
<file path=[Content_Types].xml><?xml version="1.0" encoding="utf-8"?>
<Types xmlns="http://schemas.openxmlformats.org/package/2006/content-types">
  <Override PartName="/xl/worksheets/sheet24.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embeddings/oleObject21.bin" ContentType="application/vnd.openxmlformats-officedocument.oleObject"/>
  <Override PartName="/xl/embeddings/oleObject32.bin" ContentType="application/vnd.openxmlformats-officedocument.oleObject"/>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Default Extension="wmf" ContentType="image/x-wmf"/>
  <Override PartName="/xl/drawings/drawing4.xml" ContentType="application/vnd.openxmlformats-officedocument.drawing+xml"/>
  <Override PartName="/xl/embeddings/oleObject4.bin" ContentType="application/vnd.openxmlformats-officedocument.oleObject"/>
  <Override PartName="/xl/embeddings/oleObject10.bin" ContentType="application/vnd.openxmlformats-officedocument.oleObject"/>
  <Override PartName="/xl/embeddings/oleObject30.bin" ContentType="application/vnd.openxmlformats-officedocument.oleObject"/>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embeddings/oleObject2.bin" ContentType="application/vnd.openxmlformats-officedocument.oleObject"/>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drawings/drawing13.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embeddings/oleObject19.bin" ContentType="application/vnd.openxmlformats-officedocument.oleObject"/>
  <Override PartName="/xl/embeddings/oleObject28.bin" ContentType="application/vnd.openxmlformats-officedocument.oleObject"/>
  <Override PartName="/xl/embeddings/oleObject37.bin" ContentType="application/vnd.openxmlformats-officedocument.oleObject"/>
  <Override PartName="/xl/worksheets/sheet18.xml" ContentType="application/vnd.openxmlformats-officedocument.spreadsheetml.worksheet+xml"/>
  <Override PartName="/xl/worksheets/sheet27.xml" ContentType="application/vnd.openxmlformats-officedocument.spreadsheetml.worksheet+xml"/>
  <Override PartName="/xl/embeddings/oleObject9.bin" ContentType="application/vnd.openxmlformats-officedocument.oleObject"/>
  <Override PartName="/xl/embeddings/oleObject17.bin" ContentType="application/vnd.openxmlformats-officedocument.oleObject"/>
  <Override PartName="/xl/embeddings/oleObject26.bin" ContentType="application/vnd.openxmlformats-officedocument.oleObject"/>
  <Override PartName="/xl/embeddings/oleObject35.bin" ContentType="application/vnd.openxmlformats-officedocument.oleObject"/>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drawings/drawing9.xml" ContentType="application/vnd.openxmlformats-officedocument.drawing+xml"/>
  <Override PartName="/xl/embeddings/oleObject24.bin" ContentType="application/vnd.openxmlformats-officedocument.oleObject"/>
  <Override PartName="/xl/embeddings/oleObject33.bin" ContentType="application/vnd.openxmlformats-officedocument.oleObject"/>
  <Override PartName="/xl/worksheets/sheet14.xml" ContentType="application/vnd.openxmlformats-officedocument.spreadsheetml.worksheet+xml"/>
  <Override PartName="/xl/worksheets/sheet23.xml" ContentType="application/vnd.openxmlformats-officedocument.spreadsheetml.worksheet+xml"/>
  <Override PartName="/xl/embeddings/oleObject5.bin" ContentType="application/vnd.openxmlformats-officedocument.oleObject"/>
  <Override PartName="/xl/embeddings/oleObject13.bin" ContentType="application/vnd.openxmlformats-officedocument.oleObject"/>
  <Override PartName="/xl/drawings/drawing7.xml" ContentType="application/vnd.openxmlformats-officedocument.drawing+xml"/>
  <Override PartName="/xl/embeddings/oleObject22.bin" ContentType="application/vnd.openxmlformats-officedocument.oleObject"/>
  <Override PartName="/xl/embeddings/oleObject31.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mbeddings/oleObject3.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20.bin" ContentType="application/vnd.openxmlformats-officedocument.oleObject"/>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mbeddings/oleObject1.bin" ContentType="application/vnd.openxmlformats-officedocument.oleObject"/>
  <Override PartName="/xl/drawings/drawing3.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embeddings/oleObject18.bin" ContentType="application/vnd.openxmlformats-officedocument.oleObject"/>
  <Override PartName="/xl/drawings/drawing10.xml" ContentType="application/vnd.openxmlformats-officedocument.drawing+xml"/>
  <Override PartName="/xl/embeddings/oleObject29.bin" ContentType="application/vnd.openxmlformats-officedocument.oleObject"/>
  <Override PartName="/xl/worksheets/sheet17.xml" ContentType="application/vnd.openxmlformats-officedocument.spreadsheetml.worksheet+xml"/>
  <Override PartName="/xl/worksheets/sheet26.xml" ContentType="application/vnd.openxmlformats-officedocument.spreadsheetml.worksheet+xml"/>
  <Override PartName="/xl/embeddings/oleObject16.bin" ContentType="application/vnd.openxmlformats-officedocument.oleObject"/>
  <Override PartName="/xl/embeddings/oleObject25.bin" ContentType="application/vnd.openxmlformats-officedocument.oleObject"/>
  <Override PartName="/xl/embeddings/oleObject27.bin" ContentType="application/vnd.openxmlformats-officedocument.oleObject"/>
  <Override PartName="/xl/embeddings/oleObject36.bin" ContentType="application/vnd.openxmlformats-officedocument.oleObject"/>
  <Override PartName="/docProps/core.xml" ContentType="application/vnd.openxmlformats-package.core-properties+xml"/>
  <Override PartName="/xl/worksheets/sheet15.xml" ContentType="application/vnd.openxmlformats-officedocument.spreadsheetml.worksheet+xml"/>
  <Override PartName="/xl/embeddings/oleObject23.bin" ContentType="application/vnd.openxmlformats-officedocument.oleObject"/>
  <Override PartName="/xl/embeddings/oleObject34.bin" ContentType="application/vnd.openxmlformats-officedocument.oleObject"/>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embeddings/oleObject6.bin" ContentType="application/vnd.openxmlformats-officedocument.oleObject"/>
  <Override PartName="/xl/embeddings/oleObject12.bin" ContentType="application/vnd.openxmlformats-officedocument.oleObject"/>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7665" yWindow="-15" windowWidth="7635" windowHeight="8565" tabRatio="878" activeTab="10"/>
  </bookViews>
  <sheets>
    <sheet name="I1 Intro" sheetId="38" r:id="rId1"/>
    <sheet name="I2 LDC class" sheetId="39" r:id="rId2"/>
    <sheet name="I3 TB Data" sheetId="31" r:id="rId3"/>
    <sheet name="I4 BO ASSETS" sheetId="63" r:id="rId4"/>
    <sheet name="I5 Misc Data" sheetId="55" r:id="rId5"/>
    <sheet name="I6 Customer Data" sheetId="11" r:id="rId6"/>
    <sheet name="I7.1 Meter Capital" sheetId="54" r:id="rId7"/>
    <sheet name="I7.2 Meter Reading" sheetId="34" r:id="rId8"/>
    <sheet name="I8 Demand Data" sheetId="35" r:id="rId9"/>
    <sheet name="I9 Direct Allocation" sheetId="68" r:id="rId10"/>
    <sheet name="O1 Revenue to cost|RR" sheetId="57" r:id="rId11"/>
    <sheet name="O2 Fixed Charge|Floor|Ceiling" sheetId="47" r:id="rId12"/>
    <sheet name="O2.1 Line Tran PLCC Adj" sheetId="73" r:id="rId13"/>
    <sheet name="O2.2 Primary Cost PLCC Adj" sheetId="74" r:id="rId14"/>
    <sheet name="O2.3 Secondary Cost PLCC Adj" sheetId="75" r:id="rId15"/>
    <sheet name="O3.1 Line Tran Unit Cost" sheetId="65" r:id="rId16"/>
    <sheet name="O3.2 Substat Tran Unit Cost " sheetId="69" r:id="rId17"/>
    <sheet name="O3.3 Primary Cost Pool" sheetId="70" r:id="rId18"/>
    <sheet name="O3.4 Secondary Cost Pool" sheetId="71" r:id="rId19"/>
    <sheet name="O3.5 USL Metering Credit" sheetId="72" r:id="rId20"/>
    <sheet name="O4 Summary by Class &amp; Accounts" sheetId="56" r:id="rId21"/>
    <sheet name="O5 Details by Class &amp; Accounts" sheetId="46" r:id="rId22"/>
    <sheet name="O6 Source Data for E2" sheetId="25" r:id="rId23"/>
    <sheet name="O7 Amortization" sheetId="64" r:id="rId24"/>
    <sheet name="E1 Categorization" sheetId="41" r:id="rId25"/>
    <sheet name="E2 Allocators" sheetId="36" r:id="rId26"/>
    <sheet name="E3 PLCC" sheetId="67" r:id="rId27"/>
    <sheet name="E4 TB Allocation Details" sheetId="40" r:id="rId28"/>
    <sheet name="E5 Reconciliation" sheetId="44" r:id="rId29"/>
    <sheet name="Click here if completed" sheetId="76" r:id="rId30"/>
  </sheets>
  <externalReferences>
    <externalReference r:id="rId31"/>
    <externalReference r:id="rId32"/>
    <externalReference r:id="rId33"/>
    <externalReference r:id="rId34"/>
  </externalReferences>
  <definedNames>
    <definedName name="_xlnm._FilterDatabase" localSheetId="1" hidden="1">'I2 LDC class'!$E$20:$E$39</definedName>
    <definedName name="_xlnm._FilterDatabase" localSheetId="20" hidden="1">'O4 Summary by Class &amp; Accounts'!$B$211:$E$392</definedName>
    <definedName name="_xlnm._FilterDatabase" localSheetId="21" hidden="1">'O5 Details by Class &amp; Accounts'!$CQ$18:$CQ$205</definedName>
    <definedName name="ccar">'I6 Customer Data'!$D$38</definedName>
    <definedName name="_xlnm.Print_Area" localSheetId="24" xml:space="preserve">      'E1 Categorization'!$A$32:$E$114</definedName>
    <definedName name="_xlnm.Print_Area" localSheetId="27">'E4 TB Allocation Details'!$A$17:$H$205</definedName>
    <definedName name="_xlnm.Print_Area" localSheetId="0">'I1 Intro'!$A$68:$G$71</definedName>
    <definedName name="_xlnm.Print_Area" localSheetId="1">'I2 LDC class'!$A$1:$F$62</definedName>
    <definedName name="_xlnm.Print_Area" localSheetId="2">'I3 TB Data'!$A$1:$H$460</definedName>
    <definedName name="_xlnm.Print_Area" localSheetId="10" xml:space="preserve">                                                                                                                                                                                                             'O1 Revenue to cost|RR'!$A$1:$L$74</definedName>
    <definedName name="_xlnm.Print_Area" localSheetId="11">'O2 Fixed Charge|Floor|Ceiling'!$A$1:$L$19</definedName>
    <definedName name="_xlnm.Print_Titles" localSheetId="27">'E4 TB Allocation Details'!$17:$18</definedName>
    <definedName name="_xlnm.Print_Titles" localSheetId="3">'I4 BO ASSETS'!$A:$B,'I4 BO ASSETS'!$1:$16</definedName>
    <definedName name="_xlnm.Print_Titles" localSheetId="10">'O1 Revenue to cost|RR'!$A:$C,'O1 Revenue to cost|RR'!$1:$17</definedName>
  </definedNames>
  <calcPr calcId="125725"/>
</workbook>
</file>

<file path=xl/calcChain.xml><?xml version="1.0" encoding="utf-8"?>
<calcChain xmlns="http://schemas.openxmlformats.org/spreadsheetml/2006/main">
  <c r="P123" i="40"/>
  <c r="P57"/>
  <c r="F48" i="67"/>
  <c r="F22"/>
  <c r="F28" s="1"/>
  <c r="G48"/>
  <c r="G22"/>
  <c r="G28" s="1"/>
  <c r="H48"/>
  <c r="H22"/>
  <c r="H28" s="1"/>
  <c r="L48"/>
  <c r="L22"/>
  <c r="L28" s="1"/>
  <c r="M48"/>
  <c r="M22"/>
  <c r="M28" s="1"/>
  <c r="N48"/>
  <c r="N22"/>
  <c r="N28" s="1"/>
  <c r="O48"/>
  <c r="O22"/>
  <c r="O28" s="1"/>
  <c r="P48"/>
  <c r="P22"/>
  <c r="P28" s="1"/>
  <c r="Q48"/>
  <c r="Q22"/>
  <c r="Q28" s="1"/>
  <c r="R48"/>
  <c r="R22"/>
  <c r="R28" s="1"/>
  <c r="S48"/>
  <c r="S22"/>
  <c r="S28" s="1"/>
  <c r="T48"/>
  <c r="T22"/>
  <c r="T28" s="1"/>
  <c r="U48"/>
  <c r="U22"/>
  <c r="U28" s="1"/>
  <c r="V48"/>
  <c r="V22"/>
  <c r="V28" s="1"/>
  <c r="C19" i="41"/>
  <c r="D57" i="46"/>
  <c r="O18"/>
  <c r="O166" s="1"/>
  <c r="D15" i="36"/>
  <c r="E15"/>
  <c r="F15"/>
  <c r="G15"/>
  <c r="H15"/>
  <c r="I15"/>
  <c r="J15"/>
  <c r="P54" i="40"/>
  <c r="C54" i="46"/>
  <c r="P55" i="40"/>
  <c r="F47" i="67"/>
  <c r="F21"/>
  <c r="F27" s="1"/>
  <c r="G47"/>
  <c r="G21"/>
  <c r="G27" s="1"/>
  <c r="H47"/>
  <c r="H21"/>
  <c r="H27" s="1"/>
  <c r="L47"/>
  <c r="L21"/>
  <c r="L27" s="1"/>
  <c r="M47"/>
  <c r="M21"/>
  <c r="M27"/>
  <c r="N47"/>
  <c r="N21"/>
  <c r="N27" s="1"/>
  <c r="O47"/>
  <c r="O21"/>
  <c r="O27" s="1"/>
  <c r="P47"/>
  <c r="P21"/>
  <c r="P27" s="1"/>
  <c r="Q47"/>
  <c r="Q21"/>
  <c r="Q27" s="1"/>
  <c r="R47"/>
  <c r="R21"/>
  <c r="R27" s="1"/>
  <c r="S47"/>
  <c r="S21"/>
  <c r="S27" s="1"/>
  <c r="T47"/>
  <c r="T21"/>
  <c r="T27" s="1"/>
  <c r="U47"/>
  <c r="U21"/>
  <c r="U27"/>
  <c r="V47"/>
  <c r="V21"/>
  <c r="V27" s="1"/>
  <c r="C55" i="46"/>
  <c r="P56" i="40"/>
  <c r="F49" i="67"/>
  <c r="F23"/>
  <c r="F29" s="1"/>
  <c r="G49"/>
  <c r="G23"/>
  <c r="G29" s="1"/>
  <c r="H49"/>
  <c r="H23"/>
  <c r="H29" s="1"/>
  <c r="L49"/>
  <c r="L23"/>
  <c r="L29" s="1"/>
  <c r="M49"/>
  <c r="M23"/>
  <c r="M29" s="1"/>
  <c r="N49"/>
  <c r="N23"/>
  <c r="N29" s="1"/>
  <c r="O49"/>
  <c r="O23"/>
  <c r="O29"/>
  <c r="P49"/>
  <c r="P23"/>
  <c r="P29" s="1"/>
  <c r="Q49"/>
  <c r="Q23"/>
  <c r="Q29" s="1"/>
  <c r="R49"/>
  <c r="R23"/>
  <c r="R29" s="1"/>
  <c r="S49"/>
  <c r="S23"/>
  <c r="S29" s="1"/>
  <c r="T49"/>
  <c r="T23"/>
  <c r="T29" s="1"/>
  <c r="U49"/>
  <c r="U23"/>
  <c r="U29" s="1"/>
  <c r="V49"/>
  <c r="V23"/>
  <c r="V29" s="1"/>
  <c r="C56" i="46"/>
  <c r="D53" i="63"/>
  <c r="P50" i="40"/>
  <c r="C50" i="46"/>
  <c r="P51" i="40"/>
  <c r="C51" i="46"/>
  <c r="P52" i="40"/>
  <c r="C52" i="46"/>
  <c r="D49" i="63"/>
  <c r="P46" i="40"/>
  <c r="C46" i="46"/>
  <c r="P47" i="40"/>
  <c r="C47" i="46"/>
  <c r="P48" i="40"/>
  <c r="C48" i="46"/>
  <c r="D45" i="63"/>
  <c r="P42" i="40"/>
  <c r="C42" i="46"/>
  <c r="P43" i="40"/>
  <c r="C43" i="46"/>
  <c r="P44" i="40"/>
  <c r="C44" i="46"/>
  <c r="D41" i="63"/>
  <c r="P39" i="40"/>
  <c r="C39" i="46"/>
  <c r="P40" i="40"/>
  <c r="C40" i="46"/>
  <c r="D37" i="63"/>
  <c r="P35" i="40"/>
  <c r="C35" i="46"/>
  <c r="P36" i="40"/>
  <c r="C36" i="46"/>
  <c r="F37"/>
  <c r="O37" s="1"/>
  <c r="J49" i="25" s="1"/>
  <c r="P33" i="40"/>
  <c r="D33" i="46"/>
  <c r="P58" i="40"/>
  <c r="F58" i="46"/>
  <c r="I18"/>
  <c r="J18"/>
  <c r="K18"/>
  <c r="K37"/>
  <c r="F49" i="25" s="1"/>
  <c r="L18" i="46"/>
  <c r="M18"/>
  <c r="N18"/>
  <c r="N37"/>
  <c r="I49" i="25" s="1"/>
  <c r="P18" i="46"/>
  <c r="K15" i="36"/>
  <c r="Q18" i="46"/>
  <c r="L15" i="36"/>
  <c r="R18" i="46"/>
  <c r="M15" i="36"/>
  <c r="S18" i="46"/>
  <c r="N15" i="36"/>
  <c r="T18" i="46"/>
  <c r="O15" i="36"/>
  <c r="U18" i="46"/>
  <c r="P15" i="36"/>
  <c r="V18" i="46"/>
  <c r="Q15" i="36"/>
  <c r="W18" i="46"/>
  <c r="R15" i="36"/>
  <c r="X18" i="46"/>
  <c r="S15" i="36"/>
  <c r="Y18" i="46"/>
  <c r="T15" i="36"/>
  <c r="Z18" i="46"/>
  <c r="U15" i="36"/>
  <c r="AA18" i="46"/>
  <c r="V15" i="36"/>
  <c r="AB18" i="46"/>
  <c r="W15" i="36"/>
  <c r="D341" i="31"/>
  <c r="H341" s="1"/>
  <c r="C123" i="46" s="1"/>
  <c r="E123" s="1"/>
  <c r="J57" i="40"/>
  <c r="AJ18" i="46"/>
  <c r="G54"/>
  <c r="AS54" s="1"/>
  <c r="J54" i="40"/>
  <c r="J55"/>
  <c r="J56"/>
  <c r="G50" i="46"/>
  <c r="AU50" s="1"/>
  <c r="J50" i="40"/>
  <c r="J51"/>
  <c r="J52"/>
  <c r="G46" i="46"/>
  <c r="AS46" s="1"/>
  <c r="AN63" i="25" s="1"/>
  <c r="J46" i="40"/>
  <c r="J47"/>
  <c r="J48"/>
  <c r="J43"/>
  <c r="J44"/>
  <c r="G39" i="46"/>
  <c r="J39" i="40"/>
  <c r="G40" i="46"/>
  <c r="J40" i="40"/>
  <c r="G35" i="46"/>
  <c r="AS35" s="1"/>
  <c r="AN47" i="25" s="1"/>
  <c r="J35" i="40"/>
  <c r="AJ35" i="46"/>
  <c r="AE47" i="25" s="1"/>
  <c r="G36" i="46"/>
  <c r="J36" i="40"/>
  <c r="C37" i="46"/>
  <c r="D34" i="63"/>
  <c r="J37" i="40"/>
  <c r="G33" i="46"/>
  <c r="J33" i="40"/>
  <c r="G44" i="11"/>
  <c r="H44"/>
  <c r="I44"/>
  <c r="M44"/>
  <c r="N44"/>
  <c r="O44"/>
  <c r="P44"/>
  <c r="Q44"/>
  <c r="R44"/>
  <c r="S44"/>
  <c r="T44"/>
  <c r="U44"/>
  <c r="V44"/>
  <c r="W44"/>
  <c r="D58" i="46"/>
  <c r="J58" i="40"/>
  <c r="AD18" i="46"/>
  <c r="AE18"/>
  <c r="AF18"/>
  <c r="AG18"/>
  <c r="AH18"/>
  <c r="AI18"/>
  <c r="AK18"/>
  <c r="AK54" s="1"/>
  <c r="AF75" i="25" s="1"/>
  <c r="AL18" i="46"/>
  <c r="AM18"/>
  <c r="AN18"/>
  <c r="AN46"/>
  <c r="AI63" i="25" s="1"/>
  <c r="AO18" i="46"/>
  <c r="AO36" s="1"/>
  <c r="AJ48" i="25" s="1"/>
  <c r="AP18" i="46"/>
  <c r="AQ18"/>
  <c r="AQ36" s="1"/>
  <c r="AL48" i="25" s="1"/>
  <c r="AR18" i="46"/>
  <c r="AS18"/>
  <c r="AT18"/>
  <c r="AU18"/>
  <c r="AU33"/>
  <c r="AP45" i="25" s="1"/>
  <c r="AV18" i="46"/>
  <c r="AV50"/>
  <c r="AQ70" i="25" s="1"/>
  <c r="AW18" i="46"/>
  <c r="AW33"/>
  <c r="AR45" i="25" s="1"/>
  <c r="J123" i="40"/>
  <c r="BE18" i="46"/>
  <c r="BZ18"/>
  <c r="P124" i="40"/>
  <c r="D342" i="31"/>
  <c r="H342" s="1"/>
  <c r="C124" i="46" s="1"/>
  <c r="E124" s="1"/>
  <c r="J124" i="40"/>
  <c r="P125"/>
  <c r="P28"/>
  <c r="C28" i="46"/>
  <c r="P29" i="40"/>
  <c r="C29" i="46"/>
  <c r="D26" i="63"/>
  <c r="D343" i="31"/>
  <c r="H343" s="1"/>
  <c r="G28" i="46"/>
  <c r="AS28" s="1"/>
  <c r="AN37" i="25" s="1"/>
  <c r="J28" i="40"/>
  <c r="G29" i="46"/>
  <c r="J29" i="40"/>
  <c r="AK28" i="46"/>
  <c r="AF37" i="25" s="1"/>
  <c r="G125" i="46"/>
  <c r="J125" i="40"/>
  <c r="P126"/>
  <c r="D344" i="31"/>
  <c r="H344" s="1"/>
  <c r="C126" i="46" s="1"/>
  <c r="E126" s="1"/>
  <c r="G126"/>
  <c r="J126" i="40"/>
  <c r="P127"/>
  <c r="D345" i="31"/>
  <c r="H345" s="1"/>
  <c r="C127" i="46" s="1"/>
  <c r="E127" s="1"/>
  <c r="BG127" s="1"/>
  <c r="G127"/>
  <c r="J127" i="40"/>
  <c r="P128"/>
  <c r="D346" i="31"/>
  <c r="H346" s="1"/>
  <c r="C128" i="46" s="1"/>
  <c r="E128" s="1"/>
  <c r="G128"/>
  <c r="J128" i="40"/>
  <c r="P129"/>
  <c r="D347" i="31"/>
  <c r="H347" s="1"/>
  <c r="C129" i="46" s="1"/>
  <c r="E129" s="1"/>
  <c r="BF129" s="1"/>
  <c r="G129"/>
  <c r="J129" i="40"/>
  <c r="P130"/>
  <c r="D348" i="31"/>
  <c r="H348" s="1"/>
  <c r="C130" i="46" s="1"/>
  <c r="E130" s="1"/>
  <c r="J130" i="40"/>
  <c r="P131"/>
  <c r="D349" i="31"/>
  <c r="H349" s="1"/>
  <c r="C131" i="46" s="1"/>
  <c r="E131" s="1"/>
  <c r="J131" i="40"/>
  <c r="P132"/>
  <c r="D350" i="31"/>
  <c r="H350" s="1"/>
  <c r="C132" i="46" s="1"/>
  <c r="E132" s="1"/>
  <c r="G132"/>
  <c r="J132" i="40"/>
  <c r="P133"/>
  <c r="D351" i="31"/>
  <c r="D375"/>
  <c r="D355"/>
  <c r="J133" i="40"/>
  <c r="P134"/>
  <c r="D352" i="31"/>
  <c r="H352" s="1"/>
  <c r="C134" i="46" s="1"/>
  <c r="E134" s="1"/>
  <c r="J134" i="40"/>
  <c r="P135"/>
  <c r="D353" i="31"/>
  <c r="H353" s="1"/>
  <c r="C135" i="46" s="1"/>
  <c r="E135" s="1"/>
  <c r="J135" i="40"/>
  <c r="P136"/>
  <c r="D354" i="31"/>
  <c r="H354" s="1"/>
  <c r="C136" i="46" s="1"/>
  <c r="E136" s="1"/>
  <c r="G136"/>
  <c r="J136" i="40"/>
  <c r="P137"/>
  <c r="J137"/>
  <c r="P141"/>
  <c r="D360" i="31"/>
  <c r="H360" s="1"/>
  <c r="C141" i="46" s="1"/>
  <c r="E141" s="1"/>
  <c r="J141" i="40"/>
  <c r="P142"/>
  <c r="D361" i="31"/>
  <c r="H361" s="1"/>
  <c r="C142" i="46" s="1"/>
  <c r="E142" s="1"/>
  <c r="BU142" s="1"/>
  <c r="J142" i="40"/>
  <c r="P143"/>
  <c r="D362" i="31"/>
  <c r="H362" s="1"/>
  <c r="C143" i="46" s="1"/>
  <c r="E143" s="1"/>
  <c r="J143" i="40"/>
  <c r="P144"/>
  <c r="F144" i="46"/>
  <c r="G144"/>
  <c r="AH144" s="1"/>
  <c r="J144" i="40"/>
  <c r="AJ144" i="46"/>
  <c r="AE127" i="25" s="1"/>
  <c r="AE280" s="1"/>
  <c r="D363" i="31"/>
  <c r="H363" s="1"/>
  <c r="C144" i="46" s="1"/>
  <c r="E144" s="1"/>
  <c r="BA144" s="1"/>
  <c r="P138" i="40"/>
  <c r="F138" i="46"/>
  <c r="P139" i="40"/>
  <c r="F139" i="46"/>
  <c r="P140" i="40"/>
  <c r="F140" i="46"/>
  <c r="P145" i="40"/>
  <c r="D364" i="31"/>
  <c r="H364" s="1"/>
  <c r="C145" i="46" s="1"/>
  <c r="E145" s="1"/>
  <c r="CB145" s="1"/>
  <c r="P146" i="40"/>
  <c r="D365" i="31"/>
  <c r="H365" s="1"/>
  <c r="C146" i="46" s="1"/>
  <c r="E146" s="1"/>
  <c r="F146" s="1"/>
  <c r="P147" i="40"/>
  <c r="D366" i="31"/>
  <c r="H366" s="1"/>
  <c r="C147" i="46" s="1"/>
  <c r="E147" s="1"/>
  <c r="BB147" s="1"/>
  <c r="P148" i="40"/>
  <c r="D367" i="31"/>
  <c r="H367" s="1"/>
  <c r="C148" i="46" s="1"/>
  <c r="E148" s="1"/>
  <c r="F148" s="1"/>
  <c r="P149" i="40"/>
  <c r="D368" i="31"/>
  <c r="H368" s="1"/>
  <c r="C149" i="46" s="1"/>
  <c r="E149" s="1"/>
  <c r="BB149" s="1"/>
  <c r="AZ219" s="1"/>
  <c r="P150" i="40"/>
  <c r="D369" i="31"/>
  <c r="H369" s="1"/>
  <c r="C150" i="46" s="1"/>
  <c r="E150" s="1"/>
  <c r="BZ150" s="1"/>
  <c r="BX220" s="1"/>
  <c r="P151" i="40"/>
  <c r="F151" i="46"/>
  <c r="P152" i="40"/>
  <c r="D371" i="31"/>
  <c r="H371" s="1"/>
  <c r="C152" i="46" s="1"/>
  <c r="E152" s="1"/>
  <c r="CB152" s="1"/>
  <c r="P153" i="40"/>
  <c r="D372" i="31"/>
  <c r="H372" s="1"/>
  <c r="C153" i="46" s="1"/>
  <c r="E153" s="1"/>
  <c r="CB153" s="1"/>
  <c r="BZ221" s="1"/>
  <c r="P154" i="40"/>
  <c r="D373" i="31"/>
  <c r="H373" s="1"/>
  <c r="C154" i="46" s="1"/>
  <c r="E154" s="1"/>
  <c r="BW154" s="1"/>
  <c r="BU222" s="1"/>
  <c r="P155" i="40"/>
  <c r="F155" i="46"/>
  <c r="P156" i="40"/>
  <c r="P157"/>
  <c r="P59"/>
  <c r="F59" i="46"/>
  <c r="F157"/>
  <c r="F158"/>
  <c r="I158" s="1"/>
  <c r="D141" i="25" s="1"/>
  <c r="F159" i="46"/>
  <c r="O159" s="1"/>
  <c r="J142" i="25" s="1"/>
  <c r="F160" i="46"/>
  <c r="AB160" s="1"/>
  <c r="W143" i="25" s="1"/>
  <c r="F161" i="46"/>
  <c r="O161" s="1"/>
  <c r="J144" i="25" s="1"/>
  <c r="F162" i="46"/>
  <c r="Z162" s="1"/>
  <c r="U145" i="25" s="1"/>
  <c r="F163" i="46"/>
  <c r="O163" s="1"/>
  <c r="J146" i="25" s="1"/>
  <c r="F164" i="46"/>
  <c r="F165"/>
  <c r="O165" s="1"/>
  <c r="J148" i="25" s="1"/>
  <c r="E56" i="54"/>
  <c r="F32"/>
  <c r="F33"/>
  <c r="F34"/>
  <c r="F35"/>
  <c r="F36"/>
  <c r="F37"/>
  <c r="H56"/>
  <c r="I24"/>
  <c r="I25"/>
  <c r="I32"/>
  <c r="I33"/>
  <c r="I34"/>
  <c r="I35"/>
  <c r="I36"/>
  <c r="I37"/>
  <c r="L24"/>
  <c r="L25"/>
  <c r="L26"/>
  <c r="L27"/>
  <c r="L28"/>
  <c r="L29"/>
  <c r="L30"/>
  <c r="L31"/>
  <c r="L32"/>
  <c r="L33"/>
  <c r="L34"/>
  <c r="L35"/>
  <c r="L36"/>
  <c r="L37"/>
  <c r="O24"/>
  <c r="O25"/>
  <c r="O26"/>
  <c r="O27"/>
  <c r="O28"/>
  <c r="O29"/>
  <c r="O30"/>
  <c r="O31"/>
  <c r="O32"/>
  <c r="O33"/>
  <c r="O34"/>
  <c r="O35"/>
  <c r="O36"/>
  <c r="O37"/>
  <c r="R24"/>
  <c r="R25"/>
  <c r="R26"/>
  <c r="R27"/>
  <c r="R28"/>
  <c r="R29"/>
  <c r="R30"/>
  <c r="R31"/>
  <c r="R32"/>
  <c r="R33"/>
  <c r="R34"/>
  <c r="R35"/>
  <c r="R36"/>
  <c r="R37"/>
  <c r="U24"/>
  <c r="U25"/>
  <c r="U26"/>
  <c r="U27"/>
  <c r="U28"/>
  <c r="U29"/>
  <c r="U30"/>
  <c r="U31"/>
  <c r="U32"/>
  <c r="U33"/>
  <c r="U34"/>
  <c r="U35"/>
  <c r="U36"/>
  <c r="U37"/>
  <c r="X24"/>
  <c r="X25"/>
  <c r="X26"/>
  <c r="X27"/>
  <c r="X28"/>
  <c r="X29"/>
  <c r="X30"/>
  <c r="X31"/>
  <c r="X32"/>
  <c r="X33"/>
  <c r="X34"/>
  <c r="X35"/>
  <c r="X36"/>
  <c r="X37"/>
  <c r="AA24"/>
  <c r="AA25"/>
  <c r="AA26"/>
  <c r="AA27"/>
  <c r="AA28"/>
  <c r="AA29"/>
  <c r="AA30"/>
  <c r="AA31"/>
  <c r="AA32"/>
  <c r="AA33"/>
  <c r="AA34"/>
  <c r="AA35"/>
  <c r="AA36"/>
  <c r="AA37"/>
  <c r="AD24"/>
  <c r="AD25"/>
  <c r="AD26"/>
  <c r="AD27"/>
  <c r="AD28"/>
  <c r="AD29"/>
  <c r="AD30"/>
  <c r="AD31"/>
  <c r="AD32"/>
  <c r="AD33"/>
  <c r="AD34"/>
  <c r="AD35"/>
  <c r="AD36"/>
  <c r="AD37"/>
  <c r="AG24"/>
  <c r="AG25"/>
  <c r="AG26"/>
  <c r="AG27"/>
  <c r="AG28"/>
  <c r="AG29"/>
  <c r="AG30"/>
  <c r="AG31"/>
  <c r="AG32"/>
  <c r="AG33"/>
  <c r="AG34"/>
  <c r="AG35"/>
  <c r="AG36"/>
  <c r="AG37"/>
  <c r="AJ24"/>
  <c r="AJ25"/>
  <c r="AJ26"/>
  <c r="AJ27"/>
  <c r="AJ28"/>
  <c r="AJ29"/>
  <c r="AJ30"/>
  <c r="AJ31"/>
  <c r="AJ32"/>
  <c r="AJ33"/>
  <c r="AJ34"/>
  <c r="AJ35"/>
  <c r="AJ36"/>
  <c r="AJ37"/>
  <c r="AM24"/>
  <c r="AM25"/>
  <c r="AM26"/>
  <c r="AM27"/>
  <c r="AM28"/>
  <c r="AM29"/>
  <c r="AM30"/>
  <c r="AM31"/>
  <c r="AM32"/>
  <c r="AM33"/>
  <c r="AM34"/>
  <c r="AM35"/>
  <c r="AM36"/>
  <c r="AM37"/>
  <c r="AP24"/>
  <c r="AP25"/>
  <c r="AP26"/>
  <c r="AP27"/>
  <c r="AP28"/>
  <c r="AP29"/>
  <c r="AP30"/>
  <c r="AP31"/>
  <c r="AP32"/>
  <c r="AP33"/>
  <c r="AP34"/>
  <c r="AP35"/>
  <c r="AP36"/>
  <c r="AP37"/>
  <c r="AS24"/>
  <c r="AS25"/>
  <c r="AS26"/>
  <c r="AS27"/>
  <c r="AS28"/>
  <c r="AS29"/>
  <c r="AS30"/>
  <c r="AS31"/>
  <c r="AS32"/>
  <c r="AS33"/>
  <c r="AS34"/>
  <c r="AS35"/>
  <c r="AS36"/>
  <c r="AS37"/>
  <c r="AV24"/>
  <c r="AV25"/>
  <c r="AV26"/>
  <c r="AV27"/>
  <c r="AV28"/>
  <c r="AV29"/>
  <c r="AV30"/>
  <c r="AV31"/>
  <c r="AV32"/>
  <c r="AV33"/>
  <c r="AV34"/>
  <c r="AV35"/>
  <c r="AV36"/>
  <c r="AV37"/>
  <c r="AY24"/>
  <c r="AY25"/>
  <c r="AY26"/>
  <c r="AY27"/>
  <c r="AY28"/>
  <c r="AY29"/>
  <c r="AY30"/>
  <c r="AY31"/>
  <c r="AY32"/>
  <c r="AY33"/>
  <c r="AY34"/>
  <c r="AY35"/>
  <c r="AY36"/>
  <c r="AY37"/>
  <c r="BB24"/>
  <c r="BB25"/>
  <c r="BB26"/>
  <c r="BB27"/>
  <c r="BB28"/>
  <c r="BB29"/>
  <c r="BB30"/>
  <c r="BB31"/>
  <c r="BB32"/>
  <c r="BB33"/>
  <c r="BB34"/>
  <c r="BB35"/>
  <c r="BB36"/>
  <c r="BB37"/>
  <c r="BE24"/>
  <c r="BE25"/>
  <c r="BE26"/>
  <c r="BE27"/>
  <c r="BE28"/>
  <c r="BE29"/>
  <c r="BE30"/>
  <c r="BE31"/>
  <c r="BE32"/>
  <c r="BE33"/>
  <c r="BE34"/>
  <c r="BE35"/>
  <c r="BE36"/>
  <c r="BE37"/>
  <c r="BH24"/>
  <c r="BH25"/>
  <c r="BH26"/>
  <c r="BH27"/>
  <c r="BH28"/>
  <c r="BH29"/>
  <c r="BH30"/>
  <c r="BH31"/>
  <c r="BH32"/>
  <c r="BH33"/>
  <c r="BH34"/>
  <c r="BH35"/>
  <c r="BH36"/>
  <c r="BH37"/>
  <c r="BK24"/>
  <c r="BK25"/>
  <c r="BK26"/>
  <c r="BK27"/>
  <c r="BK28"/>
  <c r="BK29"/>
  <c r="BK30"/>
  <c r="BK31"/>
  <c r="BK32"/>
  <c r="BK33"/>
  <c r="BK34"/>
  <c r="BK35"/>
  <c r="BK36"/>
  <c r="BK37"/>
  <c r="D357" i="31"/>
  <c r="H357" s="1"/>
  <c r="C138" i="46" s="1"/>
  <c r="E138" s="1"/>
  <c r="BG138" s="1"/>
  <c r="J138" i="40"/>
  <c r="F19" i="67"/>
  <c r="G19"/>
  <c r="H19"/>
  <c r="L19"/>
  <c r="M19"/>
  <c r="N19"/>
  <c r="O19"/>
  <c r="P19"/>
  <c r="Q19"/>
  <c r="R19"/>
  <c r="S19"/>
  <c r="T19"/>
  <c r="U19"/>
  <c r="V19"/>
  <c r="D358" i="31"/>
  <c r="H358" s="1"/>
  <c r="C139" i="46" s="1"/>
  <c r="E139" s="1"/>
  <c r="BW139" s="1"/>
  <c r="J139" i="40"/>
  <c r="D359" i="31"/>
  <c r="H359" s="1"/>
  <c r="C140" i="46" s="1"/>
  <c r="E140" s="1"/>
  <c r="CB140" s="1"/>
  <c r="J140" i="40"/>
  <c r="J145"/>
  <c r="G146" i="46"/>
  <c r="J146" i="40"/>
  <c r="G147" i="46"/>
  <c r="J147" i="40"/>
  <c r="G148" i="46"/>
  <c r="J148" i="40"/>
  <c r="J149"/>
  <c r="J150"/>
  <c r="D370" i="31"/>
  <c r="H370" s="1"/>
  <c r="C151" i="46" s="1"/>
  <c r="E151" s="1"/>
  <c r="J151" i="40"/>
  <c r="J152"/>
  <c r="J153"/>
  <c r="J154"/>
  <c r="D374" i="31"/>
  <c r="H374" s="1"/>
  <c r="C155" i="46" s="1"/>
  <c r="E155" s="1"/>
  <c r="AZ155" s="1"/>
  <c r="J155" i="40"/>
  <c r="J156"/>
  <c r="D59" i="46"/>
  <c r="J59" i="40"/>
  <c r="D379" i="31"/>
  <c r="H379" s="1"/>
  <c r="C157" i="46" s="1"/>
  <c r="E157" s="1"/>
  <c r="J157" i="40"/>
  <c r="G47" i="11"/>
  <c r="H47"/>
  <c r="I47"/>
  <c r="J47"/>
  <c r="K47"/>
  <c r="L47"/>
  <c r="M47"/>
  <c r="N47"/>
  <c r="O47"/>
  <c r="P47"/>
  <c r="Q47"/>
  <c r="R47"/>
  <c r="S47"/>
  <c r="T47"/>
  <c r="U47"/>
  <c r="V47"/>
  <c r="W47"/>
  <c r="D389" i="31"/>
  <c r="H389" s="1"/>
  <c r="C158" i="46" s="1"/>
  <c r="E158" s="1"/>
  <c r="BB158" s="1"/>
  <c r="J158" i="40"/>
  <c r="D44" i="34"/>
  <c r="D46" s="1"/>
  <c r="F58"/>
  <c r="C22" s="1"/>
  <c r="F59"/>
  <c r="C23" s="1"/>
  <c r="F60"/>
  <c r="C24" s="1"/>
  <c r="F61"/>
  <c r="C25" s="1"/>
  <c r="F62"/>
  <c r="C26" s="1"/>
  <c r="F63"/>
  <c r="C27" s="1"/>
  <c r="E28"/>
  <c r="E29"/>
  <c r="F65"/>
  <c r="C30" s="1"/>
  <c r="F66"/>
  <c r="C31" s="1"/>
  <c r="F67"/>
  <c r="C32" s="1"/>
  <c r="F68"/>
  <c r="C33" s="1"/>
  <c r="E34"/>
  <c r="E35"/>
  <c r="F69"/>
  <c r="C36"/>
  <c r="E36" s="1"/>
  <c r="E37"/>
  <c r="E38"/>
  <c r="G46"/>
  <c r="H28"/>
  <c r="H29"/>
  <c r="H34"/>
  <c r="H35"/>
  <c r="H37"/>
  <c r="H38"/>
  <c r="J47"/>
  <c r="K28"/>
  <c r="K29"/>
  <c r="K34"/>
  <c r="K35"/>
  <c r="K37"/>
  <c r="K38"/>
  <c r="N28"/>
  <c r="N29"/>
  <c r="N34"/>
  <c r="N35"/>
  <c r="N37"/>
  <c r="N38"/>
  <c r="Q28"/>
  <c r="Q29"/>
  <c r="Q34"/>
  <c r="Q35"/>
  <c r="Q36"/>
  <c r="Q37"/>
  <c r="Q38"/>
  <c r="T28"/>
  <c r="T29"/>
  <c r="T34"/>
  <c r="T35"/>
  <c r="T36"/>
  <c r="T37"/>
  <c r="T38"/>
  <c r="W28"/>
  <c r="W29"/>
  <c r="W34"/>
  <c r="W35"/>
  <c r="W36"/>
  <c r="W37"/>
  <c r="W38"/>
  <c r="Z28"/>
  <c r="Z29"/>
  <c r="Z34"/>
  <c r="Z35"/>
  <c r="Z36"/>
  <c r="Z37"/>
  <c r="Z38"/>
  <c r="AC28"/>
  <c r="AC29"/>
  <c r="AC34"/>
  <c r="AC35"/>
  <c r="AC36"/>
  <c r="AC37"/>
  <c r="AC38"/>
  <c r="AF28"/>
  <c r="AF29"/>
  <c r="AF34"/>
  <c r="AF35"/>
  <c r="AF36"/>
  <c r="AF37"/>
  <c r="AF38"/>
  <c r="AI28"/>
  <c r="AI29"/>
  <c r="AI34"/>
  <c r="AI35"/>
  <c r="AI36"/>
  <c r="AI37"/>
  <c r="AI38"/>
  <c r="AL28"/>
  <c r="AL29"/>
  <c r="AL34"/>
  <c r="AL35"/>
  <c r="AL36"/>
  <c r="AL37"/>
  <c r="AL38"/>
  <c r="AO28"/>
  <c r="AO29"/>
  <c r="AO34"/>
  <c r="AO35"/>
  <c r="AO36"/>
  <c r="AO37"/>
  <c r="AO38"/>
  <c r="AR28"/>
  <c r="AR29"/>
  <c r="AR34"/>
  <c r="AR35"/>
  <c r="AR36"/>
  <c r="AR37"/>
  <c r="AR38"/>
  <c r="AU28"/>
  <c r="AU29"/>
  <c r="AU34"/>
  <c r="AU35"/>
  <c r="AU36"/>
  <c r="AU37"/>
  <c r="AU38"/>
  <c r="AX28"/>
  <c r="AX29"/>
  <c r="AX34"/>
  <c r="AX35"/>
  <c r="AX36"/>
  <c r="AX37"/>
  <c r="AX38"/>
  <c r="BA28"/>
  <c r="BA29"/>
  <c r="BA34"/>
  <c r="BA35"/>
  <c r="BA36"/>
  <c r="BA37"/>
  <c r="BA38"/>
  <c r="BD28"/>
  <c r="BD29"/>
  <c r="BD34"/>
  <c r="BD35"/>
  <c r="BD36"/>
  <c r="BD37"/>
  <c r="BD38"/>
  <c r="BG28"/>
  <c r="BG29"/>
  <c r="BG34"/>
  <c r="BG35"/>
  <c r="BG36"/>
  <c r="BG37"/>
  <c r="BG38"/>
  <c r="BJ28"/>
  <c r="BJ29"/>
  <c r="BJ34"/>
  <c r="BJ35"/>
  <c r="BJ36"/>
  <c r="BJ37"/>
  <c r="BJ38"/>
  <c r="D390" i="31"/>
  <c r="H390" s="1"/>
  <c r="C159" i="46" s="1"/>
  <c r="E159" s="1"/>
  <c r="J159" i="40"/>
  <c r="D391" i="31"/>
  <c r="H391" s="1"/>
  <c r="C160" i="46" s="1"/>
  <c r="E160" s="1"/>
  <c r="BX160" s="1"/>
  <c r="J160" i="40"/>
  <c r="D392" i="31"/>
  <c r="H392" s="1"/>
  <c r="C161" i="46" s="1"/>
  <c r="E161" s="1"/>
  <c r="CB161" s="1"/>
  <c r="J161" i="40"/>
  <c r="D393" i="31"/>
  <c r="H393" s="1"/>
  <c r="C162" i="46" s="1"/>
  <c r="E162" s="1"/>
  <c r="BX162" s="1"/>
  <c r="J162" i="40"/>
  <c r="D394" i="31"/>
  <c r="H394" s="1"/>
  <c r="C163" i="46" s="1"/>
  <c r="E163" s="1"/>
  <c r="AZ163" s="1"/>
  <c r="J163" i="40"/>
  <c r="D395" i="31"/>
  <c r="H395" s="1"/>
  <c r="C164" i="46" s="1"/>
  <c r="E164" s="1"/>
  <c r="BX164" s="1"/>
  <c r="BV230" s="1"/>
  <c r="J164" i="40"/>
  <c r="J71" i="11"/>
  <c r="J30" s="1"/>
  <c r="D71"/>
  <c r="D30" s="1"/>
  <c r="E71"/>
  <c r="E30" s="1"/>
  <c r="F71"/>
  <c r="F30" s="1"/>
  <c r="G71"/>
  <c r="G30" s="1"/>
  <c r="H71"/>
  <c r="H30" s="1"/>
  <c r="I71"/>
  <c r="I30" s="1"/>
  <c r="K71"/>
  <c r="K30" s="1"/>
  <c r="L71"/>
  <c r="L30" s="1"/>
  <c r="M71"/>
  <c r="M30" s="1"/>
  <c r="N71"/>
  <c r="N30" s="1"/>
  <c r="O71"/>
  <c r="O30" s="1"/>
  <c r="P71"/>
  <c r="P30" s="1"/>
  <c r="Q71"/>
  <c r="Q30" s="1"/>
  <c r="R71"/>
  <c r="R30" s="1"/>
  <c r="S71"/>
  <c r="S30" s="1"/>
  <c r="T71"/>
  <c r="T30" s="1"/>
  <c r="U71"/>
  <c r="U30" s="1"/>
  <c r="V71"/>
  <c r="V30" s="1"/>
  <c r="W71"/>
  <c r="W30" s="1"/>
  <c r="D396" i="31"/>
  <c r="H396" s="1"/>
  <c r="C165" i="46" s="1"/>
  <c r="E165" s="1"/>
  <c r="BW165" s="1"/>
  <c r="J165" i="40"/>
  <c r="AD144" i="46"/>
  <c r="C205" i="56"/>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J166" i="40"/>
  <c r="AJ166" i="46" s="1"/>
  <c r="D397" i="31"/>
  <c r="H397" s="1"/>
  <c r="C166" i="46" s="1"/>
  <c r="E166" s="1"/>
  <c r="O167"/>
  <c r="J167" i="40"/>
  <c r="D398" i="31"/>
  <c r="H398" s="1"/>
  <c r="C167" i="46" s="1"/>
  <c r="E167" s="1"/>
  <c r="BC167" s="1"/>
  <c r="J168" i="40"/>
  <c r="AJ168" i="46" s="1"/>
  <c r="D399" i="31"/>
  <c r="H399" s="1"/>
  <c r="C168" i="46" s="1"/>
  <c r="E168" s="1"/>
  <c r="BB168" s="1"/>
  <c r="O169"/>
  <c r="J169" i="40"/>
  <c r="AJ169" i="46"/>
  <c r="D400" i="31"/>
  <c r="H400" s="1"/>
  <c r="C169" i="46" s="1"/>
  <c r="E169" s="1"/>
  <c r="BB169" s="1"/>
  <c r="P19" i="40"/>
  <c r="F19" i="46"/>
  <c r="P22" i="40"/>
  <c r="C22" i="46"/>
  <c r="P23" i="40"/>
  <c r="C23" i="46"/>
  <c r="D20" i="63"/>
  <c r="P25" i="40"/>
  <c r="C25" i="46"/>
  <c r="P26" i="40"/>
  <c r="C26" i="46"/>
  <c r="D23" i="63"/>
  <c r="P31" i="40"/>
  <c r="C31" i="46"/>
  <c r="P32" i="40"/>
  <c r="C32" i="46"/>
  <c r="D29" i="63"/>
  <c r="H78" i="31"/>
  <c r="C19" i="46" s="1"/>
  <c r="D19"/>
  <c r="J19" i="40"/>
  <c r="G22" i="46"/>
  <c r="AD22" s="1"/>
  <c r="Y29" i="25" s="1"/>
  <c r="J22" i="40"/>
  <c r="AJ22" i="46"/>
  <c r="AE29" i="25" s="1"/>
  <c r="G23" i="46"/>
  <c r="J23" i="40"/>
  <c r="G25" i="46"/>
  <c r="J25" i="40"/>
  <c r="G26" i="46"/>
  <c r="AW26" s="1"/>
  <c r="AR34" i="25" s="1"/>
  <c r="J26" i="40"/>
  <c r="G31" i="46"/>
  <c r="J31" i="40"/>
  <c r="G32" i="46"/>
  <c r="J32" i="40"/>
  <c r="E589" i="64"/>
  <c r="D589" s="1"/>
  <c r="C88"/>
  <c r="M17"/>
  <c r="P21" i="40"/>
  <c r="C89" i="64"/>
  <c r="D89" s="1"/>
  <c r="E591"/>
  <c r="D591" s="1"/>
  <c r="C90"/>
  <c r="E592"/>
  <c r="D592" s="1"/>
  <c r="C91"/>
  <c r="P24" i="40"/>
  <c r="C92" i="64"/>
  <c r="D92" s="1"/>
  <c r="E594"/>
  <c r="D594" s="1"/>
  <c r="C93"/>
  <c r="E595"/>
  <c r="D595" s="1"/>
  <c r="C94"/>
  <c r="P27" i="40"/>
  <c r="C95" i="64"/>
  <c r="D95" s="1"/>
  <c r="E597"/>
  <c r="D597" s="1"/>
  <c r="C96"/>
  <c r="E598"/>
  <c r="D598" s="1"/>
  <c r="C97"/>
  <c r="P30" i="40"/>
  <c r="C98" i="64"/>
  <c r="D98" s="1"/>
  <c r="E600"/>
  <c r="D600" s="1"/>
  <c r="C99"/>
  <c r="E601"/>
  <c r="D601" s="1"/>
  <c r="C100"/>
  <c r="E602"/>
  <c r="D602" s="1"/>
  <c r="C101"/>
  <c r="P34" i="40"/>
  <c r="C102" i="64"/>
  <c r="D102" s="1"/>
  <c r="E604"/>
  <c r="D604" s="1"/>
  <c r="C103"/>
  <c r="E605"/>
  <c r="D605" s="1"/>
  <c r="C104"/>
  <c r="E606"/>
  <c r="D606" s="1"/>
  <c r="C105"/>
  <c r="P38" i="40"/>
  <c r="C106" i="64"/>
  <c r="D106" s="1"/>
  <c r="E608"/>
  <c r="D608" s="1"/>
  <c r="C107"/>
  <c r="E609"/>
  <c r="D609" s="1"/>
  <c r="C108"/>
  <c r="P41" i="40"/>
  <c r="C109" i="64"/>
  <c r="D109" s="1"/>
  <c r="E611"/>
  <c r="D611" s="1"/>
  <c r="C110"/>
  <c r="C111"/>
  <c r="C112"/>
  <c r="P45" i="40"/>
  <c r="C113" i="64"/>
  <c r="D113" s="1"/>
  <c r="E615"/>
  <c r="D615" s="1"/>
  <c r="C114"/>
  <c r="C115"/>
  <c r="C116"/>
  <c r="P49" i="40"/>
  <c r="C117" i="64"/>
  <c r="D117" s="1"/>
  <c r="E619"/>
  <c r="D619" s="1"/>
  <c r="C118"/>
  <c r="R57" i="63"/>
  <c r="C120" i="64"/>
  <c r="P53" i="40"/>
  <c r="C121" i="64"/>
  <c r="D121" s="1"/>
  <c r="E623"/>
  <c r="D623" s="1"/>
  <c r="C122"/>
  <c r="C123"/>
  <c r="C124"/>
  <c r="E627"/>
  <c r="D627" s="1"/>
  <c r="E628"/>
  <c r="D628" s="1"/>
  <c r="D559" s="1"/>
  <c r="C127"/>
  <c r="C158"/>
  <c r="E158" s="1"/>
  <c r="C159"/>
  <c r="D159" s="1"/>
  <c r="C160"/>
  <c r="C162"/>
  <c r="D162" s="1"/>
  <c r="C163"/>
  <c r="C165"/>
  <c r="D165" s="1"/>
  <c r="C166"/>
  <c r="C168"/>
  <c r="D168"/>
  <c r="C169"/>
  <c r="C171"/>
  <c r="C172"/>
  <c r="D172"/>
  <c r="C173"/>
  <c r="C175"/>
  <c r="C176"/>
  <c r="D176"/>
  <c r="C177"/>
  <c r="C179"/>
  <c r="D179" s="1"/>
  <c r="C180"/>
  <c r="C181"/>
  <c r="C183"/>
  <c r="D183" s="1"/>
  <c r="C187"/>
  <c r="D187" s="1"/>
  <c r="C191"/>
  <c r="D191" s="1"/>
  <c r="C228"/>
  <c r="D228" s="1"/>
  <c r="C229"/>
  <c r="D229"/>
  <c r="C230"/>
  <c r="C231"/>
  <c r="C232"/>
  <c r="D232" s="1"/>
  <c r="C233"/>
  <c r="C234"/>
  <c r="C235"/>
  <c r="D235" s="1"/>
  <c r="C236"/>
  <c r="C237"/>
  <c r="C238"/>
  <c r="D238" s="1"/>
  <c r="C239"/>
  <c r="C240"/>
  <c r="C241"/>
  <c r="C242"/>
  <c r="D242" s="1"/>
  <c r="C243"/>
  <c r="C244"/>
  <c r="C245"/>
  <c r="C246"/>
  <c r="D246" s="1"/>
  <c r="C247"/>
  <c r="C248"/>
  <c r="C249"/>
  <c r="D249" s="1"/>
  <c r="C250"/>
  <c r="C251"/>
  <c r="C252"/>
  <c r="C253"/>
  <c r="D253" s="1"/>
  <c r="C254"/>
  <c r="C255"/>
  <c r="C256"/>
  <c r="C257"/>
  <c r="D257" s="1"/>
  <c r="C258"/>
  <c r="C259"/>
  <c r="C260"/>
  <c r="C261"/>
  <c r="D261" s="1"/>
  <c r="C262"/>
  <c r="C263"/>
  <c r="C264"/>
  <c r="C265"/>
  <c r="C266"/>
  <c r="C267"/>
  <c r="AH17"/>
  <c r="AH591" s="1"/>
  <c r="J21" i="40"/>
  <c r="J24"/>
  <c r="J27"/>
  <c r="J30"/>
  <c r="J34"/>
  <c r="J38"/>
  <c r="AH607" i="64" s="1"/>
  <c r="J41" i="40"/>
  <c r="J42"/>
  <c r="J45"/>
  <c r="E114" i="64"/>
  <c r="J49" i="40"/>
  <c r="E117" i="64"/>
  <c r="J53" i="40"/>
  <c r="E121" i="64"/>
  <c r="E159"/>
  <c r="E165"/>
  <c r="E168"/>
  <c r="E172"/>
  <c r="E176"/>
  <c r="E183"/>
  <c r="E191"/>
  <c r="E229"/>
  <c r="E249"/>
  <c r="G17"/>
  <c r="AB17"/>
  <c r="H17"/>
  <c r="AC17"/>
  <c r="I17"/>
  <c r="AD17"/>
  <c r="J17"/>
  <c r="AE17"/>
  <c r="K17"/>
  <c r="AF17"/>
  <c r="L17"/>
  <c r="AG17"/>
  <c r="N17"/>
  <c r="AI17"/>
  <c r="O17"/>
  <c r="AJ17"/>
  <c r="AJ603" s="1"/>
  <c r="AJ534" s="1"/>
  <c r="AJ607"/>
  <c r="AJ611"/>
  <c r="AJ619"/>
  <c r="P17"/>
  <c r="P606" s="1"/>
  <c r="AK17"/>
  <c r="AK590" s="1"/>
  <c r="AK229" s="1"/>
  <c r="AK591"/>
  <c r="AK593"/>
  <c r="AK595"/>
  <c r="AK597"/>
  <c r="AK599"/>
  <c r="AK601"/>
  <c r="AK603"/>
  <c r="AK605"/>
  <c r="AK608"/>
  <c r="AK610"/>
  <c r="AK614"/>
  <c r="AK326" s="1"/>
  <c r="AK618"/>
  <c r="AK622"/>
  <c r="AK191" s="1"/>
  <c r="Q17"/>
  <c r="Q606" s="1"/>
  <c r="AL17"/>
  <c r="AL593"/>
  <c r="AL378" s="1"/>
  <c r="AL601"/>
  <c r="AL610"/>
  <c r="AL249" s="1"/>
  <c r="R17"/>
  <c r="AM17"/>
  <c r="AM593"/>
  <c r="AM451" s="1"/>
  <c r="AM597"/>
  <c r="AM601"/>
  <c r="AM605"/>
  <c r="AM610"/>
  <c r="AM618"/>
  <c r="S17"/>
  <c r="S606" s="1"/>
  <c r="AN17"/>
  <c r="AN593"/>
  <c r="AN378" s="1"/>
  <c r="AN597"/>
  <c r="AN601"/>
  <c r="AN605"/>
  <c r="AN610"/>
  <c r="AN39" s="1"/>
  <c r="AN618"/>
  <c r="T17"/>
  <c r="T606" s="1"/>
  <c r="AO17"/>
  <c r="AO593"/>
  <c r="AO378" s="1"/>
  <c r="AO601"/>
  <c r="AO610"/>
  <c r="AO249" s="1"/>
  <c r="U17"/>
  <c r="U606" s="1"/>
  <c r="AP17"/>
  <c r="AP593"/>
  <c r="AP601"/>
  <c r="AP610"/>
  <c r="AP39" s="1"/>
  <c r="V17"/>
  <c r="V606" s="1"/>
  <c r="AQ17"/>
  <c r="AQ593"/>
  <c r="AQ378" s="1"/>
  <c r="AQ601"/>
  <c r="AQ610"/>
  <c r="AQ249" s="1"/>
  <c r="AT22" i="46"/>
  <c r="AO29" i="25" s="1"/>
  <c r="AT32" i="46"/>
  <c r="AO42" i="25" s="1"/>
  <c r="W17" i="64"/>
  <c r="AR17"/>
  <c r="AR593"/>
  <c r="AR597"/>
  <c r="AR601"/>
  <c r="AR605"/>
  <c r="AR610"/>
  <c r="AR39" s="1"/>
  <c r="AR618"/>
  <c r="AR117" s="1"/>
  <c r="AU22" i="46"/>
  <c r="AP29" i="25" s="1"/>
  <c r="AU32" i="46"/>
  <c r="AP42" i="25" s="1"/>
  <c r="X17" i="64"/>
  <c r="AS17"/>
  <c r="AS597"/>
  <c r="AS605"/>
  <c r="AS618"/>
  <c r="AS117" s="1"/>
  <c r="Y17"/>
  <c r="Y606" s="1"/>
  <c r="AT17"/>
  <c r="AT593"/>
  <c r="AT601"/>
  <c r="AT607"/>
  <c r="AT611"/>
  <c r="AT619"/>
  <c r="Z17"/>
  <c r="AU17"/>
  <c r="AU597"/>
  <c r="AU605"/>
  <c r="AU618"/>
  <c r="O170" i="46"/>
  <c r="J170" i="40"/>
  <c r="D401" i="31"/>
  <c r="H401" s="1"/>
  <c r="C170" i="46" s="1"/>
  <c r="E170" s="1"/>
  <c r="AY170" s="1"/>
  <c r="J171" i="40"/>
  <c r="D402" i="31"/>
  <c r="H402" s="1"/>
  <c r="C171" i="46" s="1"/>
  <c r="E171" s="1"/>
  <c r="AZ171" s="1"/>
  <c r="O172"/>
  <c r="J172" i="40"/>
  <c r="D403" i="31"/>
  <c r="H403" s="1"/>
  <c r="C172" i="46" s="1"/>
  <c r="E172" s="1"/>
  <c r="J173" i="40"/>
  <c r="D404" i="31"/>
  <c r="H404" s="1"/>
  <c r="C173" i="46" s="1"/>
  <c r="E173" s="1"/>
  <c r="BC173" s="1"/>
  <c r="O174"/>
  <c r="J174" i="40"/>
  <c r="D405" i="31"/>
  <c r="H405" s="1"/>
  <c r="C174" i="46" s="1"/>
  <c r="E174" s="1"/>
  <c r="AY174" s="1"/>
  <c r="J175" i="40"/>
  <c r="D406" i="31"/>
  <c r="H406" s="1"/>
  <c r="C175" i="46" s="1"/>
  <c r="E175" s="1"/>
  <c r="O176"/>
  <c r="J176" i="40"/>
  <c r="AJ176" i="46" s="1"/>
  <c r="D407" i="31"/>
  <c r="H407" s="1"/>
  <c r="C176" i="46" s="1"/>
  <c r="E176" s="1"/>
  <c r="O177"/>
  <c r="J177" i="40"/>
  <c r="D408" i="31"/>
  <c r="H408" s="1"/>
  <c r="C177" i="46" s="1"/>
  <c r="E177" s="1"/>
  <c r="BC177" s="1"/>
  <c r="O178"/>
  <c r="J178" i="40"/>
  <c r="AJ178" i="46" s="1"/>
  <c r="D409" i="31"/>
  <c r="H409" s="1"/>
  <c r="C178" i="46" s="1"/>
  <c r="E178" s="1"/>
  <c r="AY178" s="1"/>
  <c r="O179"/>
  <c r="J179" i="40"/>
  <c r="AJ179" i="46" s="1"/>
  <c r="D410" i="31"/>
  <c r="H410" s="1"/>
  <c r="C179" i="46" s="1"/>
  <c r="E179" s="1"/>
  <c r="AZ179" s="1"/>
  <c r="O180"/>
  <c r="J180" i="40"/>
  <c r="AJ180" i="46" s="1"/>
  <c r="D411" i="31"/>
  <c r="H411" s="1"/>
  <c r="C180" i="46" s="1"/>
  <c r="E180" s="1"/>
  <c r="O181"/>
  <c r="J181" i="40"/>
  <c r="AJ181" i="46" s="1"/>
  <c r="D412" i="31"/>
  <c r="H412" s="1"/>
  <c r="C181" i="46" s="1"/>
  <c r="E181" s="1"/>
  <c r="BC181" s="1"/>
  <c r="O182"/>
  <c r="J182" i="40"/>
  <c r="AJ182" i="46" s="1"/>
  <c r="D413" i="31"/>
  <c r="H413" s="1"/>
  <c r="C182" i="46" s="1"/>
  <c r="E182" s="1"/>
  <c r="O183"/>
  <c r="J183" i="40"/>
  <c r="AJ183" i="46" s="1"/>
  <c r="D414" i="31"/>
  <c r="H414" s="1"/>
  <c r="C183" i="46" s="1"/>
  <c r="E183" s="1"/>
  <c r="O184"/>
  <c r="J184" i="40"/>
  <c r="AJ184" i="46" s="1"/>
  <c r="D415" i="31"/>
  <c r="H415" s="1"/>
  <c r="C184" i="46" s="1"/>
  <c r="E184" s="1"/>
  <c r="BA184" s="1"/>
  <c r="O185"/>
  <c r="J185" i="40"/>
  <c r="AJ185" i="46" s="1"/>
  <c r="D416" i="31"/>
  <c r="H416" s="1"/>
  <c r="C185" i="46" s="1"/>
  <c r="E185" s="1"/>
  <c r="BG185" s="1"/>
  <c r="O186"/>
  <c r="J186" i="40"/>
  <c r="AJ186" i="46" s="1"/>
  <c r="D417" i="31"/>
  <c r="H417" s="1"/>
  <c r="C186" i="46" s="1"/>
  <c r="E186" s="1"/>
  <c r="O187"/>
  <c r="J187" i="40"/>
  <c r="AJ187" i="46" s="1"/>
  <c r="D418" i="31"/>
  <c r="E418"/>
  <c r="O188" i="46"/>
  <c r="J188" i="40"/>
  <c r="AJ188" i="46" s="1"/>
  <c r="D419" i="31"/>
  <c r="H419" s="1"/>
  <c r="O189" i="46"/>
  <c r="J189" i="40"/>
  <c r="AJ189" i="46" s="1"/>
  <c r="D420" i="31"/>
  <c r="H420" s="1"/>
  <c r="C189" i="46" s="1"/>
  <c r="E189" s="1"/>
  <c r="BC189" s="1"/>
  <c r="O190"/>
  <c r="J190" i="40"/>
  <c r="AJ190" i="46" s="1"/>
  <c r="D421" i="31"/>
  <c r="H421" s="1"/>
  <c r="C190" i="46" s="1"/>
  <c r="E190" s="1"/>
  <c r="BB190" s="1"/>
  <c r="P200" i="40"/>
  <c r="F200" i="46"/>
  <c r="G200"/>
  <c r="AD200" s="1"/>
  <c r="J200" i="40"/>
  <c r="D441" i="31"/>
  <c r="H441" s="1"/>
  <c r="C200" i="46" s="1"/>
  <c r="E200" s="1"/>
  <c r="C18" i="64"/>
  <c r="D18" s="1"/>
  <c r="C19"/>
  <c r="C20"/>
  <c r="C21"/>
  <c r="E21" s="1"/>
  <c r="C22"/>
  <c r="D22" s="1"/>
  <c r="C23"/>
  <c r="C24"/>
  <c r="D24" s="1"/>
  <c r="C25"/>
  <c r="D25" s="1"/>
  <c r="C26"/>
  <c r="C27"/>
  <c r="E27" s="1"/>
  <c r="C28"/>
  <c r="D28" s="1"/>
  <c r="C29"/>
  <c r="C30"/>
  <c r="C31"/>
  <c r="E31" s="1"/>
  <c r="C32"/>
  <c r="D32" s="1"/>
  <c r="C33"/>
  <c r="D33" s="1"/>
  <c r="C34"/>
  <c r="C35"/>
  <c r="C36"/>
  <c r="D36" s="1"/>
  <c r="C37"/>
  <c r="C38"/>
  <c r="C39"/>
  <c r="D39"/>
  <c r="C40"/>
  <c r="C41"/>
  <c r="C42"/>
  <c r="C43"/>
  <c r="C44"/>
  <c r="C45"/>
  <c r="C46"/>
  <c r="C47"/>
  <c r="D47" s="1"/>
  <c r="C48"/>
  <c r="Q57" i="63"/>
  <c r="C50" i="64"/>
  <c r="C51"/>
  <c r="C52"/>
  <c r="D52" s="1"/>
  <c r="C53"/>
  <c r="C54"/>
  <c r="C57"/>
  <c r="D57" s="1"/>
  <c r="E23"/>
  <c r="E29"/>
  <c r="E33"/>
  <c r="E35"/>
  <c r="E37"/>
  <c r="E39"/>
  <c r="E47"/>
  <c r="E57"/>
  <c r="P202" i="40"/>
  <c r="F202" i="46"/>
  <c r="G202"/>
  <c r="AH202" s="1"/>
  <c r="J202" i="40"/>
  <c r="AJ202" i="46"/>
  <c r="H444" i="31"/>
  <c r="C202" i="46" s="1"/>
  <c r="E202" s="1"/>
  <c r="P203" i="40"/>
  <c r="F203" i="46"/>
  <c r="G203"/>
  <c r="J203" i="40"/>
  <c r="D445" i="31"/>
  <c r="H445" s="1"/>
  <c r="C203" i="46" s="1"/>
  <c r="E203" s="1"/>
  <c r="BB203" s="1"/>
  <c r="P204" i="40"/>
  <c r="F204" i="46"/>
  <c r="G204"/>
  <c r="J204" i="40"/>
  <c r="D446" i="31"/>
  <c r="H446" s="1"/>
  <c r="C204" i="46" s="1"/>
  <c r="E204" s="1"/>
  <c r="AY204" s="1"/>
  <c r="P205" i="40"/>
  <c r="F205" i="46"/>
  <c r="G205"/>
  <c r="AH205" s="1"/>
  <c r="J205" i="40"/>
  <c r="D447" i="31"/>
  <c r="H447" s="1"/>
  <c r="C205" i="46" s="1"/>
  <c r="E205" s="1"/>
  <c r="C301" i="64"/>
  <c r="C302"/>
  <c r="D302" s="1"/>
  <c r="C303"/>
  <c r="E303" s="1"/>
  <c r="C305"/>
  <c r="D305" s="1"/>
  <c r="C306"/>
  <c r="D306" s="1"/>
  <c r="C308"/>
  <c r="C309"/>
  <c r="C311"/>
  <c r="D311" s="1"/>
  <c r="C312"/>
  <c r="C314"/>
  <c r="D314" s="1"/>
  <c r="C315"/>
  <c r="C316"/>
  <c r="E316" s="1"/>
  <c r="C318"/>
  <c r="C319"/>
  <c r="D319" s="1"/>
  <c r="C320"/>
  <c r="C322"/>
  <c r="D322" s="1"/>
  <c r="C323"/>
  <c r="E323" s="1"/>
  <c r="C324"/>
  <c r="C326"/>
  <c r="D326" s="1"/>
  <c r="C330"/>
  <c r="C334"/>
  <c r="D334" s="1"/>
  <c r="M364"/>
  <c r="E306"/>
  <c r="E309"/>
  <c r="E314"/>
  <c r="E318"/>
  <c r="E322"/>
  <c r="E326"/>
  <c r="E334"/>
  <c r="AH364"/>
  <c r="BC17"/>
  <c r="BC341"/>
  <c r="C374"/>
  <c r="C375"/>
  <c r="D375" s="1"/>
  <c r="C376"/>
  <c r="C377"/>
  <c r="C378"/>
  <c r="D378" s="1"/>
  <c r="C379"/>
  <c r="C380"/>
  <c r="D380" s="1"/>
  <c r="C381"/>
  <c r="D381" s="1"/>
  <c r="C382"/>
  <c r="E382" s="1"/>
  <c r="C383"/>
  <c r="E383" s="1"/>
  <c r="C384"/>
  <c r="D384" s="1"/>
  <c r="C385"/>
  <c r="E385" s="1"/>
  <c r="C386"/>
  <c r="E386" s="1"/>
  <c r="C387"/>
  <c r="E387" s="1"/>
  <c r="C388"/>
  <c r="C389"/>
  <c r="D389" s="1"/>
  <c r="C390"/>
  <c r="E390" s="1"/>
  <c r="C391"/>
  <c r="C392"/>
  <c r="D392" s="1"/>
  <c r="C393"/>
  <c r="C394"/>
  <c r="E394" s="1"/>
  <c r="C395"/>
  <c r="D395"/>
  <c r="C396"/>
  <c r="C397"/>
  <c r="C398"/>
  <c r="C399"/>
  <c r="D399" s="1"/>
  <c r="C400"/>
  <c r="C401"/>
  <c r="C402"/>
  <c r="C403"/>
  <c r="D403" s="1"/>
  <c r="C404"/>
  <c r="C405"/>
  <c r="C406"/>
  <c r="C407"/>
  <c r="D407" s="1"/>
  <c r="C408"/>
  <c r="D408" s="1"/>
  <c r="C409"/>
  <c r="C410"/>
  <c r="C411"/>
  <c r="C412"/>
  <c r="D412" s="1"/>
  <c r="C413"/>
  <c r="D413" s="1"/>
  <c r="M436"/>
  <c r="E376"/>
  <c r="AK376" s="1"/>
  <c r="E377"/>
  <c r="E378"/>
  <c r="E379"/>
  <c r="E380"/>
  <c r="AK380" s="1"/>
  <c r="E381"/>
  <c r="E384"/>
  <c r="E391"/>
  <c r="E393"/>
  <c r="AK393" s="1"/>
  <c r="E395"/>
  <c r="E396"/>
  <c r="E400"/>
  <c r="E404"/>
  <c r="AH436"/>
  <c r="C416"/>
  <c r="C417"/>
  <c r="C418"/>
  <c r="C419"/>
  <c r="C420"/>
  <c r="C421"/>
  <c r="C422"/>
  <c r="C423"/>
  <c r="C424"/>
  <c r="C425"/>
  <c r="C426"/>
  <c r="C427"/>
  <c r="C428"/>
  <c r="C429"/>
  <c r="C430"/>
  <c r="C431"/>
  <c r="C432"/>
  <c r="C433"/>
  <c r="C434"/>
  <c r="C435"/>
  <c r="BC414"/>
  <c r="C447"/>
  <c r="D447"/>
  <c r="C448"/>
  <c r="D448" s="1"/>
  <c r="C449"/>
  <c r="E449" s="1"/>
  <c r="C450"/>
  <c r="C451"/>
  <c r="D451" s="1"/>
  <c r="C452"/>
  <c r="C453"/>
  <c r="E453" s="1"/>
  <c r="C454"/>
  <c r="D454" s="1"/>
  <c r="C455"/>
  <c r="C456"/>
  <c r="C457"/>
  <c r="D457" s="1"/>
  <c r="C458"/>
  <c r="D458" s="1"/>
  <c r="C459"/>
  <c r="C460"/>
  <c r="C461"/>
  <c r="D461" s="1"/>
  <c r="C462"/>
  <c r="D462" s="1"/>
  <c r="C463"/>
  <c r="D463" s="1"/>
  <c r="C464"/>
  <c r="C465"/>
  <c r="D465" s="1"/>
  <c r="C466"/>
  <c r="D466" s="1"/>
  <c r="C467"/>
  <c r="D467"/>
  <c r="C468"/>
  <c r="D468" s="1"/>
  <c r="C469"/>
  <c r="E469" s="1"/>
  <c r="C470"/>
  <c r="C471"/>
  <c r="C472"/>
  <c r="D472" s="1"/>
  <c r="C473"/>
  <c r="E473" s="1"/>
  <c r="C474"/>
  <c r="C475"/>
  <c r="C476"/>
  <c r="D476" s="1"/>
  <c r="C477"/>
  <c r="E477" s="1"/>
  <c r="C478"/>
  <c r="C479"/>
  <c r="C480"/>
  <c r="D480" s="1"/>
  <c r="C481"/>
  <c r="D481" s="1"/>
  <c r="C482"/>
  <c r="C483"/>
  <c r="C484"/>
  <c r="C485"/>
  <c r="C486"/>
  <c r="M509"/>
  <c r="E451"/>
  <c r="E457"/>
  <c r="E465"/>
  <c r="E467"/>
  <c r="AH509"/>
  <c r="C489"/>
  <c r="C490"/>
  <c r="C491"/>
  <c r="C492"/>
  <c r="C493"/>
  <c r="C494"/>
  <c r="C495"/>
  <c r="C496"/>
  <c r="C497"/>
  <c r="C498"/>
  <c r="C499"/>
  <c r="C500"/>
  <c r="C501"/>
  <c r="C502"/>
  <c r="C503"/>
  <c r="C504"/>
  <c r="C505"/>
  <c r="C506"/>
  <c r="C507"/>
  <c r="C508"/>
  <c r="BC487"/>
  <c r="C520"/>
  <c r="D520" s="1"/>
  <c r="C521"/>
  <c r="D521" s="1"/>
  <c r="C522"/>
  <c r="C523"/>
  <c r="D523" s="1"/>
  <c r="C524"/>
  <c r="D524" s="1"/>
  <c r="C525"/>
  <c r="C526"/>
  <c r="D526" s="1"/>
  <c r="C527"/>
  <c r="D527"/>
  <c r="C528"/>
  <c r="C529"/>
  <c r="E529" s="1"/>
  <c r="C530"/>
  <c r="D530" s="1"/>
  <c r="C531"/>
  <c r="D531" s="1"/>
  <c r="C532"/>
  <c r="C533"/>
  <c r="E533" s="1"/>
  <c r="C534"/>
  <c r="D534" s="1"/>
  <c r="C535"/>
  <c r="C536"/>
  <c r="E536" s="1"/>
  <c r="C537"/>
  <c r="E537" s="1"/>
  <c r="C538"/>
  <c r="D538" s="1"/>
  <c r="C539"/>
  <c r="D539" s="1"/>
  <c r="C540"/>
  <c r="E540" s="1"/>
  <c r="C541"/>
  <c r="C542"/>
  <c r="D542" s="1"/>
  <c r="C543"/>
  <c r="C544"/>
  <c r="C545"/>
  <c r="D545" s="1"/>
  <c r="C546"/>
  <c r="C547"/>
  <c r="C548"/>
  <c r="C549"/>
  <c r="D549" s="1"/>
  <c r="C550"/>
  <c r="D550" s="1"/>
  <c r="C551"/>
  <c r="C552"/>
  <c r="C553"/>
  <c r="D553" s="1"/>
  <c r="C554"/>
  <c r="D554" s="1"/>
  <c r="C555"/>
  <c r="C556"/>
  <c r="C557"/>
  <c r="C558"/>
  <c r="D558" s="1"/>
  <c r="C559"/>
  <c r="M582"/>
  <c r="E525"/>
  <c r="E527"/>
  <c r="E528"/>
  <c r="E530"/>
  <c r="E532"/>
  <c r="E534"/>
  <c r="E538"/>
  <c r="E542"/>
  <c r="E550"/>
  <c r="AH582"/>
  <c r="C562"/>
  <c r="C563"/>
  <c r="C564"/>
  <c r="C565"/>
  <c r="C566"/>
  <c r="C567"/>
  <c r="C568"/>
  <c r="C569"/>
  <c r="C570"/>
  <c r="C571"/>
  <c r="C572"/>
  <c r="C573"/>
  <c r="C574"/>
  <c r="C575"/>
  <c r="C576"/>
  <c r="C577"/>
  <c r="C578"/>
  <c r="C579"/>
  <c r="C580"/>
  <c r="C581"/>
  <c r="BC560"/>
  <c r="D428" i="31"/>
  <c r="H428" s="1"/>
  <c r="C196" i="46" s="1"/>
  <c r="E196" s="1"/>
  <c r="D429" i="31"/>
  <c r="H429" s="1"/>
  <c r="C197" i="46" s="1"/>
  <c r="E197" s="1"/>
  <c r="AY197" s="1"/>
  <c r="D430" i="31"/>
  <c r="H430" s="1"/>
  <c r="P201" i="40"/>
  <c r="E64" i="68"/>
  <c r="F64"/>
  <c r="G64"/>
  <c r="H64"/>
  <c r="I64"/>
  <c r="J64"/>
  <c r="K64"/>
  <c r="L64"/>
  <c r="M64"/>
  <c r="N64"/>
  <c r="O64"/>
  <c r="P64"/>
  <c r="Q64"/>
  <c r="R64"/>
  <c r="S64"/>
  <c r="T64"/>
  <c r="U64"/>
  <c r="V64"/>
  <c r="W64"/>
  <c r="X64"/>
  <c r="J201" i="40"/>
  <c r="P199"/>
  <c r="J199"/>
  <c r="K143" i="68"/>
  <c r="F83" i="46"/>
  <c r="M83" s="1"/>
  <c r="G83"/>
  <c r="AH83" s="1"/>
  <c r="J83" i="40"/>
  <c r="F84" i="46"/>
  <c r="J84" s="1"/>
  <c r="G84"/>
  <c r="AI84" s="1"/>
  <c r="AG236" s="1"/>
  <c r="J84" i="40"/>
  <c r="F85" i="46"/>
  <c r="G85"/>
  <c r="AP85" s="1"/>
  <c r="J85" i="40"/>
  <c r="D254" i="31"/>
  <c r="H254" s="1"/>
  <c r="C85" i="46" s="1"/>
  <c r="E85" s="1"/>
  <c r="BU85" s="1"/>
  <c r="F86"/>
  <c r="X86" s="1"/>
  <c r="G86"/>
  <c r="AD86" s="1"/>
  <c r="J86" i="40"/>
  <c r="D255" i="31"/>
  <c r="H255" s="1"/>
  <c r="C86" i="46" s="1"/>
  <c r="E86" s="1"/>
  <c r="BU86" s="1"/>
  <c r="F87"/>
  <c r="AA87" s="1"/>
  <c r="G87"/>
  <c r="AI87" s="1"/>
  <c r="J87" i="40"/>
  <c r="D256" i="31"/>
  <c r="H256" s="1"/>
  <c r="C87" i="46" s="1"/>
  <c r="E87" s="1"/>
  <c r="CI87" s="1"/>
  <c r="F88"/>
  <c r="G88"/>
  <c r="AP88" s="1"/>
  <c r="J88" i="40"/>
  <c r="D259" i="31"/>
  <c r="H259" s="1"/>
  <c r="C88" i="46" s="1"/>
  <c r="E88" s="1"/>
  <c r="BT88" s="1"/>
  <c r="F89"/>
  <c r="G89"/>
  <c r="AD89" s="1"/>
  <c r="J89" i="40"/>
  <c r="D260" i="31"/>
  <c r="H260" s="1"/>
  <c r="C89" i="46" s="1"/>
  <c r="E89" s="1"/>
  <c r="BU89" s="1"/>
  <c r="F90"/>
  <c r="M90" s="1"/>
  <c r="G90"/>
  <c r="AG90" s="1"/>
  <c r="J90" i="40"/>
  <c r="D261" i="31"/>
  <c r="H261" s="1"/>
  <c r="C90" i="46" s="1"/>
  <c r="E90" s="1"/>
  <c r="BV90" s="1"/>
  <c r="F91"/>
  <c r="Z91" s="1"/>
  <c r="G91"/>
  <c r="AE91" s="1"/>
  <c r="J91" i="40"/>
  <c r="D262" i="31"/>
  <c r="H262" s="1"/>
  <c r="C91" i="46" s="1"/>
  <c r="E91" s="1"/>
  <c r="CI91" s="1"/>
  <c r="F92"/>
  <c r="O92" s="1"/>
  <c r="G92"/>
  <c r="AM92" s="1"/>
  <c r="AK242" s="1"/>
  <c r="J92" i="40"/>
  <c r="D263" i="31"/>
  <c r="H263" s="1"/>
  <c r="C92" i="46" s="1"/>
  <c r="E92" s="1"/>
  <c r="BU92" s="1"/>
  <c r="BS242" s="1"/>
  <c r="F31" i="11"/>
  <c r="C31" s="1"/>
  <c r="F93" i="46"/>
  <c r="N93" s="1"/>
  <c r="G93"/>
  <c r="AK93" s="1"/>
  <c r="J93" i="40"/>
  <c r="AJ93" i="46"/>
  <c r="G94"/>
  <c r="AG94" s="1"/>
  <c r="J94" i="40"/>
  <c r="D266" i="31"/>
  <c r="H266" s="1"/>
  <c r="C94" i="46" s="1"/>
  <c r="E94" s="1"/>
  <c r="CF94" s="1"/>
  <c r="F95"/>
  <c r="X95" s="1"/>
  <c r="G95"/>
  <c r="AT95" s="1"/>
  <c r="J95" i="40"/>
  <c r="D267" i="31"/>
  <c r="H267" s="1"/>
  <c r="C95" i="46" s="1"/>
  <c r="E95" s="1"/>
  <c r="CE95" s="1"/>
  <c r="G96"/>
  <c r="AH96" s="1"/>
  <c r="J96" i="40"/>
  <c r="D268" i="31"/>
  <c r="H268" s="1"/>
  <c r="C96" i="46" s="1"/>
  <c r="E96" s="1"/>
  <c r="BX96" s="1"/>
  <c r="G97"/>
  <c r="AP97" s="1"/>
  <c r="J97" i="40"/>
  <c r="D269" i="31"/>
  <c r="H269" s="1"/>
  <c r="C97" i="46" s="1"/>
  <c r="E97" s="1"/>
  <c r="CM97" s="1"/>
  <c r="F98"/>
  <c r="G98"/>
  <c r="AT98" s="1"/>
  <c r="J98" i="40"/>
  <c r="AJ98" i="46"/>
  <c r="D270" i="31"/>
  <c r="H270" s="1"/>
  <c r="C98" i="46" s="1"/>
  <c r="E98" s="1"/>
  <c r="CD98" s="1"/>
  <c r="F99"/>
  <c r="N99" s="1"/>
  <c r="G99"/>
  <c r="AL99" s="1"/>
  <c r="J99" i="40"/>
  <c r="D271" i="31"/>
  <c r="H271" s="1"/>
  <c r="C99" i="46" s="1"/>
  <c r="E99" s="1"/>
  <c r="F100"/>
  <c r="L100" s="1"/>
  <c r="G100"/>
  <c r="AT100" s="1"/>
  <c r="J100" i="40"/>
  <c r="D272" i="31"/>
  <c r="H272" s="1"/>
  <c r="C100" i="46" s="1"/>
  <c r="E100" s="1"/>
  <c r="F101"/>
  <c r="X101" s="1"/>
  <c r="G101"/>
  <c r="AN101" s="1"/>
  <c r="J101" i="40"/>
  <c r="AJ101" i="46"/>
  <c r="D273" i="31"/>
  <c r="H273" s="1"/>
  <c r="C101" i="46" s="1"/>
  <c r="E101" s="1"/>
  <c r="CK101" s="1"/>
  <c r="F102"/>
  <c r="G102"/>
  <c r="AD102" s="1"/>
  <c r="J102" i="40"/>
  <c r="D274" i="31"/>
  <c r="H274" s="1"/>
  <c r="C102" i="46" s="1"/>
  <c r="E102" s="1"/>
  <c r="CG102" s="1"/>
  <c r="F103"/>
  <c r="G103"/>
  <c r="AS103" s="1"/>
  <c r="J103" i="40"/>
  <c r="D275" i="31"/>
  <c r="H275" s="1"/>
  <c r="C103" i="46" s="1"/>
  <c r="E103" s="1"/>
  <c r="CC103" s="1"/>
  <c r="F104"/>
  <c r="G104"/>
  <c r="AI104" s="1"/>
  <c r="J104" i="40"/>
  <c r="D276" i="31"/>
  <c r="H276" s="1"/>
  <c r="C104" i="46" s="1"/>
  <c r="E104" s="1"/>
  <c r="CI104" s="1"/>
  <c r="F105"/>
  <c r="G105"/>
  <c r="AT105" s="1"/>
  <c r="J105" i="40"/>
  <c r="AJ105" i="46"/>
  <c r="D277" i="31"/>
  <c r="H277" s="1"/>
  <c r="C105" i="46" s="1"/>
  <c r="E105" s="1"/>
  <c r="CM105" s="1"/>
  <c r="F106"/>
  <c r="M106" s="1"/>
  <c r="G106"/>
  <c r="AO106" s="1"/>
  <c r="J106" i="40"/>
  <c r="D278" i="31"/>
  <c r="H278" s="1"/>
  <c r="C106" i="46" s="1"/>
  <c r="E106" s="1"/>
  <c r="CG106" s="1"/>
  <c r="F107"/>
  <c r="V107" s="1"/>
  <c r="G107"/>
  <c r="J107" i="40"/>
  <c r="D279" i="31"/>
  <c r="H279" s="1"/>
  <c r="C107" i="46" s="1"/>
  <c r="E107" s="1"/>
  <c r="F108"/>
  <c r="N108" s="1"/>
  <c r="G108"/>
  <c r="J108" i="40"/>
  <c r="D280" i="31"/>
  <c r="H280" s="1"/>
  <c r="C108" i="46" s="1"/>
  <c r="E108" s="1"/>
  <c r="CL108" s="1"/>
  <c r="F109"/>
  <c r="Y109" s="1"/>
  <c r="G109"/>
  <c r="J109" i="40"/>
  <c r="AJ109" i="46"/>
  <c r="D281" i="31"/>
  <c r="H281" s="1"/>
  <c r="C109" i="46" s="1"/>
  <c r="E109" s="1"/>
  <c r="BY109" s="1"/>
  <c r="F110"/>
  <c r="AA110" s="1"/>
  <c r="G110"/>
  <c r="AT110" s="1"/>
  <c r="J110" i="40"/>
  <c r="D285" i="31"/>
  <c r="H285" s="1"/>
  <c r="C110" i="46" s="1"/>
  <c r="E110" s="1"/>
  <c r="CG110" s="1"/>
  <c r="F111"/>
  <c r="G111"/>
  <c r="AD111" s="1"/>
  <c r="J111" i="40"/>
  <c r="D286" i="31"/>
  <c r="H286" s="1"/>
  <c r="C111" i="46" s="1"/>
  <c r="E111" s="1"/>
  <c r="CG111" s="1"/>
  <c r="F112"/>
  <c r="Z112" s="1"/>
  <c r="G112"/>
  <c r="AG112" s="1"/>
  <c r="J112" i="40"/>
  <c r="D287" i="31"/>
  <c r="H287" s="1"/>
  <c r="C112" i="46" s="1"/>
  <c r="E112" s="1"/>
  <c r="CF112" s="1"/>
  <c r="F113"/>
  <c r="G113"/>
  <c r="AH113" s="1"/>
  <c r="J113" i="40"/>
  <c r="AJ113" i="46"/>
  <c r="D288" i="31"/>
  <c r="H288" s="1"/>
  <c r="C113" i="46" s="1"/>
  <c r="E113" s="1"/>
  <c r="CE113" s="1"/>
  <c r="F114"/>
  <c r="S114" s="1"/>
  <c r="G114"/>
  <c r="AT114" s="1"/>
  <c r="J114" i="40"/>
  <c r="D289" i="31"/>
  <c r="H289" s="1"/>
  <c r="C114" i="46" s="1"/>
  <c r="E114" s="1"/>
  <c r="CD114" s="1"/>
  <c r="BF18"/>
  <c r="CA18"/>
  <c r="CA123" s="1"/>
  <c r="P166"/>
  <c r="AK166"/>
  <c r="P167"/>
  <c r="AK167"/>
  <c r="P168"/>
  <c r="AK168"/>
  <c r="P169"/>
  <c r="AK169"/>
  <c r="P170"/>
  <c r="AK170"/>
  <c r="P171"/>
  <c r="P172"/>
  <c r="AK172"/>
  <c r="P173"/>
  <c r="P174"/>
  <c r="AK174"/>
  <c r="P175"/>
  <c r="P176"/>
  <c r="AK176"/>
  <c r="P177"/>
  <c r="P178"/>
  <c r="AK178"/>
  <c r="P179"/>
  <c r="AK179"/>
  <c r="P180"/>
  <c r="AK180"/>
  <c r="P181"/>
  <c r="AK181"/>
  <c r="P182"/>
  <c r="AK182"/>
  <c r="P183"/>
  <c r="AK183"/>
  <c r="P184"/>
  <c r="AK184"/>
  <c r="P185"/>
  <c r="AK185"/>
  <c r="P186"/>
  <c r="AK186"/>
  <c r="P187"/>
  <c r="AK187"/>
  <c r="P188"/>
  <c r="AK188"/>
  <c r="P189"/>
  <c r="AK189"/>
  <c r="P190"/>
  <c r="AK190"/>
  <c r="N364" i="64"/>
  <c r="AI364"/>
  <c r="BD17"/>
  <c r="BD341"/>
  <c r="N436"/>
  <c r="AI436"/>
  <c r="BD414"/>
  <c r="N509"/>
  <c r="AI509"/>
  <c r="BD487"/>
  <c r="N582"/>
  <c r="AI582"/>
  <c r="BD560"/>
  <c r="L143" i="68"/>
  <c r="BG18" i="46"/>
  <c r="CB18"/>
  <c r="CB123" s="1"/>
  <c r="CB143"/>
  <c r="CB159"/>
  <c r="CB163"/>
  <c r="Q166"/>
  <c r="AL166"/>
  <c r="Q167"/>
  <c r="AL167"/>
  <c r="Q168"/>
  <c r="AL168"/>
  <c r="Q169"/>
  <c r="AL169"/>
  <c r="Q170"/>
  <c r="AL170"/>
  <c r="Q171"/>
  <c r="AL171"/>
  <c r="Q172"/>
  <c r="AL172"/>
  <c r="Q173"/>
  <c r="AL173"/>
  <c r="Q174"/>
  <c r="AL174"/>
  <c r="Q175"/>
  <c r="AL175"/>
  <c r="Q176"/>
  <c r="AL176"/>
  <c r="Q177"/>
  <c r="AL177"/>
  <c r="Q178"/>
  <c r="AL178"/>
  <c r="Q179"/>
  <c r="AL179"/>
  <c r="Q180"/>
  <c r="AL180"/>
  <c r="Q181"/>
  <c r="AL181"/>
  <c r="Q182"/>
  <c r="AL182"/>
  <c r="Q183"/>
  <c r="AL183"/>
  <c r="Q184"/>
  <c r="AL184"/>
  <c r="Q185"/>
  <c r="AL185"/>
  <c r="Q186"/>
  <c r="AL186"/>
  <c r="Q187"/>
  <c r="AL187"/>
  <c r="Q188"/>
  <c r="AL188"/>
  <c r="Q189"/>
  <c r="AL189"/>
  <c r="Q190"/>
  <c r="AL190"/>
  <c r="O364" i="64"/>
  <c r="AJ364"/>
  <c r="BE17"/>
  <c r="BE341"/>
  <c r="O436"/>
  <c r="AJ436"/>
  <c r="BE414"/>
  <c r="O509"/>
  <c r="AJ509"/>
  <c r="BE487"/>
  <c r="O582"/>
  <c r="AJ582"/>
  <c r="BE560"/>
  <c r="M143" i="68"/>
  <c r="L79" i="36"/>
  <c r="BA18" i="46"/>
  <c r="BV18"/>
  <c r="BV151"/>
  <c r="K166"/>
  <c r="AF166"/>
  <c r="K167"/>
  <c r="AF167"/>
  <c r="K168"/>
  <c r="AF168"/>
  <c r="K169"/>
  <c r="AF169"/>
  <c r="K170"/>
  <c r="AF170"/>
  <c r="K171"/>
  <c r="AF171"/>
  <c r="K172"/>
  <c r="AF172"/>
  <c r="K173"/>
  <c r="AF173"/>
  <c r="K174"/>
  <c r="AF174"/>
  <c r="K175"/>
  <c r="AF175"/>
  <c r="K176"/>
  <c r="AF176"/>
  <c r="K177"/>
  <c r="AF177"/>
  <c r="K178"/>
  <c r="AF178"/>
  <c r="K179"/>
  <c r="AF179"/>
  <c r="K180"/>
  <c r="AF180"/>
  <c r="K181"/>
  <c r="AF181"/>
  <c r="K182"/>
  <c r="AF182"/>
  <c r="K183"/>
  <c r="AF183"/>
  <c r="K184"/>
  <c r="AF184"/>
  <c r="K185"/>
  <c r="AF185"/>
  <c r="K186"/>
  <c r="AF186"/>
  <c r="K187"/>
  <c r="AF187"/>
  <c r="K188"/>
  <c r="AF188"/>
  <c r="K189"/>
  <c r="AF189"/>
  <c r="K190"/>
  <c r="AF190"/>
  <c r="I364" i="64"/>
  <c r="AD364"/>
  <c r="AY17"/>
  <c r="AY341"/>
  <c r="I436"/>
  <c r="AD436"/>
  <c r="AY414"/>
  <c r="I509"/>
  <c r="AD509"/>
  <c r="AY487"/>
  <c r="I582"/>
  <c r="AD582"/>
  <c r="AY560"/>
  <c r="G143" i="68"/>
  <c r="F94" i="46"/>
  <c r="I94" s="1"/>
  <c r="F96"/>
  <c r="K96" s="1"/>
  <c r="F97"/>
  <c r="K97" s="1"/>
  <c r="AZ18"/>
  <c r="BU18"/>
  <c r="BU123" s="1"/>
  <c r="BU143"/>
  <c r="AZ159"/>
  <c r="J166"/>
  <c r="AE166"/>
  <c r="J167"/>
  <c r="AE167"/>
  <c r="J168"/>
  <c r="AE168"/>
  <c r="J169"/>
  <c r="AE169"/>
  <c r="J170"/>
  <c r="AE170"/>
  <c r="J171"/>
  <c r="AE171"/>
  <c r="J172"/>
  <c r="AE172"/>
  <c r="J173"/>
  <c r="AE173"/>
  <c r="J174"/>
  <c r="AE174"/>
  <c r="J175"/>
  <c r="AE175"/>
  <c r="J176"/>
  <c r="AE176"/>
  <c r="J177"/>
  <c r="AE177"/>
  <c r="J178"/>
  <c r="AE178"/>
  <c r="J179"/>
  <c r="AE179"/>
  <c r="J180"/>
  <c r="AE180"/>
  <c r="J181"/>
  <c r="AE181"/>
  <c r="J182"/>
  <c r="AE182"/>
  <c r="J183"/>
  <c r="AE183"/>
  <c r="J184"/>
  <c r="AE184"/>
  <c r="J185"/>
  <c r="AE185"/>
  <c r="J186"/>
  <c r="AE186"/>
  <c r="J187"/>
  <c r="AE187"/>
  <c r="J188"/>
  <c r="AE188"/>
  <c r="J189"/>
  <c r="AE189"/>
  <c r="J190"/>
  <c r="AE190"/>
  <c r="AE202"/>
  <c r="H364" i="64"/>
  <c r="AC364"/>
  <c r="AX17"/>
  <c r="AX341"/>
  <c r="H436"/>
  <c r="AC436"/>
  <c r="AX414"/>
  <c r="H509"/>
  <c r="AC509"/>
  <c r="AX487"/>
  <c r="H582"/>
  <c r="AC582"/>
  <c r="AX560"/>
  <c r="F143" i="68"/>
  <c r="E79" i="36"/>
  <c r="AY18" i="46"/>
  <c r="AY123" s="1"/>
  <c r="BT18"/>
  <c r="AY127"/>
  <c r="BT148"/>
  <c r="BT162"/>
  <c r="I166"/>
  <c r="AD166"/>
  <c r="I167"/>
  <c r="AD167"/>
  <c r="I168"/>
  <c r="AD168"/>
  <c r="I169"/>
  <c r="AD169"/>
  <c r="I170"/>
  <c r="AD170"/>
  <c r="I171"/>
  <c r="AD171"/>
  <c r="I172"/>
  <c r="AD172"/>
  <c r="I173"/>
  <c r="AD173"/>
  <c r="I174"/>
  <c r="AD174"/>
  <c r="I175"/>
  <c r="AD175"/>
  <c r="I176"/>
  <c r="AD176"/>
  <c r="I177"/>
  <c r="AD177"/>
  <c r="I178"/>
  <c r="AD178"/>
  <c r="I179"/>
  <c r="AD179"/>
  <c r="I180"/>
  <c r="AD180"/>
  <c r="I181"/>
  <c r="AD181"/>
  <c r="I182"/>
  <c r="AD182"/>
  <c r="I183"/>
  <c r="AD183"/>
  <c r="I184"/>
  <c r="AD184"/>
  <c r="AY184"/>
  <c r="I185"/>
  <c r="AD185"/>
  <c r="I186"/>
  <c r="AD186"/>
  <c r="I187"/>
  <c r="AD187"/>
  <c r="I188"/>
  <c r="AD188"/>
  <c r="I189"/>
  <c r="AD189"/>
  <c r="I190"/>
  <c r="AD190"/>
  <c r="AD205"/>
  <c r="G364" i="64"/>
  <c r="AB364"/>
  <c r="AW17"/>
  <c r="AW341"/>
  <c r="G436"/>
  <c r="AB436"/>
  <c r="AW414"/>
  <c r="G509"/>
  <c r="AB509"/>
  <c r="AW487"/>
  <c r="G582"/>
  <c r="AB582"/>
  <c r="AW560"/>
  <c r="E143" i="68"/>
  <c r="D79" i="36"/>
  <c r="F60" i="46"/>
  <c r="G60"/>
  <c r="J60" i="40"/>
  <c r="D60" i="46"/>
  <c r="F61"/>
  <c r="G61"/>
  <c r="J61" i="40"/>
  <c r="D61" i="46"/>
  <c r="F62"/>
  <c r="Q62" s="1"/>
  <c r="G62"/>
  <c r="J62" i="40"/>
  <c r="D62" i="46"/>
  <c r="F63"/>
  <c r="Q63" s="1"/>
  <c r="G63"/>
  <c r="J63" i="40"/>
  <c r="D63" i="46"/>
  <c r="F64"/>
  <c r="Q64" s="1"/>
  <c r="G64"/>
  <c r="J64" i="40"/>
  <c r="D64" i="46"/>
  <c r="F65"/>
  <c r="P65" s="1"/>
  <c r="G65"/>
  <c r="J65" i="40"/>
  <c r="D65" i="46"/>
  <c r="F66"/>
  <c r="Q66" s="1"/>
  <c r="G66"/>
  <c r="J66" i="40"/>
  <c r="AL66" i="46"/>
  <c r="D66"/>
  <c r="F67"/>
  <c r="Q67" s="1"/>
  <c r="G67"/>
  <c r="J67" i="40"/>
  <c r="D67" i="46"/>
  <c r="F68"/>
  <c r="Q68" s="1"/>
  <c r="G68"/>
  <c r="J68" i="40"/>
  <c r="D68" i="46"/>
  <c r="F69"/>
  <c r="P69" s="1"/>
  <c r="G69"/>
  <c r="J69" i="40"/>
  <c r="D69" i="46"/>
  <c r="F70"/>
  <c r="Q70" s="1"/>
  <c r="G70"/>
  <c r="J70" i="40"/>
  <c r="D70" i="46"/>
  <c r="F71"/>
  <c r="Q71" s="1"/>
  <c r="G71"/>
  <c r="J71" i="40"/>
  <c r="D71" i="46"/>
  <c r="F72"/>
  <c r="Q72" s="1"/>
  <c r="G72"/>
  <c r="J72" i="40"/>
  <c r="D72" i="46"/>
  <c r="F73"/>
  <c r="Q73" s="1"/>
  <c r="G73"/>
  <c r="AE73" s="1"/>
  <c r="J73" i="40"/>
  <c r="D73" i="46"/>
  <c r="F74"/>
  <c r="Q74" s="1"/>
  <c r="G74"/>
  <c r="J74" i="40"/>
  <c r="AL74" i="46"/>
  <c r="D74"/>
  <c r="F75"/>
  <c r="Q75" s="1"/>
  <c r="G75"/>
  <c r="J75" i="40"/>
  <c r="D75" i="46"/>
  <c r="F76"/>
  <c r="G76"/>
  <c r="J76" i="40"/>
  <c r="D76" i="46"/>
  <c r="F77"/>
  <c r="J77" s="1"/>
  <c r="G77"/>
  <c r="J77" i="40"/>
  <c r="D77" i="46"/>
  <c r="F79"/>
  <c r="Q79" s="1"/>
  <c r="G79"/>
  <c r="J79" i="40"/>
  <c r="H157" i="31"/>
  <c r="C79" i="46" s="1"/>
  <c r="E79" s="1"/>
  <c r="D79"/>
  <c r="F80"/>
  <c r="Q80" s="1"/>
  <c r="G80"/>
  <c r="J80" i="40"/>
  <c r="H158" i="31"/>
  <c r="C80" i="46" s="1"/>
  <c r="E80" s="1"/>
  <c r="D80"/>
  <c r="C60" i="64"/>
  <c r="C61"/>
  <c r="C62"/>
  <c r="C63"/>
  <c r="C64"/>
  <c r="C65"/>
  <c r="C66"/>
  <c r="C67"/>
  <c r="C68"/>
  <c r="C69"/>
  <c r="C70"/>
  <c r="C71"/>
  <c r="C72"/>
  <c r="C73"/>
  <c r="C74"/>
  <c r="C75"/>
  <c r="C76"/>
  <c r="C77"/>
  <c r="C78"/>
  <c r="C79"/>
  <c r="C130"/>
  <c r="C131"/>
  <c r="C132"/>
  <c r="C133"/>
  <c r="C134"/>
  <c r="C135"/>
  <c r="C136"/>
  <c r="C137"/>
  <c r="C138"/>
  <c r="C139"/>
  <c r="C140"/>
  <c r="C141"/>
  <c r="C142"/>
  <c r="C143"/>
  <c r="C144"/>
  <c r="C145"/>
  <c r="C146"/>
  <c r="C147"/>
  <c r="C148"/>
  <c r="C149"/>
  <c r="I79" i="63"/>
  <c r="C218" i="64" s="1"/>
  <c r="I80" i="63"/>
  <c r="C219" i="64" s="1"/>
  <c r="C270"/>
  <c r="C271"/>
  <c r="C272"/>
  <c r="C273"/>
  <c r="C274"/>
  <c r="C275"/>
  <c r="C276"/>
  <c r="C277"/>
  <c r="C278"/>
  <c r="C279"/>
  <c r="C280"/>
  <c r="C281"/>
  <c r="C282"/>
  <c r="C283"/>
  <c r="C284"/>
  <c r="C285"/>
  <c r="C286"/>
  <c r="C287"/>
  <c r="C288"/>
  <c r="C289"/>
  <c r="AD74" i="46"/>
  <c r="G42"/>
  <c r="AL42" s="1"/>
  <c r="L145" i="47" s="1"/>
  <c r="AJ290" i="64"/>
  <c r="Q191" i="46"/>
  <c r="J191" i="40"/>
  <c r="AL191" i="46" s="1"/>
  <c r="D422" i="31"/>
  <c r="H422" s="1"/>
  <c r="K157" i="47"/>
  <c r="AI290" i="64"/>
  <c r="P191" i="46"/>
  <c r="J197" i="47"/>
  <c r="AH290" i="64"/>
  <c r="O191" i="46"/>
  <c r="AJ191"/>
  <c r="AD290" i="64"/>
  <c r="K191" i="46"/>
  <c r="AC290" i="64"/>
  <c r="J191" i="46"/>
  <c r="AE191"/>
  <c r="AB290" i="64"/>
  <c r="I191" i="46"/>
  <c r="BB18"/>
  <c r="BW18"/>
  <c r="BC18"/>
  <c r="BX18"/>
  <c r="BD18"/>
  <c r="BY18"/>
  <c r="BH18"/>
  <c r="CC18"/>
  <c r="BI18"/>
  <c r="CD18"/>
  <c r="BJ18"/>
  <c r="CE18"/>
  <c r="BK18"/>
  <c r="CF18"/>
  <c r="BL18"/>
  <c r="CG18"/>
  <c r="BM18"/>
  <c r="CH18"/>
  <c r="BN18"/>
  <c r="CI18"/>
  <c r="BO18"/>
  <c r="CJ18"/>
  <c r="BP18"/>
  <c r="CK18"/>
  <c r="BQ18"/>
  <c r="CL18"/>
  <c r="BR18"/>
  <c r="CM18"/>
  <c r="G79" i="36"/>
  <c r="M92" i="46"/>
  <c r="H79" i="36"/>
  <c r="AH93" i="46"/>
  <c r="I79" i="36"/>
  <c r="AI113" i="46"/>
  <c r="M79" i="36"/>
  <c r="AM105" i="46"/>
  <c r="N79" i="36"/>
  <c r="BI92" i="46" s="1"/>
  <c r="CD100"/>
  <c r="AN111"/>
  <c r="O79" i="36"/>
  <c r="CE101" i="46"/>
  <c r="CF87"/>
  <c r="P79" i="36"/>
  <c r="U100" i="46"/>
  <c r="CG86"/>
  <c r="Q79" i="36"/>
  <c r="CG101" i="46"/>
  <c r="AQ112"/>
  <c r="CH91"/>
  <c r="R79" i="36"/>
  <c r="CH92" i="46"/>
  <c r="CI85"/>
  <c r="AS87"/>
  <c r="AS89"/>
  <c r="AS91"/>
  <c r="S79" i="36"/>
  <c r="CI97" i="46"/>
  <c r="X105"/>
  <c r="AS108"/>
  <c r="CI110"/>
  <c r="CJ86"/>
  <c r="CJ88"/>
  <c r="CJ90"/>
  <c r="T79" i="36"/>
  <c r="CJ94" i="46"/>
  <c r="CJ109"/>
  <c r="Y113"/>
  <c r="CK85"/>
  <c r="AU88"/>
  <c r="AU90"/>
  <c r="U79" i="36"/>
  <c r="Z93" i="46"/>
  <c r="Z100"/>
  <c r="Z109"/>
  <c r="Z114"/>
  <c r="CL86"/>
  <c r="AV89"/>
  <c r="V79" i="36"/>
  <c r="BQ92" i="46" s="1"/>
  <c r="CL94"/>
  <c r="AV96"/>
  <c r="AA98"/>
  <c r="CL98"/>
  <c r="AV99"/>
  <c r="CL100"/>
  <c r="AV101"/>
  <c r="AA102"/>
  <c r="AV103"/>
  <c r="AV107"/>
  <c r="AV109"/>
  <c r="AW85"/>
  <c r="AB88"/>
  <c r="CM89"/>
  <c r="AB92"/>
  <c r="W79" i="36"/>
  <c r="CM94" i="46"/>
  <c r="AW97"/>
  <c r="CM99"/>
  <c r="AB103"/>
  <c r="CM104"/>
  <c r="CM107"/>
  <c r="CM110"/>
  <c r="AB111"/>
  <c r="AW111"/>
  <c r="CM113"/>
  <c r="BB123"/>
  <c r="BB124"/>
  <c r="BB126"/>
  <c r="BW126"/>
  <c r="BB127"/>
  <c r="BW127"/>
  <c r="BB129"/>
  <c r="BW129"/>
  <c r="BB130"/>
  <c r="BW130"/>
  <c r="BB131"/>
  <c r="BB132"/>
  <c r="BW132"/>
  <c r="BB134"/>
  <c r="BB135"/>
  <c r="BW135"/>
  <c r="BB136"/>
  <c r="BB141"/>
  <c r="BB142"/>
  <c r="BW142"/>
  <c r="BB143"/>
  <c r="BB144"/>
  <c r="BW145"/>
  <c r="BW146"/>
  <c r="BW147"/>
  <c r="BW148"/>
  <c r="BW149"/>
  <c r="BW150"/>
  <c r="BW151"/>
  <c r="BB152"/>
  <c r="BB153"/>
  <c r="BB154"/>
  <c r="BB155"/>
  <c r="BB138"/>
  <c r="BB139"/>
  <c r="BB140"/>
  <c r="BW157"/>
  <c r="BW158"/>
  <c r="BW159"/>
  <c r="BW160"/>
  <c r="BW162"/>
  <c r="BW164"/>
  <c r="L166"/>
  <c r="AG166"/>
  <c r="L167"/>
  <c r="AG167"/>
  <c r="BB167"/>
  <c r="L168"/>
  <c r="AG168"/>
  <c r="L169"/>
  <c r="AG169"/>
  <c r="L170"/>
  <c r="AG170"/>
  <c r="L171"/>
  <c r="AG171"/>
  <c r="BB171"/>
  <c r="L172"/>
  <c r="AG172"/>
  <c r="L173"/>
  <c r="AG173"/>
  <c r="BB173"/>
  <c r="L174"/>
  <c r="AG174"/>
  <c r="L175"/>
  <c r="AG175"/>
  <c r="BB175"/>
  <c r="L176"/>
  <c r="AG176"/>
  <c r="BB176"/>
  <c r="L177"/>
  <c r="AG177"/>
  <c r="BB177"/>
  <c r="L178"/>
  <c r="AG178"/>
  <c r="BB178"/>
  <c r="L179"/>
  <c r="AG179"/>
  <c r="BB179"/>
  <c r="L180"/>
  <c r="AG180"/>
  <c r="BB180"/>
  <c r="L181"/>
  <c r="AG181"/>
  <c r="BB181"/>
  <c r="L182"/>
  <c r="AG182"/>
  <c r="BB182"/>
  <c r="L183"/>
  <c r="AG183"/>
  <c r="BB183"/>
  <c r="L184"/>
  <c r="AG184"/>
  <c r="BB184"/>
  <c r="L185"/>
  <c r="AG185"/>
  <c r="BB185"/>
  <c r="L186"/>
  <c r="AG186"/>
  <c r="BB186"/>
  <c r="L187"/>
  <c r="AG187"/>
  <c r="L188"/>
  <c r="AG188"/>
  <c r="L189"/>
  <c r="AG189"/>
  <c r="L190"/>
  <c r="AG190"/>
  <c r="AG202"/>
  <c r="AG205"/>
  <c r="J364" i="64"/>
  <c r="AE364"/>
  <c r="AZ17"/>
  <c r="AZ341"/>
  <c r="J436"/>
  <c r="AE436"/>
  <c r="AZ414"/>
  <c r="J509"/>
  <c r="AE509"/>
  <c r="AZ487"/>
  <c r="J582"/>
  <c r="AE582"/>
  <c r="AZ560"/>
  <c r="BB197" i="46"/>
  <c r="H143" i="68"/>
  <c r="BC123" i="46"/>
  <c r="BC124"/>
  <c r="BC126"/>
  <c r="BX126"/>
  <c r="BC127"/>
  <c r="BX127"/>
  <c r="BC129"/>
  <c r="BX129"/>
  <c r="BC130"/>
  <c r="BX130"/>
  <c r="BC131"/>
  <c r="BC132"/>
  <c r="BX132"/>
  <c r="BC134"/>
  <c r="BC135"/>
  <c r="BX135"/>
  <c r="BC136"/>
  <c r="BC141"/>
  <c r="BC142"/>
  <c r="BX142"/>
  <c r="BC143"/>
  <c r="BC144"/>
  <c r="BC145"/>
  <c r="BC146"/>
  <c r="BC147"/>
  <c r="BC148"/>
  <c r="BC149"/>
  <c r="BC150"/>
  <c r="BA220" s="1"/>
  <c r="BX151"/>
  <c r="BX152"/>
  <c r="BX153"/>
  <c r="BX154"/>
  <c r="BV222" s="1"/>
  <c r="BX155"/>
  <c r="BX138"/>
  <c r="BX139"/>
  <c r="BX140"/>
  <c r="BX157"/>
  <c r="BC158"/>
  <c r="BX159"/>
  <c r="BX161"/>
  <c r="BX163"/>
  <c r="BX165"/>
  <c r="M166"/>
  <c r="AH166"/>
  <c r="M167"/>
  <c r="AH167"/>
  <c r="M168"/>
  <c r="AH168"/>
  <c r="BC168"/>
  <c r="M169"/>
  <c r="AH169"/>
  <c r="M170"/>
  <c r="AH170"/>
  <c r="BC170"/>
  <c r="M171"/>
  <c r="AH171"/>
  <c r="M172"/>
  <c r="AH172"/>
  <c r="M173"/>
  <c r="AH173"/>
  <c r="M174"/>
  <c r="AH174"/>
  <c r="M175"/>
  <c r="AH175"/>
  <c r="BC175"/>
  <c r="M176"/>
  <c r="AH176"/>
  <c r="M177"/>
  <c r="AH177"/>
  <c r="M178"/>
  <c r="AH178"/>
  <c r="M179"/>
  <c r="AH179"/>
  <c r="BC179"/>
  <c r="M180"/>
  <c r="AH180"/>
  <c r="M181"/>
  <c r="AH181"/>
  <c r="M182"/>
  <c r="AH182"/>
  <c r="M183"/>
  <c r="AH183"/>
  <c r="BC183"/>
  <c r="M184"/>
  <c r="AH184"/>
  <c r="M185"/>
  <c r="AH185"/>
  <c r="M186"/>
  <c r="AH186"/>
  <c r="M187"/>
  <c r="AH187"/>
  <c r="M188"/>
  <c r="AH188"/>
  <c r="M189"/>
  <c r="AH189"/>
  <c r="M190"/>
  <c r="AH190"/>
  <c r="AH200"/>
  <c r="BC203"/>
  <c r="K364" i="64"/>
  <c r="AF364"/>
  <c r="BA17"/>
  <c r="BA341"/>
  <c r="K436"/>
  <c r="AF436"/>
  <c r="BA414"/>
  <c r="K509"/>
  <c r="AF509"/>
  <c r="BA487"/>
  <c r="K582"/>
  <c r="AF582"/>
  <c r="BA560"/>
  <c r="BC197" i="46"/>
  <c r="I143" i="68"/>
  <c r="BD123" i="46"/>
  <c r="BD124"/>
  <c r="BD126"/>
  <c r="BY126"/>
  <c r="BD127"/>
  <c r="BY127"/>
  <c r="BD129"/>
  <c r="BY129"/>
  <c r="BD130"/>
  <c r="BY130"/>
  <c r="BD131"/>
  <c r="BD132"/>
  <c r="BY132"/>
  <c r="BD134"/>
  <c r="BD135"/>
  <c r="BY135"/>
  <c r="BD136"/>
  <c r="BD141"/>
  <c r="BD142"/>
  <c r="BY142"/>
  <c r="BD143"/>
  <c r="BD144"/>
  <c r="BD145"/>
  <c r="BD146"/>
  <c r="BD147"/>
  <c r="BD148"/>
  <c r="BD149"/>
  <c r="BD150"/>
  <c r="BY151"/>
  <c r="BY152"/>
  <c r="BY153"/>
  <c r="BY154"/>
  <c r="BW222" s="1"/>
  <c r="BY155"/>
  <c r="BY138"/>
  <c r="BY139"/>
  <c r="BY140"/>
  <c r="BY157"/>
  <c r="BW225" s="1"/>
  <c r="BD158"/>
  <c r="BY159"/>
  <c r="BY160"/>
  <c r="BY161"/>
  <c r="BY162"/>
  <c r="BY163"/>
  <c r="BY164"/>
  <c r="BW230" s="1"/>
  <c r="BY165"/>
  <c r="N166"/>
  <c r="AI166"/>
  <c r="N167"/>
  <c r="AI167"/>
  <c r="N168"/>
  <c r="AI168"/>
  <c r="BD168"/>
  <c r="N169"/>
  <c r="AI169"/>
  <c r="N170"/>
  <c r="AI170"/>
  <c r="BD170"/>
  <c r="N171"/>
  <c r="AI171"/>
  <c r="N172"/>
  <c r="AI172"/>
  <c r="N173"/>
  <c r="AI173"/>
  <c r="N174"/>
  <c r="AI174"/>
  <c r="N175"/>
  <c r="AI175"/>
  <c r="BD175"/>
  <c r="N176"/>
  <c r="AI176"/>
  <c r="N177"/>
  <c r="AI177"/>
  <c r="N178"/>
  <c r="AI178"/>
  <c r="N179"/>
  <c r="AI179"/>
  <c r="BD179"/>
  <c r="N180"/>
  <c r="AI180"/>
  <c r="N181"/>
  <c r="AI181"/>
  <c r="BD181"/>
  <c r="N182"/>
  <c r="AI182"/>
  <c r="N183"/>
  <c r="AI183"/>
  <c r="BD183"/>
  <c r="N184"/>
  <c r="AI184"/>
  <c r="N185"/>
  <c r="AI185"/>
  <c r="BD185"/>
  <c r="N186"/>
  <c r="AI186"/>
  <c r="N187"/>
  <c r="AI187"/>
  <c r="N188"/>
  <c r="AI188"/>
  <c r="N189"/>
  <c r="AI189"/>
  <c r="N190"/>
  <c r="AI190"/>
  <c r="BD190"/>
  <c r="AI202"/>
  <c r="AI204"/>
  <c r="BD204"/>
  <c r="BD205"/>
  <c r="L364" i="64"/>
  <c r="AG364"/>
  <c r="BB17"/>
  <c r="BB341"/>
  <c r="L436"/>
  <c r="AG436"/>
  <c r="BB414"/>
  <c r="L509"/>
  <c r="AG509"/>
  <c r="BB487"/>
  <c r="L582"/>
  <c r="AG582"/>
  <c r="BB560"/>
  <c r="BD196" i="46"/>
  <c r="BD197"/>
  <c r="J143" i="68"/>
  <c r="BH123" i="46"/>
  <c r="BH124"/>
  <c r="BH126"/>
  <c r="CC126"/>
  <c r="BH127"/>
  <c r="CC127"/>
  <c r="BH129"/>
  <c r="CC129"/>
  <c r="BH130"/>
  <c r="CC130"/>
  <c r="BH131"/>
  <c r="BH132"/>
  <c r="CC132"/>
  <c r="BH134"/>
  <c r="BH135"/>
  <c r="CC135"/>
  <c r="BH136"/>
  <c r="BH141"/>
  <c r="BH142"/>
  <c r="CC142"/>
  <c r="BH143"/>
  <c r="BH144"/>
  <c r="BH145"/>
  <c r="CC145"/>
  <c r="BH146"/>
  <c r="CC146"/>
  <c r="BH147"/>
  <c r="CC147"/>
  <c r="BH148"/>
  <c r="CC148"/>
  <c r="BH149"/>
  <c r="BF219" s="1"/>
  <c r="CC149"/>
  <c r="CA219" s="1"/>
  <c r="BH150"/>
  <c r="CC150"/>
  <c r="CC151"/>
  <c r="BH152"/>
  <c r="CC152"/>
  <c r="BH153"/>
  <c r="BF221" s="1"/>
  <c r="CC153"/>
  <c r="CA221" s="1"/>
  <c r="BH154"/>
  <c r="CC154"/>
  <c r="BH155"/>
  <c r="CC155"/>
  <c r="BH138"/>
  <c r="CC138"/>
  <c r="BH139"/>
  <c r="CC139"/>
  <c r="BH140"/>
  <c r="CC140"/>
  <c r="CC157"/>
  <c r="BH158"/>
  <c r="CC158"/>
  <c r="CC159"/>
  <c r="CC160"/>
  <c r="CC161"/>
  <c r="CC162"/>
  <c r="CC163"/>
  <c r="CC164"/>
  <c r="CA230" s="1"/>
  <c r="CC165"/>
  <c r="R166"/>
  <c r="AM166"/>
  <c r="R167"/>
  <c r="AM167"/>
  <c r="BH167"/>
  <c r="R168"/>
  <c r="AM168"/>
  <c r="BH168"/>
  <c r="R169"/>
  <c r="AM169"/>
  <c r="BH169"/>
  <c r="R170"/>
  <c r="AM170"/>
  <c r="BH170"/>
  <c r="R171"/>
  <c r="AM171"/>
  <c r="BH171"/>
  <c r="R172"/>
  <c r="AM172"/>
  <c r="R173"/>
  <c r="AM173"/>
  <c r="BH173"/>
  <c r="R174"/>
  <c r="AM174"/>
  <c r="BH174"/>
  <c r="R175"/>
  <c r="AM175"/>
  <c r="BH175"/>
  <c r="R176"/>
  <c r="AM176"/>
  <c r="R177"/>
  <c r="AM177"/>
  <c r="BH177"/>
  <c r="R178"/>
  <c r="AM178"/>
  <c r="R179"/>
  <c r="AM179"/>
  <c r="BH179"/>
  <c r="R180"/>
  <c r="AM180"/>
  <c r="R181"/>
  <c r="AM181"/>
  <c r="BH181"/>
  <c r="R182"/>
  <c r="AM182"/>
  <c r="R183"/>
  <c r="AM183"/>
  <c r="BH183"/>
  <c r="R184"/>
  <c r="AM184"/>
  <c r="R185"/>
  <c r="AM185"/>
  <c r="BH185"/>
  <c r="R186"/>
  <c r="AM186"/>
  <c r="R187"/>
  <c r="AM187"/>
  <c r="R188"/>
  <c r="AM188"/>
  <c r="R189"/>
  <c r="AM189"/>
  <c r="BH189"/>
  <c r="R190"/>
  <c r="AM190"/>
  <c r="BH190"/>
  <c r="AM200"/>
  <c r="AM202"/>
  <c r="BH203"/>
  <c r="BH204"/>
  <c r="AM205"/>
  <c r="P364" i="64"/>
  <c r="AK303"/>
  <c r="AK309"/>
  <c r="AK334"/>
  <c r="AK364"/>
  <c r="BF17"/>
  <c r="BF341"/>
  <c r="P436"/>
  <c r="AK384"/>
  <c r="AK436"/>
  <c r="BF414"/>
  <c r="P509"/>
  <c r="AK509"/>
  <c r="BF487"/>
  <c r="P582"/>
  <c r="AK530"/>
  <c r="AK534"/>
  <c r="AK582"/>
  <c r="BF560"/>
  <c r="BH197" i="46"/>
  <c r="N143" i="68"/>
  <c r="R83" i="46"/>
  <c r="CD123"/>
  <c r="CD124"/>
  <c r="BI126"/>
  <c r="CD126"/>
  <c r="BI127"/>
  <c r="CD127"/>
  <c r="BI129"/>
  <c r="CD129"/>
  <c r="BI130"/>
  <c r="CD130"/>
  <c r="CD131"/>
  <c r="BI132"/>
  <c r="CD132"/>
  <c r="CD134"/>
  <c r="BI135"/>
  <c r="CD135"/>
  <c r="CD136"/>
  <c r="CD141"/>
  <c r="BI142"/>
  <c r="CD142"/>
  <c r="CD143"/>
  <c r="BI144"/>
  <c r="BI145"/>
  <c r="CD145"/>
  <c r="BI146"/>
  <c r="CD146"/>
  <c r="BI147"/>
  <c r="CD147"/>
  <c r="BI148"/>
  <c r="CD148"/>
  <c r="BI149"/>
  <c r="BG219" s="1"/>
  <c r="CD149"/>
  <c r="BI150"/>
  <c r="CD150"/>
  <c r="CB220" s="1"/>
  <c r="BI151"/>
  <c r="BI152"/>
  <c r="CD152"/>
  <c r="BI153"/>
  <c r="CD153"/>
  <c r="CB221" s="1"/>
  <c r="BI154"/>
  <c r="BG222" s="1"/>
  <c r="CD154"/>
  <c r="BI155"/>
  <c r="CD155"/>
  <c r="BI138"/>
  <c r="CD138"/>
  <c r="BI139"/>
  <c r="CD139"/>
  <c r="BI140"/>
  <c r="CD140"/>
  <c r="BI157"/>
  <c r="BI158"/>
  <c r="CD158"/>
  <c r="BI159"/>
  <c r="BG239" s="1"/>
  <c r="BI160"/>
  <c r="BI161"/>
  <c r="BI162"/>
  <c r="BI163"/>
  <c r="BI164"/>
  <c r="BG230" s="1"/>
  <c r="BI165"/>
  <c r="S166"/>
  <c r="AN166"/>
  <c r="BI166"/>
  <c r="S167"/>
  <c r="AN167"/>
  <c r="BI167"/>
  <c r="S168"/>
  <c r="AN168"/>
  <c r="BI168"/>
  <c r="S169"/>
  <c r="AN169"/>
  <c r="BI169"/>
  <c r="S170"/>
  <c r="AN170"/>
  <c r="BI170"/>
  <c r="S171"/>
  <c r="AN171"/>
  <c r="BI171"/>
  <c r="S172"/>
  <c r="AN172"/>
  <c r="BI172"/>
  <c r="S173"/>
  <c r="AN173"/>
  <c r="S174"/>
  <c r="AN174"/>
  <c r="BI174"/>
  <c r="S175"/>
  <c r="AN175"/>
  <c r="BI175"/>
  <c r="S176"/>
  <c r="AN176"/>
  <c r="BI176"/>
  <c r="S177"/>
  <c r="AN177"/>
  <c r="BI177"/>
  <c r="S178"/>
  <c r="AN178"/>
  <c r="BI178"/>
  <c r="S179"/>
  <c r="AN179"/>
  <c r="BI179"/>
  <c r="S180"/>
  <c r="AN180"/>
  <c r="BI180"/>
  <c r="S181"/>
  <c r="AN181"/>
  <c r="BI181"/>
  <c r="S182"/>
  <c r="AN182"/>
  <c r="BI182"/>
  <c r="S183"/>
  <c r="AN183"/>
  <c r="BI183"/>
  <c r="S184"/>
  <c r="AN184"/>
  <c r="BI184"/>
  <c r="S185"/>
  <c r="AN185"/>
  <c r="BI185"/>
  <c r="S186"/>
  <c r="AN186"/>
  <c r="BI186"/>
  <c r="S187"/>
  <c r="AN187"/>
  <c r="S188"/>
  <c r="AN188"/>
  <c r="S189"/>
  <c r="AN189"/>
  <c r="S190"/>
  <c r="AN190"/>
  <c r="BI190"/>
  <c r="BI200"/>
  <c r="AN203"/>
  <c r="BI204"/>
  <c r="BI205"/>
  <c r="Q364" i="64"/>
  <c r="AL322"/>
  <c r="AL364"/>
  <c r="BG17"/>
  <c r="BG341"/>
  <c r="Q436"/>
  <c r="AL395"/>
  <c r="AL436"/>
  <c r="BG414"/>
  <c r="Q509"/>
  <c r="AL451"/>
  <c r="AL509"/>
  <c r="BG487"/>
  <c r="Q582"/>
  <c r="AL532"/>
  <c r="AL582"/>
  <c r="BG560"/>
  <c r="BI197" i="46"/>
  <c r="O143" i="68"/>
  <c r="S83" i="46"/>
  <c r="CE123"/>
  <c r="CE124"/>
  <c r="BJ126"/>
  <c r="CE126"/>
  <c r="BJ127"/>
  <c r="CE127"/>
  <c r="BJ129"/>
  <c r="CE129"/>
  <c r="BJ130"/>
  <c r="CE130"/>
  <c r="CE131"/>
  <c r="BJ132"/>
  <c r="CE132"/>
  <c r="CE134"/>
  <c r="BJ135"/>
  <c r="CE135"/>
  <c r="CE136"/>
  <c r="CE141"/>
  <c r="BJ142"/>
  <c r="CE142"/>
  <c r="CE143"/>
  <c r="BJ144"/>
  <c r="BJ145"/>
  <c r="CE145"/>
  <c r="BJ146"/>
  <c r="CE146"/>
  <c r="BJ147"/>
  <c r="CE147"/>
  <c r="BJ148"/>
  <c r="CE148"/>
  <c r="BJ149"/>
  <c r="BH219" s="1"/>
  <c r="CE149"/>
  <c r="CC219" s="1"/>
  <c r="BJ150"/>
  <c r="CE150"/>
  <c r="BJ151"/>
  <c r="BJ152"/>
  <c r="CE152"/>
  <c r="BJ153"/>
  <c r="CE153"/>
  <c r="BJ154"/>
  <c r="BH222" s="1"/>
  <c r="CE154"/>
  <c r="CC222" s="1"/>
  <c r="BJ155"/>
  <c r="CE155"/>
  <c r="BJ138"/>
  <c r="CE138"/>
  <c r="BJ139"/>
  <c r="CE139"/>
  <c r="BJ140"/>
  <c r="CE140"/>
  <c r="BJ157"/>
  <c r="BJ158"/>
  <c r="CE158"/>
  <c r="BJ159"/>
  <c r="BH239" s="1"/>
  <c r="BJ160"/>
  <c r="BJ161"/>
  <c r="BJ162"/>
  <c r="BJ163"/>
  <c r="BJ164"/>
  <c r="BH230" s="1"/>
  <c r="BJ165"/>
  <c r="T166"/>
  <c r="AO166"/>
  <c r="BJ166"/>
  <c r="T167"/>
  <c r="AO167"/>
  <c r="BJ167"/>
  <c r="T168"/>
  <c r="AO168"/>
  <c r="BJ168"/>
  <c r="T169"/>
  <c r="AO169"/>
  <c r="BJ169"/>
  <c r="T170"/>
  <c r="AO170"/>
  <c r="BJ170"/>
  <c r="T171"/>
  <c r="AO171"/>
  <c r="BJ171"/>
  <c r="T172"/>
  <c r="AO172"/>
  <c r="BJ172"/>
  <c r="T173"/>
  <c r="AO173"/>
  <c r="T174"/>
  <c r="AO174"/>
  <c r="BJ174"/>
  <c r="T175"/>
  <c r="AO175"/>
  <c r="BJ175"/>
  <c r="T176"/>
  <c r="AO176"/>
  <c r="BJ176"/>
  <c r="T177"/>
  <c r="AO177"/>
  <c r="BJ177"/>
  <c r="T178"/>
  <c r="AO178"/>
  <c r="BJ178"/>
  <c r="T179"/>
  <c r="AO179"/>
  <c r="BJ179"/>
  <c r="T180"/>
  <c r="AO180"/>
  <c r="BJ180"/>
  <c r="T181"/>
  <c r="AO181"/>
  <c r="BJ181"/>
  <c r="T182"/>
  <c r="AO182"/>
  <c r="BJ182"/>
  <c r="T183"/>
  <c r="AO183"/>
  <c r="BJ183"/>
  <c r="T184"/>
  <c r="AO184"/>
  <c r="BJ184"/>
  <c r="T185"/>
  <c r="AO185"/>
  <c r="BJ185"/>
  <c r="T186"/>
  <c r="AO186"/>
  <c r="BJ186"/>
  <c r="T187"/>
  <c r="AO187"/>
  <c r="T188"/>
  <c r="AO188"/>
  <c r="T189"/>
  <c r="AO189"/>
  <c r="T190"/>
  <c r="AO190"/>
  <c r="BJ190"/>
  <c r="BJ200"/>
  <c r="AO203"/>
  <c r="BJ204"/>
  <c r="BJ205"/>
  <c r="R364" i="64"/>
  <c r="AM309"/>
  <c r="AM364"/>
  <c r="BH17"/>
  <c r="BH341"/>
  <c r="R436"/>
  <c r="AM378"/>
  <c r="AM436"/>
  <c r="BH414"/>
  <c r="R509"/>
  <c r="AM509"/>
  <c r="BH487"/>
  <c r="R582"/>
  <c r="AM532"/>
  <c r="AM582"/>
  <c r="BH560"/>
  <c r="BJ197" i="46"/>
  <c r="P143" i="68"/>
  <c r="T83" i="46"/>
  <c r="CF123"/>
  <c r="CF124"/>
  <c r="BK126"/>
  <c r="CF126"/>
  <c r="BK127"/>
  <c r="CF127"/>
  <c r="BK128"/>
  <c r="BK129"/>
  <c r="CF129"/>
  <c r="BK130"/>
  <c r="CF130"/>
  <c r="BK131"/>
  <c r="BK132"/>
  <c r="CF132"/>
  <c r="BK134"/>
  <c r="BK135"/>
  <c r="CF135"/>
  <c r="BK136"/>
  <c r="BK141"/>
  <c r="BK142"/>
  <c r="CF142"/>
  <c r="BK143"/>
  <c r="BK144"/>
  <c r="BK145"/>
  <c r="CF145"/>
  <c r="BK146"/>
  <c r="CF146"/>
  <c r="BK147"/>
  <c r="CF147"/>
  <c r="BK148"/>
  <c r="CF148"/>
  <c r="BK149"/>
  <c r="BI219" s="1"/>
  <c r="CF149"/>
  <c r="CD219" s="1"/>
  <c r="BK150"/>
  <c r="BI220" s="1"/>
  <c r="CF150"/>
  <c r="CF151"/>
  <c r="BK152"/>
  <c r="CF152"/>
  <c r="BK153"/>
  <c r="BI221" s="1"/>
  <c r="CF153"/>
  <c r="CD221" s="1"/>
  <c r="BK154"/>
  <c r="CF154"/>
  <c r="BK155"/>
  <c r="CF155"/>
  <c r="BK138"/>
  <c r="CF138"/>
  <c r="BK139"/>
  <c r="CF139"/>
  <c r="BK140"/>
  <c r="CF140"/>
  <c r="CF157"/>
  <c r="BK158"/>
  <c r="CF158"/>
  <c r="BK159"/>
  <c r="BI239" s="1"/>
  <c r="CF159"/>
  <c r="BK160"/>
  <c r="CF160"/>
  <c r="BK161"/>
  <c r="CF161"/>
  <c r="BK162"/>
  <c r="CF162"/>
  <c r="BK163"/>
  <c r="CF163"/>
  <c r="BK164"/>
  <c r="BI230" s="1"/>
  <c r="CF164"/>
  <c r="CD230" s="1"/>
  <c r="BK165"/>
  <c r="CF165"/>
  <c r="U166"/>
  <c r="AP166"/>
  <c r="BK166"/>
  <c r="U167"/>
  <c r="AP167"/>
  <c r="BK167"/>
  <c r="U168"/>
  <c r="AP168"/>
  <c r="BK168"/>
  <c r="U169"/>
  <c r="AP169"/>
  <c r="BK169"/>
  <c r="U170"/>
  <c r="AP170"/>
  <c r="BK170"/>
  <c r="U171"/>
  <c r="AP171"/>
  <c r="BK171"/>
  <c r="U172"/>
  <c r="AP172"/>
  <c r="BK172"/>
  <c r="U173"/>
  <c r="AP173"/>
  <c r="BK173"/>
  <c r="U174"/>
  <c r="AP174"/>
  <c r="BK174"/>
  <c r="U175"/>
  <c r="AP175"/>
  <c r="BK175"/>
  <c r="U176"/>
  <c r="AP176"/>
  <c r="BK176"/>
  <c r="U177"/>
  <c r="AP177"/>
  <c r="BK177"/>
  <c r="U178"/>
  <c r="AP178"/>
  <c r="BK178"/>
  <c r="U179"/>
  <c r="AP179"/>
  <c r="BK179"/>
  <c r="U180"/>
  <c r="AP180"/>
  <c r="BK180"/>
  <c r="U181"/>
  <c r="AP181"/>
  <c r="BK181"/>
  <c r="U182"/>
  <c r="AP182"/>
  <c r="BK182"/>
  <c r="U183"/>
  <c r="AP183"/>
  <c r="BK183"/>
  <c r="U184"/>
  <c r="AP184"/>
  <c r="BK184"/>
  <c r="U185"/>
  <c r="AP185"/>
  <c r="BK185"/>
  <c r="U186"/>
  <c r="AP186"/>
  <c r="BK186"/>
  <c r="U187"/>
  <c r="AP187"/>
  <c r="U188"/>
  <c r="AP188"/>
  <c r="U189"/>
  <c r="AP189"/>
  <c r="BK189"/>
  <c r="U190"/>
  <c r="AP190"/>
  <c r="BK190"/>
  <c r="AP200"/>
  <c r="BK200"/>
  <c r="AP202"/>
  <c r="AP203"/>
  <c r="BK203"/>
  <c r="AP204"/>
  <c r="BK204"/>
  <c r="AP205"/>
  <c r="BK205"/>
  <c r="S364" i="64"/>
  <c r="AN309"/>
  <c r="AN322"/>
  <c r="AN364"/>
  <c r="BI17"/>
  <c r="BI341"/>
  <c r="S436"/>
  <c r="AN395"/>
  <c r="AN436"/>
  <c r="BI414"/>
  <c r="S509"/>
  <c r="AN451"/>
  <c r="AN509"/>
  <c r="BI487"/>
  <c r="S582"/>
  <c r="AN528"/>
  <c r="AN582"/>
  <c r="BI560"/>
  <c r="BK196" i="46"/>
  <c r="BK197"/>
  <c r="Q143" i="68"/>
  <c r="U83" i="46"/>
  <c r="AP83"/>
  <c r="BL123"/>
  <c r="CG123"/>
  <c r="BL124"/>
  <c r="CG124"/>
  <c r="BL126"/>
  <c r="CG126"/>
  <c r="BL127"/>
  <c r="CG127"/>
  <c r="BL128"/>
  <c r="BL129"/>
  <c r="CG129"/>
  <c r="BL130"/>
  <c r="CG130"/>
  <c r="BL131"/>
  <c r="CG131"/>
  <c r="BL132"/>
  <c r="CG132"/>
  <c r="BL134"/>
  <c r="CG134"/>
  <c r="BL135"/>
  <c r="CG135"/>
  <c r="BL136"/>
  <c r="CG136"/>
  <c r="BL141"/>
  <c r="CG141"/>
  <c r="BL142"/>
  <c r="CG142"/>
  <c r="BL143"/>
  <c r="CG143"/>
  <c r="BL144"/>
  <c r="BL145"/>
  <c r="CG145"/>
  <c r="BL146"/>
  <c r="CG146"/>
  <c r="BL147"/>
  <c r="CG147"/>
  <c r="BL148"/>
  <c r="CG148"/>
  <c r="BL149"/>
  <c r="BJ219" s="1"/>
  <c r="CG149"/>
  <c r="CE219" s="1"/>
  <c r="BL150"/>
  <c r="BJ220" s="1"/>
  <c r="CG150"/>
  <c r="CE220" s="1"/>
  <c r="BL151"/>
  <c r="CG151"/>
  <c r="BL152"/>
  <c r="CG152"/>
  <c r="BL153"/>
  <c r="BJ221" s="1"/>
  <c r="CG153"/>
  <c r="BL154"/>
  <c r="CG154"/>
  <c r="CE222" s="1"/>
  <c r="BL155"/>
  <c r="CG155"/>
  <c r="BL138"/>
  <c r="CG138"/>
  <c r="BL139"/>
  <c r="CG139"/>
  <c r="BL140"/>
  <c r="CG140"/>
  <c r="BL157"/>
  <c r="BJ225" s="1"/>
  <c r="CG157"/>
  <c r="CE225" s="1"/>
  <c r="BL158"/>
  <c r="CG158"/>
  <c r="BL159"/>
  <c r="BJ239" s="1"/>
  <c r="CG159"/>
  <c r="CE239" s="1"/>
  <c r="BL160"/>
  <c r="CG160"/>
  <c r="BL161"/>
  <c r="CG161"/>
  <c r="BL162"/>
  <c r="CG162"/>
  <c r="BL163"/>
  <c r="CG163"/>
  <c r="BL164"/>
  <c r="BJ230" s="1"/>
  <c r="CG164"/>
  <c r="CE230" s="1"/>
  <c r="BL165"/>
  <c r="CG165"/>
  <c r="V166"/>
  <c r="AQ166"/>
  <c r="BL166"/>
  <c r="V167"/>
  <c r="AQ167"/>
  <c r="BL167"/>
  <c r="V168"/>
  <c r="AQ168"/>
  <c r="BL168"/>
  <c r="V169"/>
  <c r="AQ169"/>
  <c r="BL169"/>
  <c r="V170"/>
  <c r="AQ170"/>
  <c r="BL170"/>
  <c r="V171"/>
  <c r="AQ171"/>
  <c r="BL171"/>
  <c r="V172"/>
  <c r="AQ172"/>
  <c r="BL172"/>
  <c r="V173"/>
  <c r="AQ173"/>
  <c r="BL173"/>
  <c r="V174"/>
  <c r="AQ174"/>
  <c r="BL174"/>
  <c r="V175"/>
  <c r="AQ175"/>
  <c r="BL175"/>
  <c r="V176"/>
  <c r="AQ176"/>
  <c r="BL176"/>
  <c r="V177"/>
  <c r="AQ177"/>
  <c r="BL177"/>
  <c r="V178"/>
  <c r="AQ178"/>
  <c r="BL178"/>
  <c r="V179"/>
  <c r="AQ179"/>
  <c r="BL179"/>
  <c r="V180"/>
  <c r="AQ180"/>
  <c r="BL180"/>
  <c r="V181"/>
  <c r="AQ181"/>
  <c r="BL181"/>
  <c r="V182"/>
  <c r="AQ182"/>
  <c r="BL182"/>
  <c r="V183"/>
  <c r="AQ183"/>
  <c r="BL183"/>
  <c r="V184"/>
  <c r="AQ184"/>
  <c r="BL184"/>
  <c r="V185"/>
  <c r="AQ185"/>
  <c r="BL185"/>
  <c r="V186"/>
  <c r="AQ186"/>
  <c r="BL186"/>
  <c r="V187"/>
  <c r="AQ187"/>
  <c r="V188"/>
  <c r="AQ188"/>
  <c r="V189"/>
  <c r="AQ189"/>
  <c r="BL189"/>
  <c r="V190"/>
  <c r="AQ190"/>
  <c r="BL190"/>
  <c r="AQ200"/>
  <c r="BL200"/>
  <c r="AQ202"/>
  <c r="AQ203"/>
  <c r="BL203"/>
  <c r="BL204"/>
  <c r="AQ205"/>
  <c r="BL205"/>
  <c r="T364" i="64"/>
  <c r="AO322"/>
  <c r="AO364"/>
  <c r="BJ17"/>
  <c r="BJ341"/>
  <c r="T436"/>
  <c r="AO395"/>
  <c r="AO436"/>
  <c r="BJ414"/>
  <c r="T509"/>
  <c r="AO451"/>
  <c r="AO509"/>
  <c r="BJ487"/>
  <c r="T582"/>
  <c r="AO532"/>
  <c r="AO582"/>
  <c r="BJ560"/>
  <c r="BL196" i="46"/>
  <c r="BL197"/>
  <c r="R143" i="68"/>
  <c r="V83" i="46"/>
  <c r="BM123"/>
  <c r="CH123"/>
  <c r="BM124"/>
  <c r="CH124"/>
  <c r="BM126"/>
  <c r="CH126"/>
  <c r="BM127"/>
  <c r="CH127"/>
  <c r="BM128"/>
  <c r="CH128"/>
  <c r="BM129"/>
  <c r="CH129"/>
  <c r="BM130"/>
  <c r="CH130"/>
  <c r="BM131"/>
  <c r="CH131"/>
  <c r="BM132"/>
  <c r="CH132"/>
  <c r="BM134"/>
  <c r="CH134"/>
  <c r="BM135"/>
  <c r="CH135"/>
  <c r="BM136"/>
  <c r="CH136"/>
  <c r="BM141"/>
  <c r="CH141"/>
  <c r="BM142"/>
  <c r="CH142"/>
  <c r="BM143"/>
  <c r="CH143"/>
  <c r="BM144"/>
  <c r="BM145"/>
  <c r="CH145"/>
  <c r="BM146"/>
  <c r="CH146"/>
  <c r="BM147"/>
  <c r="CH147"/>
  <c r="BM148"/>
  <c r="CH148"/>
  <c r="BM149"/>
  <c r="BK219" s="1"/>
  <c r="CH149"/>
  <c r="CF219" s="1"/>
  <c r="BM150"/>
  <c r="BK220" s="1"/>
  <c r="CH150"/>
  <c r="BM151"/>
  <c r="CH151"/>
  <c r="BM152"/>
  <c r="CH152"/>
  <c r="BM153"/>
  <c r="BK221" s="1"/>
  <c r="CH153"/>
  <c r="CF221" s="1"/>
  <c r="BM154"/>
  <c r="BK222" s="1"/>
  <c r="CH154"/>
  <c r="BM155"/>
  <c r="CH155"/>
  <c r="BM138"/>
  <c r="CH138"/>
  <c r="BM139"/>
  <c r="CH139"/>
  <c r="BM140"/>
  <c r="CH140"/>
  <c r="BM157"/>
  <c r="BK225" s="1"/>
  <c r="CH157"/>
  <c r="BM158"/>
  <c r="CH158"/>
  <c r="BM159"/>
  <c r="BK239" s="1"/>
  <c r="CH159"/>
  <c r="BM160"/>
  <c r="CH160"/>
  <c r="BM161"/>
  <c r="CH161"/>
  <c r="BM162"/>
  <c r="CH162"/>
  <c r="BM163"/>
  <c r="CH163"/>
  <c r="BM164"/>
  <c r="BK230" s="1"/>
  <c r="CH164"/>
  <c r="BM165"/>
  <c r="CH165"/>
  <c r="W166"/>
  <c r="AR166"/>
  <c r="BM166"/>
  <c r="W167"/>
  <c r="AR167"/>
  <c r="BM167"/>
  <c r="W168"/>
  <c r="AR168"/>
  <c r="BM168"/>
  <c r="W169"/>
  <c r="AR169"/>
  <c r="BM169"/>
  <c r="W170"/>
  <c r="AR170"/>
  <c r="BM170"/>
  <c r="W171"/>
  <c r="AR171"/>
  <c r="BM171"/>
  <c r="W172"/>
  <c r="AR172"/>
  <c r="BM172"/>
  <c r="W173"/>
  <c r="AR173"/>
  <c r="BM173"/>
  <c r="W174"/>
  <c r="AR174"/>
  <c r="BM174"/>
  <c r="W175"/>
  <c r="AR175"/>
  <c r="BM175"/>
  <c r="W176"/>
  <c r="AR176"/>
  <c r="BM176"/>
  <c r="W177"/>
  <c r="AR177"/>
  <c r="BM177"/>
  <c r="W178"/>
  <c r="AR178"/>
  <c r="BM178"/>
  <c r="W179"/>
  <c r="AR179"/>
  <c r="BM179"/>
  <c r="W180"/>
  <c r="AR180"/>
  <c r="BM180"/>
  <c r="W181"/>
  <c r="AR181"/>
  <c r="BM181"/>
  <c r="W182"/>
  <c r="AR182"/>
  <c r="BM182"/>
  <c r="W183"/>
  <c r="AR183"/>
  <c r="BM183"/>
  <c r="W184"/>
  <c r="AR184"/>
  <c r="BM184"/>
  <c r="W185"/>
  <c r="AR185"/>
  <c r="BM185"/>
  <c r="W186"/>
  <c r="AR186"/>
  <c r="BM186"/>
  <c r="W187"/>
  <c r="AR187"/>
  <c r="W188"/>
  <c r="AR188"/>
  <c r="W189"/>
  <c r="AR189"/>
  <c r="BM189"/>
  <c r="W190"/>
  <c r="AR190"/>
  <c r="BM190"/>
  <c r="AR200"/>
  <c r="BM200"/>
  <c r="AR202"/>
  <c r="AR203"/>
  <c r="BM203"/>
  <c r="BM204"/>
  <c r="AR205"/>
  <c r="BM205"/>
  <c r="U364" i="64"/>
  <c r="AP322"/>
  <c r="AP364"/>
  <c r="BK17"/>
  <c r="BK341"/>
  <c r="U436"/>
  <c r="AP378"/>
  <c r="AP395"/>
  <c r="AP436"/>
  <c r="BK414"/>
  <c r="U509"/>
  <c r="AP451"/>
  <c r="AP509"/>
  <c r="BK487"/>
  <c r="U582"/>
  <c r="AP532"/>
  <c r="AP582"/>
  <c r="BK560"/>
  <c r="BM196" i="46"/>
  <c r="BM197"/>
  <c r="S143" i="68"/>
  <c r="W83" i="46"/>
  <c r="BN123"/>
  <c r="CI123"/>
  <c r="BN124"/>
  <c r="CI124"/>
  <c r="BN126"/>
  <c r="CI126"/>
  <c r="BN127"/>
  <c r="CI127"/>
  <c r="BN128"/>
  <c r="CI128"/>
  <c r="BN129"/>
  <c r="CI129"/>
  <c r="BN130"/>
  <c r="CI130"/>
  <c r="BN131"/>
  <c r="CI131"/>
  <c r="BN132"/>
  <c r="CI132"/>
  <c r="BN134"/>
  <c r="CI134"/>
  <c r="BN135"/>
  <c r="CI135"/>
  <c r="BN136"/>
  <c r="CI136"/>
  <c r="BN141"/>
  <c r="CI141"/>
  <c r="BN142"/>
  <c r="CI142"/>
  <c r="BN143"/>
  <c r="CI143"/>
  <c r="BN144"/>
  <c r="BN145"/>
  <c r="CI145"/>
  <c r="BN146"/>
  <c r="CI146"/>
  <c r="BN147"/>
  <c r="CI147"/>
  <c r="BN148"/>
  <c r="CI148"/>
  <c r="BN149"/>
  <c r="BL219" s="1"/>
  <c r="CI149"/>
  <c r="BN150"/>
  <c r="BL220" s="1"/>
  <c r="CI150"/>
  <c r="CG220" s="1"/>
  <c r="BN151"/>
  <c r="CI151"/>
  <c r="BN152"/>
  <c r="CI152"/>
  <c r="BN153"/>
  <c r="BL221" s="1"/>
  <c r="CI153"/>
  <c r="BN154"/>
  <c r="BL222" s="1"/>
  <c r="CI154"/>
  <c r="CG222" s="1"/>
  <c r="BN155"/>
  <c r="CI155"/>
  <c r="BN138"/>
  <c r="CI138"/>
  <c r="BN139"/>
  <c r="CI139"/>
  <c r="BN140"/>
  <c r="CI140"/>
  <c r="BN157"/>
  <c r="BL225" s="1"/>
  <c r="CI157"/>
  <c r="CG225" s="1"/>
  <c r="BN158"/>
  <c r="CI158"/>
  <c r="BN159"/>
  <c r="BL239" s="1"/>
  <c r="CI159"/>
  <c r="BN160"/>
  <c r="CI160"/>
  <c r="BN161"/>
  <c r="CI161"/>
  <c r="BN162"/>
  <c r="CI162"/>
  <c r="BN163"/>
  <c r="CI163"/>
  <c r="BN164"/>
  <c r="BL230" s="1"/>
  <c r="CI164"/>
  <c r="BN165"/>
  <c r="CI165"/>
  <c r="X166"/>
  <c r="AS166"/>
  <c r="BN166"/>
  <c r="X167"/>
  <c r="AS167"/>
  <c r="BN167"/>
  <c r="X168"/>
  <c r="AS168"/>
  <c r="BN168"/>
  <c r="X169"/>
  <c r="AS169"/>
  <c r="BN169"/>
  <c r="X170"/>
  <c r="AS170"/>
  <c r="BN170"/>
  <c r="X171"/>
  <c r="AS171"/>
  <c r="BN171"/>
  <c r="X172"/>
  <c r="AS172"/>
  <c r="BN172"/>
  <c r="X173"/>
  <c r="AS173"/>
  <c r="BN173"/>
  <c r="X174"/>
  <c r="AS174"/>
  <c r="BN174"/>
  <c r="X175"/>
  <c r="AS175"/>
  <c r="BN175"/>
  <c r="X176"/>
  <c r="AS176"/>
  <c r="BN176"/>
  <c r="X177"/>
  <c r="AS177"/>
  <c r="BN177"/>
  <c r="X178"/>
  <c r="AS178"/>
  <c r="BN178"/>
  <c r="X179"/>
  <c r="AS179"/>
  <c r="BN179"/>
  <c r="X180"/>
  <c r="AS180"/>
  <c r="BN180"/>
  <c r="X181"/>
  <c r="AS181"/>
  <c r="BN181"/>
  <c r="X182"/>
  <c r="AS182"/>
  <c r="BN182"/>
  <c r="X183"/>
  <c r="AS183"/>
  <c r="BN183"/>
  <c r="X184"/>
  <c r="AS184"/>
  <c r="BN184"/>
  <c r="X185"/>
  <c r="AS185"/>
  <c r="BN185"/>
  <c r="X186"/>
  <c r="AS186"/>
  <c r="BN186"/>
  <c r="X187"/>
  <c r="AS187"/>
  <c r="X188"/>
  <c r="AS188"/>
  <c r="X189"/>
  <c r="AS189"/>
  <c r="BN189"/>
  <c r="X190"/>
  <c r="AS190"/>
  <c r="BN190"/>
  <c r="AS200"/>
  <c r="BN200"/>
  <c r="AS202"/>
  <c r="AS203"/>
  <c r="BN203"/>
  <c r="BN204"/>
  <c r="AS205"/>
  <c r="BN205"/>
  <c r="V364" i="64"/>
  <c r="AQ322"/>
  <c r="AQ364"/>
  <c r="BL17"/>
  <c r="BL341"/>
  <c r="V436"/>
  <c r="AQ395"/>
  <c r="AQ436"/>
  <c r="BL414"/>
  <c r="V509"/>
  <c r="AQ451"/>
  <c r="AQ509"/>
  <c r="BL487"/>
  <c r="V582"/>
  <c r="AQ532"/>
  <c r="AQ582"/>
  <c r="BL560"/>
  <c r="BN196" i="46"/>
  <c r="BN197"/>
  <c r="T143" i="68"/>
  <c r="X83" i="46"/>
  <c r="BO123"/>
  <c r="CJ123"/>
  <c r="BO124"/>
  <c r="CJ124"/>
  <c r="BO126"/>
  <c r="CJ126"/>
  <c r="BO127"/>
  <c r="CJ127"/>
  <c r="BO128"/>
  <c r="CJ128"/>
  <c r="BO129"/>
  <c r="CJ129"/>
  <c r="BO130"/>
  <c r="CJ130"/>
  <c r="BO131"/>
  <c r="CJ131"/>
  <c r="BO132"/>
  <c r="CJ132"/>
  <c r="BO134"/>
  <c r="CJ134"/>
  <c r="BO135"/>
  <c r="CJ135"/>
  <c r="BO136"/>
  <c r="CJ136"/>
  <c r="BO141"/>
  <c r="CJ141"/>
  <c r="BO142"/>
  <c r="CJ142"/>
  <c r="BO143"/>
  <c r="CJ143"/>
  <c r="BO144"/>
  <c r="BO145"/>
  <c r="CJ145"/>
  <c r="BO146"/>
  <c r="CJ146"/>
  <c r="BO147"/>
  <c r="CJ147"/>
  <c r="BO148"/>
  <c r="CJ148"/>
  <c r="BO149"/>
  <c r="BM219" s="1"/>
  <c r="CJ149"/>
  <c r="CH219" s="1"/>
  <c r="BO150"/>
  <c r="BM220" s="1"/>
  <c r="CJ150"/>
  <c r="CH220" s="1"/>
  <c r="BO151"/>
  <c r="CJ151"/>
  <c r="BO152"/>
  <c r="CJ152"/>
  <c r="BO153"/>
  <c r="BM221" s="1"/>
  <c r="CJ153"/>
  <c r="CH221" s="1"/>
  <c r="BO154"/>
  <c r="BM222" s="1"/>
  <c r="CJ154"/>
  <c r="CH222" s="1"/>
  <c r="BO155"/>
  <c r="CJ155"/>
  <c r="BO138"/>
  <c r="CJ138"/>
  <c r="BO139"/>
  <c r="CJ139"/>
  <c r="BO140"/>
  <c r="CJ140"/>
  <c r="BO157"/>
  <c r="BM225" s="1"/>
  <c r="CJ157"/>
  <c r="BO158"/>
  <c r="CJ158"/>
  <c r="BO159"/>
  <c r="BM239" s="1"/>
  <c r="CJ159"/>
  <c r="CH239" s="1"/>
  <c r="BO160"/>
  <c r="CJ160"/>
  <c r="BO161"/>
  <c r="CJ161"/>
  <c r="BO162"/>
  <c r="CJ162"/>
  <c r="BO163"/>
  <c r="CJ163"/>
  <c r="BO164"/>
  <c r="BM230" s="1"/>
  <c r="CJ164"/>
  <c r="BO165"/>
  <c r="CJ165"/>
  <c r="Y166"/>
  <c r="AT166"/>
  <c r="BO166"/>
  <c r="Y167"/>
  <c r="AT167"/>
  <c r="BO167"/>
  <c r="Y168"/>
  <c r="AT168"/>
  <c r="BO168"/>
  <c r="Y169"/>
  <c r="AT169"/>
  <c r="BO169"/>
  <c r="Y170"/>
  <c r="AT170"/>
  <c r="BO170"/>
  <c r="Y171"/>
  <c r="AT171"/>
  <c r="BO171"/>
  <c r="Y172"/>
  <c r="AT172"/>
  <c r="BO172"/>
  <c r="Y173"/>
  <c r="AT173"/>
  <c r="BO173"/>
  <c r="Y174"/>
  <c r="AT174"/>
  <c r="BO174"/>
  <c r="Y175"/>
  <c r="AT175"/>
  <c r="BO175"/>
  <c r="Y176"/>
  <c r="AT176"/>
  <c r="BO176"/>
  <c r="Y177"/>
  <c r="AT177"/>
  <c r="BO177"/>
  <c r="Y178"/>
  <c r="AT178"/>
  <c r="BO178"/>
  <c r="Y179"/>
  <c r="AT179"/>
  <c r="BO179"/>
  <c r="Y180"/>
  <c r="AT180"/>
  <c r="BO180"/>
  <c r="Y181"/>
  <c r="AT181"/>
  <c r="BO181"/>
  <c r="Y182"/>
  <c r="AT182"/>
  <c r="BO182"/>
  <c r="Y183"/>
  <c r="AT183"/>
  <c r="BO183"/>
  <c r="Y184"/>
  <c r="AT184"/>
  <c r="BO184"/>
  <c r="Y185"/>
  <c r="AT185"/>
  <c r="BO185"/>
  <c r="Y186"/>
  <c r="AT186"/>
  <c r="BO186"/>
  <c r="Y187"/>
  <c r="AT187"/>
  <c r="Y188"/>
  <c r="AT188"/>
  <c r="Y189"/>
  <c r="AT189"/>
  <c r="BO189"/>
  <c r="Y190"/>
  <c r="AT190"/>
  <c r="BO190"/>
  <c r="AT200"/>
  <c r="BO200"/>
  <c r="AT202"/>
  <c r="AT203"/>
  <c r="BO203"/>
  <c r="BO204"/>
  <c r="AT205"/>
  <c r="BO205"/>
  <c r="W364" i="64"/>
  <c r="AR309"/>
  <c r="AR322"/>
  <c r="AR364"/>
  <c r="BM17"/>
  <c r="BM341"/>
  <c r="W436"/>
  <c r="AR378"/>
  <c r="AR395"/>
  <c r="AR436"/>
  <c r="BM414"/>
  <c r="W509"/>
  <c r="AR451"/>
  <c r="AR509"/>
  <c r="BM487"/>
  <c r="W582"/>
  <c r="AR532"/>
  <c r="AR582"/>
  <c r="BM560"/>
  <c r="BO196" i="46"/>
  <c r="BO197"/>
  <c r="U143" i="68"/>
  <c r="Y83" i="46"/>
  <c r="BP123"/>
  <c r="CK123"/>
  <c r="BP124"/>
  <c r="CK124"/>
  <c r="BP126"/>
  <c r="CK126"/>
  <c r="BP127"/>
  <c r="CK127"/>
  <c r="BP128"/>
  <c r="CK128"/>
  <c r="BP129"/>
  <c r="CK129"/>
  <c r="BP130"/>
  <c r="CK130"/>
  <c r="BP131"/>
  <c r="CK131"/>
  <c r="BP132"/>
  <c r="CK132"/>
  <c r="BP134"/>
  <c r="CK134"/>
  <c r="BP135"/>
  <c r="CK135"/>
  <c r="BP136"/>
  <c r="CK136"/>
  <c r="BP141"/>
  <c r="CK141"/>
  <c r="BP142"/>
  <c r="CK142"/>
  <c r="BP143"/>
  <c r="CK143"/>
  <c r="BP144"/>
  <c r="BP145"/>
  <c r="CK145"/>
  <c r="BP146"/>
  <c r="CK146"/>
  <c r="BP147"/>
  <c r="CK147"/>
  <c r="BP148"/>
  <c r="CK148"/>
  <c r="BP149"/>
  <c r="BN219" s="1"/>
  <c r="CK149"/>
  <c r="CI219" s="1"/>
  <c r="BP150"/>
  <c r="BN220" s="1"/>
  <c r="CK150"/>
  <c r="CI220" s="1"/>
  <c r="BP151"/>
  <c r="CK151"/>
  <c r="BP152"/>
  <c r="CK152"/>
  <c r="BP153"/>
  <c r="BN221" s="1"/>
  <c r="CK153"/>
  <c r="CI221" s="1"/>
  <c r="BP154"/>
  <c r="BN222" s="1"/>
  <c r="CK154"/>
  <c r="BP155"/>
  <c r="CK155"/>
  <c r="BP138"/>
  <c r="CK138"/>
  <c r="BP139"/>
  <c r="CK139"/>
  <c r="BP140"/>
  <c r="CK140"/>
  <c r="BP157"/>
  <c r="BN225" s="1"/>
  <c r="CK157"/>
  <c r="CI225" s="1"/>
  <c r="BP158"/>
  <c r="CK158"/>
  <c r="BP159"/>
  <c r="BN239" s="1"/>
  <c r="CK159"/>
  <c r="CI239" s="1"/>
  <c r="BP160"/>
  <c r="CK160"/>
  <c r="BP161"/>
  <c r="CK161"/>
  <c r="BP162"/>
  <c r="CK162"/>
  <c r="BP163"/>
  <c r="CK163"/>
  <c r="BP164"/>
  <c r="BN230" s="1"/>
  <c r="CK164"/>
  <c r="CI230" s="1"/>
  <c r="BP165"/>
  <c r="CK165"/>
  <c r="Z166"/>
  <c r="AU166"/>
  <c r="BP166"/>
  <c r="Z167"/>
  <c r="AU167"/>
  <c r="BP167"/>
  <c r="Z168"/>
  <c r="AU168"/>
  <c r="BP168"/>
  <c r="Z169"/>
  <c r="AU169"/>
  <c r="BP169"/>
  <c r="Z170"/>
  <c r="AU170"/>
  <c r="BP170"/>
  <c r="Z171"/>
  <c r="AU171"/>
  <c r="BP171"/>
  <c r="Z172"/>
  <c r="AU172"/>
  <c r="BP172"/>
  <c r="Z173"/>
  <c r="AU173"/>
  <c r="BP173"/>
  <c r="Z174"/>
  <c r="AU174"/>
  <c r="BP174"/>
  <c r="Z175"/>
  <c r="AU175"/>
  <c r="BP175"/>
  <c r="Z176"/>
  <c r="AU176"/>
  <c r="BP176"/>
  <c r="Z177"/>
  <c r="AU177"/>
  <c r="BP177"/>
  <c r="Z178"/>
  <c r="AU178"/>
  <c r="BP178"/>
  <c r="Z179"/>
  <c r="AU179"/>
  <c r="BP179"/>
  <c r="Z180"/>
  <c r="AU180"/>
  <c r="BP180"/>
  <c r="Z181"/>
  <c r="AU181"/>
  <c r="BP181"/>
  <c r="Z182"/>
  <c r="AU182"/>
  <c r="BP182"/>
  <c r="Z183"/>
  <c r="AU183"/>
  <c r="BP183"/>
  <c r="Z184"/>
  <c r="AU184"/>
  <c r="BP184"/>
  <c r="Z185"/>
  <c r="AU185"/>
  <c r="BP185"/>
  <c r="Z186"/>
  <c r="AU186"/>
  <c r="BP186"/>
  <c r="Z187"/>
  <c r="AU187"/>
  <c r="Z188"/>
  <c r="AU188"/>
  <c r="Z189"/>
  <c r="AU189"/>
  <c r="BP189"/>
  <c r="Z190"/>
  <c r="AU190"/>
  <c r="BP190"/>
  <c r="AU200"/>
  <c r="BP200"/>
  <c r="AU202"/>
  <c r="AU203"/>
  <c r="BP203"/>
  <c r="BP204"/>
  <c r="AU205"/>
  <c r="BP205"/>
  <c r="X364" i="64"/>
  <c r="AS309"/>
  <c r="AS364"/>
  <c r="BN17"/>
  <c r="BN341"/>
  <c r="X436"/>
  <c r="AS436"/>
  <c r="BN414"/>
  <c r="X509"/>
  <c r="AS509"/>
  <c r="BN487"/>
  <c r="X582"/>
  <c r="AS582"/>
  <c r="BN560"/>
  <c r="BP196" i="46"/>
  <c r="BP197"/>
  <c r="V143" i="68"/>
  <c r="Z83" i="46"/>
  <c r="AU83"/>
  <c r="BQ123"/>
  <c r="CL123"/>
  <c r="BQ124"/>
  <c r="CL124"/>
  <c r="BQ126"/>
  <c r="CL126"/>
  <c r="BQ127"/>
  <c r="CL127"/>
  <c r="BQ128"/>
  <c r="CL128"/>
  <c r="BQ129"/>
  <c r="CL129"/>
  <c r="BQ130"/>
  <c r="CL130"/>
  <c r="BQ131"/>
  <c r="CL131"/>
  <c r="BQ132"/>
  <c r="CL132"/>
  <c r="BQ134"/>
  <c r="CL134"/>
  <c r="BQ135"/>
  <c r="CL135"/>
  <c r="BQ136"/>
  <c r="CL136"/>
  <c r="BQ141"/>
  <c r="CL141"/>
  <c r="BQ142"/>
  <c r="CL142"/>
  <c r="BQ143"/>
  <c r="CL143"/>
  <c r="BQ144"/>
  <c r="BQ145"/>
  <c r="CL145"/>
  <c r="BQ146"/>
  <c r="CL146"/>
  <c r="BQ147"/>
  <c r="CL147"/>
  <c r="BQ148"/>
  <c r="CL148"/>
  <c r="BQ149"/>
  <c r="BO219" s="1"/>
  <c r="CL149"/>
  <c r="CJ219" s="1"/>
  <c r="BQ150"/>
  <c r="BO220" s="1"/>
  <c r="CL150"/>
  <c r="CJ220" s="1"/>
  <c r="BQ151"/>
  <c r="CL151"/>
  <c r="BQ152"/>
  <c r="CL152"/>
  <c r="BQ153"/>
  <c r="BO221" s="1"/>
  <c r="CL153"/>
  <c r="CJ221" s="1"/>
  <c r="BQ154"/>
  <c r="BO222" s="1"/>
  <c r="CL154"/>
  <c r="CJ222" s="1"/>
  <c r="BQ155"/>
  <c r="CL155"/>
  <c r="BQ138"/>
  <c r="CL138"/>
  <c r="BQ139"/>
  <c r="CL139"/>
  <c r="BQ140"/>
  <c r="CL140"/>
  <c r="BQ157"/>
  <c r="BO225" s="1"/>
  <c r="CL157"/>
  <c r="CJ225" s="1"/>
  <c r="BQ158"/>
  <c r="CL158"/>
  <c r="BQ159"/>
  <c r="BO239" s="1"/>
  <c r="CL159"/>
  <c r="CJ239" s="1"/>
  <c r="BQ160"/>
  <c r="CL160"/>
  <c r="BQ161"/>
  <c r="CL161"/>
  <c r="BQ162"/>
  <c r="CL162"/>
  <c r="BQ163"/>
  <c r="CL163"/>
  <c r="BQ164"/>
  <c r="BO230" s="1"/>
  <c r="CL164"/>
  <c r="CJ230" s="1"/>
  <c r="BQ165"/>
  <c r="CL165"/>
  <c r="AA166"/>
  <c r="AV166"/>
  <c r="BQ166"/>
  <c r="AA167"/>
  <c r="AV167"/>
  <c r="BQ167"/>
  <c r="AA168"/>
  <c r="AV168"/>
  <c r="BQ168"/>
  <c r="AA169"/>
  <c r="AV169"/>
  <c r="BQ169"/>
  <c r="AA170"/>
  <c r="AV170"/>
  <c r="BQ170"/>
  <c r="AA171"/>
  <c r="AV171"/>
  <c r="BQ171"/>
  <c r="AA172"/>
  <c r="AV172"/>
  <c r="BQ172"/>
  <c r="AA173"/>
  <c r="AV173"/>
  <c r="BQ173"/>
  <c r="AA174"/>
  <c r="AV174"/>
  <c r="BQ174"/>
  <c r="AA175"/>
  <c r="AV175"/>
  <c r="BQ175"/>
  <c r="AA176"/>
  <c r="AV176"/>
  <c r="BQ176"/>
  <c r="AA177"/>
  <c r="AV177"/>
  <c r="BQ177"/>
  <c r="AA178"/>
  <c r="AV178"/>
  <c r="BQ178"/>
  <c r="AA179"/>
  <c r="AV179"/>
  <c r="BQ179"/>
  <c r="AA180"/>
  <c r="AV180"/>
  <c r="BQ180"/>
  <c r="AA181"/>
  <c r="AV181"/>
  <c r="BQ181"/>
  <c r="AA182"/>
  <c r="AV182"/>
  <c r="BQ182"/>
  <c r="AA183"/>
  <c r="AV183"/>
  <c r="BQ183"/>
  <c r="AA184"/>
  <c r="AV184"/>
  <c r="BQ184"/>
  <c r="AA185"/>
  <c r="AV185"/>
  <c r="BQ185"/>
  <c r="AA186"/>
  <c r="AV186"/>
  <c r="BQ186"/>
  <c r="AA187"/>
  <c r="AV187"/>
  <c r="AA188"/>
  <c r="AV188"/>
  <c r="AA189"/>
  <c r="AV189"/>
  <c r="BQ189"/>
  <c r="AA190"/>
  <c r="AV190"/>
  <c r="BQ190"/>
  <c r="AV200"/>
  <c r="BQ200"/>
  <c r="AV202"/>
  <c r="AV203"/>
  <c r="BQ203"/>
  <c r="AV204"/>
  <c r="BQ204"/>
  <c r="AV205"/>
  <c r="BQ205"/>
  <c r="Y364" i="64"/>
  <c r="AT364"/>
  <c r="BO17"/>
  <c r="BO341"/>
  <c r="Y436"/>
  <c r="AT378"/>
  <c r="AT404"/>
  <c r="AT436"/>
  <c r="BO414"/>
  <c r="Y509"/>
  <c r="AT451"/>
  <c r="AT509"/>
  <c r="BO487"/>
  <c r="Y582"/>
  <c r="AT538"/>
  <c r="AT542"/>
  <c r="AT550"/>
  <c r="AT582"/>
  <c r="BO560"/>
  <c r="BQ196" i="46"/>
  <c r="BQ197"/>
  <c r="W143" i="68"/>
  <c r="AA83" i="46"/>
  <c r="BR123"/>
  <c r="CM123"/>
  <c r="BR124"/>
  <c r="CM124"/>
  <c r="BR126"/>
  <c r="CM126"/>
  <c r="BR127"/>
  <c r="CM127"/>
  <c r="BR128"/>
  <c r="CM128"/>
  <c r="BR129"/>
  <c r="CM129"/>
  <c r="BR130"/>
  <c r="CM130"/>
  <c r="BR131"/>
  <c r="CM131"/>
  <c r="BR132"/>
  <c r="CM132"/>
  <c r="BR134"/>
  <c r="CM134"/>
  <c r="BR135"/>
  <c r="CM135"/>
  <c r="BR136"/>
  <c r="CM136"/>
  <c r="BR141"/>
  <c r="CM141"/>
  <c r="BR142"/>
  <c r="CM142"/>
  <c r="BR143"/>
  <c r="CM143"/>
  <c r="BR144"/>
  <c r="BR145"/>
  <c r="CM145"/>
  <c r="BR146"/>
  <c r="CM146"/>
  <c r="BR147"/>
  <c r="CM147"/>
  <c r="BR148"/>
  <c r="CM148"/>
  <c r="BR149"/>
  <c r="BP219" s="1"/>
  <c r="CM149"/>
  <c r="CK219" s="1"/>
  <c r="BR150"/>
  <c r="BP220" s="1"/>
  <c r="CM150"/>
  <c r="CK220" s="1"/>
  <c r="BR151"/>
  <c r="CM151"/>
  <c r="BR152"/>
  <c r="CM152"/>
  <c r="BR153"/>
  <c r="BP221" s="1"/>
  <c r="CM153"/>
  <c r="CK221" s="1"/>
  <c r="BR154"/>
  <c r="BP222" s="1"/>
  <c r="CM154"/>
  <c r="CK222" s="1"/>
  <c r="BR155"/>
  <c r="CM155"/>
  <c r="BR138"/>
  <c r="CM138"/>
  <c r="BR139"/>
  <c r="CM139"/>
  <c r="BR140"/>
  <c r="CM140"/>
  <c r="BR157"/>
  <c r="BP225" s="1"/>
  <c r="CM157"/>
  <c r="CK225" s="1"/>
  <c r="BR158"/>
  <c r="CM158"/>
  <c r="BR159"/>
  <c r="BP239" s="1"/>
  <c r="CM159"/>
  <c r="CK239" s="1"/>
  <c r="BR160"/>
  <c r="CM160"/>
  <c r="BR161"/>
  <c r="CM161"/>
  <c r="BR162"/>
  <c r="CM162"/>
  <c r="BR163"/>
  <c r="CM163"/>
  <c r="BR164"/>
  <c r="BP230" s="1"/>
  <c r="CM164"/>
  <c r="CK230" s="1"/>
  <c r="BR165"/>
  <c r="CM165"/>
  <c r="AB166"/>
  <c r="AW166"/>
  <c r="BR166"/>
  <c r="AB167"/>
  <c r="AW167"/>
  <c r="BR167"/>
  <c r="AB168"/>
  <c r="AW168"/>
  <c r="BR168"/>
  <c r="AB169"/>
  <c r="AW169"/>
  <c r="BR169"/>
  <c r="AB170"/>
  <c r="AW170"/>
  <c r="BR170"/>
  <c r="AB171"/>
  <c r="AW171"/>
  <c r="BR171"/>
  <c r="AB172"/>
  <c r="AW172"/>
  <c r="BR172"/>
  <c r="AB173"/>
  <c r="AW173"/>
  <c r="BR173"/>
  <c r="AB174"/>
  <c r="AW174"/>
  <c r="BR174"/>
  <c r="AB175"/>
  <c r="AW175"/>
  <c r="BR175"/>
  <c r="AB176"/>
  <c r="AW176"/>
  <c r="BR176"/>
  <c r="AB177"/>
  <c r="AW177"/>
  <c r="BR177"/>
  <c r="AB178"/>
  <c r="AW178"/>
  <c r="BR178"/>
  <c r="AB179"/>
  <c r="AW179"/>
  <c r="BR179"/>
  <c r="AB180"/>
  <c r="AW180"/>
  <c r="BR180"/>
  <c r="AB181"/>
  <c r="AW181"/>
  <c r="BR181"/>
  <c r="AB182"/>
  <c r="AW182"/>
  <c r="BR182"/>
  <c r="AB183"/>
  <c r="AW183"/>
  <c r="BR183"/>
  <c r="AB184"/>
  <c r="AW184"/>
  <c r="BR184"/>
  <c r="AB185"/>
  <c r="AW185"/>
  <c r="BR185"/>
  <c r="AB186"/>
  <c r="AW186"/>
  <c r="BR186"/>
  <c r="AB187"/>
  <c r="AW187"/>
  <c r="AB188"/>
  <c r="AW188"/>
  <c r="AB189"/>
  <c r="AW189"/>
  <c r="BR189"/>
  <c r="AB190"/>
  <c r="AW190"/>
  <c r="BR190"/>
  <c r="AW200"/>
  <c r="BR200"/>
  <c r="AW202"/>
  <c r="AW203"/>
  <c r="BR203"/>
  <c r="BR204"/>
  <c r="AW205"/>
  <c r="BR205"/>
  <c r="Z364" i="64"/>
  <c r="AU309"/>
  <c r="AU364"/>
  <c r="BP17"/>
  <c r="BP341"/>
  <c r="Z436"/>
  <c r="AU436"/>
  <c r="BP414"/>
  <c r="Z509"/>
  <c r="AU509"/>
  <c r="BP487"/>
  <c r="Z582"/>
  <c r="AU582"/>
  <c r="BP560"/>
  <c r="BR196" i="46"/>
  <c r="BR197"/>
  <c r="X143" i="68"/>
  <c r="AB83" i="46"/>
  <c r="AW83"/>
  <c r="L23" i="55"/>
  <c r="L18" i="47" s="1"/>
  <c r="K23" i="55"/>
  <c r="K18" i="47" s="1"/>
  <c r="J23" i="55"/>
  <c r="J18" i="47" s="1"/>
  <c r="F23" i="55"/>
  <c r="F18" i="47" s="1"/>
  <c r="E23" i="55"/>
  <c r="D23"/>
  <c r="D18" i="47" s="1"/>
  <c r="D453" i="31"/>
  <c r="H453" s="1"/>
  <c r="D452"/>
  <c r="D451"/>
  <c r="H451" s="1"/>
  <c r="D450"/>
  <c r="D449"/>
  <c r="H449" s="1"/>
  <c r="D448"/>
  <c r="D443"/>
  <c r="H443" s="1"/>
  <c r="D442"/>
  <c r="D440"/>
  <c r="D439"/>
  <c r="H439" s="1"/>
  <c r="D438"/>
  <c r="H438" s="1"/>
  <c r="D437"/>
  <c r="H437" s="1"/>
  <c r="D436"/>
  <c r="D435"/>
  <c r="H435" s="1"/>
  <c r="D434"/>
  <c r="H434" s="1"/>
  <c r="D433"/>
  <c r="H433" s="1"/>
  <c r="D432"/>
  <c r="D431"/>
  <c r="E431" s="1"/>
  <c r="D427"/>
  <c r="H427" s="1"/>
  <c r="D426"/>
  <c r="H426" s="1"/>
  <c r="D425"/>
  <c r="H425" s="1"/>
  <c r="C97" i="63" s="1"/>
  <c r="D424" i="31"/>
  <c r="H424" s="1"/>
  <c r="D388"/>
  <c r="H388" s="1"/>
  <c r="D387"/>
  <c r="D386"/>
  <c r="H386" s="1"/>
  <c r="D385"/>
  <c r="H385" s="1"/>
  <c r="D384"/>
  <c r="H384" s="1"/>
  <c r="D383"/>
  <c r="H383" s="1"/>
  <c r="D382"/>
  <c r="D378"/>
  <c r="H378" s="1"/>
  <c r="D377"/>
  <c r="H377" s="1"/>
  <c r="D376"/>
  <c r="H376" s="1"/>
  <c r="D356"/>
  <c r="D320"/>
  <c r="H320" s="1"/>
  <c r="D319"/>
  <c r="D318"/>
  <c r="D317"/>
  <c r="H317" s="1"/>
  <c r="D316"/>
  <c r="H316" s="1"/>
  <c r="C120" i="44" s="1"/>
  <c r="E120" s="1"/>
  <c r="H120" s="1"/>
  <c r="D315" i="31"/>
  <c r="H315" s="1"/>
  <c r="D314"/>
  <c r="H314" s="1"/>
  <c r="D313"/>
  <c r="H313" s="1"/>
  <c r="D312"/>
  <c r="D311"/>
  <c r="H311" s="1"/>
  <c r="D290"/>
  <c r="D284"/>
  <c r="D283"/>
  <c r="D282"/>
  <c r="D265"/>
  <c r="D264"/>
  <c r="D258"/>
  <c r="D257"/>
  <c r="D253"/>
  <c r="D252"/>
  <c r="D251"/>
  <c r="D250"/>
  <c r="D249"/>
  <c r="D248"/>
  <c r="D247"/>
  <c r="D246"/>
  <c r="D245"/>
  <c r="D244"/>
  <c r="D243"/>
  <c r="D242"/>
  <c r="D241"/>
  <c r="D240"/>
  <c r="D239"/>
  <c r="D238"/>
  <c r="D237"/>
  <c r="K56" i="54"/>
  <c r="G27" i="11"/>
  <c r="H27"/>
  <c r="I27"/>
  <c r="M27"/>
  <c r="N27"/>
  <c r="O27"/>
  <c r="P27"/>
  <c r="Q27"/>
  <c r="R27"/>
  <c r="S27"/>
  <c r="T27"/>
  <c r="U27"/>
  <c r="V27"/>
  <c r="W27"/>
  <c r="C79" i="63"/>
  <c r="C80"/>
  <c r="C17"/>
  <c r="G460" i="31"/>
  <c r="C84" i="63" s="1"/>
  <c r="H169" i="31"/>
  <c r="C90" i="63" s="1"/>
  <c r="H91" i="31"/>
  <c r="C20" i="46" s="1"/>
  <c r="E20" s="1"/>
  <c r="H312" i="31"/>
  <c r="C116" i="46" s="1"/>
  <c r="E116" s="1"/>
  <c r="BB116" s="1"/>
  <c r="H162" i="31"/>
  <c r="L60" i="46"/>
  <c r="L61"/>
  <c r="L62"/>
  <c r="L63"/>
  <c r="L64"/>
  <c r="L65"/>
  <c r="L66"/>
  <c r="L67"/>
  <c r="AG67"/>
  <c r="L68"/>
  <c r="AG68"/>
  <c r="L69"/>
  <c r="AG69"/>
  <c r="L70"/>
  <c r="AG70"/>
  <c r="L71"/>
  <c r="AG71"/>
  <c r="L72"/>
  <c r="AG72"/>
  <c r="L73"/>
  <c r="AG73"/>
  <c r="L74"/>
  <c r="AG74"/>
  <c r="L75"/>
  <c r="L76"/>
  <c r="L77"/>
  <c r="L79"/>
  <c r="L80"/>
  <c r="AG80"/>
  <c r="L191"/>
  <c r="AG191"/>
  <c r="M60"/>
  <c r="M61"/>
  <c r="M62"/>
  <c r="M63"/>
  <c r="M64"/>
  <c r="M65"/>
  <c r="M66"/>
  <c r="M67"/>
  <c r="AH67"/>
  <c r="M68"/>
  <c r="AH68"/>
  <c r="M69"/>
  <c r="AH69"/>
  <c r="M70"/>
  <c r="AH70"/>
  <c r="M71"/>
  <c r="AH71"/>
  <c r="M72"/>
  <c r="AH72"/>
  <c r="M73"/>
  <c r="AH73"/>
  <c r="M74"/>
  <c r="AH74"/>
  <c r="M75"/>
  <c r="M76"/>
  <c r="M77"/>
  <c r="M79"/>
  <c r="M80"/>
  <c r="AH80"/>
  <c r="M191"/>
  <c r="AH191"/>
  <c r="N60"/>
  <c r="N61"/>
  <c r="N62"/>
  <c r="N63"/>
  <c r="N64"/>
  <c r="N65"/>
  <c r="N66"/>
  <c r="N67"/>
  <c r="AI67"/>
  <c r="N68"/>
  <c r="AI68"/>
  <c r="N69"/>
  <c r="AI69"/>
  <c r="N70"/>
  <c r="AI70"/>
  <c r="N71"/>
  <c r="AI71"/>
  <c r="N72"/>
  <c r="AI72"/>
  <c r="N73"/>
  <c r="AI73"/>
  <c r="N74"/>
  <c r="AI74"/>
  <c r="N75"/>
  <c r="N76"/>
  <c r="N77"/>
  <c r="N79"/>
  <c r="N80"/>
  <c r="AI80"/>
  <c r="N191"/>
  <c r="AI191"/>
  <c r="R60"/>
  <c r="R61"/>
  <c r="R62"/>
  <c r="R63"/>
  <c r="R64"/>
  <c r="R65"/>
  <c r="R66"/>
  <c r="R67"/>
  <c r="AM67"/>
  <c r="R68"/>
  <c r="AM68"/>
  <c r="R69"/>
  <c r="AM69"/>
  <c r="R70"/>
  <c r="AM70"/>
  <c r="R71"/>
  <c r="AM71"/>
  <c r="R72"/>
  <c r="AM72"/>
  <c r="R73"/>
  <c r="AM73"/>
  <c r="R74"/>
  <c r="AM74"/>
  <c r="R75"/>
  <c r="R76"/>
  <c r="R77"/>
  <c r="R79"/>
  <c r="R80"/>
  <c r="AM80"/>
  <c r="R191"/>
  <c r="AM191"/>
  <c r="S60"/>
  <c r="S61"/>
  <c r="S62"/>
  <c r="S63"/>
  <c r="S64"/>
  <c r="S65"/>
  <c r="S66"/>
  <c r="S67"/>
  <c r="AN67"/>
  <c r="S68"/>
  <c r="AN68"/>
  <c r="S69"/>
  <c r="AN69"/>
  <c r="S70"/>
  <c r="AN70"/>
  <c r="S71"/>
  <c r="AN71"/>
  <c r="S72"/>
  <c r="AN72"/>
  <c r="S73"/>
  <c r="AN73"/>
  <c r="S74"/>
  <c r="AN74"/>
  <c r="S75"/>
  <c r="S76"/>
  <c r="S77"/>
  <c r="S79"/>
  <c r="S80"/>
  <c r="AN80"/>
  <c r="S191"/>
  <c r="AN191"/>
  <c r="T60"/>
  <c r="T61"/>
  <c r="T62"/>
  <c r="T63"/>
  <c r="T64"/>
  <c r="T65"/>
  <c r="T66"/>
  <c r="T67"/>
  <c r="AO67"/>
  <c r="T68"/>
  <c r="AO68"/>
  <c r="T69"/>
  <c r="AO69"/>
  <c r="T70"/>
  <c r="AO70"/>
  <c r="T71"/>
  <c r="AO71"/>
  <c r="T72"/>
  <c r="AO72"/>
  <c r="T73"/>
  <c r="AO73"/>
  <c r="T74"/>
  <c r="AO74"/>
  <c r="T75"/>
  <c r="T76"/>
  <c r="AO76"/>
  <c r="T77"/>
  <c r="AO77"/>
  <c r="T79"/>
  <c r="AO79"/>
  <c r="T80"/>
  <c r="AO80"/>
  <c r="T191"/>
  <c r="AO191"/>
  <c r="U60"/>
  <c r="AP60"/>
  <c r="U61"/>
  <c r="AP61"/>
  <c r="U62"/>
  <c r="AP62"/>
  <c r="U63"/>
  <c r="AP63"/>
  <c r="U64"/>
  <c r="AP64"/>
  <c r="U65"/>
  <c r="AP65"/>
  <c r="U66"/>
  <c r="AP66"/>
  <c r="U67"/>
  <c r="AP67"/>
  <c r="U68"/>
  <c r="AP68"/>
  <c r="U69"/>
  <c r="AP69"/>
  <c r="U70"/>
  <c r="AP70"/>
  <c r="U71"/>
  <c r="AP71"/>
  <c r="U72"/>
  <c r="AP72"/>
  <c r="U73"/>
  <c r="AP73"/>
  <c r="U74"/>
  <c r="AP74"/>
  <c r="U75"/>
  <c r="AP75"/>
  <c r="U76"/>
  <c r="AP76"/>
  <c r="U77"/>
  <c r="AP77"/>
  <c r="U79"/>
  <c r="AP79"/>
  <c r="U80"/>
  <c r="AP80"/>
  <c r="U191"/>
  <c r="AP191"/>
  <c r="V60"/>
  <c r="AQ60"/>
  <c r="V61"/>
  <c r="AQ61"/>
  <c r="V62"/>
  <c r="AQ62"/>
  <c r="V63"/>
  <c r="AQ63"/>
  <c r="V64"/>
  <c r="AQ64"/>
  <c r="V65"/>
  <c r="AQ65"/>
  <c r="V66"/>
  <c r="AQ66"/>
  <c r="V67"/>
  <c r="AQ67"/>
  <c r="V68"/>
  <c r="AQ68"/>
  <c r="V69"/>
  <c r="AQ69"/>
  <c r="V70"/>
  <c r="AQ70"/>
  <c r="V71"/>
  <c r="AQ71"/>
  <c r="V72"/>
  <c r="AQ72"/>
  <c r="V73"/>
  <c r="AQ73"/>
  <c r="V74"/>
  <c r="AQ74"/>
  <c r="V75"/>
  <c r="AQ75"/>
  <c r="V76"/>
  <c r="AQ76"/>
  <c r="V77"/>
  <c r="AQ77"/>
  <c r="V79"/>
  <c r="AQ79"/>
  <c r="V80"/>
  <c r="AQ80"/>
  <c r="V191"/>
  <c r="AQ191"/>
  <c r="W60"/>
  <c r="AR60"/>
  <c r="W61"/>
  <c r="AR61"/>
  <c r="W62"/>
  <c r="AR62"/>
  <c r="W63"/>
  <c r="AR63"/>
  <c r="W64"/>
  <c r="AR64"/>
  <c r="W65"/>
  <c r="AR65"/>
  <c r="W66"/>
  <c r="AR66"/>
  <c r="W67"/>
  <c r="AR67"/>
  <c r="W68"/>
  <c r="AR68"/>
  <c r="W69"/>
  <c r="AR69"/>
  <c r="W70"/>
  <c r="AR70"/>
  <c r="W71"/>
  <c r="AR71"/>
  <c r="W72"/>
  <c r="AR72"/>
  <c r="W73"/>
  <c r="AR73"/>
  <c r="W74"/>
  <c r="AR74"/>
  <c r="W75"/>
  <c r="AR75"/>
  <c r="W76"/>
  <c r="AR76"/>
  <c r="W77"/>
  <c r="AR77"/>
  <c r="W79"/>
  <c r="AR79"/>
  <c r="W80"/>
  <c r="AR80"/>
  <c r="W191"/>
  <c r="AR191"/>
  <c r="X60"/>
  <c r="AS60"/>
  <c r="X61"/>
  <c r="AS61"/>
  <c r="X62"/>
  <c r="AS62"/>
  <c r="X63"/>
  <c r="AS63"/>
  <c r="X64"/>
  <c r="AS64"/>
  <c r="X65"/>
  <c r="AS65"/>
  <c r="X66"/>
  <c r="AS66"/>
  <c r="X67"/>
  <c r="AS67"/>
  <c r="X68"/>
  <c r="AS68"/>
  <c r="X69"/>
  <c r="AS69"/>
  <c r="X70"/>
  <c r="AS70"/>
  <c r="X71"/>
  <c r="AS71"/>
  <c r="X72"/>
  <c r="AS72"/>
  <c r="X73"/>
  <c r="AS73"/>
  <c r="X74"/>
  <c r="AS74"/>
  <c r="X75"/>
  <c r="AS75"/>
  <c r="X76"/>
  <c r="AS76"/>
  <c r="X77"/>
  <c r="AS77"/>
  <c r="X79"/>
  <c r="AS79"/>
  <c r="X80"/>
  <c r="AS80"/>
  <c r="X191"/>
  <c r="AS191"/>
  <c r="Y60"/>
  <c r="AT60"/>
  <c r="Y61"/>
  <c r="AT61"/>
  <c r="Y62"/>
  <c r="AT62"/>
  <c r="Y63"/>
  <c r="AT63"/>
  <c r="Y64"/>
  <c r="AT64"/>
  <c r="Y65"/>
  <c r="AT65"/>
  <c r="Y66"/>
  <c r="AT66"/>
  <c r="Y67"/>
  <c r="AT67"/>
  <c r="Y68"/>
  <c r="AT68"/>
  <c r="Y69"/>
  <c r="AT69"/>
  <c r="Y70"/>
  <c r="AT70"/>
  <c r="Y71"/>
  <c r="AT71"/>
  <c r="Y72"/>
  <c r="AT72"/>
  <c r="Y73"/>
  <c r="AT73"/>
  <c r="Y74"/>
  <c r="AT74"/>
  <c r="Y75"/>
  <c r="AT75"/>
  <c r="Y76"/>
  <c r="AT76"/>
  <c r="Y77"/>
  <c r="AT77"/>
  <c r="Y79"/>
  <c r="AT79"/>
  <c r="Y80"/>
  <c r="AT80"/>
  <c r="Y191"/>
  <c r="AT191"/>
  <c r="Z60"/>
  <c r="AU60"/>
  <c r="Z61"/>
  <c r="AU61"/>
  <c r="Z62"/>
  <c r="AU62"/>
  <c r="Z63"/>
  <c r="AU63"/>
  <c r="Z64"/>
  <c r="AU64"/>
  <c r="Z65"/>
  <c r="AU65"/>
  <c r="Z66"/>
  <c r="AU66"/>
  <c r="Z67"/>
  <c r="AU67"/>
  <c r="Z68"/>
  <c r="AU68"/>
  <c r="Z69"/>
  <c r="AU69"/>
  <c r="Z70"/>
  <c r="AU70"/>
  <c r="Z71"/>
  <c r="AU71"/>
  <c r="Z72"/>
  <c r="AU72"/>
  <c r="Z73"/>
  <c r="AU73"/>
  <c r="Z74"/>
  <c r="AU74"/>
  <c r="Z75"/>
  <c r="AU75"/>
  <c r="Z76"/>
  <c r="AU76"/>
  <c r="Z77"/>
  <c r="AU77"/>
  <c r="Z79"/>
  <c r="AU79"/>
  <c r="Z80"/>
  <c r="AU80"/>
  <c r="Z191"/>
  <c r="AU191"/>
  <c r="AA60"/>
  <c r="AV60"/>
  <c r="AA61"/>
  <c r="AV61"/>
  <c r="AA62"/>
  <c r="AV62"/>
  <c r="AA63"/>
  <c r="AV63"/>
  <c r="AA64"/>
  <c r="AV64"/>
  <c r="AA65"/>
  <c r="AV65"/>
  <c r="AA66"/>
  <c r="AV66"/>
  <c r="AA67"/>
  <c r="AV67"/>
  <c r="AA68"/>
  <c r="AV68"/>
  <c r="AA69"/>
  <c r="AV69"/>
  <c r="AA70"/>
  <c r="AV70"/>
  <c r="AA71"/>
  <c r="AV71"/>
  <c r="AA72"/>
  <c r="AV72"/>
  <c r="AA73"/>
  <c r="AV73"/>
  <c r="AA74"/>
  <c r="AV74"/>
  <c r="AA75"/>
  <c r="AV75"/>
  <c r="AA76"/>
  <c r="AV76"/>
  <c r="AA77"/>
  <c r="AV77"/>
  <c r="AA79"/>
  <c r="AV79"/>
  <c r="AA80"/>
  <c r="AV80"/>
  <c r="AA191"/>
  <c r="AV191"/>
  <c r="AB60"/>
  <c r="AW60"/>
  <c r="AB61"/>
  <c r="AW61"/>
  <c r="AB62"/>
  <c r="AW62"/>
  <c r="AB63"/>
  <c r="AW63"/>
  <c r="AB64"/>
  <c r="AW64"/>
  <c r="AB65"/>
  <c r="AW65"/>
  <c r="AB66"/>
  <c r="AW66"/>
  <c r="AB67"/>
  <c r="AW67"/>
  <c r="AB68"/>
  <c r="AW68"/>
  <c r="AB69"/>
  <c r="AW69"/>
  <c r="AB70"/>
  <c r="AW70"/>
  <c r="AB71"/>
  <c r="AW71"/>
  <c r="AB72"/>
  <c r="AW72"/>
  <c r="AB73"/>
  <c r="AW73"/>
  <c r="AB74"/>
  <c r="AW74"/>
  <c r="AB75"/>
  <c r="AW75"/>
  <c r="AB76"/>
  <c r="AW76"/>
  <c r="AB77"/>
  <c r="AW77"/>
  <c r="AB79"/>
  <c r="AW79"/>
  <c r="AB80"/>
  <c r="AW80"/>
  <c r="AB191"/>
  <c r="AW191"/>
  <c r="G21"/>
  <c r="AD21" s="1"/>
  <c r="G24"/>
  <c r="AD24" s="1"/>
  <c r="G27"/>
  <c r="AD27" s="1"/>
  <c r="G30"/>
  <c r="AD30" s="1"/>
  <c r="G34"/>
  <c r="AD34" s="1"/>
  <c r="G38"/>
  <c r="AD38" s="1"/>
  <c r="P20" i="40"/>
  <c r="F20" i="46"/>
  <c r="D245" s="1"/>
  <c r="G20"/>
  <c r="E245" s="1"/>
  <c r="J20" i="40"/>
  <c r="G290" i="64"/>
  <c r="D48" i="57"/>
  <c r="E144" i="68"/>
  <c r="D53" i="57" s="1"/>
  <c r="H290" i="64"/>
  <c r="E48" i="57"/>
  <c r="F144" i="68"/>
  <c r="E53" i="57" s="1"/>
  <c r="I290" i="64"/>
  <c r="F48" i="57"/>
  <c r="G144" i="68"/>
  <c r="F53" i="57" s="1"/>
  <c r="AG42" i="46"/>
  <c r="G145" i="47" s="1"/>
  <c r="J290" i="64"/>
  <c r="G48" i="57"/>
  <c r="H144" i="68"/>
  <c r="G53" i="57" s="1"/>
  <c r="AH42" i="46"/>
  <c r="H145" i="47" s="1"/>
  <c r="K290" i="64"/>
  <c r="H48" i="57"/>
  <c r="I144" i="68"/>
  <c r="H53" i="57" s="1"/>
  <c r="AI42" i="46"/>
  <c r="I145" i="47" s="1"/>
  <c r="L290" i="64"/>
  <c r="I48" i="57"/>
  <c r="J144" i="68"/>
  <c r="I53" i="57" s="1"/>
  <c r="M290" i="64"/>
  <c r="J48" i="57"/>
  <c r="K144" i="68"/>
  <c r="J53" i="57" s="1"/>
  <c r="N290" i="64"/>
  <c r="K48" i="57"/>
  <c r="L144" i="68"/>
  <c r="K53" i="57" s="1"/>
  <c r="O290" i="64"/>
  <c r="L48" i="57"/>
  <c r="M144" i="68"/>
  <c r="L53" i="57" s="1"/>
  <c r="AM42" i="46"/>
  <c r="M145" i="47" s="1"/>
  <c r="P290" i="64"/>
  <c r="M48" i="57"/>
  <c r="N144" i="68"/>
  <c r="M53" i="57" s="1"/>
  <c r="AN42" i="46"/>
  <c r="N145" i="47" s="1"/>
  <c r="Q290" i="64"/>
  <c r="N48" i="57"/>
  <c r="O144" i="68"/>
  <c r="N53" i="57" s="1"/>
  <c r="AO42" i="46"/>
  <c r="O145" i="47" s="1"/>
  <c r="R290" i="64"/>
  <c r="O48" i="57"/>
  <c r="P144" i="68"/>
  <c r="O53" i="57" s="1"/>
  <c r="AP42" i="46"/>
  <c r="P145" i="47" s="1"/>
  <c r="S290" i="64"/>
  <c r="P48" i="57"/>
  <c r="Q144" i="68"/>
  <c r="P53" i="57" s="1"/>
  <c r="AQ42" i="46"/>
  <c r="Q145" i="47" s="1"/>
  <c r="T290" i="64"/>
  <c r="Q48" i="57"/>
  <c r="R144" i="68"/>
  <c r="Q53" i="57" s="1"/>
  <c r="AR42" i="46"/>
  <c r="R145" i="47" s="1"/>
  <c r="U290" i="64"/>
  <c r="R48" i="57"/>
  <c r="S144" i="68"/>
  <c r="R53" i="57" s="1"/>
  <c r="AS42" i="46"/>
  <c r="S145" i="47" s="1"/>
  <c r="V290" i="64"/>
  <c r="S48" i="57"/>
  <c r="T144" i="68"/>
  <c r="S53" i="57" s="1"/>
  <c r="AT42" i="46"/>
  <c r="T145" i="47" s="1"/>
  <c r="W290" i="64"/>
  <c r="T48" i="57"/>
  <c r="U144" i="68"/>
  <c r="T53" i="57" s="1"/>
  <c r="AU42" i="46"/>
  <c r="U145" i="47" s="1"/>
  <c r="X290" i="64"/>
  <c r="U48" i="57"/>
  <c r="V144" i="68"/>
  <c r="U53" i="57" s="1"/>
  <c r="AV42" i="46"/>
  <c r="V145" i="47" s="1"/>
  <c r="Y290" i="64"/>
  <c r="V48" i="57"/>
  <c r="W144" i="68"/>
  <c r="V53" i="57" s="1"/>
  <c r="AW42" i="46"/>
  <c r="W145" i="47" s="1"/>
  <c r="Z290" i="64"/>
  <c r="W48" i="57"/>
  <c r="X144" i="68"/>
  <c r="W53" i="57" s="1"/>
  <c r="G50" i="11"/>
  <c r="H50"/>
  <c r="I50"/>
  <c r="M50"/>
  <c r="N50"/>
  <c r="O50"/>
  <c r="P50"/>
  <c r="Q50"/>
  <c r="R50"/>
  <c r="S50"/>
  <c r="T50"/>
  <c r="U50"/>
  <c r="V50"/>
  <c r="W50"/>
  <c r="A5" i="76"/>
  <c r="A4"/>
  <c r="A3"/>
  <c r="A2"/>
  <c r="D11" i="71"/>
  <c r="D93" s="1"/>
  <c r="E11"/>
  <c r="E93" s="1"/>
  <c r="F11"/>
  <c r="F93" s="1"/>
  <c r="G11"/>
  <c r="G93" s="1"/>
  <c r="H11"/>
  <c r="H93" s="1"/>
  <c r="I11"/>
  <c r="I93" s="1"/>
  <c r="J11"/>
  <c r="J93" s="1"/>
  <c r="K11"/>
  <c r="K93" s="1"/>
  <c r="L11"/>
  <c r="L93" s="1"/>
  <c r="M11"/>
  <c r="M93" s="1"/>
  <c r="N11"/>
  <c r="N93" s="1"/>
  <c r="O11"/>
  <c r="O93" s="1"/>
  <c r="P11"/>
  <c r="P93" s="1"/>
  <c r="Q11"/>
  <c r="Q93" s="1"/>
  <c r="R11"/>
  <c r="R93" s="1"/>
  <c r="S11"/>
  <c r="S93" s="1"/>
  <c r="T11"/>
  <c r="T93" s="1"/>
  <c r="U11"/>
  <c r="U93" s="1"/>
  <c r="V11"/>
  <c r="V93" s="1"/>
  <c r="W11"/>
  <c r="W93" s="1"/>
  <c r="C93"/>
  <c r="D12" i="70"/>
  <c r="D93" s="1"/>
  <c r="E12"/>
  <c r="E93" s="1"/>
  <c r="F12"/>
  <c r="F93" s="1"/>
  <c r="G12"/>
  <c r="G93" s="1"/>
  <c r="H12"/>
  <c r="H93" s="1"/>
  <c r="I12"/>
  <c r="I93" s="1"/>
  <c r="J12"/>
  <c r="J93" s="1"/>
  <c r="K12"/>
  <c r="K93" s="1"/>
  <c r="L12"/>
  <c r="L93" s="1"/>
  <c r="M12"/>
  <c r="M93" s="1"/>
  <c r="N12"/>
  <c r="N93" s="1"/>
  <c r="O12"/>
  <c r="O93" s="1"/>
  <c r="P12"/>
  <c r="P93" s="1"/>
  <c r="Q12"/>
  <c r="Q93" s="1"/>
  <c r="R12"/>
  <c r="R93" s="1"/>
  <c r="S12"/>
  <c r="S93" s="1"/>
  <c r="T12"/>
  <c r="T93" s="1"/>
  <c r="U12"/>
  <c r="U93" s="1"/>
  <c r="V12"/>
  <c r="V93" s="1"/>
  <c r="W12"/>
  <c r="W93" s="1"/>
  <c r="C93"/>
  <c r="Q43" i="47"/>
  <c r="Q246" s="1"/>
  <c r="Q287" s="1"/>
  <c r="Q330" s="1"/>
  <c r="R43"/>
  <c r="R246" s="1"/>
  <c r="R287" s="1"/>
  <c r="R330" s="1"/>
  <c r="S43"/>
  <c r="S246" s="1"/>
  <c r="S287" s="1"/>
  <c r="S330" s="1"/>
  <c r="T43"/>
  <c r="T246" s="1"/>
  <c r="T287" s="1"/>
  <c r="T330" s="1"/>
  <c r="U43"/>
  <c r="U246" s="1"/>
  <c r="U287" s="1"/>
  <c r="U330" s="1"/>
  <c r="V43"/>
  <c r="V246" s="1"/>
  <c r="V287" s="1"/>
  <c r="V330" s="1"/>
  <c r="W43"/>
  <c r="W246" s="1"/>
  <c r="W287" s="1"/>
  <c r="W330" s="1"/>
  <c r="S149"/>
  <c r="V153"/>
  <c r="P61" i="67"/>
  <c r="P67" s="1"/>
  <c r="Q61"/>
  <c r="Q67" s="1"/>
  <c r="R61"/>
  <c r="R67" s="1"/>
  <c r="S61"/>
  <c r="S67" s="1"/>
  <c r="T61"/>
  <c r="T67" s="1"/>
  <c r="U61"/>
  <c r="U67" s="1"/>
  <c r="V61"/>
  <c r="V67" s="1"/>
  <c r="P60"/>
  <c r="P66" s="1"/>
  <c r="Q60"/>
  <c r="Q66" s="1"/>
  <c r="R60"/>
  <c r="R66" s="1"/>
  <c r="S60"/>
  <c r="S66"/>
  <c r="T60"/>
  <c r="T66" s="1"/>
  <c r="U60"/>
  <c r="U66" s="1"/>
  <c r="V60"/>
  <c r="V66" s="1"/>
  <c r="P62"/>
  <c r="P68" s="1"/>
  <c r="Q62"/>
  <c r="Q68" s="1"/>
  <c r="R62"/>
  <c r="R68" s="1"/>
  <c r="S62"/>
  <c r="S68" s="1"/>
  <c r="T62"/>
  <c r="T68" s="1"/>
  <c r="U62"/>
  <c r="U68" s="1"/>
  <c r="V62"/>
  <c r="V68" s="1"/>
  <c r="D43" i="47"/>
  <c r="D246" s="1"/>
  <c r="D287" s="1"/>
  <c r="D330" s="1"/>
  <c r="E43"/>
  <c r="E246" s="1"/>
  <c r="E287" s="1"/>
  <c r="E330" s="1"/>
  <c r="F43"/>
  <c r="F246" s="1"/>
  <c r="F287" s="1"/>
  <c r="F330" s="1"/>
  <c r="G43"/>
  <c r="G246" s="1"/>
  <c r="G287" s="1"/>
  <c r="G330" s="1"/>
  <c r="H43"/>
  <c r="H246" s="1"/>
  <c r="H287" s="1"/>
  <c r="H330" s="1"/>
  <c r="I43"/>
  <c r="I246" s="1"/>
  <c r="I287" s="1"/>
  <c r="I330" s="1"/>
  <c r="J43"/>
  <c r="J246" s="1"/>
  <c r="J287" s="1"/>
  <c r="J330" s="1"/>
  <c r="K43"/>
  <c r="K246" s="1"/>
  <c r="K287" s="1"/>
  <c r="K330" s="1"/>
  <c r="L43"/>
  <c r="L246" s="1"/>
  <c r="L287" s="1"/>
  <c r="L330" s="1"/>
  <c r="M43"/>
  <c r="M246" s="1"/>
  <c r="M287" s="1"/>
  <c r="M330" s="1"/>
  <c r="N43"/>
  <c r="N246" s="1"/>
  <c r="N287" s="1"/>
  <c r="N330" s="1"/>
  <c r="O43"/>
  <c r="O246" s="1"/>
  <c r="O287" s="1"/>
  <c r="O330" s="1"/>
  <c r="P43"/>
  <c r="P246" s="1"/>
  <c r="P287" s="1"/>
  <c r="P330" s="1"/>
  <c r="N149"/>
  <c r="J361"/>
  <c r="F61" i="67"/>
  <c r="F67"/>
  <c r="G61"/>
  <c r="G67"/>
  <c r="H61"/>
  <c r="H67" s="1"/>
  <c r="L61"/>
  <c r="L67" s="1"/>
  <c r="M61"/>
  <c r="M67" s="1"/>
  <c r="N61"/>
  <c r="N67" s="1"/>
  <c r="O61"/>
  <c r="O67" s="1"/>
  <c r="F60"/>
  <c r="F66" s="1"/>
  <c r="G60"/>
  <c r="G66"/>
  <c r="H60"/>
  <c r="H66" s="1"/>
  <c r="L60"/>
  <c r="L66" s="1"/>
  <c r="M60"/>
  <c r="M66"/>
  <c r="N60"/>
  <c r="N66" s="1"/>
  <c r="O60"/>
  <c r="O66" s="1"/>
  <c r="F62"/>
  <c r="F68" s="1"/>
  <c r="G62"/>
  <c r="G68" s="1"/>
  <c r="H62"/>
  <c r="H68" s="1"/>
  <c r="L62"/>
  <c r="L68" s="1"/>
  <c r="M62"/>
  <c r="M68" s="1"/>
  <c r="N62"/>
  <c r="N68" s="1"/>
  <c r="O62"/>
  <c r="O68" s="1"/>
  <c r="C246" i="47"/>
  <c r="C287" s="1"/>
  <c r="C330" s="1"/>
  <c r="D17" i="57"/>
  <c r="E17"/>
  <c r="F17"/>
  <c r="G17"/>
  <c r="H17"/>
  <c r="I17"/>
  <c r="J17"/>
  <c r="K17"/>
  <c r="L17"/>
  <c r="M17"/>
  <c r="N17"/>
  <c r="O17"/>
  <c r="P17"/>
  <c r="Q17"/>
  <c r="R17"/>
  <c r="S17"/>
  <c r="T17"/>
  <c r="U17"/>
  <c r="V17"/>
  <c r="W17"/>
  <c r="C48"/>
  <c r="D214" i="44"/>
  <c r="D215"/>
  <c r="D216"/>
  <c r="D217"/>
  <c r="D218"/>
  <c r="D219"/>
  <c r="D220"/>
  <c r="D221"/>
  <c r="D222"/>
  <c r="D223"/>
  <c r="D224"/>
  <c r="D225"/>
  <c r="D226"/>
  <c r="D227"/>
  <c r="D228"/>
  <c r="D229"/>
  <c r="D230"/>
  <c r="D231"/>
  <c r="D232"/>
  <c r="D233"/>
  <c r="D234"/>
  <c r="D235"/>
  <c r="D236"/>
  <c r="D237"/>
  <c r="D238"/>
  <c r="D239"/>
  <c r="D240"/>
  <c r="D241"/>
  <c r="D242"/>
  <c r="D243"/>
  <c r="D244"/>
  <c r="D245"/>
  <c r="D246"/>
  <c r="D247"/>
  <c r="G125"/>
  <c r="G146"/>
  <c r="G126"/>
  <c r="G127"/>
  <c r="G147"/>
  <c r="G128"/>
  <c r="G129"/>
  <c r="G148"/>
  <c r="G149"/>
  <c r="E217" s="1"/>
  <c r="G150"/>
  <c r="E218" s="1"/>
  <c r="G153"/>
  <c r="E219" s="1"/>
  <c r="G154"/>
  <c r="E220" s="1"/>
  <c r="G133"/>
  <c r="G137"/>
  <c r="G156"/>
  <c r="G151"/>
  <c r="G155"/>
  <c r="G157"/>
  <c r="E223" s="1"/>
  <c r="G123"/>
  <c r="G124"/>
  <c r="G141"/>
  <c r="G145"/>
  <c r="G130"/>
  <c r="G131"/>
  <c r="G132"/>
  <c r="G143"/>
  <c r="G152"/>
  <c r="G134"/>
  <c r="G135"/>
  <c r="G136"/>
  <c r="G142"/>
  <c r="G42"/>
  <c r="G46"/>
  <c r="G50"/>
  <c r="G54"/>
  <c r="G164"/>
  <c r="E228" s="1"/>
  <c r="G78"/>
  <c r="G81"/>
  <c r="G82"/>
  <c r="G192"/>
  <c r="G193"/>
  <c r="G194"/>
  <c r="G195"/>
  <c r="G139"/>
  <c r="G140"/>
  <c r="G19"/>
  <c r="G168"/>
  <c r="G37"/>
  <c r="G119"/>
  <c r="G121"/>
  <c r="G115"/>
  <c r="G116"/>
  <c r="G117"/>
  <c r="G118"/>
  <c r="G120"/>
  <c r="G122"/>
  <c r="G84"/>
  <c r="E234" s="1"/>
  <c r="G58"/>
  <c r="E235" s="1"/>
  <c r="G59"/>
  <c r="G138"/>
  <c r="G159"/>
  <c r="E237" s="1"/>
  <c r="G85"/>
  <c r="G86"/>
  <c r="G87"/>
  <c r="G93"/>
  <c r="G158"/>
  <c r="G160"/>
  <c r="G161"/>
  <c r="G162"/>
  <c r="G163"/>
  <c r="G165"/>
  <c r="G23"/>
  <c r="G26"/>
  <c r="G29"/>
  <c r="G32"/>
  <c r="G35"/>
  <c r="G40"/>
  <c r="G92"/>
  <c r="E240" s="1"/>
  <c r="G57"/>
  <c r="E241" s="1"/>
  <c r="G83"/>
  <c r="G88"/>
  <c r="G89"/>
  <c r="G90"/>
  <c r="G91"/>
  <c r="G94"/>
  <c r="G95"/>
  <c r="G96"/>
  <c r="G97"/>
  <c r="G98"/>
  <c r="G99"/>
  <c r="G100"/>
  <c r="G101"/>
  <c r="G102"/>
  <c r="G103"/>
  <c r="G104"/>
  <c r="G105"/>
  <c r="G106"/>
  <c r="G107"/>
  <c r="G108"/>
  <c r="G109"/>
  <c r="G110"/>
  <c r="G111"/>
  <c r="G112"/>
  <c r="G113"/>
  <c r="C114"/>
  <c r="E114" s="1"/>
  <c r="G114" s="1"/>
  <c r="G191"/>
  <c r="G199"/>
  <c r="G200"/>
  <c r="G201"/>
  <c r="G20"/>
  <c r="G60"/>
  <c r="G61"/>
  <c r="G62"/>
  <c r="G63"/>
  <c r="G64"/>
  <c r="G65"/>
  <c r="G66"/>
  <c r="G67"/>
  <c r="G68"/>
  <c r="G69"/>
  <c r="G70"/>
  <c r="G71"/>
  <c r="G72"/>
  <c r="G73"/>
  <c r="G74"/>
  <c r="G75"/>
  <c r="G76"/>
  <c r="G77"/>
  <c r="G79"/>
  <c r="G80"/>
  <c r="G169"/>
  <c r="G181"/>
  <c r="G144"/>
  <c r="G166"/>
  <c r="G167"/>
  <c r="G170"/>
  <c r="G171"/>
  <c r="G172"/>
  <c r="G173"/>
  <c r="G174"/>
  <c r="G175"/>
  <c r="G176"/>
  <c r="G177"/>
  <c r="G178"/>
  <c r="G179"/>
  <c r="G180"/>
  <c r="G182"/>
  <c r="G183"/>
  <c r="G184"/>
  <c r="G185"/>
  <c r="G186"/>
  <c r="G187"/>
  <c r="G188"/>
  <c r="G189"/>
  <c r="G190"/>
  <c r="G196"/>
  <c r="G197"/>
  <c r="G198"/>
  <c r="G202"/>
  <c r="G203"/>
  <c r="G204"/>
  <c r="G205"/>
  <c r="G36"/>
  <c r="G43"/>
  <c r="G47"/>
  <c r="G51"/>
  <c r="G55"/>
  <c r="G44"/>
  <c r="G48"/>
  <c r="G52"/>
  <c r="G56"/>
  <c r="G22"/>
  <c r="G25"/>
  <c r="G28"/>
  <c r="G31"/>
  <c r="G33"/>
  <c r="G39"/>
  <c r="C146"/>
  <c r="E146" s="1"/>
  <c r="C126"/>
  <c r="E126" s="1"/>
  <c r="C127"/>
  <c r="E127" s="1"/>
  <c r="H127" s="1"/>
  <c r="C147"/>
  <c r="E147" s="1"/>
  <c r="H147" s="1"/>
  <c r="C128"/>
  <c r="E128" s="1"/>
  <c r="C129"/>
  <c r="E129" s="1"/>
  <c r="H129" s="1"/>
  <c r="C148"/>
  <c r="E148" s="1"/>
  <c r="H148" s="1"/>
  <c r="C149"/>
  <c r="E149" s="1"/>
  <c r="C150"/>
  <c r="E150" s="1"/>
  <c r="C153"/>
  <c r="E153" s="1"/>
  <c r="C154"/>
  <c r="E154" s="1"/>
  <c r="C151"/>
  <c r="E151" s="1"/>
  <c r="C155"/>
  <c r="E155" s="1"/>
  <c r="H155" s="1"/>
  <c r="C157"/>
  <c r="E157" s="1"/>
  <c r="H157" s="1"/>
  <c r="C123"/>
  <c r="E123" s="1"/>
  <c r="H123" s="1"/>
  <c r="C124"/>
  <c r="E124" s="1"/>
  <c r="C141"/>
  <c r="E141" s="1"/>
  <c r="H141" s="1"/>
  <c r="C145"/>
  <c r="E145" s="1"/>
  <c r="H145" s="1"/>
  <c r="C130"/>
  <c r="E130" s="1"/>
  <c r="C131"/>
  <c r="E131" s="1"/>
  <c r="H131" s="1"/>
  <c r="C132"/>
  <c r="E132" s="1"/>
  <c r="H132" s="1"/>
  <c r="C143"/>
  <c r="E143" s="1"/>
  <c r="H143" s="1"/>
  <c r="C152"/>
  <c r="E152" s="1"/>
  <c r="H152" s="1"/>
  <c r="C134"/>
  <c r="E134" s="1"/>
  <c r="C135"/>
  <c r="E135" s="1"/>
  <c r="H135" s="1"/>
  <c r="C136"/>
  <c r="E136" s="1"/>
  <c r="H136" s="1"/>
  <c r="C142"/>
  <c r="E142" s="1"/>
  <c r="H142" s="1"/>
  <c r="C164"/>
  <c r="E164" s="1"/>
  <c r="D78"/>
  <c r="C82"/>
  <c r="E82" s="1"/>
  <c r="H82" s="1"/>
  <c r="C139"/>
  <c r="E139" s="1"/>
  <c r="H139" s="1"/>
  <c r="C140"/>
  <c r="E140" s="1"/>
  <c r="C19"/>
  <c r="E19" s="1"/>
  <c r="C168"/>
  <c r="E168" s="1"/>
  <c r="H168" s="1"/>
  <c r="C138"/>
  <c r="E138" s="1"/>
  <c r="H138" s="1"/>
  <c r="C159"/>
  <c r="E159" s="1"/>
  <c r="C85"/>
  <c r="E85" s="1"/>
  <c r="H85" s="1"/>
  <c r="C86"/>
  <c r="E86" s="1"/>
  <c r="C87"/>
  <c r="E87" s="1"/>
  <c r="H87" s="1"/>
  <c r="C158"/>
  <c r="E158" s="1"/>
  <c r="H158" s="1"/>
  <c r="C160"/>
  <c r="E160" s="1"/>
  <c r="H160" s="1"/>
  <c r="C161"/>
  <c r="E161" s="1"/>
  <c r="H161" s="1"/>
  <c r="C162"/>
  <c r="E162" s="1"/>
  <c r="H162" s="1"/>
  <c r="C163"/>
  <c r="E163" s="1"/>
  <c r="H163" s="1"/>
  <c r="C165"/>
  <c r="E165" s="1"/>
  <c r="H165" s="1"/>
  <c r="C92"/>
  <c r="E92" s="1"/>
  <c r="C88"/>
  <c r="E88" s="1"/>
  <c r="H88" s="1"/>
  <c r="C89"/>
  <c r="E89" s="1"/>
  <c r="H89" s="1"/>
  <c r="C90"/>
  <c r="E90" s="1"/>
  <c r="H90" s="1"/>
  <c r="C91"/>
  <c r="E91" s="1"/>
  <c r="H91" s="1"/>
  <c r="C94"/>
  <c r="E94" s="1"/>
  <c r="H94" s="1"/>
  <c r="C95"/>
  <c r="E95" s="1"/>
  <c r="H95" s="1"/>
  <c r="C96"/>
  <c r="E96" s="1"/>
  <c r="H96" s="1"/>
  <c r="C97"/>
  <c r="E97" s="1"/>
  <c r="H97" s="1"/>
  <c r="C98"/>
  <c r="E98" s="1"/>
  <c r="H98" s="1"/>
  <c r="C99"/>
  <c r="E99" s="1"/>
  <c r="H99" s="1"/>
  <c r="C100"/>
  <c r="E100" s="1"/>
  <c r="H100" s="1"/>
  <c r="C101"/>
  <c r="E101" s="1"/>
  <c r="H101" s="1"/>
  <c r="C102"/>
  <c r="E102" s="1"/>
  <c r="H102" s="1"/>
  <c r="C103"/>
  <c r="E103" s="1"/>
  <c r="H103" s="1"/>
  <c r="C104"/>
  <c r="E104" s="1"/>
  <c r="H104" s="1"/>
  <c r="C105"/>
  <c r="E105" s="1"/>
  <c r="H105" s="1"/>
  <c r="C106"/>
  <c r="E106" s="1"/>
  <c r="H106" s="1"/>
  <c r="C107"/>
  <c r="E107" s="1"/>
  <c r="H107" s="1"/>
  <c r="C108"/>
  <c r="E108" s="1"/>
  <c r="H108" s="1"/>
  <c r="C109"/>
  <c r="E109" s="1"/>
  <c r="H109" s="1"/>
  <c r="C110"/>
  <c r="E110" s="1"/>
  <c r="H110" s="1"/>
  <c r="C111"/>
  <c r="E111" s="1"/>
  <c r="H111" s="1"/>
  <c r="C112"/>
  <c r="E112" s="1"/>
  <c r="H112" s="1"/>
  <c r="C113"/>
  <c r="E113" s="1"/>
  <c r="H113" s="1"/>
  <c r="H114"/>
  <c r="C200"/>
  <c r="E200" s="1"/>
  <c r="H200" s="1"/>
  <c r="F79" i="63"/>
  <c r="D79" i="44" s="1"/>
  <c r="E79" s="1"/>
  <c r="H79" s="1"/>
  <c r="F80" i="63"/>
  <c r="D80" i="44" s="1"/>
  <c r="E80" s="1"/>
  <c r="H80" s="1"/>
  <c r="C169"/>
  <c r="E169" s="1"/>
  <c r="H169" s="1"/>
  <c r="C181"/>
  <c r="E181" s="1"/>
  <c r="H181" s="1"/>
  <c r="C144"/>
  <c r="E144" s="1"/>
  <c r="H144" s="1"/>
  <c r="C166"/>
  <c r="E166" s="1"/>
  <c r="C167"/>
  <c r="E167" s="1"/>
  <c r="H167" s="1"/>
  <c r="C170"/>
  <c r="E170" s="1"/>
  <c r="H170" s="1"/>
  <c r="C171"/>
  <c r="E171" s="1"/>
  <c r="H171" s="1"/>
  <c r="C172"/>
  <c r="E172" s="1"/>
  <c r="H172" s="1"/>
  <c r="C173"/>
  <c r="E173" s="1"/>
  <c r="H173" s="1"/>
  <c r="C174"/>
  <c r="E174" s="1"/>
  <c r="H174" s="1"/>
  <c r="C175"/>
  <c r="E175" s="1"/>
  <c r="H175" s="1"/>
  <c r="C176"/>
  <c r="E176" s="1"/>
  <c r="H176" s="1"/>
  <c r="C177"/>
  <c r="E177" s="1"/>
  <c r="H177" s="1"/>
  <c r="C178"/>
  <c r="E178" s="1"/>
  <c r="H178" s="1"/>
  <c r="C179"/>
  <c r="E179" s="1"/>
  <c r="H179" s="1"/>
  <c r="C180"/>
  <c r="E180" s="1"/>
  <c r="H180" s="1"/>
  <c r="C182"/>
  <c r="E182" s="1"/>
  <c r="H182" s="1"/>
  <c r="C183"/>
  <c r="E183" s="1"/>
  <c r="H183" s="1"/>
  <c r="C184"/>
  <c r="E184" s="1"/>
  <c r="H184" s="1"/>
  <c r="C185"/>
  <c r="E185" s="1"/>
  <c r="H185" s="1"/>
  <c r="C186"/>
  <c r="E186" s="1"/>
  <c r="H186" s="1"/>
  <c r="C189"/>
  <c r="E189" s="1"/>
  <c r="H189" s="1"/>
  <c r="C190"/>
  <c r="E190" s="1"/>
  <c r="H190" s="1"/>
  <c r="C196"/>
  <c r="E196" s="1"/>
  <c r="H196" s="1"/>
  <c r="C197"/>
  <c r="E197" s="1"/>
  <c r="H197" s="1"/>
  <c r="C202"/>
  <c r="E202" s="1"/>
  <c r="H202" s="1"/>
  <c r="C203"/>
  <c r="E203" s="1"/>
  <c r="H203" s="1"/>
  <c r="C204"/>
  <c r="E204" s="1"/>
  <c r="H204" s="1"/>
  <c r="C205"/>
  <c r="E205" s="1"/>
  <c r="H205" s="1"/>
  <c r="I146"/>
  <c r="I126"/>
  <c r="I127"/>
  <c r="I147"/>
  <c r="I128"/>
  <c r="I129"/>
  <c r="I148"/>
  <c r="I149"/>
  <c r="G217" s="1"/>
  <c r="I150"/>
  <c r="G218" s="1"/>
  <c r="I153"/>
  <c r="G219" s="1"/>
  <c r="I154"/>
  <c r="G220" s="1"/>
  <c r="I151"/>
  <c r="I155"/>
  <c r="I157"/>
  <c r="G223" s="1"/>
  <c r="I123"/>
  <c r="I124"/>
  <c r="I141"/>
  <c r="I145"/>
  <c r="I130"/>
  <c r="I131"/>
  <c r="I132"/>
  <c r="I143"/>
  <c r="I152"/>
  <c r="I134"/>
  <c r="I135"/>
  <c r="I136"/>
  <c r="I142"/>
  <c r="I164"/>
  <c r="G228" s="1"/>
  <c r="C82" i="46"/>
  <c r="E82" s="1"/>
  <c r="I82" i="44" s="1"/>
  <c r="D192" i="46"/>
  <c r="D193"/>
  <c r="D194"/>
  <c r="D195"/>
  <c r="I139" i="44"/>
  <c r="I140"/>
  <c r="I168"/>
  <c r="I138"/>
  <c r="I159"/>
  <c r="G237" s="1"/>
  <c r="I85"/>
  <c r="I86"/>
  <c r="I87"/>
  <c r="I158"/>
  <c r="I160"/>
  <c r="I161"/>
  <c r="I162"/>
  <c r="I163"/>
  <c r="I165"/>
  <c r="I92"/>
  <c r="G240" s="1"/>
  <c r="I88"/>
  <c r="I89"/>
  <c r="I90"/>
  <c r="I91"/>
  <c r="I94"/>
  <c r="I95"/>
  <c r="I96"/>
  <c r="I97"/>
  <c r="I98"/>
  <c r="I99"/>
  <c r="I100"/>
  <c r="I101"/>
  <c r="I102"/>
  <c r="I103"/>
  <c r="I104"/>
  <c r="I105"/>
  <c r="I106"/>
  <c r="I107"/>
  <c r="I108"/>
  <c r="I109"/>
  <c r="I110"/>
  <c r="I111"/>
  <c r="I112"/>
  <c r="I113"/>
  <c r="I114"/>
  <c r="I200"/>
  <c r="I169"/>
  <c r="I181"/>
  <c r="I144"/>
  <c r="I166"/>
  <c r="I167"/>
  <c r="I170"/>
  <c r="I171"/>
  <c r="I172"/>
  <c r="I173"/>
  <c r="I174"/>
  <c r="I175"/>
  <c r="I176"/>
  <c r="I177"/>
  <c r="I178"/>
  <c r="I179"/>
  <c r="I180"/>
  <c r="I182"/>
  <c r="I183"/>
  <c r="I184"/>
  <c r="I185"/>
  <c r="I186"/>
  <c r="I189"/>
  <c r="I190"/>
  <c r="I196"/>
  <c r="I197"/>
  <c r="I203"/>
  <c r="I204"/>
  <c r="I205"/>
  <c r="P119" i="40"/>
  <c r="F119" i="46"/>
  <c r="G119"/>
  <c r="J119" i="40"/>
  <c r="P121"/>
  <c r="F121" i="46"/>
  <c r="G121"/>
  <c r="AJ121" s="1"/>
  <c r="J121" i="40"/>
  <c r="P115"/>
  <c r="F115" i="46"/>
  <c r="G115"/>
  <c r="J115" i="40"/>
  <c r="P116"/>
  <c r="F116" i="46"/>
  <c r="G116"/>
  <c r="J116" i="40"/>
  <c r="P117"/>
  <c r="F117" i="46"/>
  <c r="G117"/>
  <c r="J117" i="40"/>
  <c r="P118"/>
  <c r="F118" i="46"/>
  <c r="G118"/>
  <c r="J118" i="40"/>
  <c r="P120"/>
  <c r="F120" i="46"/>
  <c r="G120"/>
  <c r="J120" i="40"/>
  <c r="AD120" i="46"/>
  <c r="P122" i="40"/>
  <c r="F122" i="46"/>
  <c r="G122"/>
  <c r="J122" i="40"/>
  <c r="I213" i="44"/>
  <c r="J213"/>
  <c r="M213"/>
  <c r="N213"/>
  <c r="O213"/>
  <c r="P213"/>
  <c r="Q213"/>
  <c r="R213"/>
  <c r="S213"/>
  <c r="T213"/>
  <c r="D213"/>
  <c r="E213"/>
  <c r="F213"/>
  <c r="G213"/>
  <c r="H213"/>
  <c r="C213"/>
  <c r="C304" i="25"/>
  <c r="C306"/>
  <c r="C309"/>
  <c r="C310"/>
  <c r="C311"/>
  <c r="C312"/>
  <c r="C316"/>
  <c r="C317"/>
  <c r="C318"/>
  <c r="C322"/>
  <c r="C323"/>
  <c r="C324"/>
  <c r="Y291"/>
  <c r="Z291"/>
  <c r="AA291"/>
  <c r="AB291"/>
  <c r="AC291"/>
  <c r="AD291"/>
  <c r="AE291"/>
  <c r="AF291"/>
  <c r="AG291"/>
  <c r="AH291"/>
  <c r="AI291"/>
  <c r="AJ291"/>
  <c r="AK291"/>
  <c r="AL291"/>
  <c r="AM291"/>
  <c r="AN291"/>
  <c r="AO291"/>
  <c r="AP291"/>
  <c r="AQ291"/>
  <c r="AR291"/>
  <c r="AS291"/>
  <c r="Y292"/>
  <c r="Z292"/>
  <c r="AA292"/>
  <c r="AB292"/>
  <c r="AC292"/>
  <c r="AD292"/>
  <c r="AE292"/>
  <c r="AF292"/>
  <c r="AG292"/>
  <c r="AH292"/>
  <c r="AI292"/>
  <c r="AJ292"/>
  <c r="AK292"/>
  <c r="AL292"/>
  <c r="AM292"/>
  <c r="AN292"/>
  <c r="AO292"/>
  <c r="AP292"/>
  <c r="AQ292"/>
  <c r="AR292"/>
  <c r="AS292"/>
  <c r="Y293"/>
  <c r="Z293"/>
  <c r="AA293"/>
  <c r="AB293"/>
  <c r="AC293"/>
  <c r="AD293"/>
  <c r="AE293"/>
  <c r="AF293"/>
  <c r="AG293"/>
  <c r="AH293"/>
  <c r="AI293"/>
  <c r="AJ293"/>
  <c r="AK293"/>
  <c r="AL293"/>
  <c r="AM293"/>
  <c r="AN293"/>
  <c r="AO293"/>
  <c r="AP293"/>
  <c r="AQ293"/>
  <c r="AR293"/>
  <c r="AS293"/>
  <c r="Y294"/>
  <c r="Z294"/>
  <c r="AA294"/>
  <c r="AB294"/>
  <c r="AC294"/>
  <c r="AD294"/>
  <c r="AE294"/>
  <c r="AF294"/>
  <c r="AG294"/>
  <c r="AH294"/>
  <c r="AI294"/>
  <c r="AJ294"/>
  <c r="AK294"/>
  <c r="AL294"/>
  <c r="AM294"/>
  <c r="AN294"/>
  <c r="AO294"/>
  <c r="AP294"/>
  <c r="AQ294"/>
  <c r="AR294"/>
  <c r="AS294"/>
  <c r="Y295"/>
  <c r="Z295"/>
  <c r="AA295"/>
  <c r="AB295"/>
  <c r="AC295"/>
  <c r="AD295"/>
  <c r="AE295"/>
  <c r="AF295"/>
  <c r="AG295"/>
  <c r="AH295"/>
  <c r="AI295"/>
  <c r="AJ295"/>
  <c r="AK295"/>
  <c r="AL295"/>
  <c r="AM295"/>
  <c r="AN295"/>
  <c r="AO295"/>
  <c r="AP295"/>
  <c r="AQ295"/>
  <c r="AR295"/>
  <c r="AS295"/>
  <c r="Y296"/>
  <c r="Z296"/>
  <c r="AA296"/>
  <c r="AB296"/>
  <c r="AC296"/>
  <c r="AD296"/>
  <c r="AE296"/>
  <c r="AF296"/>
  <c r="AG296"/>
  <c r="AH296"/>
  <c r="AI296"/>
  <c r="AJ296"/>
  <c r="AK296"/>
  <c r="AL296"/>
  <c r="AM296"/>
  <c r="AN296"/>
  <c r="AO296"/>
  <c r="AP296"/>
  <c r="AQ296"/>
  <c r="AR296"/>
  <c r="AS296"/>
  <c r="Y297"/>
  <c r="Z297"/>
  <c r="AA297"/>
  <c r="AB297"/>
  <c r="AC297"/>
  <c r="AD297"/>
  <c r="AE297"/>
  <c r="AF297"/>
  <c r="AG297"/>
  <c r="AH297"/>
  <c r="AI297"/>
  <c r="AJ297"/>
  <c r="AK297"/>
  <c r="AL297"/>
  <c r="AM297"/>
  <c r="AN297"/>
  <c r="AO297"/>
  <c r="AP297"/>
  <c r="AQ297"/>
  <c r="AR297"/>
  <c r="AS297"/>
  <c r="Y298"/>
  <c r="Z298"/>
  <c r="AA298"/>
  <c r="AB298"/>
  <c r="AC298"/>
  <c r="AD298"/>
  <c r="AE298"/>
  <c r="AF298"/>
  <c r="AG298"/>
  <c r="AH298"/>
  <c r="AI298"/>
  <c r="AJ298"/>
  <c r="AK298"/>
  <c r="AL298"/>
  <c r="AM298"/>
  <c r="AN298"/>
  <c r="AO298"/>
  <c r="AP298"/>
  <c r="AQ298"/>
  <c r="AR298"/>
  <c r="AS298"/>
  <c r="Y299"/>
  <c r="Z299"/>
  <c r="AA299"/>
  <c r="AB299"/>
  <c r="AC299"/>
  <c r="AD299"/>
  <c r="AE299"/>
  <c r="AF299"/>
  <c r="AG299"/>
  <c r="AH299"/>
  <c r="AI299"/>
  <c r="AJ299"/>
  <c r="AK299"/>
  <c r="AL299"/>
  <c r="AM299"/>
  <c r="AN299"/>
  <c r="AO299"/>
  <c r="AP299"/>
  <c r="AQ299"/>
  <c r="AR299"/>
  <c r="AS299"/>
  <c r="Y300"/>
  <c r="Z300"/>
  <c r="AA300"/>
  <c r="AB300"/>
  <c r="AC300"/>
  <c r="AD300"/>
  <c r="AE300"/>
  <c r="AF300"/>
  <c r="AG300"/>
  <c r="AH300"/>
  <c r="AI300"/>
  <c r="AJ300"/>
  <c r="AK300"/>
  <c r="AL300"/>
  <c r="AM300"/>
  <c r="AN300"/>
  <c r="AO300"/>
  <c r="AP300"/>
  <c r="AQ300"/>
  <c r="AR300"/>
  <c r="AS300"/>
  <c r="Y301"/>
  <c r="Z301"/>
  <c r="AA301"/>
  <c r="AB301"/>
  <c r="AC301"/>
  <c r="AD301"/>
  <c r="AE301"/>
  <c r="AF301"/>
  <c r="AG301"/>
  <c r="AH301"/>
  <c r="AI301"/>
  <c r="AJ301"/>
  <c r="AK301"/>
  <c r="AL301"/>
  <c r="AM301"/>
  <c r="AN301"/>
  <c r="AO301"/>
  <c r="AP301"/>
  <c r="AQ301"/>
  <c r="AR301"/>
  <c r="AS301"/>
  <c r="Y302"/>
  <c r="Z302"/>
  <c r="AA302"/>
  <c r="AB302"/>
  <c r="AC302"/>
  <c r="AD302"/>
  <c r="AE302"/>
  <c r="AF302"/>
  <c r="AG302"/>
  <c r="AH302"/>
  <c r="AI302"/>
  <c r="AJ302"/>
  <c r="AK302"/>
  <c r="AL302"/>
  <c r="AM302"/>
  <c r="AN302"/>
  <c r="AO302"/>
  <c r="AP302"/>
  <c r="AQ302"/>
  <c r="AR302"/>
  <c r="AS302"/>
  <c r="Y303"/>
  <c r="Z303"/>
  <c r="AA303"/>
  <c r="AB303"/>
  <c r="AC303"/>
  <c r="AD303"/>
  <c r="AE303"/>
  <c r="AF303"/>
  <c r="AG303"/>
  <c r="AH303"/>
  <c r="AI303"/>
  <c r="AJ303"/>
  <c r="AK303"/>
  <c r="AL303"/>
  <c r="AM303"/>
  <c r="AN303"/>
  <c r="AO303"/>
  <c r="AP303"/>
  <c r="AQ303"/>
  <c r="AR303"/>
  <c r="AS303"/>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Y305"/>
  <c r="Z305"/>
  <c r="AA305"/>
  <c r="AB305"/>
  <c r="AC305"/>
  <c r="AD305"/>
  <c r="AE305"/>
  <c r="AF305"/>
  <c r="AG305"/>
  <c r="AH305"/>
  <c r="AI305"/>
  <c r="AJ305"/>
  <c r="AK305"/>
  <c r="AL305"/>
  <c r="AM305"/>
  <c r="AN305"/>
  <c r="AO305"/>
  <c r="AP305"/>
  <c r="AQ305"/>
  <c r="AR305"/>
  <c r="AS305"/>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Y307"/>
  <c r="Z307"/>
  <c r="AA307"/>
  <c r="AB307"/>
  <c r="AC307"/>
  <c r="AD307"/>
  <c r="AE307"/>
  <c r="AF307"/>
  <c r="AG307"/>
  <c r="AH307"/>
  <c r="AI307"/>
  <c r="AJ307"/>
  <c r="AK307"/>
  <c r="AL307"/>
  <c r="AM307"/>
  <c r="AN307"/>
  <c r="AO307"/>
  <c r="AP307"/>
  <c r="AQ307"/>
  <c r="AR307"/>
  <c r="AS307"/>
  <c r="Y308"/>
  <c r="Z308"/>
  <c r="AA308"/>
  <c r="AB308"/>
  <c r="AC308"/>
  <c r="AD308"/>
  <c r="AE308"/>
  <c r="AF308"/>
  <c r="AG308"/>
  <c r="AH308"/>
  <c r="AI308"/>
  <c r="AJ308"/>
  <c r="AK308"/>
  <c r="AL308"/>
  <c r="AM308"/>
  <c r="AN308"/>
  <c r="AO308"/>
  <c r="AP308"/>
  <c r="AQ308"/>
  <c r="AR308"/>
  <c r="AS308"/>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Y313"/>
  <c r="Z313"/>
  <c r="AA313"/>
  <c r="AB313"/>
  <c r="AC313"/>
  <c r="AD313"/>
  <c r="AE313"/>
  <c r="AF313"/>
  <c r="AG313"/>
  <c r="AH313"/>
  <c r="AI313"/>
  <c r="AJ313"/>
  <c r="AK313"/>
  <c r="AL313"/>
  <c r="AM313"/>
  <c r="AN313"/>
  <c r="AO313"/>
  <c r="AP313"/>
  <c r="AQ313"/>
  <c r="AR313"/>
  <c r="AS313"/>
  <c r="Y314"/>
  <c r="Z314"/>
  <c r="AA314"/>
  <c r="AB314"/>
  <c r="AC314"/>
  <c r="AD314"/>
  <c r="AE314"/>
  <c r="AF314"/>
  <c r="AG314"/>
  <c r="AH314"/>
  <c r="AI314"/>
  <c r="AJ314"/>
  <c r="AK314"/>
  <c r="AL314"/>
  <c r="AM314"/>
  <c r="AN314"/>
  <c r="AO314"/>
  <c r="AP314"/>
  <c r="AQ314"/>
  <c r="AR314"/>
  <c r="AS314"/>
  <c r="Y315"/>
  <c r="Z315"/>
  <c r="AA315"/>
  <c r="AB315"/>
  <c r="AC315"/>
  <c r="AD315"/>
  <c r="AE315"/>
  <c r="AF315"/>
  <c r="AG315"/>
  <c r="AH315"/>
  <c r="AI315"/>
  <c r="AJ315"/>
  <c r="AK315"/>
  <c r="AL315"/>
  <c r="AM315"/>
  <c r="AN315"/>
  <c r="AO315"/>
  <c r="AP315"/>
  <c r="AQ315"/>
  <c r="AR315"/>
  <c r="AS315"/>
  <c r="D316"/>
  <c r="E316"/>
  <c r="F316"/>
  <c r="G316"/>
  <c r="H316"/>
  <c r="I316"/>
  <c r="J316"/>
  <c r="K316"/>
  <c r="L316"/>
  <c r="M316"/>
  <c r="N316"/>
  <c r="O316"/>
  <c r="P316"/>
  <c r="Q316"/>
  <c r="R316"/>
  <c r="S316"/>
  <c r="T316"/>
  <c r="U316"/>
  <c r="V316"/>
  <c r="W316"/>
  <c r="X316"/>
  <c r="Y316"/>
  <c r="Z316"/>
  <c r="AA316"/>
  <c r="AB316"/>
  <c r="AC316"/>
  <c r="AD316"/>
  <c r="AE316"/>
  <c r="AF316"/>
  <c r="AF326" s="1"/>
  <c r="AG316"/>
  <c r="AH316"/>
  <c r="AI316"/>
  <c r="AJ316"/>
  <c r="AK316"/>
  <c r="AL316"/>
  <c r="AM316"/>
  <c r="AN316"/>
  <c r="AN326" s="1"/>
  <c r="AO316"/>
  <c r="AP316"/>
  <c r="AQ316"/>
  <c r="AR316"/>
  <c r="AS316"/>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Y319"/>
  <c r="Z319"/>
  <c r="AA319"/>
  <c r="AB319"/>
  <c r="AC319"/>
  <c r="AD319"/>
  <c r="AE319"/>
  <c r="AF319"/>
  <c r="AG319"/>
  <c r="AH319"/>
  <c r="AI319"/>
  <c r="AJ319"/>
  <c r="AK319"/>
  <c r="AL319"/>
  <c r="AM319"/>
  <c r="AN319"/>
  <c r="AO319"/>
  <c r="AP319"/>
  <c r="AQ319"/>
  <c r="AR319"/>
  <c r="AS319"/>
  <c r="Y320"/>
  <c r="Z320"/>
  <c r="AA320"/>
  <c r="AB320"/>
  <c r="AC320"/>
  <c r="AD320"/>
  <c r="AE320"/>
  <c r="AF320"/>
  <c r="AG320"/>
  <c r="AH320"/>
  <c r="AI320"/>
  <c r="AJ320"/>
  <c r="AK320"/>
  <c r="AL320"/>
  <c r="AM320"/>
  <c r="AN320"/>
  <c r="AO320"/>
  <c r="AP320"/>
  <c r="AQ320"/>
  <c r="AR320"/>
  <c r="AS320"/>
  <c r="Y321"/>
  <c r="Z321"/>
  <c r="AA321"/>
  <c r="AB321"/>
  <c r="AC321"/>
  <c r="AD321"/>
  <c r="AE321"/>
  <c r="AF321"/>
  <c r="AG321"/>
  <c r="AH321"/>
  <c r="AI321"/>
  <c r="AJ321"/>
  <c r="AK321"/>
  <c r="AL321"/>
  <c r="AM321"/>
  <c r="AN321"/>
  <c r="AO321"/>
  <c r="AP321"/>
  <c r="AQ321"/>
  <c r="AR321"/>
  <c r="AS321"/>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E23"/>
  <c r="E248" s="1"/>
  <c r="E289" s="1"/>
  <c r="F23"/>
  <c r="F248" s="1"/>
  <c r="F289" s="1"/>
  <c r="G23"/>
  <c r="G248" s="1"/>
  <c r="G289" s="1"/>
  <c r="H23"/>
  <c r="H248" s="1"/>
  <c r="H289" s="1"/>
  <c r="I23"/>
  <c r="I248"/>
  <c r="I289" s="1"/>
  <c r="J23"/>
  <c r="J248" s="1"/>
  <c r="J289" s="1"/>
  <c r="K23"/>
  <c r="K248" s="1"/>
  <c r="K289" s="1"/>
  <c r="L23"/>
  <c r="L248" s="1"/>
  <c r="L289" s="1"/>
  <c r="M23"/>
  <c r="M248" s="1"/>
  <c r="M289" s="1"/>
  <c r="N23"/>
  <c r="N248" s="1"/>
  <c r="N289" s="1"/>
  <c r="O23"/>
  <c r="O248" s="1"/>
  <c r="O289" s="1"/>
  <c r="P23"/>
  <c r="P248" s="1"/>
  <c r="P289" s="1"/>
  <c r="Q23"/>
  <c r="Q248" s="1"/>
  <c r="Q289" s="1"/>
  <c r="R23"/>
  <c r="R248" s="1"/>
  <c r="R289" s="1"/>
  <c r="S23"/>
  <c r="S248" s="1"/>
  <c r="S289" s="1"/>
  <c r="T23"/>
  <c r="T248" s="1"/>
  <c r="T289" s="1"/>
  <c r="U23"/>
  <c r="U248" s="1"/>
  <c r="U289" s="1"/>
  <c r="V23"/>
  <c r="V248" s="1"/>
  <c r="V289" s="1"/>
  <c r="W23"/>
  <c r="W248" s="1"/>
  <c r="W289" s="1"/>
  <c r="X248"/>
  <c r="X289" s="1"/>
  <c r="Y23"/>
  <c r="Y248" s="1"/>
  <c r="Y289" s="1"/>
  <c r="Z23"/>
  <c r="Z248" s="1"/>
  <c r="Z289" s="1"/>
  <c r="AA23"/>
  <c r="AA248" s="1"/>
  <c r="AA289" s="1"/>
  <c r="AB23"/>
  <c r="AB248" s="1"/>
  <c r="AB289" s="1"/>
  <c r="AC23"/>
  <c r="AC248" s="1"/>
  <c r="AC289" s="1"/>
  <c r="AD23"/>
  <c r="AD248" s="1"/>
  <c r="AD289" s="1"/>
  <c r="AE23"/>
  <c r="AE248" s="1"/>
  <c r="AE289" s="1"/>
  <c r="AF23"/>
  <c r="AF248" s="1"/>
  <c r="AF289" s="1"/>
  <c r="AG23"/>
  <c r="AG248" s="1"/>
  <c r="AG289" s="1"/>
  <c r="AH23"/>
  <c r="AH248" s="1"/>
  <c r="AH289" s="1"/>
  <c r="AI23"/>
  <c r="AI248" s="1"/>
  <c r="AI289" s="1"/>
  <c r="AJ23"/>
  <c r="AJ248" s="1"/>
  <c r="AJ289" s="1"/>
  <c r="AK23"/>
  <c r="AK248" s="1"/>
  <c r="AK289" s="1"/>
  <c r="AL23"/>
  <c r="AL248" s="1"/>
  <c r="AL289" s="1"/>
  <c r="AM23"/>
  <c r="AM248" s="1"/>
  <c r="AM289" s="1"/>
  <c r="AN23"/>
  <c r="AN248"/>
  <c r="AN289" s="1"/>
  <c r="AO23"/>
  <c r="AO248" s="1"/>
  <c r="AO289" s="1"/>
  <c r="AP23"/>
  <c r="AP248" s="1"/>
  <c r="AP289" s="1"/>
  <c r="AQ23"/>
  <c r="AQ248" s="1"/>
  <c r="AQ289" s="1"/>
  <c r="AR23"/>
  <c r="AR248" s="1"/>
  <c r="AR289" s="1"/>
  <c r="AS248"/>
  <c r="AS289" s="1"/>
  <c r="D23"/>
  <c r="D248" s="1"/>
  <c r="D289" s="1"/>
  <c r="C248"/>
  <c r="C289" s="1"/>
  <c r="AR326"/>
  <c r="AJ326"/>
  <c r="AB326"/>
  <c r="F263"/>
  <c r="F265"/>
  <c r="F267"/>
  <c r="F268"/>
  <c r="F269"/>
  <c r="F270"/>
  <c r="F271"/>
  <c r="F275"/>
  <c r="F276"/>
  <c r="F277"/>
  <c r="F278"/>
  <c r="F279"/>
  <c r="F281"/>
  <c r="F282"/>
  <c r="F283"/>
  <c r="G263"/>
  <c r="G265"/>
  <c r="G267"/>
  <c r="G268"/>
  <c r="G269"/>
  <c r="G270"/>
  <c r="G271"/>
  <c r="G275"/>
  <c r="G276"/>
  <c r="G277"/>
  <c r="G278"/>
  <c r="G279"/>
  <c r="G281"/>
  <c r="G282"/>
  <c r="G283"/>
  <c r="H263"/>
  <c r="H265"/>
  <c r="H267"/>
  <c r="H268"/>
  <c r="H269"/>
  <c r="H270"/>
  <c r="H271"/>
  <c r="H275"/>
  <c r="H276"/>
  <c r="H277"/>
  <c r="H278"/>
  <c r="H279"/>
  <c r="H281"/>
  <c r="H282"/>
  <c r="H283"/>
  <c r="I263"/>
  <c r="I265"/>
  <c r="I267"/>
  <c r="I268"/>
  <c r="I269"/>
  <c r="I270"/>
  <c r="I271"/>
  <c r="I275"/>
  <c r="I276"/>
  <c r="I277"/>
  <c r="I278"/>
  <c r="I279"/>
  <c r="I281"/>
  <c r="I282"/>
  <c r="I283"/>
  <c r="J263"/>
  <c r="J265"/>
  <c r="J267"/>
  <c r="J268"/>
  <c r="J269"/>
  <c r="J270"/>
  <c r="J271"/>
  <c r="J273"/>
  <c r="J275"/>
  <c r="J276"/>
  <c r="J277"/>
  <c r="J278"/>
  <c r="J279"/>
  <c r="J281"/>
  <c r="J282"/>
  <c r="J283"/>
  <c r="K263"/>
  <c r="K265"/>
  <c r="K267"/>
  <c r="K268"/>
  <c r="K269"/>
  <c r="K270"/>
  <c r="K271"/>
  <c r="K275"/>
  <c r="K276"/>
  <c r="K277"/>
  <c r="K278"/>
  <c r="K279"/>
  <c r="K281"/>
  <c r="K282"/>
  <c r="K283"/>
  <c r="L263"/>
  <c r="L265"/>
  <c r="L267"/>
  <c r="L268"/>
  <c r="L269"/>
  <c r="L270"/>
  <c r="L271"/>
  <c r="L275"/>
  <c r="L276"/>
  <c r="L277"/>
  <c r="L278"/>
  <c r="L279"/>
  <c r="L281"/>
  <c r="L282"/>
  <c r="L283"/>
  <c r="M263"/>
  <c r="M265"/>
  <c r="M267"/>
  <c r="M268"/>
  <c r="M269"/>
  <c r="M270"/>
  <c r="M271"/>
  <c r="M275"/>
  <c r="M276"/>
  <c r="M277"/>
  <c r="M278"/>
  <c r="M279"/>
  <c r="M281"/>
  <c r="M282"/>
  <c r="M283"/>
  <c r="N263"/>
  <c r="N265"/>
  <c r="N267"/>
  <c r="N268"/>
  <c r="N269"/>
  <c r="N270"/>
  <c r="N271"/>
  <c r="N275"/>
  <c r="N276"/>
  <c r="N277"/>
  <c r="N278"/>
  <c r="N279"/>
  <c r="N281"/>
  <c r="N282"/>
  <c r="N283"/>
  <c r="O263"/>
  <c r="O265"/>
  <c r="O267"/>
  <c r="O268"/>
  <c r="O269"/>
  <c r="O270"/>
  <c r="O271"/>
  <c r="O275"/>
  <c r="O276"/>
  <c r="O277"/>
  <c r="O278"/>
  <c r="O279"/>
  <c r="O281"/>
  <c r="O282"/>
  <c r="O283"/>
  <c r="P263"/>
  <c r="P265"/>
  <c r="P267"/>
  <c r="P268"/>
  <c r="P269"/>
  <c r="P270"/>
  <c r="P271"/>
  <c r="P275"/>
  <c r="P276"/>
  <c r="P277"/>
  <c r="P278"/>
  <c r="P279"/>
  <c r="P281"/>
  <c r="P282"/>
  <c r="P283"/>
  <c r="Q263"/>
  <c r="Q265"/>
  <c r="Q267"/>
  <c r="Q268"/>
  <c r="Q269"/>
  <c r="Q270"/>
  <c r="Q271"/>
  <c r="Q275"/>
  <c r="Q276"/>
  <c r="Q277"/>
  <c r="Q278"/>
  <c r="Q279"/>
  <c r="Q281"/>
  <c r="Q282"/>
  <c r="Q283"/>
  <c r="R263"/>
  <c r="R265"/>
  <c r="R267"/>
  <c r="R268"/>
  <c r="R269"/>
  <c r="R270"/>
  <c r="R271"/>
  <c r="R275"/>
  <c r="R276"/>
  <c r="R277"/>
  <c r="R278"/>
  <c r="R279"/>
  <c r="R281"/>
  <c r="R282"/>
  <c r="R283"/>
  <c r="S263"/>
  <c r="S265"/>
  <c r="S267"/>
  <c r="S268"/>
  <c r="S269"/>
  <c r="S270"/>
  <c r="S271"/>
  <c r="S275"/>
  <c r="S276"/>
  <c r="S277"/>
  <c r="S278"/>
  <c r="S279"/>
  <c r="S281"/>
  <c r="S282"/>
  <c r="S283"/>
  <c r="T263"/>
  <c r="T265"/>
  <c r="T267"/>
  <c r="T268"/>
  <c r="T269"/>
  <c r="T270"/>
  <c r="T271"/>
  <c r="T275"/>
  <c r="T276"/>
  <c r="T277"/>
  <c r="T278"/>
  <c r="T279"/>
  <c r="T281"/>
  <c r="T282"/>
  <c r="T283"/>
  <c r="U263"/>
  <c r="U265"/>
  <c r="U267"/>
  <c r="U268"/>
  <c r="U269"/>
  <c r="U270"/>
  <c r="U271"/>
  <c r="U275"/>
  <c r="U276"/>
  <c r="U277"/>
  <c r="U278"/>
  <c r="U279"/>
  <c r="U281"/>
  <c r="U282"/>
  <c r="U283"/>
  <c r="V263"/>
  <c r="V265"/>
  <c r="V267"/>
  <c r="V268"/>
  <c r="V269"/>
  <c r="V270"/>
  <c r="V271"/>
  <c r="V275"/>
  <c r="V276"/>
  <c r="V277"/>
  <c r="V278"/>
  <c r="V279"/>
  <c r="V281"/>
  <c r="V282"/>
  <c r="V283"/>
  <c r="W263"/>
  <c r="W265"/>
  <c r="W267"/>
  <c r="W268"/>
  <c r="W269"/>
  <c r="W270"/>
  <c r="W271"/>
  <c r="W275"/>
  <c r="W276"/>
  <c r="W277"/>
  <c r="W278"/>
  <c r="W279"/>
  <c r="W281"/>
  <c r="W282"/>
  <c r="W283"/>
  <c r="X263"/>
  <c r="X265"/>
  <c r="X267"/>
  <c r="X268"/>
  <c r="X269"/>
  <c r="X270"/>
  <c r="X271"/>
  <c r="X275"/>
  <c r="X276"/>
  <c r="X277"/>
  <c r="X278"/>
  <c r="X279"/>
  <c r="X281"/>
  <c r="X282"/>
  <c r="X283"/>
  <c r="Y263"/>
  <c r="Y265"/>
  <c r="Y267"/>
  <c r="Y268"/>
  <c r="Y269"/>
  <c r="Y270"/>
  <c r="Y271"/>
  <c r="Y275"/>
  <c r="Y276"/>
  <c r="Y277"/>
  <c r="Y278"/>
  <c r="Y279"/>
  <c r="Y281"/>
  <c r="Y282"/>
  <c r="Y283"/>
  <c r="Z263"/>
  <c r="Z265"/>
  <c r="Z267"/>
  <c r="Z268"/>
  <c r="Z269"/>
  <c r="Z270"/>
  <c r="Z271"/>
  <c r="Z275"/>
  <c r="Z276"/>
  <c r="Z277"/>
  <c r="Z278"/>
  <c r="Z279"/>
  <c r="Z281"/>
  <c r="Z282"/>
  <c r="Z283"/>
  <c r="AA263"/>
  <c r="AA265"/>
  <c r="AA267"/>
  <c r="AA268"/>
  <c r="AA269"/>
  <c r="AA270"/>
  <c r="AA271"/>
  <c r="AA275"/>
  <c r="AA276"/>
  <c r="AA277"/>
  <c r="AA278"/>
  <c r="AA279"/>
  <c r="AA281"/>
  <c r="AA282"/>
  <c r="AA283"/>
  <c r="AB263"/>
  <c r="AB265"/>
  <c r="AB267"/>
  <c r="AB268"/>
  <c r="AB269"/>
  <c r="AB270"/>
  <c r="AB271"/>
  <c r="AB275"/>
  <c r="AB276"/>
  <c r="AB277"/>
  <c r="AB278"/>
  <c r="AB279"/>
  <c r="AB281"/>
  <c r="AB282"/>
  <c r="AB283"/>
  <c r="AC263"/>
  <c r="AC265"/>
  <c r="AC267"/>
  <c r="AC268"/>
  <c r="AC269"/>
  <c r="AC270"/>
  <c r="AC271"/>
  <c r="AC275"/>
  <c r="AC276"/>
  <c r="AC277"/>
  <c r="AC278"/>
  <c r="AC279"/>
  <c r="AC281"/>
  <c r="AC282"/>
  <c r="AC283"/>
  <c r="AD263"/>
  <c r="AD265"/>
  <c r="AD267"/>
  <c r="AD268"/>
  <c r="AD269"/>
  <c r="AD270"/>
  <c r="AD271"/>
  <c r="AD275"/>
  <c r="AD276"/>
  <c r="AD277"/>
  <c r="AD278"/>
  <c r="AD279"/>
  <c r="AD281"/>
  <c r="AD282"/>
  <c r="AD283"/>
  <c r="AE263"/>
  <c r="AE265"/>
  <c r="AE267"/>
  <c r="AE268"/>
  <c r="AE269"/>
  <c r="AE270"/>
  <c r="AE271"/>
  <c r="AE275"/>
  <c r="AE276"/>
  <c r="AE277"/>
  <c r="AE278"/>
  <c r="AE279"/>
  <c r="AE281"/>
  <c r="AE282"/>
  <c r="AE283"/>
  <c r="AF263"/>
  <c r="AF265"/>
  <c r="AF267"/>
  <c r="AF268"/>
  <c r="AF269"/>
  <c r="AF270"/>
  <c r="AF271"/>
  <c r="AF275"/>
  <c r="AF276"/>
  <c r="AF277"/>
  <c r="AF278"/>
  <c r="AF279"/>
  <c r="AF281"/>
  <c r="AF282"/>
  <c r="AF283"/>
  <c r="AG263"/>
  <c r="AG265"/>
  <c r="AG267"/>
  <c r="AG268"/>
  <c r="AG269"/>
  <c r="AG270"/>
  <c r="AG271"/>
  <c r="AG275"/>
  <c r="AG276"/>
  <c r="AG277"/>
  <c r="AG278"/>
  <c r="AG279"/>
  <c r="AG281"/>
  <c r="AG282"/>
  <c r="AG283"/>
  <c r="AH263"/>
  <c r="AH265"/>
  <c r="AH267"/>
  <c r="AH268"/>
  <c r="AH269"/>
  <c r="AH270"/>
  <c r="AH271"/>
  <c r="AH275"/>
  <c r="AH276"/>
  <c r="AH277"/>
  <c r="AH278"/>
  <c r="AH279"/>
  <c r="AH281"/>
  <c r="AH282"/>
  <c r="AH283"/>
  <c r="AI263"/>
  <c r="AI265"/>
  <c r="AI267"/>
  <c r="AI268"/>
  <c r="AI269"/>
  <c r="AI270"/>
  <c r="AI271"/>
  <c r="AI275"/>
  <c r="AI276"/>
  <c r="AI277"/>
  <c r="AI278"/>
  <c r="AI279"/>
  <c r="AI281"/>
  <c r="AI282"/>
  <c r="AI283"/>
  <c r="AJ263"/>
  <c r="AJ265"/>
  <c r="AJ267"/>
  <c r="AJ268"/>
  <c r="AJ269"/>
  <c r="AJ270"/>
  <c r="AJ271"/>
  <c r="AJ275"/>
  <c r="AJ276"/>
  <c r="AJ277"/>
  <c r="AJ278"/>
  <c r="AJ279"/>
  <c r="AJ281"/>
  <c r="AJ282"/>
  <c r="AJ283"/>
  <c r="AK263"/>
  <c r="AK265"/>
  <c r="AK267"/>
  <c r="AK268"/>
  <c r="AK269"/>
  <c r="AK270"/>
  <c r="AK271"/>
  <c r="AK275"/>
  <c r="AK276"/>
  <c r="AK277"/>
  <c r="AK278"/>
  <c r="AK279"/>
  <c r="AK281"/>
  <c r="AK282"/>
  <c r="AK283"/>
  <c r="AL263"/>
  <c r="AL265"/>
  <c r="AL267"/>
  <c r="AL268"/>
  <c r="AL269"/>
  <c r="AL270"/>
  <c r="AL271"/>
  <c r="AL275"/>
  <c r="AL276"/>
  <c r="AL277"/>
  <c r="AL278"/>
  <c r="AL279"/>
  <c r="AL281"/>
  <c r="AL282"/>
  <c r="AL283"/>
  <c r="AM263"/>
  <c r="AM265"/>
  <c r="AM267"/>
  <c r="AM268"/>
  <c r="AM269"/>
  <c r="AM270"/>
  <c r="AM271"/>
  <c r="AM275"/>
  <c r="AM276"/>
  <c r="AM277"/>
  <c r="AM278"/>
  <c r="AM279"/>
  <c r="AM281"/>
  <c r="AM282"/>
  <c r="AM283"/>
  <c r="AN263"/>
  <c r="AN265"/>
  <c r="AN267"/>
  <c r="AN268"/>
  <c r="AN269"/>
  <c r="AN270"/>
  <c r="AN271"/>
  <c r="AN275"/>
  <c r="AN276"/>
  <c r="AN277"/>
  <c r="AN278"/>
  <c r="AN279"/>
  <c r="AN281"/>
  <c r="AN282"/>
  <c r="AN283"/>
  <c r="AO263"/>
  <c r="AO265"/>
  <c r="AO267"/>
  <c r="AO268"/>
  <c r="AO269"/>
  <c r="AO270"/>
  <c r="AO271"/>
  <c r="AO275"/>
  <c r="AO276"/>
  <c r="AO277"/>
  <c r="AO278"/>
  <c r="AO279"/>
  <c r="AO281"/>
  <c r="AO282"/>
  <c r="AO283"/>
  <c r="AP263"/>
  <c r="AP265"/>
  <c r="AP267"/>
  <c r="AP268"/>
  <c r="AP269"/>
  <c r="AP270"/>
  <c r="AP271"/>
  <c r="AP275"/>
  <c r="AP276"/>
  <c r="AP277"/>
  <c r="AP278"/>
  <c r="AP279"/>
  <c r="AP281"/>
  <c r="AP282"/>
  <c r="AP283"/>
  <c r="AQ263"/>
  <c r="AQ265"/>
  <c r="AQ267"/>
  <c r="AQ268"/>
  <c r="AQ269"/>
  <c r="AQ270"/>
  <c r="AQ271"/>
  <c r="AQ275"/>
  <c r="AQ276"/>
  <c r="AQ277"/>
  <c r="AQ278"/>
  <c r="AQ279"/>
  <c r="AQ281"/>
  <c r="AQ282"/>
  <c r="AQ283"/>
  <c r="AR263"/>
  <c r="AR265"/>
  <c r="AR267"/>
  <c r="AR268"/>
  <c r="AR269"/>
  <c r="AR270"/>
  <c r="AR271"/>
  <c r="AR275"/>
  <c r="AR276"/>
  <c r="AR277"/>
  <c r="AR278"/>
  <c r="AR279"/>
  <c r="AR281"/>
  <c r="AR282"/>
  <c r="AR283"/>
  <c r="AS250"/>
  <c r="AS251"/>
  <c r="AS252"/>
  <c r="AS253"/>
  <c r="AS254"/>
  <c r="AS255"/>
  <c r="AS256"/>
  <c r="AS257"/>
  <c r="AS258"/>
  <c r="AS259"/>
  <c r="AS260"/>
  <c r="AS261"/>
  <c r="AS262"/>
  <c r="AS263"/>
  <c r="AS264"/>
  <c r="AS265"/>
  <c r="AS266"/>
  <c r="AS267"/>
  <c r="AS268"/>
  <c r="AS269"/>
  <c r="AS270"/>
  <c r="AS271"/>
  <c r="AS272"/>
  <c r="AS273"/>
  <c r="AS274"/>
  <c r="AS275"/>
  <c r="AS276"/>
  <c r="AS277"/>
  <c r="AS278"/>
  <c r="AS279"/>
  <c r="AS280"/>
  <c r="AS281"/>
  <c r="AS282"/>
  <c r="AS283"/>
  <c r="D263"/>
  <c r="D265"/>
  <c r="D267"/>
  <c r="D268"/>
  <c r="D269"/>
  <c r="D270"/>
  <c r="D271"/>
  <c r="D275"/>
  <c r="D276"/>
  <c r="D277"/>
  <c r="D278"/>
  <c r="D279"/>
  <c r="D281"/>
  <c r="D282"/>
  <c r="D283"/>
  <c r="E263"/>
  <c r="E265"/>
  <c r="E267"/>
  <c r="E268"/>
  <c r="E269"/>
  <c r="E270"/>
  <c r="E271"/>
  <c r="E275"/>
  <c r="E276"/>
  <c r="E277"/>
  <c r="E278"/>
  <c r="E279"/>
  <c r="E281"/>
  <c r="E282"/>
  <c r="E283"/>
  <c r="C263"/>
  <c r="C265"/>
  <c r="C267"/>
  <c r="C268"/>
  <c r="C269"/>
  <c r="C270"/>
  <c r="C271"/>
  <c r="C275"/>
  <c r="C276"/>
  <c r="C277"/>
  <c r="C278"/>
  <c r="C279"/>
  <c r="C281"/>
  <c r="C282"/>
  <c r="C283"/>
  <c r="D224" i="46"/>
  <c r="D225"/>
  <c r="D230"/>
  <c r="D231"/>
  <c r="D232"/>
  <c r="D233"/>
  <c r="D236"/>
  <c r="D237"/>
  <c r="D238"/>
  <c r="D239"/>
  <c r="D240"/>
  <c r="D242"/>
  <c r="D244"/>
  <c r="D246"/>
  <c r="E216"/>
  <c r="E217"/>
  <c r="E218"/>
  <c r="E229"/>
  <c r="E231"/>
  <c r="E236"/>
  <c r="E241"/>
  <c r="E242"/>
  <c r="E244"/>
  <c r="E246"/>
  <c r="E249"/>
  <c r="H200"/>
  <c r="H202"/>
  <c r="H203"/>
  <c r="H204"/>
  <c r="H205"/>
  <c r="H60"/>
  <c r="H61"/>
  <c r="H62"/>
  <c r="H63"/>
  <c r="H64"/>
  <c r="H65"/>
  <c r="H66"/>
  <c r="H67"/>
  <c r="H68"/>
  <c r="H69"/>
  <c r="H70"/>
  <c r="H71"/>
  <c r="H72"/>
  <c r="H73"/>
  <c r="H74"/>
  <c r="H75"/>
  <c r="H76"/>
  <c r="H77"/>
  <c r="H78"/>
  <c r="H79"/>
  <c r="H80"/>
  <c r="H81"/>
  <c r="H82"/>
  <c r="H83"/>
  <c r="H84"/>
  <c r="F236" s="1"/>
  <c r="H85"/>
  <c r="H86"/>
  <c r="H87"/>
  <c r="H88"/>
  <c r="H89"/>
  <c r="H90"/>
  <c r="H91"/>
  <c r="H92"/>
  <c r="F242" s="1"/>
  <c r="H93"/>
  <c r="H94"/>
  <c r="H95"/>
  <c r="H96"/>
  <c r="H97"/>
  <c r="H98"/>
  <c r="H99"/>
  <c r="H100"/>
  <c r="H101"/>
  <c r="H102"/>
  <c r="H103"/>
  <c r="H104"/>
  <c r="H105"/>
  <c r="H106"/>
  <c r="H107"/>
  <c r="H108"/>
  <c r="H109"/>
  <c r="H110"/>
  <c r="H111"/>
  <c r="H112"/>
  <c r="H113"/>
  <c r="H114"/>
  <c r="H144"/>
  <c r="H146"/>
  <c r="H148"/>
  <c r="H166"/>
  <c r="H167"/>
  <c r="H168"/>
  <c r="H169"/>
  <c r="H170"/>
  <c r="H171"/>
  <c r="H172"/>
  <c r="H173"/>
  <c r="H174"/>
  <c r="H175"/>
  <c r="H176"/>
  <c r="H177"/>
  <c r="H178"/>
  <c r="H179"/>
  <c r="H180"/>
  <c r="H181"/>
  <c r="H182"/>
  <c r="H183"/>
  <c r="H184"/>
  <c r="H185"/>
  <c r="H186"/>
  <c r="H187"/>
  <c r="H188"/>
  <c r="H189"/>
  <c r="H190"/>
  <c r="H191"/>
  <c r="H192"/>
  <c r="H193"/>
  <c r="H194"/>
  <c r="H195"/>
  <c r="H201"/>
  <c r="H236"/>
  <c r="K242"/>
  <c r="M239"/>
  <c r="M242"/>
  <c r="Z242"/>
  <c r="AW231"/>
  <c r="AX231"/>
  <c r="AX239"/>
  <c r="AY231"/>
  <c r="AZ221"/>
  <c r="AZ222"/>
  <c r="AZ228"/>
  <c r="AZ231"/>
  <c r="AZ232"/>
  <c r="BA217"/>
  <c r="BA219"/>
  <c r="BA226"/>
  <c r="BA231"/>
  <c r="BB219"/>
  <c r="BB220"/>
  <c r="BB231"/>
  <c r="BC231"/>
  <c r="BD231"/>
  <c r="BE231"/>
  <c r="BF217"/>
  <c r="BF220"/>
  <c r="BF222"/>
  <c r="BF231"/>
  <c r="BG220"/>
  <c r="BG221"/>
  <c r="BG225"/>
  <c r="BG231"/>
  <c r="BG242"/>
  <c r="BH220"/>
  <c r="BH221"/>
  <c r="BH225"/>
  <c r="BH231"/>
  <c r="BI217"/>
  <c r="BI222"/>
  <c r="BI231"/>
  <c r="BJ217"/>
  <c r="BJ222"/>
  <c r="BJ228"/>
  <c r="BJ231"/>
  <c r="BJ232"/>
  <c r="BK231"/>
  <c r="BL231"/>
  <c r="BM231"/>
  <c r="BN231"/>
  <c r="BO231"/>
  <c r="BO242"/>
  <c r="BP231"/>
  <c r="BQ231"/>
  <c r="BU217"/>
  <c r="BU219"/>
  <c r="BU220"/>
  <c r="BU225"/>
  <c r="BU230"/>
  <c r="BU239"/>
  <c r="BV221"/>
  <c r="BV224"/>
  <c r="BV225"/>
  <c r="BV232"/>
  <c r="BV239"/>
  <c r="BW221"/>
  <c r="BW224"/>
  <c r="BW239"/>
  <c r="BZ239"/>
  <c r="CA220"/>
  <c r="CA222"/>
  <c r="CA225"/>
  <c r="CA239"/>
  <c r="CB219"/>
  <c r="CB222"/>
  <c r="CB232"/>
  <c r="CC217"/>
  <c r="CC220"/>
  <c r="CC221"/>
  <c r="CC228"/>
  <c r="CD220"/>
  <c r="CD222"/>
  <c r="CD225"/>
  <c r="CD239"/>
  <c r="CE221"/>
  <c r="CE226"/>
  <c r="CE232"/>
  <c r="CF220"/>
  <c r="CF222"/>
  <c r="CF225"/>
  <c r="CF228"/>
  <c r="CF230"/>
  <c r="CF239"/>
  <c r="CF242"/>
  <c r="CG219"/>
  <c r="CG221"/>
  <c r="CG224"/>
  <c r="CG230"/>
  <c r="CG239"/>
  <c r="CH225"/>
  <c r="CH228"/>
  <c r="CH230"/>
  <c r="CI222"/>
  <c r="C217"/>
  <c r="C218"/>
  <c r="C219"/>
  <c r="C220"/>
  <c r="C221"/>
  <c r="C222"/>
  <c r="C224"/>
  <c r="C225"/>
  <c r="C226"/>
  <c r="C227"/>
  <c r="C228"/>
  <c r="C230"/>
  <c r="C232"/>
  <c r="C239"/>
  <c r="C242"/>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V215"/>
  <c r="W215"/>
  <c r="X215"/>
  <c r="Y215"/>
  <c r="Z215"/>
  <c r="AA215"/>
  <c r="AB215"/>
  <c r="AC215"/>
  <c r="AD215"/>
  <c r="AE215"/>
  <c r="AF215"/>
  <c r="AG215"/>
  <c r="AH215"/>
  <c r="AI215"/>
  <c r="AJ215"/>
  <c r="AK215"/>
  <c r="AL215"/>
  <c r="AM215"/>
  <c r="AN215"/>
  <c r="C215"/>
  <c r="D215"/>
  <c r="E215"/>
  <c r="F215"/>
  <c r="G215"/>
  <c r="H215"/>
  <c r="I215"/>
  <c r="J215"/>
  <c r="K215"/>
  <c r="L215"/>
  <c r="M215"/>
  <c r="N215"/>
  <c r="O215"/>
  <c r="P215"/>
  <c r="Q215"/>
  <c r="R215"/>
  <c r="S215"/>
  <c r="T215"/>
  <c r="U215"/>
  <c r="E18" i="56"/>
  <c r="E214" s="1"/>
  <c r="F18"/>
  <c r="F214" s="1"/>
  <c r="G18"/>
  <c r="G214" s="1"/>
  <c r="H18"/>
  <c r="H214" s="1"/>
  <c r="I18"/>
  <c r="I214" s="1"/>
  <c r="J18"/>
  <c r="J214" s="1"/>
  <c r="K18"/>
  <c r="K214" s="1"/>
  <c r="L18"/>
  <c r="L214" s="1"/>
  <c r="M18"/>
  <c r="M214" s="1"/>
  <c r="N18"/>
  <c r="N214" s="1"/>
  <c r="O18"/>
  <c r="O214" s="1"/>
  <c r="P18"/>
  <c r="P214" s="1"/>
  <c r="Q18"/>
  <c r="Q214" s="1"/>
  <c r="R18"/>
  <c r="R214" s="1"/>
  <c r="S18"/>
  <c r="S214" s="1"/>
  <c r="T18"/>
  <c r="T214" s="1"/>
  <c r="U18"/>
  <c r="U214" s="1"/>
  <c r="V18"/>
  <c r="V214" s="1"/>
  <c r="W18"/>
  <c r="W214" s="1"/>
  <c r="X18"/>
  <c r="X214" s="1"/>
  <c r="D214"/>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Y167"/>
  <c r="Y168"/>
  <c r="Y169"/>
  <c r="Y170"/>
  <c r="Y171"/>
  <c r="Y172"/>
  <c r="Y173"/>
  <c r="Y174"/>
  <c r="Y175"/>
  <c r="Y176"/>
  <c r="Y177"/>
  <c r="Y178"/>
  <c r="Y179"/>
  <c r="Y180"/>
  <c r="Y181"/>
  <c r="Y182"/>
  <c r="Y183"/>
  <c r="Y184"/>
  <c r="Y185"/>
  <c r="Y186"/>
  <c r="Y187"/>
  <c r="Y188"/>
  <c r="Y189"/>
  <c r="Y190"/>
  <c r="Y191"/>
  <c r="Y192"/>
  <c r="Y193"/>
  <c r="Y194"/>
  <c r="Y195"/>
  <c r="Y196"/>
  <c r="Y197"/>
  <c r="Y198"/>
  <c r="Y199"/>
  <c r="Y200"/>
  <c r="Y201"/>
  <c r="Y202"/>
  <c r="Y203"/>
  <c r="Y204"/>
  <c r="Y205"/>
  <c r="Y20"/>
  <c r="Y21"/>
  <c r="Y22"/>
  <c r="Y23"/>
  <c r="Y24"/>
  <c r="Y25"/>
  <c r="Y26"/>
  <c r="Y27"/>
  <c r="Y28"/>
  <c r="Y29"/>
  <c r="Y30"/>
  <c r="Y31"/>
  <c r="Y32"/>
  <c r="Y33"/>
  <c r="Y34"/>
  <c r="Y35"/>
  <c r="Y36"/>
  <c r="Y37"/>
  <c r="Y38"/>
  <c r="Y39"/>
  <c r="Y40"/>
  <c r="Y41"/>
  <c r="Y19"/>
  <c r="E18" i="11"/>
  <c r="F18"/>
  <c r="G18"/>
  <c r="H18"/>
  <c r="I18"/>
  <c r="J18"/>
  <c r="K18"/>
  <c r="L18"/>
  <c r="M18"/>
  <c r="N18"/>
  <c r="O18"/>
  <c r="P18"/>
  <c r="Q18"/>
  <c r="R18"/>
  <c r="S18"/>
  <c r="T18"/>
  <c r="U18"/>
  <c r="V18"/>
  <c r="W18"/>
  <c r="D18"/>
  <c r="E473" i="31"/>
  <c r="H90"/>
  <c r="H92"/>
  <c r="H93"/>
  <c r="H94"/>
  <c r="H95"/>
  <c r="H96"/>
  <c r="H97"/>
  <c r="H98"/>
  <c r="H99"/>
  <c r="H100"/>
  <c r="H101"/>
  <c r="H102"/>
  <c r="H103"/>
  <c r="H104"/>
  <c r="H105"/>
  <c r="H106"/>
  <c r="H107"/>
  <c r="H108"/>
  <c r="H109"/>
  <c r="H110"/>
  <c r="H111"/>
  <c r="H112"/>
  <c r="H113"/>
  <c r="H114"/>
  <c r="H115"/>
  <c r="H116"/>
  <c r="H117"/>
  <c r="H118"/>
  <c r="H154"/>
  <c r="H159"/>
  <c r="H160"/>
  <c r="H161"/>
  <c r="H163"/>
  <c r="H165"/>
  <c r="H166"/>
  <c r="H167"/>
  <c r="H171"/>
  <c r="H172"/>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9"/>
  <c r="H80"/>
  <c r="H81"/>
  <c r="H82"/>
  <c r="H83"/>
  <c r="H84"/>
  <c r="H85"/>
  <c r="H86"/>
  <c r="H87"/>
  <c r="H88"/>
  <c r="H89"/>
  <c r="H164"/>
  <c r="H170"/>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2"/>
  <c r="H233"/>
  <c r="H234"/>
  <c r="H235"/>
  <c r="H236"/>
  <c r="H237"/>
  <c r="H238"/>
  <c r="H239"/>
  <c r="H240"/>
  <c r="H241"/>
  <c r="H242"/>
  <c r="H243"/>
  <c r="H244"/>
  <c r="H245"/>
  <c r="H246"/>
  <c r="H247"/>
  <c r="H248"/>
  <c r="H249"/>
  <c r="H250"/>
  <c r="H251"/>
  <c r="H252"/>
  <c r="E483"/>
  <c r="E485"/>
  <c r="H257"/>
  <c r="H258"/>
  <c r="H264"/>
  <c r="H282"/>
  <c r="H283"/>
  <c r="H284"/>
  <c r="E487"/>
  <c r="H318"/>
  <c r="H319"/>
  <c r="H387"/>
  <c r="E492"/>
  <c r="E493"/>
  <c r="E494"/>
  <c r="E496"/>
  <c r="E497"/>
  <c r="E498"/>
  <c r="E499"/>
  <c r="H432"/>
  <c r="H436"/>
  <c r="H440"/>
  <c r="E504"/>
  <c r="H290"/>
  <c r="H291"/>
  <c r="H292"/>
  <c r="H293"/>
  <c r="H294"/>
  <c r="H295"/>
  <c r="H296"/>
  <c r="H297"/>
  <c r="H298"/>
  <c r="H299"/>
  <c r="H300"/>
  <c r="H301"/>
  <c r="H302"/>
  <c r="H303"/>
  <c r="H304"/>
  <c r="H305"/>
  <c r="H306"/>
  <c r="H307"/>
  <c r="H308"/>
  <c r="H309"/>
  <c r="H310"/>
  <c r="H321"/>
  <c r="H322"/>
  <c r="H323"/>
  <c r="H324"/>
  <c r="H325"/>
  <c r="H326"/>
  <c r="H327"/>
  <c r="H328"/>
  <c r="H329"/>
  <c r="H330"/>
  <c r="H331"/>
  <c r="H332"/>
  <c r="H333"/>
  <c r="H334"/>
  <c r="H335"/>
  <c r="H336"/>
  <c r="H337"/>
  <c r="H338"/>
  <c r="H339"/>
  <c r="H340"/>
  <c r="H356"/>
  <c r="H380"/>
  <c r="H381"/>
  <c r="H382"/>
  <c r="H448"/>
  <c r="H450"/>
  <c r="H452"/>
  <c r="D473"/>
  <c r="D478"/>
  <c r="D479"/>
  <c r="D480"/>
  <c r="D481"/>
  <c r="D482"/>
  <c r="D483"/>
  <c r="D484"/>
  <c r="D485"/>
  <c r="D486"/>
  <c r="D487"/>
  <c r="D488"/>
  <c r="D489"/>
  <c r="D490"/>
  <c r="D491"/>
  <c r="D492"/>
  <c r="D493"/>
  <c r="D494"/>
  <c r="D495"/>
  <c r="D496"/>
  <c r="D497"/>
  <c r="D498"/>
  <c r="D499"/>
  <c r="D504"/>
  <c r="D5" i="39"/>
  <c r="A5" i="44"/>
  <c r="A5" i="40"/>
  <c r="A5" i="67"/>
  <c r="A5" i="36"/>
  <c r="A5" i="41"/>
  <c r="A5" i="64"/>
  <c r="A5" i="25"/>
  <c r="A5" i="46"/>
  <c r="A5" i="56"/>
  <c r="A5" i="72"/>
  <c r="A5" i="71"/>
  <c r="A5" i="70"/>
  <c r="A5" i="69"/>
  <c r="A5" i="65"/>
  <c r="A5" i="75"/>
  <c r="A5" i="74"/>
  <c r="A5" i="73"/>
  <c r="A5" i="47"/>
  <c r="A5" i="57"/>
  <c r="A5" i="68"/>
  <c r="A5" i="35"/>
  <c r="A5" i="34"/>
  <c r="A5" i="54"/>
  <c r="A5" i="11"/>
  <c r="B5" i="55"/>
  <c r="B5" i="63"/>
  <c r="B5" i="31"/>
  <c r="AW198" i="64"/>
  <c r="AW268"/>
  <c r="AX198"/>
  <c r="AX268"/>
  <c r="AY198"/>
  <c r="AY268"/>
  <c r="AZ198"/>
  <c r="AE290"/>
  <c r="AZ268"/>
  <c r="BA198"/>
  <c r="AF290"/>
  <c r="BA268"/>
  <c r="BB198"/>
  <c r="AG290"/>
  <c r="BB268"/>
  <c r="BC198"/>
  <c r="BC268"/>
  <c r="BD198"/>
  <c r="BD268"/>
  <c r="BE198"/>
  <c r="BE268"/>
  <c r="BF198"/>
  <c r="AK290"/>
  <c r="BF268"/>
  <c r="BG198"/>
  <c r="AL290"/>
  <c r="BG268"/>
  <c r="BH198"/>
  <c r="AM290"/>
  <c r="BH268"/>
  <c r="BI198"/>
  <c r="AN290"/>
  <c r="BI268"/>
  <c r="BJ198"/>
  <c r="AO290"/>
  <c r="BJ268"/>
  <c r="BK198"/>
  <c r="AP290"/>
  <c r="BK268"/>
  <c r="BL198"/>
  <c r="AQ290"/>
  <c r="BL268"/>
  <c r="BM198"/>
  <c r="AR290"/>
  <c r="BM268"/>
  <c r="BN198"/>
  <c r="AS290"/>
  <c r="BN268"/>
  <c r="BO198"/>
  <c r="AT290"/>
  <c r="BO268"/>
  <c r="BP198"/>
  <c r="AU290"/>
  <c r="BP268"/>
  <c r="W21" i="55"/>
  <c r="V21"/>
  <c r="U21"/>
  <c r="T21"/>
  <c r="S21"/>
  <c r="R21"/>
  <c r="Q21"/>
  <c r="P21"/>
  <c r="O21"/>
  <c r="N21"/>
  <c r="M21"/>
  <c r="L21"/>
  <c r="K21"/>
  <c r="J21"/>
  <c r="I21"/>
  <c r="H21"/>
  <c r="G21"/>
  <c r="F21"/>
  <c r="E21"/>
  <c r="D21"/>
  <c r="C63" i="68"/>
  <c r="D63" s="1"/>
  <c r="C43"/>
  <c r="D43" s="1"/>
  <c r="F20"/>
  <c r="F146" s="1"/>
  <c r="J20"/>
  <c r="J146" s="1"/>
  <c r="N20"/>
  <c r="N146" s="1"/>
  <c r="R20"/>
  <c r="R146" s="1"/>
  <c r="V20"/>
  <c r="V146" s="1"/>
  <c r="F455" i="31"/>
  <c r="F457" s="1"/>
  <c r="H30" i="44"/>
  <c r="G21"/>
  <c r="G24"/>
  <c r="G27"/>
  <c r="G34"/>
  <c r="G38"/>
  <c r="G41"/>
  <c r="G45"/>
  <c r="G49"/>
  <c r="G53"/>
  <c r="C20" i="67"/>
  <c r="D20"/>
  <c r="E20"/>
  <c r="F20"/>
  <c r="F26" s="1"/>
  <c r="G20"/>
  <c r="G26" s="1"/>
  <c r="H20"/>
  <c r="H26" s="1"/>
  <c r="L20"/>
  <c r="L26" s="1"/>
  <c r="M20"/>
  <c r="N20"/>
  <c r="O20"/>
  <c r="O26" s="1"/>
  <c r="P20"/>
  <c r="P26" s="1"/>
  <c r="Q20"/>
  <c r="R20"/>
  <c r="S20"/>
  <c r="S26" s="1"/>
  <c r="T20"/>
  <c r="T26" s="1"/>
  <c r="U20"/>
  <c r="V20"/>
  <c r="C84" i="36"/>
  <c r="C26" i="67"/>
  <c r="D26"/>
  <c r="E26"/>
  <c r="F59"/>
  <c r="G59"/>
  <c r="H59"/>
  <c r="L59"/>
  <c r="M59"/>
  <c r="M26"/>
  <c r="M65" s="1"/>
  <c r="N59"/>
  <c r="N26"/>
  <c r="N65" s="1"/>
  <c r="O59"/>
  <c r="P59"/>
  <c r="Q59"/>
  <c r="Q26"/>
  <c r="Q65" s="1"/>
  <c r="R59"/>
  <c r="R26"/>
  <c r="R65" s="1"/>
  <c r="S59"/>
  <c r="T59"/>
  <c r="U59"/>
  <c r="U26"/>
  <c r="U65" s="1"/>
  <c r="V59"/>
  <c r="V26"/>
  <c r="V65" s="1"/>
  <c r="F46"/>
  <c r="G46"/>
  <c r="H46"/>
  <c r="L46"/>
  <c r="M46"/>
  <c r="N46"/>
  <c r="O46"/>
  <c r="P46"/>
  <c r="Q46"/>
  <c r="R46"/>
  <c r="S46"/>
  <c r="T46"/>
  <c r="U46"/>
  <c r="V46"/>
  <c r="F36"/>
  <c r="F42" s="1"/>
  <c r="G36"/>
  <c r="G42" s="1"/>
  <c r="H36"/>
  <c r="H42" s="1"/>
  <c r="L36"/>
  <c r="L42" s="1"/>
  <c r="M36"/>
  <c r="M42" s="1"/>
  <c r="N36"/>
  <c r="N42" s="1"/>
  <c r="O36"/>
  <c r="O42" s="1"/>
  <c r="P36"/>
  <c r="P42" s="1"/>
  <c r="Q36"/>
  <c r="Q42" s="1"/>
  <c r="R36"/>
  <c r="R42" s="1"/>
  <c r="S36"/>
  <c r="S42" s="1"/>
  <c r="T36"/>
  <c r="T42" s="1"/>
  <c r="U36"/>
  <c r="U42" s="1"/>
  <c r="V36"/>
  <c r="V42" s="1"/>
  <c r="F35"/>
  <c r="F41" s="1"/>
  <c r="G35"/>
  <c r="G41" s="1"/>
  <c r="H35"/>
  <c r="H41" s="1"/>
  <c r="L35"/>
  <c r="L41" s="1"/>
  <c r="M35"/>
  <c r="M41" s="1"/>
  <c r="N35"/>
  <c r="N41" s="1"/>
  <c r="O35"/>
  <c r="O41" s="1"/>
  <c r="P35"/>
  <c r="P41" s="1"/>
  <c r="Q35"/>
  <c r="Q41" s="1"/>
  <c r="R35"/>
  <c r="R41" s="1"/>
  <c r="S35"/>
  <c r="S41" s="1"/>
  <c r="T35"/>
  <c r="T41" s="1"/>
  <c r="U35"/>
  <c r="U41" s="1"/>
  <c r="V35"/>
  <c r="V41" s="1"/>
  <c r="F34"/>
  <c r="F40" s="1"/>
  <c r="G34"/>
  <c r="G40" s="1"/>
  <c r="H34"/>
  <c r="H40" s="1"/>
  <c r="L34"/>
  <c r="L40" s="1"/>
  <c r="M34"/>
  <c r="M40" s="1"/>
  <c r="N34"/>
  <c r="N40" s="1"/>
  <c r="O34"/>
  <c r="O40" s="1"/>
  <c r="P34"/>
  <c r="P40" s="1"/>
  <c r="Q34"/>
  <c r="Q40" s="1"/>
  <c r="R34"/>
  <c r="R40" s="1"/>
  <c r="S34"/>
  <c r="S40" s="1"/>
  <c r="T34"/>
  <c r="T40" s="1"/>
  <c r="U34"/>
  <c r="U40" s="1"/>
  <c r="V34"/>
  <c r="V40" s="1"/>
  <c r="F33"/>
  <c r="G33"/>
  <c r="H33"/>
  <c r="L33"/>
  <c r="M33"/>
  <c r="N33"/>
  <c r="O33"/>
  <c r="P33"/>
  <c r="Q33"/>
  <c r="R33"/>
  <c r="S33"/>
  <c r="T33"/>
  <c r="U33"/>
  <c r="V33"/>
  <c r="BQ414" i="64"/>
  <c r="A4" i="72"/>
  <c r="A3"/>
  <c r="A2"/>
  <c r="A4" i="56"/>
  <c r="A3"/>
  <c r="A2"/>
  <c r="A4" i="46"/>
  <c r="A3"/>
  <c r="A2"/>
  <c r="A4" i="25"/>
  <c r="A3"/>
  <c r="A2"/>
  <c r="A4" i="64"/>
  <c r="A3"/>
  <c r="A2"/>
  <c r="A4" i="41"/>
  <c r="A3"/>
  <c r="A2"/>
  <c r="A4" i="36"/>
  <c r="A3"/>
  <c r="A2"/>
  <c r="A4" i="67"/>
  <c r="A3"/>
  <c r="A2"/>
  <c r="A4" i="40"/>
  <c r="A3"/>
  <c r="A2"/>
  <c r="A4" i="44"/>
  <c r="A3"/>
  <c r="A2"/>
  <c r="A4" i="71"/>
  <c r="A3"/>
  <c r="A2"/>
  <c r="A4" i="70"/>
  <c r="A3"/>
  <c r="A2"/>
  <c r="A4" i="69"/>
  <c r="A3"/>
  <c r="A2"/>
  <c r="A4" i="65"/>
  <c r="A3"/>
  <c r="A2"/>
  <c r="A4" i="75"/>
  <c r="A3"/>
  <c r="A2"/>
  <c r="A4" i="74"/>
  <c r="A3"/>
  <c r="A2"/>
  <c r="A4" i="73"/>
  <c r="A3"/>
  <c r="A2"/>
  <c r="W141" i="47"/>
  <c r="V141"/>
  <c r="U141"/>
  <c r="T141"/>
  <c r="S141"/>
  <c r="R141"/>
  <c r="Q141"/>
  <c r="P141"/>
  <c r="O141"/>
  <c r="N141"/>
  <c r="M141"/>
  <c r="L141"/>
  <c r="K141"/>
  <c r="J141"/>
  <c r="I141"/>
  <c r="H141"/>
  <c r="G141"/>
  <c r="F141"/>
  <c r="E141"/>
  <c r="D141"/>
  <c r="W90"/>
  <c r="V90"/>
  <c r="U90"/>
  <c r="T90"/>
  <c r="S90"/>
  <c r="R90"/>
  <c r="Q90"/>
  <c r="P90"/>
  <c r="O90"/>
  <c r="N90"/>
  <c r="M90"/>
  <c r="L90"/>
  <c r="K90"/>
  <c r="J90"/>
  <c r="I90"/>
  <c r="H90"/>
  <c r="G90"/>
  <c r="F90"/>
  <c r="E90"/>
  <c r="D90"/>
  <c r="A4"/>
  <c r="A3"/>
  <c r="A2"/>
  <c r="A4" i="57"/>
  <c r="A3"/>
  <c r="A2"/>
  <c r="A4" i="68"/>
  <c r="A3"/>
  <c r="A2"/>
  <c r="A4" i="35"/>
  <c r="A3"/>
  <c r="A2"/>
  <c r="AE20" i="34"/>
  <c r="K22" i="54"/>
  <c r="Q22"/>
  <c r="N22"/>
  <c r="T22"/>
  <c r="W22"/>
  <c r="Z22"/>
  <c r="AC22"/>
  <c r="AF22"/>
  <c r="AI22"/>
  <c r="AL22"/>
  <c r="AO22"/>
  <c r="AR22"/>
  <c r="AU22"/>
  <c r="AX22"/>
  <c r="BA22"/>
  <c r="BD22"/>
  <c r="BG22"/>
  <c r="BJ22"/>
  <c r="BI15" i="34"/>
  <c r="BF15"/>
  <c r="BC15"/>
  <c r="AZ15"/>
  <c r="AW15"/>
  <c r="AT15"/>
  <c r="AQ15"/>
  <c r="AN15"/>
  <c r="AK15"/>
  <c r="AH15"/>
  <c r="AE15"/>
  <c r="AB15"/>
  <c r="Y15"/>
  <c r="V15"/>
  <c r="S15"/>
  <c r="P15"/>
  <c r="M15"/>
  <c r="J15"/>
  <c r="G15"/>
  <c r="D15"/>
  <c r="A4"/>
  <c r="A3"/>
  <c r="A2"/>
  <c r="A4" i="54"/>
  <c r="A3"/>
  <c r="A2"/>
  <c r="A4" i="11"/>
  <c r="A3"/>
  <c r="A2"/>
  <c r="B4" i="55"/>
  <c r="B3"/>
  <c r="B2"/>
  <c r="B4" i="63"/>
  <c r="B3"/>
  <c r="B2"/>
  <c r="B4" i="31"/>
  <c r="B3"/>
  <c r="B2"/>
  <c r="C4" i="39"/>
  <c r="C3"/>
  <c r="C2"/>
  <c r="M20" i="34"/>
  <c r="C69" i="11"/>
  <c r="C70"/>
  <c r="C71"/>
  <c r="C68"/>
  <c r="D14" i="75"/>
  <c r="E14"/>
  <c r="F14"/>
  <c r="G14"/>
  <c r="H14"/>
  <c r="I14"/>
  <c r="J14"/>
  <c r="K14"/>
  <c r="L14"/>
  <c r="M14"/>
  <c r="N14"/>
  <c r="O14"/>
  <c r="P14"/>
  <c r="Q14"/>
  <c r="R14"/>
  <c r="S14"/>
  <c r="T14"/>
  <c r="U14"/>
  <c r="V14"/>
  <c r="W14"/>
  <c r="D14" i="74"/>
  <c r="E14"/>
  <c r="F14"/>
  <c r="G14"/>
  <c r="H14"/>
  <c r="I14"/>
  <c r="J14"/>
  <c r="K14"/>
  <c r="L14"/>
  <c r="M14"/>
  <c r="N14"/>
  <c r="O14"/>
  <c r="P14"/>
  <c r="Q14"/>
  <c r="R14"/>
  <c r="S14"/>
  <c r="T14"/>
  <c r="U14"/>
  <c r="V14"/>
  <c r="W14"/>
  <c r="D12" i="73"/>
  <c r="E12"/>
  <c r="F12"/>
  <c r="G12"/>
  <c r="H12"/>
  <c r="I12"/>
  <c r="J12"/>
  <c r="K12"/>
  <c r="L12"/>
  <c r="M12"/>
  <c r="N12"/>
  <c r="O12"/>
  <c r="P12"/>
  <c r="Q12"/>
  <c r="R12"/>
  <c r="S12"/>
  <c r="T12"/>
  <c r="U12"/>
  <c r="V12"/>
  <c r="W12"/>
  <c r="E30" i="69"/>
  <c r="G30"/>
  <c r="H30"/>
  <c r="I30"/>
  <c r="L30"/>
  <c r="M30"/>
  <c r="N30"/>
  <c r="O30"/>
  <c r="P30"/>
  <c r="Q30"/>
  <c r="R30"/>
  <c r="S30"/>
  <c r="T30"/>
  <c r="U30"/>
  <c r="V30"/>
  <c r="W30"/>
  <c r="G31"/>
  <c r="H31"/>
  <c r="I31"/>
  <c r="M31"/>
  <c r="N31"/>
  <c r="O31"/>
  <c r="P31"/>
  <c r="Q31"/>
  <c r="R31"/>
  <c r="S31"/>
  <c r="T31"/>
  <c r="U31"/>
  <c r="V31"/>
  <c r="W31"/>
  <c r="D30"/>
  <c r="C24" i="11"/>
  <c r="C163" i="25"/>
  <c r="C142" i="68"/>
  <c r="D142" s="1"/>
  <c r="C141"/>
  <c r="D141" s="1"/>
  <c r="C140"/>
  <c r="C139"/>
  <c r="D139" s="1"/>
  <c r="C138"/>
  <c r="D138" s="1"/>
  <c r="C137"/>
  <c r="D137" s="1"/>
  <c r="C136"/>
  <c r="C135"/>
  <c r="D135" s="1"/>
  <c r="C134"/>
  <c r="D134" s="1"/>
  <c r="C133"/>
  <c r="D133" s="1"/>
  <c r="C132"/>
  <c r="C131"/>
  <c r="D131" s="1"/>
  <c r="C130"/>
  <c r="D130" s="1"/>
  <c r="C129"/>
  <c r="D129" s="1"/>
  <c r="C128"/>
  <c r="C127"/>
  <c r="D127" s="1"/>
  <c r="C126"/>
  <c r="D126" s="1"/>
  <c r="C125"/>
  <c r="D125" s="1"/>
  <c r="C124"/>
  <c r="C123"/>
  <c r="D123" s="1"/>
  <c r="C122"/>
  <c r="D122" s="1"/>
  <c r="C121"/>
  <c r="D121" s="1"/>
  <c r="C120"/>
  <c r="C119"/>
  <c r="D119" s="1"/>
  <c r="C118"/>
  <c r="D118" s="1"/>
  <c r="C117"/>
  <c r="D117" s="1"/>
  <c r="C116"/>
  <c r="C115"/>
  <c r="D115" s="1"/>
  <c r="C114"/>
  <c r="D114" s="1"/>
  <c r="C113"/>
  <c r="D113" s="1"/>
  <c r="C112"/>
  <c r="C111"/>
  <c r="D111" s="1"/>
  <c r="C110"/>
  <c r="D110" s="1"/>
  <c r="C109"/>
  <c r="D109" s="1"/>
  <c r="C108"/>
  <c r="C107"/>
  <c r="D107" s="1"/>
  <c r="C106"/>
  <c r="D106" s="1"/>
  <c r="C105"/>
  <c r="D105" s="1"/>
  <c r="C104"/>
  <c r="C103"/>
  <c r="D103" s="1"/>
  <c r="C102"/>
  <c r="D102" s="1"/>
  <c r="C101"/>
  <c r="D101" s="1"/>
  <c r="C100"/>
  <c r="C99"/>
  <c r="D99" s="1"/>
  <c r="C98"/>
  <c r="D98" s="1"/>
  <c r="C97"/>
  <c r="D97" s="1"/>
  <c r="C96"/>
  <c r="C95"/>
  <c r="D95" s="1"/>
  <c r="C94"/>
  <c r="D94" s="1"/>
  <c r="C93"/>
  <c r="D93" s="1"/>
  <c r="C92"/>
  <c r="C91"/>
  <c r="D91" s="1"/>
  <c r="C90"/>
  <c r="D90" s="1"/>
  <c r="C89"/>
  <c r="D89" s="1"/>
  <c r="C88"/>
  <c r="C87"/>
  <c r="D87" s="1"/>
  <c r="C86"/>
  <c r="D86" s="1"/>
  <c r="C85"/>
  <c r="D85" s="1"/>
  <c r="C84"/>
  <c r="C83"/>
  <c r="D83" s="1"/>
  <c r="C82"/>
  <c r="D82" s="1"/>
  <c r="C81"/>
  <c r="D81" s="1"/>
  <c r="C80"/>
  <c r="C79"/>
  <c r="D79" s="1"/>
  <c r="C78"/>
  <c r="D78" s="1"/>
  <c r="C77"/>
  <c r="D77" s="1"/>
  <c r="C76"/>
  <c r="C75"/>
  <c r="D75" s="1"/>
  <c r="C74"/>
  <c r="D74" s="1"/>
  <c r="C73"/>
  <c r="D73" s="1"/>
  <c r="C72"/>
  <c r="C71"/>
  <c r="D71" s="1"/>
  <c r="C70"/>
  <c r="D70" s="1"/>
  <c r="C69"/>
  <c r="D69" s="1"/>
  <c r="C68"/>
  <c r="C67"/>
  <c r="D67" s="1"/>
  <c r="C66"/>
  <c r="D66" s="1"/>
  <c r="C62"/>
  <c r="D62" s="1"/>
  <c r="C61"/>
  <c r="C60"/>
  <c r="D60" s="1"/>
  <c r="C59"/>
  <c r="D59" s="1"/>
  <c r="C58"/>
  <c r="D58" s="1"/>
  <c r="C57"/>
  <c r="C56"/>
  <c r="D56" s="1"/>
  <c r="C55"/>
  <c r="D55" s="1"/>
  <c r="C54"/>
  <c r="D54" s="1"/>
  <c r="C53"/>
  <c r="C52"/>
  <c r="D52" s="1"/>
  <c r="C51"/>
  <c r="D51" s="1"/>
  <c r="C50"/>
  <c r="D50" s="1"/>
  <c r="C49"/>
  <c r="C48"/>
  <c r="D48" s="1"/>
  <c r="C47"/>
  <c r="D47" s="1"/>
  <c r="C46"/>
  <c r="D46" s="1"/>
  <c r="C45"/>
  <c r="C44"/>
  <c r="D44" s="1"/>
  <c r="C42"/>
  <c r="D42" s="1"/>
  <c r="C41"/>
  <c r="D41" s="1"/>
  <c r="C40"/>
  <c r="C39"/>
  <c r="D39" s="1"/>
  <c r="C38"/>
  <c r="D38" s="1"/>
  <c r="C37"/>
  <c r="D37" s="1"/>
  <c r="C36"/>
  <c r="C35"/>
  <c r="D35" s="1"/>
  <c r="C34"/>
  <c r="D34" s="1"/>
  <c r="C33"/>
  <c r="D33" s="1"/>
  <c r="C32"/>
  <c r="C31"/>
  <c r="D31" s="1"/>
  <c r="C30"/>
  <c r="D30" s="1"/>
  <c r="C29"/>
  <c r="D29" s="1"/>
  <c r="C28"/>
  <c r="C27"/>
  <c r="D27" s="1"/>
  <c r="C23"/>
  <c r="D23" s="1"/>
  <c r="F606" i="64"/>
  <c r="G26" i="65"/>
  <c r="H26"/>
  <c r="I26"/>
  <c r="M26"/>
  <c r="N26"/>
  <c r="O26"/>
  <c r="P26"/>
  <c r="Q26"/>
  <c r="R26"/>
  <c r="S26"/>
  <c r="T26"/>
  <c r="U26"/>
  <c r="V26"/>
  <c r="W26"/>
  <c r="J82" i="40"/>
  <c r="E18" i="47"/>
  <c r="G18"/>
  <c r="H18"/>
  <c r="I18"/>
  <c r="M18"/>
  <c r="N18"/>
  <c r="O18"/>
  <c r="P18"/>
  <c r="Q18"/>
  <c r="R18"/>
  <c r="S18"/>
  <c r="T18"/>
  <c r="U18"/>
  <c r="V18"/>
  <c r="W18"/>
  <c r="P37" i="40"/>
  <c r="E25" i="65"/>
  <c r="G25"/>
  <c r="H25"/>
  <c r="I25"/>
  <c r="L25"/>
  <c r="M25"/>
  <c r="N25"/>
  <c r="O25"/>
  <c r="P25"/>
  <c r="Q25"/>
  <c r="R25"/>
  <c r="S25"/>
  <c r="T25"/>
  <c r="U25"/>
  <c r="V25"/>
  <c r="W25"/>
  <c r="D25"/>
  <c r="AG58" i="25"/>
  <c r="F33" i="64"/>
  <c r="J78" i="40"/>
  <c r="F605" i="64"/>
  <c r="F604"/>
  <c r="F17" i="63"/>
  <c r="K17" s="1"/>
  <c r="M82"/>
  <c r="M85" s="1"/>
  <c r="M57"/>
  <c r="H82"/>
  <c r="O82"/>
  <c r="O57"/>
  <c r="O85" s="1"/>
  <c r="N82"/>
  <c r="N57"/>
  <c r="J57"/>
  <c r="K79"/>
  <c r="K80"/>
  <c r="BP588" i="64"/>
  <c r="BO588"/>
  <c r="BN588"/>
  <c r="BM588"/>
  <c r="BL588"/>
  <c r="BK588"/>
  <c r="BJ588"/>
  <c r="BI588"/>
  <c r="BH588"/>
  <c r="BG588"/>
  <c r="BF588"/>
  <c r="BE588"/>
  <c r="BD588"/>
  <c r="BC588"/>
  <c r="BB588"/>
  <c r="BA588"/>
  <c r="AZ588"/>
  <c r="AY588"/>
  <c r="AX588"/>
  <c r="AW588"/>
  <c r="AU588"/>
  <c r="AT588"/>
  <c r="AS588"/>
  <c r="AR588"/>
  <c r="AQ588"/>
  <c r="AP588"/>
  <c r="AO588"/>
  <c r="AN588"/>
  <c r="AM588"/>
  <c r="AL588"/>
  <c r="AK588"/>
  <c r="AJ588"/>
  <c r="AI588"/>
  <c r="AH588"/>
  <c r="AG588"/>
  <c r="AF588"/>
  <c r="AE588"/>
  <c r="AD588"/>
  <c r="AC588"/>
  <c r="AB588"/>
  <c r="Z588"/>
  <c r="Y588"/>
  <c r="X588"/>
  <c r="W588"/>
  <c r="V588"/>
  <c r="U588"/>
  <c r="T588"/>
  <c r="S588"/>
  <c r="R588"/>
  <c r="Q588"/>
  <c r="P588"/>
  <c r="O588"/>
  <c r="N588"/>
  <c r="M588"/>
  <c r="L588"/>
  <c r="K588"/>
  <c r="J588"/>
  <c r="I588"/>
  <c r="H588"/>
  <c r="G588"/>
  <c r="BP519"/>
  <c r="BO519"/>
  <c r="BN519"/>
  <c r="BM519"/>
  <c r="BL519"/>
  <c r="BK519"/>
  <c r="BJ519"/>
  <c r="BI519"/>
  <c r="BH519"/>
  <c r="BG519"/>
  <c r="BF519"/>
  <c r="BE519"/>
  <c r="BD519"/>
  <c r="BC519"/>
  <c r="BB519"/>
  <c r="BA519"/>
  <c r="AZ519"/>
  <c r="AY519"/>
  <c r="AX519"/>
  <c r="AW519"/>
  <c r="AU519"/>
  <c r="AT519"/>
  <c r="AS519"/>
  <c r="AR519"/>
  <c r="AQ519"/>
  <c r="AP519"/>
  <c r="AO519"/>
  <c r="AN519"/>
  <c r="AM519"/>
  <c r="AL519"/>
  <c r="AK519"/>
  <c r="AJ519"/>
  <c r="AI519"/>
  <c r="AH519"/>
  <c r="AG519"/>
  <c r="AF519"/>
  <c r="AE519"/>
  <c r="AD519"/>
  <c r="AC519"/>
  <c r="AB519"/>
  <c r="Z519"/>
  <c r="Y519"/>
  <c r="X519"/>
  <c r="W519"/>
  <c r="V519"/>
  <c r="U519"/>
  <c r="T519"/>
  <c r="S519"/>
  <c r="R519"/>
  <c r="Q519"/>
  <c r="P519"/>
  <c r="O519"/>
  <c r="N519"/>
  <c r="M519"/>
  <c r="L519"/>
  <c r="K519"/>
  <c r="J519"/>
  <c r="I519"/>
  <c r="H519"/>
  <c r="G519"/>
  <c r="BP446"/>
  <c r="BO446"/>
  <c r="BN446"/>
  <c r="BM446"/>
  <c r="BL446"/>
  <c r="BK446"/>
  <c r="BJ446"/>
  <c r="BI446"/>
  <c r="BH446"/>
  <c r="BG446"/>
  <c r="BF446"/>
  <c r="BE446"/>
  <c r="BD446"/>
  <c r="BC446"/>
  <c r="BB446"/>
  <c r="BA446"/>
  <c r="AZ446"/>
  <c r="AY446"/>
  <c r="AX446"/>
  <c r="AW446"/>
  <c r="AU446"/>
  <c r="AT446"/>
  <c r="AS446"/>
  <c r="AR446"/>
  <c r="AQ446"/>
  <c r="AP446"/>
  <c r="AO446"/>
  <c r="AN446"/>
  <c r="AM446"/>
  <c r="AL446"/>
  <c r="AK446"/>
  <c r="AJ446"/>
  <c r="AI446"/>
  <c r="AH446"/>
  <c r="AG446"/>
  <c r="AF446"/>
  <c r="AE446"/>
  <c r="AD446"/>
  <c r="AC446"/>
  <c r="AB446"/>
  <c r="Z446"/>
  <c r="Y446"/>
  <c r="X446"/>
  <c r="W446"/>
  <c r="V446"/>
  <c r="U446"/>
  <c r="T446"/>
  <c r="S446"/>
  <c r="R446"/>
  <c r="Q446"/>
  <c r="P446"/>
  <c r="O446"/>
  <c r="N446"/>
  <c r="M446"/>
  <c r="L446"/>
  <c r="K446"/>
  <c r="J446"/>
  <c r="I446"/>
  <c r="H446"/>
  <c r="G446"/>
  <c r="BP373"/>
  <c r="BO373"/>
  <c r="BN373"/>
  <c r="BM373"/>
  <c r="BL373"/>
  <c r="BK373"/>
  <c r="BJ373"/>
  <c r="BI373"/>
  <c r="BH373"/>
  <c r="BG373"/>
  <c r="BF373"/>
  <c r="BE373"/>
  <c r="BD373"/>
  <c r="BC373"/>
  <c r="BB373"/>
  <c r="BA373"/>
  <c r="AZ373"/>
  <c r="AY373"/>
  <c r="AX373"/>
  <c r="AW373"/>
  <c r="AU373"/>
  <c r="AT373"/>
  <c r="AS373"/>
  <c r="AR373"/>
  <c r="AQ373"/>
  <c r="AP373"/>
  <c r="AO373"/>
  <c r="AN373"/>
  <c r="AM373"/>
  <c r="AL373"/>
  <c r="AK373"/>
  <c r="AJ373"/>
  <c r="AI373"/>
  <c r="AH373"/>
  <c r="AG373"/>
  <c r="AF373"/>
  <c r="AE373"/>
  <c r="AD373"/>
  <c r="AC373"/>
  <c r="AB373"/>
  <c r="Z373"/>
  <c r="Y373"/>
  <c r="X373"/>
  <c r="W373"/>
  <c r="V373"/>
  <c r="U373"/>
  <c r="T373"/>
  <c r="S373"/>
  <c r="R373"/>
  <c r="Q373"/>
  <c r="P373"/>
  <c r="O373"/>
  <c r="N373"/>
  <c r="M373"/>
  <c r="L373"/>
  <c r="K373"/>
  <c r="J373"/>
  <c r="I373"/>
  <c r="H373"/>
  <c r="G373"/>
  <c r="BP300"/>
  <c r="BO300"/>
  <c r="BN300"/>
  <c r="BM300"/>
  <c r="BL300"/>
  <c r="BK300"/>
  <c r="BJ300"/>
  <c r="BI300"/>
  <c r="BH300"/>
  <c r="BG300"/>
  <c r="BF300"/>
  <c r="BE300"/>
  <c r="BD300"/>
  <c r="BC300"/>
  <c r="BB300"/>
  <c r="BA300"/>
  <c r="AZ300"/>
  <c r="AY300"/>
  <c r="AX300"/>
  <c r="AW300"/>
  <c r="AU300"/>
  <c r="AT300"/>
  <c r="AS300"/>
  <c r="AR300"/>
  <c r="AQ300"/>
  <c r="AP300"/>
  <c r="AO300"/>
  <c r="AN300"/>
  <c r="AM300"/>
  <c r="AL300"/>
  <c r="AK300"/>
  <c r="AJ300"/>
  <c r="AI300"/>
  <c r="AH300"/>
  <c r="AG300"/>
  <c r="AF300"/>
  <c r="AE300"/>
  <c r="AD300"/>
  <c r="AC300"/>
  <c r="AB300"/>
  <c r="Z300"/>
  <c r="Y300"/>
  <c r="X300"/>
  <c r="W300"/>
  <c r="V300"/>
  <c r="U300"/>
  <c r="T300"/>
  <c r="S300"/>
  <c r="R300"/>
  <c r="Q300"/>
  <c r="P300"/>
  <c r="O300"/>
  <c r="N300"/>
  <c r="M300"/>
  <c r="L300"/>
  <c r="K300"/>
  <c r="J300"/>
  <c r="I300"/>
  <c r="H300"/>
  <c r="G300"/>
  <c r="BP227"/>
  <c r="BO227"/>
  <c r="BN227"/>
  <c r="BM227"/>
  <c r="BL227"/>
  <c r="BK227"/>
  <c r="BJ227"/>
  <c r="BI227"/>
  <c r="BH227"/>
  <c r="BG227"/>
  <c r="BF227"/>
  <c r="BE227"/>
  <c r="BD227"/>
  <c r="BC227"/>
  <c r="BB227"/>
  <c r="BA227"/>
  <c r="AZ227"/>
  <c r="AY227"/>
  <c r="AX227"/>
  <c r="AW227"/>
  <c r="AU227"/>
  <c r="AT227"/>
  <c r="AS227"/>
  <c r="AR227"/>
  <c r="AQ227"/>
  <c r="AP227"/>
  <c r="AO227"/>
  <c r="AN227"/>
  <c r="AM227"/>
  <c r="AL227"/>
  <c r="AK227"/>
  <c r="AJ227"/>
  <c r="AI227"/>
  <c r="AH227"/>
  <c r="AG227"/>
  <c r="AF227"/>
  <c r="AE227"/>
  <c r="AD227"/>
  <c r="AC227"/>
  <c r="AB227"/>
  <c r="Z227"/>
  <c r="Y227"/>
  <c r="X227"/>
  <c r="W227"/>
  <c r="V227"/>
  <c r="U227"/>
  <c r="T227"/>
  <c r="S227"/>
  <c r="R227"/>
  <c r="Q227"/>
  <c r="P227"/>
  <c r="O227"/>
  <c r="N227"/>
  <c r="M227"/>
  <c r="L227"/>
  <c r="K227"/>
  <c r="J227"/>
  <c r="I227"/>
  <c r="H227"/>
  <c r="G227"/>
  <c r="BP157"/>
  <c r="BO157"/>
  <c r="BN157"/>
  <c r="BM157"/>
  <c r="BL157"/>
  <c r="BK157"/>
  <c r="BJ157"/>
  <c r="BI157"/>
  <c r="BH157"/>
  <c r="BG157"/>
  <c r="BF157"/>
  <c r="BE157"/>
  <c r="BD157"/>
  <c r="BC157"/>
  <c r="BB157"/>
  <c r="BA157"/>
  <c r="AZ157"/>
  <c r="AY157"/>
  <c r="AX157"/>
  <c r="AW157"/>
  <c r="AU157"/>
  <c r="AT157"/>
  <c r="AS157"/>
  <c r="AR157"/>
  <c r="AQ157"/>
  <c r="AP157"/>
  <c r="AO157"/>
  <c r="AN157"/>
  <c r="AM157"/>
  <c r="AL157"/>
  <c r="AK157"/>
  <c r="AJ157"/>
  <c r="AI157"/>
  <c r="AH157"/>
  <c r="AG157"/>
  <c r="AF157"/>
  <c r="AE157"/>
  <c r="AD157"/>
  <c r="AC157"/>
  <c r="AB157"/>
  <c r="Z157"/>
  <c r="Y157"/>
  <c r="X157"/>
  <c r="W157"/>
  <c r="V157"/>
  <c r="U157"/>
  <c r="T157"/>
  <c r="S157"/>
  <c r="R157"/>
  <c r="Q157"/>
  <c r="P157"/>
  <c r="O157"/>
  <c r="N157"/>
  <c r="M157"/>
  <c r="L157"/>
  <c r="K157"/>
  <c r="J157"/>
  <c r="I157"/>
  <c r="H157"/>
  <c r="G157"/>
  <c r="BP87"/>
  <c r="BO87"/>
  <c r="BN87"/>
  <c r="BM87"/>
  <c r="BL87"/>
  <c r="BK87"/>
  <c r="BJ87"/>
  <c r="BI87"/>
  <c r="BH87"/>
  <c r="BG87"/>
  <c r="BF87"/>
  <c r="BE87"/>
  <c r="BD87"/>
  <c r="BC87"/>
  <c r="BB87"/>
  <c r="BA87"/>
  <c r="AZ87"/>
  <c r="AY87"/>
  <c r="AX87"/>
  <c r="AW87"/>
  <c r="AU87"/>
  <c r="AT87"/>
  <c r="AS87"/>
  <c r="AR87"/>
  <c r="AQ87"/>
  <c r="AP87"/>
  <c r="AO87"/>
  <c r="AN87"/>
  <c r="AM87"/>
  <c r="AL87"/>
  <c r="AK87"/>
  <c r="AJ87"/>
  <c r="AI87"/>
  <c r="AH87"/>
  <c r="AG87"/>
  <c r="AF87"/>
  <c r="AE87"/>
  <c r="AD87"/>
  <c r="AC87"/>
  <c r="AB87"/>
  <c r="Z87"/>
  <c r="Y87"/>
  <c r="X87"/>
  <c r="W87"/>
  <c r="V87"/>
  <c r="U87"/>
  <c r="T87"/>
  <c r="S87"/>
  <c r="R87"/>
  <c r="Q87"/>
  <c r="P87"/>
  <c r="O87"/>
  <c r="N87"/>
  <c r="M87"/>
  <c r="L87"/>
  <c r="K87"/>
  <c r="J87"/>
  <c r="I87"/>
  <c r="H87"/>
  <c r="G87"/>
  <c r="J82" i="63"/>
  <c r="J90" s="1"/>
  <c r="C17" i="67"/>
  <c r="D17"/>
  <c r="E17"/>
  <c r="F17"/>
  <c r="G17"/>
  <c r="H17"/>
  <c r="I17"/>
  <c r="J17"/>
  <c r="K17"/>
  <c r="L17"/>
  <c r="M17"/>
  <c r="N17"/>
  <c r="O17"/>
  <c r="P17"/>
  <c r="Q17"/>
  <c r="R17"/>
  <c r="S17"/>
  <c r="T17"/>
  <c r="U17"/>
  <c r="V17"/>
  <c r="F25"/>
  <c r="G25"/>
  <c r="H25"/>
  <c r="L25"/>
  <c r="M25"/>
  <c r="N25"/>
  <c r="O25"/>
  <c r="P25"/>
  <c r="Q25"/>
  <c r="R25"/>
  <c r="S25"/>
  <c r="T25"/>
  <c r="U25"/>
  <c r="V25"/>
  <c r="P60" i="40"/>
  <c r="P61"/>
  <c r="P62"/>
  <c r="P63"/>
  <c r="P64"/>
  <c r="P65"/>
  <c r="P66"/>
  <c r="P67"/>
  <c r="P68"/>
  <c r="P69"/>
  <c r="P70"/>
  <c r="P71"/>
  <c r="P72"/>
  <c r="P73"/>
  <c r="P74"/>
  <c r="P75"/>
  <c r="P76"/>
  <c r="P77"/>
  <c r="P78"/>
  <c r="P79"/>
  <c r="P80"/>
  <c r="J81"/>
  <c r="P81"/>
  <c r="P82"/>
  <c r="P83"/>
  <c r="P84"/>
  <c r="P85"/>
  <c r="P86"/>
  <c r="P87"/>
  <c r="P88"/>
  <c r="P89"/>
  <c r="P90"/>
  <c r="P91"/>
  <c r="P92"/>
  <c r="P93"/>
  <c r="P94"/>
  <c r="P95"/>
  <c r="P96"/>
  <c r="P97"/>
  <c r="P98"/>
  <c r="P99"/>
  <c r="P100"/>
  <c r="P101"/>
  <c r="P102"/>
  <c r="P103"/>
  <c r="P104"/>
  <c r="P105"/>
  <c r="P106"/>
  <c r="P107"/>
  <c r="P108"/>
  <c r="P109"/>
  <c r="P110"/>
  <c r="P111"/>
  <c r="P112"/>
  <c r="P113"/>
  <c r="P114"/>
  <c r="P158"/>
  <c r="P159"/>
  <c r="P160"/>
  <c r="P161"/>
  <c r="P162"/>
  <c r="P163"/>
  <c r="P164"/>
  <c r="P165"/>
  <c r="P166"/>
  <c r="P167"/>
  <c r="P168"/>
  <c r="P169"/>
  <c r="P170"/>
  <c r="P171"/>
  <c r="P172"/>
  <c r="P173"/>
  <c r="P174"/>
  <c r="P175"/>
  <c r="P176"/>
  <c r="P177"/>
  <c r="P178"/>
  <c r="P179"/>
  <c r="P180"/>
  <c r="P181"/>
  <c r="P182"/>
  <c r="P183"/>
  <c r="P184"/>
  <c r="P185"/>
  <c r="P186"/>
  <c r="P187"/>
  <c r="P188"/>
  <c r="P189"/>
  <c r="P190"/>
  <c r="P191"/>
  <c r="J192"/>
  <c r="P192"/>
  <c r="J193"/>
  <c r="P193"/>
  <c r="J194"/>
  <c r="P194"/>
  <c r="P195"/>
  <c r="J195"/>
  <c r="P196"/>
  <c r="J196"/>
  <c r="P197"/>
  <c r="J197"/>
  <c r="P198"/>
  <c r="J198"/>
  <c r="F39" i="64"/>
  <c r="F47"/>
  <c r="F57"/>
  <c r="C80"/>
  <c r="F117"/>
  <c r="F121"/>
  <c r="C150"/>
  <c r="F159"/>
  <c r="F165"/>
  <c r="F168"/>
  <c r="F172"/>
  <c r="F176"/>
  <c r="F183"/>
  <c r="F191"/>
  <c r="BQ198"/>
  <c r="F229"/>
  <c r="F249"/>
  <c r="C268"/>
  <c r="BQ268"/>
  <c r="C290"/>
  <c r="AA290"/>
  <c r="AV290"/>
  <c r="F306"/>
  <c r="F314"/>
  <c r="F322"/>
  <c r="F326"/>
  <c r="F334"/>
  <c r="BQ341"/>
  <c r="AA364"/>
  <c r="AV364"/>
  <c r="F378"/>
  <c r="F380"/>
  <c r="F381"/>
  <c r="F384"/>
  <c r="F395"/>
  <c r="C414"/>
  <c r="C436"/>
  <c r="AA436"/>
  <c r="AV436"/>
  <c r="F451"/>
  <c r="F457"/>
  <c r="F465"/>
  <c r="F467"/>
  <c r="C487"/>
  <c r="BQ487"/>
  <c r="C509"/>
  <c r="AA509"/>
  <c r="AV509"/>
  <c r="C511"/>
  <c r="F527"/>
  <c r="F530"/>
  <c r="F534"/>
  <c r="F538"/>
  <c r="F542"/>
  <c r="F550"/>
  <c r="C560"/>
  <c r="BQ560"/>
  <c r="C582"/>
  <c r="AA582"/>
  <c r="AV582"/>
  <c r="F589"/>
  <c r="F591"/>
  <c r="F592"/>
  <c r="F594"/>
  <c r="F595"/>
  <c r="F597"/>
  <c r="F598"/>
  <c r="F600"/>
  <c r="F601"/>
  <c r="F602"/>
  <c r="F608"/>
  <c r="F609"/>
  <c r="F611"/>
  <c r="F615"/>
  <c r="F619"/>
  <c r="F623"/>
  <c r="F627"/>
  <c r="F628"/>
  <c r="C156" i="25"/>
  <c r="C157"/>
  <c r="C158"/>
  <c r="C159"/>
  <c r="C160"/>
  <c r="C161"/>
  <c r="C11" i="72"/>
  <c r="D11" i="69"/>
  <c r="E11"/>
  <c r="F11"/>
  <c r="G11"/>
  <c r="H11"/>
  <c r="I11"/>
  <c r="J11"/>
  <c r="K11"/>
  <c r="L11"/>
  <c r="M11"/>
  <c r="N11"/>
  <c r="O11"/>
  <c r="P11"/>
  <c r="Q11"/>
  <c r="R11"/>
  <c r="S11"/>
  <c r="T11"/>
  <c r="U11"/>
  <c r="V11"/>
  <c r="W11"/>
  <c r="D11" i="65"/>
  <c r="E11"/>
  <c r="F11"/>
  <c r="G11"/>
  <c r="H11"/>
  <c r="I11"/>
  <c r="J11"/>
  <c r="K11"/>
  <c r="L11"/>
  <c r="M11"/>
  <c r="N11"/>
  <c r="O11"/>
  <c r="P11"/>
  <c r="Q11"/>
  <c r="R11"/>
  <c r="S11"/>
  <c r="T11"/>
  <c r="U11"/>
  <c r="V11"/>
  <c r="W11"/>
  <c r="D13" i="47"/>
  <c r="E13"/>
  <c r="F13"/>
  <c r="G13"/>
  <c r="H13"/>
  <c r="I13"/>
  <c r="J13"/>
  <c r="K13"/>
  <c r="L13"/>
  <c r="M13"/>
  <c r="N13"/>
  <c r="O13"/>
  <c r="P13"/>
  <c r="Q13"/>
  <c r="R13"/>
  <c r="S13"/>
  <c r="T13"/>
  <c r="U13"/>
  <c r="V13"/>
  <c r="W13"/>
  <c r="D23"/>
  <c r="E23"/>
  <c r="F23"/>
  <c r="G23"/>
  <c r="H23"/>
  <c r="I23"/>
  <c r="J23"/>
  <c r="K23"/>
  <c r="L23"/>
  <c r="M23"/>
  <c r="N23"/>
  <c r="O23"/>
  <c r="P23"/>
  <c r="Q23"/>
  <c r="R23"/>
  <c r="S23"/>
  <c r="T23"/>
  <c r="U23"/>
  <c r="V23"/>
  <c r="W23"/>
  <c r="A20" i="68"/>
  <c r="B20"/>
  <c r="C20"/>
  <c r="A23"/>
  <c r="B23"/>
  <c r="A27"/>
  <c r="B27"/>
  <c r="A28"/>
  <c r="B28"/>
  <c r="D28"/>
  <c r="A29"/>
  <c r="B29"/>
  <c r="A30"/>
  <c r="B30"/>
  <c r="A31"/>
  <c r="B31"/>
  <c r="A32"/>
  <c r="B32"/>
  <c r="D32"/>
  <c r="A33"/>
  <c r="B33"/>
  <c r="A34"/>
  <c r="B34"/>
  <c r="A35"/>
  <c r="B35"/>
  <c r="A36"/>
  <c r="B36"/>
  <c r="D36"/>
  <c r="A37"/>
  <c r="B37"/>
  <c r="A38"/>
  <c r="B38"/>
  <c r="A39"/>
  <c r="B39"/>
  <c r="A40"/>
  <c r="B40"/>
  <c r="D40"/>
  <c r="A41"/>
  <c r="B41"/>
  <c r="A42"/>
  <c r="B42"/>
  <c r="A43"/>
  <c r="B43"/>
  <c r="A44"/>
  <c r="B44"/>
  <c r="A45"/>
  <c r="B45"/>
  <c r="D45"/>
  <c r="A46"/>
  <c r="B46"/>
  <c r="A47"/>
  <c r="B47"/>
  <c r="A48"/>
  <c r="B48"/>
  <c r="A49"/>
  <c r="B49"/>
  <c r="D49"/>
  <c r="A50"/>
  <c r="B50"/>
  <c r="A51"/>
  <c r="B51"/>
  <c r="A52"/>
  <c r="B52"/>
  <c r="A53"/>
  <c r="B53"/>
  <c r="D53"/>
  <c r="A54"/>
  <c r="B54"/>
  <c r="A55"/>
  <c r="B55"/>
  <c r="A56"/>
  <c r="B56"/>
  <c r="A57"/>
  <c r="B57"/>
  <c r="D57"/>
  <c r="A58"/>
  <c r="B58"/>
  <c r="A59"/>
  <c r="B59"/>
  <c r="A60"/>
  <c r="B60"/>
  <c r="A61"/>
  <c r="B61"/>
  <c r="D61"/>
  <c r="A62"/>
  <c r="B62"/>
  <c r="A63"/>
  <c r="B63"/>
  <c r="A66"/>
  <c r="B66"/>
  <c r="A67"/>
  <c r="B67"/>
  <c r="A68"/>
  <c r="B68"/>
  <c r="D68"/>
  <c r="A69"/>
  <c r="B69"/>
  <c r="A70"/>
  <c r="B70"/>
  <c r="A71"/>
  <c r="B71"/>
  <c r="A72"/>
  <c r="B72"/>
  <c r="D72"/>
  <c r="A73"/>
  <c r="B73"/>
  <c r="A74"/>
  <c r="B74"/>
  <c r="A75"/>
  <c r="B75"/>
  <c r="A76"/>
  <c r="B76"/>
  <c r="D76"/>
  <c r="A77"/>
  <c r="B77"/>
  <c r="A78"/>
  <c r="B78"/>
  <c r="A79"/>
  <c r="B79"/>
  <c r="A80"/>
  <c r="B80"/>
  <c r="D80"/>
  <c r="A81"/>
  <c r="B81"/>
  <c r="A82"/>
  <c r="B82"/>
  <c r="A83"/>
  <c r="B83"/>
  <c r="A84"/>
  <c r="B84"/>
  <c r="D84"/>
  <c r="A85"/>
  <c r="B85"/>
  <c r="A86"/>
  <c r="B86"/>
  <c r="A87"/>
  <c r="B87"/>
  <c r="A88"/>
  <c r="B88"/>
  <c r="D88"/>
  <c r="A89"/>
  <c r="B89"/>
  <c r="A90"/>
  <c r="B90"/>
  <c r="A91"/>
  <c r="B91"/>
  <c r="A92"/>
  <c r="B92"/>
  <c r="D92"/>
  <c r="A93"/>
  <c r="B93"/>
  <c r="A94"/>
  <c r="B94"/>
  <c r="A95"/>
  <c r="B95"/>
  <c r="A96"/>
  <c r="B96"/>
  <c r="D96"/>
  <c r="A97"/>
  <c r="B97"/>
  <c r="A98"/>
  <c r="B98"/>
  <c r="A99"/>
  <c r="B99"/>
  <c r="A100"/>
  <c r="B100"/>
  <c r="D100"/>
  <c r="A101"/>
  <c r="B101"/>
  <c r="A102"/>
  <c r="B102"/>
  <c r="A103"/>
  <c r="B103"/>
  <c r="A104"/>
  <c r="B104"/>
  <c r="D104"/>
  <c r="A105"/>
  <c r="B105"/>
  <c r="A106"/>
  <c r="B106"/>
  <c r="A107"/>
  <c r="B107"/>
  <c r="A108"/>
  <c r="B108"/>
  <c r="D108"/>
  <c r="A109"/>
  <c r="B109"/>
  <c r="A110"/>
  <c r="B110"/>
  <c r="A111"/>
  <c r="B111"/>
  <c r="A112"/>
  <c r="B112"/>
  <c r="D112"/>
  <c r="A113"/>
  <c r="B113"/>
  <c r="A114"/>
  <c r="B114"/>
  <c r="A115"/>
  <c r="B115"/>
  <c r="A116"/>
  <c r="B116"/>
  <c r="D116"/>
  <c r="A117"/>
  <c r="B117"/>
  <c r="A118"/>
  <c r="B118"/>
  <c r="A119"/>
  <c r="B119"/>
  <c r="A120"/>
  <c r="B120"/>
  <c r="D120"/>
  <c r="A121"/>
  <c r="B121"/>
  <c r="A122"/>
  <c r="B122"/>
  <c r="A123"/>
  <c r="B123"/>
  <c r="A124"/>
  <c r="B124"/>
  <c r="D124"/>
  <c r="A125"/>
  <c r="B125"/>
  <c r="A126"/>
  <c r="B126"/>
  <c r="A127"/>
  <c r="B127"/>
  <c r="A128"/>
  <c r="B128"/>
  <c r="D128"/>
  <c r="A129"/>
  <c r="B129"/>
  <c r="A130"/>
  <c r="B130"/>
  <c r="A131"/>
  <c r="B131"/>
  <c r="A132"/>
  <c r="B132"/>
  <c r="D132"/>
  <c r="A133"/>
  <c r="B133"/>
  <c r="A134"/>
  <c r="B134"/>
  <c r="A135"/>
  <c r="B135"/>
  <c r="A136"/>
  <c r="B136"/>
  <c r="D136"/>
  <c r="A137"/>
  <c r="B137"/>
  <c r="A138"/>
  <c r="B138"/>
  <c r="A139"/>
  <c r="B139"/>
  <c r="A140"/>
  <c r="B140"/>
  <c r="D140"/>
  <c r="A141"/>
  <c r="B141"/>
  <c r="A142"/>
  <c r="B142"/>
  <c r="D31" i="35"/>
  <c r="E31"/>
  <c r="F31"/>
  <c r="G31"/>
  <c r="H31"/>
  <c r="I31"/>
  <c r="J31"/>
  <c r="K31"/>
  <c r="L31"/>
  <c r="M31"/>
  <c r="N31"/>
  <c r="O31"/>
  <c r="P31"/>
  <c r="Q31"/>
  <c r="R31"/>
  <c r="S31"/>
  <c r="T31"/>
  <c r="U31"/>
  <c r="V31"/>
  <c r="W31"/>
  <c r="P20" i="34"/>
  <c r="S20"/>
  <c r="V20"/>
  <c r="Y20"/>
  <c r="AB20"/>
  <c r="AH20"/>
  <c r="AK20"/>
  <c r="AN20"/>
  <c r="AQ20"/>
  <c r="AT20"/>
  <c r="AW20"/>
  <c r="AZ20"/>
  <c r="BC20"/>
  <c r="BF20"/>
  <c r="BI20"/>
  <c r="BL27"/>
  <c r="BL28"/>
  <c r="BM28"/>
  <c r="BL29"/>
  <c r="BM29"/>
  <c r="BL31"/>
  <c r="BL33"/>
  <c r="BL34"/>
  <c r="BM34"/>
  <c r="BL35"/>
  <c r="BM35"/>
  <c r="BL37"/>
  <c r="BM37"/>
  <c r="BL38"/>
  <c r="BM38"/>
  <c r="F64"/>
  <c r="F70"/>
  <c r="F71"/>
  <c r="E14" i="54"/>
  <c r="H14"/>
  <c r="K14"/>
  <c r="N14"/>
  <c r="Q14"/>
  <c r="T14"/>
  <c r="W14"/>
  <c r="Z14"/>
  <c r="AC14"/>
  <c r="AF14"/>
  <c r="AI14"/>
  <c r="AL14"/>
  <c r="AO14"/>
  <c r="AR14"/>
  <c r="AU14"/>
  <c r="AX14"/>
  <c r="BA14"/>
  <c r="BD14"/>
  <c r="BG14"/>
  <c r="BJ14"/>
  <c r="BM32"/>
  <c r="BN32"/>
  <c r="BM33"/>
  <c r="BN33"/>
  <c r="BM34"/>
  <c r="BN34"/>
  <c r="BM35"/>
  <c r="BN35"/>
  <c r="BM36"/>
  <c r="BN36"/>
  <c r="BM37"/>
  <c r="BN37"/>
  <c r="C39" i="11"/>
  <c r="E82" i="63"/>
  <c r="G82"/>
  <c r="E231" i="31"/>
  <c r="E265"/>
  <c r="E442"/>
  <c r="F14"/>
  <c r="H265" s="1"/>
  <c r="CG232" i="46" l="1"/>
  <c r="BL226"/>
  <c r="CF232"/>
  <c r="CF224"/>
  <c r="BK228"/>
  <c r="CE228"/>
  <c r="BI232"/>
  <c r="BI227"/>
  <c r="BH232"/>
  <c r="BG232"/>
  <c r="CB217"/>
  <c r="CA232"/>
  <c r="CA224"/>
  <c r="BB226"/>
  <c r="BA228"/>
  <c r="AZ227"/>
  <c r="CC226"/>
  <c r="CG227"/>
  <c r="CF217"/>
  <c r="CE224"/>
  <c r="CD232"/>
  <c r="CD217"/>
  <c r="BH217"/>
  <c r="CB227"/>
  <c r="BG217"/>
  <c r="BF227"/>
  <c r="CA217"/>
  <c r="AM144"/>
  <c r="CM103"/>
  <c r="CM101"/>
  <c r="AW98"/>
  <c r="CM95"/>
  <c r="CM92"/>
  <c r="CK242" s="1"/>
  <c r="AW92"/>
  <c r="AU242" s="1"/>
  <c r="CM91"/>
  <c r="CM88"/>
  <c r="CM86"/>
  <c r="CL111"/>
  <c r="AV102"/>
  <c r="CL101"/>
  <c r="AA101"/>
  <c r="AA100"/>
  <c r="AA99"/>
  <c r="AV98"/>
  <c r="CL97"/>
  <c r="CL95"/>
  <c r="AA93"/>
  <c r="AV90"/>
  <c r="CL87"/>
  <c r="CL85"/>
  <c r="AU111"/>
  <c r="AU104"/>
  <c r="CK95"/>
  <c r="BP92"/>
  <c r="BN242" s="1"/>
  <c r="AU89"/>
  <c r="AU87"/>
  <c r="CJ103"/>
  <c r="BO92"/>
  <c r="BM242" s="1"/>
  <c r="CJ89"/>
  <c r="CJ87"/>
  <c r="CJ85"/>
  <c r="CI103"/>
  <c r="CI92"/>
  <c r="CG242" s="1"/>
  <c r="AS92"/>
  <c r="AQ242" s="1"/>
  <c r="AS90"/>
  <c r="AS88"/>
  <c r="AS86"/>
  <c r="CH104"/>
  <c r="CH87"/>
  <c r="V109"/>
  <c r="AQ94"/>
  <c r="CG90"/>
  <c r="CF110"/>
  <c r="CE109"/>
  <c r="BJ92"/>
  <c r="BH242" s="1"/>
  <c r="CD85"/>
  <c r="BY101"/>
  <c r="BX111"/>
  <c r="AD83"/>
  <c r="BD203"/>
  <c r="AI200"/>
  <c r="BD189"/>
  <c r="BD173"/>
  <c r="AG200"/>
  <c r="BW163"/>
  <c r="BW161"/>
  <c r="CM96"/>
  <c r="AB95"/>
  <c r="CL114"/>
  <c r="CL106"/>
  <c r="AA91"/>
  <c r="Y90"/>
  <c r="AS106"/>
  <c r="CH217"/>
  <c r="CE227"/>
  <c r="BH224"/>
  <c r="BG224"/>
  <c r="CB228"/>
  <c r="CB226"/>
  <c r="BF228"/>
  <c r="BW232"/>
  <c r="AW112"/>
  <c r="AA114"/>
  <c r="CL110"/>
  <c r="CL104"/>
  <c r="AU110"/>
  <c r="AU105"/>
  <c r="CK102"/>
  <c r="CK97"/>
  <c r="CJ111"/>
  <c r="Y106"/>
  <c r="CJ101"/>
  <c r="CJ97"/>
  <c r="CI112"/>
  <c r="CI101"/>
  <c r="CH111"/>
  <c r="AR97"/>
  <c r="AQ110"/>
  <c r="CG103"/>
  <c r="CG97"/>
  <c r="CF104"/>
  <c r="CF92"/>
  <c r="CD242" s="1"/>
  <c r="CF91"/>
  <c r="CE97"/>
  <c r="CE88"/>
  <c r="S109"/>
  <c r="CD89"/>
  <c r="CC111"/>
  <c r="AM95"/>
  <c r="AM90"/>
  <c r="N106"/>
  <c r="AI95"/>
  <c r="AI89"/>
  <c r="BX103"/>
  <c r="AG97"/>
  <c r="AG88"/>
  <c r="BX85"/>
  <c r="BW85"/>
  <c r="CG218"/>
  <c r="CF226"/>
  <c r="CE217"/>
  <c r="CD224"/>
  <c r="BI228"/>
  <c r="BI218"/>
  <c r="CC232"/>
  <c r="CC227"/>
  <c r="BF232"/>
  <c r="BF226"/>
  <c r="BB228"/>
  <c r="BB217"/>
  <c r="AZ217"/>
  <c r="BD177"/>
  <c r="BD174"/>
  <c r="BD171"/>
  <c r="BD169"/>
  <c r="BD167"/>
  <c r="BY158"/>
  <c r="BD140"/>
  <c r="BD139"/>
  <c r="BD138"/>
  <c r="BD155"/>
  <c r="BD154"/>
  <c r="BB222" s="1"/>
  <c r="BD153"/>
  <c r="BB221" s="1"/>
  <c r="BD152"/>
  <c r="BB227" s="1"/>
  <c r="BY150"/>
  <c r="BW220" s="1"/>
  <c r="BY149"/>
  <c r="BW219" s="1"/>
  <c r="BY148"/>
  <c r="BY147"/>
  <c r="BW217" s="1"/>
  <c r="BY146"/>
  <c r="BY145"/>
  <c r="BC204"/>
  <c r="BC190"/>
  <c r="BC185"/>
  <c r="BC174"/>
  <c r="BC171"/>
  <c r="BC169"/>
  <c r="BX158"/>
  <c r="BC140"/>
  <c r="BC139"/>
  <c r="BC138"/>
  <c r="BC155"/>
  <c r="BC154"/>
  <c r="BA222" s="1"/>
  <c r="BC153"/>
  <c r="BA221" s="1"/>
  <c r="BC152"/>
  <c r="BA227" s="1"/>
  <c r="BX150"/>
  <c r="BV220" s="1"/>
  <c r="BX149"/>
  <c r="BV219" s="1"/>
  <c r="BX148"/>
  <c r="BX147"/>
  <c r="BV217" s="1"/>
  <c r="BX146"/>
  <c r="BX145"/>
  <c r="BB204"/>
  <c r="BW140"/>
  <c r="BU232" s="1"/>
  <c r="BW138"/>
  <c r="BW155"/>
  <c r="BU224" s="1"/>
  <c r="BW153"/>
  <c r="BU221" s="1"/>
  <c r="BW152"/>
  <c r="BB150"/>
  <c r="AZ220" s="1"/>
  <c r="BB148"/>
  <c r="BB146"/>
  <c r="BB145"/>
  <c r="AZ226" s="1"/>
  <c r="CM112"/>
  <c r="CM111"/>
  <c r="CM109"/>
  <c r="AW104"/>
  <c r="AW103"/>
  <c r="CM102"/>
  <c r="AW94"/>
  <c r="BR92"/>
  <c r="BP242" s="1"/>
  <c r="CM90"/>
  <c r="AW89"/>
  <c r="AW88"/>
  <c r="CM87"/>
  <c r="CM85"/>
  <c r="CL112"/>
  <c r="AV111"/>
  <c r="AV110"/>
  <c r="CL109"/>
  <c r="AA109"/>
  <c r="AA108"/>
  <c r="AA107"/>
  <c r="AA106"/>
  <c r="CL103"/>
  <c r="CL102"/>
  <c r="AV95"/>
  <c r="AV94"/>
  <c r="CL92"/>
  <c r="CJ242" s="1"/>
  <c r="CL91"/>
  <c r="CL90"/>
  <c r="CL89"/>
  <c r="CL88"/>
  <c r="AV86"/>
  <c r="AV85"/>
  <c r="CK112"/>
  <c r="CK111"/>
  <c r="CK110"/>
  <c r="CK109"/>
  <c r="Z107"/>
  <c r="CK104"/>
  <c r="CK103"/>
  <c r="AU98"/>
  <c r="AU97"/>
  <c r="CK94"/>
  <c r="CK92"/>
  <c r="CI242" s="1"/>
  <c r="CK91"/>
  <c r="CK90"/>
  <c r="CK89"/>
  <c r="CK88"/>
  <c r="CK87"/>
  <c r="CK86"/>
  <c r="CJ112"/>
  <c r="CJ110"/>
  <c r="Y108"/>
  <c r="CJ104"/>
  <c r="CJ102"/>
  <c r="CJ95"/>
  <c r="CJ92"/>
  <c r="CH242" s="1"/>
  <c r="CJ91"/>
  <c r="AT89"/>
  <c r="AT88"/>
  <c r="AT87"/>
  <c r="AT86"/>
  <c r="X114"/>
  <c r="CI111"/>
  <c r="CI109"/>
  <c r="CI102"/>
  <c r="X99"/>
  <c r="CI95"/>
  <c r="CI94"/>
  <c r="BN92"/>
  <c r="BL242" s="1"/>
  <c r="CI90"/>
  <c r="CI89"/>
  <c r="CI88"/>
  <c r="CI86"/>
  <c r="CH112"/>
  <c r="CH110"/>
  <c r="CH102"/>
  <c r="CH94"/>
  <c r="CH89"/>
  <c r="CH85"/>
  <c r="CG109"/>
  <c r="AQ104"/>
  <c r="AQ102"/>
  <c r="V101"/>
  <c r="CG95"/>
  <c r="BL92"/>
  <c r="BJ242" s="1"/>
  <c r="CG88"/>
  <c r="U108"/>
  <c r="CF102"/>
  <c r="AO111"/>
  <c r="T108"/>
  <c r="AO103"/>
  <c r="T100"/>
  <c r="AO89"/>
  <c r="AO86"/>
  <c r="CD110"/>
  <c r="CD102"/>
  <c r="S101"/>
  <c r="AN94"/>
  <c r="AN90"/>
  <c r="AN87"/>
  <c r="AM113"/>
  <c r="R107"/>
  <c r="CC89"/>
  <c r="AI102"/>
  <c r="N101"/>
  <c r="BY86"/>
  <c r="AH104"/>
  <c r="M99"/>
  <c r="BX88"/>
  <c r="CF86"/>
  <c r="CE85"/>
  <c r="CD86"/>
  <c r="CC86"/>
  <c r="BY89"/>
  <c r="CB150"/>
  <c r="BZ220" s="1"/>
  <c r="AT112"/>
  <c r="AT111"/>
  <c r="Y107"/>
  <c r="AT97"/>
  <c r="Y93"/>
  <c r="AS104"/>
  <c r="AS102"/>
  <c r="AS94"/>
  <c r="W114"/>
  <c r="W106"/>
  <c r="V99"/>
  <c r="U114"/>
  <c r="U106"/>
  <c r="AN104"/>
  <c r="R106"/>
  <c r="AM104"/>
  <c r="R99"/>
  <c r="R93"/>
  <c r="AI111"/>
  <c r="AI91"/>
  <c r="AG86"/>
  <c r="AC127" i="25"/>
  <c r="AC280" s="1"/>
  <c r="H197" i="47"/>
  <c r="H361" s="1"/>
  <c r="Y127" i="25"/>
  <c r="Y280" s="1"/>
  <c r="D197" i="47"/>
  <c r="D361" s="1"/>
  <c r="G165" i="46"/>
  <c r="H165" s="1"/>
  <c r="AZ165"/>
  <c r="BB165"/>
  <c r="BC165"/>
  <c r="BD165"/>
  <c r="BH165"/>
  <c r="CD165"/>
  <c r="CE165"/>
  <c r="G164"/>
  <c r="CB164"/>
  <c r="BZ230" s="1"/>
  <c r="BT164"/>
  <c r="BR230" s="1"/>
  <c r="BB164"/>
  <c r="AZ230" s="1"/>
  <c r="BC164"/>
  <c r="BA230" s="1"/>
  <c r="BD164"/>
  <c r="BB230" s="1"/>
  <c r="BH164"/>
  <c r="BF230" s="1"/>
  <c r="CD164"/>
  <c r="CB230" s="1"/>
  <c r="CE164"/>
  <c r="CC230" s="1"/>
  <c r="G163"/>
  <c r="H163" s="1"/>
  <c r="BB163"/>
  <c r="BC163"/>
  <c r="BD163"/>
  <c r="BH163"/>
  <c r="CD163"/>
  <c r="CE163"/>
  <c r="G162"/>
  <c r="H162" s="1"/>
  <c r="CB162"/>
  <c r="BA162"/>
  <c r="BB162"/>
  <c r="BC162"/>
  <c r="BD162"/>
  <c r="BH162"/>
  <c r="CD162"/>
  <c r="CE162"/>
  <c r="G161"/>
  <c r="H161" s="1"/>
  <c r="AZ161"/>
  <c r="BB161"/>
  <c r="BC161"/>
  <c r="BD161"/>
  <c r="BH161"/>
  <c r="CD161"/>
  <c r="CE161"/>
  <c r="G160"/>
  <c r="H160" s="1"/>
  <c r="BF160"/>
  <c r="CB160"/>
  <c r="BT160"/>
  <c r="BB160"/>
  <c r="BC160"/>
  <c r="BD160"/>
  <c r="BH160"/>
  <c r="CD160"/>
  <c r="CE160"/>
  <c r="G159"/>
  <c r="BB159"/>
  <c r="AZ239" s="1"/>
  <c r="BC159"/>
  <c r="BA239" s="1"/>
  <c r="BD159"/>
  <c r="BB239" s="1"/>
  <c r="BH159"/>
  <c r="BF239" s="1"/>
  <c r="CD159"/>
  <c r="CB239" s="1"/>
  <c r="CE159"/>
  <c r="CC239" s="1"/>
  <c r="BB157"/>
  <c r="AZ225" s="1"/>
  <c r="BC157"/>
  <c r="BA225" s="1"/>
  <c r="BD157"/>
  <c r="BB225" s="1"/>
  <c r="BH157"/>
  <c r="BF225" s="1"/>
  <c r="CD157"/>
  <c r="CB225" s="1"/>
  <c r="CE157"/>
  <c r="CC225" s="1"/>
  <c r="BK157"/>
  <c r="BI225" s="1"/>
  <c r="AZ151"/>
  <c r="BB151"/>
  <c r="AZ224" s="1"/>
  <c r="BC151"/>
  <c r="BD151"/>
  <c r="BB224" s="1"/>
  <c r="BH151"/>
  <c r="BF224" s="1"/>
  <c r="CD151"/>
  <c r="CB224" s="1"/>
  <c r="CE151"/>
  <c r="CC224" s="1"/>
  <c r="BK151"/>
  <c r="BI224" s="1"/>
  <c r="AO144"/>
  <c r="AE144"/>
  <c r="AG144"/>
  <c r="AI144"/>
  <c r="AL144"/>
  <c r="AG127" i="25" s="1"/>
  <c r="AG280" s="1"/>
  <c r="AN144" i="46"/>
  <c r="BW143"/>
  <c r="BX143"/>
  <c r="BY143"/>
  <c r="CC143"/>
  <c r="BI143"/>
  <c r="BJ143"/>
  <c r="CF143"/>
  <c r="BG141"/>
  <c r="AZ141"/>
  <c r="AY141"/>
  <c r="BW141"/>
  <c r="BX141"/>
  <c r="BY141"/>
  <c r="CC141"/>
  <c r="BI141"/>
  <c r="BJ141"/>
  <c r="CF141"/>
  <c r="CD226" s="1"/>
  <c r="BW136"/>
  <c r="BX136"/>
  <c r="BY136"/>
  <c r="CC136"/>
  <c r="BI136"/>
  <c r="BJ136"/>
  <c r="CF136"/>
  <c r="BW134"/>
  <c r="BX134"/>
  <c r="BY134"/>
  <c r="CC134"/>
  <c r="BI134"/>
  <c r="BJ134"/>
  <c r="CF134"/>
  <c r="BW131"/>
  <c r="BX131"/>
  <c r="BY131"/>
  <c r="CC131"/>
  <c r="BI131"/>
  <c r="BJ131"/>
  <c r="CF131"/>
  <c r="BW124"/>
  <c r="BX124"/>
  <c r="BY124"/>
  <c r="CC124"/>
  <c r="BI124"/>
  <c r="BJ124"/>
  <c r="BK124"/>
  <c r="BW123"/>
  <c r="BX123"/>
  <c r="BY123"/>
  <c r="CC123"/>
  <c r="BI123"/>
  <c r="BJ123"/>
  <c r="BK123"/>
  <c r="AF114"/>
  <c r="AW114"/>
  <c r="BX113"/>
  <c r="CJ113"/>
  <c r="O113"/>
  <c r="V113"/>
  <c r="AB113"/>
  <c r="O112"/>
  <c r="V112"/>
  <c r="AA112"/>
  <c r="O111"/>
  <c r="V111"/>
  <c r="O110"/>
  <c r="V110"/>
  <c r="AK109"/>
  <c r="AQ109"/>
  <c r="CD108"/>
  <c r="CG108"/>
  <c r="AF108"/>
  <c r="AP108"/>
  <c r="AT108"/>
  <c r="AW108"/>
  <c r="BT107"/>
  <c r="CF107"/>
  <c r="CI107"/>
  <c r="CJ107"/>
  <c r="AL107"/>
  <c r="AM107"/>
  <c r="AF106"/>
  <c r="AG106"/>
  <c r="AM106"/>
  <c r="AT106"/>
  <c r="AW106"/>
  <c r="BW105"/>
  <c r="CC105"/>
  <c r="CI105"/>
  <c r="CJ105"/>
  <c r="O105"/>
  <c r="R105"/>
  <c r="V105"/>
  <c r="Y105"/>
  <c r="AB105"/>
  <c r="O104"/>
  <c r="R104"/>
  <c r="V104"/>
  <c r="Z104"/>
  <c r="AA104"/>
  <c r="O103"/>
  <c r="R103"/>
  <c r="V103"/>
  <c r="O102"/>
  <c r="V102"/>
  <c r="AK101"/>
  <c r="AQ101"/>
  <c r="CF100"/>
  <c r="CG100"/>
  <c r="AL100"/>
  <c r="AP100"/>
  <c r="AW100"/>
  <c r="CE99"/>
  <c r="CF99"/>
  <c r="CJ99"/>
  <c r="O98"/>
  <c r="J98"/>
  <c r="AL96"/>
  <c r="AU96"/>
  <c r="O95"/>
  <c r="M95"/>
  <c r="Y95"/>
  <c r="AL93"/>
  <c r="AV93"/>
  <c r="O91"/>
  <c r="M91"/>
  <c r="O90"/>
  <c r="AB90"/>
  <c r="O89"/>
  <c r="M89"/>
  <c r="AA89"/>
  <c r="O88"/>
  <c r="M88"/>
  <c r="O87"/>
  <c r="R87"/>
  <c r="Z87"/>
  <c r="O86"/>
  <c r="Y86"/>
  <c r="AB86"/>
  <c r="O85"/>
  <c r="N85"/>
  <c r="AA85"/>
  <c r="AK84"/>
  <c r="AI236" s="1"/>
  <c r="AS84"/>
  <c r="AQ236" s="1"/>
  <c r="O83"/>
  <c r="N83"/>
  <c r="BB196"/>
  <c r="BC196"/>
  <c r="BH196"/>
  <c r="BI196"/>
  <c r="BJ196"/>
  <c r="AY205"/>
  <c r="BB205"/>
  <c r="BC205"/>
  <c r="BH205"/>
  <c r="AI205"/>
  <c r="AN205"/>
  <c r="AO205"/>
  <c r="AY203"/>
  <c r="BI203"/>
  <c r="BJ203"/>
  <c r="AD203"/>
  <c r="AG203"/>
  <c r="AH203"/>
  <c r="AI203"/>
  <c r="AM203"/>
  <c r="AL202"/>
  <c r="AN202"/>
  <c r="AO202"/>
  <c r="BB200"/>
  <c r="BC200"/>
  <c r="BD200"/>
  <c r="BH200"/>
  <c r="AF200"/>
  <c r="AN200"/>
  <c r="AO200"/>
  <c r="BB189"/>
  <c r="BI189"/>
  <c r="BJ189"/>
  <c r="AY186"/>
  <c r="BC186"/>
  <c r="BD186"/>
  <c r="BH186"/>
  <c r="BC184"/>
  <c r="BD184"/>
  <c r="BH184"/>
  <c r="AY182"/>
  <c r="BC182"/>
  <c r="BD182"/>
  <c r="BH182"/>
  <c r="BC180"/>
  <c r="BD180"/>
  <c r="BH180"/>
  <c r="BC178"/>
  <c r="BD178"/>
  <c r="BH178"/>
  <c r="BC176"/>
  <c r="BD176"/>
  <c r="BH176"/>
  <c r="BI173"/>
  <c r="BJ173"/>
  <c r="BB172"/>
  <c r="BC172"/>
  <c r="BD172"/>
  <c r="BH172"/>
  <c r="AK39" i="64"/>
  <c r="AK322"/>
  <c r="AK395"/>
  <c r="AK378"/>
  <c r="AK451"/>
  <c r="AJ176"/>
  <c r="AJ538"/>
  <c r="BB166" i="46"/>
  <c r="BC166"/>
  <c r="BD166"/>
  <c r="BH166"/>
  <c r="AA161"/>
  <c r="V144" i="25" s="1"/>
  <c r="AK144" i="46"/>
  <c r="AF144"/>
  <c r="BT123"/>
  <c r="AZ123"/>
  <c r="BV143"/>
  <c r="BG123"/>
  <c r="AJ550" i="64"/>
  <c r="AT323"/>
  <c r="AG79" i="46"/>
  <c r="AH79"/>
  <c r="AI79"/>
  <c r="AM79"/>
  <c r="AN79"/>
  <c r="AG77"/>
  <c r="AH77"/>
  <c r="AI77"/>
  <c r="AM77"/>
  <c r="AN77"/>
  <c r="AG76"/>
  <c r="AH76"/>
  <c r="AI76"/>
  <c r="AM76"/>
  <c r="AN76"/>
  <c r="AG75"/>
  <c r="AH75"/>
  <c r="AI75"/>
  <c r="AM75"/>
  <c r="AN75"/>
  <c r="AO75"/>
  <c r="AD66"/>
  <c r="AG66"/>
  <c r="AH66"/>
  <c r="AI66"/>
  <c r="AM66"/>
  <c r="AN66"/>
  <c r="AO66"/>
  <c r="AE65"/>
  <c r="AG65"/>
  <c r="AH65"/>
  <c r="AI65"/>
  <c r="AM65"/>
  <c r="AN65"/>
  <c r="AO65"/>
  <c r="AG64"/>
  <c r="AH64"/>
  <c r="AI64"/>
  <c r="AM64"/>
  <c r="AN64"/>
  <c r="AO64"/>
  <c r="AG63"/>
  <c r="AH63"/>
  <c r="AI63"/>
  <c r="AM63"/>
  <c r="AN63"/>
  <c r="AO63"/>
  <c r="AG62"/>
  <c r="AH62"/>
  <c r="AI62"/>
  <c r="AM62"/>
  <c r="AN62"/>
  <c r="AO62"/>
  <c r="AG61"/>
  <c r="AH61"/>
  <c r="AI61"/>
  <c r="AM61"/>
  <c r="AN61"/>
  <c r="AO61"/>
  <c r="AG60"/>
  <c r="AH60"/>
  <c r="AI60"/>
  <c r="AM60"/>
  <c r="AN60"/>
  <c r="AO60"/>
  <c r="I114"/>
  <c r="L114"/>
  <c r="M114"/>
  <c r="N114"/>
  <c r="R114"/>
  <c r="Y114"/>
  <c r="AB114"/>
  <c r="AL113"/>
  <c r="AP113"/>
  <c r="AR113"/>
  <c r="AS113"/>
  <c r="AT113"/>
  <c r="AU113"/>
  <c r="AV113"/>
  <c r="AW113"/>
  <c r="AH112"/>
  <c r="AI112"/>
  <c r="AM112"/>
  <c r="AN112"/>
  <c r="AR112"/>
  <c r="AS112"/>
  <c r="AU112"/>
  <c r="AV112"/>
  <c r="AE111"/>
  <c r="AP111"/>
  <c r="AR111"/>
  <c r="AS111"/>
  <c r="AD110"/>
  <c r="AG110"/>
  <c r="AI110"/>
  <c r="AO110"/>
  <c r="AS110"/>
  <c r="AW110"/>
  <c r="J109"/>
  <c r="N109"/>
  <c r="T109"/>
  <c r="X109"/>
  <c r="AB109"/>
  <c r="W108"/>
  <c r="X108"/>
  <c r="Z108"/>
  <c r="AB108"/>
  <c r="I107"/>
  <c r="M107"/>
  <c r="N107"/>
  <c r="X107"/>
  <c r="AB107"/>
  <c r="Q106"/>
  <c r="I106"/>
  <c r="S106"/>
  <c r="X106"/>
  <c r="Z106"/>
  <c r="AB106"/>
  <c r="AH105"/>
  <c r="AI105"/>
  <c r="AP105"/>
  <c r="AR105"/>
  <c r="AS105"/>
  <c r="AV105"/>
  <c r="AW105"/>
  <c r="AF104"/>
  <c r="AT104"/>
  <c r="AV104"/>
  <c r="AE103"/>
  <c r="AI103"/>
  <c r="AN103"/>
  <c r="AP103"/>
  <c r="AR103"/>
  <c r="AT103"/>
  <c r="AU103"/>
  <c r="AO102"/>
  <c r="AT102"/>
  <c r="AU102"/>
  <c r="AW102"/>
  <c r="J101"/>
  <c r="L101"/>
  <c r="T101"/>
  <c r="Y101"/>
  <c r="Z101"/>
  <c r="AB101"/>
  <c r="Q100"/>
  <c r="N100"/>
  <c r="W100"/>
  <c r="X100"/>
  <c r="Y100"/>
  <c r="AB100"/>
  <c r="I99"/>
  <c r="L99"/>
  <c r="Y99"/>
  <c r="Z99"/>
  <c r="AB99"/>
  <c r="AO98"/>
  <c r="AQ98"/>
  <c r="AS98"/>
  <c r="AF97"/>
  <c r="AH97"/>
  <c r="AI97"/>
  <c r="AM97"/>
  <c r="AS97"/>
  <c r="AV97"/>
  <c r="AF95"/>
  <c r="AG95"/>
  <c r="AH95"/>
  <c r="AP95"/>
  <c r="AR95"/>
  <c r="AS95"/>
  <c r="AU95"/>
  <c r="AW95"/>
  <c r="AH94"/>
  <c r="AI94"/>
  <c r="AM94"/>
  <c r="AT94"/>
  <c r="AU94"/>
  <c r="Q93"/>
  <c r="I93"/>
  <c r="M93"/>
  <c r="S93"/>
  <c r="V93"/>
  <c r="X93"/>
  <c r="AB93"/>
  <c r="AE92"/>
  <c r="AC242" s="1"/>
  <c r="AH92"/>
  <c r="AF242" s="1"/>
  <c r="AP92"/>
  <c r="AN242" s="1"/>
  <c r="AR92"/>
  <c r="AP242" s="1"/>
  <c r="AT92"/>
  <c r="AR242" s="1"/>
  <c r="AU92"/>
  <c r="AS242" s="1"/>
  <c r="AV92"/>
  <c r="AT242" s="1"/>
  <c r="AL91"/>
  <c r="AH91"/>
  <c r="AM91"/>
  <c r="AN91"/>
  <c r="AQ91"/>
  <c r="AT91"/>
  <c r="AU91"/>
  <c r="AV91"/>
  <c r="AW91"/>
  <c r="AD90"/>
  <c r="AH90"/>
  <c r="AI90"/>
  <c r="AO90"/>
  <c r="AR90"/>
  <c r="AT90"/>
  <c r="AW90"/>
  <c r="AG89"/>
  <c r="AH89"/>
  <c r="AP89"/>
  <c r="AQ89"/>
  <c r="AE88"/>
  <c r="AI88"/>
  <c r="AR88"/>
  <c r="AV88"/>
  <c r="AF87"/>
  <c r="AE87"/>
  <c r="AG87"/>
  <c r="AQ87"/>
  <c r="AV87"/>
  <c r="AW87"/>
  <c r="AN86"/>
  <c r="AR86"/>
  <c r="AU86"/>
  <c r="AW86"/>
  <c r="AL85"/>
  <c r="AD85"/>
  <c r="AG85"/>
  <c r="AO85"/>
  <c r="AQ85"/>
  <c r="AS85"/>
  <c r="AT85"/>
  <c r="AU85"/>
  <c r="AG83"/>
  <c r="AI83"/>
  <c r="AM83"/>
  <c r="AN83"/>
  <c r="AO83"/>
  <c r="AQ83"/>
  <c r="AR83"/>
  <c r="AS83"/>
  <c r="AT83"/>
  <c r="AV83"/>
  <c r="AK532" i="64"/>
  <c r="AN532"/>
  <c r="AT532"/>
  <c r="AK528"/>
  <c r="AM528"/>
  <c r="AR528"/>
  <c r="AS528"/>
  <c r="AU528"/>
  <c r="AJ396"/>
  <c r="AT396"/>
  <c r="AL204" i="46"/>
  <c r="AH204"/>
  <c r="AF246" s="1"/>
  <c r="AM204"/>
  <c r="AK246" s="1"/>
  <c r="AN204"/>
  <c r="AL246" s="1"/>
  <c r="AO204"/>
  <c r="AQ204"/>
  <c r="AR204"/>
  <c r="AS204"/>
  <c r="AT204"/>
  <c r="AU204"/>
  <c r="AW204"/>
  <c r="AT176" i="64"/>
  <c r="AT465"/>
  <c r="AM249"/>
  <c r="AM322"/>
  <c r="AM395"/>
  <c r="AK168"/>
  <c r="AK457"/>
  <c r="CH232" i="46"/>
  <c r="CH224"/>
  <c r="BM228"/>
  <c r="CK224"/>
  <c r="BP228"/>
  <c r="BO226"/>
  <c r="BN226"/>
  <c r="C116" i="44"/>
  <c r="E116" s="1"/>
  <c r="H116" s="1"/>
  <c r="AO58" i="25"/>
  <c r="AD108" i="46"/>
  <c r="AE109"/>
  <c r="AF202"/>
  <c r="BP232"/>
  <c r="BP224"/>
  <c r="AF121"/>
  <c r="AG113"/>
  <c r="AG111"/>
  <c r="AD103"/>
  <c r="BU90"/>
  <c r="C20" i="44"/>
  <c r="E20" s="1"/>
  <c r="H20" s="1"/>
  <c r="BJ226" i="46"/>
  <c r="D502" i="31"/>
  <c r="CK232" i="46"/>
  <c r="BO224"/>
  <c r="CJ217"/>
  <c r="CJ226"/>
  <c r="AK58" i="25"/>
  <c r="AJ323" i="64"/>
  <c r="AB58" i="25"/>
  <c r="L83" i="46"/>
  <c r="AG204"/>
  <c r="BB174"/>
  <c r="BB170"/>
  <c r="CM114"/>
  <c r="AB112"/>
  <c r="AB110"/>
  <c r="AW109"/>
  <c r="CM108"/>
  <c r="AW107"/>
  <c r="CM106"/>
  <c r="AB104"/>
  <c r="AB102"/>
  <c r="AW101"/>
  <c r="CM100"/>
  <c r="AW99"/>
  <c r="CM98"/>
  <c r="AB98"/>
  <c r="AW96"/>
  <c r="AW93"/>
  <c r="AB91"/>
  <c r="AB89"/>
  <c r="AB87"/>
  <c r="AB85"/>
  <c r="AV114"/>
  <c r="CL113"/>
  <c r="AA113"/>
  <c r="AA111"/>
  <c r="AV108"/>
  <c r="CL107"/>
  <c r="AV106"/>
  <c r="CL105"/>
  <c r="AA105"/>
  <c r="AA103"/>
  <c r="AV100"/>
  <c r="CL99"/>
  <c r="CL96"/>
  <c r="AA95"/>
  <c r="AA92"/>
  <c r="Y242" s="1"/>
  <c r="AA90"/>
  <c r="AA88"/>
  <c r="AA86"/>
  <c r="CK114"/>
  <c r="Z110"/>
  <c r="AU109"/>
  <c r="CK108"/>
  <c r="AU107"/>
  <c r="CK106"/>
  <c r="Z102"/>
  <c r="AU101"/>
  <c r="CK100"/>
  <c r="AU99"/>
  <c r="CK98"/>
  <c r="Z98"/>
  <c r="AU93"/>
  <c r="Z89"/>
  <c r="Z85"/>
  <c r="Y111"/>
  <c r="Y103"/>
  <c r="CJ96"/>
  <c r="Y92"/>
  <c r="W242" s="1"/>
  <c r="Y88"/>
  <c r="AS114"/>
  <c r="CI113"/>
  <c r="X113"/>
  <c r="AS100"/>
  <c r="CI99"/>
  <c r="X90"/>
  <c r="W112"/>
  <c r="AR109"/>
  <c r="CH106"/>
  <c r="AR101"/>
  <c r="CH98"/>
  <c r="AR96"/>
  <c r="W95"/>
  <c r="AR93"/>
  <c r="W92"/>
  <c r="U242" s="1"/>
  <c r="W91"/>
  <c r="W90"/>
  <c r="W89"/>
  <c r="W88"/>
  <c r="W87"/>
  <c r="W86"/>
  <c r="W85"/>
  <c r="AN114"/>
  <c r="S113"/>
  <c r="S112"/>
  <c r="S111"/>
  <c r="S110"/>
  <c r="AN108"/>
  <c r="S98"/>
  <c r="R110"/>
  <c r="CC99"/>
  <c r="AH108"/>
  <c r="AH101"/>
  <c r="AG114"/>
  <c r="BW113"/>
  <c r="L113"/>
  <c r="L112"/>
  <c r="L111"/>
  <c r="L110"/>
  <c r="L103"/>
  <c r="AW84"/>
  <c r="AU236" s="1"/>
  <c r="AO84"/>
  <c r="AM236" s="1"/>
  <c r="AD101"/>
  <c r="I95"/>
  <c r="AD204"/>
  <c r="J103"/>
  <c r="J91"/>
  <c r="J89"/>
  <c r="J87"/>
  <c r="J85"/>
  <c r="AZ204"/>
  <c r="CK228"/>
  <c r="CJ232"/>
  <c r="CJ224"/>
  <c r="BN232"/>
  <c r="BN224"/>
  <c r="CI218"/>
  <c r="BM232"/>
  <c r="BM224"/>
  <c r="CH226"/>
  <c r="BL232"/>
  <c r="BL224"/>
  <c r="BK224"/>
  <c r="BJ224"/>
  <c r="AD58" i="25"/>
  <c r="D506" i="31"/>
  <c r="AX224" i="46"/>
  <c r="AM58" i="25"/>
  <c r="AU114" i="46"/>
  <c r="CK113"/>
  <c r="Z113"/>
  <c r="Z111"/>
  <c r="AU108"/>
  <c r="CK107"/>
  <c r="AU106"/>
  <c r="CK105"/>
  <c r="Z105"/>
  <c r="Z103"/>
  <c r="AU100"/>
  <c r="CK99"/>
  <c r="CK96"/>
  <c r="Z95"/>
  <c r="Z92"/>
  <c r="X242" s="1"/>
  <c r="Z90"/>
  <c r="Z88"/>
  <c r="Z86"/>
  <c r="CJ114"/>
  <c r="Y112"/>
  <c r="Y110"/>
  <c r="AT109"/>
  <c r="CJ108"/>
  <c r="AT107"/>
  <c r="CJ106"/>
  <c r="Y104"/>
  <c r="Y102"/>
  <c r="AT101"/>
  <c r="CJ100"/>
  <c r="AT99"/>
  <c r="CJ98"/>
  <c r="Y98"/>
  <c r="AT96"/>
  <c r="AT93"/>
  <c r="Y91"/>
  <c r="Y89"/>
  <c r="Y87"/>
  <c r="Y85"/>
  <c r="X111"/>
  <c r="X103"/>
  <c r="CI96"/>
  <c r="X92"/>
  <c r="V242" s="1"/>
  <c r="X88"/>
  <c r="CH114"/>
  <c r="AR108"/>
  <c r="CH107"/>
  <c r="AR100"/>
  <c r="CH99"/>
  <c r="AQ114"/>
  <c r="CG107"/>
  <c r="AQ106"/>
  <c r="CG99"/>
  <c r="AQ96"/>
  <c r="V95"/>
  <c r="AQ93"/>
  <c r="CF114"/>
  <c r="AP109"/>
  <c r="CF106"/>
  <c r="AP101"/>
  <c r="CF98"/>
  <c r="AP96"/>
  <c r="U95"/>
  <c r="AP93"/>
  <c r="U92"/>
  <c r="S242" s="1"/>
  <c r="U91"/>
  <c r="U86"/>
  <c r="U85"/>
  <c r="T112"/>
  <c r="T111"/>
  <c r="T110"/>
  <c r="AO109"/>
  <c r="AO108"/>
  <c r="CE107"/>
  <c r="T105"/>
  <c r="AO99"/>
  <c r="T98"/>
  <c r="CE96"/>
  <c r="AO93"/>
  <c r="T92"/>
  <c r="R242" s="1"/>
  <c r="T87"/>
  <c r="T86"/>
  <c r="T85"/>
  <c r="CD106"/>
  <c r="AN99"/>
  <c r="S95"/>
  <c r="AN93"/>
  <c r="S88"/>
  <c r="S87"/>
  <c r="S86"/>
  <c r="S85"/>
  <c r="AM108"/>
  <c r="AM101"/>
  <c r="AM96"/>
  <c r="R95"/>
  <c r="AM93"/>
  <c r="R92"/>
  <c r="P242" s="1"/>
  <c r="R91"/>
  <c r="R90"/>
  <c r="R89"/>
  <c r="R85"/>
  <c r="AI96"/>
  <c r="N95"/>
  <c r="AI93"/>
  <c r="M110"/>
  <c r="AH107"/>
  <c r="AH106"/>
  <c r="BX105"/>
  <c r="M105"/>
  <c r="M104"/>
  <c r="M103"/>
  <c r="BX99"/>
  <c r="M86"/>
  <c r="AG108"/>
  <c r="L105"/>
  <c r="AG101"/>
  <c r="AG100"/>
  <c r="AG99"/>
  <c r="L98"/>
  <c r="AG96"/>
  <c r="L95"/>
  <c r="AG93"/>
  <c r="L92"/>
  <c r="J242" s="1"/>
  <c r="AU84"/>
  <c r="AS236" s="1"/>
  <c r="AQ84"/>
  <c r="AO236" s="1"/>
  <c r="AM84"/>
  <c r="AK236" s="1"/>
  <c r="AG84"/>
  <c r="AE236" s="1"/>
  <c r="I112"/>
  <c r="I111"/>
  <c r="I110"/>
  <c r="AD107"/>
  <c r="AD106"/>
  <c r="I105"/>
  <c r="BT99"/>
  <c r="BT96"/>
  <c r="I92"/>
  <c r="G242" s="1"/>
  <c r="I87"/>
  <c r="I86"/>
  <c r="I85"/>
  <c r="BT140"/>
  <c r="J111"/>
  <c r="J105"/>
  <c r="AE101"/>
  <c r="J95"/>
  <c r="AZ148"/>
  <c r="BU129"/>
  <c r="K89"/>
  <c r="CB129"/>
  <c r="K112"/>
  <c r="AC188"/>
  <c r="CI114"/>
  <c r="X112"/>
  <c r="X110"/>
  <c r="AS109"/>
  <c r="CI108"/>
  <c r="AS107"/>
  <c r="CI106"/>
  <c r="X104"/>
  <c r="X102"/>
  <c r="AS101"/>
  <c r="CI100"/>
  <c r="AS99"/>
  <c r="CI98"/>
  <c r="X98"/>
  <c r="AS96"/>
  <c r="AS93"/>
  <c r="X91"/>
  <c r="X89"/>
  <c r="X87"/>
  <c r="X85"/>
  <c r="AR114"/>
  <c r="CH113"/>
  <c r="W113"/>
  <c r="W111"/>
  <c r="W110"/>
  <c r="CH108"/>
  <c r="AR107"/>
  <c r="AR106"/>
  <c r="CH105"/>
  <c r="W105"/>
  <c r="W104"/>
  <c r="W103"/>
  <c r="W102"/>
  <c r="CH100"/>
  <c r="AR99"/>
  <c r="W98"/>
  <c r="CH96"/>
  <c r="CG114"/>
  <c r="CG113"/>
  <c r="AQ108"/>
  <c r="AQ107"/>
  <c r="CG105"/>
  <c r="AQ100"/>
  <c r="AQ99"/>
  <c r="CG98"/>
  <c r="V98"/>
  <c r="CG96"/>
  <c r="V92"/>
  <c r="T242" s="1"/>
  <c r="V91"/>
  <c r="V90"/>
  <c r="V89"/>
  <c r="V88"/>
  <c r="V87"/>
  <c r="V86"/>
  <c r="V85"/>
  <c r="AP114"/>
  <c r="CF113"/>
  <c r="U113"/>
  <c r="U112"/>
  <c r="U111"/>
  <c r="U110"/>
  <c r="CF108"/>
  <c r="AP107"/>
  <c r="AP106"/>
  <c r="CF105"/>
  <c r="U105"/>
  <c r="U104"/>
  <c r="U103"/>
  <c r="U102"/>
  <c r="AP99"/>
  <c r="U98"/>
  <c r="CF96"/>
  <c r="U90"/>
  <c r="U89"/>
  <c r="U88"/>
  <c r="U87"/>
  <c r="AO114"/>
  <c r="T113"/>
  <c r="AO107"/>
  <c r="CE105"/>
  <c r="T104"/>
  <c r="T103"/>
  <c r="T102"/>
  <c r="AO101"/>
  <c r="AO100"/>
  <c r="AO96"/>
  <c r="T95"/>
  <c r="T91"/>
  <c r="T90"/>
  <c r="T89"/>
  <c r="T88"/>
  <c r="AN109"/>
  <c r="AN107"/>
  <c r="AN106"/>
  <c r="S105"/>
  <c r="S104"/>
  <c r="S103"/>
  <c r="S102"/>
  <c r="AN100"/>
  <c r="AN96"/>
  <c r="S92"/>
  <c r="Q242" s="1"/>
  <c r="S91"/>
  <c r="S90"/>
  <c r="S89"/>
  <c r="AM114"/>
  <c r="CC113"/>
  <c r="R113"/>
  <c r="R112"/>
  <c r="R111"/>
  <c r="AM109"/>
  <c r="CC107"/>
  <c r="R102"/>
  <c r="AM100"/>
  <c r="AM99"/>
  <c r="R98"/>
  <c r="CC96"/>
  <c r="R88"/>
  <c r="R86"/>
  <c r="AI114"/>
  <c r="BY113"/>
  <c r="N113"/>
  <c r="N112"/>
  <c r="N111"/>
  <c r="N110"/>
  <c r="AI109"/>
  <c r="AI108"/>
  <c r="AI107"/>
  <c r="AI106"/>
  <c r="BY105"/>
  <c r="N105"/>
  <c r="N104"/>
  <c r="N103"/>
  <c r="N102"/>
  <c r="AI101"/>
  <c r="AI100"/>
  <c r="AI99"/>
  <c r="N98"/>
  <c r="BY96"/>
  <c r="N92"/>
  <c r="L242" s="1"/>
  <c r="N91"/>
  <c r="N90"/>
  <c r="N89"/>
  <c r="N88"/>
  <c r="N87"/>
  <c r="N86"/>
  <c r="AH114"/>
  <c r="M113"/>
  <c r="M112"/>
  <c r="M111"/>
  <c r="AH109"/>
  <c r="BX107"/>
  <c r="M102"/>
  <c r="AH100"/>
  <c r="AH99"/>
  <c r="M98"/>
  <c r="M87"/>
  <c r="M85"/>
  <c r="AG109"/>
  <c r="AG107"/>
  <c r="L104"/>
  <c r="L102"/>
  <c r="L91"/>
  <c r="L90"/>
  <c r="L89"/>
  <c r="L88"/>
  <c r="L87"/>
  <c r="L86"/>
  <c r="L85"/>
  <c r="AV84"/>
  <c r="AT236" s="1"/>
  <c r="AT84"/>
  <c r="AR236" s="1"/>
  <c r="AR84"/>
  <c r="AP236" s="1"/>
  <c r="AP84"/>
  <c r="AN236" s="1"/>
  <c r="AN84"/>
  <c r="AL236" s="1"/>
  <c r="AL84"/>
  <c r="AJ236" s="1"/>
  <c r="AH84"/>
  <c r="AF236" s="1"/>
  <c r="AF84"/>
  <c r="AD236" s="1"/>
  <c r="L197" i="47"/>
  <c r="L361" s="1"/>
  <c r="AD114" i="46"/>
  <c r="I113"/>
  <c r="AD109"/>
  <c r="I104"/>
  <c r="I103"/>
  <c r="I102"/>
  <c r="AD100"/>
  <c r="AD99"/>
  <c r="I98"/>
  <c r="AD96"/>
  <c r="AD93"/>
  <c r="I91"/>
  <c r="I90"/>
  <c r="I89"/>
  <c r="I88"/>
  <c r="AD84"/>
  <c r="AB236" s="1"/>
  <c r="I83"/>
  <c r="BT152"/>
  <c r="BT145"/>
  <c r="BT129"/>
  <c r="J113"/>
  <c r="J110"/>
  <c r="AE107"/>
  <c r="J104"/>
  <c r="J102"/>
  <c r="AE99"/>
  <c r="AE96"/>
  <c r="AE93"/>
  <c r="AE84"/>
  <c r="AC236" s="1"/>
  <c r="J83"/>
  <c r="AE204"/>
  <c r="BU138"/>
  <c r="BU127"/>
  <c r="K110"/>
  <c r="AF96"/>
  <c r="BA138"/>
  <c r="BA148"/>
  <c r="BA129"/>
  <c r="BA142"/>
  <c r="AJ542" i="64"/>
  <c r="CB146" i="46"/>
  <c r="BJ218"/>
  <c r="D503" i="31"/>
  <c r="CI227" i="46"/>
  <c r="BP226"/>
  <c r="BO232"/>
  <c r="CJ228"/>
  <c r="CI232"/>
  <c r="CI224"/>
  <c r="BN228"/>
  <c r="BM226"/>
  <c r="BL228"/>
  <c r="BK217"/>
  <c r="BK226"/>
  <c r="BJ227"/>
  <c r="AR58" i="25"/>
  <c r="AN58"/>
  <c r="AL58"/>
  <c r="D505" i="31"/>
  <c r="D501"/>
  <c r="BP217" i="46"/>
  <c r="CJ227"/>
  <c r="CJ218"/>
  <c r="BN217"/>
  <c r="BM217"/>
  <c r="AX187"/>
  <c r="AC174"/>
  <c r="AP36"/>
  <c r="AK48" i="25" s="1"/>
  <c r="AN36" i="46"/>
  <c r="AI48" i="25" s="1"/>
  <c r="CK217" i="46"/>
  <c r="CK226"/>
  <c r="BO228"/>
  <c r="BO217"/>
  <c r="CI228"/>
  <c r="CI217"/>
  <c r="CI226"/>
  <c r="CH227"/>
  <c r="CH218"/>
  <c r="BL217"/>
  <c r="CG228"/>
  <c r="CG217"/>
  <c r="CG226"/>
  <c r="BK232"/>
  <c r="BK227"/>
  <c r="BK218"/>
  <c r="CF227"/>
  <c r="CF218"/>
  <c r="AC182"/>
  <c r="AX179"/>
  <c r="AC170"/>
  <c r="AC58" i="25"/>
  <c r="Q112" i="46"/>
  <c r="I97"/>
  <c r="AE113"/>
  <c r="J106"/>
  <c r="K106"/>
  <c r="AL104"/>
  <c r="AC190"/>
  <c r="AC186"/>
  <c r="AX185"/>
  <c r="AC184"/>
  <c r="AX183"/>
  <c r="AX181"/>
  <c r="AC180"/>
  <c r="AC178"/>
  <c r="AC176"/>
  <c r="AC172"/>
  <c r="AX169"/>
  <c r="AC166"/>
  <c r="AV30"/>
  <c r="K100"/>
  <c r="AF85"/>
  <c r="AL97"/>
  <c r="CB89"/>
  <c r="CB165"/>
  <c r="AH303" i="64"/>
  <c r="AK37"/>
  <c r="E479" i="31"/>
  <c r="AF113" i="46"/>
  <c r="BA205"/>
  <c r="K94"/>
  <c r="L94"/>
  <c r="O114"/>
  <c r="Q114"/>
  <c r="K114"/>
  <c r="J114"/>
  <c r="T114"/>
  <c r="V114"/>
  <c r="AK113"/>
  <c r="AD113"/>
  <c r="AN113"/>
  <c r="AO113"/>
  <c r="AQ113"/>
  <c r="CD112"/>
  <c r="CG112"/>
  <c r="AF112"/>
  <c r="AD112"/>
  <c r="AO112"/>
  <c r="AP112"/>
  <c r="BT111"/>
  <c r="CE111"/>
  <c r="CF111"/>
  <c r="AH111"/>
  <c r="AM111"/>
  <c r="AQ111"/>
  <c r="AF110"/>
  <c r="AH110"/>
  <c r="AM110"/>
  <c r="AN110"/>
  <c r="AP110"/>
  <c r="AR110"/>
  <c r="BX109"/>
  <c r="CC109"/>
  <c r="CF109"/>
  <c r="CH109"/>
  <c r="O109"/>
  <c r="I109"/>
  <c r="L109"/>
  <c r="M109"/>
  <c r="R109"/>
  <c r="U109"/>
  <c r="W109"/>
  <c r="O108"/>
  <c r="K108"/>
  <c r="J108"/>
  <c r="I108"/>
  <c r="L108"/>
  <c r="M108"/>
  <c r="R108"/>
  <c r="S108"/>
  <c r="V108"/>
  <c r="O107"/>
  <c r="J107"/>
  <c r="L107"/>
  <c r="S107"/>
  <c r="T107"/>
  <c r="U107"/>
  <c r="W107"/>
  <c r="O106"/>
  <c r="L106"/>
  <c r="T106"/>
  <c r="V106"/>
  <c r="AK105"/>
  <c r="AL105"/>
  <c r="AF105"/>
  <c r="AE105"/>
  <c r="AD105"/>
  <c r="AG105"/>
  <c r="AN105"/>
  <c r="AO105"/>
  <c r="AQ105"/>
  <c r="CD104"/>
  <c r="CG104"/>
  <c r="AD104"/>
  <c r="AG104"/>
  <c r="AO104"/>
  <c r="AP104"/>
  <c r="AR104"/>
  <c r="BT103"/>
  <c r="CE103"/>
  <c r="CF103"/>
  <c r="CH103"/>
  <c r="AL103"/>
  <c r="AG103"/>
  <c r="AH103"/>
  <c r="AM103"/>
  <c r="AQ103"/>
  <c r="AF102"/>
  <c r="AG102"/>
  <c r="AH102"/>
  <c r="AM102"/>
  <c r="AN102"/>
  <c r="AP102"/>
  <c r="AR102"/>
  <c r="BX101"/>
  <c r="CC101"/>
  <c r="CF101"/>
  <c r="CH101"/>
  <c r="O101"/>
  <c r="I101"/>
  <c r="M101"/>
  <c r="R101"/>
  <c r="U101"/>
  <c r="W101"/>
  <c r="O100"/>
  <c r="J100"/>
  <c r="I100"/>
  <c r="M100"/>
  <c r="R100"/>
  <c r="S100"/>
  <c r="V100"/>
  <c r="O99"/>
  <c r="J99"/>
  <c r="S99"/>
  <c r="T99"/>
  <c r="U99"/>
  <c r="W99"/>
  <c r="AK98"/>
  <c r="AL98"/>
  <c r="AF98"/>
  <c r="AD98"/>
  <c r="AG98"/>
  <c r="AH98"/>
  <c r="AI98"/>
  <c r="AM98"/>
  <c r="AN98"/>
  <c r="AP98"/>
  <c r="AR98"/>
  <c r="BW97"/>
  <c r="BX97"/>
  <c r="BY97"/>
  <c r="CC97"/>
  <c r="CF97"/>
  <c r="CH97"/>
  <c r="AE97"/>
  <c r="AD97"/>
  <c r="AN97"/>
  <c r="AO97"/>
  <c r="AQ97"/>
  <c r="BX95"/>
  <c r="BY95"/>
  <c r="CC95"/>
  <c r="CF95"/>
  <c r="CH95"/>
  <c r="AE95"/>
  <c r="AD95"/>
  <c r="AN95"/>
  <c r="AO95"/>
  <c r="AQ95"/>
  <c r="CD94"/>
  <c r="CG94"/>
  <c r="AL94"/>
  <c r="AF94"/>
  <c r="AE94"/>
  <c r="AD94"/>
  <c r="AO94"/>
  <c r="AP94"/>
  <c r="AR94"/>
  <c r="O93"/>
  <c r="J93"/>
  <c r="L93"/>
  <c r="T93"/>
  <c r="U93"/>
  <c r="W93"/>
  <c r="BT92"/>
  <c r="BR242" s="1"/>
  <c r="BY92"/>
  <c r="BW242" s="1"/>
  <c r="CD92"/>
  <c r="CB242" s="1"/>
  <c r="CG92"/>
  <c r="CE242" s="1"/>
  <c r="AF92"/>
  <c r="AD242" s="1"/>
  <c r="AD92"/>
  <c r="AB242" s="1"/>
  <c r="AG92"/>
  <c r="AE242" s="1"/>
  <c r="AI92"/>
  <c r="AG242" s="1"/>
  <c r="AN92"/>
  <c r="AL242" s="1"/>
  <c r="AO92"/>
  <c r="AM242" s="1"/>
  <c r="AQ92"/>
  <c r="AO242" s="1"/>
  <c r="BU91"/>
  <c r="BY91"/>
  <c r="CD91"/>
  <c r="CG91"/>
  <c r="AD91"/>
  <c r="AG91"/>
  <c r="AO91"/>
  <c r="AP91"/>
  <c r="AR91"/>
  <c r="BT90"/>
  <c r="BW90"/>
  <c r="CE90"/>
  <c r="CH90"/>
  <c r="AL90"/>
  <c r="AE90"/>
  <c r="AP90"/>
  <c r="AQ90"/>
  <c r="CF89"/>
  <c r="CG89"/>
  <c r="AE89"/>
  <c r="AM89"/>
  <c r="AN89"/>
  <c r="AR89"/>
  <c r="BU88"/>
  <c r="CH88"/>
  <c r="AL88"/>
  <c r="AD88"/>
  <c r="AH88"/>
  <c r="AM88"/>
  <c r="AN88"/>
  <c r="AO88"/>
  <c r="AQ88"/>
  <c r="BU87"/>
  <c r="CD87"/>
  <c r="CG87"/>
  <c r="AD87"/>
  <c r="AH87"/>
  <c r="AM87"/>
  <c r="AO87"/>
  <c r="AP87"/>
  <c r="AR87"/>
  <c r="BT86"/>
  <c r="CE86"/>
  <c r="CH86"/>
  <c r="AF86"/>
  <c r="AE86"/>
  <c r="AH86"/>
  <c r="AI86"/>
  <c r="AM86"/>
  <c r="AP86"/>
  <c r="AQ86"/>
  <c r="CF85"/>
  <c r="CG85"/>
  <c r="AE85"/>
  <c r="AH85"/>
  <c r="AI85"/>
  <c r="AM85"/>
  <c r="AN85"/>
  <c r="AR85"/>
  <c r="O84"/>
  <c r="M236" s="1"/>
  <c r="I84"/>
  <c r="G236" s="1"/>
  <c r="K84"/>
  <c r="I236" s="1"/>
  <c r="L84"/>
  <c r="J236" s="1"/>
  <c r="M84"/>
  <c r="K236" s="1"/>
  <c r="N84"/>
  <c r="L236" s="1"/>
  <c r="Q84"/>
  <c r="O236" s="1"/>
  <c r="R84"/>
  <c r="P236" s="1"/>
  <c r="S84"/>
  <c r="Q236" s="1"/>
  <c r="T84"/>
  <c r="R236" s="1"/>
  <c r="U84"/>
  <c r="S236" s="1"/>
  <c r="V84"/>
  <c r="T236" s="1"/>
  <c r="W84"/>
  <c r="U236" s="1"/>
  <c r="X84"/>
  <c r="V236" s="1"/>
  <c r="Y84"/>
  <c r="W236" s="1"/>
  <c r="Z84"/>
  <c r="X236" s="1"/>
  <c r="AA84"/>
  <c r="Y236" s="1"/>
  <c r="AB84"/>
  <c r="Z236" s="1"/>
  <c r="AF83"/>
  <c r="AE83"/>
  <c r="AK203"/>
  <c r="AL203"/>
  <c r="AF203"/>
  <c r="AE203"/>
  <c r="AK202"/>
  <c r="AD202"/>
  <c r="BM92"/>
  <c r="BK242" s="1"/>
  <c r="BK92"/>
  <c r="BI242" s="1"/>
  <c r="BH92"/>
  <c r="BF242" s="1"/>
  <c r="BC92"/>
  <c r="BA242" s="1"/>
  <c r="AZ92"/>
  <c r="AX242" s="1"/>
  <c r="BZ161"/>
  <c r="AJ404" i="64"/>
  <c r="L97" i="46"/>
  <c r="L96"/>
  <c r="I96"/>
  <c r="K104"/>
  <c r="K102"/>
  <c r="AF93"/>
  <c r="Q102"/>
  <c r="P85"/>
  <c r="BF148"/>
  <c r="AL109"/>
  <c r="Q98"/>
  <c r="Q87"/>
  <c r="P111"/>
  <c r="P89"/>
  <c r="P83"/>
  <c r="AQ21"/>
  <c r="AF109"/>
  <c r="AF101"/>
  <c r="K95"/>
  <c r="K90"/>
  <c r="K86"/>
  <c r="K85"/>
  <c r="K83"/>
  <c r="AF204"/>
  <c r="Q110"/>
  <c r="AL101"/>
  <c r="Q95"/>
  <c r="Q91"/>
  <c r="Q90"/>
  <c r="Q86"/>
  <c r="AJ465" i="64"/>
  <c r="CB148" i="46"/>
  <c r="P103"/>
  <c r="P92"/>
  <c r="N242" s="1"/>
  <c r="P88"/>
  <c r="AS22"/>
  <c r="AN29" i="25" s="1"/>
  <c r="AJ107" i="46"/>
  <c r="AJ100"/>
  <c r="AJ96"/>
  <c r="AP22"/>
  <c r="AK29" i="25" s="1"/>
  <c r="V158" i="46"/>
  <c r="Q141" i="25" s="1"/>
  <c r="AL79" i="46"/>
  <c r="AL62"/>
  <c r="P107"/>
  <c r="P99"/>
  <c r="AJ31"/>
  <c r="AE41" i="25" s="1"/>
  <c r="AV26" i="46"/>
  <c r="AQ34" i="25" s="1"/>
  <c r="AS25" i="46"/>
  <c r="AN33" i="25" s="1"/>
  <c r="AL115" i="46"/>
  <c r="AJ111"/>
  <c r="AJ103"/>
  <c r="AJ95"/>
  <c r="AR22"/>
  <c r="AM29" i="25" s="1"/>
  <c r="AQ22" i="46"/>
  <c r="AL29" i="25" s="1"/>
  <c r="AO22" i="46"/>
  <c r="AJ29" i="25" s="1"/>
  <c r="AE22" i="46"/>
  <c r="Z29" i="25" s="1"/>
  <c r="E173" i="64"/>
  <c r="E241"/>
  <c r="E233"/>
  <c r="E171"/>
  <c r="E105"/>
  <c r="E104"/>
  <c r="AM104" s="1"/>
  <c r="E100"/>
  <c r="AT100" s="1"/>
  <c r="E99"/>
  <c r="E94"/>
  <c r="E93"/>
  <c r="AL80" i="46"/>
  <c r="AL70"/>
  <c r="AT26"/>
  <c r="AO34" i="25" s="1"/>
  <c r="AR31" i="46"/>
  <c r="AM41" i="25" s="1"/>
  <c r="M158" i="46"/>
  <c r="H141" i="25" s="1"/>
  <c r="J164" i="46"/>
  <c r="K158"/>
  <c r="F141" i="25" s="1"/>
  <c r="C122" i="46"/>
  <c r="E122" s="1"/>
  <c r="AY122" s="1"/>
  <c r="E488" i="31"/>
  <c r="C162" i="25"/>
  <c r="C122" i="44"/>
  <c r="E122" s="1"/>
  <c r="H122" s="1"/>
  <c r="BE79" i="46"/>
  <c r="BB79"/>
  <c r="BC79"/>
  <c r="BD79"/>
  <c r="BH79"/>
  <c r="BI79"/>
  <c r="BJ79"/>
  <c r="BK79"/>
  <c r="BL79"/>
  <c r="BM79"/>
  <c r="BN79"/>
  <c r="BO79"/>
  <c r="BP79"/>
  <c r="BQ79"/>
  <c r="BR79"/>
  <c r="I79" i="44"/>
  <c r="J79" s="1"/>
  <c r="AJ469" i="64"/>
  <c r="AT469"/>
  <c r="BG80" i="46"/>
  <c r="BF80"/>
  <c r="I80" i="44"/>
  <c r="BB80" i="46"/>
  <c r="BC80"/>
  <c r="BD80"/>
  <c r="BH80"/>
  <c r="BI80"/>
  <c r="BJ80"/>
  <c r="BK80"/>
  <c r="BL80"/>
  <c r="BM80"/>
  <c r="BN80"/>
  <c r="BO80"/>
  <c r="BP80"/>
  <c r="BQ80"/>
  <c r="BR80"/>
  <c r="BF123"/>
  <c r="BF141"/>
  <c r="BF146"/>
  <c r="BF150"/>
  <c r="BD220" s="1"/>
  <c r="BF138"/>
  <c r="BF162"/>
  <c r="BF168"/>
  <c r="D541" i="64"/>
  <c r="F541" s="1"/>
  <c r="E541"/>
  <c r="D535"/>
  <c r="E535"/>
  <c r="D522"/>
  <c r="E522"/>
  <c r="D485"/>
  <c r="E485"/>
  <c r="D388"/>
  <c r="F388" s="1"/>
  <c r="E388"/>
  <c r="D374"/>
  <c r="E374"/>
  <c r="D330"/>
  <c r="F330" s="1"/>
  <c r="E330"/>
  <c r="D308"/>
  <c r="F308" s="1"/>
  <c r="E308"/>
  <c r="AK47"/>
  <c r="AN47"/>
  <c r="AR47"/>
  <c r="AJ177" i="46"/>
  <c r="AK177"/>
  <c r="AJ175"/>
  <c r="AK175"/>
  <c r="AJ171"/>
  <c r="AK171"/>
  <c r="AU590" i="64"/>
  <c r="AU302" s="1"/>
  <c r="AU591"/>
  <c r="AU449" s="1"/>
  <c r="AU595"/>
  <c r="AU453" s="1"/>
  <c r="AU599"/>
  <c r="AU603"/>
  <c r="AU534" s="1"/>
  <c r="AU608"/>
  <c r="AU393" s="1"/>
  <c r="AU614"/>
  <c r="AU326" s="1"/>
  <c r="AU622"/>
  <c r="AU191" s="1"/>
  <c r="AN590"/>
  <c r="AN229" s="1"/>
  <c r="AN592"/>
  <c r="AN377" s="1"/>
  <c r="AN594"/>
  <c r="AN23" s="1"/>
  <c r="AN596"/>
  <c r="AN165" s="1"/>
  <c r="AN598"/>
  <c r="AN27" s="1"/>
  <c r="AN600"/>
  <c r="AN385" s="1"/>
  <c r="AN602"/>
  <c r="AN387" s="1"/>
  <c r="AN604"/>
  <c r="AN173" s="1"/>
  <c r="AN607"/>
  <c r="AN609"/>
  <c r="AN467" s="1"/>
  <c r="AN611"/>
  <c r="AN615"/>
  <c r="AN473" s="1"/>
  <c r="AN619"/>
  <c r="AN477" s="1"/>
  <c r="AN623"/>
  <c r="D249" i="44"/>
  <c r="BA176" i="46"/>
  <c r="D546" i="64"/>
  <c r="E546"/>
  <c r="D459"/>
  <c r="E459"/>
  <c r="D455"/>
  <c r="E455"/>
  <c r="D320"/>
  <c r="E320"/>
  <c r="D315"/>
  <c r="F315" s="1"/>
  <c r="E315"/>
  <c r="D312"/>
  <c r="E312"/>
  <c r="D51"/>
  <c r="F51" s="1"/>
  <c r="E51"/>
  <c r="AJ173" i="46"/>
  <c r="AK173"/>
  <c r="AS593" i="64"/>
  <c r="AS601"/>
  <c r="AS386" s="1"/>
  <c r="AS610"/>
  <c r="AS39" s="1"/>
  <c r="AR591"/>
  <c r="AR449" s="1"/>
  <c r="AR595"/>
  <c r="AR380" s="1"/>
  <c r="AR599"/>
  <c r="AR603"/>
  <c r="AR534" s="1"/>
  <c r="AR608"/>
  <c r="AR393" s="1"/>
  <c r="AR614"/>
  <c r="AR326" s="1"/>
  <c r="AR622"/>
  <c r="AR51" s="1"/>
  <c r="AM590"/>
  <c r="AM229" s="1"/>
  <c r="AM591"/>
  <c r="AM449" s="1"/>
  <c r="AM595"/>
  <c r="AM453" s="1"/>
  <c r="AM599"/>
  <c r="AM603"/>
  <c r="AM534" s="1"/>
  <c r="AM608"/>
  <c r="AM393" s="1"/>
  <c r="AM614"/>
  <c r="AM326" s="1"/>
  <c r="AM622"/>
  <c r="AM51" s="1"/>
  <c r="E30" i="34"/>
  <c r="Q30"/>
  <c r="T30"/>
  <c r="W30"/>
  <c r="Z30"/>
  <c r="AC30"/>
  <c r="AF30"/>
  <c r="AI30"/>
  <c r="AL30"/>
  <c r="AO30"/>
  <c r="AR30"/>
  <c r="AU30"/>
  <c r="AX30"/>
  <c r="BA30"/>
  <c r="BD30"/>
  <c r="BG30"/>
  <c r="BJ30"/>
  <c r="N85" i="63"/>
  <c r="O98"/>
  <c r="M96"/>
  <c r="H39" i="67"/>
  <c r="H52"/>
  <c r="T65"/>
  <c r="P65"/>
  <c r="L65"/>
  <c r="G65"/>
  <c r="X20" i="68"/>
  <c r="X146" s="1"/>
  <c r="T20"/>
  <c r="T146" s="1"/>
  <c r="P20"/>
  <c r="P146" s="1"/>
  <c r="L20"/>
  <c r="L146" s="1"/>
  <c r="H20"/>
  <c r="H146" s="1"/>
  <c r="AH326" i="25"/>
  <c r="AD326"/>
  <c r="Z326"/>
  <c r="AP326"/>
  <c r="AL326"/>
  <c r="CK227" i="46"/>
  <c r="CK218"/>
  <c r="BX90"/>
  <c r="BX86"/>
  <c r="BW109"/>
  <c r="BW101"/>
  <c r="BW87"/>
  <c r="BB92"/>
  <c r="AZ242" s="1"/>
  <c r="AE80"/>
  <c r="AD79"/>
  <c r="AE77"/>
  <c r="AD70"/>
  <c r="AE69"/>
  <c r="AD68"/>
  <c r="AF62"/>
  <c r="AE61"/>
  <c r="AY180"/>
  <c r="AY176"/>
  <c r="AY172"/>
  <c r="AY138"/>
  <c r="AY142"/>
  <c r="AZ183"/>
  <c r="AZ175"/>
  <c r="AZ166"/>
  <c r="AZ164"/>
  <c r="AX230" s="1"/>
  <c r="AZ162"/>
  <c r="AZ160"/>
  <c r="AZ153"/>
  <c r="AX221" s="1"/>
  <c r="AZ150"/>
  <c r="AX220" s="1"/>
  <c r="AZ146"/>
  <c r="BV165"/>
  <c r="BF164"/>
  <c r="BD230" s="1"/>
  <c r="BF153"/>
  <c r="BD221" s="1"/>
  <c r="BF143"/>
  <c r="E520" i="64"/>
  <c r="F520" s="1"/>
  <c r="E413"/>
  <c r="F413" s="1"/>
  <c r="E302"/>
  <c r="AU610"/>
  <c r="AU179" s="1"/>
  <c r="AU601"/>
  <c r="AU386" s="1"/>
  <c r="AU593"/>
  <c r="AN622"/>
  <c r="AN51" s="1"/>
  <c r="AN614"/>
  <c r="AN326" s="1"/>
  <c r="AN608"/>
  <c r="AN393" s="1"/>
  <c r="AN603"/>
  <c r="AN534" s="1"/>
  <c r="AN599"/>
  <c r="AN595"/>
  <c r="AN380" s="1"/>
  <c r="AN591"/>
  <c r="AN449" s="1"/>
  <c r="AR33" i="46"/>
  <c r="AM45" i="25" s="1"/>
  <c r="AH40" i="46"/>
  <c r="AC55" i="25" s="1"/>
  <c r="AD39" i="46"/>
  <c r="Y54" i="25" s="1"/>
  <c r="S37" i="46"/>
  <c r="N49" i="25" s="1"/>
  <c r="AL114" i="46"/>
  <c r="AK111"/>
  <c r="AL110"/>
  <c r="AK107"/>
  <c r="AL106"/>
  <c r="AK103"/>
  <c r="AL102"/>
  <c r="AK100"/>
  <c r="AF99"/>
  <c r="AK96"/>
  <c r="AK95"/>
  <c r="AK94"/>
  <c r="CB92"/>
  <c r="BZ242" s="1"/>
  <c r="AK92"/>
  <c r="AI242" s="1"/>
  <c r="AF91"/>
  <c r="AK90"/>
  <c r="AL89"/>
  <c r="AK88"/>
  <c r="AL87"/>
  <c r="BV86"/>
  <c r="AK86"/>
  <c r="CB85"/>
  <c r="AL83"/>
  <c r="BA197"/>
  <c r="E559" i="64"/>
  <c r="F559" s="1"/>
  <c r="E447"/>
  <c r="F447" s="1"/>
  <c r="D486"/>
  <c r="E301"/>
  <c r="D301"/>
  <c r="BG204" i="46"/>
  <c r="AL39" i="64"/>
  <c r="O175" i="46"/>
  <c r="AC175" s="1"/>
  <c r="AJ174"/>
  <c r="AX174" s="1"/>
  <c r="O173"/>
  <c r="AC173" s="1"/>
  <c r="AJ172"/>
  <c r="AX172" s="1"/>
  <c r="O171"/>
  <c r="AC171" s="1"/>
  <c r="AJ170"/>
  <c r="AX170" s="1"/>
  <c r="Z606" i="64"/>
  <c r="AT623"/>
  <c r="AT615"/>
  <c r="AT473" s="1"/>
  <c r="AT609"/>
  <c r="AT467" s="1"/>
  <c r="AT604"/>
  <c r="AT33" s="1"/>
  <c r="AT597"/>
  <c r="AT382" s="1"/>
  <c r="AT591"/>
  <c r="AT376" s="1"/>
  <c r="X606"/>
  <c r="AU25" i="46"/>
  <c r="AP33" i="25" s="1"/>
  <c r="W606" i="64"/>
  <c r="AQ618"/>
  <c r="AQ47" s="1"/>
  <c r="AQ605"/>
  <c r="AQ104" s="1"/>
  <c r="AQ597"/>
  <c r="AQ382" s="1"/>
  <c r="AP618"/>
  <c r="AP47" s="1"/>
  <c r="AP605"/>
  <c r="AP536" s="1"/>
  <c r="AP597"/>
  <c r="AP382" s="1"/>
  <c r="AP591"/>
  <c r="AP449" s="1"/>
  <c r="AO618"/>
  <c r="AO47" s="1"/>
  <c r="AO605"/>
  <c r="AO390" s="1"/>
  <c r="AO597"/>
  <c r="AO382" s="1"/>
  <c r="AO590"/>
  <c r="AO229" s="1"/>
  <c r="AQ25" i="46"/>
  <c r="AL33" i="25" s="1"/>
  <c r="AP26" i="46"/>
  <c r="AK34" i="25" s="1"/>
  <c r="R606" i="64"/>
  <c r="AL618"/>
  <c r="AL47" s="1"/>
  <c r="AL605"/>
  <c r="AL104" s="1"/>
  <c r="AL597"/>
  <c r="AL382" s="1"/>
  <c r="AL590"/>
  <c r="AL229" s="1"/>
  <c r="AK623"/>
  <c r="AK619"/>
  <c r="AK477" s="1"/>
  <c r="AK615"/>
  <c r="AK473" s="1"/>
  <c r="AK611"/>
  <c r="AK609"/>
  <c r="AK467" s="1"/>
  <c r="AK607"/>
  <c r="AK604"/>
  <c r="AK33" s="1"/>
  <c r="AK602"/>
  <c r="AK387" s="1"/>
  <c r="AK600"/>
  <c r="AK385" s="1"/>
  <c r="AK598"/>
  <c r="AK27" s="1"/>
  <c r="AK596"/>
  <c r="AK165" s="1"/>
  <c r="AK594"/>
  <c r="AK93" s="1"/>
  <c r="AK592"/>
  <c r="AK377" s="1"/>
  <c r="AJ623"/>
  <c r="AJ615"/>
  <c r="AJ473" s="1"/>
  <c r="AJ609"/>
  <c r="AJ467" s="1"/>
  <c r="AJ604"/>
  <c r="AJ33" s="1"/>
  <c r="E257"/>
  <c r="F257" s="1"/>
  <c r="E235"/>
  <c r="F235" s="1"/>
  <c r="E127"/>
  <c r="AH622"/>
  <c r="AH334" s="1"/>
  <c r="AH596"/>
  <c r="AH527" s="1"/>
  <c r="AH590"/>
  <c r="AH159" s="1"/>
  <c r="AD31" i="46"/>
  <c r="Y41" i="25" s="1"/>
  <c r="AE26" i="46"/>
  <c r="Z34" i="25" s="1"/>
  <c r="AE25" i="46"/>
  <c r="Z33" i="25" s="1"/>
  <c r="AN23" i="46"/>
  <c r="AI30" i="25" s="1"/>
  <c r="O168" i="46"/>
  <c r="AC168" s="1"/>
  <c r="AJ167"/>
  <c r="AX167" s="1"/>
  <c r="BZ146"/>
  <c r="AA165"/>
  <c r="V148" i="25" s="1"/>
  <c r="AU144" i="46"/>
  <c r="AS246" s="1"/>
  <c r="X162"/>
  <c r="S145" i="25" s="1"/>
  <c r="T158" i="46"/>
  <c r="O141" i="25" s="1"/>
  <c r="S158" i="46"/>
  <c r="N141" i="25" s="1"/>
  <c r="R162" i="46"/>
  <c r="M145" i="25" s="1"/>
  <c r="Q160" i="46"/>
  <c r="L143" i="25" s="1"/>
  <c r="P158" i="46"/>
  <c r="K141" i="25" s="1"/>
  <c r="N164" i="46"/>
  <c r="L164"/>
  <c r="O164"/>
  <c r="J147" i="25" s="1"/>
  <c r="O162" i="46"/>
  <c r="J145" i="25" s="1"/>
  <c r="O160" i="46"/>
  <c r="J143" i="25" s="1"/>
  <c r="O158" i="46"/>
  <c r="J141" i="25" s="1"/>
  <c r="BE153" i="46"/>
  <c r="BC221" s="1"/>
  <c r="BE150"/>
  <c r="BC220" s="1"/>
  <c r="E355" i="31"/>
  <c r="BZ123" i="46"/>
  <c r="AL36"/>
  <c r="AG48" i="25" s="1"/>
  <c r="V54" i="67"/>
  <c r="U54"/>
  <c r="T54"/>
  <c r="S54"/>
  <c r="R54"/>
  <c r="BZ165" i="46"/>
  <c r="Y162"/>
  <c r="T145" i="25" s="1"/>
  <c r="W162" i="46"/>
  <c r="R145" i="25" s="1"/>
  <c r="U162" i="46"/>
  <c r="P145" i="25" s="1"/>
  <c r="J97" i="46"/>
  <c r="J96"/>
  <c r="J94"/>
  <c r="AM39" i="64"/>
  <c r="AA163" i="46"/>
  <c r="V146" i="25" s="1"/>
  <c r="AA159" i="46"/>
  <c r="AQ144"/>
  <c r="U165"/>
  <c r="P148" i="25" s="1"/>
  <c r="BP227" i="46"/>
  <c r="BP218"/>
  <c r="BO227"/>
  <c r="BO218"/>
  <c r="BN227"/>
  <c r="BN218"/>
  <c r="BM227"/>
  <c r="BM218"/>
  <c r="BL227"/>
  <c r="BL218"/>
  <c r="AC189"/>
  <c r="AC187"/>
  <c r="AX186"/>
  <c r="AC185"/>
  <c r="AX184"/>
  <c r="AC183"/>
  <c r="AX182"/>
  <c r="AC181"/>
  <c r="AX180"/>
  <c r="AC179"/>
  <c r="AX178"/>
  <c r="AC177"/>
  <c r="AX176"/>
  <c r="AC169"/>
  <c r="AX168"/>
  <c r="AC167"/>
  <c r="AX166"/>
  <c r="AX188"/>
  <c r="H20"/>
  <c r="F245" s="1"/>
  <c r="J112"/>
  <c r="AF111"/>
  <c r="AF107"/>
  <c r="AF103"/>
  <c r="AF100"/>
  <c r="K98"/>
  <c r="K93"/>
  <c r="AF90"/>
  <c r="AF89"/>
  <c r="AF88"/>
  <c r="AL111"/>
  <c r="Q108"/>
  <c r="Q104"/>
  <c r="AL92"/>
  <c r="AJ242" s="1"/>
  <c r="AL86"/>
  <c r="BF165"/>
  <c r="BF163"/>
  <c r="BF161"/>
  <c r="BF159"/>
  <c r="BD239" s="1"/>
  <c r="AO39" i="64"/>
  <c r="BZ163" i="46"/>
  <c r="BZ159"/>
  <c r="BX239" s="1"/>
  <c r="BZ153"/>
  <c r="BX221" s="1"/>
  <c r="BZ148"/>
  <c r="AB164"/>
  <c r="Z158"/>
  <c r="U141" i="25" s="1"/>
  <c r="Y158" i="46"/>
  <c r="T141" i="25" s="1"/>
  <c r="X158" i="46"/>
  <c r="S141" i="25" s="1"/>
  <c r="W158" i="46"/>
  <c r="R141" i="25" s="1"/>
  <c r="V162" i="46"/>
  <c r="Q145" i="25" s="1"/>
  <c r="U158" i="46"/>
  <c r="P141" i="25" s="1"/>
  <c r="BE123" i="46"/>
  <c r="AM36"/>
  <c r="AH48" i="25" s="1"/>
  <c r="W37" i="46"/>
  <c r="R49" i="25" s="1"/>
  <c r="AQ58"/>
  <c r="AI58"/>
  <c r="AW22" i="46"/>
  <c r="AR29" i="25" s="1"/>
  <c r="AV22" i="46"/>
  <c r="AQ29" i="25" s="1"/>
  <c r="BZ164" i="46"/>
  <c r="BX230" s="1"/>
  <c r="BZ162"/>
  <c r="BZ160"/>
  <c r="BE148"/>
  <c r="BE146"/>
  <c r="AB162"/>
  <c r="W145" i="25" s="1"/>
  <c r="AB158" i="46"/>
  <c r="W141" i="25" s="1"/>
  <c r="AA164" i="46"/>
  <c r="AA162"/>
  <c r="V145" i="25" s="1"/>
  <c r="AA160" i="46"/>
  <c r="V143" i="25" s="1"/>
  <c r="AA158" i="46"/>
  <c r="Z164"/>
  <c r="Z160"/>
  <c r="U143" i="25" s="1"/>
  <c r="Y164" i="46"/>
  <c r="Y160"/>
  <c r="T143" i="25" s="1"/>
  <c r="X164" i="46"/>
  <c r="X160"/>
  <c r="S143" i="25" s="1"/>
  <c r="W164" i="46"/>
  <c r="W160"/>
  <c r="R143" i="25" s="1"/>
  <c r="V160" i="46"/>
  <c r="Q143" i="25" s="1"/>
  <c r="U160" i="46"/>
  <c r="P143" i="25" s="1"/>
  <c r="T160" i="46"/>
  <c r="O143" i="25" s="1"/>
  <c r="AW30" i="46"/>
  <c r="AW144"/>
  <c r="Y165"/>
  <c r="T148" i="25" s="1"/>
  <c r="Y163" i="46"/>
  <c r="T146" i="25" s="1"/>
  <c r="Y161" i="46"/>
  <c r="Y159"/>
  <c r="AS144"/>
  <c r="AW54"/>
  <c r="AU54"/>
  <c r="BL116"/>
  <c r="AW38"/>
  <c r="AW24"/>
  <c r="AC191"/>
  <c r="AS39"/>
  <c r="AN54" i="25" s="1"/>
  <c r="AR46" i="46"/>
  <c r="AP58" i="25"/>
  <c r="AJ58"/>
  <c r="AH58"/>
  <c r="AW34" i="46"/>
  <c r="AW27"/>
  <c r="AW21"/>
  <c r="AU34"/>
  <c r="BP122"/>
  <c r="AV121"/>
  <c r="AS34"/>
  <c r="AM21"/>
  <c r="AL21"/>
  <c r="AN22"/>
  <c r="AI29" i="25" s="1"/>
  <c r="AI31" s="1"/>
  <c r="AI22" i="46"/>
  <c r="AD29" i="25" s="1"/>
  <c r="BE165" i="46"/>
  <c r="BE164"/>
  <c r="BC230" s="1"/>
  <c r="BE163"/>
  <c r="BE162"/>
  <c r="BE161"/>
  <c r="BE160"/>
  <c r="BE159"/>
  <c r="BC239" s="1"/>
  <c r="V164"/>
  <c r="AW39"/>
  <c r="AR54" i="25" s="1"/>
  <c r="AV35" i="46"/>
  <c r="AQ47" i="25" s="1"/>
  <c r="AU39" i="46"/>
  <c r="AP54" i="25" s="1"/>
  <c r="AT54" i="46"/>
  <c r="AP46"/>
  <c r="AL46"/>
  <c r="AK40"/>
  <c r="AF55" i="25" s="1"/>
  <c r="AI46" i="46"/>
  <c r="AN121"/>
  <c r="AJ127" i="25"/>
  <c r="AJ280" s="1"/>
  <c r="O197" i="47"/>
  <c r="O361" s="1"/>
  <c r="AM246" i="46"/>
  <c r="AP70" i="25"/>
  <c r="U153" i="47"/>
  <c r="AN75" i="25"/>
  <c r="S157" i="47"/>
  <c r="AU31" i="46"/>
  <c r="AP41" i="25" s="1"/>
  <c r="AP43" s="1"/>
  <c r="AT23" i="46"/>
  <c r="AO30" i="25" s="1"/>
  <c r="AS31" i="46"/>
  <c r="AN41" i="25" s="1"/>
  <c r="AR25" i="46"/>
  <c r="AM33" i="25" s="1"/>
  <c r="AQ31" i="46"/>
  <c r="AL41" i="25" s="1"/>
  <c r="AB165" i="46"/>
  <c r="W148" i="25" s="1"/>
  <c r="AB163" i="46"/>
  <c r="W146" i="25" s="1"/>
  <c r="AB161" i="46"/>
  <c r="AB159"/>
  <c r="AV144"/>
  <c r="Z165"/>
  <c r="U148" i="25" s="1"/>
  <c r="Z163" i="46"/>
  <c r="U146" i="25" s="1"/>
  <c r="Z161" i="46"/>
  <c r="Z159"/>
  <c r="AT144"/>
  <c r="AR144"/>
  <c r="AP144"/>
  <c r="U163"/>
  <c r="P146" i="25" s="1"/>
  <c r="U161" i="46"/>
  <c r="U159"/>
  <c r="AW35"/>
  <c r="AR47" i="25" s="1"/>
  <c r="AW50" i="46"/>
  <c r="AV33"/>
  <c r="AQ45" i="25" s="1"/>
  <c r="AV39" i="46"/>
  <c r="AQ54" i="25" s="1"/>
  <c r="AV54" i="46"/>
  <c r="AU35"/>
  <c r="AP47" i="25" s="1"/>
  <c r="AT40" i="46"/>
  <c r="AO55" i="25" s="1"/>
  <c r="AQ46" i="46"/>
  <c r="AO46"/>
  <c r="AM46"/>
  <c r="AK46"/>
  <c r="AI39"/>
  <c r="AD54" i="25" s="1"/>
  <c r="AH46" i="46"/>
  <c r="AG39"/>
  <c r="AB54" i="25" s="1"/>
  <c r="AF39" i="46"/>
  <c r="AA54" i="25" s="1"/>
  <c r="AE39" i="46"/>
  <c r="Z54" i="25" s="1"/>
  <c r="AJ50" i="46"/>
  <c r="BD116"/>
  <c r="BP116"/>
  <c r="BH116"/>
  <c r="AZ116"/>
  <c r="AW31"/>
  <c r="AR41" i="25" s="1"/>
  <c r="AW25" i="46"/>
  <c r="AR33" i="25" s="1"/>
  <c r="AR35" s="1"/>
  <c r="AV31" i="46"/>
  <c r="AQ41" i="25" s="1"/>
  <c r="AV25" i="46"/>
  <c r="AQ33" i="25" s="1"/>
  <c r="AU26" i="46"/>
  <c r="AP34" i="25" s="1"/>
  <c r="AU23" i="46"/>
  <c r="AP30" i="25" s="1"/>
  <c r="AP31" s="1"/>
  <c r="AT31" i="46"/>
  <c r="AO41" i="25" s="1"/>
  <c r="AT25" i="46"/>
  <c r="AO33" i="25" s="1"/>
  <c r="AO35" s="1"/>
  <c r="AS26" i="46"/>
  <c r="AN34" i="25" s="1"/>
  <c r="AR26" i="46"/>
  <c r="AM34" i="25" s="1"/>
  <c r="AQ26" i="46"/>
  <c r="AL34" i="25" s="1"/>
  <c r="AO25" i="46"/>
  <c r="AJ33" i="25" s="1"/>
  <c r="AN31" i="46"/>
  <c r="AI41" i="25" s="1"/>
  <c r="U164" i="46"/>
  <c r="T162"/>
  <c r="O145" i="25" s="1"/>
  <c r="S164" i="46"/>
  <c r="AJ97"/>
  <c r="AJ84"/>
  <c r="AH236" s="1"/>
  <c r="I64"/>
  <c r="AM22"/>
  <c r="AH29" i="25" s="1"/>
  <c r="AL22" i="46"/>
  <c r="AG29" i="25" s="1"/>
  <c r="AG22" i="46"/>
  <c r="AB29" i="25" s="1"/>
  <c r="S160" i="46"/>
  <c r="N143" i="25" s="1"/>
  <c r="R158" i="46"/>
  <c r="M141" i="25" s="1"/>
  <c r="Q164" i="46"/>
  <c r="H122"/>
  <c r="AR121"/>
  <c r="AD121"/>
  <c r="AU21"/>
  <c r="AR27"/>
  <c r="AO21"/>
  <c r="AI21"/>
  <c r="AL76"/>
  <c r="AL68"/>
  <c r="AL60"/>
  <c r="H418" i="31"/>
  <c r="C187" i="46" s="1"/>
  <c r="E187" s="1"/>
  <c r="AO31"/>
  <c r="AJ41" i="25" s="1"/>
  <c r="AN25" i="46"/>
  <c r="AI33" i="25" s="1"/>
  <c r="AM26" i="46"/>
  <c r="AH34" i="25" s="1"/>
  <c r="T164" i="46"/>
  <c r="S162"/>
  <c r="N145" i="25" s="1"/>
  <c r="R164" i="46"/>
  <c r="R160"/>
  <c r="M143" i="25" s="1"/>
  <c r="Q162" i="46"/>
  <c r="L145" i="25" s="1"/>
  <c r="Q158" i="46"/>
  <c r="L141" i="25" s="1"/>
  <c r="P162" i="46"/>
  <c r="K145" i="25" s="1"/>
  <c r="N160" i="46"/>
  <c r="I143" i="25" s="1"/>
  <c r="M162" i="46"/>
  <c r="H145" i="25" s="1"/>
  <c r="L160" i="46"/>
  <c r="G143" i="25" s="1"/>
  <c r="K162" i="46"/>
  <c r="F145" i="25" s="1"/>
  <c r="J160" i="46"/>
  <c r="E143" i="25" s="1"/>
  <c r="I162" i="46"/>
  <c r="D145" i="25" s="1"/>
  <c r="AZ202" i="46"/>
  <c r="AY202"/>
  <c r="BK202"/>
  <c r="BL202"/>
  <c r="BM202"/>
  <c r="BO202"/>
  <c r="BQ202"/>
  <c r="BB202"/>
  <c r="BC202"/>
  <c r="BD202"/>
  <c r="BH202"/>
  <c r="BI202"/>
  <c r="BJ202"/>
  <c r="BN202"/>
  <c r="BP202"/>
  <c r="BR202"/>
  <c r="I202" i="44"/>
  <c r="J202" s="1"/>
  <c r="C125" i="46"/>
  <c r="E125" s="1"/>
  <c r="CA125" s="1"/>
  <c r="C125" i="44"/>
  <c r="E125" s="1"/>
  <c r="H125" s="1"/>
  <c r="C198" i="46"/>
  <c r="E198" s="1"/>
  <c r="BG198" s="1"/>
  <c r="C198" i="44"/>
  <c r="E198" s="1"/>
  <c r="H198" s="1"/>
  <c r="C188" i="46"/>
  <c r="E188" s="1"/>
  <c r="BF188" s="1"/>
  <c r="C188" i="44"/>
  <c r="E188" s="1"/>
  <c r="H188" s="1"/>
  <c r="E495" i="31"/>
  <c r="E222" i="44"/>
  <c r="AU27" i="46"/>
  <c r="AT27"/>
  <c r="AS21"/>
  <c r="AQ34"/>
  <c r="AP21"/>
  <c r="AN21"/>
  <c r="AI34"/>
  <c r="AE21"/>
  <c r="AD20"/>
  <c r="E375" i="31"/>
  <c r="H375" s="1"/>
  <c r="E235" i="46"/>
  <c r="AJ114"/>
  <c r="AJ110"/>
  <c r="AJ106"/>
  <c r="AJ102"/>
  <c r="AJ99"/>
  <c r="AJ94"/>
  <c r="AJ200"/>
  <c r="AP31"/>
  <c r="AK41" i="25" s="1"/>
  <c r="AP25" i="46"/>
  <c r="AK33" i="25" s="1"/>
  <c r="AO26" i="46"/>
  <c r="AJ34" i="25" s="1"/>
  <c r="AJ35" s="1"/>
  <c r="AN26" i="46"/>
  <c r="AI34" i="25" s="1"/>
  <c r="AM31" i="46"/>
  <c r="AH41" i="25" s="1"/>
  <c r="AM25" i="46"/>
  <c r="AH33" i="25" s="1"/>
  <c r="AH35" s="1"/>
  <c r="AJ23" i="46"/>
  <c r="AE30" i="25" s="1"/>
  <c r="P164" i="46"/>
  <c r="P160"/>
  <c r="K143" i="25" s="1"/>
  <c r="N162" i="46"/>
  <c r="I145" i="25" s="1"/>
  <c r="N158" i="46"/>
  <c r="I141" i="25" s="1"/>
  <c r="M164" i="46"/>
  <c r="M160"/>
  <c r="H143" i="25" s="1"/>
  <c r="L162" i="46"/>
  <c r="G145" i="25" s="1"/>
  <c r="L158" i="46"/>
  <c r="G141" i="25" s="1"/>
  <c r="K164" i="46"/>
  <c r="K160"/>
  <c r="F143" i="25" s="1"/>
  <c r="J162" i="46"/>
  <c r="J158"/>
  <c r="I164"/>
  <c r="I160"/>
  <c r="AO29"/>
  <c r="AJ38" i="25" s="1"/>
  <c r="AD28" i="46"/>
  <c r="Y37" i="25" s="1"/>
  <c r="AJ83" i="46"/>
  <c r="AX190"/>
  <c r="AJ32"/>
  <c r="AE42" i="25" s="1"/>
  <c r="AS33" i="46"/>
  <c r="AD117"/>
  <c r="AD115"/>
  <c r="AU38"/>
  <c r="AU30"/>
  <c r="AU24"/>
  <c r="AH30"/>
  <c r="J68"/>
  <c r="AL72"/>
  <c r="AL64"/>
  <c r="AJ112"/>
  <c r="AJ108"/>
  <c r="AJ104"/>
  <c r="AX189"/>
  <c r="AH121" i="64"/>
  <c r="E118"/>
  <c r="AT118" s="1"/>
  <c r="E110"/>
  <c r="AT110" s="1"/>
  <c r="H159" i="44"/>
  <c r="F237" s="1"/>
  <c r="C237"/>
  <c r="AK536" i="64"/>
  <c r="AM536"/>
  <c r="AN536"/>
  <c r="AO536"/>
  <c r="AR536"/>
  <c r="AS536"/>
  <c r="AU536"/>
  <c r="AU159"/>
  <c r="O97" i="63"/>
  <c r="C438" i="64"/>
  <c r="C292"/>
  <c r="N97" i="63"/>
  <c r="J85"/>
  <c r="K90" s="1"/>
  <c r="U39" i="67"/>
  <c r="Q39"/>
  <c r="M39"/>
  <c r="U52"/>
  <c r="Q52"/>
  <c r="M52"/>
  <c r="H65"/>
  <c r="S65"/>
  <c r="O65"/>
  <c r="F65"/>
  <c r="C191" i="46"/>
  <c r="E191" s="1"/>
  <c r="BG191" s="1"/>
  <c r="C191" i="44"/>
  <c r="E191" s="1"/>
  <c r="H191" s="1"/>
  <c r="AK453" i="64"/>
  <c r="AH449"/>
  <c r="AK449"/>
  <c r="AL390"/>
  <c r="AR390"/>
  <c r="AU390"/>
  <c r="AK390"/>
  <c r="AM390"/>
  <c r="AN390"/>
  <c r="AS390"/>
  <c r="AL386"/>
  <c r="AO386"/>
  <c r="AR386"/>
  <c r="AK386"/>
  <c r="AM386"/>
  <c r="AN386"/>
  <c r="AP386"/>
  <c r="AQ386"/>
  <c r="AT386"/>
  <c r="AR382"/>
  <c r="AU382"/>
  <c r="AK382"/>
  <c r="AM382"/>
  <c r="AN382"/>
  <c r="AS382"/>
  <c r="T39" i="67"/>
  <c r="P39"/>
  <c r="L39"/>
  <c r="T52"/>
  <c r="P52"/>
  <c r="L52"/>
  <c r="E478" i="31"/>
  <c r="AR590" i="64"/>
  <c r="AR159" s="1"/>
  <c r="AR592"/>
  <c r="AR377" s="1"/>
  <c r="AR594"/>
  <c r="AR233" s="1"/>
  <c r="AR596"/>
  <c r="AR25" s="1"/>
  <c r="AR598"/>
  <c r="AR27" s="1"/>
  <c r="AR600"/>
  <c r="AR29" s="1"/>
  <c r="AR602"/>
  <c r="AR604"/>
  <c r="AR535" s="1"/>
  <c r="AR607"/>
  <c r="AR609"/>
  <c r="AR467" s="1"/>
  <c r="AR611"/>
  <c r="AR615"/>
  <c r="AR473" s="1"/>
  <c r="AR619"/>
  <c r="AR477" s="1"/>
  <c r="AR623"/>
  <c r="E32" i="34"/>
  <c r="N32"/>
  <c r="Q32"/>
  <c r="T32"/>
  <c r="W32"/>
  <c r="Z32"/>
  <c r="AC32"/>
  <c r="AF32"/>
  <c r="AI32"/>
  <c r="AL32"/>
  <c r="AO32"/>
  <c r="AR32"/>
  <c r="AU32"/>
  <c r="AX32"/>
  <c r="BA32"/>
  <c r="BD32"/>
  <c r="BG32"/>
  <c r="BJ32"/>
  <c r="H25"/>
  <c r="K25"/>
  <c r="Q25"/>
  <c r="T25"/>
  <c r="W25"/>
  <c r="Z25"/>
  <c r="AC25"/>
  <c r="AF25"/>
  <c r="AI25"/>
  <c r="AL25"/>
  <c r="AO25"/>
  <c r="AR25"/>
  <c r="AU25"/>
  <c r="AX25"/>
  <c r="BA25"/>
  <c r="BD25"/>
  <c r="BG25"/>
  <c r="BJ25"/>
  <c r="N25"/>
  <c r="H23"/>
  <c r="K23"/>
  <c r="Q23"/>
  <c r="T23"/>
  <c r="W23"/>
  <c r="Z23"/>
  <c r="AC23"/>
  <c r="AF23"/>
  <c r="AI23"/>
  <c r="AL23"/>
  <c r="AO23"/>
  <c r="AR23"/>
  <c r="AU23"/>
  <c r="AX23"/>
  <c r="BA23"/>
  <c r="BD23"/>
  <c r="BG23"/>
  <c r="BJ23"/>
  <c r="N23"/>
  <c r="G138" i="46"/>
  <c r="H138" s="1"/>
  <c r="BZ138"/>
  <c r="BE138"/>
  <c r="AS326" i="25"/>
  <c r="AQ326"/>
  <c r="AO326"/>
  <c r="AM326"/>
  <c r="AK326"/>
  <c r="AI326"/>
  <c r="AG326"/>
  <c r="AE326"/>
  <c r="AC326"/>
  <c r="AA326"/>
  <c r="Y326"/>
  <c r="H118" i="46"/>
  <c r="AU117"/>
  <c r="AT115"/>
  <c r="AE115"/>
  <c r="AT121"/>
  <c r="AP121"/>
  <c r="AL121"/>
  <c r="AH121"/>
  <c r="AE121"/>
  <c r="AV20"/>
  <c r="AT245" s="1"/>
  <c r="AV38"/>
  <c r="AV24"/>
  <c r="AL38"/>
  <c r="AE20"/>
  <c r="AD191"/>
  <c r="AF191"/>
  <c r="AK191"/>
  <c r="AY80"/>
  <c r="I68"/>
  <c r="AD61"/>
  <c r="K75"/>
  <c r="AJ65"/>
  <c r="AJ76"/>
  <c r="AJ72"/>
  <c r="AE71"/>
  <c r="AJ67"/>
  <c r="AJ64"/>
  <c r="AJ63"/>
  <c r="AJ60"/>
  <c r="BT165"/>
  <c r="BT163"/>
  <c r="BT161"/>
  <c r="BT159"/>
  <c r="BR239" s="1"/>
  <c r="BT153"/>
  <c r="BR221" s="1"/>
  <c r="BT150"/>
  <c r="BR220" s="1"/>
  <c r="BT146"/>
  <c r="BT143"/>
  <c r="AZ185"/>
  <c r="AZ181"/>
  <c r="AZ177"/>
  <c r="AZ173"/>
  <c r="AZ168"/>
  <c r="BU165"/>
  <c r="BU164"/>
  <c r="BS230" s="1"/>
  <c r="BU163"/>
  <c r="BU162"/>
  <c r="BU161"/>
  <c r="BU160"/>
  <c r="BU159"/>
  <c r="BS239" s="1"/>
  <c r="AZ140"/>
  <c r="AZ138"/>
  <c r="BU153"/>
  <c r="BS221" s="1"/>
  <c r="AZ152"/>
  <c r="BU150"/>
  <c r="BS220" s="1"/>
  <c r="BU148"/>
  <c r="BU146"/>
  <c r="AZ145"/>
  <c r="AZ143"/>
  <c r="BU141"/>
  <c r="BU135"/>
  <c r="AZ129"/>
  <c r="BA180"/>
  <c r="BA172"/>
  <c r="BA164"/>
  <c r="AY230" s="1"/>
  <c r="BA160"/>
  <c r="BA150"/>
  <c r="AY220" s="1"/>
  <c r="BA146"/>
  <c r="BG142"/>
  <c r="AK99"/>
  <c r="AK97"/>
  <c r="AK83"/>
  <c r="E554" i="64"/>
  <c r="E549"/>
  <c r="E526"/>
  <c r="E524"/>
  <c r="E521"/>
  <c r="E481"/>
  <c r="E463"/>
  <c r="E408"/>
  <c r="E403"/>
  <c r="E392"/>
  <c r="AK205" i="46"/>
  <c r="AR23" i="64"/>
  <c r="AM47"/>
  <c r="E25"/>
  <c r="AK200" i="46"/>
  <c r="AU623" i="64"/>
  <c r="AU619"/>
  <c r="AU477" s="1"/>
  <c r="AU615"/>
  <c r="AU473" s="1"/>
  <c r="AU611"/>
  <c r="AU609"/>
  <c r="AU467" s="1"/>
  <c r="AU607"/>
  <c r="AU604"/>
  <c r="AU535" s="1"/>
  <c r="AU602"/>
  <c r="AU31" s="1"/>
  <c r="AU600"/>
  <c r="AU29" s="1"/>
  <c r="AU598"/>
  <c r="AU529" s="1"/>
  <c r="AU596"/>
  <c r="AU165" s="1"/>
  <c r="AU594"/>
  <c r="AU592"/>
  <c r="AU377" s="1"/>
  <c r="AT622"/>
  <c r="AT51" s="1"/>
  <c r="AT618"/>
  <c r="AT47" s="1"/>
  <c r="AT614"/>
  <c r="AT326" s="1"/>
  <c r="AT610"/>
  <c r="AT608"/>
  <c r="AT37" s="1"/>
  <c r="AT605"/>
  <c r="AT603"/>
  <c r="AT172" s="1"/>
  <c r="AT599"/>
  <c r="AT595"/>
  <c r="AP622"/>
  <c r="AP261" s="1"/>
  <c r="AP614"/>
  <c r="AP326" s="1"/>
  <c r="AP608"/>
  <c r="AP603"/>
  <c r="AP102" s="1"/>
  <c r="AP599"/>
  <c r="AP595"/>
  <c r="AP380" s="1"/>
  <c r="AO100"/>
  <c r="AT590"/>
  <c r="AT302" s="1"/>
  <c r="AT592"/>
  <c r="AT594"/>
  <c r="AT233" s="1"/>
  <c r="AT596"/>
  <c r="AT25" s="1"/>
  <c r="AT598"/>
  <c r="AT27" s="1"/>
  <c r="AT600"/>
  <c r="AT385" s="1"/>
  <c r="AT602"/>
  <c r="AT387" s="1"/>
  <c r="AP590"/>
  <c r="AP159" s="1"/>
  <c r="AP592"/>
  <c r="AP377" s="1"/>
  <c r="AP594"/>
  <c r="AP233" s="1"/>
  <c r="AP596"/>
  <c r="AP165" s="1"/>
  <c r="AP598"/>
  <c r="AP27" s="1"/>
  <c r="AP600"/>
  <c r="AP385" s="1"/>
  <c r="AP602"/>
  <c r="AP387" s="1"/>
  <c r="AP604"/>
  <c r="AP607"/>
  <c r="AP609"/>
  <c r="AP467" s="1"/>
  <c r="AP611"/>
  <c r="AP110" s="1"/>
  <c r="AP615"/>
  <c r="AP473" s="1"/>
  <c r="AP619"/>
  <c r="AP477" s="1"/>
  <c r="AP623"/>
  <c r="H26" i="34"/>
  <c r="N26"/>
  <c r="K26"/>
  <c r="Q26"/>
  <c r="T26"/>
  <c r="W26"/>
  <c r="Z26"/>
  <c r="AC26"/>
  <c r="AF26"/>
  <c r="AI26"/>
  <c r="AL26"/>
  <c r="AO26"/>
  <c r="AR26"/>
  <c r="AU26"/>
  <c r="AX26"/>
  <c r="BA26"/>
  <c r="BD26"/>
  <c r="BG26"/>
  <c r="BJ26"/>
  <c r="N24"/>
  <c r="H24"/>
  <c r="K24"/>
  <c r="Q24"/>
  <c r="T24"/>
  <c r="W24"/>
  <c r="Z24"/>
  <c r="AC24"/>
  <c r="AF24"/>
  <c r="AI24"/>
  <c r="AL24"/>
  <c r="AO24"/>
  <c r="AR24"/>
  <c r="AU24"/>
  <c r="AX24"/>
  <c r="BA24"/>
  <c r="BD24"/>
  <c r="BG24"/>
  <c r="BJ24"/>
  <c r="H22"/>
  <c r="N22"/>
  <c r="K22"/>
  <c r="Q22"/>
  <c r="T22"/>
  <c r="W22"/>
  <c r="Z22"/>
  <c r="AC22"/>
  <c r="AF22"/>
  <c r="AI22"/>
  <c r="AL22"/>
  <c r="AO22"/>
  <c r="AR22"/>
  <c r="AU22"/>
  <c r="AX22"/>
  <c r="BA22"/>
  <c r="BD22"/>
  <c r="BG22"/>
  <c r="BJ22"/>
  <c r="F231" i="46"/>
  <c r="E226" i="44"/>
  <c r="AK114" i="46"/>
  <c r="AK112"/>
  <c r="AK110"/>
  <c r="AK108"/>
  <c r="AK106"/>
  <c r="AK104"/>
  <c r="AK102"/>
  <c r="AO622" i="64"/>
  <c r="AO51" s="1"/>
  <c r="AO614"/>
  <c r="AO326" s="1"/>
  <c r="AO608"/>
  <c r="AO37" s="1"/>
  <c r="AO603"/>
  <c r="AO172" s="1"/>
  <c r="AO599"/>
  <c r="AO595"/>
  <c r="AO591"/>
  <c r="AM100"/>
  <c r="AL622"/>
  <c r="AL261" s="1"/>
  <c r="AL614"/>
  <c r="AL326" s="1"/>
  <c r="AL608"/>
  <c r="AL603"/>
  <c r="AL172" s="1"/>
  <c r="AL599"/>
  <c r="AL595"/>
  <c r="AL591"/>
  <c r="AL449" s="1"/>
  <c r="AJ110"/>
  <c r="E187"/>
  <c r="F187" s="1"/>
  <c r="E179"/>
  <c r="E102"/>
  <c r="F102" s="1"/>
  <c r="D266"/>
  <c r="D262"/>
  <c r="D127"/>
  <c r="D118"/>
  <c r="D114"/>
  <c r="F114" s="1"/>
  <c r="D108"/>
  <c r="D104"/>
  <c r="F104" s="1"/>
  <c r="D100"/>
  <c r="F100" s="1"/>
  <c r="D94"/>
  <c r="F94" s="1"/>
  <c r="D88"/>
  <c r="AD32" i="46"/>
  <c r="Y42" i="25" s="1"/>
  <c r="AE23" i="46"/>
  <c r="Z30" i="25" s="1"/>
  <c r="E19" i="46"/>
  <c r="N30" i="34"/>
  <c r="H36"/>
  <c r="BK22" i="54"/>
  <c r="BH22"/>
  <c r="V45" i="11" s="1"/>
  <c r="BE22" i="54"/>
  <c r="BB22"/>
  <c r="T45" i="11" s="1"/>
  <c r="AY22" i="54"/>
  <c r="AV22"/>
  <c r="R45" i="11" s="1"/>
  <c r="AS22" i="54"/>
  <c r="AP22"/>
  <c r="P45" i="11" s="1"/>
  <c r="AM22" i="54"/>
  <c r="AJ22"/>
  <c r="N45" i="11" s="1"/>
  <c r="AG22" i="54"/>
  <c r="AD22"/>
  <c r="L45" i="11" s="1"/>
  <c r="AA22" i="54"/>
  <c r="X22"/>
  <c r="J45" i="11" s="1"/>
  <c r="U22" i="54"/>
  <c r="R22"/>
  <c r="O22"/>
  <c r="L22"/>
  <c r="F45" i="11" s="1"/>
  <c r="AW29" i="46"/>
  <c r="AR38" i="25" s="1"/>
  <c r="AK29" i="46"/>
  <c r="AF38" i="25" s="1"/>
  <c r="AF39" s="1"/>
  <c r="AF28" i="46"/>
  <c r="AA37" i="25" s="1"/>
  <c r="AW36" i="46"/>
  <c r="AR48" i="25" s="1"/>
  <c r="AW40" i="46"/>
  <c r="AR55" i="25" s="1"/>
  <c r="AW46" i="46"/>
  <c r="AU36"/>
  <c r="AP48" i="25" s="1"/>
  <c r="AU40" i="46"/>
  <c r="AP55" i="25" s="1"/>
  <c r="AU46" i="46"/>
  <c r="AT33"/>
  <c r="AO45" i="25" s="1"/>
  <c r="AT46" i="46"/>
  <c r="AS40"/>
  <c r="AN55" i="25" s="1"/>
  <c r="AR40" i="46"/>
  <c r="AM55" i="25" s="1"/>
  <c r="AR54" i="46"/>
  <c r="AQ40"/>
  <c r="AL55" i="25" s="1"/>
  <c r="AQ54" i="46"/>
  <c r="AP40"/>
  <c r="AK55" i="25" s="1"/>
  <c r="AP54" i="46"/>
  <c r="AO40"/>
  <c r="AJ55" i="25" s="1"/>
  <c r="AO54" i="46"/>
  <c r="AN40"/>
  <c r="AI55" i="25" s="1"/>
  <c r="AN54" i="46"/>
  <c r="AM40"/>
  <c r="AH55" i="25" s="1"/>
  <c r="AM54" i="46"/>
  <c r="AL40"/>
  <c r="AG55" i="25" s="1"/>
  <c r="AL54" i="46"/>
  <c r="AK39"/>
  <c r="AF54" i="25" s="1"/>
  <c r="AI40" i="46"/>
  <c r="AD55" i="25" s="1"/>
  <c r="AH54" i="46"/>
  <c r="AG46"/>
  <c r="AF46"/>
  <c r="AE46"/>
  <c r="AD46"/>
  <c r="AJ36"/>
  <c r="AE48" i="25" s="1"/>
  <c r="AA37" i="46"/>
  <c r="V49" i="25" s="1"/>
  <c r="AL100" i="64"/>
  <c r="Q37" i="46"/>
  <c r="L49" i="25" s="1"/>
  <c r="AJ477" i="64"/>
  <c r="AT477"/>
  <c r="C584"/>
  <c r="V39" i="67"/>
  <c r="R39"/>
  <c r="N39"/>
  <c r="G39"/>
  <c r="V52"/>
  <c r="R52"/>
  <c r="N52"/>
  <c r="G52"/>
  <c r="E20" i="68"/>
  <c r="E146" s="1"/>
  <c r="W20"/>
  <c r="W146" s="1"/>
  <c r="U20"/>
  <c r="U146" s="1"/>
  <c r="S20"/>
  <c r="S146" s="1"/>
  <c r="Q20"/>
  <c r="Q146" s="1"/>
  <c r="O20"/>
  <c r="O146" s="1"/>
  <c r="M20"/>
  <c r="M146" s="1"/>
  <c r="K20"/>
  <c r="K146" s="1"/>
  <c r="I20"/>
  <c r="I146" s="1"/>
  <c r="G20"/>
  <c r="G146" s="1"/>
  <c r="BR116" i="46"/>
  <c r="BN116"/>
  <c r="BJ116"/>
  <c r="BF116"/>
  <c r="E231" i="44"/>
  <c r="E230"/>
  <c r="E214"/>
  <c r="AW20" i="46"/>
  <c r="AU245" s="1"/>
  <c r="AV34"/>
  <c r="AV27"/>
  <c r="AV21"/>
  <c r="AU20"/>
  <c r="AS245" s="1"/>
  <c r="AT34"/>
  <c r="AT21"/>
  <c r="AS27"/>
  <c r="AR34"/>
  <c r="AR21"/>
  <c r="AQ27"/>
  <c r="AP27"/>
  <c r="AO27"/>
  <c r="AN27"/>
  <c r="AM27"/>
  <c r="AL27"/>
  <c r="AJ20"/>
  <c r="AI27"/>
  <c r="AE27"/>
  <c r="AN383" i="64"/>
  <c r="S39" i="67"/>
  <c r="O39"/>
  <c r="F39"/>
  <c r="S52"/>
  <c r="O52"/>
  <c r="F52"/>
  <c r="D43" i="64"/>
  <c r="E43"/>
  <c r="D19"/>
  <c r="E19"/>
  <c r="AS590"/>
  <c r="AS592"/>
  <c r="AS377" s="1"/>
  <c r="AS594"/>
  <c r="AS596"/>
  <c r="AS25" s="1"/>
  <c r="AS598"/>
  <c r="AS27" s="1"/>
  <c r="AS600"/>
  <c r="AS29" s="1"/>
  <c r="AS602"/>
  <c r="AS387" s="1"/>
  <c r="AS604"/>
  <c r="AS535" s="1"/>
  <c r="AS607"/>
  <c r="AS609"/>
  <c r="AS611"/>
  <c r="AS615"/>
  <c r="AS619"/>
  <c r="AS477" s="1"/>
  <c r="AS623"/>
  <c r="AQ590"/>
  <c r="AQ592"/>
  <c r="AQ594"/>
  <c r="AQ93" s="1"/>
  <c r="AQ596"/>
  <c r="AQ165" s="1"/>
  <c r="AQ598"/>
  <c r="AQ27" s="1"/>
  <c r="AQ600"/>
  <c r="AQ602"/>
  <c r="AQ31" s="1"/>
  <c r="AQ604"/>
  <c r="AQ607"/>
  <c r="AQ609"/>
  <c r="AQ611"/>
  <c r="AQ110" s="1"/>
  <c r="AQ615"/>
  <c r="AQ619"/>
  <c r="AQ623"/>
  <c r="CB96" i="46"/>
  <c r="AZ197"/>
  <c r="BA190"/>
  <c r="BA186"/>
  <c r="BA182"/>
  <c r="BA178"/>
  <c r="BA174"/>
  <c r="BA170"/>
  <c r="AL159" i="64"/>
  <c r="CF90" i="46"/>
  <c r="CF88"/>
  <c r="CE114"/>
  <c r="CE112"/>
  <c r="CE110"/>
  <c r="CE108"/>
  <c r="CE106"/>
  <c r="CE104"/>
  <c r="CE102"/>
  <c r="CE100"/>
  <c r="CE98"/>
  <c r="CE94"/>
  <c r="CE92"/>
  <c r="CC242" s="1"/>
  <c r="CE91"/>
  <c r="CE89"/>
  <c r="CE87"/>
  <c r="CD113"/>
  <c r="CD111"/>
  <c r="CD109"/>
  <c r="CD107"/>
  <c r="CD105"/>
  <c r="CD103"/>
  <c r="CD101"/>
  <c r="CD99"/>
  <c r="CD97"/>
  <c r="CD96"/>
  <c r="CD95"/>
  <c r="CD90"/>
  <c r="CD88"/>
  <c r="CC114"/>
  <c r="CC112"/>
  <c r="CC110"/>
  <c r="CC108"/>
  <c r="CC106"/>
  <c r="CC104"/>
  <c r="CC102"/>
  <c r="CC100"/>
  <c r="CC98"/>
  <c r="CC94"/>
  <c r="CC92"/>
  <c r="CA242" s="1"/>
  <c r="CC91"/>
  <c r="BY111"/>
  <c r="BY107"/>
  <c r="BY103"/>
  <c r="BY99"/>
  <c r="BX114"/>
  <c r="BX112"/>
  <c r="BX110"/>
  <c r="BX108"/>
  <c r="BX106"/>
  <c r="BX104"/>
  <c r="BX102"/>
  <c r="BX100"/>
  <c r="BX98"/>
  <c r="BX94"/>
  <c r="BX92"/>
  <c r="BV242" s="1"/>
  <c r="BX91"/>
  <c r="BX89"/>
  <c r="BX87"/>
  <c r="BW111"/>
  <c r="BW107"/>
  <c r="BW103"/>
  <c r="BW99"/>
  <c r="BW95"/>
  <c r="BW88"/>
  <c r="AF42"/>
  <c r="I71"/>
  <c r="AD62"/>
  <c r="BA80"/>
  <c r="AJ69"/>
  <c r="AJ61"/>
  <c r="BT113"/>
  <c r="BT109"/>
  <c r="BT105"/>
  <c r="BT101"/>
  <c r="BT97"/>
  <c r="BT95"/>
  <c r="AY92"/>
  <c r="AW242" s="1"/>
  <c r="BT91"/>
  <c r="BT89"/>
  <c r="BT87"/>
  <c r="BT85"/>
  <c r="AY190"/>
  <c r="AY185"/>
  <c r="AY183"/>
  <c r="AY181"/>
  <c r="AY179"/>
  <c r="AY177"/>
  <c r="AY175"/>
  <c r="AY173"/>
  <c r="AY171"/>
  <c r="AY168"/>
  <c r="AY165"/>
  <c r="AY164"/>
  <c r="AY163"/>
  <c r="AY162"/>
  <c r="AY161"/>
  <c r="AY160"/>
  <c r="AY159"/>
  <c r="AW239" s="1"/>
  <c r="BT138"/>
  <c r="BT155"/>
  <c r="AY153"/>
  <c r="AW221" s="1"/>
  <c r="BT151"/>
  <c r="BR224" s="1"/>
  <c r="AY150"/>
  <c r="AY148"/>
  <c r="AY146"/>
  <c r="AY144"/>
  <c r="AY143"/>
  <c r="BT141"/>
  <c r="AY135"/>
  <c r="AY129"/>
  <c r="BV88"/>
  <c r="BV161"/>
  <c r="BV155"/>
  <c r="BT224" s="1"/>
  <c r="AL112"/>
  <c r="AL108"/>
  <c r="CB91"/>
  <c r="CB87"/>
  <c r="BG202"/>
  <c r="BG168"/>
  <c r="BG165"/>
  <c r="BG164"/>
  <c r="BE230" s="1"/>
  <c r="BG163"/>
  <c r="BG162"/>
  <c r="BG161"/>
  <c r="BG160"/>
  <c r="BG159"/>
  <c r="BE239" s="1"/>
  <c r="CB138"/>
  <c r="CB155"/>
  <c r="BG153"/>
  <c r="BE221" s="1"/>
  <c r="CB151"/>
  <c r="BZ224" s="1"/>
  <c r="BG150"/>
  <c r="BE220" s="1"/>
  <c r="BG148"/>
  <c r="BG146"/>
  <c r="BG144"/>
  <c r="BG143"/>
  <c r="CB141"/>
  <c r="BG135"/>
  <c r="BG129"/>
  <c r="P113"/>
  <c r="P109"/>
  <c r="P105"/>
  <c r="P101"/>
  <c r="CA165"/>
  <c r="CA164"/>
  <c r="BY230" s="1"/>
  <c r="CA163"/>
  <c r="CA162"/>
  <c r="CA161"/>
  <c r="CA160"/>
  <c r="CA159"/>
  <c r="BY239" s="1"/>
  <c r="CA138"/>
  <c r="CA153"/>
  <c r="BY221" s="1"/>
  <c r="CA150"/>
  <c r="BY220" s="1"/>
  <c r="CA148"/>
  <c r="CA146"/>
  <c r="CA143"/>
  <c r="CA141"/>
  <c r="CA129"/>
  <c r="E558" i="64"/>
  <c r="F558" s="1"/>
  <c r="E553"/>
  <c r="E545"/>
  <c r="E539"/>
  <c r="E531"/>
  <c r="E523"/>
  <c r="E461"/>
  <c r="E412"/>
  <c r="F412" s="1"/>
  <c r="E407"/>
  <c r="E399"/>
  <c r="E389"/>
  <c r="E375"/>
  <c r="E319"/>
  <c r="E311"/>
  <c r="E305"/>
  <c r="BA203" i="46"/>
  <c r="AS47" i="64"/>
  <c r="AQ39"/>
  <c r="AK51"/>
  <c r="AS622"/>
  <c r="AS51" s="1"/>
  <c r="AS614"/>
  <c r="AS43" s="1"/>
  <c r="AS608"/>
  <c r="AS37" s="1"/>
  <c r="AS603"/>
  <c r="AS172" s="1"/>
  <c r="AS599"/>
  <c r="AS595"/>
  <c r="AS591"/>
  <c r="AQ622"/>
  <c r="AQ121" s="1"/>
  <c r="AQ614"/>
  <c r="AQ183" s="1"/>
  <c r="AQ608"/>
  <c r="AQ603"/>
  <c r="AQ102" s="1"/>
  <c r="AQ599"/>
  <c r="AQ595"/>
  <c r="AQ591"/>
  <c r="AH465"/>
  <c r="AR36" i="46"/>
  <c r="AM48" i="25" s="1"/>
  <c r="AD50" i="46"/>
  <c r="AE54"/>
  <c r="Z75" i="25" s="1"/>
  <c r="U55" i="67"/>
  <c r="S55"/>
  <c r="Q55"/>
  <c r="O55"/>
  <c r="M55"/>
  <c r="H55"/>
  <c r="F55"/>
  <c r="U53"/>
  <c r="S53"/>
  <c r="Q53"/>
  <c r="O53"/>
  <c r="M53"/>
  <c r="H53"/>
  <c r="F53"/>
  <c r="Q54"/>
  <c r="O54"/>
  <c r="M54"/>
  <c r="H54"/>
  <c r="F54"/>
  <c r="AR249" i="64"/>
  <c r="AR104"/>
  <c r="AR100"/>
  <c r="AP249"/>
  <c r="AP100"/>
  <c r="AO623"/>
  <c r="AO619"/>
  <c r="AO477" s="1"/>
  <c r="AO615"/>
  <c r="AO611"/>
  <c r="AO609"/>
  <c r="AO607"/>
  <c r="AO604"/>
  <c r="AO33" s="1"/>
  <c r="AO602"/>
  <c r="AO387" s="1"/>
  <c r="AO600"/>
  <c r="AO312" s="1"/>
  <c r="AO598"/>
  <c r="AO27" s="1"/>
  <c r="AO596"/>
  <c r="AO25" s="1"/>
  <c r="AO594"/>
  <c r="AO233" s="1"/>
  <c r="AO592"/>
  <c r="AO377" s="1"/>
  <c r="AQ32" i="46"/>
  <c r="AL42" i="25" s="1"/>
  <c r="AQ23" i="46"/>
  <c r="AN187" i="64"/>
  <c r="AN249"/>
  <c r="AN100"/>
  <c r="AM623"/>
  <c r="AM619"/>
  <c r="AM615"/>
  <c r="AM611"/>
  <c r="AM110" s="1"/>
  <c r="AM609"/>
  <c r="AM607"/>
  <c r="AM604"/>
  <c r="AM33" s="1"/>
  <c r="AM602"/>
  <c r="AM31" s="1"/>
  <c r="AM600"/>
  <c r="AM598"/>
  <c r="AM27" s="1"/>
  <c r="AM596"/>
  <c r="AM25" s="1"/>
  <c r="AM594"/>
  <c r="AM93" s="1"/>
  <c r="AM592"/>
  <c r="AM377" s="1"/>
  <c r="AL623"/>
  <c r="AL619"/>
  <c r="AL615"/>
  <c r="AL611"/>
  <c r="AL110" s="1"/>
  <c r="AL609"/>
  <c r="AL607"/>
  <c r="AL604"/>
  <c r="AL602"/>
  <c r="AL600"/>
  <c r="AL312" s="1"/>
  <c r="AL598"/>
  <c r="AL27" s="1"/>
  <c r="AL596"/>
  <c r="AL165" s="1"/>
  <c r="AL594"/>
  <c r="AL592"/>
  <c r="AL377" s="1"/>
  <c r="AK159"/>
  <c r="AK187"/>
  <c r="AK249"/>
  <c r="AK104"/>
  <c r="AK100"/>
  <c r="AK94"/>
  <c r="AJ622"/>
  <c r="AJ191" s="1"/>
  <c r="AJ618"/>
  <c r="AJ187" s="1"/>
  <c r="AJ614"/>
  <c r="AJ183" s="1"/>
  <c r="AJ610"/>
  <c r="AJ179" s="1"/>
  <c r="AJ608"/>
  <c r="AJ605"/>
  <c r="E261"/>
  <c r="E253"/>
  <c r="F253" s="1"/>
  <c r="E245"/>
  <c r="E237"/>
  <c r="AN237" s="1"/>
  <c r="AH176"/>
  <c r="E162"/>
  <c r="F162" s="1"/>
  <c r="AH623"/>
  <c r="AH408" s="1"/>
  <c r="AH615"/>
  <c r="AH473" s="1"/>
  <c r="AH614"/>
  <c r="AH610"/>
  <c r="AH179" s="1"/>
  <c r="AH608"/>
  <c r="AH605"/>
  <c r="AH602"/>
  <c r="AH533" s="1"/>
  <c r="AH600"/>
  <c r="AH312" s="1"/>
  <c r="AH599"/>
  <c r="AH457" s="1"/>
  <c r="AH597"/>
  <c r="AH309" s="1"/>
  <c r="AH594"/>
  <c r="AH23" s="1"/>
  <c r="AH593"/>
  <c r="AH451" s="1"/>
  <c r="D267"/>
  <c r="D158"/>
  <c r="F158" s="1"/>
  <c r="X165" i="46"/>
  <c r="S148" i="25" s="1"/>
  <c r="X163" i="46"/>
  <c r="S146" i="25" s="1"/>
  <c r="X161" i="46"/>
  <c r="X159"/>
  <c r="T165"/>
  <c r="O148" i="25" s="1"/>
  <c r="T163" i="46"/>
  <c r="O146" i="25" s="1"/>
  <c r="T161" i="46"/>
  <c r="T159"/>
  <c r="AU28"/>
  <c r="AQ29"/>
  <c r="AL38" i="25" s="1"/>
  <c r="AM28" i="46"/>
  <c r="AF29"/>
  <c r="AA38" i="25" s="1"/>
  <c r="AV36" i="46"/>
  <c r="AQ48" i="25" s="1"/>
  <c r="AV40" i="46"/>
  <c r="AQ55" i="25" s="1"/>
  <c r="AV46" i="46"/>
  <c r="AT35"/>
  <c r="AO47" i="25" s="1"/>
  <c r="AT39" i="46"/>
  <c r="AO54" i="25" s="1"/>
  <c r="AR35" i="46"/>
  <c r="AM47" i="25" s="1"/>
  <c r="AR39" i="46"/>
  <c r="AM54" i="25" s="1"/>
  <c r="AQ33" i="46"/>
  <c r="AL45" i="25" s="1"/>
  <c r="AQ35" i="46"/>
  <c r="AL47" i="25" s="1"/>
  <c r="AQ39" i="46"/>
  <c r="AL54" i="25" s="1"/>
  <c r="AP33" i="46"/>
  <c r="AK45" i="25" s="1"/>
  <c r="AP35" i="46"/>
  <c r="AK47" i="25" s="1"/>
  <c r="AP39" i="46"/>
  <c r="AK54" i="25" s="1"/>
  <c r="AO33" i="46"/>
  <c r="AJ45" i="25" s="1"/>
  <c r="AO35" i="46"/>
  <c r="AJ47" i="25" s="1"/>
  <c r="AO39" i="46"/>
  <c r="AJ54" i="25" s="1"/>
  <c r="AN33" i="46"/>
  <c r="AI45" i="25" s="1"/>
  <c r="AN35" i="46"/>
  <c r="AI47" i="25" s="1"/>
  <c r="AN39" i="46"/>
  <c r="AI54" i="25" s="1"/>
  <c r="AM33" i="46"/>
  <c r="AH45" i="25" s="1"/>
  <c r="AM35" i="46"/>
  <c r="AH47" i="25" s="1"/>
  <c r="AM39" i="46"/>
  <c r="AH54" i="25" s="1"/>
  <c r="AL33" i="46"/>
  <c r="AG45" i="25" s="1"/>
  <c r="AL35" i="46"/>
  <c r="AG47" i="25" s="1"/>
  <c r="AL39" i="46"/>
  <c r="AG54" i="25" s="1"/>
  <c r="AH39" i="46"/>
  <c r="AC54" i="25" s="1"/>
  <c r="AC56" s="1"/>
  <c r="AG40" i="46"/>
  <c r="AB55" i="25" s="1"/>
  <c r="AF40" i="46"/>
  <c r="AA55" i="25" s="1"/>
  <c r="AA56" s="1"/>
  <c r="AE40" i="46"/>
  <c r="Z55" i="25" s="1"/>
  <c r="AD40" i="46"/>
  <c r="Y55" i="25" s="1"/>
  <c r="Y37" i="46"/>
  <c r="T49" i="25" s="1"/>
  <c r="U37" i="46"/>
  <c r="P49" i="25" s="1"/>
  <c r="V55" i="67"/>
  <c r="T55"/>
  <c r="R55"/>
  <c r="P55"/>
  <c r="N55"/>
  <c r="L55"/>
  <c r="G55"/>
  <c r="V53"/>
  <c r="T53"/>
  <c r="R53"/>
  <c r="P53"/>
  <c r="N53"/>
  <c r="L53"/>
  <c r="G53"/>
  <c r="P54"/>
  <c r="N54"/>
  <c r="L54"/>
  <c r="G54"/>
  <c r="L36" i="11"/>
  <c r="K36"/>
  <c r="D38"/>
  <c r="J36"/>
  <c r="F38"/>
  <c r="AH29" i="64"/>
  <c r="AU117"/>
  <c r="AU47"/>
  <c r="D180"/>
  <c r="D110"/>
  <c r="F110" s="1"/>
  <c r="D247"/>
  <c r="D107"/>
  <c r="D105"/>
  <c r="F105" s="1"/>
  <c r="D245"/>
  <c r="T245" s="1"/>
  <c r="D35"/>
  <c r="F35" s="1"/>
  <c r="D318"/>
  <c r="D391"/>
  <c r="D243"/>
  <c r="D103"/>
  <c r="D316"/>
  <c r="F316" s="1"/>
  <c r="D101"/>
  <c r="D241"/>
  <c r="F241" s="1"/>
  <c r="D31"/>
  <c r="F31" s="1"/>
  <c r="D387"/>
  <c r="F387" s="1"/>
  <c r="D239"/>
  <c r="D99"/>
  <c r="F99" s="1"/>
  <c r="D97"/>
  <c r="D237"/>
  <c r="D27"/>
  <c r="F27" s="1"/>
  <c r="D383"/>
  <c r="F383" s="1"/>
  <c r="D166"/>
  <c r="D96"/>
  <c r="D93"/>
  <c r="D233"/>
  <c r="F233" s="1"/>
  <c r="D23"/>
  <c r="F23" s="1"/>
  <c r="D379"/>
  <c r="F379" s="1"/>
  <c r="D231"/>
  <c r="D91"/>
  <c r="D160"/>
  <c r="D90"/>
  <c r="H120" i="46"/>
  <c r="D235"/>
  <c r="J73"/>
  <c r="AF72"/>
  <c r="P95"/>
  <c r="D540" i="64"/>
  <c r="F540" s="1"/>
  <c r="D537"/>
  <c r="D536"/>
  <c r="F536" s="1"/>
  <c r="D533"/>
  <c r="F533" s="1"/>
  <c r="D532"/>
  <c r="F532" s="1"/>
  <c r="D529"/>
  <c r="F529" s="1"/>
  <c r="D528"/>
  <c r="F528" s="1"/>
  <c r="D525"/>
  <c r="D477"/>
  <c r="F477" s="1"/>
  <c r="D473"/>
  <c r="F473" s="1"/>
  <c r="D469"/>
  <c r="F469" s="1"/>
  <c r="D464"/>
  <c r="D460"/>
  <c r="D456"/>
  <c r="D453"/>
  <c r="F453" s="1"/>
  <c r="D452"/>
  <c r="D449"/>
  <c r="D404"/>
  <c r="F404" s="1"/>
  <c r="D400"/>
  <c r="F400" s="1"/>
  <c r="D396"/>
  <c r="F396" s="1"/>
  <c r="D393"/>
  <c r="F393" s="1"/>
  <c r="D385"/>
  <c r="F385" s="1"/>
  <c r="D377"/>
  <c r="F377" s="1"/>
  <c r="D376"/>
  <c r="D48"/>
  <c r="D44"/>
  <c r="D40"/>
  <c r="D37"/>
  <c r="F37" s="1"/>
  <c r="D29"/>
  <c r="F29" s="1"/>
  <c r="D21"/>
  <c r="F21" s="1"/>
  <c r="D20"/>
  <c r="D450"/>
  <c r="D394"/>
  <c r="F394" s="1"/>
  <c r="D390"/>
  <c r="F390" s="1"/>
  <c r="D386"/>
  <c r="F386" s="1"/>
  <c r="D382"/>
  <c r="F382" s="1"/>
  <c r="D323"/>
  <c r="F323" s="1"/>
  <c r="D309"/>
  <c r="F309" s="1"/>
  <c r="D303"/>
  <c r="F303" s="1"/>
  <c r="D38"/>
  <c r="D34"/>
  <c r="D30"/>
  <c r="D26"/>
  <c r="AR179"/>
  <c r="E247"/>
  <c r="AN247" s="1"/>
  <c r="E243"/>
  <c r="E239"/>
  <c r="E231"/>
  <c r="E180"/>
  <c r="AT180" s="1"/>
  <c r="E177"/>
  <c r="E175"/>
  <c r="E169"/>
  <c r="AR169" s="1"/>
  <c r="E166"/>
  <c r="AU166" s="1"/>
  <c r="E163"/>
  <c r="E160"/>
  <c r="AO160" s="1"/>
  <c r="E108"/>
  <c r="E107"/>
  <c r="AK107" s="1"/>
  <c r="E103"/>
  <c r="E101"/>
  <c r="AN101" s="1"/>
  <c r="E97"/>
  <c r="E96"/>
  <c r="AQ96" s="1"/>
  <c r="E91"/>
  <c r="E90"/>
  <c r="D248"/>
  <c r="D244"/>
  <c r="D240"/>
  <c r="D236"/>
  <c r="D177"/>
  <c r="D173"/>
  <c r="F173" s="1"/>
  <c r="D169"/>
  <c r="D163"/>
  <c r="D122"/>
  <c r="D258"/>
  <c r="D254"/>
  <c r="D250"/>
  <c r="D234"/>
  <c r="D230"/>
  <c r="D175"/>
  <c r="Y175" s="1"/>
  <c r="D171"/>
  <c r="F171" s="1"/>
  <c r="H116" i="46"/>
  <c r="BG122"/>
  <c r="AP115"/>
  <c r="AH115"/>
  <c r="H115"/>
  <c r="AW121"/>
  <c r="AU121"/>
  <c r="AS121"/>
  <c r="AQ121"/>
  <c r="AO121"/>
  <c r="AM121"/>
  <c r="AK121"/>
  <c r="AI121"/>
  <c r="AG121"/>
  <c r="H121"/>
  <c r="D234"/>
  <c r="AK30"/>
  <c r="AJ30"/>
  <c r="P73"/>
  <c r="AQ179" i="64"/>
  <c r="C118" i="46"/>
  <c r="E118" s="1"/>
  <c r="AY118" s="1"/>
  <c r="C118" i="44"/>
  <c r="E118" s="1"/>
  <c r="H118" s="1"/>
  <c r="C193"/>
  <c r="E193" s="1"/>
  <c r="H193" s="1"/>
  <c r="C193" i="46"/>
  <c r="E193" s="1"/>
  <c r="I193" i="44" s="1"/>
  <c r="C96" i="63"/>
  <c r="N96" s="1"/>
  <c r="C195" i="46"/>
  <c r="E195" s="1"/>
  <c r="I195" i="44" s="1"/>
  <c r="C98" i="63"/>
  <c r="P98" s="1"/>
  <c r="C195" i="44"/>
  <c r="E195" s="1"/>
  <c r="H195" s="1"/>
  <c r="J195" s="1"/>
  <c r="E486" i="31"/>
  <c r="BF166" i="46"/>
  <c r="BG166"/>
  <c r="AY166"/>
  <c r="G155"/>
  <c r="H155" s="1"/>
  <c r="BZ155"/>
  <c r="BF155"/>
  <c r="BG155"/>
  <c r="BU155"/>
  <c r="AY155"/>
  <c r="BE155"/>
  <c r="CA155"/>
  <c r="G140"/>
  <c r="BE140"/>
  <c r="BF140"/>
  <c r="BG140"/>
  <c r="BA140"/>
  <c r="BU140"/>
  <c r="AY140"/>
  <c r="BZ140"/>
  <c r="CA140"/>
  <c r="BZ145"/>
  <c r="BF145"/>
  <c r="BG145"/>
  <c r="BU145"/>
  <c r="AY145"/>
  <c r="BE145"/>
  <c r="CA145"/>
  <c r="CA142"/>
  <c r="CB142"/>
  <c r="AZ142"/>
  <c r="BT142"/>
  <c r="BF142"/>
  <c r="CA135"/>
  <c r="CB135"/>
  <c r="BA135"/>
  <c r="AZ135"/>
  <c r="BT135"/>
  <c r="BF135"/>
  <c r="E238" i="44"/>
  <c r="AD64" i="46"/>
  <c r="AD60"/>
  <c r="J70"/>
  <c r="J62"/>
  <c r="AJ71"/>
  <c r="Q77"/>
  <c r="P77"/>
  <c r="AJ68"/>
  <c r="AF68"/>
  <c r="AD63"/>
  <c r="AE63"/>
  <c r="Q61"/>
  <c r="P61"/>
  <c r="J61"/>
  <c r="G151"/>
  <c r="BZ151"/>
  <c r="BX224" s="1"/>
  <c r="BF151"/>
  <c r="BD224" s="1"/>
  <c r="BG151"/>
  <c r="BE224" s="1"/>
  <c r="BU151"/>
  <c r="AY151"/>
  <c r="AW224" s="1"/>
  <c r="BE151"/>
  <c r="BC224" s="1"/>
  <c r="CA151"/>
  <c r="BY224" s="1"/>
  <c r="BZ152"/>
  <c r="BF152"/>
  <c r="BG152"/>
  <c r="BA152"/>
  <c r="BU152"/>
  <c r="AY152"/>
  <c r="BE152"/>
  <c r="CA152"/>
  <c r="BE144"/>
  <c r="AZ144"/>
  <c r="BF144"/>
  <c r="CA127"/>
  <c r="CB127"/>
  <c r="BA127"/>
  <c r="AZ127"/>
  <c r="BT127"/>
  <c r="BF127"/>
  <c r="E505" i="31"/>
  <c r="E501"/>
  <c r="E489"/>
  <c r="H119" i="46"/>
  <c r="H117"/>
  <c r="E233" i="44"/>
  <c r="AT38" i="46"/>
  <c r="AT30"/>
  <c r="AS38"/>
  <c r="AS30"/>
  <c r="AR38"/>
  <c r="AR30"/>
  <c r="AQ38"/>
  <c r="AQ30"/>
  <c r="AP30"/>
  <c r="AO30"/>
  <c r="AN30"/>
  <c r="AM30"/>
  <c r="AL30"/>
  <c r="AJ24"/>
  <c r="AH24"/>
  <c r="AG24"/>
  <c r="AF24"/>
  <c r="H355" i="31"/>
  <c r="AE114" i="46"/>
  <c r="AE112"/>
  <c r="AE110"/>
  <c r="AE108"/>
  <c r="AE106"/>
  <c r="AE104"/>
  <c r="AE102"/>
  <c r="AE100"/>
  <c r="AE98"/>
  <c r="BU96"/>
  <c r="J92"/>
  <c r="J90"/>
  <c r="J88"/>
  <c r="J86"/>
  <c r="AE205"/>
  <c r="AE200"/>
  <c r="K113"/>
  <c r="K111"/>
  <c r="K109"/>
  <c r="K107"/>
  <c r="K105"/>
  <c r="K103"/>
  <c r="K101"/>
  <c r="K99"/>
  <c r="K92"/>
  <c r="I242" s="1"/>
  <c r="K91"/>
  <c r="K88"/>
  <c r="K87"/>
  <c r="AF205"/>
  <c r="Q113"/>
  <c r="Q111"/>
  <c r="Q109"/>
  <c r="Q107"/>
  <c r="Q105"/>
  <c r="Q103"/>
  <c r="Q101"/>
  <c r="Q99"/>
  <c r="AL95"/>
  <c r="Q92"/>
  <c r="O242" s="1"/>
  <c r="Q89"/>
  <c r="AC89" s="1"/>
  <c r="Q88"/>
  <c r="Q85"/>
  <c r="Q83"/>
  <c r="AL205"/>
  <c r="AJ246" s="1"/>
  <c r="AL200"/>
  <c r="P91"/>
  <c r="P90"/>
  <c r="P87"/>
  <c r="P86"/>
  <c r="AH538" i="64"/>
  <c r="AH522"/>
  <c r="AH392"/>
  <c r="AH376"/>
  <c r="AH319"/>
  <c r="AN25"/>
  <c r="AW32" i="46"/>
  <c r="AR42" i="25" s="1"/>
  <c r="AR43" s="1"/>
  <c r="AW23" i="46"/>
  <c r="AV32"/>
  <c r="AQ42" i="25" s="1"/>
  <c r="AV23" i="46"/>
  <c r="AQ30" i="25" s="1"/>
  <c r="AS32" i="46"/>
  <c r="AN42" i="25" s="1"/>
  <c r="AS23" i="46"/>
  <c r="AN30" i="25" s="1"/>
  <c r="AR32" i="46"/>
  <c r="AM42" i="25" s="1"/>
  <c r="AM43" s="1"/>
  <c r="AR23" i="46"/>
  <c r="AM30" i="25" s="1"/>
  <c r="AO179" i="64"/>
  <c r="W165" i="46"/>
  <c r="R148" i="25" s="1"/>
  <c r="W163" i="46"/>
  <c r="R146" i="25" s="1"/>
  <c r="W161" i="46"/>
  <c r="W159"/>
  <c r="V165"/>
  <c r="Q148" i="25" s="1"/>
  <c r="V163" i="46"/>
  <c r="Q146" i="25" s="1"/>
  <c r="V161" i="46"/>
  <c r="V159"/>
  <c r="S165"/>
  <c r="N148" i="25" s="1"/>
  <c r="S163" i="46"/>
  <c r="N146" i="25" s="1"/>
  <c r="S161" i="46"/>
  <c r="S159"/>
  <c r="R165"/>
  <c r="M148" i="25" s="1"/>
  <c r="R163" i="46"/>
  <c r="M146" i="25" s="1"/>
  <c r="R161" i="46"/>
  <c r="R159"/>
  <c r="Q165"/>
  <c r="L148" i="25" s="1"/>
  <c r="Q163" i="46"/>
  <c r="L146" i="25" s="1"/>
  <c r="Q161" i="46"/>
  <c r="L144" i="25" s="1"/>
  <c r="Q159" i="46"/>
  <c r="P165"/>
  <c r="K148" i="25" s="1"/>
  <c r="P163" i="46"/>
  <c r="K146" i="25" s="1"/>
  <c r="P161" i="46"/>
  <c r="K144" i="25" s="1"/>
  <c r="P159" i="46"/>
  <c r="N165"/>
  <c r="I148" i="25" s="1"/>
  <c r="N163" i="46"/>
  <c r="I146" i="25" s="1"/>
  <c r="N161" i="46"/>
  <c r="N159"/>
  <c r="L165"/>
  <c r="G148" i="25" s="1"/>
  <c r="L163" i="46"/>
  <c r="G146" i="25" s="1"/>
  <c r="L161" i="46"/>
  <c r="L159"/>
  <c r="J165"/>
  <c r="E148" i="25" s="1"/>
  <c r="I165" i="46"/>
  <c r="D148" i="25" s="1"/>
  <c r="I159" i="46"/>
  <c r="AT36"/>
  <c r="AO48" i="25" s="1"/>
  <c r="AT50" i="46"/>
  <c r="AS36"/>
  <c r="AN48" i="25" s="1"/>
  <c r="AS50" i="46"/>
  <c r="AR50"/>
  <c r="AQ50"/>
  <c r="AP50"/>
  <c r="AO50"/>
  <c r="AN50"/>
  <c r="AM50"/>
  <c r="AL50"/>
  <c r="AK50"/>
  <c r="AI54"/>
  <c r="AD54"/>
  <c r="AB37"/>
  <c r="W49" i="25" s="1"/>
  <c r="Z37" i="46"/>
  <c r="U49" i="25" s="1"/>
  <c r="X37" i="46"/>
  <c r="S49" i="25" s="1"/>
  <c r="V37" i="46"/>
  <c r="Q49" i="25" s="1"/>
  <c r="T37" i="46"/>
  <c r="O49" i="25" s="1"/>
  <c r="R37" i="46"/>
  <c r="M49" i="25" s="1"/>
  <c r="P37" i="46"/>
  <c r="K49" i="25" s="1"/>
  <c r="C93" i="46"/>
  <c r="E93" s="1"/>
  <c r="BZ93" s="1"/>
  <c r="C93" i="44"/>
  <c r="E93" s="1"/>
  <c r="H93" s="1"/>
  <c r="E484" i="31"/>
  <c r="C165" i="25"/>
  <c r="AE120" i="46"/>
  <c r="AL120"/>
  <c r="AE117"/>
  <c r="AI117"/>
  <c r="AQ117"/>
  <c r="H92" i="44"/>
  <c r="F240" s="1"/>
  <c r="C240"/>
  <c r="E506" i="31"/>
  <c r="E481"/>
  <c r="C115" i="46"/>
  <c r="E115" s="1"/>
  <c r="AY115" s="1"/>
  <c r="C115" i="44"/>
  <c r="E115" s="1"/>
  <c r="C117" i="46"/>
  <c r="E117" s="1"/>
  <c r="I117" i="44" s="1"/>
  <c r="C117"/>
  <c r="E117" s="1"/>
  <c r="H117" s="1"/>
  <c r="C119" i="46"/>
  <c r="E119" s="1"/>
  <c r="AY119" s="1"/>
  <c r="C119" i="44"/>
  <c r="E119" s="1"/>
  <c r="H119" s="1"/>
  <c r="C194"/>
  <c r="E194" s="1"/>
  <c r="H194" s="1"/>
  <c r="C194" i="46"/>
  <c r="E194" s="1"/>
  <c r="I194" i="44" s="1"/>
  <c r="AT120" i="46"/>
  <c r="AM117"/>
  <c r="AK80"/>
  <c r="AJ80"/>
  <c r="BG79"/>
  <c r="AZ79"/>
  <c r="AJ79"/>
  <c r="AK79"/>
  <c r="AF79"/>
  <c r="AJ74"/>
  <c r="AK74"/>
  <c r="AF74"/>
  <c r="AJ70"/>
  <c r="AK70"/>
  <c r="AF70"/>
  <c r="AJ66"/>
  <c r="AK66"/>
  <c r="AF66"/>
  <c r="AJ62"/>
  <c r="AK62"/>
  <c r="CB113"/>
  <c r="BU113"/>
  <c r="CB111"/>
  <c r="BU111"/>
  <c r="CB109"/>
  <c r="BU109"/>
  <c r="CB107"/>
  <c r="BU107"/>
  <c r="CB105"/>
  <c r="BU105"/>
  <c r="CB103"/>
  <c r="BU103"/>
  <c r="CB101"/>
  <c r="BU101"/>
  <c r="CB99"/>
  <c r="BU99"/>
  <c r="CB97"/>
  <c r="BU97"/>
  <c r="BU94"/>
  <c r="BV94"/>
  <c r="BT94"/>
  <c r="AZ189"/>
  <c r="BG189"/>
  <c r="AY189"/>
  <c r="BE169"/>
  <c r="BF169"/>
  <c r="BG169"/>
  <c r="AZ169"/>
  <c r="BA169"/>
  <c r="AY169"/>
  <c r="G158"/>
  <c r="BE158"/>
  <c r="CA158"/>
  <c r="CB158"/>
  <c r="BA158"/>
  <c r="BU158"/>
  <c r="AY158"/>
  <c r="BZ158"/>
  <c r="BF158"/>
  <c r="BG158"/>
  <c r="AZ158"/>
  <c r="BT158"/>
  <c r="G157"/>
  <c r="BE157"/>
  <c r="BC225" s="1"/>
  <c r="CA157"/>
  <c r="BY225" s="1"/>
  <c r="CB157"/>
  <c r="BZ225" s="1"/>
  <c r="BU157"/>
  <c r="BS225" s="1"/>
  <c r="AY157"/>
  <c r="AW225" s="1"/>
  <c r="BZ157"/>
  <c r="BX225" s="1"/>
  <c r="BF157"/>
  <c r="BD225" s="1"/>
  <c r="BG157"/>
  <c r="BE225" s="1"/>
  <c r="BV157"/>
  <c r="BT225" s="1"/>
  <c r="AZ157"/>
  <c r="AX225" s="1"/>
  <c r="BT157"/>
  <c r="G139"/>
  <c r="BE139"/>
  <c r="CA139"/>
  <c r="CB139"/>
  <c r="BZ232" s="1"/>
  <c r="BU139"/>
  <c r="AY139"/>
  <c r="BZ139"/>
  <c r="BF139"/>
  <c r="BG139"/>
  <c r="AZ139"/>
  <c r="BT139"/>
  <c r="BR232" s="1"/>
  <c r="BZ149"/>
  <c r="BX219" s="1"/>
  <c r="CA149"/>
  <c r="BY219" s="1"/>
  <c r="CB149"/>
  <c r="BZ219" s="1"/>
  <c r="BU149"/>
  <c r="BS219" s="1"/>
  <c r="AY149"/>
  <c r="AW219" s="1"/>
  <c r="BE149"/>
  <c r="BC219" s="1"/>
  <c r="BF149"/>
  <c r="BD219" s="1"/>
  <c r="BG149"/>
  <c r="BE219" s="1"/>
  <c r="AZ149"/>
  <c r="AX219" s="1"/>
  <c r="BT149"/>
  <c r="BR219" s="1"/>
  <c r="BF134"/>
  <c r="BG134"/>
  <c r="AZ134"/>
  <c r="BT134"/>
  <c r="CA134"/>
  <c r="CB134"/>
  <c r="BU134"/>
  <c r="AY134"/>
  <c r="BE131"/>
  <c r="BF131"/>
  <c r="BG131"/>
  <c r="AZ131"/>
  <c r="BT131"/>
  <c r="CA131"/>
  <c r="CB131"/>
  <c r="BA131"/>
  <c r="BU131"/>
  <c r="AY131"/>
  <c r="BF130"/>
  <c r="BG130"/>
  <c r="AZ130"/>
  <c r="BT130"/>
  <c r="BE130"/>
  <c r="CA130"/>
  <c r="CB130"/>
  <c r="BU130"/>
  <c r="AY130"/>
  <c r="BF126"/>
  <c r="BG126"/>
  <c r="AZ126"/>
  <c r="BT126"/>
  <c r="CA126"/>
  <c r="CB126"/>
  <c r="BU126"/>
  <c r="AY126"/>
  <c r="C223" i="44"/>
  <c r="AD116" i="46"/>
  <c r="G224" i="44"/>
  <c r="E244"/>
  <c r="E225"/>
  <c r="E221"/>
  <c r="E215"/>
  <c r="AT20" i="46"/>
  <c r="AR245" s="1"/>
  <c r="AT24"/>
  <c r="AS20"/>
  <c r="AQ245" s="1"/>
  <c r="AS24"/>
  <c r="AR20"/>
  <c r="AP245" s="1"/>
  <c r="AR24"/>
  <c r="AQ20"/>
  <c r="AO245" s="1"/>
  <c r="AQ24"/>
  <c r="AP20"/>
  <c r="AN245" s="1"/>
  <c r="AP24"/>
  <c r="AO20"/>
  <c r="AO24"/>
  <c r="AN20"/>
  <c r="AN24"/>
  <c r="AM20"/>
  <c r="AM24"/>
  <c r="AL20"/>
  <c r="AL24"/>
  <c r="AK20"/>
  <c r="AK24"/>
  <c r="AI20"/>
  <c r="AI24"/>
  <c r="AE24"/>
  <c r="Q76"/>
  <c r="J76"/>
  <c r="AE75"/>
  <c r="AJ75"/>
  <c r="Q69"/>
  <c r="J69"/>
  <c r="AE67"/>
  <c r="AD67"/>
  <c r="Q65"/>
  <c r="J65"/>
  <c r="Q60"/>
  <c r="J60"/>
  <c r="I60"/>
  <c r="BU114"/>
  <c r="BV114"/>
  <c r="BT114"/>
  <c r="BV112"/>
  <c r="BU112"/>
  <c r="BT112"/>
  <c r="BU110"/>
  <c r="BV110"/>
  <c r="BT110"/>
  <c r="BV108"/>
  <c r="BU108"/>
  <c r="BT108"/>
  <c r="BU106"/>
  <c r="BV106"/>
  <c r="BT106"/>
  <c r="BV104"/>
  <c r="BU104"/>
  <c r="BT104"/>
  <c r="BU102"/>
  <c r="BV102"/>
  <c r="BT102"/>
  <c r="BV100"/>
  <c r="BU100"/>
  <c r="BT100"/>
  <c r="BU98"/>
  <c r="BV98"/>
  <c r="BT98"/>
  <c r="CB95"/>
  <c r="BU95"/>
  <c r="AZ196"/>
  <c r="AY196"/>
  <c r="BG196"/>
  <c r="AZ200"/>
  <c r="AY200"/>
  <c r="BG200"/>
  <c r="BF167"/>
  <c r="BG167"/>
  <c r="BA167"/>
  <c r="AZ167"/>
  <c r="AY167"/>
  <c r="BZ154"/>
  <c r="BX222" s="1"/>
  <c r="CA154"/>
  <c r="BY222" s="1"/>
  <c r="CB154"/>
  <c r="BZ222" s="1"/>
  <c r="BA154"/>
  <c r="AY222" s="1"/>
  <c r="BU154"/>
  <c r="BS222" s="1"/>
  <c r="AY154"/>
  <c r="BE154"/>
  <c r="BC222" s="1"/>
  <c r="BF154"/>
  <c r="BD222" s="1"/>
  <c r="BG154"/>
  <c r="BE222" s="1"/>
  <c r="AZ154"/>
  <c r="AX222" s="1"/>
  <c r="BT154"/>
  <c r="BR222" s="1"/>
  <c r="F147"/>
  <c r="H147" s="1"/>
  <c r="BZ147"/>
  <c r="CA147"/>
  <c r="CB147"/>
  <c r="BU147"/>
  <c r="AY147"/>
  <c r="BE147"/>
  <c r="BF147"/>
  <c r="BG147"/>
  <c r="BV147"/>
  <c r="AZ147"/>
  <c r="BT147"/>
  <c r="BF136"/>
  <c r="BG136"/>
  <c r="AZ136"/>
  <c r="BT136"/>
  <c r="CA136"/>
  <c r="CB136"/>
  <c r="BV136"/>
  <c r="BU136"/>
  <c r="AY136"/>
  <c r="BF132"/>
  <c r="BG132"/>
  <c r="BV132"/>
  <c r="AZ132"/>
  <c r="BT132"/>
  <c r="CA132"/>
  <c r="CB132"/>
  <c r="BU132"/>
  <c r="AY132"/>
  <c r="BF124"/>
  <c r="BG124"/>
  <c r="BV124"/>
  <c r="AZ124"/>
  <c r="BT124"/>
  <c r="CA124"/>
  <c r="CB124"/>
  <c r="BU124"/>
  <c r="AY124"/>
  <c r="G225" i="44"/>
  <c r="E232"/>
  <c r="E224"/>
  <c r="E216"/>
  <c r="BV126" i="46"/>
  <c r="AR187" i="64"/>
  <c r="AR165"/>
  <c r="AP179"/>
  <c r="AN179"/>
  <c r="M165" i="46"/>
  <c r="H148" i="25" s="1"/>
  <c r="M163" i="46"/>
  <c r="H146" i="25" s="1"/>
  <c r="M161" i="46"/>
  <c r="M159"/>
  <c r="K165"/>
  <c r="K163"/>
  <c r="F146" i="25" s="1"/>
  <c r="K161" i="46"/>
  <c r="K159"/>
  <c r="J161"/>
  <c r="E144" i="25" s="1"/>
  <c r="J159" i="46"/>
  <c r="L37"/>
  <c r="G49" i="25" s="1"/>
  <c r="I37" i="46"/>
  <c r="D49" i="25" s="1"/>
  <c r="E351" i="31"/>
  <c r="H351" s="1"/>
  <c r="AT191" i="64"/>
  <c r="AM179"/>
  <c r="E246" i="44"/>
  <c r="J79" i="46"/>
  <c r="AJ77"/>
  <c r="AJ73"/>
  <c r="P75"/>
  <c r="AJ86"/>
  <c r="AU187" i="64"/>
  <c r="AR177"/>
  <c r="AW117" i="46"/>
  <c r="AS117"/>
  <c r="AO117"/>
  <c r="AK117"/>
  <c r="AG117"/>
  <c r="AV115"/>
  <c r="AR115"/>
  <c r="AN115"/>
  <c r="AJ115"/>
  <c r="AF115"/>
  <c r="G222" i="44"/>
  <c r="E243"/>
  <c r="AK38" i="46"/>
  <c r="AK27"/>
  <c r="AK21"/>
  <c r="AJ38"/>
  <c r="AJ27"/>
  <c r="AJ21"/>
  <c r="AI30"/>
  <c r="AH38"/>
  <c r="AH27"/>
  <c r="AH21"/>
  <c r="AG30"/>
  <c r="AG21"/>
  <c r="AF30"/>
  <c r="AD122"/>
  <c r="AP120"/>
  <c r="AH120"/>
  <c r="AD118"/>
  <c r="AV117"/>
  <c r="AT117"/>
  <c r="AR117"/>
  <c r="AP117"/>
  <c r="AN117"/>
  <c r="AL117"/>
  <c r="AJ117"/>
  <c r="AH117"/>
  <c r="AF117"/>
  <c r="AW115"/>
  <c r="AU115"/>
  <c r="AS115"/>
  <c r="AQ115"/>
  <c r="AO115"/>
  <c r="AM115"/>
  <c r="AK115"/>
  <c r="AI115"/>
  <c r="AG115"/>
  <c r="E229" i="44"/>
  <c r="AG20" i="46"/>
  <c r="AE245" s="1"/>
  <c r="AG34"/>
  <c r="AG27"/>
  <c r="AF34"/>
  <c r="AF27"/>
  <c r="AF21"/>
  <c r="AE30"/>
  <c r="AD76"/>
  <c r="AD72"/>
  <c r="I67"/>
  <c r="AD65"/>
  <c r="I63"/>
  <c r="J75"/>
  <c r="J67"/>
  <c r="AF76"/>
  <c r="K67"/>
  <c r="AF64"/>
  <c r="AF60"/>
  <c r="P67"/>
  <c r="AJ90"/>
  <c r="AU51" i="64"/>
  <c r="AU43"/>
  <c r="AU37"/>
  <c r="AU183"/>
  <c r="AS187"/>
  <c r="AP32" i="46"/>
  <c r="AK42" i="25" s="1"/>
  <c r="AP23" i="46"/>
  <c r="AK30" i="25" s="1"/>
  <c r="AK31" s="1"/>
  <c r="AK23" i="46"/>
  <c r="AF30" i="25" s="1"/>
  <c r="AH23" i="46"/>
  <c r="AC30" i="25" s="1"/>
  <c r="AF23" i="46"/>
  <c r="AA30" i="25" s="1"/>
  <c r="AD23" i="46"/>
  <c r="Y30" i="25" s="1"/>
  <c r="Y31" s="1"/>
  <c r="I116" i="44"/>
  <c r="AY116" i="46"/>
  <c r="BA116"/>
  <c r="BC116"/>
  <c r="BE116"/>
  <c r="BG116"/>
  <c r="BI116"/>
  <c r="BK116"/>
  <c r="BM116"/>
  <c r="BO116"/>
  <c r="BQ116"/>
  <c r="AY20"/>
  <c r="AZ20"/>
  <c r="BL20"/>
  <c r="BN20"/>
  <c r="BP20"/>
  <c r="BR20"/>
  <c r="BA20"/>
  <c r="BC20"/>
  <c r="BM20"/>
  <c r="BO20"/>
  <c r="BQ20"/>
  <c r="I20" i="44"/>
  <c r="J20" s="1"/>
  <c r="G215"/>
  <c r="I75" i="46"/>
  <c r="J74"/>
  <c r="J72"/>
  <c r="J71"/>
  <c r="J66"/>
  <c r="J64"/>
  <c r="J63"/>
  <c r="K71"/>
  <c r="K63"/>
  <c r="O76"/>
  <c r="O75"/>
  <c r="O72"/>
  <c r="O71"/>
  <c r="O68"/>
  <c r="O67"/>
  <c r="O64"/>
  <c r="O63"/>
  <c r="O60"/>
  <c r="P80"/>
  <c r="P71"/>
  <c r="P63"/>
  <c r="AL75"/>
  <c r="AL71"/>
  <c r="AL67"/>
  <c r="AL63"/>
  <c r="AJ92"/>
  <c r="AJ88"/>
  <c r="AG54"/>
  <c r="G216" i="44"/>
  <c r="AO32" i="46"/>
  <c r="AJ42" i="25" s="1"/>
  <c r="AJ43" s="1"/>
  <c r="AO23" i="46"/>
  <c r="AN32"/>
  <c r="AI42" i="25" s="1"/>
  <c r="AI43" s="1"/>
  <c r="AK183" i="64"/>
  <c r="AK177"/>
  <c r="AM32" i="46"/>
  <c r="AH42" i="25" s="1"/>
  <c r="AM23" i="46"/>
  <c r="AH30" i="25" s="1"/>
  <c r="AL32" i="46"/>
  <c r="AG42" i="25" s="1"/>
  <c r="AL23" i="46"/>
  <c r="AG30" i="25" s="1"/>
  <c r="AK32" i="46"/>
  <c r="AF42" i="25" s="1"/>
  <c r="AI32" i="46"/>
  <c r="AD42" i="25" s="1"/>
  <c r="AI23" i="46"/>
  <c r="AD30" i="25" s="1"/>
  <c r="AD31" s="1"/>
  <c r="AH32" i="46"/>
  <c r="AC42" i="25" s="1"/>
  <c r="AG32" i="46"/>
  <c r="AB42" i="25" s="1"/>
  <c r="AG23" i="46"/>
  <c r="AF32"/>
  <c r="AA42" i="25" s="1"/>
  <c r="AE32" i="46"/>
  <c r="AH160" i="64"/>
  <c r="I163" i="46"/>
  <c r="D146" i="25" s="1"/>
  <c r="I161" i="46"/>
  <c r="CA128"/>
  <c r="CB128"/>
  <c r="AZ128"/>
  <c r="BT128"/>
  <c r="BW128"/>
  <c r="BU218" s="1"/>
  <c r="BC128"/>
  <c r="BA218" s="1"/>
  <c r="BY128"/>
  <c r="BW218" s="1"/>
  <c r="BH128"/>
  <c r="BF218" s="1"/>
  <c r="BI128"/>
  <c r="BG218" s="1"/>
  <c r="BJ128"/>
  <c r="BH218" s="1"/>
  <c r="BF128"/>
  <c r="BD218" s="1"/>
  <c r="BG128"/>
  <c r="BV128"/>
  <c r="BU128"/>
  <c r="AY128"/>
  <c r="BB128"/>
  <c r="AZ218" s="1"/>
  <c r="BX128"/>
  <c r="BV218" s="1"/>
  <c r="BD128"/>
  <c r="BB218" s="1"/>
  <c r="CC128"/>
  <c r="CA218" s="1"/>
  <c r="CD128"/>
  <c r="CB218" s="1"/>
  <c r="CE128"/>
  <c r="CC218" s="1"/>
  <c r="CF128"/>
  <c r="CD218" s="1"/>
  <c r="CG128"/>
  <c r="CE218" s="1"/>
  <c r="BF125"/>
  <c r="BD216" s="1"/>
  <c r="G226" i="44"/>
  <c r="J190"/>
  <c r="J186"/>
  <c r="J182"/>
  <c r="J177"/>
  <c r="J173"/>
  <c r="J167"/>
  <c r="J80"/>
  <c r="J112"/>
  <c r="J108"/>
  <c r="J104"/>
  <c r="J100"/>
  <c r="J96"/>
  <c r="J90"/>
  <c r="E245"/>
  <c r="E239"/>
  <c r="E236"/>
  <c r="AE34" i="46"/>
  <c r="AV120"/>
  <c r="AR120"/>
  <c r="AN120"/>
  <c r="AJ120"/>
  <c r="AF120"/>
  <c r="AD119"/>
  <c r="G230" i="44"/>
  <c r="J204"/>
  <c r="J197"/>
  <c r="J184"/>
  <c r="J179"/>
  <c r="J175"/>
  <c r="J171"/>
  <c r="J181"/>
  <c r="J110"/>
  <c r="J106"/>
  <c r="J102"/>
  <c r="J98"/>
  <c r="J94"/>
  <c r="J88"/>
  <c r="E247"/>
  <c r="J205"/>
  <c r="J189"/>
  <c r="J185"/>
  <c r="J180"/>
  <c r="J176"/>
  <c r="J172"/>
  <c r="J111"/>
  <c r="J107"/>
  <c r="J103"/>
  <c r="J99"/>
  <c r="J95"/>
  <c r="J89"/>
  <c r="E227"/>
  <c r="AD42" i="46"/>
  <c r="AE42"/>
  <c r="AK42"/>
  <c r="I80"/>
  <c r="I77"/>
  <c r="I73"/>
  <c r="I69"/>
  <c r="I66"/>
  <c r="I65"/>
  <c r="I62"/>
  <c r="I61"/>
  <c r="K80"/>
  <c r="K77"/>
  <c r="K73"/>
  <c r="K69"/>
  <c r="K65"/>
  <c r="K61"/>
  <c r="O79"/>
  <c r="O77"/>
  <c r="O74"/>
  <c r="O73"/>
  <c r="O70"/>
  <c r="O69"/>
  <c r="O66"/>
  <c r="O65"/>
  <c r="O62"/>
  <c r="O61"/>
  <c r="AK76"/>
  <c r="AK72"/>
  <c r="AK68"/>
  <c r="AK64"/>
  <c r="AK60"/>
  <c r="AL77"/>
  <c r="AL73"/>
  <c r="AL69"/>
  <c r="AL65"/>
  <c r="AL61"/>
  <c r="AJ91"/>
  <c r="AJ89"/>
  <c r="AJ87"/>
  <c r="AJ85"/>
  <c r="AJ205"/>
  <c r="AJ204"/>
  <c r="AJ203"/>
  <c r="AN183" i="64"/>
  <c r="AL31" i="46"/>
  <c r="AG41" i="25" s="1"/>
  <c r="AL26" i="46"/>
  <c r="AG34" i="25" s="1"/>
  <c r="AL25" i="46"/>
  <c r="AG33" i="25" s="1"/>
  <c r="AK31" i="46"/>
  <c r="AF41" i="25" s="1"/>
  <c r="AK26" i="46"/>
  <c r="AF34" i="25" s="1"/>
  <c r="AK25" i="46"/>
  <c r="AF33" i="25" s="1"/>
  <c r="AK22" i="46"/>
  <c r="AF29" i="25" s="1"/>
  <c r="AI31" i="46"/>
  <c r="AD41" i="25" s="1"/>
  <c r="AI26" i="46"/>
  <c r="AD34" i="25" s="1"/>
  <c r="AI25" i="46"/>
  <c r="AD33" i="25" s="1"/>
  <c r="AH31" i="46"/>
  <c r="AC41" i="25" s="1"/>
  <c r="AH26" i="46"/>
  <c r="AC34" i="25" s="1"/>
  <c r="AH25" i="46"/>
  <c r="AC33" i="25" s="1"/>
  <c r="AH22" i="46"/>
  <c r="AC29" i="25" s="1"/>
  <c r="AG31" i="46"/>
  <c r="AB41" i="25" s="1"/>
  <c r="AG26" i="46"/>
  <c r="AB34" i="25" s="1"/>
  <c r="AG25" i="46"/>
  <c r="AB33" i="25" s="1"/>
  <c r="AF31" i="46"/>
  <c r="AA41" i="25" s="1"/>
  <c r="AF26" i="46"/>
  <c r="AA34" i="25" s="1"/>
  <c r="AF25" i="46"/>
  <c r="AA33" i="25" s="1"/>
  <c r="AF22" i="46"/>
  <c r="AE31"/>
  <c r="AJ26"/>
  <c r="AE34" i="25" s="1"/>
  <c r="AJ25" i="46"/>
  <c r="AE33" i="25" s="1"/>
  <c r="J163" i="46"/>
  <c r="AW28"/>
  <c r="AU29"/>
  <c r="AS29"/>
  <c r="AQ28"/>
  <c r="AO28"/>
  <c r="AM29"/>
  <c r="AH28"/>
  <c r="AC37" i="25" s="1"/>
  <c r="AF54" i="46"/>
  <c r="H166" i="44"/>
  <c r="J166" s="1"/>
  <c r="J162"/>
  <c r="H115"/>
  <c r="H140"/>
  <c r="F230" s="1"/>
  <c r="C230"/>
  <c r="J142"/>
  <c r="J131"/>
  <c r="H130"/>
  <c r="J130" s="1"/>
  <c r="C225"/>
  <c r="J141"/>
  <c r="H124"/>
  <c r="F224" s="1"/>
  <c r="C224"/>
  <c r="H154"/>
  <c r="J154" s="1"/>
  <c r="H220" s="1"/>
  <c r="C220"/>
  <c r="H150"/>
  <c r="J150" s="1"/>
  <c r="H218" s="1"/>
  <c r="C218"/>
  <c r="H146"/>
  <c r="C214"/>
  <c r="J200"/>
  <c r="J163"/>
  <c r="J161"/>
  <c r="J158"/>
  <c r="J87"/>
  <c r="J85"/>
  <c r="J139"/>
  <c r="J152"/>
  <c r="J132"/>
  <c r="J147"/>
  <c r="J144"/>
  <c r="J165"/>
  <c r="J160"/>
  <c r="H86"/>
  <c r="H19"/>
  <c r="C231"/>
  <c r="H164"/>
  <c r="J164" s="1"/>
  <c r="H228" s="1"/>
  <c r="C228"/>
  <c r="J135"/>
  <c r="H134"/>
  <c r="J134" s="1"/>
  <c r="C226"/>
  <c r="J143"/>
  <c r="J123"/>
  <c r="F223"/>
  <c r="J157"/>
  <c r="H223" s="1"/>
  <c r="J155"/>
  <c r="H151"/>
  <c r="J151" s="1"/>
  <c r="C222"/>
  <c r="H153"/>
  <c r="J153" s="1"/>
  <c r="H219" s="1"/>
  <c r="C219"/>
  <c r="H149"/>
  <c r="J149" s="1"/>
  <c r="H217" s="1"/>
  <c r="C217"/>
  <c r="J129"/>
  <c r="H128"/>
  <c r="J128" s="1"/>
  <c r="C216"/>
  <c r="J127"/>
  <c r="H126"/>
  <c r="J126" s="1"/>
  <c r="C215"/>
  <c r="E242"/>
  <c r="J114"/>
  <c r="C121"/>
  <c r="E121" s="1"/>
  <c r="H121" s="1"/>
  <c r="C121" i="46"/>
  <c r="E121" s="1"/>
  <c r="F246"/>
  <c r="F244"/>
  <c r="AS285" i="25"/>
  <c r="J203" i="44"/>
  <c r="J196"/>
  <c r="J183"/>
  <c r="J178"/>
  <c r="J174"/>
  <c r="J170"/>
  <c r="J169"/>
  <c r="J113"/>
  <c r="J109"/>
  <c r="J105"/>
  <c r="J101"/>
  <c r="J97"/>
  <c r="J91"/>
  <c r="J82"/>
  <c r="J136"/>
  <c r="J145"/>
  <c r="J148"/>
  <c r="C53" i="57"/>
  <c r="AZ191" i="46"/>
  <c r="AW122"/>
  <c r="AV122"/>
  <c r="AU122"/>
  <c r="AT122"/>
  <c r="AS122"/>
  <c r="AR122"/>
  <c r="AQ122"/>
  <c r="AP122"/>
  <c r="AO122"/>
  <c r="AN122"/>
  <c r="AM122"/>
  <c r="AL122"/>
  <c r="AK122"/>
  <c r="AJ122"/>
  <c r="AI122"/>
  <c r="AH122"/>
  <c r="AG122"/>
  <c r="AF122"/>
  <c r="AE122"/>
  <c r="AW120"/>
  <c r="AU120"/>
  <c r="AS120"/>
  <c r="AQ120"/>
  <c r="AO120"/>
  <c r="AM120"/>
  <c r="AK120"/>
  <c r="AI120"/>
  <c r="AG120"/>
  <c r="AW118"/>
  <c r="AV118"/>
  <c r="AU118"/>
  <c r="AT118"/>
  <c r="AS118"/>
  <c r="AR118"/>
  <c r="AQ118"/>
  <c r="AP118"/>
  <c r="AO118"/>
  <c r="AN118"/>
  <c r="AM118"/>
  <c r="AL118"/>
  <c r="AK118"/>
  <c r="AJ118"/>
  <c r="AI118"/>
  <c r="AH118"/>
  <c r="AG118"/>
  <c r="AF118"/>
  <c r="AE118"/>
  <c r="AW116"/>
  <c r="AV116"/>
  <c r="AU116"/>
  <c r="AT116"/>
  <c r="AS116"/>
  <c r="AR116"/>
  <c r="AQ116"/>
  <c r="AP116"/>
  <c r="AO116"/>
  <c r="AN116"/>
  <c r="AM116"/>
  <c r="AL116"/>
  <c r="AK116"/>
  <c r="AJ116"/>
  <c r="AI116"/>
  <c r="AH116"/>
  <c r="AG116"/>
  <c r="AF116"/>
  <c r="AE116"/>
  <c r="AW119"/>
  <c r="AV119"/>
  <c r="AU119"/>
  <c r="AT119"/>
  <c r="AS119"/>
  <c r="AR119"/>
  <c r="AQ119"/>
  <c r="AP119"/>
  <c r="AO119"/>
  <c r="AN119"/>
  <c r="AM119"/>
  <c r="AL119"/>
  <c r="AK119"/>
  <c r="AJ119"/>
  <c r="AI119"/>
  <c r="AH119"/>
  <c r="AG119"/>
  <c r="AF119"/>
  <c r="AE119"/>
  <c r="J159" i="44"/>
  <c r="H237" s="1"/>
  <c r="J138"/>
  <c r="J168"/>
  <c r="C120" i="46"/>
  <c r="E120" s="1"/>
  <c r="BK20"/>
  <c r="AP38"/>
  <c r="AP34"/>
  <c r="BJ20"/>
  <c r="AO38"/>
  <c r="AO34"/>
  <c r="BI20"/>
  <c r="AN38"/>
  <c r="AN34"/>
  <c r="BH20"/>
  <c r="AM38"/>
  <c r="AM34"/>
  <c r="BG20"/>
  <c r="AL34"/>
  <c r="BF20"/>
  <c r="AK34"/>
  <c r="BE20"/>
  <c r="AJ34"/>
  <c r="BD20"/>
  <c r="AI38"/>
  <c r="AH20"/>
  <c r="AF245" s="1"/>
  <c r="AH34"/>
  <c r="BB20"/>
  <c r="AG38"/>
  <c r="AF20"/>
  <c r="AF38"/>
  <c r="AE38"/>
  <c r="X92" i="56"/>
  <c r="V92"/>
  <c r="T92"/>
  <c r="R92"/>
  <c r="O92"/>
  <c r="BA123" i="46"/>
  <c r="BA124"/>
  <c r="BA126"/>
  <c r="BA128"/>
  <c r="BA130"/>
  <c r="BA132"/>
  <c r="BA134"/>
  <c r="BA136"/>
  <c r="BA141"/>
  <c r="BA143"/>
  <c r="BA145"/>
  <c r="BA147"/>
  <c r="BA149"/>
  <c r="BA151"/>
  <c r="BA153"/>
  <c r="BA155"/>
  <c r="BA139"/>
  <c r="BA157"/>
  <c r="BA159"/>
  <c r="BA161"/>
  <c r="BA163"/>
  <c r="BA165"/>
  <c r="BA166"/>
  <c r="BA168"/>
  <c r="BA171"/>
  <c r="BA173"/>
  <c r="BA175"/>
  <c r="BA177"/>
  <c r="BA179"/>
  <c r="BA181"/>
  <c r="BA183"/>
  <c r="BA185"/>
  <c r="BA189"/>
  <c r="BA200"/>
  <c r="BA202"/>
  <c r="BA204"/>
  <c r="BA196"/>
  <c r="BZ96"/>
  <c r="CA96"/>
  <c r="J79" i="36"/>
  <c r="K79"/>
  <c r="F79"/>
  <c r="BZ91" i="46"/>
  <c r="CA91"/>
  <c r="BZ89"/>
  <c r="CA89"/>
  <c r="BZ87"/>
  <c r="CA87"/>
  <c r="BZ85"/>
  <c r="CA85"/>
  <c r="BE197"/>
  <c r="BF197"/>
  <c r="BG197"/>
  <c r="BE205"/>
  <c r="BF205"/>
  <c r="BG205"/>
  <c r="AZ205"/>
  <c r="BE204"/>
  <c r="BF204"/>
  <c r="BE203"/>
  <c r="BF203"/>
  <c r="BG203"/>
  <c r="AZ203"/>
  <c r="BE202"/>
  <c r="BF202"/>
  <c r="BF189"/>
  <c r="BE189"/>
  <c r="BE185"/>
  <c r="BF185"/>
  <c r="BE183"/>
  <c r="BF183"/>
  <c r="BG183"/>
  <c r="BE181"/>
  <c r="BF181"/>
  <c r="BG181"/>
  <c r="BE179"/>
  <c r="BF179"/>
  <c r="BG179"/>
  <c r="BE177"/>
  <c r="BF177"/>
  <c r="BG177"/>
  <c r="BE175"/>
  <c r="BF175"/>
  <c r="BG175"/>
  <c r="BE173"/>
  <c r="BF173"/>
  <c r="BG173"/>
  <c r="BE171"/>
  <c r="BF171"/>
  <c r="BG171"/>
  <c r="CC90"/>
  <c r="CC88"/>
  <c r="CC87"/>
  <c r="CC85"/>
  <c r="BY114"/>
  <c r="BY112"/>
  <c r="BY110"/>
  <c r="BY108"/>
  <c r="BY106"/>
  <c r="BY104"/>
  <c r="BY102"/>
  <c r="BY100"/>
  <c r="BY98"/>
  <c r="BY94"/>
  <c r="BD92"/>
  <c r="BB242" s="1"/>
  <c r="BY90"/>
  <c r="BY88"/>
  <c r="BY87"/>
  <c r="BY85"/>
  <c r="BW114"/>
  <c r="BW112"/>
  <c r="BW110"/>
  <c r="BW108"/>
  <c r="BW106"/>
  <c r="BW104"/>
  <c r="BW102"/>
  <c r="BW100"/>
  <c r="BW98"/>
  <c r="BW96"/>
  <c r="BW94"/>
  <c r="BW92"/>
  <c r="BW91"/>
  <c r="BW89"/>
  <c r="BW86"/>
  <c r="AJ42"/>
  <c r="AD80"/>
  <c r="AY79"/>
  <c r="I79"/>
  <c r="AD77"/>
  <c r="I76"/>
  <c r="AD75"/>
  <c r="I74"/>
  <c r="AD73"/>
  <c r="I72"/>
  <c r="AD71"/>
  <c r="I70"/>
  <c r="AD69"/>
  <c r="AZ80"/>
  <c r="J80"/>
  <c r="AE79"/>
  <c r="AE76"/>
  <c r="AE74"/>
  <c r="AE72"/>
  <c r="AE70"/>
  <c r="AE68"/>
  <c r="AE66"/>
  <c r="AE64"/>
  <c r="AE62"/>
  <c r="AE60"/>
  <c r="AF80"/>
  <c r="BA79"/>
  <c r="K79"/>
  <c r="AF77"/>
  <c r="K76"/>
  <c r="AF75"/>
  <c r="K74"/>
  <c r="AF73"/>
  <c r="K72"/>
  <c r="AF71"/>
  <c r="K70"/>
  <c r="AF69"/>
  <c r="K68"/>
  <c r="AF67"/>
  <c r="K66"/>
  <c r="AF65"/>
  <c r="K64"/>
  <c r="AF63"/>
  <c r="K62"/>
  <c r="AF61"/>
  <c r="K60"/>
  <c r="BE80"/>
  <c r="O80"/>
  <c r="BF79"/>
  <c r="P79"/>
  <c r="AK77"/>
  <c r="P76"/>
  <c r="AK75"/>
  <c r="P74"/>
  <c r="AK73"/>
  <c r="P72"/>
  <c r="AK71"/>
  <c r="P70"/>
  <c r="AK69"/>
  <c r="P68"/>
  <c r="AK67"/>
  <c r="P66"/>
  <c r="AK65"/>
  <c r="P64"/>
  <c r="AK63"/>
  <c r="P62"/>
  <c r="AK61"/>
  <c r="P60"/>
  <c r="BV163"/>
  <c r="BV159"/>
  <c r="BV139"/>
  <c r="BV153"/>
  <c r="BV149"/>
  <c r="BV145"/>
  <c r="BV141"/>
  <c r="BV134"/>
  <c r="BV130"/>
  <c r="BV123"/>
  <c r="BV127"/>
  <c r="BV129"/>
  <c r="BV131"/>
  <c r="BV135"/>
  <c r="BV142"/>
  <c r="BV146"/>
  <c r="BV148"/>
  <c r="BV150"/>
  <c r="BV152"/>
  <c r="BV154"/>
  <c r="BV138"/>
  <c r="BV140"/>
  <c r="BV158"/>
  <c r="BV160"/>
  <c r="BV162"/>
  <c r="BV164"/>
  <c r="BV85"/>
  <c r="BV87"/>
  <c r="BV89"/>
  <c r="BV91"/>
  <c r="BV92"/>
  <c r="BV95"/>
  <c r="BV96"/>
  <c r="BV97"/>
  <c r="BV99"/>
  <c r="BV101"/>
  <c r="BV103"/>
  <c r="BV105"/>
  <c r="BV107"/>
  <c r="BV109"/>
  <c r="BV111"/>
  <c r="BV113"/>
  <c r="BZ114"/>
  <c r="CA114"/>
  <c r="CB114"/>
  <c r="BZ113"/>
  <c r="CA113"/>
  <c r="BZ112"/>
  <c r="CA112"/>
  <c r="CB112"/>
  <c r="BZ111"/>
  <c r="CA111"/>
  <c r="BZ110"/>
  <c r="CA110"/>
  <c r="CB110"/>
  <c r="BZ109"/>
  <c r="CA109"/>
  <c r="BZ108"/>
  <c r="CA108"/>
  <c r="CB108"/>
  <c r="BZ107"/>
  <c r="CA107"/>
  <c r="BZ106"/>
  <c r="CA106"/>
  <c r="CB106"/>
  <c r="BZ105"/>
  <c r="CA105"/>
  <c r="BZ104"/>
  <c r="CA104"/>
  <c r="CB104"/>
  <c r="BZ103"/>
  <c r="CA103"/>
  <c r="BZ102"/>
  <c r="CA102"/>
  <c r="CB102"/>
  <c r="BZ101"/>
  <c r="CA101"/>
  <c r="BZ100"/>
  <c r="CA100"/>
  <c r="CB100"/>
  <c r="BZ99"/>
  <c r="CA99"/>
  <c r="BZ98"/>
  <c r="CA98"/>
  <c r="CB98"/>
  <c r="BZ97"/>
  <c r="CA97"/>
  <c r="BZ95"/>
  <c r="CA95"/>
  <c r="BZ94"/>
  <c r="CA94"/>
  <c r="CB94"/>
  <c r="BZ92"/>
  <c r="BX242" s="1"/>
  <c r="BF92"/>
  <c r="BE92"/>
  <c r="BC242" s="1"/>
  <c r="CA92"/>
  <c r="BY242" s="1"/>
  <c r="BG92"/>
  <c r="BE242" s="1"/>
  <c r="CA90"/>
  <c r="BZ90"/>
  <c r="CB90"/>
  <c r="CA88"/>
  <c r="BZ88"/>
  <c r="CB88"/>
  <c r="CA86"/>
  <c r="BZ86"/>
  <c r="CB86"/>
  <c r="BF196"/>
  <c r="BE196"/>
  <c r="BF200"/>
  <c r="BE200"/>
  <c r="BE190"/>
  <c r="BF190"/>
  <c r="BG190"/>
  <c r="AZ190"/>
  <c r="BE186"/>
  <c r="BF186"/>
  <c r="BG186"/>
  <c r="AZ186"/>
  <c r="BE184"/>
  <c r="BF184"/>
  <c r="BG184"/>
  <c r="AZ184"/>
  <c r="BE182"/>
  <c r="BF182"/>
  <c r="BG182"/>
  <c r="AZ182"/>
  <c r="BE180"/>
  <c r="BF180"/>
  <c r="BG180"/>
  <c r="AZ180"/>
  <c r="BE178"/>
  <c r="BF178"/>
  <c r="BG178"/>
  <c r="AZ178"/>
  <c r="BE176"/>
  <c r="BF176"/>
  <c r="BG176"/>
  <c r="AZ176"/>
  <c r="BE174"/>
  <c r="BF174"/>
  <c r="BG174"/>
  <c r="AZ174"/>
  <c r="BE172"/>
  <c r="BF172"/>
  <c r="BG172"/>
  <c r="AZ172"/>
  <c r="BE170"/>
  <c r="BF170"/>
  <c r="BG170"/>
  <c r="AZ170"/>
  <c r="AQ118" i="64"/>
  <c r="V105"/>
  <c r="V245"/>
  <c r="AP121"/>
  <c r="AP257"/>
  <c r="AP93"/>
  <c r="AP231"/>
  <c r="AO110"/>
  <c r="AO102"/>
  <c r="AO166"/>
  <c r="T105"/>
  <c r="AN121"/>
  <c r="AN117"/>
  <c r="AN257"/>
  <c r="AN107"/>
  <c r="AN103"/>
  <c r="AN241"/>
  <c r="AN99"/>
  <c r="AN97"/>
  <c r="AN93"/>
  <c r="AN233"/>
  <c r="AN91"/>
  <c r="AM180"/>
  <c r="AM172"/>
  <c r="AM166"/>
  <c r="R245"/>
  <c r="AL257"/>
  <c r="AL241"/>
  <c r="P114" i="46"/>
  <c r="P112"/>
  <c r="P110"/>
  <c r="P108"/>
  <c r="P106"/>
  <c r="P104"/>
  <c r="P102"/>
  <c r="P100"/>
  <c r="P98"/>
  <c r="P93"/>
  <c r="AK91"/>
  <c r="AK89"/>
  <c r="AK87"/>
  <c r="AK85"/>
  <c r="P84"/>
  <c r="AK204"/>
  <c r="E486" i="64"/>
  <c r="E480"/>
  <c r="E476"/>
  <c r="E472"/>
  <c r="E468"/>
  <c r="E466"/>
  <c r="E464"/>
  <c r="E462"/>
  <c r="E460"/>
  <c r="E458"/>
  <c r="E456"/>
  <c r="E454"/>
  <c r="E452"/>
  <c r="E450"/>
  <c r="E448"/>
  <c r="Y35"/>
  <c r="W35"/>
  <c r="V35"/>
  <c r="U35"/>
  <c r="T35"/>
  <c r="S35"/>
  <c r="Q35"/>
  <c r="P35"/>
  <c r="E52"/>
  <c r="E48"/>
  <c r="E44"/>
  <c r="E40"/>
  <c r="E38"/>
  <c r="E36"/>
  <c r="E34"/>
  <c r="E32"/>
  <c r="E30"/>
  <c r="E28"/>
  <c r="E26"/>
  <c r="E24"/>
  <c r="E22"/>
  <c r="E20"/>
  <c r="E18"/>
  <c r="AU257"/>
  <c r="AU241"/>
  <c r="AU233"/>
  <c r="AU172"/>
  <c r="AU160"/>
  <c r="AT261"/>
  <c r="AT247"/>
  <c r="AT241"/>
  <c r="AT237"/>
  <c r="AT166"/>
  <c r="Y245"/>
  <c r="AS257"/>
  <c r="AS233"/>
  <c r="AS166"/>
  <c r="AR257"/>
  <c r="AR243"/>
  <c r="AR231"/>
  <c r="AR172"/>
  <c r="AR166"/>
  <c r="AO43" i="25"/>
  <c r="AQ117" i="64"/>
  <c r="AQ237"/>
  <c r="AP172"/>
  <c r="AP90"/>
  <c r="U105"/>
  <c r="AO117"/>
  <c r="AO103"/>
  <c r="AO93"/>
  <c r="AN118"/>
  <c r="AN110"/>
  <c r="AN180"/>
  <c r="AN172"/>
  <c r="AN96"/>
  <c r="AN90"/>
  <c r="S105"/>
  <c r="AM261"/>
  <c r="AM117"/>
  <c r="AM257"/>
  <c r="AM231"/>
  <c r="AL102"/>
  <c r="AL166"/>
  <c r="Q105"/>
  <c r="AK121"/>
  <c r="AK261"/>
  <c r="AK117"/>
  <c r="AK257"/>
  <c r="AO31" i="25"/>
  <c r="AJ590" i="64"/>
  <c r="AJ591"/>
  <c r="AJ592"/>
  <c r="AJ593"/>
  <c r="AJ594"/>
  <c r="AJ595"/>
  <c r="AJ596"/>
  <c r="AJ597"/>
  <c r="AJ598"/>
  <c r="AJ599"/>
  <c r="AJ600"/>
  <c r="AJ601"/>
  <c r="AJ602"/>
  <c r="O606"/>
  <c r="O464" s="1"/>
  <c r="AG590"/>
  <c r="AG159" s="1"/>
  <c r="AG591"/>
  <c r="AG592"/>
  <c r="AG593"/>
  <c r="AG594"/>
  <c r="AG163" s="1"/>
  <c r="AG595"/>
  <c r="AG596"/>
  <c r="AG165" s="1"/>
  <c r="AG597"/>
  <c r="AG598"/>
  <c r="AG599"/>
  <c r="AG600"/>
  <c r="AG169" s="1"/>
  <c r="AG601"/>
  <c r="AG602"/>
  <c r="AG171" s="1"/>
  <c r="AG603"/>
  <c r="AG604"/>
  <c r="AG173" s="1"/>
  <c r="AG605"/>
  <c r="AG607"/>
  <c r="AG608"/>
  <c r="AG177" s="1"/>
  <c r="AG609"/>
  <c r="AG610"/>
  <c r="AG179" s="1"/>
  <c r="AG611"/>
  <c r="AG614"/>
  <c r="AG183" s="1"/>
  <c r="AG615"/>
  <c r="AG618"/>
  <c r="AG187" s="1"/>
  <c r="AG619"/>
  <c r="AG622"/>
  <c r="AG191" s="1"/>
  <c r="AG623"/>
  <c r="L606"/>
  <c r="L35" s="1"/>
  <c r="AE590"/>
  <c r="AE159" s="1"/>
  <c r="AE591"/>
  <c r="AE592"/>
  <c r="AE593"/>
  <c r="AE594"/>
  <c r="AE163" s="1"/>
  <c r="AE595"/>
  <c r="AE596"/>
  <c r="AE165" s="1"/>
  <c r="AE597"/>
  <c r="AE598"/>
  <c r="AE599"/>
  <c r="AE600"/>
  <c r="AE169" s="1"/>
  <c r="AE601"/>
  <c r="AE602"/>
  <c r="AE171" s="1"/>
  <c r="AE603"/>
  <c r="AE604"/>
  <c r="AE173" s="1"/>
  <c r="AE605"/>
  <c r="AE607"/>
  <c r="AE608"/>
  <c r="AE177" s="1"/>
  <c r="AE609"/>
  <c r="AE610"/>
  <c r="AE179" s="1"/>
  <c r="AE611"/>
  <c r="AE614"/>
  <c r="AE183" s="1"/>
  <c r="AE615"/>
  <c r="AE618"/>
  <c r="AE187" s="1"/>
  <c r="AE619"/>
  <c r="AE622"/>
  <c r="AE191" s="1"/>
  <c r="AE623"/>
  <c r="J606"/>
  <c r="J35" s="1"/>
  <c r="AC590"/>
  <c r="AC159" s="1"/>
  <c r="AC591"/>
  <c r="AC592"/>
  <c r="AC593"/>
  <c r="AC594"/>
  <c r="AC163" s="1"/>
  <c r="AC595"/>
  <c r="AC596"/>
  <c r="AC165" s="1"/>
  <c r="AC597"/>
  <c r="AC598"/>
  <c r="AC599"/>
  <c r="AC600"/>
  <c r="AC169" s="1"/>
  <c r="AC601"/>
  <c r="AC602"/>
  <c r="AC171" s="1"/>
  <c r="AC603"/>
  <c r="AC604"/>
  <c r="AC173" s="1"/>
  <c r="AC605"/>
  <c r="AC607"/>
  <c r="AC608"/>
  <c r="AC177" s="1"/>
  <c r="AC609"/>
  <c r="AC610"/>
  <c r="AC179" s="1"/>
  <c r="AC611"/>
  <c r="AC614"/>
  <c r="AC183" s="1"/>
  <c r="AC615"/>
  <c r="AC618"/>
  <c r="AC187" s="1"/>
  <c r="AC619"/>
  <c r="AC622"/>
  <c r="AC191" s="1"/>
  <c r="AC623"/>
  <c r="H606"/>
  <c r="H35" s="1"/>
  <c r="BE167" i="46"/>
  <c r="AK247" i="64"/>
  <c r="AK241"/>
  <c r="AK237"/>
  <c r="AK233"/>
  <c r="AK172"/>
  <c r="AK160"/>
  <c r="AJ243"/>
  <c r="AJ180"/>
  <c r="AJ172"/>
  <c r="AE43" i="25"/>
  <c r="AE31"/>
  <c r="AI590" i="64"/>
  <c r="AI159" s="1"/>
  <c r="AI591"/>
  <c r="AI522" s="1"/>
  <c r="AI592"/>
  <c r="AI593"/>
  <c r="AI594"/>
  <c r="AI163" s="1"/>
  <c r="AI595"/>
  <c r="AI526" s="1"/>
  <c r="AI596"/>
  <c r="AI165" s="1"/>
  <c r="AI597"/>
  <c r="AI309" s="1"/>
  <c r="AI598"/>
  <c r="AI599"/>
  <c r="AI530" s="1"/>
  <c r="AI600"/>
  <c r="AI169" s="1"/>
  <c r="AI601"/>
  <c r="AI602"/>
  <c r="AI171" s="1"/>
  <c r="AI603"/>
  <c r="AI534" s="1"/>
  <c r="AI604"/>
  <c r="AI173" s="1"/>
  <c r="AI605"/>
  <c r="AI607"/>
  <c r="AI538" s="1"/>
  <c r="AI608"/>
  <c r="AI177" s="1"/>
  <c r="AI609"/>
  <c r="AI610"/>
  <c r="AI179" s="1"/>
  <c r="AI611"/>
  <c r="AI542" s="1"/>
  <c r="AI614"/>
  <c r="AI183" s="1"/>
  <c r="AI615"/>
  <c r="AI546" s="1"/>
  <c r="AI618"/>
  <c r="AI187" s="1"/>
  <c r="AI619"/>
  <c r="AI550" s="1"/>
  <c r="AI622"/>
  <c r="AI191" s="1"/>
  <c r="AI623"/>
  <c r="AI554" s="1"/>
  <c r="N606"/>
  <c r="N175" s="1"/>
  <c r="AF590"/>
  <c r="AF159" s="1"/>
  <c r="AF591"/>
  <c r="AF592"/>
  <c r="AF593"/>
  <c r="AF594"/>
  <c r="AF163" s="1"/>
  <c r="AF595"/>
  <c r="AF596"/>
  <c r="AF165" s="1"/>
  <c r="AF597"/>
  <c r="AF598"/>
  <c r="AF599"/>
  <c r="AF600"/>
  <c r="AF169" s="1"/>
  <c r="AF601"/>
  <c r="AF602"/>
  <c r="AF171" s="1"/>
  <c r="AF603"/>
  <c r="AF604"/>
  <c r="AF173" s="1"/>
  <c r="AF605"/>
  <c r="AF607"/>
  <c r="AF608"/>
  <c r="AF177" s="1"/>
  <c r="AF609"/>
  <c r="AF610"/>
  <c r="AF179" s="1"/>
  <c r="AF611"/>
  <c r="AF614"/>
  <c r="AF183" s="1"/>
  <c r="AF615"/>
  <c r="AF618"/>
  <c r="AF187" s="1"/>
  <c r="AF619"/>
  <c r="AF622"/>
  <c r="AF191" s="1"/>
  <c r="AF623"/>
  <c r="K606"/>
  <c r="K175" s="1"/>
  <c r="AD590"/>
  <c r="AD159" s="1"/>
  <c r="AD591"/>
  <c r="AD592"/>
  <c r="AD593"/>
  <c r="AD594"/>
  <c r="AD163" s="1"/>
  <c r="AD595"/>
  <c r="AD596"/>
  <c r="AD165" s="1"/>
  <c r="AD597"/>
  <c r="AD598"/>
  <c r="AD599"/>
  <c r="AD600"/>
  <c r="AD169" s="1"/>
  <c r="AD601"/>
  <c r="AD602"/>
  <c r="AD171" s="1"/>
  <c r="AD603"/>
  <c r="AD604"/>
  <c r="AD173" s="1"/>
  <c r="AD605"/>
  <c r="AD607"/>
  <c r="AD608"/>
  <c r="AD177" s="1"/>
  <c r="AD609"/>
  <c r="AD610"/>
  <c r="AD179" s="1"/>
  <c r="AD611"/>
  <c r="AD614"/>
  <c r="AD183" s="1"/>
  <c r="AD615"/>
  <c r="AD618"/>
  <c r="AD187" s="1"/>
  <c r="AD619"/>
  <c r="AD622"/>
  <c r="AD191" s="1"/>
  <c r="AD623"/>
  <c r="I606"/>
  <c r="I175" s="1"/>
  <c r="AB590"/>
  <c r="AB159" s="1"/>
  <c r="AB591"/>
  <c r="AB592"/>
  <c r="AB593"/>
  <c r="AB594"/>
  <c r="AB163" s="1"/>
  <c r="AB595"/>
  <c r="AB596"/>
  <c r="AB165" s="1"/>
  <c r="AB597"/>
  <c r="AB598"/>
  <c r="AB599"/>
  <c r="AB600"/>
  <c r="AB169" s="1"/>
  <c r="AB601"/>
  <c r="AB602"/>
  <c r="AB171" s="1"/>
  <c r="AB603"/>
  <c r="AB604"/>
  <c r="AB173" s="1"/>
  <c r="AB605"/>
  <c r="AB607"/>
  <c r="AB608"/>
  <c r="AB177" s="1"/>
  <c r="AB609"/>
  <c r="AB610"/>
  <c r="AB179" s="1"/>
  <c r="AB611"/>
  <c r="AB614"/>
  <c r="AB183" s="1"/>
  <c r="AB615"/>
  <c r="AB618"/>
  <c r="AB187" s="1"/>
  <c r="AB619"/>
  <c r="AB622"/>
  <c r="AB191" s="1"/>
  <c r="AB623"/>
  <c r="G606"/>
  <c r="G175" s="1"/>
  <c r="BE168" i="46"/>
  <c r="BE166"/>
  <c r="AD26"/>
  <c r="AD25"/>
  <c r="E267" i="64"/>
  <c r="E266"/>
  <c r="E262"/>
  <c r="E258"/>
  <c r="E254"/>
  <c r="E250"/>
  <c r="E248"/>
  <c r="E246"/>
  <c r="E244"/>
  <c r="E242"/>
  <c r="E240"/>
  <c r="E238"/>
  <c r="E236"/>
  <c r="E234"/>
  <c r="E232"/>
  <c r="E230"/>
  <c r="E228"/>
  <c r="E122"/>
  <c r="AH619"/>
  <c r="AH618"/>
  <c r="E113"/>
  <c r="AH611"/>
  <c r="E109"/>
  <c r="AH609"/>
  <c r="E106"/>
  <c r="AH604"/>
  <c r="AH603"/>
  <c r="AH601"/>
  <c r="E98"/>
  <c r="AH598"/>
  <c r="E95"/>
  <c r="AH595"/>
  <c r="E92"/>
  <c r="AH592"/>
  <c r="E89"/>
  <c r="E88"/>
  <c r="M606"/>
  <c r="K31" i="34"/>
  <c r="Q31"/>
  <c r="W31"/>
  <c r="AC31"/>
  <c r="AI31"/>
  <c r="AO31"/>
  <c r="AU31"/>
  <c r="BA31"/>
  <c r="BG31"/>
  <c r="E31"/>
  <c r="H31"/>
  <c r="N31"/>
  <c r="T31"/>
  <c r="Z31"/>
  <c r="AF31"/>
  <c r="AL31"/>
  <c r="AR31"/>
  <c r="AX31"/>
  <c r="BD31"/>
  <c r="BJ31"/>
  <c r="BE142" i="46"/>
  <c r="BZ142"/>
  <c r="BZ141"/>
  <c r="BE141"/>
  <c r="F136"/>
  <c r="BZ136"/>
  <c r="BE136"/>
  <c r="BZ135"/>
  <c r="BE135"/>
  <c r="BE134"/>
  <c r="BZ134"/>
  <c r="F132"/>
  <c r="BZ132"/>
  <c r="BE132"/>
  <c r="BE129"/>
  <c r="F129"/>
  <c r="BZ129"/>
  <c r="F127"/>
  <c r="BZ127"/>
  <c r="BE127"/>
  <c r="BZ124"/>
  <c r="BE124"/>
  <c r="J78" i="36"/>
  <c r="AJ164" i="46" s="1"/>
  <c r="C30" i="11"/>
  <c r="G78" i="36" s="1"/>
  <c r="AG164" i="46" s="1"/>
  <c r="D78" i="36"/>
  <c r="AD164" i="46" s="1"/>
  <c r="H33" i="34"/>
  <c r="Q33"/>
  <c r="W33"/>
  <c r="AC33"/>
  <c r="AI33"/>
  <c r="AO33"/>
  <c r="AU33"/>
  <c r="BA33"/>
  <c r="BG33"/>
  <c r="E33"/>
  <c r="K33"/>
  <c r="N33"/>
  <c r="T33"/>
  <c r="Z33"/>
  <c r="AF33"/>
  <c r="AL33"/>
  <c r="AR33"/>
  <c r="AX33"/>
  <c r="BD33"/>
  <c r="BJ33"/>
  <c r="H27"/>
  <c r="Q27"/>
  <c r="Q20" s="1"/>
  <c r="W27"/>
  <c r="AC27"/>
  <c r="AC20" s="1"/>
  <c r="AI27"/>
  <c r="AO27"/>
  <c r="AO20" s="1"/>
  <c r="AU27"/>
  <c r="BA27"/>
  <c r="BA20" s="1"/>
  <c r="BG27"/>
  <c r="E27"/>
  <c r="K27"/>
  <c r="N27"/>
  <c r="T27"/>
  <c r="Z27"/>
  <c r="Z20" s="1"/>
  <c r="AF27"/>
  <c r="AL27"/>
  <c r="AL20" s="1"/>
  <c r="AR27"/>
  <c r="AX27"/>
  <c r="AX20" s="1"/>
  <c r="BD27"/>
  <c r="BJ27"/>
  <c r="BJ20" s="1"/>
  <c r="BZ143" i="46"/>
  <c r="CN143" s="1"/>
  <c r="BE143"/>
  <c r="F78" i="36"/>
  <c r="AF164" i="46" s="1"/>
  <c r="BZ130"/>
  <c r="F128"/>
  <c r="BE128"/>
  <c r="F126"/>
  <c r="BZ126"/>
  <c r="AJ29"/>
  <c r="AE29"/>
  <c r="AG29"/>
  <c r="AI29"/>
  <c r="AL29"/>
  <c r="AN29"/>
  <c r="AP29"/>
  <c r="AR29"/>
  <c r="AT29"/>
  <c r="AV29"/>
  <c r="F125"/>
  <c r="AJ28"/>
  <c r="AE28"/>
  <c r="AG28"/>
  <c r="AI28"/>
  <c r="AL28"/>
  <c r="AN28"/>
  <c r="AP28"/>
  <c r="AR28"/>
  <c r="AT28"/>
  <c r="AV28"/>
  <c r="N36" i="34"/>
  <c r="BZ131" i="46"/>
  <c r="BZ128"/>
  <c r="BE126"/>
  <c r="AH29"/>
  <c r="AD29"/>
  <c r="AO56" i="25"/>
  <c r="AI56"/>
  <c r="AD36" i="46"/>
  <c r="AE36"/>
  <c r="AF36"/>
  <c r="AG36"/>
  <c r="AH36"/>
  <c r="AI36"/>
  <c r="AK36"/>
  <c r="AD33"/>
  <c r="AE33"/>
  <c r="Z45" i="25" s="1"/>
  <c r="AF33" i="46"/>
  <c r="AG33"/>
  <c r="AB45" i="25" s="1"/>
  <c r="AH33" i="46"/>
  <c r="AI33"/>
  <c r="AD45" i="25" s="1"/>
  <c r="AK33" i="46"/>
  <c r="AD35"/>
  <c r="AE35"/>
  <c r="Z47" i="25" s="1"/>
  <c r="AF35" i="46"/>
  <c r="AG35"/>
  <c r="AB47" i="25" s="1"/>
  <c r="AH35" i="46"/>
  <c r="AC47" i="25" s="1"/>
  <c r="AI35" i="46"/>
  <c r="AD47" i="25" s="1"/>
  <c r="AK35" i="46"/>
  <c r="AI50"/>
  <c r="AH50"/>
  <c r="AG50"/>
  <c r="AF50"/>
  <c r="AE50"/>
  <c r="AJ33"/>
  <c r="AE45" i="25" s="1"/>
  <c r="AJ40" i="46"/>
  <c r="AJ39"/>
  <c r="AJ46"/>
  <c r="AJ54"/>
  <c r="J37"/>
  <c r="M37"/>
  <c r="P175" i="64" l="1"/>
  <c r="AM118"/>
  <c r="CA93" i="46"/>
  <c r="AO183" i="64"/>
  <c r="AQ43" i="25"/>
  <c r="AX95" i="46"/>
  <c r="BO122"/>
  <c r="AQ56" i="25"/>
  <c r="AH127"/>
  <c r="AH280" s="1"/>
  <c r="M197" i="47"/>
  <c r="M361" s="1"/>
  <c r="AL103" i="64"/>
  <c r="Z35"/>
  <c r="AW226" i="46"/>
  <c r="AP56" i="25"/>
  <c r="AN56"/>
  <c r="Z35"/>
  <c r="AP35"/>
  <c r="AK231" i="64"/>
  <c r="AK243"/>
  <c r="AM233"/>
  <c r="AQ257"/>
  <c r="AQ261"/>
  <c r="AT243"/>
  <c r="AT257"/>
  <c r="AL239"/>
  <c r="AL117"/>
  <c r="AM102"/>
  <c r="AN261"/>
  <c r="AQ166"/>
  <c r="BG188" i="46"/>
  <c r="AK173" i="64"/>
  <c r="AM183"/>
  <c r="AQ31" i="25"/>
  <c r="AH19" i="64"/>
  <c r="AN37"/>
  <c r="AQ90"/>
  <c r="AL21"/>
  <c r="AL29"/>
  <c r="AQ160"/>
  <c r="AQ107"/>
  <c r="AQ231"/>
  <c r="AM56" i="25"/>
  <c r="BA224" i="46"/>
  <c r="AJ257" i="64"/>
  <c r="AM241"/>
  <c r="AO121"/>
  <c r="AL121"/>
  <c r="BY93" i="46"/>
  <c r="CB93"/>
  <c r="BZ240" s="1"/>
  <c r="CC125"/>
  <c r="CA216" s="1"/>
  <c r="BT125"/>
  <c r="AH43" i="25"/>
  <c r="M230" i="46"/>
  <c r="AT187" i="64"/>
  <c r="BZ226" i="46"/>
  <c r="BR226"/>
  <c r="J194" i="44"/>
  <c r="AN43" i="25"/>
  <c r="AT169" i="64"/>
  <c r="AC95" i="46"/>
  <c r="AK21" i="64"/>
  <c r="AK29"/>
  <c r="AG56" i="25"/>
  <c r="AK56"/>
  <c r="BB232" i="46"/>
  <c r="BI226"/>
  <c r="BG226"/>
  <c r="BW226"/>
  <c r="BU226"/>
  <c r="CD227"/>
  <c r="BG227"/>
  <c r="BW227"/>
  <c r="BU227"/>
  <c r="BH228"/>
  <c r="CA228"/>
  <c r="BV228"/>
  <c r="BA232"/>
  <c r="Y56" i="25"/>
  <c r="AP243" i="64"/>
  <c r="R105"/>
  <c r="W175"/>
  <c r="X175"/>
  <c r="AL243"/>
  <c r="AP239"/>
  <c r="AD56" i="25"/>
  <c r="J193" i="44"/>
  <c r="AS180" i="64"/>
  <c r="AU180"/>
  <c r="BS127" i="46"/>
  <c r="P245" i="64"/>
  <c r="AK166"/>
  <c r="AK180"/>
  <c r="AK239"/>
  <c r="Q245"/>
  <c r="AL160"/>
  <c r="AL96"/>
  <c r="AM237"/>
  <c r="AM247"/>
  <c r="S245"/>
  <c r="AN160"/>
  <c r="AN166"/>
  <c r="U245"/>
  <c r="AP160"/>
  <c r="AP166"/>
  <c r="AQ247"/>
  <c r="X245"/>
  <c r="AT160"/>
  <c r="AT239"/>
  <c r="Z245"/>
  <c r="AL231"/>
  <c r="AM160"/>
  <c r="AM96"/>
  <c r="AS177"/>
  <c r="AO165"/>
  <c r="AR37"/>
  <c r="AU97"/>
  <c r="AU163"/>
  <c r="AT177"/>
  <c r="F93"/>
  <c r="AH320"/>
  <c r="AL93"/>
  <c r="AL118"/>
  <c r="AM312"/>
  <c r="AN104"/>
  <c r="AQ99"/>
  <c r="F118"/>
  <c r="AT104"/>
  <c r="AR171"/>
  <c r="AL35" i="25"/>
  <c r="AN35"/>
  <c r="M240" i="46"/>
  <c r="AA127" i="25"/>
  <c r="AA280" s="1"/>
  <c r="F197" i="47"/>
  <c r="F361" s="1"/>
  <c r="AI127" i="25"/>
  <c r="AI280" s="1"/>
  <c r="N197" i="47"/>
  <c r="N361" s="1"/>
  <c r="AD127" i="25"/>
  <c r="AD280" s="1"/>
  <c r="I197" i="47"/>
  <c r="I361" s="1"/>
  <c r="AG246" i="46"/>
  <c r="Z127" i="25"/>
  <c r="E197" i="47"/>
  <c r="E361" s="1"/>
  <c r="H164" i="46"/>
  <c r="F230" s="1"/>
  <c r="E230"/>
  <c r="AF127" i="25"/>
  <c r="AF280" s="1"/>
  <c r="K197" i="47"/>
  <c r="K361" s="1"/>
  <c r="AB127" i="25"/>
  <c r="AB280" s="1"/>
  <c r="G197" i="47"/>
  <c r="G361" s="1"/>
  <c r="E239" i="46"/>
  <c r="H159"/>
  <c r="F239" s="1"/>
  <c r="AM97" i="64"/>
  <c r="AM101"/>
  <c r="AM107"/>
  <c r="AM121"/>
  <c r="AN102"/>
  <c r="AO231"/>
  <c r="AO239"/>
  <c r="AO257"/>
  <c r="AP96"/>
  <c r="AQ233"/>
  <c r="AQ241"/>
  <c r="AR160"/>
  <c r="AR239"/>
  <c r="AR247"/>
  <c r="AR261"/>
  <c r="AU237"/>
  <c r="AU247"/>
  <c r="AU261"/>
  <c r="R35"/>
  <c r="X35"/>
  <c r="AK118"/>
  <c r="AL91"/>
  <c r="AL99"/>
  <c r="AM90"/>
  <c r="AN231"/>
  <c r="AN239"/>
  <c r="AN243"/>
  <c r="AO96"/>
  <c r="AP117"/>
  <c r="AQ180"/>
  <c r="Q92" i="56"/>
  <c r="P177" i="47" s="1"/>
  <c r="P351" s="1"/>
  <c r="S92" i="56"/>
  <c r="R105" i="47" s="1"/>
  <c r="U92" i="56"/>
  <c r="T105" i="47" s="1"/>
  <c r="W92" i="56"/>
  <c r="V105" i="47" s="1"/>
  <c r="F92" i="56"/>
  <c r="E105" i="47" s="1"/>
  <c r="J92" i="44"/>
  <c r="H240" s="1"/>
  <c r="F214"/>
  <c r="C233"/>
  <c r="AL183" i="64"/>
  <c r="AP183"/>
  <c r="BR216" i="46"/>
  <c r="BZ218"/>
  <c r="AG31" i="25"/>
  <c r="J116" i="44"/>
  <c r="AR173" i="64"/>
  <c r="AR191"/>
  <c r="AS171"/>
  <c r="AG245" i="46"/>
  <c r="AK245"/>
  <c r="AL245"/>
  <c r="AM245"/>
  <c r="AN31" i="25"/>
  <c r="AN33" i="64"/>
  <c r="AN43"/>
  <c r="AR33"/>
  <c r="BC122" i="46"/>
  <c r="BK122"/>
  <c r="AN21" i="64"/>
  <c r="AU90"/>
  <c r="AU249"/>
  <c r="AB56" i="25"/>
  <c r="AP187" i="64"/>
  <c r="AH235"/>
  <c r="Z31" i="25"/>
  <c r="AB246" i="46"/>
  <c r="AE246"/>
  <c r="BH226"/>
  <c r="CA226"/>
  <c r="BV226"/>
  <c r="BH227"/>
  <c r="CA227"/>
  <c r="BV227"/>
  <c r="CD228"/>
  <c r="BG228"/>
  <c r="BW228"/>
  <c r="BU228"/>
  <c r="AU387" i="64"/>
  <c r="AL107"/>
  <c r="AP107"/>
  <c r="AK35" i="25"/>
  <c r="Z175" i="64"/>
  <c r="AQ103"/>
  <c r="BZ125" i="46"/>
  <c r="BX216" s="1"/>
  <c r="AM243" i="64"/>
  <c r="AO97"/>
  <c r="AO101"/>
  <c r="AO107"/>
  <c r="AQ239"/>
  <c r="AR237"/>
  <c r="AR241"/>
  <c r="AS243"/>
  <c r="AU239"/>
  <c r="AU243"/>
  <c r="AL233"/>
  <c r="AP97"/>
  <c r="AP241"/>
  <c r="BE188" i="46"/>
  <c r="BA198"/>
  <c r="BE191"/>
  <c r="AH191" i="64"/>
  <c r="E157" i="47"/>
  <c r="CG125" i="46"/>
  <c r="CE216" s="1"/>
  <c r="AY125"/>
  <c r="BH125"/>
  <c r="BF216" s="1"/>
  <c r="BE125"/>
  <c r="BC216" s="1"/>
  <c r="BS218"/>
  <c r="BR218"/>
  <c r="AK169" i="64"/>
  <c r="AX88" i="46"/>
  <c r="AK43" i="25"/>
  <c r="AU173" i="64"/>
  <c r="AR183"/>
  <c r="AT173"/>
  <c r="AM31" i="25"/>
  <c r="AS179" i="64"/>
  <c r="AM43"/>
  <c r="AR43"/>
  <c r="AH302"/>
  <c r="AU19"/>
  <c r="AP104"/>
  <c r="AO159"/>
  <c r="Z105"/>
  <c r="AH168"/>
  <c r="BY218" i="46"/>
  <c r="AS169" i="64"/>
  <c r="AS191"/>
  <c r="AM165"/>
  <c r="E92" i="56"/>
  <c r="E241" s="1"/>
  <c r="F245" i="64"/>
  <c r="BE218" i="46"/>
  <c r="AH177" i="64"/>
  <c r="AS183"/>
  <c r="AS165"/>
  <c r="BE226" i="46"/>
  <c r="AS33" i="64"/>
  <c r="AX100" i="46"/>
  <c r="AK99" i="64"/>
  <c r="AU229"/>
  <c r="AN159"/>
  <c r="AR94"/>
  <c r="AJ173"/>
  <c r="AM159"/>
  <c r="AT316"/>
  <c r="AN171"/>
  <c r="AR453"/>
  <c r="AJ177"/>
  <c r="AQ243"/>
  <c r="AQ91"/>
  <c r="AL247"/>
  <c r="AO90"/>
  <c r="AP180"/>
  <c r="AT231"/>
  <c r="AP247"/>
  <c r="AR180"/>
  <c r="AT31"/>
  <c r="BF119" i="46"/>
  <c r="AX232"/>
  <c r="AH229" i="64"/>
  <c r="AK316"/>
  <c r="AN529"/>
  <c r="AL187"/>
  <c r="AF56" i="25"/>
  <c r="AR56"/>
  <c r="AP522" i="64"/>
  <c r="AT522"/>
  <c r="AI35" i="25"/>
  <c r="AX104" i="46"/>
  <c r="AR97" i="64"/>
  <c r="AP31"/>
  <c r="AQ390"/>
  <c r="AZ122" i="46"/>
  <c r="AH56" i="25"/>
  <c r="AJ56"/>
  <c r="AL56"/>
  <c r="AL90" i="64"/>
  <c r="AM239"/>
  <c r="AO91"/>
  <c r="AO99"/>
  <c r="AO243"/>
  <c r="AO247"/>
  <c r="AO261"/>
  <c r="AP118"/>
  <c r="AS231"/>
  <c r="AS239"/>
  <c r="AU231"/>
  <c r="AL237"/>
  <c r="AP237"/>
  <c r="AP101"/>
  <c r="AQ172"/>
  <c r="AZ188" i="46"/>
  <c r="CN160"/>
  <c r="CN146"/>
  <c r="BV125"/>
  <c r="BT216" s="1"/>
  <c r="CN163"/>
  <c r="BE198"/>
  <c r="BS163"/>
  <c r="P92" i="56"/>
  <c r="O105" i="47" s="1"/>
  <c r="BF191" i="46"/>
  <c r="CE125"/>
  <c r="CC216" s="1"/>
  <c r="BX125"/>
  <c r="BV216" s="1"/>
  <c r="BA125"/>
  <c r="AY216" s="1"/>
  <c r="BJ125"/>
  <c r="BH216" s="1"/>
  <c r="BC125"/>
  <c r="BA216" s="1"/>
  <c r="CB125"/>
  <c r="BZ216" s="1"/>
  <c r="AW218"/>
  <c r="AH31" i="25"/>
  <c r="AS173" i="64"/>
  <c r="BA118" i="46"/>
  <c r="AU169" i="64"/>
  <c r="AT165"/>
  <c r="AL43" i="25"/>
  <c r="AJ316" i="64"/>
  <c r="AP303"/>
  <c r="AP390"/>
  <c r="AT449"/>
  <c r="AT303"/>
  <c r="BC232" i="46"/>
  <c r="AX108"/>
  <c r="AH239" i="64"/>
  <c r="AO29"/>
  <c r="AR385"/>
  <c r="AS21"/>
  <c r="AU21"/>
  <c r="AA39" i="25"/>
  <c r="AU385" i="64"/>
  <c r="AP376"/>
  <c r="AK394"/>
  <c r="AK540"/>
  <c r="AX94" i="46"/>
  <c r="AQ35" i="25"/>
  <c r="AX103" i="46"/>
  <c r="AC96"/>
  <c r="BB115"/>
  <c r="AD43" i="25"/>
  <c r="CN136" i="46"/>
  <c r="BS167"/>
  <c r="CN140"/>
  <c r="BS145"/>
  <c r="AH162" i="64"/>
  <c r="AH166"/>
  <c r="BI118" i="46"/>
  <c r="BR115"/>
  <c r="BG117"/>
  <c r="AH382" i="64"/>
  <c r="BE232" i="46"/>
  <c r="BX232"/>
  <c r="BS232"/>
  <c r="AH314" i="64"/>
  <c r="AC90" i="46"/>
  <c r="AX112"/>
  <c r="AU383" i="64"/>
  <c r="AC31" i="25"/>
  <c r="AH241" i="64"/>
  <c r="AU91"/>
  <c r="AU103"/>
  <c r="F108"/>
  <c r="AL177"/>
  <c r="AP383"/>
  <c r="AU316"/>
  <c r="F127"/>
  <c r="AH165"/>
  <c r="AJ118"/>
  <c r="AU93"/>
  <c r="AQ536"/>
  <c r="AO104"/>
  <c r="AR383"/>
  <c r="AR387"/>
  <c r="AR529"/>
  <c r="AJ247"/>
  <c r="AL101"/>
  <c r="AL180"/>
  <c r="BJ115" i="46"/>
  <c r="BO117"/>
  <c r="AY117"/>
  <c r="BI119"/>
  <c r="AG35" i="25"/>
  <c r="AH93" i="64"/>
  <c r="AX93" i="46"/>
  <c r="BE118"/>
  <c r="I118" i="44"/>
  <c r="J118" s="1"/>
  <c r="BN115" i="46"/>
  <c r="BF115"/>
  <c r="I115" i="44"/>
  <c r="J115" s="1"/>
  <c r="BK117" i="46"/>
  <c r="BC117"/>
  <c r="BN119"/>
  <c r="BQ119"/>
  <c r="BA119"/>
  <c r="AH31" i="64"/>
  <c r="AO43"/>
  <c r="AR21"/>
  <c r="AU23"/>
  <c r="AK529"/>
  <c r="BS138" i="46"/>
  <c r="AT394" i="64"/>
  <c r="AT540"/>
  <c r="BH122" i="46"/>
  <c r="BJ122"/>
  <c r="AX109"/>
  <c r="C238" i="44"/>
  <c r="AC43" i="25"/>
  <c r="AX205" i="46"/>
  <c r="BP115"/>
  <c r="BL115"/>
  <c r="BH115"/>
  <c r="BD115"/>
  <c r="AZ115"/>
  <c r="BQ117"/>
  <c r="BM117"/>
  <c r="BI117"/>
  <c r="BE117"/>
  <c r="BA117"/>
  <c r="BR119"/>
  <c r="BJ119"/>
  <c r="BB119"/>
  <c r="BM119"/>
  <c r="BE119"/>
  <c r="I119" i="44"/>
  <c r="J119" s="1"/>
  <c r="F374" i="64"/>
  <c r="F485"/>
  <c r="F522"/>
  <c r="F535"/>
  <c r="AS104"/>
  <c r="AX202" i="46"/>
  <c r="AT171" i="64"/>
  <c r="AU27"/>
  <c r="AH463"/>
  <c r="AP94"/>
  <c r="AR316"/>
  <c r="AA43" i="25"/>
  <c r="AF43"/>
  <c r="AH554" i="64"/>
  <c r="J117" i="44"/>
  <c r="F169" i="64"/>
  <c r="F177"/>
  <c r="AO180"/>
  <c r="AS160"/>
  <c r="AR163"/>
  <c r="AM103"/>
  <c r="AQ101"/>
  <c r="AS163"/>
  <c r="AP103"/>
  <c r="AT163"/>
  <c r="AK110"/>
  <c r="W245"/>
  <c r="AX84" i="46"/>
  <c r="AV236" s="1"/>
  <c r="AY187"/>
  <c r="BG187"/>
  <c r="BE246" s="1"/>
  <c r="BA187"/>
  <c r="BF187"/>
  <c r="C187" i="44"/>
  <c r="E187" s="1"/>
  <c r="C244" s="1"/>
  <c r="AH104" i="64"/>
  <c r="AO31"/>
  <c r="AO21"/>
  <c r="AO169"/>
  <c r="AP316"/>
  <c r="AB35" i="25"/>
  <c r="AC35"/>
  <c r="AH481" i="64"/>
  <c r="BY216" i="46"/>
  <c r="Z56" i="25"/>
  <c r="AM35"/>
  <c r="Y43"/>
  <c r="AC164" i="46"/>
  <c r="AA230" s="1"/>
  <c r="AE35" i="25"/>
  <c r="F235" i="46"/>
  <c r="H187" i="44"/>
  <c r="BS129" i="46"/>
  <c r="CN132"/>
  <c r="BS135"/>
  <c r="BS142"/>
  <c r="AJ261" i="64"/>
  <c r="AM91"/>
  <c r="AM99"/>
  <c r="AO237"/>
  <c r="AO241"/>
  <c r="AQ97"/>
  <c r="AS237"/>
  <c r="AS241"/>
  <c r="AS247"/>
  <c r="AS261"/>
  <c r="AL97"/>
  <c r="AO118"/>
  <c r="AP91"/>
  <c r="AP99"/>
  <c r="CN162" i="46"/>
  <c r="CN158"/>
  <c r="CN152"/>
  <c r="CN148"/>
  <c r="CN145"/>
  <c r="BE187"/>
  <c r="BF198"/>
  <c r="BS165"/>
  <c r="BS161"/>
  <c r="BS155"/>
  <c r="BS147"/>
  <c r="N92" i="56"/>
  <c r="M105" i="47" s="1"/>
  <c r="I92" i="56"/>
  <c r="H177" i="47" s="1"/>
  <c r="H351" s="1"/>
  <c r="AY191" i="46"/>
  <c r="BA191"/>
  <c r="AH233" i="64"/>
  <c r="CF125" i="46"/>
  <c r="CD216" s="1"/>
  <c r="CD125"/>
  <c r="CB216" s="1"/>
  <c r="BD125"/>
  <c r="BB216" s="1"/>
  <c r="BB125"/>
  <c r="AZ216" s="1"/>
  <c r="BU125"/>
  <c r="BS216" s="1"/>
  <c r="BG125"/>
  <c r="BE216" s="1"/>
  <c r="BK125"/>
  <c r="BI216" s="1"/>
  <c r="BI125"/>
  <c r="BG216" s="1"/>
  <c r="BY125"/>
  <c r="BW216" s="1"/>
  <c r="BW125"/>
  <c r="BU216" s="1"/>
  <c r="AZ125"/>
  <c r="AX216" s="1"/>
  <c r="AX218"/>
  <c r="AK163" i="64"/>
  <c r="BK118" i="46"/>
  <c r="BG118"/>
  <c r="BC118"/>
  <c r="I122" i="44"/>
  <c r="J122" s="1"/>
  <c r="BQ115" i="46"/>
  <c r="BO115"/>
  <c r="BM115"/>
  <c r="BK115"/>
  <c r="BI115"/>
  <c r="BG115"/>
  <c r="BE115"/>
  <c r="BC115"/>
  <c r="BA115"/>
  <c r="BR117"/>
  <c r="BP117"/>
  <c r="BN117"/>
  <c r="BL117"/>
  <c r="BJ117"/>
  <c r="BH117"/>
  <c r="BF117"/>
  <c r="BD117"/>
  <c r="BB117"/>
  <c r="AZ117"/>
  <c r="BP119"/>
  <c r="BL119"/>
  <c r="BH119"/>
  <c r="BD119"/>
  <c r="AZ119"/>
  <c r="BO119"/>
  <c r="BK119"/>
  <c r="BG119"/>
  <c r="BC119"/>
  <c r="AU177" i="64"/>
  <c r="AX90" i="46"/>
  <c r="AH247" i="64"/>
  <c r="AX86" i="46"/>
  <c r="AK171" i="64"/>
  <c r="AT183"/>
  <c r="BS226" i="46"/>
  <c r="BY226"/>
  <c r="AX226"/>
  <c r="BD232"/>
  <c r="AW232"/>
  <c r="AH37" i="64"/>
  <c r="AM29"/>
  <c r="AM37"/>
  <c r="AN29"/>
  <c r="AH308"/>
  <c r="AC83" i="46"/>
  <c r="AD246"/>
  <c r="AC246"/>
  <c r="AX98"/>
  <c r="AX102"/>
  <c r="AX106"/>
  <c r="AX110"/>
  <c r="AX114"/>
  <c r="AU171" i="64"/>
  <c r="BA122" i="46"/>
  <c r="BE122"/>
  <c r="BI122"/>
  <c r="BM122"/>
  <c r="BQ122"/>
  <c r="AM21" i="64"/>
  <c r="AT96"/>
  <c r="AK101"/>
  <c r="AU39"/>
  <c r="AS31"/>
  <c r="AN94"/>
  <c r="CN165" i="46"/>
  <c r="AY198"/>
  <c r="AT229" i="64"/>
  <c r="AK383"/>
  <c r="AN316"/>
  <c r="AX97" i="46"/>
  <c r="AJ394" i="64"/>
  <c r="AN394"/>
  <c r="AN453"/>
  <c r="AL536"/>
  <c r="AJ540"/>
  <c r="AN540"/>
  <c r="BD122" i="46"/>
  <c r="BL122"/>
  <c r="BB122"/>
  <c r="BR122"/>
  <c r="BN122"/>
  <c r="BF122"/>
  <c r="AX107"/>
  <c r="AC94"/>
  <c r="AC97"/>
  <c r="AX96"/>
  <c r="J146" i="44"/>
  <c r="J124"/>
  <c r="H224" s="1"/>
  <c r="AX21" i="46"/>
  <c r="AH455" i="64"/>
  <c r="AH528"/>
  <c r="AX99" i="46"/>
  <c r="F244" i="44"/>
  <c r="AA35" i="25"/>
  <c r="AD35"/>
  <c r="AF35"/>
  <c r="AC86" i="46"/>
  <c r="AB43" i="25"/>
  <c r="AF31"/>
  <c r="AG43"/>
  <c r="AX27" i="46"/>
  <c r="BD226"/>
  <c r="BY232"/>
  <c r="AX113"/>
  <c r="O175" i="64"/>
  <c r="AX83" i="46"/>
  <c r="AX105"/>
  <c r="L175" i="64"/>
  <c r="H215" i="44"/>
  <c r="H225"/>
  <c r="E249"/>
  <c r="AX101" i="46"/>
  <c r="AC67"/>
  <c r="AP177" i="64"/>
  <c r="AS96"/>
  <c r="AH101"/>
  <c r="AK90"/>
  <c r="AS90"/>
  <c r="AH163"/>
  <c r="AT159"/>
  <c r="AT383"/>
  <c r="AT529"/>
  <c r="E147" i="25"/>
  <c r="E264" s="1"/>
  <c r="H230" i="46"/>
  <c r="AQ100" i="64"/>
  <c r="AU104"/>
  <c r="AK108"/>
  <c r="AM169"/>
  <c r="AN169"/>
  <c r="W105"/>
  <c r="AS108"/>
  <c r="F237"/>
  <c r="F301"/>
  <c r="AH381"/>
  <c r="AX173" i="46"/>
  <c r="F312" i="64"/>
  <c r="F320"/>
  <c r="F455"/>
  <c r="F459"/>
  <c r="F546"/>
  <c r="G147" i="25"/>
  <c r="G264" s="1"/>
  <c r="J230" i="46"/>
  <c r="AP127" i="25"/>
  <c r="AP280" s="1"/>
  <c r="U197" i="47"/>
  <c r="U361" s="1"/>
  <c r="AK379" i="64"/>
  <c r="AK525"/>
  <c r="AK306"/>
  <c r="AK314"/>
  <c r="AK533"/>
  <c r="AK176"/>
  <c r="AK538"/>
  <c r="AK465"/>
  <c r="AK542"/>
  <c r="AK323"/>
  <c r="AK396"/>
  <c r="AK550"/>
  <c r="AK404"/>
  <c r="AO309"/>
  <c r="AO528"/>
  <c r="AP309"/>
  <c r="AP528"/>
  <c r="AT309"/>
  <c r="AT528"/>
  <c r="AN303"/>
  <c r="AN376"/>
  <c r="AN168"/>
  <c r="AN384"/>
  <c r="AN457"/>
  <c r="AN530"/>
  <c r="AN191"/>
  <c r="AN334"/>
  <c r="AU100"/>
  <c r="AU532"/>
  <c r="AL302"/>
  <c r="F302"/>
  <c r="AK302"/>
  <c r="AM302"/>
  <c r="AN302"/>
  <c r="AO302"/>
  <c r="AM94"/>
  <c r="AM380"/>
  <c r="AS249"/>
  <c r="AS395"/>
  <c r="AS322"/>
  <c r="AS451"/>
  <c r="AS378"/>
  <c r="AN114"/>
  <c r="AN400"/>
  <c r="AN235"/>
  <c r="AN381"/>
  <c r="AN527"/>
  <c r="AU121"/>
  <c r="AU334"/>
  <c r="AU168"/>
  <c r="AU457"/>
  <c r="AU384"/>
  <c r="AU530"/>
  <c r="AU303"/>
  <c r="AU376"/>
  <c r="F175"/>
  <c r="AH90"/>
  <c r="AR107"/>
  <c r="AM187"/>
  <c r="AQ187"/>
  <c r="J274" i="25"/>
  <c r="AK31" i="64"/>
  <c r="AK23"/>
  <c r="AK469"/>
  <c r="I147" i="25"/>
  <c r="I264" s="1"/>
  <c r="L230" i="46"/>
  <c r="AJ114" i="64"/>
  <c r="AJ400"/>
  <c r="AK235"/>
  <c r="AK381"/>
  <c r="AK527"/>
  <c r="AK114"/>
  <c r="AK400"/>
  <c r="AL309"/>
  <c r="AL528"/>
  <c r="AQ309"/>
  <c r="AQ528"/>
  <c r="AT114"/>
  <c r="AT400"/>
  <c r="AU451"/>
  <c r="AU378"/>
  <c r="AU322"/>
  <c r="AU395"/>
  <c r="AM191"/>
  <c r="AM334"/>
  <c r="AM168"/>
  <c r="AM457"/>
  <c r="AM384"/>
  <c r="AM530"/>
  <c r="AM303"/>
  <c r="AM376"/>
  <c r="AR121"/>
  <c r="AR334"/>
  <c r="AR168"/>
  <c r="AR457"/>
  <c r="AR384"/>
  <c r="AR530"/>
  <c r="AR303"/>
  <c r="AR376"/>
  <c r="AS100"/>
  <c r="AS532"/>
  <c r="AK312"/>
  <c r="AN312"/>
  <c r="AK315"/>
  <c r="AM315"/>
  <c r="AN315"/>
  <c r="AR315"/>
  <c r="AU315"/>
  <c r="AJ315"/>
  <c r="AK320"/>
  <c r="AM320"/>
  <c r="AN320"/>
  <c r="AR320"/>
  <c r="AU320"/>
  <c r="AK455"/>
  <c r="AL455"/>
  <c r="AN455"/>
  <c r="AT455"/>
  <c r="AM455"/>
  <c r="AO455"/>
  <c r="AP455"/>
  <c r="AQ455"/>
  <c r="AR455"/>
  <c r="AS455"/>
  <c r="AU455"/>
  <c r="AK459"/>
  <c r="AN459"/>
  <c r="AO459"/>
  <c r="AP459"/>
  <c r="AQ459"/>
  <c r="AS459"/>
  <c r="AL459"/>
  <c r="AM459"/>
  <c r="AR459"/>
  <c r="AT459"/>
  <c r="AU459"/>
  <c r="AJ546"/>
  <c r="AK546"/>
  <c r="AN546"/>
  <c r="AT546"/>
  <c r="AN550"/>
  <c r="AN404"/>
  <c r="AN542"/>
  <c r="AN323"/>
  <c r="AN396"/>
  <c r="AN176"/>
  <c r="AN538"/>
  <c r="AN465"/>
  <c r="AN31"/>
  <c r="AN314"/>
  <c r="AN533"/>
  <c r="AN379"/>
  <c r="AN525"/>
  <c r="AN306"/>
  <c r="AU94"/>
  <c r="AU380"/>
  <c r="AK308"/>
  <c r="AN308"/>
  <c r="AM330"/>
  <c r="AO330"/>
  <c r="AP330"/>
  <c r="AQ330"/>
  <c r="AR330"/>
  <c r="AS330"/>
  <c r="AU330"/>
  <c r="AK330"/>
  <c r="AL330"/>
  <c r="AN330"/>
  <c r="AK388"/>
  <c r="AM388"/>
  <c r="AN388"/>
  <c r="AR388"/>
  <c r="AU388"/>
  <c r="AJ388"/>
  <c r="AK522"/>
  <c r="AM522"/>
  <c r="AN522"/>
  <c r="AR522"/>
  <c r="AU522"/>
  <c r="AT535"/>
  <c r="AJ535"/>
  <c r="AK535"/>
  <c r="AN535"/>
  <c r="AM541"/>
  <c r="AO541"/>
  <c r="AP541"/>
  <c r="AQ541"/>
  <c r="AR541"/>
  <c r="AS541"/>
  <c r="AU541"/>
  <c r="AK541"/>
  <c r="AL541"/>
  <c r="AN541"/>
  <c r="BD20" i="34"/>
  <c r="AR20"/>
  <c r="AF20"/>
  <c r="T20"/>
  <c r="BG20"/>
  <c r="AU20"/>
  <c r="AI20"/>
  <c r="W20"/>
  <c r="AH51" i="64"/>
  <c r="AX171" i="46"/>
  <c r="AX175"/>
  <c r="AX177"/>
  <c r="AN469" i="64"/>
  <c r="AL127" i="25"/>
  <c r="AL280" s="1"/>
  <c r="Q197" i="47"/>
  <c r="Q361" s="1"/>
  <c r="AO246" i="46"/>
  <c r="V142" i="25"/>
  <c r="V273" s="1"/>
  <c r="Y239" i="46"/>
  <c r="W147" i="25"/>
  <c r="W264" s="1"/>
  <c r="Z230" i="46"/>
  <c r="AX111"/>
  <c r="R147" i="25"/>
  <c r="R264" s="1"/>
  <c r="U230" i="46"/>
  <c r="S147" i="25"/>
  <c r="S264" s="1"/>
  <c r="V230" i="46"/>
  <c r="T147" i="25"/>
  <c r="T264" s="1"/>
  <c r="W230" i="46"/>
  <c r="U147" i="25"/>
  <c r="U264" s="1"/>
  <c r="X230" i="46"/>
  <c r="V147" i="25"/>
  <c r="V264" s="1"/>
  <c r="Y230" i="46"/>
  <c r="V141" i="25"/>
  <c r="V274" s="1"/>
  <c r="Y240" i="46"/>
  <c r="AR75" i="25"/>
  <c r="W157" i="47"/>
  <c r="T142" i="25"/>
  <c r="T273" s="1"/>
  <c r="W239" i="46"/>
  <c r="AR127" i="25"/>
  <c r="AR280" s="1"/>
  <c r="W197" i="47"/>
  <c r="W361" s="1"/>
  <c r="AU246" i="46"/>
  <c r="AP75" i="25"/>
  <c r="U157" i="47"/>
  <c r="AN127" i="25"/>
  <c r="AN280" s="1"/>
  <c r="S197" i="47"/>
  <c r="S361" s="1"/>
  <c r="AQ246" i="46"/>
  <c r="T144" i="25"/>
  <c r="T274" s="1"/>
  <c r="W240" i="46"/>
  <c r="AP529" i="64"/>
  <c r="AM63" i="25"/>
  <c r="R149" i="47"/>
  <c r="Q147" i="25"/>
  <c r="Q264" s="1"/>
  <c r="T230" i="46"/>
  <c r="AK63" i="25"/>
  <c r="P149" i="47"/>
  <c r="AD63" i="25"/>
  <c r="I149" i="47"/>
  <c r="AG63" i="25"/>
  <c r="L149" i="47"/>
  <c r="AO75" i="25"/>
  <c r="T157" i="47"/>
  <c r="AH99" i="64"/>
  <c r="AH114"/>
  <c r="AH169"/>
  <c r="AE70" i="25"/>
  <c r="J153" i="47"/>
  <c r="AC63" i="25"/>
  <c r="H149" i="47"/>
  <c r="AF63" i="25"/>
  <c r="K149" i="47"/>
  <c r="AJ63" i="25"/>
  <c r="O149" i="47"/>
  <c r="AQ75" i="25"/>
  <c r="V157" i="47"/>
  <c r="P144" i="25"/>
  <c r="P274" s="1"/>
  <c r="S240" i="46"/>
  <c r="AK127" i="25"/>
  <c r="AK280" s="1"/>
  <c r="P197" i="47"/>
  <c r="AN246" i="46"/>
  <c r="AO127" i="25"/>
  <c r="AO280" s="1"/>
  <c r="T197" i="47"/>
  <c r="T361" s="1"/>
  <c r="AR246" i="46"/>
  <c r="U144" i="25"/>
  <c r="U274" s="1"/>
  <c r="X240" i="46"/>
  <c r="W142" i="25"/>
  <c r="W273" s="1"/>
  <c r="Z239" i="46"/>
  <c r="AH63" i="25"/>
  <c r="M149" i="47"/>
  <c r="AL63" i="25"/>
  <c r="Q149" i="47"/>
  <c r="AR70" i="25"/>
  <c r="W153" i="47"/>
  <c r="P142" i="25"/>
  <c r="P273" s="1"/>
  <c r="S239" i="46"/>
  <c r="AM127" i="25"/>
  <c r="AM280" s="1"/>
  <c r="R197" i="47"/>
  <c r="R361" s="1"/>
  <c r="AP246" i="46"/>
  <c r="U142" i="25"/>
  <c r="U273" s="1"/>
  <c r="X239" i="46"/>
  <c r="AQ127" i="25"/>
  <c r="AQ280" s="1"/>
  <c r="V197" i="47"/>
  <c r="V361" s="1"/>
  <c r="AT246" i="46"/>
  <c r="W144" i="25"/>
  <c r="W274" s="1"/>
  <c r="Z240" i="46"/>
  <c r="J175" i="64"/>
  <c r="CN96" i="46"/>
  <c r="H216" i="44"/>
  <c r="AX144" i="46"/>
  <c r="N147" i="25"/>
  <c r="N264" s="1"/>
  <c r="Q230" i="46"/>
  <c r="P147" i="25"/>
  <c r="P264" s="1"/>
  <c r="S230" i="46"/>
  <c r="CN89"/>
  <c r="L147" i="25"/>
  <c r="L264" s="1"/>
  <c r="O230" i="46"/>
  <c r="H222" i="44"/>
  <c r="M147" i="25"/>
  <c r="M264" s="1"/>
  <c r="P230" i="46"/>
  <c r="O147" i="25"/>
  <c r="O264" s="1"/>
  <c r="R230" i="46"/>
  <c r="BC217"/>
  <c r="AX30"/>
  <c r="D147" i="25"/>
  <c r="D264" s="1"/>
  <c r="G230" i="46"/>
  <c r="E145" i="25"/>
  <c r="C145" s="1"/>
  <c r="AC162" i="46"/>
  <c r="F147" i="25"/>
  <c r="F264" s="1"/>
  <c r="I230" i="46"/>
  <c r="H147" i="25"/>
  <c r="H264" s="1"/>
  <c r="K230" i="46"/>
  <c r="K147" i="25"/>
  <c r="K264" s="1"/>
  <c r="N230" i="46"/>
  <c r="C156"/>
  <c r="E156" s="1"/>
  <c r="C156" i="44"/>
  <c r="E156" s="1"/>
  <c r="H156" s="1"/>
  <c r="E491" i="31"/>
  <c r="D143" i="25"/>
  <c r="C143" s="1"/>
  <c r="AC160" i="46"/>
  <c r="E141" i="25"/>
  <c r="AC158" i="46"/>
  <c r="BK188"/>
  <c r="BL188"/>
  <c r="BM188"/>
  <c r="BO188"/>
  <c r="BQ188"/>
  <c r="BA188"/>
  <c r="AY188"/>
  <c r="BB188"/>
  <c r="BC188"/>
  <c r="BD188"/>
  <c r="BH188"/>
  <c r="BI188"/>
  <c r="BJ188"/>
  <c r="BN188"/>
  <c r="BP188"/>
  <c r="BR188"/>
  <c r="I188" i="44"/>
  <c r="J188" s="1"/>
  <c r="BK198" i="46"/>
  <c r="BL198"/>
  <c r="BN198"/>
  <c r="BP198"/>
  <c r="BR198"/>
  <c r="I198" i="44"/>
  <c r="J198" s="1"/>
  <c r="AZ198" i="46"/>
  <c r="BB198"/>
  <c r="BC198"/>
  <c r="BD198"/>
  <c r="BH198"/>
  <c r="BI198"/>
  <c r="BJ198"/>
  <c r="BM198"/>
  <c r="BO198"/>
  <c r="BQ198"/>
  <c r="BL125"/>
  <c r="BJ216" s="1"/>
  <c r="BM125"/>
  <c r="BK216" s="1"/>
  <c r="CI125"/>
  <c r="CG216" s="1"/>
  <c r="BO125"/>
  <c r="BM216" s="1"/>
  <c r="CK125"/>
  <c r="CI216" s="1"/>
  <c r="BQ125"/>
  <c r="BO216" s="1"/>
  <c r="CM125"/>
  <c r="CK216" s="1"/>
  <c r="I125" i="44"/>
  <c r="CH125" i="46"/>
  <c r="CF216" s="1"/>
  <c r="BN125"/>
  <c r="BL216" s="1"/>
  <c r="CJ125"/>
  <c r="CH216" s="1"/>
  <c r="BP125"/>
  <c r="BN216" s="1"/>
  <c r="CL125"/>
  <c r="CJ216" s="1"/>
  <c r="BR125"/>
  <c r="BP216" s="1"/>
  <c r="C216"/>
  <c r="AK96" i="64"/>
  <c r="AP163"/>
  <c r="AQ169"/>
  <c r="AN45" i="25"/>
  <c r="AQ249" i="46"/>
  <c r="Z63" i="25"/>
  <c r="E149" i="47"/>
  <c r="AB63" i="25"/>
  <c r="G149" i="47"/>
  <c r="AG75" i="25"/>
  <c r="L157" i="47"/>
  <c r="AH75" i="25"/>
  <c r="M157" i="47"/>
  <c r="AI75" i="25"/>
  <c r="N157" i="47"/>
  <c r="AJ75" i="25"/>
  <c r="O157" i="47"/>
  <c r="AK75" i="25"/>
  <c r="P157" i="47"/>
  <c r="AL75" i="25"/>
  <c r="Q157" i="47"/>
  <c r="AM75" i="25"/>
  <c r="R157" i="47"/>
  <c r="AR63" i="25"/>
  <c r="W149" i="47"/>
  <c r="W334" s="1"/>
  <c r="AU229" i="46"/>
  <c r="H45" i="11"/>
  <c r="S22" i="54"/>
  <c r="G19" i="46"/>
  <c r="BT19"/>
  <c r="BU19"/>
  <c r="BA19"/>
  <c r="AY233" s="1"/>
  <c r="BB19"/>
  <c r="AZ233" s="1"/>
  <c r="BC19"/>
  <c r="BA233" s="1"/>
  <c r="BD19"/>
  <c r="BB233" s="1"/>
  <c r="BE19"/>
  <c r="CA19"/>
  <c r="BG19"/>
  <c r="BE233" s="1"/>
  <c r="CC19"/>
  <c r="BI19"/>
  <c r="BG233" s="1"/>
  <c r="CE19"/>
  <c r="BK19"/>
  <c r="BI233" s="1"/>
  <c r="CG19"/>
  <c r="CH19"/>
  <c r="BN19"/>
  <c r="BL233" s="1"/>
  <c r="BO19"/>
  <c r="BM233" s="1"/>
  <c r="CK19"/>
  <c r="CL19"/>
  <c r="CM19"/>
  <c r="I19" i="44"/>
  <c r="G231" s="1"/>
  <c r="AY19" i="46"/>
  <c r="AW233" s="1"/>
  <c r="AZ19"/>
  <c r="AX233" s="1"/>
  <c r="BV19"/>
  <c r="BW19"/>
  <c r="BX19"/>
  <c r="BY19"/>
  <c r="BZ19"/>
  <c r="BF19"/>
  <c r="BD233" s="1"/>
  <c r="CB19"/>
  <c r="BH19"/>
  <c r="BF233" s="1"/>
  <c r="CD19"/>
  <c r="BJ19"/>
  <c r="BH233" s="1"/>
  <c r="CF19"/>
  <c r="BL19"/>
  <c r="BJ233" s="1"/>
  <c r="BM19"/>
  <c r="BK233" s="1"/>
  <c r="CI19"/>
  <c r="CJ19"/>
  <c r="BP19"/>
  <c r="BN233" s="1"/>
  <c r="BQ19"/>
  <c r="BO233" s="1"/>
  <c r="BR19"/>
  <c r="BP233" s="1"/>
  <c r="C233"/>
  <c r="AL94" i="64"/>
  <c r="AL380"/>
  <c r="AL534"/>
  <c r="AL315"/>
  <c r="AL388"/>
  <c r="AO522"/>
  <c r="AO303"/>
  <c r="AO376"/>
  <c r="AO168"/>
  <c r="AO530"/>
  <c r="AO384"/>
  <c r="AO457"/>
  <c r="AO320"/>
  <c r="AO393"/>
  <c r="AO191"/>
  <c r="AO334"/>
  <c r="AP404"/>
  <c r="AP550"/>
  <c r="AP396"/>
  <c r="AP542"/>
  <c r="AP323"/>
  <c r="AP469"/>
  <c r="AP176"/>
  <c r="AP465"/>
  <c r="AP538"/>
  <c r="AP171"/>
  <c r="AP314"/>
  <c r="AP533"/>
  <c r="AP23"/>
  <c r="AP379"/>
  <c r="AP306"/>
  <c r="AP525"/>
  <c r="AP229"/>
  <c r="AP302"/>
  <c r="AT99"/>
  <c r="AT312"/>
  <c r="AT235"/>
  <c r="AT308"/>
  <c r="AT381"/>
  <c r="AT527"/>
  <c r="AT21"/>
  <c r="AT377"/>
  <c r="AP168"/>
  <c r="AP384"/>
  <c r="AP457"/>
  <c r="AP530"/>
  <c r="AP320"/>
  <c r="AP393"/>
  <c r="AP191"/>
  <c r="AP51"/>
  <c r="AP334"/>
  <c r="AT168"/>
  <c r="AT384"/>
  <c r="AT457"/>
  <c r="AT530"/>
  <c r="AT249"/>
  <c r="AT39"/>
  <c r="AT322"/>
  <c r="AT395"/>
  <c r="AT541"/>
  <c r="AT117"/>
  <c r="AT330"/>
  <c r="AU235"/>
  <c r="AU527"/>
  <c r="AU308"/>
  <c r="AU381"/>
  <c r="AU99"/>
  <c r="AU312"/>
  <c r="AU114"/>
  <c r="AU400"/>
  <c r="AU546"/>
  <c r="AH25"/>
  <c r="AK25"/>
  <c r="AU25"/>
  <c r="AP25"/>
  <c r="F25"/>
  <c r="AJ392"/>
  <c r="AK392"/>
  <c r="AN392"/>
  <c r="AP392"/>
  <c r="AT392"/>
  <c r="AR392"/>
  <c r="AU392"/>
  <c r="F392"/>
  <c r="AK408"/>
  <c r="AN408"/>
  <c r="AP408"/>
  <c r="AT408"/>
  <c r="AJ408"/>
  <c r="AR408"/>
  <c r="AU408"/>
  <c r="F408"/>
  <c r="AJ481"/>
  <c r="AK481"/>
  <c r="AN481"/>
  <c r="AP481"/>
  <c r="AT481"/>
  <c r="AR481"/>
  <c r="AU481"/>
  <c r="F481"/>
  <c r="AK524"/>
  <c r="AM524"/>
  <c r="AN524"/>
  <c r="AP524"/>
  <c r="AS524"/>
  <c r="AT524"/>
  <c r="AL524"/>
  <c r="AO524"/>
  <c r="AQ524"/>
  <c r="AR524"/>
  <c r="AU524"/>
  <c r="F524"/>
  <c r="AK549"/>
  <c r="AM549"/>
  <c r="AN549"/>
  <c r="AP549"/>
  <c r="AQ549"/>
  <c r="AT549"/>
  <c r="AL549"/>
  <c r="AO549"/>
  <c r="AR549"/>
  <c r="AS549"/>
  <c r="AU549"/>
  <c r="F549"/>
  <c r="AR114"/>
  <c r="AR400"/>
  <c r="AR546"/>
  <c r="AR99"/>
  <c r="AR312"/>
  <c r="AR235"/>
  <c r="AR527"/>
  <c r="AR308"/>
  <c r="AR381"/>
  <c r="AZ187" i="46"/>
  <c r="BC187"/>
  <c r="BH187"/>
  <c r="BJ187"/>
  <c r="BK187"/>
  <c r="BM187"/>
  <c r="BP187"/>
  <c r="BN246" s="1"/>
  <c r="BQ187"/>
  <c r="I187" i="44"/>
  <c r="BB187" i="46"/>
  <c r="BD187"/>
  <c r="BI187"/>
  <c r="BL187"/>
  <c r="BN187"/>
  <c r="BL246" s="1"/>
  <c r="BO187"/>
  <c r="BR187"/>
  <c r="BP246" s="1"/>
  <c r="C246"/>
  <c r="BC233"/>
  <c r="AX121"/>
  <c r="AH96" i="64"/>
  <c r="AH107"/>
  <c r="AM163"/>
  <c r="AM177"/>
  <c r="AN163"/>
  <c r="AN177"/>
  <c r="AO163"/>
  <c r="AO177"/>
  <c r="AP169"/>
  <c r="AQ163"/>
  <c r="AQ177"/>
  <c r="AR91"/>
  <c r="AR103"/>
  <c r="F163"/>
  <c r="Y105"/>
  <c r="AH253"/>
  <c r="F19"/>
  <c r="F43"/>
  <c r="AK102"/>
  <c r="AO187"/>
  <c r="AU102"/>
  <c r="AU33"/>
  <c r="M22" i="54"/>
  <c r="AE22"/>
  <c r="AQ22"/>
  <c r="BC22"/>
  <c r="AU394" i="64"/>
  <c r="AP394"/>
  <c r="AL453"/>
  <c r="AP453"/>
  <c r="AP21"/>
  <c r="AT536"/>
  <c r="AU540"/>
  <c r="AP540"/>
  <c r="Y63" i="25"/>
  <c r="D149" i="47"/>
  <c r="AA63" i="25"/>
  <c r="F149" i="47"/>
  <c r="AC75" i="25"/>
  <c r="H157" i="47"/>
  <c r="AO63" i="25"/>
  <c r="T149" i="47"/>
  <c r="AP63" i="25"/>
  <c r="U149" i="47"/>
  <c r="AS229" i="46"/>
  <c r="G45" i="11"/>
  <c r="P22" i="54"/>
  <c r="I45" i="11"/>
  <c r="V22" i="54"/>
  <c r="K45" i="11"/>
  <c r="AB22" i="54"/>
  <c r="M45" i="11"/>
  <c r="AH22" i="54"/>
  <c r="O45" i="11"/>
  <c r="AN22" i="54"/>
  <c r="Q45" i="11"/>
  <c r="AT22" i="54"/>
  <c r="S45" i="11"/>
  <c r="AZ22" i="54"/>
  <c r="U45" i="11"/>
  <c r="BF22" i="54"/>
  <c r="W45" i="11"/>
  <c r="BL22" i="54"/>
  <c r="AL179" i="64"/>
  <c r="AK179"/>
  <c r="AT179"/>
  <c r="F179"/>
  <c r="AL522"/>
  <c r="AL303"/>
  <c r="AL376"/>
  <c r="AL168"/>
  <c r="AL530"/>
  <c r="AL384"/>
  <c r="AL457"/>
  <c r="AL37"/>
  <c r="AL320"/>
  <c r="AL393"/>
  <c r="AL191"/>
  <c r="AL334"/>
  <c r="AL51"/>
  <c r="AO94"/>
  <c r="AO380"/>
  <c r="AO534"/>
  <c r="AO315"/>
  <c r="AO388"/>
  <c r="AP114"/>
  <c r="AP400"/>
  <c r="AP546"/>
  <c r="AP173"/>
  <c r="AP33"/>
  <c r="AP535"/>
  <c r="AP312"/>
  <c r="AP29"/>
  <c r="AP235"/>
  <c r="AP308"/>
  <c r="AP381"/>
  <c r="AP527"/>
  <c r="AT314"/>
  <c r="AT533"/>
  <c r="AT93"/>
  <c r="AT23"/>
  <c r="AT379"/>
  <c r="AT306"/>
  <c r="AT525"/>
  <c r="AP315"/>
  <c r="AP388"/>
  <c r="AP534"/>
  <c r="AT94"/>
  <c r="AT380"/>
  <c r="AT102"/>
  <c r="AT315"/>
  <c r="AT388"/>
  <c r="AT534"/>
  <c r="AT320"/>
  <c r="AT393"/>
  <c r="AT121"/>
  <c r="AT334"/>
  <c r="AU306"/>
  <c r="AU525"/>
  <c r="AU379"/>
  <c r="AU314"/>
  <c r="AU533"/>
  <c r="AU176"/>
  <c r="AU465"/>
  <c r="AU538"/>
  <c r="AU110"/>
  <c r="AU323"/>
  <c r="AU469"/>
  <c r="AU396"/>
  <c r="AU542"/>
  <c r="AU118"/>
  <c r="AU404"/>
  <c r="AU550"/>
  <c r="AK403"/>
  <c r="AM403"/>
  <c r="AN403"/>
  <c r="AP403"/>
  <c r="AQ403"/>
  <c r="AT403"/>
  <c r="AL403"/>
  <c r="AO403"/>
  <c r="AR403"/>
  <c r="AS403"/>
  <c r="AU403"/>
  <c r="F403"/>
  <c r="AK463"/>
  <c r="AM463"/>
  <c r="AN463"/>
  <c r="AP463"/>
  <c r="AS463"/>
  <c r="AT463"/>
  <c r="AL463"/>
  <c r="AO463"/>
  <c r="AQ463"/>
  <c r="AR463"/>
  <c r="AU463"/>
  <c r="F463"/>
  <c r="AH521"/>
  <c r="AK521"/>
  <c r="AM521"/>
  <c r="AN521"/>
  <c r="AP521"/>
  <c r="AT521"/>
  <c r="AL521"/>
  <c r="AO521"/>
  <c r="AR521"/>
  <c r="AU521"/>
  <c r="F521"/>
  <c r="AK526"/>
  <c r="AL526"/>
  <c r="AN526"/>
  <c r="AO526"/>
  <c r="AP526"/>
  <c r="AT526"/>
  <c r="AM526"/>
  <c r="AR526"/>
  <c r="AU526"/>
  <c r="F526"/>
  <c r="AK554"/>
  <c r="AN554"/>
  <c r="AP554"/>
  <c r="AT554"/>
  <c r="AJ554"/>
  <c r="AR554"/>
  <c r="AU554"/>
  <c r="F554"/>
  <c r="AR118"/>
  <c r="AR404"/>
  <c r="AR550"/>
  <c r="AR110"/>
  <c r="AR323"/>
  <c r="AR469"/>
  <c r="AR396"/>
  <c r="AR542"/>
  <c r="AR176"/>
  <c r="AR465"/>
  <c r="AR538"/>
  <c r="AR31"/>
  <c r="AR314"/>
  <c r="AR533"/>
  <c r="AR93"/>
  <c r="AR306"/>
  <c r="AR525"/>
  <c r="AR379"/>
  <c r="AR229"/>
  <c r="AR302"/>
  <c r="BC191" i="46"/>
  <c r="BH191"/>
  <c r="BJ191"/>
  <c r="BL191"/>
  <c r="BN191"/>
  <c r="BP191"/>
  <c r="BR191"/>
  <c r="BB191"/>
  <c r="BD191"/>
  <c r="BI191"/>
  <c r="BK191"/>
  <c r="BM191"/>
  <c r="BO191"/>
  <c r="BQ191"/>
  <c r="I191" i="44"/>
  <c r="J191" s="1"/>
  <c r="AK162" i="64"/>
  <c r="AJ102"/>
  <c r="AR102"/>
  <c r="AT29"/>
  <c r="AP37"/>
  <c r="AX191" i="46"/>
  <c r="Y22" i="54"/>
  <c r="AK22"/>
  <c r="AW22"/>
  <c r="BI22"/>
  <c r="AT390" i="64"/>
  <c r="AR394"/>
  <c r="AO449"/>
  <c r="AO453"/>
  <c r="AT453"/>
  <c r="AR540"/>
  <c r="AQ63" i="25"/>
  <c r="V149" i="47"/>
  <c r="AT229" i="46"/>
  <c r="AH37" i="25"/>
  <c r="AK249" i="46"/>
  <c r="AP37" i="25"/>
  <c r="AS249" i="46"/>
  <c r="O144" i="25"/>
  <c r="O274" s="1"/>
  <c r="R240" i="46"/>
  <c r="S144" i="25"/>
  <c r="S274" s="1"/>
  <c r="V240" i="46"/>
  <c r="AJ104" i="64"/>
  <c r="AJ390"/>
  <c r="AJ463"/>
  <c r="AJ536"/>
  <c r="AJ249"/>
  <c r="AJ39"/>
  <c r="AJ395"/>
  <c r="AJ541"/>
  <c r="AJ322"/>
  <c r="AJ117"/>
  <c r="AJ47"/>
  <c r="AJ330"/>
  <c r="AJ403"/>
  <c r="AJ549"/>
  <c r="AL235"/>
  <c r="AL308"/>
  <c r="AL381"/>
  <c r="AL25"/>
  <c r="AL527"/>
  <c r="AL173"/>
  <c r="AL33"/>
  <c r="AL535"/>
  <c r="AL394"/>
  <c r="AL467"/>
  <c r="AL540"/>
  <c r="AL114"/>
  <c r="AL400"/>
  <c r="AL546"/>
  <c r="AL408"/>
  <c r="AL481"/>
  <c r="AL554"/>
  <c r="AM306"/>
  <c r="AM525"/>
  <c r="AM23"/>
  <c r="AM379"/>
  <c r="AM171"/>
  <c r="AM533"/>
  <c r="AM314"/>
  <c r="AM176"/>
  <c r="AM538"/>
  <c r="AM392"/>
  <c r="AM465"/>
  <c r="AM542"/>
  <c r="AM323"/>
  <c r="AM396"/>
  <c r="AM469"/>
  <c r="AM550"/>
  <c r="AM404"/>
  <c r="AL30" i="25"/>
  <c r="AL31" s="1"/>
  <c r="AO241" i="46"/>
  <c r="AO235" i="64"/>
  <c r="AO308"/>
  <c r="AO381"/>
  <c r="AO527"/>
  <c r="AO173"/>
  <c r="AO535"/>
  <c r="AO394"/>
  <c r="AO467"/>
  <c r="AO540"/>
  <c r="AO114"/>
  <c r="AO400"/>
  <c r="AO546"/>
  <c r="AO408"/>
  <c r="AO481"/>
  <c r="AO554"/>
  <c r="Y70" i="25"/>
  <c r="D153" i="47"/>
  <c r="AQ94" i="64"/>
  <c r="AQ453"/>
  <c r="AQ526"/>
  <c r="AQ380"/>
  <c r="AQ534"/>
  <c r="AQ315"/>
  <c r="AQ388"/>
  <c r="AQ253"/>
  <c r="AQ326"/>
  <c r="AS449"/>
  <c r="AS522"/>
  <c r="AS303"/>
  <c r="AS376"/>
  <c r="AS168"/>
  <c r="AS457"/>
  <c r="AS530"/>
  <c r="AS384"/>
  <c r="AS320"/>
  <c r="AS393"/>
  <c r="AS121"/>
  <c r="AS334"/>
  <c r="AH305"/>
  <c r="AL305"/>
  <c r="AO305"/>
  <c r="AQ305"/>
  <c r="AS305"/>
  <c r="AU305"/>
  <c r="AK305"/>
  <c r="AM305"/>
  <c r="AN305"/>
  <c r="AP305"/>
  <c r="AR305"/>
  <c r="AT305"/>
  <c r="F305"/>
  <c r="AK319"/>
  <c r="AM319"/>
  <c r="AN319"/>
  <c r="AP319"/>
  <c r="AR319"/>
  <c r="AT319"/>
  <c r="AJ319"/>
  <c r="AL319"/>
  <c r="AO319"/>
  <c r="AQ319"/>
  <c r="AS319"/>
  <c r="AU319"/>
  <c r="F319"/>
  <c r="AH399"/>
  <c r="AJ399"/>
  <c r="AK399"/>
  <c r="AM399"/>
  <c r="AN399"/>
  <c r="AP399"/>
  <c r="AR399"/>
  <c r="AT399"/>
  <c r="AL399"/>
  <c r="AO399"/>
  <c r="AQ399"/>
  <c r="AS399"/>
  <c r="AU399"/>
  <c r="F399"/>
  <c r="AK523"/>
  <c r="AM523"/>
  <c r="AN523"/>
  <c r="AP523"/>
  <c r="AR523"/>
  <c r="AT523"/>
  <c r="AL523"/>
  <c r="AO523"/>
  <c r="AQ523"/>
  <c r="AS523"/>
  <c r="AU523"/>
  <c r="F523"/>
  <c r="AH531"/>
  <c r="AK531"/>
  <c r="AM531"/>
  <c r="AN531"/>
  <c r="AP531"/>
  <c r="AR531"/>
  <c r="AT531"/>
  <c r="AL531"/>
  <c r="AO531"/>
  <c r="AQ531"/>
  <c r="AS531"/>
  <c r="AU531"/>
  <c r="F531"/>
  <c r="AH539"/>
  <c r="AJ539"/>
  <c r="AL539"/>
  <c r="AO539"/>
  <c r="AQ539"/>
  <c r="AS539"/>
  <c r="AU539"/>
  <c r="AK539"/>
  <c r="AM539"/>
  <c r="AN539"/>
  <c r="AP539"/>
  <c r="AR539"/>
  <c r="AT539"/>
  <c r="F539"/>
  <c r="AH545"/>
  <c r="AJ545"/>
  <c r="AL545"/>
  <c r="AO545"/>
  <c r="AQ545"/>
  <c r="AS545"/>
  <c r="AU545"/>
  <c r="AK545"/>
  <c r="AM545"/>
  <c r="AN545"/>
  <c r="AP545"/>
  <c r="AR545"/>
  <c r="AT545"/>
  <c r="F545"/>
  <c r="AW220" i="46"/>
  <c r="BS150"/>
  <c r="BQ220" s="1"/>
  <c r="AQ408" i="64"/>
  <c r="AQ481"/>
  <c r="AQ554"/>
  <c r="AQ114"/>
  <c r="AQ400"/>
  <c r="AQ546"/>
  <c r="AQ394"/>
  <c r="AQ467"/>
  <c r="AQ540"/>
  <c r="AQ173"/>
  <c r="AQ33"/>
  <c r="AQ535"/>
  <c r="AQ29"/>
  <c r="AQ312"/>
  <c r="AQ235"/>
  <c r="AQ308"/>
  <c r="AQ381"/>
  <c r="AQ25"/>
  <c r="AQ527"/>
  <c r="AQ377"/>
  <c r="AQ21"/>
  <c r="AS408"/>
  <c r="AS481"/>
  <c r="AS554"/>
  <c r="AS114"/>
  <c r="AS400"/>
  <c r="AS546"/>
  <c r="AS394"/>
  <c r="AS467"/>
  <c r="AS540"/>
  <c r="AS99"/>
  <c r="AS312"/>
  <c r="AS235"/>
  <c r="AS308"/>
  <c r="AS381"/>
  <c r="AS527"/>
  <c r="AK19"/>
  <c r="AM19"/>
  <c r="AP19"/>
  <c r="AQ19"/>
  <c r="AR19"/>
  <c r="AS19"/>
  <c r="AL19"/>
  <c r="AN19"/>
  <c r="AO19"/>
  <c r="AT19"/>
  <c r="AJ43"/>
  <c r="AK43"/>
  <c r="AT43"/>
  <c r="AH43"/>
  <c r="AL43"/>
  <c r="AP43"/>
  <c r="AQ43"/>
  <c r="BX228" i="46"/>
  <c r="R175" i="64"/>
  <c r="AN162"/>
  <c r="AP253"/>
  <c r="AR253"/>
  <c r="AT162"/>
  <c r="AU162"/>
  <c r="AL253"/>
  <c r="AM253"/>
  <c r="AO253"/>
  <c r="AH326"/>
  <c r="AH379"/>
  <c r="AH393"/>
  <c r="BS146" i="46"/>
  <c r="AS162" i="64"/>
  <c r="AH384"/>
  <c r="AH400"/>
  <c r="AH530"/>
  <c r="AH546"/>
  <c r="AM383"/>
  <c r="AQ383"/>
  <c r="AL383"/>
  <c r="AS385"/>
  <c r="AO385"/>
  <c r="AH385"/>
  <c r="AH387"/>
  <c r="AS316"/>
  <c r="AO316"/>
  <c r="AS473"/>
  <c r="AO473"/>
  <c r="AM477"/>
  <c r="AQ529"/>
  <c r="AL529"/>
  <c r="O142" i="25"/>
  <c r="O273" s="1"/>
  <c r="R239" i="46"/>
  <c r="S142" i="25"/>
  <c r="S273" s="1"/>
  <c r="V239" i="46"/>
  <c r="AH249" i="64"/>
  <c r="AH39"/>
  <c r="AH261"/>
  <c r="F261"/>
  <c r="AJ320"/>
  <c r="AJ393"/>
  <c r="AJ37"/>
  <c r="AJ253"/>
  <c r="AJ326"/>
  <c r="AJ121"/>
  <c r="AJ51"/>
  <c r="AJ334"/>
  <c r="AL23"/>
  <c r="AL379"/>
  <c r="AL306"/>
  <c r="AL525"/>
  <c r="AL171"/>
  <c r="AL314"/>
  <c r="AL31"/>
  <c r="AL533"/>
  <c r="AL176"/>
  <c r="AL392"/>
  <c r="AL465"/>
  <c r="AL538"/>
  <c r="AL323"/>
  <c r="AL396"/>
  <c r="AL469"/>
  <c r="AL542"/>
  <c r="AL404"/>
  <c r="AL550"/>
  <c r="AM235"/>
  <c r="AM527"/>
  <c r="AM308"/>
  <c r="AM381"/>
  <c r="AM173"/>
  <c r="AM535"/>
  <c r="AM467"/>
  <c r="AM540"/>
  <c r="AM394"/>
  <c r="AM114"/>
  <c r="AM546"/>
  <c r="AM400"/>
  <c r="AM481"/>
  <c r="AM554"/>
  <c r="AM408"/>
  <c r="AO23"/>
  <c r="AO379"/>
  <c r="AO306"/>
  <c r="AO525"/>
  <c r="AO171"/>
  <c r="AO314"/>
  <c r="AO533"/>
  <c r="AO176"/>
  <c r="AO392"/>
  <c r="AO465"/>
  <c r="AO538"/>
  <c r="AO323"/>
  <c r="AO396"/>
  <c r="AO469"/>
  <c r="AO542"/>
  <c r="AO404"/>
  <c r="AO550"/>
  <c r="AQ449"/>
  <c r="AQ522"/>
  <c r="AQ303"/>
  <c r="AQ376"/>
  <c r="AQ168"/>
  <c r="AQ457"/>
  <c r="AQ530"/>
  <c r="AQ384"/>
  <c r="AQ320"/>
  <c r="AQ37"/>
  <c r="AQ393"/>
  <c r="AQ191"/>
  <c r="AQ51"/>
  <c r="AQ334"/>
  <c r="AS94"/>
  <c r="AS453"/>
  <c r="AS526"/>
  <c r="AS380"/>
  <c r="AS102"/>
  <c r="AS534"/>
  <c r="AS315"/>
  <c r="AS388"/>
  <c r="AS253"/>
  <c r="AS326"/>
  <c r="AH311"/>
  <c r="AL311"/>
  <c r="AO311"/>
  <c r="AQ311"/>
  <c r="AS311"/>
  <c r="AU311"/>
  <c r="AK311"/>
  <c r="AM311"/>
  <c r="AN311"/>
  <c r="AP311"/>
  <c r="AR311"/>
  <c r="AT311"/>
  <c r="F311"/>
  <c r="AH375"/>
  <c r="AL375"/>
  <c r="AO375"/>
  <c r="AQ375"/>
  <c r="AS375"/>
  <c r="AU375"/>
  <c r="AK375"/>
  <c r="AM375"/>
  <c r="AN375"/>
  <c r="AP375"/>
  <c r="AR375"/>
  <c r="AT375"/>
  <c r="F375"/>
  <c r="AL389"/>
  <c r="AO389"/>
  <c r="AQ389"/>
  <c r="AS389"/>
  <c r="AU389"/>
  <c r="AJ389"/>
  <c r="AK389"/>
  <c r="AM389"/>
  <c r="AN389"/>
  <c r="AP389"/>
  <c r="AR389"/>
  <c r="AT389"/>
  <c r="F389"/>
  <c r="AH407"/>
  <c r="AJ407"/>
  <c r="AK407"/>
  <c r="AM407"/>
  <c r="AN407"/>
  <c r="AP407"/>
  <c r="AR407"/>
  <c r="AT407"/>
  <c r="AL407"/>
  <c r="AO407"/>
  <c r="AQ407"/>
  <c r="AS407"/>
  <c r="AU407"/>
  <c r="F407"/>
  <c r="AL461"/>
  <c r="AO461"/>
  <c r="AQ461"/>
  <c r="AS461"/>
  <c r="AU461"/>
  <c r="AJ461"/>
  <c r="AK461"/>
  <c r="AM461"/>
  <c r="AN461"/>
  <c r="AP461"/>
  <c r="AR461"/>
  <c r="AT461"/>
  <c r="F461"/>
  <c r="AH553"/>
  <c r="AJ553"/>
  <c r="AL553"/>
  <c r="AO553"/>
  <c r="AQ553"/>
  <c r="AS553"/>
  <c r="AU553"/>
  <c r="AK553"/>
  <c r="AM553"/>
  <c r="AN553"/>
  <c r="AP553"/>
  <c r="AR553"/>
  <c r="AT553"/>
  <c r="F553"/>
  <c r="AW230" i="46"/>
  <c r="BS164"/>
  <c r="BQ230" s="1"/>
  <c r="F145" i="47"/>
  <c r="AA58" i="25"/>
  <c r="AQ404" i="64"/>
  <c r="AQ550"/>
  <c r="AQ323"/>
  <c r="AQ396"/>
  <c r="AQ469"/>
  <c r="AQ542"/>
  <c r="AQ176"/>
  <c r="AQ392"/>
  <c r="AQ465"/>
  <c r="AQ538"/>
  <c r="AQ171"/>
  <c r="AQ314"/>
  <c r="AQ533"/>
  <c r="AQ23"/>
  <c r="AQ379"/>
  <c r="AQ306"/>
  <c r="AQ525"/>
  <c r="AQ229"/>
  <c r="AQ302"/>
  <c r="AQ159"/>
  <c r="AQ521"/>
  <c r="AS118"/>
  <c r="AS404"/>
  <c r="AS550"/>
  <c r="AS110"/>
  <c r="AS323"/>
  <c r="AS396"/>
  <c r="AS469"/>
  <c r="AS542"/>
  <c r="AS176"/>
  <c r="AS392"/>
  <c r="AS465"/>
  <c r="AS538"/>
  <c r="AS314"/>
  <c r="AS533"/>
  <c r="AS93"/>
  <c r="AS379"/>
  <c r="AS23"/>
  <c r="AS306"/>
  <c r="AS525"/>
  <c r="AS229"/>
  <c r="AS302"/>
  <c r="AS159"/>
  <c r="AS521"/>
  <c r="BS140" i="46"/>
  <c r="AJ108" i="64"/>
  <c r="AL108"/>
  <c r="T175"/>
  <c r="AR101"/>
  <c r="P105"/>
  <c r="X105"/>
  <c r="AH183"/>
  <c r="AK253"/>
  <c r="AN253"/>
  <c r="AP162"/>
  <c r="AR162"/>
  <c r="AT253"/>
  <c r="AU253"/>
  <c r="AH171"/>
  <c r="AL162"/>
  <c r="AM162"/>
  <c r="AO162"/>
  <c r="AH322"/>
  <c r="AH395"/>
  <c r="AH525"/>
  <c r="AH541"/>
  <c r="CN161" i="46"/>
  <c r="BS148"/>
  <c r="BS160"/>
  <c r="BS162"/>
  <c r="AQ162" i="64"/>
  <c r="AH306"/>
  <c r="AH378"/>
  <c r="AH390"/>
  <c r="AH524"/>
  <c r="AH536"/>
  <c r="AS383"/>
  <c r="AO383"/>
  <c r="AM385"/>
  <c r="AQ385"/>
  <c r="AL385"/>
  <c r="AM387"/>
  <c r="AQ387"/>
  <c r="AL387"/>
  <c r="AM316"/>
  <c r="AQ316"/>
  <c r="AL316"/>
  <c r="AQ473"/>
  <c r="AL473"/>
  <c r="AM473"/>
  <c r="AQ477"/>
  <c r="AL477"/>
  <c r="AS529"/>
  <c r="AO529"/>
  <c r="AM529"/>
  <c r="F449"/>
  <c r="F525"/>
  <c r="S537"/>
  <c r="T537"/>
  <c r="U537"/>
  <c r="V537"/>
  <c r="W537"/>
  <c r="X537"/>
  <c r="Y537"/>
  <c r="Z537"/>
  <c r="F537"/>
  <c r="P537"/>
  <c r="Q537"/>
  <c r="R537"/>
  <c r="S318"/>
  <c r="T318"/>
  <c r="U318"/>
  <c r="V318"/>
  <c r="W318"/>
  <c r="X318"/>
  <c r="Y318"/>
  <c r="Z318"/>
  <c r="F318"/>
  <c r="P318"/>
  <c r="Q318"/>
  <c r="R318"/>
  <c r="F40" i="11"/>
  <c r="E19" i="67"/>
  <c r="F35" i="11"/>
  <c r="K57" i="54"/>
  <c r="I22" i="67"/>
  <c r="I28" s="1"/>
  <c r="I23"/>
  <c r="I29" s="1"/>
  <c r="J44" i="11"/>
  <c r="I21" i="67"/>
  <c r="I27" s="1"/>
  <c r="I19"/>
  <c r="I20"/>
  <c r="C36" i="11"/>
  <c r="D40"/>
  <c r="C19" i="67"/>
  <c r="D35" i="11"/>
  <c r="J22" i="67"/>
  <c r="J28" s="1"/>
  <c r="K44" i="11"/>
  <c r="J21" i="67"/>
  <c r="J27" s="1"/>
  <c r="J23"/>
  <c r="J29" s="1"/>
  <c r="J19"/>
  <c r="J20"/>
  <c r="K82" i="36"/>
  <c r="K22" i="67"/>
  <c r="K28" s="1"/>
  <c r="K23"/>
  <c r="K29" s="1"/>
  <c r="K19"/>
  <c r="K21"/>
  <c r="K27" s="1"/>
  <c r="L44" i="11"/>
  <c r="K20" i="67"/>
  <c r="AJ103" i="64"/>
  <c r="AK103"/>
  <c r="Q175"/>
  <c r="AL169"/>
  <c r="AM108"/>
  <c r="AO108"/>
  <c r="AQ108"/>
  <c r="AR96"/>
  <c r="AS91"/>
  <c r="AS101"/>
  <c r="AS107"/>
  <c r="AT91"/>
  <c r="AT101"/>
  <c r="AT107"/>
  <c r="AU96"/>
  <c r="AT90"/>
  <c r="AU101"/>
  <c r="AU107"/>
  <c r="F90"/>
  <c r="F91"/>
  <c r="F96"/>
  <c r="F243"/>
  <c r="F107"/>
  <c r="F376"/>
  <c r="S464"/>
  <c r="T464"/>
  <c r="U464"/>
  <c r="V464"/>
  <c r="W464"/>
  <c r="X464"/>
  <c r="Y464"/>
  <c r="Z464"/>
  <c r="P464"/>
  <c r="Q464"/>
  <c r="R464"/>
  <c r="S391"/>
  <c r="T391"/>
  <c r="U391"/>
  <c r="V391"/>
  <c r="W391"/>
  <c r="X391"/>
  <c r="Y391"/>
  <c r="Z391"/>
  <c r="P391"/>
  <c r="Q391"/>
  <c r="R391"/>
  <c r="F391"/>
  <c r="S175"/>
  <c r="U175"/>
  <c r="V175"/>
  <c r="AJ107"/>
  <c r="AK91"/>
  <c r="AK97"/>
  <c r="AL163"/>
  <c r="AN108"/>
  <c r="AP108"/>
  <c r="AR90"/>
  <c r="AR108"/>
  <c r="AS97"/>
  <c r="AS103"/>
  <c r="AT97"/>
  <c r="AT103"/>
  <c r="AU108"/>
  <c r="AT108"/>
  <c r="F160"/>
  <c r="F231"/>
  <c r="F166"/>
  <c r="F97"/>
  <c r="F239"/>
  <c r="F101"/>
  <c r="F103"/>
  <c r="F247"/>
  <c r="F180"/>
  <c r="AH245" i="46"/>
  <c r="AX24"/>
  <c r="AD75" i="25"/>
  <c r="I157" i="47"/>
  <c r="AG70" i="25"/>
  <c r="L153" i="47"/>
  <c r="AJ229" i="46"/>
  <c r="AI70" i="25"/>
  <c r="AL229" i="46"/>
  <c r="N153" i="47"/>
  <c r="AK70" i="25"/>
  <c r="AN229" i="46"/>
  <c r="P153" i="47"/>
  <c r="AM70" i="25"/>
  <c r="R153" i="47"/>
  <c r="AP229" i="46"/>
  <c r="G142" i="25"/>
  <c r="G273" s="1"/>
  <c r="J239" i="46"/>
  <c r="I142" i="25"/>
  <c r="I273" s="1"/>
  <c r="L239" i="46"/>
  <c r="K142" i="25"/>
  <c r="K273" s="1"/>
  <c r="N239" i="46"/>
  <c r="L142" i="25"/>
  <c r="L273" s="1"/>
  <c r="O239" i="46"/>
  <c r="M142" i="25"/>
  <c r="M273" s="1"/>
  <c r="P239" i="46"/>
  <c r="N142" i="25"/>
  <c r="N273" s="1"/>
  <c r="Q239" i="46"/>
  <c r="Q142" i="25"/>
  <c r="Q273" s="1"/>
  <c r="T239" i="46"/>
  <c r="R142" i="25"/>
  <c r="R273" s="1"/>
  <c r="U239" i="46"/>
  <c r="O240"/>
  <c r="AC85"/>
  <c r="C137"/>
  <c r="E137" s="1"/>
  <c r="C137" i="44"/>
  <c r="E137" s="1"/>
  <c r="H137" s="1"/>
  <c r="H140" i="46"/>
  <c r="BB118"/>
  <c r="BF118"/>
  <c r="BJ118"/>
  <c r="BM118"/>
  <c r="BO118"/>
  <c r="BQ118"/>
  <c r="AZ118"/>
  <c r="BD118"/>
  <c r="BH118"/>
  <c r="BL118"/>
  <c r="BN118"/>
  <c r="BP118"/>
  <c r="BR118"/>
  <c r="BC218"/>
  <c r="H175" i="64"/>
  <c r="CN91" i="46"/>
  <c r="CN87"/>
  <c r="BS131"/>
  <c r="AC87"/>
  <c r="AC91"/>
  <c r="AC99"/>
  <c r="AC103"/>
  <c r="AC107"/>
  <c r="AC111"/>
  <c r="AX200"/>
  <c r="CN155"/>
  <c r="Y75" i="25"/>
  <c r="D157" i="47"/>
  <c r="AF70" i="25"/>
  <c r="K153" i="47"/>
  <c r="AH70" i="25"/>
  <c r="M153" i="47"/>
  <c r="AK229" i="46"/>
  <c r="AJ70" i="25"/>
  <c r="AM229" i="46"/>
  <c r="O153" i="47"/>
  <c r="AL70" i="25"/>
  <c r="Q153" i="47"/>
  <c r="AO229" i="46"/>
  <c r="AN70" i="25"/>
  <c r="S153" i="47"/>
  <c r="S334" s="1"/>
  <c r="AQ229" i="46"/>
  <c r="AO70" i="25"/>
  <c r="T153" i="47"/>
  <c r="AR229" i="46"/>
  <c r="D142" i="25"/>
  <c r="D273" s="1"/>
  <c r="G239" i="46"/>
  <c r="G144" i="25"/>
  <c r="G274" s="1"/>
  <c r="J240" i="46"/>
  <c r="I144" i="25"/>
  <c r="I274" s="1"/>
  <c r="L240" i="46"/>
  <c r="M144" i="25"/>
  <c r="M274" s="1"/>
  <c r="P240" i="46"/>
  <c r="N144" i="25"/>
  <c r="N274" s="1"/>
  <c r="Q240" i="46"/>
  <c r="Q144" i="25"/>
  <c r="Q274" s="1"/>
  <c r="T240" i="46"/>
  <c r="R144" i="25"/>
  <c r="R274" s="1"/>
  <c r="U240" i="46"/>
  <c r="AR30" i="25"/>
  <c r="AR31" s="1"/>
  <c r="AU241" i="46"/>
  <c r="AC92"/>
  <c r="AA242" s="1"/>
  <c r="H242"/>
  <c r="CN151"/>
  <c r="CL224" s="1"/>
  <c r="BS224"/>
  <c r="E224"/>
  <c r="H151"/>
  <c r="F224" s="1"/>
  <c r="K274" i="25"/>
  <c r="L274"/>
  <c r="AC101" i="46"/>
  <c r="AC105"/>
  <c r="AC109"/>
  <c r="AC113"/>
  <c r="AC88"/>
  <c r="BS144"/>
  <c r="BS152"/>
  <c r="C133"/>
  <c r="E133" s="1"/>
  <c r="C133" i="44"/>
  <c r="E133" s="1"/>
  <c r="E490" i="31"/>
  <c r="E142" i="25"/>
  <c r="H239" i="46"/>
  <c r="AC159"/>
  <c r="AA239" s="1"/>
  <c r="F142" i="25"/>
  <c r="F273" s="1"/>
  <c r="I239" i="46"/>
  <c r="H142" i="25"/>
  <c r="H273" s="1"/>
  <c r="K239" i="46"/>
  <c r="AW222"/>
  <c r="BS154"/>
  <c r="BQ222" s="1"/>
  <c r="E232"/>
  <c r="H139"/>
  <c r="F232" s="1"/>
  <c r="E225"/>
  <c r="H157"/>
  <c r="F225" s="1"/>
  <c r="E240"/>
  <c r="H158"/>
  <c r="F240" s="1"/>
  <c r="BV93"/>
  <c r="BT240" s="1"/>
  <c r="BT93"/>
  <c r="BR240" s="1"/>
  <c r="BU93"/>
  <c r="BS240" s="1"/>
  <c r="BW93"/>
  <c r="BU240" s="1"/>
  <c r="BX93"/>
  <c r="BV240" s="1"/>
  <c r="CC93"/>
  <c r="CA240" s="1"/>
  <c r="CD93"/>
  <c r="CB240" s="1"/>
  <c r="CE93"/>
  <c r="CC240" s="1"/>
  <c r="CF93"/>
  <c r="CD240" s="1"/>
  <c r="CG93"/>
  <c r="CE240" s="1"/>
  <c r="CH93"/>
  <c r="CF240" s="1"/>
  <c r="CI93"/>
  <c r="CG240" s="1"/>
  <c r="CJ93"/>
  <c r="CH240" s="1"/>
  <c r="CK93"/>
  <c r="CI240" s="1"/>
  <c r="CL93"/>
  <c r="CJ240" s="1"/>
  <c r="CM93"/>
  <c r="CK240" s="1"/>
  <c r="I93" i="44"/>
  <c r="C240" i="46"/>
  <c r="AX115"/>
  <c r="AB235"/>
  <c r="BS217"/>
  <c r="BY217"/>
  <c r="AX217"/>
  <c r="BD217"/>
  <c r="BS227"/>
  <c r="BY227"/>
  <c r="BR227"/>
  <c r="BE227"/>
  <c r="BS228"/>
  <c r="BY228"/>
  <c r="AX228"/>
  <c r="BD228"/>
  <c r="BS158"/>
  <c r="F144" i="25"/>
  <c r="I240" i="46"/>
  <c r="F148" i="25"/>
  <c r="C148" s="1"/>
  <c r="AC165" i="46"/>
  <c r="H144" i="25"/>
  <c r="H274" s="1"/>
  <c r="K240" i="46"/>
  <c r="CN157"/>
  <c r="CL225" s="1"/>
  <c r="BR225"/>
  <c r="CN147"/>
  <c r="AW217"/>
  <c r="BZ217"/>
  <c r="BR217"/>
  <c r="BE217"/>
  <c r="AW227"/>
  <c r="BZ227"/>
  <c r="AX227"/>
  <c r="BD227"/>
  <c r="AW228"/>
  <c r="BZ228"/>
  <c r="BR228"/>
  <c r="BE228"/>
  <c r="BS169"/>
  <c r="BS172"/>
  <c r="BS176"/>
  <c r="BS180"/>
  <c r="BS184"/>
  <c r="AX34"/>
  <c r="AX117"/>
  <c r="J264" i="25"/>
  <c r="Z42"/>
  <c r="X42" s="1"/>
  <c r="AS42" s="1"/>
  <c r="AX32" i="46"/>
  <c r="AB30" i="25"/>
  <c r="AX23" i="46"/>
  <c r="AJ30" i="25"/>
  <c r="AJ31" s="1"/>
  <c r="AM241" i="46"/>
  <c r="AX118"/>
  <c r="AC63"/>
  <c r="AC75"/>
  <c r="BS116"/>
  <c r="D144" i="25"/>
  <c r="G240" i="46"/>
  <c r="AC161"/>
  <c r="AB75" i="25"/>
  <c r="G157" i="47"/>
  <c r="AH242" i="46"/>
  <c r="AX92"/>
  <c r="AV242" s="1"/>
  <c r="AJ245"/>
  <c r="AC71"/>
  <c r="AA75" i="25"/>
  <c r="F157" i="47"/>
  <c r="AJ37" i="25"/>
  <c r="AJ39" s="1"/>
  <c r="AM249" i="46"/>
  <c r="AN38" i="25"/>
  <c r="AN39" s="1"/>
  <c r="AQ241" i="46"/>
  <c r="AR37" i="25"/>
  <c r="AR39" s="1"/>
  <c r="AU249" i="46"/>
  <c r="E146" i="25"/>
  <c r="H240" i="46"/>
  <c r="AC163"/>
  <c r="AA29" i="25"/>
  <c r="AX22" i="46"/>
  <c r="AX203"/>
  <c r="AH246"/>
  <c r="K145" i="47"/>
  <c r="AI229" i="46"/>
  <c r="AF58" i="25"/>
  <c r="D145" i="47"/>
  <c r="Y58" i="25"/>
  <c r="AB229" i="46"/>
  <c r="AW216"/>
  <c r="O35" i="64"/>
  <c r="AC61" i="46"/>
  <c r="AC65"/>
  <c r="AC69"/>
  <c r="AC77"/>
  <c r="AH38" i="25"/>
  <c r="AK241" i="46"/>
  <c r="AL37" i="25"/>
  <c r="AL39" s="1"/>
  <c r="AO249" i="46"/>
  <c r="AP38" i="25"/>
  <c r="AS241" i="46"/>
  <c r="Z41" i="25"/>
  <c r="AX31" i="46"/>
  <c r="E145" i="47"/>
  <c r="Z58" i="25"/>
  <c r="BC228" i="46"/>
  <c r="BW240"/>
  <c r="AX38"/>
  <c r="AE235"/>
  <c r="AG235"/>
  <c r="AI235"/>
  <c r="AK235"/>
  <c r="AM235"/>
  <c r="AO235"/>
  <c r="AQ235"/>
  <c r="AS235"/>
  <c r="AU235"/>
  <c r="AX120"/>
  <c r="H226" i="44"/>
  <c r="AC73" i="46"/>
  <c r="V46" i="11"/>
  <c r="BH20" i="34"/>
  <c r="R46" i="11"/>
  <c r="AV20" i="34"/>
  <c r="N46" i="11"/>
  <c r="AJ20" i="34"/>
  <c r="J46" i="11"/>
  <c r="X20" i="34"/>
  <c r="AB147" i="25"/>
  <c r="AB264" s="1"/>
  <c r="H164" i="56"/>
  <c r="G218" i="47"/>
  <c r="G373" s="1"/>
  <c r="AE230" i="46"/>
  <c r="AA147" i="25"/>
  <c r="AA264" s="1"/>
  <c r="F218" i="47"/>
  <c r="F373" s="1"/>
  <c r="G164" i="56"/>
  <c r="AD230" i="46"/>
  <c r="T46" i="11"/>
  <c r="BB20" i="34"/>
  <c r="P46" i="11"/>
  <c r="AP20" i="34"/>
  <c r="L46" i="11"/>
  <c r="AD20" i="34"/>
  <c r="H46" i="11"/>
  <c r="R20" i="34"/>
  <c r="Y147" i="25"/>
  <c r="D218" i="47"/>
  <c r="E164" i="56"/>
  <c r="AB230" i="46"/>
  <c r="AE147" i="25"/>
  <c r="AE264" s="1"/>
  <c r="K164" i="56"/>
  <c r="J218" i="47"/>
  <c r="J373" s="1"/>
  <c r="AH230" i="46"/>
  <c r="H49" i="25"/>
  <c r="AE63"/>
  <c r="J149" i="47"/>
  <c r="AX46" i="46"/>
  <c r="AE55" i="25"/>
  <c r="X55" s="1"/>
  <c r="AS55" s="1"/>
  <c r="AX40" i="46"/>
  <c r="AA70" i="25"/>
  <c r="F153" i="47"/>
  <c r="AD229" i="46"/>
  <c r="AC70" i="25"/>
  <c r="H153" i="47"/>
  <c r="AF229" i="46"/>
  <c r="AF48" i="25"/>
  <c r="AC48"/>
  <c r="AA48"/>
  <c r="Y48"/>
  <c r="AX36" i="46"/>
  <c r="AC38" i="25"/>
  <c r="AC39" s="1"/>
  <c r="AF241" i="46"/>
  <c r="CN128"/>
  <c r="BX218"/>
  <c r="AO37" i="25"/>
  <c r="AR249" i="46"/>
  <c r="AK37" i="25"/>
  <c r="AN249" i="46"/>
  <c r="AG37" i="25"/>
  <c r="AJ249" i="46"/>
  <c r="AB37" i="25"/>
  <c r="AE249" i="46"/>
  <c r="AE37" i="25"/>
  <c r="AH249" i="46"/>
  <c r="AQ38" i="25"/>
  <c r="AT241" i="46"/>
  <c r="AM38" i="25"/>
  <c r="AP241" i="46"/>
  <c r="AI38" i="25"/>
  <c r="AL241" i="46"/>
  <c r="AD38" i="25"/>
  <c r="AG241" i="46"/>
  <c r="Z38" i="25"/>
  <c r="AC241" i="46"/>
  <c r="BX217"/>
  <c r="CN126"/>
  <c r="U46" i="11"/>
  <c r="BE20" i="34"/>
  <c r="Q46" i="11"/>
  <c r="AS20" i="34"/>
  <c r="M46" i="11"/>
  <c r="AG20" i="34"/>
  <c r="I46" i="11"/>
  <c r="U20" i="34"/>
  <c r="K78" i="36"/>
  <c r="AK164" i="46" s="1"/>
  <c r="M78" i="36"/>
  <c r="AM164" i="46" s="1"/>
  <c r="O78" i="36"/>
  <c r="AO164" i="46" s="1"/>
  <c r="Q78" i="36"/>
  <c r="AQ164" i="46" s="1"/>
  <c r="S78" i="36"/>
  <c r="AS164" i="46" s="1"/>
  <c r="H78" i="36"/>
  <c r="AH164" i="46" s="1"/>
  <c r="I78" i="36"/>
  <c r="AI164" i="46" s="1"/>
  <c r="L78" i="36"/>
  <c r="AL164" i="46" s="1"/>
  <c r="N78" i="36"/>
  <c r="AN164" i="46" s="1"/>
  <c r="P78" i="36"/>
  <c r="AP164" i="46" s="1"/>
  <c r="R78" i="36"/>
  <c r="AR164" i="46" s="1"/>
  <c r="V78" i="36"/>
  <c r="AV164" i="46" s="1"/>
  <c r="T78" i="36"/>
  <c r="AT164" i="46" s="1"/>
  <c r="U78" i="36"/>
  <c r="AU164" i="46" s="1"/>
  <c r="W78" i="36"/>
  <c r="AW164" i="46" s="1"/>
  <c r="H127"/>
  <c r="H129"/>
  <c r="H132"/>
  <c r="H136"/>
  <c r="M105" i="64"/>
  <c r="M35"/>
  <c r="M537"/>
  <c r="M464"/>
  <c r="M391"/>
  <c r="M318"/>
  <c r="M245"/>
  <c r="F88"/>
  <c r="AH91"/>
  <c r="AH231"/>
  <c r="AH21"/>
  <c r="AH523"/>
  <c r="AH377"/>
  <c r="AH94"/>
  <c r="AH453"/>
  <c r="AH380"/>
  <c r="AH526"/>
  <c r="AH97"/>
  <c r="AH237"/>
  <c r="AH27"/>
  <c r="AH383"/>
  <c r="AH529"/>
  <c r="AH100"/>
  <c r="AH459"/>
  <c r="AH532"/>
  <c r="AH386"/>
  <c r="AH103"/>
  <c r="AH243"/>
  <c r="AH33"/>
  <c r="AH535"/>
  <c r="AH316"/>
  <c r="AH389"/>
  <c r="AH106"/>
  <c r="AC106"/>
  <c r="AE106"/>
  <c r="AG106"/>
  <c r="AB106"/>
  <c r="AD106"/>
  <c r="AF106"/>
  <c r="AI106"/>
  <c r="AJ106"/>
  <c r="AK106"/>
  <c r="AL106"/>
  <c r="AM106"/>
  <c r="AN106"/>
  <c r="AO106"/>
  <c r="AP106"/>
  <c r="AQ106"/>
  <c r="AR106"/>
  <c r="AS106"/>
  <c r="AT106"/>
  <c r="AU106"/>
  <c r="F106"/>
  <c r="AH109"/>
  <c r="AB109"/>
  <c r="AD109"/>
  <c r="AF109"/>
  <c r="AI109"/>
  <c r="AC109"/>
  <c r="AE109"/>
  <c r="AG109"/>
  <c r="AJ109"/>
  <c r="AK109"/>
  <c r="AL109"/>
  <c r="AM109"/>
  <c r="AN109"/>
  <c r="AO109"/>
  <c r="AP109"/>
  <c r="AQ109"/>
  <c r="AR109"/>
  <c r="AS109"/>
  <c r="AT109"/>
  <c r="AU109"/>
  <c r="F109"/>
  <c r="AH118"/>
  <c r="AH477"/>
  <c r="AH550"/>
  <c r="AH404"/>
  <c r="AH122"/>
  <c r="AC122"/>
  <c r="AE122"/>
  <c r="AG122"/>
  <c r="AB122"/>
  <c r="AD122"/>
  <c r="AF122"/>
  <c r="AI122"/>
  <c r="AJ122"/>
  <c r="AK122"/>
  <c r="AL122"/>
  <c r="AM122"/>
  <c r="AN122"/>
  <c r="AO122"/>
  <c r="AP122"/>
  <c r="AQ122"/>
  <c r="AR122"/>
  <c r="AS122"/>
  <c r="AT122"/>
  <c r="AU122"/>
  <c r="F122"/>
  <c r="AB230"/>
  <c r="AC230"/>
  <c r="AD230"/>
  <c r="AE230"/>
  <c r="AF230"/>
  <c r="AG230"/>
  <c r="AI230"/>
  <c r="AH230"/>
  <c r="AJ230"/>
  <c r="AL230"/>
  <c r="AN230"/>
  <c r="AP230"/>
  <c r="AR230"/>
  <c r="AS230"/>
  <c r="AT230"/>
  <c r="AU230"/>
  <c r="AK230"/>
  <c r="AM230"/>
  <c r="AO230"/>
  <c r="AQ230"/>
  <c r="F230"/>
  <c r="AB234"/>
  <c r="AC234"/>
  <c r="AD234"/>
  <c r="AE234"/>
  <c r="AF234"/>
  <c r="AG234"/>
  <c r="AI234"/>
  <c r="AH234"/>
  <c r="AJ234"/>
  <c r="AL234"/>
  <c r="AN234"/>
  <c r="AP234"/>
  <c r="AR234"/>
  <c r="AS234"/>
  <c r="AT234"/>
  <c r="AU234"/>
  <c r="AK234"/>
  <c r="AM234"/>
  <c r="AO234"/>
  <c r="AQ234"/>
  <c r="F234"/>
  <c r="AB238"/>
  <c r="AC238"/>
  <c r="AD238"/>
  <c r="AE238"/>
  <c r="AF238"/>
  <c r="AG238"/>
  <c r="AI238"/>
  <c r="AH238"/>
  <c r="AJ238"/>
  <c r="AL238"/>
  <c r="AN238"/>
  <c r="AP238"/>
  <c r="AR238"/>
  <c r="AS238"/>
  <c r="AT238"/>
  <c r="AU238"/>
  <c r="AK238"/>
  <c r="AM238"/>
  <c r="AO238"/>
  <c r="AQ238"/>
  <c r="F238"/>
  <c r="AB242"/>
  <c r="AC242"/>
  <c r="AD242"/>
  <c r="AE242"/>
  <c r="AF242"/>
  <c r="AG242"/>
  <c r="AI242"/>
  <c r="AH242"/>
  <c r="AJ242"/>
  <c r="AL242"/>
  <c r="AN242"/>
  <c r="AP242"/>
  <c r="AR242"/>
  <c r="AS242"/>
  <c r="AT242"/>
  <c r="AU242"/>
  <c r="AK242"/>
  <c r="AM242"/>
  <c r="AO242"/>
  <c r="AQ242"/>
  <c r="F242"/>
  <c r="AB246"/>
  <c r="AC246"/>
  <c r="AD246"/>
  <c r="AE246"/>
  <c r="AF246"/>
  <c r="AG246"/>
  <c r="AI246"/>
  <c r="AH246"/>
  <c r="AJ246"/>
  <c r="AL246"/>
  <c r="AN246"/>
  <c r="AP246"/>
  <c r="AR246"/>
  <c r="AS246"/>
  <c r="AT246"/>
  <c r="AU246"/>
  <c r="AK246"/>
  <c r="AM246"/>
  <c r="AO246"/>
  <c r="AQ246"/>
  <c r="F246"/>
  <c r="AB250"/>
  <c r="AC250"/>
  <c r="AD250"/>
  <c r="AE250"/>
  <c r="AF250"/>
  <c r="AG250"/>
  <c r="AI250"/>
  <c r="AH250"/>
  <c r="AJ250"/>
  <c r="AL250"/>
  <c r="AN250"/>
  <c r="AP250"/>
  <c r="AR250"/>
  <c r="AS250"/>
  <c r="AT250"/>
  <c r="AU250"/>
  <c r="AK250"/>
  <c r="AM250"/>
  <c r="AO250"/>
  <c r="AQ250"/>
  <c r="F250"/>
  <c r="AB254"/>
  <c r="AC254"/>
  <c r="AD254"/>
  <c r="AE254"/>
  <c r="AF254"/>
  <c r="AG254"/>
  <c r="AI254"/>
  <c r="AH254"/>
  <c r="AJ254"/>
  <c r="AL254"/>
  <c r="AN254"/>
  <c r="AP254"/>
  <c r="AR254"/>
  <c r="AS254"/>
  <c r="AT254"/>
  <c r="AU254"/>
  <c r="AK254"/>
  <c r="AM254"/>
  <c r="AO254"/>
  <c r="AQ254"/>
  <c r="F254"/>
  <c r="AB258"/>
  <c r="AC258"/>
  <c r="AD258"/>
  <c r="AE258"/>
  <c r="AF258"/>
  <c r="AG258"/>
  <c r="AI258"/>
  <c r="AH258"/>
  <c r="AJ258"/>
  <c r="AL258"/>
  <c r="AN258"/>
  <c r="AP258"/>
  <c r="AR258"/>
  <c r="AS258"/>
  <c r="AT258"/>
  <c r="AU258"/>
  <c r="AK258"/>
  <c r="AM258"/>
  <c r="AO258"/>
  <c r="AQ258"/>
  <c r="F258"/>
  <c r="BC246" i="46"/>
  <c r="BX227"/>
  <c r="E78" i="36"/>
  <c r="AE164" i="46" s="1"/>
  <c r="BC226"/>
  <c r="BC227"/>
  <c r="BM31" i="34"/>
  <c r="AH173" i="64"/>
  <c r="M175"/>
  <c r="E49" i="25"/>
  <c r="AC37" i="46"/>
  <c r="AE75" i="25"/>
  <c r="J157" i="47"/>
  <c r="AX54" i="46"/>
  <c r="AE54" i="25"/>
  <c r="AX39" i="46"/>
  <c r="Z70" i="25"/>
  <c r="E153" i="47"/>
  <c r="AX50" i="46"/>
  <c r="AC229"/>
  <c r="AB70" i="25"/>
  <c r="G153" i="47"/>
  <c r="AE229" i="46"/>
  <c r="AD70" i="25"/>
  <c r="I153" i="47"/>
  <c r="AG229" i="46"/>
  <c r="AF47" i="25"/>
  <c r="AI241" i="46"/>
  <c r="AA47" i="25"/>
  <c r="AD241" i="46"/>
  <c r="Y47" i="25"/>
  <c r="AX35" i="46"/>
  <c r="AF45" i="25"/>
  <c r="AI249" i="46"/>
  <c r="AC45" i="25"/>
  <c r="AF249" i="46"/>
  <c r="AA45" i="25"/>
  <c r="AD249" i="46"/>
  <c r="Y45" i="25"/>
  <c r="AX33" i="46"/>
  <c r="AD48" i="25"/>
  <c r="AB48"/>
  <c r="Z48"/>
  <c r="Y38"/>
  <c r="AX29" i="46"/>
  <c r="AQ37" i="25"/>
  <c r="AT249" i="46"/>
  <c r="AM37" i="25"/>
  <c r="AP249" i="46"/>
  <c r="AI37" i="25"/>
  <c r="AL249" i="46"/>
  <c r="AD37" i="25"/>
  <c r="AG249" i="46"/>
  <c r="Z37" i="25"/>
  <c r="AC249" i="46"/>
  <c r="AX28"/>
  <c r="D216"/>
  <c r="H125"/>
  <c r="F216" s="1"/>
  <c r="AO38" i="25"/>
  <c r="AR241" i="46"/>
  <c r="AK38" i="25"/>
  <c r="AN241" i="46"/>
  <c r="AG38" i="25"/>
  <c r="AJ241" i="46"/>
  <c r="AB38" i="25"/>
  <c r="AE241" i="46"/>
  <c r="AE38" i="25"/>
  <c r="AH241" i="46"/>
  <c r="D217"/>
  <c r="H126"/>
  <c r="H128"/>
  <c r="D218"/>
  <c r="W46" i="11"/>
  <c r="BK20" i="34"/>
  <c r="S46" i="11"/>
  <c r="AY20" i="34"/>
  <c r="O46" i="11"/>
  <c r="AM20" i="34"/>
  <c r="K46" i="11"/>
  <c r="AA20" i="34"/>
  <c r="CN124" i="46"/>
  <c r="BX226"/>
  <c r="AH89" i="64"/>
  <c r="AB89"/>
  <c r="AD89"/>
  <c r="AF89"/>
  <c r="AI89"/>
  <c r="AC89"/>
  <c r="AE89"/>
  <c r="AG89"/>
  <c r="AJ89"/>
  <c r="AK89"/>
  <c r="AL89"/>
  <c r="AM89"/>
  <c r="AN89"/>
  <c r="AO89"/>
  <c r="AP89"/>
  <c r="AQ89"/>
  <c r="AR89"/>
  <c r="AS89"/>
  <c r="AT89"/>
  <c r="AU89"/>
  <c r="F89"/>
  <c r="AH92"/>
  <c r="AC92"/>
  <c r="AE92"/>
  <c r="AG92"/>
  <c r="AJ92"/>
  <c r="AB92"/>
  <c r="AD92"/>
  <c r="AF92"/>
  <c r="AI92"/>
  <c r="AK92"/>
  <c r="AL92"/>
  <c r="AM92"/>
  <c r="AN92"/>
  <c r="AO92"/>
  <c r="AP92"/>
  <c r="AQ92"/>
  <c r="AR92"/>
  <c r="AS92"/>
  <c r="AT92"/>
  <c r="AU92"/>
  <c r="F92"/>
  <c r="AH95"/>
  <c r="AB95"/>
  <c r="AD95"/>
  <c r="AF95"/>
  <c r="AI95"/>
  <c r="AC95"/>
  <c r="AE95"/>
  <c r="AG95"/>
  <c r="AJ95"/>
  <c r="AK95"/>
  <c r="AL95"/>
  <c r="AM95"/>
  <c r="AN95"/>
  <c r="AO95"/>
  <c r="AP95"/>
  <c r="AQ95"/>
  <c r="AR95"/>
  <c r="AS95"/>
  <c r="AT95"/>
  <c r="AU95"/>
  <c r="F95"/>
  <c r="AH98"/>
  <c r="AC98"/>
  <c r="AE98"/>
  <c r="AG98"/>
  <c r="AJ98"/>
  <c r="AB98"/>
  <c r="AD98"/>
  <c r="AF98"/>
  <c r="AI98"/>
  <c r="AK98"/>
  <c r="AL98"/>
  <c r="AM98"/>
  <c r="AN98"/>
  <c r="AO98"/>
  <c r="AP98"/>
  <c r="AQ98"/>
  <c r="AR98"/>
  <c r="AS98"/>
  <c r="AT98"/>
  <c r="AU98"/>
  <c r="F98"/>
  <c r="AH461"/>
  <c r="AH388"/>
  <c r="AH172"/>
  <c r="AH102"/>
  <c r="AH534"/>
  <c r="AH315"/>
  <c r="AH108"/>
  <c r="AH467"/>
  <c r="AH540"/>
  <c r="AH394"/>
  <c r="AH110"/>
  <c r="AH469"/>
  <c r="AH396"/>
  <c r="AH180"/>
  <c r="AH542"/>
  <c r="AH323"/>
  <c r="AH113"/>
  <c r="AB113"/>
  <c r="AD113"/>
  <c r="AF113"/>
  <c r="AI113"/>
  <c r="AC113"/>
  <c r="AE113"/>
  <c r="AG113"/>
  <c r="AJ113"/>
  <c r="AK113"/>
  <c r="AL113"/>
  <c r="AM113"/>
  <c r="AN113"/>
  <c r="AO113"/>
  <c r="AP113"/>
  <c r="AQ113"/>
  <c r="AR113"/>
  <c r="AS113"/>
  <c r="AT113"/>
  <c r="AU113"/>
  <c r="F113"/>
  <c r="AH257"/>
  <c r="AH47"/>
  <c r="AH549"/>
  <c r="AH117"/>
  <c r="AH330"/>
  <c r="AH403"/>
  <c r="F228"/>
  <c r="AB232"/>
  <c r="AC232"/>
  <c r="AD232"/>
  <c r="AE232"/>
  <c r="AF232"/>
  <c r="AG232"/>
  <c r="AI232"/>
  <c r="AH232"/>
  <c r="AJ232"/>
  <c r="AK232"/>
  <c r="AM232"/>
  <c r="AO232"/>
  <c r="AQ232"/>
  <c r="AR232"/>
  <c r="AS232"/>
  <c r="AT232"/>
  <c r="AU232"/>
  <c r="AL232"/>
  <c r="AN232"/>
  <c r="AP232"/>
  <c r="F232"/>
  <c r="AB236"/>
  <c r="AC236"/>
  <c r="AD236"/>
  <c r="AE236"/>
  <c r="AF236"/>
  <c r="AG236"/>
  <c r="AI236"/>
  <c r="AH236"/>
  <c r="AJ236"/>
  <c r="AK236"/>
  <c r="AM236"/>
  <c r="AO236"/>
  <c r="AQ236"/>
  <c r="AR236"/>
  <c r="AS236"/>
  <c r="AT236"/>
  <c r="AU236"/>
  <c r="AL236"/>
  <c r="AN236"/>
  <c r="AP236"/>
  <c r="F236"/>
  <c r="AB240"/>
  <c r="AC240"/>
  <c r="AD240"/>
  <c r="AE240"/>
  <c r="AF240"/>
  <c r="AG240"/>
  <c r="AI240"/>
  <c r="AH240"/>
  <c r="AJ240"/>
  <c r="AK240"/>
  <c r="AM240"/>
  <c r="AO240"/>
  <c r="AQ240"/>
  <c r="AR240"/>
  <c r="AS240"/>
  <c r="AT240"/>
  <c r="AU240"/>
  <c r="AL240"/>
  <c r="AN240"/>
  <c r="AP240"/>
  <c r="F240"/>
  <c r="AB244"/>
  <c r="AC244"/>
  <c r="AD244"/>
  <c r="AE244"/>
  <c r="AF244"/>
  <c r="AG244"/>
  <c r="AI244"/>
  <c r="AH244"/>
  <c r="AJ244"/>
  <c r="AK244"/>
  <c r="AM244"/>
  <c r="AO244"/>
  <c r="AQ244"/>
  <c r="AR244"/>
  <c r="AS244"/>
  <c r="AT244"/>
  <c r="AU244"/>
  <c r="AL244"/>
  <c r="AN244"/>
  <c r="AP244"/>
  <c r="F244"/>
  <c r="AB248"/>
  <c r="AC248"/>
  <c r="AD248"/>
  <c r="AE248"/>
  <c r="AF248"/>
  <c r="AG248"/>
  <c r="AI248"/>
  <c r="AH248"/>
  <c r="AJ248"/>
  <c r="AK248"/>
  <c r="AM248"/>
  <c r="AO248"/>
  <c r="AQ248"/>
  <c r="AR248"/>
  <c r="AS248"/>
  <c r="AT248"/>
  <c r="AU248"/>
  <c r="AL248"/>
  <c r="AN248"/>
  <c r="AP248"/>
  <c r="F248"/>
  <c r="F267"/>
  <c r="Y34" i="25"/>
  <c r="X34" s="1"/>
  <c r="AS34" s="1"/>
  <c r="AB241" i="46"/>
  <c r="AX26"/>
  <c r="N20" i="34"/>
  <c r="BM27"/>
  <c r="BM33"/>
  <c r="C78" i="36"/>
  <c r="AH187" i="64"/>
  <c r="G105"/>
  <c r="G245"/>
  <c r="G318"/>
  <c r="G391"/>
  <c r="G537"/>
  <c r="G464"/>
  <c r="AA606"/>
  <c r="AB121"/>
  <c r="AB261"/>
  <c r="AB51"/>
  <c r="AB334"/>
  <c r="AB407"/>
  <c r="AB553"/>
  <c r="AV622"/>
  <c r="AB117"/>
  <c r="AB257"/>
  <c r="AB47"/>
  <c r="AB330"/>
  <c r="AB403"/>
  <c r="AB549"/>
  <c r="AV618"/>
  <c r="AB253"/>
  <c r="AB43"/>
  <c r="AB326"/>
  <c r="AB399"/>
  <c r="AB545"/>
  <c r="AV614"/>
  <c r="AB249"/>
  <c r="AB39"/>
  <c r="AB322"/>
  <c r="AB395"/>
  <c r="AB541"/>
  <c r="AV610"/>
  <c r="AB107"/>
  <c r="AB247"/>
  <c r="AB37"/>
  <c r="AB320"/>
  <c r="AB393"/>
  <c r="AB539"/>
  <c r="AV608"/>
  <c r="AB103"/>
  <c r="AB243"/>
  <c r="AB33"/>
  <c r="AB316"/>
  <c r="AB389"/>
  <c r="AB535"/>
  <c r="AV604"/>
  <c r="AB101"/>
  <c r="AB241"/>
  <c r="AB31"/>
  <c r="AB314"/>
  <c r="AB387"/>
  <c r="AB533"/>
  <c r="AV602"/>
  <c r="AB99"/>
  <c r="AB239"/>
  <c r="AB29"/>
  <c r="AB312"/>
  <c r="AB385"/>
  <c r="AB531"/>
  <c r="AV600"/>
  <c r="AB97"/>
  <c r="AB237"/>
  <c r="AB27"/>
  <c r="AB383"/>
  <c r="AB529"/>
  <c r="AV598"/>
  <c r="AB235"/>
  <c r="AB25"/>
  <c r="AB308"/>
  <c r="AB381"/>
  <c r="AB527"/>
  <c r="AV596"/>
  <c r="AB93"/>
  <c r="AB233"/>
  <c r="AB23"/>
  <c r="AB306"/>
  <c r="AB379"/>
  <c r="AB525"/>
  <c r="AV594"/>
  <c r="AB91"/>
  <c r="AB231"/>
  <c r="AB21"/>
  <c r="AB377"/>
  <c r="AB523"/>
  <c r="AV592"/>
  <c r="AB229"/>
  <c r="AB19"/>
  <c r="AB302"/>
  <c r="AB375"/>
  <c r="AB521"/>
  <c r="AV590"/>
  <c r="I105"/>
  <c r="I245"/>
  <c r="I318"/>
  <c r="I391"/>
  <c r="I537"/>
  <c r="I464"/>
  <c r="AD121"/>
  <c r="AD261"/>
  <c r="AD51"/>
  <c r="AD334"/>
  <c r="AD407"/>
  <c r="AD553"/>
  <c r="AD117"/>
  <c r="AD257"/>
  <c r="AD47"/>
  <c r="AD330"/>
  <c r="AD403"/>
  <c r="AD549"/>
  <c r="AD253"/>
  <c r="AD43"/>
  <c r="AD326"/>
  <c r="AD399"/>
  <c r="AD545"/>
  <c r="AD249"/>
  <c r="AD39"/>
  <c r="AD322"/>
  <c r="AD395"/>
  <c r="AD541"/>
  <c r="AD107"/>
  <c r="AD247"/>
  <c r="AD37"/>
  <c r="AD320"/>
  <c r="AD393"/>
  <c r="AD539"/>
  <c r="AD103"/>
  <c r="AD243"/>
  <c r="AD33"/>
  <c r="AD316"/>
  <c r="AD389"/>
  <c r="AD535"/>
  <c r="AD101"/>
  <c r="AD241"/>
  <c r="AD31"/>
  <c r="AD314"/>
  <c r="AD387"/>
  <c r="AD533"/>
  <c r="AD99"/>
  <c r="AD239"/>
  <c r="AD29"/>
  <c r="AD312"/>
  <c r="AD385"/>
  <c r="AD531"/>
  <c r="AD97"/>
  <c r="AD237"/>
  <c r="AD27"/>
  <c r="AD383"/>
  <c r="AD529"/>
  <c r="AD235"/>
  <c r="AD25"/>
  <c r="AD308"/>
  <c r="AD381"/>
  <c r="AD527"/>
  <c r="AD93"/>
  <c r="AD233"/>
  <c r="AD23"/>
  <c r="AD306"/>
  <c r="AD379"/>
  <c r="AD525"/>
  <c r="AD91"/>
  <c r="AD231"/>
  <c r="AD21"/>
  <c r="AD377"/>
  <c r="AD523"/>
  <c r="AD229"/>
  <c r="AD19"/>
  <c r="AD302"/>
  <c r="AD375"/>
  <c r="AD521"/>
  <c r="K105"/>
  <c r="K245"/>
  <c r="K464"/>
  <c r="K318"/>
  <c r="K391"/>
  <c r="K537"/>
  <c r="AF121"/>
  <c r="AF261"/>
  <c r="AF51"/>
  <c r="AF334"/>
  <c r="AF407"/>
  <c r="AF553"/>
  <c r="AF117"/>
  <c r="AF257"/>
  <c r="AF47"/>
  <c r="AF330"/>
  <c r="AF403"/>
  <c r="AF549"/>
  <c r="AF253"/>
  <c r="AF43"/>
  <c r="AF326"/>
  <c r="AF399"/>
  <c r="AF545"/>
  <c r="AF249"/>
  <c r="AF39"/>
  <c r="AF322"/>
  <c r="AF395"/>
  <c r="AF541"/>
  <c r="AF107"/>
  <c r="AF247"/>
  <c r="AF37"/>
  <c r="AF320"/>
  <c r="AF393"/>
  <c r="AF539"/>
  <c r="AF103"/>
  <c r="AF243"/>
  <c r="AF33"/>
  <c r="AF316"/>
  <c r="AF389"/>
  <c r="AF535"/>
  <c r="AF101"/>
  <c r="AF241"/>
  <c r="AF31"/>
  <c r="AF314"/>
  <c r="AF387"/>
  <c r="AF533"/>
  <c r="AF99"/>
  <c r="AF239"/>
  <c r="AF29"/>
  <c r="AF312"/>
  <c r="AF385"/>
  <c r="AF531"/>
  <c r="AF97"/>
  <c r="AF237"/>
  <c r="AF27"/>
  <c r="AF383"/>
  <c r="AF529"/>
  <c r="AF235"/>
  <c r="AF25"/>
  <c r="AF308"/>
  <c r="AF381"/>
  <c r="AF527"/>
  <c r="AF93"/>
  <c r="AF233"/>
  <c r="AF23"/>
  <c r="AF306"/>
  <c r="AF379"/>
  <c r="AF525"/>
  <c r="AF91"/>
  <c r="AF231"/>
  <c r="AF21"/>
  <c r="AF377"/>
  <c r="AF523"/>
  <c r="AF229"/>
  <c r="AF19"/>
  <c r="AF302"/>
  <c r="AF375"/>
  <c r="AF521"/>
  <c r="N105"/>
  <c r="N245"/>
  <c r="N318"/>
  <c r="N391"/>
  <c r="N537"/>
  <c r="AI121"/>
  <c r="AI261"/>
  <c r="AI51"/>
  <c r="AI334"/>
  <c r="AI407"/>
  <c r="AI553"/>
  <c r="AI117"/>
  <c r="AI257"/>
  <c r="AI47"/>
  <c r="AI330"/>
  <c r="AI403"/>
  <c r="AI549"/>
  <c r="AI253"/>
  <c r="AI43"/>
  <c r="AI326"/>
  <c r="AI399"/>
  <c r="AI545"/>
  <c r="AI249"/>
  <c r="AI39"/>
  <c r="AI322"/>
  <c r="AI395"/>
  <c r="AI541"/>
  <c r="AI107"/>
  <c r="AI247"/>
  <c r="AI37"/>
  <c r="AI320"/>
  <c r="AI393"/>
  <c r="AI539"/>
  <c r="AI103"/>
  <c r="AI243"/>
  <c r="AI33"/>
  <c r="AI316"/>
  <c r="AI389"/>
  <c r="AI535"/>
  <c r="AI101"/>
  <c r="AI241"/>
  <c r="AI31"/>
  <c r="AI314"/>
  <c r="AI387"/>
  <c r="AI533"/>
  <c r="AI99"/>
  <c r="AI239"/>
  <c r="AI29"/>
  <c r="AI312"/>
  <c r="AI385"/>
  <c r="AI531"/>
  <c r="AI97"/>
  <c r="AI237"/>
  <c r="AI27"/>
  <c r="AI383"/>
  <c r="AI529"/>
  <c r="AI235"/>
  <c r="AI25"/>
  <c r="AI308"/>
  <c r="AI381"/>
  <c r="AI527"/>
  <c r="AI93"/>
  <c r="AI233"/>
  <c r="AI23"/>
  <c r="AI306"/>
  <c r="AI379"/>
  <c r="AI525"/>
  <c r="AI91"/>
  <c r="AI231"/>
  <c r="AI21"/>
  <c r="AI377"/>
  <c r="AI523"/>
  <c r="AI229"/>
  <c r="AI19"/>
  <c r="AI302"/>
  <c r="AI375"/>
  <c r="AI521"/>
  <c r="AC408"/>
  <c r="AC481"/>
  <c r="AC554"/>
  <c r="AC118"/>
  <c r="AC404"/>
  <c r="AC477"/>
  <c r="AC550"/>
  <c r="AC114"/>
  <c r="AC400"/>
  <c r="AC473"/>
  <c r="AC546"/>
  <c r="AC110"/>
  <c r="AC180"/>
  <c r="AC323"/>
  <c r="AC396"/>
  <c r="AC469"/>
  <c r="AC542"/>
  <c r="AC108"/>
  <c r="AC394"/>
  <c r="AC540"/>
  <c r="AC467"/>
  <c r="AC176"/>
  <c r="AC319"/>
  <c r="AC392"/>
  <c r="AC465"/>
  <c r="AC538"/>
  <c r="AC104"/>
  <c r="AC390"/>
  <c r="AC536"/>
  <c r="AC463"/>
  <c r="AC102"/>
  <c r="AC172"/>
  <c r="AC315"/>
  <c r="AC388"/>
  <c r="AC461"/>
  <c r="AC534"/>
  <c r="AC100"/>
  <c r="AC386"/>
  <c r="AC532"/>
  <c r="AC459"/>
  <c r="AC168"/>
  <c r="AC311"/>
  <c r="AC384"/>
  <c r="AC457"/>
  <c r="AC530"/>
  <c r="AC96"/>
  <c r="AC166"/>
  <c r="AC309"/>
  <c r="AC382"/>
  <c r="AC528"/>
  <c r="AC455"/>
  <c r="AC94"/>
  <c r="AC380"/>
  <c r="AC453"/>
  <c r="AC526"/>
  <c r="AC162"/>
  <c r="AC305"/>
  <c r="AC378"/>
  <c r="AC524"/>
  <c r="AC451"/>
  <c r="AC90"/>
  <c r="AC160"/>
  <c r="AC303"/>
  <c r="AC376"/>
  <c r="AC449"/>
  <c r="AC522"/>
  <c r="AE481"/>
  <c r="AE408"/>
  <c r="AE554"/>
  <c r="AE118"/>
  <c r="AE477"/>
  <c r="AE404"/>
  <c r="AE550"/>
  <c r="AE114"/>
  <c r="AE473"/>
  <c r="AE400"/>
  <c r="AE546"/>
  <c r="AE110"/>
  <c r="AE180"/>
  <c r="AE469"/>
  <c r="AE323"/>
  <c r="AE396"/>
  <c r="AE542"/>
  <c r="AE108"/>
  <c r="AE467"/>
  <c r="AE394"/>
  <c r="AE540"/>
  <c r="AE176"/>
  <c r="AE465"/>
  <c r="AE319"/>
  <c r="AE392"/>
  <c r="AE538"/>
  <c r="AE104"/>
  <c r="AE463"/>
  <c r="AE390"/>
  <c r="AE536"/>
  <c r="AE102"/>
  <c r="AE172"/>
  <c r="AE461"/>
  <c r="AE315"/>
  <c r="AE388"/>
  <c r="AE534"/>
  <c r="AE100"/>
  <c r="AE459"/>
  <c r="AE386"/>
  <c r="AE532"/>
  <c r="AE168"/>
  <c r="AE457"/>
  <c r="AE311"/>
  <c r="AE384"/>
  <c r="AE530"/>
  <c r="AE96"/>
  <c r="AE166"/>
  <c r="AE455"/>
  <c r="AE309"/>
  <c r="AE382"/>
  <c r="AE528"/>
  <c r="AE94"/>
  <c r="AE453"/>
  <c r="AE380"/>
  <c r="AE526"/>
  <c r="AE162"/>
  <c r="AE451"/>
  <c r="AE305"/>
  <c r="AE378"/>
  <c r="AE524"/>
  <c r="AE90"/>
  <c r="AE160"/>
  <c r="AE449"/>
  <c r="AE303"/>
  <c r="AE376"/>
  <c r="AE522"/>
  <c r="AG481"/>
  <c r="AG408"/>
  <c r="AG554"/>
  <c r="AG118"/>
  <c r="AG477"/>
  <c r="AG404"/>
  <c r="AG550"/>
  <c r="AG114"/>
  <c r="AG473"/>
  <c r="AG400"/>
  <c r="AG546"/>
  <c r="AG110"/>
  <c r="AG180"/>
  <c r="AG469"/>
  <c r="AG323"/>
  <c r="AG396"/>
  <c r="AG542"/>
  <c r="AG108"/>
  <c r="AG467"/>
  <c r="AG394"/>
  <c r="AG540"/>
  <c r="AG176"/>
  <c r="AG465"/>
  <c r="AG319"/>
  <c r="AG392"/>
  <c r="AG538"/>
  <c r="AG104"/>
  <c r="AG463"/>
  <c r="AG390"/>
  <c r="AG536"/>
  <c r="AG102"/>
  <c r="AG172"/>
  <c r="AG461"/>
  <c r="AG315"/>
  <c r="AG388"/>
  <c r="AG534"/>
  <c r="AG100"/>
  <c r="AG459"/>
  <c r="AG386"/>
  <c r="AG532"/>
  <c r="AG168"/>
  <c r="AG457"/>
  <c r="AG311"/>
  <c r="AG384"/>
  <c r="AG530"/>
  <c r="AG96"/>
  <c r="AG166"/>
  <c r="AG455"/>
  <c r="AG309"/>
  <c r="AG382"/>
  <c r="AG528"/>
  <c r="AG94"/>
  <c r="AG453"/>
  <c r="AG380"/>
  <c r="AG526"/>
  <c r="AG162"/>
  <c r="AG451"/>
  <c r="AG305"/>
  <c r="AG378"/>
  <c r="AG524"/>
  <c r="AG90"/>
  <c r="AG160"/>
  <c r="AG449"/>
  <c r="AG303"/>
  <c r="AG376"/>
  <c r="AG522"/>
  <c r="AJ100"/>
  <c r="AJ386"/>
  <c r="AJ532"/>
  <c r="AJ459"/>
  <c r="AJ168"/>
  <c r="AJ311"/>
  <c r="AJ384"/>
  <c r="AJ530"/>
  <c r="AJ457"/>
  <c r="AJ96"/>
  <c r="AJ166"/>
  <c r="AJ309"/>
  <c r="AJ382"/>
  <c r="AJ528"/>
  <c r="AJ455"/>
  <c r="AJ94"/>
  <c r="AJ380"/>
  <c r="AJ526"/>
  <c r="AJ453"/>
  <c r="AJ162"/>
  <c r="AJ305"/>
  <c r="AJ378"/>
  <c r="AJ524"/>
  <c r="AJ451"/>
  <c r="AJ90"/>
  <c r="AJ160"/>
  <c r="AJ303"/>
  <c r="AJ376"/>
  <c r="AJ522"/>
  <c r="AJ449"/>
  <c r="AH20"/>
  <c r="AB20"/>
  <c r="AC20"/>
  <c r="AD20"/>
  <c r="AE20"/>
  <c r="AF20"/>
  <c r="AG20"/>
  <c r="AI20"/>
  <c r="AJ20"/>
  <c r="AK20"/>
  <c r="AL20"/>
  <c r="AM20"/>
  <c r="AN20"/>
  <c r="AO20"/>
  <c r="AP20"/>
  <c r="AQ20"/>
  <c r="AR20"/>
  <c r="AS20"/>
  <c r="AT20"/>
  <c r="AU20"/>
  <c r="F20"/>
  <c r="AH24"/>
  <c r="AB24"/>
  <c r="AC24"/>
  <c r="AD24"/>
  <c r="AE24"/>
  <c r="AF24"/>
  <c r="AG24"/>
  <c r="AI24"/>
  <c r="AJ24"/>
  <c r="AK24"/>
  <c r="AL24"/>
  <c r="AM24"/>
  <c r="AN24"/>
  <c r="AO24"/>
  <c r="AP24"/>
  <c r="AQ24"/>
  <c r="AR24"/>
  <c r="AS24"/>
  <c r="AT24"/>
  <c r="AU24"/>
  <c r="F24"/>
  <c r="AH28"/>
  <c r="AB28"/>
  <c r="AC28"/>
  <c r="AD28"/>
  <c r="AE28"/>
  <c r="AF28"/>
  <c r="AG28"/>
  <c r="AI28"/>
  <c r="AJ28"/>
  <c r="AK28"/>
  <c r="AL28"/>
  <c r="AM28"/>
  <c r="AN28"/>
  <c r="AO28"/>
  <c r="AP28"/>
  <c r="AQ28"/>
  <c r="AR28"/>
  <c r="AS28"/>
  <c r="AT28"/>
  <c r="AU28"/>
  <c r="F28"/>
  <c r="AH32"/>
  <c r="AB32"/>
  <c r="AC32"/>
  <c r="AD32"/>
  <c r="AE32"/>
  <c r="AF32"/>
  <c r="AG32"/>
  <c r="AI32"/>
  <c r="AJ32"/>
  <c r="AK32"/>
  <c r="AL32"/>
  <c r="AM32"/>
  <c r="AN32"/>
  <c r="AO32"/>
  <c r="AP32"/>
  <c r="AQ32"/>
  <c r="AR32"/>
  <c r="AS32"/>
  <c r="AT32"/>
  <c r="AU32"/>
  <c r="F32"/>
  <c r="AH36"/>
  <c r="AB36"/>
  <c r="AC36"/>
  <c r="AD36"/>
  <c r="AE36"/>
  <c r="AF36"/>
  <c r="AG36"/>
  <c r="AI36"/>
  <c r="AJ36"/>
  <c r="AK36"/>
  <c r="AL36"/>
  <c r="AM36"/>
  <c r="AN36"/>
  <c r="AO36"/>
  <c r="AP36"/>
  <c r="AQ36"/>
  <c r="AR36"/>
  <c r="AS36"/>
  <c r="AT36"/>
  <c r="AU36"/>
  <c r="F36"/>
  <c r="AH40"/>
  <c r="AB40"/>
  <c r="AC40"/>
  <c r="AD40"/>
  <c r="AE40"/>
  <c r="AF40"/>
  <c r="AG40"/>
  <c r="AI40"/>
  <c r="AJ40"/>
  <c r="AK40"/>
  <c r="AL40"/>
  <c r="AM40"/>
  <c r="AN40"/>
  <c r="AO40"/>
  <c r="AP40"/>
  <c r="AQ40"/>
  <c r="AR40"/>
  <c r="AS40"/>
  <c r="AT40"/>
  <c r="AU40"/>
  <c r="F40"/>
  <c r="AH44"/>
  <c r="AB44"/>
  <c r="AC44"/>
  <c r="AD44"/>
  <c r="AE44"/>
  <c r="AF44"/>
  <c r="AG44"/>
  <c r="AI44"/>
  <c r="AJ44"/>
  <c r="AK44"/>
  <c r="AL44"/>
  <c r="AM44"/>
  <c r="AN44"/>
  <c r="AO44"/>
  <c r="AP44"/>
  <c r="AQ44"/>
  <c r="AR44"/>
  <c r="AS44"/>
  <c r="AT44"/>
  <c r="AU44"/>
  <c r="F44"/>
  <c r="AH48"/>
  <c r="AB48"/>
  <c r="AC48"/>
  <c r="AD48"/>
  <c r="AE48"/>
  <c r="AF48"/>
  <c r="AG48"/>
  <c r="AI48"/>
  <c r="AJ48"/>
  <c r="AK48"/>
  <c r="AL48"/>
  <c r="AM48"/>
  <c r="AN48"/>
  <c r="AO48"/>
  <c r="AP48"/>
  <c r="AQ48"/>
  <c r="AR48"/>
  <c r="AS48"/>
  <c r="AT48"/>
  <c r="AU48"/>
  <c r="F48"/>
  <c r="AH52"/>
  <c r="AB52"/>
  <c r="AC52"/>
  <c r="AD52"/>
  <c r="AE52"/>
  <c r="AF52"/>
  <c r="AG52"/>
  <c r="AI52"/>
  <c r="AJ52"/>
  <c r="AK52"/>
  <c r="AL52"/>
  <c r="AM52"/>
  <c r="AN52"/>
  <c r="AO52"/>
  <c r="AP52"/>
  <c r="AQ52"/>
  <c r="AR52"/>
  <c r="AS52"/>
  <c r="AT52"/>
  <c r="AU52"/>
  <c r="F52"/>
  <c r="AH450"/>
  <c r="AI450"/>
  <c r="AJ450"/>
  <c r="AC450"/>
  <c r="AF450"/>
  <c r="AK450"/>
  <c r="AD450"/>
  <c r="AB450"/>
  <c r="AE450"/>
  <c r="AG450"/>
  <c r="AL450"/>
  <c r="AM450"/>
  <c r="AO450"/>
  <c r="AQ450"/>
  <c r="AS450"/>
  <c r="AU450"/>
  <c r="AN450"/>
  <c r="AP450"/>
  <c r="AR450"/>
  <c r="AT450"/>
  <c r="F450"/>
  <c r="AH454"/>
  <c r="AI454"/>
  <c r="AJ454"/>
  <c r="AC454"/>
  <c r="AF454"/>
  <c r="AK454"/>
  <c r="AD454"/>
  <c r="AB454"/>
  <c r="AE454"/>
  <c r="AG454"/>
  <c r="AL454"/>
  <c r="AM454"/>
  <c r="AO454"/>
  <c r="AQ454"/>
  <c r="AS454"/>
  <c r="AU454"/>
  <c r="AN454"/>
  <c r="AP454"/>
  <c r="AR454"/>
  <c r="AT454"/>
  <c r="F454"/>
  <c r="AH458"/>
  <c r="AI458"/>
  <c r="AJ458"/>
  <c r="AC458"/>
  <c r="AF458"/>
  <c r="AK458"/>
  <c r="AD458"/>
  <c r="AB458"/>
  <c r="AE458"/>
  <c r="AG458"/>
  <c r="AL458"/>
  <c r="AM458"/>
  <c r="AO458"/>
  <c r="AQ458"/>
  <c r="AS458"/>
  <c r="AU458"/>
  <c r="AN458"/>
  <c r="AP458"/>
  <c r="AR458"/>
  <c r="AT458"/>
  <c r="F458"/>
  <c r="AH462"/>
  <c r="AI462"/>
  <c r="AJ462"/>
  <c r="AC462"/>
  <c r="AF462"/>
  <c r="AK462"/>
  <c r="AD462"/>
  <c r="AB462"/>
  <c r="AE462"/>
  <c r="AG462"/>
  <c r="AL462"/>
  <c r="AM462"/>
  <c r="AO462"/>
  <c r="AQ462"/>
  <c r="AS462"/>
  <c r="AU462"/>
  <c r="AN462"/>
  <c r="AP462"/>
  <c r="AR462"/>
  <c r="AT462"/>
  <c r="F462"/>
  <c r="AH466"/>
  <c r="AI466"/>
  <c r="AJ466"/>
  <c r="AC466"/>
  <c r="AF466"/>
  <c r="AK466"/>
  <c r="AD466"/>
  <c r="AB466"/>
  <c r="AE466"/>
  <c r="AG466"/>
  <c r="AL466"/>
  <c r="AM466"/>
  <c r="AO466"/>
  <c r="AQ466"/>
  <c r="AS466"/>
  <c r="AU466"/>
  <c r="AN466"/>
  <c r="AP466"/>
  <c r="AR466"/>
  <c r="AT466"/>
  <c r="F466"/>
  <c r="F486"/>
  <c r="AX204" i="46"/>
  <c r="AI246"/>
  <c r="AX85"/>
  <c r="AX89"/>
  <c r="N240"/>
  <c r="AC93"/>
  <c r="AC100"/>
  <c r="AC104"/>
  <c r="AC108"/>
  <c r="AC112"/>
  <c r="L92" i="56"/>
  <c r="BD242" i="46"/>
  <c r="BT230"/>
  <c r="CN164"/>
  <c r="CL230" s="1"/>
  <c r="BT218"/>
  <c r="CN129"/>
  <c r="BT227"/>
  <c r="CN130"/>
  <c r="BT219"/>
  <c r="CN149"/>
  <c r="CL219" s="1"/>
  <c r="BT232"/>
  <c r="CN139"/>
  <c r="AI245"/>
  <c r="AC60"/>
  <c r="AC62"/>
  <c r="AC64"/>
  <c r="AC66"/>
  <c r="AC68"/>
  <c r="AC245"/>
  <c r="AX60"/>
  <c r="AX64"/>
  <c r="AX68"/>
  <c r="AX72"/>
  <c r="AX76"/>
  <c r="AB245"/>
  <c r="AX69"/>
  <c r="AX71"/>
  <c r="AX73"/>
  <c r="AX75"/>
  <c r="AX77"/>
  <c r="BA92"/>
  <c r="C79" i="36"/>
  <c r="BS166" i="46"/>
  <c r="AY239"/>
  <c r="BS159"/>
  <c r="BQ239" s="1"/>
  <c r="AY232"/>
  <c r="BS139"/>
  <c r="AY221"/>
  <c r="BS153"/>
  <c r="BQ221" s="1"/>
  <c r="AY219"/>
  <c r="BS149"/>
  <c r="BQ219" s="1"/>
  <c r="AY228"/>
  <c r="BS134"/>
  <c r="BS130"/>
  <c r="AY227"/>
  <c r="BS126"/>
  <c r="AY217"/>
  <c r="AY226"/>
  <c r="BS123"/>
  <c r="H105" i="47"/>
  <c r="AD245" i="46"/>
  <c r="AX20"/>
  <c r="AX116"/>
  <c r="AC235"/>
  <c r="I121" i="44"/>
  <c r="AY121" i="46"/>
  <c r="AZ121"/>
  <c r="BA121"/>
  <c r="BB121"/>
  <c r="BC121"/>
  <c r="BD121"/>
  <c r="BE121"/>
  <c r="BF121"/>
  <c r="BG121"/>
  <c r="BH121"/>
  <c r="BI121"/>
  <c r="BJ121"/>
  <c r="BK121"/>
  <c r="BL121"/>
  <c r="BM121"/>
  <c r="BN121"/>
  <c r="BO121"/>
  <c r="BP121"/>
  <c r="BQ121"/>
  <c r="BR121"/>
  <c r="F226" i="44"/>
  <c r="F228"/>
  <c r="F231"/>
  <c r="J86"/>
  <c r="G35" i="64"/>
  <c r="I35"/>
  <c r="K35"/>
  <c r="N35"/>
  <c r="AI303"/>
  <c r="AI315"/>
  <c r="AI323"/>
  <c r="AI376"/>
  <c r="AI380"/>
  <c r="AI384"/>
  <c r="AI388"/>
  <c r="AI392"/>
  <c r="AI396"/>
  <c r="AI400"/>
  <c r="AI404"/>
  <c r="AI408"/>
  <c r="CN113" i="46"/>
  <c r="CN109"/>
  <c r="CN105"/>
  <c r="CN101"/>
  <c r="CN97"/>
  <c r="CN95"/>
  <c r="K92" i="56"/>
  <c r="M92"/>
  <c r="CN141" i="46"/>
  <c r="BS80"/>
  <c r="BS79"/>
  <c r="BX240"/>
  <c r="BS204"/>
  <c r="BS200"/>
  <c r="BS183"/>
  <c r="BS179"/>
  <c r="BS175"/>
  <c r="BS171"/>
  <c r="BS141"/>
  <c r="J92" i="56"/>
  <c r="F238" i="44"/>
  <c r="AB262" i="64"/>
  <c r="AC262"/>
  <c r="AD262"/>
  <c r="AE262"/>
  <c r="AF262"/>
  <c r="AG262"/>
  <c r="AI262"/>
  <c r="AH262"/>
  <c r="AJ262"/>
  <c r="AL262"/>
  <c r="AN262"/>
  <c r="AP262"/>
  <c r="AR262"/>
  <c r="AS262"/>
  <c r="AT262"/>
  <c r="AU262"/>
  <c r="AK262"/>
  <c r="AM262"/>
  <c r="AO262"/>
  <c r="AQ262"/>
  <c r="F262"/>
  <c r="F266"/>
  <c r="Y33" i="25"/>
  <c r="AB249" i="46"/>
  <c r="AX25"/>
  <c r="AB481" i="64"/>
  <c r="AB408"/>
  <c r="AB554"/>
  <c r="AV623"/>
  <c r="AB118"/>
  <c r="AB477"/>
  <c r="AB404"/>
  <c r="AB550"/>
  <c r="AV619"/>
  <c r="AB114"/>
  <c r="AB473"/>
  <c r="AB400"/>
  <c r="AB546"/>
  <c r="AV615"/>
  <c r="AB180"/>
  <c r="AB110"/>
  <c r="AB469"/>
  <c r="AB323"/>
  <c r="AB396"/>
  <c r="AB542"/>
  <c r="AV611"/>
  <c r="AB108"/>
  <c r="AB467"/>
  <c r="AB394"/>
  <c r="AB540"/>
  <c r="AV609"/>
  <c r="AB176"/>
  <c r="AB465"/>
  <c r="AB319"/>
  <c r="AB392"/>
  <c r="AB538"/>
  <c r="AV607"/>
  <c r="AB104"/>
  <c r="AB463"/>
  <c r="AB390"/>
  <c r="AB536"/>
  <c r="AV605"/>
  <c r="AB172"/>
  <c r="AB102"/>
  <c r="AB461"/>
  <c r="AB315"/>
  <c r="AB388"/>
  <c r="AB534"/>
  <c r="AV603"/>
  <c r="AB100"/>
  <c r="AB459"/>
  <c r="AB386"/>
  <c r="AB532"/>
  <c r="AV601"/>
  <c r="AB168"/>
  <c r="AB457"/>
  <c r="AB311"/>
  <c r="AB384"/>
  <c r="AB530"/>
  <c r="AV599"/>
  <c r="AB96"/>
  <c r="AB166"/>
  <c r="AB455"/>
  <c r="AB309"/>
  <c r="AB382"/>
  <c r="AB528"/>
  <c r="AV597"/>
  <c r="AB94"/>
  <c r="AB453"/>
  <c r="AB380"/>
  <c r="AB526"/>
  <c r="AV595"/>
  <c r="AB162"/>
  <c r="AB451"/>
  <c r="AB305"/>
  <c r="AB378"/>
  <c r="AB524"/>
  <c r="AV593"/>
  <c r="AB160"/>
  <c r="AB90"/>
  <c r="AB449"/>
  <c r="AB303"/>
  <c r="AB376"/>
  <c r="AB522"/>
  <c r="AV591"/>
  <c r="AD481"/>
  <c r="AD408"/>
  <c r="AD554"/>
  <c r="AD118"/>
  <c r="AD477"/>
  <c r="AD404"/>
  <c r="AD550"/>
  <c r="AD114"/>
  <c r="AD473"/>
  <c r="AD400"/>
  <c r="AD546"/>
  <c r="AD180"/>
  <c r="AD110"/>
  <c r="AD469"/>
  <c r="AD396"/>
  <c r="AD542"/>
  <c r="AD323"/>
  <c r="AD108"/>
  <c r="AD467"/>
  <c r="AD394"/>
  <c r="AD540"/>
  <c r="AD176"/>
  <c r="AD465"/>
  <c r="AD392"/>
  <c r="AD538"/>
  <c r="AD319"/>
  <c r="AD104"/>
  <c r="AD463"/>
  <c r="AD390"/>
  <c r="AD536"/>
  <c r="AD172"/>
  <c r="AD102"/>
  <c r="AD461"/>
  <c r="AD388"/>
  <c r="AD534"/>
  <c r="AD315"/>
  <c r="AD100"/>
  <c r="AD459"/>
  <c r="AD386"/>
  <c r="AD532"/>
  <c r="AD168"/>
  <c r="AD457"/>
  <c r="AD384"/>
  <c r="AD530"/>
  <c r="AD311"/>
  <c r="AD96"/>
  <c r="AD166"/>
  <c r="AD455"/>
  <c r="AD309"/>
  <c r="AD382"/>
  <c r="AD528"/>
  <c r="AD94"/>
  <c r="AD453"/>
  <c r="AD380"/>
  <c r="AD526"/>
  <c r="AD162"/>
  <c r="AD451"/>
  <c r="AD305"/>
  <c r="AD378"/>
  <c r="AD524"/>
  <c r="AD160"/>
  <c r="AD90"/>
  <c r="AD449"/>
  <c r="AD376"/>
  <c r="AD522"/>
  <c r="AD303"/>
  <c r="AF408"/>
  <c r="AF554"/>
  <c r="AF481"/>
  <c r="AF118"/>
  <c r="AF404"/>
  <c r="AF550"/>
  <c r="AF477"/>
  <c r="AF114"/>
  <c r="AF400"/>
  <c r="AF546"/>
  <c r="AF473"/>
  <c r="AF180"/>
  <c r="AF110"/>
  <c r="AF323"/>
  <c r="AF396"/>
  <c r="AF542"/>
  <c r="AF469"/>
  <c r="AF108"/>
  <c r="AF394"/>
  <c r="AF540"/>
  <c r="AF467"/>
  <c r="AF176"/>
  <c r="AF319"/>
  <c r="AF392"/>
  <c r="AF538"/>
  <c r="AF465"/>
  <c r="AF104"/>
  <c r="AF390"/>
  <c r="AF536"/>
  <c r="AF463"/>
  <c r="AF172"/>
  <c r="AF102"/>
  <c r="AF315"/>
  <c r="AF388"/>
  <c r="AF534"/>
  <c r="AF461"/>
  <c r="AF100"/>
  <c r="AF386"/>
  <c r="AF532"/>
  <c r="AF459"/>
  <c r="AF168"/>
  <c r="AF311"/>
  <c r="AF384"/>
  <c r="AF530"/>
  <c r="AF457"/>
  <c r="AF96"/>
  <c r="AF166"/>
  <c r="AF309"/>
  <c r="AF382"/>
  <c r="AF528"/>
  <c r="AF455"/>
  <c r="AF94"/>
  <c r="AF380"/>
  <c r="AF526"/>
  <c r="AF453"/>
  <c r="AF162"/>
  <c r="AF305"/>
  <c r="AF378"/>
  <c r="AF524"/>
  <c r="AF451"/>
  <c r="AF160"/>
  <c r="AF90"/>
  <c r="AF303"/>
  <c r="AF376"/>
  <c r="AF522"/>
  <c r="AF449"/>
  <c r="AI481"/>
  <c r="AI118"/>
  <c r="AI477"/>
  <c r="AI114"/>
  <c r="AI473"/>
  <c r="AI180"/>
  <c r="AI110"/>
  <c r="AI469"/>
  <c r="AI108"/>
  <c r="AI467"/>
  <c r="AI176"/>
  <c r="AI465"/>
  <c r="AI104"/>
  <c r="AI463"/>
  <c r="AI172"/>
  <c r="AI102"/>
  <c r="AI461"/>
  <c r="AI100"/>
  <c r="AI459"/>
  <c r="AI168"/>
  <c r="AI457"/>
  <c r="AI96"/>
  <c r="AI166"/>
  <c r="AI455"/>
  <c r="AI94"/>
  <c r="AI453"/>
  <c r="AI162"/>
  <c r="AI451"/>
  <c r="AI160"/>
  <c r="AI90"/>
  <c r="AI449"/>
  <c r="H105"/>
  <c r="H245"/>
  <c r="H391"/>
  <c r="H318"/>
  <c r="H537"/>
  <c r="AC121"/>
  <c r="AC261"/>
  <c r="AC51"/>
  <c r="AC407"/>
  <c r="AC334"/>
  <c r="AC553"/>
  <c r="AC117"/>
  <c r="AC257"/>
  <c r="AC47"/>
  <c r="AC403"/>
  <c r="AC330"/>
  <c r="AC549"/>
  <c r="AC253"/>
  <c r="AC43"/>
  <c r="AC399"/>
  <c r="AC326"/>
  <c r="AC545"/>
  <c r="AC249"/>
  <c r="AC39"/>
  <c r="AC395"/>
  <c r="AC322"/>
  <c r="AC541"/>
  <c r="AC247"/>
  <c r="AC107"/>
  <c r="AC37"/>
  <c r="AC320"/>
  <c r="AC393"/>
  <c r="AC539"/>
  <c r="AC243"/>
  <c r="AC103"/>
  <c r="AC33"/>
  <c r="AC316"/>
  <c r="AC389"/>
  <c r="AC535"/>
  <c r="AC101"/>
  <c r="AC241"/>
  <c r="AC31"/>
  <c r="AC387"/>
  <c r="AC314"/>
  <c r="AC533"/>
  <c r="AC239"/>
  <c r="AC99"/>
  <c r="AC29"/>
  <c r="AC312"/>
  <c r="AC385"/>
  <c r="AC531"/>
  <c r="AC97"/>
  <c r="AC237"/>
  <c r="AC27"/>
  <c r="AC383"/>
  <c r="AC529"/>
  <c r="AC235"/>
  <c r="AC25"/>
  <c r="AC308"/>
  <c r="AC381"/>
  <c r="AC527"/>
  <c r="AC93"/>
  <c r="AC233"/>
  <c r="AC23"/>
  <c r="AC379"/>
  <c r="AC306"/>
  <c r="AC525"/>
  <c r="AC231"/>
  <c r="AC91"/>
  <c r="AC21"/>
  <c r="AC377"/>
  <c r="AC523"/>
  <c r="AC229"/>
  <c r="AC19"/>
  <c r="AC375"/>
  <c r="AC302"/>
  <c r="AC521"/>
  <c r="J105"/>
  <c r="J245"/>
  <c r="J318"/>
  <c r="J391"/>
  <c r="J537"/>
  <c r="J464"/>
  <c r="AE121"/>
  <c r="AE261"/>
  <c r="AE51"/>
  <c r="AE334"/>
  <c r="AE407"/>
  <c r="AE553"/>
  <c r="AE117"/>
  <c r="AE257"/>
  <c r="AE47"/>
  <c r="AE330"/>
  <c r="AE403"/>
  <c r="AE549"/>
  <c r="AE253"/>
  <c r="AE43"/>
  <c r="AE326"/>
  <c r="AE399"/>
  <c r="AE545"/>
  <c r="AE249"/>
  <c r="AE39"/>
  <c r="AE322"/>
  <c r="AE395"/>
  <c r="AE541"/>
  <c r="AE247"/>
  <c r="AE107"/>
  <c r="AE37"/>
  <c r="AE320"/>
  <c r="AE393"/>
  <c r="AE539"/>
  <c r="AE243"/>
  <c r="AE103"/>
  <c r="AE33"/>
  <c r="AE316"/>
  <c r="AE389"/>
  <c r="AE535"/>
  <c r="AE101"/>
  <c r="AE241"/>
  <c r="AE31"/>
  <c r="AE314"/>
  <c r="AE387"/>
  <c r="AE533"/>
  <c r="AE239"/>
  <c r="AE99"/>
  <c r="AE29"/>
  <c r="AE312"/>
  <c r="AE385"/>
  <c r="AE531"/>
  <c r="AE97"/>
  <c r="AE237"/>
  <c r="AE27"/>
  <c r="AE383"/>
  <c r="AE529"/>
  <c r="AE235"/>
  <c r="AE25"/>
  <c r="AE308"/>
  <c r="AE381"/>
  <c r="AE527"/>
  <c r="AE93"/>
  <c r="AE233"/>
  <c r="AE23"/>
  <c r="AE306"/>
  <c r="AE379"/>
  <c r="AE525"/>
  <c r="AE231"/>
  <c r="AE91"/>
  <c r="AE21"/>
  <c r="AE377"/>
  <c r="AE523"/>
  <c r="AE229"/>
  <c r="AE19"/>
  <c r="AE302"/>
  <c r="AE375"/>
  <c r="AE521"/>
  <c r="L105"/>
  <c r="L245"/>
  <c r="L318"/>
  <c r="L391"/>
  <c r="L537"/>
  <c r="L464"/>
  <c r="AG121"/>
  <c r="AG261"/>
  <c r="AG51"/>
  <c r="AG334"/>
  <c r="AG407"/>
  <c r="AG553"/>
  <c r="AG117"/>
  <c r="AG257"/>
  <c r="AG47"/>
  <c r="AG330"/>
  <c r="AG403"/>
  <c r="AG549"/>
  <c r="AG253"/>
  <c r="AG43"/>
  <c r="AG326"/>
  <c r="AG399"/>
  <c r="AG545"/>
  <c r="AG249"/>
  <c r="AG39"/>
  <c r="AG322"/>
  <c r="AG395"/>
  <c r="AG541"/>
  <c r="AG247"/>
  <c r="AG107"/>
  <c r="AG37"/>
  <c r="AG320"/>
  <c r="AG393"/>
  <c r="AG539"/>
  <c r="AG243"/>
  <c r="AG103"/>
  <c r="AG33"/>
  <c r="AG316"/>
  <c r="AG389"/>
  <c r="AG535"/>
  <c r="AG101"/>
  <c r="AG241"/>
  <c r="AG31"/>
  <c r="AG314"/>
  <c r="AG387"/>
  <c r="AG533"/>
  <c r="AG239"/>
  <c r="AG99"/>
  <c r="AG29"/>
  <c r="AG312"/>
  <c r="AG385"/>
  <c r="AG531"/>
  <c r="AG97"/>
  <c r="AG237"/>
  <c r="AG27"/>
  <c r="AG383"/>
  <c r="AG529"/>
  <c r="AG235"/>
  <c r="AG25"/>
  <c r="AG308"/>
  <c r="AG381"/>
  <c r="AG527"/>
  <c r="AG93"/>
  <c r="AG233"/>
  <c r="AG23"/>
  <c r="AG306"/>
  <c r="AG379"/>
  <c r="AG525"/>
  <c r="AG231"/>
  <c r="AG91"/>
  <c r="AG21"/>
  <c r="AG377"/>
  <c r="AG523"/>
  <c r="AG229"/>
  <c r="AG19"/>
  <c r="AG302"/>
  <c r="AG375"/>
  <c r="AG521"/>
  <c r="O105"/>
  <c r="O245"/>
  <c r="O318"/>
  <c r="O391"/>
  <c r="O537"/>
  <c r="AJ171"/>
  <c r="AJ101"/>
  <c r="AJ241"/>
  <c r="AJ31"/>
  <c r="AJ314"/>
  <c r="AJ387"/>
  <c r="AJ533"/>
  <c r="AJ169"/>
  <c r="AJ99"/>
  <c r="AJ239"/>
  <c r="AJ29"/>
  <c r="AJ312"/>
  <c r="AJ385"/>
  <c r="AJ531"/>
  <c r="AJ97"/>
  <c r="AJ237"/>
  <c r="AJ27"/>
  <c r="AJ383"/>
  <c r="AJ529"/>
  <c r="AJ165"/>
  <c r="AJ235"/>
  <c r="AJ25"/>
  <c r="AJ308"/>
  <c r="AJ381"/>
  <c r="AJ527"/>
  <c r="AJ163"/>
  <c r="AJ93"/>
  <c r="AJ233"/>
  <c r="AJ23"/>
  <c r="AJ306"/>
  <c r="AJ379"/>
  <c r="AJ525"/>
  <c r="AJ91"/>
  <c r="AJ231"/>
  <c r="AJ21"/>
  <c r="AJ377"/>
  <c r="AJ523"/>
  <c r="AJ159"/>
  <c r="AJ229"/>
  <c r="AJ19"/>
  <c r="AJ302"/>
  <c r="AJ375"/>
  <c r="AJ521"/>
  <c r="F18"/>
  <c r="AH22"/>
  <c r="AB22"/>
  <c r="AC22"/>
  <c r="AD22"/>
  <c r="AE22"/>
  <c r="AF22"/>
  <c r="AG22"/>
  <c r="AI22"/>
  <c r="AJ22"/>
  <c r="AK22"/>
  <c r="AL22"/>
  <c r="AM22"/>
  <c r="AN22"/>
  <c r="AO22"/>
  <c r="AP22"/>
  <c r="AQ22"/>
  <c r="AR22"/>
  <c r="AS22"/>
  <c r="AT22"/>
  <c r="AU22"/>
  <c r="F22"/>
  <c r="AH26"/>
  <c r="AB26"/>
  <c r="AC26"/>
  <c r="AD26"/>
  <c r="AE26"/>
  <c r="AF26"/>
  <c r="AG26"/>
  <c r="AI26"/>
  <c r="AJ26"/>
  <c r="AK26"/>
  <c r="AL26"/>
  <c r="AM26"/>
  <c r="AN26"/>
  <c r="AO26"/>
  <c r="AP26"/>
  <c r="AQ26"/>
  <c r="AR26"/>
  <c r="AS26"/>
  <c r="AT26"/>
  <c r="AU26"/>
  <c r="F26"/>
  <c r="AH30"/>
  <c r="AB30"/>
  <c r="AC30"/>
  <c r="AD30"/>
  <c r="AE30"/>
  <c r="AF30"/>
  <c r="AG30"/>
  <c r="AI30"/>
  <c r="AJ30"/>
  <c r="AK30"/>
  <c r="AL30"/>
  <c r="AM30"/>
  <c r="AN30"/>
  <c r="AO30"/>
  <c r="AP30"/>
  <c r="AQ30"/>
  <c r="AR30"/>
  <c r="AS30"/>
  <c r="AT30"/>
  <c r="AU30"/>
  <c r="F30"/>
  <c r="AH34"/>
  <c r="AB34"/>
  <c r="AC34"/>
  <c r="AD34"/>
  <c r="AE34"/>
  <c r="AF34"/>
  <c r="AG34"/>
  <c r="AI34"/>
  <c r="AJ34"/>
  <c r="AK34"/>
  <c r="AL34"/>
  <c r="AM34"/>
  <c r="AN34"/>
  <c r="AO34"/>
  <c r="AP34"/>
  <c r="AQ34"/>
  <c r="AR34"/>
  <c r="AS34"/>
  <c r="AT34"/>
  <c r="AU34"/>
  <c r="F34"/>
  <c r="AH38"/>
  <c r="AB38"/>
  <c r="AC38"/>
  <c r="AD38"/>
  <c r="AE38"/>
  <c r="AF38"/>
  <c r="AG38"/>
  <c r="AI38"/>
  <c r="AJ38"/>
  <c r="AK38"/>
  <c r="AL38"/>
  <c r="AM38"/>
  <c r="AN38"/>
  <c r="AO38"/>
  <c r="AP38"/>
  <c r="AQ38"/>
  <c r="AR38"/>
  <c r="AS38"/>
  <c r="AT38"/>
  <c r="AU38"/>
  <c r="F38"/>
  <c r="AH448"/>
  <c r="AI448"/>
  <c r="AJ448"/>
  <c r="AC448"/>
  <c r="AD448"/>
  <c r="AF448"/>
  <c r="AK448"/>
  <c r="AB448"/>
  <c r="AE448"/>
  <c r="AG448"/>
  <c r="AL448"/>
  <c r="AM448"/>
  <c r="AO448"/>
  <c r="AQ448"/>
  <c r="AS448"/>
  <c r="AU448"/>
  <c r="AN448"/>
  <c r="AP448"/>
  <c r="AR448"/>
  <c r="AT448"/>
  <c r="F448"/>
  <c r="AH452"/>
  <c r="AI452"/>
  <c r="AJ452"/>
  <c r="AC452"/>
  <c r="AD452"/>
  <c r="AF452"/>
  <c r="AK452"/>
  <c r="AB452"/>
  <c r="AE452"/>
  <c r="AG452"/>
  <c r="AL452"/>
  <c r="AM452"/>
  <c r="AO452"/>
  <c r="AQ452"/>
  <c r="AS452"/>
  <c r="AU452"/>
  <c r="AN452"/>
  <c r="AP452"/>
  <c r="AR452"/>
  <c r="AT452"/>
  <c r="F452"/>
  <c r="AH456"/>
  <c r="AI456"/>
  <c r="AJ456"/>
  <c r="AC456"/>
  <c r="AD456"/>
  <c r="AF456"/>
  <c r="AK456"/>
  <c r="AB456"/>
  <c r="AE456"/>
  <c r="AG456"/>
  <c r="AL456"/>
  <c r="AM456"/>
  <c r="AO456"/>
  <c r="AQ456"/>
  <c r="AS456"/>
  <c r="AU456"/>
  <c r="AN456"/>
  <c r="AP456"/>
  <c r="AR456"/>
  <c r="AT456"/>
  <c r="F456"/>
  <c r="AH460"/>
  <c r="AI460"/>
  <c r="AJ460"/>
  <c r="AC460"/>
  <c r="AD460"/>
  <c r="AF460"/>
  <c r="AK460"/>
  <c r="AB460"/>
  <c r="AE460"/>
  <c r="AG460"/>
  <c r="AL460"/>
  <c r="AM460"/>
  <c r="AO460"/>
  <c r="AQ460"/>
  <c r="AS460"/>
  <c r="AU460"/>
  <c r="AN460"/>
  <c r="AP460"/>
  <c r="AR460"/>
  <c r="AT460"/>
  <c r="F460"/>
  <c r="F464"/>
  <c r="AH468"/>
  <c r="AI468"/>
  <c r="AJ468"/>
  <c r="AC468"/>
  <c r="AD468"/>
  <c r="AF468"/>
  <c r="AK468"/>
  <c r="AB468"/>
  <c r="AE468"/>
  <c r="AG468"/>
  <c r="AL468"/>
  <c r="AM468"/>
  <c r="AO468"/>
  <c r="AQ468"/>
  <c r="AS468"/>
  <c r="AU468"/>
  <c r="AN468"/>
  <c r="AP468"/>
  <c r="AR468"/>
  <c r="AT468"/>
  <c r="F468"/>
  <c r="AH472"/>
  <c r="AI472"/>
  <c r="AJ472"/>
  <c r="AC472"/>
  <c r="AD472"/>
  <c r="AF472"/>
  <c r="AK472"/>
  <c r="AB472"/>
  <c r="AE472"/>
  <c r="AG472"/>
  <c r="AL472"/>
  <c r="AO472"/>
  <c r="AQ472"/>
  <c r="AS472"/>
  <c r="AU472"/>
  <c r="AM472"/>
  <c r="AN472"/>
  <c r="AP472"/>
  <c r="AR472"/>
  <c r="AT472"/>
  <c r="F472"/>
  <c r="AH476"/>
  <c r="AI476"/>
  <c r="AJ476"/>
  <c r="AC476"/>
  <c r="AD476"/>
  <c r="AF476"/>
  <c r="AK476"/>
  <c r="AB476"/>
  <c r="AE476"/>
  <c r="AG476"/>
  <c r="AL476"/>
  <c r="AM476"/>
  <c r="AO476"/>
  <c r="AQ476"/>
  <c r="AS476"/>
  <c r="AU476"/>
  <c r="AN476"/>
  <c r="AP476"/>
  <c r="AR476"/>
  <c r="AT476"/>
  <c r="F476"/>
  <c r="AH480"/>
  <c r="AI480"/>
  <c r="AJ480"/>
  <c r="AC480"/>
  <c r="AD480"/>
  <c r="AF480"/>
  <c r="AK480"/>
  <c r="AB480"/>
  <c r="AE480"/>
  <c r="AG480"/>
  <c r="AL480"/>
  <c r="AO480"/>
  <c r="AQ480"/>
  <c r="AS480"/>
  <c r="AU480"/>
  <c r="AM480"/>
  <c r="AN480"/>
  <c r="AP480"/>
  <c r="AR480"/>
  <c r="AT480"/>
  <c r="F480"/>
  <c r="N236" i="46"/>
  <c r="AC84"/>
  <c r="AA236" s="1"/>
  <c r="AX87"/>
  <c r="AX91"/>
  <c r="AC98"/>
  <c r="AC102"/>
  <c r="AC106"/>
  <c r="AC110"/>
  <c r="AC114"/>
  <c r="BS170"/>
  <c r="CN92"/>
  <c r="CL242" s="1"/>
  <c r="BT242"/>
  <c r="CN85"/>
  <c r="CN138"/>
  <c r="BT222"/>
  <c r="CN154"/>
  <c r="CL222" s="1"/>
  <c r="BT220"/>
  <c r="CN150"/>
  <c r="CL220" s="1"/>
  <c r="BT217"/>
  <c r="CN127"/>
  <c r="BT226"/>
  <c r="CN123"/>
  <c r="CN134"/>
  <c r="BT228"/>
  <c r="BT221"/>
  <c r="CN153"/>
  <c r="CL221" s="1"/>
  <c r="BT239"/>
  <c r="CN159"/>
  <c r="CL239" s="1"/>
  <c r="AX61"/>
  <c r="AX63"/>
  <c r="AX65"/>
  <c r="AX67"/>
  <c r="AX62"/>
  <c r="AX66"/>
  <c r="AX70"/>
  <c r="AX74"/>
  <c r="AX79"/>
  <c r="AC80"/>
  <c r="AC70"/>
  <c r="AC72"/>
  <c r="AC74"/>
  <c r="AC76"/>
  <c r="AC79"/>
  <c r="AX80"/>
  <c r="J145" i="47"/>
  <c r="AX42" i="46"/>
  <c r="AH229"/>
  <c r="AE58" i="25"/>
  <c r="CN86" i="46"/>
  <c r="H92" i="56"/>
  <c r="BU242" i="46"/>
  <c r="BS197"/>
  <c r="BS196"/>
  <c r="BS168"/>
  <c r="AY225"/>
  <c r="BS157"/>
  <c r="BQ225" s="1"/>
  <c r="AY224"/>
  <c r="BS151"/>
  <c r="AY218"/>
  <c r="BS128"/>
  <c r="N241" i="56"/>
  <c r="N177" i="47"/>
  <c r="N351" s="1"/>
  <c r="N105"/>
  <c r="O241" i="56"/>
  <c r="O177" i="47"/>
  <c r="O351" s="1"/>
  <c r="P105"/>
  <c r="Q177"/>
  <c r="Q351" s="1"/>
  <c r="Q105"/>
  <c r="R241" i="56"/>
  <c r="R177" i="47"/>
  <c r="R351" s="1"/>
  <c r="S177"/>
  <c r="S351" s="1"/>
  <c r="S105"/>
  <c r="T241" i="56"/>
  <c r="T177" i="47"/>
  <c r="T351" s="1"/>
  <c r="U177"/>
  <c r="U351" s="1"/>
  <c r="U105"/>
  <c r="V241" i="56"/>
  <c r="V177" i="47"/>
  <c r="V351" s="1"/>
  <c r="W177"/>
  <c r="W351" s="1"/>
  <c r="W105"/>
  <c r="X241" i="56"/>
  <c r="BS20" i="46"/>
  <c r="AZ120"/>
  <c r="BB120"/>
  <c r="BD120"/>
  <c r="BF120"/>
  <c r="BH120"/>
  <c r="BJ120"/>
  <c r="BL120"/>
  <c r="BN120"/>
  <c r="BP120"/>
  <c r="BR120"/>
  <c r="I120" i="44"/>
  <c r="AY120" i="46"/>
  <c r="BA120"/>
  <c r="BC120"/>
  <c r="BE120"/>
  <c r="BG120"/>
  <c r="BI120"/>
  <c r="BK120"/>
  <c r="BM120"/>
  <c r="BO120"/>
  <c r="BQ120"/>
  <c r="C235"/>
  <c r="F215" i="44"/>
  <c r="F216"/>
  <c r="F217"/>
  <c r="F219"/>
  <c r="F222"/>
  <c r="F218"/>
  <c r="F220"/>
  <c r="F225"/>
  <c r="J140"/>
  <c r="H230" s="1"/>
  <c r="F233"/>
  <c r="AI305" i="64"/>
  <c r="AI311"/>
  <c r="AI319"/>
  <c r="AI378"/>
  <c r="AI382"/>
  <c r="AI386"/>
  <c r="AI390"/>
  <c r="AI394"/>
  <c r="AI524"/>
  <c r="AI528"/>
  <c r="AI532"/>
  <c r="AI536"/>
  <c r="AI540"/>
  <c r="BS174" i="46"/>
  <c r="BS178"/>
  <c r="BS182"/>
  <c r="BS186"/>
  <c r="BS190"/>
  <c r="CN111"/>
  <c r="CN107"/>
  <c r="CN103"/>
  <c r="CN99"/>
  <c r="CN142"/>
  <c r="CN135"/>
  <c r="CN131"/>
  <c r="CN94"/>
  <c r="CN98"/>
  <c r="CN100"/>
  <c r="CN102"/>
  <c r="CN104"/>
  <c r="CN106"/>
  <c r="CN108"/>
  <c r="CN110"/>
  <c r="CN112"/>
  <c r="CN114"/>
  <c r="CN88"/>
  <c r="CN90"/>
  <c r="BS203"/>
  <c r="BS205"/>
  <c r="H464" i="64"/>
  <c r="N464"/>
  <c r="BY240" i="46"/>
  <c r="BS202"/>
  <c r="BS189"/>
  <c r="BS185"/>
  <c r="BS181"/>
  <c r="BS177"/>
  <c r="BS173"/>
  <c r="BS143"/>
  <c r="BS136"/>
  <c r="BS132"/>
  <c r="BS124"/>
  <c r="AX119"/>
  <c r="AD235"/>
  <c r="AF235"/>
  <c r="AH235"/>
  <c r="AJ235"/>
  <c r="AL235"/>
  <c r="AN235"/>
  <c r="AP235"/>
  <c r="AR235"/>
  <c r="AT235"/>
  <c r="AX122"/>
  <c r="E177" i="47" l="1"/>
  <c r="U241" i="56"/>
  <c r="P241"/>
  <c r="M177" i="47"/>
  <c r="M351" s="1"/>
  <c r="AW246" i="46"/>
  <c r="W241" i="56"/>
  <c r="S241"/>
  <c r="BS117" i="46"/>
  <c r="BG235"/>
  <c r="BC235"/>
  <c r="AY235"/>
  <c r="F241" i="56"/>
  <c r="Q241"/>
  <c r="BQ224" i="46"/>
  <c r="AV165" i="64"/>
  <c r="CL232" i="46"/>
  <c r="BS115"/>
  <c r="BS119"/>
  <c r="BD246"/>
  <c r="BI235"/>
  <c r="BE235"/>
  <c r="BA235"/>
  <c r="BD235"/>
  <c r="I241" i="56"/>
  <c r="BQ217" i="46"/>
  <c r="AV183" i="64"/>
  <c r="AY246" i="46"/>
  <c r="Z280" i="25"/>
  <c r="X127"/>
  <c r="X280" s="1"/>
  <c r="D105" i="47"/>
  <c r="D177"/>
  <c r="D351" s="1"/>
  <c r="U334"/>
  <c r="BO235" i="46"/>
  <c r="BK235"/>
  <c r="BN235"/>
  <c r="BJ235"/>
  <c r="BB235"/>
  <c r="BQ218"/>
  <c r="J19" i="44"/>
  <c r="CN125" i="46"/>
  <c r="CL216" s="1"/>
  <c r="BM246"/>
  <c r="BJ246"/>
  <c r="BB246"/>
  <c r="BI246"/>
  <c r="N334" i="47"/>
  <c r="L334"/>
  <c r="BS122" i="46"/>
  <c r="X58" i="25"/>
  <c r="AS58" s="1"/>
  <c r="AV191" i="64"/>
  <c r="AV179"/>
  <c r="BF235" i="46"/>
  <c r="AX235"/>
  <c r="AV187" i="64"/>
  <c r="BS125" i="46"/>
  <c r="BQ216" s="1"/>
  <c r="D334" i="47"/>
  <c r="BS187" i="46"/>
  <c r="BS198"/>
  <c r="BS188"/>
  <c r="BM235"/>
  <c r="BP235"/>
  <c r="BL235"/>
  <c r="BH235"/>
  <c r="AZ235"/>
  <c r="AV229"/>
  <c r="AX246"/>
  <c r="AV159" i="64"/>
  <c r="AV163"/>
  <c r="AV169"/>
  <c r="BQ232" i="46"/>
  <c r="AV246"/>
  <c r="I334" i="47"/>
  <c r="AA175" i="64"/>
  <c r="H334" i="47"/>
  <c r="C149"/>
  <c r="C147" i="25"/>
  <c r="C264" s="1"/>
  <c r="Q334" i="47"/>
  <c r="O334"/>
  <c r="M334"/>
  <c r="R334"/>
  <c r="P334"/>
  <c r="V334"/>
  <c r="BG246" i="46"/>
  <c r="AZ246"/>
  <c r="BO246"/>
  <c r="BK246"/>
  <c r="BH246"/>
  <c r="BA246"/>
  <c r="F218"/>
  <c r="C157" i="47"/>
  <c r="BS118" i="46"/>
  <c r="AV173" i="64"/>
  <c r="BS191" i="46"/>
  <c r="AV177" i="64"/>
  <c r="AV171"/>
  <c r="AV249" i="46"/>
  <c r="F217"/>
  <c r="C49" i="25"/>
  <c r="AP39"/>
  <c r="AH39"/>
  <c r="K334" i="47"/>
  <c r="CL226" i="46"/>
  <c r="CN93"/>
  <c r="CL240" s="1"/>
  <c r="T334" i="47"/>
  <c r="BF246" i="46"/>
  <c r="C141" i="25"/>
  <c r="AD39"/>
  <c r="AI39"/>
  <c r="AM39"/>
  <c r="AQ39"/>
  <c r="P361" i="47"/>
  <c r="C197"/>
  <c r="C361" s="1"/>
  <c r="F334"/>
  <c r="AY156" i="46"/>
  <c r="BB156"/>
  <c r="BC156"/>
  <c r="BD156"/>
  <c r="BH156"/>
  <c r="BI156"/>
  <c r="BJ156"/>
  <c r="CF156"/>
  <c r="CG156"/>
  <c r="CH156"/>
  <c r="BN156"/>
  <c r="CJ156"/>
  <c r="BP156"/>
  <c r="CL156"/>
  <c r="BR156"/>
  <c r="I156" i="44"/>
  <c r="BF156" i="46"/>
  <c r="BU156"/>
  <c r="BW156"/>
  <c r="BX156"/>
  <c r="BY156"/>
  <c r="CC156"/>
  <c r="CD156"/>
  <c r="CE156"/>
  <c r="BK156"/>
  <c r="BL156"/>
  <c r="BM156"/>
  <c r="CI156"/>
  <c r="BO156"/>
  <c r="CK156"/>
  <c r="BQ156"/>
  <c r="CM156"/>
  <c r="BZ156"/>
  <c r="BA156"/>
  <c r="BT156"/>
  <c r="CB156"/>
  <c r="CA156"/>
  <c r="BE156"/>
  <c r="AZ156"/>
  <c r="BG156"/>
  <c r="BV156"/>
  <c r="G214" i="44"/>
  <c r="J125"/>
  <c r="H214" s="1"/>
  <c r="J156"/>
  <c r="CN19" i="46"/>
  <c r="J187" i="44"/>
  <c r="H244" s="1"/>
  <c r="G244"/>
  <c r="E233" i="46"/>
  <c r="H19"/>
  <c r="F233" s="1"/>
  <c r="BS19"/>
  <c r="K25" i="67"/>
  <c r="J26"/>
  <c r="C25"/>
  <c r="D82" i="36"/>
  <c r="E82"/>
  <c r="I82"/>
  <c r="M82"/>
  <c r="Q82"/>
  <c r="U82"/>
  <c r="G82"/>
  <c r="O82"/>
  <c r="W82"/>
  <c r="S82"/>
  <c r="T82"/>
  <c r="P82"/>
  <c r="L82"/>
  <c r="H82"/>
  <c r="V82"/>
  <c r="R82"/>
  <c r="N82"/>
  <c r="J82"/>
  <c r="F82"/>
  <c r="I25" i="67"/>
  <c r="F47" i="11"/>
  <c r="J48" i="34"/>
  <c r="F41" i="11"/>
  <c r="E22" i="67" s="1"/>
  <c r="E28" s="1"/>
  <c r="F42" i="11"/>
  <c r="E21" i="67"/>
  <c r="E27" s="1"/>
  <c r="K26"/>
  <c r="J25"/>
  <c r="D47" i="11"/>
  <c r="D47" i="34"/>
  <c r="E57" i="54"/>
  <c r="C21" i="67"/>
  <c r="D41" i="11"/>
  <c r="D42"/>
  <c r="I26" i="67"/>
  <c r="B20"/>
  <c r="K87" i="36" s="1"/>
  <c r="E25" i="67"/>
  <c r="BB137" i="46"/>
  <c r="BX137"/>
  <c r="BD137"/>
  <c r="CC137"/>
  <c r="CD137"/>
  <c r="CE137"/>
  <c r="BK137"/>
  <c r="BL137"/>
  <c r="BM137"/>
  <c r="BN137"/>
  <c r="BO137"/>
  <c r="BP137"/>
  <c r="BQ137"/>
  <c r="BR137"/>
  <c r="BW137"/>
  <c r="BC137"/>
  <c r="BY137"/>
  <c r="BH137"/>
  <c r="BI137"/>
  <c r="BJ137"/>
  <c r="CF137"/>
  <c r="CG137"/>
  <c r="CH137"/>
  <c r="CI137"/>
  <c r="CJ137"/>
  <c r="CK137"/>
  <c r="CL137"/>
  <c r="CM137"/>
  <c r="I137" i="44"/>
  <c r="J137" s="1"/>
  <c r="BG137" i="46"/>
  <c r="AZ137"/>
  <c r="CA137"/>
  <c r="BU137"/>
  <c r="BV137"/>
  <c r="BE137"/>
  <c r="BF137"/>
  <c r="BA137"/>
  <c r="BT137"/>
  <c r="CB137"/>
  <c r="AY137"/>
  <c r="BZ137"/>
  <c r="G334" i="47"/>
  <c r="G238" i="44"/>
  <c r="J93"/>
  <c r="BF133" i="46"/>
  <c r="BG133"/>
  <c r="AZ133"/>
  <c r="BT133"/>
  <c r="CA133"/>
  <c r="CB133"/>
  <c r="BA133"/>
  <c r="BU133"/>
  <c r="AY133"/>
  <c r="BB133"/>
  <c r="BX133"/>
  <c r="BD133"/>
  <c r="CC133"/>
  <c r="CD133"/>
  <c r="CE133"/>
  <c r="BK133"/>
  <c r="BL133"/>
  <c r="BM133"/>
  <c r="BN133"/>
  <c r="BO133"/>
  <c r="BP133"/>
  <c r="BQ133"/>
  <c r="BR133"/>
  <c r="I133" i="44"/>
  <c r="BW133" i="46"/>
  <c r="BC133"/>
  <c r="BA223" s="1"/>
  <c r="BY133"/>
  <c r="BH133"/>
  <c r="BF223" s="1"/>
  <c r="BI133"/>
  <c r="BJ133"/>
  <c r="BH223" s="1"/>
  <c r="CF133"/>
  <c r="CG133"/>
  <c r="CE223" s="1"/>
  <c r="CH133"/>
  <c r="CI133"/>
  <c r="CJ133"/>
  <c r="CK133"/>
  <c r="CL133"/>
  <c r="CM133"/>
  <c r="C223"/>
  <c r="BV133"/>
  <c r="BT223" s="1"/>
  <c r="BZ133"/>
  <c r="BE133"/>
  <c r="F274" i="25"/>
  <c r="E273"/>
  <c r="C142"/>
  <c r="C273" s="1"/>
  <c r="H133" i="44"/>
  <c r="C221"/>
  <c r="H238"/>
  <c r="AV241" i="46"/>
  <c r="D274" i="25"/>
  <c r="C144"/>
  <c r="AB31"/>
  <c r="X30"/>
  <c r="AS30" s="1"/>
  <c r="AV90" i="64"/>
  <c r="AV102"/>
  <c r="E274" i="25"/>
  <c r="C146"/>
  <c r="X41"/>
  <c r="AS41" s="1"/>
  <c r="Z43"/>
  <c r="X43" s="1"/>
  <c r="X29"/>
  <c r="AS29" s="1"/>
  <c r="AA31"/>
  <c r="BS120" i="46"/>
  <c r="AW235"/>
  <c r="E351" i="47"/>
  <c r="V299"/>
  <c r="V56"/>
  <c r="V257" s="1"/>
  <c r="T299"/>
  <c r="T56"/>
  <c r="T257" s="1"/>
  <c r="R299"/>
  <c r="R56"/>
  <c r="R257" s="1"/>
  <c r="P56"/>
  <c r="P257" s="1"/>
  <c r="P299"/>
  <c r="N56"/>
  <c r="N257" s="1"/>
  <c r="N299"/>
  <c r="BQ233" i="46"/>
  <c r="H231" i="44"/>
  <c r="J121"/>
  <c r="H299" i="47"/>
  <c r="H56"/>
  <c r="H257" s="1"/>
  <c r="K105"/>
  <c r="K177"/>
  <c r="K351" s="1"/>
  <c r="L241" i="56"/>
  <c r="AA240" i="46"/>
  <c r="E334" i="47"/>
  <c r="C153"/>
  <c r="X75" i="25"/>
  <c r="AS75" s="1"/>
  <c r="Z147"/>
  <c r="Z264" s="1"/>
  <c r="F164" i="56"/>
  <c r="E218" i="47"/>
  <c r="E373" s="1"/>
  <c r="AC230" i="46"/>
  <c r="AR147" i="25"/>
  <c r="AR264" s="1"/>
  <c r="W218" i="47"/>
  <c r="W373" s="1"/>
  <c r="X164" i="56"/>
  <c r="AU230" i="46"/>
  <c r="AO147" i="25"/>
  <c r="AO264" s="1"/>
  <c r="U164" i="56"/>
  <c r="T218" i="47"/>
  <c r="T373" s="1"/>
  <c r="AR230" i="46"/>
  <c r="AM147" i="25"/>
  <c r="AM264" s="1"/>
  <c r="S164" i="56"/>
  <c r="R218" i="47"/>
  <c r="R373" s="1"/>
  <c r="AP230" i="46"/>
  <c r="AI147" i="25"/>
  <c r="AI264" s="1"/>
  <c r="O164" i="56"/>
  <c r="N218" i="47"/>
  <c r="N373" s="1"/>
  <c r="AL230" i="46"/>
  <c r="AD147" i="25"/>
  <c r="AD264" s="1"/>
  <c r="J164" i="56"/>
  <c r="I218" i="47"/>
  <c r="I373" s="1"/>
  <c r="AG230" i="46"/>
  <c r="AN147" i="25"/>
  <c r="AN264" s="1"/>
  <c r="S218" i="47"/>
  <c r="S373" s="1"/>
  <c r="T164" i="56"/>
  <c r="AQ230" i="46"/>
  <c r="AJ147" i="25"/>
  <c r="AJ264" s="1"/>
  <c r="P164" i="56"/>
  <c r="O218" i="47"/>
  <c r="O373" s="1"/>
  <c r="AM230" i="46"/>
  <c r="AF147" i="25"/>
  <c r="AF264" s="1"/>
  <c r="L164" i="56"/>
  <c r="K218" i="47"/>
  <c r="K373" s="1"/>
  <c r="AI230" i="46"/>
  <c r="J209" i="25"/>
  <c r="J305" s="1"/>
  <c r="K229" i="56"/>
  <c r="D209" i="25"/>
  <c r="E229" i="56"/>
  <c r="Y264" i="25"/>
  <c r="F209"/>
  <c r="F305" s="1"/>
  <c r="G229" i="56"/>
  <c r="G209" i="25"/>
  <c r="G305" s="1"/>
  <c r="H229" i="56"/>
  <c r="AV476" i="64"/>
  <c r="AV468"/>
  <c r="AV460"/>
  <c r="AV452"/>
  <c r="AV448"/>
  <c r="AV34"/>
  <c r="AV26"/>
  <c r="AV522"/>
  <c r="AV303"/>
  <c r="AV378"/>
  <c r="AV451"/>
  <c r="AV380"/>
  <c r="AV94"/>
  <c r="AV528"/>
  <c r="AV309"/>
  <c r="AV166"/>
  <c r="AV384"/>
  <c r="AV457"/>
  <c r="AV386"/>
  <c r="AV100"/>
  <c r="AV534"/>
  <c r="AV315"/>
  <c r="AV390"/>
  <c r="AV104"/>
  <c r="AV538"/>
  <c r="AV319"/>
  <c r="AV176"/>
  <c r="AV540"/>
  <c r="AV467"/>
  <c r="AV396"/>
  <c r="AV469"/>
  <c r="AV180"/>
  <c r="AV546"/>
  <c r="AV473"/>
  <c r="AV404"/>
  <c r="AV118"/>
  <c r="AV408"/>
  <c r="AV262"/>
  <c r="AV235" i="46"/>
  <c r="BQ226"/>
  <c r="BQ228"/>
  <c r="AV466" i="64"/>
  <c r="AV458"/>
  <c r="AV450"/>
  <c r="AV48"/>
  <c r="AV40"/>
  <c r="AV32"/>
  <c r="AV24"/>
  <c r="AV375"/>
  <c r="AV19"/>
  <c r="AV377"/>
  <c r="AV231"/>
  <c r="AV379"/>
  <c r="AV23"/>
  <c r="AV93"/>
  <c r="AV527"/>
  <c r="AV308"/>
  <c r="AV235"/>
  <c r="AV529"/>
  <c r="AV27"/>
  <c r="AV97"/>
  <c r="AV531"/>
  <c r="AV312"/>
  <c r="AV239"/>
  <c r="AV387"/>
  <c r="AV31"/>
  <c r="AV101"/>
  <c r="AV535"/>
  <c r="AV316"/>
  <c r="AV243"/>
  <c r="AV393"/>
  <c r="AV37"/>
  <c r="AV107"/>
  <c r="AV541"/>
  <c r="AV322"/>
  <c r="AV249"/>
  <c r="AV545"/>
  <c r="AV326"/>
  <c r="AV253"/>
  <c r="AV549"/>
  <c r="AV330"/>
  <c r="AV257"/>
  <c r="AV407"/>
  <c r="AV51"/>
  <c r="AV121"/>
  <c r="AA464"/>
  <c r="AA391"/>
  <c r="AA245"/>
  <c r="AV244"/>
  <c r="AV236"/>
  <c r="AV95"/>
  <c r="AV89"/>
  <c r="AV258"/>
  <c r="AV250"/>
  <c r="AV242"/>
  <c r="AV234"/>
  <c r="AV109"/>
  <c r="AV106"/>
  <c r="CL217" i="46"/>
  <c r="AE39" i="25"/>
  <c r="AB39"/>
  <c r="AG39"/>
  <c r="AK39"/>
  <c r="AO39"/>
  <c r="CL218" i="46"/>
  <c r="AX164"/>
  <c r="G233" i="44"/>
  <c r="J120"/>
  <c r="H233" s="1"/>
  <c r="E56" i="47"/>
  <c r="E299"/>
  <c r="W299"/>
  <c r="W56"/>
  <c r="W257" s="1"/>
  <c r="U299"/>
  <c r="U56"/>
  <c r="U257" s="1"/>
  <c r="S299"/>
  <c r="S56"/>
  <c r="S257" s="1"/>
  <c r="Q299"/>
  <c r="Q56"/>
  <c r="Q257" s="1"/>
  <c r="O56"/>
  <c r="O257" s="1"/>
  <c r="O299"/>
  <c r="M56"/>
  <c r="M257" s="1"/>
  <c r="M299"/>
  <c r="G177"/>
  <c r="G351" s="1"/>
  <c r="G105"/>
  <c r="H241" i="56"/>
  <c r="J334" i="47"/>
  <c r="C145"/>
  <c r="Y35" i="25"/>
  <c r="X35" s="1"/>
  <c r="X33"/>
  <c r="AS33" s="1"/>
  <c r="I177" i="47"/>
  <c r="I351" s="1"/>
  <c r="I105"/>
  <c r="J241" i="56"/>
  <c r="L105" i="47"/>
  <c r="L177"/>
  <c r="L351" s="1"/>
  <c r="M241" i="56"/>
  <c r="J105" i="47"/>
  <c r="J177"/>
  <c r="J351" s="1"/>
  <c r="K241" i="56"/>
  <c r="BS121" i="46"/>
  <c r="G92" i="56"/>
  <c r="AY242" i="46"/>
  <c r="BS92"/>
  <c r="G46" i="11"/>
  <c r="O20" i="34"/>
  <c r="Z39" i="25"/>
  <c r="X37"/>
  <c r="AS37" s="1"/>
  <c r="Y39"/>
  <c r="X38"/>
  <c r="AS38" s="1"/>
  <c r="X45"/>
  <c r="D101" i="36" s="1"/>
  <c r="X47" i="25"/>
  <c r="X70"/>
  <c r="AS70" s="1"/>
  <c r="AE56"/>
  <c r="X56" s="1"/>
  <c r="X54"/>
  <c r="AS54" s="1"/>
  <c r="AP147"/>
  <c r="AP264" s="1"/>
  <c r="U218" i="47"/>
  <c r="U373" s="1"/>
  <c r="V164" i="56"/>
  <c r="AS230" i="46"/>
  <c r="AQ147" i="25"/>
  <c r="AQ264" s="1"/>
  <c r="W164" i="56"/>
  <c r="V218" i="47"/>
  <c r="V373" s="1"/>
  <c r="AT230" i="46"/>
  <c r="AK147" i="25"/>
  <c r="AK264" s="1"/>
  <c r="P218" i="47"/>
  <c r="P373" s="1"/>
  <c r="Q164" i="56"/>
  <c r="AN230" i="46"/>
  <c r="AG147" i="25"/>
  <c r="AG264" s="1"/>
  <c r="M164" i="56"/>
  <c r="L218" i="47"/>
  <c r="L373" s="1"/>
  <c r="AJ230" i="46"/>
  <c r="AC147" i="25"/>
  <c r="AC264" s="1"/>
  <c r="I164" i="56"/>
  <c r="H218" i="47"/>
  <c r="H373" s="1"/>
  <c r="AF230" i="46"/>
  <c r="AL147" i="25"/>
  <c r="AL264" s="1"/>
  <c r="Q218" i="47"/>
  <c r="Q373" s="1"/>
  <c r="R164" i="56"/>
  <c r="AO230" i="46"/>
  <c r="AH147" i="25"/>
  <c r="AH264" s="1"/>
  <c r="N164" i="56"/>
  <c r="M218" i="47"/>
  <c r="M373" s="1"/>
  <c r="AK230" i="46"/>
  <c r="X63" i="25"/>
  <c r="AS63" s="1"/>
  <c r="D373" i="47"/>
  <c r="CL228" i="46"/>
  <c r="AV480" i="64"/>
  <c r="AV472"/>
  <c r="AV456"/>
  <c r="AV38"/>
  <c r="AV30"/>
  <c r="AV22"/>
  <c r="AV376"/>
  <c r="AV449"/>
  <c r="AV160"/>
  <c r="AV524"/>
  <c r="AV305"/>
  <c r="AV162"/>
  <c r="AV526"/>
  <c r="AV453"/>
  <c r="AV382"/>
  <c r="AV455"/>
  <c r="AV96"/>
  <c r="AV530"/>
  <c r="AV311"/>
  <c r="AV168"/>
  <c r="AV532"/>
  <c r="AV459"/>
  <c r="AV388"/>
  <c r="AV461"/>
  <c r="AV172"/>
  <c r="AV536"/>
  <c r="AV463"/>
  <c r="AV392"/>
  <c r="AV465"/>
  <c r="AV394"/>
  <c r="AV108"/>
  <c r="AV542"/>
  <c r="AV323"/>
  <c r="AV110"/>
  <c r="AV400"/>
  <c r="AV114"/>
  <c r="AV550"/>
  <c r="AV477"/>
  <c r="AV554"/>
  <c r="AV481"/>
  <c r="AA35"/>
  <c r="AV245" i="46"/>
  <c r="BQ227"/>
  <c r="CL227"/>
  <c r="AV462" i="64"/>
  <c r="AV454"/>
  <c r="AV52"/>
  <c r="AV44"/>
  <c r="AV36"/>
  <c r="AV28"/>
  <c r="AV20"/>
  <c r="AV521"/>
  <c r="AV302"/>
  <c r="AV229"/>
  <c r="AV523"/>
  <c r="AV21"/>
  <c r="AV91"/>
  <c r="AV525"/>
  <c r="AV306"/>
  <c r="AV233"/>
  <c r="AV381"/>
  <c r="AV25"/>
  <c r="AV383"/>
  <c r="AV237"/>
  <c r="AV385"/>
  <c r="AV29"/>
  <c r="AV99"/>
  <c r="AV533"/>
  <c r="AV314"/>
  <c r="AV241"/>
  <c r="AV389"/>
  <c r="AV33"/>
  <c r="AV103"/>
  <c r="AV539"/>
  <c r="AV320"/>
  <c r="AV247"/>
  <c r="AV395"/>
  <c r="AV39"/>
  <c r="AV399"/>
  <c r="AV43"/>
  <c r="AV403"/>
  <c r="AV47"/>
  <c r="AV117"/>
  <c r="AV553"/>
  <c r="AV334"/>
  <c r="AV261"/>
  <c r="AA537"/>
  <c r="AA318"/>
  <c r="AA105"/>
  <c r="AV248"/>
  <c r="AV240"/>
  <c r="AV232"/>
  <c r="AV113"/>
  <c r="AV98"/>
  <c r="AV92"/>
  <c r="AV254"/>
  <c r="AV246"/>
  <c r="AV238"/>
  <c r="AV230"/>
  <c r="AV122"/>
  <c r="X48" i="25"/>
  <c r="D299" i="47" l="1"/>
  <c r="D56"/>
  <c r="D257" s="1"/>
  <c r="BQ246" i="46"/>
  <c r="BQ235"/>
  <c r="BC223"/>
  <c r="CK223"/>
  <c r="CI223"/>
  <c r="CG223"/>
  <c r="G221" i="44"/>
  <c r="BO223" i="46"/>
  <c r="BM223"/>
  <c r="BK223"/>
  <c r="BI223"/>
  <c r="CB223"/>
  <c r="BB223"/>
  <c r="AZ223"/>
  <c r="BS223"/>
  <c r="BP223"/>
  <c r="BN223"/>
  <c r="BL223"/>
  <c r="BY223"/>
  <c r="BD223"/>
  <c r="BZ223"/>
  <c r="B26" i="67"/>
  <c r="C334" i="47"/>
  <c r="X147" i="25"/>
  <c r="X264" s="1"/>
  <c r="BX223" i="46"/>
  <c r="CJ223"/>
  <c r="CH223"/>
  <c r="CF223"/>
  <c r="CD223"/>
  <c r="BG223"/>
  <c r="BW223"/>
  <c r="BU223"/>
  <c r="BJ223"/>
  <c r="CC223"/>
  <c r="CA223"/>
  <c r="BV223"/>
  <c r="CN156"/>
  <c r="BS156"/>
  <c r="C274" i="25"/>
  <c r="C218" i="47"/>
  <c r="C373" s="1"/>
  <c r="C23" i="67"/>
  <c r="D44" i="11"/>
  <c r="C27" i="67"/>
  <c r="E24" i="54"/>
  <c r="E30"/>
  <c r="E28"/>
  <c r="E26"/>
  <c r="E31"/>
  <c r="E29"/>
  <c r="E27"/>
  <c r="E25"/>
  <c r="E23" i="67"/>
  <c r="F44" i="11"/>
  <c r="E87" i="36"/>
  <c r="I87"/>
  <c r="M87"/>
  <c r="Q87"/>
  <c r="U87"/>
  <c r="S87"/>
  <c r="G87"/>
  <c r="O87"/>
  <c r="W87"/>
  <c r="F87"/>
  <c r="V87"/>
  <c r="R87"/>
  <c r="N87"/>
  <c r="H87"/>
  <c r="D87"/>
  <c r="T87"/>
  <c r="P87"/>
  <c r="C22" i="67"/>
  <c r="D22" i="34"/>
  <c r="D23"/>
  <c r="D24"/>
  <c r="D25"/>
  <c r="D26"/>
  <c r="J30"/>
  <c r="J36"/>
  <c r="J32"/>
  <c r="K32" s="1"/>
  <c r="BE223" i="46"/>
  <c r="J87" i="36"/>
  <c r="L87"/>
  <c r="C82"/>
  <c r="X31" i="25"/>
  <c r="AY223" i="46"/>
  <c r="AX223"/>
  <c r="CN137"/>
  <c r="BS137"/>
  <c r="AW223"/>
  <c r="BS133"/>
  <c r="BQ223" s="1"/>
  <c r="J133" i="44"/>
  <c r="H221" s="1"/>
  <c r="F221"/>
  <c r="BR223" i="46"/>
  <c r="CN133"/>
  <c r="K101" i="36"/>
  <c r="AK147" i="46" s="1"/>
  <c r="AF130" i="25" s="1"/>
  <c r="H101" i="36"/>
  <c r="AH127" i="46" s="1"/>
  <c r="AC110" i="25" s="1"/>
  <c r="F101" i="36"/>
  <c r="AF126" i="46" s="1"/>
  <c r="M209" i="25"/>
  <c r="M305" s="1"/>
  <c r="N229" i="56"/>
  <c r="H209" i="25"/>
  <c r="H305" s="1"/>
  <c r="I229" i="56"/>
  <c r="L209" i="25"/>
  <c r="L305" s="1"/>
  <c r="M229" i="56"/>
  <c r="V209" i="25"/>
  <c r="V305" s="1"/>
  <c r="W229" i="56"/>
  <c r="AH126" i="46"/>
  <c r="AD126"/>
  <c r="AD127"/>
  <c r="AD147"/>
  <c r="J56" i="47"/>
  <c r="J257" s="1"/>
  <c r="J299"/>
  <c r="G299"/>
  <c r="G56"/>
  <c r="G257" s="1"/>
  <c r="E257"/>
  <c r="D305" i="25"/>
  <c r="S209"/>
  <c r="S305" s="1"/>
  <c r="T229" i="56"/>
  <c r="W209" i="25"/>
  <c r="W305" s="1"/>
  <c r="X229" i="56"/>
  <c r="Q209" i="25"/>
  <c r="Q305" s="1"/>
  <c r="R229" i="56"/>
  <c r="P209" i="25"/>
  <c r="P305" s="1"/>
  <c r="Q229" i="56"/>
  <c r="U209" i="25"/>
  <c r="U305" s="1"/>
  <c r="V229" i="56"/>
  <c r="M101" i="36"/>
  <c r="O101"/>
  <c r="Q101"/>
  <c r="S101"/>
  <c r="U101"/>
  <c r="L101"/>
  <c r="N101"/>
  <c r="P101"/>
  <c r="R101"/>
  <c r="T101"/>
  <c r="V101"/>
  <c r="W101"/>
  <c r="I101"/>
  <c r="G101"/>
  <c r="E101"/>
  <c r="J101"/>
  <c r="X39" i="25"/>
  <c r="D100" i="36" s="1"/>
  <c r="BQ242" i="46"/>
  <c r="CO92"/>
  <c r="F105" i="47"/>
  <c r="F177"/>
  <c r="G241" i="56"/>
  <c r="D92"/>
  <c r="L56" i="47"/>
  <c r="L257" s="1"/>
  <c r="L299"/>
  <c r="I299"/>
  <c r="I56"/>
  <c r="I257" s="1"/>
  <c r="AV230" i="46"/>
  <c r="CO164"/>
  <c r="K209" i="25"/>
  <c r="K305" s="1"/>
  <c r="L229" i="56"/>
  <c r="O209" i="25"/>
  <c r="O305" s="1"/>
  <c r="P229" i="56"/>
  <c r="I209" i="25"/>
  <c r="I305" s="1"/>
  <c r="J229" i="56"/>
  <c r="N209" i="25"/>
  <c r="N305" s="1"/>
  <c r="O229" i="56"/>
  <c r="R209" i="25"/>
  <c r="R305" s="1"/>
  <c r="S229" i="56"/>
  <c r="T209" i="25"/>
  <c r="T305" s="1"/>
  <c r="U229" i="56"/>
  <c r="E209" i="25"/>
  <c r="E305" s="1"/>
  <c r="F229" i="56"/>
  <c r="K56" i="47"/>
  <c r="K257" s="1"/>
  <c r="K299"/>
  <c r="D164" i="56"/>
  <c r="E38" i="11"/>
  <c r="CL223" i="46" l="1"/>
  <c r="AH147"/>
  <c r="AC130" i="25" s="1"/>
  <c r="T100" i="36"/>
  <c r="AT125" i="46" s="1"/>
  <c r="E100" i="36"/>
  <c r="AE125" i="46" s="1"/>
  <c r="AF127"/>
  <c r="AA110" i="25" s="1"/>
  <c r="AK126" i="46"/>
  <c r="K30" i="34"/>
  <c r="J20"/>
  <c r="BL25"/>
  <c r="E25"/>
  <c r="BM25" s="1"/>
  <c r="BL23"/>
  <c r="E23"/>
  <c r="BM23" s="1"/>
  <c r="C28" i="67"/>
  <c r="F25" i="54"/>
  <c r="BN25" s="1"/>
  <c r="BM25"/>
  <c r="F29"/>
  <c r="F26"/>
  <c r="F30"/>
  <c r="C29" i="67"/>
  <c r="C87" i="36"/>
  <c r="H57" i="54"/>
  <c r="E40" i="11"/>
  <c r="D19" i="67"/>
  <c r="E35" i="11"/>
  <c r="C24" i="72"/>
  <c r="C38" i="11"/>
  <c r="B19" i="41" s="1"/>
  <c r="A19" s="1"/>
  <c r="K36" i="34"/>
  <c r="BM36" s="1"/>
  <c r="BL36"/>
  <c r="BL26"/>
  <c r="E26"/>
  <c r="BM26" s="1"/>
  <c r="BL24"/>
  <c r="E24"/>
  <c r="BM24" s="1"/>
  <c r="E22"/>
  <c r="BL22"/>
  <c r="D20"/>
  <c r="E29" i="67"/>
  <c r="F27" i="54"/>
  <c r="F31"/>
  <c r="F28"/>
  <c r="F24"/>
  <c r="BM24"/>
  <c r="E22"/>
  <c r="J100" i="36"/>
  <c r="AJ125" i="46" s="1"/>
  <c r="L100" i="36"/>
  <c r="AL146" i="46" s="1"/>
  <c r="AG129" i="25" s="1"/>
  <c r="AF147" i="46"/>
  <c r="AA130" i="25" s="1"/>
  <c r="AK127" i="46"/>
  <c r="AF110" i="25" s="1"/>
  <c r="AJ146" i="46"/>
  <c r="AE129" i="25" s="1"/>
  <c r="AE146" i="46"/>
  <c r="Z129" i="25" s="1"/>
  <c r="K164" i="44"/>
  <c r="D229" i="56"/>
  <c r="K92" i="44"/>
  <c r="D241" i="56"/>
  <c r="F351" i="47"/>
  <c r="C177"/>
  <c r="C351" s="1"/>
  <c r="K100" i="36"/>
  <c r="M100"/>
  <c r="O100"/>
  <c r="Q100"/>
  <c r="S100"/>
  <c r="U100"/>
  <c r="W100"/>
  <c r="F100"/>
  <c r="H100"/>
  <c r="N100"/>
  <c r="V100"/>
  <c r="I100"/>
  <c r="R100"/>
  <c r="AE147" i="46"/>
  <c r="Z130" i="25" s="1"/>
  <c r="AE126" i="46"/>
  <c r="AE127"/>
  <c r="Z110" i="25" s="1"/>
  <c r="AI126" i="46"/>
  <c r="AI127"/>
  <c r="AD110" i="25" s="1"/>
  <c r="AI147" i="46"/>
  <c r="AD130" i="25" s="1"/>
  <c r="AW126" i="46"/>
  <c r="AW127"/>
  <c r="AR110" i="25" s="1"/>
  <c r="AW147" i="46"/>
  <c r="AR130" i="25" s="1"/>
  <c r="AT126" i="46"/>
  <c r="AT127"/>
  <c r="AO110" i="25" s="1"/>
  <c r="AT147" i="46"/>
  <c r="AO130" i="25" s="1"/>
  <c r="AP126" i="46"/>
  <c r="AP127"/>
  <c r="AK110" i="25" s="1"/>
  <c r="AP147" i="46"/>
  <c r="AK130" i="25" s="1"/>
  <c r="AL126" i="46"/>
  <c r="AL127"/>
  <c r="AG110" i="25" s="1"/>
  <c r="AL147" i="46"/>
  <c r="AG130" i="25" s="1"/>
  <c r="AS147" i="46"/>
  <c r="AN130" i="25" s="1"/>
  <c r="AS126" i="46"/>
  <c r="AS127"/>
  <c r="AN110" i="25" s="1"/>
  <c r="AO147" i="46"/>
  <c r="AJ130" i="25" s="1"/>
  <c r="AO126" i="46"/>
  <c r="AO127"/>
  <c r="AJ110" i="25" s="1"/>
  <c r="Y130"/>
  <c r="Y109"/>
  <c r="AB217" i="46"/>
  <c r="AC109" i="25"/>
  <c r="AF109"/>
  <c r="P100" i="36"/>
  <c r="X209" i="25"/>
  <c r="X305" s="1"/>
  <c r="C209"/>
  <c r="C305" s="1"/>
  <c r="F56" i="47"/>
  <c r="F299"/>
  <c r="C105"/>
  <c r="C299" s="1"/>
  <c r="AD125" i="46"/>
  <c r="AD146"/>
  <c r="AJ147"/>
  <c r="AE130" i="25" s="1"/>
  <c r="AJ127" i="46"/>
  <c r="AE110" i="25" s="1"/>
  <c r="AJ126" i="46"/>
  <c r="AG147"/>
  <c r="AG126"/>
  <c r="AG127"/>
  <c r="AB110" i="25" s="1"/>
  <c r="AV147" i="46"/>
  <c r="AQ130" i="25" s="1"/>
  <c r="AV126" i="46"/>
  <c r="AV127"/>
  <c r="AQ110" i="25" s="1"/>
  <c r="AR126" i="46"/>
  <c r="AR127"/>
  <c r="AM110" i="25" s="1"/>
  <c r="AR147" i="46"/>
  <c r="AM130" i="25" s="1"/>
  <c r="AN126" i="46"/>
  <c r="AN127"/>
  <c r="AI110" i="25" s="1"/>
  <c r="AN147" i="46"/>
  <c r="AI130" i="25" s="1"/>
  <c r="AU147" i="46"/>
  <c r="AP130" i="25" s="1"/>
  <c r="AU126" i="46"/>
  <c r="AU127"/>
  <c r="AP110" i="25" s="1"/>
  <c r="AQ147" i="46"/>
  <c r="AL130" i="25" s="1"/>
  <c r="AQ126" i="46"/>
  <c r="AQ127"/>
  <c r="AL110" i="25" s="1"/>
  <c r="AM147" i="46"/>
  <c r="AH130" i="25" s="1"/>
  <c r="AM126" i="46"/>
  <c r="AM127"/>
  <c r="AH110" i="25" s="1"/>
  <c r="Y110"/>
  <c r="AA109"/>
  <c r="G100" i="36"/>
  <c r="C101"/>
  <c r="AA251" i="25" l="1"/>
  <c r="AC251"/>
  <c r="AT146" i="46"/>
  <c r="AO129" i="25" s="1"/>
  <c r="AD217" i="46"/>
  <c r="AI217"/>
  <c r="AF217"/>
  <c r="AL125"/>
  <c r="AJ216" s="1"/>
  <c r="X110" i="25"/>
  <c r="BM22" i="34"/>
  <c r="E20"/>
  <c r="D25" i="67"/>
  <c r="B25" s="1"/>
  <c r="B19"/>
  <c r="H31" i="54"/>
  <c r="H29"/>
  <c r="H27"/>
  <c r="H26"/>
  <c r="H30"/>
  <c r="H28"/>
  <c r="K20" i="34"/>
  <c r="BN24" i="54"/>
  <c r="F22"/>
  <c r="E71" i="41"/>
  <c r="E626" i="64" s="1"/>
  <c r="E70" i="41"/>
  <c r="E625" i="64" s="1"/>
  <c r="E65" i="41"/>
  <c r="E620" i="64" s="1"/>
  <c r="E62" i="41"/>
  <c r="E617" i="64" s="1"/>
  <c r="E57" i="41"/>
  <c r="E612" i="64" s="1"/>
  <c r="E79" i="41"/>
  <c r="E80"/>
  <c r="E86"/>
  <c r="E87"/>
  <c r="E89"/>
  <c r="E90"/>
  <c r="E91"/>
  <c r="E93"/>
  <c r="E97"/>
  <c r="E98"/>
  <c r="E99"/>
  <c r="E102"/>
  <c r="E107"/>
  <c r="E110"/>
  <c r="E113"/>
  <c r="E69"/>
  <c r="E624" i="64" s="1"/>
  <c r="E66" i="41"/>
  <c r="E621" i="64" s="1"/>
  <c r="E61" i="41"/>
  <c r="E616" i="64" s="1"/>
  <c r="E58" i="41"/>
  <c r="E613" i="64" s="1"/>
  <c r="E106" i="41"/>
  <c r="E109"/>
  <c r="E111"/>
  <c r="E55"/>
  <c r="E59"/>
  <c r="E63"/>
  <c r="E67"/>
  <c r="E47" i="11"/>
  <c r="G47" i="34"/>
  <c r="C35" i="11"/>
  <c r="E81" i="36" s="1"/>
  <c r="E41" i="11"/>
  <c r="E42"/>
  <c r="D21" i="67"/>
  <c r="C40" i="11"/>
  <c r="AF251" i="25"/>
  <c r="AX127" i="46"/>
  <c r="AG125"/>
  <c r="AG146"/>
  <c r="AB129" i="25" s="1"/>
  <c r="AL109"/>
  <c r="AL251" s="1"/>
  <c r="AO217" i="46"/>
  <c r="AM109" i="25"/>
  <c r="AM251" s="1"/>
  <c r="AP217" i="46"/>
  <c r="AQ109" i="25"/>
  <c r="AQ251" s="1"/>
  <c r="AT217" i="46"/>
  <c r="AB130" i="25"/>
  <c r="X130" s="1"/>
  <c r="AX147" i="46"/>
  <c r="Y108" i="25"/>
  <c r="AB216" i="46"/>
  <c r="F257" i="47"/>
  <c r="C56"/>
  <c r="C257" s="1"/>
  <c r="C100" i="36"/>
  <c r="AH109" i="25"/>
  <c r="AH251" s="1"/>
  <c r="AK217" i="46"/>
  <c r="AP109" i="25"/>
  <c r="AP251" s="1"/>
  <c r="AS217" i="46"/>
  <c r="AI109" i="25"/>
  <c r="AI251" s="1"/>
  <c r="AL217" i="46"/>
  <c r="AB109" i="25"/>
  <c r="AE217" i="46"/>
  <c r="AX126"/>
  <c r="AV217" s="1"/>
  <c r="AE109" i="25"/>
  <c r="AE251" s="1"/>
  <c r="AH217" i="46"/>
  <c r="Y129" i="25"/>
  <c r="AP125" i="46"/>
  <c r="AP146"/>
  <c r="AK129" i="25" s="1"/>
  <c r="AN109"/>
  <c r="AN251" s="1"/>
  <c r="AQ217" i="46"/>
  <c r="AG109" i="25"/>
  <c r="AG251" s="1"/>
  <c r="AJ217" i="46"/>
  <c r="AO109" i="25"/>
  <c r="AO251" s="1"/>
  <c r="AR217" i="46"/>
  <c r="AD109" i="25"/>
  <c r="AD251" s="1"/>
  <c r="AG217" i="46"/>
  <c r="Z109" i="25"/>
  <c r="Z251" s="1"/>
  <c r="AC217" i="46"/>
  <c r="AR125"/>
  <c r="AR146"/>
  <c r="AM129" i="25" s="1"/>
  <c r="AV125" i="46"/>
  <c r="AV146"/>
  <c r="AQ129" i="25" s="1"/>
  <c r="AH125" i="46"/>
  <c r="AH146"/>
  <c r="AC129" i="25" s="1"/>
  <c r="AW125" i="46"/>
  <c r="AW146"/>
  <c r="AR129" i="25" s="1"/>
  <c r="AS125" i="46"/>
  <c r="AS146"/>
  <c r="AN129" i="25" s="1"/>
  <c r="AO125" i="46"/>
  <c r="AO146"/>
  <c r="AJ129" i="25" s="1"/>
  <c r="AK125" i="46"/>
  <c r="AK146"/>
  <c r="AF129" i="25" s="1"/>
  <c r="AG108"/>
  <c r="AG250" s="1"/>
  <c r="I228" i="44"/>
  <c r="L164"/>
  <c r="J228" s="1"/>
  <c r="AO108" i="25"/>
  <c r="AR216" i="46"/>
  <c r="AE108" i="25"/>
  <c r="AE250" s="1"/>
  <c r="AH216" i="46"/>
  <c r="Y251" i="25"/>
  <c r="AJ109"/>
  <c r="AJ251" s="1"/>
  <c r="AM217" i="46"/>
  <c r="AK109" i="25"/>
  <c r="AK251" s="1"/>
  <c r="AN217" i="46"/>
  <c r="AR109" i="25"/>
  <c r="AR251" s="1"/>
  <c r="AU217" i="46"/>
  <c r="AI125"/>
  <c r="AI146"/>
  <c r="AD129" i="25" s="1"/>
  <c r="AN125" i="46"/>
  <c r="AN146"/>
  <c r="AI129" i="25" s="1"/>
  <c r="AF125" i="46"/>
  <c r="AF146"/>
  <c r="AA129" i="25" s="1"/>
  <c r="AU125" i="46"/>
  <c r="AU146"/>
  <c r="AP129" i="25" s="1"/>
  <c r="AQ125" i="46"/>
  <c r="AQ146"/>
  <c r="AL129" i="25" s="1"/>
  <c r="AM125" i="46"/>
  <c r="AM146"/>
  <c r="AH129" i="25" s="1"/>
  <c r="I240" i="44"/>
  <c r="L92"/>
  <c r="J240" s="1"/>
  <c r="Z108" i="25"/>
  <c r="Z250" s="1"/>
  <c r="AC216" i="46"/>
  <c r="AO250" i="25" l="1"/>
  <c r="X109"/>
  <c r="X251" s="1"/>
  <c r="AB251"/>
  <c r="D27" i="67"/>
  <c r="B27" s="1"/>
  <c r="B21"/>
  <c r="D22"/>
  <c r="C41" i="11"/>
  <c r="C47"/>
  <c r="E95" i="36" s="1"/>
  <c r="G152" i="46"/>
  <c r="F152"/>
  <c r="D613" i="64"/>
  <c r="E112"/>
  <c r="E398"/>
  <c r="E471"/>
  <c r="E544"/>
  <c r="E42"/>
  <c r="E252"/>
  <c r="D621"/>
  <c r="E120"/>
  <c r="E406"/>
  <c r="E479"/>
  <c r="E552"/>
  <c r="E50"/>
  <c r="E260"/>
  <c r="F156" i="46"/>
  <c r="G156"/>
  <c r="F150"/>
  <c r="G150"/>
  <c r="E220" s="1"/>
  <c r="G143"/>
  <c r="F143"/>
  <c r="F141"/>
  <c r="G141"/>
  <c r="F135"/>
  <c r="G135"/>
  <c r="F133"/>
  <c r="G133"/>
  <c r="G130"/>
  <c r="F130"/>
  <c r="G123"/>
  <c r="F123"/>
  <c r="D617" i="64"/>
  <c r="E116"/>
  <c r="E475"/>
  <c r="E402"/>
  <c r="E548"/>
  <c r="E46"/>
  <c r="E256"/>
  <c r="D625"/>
  <c r="E483"/>
  <c r="E410"/>
  <c r="E556"/>
  <c r="E54"/>
  <c r="E264"/>
  <c r="E124"/>
  <c r="G22" i="54"/>
  <c r="D45" i="11"/>
  <c r="F46"/>
  <c r="L20" i="34"/>
  <c r="I28" i="54"/>
  <c r="BN28" s="1"/>
  <c r="BM28"/>
  <c r="I26"/>
  <c r="BN26" s="1"/>
  <c r="H22"/>
  <c r="BM22" s="1"/>
  <c r="BM26"/>
  <c r="I29"/>
  <c r="BN29" s="1"/>
  <c r="BM29"/>
  <c r="I86" i="36"/>
  <c r="M86"/>
  <c r="N86"/>
  <c r="O86"/>
  <c r="P86"/>
  <c r="Q86"/>
  <c r="R86"/>
  <c r="S86"/>
  <c r="T86"/>
  <c r="U86"/>
  <c r="V86"/>
  <c r="W86"/>
  <c r="H86"/>
  <c r="G86"/>
  <c r="J86"/>
  <c r="K86"/>
  <c r="F86"/>
  <c r="L86"/>
  <c r="D86"/>
  <c r="D23" i="67"/>
  <c r="E44" i="11"/>
  <c r="C42"/>
  <c r="D81" i="36"/>
  <c r="G81"/>
  <c r="K81"/>
  <c r="O81"/>
  <c r="S81"/>
  <c r="W81"/>
  <c r="I81"/>
  <c r="Q81"/>
  <c r="M81"/>
  <c r="U81"/>
  <c r="V81"/>
  <c r="R81"/>
  <c r="N81"/>
  <c r="J81"/>
  <c r="T81"/>
  <c r="P81"/>
  <c r="L81"/>
  <c r="H81"/>
  <c r="F81"/>
  <c r="G30" i="34"/>
  <c r="G32"/>
  <c r="G154" i="46"/>
  <c r="E222" s="1"/>
  <c r="F154"/>
  <c r="G149"/>
  <c r="E219" s="1"/>
  <c r="F149"/>
  <c r="E115" i="64"/>
  <c r="D616"/>
  <c r="E255"/>
  <c r="E45"/>
  <c r="E401"/>
  <c r="E547"/>
  <c r="E474"/>
  <c r="D624"/>
  <c r="E123"/>
  <c r="E53"/>
  <c r="E409"/>
  <c r="E555"/>
  <c r="E263"/>
  <c r="E482"/>
  <c r="G153" i="46"/>
  <c r="E221" s="1"/>
  <c r="F153"/>
  <c r="G145"/>
  <c r="F145"/>
  <c r="F142"/>
  <c r="G142"/>
  <c r="G137"/>
  <c r="F137"/>
  <c r="G134"/>
  <c r="F134"/>
  <c r="G131"/>
  <c r="F131"/>
  <c r="G124"/>
  <c r="F124"/>
  <c r="E111" i="64"/>
  <c r="E181"/>
  <c r="D612"/>
  <c r="E251"/>
  <c r="E397"/>
  <c r="E41"/>
  <c r="E324"/>
  <c r="E543"/>
  <c r="E470"/>
  <c r="D620"/>
  <c r="E259"/>
  <c r="E405"/>
  <c r="E551"/>
  <c r="E478"/>
  <c r="D626"/>
  <c r="E411"/>
  <c r="E557"/>
  <c r="E484"/>
  <c r="E265"/>
  <c r="I30" i="54"/>
  <c r="BN30" s="1"/>
  <c r="BM30"/>
  <c r="I27"/>
  <c r="BM27"/>
  <c r="I31"/>
  <c r="BN31" s="1"/>
  <c r="BM31"/>
  <c r="D46" i="11"/>
  <c r="F20" i="34"/>
  <c r="E86" i="36"/>
  <c r="AH108" i="25"/>
  <c r="AH250" s="1"/>
  <c r="AK216" i="46"/>
  <c r="AL108" i="25"/>
  <c r="AL250" s="1"/>
  <c r="AO216" i="46"/>
  <c r="AP108" i="25"/>
  <c r="AP250" s="1"/>
  <c r="AS216" i="46"/>
  <c r="AA108" i="25"/>
  <c r="AA250" s="1"/>
  <c r="AD216" i="46"/>
  <c r="AI108" i="25"/>
  <c r="AI250" s="1"/>
  <c r="AL216" i="46"/>
  <c r="AD108" i="25"/>
  <c r="AD250" s="1"/>
  <c r="AG216" i="46"/>
  <c r="AX146"/>
  <c r="AF108" i="25"/>
  <c r="AF250" s="1"/>
  <c r="AI216" i="46"/>
  <c r="AJ108" i="25"/>
  <c r="AJ250" s="1"/>
  <c r="AM216" i="46"/>
  <c r="AN108" i="25"/>
  <c r="AN250" s="1"/>
  <c r="AQ216" i="46"/>
  <c r="AR108" i="25"/>
  <c r="AR250" s="1"/>
  <c r="AU216" i="46"/>
  <c r="AC108" i="25"/>
  <c r="AC250" s="1"/>
  <c r="AF216" i="46"/>
  <c r="AQ108" i="25"/>
  <c r="AQ250" s="1"/>
  <c r="AT216" i="46"/>
  <c r="AM108" i="25"/>
  <c r="AM250" s="1"/>
  <c r="AP216" i="46"/>
  <c r="AK108" i="25"/>
  <c r="AK250" s="1"/>
  <c r="AN216" i="46"/>
  <c r="Y250" i="25"/>
  <c r="AB108"/>
  <c r="AB250" s="1"/>
  <c r="AE216" i="46"/>
  <c r="X129" i="25"/>
  <c r="AX125" i="46"/>
  <c r="E228" l="1"/>
  <c r="H142"/>
  <c r="H143"/>
  <c r="H152"/>
  <c r="AV216"/>
  <c r="H156"/>
  <c r="AE139"/>
  <c r="AE140"/>
  <c r="O19" i="34"/>
  <c r="F19"/>
  <c r="AM19"/>
  <c r="U19"/>
  <c r="AA19"/>
  <c r="AS19"/>
  <c r="AP19"/>
  <c r="AD19"/>
  <c r="X19"/>
  <c r="BH19"/>
  <c r="BK19"/>
  <c r="AY19"/>
  <c r="BE19"/>
  <c r="AV19"/>
  <c r="AG19"/>
  <c r="R19"/>
  <c r="BB19"/>
  <c r="AJ19"/>
  <c r="I22" i="54"/>
  <c r="BN27"/>
  <c r="D265" i="64"/>
  <c r="F265" s="1"/>
  <c r="D411"/>
  <c r="F411" s="1"/>
  <c r="D557"/>
  <c r="F557" s="1"/>
  <c r="F626"/>
  <c r="D484"/>
  <c r="F484" s="1"/>
  <c r="E487"/>
  <c r="E511" s="1"/>
  <c r="E414"/>
  <c r="E438" s="1"/>
  <c r="D251"/>
  <c r="D111"/>
  <c r="D324"/>
  <c r="D41"/>
  <c r="F41" s="1"/>
  <c r="D397"/>
  <c r="F612"/>
  <c r="D543"/>
  <c r="D181"/>
  <c r="F181" s="1"/>
  <c r="D470"/>
  <c r="H30" i="34"/>
  <c r="BL30"/>
  <c r="G20"/>
  <c r="BL20" s="1"/>
  <c r="D29" i="67"/>
  <c r="B29" s="1"/>
  <c r="B23"/>
  <c r="E90" i="36" s="1"/>
  <c r="AD140" i="46"/>
  <c r="C86" i="36"/>
  <c r="AD139" i="46"/>
  <c r="AF139"/>
  <c r="AF140"/>
  <c r="AJ139"/>
  <c r="AJ140"/>
  <c r="AH139"/>
  <c r="AH140"/>
  <c r="AV139"/>
  <c r="AV140"/>
  <c r="AT140"/>
  <c r="AT139"/>
  <c r="AR140"/>
  <c r="AR139"/>
  <c r="AP139"/>
  <c r="AP140"/>
  <c r="AN140"/>
  <c r="AN139"/>
  <c r="AI140"/>
  <c r="AI139"/>
  <c r="F625" i="64"/>
  <c r="D483"/>
  <c r="F483" s="1"/>
  <c r="D54"/>
  <c r="F54" s="1"/>
  <c r="D556"/>
  <c r="F556" s="1"/>
  <c r="D264"/>
  <c r="F264" s="1"/>
  <c r="D410"/>
  <c r="F410" s="1"/>
  <c r="D124"/>
  <c r="F124" s="1"/>
  <c r="H123" i="46"/>
  <c r="D226"/>
  <c r="D227"/>
  <c r="H130"/>
  <c r="D479" i="64"/>
  <c r="F479" s="1"/>
  <c r="F621"/>
  <c r="D50"/>
  <c r="F50" s="1"/>
  <c r="D406"/>
  <c r="F406" s="1"/>
  <c r="D120"/>
  <c r="F120" s="1"/>
  <c r="D552"/>
  <c r="F552" s="1"/>
  <c r="D260"/>
  <c r="F260" s="1"/>
  <c r="G95" i="36"/>
  <c r="H95"/>
  <c r="M95"/>
  <c r="Q95"/>
  <c r="I95"/>
  <c r="N95"/>
  <c r="R95"/>
  <c r="V95"/>
  <c r="W95"/>
  <c r="J95"/>
  <c r="K95"/>
  <c r="O95"/>
  <c r="S95"/>
  <c r="L95"/>
  <c r="P95"/>
  <c r="T95"/>
  <c r="U95"/>
  <c r="F95"/>
  <c r="D95"/>
  <c r="F88"/>
  <c r="D88"/>
  <c r="J88"/>
  <c r="G88"/>
  <c r="H88"/>
  <c r="L88"/>
  <c r="N88"/>
  <c r="P88"/>
  <c r="R88"/>
  <c r="T88"/>
  <c r="V88"/>
  <c r="I88"/>
  <c r="K88"/>
  <c r="M88"/>
  <c r="O88"/>
  <c r="Q88"/>
  <c r="S88"/>
  <c r="U88"/>
  <c r="W88"/>
  <c r="E223" i="46"/>
  <c r="D259" i="64"/>
  <c r="F259" s="1"/>
  <c r="D405"/>
  <c r="F405" s="1"/>
  <c r="F620"/>
  <c r="D551"/>
  <c r="F551" s="1"/>
  <c r="D478"/>
  <c r="F478" s="1"/>
  <c r="E560"/>
  <c r="E268"/>
  <c r="E292" s="1"/>
  <c r="H134" i="46"/>
  <c r="D228"/>
  <c r="H153"/>
  <c r="F221" s="1"/>
  <c r="D221"/>
  <c r="D263" i="64"/>
  <c r="F263" s="1"/>
  <c r="D53"/>
  <c r="F53" s="1"/>
  <c r="D409"/>
  <c r="F409" s="1"/>
  <c r="D555"/>
  <c r="F555" s="1"/>
  <c r="F624"/>
  <c r="D482"/>
  <c r="F482" s="1"/>
  <c r="D123"/>
  <c r="F123" s="1"/>
  <c r="D255"/>
  <c r="F255" s="1"/>
  <c r="D115"/>
  <c r="F115" s="1"/>
  <c r="D45"/>
  <c r="F45" s="1"/>
  <c r="D401"/>
  <c r="F401" s="1"/>
  <c r="D547"/>
  <c r="F547" s="1"/>
  <c r="F616"/>
  <c r="D474"/>
  <c r="F474" s="1"/>
  <c r="H149" i="46"/>
  <c r="F219" s="1"/>
  <c r="D219"/>
  <c r="H154"/>
  <c r="F222" s="1"/>
  <c r="D222"/>
  <c r="H32" i="34"/>
  <c r="BM32" s="1"/>
  <c r="BL32"/>
  <c r="C44" i="11"/>
  <c r="AL140" i="46"/>
  <c r="AL139"/>
  <c r="AK139"/>
  <c r="AK140"/>
  <c r="AG139"/>
  <c r="AG140"/>
  <c r="AW140"/>
  <c r="AW139"/>
  <c r="AU140"/>
  <c r="AU139"/>
  <c r="AS139"/>
  <c r="AS140"/>
  <c r="AQ139"/>
  <c r="AQ140"/>
  <c r="AO139"/>
  <c r="AO140"/>
  <c r="AM139"/>
  <c r="AM140"/>
  <c r="BL21" i="54"/>
  <c r="AZ21"/>
  <c r="AN21"/>
  <c r="AB21"/>
  <c r="P21"/>
  <c r="BI21"/>
  <c r="AK21"/>
  <c r="BC21"/>
  <c r="AE21"/>
  <c r="S21"/>
  <c r="BF21"/>
  <c r="AT21"/>
  <c r="AH21"/>
  <c r="V21"/>
  <c r="G21"/>
  <c r="AW21"/>
  <c r="Y21"/>
  <c r="AQ21"/>
  <c r="M21"/>
  <c r="D116" i="64"/>
  <c r="F116" s="1"/>
  <c r="F617"/>
  <c r="D475"/>
  <c r="F475" s="1"/>
  <c r="D548"/>
  <c r="F548" s="1"/>
  <c r="D46"/>
  <c r="F46" s="1"/>
  <c r="D256"/>
  <c r="F256" s="1"/>
  <c r="D402"/>
  <c r="F402" s="1"/>
  <c r="D223" i="46"/>
  <c r="H133"/>
  <c r="D220"/>
  <c r="H150"/>
  <c r="F220" s="1"/>
  <c r="D112" i="64"/>
  <c r="F112" s="1"/>
  <c r="D471"/>
  <c r="F471" s="1"/>
  <c r="F613"/>
  <c r="D398"/>
  <c r="F398" s="1"/>
  <c r="D544"/>
  <c r="F544" s="1"/>
  <c r="D42"/>
  <c r="F42" s="1"/>
  <c r="D252"/>
  <c r="F252" s="1"/>
  <c r="AE165" i="46"/>
  <c r="AE161"/>
  <c r="AZ86"/>
  <c r="F86" i="56" s="1"/>
  <c r="E102" i="47" s="1"/>
  <c r="AZ85" i="46"/>
  <c r="AE160"/>
  <c r="AE158"/>
  <c r="AE163"/>
  <c r="AZ93"/>
  <c r="F93" i="56" s="1"/>
  <c r="E178" i="47" s="1"/>
  <c r="AZ87" i="46"/>
  <c r="F87" i="56" s="1"/>
  <c r="E103" i="47" s="1"/>
  <c r="AE162" i="46"/>
  <c r="D28" i="67"/>
  <c r="B28" s="1"/>
  <c r="B22"/>
  <c r="H124" i="46"/>
  <c r="H131"/>
  <c r="H137"/>
  <c r="H145"/>
  <c r="C81" i="36"/>
  <c r="L19" i="34"/>
  <c r="E226" i="46"/>
  <c r="E227"/>
  <c r="H135"/>
  <c r="H141"/>
  <c r="E88" i="36"/>
  <c r="X108" i="25"/>
  <c r="X250" s="1"/>
  <c r="I89" i="36" l="1"/>
  <c r="AG626" i="64" s="1"/>
  <c r="K89" i="36"/>
  <c r="AI626" i="64" s="1"/>
  <c r="M89" i="36"/>
  <c r="AK626" i="64" s="1"/>
  <c r="O89" i="36"/>
  <c r="AM626" i="64" s="1"/>
  <c r="Q89" i="36"/>
  <c r="AO626" i="64" s="1"/>
  <c r="S89" i="36"/>
  <c r="AQ626" i="64" s="1"/>
  <c r="U89" i="36"/>
  <c r="AS626" i="64" s="1"/>
  <c r="W89" i="36"/>
  <c r="AU626" i="64" s="1"/>
  <c r="D89" i="36"/>
  <c r="J89"/>
  <c r="AH626" i="64" s="1"/>
  <c r="G89" i="36"/>
  <c r="AE626" i="64" s="1"/>
  <c r="H89" i="36"/>
  <c r="AF626" i="64" s="1"/>
  <c r="L89" i="36"/>
  <c r="AJ626" i="64" s="1"/>
  <c r="N89" i="36"/>
  <c r="AL626" i="64" s="1"/>
  <c r="P89" i="36"/>
  <c r="AN626" i="64" s="1"/>
  <c r="R89" i="36"/>
  <c r="AP626" i="64" s="1"/>
  <c r="T89" i="36"/>
  <c r="AR626" i="64" s="1"/>
  <c r="V89" i="36"/>
  <c r="AT626" i="64" s="1"/>
  <c r="F89" i="36"/>
  <c r="AD626" i="64" s="1"/>
  <c r="E175" i="47"/>
  <c r="E54"/>
  <c r="Z146" i="25"/>
  <c r="E217" i="47"/>
  <c r="F163" i="56"/>
  <c r="Z143" i="25"/>
  <c r="E214" i="47"/>
  <c r="F160" i="56"/>
  <c r="E53" i="47"/>
  <c r="E174"/>
  <c r="F165" i="56"/>
  <c r="E210" i="25" s="1"/>
  <c r="Z148"/>
  <c r="E219" i="47"/>
  <c r="M193"/>
  <c r="AH123" i="25"/>
  <c r="AJ123"/>
  <c r="O193" i="47"/>
  <c r="AL123" i="25"/>
  <c r="Q193" i="47"/>
  <c r="S193"/>
  <c r="AN123" i="25"/>
  <c r="U192" i="47"/>
  <c r="AP122" i="25"/>
  <c r="AS232" i="46"/>
  <c r="AR122" i="25"/>
  <c r="W192" i="47"/>
  <c r="AU232" i="46"/>
  <c r="AB123" i="25"/>
  <c r="G193" i="47"/>
  <c r="K193"/>
  <c r="AF123" i="25"/>
  <c r="L192" i="47"/>
  <c r="AG122" i="25"/>
  <c r="AJ232" i="46"/>
  <c r="I92" i="36"/>
  <c r="AG627" i="64" s="1"/>
  <c r="L92" i="36"/>
  <c r="AJ627" i="64" s="1"/>
  <c r="N92" i="36"/>
  <c r="AL627" i="64" s="1"/>
  <c r="P92" i="36"/>
  <c r="AN627" i="64" s="1"/>
  <c r="R92" i="36"/>
  <c r="AP627" i="64" s="1"/>
  <c r="T92" i="36"/>
  <c r="AR627" i="64" s="1"/>
  <c r="V92" i="36"/>
  <c r="AT627" i="64" s="1"/>
  <c r="J92" i="36"/>
  <c r="AH627" i="64" s="1"/>
  <c r="H92" i="36"/>
  <c r="AF627" i="64" s="1"/>
  <c r="G92" i="36"/>
  <c r="AE627" i="64" s="1"/>
  <c r="K92" i="36"/>
  <c r="AI627" i="64" s="1"/>
  <c r="M92" i="36"/>
  <c r="AK627" i="64" s="1"/>
  <c r="O92" i="36"/>
  <c r="AM627" i="64" s="1"/>
  <c r="Q92" i="36"/>
  <c r="AO627" i="64" s="1"/>
  <c r="S92" i="36"/>
  <c r="AQ627" i="64" s="1"/>
  <c r="U92" i="36"/>
  <c r="AS627" i="64" s="1"/>
  <c r="W92" i="36"/>
  <c r="AU627" i="64" s="1"/>
  <c r="D92" i="36"/>
  <c r="F92"/>
  <c r="AD627" i="64" s="1"/>
  <c r="AU612"/>
  <c r="AU620"/>
  <c r="AU616"/>
  <c r="AU624"/>
  <c r="AQ612"/>
  <c r="AQ620"/>
  <c r="AQ616"/>
  <c r="AQ624"/>
  <c r="AM612"/>
  <c r="AM620"/>
  <c r="AM616"/>
  <c r="AM624"/>
  <c r="AI612"/>
  <c r="AI620"/>
  <c r="AI616"/>
  <c r="AI624"/>
  <c r="AT612"/>
  <c r="AT620"/>
  <c r="AT616"/>
  <c r="AT624"/>
  <c r="AP612"/>
  <c r="AP620"/>
  <c r="AP616"/>
  <c r="AP624"/>
  <c r="AL612"/>
  <c r="AL620"/>
  <c r="AL616"/>
  <c r="AL624"/>
  <c r="AF612"/>
  <c r="AF620"/>
  <c r="AF616"/>
  <c r="AF624"/>
  <c r="AH612"/>
  <c r="AH624"/>
  <c r="AH620"/>
  <c r="AH616"/>
  <c r="AD616"/>
  <c r="AD624"/>
  <c r="AD612"/>
  <c r="AD620"/>
  <c r="BA85" i="46"/>
  <c r="BA86"/>
  <c r="G86" i="56" s="1"/>
  <c r="F102" i="47" s="1"/>
  <c r="AF158" i="46"/>
  <c r="AF163"/>
  <c r="AF162"/>
  <c r="BA87"/>
  <c r="G87" i="56" s="1"/>
  <c r="F103" i="47" s="1"/>
  <c r="BA93" i="46"/>
  <c r="G93" i="56" s="1"/>
  <c r="F178" i="47" s="1"/>
  <c r="AF161" i="46"/>
  <c r="AF160"/>
  <c r="AF165"/>
  <c r="AT165"/>
  <c r="AT163"/>
  <c r="AT162"/>
  <c r="BO87"/>
  <c r="U87" i="56" s="1"/>
  <c r="T103" i="47" s="1"/>
  <c r="BO86" i="46"/>
  <c r="U86" i="56" s="1"/>
  <c r="T102" i="47" s="1"/>
  <c r="AT158" i="46"/>
  <c r="AT161"/>
  <c r="AT160"/>
  <c r="BO85"/>
  <c r="BO93"/>
  <c r="U93" i="56" s="1"/>
  <c r="T178" i="47" s="1"/>
  <c r="AL165" i="46"/>
  <c r="AL161"/>
  <c r="AL163"/>
  <c r="BG93"/>
  <c r="M93" i="56" s="1"/>
  <c r="L178" i="47" s="1"/>
  <c r="BG85" i="46"/>
  <c r="AL158"/>
  <c r="AL160"/>
  <c r="AL162"/>
  <c r="BG86"/>
  <c r="M86" i="56" s="1"/>
  <c r="L102" i="47" s="1"/>
  <c r="BG87" i="46"/>
  <c r="M87" i="56" s="1"/>
  <c r="L103" i="47" s="1"/>
  <c r="AO161" i="46"/>
  <c r="AO163"/>
  <c r="AO165"/>
  <c r="BJ87"/>
  <c r="P87" i="56" s="1"/>
  <c r="O103" i="47" s="1"/>
  <c r="BJ86" i="46"/>
  <c r="P86" i="56" s="1"/>
  <c r="O102" i="47" s="1"/>
  <c r="AO160" i="46"/>
  <c r="AO162"/>
  <c r="AO158"/>
  <c r="BJ85"/>
  <c r="BJ93"/>
  <c r="P93" i="56" s="1"/>
  <c r="O178" i="47" s="1"/>
  <c r="BE87" i="46"/>
  <c r="K87" i="56" s="1"/>
  <c r="J103" i="47" s="1"/>
  <c r="BE86" i="46"/>
  <c r="K86" i="56" s="1"/>
  <c r="J102" i="47" s="1"/>
  <c r="AJ162" i="46"/>
  <c r="AJ163"/>
  <c r="AJ158"/>
  <c r="BE93"/>
  <c r="K93" i="56" s="1"/>
  <c r="J178" i="47" s="1"/>
  <c r="BE85" i="46"/>
  <c r="AJ165"/>
  <c r="AJ160"/>
  <c r="AJ161"/>
  <c r="AV161"/>
  <c r="AV163"/>
  <c r="AV165"/>
  <c r="BQ87"/>
  <c r="W87" i="56" s="1"/>
  <c r="V103" i="47" s="1"/>
  <c r="BQ86" i="46"/>
  <c r="W86" i="56" s="1"/>
  <c r="V102" i="47" s="1"/>
  <c r="AV160" i="46"/>
  <c r="AV162"/>
  <c r="AV158"/>
  <c r="BQ85"/>
  <c r="BQ93"/>
  <c r="W93" i="56" s="1"/>
  <c r="V178" i="47" s="1"/>
  <c r="AN165" i="46"/>
  <c r="AN161"/>
  <c r="AN163"/>
  <c r="BI87"/>
  <c r="O87" i="56" s="1"/>
  <c r="N103" i="47" s="1"/>
  <c r="BI86" i="46"/>
  <c r="O86" i="56" s="1"/>
  <c r="N102" i="47" s="1"/>
  <c r="AN158" i="46"/>
  <c r="AN160"/>
  <c r="AN162"/>
  <c r="BI85"/>
  <c r="BI93"/>
  <c r="O93" i="56" s="1"/>
  <c r="N178" i="47" s="1"/>
  <c r="AQ161" i="46"/>
  <c r="AQ163"/>
  <c r="AQ165"/>
  <c r="BL87"/>
  <c r="R87" i="56" s="1"/>
  <c r="Q103" i="47" s="1"/>
  <c r="BL86" i="46"/>
  <c r="R86" i="56" s="1"/>
  <c r="Q102" i="47" s="1"/>
  <c r="AQ160" i="46"/>
  <c r="AQ162"/>
  <c r="AQ158"/>
  <c r="BL85"/>
  <c r="BL93"/>
  <c r="R93" i="56" s="1"/>
  <c r="Q178" i="47" s="1"/>
  <c r="AH162" i="46"/>
  <c r="BC87"/>
  <c r="I87" i="56" s="1"/>
  <c r="H103" i="47" s="1"/>
  <c r="BC86" i="46"/>
  <c r="I86" i="56" s="1"/>
  <c r="H102" i="47" s="1"/>
  <c r="AH163" i="46"/>
  <c r="AH160"/>
  <c r="BC85"/>
  <c r="BC93"/>
  <c r="I93" i="56" s="1"/>
  <c r="H178" i="47" s="1"/>
  <c r="AH158" i="46"/>
  <c r="AH165"/>
  <c r="AH161"/>
  <c r="AD122" i="25"/>
  <c r="AG232" i="46"/>
  <c r="I192" i="47"/>
  <c r="N192"/>
  <c r="AI122" i="25"/>
  <c r="AL232" i="46"/>
  <c r="P193" i="47"/>
  <c r="AK123" i="25"/>
  <c r="AM122"/>
  <c r="AP232" i="46"/>
  <c r="R192" i="47"/>
  <c r="T192"/>
  <c r="AO122" i="25"/>
  <c r="AR232" i="46"/>
  <c r="AQ123" i="25"/>
  <c r="V193" i="47"/>
  <c r="H193"/>
  <c r="AC123" i="25"/>
  <c r="AE123"/>
  <c r="J193" i="47"/>
  <c r="AA123" i="25"/>
  <c r="F193" i="47"/>
  <c r="D192"/>
  <c r="AB232" i="46"/>
  <c r="Y122" i="25"/>
  <c r="AX139" i="46"/>
  <c r="D193" i="47"/>
  <c r="Y123" i="25"/>
  <c r="AX140" i="46"/>
  <c r="AC613" i="64"/>
  <c r="AC621"/>
  <c r="AC617"/>
  <c r="AC625"/>
  <c r="BM30" i="34"/>
  <c r="H20"/>
  <c r="F111" i="64"/>
  <c r="E192" i="47"/>
  <c r="Z122" i="25"/>
  <c r="AC232" i="46"/>
  <c r="F223"/>
  <c r="AC612" i="64"/>
  <c r="AC620"/>
  <c r="AC616"/>
  <c r="AC624"/>
  <c r="Z145" i="25"/>
  <c r="E216" i="47"/>
  <c r="F162" i="56"/>
  <c r="F158"/>
  <c r="E203" i="25" s="1"/>
  <c r="AC240" i="46"/>
  <c r="Z141" i="25"/>
  <c r="E212" i="47"/>
  <c r="F85" i="56"/>
  <c r="AX240" i="46"/>
  <c r="F161" i="56"/>
  <c r="Z144" i="25"/>
  <c r="E215" i="47"/>
  <c r="M192"/>
  <c r="AH122" i="25"/>
  <c r="AK232" i="46"/>
  <c r="AJ122" i="25"/>
  <c r="AM232" i="46"/>
  <c r="O192" i="47"/>
  <c r="Q192"/>
  <c r="AO232" i="46"/>
  <c r="AL122" i="25"/>
  <c r="AN122"/>
  <c r="S192" i="47"/>
  <c r="AQ232" i="46"/>
  <c r="U193" i="47"/>
  <c r="AP123" i="25"/>
  <c r="W193" i="47"/>
  <c r="W360" s="1"/>
  <c r="AR123" i="25"/>
  <c r="AR266" s="1"/>
  <c r="AB122"/>
  <c r="AB266" s="1"/>
  <c r="AE232" i="46"/>
  <c r="G192" i="47"/>
  <c r="G360" s="1"/>
  <c r="K192"/>
  <c r="AF122" i="25"/>
  <c r="AI232" i="46"/>
  <c r="AG123" i="25"/>
  <c r="L193" i="47"/>
  <c r="E584" i="64"/>
  <c r="AS612"/>
  <c r="AS620"/>
  <c r="AS616"/>
  <c r="AS624"/>
  <c r="AO612"/>
  <c r="AO620"/>
  <c r="AO616"/>
  <c r="AO624"/>
  <c r="AK612"/>
  <c r="AK620"/>
  <c r="AK616"/>
  <c r="AK624"/>
  <c r="AG612"/>
  <c r="AG620"/>
  <c r="AG616"/>
  <c r="AG624"/>
  <c r="AR612"/>
  <c r="AR620"/>
  <c r="AR616"/>
  <c r="AR624"/>
  <c r="AN612"/>
  <c r="AN620"/>
  <c r="AN616"/>
  <c r="AN624"/>
  <c r="AJ612"/>
  <c r="AJ620"/>
  <c r="AJ616"/>
  <c r="AJ624"/>
  <c r="AE612"/>
  <c r="AE620"/>
  <c r="AE616"/>
  <c r="AE624"/>
  <c r="AB612"/>
  <c r="AB620"/>
  <c r="C88" i="36"/>
  <c r="AB616" i="64"/>
  <c r="AB624"/>
  <c r="AD165" i="46"/>
  <c r="AD160"/>
  <c r="AY85"/>
  <c r="AY86"/>
  <c r="C95" i="36"/>
  <c r="AD158" i="46"/>
  <c r="AD163"/>
  <c r="AD162"/>
  <c r="AY87"/>
  <c r="AY93"/>
  <c r="AD161"/>
  <c r="AU165"/>
  <c r="AU161"/>
  <c r="AU163"/>
  <c r="BP87"/>
  <c r="V87" i="56" s="1"/>
  <c r="U103" i="47" s="1"/>
  <c r="BP86" i="46"/>
  <c r="V86" i="56" s="1"/>
  <c r="U102" i="47" s="1"/>
  <c r="AU158" i="46"/>
  <c r="AU160"/>
  <c r="AU162"/>
  <c r="BP85"/>
  <c r="BP93"/>
  <c r="V93" i="56" s="1"/>
  <c r="U178" i="47" s="1"/>
  <c r="AP165" i="46"/>
  <c r="AP161"/>
  <c r="AP163"/>
  <c r="BK87"/>
  <c r="Q87" i="56" s="1"/>
  <c r="P103" i="47" s="1"/>
  <c r="BK86" i="46"/>
  <c r="Q86" i="56" s="1"/>
  <c r="P102" i="47" s="1"/>
  <c r="AP158" i="46"/>
  <c r="AP160"/>
  <c r="AP162"/>
  <c r="BK85"/>
  <c r="BK93"/>
  <c r="Q93" i="56" s="1"/>
  <c r="P178" i="47" s="1"/>
  <c r="AS161" i="46"/>
  <c r="AS163"/>
  <c r="AS165"/>
  <c r="BN87"/>
  <c r="T87" i="56" s="1"/>
  <c r="S103" i="47" s="1"/>
  <c r="BN86" i="46"/>
  <c r="T86" i="56" s="1"/>
  <c r="S102" i="47" s="1"/>
  <c r="AS160" i="46"/>
  <c r="AS162"/>
  <c r="AS158"/>
  <c r="BN85"/>
  <c r="BN93"/>
  <c r="T93" i="56" s="1"/>
  <c r="S178" i="47" s="1"/>
  <c r="AK161" i="46"/>
  <c r="AK163"/>
  <c r="AK165"/>
  <c r="BF86"/>
  <c r="L86" i="56" s="1"/>
  <c r="K102" i="47" s="1"/>
  <c r="BF87" i="46"/>
  <c r="L87" i="56" s="1"/>
  <c r="K103" i="47" s="1"/>
  <c r="AK160" i="46"/>
  <c r="AK162"/>
  <c r="AK158"/>
  <c r="BF85"/>
  <c r="BF93"/>
  <c r="L93" i="56" s="1"/>
  <c r="K178" i="47" s="1"/>
  <c r="AW165" i="46"/>
  <c r="AW161"/>
  <c r="AW163"/>
  <c r="BR87"/>
  <c r="X87" i="56" s="1"/>
  <c r="W103" i="47" s="1"/>
  <c r="BR86" i="46"/>
  <c r="X86" i="56" s="1"/>
  <c r="W102" i="47" s="1"/>
  <c r="AW158" i="46"/>
  <c r="AW160"/>
  <c r="AW162"/>
  <c r="BR85"/>
  <c r="BR93"/>
  <c r="X93" i="56" s="1"/>
  <c r="W178" i="47" s="1"/>
  <c r="AR165" i="46"/>
  <c r="AR161"/>
  <c r="AR163"/>
  <c r="BM87"/>
  <c r="S87" i="56" s="1"/>
  <c r="R103" i="47" s="1"/>
  <c r="BM86" i="46"/>
  <c r="S86" i="56" s="1"/>
  <c r="R102" i="47" s="1"/>
  <c r="AR158" i="46"/>
  <c r="AR160"/>
  <c r="AR162"/>
  <c r="BM85"/>
  <c r="BM93"/>
  <c r="S93" i="56" s="1"/>
  <c r="R178" i="47" s="1"/>
  <c r="AI160" i="46"/>
  <c r="AI162"/>
  <c r="BD85"/>
  <c r="BD93"/>
  <c r="J93" i="56" s="1"/>
  <c r="I178" i="47" s="1"/>
  <c r="AI165" i="46"/>
  <c r="AI158"/>
  <c r="AI161"/>
  <c r="AI163"/>
  <c r="BD87"/>
  <c r="J87" i="56" s="1"/>
  <c r="I103" i="47" s="1"/>
  <c r="BD86" i="46"/>
  <c r="J86" i="56" s="1"/>
  <c r="I102" i="47" s="1"/>
  <c r="AM161" i="46"/>
  <c r="AM163"/>
  <c r="AM165"/>
  <c r="BH87"/>
  <c r="N87" i="56" s="1"/>
  <c r="M103" i="47" s="1"/>
  <c r="BH86" i="46"/>
  <c r="N86" i="56" s="1"/>
  <c r="M102" i="47" s="1"/>
  <c r="AM160" i="46"/>
  <c r="AM162"/>
  <c r="AM158"/>
  <c r="BH85"/>
  <c r="BH93"/>
  <c r="N93" i="56" s="1"/>
  <c r="M178" i="47" s="1"/>
  <c r="BB93" i="46"/>
  <c r="H93" i="56" s="1"/>
  <c r="G178" i="47" s="1"/>
  <c r="AG163" i="46"/>
  <c r="BB86"/>
  <c r="H86" i="56" s="1"/>
  <c r="G102" i="47" s="1"/>
  <c r="BB87" i="46"/>
  <c r="H87" i="56" s="1"/>
  <c r="G103" i="47" s="1"/>
  <c r="AG165" i="46"/>
  <c r="AG161"/>
  <c r="AG162"/>
  <c r="BB85"/>
  <c r="AG158"/>
  <c r="AG160"/>
  <c r="AD123" i="25"/>
  <c r="I193" i="47"/>
  <c r="N193"/>
  <c r="AI123" i="25"/>
  <c r="AK122"/>
  <c r="AK266" s="1"/>
  <c r="AN232" i="46"/>
  <c r="P192" i="47"/>
  <c r="AM123" i="25"/>
  <c r="R193" i="47"/>
  <c r="AO123" i="25"/>
  <c r="T193" i="47"/>
  <c r="V192"/>
  <c r="AT232" i="46"/>
  <c r="AQ122" i="25"/>
  <c r="H192" i="47"/>
  <c r="AC122" i="25"/>
  <c r="AC266" s="1"/>
  <c r="AF232" i="46"/>
  <c r="J192" i="47"/>
  <c r="J360" s="1"/>
  <c r="AE122" i="25"/>
  <c r="AH232" i="46"/>
  <c r="AA122" i="25"/>
  <c r="AD232" i="46"/>
  <c r="F192" i="47"/>
  <c r="F360" s="1"/>
  <c r="H90" i="36"/>
  <c r="K90"/>
  <c r="M90"/>
  <c r="O90"/>
  <c r="Q90"/>
  <c r="S90"/>
  <c r="U90"/>
  <c r="W90"/>
  <c r="J90"/>
  <c r="G90"/>
  <c r="I90"/>
  <c r="L90"/>
  <c r="N90"/>
  <c r="P90"/>
  <c r="R90"/>
  <c r="T90"/>
  <c r="V90"/>
  <c r="D90"/>
  <c r="F90"/>
  <c r="D487" i="64"/>
  <c r="F470"/>
  <c r="F543"/>
  <c r="D560"/>
  <c r="D584" s="1"/>
  <c r="F397"/>
  <c r="D414"/>
  <c r="F324"/>
  <c r="F251"/>
  <c r="D268"/>
  <c r="J22" i="54"/>
  <c r="J21" s="1"/>
  <c r="E45" i="11"/>
  <c r="BN22" i="54"/>
  <c r="Z123" i="25"/>
  <c r="E193" i="47"/>
  <c r="F226" i="46"/>
  <c r="E89" i="36"/>
  <c r="AC626" i="64" s="1"/>
  <c r="E92" i="36"/>
  <c r="AC627" i="64" s="1"/>
  <c r="F228" i="46"/>
  <c r="F227"/>
  <c r="AA266" i="25" l="1"/>
  <c r="AE266"/>
  <c r="H360" i="47"/>
  <c r="P360"/>
  <c r="Z274" i="25"/>
  <c r="AC557" i="64"/>
  <c r="AC484"/>
  <c r="AC411"/>
  <c r="AC265"/>
  <c r="G20" i="54"/>
  <c r="BF20"/>
  <c r="AT20"/>
  <c r="AH20"/>
  <c r="V20"/>
  <c r="BI20"/>
  <c r="AK20"/>
  <c r="M20"/>
  <c r="AQ20"/>
  <c r="BO22"/>
  <c r="BO21" s="1"/>
  <c r="AE20"/>
  <c r="BL20"/>
  <c r="AZ20"/>
  <c r="AN20"/>
  <c r="AB20"/>
  <c r="P20"/>
  <c r="AW20"/>
  <c r="Y20"/>
  <c r="BO20"/>
  <c r="S20"/>
  <c r="BC20"/>
  <c r="C45" i="11"/>
  <c r="E93" i="36" s="1"/>
  <c r="D292" i="64"/>
  <c r="F268"/>
  <c r="F292" s="1"/>
  <c r="F414"/>
  <c r="F438" s="1"/>
  <c r="D438"/>
  <c r="AD617"/>
  <c r="AD625"/>
  <c r="AD613"/>
  <c r="AD621"/>
  <c r="AT613"/>
  <c r="AT621"/>
  <c r="AT617"/>
  <c r="AT625"/>
  <c r="AP613"/>
  <c r="AP621"/>
  <c r="AP617"/>
  <c r="AP625"/>
  <c r="AL613"/>
  <c r="AL621"/>
  <c r="AL617"/>
  <c r="AL625"/>
  <c r="AG613"/>
  <c r="AG621"/>
  <c r="AG617"/>
  <c r="AG625"/>
  <c r="AH617"/>
  <c r="AH621"/>
  <c r="AH625"/>
  <c r="AH613"/>
  <c r="AS613"/>
  <c r="AS621"/>
  <c r="AS617"/>
  <c r="AS625"/>
  <c r="AO613"/>
  <c r="AO621"/>
  <c r="AO617"/>
  <c r="AO625"/>
  <c r="AK613"/>
  <c r="AK621"/>
  <c r="AK617"/>
  <c r="AK625"/>
  <c r="AF613"/>
  <c r="AF621"/>
  <c r="AF617"/>
  <c r="AF625"/>
  <c r="H160" i="56"/>
  <c r="AB143" i="25"/>
  <c r="G214" i="47"/>
  <c r="H85" i="56"/>
  <c r="AZ240" i="46"/>
  <c r="AB144" i="25"/>
  <c r="G215" i="47"/>
  <c r="H161" i="56"/>
  <c r="G175" i="47"/>
  <c r="G54"/>
  <c r="AB146" i="25"/>
  <c r="G217" i="47"/>
  <c r="H163" i="56"/>
  <c r="AH141" i="25"/>
  <c r="M212" i="47"/>
  <c r="N158" i="56"/>
  <c r="M203" i="25" s="1"/>
  <c r="AK240" i="46"/>
  <c r="N160" i="56"/>
  <c r="AH143" i="25"/>
  <c r="M214" i="47"/>
  <c r="M175"/>
  <c r="M54"/>
  <c r="N163" i="56"/>
  <c r="AH146" i="25"/>
  <c r="M217" i="47"/>
  <c r="I174"/>
  <c r="I53"/>
  <c r="AD146" i="25"/>
  <c r="I217" i="47"/>
  <c r="J163" i="56"/>
  <c r="AD141" i="25"/>
  <c r="I212" i="47"/>
  <c r="J158" i="56"/>
  <c r="I203" i="25" s="1"/>
  <c r="AG240" i="46"/>
  <c r="J162" i="56"/>
  <c r="AD145" i="25"/>
  <c r="I216" i="47"/>
  <c r="AM145" i="25"/>
  <c r="R216" i="47"/>
  <c r="S162" i="56"/>
  <c r="AM141" i="25"/>
  <c r="R212" i="47"/>
  <c r="S158" i="56"/>
  <c r="R203" i="25" s="1"/>
  <c r="AP240" i="46"/>
  <c r="R175" i="47"/>
  <c r="R54"/>
  <c r="R215"/>
  <c r="AM144" i="25"/>
  <c r="S161" i="56"/>
  <c r="AR145" i="25"/>
  <c r="X162" i="56"/>
  <c r="W216" i="47"/>
  <c r="AR141" i="25"/>
  <c r="W212" i="47"/>
  <c r="X158" i="56"/>
  <c r="W203" i="25" s="1"/>
  <c r="AU240" i="46"/>
  <c r="W175" i="47"/>
  <c r="W54"/>
  <c r="X161" i="56"/>
  <c r="AR144" i="25"/>
  <c r="W215" i="47"/>
  <c r="L158" i="56"/>
  <c r="K203" i="25" s="1"/>
  <c r="AI240" i="46"/>
  <c r="AF141" i="25"/>
  <c r="K212" i="47"/>
  <c r="AF143" i="25"/>
  <c r="K214" i="47"/>
  <c r="L160" i="56"/>
  <c r="K53" i="47"/>
  <c r="K174"/>
  <c r="L163" i="56"/>
  <c r="AF146" i="25"/>
  <c r="K217" i="47"/>
  <c r="T158" i="56"/>
  <c r="S203" i="25" s="1"/>
  <c r="AQ240" i="46"/>
  <c r="AN141" i="25"/>
  <c r="S212" i="47"/>
  <c r="AN143" i="25"/>
  <c r="T160" i="56"/>
  <c r="S214" i="47"/>
  <c r="S175"/>
  <c r="S54"/>
  <c r="T163" i="56"/>
  <c r="AN146" i="25"/>
  <c r="S217" i="47"/>
  <c r="Q162" i="56"/>
  <c r="AK145" i="25"/>
  <c r="P216" i="47"/>
  <c r="Q158" i="56"/>
  <c r="P203" i="25" s="1"/>
  <c r="AN240" i="46"/>
  <c r="AK141" i="25"/>
  <c r="P212" i="47"/>
  <c r="P175"/>
  <c r="P54"/>
  <c r="Q161" i="56"/>
  <c r="AK144" i="25"/>
  <c r="P215" i="47"/>
  <c r="U216"/>
  <c r="AP145" i="25"/>
  <c r="V162" i="56"/>
  <c r="V158"/>
  <c r="U203" i="25" s="1"/>
  <c r="AS240" i="46"/>
  <c r="AP141" i="25"/>
  <c r="U212" i="47"/>
  <c r="U175"/>
  <c r="U54"/>
  <c r="V161" i="56"/>
  <c r="AP144" i="25"/>
  <c r="U215" i="47"/>
  <c r="E161" i="56"/>
  <c r="Y144" i="25"/>
  <c r="D215" i="47"/>
  <c r="AX161" i="46"/>
  <c r="CO161" s="1"/>
  <c r="E87" i="56"/>
  <c r="BS87" i="46"/>
  <c r="CO87" s="1"/>
  <c r="Y146" i="25"/>
  <c r="D217" i="47"/>
  <c r="E163" i="56"/>
  <c r="AX163" i="46"/>
  <c r="CO163" s="1"/>
  <c r="E85" i="56"/>
  <c r="AW240" i="46"/>
  <c r="BS85"/>
  <c r="Y148" i="25"/>
  <c r="D219" i="47"/>
  <c r="E165" i="56"/>
  <c r="AX165" i="46"/>
  <c r="CO165" s="1"/>
  <c r="AV616" i="64"/>
  <c r="AB401"/>
  <c r="AB255"/>
  <c r="AB547"/>
  <c r="AB474"/>
  <c r="AB115"/>
  <c r="AB45"/>
  <c r="AV620"/>
  <c r="AB478"/>
  <c r="AB551"/>
  <c r="AB259"/>
  <c r="AB405"/>
  <c r="AE482"/>
  <c r="AE409"/>
  <c r="AE123"/>
  <c r="AE263"/>
  <c r="AE555"/>
  <c r="AE53"/>
  <c r="AE478"/>
  <c r="AE551"/>
  <c r="AE259"/>
  <c r="AE405"/>
  <c r="AJ482"/>
  <c r="AJ53"/>
  <c r="AJ409"/>
  <c r="AJ123"/>
  <c r="AJ263"/>
  <c r="AJ555"/>
  <c r="AJ478"/>
  <c r="AJ551"/>
  <c r="AJ259"/>
  <c r="AJ405"/>
  <c r="AN482"/>
  <c r="AN409"/>
  <c r="AN123"/>
  <c r="AN263"/>
  <c r="AN555"/>
  <c r="AN53"/>
  <c r="AN478"/>
  <c r="AN551"/>
  <c r="AN259"/>
  <c r="AN405"/>
  <c r="AR409"/>
  <c r="AR555"/>
  <c r="AR482"/>
  <c r="AR123"/>
  <c r="AR263"/>
  <c r="AR53"/>
  <c r="AR478"/>
  <c r="AR551"/>
  <c r="AR259"/>
  <c r="AR405"/>
  <c r="AG482"/>
  <c r="AG409"/>
  <c r="AG123"/>
  <c r="AG263"/>
  <c r="AG555"/>
  <c r="AG53"/>
  <c r="AG478"/>
  <c r="AG551"/>
  <c r="AG259"/>
  <c r="AG405"/>
  <c r="AK409"/>
  <c r="AK123"/>
  <c r="AK53"/>
  <c r="AK482"/>
  <c r="AK263"/>
  <c r="AK555"/>
  <c r="AK478"/>
  <c r="AK551"/>
  <c r="AK259"/>
  <c r="AK405"/>
  <c r="AO555"/>
  <c r="AO53"/>
  <c r="AO482"/>
  <c r="AO409"/>
  <c r="AO123"/>
  <c r="AO263"/>
  <c r="AO478"/>
  <c r="AO551"/>
  <c r="AO259"/>
  <c r="AO405"/>
  <c r="AS482"/>
  <c r="AS409"/>
  <c r="AS123"/>
  <c r="AS555"/>
  <c r="AS53"/>
  <c r="AS263"/>
  <c r="AS478"/>
  <c r="AS551"/>
  <c r="AS259"/>
  <c r="AS405"/>
  <c r="E122" i="47"/>
  <c r="E73" s="1"/>
  <c r="E206" i="25"/>
  <c r="E101" i="47"/>
  <c r="F239" i="56"/>
  <c r="AC409" i="64"/>
  <c r="AC263"/>
  <c r="AC555"/>
  <c r="AC53"/>
  <c r="AC482"/>
  <c r="AC123"/>
  <c r="AC551"/>
  <c r="AC259"/>
  <c r="AC405"/>
  <c r="AC478"/>
  <c r="I20" i="34"/>
  <c r="E46" i="11"/>
  <c r="BM20" i="34"/>
  <c r="AC264" i="64"/>
  <c r="AC54"/>
  <c r="AC410"/>
  <c r="AC556"/>
  <c r="AC124"/>
  <c r="AC483"/>
  <c r="AC552"/>
  <c r="AC406"/>
  <c r="AC50"/>
  <c r="AC120"/>
  <c r="AC260"/>
  <c r="AC479"/>
  <c r="Y266" i="25"/>
  <c r="X122"/>
  <c r="C192" i="47"/>
  <c r="D360"/>
  <c r="AC148" i="25"/>
  <c r="H219" i="47"/>
  <c r="I165" i="56"/>
  <c r="H210" i="25" s="1"/>
  <c r="I160" i="56"/>
  <c r="AC143" i="25"/>
  <c r="H214" i="47"/>
  <c r="H53"/>
  <c r="H174"/>
  <c r="I162" i="56"/>
  <c r="AC145" i="25"/>
  <c r="H216" i="47"/>
  <c r="R85" i="56"/>
  <c r="BJ240" i="46"/>
  <c r="AL145" i="25"/>
  <c r="R162" i="56"/>
  <c r="Q216" i="47"/>
  <c r="Q53"/>
  <c r="Q174"/>
  <c r="R165" i="56"/>
  <c r="Q210" i="25" s="1"/>
  <c r="AL148"/>
  <c r="Q219" i="47"/>
  <c r="R161" i="56"/>
  <c r="AL144" i="25"/>
  <c r="Q215" i="47"/>
  <c r="O85" i="56"/>
  <c r="BG240" i="46"/>
  <c r="O160" i="56"/>
  <c r="AI143" i="25"/>
  <c r="N214" i="47"/>
  <c r="N53"/>
  <c r="N174"/>
  <c r="O163" i="56"/>
  <c r="AI146" i="25"/>
  <c r="N217" i="47"/>
  <c r="O165" i="56"/>
  <c r="N210" i="25" s="1"/>
  <c r="AI148"/>
  <c r="N219" i="47"/>
  <c r="W85" i="56"/>
  <c r="BO240" i="46"/>
  <c r="AQ145" i="25"/>
  <c r="V216" i="47"/>
  <c r="W162" i="56"/>
  <c r="V53" i="47"/>
  <c r="V174"/>
  <c r="W165" i="56"/>
  <c r="V210" i="25" s="1"/>
  <c r="AQ148"/>
  <c r="V219" i="47"/>
  <c r="V215"/>
  <c r="AQ144" i="25"/>
  <c r="W161" i="56"/>
  <c r="K160"/>
  <c r="AE143" i="25"/>
  <c r="J214" i="47"/>
  <c r="K85" i="56"/>
  <c r="BC240" i="46"/>
  <c r="AE141" i="25"/>
  <c r="J212" i="47"/>
  <c r="K158" i="56"/>
  <c r="J203" i="25" s="1"/>
  <c r="AH240" i="46"/>
  <c r="K162" i="56"/>
  <c r="AE145" i="25"/>
  <c r="J216" i="47"/>
  <c r="J175"/>
  <c r="J54"/>
  <c r="BH240" i="46"/>
  <c r="P85" i="56"/>
  <c r="P162"/>
  <c r="AJ145" i="25"/>
  <c r="O216" i="47"/>
  <c r="O53"/>
  <c r="O174"/>
  <c r="P165" i="56"/>
  <c r="O210" i="25" s="1"/>
  <c r="AJ148"/>
  <c r="O219" i="47"/>
  <c r="O215"/>
  <c r="AJ144" i="25"/>
  <c r="P161" i="56"/>
  <c r="L53" i="47"/>
  <c r="L174"/>
  <c r="AG143" i="25"/>
  <c r="L214" i="47"/>
  <c r="M160" i="56"/>
  <c r="M85"/>
  <c r="BE240" i="46"/>
  <c r="M163" i="56"/>
  <c r="AG146" i="25"/>
  <c r="L217" i="47"/>
  <c r="M165" i="56"/>
  <c r="L210" i="25" s="1"/>
  <c r="AG148"/>
  <c r="L219" i="47"/>
  <c r="BM240" i="46"/>
  <c r="U85" i="56"/>
  <c r="AO144" i="25"/>
  <c r="U161" i="56"/>
  <c r="T215" i="47"/>
  <c r="T53"/>
  <c r="T174"/>
  <c r="U162" i="56"/>
  <c r="T216" i="47"/>
  <c r="AO145" i="25"/>
  <c r="U165" i="56"/>
  <c r="T210" i="25" s="1"/>
  <c r="AO148"/>
  <c r="T219" i="47"/>
  <c r="AA143" i="25"/>
  <c r="G160" i="56"/>
  <c r="F214" i="47"/>
  <c r="G162" i="56"/>
  <c r="AA145" i="25"/>
  <c r="F216" i="47"/>
  <c r="G158" i="56"/>
  <c r="F203" i="25" s="1"/>
  <c r="AD240" i="46"/>
  <c r="AA141" i="25"/>
  <c r="F212" i="47"/>
  <c r="G85" i="56"/>
  <c r="AY240" i="46"/>
  <c r="AD470" i="64"/>
  <c r="AD397"/>
  <c r="AD251"/>
  <c r="AD181"/>
  <c r="AD324"/>
  <c r="AD111"/>
  <c r="AD543"/>
  <c r="AD41"/>
  <c r="AD474"/>
  <c r="AD401"/>
  <c r="AD255"/>
  <c r="AD115"/>
  <c r="AD547"/>
  <c r="AD45"/>
  <c r="AH478"/>
  <c r="AH551"/>
  <c r="AH259"/>
  <c r="AH405"/>
  <c r="AH324"/>
  <c r="AH111"/>
  <c r="AH543"/>
  <c r="AH41"/>
  <c r="AH470"/>
  <c r="AH397"/>
  <c r="AH251"/>
  <c r="AH181"/>
  <c r="AF255"/>
  <c r="AF474"/>
  <c r="AF401"/>
  <c r="AF115"/>
  <c r="AF547"/>
  <c r="AF45"/>
  <c r="AF324"/>
  <c r="AF543"/>
  <c r="AF41"/>
  <c r="AF251"/>
  <c r="AF470"/>
  <c r="AF397"/>
  <c r="AF111"/>
  <c r="AF181"/>
  <c r="AL401"/>
  <c r="AL45"/>
  <c r="AL474"/>
  <c r="AL255"/>
  <c r="AL115"/>
  <c r="AL547"/>
  <c r="AL111"/>
  <c r="AL543"/>
  <c r="AL41"/>
  <c r="AL470"/>
  <c r="AL324"/>
  <c r="AL397"/>
  <c r="AL251"/>
  <c r="AL181"/>
  <c r="AP474"/>
  <c r="AP115"/>
  <c r="AP547"/>
  <c r="AP401"/>
  <c r="AP255"/>
  <c r="AP45"/>
  <c r="AP111"/>
  <c r="AP543"/>
  <c r="AP41"/>
  <c r="AP470"/>
  <c r="AP324"/>
  <c r="AP397"/>
  <c r="AP251"/>
  <c r="AP181"/>
  <c r="AT474"/>
  <c r="AT401"/>
  <c r="AT115"/>
  <c r="AT45"/>
  <c r="AT255"/>
  <c r="AT547"/>
  <c r="AT111"/>
  <c r="AT543"/>
  <c r="AT41"/>
  <c r="AT470"/>
  <c r="AT324"/>
  <c r="AT397"/>
  <c r="AT251"/>
  <c r="AT181"/>
  <c r="AI474"/>
  <c r="AI401"/>
  <c r="AI255"/>
  <c r="AI115"/>
  <c r="AI547"/>
  <c r="AI45"/>
  <c r="AI470"/>
  <c r="AI324"/>
  <c r="AI111"/>
  <c r="AI41"/>
  <c r="AI397"/>
  <c r="AI543"/>
  <c r="AI251"/>
  <c r="AI181"/>
  <c r="AM474"/>
  <c r="AM115"/>
  <c r="AM45"/>
  <c r="AM401"/>
  <c r="AM255"/>
  <c r="AM547"/>
  <c r="AM470"/>
  <c r="AM111"/>
  <c r="AM41"/>
  <c r="AM324"/>
  <c r="AM397"/>
  <c r="AM543"/>
  <c r="AM251"/>
  <c r="AM181"/>
  <c r="AQ401"/>
  <c r="AQ255"/>
  <c r="AQ474"/>
  <c r="AQ115"/>
  <c r="AQ547"/>
  <c r="AQ45"/>
  <c r="AQ470"/>
  <c r="AQ111"/>
  <c r="AQ41"/>
  <c r="AQ324"/>
  <c r="AQ397"/>
  <c r="AQ543"/>
  <c r="AQ251"/>
  <c r="AQ181"/>
  <c r="AU115"/>
  <c r="AU547"/>
  <c r="AU45"/>
  <c r="AU474"/>
  <c r="AU401"/>
  <c r="AU255"/>
  <c r="AU470"/>
  <c r="AU111"/>
  <c r="AU41"/>
  <c r="AU324"/>
  <c r="AU397"/>
  <c r="AU543"/>
  <c r="AU251"/>
  <c r="AU181"/>
  <c r="AB627"/>
  <c r="C92" i="36"/>
  <c r="AS558" i="64"/>
  <c r="AS412"/>
  <c r="AS485"/>
  <c r="AS266"/>
  <c r="AO558"/>
  <c r="AO266"/>
  <c r="AO412"/>
  <c r="AO485"/>
  <c r="AK558"/>
  <c r="AK266"/>
  <c r="AK412"/>
  <c r="AK485"/>
  <c r="AE412"/>
  <c r="AE266"/>
  <c r="AE485"/>
  <c r="AE558"/>
  <c r="AH485"/>
  <c r="AH558"/>
  <c r="AH412"/>
  <c r="AH266"/>
  <c r="AR485"/>
  <c r="AR558"/>
  <c r="AR412"/>
  <c r="AR266"/>
  <c r="AN485"/>
  <c r="AN558"/>
  <c r="AN412"/>
  <c r="AN266"/>
  <c r="AJ412"/>
  <c r="AJ485"/>
  <c r="AJ558"/>
  <c r="AJ266"/>
  <c r="E121" i="47"/>
  <c r="E205" i="25"/>
  <c r="AD265" i="64"/>
  <c r="AD557"/>
  <c r="AD484"/>
  <c r="AD411"/>
  <c r="AR557"/>
  <c r="AR484"/>
  <c r="AR411"/>
  <c r="AR265"/>
  <c r="AN557"/>
  <c r="AN411"/>
  <c r="AN265"/>
  <c r="AN484"/>
  <c r="AJ265"/>
  <c r="AJ557"/>
  <c r="AJ484"/>
  <c r="AJ411"/>
  <c r="AE265"/>
  <c r="AE557"/>
  <c r="AE484"/>
  <c r="AE411"/>
  <c r="AB626"/>
  <c r="C89" i="36"/>
  <c r="AS265" i="64"/>
  <c r="AS557"/>
  <c r="AS484"/>
  <c r="AS411"/>
  <c r="AO265"/>
  <c r="AO557"/>
  <c r="AO484"/>
  <c r="AO411"/>
  <c r="AK484"/>
  <c r="AK265"/>
  <c r="AK557"/>
  <c r="AK411"/>
  <c r="AG265"/>
  <c r="AG484"/>
  <c r="AG557"/>
  <c r="AG411"/>
  <c r="Z266" i="25"/>
  <c r="C193" i="47"/>
  <c r="AQ266" i="25"/>
  <c r="AO266"/>
  <c r="R360" i="47"/>
  <c r="AM266" i="25"/>
  <c r="AI266"/>
  <c r="I360" i="47"/>
  <c r="AD266" i="25"/>
  <c r="L360" i="47"/>
  <c r="K360"/>
  <c r="U360"/>
  <c r="S360"/>
  <c r="AL266" i="25"/>
  <c r="AJ266"/>
  <c r="M360" i="47"/>
  <c r="AC412" i="64"/>
  <c r="AC558"/>
  <c r="AC485"/>
  <c r="AC266"/>
  <c r="D511"/>
  <c r="F487"/>
  <c r="F511" s="1"/>
  <c r="AB617"/>
  <c r="AB625"/>
  <c r="AB613"/>
  <c r="AB621"/>
  <c r="C90" i="36"/>
  <c r="AR613" i="64"/>
  <c r="AR621"/>
  <c r="AR617"/>
  <c r="AR625"/>
  <c r="AN613"/>
  <c r="AN621"/>
  <c r="AN617"/>
  <c r="AN625"/>
  <c r="AJ613"/>
  <c r="AJ621"/>
  <c r="AJ617"/>
  <c r="AJ625"/>
  <c r="AE613"/>
  <c r="AE621"/>
  <c r="AE617"/>
  <c r="AE625"/>
  <c r="AU613"/>
  <c r="AU621"/>
  <c r="AU617"/>
  <c r="AU625"/>
  <c r="AQ613"/>
  <c r="AQ621"/>
  <c r="AQ617"/>
  <c r="AQ625"/>
  <c r="AM613"/>
  <c r="AM621"/>
  <c r="AM617"/>
  <c r="AM625"/>
  <c r="AI613"/>
  <c r="AI621"/>
  <c r="AI617"/>
  <c r="AI625"/>
  <c r="AB141" i="25"/>
  <c r="G212" i="47"/>
  <c r="H158" i="56"/>
  <c r="G203" i="25" s="1"/>
  <c r="AE240" i="46"/>
  <c r="H162" i="56"/>
  <c r="AB145" i="25"/>
  <c r="G216" i="47"/>
  <c r="H165" i="56"/>
  <c r="G210" i="25" s="1"/>
  <c r="AB148"/>
  <c r="G219" i="47"/>
  <c r="G174"/>
  <c r="G53"/>
  <c r="N85" i="56"/>
  <c r="BF240" i="46"/>
  <c r="AH145" i="25"/>
  <c r="M216" i="47"/>
  <c r="N162" i="56"/>
  <c r="M174" i="47"/>
  <c r="M53"/>
  <c r="AH148" i="25"/>
  <c r="M219" i="47"/>
  <c r="N165" i="56"/>
  <c r="M210" i="25" s="1"/>
  <c r="AH144"/>
  <c r="M215" i="47"/>
  <c r="N161" i="56"/>
  <c r="I175" i="47"/>
  <c r="I54"/>
  <c r="J161" i="56"/>
  <c r="AD144" i="25"/>
  <c r="I215" i="47"/>
  <c r="AD148" i="25"/>
  <c r="I219" i="47"/>
  <c r="J165" i="56"/>
  <c r="I210" i="25" s="1"/>
  <c r="BB240" i="46"/>
  <c r="J85" i="56"/>
  <c r="AD143" i="25"/>
  <c r="I214" i="47"/>
  <c r="J160" i="56"/>
  <c r="S85"/>
  <c r="BK240" i="46"/>
  <c r="S160" i="56"/>
  <c r="AM143" i="25"/>
  <c r="R214" i="47"/>
  <c r="R174"/>
  <c r="R53"/>
  <c r="AM146" i="25"/>
  <c r="S163" i="56"/>
  <c r="R217" i="47"/>
  <c r="AM148" i="25"/>
  <c r="R219" i="47"/>
  <c r="S165" i="56"/>
  <c r="R210" i="25" s="1"/>
  <c r="X85" i="56"/>
  <c r="BP240" i="46"/>
  <c r="W214" i="47"/>
  <c r="AR143" i="25"/>
  <c r="X160" i="56"/>
  <c r="W174" i="47"/>
  <c r="W53"/>
  <c r="AR146" i="25"/>
  <c r="W217" i="47"/>
  <c r="X163" i="56"/>
  <c r="AR148" i="25"/>
  <c r="W219" i="47"/>
  <c r="X165" i="56"/>
  <c r="W210" i="25" s="1"/>
  <c r="L85" i="56"/>
  <c r="BD240" i="46"/>
  <c r="L162" i="56"/>
  <c r="AF145" i="25"/>
  <c r="K216" i="47"/>
  <c r="K54"/>
  <c r="K175"/>
  <c r="AF148" i="25"/>
  <c r="K219" i="47"/>
  <c r="L165" i="56"/>
  <c r="K210" i="25" s="1"/>
  <c r="AF144"/>
  <c r="K215" i="47"/>
  <c r="L161" i="56"/>
  <c r="BL240" i="46"/>
  <c r="T85" i="56"/>
  <c r="S216" i="47"/>
  <c r="AN145" i="25"/>
  <c r="T162" i="56"/>
  <c r="S174" i="47"/>
  <c r="S53"/>
  <c r="AN148" i="25"/>
  <c r="S219" i="47"/>
  <c r="T165" i="56"/>
  <c r="S210" i="25" s="1"/>
  <c r="AN144"/>
  <c r="S215" i="47"/>
  <c r="T161" i="56"/>
  <c r="BI240" i="46"/>
  <c r="Q85" i="56"/>
  <c r="AK143" i="25"/>
  <c r="Q160" i="56"/>
  <c r="P214" i="47"/>
  <c r="P174"/>
  <c r="P53"/>
  <c r="AK146" i="25"/>
  <c r="P217" i="47"/>
  <c r="Q163" i="56"/>
  <c r="AK148" i="25"/>
  <c r="P219" i="47"/>
  <c r="Q165" i="56"/>
  <c r="P210" i="25" s="1"/>
  <c r="BN240" i="46"/>
  <c r="V85" i="56"/>
  <c r="AP143" i="25"/>
  <c r="V160" i="56"/>
  <c r="U214" i="47"/>
  <c r="U174"/>
  <c r="U53"/>
  <c r="AP146" i="25"/>
  <c r="U217" i="47"/>
  <c r="V163" i="56"/>
  <c r="AP148" i="25"/>
  <c r="U219" i="47"/>
  <c r="V165" i="56"/>
  <c r="U210" i="25" s="1"/>
  <c r="E93" i="56"/>
  <c r="BS93" i="46"/>
  <c r="CO93" s="1"/>
  <c r="D216" i="47"/>
  <c r="Y145" i="25"/>
  <c r="X145" s="1"/>
  <c r="E162" i="56"/>
  <c r="AX162" i="46"/>
  <c r="CO162" s="1"/>
  <c r="D212" i="47"/>
  <c r="AB240" i="46"/>
  <c r="Y141" i="25"/>
  <c r="E158" i="56"/>
  <c r="AX158" i="46"/>
  <c r="E86" i="56"/>
  <c r="BS86" i="46"/>
  <c r="CO86" s="1"/>
  <c r="Y143" i="25"/>
  <c r="E160" i="56"/>
  <c r="D214" i="47"/>
  <c r="AX160" i="46"/>
  <c r="CO160" s="1"/>
  <c r="AV624" i="64"/>
  <c r="AB482"/>
  <c r="AB409"/>
  <c r="AB123"/>
  <c r="AB263"/>
  <c r="AB555"/>
  <c r="AB53"/>
  <c r="AV612"/>
  <c r="AB397"/>
  <c r="AB543"/>
  <c r="AB251"/>
  <c r="AB181"/>
  <c r="AB470"/>
  <c r="AB324"/>
  <c r="AB111"/>
  <c r="AB41"/>
  <c r="AE474"/>
  <c r="AE115"/>
  <c r="AE401"/>
  <c r="AE255"/>
  <c r="AE547"/>
  <c r="AE45"/>
  <c r="AE470"/>
  <c r="AE397"/>
  <c r="AE181"/>
  <c r="AE324"/>
  <c r="AE111"/>
  <c r="AE543"/>
  <c r="AE41"/>
  <c r="AE251"/>
  <c r="AJ474"/>
  <c r="AJ401"/>
  <c r="AJ255"/>
  <c r="AJ547"/>
  <c r="AJ45"/>
  <c r="AJ115"/>
  <c r="AJ470"/>
  <c r="AJ324"/>
  <c r="AJ397"/>
  <c r="AJ111"/>
  <c r="AJ251"/>
  <c r="AJ181"/>
  <c r="AJ543"/>
  <c r="AJ41"/>
  <c r="AN474"/>
  <c r="AN401"/>
  <c r="AN255"/>
  <c r="AN115"/>
  <c r="AN547"/>
  <c r="AN45"/>
  <c r="AN470"/>
  <c r="AN324"/>
  <c r="AN397"/>
  <c r="AN251"/>
  <c r="AN181"/>
  <c r="AN111"/>
  <c r="AN543"/>
  <c r="AN41"/>
  <c r="AR255"/>
  <c r="AR547"/>
  <c r="AR45"/>
  <c r="AR474"/>
  <c r="AR401"/>
  <c r="AR115"/>
  <c r="AR470"/>
  <c r="AR324"/>
  <c r="AR397"/>
  <c r="AR251"/>
  <c r="AR181"/>
  <c r="AR111"/>
  <c r="AR543"/>
  <c r="AR41"/>
  <c r="AG401"/>
  <c r="AG474"/>
  <c r="AG255"/>
  <c r="AG115"/>
  <c r="AG547"/>
  <c r="AG45"/>
  <c r="AG397"/>
  <c r="AG111"/>
  <c r="AG543"/>
  <c r="AG251"/>
  <c r="AG181"/>
  <c r="AG470"/>
  <c r="AG324"/>
  <c r="AG41"/>
  <c r="AK474"/>
  <c r="AK255"/>
  <c r="AK115"/>
  <c r="AK547"/>
  <c r="AK45"/>
  <c r="AK401"/>
  <c r="AK324"/>
  <c r="AK397"/>
  <c r="AK543"/>
  <c r="AK251"/>
  <c r="AK181"/>
  <c r="AK470"/>
  <c r="AK111"/>
  <c r="AK41"/>
  <c r="AO474"/>
  <c r="AO401"/>
  <c r="AO255"/>
  <c r="AO115"/>
  <c r="AO547"/>
  <c r="AO45"/>
  <c r="AO324"/>
  <c r="AO397"/>
  <c r="AO543"/>
  <c r="AO251"/>
  <c r="AO181"/>
  <c r="AO470"/>
  <c r="AO111"/>
  <c r="AO41"/>
  <c r="AS474"/>
  <c r="AS401"/>
  <c r="AS115"/>
  <c r="AS547"/>
  <c r="AS45"/>
  <c r="AS255"/>
  <c r="AS324"/>
  <c r="AS397"/>
  <c r="AS543"/>
  <c r="AS251"/>
  <c r="AS181"/>
  <c r="AS470"/>
  <c r="AS111"/>
  <c r="AS41"/>
  <c r="E371" i="47"/>
  <c r="E123"/>
  <c r="E74" s="1"/>
  <c r="E207" i="25"/>
  <c r="AC255" i="64"/>
  <c r="AC547"/>
  <c r="AC474"/>
  <c r="AC401"/>
  <c r="AC115"/>
  <c r="AC45"/>
  <c r="AC470"/>
  <c r="AC324"/>
  <c r="AC41"/>
  <c r="AC397"/>
  <c r="AC111"/>
  <c r="AC543"/>
  <c r="AC251"/>
  <c r="AC181"/>
  <c r="AC402"/>
  <c r="AC256"/>
  <c r="AC548"/>
  <c r="AC475"/>
  <c r="AC46"/>
  <c r="AC116"/>
  <c r="AC252"/>
  <c r="AC471"/>
  <c r="AC112"/>
  <c r="AC42"/>
  <c r="AC544"/>
  <c r="AC398"/>
  <c r="I161" i="56"/>
  <c r="AC144" i="25"/>
  <c r="H215" i="47"/>
  <c r="I158" i="56"/>
  <c r="H203" i="25" s="1"/>
  <c r="AF240" i="46"/>
  <c r="AC141" i="25"/>
  <c r="H212" i="47"/>
  <c r="BA240" i="46"/>
  <c r="I85" i="56"/>
  <c r="AC146" i="25"/>
  <c r="H217" i="47"/>
  <c r="I163" i="56"/>
  <c r="H54" i="47"/>
  <c r="H175"/>
  <c r="AL141" i="25"/>
  <c r="Q212" i="47"/>
  <c r="R158" i="56"/>
  <c r="Q203" i="25" s="1"/>
  <c r="AO240" i="46"/>
  <c r="Q214" i="47"/>
  <c r="AL143" i="25"/>
  <c r="R160" i="56"/>
  <c r="Q54" i="47"/>
  <c r="Q175"/>
  <c r="AL146" i="25"/>
  <c r="Q217" i="47"/>
  <c r="R163" i="56"/>
  <c r="AI145" i="25"/>
  <c r="N216" i="47"/>
  <c r="O162" i="56"/>
  <c r="AI141" i="25"/>
  <c r="N212" i="47"/>
  <c r="O158" i="56"/>
  <c r="N203" i="25" s="1"/>
  <c r="AL240" i="46"/>
  <c r="N54" i="47"/>
  <c r="N175"/>
  <c r="AI144" i="25"/>
  <c r="N215" i="47"/>
  <c r="O161" i="56"/>
  <c r="AQ141" i="25"/>
  <c r="V212" i="47"/>
  <c r="W158" i="56"/>
  <c r="V203" i="25" s="1"/>
  <c r="AT240" i="46"/>
  <c r="W160" i="56"/>
  <c r="AQ143" i="25"/>
  <c r="V214" i="47"/>
  <c r="V54"/>
  <c r="V175"/>
  <c r="AQ146" i="25"/>
  <c r="W163" i="56"/>
  <c r="V217" i="47"/>
  <c r="AE144" i="25"/>
  <c r="J215" i="47"/>
  <c r="K161" i="56"/>
  <c r="AE148" i="25"/>
  <c r="J219" i="47"/>
  <c r="K165" i="56"/>
  <c r="J210" i="25" s="1"/>
  <c r="AE146"/>
  <c r="J217" i="47"/>
  <c r="K163" i="56"/>
  <c r="J53" i="47"/>
  <c r="J174"/>
  <c r="P158" i="56"/>
  <c r="O203" i="25" s="1"/>
  <c r="AM240" i="46"/>
  <c r="AJ141" i="25"/>
  <c r="O212" i="47"/>
  <c r="AJ143" i="25"/>
  <c r="O214" i="47"/>
  <c r="P160" i="56"/>
  <c r="O54" i="47"/>
  <c r="O175"/>
  <c r="AJ146" i="25"/>
  <c r="O217" i="47"/>
  <c r="P163" i="56"/>
  <c r="L175" i="47"/>
  <c r="L54"/>
  <c r="M162" i="56"/>
  <c r="AG145" i="25"/>
  <c r="L216" i="47"/>
  <c r="M158" i="56"/>
  <c r="L203" i="25" s="1"/>
  <c r="AJ240" i="46"/>
  <c r="AG141" i="25"/>
  <c r="L212" i="47"/>
  <c r="AG144" i="25"/>
  <c r="L215" i="47"/>
  <c r="M161" i="56"/>
  <c r="U160"/>
  <c r="AO143" i="25"/>
  <c r="T214" i="47"/>
  <c r="U158" i="56"/>
  <c r="T203" i="25" s="1"/>
  <c r="AR240" i="46"/>
  <c r="AO141" i="25"/>
  <c r="T212" i="47"/>
  <c r="T54"/>
  <c r="T175"/>
  <c r="AO146" i="25"/>
  <c r="U163" i="56"/>
  <c r="T217" i="47"/>
  <c r="G165" i="56"/>
  <c r="F210" i="25" s="1"/>
  <c r="AA148"/>
  <c r="F219" i="47"/>
  <c r="AA144" i="25"/>
  <c r="F215" i="47"/>
  <c r="G161" i="56"/>
  <c r="F175" i="47"/>
  <c r="F54"/>
  <c r="AA146" i="25"/>
  <c r="F217" i="47"/>
  <c r="G163" i="56"/>
  <c r="F53" i="47"/>
  <c r="F174"/>
  <c r="AD405" i="64"/>
  <c r="AD478"/>
  <c r="AD551"/>
  <c r="AD259"/>
  <c r="AD263"/>
  <c r="AD555"/>
  <c r="AD53"/>
  <c r="AD482"/>
  <c r="AD409"/>
  <c r="AD123"/>
  <c r="AH474"/>
  <c r="AH401"/>
  <c r="AH255"/>
  <c r="AH115"/>
  <c r="AH547"/>
  <c r="AH45"/>
  <c r="AH482"/>
  <c r="AH409"/>
  <c r="AH123"/>
  <c r="AH263"/>
  <c r="AH555"/>
  <c r="AH53"/>
  <c r="AF482"/>
  <c r="AF409"/>
  <c r="AF123"/>
  <c r="AF263"/>
  <c r="AF555"/>
  <c r="AF53"/>
  <c r="AF551"/>
  <c r="AF259"/>
  <c r="AF405"/>
  <c r="AF478"/>
  <c r="AL263"/>
  <c r="AL555"/>
  <c r="AL53"/>
  <c r="AL482"/>
  <c r="AL409"/>
  <c r="AL123"/>
  <c r="AL478"/>
  <c r="AL551"/>
  <c r="AL259"/>
  <c r="AL405"/>
  <c r="AP482"/>
  <c r="AP409"/>
  <c r="AP123"/>
  <c r="AP263"/>
  <c r="AP555"/>
  <c r="AP53"/>
  <c r="AP551"/>
  <c r="AP259"/>
  <c r="AP405"/>
  <c r="AP478"/>
  <c r="AT482"/>
  <c r="AT123"/>
  <c r="AT409"/>
  <c r="AT263"/>
  <c r="AT555"/>
  <c r="AT53"/>
  <c r="AT551"/>
  <c r="AT259"/>
  <c r="AT405"/>
  <c r="AT478"/>
  <c r="AI123"/>
  <c r="AI263"/>
  <c r="AI482"/>
  <c r="AI409"/>
  <c r="AI555"/>
  <c r="AI53"/>
  <c r="AI551"/>
  <c r="AI259"/>
  <c r="AI405"/>
  <c r="AI478"/>
  <c r="AM482"/>
  <c r="AM123"/>
  <c r="AM263"/>
  <c r="AM555"/>
  <c r="AM53"/>
  <c r="AM409"/>
  <c r="AM551"/>
  <c r="AM259"/>
  <c r="AM405"/>
  <c r="AM478"/>
  <c r="AQ409"/>
  <c r="AQ263"/>
  <c r="AQ482"/>
  <c r="AQ123"/>
  <c r="AQ555"/>
  <c r="AQ53"/>
  <c r="AQ551"/>
  <c r="AQ259"/>
  <c r="AQ405"/>
  <c r="AQ478"/>
  <c r="AU482"/>
  <c r="AU409"/>
  <c r="AU123"/>
  <c r="AU263"/>
  <c r="AU555"/>
  <c r="AU53"/>
  <c r="AU478"/>
  <c r="AU551"/>
  <c r="AU259"/>
  <c r="AU405"/>
  <c r="AD412"/>
  <c r="AD266"/>
  <c r="AD485"/>
  <c r="AD558"/>
  <c r="AU558"/>
  <c r="AU266"/>
  <c r="AU412"/>
  <c r="AU485"/>
  <c r="AQ558"/>
  <c r="AQ266"/>
  <c r="AQ412"/>
  <c r="AQ485"/>
  <c r="AM412"/>
  <c r="AM266"/>
  <c r="AM485"/>
  <c r="AM558"/>
  <c r="AI558"/>
  <c r="AI266"/>
  <c r="AI485"/>
  <c r="AI412"/>
  <c r="AF558"/>
  <c r="AF266"/>
  <c r="AF412"/>
  <c r="AF485"/>
  <c r="AT485"/>
  <c r="AT558"/>
  <c r="AT412"/>
  <c r="AT266"/>
  <c r="AP485"/>
  <c r="AP558"/>
  <c r="AP266"/>
  <c r="AP412"/>
  <c r="AL412"/>
  <c r="AL485"/>
  <c r="AL558"/>
  <c r="AL266"/>
  <c r="AG485"/>
  <c r="AG558"/>
  <c r="AG412"/>
  <c r="AG266"/>
  <c r="E208" i="25"/>
  <c r="E124" i="47"/>
  <c r="E75" s="1"/>
  <c r="AT265" i="64"/>
  <c r="AT557"/>
  <c r="AT484"/>
  <c r="AT411"/>
  <c r="AP265"/>
  <c r="AP557"/>
  <c r="AP484"/>
  <c r="AP411"/>
  <c r="AL484"/>
  <c r="AL265"/>
  <c r="AL557"/>
  <c r="AL411"/>
  <c r="AF265"/>
  <c r="AF557"/>
  <c r="AF484"/>
  <c r="AF411"/>
  <c r="AH265"/>
  <c r="AH557"/>
  <c r="AH484"/>
  <c r="AH411"/>
  <c r="AU265"/>
  <c r="AU557"/>
  <c r="AU484"/>
  <c r="AU411"/>
  <c r="AQ265"/>
  <c r="AQ557"/>
  <c r="AQ484"/>
  <c r="AQ411"/>
  <c r="AM265"/>
  <c r="AM557"/>
  <c r="AM411"/>
  <c r="AM484"/>
  <c r="AI265"/>
  <c r="AI557"/>
  <c r="AI411"/>
  <c r="AI484"/>
  <c r="J20" i="54"/>
  <c r="F560" i="64"/>
  <c r="F584" s="1"/>
  <c r="E360" i="47"/>
  <c r="X123" i="25"/>
  <c r="AV232" i="46"/>
  <c r="V360" i="47"/>
  <c r="T360"/>
  <c r="N360"/>
  <c r="AG266" i="25"/>
  <c r="AF266"/>
  <c r="AP266"/>
  <c r="AN266"/>
  <c r="Q360" i="47"/>
  <c r="O360"/>
  <c r="AH266" i="25"/>
  <c r="X143" l="1"/>
  <c r="AQ274"/>
  <c r="AL274"/>
  <c r="F122" i="47"/>
  <c r="F73" s="1"/>
  <c r="F206" i="25"/>
  <c r="L206"/>
  <c r="L122" i="47"/>
  <c r="L73" s="1"/>
  <c r="O208" i="25"/>
  <c r="O124" i="47"/>
  <c r="O75" s="1"/>
  <c r="O371"/>
  <c r="J208" i="25"/>
  <c r="J124" i="47"/>
  <c r="J75" s="1"/>
  <c r="J122"/>
  <c r="J73" s="1"/>
  <c r="J206" i="25"/>
  <c r="V124" i="47"/>
  <c r="V75" s="1"/>
  <c r="V208" i="25"/>
  <c r="V205"/>
  <c r="V121" i="47"/>
  <c r="N371"/>
  <c r="N123"/>
  <c r="N74" s="1"/>
  <c r="N207" i="25"/>
  <c r="Q121" i="47"/>
  <c r="Q205" i="25"/>
  <c r="H101" i="47"/>
  <c r="I239" i="56"/>
  <c r="H371" i="47"/>
  <c r="H122"/>
  <c r="H73" s="1"/>
  <c r="H206" i="25"/>
  <c r="D102" i="47"/>
  <c r="D86" i="56"/>
  <c r="K86" i="44" s="1"/>
  <c r="L86" s="1"/>
  <c r="D203" i="25"/>
  <c r="D158" i="56"/>
  <c r="K158" i="44" s="1"/>
  <c r="L158" s="1"/>
  <c r="P208" i="25"/>
  <c r="P124" i="47"/>
  <c r="P75" s="1"/>
  <c r="P205" i="25"/>
  <c r="P121" i="47"/>
  <c r="P101"/>
  <c r="Q239" i="56"/>
  <c r="S206" i="25"/>
  <c r="S122" i="47"/>
  <c r="S73" s="1"/>
  <c r="S207" i="25"/>
  <c r="S123" i="47"/>
  <c r="S74" s="1"/>
  <c r="W121"/>
  <c r="W205" i="25"/>
  <c r="X239" i="56"/>
  <c r="W101" i="47"/>
  <c r="I205" i="25"/>
  <c r="I121" i="47"/>
  <c r="I206" i="25"/>
  <c r="I122" i="47"/>
  <c r="I73" s="1"/>
  <c r="G371"/>
  <c r="AI54" i="64"/>
  <c r="AI410"/>
  <c r="AI124"/>
  <c r="AI556"/>
  <c r="AI264"/>
  <c r="AI483"/>
  <c r="AI260"/>
  <c r="AI552"/>
  <c r="AI50"/>
  <c r="AI479"/>
  <c r="AI120"/>
  <c r="AI406"/>
  <c r="AM410"/>
  <c r="AM124"/>
  <c r="AM556"/>
  <c r="AM264"/>
  <c r="AM54"/>
  <c r="AM483"/>
  <c r="AM552"/>
  <c r="AM50"/>
  <c r="AM120"/>
  <c r="AM260"/>
  <c r="AM406"/>
  <c r="AM479"/>
  <c r="AQ54"/>
  <c r="AQ410"/>
  <c r="AQ124"/>
  <c r="AQ556"/>
  <c r="AQ264"/>
  <c r="AQ483"/>
  <c r="AQ260"/>
  <c r="AQ552"/>
  <c r="AQ406"/>
  <c r="AQ50"/>
  <c r="AQ479"/>
  <c r="AQ120"/>
  <c r="AU54"/>
  <c r="AU410"/>
  <c r="AU124"/>
  <c r="AU556"/>
  <c r="AU264"/>
  <c r="AU483"/>
  <c r="AU260"/>
  <c r="AU552"/>
  <c r="AU406"/>
  <c r="AU50"/>
  <c r="AU479"/>
  <c r="AU120"/>
  <c r="AE54"/>
  <c r="AE410"/>
  <c r="AE124"/>
  <c r="AE556"/>
  <c r="AE264"/>
  <c r="AE483"/>
  <c r="AE552"/>
  <c r="AE260"/>
  <c r="AE406"/>
  <c r="AE50"/>
  <c r="AE479"/>
  <c r="AE120"/>
  <c r="AJ54"/>
  <c r="AJ410"/>
  <c r="AJ124"/>
  <c r="AJ556"/>
  <c r="AJ264"/>
  <c r="AJ483"/>
  <c r="AJ552"/>
  <c r="AJ50"/>
  <c r="AJ260"/>
  <c r="AJ406"/>
  <c r="AJ479"/>
  <c r="AJ120"/>
  <c r="AN264"/>
  <c r="AN54"/>
  <c r="AN410"/>
  <c r="AN556"/>
  <c r="AN124"/>
  <c r="AN483"/>
  <c r="AN260"/>
  <c r="AN552"/>
  <c r="AN406"/>
  <c r="AN50"/>
  <c r="AN479"/>
  <c r="AN120"/>
  <c r="AR264"/>
  <c r="AR54"/>
  <c r="AR410"/>
  <c r="AR124"/>
  <c r="AR556"/>
  <c r="AR483"/>
  <c r="AR552"/>
  <c r="AR50"/>
  <c r="AR260"/>
  <c r="AR406"/>
  <c r="AR479"/>
  <c r="AR120"/>
  <c r="AV613"/>
  <c r="AB471"/>
  <c r="AB42"/>
  <c r="AB544"/>
  <c r="AB252"/>
  <c r="AB112"/>
  <c r="AB398"/>
  <c r="AV617"/>
  <c r="AB46"/>
  <c r="AB402"/>
  <c r="AB116"/>
  <c r="AB256"/>
  <c r="AB548"/>
  <c r="AB475"/>
  <c r="AV626"/>
  <c r="AB265"/>
  <c r="AV265" s="1"/>
  <c r="AB557"/>
  <c r="AV557" s="1"/>
  <c r="AB484"/>
  <c r="AV484" s="1"/>
  <c r="AB411"/>
  <c r="AV411" s="1"/>
  <c r="E312" i="47"/>
  <c r="E72"/>
  <c r="E270" s="1"/>
  <c r="AB485" i="64"/>
  <c r="AV485" s="1"/>
  <c r="AB558"/>
  <c r="AV558" s="1"/>
  <c r="AB266"/>
  <c r="AV266" s="1"/>
  <c r="AB412"/>
  <c r="AV412" s="1"/>
  <c r="AV627"/>
  <c r="G239" i="56"/>
  <c r="F101" i="47"/>
  <c r="T123"/>
  <c r="T74" s="1"/>
  <c r="T207" i="25"/>
  <c r="T206"/>
  <c r="T122" i="47"/>
  <c r="T73" s="1"/>
  <c r="U239" i="56"/>
  <c r="T101" i="47"/>
  <c r="L205" i="25"/>
  <c r="L121" i="47"/>
  <c r="P239" i="56"/>
  <c r="O101" i="47"/>
  <c r="J123"/>
  <c r="J74" s="1"/>
  <c r="J207" i="25"/>
  <c r="K239" i="56"/>
  <c r="J101" i="47"/>
  <c r="V206" i="25"/>
  <c r="V122" i="47"/>
  <c r="V73" s="1"/>
  <c r="V123"/>
  <c r="V74" s="1"/>
  <c r="V207" i="25"/>
  <c r="V101" i="47"/>
  <c r="W239" i="56"/>
  <c r="N124" i="47"/>
  <c r="N75" s="1"/>
  <c r="N208" i="25"/>
  <c r="Q122" i="47"/>
  <c r="Q73" s="1"/>
  <c r="Q206" i="25"/>
  <c r="Q101" i="47"/>
  <c r="R239" i="56"/>
  <c r="H205" i="25"/>
  <c r="H121" i="47"/>
  <c r="AV18" i="34"/>
  <c r="BB18"/>
  <c r="BE18"/>
  <c r="AM18"/>
  <c r="AJ18"/>
  <c r="AP18"/>
  <c r="AS18"/>
  <c r="U18"/>
  <c r="AA18"/>
  <c r="BN18"/>
  <c r="X18"/>
  <c r="AD18"/>
  <c r="BK18"/>
  <c r="BH18"/>
  <c r="R18"/>
  <c r="AG18"/>
  <c r="AY18"/>
  <c r="O18"/>
  <c r="F18"/>
  <c r="L18"/>
  <c r="C46" i="11"/>
  <c r="E94" i="36" s="1"/>
  <c r="AE159" i="46" s="1"/>
  <c r="CO85"/>
  <c r="BQ240"/>
  <c r="E239" i="56"/>
  <c r="D101" i="47"/>
  <c r="D85" i="56"/>
  <c r="D124" i="47"/>
  <c r="D208" i="25"/>
  <c r="D163" i="56"/>
  <c r="K163" i="44" s="1"/>
  <c r="L163" s="1"/>
  <c r="D87" i="56"/>
  <c r="K87" i="44" s="1"/>
  <c r="L87" s="1"/>
  <c r="D103" i="47"/>
  <c r="D206" i="25"/>
  <c r="D122" i="47"/>
  <c r="D161" i="56"/>
  <c r="K161" i="44" s="1"/>
  <c r="L161" s="1"/>
  <c r="U371" i="47"/>
  <c r="U123"/>
  <c r="U74" s="1"/>
  <c r="U207" i="25"/>
  <c r="P371" i="47"/>
  <c r="P207" i="25"/>
  <c r="P123" i="47"/>
  <c r="P74" s="1"/>
  <c r="K205" i="25"/>
  <c r="K121" i="47"/>
  <c r="W371"/>
  <c r="R371"/>
  <c r="R123"/>
  <c r="R74" s="1"/>
  <c r="R207" i="25"/>
  <c r="I371" i="47"/>
  <c r="I124"/>
  <c r="I75" s="1"/>
  <c r="I208" i="25"/>
  <c r="M121" i="47"/>
  <c r="M205" i="25"/>
  <c r="G206"/>
  <c r="G122" i="47"/>
  <c r="G73" s="1"/>
  <c r="G101"/>
  <c r="H239" i="56"/>
  <c r="AF124" i="64"/>
  <c r="AF483"/>
  <c r="AF264"/>
  <c r="AF54"/>
  <c r="AF410"/>
  <c r="AF556"/>
  <c r="AF260"/>
  <c r="AF479"/>
  <c r="AF552"/>
  <c r="AF406"/>
  <c r="AF50"/>
  <c r="AF120"/>
  <c r="AK264"/>
  <c r="AK54"/>
  <c r="AK483"/>
  <c r="AK410"/>
  <c r="AK124"/>
  <c r="AK556"/>
  <c r="AK406"/>
  <c r="AK260"/>
  <c r="AK552"/>
  <c r="AK50"/>
  <c r="AK479"/>
  <c r="AK120"/>
  <c r="AO264"/>
  <c r="AO483"/>
  <c r="AO54"/>
  <c r="AO410"/>
  <c r="AO124"/>
  <c r="AO556"/>
  <c r="AO50"/>
  <c r="AO479"/>
  <c r="AO260"/>
  <c r="AO552"/>
  <c r="AO406"/>
  <c r="AO120"/>
  <c r="AS264"/>
  <c r="AS483"/>
  <c r="AS54"/>
  <c r="AS410"/>
  <c r="AS124"/>
  <c r="AS556"/>
  <c r="AS479"/>
  <c r="AS120"/>
  <c r="AS260"/>
  <c r="AS552"/>
  <c r="AS406"/>
  <c r="AS50"/>
  <c r="AH252"/>
  <c r="AH471"/>
  <c r="AH112"/>
  <c r="AH42"/>
  <c r="AH398"/>
  <c r="AH544"/>
  <c r="AH260"/>
  <c r="AH406"/>
  <c r="AH50"/>
  <c r="AH479"/>
  <c r="AH120"/>
  <c r="AH552"/>
  <c r="AG264"/>
  <c r="AG483"/>
  <c r="AG54"/>
  <c r="AG410"/>
  <c r="AG124"/>
  <c r="AG556"/>
  <c r="AG260"/>
  <c r="AG406"/>
  <c r="AG479"/>
  <c r="AG120"/>
  <c r="AG552"/>
  <c r="AG50"/>
  <c r="AL264"/>
  <c r="AL124"/>
  <c r="AL483"/>
  <c r="AL54"/>
  <c r="AL410"/>
  <c r="AL556"/>
  <c r="AL406"/>
  <c r="AL50"/>
  <c r="AL479"/>
  <c r="AL120"/>
  <c r="AL260"/>
  <c r="AL552"/>
  <c r="AP483"/>
  <c r="AP264"/>
  <c r="AP54"/>
  <c r="AP410"/>
  <c r="AP124"/>
  <c r="AP556"/>
  <c r="AP260"/>
  <c r="AP406"/>
  <c r="AP479"/>
  <c r="AP120"/>
  <c r="AP552"/>
  <c r="AP50"/>
  <c r="AT483"/>
  <c r="AT264"/>
  <c r="AT54"/>
  <c r="AT410"/>
  <c r="AT124"/>
  <c r="AT556"/>
  <c r="AT260"/>
  <c r="AT406"/>
  <c r="AT479"/>
  <c r="AT120"/>
  <c r="AT552"/>
  <c r="AT50"/>
  <c r="AD552"/>
  <c r="AD50"/>
  <c r="AD120"/>
  <c r="AD260"/>
  <c r="AD406"/>
  <c r="AD479"/>
  <c r="AD264"/>
  <c r="AD54"/>
  <c r="AD410"/>
  <c r="AD124"/>
  <c r="AD556"/>
  <c r="AD483"/>
  <c r="U93" i="36"/>
  <c r="Q93"/>
  <c r="M93"/>
  <c r="I93"/>
  <c r="V93"/>
  <c r="R93"/>
  <c r="N93"/>
  <c r="J93"/>
  <c r="F93"/>
  <c r="W93"/>
  <c r="S93"/>
  <c r="O93"/>
  <c r="K93"/>
  <c r="G93"/>
  <c r="T93"/>
  <c r="P93"/>
  <c r="L93"/>
  <c r="H93"/>
  <c r="D93"/>
  <c r="AO274" i="25"/>
  <c r="AG274"/>
  <c r="AV111" i="64"/>
  <c r="AV470"/>
  <c r="AV251"/>
  <c r="AV397"/>
  <c r="AV53"/>
  <c r="AV263"/>
  <c r="AV409"/>
  <c r="AV482"/>
  <c r="C214" i="47"/>
  <c r="AA274" i="25"/>
  <c r="AE274"/>
  <c r="X266"/>
  <c r="AV405" i="64"/>
  <c r="AV259"/>
  <c r="AV478"/>
  <c r="AV474"/>
  <c r="AV255"/>
  <c r="C219" i="47"/>
  <c r="C215"/>
  <c r="AN274" i="25"/>
  <c r="AF274"/>
  <c r="AH274"/>
  <c r="X144"/>
  <c r="F124" i="47"/>
  <c r="F75" s="1"/>
  <c r="F208" i="25"/>
  <c r="T124" i="47"/>
  <c r="T75" s="1"/>
  <c r="T208" i="25"/>
  <c r="T371" i="47"/>
  <c r="T205" i="25"/>
  <c r="T121" i="47"/>
  <c r="L371"/>
  <c r="L207" i="25"/>
  <c r="L123" i="47"/>
  <c r="L74" s="1"/>
  <c r="O121"/>
  <c r="O205" i="25"/>
  <c r="V371" i="47"/>
  <c r="N206" i="25"/>
  <c r="N122" i="47"/>
  <c r="N73" s="1"/>
  <c r="Q208" i="25"/>
  <c r="Q124" i="47"/>
  <c r="Q75" s="1"/>
  <c r="Q371"/>
  <c r="H208" i="25"/>
  <c r="H124" i="47"/>
  <c r="H75" s="1"/>
  <c r="D121"/>
  <c r="D205" i="25"/>
  <c r="D160" i="56"/>
  <c r="K160" i="44" s="1"/>
  <c r="L160" s="1"/>
  <c r="AV240" i="46"/>
  <c r="CO158"/>
  <c r="D371" i="47"/>
  <c r="C212"/>
  <c r="D207" i="25"/>
  <c r="D123" i="47"/>
  <c r="D178"/>
  <c r="C178" s="1"/>
  <c r="D93" i="56"/>
  <c r="K93" i="44" s="1"/>
  <c r="L93" s="1"/>
  <c r="U208" i="25"/>
  <c r="U124" i="47"/>
  <c r="U75" s="1"/>
  <c r="U205" i="25"/>
  <c r="U121" i="47"/>
  <c r="U101"/>
  <c r="V239" i="56"/>
  <c r="S101" i="47"/>
  <c r="T239" i="56"/>
  <c r="K206" i="25"/>
  <c r="K122" i="47"/>
  <c r="K73" s="1"/>
  <c r="K207" i="25"/>
  <c r="K123" i="47"/>
  <c r="K74" s="1"/>
  <c r="L239" i="56"/>
  <c r="K101" i="47"/>
  <c r="W208" i="25"/>
  <c r="W124" i="47"/>
  <c r="W75" s="1"/>
  <c r="R124"/>
  <c r="R75" s="1"/>
  <c r="R208" i="25"/>
  <c r="R205"/>
  <c r="R121" i="47"/>
  <c r="S239" i="56"/>
  <c r="R101" i="47"/>
  <c r="J239" i="56"/>
  <c r="I101" i="47"/>
  <c r="M206" i="25"/>
  <c r="M122" i="47"/>
  <c r="M73" s="1"/>
  <c r="M123"/>
  <c r="M74" s="1"/>
  <c r="M207" i="25"/>
  <c r="N239" i="56"/>
  <c r="M101" i="47"/>
  <c r="D162" i="56"/>
  <c r="K162" i="44" s="1"/>
  <c r="L162" s="1"/>
  <c r="G207" i="25"/>
  <c r="G123" i="47"/>
  <c r="G74" s="1"/>
  <c r="X141" i="25"/>
  <c r="AB274"/>
  <c r="AI46" i="64"/>
  <c r="AI548"/>
  <c r="AI475"/>
  <c r="AI402"/>
  <c r="AI116"/>
  <c r="AI256"/>
  <c r="AI252"/>
  <c r="AI471"/>
  <c r="AI398"/>
  <c r="AI112"/>
  <c r="AI42"/>
  <c r="AI544"/>
  <c r="AM402"/>
  <c r="AM548"/>
  <c r="AM46"/>
  <c r="AM116"/>
  <c r="AM256"/>
  <c r="AM475"/>
  <c r="AM398"/>
  <c r="AM252"/>
  <c r="AM471"/>
  <c r="AM112"/>
  <c r="AM42"/>
  <c r="AM544"/>
  <c r="AQ46"/>
  <c r="AQ402"/>
  <c r="AQ548"/>
  <c r="AQ475"/>
  <c r="AQ116"/>
  <c r="AQ256"/>
  <c r="AQ252"/>
  <c r="AQ471"/>
  <c r="AQ112"/>
  <c r="AQ42"/>
  <c r="AQ544"/>
  <c r="AQ398"/>
  <c r="AU46"/>
  <c r="AU402"/>
  <c r="AU548"/>
  <c r="AU475"/>
  <c r="AU116"/>
  <c r="AU256"/>
  <c r="AU252"/>
  <c r="AU471"/>
  <c r="AU112"/>
  <c r="AU42"/>
  <c r="AU544"/>
  <c r="AU398"/>
  <c r="AE116"/>
  <c r="AE256"/>
  <c r="AE46"/>
  <c r="AE402"/>
  <c r="AE548"/>
  <c r="AE475"/>
  <c r="AE252"/>
  <c r="AE471"/>
  <c r="AE112"/>
  <c r="AE42"/>
  <c r="AE544"/>
  <c r="AE398"/>
  <c r="AJ116"/>
  <c r="AJ46"/>
  <c r="AJ402"/>
  <c r="AJ256"/>
  <c r="AJ548"/>
  <c r="AJ475"/>
  <c r="AJ252"/>
  <c r="AJ471"/>
  <c r="AJ112"/>
  <c r="AJ398"/>
  <c r="AJ42"/>
  <c r="AJ544"/>
  <c r="AN116"/>
  <c r="AN46"/>
  <c r="AN402"/>
  <c r="AN256"/>
  <c r="AN548"/>
  <c r="AN475"/>
  <c r="AN252"/>
  <c r="AN471"/>
  <c r="AN112"/>
  <c r="AN42"/>
  <c r="AN398"/>
  <c r="AN544"/>
  <c r="AR116"/>
  <c r="AR46"/>
  <c r="AR402"/>
  <c r="AR256"/>
  <c r="AR548"/>
  <c r="AR475"/>
  <c r="AR252"/>
  <c r="AR471"/>
  <c r="AR112"/>
  <c r="AR398"/>
  <c r="AR42"/>
  <c r="AR544"/>
  <c r="AV621"/>
  <c r="AB260"/>
  <c r="AB406"/>
  <c r="AB479"/>
  <c r="AB552"/>
  <c r="AB50"/>
  <c r="AB120"/>
  <c r="AV625"/>
  <c r="AB124"/>
  <c r="AB556"/>
  <c r="AB483"/>
  <c r="AB264"/>
  <c r="AB54"/>
  <c r="AB410"/>
  <c r="F371" i="47"/>
  <c r="F123"/>
  <c r="F74" s="1"/>
  <c r="F207" i="25"/>
  <c r="F121" i="47"/>
  <c r="F205" i="25"/>
  <c r="L124" i="47"/>
  <c r="L75" s="1"/>
  <c r="L208" i="25"/>
  <c r="L101" i="47"/>
  <c r="M239" i="56"/>
  <c r="O206" i="25"/>
  <c r="O122" i="47"/>
  <c r="O73" s="1"/>
  <c r="O207" i="25"/>
  <c r="O123" i="47"/>
  <c r="O74" s="1"/>
  <c r="J371"/>
  <c r="J205" i="25"/>
  <c r="J121" i="47"/>
  <c r="N121"/>
  <c r="N205" i="25"/>
  <c r="N101" i="47"/>
  <c r="O239" i="56"/>
  <c r="Q207" i="25"/>
  <c r="Q123" i="47"/>
  <c r="Q74" s="1"/>
  <c r="H123"/>
  <c r="H74" s="1"/>
  <c r="H207" i="25"/>
  <c r="I19" i="34"/>
  <c r="BN20"/>
  <c r="BN19" s="1"/>
  <c r="E173" i="47"/>
  <c r="E349" s="1"/>
  <c r="E52"/>
  <c r="E255" s="1"/>
  <c r="E297"/>
  <c r="D210" i="25"/>
  <c r="D165" i="56"/>
  <c r="K165" i="44" s="1"/>
  <c r="L165" s="1"/>
  <c r="U122" i="47"/>
  <c r="U73" s="1"/>
  <c r="U206" i="25"/>
  <c r="P122" i="47"/>
  <c r="P73" s="1"/>
  <c r="P206" i="25"/>
  <c r="S124" i="47"/>
  <c r="S75" s="1"/>
  <c r="S208" i="25"/>
  <c r="S205"/>
  <c r="S121" i="47"/>
  <c r="S371"/>
  <c r="K124"/>
  <c r="K75" s="1"/>
  <c r="K208" i="25"/>
  <c r="K371" i="47"/>
  <c r="W122"/>
  <c r="W73" s="1"/>
  <c r="W206" i="25"/>
  <c r="W207"/>
  <c r="W123" i="47"/>
  <c r="W74" s="1"/>
  <c r="R206" i="25"/>
  <c r="R122" i="47"/>
  <c r="R73" s="1"/>
  <c r="I123"/>
  <c r="I74" s="1"/>
  <c r="I207" i="25"/>
  <c r="M124" i="47"/>
  <c r="M75" s="1"/>
  <c r="M208" i="25"/>
  <c r="M371" i="47"/>
  <c r="G208" i="25"/>
  <c r="G124" i="47"/>
  <c r="G75" s="1"/>
  <c r="G205" i="25"/>
  <c r="G121" i="47"/>
  <c r="AF46" i="64"/>
  <c r="AF116"/>
  <c r="AF256"/>
  <c r="AF402"/>
  <c r="AF548"/>
  <c r="AF475"/>
  <c r="AF252"/>
  <c r="AF471"/>
  <c r="AF112"/>
  <c r="AF42"/>
  <c r="AF544"/>
  <c r="AF398"/>
  <c r="AK402"/>
  <c r="AK116"/>
  <c r="AK256"/>
  <c r="AK475"/>
  <c r="AK46"/>
  <c r="AK548"/>
  <c r="AK112"/>
  <c r="AK42"/>
  <c r="AK544"/>
  <c r="AK252"/>
  <c r="AK471"/>
  <c r="AK398"/>
  <c r="AO46"/>
  <c r="AO116"/>
  <c r="AO256"/>
  <c r="AO402"/>
  <c r="AO548"/>
  <c r="AO475"/>
  <c r="AO252"/>
  <c r="AO471"/>
  <c r="AO112"/>
  <c r="AO42"/>
  <c r="AO544"/>
  <c r="AO398"/>
  <c r="AS116"/>
  <c r="AS256"/>
  <c r="AS46"/>
  <c r="AS402"/>
  <c r="AS548"/>
  <c r="AS475"/>
  <c r="AS471"/>
  <c r="AS112"/>
  <c r="AS42"/>
  <c r="AS544"/>
  <c r="AS398"/>
  <c r="AS252"/>
  <c r="AH264"/>
  <c r="AH483"/>
  <c r="AH54"/>
  <c r="AH410"/>
  <c r="AH124"/>
  <c r="AH556"/>
  <c r="AH116"/>
  <c r="AH46"/>
  <c r="AH402"/>
  <c r="AH256"/>
  <c r="AH548"/>
  <c r="AH475"/>
  <c r="AG46"/>
  <c r="AG402"/>
  <c r="AG548"/>
  <c r="AG475"/>
  <c r="AG116"/>
  <c r="AG256"/>
  <c r="AG544"/>
  <c r="AG252"/>
  <c r="AG471"/>
  <c r="AG112"/>
  <c r="AG42"/>
  <c r="AG398"/>
  <c r="AL46"/>
  <c r="AL402"/>
  <c r="AL256"/>
  <c r="AL548"/>
  <c r="AL475"/>
  <c r="AL116"/>
  <c r="AL42"/>
  <c r="AL544"/>
  <c r="AL252"/>
  <c r="AL471"/>
  <c r="AL112"/>
  <c r="AL398"/>
  <c r="AP46"/>
  <c r="AP402"/>
  <c r="AP256"/>
  <c r="AP548"/>
  <c r="AP475"/>
  <c r="AP116"/>
  <c r="AP544"/>
  <c r="AP252"/>
  <c r="AP471"/>
  <c r="AP112"/>
  <c r="AP42"/>
  <c r="AP398"/>
  <c r="AT46"/>
  <c r="AT402"/>
  <c r="AT256"/>
  <c r="AT548"/>
  <c r="AT475"/>
  <c r="AT116"/>
  <c r="AT42"/>
  <c r="AT544"/>
  <c r="AT252"/>
  <c r="AT471"/>
  <c r="AT112"/>
  <c r="AT398"/>
  <c r="AD252"/>
  <c r="AD112"/>
  <c r="AD398"/>
  <c r="AD471"/>
  <c r="AD42"/>
  <c r="AD544"/>
  <c r="AD46"/>
  <c r="AD402"/>
  <c r="AD116"/>
  <c r="AD256"/>
  <c r="AD548"/>
  <c r="AD475"/>
  <c r="AC628"/>
  <c r="AE138" i="46"/>
  <c r="AJ274" i="25"/>
  <c r="AI274"/>
  <c r="AC274"/>
  <c r="AV41" i="64"/>
  <c r="AV324"/>
  <c r="AV181"/>
  <c r="AV543"/>
  <c r="AV555"/>
  <c r="AV123"/>
  <c r="Y274" i="25"/>
  <c r="C216" i="47"/>
  <c r="X148" i="25"/>
  <c r="E315"/>
  <c r="C360" i="47"/>
  <c r="I18" i="34"/>
  <c r="AV551" i="64"/>
  <c r="AV45"/>
  <c r="AV115"/>
  <c r="AV547"/>
  <c r="AV401"/>
  <c r="C217" i="47"/>
  <c r="AP274" i="25"/>
  <c r="AK274"/>
  <c r="AR274"/>
  <c r="AM274"/>
  <c r="AD274"/>
  <c r="X146"/>
  <c r="P315" l="1"/>
  <c r="F315"/>
  <c r="C93" i="36"/>
  <c r="V315" i="25"/>
  <c r="R315"/>
  <c r="AV50" i="64"/>
  <c r="AV552"/>
  <c r="AV479"/>
  <c r="AV260"/>
  <c r="T315" i="25"/>
  <c r="K315"/>
  <c r="O315"/>
  <c r="U315"/>
  <c r="J315"/>
  <c r="S315"/>
  <c r="AV264" i="64"/>
  <c r="L315" i="25"/>
  <c r="AV42" i="64"/>
  <c r="Q315" i="25"/>
  <c r="AC57" i="64"/>
  <c r="AC559"/>
  <c r="AC127"/>
  <c r="AC413"/>
  <c r="AC486"/>
  <c r="AC267"/>
  <c r="X210" i="25"/>
  <c r="C210"/>
  <c r="J72" i="47"/>
  <c r="J270" s="1"/>
  <c r="J312"/>
  <c r="M297"/>
  <c r="M52"/>
  <c r="M255" s="1"/>
  <c r="M173"/>
  <c r="M349" s="1"/>
  <c r="I297"/>
  <c r="I173"/>
  <c r="I349" s="1"/>
  <c r="I52"/>
  <c r="I255" s="1"/>
  <c r="R173"/>
  <c r="R349" s="1"/>
  <c r="R52"/>
  <c r="R255" s="1"/>
  <c r="R297"/>
  <c r="R312"/>
  <c r="R72"/>
  <c r="R270" s="1"/>
  <c r="K52"/>
  <c r="K255" s="1"/>
  <c r="K297"/>
  <c r="K173"/>
  <c r="K349" s="1"/>
  <c r="U72"/>
  <c r="U270" s="1"/>
  <c r="U312"/>
  <c r="D74"/>
  <c r="C74" s="1"/>
  <c r="C123"/>
  <c r="C205" i="25"/>
  <c r="X205"/>
  <c r="T312" i="47"/>
  <c r="T72"/>
  <c r="T270" s="1"/>
  <c r="AF628" i="64"/>
  <c r="AH138" i="46"/>
  <c r="AP138"/>
  <c r="AN628" i="64"/>
  <c r="AE628"/>
  <c r="AG138" i="46"/>
  <c r="AO138"/>
  <c r="AM628" i="64"/>
  <c r="AW138" i="46"/>
  <c r="AU628" i="64"/>
  <c r="AH628"/>
  <c r="AJ138" i="46"/>
  <c r="AP628" i="64"/>
  <c r="AR138" i="46"/>
  <c r="AG628" i="64"/>
  <c r="AI138" i="46"/>
  <c r="AO628" i="64"/>
  <c r="AQ138" i="46"/>
  <c r="K312" i="47"/>
  <c r="K72"/>
  <c r="K270" s="1"/>
  <c r="X206" i="25"/>
  <c r="C206"/>
  <c r="C208"/>
  <c r="X208"/>
  <c r="K85" i="44"/>
  <c r="D239" i="56"/>
  <c r="Z142" i="25"/>
  <c r="Z273" s="1"/>
  <c r="E213" i="47"/>
  <c r="F159" i="56"/>
  <c r="AC239" i="46"/>
  <c r="Q297" i="47"/>
  <c r="Q173"/>
  <c r="Q349" s="1"/>
  <c r="Q52"/>
  <c r="Q255" s="1"/>
  <c r="V297"/>
  <c r="V52"/>
  <c r="V255" s="1"/>
  <c r="V173"/>
  <c r="V349" s="1"/>
  <c r="I72"/>
  <c r="I270" s="1"/>
  <c r="I312"/>
  <c r="W297"/>
  <c r="W173"/>
  <c r="W349" s="1"/>
  <c r="W52"/>
  <c r="W255" s="1"/>
  <c r="P312"/>
  <c r="P72"/>
  <c r="P270" s="1"/>
  <c r="V312"/>
  <c r="V72"/>
  <c r="V270" s="1"/>
  <c r="E191"/>
  <c r="E359" s="1"/>
  <c r="Z121" i="25"/>
  <c r="Z272" s="1"/>
  <c r="G312" i="47"/>
  <c r="G72"/>
  <c r="G270" s="1"/>
  <c r="S72"/>
  <c r="S270" s="1"/>
  <c r="S312"/>
  <c r="N173"/>
  <c r="N349" s="1"/>
  <c r="N52"/>
  <c r="N255" s="1"/>
  <c r="N297"/>
  <c r="N72"/>
  <c r="N270" s="1"/>
  <c r="N312"/>
  <c r="L52"/>
  <c r="L255" s="1"/>
  <c r="L297"/>
  <c r="L173"/>
  <c r="L349" s="1"/>
  <c r="F312"/>
  <c r="F72"/>
  <c r="F270" s="1"/>
  <c r="S297"/>
  <c r="S173"/>
  <c r="S349" s="1"/>
  <c r="S52"/>
  <c r="S255" s="1"/>
  <c r="U297"/>
  <c r="U173"/>
  <c r="U349" s="1"/>
  <c r="U52"/>
  <c r="U255" s="1"/>
  <c r="X207" i="25"/>
  <c r="C207"/>
  <c r="C371" i="47"/>
  <c r="D312"/>
  <c r="D72"/>
  <c r="C121"/>
  <c r="O72"/>
  <c r="O270" s="1"/>
  <c r="O312"/>
  <c r="AD138" i="46"/>
  <c r="AB628" i="64"/>
  <c r="AJ628"/>
  <c r="AL138" i="46"/>
  <c r="AR628" i="64"/>
  <c r="AT138" i="46"/>
  <c r="AI628" i="64"/>
  <c r="AK138" i="46"/>
  <c r="AQ628" i="64"/>
  <c r="AS138" i="46"/>
  <c r="AD628" i="64"/>
  <c r="AF138" i="46"/>
  <c r="AN138"/>
  <c r="AL628" i="64"/>
  <c r="AV138" i="46"/>
  <c r="AT628" i="64"/>
  <c r="AM138" i="46"/>
  <c r="AK628" i="64"/>
  <c r="AU138" i="46"/>
  <c r="AS628" i="64"/>
  <c r="G173" i="47"/>
  <c r="G349" s="1"/>
  <c r="G52"/>
  <c r="G255" s="1"/>
  <c r="G297"/>
  <c r="M72"/>
  <c r="M270" s="1"/>
  <c r="M312"/>
  <c r="D73"/>
  <c r="C73" s="1"/>
  <c r="C122"/>
  <c r="D175"/>
  <c r="C175" s="1"/>
  <c r="D54"/>
  <c r="C54" s="1"/>
  <c r="C103"/>
  <c r="D75"/>
  <c r="C75" s="1"/>
  <c r="C124"/>
  <c r="D173"/>
  <c r="D52"/>
  <c r="D297"/>
  <c r="C101"/>
  <c r="U94" i="36"/>
  <c r="AU159" i="46" s="1"/>
  <c r="T94" i="36"/>
  <c r="AT159" i="46" s="1"/>
  <c r="R94" i="36"/>
  <c r="AR159" i="46" s="1"/>
  <c r="S94" i="36"/>
  <c r="AS159" i="46" s="1"/>
  <c r="H94" i="36"/>
  <c r="AH159" i="46" s="1"/>
  <c r="V94" i="36"/>
  <c r="AV159" i="46" s="1"/>
  <c r="O94" i="36"/>
  <c r="AO159" i="46" s="1"/>
  <c r="G94" i="36"/>
  <c r="AG159" i="46" s="1"/>
  <c r="M94" i="36"/>
  <c r="AM159" i="46" s="1"/>
  <c r="L94" i="36"/>
  <c r="AL159" i="46" s="1"/>
  <c r="J94" i="36"/>
  <c r="AJ159" i="46" s="1"/>
  <c r="K94" i="36"/>
  <c r="AK159" i="46" s="1"/>
  <c r="Q94" i="36"/>
  <c r="AQ159" i="46" s="1"/>
  <c r="P94" i="36"/>
  <c r="AP159" i="46" s="1"/>
  <c r="N94" i="36"/>
  <c r="AN159" i="46" s="1"/>
  <c r="I94" i="36"/>
  <c r="AI159" i="46" s="1"/>
  <c r="W94" i="36"/>
  <c r="AW159" i="46" s="1"/>
  <c r="F94" i="36"/>
  <c r="AF159" i="46" s="1"/>
  <c r="D94" i="36"/>
  <c r="H312" i="47"/>
  <c r="H72"/>
  <c r="H270" s="1"/>
  <c r="J173"/>
  <c r="J349" s="1"/>
  <c r="J297"/>
  <c r="J52"/>
  <c r="J255" s="1"/>
  <c r="O297"/>
  <c r="O173"/>
  <c r="O349" s="1"/>
  <c r="O52"/>
  <c r="O255" s="1"/>
  <c r="L72"/>
  <c r="L270" s="1"/>
  <c r="L312"/>
  <c r="T173"/>
  <c r="T349" s="1"/>
  <c r="T52"/>
  <c r="T255" s="1"/>
  <c r="T297"/>
  <c r="F173"/>
  <c r="F349" s="1"/>
  <c r="F297"/>
  <c r="F52"/>
  <c r="F255" s="1"/>
  <c r="W312"/>
  <c r="W72"/>
  <c r="W270" s="1"/>
  <c r="P173"/>
  <c r="P349" s="1"/>
  <c r="P52"/>
  <c r="P255" s="1"/>
  <c r="P297"/>
  <c r="D315" i="25"/>
  <c r="C203"/>
  <c r="X203"/>
  <c r="D53" i="47"/>
  <c r="C53" s="1"/>
  <c r="C102"/>
  <c r="D174"/>
  <c r="C174" s="1"/>
  <c r="H52"/>
  <c r="H255" s="1"/>
  <c r="H173"/>
  <c r="H349" s="1"/>
  <c r="H297"/>
  <c r="Q312"/>
  <c r="Q72"/>
  <c r="Q270" s="1"/>
  <c r="G315" i="25"/>
  <c r="AV410" i="64"/>
  <c r="AV483"/>
  <c r="AV398"/>
  <c r="X274" i="25"/>
  <c r="AV548" i="64"/>
  <c r="AV402"/>
  <c r="AV112"/>
  <c r="AV252"/>
  <c r="AV54"/>
  <c r="AV556"/>
  <c r="AV124"/>
  <c r="AV120"/>
  <c r="AV406"/>
  <c r="M315" i="25"/>
  <c r="W315"/>
  <c r="H315"/>
  <c r="N315"/>
  <c r="AV475" i="64"/>
  <c r="AV256"/>
  <c r="AV116"/>
  <c r="AV46"/>
  <c r="AV544"/>
  <c r="AV471"/>
  <c r="I315" i="25"/>
  <c r="AD159" i="46" l="1"/>
  <c r="C94" i="36"/>
  <c r="AR142" i="25"/>
  <c r="AR273" s="1"/>
  <c r="W213" i="47"/>
  <c r="X159" i="56"/>
  <c r="AU239" i="46"/>
  <c r="AI142" i="25"/>
  <c r="AI273" s="1"/>
  <c r="N213" i="47"/>
  <c r="O159" i="56"/>
  <c r="AL239" i="46"/>
  <c r="AL142" i="25"/>
  <c r="AL273" s="1"/>
  <c r="Q213" i="47"/>
  <c r="R159" i="56"/>
  <c r="AO239" i="46"/>
  <c r="AE142" i="25"/>
  <c r="AE273" s="1"/>
  <c r="J213" i="47"/>
  <c r="K159" i="56"/>
  <c r="AH239" i="46"/>
  <c r="AH142" i="25"/>
  <c r="AH273" s="1"/>
  <c r="M213" i="47"/>
  <c r="N159" i="56"/>
  <c r="AK239" i="46"/>
  <c r="AJ142" i="25"/>
  <c r="AJ273" s="1"/>
  <c r="O213" i="47"/>
  <c r="P159" i="56"/>
  <c r="AM239" i="46"/>
  <c r="AC142" i="25"/>
  <c r="AC273" s="1"/>
  <c r="H213" i="47"/>
  <c r="I159" i="56"/>
  <c r="AF239" i="46"/>
  <c r="AM142" i="25"/>
  <c r="AM273" s="1"/>
  <c r="S159" i="56"/>
  <c r="R213" i="47"/>
  <c r="AP239" i="46"/>
  <c r="AP142" i="25"/>
  <c r="AP273" s="1"/>
  <c r="U213" i="47"/>
  <c r="V159" i="56"/>
  <c r="AS239" i="46"/>
  <c r="D349" i="47"/>
  <c r="C173"/>
  <c r="C349" s="1"/>
  <c r="AK127" i="64"/>
  <c r="AK413"/>
  <c r="AK486"/>
  <c r="AK267"/>
  <c r="AK57"/>
  <c r="AK559"/>
  <c r="AH121" i="25"/>
  <c r="AH272" s="1"/>
  <c r="M191" i="47"/>
  <c r="M359" s="1"/>
  <c r="AL127" i="64"/>
  <c r="AL413"/>
  <c r="AL267"/>
  <c r="AL57"/>
  <c r="AL559"/>
  <c r="AL486"/>
  <c r="AI121" i="25"/>
  <c r="AI272" s="1"/>
  <c r="N191" i="47"/>
  <c r="N359" s="1"/>
  <c r="F191"/>
  <c r="F359" s="1"/>
  <c r="AA121" i="25"/>
  <c r="AA272" s="1"/>
  <c r="AQ127" i="64"/>
  <c r="AQ413"/>
  <c r="AQ486"/>
  <c r="AQ57"/>
  <c r="AQ559"/>
  <c r="AQ267"/>
  <c r="AF121" i="25"/>
  <c r="AF272" s="1"/>
  <c r="K191" i="47"/>
  <c r="K359" s="1"/>
  <c r="AR127" i="64"/>
  <c r="AR559"/>
  <c r="AR57"/>
  <c r="AR413"/>
  <c r="AR267"/>
  <c r="AR486"/>
  <c r="L191" i="47"/>
  <c r="L359" s="1"/>
  <c r="AG121" i="25"/>
  <c r="AG272" s="1"/>
  <c r="Y121"/>
  <c r="D191" i="47"/>
  <c r="AX138" i="46"/>
  <c r="D270" i="47"/>
  <c r="C72"/>
  <c r="C270" s="1"/>
  <c r="E372"/>
  <c r="E374" s="1"/>
  <c r="E221"/>
  <c r="AO57" i="64"/>
  <c r="AO559"/>
  <c r="AO127"/>
  <c r="AO413"/>
  <c r="AO486"/>
  <c r="AO267"/>
  <c r="I191" i="47"/>
  <c r="I359" s="1"/>
  <c r="AD121" i="25"/>
  <c r="AD272" s="1"/>
  <c r="AP57" i="64"/>
  <c r="AP559"/>
  <c r="AP486"/>
  <c r="AP127"/>
  <c r="AP413"/>
  <c r="AP267"/>
  <c r="AH127"/>
  <c r="AH559"/>
  <c r="AH267"/>
  <c r="AH57"/>
  <c r="AH413"/>
  <c r="AH486"/>
  <c r="AU57"/>
  <c r="AU413"/>
  <c r="AU486"/>
  <c r="AU127"/>
  <c r="AU559"/>
  <c r="AU267"/>
  <c r="AR121" i="25"/>
  <c r="AR272" s="1"/>
  <c r="W191" i="47"/>
  <c r="W359" s="1"/>
  <c r="AE57" i="64"/>
  <c r="AE559"/>
  <c r="AE127"/>
  <c r="AE413"/>
  <c r="AE267"/>
  <c r="AE486"/>
  <c r="H191" i="47"/>
  <c r="H359" s="1"/>
  <c r="AC121" i="25"/>
  <c r="AC272" s="1"/>
  <c r="AF57" i="64"/>
  <c r="AF559"/>
  <c r="AF127"/>
  <c r="AF413"/>
  <c r="AF267"/>
  <c r="AF486"/>
  <c r="AA142" i="25"/>
  <c r="AA273" s="1"/>
  <c r="F213" i="47"/>
  <c r="G159" i="56"/>
  <c r="AD239" i="46"/>
  <c r="AD142" i="25"/>
  <c r="AD273" s="1"/>
  <c r="I213" i="47"/>
  <c r="J159" i="56"/>
  <c r="AG239" i="46"/>
  <c r="AK142" i="25"/>
  <c r="AK273" s="1"/>
  <c r="P213" i="47"/>
  <c r="Q159" i="56"/>
  <c r="AN239" i="46"/>
  <c r="AF142" i="25"/>
  <c r="AF273" s="1"/>
  <c r="K213" i="47"/>
  <c r="L159" i="56"/>
  <c r="AI239" i="46"/>
  <c r="AG142" i="25"/>
  <c r="AG273" s="1"/>
  <c r="L213" i="47"/>
  <c r="M159" i="56"/>
  <c r="AJ239" i="46"/>
  <c r="AB142" i="25"/>
  <c r="AB273" s="1"/>
  <c r="G213" i="47"/>
  <c r="H159" i="56"/>
  <c r="AE239" i="46"/>
  <c r="AQ142" i="25"/>
  <c r="AQ273" s="1"/>
  <c r="W159" i="56"/>
  <c r="V213" i="47"/>
  <c r="AT239" i="46"/>
  <c r="AN142" i="25"/>
  <c r="AN273" s="1"/>
  <c r="S213" i="47"/>
  <c r="T159" i="56"/>
  <c r="AQ239" i="46"/>
  <c r="AO142" i="25"/>
  <c r="AO273" s="1"/>
  <c r="U159" i="56"/>
  <c r="T213" i="47"/>
  <c r="AR239" i="46"/>
  <c r="D255" i="47"/>
  <c r="C52"/>
  <c r="C255" s="1"/>
  <c r="AS127" i="64"/>
  <c r="AS559"/>
  <c r="AS267"/>
  <c r="AS57"/>
  <c r="AS413"/>
  <c r="AS486"/>
  <c r="U191" i="47"/>
  <c r="U359" s="1"/>
  <c r="AP121" i="25"/>
  <c r="AP272" s="1"/>
  <c r="AT127" i="64"/>
  <c r="AT559"/>
  <c r="AT486"/>
  <c r="AT57"/>
  <c r="AT413"/>
  <c r="AT267"/>
  <c r="V191" i="47"/>
  <c r="V359" s="1"/>
  <c r="AQ121" i="25"/>
  <c r="AQ272" s="1"/>
  <c r="AD57" i="64"/>
  <c r="AD559"/>
  <c r="AD486"/>
  <c r="AD127"/>
  <c r="AD413"/>
  <c r="AD267"/>
  <c r="S191" i="47"/>
  <c r="S359" s="1"/>
  <c r="AN121" i="25"/>
  <c r="AN272" s="1"/>
  <c r="AI57" i="64"/>
  <c r="AI559"/>
  <c r="AI267"/>
  <c r="AI127"/>
  <c r="AI413"/>
  <c r="AI486"/>
  <c r="AO121" i="25"/>
  <c r="AO272" s="1"/>
  <c r="T191" i="47"/>
  <c r="T359" s="1"/>
  <c r="AJ127" i="64"/>
  <c r="AJ413"/>
  <c r="AJ267"/>
  <c r="AJ57"/>
  <c r="AJ559"/>
  <c r="AJ486"/>
  <c r="AB127"/>
  <c r="AB413"/>
  <c r="AB267"/>
  <c r="AB57"/>
  <c r="AB559"/>
  <c r="AB486"/>
  <c r="AV628"/>
  <c r="E120" i="47"/>
  <c r="C17" i="72"/>
  <c r="E204" i="25"/>
  <c r="E314" s="1"/>
  <c r="F238" i="56"/>
  <c r="I238" i="44"/>
  <c r="L85"/>
  <c r="J238" s="1"/>
  <c r="AL121" i="25"/>
  <c r="AL272" s="1"/>
  <c r="Q191" i="47"/>
  <c r="Q359" s="1"/>
  <c r="AG127" i="64"/>
  <c r="AG413"/>
  <c r="AG486"/>
  <c r="AG57"/>
  <c r="AG559"/>
  <c r="AG267"/>
  <c r="AM121" i="25"/>
  <c r="AM272" s="1"/>
  <c r="R191" i="47"/>
  <c r="R359" s="1"/>
  <c r="AE121" i="25"/>
  <c r="AE272" s="1"/>
  <c r="J191" i="47"/>
  <c r="J359" s="1"/>
  <c r="AM57" i="64"/>
  <c r="AM559"/>
  <c r="AM127"/>
  <c r="AM413"/>
  <c r="AM486"/>
  <c r="AM267"/>
  <c r="O191" i="47"/>
  <c r="O359" s="1"/>
  <c r="AJ121" i="25"/>
  <c r="AJ272" s="1"/>
  <c r="G191" i="47"/>
  <c r="G359" s="1"/>
  <c r="AB121" i="25"/>
  <c r="AB272" s="1"/>
  <c r="AN127" i="64"/>
  <c r="AN413"/>
  <c r="AN267"/>
  <c r="AN486"/>
  <c r="AN57"/>
  <c r="AN559"/>
  <c r="AK121" i="25"/>
  <c r="AK272" s="1"/>
  <c r="P191" i="47"/>
  <c r="P359" s="1"/>
  <c r="X315" i="25"/>
  <c r="C315"/>
  <c r="C297" i="47"/>
  <c r="C312"/>
  <c r="AV57" i="64" l="1"/>
  <c r="T120" i="47"/>
  <c r="U238" i="56"/>
  <c r="T204" i="25"/>
  <c r="T314" s="1"/>
  <c r="S372" i="47"/>
  <c r="S374" s="1"/>
  <c r="S221"/>
  <c r="V120"/>
  <c r="W238" i="56"/>
  <c r="V204" i="25"/>
  <c r="V314" s="1"/>
  <c r="G372" i="47"/>
  <c r="G374" s="1"/>
  <c r="G221"/>
  <c r="L372"/>
  <c r="L374" s="1"/>
  <c r="L221"/>
  <c r="K372"/>
  <c r="K374" s="1"/>
  <c r="K221"/>
  <c r="P372"/>
  <c r="P374" s="1"/>
  <c r="P221"/>
  <c r="I372"/>
  <c r="I374" s="1"/>
  <c r="I221"/>
  <c r="F372"/>
  <c r="F374" s="1"/>
  <c r="F221"/>
  <c r="D359"/>
  <c r="C191"/>
  <c r="C359" s="1"/>
  <c r="U372"/>
  <c r="U374" s="1"/>
  <c r="U221"/>
  <c r="R204" i="25"/>
  <c r="R314" s="1"/>
  <c r="R120" i="47"/>
  <c r="S238" i="56"/>
  <c r="H372" i="47"/>
  <c r="H374" s="1"/>
  <c r="H221"/>
  <c r="O372"/>
  <c r="O374" s="1"/>
  <c r="O221"/>
  <c r="M372"/>
  <c r="M374" s="1"/>
  <c r="M221"/>
  <c r="J372"/>
  <c r="J374" s="1"/>
  <c r="J221"/>
  <c r="Q372"/>
  <c r="Q374" s="1"/>
  <c r="Q221"/>
  <c r="N372"/>
  <c r="N374" s="1"/>
  <c r="N221"/>
  <c r="W372"/>
  <c r="W374" s="1"/>
  <c r="W221"/>
  <c r="AV486" i="64"/>
  <c r="AV267"/>
  <c r="AV127"/>
  <c r="E71" i="47"/>
  <c r="E126"/>
  <c r="E311"/>
  <c r="E313" s="1"/>
  <c r="T372"/>
  <c r="T374" s="1"/>
  <c r="T221"/>
  <c r="S120"/>
  <c r="T238" i="56"/>
  <c r="S204" i="25"/>
  <c r="S314" s="1"/>
  <c r="V372" i="47"/>
  <c r="V374" s="1"/>
  <c r="V221"/>
  <c r="G204" i="25"/>
  <c r="G314" s="1"/>
  <c r="G120" i="47"/>
  <c r="H238" i="56"/>
  <c r="L204" i="25"/>
  <c r="L314" s="1"/>
  <c r="L120" i="47"/>
  <c r="M238" i="56"/>
  <c r="K204" i="25"/>
  <c r="K314" s="1"/>
  <c r="K120" i="47"/>
  <c r="L238" i="56"/>
  <c r="P120" i="47"/>
  <c r="P204" i="25"/>
  <c r="P314" s="1"/>
  <c r="Q238" i="56"/>
  <c r="I204" i="25"/>
  <c r="I314" s="1"/>
  <c r="I120" i="47"/>
  <c r="J238" i="56"/>
  <c r="F204" i="25"/>
  <c r="F314" s="1"/>
  <c r="F120" i="47"/>
  <c r="G238" i="56"/>
  <c r="Y272" i="25"/>
  <c r="X121"/>
  <c r="X272" s="1"/>
  <c r="U204"/>
  <c r="U314" s="1"/>
  <c r="U120" i="47"/>
  <c r="V238" i="56"/>
  <c r="R372" i="47"/>
  <c r="R374" s="1"/>
  <c r="R221"/>
  <c r="H204" i="25"/>
  <c r="H314" s="1"/>
  <c r="H120" i="47"/>
  <c r="I238" i="56"/>
  <c r="O120" i="47"/>
  <c r="P238" i="56"/>
  <c r="O204" i="25"/>
  <c r="O314" s="1"/>
  <c r="M120" i="47"/>
  <c r="N238" i="56"/>
  <c r="M204" i="25"/>
  <c r="M314" s="1"/>
  <c r="J120" i="47"/>
  <c r="K238" i="56"/>
  <c r="J204" i="25"/>
  <c r="J314" s="1"/>
  <c r="Q120" i="47"/>
  <c r="R238" i="56"/>
  <c r="Q204" i="25"/>
  <c r="Q314" s="1"/>
  <c r="N204"/>
  <c r="N314" s="1"/>
  <c r="O238" i="56"/>
  <c r="N120" i="47"/>
  <c r="W120"/>
  <c r="X238" i="56"/>
  <c r="W204" i="25"/>
  <c r="W314" s="1"/>
  <c r="E159" i="56"/>
  <c r="AB239" i="46"/>
  <c r="Y142" i="25"/>
  <c r="D213" i="47"/>
  <c r="AX159" i="46"/>
  <c r="AV559" i="64"/>
  <c r="AV413"/>
  <c r="CO159" i="46" l="1"/>
  <c r="AV239"/>
  <c r="Y273" i="25"/>
  <c r="X142"/>
  <c r="X273" s="1"/>
  <c r="D120" i="47"/>
  <c r="D159" i="56"/>
  <c r="D204" i="25"/>
  <c r="E238" i="56"/>
  <c r="N126" i="47"/>
  <c r="N311"/>
  <c r="N313" s="1"/>
  <c r="N71"/>
  <c r="J311"/>
  <c r="J313" s="1"/>
  <c r="J71"/>
  <c r="J126"/>
  <c r="O126"/>
  <c r="O311"/>
  <c r="O313" s="1"/>
  <c r="O71"/>
  <c r="H311"/>
  <c r="H313" s="1"/>
  <c r="H71"/>
  <c r="H126"/>
  <c r="F311"/>
  <c r="F313" s="1"/>
  <c r="F71"/>
  <c r="F126"/>
  <c r="L311"/>
  <c r="L313" s="1"/>
  <c r="L71"/>
  <c r="L126"/>
  <c r="E269"/>
  <c r="E272" s="1"/>
  <c r="E77"/>
  <c r="R126"/>
  <c r="R311"/>
  <c r="R313" s="1"/>
  <c r="R71"/>
  <c r="V126"/>
  <c r="V311"/>
  <c r="V313" s="1"/>
  <c r="V71"/>
  <c r="D372"/>
  <c r="D374" s="1"/>
  <c r="C213"/>
  <c r="D221"/>
  <c r="W126"/>
  <c r="W71"/>
  <c r="W311"/>
  <c r="W313" s="1"/>
  <c r="Q126"/>
  <c r="Q71"/>
  <c r="Q311"/>
  <c r="Q313" s="1"/>
  <c r="M311"/>
  <c r="M313" s="1"/>
  <c r="M71"/>
  <c r="M126"/>
  <c r="U126"/>
  <c r="U71"/>
  <c r="U311"/>
  <c r="U313" s="1"/>
  <c r="I126"/>
  <c r="I311"/>
  <c r="I313" s="1"/>
  <c r="I71"/>
  <c r="P126"/>
  <c r="P311"/>
  <c r="P313" s="1"/>
  <c r="P71"/>
  <c r="K71"/>
  <c r="K311"/>
  <c r="K313" s="1"/>
  <c r="K126"/>
  <c r="G126"/>
  <c r="G311"/>
  <c r="G313" s="1"/>
  <c r="G71"/>
  <c r="S311"/>
  <c r="S313" s="1"/>
  <c r="S126"/>
  <c r="S71"/>
  <c r="T311"/>
  <c r="T313" s="1"/>
  <c r="T71"/>
  <c r="T126"/>
  <c r="G269" l="1"/>
  <c r="G272" s="1"/>
  <c r="G77"/>
  <c r="P269"/>
  <c r="P272" s="1"/>
  <c r="P77"/>
  <c r="M269"/>
  <c r="M272" s="1"/>
  <c r="M77"/>
  <c r="W269"/>
  <c r="W272" s="1"/>
  <c r="W77"/>
  <c r="R269"/>
  <c r="R272" s="1"/>
  <c r="R77"/>
  <c r="F77"/>
  <c r="F269"/>
  <c r="F272" s="1"/>
  <c r="K159" i="44"/>
  <c r="D238" i="56"/>
  <c r="T269" i="47"/>
  <c r="T272" s="1"/>
  <c r="T77"/>
  <c r="S269"/>
  <c r="S272" s="1"/>
  <c r="S77"/>
  <c r="K77"/>
  <c r="K269"/>
  <c r="K272" s="1"/>
  <c r="I269"/>
  <c r="I272" s="1"/>
  <c r="I77"/>
  <c r="U269"/>
  <c r="U272" s="1"/>
  <c r="U77"/>
  <c r="Q269"/>
  <c r="Q272" s="1"/>
  <c r="Q77"/>
  <c r="C372"/>
  <c r="C374" s="1"/>
  <c r="C221"/>
  <c r="V269"/>
  <c r="V272" s="1"/>
  <c r="V77"/>
  <c r="L77"/>
  <c r="L269"/>
  <c r="L272" s="1"/>
  <c r="H269"/>
  <c r="H272" s="1"/>
  <c r="H77"/>
  <c r="O269"/>
  <c r="O272" s="1"/>
  <c r="O77"/>
  <c r="J77"/>
  <c r="J269"/>
  <c r="J272" s="1"/>
  <c r="N269"/>
  <c r="N272" s="1"/>
  <c r="N77"/>
  <c r="D314" i="25"/>
  <c r="C204"/>
  <c r="C314" s="1"/>
  <c r="X204"/>
  <c r="X314" s="1"/>
  <c r="D71" i="47"/>
  <c r="D126"/>
  <c r="D311"/>
  <c r="D313" s="1"/>
  <c r="C120"/>
  <c r="C311" l="1"/>
  <c r="C313" s="1"/>
  <c r="C126"/>
  <c r="I237" i="44"/>
  <c r="L159"/>
  <c r="J237" s="1"/>
  <c r="D269" i="47"/>
  <c r="D272" s="1"/>
  <c r="D77"/>
  <c r="C71"/>
  <c r="C77" l="1"/>
  <c r="C269"/>
  <c r="C272" s="1"/>
  <c r="L21" i="11" l="1"/>
  <c r="L25" l="1"/>
  <c r="L31" i="69"/>
  <c r="L26" i="65"/>
  <c r="E21" i="11"/>
  <c r="E25" l="1"/>
  <c r="E31" i="69"/>
  <c r="E26" i="65"/>
  <c r="L27" i="11"/>
  <c r="D21"/>
  <c r="K21"/>
  <c r="J21"/>
  <c r="F21"/>
  <c r="F25" l="1"/>
  <c r="F31" i="69"/>
  <c r="F26" i="65"/>
  <c r="J25" i="11"/>
  <c r="J31" i="69"/>
  <c r="J26" i="65"/>
  <c r="E27" i="11"/>
  <c r="K25"/>
  <c r="K31" i="69"/>
  <c r="K26" i="65"/>
  <c r="D25" i="11"/>
  <c r="D31" i="69"/>
  <c r="D26" i="65"/>
  <c r="K22" i="11"/>
  <c r="F22"/>
  <c r="J22"/>
  <c r="B10"/>
  <c r="C21" s="1"/>
  <c r="M73" i="36" l="1"/>
  <c r="O73"/>
  <c r="Q73"/>
  <c r="R73"/>
  <c r="N73"/>
  <c r="P73"/>
  <c r="S73"/>
  <c r="T73"/>
  <c r="U73"/>
  <c r="V73"/>
  <c r="W73"/>
  <c r="G73"/>
  <c r="I73"/>
  <c r="H73"/>
  <c r="L73"/>
  <c r="E73"/>
  <c r="J30" i="69"/>
  <c r="J25" i="65"/>
  <c r="C25" i="11"/>
  <c r="D75" i="36" s="1"/>
  <c r="D27" i="11"/>
  <c r="K27"/>
  <c r="F27"/>
  <c r="F75" i="36"/>
  <c r="J73"/>
  <c r="F30" i="69"/>
  <c r="K25" i="65"/>
  <c r="K30" i="69"/>
  <c r="J27" i="11"/>
  <c r="J75" i="36"/>
  <c r="D73"/>
  <c r="K73"/>
  <c r="F73"/>
  <c r="K75" l="1"/>
  <c r="CA115" i="46" s="1"/>
  <c r="K156" i="25" s="1"/>
  <c r="B13" i="11"/>
  <c r="C22" s="1"/>
  <c r="AI606" i="64"/>
  <c r="CA121" i="46"/>
  <c r="K161" i="25" s="1"/>
  <c r="CA119" i="46"/>
  <c r="BZ122"/>
  <c r="J162" i="25" s="1"/>
  <c r="BZ118" i="46"/>
  <c r="J159" i="25" s="1"/>
  <c r="BZ117" i="46"/>
  <c r="J158" i="25" s="1"/>
  <c r="BZ115" i="46"/>
  <c r="J156" i="25" s="1"/>
  <c r="BZ116" i="46"/>
  <c r="J157" i="25" s="1"/>
  <c r="BZ120" i="46"/>
  <c r="BZ119"/>
  <c r="AH606" i="64"/>
  <c r="BZ121" i="46"/>
  <c r="J161" i="25" s="1"/>
  <c r="AJ606" i="64"/>
  <c r="CB119" i="46"/>
  <c r="CB121"/>
  <c r="L161" i="25" s="1"/>
  <c r="AG606" i="64"/>
  <c r="BY121" i="46"/>
  <c r="I161" i="25" s="1"/>
  <c r="BY119" i="46"/>
  <c r="AU606" i="64"/>
  <c r="CM119" i="46"/>
  <c r="CM121"/>
  <c r="W161" i="25" s="1"/>
  <c r="AS606" i="64"/>
  <c r="CK119" i="46"/>
  <c r="CK121"/>
  <c r="U161" i="25" s="1"/>
  <c r="AQ606" i="64"/>
  <c r="CI119" i="46"/>
  <c r="CI121"/>
  <c r="S161" i="25" s="1"/>
  <c r="AL606" i="64"/>
  <c r="CD119" i="46"/>
  <c r="CD121"/>
  <c r="N161" i="25" s="1"/>
  <c r="AO606" i="64"/>
  <c r="CG119" i="46"/>
  <c r="CG121"/>
  <c r="Q161" i="25" s="1"/>
  <c r="AK606" i="64"/>
  <c r="CC119" i="46"/>
  <c r="CC121"/>
  <c r="M161" i="25" s="1"/>
  <c r="C27" i="11"/>
  <c r="AD606" i="64"/>
  <c r="BV119" i="46"/>
  <c r="BV121"/>
  <c r="F161" i="25" s="1"/>
  <c r="BT119" i="46"/>
  <c r="C73" i="36"/>
  <c r="AB606" i="64"/>
  <c r="BT121" i="46"/>
  <c r="BV122"/>
  <c r="F162" i="25" s="1"/>
  <c r="BV117" i="46"/>
  <c r="F158" i="25" s="1"/>
  <c r="BV115" i="46"/>
  <c r="F156" i="25" s="1"/>
  <c r="BV118" i="46"/>
  <c r="F159" i="25" s="1"/>
  <c r="BV116" i="46"/>
  <c r="F157" i="25" s="1"/>
  <c r="BV120" i="46"/>
  <c r="CA117"/>
  <c r="K158" i="25" s="1"/>
  <c r="BT117" i="46"/>
  <c r="BT115"/>
  <c r="BT122"/>
  <c r="BT118"/>
  <c r="BT116"/>
  <c r="BT120"/>
  <c r="I75" i="36"/>
  <c r="N75"/>
  <c r="P75"/>
  <c r="Q75"/>
  <c r="R75"/>
  <c r="S75"/>
  <c r="T75"/>
  <c r="U75"/>
  <c r="V75"/>
  <c r="W75"/>
  <c r="G75"/>
  <c r="H75"/>
  <c r="M75"/>
  <c r="O75"/>
  <c r="L75"/>
  <c r="E75"/>
  <c r="AC606" i="64"/>
  <c r="BU121" i="46"/>
  <c r="E161" i="25" s="1"/>
  <c r="BU119" i="46"/>
  <c r="AF606" i="64"/>
  <c r="BX121" i="46"/>
  <c r="H161" i="25" s="1"/>
  <c r="BX119" i="46"/>
  <c r="AE606" i="64"/>
  <c r="BW119" i="46"/>
  <c r="BW121"/>
  <c r="G161" i="25" s="1"/>
  <c r="AT606" i="64"/>
  <c r="CL119" i="46"/>
  <c r="CL121"/>
  <c r="V161" i="25" s="1"/>
  <c r="AR606" i="64"/>
  <c r="CJ119" i="46"/>
  <c r="CJ121"/>
  <c r="T161" i="25" s="1"/>
  <c r="AN606" i="64"/>
  <c r="CF119" i="46"/>
  <c r="CF121"/>
  <c r="P161" i="25" s="1"/>
  <c r="AP606" i="64"/>
  <c r="CH119" i="46"/>
  <c r="CH121"/>
  <c r="R161" i="25" s="1"/>
  <c r="AM606" i="64"/>
  <c r="CE119" i="46"/>
  <c r="CE121"/>
  <c r="O161" i="25" s="1"/>
  <c r="CA118" i="46" l="1"/>
  <c r="K159" i="25" s="1"/>
  <c r="CA116" i="46"/>
  <c r="K157" i="25" s="1"/>
  <c r="CA120" i="46"/>
  <c r="CA122"/>
  <c r="K162" i="25" s="1"/>
  <c r="BT235" i="46"/>
  <c r="BX235"/>
  <c r="O160" i="25"/>
  <c r="R160"/>
  <c r="P160"/>
  <c r="T160"/>
  <c r="V160"/>
  <c r="G160"/>
  <c r="BU118" i="46"/>
  <c r="E159" i="25" s="1"/>
  <c r="BU116" i="46"/>
  <c r="E157" i="25" s="1"/>
  <c r="BU122" i="46"/>
  <c r="E162" i="25" s="1"/>
  <c r="BU117" i="46"/>
  <c r="E158" i="25" s="1"/>
  <c r="BU115" i="46"/>
  <c r="E156" i="25" s="1"/>
  <c r="BU120" i="46"/>
  <c r="CE117"/>
  <c r="O158" i="25" s="1"/>
  <c r="CE115" i="46"/>
  <c r="O156" i="25" s="1"/>
  <c r="CE118" i="46"/>
  <c r="O159" i="25" s="1"/>
  <c r="CE122" i="46"/>
  <c r="O162" i="25" s="1"/>
  <c r="CE116" i="46"/>
  <c r="O157" i="25" s="1"/>
  <c r="CE120" i="46"/>
  <c r="BX118"/>
  <c r="H159" i="25" s="1"/>
  <c r="BX116" i="46"/>
  <c r="H157" i="25" s="1"/>
  <c r="BX122" i="46"/>
  <c r="H162" i="25" s="1"/>
  <c r="BX117" i="46"/>
  <c r="H158" i="25" s="1"/>
  <c r="BX115" i="46"/>
  <c r="H156" i="25" s="1"/>
  <c r="BX120" i="46"/>
  <c r="CM117"/>
  <c r="W158" i="25" s="1"/>
  <c r="CM115" i="46"/>
  <c r="W156" i="25" s="1"/>
  <c r="CM122" i="46"/>
  <c r="W162" i="25" s="1"/>
  <c r="CM116" i="46"/>
  <c r="W157" i="25" s="1"/>
  <c r="CM118" i="46"/>
  <c r="W159" i="25" s="1"/>
  <c r="CM120" i="46"/>
  <c r="CK118"/>
  <c r="U159" i="25" s="1"/>
  <c r="CK117" i="46"/>
  <c r="U158" i="25" s="1"/>
  <c r="CK115" i="46"/>
  <c r="U156" i="25" s="1"/>
  <c r="CK122" i="46"/>
  <c r="U162" i="25" s="1"/>
  <c r="CK116" i="46"/>
  <c r="U157" i="25" s="1"/>
  <c r="CK120" i="46"/>
  <c r="CI117"/>
  <c r="S158" i="25" s="1"/>
  <c r="CI115" i="46"/>
  <c r="S156" i="25" s="1"/>
  <c r="CI122" i="46"/>
  <c r="S162" i="25" s="1"/>
  <c r="CI116" i="46"/>
  <c r="S157" i="25" s="1"/>
  <c r="CI118" i="46"/>
  <c r="S159" i="25" s="1"/>
  <c r="CI120" i="46"/>
  <c r="CG118"/>
  <c r="Q159" i="25" s="1"/>
  <c r="CG117" i="46"/>
  <c r="Q158" i="25" s="1"/>
  <c r="CG115" i="46"/>
  <c r="Q156" i="25" s="1"/>
  <c r="CG122" i="46"/>
  <c r="Q162" i="25" s="1"/>
  <c r="CG116" i="46"/>
  <c r="Q157" i="25" s="1"/>
  <c r="CG120" i="46"/>
  <c r="CD122"/>
  <c r="N162" i="25" s="1"/>
  <c r="CD116" i="46"/>
  <c r="N157" i="25" s="1"/>
  <c r="CD117" i="46"/>
  <c r="N158" i="25" s="1"/>
  <c r="CD115" i="46"/>
  <c r="N156" i="25" s="1"/>
  <c r="CD118" i="46"/>
  <c r="N159" i="25" s="1"/>
  <c r="CD120" i="46"/>
  <c r="D159" i="25"/>
  <c r="D156"/>
  <c r="BR235" i="46"/>
  <c r="CN121"/>
  <c r="D161" i="25"/>
  <c r="X161" s="1"/>
  <c r="F160"/>
  <c r="AK105" i="64"/>
  <c r="AK35"/>
  <c r="AK318"/>
  <c r="AK391"/>
  <c r="AK537"/>
  <c r="AK245"/>
  <c r="AK175"/>
  <c r="AK464"/>
  <c r="AO175"/>
  <c r="AO391"/>
  <c r="AO537"/>
  <c r="AO35"/>
  <c r="AO318"/>
  <c r="AO245"/>
  <c r="AO105"/>
  <c r="AO464"/>
  <c r="AL175"/>
  <c r="AL35"/>
  <c r="AL318"/>
  <c r="AL391"/>
  <c r="AL537"/>
  <c r="AL105"/>
  <c r="AL245"/>
  <c r="AL464"/>
  <c r="AQ175"/>
  <c r="AQ391"/>
  <c r="AQ537"/>
  <c r="AQ318"/>
  <c r="AQ105"/>
  <c r="AQ35"/>
  <c r="AQ245"/>
  <c r="AQ464"/>
  <c r="AS105"/>
  <c r="AS391"/>
  <c r="AS537"/>
  <c r="AS35"/>
  <c r="AS318"/>
  <c r="AS245"/>
  <c r="AS175"/>
  <c r="AS464"/>
  <c r="AU105"/>
  <c r="AU391"/>
  <c r="AU537"/>
  <c r="AU318"/>
  <c r="AU35"/>
  <c r="AU245"/>
  <c r="AU175"/>
  <c r="AU464"/>
  <c r="I160" i="25"/>
  <c r="AG464" i="64"/>
  <c r="AG105"/>
  <c r="AG35"/>
  <c r="AG391"/>
  <c r="AG175"/>
  <c r="AG245"/>
  <c r="AG318"/>
  <c r="AG537"/>
  <c r="AJ105"/>
  <c r="AJ35"/>
  <c r="AJ391"/>
  <c r="AJ318"/>
  <c r="AJ537"/>
  <c r="AJ175"/>
  <c r="AJ245"/>
  <c r="AJ464"/>
  <c r="J160" i="25"/>
  <c r="K160"/>
  <c r="AI464" i="64"/>
  <c r="AI245"/>
  <c r="AI318"/>
  <c r="AI537"/>
  <c r="AI105"/>
  <c r="AI35"/>
  <c r="AI391"/>
  <c r="AI175"/>
  <c r="C75" i="36"/>
  <c r="AM175" i="64"/>
  <c r="AM318"/>
  <c r="AM35"/>
  <c r="AM391"/>
  <c r="AM537"/>
  <c r="AM105"/>
  <c r="AM245"/>
  <c r="AM464"/>
  <c r="AP175"/>
  <c r="AP391"/>
  <c r="AP537"/>
  <c r="AP318"/>
  <c r="AP35"/>
  <c r="AP105"/>
  <c r="AP245"/>
  <c r="AP464"/>
  <c r="AN175"/>
  <c r="AN391"/>
  <c r="AN537"/>
  <c r="AN318"/>
  <c r="AN245"/>
  <c r="AN35"/>
  <c r="AN105"/>
  <c r="AN464"/>
  <c r="AR105"/>
  <c r="AR391"/>
  <c r="AR537"/>
  <c r="AR318"/>
  <c r="AR35"/>
  <c r="AR175"/>
  <c r="AR245"/>
  <c r="AR464"/>
  <c r="AT105"/>
  <c r="AT391"/>
  <c r="AT537"/>
  <c r="AT318"/>
  <c r="AT35"/>
  <c r="AT175"/>
  <c r="AT245"/>
  <c r="AT464"/>
  <c r="AE464"/>
  <c r="AE245"/>
  <c r="AE318"/>
  <c r="AE537"/>
  <c r="AE105"/>
  <c r="AE35"/>
  <c r="AE391"/>
  <c r="AE175"/>
  <c r="H160" i="25"/>
  <c r="AF464" i="64"/>
  <c r="AF105"/>
  <c r="AF35"/>
  <c r="AF391"/>
  <c r="AF175"/>
  <c r="AF245"/>
  <c r="AF318"/>
  <c r="AF537"/>
  <c r="E160" i="25"/>
  <c r="AC464" i="64"/>
  <c r="AC245"/>
  <c r="AC391"/>
  <c r="AC537"/>
  <c r="AC105"/>
  <c r="AC35"/>
  <c r="AC318"/>
  <c r="AC175"/>
  <c r="CB122" i="46"/>
  <c r="L162" i="25" s="1"/>
  <c r="CB116" i="46"/>
  <c r="L157" i="25" s="1"/>
  <c r="CB117" i="46"/>
  <c r="L158" i="25" s="1"/>
  <c r="CB115" i="46"/>
  <c r="L156" i="25" s="1"/>
  <c r="CB118" i="46"/>
  <c r="L159" i="25" s="1"/>
  <c r="CB120" i="46"/>
  <c r="CC117"/>
  <c r="M158" i="25" s="1"/>
  <c r="CC115" i="46"/>
  <c r="M156" i="25" s="1"/>
  <c r="CC118" i="46"/>
  <c r="M159" i="25" s="1"/>
  <c r="CC122" i="46"/>
  <c r="M162" i="25" s="1"/>
  <c r="CC116" i="46"/>
  <c r="M157" i="25" s="1"/>
  <c r="CC120" i="46"/>
  <c r="BW122"/>
  <c r="G162" i="25" s="1"/>
  <c r="BW116" i="46"/>
  <c r="G157" i="25" s="1"/>
  <c r="BW117" i="46"/>
  <c r="G158" i="25" s="1"/>
  <c r="BW115" i="46"/>
  <c r="G156" i="25" s="1"/>
  <c r="BW118" i="46"/>
  <c r="G159" i="25" s="1"/>
  <c r="BW120" i="46"/>
  <c r="CL117"/>
  <c r="V158" i="25" s="1"/>
  <c r="CL115" i="46"/>
  <c r="V156" i="25" s="1"/>
  <c r="CL118" i="46"/>
  <c r="V159" i="25" s="1"/>
  <c r="CL122" i="46"/>
  <c r="V162" i="25" s="1"/>
  <c r="CL116" i="46"/>
  <c r="V157" i="25" s="1"/>
  <c r="CL120" i="46"/>
  <c r="CJ122"/>
  <c r="T162" i="25" s="1"/>
  <c r="CJ116" i="46"/>
  <c r="T157" i="25" s="1"/>
  <c r="CJ117" i="46"/>
  <c r="T158" i="25" s="1"/>
  <c r="CJ115" i="46"/>
  <c r="T156" i="25" s="1"/>
  <c r="CJ118" i="46"/>
  <c r="T159" i="25" s="1"/>
  <c r="CJ120" i="46"/>
  <c r="CH117"/>
  <c r="R158" i="25" s="1"/>
  <c r="CH115" i="46"/>
  <c r="R156" i="25" s="1"/>
  <c r="CH118" i="46"/>
  <c r="R159" i="25" s="1"/>
  <c r="CH122" i="46"/>
  <c r="R162" i="25" s="1"/>
  <c r="CH116" i="46"/>
  <c r="R157" i="25" s="1"/>
  <c r="CH120" i="46"/>
  <c r="CF122"/>
  <c r="P162" i="25" s="1"/>
  <c r="CF116" i="46"/>
  <c r="P157" i="25" s="1"/>
  <c r="CF117" i="46"/>
  <c r="P158" i="25" s="1"/>
  <c r="CF115" i="46"/>
  <c r="P156" i="25" s="1"/>
  <c r="CF118" i="46"/>
  <c r="P159" i="25" s="1"/>
  <c r="CF120" i="46"/>
  <c r="BY117"/>
  <c r="I158" i="25" s="1"/>
  <c r="BY115" i="46"/>
  <c r="I156" i="25" s="1"/>
  <c r="BY118" i="46"/>
  <c r="I159" i="25" s="1"/>
  <c r="BY122" i="46"/>
  <c r="I162" i="25" s="1"/>
  <c r="BY116" i="46"/>
  <c r="I157" i="25" s="1"/>
  <c r="BY120" i="46"/>
  <c r="D157" i="25"/>
  <c r="D162"/>
  <c r="D158"/>
  <c r="AB464" i="64"/>
  <c r="AB245"/>
  <c r="AB318"/>
  <c r="AB537"/>
  <c r="AB175"/>
  <c r="AB105"/>
  <c r="AB35"/>
  <c r="AB391"/>
  <c r="AV606"/>
  <c r="CN119" i="46"/>
  <c r="D160" i="25"/>
  <c r="AD464" i="64"/>
  <c r="AD245"/>
  <c r="AD318"/>
  <c r="AD537"/>
  <c r="AD105"/>
  <c r="AD35"/>
  <c r="AD391"/>
  <c r="AD175"/>
  <c r="M160" i="25"/>
  <c r="Q160"/>
  <c r="N160"/>
  <c r="S160"/>
  <c r="U160"/>
  <c r="W160"/>
  <c r="L160"/>
  <c r="AH245" i="64"/>
  <c r="AH391"/>
  <c r="AH537"/>
  <c r="AH464"/>
  <c r="AH105"/>
  <c r="AH35"/>
  <c r="AH318"/>
  <c r="AH175"/>
  <c r="D74" i="36"/>
  <c r="H74"/>
  <c r="L74"/>
  <c r="N74"/>
  <c r="P74"/>
  <c r="R74"/>
  <c r="T74"/>
  <c r="V74"/>
  <c r="G74"/>
  <c r="O74"/>
  <c r="S74"/>
  <c r="W74"/>
  <c r="E74"/>
  <c r="I74"/>
  <c r="M74"/>
  <c r="Q74"/>
  <c r="U74"/>
  <c r="F74"/>
  <c r="J74"/>
  <c r="K74"/>
  <c r="BY235" i="46" l="1"/>
  <c r="CN122"/>
  <c r="CB235"/>
  <c r="CE235"/>
  <c r="CG235"/>
  <c r="CI235"/>
  <c r="CK235"/>
  <c r="BV235"/>
  <c r="CC235"/>
  <c r="BS235"/>
  <c r="AV391" i="64"/>
  <c r="CN117" i="46"/>
  <c r="CN116"/>
  <c r="BW235"/>
  <c r="CD235"/>
  <c r="CF235"/>
  <c r="CH235"/>
  <c r="CJ235"/>
  <c r="BU235"/>
  <c r="CA235"/>
  <c r="BZ235"/>
  <c r="C74" i="36"/>
  <c r="X160" i="25"/>
  <c r="AV35" i="64"/>
  <c r="AV175"/>
  <c r="AV318"/>
  <c r="AV464"/>
  <c r="CN120" i="46"/>
  <c r="X156" i="25"/>
  <c r="X162"/>
  <c r="X159"/>
  <c r="AV105" i="64"/>
  <c r="AV537"/>
  <c r="AV245"/>
  <c r="CN115" i="46"/>
  <c r="CN118"/>
  <c r="X158" i="25"/>
  <c r="X157"/>
  <c r="CL235" i="46" l="1"/>
  <c r="U31" i="63" l="1"/>
  <c r="I33" s="1"/>
  <c r="C174" i="64" s="1"/>
  <c r="U38" i="63"/>
  <c r="I41" s="1"/>
  <c r="C182" i="64" s="1"/>
  <c r="U46" i="63"/>
  <c r="U54"/>
  <c r="I54" s="1"/>
  <c r="C195" i="64" s="1"/>
  <c r="U55" i="63"/>
  <c r="I55" s="1"/>
  <c r="C196" i="64" s="1"/>
  <c r="U56" i="63"/>
  <c r="I56" s="1"/>
  <c r="C197" i="64" s="1"/>
  <c r="U63" i="63"/>
  <c r="I63" s="1"/>
  <c r="C202" i="64" s="1"/>
  <c r="U62" i="63"/>
  <c r="I62" s="1"/>
  <c r="C201" i="64" s="1"/>
  <c r="U64" i="63"/>
  <c r="I64" s="1"/>
  <c r="C203" i="64" s="1"/>
  <c r="U50" i="63"/>
  <c r="U35"/>
  <c r="I37" s="1"/>
  <c r="C178" i="64" s="1"/>
  <c r="V78" i="63" l="1"/>
  <c r="L78" s="1"/>
  <c r="C361" i="64" s="1"/>
  <c r="V76" i="63"/>
  <c r="L76" s="1"/>
  <c r="C359" i="64" s="1"/>
  <c r="V30" i="63"/>
  <c r="V24"/>
  <c r="L26" s="1"/>
  <c r="C310" i="64" s="1"/>
  <c r="D141" i="31"/>
  <c r="V65" i="63"/>
  <c r="L65" s="1"/>
  <c r="C348" i="64" s="1"/>
  <c r="V73" i="63"/>
  <c r="L73" s="1"/>
  <c r="C356" i="64" s="1"/>
  <c r="V71" i="63"/>
  <c r="L71" s="1"/>
  <c r="C354" i="64" s="1"/>
  <c r="V69" i="63"/>
  <c r="L69" s="1"/>
  <c r="C352" i="64" s="1"/>
  <c r="V67" i="63"/>
  <c r="L67" s="1"/>
  <c r="C350" i="64" s="1"/>
  <c r="V21" i="63"/>
  <c r="L23" s="1"/>
  <c r="C307" i="64" s="1"/>
  <c r="V64" i="63"/>
  <c r="L64" s="1"/>
  <c r="C347" i="64" s="1"/>
  <c r="V62" i="63"/>
  <c r="L62" s="1"/>
  <c r="C345" i="64" s="1"/>
  <c r="V55" i="63"/>
  <c r="L55" s="1"/>
  <c r="C339" i="64" s="1"/>
  <c r="V50" i="63"/>
  <c r="V42"/>
  <c r="V35"/>
  <c r="L37" s="1"/>
  <c r="C321" i="64" s="1"/>
  <c r="V75" i="63"/>
  <c r="L75" s="1"/>
  <c r="C358" i="64" s="1"/>
  <c r="V27" i="63"/>
  <c r="L29" s="1"/>
  <c r="C313" i="64" s="1"/>
  <c r="D146" i="31"/>
  <c r="H146" s="1"/>
  <c r="C71" i="63" s="1"/>
  <c r="F71" s="1"/>
  <c r="D140" i="31"/>
  <c r="V77" i="63"/>
  <c r="L77" s="1"/>
  <c r="C360" i="64" s="1"/>
  <c r="V74" i="63"/>
  <c r="L74" s="1"/>
  <c r="C357" i="64" s="1"/>
  <c r="V72" i="63"/>
  <c r="L72" s="1"/>
  <c r="C355" i="64" s="1"/>
  <c r="V70" i="63"/>
  <c r="L70" s="1"/>
  <c r="C353" i="64" s="1"/>
  <c r="V68" i="63"/>
  <c r="L68" s="1"/>
  <c r="C351" i="64" s="1"/>
  <c r="V66" i="63"/>
  <c r="L66" s="1"/>
  <c r="C349" i="64" s="1"/>
  <c r="V18" i="63"/>
  <c r="L20" s="1"/>
  <c r="V63"/>
  <c r="L63" s="1"/>
  <c r="C346" i="64" s="1"/>
  <c r="V61" i="63"/>
  <c r="L61" s="1"/>
  <c r="C344" i="64" s="1"/>
  <c r="V56" i="63"/>
  <c r="L56" s="1"/>
  <c r="C340" i="64" s="1"/>
  <c r="V54" i="63"/>
  <c r="L54" s="1"/>
  <c r="C338" i="64" s="1"/>
  <c r="D338" s="1"/>
  <c r="V46" i="63"/>
  <c r="V38"/>
  <c r="L41" s="1"/>
  <c r="C325" i="64" s="1"/>
  <c r="D325" s="1"/>
  <c r="V31" i="63"/>
  <c r="L33" s="1"/>
  <c r="C317" i="64" s="1"/>
  <c r="E178"/>
  <c r="D178"/>
  <c r="E196"/>
  <c r="D196"/>
  <c r="I49" i="63"/>
  <c r="C190" i="64" s="1"/>
  <c r="I48" i="63"/>
  <c r="C189" i="64" s="1"/>
  <c r="E174"/>
  <c r="D174"/>
  <c r="D313"/>
  <c r="E313"/>
  <c r="C70" i="46"/>
  <c r="E70" s="1"/>
  <c r="H140" i="31"/>
  <c r="D340" i="64"/>
  <c r="E340"/>
  <c r="E338"/>
  <c r="L49" i="63"/>
  <c r="C333" i="64" s="1"/>
  <c r="L48" i="63"/>
  <c r="C332" i="64" s="1"/>
  <c r="D317"/>
  <c r="E317"/>
  <c r="I52" i="63"/>
  <c r="C193" i="64" s="1"/>
  <c r="I53" i="63"/>
  <c r="C194" i="64" s="1"/>
  <c r="D197"/>
  <c r="E197"/>
  <c r="D195"/>
  <c r="E195"/>
  <c r="D182"/>
  <c r="E182"/>
  <c r="D310"/>
  <c r="E310"/>
  <c r="H141" i="31"/>
  <c r="V79" i="63"/>
  <c r="L79" s="1"/>
  <c r="C362" i="64" s="1"/>
  <c r="V80" i="63"/>
  <c r="L80" s="1"/>
  <c r="C363" i="64" s="1"/>
  <c r="E307"/>
  <c r="D307"/>
  <c r="D339"/>
  <c r="E339"/>
  <c r="L52" i="63"/>
  <c r="C336" i="64" s="1"/>
  <c r="L53" i="63"/>
  <c r="C337" i="64" s="1"/>
  <c r="L51" i="63"/>
  <c r="C335" i="64" s="1"/>
  <c r="L47" i="63"/>
  <c r="C331" i="64" s="1"/>
  <c r="L43" i="63"/>
  <c r="C327" i="64" s="1"/>
  <c r="L44" i="63"/>
  <c r="C328" i="64" s="1"/>
  <c r="L45" i="63"/>
  <c r="C329" i="64" s="1"/>
  <c r="E321"/>
  <c r="D321"/>
  <c r="E325" l="1"/>
  <c r="AI325" s="1"/>
  <c r="F321"/>
  <c r="E329"/>
  <c r="D329"/>
  <c r="E327"/>
  <c r="D327"/>
  <c r="E335"/>
  <c r="D335"/>
  <c r="E336"/>
  <c r="D336"/>
  <c r="F339"/>
  <c r="AI307"/>
  <c r="AK307"/>
  <c r="AG307"/>
  <c r="AQ307"/>
  <c r="AP307"/>
  <c r="AH307"/>
  <c r="AF307"/>
  <c r="AE307"/>
  <c r="AO307"/>
  <c r="AN307"/>
  <c r="AC307"/>
  <c r="AB307"/>
  <c r="AM307"/>
  <c r="AU307"/>
  <c r="AT307"/>
  <c r="AJ307"/>
  <c r="AD307"/>
  <c r="AL307"/>
  <c r="AS307"/>
  <c r="AR307"/>
  <c r="C66" i="63"/>
  <c r="F66" s="1"/>
  <c r="C65" i="46"/>
  <c r="E65" s="1"/>
  <c r="F310" i="64"/>
  <c r="F182"/>
  <c r="F195"/>
  <c r="F197"/>
  <c r="D193"/>
  <c r="E193"/>
  <c r="F317"/>
  <c r="F325"/>
  <c r="D333"/>
  <c r="E333"/>
  <c r="F338"/>
  <c r="F340"/>
  <c r="C65" i="63"/>
  <c r="F65" s="1"/>
  <c r="C64" i="46"/>
  <c r="E64" s="1"/>
  <c r="BE70"/>
  <c r="AY70"/>
  <c r="AZ70"/>
  <c r="BC70"/>
  <c r="BJ70"/>
  <c r="BN70"/>
  <c r="BR70"/>
  <c r="BD70"/>
  <c r="BK70"/>
  <c r="BO70"/>
  <c r="I70" i="44"/>
  <c r="BF70" i="46"/>
  <c r="BG70"/>
  <c r="BA70"/>
  <c r="BH70"/>
  <c r="BL70"/>
  <c r="BP70"/>
  <c r="BB70"/>
  <c r="BI70"/>
  <c r="BM70"/>
  <c r="BQ70"/>
  <c r="F313" i="64"/>
  <c r="AC174"/>
  <c r="AD174"/>
  <c r="AK174"/>
  <c r="AO174"/>
  <c r="AS174"/>
  <c r="AH174"/>
  <c r="AB174"/>
  <c r="AJ174"/>
  <c r="AN174"/>
  <c r="AR174"/>
  <c r="AG174"/>
  <c r="AI174"/>
  <c r="AM174"/>
  <c r="AQ174"/>
  <c r="AU174"/>
  <c r="AE174"/>
  <c r="AF174"/>
  <c r="AL174"/>
  <c r="AP174"/>
  <c r="AT174"/>
  <c r="E190"/>
  <c r="D190"/>
  <c r="AK196"/>
  <c r="AH196"/>
  <c r="AN196"/>
  <c r="AU196"/>
  <c r="AM196"/>
  <c r="AG196"/>
  <c r="AO196"/>
  <c r="AD196"/>
  <c r="AT196"/>
  <c r="AL196"/>
  <c r="AE196"/>
  <c r="AR196"/>
  <c r="AJ196"/>
  <c r="AQ196"/>
  <c r="AF196"/>
  <c r="AS196"/>
  <c r="AC196"/>
  <c r="AI196"/>
  <c r="AP196"/>
  <c r="AB196"/>
  <c r="AC178"/>
  <c r="AD178"/>
  <c r="AK178"/>
  <c r="AO178"/>
  <c r="AS178"/>
  <c r="AH178"/>
  <c r="AB178"/>
  <c r="AJ178"/>
  <c r="AN178"/>
  <c r="AR178"/>
  <c r="AG178"/>
  <c r="AI178"/>
  <c r="AM178"/>
  <c r="AQ178"/>
  <c r="AU178"/>
  <c r="AE178"/>
  <c r="AF178"/>
  <c r="AL178"/>
  <c r="AP178"/>
  <c r="AT178"/>
  <c r="L82" i="63"/>
  <c r="V81"/>
  <c r="AI321" i="64"/>
  <c r="AF321"/>
  <c r="AG321"/>
  <c r="AS321"/>
  <c r="AP321"/>
  <c r="AH321"/>
  <c r="AD321"/>
  <c r="AE321"/>
  <c r="AQ321"/>
  <c r="AN321"/>
  <c r="AC321"/>
  <c r="AB321"/>
  <c r="AO321"/>
  <c r="AM321"/>
  <c r="AJ321"/>
  <c r="AL321"/>
  <c r="AR321"/>
  <c r="AT321"/>
  <c r="AK321"/>
  <c r="AU321"/>
  <c r="E328"/>
  <c r="D328"/>
  <c r="E331"/>
  <c r="D331"/>
  <c r="E337"/>
  <c r="D337"/>
  <c r="AS339"/>
  <c r="AU339"/>
  <c r="AM339"/>
  <c r="AT339"/>
  <c r="AL339"/>
  <c r="AK339"/>
  <c r="AH339"/>
  <c r="AN339"/>
  <c r="AC339"/>
  <c r="AF339"/>
  <c r="AO339"/>
  <c r="AQ339"/>
  <c r="AI339"/>
  <c r="AP339"/>
  <c r="AG339"/>
  <c r="AE339"/>
  <c r="AR339"/>
  <c r="AJ339"/>
  <c r="AD339"/>
  <c r="AB339"/>
  <c r="F307"/>
  <c r="AJ310"/>
  <c r="AL310"/>
  <c r="AM310"/>
  <c r="AT310"/>
  <c r="AU310"/>
  <c r="AD310"/>
  <c r="AG310"/>
  <c r="AK310"/>
  <c r="AR310"/>
  <c r="AS310"/>
  <c r="AO310"/>
  <c r="AH310"/>
  <c r="AE310"/>
  <c r="AF310"/>
  <c r="AP310"/>
  <c r="AQ310"/>
  <c r="AI310"/>
  <c r="AB310"/>
  <c r="AC310"/>
  <c r="AN310"/>
  <c r="AB182"/>
  <c r="AI182"/>
  <c r="AU182"/>
  <c r="AN182"/>
  <c r="AO182"/>
  <c r="AG182"/>
  <c r="AD182"/>
  <c r="AJ182"/>
  <c r="AK182"/>
  <c r="AT182"/>
  <c r="AH182"/>
  <c r="AE182"/>
  <c r="AS182"/>
  <c r="AM182"/>
  <c r="AL182"/>
  <c r="AC182"/>
  <c r="AQ182"/>
  <c r="AF182"/>
  <c r="AP182"/>
  <c r="AR182"/>
  <c r="AC195"/>
  <c r="AN195"/>
  <c r="AO195"/>
  <c r="AG195"/>
  <c r="AI195"/>
  <c r="AJ195"/>
  <c r="AT195"/>
  <c r="AL195"/>
  <c r="AH195"/>
  <c r="AM195"/>
  <c r="AD195"/>
  <c r="AS195"/>
  <c r="AK195"/>
  <c r="AU195"/>
  <c r="AR195"/>
  <c r="AE195"/>
  <c r="AP195"/>
  <c r="AF195"/>
  <c r="AQ195"/>
  <c r="AB195"/>
  <c r="AQ197"/>
  <c r="S95" i="47" s="1"/>
  <c r="AO197" i="64"/>
  <c r="Q95" i="47" s="1"/>
  <c r="AD197" i="64"/>
  <c r="F95" i="47" s="1"/>
  <c r="AK197" i="64"/>
  <c r="M95" i="47" s="1"/>
  <c r="AP197" i="64"/>
  <c r="R95" i="47" s="1"/>
  <c r="AE197" i="64"/>
  <c r="G95" i="47" s="1"/>
  <c r="AS197" i="64"/>
  <c r="U95" i="47" s="1"/>
  <c r="AI197" i="64"/>
  <c r="K95" i="47" s="1"/>
  <c r="AB197" i="64"/>
  <c r="AN197"/>
  <c r="P95" i="47" s="1"/>
  <c r="AC197" i="64"/>
  <c r="E95" i="47" s="1"/>
  <c r="AR197" i="64"/>
  <c r="T95" i="47" s="1"/>
  <c r="AU197" i="64"/>
  <c r="W95" i="47" s="1"/>
  <c r="AM197" i="64"/>
  <c r="O95" i="47" s="1"/>
  <c r="AL197" i="64"/>
  <c r="N95" i="47" s="1"/>
  <c r="AH197" i="64"/>
  <c r="J95" i="47" s="1"/>
  <c r="AF197" i="64"/>
  <c r="H95" i="47" s="1"/>
  <c r="AT197" i="64"/>
  <c r="V95" i="47" s="1"/>
  <c r="AJ197" i="64"/>
  <c r="L95" i="47" s="1"/>
  <c r="AG197" i="64"/>
  <c r="I95" i="47" s="1"/>
  <c r="D194" i="64"/>
  <c r="E194"/>
  <c r="AC317"/>
  <c r="AB317"/>
  <c r="AO317"/>
  <c r="AM317"/>
  <c r="AT317"/>
  <c r="AJ317"/>
  <c r="AK317"/>
  <c r="AL317"/>
  <c r="AU317"/>
  <c r="AR317"/>
  <c r="AI317"/>
  <c r="AF317"/>
  <c r="AG317"/>
  <c r="AS317"/>
  <c r="AP317"/>
  <c r="AH317"/>
  <c r="AD317"/>
  <c r="AE317"/>
  <c r="AQ317"/>
  <c r="AN317"/>
  <c r="AC325"/>
  <c r="AF325"/>
  <c r="AQ325"/>
  <c r="AN325"/>
  <c r="AG325"/>
  <c r="AB325"/>
  <c r="AO325"/>
  <c r="AU325"/>
  <c r="AR325"/>
  <c r="AL325"/>
  <c r="D332"/>
  <c r="E332"/>
  <c r="AD338"/>
  <c r="AJ338"/>
  <c r="AS338"/>
  <c r="AC338"/>
  <c r="AO338"/>
  <c r="AG338"/>
  <c r="AP338"/>
  <c r="AF338"/>
  <c r="AU338"/>
  <c r="AM338"/>
  <c r="AR338"/>
  <c r="AE338"/>
  <c r="AI338"/>
  <c r="AN338"/>
  <c r="AK338"/>
  <c r="AT338"/>
  <c r="AL338"/>
  <c r="AH338"/>
  <c r="AQ338"/>
  <c r="AB338"/>
  <c r="AC340"/>
  <c r="E129" i="47" s="1"/>
  <c r="AL340" i="64"/>
  <c r="N129" i="47" s="1"/>
  <c r="AF340" i="64"/>
  <c r="H129" i="47" s="1"/>
  <c r="AD340" i="64"/>
  <c r="F129" i="47" s="1"/>
  <c r="AN340" i="64"/>
  <c r="P129" i="47" s="1"/>
  <c r="AR340" i="64"/>
  <c r="T129" i="47" s="1"/>
  <c r="AP340" i="64"/>
  <c r="R129" i="47" s="1"/>
  <c r="AU340" i="64"/>
  <c r="W129" i="47" s="1"/>
  <c r="AJ340" i="64"/>
  <c r="L129" i="47" s="1"/>
  <c r="AG340" i="64"/>
  <c r="I129" i="47" s="1"/>
  <c r="AK340" i="64"/>
  <c r="M129" i="47" s="1"/>
  <c r="AE340" i="64"/>
  <c r="G129" i="47" s="1"/>
  <c r="AS340" i="64"/>
  <c r="U129" i="47" s="1"/>
  <c r="AI340" i="64"/>
  <c r="K129" i="47" s="1"/>
  <c r="AQ340" i="64"/>
  <c r="S129" i="47" s="1"/>
  <c r="AO340" i="64"/>
  <c r="Q129" i="47" s="1"/>
  <c r="AH340" i="64"/>
  <c r="J129" i="47" s="1"/>
  <c r="AT340" i="64"/>
  <c r="V129" i="47" s="1"/>
  <c r="AB340" i="64"/>
  <c r="AM340"/>
  <c r="O129" i="47" s="1"/>
  <c r="C304" i="64"/>
  <c r="L57" i="63"/>
  <c r="D70" i="44"/>
  <c r="E70" s="1"/>
  <c r="H70" s="1"/>
  <c r="AI313" i="64"/>
  <c r="AF313"/>
  <c r="AG313"/>
  <c r="AS313"/>
  <c r="AP313"/>
  <c r="AH313"/>
  <c r="AD313"/>
  <c r="AE313"/>
  <c r="AQ313"/>
  <c r="AN313"/>
  <c r="AC313"/>
  <c r="AB313"/>
  <c r="AO313"/>
  <c r="AM313"/>
  <c r="AT313"/>
  <c r="AJ313"/>
  <c r="AK313"/>
  <c r="AL313"/>
  <c r="AU313"/>
  <c r="AR313"/>
  <c r="F174"/>
  <c r="D189"/>
  <c r="E189"/>
  <c r="F196"/>
  <c r="F178"/>
  <c r="C364"/>
  <c r="D124" i="31"/>
  <c r="D126"/>
  <c r="AT325" i="64" l="1"/>
  <c r="AS325"/>
  <c r="AJ325"/>
  <c r="AH325"/>
  <c r="AM325"/>
  <c r="AP325"/>
  <c r="AK325"/>
  <c r="AE325"/>
  <c r="AD325"/>
  <c r="J70" i="44"/>
  <c r="D122" i="31"/>
  <c r="H122" s="1"/>
  <c r="C30" i="46" s="1"/>
  <c r="AV339" i="64"/>
  <c r="D466" i="31"/>
  <c r="H124"/>
  <c r="D304" i="64"/>
  <c r="C341"/>
  <c r="C366" s="1"/>
  <c r="E304"/>
  <c r="AV340"/>
  <c r="D129" i="47"/>
  <c r="S80"/>
  <c r="S275" s="1"/>
  <c r="S316"/>
  <c r="M80"/>
  <c r="M275" s="1"/>
  <c r="M316"/>
  <c r="R80"/>
  <c r="R275" s="1"/>
  <c r="R316"/>
  <c r="E316"/>
  <c r="E80"/>
  <c r="E275" s="1"/>
  <c r="F332" i="64"/>
  <c r="L292" i="47"/>
  <c r="L48"/>
  <c r="L251" s="1"/>
  <c r="N292"/>
  <c r="N48"/>
  <c r="N251" s="1"/>
  <c r="E292"/>
  <c r="E48"/>
  <c r="E251" s="1"/>
  <c r="U48"/>
  <c r="U251" s="1"/>
  <c r="U292"/>
  <c r="F48"/>
  <c r="F251" s="1"/>
  <c r="F292"/>
  <c r="F331" i="64"/>
  <c r="C27" i="63"/>
  <c r="AC190" i="64"/>
  <c r="AQ190"/>
  <c r="AN190"/>
  <c r="AO190"/>
  <c r="AG190"/>
  <c r="AT190"/>
  <c r="AI190"/>
  <c r="AJ190"/>
  <c r="AF190"/>
  <c r="AL190"/>
  <c r="AM190"/>
  <c r="AE190"/>
  <c r="AK190"/>
  <c r="AS190"/>
  <c r="AP190"/>
  <c r="AD190"/>
  <c r="AU190"/>
  <c r="AR190"/>
  <c r="AH190"/>
  <c r="AB190"/>
  <c r="BE64" i="46"/>
  <c r="BA64"/>
  <c r="BF64"/>
  <c r="BI64"/>
  <c r="BQ64"/>
  <c r="BJ64"/>
  <c r="BR64"/>
  <c r="BD64"/>
  <c r="BO64"/>
  <c r="BH64"/>
  <c r="BP64"/>
  <c r="BG64"/>
  <c r="AZ64"/>
  <c r="BB64"/>
  <c r="BM64"/>
  <c r="BC64"/>
  <c r="BN64"/>
  <c r="AY64"/>
  <c r="BK64"/>
  <c r="I64" i="44"/>
  <c r="BL64" i="46"/>
  <c r="AC333" i="64"/>
  <c r="AM333"/>
  <c r="AU333"/>
  <c r="AJ333"/>
  <c r="AR333"/>
  <c r="AF333"/>
  <c r="AO333"/>
  <c r="AH333"/>
  <c r="AL333"/>
  <c r="AT333"/>
  <c r="AI333"/>
  <c r="AQ333"/>
  <c r="AE333"/>
  <c r="AN333"/>
  <c r="AD333"/>
  <c r="AK333"/>
  <c r="AS333"/>
  <c r="AG333"/>
  <c r="AP333"/>
  <c r="AB333"/>
  <c r="AE193"/>
  <c r="AR193"/>
  <c r="AK193"/>
  <c r="AB193"/>
  <c r="AH193"/>
  <c r="AU193"/>
  <c r="AO193"/>
  <c r="AF193"/>
  <c r="AP193"/>
  <c r="AM193"/>
  <c r="AJ193"/>
  <c r="AG193"/>
  <c r="AC193"/>
  <c r="AD193"/>
  <c r="AT193"/>
  <c r="AN193"/>
  <c r="AS193"/>
  <c r="AL193"/>
  <c r="AI193"/>
  <c r="AQ193"/>
  <c r="D65" i="44"/>
  <c r="E65" s="1"/>
  <c r="H65" s="1"/>
  <c r="F336" i="64"/>
  <c r="F335"/>
  <c r="F327"/>
  <c r="F329"/>
  <c r="AV174"/>
  <c r="AJ189"/>
  <c r="AK189"/>
  <c r="AH189"/>
  <c r="AI189"/>
  <c r="AB189"/>
  <c r="AR189"/>
  <c r="AO189"/>
  <c r="AD189"/>
  <c r="AP189"/>
  <c r="AM189"/>
  <c r="AN189"/>
  <c r="AC189"/>
  <c r="AL189"/>
  <c r="AU189"/>
  <c r="AE189"/>
  <c r="AG189"/>
  <c r="AS189"/>
  <c r="AF189"/>
  <c r="AT189"/>
  <c r="AQ189"/>
  <c r="J316" i="47"/>
  <c r="J80"/>
  <c r="J275" s="1"/>
  <c r="U80"/>
  <c r="U275" s="1"/>
  <c r="U316"/>
  <c r="L80"/>
  <c r="L275" s="1"/>
  <c r="L316"/>
  <c r="P80"/>
  <c r="P275" s="1"/>
  <c r="P316"/>
  <c r="H80"/>
  <c r="H275" s="1"/>
  <c r="H316"/>
  <c r="F194" i="64"/>
  <c r="H48" i="47"/>
  <c r="H251" s="1"/>
  <c r="H292"/>
  <c r="W292"/>
  <c r="W48"/>
  <c r="W251" s="1"/>
  <c r="D95"/>
  <c r="AV197" i="64"/>
  <c r="R48" i="47"/>
  <c r="R251" s="1"/>
  <c r="R292"/>
  <c r="S48"/>
  <c r="S251" s="1"/>
  <c r="S292"/>
  <c r="F337" i="64"/>
  <c r="F328"/>
  <c r="H126" i="31"/>
  <c r="F189" i="64"/>
  <c r="O80" i="47"/>
  <c r="O275" s="1"/>
  <c r="O316"/>
  <c r="V316"/>
  <c r="V80"/>
  <c r="V275" s="1"/>
  <c r="Q316"/>
  <c r="Q80"/>
  <c r="Q275" s="1"/>
  <c r="K80"/>
  <c r="K275" s="1"/>
  <c r="K316"/>
  <c r="G80"/>
  <c r="G275" s="1"/>
  <c r="G316"/>
  <c r="I316"/>
  <c r="I80"/>
  <c r="I275" s="1"/>
  <c r="W80"/>
  <c r="W275" s="1"/>
  <c r="W316"/>
  <c r="T316"/>
  <c r="T80"/>
  <c r="T275" s="1"/>
  <c r="F80"/>
  <c r="F275" s="1"/>
  <c r="F316"/>
  <c r="N316"/>
  <c r="N80"/>
  <c r="N275" s="1"/>
  <c r="AB332" i="64"/>
  <c r="AO332"/>
  <c r="AD332"/>
  <c r="AT332"/>
  <c r="AQ332"/>
  <c r="AE332"/>
  <c r="AN332"/>
  <c r="AK332"/>
  <c r="AH332"/>
  <c r="AP332"/>
  <c r="AG332"/>
  <c r="AS332"/>
  <c r="AF332"/>
  <c r="AM332"/>
  <c r="AU332"/>
  <c r="AJ332"/>
  <c r="AR332"/>
  <c r="AC332"/>
  <c r="AL332"/>
  <c r="AI332"/>
  <c r="AC194"/>
  <c r="AJ194"/>
  <c r="AR194"/>
  <c r="AK194"/>
  <c r="AS194"/>
  <c r="AB194"/>
  <c r="AQ194"/>
  <c r="AE194"/>
  <c r="AP194"/>
  <c r="AD194"/>
  <c r="AM194"/>
  <c r="AN194"/>
  <c r="AF194"/>
  <c r="AO194"/>
  <c r="AG194"/>
  <c r="AI194"/>
  <c r="AU194"/>
  <c r="AL194"/>
  <c r="AT194"/>
  <c r="AH194"/>
  <c r="I292" i="47"/>
  <c r="I48"/>
  <c r="I251" s="1"/>
  <c r="V48"/>
  <c r="V251" s="1"/>
  <c r="V292"/>
  <c r="J48"/>
  <c r="J251" s="1"/>
  <c r="J292"/>
  <c r="O292"/>
  <c r="O48"/>
  <c r="O251" s="1"/>
  <c r="T48"/>
  <c r="T251" s="1"/>
  <c r="T292"/>
  <c r="P48"/>
  <c r="P251" s="1"/>
  <c r="P292"/>
  <c r="K292"/>
  <c r="K48"/>
  <c r="K251" s="1"/>
  <c r="G48"/>
  <c r="G251" s="1"/>
  <c r="G292"/>
  <c r="M48"/>
  <c r="M251" s="1"/>
  <c r="M292"/>
  <c r="Q292"/>
  <c r="Q48"/>
  <c r="Q251" s="1"/>
  <c r="AC337" i="64"/>
  <c r="AN337"/>
  <c r="AK337"/>
  <c r="AS337"/>
  <c r="AL337"/>
  <c r="AT337"/>
  <c r="AI337"/>
  <c r="AQ337"/>
  <c r="AE337"/>
  <c r="AB337"/>
  <c r="AJ337"/>
  <c r="AF337"/>
  <c r="AO337"/>
  <c r="AG337"/>
  <c r="AP337"/>
  <c r="AD337"/>
  <c r="AM337"/>
  <c r="AU337"/>
  <c r="AR337"/>
  <c r="AH337"/>
  <c r="AH331"/>
  <c r="AF331"/>
  <c r="AE331"/>
  <c r="AQ331"/>
  <c r="AN331"/>
  <c r="AI331"/>
  <c r="AK331"/>
  <c r="AG331"/>
  <c r="AS331"/>
  <c r="AP331"/>
  <c r="AJ331"/>
  <c r="AD331"/>
  <c r="AL331"/>
  <c r="AU331"/>
  <c r="AR331"/>
  <c r="AC331"/>
  <c r="AB331"/>
  <c r="AO331"/>
  <c r="AM331"/>
  <c r="AT331"/>
  <c r="AR328"/>
  <c r="AC328"/>
  <c r="AD328"/>
  <c r="AL328"/>
  <c r="AT328"/>
  <c r="AM328"/>
  <c r="AU328"/>
  <c r="AJ328"/>
  <c r="AK328"/>
  <c r="AS328"/>
  <c r="AG328"/>
  <c r="AB328"/>
  <c r="AF328"/>
  <c r="AP328"/>
  <c r="AI328"/>
  <c r="AQ328"/>
  <c r="AE328"/>
  <c r="AN328"/>
  <c r="AO328"/>
  <c r="AH328"/>
  <c r="L95" i="63"/>
  <c r="L85"/>
  <c r="F190" i="64"/>
  <c r="D64" i="44"/>
  <c r="E64" s="1"/>
  <c r="H64" s="1"/>
  <c r="J64" s="1"/>
  <c r="F333" i="64"/>
  <c r="F193"/>
  <c r="BH65" i="46"/>
  <c r="BL65"/>
  <c r="BP65"/>
  <c r="BA65"/>
  <c r="AY65"/>
  <c r="BD65"/>
  <c r="BK65"/>
  <c r="BO65"/>
  <c r="I65" i="44"/>
  <c r="BF65" i="46"/>
  <c r="BE65"/>
  <c r="BC65"/>
  <c r="BJ65"/>
  <c r="BN65"/>
  <c r="BR65"/>
  <c r="AZ65"/>
  <c r="BB65"/>
  <c r="BI65"/>
  <c r="BM65"/>
  <c r="BQ65"/>
  <c r="BG65"/>
  <c r="AN336" i="64"/>
  <c r="AS336"/>
  <c r="AB336"/>
  <c r="AL336"/>
  <c r="AQ336"/>
  <c r="AJ336"/>
  <c r="AG336"/>
  <c r="AD336"/>
  <c r="AP336"/>
  <c r="AM336"/>
  <c r="AO336"/>
  <c r="AC336"/>
  <c r="AF336"/>
  <c r="AI336"/>
  <c r="AE336"/>
  <c r="AR336"/>
  <c r="AK336"/>
  <c r="AH336"/>
  <c r="AT336"/>
  <c r="AU336"/>
  <c r="AH335"/>
  <c r="AF335"/>
  <c r="AE335"/>
  <c r="AO335"/>
  <c r="AN335"/>
  <c r="AI335"/>
  <c r="AK335"/>
  <c r="AG335"/>
  <c r="AQ335"/>
  <c r="AP335"/>
  <c r="AJ335"/>
  <c r="AD335"/>
  <c r="AL335"/>
  <c r="AS335"/>
  <c r="AR335"/>
  <c r="AC335"/>
  <c r="AB335"/>
  <c r="AM335"/>
  <c r="AU335"/>
  <c r="AT335"/>
  <c r="AI327"/>
  <c r="AK327"/>
  <c r="AG327"/>
  <c r="AQ327"/>
  <c r="AP327"/>
  <c r="AH327"/>
  <c r="AF327"/>
  <c r="AE327"/>
  <c r="AO327"/>
  <c r="AN327"/>
  <c r="AC327"/>
  <c r="AB327"/>
  <c r="AM327"/>
  <c r="AU327"/>
  <c r="AT327"/>
  <c r="AJ327"/>
  <c r="AD327"/>
  <c r="AL327"/>
  <c r="AS327"/>
  <c r="AR327"/>
  <c r="AC329"/>
  <c r="AJ329"/>
  <c r="AR329"/>
  <c r="AO329"/>
  <c r="AB329"/>
  <c r="AQ329"/>
  <c r="AE329"/>
  <c r="AH329"/>
  <c r="AL329"/>
  <c r="AT329"/>
  <c r="AI329"/>
  <c r="AN329"/>
  <c r="AF329"/>
  <c r="AS329"/>
  <c r="AM329"/>
  <c r="AU329"/>
  <c r="AK329"/>
  <c r="AG329"/>
  <c r="AP329"/>
  <c r="AD329"/>
  <c r="D152" i="31"/>
  <c r="H152" s="1"/>
  <c r="AV182" i="64"/>
  <c r="AV321"/>
  <c r="AV178"/>
  <c r="D151" i="31"/>
  <c r="H151" s="1"/>
  <c r="AV313" i="64"/>
  <c r="AV338"/>
  <c r="AV317"/>
  <c r="AV195"/>
  <c r="AV310"/>
  <c r="AV196"/>
  <c r="BS70" i="46"/>
  <c r="AV307" i="64"/>
  <c r="D156" i="31"/>
  <c r="D145"/>
  <c r="H145" s="1"/>
  <c r="D153"/>
  <c r="H153" s="1"/>
  <c r="D119"/>
  <c r="U65" i="63"/>
  <c r="I65" s="1"/>
  <c r="U70"/>
  <c r="I70" s="1"/>
  <c r="C209" i="64" s="1"/>
  <c r="U68" i="63"/>
  <c r="I68" s="1"/>
  <c r="C207" i="64" s="1"/>
  <c r="U77" i="63"/>
  <c r="I77" s="1"/>
  <c r="C216" i="64" s="1"/>
  <c r="U67" i="63"/>
  <c r="I67" s="1"/>
  <c r="C206" i="64" s="1"/>
  <c r="R58" i="63"/>
  <c r="AV325" i="64" l="1"/>
  <c r="H55" i="63"/>
  <c r="C126" i="64" s="1"/>
  <c r="H54" i="63"/>
  <c r="C125" i="64" s="1"/>
  <c r="H48" i="63"/>
  <c r="H119" i="31"/>
  <c r="C204" i="64"/>
  <c r="K65" i="63"/>
  <c r="C77"/>
  <c r="F77" s="1"/>
  <c r="C76" i="46"/>
  <c r="E76" s="1"/>
  <c r="C69"/>
  <c r="E69" s="1"/>
  <c r="C70" i="63"/>
  <c r="F70" s="1"/>
  <c r="H156" i="31"/>
  <c r="Q58" i="63"/>
  <c r="D475" i="31"/>
  <c r="C74" i="46"/>
  <c r="E74" s="1"/>
  <c r="C75" i="63"/>
  <c r="F75" s="1"/>
  <c r="C76"/>
  <c r="F76" s="1"/>
  <c r="C75" i="46"/>
  <c r="E75" s="1"/>
  <c r="D137" i="31"/>
  <c r="H137" s="1"/>
  <c r="U72" i="63"/>
  <c r="I72" s="1"/>
  <c r="C211" i="64" s="1"/>
  <c r="AV329"/>
  <c r="AV335"/>
  <c r="AV336"/>
  <c r="AV331"/>
  <c r="AV332"/>
  <c r="AV189"/>
  <c r="J65" i="44"/>
  <c r="D423" i="31"/>
  <c r="C38" i="63"/>
  <c r="C41" i="46"/>
  <c r="D292" i="47"/>
  <c r="D48"/>
  <c r="C95"/>
  <c r="C292" s="1"/>
  <c r="E29" i="63"/>
  <c r="E28"/>
  <c r="D316" i="47"/>
  <c r="C129"/>
  <c r="C316" s="1"/>
  <c r="D80"/>
  <c r="AC304" i="64"/>
  <c r="AL304"/>
  <c r="AM304"/>
  <c r="AT304"/>
  <c r="AU304"/>
  <c r="AD304"/>
  <c r="AG304"/>
  <c r="AK304"/>
  <c r="AR304"/>
  <c r="AS304"/>
  <c r="AH304"/>
  <c r="AE304"/>
  <c r="AF304"/>
  <c r="AP304"/>
  <c r="AQ304"/>
  <c r="AI304"/>
  <c r="AB304"/>
  <c r="AJ304"/>
  <c r="AN304"/>
  <c r="AO304"/>
  <c r="E341"/>
  <c r="E366" s="1"/>
  <c r="F304"/>
  <c r="D341"/>
  <c r="C31" i="63"/>
  <c r="C34" i="46"/>
  <c r="E466" i="31"/>
  <c r="D129"/>
  <c r="H129" s="1"/>
  <c r="AV327" i="64"/>
  <c r="BS65" i="46"/>
  <c r="AV328" i="64"/>
  <c r="AV337"/>
  <c r="AV194"/>
  <c r="AV193"/>
  <c r="AV333"/>
  <c r="BS64" i="46"/>
  <c r="AV190" i="64"/>
  <c r="C53" i="46" l="1"/>
  <c r="C50" i="63"/>
  <c r="D366" i="64"/>
  <c r="F341"/>
  <c r="F366" s="1"/>
  <c r="D31" i="46"/>
  <c r="E31" s="1"/>
  <c r="E27" i="63"/>
  <c r="F28"/>
  <c r="D251" i="47"/>
  <c r="C48"/>
  <c r="C251" s="1"/>
  <c r="C61" i="46"/>
  <c r="E61" s="1"/>
  <c r="C62" i="63"/>
  <c r="F62" s="1"/>
  <c r="BB75" i="46"/>
  <c r="BI75"/>
  <c r="BM75"/>
  <c r="BQ75"/>
  <c r="BG75"/>
  <c r="BE75"/>
  <c r="BH75"/>
  <c r="BL75"/>
  <c r="BP75"/>
  <c r="BA75"/>
  <c r="AY75"/>
  <c r="BD75"/>
  <c r="BK75"/>
  <c r="BO75"/>
  <c r="I75" i="44"/>
  <c r="BF75" i="46"/>
  <c r="BC75"/>
  <c r="BJ75"/>
  <c r="BN75"/>
  <c r="BR75"/>
  <c r="AZ75"/>
  <c r="D74" i="44"/>
  <c r="E74" s="1"/>
  <c r="H74" s="1"/>
  <c r="G54" i="63"/>
  <c r="C55" i="64" s="1"/>
  <c r="G48" i="63"/>
  <c r="G55"/>
  <c r="C56" i="64" s="1"/>
  <c r="K70" i="63"/>
  <c r="D69" i="44"/>
  <c r="E69" s="1"/>
  <c r="H69" s="1"/>
  <c r="BG76" i="46"/>
  <c r="BK76"/>
  <c r="BL76"/>
  <c r="BM76"/>
  <c r="BN76"/>
  <c r="AY76"/>
  <c r="BD76"/>
  <c r="BH76"/>
  <c r="BJ76"/>
  <c r="BF76"/>
  <c r="BA76"/>
  <c r="I76" i="44"/>
  <c r="BB76" i="46"/>
  <c r="BC76"/>
  <c r="BE76"/>
  <c r="AZ76"/>
  <c r="BO76"/>
  <c r="BP76"/>
  <c r="BQ76"/>
  <c r="BR76"/>
  <c r="BI76"/>
  <c r="H57" i="63"/>
  <c r="C119" i="64"/>
  <c r="E126"/>
  <c r="D126"/>
  <c r="AV304"/>
  <c r="E32" i="63"/>
  <c r="E34"/>
  <c r="E33"/>
  <c r="D275" i="47"/>
  <c r="C80"/>
  <c r="C275" s="1"/>
  <c r="D32" i="46"/>
  <c r="E32" s="1"/>
  <c r="F29" i="63"/>
  <c r="E41"/>
  <c r="E40"/>
  <c r="E39"/>
  <c r="D500" i="31"/>
  <c r="H423"/>
  <c r="D75" i="44"/>
  <c r="E75" s="1"/>
  <c r="H75" s="1"/>
  <c r="BH74" i="46"/>
  <c r="BL74"/>
  <c r="BP74"/>
  <c r="BE74"/>
  <c r="AZ74"/>
  <c r="BD74"/>
  <c r="BK74"/>
  <c r="BO74"/>
  <c r="I74" i="44"/>
  <c r="BG74" i="46"/>
  <c r="BC74"/>
  <c r="BJ74"/>
  <c r="BN74"/>
  <c r="BR74"/>
  <c r="AY74"/>
  <c r="BB74"/>
  <c r="BI74"/>
  <c r="BM74"/>
  <c r="BQ74"/>
  <c r="BF74"/>
  <c r="BA74"/>
  <c r="C78"/>
  <c r="E78" s="1"/>
  <c r="E475" i="31"/>
  <c r="C88" i="63"/>
  <c r="C78" i="44"/>
  <c r="E78" s="1"/>
  <c r="BC69" i="46"/>
  <c r="BJ69"/>
  <c r="BN69"/>
  <c r="BR69"/>
  <c r="AZ69"/>
  <c r="BB69"/>
  <c r="BI69"/>
  <c r="BM69"/>
  <c r="BQ69"/>
  <c r="BG69"/>
  <c r="BE69"/>
  <c r="BH69"/>
  <c r="BL69"/>
  <c r="BP69"/>
  <c r="BA69"/>
  <c r="AY69"/>
  <c r="BD69"/>
  <c r="BK69"/>
  <c r="BO69"/>
  <c r="I69" i="44"/>
  <c r="BF69" i="46"/>
  <c r="D76" i="44"/>
  <c r="E76" s="1"/>
  <c r="H76" s="1"/>
  <c r="J76" s="1"/>
  <c r="K77" i="63"/>
  <c r="C18"/>
  <c r="C21" i="46"/>
  <c r="D125" i="64"/>
  <c r="E125"/>
  <c r="U42" i="63"/>
  <c r="D121" i="31"/>
  <c r="H121" s="1"/>
  <c r="D149"/>
  <c r="H149" s="1"/>
  <c r="D127"/>
  <c r="D132"/>
  <c r="H132" s="1"/>
  <c r="D155"/>
  <c r="H155" s="1"/>
  <c r="D138"/>
  <c r="D147"/>
  <c r="H147" s="1"/>
  <c r="D130"/>
  <c r="D139"/>
  <c r="H139" s="1"/>
  <c r="D131"/>
  <c r="D142"/>
  <c r="D125"/>
  <c r="D136"/>
  <c r="H136" s="1"/>
  <c r="D120"/>
  <c r="D128"/>
  <c r="H128" s="1"/>
  <c r="D148"/>
  <c r="H148" s="1"/>
  <c r="D143"/>
  <c r="D133"/>
  <c r="D123"/>
  <c r="D144"/>
  <c r="H144" s="1"/>
  <c r="J75" i="44" l="1"/>
  <c r="C69" i="63"/>
  <c r="F69" s="1"/>
  <c r="C68" i="46"/>
  <c r="E68" s="1"/>
  <c r="H133" i="31"/>
  <c r="H120"/>
  <c r="D464"/>
  <c r="H125"/>
  <c r="D474"/>
  <c r="H131"/>
  <c r="D469"/>
  <c r="D470"/>
  <c r="H138"/>
  <c r="C59" i="46"/>
  <c r="E59" s="1"/>
  <c r="C56" i="63"/>
  <c r="F56" s="1"/>
  <c r="H127" i="31"/>
  <c r="D467"/>
  <c r="C27" i="46"/>
  <c r="C24" i="63"/>
  <c r="D465" i="31"/>
  <c r="H123"/>
  <c r="H143"/>
  <c r="D471"/>
  <c r="C72" i="46"/>
  <c r="E72" s="1"/>
  <c r="C73" i="63"/>
  <c r="F73" s="1"/>
  <c r="C49" i="46"/>
  <c r="C46" i="63"/>
  <c r="C60" i="46"/>
  <c r="E60" s="1"/>
  <c r="C61" i="63"/>
  <c r="H142" i="31"/>
  <c r="D472"/>
  <c r="C63" i="46"/>
  <c r="E63" s="1"/>
  <c r="C64" i="63"/>
  <c r="F64" s="1"/>
  <c r="D468" i="31"/>
  <c r="H130"/>
  <c r="C72" i="63"/>
  <c r="F72" s="1"/>
  <c r="C71" i="46"/>
  <c r="E71" s="1"/>
  <c r="C78" i="63"/>
  <c r="F78" s="1"/>
  <c r="C77" i="46"/>
  <c r="E77" s="1"/>
  <c r="C74" i="63"/>
  <c r="F74" s="1"/>
  <c r="C73" i="46"/>
  <c r="E73" s="1"/>
  <c r="AN125" i="64"/>
  <c r="AE125"/>
  <c r="AT125"/>
  <c r="AF125"/>
  <c r="AD125"/>
  <c r="AU125"/>
  <c r="AC125"/>
  <c r="AJ125"/>
  <c r="AO125"/>
  <c r="AG125"/>
  <c r="AL125"/>
  <c r="AH125"/>
  <c r="AM125"/>
  <c r="AR125"/>
  <c r="AP125"/>
  <c r="AI125"/>
  <c r="AK125"/>
  <c r="AQ125"/>
  <c r="AS125"/>
  <c r="AB125"/>
  <c r="I78" i="44"/>
  <c r="C192" i="46"/>
  <c r="E192" s="1"/>
  <c r="I192" i="44" s="1"/>
  <c r="C95" i="63"/>
  <c r="C192" i="44"/>
  <c r="E192" s="1"/>
  <c r="H192" s="1"/>
  <c r="J192" s="1"/>
  <c r="E500" i="31"/>
  <c r="F39" i="63"/>
  <c r="E38"/>
  <c r="D42" i="46"/>
  <c r="E42" s="1"/>
  <c r="D44"/>
  <c r="E44" s="1"/>
  <c r="F41" i="63"/>
  <c r="BC32" i="46"/>
  <c r="BK32"/>
  <c r="AY32"/>
  <c r="CB32"/>
  <c r="CJ32"/>
  <c r="BU32"/>
  <c r="BH32"/>
  <c r="BP32"/>
  <c r="BD32"/>
  <c r="CG32"/>
  <c r="BV32"/>
  <c r="BI32"/>
  <c r="BQ32"/>
  <c r="BZ32"/>
  <c r="CH32"/>
  <c r="F32"/>
  <c r="BF32"/>
  <c r="BN32"/>
  <c r="BB32"/>
  <c r="CE32"/>
  <c r="CM32"/>
  <c r="BT32"/>
  <c r="BG32"/>
  <c r="BO32"/>
  <c r="BX32"/>
  <c r="CF32"/>
  <c r="I32" i="44"/>
  <c r="BY32" i="46"/>
  <c r="BL32"/>
  <c r="AZ32"/>
  <c r="CC32"/>
  <c r="CK32"/>
  <c r="BE32"/>
  <c r="BM32"/>
  <c r="BA32"/>
  <c r="CD32"/>
  <c r="CL32"/>
  <c r="BW32"/>
  <c r="BJ32"/>
  <c r="BR32"/>
  <c r="CA32"/>
  <c r="CI32"/>
  <c r="F34" i="63"/>
  <c r="D37" i="46"/>
  <c r="E37" s="1"/>
  <c r="F126" i="64"/>
  <c r="E119"/>
  <c r="D119"/>
  <c r="C128"/>
  <c r="C152" s="1"/>
  <c r="C49"/>
  <c r="G57" i="63"/>
  <c r="BC61" i="46"/>
  <c r="BJ61"/>
  <c r="BN61"/>
  <c r="BR61"/>
  <c r="AZ61"/>
  <c r="BB61"/>
  <c r="BI61"/>
  <c r="BM61"/>
  <c r="BQ61"/>
  <c r="BG61"/>
  <c r="BH61"/>
  <c r="BL61"/>
  <c r="BP61"/>
  <c r="BA61"/>
  <c r="AY61"/>
  <c r="BD61"/>
  <c r="BK61"/>
  <c r="BO61"/>
  <c r="I61" i="44"/>
  <c r="BF61" i="46"/>
  <c r="BE61"/>
  <c r="F27" i="63"/>
  <c r="D30" i="44" s="1"/>
  <c r="E30" s="1"/>
  <c r="G30" s="1"/>
  <c r="G206" s="1"/>
  <c r="D30" i="46"/>
  <c r="E30" s="1"/>
  <c r="D150" i="31"/>
  <c r="H150" s="1"/>
  <c r="D135"/>
  <c r="H135" s="1"/>
  <c r="D134"/>
  <c r="H134" s="1"/>
  <c r="BS75" i="46"/>
  <c r="I45" i="63"/>
  <c r="C186" i="64" s="1"/>
  <c r="I43" i="63"/>
  <c r="C184" i="64" s="1"/>
  <c r="I51" i="63"/>
  <c r="C192" i="64" s="1"/>
  <c r="I47" i="63"/>
  <c r="C188" i="64" s="1"/>
  <c r="I44" i="63"/>
  <c r="C185" i="64" s="1"/>
  <c r="F125"/>
  <c r="E20" i="63"/>
  <c r="E19"/>
  <c r="H78" i="44"/>
  <c r="F40" i="63"/>
  <c r="D43" i="46"/>
  <c r="E43" s="1"/>
  <c r="D32" i="44"/>
  <c r="E32" s="1"/>
  <c r="H32" s="1"/>
  <c r="F33" i="63"/>
  <c r="D36" i="46"/>
  <c r="E36" s="1"/>
  <c r="D35"/>
  <c r="E35" s="1"/>
  <c r="E31" i="63"/>
  <c r="F32"/>
  <c r="AS126" i="64"/>
  <c r="AK126"/>
  <c r="AH126"/>
  <c r="AN126"/>
  <c r="AC126"/>
  <c r="AU126"/>
  <c r="AM126"/>
  <c r="AF126"/>
  <c r="AP126"/>
  <c r="AG126"/>
  <c r="AO126"/>
  <c r="AE126"/>
  <c r="AR126"/>
  <c r="AJ126"/>
  <c r="AD126"/>
  <c r="AQ126"/>
  <c r="AI126"/>
  <c r="AT126"/>
  <c r="AL126"/>
  <c r="AB126"/>
  <c r="H85" i="63"/>
  <c r="E56" i="64"/>
  <c r="D56"/>
  <c r="D55"/>
  <c r="E55"/>
  <c r="D61" i="44"/>
  <c r="E61" s="1"/>
  <c r="H61" s="1"/>
  <c r="K62" i="63"/>
  <c r="D31" i="44"/>
  <c r="E31" s="1"/>
  <c r="H31" s="1"/>
  <c r="K28" i="63"/>
  <c r="BX31" i="46"/>
  <c r="CF31"/>
  <c r="BT31"/>
  <c r="BG31"/>
  <c r="BO31"/>
  <c r="AZ31"/>
  <c r="CC31"/>
  <c r="CK31"/>
  <c r="BY31"/>
  <c r="BL31"/>
  <c r="BA31"/>
  <c r="CD31"/>
  <c r="CL31"/>
  <c r="BE31"/>
  <c r="BM31"/>
  <c r="F31"/>
  <c r="CA31"/>
  <c r="CI31"/>
  <c r="BW31"/>
  <c r="BJ31"/>
  <c r="BR31"/>
  <c r="AY31"/>
  <c r="CB31"/>
  <c r="CJ31"/>
  <c r="BC31"/>
  <c r="BK31"/>
  <c r="I31" i="44"/>
  <c r="BD31" i="46"/>
  <c r="CG31"/>
  <c r="BU31"/>
  <c r="BH31"/>
  <c r="BP31"/>
  <c r="BZ31"/>
  <c r="CH31"/>
  <c r="BV31"/>
  <c r="BI31"/>
  <c r="BQ31"/>
  <c r="BB31"/>
  <c r="CE31"/>
  <c r="CM31"/>
  <c r="BF31"/>
  <c r="BN31"/>
  <c r="E51" i="63"/>
  <c r="E53"/>
  <c r="E52"/>
  <c r="BS69" i="46"/>
  <c r="BS74"/>
  <c r="BS76"/>
  <c r="J69" i="44"/>
  <c r="J74"/>
  <c r="U66" i="63"/>
  <c r="I66" s="1"/>
  <c r="J61" i="44" l="1"/>
  <c r="J32"/>
  <c r="AV125" i="64"/>
  <c r="C83" i="63"/>
  <c r="C205" i="64"/>
  <c r="K66" i="63"/>
  <c r="F53"/>
  <c r="D56" i="46"/>
  <c r="E56" s="1"/>
  <c r="H31"/>
  <c r="AP55" i="64"/>
  <c r="AF55"/>
  <c r="AU55"/>
  <c r="AM55"/>
  <c r="AC55"/>
  <c r="AR55"/>
  <c r="AJ55"/>
  <c r="AS55"/>
  <c r="AK55"/>
  <c r="AB55"/>
  <c r="AT55"/>
  <c r="AL55"/>
  <c r="AH55"/>
  <c r="AQ55"/>
  <c r="AI55"/>
  <c r="AD55"/>
  <c r="AN55"/>
  <c r="AE55"/>
  <c r="AO55"/>
  <c r="AG55"/>
  <c r="F56"/>
  <c r="D35" i="44"/>
  <c r="E35" s="1"/>
  <c r="H35" s="1"/>
  <c r="K32" i="63"/>
  <c r="BZ35" i="46"/>
  <c r="CH35"/>
  <c r="BU35"/>
  <c r="BH35"/>
  <c r="BP35"/>
  <c r="BB35"/>
  <c r="CE35"/>
  <c r="CM35"/>
  <c r="BE35"/>
  <c r="BM35"/>
  <c r="BT35"/>
  <c r="CB35"/>
  <c r="CJ35"/>
  <c r="BW35"/>
  <c r="BJ35"/>
  <c r="BR35"/>
  <c r="BD35"/>
  <c r="CG35"/>
  <c r="AY35"/>
  <c r="BG35"/>
  <c r="BO35"/>
  <c r="BA35"/>
  <c r="CD35"/>
  <c r="CL35"/>
  <c r="BY35"/>
  <c r="BL35"/>
  <c r="F35"/>
  <c r="CA35"/>
  <c r="CI35"/>
  <c r="BV35"/>
  <c r="BI35"/>
  <c r="BQ35"/>
  <c r="BX35"/>
  <c r="CF35"/>
  <c r="I35" i="44"/>
  <c r="BF35" i="46"/>
  <c r="BN35"/>
  <c r="AZ35"/>
  <c r="CC35"/>
  <c r="CK35"/>
  <c r="BC35"/>
  <c r="BK35"/>
  <c r="K33" i="63"/>
  <c r="D36" i="44"/>
  <c r="E36" s="1"/>
  <c r="D43"/>
  <c r="E43" s="1"/>
  <c r="H43" s="1"/>
  <c r="K40" i="63"/>
  <c r="J78" i="44"/>
  <c r="F19" i="63"/>
  <c r="E18"/>
  <c r="D22" i="46"/>
  <c r="E22" s="1"/>
  <c r="D188" i="64"/>
  <c r="E188"/>
  <c r="D184"/>
  <c r="E184"/>
  <c r="BY30" i="46"/>
  <c r="BL30"/>
  <c r="AY30"/>
  <c r="CB30"/>
  <c r="CJ30"/>
  <c r="BV30"/>
  <c r="BI30"/>
  <c r="BQ30"/>
  <c r="BD30"/>
  <c r="CG30"/>
  <c r="BW30"/>
  <c r="BJ30"/>
  <c r="BR30"/>
  <c r="BZ30"/>
  <c r="CH30"/>
  <c r="BT30"/>
  <c r="BG30"/>
  <c r="BO30"/>
  <c r="BB30"/>
  <c r="CE30"/>
  <c r="CM30"/>
  <c r="BU30"/>
  <c r="BH30"/>
  <c r="BP30"/>
  <c r="BX30"/>
  <c r="CF30"/>
  <c r="I30" i="44"/>
  <c r="J30" s="1"/>
  <c r="BE30" i="46"/>
  <c r="BM30"/>
  <c r="AZ30"/>
  <c r="CC30"/>
  <c r="CK30"/>
  <c r="BF30"/>
  <c r="BN30"/>
  <c r="BA30"/>
  <c r="CD30"/>
  <c r="CL30"/>
  <c r="BC30"/>
  <c r="BK30"/>
  <c r="F30"/>
  <c r="CA30"/>
  <c r="CI30"/>
  <c r="D49" i="64"/>
  <c r="E49"/>
  <c r="C58"/>
  <c r="C82" s="1"/>
  <c r="D128"/>
  <c r="F119"/>
  <c r="D37" i="44"/>
  <c r="E37" s="1"/>
  <c r="K34" i="63"/>
  <c r="F44" i="46"/>
  <c r="BE44"/>
  <c r="CH44"/>
  <c r="BA44"/>
  <c r="BI44"/>
  <c r="AY44"/>
  <c r="BG44"/>
  <c r="CJ44"/>
  <c r="BX44"/>
  <c r="BK44"/>
  <c r="BV44"/>
  <c r="CD44"/>
  <c r="CL44"/>
  <c r="BZ44"/>
  <c r="BM44"/>
  <c r="BC44"/>
  <c r="CF44"/>
  <c r="BT44"/>
  <c r="CB44"/>
  <c r="BO44"/>
  <c r="BU44"/>
  <c r="CC44"/>
  <c r="CK44"/>
  <c r="BD44"/>
  <c r="BL44"/>
  <c r="G44"/>
  <c r="CI44"/>
  <c r="BJ44"/>
  <c r="BQ44"/>
  <c r="CE44"/>
  <c r="CA44"/>
  <c r="I44" i="44"/>
  <c r="BY44" i="46"/>
  <c r="AZ44"/>
  <c r="BP44"/>
  <c r="BB44"/>
  <c r="BW44"/>
  <c r="BN44"/>
  <c r="CG44"/>
  <c r="BH44"/>
  <c r="BF44"/>
  <c r="BR44"/>
  <c r="CM44"/>
  <c r="D41"/>
  <c r="E41" s="1"/>
  <c r="F38" i="63"/>
  <c r="D41" i="44" s="1"/>
  <c r="E41" s="1"/>
  <c r="H41" s="1"/>
  <c r="C99" i="63"/>
  <c r="M95"/>
  <c r="BC73" i="46"/>
  <c r="BN73"/>
  <c r="AZ73"/>
  <c r="BI73"/>
  <c r="BQ73"/>
  <c r="BE73"/>
  <c r="BL73"/>
  <c r="BA73"/>
  <c r="BD73"/>
  <c r="BO73"/>
  <c r="BF73"/>
  <c r="BJ73"/>
  <c r="BR73"/>
  <c r="BB73"/>
  <c r="BM73"/>
  <c r="BG73"/>
  <c r="BH73"/>
  <c r="BP73"/>
  <c r="AY73"/>
  <c r="BK73"/>
  <c r="I73" i="44"/>
  <c r="BI77" i="46"/>
  <c r="BQ77"/>
  <c r="BE77"/>
  <c r="BL77"/>
  <c r="BA77"/>
  <c r="BD77"/>
  <c r="BO77"/>
  <c r="BF77"/>
  <c r="BJ77"/>
  <c r="BR77"/>
  <c r="BB77"/>
  <c r="BM77"/>
  <c r="BG77"/>
  <c r="BH77"/>
  <c r="BP77"/>
  <c r="AY77"/>
  <c r="BK77"/>
  <c r="I77" i="44"/>
  <c r="BC77" i="46"/>
  <c r="BN77"/>
  <c r="AZ77"/>
  <c r="BH71"/>
  <c r="BP71"/>
  <c r="AY71"/>
  <c r="BK71"/>
  <c r="I71" i="44"/>
  <c r="BC71" i="46"/>
  <c r="BN71"/>
  <c r="AZ71"/>
  <c r="BI71"/>
  <c r="BQ71"/>
  <c r="BE71"/>
  <c r="BL71"/>
  <c r="BA71"/>
  <c r="BD71"/>
  <c r="BO71"/>
  <c r="BF71"/>
  <c r="BJ71"/>
  <c r="BR71"/>
  <c r="BB71"/>
  <c r="BM71"/>
  <c r="BG71"/>
  <c r="E468" i="31"/>
  <c r="C54" i="63"/>
  <c r="F54" s="1"/>
  <c r="C57" i="46"/>
  <c r="E57" s="1"/>
  <c r="K64" i="63"/>
  <c r="D63" i="44"/>
  <c r="E63" s="1"/>
  <c r="H63" s="1"/>
  <c r="BI60" i="46"/>
  <c r="BK60"/>
  <c r="AY60"/>
  <c r="BC60"/>
  <c r="BH60"/>
  <c r="BA60"/>
  <c r="BR60"/>
  <c r="BE60"/>
  <c r="BM60"/>
  <c r="BO60"/>
  <c r="BG60"/>
  <c r="BJ60"/>
  <c r="BL60"/>
  <c r="BB60"/>
  <c r="BD60"/>
  <c r="BF60"/>
  <c r="BQ60"/>
  <c r="I60" i="44"/>
  <c r="AZ60" i="46"/>
  <c r="BN60"/>
  <c r="BP60"/>
  <c r="BE72"/>
  <c r="AZ72"/>
  <c r="BM72"/>
  <c r="BN72"/>
  <c r="BO72"/>
  <c r="BP72"/>
  <c r="BG72"/>
  <c r="BI72"/>
  <c r="BJ72"/>
  <c r="BK72"/>
  <c r="BL72"/>
  <c r="AY72"/>
  <c r="BB72"/>
  <c r="BC72"/>
  <c r="BD72"/>
  <c r="BH72"/>
  <c r="BF72"/>
  <c r="BA72"/>
  <c r="BQ72"/>
  <c r="BR72"/>
  <c r="I72" i="44"/>
  <c r="C67" i="46"/>
  <c r="E67" s="1"/>
  <c r="C68" i="63"/>
  <c r="F68" s="1"/>
  <c r="E471" i="31"/>
  <c r="C42" i="63"/>
  <c r="C45" i="46"/>
  <c r="E467" i="31"/>
  <c r="G59" i="46"/>
  <c r="BX59"/>
  <c r="BV238" s="1"/>
  <c r="BN59"/>
  <c r="BL238" s="1"/>
  <c r="BE59"/>
  <c r="BC238" s="1"/>
  <c r="CD59"/>
  <c r="CB238" s="1"/>
  <c r="CL59"/>
  <c r="CJ238" s="1"/>
  <c r="BU59"/>
  <c r="BS238" s="1"/>
  <c r="BK59"/>
  <c r="BI238" s="1"/>
  <c r="I59" i="44"/>
  <c r="G236" s="1"/>
  <c r="BC59" i="46"/>
  <c r="BA238" s="1"/>
  <c r="CI59"/>
  <c r="CG238" s="1"/>
  <c r="BF59"/>
  <c r="BD238" s="1"/>
  <c r="BH59"/>
  <c r="BF238" s="1"/>
  <c r="BP59"/>
  <c r="BN238" s="1"/>
  <c r="AZ59"/>
  <c r="AX238" s="1"/>
  <c r="CF59"/>
  <c r="CD238" s="1"/>
  <c r="C238"/>
  <c r="BB59"/>
  <c r="AZ238" s="1"/>
  <c r="BM59"/>
  <c r="BK238" s="1"/>
  <c r="CA59"/>
  <c r="BY238" s="1"/>
  <c r="CC59"/>
  <c r="CA238" s="1"/>
  <c r="CK59"/>
  <c r="CI238" s="1"/>
  <c r="BA59"/>
  <c r="AY238" s="1"/>
  <c r="BJ59"/>
  <c r="BH238" s="1"/>
  <c r="BR59"/>
  <c r="BP238" s="1"/>
  <c r="BW59"/>
  <c r="BU238" s="1"/>
  <c r="CH59"/>
  <c r="CF238" s="1"/>
  <c r="BG59"/>
  <c r="BE238" s="1"/>
  <c r="BD59"/>
  <c r="BB238" s="1"/>
  <c r="BO59"/>
  <c r="BM238" s="1"/>
  <c r="BV59"/>
  <c r="BT238" s="1"/>
  <c r="CE59"/>
  <c r="CC238" s="1"/>
  <c r="CM59"/>
  <c r="CK238" s="1"/>
  <c r="AY59"/>
  <c r="BL59"/>
  <c r="BJ238" s="1"/>
  <c r="CB59"/>
  <c r="BZ238" s="1"/>
  <c r="BY59"/>
  <c r="BW238" s="1"/>
  <c r="CJ59"/>
  <c r="CH238" s="1"/>
  <c r="BZ59"/>
  <c r="BX238" s="1"/>
  <c r="BI59"/>
  <c r="BG238" s="1"/>
  <c r="BQ59"/>
  <c r="BO238" s="1"/>
  <c r="BT59"/>
  <c r="CG59"/>
  <c r="CE238" s="1"/>
  <c r="E469" i="31"/>
  <c r="C55" i="63"/>
  <c r="F55" s="1"/>
  <c r="C58" i="46"/>
  <c r="E58" s="1"/>
  <c r="C38"/>
  <c r="C35" i="63"/>
  <c r="E474" i="31"/>
  <c r="C21" i="63"/>
  <c r="C24" i="46"/>
  <c r="E464" i="31"/>
  <c r="C58" i="63"/>
  <c r="C146" i="68" s="1"/>
  <c r="D68" i="44"/>
  <c r="E68" s="1"/>
  <c r="H68" s="1"/>
  <c r="BS31" i="46"/>
  <c r="AV126" i="64"/>
  <c r="BS61" i="46"/>
  <c r="BS32"/>
  <c r="E477" i="31"/>
  <c r="D55" i="46"/>
  <c r="E55" s="1"/>
  <c r="F52" i="63"/>
  <c r="D54" i="46"/>
  <c r="E54" s="1"/>
  <c r="F51" i="63"/>
  <c r="E50"/>
  <c r="F55" i="64"/>
  <c r="AS56"/>
  <c r="AK56"/>
  <c r="AH56"/>
  <c r="AN56"/>
  <c r="AC56"/>
  <c r="AU56"/>
  <c r="AM56"/>
  <c r="AF56"/>
  <c r="AP56"/>
  <c r="AG56"/>
  <c r="AO56"/>
  <c r="AE56"/>
  <c r="AR56"/>
  <c r="AJ56"/>
  <c r="AD56"/>
  <c r="AQ56"/>
  <c r="AI56"/>
  <c r="AT56"/>
  <c r="AL56"/>
  <c r="AB56"/>
  <c r="F31" i="63"/>
  <c r="D34" i="46"/>
  <c r="E34" s="1"/>
  <c r="BV36"/>
  <c r="BH36"/>
  <c r="BP36"/>
  <c r="BE36"/>
  <c r="CG36"/>
  <c r="BJ36"/>
  <c r="BG36"/>
  <c r="CM36"/>
  <c r="CA36"/>
  <c r="BM36"/>
  <c r="BB36"/>
  <c r="CD36"/>
  <c r="CL36"/>
  <c r="CB36"/>
  <c r="BC36"/>
  <c r="CK36"/>
  <c r="BY36"/>
  <c r="BK36"/>
  <c r="AZ36"/>
  <c r="AY36"/>
  <c r="CJ36"/>
  <c r="BZ36"/>
  <c r="BL36"/>
  <c r="BA36"/>
  <c r="CC36"/>
  <c r="BX36"/>
  <c r="BR36"/>
  <c r="CI36"/>
  <c r="BW36"/>
  <c r="BI36"/>
  <c r="BQ36"/>
  <c r="BF36"/>
  <c r="CH36"/>
  <c r="F36"/>
  <c r="BN36"/>
  <c r="CE36"/>
  <c r="BU36"/>
  <c r="BT36"/>
  <c r="BO36"/>
  <c r="BD36"/>
  <c r="CF36"/>
  <c r="I36" i="44"/>
  <c r="G43" i="46"/>
  <c r="CA43"/>
  <c r="BN43"/>
  <c r="BV43"/>
  <c r="CD43"/>
  <c r="CL43"/>
  <c r="BX43"/>
  <c r="BK43"/>
  <c r="I43" i="44"/>
  <c r="BF43" i="46"/>
  <c r="CI43"/>
  <c r="AZ43"/>
  <c r="BH43"/>
  <c r="BP43"/>
  <c r="BC43"/>
  <c r="CF43"/>
  <c r="F43"/>
  <c r="BZ43"/>
  <c r="BM43"/>
  <c r="BU43"/>
  <c r="CC43"/>
  <c r="CK43"/>
  <c r="BB43"/>
  <c r="BJ43"/>
  <c r="BR43"/>
  <c r="BE43"/>
  <c r="CH43"/>
  <c r="BT43"/>
  <c r="CB43"/>
  <c r="BO43"/>
  <c r="BW43"/>
  <c r="CE43"/>
  <c r="CM43"/>
  <c r="BD43"/>
  <c r="BL43"/>
  <c r="AY43"/>
  <c r="BG43"/>
  <c r="CJ43"/>
  <c r="BA43"/>
  <c r="BI43"/>
  <c r="BQ43"/>
  <c r="BY43"/>
  <c r="CG43"/>
  <c r="D23"/>
  <c r="E23" s="1"/>
  <c r="F20" i="63"/>
  <c r="D185" i="64"/>
  <c r="E185"/>
  <c r="D192"/>
  <c r="E192"/>
  <c r="D186"/>
  <c r="E186"/>
  <c r="G85" i="63"/>
  <c r="H88" s="1"/>
  <c r="G88"/>
  <c r="AD119" i="64"/>
  <c r="AL119"/>
  <c r="AT119"/>
  <c r="AM119"/>
  <c r="AU119"/>
  <c r="AE119"/>
  <c r="AN119"/>
  <c r="AG119"/>
  <c r="AO119"/>
  <c r="AC119"/>
  <c r="E128"/>
  <c r="E152" s="1"/>
  <c r="AF119"/>
  <c r="AP119"/>
  <c r="AI119"/>
  <c r="AQ119"/>
  <c r="AB119"/>
  <c r="AJ119"/>
  <c r="AR119"/>
  <c r="AK119"/>
  <c r="AS119"/>
  <c r="AH119"/>
  <c r="BU37" i="46"/>
  <c r="BS234" s="1"/>
  <c r="BD37"/>
  <c r="BB234" s="1"/>
  <c r="BH37"/>
  <c r="BF234" s="1"/>
  <c r="CG37"/>
  <c r="CE234" s="1"/>
  <c r="CK37"/>
  <c r="CI234" s="1"/>
  <c r="AZ37"/>
  <c r="AX234" s="1"/>
  <c r="BY37"/>
  <c r="BW234" s="1"/>
  <c r="CC37"/>
  <c r="CA234" s="1"/>
  <c r="BL37"/>
  <c r="BJ234" s="1"/>
  <c r="BP37"/>
  <c r="BN234" s="1"/>
  <c r="C234"/>
  <c r="BV37"/>
  <c r="BT234" s="1"/>
  <c r="BE37"/>
  <c r="BC234" s="1"/>
  <c r="BI37"/>
  <c r="BG234" s="1"/>
  <c r="CH37"/>
  <c r="CF234" s="1"/>
  <c r="CL37"/>
  <c r="CJ234" s="1"/>
  <c r="BA37"/>
  <c r="AY234" s="1"/>
  <c r="BZ37"/>
  <c r="BX234" s="1"/>
  <c r="CD37"/>
  <c r="CB234" s="1"/>
  <c r="BM37"/>
  <c r="BK234" s="1"/>
  <c r="BQ37"/>
  <c r="BO234" s="1"/>
  <c r="G37"/>
  <c r="BW37"/>
  <c r="BU234" s="1"/>
  <c r="CA37"/>
  <c r="BY234" s="1"/>
  <c r="BJ37"/>
  <c r="BH234" s="1"/>
  <c r="CI37"/>
  <c r="CG234" s="1"/>
  <c r="CM37"/>
  <c r="CK234" s="1"/>
  <c r="BB37"/>
  <c r="AZ234" s="1"/>
  <c r="BF37"/>
  <c r="BD234" s="1"/>
  <c r="CE37"/>
  <c r="CC234" s="1"/>
  <c r="BN37"/>
  <c r="BL234" s="1"/>
  <c r="BR37"/>
  <c r="BP234" s="1"/>
  <c r="AY37"/>
  <c r="BC37"/>
  <c r="BA234" s="1"/>
  <c r="BG37"/>
  <c r="BE234" s="1"/>
  <c r="BK37"/>
  <c r="BI234" s="1"/>
  <c r="CJ37"/>
  <c r="CH234" s="1"/>
  <c r="BT37"/>
  <c r="BX37"/>
  <c r="BV234" s="1"/>
  <c r="CB37"/>
  <c r="BZ234" s="1"/>
  <c r="CF37"/>
  <c r="CD234" s="1"/>
  <c r="BO37"/>
  <c r="BM234" s="1"/>
  <c r="I37" i="44"/>
  <c r="G232" s="1"/>
  <c r="H32" i="46"/>
  <c r="D44" i="44"/>
  <c r="E44" s="1"/>
  <c r="K41" i="63"/>
  <c r="BC42" i="46"/>
  <c r="CF42"/>
  <c r="I42" i="44"/>
  <c r="CA42" i="46"/>
  <c r="BN42"/>
  <c r="BU42"/>
  <c r="CC42"/>
  <c r="CK42"/>
  <c r="BX42"/>
  <c r="BK42"/>
  <c r="BV42"/>
  <c r="CD42"/>
  <c r="CL42"/>
  <c r="BD42"/>
  <c r="BL42"/>
  <c r="F42"/>
  <c r="BF42"/>
  <c r="CI42"/>
  <c r="BA42"/>
  <c r="BI42"/>
  <c r="BQ42"/>
  <c r="AY42"/>
  <c r="BG42"/>
  <c r="CJ42"/>
  <c r="BB42"/>
  <c r="BJ42"/>
  <c r="BR42"/>
  <c r="BY42"/>
  <c r="CG42"/>
  <c r="BT42"/>
  <c r="CB42"/>
  <c r="BO42"/>
  <c r="BE42"/>
  <c r="CH42"/>
  <c r="AZ42"/>
  <c r="BH42"/>
  <c r="BP42"/>
  <c r="BW42"/>
  <c r="CE42"/>
  <c r="CM42"/>
  <c r="BZ42"/>
  <c r="BM42"/>
  <c r="D42" i="44"/>
  <c r="E42" s="1"/>
  <c r="K39" i="63"/>
  <c r="D73" i="44"/>
  <c r="E73" s="1"/>
  <c r="H73" s="1"/>
  <c r="D77"/>
  <c r="E77" s="1"/>
  <c r="H77" s="1"/>
  <c r="K72" i="63"/>
  <c r="D71" i="44"/>
  <c r="E71" s="1"/>
  <c r="H71" s="1"/>
  <c r="J71" s="1"/>
  <c r="BE63" i="46"/>
  <c r="BC63"/>
  <c r="BN63"/>
  <c r="BD63"/>
  <c r="BO63"/>
  <c r="AY63"/>
  <c r="AZ63"/>
  <c r="BL63"/>
  <c r="BB63"/>
  <c r="BM63"/>
  <c r="BF63"/>
  <c r="BG63"/>
  <c r="BJ63"/>
  <c r="BR63"/>
  <c r="BK63"/>
  <c r="I63" i="44"/>
  <c r="BA63" i="46"/>
  <c r="BH63"/>
  <c r="BP63"/>
  <c r="BI63"/>
  <c r="BQ63"/>
  <c r="C66"/>
  <c r="E66" s="1"/>
  <c r="C67" i="63"/>
  <c r="F67" s="1"/>
  <c r="E472" i="31"/>
  <c r="F61" i="63"/>
  <c r="E47"/>
  <c r="E49"/>
  <c r="E48"/>
  <c r="D72" i="44"/>
  <c r="E72" s="1"/>
  <c r="H72" s="1"/>
  <c r="J72" s="1"/>
  <c r="C33" i="46"/>
  <c r="E33" s="1"/>
  <c r="C30" i="63"/>
  <c r="F30" s="1"/>
  <c r="E465" i="31"/>
  <c r="E25" i="63"/>
  <c r="E26"/>
  <c r="D59" i="44"/>
  <c r="E59" s="1"/>
  <c r="K56" i="63"/>
  <c r="C63"/>
  <c r="F63" s="1"/>
  <c r="E470" i="31"/>
  <c r="C62" i="46"/>
  <c r="E62" s="1"/>
  <c r="AY68"/>
  <c r="BD68"/>
  <c r="BH68"/>
  <c r="BI68"/>
  <c r="BJ68"/>
  <c r="BF68"/>
  <c r="BA68"/>
  <c r="I68" i="44"/>
  <c r="BB68" i="46"/>
  <c r="BC68"/>
  <c r="BE68"/>
  <c r="AZ68"/>
  <c r="BO68"/>
  <c r="BP68"/>
  <c r="BQ68"/>
  <c r="BR68"/>
  <c r="BG68"/>
  <c r="BK68"/>
  <c r="BL68"/>
  <c r="BM68"/>
  <c r="BN68"/>
  <c r="CN31"/>
  <c r="J31" i="44"/>
  <c r="CN32" i="46"/>
  <c r="D477" i="31"/>
  <c r="U18" i="63"/>
  <c r="U24"/>
  <c r="I26" s="1"/>
  <c r="C167" i="64" s="1"/>
  <c r="J73" i="44" l="1"/>
  <c r="AV56" i="64"/>
  <c r="U78" i="63"/>
  <c r="I78" s="1"/>
  <c r="U73"/>
  <c r="I73" s="1"/>
  <c r="U71"/>
  <c r="I71" s="1"/>
  <c r="D167" i="64"/>
  <c r="E167"/>
  <c r="U75" i="63"/>
  <c r="I75" s="1"/>
  <c r="U30"/>
  <c r="I20"/>
  <c r="U27"/>
  <c r="I29" s="1"/>
  <c r="U76"/>
  <c r="I76" s="1"/>
  <c r="BH62" i="46"/>
  <c r="BP62"/>
  <c r="AZ62"/>
  <c r="BK62"/>
  <c r="I62" i="44"/>
  <c r="BC62" i="46"/>
  <c r="BN62"/>
  <c r="AY62"/>
  <c r="BI62"/>
  <c r="BQ62"/>
  <c r="BA62"/>
  <c r="BL62"/>
  <c r="BE62"/>
  <c r="BD62"/>
  <c r="BO62"/>
  <c r="BG62"/>
  <c r="BJ62"/>
  <c r="BR62"/>
  <c r="BB62"/>
  <c r="BM62"/>
  <c r="BF62"/>
  <c r="K63" i="63"/>
  <c r="D62" i="44"/>
  <c r="E62" s="1"/>
  <c r="H62" s="1"/>
  <c r="J62" s="1"/>
  <c r="C236"/>
  <c r="H59"/>
  <c r="E24" i="63"/>
  <c r="F25"/>
  <c r="D28" i="46"/>
  <c r="E28" s="1"/>
  <c r="D33" i="44"/>
  <c r="E33" s="1"/>
  <c r="H33" s="1"/>
  <c r="K30" i="63"/>
  <c r="D51" i="46"/>
  <c r="E51" s="1"/>
  <c r="F48" i="63"/>
  <c r="D50" i="46"/>
  <c r="E50" s="1"/>
  <c r="F47" i="63"/>
  <c r="E46"/>
  <c r="D60" i="44"/>
  <c r="E60" s="1"/>
  <c r="F82" i="63"/>
  <c r="D66" i="44"/>
  <c r="E66" s="1"/>
  <c r="H66" s="1"/>
  <c r="K67" i="63"/>
  <c r="H42" i="44"/>
  <c r="H44"/>
  <c r="CN37" i="46"/>
  <c r="CL234" s="1"/>
  <c r="BR234"/>
  <c r="H37"/>
  <c r="F234" s="1"/>
  <c r="AK37"/>
  <c r="AL37"/>
  <c r="AW37"/>
  <c r="AS37"/>
  <c r="AQ37"/>
  <c r="AD37"/>
  <c r="AH37"/>
  <c r="AV37"/>
  <c r="AP37"/>
  <c r="AO37"/>
  <c r="E234"/>
  <c r="AJ37"/>
  <c r="AI37"/>
  <c r="AU37"/>
  <c r="AN37"/>
  <c r="AM37"/>
  <c r="AE37"/>
  <c r="AG37"/>
  <c r="AT37"/>
  <c r="AR37"/>
  <c r="AF37"/>
  <c r="F186" i="64"/>
  <c r="F192"/>
  <c r="F185"/>
  <c r="BT23" i="46"/>
  <c r="CB23"/>
  <c r="CJ23"/>
  <c r="BW23"/>
  <c r="BJ23"/>
  <c r="BR23"/>
  <c r="BD23"/>
  <c r="CG23"/>
  <c r="AY23"/>
  <c r="BG23"/>
  <c r="BO23"/>
  <c r="BZ23"/>
  <c r="CH23"/>
  <c r="BU23"/>
  <c r="BH23"/>
  <c r="BP23"/>
  <c r="BB23"/>
  <c r="CE23"/>
  <c r="CM23"/>
  <c r="BE23"/>
  <c r="BM23"/>
  <c r="BX23"/>
  <c r="CF23"/>
  <c r="I23" i="44"/>
  <c r="BF23" i="46"/>
  <c r="BN23"/>
  <c r="AZ23"/>
  <c r="CC23"/>
  <c r="CK23"/>
  <c r="BC23"/>
  <c r="BK23"/>
  <c r="BA23"/>
  <c r="CD23"/>
  <c r="CL23"/>
  <c r="BY23"/>
  <c r="BL23"/>
  <c r="F23"/>
  <c r="CA23"/>
  <c r="CI23"/>
  <c r="BV23"/>
  <c r="BI23"/>
  <c r="BQ23"/>
  <c r="CN36"/>
  <c r="H36"/>
  <c r="BS36"/>
  <c r="BW34"/>
  <c r="BJ34"/>
  <c r="BR34"/>
  <c r="CA34"/>
  <c r="CI34"/>
  <c r="BE34"/>
  <c r="BA34"/>
  <c r="CL34"/>
  <c r="BY34"/>
  <c r="BL34"/>
  <c r="AZ34"/>
  <c r="CC34"/>
  <c r="CK34"/>
  <c r="BC34"/>
  <c r="BK34"/>
  <c r="BT34"/>
  <c r="CB34"/>
  <c r="CJ34"/>
  <c r="BV34"/>
  <c r="BQ34"/>
  <c r="CH34"/>
  <c r="F34"/>
  <c r="BF34"/>
  <c r="BN34"/>
  <c r="BB34"/>
  <c r="CE34"/>
  <c r="CM34"/>
  <c r="BM34"/>
  <c r="CD34"/>
  <c r="BU34"/>
  <c r="BH34"/>
  <c r="BP34"/>
  <c r="BD34"/>
  <c r="CG34"/>
  <c r="AY34"/>
  <c r="BG34"/>
  <c r="BO34"/>
  <c r="BX34"/>
  <c r="CF34"/>
  <c r="I34" i="44"/>
  <c r="BI34" i="46"/>
  <c r="BZ34"/>
  <c r="D54" i="44"/>
  <c r="E54" s="1"/>
  <c r="H54" s="1"/>
  <c r="K51" i="63"/>
  <c r="D55" i="44"/>
  <c r="E55" s="1"/>
  <c r="H55" s="1"/>
  <c r="K52" i="63"/>
  <c r="E23"/>
  <c r="E22"/>
  <c r="C57"/>
  <c r="E37"/>
  <c r="E36"/>
  <c r="AY58" i="46"/>
  <c r="CB58"/>
  <c r="BZ237" s="1"/>
  <c r="CJ58"/>
  <c r="CH237" s="1"/>
  <c r="BC58"/>
  <c r="BA237" s="1"/>
  <c r="BK58"/>
  <c r="BI237" s="1"/>
  <c r="I58" i="44"/>
  <c r="G235" s="1"/>
  <c r="BY58" i="46"/>
  <c r="BW237" s="1"/>
  <c r="CG58"/>
  <c r="CE237" s="1"/>
  <c r="AZ58"/>
  <c r="AX237" s="1"/>
  <c r="BH58"/>
  <c r="BF237" s="1"/>
  <c r="BP58"/>
  <c r="BN237" s="1"/>
  <c r="BV58"/>
  <c r="BT237" s="1"/>
  <c r="CD58"/>
  <c r="CB237" s="1"/>
  <c r="CL58"/>
  <c r="CJ237" s="1"/>
  <c r="BZ58"/>
  <c r="BX237" s="1"/>
  <c r="BM58"/>
  <c r="BK237" s="1"/>
  <c r="G58"/>
  <c r="CA58"/>
  <c r="BY237" s="1"/>
  <c r="CI58"/>
  <c r="CG237" s="1"/>
  <c r="BW58"/>
  <c r="BU237" s="1"/>
  <c r="BJ58"/>
  <c r="BH237" s="1"/>
  <c r="BR58"/>
  <c r="BP237" s="1"/>
  <c r="BX58"/>
  <c r="BV237" s="1"/>
  <c r="CF58"/>
  <c r="CD237" s="1"/>
  <c r="BT58"/>
  <c r="BG58"/>
  <c r="BE237" s="1"/>
  <c r="BO58"/>
  <c r="BM237" s="1"/>
  <c r="BU58"/>
  <c r="BS237" s="1"/>
  <c r="CC58"/>
  <c r="CA237" s="1"/>
  <c r="CK58"/>
  <c r="CI237" s="1"/>
  <c r="BD58"/>
  <c r="BB237" s="1"/>
  <c r="BL58"/>
  <c r="BJ237" s="1"/>
  <c r="C237"/>
  <c r="BE58"/>
  <c r="BC237" s="1"/>
  <c r="CH58"/>
  <c r="CF237" s="1"/>
  <c r="BA58"/>
  <c r="AY237" s="1"/>
  <c r="BI58"/>
  <c r="BG237" s="1"/>
  <c r="BQ58"/>
  <c r="BO237" s="1"/>
  <c r="BB58"/>
  <c r="AZ237" s="1"/>
  <c r="CE58"/>
  <c r="CC237" s="1"/>
  <c r="CM58"/>
  <c r="CK237" s="1"/>
  <c r="BF58"/>
  <c r="BD237" s="1"/>
  <c r="BN58"/>
  <c r="BL237" s="1"/>
  <c r="E238"/>
  <c r="AP59"/>
  <c r="AO59"/>
  <c r="AQ59"/>
  <c r="AK59"/>
  <c r="AN59"/>
  <c r="AH59"/>
  <c r="AJ59"/>
  <c r="AD59"/>
  <c r="AS59"/>
  <c r="AU59"/>
  <c r="H59"/>
  <c r="F238" s="1"/>
  <c r="AE59"/>
  <c r="AG59"/>
  <c r="AR59"/>
  <c r="AL59"/>
  <c r="AF59"/>
  <c r="AM59"/>
  <c r="AW59"/>
  <c r="AI59"/>
  <c r="AT59"/>
  <c r="AV59"/>
  <c r="BH67"/>
  <c r="BL67"/>
  <c r="BP67"/>
  <c r="BA67"/>
  <c r="AY67"/>
  <c r="BD67"/>
  <c r="BK67"/>
  <c r="BO67"/>
  <c r="I67" i="44"/>
  <c r="BF67" i="46"/>
  <c r="BC67"/>
  <c r="BJ67"/>
  <c r="BN67"/>
  <c r="BR67"/>
  <c r="AZ67"/>
  <c r="BB67"/>
  <c r="BI67"/>
  <c r="BM67"/>
  <c r="BQ67"/>
  <c r="BG67"/>
  <c r="BE67"/>
  <c r="BS72"/>
  <c r="AZ57"/>
  <c r="AX243" s="1"/>
  <c r="BH57"/>
  <c r="BF243" s="1"/>
  <c r="BP57"/>
  <c r="BN243" s="1"/>
  <c r="BY57"/>
  <c r="BW243" s="1"/>
  <c r="CG57"/>
  <c r="CE243" s="1"/>
  <c r="C243"/>
  <c r="BE57"/>
  <c r="BC243" s="1"/>
  <c r="BM57"/>
  <c r="BK243" s="1"/>
  <c r="BV57"/>
  <c r="BT243" s="1"/>
  <c r="CD57"/>
  <c r="CB243" s="1"/>
  <c r="CL57"/>
  <c r="CJ243" s="1"/>
  <c r="G57"/>
  <c r="BF57"/>
  <c r="BD243" s="1"/>
  <c r="BN57"/>
  <c r="BL243" s="1"/>
  <c r="BW57"/>
  <c r="BU243" s="1"/>
  <c r="CE57"/>
  <c r="CC243" s="1"/>
  <c r="CM57"/>
  <c r="CK243" s="1"/>
  <c r="BC57"/>
  <c r="BA243" s="1"/>
  <c r="BK57"/>
  <c r="BI243" s="1"/>
  <c r="BT57"/>
  <c r="CB57"/>
  <c r="BZ243" s="1"/>
  <c r="CJ57"/>
  <c r="CH243" s="1"/>
  <c r="BD57"/>
  <c r="BB243" s="1"/>
  <c r="BL57"/>
  <c r="BJ243" s="1"/>
  <c r="BU57"/>
  <c r="BS243" s="1"/>
  <c r="CC57"/>
  <c r="CA243" s="1"/>
  <c r="CK57"/>
  <c r="CI243" s="1"/>
  <c r="BA57"/>
  <c r="AY243" s="1"/>
  <c r="BI57"/>
  <c r="BG243" s="1"/>
  <c r="BQ57"/>
  <c r="BO243" s="1"/>
  <c r="BZ57"/>
  <c r="BX243" s="1"/>
  <c r="CH57"/>
  <c r="CF243" s="1"/>
  <c r="F57"/>
  <c r="BB57"/>
  <c r="AZ243" s="1"/>
  <c r="BJ57"/>
  <c r="BH243" s="1"/>
  <c r="BR57"/>
  <c r="BP243" s="1"/>
  <c r="CA57"/>
  <c r="BY243" s="1"/>
  <c r="CI57"/>
  <c r="CG243" s="1"/>
  <c r="AY57"/>
  <c r="BG57"/>
  <c r="BE243" s="1"/>
  <c r="BO57"/>
  <c r="BM243" s="1"/>
  <c r="BX57"/>
  <c r="BV243" s="1"/>
  <c r="CF57"/>
  <c r="CD243" s="1"/>
  <c r="I57" i="44"/>
  <c r="G241" s="1"/>
  <c r="H44" i="46"/>
  <c r="C232" i="44"/>
  <c r="H37"/>
  <c r="F128" i="64"/>
  <c r="F152" s="1"/>
  <c r="D152"/>
  <c r="AE49"/>
  <c r="AN49"/>
  <c r="AO49"/>
  <c r="AC49"/>
  <c r="AM49"/>
  <c r="AB49"/>
  <c r="AK49"/>
  <c r="AF49"/>
  <c r="AP49"/>
  <c r="AI49"/>
  <c r="E58"/>
  <c r="E82" s="1"/>
  <c r="AJ49"/>
  <c r="AR49"/>
  <c r="AS49"/>
  <c r="AD49"/>
  <c r="AQ49"/>
  <c r="AG49"/>
  <c r="AH49"/>
  <c r="AL49"/>
  <c r="AT49"/>
  <c r="AU49"/>
  <c r="H30" i="46"/>
  <c r="AG184" i="64"/>
  <c r="AQ184"/>
  <c r="AD184"/>
  <c r="AL184"/>
  <c r="AT184"/>
  <c r="AC184"/>
  <c r="AO184"/>
  <c r="AH184"/>
  <c r="AJ184"/>
  <c r="AR184"/>
  <c r="AF184"/>
  <c r="AM184"/>
  <c r="AU184"/>
  <c r="AE184"/>
  <c r="AP184"/>
  <c r="AB184"/>
  <c r="AK184"/>
  <c r="AS184"/>
  <c r="AI184"/>
  <c r="AN184"/>
  <c r="AH188"/>
  <c r="AD188"/>
  <c r="AI188"/>
  <c r="AO188"/>
  <c r="AN188"/>
  <c r="AS188"/>
  <c r="AQ188"/>
  <c r="AP188"/>
  <c r="AT188"/>
  <c r="AB188"/>
  <c r="AE188"/>
  <c r="AF188"/>
  <c r="AC188"/>
  <c r="AK188"/>
  <c r="AU188"/>
  <c r="AJ188"/>
  <c r="AM188"/>
  <c r="AL188"/>
  <c r="AR188"/>
  <c r="AG188"/>
  <c r="BC22" i="46"/>
  <c r="BK22"/>
  <c r="I22" i="44"/>
  <c r="CA22" i="46"/>
  <c r="CI22"/>
  <c r="BU22"/>
  <c r="BH22"/>
  <c r="BP22"/>
  <c r="BX22"/>
  <c r="CF22"/>
  <c r="BV22"/>
  <c r="BI22"/>
  <c r="BQ22"/>
  <c r="BD22"/>
  <c r="CG22"/>
  <c r="F22"/>
  <c r="BF22"/>
  <c r="BN22"/>
  <c r="BA22"/>
  <c r="CD22"/>
  <c r="CL22"/>
  <c r="AY22"/>
  <c r="BG22"/>
  <c r="BO22"/>
  <c r="BB22"/>
  <c r="CE22"/>
  <c r="CM22"/>
  <c r="BY22"/>
  <c r="BL22"/>
  <c r="BT22"/>
  <c r="CB22"/>
  <c r="CJ22"/>
  <c r="BE22"/>
  <c r="BM22"/>
  <c r="AZ22"/>
  <c r="CC22"/>
  <c r="CK22"/>
  <c r="BW22"/>
  <c r="BJ22"/>
  <c r="BR22"/>
  <c r="BZ22"/>
  <c r="CH22"/>
  <c r="K19" i="63"/>
  <c r="D22" i="44"/>
  <c r="E22" s="1"/>
  <c r="H35" i="46"/>
  <c r="K53" i="63"/>
  <c r="D56" i="44"/>
  <c r="E56" s="1"/>
  <c r="H56" s="1"/>
  <c r="BS43" i="46"/>
  <c r="CN43"/>
  <c r="J68" i="44"/>
  <c r="C245" i="46"/>
  <c r="J63" i="44"/>
  <c r="CN30" i="46"/>
  <c r="J43" i="44"/>
  <c r="BS35" i="46"/>
  <c r="CN35"/>
  <c r="J35" i="44"/>
  <c r="AV55" i="64"/>
  <c r="BS68" i="46"/>
  <c r="D29"/>
  <c r="E29" s="1"/>
  <c r="F26" i="63"/>
  <c r="BV33" i="46"/>
  <c r="BE33"/>
  <c r="BI33"/>
  <c r="BM33"/>
  <c r="BQ33"/>
  <c r="BA33"/>
  <c r="BZ33"/>
  <c r="CD33"/>
  <c r="CH33"/>
  <c r="CL33"/>
  <c r="F33"/>
  <c r="BW33"/>
  <c r="CA33"/>
  <c r="BJ33"/>
  <c r="BN33"/>
  <c r="BR33"/>
  <c r="BB33"/>
  <c r="BF33"/>
  <c r="CE33"/>
  <c r="CI33"/>
  <c r="CM33"/>
  <c r="AY33"/>
  <c r="BC33"/>
  <c r="BG33"/>
  <c r="BK33"/>
  <c r="BO33"/>
  <c r="BT33"/>
  <c r="BX33"/>
  <c r="CB33"/>
  <c r="CF33"/>
  <c r="CJ33"/>
  <c r="I33" i="44"/>
  <c r="BU33" i="46"/>
  <c r="BY33"/>
  <c r="BH33"/>
  <c r="BL33"/>
  <c r="BP33"/>
  <c r="AZ33"/>
  <c r="BD33"/>
  <c r="CC33"/>
  <c r="CG33"/>
  <c r="CK33"/>
  <c r="F49" i="63"/>
  <c r="D52" i="46"/>
  <c r="E52" s="1"/>
  <c r="BH66"/>
  <c r="BP66"/>
  <c r="AZ66"/>
  <c r="BK66"/>
  <c r="I66" i="44"/>
  <c r="BC66" i="46"/>
  <c r="BN66"/>
  <c r="AY66"/>
  <c r="BI66"/>
  <c r="BQ66"/>
  <c r="BA66"/>
  <c r="BL66"/>
  <c r="BE66"/>
  <c r="BD66"/>
  <c r="BO66"/>
  <c r="BG66"/>
  <c r="BJ66"/>
  <c r="BR66"/>
  <c r="BB66"/>
  <c r="BM66"/>
  <c r="BF66"/>
  <c r="BS63"/>
  <c r="CN42"/>
  <c r="BS42"/>
  <c r="H42"/>
  <c r="AW234"/>
  <c r="BS37"/>
  <c r="BQ234" s="1"/>
  <c r="AI186" i="64"/>
  <c r="AU186"/>
  <c r="AJ186"/>
  <c r="AR186"/>
  <c r="AB186"/>
  <c r="AF186"/>
  <c r="AO186"/>
  <c r="AH186"/>
  <c r="AP186"/>
  <c r="AD186"/>
  <c r="AC186"/>
  <c r="AQ186"/>
  <c r="AE186"/>
  <c r="AN186"/>
  <c r="AG186"/>
  <c r="AM186"/>
  <c r="AK186"/>
  <c r="AS186"/>
  <c r="AL186"/>
  <c r="AT186"/>
  <c r="AC192"/>
  <c r="AF192"/>
  <c r="AG192"/>
  <c r="AS192"/>
  <c r="AN192"/>
  <c r="AR192"/>
  <c r="AU192"/>
  <c r="AP192"/>
  <c r="AT192"/>
  <c r="AB192"/>
  <c r="AD192"/>
  <c r="AI192"/>
  <c r="AH192"/>
  <c r="AM192"/>
  <c r="AJ192"/>
  <c r="AK192"/>
  <c r="AQ192"/>
  <c r="AL192"/>
  <c r="AO192"/>
  <c r="AE192"/>
  <c r="AB185"/>
  <c r="AF185"/>
  <c r="AQ185"/>
  <c r="AE185"/>
  <c r="AR185"/>
  <c r="AO185"/>
  <c r="AC185"/>
  <c r="AL185"/>
  <c r="AT185"/>
  <c r="AJ185"/>
  <c r="AD185"/>
  <c r="AI185"/>
  <c r="AU185"/>
  <c r="AN185"/>
  <c r="AG185"/>
  <c r="AS185"/>
  <c r="AH185"/>
  <c r="AP185"/>
  <c r="AM185"/>
  <c r="AK185"/>
  <c r="K20" i="63"/>
  <c r="D23" i="44"/>
  <c r="E23" s="1"/>
  <c r="H43" i="46"/>
  <c r="AG43"/>
  <c r="AP43"/>
  <c r="AJ43"/>
  <c r="AK43"/>
  <c r="AS43"/>
  <c r="AE43"/>
  <c r="AN43"/>
  <c r="AV43"/>
  <c r="AH43"/>
  <c r="AQ43"/>
  <c r="AL43"/>
  <c r="AT43"/>
  <c r="AF43"/>
  <c r="AO43"/>
  <c r="AW43"/>
  <c r="AI43"/>
  <c r="AR43"/>
  <c r="AD43"/>
  <c r="AM43"/>
  <c r="AU43"/>
  <c r="D34" i="44"/>
  <c r="E34" s="1"/>
  <c r="H34" s="1"/>
  <c r="K31" i="63"/>
  <c r="F50"/>
  <c r="D53" i="44" s="1"/>
  <c r="E53" s="1"/>
  <c r="H53" s="1"/>
  <c r="D53" i="46"/>
  <c r="E53" s="1"/>
  <c r="F54"/>
  <c r="CA54"/>
  <c r="CI54"/>
  <c r="BB54"/>
  <c r="BJ54"/>
  <c r="BR54"/>
  <c r="BZ54"/>
  <c r="CH54"/>
  <c r="BV54"/>
  <c r="BI54"/>
  <c r="BQ54"/>
  <c r="BY54"/>
  <c r="CG54"/>
  <c r="BU54"/>
  <c r="BH54"/>
  <c r="BP54"/>
  <c r="BC54"/>
  <c r="CF54"/>
  <c r="BT54"/>
  <c r="BG54"/>
  <c r="BO54"/>
  <c r="BW54"/>
  <c r="CE54"/>
  <c r="CM54"/>
  <c r="BF54"/>
  <c r="BN54"/>
  <c r="BA54"/>
  <c r="CD54"/>
  <c r="CL54"/>
  <c r="BE54"/>
  <c r="BM54"/>
  <c r="AZ54"/>
  <c r="CC54"/>
  <c r="CK54"/>
  <c r="BD54"/>
  <c r="BL54"/>
  <c r="AY54"/>
  <c r="CB54"/>
  <c r="CJ54"/>
  <c r="BX54"/>
  <c r="BK54"/>
  <c r="I54" i="44"/>
  <c r="BB55" i="46"/>
  <c r="BJ55"/>
  <c r="BR55"/>
  <c r="CA55"/>
  <c r="CI55"/>
  <c r="BT55"/>
  <c r="BG55"/>
  <c r="BO55"/>
  <c r="BC55"/>
  <c r="CF55"/>
  <c r="I55" i="44"/>
  <c r="BD55" i="46"/>
  <c r="BL55"/>
  <c r="AZ55"/>
  <c r="CC55"/>
  <c r="CK55"/>
  <c r="BV55"/>
  <c r="BI55"/>
  <c r="BQ55"/>
  <c r="BZ55"/>
  <c r="CH55"/>
  <c r="G55"/>
  <c r="BF55"/>
  <c r="BN55"/>
  <c r="BW55"/>
  <c r="CE55"/>
  <c r="CM55"/>
  <c r="BX55"/>
  <c r="BK55"/>
  <c r="AY55"/>
  <c r="CB55"/>
  <c r="CJ55"/>
  <c r="BU55"/>
  <c r="BH55"/>
  <c r="BP55"/>
  <c r="BY55"/>
  <c r="CG55"/>
  <c r="F55"/>
  <c r="BE55"/>
  <c r="BM55"/>
  <c r="BA55"/>
  <c r="CD55"/>
  <c r="CL55"/>
  <c r="D58" i="44"/>
  <c r="E58" s="1"/>
  <c r="K55" i="63"/>
  <c r="BR238" i="46"/>
  <c r="CN59"/>
  <c r="CL238" s="1"/>
  <c r="AW238"/>
  <c r="BS59"/>
  <c r="BQ238" s="1"/>
  <c r="E43" i="63"/>
  <c r="E44"/>
  <c r="E45"/>
  <c r="K68"/>
  <c r="D67" i="44"/>
  <c r="E67" s="1"/>
  <c r="H67" s="1"/>
  <c r="BS60" i="46"/>
  <c r="D57" i="44"/>
  <c r="E57" s="1"/>
  <c r="K54" i="63"/>
  <c r="BS71" i="46"/>
  <c r="BS77"/>
  <c r="BS73"/>
  <c r="CA41"/>
  <c r="CI41"/>
  <c r="BV41"/>
  <c r="BI41"/>
  <c r="BQ41"/>
  <c r="BC41"/>
  <c r="CF41"/>
  <c r="F41"/>
  <c r="BF41"/>
  <c r="BN41"/>
  <c r="AZ41"/>
  <c r="CC41"/>
  <c r="CK41"/>
  <c r="BX41"/>
  <c r="BK41"/>
  <c r="I41" i="44"/>
  <c r="J41" s="1"/>
  <c r="BZ41" i="46"/>
  <c r="CH41"/>
  <c r="BU41"/>
  <c r="BH41"/>
  <c r="BP41"/>
  <c r="BW41"/>
  <c r="CE41"/>
  <c r="CM41"/>
  <c r="BE41"/>
  <c r="BM41"/>
  <c r="BT41"/>
  <c r="CB41"/>
  <c r="CJ41"/>
  <c r="BB41"/>
  <c r="BJ41"/>
  <c r="BR41"/>
  <c r="BY41"/>
  <c r="CG41"/>
  <c r="AY41"/>
  <c r="BG41"/>
  <c r="BO41"/>
  <c r="BA41"/>
  <c r="CD41"/>
  <c r="CL41"/>
  <c r="BD41"/>
  <c r="BL41"/>
  <c r="G41"/>
  <c r="AF44"/>
  <c r="AI44"/>
  <c r="AT44"/>
  <c r="AL44"/>
  <c r="AW44"/>
  <c r="AO44"/>
  <c r="AR44"/>
  <c r="AJ44"/>
  <c r="AQ44"/>
  <c r="AH44"/>
  <c r="AE44"/>
  <c r="AV44"/>
  <c r="AD44"/>
  <c r="AP44"/>
  <c r="AG44"/>
  <c r="AS44"/>
  <c r="AK44"/>
  <c r="AN44"/>
  <c r="AU44"/>
  <c r="AM44"/>
  <c r="CN44"/>
  <c r="BS44"/>
  <c r="D58" i="64"/>
  <c r="F49"/>
  <c r="F184"/>
  <c r="F188"/>
  <c r="F18" i="63"/>
  <c r="D21" i="46"/>
  <c r="H36" i="44"/>
  <c r="BC56" i="46"/>
  <c r="CF56"/>
  <c r="I56" i="44"/>
  <c r="BF56" i="46"/>
  <c r="BN56"/>
  <c r="AZ56"/>
  <c r="CC56"/>
  <c r="CK56"/>
  <c r="BX56"/>
  <c r="BK56"/>
  <c r="F56"/>
  <c r="BZ56"/>
  <c r="CH56"/>
  <c r="BU56"/>
  <c r="BH56"/>
  <c r="BP56"/>
  <c r="BW56"/>
  <c r="CE56"/>
  <c r="CM56"/>
  <c r="BM56"/>
  <c r="AY56"/>
  <c r="CB56"/>
  <c r="CJ56"/>
  <c r="BB56"/>
  <c r="BJ56"/>
  <c r="BR56"/>
  <c r="BY56"/>
  <c r="CG56"/>
  <c r="BT56"/>
  <c r="BG56"/>
  <c r="BO56"/>
  <c r="BA56"/>
  <c r="CD56"/>
  <c r="CL56"/>
  <c r="BD56"/>
  <c r="BL56"/>
  <c r="G56"/>
  <c r="CA56"/>
  <c r="CI56"/>
  <c r="BV56"/>
  <c r="BI56"/>
  <c r="BQ56"/>
  <c r="BE56"/>
  <c r="C82" i="63"/>
  <c r="C85" s="1"/>
  <c r="AV119" i="64"/>
  <c r="BG245" i="46"/>
  <c r="J77" i="44"/>
  <c r="BS30" i="46"/>
  <c r="U74" i="63"/>
  <c r="I74" s="1"/>
  <c r="U69"/>
  <c r="I69" s="1"/>
  <c r="U61"/>
  <c r="I61" s="1"/>
  <c r="U21"/>
  <c r="BN245" i="46" l="1"/>
  <c r="J67" i="44"/>
  <c r="BK245" i="46"/>
  <c r="BP245"/>
  <c r="BE245"/>
  <c r="BB245"/>
  <c r="BJ245"/>
  <c r="BO245"/>
  <c r="AW245"/>
  <c r="BA245"/>
  <c r="BI245"/>
  <c r="AX245"/>
  <c r="BF245"/>
  <c r="J34" i="44"/>
  <c r="BC245" i="46"/>
  <c r="BL245"/>
  <c r="G243" i="44"/>
  <c r="BD245" i="46"/>
  <c r="AZ245"/>
  <c r="BH245"/>
  <c r="BM245"/>
  <c r="AY245"/>
  <c r="I23" i="63"/>
  <c r="C164" i="64" s="1"/>
  <c r="U81" i="63"/>
  <c r="I82"/>
  <c r="C200" i="64"/>
  <c r="K61" i="63"/>
  <c r="C208" i="64"/>
  <c r="K69" i="63"/>
  <c r="C213" i="64"/>
  <c r="K74" i="63"/>
  <c r="J36" i="44"/>
  <c r="K147" i="47"/>
  <c r="AF60" i="25"/>
  <c r="AX44" i="46"/>
  <c r="D147" i="47"/>
  <c r="Y60" i="25"/>
  <c r="Q147" i="47"/>
  <c r="AL60" i="25"/>
  <c r="AR60"/>
  <c r="W147" i="47"/>
  <c r="AA60" i="25"/>
  <c r="F147" i="47"/>
  <c r="F44" i="63"/>
  <c r="D47" i="46"/>
  <c r="E47" s="1"/>
  <c r="H54"/>
  <c r="AM59" i="25"/>
  <c r="R146" i="47"/>
  <c r="AG59" i="25"/>
  <c r="L146" i="47"/>
  <c r="AE56" i="46"/>
  <c r="AN56"/>
  <c r="AU56"/>
  <c r="AM56"/>
  <c r="AF56"/>
  <c r="AI56"/>
  <c r="AT56"/>
  <c r="AL56"/>
  <c r="AW56"/>
  <c r="AO56"/>
  <c r="AR56"/>
  <c r="AJ56"/>
  <c r="AQ56"/>
  <c r="AH56"/>
  <c r="AV56"/>
  <c r="AD56"/>
  <c r="AP56"/>
  <c r="AG56"/>
  <c r="AS56"/>
  <c r="AK56"/>
  <c r="H56"/>
  <c r="D21" i="44"/>
  <c r="F58" i="64"/>
  <c r="F82" s="1"/>
  <c r="D82"/>
  <c r="M147" i="47"/>
  <c r="AH60" i="25"/>
  <c r="AI60"/>
  <c r="N147" i="47"/>
  <c r="AN60" i="25"/>
  <c r="S147" i="47"/>
  <c r="AK60" i="25"/>
  <c r="P147" i="47"/>
  <c r="V147"/>
  <c r="AQ60" i="25"/>
  <c r="H147" i="47"/>
  <c r="AC60" i="25"/>
  <c r="J147" i="47"/>
  <c r="AE60" i="25"/>
  <c r="AJ60"/>
  <c r="O147" i="47"/>
  <c r="AG60" i="25"/>
  <c r="L147" i="47"/>
  <c r="AD60" i="25"/>
  <c r="I147" i="47"/>
  <c r="AI41" i="46"/>
  <c r="I144" i="47" s="1"/>
  <c r="I333" s="1"/>
  <c r="AF41" i="46"/>
  <c r="F144" i="47" s="1"/>
  <c r="F333" s="1"/>
  <c r="AW41" i="46"/>
  <c r="W144" i="47" s="1"/>
  <c r="W333" s="1"/>
  <c r="AJ41" i="46"/>
  <c r="J144" i="47" s="1"/>
  <c r="J333" s="1"/>
  <c r="AR41" i="46"/>
  <c r="R144" i="47" s="1"/>
  <c r="R333" s="1"/>
  <c r="AL41" i="46"/>
  <c r="L144" i="47" s="1"/>
  <c r="L333" s="1"/>
  <c r="AM41" i="46"/>
  <c r="M144" i="47" s="1"/>
  <c r="M333" s="1"/>
  <c r="AU41" i="46"/>
  <c r="U144" i="47" s="1"/>
  <c r="U333" s="1"/>
  <c r="AP41" i="46"/>
  <c r="P144" i="47" s="1"/>
  <c r="P333" s="1"/>
  <c r="AG41" i="46"/>
  <c r="G144" i="47" s="1"/>
  <c r="G333" s="1"/>
  <c r="AT41" i="46"/>
  <c r="T144" i="47" s="1"/>
  <c r="T333" s="1"/>
  <c r="AO41" i="46"/>
  <c r="O144" i="47" s="1"/>
  <c r="O333" s="1"/>
  <c r="AK41" i="46"/>
  <c r="K144" i="47" s="1"/>
  <c r="K333" s="1"/>
  <c r="AN41" i="46"/>
  <c r="N144" i="47" s="1"/>
  <c r="N333" s="1"/>
  <c r="AV41" i="46"/>
  <c r="V144" i="47" s="1"/>
  <c r="V333" s="1"/>
  <c r="AD41" i="46"/>
  <c r="AQ41"/>
  <c r="Q144" i="47" s="1"/>
  <c r="Q333" s="1"/>
  <c r="AE41" i="46"/>
  <c r="E144" i="47" s="1"/>
  <c r="E333" s="1"/>
  <c r="AH41" i="46"/>
  <c r="H144" i="47" s="1"/>
  <c r="H333" s="1"/>
  <c r="AS41" i="46"/>
  <c r="S144" i="47" s="1"/>
  <c r="S333" s="1"/>
  <c r="H57" i="44"/>
  <c r="C241"/>
  <c r="F45" i="63"/>
  <c r="D48" i="46"/>
  <c r="E48" s="1"/>
  <c r="E42" i="63"/>
  <c r="F43"/>
  <c r="D46" i="46"/>
  <c r="E46" s="1"/>
  <c r="H58" i="44"/>
  <c r="C235"/>
  <c r="H55" i="46"/>
  <c r="AF55"/>
  <c r="AO55"/>
  <c r="AW55"/>
  <c r="AI55"/>
  <c r="AR55"/>
  <c r="AD55"/>
  <c r="AM55"/>
  <c r="AU55"/>
  <c r="AG55"/>
  <c r="AP55"/>
  <c r="AK55"/>
  <c r="AS55"/>
  <c r="AE55"/>
  <c r="AN55"/>
  <c r="AV55"/>
  <c r="AH55"/>
  <c r="AQ55"/>
  <c r="AJ55"/>
  <c r="AL55"/>
  <c r="AT55"/>
  <c r="BX53"/>
  <c r="BK53"/>
  <c r="F53"/>
  <c r="CA53"/>
  <c r="CI53"/>
  <c r="BU53"/>
  <c r="BH53"/>
  <c r="BP53"/>
  <c r="BC53"/>
  <c r="CF53"/>
  <c r="I53" i="44"/>
  <c r="J53" s="1"/>
  <c r="BE53" i="46"/>
  <c r="BM53"/>
  <c r="AZ53"/>
  <c r="CC53"/>
  <c r="CK53"/>
  <c r="BB53"/>
  <c r="BJ53"/>
  <c r="BR53"/>
  <c r="BZ53"/>
  <c r="CH53"/>
  <c r="BT53"/>
  <c r="BG53"/>
  <c r="BO53"/>
  <c r="BW53"/>
  <c r="CE53"/>
  <c r="CM53"/>
  <c r="BD53"/>
  <c r="BL53"/>
  <c r="AY53"/>
  <c r="CB53"/>
  <c r="CJ53"/>
  <c r="BV53"/>
  <c r="BI53"/>
  <c r="BQ53"/>
  <c r="BY53"/>
  <c r="CG53"/>
  <c r="G53"/>
  <c r="BF53"/>
  <c r="BN53"/>
  <c r="BA53"/>
  <c r="CD53"/>
  <c r="CL53"/>
  <c r="AP59" i="25"/>
  <c r="U146" i="47"/>
  <c r="AX43" i="46"/>
  <c r="D146" i="47"/>
  <c r="Y59" i="25"/>
  <c r="AD59"/>
  <c r="AD61" s="1"/>
  <c r="I146" i="47"/>
  <c r="AJ59" i="25"/>
  <c r="AJ61" s="1"/>
  <c r="O146" i="47"/>
  <c r="AO59" i="25"/>
  <c r="T146" i="47"/>
  <c r="Q146"/>
  <c r="AL59" i="25"/>
  <c r="AQ59"/>
  <c r="V146" i="47"/>
  <c r="Z59" i="25"/>
  <c r="E146" i="47"/>
  <c r="K146"/>
  <c r="AF59" i="25"/>
  <c r="AF61" s="1"/>
  <c r="P146" i="47"/>
  <c r="AK59" i="25"/>
  <c r="K49" i="63"/>
  <c r="D52" i="44"/>
  <c r="E52" s="1"/>
  <c r="H52" s="1"/>
  <c r="H33" i="46"/>
  <c r="CB29"/>
  <c r="BW29"/>
  <c r="BR29"/>
  <c r="CG29"/>
  <c r="BG29"/>
  <c r="BZ29"/>
  <c r="BU29"/>
  <c r="BP29"/>
  <c r="CE29"/>
  <c r="BE29"/>
  <c r="BX29"/>
  <c r="I29" i="44"/>
  <c r="BN29" i="46"/>
  <c r="CC29"/>
  <c r="BC29"/>
  <c r="BA29"/>
  <c r="CL29"/>
  <c r="BL29"/>
  <c r="CA29"/>
  <c r="BV29"/>
  <c r="BQ29"/>
  <c r="BT29"/>
  <c r="CJ29"/>
  <c r="BJ29"/>
  <c r="BD29"/>
  <c r="AY29"/>
  <c r="BO29"/>
  <c r="CH29"/>
  <c r="BH29"/>
  <c r="BB29"/>
  <c r="CM29"/>
  <c r="BM29"/>
  <c r="CF29"/>
  <c r="BF29"/>
  <c r="AZ29"/>
  <c r="CK29"/>
  <c r="BK29"/>
  <c r="CD29"/>
  <c r="BY29"/>
  <c r="F29"/>
  <c r="CI29"/>
  <c r="BI29"/>
  <c r="H22" i="44"/>
  <c r="CN22" i="46"/>
  <c r="BS22"/>
  <c r="H22"/>
  <c r="J37" i="44"/>
  <c r="H232" s="1"/>
  <c r="F232"/>
  <c r="BS57" i="46"/>
  <c r="BQ243" s="1"/>
  <c r="AW243"/>
  <c r="D243"/>
  <c r="H57"/>
  <c r="F243" s="1"/>
  <c r="V162" i="47"/>
  <c r="V340" s="1"/>
  <c r="AQ90" i="25"/>
  <c r="AT238" i="46"/>
  <c r="AD90" i="25"/>
  <c r="AG238" i="46"/>
  <c r="I162" i="47"/>
  <c r="I340" s="1"/>
  <c r="M162"/>
  <c r="M340" s="1"/>
  <c r="AH90" i="25"/>
  <c r="AK238" i="46"/>
  <c r="AG90" i="25"/>
  <c r="AJ238" i="46"/>
  <c r="L162" i="47"/>
  <c r="L340" s="1"/>
  <c r="AB90" i="25"/>
  <c r="AE238" i="46"/>
  <c r="G162" i="47"/>
  <c r="G340" s="1"/>
  <c r="AQ238" i="46"/>
  <c r="S162" i="47"/>
  <c r="S340" s="1"/>
  <c r="AN90" i="25"/>
  <c r="J162" i="47"/>
  <c r="J340" s="1"/>
  <c r="AE90" i="25"/>
  <c r="AH238" i="46"/>
  <c r="AL238"/>
  <c r="N162" i="47"/>
  <c r="N340" s="1"/>
  <c r="AI90" i="25"/>
  <c r="AO238" i="46"/>
  <c r="Q162" i="47"/>
  <c r="Q340" s="1"/>
  <c r="AL90" i="25"/>
  <c r="AN238" i="46"/>
  <c r="P162" i="47"/>
  <c r="P340" s="1"/>
  <c r="AK90" i="25"/>
  <c r="D39" i="46"/>
  <c r="E39" s="1"/>
  <c r="F36" i="63"/>
  <c r="E35"/>
  <c r="D26" i="46"/>
  <c r="E26" s="1"/>
  <c r="F23" i="63"/>
  <c r="H23" i="46"/>
  <c r="BS23"/>
  <c r="CN23"/>
  <c r="S37" i="56"/>
  <c r="AP234" i="46"/>
  <c r="AM49" i="25"/>
  <c r="AM50" s="1"/>
  <c r="AB49"/>
  <c r="AB50" s="1"/>
  <c r="H37" i="56"/>
  <c r="AE234" i="46"/>
  <c r="AH49" i="25"/>
  <c r="AH50" s="1"/>
  <c r="N37" i="56"/>
  <c r="AK234" i="46"/>
  <c r="AP49" i="25"/>
  <c r="AP50" s="1"/>
  <c r="V37" i="56"/>
  <c r="AS234" i="46"/>
  <c r="AE49" i="25"/>
  <c r="AE50" s="1"/>
  <c r="K37" i="56"/>
  <c r="AH234" i="46"/>
  <c r="AM234"/>
  <c r="AJ49" i="25"/>
  <c r="AJ50" s="1"/>
  <c r="P37" i="56"/>
  <c r="AQ49" i="25"/>
  <c r="AQ50" s="1"/>
  <c r="W37" i="56"/>
  <c r="AT234" i="46"/>
  <c r="E37" i="56"/>
  <c r="Y49" i="25"/>
  <c r="AX37" i="46"/>
  <c r="AB234"/>
  <c r="AN49" i="25"/>
  <c r="AN50" s="1"/>
  <c r="T37" i="56"/>
  <c r="AQ234" i="46"/>
  <c r="M37" i="56"/>
  <c r="AJ234" i="46"/>
  <c r="AG49" i="25"/>
  <c r="AG50" s="1"/>
  <c r="J44" i="44"/>
  <c r="J42"/>
  <c r="F46" i="63"/>
  <c r="D49" i="44" s="1"/>
  <c r="E49" s="1"/>
  <c r="H49" s="1"/>
  <c r="D49" i="46"/>
  <c r="E49" s="1"/>
  <c r="BW50"/>
  <c r="CE50"/>
  <c r="CM50"/>
  <c r="BZ50"/>
  <c r="BM50"/>
  <c r="BV50"/>
  <c r="CD50"/>
  <c r="CL50"/>
  <c r="BD50"/>
  <c r="BL50"/>
  <c r="BU50"/>
  <c r="CC50"/>
  <c r="CK50"/>
  <c r="BX50"/>
  <c r="BK50"/>
  <c r="AY50"/>
  <c r="BG50"/>
  <c r="CJ50"/>
  <c r="BB50"/>
  <c r="BJ50"/>
  <c r="BR50"/>
  <c r="F50"/>
  <c r="BF50"/>
  <c r="CI50"/>
  <c r="BA50"/>
  <c r="BI50"/>
  <c r="BQ50"/>
  <c r="BE50"/>
  <c r="CH50"/>
  <c r="AZ50"/>
  <c r="BH50"/>
  <c r="BP50"/>
  <c r="BY50"/>
  <c r="CG50"/>
  <c r="BT50"/>
  <c r="CB50"/>
  <c r="BO50"/>
  <c r="BC50"/>
  <c r="CF50"/>
  <c r="I50" i="44"/>
  <c r="CA50" i="46"/>
  <c r="BN50"/>
  <c r="BT51"/>
  <c r="CB51"/>
  <c r="BO51"/>
  <c r="BW51"/>
  <c r="CE51"/>
  <c r="CM51"/>
  <c r="BD51"/>
  <c r="BL51"/>
  <c r="AY51"/>
  <c r="BG51"/>
  <c r="CJ51"/>
  <c r="BA51"/>
  <c r="BI51"/>
  <c r="BQ51"/>
  <c r="BY51"/>
  <c r="CG51"/>
  <c r="G51"/>
  <c r="BN51"/>
  <c r="CD51"/>
  <c r="BX51"/>
  <c r="BK51"/>
  <c r="I51" i="44"/>
  <c r="BF51" i="46"/>
  <c r="CI51"/>
  <c r="AZ51"/>
  <c r="BH51"/>
  <c r="BP51"/>
  <c r="BC51"/>
  <c r="CF51"/>
  <c r="F51"/>
  <c r="BZ51"/>
  <c r="BM51"/>
  <c r="BU51"/>
  <c r="CC51"/>
  <c r="CK51"/>
  <c r="BB51"/>
  <c r="BJ51"/>
  <c r="BR51"/>
  <c r="BE51"/>
  <c r="CH51"/>
  <c r="CA51"/>
  <c r="BV51"/>
  <c r="CL51"/>
  <c r="K25" i="63"/>
  <c r="D28" i="44"/>
  <c r="E28" s="1"/>
  <c r="H28" s="1"/>
  <c r="F236"/>
  <c r="J59"/>
  <c r="H236" s="1"/>
  <c r="C215" i="64"/>
  <c r="K76" i="63"/>
  <c r="C170" i="64"/>
  <c r="K29" i="63"/>
  <c r="C214" i="64"/>
  <c r="K75" i="63"/>
  <c r="AF167" i="64"/>
  <c r="AR167"/>
  <c r="AH167"/>
  <c r="AJ167"/>
  <c r="AU167"/>
  <c r="AI167"/>
  <c r="AT167"/>
  <c r="AC167"/>
  <c r="AM167"/>
  <c r="AN167"/>
  <c r="AB167"/>
  <c r="AK167"/>
  <c r="AL167"/>
  <c r="AE167"/>
  <c r="AQ167"/>
  <c r="AD167"/>
  <c r="AO167"/>
  <c r="AP167"/>
  <c r="AG167"/>
  <c r="AS167"/>
  <c r="BS54" i="46"/>
  <c r="CN56"/>
  <c r="BS56"/>
  <c r="BS41"/>
  <c r="CN41"/>
  <c r="BS55"/>
  <c r="CN55"/>
  <c r="AV185" i="64"/>
  <c r="AV186"/>
  <c r="CN33" i="46"/>
  <c r="AV188" i="64"/>
  <c r="AV184"/>
  <c r="AV49"/>
  <c r="J55" i="44"/>
  <c r="J54"/>
  <c r="BS34" i="46"/>
  <c r="J66" i="44"/>
  <c r="J33"/>
  <c r="E21" i="46"/>
  <c r="U147" i="47"/>
  <c r="AP60" i="25"/>
  <c r="G147" i="47"/>
  <c r="AB60" i="25"/>
  <c r="Z60"/>
  <c r="E147" i="47"/>
  <c r="R147"/>
  <c r="AM60" i="25"/>
  <c r="AO60"/>
  <c r="T147" i="47"/>
  <c r="H41" i="46"/>
  <c r="AH59" i="25"/>
  <c r="AH61" s="1"/>
  <c r="M146" i="47"/>
  <c r="AR59" i="25"/>
  <c r="AR61" s="1"/>
  <c r="W146" i="47"/>
  <c r="AA59" i="25"/>
  <c r="AA61" s="1"/>
  <c r="F146" i="47"/>
  <c r="H146"/>
  <c r="AC59" i="25"/>
  <c r="AI59"/>
  <c r="N146" i="47"/>
  <c r="S146"/>
  <c r="AN59" i="25"/>
  <c r="AE59"/>
  <c r="AE61" s="1"/>
  <c r="J146" i="47"/>
  <c r="G146"/>
  <c r="AB59" i="25"/>
  <c r="H23" i="44"/>
  <c r="BS66" i="46"/>
  <c r="AY52"/>
  <c r="BG52"/>
  <c r="CJ52"/>
  <c r="BX52"/>
  <c r="BK52"/>
  <c r="I52" i="44"/>
  <c r="BY52" i="46"/>
  <c r="CG52"/>
  <c r="AZ52"/>
  <c r="BH52"/>
  <c r="BP52"/>
  <c r="CD52"/>
  <c r="BZ52"/>
  <c r="G52"/>
  <c r="CM52"/>
  <c r="BN52"/>
  <c r="BE52"/>
  <c r="BA52"/>
  <c r="BQ52"/>
  <c r="BF52"/>
  <c r="BB52"/>
  <c r="BR52"/>
  <c r="BC52"/>
  <c r="CF52"/>
  <c r="BT52"/>
  <c r="CB52"/>
  <c r="BO52"/>
  <c r="BU52"/>
  <c r="CC52"/>
  <c r="CK52"/>
  <c r="BD52"/>
  <c r="BL52"/>
  <c r="BV52"/>
  <c r="CL52"/>
  <c r="BM52"/>
  <c r="CE52"/>
  <c r="CA52"/>
  <c r="F52"/>
  <c r="CH52"/>
  <c r="BI52"/>
  <c r="BW52"/>
  <c r="CI52"/>
  <c r="BJ52"/>
  <c r="K26" i="63"/>
  <c r="D29" i="44"/>
  <c r="E29" s="1"/>
  <c r="H29" s="1"/>
  <c r="CN57" i="46"/>
  <c r="CL243" s="1"/>
  <c r="BR243"/>
  <c r="AS57"/>
  <c r="AV57"/>
  <c r="E243"/>
  <c r="AM57"/>
  <c r="AP57"/>
  <c r="AW57"/>
  <c r="AE57"/>
  <c r="AH57"/>
  <c r="AQ57"/>
  <c r="AT57"/>
  <c r="AD57"/>
  <c r="AK57"/>
  <c r="AN57"/>
  <c r="AU57"/>
  <c r="AF57"/>
  <c r="AG57"/>
  <c r="AO57"/>
  <c r="AR57"/>
  <c r="AJ57"/>
  <c r="AI57"/>
  <c r="AL57"/>
  <c r="BS67"/>
  <c r="T162" i="47"/>
  <c r="T340" s="1"/>
  <c r="AO90" i="25"/>
  <c r="AR238" i="46"/>
  <c r="AR90" i="25"/>
  <c r="AU238" i="46"/>
  <c r="W162" i="47"/>
  <c r="W340" s="1"/>
  <c r="AD238" i="46"/>
  <c r="F162" i="47"/>
  <c r="F340" s="1"/>
  <c r="AA90" i="25"/>
  <c r="AM90"/>
  <c r="AP238" i="46"/>
  <c r="R162" i="47"/>
  <c r="R340" s="1"/>
  <c r="E162"/>
  <c r="E340" s="1"/>
  <c r="Z90" i="25"/>
  <c r="AC238" i="46"/>
  <c r="AP90" i="25"/>
  <c r="AS238" i="46"/>
  <c r="U162" i="47"/>
  <c r="U340" s="1"/>
  <c r="Y90" i="25"/>
  <c r="AB238" i="46"/>
  <c r="D162" i="47"/>
  <c r="AX59" i="46"/>
  <c r="AC90" i="25"/>
  <c r="AF238" i="46"/>
  <c r="H162" i="47"/>
  <c r="H340" s="1"/>
  <c r="K162"/>
  <c r="K340" s="1"/>
  <c r="AF90" i="25"/>
  <c r="AI238" i="46"/>
  <c r="AJ90" i="25"/>
  <c r="AM238" i="46"/>
  <c r="O162" i="47"/>
  <c r="O340" s="1"/>
  <c r="BR237" i="46"/>
  <c r="CN58"/>
  <c r="CL237" s="1"/>
  <c r="AD58"/>
  <c r="AQ58"/>
  <c r="AG58"/>
  <c r="AT58"/>
  <c r="AL58"/>
  <c r="E237"/>
  <c r="AW58"/>
  <c r="AO58"/>
  <c r="AH58"/>
  <c r="AR58"/>
  <c r="AI58"/>
  <c r="H58"/>
  <c r="F237" s="1"/>
  <c r="AU58"/>
  <c r="AM58"/>
  <c r="AJ58"/>
  <c r="AP58"/>
  <c r="AE58"/>
  <c r="AF58"/>
  <c r="AS58"/>
  <c r="AK58"/>
  <c r="AV58"/>
  <c r="AN58"/>
  <c r="BS58"/>
  <c r="BQ237" s="1"/>
  <c r="AW237"/>
  <c r="F37" i="63"/>
  <c r="D40" i="46"/>
  <c r="E40" s="1"/>
  <c r="D25"/>
  <c r="E25" s="1"/>
  <c r="E21" i="63"/>
  <c r="F22"/>
  <c r="H34" i="46"/>
  <c r="AA49" i="25"/>
  <c r="AA50" s="1"/>
  <c r="G37" i="56"/>
  <c r="AD234" i="46"/>
  <c r="AO49" i="25"/>
  <c r="AO50" s="1"/>
  <c r="U37" i="56"/>
  <c r="AR234" i="46"/>
  <c r="Z49" i="25"/>
  <c r="Z50" s="1"/>
  <c r="AC234" i="46"/>
  <c r="F37" i="56"/>
  <c r="AI49" i="25"/>
  <c r="AI50" s="1"/>
  <c r="O37" i="56"/>
  <c r="AL234" i="46"/>
  <c r="AG234"/>
  <c r="AD49" i="25"/>
  <c r="AD50" s="1"/>
  <c r="J37" i="56"/>
  <c r="AN234" i="46"/>
  <c r="AK49" i="25"/>
  <c r="AK50" s="1"/>
  <c r="Q37" i="56"/>
  <c r="AF234" i="46"/>
  <c r="I37" i="56"/>
  <c r="AC49" i="25"/>
  <c r="AC50" s="1"/>
  <c r="R37" i="56"/>
  <c r="AO234" i="46"/>
  <c r="AL49" i="25"/>
  <c r="AL50" s="1"/>
  <c r="X37" i="56"/>
  <c r="AR49" i="25"/>
  <c r="AR50" s="1"/>
  <c r="AU234" i="46"/>
  <c r="L37" i="56"/>
  <c r="AF49" i="25"/>
  <c r="AF50" s="1"/>
  <c r="AI234" i="46"/>
  <c r="C243" i="44"/>
  <c r="H60"/>
  <c r="D50"/>
  <c r="E50" s="1"/>
  <c r="H50" s="1"/>
  <c r="J50" s="1"/>
  <c r="K47" i="63"/>
  <c r="D51" i="44"/>
  <c r="E51" s="1"/>
  <c r="H51" s="1"/>
  <c r="J51" s="1"/>
  <c r="K48" i="63"/>
  <c r="BY28" i="46"/>
  <c r="BT28"/>
  <c r="CJ28"/>
  <c r="BK28"/>
  <c r="CA28"/>
  <c r="F28"/>
  <c r="BN28"/>
  <c r="CD28"/>
  <c r="BE28"/>
  <c r="AZ28"/>
  <c r="CK28"/>
  <c r="BH28"/>
  <c r="BX28"/>
  <c r="AY28"/>
  <c r="BO28"/>
  <c r="CE28"/>
  <c r="BW28"/>
  <c r="BR28"/>
  <c r="CH28"/>
  <c r="BI28"/>
  <c r="BD28"/>
  <c r="BL28"/>
  <c r="CB28"/>
  <c r="BC28"/>
  <c r="I28" i="44"/>
  <c r="CI28" i="46"/>
  <c r="BF28"/>
  <c r="BA28"/>
  <c r="CL28"/>
  <c r="BM28"/>
  <c r="CC28"/>
  <c r="BU28"/>
  <c r="BP28"/>
  <c r="CF28"/>
  <c r="BG28"/>
  <c r="BB28"/>
  <c r="CM28"/>
  <c r="BJ28"/>
  <c r="BZ28"/>
  <c r="BV28"/>
  <c r="BQ28"/>
  <c r="CG28"/>
  <c r="F24" i="63"/>
  <c r="D27" i="44" s="1"/>
  <c r="E27" s="1"/>
  <c r="H27" s="1"/>
  <c r="D27" i="46"/>
  <c r="E27" s="1"/>
  <c r="BS62"/>
  <c r="C161" i="64"/>
  <c r="F167"/>
  <c r="C210"/>
  <c r="K71" i="63"/>
  <c r="C212" i="64"/>
  <c r="K73" i="63"/>
  <c r="C217" i="64"/>
  <c r="K78" i="63"/>
  <c r="CN54" i="46"/>
  <c r="AV192" i="64"/>
  <c r="BS33" i="46"/>
  <c r="J56" i="44"/>
  <c r="CN34" i="46"/>
  <c r="AC61" i="25" l="1"/>
  <c r="I57" i="63"/>
  <c r="J29" i="44"/>
  <c r="AL61" i="25"/>
  <c r="AB61"/>
  <c r="BQ245" i="46"/>
  <c r="BT27"/>
  <c r="CJ27"/>
  <c r="BL27"/>
  <c r="CG27"/>
  <c r="BG27"/>
  <c r="BN27"/>
  <c r="CH27"/>
  <c r="BJ27"/>
  <c r="CE27"/>
  <c r="BE27"/>
  <c r="BH27"/>
  <c r="CF27"/>
  <c r="BF27"/>
  <c r="CC27"/>
  <c r="BC27"/>
  <c r="I27" i="44"/>
  <c r="J27" s="1"/>
  <c r="CD27" i="46"/>
  <c r="BY27"/>
  <c r="CA27"/>
  <c r="BV27"/>
  <c r="BQ27"/>
  <c r="CB27"/>
  <c r="BW27"/>
  <c r="BD27"/>
  <c r="AY27"/>
  <c r="BO27"/>
  <c r="BZ27"/>
  <c r="BU27"/>
  <c r="BB27"/>
  <c r="CM27"/>
  <c r="BM27"/>
  <c r="BX27"/>
  <c r="F27"/>
  <c r="AZ27"/>
  <c r="CK27"/>
  <c r="BK27"/>
  <c r="BA27"/>
  <c r="CL27"/>
  <c r="BP27"/>
  <c r="CI27"/>
  <c r="BI27"/>
  <c r="BR27"/>
  <c r="H28"/>
  <c r="F243" i="44"/>
  <c r="J60"/>
  <c r="H243" s="1"/>
  <c r="BS28" i="46"/>
  <c r="CN28"/>
  <c r="AR52" i="25"/>
  <c r="AL52"/>
  <c r="AD52"/>
  <c r="AI52"/>
  <c r="AO52"/>
  <c r="D25" i="44"/>
  <c r="E25" s="1"/>
  <c r="K22" i="63"/>
  <c r="AZ25" i="46"/>
  <c r="CC25"/>
  <c r="CK25"/>
  <c r="BY25"/>
  <c r="BL25"/>
  <c r="AY25"/>
  <c r="CB25"/>
  <c r="CJ25"/>
  <c r="BC25"/>
  <c r="BK25"/>
  <c r="I25" i="44"/>
  <c r="BB25" i="46"/>
  <c r="CE25"/>
  <c r="CM25"/>
  <c r="BF25"/>
  <c r="BN25"/>
  <c r="BA25"/>
  <c r="CD25"/>
  <c r="CL25"/>
  <c r="BE25"/>
  <c r="BM25"/>
  <c r="BD25"/>
  <c r="BU25"/>
  <c r="BP25"/>
  <c r="CF25"/>
  <c r="BO25"/>
  <c r="CA25"/>
  <c r="BW25"/>
  <c r="BR25"/>
  <c r="CH25"/>
  <c r="BI25"/>
  <c r="CG25"/>
  <c r="BH25"/>
  <c r="BX25"/>
  <c r="BT25"/>
  <c r="BG25"/>
  <c r="F25"/>
  <c r="CI25"/>
  <c r="BJ25"/>
  <c r="BZ25"/>
  <c r="BV25"/>
  <c r="BQ25"/>
  <c r="C249"/>
  <c r="D40" i="44"/>
  <c r="E40" s="1"/>
  <c r="H40" s="1"/>
  <c r="K37" i="63"/>
  <c r="AQ86" i="25"/>
  <c r="AT237" i="46"/>
  <c r="V161" i="47"/>
  <c r="V339" s="1"/>
  <c r="AN86" i="25"/>
  <c r="AQ237" i="46"/>
  <c r="S161" i="47"/>
  <c r="S339" s="1"/>
  <c r="E161"/>
  <c r="E339" s="1"/>
  <c r="Z86" i="25"/>
  <c r="AC237" i="46"/>
  <c r="J161" i="47"/>
  <c r="J339" s="1"/>
  <c r="AE86" i="25"/>
  <c r="AH237" i="46"/>
  <c r="AP86" i="25"/>
  <c r="AS237" i="46"/>
  <c r="U161" i="47"/>
  <c r="U339" s="1"/>
  <c r="AD86" i="25"/>
  <c r="AG237" i="46"/>
  <c r="I161" i="47"/>
  <c r="I339" s="1"/>
  <c r="AC86" i="25"/>
  <c r="H161" i="47"/>
  <c r="H339" s="1"/>
  <c r="AF237" i="46"/>
  <c r="W161" i="47"/>
  <c r="W339" s="1"/>
  <c r="AR86" i="25"/>
  <c r="AU237" i="46"/>
  <c r="AG86" i="25"/>
  <c r="AJ237" i="46"/>
  <c r="L161" i="47"/>
  <c r="L339" s="1"/>
  <c r="AB86" i="25"/>
  <c r="AE237" i="46"/>
  <c r="G161" i="47"/>
  <c r="G339" s="1"/>
  <c r="AB237" i="46"/>
  <c r="D161" i="47"/>
  <c r="AX58" i="46"/>
  <c r="Y86" i="25"/>
  <c r="AV238" i="46"/>
  <c r="AJ243"/>
  <c r="AG82" i="25"/>
  <c r="L160" i="47"/>
  <c r="L338" s="1"/>
  <c r="AE82" i="25"/>
  <c r="J160" i="47"/>
  <c r="J338" s="1"/>
  <c r="AH243" i="46"/>
  <c r="AJ82" i="25"/>
  <c r="O160" i="47"/>
  <c r="O338" s="1"/>
  <c r="AM243" i="46"/>
  <c r="AA82" i="25"/>
  <c r="F160" i="47"/>
  <c r="F338" s="1"/>
  <c r="AD243" i="46"/>
  <c r="AL243"/>
  <c r="AI82" i="25"/>
  <c r="N160" i="47"/>
  <c r="N338" s="1"/>
  <c r="D160"/>
  <c r="Y82" i="25"/>
  <c r="AX57" i="46"/>
  <c r="AV243" s="1"/>
  <c r="AB243"/>
  <c r="AL82" i="25"/>
  <c r="Q160" i="47"/>
  <c r="Q338" s="1"/>
  <c r="AO243" i="46"/>
  <c r="E160" i="47"/>
  <c r="E338" s="1"/>
  <c r="AC243" i="46"/>
  <c r="Z82" i="25"/>
  <c r="P160" i="47"/>
  <c r="P338" s="1"/>
  <c r="AN243" i="46"/>
  <c r="AK82" i="25"/>
  <c r="AN82"/>
  <c r="S160" i="47"/>
  <c r="S338" s="1"/>
  <c r="AQ243" i="46"/>
  <c r="H52"/>
  <c r="AT52"/>
  <c r="AW52"/>
  <c r="AG52"/>
  <c r="AR52"/>
  <c r="AI52"/>
  <c r="AP52"/>
  <c r="AS52"/>
  <c r="AQ52"/>
  <c r="AN52"/>
  <c r="AE52"/>
  <c r="AF52"/>
  <c r="AL52"/>
  <c r="AO52"/>
  <c r="AM52"/>
  <c r="AK52"/>
  <c r="AD52"/>
  <c r="AH52"/>
  <c r="AJ52"/>
  <c r="AV52"/>
  <c r="AU52"/>
  <c r="J23" i="44"/>
  <c r="BZ21" i="46"/>
  <c r="CH21"/>
  <c r="BU21"/>
  <c r="BH21"/>
  <c r="BP21"/>
  <c r="BD21"/>
  <c r="CG21"/>
  <c r="AY21"/>
  <c r="BG21"/>
  <c r="BO21"/>
  <c r="BT21"/>
  <c r="CB21"/>
  <c r="CJ21"/>
  <c r="BW21"/>
  <c r="BJ21"/>
  <c r="BR21"/>
  <c r="CA21"/>
  <c r="CI21"/>
  <c r="BV21"/>
  <c r="BI21"/>
  <c r="BQ21"/>
  <c r="CK21"/>
  <c r="I21" i="44"/>
  <c r="BX21" i="46"/>
  <c r="F21"/>
  <c r="BF21"/>
  <c r="BB21"/>
  <c r="CM21"/>
  <c r="BM21"/>
  <c r="BA21"/>
  <c r="CD21"/>
  <c r="CL21"/>
  <c r="BY21"/>
  <c r="BL21"/>
  <c r="AZ21"/>
  <c r="CC21"/>
  <c r="BC21"/>
  <c r="BK21"/>
  <c r="CF21"/>
  <c r="BN21"/>
  <c r="CE21"/>
  <c r="BE21"/>
  <c r="H51"/>
  <c r="H50"/>
  <c r="BD49"/>
  <c r="BL49"/>
  <c r="AY49"/>
  <c r="BG49"/>
  <c r="CJ49"/>
  <c r="BA49"/>
  <c r="BI49"/>
  <c r="BQ49"/>
  <c r="BY49"/>
  <c r="CG49"/>
  <c r="G49"/>
  <c r="BO49"/>
  <c r="BW49"/>
  <c r="CE49"/>
  <c r="CM49"/>
  <c r="CA49"/>
  <c r="BN49"/>
  <c r="BV49"/>
  <c r="CD49"/>
  <c r="CL49"/>
  <c r="BX49"/>
  <c r="AZ49"/>
  <c r="BP49"/>
  <c r="CF49"/>
  <c r="BM49"/>
  <c r="CK49"/>
  <c r="F49"/>
  <c r="CI49"/>
  <c r="BJ49"/>
  <c r="BE49"/>
  <c r="BT49"/>
  <c r="BH49"/>
  <c r="BC49"/>
  <c r="I49" i="44"/>
  <c r="J49" s="1"/>
  <c r="BZ49" i="46"/>
  <c r="BU49"/>
  <c r="CC49"/>
  <c r="BK49"/>
  <c r="BF49"/>
  <c r="BB49"/>
  <c r="BR49"/>
  <c r="CH49"/>
  <c r="CB49"/>
  <c r="AG52" i="25"/>
  <c r="X49"/>
  <c r="Y50"/>
  <c r="AQ52"/>
  <c r="AJ52"/>
  <c r="AE52"/>
  <c r="AH52"/>
  <c r="AM52"/>
  <c r="BT26" i="46"/>
  <c r="BG26"/>
  <c r="BO26"/>
  <c r="BX26"/>
  <c r="CF26"/>
  <c r="I26" i="44"/>
  <c r="BY26" i="46"/>
  <c r="BL26"/>
  <c r="AZ26"/>
  <c r="CC26"/>
  <c r="CK26"/>
  <c r="BE26"/>
  <c r="BM26"/>
  <c r="BA26"/>
  <c r="CD26"/>
  <c r="CL26"/>
  <c r="BW26"/>
  <c r="BJ26"/>
  <c r="BR26"/>
  <c r="CA26"/>
  <c r="CI26"/>
  <c r="BC26"/>
  <c r="BK26"/>
  <c r="AY26"/>
  <c r="CB26"/>
  <c r="CJ26"/>
  <c r="BU26"/>
  <c r="BH26"/>
  <c r="BP26"/>
  <c r="BD26"/>
  <c r="CG26"/>
  <c r="BV26"/>
  <c r="BI26"/>
  <c r="BQ26"/>
  <c r="BZ26"/>
  <c r="CH26"/>
  <c r="F26"/>
  <c r="BF26"/>
  <c r="BN26"/>
  <c r="BB26"/>
  <c r="CE26"/>
  <c r="CM26"/>
  <c r="C241"/>
  <c r="K36" i="63"/>
  <c r="D39" i="44"/>
  <c r="E39" s="1"/>
  <c r="H39" s="1"/>
  <c r="C146" i="47"/>
  <c r="AE53" i="46"/>
  <c r="E156" i="47" s="1"/>
  <c r="AN53" i="46"/>
  <c r="N156" i="47" s="1"/>
  <c r="AV53" i="46"/>
  <c r="V156" i="47" s="1"/>
  <c r="AG53" i="46"/>
  <c r="G156" i="47" s="1"/>
  <c r="AS53" i="46"/>
  <c r="S156" i="47" s="1"/>
  <c r="AK53" i="46"/>
  <c r="K156" i="47" s="1"/>
  <c r="AI53" i="46"/>
  <c r="I156" i="47" s="1"/>
  <c r="AT53" i="46"/>
  <c r="T156" i="47" s="1"/>
  <c r="AJ53" i="46"/>
  <c r="J156" i="47" s="1"/>
  <c r="AQ53" i="46"/>
  <c r="Q156" i="47" s="1"/>
  <c r="AH53" i="46"/>
  <c r="H156" i="47" s="1"/>
  <c r="AR53" i="46"/>
  <c r="R156" i="47" s="1"/>
  <c r="AD53" i="46"/>
  <c r="AO53"/>
  <c r="O156" i="47" s="1"/>
  <c r="AW53" i="46"/>
  <c r="W156" i="47" s="1"/>
  <c r="AL53" i="46"/>
  <c r="L156" i="47" s="1"/>
  <c r="AP53" i="46"/>
  <c r="P156" i="47" s="1"/>
  <c r="AF53" i="46"/>
  <c r="F156" i="47" s="1"/>
  <c r="AM53" i="46"/>
  <c r="M156" i="47" s="1"/>
  <c r="AU53" i="46"/>
  <c r="U156" i="47" s="1"/>
  <c r="T158"/>
  <c r="AO76" i="25"/>
  <c r="J158" i="47"/>
  <c r="AE76" i="25"/>
  <c r="H158" i="47"/>
  <c r="AC76" i="25"/>
  <c r="AI76"/>
  <c r="N158" i="47"/>
  <c r="AN76" i="25"/>
  <c r="S158" i="47"/>
  <c r="AK76" i="25"/>
  <c r="P158" i="47"/>
  <c r="AP76" i="25"/>
  <c r="U158" i="47"/>
  <c r="Y76" i="25"/>
  <c r="AX55" i="46"/>
  <c r="D158" i="47"/>
  <c r="AD76" i="25"/>
  <c r="I158" i="47"/>
  <c r="AJ76" i="25"/>
  <c r="O158" i="47"/>
  <c r="J58" i="44"/>
  <c r="H235" s="1"/>
  <c r="F235"/>
  <c r="K43" i="63"/>
  <c r="D46" i="44"/>
  <c r="E46" s="1"/>
  <c r="CA48" i="46"/>
  <c r="BY248" s="1"/>
  <c r="BV48"/>
  <c r="BT248" s="1"/>
  <c r="BQ48"/>
  <c r="BO248" s="1"/>
  <c r="CF48"/>
  <c r="CD248" s="1"/>
  <c r="BF48"/>
  <c r="BD248" s="1"/>
  <c r="AZ48"/>
  <c r="AX248" s="1"/>
  <c r="CK48"/>
  <c r="CI248" s="1"/>
  <c r="BK48"/>
  <c r="BI248" s="1"/>
  <c r="BZ48"/>
  <c r="BX248" s="1"/>
  <c r="BU48"/>
  <c r="BS248" s="1"/>
  <c r="BP48"/>
  <c r="BN248" s="1"/>
  <c r="CE48"/>
  <c r="CC248" s="1"/>
  <c r="BE48"/>
  <c r="BC248" s="1"/>
  <c r="AY48"/>
  <c r="CJ48"/>
  <c r="CH248" s="1"/>
  <c r="BJ48"/>
  <c r="BH248" s="1"/>
  <c r="BY48"/>
  <c r="BW248" s="1"/>
  <c r="BT48"/>
  <c r="BO48"/>
  <c r="BM248" s="1"/>
  <c r="CD48"/>
  <c r="CB248" s="1"/>
  <c r="BD48"/>
  <c r="BB248" s="1"/>
  <c r="G48"/>
  <c r="CI48"/>
  <c r="CG248" s="1"/>
  <c r="BI48"/>
  <c r="BG248" s="1"/>
  <c r="BC48"/>
  <c r="BA248" s="1"/>
  <c r="I48" i="44"/>
  <c r="G246" s="1"/>
  <c r="BN48" i="46"/>
  <c r="BL248" s="1"/>
  <c r="CC48"/>
  <c r="CA248" s="1"/>
  <c r="BX48"/>
  <c r="BV248" s="1"/>
  <c r="F48"/>
  <c r="CH48"/>
  <c r="CF248" s="1"/>
  <c r="BH48"/>
  <c r="BF248" s="1"/>
  <c r="BW48"/>
  <c r="BU248" s="1"/>
  <c r="CM48"/>
  <c r="CK248" s="1"/>
  <c r="BM48"/>
  <c r="BK248" s="1"/>
  <c r="CB48"/>
  <c r="BZ248" s="1"/>
  <c r="BB48"/>
  <c r="AZ248" s="1"/>
  <c r="BR48"/>
  <c r="BP248" s="1"/>
  <c r="CG48"/>
  <c r="CE248" s="1"/>
  <c r="BG48"/>
  <c r="BE248" s="1"/>
  <c r="BA48"/>
  <c r="AY248" s="1"/>
  <c r="CL48"/>
  <c r="CJ248" s="1"/>
  <c r="BL48"/>
  <c r="BJ248" s="1"/>
  <c r="C248"/>
  <c r="D144" i="47"/>
  <c r="AX41" i="46"/>
  <c r="AN77" i="25"/>
  <c r="S159" i="47"/>
  <c r="AK77" i="25"/>
  <c r="P159" i="47"/>
  <c r="V159"/>
  <c r="AQ77" i="25"/>
  <c r="Q159" i="47"/>
  <c r="AL77" i="25"/>
  <c r="R159" i="47"/>
  <c r="AM77" i="25"/>
  <c r="W159" i="47"/>
  <c r="AR77" i="25"/>
  <c r="AO77"/>
  <c r="T159" i="47"/>
  <c r="AA77" i="25"/>
  <c r="F159" i="47"/>
  <c r="AP77" i="25"/>
  <c r="U159" i="47"/>
  <c r="E159"/>
  <c r="Z77" i="25"/>
  <c r="BE47" i="46"/>
  <c r="BC247" s="1"/>
  <c r="BA47"/>
  <c r="AY247" s="1"/>
  <c r="CL47"/>
  <c r="CJ247" s="1"/>
  <c r="BJ47"/>
  <c r="BH247" s="1"/>
  <c r="CA47"/>
  <c r="BY247" s="1"/>
  <c r="BT47"/>
  <c r="BO47"/>
  <c r="BM247" s="1"/>
  <c r="CF47"/>
  <c r="CD247" s="1"/>
  <c r="BD47"/>
  <c r="BB247" s="1"/>
  <c r="AZ47"/>
  <c r="AX247" s="1"/>
  <c r="CK47"/>
  <c r="CI247" s="1"/>
  <c r="BI47"/>
  <c r="BG247" s="1"/>
  <c r="BZ47"/>
  <c r="BX247" s="1"/>
  <c r="G47"/>
  <c r="BN47"/>
  <c r="BL247" s="1"/>
  <c r="CE47"/>
  <c r="CC247" s="1"/>
  <c r="BX47"/>
  <c r="BV247" s="1"/>
  <c r="AY47"/>
  <c r="CJ47"/>
  <c r="CH247" s="1"/>
  <c r="BH47"/>
  <c r="BF247" s="1"/>
  <c r="BY47"/>
  <c r="BW247" s="1"/>
  <c r="F47"/>
  <c r="BM47"/>
  <c r="BK247" s="1"/>
  <c r="CD47"/>
  <c r="CB247" s="1"/>
  <c r="BB47"/>
  <c r="AZ247" s="1"/>
  <c r="BR47"/>
  <c r="BP247" s="1"/>
  <c r="CI47"/>
  <c r="CG247" s="1"/>
  <c r="BG47"/>
  <c r="BE247" s="1"/>
  <c r="BC47"/>
  <c r="BA247" s="1"/>
  <c r="I47" i="44"/>
  <c r="G245" s="1"/>
  <c r="BL47" i="46"/>
  <c r="BJ247" s="1"/>
  <c r="CC47"/>
  <c r="CA247" s="1"/>
  <c r="BV47"/>
  <c r="BT247" s="1"/>
  <c r="BQ47"/>
  <c r="BO247" s="1"/>
  <c r="CH47"/>
  <c r="CF247" s="1"/>
  <c r="BF47"/>
  <c r="BD247" s="1"/>
  <c r="BW47"/>
  <c r="BU247" s="1"/>
  <c r="CM47"/>
  <c r="CK247" s="1"/>
  <c r="BK47"/>
  <c r="BI247" s="1"/>
  <c r="CB47"/>
  <c r="BZ247" s="1"/>
  <c r="BU47"/>
  <c r="BS247" s="1"/>
  <c r="BP47"/>
  <c r="BN247" s="1"/>
  <c r="CG47"/>
  <c r="CE247" s="1"/>
  <c r="C247"/>
  <c r="I85" i="63"/>
  <c r="I89"/>
  <c r="D164" i="64"/>
  <c r="E164"/>
  <c r="BS50" i="46"/>
  <c r="J52" i="44"/>
  <c r="Z61" i="25"/>
  <c r="AP61"/>
  <c r="BS53" i="46"/>
  <c r="CN53"/>
  <c r="AQ61" i="25"/>
  <c r="AK61"/>
  <c r="AI61"/>
  <c r="AM61"/>
  <c r="X60"/>
  <c r="AS60" s="1"/>
  <c r="K82" i="63"/>
  <c r="D161" i="64"/>
  <c r="E161"/>
  <c r="C198"/>
  <c r="AF52" i="25"/>
  <c r="AC52"/>
  <c r="AK52"/>
  <c r="Z52"/>
  <c r="AA52"/>
  <c r="D24" i="46"/>
  <c r="F21" i="63"/>
  <c r="E57"/>
  <c r="BX40" i="46"/>
  <c r="BT40"/>
  <c r="CJ40"/>
  <c r="BH40"/>
  <c r="BY40"/>
  <c r="BA40"/>
  <c r="BQ40"/>
  <c r="CH40"/>
  <c r="CA40"/>
  <c r="BW40"/>
  <c r="CM40"/>
  <c r="CB40"/>
  <c r="BC40"/>
  <c r="I40" i="44"/>
  <c r="BL40" i="46"/>
  <c r="CC40"/>
  <c r="BZ40"/>
  <c r="BV40"/>
  <c r="CL40"/>
  <c r="BJ40"/>
  <c r="BF40"/>
  <c r="BK40"/>
  <c r="BG40"/>
  <c r="AZ40"/>
  <c r="BP40"/>
  <c r="CG40"/>
  <c r="BI40"/>
  <c r="BE40"/>
  <c r="F40"/>
  <c r="BN40"/>
  <c r="CE40"/>
  <c r="AY40"/>
  <c r="BO40"/>
  <c r="CF40"/>
  <c r="BD40"/>
  <c r="BU40"/>
  <c r="CK40"/>
  <c r="BM40"/>
  <c r="CD40"/>
  <c r="BB40"/>
  <c r="BR40"/>
  <c r="CI40"/>
  <c r="N161" i="47"/>
  <c r="N339" s="1"/>
  <c r="AI86" i="25"/>
  <c r="AL237" i="46"/>
  <c r="K161" i="47"/>
  <c r="K339" s="1"/>
  <c r="AF86" i="25"/>
  <c r="AI237" i="46"/>
  <c r="AD237"/>
  <c r="F161" i="47"/>
  <c r="F339" s="1"/>
  <c r="AA86" i="25"/>
  <c r="AN237" i="46"/>
  <c r="P161" i="47"/>
  <c r="P339" s="1"/>
  <c r="AK86" i="25"/>
  <c r="AK237" i="46"/>
  <c r="M161" i="47"/>
  <c r="M339" s="1"/>
  <c r="AH86" i="25"/>
  <c r="AP237" i="46"/>
  <c r="R161" i="47"/>
  <c r="R339" s="1"/>
  <c r="AM86" i="25"/>
  <c r="AM237" i="46"/>
  <c r="O161" i="47"/>
  <c r="O339" s="1"/>
  <c r="AJ86" i="25"/>
  <c r="T161" i="47"/>
  <c r="T339" s="1"/>
  <c r="AO86" i="25"/>
  <c r="AR237" i="46"/>
  <c r="Q161" i="47"/>
  <c r="Q339" s="1"/>
  <c r="AL86" i="25"/>
  <c r="AO237" i="46"/>
  <c r="C162" i="47"/>
  <c r="C340" s="1"/>
  <c r="D340"/>
  <c r="X90" i="25"/>
  <c r="D112" i="36" s="1"/>
  <c r="I160" i="47"/>
  <c r="I338" s="1"/>
  <c r="AG243" i="46"/>
  <c r="AD82" i="25"/>
  <c r="AP243" i="46"/>
  <c r="AM82" i="25"/>
  <c r="R160" i="47"/>
  <c r="R338" s="1"/>
  <c r="AE243" i="46"/>
  <c r="AB82" i="25"/>
  <c r="G160" i="47"/>
  <c r="G338" s="1"/>
  <c r="AS243" i="46"/>
  <c r="AP82" i="25"/>
  <c r="U160" i="47"/>
  <c r="U338" s="1"/>
  <c r="K160"/>
  <c r="K338" s="1"/>
  <c r="AI243" i="46"/>
  <c r="AF82" i="25"/>
  <c r="AR243" i="46"/>
  <c r="AO82" i="25"/>
  <c r="T160" i="47"/>
  <c r="T338" s="1"/>
  <c r="AC82" i="25"/>
  <c r="H160" i="47"/>
  <c r="H338" s="1"/>
  <c r="AF243" i="46"/>
  <c r="AR82" i="25"/>
  <c r="W160" i="47"/>
  <c r="W338" s="1"/>
  <c r="AU243" i="46"/>
  <c r="AH82" i="25"/>
  <c r="M160" i="47"/>
  <c r="M338" s="1"/>
  <c r="AK243" i="46"/>
  <c r="V160" i="47"/>
  <c r="V338" s="1"/>
  <c r="AT243" i="46"/>
  <c r="AQ82" i="25"/>
  <c r="C220" i="64"/>
  <c r="E170"/>
  <c r="D170"/>
  <c r="AG51" i="46"/>
  <c r="AP51"/>
  <c r="AD51"/>
  <c r="AM51"/>
  <c r="AU51"/>
  <c r="AI51"/>
  <c r="AR51"/>
  <c r="AF51"/>
  <c r="AO51"/>
  <c r="AW51"/>
  <c r="AJ51"/>
  <c r="AL51"/>
  <c r="AT51"/>
  <c r="AH51"/>
  <c r="AQ51"/>
  <c r="AE51"/>
  <c r="AN51"/>
  <c r="AV51"/>
  <c r="AK51"/>
  <c r="AS51"/>
  <c r="AN52" i="25"/>
  <c r="AV234" i="46"/>
  <c r="CO37"/>
  <c r="D37" i="56"/>
  <c r="AP52" i="25"/>
  <c r="AB52"/>
  <c r="D26" i="44"/>
  <c r="E26" s="1"/>
  <c r="K23" i="63"/>
  <c r="D38" i="46"/>
  <c r="E38" s="1"/>
  <c r="F35" i="63"/>
  <c r="D38" i="44" s="1"/>
  <c r="E38" s="1"/>
  <c r="H38" s="1"/>
  <c r="CD39" i="46"/>
  <c r="BZ39"/>
  <c r="BU39"/>
  <c r="BL39"/>
  <c r="BB39"/>
  <c r="BC39"/>
  <c r="AY39"/>
  <c r="BO39"/>
  <c r="AZ39"/>
  <c r="CE39"/>
  <c r="BE39"/>
  <c r="BA39"/>
  <c r="BQ39"/>
  <c r="BD39"/>
  <c r="CI39"/>
  <c r="BT39"/>
  <c r="CJ39"/>
  <c r="BK39"/>
  <c r="CG39"/>
  <c r="BW39"/>
  <c r="BN39"/>
  <c r="BV39"/>
  <c r="CL39"/>
  <c r="BM39"/>
  <c r="CK39"/>
  <c r="BF39"/>
  <c r="BR39"/>
  <c r="CF39"/>
  <c r="CB39"/>
  <c r="BY39"/>
  <c r="BP39"/>
  <c r="CA39"/>
  <c r="CH39"/>
  <c r="BI39"/>
  <c r="CC39"/>
  <c r="F39"/>
  <c r="BJ39"/>
  <c r="BG39"/>
  <c r="BX39"/>
  <c r="I39" i="44"/>
  <c r="BH39" i="46"/>
  <c r="CM39"/>
  <c r="J22" i="44"/>
  <c r="H29" i="46"/>
  <c r="X59" i="25"/>
  <c r="AS59" s="1"/>
  <c r="Y61"/>
  <c r="H53" i="46"/>
  <c r="L158" i="47"/>
  <c r="AG76" i="25"/>
  <c r="Q158" i="47"/>
  <c r="AL76" i="25"/>
  <c r="AL78" s="1"/>
  <c r="AQ76"/>
  <c r="AQ78" s="1"/>
  <c r="V158" i="47"/>
  <c r="Z76" i="25"/>
  <c r="Z78" s="1"/>
  <c r="E158" i="47"/>
  <c r="AF76" i="25"/>
  <c r="K158" i="47"/>
  <c r="AB76" i="25"/>
  <c r="G158" i="47"/>
  <c r="AH76" i="25"/>
  <c r="M158" i="47"/>
  <c r="AM76" i="25"/>
  <c r="AM78" s="1"/>
  <c r="R158" i="47"/>
  <c r="AR76" i="25"/>
  <c r="W158" i="47"/>
  <c r="AA76" i="25"/>
  <c r="F158" i="47"/>
  <c r="CF46" i="46"/>
  <c r="CD229" s="1"/>
  <c r="BG46"/>
  <c r="BE229" s="1"/>
  <c r="AZ46"/>
  <c r="AX229" s="1"/>
  <c r="CK46"/>
  <c r="CI229" s="1"/>
  <c r="BL46"/>
  <c r="BJ229" s="1"/>
  <c r="CD46"/>
  <c r="CB229" s="1"/>
  <c r="BE46"/>
  <c r="BC229" s="1"/>
  <c r="F46"/>
  <c r="CI46"/>
  <c r="CG229" s="1"/>
  <c r="BJ46"/>
  <c r="BH229" s="1"/>
  <c r="AY46"/>
  <c r="CJ46"/>
  <c r="CH229" s="1"/>
  <c r="BK46"/>
  <c r="BI229" s="1"/>
  <c r="BY46"/>
  <c r="BW229" s="1"/>
  <c r="BU46"/>
  <c r="BS229" s="1"/>
  <c r="BP46"/>
  <c r="BN229" s="1"/>
  <c r="CH46"/>
  <c r="CF229" s="1"/>
  <c r="BI46"/>
  <c r="BG229" s="1"/>
  <c r="BW46"/>
  <c r="BU229" s="1"/>
  <c r="CM46"/>
  <c r="CK229" s="1"/>
  <c r="BN46"/>
  <c r="BL229" s="1"/>
  <c r="BC46"/>
  <c r="BA229" s="1"/>
  <c r="BT46"/>
  <c r="BO46"/>
  <c r="BM229" s="1"/>
  <c r="CC46"/>
  <c r="CA229" s="1"/>
  <c r="BD46"/>
  <c r="BB229" s="1"/>
  <c r="BA46"/>
  <c r="AY229" s="1"/>
  <c r="CL46"/>
  <c r="CJ229" s="1"/>
  <c r="BM46"/>
  <c r="BK229" s="1"/>
  <c r="CA46"/>
  <c r="BY229" s="1"/>
  <c r="BB46"/>
  <c r="AZ229" s="1"/>
  <c r="BR46"/>
  <c r="BP229" s="1"/>
  <c r="CB46"/>
  <c r="BZ229" s="1"/>
  <c r="BX46"/>
  <c r="BV229" s="1"/>
  <c r="I46" i="44"/>
  <c r="G227" s="1"/>
  <c r="CG46" i="46"/>
  <c r="CE229" s="1"/>
  <c r="BH46"/>
  <c r="BF229" s="1"/>
  <c r="BZ46"/>
  <c r="BX229" s="1"/>
  <c r="BV46"/>
  <c r="BT229" s="1"/>
  <c r="BQ46"/>
  <c r="BO229" s="1"/>
  <c r="CE46"/>
  <c r="CC229" s="1"/>
  <c r="BF46"/>
  <c r="BD229" s="1"/>
  <c r="C229"/>
  <c r="F42" i="63"/>
  <c r="D45" i="44" s="1"/>
  <c r="E45" s="1"/>
  <c r="H45" s="1"/>
  <c r="D45" i="46"/>
  <c r="E45" s="1"/>
  <c r="D48" i="44"/>
  <c r="E48" s="1"/>
  <c r="K45" i="63"/>
  <c r="F241" i="44"/>
  <c r="J57"/>
  <c r="H241" s="1"/>
  <c r="E21"/>
  <c r="H21" s="1"/>
  <c r="J21" s="1"/>
  <c r="AF77" i="25"/>
  <c r="K159" i="47"/>
  <c r="G159"/>
  <c r="AB77" i="25"/>
  <c r="Y77"/>
  <c r="AX56" i="46"/>
  <c r="D159" i="47"/>
  <c r="H159"/>
  <c r="AC77" i="25"/>
  <c r="J159" i="47"/>
  <c r="AE77" i="25"/>
  <c r="AJ77"/>
  <c r="AJ78" s="1"/>
  <c r="O159" i="47"/>
  <c r="L159"/>
  <c r="AG77" i="25"/>
  <c r="I159" i="47"/>
  <c r="AD77" i="25"/>
  <c r="AD78" s="1"/>
  <c r="AH77"/>
  <c r="M159" i="47"/>
  <c r="N159"/>
  <c r="AI77" i="25"/>
  <c r="K44" i="63"/>
  <c r="D47" i="44"/>
  <c r="E47" s="1"/>
  <c r="C147" i="47"/>
  <c r="CN52" i="46"/>
  <c r="BS52"/>
  <c r="AV167" i="64"/>
  <c r="J28" i="44"/>
  <c r="BS51" i="46"/>
  <c r="CN51"/>
  <c r="CN50"/>
  <c r="L112" i="36"/>
  <c r="AL157" i="46" s="1"/>
  <c r="BS29"/>
  <c r="CN29"/>
  <c r="AO61" i="25"/>
  <c r="AN61"/>
  <c r="AG61"/>
  <c r="D168" i="31"/>
  <c r="Q112" i="36" l="1"/>
  <c r="AQ157" i="46" s="1"/>
  <c r="W112" i="36"/>
  <c r="AW157" i="46" s="1"/>
  <c r="S112" i="36"/>
  <c r="AS157" i="46" s="1"/>
  <c r="AQ225" s="1"/>
  <c r="U112" i="36"/>
  <c r="AU157" i="46" s="1"/>
  <c r="AP140" i="25" s="1"/>
  <c r="AP259" s="1"/>
  <c r="AP78"/>
  <c r="I112" i="36"/>
  <c r="AI157" i="46" s="1"/>
  <c r="I207" i="47" s="1"/>
  <c r="I367" s="1"/>
  <c r="G112" i="36"/>
  <c r="AG157" i="46" s="1"/>
  <c r="N112" i="36"/>
  <c r="AN157" i="46" s="1"/>
  <c r="AI140" i="25" s="1"/>
  <c r="AI259" s="1"/>
  <c r="P112" i="36"/>
  <c r="AP157" i="46" s="1"/>
  <c r="F112" i="36"/>
  <c r="AF157" i="46" s="1"/>
  <c r="F207" i="47" s="1"/>
  <c r="F367" s="1"/>
  <c r="K112" i="36"/>
  <c r="AK157" i="46" s="1"/>
  <c r="K207" i="47" s="1"/>
  <c r="K367" s="1"/>
  <c r="AH78" i="25"/>
  <c r="AG140"/>
  <c r="AG259" s="1"/>
  <c r="AJ225" i="46"/>
  <c r="L207" i="47"/>
  <c r="L367" s="1"/>
  <c r="Q207"/>
  <c r="Q367" s="1"/>
  <c r="AL140" i="25"/>
  <c r="AL259" s="1"/>
  <c r="AO225" i="46"/>
  <c r="AI225"/>
  <c r="H47" i="44"/>
  <c r="C245"/>
  <c r="BH45" i="46"/>
  <c r="BC45"/>
  <c r="I45" i="44"/>
  <c r="J45" s="1"/>
  <c r="BM45" i="46"/>
  <c r="CC45"/>
  <c r="BB45"/>
  <c r="BR45"/>
  <c r="CH45"/>
  <c r="BG45"/>
  <c r="BW45"/>
  <c r="CM45"/>
  <c r="BL45"/>
  <c r="CB45"/>
  <c r="BV45"/>
  <c r="BQ45"/>
  <c r="CG45"/>
  <c r="BF45"/>
  <c r="BA45"/>
  <c r="CL45"/>
  <c r="BK45"/>
  <c r="CA45"/>
  <c r="BU45"/>
  <c r="BP45"/>
  <c r="CF45"/>
  <c r="BE45"/>
  <c r="AZ45"/>
  <c r="CK45"/>
  <c r="BJ45"/>
  <c r="BZ45"/>
  <c r="BT45"/>
  <c r="BO45"/>
  <c r="CE45"/>
  <c r="BD45"/>
  <c r="AY45"/>
  <c r="CJ45"/>
  <c r="BI45"/>
  <c r="BY45"/>
  <c r="G45"/>
  <c r="BN45"/>
  <c r="CD45"/>
  <c r="BX45"/>
  <c r="F45"/>
  <c r="CI45"/>
  <c r="CN46"/>
  <c r="CL229" s="1"/>
  <c r="BR229"/>
  <c r="BS46"/>
  <c r="BQ229" s="1"/>
  <c r="AW229"/>
  <c r="X61" i="25"/>
  <c r="R104" i="36" s="1"/>
  <c r="AR149" i="46" s="1"/>
  <c r="H39"/>
  <c r="K37" i="44"/>
  <c r="AF71" i="25"/>
  <c r="K154" i="47"/>
  <c r="AI71" i="25"/>
  <c r="N154" i="47"/>
  <c r="AL71" i="25"/>
  <c r="Q154" i="47"/>
  <c r="T154"/>
  <c r="AO71" i="25"/>
  <c r="J154" i="47"/>
  <c r="AE71" i="25"/>
  <c r="O154" i="47"/>
  <c r="AJ71" i="25"/>
  <c r="R154" i="47"/>
  <c r="AM71" i="25"/>
  <c r="U154" i="47"/>
  <c r="AP71" i="25"/>
  <c r="D154" i="47"/>
  <c r="Y71" i="25"/>
  <c r="AX51" i="46"/>
  <c r="G154" i="47"/>
  <c r="AB71" i="25"/>
  <c r="AF170" i="64"/>
  <c r="AP170"/>
  <c r="AG170"/>
  <c r="AM170"/>
  <c r="AU170"/>
  <c r="AB170"/>
  <c r="AN170"/>
  <c r="AC170"/>
  <c r="AK170"/>
  <c r="AS170"/>
  <c r="AE170"/>
  <c r="AL170"/>
  <c r="AT170"/>
  <c r="AI170"/>
  <c r="AQ170"/>
  <c r="AH170"/>
  <c r="AJ170"/>
  <c r="AR170"/>
  <c r="AD170"/>
  <c r="AO170"/>
  <c r="R112" i="36"/>
  <c r="AR157" i="46" s="1"/>
  <c r="E58" i="63"/>
  <c r="E85"/>
  <c r="E24" i="46"/>
  <c r="D206"/>
  <c r="D198" i="64"/>
  <c r="F161"/>
  <c r="F164"/>
  <c r="C144" i="47"/>
  <c r="C333" s="1"/>
  <c r="D333"/>
  <c r="BS26" i="46"/>
  <c r="AW241"/>
  <c r="Y52" i="25"/>
  <c r="H49" i="46"/>
  <c r="AE49"/>
  <c r="E152" i="47" s="1"/>
  <c r="AP49" i="46"/>
  <c r="P152" i="47" s="1"/>
  <c r="AJ49" i="46"/>
  <c r="J152" i="47" s="1"/>
  <c r="AM49" i="46"/>
  <c r="M152" i="47" s="1"/>
  <c r="AU49" i="46"/>
  <c r="U152" i="47" s="1"/>
  <c r="AH49" i="46"/>
  <c r="H152" i="47" s="1"/>
  <c r="AR49" i="46"/>
  <c r="R152" i="47" s="1"/>
  <c r="AF49" i="46"/>
  <c r="F152" i="47" s="1"/>
  <c r="AO49" i="46"/>
  <c r="O152" i="47" s="1"/>
  <c r="AW49" i="46"/>
  <c r="W152" i="47" s="1"/>
  <c r="AL49" i="46"/>
  <c r="L152" i="47" s="1"/>
  <c r="AI49" i="46"/>
  <c r="I152" i="47" s="1"/>
  <c r="AT49" i="46"/>
  <c r="T152" i="47" s="1"/>
  <c r="AD49" i="46"/>
  <c r="AQ49"/>
  <c r="Q152" i="47" s="1"/>
  <c r="AK49" i="46"/>
  <c r="K152" i="47" s="1"/>
  <c r="AN49" i="46"/>
  <c r="N152" i="47" s="1"/>
  <c r="AV49" i="46"/>
  <c r="V152" i="47" s="1"/>
  <c r="AG49" i="46"/>
  <c r="G152" i="47" s="1"/>
  <c r="AS49" i="46"/>
  <c r="S152" i="47" s="1"/>
  <c r="H21" i="46"/>
  <c r="U155" i="47"/>
  <c r="AP72" i="25"/>
  <c r="AE72"/>
  <c r="J155" i="47"/>
  <c r="Y72" i="25"/>
  <c r="D155" i="47"/>
  <c r="AX52" i="46"/>
  <c r="M155" i="47"/>
  <c r="AH72" i="25"/>
  <c r="L155" i="47"/>
  <c r="AG72" i="25"/>
  <c r="Z72"/>
  <c r="E155" i="47"/>
  <c r="AL72" i="25"/>
  <c r="Q155" i="47"/>
  <c r="AK72" i="25"/>
  <c r="P155" i="47"/>
  <c r="AM72" i="25"/>
  <c r="R155" i="47"/>
  <c r="AR72" i="25"/>
  <c r="W155" i="47"/>
  <c r="X82" i="25"/>
  <c r="V110" i="36" s="1"/>
  <c r="AV237" i="46"/>
  <c r="BS25"/>
  <c r="AW249"/>
  <c r="H27"/>
  <c r="C159" i="47"/>
  <c r="X77" i="25"/>
  <c r="AS77" s="1"/>
  <c r="AB78"/>
  <c r="AF78"/>
  <c r="CN39" i="46"/>
  <c r="BS40"/>
  <c r="CN40"/>
  <c r="C222" i="64"/>
  <c r="M112" i="36"/>
  <c r="AM157" i="46" s="1"/>
  <c r="E112" i="36"/>
  <c r="AE157" i="46" s="1"/>
  <c r="O112" i="36"/>
  <c r="AO157" i="46" s="1"/>
  <c r="AR78" i="25"/>
  <c r="AC78"/>
  <c r="AE78"/>
  <c r="AO78"/>
  <c r="CK241" i="46"/>
  <c r="AZ241"/>
  <c r="BD241"/>
  <c r="CF241"/>
  <c r="BO241"/>
  <c r="BT241"/>
  <c r="BB241"/>
  <c r="BF241"/>
  <c r="CH241"/>
  <c r="BA241"/>
  <c r="BY241"/>
  <c r="BH241"/>
  <c r="CJ241"/>
  <c r="AY241"/>
  <c r="BC241"/>
  <c r="CA241"/>
  <c r="BJ241"/>
  <c r="G239" i="44"/>
  <c r="BV241" i="46"/>
  <c r="BE241"/>
  <c r="CN49"/>
  <c r="BS49"/>
  <c r="CN21"/>
  <c r="J40" i="44"/>
  <c r="BO249" i="46"/>
  <c r="BX249"/>
  <c r="CG249"/>
  <c r="BE249"/>
  <c r="BV249"/>
  <c r="CE249"/>
  <c r="CF249"/>
  <c r="BU249"/>
  <c r="BM249"/>
  <c r="BN249"/>
  <c r="BB249"/>
  <c r="BC249"/>
  <c r="CB249"/>
  <c r="BL249"/>
  <c r="CK249"/>
  <c r="AZ249"/>
  <c r="BI249"/>
  <c r="CH249"/>
  <c r="BW249"/>
  <c r="CA249"/>
  <c r="BS27"/>
  <c r="CN27"/>
  <c r="D476" i="31"/>
  <c r="D507" s="1"/>
  <c r="H168"/>
  <c r="L104" i="36"/>
  <c r="AL149" i="46" s="1"/>
  <c r="AB140" i="25"/>
  <c r="AB259" s="1"/>
  <c r="AE225" i="46"/>
  <c r="G207" i="47"/>
  <c r="G367" s="1"/>
  <c r="AK140" i="25"/>
  <c r="AK259" s="1"/>
  <c r="P207" i="47"/>
  <c r="P367" s="1"/>
  <c r="AN225" i="46"/>
  <c r="AR140" i="25"/>
  <c r="AR259" s="1"/>
  <c r="W207" i="47"/>
  <c r="W367" s="1"/>
  <c r="AU225" i="46"/>
  <c r="H48" i="44"/>
  <c r="C246"/>
  <c r="H46" i="46"/>
  <c r="F229" s="1"/>
  <c r="D229"/>
  <c r="BL38"/>
  <c r="CC38"/>
  <c r="BX38"/>
  <c r="BT38"/>
  <c r="CJ38"/>
  <c r="CA38"/>
  <c r="BW38"/>
  <c r="CM38"/>
  <c r="BM38"/>
  <c r="CD38"/>
  <c r="AZ38"/>
  <c r="BP38"/>
  <c r="CG38"/>
  <c r="CB38"/>
  <c r="BC38"/>
  <c r="I38" i="44"/>
  <c r="J38" s="1"/>
  <c r="BJ38" i="46"/>
  <c r="BF38"/>
  <c r="BA38"/>
  <c r="BQ38"/>
  <c r="CH38"/>
  <c r="BD38"/>
  <c r="BU38"/>
  <c r="CK38"/>
  <c r="BK38"/>
  <c r="BG38"/>
  <c r="F38"/>
  <c r="BN38"/>
  <c r="CE38"/>
  <c r="BZ38"/>
  <c r="BV38"/>
  <c r="CL38"/>
  <c r="BH38"/>
  <c r="BY38"/>
  <c r="AY38"/>
  <c r="BO38"/>
  <c r="CF38"/>
  <c r="BB38"/>
  <c r="BR38"/>
  <c r="CI38"/>
  <c r="BI38"/>
  <c r="BE38"/>
  <c r="H26" i="44"/>
  <c r="C239"/>
  <c r="AN71" i="25"/>
  <c r="S154" i="47"/>
  <c r="AQ71" i="25"/>
  <c r="V154" i="47"/>
  <c r="Z71" i="25"/>
  <c r="E154" i="47"/>
  <c r="AC71" i="25"/>
  <c r="H154" i="47"/>
  <c r="L154"/>
  <c r="AG71" i="25"/>
  <c r="W154" i="47"/>
  <c r="AR71" i="25"/>
  <c r="F154" i="47"/>
  <c r="AA71" i="25"/>
  <c r="I154" i="47"/>
  <c r="AD71" i="25"/>
  <c r="M154" i="47"/>
  <c r="AH71" i="25"/>
  <c r="P154" i="47"/>
  <c r="AK71" i="25"/>
  <c r="F170" i="64"/>
  <c r="AD157" i="46"/>
  <c r="H40"/>
  <c r="D24" i="44"/>
  <c r="F57" i="63"/>
  <c r="AG161" i="64"/>
  <c r="AB161"/>
  <c r="AM161"/>
  <c r="AR161"/>
  <c r="AP161"/>
  <c r="AO161"/>
  <c r="AS161"/>
  <c r="AI161"/>
  <c r="AT161"/>
  <c r="AL161"/>
  <c r="AE161"/>
  <c r="AD161"/>
  <c r="AQ161"/>
  <c r="AN161"/>
  <c r="AF161"/>
  <c r="AH161"/>
  <c r="AK161"/>
  <c r="AU161"/>
  <c r="AC161"/>
  <c r="AJ161"/>
  <c r="E198"/>
  <c r="E222" s="1"/>
  <c r="AB164"/>
  <c r="AC164"/>
  <c r="AK164"/>
  <c r="AO164"/>
  <c r="AS164"/>
  <c r="AH164"/>
  <c r="AI164"/>
  <c r="AJ164"/>
  <c r="AN164"/>
  <c r="AR164"/>
  <c r="AF164"/>
  <c r="AG164"/>
  <c r="AM164"/>
  <c r="AQ164"/>
  <c r="AU164"/>
  <c r="AD164"/>
  <c r="AE164"/>
  <c r="AL164"/>
  <c r="AP164"/>
  <c r="AT164"/>
  <c r="H47" i="46"/>
  <c r="F247" s="1"/>
  <c r="D247"/>
  <c r="BS47"/>
  <c r="BQ247" s="1"/>
  <c r="AW247"/>
  <c r="AO47"/>
  <c r="AF47"/>
  <c r="AE47"/>
  <c r="AU47"/>
  <c r="AP47"/>
  <c r="AS47"/>
  <c r="AN47"/>
  <c r="AJ47"/>
  <c r="AI47"/>
  <c r="AW47"/>
  <c r="AR47"/>
  <c r="AM47"/>
  <c r="AK47"/>
  <c r="AH47"/>
  <c r="AG47"/>
  <c r="AV47"/>
  <c r="AQ47"/>
  <c r="AL47"/>
  <c r="AD47"/>
  <c r="AT47"/>
  <c r="E247"/>
  <c r="CN47"/>
  <c r="CL247" s="1"/>
  <c r="BR247"/>
  <c r="H48"/>
  <c r="F248" s="1"/>
  <c r="D248"/>
  <c r="AD48"/>
  <c r="AO48"/>
  <c r="AE48"/>
  <c r="AN48"/>
  <c r="AU48"/>
  <c r="AR48"/>
  <c r="AH48"/>
  <c r="AG48"/>
  <c r="AJ48"/>
  <c r="AT48"/>
  <c r="AI48"/>
  <c r="AM48"/>
  <c r="AF48"/>
  <c r="AS48"/>
  <c r="AL48"/>
  <c r="AW48"/>
  <c r="AP48"/>
  <c r="AV48"/>
  <c r="AK48"/>
  <c r="AQ48"/>
  <c r="E248"/>
  <c r="CN48"/>
  <c r="CL248" s="1"/>
  <c r="BR248"/>
  <c r="BS48"/>
  <c r="BQ248" s="1"/>
  <c r="AW248"/>
  <c r="H46" i="44"/>
  <c r="C227"/>
  <c r="Y78" i="25"/>
  <c r="X76"/>
  <c r="AS76" s="1"/>
  <c r="AX53" i="46"/>
  <c r="D156" i="47"/>
  <c r="C156" s="1"/>
  <c r="H26" i="46"/>
  <c r="D241"/>
  <c r="CN26"/>
  <c r="CL241" s="1"/>
  <c r="BR241"/>
  <c r="X50" i="25"/>
  <c r="AS49"/>
  <c r="AQ72"/>
  <c r="V155" i="47"/>
  <c r="H155"/>
  <c r="AC72" i="25"/>
  <c r="AF72"/>
  <c r="K155" i="47"/>
  <c r="AJ72" i="25"/>
  <c r="O155" i="47"/>
  <c r="AA72" i="25"/>
  <c r="F155" i="47"/>
  <c r="N155"/>
  <c r="AI72" i="25"/>
  <c r="S155" i="47"/>
  <c r="AN72" i="25"/>
  <c r="I155" i="47"/>
  <c r="AD72" i="25"/>
  <c r="AB72"/>
  <c r="G155" i="47"/>
  <c r="T155"/>
  <c r="AO72" i="25"/>
  <c r="P110" i="36"/>
  <c r="C160" i="47"/>
  <c r="C338" s="1"/>
  <c r="D338"/>
  <c r="C161"/>
  <c r="C339" s="1"/>
  <c r="D339"/>
  <c r="H25" i="46"/>
  <c r="D249"/>
  <c r="CN25"/>
  <c r="BR249"/>
  <c r="H25" i="44"/>
  <c r="C247"/>
  <c r="AG78" i="25"/>
  <c r="BS39" i="46"/>
  <c r="V112" i="36"/>
  <c r="AV157" i="46" s="1"/>
  <c r="J112" i="36"/>
  <c r="AJ157" i="46" s="1"/>
  <c r="T112" i="36"/>
  <c r="AT157" i="46" s="1"/>
  <c r="H112" i="36"/>
  <c r="AH157" i="46" s="1"/>
  <c r="AA78" i="25"/>
  <c r="C158" i="47"/>
  <c r="AK78" i="25"/>
  <c r="AN78"/>
  <c r="AI78"/>
  <c r="J39" i="44"/>
  <c r="CC241" i="46"/>
  <c r="BL241"/>
  <c r="BX241"/>
  <c r="BG241"/>
  <c r="CE241"/>
  <c r="BN241"/>
  <c r="BS241"/>
  <c r="BZ241"/>
  <c r="BI241"/>
  <c r="CG241"/>
  <c r="BP241"/>
  <c r="BU241"/>
  <c r="CB241"/>
  <c r="BK241"/>
  <c r="CI241"/>
  <c r="AX241"/>
  <c r="BW241"/>
  <c r="CD241"/>
  <c r="BM241"/>
  <c r="BS21"/>
  <c r="X86" i="25"/>
  <c r="Q111" i="36" s="1"/>
  <c r="BT249" i="46"/>
  <c r="BH249"/>
  <c r="BF249"/>
  <c r="BG249"/>
  <c r="BP249"/>
  <c r="BY249"/>
  <c r="CD249"/>
  <c r="BS249"/>
  <c r="BK249"/>
  <c r="CJ249"/>
  <c r="AY249"/>
  <c r="BD249"/>
  <c r="CC249"/>
  <c r="G247" i="44"/>
  <c r="BA249" i="46"/>
  <c r="BZ249"/>
  <c r="BJ249"/>
  <c r="CI249"/>
  <c r="AX249"/>
  <c r="AF140" i="25" l="1"/>
  <c r="AF259" s="1"/>
  <c r="J110" i="36"/>
  <c r="N110"/>
  <c r="U104"/>
  <c r="AU149" i="46" s="1"/>
  <c r="W110" i="36"/>
  <c r="AK73" i="25"/>
  <c r="AR73"/>
  <c r="AS225" i="46"/>
  <c r="T104" i="36"/>
  <c r="AT149" i="46" s="1"/>
  <c r="T199" i="47" s="1"/>
  <c r="T362" s="1"/>
  <c r="CL249" i="46"/>
  <c r="F249"/>
  <c r="AH73" i="25"/>
  <c r="AG73"/>
  <c r="U207" i="47"/>
  <c r="U367" s="1"/>
  <c r="N207"/>
  <c r="N367" s="1"/>
  <c r="AD140" i="25"/>
  <c r="AD259" s="1"/>
  <c r="AD225" i="46"/>
  <c r="AN140" i="25"/>
  <c r="AN259" s="1"/>
  <c r="S207" i="47"/>
  <c r="S367" s="1"/>
  <c r="L110" i="36"/>
  <c r="F110"/>
  <c r="AF137" i="46" s="1"/>
  <c r="Q110" i="36"/>
  <c r="E104"/>
  <c r="AE149" i="46" s="1"/>
  <c r="Z132" i="25" s="1"/>
  <c r="Z253" s="1"/>
  <c r="P104" i="36"/>
  <c r="AP149" i="46" s="1"/>
  <c r="G110" i="36"/>
  <c r="AG133" i="46" s="1"/>
  <c r="Z73" i="25"/>
  <c r="AL225" i="46"/>
  <c r="AG225"/>
  <c r="S104" i="36"/>
  <c r="AS149" i="46" s="1"/>
  <c r="AN132" i="25" s="1"/>
  <c r="AN253" s="1"/>
  <c r="AA140"/>
  <c r="AA259" s="1"/>
  <c r="N104" i="36"/>
  <c r="AN149" i="46" s="1"/>
  <c r="AI132" i="25" s="1"/>
  <c r="AI253" s="1"/>
  <c r="O110" i="36"/>
  <c r="V104"/>
  <c r="AV149" i="46" s="1"/>
  <c r="V199" i="47" s="1"/>
  <c r="V362" s="1"/>
  <c r="S110" i="36"/>
  <c r="M110"/>
  <c r="AM137" i="46" s="1"/>
  <c r="E251"/>
  <c r="H110" i="36"/>
  <c r="AH156" i="46" s="1"/>
  <c r="D110" i="36"/>
  <c r="AQ151" i="46"/>
  <c r="AQ155"/>
  <c r="AH225"/>
  <c r="J207" i="47"/>
  <c r="J367" s="1"/>
  <c r="AE140" i="25"/>
  <c r="AE259" s="1"/>
  <c r="AQ133" i="46"/>
  <c r="AQ137"/>
  <c r="AQ156"/>
  <c r="X52" i="25"/>
  <c r="S102" i="36"/>
  <c r="U102"/>
  <c r="G102"/>
  <c r="W102"/>
  <c r="Q102"/>
  <c r="I102"/>
  <c r="N102"/>
  <c r="T102"/>
  <c r="L102"/>
  <c r="V102"/>
  <c r="O102"/>
  <c r="J102"/>
  <c r="M102"/>
  <c r="R102"/>
  <c r="K102"/>
  <c r="H102"/>
  <c r="P102"/>
  <c r="E102"/>
  <c r="F102"/>
  <c r="T207" i="47"/>
  <c r="T367" s="1"/>
  <c r="AR225" i="46"/>
  <c r="AO140" i="25"/>
  <c r="AO259" s="1"/>
  <c r="V207" i="47"/>
  <c r="V367" s="1"/>
  <c r="AT225" i="46"/>
  <c r="AQ140" i="25"/>
  <c r="AQ259" s="1"/>
  <c r="J25" i="44"/>
  <c r="H247" s="1"/>
  <c r="F247"/>
  <c r="AF65" i="25"/>
  <c r="K151" i="47"/>
  <c r="K336" s="1"/>
  <c r="AI248" i="46"/>
  <c r="P151" i="47"/>
  <c r="P336" s="1"/>
  <c r="AK65" i="25"/>
  <c r="AN248" i="46"/>
  <c r="AG65" i="25"/>
  <c r="L151" i="47"/>
  <c r="L336" s="1"/>
  <c r="AJ248" i="46"/>
  <c r="AA65" i="25"/>
  <c r="F151" i="47"/>
  <c r="F336" s="1"/>
  <c r="AD248" i="46"/>
  <c r="AD65" i="25"/>
  <c r="I151" i="47"/>
  <c r="I336" s="1"/>
  <c r="AG248" i="46"/>
  <c r="AE65" i="25"/>
  <c r="J151" i="47"/>
  <c r="J336" s="1"/>
  <c r="AH248" i="46"/>
  <c r="H151" i="47"/>
  <c r="H336" s="1"/>
  <c r="AC65" i="25"/>
  <c r="AF248" i="46"/>
  <c r="U151" i="47"/>
  <c r="U336" s="1"/>
  <c r="AP65" i="25"/>
  <c r="AS248" i="46"/>
  <c r="Z65" i="25"/>
  <c r="E151" i="47"/>
  <c r="E336" s="1"/>
  <c r="AC248" i="46"/>
  <c r="Y65" i="25"/>
  <c r="D151" i="47"/>
  <c r="AX48" i="46"/>
  <c r="AV248" s="1"/>
  <c r="AB248"/>
  <c r="T150" i="47"/>
  <c r="T335" s="1"/>
  <c r="AO64" i="25"/>
  <c r="AR247" i="46"/>
  <c r="L150" i="47"/>
  <c r="L335" s="1"/>
  <c r="AG64" i="25"/>
  <c r="AJ247" i="46"/>
  <c r="V150" i="47"/>
  <c r="V335" s="1"/>
  <c r="AQ64" i="25"/>
  <c r="AT247" i="46"/>
  <c r="AC64" i="25"/>
  <c r="H150" i="47"/>
  <c r="H335" s="1"/>
  <c r="AF247" i="46"/>
  <c r="AH64" i="25"/>
  <c r="M150" i="47"/>
  <c r="M335" s="1"/>
  <c r="AK247" i="46"/>
  <c r="W150" i="47"/>
  <c r="W335" s="1"/>
  <c r="AR64" i="25"/>
  <c r="AU247" i="46"/>
  <c r="J150" i="47"/>
  <c r="J335" s="1"/>
  <c r="AE64" i="25"/>
  <c r="AH247" i="46"/>
  <c r="S150" i="47"/>
  <c r="S335" s="1"/>
  <c r="AN64" i="25"/>
  <c r="AQ247" i="46"/>
  <c r="U150" i="47"/>
  <c r="U335" s="1"/>
  <c r="AP64" i="25"/>
  <c r="AP66" s="1"/>
  <c r="AS247" i="46"/>
  <c r="F150" i="47"/>
  <c r="F335" s="1"/>
  <c r="AA64" i="25"/>
  <c r="AD247" i="46"/>
  <c r="E24" i="44"/>
  <c r="H24" s="1"/>
  <c r="D206"/>
  <c r="Z80" i="25"/>
  <c r="J48" i="44"/>
  <c r="H246" s="1"/>
  <c r="F246"/>
  <c r="AR219" i="46"/>
  <c r="AO132" i="25"/>
  <c r="AO253" s="1"/>
  <c r="AG132"/>
  <c r="AG253" s="1"/>
  <c r="AJ219" i="46"/>
  <c r="L199" i="47"/>
  <c r="L362" s="1"/>
  <c r="AO133" i="46"/>
  <c r="AO137"/>
  <c r="AO156"/>
  <c r="AJ140" i="25"/>
  <c r="AJ259" s="1"/>
  <c r="O207" i="47"/>
  <c r="O367" s="1"/>
  <c r="AM225" i="46"/>
  <c r="AV156"/>
  <c r="AV133"/>
  <c r="AV137"/>
  <c r="AM132" i="25"/>
  <c r="AM253" s="1"/>
  <c r="AP219" i="46"/>
  <c r="R199" i="47"/>
  <c r="R362" s="1"/>
  <c r="D222" i="64"/>
  <c r="F198"/>
  <c r="F222" s="1"/>
  <c r="BN24" i="46"/>
  <c r="CD24"/>
  <c r="BV24"/>
  <c r="BI24"/>
  <c r="BQ24"/>
  <c r="BD24"/>
  <c r="CG24"/>
  <c r="BU24"/>
  <c r="BP24"/>
  <c r="CF24"/>
  <c r="BW24"/>
  <c r="BR24"/>
  <c r="CH24"/>
  <c r="BC24"/>
  <c r="BK24"/>
  <c r="F24"/>
  <c r="CA24"/>
  <c r="CI24"/>
  <c r="BY24"/>
  <c r="AY24"/>
  <c r="CJ24"/>
  <c r="BF24"/>
  <c r="BA24"/>
  <c r="CL24"/>
  <c r="BE24"/>
  <c r="BM24"/>
  <c r="AZ24"/>
  <c r="CC24"/>
  <c r="CK24"/>
  <c r="BH24"/>
  <c r="BX24"/>
  <c r="I24" i="44"/>
  <c r="J24" s="1"/>
  <c r="BJ24" i="46"/>
  <c r="BZ24"/>
  <c r="BT24"/>
  <c r="BG24"/>
  <c r="BO24"/>
  <c r="BB24"/>
  <c r="CE24"/>
  <c r="CM24"/>
  <c r="BL24"/>
  <c r="CB24"/>
  <c r="X71" i="25"/>
  <c r="AS71" s="1"/>
  <c r="Y73"/>
  <c r="J47" i="44"/>
  <c r="H245" s="1"/>
  <c r="F245"/>
  <c r="J111" i="36"/>
  <c r="F111"/>
  <c r="O111"/>
  <c r="E111"/>
  <c r="W111"/>
  <c r="P111"/>
  <c r="R111"/>
  <c r="C112"/>
  <c r="AC73" i="25"/>
  <c r="AQ73"/>
  <c r="AN73"/>
  <c r="CN38" i="46"/>
  <c r="S111" i="36"/>
  <c r="I111"/>
  <c r="L111"/>
  <c r="K111"/>
  <c r="BQ249" i="46"/>
  <c r="E110" i="36"/>
  <c r="X72" i="25"/>
  <c r="AS72" s="1"/>
  <c r="D102" i="36"/>
  <c r="AP73" i="25"/>
  <c r="AM73"/>
  <c r="AJ73"/>
  <c r="AE73"/>
  <c r="AO73"/>
  <c r="D111" i="36"/>
  <c r="AC140" i="25"/>
  <c r="AC259" s="1"/>
  <c r="AF225" i="46"/>
  <c r="H207" i="47"/>
  <c r="H367" s="1"/>
  <c r="AL156" i="46"/>
  <c r="AL133"/>
  <c r="AL137"/>
  <c r="AJ137"/>
  <c r="AJ133"/>
  <c r="AJ156"/>
  <c r="AF156"/>
  <c r="AN156"/>
  <c r="AN133"/>
  <c r="AN137"/>
  <c r="AP137"/>
  <c r="AP133"/>
  <c r="AP156"/>
  <c r="X78" i="25"/>
  <c r="K108" i="36" s="1"/>
  <c r="AK154" i="46" s="1"/>
  <c r="J46" i="44"/>
  <c r="H227" s="1"/>
  <c r="F227"/>
  <c r="Q151" i="47"/>
  <c r="Q336" s="1"/>
  <c r="AL65" i="25"/>
  <c r="AO248" i="46"/>
  <c r="V151" i="47"/>
  <c r="V336" s="1"/>
  <c r="AQ65" i="25"/>
  <c r="AT248" i="46"/>
  <c r="W151" i="47"/>
  <c r="W336" s="1"/>
  <c r="AR65" i="25"/>
  <c r="AU248" i="46"/>
  <c r="S151" i="47"/>
  <c r="S336" s="1"/>
  <c r="AN65" i="25"/>
  <c r="AQ248" i="46"/>
  <c r="M151" i="47"/>
  <c r="M336" s="1"/>
  <c r="AH65" i="25"/>
  <c r="AK248" i="46"/>
  <c r="AO65" i="25"/>
  <c r="T151" i="47"/>
  <c r="T336" s="1"/>
  <c r="AR248" i="46"/>
  <c r="G151" i="47"/>
  <c r="G336" s="1"/>
  <c r="AB65" i="25"/>
  <c r="AE248" i="46"/>
  <c r="R151" i="47"/>
  <c r="R336" s="1"/>
  <c r="AM65" i="25"/>
  <c r="AP248" i="46"/>
  <c r="AI65" i="25"/>
  <c r="N151" i="47"/>
  <c r="N336" s="1"/>
  <c r="AL248" i="46"/>
  <c r="AJ65" i="25"/>
  <c r="O151" i="47"/>
  <c r="O336" s="1"/>
  <c r="AM248" i="46"/>
  <c r="D150" i="47"/>
  <c r="AX47" i="46"/>
  <c r="AV247" s="1"/>
  <c r="Y64" i="25"/>
  <c r="AB247" i="46"/>
  <c r="AL64" i="25"/>
  <c r="Q150" i="47"/>
  <c r="Q335" s="1"/>
  <c r="AO247" i="46"/>
  <c r="G150" i="47"/>
  <c r="G335" s="1"/>
  <c r="AB64" i="25"/>
  <c r="AE247" i="46"/>
  <c r="K150" i="47"/>
  <c r="K335" s="1"/>
  <c r="AF64" i="25"/>
  <c r="AI247" i="46"/>
  <c r="R150" i="47"/>
  <c r="R335" s="1"/>
  <c r="AM64" i="25"/>
  <c r="AM66" s="1"/>
  <c r="AP247" i="46"/>
  <c r="I150" i="47"/>
  <c r="I335" s="1"/>
  <c r="AD64" i="25"/>
  <c r="AG247" i="46"/>
  <c r="N150" i="47"/>
  <c r="N335" s="1"/>
  <c r="AI64" i="25"/>
  <c r="AI66" s="1"/>
  <c r="AL247" i="46"/>
  <c r="AK64" i="25"/>
  <c r="P150" i="47"/>
  <c r="P335" s="1"/>
  <c r="AN247" i="46"/>
  <c r="Z64" i="25"/>
  <c r="E150" i="47"/>
  <c r="E335" s="1"/>
  <c r="AC247" i="46"/>
  <c r="O150" i="47"/>
  <c r="O335" s="1"/>
  <c r="AJ64" i="25"/>
  <c r="AJ66" s="1"/>
  <c r="AM247" i="46"/>
  <c r="E199" i="47"/>
  <c r="E362" s="1"/>
  <c r="AC219" i="46"/>
  <c r="AP132" i="25"/>
  <c r="AP253" s="1"/>
  <c r="AS219" i="46"/>
  <c r="U199" i="47"/>
  <c r="U362" s="1"/>
  <c r="AK132" i="25"/>
  <c r="AK253" s="1"/>
  <c r="AN219" i="46"/>
  <c r="P199" i="47"/>
  <c r="P362" s="1"/>
  <c r="K57" i="63"/>
  <c r="K85" s="1"/>
  <c r="F85"/>
  <c r="AX157" i="46"/>
  <c r="D207" i="47"/>
  <c r="AB225" i="46"/>
  <c r="Y140" i="25"/>
  <c r="AG156" i="46"/>
  <c r="AW133"/>
  <c r="AW137"/>
  <c r="AW156"/>
  <c r="AK80" i="25"/>
  <c r="AH80"/>
  <c r="AR80"/>
  <c r="AG80"/>
  <c r="J26" i="44"/>
  <c r="H239" s="1"/>
  <c r="F239"/>
  <c r="H38" i="46"/>
  <c r="C81" i="44"/>
  <c r="E81" s="1"/>
  <c r="E476" i="31"/>
  <c r="C89" i="63"/>
  <c r="C81" i="46"/>
  <c r="E81" s="1"/>
  <c r="AS156"/>
  <c r="AS137"/>
  <c r="AS133"/>
  <c r="E207" i="47"/>
  <c r="E367" s="1"/>
  <c r="Z140" i="25"/>
  <c r="Z259" s="1"/>
  <c r="AC225" i="46"/>
  <c r="AK225"/>
  <c r="AH140" i="25"/>
  <c r="AH259" s="1"/>
  <c r="M207" i="47"/>
  <c r="M367" s="1"/>
  <c r="AH137" i="46"/>
  <c r="AD133"/>
  <c r="AD156"/>
  <c r="AD137"/>
  <c r="D152" i="47"/>
  <c r="C152" s="1"/>
  <c r="AX49" i="46"/>
  <c r="AP225"/>
  <c r="AM140" i="25"/>
  <c r="AM259" s="1"/>
  <c r="R207" i="47"/>
  <c r="R367" s="1"/>
  <c r="L37" i="44"/>
  <c r="D104" i="36"/>
  <c r="K104"/>
  <c r="AK149" i="46" s="1"/>
  <c r="O104" i="36"/>
  <c r="AO149" i="46" s="1"/>
  <c r="G104" i="36"/>
  <c r="AG149" i="46" s="1"/>
  <c r="J104" i="36"/>
  <c r="AJ149" i="46" s="1"/>
  <c r="H104" i="36"/>
  <c r="AH149" i="46" s="1"/>
  <c r="F104" i="36"/>
  <c r="AF149" i="46" s="1"/>
  <c r="M104" i="36"/>
  <c r="AM149" i="46" s="1"/>
  <c r="Q104" i="36"/>
  <c r="AQ149" i="46" s="1"/>
  <c r="I104" i="36"/>
  <c r="AI149" i="46" s="1"/>
  <c r="W104" i="36"/>
  <c r="AW149" i="46" s="1"/>
  <c r="H45"/>
  <c r="AO45"/>
  <c r="O148" i="47" s="1"/>
  <c r="O337" s="1"/>
  <c r="AH45" i="46"/>
  <c r="H148" i="47" s="1"/>
  <c r="H337" s="1"/>
  <c r="AF45" i="46"/>
  <c r="F148" i="47" s="1"/>
  <c r="F337" s="1"/>
  <c r="AU45" i="46"/>
  <c r="U148" i="47" s="1"/>
  <c r="U337" s="1"/>
  <c r="AP45" i="46"/>
  <c r="P148" i="47" s="1"/>
  <c r="P337" s="1"/>
  <c r="AS45" i="46"/>
  <c r="S148" i="47" s="1"/>
  <c r="S337" s="1"/>
  <c r="AN45" i="46"/>
  <c r="N148" i="47" s="1"/>
  <c r="N337" s="1"/>
  <c r="AJ45" i="46"/>
  <c r="J148" i="47" s="1"/>
  <c r="J337" s="1"/>
  <c r="AK45" i="46"/>
  <c r="K148" i="47" s="1"/>
  <c r="K337" s="1"/>
  <c r="AT45" i="46"/>
  <c r="T148" i="47" s="1"/>
  <c r="T337" s="1"/>
  <c r="AD45" i="46"/>
  <c r="AW45"/>
  <c r="W148" i="47" s="1"/>
  <c r="W337" s="1"/>
  <c r="AR45" i="46"/>
  <c r="R148" i="47" s="1"/>
  <c r="R337" s="1"/>
  <c r="AM45" i="46"/>
  <c r="M148" i="47" s="1"/>
  <c r="M337" s="1"/>
  <c r="AL45" i="46"/>
  <c r="L148" i="47" s="1"/>
  <c r="L337" s="1"/>
  <c r="AG45" i="46"/>
  <c r="G148" i="47" s="1"/>
  <c r="G337" s="1"/>
  <c r="AE45" i="46"/>
  <c r="E148" i="47" s="1"/>
  <c r="E337" s="1"/>
  <c r="AV45" i="46"/>
  <c r="V148" i="47" s="1"/>
  <c r="V337" s="1"/>
  <c r="AQ45" i="46"/>
  <c r="Q148" i="47" s="1"/>
  <c r="Q337" s="1"/>
  <c r="AI45" i="46"/>
  <c r="I148" i="47" s="1"/>
  <c r="I337" s="1"/>
  <c r="G206" i="46"/>
  <c r="M111" i="36"/>
  <c r="AV164" i="64"/>
  <c r="AV161"/>
  <c r="F241" i="46"/>
  <c r="F251" s="1"/>
  <c r="AD73" i="25"/>
  <c r="AA73"/>
  <c r="BS38" i="46"/>
  <c r="D251"/>
  <c r="V111" i="36"/>
  <c r="U111"/>
  <c r="H111"/>
  <c r="G111"/>
  <c r="N111"/>
  <c r="T111"/>
  <c r="C155" i="47"/>
  <c r="D103" i="36"/>
  <c r="BQ241" i="46"/>
  <c r="I110" i="36"/>
  <c r="R110"/>
  <c r="U110"/>
  <c r="K110"/>
  <c r="T110"/>
  <c r="AV170" i="64"/>
  <c r="AB73" i="25"/>
  <c r="C154" i="47"/>
  <c r="AL73" i="25"/>
  <c r="AI73"/>
  <c r="AF73"/>
  <c r="BS45" i="46"/>
  <c r="CN45"/>
  <c r="C12" i="63"/>
  <c r="J108" i="36" l="1"/>
  <c r="AJ154" i="46" s="1"/>
  <c r="N199" i="47"/>
  <c r="N362" s="1"/>
  <c r="Z66" i="25"/>
  <c r="Z84" s="1"/>
  <c r="Z88" s="1"/>
  <c r="AD66"/>
  <c r="AF66"/>
  <c r="AL219" i="46"/>
  <c r="AQ132" i="25"/>
  <c r="AQ253" s="1"/>
  <c r="AM156" i="46"/>
  <c r="AQ219"/>
  <c r="AH133"/>
  <c r="AG137"/>
  <c r="G190" i="47" s="1"/>
  <c r="AK66" i="25"/>
  <c r="AF133" i="46"/>
  <c r="AD223" s="1"/>
  <c r="AT219"/>
  <c r="AM133"/>
  <c r="M187" i="47" s="1"/>
  <c r="S199"/>
  <c r="S362" s="1"/>
  <c r="AE66" i="25"/>
  <c r="AE68" s="1"/>
  <c r="AC66"/>
  <c r="AG66"/>
  <c r="AG84" s="1"/>
  <c r="AG88" s="1"/>
  <c r="AG92" s="1"/>
  <c r="AA66"/>
  <c r="AA84" s="1"/>
  <c r="AA88" s="1"/>
  <c r="AA92" s="1"/>
  <c r="C110" i="36"/>
  <c r="AB66" i="25"/>
  <c r="AL66"/>
  <c r="AL68" s="1"/>
  <c r="AI80"/>
  <c r="AK137" i="46"/>
  <c r="AK156"/>
  <c r="AK133"/>
  <c r="AR137"/>
  <c r="AR156"/>
  <c r="AR133"/>
  <c r="Z92" i="25"/>
  <c r="K204" i="47"/>
  <c r="K366" s="1"/>
  <c r="AF137" i="25"/>
  <c r="AF256" s="1"/>
  <c r="AI222" i="46"/>
  <c r="AN155"/>
  <c r="AN151"/>
  <c r="AH151"/>
  <c r="AH155"/>
  <c r="AV155"/>
  <c r="AV151"/>
  <c r="AD80" i="25"/>
  <c r="AD84"/>
  <c r="AD88" s="1"/>
  <c r="D148" i="47"/>
  <c r="AX45" i="46"/>
  <c r="AR132" i="25"/>
  <c r="AR253" s="1"/>
  <c r="AU219" i="46"/>
  <c r="W199" i="47"/>
  <c r="W362" s="1"/>
  <c r="Q199"/>
  <c r="Q362" s="1"/>
  <c r="AL132" i="25"/>
  <c r="AL253" s="1"/>
  <c r="AO219" i="46"/>
  <c r="AA132" i="25"/>
  <c r="AA253" s="1"/>
  <c r="AD219" i="46"/>
  <c r="F199" i="47"/>
  <c r="F362" s="1"/>
  <c r="AE132" i="25"/>
  <c r="AE253" s="1"/>
  <c r="AH219" i="46"/>
  <c r="J199" i="47"/>
  <c r="J362" s="1"/>
  <c r="O199"/>
  <c r="O362" s="1"/>
  <c r="AJ132" i="25"/>
  <c r="AJ253" s="1"/>
  <c r="AM219" i="46"/>
  <c r="Y139" i="25"/>
  <c r="D206" i="47"/>
  <c r="H187"/>
  <c r="AF223" i="46"/>
  <c r="AC116" i="25"/>
  <c r="AC139"/>
  <c r="H206" i="47"/>
  <c r="AN120" i="25"/>
  <c r="S190" i="47"/>
  <c r="I81" i="44"/>
  <c r="G229" s="1"/>
  <c r="C231" i="46"/>
  <c r="W190" i="47"/>
  <c r="AR120" i="25"/>
  <c r="G206" i="47"/>
  <c r="AB139" i="25"/>
  <c r="AV225" i="46"/>
  <c r="AK68" i="25"/>
  <c r="AI68"/>
  <c r="AM68"/>
  <c r="AB68"/>
  <c r="X64"/>
  <c r="AS64" s="1"/>
  <c r="Y66"/>
  <c r="C150" i="47"/>
  <c r="C335" s="1"/>
  <c r="D335"/>
  <c r="V108" i="36"/>
  <c r="AV154" i="46" s="1"/>
  <c r="I108" i="36"/>
  <c r="AI154" i="46" s="1"/>
  <c r="R108" i="36"/>
  <c r="AR154" i="46" s="1"/>
  <c r="M108" i="36"/>
  <c r="AM154" i="46" s="1"/>
  <c r="Q108" i="36"/>
  <c r="AQ154" i="46" s="1"/>
  <c r="E108" i="36"/>
  <c r="AE154" i="46" s="1"/>
  <c r="O108" i="36"/>
  <c r="AO154" i="46" s="1"/>
  <c r="U108" i="36"/>
  <c r="AU154" i="46" s="1"/>
  <c r="AK139" i="25"/>
  <c r="P206" i="47"/>
  <c r="AK120" i="25"/>
  <c r="P190" i="47"/>
  <c r="N190"/>
  <c r="AI120" i="25"/>
  <c r="AI139"/>
  <c r="N206" i="47"/>
  <c r="F187"/>
  <c r="AA116" i="25"/>
  <c r="F190" i="47"/>
  <c r="AA120" i="25"/>
  <c r="AE139"/>
  <c r="J206" i="47"/>
  <c r="J190"/>
  <c r="AE120" i="25"/>
  <c r="AG120"/>
  <c r="L190" i="47"/>
  <c r="AG139" i="25"/>
  <c r="L206" i="47"/>
  <c r="AD151" i="46"/>
  <c r="AD155"/>
  <c r="C111" i="36"/>
  <c r="AO80" i="25"/>
  <c r="AJ80"/>
  <c r="AP80"/>
  <c r="AP84"/>
  <c r="AP88" s="1"/>
  <c r="AE156" i="46"/>
  <c r="AE133"/>
  <c r="AE137"/>
  <c r="AL155"/>
  <c r="AL151"/>
  <c r="AS155"/>
  <c r="AS151"/>
  <c r="AN80" i="25"/>
  <c r="AC80"/>
  <c r="AP151" i="46"/>
  <c r="AP155"/>
  <c r="AE151"/>
  <c r="AE155"/>
  <c r="AO155"/>
  <c r="AO151"/>
  <c r="AJ151"/>
  <c r="AJ155"/>
  <c r="AQ120" i="25"/>
  <c r="V190" i="47"/>
  <c r="AQ139" i="25"/>
  <c r="V206" i="47"/>
  <c r="AK223" i="46"/>
  <c r="M190" i="47"/>
  <c r="AH120" i="25"/>
  <c r="O190" i="47"/>
  <c r="AJ120" i="25"/>
  <c r="AP68"/>
  <c r="AC84"/>
  <c r="AC88" s="1"/>
  <c r="AC68"/>
  <c r="AF128" i="46"/>
  <c r="AF129"/>
  <c r="AA112" i="25" s="1"/>
  <c r="AF148" i="46"/>
  <c r="AA131" i="25" s="1"/>
  <c r="AP128" i="46"/>
  <c r="AP129"/>
  <c r="AK112" i="25" s="1"/>
  <c r="AP148" i="46"/>
  <c r="AK131" i="25" s="1"/>
  <c r="AK148" i="46"/>
  <c r="AF131" i="25" s="1"/>
  <c r="AK128" i="46"/>
  <c r="AK129"/>
  <c r="AF112" i="25" s="1"/>
  <c r="AM129" i="46"/>
  <c r="AH112" i="25" s="1"/>
  <c r="AM148" i="46"/>
  <c r="AH131" i="25" s="1"/>
  <c r="AM128" i="46"/>
  <c r="AO128"/>
  <c r="AO129"/>
  <c r="AJ112" i="25" s="1"/>
  <c r="AO148" i="46"/>
  <c r="AJ131" i="25" s="1"/>
  <c r="AL128" i="46"/>
  <c r="AL148"/>
  <c r="AG131" i="25" s="1"/>
  <c r="AL129" i="46"/>
  <c r="AG112" i="25" s="1"/>
  <c r="AN148" i="46"/>
  <c r="AI131" i="25" s="1"/>
  <c r="AN128" i="46"/>
  <c r="AN129"/>
  <c r="AI112" i="25" s="1"/>
  <c r="AQ128" i="46"/>
  <c r="AQ129"/>
  <c r="AL112" i="25" s="1"/>
  <c r="AQ148" i="46"/>
  <c r="AL131" i="25" s="1"/>
  <c r="AG148" i="46"/>
  <c r="AB131" i="25" s="1"/>
  <c r="AG128" i="46"/>
  <c r="AG129"/>
  <c r="AB112" i="25" s="1"/>
  <c r="AS128" i="46"/>
  <c r="AS129"/>
  <c r="AN112" i="25" s="1"/>
  <c r="AS148" i="46"/>
  <c r="AN131" i="25" s="1"/>
  <c r="AL120"/>
  <c r="Q190" i="47"/>
  <c r="AO224" i="46"/>
  <c r="AL134" i="25"/>
  <c r="Q201" i="47"/>
  <c r="W108" i="36"/>
  <c r="AW154" i="46" s="1"/>
  <c r="T108" i="36"/>
  <c r="AT154" i="46" s="1"/>
  <c r="AK84" i="25"/>
  <c r="AK88" s="1"/>
  <c r="L108" i="36"/>
  <c r="AL154" i="46" s="1"/>
  <c r="S108" i="36"/>
  <c r="AS154" i="46" s="1"/>
  <c r="P108" i="36"/>
  <c r="AP154" i="46" s="1"/>
  <c r="CN24"/>
  <c r="AQ66" i="25"/>
  <c r="AO66"/>
  <c r="X65"/>
  <c r="AS65" s="1"/>
  <c r="AF80"/>
  <c r="AL80"/>
  <c r="AB80"/>
  <c r="AB84"/>
  <c r="AB88" s="1"/>
  <c r="AT133" i="46"/>
  <c r="AT137"/>
  <c r="AT156"/>
  <c r="AU156"/>
  <c r="AU133"/>
  <c r="AU137"/>
  <c r="AI156"/>
  <c r="AI133"/>
  <c r="AI137"/>
  <c r="AT155"/>
  <c r="AT151"/>
  <c r="AE137" i="25"/>
  <c r="AE256" s="1"/>
  <c r="AH222" i="46"/>
  <c r="J204" i="47"/>
  <c r="J366" s="1"/>
  <c r="AG151" i="46"/>
  <c r="AG155"/>
  <c r="AU151"/>
  <c r="AU155"/>
  <c r="AA80" i="25"/>
  <c r="AM151" i="46"/>
  <c r="AM155"/>
  <c r="AD132" i="25"/>
  <c r="AD253" s="1"/>
  <c r="AG219" i="46"/>
  <c r="I199" i="47"/>
  <c r="I362" s="1"/>
  <c r="AK219" i="46"/>
  <c r="M199" i="47"/>
  <c r="M362" s="1"/>
  <c r="AH132" i="25"/>
  <c r="AH253" s="1"/>
  <c r="AC132"/>
  <c r="AC253" s="1"/>
  <c r="AF219" i="46"/>
  <c r="H199" i="47"/>
  <c r="H362" s="1"/>
  <c r="AB132" i="25"/>
  <c r="AB253" s="1"/>
  <c r="AE219" i="46"/>
  <c r="G199" i="47"/>
  <c r="G362" s="1"/>
  <c r="AF132" i="25"/>
  <c r="AF253" s="1"/>
  <c r="AI219" i="46"/>
  <c r="K199" i="47"/>
  <c r="K362" s="1"/>
  <c r="AD149" i="46"/>
  <c r="C104" i="36"/>
  <c r="Y120" i="25"/>
  <c r="D190" i="47"/>
  <c r="AB223" i="46"/>
  <c r="Y116" i="25"/>
  <c r="D187" i="47"/>
  <c r="AC120" i="25"/>
  <c r="H190" i="47"/>
  <c r="AN116" i="25"/>
  <c r="S187" i="47"/>
  <c r="AQ223" i="46"/>
  <c r="S206" i="47"/>
  <c r="AN139" i="25"/>
  <c r="J89" i="63"/>
  <c r="C91"/>
  <c r="C92" s="1"/>
  <c r="D92" s="1"/>
  <c r="H81" i="44"/>
  <c r="C229"/>
  <c r="AR139" i="25"/>
  <c r="W206" i="47"/>
  <c r="AU223" i="46"/>
  <c r="AR116" i="25"/>
  <c r="W187" i="47"/>
  <c r="AB120" i="25"/>
  <c r="AB116"/>
  <c r="AE223" i="46"/>
  <c r="G187" i="47"/>
  <c r="Y259" i="25"/>
  <c r="X140"/>
  <c r="X259" s="1"/>
  <c r="D367" i="47"/>
  <c r="C207"/>
  <c r="C367" s="1"/>
  <c r="AJ84" i="25"/>
  <c r="AJ88" s="1"/>
  <c r="AJ68"/>
  <c r="Z68"/>
  <c r="AD68"/>
  <c r="AF68"/>
  <c r="AN223" i="46"/>
  <c r="P187" i="47"/>
  <c r="P357" s="1"/>
  <c r="AK116" i="25"/>
  <c r="AI116"/>
  <c r="AI257" s="1"/>
  <c r="N187" i="47"/>
  <c r="AL223" i="46"/>
  <c r="F206" i="47"/>
  <c r="AA139" i="25"/>
  <c r="AE116"/>
  <c r="AH223" i="46"/>
  <c r="J187" i="47"/>
  <c r="AG116" i="25"/>
  <c r="AG257" s="1"/>
  <c r="L187" i="47"/>
  <c r="AJ223" i="46"/>
  <c r="AE80" i="25"/>
  <c r="AE84"/>
  <c r="AE88" s="1"/>
  <c r="AM80"/>
  <c r="AM84"/>
  <c r="AM88" s="1"/>
  <c r="AD148" i="46"/>
  <c r="C102" i="36"/>
  <c r="AD128" i="46"/>
  <c r="AD129"/>
  <c r="AK155"/>
  <c r="AK151"/>
  <c r="AI155"/>
  <c r="AI151"/>
  <c r="AQ80" i="25"/>
  <c r="AQ84"/>
  <c r="AQ88" s="1"/>
  <c r="AR151" i="46"/>
  <c r="AR155"/>
  <c r="AW151"/>
  <c r="AW155"/>
  <c r="AF151"/>
  <c r="AF155"/>
  <c r="X73" i="25"/>
  <c r="N107" i="36" s="1"/>
  <c r="AN153" i="46" s="1"/>
  <c r="Y80" i="25"/>
  <c r="H24" i="46"/>
  <c r="H206" s="1"/>
  <c r="F206"/>
  <c r="AQ116" i="25"/>
  <c r="V187" i="47"/>
  <c r="V357" s="1"/>
  <c r="AT223" i="46"/>
  <c r="M206" i="47"/>
  <c r="AH139" i="25"/>
  <c r="O206" i="47"/>
  <c r="AJ139" i="25"/>
  <c r="O187" i="47"/>
  <c r="O357" s="1"/>
  <c r="AM223" i="46"/>
  <c r="AJ116" i="25"/>
  <c r="AA68"/>
  <c r="AG68"/>
  <c r="C151" i="47"/>
  <c r="C336" s="1"/>
  <c r="D336"/>
  <c r="AE129" i="46"/>
  <c r="Z112" i="25" s="1"/>
  <c r="AE148" i="46"/>
  <c r="Z131" i="25" s="1"/>
  <c r="AE128" i="46"/>
  <c r="AH148"/>
  <c r="AC131" i="25" s="1"/>
  <c r="AH128" i="46"/>
  <c r="AH129"/>
  <c r="AC112" i="25" s="1"/>
  <c r="AR148" i="46"/>
  <c r="AM131" i="25" s="1"/>
  <c r="AR128" i="46"/>
  <c r="AR129"/>
  <c r="AM112" i="25" s="1"/>
  <c r="AJ128" i="46"/>
  <c r="AJ148"/>
  <c r="AE131" i="25" s="1"/>
  <c r="AJ129" i="46"/>
  <c r="AE112" i="25" s="1"/>
  <c r="AV128" i="46"/>
  <c r="AV129"/>
  <c r="AQ112" i="25" s="1"/>
  <c r="AV148" i="46"/>
  <c r="AQ131" i="25" s="1"/>
  <c r="AT148" i="46"/>
  <c r="AO131" i="25" s="1"/>
  <c r="AT128" i="46"/>
  <c r="AT129"/>
  <c r="AO112" i="25" s="1"/>
  <c r="AI148" i="46"/>
  <c r="AD131" i="25" s="1"/>
  <c r="AI128" i="46"/>
  <c r="AI129"/>
  <c r="AD112" i="25" s="1"/>
  <c r="AW128" i="46"/>
  <c r="AW129"/>
  <c r="AR112" i="25" s="1"/>
  <c r="AW148" i="46"/>
  <c r="AR131" i="25" s="1"/>
  <c r="AU129" i="46"/>
  <c r="AP112" i="25" s="1"/>
  <c r="AU148" i="46"/>
  <c r="AP131" i="25" s="1"/>
  <c r="AU128" i="46"/>
  <c r="G103" i="36"/>
  <c r="S103"/>
  <c r="F103"/>
  <c r="K103"/>
  <c r="M103"/>
  <c r="O103"/>
  <c r="L103"/>
  <c r="U103"/>
  <c r="E103"/>
  <c r="H103"/>
  <c r="R103"/>
  <c r="J103"/>
  <c r="V103"/>
  <c r="N103"/>
  <c r="Q103"/>
  <c r="P103"/>
  <c r="T103"/>
  <c r="I103"/>
  <c r="W103"/>
  <c r="Q206" i="47"/>
  <c r="AL139" i="25"/>
  <c r="AO223" i="46"/>
  <c r="AL116" i="25"/>
  <c r="AL257" s="1"/>
  <c r="Q187" i="47"/>
  <c r="Q357" s="1"/>
  <c r="Q205"/>
  <c r="AL138" i="25"/>
  <c r="D108" i="36"/>
  <c r="AO84" i="25"/>
  <c r="AO88" s="1"/>
  <c r="G108" i="36"/>
  <c r="AG154" i="46" s="1"/>
  <c r="H108" i="36"/>
  <c r="AH154" i="46" s="1"/>
  <c r="AI84" i="25"/>
  <c r="AI88" s="1"/>
  <c r="F108" i="36"/>
  <c r="AF154" i="46" s="1"/>
  <c r="N108" i="36"/>
  <c r="AN154" i="46" s="1"/>
  <c r="BS24"/>
  <c r="AN66" i="25"/>
  <c r="AR66"/>
  <c r="AH66"/>
  <c r="Y84"/>
  <c r="AF84"/>
  <c r="AF88" s="1"/>
  <c r="AQ257" l="1"/>
  <c r="D107" i="36"/>
  <c r="L357" i="47"/>
  <c r="J357"/>
  <c r="AE257" i="25"/>
  <c r="N357" i="47"/>
  <c r="AK257" i="25"/>
  <c r="G357" i="47"/>
  <c r="AL84" i="25"/>
  <c r="AL88" s="1"/>
  <c r="AH116"/>
  <c r="W357" i="47"/>
  <c r="AX137" i="46"/>
  <c r="AX133"/>
  <c r="C103" i="36"/>
  <c r="AL221" i="46"/>
  <c r="N203" i="47"/>
  <c r="N365" s="1"/>
  <c r="AI136" i="25"/>
  <c r="AI255" s="1"/>
  <c r="AH84"/>
  <c r="AH88" s="1"/>
  <c r="AH68"/>
  <c r="AN84"/>
  <c r="AN88" s="1"/>
  <c r="AN68"/>
  <c r="F204" i="47"/>
  <c r="F366" s="1"/>
  <c r="AD222" i="46"/>
  <c r="AA137" i="25"/>
  <c r="AA256" s="1"/>
  <c r="AI92"/>
  <c r="AO92"/>
  <c r="C108" i="36"/>
  <c r="AD154" i="46"/>
  <c r="Y88" i="25"/>
  <c r="AR68"/>
  <c r="AR84"/>
  <c r="AR88" s="1"/>
  <c r="N204" i="47"/>
  <c r="N366" s="1"/>
  <c r="AI137" i="25"/>
  <c r="AI256" s="1"/>
  <c r="AL222" i="46"/>
  <c r="AF222"/>
  <c r="AC137" i="25"/>
  <c r="AC256" s="1"/>
  <c r="H204" i="47"/>
  <c r="H366" s="1"/>
  <c r="AB137" i="25"/>
  <c r="AB256" s="1"/>
  <c r="AE222" i="46"/>
  <c r="G204" i="47"/>
  <c r="G366" s="1"/>
  <c r="AP111" i="25"/>
  <c r="AP252" s="1"/>
  <c r="AS218" i="46"/>
  <c r="AR218"/>
  <c r="AO111" i="25"/>
  <c r="AO252" s="1"/>
  <c r="AT218" i="46"/>
  <c r="AQ111" i="25"/>
  <c r="AQ252" s="1"/>
  <c r="AF218" i="46"/>
  <c r="AC111" i="25"/>
  <c r="AC252" s="1"/>
  <c r="Z111"/>
  <c r="Z252" s="1"/>
  <c r="AC218" i="46"/>
  <c r="AA138" i="25"/>
  <c r="F205" i="47"/>
  <c r="W205"/>
  <c r="AR138" i="25"/>
  <c r="R205" i="47"/>
  <c r="AM138" i="25"/>
  <c r="I201" i="47"/>
  <c r="AD134" i="25"/>
  <c r="AG224" i="46"/>
  <c r="AF138" i="25"/>
  <c r="K205" i="47"/>
  <c r="AX128" i="46"/>
  <c r="Y111" i="25"/>
  <c r="AB218" i="46"/>
  <c r="AX148"/>
  <c r="Y131" i="25"/>
  <c r="X131" s="1"/>
  <c r="AE92"/>
  <c r="Y257"/>
  <c r="AX149" i="46"/>
  <c r="AV219" s="1"/>
  <c r="D199" i="47"/>
  <c r="AB219" i="46"/>
  <c r="Y132" i="25"/>
  <c r="AH134"/>
  <c r="AK224" i="46"/>
  <c r="M201" i="47"/>
  <c r="AP138" i="25"/>
  <c r="U205" i="47"/>
  <c r="AB138" i="25"/>
  <c r="G205" i="47"/>
  <c r="AO138" i="25"/>
  <c r="T205" i="47"/>
  <c r="AD116" i="25"/>
  <c r="I187" i="47"/>
  <c r="AG223" i="46"/>
  <c r="AP116" i="25"/>
  <c r="U187" i="47"/>
  <c r="AS223" i="46"/>
  <c r="T190" i="47"/>
  <c r="AO120" i="25"/>
  <c r="AB92"/>
  <c r="AO68"/>
  <c r="AQ222" i="46"/>
  <c r="S204" i="47"/>
  <c r="S366" s="1"/>
  <c r="AN137" i="25"/>
  <c r="AN256" s="1"/>
  <c r="AK92"/>
  <c r="AU222" i="46"/>
  <c r="W204" i="47"/>
  <c r="W366" s="1"/>
  <c r="AR137" i="25"/>
  <c r="AR256" s="1"/>
  <c r="AN111"/>
  <c r="AN252" s="1"/>
  <c r="AQ218" i="46"/>
  <c r="AE218"/>
  <c r="AB111" i="25"/>
  <c r="AB252" s="1"/>
  <c r="AO218" i="46"/>
  <c r="AL111" i="25"/>
  <c r="AL252" s="1"/>
  <c r="AL218" i="46"/>
  <c r="AI111" i="25"/>
  <c r="AI252" s="1"/>
  <c r="AJ218" i="46"/>
  <c r="AG111" i="25"/>
  <c r="AG252" s="1"/>
  <c r="AK218" i="46"/>
  <c r="AH111" i="25"/>
  <c r="AH252" s="1"/>
  <c r="AI218" i="46"/>
  <c r="AF111" i="25"/>
  <c r="AF252" s="1"/>
  <c r="AK111"/>
  <c r="AK252" s="1"/>
  <c r="AN218" i="46"/>
  <c r="J205" i="47"/>
  <c r="AE138" i="25"/>
  <c r="AJ134"/>
  <c r="AM224" i="46"/>
  <c r="O201" i="47"/>
  <c r="E201"/>
  <c r="Z134" i="25"/>
  <c r="AC224" i="46"/>
  <c r="P201" i="47"/>
  <c r="AK134" i="25"/>
  <c r="AN224" i="46"/>
  <c r="AQ224"/>
  <c r="S201" i="47"/>
  <c r="AN134" i="25"/>
  <c r="AG134"/>
  <c r="AJ224" i="46"/>
  <c r="L201" i="47"/>
  <c r="Z120" i="25"/>
  <c r="X120" s="1"/>
  <c r="E190" i="47"/>
  <c r="E206"/>
  <c r="Z139" i="25"/>
  <c r="AP92"/>
  <c r="D201" i="47"/>
  <c r="Y134" i="25"/>
  <c r="AB224" i="46"/>
  <c r="AX151"/>
  <c r="AM222"/>
  <c r="O204" i="47"/>
  <c r="O366" s="1"/>
  <c r="AJ137" i="25"/>
  <c r="AJ256" s="1"/>
  <c r="Q204" i="47"/>
  <c r="Q366" s="1"/>
  <c r="AO222" i="46"/>
  <c r="AL137" i="25"/>
  <c r="AL256" s="1"/>
  <c r="R204" i="47"/>
  <c r="R366" s="1"/>
  <c r="AM137" i="25"/>
  <c r="AM256" s="1"/>
  <c r="AP222" i="46"/>
  <c r="AQ137" i="25"/>
  <c r="AQ256" s="1"/>
  <c r="AT222" i="46"/>
  <c r="V204" i="47"/>
  <c r="V366" s="1"/>
  <c r="X66" i="25"/>
  <c r="V105" i="36" s="1"/>
  <c r="AV150" i="46" s="1"/>
  <c r="Y68" i="25"/>
  <c r="C148" i="47"/>
  <c r="C337" s="1"/>
  <c r="D337"/>
  <c r="AQ138" i="25"/>
  <c r="V205" i="47"/>
  <c r="H201"/>
  <c r="AC134" i="25"/>
  <c r="AF224" i="46"/>
  <c r="N201" i="47"/>
  <c r="AI134" i="25"/>
  <c r="AL224" i="46"/>
  <c r="AM139" i="25"/>
  <c r="R206" i="47"/>
  <c r="AF139" i="25"/>
  <c r="K206" i="47"/>
  <c r="AJ257" i="25"/>
  <c r="V107" i="36"/>
  <c r="AV153" i="46" s="1"/>
  <c r="R107" i="36"/>
  <c r="AR153" i="46" s="1"/>
  <c r="AB257" i="25"/>
  <c r="AR257"/>
  <c r="AN257"/>
  <c r="Q107" i="36"/>
  <c r="AQ153" i="46" s="1"/>
  <c r="K107" i="36"/>
  <c r="AK153" i="46" s="1"/>
  <c r="AL258" i="25"/>
  <c r="H107" i="36"/>
  <c r="AH153" i="46" s="1"/>
  <c r="S107" i="36"/>
  <c r="AS153" i="46" s="1"/>
  <c r="AA257" i="25"/>
  <c r="F357" i="47"/>
  <c r="AC257" i="25"/>
  <c r="H357" i="47"/>
  <c r="AX156" i="46"/>
  <c r="AV223" s="1"/>
  <c r="I107" i="36"/>
  <c r="AI153" i="46" s="1"/>
  <c r="AF92" i="25"/>
  <c r="AU218" i="46"/>
  <c r="AR111" i="25"/>
  <c r="AR252" s="1"/>
  <c r="AG218" i="46"/>
  <c r="AD111" i="25"/>
  <c r="AD252" s="1"/>
  <c r="AH218" i="46"/>
  <c r="AE111" i="25"/>
  <c r="AE252" s="1"/>
  <c r="AM111"/>
  <c r="AM252" s="1"/>
  <c r="AP218" i="46"/>
  <c r="AD153"/>
  <c r="J107" i="36"/>
  <c r="AJ153" i="46" s="1"/>
  <c r="X80" i="25"/>
  <c r="R109" i="36" s="1"/>
  <c r="E107"/>
  <c r="AE153" i="46" s="1"/>
  <c r="P107" i="36"/>
  <c r="AP153" i="46" s="1"/>
  <c r="M107" i="36"/>
  <c r="AM153" i="46" s="1"/>
  <c r="W107" i="36"/>
  <c r="AW153" i="46" s="1"/>
  <c r="L107" i="36"/>
  <c r="AL153" i="46" s="1"/>
  <c r="F201" i="47"/>
  <c r="AA134" i="25"/>
  <c r="AA258" s="1"/>
  <c r="AD224" i="46"/>
  <c r="AR134" i="25"/>
  <c r="AR258" s="1"/>
  <c r="AU224" i="46"/>
  <c r="W201" i="47"/>
  <c r="W364" s="1"/>
  <c r="AM134" i="25"/>
  <c r="AP224" i="46"/>
  <c r="R201" i="47"/>
  <c r="R364" s="1"/>
  <c r="AQ92" i="25"/>
  <c r="AD138"/>
  <c r="I205" i="47"/>
  <c r="AF134" i="25"/>
  <c r="AI224" i="46"/>
  <c r="K201" i="47"/>
  <c r="K364" s="1"/>
  <c r="AX129" i="46"/>
  <c r="Y112" i="25"/>
  <c r="X112" s="1"/>
  <c r="AM92"/>
  <c r="AJ92"/>
  <c r="J81" i="44"/>
  <c r="H229" s="1"/>
  <c r="F229"/>
  <c r="D357" i="47"/>
  <c r="AH138" i="25"/>
  <c r="M205" i="47"/>
  <c r="U201"/>
  <c r="U364" s="1"/>
  <c r="AP134" i="25"/>
  <c r="AP258" s="1"/>
  <c r="AS224" i="46"/>
  <c r="G201" i="47"/>
  <c r="G364" s="1"/>
  <c r="AB134" i="25"/>
  <c r="AE224" i="46"/>
  <c r="AO134" i="25"/>
  <c r="AR224" i="46"/>
  <c r="T201" i="47"/>
  <c r="T364" s="1"/>
  <c r="I190"/>
  <c r="AD120" i="25"/>
  <c r="AD139"/>
  <c r="I206" i="47"/>
  <c r="U190"/>
  <c r="AP120" i="25"/>
  <c r="U206" i="47"/>
  <c r="AP139" i="25"/>
  <c r="AO139"/>
  <c r="T206" i="47"/>
  <c r="AO116" i="25"/>
  <c r="AO257" s="1"/>
  <c r="T187" i="47"/>
  <c r="AR223" i="46"/>
  <c r="AL92" i="25"/>
  <c r="AQ68"/>
  <c r="AK137"/>
  <c r="AK256" s="1"/>
  <c r="AN222" i="46"/>
  <c r="P204" i="47"/>
  <c r="P366" s="1"/>
  <c r="AJ222" i="46"/>
  <c r="L204" i="47"/>
  <c r="L366" s="1"/>
  <c r="AG137" i="25"/>
  <c r="AG256" s="1"/>
  <c r="AR222" i="46"/>
  <c r="AO137" i="25"/>
  <c r="AO256" s="1"/>
  <c r="T204" i="47"/>
  <c r="T366" s="1"/>
  <c r="AJ111" i="25"/>
  <c r="AJ252" s="1"/>
  <c r="AM218" i="46"/>
  <c r="AD218"/>
  <c r="AA111" i="25"/>
  <c r="AA252" s="1"/>
  <c r="AC92"/>
  <c r="AE134"/>
  <c r="AH224" i="46"/>
  <c r="J201" i="47"/>
  <c r="J364" s="1"/>
  <c r="AJ138" i="25"/>
  <c r="O205" i="47"/>
  <c r="Z138" i="25"/>
  <c r="E205" i="47"/>
  <c r="AK138" i="25"/>
  <c r="P205" i="47"/>
  <c r="AN138" i="25"/>
  <c r="S205" i="47"/>
  <c r="AG138" i="25"/>
  <c r="L205" i="47"/>
  <c r="AC223" i="46"/>
  <c r="Z116" i="25"/>
  <c r="E187" i="47"/>
  <c r="Y138" i="25"/>
  <c r="D205" i="47"/>
  <c r="AX155" i="46"/>
  <c r="U204" i="47"/>
  <c r="U366" s="1"/>
  <c r="AS222" i="46"/>
  <c r="AP137" i="25"/>
  <c r="AP256" s="1"/>
  <c r="AC222" i="46"/>
  <c r="E204" i="47"/>
  <c r="E366" s="1"/>
  <c r="Z137" i="25"/>
  <c r="Z256" s="1"/>
  <c r="AK222" i="46"/>
  <c r="M204" i="47"/>
  <c r="M366" s="1"/>
  <c r="AH137" i="25"/>
  <c r="AH256" s="1"/>
  <c r="AD137"/>
  <c r="AD256" s="1"/>
  <c r="I204" i="47"/>
  <c r="I366" s="1"/>
  <c r="AG222" i="46"/>
  <c r="AD92" i="25"/>
  <c r="AQ134"/>
  <c r="AT224" i="46"/>
  <c r="V201" i="47"/>
  <c r="AC138" i="25"/>
  <c r="H205" i="47"/>
  <c r="N205"/>
  <c r="AI138" i="25"/>
  <c r="AM116"/>
  <c r="R187" i="47"/>
  <c r="AP223" i="46"/>
  <c r="R190" i="47"/>
  <c r="AM120" i="25"/>
  <c r="AI223" i="46"/>
  <c r="AF116" i="25"/>
  <c r="K187" i="47"/>
  <c r="K190"/>
  <c r="AF120" i="25"/>
  <c r="S357" i="47"/>
  <c r="F107" i="36"/>
  <c r="AF153" i="46" s="1"/>
  <c r="G107" i="36"/>
  <c r="AG153" i="46" s="1"/>
  <c r="Q364" i="47"/>
  <c r="AH257" i="25"/>
  <c r="M357" i="47"/>
  <c r="U107" i="36"/>
  <c r="AU153" i="46" s="1"/>
  <c r="O107" i="36"/>
  <c r="AO153" i="46" s="1"/>
  <c r="T107" i="36"/>
  <c r="AT153" i="46" s="1"/>
  <c r="X139" i="25"/>
  <c r="V364" i="47" l="1"/>
  <c r="Z257" i="25"/>
  <c r="AE258"/>
  <c r="N109" i="36"/>
  <c r="AN136" i="46" s="1"/>
  <c r="AI119" i="25" s="1"/>
  <c r="V109" i="36"/>
  <c r="S109"/>
  <c r="J109"/>
  <c r="AQ258" i="25"/>
  <c r="E357" i="47"/>
  <c r="T357"/>
  <c r="AO258" i="25"/>
  <c r="AB258"/>
  <c r="AF258"/>
  <c r="AM258"/>
  <c r="F364" i="47"/>
  <c r="I109" i="36"/>
  <c r="AI142" i="46" s="1"/>
  <c r="H109" i="36"/>
  <c r="AH134" i="46" s="1"/>
  <c r="Q109" i="36"/>
  <c r="AQ135" i="46" s="1"/>
  <c r="X138" i="25"/>
  <c r="C190" i="47"/>
  <c r="K357"/>
  <c r="C206"/>
  <c r="AN142" i="46"/>
  <c r="AP136" i="25"/>
  <c r="AP255" s="1"/>
  <c r="AS221" i="46"/>
  <c r="U203" i="47"/>
  <c r="U365" s="1"/>
  <c r="AH142" i="46"/>
  <c r="AH136"/>
  <c r="AC119" i="25" s="1"/>
  <c r="AR136" i="46"/>
  <c r="AM119" i="25" s="1"/>
  <c r="AR134" i="46"/>
  <c r="AR135"/>
  <c r="AR142"/>
  <c r="AV135"/>
  <c r="AV134"/>
  <c r="AV142"/>
  <c r="AV136"/>
  <c r="AQ119" i="25" s="1"/>
  <c r="AQ133"/>
  <c r="AQ254" s="1"/>
  <c r="V200" i="47"/>
  <c r="V363" s="1"/>
  <c r="AT220" i="46"/>
  <c r="AU221"/>
  <c r="W203" i="47"/>
  <c r="W365" s="1"/>
  <c r="AR136" i="25"/>
  <c r="AR255" s="1"/>
  <c r="AN221" i="46"/>
  <c r="P203" i="47"/>
  <c r="P365" s="1"/>
  <c r="AK136" i="25"/>
  <c r="AK255" s="1"/>
  <c r="K109" i="36"/>
  <c r="E109"/>
  <c r="W109"/>
  <c r="P109"/>
  <c r="L109"/>
  <c r="M109"/>
  <c r="AG221" i="46"/>
  <c r="I203" i="47"/>
  <c r="I365" s="1"/>
  <c r="AD136" i="25"/>
  <c r="AD255" s="1"/>
  <c r="AC136"/>
  <c r="AC255" s="1"/>
  <c r="AF221" i="46"/>
  <c r="H203" i="47"/>
  <c r="H365" s="1"/>
  <c r="AO221" i="46"/>
  <c r="Q203" i="47"/>
  <c r="Q365" s="1"/>
  <c r="AL136" i="25"/>
  <c r="AL255" s="1"/>
  <c r="R203" i="47"/>
  <c r="R365" s="1"/>
  <c r="AM136" i="25"/>
  <c r="AM255" s="1"/>
  <c r="AP221" i="46"/>
  <c r="AT221"/>
  <c r="V203" i="47"/>
  <c r="V365" s="1"/>
  <c r="AQ136" i="25"/>
  <c r="AQ255" s="1"/>
  <c r="D105" i="36"/>
  <c r="X68" i="25"/>
  <c r="W106" i="36" s="1"/>
  <c r="P105"/>
  <c r="AP150" i="46" s="1"/>
  <c r="N105" i="36"/>
  <c r="AN150" i="46" s="1"/>
  <c r="R105" i="36"/>
  <c r="AR150" i="46" s="1"/>
  <c r="G105" i="36"/>
  <c r="AG150" i="46" s="1"/>
  <c r="Q105" i="36"/>
  <c r="AQ150" i="46" s="1"/>
  <c r="U105" i="36"/>
  <c r="AU150" i="46" s="1"/>
  <c r="J105" i="36"/>
  <c r="AJ150" i="46" s="1"/>
  <c r="F105" i="36"/>
  <c r="AF150" i="46" s="1"/>
  <c r="L105" i="36"/>
  <c r="AL150" i="46" s="1"/>
  <c r="H105" i="36"/>
  <c r="AH150" i="46" s="1"/>
  <c r="O105" i="36"/>
  <c r="AO150" i="46" s="1"/>
  <c r="E105" i="36"/>
  <c r="AE150" i="46" s="1"/>
  <c r="I105" i="36"/>
  <c r="AI150" i="46" s="1"/>
  <c r="K105" i="36"/>
  <c r="AK150" i="46" s="1"/>
  <c r="AV224"/>
  <c r="Y258" i="25"/>
  <c r="X134"/>
  <c r="X258" s="1"/>
  <c r="X132"/>
  <c r="X253" s="1"/>
  <c r="Y253"/>
  <c r="D362" i="47"/>
  <c r="C199"/>
  <c r="C362" s="1"/>
  <c r="X111" i="25"/>
  <c r="X252" s="1"/>
  <c r="Y252"/>
  <c r="AR92"/>
  <c r="Y137"/>
  <c r="D204" i="47"/>
  <c r="AB222" i="46"/>
  <c r="AX154"/>
  <c r="AV222" s="1"/>
  <c r="AH92" i="25"/>
  <c r="R357" i="47"/>
  <c r="C205"/>
  <c r="C107" i="36"/>
  <c r="T109"/>
  <c r="U109"/>
  <c r="F109"/>
  <c r="D109"/>
  <c r="N364" i="47"/>
  <c r="AC258" i="25"/>
  <c r="L364" i="47"/>
  <c r="AG258" i="25"/>
  <c r="AN258"/>
  <c r="P364" i="47"/>
  <c r="E364"/>
  <c r="O364"/>
  <c r="AJ258" i="25"/>
  <c r="T105" i="36"/>
  <c r="AT150" i="46" s="1"/>
  <c r="U357" i="47"/>
  <c r="AD257" i="25"/>
  <c r="X116"/>
  <c r="X257" s="1"/>
  <c r="I364" i="47"/>
  <c r="W105" i="36"/>
  <c r="AW150" i="46" s="1"/>
  <c r="X84" i="25"/>
  <c r="S105" i="36"/>
  <c r="AS150" i="46" s="1"/>
  <c r="M106" i="36"/>
  <c r="T203" i="47"/>
  <c r="T365" s="1"/>
  <c r="AO136" i="25"/>
  <c r="AO255" s="1"/>
  <c r="AR221" i="46"/>
  <c r="AI135"/>
  <c r="AI136"/>
  <c r="AD119" i="25" s="1"/>
  <c r="O203" i="47"/>
  <c r="O365" s="1"/>
  <c r="AJ136" i="25"/>
  <c r="AJ255" s="1"/>
  <c r="AM221" i="46"/>
  <c r="AS135"/>
  <c r="AS142"/>
  <c r="AS136"/>
  <c r="AN119" i="25" s="1"/>
  <c r="AS134" i="46"/>
  <c r="AB136" i="25"/>
  <c r="AB255" s="1"/>
  <c r="AE221" i="46"/>
  <c r="G203" i="47"/>
  <c r="G365" s="1"/>
  <c r="F203"/>
  <c r="F365" s="1"/>
  <c r="AA136" i="25"/>
  <c r="AA255" s="1"/>
  <c r="AD221" i="46"/>
  <c r="AJ136"/>
  <c r="AE119" i="25" s="1"/>
  <c r="AJ142" i="46"/>
  <c r="AJ135"/>
  <c r="AJ134"/>
  <c r="L203" i="47"/>
  <c r="L365" s="1"/>
  <c r="AG136" i="25"/>
  <c r="AG255" s="1"/>
  <c r="AJ221" i="46"/>
  <c r="AH136" i="25"/>
  <c r="AH255" s="1"/>
  <c r="AK221" i="46"/>
  <c r="M203" i="47"/>
  <c r="M365" s="1"/>
  <c r="Z136" i="25"/>
  <c r="Z255" s="1"/>
  <c r="AC221" i="46"/>
  <c r="E203" i="47"/>
  <c r="E365" s="1"/>
  <c r="AE136" i="25"/>
  <c r="AE255" s="1"/>
  <c r="AH221" i="46"/>
  <c r="J203" i="47"/>
  <c r="J365" s="1"/>
  <c r="Y136" i="25"/>
  <c r="AB221" i="46"/>
  <c r="D203" i="47"/>
  <c r="AX153" i="46"/>
  <c r="AV221" s="1"/>
  <c r="AN136" i="25"/>
  <c r="AN255" s="1"/>
  <c r="AQ221" i="46"/>
  <c r="S203" i="47"/>
  <c r="S365" s="1"/>
  <c r="AI221" i="46"/>
  <c r="K203" i="47"/>
  <c r="K365" s="1"/>
  <c r="AF136" i="25"/>
  <c r="AF255" s="1"/>
  <c r="D364" i="47"/>
  <c r="C201"/>
  <c r="X88" i="25"/>
  <c r="Y92"/>
  <c r="D99" i="36"/>
  <c r="AN92" i="25"/>
  <c r="S99" i="36"/>
  <c r="AF257" i="25"/>
  <c r="AM257"/>
  <c r="V106" i="36"/>
  <c r="C187" i="47"/>
  <c r="C357" s="1"/>
  <c r="O109" i="36"/>
  <c r="G109"/>
  <c r="AI258" i="25"/>
  <c r="H364" i="47"/>
  <c r="D106" i="36"/>
  <c r="S364" i="47"/>
  <c r="AK258" i="25"/>
  <c r="Z258"/>
  <c r="T106" i="36"/>
  <c r="AP257" i="25"/>
  <c r="I357" i="47"/>
  <c r="M364"/>
  <c r="AH258" i="25"/>
  <c r="AV218" i="46"/>
  <c r="AD258" i="25"/>
  <c r="M105" i="36"/>
  <c r="AM150" i="46" s="1"/>
  <c r="AQ134" l="1"/>
  <c r="AN134"/>
  <c r="S106" i="36"/>
  <c r="AN135" i="46"/>
  <c r="AI118" i="25" s="1"/>
  <c r="AH135" i="46"/>
  <c r="AC118" i="25" s="1"/>
  <c r="C364" i="47"/>
  <c r="AI134" i="46"/>
  <c r="I188" i="47" s="1"/>
  <c r="AQ136" i="46"/>
  <c r="AL119" i="25" s="1"/>
  <c r="AQ142" i="46"/>
  <c r="Q195" i="47" s="1"/>
  <c r="D365"/>
  <c r="C203"/>
  <c r="C365" s="1"/>
  <c r="Y255" i="25"/>
  <c r="X136"/>
  <c r="X255" s="1"/>
  <c r="AE118"/>
  <c r="J189" i="47"/>
  <c r="S189"/>
  <c r="AN118" i="25"/>
  <c r="I195" i="47"/>
  <c r="AD125" i="25"/>
  <c r="S200" i="47"/>
  <c r="S363" s="1"/>
  <c r="AN133" i="25"/>
  <c r="AN254" s="1"/>
  <c r="AQ220" i="46"/>
  <c r="W200" i="47"/>
  <c r="W363" s="1"/>
  <c r="AU220" i="46"/>
  <c r="AR133" i="25"/>
  <c r="AR254" s="1"/>
  <c r="AO133"/>
  <c r="AO254" s="1"/>
  <c r="T200" i="47"/>
  <c r="T363" s="1"/>
  <c r="AR220" i="46"/>
  <c r="AD142"/>
  <c r="AD134"/>
  <c r="AD135"/>
  <c r="AD136"/>
  <c r="C109" i="36"/>
  <c r="AU136" i="46"/>
  <c r="AP119" i="25" s="1"/>
  <c r="AU142" i="46"/>
  <c r="AU134"/>
  <c r="AU135"/>
  <c r="Y256" i="25"/>
  <c r="X137"/>
  <c r="X256" s="1"/>
  <c r="AI220" i="46"/>
  <c r="AF133" i="25"/>
  <c r="AF254" s="1"/>
  <c r="K200" i="47"/>
  <c r="K363" s="1"/>
  <c r="Z133" i="25"/>
  <c r="Z254" s="1"/>
  <c r="E200" i="47"/>
  <c r="E363" s="1"/>
  <c r="AC220" i="46"/>
  <c r="H200" i="47"/>
  <c r="H363" s="1"/>
  <c r="AF220" i="46"/>
  <c r="AC133" i="25"/>
  <c r="AC254" s="1"/>
  <c r="AA133"/>
  <c r="AA254" s="1"/>
  <c r="F200" i="47"/>
  <c r="F363" s="1"/>
  <c r="AD220" i="46"/>
  <c r="AS220"/>
  <c r="AP133" i="25"/>
  <c r="AP254" s="1"/>
  <c r="U200" i="47"/>
  <c r="U363" s="1"/>
  <c r="AB133" i="25"/>
  <c r="AB254" s="1"/>
  <c r="G200" i="47"/>
  <c r="G363" s="1"/>
  <c r="AE220" i="46"/>
  <c r="N200" i="47"/>
  <c r="N363" s="1"/>
  <c r="AI133" i="25"/>
  <c r="AI254" s="1"/>
  <c r="AL220" i="46"/>
  <c r="G106" i="36"/>
  <c r="F106"/>
  <c r="J106"/>
  <c r="R106"/>
  <c r="P106"/>
  <c r="I106"/>
  <c r="O106"/>
  <c r="L106"/>
  <c r="U106"/>
  <c r="Q106"/>
  <c r="N106"/>
  <c r="K106"/>
  <c r="E106"/>
  <c r="H106"/>
  <c r="AL134" i="46"/>
  <c r="AL135"/>
  <c r="AL136"/>
  <c r="AG119" i="25" s="1"/>
  <c r="AL142" i="46"/>
  <c r="AW134"/>
  <c r="AW136"/>
  <c r="AR119" i="25" s="1"/>
  <c r="AW142" i="46"/>
  <c r="AW135"/>
  <c r="AK134"/>
  <c r="AK135"/>
  <c r="AK142"/>
  <c r="AK136"/>
  <c r="AF119" i="25" s="1"/>
  <c r="V195" i="47"/>
  <c r="AQ125" i="25"/>
  <c r="AQ118"/>
  <c r="V189" i="47"/>
  <c r="AM118" i="25"/>
  <c r="R189" i="47"/>
  <c r="AL117" i="25"/>
  <c r="Q188" i="47"/>
  <c r="H189"/>
  <c r="AC117" i="25"/>
  <c r="AF228" i="46"/>
  <c r="H188" i="47"/>
  <c r="N189"/>
  <c r="X92" i="25"/>
  <c r="M200" i="47"/>
  <c r="M363" s="1"/>
  <c r="AK220" i="46"/>
  <c r="AH133" i="25"/>
  <c r="AH254" s="1"/>
  <c r="AW132" i="46"/>
  <c r="AR115" i="25" s="1"/>
  <c r="AW143" i="46"/>
  <c r="AW130"/>
  <c r="AW152"/>
  <c r="AW131"/>
  <c r="AT143"/>
  <c r="AT131"/>
  <c r="AT132"/>
  <c r="AO115" i="25" s="1"/>
  <c r="AT130" i="46"/>
  <c r="AT152"/>
  <c r="AV132"/>
  <c r="AQ115" i="25" s="1"/>
  <c r="AV131" i="46"/>
  <c r="AV143"/>
  <c r="AV130"/>
  <c r="AV152"/>
  <c r="AS152"/>
  <c r="AS143"/>
  <c r="AS130"/>
  <c r="AS131"/>
  <c r="AS132"/>
  <c r="AN115" i="25" s="1"/>
  <c r="AD130" i="46"/>
  <c r="AD132"/>
  <c r="AD131"/>
  <c r="AD152"/>
  <c r="AD143"/>
  <c r="AG136"/>
  <c r="AB119" i="25" s="1"/>
  <c r="AG142" i="46"/>
  <c r="AG134"/>
  <c r="AG135"/>
  <c r="AO142"/>
  <c r="AO136"/>
  <c r="AJ119" i="25" s="1"/>
  <c r="AO134" i="46"/>
  <c r="AO135"/>
  <c r="AS124"/>
  <c r="AS141"/>
  <c r="AS145"/>
  <c r="AS123"/>
  <c r="AD123"/>
  <c r="AD145"/>
  <c r="AD124"/>
  <c r="AD141"/>
  <c r="F99" i="36"/>
  <c r="E99"/>
  <c r="L99"/>
  <c r="J99"/>
  <c r="G99"/>
  <c r="U99"/>
  <c r="V99"/>
  <c r="R99"/>
  <c r="N99"/>
  <c r="T99"/>
  <c r="P99"/>
  <c r="K99"/>
  <c r="O99"/>
  <c r="Q99"/>
  <c r="H99"/>
  <c r="I99"/>
  <c r="AH228" i="46"/>
  <c r="J188" i="47"/>
  <c r="AE117" i="25"/>
  <c r="AE125"/>
  <c r="J195" i="47"/>
  <c r="AN117" i="25"/>
  <c r="AQ228" i="46"/>
  <c r="S188" i="47"/>
  <c r="S195"/>
  <c r="AN125" i="25"/>
  <c r="AD118"/>
  <c r="I189" i="47"/>
  <c r="AM143" i="46"/>
  <c r="AM130"/>
  <c r="AM131"/>
  <c r="AM132"/>
  <c r="AH115" i="25" s="1"/>
  <c r="AM152" i="46"/>
  <c r="AF135"/>
  <c r="AF136"/>
  <c r="AA119" i="25" s="1"/>
  <c r="AF134" i="46"/>
  <c r="AF142"/>
  <c r="AT134"/>
  <c r="AT135"/>
  <c r="AT142"/>
  <c r="AT136"/>
  <c r="AO119" i="25" s="1"/>
  <c r="D366" i="47"/>
  <c r="C204"/>
  <c r="C366" s="1"/>
  <c r="I200"/>
  <c r="I363" s="1"/>
  <c r="AD133" i="25"/>
  <c r="AD254" s="1"/>
  <c r="AG220" i="46"/>
  <c r="AJ133" i="25"/>
  <c r="AJ254" s="1"/>
  <c r="O200" i="47"/>
  <c r="O363" s="1"/>
  <c r="AM220" i="46"/>
  <c r="AG133" i="25"/>
  <c r="AG254" s="1"/>
  <c r="AJ220" i="46"/>
  <c r="L200" i="47"/>
  <c r="L363" s="1"/>
  <c r="AE133" i="25"/>
  <c r="AE254" s="1"/>
  <c r="J200" i="47"/>
  <c r="J363" s="1"/>
  <c r="AH220" i="46"/>
  <c r="Q200" i="47"/>
  <c r="Q363" s="1"/>
  <c r="AO220" i="46"/>
  <c r="AL133" i="25"/>
  <c r="AL254" s="1"/>
  <c r="AP220" i="46"/>
  <c r="R200" i="47"/>
  <c r="R363" s="1"/>
  <c r="AM133" i="25"/>
  <c r="AM254" s="1"/>
  <c r="AK133"/>
  <c r="AK254" s="1"/>
  <c r="P200" i="47"/>
  <c r="P363" s="1"/>
  <c r="AN220" i="46"/>
  <c r="AD150"/>
  <c r="C105" i="36"/>
  <c r="AM135" i="46"/>
  <c r="AM136"/>
  <c r="AH119" i="25" s="1"/>
  <c r="AM142" i="46"/>
  <c r="AM134"/>
  <c r="AP142"/>
  <c r="AP136"/>
  <c r="AK119" i="25" s="1"/>
  <c r="AP135" i="46"/>
  <c r="AP134"/>
  <c r="AE134"/>
  <c r="AE135"/>
  <c r="AE136"/>
  <c r="Z119" i="25" s="1"/>
  <c r="AE142" i="46"/>
  <c r="AQ117" i="25"/>
  <c r="AT228" i="46"/>
  <c r="V188" i="47"/>
  <c r="AM125" i="25"/>
  <c r="R195" i="47"/>
  <c r="AM117" i="25"/>
  <c r="AM262" s="1"/>
  <c r="AP228" i="46"/>
  <c r="R188" i="47"/>
  <c r="AL125" i="25"/>
  <c r="AL118"/>
  <c r="Q189" i="47"/>
  <c r="H195"/>
  <c r="AC125" i="25"/>
  <c r="AI125"/>
  <c r="N195" i="47"/>
  <c r="AI117" i="25"/>
  <c r="AL228" i="46"/>
  <c r="N188" i="47"/>
  <c r="M99" i="36"/>
  <c r="W99"/>
  <c r="AI262" i="25" l="1"/>
  <c r="AO228" i="46"/>
  <c r="C106" i="36"/>
  <c r="AD117" i="25"/>
  <c r="V358" i="47"/>
  <c r="AQ262" i="25"/>
  <c r="AG228" i="46"/>
  <c r="N358" i="47"/>
  <c r="R358"/>
  <c r="AE262" i="25"/>
  <c r="AM145" i="46"/>
  <c r="AM123"/>
  <c r="AM124"/>
  <c r="AM141"/>
  <c r="AW124"/>
  <c r="AW141"/>
  <c r="AW123"/>
  <c r="AW145"/>
  <c r="Z125" i="25"/>
  <c r="E195" i="47"/>
  <c r="Z118" i="25"/>
  <c r="E189" i="47"/>
  <c r="AK117" i="25"/>
  <c r="AN228" i="46"/>
  <c r="P188" i="47"/>
  <c r="AH117" i="25"/>
  <c r="AK228" i="46"/>
  <c r="M188" i="47"/>
  <c r="AB220" i="46"/>
  <c r="AX150"/>
  <c r="AV220" s="1"/>
  <c r="Y133" i="25"/>
  <c r="D200" i="47"/>
  <c r="T195"/>
  <c r="AO125" i="25"/>
  <c r="T188" i="47"/>
  <c r="AO117" i="25"/>
  <c r="AR228" i="46"/>
  <c r="F195" i="47"/>
  <c r="AA125" i="25"/>
  <c r="AH135"/>
  <c r="M202" i="47"/>
  <c r="AH114" i="25"/>
  <c r="M186" i="47"/>
  <c r="AH126" i="25"/>
  <c r="M196" i="47"/>
  <c r="AI124" i="46"/>
  <c r="AI141"/>
  <c r="AI123"/>
  <c r="AI145"/>
  <c r="AQ145"/>
  <c r="AQ123"/>
  <c r="AQ124"/>
  <c r="AQ141"/>
  <c r="AK145"/>
  <c r="AK123"/>
  <c r="AK124"/>
  <c r="AK141"/>
  <c r="AT124"/>
  <c r="AT145"/>
  <c r="AT123"/>
  <c r="AT141"/>
  <c r="AR124"/>
  <c r="AR141"/>
  <c r="AR123"/>
  <c r="AR145"/>
  <c r="AU141"/>
  <c r="AU124"/>
  <c r="AU145"/>
  <c r="AU123"/>
  <c r="AJ123"/>
  <c r="AJ145"/>
  <c r="AJ124"/>
  <c r="AJ141"/>
  <c r="AE123"/>
  <c r="AE145"/>
  <c r="AE141"/>
  <c r="AE124"/>
  <c r="Y107" i="25"/>
  <c r="D184" i="47"/>
  <c r="AB226" i="46"/>
  <c r="Y106" i="25"/>
  <c r="D183" i="47"/>
  <c r="S198"/>
  <c r="AN128" i="25"/>
  <c r="AN107"/>
  <c r="S184" i="47"/>
  <c r="AX134" i="46"/>
  <c r="AM228"/>
  <c r="O188" i="47"/>
  <c r="AJ117" i="25"/>
  <c r="O195" i="47"/>
  <c r="AJ125" i="25"/>
  <c r="AB117"/>
  <c r="AE228" i="46"/>
  <c r="G188" i="47"/>
  <c r="D196"/>
  <c r="Y126" i="25"/>
  <c r="D186" i="47"/>
  <c r="Y114" i="25"/>
  <c r="D185" i="47"/>
  <c r="Y113" i="25"/>
  <c r="AB227" i="46"/>
  <c r="AN113" i="25"/>
  <c r="S185" i="47"/>
  <c r="AQ227" i="46"/>
  <c r="S202" i="47"/>
  <c r="AN135" i="25"/>
  <c r="AQ135"/>
  <c r="V202" i="47"/>
  <c r="AQ126" i="25"/>
  <c r="V196" i="47"/>
  <c r="T202"/>
  <c r="AO135" i="25"/>
  <c r="T196" i="47"/>
  <c r="AO126" i="25"/>
  <c r="W186" i="47"/>
  <c r="AR114" i="25"/>
  <c r="AR113"/>
  <c r="W185" i="47"/>
  <c r="AU227" i="46"/>
  <c r="AF118" i="25"/>
  <c r="K189" i="47"/>
  <c r="W189"/>
  <c r="AR118" i="25"/>
  <c r="L195" i="47"/>
  <c r="AG125" i="25"/>
  <c r="AG118"/>
  <c r="L189" i="47"/>
  <c r="AH131" i="46"/>
  <c r="AH132"/>
  <c r="AC115" i="25" s="1"/>
  <c r="AH152" i="46"/>
  <c r="AH143"/>
  <c r="AH130"/>
  <c r="AK131"/>
  <c r="AK132"/>
  <c r="AF115" i="25" s="1"/>
  <c r="AK152" i="46"/>
  <c r="AK143"/>
  <c r="AK130"/>
  <c r="AQ152"/>
  <c r="AQ143"/>
  <c r="AQ130"/>
  <c r="AQ131"/>
  <c r="AQ132"/>
  <c r="AL115" i="25" s="1"/>
  <c r="AL130" i="46"/>
  <c r="AL152"/>
  <c r="AL131"/>
  <c r="AL132"/>
  <c r="AG115" i="25" s="1"/>
  <c r="AL143" i="46"/>
  <c r="AI143"/>
  <c r="AI152"/>
  <c r="AI130"/>
  <c r="AI131"/>
  <c r="AI132"/>
  <c r="AD115" i="25" s="1"/>
  <c r="AR152" i="46"/>
  <c r="AR130"/>
  <c r="AR131"/>
  <c r="AR132"/>
  <c r="AM115" i="25" s="1"/>
  <c r="AR143" i="46"/>
  <c r="AF130"/>
  <c r="AF131"/>
  <c r="AF132"/>
  <c r="AA115" i="25" s="1"/>
  <c r="AF152" i="46"/>
  <c r="AF143"/>
  <c r="U189" i="47"/>
  <c r="AP118" i="25"/>
  <c r="AP125"/>
  <c r="U195" i="47"/>
  <c r="Y118" i="25"/>
  <c r="AX135" i="46"/>
  <c r="D189" i="47"/>
  <c r="Y125" i="25"/>
  <c r="D195" i="47"/>
  <c r="AX142" i="46"/>
  <c r="S358" i="47"/>
  <c r="AN262" i="25"/>
  <c r="J358" i="47"/>
  <c r="C99" i="36"/>
  <c r="Q358" i="47"/>
  <c r="AL262" i="25"/>
  <c r="AD262"/>
  <c r="E188" i="47"/>
  <c r="Z117" i="25"/>
  <c r="AC228" i="46"/>
  <c r="P189" i="47"/>
  <c r="AK118" i="25"/>
  <c r="AK125"/>
  <c r="P195" i="47"/>
  <c r="AH125" i="25"/>
  <c r="M195" i="47"/>
  <c r="M189"/>
  <c r="AH118" i="25"/>
  <c r="AO118"/>
  <c r="T189" i="47"/>
  <c r="AD228" i="46"/>
  <c r="F188" i="47"/>
  <c r="AA117" i="25"/>
  <c r="AA118"/>
  <c r="F189" i="47"/>
  <c r="AK227" i="46"/>
  <c r="AH113" i="25"/>
  <c r="AH261" s="1"/>
  <c r="M185" i="47"/>
  <c r="M356" s="1"/>
  <c r="AH123" i="46"/>
  <c r="AH145"/>
  <c r="AH124"/>
  <c r="AH141"/>
  <c r="AO124"/>
  <c r="AO141"/>
  <c r="AO145"/>
  <c r="AO123"/>
  <c r="AP124"/>
  <c r="AP141"/>
  <c r="AP123"/>
  <c r="AP145"/>
  <c r="AN123"/>
  <c r="AN145"/>
  <c r="AN124"/>
  <c r="AN141"/>
  <c r="AV145"/>
  <c r="AV123"/>
  <c r="AV124"/>
  <c r="AV141"/>
  <c r="AG123"/>
  <c r="AG145"/>
  <c r="AG124"/>
  <c r="AG141"/>
  <c r="AL124"/>
  <c r="AL141"/>
  <c r="AL123"/>
  <c r="AL145"/>
  <c r="AF124"/>
  <c r="AF141"/>
  <c r="AF123"/>
  <c r="AF145"/>
  <c r="Y124" i="25"/>
  <c r="D194" i="47"/>
  <c r="Y128" i="25"/>
  <c r="D198" i="47"/>
  <c r="AQ226" i="46"/>
  <c r="AN106" i="25"/>
  <c r="S183" i="47"/>
  <c r="AN124" i="25"/>
  <c r="S194" i="47"/>
  <c r="AJ118" i="25"/>
  <c r="O189" i="47"/>
  <c r="AB118" i="25"/>
  <c r="G189" i="47"/>
  <c r="G195"/>
  <c r="AB125" i="25"/>
  <c r="Y135"/>
  <c r="D202" i="47"/>
  <c r="Y115" i="25"/>
  <c r="AN114"/>
  <c r="S186" i="47"/>
  <c r="AN126" i="25"/>
  <c r="S196" i="47"/>
  <c r="V185"/>
  <c r="AT227" i="46"/>
  <c r="AQ113" i="25"/>
  <c r="AQ114"/>
  <c r="V186" i="47"/>
  <c r="AO113" i="25"/>
  <c r="T185" i="47"/>
  <c r="AR227" i="46"/>
  <c r="T186" i="47"/>
  <c r="AO114" i="25"/>
  <c r="AR135"/>
  <c r="W202" i="47"/>
  <c r="AR126" i="25"/>
  <c r="W196" i="47"/>
  <c r="K195"/>
  <c r="AF125" i="25"/>
  <c r="K188" i="47"/>
  <c r="K358" s="1"/>
  <c r="AF117" i="25"/>
  <c r="AF262" s="1"/>
  <c r="AI228" i="46"/>
  <c r="W195" i="47"/>
  <c r="AR125" i="25"/>
  <c r="AR117"/>
  <c r="AU228" i="46"/>
  <c r="W188" i="47"/>
  <c r="W358" s="1"/>
  <c r="L188"/>
  <c r="AG117" i="25"/>
  <c r="AJ228" i="46"/>
  <c r="AE143"/>
  <c r="AE131"/>
  <c r="AE132"/>
  <c r="Z115" i="25" s="1"/>
  <c r="AE130" i="46"/>
  <c r="AE152"/>
  <c r="AN131"/>
  <c r="AN132"/>
  <c r="AI115" i="25" s="1"/>
  <c r="AN143" i="46"/>
  <c r="AN130"/>
  <c r="AN152"/>
  <c r="AU143"/>
  <c r="AU130"/>
  <c r="AU131"/>
  <c r="AU152"/>
  <c r="AU132"/>
  <c r="AP115" i="25" s="1"/>
  <c r="AO132" i="46"/>
  <c r="AJ115" i="25" s="1"/>
  <c r="AO152" i="46"/>
  <c r="AO143"/>
  <c r="AO130"/>
  <c r="AO131"/>
  <c r="AP143"/>
  <c r="AP130"/>
  <c r="AP152"/>
  <c r="AP131"/>
  <c r="AP132"/>
  <c r="AK115" i="25" s="1"/>
  <c r="AJ132" i="46"/>
  <c r="AE115" i="25" s="1"/>
  <c r="AJ152" i="46"/>
  <c r="AJ143"/>
  <c r="AJ130"/>
  <c r="AJ131"/>
  <c r="AG132"/>
  <c r="AB115" i="25" s="1"/>
  <c r="AG152" i="46"/>
  <c r="AG143"/>
  <c r="AG130"/>
  <c r="AG131"/>
  <c r="U188" i="47"/>
  <c r="AP117" i="25"/>
  <c r="AS228" i="46"/>
  <c r="Y119" i="25"/>
  <c r="X119" s="1"/>
  <c r="AX136" i="46"/>
  <c r="AB228"/>
  <c r="D188" i="47"/>
  <c r="Y117" i="25"/>
  <c r="H358" i="47"/>
  <c r="AC262" i="25"/>
  <c r="I358" i="47"/>
  <c r="AV228" i="46" l="1"/>
  <c r="U358" i="47"/>
  <c r="L358"/>
  <c r="Z262" i="25"/>
  <c r="AP262"/>
  <c r="AG262"/>
  <c r="E358" i="47"/>
  <c r="AA262" i="25"/>
  <c r="AQ261"/>
  <c r="D358" i="47"/>
  <c r="C188"/>
  <c r="G186"/>
  <c r="AB114" i="25"/>
  <c r="AB126"/>
  <c r="G196" i="47"/>
  <c r="AH227" i="46"/>
  <c r="J185" i="47"/>
  <c r="AE113" i="25"/>
  <c r="J202" i="47"/>
  <c r="AE135" i="25"/>
  <c r="AK135"/>
  <c r="P202" i="47"/>
  <c r="P196"/>
  <c r="AK126" i="25"/>
  <c r="AM227" i="46"/>
  <c r="AJ113" i="25"/>
  <c r="O185" i="47"/>
  <c r="AJ135" i="25"/>
  <c r="O202" i="47"/>
  <c r="U186"/>
  <c r="AP114" i="25"/>
  <c r="U196" i="47"/>
  <c r="AP126" i="25"/>
  <c r="AI113"/>
  <c r="N185" i="47"/>
  <c r="AL227" i="46"/>
  <c r="Z135" i="25"/>
  <c r="E202" i="47"/>
  <c r="E196"/>
  <c r="Z126" i="25"/>
  <c r="S209" i="47"/>
  <c r="S223" s="1"/>
  <c r="S355"/>
  <c r="AA106" i="25"/>
  <c r="F183" i="47"/>
  <c r="AD226" i="46"/>
  <c r="F184" i="47"/>
  <c r="AA107" i="25"/>
  <c r="L183" i="47"/>
  <c r="AJ226" i="46"/>
  <c r="AG106" i="25"/>
  <c r="AG107"/>
  <c r="L184" i="47"/>
  <c r="AB107" i="25"/>
  <c r="G184" i="47"/>
  <c r="AB106" i="25"/>
  <c r="G183" i="47"/>
  <c r="AE226" i="46"/>
  <c r="V184" i="47"/>
  <c r="AQ107" i="25"/>
  <c r="AQ128"/>
  <c r="V198" i="47"/>
  <c r="N184"/>
  <c r="AI107" i="25"/>
  <c r="AL226" i="46"/>
  <c r="AI106" i="25"/>
  <c r="N183" i="47"/>
  <c r="AN226" i="46"/>
  <c r="AK106" i="25"/>
  <c r="P183" i="47"/>
  <c r="P184"/>
  <c r="AK107" i="25"/>
  <c r="AJ128"/>
  <c r="O198" i="47"/>
  <c r="O184"/>
  <c r="AJ107" i="25"/>
  <c r="H184" i="47"/>
  <c r="AC107" i="25"/>
  <c r="H183" i="47"/>
  <c r="AC106" i="25"/>
  <c r="AF226" i="46"/>
  <c r="AA126" i="25"/>
  <c r="F196" i="47"/>
  <c r="AA113" i="25"/>
  <c r="F185" i="47"/>
  <c r="AD227" i="46"/>
  <c r="AM113" i="25"/>
  <c r="R185" i="47"/>
  <c r="AP227" i="46"/>
  <c r="AD113" i="25"/>
  <c r="I185" i="47"/>
  <c r="AG227" i="46"/>
  <c r="I196" i="47"/>
  <c r="AD126" i="25"/>
  <c r="AG135"/>
  <c r="L202" i="47"/>
  <c r="AO227" i="46"/>
  <c r="AL113" i="25"/>
  <c r="Q185" i="47"/>
  <c r="Q202"/>
  <c r="AL135" i="25"/>
  <c r="K196" i="47"/>
  <c r="AF126" i="25"/>
  <c r="AF227" i="46"/>
  <c r="AC113" i="25"/>
  <c r="H185" i="47"/>
  <c r="H202"/>
  <c r="AC135" i="25"/>
  <c r="H186" i="47"/>
  <c r="AC114" i="25"/>
  <c r="D356" i="47"/>
  <c r="D355"/>
  <c r="D209"/>
  <c r="E194"/>
  <c r="Z124" i="25"/>
  <c r="E183" i="47"/>
  <c r="AC226" i="46"/>
  <c r="Z106" i="25"/>
  <c r="AE107"/>
  <c r="J184" i="47"/>
  <c r="AH226" i="46"/>
  <c r="AE106" i="25"/>
  <c r="J183" i="47"/>
  <c r="U198"/>
  <c r="AP128" i="25"/>
  <c r="AP124"/>
  <c r="U194" i="47"/>
  <c r="AP226" i="46"/>
  <c r="R183" i="47"/>
  <c r="AM106" i="25"/>
  <c r="R184" i="47"/>
  <c r="AM107" i="25"/>
  <c r="AR226" i="46"/>
  <c r="AO106" i="25"/>
  <c r="T183" i="47"/>
  <c r="AO107" i="25"/>
  <c r="T184" i="47"/>
  <c r="K184"/>
  <c r="AF107" i="25"/>
  <c r="K198" i="47"/>
  <c r="AF128" i="25"/>
  <c r="Q184" i="47"/>
  <c r="AL107" i="25"/>
  <c r="Q198" i="47"/>
  <c r="AL128" i="25"/>
  <c r="AG226" i="46"/>
  <c r="AD106" i="25"/>
  <c r="I183" i="47"/>
  <c r="AD107" i="25"/>
  <c r="I184" i="47"/>
  <c r="Y254" i="25"/>
  <c r="X133"/>
  <c r="X254" s="1"/>
  <c r="W198" i="47"/>
  <c r="AR128" i="25"/>
  <c r="AR124"/>
  <c r="W194" i="47"/>
  <c r="M194"/>
  <c r="AH124" i="25"/>
  <c r="AH106"/>
  <c r="M183" i="47"/>
  <c r="AK226" i="46"/>
  <c r="AR262" i="25"/>
  <c r="AO261"/>
  <c r="X115"/>
  <c r="AX145" i="46"/>
  <c r="AX141"/>
  <c r="F358" i="47"/>
  <c r="AR261" i="25"/>
  <c r="S356" i="47"/>
  <c r="AX143" i="46"/>
  <c r="G358" i="47"/>
  <c r="AB262" i="25"/>
  <c r="AJ262"/>
  <c r="AX123" i="46"/>
  <c r="T358" i="47"/>
  <c r="M358"/>
  <c r="AH262" i="25"/>
  <c r="Y262"/>
  <c r="X117"/>
  <c r="G185" i="47"/>
  <c r="AE227" i="46"/>
  <c r="AB113" i="25"/>
  <c r="G202" i="47"/>
  <c r="AB135" i="25"/>
  <c r="J186" i="47"/>
  <c r="AE114" i="25"/>
  <c r="AE126"/>
  <c r="J196" i="47"/>
  <c r="AK114" i="25"/>
  <c r="P186" i="47"/>
  <c r="P185"/>
  <c r="AN227" i="46"/>
  <c r="AK113" i="25"/>
  <c r="AJ114"/>
  <c r="O186" i="47"/>
  <c r="AJ126" i="25"/>
  <c r="O196" i="47"/>
  <c r="U202"/>
  <c r="AP135" i="25"/>
  <c r="AP113"/>
  <c r="U185" i="47"/>
  <c r="AS227" i="46"/>
  <c r="N202" i="47"/>
  <c r="AI135" i="25"/>
  <c r="AI126"/>
  <c r="N196" i="47"/>
  <c r="N186"/>
  <c r="AI114" i="25"/>
  <c r="AC227" i="46"/>
  <c r="E185" i="47"/>
  <c r="Z113" i="25"/>
  <c r="Z114"/>
  <c r="E186" i="47"/>
  <c r="AN260" i="25"/>
  <c r="AN150"/>
  <c r="AA128"/>
  <c r="F198" i="47"/>
  <c r="F194"/>
  <c r="AA124" i="25"/>
  <c r="AG128"/>
  <c r="L198" i="47"/>
  <c r="L194"/>
  <c r="AG124" i="25"/>
  <c r="G194" i="47"/>
  <c r="AB124" i="25"/>
  <c r="AB128"/>
  <c r="G198" i="47"/>
  <c r="V194"/>
  <c r="AQ124" i="25"/>
  <c r="AQ106"/>
  <c r="V183" i="47"/>
  <c r="AT226" i="46"/>
  <c r="N194" i="47"/>
  <c r="AI124" i="25"/>
  <c r="N198" i="47"/>
  <c r="AI128" i="25"/>
  <c r="P198" i="47"/>
  <c r="AK128" i="25"/>
  <c r="AK124"/>
  <c r="P194" i="47"/>
  <c r="AJ106" i="25"/>
  <c r="O183" i="47"/>
  <c r="AM226" i="46"/>
  <c r="O194" i="47"/>
  <c r="AJ124" i="25"/>
  <c r="H194" i="47"/>
  <c r="AC124" i="25"/>
  <c r="H198" i="47"/>
  <c r="AC128" i="25"/>
  <c r="AA135"/>
  <c r="X135" s="1"/>
  <c r="F202" i="47"/>
  <c r="AA114" i="25"/>
  <c r="X114" s="1"/>
  <c r="F186" i="47"/>
  <c r="AM126" i="25"/>
  <c r="R196" i="47"/>
  <c r="AM114" i="25"/>
  <c r="R186" i="47"/>
  <c r="R202"/>
  <c r="AM135" i="25"/>
  <c r="I186" i="47"/>
  <c r="AD114" i="25"/>
  <c r="AD135"/>
  <c r="I202" i="47"/>
  <c r="AG126" i="25"/>
  <c r="L196" i="47"/>
  <c r="AG114" i="25"/>
  <c r="L186" i="47"/>
  <c r="AG113" i="25"/>
  <c r="L185" i="47"/>
  <c r="AJ227" i="46"/>
  <c r="AL114" i="25"/>
  <c r="Q186" i="47"/>
  <c r="Q196"/>
  <c r="AL126" i="25"/>
  <c r="AI227" i="46"/>
  <c r="AF113" i="25"/>
  <c r="K185" i="47"/>
  <c r="AF135" i="25"/>
  <c r="K202" i="47"/>
  <c r="K186"/>
  <c r="AF114" i="25"/>
  <c r="H196" i="47"/>
  <c r="AC126" i="25"/>
  <c r="Y261"/>
  <c r="Y260"/>
  <c r="X106"/>
  <c r="Y150"/>
  <c r="Z107"/>
  <c r="X107" s="1"/>
  <c r="E184" i="47"/>
  <c r="Z128" i="25"/>
  <c r="X128" s="1"/>
  <c r="E198" i="47"/>
  <c r="AE124" i="25"/>
  <c r="J194" i="47"/>
  <c r="J198"/>
  <c r="AE128" i="25"/>
  <c r="AP106"/>
  <c r="U183" i="47"/>
  <c r="AS226" i="46"/>
  <c r="U184" i="47"/>
  <c r="AP107" i="25"/>
  <c r="R198" i="47"/>
  <c r="AM128" i="25"/>
  <c r="R194" i="47"/>
  <c r="AM124" i="25"/>
  <c r="AO124"/>
  <c r="T194" i="47"/>
  <c r="T198"/>
  <c r="AO128" i="25"/>
  <c r="K194" i="47"/>
  <c r="AF124" i="25"/>
  <c r="AF106"/>
  <c r="K183" i="47"/>
  <c r="AI226" i="46"/>
  <c r="Q194" i="47"/>
  <c r="AL124" i="25"/>
  <c r="Q183" i="47"/>
  <c r="AO226" i="46"/>
  <c r="AL106" i="25"/>
  <c r="I198" i="47"/>
  <c r="AD128" i="25"/>
  <c r="I194" i="47"/>
  <c r="AD124" i="25"/>
  <c r="D363" i="47"/>
  <c r="C200"/>
  <c r="C363" s="1"/>
  <c r="W183"/>
  <c r="AR106" i="25"/>
  <c r="AU226" i="46"/>
  <c r="AR107" i="25"/>
  <c r="W184" i="47"/>
  <c r="AH107" i="25"/>
  <c r="M184" i="47"/>
  <c r="M198"/>
  <c r="AH128" i="25"/>
  <c r="T356" i="47"/>
  <c r="V356"/>
  <c r="AX132" i="46"/>
  <c r="AX152"/>
  <c r="C195" i="47"/>
  <c r="C189"/>
  <c r="X118" i="25"/>
  <c r="W356" i="47"/>
  <c r="AN261" i="25"/>
  <c r="AX130" i="46"/>
  <c r="AX131"/>
  <c r="O358" i="47"/>
  <c r="AX124" i="46"/>
  <c r="AO262" i="25"/>
  <c r="P358" i="47"/>
  <c r="AK262" i="25"/>
  <c r="X125"/>
  <c r="L356" i="47" l="1"/>
  <c r="AK261" i="25"/>
  <c r="C198" i="47"/>
  <c r="AG261" i="25"/>
  <c r="X126"/>
  <c r="C196" i="47"/>
  <c r="X113" i="25"/>
  <c r="X261" s="1"/>
  <c r="C186" i="47"/>
  <c r="C194"/>
  <c r="X124" i="25"/>
  <c r="X260" s="1"/>
  <c r="C184" i="47"/>
  <c r="C202"/>
  <c r="Z261" i="25"/>
  <c r="U356" i="47"/>
  <c r="P356"/>
  <c r="C183"/>
  <c r="AP150" i="25"/>
  <c r="AP260"/>
  <c r="AJ260"/>
  <c r="AJ150"/>
  <c r="V209" i="47"/>
  <c r="V223" s="1"/>
  <c r="V355"/>
  <c r="V368" s="1"/>
  <c r="V376" s="1"/>
  <c r="AH150" i="25"/>
  <c r="AH260"/>
  <c r="AH285" s="1"/>
  <c r="AD150"/>
  <c r="AD260"/>
  <c r="T355" i="47"/>
  <c r="T368" s="1"/>
  <c r="T376" s="1"/>
  <c r="T209"/>
  <c r="T223" s="1"/>
  <c r="R355"/>
  <c r="R209"/>
  <c r="R223" s="1"/>
  <c r="J209"/>
  <c r="J223" s="1"/>
  <c r="J355"/>
  <c r="AC150" i="25"/>
  <c r="AC260"/>
  <c r="P355" i="47"/>
  <c r="P368" s="1"/>
  <c r="P376" s="1"/>
  <c r="P209"/>
  <c r="P223" s="1"/>
  <c r="AI260" i="25"/>
  <c r="AI150"/>
  <c r="AB150"/>
  <c r="AB260"/>
  <c r="AA150"/>
  <c r="AA260"/>
  <c r="K356" i="47"/>
  <c r="X262" i="25"/>
  <c r="AV226" i="46"/>
  <c r="D368" i="47"/>
  <c r="D376" s="1"/>
  <c r="AC261" i="25"/>
  <c r="Q356" i="47"/>
  <c r="I356"/>
  <c r="AM261" i="25"/>
  <c r="F356" i="47"/>
  <c r="N356"/>
  <c r="O356"/>
  <c r="J356"/>
  <c r="W355"/>
  <c r="W368" s="1"/>
  <c r="W376" s="1"/>
  <c r="W209"/>
  <c r="W223" s="1"/>
  <c r="AL260" i="25"/>
  <c r="AL150"/>
  <c r="Q209" i="47"/>
  <c r="Q223" s="1"/>
  <c r="Q355"/>
  <c r="Q368" s="1"/>
  <c r="Q376" s="1"/>
  <c r="K355"/>
  <c r="K209"/>
  <c r="K223" s="1"/>
  <c r="AR260" i="25"/>
  <c r="AR285" s="1"/>
  <c r="AR150"/>
  <c r="AF260"/>
  <c r="AF150"/>
  <c r="U209" i="47"/>
  <c r="U223" s="1"/>
  <c r="U355"/>
  <c r="O209"/>
  <c r="O223" s="1"/>
  <c r="O355"/>
  <c r="AQ260" i="25"/>
  <c r="AQ285" s="1"/>
  <c r="AQ150"/>
  <c r="M355" i="47"/>
  <c r="M368" s="1"/>
  <c r="M376" s="1"/>
  <c r="M209"/>
  <c r="M223" s="1"/>
  <c r="I209"/>
  <c r="I223" s="1"/>
  <c r="I355"/>
  <c r="AO260" i="25"/>
  <c r="AO285" s="1"/>
  <c r="AO150"/>
  <c r="AM260"/>
  <c r="AM150"/>
  <c r="AE260"/>
  <c r="AE150"/>
  <c r="Z260"/>
  <c r="Z150"/>
  <c r="E355" i="47"/>
  <c r="E209"/>
  <c r="E223" s="1"/>
  <c r="D223"/>
  <c r="H209"/>
  <c r="H223" s="1"/>
  <c r="H355"/>
  <c r="AK260" i="25"/>
  <c r="AK285" s="1"/>
  <c r="AK150"/>
  <c r="N355" i="47"/>
  <c r="N368" s="1"/>
  <c r="N376" s="1"/>
  <c r="N209"/>
  <c r="N223" s="1"/>
  <c r="G355"/>
  <c r="G209"/>
  <c r="G223" s="1"/>
  <c r="AG150" i="25"/>
  <c r="AG260"/>
  <c r="L209" i="47"/>
  <c r="L223" s="1"/>
  <c r="L355"/>
  <c r="L368" s="1"/>
  <c r="L376" s="1"/>
  <c r="F355"/>
  <c r="F209"/>
  <c r="F223" s="1"/>
  <c r="AV227" i="46"/>
  <c r="Y285" i="25"/>
  <c r="AF261"/>
  <c r="AN285"/>
  <c r="E356" i="47"/>
  <c r="AP261" i="25"/>
  <c r="AB261"/>
  <c r="G356" i="47"/>
  <c r="C185"/>
  <c r="H356"/>
  <c r="AL261" i="25"/>
  <c r="AD261"/>
  <c r="R356" i="47"/>
  <c r="AA261" i="25"/>
  <c r="S368" i="47"/>
  <c r="S376" s="1"/>
  <c r="AI261" i="25"/>
  <c r="AJ261"/>
  <c r="AE261"/>
  <c r="C358" i="47"/>
  <c r="AG285" i="25" l="1"/>
  <c r="X150"/>
  <c r="C356" i="47"/>
  <c r="U368"/>
  <c r="U376" s="1"/>
  <c r="F368"/>
  <c r="F376" s="1"/>
  <c r="Z285" i="25"/>
  <c r="AM285"/>
  <c r="O368" i="47"/>
  <c r="O376" s="1"/>
  <c r="I368"/>
  <c r="I376" s="1"/>
  <c r="C355"/>
  <c r="K368"/>
  <c r="K376" s="1"/>
  <c r="H368"/>
  <c r="H376" s="1"/>
  <c r="AF285" i="25"/>
  <c r="AL285"/>
  <c r="AA285"/>
  <c r="AB285"/>
  <c r="AC285"/>
  <c r="R368" i="47"/>
  <c r="R376" s="1"/>
  <c r="AJ285" i="25"/>
  <c r="AP285"/>
  <c r="G368" i="47"/>
  <c r="G376" s="1"/>
  <c r="C209"/>
  <c r="C223" s="1"/>
  <c r="E368"/>
  <c r="E376" s="1"/>
  <c r="AE285" i="25"/>
  <c r="X285"/>
  <c r="AI285"/>
  <c r="J368" i="47"/>
  <c r="J376" s="1"/>
  <c r="AD285" i="25"/>
  <c r="C368" i="47" l="1"/>
  <c r="C376" s="1"/>
  <c r="F19" i="31"/>
  <c r="F20" s="1"/>
  <c r="F13" l="1"/>
  <c r="C148" i="68" s="1"/>
  <c r="W148" l="1"/>
  <c r="Q148"/>
  <c r="R148"/>
  <c r="E148"/>
  <c r="V148"/>
  <c r="G148"/>
  <c r="K148"/>
  <c r="M148"/>
  <c r="N148"/>
  <c r="H148"/>
  <c r="J148"/>
  <c r="L148"/>
  <c r="O148"/>
  <c r="S148"/>
  <c r="U148"/>
  <c r="T148"/>
  <c r="I148"/>
  <c r="P148"/>
  <c r="X148"/>
  <c r="F148"/>
  <c r="D148" l="1"/>
  <c r="G431" i="31" s="1"/>
  <c r="H431" l="1"/>
  <c r="E502" l="1"/>
  <c r="C199" i="44"/>
  <c r="E199" s="1"/>
  <c r="H199" s="1"/>
  <c r="C199" i="46"/>
  <c r="E199" s="1"/>
  <c r="BE199" l="1"/>
  <c r="AO199"/>
  <c r="AS199"/>
  <c r="AF199"/>
  <c r="BL199"/>
  <c r="BJ199"/>
  <c r="BA199"/>
  <c r="AK199"/>
  <c r="BK199"/>
  <c r="BH199"/>
  <c r="BI199"/>
  <c r="AT199"/>
  <c r="AN199"/>
  <c r="AR199"/>
  <c r="AI199"/>
  <c r="AP199"/>
  <c r="BO199"/>
  <c r="BD199"/>
  <c r="BM199"/>
  <c r="AQ199"/>
  <c r="BP199"/>
  <c r="BC199"/>
  <c r="AM199"/>
  <c r="I199" i="44"/>
  <c r="J199" s="1"/>
  <c r="BN199" i="46"/>
  <c r="AD199"/>
  <c r="AH199"/>
  <c r="BQ199"/>
  <c r="BB199"/>
  <c r="BG199"/>
  <c r="AJ199"/>
  <c r="AG199"/>
  <c r="BR199"/>
  <c r="AZ199"/>
  <c r="AV199"/>
  <c r="BF199"/>
  <c r="AE199"/>
  <c r="AW199"/>
  <c r="AL199"/>
  <c r="AU199"/>
  <c r="AY199"/>
  <c r="BS199" l="1"/>
  <c r="AX199"/>
  <c r="F23" i="11" l="1"/>
  <c r="C23" l="1"/>
  <c r="F25" i="65"/>
  <c r="F11" i="31" l="1"/>
  <c r="C149" i="68" s="1"/>
  <c r="X149" l="1"/>
  <c r="W64" i="57" s="1"/>
  <c r="M149" i="68"/>
  <c r="L64" i="57" s="1"/>
  <c r="Q149" i="68"/>
  <c r="P64" i="57" s="1"/>
  <c r="N149" i="68"/>
  <c r="M64" i="57" s="1"/>
  <c r="W149" i="68"/>
  <c r="V64" i="57" s="1"/>
  <c r="P149" i="68"/>
  <c r="O64" i="57" s="1"/>
  <c r="O149" i="68"/>
  <c r="N64" i="57" s="1"/>
  <c r="V149" i="68"/>
  <c r="U64" i="57" s="1"/>
  <c r="T149" i="68"/>
  <c r="S64" i="57" s="1"/>
  <c r="E149" i="68"/>
  <c r="R149"/>
  <c r="Q64" i="57" s="1"/>
  <c r="H149" i="68"/>
  <c r="G64" i="57" s="1"/>
  <c r="F149" i="68"/>
  <c r="E64" i="57" s="1"/>
  <c r="J149" i="68"/>
  <c r="I64" i="57" s="1"/>
  <c r="U149" i="68"/>
  <c r="T64" i="57" s="1"/>
  <c r="G149" i="68"/>
  <c r="F64" i="57" s="1"/>
  <c r="S149" i="68"/>
  <c r="R64" i="57" s="1"/>
  <c r="L149" i="68"/>
  <c r="K64" i="57" s="1"/>
  <c r="K149" i="68"/>
  <c r="J64" i="57" s="1"/>
  <c r="I149" i="68"/>
  <c r="H64" i="57" s="1"/>
  <c r="D64" l="1"/>
  <c r="C64" s="1"/>
  <c r="D149" i="68"/>
  <c r="G231" i="31" s="1"/>
  <c r="H231" s="1"/>
  <c r="C83" i="44" l="1"/>
  <c r="E83" s="1"/>
  <c r="H83" s="1"/>
  <c r="C83" i="46"/>
  <c r="E83" s="1"/>
  <c r="E480" i="31"/>
  <c r="CJ83" i="46" l="1"/>
  <c r="BV83"/>
  <c r="CH83"/>
  <c r="BX83"/>
  <c r="CG83"/>
  <c r="CA83"/>
  <c r="BU83"/>
  <c r="CC83"/>
  <c r="CD83"/>
  <c r="CB83"/>
  <c r="BZ83"/>
  <c r="CL83"/>
  <c r="CM83"/>
  <c r="BW83"/>
  <c r="CI83"/>
  <c r="CF83"/>
  <c r="CK83"/>
  <c r="I83" i="44"/>
  <c r="J83" s="1"/>
  <c r="BY83" i="46"/>
  <c r="CE83"/>
  <c r="BT83"/>
  <c r="CN83" l="1"/>
  <c r="F17" i="31"/>
  <c r="F18" s="1"/>
  <c r="B15" i="11" l="1"/>
  <c r="E29" l="1"/>
  <c r="J29"/>
  <c r="K29"/>
  <c r="F29"/>
  <c r="D29"/>
  <c r="L29"/>
  <c r="D50" l="1"/>
  <c r="F50"/>
  <c r="L50"/>
  <c r="K50"/>
  <c r="J50"/>
  <c r="E50"/>
  <c r="C29"/>
  <c r="Q77" i="36" l="1"/>
  <c r="O77"/>
  <c r="H253" i="31"/>
  <c r="G77" i="36"/>
  <c r="M77"/>
  <c r="P77"/>
  <c r="R77"/>
  <c r="I77"/>
  <c r="S77"/>
  <c r="H77"/>
  <c r="N77"/>
  <c r="W77"/>
  <c r="T77"/>
  <c r="V77"/>
  <c r="U77"/>
  <c r="C50" i="11"/>
  <c r="E77" i="36"/>
  <c r="J77"/>
  <c r="K77"/>
  <c r="L77"/>
  <c r="F77"/>
  <c r="D77"/>
  <c r="C77" l="1"/>
  <c r="E253" i="31"/>
  <c r="E482"/>
  <c r="C84" i="46"/>
  <c r="E84" s="1"/>
  <c r="BA84" s="1"/>
  <c r="C84" i="44"/>
  <c r="E84" s="1"/>
  <c r="BE84" i="46"/>
  <c r="BF84"/>
  <c r="BP84"/>
  <c r="BI84"/>
  <c r="BM84"/>
  <c r="BL84"/>
  <c r="BQ84"/>
  <c r="BC84"/>
  <c r="BK84"/>
  <c r="BJ84"/>
  <c r="BB84" l="1"/>
  <c r="AZ236" s="1"/>
  <c r="BD84"/>
  <c r="BR84"/>
  <c r="BG84"/>
  <c r="BH84"/>
  <c r="BF236" s="1"/>
  <c r="BN84"/>
  <c r="BO84"/>
  <c r="BM236" s="1"/>
  <c r="AZ84"/>
  <c r="BH236"/>
  <c r="BI236"/>
  <c r="BA236"/>
  <c r="BO236"/>
  <c r="BJ236"/>
  <c r="BK236"/>
  <c r="BG236"/>
  <c r="BN236"/>
  <c r="BD236"/>
  <c r="BC236"/>
  <c r="CJ84"/>
  <c r="CH236" s="1"/>
  <c r="CB84"/>
  <c r="BZ236" s="1"/>
  <c r="CA84"/>
  <c r="BY236" s="1"/>
  <c r="CM84"/>
  <c r="CK236" s="1"/>
  <c r="CH84"/>
  <c r="CF236" s="1"/>
  <c r="CI84"/>
  <c r="CG236" s="1"/>
  <c r="CL84"/>
  <c r="CJ236" s="1"/>
  <c r="CD84"/>
  <c r="CB236" s="1"/>
  <c r="I84" i="44"/>
  <c r="G234" s="1"/>
  <c r="BV84" i="46"/>
  <c r="BT236" s="1"/>
  <c r="CC84"/>
  <c r="CA236" s="1"/>
  <c r="BY84"/>
  <c r="BW236" s="1"/>
  <c r="BW84"/>
  <c r="BU236" s="1"/>
  <c r="BX84"/>
  <c r="BV236" s="1"/>
  <c r="CK84"/>
  <c r="CI236" s="1"/>
  <c r="BZ84"/>
  <c r="BX236" s="1"/>
  <c r="CE84"/>
  <c r="CC236" s="1"/>
  <c r="BT84"/>
  <c r="CG84"/>
  <c r="CE236" s="1"/>
  <c r="C236"/>
  <c r="BU84"/>
  <c r="BS236" s="1"/>
  <c r="CF84"/>
  <c r="CD236" s="1"/>
  <c r="H84" i="56"/>
  <c r="BB236" i="46"/>
  <c r="BP236"/>
  <c r="M84" i="56"/>
  <c r="BE236" i="46"/>
  <c r="N84" i="56"/>
  <c r="BL236" i="46"/>
  <c r="U84" i="56"/>
  <c r="AX236" i="46"/>
  <c r="AY236"/>
  <c r="H84" i="44"/>
  <c r="C234"/>
  <c r="AY84" i="46"/>
  <c r="X84" i="56" l="1"/>
  <c r="F84"/>
  <c r="F235"/>
  <c r="E18" i="57"/>
  <c r="M18"/>
  <c r="N235" i="56"/>
  <c r="G84"/>
  <c r="T84"/>
  <c r="J84"/>
  <c r="K84"/>
  <c r="L84"/>
  <c r="O84"/>
  <c r="S84"/>
  <c r="R84"/>
  <c r="W84"/>
  <c r="I84"/>
  <c r="Q84"/>
  <c r="P84"/>
  <c r="AW236" i="46"/>
  <c r="E84" i="56"/>
  <c r="BS84" i="46"/>
  <c r="F234" i="44"/>
  <c r="J84"/>
  <c r="H234" s="1"/>
  <c r="U235" i="56"/>
  <c r="T18" i="57"/>
  <c r="L18"/>
  <c r="M235" i="56"/>
  <c r="X235"/>
  <c r="W18" i="57"/>
  <c r="G18"/>
  <c r="H235" i="56"/>
  <c r="BR236" i="46"/>
  <c r="CN84"/>
  <c r="CL236" s="1"/>
  <c r="V84" i="56"/>
  <c r="BQ236" i="46" l="1"/>
  <c r="CO84"/>
  <c r="P18" i="57"/>
  <c r="Q235" i="56"/>
  <c r="W235"/>
  <c r="V18" i="57"/>
  <c r="R18"/>
  <c r="S235" i="56"/>
  <c r="K18" i="57"/>
  <c r="L235" i="56"/>
  <c r="I18" i="57"/>
  <c r="J235" i="56"/>
  <c r="F18" i="57"/>
  <c r="G235" i="56"/>
  <c r="U18" i="57"/>
  <c r="V235" i="56"/>
  <c r="E235"/>
  <c r="D84"/>
  <c r="D18" i="57"/>
  <c r="O18"/>
  <c r="P235" i="56"/>
  <c r="I235"/>
  <c r="H18" i="57"/>
  <c r="Q18"/>
  <c r="R235" i="56"/>
  <c r="O235"/>
  <c r="N18" i="57"/>
  <c r="K235" i="56"/>
  <c r="J18" i="57"/>
  <c r="S18"/>
  <c r="T235" i="56"/>
  <c r="C18" i="57" l="1"/>
  <c r="D235" i="56"/>
  <c r="K84" i="44"/>
  <c r="I234" l="1"/>
  <c r="L84"/>
  <c r="J234" s="1"/>
  <c r="F12" i="31" l="1"/>
  <c r="C147" i="68" s="1"/>
  <c r="G20" i="31"/>
  <c r="G18" l="1"/>
  <c r="H18" s="1"/>
  <c r="H20"/>
  <c r="W147" i="68"/>
  <c r="W151" s="1"/>
  <c r="V31" i="57" s="1"/>
  <c r="I147" i="68"/>
  <c r="I151" s="1"/>
  <c r="H31" i="57" s="1"/>
  <c r="X147" i="68"/>
  <c r="X151" s="1"/>
  <c r="W31" i="57" s="1"/>
  <c r="F147" i="68"/>
  <c r="F151" s="1"/>
  <c r="E31" i="57" s="1"/>
  <c r="R147" i="68"/>
  <c r="R151" s="1"/>
  <c r="Q31" i="57" s="1"/>
  <c r="O147" i="68"/>
  <c r="O151" s="1"/>
  <c r="N31" i="57" s="1"/>
  <c r="G147" i="68"/>
  <c r="G151" s="1"/>
  <c r="F31" i="57" s="1"/>
  <c r="M147" i="68"/>
  <c r="M151" s="1"/>
  <c r="L31" i="57" s="1"/>
  <c r="P147" i="68"/>
  <c r="P151" s="1"/>
  <c r="O31" i="57" s="1"/>
  <c r="T147" i="68"/>
  <c r="T151" s="1"/>
  <c r="S31" i="57" s="1"/>
  <c r="N147" i="68"/>
  <c r="N151" s="1"/>
  <c r="M31" i="57" s="1"/>
  <c r="V147" i="68"/>
  <c r="V151" s="1"/>
  <c r="U31" i="57" s="1"/>
  <c r="S147" i="68"/>
  <c r="S151" s="1"/>
  <c r="R31" i="57" s="1"/>
  <c r="E147" i="68"/>
  <c r="H147"/>
  <c r="H151" s="1"/>
  <c r="G31" i="57" s="1"/>
  <c r="U147" i="68"/>
  <c r="U151" s="1"/>
  <c r="T31" i="57" s="1"/>
  <c r="Q147" i="68"/>
  <c r="Q151" s="1"/>
  <c r="P31" i="57" s="1"/>
  <c r="L147" i="68"/>
  <c r="L151" s="1"/>
  <c r="K31" i="57" s="1"/>
  <c r="J147" i="68"/>
  <c r="J151" s="1"/>
  <c r="I31" i="57" s="1"/>
  <c r="K147" i="68"/>
  <c r="K151" s="1"/>
  <c r="J31" i="57" s="1"/>
  <c r="D147" i="68" l="1"/>
  <c r="G442" i="31" s="1"/>
  <c r="E151" i="68"/>
  <c r="D31" i="57" s="1"/>
  <c r="C31" s="1"/>
  <c r="G461" i="31" l="1"/>
  <c r="H442"/>
  <c r="E503" l="1"/>
  <c r="E507" s="1"/>
  <c r="C201" i="46"/>
  <c r="C201" i="44"/>
  <c r="C206" l="1"/>
  <c r="E201"/>
  <c r="C206" i="46"/>
  <c r="E201"/>
  <c r="AM201" l="1"/>
  <c r="BA201"/>
  <c r="BM201"/>
  <c r="BH201"/>
  <c r="AR201"/>
  <c r="BC201"/>
  <c r="AP201"/>
  <c r="AH201"/>
  <c r="BP201"/>
  <c r="BO201"/>
  <c r="BE201"/>
  <c r="AT201"/>
  <c r="AV201"/>
  <c r="AY201"/>
  <c r="BF201"/>
  <c r="BD201"/>
  <c r="AG201"/>
  <c r="AL201"/>
  <c r="AK201"/>
  <c r="AJ201"/>
  <c r="BL201"/>
  <c r="BR201"/>
  <c r="AW201"/>
  <c r="AS201"/>
  <c r="AO201"/>
  <c r="BN201"/>
  <c r="AF201"/>
  <c r="AD201"/>
  <c r="BQ201"/>
  <c r="BK201"/>
  <c r="BJ201"/>
  <c r="C244"/>
  <c r="C251" s="1"/>
  <c r="BB201"/>
  <c r="AE201"/>
  <c r="AZ201"/>
  <c r="BG201"/>
  <c r="AI201"/>
  <c r="AU201"/>
  <c r="AQ201"/>
  <c r="AN201"/>
  <c r="BI201"/>
  <c r="I201" i="44"/>
  <c r="E206" i="46"/>
  <c r="H201" i="44"/>
  <c r="E206"/>
  <c r="C242"/>
  <c r="C249" s="1"/>
  <c r="AO244" i="46" l="1"/>
  <c r="AG244"/>
  <c r="AD244"/>
  <c r="AM244"/>
  <c r="AU244"/>
  <c r="AI244"/>
  <c r="AE244"/>
  <c r="AT244"/>
  <c r="AN244"/>
  <c r="AP244"/>
  <c r="AK244"/>
  <c r="F242" i="44"/>
  <c r="F249" s="1"/>
  <c r="H206"/>
  <c r="G207" s="1"/>
  <c r="J201"/>
  <c r="I206"/>
  <c r="G242"/>
  <c r="G249" s="1"/>
  <c r="AL244" i="46"/>
  <c r="AS244"/>
  <c r="AC244"/>
  <c r="AX201"/>
  <c r="AB244"/>
  <c r="AQ244"/>
  <c r="AH244"/>
  <c r="AJ244"/>
  <c r="BS201"/>
  <c r="AR244"/>
  <c r="AF244"/>
  <c r="J206" i="44" l="1"/>
  <c r="H242"/>
  <c r="H249" s="1"/>
  <c r="AV244" i="46"/>
  <c r="L55" i="35" l="1"/>
  <c r="L67"/>
  <c r="L61"/>
  <c r="K59" i="67" l="1"/>
  <c r="K65" s="1"/>
  <c r="L68" i="35"/>
  <c r="L62"/>
  <c r="K46" i="67"/>
  <c r="K52" s="1"/>
  <c r="K33"/>
  <c r="K39" s="1"/>
  <c r="L56" i="35"/>
  <c r="F61"/>
  <c r="F55"/>
  <c r="F67"/>
  <c r="E55"/>
  <c r="E61"/>
  <c r="E67"/>
  <c r="E62" l="1"/>
  <c r="D46" i="67"/>
  <c r="D52" s="1"/>
  <c r="E59"/>
  <c r="E65" s="1"/>
  <c r="F68" i="35"/>
  <c r="F62"/>
  <c r="E46" i="67"/>
  <c r="E52" s="1"/>
  <c r="K47"/>
  <c r="K53" s="1"/>
  <c r="L63" i="35"/>
  <c r="D59" i="67"/>
  <c r="D65" s="1"/>
  <c r="E68" i="35"/>
  <c r="D33" i="67"/>
  <c r="D39" s="1"/>
  <c r="E56" i="35"/>
  <c r="F56"/>
  <c r="E33" i="67"/>
  <c r="E39" s="1"/>
  <c r="K34"/>
  <c r="K40" s="1"/>
  <c r="L57" i="35"/>
  <c r="K60" i="67"/>
  <c r="K66" s="1"/>
  <c r="L69" i="35"/>
  <c r="K61"/>
  <c r="D67"/>
  <c r="K55"/>
  <c r="K67"/>
  <c r="J61"/>
  <c r="D61"/>
  <c r="D55"/>
  <c r="C33" i="67" l="1"/>
  <c r="D56" i="35"/>
  <c r="J59" i="67"/>
  <c r="J65" s="1"/>
  <c r="K68" i="35"/>
  <c r="D68"/>
  <c r="C59" i="67"/>
  <c r="C61" i="35"/>
  <c r="C46" i="67"/>
  <c r="D62" i="35"/>
  <c r="I46" i="67"/>
  <c r="I52" s="1"/>
  <c r="J62" i="35"/>
  <c r="J33" i="67"/>
  <c r="J39" s="1"/>
  <c r="K56" i="35"/>
  <c r="E34" i="67"/>
  <c r="E40" s="1"/>
  <c r="E47"/>
  <c r="E53" s="1"/>
  <c r="F63" i="35"/>
  <c r="E48" i="67" s="1"/>
  <c r="E54" s="1"/>
  <c r="F64" i="35"/>
  <c r="E49" i="67" s="1"/>
  <c r="E55" s="1"/>
  <c r="D47"/>
  <c r="D53" s="1"/>
  <c r="E63" i="35"/>
  <c r="D48" i="67" s="1"/>
  <c r="D54" s="1"/>
  <c r="E64" i="35"/>
  <c r="D49" i="67" s="1"/>
  <c r="D55" s="1"/>
  <c r="J46"/>
  <c r="J52" s="1"/>
  <c r="K62" i="35"/>
  <c r="K61" i="67"/>
  <c r="K67" s="1"/>
  <c r="L70" i="35"/>
  <c r="K62" i="67" s="1"/>
  <c r="K68" s="1"/>
  <c r="L58" i="35"/>
  <c r="K36" i="67" s="1"/>
  <c r="K42" s="1"/>
  <c r="K35"/>
  <c r="K41" s="1"/>
  <c r="E57" i="35"/>
  <c r="D35" i="67" s="1"/>
  <c r="D41" s="1"/>
  <c r="D34"/>
  <c r="D40" s="1"/>
  <c r="E58" i="35"/>
  <c r="D36" i="67" s="1"/>
  <c r="D42" s="1"/>
  <c r="D60"/>
  <c r="D66" s="1"/>
  <c r="E69" i="35"/>
  <c r="D61" i="67" s="1"/>
  <c r="D67" s="1"/>
  <c r="E70" i="35"/>
  <c r="D62" i="67" s="1"/>
  <c r="D68" s="1"/>
  <c r="K48"/>
  <c r="K54" s="1"/>
  <c r="L64" i="35"/>
  <c r="K49" i="67" s="1"/>
  <c r="K55" s="1"/>
  <c r="E60"/>
  <c r="E66" s="1"/>
  <c r="F69" i="35"/>
  <c r="E61" i="67" s="1"/>
  <c r="E67" s="1"/>
  <c r="F70" i="35"/>
  <c r="E62" i="67" s="1"/>
  <c r="E68" s="1"/>
  <c r="J34" l="1"/>
  <c r="J40" s="1"/>
  <c r="K57" i="35"/>
  <c r="I47" i="67"/>
  <c r="I53" s="1"/>
  <c r="J63" i="35"/>
  <c r="D63"/>
  <c r="D64"/>
  <c r="C62"/>
  <c r="C47" i="67"/>
  <c r="C65"/>
  <c r="K69" i="35"/>
  <c r="J60" i="67"/>
  <c r="J66" s="1"/>
  <c r="C39"/>
  <c r="F57" i="35"/>
  <c r="E35" i="67" s="1"/>
  <c r="E41" s="1"/>
  <c r="J47"/>
  <c r="J53" s="1"/>
  <c r="K63" i="35"/>
  <c r="B46" i="67"/>
  <c r="C52"/>
  <c r="D69" i="35"/>
  <c r="C60" i="67"/>
  <c r="D70" i="35"/>
  <c r="C34" i="67"/>
  <c r="D58" i="35"/>
  <c r="D57"/>
  <c r="F58"/>
  <c r="E36" i="67" s="1"/>
  <c r="E42" s="1"/>
  <c r="L43" i="35"/>
  <c r="L48"/>
  <c r="D43"/>
  <c r="D48"/>
  <c r="K43"/>
  <c r="K48"/>
  <c r="J55"/>
  <c r="J67"/>
  <c r="J48"/>
  <c r="J43"/>
  <c r="E48"/>
  <c r="E43"/>
  <c r="F43"/>
  <c r="F48"/>
  <c r="F44" l="1"/>
  <c r="E49"/>
  <c r="J49"/>
  <c r="I59" i="67"/>
  <c r="J68" i="35"/>
  <c r="C67"/>
  <c r="I33" i="67"/>
  <c r="J56" i="35"/>
  <c r="C55"/>
  <c r="C15" s="1"/>
  <c r="K44"/>
  <c r="C48"/>
  <c r="L30" i="36" s="1"/>
  <c r="D49" i="35"/>
  <c r="L49"/>
  <c r="C36" i="67"/>
  <c r="C66"/>
  <c r="B52"/>
  <c r="D42" i="36" s="1"/>
  <c r="K64" i="35"/>
  <c r="J49" i="67" s="1"/>
  <c r="J55" s="1"/>
  <c r="J48"/>
  <c r="J54" s="1"/>
  <c r="J61"/>
  <c r="J67" s="1"/>
  <c r="K70" i="35"/>
  <c r="J62" i="67" s="1"/>
  <c r="J68" s="1"/>
  <c r="C48"/>
  <c r="C63" i="35"/>
  <c r="F49"/>
  <c r="E44"/>
  <c r="J44"/>
  <c r="K49"/>
  <c r="K50" s="1"/>
  <c r="D44"/>
  <c r="C43"/>
  <c r="L44"/>
  <c r="C35" i="67"/>
  <c r="C40"/>
  <c r="C62"/>
  <c r="C61"/>
  <c r="C53"/>
  <c r="B47"/>
  <c r="C49"/>
  <c r="J64" i="35"/>
  <c r="I49" i="67" s="1"/>
  <c r="I55" s="1"/>
  <c r="I48"/>
  <c r="I54" s="1"/>
  <c r="K58" i="35"/>
  <c r="J36" i="67" s="1"/>
  <c r="J42" s="1"/>
  <c r="J35"/>
  <c r="J41" s="1"/>
  <c r="K30" i="36" l="1"/>
  <c r="F30"/>
  <c r="B53" i="67"/>
  <c r="D43" i="36" s="1"/>
  <c r="V25"/>
  <c r="I25"/>
  <c r="U25"/>
  <c r="G25"/>
  <c r="Q25"/>
  <c r="H25"/>
  <c r="M25"/>
  <c r="N25"/>
  <c r="W25"/>
  <c r="R25"/>
  <c r="S25"/>
  <c r="O25"/>
  <c r="P25"/>
  <c r="T25"/>
  <c r="C44" i="35"/>
  <c r="J26" i="36" s="1"/>
  <c r="D45" i="35"/>
  <c r="J45"/>
  <c r="E45"/>
  <c r="F50"/>
  <c r="C54" i="67"/>
  <c r="D25" i="73" s="1"/>
  <c r="B48" i="67"/>
  <c r="J42" i="36"/>
  <c r="O42"/>
  <c r="W42"/>
  <c r="H42"/>
  <c r="R42"/>
  <c r="M42"/>
  <c r="P42"/>
  <c r="Q42"/>
  <c r="N42"/>
  <c r="I42"/>
  <c r="T42"/>
  <c r="U42"/>
  <c r="S42"/>
  <c r="V42"/>
  <c r="G42"/>
  <c r="L42"/>
  <c r="E42"/>
  <c r="F42"/>
  <c r="K42"/>
  <c r="C42" i="67"/>
  <c r="L50" i="35"/>
  <c r="D30" i="36"/>
  <c r="S30"/>
  <c r="T30"/>
  <c r="I30"/>
  <c r="G30"/>
  <c r="W30"/>
  <c r="U30"/>
  <c r="H30"/>
  <c r="P30"/>
  <c r="O30"/>
  <c r="N30"/>
  <c r="V30"/>
  <c r="Q30"/>
  <c r="R30"/>
  <c r="M30"/>
  <c r="K45" i="35"/>
  <c r="K26" i="36"/>
  <c r="I34" i="67"/>
  <c r="J57" i="35"/>
  <c r="C56"/>
  <c r="I65" i="67"/>
  <c r="B59"/>
  <c r="J50" i="35"/>
  <c r="E50"/>
  <c r="F45"/>
  <c r="F26" i="36"/>
  <c r="C64" i="35"/>
  <c r="L25" i="36"/>
  <c r="D25"/>
  <c r="B49" i="67"/>
  <c r="C55"/>
  <c r="C67"/>
  <c r="C68"/>
  <c r="C41"/>
  <c r="L45" i="35"/>
  <c r="L26" i="36"/>
  <c r="C49" i="35"/>
  <c r="D50"/>
  <c r="D31" i="36"/>
  <c r="J29" i="74"/>
  <c r="O149" i="40"/>
  <c r="O199"/>
  <c r="O143"/>
  <c r="O164"/>
  <c r="O182"/>
  <c r="O171"/>
  <c r="O120"/>
  <c r="O133"/>
  <c r="R25" i="73"/>
  <c r="O108" i="40"/>
  <c r="V29" i="74"/>
  <c r="O35" i="40"/>
  <c r="H25" i="73"/>
  <c r="H29" i="75"/>
  <c r="O29" i="74"/>
  <c r="V28"/>
  <c r="L25" i="73"/>
  <c r="Q26"/>
  <c r="O113" i="40"/>
  <c r="N29" i="74"/>
  <c r="O89" i="40"/>
  <c r="F29" i="74"/>
  <c r="T29"/>
  <c r="L28"/>
  <c r="O44" i="40"/>
  <c r="G29" i="74"/>
  <c r="O135" i="40"/>
  <c r="D26" i="73"/>
  <c r="O66" i="40"/>
  <c r="O31"/>
  <c r="J28" i="74"/>
  <c r="O109" i="40"/>
  <c r="O26"/>
  <c r="O152"/>
  <c r="F28" i="74"/>
  <c r="O159" i="40"/>
  <c r="O58"/>
  <c r="W25" i="73"/>
  <c r="O121" i="40"/>
  <c r="O193"/>
  <c r="O47"/>
  <c r="F28" i="75"/>
  <c r="O145" i="40"/>
  <c r="O88"/>
  <c r="O99"/>
  <c r="U28" i="74"/>
  <c r="O61" i="40"/>
  <c r="O56"/>
  <c r="O161"/>
  <c r="O147"/>
  <c r="O20"/>
  <c r="O102"/>
  <c r="O28" i="74"/>
  <c r="O67" i="40"/>
  <c r="O128"/>
  <c r="L29" i="75"/>
  <c r="D29" i="74"/>
  <c r="O163" i="40"/>
  <c r="O46"/>
  <c r="R28" i="74"/>
  <c r="O117" i="40"/>
  <c r="O65"/>
  <c r="S28" i="74"/>
  <c r="W28"/>
  <c r="S26" i="73"/>
  <c r="O203" i="40"/>
  <c r="V28" i="75"/>
  <c r="O168" i="40"/>
  <c r="R29" i="74"/>
  <c r="E25" i="73"/>
  <c r="O185" i="40"/>
  <c r="O23"/>
  <c r="K28" i="74"/>
  <c r="O195" i="40"/>
  <c r="O111"/>
  <c r="D28" i="75"/>
  <c r="O179" i="40"/>
  <c r="T29" i="75"/>
  <c r="O81" i="40"/>
  <c r="S28" i="75"/>
  <c r="O144" i="40"/>
  <c r="O178"/>
  <c r="O156"/>
  <c r="M26" i="73"/>
  <c r="P25"/>
  <c r="E28" i="74"/>
  <c r="O106" i="40"/>
  <c r="O146"/>
  <c r="O194"/>
  <c r="O30"/>
  <c r="O125"/>
  <c r="D29" i="75"/>
  <c r="U25" i="73"/>
  <c r="O187" i="40"/>
  <c r="J28" i="75"/>
  <c r="F25" i="73"/>
  <c r="O142" i="40"/>
  <c r="O38"/>
  <c r="V25" i="73"/>
  <c r="O205" i="40"/>
  <c r="E29" i="74"/>
  <c r="O167" i="40"/>
  <c r="K29" i="74"/>
  <c r="O197" i="40"/>
  <c r="H29" i="74"/>
  <c r="O188" i="40"/>
  <c r="O96"/>
  <c r="O192"/>
  <c r="M28" i="74"/>
  <c r="O166" i="40"/>
  <c r="O40"/>
  <c r="O39"/>
  <c r="U29" i="74"/>
  <c r="O33" i="40"/>
  <c r="N26" i="73"/>
  <c r="K26"/>
  <c r="O141" i="40"/>
  <c r="O97"/>
  <c r="O63"/>
  <c r="Q29" i="74"/>
  <c r="O84" i="40"/>
  <c r="O196"/>
  <c r="O32"/>
  <c r="O174"/>
  <c r="O51"/>
  <c r="O45"/>
  <c r="O180"/>
  <c r="O25" i="73"/>
  <c r="O80" i="40"/>
  <c r="H28" i="74"/>
  <c r="O183" i="40"/>
  <c r="O77"/>
  <c r="D28" i="74"/>
  <c r="O151" i="40"/>
  <c r="I28" i="75"/>
  <c r="O90" i="40"/>
  <c r="Q29" i="75"/>
  <c r="O101" i="40"/>
  <c r="P26" i="73"/>
  <c r="G28" i="75"/>
  <c r="O54" i="40"/>
  <c r="I26" i="73"/>
  <c r="O60" i="40"/>
  <c r="O98"/>
  <c r="O27"/>
  <c r="O112"/>
  <c r="O87"/>
  <c r="O138"/>
  <c r="Q28" i="75"/>
  <c r="U26" i="73"/>
  <c r="O72" i="40"/>
  <c r="O134"/>
  <c r="O198"/>
  <c r="O177"/>
  <c r="O124"/>
  <c r="O202"/>
  <c r="U28" i="75"/>
  <c r="O78" i="40"/>
  <c r="I25" i="73"/>
  <c r="O73" i="40"/>
  <c r="O21"/>
  <c r="W26" i="73"/>
  <c r="O201" i="40"/>
  <c r="M25" i="73"/>
  <c r="L29" i="74"/>
  <c r="T26" i="73"/>
  <c r="O157" i="40"/>
  <c r="E29" i="75"/>
  <c r="O176" i="40"/>
  <c r="O107"/>
  <c r="H28" i="75"/>
  <c r="O24" i="40"/>
  <c r="O165"/>
  <c r="O22"/>
  <c r="M29" i="74"/>
  <c r="O68" i="40"/>
  <c r="J25" i="73"/>
  <c r="O94" i="40"/>
  <c r="O184"/>
  <c r="N28" i="74"/>
  <c r="O64" i="40"/>
  <c r="G29" i="75"/>
  <c r="O169" i="40"/>
  <c r="O186"/>
  <c r="F26" i="73"/>
  <c r="O91" i="40"/>
  <c r="O71"/>
  <c r="O118"/>
  <c r="O95"/>
  <c r="O53"/>
  <c r="O172"/>
  <c r="O82"/>
  <c r="O137"/>
  <c r="O83"/>
  <c r="P29" i="74"/>
  <c r="K29" i="75"/>
  <c r="O190" i="40"/>
  <c r="S29" i="75"/>
  <c r="O173" i="40"/>
  <c r="T25" i="73"/>
  <c r="G25"/>
  <c r="O48" i="40"/>
  <c r="O140"/>
  <c r="P29" i="75"/>
  <c r="O127" i="40"/>
  <c r="S29" i="74"/>
  <c r="O181" i="40"/>
  <c r="V29" i="75"/>
  <c r="M29"/>
  <c r="O123" i="40"/>
  <c r="W29" i="75"/>
  <c r="O189" i="40"/>
  <c r="O136"/>
  <c r="O200"/>
  <c r="I29" i="74"/>
  <c r="O150" i="40"/>
  <c r="O34"/>
  <c r="O25"/>
  <c r="R28" i="75"/>
  <c r="W28"/>
  <c r="K25" i="73"/>
  <c r="O158" i="40"/>
  <c r="O42"/>
  <c r="O204"/>
  <c r="O115"/>
  <c r="O76"/>
  <c r="O57"/>
  <c r="O93"/>
  <c r="O162"/>
  <c r="O69"/>
  <c r="T28" i="75"/>
  <c r="H26" i="73"/>
  <c r="N29" i="75"/>
  <c r="S25" i="73"/>
  <c r="R29" i="75"/>
  <c r="O175" i="40"/>
  <c r="O131"/>
  <c r="J26" i="73"/>
  <c r="O62" i="40"/>
  <c r="O85"/>
  <c r="U29" i="75"/>
  <c r="Q25" i="73"/>
  <c r="O170" i="40"/>
  <c r="O110"/>
  <c r="P28" i="75"/>
  <c r="T28" i="74"/>
  <c r="O74" i="40"/>
  <c r="O154"/>
  <c r="O29"/>
  <c r="O79"/>
  <c r="O49"/>
  <c r="N28" i="75"/>
  <c r="O41" i="40"/>
  <c r="P28" i="74"/>
  <c r="O28" i="40"/>
  <c r="Q28" i="74"/>
  <c r="K28" i="75"/>
  <c r="I28" i="74"/>
  <c r="O55" i="40"/>
  <c r="O114"/>
  <c r="W29" i="74"/>
  <c r="O126" i="40"/>
  <c r="O50"/>
  <c r="O92"/>
  <c r="G26" i="73"/>
  <c r="O29" i="75"/>
  <c r="O155" i="40"/>
  <c r="O116"/>
  <c r="V26" i="73"/>
  <c r="O122" i="40"/>
  <c r="F29" i="75"/>
  <c r="O26" i="73"/>
  <c r="O105" i="40"/>
  <c r="O100"/>
  <c r="R26" i="73"/>
  <c r="O86" i="40"/>
  <c r="E26" i="73"/>
  <c r="O130" i="40"/>
  <c r="O52"/>
  <c r="O28" i="75"/>
  <c r="O43" i="40"/>
  <c r="J29" i="75"/>
  <c r="L26" i="73"/>
  <c r="I29" i="75"/>
  <c r="O70" i="40"/>
  <c r="O132"/>
  <c r="M28" i="75"/>
  <c r="O119" i="40"/>
  <c r="O103"/>
  <c r="O153"/>
  <c r="O75"/>
  <c r="O36"/>
  <c r="O129"/>
  <c r="O148"/>
  <c r="O139"/>
  <c r="E28" i="75"/>
  <c r="G28" i="74"/>
  <c r="O191" i="40"/>
  <c r="O19"/>
  <c r="N25" i="73"/>
  <c r="O160" i="40"/>
  <c r="L28" i="75"/>
  <c r="O59" i="40"/>
  <c r="O104"/>
  <c r="I39" i="67"/>
  <c r="B33"/>
  <c r="I60"/>
  <c r="J69" i="35"/>
  <c r="C68"/>
  <c r="J25" i="36"/>
  <c r="E25"/>
  <c r="K25"/>
  <c r="J30"/>
  <c r="E30"/>
  <c r="F25"/>
  <c r="J38" i="35"/>
  <c r="K38"/>
  <c r="D38"/>
  <c r="E38"/>
  <c r="F38"/>
  <c r="L38"/>
  <c r="C42" i="36" l="1"/>
  <c r="C25" i="73"/>
  <c r="E26" i="36"/>
  <c r="J39" i="35"/>
  <c r="I61" i="67"/>
  <c r="J70" i="35"/>
  <c r="C69"/>
  <c r="K31" i="36"/>
  <c r="Q31"/>
  <c r="R31"/>
  <c r="U31"/>
  <c r="I31"/>
  <c r="N31"/>
  <c r="O31"/>
  <c r="W31"/>
  <c r="H31"/>
  <c r="S31"/>
  <c r="T31"/>
  <c r="P31"/>
  <c r="V31"/>
  <c r="M31"/>
  <c r="G31"/>
  <c r="I40" i="67"/>
  <c r="B34"/>
  <c r="B54"/>
  <c r="D26" i="36"/>
  <c r="U26"/>
  <c r="N26"/>
  <c r="P26"/>
  <c r="S26"/>
  <c r="O26"/>
  <c r="M26"/>
  <c r="V26"/>
  <c r="I26"/>
  <c r="T26"/>
  <c r="Q26"/>
  <c r="G26"/>
  <c r="R26"/>
  <c r="W26"/>
  <c r="H26"/>
  <c r="T43"/>
  <c r="U43"/>
  <c r="P43"/>
  <c r="M43"/>
  <c r="I43"/>
  <c r="V43"/>
  <c r="S43"/>
  <c r="W43"/>
  <c r="G43"/>
  <c r="R43"/>
  <c r="H43"/>
  <c r="O43"/>
  <c r="N43"/>
  <c r="Q43"/>
  <c r="L43"/>
  <c r="F43"/>
  <c r="E43"/>
  <c r="J43"/>
  <c r="K43"/>
  <c r="C28" i="74"/>
  <c r="C29"/>
  <c r="E31" i="36"/>
  <c r="J31"/>
  <c r="L31"/>
  <c r="F39" i="35"/>
  <c r="C38"/>
  <c r="F20" i="36" s="1"/>
  <c r="D20"/>
  <c r="D39" i="35"/>
  <c r="L39"/>
  <c r="L20" i="36"/>
  <c r="E39" i="35"/>
  <c r="E20" i="36"/>
  <c r="K39" i="35"/>
  <c r="K20" i="36"/>
  <c r="I66" i="67"/>
  <c r="B60"/>
  <c r="B39"/>
  <c r="C50" i="35"/>
  <c r="B55" i="67"/>
  <c r="B65"/>
  <c r="J48" i="36" s="1"/>
  <c r="I35" i="67"/>
  <c r="J58" i="35"/>
  <c r="C57"/>
  <c r="C29" i="75"/>
  <c r="C28"/>
  <c r="C26" i="73"/>
  <c r="C25" i="36"/>
  <c r="E32"/>
  <c r="J32"/>
  <c r="C30"/>
  <c r="L32"/>
  <c r="F31"/>
  <c r="C31" s="1"/>
  <c r="C45" i="35"/>
  <c r="C43" i="36" l="1"/>
  <c r="D27"/>
  <c r="U27"/>
  <c r="H27"/>
  <c r="P27"/>
  <c r="T27"/>
  <c r="G27"/>
  <c r="M27"/>
  <c r="Q27"/>
  <c r="O27"/>
  <c r="W27"/>
  <c r="R27"/>
  <c r="I27"/>
  <c r="S27"/>
  <c r="N27"/>
  <c r="V27"/>
  <c r="I41" i="67"/>
  <c r="B41" s="1"/>
  <c r="B35"/>
  <c r="V45" i="36"/>
  <c r="R45"/>
  <c r="T45"/>
  <c r="O45"/>
  <c r="P45"/>
  <c r="G45"/>
  <c r="M45"/>
  <c r="I45"/>
  <c r="N45"/>
  <c r="S45"/>
  <c r="W45"/>
  <c r="U45"/>
  <c r="Q45"/>
  <c r="H45"/>
  <c r="F45"/>
  <c r="L45"/>
  <c r="E45"/>
  <c r="K45"/>
  <c r="J45"/>
  <c r="H32"/>
  <c r="O32"/>
  <c r="W32"/>
  <c r="M32"/>
  <c r="S32"/>
  <c r="R32"/>
  <c r="U32"/>
  <c r="I32"/>
  <c r="T32"/>
  <c r="V32"/>
  <c r="P32"/>
  <c r="N32"/>
  <c r="Q32"/>
  <c r="G32"/>
  <c r="K32"/>
  <c r="N36"/>
  <c r="U36"/>
  <c r="R36"/>
  <c r="S36"/>
  <c r="T36"/>
  <c r="M36"/>
  <c r="O36"/>
  <c r="V36"/>
  <c r="P36"/>
  <c r="G36"/>
  <c r="W36"/>
  <c r="I36"/>
  <c r="H36"/>
  <c r="Q36"/>
  <c r="L36"/>
  <c r="F36"/>
  <c r="E36"/>
  <c r="K36"/>
  <c r="D36"/>
  <c r="B66" i="67"/>
  <c r="J49" i="36" s="1"/>
  <c r="K40" i="35"/>
  <c r="E40"/>
  <c r="L40"/>
  <c r="M44" i="36"/>
  <c r="S44"/>
  <c r="T44"/>
  <c r="N44"/>
  <c r="O44"/>
  <c r="R44"/>
  <c r="U44"/>
  <c r="V44"/>
  <c r="H44"/>
  <c r="G44"/>
  <c r="W44"/>
  <c r="Q44"/>
  <c r="I44"/>
  <c r="P44"/>
  <c r="E44"/>
  <c r="L44"/>
  <c r="F44"/>
  <c r="J44"/>
  <c r="K44"/>
  <c r="B40" i="67"/>
  <c r="J37" i="36" s="1"/>
  <c r="I67" i="67"/>
  <c r="B67" s="1"/>
  <c r="B61"/>
  <c r="J40" i="35"/>
  <c r="J27" i="36"/>
  <c r="F32"/>
  <c r="K27"/>
  <c r="L27"/>
  <c r="C26"/>
  <c r="I36" i="67"/>
  <c r="C58" i="35"/>
  <c r="O48" i="36"/>
  <c r="Q48"/>
  <c r="P48"/>
  <c r="I48"/>
  <c r="V48"/>
  <c r="M48"/>
  <c r="U48"/>
  <c r="G48"/>
  <c r="T48"/>
  <c r="R48"/>
  <c r="S48"/>
  <c r="H48"/>
  <c r="W48"/>
  <c r="N48"/>
  <c r="L48"/>
  <c r="E48"/>
  <c r="F48"/>
  <c r="K48"/>
  <c r="D48"/>
  <c r="D40" i="35"/>
  <c r="C39"/>
  <c r="D21" i="36" s="1"/>
  <c r="M20"/>
  <c r="V20"/>
  <c r="W20"/>
  <c r="N20"/>
  <c r="O20"/>
  <c r="P20"/>
  <c r="R20"/>
  <c r="Q20"/>
  <c r="G20"/>
  <c r="H20"/>
  <c r="T20"/>
  <c r="U20"/>
  <c r="I20"/>
  <c r="S20"/>
  <c r="F40" i="35"/>
  <c r="F21" i="36"/>
  <c r="I62" i="67"/>
  <c r="C70" i="35"/>
  <c r="F27" i="36"/>
  <c r="D45"/>
  <c r="C45" s="1"/>
  <c r="D32"/>
  <c r="C32" s="1"/>
  <c r="J36"/>
  <c r="E27"/>
  <c r="D44"/>
  <c r="C44" s="1"/>
  <c r="J20"/>
  <c r="C20" l="1"/>
  <c r="I68" i="67"/>
  <c r="B62"/>
  <c r="T21" i="36"/>
  <c r="U21"/>
  <c r="V21"/>
  <c r="S21"/>
  <c r="R21"/>
  <c r="Q21"/>
  <c r="N21"/>
  <c r="M21"/>
  <c r="P21"/>
  <c r="I21"/>
  <c r="H21"/>
  <c r="G21"/>
  <c r="W21"/>
  <c r="O21"/>
  <c r="I42" i="67"/>
  <c r="B36"/>
  <c r="J50" i="36"/>
  <c r="R50"/>
  <c r="U50"/>
  <c r="S50"/>
  <c r="V50"/>
  <c r="P50"/>
  <c r="N50"/>
  <c r="T50"/>
  <c r="I50"/>
  <c r="Q50"/>
  <c r="O50"/>
  <c r="G50"/>
  <c r="H50"/>
  <c r="W50"/>
  <c r="M50"/>
  <c r="E50"/>
  <c r="L50"/>
  <c r="F50"/>
  <c r="K50"/>
  <c r="D50"/>
  <c r="C50" s="1"/>
  <c r="R37"/>
  <c r="P37"/>
  <c r="G37"/>
  <c r="V37"/>
  <c r="U37"/>
  <c r="W37"/>
  <c r="Q37"/>
  <c r="S37"/>
  <c r="N37"/>
  <c r="I37"/>
  <c r="M37"/>
  <c r="T37"/>
  <c r="H37"/>
  <c r="O37"/>
  <c r="L37"/>
  <c r="E37"/>
  <c r="F37"/>
  <c r="K37"/>
  <c r="D37"/>
  <c r="C48"/>
  <c r="L21"/>
  <c r="E21"/>
  <c r="K21"/>
  <c r="C36"/>
  <c r="C27"/>
  <c r="C40" i="35"/>
  <c r="D22" i="36" s="1"/>
  <c r="O49"/>
  <c r="P49"/>
  <c r="H49"/>
  <c r="T49"/>
  <c r="Q49"/>
  <c r="I49"/>
  <c r="G49"/>
  <c r="W49"/>
  <c r="R49"/>
  <c r="S49"/>
  <c r="U49"/>
  <c r="M49"/>
  <c r="N49"/>
  <c r="V49"/>
  <c r="L49"/>
  <c r="F49"/>
  <c r="E49"/>
  <c r="K49"/>
  <c r="D49"/>
  <c r="J38"/>
  <c r="G38"/>
  <c r="M38"/>
  <c r="R38"/>
  <c r="W38"/>
  <c r="S38"/>
  <c r="V38"/>
  <c r="U38"/>
  <c r="I38"/>
  <c r="T38"/>
  <c r="N38"/>
  <c r="O38"/>
  <c r="P38"/>
  <c r="Q38"/>
  <c r="H38"/>
  <c r="E38"/>
  <c r="L38"/>
  <c r="F38"/>
  <c r="K38"/>
  <c r="D38"/>
  <c r="J21"/>
  <c r="C21" s="1"/>
  <c r="L22"/>
  <c r="K22"/>
  <c r="C38" l="1"/>
  <c r="C49"/>
  <c r="B42" i="67"/>
  <c r="J39" i="36" s="1"/>
  <c r="B68" i="67"/>
  <c r="J51" i="36" s="1"/>
  <c r="C37"/>
  <c r="E22"/>
  <c r="P22"/>
  <c r="O22"/>
  <c r="Q22"/>
  <c r="S22"/>
  <c r="H22"/>
  <c r="G22"/>
  <c r="N22"/>
  <c r="I22"/>
  <c r="M22"/>
  <c r="R22"/>
  <c r="W22"/>
  <c r="T22"/>
  <c r="V22"/>
  <c r="U22"/>
  <c r="C14" i="35"/>
  <c r="J22" i="36"/>
  <c r="F22"/>
  <c r="C22" l="1"/>
  <c r="N191" i="40"/>
  <c r="Q191" s="1"/>
  <c r="N155"/>
  <c r="Q155" s="1"/>
  <c r="F155" s="1"/>
  <c r="I155" s="1"/>
  <c r="N29"/>
  <c r="Q29" s="1"/>
  <c r="F29" s="1"/>
  <c r="I29" s="1"/>
  <c r="N160"/>
  <c r="Q160" s="1"/>
  <c r="N66"/>
  <c r="Q66" s="1"/>
  <c r="F66" s="1"/>
  <c r="N68"/>
  <c r="Q68" s="1"/>
  <c r="N71"/>
  <c r="Q71" s="1"/>
  <c r="N102"/>
  <c r="Q102" s="1"/>
  <c r="N171"/>
  <c r="Q171" s="1"/>
  <c r="N140"/>
  <c r="Q140" s="1"/>
  <c r="F140" s="1"/>
  <c r="I140" s="1"/>
  <c r="N150"/>
  <c r="Q150" s="1"/>
  <c r="F150" s="1"/>
  <c r="I150" s="1"/>
  <c r="N28"/>
  <c r="Q28" s="1"/>
  <c r="F28" s="1"/>
  <c r="I28" s="1"/>
  <c r="N84"/>
  <c r="Q84" s="1"/>
  <c r="N112"/>
  <c r="Q112" s="1"/>
  <c r="N95"/>
  <c r="Q95" s="1"/>
  <c r="N85"/>
  <c r="Q85" s="1"/>
  <c r="N75"/>
  <c r="Q75" s="1"/>
  <c r="N156"/>
  <c r="Q156" s="1"/>
  <c r="F156" s="1"/>
  <c r="I156" s="1"/>
  <c r="N121"/>
  <c r="Q121" s="1"/>
  <c r="F121" s="1"/>
  <c r="I121" s="1"/>
  <c r="N24"/>
  <c r="Q24" s="1"/>
  <c r="F24" s="1"/>
  <c r="I24" s="1"/>
  <c r="N116"/>
  <c r="Q116" s="1"/>
  <c r="F116" s="1"/>
  <c r="I116" s="1"/>
  <c r="N49"/>
  <c r="Q49" s="1"/>
  <c r="F49" s="1"/>
  <c r="I49" s="1"/>
  <c r="N110"/>
  <c r="Q110" s="1"/>
  <c r="N52"/>
  <c r="Q52" s="1"/>
  <c r="F52" s="1"/>
  <c r="I52" s="1"/>
  <c r="N55"/>
  <c r="Q55" s="1"/>
  <c r="F55" s="1"/>
  <c r="I55" s="1"/>
  <c r="N188"/>
  <c r="Q188" s="1"/>
  <c r="N158"/>
  <c r="Q158" s="1"/>
  <c r="N92"/>
  <c r="Q92" s="1"/>
  <c r="N61"/>
  <c r="Q61" s="1"/>
  <c r="F61" s="1"/>
  <c r="N167"/>
  <c r="Q167" s="1"/>
  <c r="N113"/>
  <c r="Q113" s="1"/>
  <c r="N170"/>
  <c r="Q170" s="1"/>
  <c r="N192"/>
  <c r="Q192" s="1"/>
  <c r="N131"/>
  <c r="Q131" s="1"/>
  <c r="F131" s="1"/>
  <c r="I131" s="1"/>
  <c r="N196"/>
  <c r="Q196" s="1"/>
  <c r="F196" s="1"/>
  <c r="I196" s="1"/>
  <c r="N26"/>
  <c r="Q26" s="1"/>
  <c r="F26" s="1"/>
  <c r="I26" s="1"/>
  <c r="N74"/>
  <c r="Q74" s="1"/>
  <c r="N199"/>
  <c r="Q199" s="1"/>
  <c r="F199" s="1"/>
  <c r="I199" s="1"/>
  <c r="N42"/>
  <c r="Q42" s="1"/>
  <c r="F42" s="1"/>
  <c r="I42" s="1"/>
  <c r="N175"/>
  <c r="Q175" s="1"/>
  <c r="N39"/>
  <c r="Q39" s="1"/>
  <c r="F39" s="1"/>
  <c r="I39" s="1"/>
  <c r="N145"/>
  <c r="Q145" s="1"/>
  <c r="F145" s="1"/>
  <c r="I145" s="1"/>
  <c r="N54"/>
  <c r="Q54" s="1"/>
  <c r="F54" s="1"/>
  <c r="I54" s="1"/>
  <c r="N88"/>
  <c r="Q88" s="1"/>
  <c r="N76"/>
  <c r="Q76" s="1"/>
  <c r="N38"/>
  <c r="Q38" s="1"/>
  <c r="F38" s="1"/>
  <c r="I38" s="1"/>
  <c r="N56"/>
  <c r="Q56" s="1"/>
  <c r="F56" s="1"/>
  <c r="I56" s="1"/>
  <c r="N136"/>
  <c r="Q136" s="1"/>
  <c r="F136" s="1"/>
  <c r="I136" s="1"/>
  <c r="N130"/>
  <c r="Q130" s="1"/>
  <c r="F130" s="1"/>
  <c r="I130" s="1"/>
  <c r="N163"/>
  <c r="Q163" s="1"/>
  <c r="N176"/>
  <c r="Q176" s="1"/>
  <c r="N190"/>
  <c r="Q190" s="1"/>
  <c r="N122"/>
  <c r="Q122" s="1"/>
  <c r="F122" s="1"/>
  <c r="I122" s="1"/>
  <c r="N114"/>
  <c r="Q114" s="1"/>
  <c r="N45"/>
  <c r="Q45" s="1"/>
  <c r="F45" s="1"/>
  <c r="I45" s="1"/>
  <c r="N143"/>
  <c r="Q143" s="1"/>
  <c r="F143" s="1"/>
  <c r="I143" s="1"/>
  <c r="N30"/>
  <c r="Q30" s="1"/>
  <c r="F30" s="1"/>
  <c r="I30" s="1"/>
  <c r="N72"/>
  <c r="Q72" s="1"/>
  <c r="N195"/>
  <c r="Q195" s="1"/>
  <c r="N43"/>
  <c r="Q43" s="1"/>
  <c r="F43" s="1"/>
  <c r="I43" s="1"/>
  <c r="N189"/>
  <c r="Q189" s="1"/>
  <c r="N194"/>
  <c r="Q194" s="1"/>
  <c r="N157"/>
  <c r="Q157" s="1"/>
  <c r="F157" s="1"/>
  <c r="I157" s="1"/>
  <c r="N142"/>
  <c r="Q142" s="1"/>
  <c r="F142" s="1"/>
  <c r="I142" s="1"/>
  <c r="N80"/>
  <c r="Q80" s="1"/>
  <c r="N73"/>
  <c r="Q73" s="1"/>
  <c r="N177"/>
  <c r="Q177" s="1"/>
  <c r="N77"/>
  <c r="Q77" s="1"/>
  <c r="N202"/>
  <c r="Q202" s="1"/>
  <c r="F202" s="1"/>
  <c r="I202" s="1"/>
  <c r="N137"/>
  <c r="Q137" s="1"/>
  <c r="F137" s="1"/>
  <c r="I137" s="1"/>
  <c r="N31"/>
  <c r="Q31" s="1"/>
  <c r="F31" s="1"/>
  <c r="I31" s="1"/>
  <c r="N41"/>
  <c r="Q41" s="1"/>
  <c r="F41" s="1"/>
  <c r="I41" s="1"/>
  <c r="N172"/>
  <c r="Q172" s="1"/>
  <c r="N44"/>
  <c r="Q44" s="1"/>
  <c r="F44" s="1"/>
  <c r="I44" s="1"/>
  <c r="N107"/>
  <c r="Q107" s="1"/>
  <c r="N180"/>
  <c r="Q180" s="1"/>
  <c r="N62"/>
  <c r="Q62" s="1"/>
  <c r="F62" s="1"/>
  <c r="N106"/>
  <c r="Q106" s="1"/>
  <c r="N117"/>
  <c r="Q117" s="1"/>
  <c r="F117" s="1"/>
  <c r="I117" s="1"/>
  <c r="N35"/>
  <c r="Q35" s="1"/>
  <c r="F35" s="1"/>
  <c r="I35" s="1"/>
  <c r="N159"/>
  <c r="Q159" s="1"/>
  <c r="N134"/>
  <c r="Q134" s="1"/>
  <c r="F134" s="1"/>
  <c r="I134" s="1"/>
  <c r="N161"/>
  <c r="Q161" s="1"/>
  <c r="N149"/>
  <c r="Q149" s="1"/>
  <c r="F149" s="1"/>
  <c r="I149" s="1"/>
  <c r="N169"/>
  <c r="Q169" s="1"/>
  <c r="N78"/>
  <c r="Q78" s="1"/>
  <c r="N104"/>
  <c r="Q104" s="1"/>
  <c r="N19"/>
  <c r="Q19" s="1"/>
  <c r="F19" s="1"/>
  <c r="I19" s="1"/>
  <c r="N83"/>
  <c r="Q83" s="1"/>
  <c r="N82"/>
  <c r="Q82" s="1"/>
  <c r="N139"/>
  <c r="Q139" s="1"/>
  <c r="F139" s="1"/>
  <c r="I139" s="1"/>
  <c r="N20"/>
  <c r="Q20" s="1"/>
  <c r="F20" s="1"/>
  <c r="I20" s="1"/>
  <c r="N50"/>
  <c r="Q50" s="1"/>
  <c r="F50" s="1"/>
  <c r="I50" s="1"/>
  <c r="N193"/>
  <c r="Q193" s="1"/>
  <c r="N174"/>
  <c r="Q174" s="1"/>
  <c r="N164"/>
  <c r="Q164" s="1"/>
  <c r="N144"/>
  <c r="Q144" s="1"/>
  <c r="F144" s="1"/>
  <c r="I144" s="1"/>
  <c r="N58"/>
  <c r="Q58" s="1"/>
  <c r="F58" s="1"/>
  <c r="I58" s="1"/>
  <c r="N165"/>
  <c r="Q165" s="1"/>
  <c r="N99"/>
  <c r="Q99" s="1"/>
  <c r="N89"/>
  <c r="Q89" s="1"/>
  <c r="N23"/>
  <c r="Q23" s="1"/>
  <c r="F23" s="1"/>
  <c r="I23" s="1"/>
  <c r="N94"/>
  <c r="Q94" s="1"/>
  <c r="N65"/>
  <c r="Q65" s="1"/>
  <c r="F65" s="1"/>
  <c r="N22"/>
  <c r="Q22" s="1"/>
  <c r="F22" s="1"/>
  <c r="I22" s="1"/>
  <c r="N127"/>
  <c r="Q127" s="1"/>
  <c r="F127" s="1"/>
  <c r="I127" s="1"/>
  <c r="N126"/>
  <c r="Q126" s="1"/>
  <c r="F126" s="1"/>
  <c r="I126" s="1"/>
  <c r="N47"/>
  <c r="Q47" s="1"/>
  <c r="F47" s="1"/>
  <c r="I47" s="1"/>
  <c r="N200"/>
  <c r="Q200" s="1"/>
  <c r="F200" s="1"/>
  <c r="I200" s="1"/>
  <c r="N103"/>
  <c r="Q103" s="1"/>
  <c r="N93"/>
  <c r="Q93" s="1"/>
  <c r="N162"/>
  <c r="Q162" s="1"/>
  <c r="N63"/>
  <c r="Q63" s="1"/>
  <c r="F63" s="1"/>
  <c r="N53"/>
  <c r="Q53" s="1"/>
  <c r="F53" s="1"/>
  <c r="I53" s="1"/>
  <c r="N79"/>
  <c r="Q79" s="1"/>
  <c r="N69"/>
  <c r="Q69" s="1"/>
  <c r="N204"/>
  <c r="Q204" s="1"/>
  <c r="F204" s="1"/>
  <c r="I204" s="1"/>
  <c r="N154"/>
  <c r="Q154" s="1"/>
  <c r="F154" s="1"/>
  <c r="I154" s="1"/>
  <c r="N124"/>
  <c r="Q124" s="1"/>
  <c r="F124" s="1"/>
  <c r="I124" s="1"/>
  <c r="N198"/>
  <c r="Q198" s="1"/>
  <c r="F198" s="1"/>
  <c r="I198" s="1"/>
  <c r="N184"/>
  <c r="Q184" s="1"/>
  <c r="N166"/>
  <c r="Q166" s="1"/>
  <c r="N105"/>
  <c r="Q105" s="1"/>
  <c r="N87"/>
  <c r="Q87" s="1"/>
  <c r="N60"/>
  <c r="Q60" s="1"/>
  <c r="F60" s="1"/>
  <c r="N109"/>
  <c r="Q109" s="1"/>
  <c r="N91"/>
  <c r="Q91" s="1"/>
  <c r="N98"/>
  <c r="Q98" s="1"/>
  <c r="N125"/>
  <c r="Q125" s="1"/>
  <c r="F125" s="1"/>
  <c r="I125" s="1"/>
  <c r="N46"/>
  <c r="Q46" s="1"/>
  <c r="F46" s="1"/>
  <c r="I46" s="1"/>
  <c r="N40"/>
  <c r="Q40" s="1"/>
  <c r="F40" s="1"/>
  <c r="I40" s="1"/>
  <c r="N132"/>
  <c r="Q132" s="1"/>
  <c r="F132" s="1"/>
  <c r="I132" s="1"/>
  <c r="N128"/>
  <c r="Q128" s="1"/>
  <c r="F128" s="1"/>
  <c r="I128" s="1"/>
  <c r="N123"/>
  <c r="Q123" s="1"/>
  <c r="F123" s="1"/>
  <c r="I123" s="1"/>
  <c r="N168"/>
  <c r="Q168" s="1"/>
  <c r="N96"/>
  <c r="Q96" s="1"/>
  <c r="N197"/>
  <c r="Q197" s="1"/>
  <c r="F197" s="1"/>
  <c r="I197" s="1"/>
  <c r="N147"/>
  <c r="Q147" s="1"/>
  <c r="F147" s="1"/>
  <c r="I147" s="1"/>
  <c r="N67"/>
  <c r="Q67" s="1"/>
  <c r="N115"/>
  <c r="Q115" s="1"/>
  <c r="F115" s="1"/>
  <c r="I115" s="1"/>
  <c r="N153"/>
  <c r="Q153" s="1"/>
  <c r="F153" s="1"/>
  <c r="I153" s="1"/>
  <c r="N146"/>
  <c r="Q146" s="1"/>
  <c r="F146" s="1"/>
  <c r="I146" s="1"/>
  <c r="N129"/>
  <c r="Q129" s="1"/>
  <c r="F129" s="1"/>
  <c r="I129" s="1"/>
  <c r="N100"/>
  <c r="Q100" s="1"/>
  <c r="N173"/>
  <c r="Q173" s="1"/>
  <c r="N111"/>
  <c r="Q111" s="1"/>
  <c r="N201"/>
  <c r="Q201" s="1"/>
  <c r="F201" s="1"/>
  <c r="I201" s="1"/>
  <c r="N152"/>
  <c r="Q152" s="1"/>
  <c r="F152" s="1"/>
  <c r="I152" s="1"/>
  <c r="N36"/>
  <c r="Q36" s="1"/>
  <c r="F36" s="1"/>
  <c r="I36" s="1"/>
  <c r="N133"/>
  <c r="Q133" s="1"/>
  <c r="F133" s="1"/>
  <c r="I133" s="1"/>
  <c r="N48"/>
  <c r="Q48" s="1"/>
  <c r="F48" s="1"/>
  <c r="I48" s="1"/>
  <c r="N187"/>
  <c r="Q187" s="1"/>
  <c r="N141"/>
  <c r="Q141" s="1"/>
  <c r="F141" s="1"/>
  <c r="I141" s="1"/>
  <c r="N148"/>
  <c r="Q148" s="1"/>
  <c r="F148" s="1"/>
  <c r="I148" s="1"/>
  <c r="N59"/>
  <c r="Q59" s="1"/>
  <c r="F59" s="1"/>
  <c r="I59" s="1"/>
  <c r="N118"/>
  <c r="Q118" s="1"/>
  <c r="F118" s="1"/>
  <c r="I118" s="1"/>
  <c r="N33"/>
  <c r="Q33" s="1"/>
  <c r="F33" s="1"/>
  <c r="I33" s="1"/>
  <c r="N108"/>
  <c r="Q108" s="1"/>
  <c r="N119"/>
  <c r="Q119" s="1"/>
  <c r="F119" s="1"/>
  <c r="I119" s="1"/>
  <c r="N64"/>
  <c r="Q64" s="1"/>
  <c r="F64" s="1"/>
  <c r="N70"/>
  <c r="Q70" s="1"/>
  <c r="N120"/>
  <c r="Q120" s="1"/>
  <c r="F120" s="1"/>
  <c r="I120" s="1"/>
  <c r="N151"/>
  <c r="Q151" s="1"/>
  <c r="F151" s="1"/>
  <c r="I151" s="1"/>
  <c r="N51"/>
  <c r="Q51" s="1"/>
  <c r="F51" s="1"/>
  <c r="I51" s="1"/>
  <c r="N185"/>
  <c r="Q185" s="1"/>
  <c r="N182"/>
  <c r="Q182" s="1"/>
  <c r="N186"/>
  <c r="Q186" s="1"/>
  <c r="N181"/>
  <c r="Q181" s="1"/>
  <c r="N97"/>
  <c r="Q97" s="1"/>
  <c r="N81"/>
  <c r="Q81" s="1"/>
  <c r="N203"/>
  <c r="Q203" s="1"/>
  <c r="F203" s="1"/>
  <c r="I203" s="1"/>
  <c r="N86"/>
  <c r="Q86" s="1"/>
  <c r="N138"/>
  <c r="Q138" s="1"/>
  <c r="F138" s="1"/>
  <c r="I138" s="1"/>
  <c r="N57"/>
  <c r="Q57" s="1"/>
  <c r="F57" s="1"/>
  <c r="I57" s="1"/>
  <c r="N205"/>
  <c r="Q205" s="1"/>
  <c r="F205" s="1"/>
  <c r="I205" s="1"/>
  <c r="N179"/>
  <c r="Q179" s="1"/>
  <c r="N21"/>
  <c r="Q21" s="1"/>
  <c r="F21" s="1"/>
  <c r="I21" s="1"/>
  <c r="N34"/>
  <c r="Q34" s="1"/>
  <c r="F34" s="1"/>
  <c r="I34" s="1"/>
  <c r="N90"/>
  <c r="Q90" s="1"/>
  <c r="N183"/>
  <c r="Q183" s="1"/>
  <c r="N178"/>
  <c r="Q178" s="1"/>
  <c r="N101"/>
  <c r="Q101" s="1"/>
  <c r="N27"/>
  <c r="Q27" s="1"/>
  <c r="F27" s="1"/>
  <c r="I27" s="1"/>
  <c r="N135"/>
  <c r="Q135" s="1"/>
  <c r="F135" s="1"/>
  <c r="I135" s="1"/>
  <c r="N32"/>
  <c r="Q32" s="1"/>
  <c r="F32" s="1"/>
  <c r="I32" s="1"/>
  <c r="N25"/>
  <c r="Q25" s="1"/>
  <c r="F25" s="1"/>
  <c r="I25" s="1"/>
  <c r="U51" i="36"/>
  <c r="R51"/>
  <c r="Q51"/>
  <c r="P51"/>
  <c r="V51"/>
  <c r="O51"/>
  <c r="M51"/>
  <c r="I51"/>
  <c r="G51"/>
  <c r="S51"/>
  <c r="H51"/>
  <c r="T51"/>
  <c r="N51"/>
  <c r="W51"/>
  <c r="E51"/>
  <c r="L51"/>
  <c r="F51"/>
  <c r="K51"/>
  <c r="D51"/>
  <c r="W39"/>
  <c r="M39"/>
  <c r="U39"/>
  <c r="G39"/>
  <c r="T39"/>
  <c r="O39"/>
  <c r="I39"/>
  <c r="R39"/>
  <c r="V39"/>
  <c r="S39"/>
  <c r="P39"/>
  <c r="Q39"/>
  <c r="N39"/>
  <c r="H39"/>
  <c r="E39"/>
  <c r="L39"/>
  <c r="F39"/>
  <c r="K39"/>
  <c r="D39"/>
  <c r="C51" l="1"/>
  <c r="H601" i="64"/>
  <c r="AA32" i="46"/>
  <c r="O601" i="64"/>
  <c r="L32" i="46"/>
  <c r="X601" i="64"/>
  <c r="N601"/>
  <c r="P32" i="46"/>
  <c r="J601" i="64"/>
  <c r="M32" i="46"/>
  <c r="S32"/>
  <c r="X32"/>
  <c r="P601" i="64"/>
  <c r="V32" i="46"/>
  <c r="S601" i="64"/>
  <c r="U32" i="46"/>
  <c r="O32"/>
  <c r="Y601" i="64"/>
  <c r="W601"/>
  <c r="J32" i="46"/>
  <c r="L601" i="64"/>
  <c r="Q601"/>
  <c r="N32" i="46"/>
  <c r="U601" i="64"/>
  <c r="K601"/>
  <c r="V601"/>
  <c r="M601"/>
  <c r="T601"/>
  <c r="I32" i="46"/>
  <c r="R32"/>
  <c r="Z32"/>
  <c r="Q32"/>
  <c r="AB32"/>
  <c r="Z601" i="64"/>
  <c r="T32" i="46"/>
  <c r="K32"/>
  <c r="R601" i="64"/>
  <c r="Y32" i="46"/>
  <c r="W32"/>
  <c r="I601" i="64"/>
  <c r="G601"/>
  <c r="Q596"/>
  <c r="L596"/>
  <c r="P596"/>
  <c r="I27" i="46"/>
  <c r="K596" i="64"/>
  <c r="G596"/>
  <c r="T27" i="46"/>
  <c r="P27" i="56" s="1"/>
  <c r="Z27" i="46"/>
  <c r="V27" i="56" s="1"/>
  <c r="W596" i="64"/>
  <c r="N596"/>
  <c r="N27" i="46"/>
  <c r="J27" i="56" s="1"/>
  <c r="O596" i="64"/>
  <c r="M596"/>
  <c r="R596"/>
  <c r="U27" i="46"/>
  <c r="Q27" i="56" s="1"/>
  <c r="I596" i="64"/>
  <c r="Y596"/>
  <c r="V596"/>
  <c r="Z596"/>
  <c r="P27" i="46"/>
  <c r="L27" i="56" s="1"/>
  <c r="X27" i="46"/>
  <c r="T27" i="56" s="1"/>
  <c r="W27" i="46"/>
  <c r="S27" i="56" s="1"/>
  <c r="H596" i="64"/>
  <c r="V27" i="46"/>
  <c r="R27" i="56" s="1"/>
  <c r="X596" i="64"/>
  <c r="K27" i="46"/>
  <c r="G27" i="56" s="1"/>
  <c r="U596" i="64"/>
  <c r="O27" i="46"/>
  <c r="K27" i="56" s="1"/>
  <c r="M27" i="46"/>
  <c r="I27" i="56" s="1"/>
  <c r="AB27" i="46"/>
  <c r="X27" i="56" s="1"/>
  <c r="T596" i="64"/>
  <c r="Y27" i="46"/>
  <c r="U27" i="56" s="1"/>
  <c r="Q27" i="46"/>
  <c r="M27" i="56" s="1"/>
  <c r="L27" i="46"/>
  <c r="H27" i="56" s="1"/>
  <c r="AA27" i="46"/>
  <c r="W27" i="56" s="1"/>
  <c r="J27" i="46"/>
  <c r="F27" i="56" s="1"/>
  <c r="S596" i="64"/>
  <c r="S27" i="46"/>
  <c r="O27" i="56" s="1"/>
  <c r="J596" i="64"/>
  <c r="R27" i="46"/>
  <c r="N27" i="56" s="1"/>
  <c r="S21" i="46"/>
  <c r="O21" i="56" s="1"/>
  <c r="Q21" i="46"/>
  <c r="M21" i="56" s="1"/>
  <c r="V590" i="64"/>
  <c r="X21" i="46"/>
  <c r="T21" i="56" s="1"/>
  <c r="V21" i="46"/>
  <c r="R21" i="56" s="1"/>
  <c r="T21" i="46"/>
  <c r="P21" i="56" s="1"/>
  <c r="X590" i="64"/>
  <c r="H590"/>
  <c r="R21" i="46"/>
  <c r="N21" i="56" s="1"/>
  <c r="M21" i="46"/>
  <c r="I21" i="56" s="1"/>
  <c r="Q590" i="64"/>
  <c r="O21" i="46"/>
  <c r="K21" i="56" s="1"/>
  <c r="W21" i="46"/>
  <c r="S21" i="56" s="1"/>
  <c r="AB21" i="46"/>
  <c r="X21" i="56" s="1"/>
  <c r="J590" i="64"/>
  <c r="L21" i="46"/>
  <c r="H21" i="56" s="1"/>
  <c r="J21" i="46"/>
  <c r="F21" i="56" s="1"/>
  <c r="N21" i="46"/>
  <c r="J21" i="56" s="1"/>
  <c r="Y590" i="64"/>
  <c r="U21" i="46"/>
  <c r="Q21" i="56" s="1"/>
  <c r="P21" i="46"/>
  <c r="L21" i="56" s="1"/>
  <c r="K590" i="64"/>
  <c r="AA21" i="46"/>
  <c r="W21" i="56" s="1"/>
  <c r="T590" i="64"/>
  <c r="I21" i="46"/>
  <c r="G590" i="64"/>
  <c r="Z21" i="46"/>
  <c r="V21" i="56" s="1"/>
  <c r="W590" i="64"/>
  <c r="K21" i="46"/>
  <c r="G21" i="56" s="1"/>
  <c r="R590" i="64"/>
  <c r="Z590"/>
  <c r="P590"/>
  <c r="L590"/>
  <c r="M590"/>
  <c r="S590"/>
  <c r="U590"/>
  <c r="Y21" i="46"/>
  <c r="U21" i="56" s="1"/>
  <c r="O590" i="64"/>
  <c r="I590"/>
  <c r="N590"/>
  <c r="I205" i="46"/>
  <c r="X205"/>
  <c r="S205"/>
  <c r="W205"/>
  <c r="K205"/>
  <c r="O205"/>
  <c r="Y205"/>
  <c r="J205"/>
  <c r="M205"/>
  <c r="Z205"/>
  <c r="V205"/>
  <c r="AB205"/>
  <c r="N205"/>
  <c r="R205"/>
  <c r="L205"/>
  <c r="Q205"/>
  <c r="U205"/>
  <c r="T205"/>
  <c r="AA205"/>
  <c r="P205"/>
  <c r="L138"/>
  <c r="J138"/>
  <c r="T138"/>
  <c r="Z138"/>
  <c r="Q138"/>
  <c r="I138"/>
  <c r="O138"/>
  <c r="M138"/>
  <c r="K138"/>
  <c r="P138"/>
  <c r="V138"/>
  <c r="AA138"/>
  <c r="N138"/>
  <c r="U138"/>
  <c r="X138"/>
  <c r="R138"/>
  <c r="S138"/>
  <c r="AB138"/>
  <c r="W138"/>
  <c r="Y138"/>
  <c r="Q203"/>
  <c r="J203"/>
  <c r="Z203"/>
  <c r="L203"/>
  <c r="S203"/>
  <c r="N203"/>
  <c r="Y203"/>
  <c r="U203"/>
  <c r="AA203"/>
  <c r="X203"/>
  <c r="M203"/>
  <c r="AB203"/>
  <c r="K203"/>
  <c r="O203"/>
  <c r="V203"/>
  <c r="T203"/>
  <c r="R203"/>
  <c r="P203"/>
  <c r="I203"/>
  <c r="W203"/>
  <c r="L119"/>
  <c r="Z119"/>
  <c r="M119"/>
  <c r="V119"/>
  <c r="Y119"/>
  <c r="N119"/>
  <c r="W119"/>
  <c r="X119"/>
  <c r="I119"/>
  <c r="T119"/>
  <c r="K119"/>
  <c r="R119"/>
  <c r="J119"/>
  <c r="AB119"/>
  <c r="P119"/>
  <c r="U119"/>
  <c r="Q119"/>
  <c r="AA119"/>
  <c r="S119"/>
  <c r="O119"/>
  <c r="T33"/>
  <c r="G602" i="64"/>
  <c r="Y33" i="46"/>
  <c r="W602" i="64"/>
  <c r="AB33" i="46"/>
  <c r="P33"/>
  <c r="J602" i="64"/>
  <c r="U602"/>
  <c r="V33" i="46"/>
  <c r="Q602" i="64"/>
  <c r="K602"/>
  <c r="L33" i="46"/>
  <c r="L602" i="64"/>
  <c r="Z602"/>
  <c r="K33" i="46"/>
  <c r="H602" i="64"/>
  <c r="Q33" i="46"/>
  <c r="AA33"/>
  <c r="S602" i="64"/>
  <c r="W33" i="46"/>
  <c r="U33"/>
  <c r="O602" i="64"/>
  <c r="R602"/>
  <c r="O33" i="46"/>
  <c r="R33"/>
  <c r="N602" i="64"/>
  <c r="X33" i="46"/>
  <c r="P602" i="64"/>
  <c r="X602"/>
  <c r="Y602"/>
  <c r="M602"/>
  <c r="T602"/>
  <c r="N33" i="46"/>
  <c r="S33"/>
  <c r="I602" i="64"/>
  <c r="J33" i="46"/>
  <c r="I33"/>
  <c r="V602" i="64"/>
  <c r="Z33" i="46"/>
  <c r="M33"/>
  <c r="T59"/>
  <c r="T628" i="64"/>
  <c r="U628"/>
  <c r="X59" i="46"/>
  <c r="M59"/>
  <c r="AA59"/>
  <c r="Q59"/>
  <c r="J59"/>
  <c r="J628" i="64"/>
  <c r="S59" i="46"/>
  <c r="P628" i="64"/>
  <c r="X628"/>
  <c r="M628"/>
  <c r="G628"/>
  <c r="I628"/>
  <c r="L59" i="46"/>
  <c r="P59"/>
  <c r="L628" i="64"/>
  <c r="V59" i="46"/>
  <c r="N59"/>
  <c r="O628" i="64"/>
  <c r="Y59" i="46"/>
  <c r="I59"/>
  <c r="K628" i="64"/>
  <c r="Z628"/>
  <c r="R59" i="46"/>
  <c r="S628" i="64"/>
  <c r="N628"/>
  <c r="R628"/>
  <c r="W59" i="46"/>
  <c r="Y628" i="64"/>
  <c r="Q628"/>
  <c r="V628"/>
  <c r="O59" i="46"/>
  <c r="W628" i="64"/>
  <c r="AB59" i="46"/>
  <c r="H628" i="64"/>
  <c r="K59" i="46"/>
  <c r="U59"/>
  <c r="Z59"/>
  <c r="U48"/>
  <c r="G617" i="64"/>
  <c r="U617"/>
  <c r="Z48" i="46"/>
  <c r="O617" i="64"/>
  <c r="Q48" i="46"/>
  <c r="S617" i="64"/>
  <c r="V48" i="46"/>
  <c r="W617" i="64"/>
  <c r="I48" i="46"/>
  <c r="T617" i="64"/>
  <c r="AA48" i="46"/>
  <c r="M48"/>
  <c r="Q617" i="64"/>
  <c r="L48" i="46"/>
  <c r="J617" i="64"/>
  <c r="R48" i="46"/>
  <c r="R617" i="64"/>
  <c r="N617"/>
  <c r="P48" i="46"/>
  <c r="O48"/>
  <c r="P617" i="64"/>
  <c r="M617"/>
  <c r="I617"/>
  <c r="AB48" i="46"/>
  <c r="W48"/>
  <c r="X48"/>
  <c r="T48"/>
  <c r="S48"/>
  <c r="L617" i="64"/>
  <c r="Y617"/>
  <c r="K48" i="46"/>
  <c r="N48"/>
  <c r="Y48"/>
  <c r="V617" i="64"/>
  <c r="X617"/>
  <c r="H617"/>
  <c r="K617"/>
  <c r="Z617"/>
  <c r="J48" i="46"/>
  <c r="O605" i="64"/>
  <c r="T36" i="46"/>
  <c r="W36"/>
  <c r="Z605" i="64"/>
  <c r="W605"/>
  <c r="H605"/>
  <c r="Q605"/>
  <c r="G605"/>
  <c r="L36" i="46"/>
  <c r="V605" i="64"/>
  <c r="I605"/>
  <c r="T605"/>
  <c r="L605"/>
  <c r="N605"/>
  <c r="S36" i="46"/>
  <c r="AB36"/>
  <c r="Y605" i="64"/>
  <c r="J605"/>
  <c r="M605"/>
  <c r="V36" i="46"/>
  <c r="M36"/>
  <c r="Q36"/>
  <c r="R605" i="64"/>
  <c r="AA36" i="46"/>
  <c r="I36"/>
  <c r="S605" i="64"/>
  <c r="X36" i="46"/>
  <c r="R36"/>
  <c r="K605" i="64"/>
  <c r="U36" i="46"/>
  <c r="P605" i="64"/>
  <c r="Y36" i="46"/>
  <c r="U605" i="64"/>
  <c r="K36" i="46"/>
  <c r="Z36"/>
  <c r="O36"/>
  <c r="N36"/>
  <c r="J36"/>
  <c r="P36"/>
  <c r="X605" i="64"/>
  <c r="V201" i="46"/>
  <c r="I201"/>
  <c r="J201"/>
  <c r="Q201"/>
  <c r="AA201"/>
  <c r="K201"/>
  <c r="Y201"/>
  <c r="W201"/>
  <c r="O201"/>
  <c r="T201"/>
  <c r="AB201"/>
  <c r="S201"/>
  <c r="R201"/>
  <c r="X201"/>
  <c r="M201"/>
  <c r="L201"/>
  <c r="Z201"/>
  <c r="U201"/>
  <c r="N201"/>
  <c r="P201"/>
  <c r="L40"/>
  <c r="AB40"/>
  <c r="V40"/>
  <c r="J609" i="64"/>
  <c r="M40" i="46"/>
  <c r="T609" i="64"/>
  <c r="O40" i="46"/>
  <c r="W609" i="64"/>
  <c r="Q609"/>
  <c r="U609"/>
  <c r="Z40" i="46"/>
  <c r="R40"/>
  <c r="P40"/>
  <c r="Y40"/>
  <c r="V609" i="64"/>
  <c r="I40" i="46"/>
  <c r="AA40"/>
  <c r="I609" i="64"/>
  <c r="S609"/>
  <c r="O609"/>
  <c r="N609"/>
  <c r="Y609"/>
  <c r="T40" i="46"/>
  <c r="U40"/>
  <c r="K609" i="64"/>
  <c r="J40" i="46"/>
  <c r="H609" i="64"/>
  <c r="P609"/>
  <c r="X609"/>
  <c r="M609"/>
  <c r="Z609"/>
  <c r="X40" i="46"/>
  <c r="L609" i="64"/>
  <c r="Q40" i="46"/>
  <c r="N40"/>
  <c r="G609" i="64"/>
  <c r="K40" i="46"/>
  <c r="R609" i="64"/>
  <c r="W40" i="46"/>
  <c r="S40"/>
  <c r="U204"/>
  <c r="AA204"/>
  <c r="T204"/>
  <c r="R204"/>
  <c r="W204"/>
  <c r="AB204"/>
  <c r="Z204"/>
  <c r="Y204"/>
  <c r="X204"/>
  <c r="V204"/>
  <c r="K204"/>
  <c r="P204"/>
  <c r="N204"/>
  <c r="Q204"/>
  <c r="S204"/>
  <c r="J204"/>
  <c r="L204"/>
  <c r="O204"/>
  <c r="M204"/>
  <c r="I204"/>
  <c r="V200"/>
  <c r="S200"/>
  <c r="X200"/>
  <c r="Z200"/>
  <c r="N200"/>
  <c r="O200"/>
  <c r="T200"/>
  <c r="J200"/>
  <c r="L200"/>
  <c r="K200"/>
  <c r="U200"/>
  <c r="AA200"/>
  <c r="M200"/>
  <c r="P200"/>
  <c r="Q200"/>
  <c r="W200"/>
  <c r="I200"/>
  <c r="Y200"/>
  <c r="R200"/>
  <c r="AB200"/>
  <c r="T591" i="64"/>
  <c r="K22" i="46"/>
  <c r="K591" i="64"/>
  <c r="V591"/>
  <c r="O22" i="46"/>
  <c r="H591" i="64"/>
  <c r="AA22" i="46"/>
  <c r="J22"/>
  <c r="N591" i="64"/>
  <c r="Q22" i="46"/>
  <c r="L22"/>
  <c r="U591" i="64"/>
  <c r="Z22" i="46"/>
  <c r="L591" i="64"/>
  <c r="R22" i="46"/>
  <c r="V22"/>
  <c r="P591" i="64"/>
  <c r="I591"/>
  <c r="W22" i="46"/>
  <c r="W591" i="64"/>
  <c r="Z591"/>
  <c r="T22" i="46"/>
  <c r="Y591" i="64"/>
  <c r="M591"/>
  <c r="O591"/>
  <c r="P22" i="46"/>
  <c r="Q591" i="64"/>
  <c r="J591"/>
  <c r="U22" i="46"/>
  <c r="I22"/>
  <c r="S22"/>
  <c r="M22"/>
  <c r="G591" i="64"/>
  <c r="N22" i="46"/>
  <c r="X22"/>
  <c r="S591" i="64"/>
  <c r="R591"/>
  <c r="AB22" i="46"/>
  <c r="Y22"/>
  <c r="X591" i="64"/>
  <c r="Y144" i="46"/>
  <c r="K144"/>
  <c r="L144"/>
  <c r="J144"/>
  <c r="Z144"/>
  <c r="W144"/>
  <c r="Q144"/>
  <c r="X144"/>
  <c r="I144"/>
  <c r="T144"/>
  <c r="O144"/>
  <c r="S144"/>
  <c r="N144"/>
  <c r="P144"/>
  <c r="AB144"/>
  <c r="R144"/>
  <c r="M144"/>
  <c r="V144"/>
  <c r="U144"/>
  <c r="AA144"/>
  <c r="G619" i="64"/>
  <c r="K50" i="46"/>
  <c r="U619" i="64"/>
  <c r="W619"/>
  <c r="AB50" i="46"/>
  <c r="Q619" i="64"/>
  <c r="X50" i="46"/>
  <c r="I50"/>
  <c r="L619" i="64"/>
  <c r="P50" i="46"/>
  <c r="V50"/>
  <c r="N619" i="64"/>
  <c r="U50" i="46"/>
  <c r="I619" i="64"/>
  <c r="Z50" i="46"/>
  <c r="AA50"/>
  <c r="K619" i="64"/>
  <c r="H619"/>
  <c r="M50" i="46"/>
  <c r="R619" i="64"/>
  <c r="O619"/>
  <c r="W50" i="46"/>
  <c r="Z619" i="64"/>
  <c r="M619"/>
  <c r="T619"/>
  <c r="J50" i="46"/>
  <c r="S619" i="64"/>
  <c r="V619"/>
  <c r="T50" i="46"/>
  <c r="N50"/>
  <c r="S50"/>
  <c r="O50"/>
  <c r="Y619" i="64"/>
  <c r="Y50" i="46"/>
  <c r="R50"/>
  <c r="J619" i="64"/>
  <c r="X619"/>
  <c r="L50" i="46"/>
  <c r="Q50"/>
  <c r="P619" i="64"/>
  <c r="L139" i="46"/>
  <c r="S139"/>
  <c r="AA139"/>
  <c r="W139"/>
  <c r="AB139"/>
  <c r="I139"/>
  <c r="U139"/>
  <c r="V139"/>
  <c r="M139"/>
  <c r="T139"/>
  <c r="Z139"/>
  <c r="P139"/>
  <c r="J139"/>
  <c r="K139"/>
  <c r="X139"/>
  <c r="Q139"/>
  <c r="N139"/>
  <c r="O139"/>
  <c r="Y139"/>
  <c r="R139"/>
  <c r="N117"/>
  <c r="J117" i="56" s="1"/>
  <c r="Q117" i="46"/>
  <c r="M117" i="56" s="1"/>
  <c r="T117" i="46"/>
  <c r="P117" i="56" s="1"/>
  <c r="M117" i="46"/>
  <c r="I117" i="56" s="1"/>
  <c r="S117" i="46"/>
  <c r="O117" i="56" s="1"/>
  <c r="I117" i="46"/>
  <c r="Y117"/>
  <c r="U117" i="56" s="1"/>
  <c r="L117" i="46"/>
  <c r="H117" i="56" s="1"/>
  <c r="O117" i="46"/>
  <c r="K117" i="56" s="1"/>
  <c r="Z117" i="46"/>
  <c r="V117" i="56" s="1"/>
  <c r="J117" i="46"/>
  <c r="F117" i="56" s="1"/>
  <c r="K117" i="46"/>
  <c r="G117" i="56" s="1"/>
  <c r="V117" i="46"/>
  <c r="R117" i="56" s="1"/>
  <c r="P117" i="46"/>
  <c r="L117" i="56" s="1"/>
  <c r="W117" i="46"/>
  <c r="S117" i="56" s="1"/>
  <c r="R117" i="46"/>
  <c r="N117" i="56" s="1"/>
  <c r="AB117" i="46"/>
  <c r="X117" i="56" s="1"/>
  <c r="U117" i="46"/>
  <c r="Q117" i="56" s="1"/>
  <c r="X117" i="46"/>
  <c r="T117" i="56" s="1"/>
  <c r="AA117" i="46"/>
  <c r="W117" i="56" s="1"/>
  <c r="L31" i="46"/>
  <c r="Y600" i="64"/>
  <c r="J31" i="46"/>
  <c r="N600" i="64"/>
  <c r="Y31" i="46"/>
  <c r="S31"/>
  <c r="L600" i="64"/>
  <c r="U600"/>
  <c r="N31" i="46"/>
  <c r="M600" i="64"/>
  <c r="R600"/>
  <c r="W31" i="46"/>
  <c r="J600" i="64"/>
  <c r="O600"/>
  <c r="Q31" i="46"/>
  <c r="Z600" i="64"/>
  <c r="I31" i="46"/>
  <c r="T31"/>
  <c r="I600" i="64"/>
  <c r="AB31" i="46"/>
  <c r="K31"/>
  <c r="V600" i="64"/>
  <c r="G600"/>
  <c r="AA31" i="46"/>
  <c r="Z31"/>
  <c r="H600" i="64"/>
  <c r="M31" i="46"/>
  <c r="S600" i="64"/>
  <c r="T600"/>
  <c r="X600"/>
  <c r="W600"/>
  <c r="P600"/>
  <c r="X31" i="46"/>
  <c r="V31"/>
  <c r="K600" i="64"/>
  <c r="U31" i="46"/>
  <c r="R31"/>
  <c r="Q600" i="64"/>
  <c r="O31" i="46"/>
  <c r="P31"/>
  <c r="S202"/>
  <c r="N202"/>
  <c r="L202"/>
  <c r="U202"/>
  <c r="T202"/>
  <c r="I202"/>
  <c r="J202"/>
  <c r="K202"/>
  <c r="P202"/>
  <c r="Q202"/>
  <c r="O202"/>
  <c r="Z202"/>
  <c r="R202"/>
  <c r="V202"/>
  <c r="Y202"/>
  <c r="W202"/>
  <c r="AB202"/>
  <c r="X202"/>
  <c r="M202"/>
  <c r="AA202"/>
  <c r="W599" i="64"/>
  <c r="V30" i="46"/>
  <c r="R30" i="56" s="1"/>
  <c r="U599" i="64"/>
  <c r="W30" i="46"/>
  <c r="S30" i="56" s="1"/>
  <c r="O30" i="46"/>
  <c r="K30" i="56" s="1"/>
  <c r="L599" i="64"/>
  <c r="U30" i="46"/>
  <c r="Q30" i="56" s="1"/>
  <c r="Y599" i="64"/>
  <c r="K30" i="46"/>
  <c r="G30" i="56" s="1"/>
  <c r="G599" i="64"/>
  <c r="Z30" i="46"/>
  <c r="V30" i="56" s="1"/>
  <c r="Z599" i="64"/>
  <c r="M599"/>
  <c r="J30" i="46"/>
  <c r="F30" i="56" s="1"/>
  <c r="J599" i="64"/>
  <c r="AB30" i="46"/>
  <c r="X30" i="56" s="1"/>
  <c r="Q599" i="64"/>
  <c r="N30" i="46"/>
  <c r="J30" i="56" s="1"/>
  <c r="S599" i="64"/>
  <c r="X30" i="46"/>
  <c r="T30" i="56" s="1"/>
  <c r="P30" i="46"/>
  <c r="L30" i="56" s="1"/>
  <c r="L30" i="46"/>
  <c r="H30" i="56" s="1"/>
  <c r="AA30" i="46"/>
  <c r="W30" i="56" s="1"/>
  <c r="I30" i="46"/>
  <c r="X599" i="64"/>
  <c r="P599"/>
  <c r="R599"/>
  <c r="K599"/>
  <c r="S30" i="46"/>
  <c r="O30" i="56" s="1"/>
  <c r="Q30" i="46"/>
  <c r="M30" i="56" s="1"/>
  <c r="N599" i="64"/>
  <c r="I599"/>
  <c r="H599"/>
  <c r="T599"/>
  <c r="T30" i="46"/>
  <c r="P30" i="56" s="1"/>
  <c r="M30" i="46"/>
  <c r="I30" i="56" s="1"/>
  <c r="R30" i="46"/>
  <c r="N30" i="56" s="1"/>
  <c r="Y30" i="46"/>
  <c r="U30" i="56" s="1"/>
  <c r="O599" i="64"/>
  <c r="V599"/>
  <c r="Z614"/>
  <c r="AB45" i="46"/>
  <c r="X45" i="56" s="1"/>
  <c r="S45" i="46"/>
  <c r="O45" i="56" s="1"/>
  <c r="Y614" i="64"/>
  <c r="H614"/>
  <c r="Y45" i="46"/>
  <c r="U45" i="56" s="1"/>
  <c r="R614" i="64"/>
  <c r="I614"/>
  <c r="W45" i="46"/>
  <c r="S45" i="56" s="1"/>
  <c r="R45" i="46"/>
  <c r="N45" i="56" s="1"/>
  <c r="O45" i="46"/>
  <c r="K45" i="56" s="1"/>
  <c r="V45" i="46"/>
  <c r="R45" i="56" s="1"/>
  <c r="L614" i="64"/>
  <c r="P614"/>
  <c r="J45" i="46"/>
  <c r="F45" i="56" s="1"/>
  <c r="U45" i="46"/>
  <c r="Q45" i="56" s="1"/>
  <c r="Q45" i="46"/>
  <c r="M45" i="56" s="1"/>
  <c r="P45" i="46"/>
  <c r="L45" i="56" s="1"/>
  <c r="G614" i="64"/>
  <c r="L45" i="46"/>
  <c r="H45" i="56" s="1"/>
  <c r="N45" i="46"/>
  <c r="J45" i="56" s="1"/>
  <c r="T45" i="46"/>
  <c r="P45" i="56" s="1"/>
  <c r="O614" i="64"/>
  <c r="Q614"/>
  <c r="K45" i="46"/>
  <c r="G45" i="56" s="1"/>
  <c r="K614" i="64"/>
  <c r="S614"/>
  <c r="X614"/>
  <c r="U614"/>
  <c r="J614"/>
  <c r="M614"/>
  <c r="AA45" i="46"/>
  <c r="W45" i="56" s="1"/>
  <c r="N614" i="64"/>
  <c r="I45" i="46"/>
  <c r="T614" i="64"/>
  <c r="M45" i="46"/>
  <c r="I45" i="56" s="1"/>
  <c r="Z45" i="46"/>
  <c r="V45" i="56" s="1"/>
  <c r="W614" i="64"/>
  <c r="X45" i="46"/>
  <c r="T45" i="56" s="1"/>
  <c r="V614" i="64"/>
  <c r="L122" i="46"/>
  <c r="H122" i="56" s="1"/>
  <c r="K122" i="46"/>
  <c r="G122" i="56" s="1"/>
  <c r="T122" i="46"/>
  <c r="P122" i="56" s="1"/>
  <c r="AA122" i="46"/>
  <c r="W122" i="56" s="1"/>
  <c r="V122" i="46"/>
  <c r="R122" i="56" s="1"/>
  <c r="S122" i="46"/>
  <c r="O122" i="56" s="1"/>
  <c r="N122" i="46"/>
  <c r="J122" i="56" s="1"/>
  <c r="M122" i="46"/>
  <c r="I122" i="56" s="1"/>
  <c r="P122" i="46"/>
  <c r="L122" i="56" s="1"/>
  <c r="I122" i="46"/>
  <c r="U122"/>
  <c r="Q122" i="56" s="1"/>
  <c r="W122" i="46"/>
  <c r="S122" i="56" s="1"/>
  <c r="O122" i="46"/>
  <c r="K122" i="56" s="1"/>
  <c r="Q122" i="46"/>
  <c r="M122" i="56" s="1"/>
  <c r="Y122" i="46"/>
  <c r="U122" i="56" s="1"/>
  <c r="AB122" i="46"/>
  <c r="X122" i="56" s="1"/>
  <c r="X122" i="46"/>
  <c r="T122" i="56" s="1"/>
  <c r="R122" i="46"/>
  <c r="N122" i="56" s="1"/>
  <c r="J122" i="46"/>
  <c r="F122" i="56" s="1"/>
  <c r="Z122" i="46"/>
  <c r="V122" i="56" s="1"/>
  <c r="M56" i="46"/>
  <c r="L625" i="64"/>
  <c r="Z56" i="46"/>
  <c r="N625" i="64"/>
  <c r="W56" i="46"/>
  <c r="L56"/>
  <c r="S625" i="64"/>
  <c r="X625"/>
  <c r="Y56" i="46"/>
  <c r="G625" i="64"/>
  <c r="Y625"/>
  <c r="T56" i="46"/>
  <c r="K625" i="64"/>
  <c r="R625"/>
  <c r="S56" i="46"/>
  <c r="Z625" i="64"/>
  <c r="P56" i="46"/>
  <c r="N56"/>
  <c r="M625" i="64"/>
  <c r="R56" i="46"/>
  <c r="J56"/>
  <c r="U625" i="64"/>
  <c r="V625"/>
  <c r="Q56" i="46"/>
  <c r="AA56"/>
  <c r="W625" i="64"/>
  <c r="X56" i="46"/>
  <c r="I625" i="64"/>
  <c r="H625"/>
  <c r="P625"/>
  <c r="Q625"/>
  <c r="O625"/>
  <c r="O56" i="46"/>
  <c r="U56"/>
  <c r="T625" i="64"/>
  <c r="AB56" i="46"/>
  <c r="K56"/>
  <c r="J625" i="64"/>
  <c r="V56" i="46"/>
  <c r="I56"/>
  <c r="P54"/>
  <c r="G623" i="64"/>
  <c r="Z54" i="46"/>
  <c r="U623" i="64"/>
  <c r="Y54" i="46"/>
  <c r="K54"/>
  <c r="I623" i="64"/>
  <c r="W623"/>
  <c r="M54" i="46"/>
  <c r="R54"/>
  <c r="W54"/>
  <c r="J54"/>
  <c r="Y623" i="64"/>
  <c r="L623"/>
  <c r="N623"/>
  <c r="X623"/>
  <c r="V54" i="46"/>
  <c r="T623" i="64"/>
  <c r="N54" i="46"/>
  <c r="H623" i="64"/>
  <c r="R623"/>
  <c r="O54" i="46"/>
  <c r="AA54"/>
  <c r="L54"/>
  <c r="AB54"/>
  <c r="P623" i="64"/>
  <c r="S623"/>
  <c r="V623"/>
  <c r="I54" i="46"/>
  <c r="O623" i="64"/>
  <c r="Q623"/>
  <c r="T54" i="46"/>
  <c r="X54"/>
  <c r="Z623" i="64"/>
  <c r="M623"/>
  <c r="Q54" i="46"/>
  <c r="U54"/>
  <c r="K623" i="64"/>
  <c r="J623"/>
  <c r="S54" i="46"/>
  <c r="Z39"/>
  <c r="P608" i="64"/>
  <c r="M39" i="46"/>
  <c r="L608" i="64"/>
  <c r="K39" i="46"/>
  <c r="X39"/>
  <c r="K608" i="64"/>
  <c r="X608"/>
  <c r="L39" i="46"/>
  <c r="S608" i="64"/>
  <c r="J608"/>
  <c r="U39" i="46"/>
  <c r="Z608" i="64"/>
  <c r="J39" i="46"/>
  <c r="W608" i="64"/>
  <c r="Y608"/>
  <c r="R39" i="46"/>
  <c r="T608" i="64"/>
  <c r="S39" i="46"/>
  <c r="AB39"/>
  <c r="N608" i="64"/>
  <c r="I608"/>
  <c r="Y39" i="46"/>
  <c r="I39"/>
  <c r="O39"/>
  <c r="U608" i="64"/>
  <c r="P39" i="46"/>
  <c r="Q608" i="64"/>
  <c r="G608"/>
  <c r="V608"/>
  <c r="O608"/>
  <c r="Q39" i="46"/>
  <c r="V39"/>
  <c r="R608" i="64"/>
  <c r="H608"/>
  <c r="T39" i="46"/>
  <c r="N39"/>
  <c r="M608" i="64"/>
  <c r="AA39" i="46"/>
  <c r="W39"/>
  <c r="J42"/>
  <c r="L611" i="64"/>
  <c r="V611"/>
  <c r="Q611"/>
  <c r="X42" i="46"/>
  <c r="I611" i="64"/>
  <c r="H611"/>
  <c r="P611"/>
  <c r="K611"/>
  <c r="L42" i="46"/>
  <c r="W611" i="64"/>
  <c r="Y611"/>
  <c r="S611"/>
  <c r="Z42" i="46"/>
  <c r="G611" i="64"/>
  <c r="M611"/>
  <c r="T42" i="46"/>
  <c r="R42"/>
  <c r="Z611" i="64"/>
  <c r="U611"/>
  <c r="P42" i="46"/>
  <c r="O611" i="64"/>
  <c r="Q42" i="46"/>
  <c r="V42"/>
  <c r="S42"/>
  <c r="Y42"/>
  <c r="O42"/>
  <c r="R611" i="64"/>
  <c r="M42" i="46"/>
  <c r="J611" i="64"/>
  <c r="U42" i="46"/>
  <c r="T611" i="64"/>
  <c r="AB42" i="46"/>
  <c r="X611" i="64"/>
  <c r="N42" i="46"/>
  <c r="N611" i="64"/>
  <c r="AA42" i="46"/>
  <c r="I42"/>
  <c r="W42"/>
  <c r="K42"/>
  <c r="L624" i="64"/>
  <c r="I55" i="46"/>
  <c r="X624" i="64"/>
  <c r="N624"/>
  <c r="Q55" i="46"/>
  <c r="G624" i="64"/>
  <c r="W55" i="46"/>
  <c r="K55"/>
  <c r="W624" i="64"/>
  <c r="L55" i="46"/>
  <c r="V55"/>
  <c r="Q624" i="64"/>
  <c r="P55" i="46"/>
  <c r="U624" i="64"/>
  <c r="R55" i="46"/>
  <c r="X55"/>
  <c r="H624" i="64"/>
  <c r="R624"/>
  <c r="Z55" i="46"/>
  <c r="S624" i="64"/>
  <c r="J624"/>
  <c r="S55" i="46"/>
  <c r="M624" i="64"/>
  <c r="Z624"/>
  <c r="V624"/>
  <c r="Y55" i="46"/>
  <c r="O624" i="64"/>
  <c r="I624"/>
  <c r="AA55" i="46"/>
  <c r="N55"/>
  <c r="O55"/>
  <c r="U55"/>
  <c r="T624" i="64"/>
  <c r="T55" i="46"/>
  <c r="J55"/>
  <c r="K624" i="64"/>
  <c r="P624"/>
  <c r="M55" i="46"/>
  <c r="AB55"/>
  <c r="Y624" i="64"/>
  <c r="M116" i="46"/>
  <c r="I116" i="56" s="1"/>
  <c r="P116" i="46"/>
  <c r="L116" i="56" s="1"/>
  <c r="AB116" i="46"/>
  <c r="X116" i="56" s="1"/>
  <c r="J116" i="46"/>
  <c r="F116" i="56" s="1"/>
  <c r="L116" i="46"/>
  <c r="H116" i="56" s="1"/>
  <c r="R116" i="46"/>
  <c r="N116" i="56" s="1"/>
  <c r="T116" i="46"/>
  <c r="P116" i="56" s="1"/>
  <c r="K116" i="46"/>
  <c r="G116" i="56" s="1"/>
  <c r="O116" i="46"/>
  <c r="K116" i="56" s="1"/>
  <c r="N116" i="46"/>
  <c r="J116" i="56" s="1"/>
  <c r="V116" i="46"/>
  <c r="R116" i="56" s="1"/>
  <c r="Z116" i="46"/>
  <c r="V116" i="56" s="1"/>
  <c r="I116" i="46"/>
  <c r="AA116"/>
  <c r="W116" i="56" s="1"/>
  <c r="X116" i="46"/>
  <c r="T116" i="56" s="1"/>
  <c r="W116" i="46"/>
  <c r="S116" i="56" s="1"/>
  <c r="S116" i="46"/>
  <c r="O116" i="56" s="1"/>
  <c r="Q116" i="46"/>
  <c r="M116" i="56" s="1"/>
  <c r="Y116" i="46"/>
  <c r="U116" i="56" s="1"/>
  <c r="U116" i="46"/>
  <c r="Q116" i="56" s="1"/>
  <c r="Y121" i="46"/>
  <c r="U121" i="56" s="1"/>
  <c r="AB121" i="46"/>
  <c r="X121" i="56" s="1"/>
  <c r="T121" i="46"/>
  <c r="P121" i="56" s="1"/>
  <c r="W121" i="46"/>
  <c r="S121" i="56" s="1"/>
  <c r="M121" i="46"/>
  <c r="I121" i="56" s="1"/>
  <c r="O121" i="46"/>
  <c r="K121" i="56" s="1"/>
  <c r="R121" i="46"/>
  <c r="N121" i="56" s="1"/>
  <c r="J121" i="46"/>
  <c r="F121" i="56" s="1"/>
  <c r="U121" i="46"/>
  <c r="Q121" i="56" s="1"/>
  <c r="K121" i="46"/>
  <c r="G121" i="56" s="1"/>
  <c r="P121" i="46"/>
  <c r="L121" i="56" s="1"/>
  <c r="S121" i="46"/>
  <c r="O121" i="56" s="1"/>
  <c r="X121" i="46"/>
  <c r="T121" i="56" s="1"/>
  <c r="Q121" i="46"/>
  <c r="M121" i="56" s="1"/>
  <c r="L121" i="46"/>
  <c r="H121" i="56" s="1"/>
  <c r="Z121" i="46"/>
  <c r="V121" i="56" s="1"/>
  <c r="AA121" i="46"/>
  <c r="W121" i="56" s="1"/>
  <c r="V121" i="46"/>
  <c r="R121" i="56" s="1"/>
  <c r="N121" i="46"/>
  <c r="J121" i="56" s="1"/>
  <c r="I121" i="46"/>
  <c r="M598" i="64"/>
  <c r="Y29" i="46"/>
  <c r="K29"/>
  <c r="M29"/>
  <c r="X598" i="64"/>
  <c r="X29" i="46"/>
  <c r="W29"/>
  <c r="Q29"/>
  <c r="J598" i="64"/>
  <c r="V29" i="46"/>
  <c r="I29"/>
  <c r="AB29"/>
  <c r="W598" i="64"/>
  <c r="L29" i="46"/>
  <c r="S29"/>
  <c r="T29"/>
  <c r="Q598" i="64"/>
  <c r="G598"/>
  <c r="U29" i="46"/>
  <c r="O29"/>
  <c r="U598" i="64"/>
  <c r="Z29" i="46"/>
  <c r="K598" i="64"/>
  <c r="P29" i="46"/>
  <c r="P598" i="64"/>
  <c r="J29" i="46"/>
  <c r="Y598" i="64"/>
  <c r="AA29" i="46"/>
  <c r="L598" i="64"/>
  <c r="R29" i="46"/>
  <c r="T598" i="64"/>
  <c r="N29" i="46"/>
  <c r="R598" i="64"/>
  <c r="I598"/>
  <c r="N598"/>
  <c r="O598"/>
  <c r="H598"/>
  <c r="V598"/>
  <c r="Z598"/>
  <c r="S598"/>
  <c r="W25" i="46"/>
  <c r="J594" i="64"/>
  <c r="U25" i="46"/>
  <c r="H594" i="64"/>
  <c r="Z25" i="46"/>
  <c r="S25"/>
  <c r="O594" i="64"/>
  <c r="G594"/>
  <c r="AB25" i="46"/>
  <c r="Q594" i="64"/>
  <c r="T594"/>
  <c r="O25" i="46"/>
  <c r="X594" i="64"/>
  <c r="W594"/>
  <c r="T25" i="46"/>
  <c r="Z594" i="64"/>
  <c r="Y25" i="46"/>
  <c r="J25"/>
  <c r="K594" i="64"/>
  <c r="N25" i="46"/>
  <c r="P25"/>
  <c r="V594" i="64"/>
  <c r="U594"/>
  <c r="K25" i="46"/>
  <c r="V25"/>
  <c r="N594" i="64"/>
  <c r="Q25" i="46"/>
  <c r="L594" i="64"/>
  <c r="M594"/>
  <c r="S594"/>
  <c r="I594"/>
  <c r="R594"/>
  <c r="L25" i="46"/>
  <c r="R25"/>
  <c r="P594" i="64"/>
  <c r="X25" i="46"/>
  <c r="AA25"/>
  <c r="Y594" i="64"/>
  <c r="M25" i="46"/>
  <c r="I25"/>
  <c r="L34"/>
  <c r="H34" i="56" s="1"/>
  <c r="Q34" i="46"/>
  <c r="M34" i="56" s="1"/>
  <c r="V603" i="64"/>
  <c r="W34" i="46"/>
  <c r="S34" i="56" s="1"/>
  <c r="P34" i="46"/>
  <c r="L34" i="56" s="1"/>
  <c r="AA34" i="46"/>
  <c r="W34" i="56" s="1"/>
  <c r="J603" i="64"/>
  <c r="K603"/>
  <c r="R34" i="46"/>
  <c r="N34" i="56" s="1"/>
  <c r="Z34" i="46"/>
  <c r="V34" i="56" s="1"/>
  <c r="Q603" i="64"/>
  <c r="Y34" i="46"/>
  <c r="U34" i="56" s="1"/>
  <c r="M34" i="46"/>
  <c r="I34" i="56" s="1"/>
  <c r="N34" i="46"/>
  <c r="J34" i="56" s="1"/>
  <c r="T603" i="64"/>
  <c r="O34" i="46"/>
  <c r="K34" i="56" s="1"/>
  <c r="I34" i="46"/>
  <c r="AB34"/>
  <c r="X34" i="56" s="1"/>
  <c r="O603" i="64"/>
  <c r="S34" i="46"/>
  <c r="O34" i="56" s="1"/>
  <c r="K34" i="46"/>
  <c r="G34" i="56" s="1"/>
  <c r="W603" i="64"/>
  <c r="V34" i="46"/>
  <c r="R34" i="56" s="1"/>
  <c r="U603" i="64"/>
  <c r="U34" i="46"/>
  <c r="Q34" i="56" s="1"/>
  <c r="L603" i="64"/>
  <c r="X34" i="46"/>
  <c r="T34" i="56" s="1"/>
  <c r="N603" i="64"/>
  <c r="T34" i="46"/>
  <c r="P34" i="56" s="1"/>
  <c r="P603" i="64"/>
  <c r="S603"/>
  <c r="X603"/>
  <c r="R603"/>
  <c r="M603"/>
  <c r="H603"/>
  <c r="G603"/>
  <c r="J34" i="46"/>
  <c r="F34" i="56" s="1"/>
  <c r="Z603" i="64"/>
  <c r="I603"/>
  <c r="Y603"/>
  <c r="X57" i="46"/>
  <c r="O626" i="64"/>
  <c r="Q626"/>
  <c r="AB57" i="46"/>
  <c r="G626" i="64"/>
  <c r="L57" i="46"/>
  <c r="N626" i="64"/>
  <c r="O57" i="46"/>
  <c r="I626" i="64"/>
  <c r="Z626"/>
  <c r="I57" i="46"/>
  <c r="U57"/>
  <c r="J626" i="64"/>
  <c r="M57" i="46"/>
  <c r="X626" i="64"/>
  <c r="Y57" i="46"/>
  <c r="P57"/>
  <c r="J57"/>
  <c r="S626" i="64"/>
  <c r="V57" i="46"/>
  <c r="Q57"/>
  <c r="T626" i="64"/>
  <c r="V626"/>
  <c r="W626"/>
  <c r="Y626"/>
  <c r="R626"/>
  <c r="K626"/>
  <c r="M626"/>
  <c r="W57" i="46"/>
  <c r="P626" i="64"/>
  <c r="H626"/>
  <c r="S57" i="46"/>
  <c r="K57"/>
  <c r="N57"/>
  <c r="U626" i="64"/>
  <c r="R57" i="46"/>
  <c r="AA57"/>
  <c r="T57"/>
  <c r="Z57"/>
  <c r="L626" i="64"/>
  <c r="AB51" i="46"/>
  <c r="J620" i="64"/>
  <c r="U620"/>
  <c r="S51" i="46"/>
  <c r="T620" i="64"/>
  <c r="O51" i="46"/>
  <c r="Y620" i="64"/>
  <c r="P51" i="46"/>
  <c r="R620" i="64"/>
  <c r="Q51" i="46"/>
  <c r="P620" i="64"/>
  <c r="U51" i="46"/>
  <c r="L51"/>
  <c r="K620" i="64"/>
  <c r="K51" i="46"/>
  <c r="S620" i="64"/>
  <c r="I51" i="46"/>
  <c r="L620" i="64"/>
  <c r="O620"/>
  <c r="AA51" i="46"/>
  <c r="N51"/>
  <c r="I620" i="64"/>
  <c r="H620"/>
  <c r="X620"/>
  <c r="W51" i="46"/>
  <c r="T51"/>
  <c r="M51"/>
  <c r="X51"/>
  <c r="Z51"/>
  <c r="W620" i="64"/>
  <c r="Z620"/>
  <c r="V51" i="46"/>
  <c r="J51"/>
  <c r="R51"/>
  <c r="V620" i="64"/>
  <c r="Q620"/>
  <c r="M620"/>
  <c r="G620"/>
  <c r="N620"/>
  <c r="Y51" i="46"/>
  <c r="Y120"/>
  <c r="U120" i="56" s="1"/>
  <c r="J120" i="46"/>
  <c r="F120" i="56" s="1"/>
  <c r="L120" i="46"/>
  <c r="H120" i="56" s="1"/>
  <c r="V120" i="46"/>
  <c r="R120" i="56" s="1"/>
  <c r="P120" i="46"/>
  <c r="L120" i="56" s="1"/>
  <c r="AB120" i="46"/>
  <c r="X120" i="56" s="1"/>
  <c r="M120" i="46"/>
  <c r="I120" i="56" s="1"/>
  <c r="Q120" i="46"/>
  <c r="M120" i="56" s="1"/>
  <c r="T120" i="46"/>
  <c r="P120" i="56" s="1"/>
  <c r="W120" i="46"/>
  <c r="S120" i="56" s="1"/>
  <c r="S120" i="46"/>
  <c r="O120" i="56" s="1"/>
  <c r="N120" i="46"/>
  <c r="J120" i="56" s="1"/>
  <c r="O120" i="46"/>
  <c r="K120" i="56" s="1"/>
  <c r="K120" i="46"/>
  <c r="G120" i="56" s="1"/>
  <c r="Z120" i="46"/>
  <c r="V120" i="56" s="1"/>
  <c r="X120" i="46"/>
  <c r="T120" i="56" s="1"/>
  <c r="R120" i="46"/>
  <c r="N120" i="56" s="1"/>
  <c r="AA120" i="46"/>
  <c r="W120" i="56" s="1"/>
  <c r="U120" i="46"/>
  <c r="Q120" i="56" s="1"/>
  <c r="I120" i="46"/>
  <c r="P118"/>
  <c r="L118" i="56" s="1"/>
  <c r="M118" i="46"/>
  <c r="I118" i="56" s="1"/>
  <c r="N118" i="46"/>
  <c r="J118" i="56" s="1"/>
  <c r="S118" i="46"/>
  <c r="O118" i="56" s="1"/>
  <c r="O118" i="46"/>
  <c r="K118" i="56" s="1"/>
  <c r="K118" i="46"/>
  <c r="G118" i="56" s="1"/>
  <c r="AB118" i="46"/>
  <c r="X118" i="56" s="1"/>
  <c r="I118" i="46"/>
  <c r="Z118"/>
  <c r="V118" i="56" s="1"/>
  <c r="J118" i="46"/>
  <c r="F118" i="56" s="1"/>
  <c r="AA118" i="46"/>
  <c r="W118" i="56" s="1"/>
  <c r="T118" i="46"/>
  <c r="P118" i="56" s="1"/>
  <c r="L118" i="46"/>
  <c r="H118" i="56" s="1"/>
  <c r="R118" i="46"/>
  <c r="N118" i="56" s="1"/>
  <c r="U118" i="46"/>
  <c r="Q118" i="56" s="1"/>
  <c r="V118" i="46"/>
  <c r="R118" i="56" s="1"/>
  <c r="W118" i="46"/>
  <c r="S118" i="56" s="1"/>
  <c r="Y118" i="46"/>
  <c r="U118" i="56" s="1"/>
  <c r="Q118" i="46"/>
  <c r="M118" i="56" s="1"/>
  <c r="X118" i="46"/>
  <c r="T118" i="56" s="1"/>
  <c r="Z115" i="46"/>
  <c r="W115"/>
  <c r="J115"/>
  <c r="L115"/>
  <c r="S115"/>
  <c r="AB115"/>
  <c r="V115"/>
  <c r="Y115"/>
  <c r="X115"/>
  <c r="U115"/>
  <c r="Q115"/>
  <c r="K115"/>
  <c r="T115"/>
  <c r="I115"/>
  <c r="R115"/>
  <c r="O115"/>
  <c r="N115"/>
  <c r="M115"/>
  <c r="AA115"/>
  <c r="P115"/>
  <c r="K615" i="64"/>
  <c r="Z46" i="46"/>
  <c r="L615" i="64"/>
  <c r="P615"/>
  <c r="O615"/>
  <c r="J46" i="46"/>
  <c r="S46"/>
  <c r="V615" i="64"/>
  <c r="U46" i="46"/>
  <c r="I46"/>
  <c r="K46"/>
  <c r="W615" i="64"/>
  <c r="M46" i="46"/>
  <c r="T615" i="64"/>
  <c r="W46" i="46"/>
  <c r="Y615" i="64"/>
  <c r="N615"/>
  <c r="V46" i="46"/>
  <c r="O46"/>
  <c r="R615" i="64"/>
  <c r="J615"/>
  <c r="P46" i="46"/>
  <c r="AA46"/>
  <c r="Y46"/>
  <c r="Z615" i="64"/>
  <c r="L46" i="46"/>
  <c r="I615" i="64"/>
  <c r="X46" i="46"/>
  <c r="U615" i="64"/>
  <c r="R46" i="46"/>
  <c r="N46"/>
  <c r="T46"/>
  <c r="S615" i="64"/>
  <c r="G615"/>
  <c r="M615"/>
  <c r="Q615"/>
  <c r="X615"/>
  <c r="H615"/>
  <c r="AB46" i="46"/>
  <c r="Q46"/>
  <c r="J622" i="64"/>
  <c r="Y53" i="46"/>
  <c r="U53" i="56" s="1"/>
  <c r="P53" i="46"/>
  <c r="L53" i="56" s="1"/>
  <c r="Q622" i="64"/>
  <c r="Z53" i="46"/>
  <c r="V53" i="56" s="1"/>
  <c r="R622" i="64"/>
  <c r="R53" i="46"/>
  <c r="N53" i="56" s="1"/>
  <c r="U622" i="64"/>
  <c r="W622"/>
  <c r="Q53" i="46"/>
  <c r="M53" i="56" s="1"/>
  <c r="AB53" i="46"/>
  <c r="X53" i="56" s="1"/>
  <c r="L622" i="64"/>
  <c r="L53" i="46"/>
  <c r="H53" i="56" s="1"/>
  <c r="I53" i="46"/>
  <c r="W53"/>
  <c r="S53" i="56" s="1"/>
  <c r="V53" i="46"/>
  <c r="R53" i="56" s="1"/>
  <c r="T622" i="64"/>
  <c r="X53" i="46"/>
  <c r="T53" i="56" s="1"/>
  <c r="P622" i="64"/>
  <c r="H622"/>
  <c r="K53" i="46"/>
  <c r="G53" i="56" s="1"/>
  <c r="AA53" i="46"/>
  <c r="W53" i="56" s="1"/>
  <c r="U53" i="46"/>
  <c r="Q53" i="56" s="1"/>
  <c r="O53" i="46"/>
  <c r="K53" i="56" s="1"/>
  <c r="T53" i="46"/>
  <c r="P53" i="56" s="1"/>
  <c r="N622" i="64"/>
  <c r="X622"/>
  <c r="G622"/>
  <c r="S622"/>
  <c r="N53" i="46"/>
  <c r="J53" i="56" s="1"/>
  <c r="V622" i="64"/>
  <c r="I622"/>
  <c r="K622"/>
  <c r="J53" i="46"/>
  <c r="F53" i="56" s="1"/>
  <c r="S53" i="46"/>
  <c r="O53" i="56" s="1"/>
  <c r="Z622" i="64"/>
  <c r="O622"/>
  <c r="M53" i="46"/>
  <c r="I53" i="56" s="1"/>
  <c r="Y622" i="64"/>
  <c r="M622"/>
  <c r="AA47" i="46"/>
  <c r="S47"/>
  <c r="N47"/>
  <c r="H616" i="64"/>
  <c r="AB47" i="46"/>
  <c r="M47"/>
  <c r="Q616" i="64"/>
  <c r="K47" i="46"/>
  <c r="J616" i="64"/>
  <c r="Z616"/>
  <c r="J47" i="46"/>
  <c r="G616" i="64"/>
  <c r="K616"/>
  <c r="Q47" i="46"/>
  <c r="X616" i="64"/>
  <c r="N616"/>
  <c r="Y47" i="46"/>
  <c r="I616" i="64"/>
  <c r="U47" i="46"/>
  <c r="Z47"/>
  <c r="O47"/>
  <c r="V616" i="64"/>
  <c r="O616"/>
  <c r="W47" i="46"/>
  <c r="W616" i="64"/>
  <c r="L616"/>
  <c r="R616"/>
  <c r="M616"/>
  <c r="S616"/>
  <c r="P616"/>
  <c r="U616"/>
  <c r="T616"/>
  <c r="V47" i="46"/>
  <c r="I47"/>
  <c r="Y616" i="64"/>
  <c r="L47" i="46"/>
  <c r="T47"/>
  <c r="X47"/>
  <c r="P47"/>
  <c r="R47"/>
  <c r="U592" i="64"/>
  <c r="X23" i="46"/>
  <c r="P592" i="64"/>
  <c r="M592"/>
  <c r="Z23" i="46"/>
  <c r="G592" i="64"/>
  <c r="S23" i="46"/>
  <c r="U23"/>
  <c r="S592" i="64"/>
  <c r="K23" i="46"/>
  <c r="AA23"/>
  <c r="Z592" i="64"/>
  <c r="W23" i="46"/>
  <c r="N592" i="64"/>
  <c r="I23" i="46"/>
  <c r="Q23"/>
  <c r="X592" i="64"/>
  <c r="L592"/>
  <c r="O23" i="46"/>
  <c r="H592" i="64"/>
  <c r="T592"/>
  <c r="AB23" i="46"/>
  <c r="Y592" i="64"/>
  <c r="O592"/>
  <c r="R592"/>
  <c r="M23" i="46"/>
  <c r="Q592" i="64"/>
  <c r="I592"/>
  <c r="L23" i="46"/>
  <c r="V23"/>
  <c r="P23"/>
  <c r="Y23"/>
  <c r="W592" i="64"/>
  <c r="J23" i="46"/>
  <c r="T23"/>
  <c r="K592" i="64"/>
  <c r="J592"/>
  <c r="N23" i="46"/>
  <c r="R23"/>
  <c r="V592" i="64"/>
  <c r="AB58" i="46"/>
  <c r="Z627" i="64"/>
  <c r="R627"/>
  <c r="M58" i="46"/>
  <c r="J58"/>
  <c r="U58"/>
  <c r="W627" i="64"/>
  <c r="T58" i="46"/>
  <c r="X58"/>
  <c r="W58"/>
  <c r="Y627" i="64"/>
  <c r="N627"/>
  <c r="X627"/>
  <c r="Q627"/>
  <c r="L58" i="46"/>
  <c r="M627" i="64"/>
  <c r="Y58" i="46"/>
  <c r="K58"/>
  <c r="O627" i="64"/>
  <c r="AA58" i="46"/>
  <c r="V58"/>
  <c r="K627" i="64"/>
  <c r="J627"/>
  <c r="R58" i="46"/>
  <c r="Q58"/>
  <c r="I627" i="64"/>
  <c r="S58" i="46"/>
  <c r="I58"/>
  <c r="P627" i="64"/>
  <c r="S627"/>
  <c r="U627"/>
  <c r="H627"/>
  <c r="T627"/>
  <c r="N58" i="46"/>
  <c r="Z58"/>
  <c r="G627" i="64"/>
  <c r="V627"/>
  <c r="L627"/>
  <c r="O58" i="46"/>
  <c r="P58"/>
  <c r="T20"/>
  <c r="U20"/>
  <c r="L20"/>
  <c r="P20"/>
  <c r="M20"/>
  <c r="O20"/>
  <c r="R20"/>
  <c r="I20"/>
  <c r="S20"/>
  <c r="AA20"/>
  <c r="W20"/>
  <c r="V20"/>
  <c r="Q20"/>
  <c r="J20"/>
  <c r="X20"/>
  <c r="N20"/>
  <c r="Z20"/>
  <c r="K20"/>
  <c r="AB20"/>
  <c r="Y20"/>
  <c r="J19"/>
  <c r="Q589" i="64"/>
  <c r="Y19" i="46"/>
  <c r="O19"/>
  <c r="T19"/>
  <c r="O589" i="64"/>
  <c r="X19" i="46"/>
  <c r="U589" i="64"/>
  <c r="W589"/>
  <c r="P19" i="46"/>
  <c r="K19"/>
  <c r="M19"/>
  <c r="N589" i="64"/>
  <c r="Q19" i="46"/>
  <c r="I589" i="64"/>
  <c r="I19" i="46"/>
  <c r="G589" i="64"/>
  <c r="Z19" i="46"/>
  <c r="U19"/>
  <c r="X589" i="64"/>
  <c r="Y589"/>
  <c r="V19" i="46"/>
  <c r="K589" i="64"/>
  <c r="S589"/>
  <c r="P589"/>
  <c r="L589"/>
  <c r="R589"/>
  <c r="M589"/>
  <c r="Z589"/>
  <c r="R19" i="46"/>
  <c r="S19"/>
  <c r="V589" i="64"/>
  <c r="W19" i="46"/>
  <c r="H589" i="64"/>
  <c r="T589"/>
  <c r="AA19" i="46"/>
  <c r="AB19"/>
  <c r="J589" i="64"/>
  <c r="L19" i="46"/>
  <c r="N19"/>
  <c r="K604" i="64"/>
  <c r="J35" i="46"/>
  <c r="L35"/>
  <c r="T35"/>
  <c r="M35"/>
  <c r="Y35"/>
  <c r="R604" i="64"/>
  <c r="N604"/>
  <c r="N35" i="46"/>
  <c r="M604" i="64"/>
  <c r="K35" i="46"/>
  <c r="O604" i="64"/>
  <c r="U35" i="46"/>
  <c r="V604" i="64"/>
  <c r="Z604"/>
  <c r="R35" i="46"/>
  <c r="X604" i="64"/>
  <c r="I35" i="46"/>
  <c r="W604" i="64"/>
  <c r="O35" i="46"/>
  <c r="I604" i="64"/>
  <c r="S35" i="46"/>
  <c r="T604" i="64"/>
  <c r="U604"/>
  <c r="Y604"/>
  <c r="P35" i="46"/>
  <c r="P604" i="64"/>
  <c r="X35" i="46"/>
  <c r="J604" i="64"/>
  <c r="Q35" i="46"/>
  <c r="H604" i="64"/>
  <c r="S604"/>
  <c r="AB35" i="46"/>
  <c r="L604" i="64"/>
  <c r="AA35" i="46"/>
  <c r="Q604" i="64"/>
  <c r="Z35" i="46"/>
  <c r="V35"/>
  <c r="G604" i="64"/>
  <c r="W35" i="46"/>
  <c r="AA44"/>
  <c r="J613" i="64"/>
  <c r="S44" i="46"/>
  <c r="S613" i="64"/>
  <c r="K44" i="46"/>
  <c r="T44"/>
  <c r="O613" i="64"/>
  <c r="Q613"/>
  <c r="AB44" i="46"/>
  <c r="X613" i="64"/>
  <c r="R613"/>
  <c r="W44" i="46"/>
  <c r="G613" i="64"/>
  <c r="K613"/>
  <c r="V44" i="46"/>
  <c r="I613" i="64"/>
  <c r="I44" i="46"/>
  <c r="N44"/>
  <c r="U613" i="64"/>
  <c r="L44" i="46"/>
  <c r="N613" i="64"/>
  <c r="P44" i="46"/>
  <c r="W613" i="64"/>
  <c r="M613"/>
  <c r="Z44" i="46"/>
  <c r="P613" i="64"/>
  <c r="J44" i="46"/>
  <c r="Q44"/>
  <c r="L613" i="64"/>
  <c r="Y44" i="46"/>
  <c r="O44"/>
  <c r="Z613" i="64"/>
  <c r="R44" i="46"/>
  <c r="U44"/>
  <c r="Y613" i="64"/>
  <c r="V613"/>
  <c r="T613"/>
  <c r="H613"/>
  <c r="M44" i="46"/>
  <c r="X44"/>
  <c r="Y41"/>
  <c r="U41" i="56" s="1"/>
  <c r="P610" i="64"/>
  <c r="S41" i="46"/>
  <c r="O41" i="56" s="1"/>
  <c r="L610" i="64"/>
  <c r="M41" i="46"/>
  <c r="I41" i="56" s="1"/>
  <c r="V41" i="46"/>
  <c r="R41" i="56" s="1"/>
  <c r="H610" i="64"/>
  <c r="G610"/>
  <c r="J41" i="46"/>
  <c r="F41" i="56" s="1"/>
  <c r="J610" i="64"/>
  <c r="X610"/>
  <c r="Q41" i="46"/>
  <c r="M41" i="56" s="1"/>
  <c r="R610" i="64"/>
  <c r="N610"/>
  <c r="K41" i="46"/>
  <c r="G41" i="56" s="1"/>
  <c r="V610" i="64"/>
  <c r="U41" i="46"/>
  <c r="Q41" i="56" s="1"/>
  <c r="L41" i="46"/>
  <c r="H41" i="56" s="1"/>
  <c r="T610" i="64"/>
  <c r="R41" i="46"/>
  <c r="N41" i="56" s="1"/>
  <c r="W41" i="46"/>
  <c r="S41" i="56" s="1"/>
  <c r="M610" i="64"/>
  <c r="Q610"/>
  <c r="P41" i="46"/>
  <c r="L41" i="56" s="1"/>
  <c r="I41" i="46"/>
  <c r="K610" i="64"/>
  <c r="O41" i="46"/>
  <c r="K41" i="56" s="1"/>
  <c r="Z610" i="64"/>
  <c r="Y610"/>
  <c r="S610"/>
  <c r="W610"/>
  <c r="U610"/>
  <c r="N41" i="46"/>
  <c r="J41" i="56" s="1"/>
  <c r="X41" i="46"/>
  <c r="T41" i="56" s="1"/>
  <c r="O610" i="64"/>
  <c r="T41" i="46"/>
  <c r="P41" i="56" s="1"/>
  <c r="AA41" i="46"/>
  <c r="W41" i="56" s="1"/>
  <c r="I610" i="64"/>
  <c r="Z41" i="46"/>
  <c r="V41" i="56" s="1"/>
  <c r="AB41" i="46"/>
  <c r="X41" i="56" s="1"/>
  <c r="M43" i="46"/>
  <c r="Y612" i="64"/>
  <c r="P612"/>
  <c r="AB43" i="46"/>
  <c r="I43"/>
  <c r="Z43"/>
  <c r="V612" i="64"/>
  <c r="W612"/>
  <c r="J43" i="46"/>
  <c r="G612" i="64"/>
  <c r="Z612"/>
  <c r="N43" i="46"/>
  <c r="Q43"/>
  <c r="Q612" i="64"/>
  <c r="S43" i="46"/>
  <c r="X43"/>
  <c r="R43"/>
  <c r="P43"/>
  <c r="O612" i="64"/>
  <c r="K43" i="46"/>
  <c r="L43"/>
  <c r="K612" i="64"/>
  <c r="V43" i="46"/>
  <c r="O43"/>
  <c r="T43"/>
  <c r="U612" i="64"/>
  <c r="W43" i="46"/>
  <c r="R612" i="64"/>
  <c r="I612"/>
  <c r="J612"/>
  <c r="AA43" i="46"/>
  <c r="M612" i="64"/>
  <c r="N612"/>
  <c r="T612"/>
  <c r="Y43" i="46"/>
  <c r="S612" i="64"/>
  <c r="U43" i="46"/>
  <c r="X612" i="64"/>
  <c r="H612"/>
  <c r="L612"/>
  <c r="L607"/>
  <c r="W38" i="46"/>
  <c r="S38" i="56" s="1"/>
  <c r="R607" i="64"/>
  <c r="J607"/>
  <c r="I38" i="46"/>
  <c r="X607" i="64"/>
  <c r="AB38" i="46"/>
  <c r="X38" i="56" s="1"/>
  <c r="O38" i="46"/>
  <c r="K38" i="56" s="1"/>
  <c r="H607" i="64"/>
  <c r="X38" i="46"/>
  <c r="T38" i="56" s="1"/>
  <c r="Q38" i="46"/>
  <c r="M38" i="56" s="1"/>
  <c r="U607" i="64"/>
  <c r="R38" i="46"/>
  <c r="N38" i="56" s="1"/>
  <c r="Y607" i="64"/>
  <c r="N38" i="46"/>
  <c r="J38" i="56" s="1"/>
  <c r="Z38" i="46"/>
  <c r="V38" i="56" s="1"/>
  <c r="V607" i="64"/>
  <c r="Z607"/>
  <c r="K38" i="46"/>
  <c r="G38" i="56" s="1"/>
  <c r="W607" i="64"/>
  <c r="P607"/>
  <c r="V38" i="46"/>
  <c r="R38" i="56" s="1"/>
  <c r="G607" i="64"/>
  <c r="O607"/>
  <c r="N607"/>
  <c r="P38" i="46"/>
  <c r="L38" i="56" s="1"/>
  <c r="T607" i="64"/>
  <c r="K607"/>
  <c r="T38" i="46"/>
  <c r="P38" i="56" s="1"/>
  <c r="L38" i="46"/>
  <c r="H38" i="56" s="1"/>
  <c r="J38" i="46"/>
  <c r="F38" i="56" s="1"/>
  <c r="S38" i="46"/>
  <c r="O38" i="56" s="1"/>
  <c r="S607" i="64"/>
  <c r="AA38" i="46"/>
  <c r="W38" i="56" s="1"/>
  <c r="M38" i="46"/>
  <c r="I38" i="56" s="1"/>
  <c r="M607" i="64"/>
  <c r="Q607"/>
  <c r="Y38" i="46"/>
  <c r="U38" i="56" s="1"/>
  <c r="U38" i="46"/>
  <c r="Q38" i="56" s="1"/>
  <c r="I607" i="64"/>
  <c r="I199" i="46"/>
  <c r="W199"/>
  <c r="U244" s="1"/>
  <c r="T199"/>
  <c r="R244" s="1"/>
  <c r="Y199"/>
  <c r="W244" s="1"/>
  <c r="Q199"/>
  <c r="O244" s="1"/>
  <c r="N199"/>
  <c r="L244" s="1"/>
  <c r="V199"/>
  <c r="T244" s="1"/>
  <c r="L199"/>
  <c r="J244" s="1"/>
  <c r="S199"/>
  <c r="Q244" s="1"/>
  <c r="U199"/>
  <c r="S244" s="1"/>
  <c r="O199"/>
  <c r="M244" s="1"/>
  <c r="M199"/>
  <c r="K244" s="1"/>
  <c r="Z199"/>
  <c r="X244" s="1"/>
  <c r="AB199"/>
  <c r="Z244" s="1"/>
  <c r="P199"/>
  <c r="N244" s="1"/>
  <c r="X199"/>
  <c r="R199"/>
  <c r="P244" s="1"/>
  <c r="K199"/>
  <c r="I244" s="1"/>
  <c r="J199"/>
  <c r="H244" s="1"/>
  <c r="AA199"/>
  <c r="Y244" s="1"/>
  <c r="G595" i="64"/>
  <c r="O26" i="46"/>
  <c r="U595" i="64"/>
  <c r="Y595"/>
  <c r="V26" i="46"/>
  <c r="V595" i="64"/>
  <c r="Z26" i="46"/>
  <c r="U26"/>
  <c r="J595" i="64"/>
  <c r="J26" i="46"/>
  <c r="AB26"/>
  <c r="O595" i="64"/>
  <c r="K26" i="46"/>
  <c r="S595" i="64"/>
  <c r="X26" i="46"/>
  <c r="Q26"/>
  <c r="T595" i="64"/>
  <c r="I595"/>
  <c r="W26" i="46"/>
  <c r="W595" i="64"/>
  <c r="N595"/>
  <c r="AA26" i="46"/>
  <c r="Q595" i="64"/>
  <c r="K595"/>
  <c r="H595"/>
  <c r="R26" i="46"/>
  <c r="X595" i="64"/>
  <c r="Z595"/>
  <c r="M26" i="46"/>
  <c r="L26"/>
  <c r="P26"/>
  <c r="T26"/>
  <c r="M595" i="64"/>
  <c r="S26" i="46"/>
  <c r="N26"/>
  <c r="L595" i="64"/>
  <c r="P595"/>
  <c r="I26" i="46"/>
  <c r="Y26"/>
  <c r="R595" i="64"/>
  <c r="W621"/>
  <c r="N52" i="46"/>
  <c r="H621" i="64"/>
  <c r="X621"/>
  <c r="X52" i="46"/>
  <c r="T621" i="64"/>
  <c r="M52" i="46"/>
  <c r="Q52"/>
  <c r="P621" i="64"/>
  <c r="U52" i="46"/>
  <c r="K52"/>
  <c r="O621" i="64"/>
  <c r="Z52" i="46"/>
  <c r="U621" i="64"/>
  <c r="O52" i="46"/>
  <c r="I52"/>
  <c r="Q621" i="64"/>
  <c r="V621"/>
  <c r="W52" i="46"/>
  <c r="J621" i="64"/>
  <c r="M621"/>
  <c r="AA52" i="46"/>
  <c r="N621" i="64"/>
  <c r="L621"/>
  <c r="R621"/>
  <c r="P52" i="46"/>
  <c r="G621" i="64"/>
  <c r="Z621"/>
  <c r="Y52" i="46"/>
  <c r="T52"/>
  <c r="J52"/>
  <c r="AB52"/>
  <c r="S621" i="64"/>
  <c r="R52" i="46"/>
  <c r="S52"/>
  <c r="K621" i="64"/>
  <c r="I621"/>
  <c r="L52" i="46"/>
  <c r="V52"/>
  <c r="Y621" i="64"/>
  <c r="Q618"/>
  <c r="J49" i="46"/>
  <c r="F49" i="56" s="1"/>
  <c r="P49" i="46"/>
  <c r="L49" i="56" s="1"/>
  <c r="G618" i="64"/>
  <c r="Z49" i="46"/>
  <c r="V49" i="56" s="1"/>
  <c r="I618" i="64"/>
  <c r="V49" i="46"/>
  <c r="R49" i="56" s="1"/>
  <c r="J618" i="64"/>
  <c r="T618"/>
  <c r="S49" i="46"/>
  <c r="O49" i="56" s="1"/>
  <c r="I49" i="46"/>
  <c r="L618" i="64"/>
  <c r="M618"/>
  <c r="T49" i="46"/>
  <c r="P49" i="56" s="1"/>
  <c r="Z618" i="64"/>
  <c r="AA49" i="46"/>
  <c r="W49" i="56" s="1"/>
  <c r="X618" i="64"/>
  <c r="W49" i="46"/>
  <c r="S49" i="56" s="1"/>
  <c r="H618" i="64"/>
  <c r="AB49" i="46"/>
  <c r="X49" i="56" s="1"/>
  <c r="K49" i="46"/>
  <c r="G49" i="56" s="1"/>
  <c r="M49" i="46"/>
  <c r="I49" i="56" s="1"/>
  <c r="R49" i="46"/>
  <c r="N49" i="56" s="1"/>
  <c r="Q49" i="46"/>
  <c r="M49" i="56" s="1"/>
  <c r="O618" i="64"/>
  <c r="X49" i="46"/>
  <c r="T49" i="56" s="1"/>
  <c r="S618" i="64"/>
  <c r="K618"/>
  <c r="R618"/>
  <c r="N49" i="46"/>
  <c r="J49" i="56" s="1"/>
  <c r="N618" i="64"/>
  <c r="W618"/>
  <c r="P618"/>
  <c r="U618"/>
  <c r="U49" i="46"/>
  <c r="Q49" i="56" s="1"/>
  <c r="Y618" i="64"/>
  <c r="O49" i="46"/>
  <c r="K49" i="56" s="1"/>
  <c r="Y49" i="46"/>
  <c r="U49" i="56" s="1"/>
  <c r="L49" i="46"/>
  <c r="H49" i="56" s="1"/>
  <c r="V618" i="64"/>
  <c r="V24" i="46"/>
  <c r="R24" i="56" s="1"/>
  <c r="S593" i="64"/>
  <c r="K593"/>
  <c r="Q24" i="46"/>
  <c r="M24" i="56" s="1"/>
  <c r="J593" i="64"/>
  <c r="X24" i="46"/>
  <c r="T24" i="56" s="1"/>
  <c r="R593" i="64"/>
  <c r="W24" i="46"/>
  <c r="S24" i="56" s="1"/>
  <c r="X593" i="64"/>
  <c r="I24" i="46"/>
  <c r="M593" i="64"/>
  <c r="Y24" i="46"/>
  <c r="U24" i="56" s="1"/>
  <c r="Y593" i="64"/>
  <c r="AA24" i="46"/>
  <c r="W24" i="56" s="1"/>
  <c r="K24" i="46"/>
  <c r="G24" i="56" s="1"/>
  <c r="U593" i="64"/>
  <c r="O24" i="46"/>
  <c r="K24" i="56" s="1"/>
  <c r="P593" i="64"/>
  <c r="N24" i="46"/>
  <c r="J24" i="56" s="1"/>
  <c r="V593" i="64"/>
  <c r="T593"/>
  <c r="Z593"/>
  <c r="G593"/>
  <c r="AB24" i="46"/>
  <c r="X24" i="56" s="1"/>
  <c r="T24" i="46"/>
  <c r="P24" i="56" s="1"/>
  <c r="P24" i="46"/>
  <c r="L24" i="56" s="1"/>
  <c r="S24" i="46"/>
  <c r="O24" i="56" s="1"/>
  <c r="J24" i="46"/>
  <c r="F24" i="56" s="1"/>
  <c r="Z24" i="46"/>
  <c r="V24" i="56" s="1"/>
  <c r="W593" i="64"/>
  <c r="R24" i="46"/>
  <c r="N24" i="56" s="1"/>
  <c r="M24" i="46"/>
  <c r="I24" i="56" s="1"/>
  <c r="L24" i="46"/>
  <c r="H24" i="56" s="1"/>
  <c r="Q593" i="64"/>
  <c r="H593"/>
  <c r="N593"/>
  <c r="I593"/>
  <c r="L593"/>
  <c r="O593"/>
  <c r="U24" i="46"/>
  <c r="Q24" i="56" s="1"/>
  <c r="K597" i="64"/>
  <c r="S28" i="46"/>
  <c r="S597" i="64"/>
  <c r="Z597"/>
  <c r="I28" i="46"/>
  <c r="I597" i="64"/>
  <c r="R28" i="46"/>
  <c r="AB28"/>
  <c r="M597" i="64"/>
  <c r="U28" i="46"/>
  <c r="O28"/>
  <c r="P597" i="64"/>
  <c r="AA28" i="46"/>
  <c r="J597" i="64"/>
  <c r="Y28" i="46"/>
  <c r="T28"/>
  <c r="L597" i="64"/>
  <c r="T597"/>
  <c r="W28" i="46"/>
  <c r="X597" i="64"/>
  <c r="G597"/>
  <c r="Z28" i="46"/>
  <c r="W597" i="64"/>
  <c r="N597"/>
  <c r="R597"/>
  <c r="N28" i="46"/>
  <c r="V597" i="64"/>
  <c r="H597"/>
  <c r="J28" i="46"/>
  <c r="X28"/>
  <c r="V28"/>
  <c r="Q28"/>
  <c r="U597" i="64"/>
  <c r="K28" i="46"/>
  <c r="M28"/>
  <c r="Q597" i="64"/>
  <c r="O597"/>
  <c r="P28" i="46"/>
  <c r="L28"/>
  <c r="Y597" i="64"/>
  <c r="U140" i="46"/>
  <c r="S140"/>
  <c r="T140"/>
  <c r="R140"/>
  <c r="O140"/>
  <c r="P140"/>
  <c r="V140"/>
  <c r="Z140"/>
  <c r="J140"/>
  <c r="Q140"/>
  <c r="I140"/>
  <c r="AB140"/>
  <c r="K140"/>
  <c r="L140"/>
  <c r="W140"/>
  <c r="M140"/>
  <c r="AA140"/>
  <c r="X140"/>
  <c r="N140"/>
  <c r="Y140"/>
  <c r="C39" i="36"/>
  <c r="J140" i="56" l="1"/>
  <c r="I123" i="25"/>
  <c r="V123"/>
  <c r="W140" i="56"/>
  <c r="S140"/>
  <c r="R123" i="25"/>
  <c r="F123"/>
  <c r="G140" i="56"/>
  <c r="AC140" i="46"/>
  <c r="CO140" s="1"/>
  <c r="E140" i="56"/>
  <c r="D123" i="25"/>
  <c r="E123"/>
  <c r="F140" i="56"/>
  <c r="Q123" i="25"/>
  <c r="R140" i="56"/>
  <c r="J123" i="25"/>
  <c r="K140" i="56"/>
  <c r="P140"/>
  <c r="O123" i="25"/>
  <c r="P123"/>
  <c r="Q140" i="56"/>
  <c r="G37" i="25"/>
  <c r="H28" i="56"/>
  <c r="O455" i="64"/>
  <c r="O236"/>
  <c r="O528"/>
  <c r="O26"/>
  <c r="O309"/>
  <c r="O96"/>
  <c r="O166"/>
  <c r="O382"/>
  <c r="H37" i="25"/>
  <c r="I28" i="56"/>
  <c r="U236" i="64"/>
  <c r="U455"/>
  <c r="U96"/>
  <c r="U382"/>
  <c r="U309"/>
  <c r="U26"/>
  <c r="U528"/>
  <c r="U166"/>
  <c r="R28" i="56"/>
  <c r="Q37" i="25"/>
  <c r="E37"/>
  <c r="F28" i="56"/>
  <c r="V166" i="64"/>
  <c r="V26"/>
  <c r="V382"/>
  <c r="V528"/>
  <c r="V96"/>
  <c r="V236"/>
  <c r="V309"/>
  <c r="V455"/>
  <c r="R309"/>
  <c r="R26"/>
  <c r="R96"/>
  <c r="R528"/>
  <c r="R455"/>
  <c r="R382"/>
  <c r="R166"/>
  <c r="R236"/>
  <c r="W382"/>
  <c r="W309"/>
  <c r="W236"/>
  <c r="W26"/>
  <c r="W96"/>
  <c r="W528"/>
  <c r="W166"/>
  <c r="W455"/>
  <c r="G382"/>
  <c r="G528"/>
  <c r="G455"/>
  <c r="AA597"/>
  <c r="G26"/>
  <c r="G236"/>
  <c r="G96"/>
  <c r="G309"/>
  <c r="G166"/>
  <c r="R37" i="25"/>
  <c r="S28" i="56"/>
  <c r="L96" i="64"/>
  <c r="L166"/>
  <c r="L382"/>
  <c r="L236"/>
  <c r="L528"/>
  <c r="L455"/>
  <c r="L309"/>
  <c r="L26"/>
  <c r="T37" i="25"/>
  <c r="U28" i="56"/>
  <c r="V37" i="25"/>
  <c r="W28" i="56"/>
  <c r="K28"/>
  <c r="J37" i="25"/>
  <c r="M26" i="64"/>
  <c r="M455"/>
  <c r="M309"/>
  <c r="M96"/>
  <c r="M236"/>
  <c r="M382"/>
  <c r="M528"/>
  <c r="M166"/>
  <c r="N28" i="56"/>
  <c r="M37" i="25"/>
  <c r="E28" i="56"/>
  <c r="AC28" i="46"/>
  <c r="CO28" s="1"/>
  <c r="D37" i="25"/>
  <c r="S96" i="64"/>
  <c r="S455"/>
  <c r="S26"/>
  <c r="S309"/>
  <c r="S528"/>
  <c r="S236"/>
  <c r="S382"/>
  <c r="S166"/>
  <c r="K528"/>
  <c r="K455"/>
  <c r="K166"/>
  <c r="K26"/>
  <c r="K382"/>
  <c r="K96"/>
  <c r="K236"/>
  <c r="K309"/>
  <c r="O92"/>
  <c r="O451"/>
  <c r="O524"/>
  <c r="O162"/>
  <c r="O305"/>
  <c r="O22"/>
  <c r="O232"/>
  <c r="O378"/>
  <c r="I162"/>
  <c r="I378"/>
  <c r="I305"/>
  <c r="I92"/>
  <c r="I232"/>
  <c r="I451"/>
  <c r="I22"/>
  <c r="I524"/>
  <c r="H232"/>
  <c r="H305"/>
  <c r="H22"/>
  <c r="H378"/>
  <c r="H92"/>
  <c r="H451"/>
  <c r="H162"/>
  <c r="H524"/>
  <c r="G305"/>
  <c r="G524"/>
  <c r="AA593"/>
  <c r="G22"/>
  <c r="G92"/>
  <c r="G378"/>
  <c r="G232"/>
  <c r="G451"/>
  <c r="G162"/>
  <c r="T162"/>
  <c r="T92"/>
  <c r="T305"/>
  <c r="T232"/>
  <c r="T524"/>
  <c r="T378"/>
  <c r="T22"/>
  <c r="T451"/>
  <c r="Y524"/>
  <c r="Y305"/>
  <c r="Y451"/>
  <c r="Y22"/>
  <c r="Y232"/>
  <c r="Y162"/>
  <c r="Y92"/>
  <c r="Y378"/>
  <c r="M305"/>
  <c r="M162"/>
  <c r="M92"/>
  <c r="M378"/>
  <c r="M22"/>
  <c r="M232"/>
  <c r="M524"/>
  <c r="M451"/>
  <c r="X378"/>
  <c r="X451"/>
  <c r="X524"/>
  <c r="X22"/>
  <c r="X305"/>
  <c r="X92"/>
  <c r="X162"/>
  <c r="X232"/>
  <c r="R92"/>
  <c r="R232"/>
  <c r="R162"/>
  <c r="R451"/>
  <c r="R378"/>
  <c r="R524"/>
  <c r="R22"/>
  <c r="R305"/>
  <c r="J92"/>
  <c r="J451"/>
  <c r="J162"/>
  <c r="J305"/>
  <c r="J378"/>
  <c r="J22"/>
  <c r="J524"/>
  <c r="J232"/>
  <c r="K524"/>
  <c r="K22"/>
  <c r="K451"/>
  <c r="K232"/>
  <c r="K92"/>
  <c r="K305"/>
  <c r="K162"/>
  <c r="K378"/>
  <c r="P549"/>
  <c r="P257"/>
  <c r="P476"/>
  <c r="P187"/>
  <c r="P47"/>
  <c r="P403"/>
  <c r="P330"/>
  <c r="P117"/>
  <c r="N403"/>
  <c r="N187"/>
  <c r="N47"/>
  <c r="N549"/>
  <c r="N330"/>
  <c r="N117"/>
  <c r="N257"/>
  <c r="N476"/>
  <c r="R117"/>
  <c r="R330"/>
  <c r="R549"/>
  <c r="R257"/>
  <c r="R403"/>
  <c r="R476"/>
  <c r="R47"/>
  <c r="R187"/>
  <c r="S117"/>
  <c r="S330"/>
  <c r="S187"/>
  <c r="S476"/>
  <c r="S549"/>
  <c r="S47"/>
  <c r="S257"/>
  <c r="S403"/>
  <c r="O117"/>
  <c r="O257"/>
  <c r="O330"/>
  <c r="O476"/>
  <c r="O403"/>
  <c r="O47"/>
  <c r="O549"/>
  <c r="O187"/>
  <c r="H257"/>
  <c r="H549"/>
  <c r="H476"/>
  <c r="H47"/>
  <c r="H403"/>
  <c r="H187"/>
  <c r="H117"/>
  <c r="H330"/>
  <c r="X47"/>
  <c r="X117"/>
  <c r="X257"/>
  <c r="X476"/>
  <c r="X187"/>
  <c r="X403"/>
  <c r="X330"/>
  <c r="X549"/>
  <c r="Z476"/>
  <c r="Z330"/>
  <c r="Z47"/>
  <c r="Z403"/>
  <c r="Z187"/>
  <c r="Z257"/>
  <c r="Z117"/>
  <c r="Z549"/>
  <c r="M549"/>
  <c r="M117"/>
  <c r="M47"/>
  <c r="M330"/>
  <c r="M257"/>
  <c r="M187"/>
  <c r="M403"/>
  <c r="M476"/>
  <c r="AC49" i="46"/>
  <c r="CO49" s="1"/>
  <c r="E49" i="56"/>
  <c r="D49" s="1"/>
  <c r="K49" i="44" s="1"/>
  <c r="L49" s="1"/>
  <c r="T117" i="64"/>
  <c r="T476"/>
  <c r="T330"/>
  <c r="T187"/>
  <c r="T257"/>
  <c r="T47"/>
  <c r="T403"/>
  <c r="T549"/>
  <c r="Q330"/>
  <c r="Q403"/>
  <c r="Q476"/>
  <c r="Q257"/>
  <c r="Q47"/>
  <c r="Q117"/>
  <c r="Q549"/>
  <c r="Q187"/>
  <c r="Q72" i="25"/>
  <c r="R52" i="56"/>
  <c r="Q70" i="74"/>
  <c r="Q47" i="75" s="1"/>
  <c r="I50" i="64"/>
  <c r="I552"/>
  <c r="I406"/>
  <c r="I479"/>
  <c r="I120"/>
  <c r="I260"/>
  <c r="I333"/>
  <c r="I190"/>
  <c r="N72" i="25"/>
  <c r="O52" i="56"/>
  <c r="N70" i="74"/>
  <c r="N47" i="75" s="1"/>
  <c r="S552" i="64"/>
  <c r="S190"/>
  <c r="S120"/>
  <c r="S333"/>
  <c r="S406"/>
  <c r="S260"/>
  <c r="S479"/>
  <c r="S50"/>
  <c r="F52" i="56"/>
  <c r="E72" i="25"/>
  <c r="E70" i="74"/>
  <c r="E47" i="75" s="1"/>
  <c r="T70" i="74"/>
  <c r="T47" i="75" s="1"/>
  <c r="T72" i="25"/>
  <c r="U52" i="56"/>
  <c r="G479" i="64"/>
  <c r="AA621"/>
  <c r="G333"/>
  <c r="G120"/>
  <c r="G190"/>
  <c r="G552"/>
  <c r="G260"/>
  <c r="G406"/>
  <c r="G50"/>
  <c r="R479"/>
  <c r="R190"/>
  <c r="R260"/>
  <c r="R333"/>
  <c r="R120"/>
  <c r="R406"/>
  <c r="R50"/>
  <c r="R552"/>
  <c r="N50"/>
  <c r="N190"/>
  <c r="N260"/>
  <c r="N333"/>
  <c r="N552"/>
  <c r="N120"/>
  <c r="N479"/>
  <c r="N406"/>
  <c r="M260"/>
  <c r="M120"/>
  <c r="M50"/>
  <c r="M552"/>
  <c r="M190"/>
  <c r="M333"/>
  <c r="M479"/>
  <c r="M406"/>
  <c r="S52" i="56"/>
  <c r="R70" i="74"/>
  <c r="R47" i="75" s="1"/>
  <c r="R72" i="25"/>
  <c r="Q552" i="64"/>
  <c r="Q190"/>
  <c r="Q479"/>
  <c r="Q333"/>
  <c r="Q50"/>
  <c r="Q406"/>
  <c r="Q120"/>
  <c r="Q260"/>
  <c r="K52" i="56"/>
  <c r="J72" i="25"/>
  <c r="J70" i="74"/>
  <c r="J47" i="75" s="1"/>
  <c r="U72" i="25"/>
  <c r="U70" i="74"/>
  <c r="U47" i="75" s="1"/>
  <c r="V52" i="56"/>
  <c r="G52"/>
  <c r="F70" i="74"/>
  <c r="F47" i="75" s="1"/>
  <c r="F72" i="25"/>
  <c r="P479" i="64"/>
  <c r="P120"/>
  <c r="P260"/>
  <c r="P552"/>
  <c r="P333"/>
  <c r="P190"/>
  <c r="P406"/>
  <c r="P50"/>
  <c r="H72" i="25"/>
  <c r="I52" i="56"/>
  <c r="H70" i="74"/>
  <c r="H47" i="75" s="1"/>
  <c r="S72" i="25"/>
  <c r="T52" i="56"/>
  <c r="S70" i="74"/>
  <c r="S47" i="75" s="1"/>
  <c r="H552" i="64"/>
  <c r="H406"/>
  <c r="H260"/>
  <c r="H120"/>
  <c r="H479"/>
  <c r="H50"/>
  <c r="H190"/>
  <c r="H333"/>
  <c r="W120"/>
  <c r="W479"/>
  <c r="W50"/>
  <c r="W260"/>
  <c r="W333"/>
  <c r="W190"/>
  <c r="W552"/>
  <c r="W406"/>
  <c r="U26" i="56"/>
  <c r="T53" i="69" s="1"/>
  <c r="T34" i="25"/>
  <c r="P164" i="64"/>
  <c r="P94"/>
  <c r="P307"/>
  <c r="P526"/>
  <c r="P380"/>
  <c r="P453"/>
  <c r="P24"/>
  <c r="M61" i="69" s="1"/>
  <c r="P234" i="64"/>
  <c r="I34" i="25"/>
  <c r="J26" i="56"/>
  <c r="I53" i="69" s="1"/>
  <c r="M307" i="64"/>
  <c r="M94"/>
  <c r="M164"/>
  <c r="M24"/>
  <c r="M234"/>
  <c r="M380"/>
  <c r="M453"/>
  <c r="M526"/>
  <c r="K34" i="25"/>
  <c r="L26" i="56"/>
  <c r="K53" i="69" s="1"/>
  <c r="H34" i="25"/>
  <c r="I26" i="56"/>
  <c r="H53" i="69" s="1"/>
  <c r="X24" i="64"/>
  <c r="X453"/>
  <c r="X234"/>
  <c r="X526"/>
  <c r="X164"/>
  <c r="X380"/>
  <c r="X94"/>
  <c r="X307"/>
  <c r="U15" i="69" s="1"/>
  <c r="H453" i="64"/>
  <c r="H24"/>
  <c r="H526"/>
  <c r="H94"/>
  <c r="H164"/>
  <c r="H234"/>
  <c r="H380"/>
  <c r="H307"/>
  <c r="E15" i="69" s="1"/>
  <c r="Q380" i="64"/>
  <c r="Q307"/>
  <c r="Q453"/>
  <c r="Q164"/>
  <c r="Q234"/>
  <c r="Q94"/>
  <c r="Q24"/>
  <c r="Q526"/>
  <c r="N307"/>
  <c r="N380"/>
  <c r="N164"/>
  <c r="N94"/>
  <c r="N453"/>
  <c r="N234"/>
  <c r="N526"/>
  <c r="N24"/>
  <c r="K61" i="69" s="1"/>
  <c r="R34" i="25"/>
  <c r="S26" i="56"/>
  <c r="R53" i="69" s="1"/>
  <c r="T526" i="64"/>
  <c r="T453"/>
  <c r="T234"/>
  <c r="T380"/>
  <c r="T164"/>
  <c r="T307"/>
  <c r="Q15" i="69" s="1"/>
  <c r="T94" i="64"/>
  <c r="T24"/>
  <c r="Q61" i="69" s="1"/>
  <c r="T26" i="56"/>
  <c r="S53" i="69" s="1"/>
  <c r="S34" i="25"/>
  <c r="F34"/>
  <c r="G26" i="56"/>
  <c r="F53" i="69" s="1"/>
  <c r="W34" i="25"/>
  <c r="X26" i="56"/>
  <c r="W53" i="69" s="1"/>
  <c r="J164" i="64"/>
  <c r="J94"/>
  <c r="J24"/>
  <c r="J307"/>
  <c r="J526"/>
  <c r="J453"/>
  <c r="J234"/>
  <c r="J380"/>
  <c r="U34" i="25"/>
  <c r="V26" i="56"/>
  <c r="U53" i="69" s="1"/>
  <c r="Q34" i="25"/>
  <c r="R26" i="56"/>
  <c r="Q53" i="69" s="1"/>
  <c r="U307" i="64"/>
  <c r="U94"/>
  <c r="U24"/>
  <c r="U164"/>
  <c r="U526"/>
  <c r="U234"/>
  <c r="U380"/>
  <c r="U453"/>
  <c r="G164"/>
  <c r="G234"/>
  <c r="G307"/>
  <c r="AA595"/>
  <c r="G526"/>
  <c r="G94"/>
  <c r="G380"/>
  <c r="G453"/>
  <c r="G24"/>
  <c r="AC199" i="46"/>
  <c r="G244"/>
  <c r="Q392" i="64"/>
  <c r="Q538"/>
  <c r="Q319"/>
  <c r="Q36"/>
  <c r="Q176"/>
  <c r="Q106"/>
  <c r="Q465"/>
  <c r="Q246"/>
  <c r="S246"/>
  <c r="S538"/>
  <c r="S392"/>
  <c r="S36"/>
  <c r="S465"/>
  <c r="S176"/>
  <c r="S319"/>
  <c r="S106"/>
  <c r="T246"/>
  <c r="T319"/>
  <c r="T465"/>
  <c r="T538"/>
  <c r="T176"/>
  <c r="T106"/>
  <c r="T36"/>
  <c r="T392"/>
  <c r="N106"/>
  <c r="N36"/>
  <c r="N176"/>
  <c r="N392"/>
  <c r="N465"/>
  <c r="N246"/>
  <c r="N319"/>
  <c r="N538"/>
  <c r="G538"/>
  <c r="AA607"/>
  <c r="G319"/>
  <c r="G176"/>
  <c r="G465"/>
  <c r="G106"/>
  <c r="G392"/>
  <c r="G246"/>
  <c r="G36"/>
  <c r="P106"/>
  <c r="P465"/>
  <c r="P246"/>
  <c r="P176"/>
  <c r="P392"/>
  <c r="P319"/>
  <c r="P538"/>
  <c r="P36"/>
  <c r="V176"/>
  <c r="V36"/>
  <c r="V538"/>
  <c r="V465"/>
  <c r="V319"/>
  <c r="V392"/>
  <c r="V246"/>
  <c r="V106"/>
  <c r="H538"/>
  <c r="H392"/>
  <c r="H176"/>
  <c r="H106"/>
  <c r="H465"/>
  <c r="H319"/>
  <c r="H246"/>
  <c r="H36"/>
  <c r="AC38" i="46"/>
  <c r="CO38" s="1"/>
  <c r="E38" i="56"/>
  <c r="D38" s="1"/>
  <c r="K38" i="44" s="1"/>
  <c r="L38" s="1"/>
  <c r="R392" i="64"/>
  <c r="R246"/>
  <c r="R538"/>
  <c r="R36"/>
  <c r="R319"/>
  <c r="R176"/>
  <c r="R465"/>
  <c r="R106"/>
  <c r="L392"/>
  <c r="L36"/>
  <c r="L538"/>
  <c r="L465"/>
  <c r="L106"/>
  <c r="L246"/>
  <c r="L176"/>
  <c r="L319"/>
  <c r="H543"/>
  <c r="H41"/>
  <c r="H324"/>
  <c r="H470"/>
  <c r="H111"/>
  <c r="H181"/>
  <c r="H251"/>
  <c r="H397"/>
  <c r="P47" i="74"/>
  <c r="P59" i="25"/>
  <c r="Q43" i="56"/>
  <c r="P39" i="70" s="1"/>
  <c r="T47" i="74"/>
  <c r="U43" i="56"/>
  <c r="T39" i="70" s="1"/>
  <c r="T59" i="25"/>
  <c r="N324" i="64"/>
  <c r="N470"/>
  <c r="N543"/>
  <c r="N251"/>
  <c r="N41"/>
  <c r="N111"/>
  <c r="N181"/>
  <c r="N397"/>
  <c r="W43" i="56"/>
  <c r="V39" i="70" s="1"/>
  <c r="V59" i="25"/>
  <c r="V47" i="74"/>
  <c r="I470" i="64"/>
  <c r="I181"/>
  <c r="I111"/>
  <c r="I41"/>
  <c r="I397"/>
  <c r="I543"/>
  <c r="I324"/>
  <c r="I251"/>
  <c r="R47" i="74"/>
  <c r="R59" i="25"/>
  <c r="S43" i="56"/>
  <c r="R39" i="70" s="1"/>
  <c r="O59" i="25"/>
  <c r="P43" i="56"/>
  <c r="O39" i="70" s="1"/>
  <c r="O47" i="74"/>
  <c r="Q59" i="25"/>
  <c r="Q47" i="74"/>
  <c r="R43" i="56"/>
  <c r="Q39" i="70" s="1"/>
  <c r="G59" i="25"/>
  <c r="H43" i="56"/>
  <c r="G39" i="70" s="1"/>
  <c r="G47" i="74"/>
  <c r="O251" i="64"/>
  <c r="O324"/>
  <c r="O543"/>
  <c r="O111"/>
  <c r="O470"/>
  <c r="O397"/>
  <c r="O181"/>
  <c r="O41"/>
  <c r="N43" i="56"/>
  <c r="M39" i="70" s="1"/>
  <c r="M59" i="25"/>
  <c r="M47" i="74"/>
  <c r="O43" i="56"/>
  <c r="N39" i="70" s="1"/>
  <c r="N47" i="74"/>
  <c r="N59" i="25"/>
  <c r="L59"/>
  <c r="L47" i="74"/>
  <c r="M43" i="56"/>
  <c r="L39" i="70" s="1"/>
  <c r="Z181" i="64"/>
  <c r="Z324"/>
  <c r="Z41"/>
  <c r="Z111"/>
  <c r="Z251"/>
  <c r="Z543"/>
  <c r="Z397"/>
  <c r="Z470"/>
  <c r="F43" i="56"/>
  <c r="E39" i="70" s="1"/>
  <c r="E47" i="74"/>
  <c r="E59" i="25"/>
  <c r="V251" i="64"/>
  <c r="V111"/>
  <c r="V470"/>
  <c r="V543"/>
  <c r="V397"/>
  <c r="V181"/>
  <c r="V324"/>
  <c r="V41"/>
  <c r="AC43" i="46"/>
  <c r="CO43" s="1"/>
  <c r="D59" i="25"/>
  <c r="E43" i="56"/>
  <c r="D47" i="74"/>
  <c r="P543" i="64"/>
  <c r="P41"/>
  <c r="P324"/>
  <c r="P181"/>
  <c r="P470"/>
  <c r="P111"/>
  <c r="P251"/>
  <c r="P397"/>
  <c r="H59" i="25"/>
  <c r="I43" i="56"/>
  <c r="H39" i="70" s="1"/>
  <c r="H47" i="74"/>
  <c r="O249" i="64"/>
  <c r="O109"/>
  <c r="O322"/>
  <c r="O179"/>
  <c r="O468"/>
  <c r="O395"/>
  <c r="O541"/>
  <c r="O39"/>
  <c r="W39"/>
  <c r="W468"/>
  <c r="W249"/>
  <c r="W109"/>
  <c r="W322"/>
  <c r="W541"/>
  <c r="W395"/>
  <c r="W179"/>
  <c r="Y468"/>
  <c r="Y39"/>
  <c r="Y109"/>
  <c r="Y541"/>
  <c r="Y322"/>
  <c r="Y249"/>
  <c r="Y395"/>
  <c r="Y179"/>
  <c r="AC41" i="46"/>
  <c r="CO41" s="1"/>
  <c r="E41" i="56"/>
  <c r="D41" s="1"/>
  <c r="K41" i="44" s="1"/>
  <c r="L41" s="1"/>
  <c r="Q395" i="64"/>
  <c r="Q322"/>
  <c r="Q39"/>
  <c r="Q179"/>
  <c r="Q109"/>
  <c r="Q541"/>
  <c r="Q249"/>
  <c r="Q468"/>
  <c r="T322"/>
  <c r="T395"/>
  <c r="T468"/>
  <c r="T39"/>
  <c r="T249"/>
  <c r="T541"/>
  <c r="T109"/>
  <c r="T179"/>
  <c r="R249"/>
  <c r="R109"/>
  <c r="R468"/>
  <c r="R395"/>
  <c r="R179"/>
  <c r="R541"/>
  <c r="R322"/>
  <c r="R39"/>
  <c r="X322"/>
  <c r="X395"/>
  <c r="X468"/>
  <c r="X39"/>
  <c r="X109"/>
  <c r="X541"/>
  <c r="X179"/>
  <c r="X249"/>
  <c r="H322"/>
  <c r="H395"/>
  <c r="H249"/>
  <c r="H541"/>
  <c r="H179"/>
  <c r="H109"/>
  <c r="H39"/>
  <c r="H468"/>
  <c r="I44" i="56"/>
  <c r="K248" i="46"/>
  <c r="H60" i="25"/>
  <c r="H68" i="74"/>
  <c r="T471" i="64"/>
  <c r="T42"/>
  <c r="T182"/>
  <c r="T252"/>
  <c r="T112"/>
  <c r="T398"/>
  <c r="T325"/>
  <c r="T544"/>
  <c r="Y544"/>
  <c r="Y325"/>
  <c r="Y182"/>
  <c r="Y112"/>
  <c r="Y471"/>
  <c r="Y398"/>
  <c r="Y252"/>
  <c r="Y42"/>
  <c r="P248" i="46"/>
  <c r="M68" i="74"/>
  <c r="N44" i="56"/>
  <c r="M60" i="25"/>
  <c r="J60"/>
  <c r="M248" i="46"/>
  <c r="K44" i="56"/>
  <c r="J68" i="74"/>
  <c r="L112" i="64"/>
  <c r="L544"/>
  <c r="L252"/>
  <c r="L182"/>
  <c r="L325"/>
  <c r="L42"/>
  <c r="L398"/>
  <c r="L471"/>
  <c r="F44" i="56"/>
  <c r="E68" i="74"/>
  <c r="H248" i="46"/>
  <c r="E60" i="25"/>
  <c r="V44" i="56"/>
  <c r="U60" i="25"/>
  <c r="X248" i="46"/>
  <c r="U68" i="74"/>
  <c r="W182" i="64"/>
  <c r="W42"/>
  <c r="W252"/>
  <c r="W544"/>
  <c r="W471"/>
  <c r="W325"/>
  <c r="W112"/>
  <c r="W398"/>
  <c r="N471"/>
  <c r="N252"/>
  <c r="N398"/>
  <c r="N325"/>
  <c r="N182"/>
  <c r="N112"/>
  <c r="N42"/>
  <c r="N544"/>
  <c r="U398"/>
  <c r="U42"/>
  <c r="U471"/>
  <c r="U182"/>
  <c r="U112"/>
  <c r="U252"/>
  <c r="U325"/>
  <c r="U544"/>
  <c r="E44" i="56"/>
  <c r="G248" i="46"/>
  <c r="D68" i="74"/>
  <c r="D60" i="25"/>
  <c r="AC44" i="46"/>
  <c r="T248"/>
  <c r="Q68" i="74"/>
  <c r="R44" i="56"/>
  <c r="Q60" i="25"/>
  <c r="G398" i="64"/>
  <c r="G325"/>
  <c r="G112"/>
  <c r="G182"/>
  <c r="G471"/>
  <c r="G544"/>
  <c r="AA613"/>
  <c r="G42"/>
  <c r="G252"/>
  <c r="R182"/>
  <c r="R398"/>
  <c r="R544"/>
  <c r="R252"/>
  <c r="R112"/>
  <c r="R325"/>
  <c r="R471"/>
  <c r="R42"/>
  <c r="W60" i="25"/>
  <c r="Z248" i="46"/>
  <c r="X44" i="56"/>
  <c r="W68" i="74"/>
  <c r="O325" i="64"/>
  <c r="O398"/>
  <c r="O112"/>
  <c r="O182"/>
  <c r="O252"/>
  <c r="O42"/>
  <c r="O544"/>
  <c r="O471"/>
  <c r="I248" i="46"/>
  <c r="F60" i="25"/>
  <c r="F68" i="74"/>
  <c r="G44" i="56"/>
  <c r="Q248" i="46"/>
  <c r="O44" i="56"/>
  <c r="N60" i="25"/>
  <c r="N68" i="74"/>
  <c r="W44" i="56"/>
  <c r="V68" i="74"/>
  <c r="V60" i="25"/>
  <c r="Y248" i="46"/>
  <c r="AA604" i="64"/>
  <c r="G243"/>
  <c r="G535"/>
  <c r="G103"/>
  <c r="G462"/>
  <c r="G389"/>
  <c r="G173"/>
  <c r="G33"/>
  <c r="G316"/>
  <c r="U47" i="25"/>
  <c r="V35" i="56"/>
  <c r="V47" i="25"/>
  <c r="W35" i="56"/>
  <c r="W47" i="25"/>
  <c r="X35" i="56"/>
  <c r="H103" i="64"/>
  <c r="H535"/>
  <c r="H316"/>
  <c r="H462"/>
  <c r="H173"/>
  <c r="H243"/>
  <c r="H389"/>
  <c r="H33"/>
  <c r="J103"/>
  <c r="J243"/>
  <c r="J462"/>
  <c r="J389"/>
  <c r="J33"/>
  <c r="J316"/>
  <c r="J535"/>
  <c r="J173"/>
  <c r="P103"/>
  <c r="P462"/>
  <c r="P389"/>
  <c r="P173"/>
  <c r="P33"/>
  <c r="P535"/>
  <c r="P316"/>
  <c r="P243"/>
  <c r="Y389"/>
  <c r="Y103"/>
  <c r="Y33"/>
  <c r="Y462"/>
  <c r="Y173"/>
  <c r="Y535"/>
  <c r="Y243"/>
  <c r="Y316"/>
  <c r="T316"/>
  <c r="T389"/>
  <c r="T462"/>
  <c r="T33"/>
  <c r="T243"/>
  <c r="T535"/>
  <c r="T103"/>
  <c r="T173"/>
  <c r="I535"/>
  <c r="I462"/>
  <c r="I316"/>
  <c r="I33"/>
  <c r="I389"/>
  <c r="I103"/>
  <c r="I243"/>
  <c r="I173"/>
  <c r="W462"/>
  <c r="W535"/>
  <c r="W316"/>
  <c r="W389"/>
  <c r="W243"/>
  <c r="W33"/>
  <c r="W173"/>
  <c r="W103"/>
  <c r="X243"/>
  <c r="X173"/>
  <c r="X103"/>
  <c r="X535"/>
  <c r="X316"/>
  <c r="X462"/>
  <c r="X389"/>
  <c r="X33"/>
  <c r="Z389"/>
  <c r="Z33"/>
  <c r="Z535"/>
  <c r="Z173"/>
  <c r="Z243"/>
  <c r="Z316"/>
  <c r="Z462"/>
  <c r="Z103"/>
  <c r="P47" i="25"/>
  <c r="Q35" i="56"/>
  <c r="G35"/>
  <c r="F77" i="69" s="1"/>
  <c r="F47" i="25"/>
  <c r="I47"/>
  <c r="J35" i="56"/>
  <c r="I77" i="69" s="1"/>
  <c r="R389" i="64"/>
  <c r="R33"/>
  <c r="R316"/>
  <c r="R103"/>
  <c r="R535"/>
  <c r="R243"/>
  <c r="R462"/>
  <c r="R173"/>
  <c r="H47" i="25"/>
  <c r="I35" i="56"/>
  <c r="H77" i="69" s="1"/>
  <c r="G47" i="25"/>
  <c r="H35" i="56"/>
  <c r="G77" i="69" s="1"/>
  <c r="K243" i="64"/>
  <c r="K535"/>
  <c r="K33"/>
  <c r="K103"/>
  <c r="K462"/>
  <c r="K389"/>
  <c r="K173"/>
  <c r="K316"/>
  <c r="G27" i="25"/>
  <c r="J233" i="46"/>
  <c r="W27" i="25"/>
  <c r="Z233" i="46"/>
  <c r="T228" i="64"/>
  <c r="T301"/>
  <c r="T88"/>
  <c r="T374"/>
  <c r="T447"/>
  <c r="T158"/>
  <c r="T18"/>
  <c r="T520"/>
  <c r="R27" i="25"/>
  <c r="U233" i="46"/>
  <c r="N27" i="25"/>
  <c r="Q233" i="46"/>
  <c r="Z88" i="64"/>
  <c r="Z520"/>
  <c r="Z374"/>
  <c r="Z301"/>
  <c r="Z228"/>
  <c r="Z447"/>
  <c r="Z18"/>
  <c r="Z158"/>
  <c r="R374"/>
  <c r="R520"/>
  <c r="R447"/>
  <c r="R18"/>
  <c r="R88"/>
  <c r="R301"/>
  <c r="R158"/>
  <c r="R228"/>
  <c r="P374"/>
  <c r="P88"/>
  <c r="P301"/>
  <c r="P447"/>
  <c r="P228"/>
  <c r="P520"/>
  <c r="P158"/>
  <c r="P18"/>
  <c r="K301"/>
  <c r="K374"/>
  <c r="K88"/>
  <c r="K520"/>
  <c r="K228"/>
  <c r="K158"/>
  <c r="K447"/>
  <c r="K18"/>
  <c r="Y18"/>
  <c r="Y301"/>
  <c r="Y228"/>
  <c r="Y374"/>
  <c r="Y88"/>
  <c r="Y447"/>
  <c r="Y158"/>
  <c r="Y520"/>
  <c r="P27" i="25"/>
  <c r="S233" i="46"/>
  <c r="G374" i="64"/>
  <c r="G228"/>
  <c r="G88"/>
  <c r="AA589"/>
  <c r="G18"/>
  <c r="G158"/>
  <c r="G447"/>
  <c r="G301"/>
  <c r="G520"/>
  <c r="I520"/>
  <c r="I18"/>
  <c r="I301"/>
  <c r="I374"/>
  <c r="I158"/>
  <c r="I228"/>
  <c r="I88"/>
  <c r="I447"/>
  <c r="N301"/>
  <c r="N374"/>
  <c r="N228"/>
  <c r="N158"/>
  <c r="N447"/>
  <c r="N18"/>
  <c r="N88"/>
  <c r="N520"/>
  <c r="F27" i="25"/>
  <c r="I233" i="46"/>
  <c r="W228" i="64"/>
  <c r="W447"/>
  <c r="W520"/>
  <c r="W158"/>
  <c r="W374"/>
  <c r="W18"/>
  <c r="W301"/>
  <c r="W88"/>
  <c r="S27" i="25"/>
  <c r="V233" i="46"/>
  <c r="R233"/>
  <c r="O27" i="25"/>
  <c r="W233" i="46"/>
  <c r="T27" i="25"/>
  <c r="E27"/>
  <c r="H233" i="46"/>
  <c r="Z245"/>
  <c r="X245"/>
  <c r="V245"/>
  <c r="O245"/>
  <c r="U245"/>
  <c r="Q245"/>
  <c r="P245"/>
  <c r="K245"/>
  <c r="J245"/>
  <c r="R245"/>
  <c r="K58" i="56"/>
  <c r="K236" s="1"/>
  <c r="J86" i="25"/>
  <c r="M237" i="46"/>
  <c r="V412" i="64"/>
  <c r="V196"/>
  <c r="V266"/>
  <c r="V339"/>
  <c r="V126"/>
  <c r="V56"/>
  <c r="V558"/>
  <c r="V485"/>
  <c r="X237" i="46"/>
  <c r="V58" i="56"/>
  <c r="V236" s="1"/>
  <c r="U86" i="25"/>
  <c r="T56" i="64"/>
  <c r="T266"/>
  <c r="T126"/>
  <c r="T558"/>
  <c r="T485"/>
  <c r="T196"/>
  <c r="T339"/>
  <c r="T412"/>
  <c r="U196"/>
  <c r="U339"/>
  <c r="U56"/>
  <c r="U266"/>
  <c r="U485"/>
  <c r="U412"/>
  <c r="U126"/>
  <c r="U558"/>
  <c r="P126"/>
  <c r="P558"/>
  <c r="P266"/>
  <c r="P485"/>
  <c r="P412"/>
  <c r="P196"/>
  <c r="P339"/>
  <c r="P56"/>
  <c r="Q237" i="46"/>
  <c r="N86" i="25"/>
  <c r="O58" i="56"/>
  <c r="O236" s="1"/>
  <c r="M58"/>
  <c r="M236" s="1"/>
  <c r="L86" i="25"/>
  <c r="O237" i="46"/>
  <c r="J339" i="64"/>
  <c r="J266"/>
  <c r="J196"/>
  <c r="J126"/>
  <c r="J558"/>
  <c r="J56"/>
  <c r="J485"/>
  <c r="J412"/>
  <c r="T237" i="46"/>
  <c r="R58" i="56"/>
  <c r="R236" s="1"/>
  <c r="Q86" i="25"/>
  <c r="O266" i="64"/>
  <c r="O196"/>
  <c r="O126"/>
  <c r="O558"/>
  <c r="O485"/>
  <c r="O56"/>
  <c r="O412"/>
  <c r="O339"/>
  <c r="T86" i="25"/>
  <c r="W237" i="46"/>
  <c r="U58" i="56"/>
  <c r="U236" s="1"/>
  <c r="H58"/>
  <c r="H236" s="1"/>
  <c r="J237" i="46"/>
  <c r="G86" i="25"/>
  <c r="X558" i="64"/>
  <c r="X56"/>
  <c r="X412"/>
  <c r="X266"/>
  <c r="X196"/>
  <c r="X126"/>
  <c r="X339"/>
  <c r="X485"/>
  <c r="Y485"/>
  <c r="Y196"/>
  <c r="Y266"/>
  <c r="Y558"/>
  <c r="Y56"/>
  <c r="Y339"/>
  <c r="Y412"/>
  <c r="Y126"/>
  <c r="T58" i="56"/>
  <c r="T236" s="1"/>
  <c r="S86" i="25"/>
  <c r="V237" i="46"/>
  <c r="W196" i="64"/>
  <c r="W412"/>
  <c r="W485"/>
  <c r="W558"/>
  <c r="W266"/>
  <c r="W126"/>
  <c r="W56"/>
  <c r="W339"/>
  <c r="E86" i="25"/>
  <c r="H237" i="46"/>
  <c r="F58" i="56"/>
  <c r="F236" s="1"/>
  <c r="R558" i="64"/>
  <c r="R339"/>
  <c r="R56"/>
  <c r="R196"/>
  <c r="R126"/>
  <c r="R266"/>
  <c r="R485"/>
  <c r="R412"/>
  <c r="Z237" i="46"/>
  <c r="W86" i="25"/>
  <c r="X58" i="56"/>
  <c r="X236" s="1"/>
  <c r="N23"/>
  <c r="P241" i="46"/>
  <c r="M30" i="25"/>
  <c r="J377" i="64"/>
  <c r="J523"/>
  <c r="J450"/>
  <c r="J231"/>
  <c r="J304"/>
  <c r="J161"/>
  <c r="J91"/>
  <c r="J21"/>
  <c r="P23" i="56"/>
  <c r="O30" i="25"/>
  <c r="R241" i="46"/>
  <c r="W21" i="64"/>
  <c r="W450"/>
  <c r="W377"/>
  <c r="W161"/>
  <c r="W231"/>
  <c r="W91"/>
  <c r="W304"/>
  <c r="W523"/>
  <c r="N241" i="46"/>
  <c r="L23" i="56"/>
  <c r="K30" i="25"/>
  <c r="J241" i="46"/>
  <c r="H23" i="56"/>
  <c r="G30" i="25"/>
  <c r="Q21" i="64"/>
  <c r="Q523"/>
  <c r="Q231"/>
  <c r="Q450"/>
  <c r="Q161"/>
  <c r="Q304"/>
  <c r="Q91"/>
  <c r="Q377"/>
  <c r="R523"/>
  <c r="R161"/>
  <c r="R21"/>
  <c r="R91"/>
  <c r="R377"/>
  <c r="R304"/>
  <c r="R450"/>
  <c r="R231"/>
  <c r="Y21"/>
  <c r="Y161"/>
  <c r="Y523"/>
  <c r="Y231"/>
  <c r="Y450"/>
  <c r="Y91"/>
  <c r="Y377"/>
  <c r="Y304"/>
  <c r="T523"/>
  <c r="T21"/>
  <c r="T231"/>
  <c r="T161"/>
  <c r="T304"/>
  <c r="T450"/>
  <c r="T91"/>
  <c r="T377"/>
  <c r="M241" i="46"/>
  <c r="J30" i="25"/>
  <c r="K23" i="56"/>
  <c r="X21" i="64"/>
  <c r="X231"/>
  <c r="X523"/>
  <c r="X161"/>
  <c r="X304"/>
  <c r="X91"/>
  <c r="X377"/>
  <c r="X450"/>
  <c r="G241" i="46"/>
  <c r="E23" i="56"/>
  <c r="AC23" i="46"/>
  <c r="D30" i="25"/>
  <c r="S23" i="56"/>
  <c r="R30" i="25"/>
  <c r="U241" i="46"/>
  <c r="V30" i="25"/>
  <c r="Y241" i="46"/>
  <c r="W23" i="56"/>
  <c r="S523" i="64"/>
  <c r="S377"/>
  <c r="S21"/>
  <c r="S161"/>
  <c r="S231"/>
  <c r="S91"/>
  <c r="S304"/>
  <c r="S450"/>
  <c r="O23" i="56"/>
  <c r="Q241" i="46"/>
  <c r="N30" i="25"/>
  <c r="U30"/>
  <c r="V23" i="56"/>
  <c r="X241" i="46"/>
  <c r="P91" i="64"/>
  <c r="P161"/>
  <c r="P377"/>
  <c r="P450"/>
  <c r="P231"/>
  <c r="P21"/>
  <c r="P523"/>
  <c r="P304"/>
  <c r="U450"/>
  <c r="U523"/>
  <c r="U91"/>
  <c r="U21"/>
  <c r="U377"/>
  <c r="U231"/>
  <c r="U161"/>
  <c r="U304"/>
  <c r="K64" i="25"/>
  <c r="L47" i="56"/>
  <c r="K40" i="70" s="1"/>
  <c r="K60" i="71" s="1"/>
  <c r="K48" i="74"/>
  <c r="K67" i="75" s="1"/>
  <c r="O64" i="25"/>
  <c r="P47" i="56"/>
  <c r="O40" i="70" s="1"/>
  <c r="O60" i="71" s="1"/>
  <c r="O48" i="74"/>
  <c r="O67" i="75" s="1"/>
  <c r="Y185" i="64"/>
  <c r="Y401"/>
  <c r="Y328"/>
  <c r="Y547"/>
  <c r="Y115"/>
  <c r="Y474"/>
  <c r="Y45"/>
  <c r="Y255"/>
  <c r="Q48" i="74"/>
  <c r="Q67" i="75" s="1"/>
  <c r="R47" i="56"/>
  <c r="Q40" i="70" s="1"/>
  <c r="Q60" i="71" s="1"/>
  <c r="Q64" i="25"/>
  <c r="U474" i="64"/>
  <c r="U401"/>
  <c r="U547"/>
  <c r="U45"/>
  <c r="U115"/>
  <c r="U255"/>
  <c r="U328"/>
  <c r="U185"/>
  <c r="S185"/>
  <c r="S255"/>
  <c r="S328"/>
  <c r="S45"/>
  <c r="S115"/>
  <c r="S474"/>
  <c r="S401"/>
  <c r="S547"/>
  <c r="R547"/>
  <c r="R115"/>
  <c r="R255"/>
  <c r="R474"/>
  <c r="R328"/>
  <c r="R45"/>
  <c r="R401"/>
  <c r="R185"/>
  <c r="T123" i="25"/>
  <c r="U140" i="56"/>
  <c r="S123" i="25"/>
  <c r="T140" i="56"/>
  <c r="I140"/>
  <c r="H123" i="25"/>
  <c r="G123"/>
  <c r="H140" i="56"/>
  <c r="X140"/>
  <c r="W123" i="25"/>
  <c r="L123"/>
  <c r="M140" i="56"/>
  <c r="V140"/>
  <c r="U123" i="25"/>
  <c r="L140" i="56"/>
  <c r="K123" i="25"/>
  <c r="M123"/>
  <c r="N140" i="56"/>
  <c r="N123" i="25"/>
  <c r="O140" i="56"/>
  <c r="Y455" i="64"/>
  <c r="Y166"/>
  <c r="Y96"/>
  <c r="Y26"/>
  <c r="Y309"/>
  <c r="Y382"/>
  <c r="Y528"/>
  <c r="Y236"/>
  <c r="K37" i="25"/>
  <c r="L28" i="56"/>
  <c r="Q166" i="64"/>
  <c r="Q528"/>
  <c r="Q26"/>
  <c r="Q382"/>
  <c r="Q236"/>
  <c r="Q96"/>
  <c r="Q309"/>
  <c r="Q455"/>
  <c r="G28" i="56"/>
  <c r="F37" i="25"/>
  <c r="M28" i="56"/>
  <c r="L37" i="25"/>
  <c r="S37"/>
  <c r="T28" i="56"/>
  <c r="H528" i="64"/>
  <c r="H455"/>
  <c r="H236"/>
  <c r="H96"/>
  <c r="H382"/>
  <c r="H166"/>
  <c r="H309"/>
  <c r="H26"/>
  <c r="I37" i="25"/>
  <c r="J28" i="56"/>
  <c r="N455" i="64"/>
  <c r="N382"/>
  <c r="N309"/>
  <c r="N96"/>
  <c r="N166"/>
  <c r="N528"/>
  <c r="N236"/>
  <c r="N26"/>
  <c r="V28" i="56"/>
  <c r="U37" i="25"/>
  <c r="X96" i="64"/>
  <c r="X26"/>
  <c r="X236"/>
  <c r="X382"/>
  <c r="X455"/>
  <c r="X309"/>
  <c r="X528"/>
  <c r="X166"/>
  <c r="T236"/>
  <c r="T309"/>
  <c r="T96"/>
  <c r="T455"/>
  <c r="T528"/>
  <c r="T382"/>
  <c r="T26"/>
  <c r="T166"/>
  <c r="O37" i="25"/>
  <c r="P28" i="56"/>
  <c r="J166" i="64"/>
  <c r="J309"/>
  <c r="J236"/>
  <c r="J96"/>
  <c r="J528"/>
  <c r="J455"/>
  <c r="J26"/>
  <c r="J382"/>
  <c r="P26"/>
  <c r="P309"/>
  <c r="P96"/>
  <c r="P528"/>
  <c r="P382"/>
  <c r="P236"/>
  <c r="P166"/>
  <c r="P455"/>
  <c r="P37" i="25"/>
  <c r="Q28" i="56"/>
  <c r="W37" i="25"/>
  <c r="X28" i="56"/>
  <c r="I236" i="64"/>
  <c r="I26"/>
  <c r="I455"/>
  <c r="I309"/>
  <c r="I166"/>
  <c r="I96"/>
  <c r="I382"/>
  <c r="I528"/>
  <c r="Z236"/>
  <c r="Z166"/>
  <c r="Z26"/>
  <c r="Z96"/>
  <c r="Z528"/>
  <c r="Z309"/>
  <c r="Z382"/>
  <c r="Z455"/>
  <c r="N37" i="25"/>
  <c r="O28" i="56"/>
  <c r="L378" i="64"/>
  <c r="L22"/>
  <c r="L162"/>
  <c r="L524"/>
  <c r="L305"/>
  <c r="L232"/>
  <c r="L451"/>
  <c r="L92"/>
  <c r="N305"/>
  <c r="N524"/>
  <c r="N22"/>
  <c r="N232"/>
  <c r="N162"/>
  <c r="N378"/>
  <c r="N92"/>
  <c r="N451"/>
  <c r="Q451"/>
  <c r="Q378"/>
  <c r="Q22"/>
  <c r="Q524"/>
  <c r="Q92"/>
  <c r="Q232"/>
  <c r="Q162"/>
  <c r="Q305"/>
  <c r="W92"/>
  <c r="W162"/>
  <c r="W378"/>
  <c r="W232"/>
  <c r="W22"/>
  <c r="W451"/>
  <c r="W524"/>
  <c r="W305"/>
  <c r="Z451"/>
  <c r="Z22"/>
  <c r="Z378"/>
  <c r="Z524"/>
  <c r="Z305"/>
  <c r="Z162"/>
  <c r="Z92"/>
  <c r="Z232"/>
  <c r="V22"/>
  <c r="V524"/>
  <c r="V232"/>
  <c r="V451"/>
  <c r="V162"/>
  <c r="V305"/>
  <c r="V92"/>
  <c r="V378"/>
  <c r="P378"/>
  <c r="P451"/>
  <c r="P92"/>
  <c r="P524"/>
  <c r="P162"/>
  <c r="P232"/>
  <c r="P305"/>
  <c r="P22"/>
  <c r="U232"/>
  <c r="U92"/>
  <c r="U524"/>
  <c r="U451"/>
  <c r="U378"/>
  <c r="U22"/>
  <c r="U305"/>
  <c r="U162"/>
  <c r="E24" i="56"/>
  <c r="D24" s="1"/>
  <c r="K24" i="44" s="1"/>
  <c r="L24" s="1"/>
  <c r="AC24" i="46"/>
  <c r="CO24" s="1"/>
  <c r="S451" i="64"/>
  <c r="S162"/>
  <c r="S232"/>
  <c r="S92"/>
  <c r="S524"/>
  <c r="S305"/>
  <c r="S22"/>
  <c r="S378"/>
  <c r="V330"/>
  <c r="V257"/>
  <c r="V47"/>
  <c r="V403"/>
  <c r="V549"/>
  <c r="V187"/>
  <c r="V476"/>
  <c r="V117"/>
  <c r="Y257"/>
  <c r="Y476"/>
  <c r="Y403"/>
  <c r="Y47"/>
  <c r="Y549"/>
  <c r="Y330"/>
  <c r="Y117"/>
  <c r="Y187"/>
  <c r="U47"/>
  <c r="U330"/>
  <c r="U117"/>
  <c r="U187"/>
  <c r="U476"/>
  <c r="U403"/>
  <c r="U257"/>
  <c r="U549"/>
  <c r="W187"/>
  <c r="W257"/>
  <c r="W549"/>
  <c r="W47"/>
  <c r="W403"/>
  <c r="W476"/>
  <c r="W117"/>
  <c r="W330"/>
  <c r="K403"/>
  <c r="K257"/>
  <c r="K476"/>
  <c r="K117"/>
  <c r="K330"/>
  <c r="K549"/>
  <c r="K47"/>
  <c r="K187"/>
  <c r="L476"/>
  <c r="L549"/>
  <c r="L187"/>
  <c r="L330"/>
  <c r="L117"/>
  <c r="L257"/>
  <c r="L403"/>
  <c r="L47"/>
  <c r="J47"/>
  <c r="J257"/>
  <c r="J187"/>
  <c r="J476"/>
  <c r="J330"/>
  <c r="J549"/>
  <c r="J403"/>
  <c r="J117"/>
  <c r="I549"/>
  <c r="I330"/>
  <c r="I257"/>
  <c r="I476"/>
  <c r="I187"/>
  <c r="I117"/>
  <c r="I47"/>
  <c r="I403"/>
  <c r="G47"/>
  <c r="G257"/>
  <c r="AA257" s="1"/>
  <c r="G549"/>
  <c r="G403"/>
  <c r="AA403" s="1"/>
  <c r="G117"/>
  <c r="G330"/>
  <c r="AA330" s="1"/>
  <c r="G476"/>
  <c r="G187"/>
  <c r="AA187" s="1"/>
  <c r="AA618"/>
  <c r="Y50"/>
  <c r="Y479"/>
  <c r="Y406"/>
  <c r="Y260"/>
  <c r="Y190"/>
  <c r="Y333"/>
  <c r="Y552"/>
  <c r="Y120"/>
  <c r="G72" i="25"/>
  <c r="H52" i="56"/>
  <c r="G70" i="74"/>
  <c r="G47" i="75" s="1"/>
  <c r="K333" i="64"/>
  <c r="K552"/>
  <c r="K190"/>
  <c r="K260"/>
  <c r="K406"/>
  <c r="K479"/>
  <c r="K50"/>
  <c r="K120"/>
  <c r="M70" i="74"/>
  <c r="M47" i="75" s="1"/>
  <c r="N52" i="56"/>
  <c r="M72" i="25"/>
  <c r="W72"/>
  <c r="X52" i="56"/>
  <c r="W70" i="74"/>
  <c r="W47" i="75" s="1"/>
  <c r="O72" i="25"/>
  <c r="O70" i="74"/>
  <c r="O47" i="75" s="1"/>
  <c r="P52" i="56"/>
  <c r="Z406" i="64"/>
  <c r="Z190"/>
  <c r="Z260"/>
  <c r="Z333"/>
  <c r="Z120"/>
  <c r="Z552"/>
  <c r="Z479"/>
  <c r="Z50"/>
  <c r="L52" i="56"/>
  <c r="K70" i="74"/>
  <c r="K47" i="75" s="1"/>
  <c r="K72" i="25"/>
  <c r="L333" i="64"/>
  <c r="L479"/>
  <c r="L190"/>
  <c r="L260"/>
  <c r="L120"/>
  <c r="L406"/>
  <c r="L552"/>
  <c r="L50"/>
  <c r="V70" i="74"/>
  <c r="V47" i="75" s="1"/>
  <c r="V72" i="25"/>
  <c r="W52" i="56"/>
  <c r="J260" i="64"/>
  <c r="J406"/>
  <c r="J552"/>
  <c r="J479"/>
  <c r="J50"/>
  <c r="J120"/>
  <c r="J333"/>
  <c r="J190"/>
  <c r="V50"/>
  <c r="V333"/>
  <c r="V406"/>
  <c r="V190"/>
  <c r="V260"/>
  <c r="V479"/>
  <c r="V120"/>
  <c r="V552"/>
  <c r="AC52" i="46"/>
  <c r="CO52" s="1"/>
  <c r="D72" i="25"/>
  <c r="D70" i="74"/>
  <c r="E52" i="56"/>
  <c r="U50" i="64"/>
  <c r="U333"/>
  <c r="U120"/>
  <c r="U190"/>
  <c r="U479"/>
  <c r="U260"/>
  <c r="U552"/>
  <c r="U406"/>
  <c r="O120"/>
  <c r="O406"/>
  <c r="O552"/>
  <c r="O50"/>
  <c r="O190"/>
  <c r="O333"/>
  <c r="O260"/>
  <c r="O479"/>
  <c r="P70" i="74"/>
  <c r="P47" i="75" s="1"/>
  <c r="P72" i="25"/>
  <c r="Q52" i="56"/>
  <c r="M52"/>
  <c r="L72" i="25"/>
  <c r="L70" i="74"/>
  <c r="L47" i="75" s="1"/>
  <c r="T479" i="64"/>
  <c r="T552"/>
  <c r="T406"/>
  <c r="T260"/>
  <c r="T120"/>
  <c r="T50"/>
  <c r="T190"/>
  <c r="T333"/>
  <c r="X50"/>
  <c r="X406"/>
  <c r="X552"/>
  <c r="X260"/>
  <c r="X120"/>
  <c r="X479"/>
  <c r="X333"/>
  <c r="X190"/>
  <c r="J52" i="56"/>
  <c r="I72" i="25"/>
  <c r="I70" i="74"/>
  <c r="I47" i="75" s="1"/>
  <c r="R234" i="64"/>
  <c r="R380"/>
  <c r="R526"/>
  <c r="R94"/>
  <c r="R307"/>
  <c r="R164"/>
  <c r="R24"/>
  <c r="R453"/>
  <c r="AC26" i="46"/>
  <c r="CO26" s="1"/>
  <c r="D34" i="25"/>
  <c r="E26" i="56"/>
  <c r="L234" i="64"/>
  <c r="L453"/>
  <c r="L380"/>
  <c r="L526"/>
  <c r="L164"/>
  <c r="L307"/>
  <c r="L24"/>
  <c r="I61" i="69" s="1"/>
  <c r="L94" i="64"/>
  <c r="N34" i="25"/>
  <c r="O26" i="56"/>
  <c r="N53" i="69" s="1"/>
  <c r="O34" i="25"/>
  <c r="P26" i="56"/>
  <c r="O53" i="69" s="1"/>
  <c r="H26" i="56"/>
  <c r="G53" i="69" s="1"/>
  <c r="G34" i="25"/>
  <c r="Z94" i="64"/>
  <c r="Z164"/>
  <c r="Z453"/>
  <c r="Z307"/>
  <c r="Z380"/>
  <c r="Z234"/>
  <c r="Z24"/>
  <c r="W61" i="69" s="1"/>
  <c r="Z526" i="64"/>
  <c r="M34" i="25"/>
  <c r="N26" i="56"/>
  <c r="M53" i="69" s="1"/>
  <c r="K380" i="64"/>
  <c r="K526"/>
  <c r="K234"/>
  <c r="K94"/>
  <c r="K24"/>
  <c r="K453"/>
  <c r="K164"/>
  <c r="K307"/>
  <c r="V34" i="25"/>
  <c r="W26" i="56"/>
  <c r="V53" i="69" s="1"/>
  <c r="W453" i="64"/>
  <c r="W526"/>
  <c r="W234"/>
  <c r="W24"/>
  <c r="W164"/>
  <c r="W307"/>
  <c r="W380"/>
  <c r="W94"/>
  <c r="I234"/>
  <c r="I164"/>
  <c r="I307"/>
  <c r="I94"/>
  <c r="I380"/>
  <c r="I24"/>
  <c r="I526"/>
  <c r="I453"/>
  <c r="L34" i="25"/>
  <c r="M26" i="56"/>
  <c r="L53" i="69" s="1"/>
  <c r="S234" i="64"/>
  <c r="S94"/>
  <c r="S453"/>
  <c r="S526"/>
  <c r="S24"/>
  <c r="P61" i="69" s="1"/>
  <c r="S380" i="64"/>
  <c r="S307"/>
  <c r="P15" i="69" s="1"/>
  <c r="S164" i="64"/>
  <c r="O453"/>
  <c r="O307"/>
  <c r="O94"/>
  <c r="O164"/>
  <c r="O526"/>
  <c r="O380"/>
  <c r="O24"/>
  <c r="L61" i="69" s="1"/>
  <c r="O234" i="64"/>
  <c r="F26" i="56"/>
  <c r="E53" i="69" s="1"/>
  <c r="E34" i="25"/>
  <c r="P34"/>
  <c r="Q26" i="56"/>
  <c r="P53" i="69" s="1"/>
  <c r="V307" i="64"/>
  <c r="V526"/>
  <c r="V164"/>
  <c r="V234"/>
  <c r="V453"/>
  <c r="V380"/>
  <c r="V94"/>
  <c r="V24"/>
  <c r="Y380"/>
  <c r="Y307"/>
  <c r="Y164"/>
  <c r="Y24"/>
  <c r="Y234"/>
  <c r="Y453"/>
  <c r="Y94"/>
  <c r="Y526"/>
  <c r="K26" i="56"/>
  <c r="J53" i="69" s="1"/>
  <c r="J34" i="25"/>
  <c r="V244" i="46"/>
  <c r="I176" i="64"/>
  <c r="I106"/>
  <c r="I392"/>
  <c r="I319"/>
  <c r="I246"/>
  <c r="I36"/>
  <c r="I538"/>
  <c r="I465"/>
  <c r="M36"/>
  <c r="M176"/>
  <c r="M465"/>
  <c r="M106"/>
  <c r="M246"/>
  <c r="M392"/>
  <c r="M319"/>
  <c r="M538"/>
  <c r="K465"/>
  <c r="K538"/>
  <c r="K246"/>
  <c r="K392"/>
  <c r="K319"/>
  <c r="K36"/>
  <c r="K176"/>
  <c r="K106"/>
  <c r="O319"/>
  <c r="O176"/>
  <c r="O36"/>
  <c r="O246"/>
  <c r="O106"/>
  <c r="O392"/>
  <c r="O538"/>
  <c r="O465"/>
  <c r="W176"/>
  <c r="W246"/>
  <c r="W392"/>
  <c r="W319"/>
  <c r="W465"/>
  <c r="W106"/>
  <c r="W36"/>
  <c r="W538"/>
  <c r="Z176"/>
  <c r="Z392"/>
  <c r="Z106"/>
  <c r="Z538"/>
  <c r="Z36"/>
  <c r="Z246"/>
  <c r="Z465"/>
  <c r="Z319"/>
  <c r="Y538"/>
  <c r="Y392"/>
  <c r="Y246"/>
  <c r="Y319"/>
  <c r="Y176"/>
  <c r="Y106"/>
  <c r="Y465"/>
  <c r="Y36"/>
  <c r="U106"/>
  <c r="U246"/>
  <c r="U392"/>
  <c r="U465"/>
  <c r="U538"/>
  <c r="U176"/>
  <c r="U36"/>
  <c r="U319"/>
  <c r="X246"/>
  <c r="X176"/>
  <c r="X106"/>
  <c r="X465"/>
  <c r="X319"/>
  <c r="X392"/>
  <c r="X36"/>
  <c r="X538"/>
  <c r="J106"/>
  <c r="J176"/>
  <c r="J246"/>
  <c r="J538"/>
  <c r="J319"/>
  <c r="J465"/>
  <c r="J392"/>
  <c r="J36"/>
  <c r="L251"/>
  <c r="L111"/>
  <c r="L324"/>
  <c r="L543"/>
  <c r="L470"/>
  <c r="L41"/>
  <c r="L181"/>
  <c r="L397"/>
  <c r="X543"/>
  <c r="X111"/>
  <c r="X41"/>
  <c r="X470"/>
  <c r="X181"/>
  <c r="X251"/>
  <c r="X324"/>
  <c r="X397"/>
  <c r="S543"/>
  <c r="S397"/>
  <c r="S41"/>
  <c r="S181"/>
  <c r="S251"/>
  <c r="S470"/>
  <c r="S111"/>
  <c r="S324"/>
  <c r="T111"/>
  <c r="T324"/>
  <c r="T181"/>
  <c r="T41"/>
  <c r="T251"/>
  <c r="T470"/>
  <c r="T397"/>
  <c r="T543"/>
  <c r="M251"/>
  <c r="M181"/>
  <c r="M470"/>
  <c r="M111"/>
  <c r="M397"/>
  <c r="M543"/>
  <c r="M41"/>
  <c r="M324"/>
  <c r="J251"/>
  <c r="J543"/>
  <c r="J181"/>
  <c r="J324"/>
  <c r="J470"/>
  <c r="J397"/>
  <c r="J111"/>
  <c r="J41"/>
  <c r="R397"/>
  <c r="R111"/>
  <c r="R324"/>
  <c r="R470"/>
  <c r="R251"/>
  <c r="R41"/>
  <c r="R543"/>
  <c r="R181"/>
  <c r="U111"/>
  <c r="U324"/>
  <c r="U397"/>
  <c r="U543"/>
  <c r="U41"/>
  <c r="U181"/>
  <c r="U470"/>
  <c r="U251"/>
  <c r="K43" i="56"/>
  <c r="J39" i="70" s="1"/>
  <c r="J47" i="74"/>
  <c r="J59" i="25"/>
  <c r="K470" i="64"/>
  <c r="K324"/>
  <c r="K251"/>
  <c r="K111"/>
  <c r="K41"/>
  <c r="K543"/>
  <c r="K181"/>
  <c r="K397"/>
  <c r="G43" i="56"/>
  <c r="F39" i="70" s="1"/>
  <c r="F59" i="25"/>
  <c r="F47" i="74"/>
  <c r="K59" i="25"/>
  <c r="L43" i="56"/>
  <c r="K39" i="70" s="1"/>
  <c r="K47" i="74"/>
  <c r="S47"/>
  <c r="S59" i="25"/>
  <c r="T43" i="56"/>
  <c r="S39" i="70" s="1"/>
  <c r="Q41" i="64"/>
  <c r="Q324"/>
  <c r="Q397"/>
  <c r="Q111"/>
  <c r="Q181"/>
  <c r="Q251"/>
  <c r="Q543"/>
  <c r="Q470"/>
  <c r="I59" i="25"/>
  <c r="J43" i="56"/>
  <c r="I39" i="70" s="1"/>
  <c r="I47" i="74"/>
  <c r="G181" i="64"/>
  <c r="G470"/>
  <c r="G111"/>
  <c r="G543"/>
  <c r="G324"/>
  <c r="G251"/>
  <c r="G41"/>
  <c r="G397"/>
  <c r="AA612"/>
  <c r="W470"/>
  <c r="W41"/>
  <c r="W397"/>
  <c r="W251"/>
  <c r="W324"/>
  <c r="W543"/>
  <c r="W111"/>
  <c r="W181"/>
  <c r="U47" i="74"/>
  <c r="U59" i="25"/>
  <c r="V43" i="56"/>
  <c r="U39" i="70" s="1"/>
  <c r="X43" i="56"/>
  <c r="W39" i="70" s="1"/>
  <c r="W59" i="25"/>
  <c r="W47" i="74"/>
  <c r="Y324" i="64"/>
  <c r="Y251"/>
  <c r="Y397"/>
  <c r="Y543"/>
  <c r="Y470"/>
  <c r="Y111"/>
  <c r="Y41"/>
  <c r="Y181"/>
  <c r="I249"/>
  <c r="I109"/>
  <c r="I179"/>
  <c r="I322"/>
  <c r="I541"/>
  <c r="I395"/>
  <c r="I468"/>
  <c r="I39"/>
  <c r="U395"/>
  <c r="U322"/>
  <c r="U39"/>
  <c r="U179"/>
  <c r="U109"/>
  <c r="U468"/>
  <c r="U249"/>
  <c r="U541"/>
  <c r="S468"/>
  <c r="S249"/>
  <c r="S39"/>
  <c r="S322"/>
  <c r="S541"/>
  <c r="S395"/>
  <c r="S179"/>
  <c r="S109"/>
  <c r="Z322"/>
  <c r="Z468"/>
  <c r="Z395"/>
  <c r="Z39"/>
  <c r="Z109"/>
  <c r="Z541"/>
  <c r="Z179"/>
  <c r="Z249"/>
  <c r="K179"/>
  <c r="K39"/>
  <c r="K249"/>
  <c r="K541"/>
  <c r="K322"/>
  <c r="K468"/>
  <c r="K395"/>
  <c r="K109"/>
  <c r="M322"/>
  <c r="M395"/>
  <c r="M249"/>
  <c r="M541"/>
  <c r="M468"/>
  <c r="M179"/>
  <c r="M109"/>
  <c r="M39"/>
  <c r="V109"/>
  <c r="V249"/>
  <c r="V39"/>
  <c r="V468"/>
  <c r="V395"/>
  <c r="V322"/>
  <c r="V179"/>
  <c r="V541"/>
  <c r="N322"/>
  <c r="N395"/>
  <c r="N468"/>
  <c r="N249"/>
  <c r="N39"/>
  <c r="N109"/>
  <c r="N179"/>
  <c r="N541"/>
  <c r="J109"/>
  <c r="J249"/>
  <c r="J179"/>
  <c r="J322"/>
  <c r="J468"/>
  <c r="J395"/>
  <c r="J541"/>
  <c r="J39"/>
  <c r="G541"/>
  <c r="G468"/>
  <c r="AA610"/>
  <c r="G395"/>
  <c r="G109"/>
  <c r="G179"/>
  <c r="G39"/>
  <c r="G249"/>
  <c r="G322"/>
  <c r="L179"/>
  <c r="L39"/>
  <c r="L468"/>
  <c r="L109"/>
  <c r="L395"/>
  <c r="L541"/>
  <c r="L322"/>
  <c r="L249"/>
  <c r="P179"/>
  <c r="P109"/>
  <c r="P322"/>
  <c r="P39"/>
  <c r="P249"/>
  <c r="P468"/>
  <c r="P395"/>
  <c r="P541"/>
  <c r="S68" i="74"/>
  <c r="T44" i="56"/>
  <c r="S60" i="25"/>
  <c r="V248" i="46"/>
  <c r="H398" i="64"/>
  <c r="H252"/>
  <c r="H42"/>
  <c r="H544"/>
  <c r="H325"/>
  <c r="H182"/>
  <c r="H112"/>
  <c r="H471"/>
  <c r="V252"/>
  <c r="V398"/>
  <c r="V112"/>
  <c r="V325"/>
  <c r="V182"/>
  <c r="V42"/>
  <c r="V471"/>
  <c r="V544"/>
  <c r="Q44" i="56"/>
  <c r="P68" i="74"/>
  <c r="S248" i="46"/>
  <c r="P60" i="25"/>
  <c r="Z252" i="64"/>
  <c r="Z42"/>
  <c r="Z112"/>
  <c r="Z325"/>
  <c r="Z182"/>
  <c r="Z544"/>
  <c r="Z471"/>
  <c r="Z398"/>
  <c r="U44" i="56"/>
  <c r="T68" i="74"/>
  <c r="T60" i="25"/>
  <c r="W248" i="46"/>
  <c r="L60" i="25"/>
  <c r="O248" i="46"/>
  <c r="L68" i="74"/>
  <c r="M44" i="56"/>
  <c r="P471" i="64"/>
  <c r="P112"/>
  <c r="P544"/>
  <c r="P42"/>
  <c r="P325"/>
  <c r="P252"/>
  <c r="P398"/>
  <c r="P182"/>
  <c r="M252"/>
  <c r="M182"/>
  <c r="M325"/>
  <c r="M398"/>
  <c r="M112"/>
  <c r="M42"/>
  <c r="M544"/>
  <c r="M471"/>
  <c r="K60" i="25"/>
  <c r="L44" i="56"/>
  <c r="N248" i="46"/>
  <c r="K68" i="74"/>
  <c r="G60" i="25"/>
  <c r="H44" i="56"/>
  <c r="G68" i="74"/>
  <c r="J248" i="46"/>
  <c r="J44" i="56"/>
  <c r="I68" i="74"/>
  <c r="L248" i="46"/>
  <c r="I60" i="25"/>
  <c r="I398" i="64"/>
  <c r="I471"/>
  <c r="I544"/>
  <c r="I325"/>
  <c r="I182"/>
  <c r="I252"/>
  <c r="I42"/>
  <c r="I112"/>
  <c r="K544"/>
  <c r="K325"/>
  <c r="K182"/>
  <c r="K252"/>
  <c r="K398"/>
  <c r="K471"/>
  <c r="K112"/>
  <c r="K42"/>
  <c r="R68" i="74"/>
  <c r="U248" i="46"/>
  <c r="R60" i="25"/>
  <c r="S44" i="56"/>
  <c r="X112" i="64"/>
  <c r="X398"/>
  <c r="X544"/>
  <c r="X471"/>
  <c r="X325"/>
  <c r="X42"/>
  <c r="X252"/>
  <c r="X182"/>
  <c r="Q398"/>
  <c r="Q471"/>
  <c r="Q42"/>
  <c r="Q544"/>
  <c r="Q325"/>
  <c r="Q112"/>
  <c r="Q252"/>
  <c r="Q182"/>
  <c r="P44" i="56"/>
  <c r="O68" i="74"/>
  <c r="R248" i="46"/>
  <c r="O60" i="25"/>
  <c r="S42" i="64"/>
  <c r="S325"/>
  <c r="S544"/>
  <c r="S471"/>
  <c r="S252"/>
  <c r="S182"/>
  <c r="S112"/>
  <c r="S398"/>
  <c r="J544"/>
  <c r="J112"/>
  <c r="J471"/>
  <c r="J252"/>
  <c r="J325"/>
  <c r="J398"/>
  <c r="J42"/>
  <c r="J182"/>
  <c r="S35" i="56"/>
  <c r="R47" i="25"/>
  <c r="Q47"/>
  <c r="R35" i="56"/>
  <c r="Q243" i="64"/>
  <c r="Q103"/>
  <c r="Q535"/>
  <c r="Q316"/>
  <c r="Q33"/>
  <c r="Q389"/>
  <c r="Q462"/>
  <c r="Q173"/>
  <c r="L173"/>
  <c r="L316"/>
  <c r="L535"/>
  <c r="L33"/>
  <c r="L462"/>
  <c r="L389"/>
  <c r="L103"/>
  <c r="L243"/>
  <c r="S103"/>
  <c r="S316"/>
  <c r="S173"/>
  <c r="S535"/>
  <c r="S462"/>
  <c r="S33"/>
  <c r="S389"/>
  <c r="S243"/>
  <c r="M35" i="56"/>
  <c r="L77" i="69" s="1"/>
  <c r="L47" i="25"/>
  <c r="S47"/>
  <c r="T35" i="56"/>
  <c r="L35"/>
  <c r="K77" i="69" s="1"/>
  <c r="K47" i="25"/>
  <c r="U316" i="64"/>
  <c r="U173"/>
  <c r="U389"/>
  <c r="U462"/>
  <c r="U33"/>
  <c r="U243"/>
  <c r="U535"/>
  <c r="U103"/>
  <c r="O35" i="56"/>
  <c r="N47" i="25"/>
  <c r="K35" i="56"/>
  <c r="J77" i="69" s="1"/>
  <c r="J47" i="25"/>
  <c r="E35" i="56"/>
  <c r="D47" i="25"/>
  <c r="AC35" i="46"/>
  <c r="CO35" s="1"/>
  <c r="M47" i="25"/>
  <c r="N35" i="56"/>
  <c r="V243" i="64"/>
  <c r="V389"/>
  <c r="V103"/>
  <c r="V316"/>
  <c r="V173"/>
  <c r="V535"/>
  <c r="V33"/>
  <c r="V462"/>
  <c r="O33"/>
  <c r="O173"/>
  <c r="O243"/>
  <c r="O462"/>
  <c r="O389"/>
  <c r="O535"/>
  <c r="O316"/>
  <c r="O103"/>
  <c r="M33"/>
  <c r="M389"/>
  <c r="M243"/>
  <c r="M462"/>
  <c r="M316"/>
  <c r="M535"/>
  <c r="M103"/>
  <c r="M173"/>
  <c r="N389"/>
  <c r="N535"/>
  <c r="N103"/>
  <c r="N173"/>
  <c r="N243"/>
  <c r="N316"/>
  <c r="N462"/>
  <c r="N33"/>
  <c r="U35" i="56"/>
  <c r="T47" i="25"/>
  <c r="P35" i="56"/>
  <c r="O47" i="25"/>
  <c r="E47"/>
  <c r="F35" i="56"/>
  <c r="E77" i="69" s="1"/>
  <c r="L233" i="46"/>
  <c r="I27" i="25"/>
  <c r="J301" i="64"/>
  <c r="J158"/>
  <c r="J18"/>
  <c r="J447"/>
  <c r="J520"/>
  <c r="J228"/>
  <c r="J374"/>
  <c r="J88"/>
  <c r="V27" i="25"/>
  <c r="Y233" i="46"/>
  <c r="H374" i="64"/>
  <c r="H301"/>
  <c r="H228"/>
  <c r="H447"/>
  <c r="H88"/>
  <c r="H18"/>
  <c r="H158"/>
  <c r="H520"/>
  <c r="V228"/>
  <c r="V301"/>
  <c r="V18"/>
  <c r="V88"/>
  <c r="V447"/>
  <c r="V520"/>
  <c r="V374"/>
  <c r="V158"/>
  <c r="P233" i="46"/>
  <c r="M27" i="25"/>
  <c r="M158" i="64"/>
  <c r="M520"/>
  <c r="M88"/>
  <c r="M18"/>
  <c r="M228"/>
  <c r="M374"/>
  <c r="M301"/>
  <c r="M447"/>
  <c r="L18"/>
  <c r="L374"/>
  <c r="L520"/>
  <c r="L158"/>
  <c r="L447"/>
  <c r="L301"/>
  <c r="L88"/>
  <c r="L228"/>
  <c r="S301"/>
  <c r="S18"/>
  <c r="S374"/>
  <c r="S88"/>
  <c r="S228"/>
  <c r="S158"/>
  <c r="S447"/>
  <c r="S520"/>
  <c r="T233" i="46"/>
  <c r="Q27" i="25"/>
  <c r="X447" i="64"/>
  <c r="X374"/>
  <c r="X301"/>
  <c r="X520"/>
  <c r="X228"/>
  <c r="X18"/>
  <c r="X88"/>
  <c r="X158"/>
  <c r="X233" i="46"/>
  <c r="U27" i="25"/>
  <c r="AC19" i="46"/>
  <c r="D27" i="25"/>
  <c r="G233" i="46"/>
  <c r="O233"/>
  <c r="L27" i="25"/>
  <c r="H27"/>
  <c r="K233" i="46"/>
  <c r="K27" i="25"/>
  <c r="N233" i="46"/>
  <c r="U520" i="64"/>
  <c r="U88"/>
  <c r="U301"/>
  <c r="U158"/>
  <c r="U447"/>
  <c r="U18"/>
  <c r="U228"/>
  <c r="U374"/>
  <c r="O18"/>
  <c r="O301"/>
  <c r="O88"/>
  <c r="O374"/>
  <c r="O447"/>
  <c r="O228"/>
  <c r="O520"/>
  <c r="O158"/>
  <c r="J27" i="25"/>
  <c r="M233" i="46"/>
  <c r="Q374" i="64"/>
  <c r="Q158"/>
  <c r="Q228"/>
  <c r="Q18"/>
  <c r="Q447"/>
  <c r="Q301"/>
  <c r="Q88"/>
  <c r="Q520"/>
  <c r="W245" i="46"/>
  <c r="I245"/>
  <c r="L245"/>
  <c r="H245"/>
  <c r="T245"/>
  <c r="Y245"/>
  <c r="AC20"/>
  <c r="G245"/>
  <c r="M245"/>
  <c r="N245"/>
  <c r="S245"/>
  <c r="N237"/>
  <c r="L58" i="56"/>
  <c r="L236" s="1"/>
  <c r="K86" i="25"/>
  <c r="L339" i="64"/>
  <c r="L196"/>
  <c r="L485"/>
  <c r="L558"/>
  <c r="L126"/>
  <c r="L56"/>
  <c r="L412"/>
  <c r="L266"/>
  <c r="AA627"/>
  <c r="G56"/>
  <c r="G196"/>
  <c r="G412"/>
  <c r="G558"/>
  <c r="G485"/>
  <c r="G126"/>
  <c r="G339"/>
  <c r="G266"/>
  <c r="L237" i="46"/>
  <c r="I86" i="25"/>
  <c r="J58" i="56"/>
  <c r="J236" s="1"/>
  <c r="H196" i="64"/>
  <c r="H558"/>
  <c r="H126"/>
  <c r="H412"/>
  <c r="H485"/>
  <c r="H339"/>
  <c r="H56"/>
  <c r="H266"/>
  <c r="S56"/>
  <c r="S266"/>
  <c r="S126"/>
  <c r="S412"/>
  <c r="S196"/>
  <c r="S558"/>
  <c r="S485"/>
  <c r="S339"/>
  <c r="D86" i="25"/>
  <c r="G237" i="46"/>
  <c r="AC58"/>
  <c r="E58" i="56"/>
  <c r="I558" i="64"/>
  <c r="I56"/>
  <c r="I126"/>
  <c r="I339"/>
  <c r="I412"/>
  <c r="I266"/>
  <c r="I196"/>
  <c r="I485"/>
  <c r="P237" i="46"/>
  <c r="N58" i="56"/>
  <c r="N236" s="1"/>
  <c r="M86" i="25"/>
  <c r="K126" i="64"/>
  <c r="K558"/>
  <c r="K196"/>
  <c r="K485"/>
  <c r="K266"/>
  <c r="K56"/>
  <c r="K339"/>
  <c r="K412"/>
  <c r="W58" i="56"/>
  <c r="W236" s="1"/>
  <c r="V86" i="25"/>
  <c r="Y237" i="46"/>
  <c r="G58" i="56"/>
  <c r="G236" s="1"/>
  <c r="F86" i="25"/>
  <c r="I237" i="46"/>
  <c r="M196" i="64"/>
  <c r="M485"/>
  <c r="M558"/>
  <c r="M412"/>
  <c r="M266"/>
  <c r="M339"/>
  <c r="M56"/>
  <c r="M126"/>
  <c r="Q266"/>
  <c r="Q558"/>
  <c r="Q196"/>
  <c r="Q412"/>
  <c r="Q56"/>
  <c r="Q126"/>
  <c r="Q485"/>
  <c r="Q339"/>
  <c r="N485"/>
  <c r="N339"/>
  <c r="N126"/>
  <c r="N266"/>
  <c r="N412"/>
  <c r="N196"/>
  <c r="N558"/>
  <c r="N56"/>
  <c r="R86" i="25"/>
  <c r="U237" i="46"/>
  <c r="S58" i="56"/>
  <c r="S236" s="1"/>
  <c r="R237" i="46"/>
  <c r="P58" i="56"/>
  <c r="P236" s="1"/>
  <c r="O86" i="25"/>
  <c r="S237" i="46"/>
  <c r="Q58" i="56"/>
  <c r="Q236" s="1"/>
  <c r="P86" i="25"/>
  <c r="I58" i="56"/>
  <c r="I236" s="1"/>
  <c r="H86" i="25"/>
  <c r="K237" i="46"/>
  <c r="Z558" i="64"/>
  <c r="Z339"/>
  <c r="Z485"/>
  <c r="Z196"/>
  <c r="Z412"/>
  <c r="Z56"/>
  <c r="Z126"/>
  <c r="Z266"/>
  <c r="V91"/>
  <c r="V450"/>
  <c r="V21"/>
  <c r="V304"/>
  <c r="V161"/>
  <c r="V523"/>
  <c r="V377"/>
  <c r="V231"/>
  <c r="I30" i="25"/>
  <c r="J23" i="56"/>
  <c r="L241" i="46"/>
  <c r="K377" i="64"/>
  <c r="K91"/>
  <c r="K21"/>
  <c r="K231"/>
  <c r="K523"/>
  <c r="K161"/>
  <c r="K304"/>
  <c r="K450"/>
  <c r="F23" i="56"/>
  <c r="E30" i="25"/>
  <c r="H241" i="46"/>
  <c r="W241"/>
  <c r="U23" i="56"/>
  <c r="T30" i="25"/>
  <c r="Q30"/>
  <c r="R23" i="56"/>
  <c r="T241" i="46"/>
  <c r="I21" i="64"/>
  <c r="I304"/>
  <c r="I377"/>
  <c r="I450"/>
  <c r="I231"/>
  <c r="I161"/>
  <c r="I91"/>
  <c r="I523"/>
  <c r="H30" i="25"/>
  <c r="K241" i="46"/>
  <c r="I23" i="56"/>
  <c r="O91" i="64"/>
  <c r="O304"/>
  <c r="O161"/>
  <c r="O377"/>
  <c r="O450"/>
  <c r="O231"/>
  <c r="O21"/>
  <c r="O523"/>
  <c r="W30" i="25"/>
  <c r="Z241" i="46"/>
  <c r="X23" i="56"/>
  <c r="H377" i="64"/>
  <c r="H523"/>
  <c r="H450"/>
  <c r="H304"/>
  <c r="H161"/>
  <c r="H21"/>
  <c r="H91"/>
  <c r="H231"/>
  <c r="L91"/>
  <c r="L161"/>
  <c r="L231"/>
  <c r="L21"/>
  <c r="L523"/>
  <c r="L450"/>
  <c r="L377"/>
  <c r="L304"/>
  <c r="L30" i="25"/>
  <c r="M23" i="56"/>
  <c r="O241" i="46"/>
  <c r="N377" i="64"/>
  <c r="N231"/>
  <c r="N523"/>
  <c r="N450"/>
  <c r="N161"/>
  <c r="N304"/>
  <c r="K14" i="69" s="1"/>
  <c r="N21" i="64"/>
  <c r="N91"/>
  <c r="Z304"/>
  <c r="Z450"/>
  <c r="Z161"/>
  <c r="Z91"/>
  <c r="Z231"/>
  <c r="Z377"/>
  <c r="Z21"/>
  <c r="Z523"/>
  <c r="I241" i="46"/>
  <c r="F30" i="25"/>
  <c r="G23" i="56"/>
  <c r="Q23"/>
  <c r="S241" i="46"/>
  <c r="P30" i="25"/>
  <c r="G21" i="64"/>
  <c r="G91"/>
  <c r="AA91" s="1"/>
  <c r="G231"/>
  <c r="G523"/>
  <c r="AA523" s="1"/>
  <c r="G450"/>
  <c r="G377"/>
  <c r="AA592"/>
  <c r="G304"/>
  <c r="G161"/>
  <c r="M304"/>
  <c r="M231"/>
  <c r="M161"/>
  <c r="M21"/>
  <c r="M377"/>
  <c r="M523"/>
  <c r="M450"/>
  <c r="M91"/>
  <c r="S30" i="25"/>
  <c r="T23" i="56"/>
  <c r="V241" i="46"/>
  <c r="M64" i="25"/>
  <c r="N47" i="56"/>
  <c r="M40" i="70" s="1"/>
  <c r="M60" i="71" s="1"/>
  <c r="M48" i="74"/>
  <c r="M67" i="75" s="1"/>
  <c r="S48" i="74"/>
  <c r="S67" i="75" s="1"/>
  <c r="S64" i="25"/>
  <c r="T47" i="56"/>
  <c r="S40" i="70" s="1"/>
  <c r="S60" i="71" s="1"/>
  <c r="H47" i="56"/>
  <c r="G40" i="70" s="1"/>
  <c r="G60" i="71" s="1"/>
  <c r="G48" i="74"/>
  <c r="G67" i="75" s="1"/>
  <c r="G64" i="25"/>
  <c r="D64"/>
  <c r="D48" i="74"/>
  <c r="E47" i="56"/>
  <c r="AC47" i="46"/>
  <c r="CO47" s="1"/>
  <c r="T185" i="64"/>
  <c r="T255"/>
  <c r="T328"/>
  <c r="T115"/>
  <c r="T547"/>
  <c r="T401"/>
  <c r="T474"/>
  <c r="T45"/>
  <c r="P401"/>
  <c r="P45"/>
  <c r="P115"/>
  <c r="P255"/>
  <c r="P328"/>
  <c r="P185"/>
  <c r="P474"/>
  <c r="P547"/>
  <c r="M115"/>
  <c r="M401"/>
  <c r="M547"/>
  <c r="M474"/>
  <c r="M328"/>
  <c r="M255"/>
  <c r="M45"/>
  <c r="M185"/>
  <c r="L328"/>
  <c r="L255"/>
  <c r="L115"/>
  <c r="L185"/>
  <c r="L401"/>
  <c r="L45"/>
  <c r="L474"/>
  <c r="L547"/>
  <c r="R48" i="74"/>
  <c r="R67" i="75" s="1"/>
  <c r="S47" i="56"/>
  <c r="R40" i="70" s="1"/>
  <c r="R60" i="71" s="1"/>
  <c r="R64" i="25"/>
  <c r="V255" i="64"/>
  <c r="V45"/>
  <c r="V115"/>
  <c r="V401"/>
  <c r="V547"/>
  <c r="V328"/>
  <c r="V185"/>
  <c r="V474"/>
  <c r="U48" i="74"/>
  <c r="U67" i="75" s="1"/>
  <c r="U64" i="25"/>
  <c r="V47" i="56"/>
  <c r="U40" i="70" s="1"/>
  <c r="U60" i="71" s="1"/>
  <c r="I401" i="64"/>
  <c r="I328"/>
  <c r="I45"/>
  <c r="I474"/>
  <c r="I255"/>
  <c r="I185"/>
  <c r="I115"/>
  <c r="I547"/>
  <c r="N115"/>
  <c r="N474"/>
  <c r="N401"/>
  <c r="N45"/>
  <c r="N328"/>
  <c r="N547"/>
  <c r="N255"/>
  <c r="N185"/>
  <c r="L64" i="25"/>
  <c r="L48" i="74"/>
  <c r="L67" i="75" s="1"/>
  <c r="M47" i="56"/>
  <c r="L40" i="70" s="1"/>
  <c r="L60" i="71" s="1"/>
  <c r="G185" i="64"/>
  <c r="G255"/>
  <c r="G45"/>
  <c r="G547"/>
  <c r="G474"/>
  <c r="G328"/>
  <c r="AA616"/>
  <c r="G401"/>
  <c r="G115"/>
  <c r="Z401"/>
  <c r="Z45"/>
  <c r="Z474"/>
  <c r="Z115"/>
  <c r="Z328"/>
  <c r="Z185"/>
  <c r="Z547"/>
  <c r="Z255"/>
  <c r="F48" i="74"/>
  <c r="F67" i="75" s="1"/>
  <c r="G47" i="56"/>
  <c r="F40" i="70" s="1"/>
  <c r="F60" i="71" s="1"/>
  <c r="F64" i="25"/>
  <c r="H48" i="74"/>
  <c r="H67" i="75" s="1"/>
  <c r="I47" i="56"/>
  <c r="H40" i="70" s="1"/>
  <c r="H60" i="71" s="1"/>
  <c r="H64" i="25"/>
  <c r="H45" i="64"/>
  <c r="H474"/>
  <c r="H115"/>
  <c r="H401"/>
  <c r="H185"/>
  <c r="H255"/>
  <c r="H547"/>
  <c r="H328"/>
  <c r="N64" i="25"/>
  <c r="O47" i="56"/>
  <c r="N40" i="70" s="1"/>
  <c r="N60" i="71" s="1"/>
  <c r="N48" i="74"/>
  <c r="N67" i="75" s="1"/>
  <c r="M191" i="64"/>
  <c r="M121"/>
  <c r="M261"/>
  <c r="M553"/>
  <c r="M334"/>
  <c r="M51"/>
  <c r="M480"/>
  <c r="M407"/>
  <c r="Z407"/>
  <c r="Z334"/>
  <c r="Z553"/>
  <c r="Z51"/>
  <c r="Z121"/>
  <c r="Z191"/>
  <c r="Z261"/>
  <c r="Z480"/>
  <c r="I334"/>
  <c r="I191"/>
  <c r="I121"/>
  <c r="I553"/>
  <c r="I51"/>
  <c r="I407"/>
  <c r="I480"/>
  <c r="I261"/>
  <c r="G121"/>
  <c r="AA622"/>
  <c r="G334"/>
  <c r="G191"/>
  <c r="G553"/>
  <c r="G480"/>
  <c r="G51"/>
  <c r="G261"/>
  <c r="G407"/>
  <c r="N553"/>
  <c r="N480"/>
  <c r="N121"/>
  <c r="N334"/>
  <c r="N261"/>
  <c r="N51"/>
  <c r="N191"/>
  <c r="N407"/>
  <c r="H553"/>
  <c r="H191"/>
  <c r="H261"/>
  <c r="H334"/>
  <c r="H407"/>
  <c r="H51"/>
  <c r="H121"/>
  <c r="H480"/>
  <c r="E53" i="56"/>
  <c r="D53" s="1"/>
  <c r="K53" i="44" s="1"/>
  <c r="L53" s="1"/>
  <c r="AC53" i="46"/>
  <c r="CO53" s="1"/>
  <c r="L334" i="64"/>
  <c r="L51"/>
  <c r="L553"/>
  <c r="L407"/>
  <c r="L261"/>
  <c r="L480"/>
  <c r="L121"/>
  <c r="L191"/>
  <c r="U407"/>
  <c r="U121"/>
  <c r="U480"/>
  <c r="U553"/>
  <c r="U191"/>
  <c r="U334"/>
  <c r="U261"/>
  <c r="U51"/>
  <c r="R191"/>
  <c r="R553"/>
  <c r="R480"/>
  <c r="R407"/>
  <c r="R334"/>
  <c r="R261"/>
  <c r="R51"/>
  <c r="R121"/>
  <c r="Q191"/>
  <c r="Q407"/>
  <c r="Q334"/>
  <c r="Q51"/>
  <c r="Q121"/>
  <c r="Q553"/>
  <c r="Q261"/>
  <c r="Q480"/>
  <c r="L63" i="25"/>
  <c r="M46" i="56"/>
  <c r="L63" i="74"/>
  <c r="L61" i="75" s="1"/>
  <c r="H327" i="64"/>
  <c r="H44"/>
  <c r="H184"/>
  <c r="H546"/>
  <c r="H254"/>
  <c r="H114"/>
  <c r="H473"/>
  <c r="H400"/>
  <c r="Q184"/>
  <c r="Q114"/>
  <c r="Q327"/>
  <c r="Q473"/>
  <c r="Q400"/>
  <c r="Q44"/>
  <c r="Q254"/>
  <c r="Q546"/>
  <c r="G473"/>
  <c r="G44"/>
  <c r="G184"/>
  <c r="G400"/>
  <c r="G327"/>
  <c r="G114"/>
  <c r="G546"/>
  <c r="G254"/>
  <c r="AA615"/>
  <c r="O63" i="25"/>
  <c r="O63" i="74"/>
  <c r="O61" i="75" s="1"/>
  <c r="P46" i="56"/>
  <c r="M63" i="25"/>
  <c r="N46" i="56"/>
  <c r="M63" i="74"/>
  <c r="M61" i="75" s="1"/>
  <c r="T46" i="56"/>
  <c r="S63" i="74"/>
  <c r="S61" i="75" s="1"/>
  <c r="S63" i="25"/>
  <c r="G63" i="74"/>
  <c r="G61" i="75" s="1"/>
  <c r="H46" i="56"/>
  <c r="G63" i="25"/>
  <c r="T63"/>
  <c r="T63" i="74"/>
  <c r="T61" i="75" s="1"/>
  <c r="U46" i="56"/>
  <c r="K63" i="74"/>
  <c r="K61" i="75" s="1"/>
  <c r="L46" i="56"/>
  <c r="K63" i="25"/>
  <c r="R546" i="64"/>
  <c r="R184"/>
  <c r="R327"/>
  <c r="R44"/>
  <c r="R400"/>
  <c r="R114"/>
  <c r="R473"/>
  <c r="R254"/>
  <c r="Q63" i="25"/>
  <c r="Q63" i="74"/>
  <c r="Q61" i="75" s="1"/>
  <c r="R46" i="56"/>
  <c r="Y546" i="64"/>
  <c r="Y114"/>
  <c r="Y254"/>
  <c r="Y400"/>
  <c r="Y473"/>
  <c r="Y44"/>
  <c r="Y184"/>
  <c r="Y327"/>
  <c r="T400"/>
  <c r="T44"/>
  <c r="T254"/>
  <c r="T546"/>
  <c r="T114"/>
  <c r="T327"/>
  <c r="T184"/>
  <c r="T473"/>
  <c r="W400"/>
  <c r="W114"/>
  <c r="W546"/>
  <c r="W473"/>
  <c r="W184"/>
  <c r="W327"/>
  <c r="W44"/>
  <c r="W254"/>
  <c r="AC46" i="46"/>
  <c r="CO46" s="1"/>
  <c r="E46" i="56"/>
  <c r="D63" i="74"/>
  <c r="D63" i="25"/>
  <c r="V546" i="64"/>
  <c r="V184"/>
  <c r="V44"/>
  <c r="V327"/>
  <c r="V473"/>
  <c r="V254"/>
  <c r="V114"/>
  <c r="V400"/>
  <c r="E63" i="25"/>
  <c r="E63" i="74"/>
  <c r="E61" i="75" s="1"/>
  <c r="F46" i="56"/>
  <c r="P254" i="64"/>
  <c r="P44"/>
  <c r="P546"/>
  <c r="P473"/>
  <c r="P184"/>
  <c r="P400"/>
  <c r="P114"/>
  <c r="P327"/>
  <c r="U63" i="74"/>
  <c r="U61" i="75" s="1"/>
  <c r="V46" i="56"/>
  <c r="U63" i="25"/>
  <c r="N235" i="46"/>
  <c r="L115" i="56"/>
  <c r="L234" s="1"/>
  <c r="K235" i="46"/>
  <c r="I115" i="56"/>
  <c r="I234" s="1"/>
  <c r="K115"/>
  <c r="K234" s="1"/>
  <c r="M235" i="46"/>
  <c r="AC115"/>
  <c r="G235"/>
  <c r="E115" i="56"/>
  <c r="G115"/>
  <c r="G234" s="1"/>
  <c r="I235" i="46"/>
  <c r="Q115" i="56"/>
  <c r="Q234" s="1"/>
  <c r="S235" i="46"/>
  <c r="W235"/>
  <c r="U115" i="56"/>
  <c r="U234" s="1"/>
  <c r="Z235" i="46"/>
  <c r="X115" i="56"/>
  <c r="X234" s="1"/>
  <c r="H115"/>
  <c r="H234" s="1"/>
  <c r="J235" i="46"/>
  <c r="S115" i="56"/>
  <c r="S234" s="1"/>
  <c r="U235" i="46"/>
  <c r="E118" i="56"/>
  <c r="D118" s="1"/>
  <c r="K118" i="44" s="1"/>
  <c r="L118" s="1"/>
  <c r="AC118" i="46"/>
  <c r="CO118" s="1"/>
  <c r="E120" i="56"/>
  <c r="D120" s="1"/>
  <c r="K120" i="44" s="1"/>
  <c r="L120" s="1"/>
  <c r="AC120" i="46"/>
  <c r="CO120" s="1"/>
  <c r="T71" i="25"/>
  <c r="T49" i="74"/>
  <c r="T68" i="75" s="1"/>
  <c r="U51" i="56"/>
  <c r="T41" i="70" s="1"/>
  <c r="T61" i="71" s="1"/>
  <c r="G332" i="64"/>
  <c r="G478"/>
  <c r="G551"/>
  <c r="G405"/>
  <c r="AA620"/>
  <c r="G119"/>
  <c r="G49"/>
  <c r="G259"/>
  <c r="G189"/>
  <c r="Q49"/>
  <c r="Q119"/>
  <c r="Q259"/>
  <c r="Q478"/>
  <c r="Q332"/>
  <c r="Q189"/>
  <c r="Q405"/>
  <c r="Q551"/>
  <c r="N51" i="56"/>
  <c r="M41" i="70" s="1"/>
  <c r="M61" i="71" s="1"/>
  <c r="M49" i="74"/>
  <c r="M68" i="75" s="1"/>
  <c r="M71" i="25"/>
  <c r="Q49" i="74"/>
  <c r="Q68" i="75" s="1"/>
  <c r="Q71" i="25"/>
  <c r="R51" i="56"/>
  <c r="Q41" i="70" s="1"/>
  <c r="Q61" i="71" s="1"/>
  <c r="W189" i="64"/>
  <c r="W551"/>
  <c r="W478"/>
  <c r="W259"/>
  <c r="W405"/>
  <c r="W119"/>
  <c r="W49"/>
  <c r="W332"/>
  <c r="S71" i="25"/>
  <c r="T51" i="56"/>
  <c r="S41" i="70" s="1"/>
  <c r="S61" i="71" s="1"/>
  <c r="S49" i="74"/>
  <c r="S68" i="75" s="1"/>
  <c r="P51" i="56"/>
  <c r="O41" i="70" s="1"/>
  <c r="O61" i="71" s="1"/>
  <c r="O71" i="25"/>
  <c r="O49" i="74"/>
  <c r="O68" i="75" s="1"/>
  <c r="X478" i="64"/>
  <c r="X332"/>
  <c r="X405"/>
  <c r="X119"/>
  <c r="X259"/>
  <c r="X49"/>
  <c r="X551"/>
  <c r="X189"/>
  <c r="I259"/>
  <c r="I189"/>
  <c r="I478"/>
  <c r="I49"/>
  <c r="I551"/>
  <c r="I332"/>
  <c r="I405"/>
  <c r="I119"/>
  <c r="W51" i="56"/>
  <c r="V41" i="70" s="1"/>
  <c r="V61" i="71" s="1"/>
  <c r="V71" i="25"/>
  <c r="V49" i="74"/>
  <c r="V68" i="75" s="1"/>
  <c r="L551" i="64"/>
  <c r="L49"/>
  <c r="L478"/>
  <c r="L259"/>
  <c r="L189"/>
  <c r="L405"/>
  <c r="L332"/>
  <c r="L119"/>
  <c r="S49"/>
  <c r="S478"/>
  <c r="S119"/>
  <c r="S189"/>
  <c r="S259"/>
  <c r="S332"/>
  <c r="S405"/>
  <c r="S551"/>
  <c r="K551"/>
  <c r="K405"/>
  <c r="K49"/>
  <c r="K332"/>
  <c r="K259"/>
  <c r="K119"/>
  <c r="K189"/>
  <c r="K478"/>
  <c r="Q51" i="56"/>
  <c r="P41" i="70" s="1"/>
  <c r="P61" i="71" s="1"/>
  <c r="P49" i="74"/>
  <c r="P68" i="75" s="1"/>
  <c r="P71" i="25"/>
  <c r="L49" i="74"/>
  <c r="L68" i="75" s="1"/>
  <c r="L71" i="25"/>
  <c r="M51" i="56"/>
  <c r="L41" i="70" s="1"/>
  <c r="L61" i="71" s="1"/>
  <c r="K71" i="25"/>
  <c r="L51" i="56"/>
  <c r="K41" i="70" s="1"/>
  <c r="K61" i="71" s="1"/>
  <c r="K49" i="74"/>
  <c r="K68" i="75" s="1"/>
  <c r="K51" i="56"/>
  <c r="J41" i="70" s="1"/>
  <c r="J61" i="71" s="1"/>
  <c r="J49" i="74"/>
  <c r="J68" i="75" s="1"/>
  <c r="J71" i="25"/>
  <c r="O51" i="56"/>
  <c r="N41" i="70" s="1"/>
  <c r="N61" i="71" s="1"/>
  <c r="N71" i="25"/>
  <c r="N49" i="74"/>
  <c r="N68" i="75" s="1"/>
  <c r="J405" i="64"/>
  <c r="J259"/>
  <c r="J119"/>
  <c r="J478"/>
  <c r="J551"/>
  <c r="J332"/>
  <c r="J189"/>
  <c r="J49"/>
  <c r="L557"/>
  <c r="L55"/>
  <c r="L411"/>
  <c r="L484"/>
  <c r="L265"/>
  <c r="L338"/>
  <c r="L195"/>
  <c r="L125"/>
  <c r="O43" i="73"/>
  <c r="O56" s="1"/>
  <c r="O82" i="25"/>
  <c r="P57" i="56"/>
  <c r="R243" i="46"/>
  <c r="M43" i="73"/>
  <c r="M56" s="1"/>
  <c r="N57" i="56"/>
  <c r="M82" i="25"/>
  <c r="P243" i="46"/>
  <c r="I82" i="25"/>
  <c r="L243" i="46"/>
  <c r="I43" i="73"/>
  <c r="I56" s="1"/>
  <c r="J57" i="56"/>
  <c r="Q243" i="46"/>
  <c r="N43" i="73"/>
  <c r="N56" s="1"/>
  <c r="N82" i="25"/>
  <c r="O57" i="56"/>
  <c r="P338" i="64"/>
  <c r="P265"/>
  <c r="P484"/>
  <c r="P195"/>
  <c r="P125"/>
  <c r="P411"/>
  <c r="P55"/>
  <c r="P557"/>
  <c r="M557"/>
  <c r="M484"/>
  <c r="M195"/>
  <c r="M411"/>
  <c r="M265"/>
  <c r="M125"/>
  <c r="M55"/>
  <c r="M338"/>
  <c r="R338"/>
  <c r="R125"/>
  <c r="R55"/>
  <c r="R484"/>
  <c r="R195"/>
  <c r="R557"/>
  <c r="R265"/>
  <c r="R411"/>
  <c r="W195"/>
  <c r="W265"/>
  <c r="W484"/>
  <c r="W125"/>
  <c r="W338"/>
  <c r="W557"/>
  <c r="W55"/>
  <c r="W411"/>
  <c r="T557"/>
  <c r="T338"/>
  <c r="T195"/>
  <c r="T411"/>
  <c r="T484"/>
  <c r="T55"/>
  <c r="T125"/>
  <c r="T265"/>
  <c r="Q82" i="25"/>
  <c r="T243" i="46"/>
  <c r="Q43" i="73"/>
  <c r="Q56" s="1"/>
  <c r="R57" i="56"/>
  <c r="E82" i="25"/>
  <c r="F57" i="56"/>
  <c r="H243" i="46"/>
  <c r="E43" i="73"/>
  <c r="E56" s="1"/>
  <c r="W243" i="46"/>
  <c r="T43" i="73"/>
  <c r="T56" s="1"/>
  <c r="T82" i="25"/>
  <c r="U57" i="56"/>
  <c r="I57"/>
  <c r="H82" i="25"/>
  <c r="H43" i="73"/>
  <c r="H56" s="1"/>
  <c r="K243" i="46"/>
  <c r="S243"/>
  <c r="P82" i="25"/>
  <c r="P43" i="73"/>
  <c r="P56" s="1"/>
  <c r="Q57" i="56"/>
  <c r="Z338" i="64"/>
  <c r="Z411"/>
  <c r="Z195"/>
  <c r="Z55"/>
  <c r="Z265"/>
  <c r="Z125"/>
  <c r="Z557"/>
  <c r="Z484"/>
  <c r="K57" i="56"/>
  <c r="J43" i="73"/>
  <c r="J56" s="1"/>
  <c r="J82" i="25"/>
  <c r="M243" i="46"/>
  <c r="G43" i="73"/>
  <c r="G56" s="1"/>
  <c r="J243" i="46"/>
  <c r="G82" i="25"/>
  <c r="H57" i="56"/>
  <c r="Z243" i="46"/>
  <c r="W82" i="25"/>
  <c r="W43" i="73"/>
  <c r="W56" s="1"/>
  <c r="X57" i="56"/>
  <c r="O338" i="64"/>
  <c r="O125"/>
  <c r="O484"/>
  <c r="O55"/>
  <c r="O195"/>
  <c r="O411"/>
  <c r="O265"/>
  <c r="O557"/>
  <c r="Y172"/>
  <c r="Y461"/>
  <c r="Y242"/>
  <c r="Y388"/>
  <c r="Y32"/>
  <c r="Y102"/>
  <c r="Y534"/>
  <c r="Y315"/>
  <c r="Z534"/>
  <c r="Z242"/>
  <c r="Z461"/>
  <c r="Z32"/>
  <c r="Z102"/>
  <c r="Z315"/>
  <c r="Z172"/>
  <c r="Z388"/>
  <c r="G242"/>
  <c r="G172"/>
  <c r="G102"/>
  <c r="G388"/>
  <c r="G534"/>
  <c r="G315"/>
  <c r="G461"/>
  <c r="AA603"/>
  <c r="G32"/>
  <c r="M102"/>
  <c r="M315"/>
  <c r="M32"/>
  <c r="M242"/>
  <c r="M461"/>
  <c r="M534"/>
  <c r="M172"/>
  <c r="M388"/>
  <c r="X461"/>
  <c r="X172"/>
  <c r="X242"/>
  <c r="X534"/>
  <c r="X315"/>
  <c r="X32"/>
  <c r="X388"/>
  <c r="X102"/>
  <c r="P534"/>
  <c r="P388"/>
  <c r="P32"/>
  <c r="P461"/>
  <c r="P102"/>
  <c r="P172"/>
  <c r="P242"/>
  <c r="P315"/>
  <c r="N172"/>
  <c r="N102"/>
  <c r="N534"/>
  <c r="N461"/>
  <c r="N388"/>
  <c r="N32"/>
  <c r="N315"/>
  <c r="N242"/>
  <c r="L32"/>
  <c r="L534"/>
  <c r="L461"/>
  <c r="L388"/>
  <c r="L172"/>
  <c r="L242"/>
  <c r="L102"/>
  <c r="L315"/>
  <c r="U102"/>
  <c r="U315"/>
  <c r="U461"/>
  <c r="U388"/>
  <c r="U32"/>
  <c r="U172"/>
  <c r="U534"/>
  <c r="U242"/>
  <c r="W32"/>
  <c r="W461"/>
  <c r="W534"/>
  <c r="W102"/>
  <c r="W388"/>
  <c r="W172"/>
  <c r="W315"/>
  <c r="W242"/>
  <c r="K461"/>
  <c r="K534"/>
  <c r="K32"/>
  <c r="K242"/>
  <c r="K102"/>
  <c r="K315"/>
  <c r="K172"/>
  <c r="K388"/>
  <c r="AC25" i="46"/>
  <c r="CO25" s="1"/>
  <c r="D33" i="25"/>
  <c r="D35" s="1"/>
  <c r="E25" i="56"/>
  <c r="Y93" i="64"/>
  <c r="Y233"/>
  <c r="Y23"/>
  <c r="Y452"/>
  <c r="Y163"/>
  <c r="Y306"/>
  <c r="Y379"/>
  <c r="Y525"/>
  <c r="S33" i="25"/>
  <c r="S35" s="1"/>
  <c r="T25" i="56"/>
  <c r="M33" i="25"/>
  <c r="M35" s="1"/>
  <c r="N25" i="56"/>
  <c r="R163" i="64"/>
  <c r="R233"/>
  <c r="R452"/>
  <c r="R379"/>
  <c r="R525"/>
  <c r="R306"/>
  <c r="R23"/>
  <c r="R93"/>
  <c r="S93"/>
  <c r="S379"/>
  <c r="S306"/>
  <c r="S525"/>
  <c r="S163"/>
  <c r="S452"/>
  <c r="S233"/>
  <c r="S23"/>
  <c r="L233"/>
  <c r="L306"/>
  <c r="L93"/>
  <c r="L163"/>
  <c r="L23"/>
  <c r="L379"/>
  <c r="L452"/>
  <c r="L525"/>
  <c r="N233"/>
  <c r="N93"/>
  <c r="N452"/>
  <c r="N306"/>
  <c r="N23"/>
  <c r="N379"/>
  <c r="N525"/>
  <c r="N163"/>
  <c r="F33" i="25"/>
  <c r="F35" s="1"/>
  <c r="G25" i="56"/>
  <c r="V306" i="64"/>
  <c r="V23"/>
  <c r="V93"/>
  <c r="V452"/>
  <c r="V163"/>
  <c r="V379"/>
  <c r="V525"/>
  <c r="V233"/>
  <c r="J25" i="56"/>
  <c r="I33" i="25"/>
  <c r="I35" s="1"/>
  <c r="F25" i="56"/>
  <c r="E33" i="25"/>
  <c r="E35" s="1"/>
  <c r="Z233" i="64"/>
  <c r="Z163"/>
  <c r="Z93"/>
  <c r="Z379"/>
  <c r="Z23"/>
  <c r="Z452"/>
  <c r="Z525"/>
  <c r="Z306"/>
  <c r="W23"/>
  <c r="W525"/>
  <c r="W93"/>
  <c r="W452"/>
  <c r="W163"/>
  <c r="W306"/>
  <c r="W233"/>
  <c r="W379"/>
  <c r="K25" i="56"/>
  <c r="J33" i="25"/>
  <c r="J35" s="1"/>
  <c r="Q525" i="64"/>
  <c r="Q379"/>
  <c r="Q452"/>
  <c r="Q93"/>
  <c r="Q163"/>
  <c r="Q23"/>
  <c r="Q306"/>
  <c r="Q233"/>
  <c r="G93"/>
  <c r="G306"/>
  <c r="G379"/>
  <c r="G525"/>
  <c r="G452"/>
  <c r="G23"/>
  <c r="AA594"/>
  <c r="G163"/>
  <c r="G233"/>
  <c r="O25" i="56"/>
  <c r="N33" i="25"/>
  <c r="N35" s="1"/>
  <c r="H163" i="64"/>
  <c r="H306"/>
  <c r="H379"/>
  <c r="H525"/>
  <c r="H452"/>
  <c r="H233"/>
  <c r="H23"/>
  <c r="H93"/>
  <c r="J163"/>
  <c r="J23"/>
  <c r="J525"/>
  <c r="J93"/>
  <c r="J233"/>
  <c r="J379"/>
  <c r="J306"/>
  <c r="J452"/>
  <c r="Z97"/>
  <c r="Z529"/>
  <c r="Z383"/>
  <c r="Z167"/>
  <c r="Z310"/>
  <c r="Z27"/>
  <c r="Z237"/>
  <c r="Z456"/>
  <c r="H529"/>
  <c r="H97"/>
  <c r="H456"/>
  <c r="H167"/>
  <c r="H383"/>
  <c r="H237"/>
  <c r="H310"/>
  <c r="E16" i="69" s="1"/>
  <c r="H27" i="64"/>
  <c r="E62" i="69" s="1"/>
  <c r="N529" i="64"/>
  <c r="N167"/>
  <c r="N383"/>
  <c r="N456"/>
  <c r="N97"/>
  <c r="N27"/>
  <c r="N237"/>
  <c r="N310"/>
  <c r="R167"/>
  <c r="R97"/>
  <c r="R456"/>
  <c r="R310"/>
  <c r="R237"/>
  <c r="R27"/>
  <c r="R383"/>
  <c r="R529"/>
  <c r="T310"/>
  <c r="T27"/>
  <c r="T97"/>
  <c r="T167"/>
  <c r="T383"/>
  <c r="T237"/>
  <c r="T456"/>
  <c r="T529"/>
  <c r="L529"/>
  <c r="L383"/>
  <c r="L97"/>
  <c r="L310"/>
  <c r="L167"/>
  <c r="L237"/>
  <c r="L27"/>
  <c r="L456"/>
  <c r="Y27"/>
  <c r="Y383"/>
  <c r="Y456"/>
  <c r="Y237"/>
  <c r="Y167"/>
  <c r="Y310"/>
  <c r="Y529"/>
  <c r="Y97"/>
  <c r="P27"/>
  <c r="P529"/>
  <c r="P167"/>
  <c r="P97"/>
  <c r="P383"/>
  <c r="P310"/>
  <c r="P456"/>
  <c r="P237"/>
  <c r="K27"/>
  <c r="K310"/>
  <c r="K167"/>
  <c r="K383"/>
  <c r="K237"/>
  <c r="K97"/>
  <c r="K529"/>
  <c r="K456"/>
  <c r="U456"/>
  <c r="U27"/>
  <c r="U167"/>
  <c r="U97"/>
  <c r="U310"/>
  <c r="U529"/>
  <c r="U237"/>
  <c r="U383"/>
  <c r="Q29" i="56"/>
  <c r="P54" i="69" s="1"/>
  <c r="P38" i="25"/>
  <c r="Q529" i="64"/>
  <c r="Q383"/>
  <c r="Q97"/>
  <c r="Q27"/>
  <c r="Q310"/>
  <c r="Q167"/>
  <c r="Q456"/>
  <c r="Q237"/>
  <c r="N38" i="25"/>
  <c r="O29" i="56"/>
  <c r="N54" i="69" s="1"/>
  <c r="W529" i="64"/>
  <c r="W167"/>
  <c r="W310"/>
  <c r="W97"/>
  <c r="W383"/>
  <c r="W456"/>
  <c r="W27"/>
  <c r="W237"/>
  <c r="D38" i="25"/>
  <c r="AC29" i="46"/>
  <c r="CO29" s="1"/>
  <c r="E29" i="56"/>
  <c r="J456" i="64"/>
  <c r="J529"/>
  <c r="J237"/>
  <c r="J97"/>
  <c r="J167"/>
  <c r="J383"/>
  <c r="J310"/>
  <c r="J27"/>
  <c r="S29" i="56"/>
  <c r="R54" i="69" s="1"/>
  <c r="R38" i="25"/>
  <c r="X310" i="64"/>
  <c r="X97"/>
  <c r="X237"/>
  <c r="X167"/>
  <c r="X27"/>
  <c r="X383"/>
  <c r="X529"/>
  <c r="X456"/>
  <c r="G29" i="56"/>
  <c r="F54" i="69" s="1"/>
  <c r="F38" i="25"/>
  <c r="M167" i="64"/>
  <c r="M529"/>
  <c r="M310"/>
  <c r="M27"/>
  <c r="M237"/>
  <c r="M383"/>
  <c r="M456"/>
  <c r="M97"/>
  <c r="E116" i="56"/>
  <c r="D116" s="1"/>
  <c r="K116" i="44" s="1"/>
  <c r="L116" s="1"/>
  <c r="AC116" i="46"/>
  <c r="CO116" s="1"/>
  <c r="X55" i="56"/>
  <c r="W42" i="70" s="1"/>
  <c r="W62" i="71" s="1"/>
  <c r="W76" i="25"/>
  <c r="W50" i="74"/>
  <c r="W69" i="75" s="1"/>
  <c r="P53" i="64"/>
  <c r="P123"/>
  <c r="P263"/>
  <c r="P482"/>
  <c r="P409"/>
  <c r="P555"/>
  <c r="P336"/>
  <c r="P193"/>
  <c r="F55" i="56"/>
  <c r="E42" i="70" s="1"/>
  <c r="E62" i="71" s="1"/>
  <c r="E76" i="25"/>
  <c r="E50" i="74"/>
  <c r="E69" i="75" s="1"/>
  <c r="T263" i="64"/>
  <c r="T482"/>
  <c r="T53"/>
  <c r="T123"/>
  <c r="T336"/>
  <c r="T193"/>
  <c r="T555"/>
  <c r="T409"/>
  <c r="J76" i="25"/>
  <c r="J50" i="74"/>
  <c r="J69" i="75" s="1"/>
  <c r="K55" i="56"/>
  <c r="J42" i="70" s="1"/>
  <c r="J62" i="71" s="1"/>
  <c r="W55" i="56"/>
  <c r="V42" i="70" s="1"/>
  <c r="V62" i="71" s="1"/>
  <c r="V76" i="25"/>
  <c r="V50" i="74"/>
  <c r="V69" i="75" s="1"/>
  <c r="O123" i="64"/>
  <c r="O555"/>
  <c r="O409"/>
  <c r="O482"/>
  <c r="O263"/>
  <c r="O53"/>
  <c r="O336"/>
  <c r="O193"/>
  <c r="V409"/>
  <c r="V193"/>
  <c r="V123"/>
  <c r="V336"/>
  <c r="V263"/>
  <c r="V482"/>
  <c r="V555"/>
  <c r="V53"/>
  <c r="M555"/>
  <c r="M409"/>
  <c r="M123"/>
  <c r="M482"/>
  <c r="M263"/>
  <c r="M53"/>
  <c r="M336"/>
  <c r="M193"/>
  <c r="J409"/>
  <c r="J263"/>
  <c r="J482"/>
  <c r="J123"/>
  <c r="J336"/>
  <c r="J193"/>
  <c r="J53"/>
  <c r="J555"/>
  <c r="V55" i="56"/>
  <c r="U42" i="70" s="1"/>
  <c r="U62" i="71" s="1"/>
  <c r="U50" i="74"/>
  <c r="U69" i="75" s="1"/>
  <c r="U76" i="25"/>
  <c r="H193" i="64"/>
  <c r="H263"/>
  <c r="H336"/>
  <c r="H482"/>
  <c r="H53"/>
  <c r="H555"/>
  <c r="H123"/>
  <c r="H409"/>
  <c r="M50" i="74"/>
  <c r="M69" i="75" s="1"/>
  <c r="N55" i="56"/>
  <c r="M42" i="70" s="1"/>
  <c r="M62" i="71" s="1"/>
  <c r="M76" i="25"/>
  <c r="K76"/>
  <c r="K50" i="74"/>
  <c r="K69" i="75" s="1"/>
  <c r="L55" i="56"/>
  <c r="K42" i="70" s="1"/>
  <c r="K62" i="71" s="1"/>
  <c r="R55" i="56"/>
  <c r="Q42" i="70" s="1"/>
  <c r="Q62" i="71" s="1"/>
  <c r="Q50" i="74"/>
  <c r="Q69" i="75" s="1"/>
  <c r="Q76" i="25"/>
  <c r="W53" i="64"/>
  <c r="W193"/>
  <c r="W123"/>
  <c r="W336"/>
  <c r="W263"/>
  <c r="W555"/>
  <c r="W409"/>
  <c r="W482"/>
  <c r="S55" i="56"/>
  <c r="R42" i="70" s="1"/>
  <c r="R62" i="71" s="1"/>
  <c r="R50" i="74"/>
  <c r="R69" i="75" s="1"/>
  <c r="R76" i="25"/>
  <c r="M55" i="56"/>
  <c r="L42" i="70" s="1"/>
  <c r="L62" i="71" s="1"/>
  <c r="L50" i="74"/>
  <c r="L69" i="75" s="1"/>
  <c r="L76" i="25"/>
  <c r="X263" i="64"/>
  <c r="X336"/>
  <c r="X555"/>
  <c r="X123"/>
  <c r="X193"/>
  <c r="X409"/>
  <c r="X482"/>
  <c r="X53"/>
  <c r="L555"/>
  <c r="L336"/>
  <c r="L193"/>
  <c r="L263"/>
  <c r="L482"/>
  <c r="L409"/>
  <c r="L123"/>
  <c r="L53"/>
  <c r="S42" i="56"/>
  <c r="U229" i="46"/>
  <c r="R62" i="74"/>
  <c r="R58" i="25"/>
  <c r="R61" s="1"/>
  <c r="V62" i="74"/>
  <c r="V58" i="25"/>
  <c r="V61" s="1"/>
  <c r="Y229" i="46"/>
  <c r="W42" i="56"/>
  <c r="J42"/>
  <c r="I62" i="74"/>
  <c r="I58" i="25"/>
  <c r="I61" s="1"/>
  <c r="L229" i="46"/>
  <c r="Z229"/>
  <c r="W62" i="74"/>
  <c r="X42" i="56"/>
  <c r="W58" i="25"/>
  <c r="W61" s="1"/>
  <c r="P62" i="74"/>
  <c r="P58" i="25"/>
  <c r="P61" s="1"/>
  <c r="S229" i="46"/>
  <c r="Q42" i="56"/>
  <c r="H62" i="74"/>
  <c r="H58" i="25"/>
  <c r="H61" s="1"/>
  <c r="I42" i="56"/>
  <c r="K229" i="46"/>
  <c r="J58" i="25"/>
  <c r="J61" s="1"/>
  <c r="M229" i="46"/>
  <c r="J62" i="74"/>
  <c r="K42" i="56"/>
  <c r="N62" i="74"/>
  <c r="N58" i="25"/>
  <c r="N61" s="1"/>
  <c r="O42" i="56"/>
  <c r="Q229" i="46"/>
  <c r="L62" i="74"/>
  <c r="L58" i="25"/>
  <c r="L61" s="1"/>
  <c r="O229" i="46"/>
  <c r="M42" i="56"/>
  <c r="K62" i="74"/>
  <c r="K58" i="25"/>
  <c r="K61" s="1"/>
  <c r="N229" i="46"/>
  <c r="L42" i="56"/>
  <c r="Z180" i="64"/>
  <c r="Z323"/>
  <c r="Z250"/>
  <c r="Z40"/>
  <c r="Z110"/>
  <c r="Z542"/>
  <c r="Z469"/>
  <c r="Z396"/>
  <c r="O62" i="74"/>
  <c r="P42" i="56"/>
  <c r="O58" i="25"/>
  <c r="O61" s="1"/>
  <c r="R229" i="46"/>
  <c r="G323" i="64"/>
  <c r="G250"/>
  <c r="G40"/>
  <c r="G110"/>
  <c r="G542"/>
  <c r="G180"/>
  <c r="G469"/>
  <c r="G396"/>
  <c r="AA611"/>
  <c r="S250"/>
  <c r="S180"/>
  <c r="S110"/>
  <c r="S396"/>
  <c r="S542"/>
  <c r="S323"/>
  <c r="S469"/>
  <c r="S40"/>
  <c r="W542"/>
  <c r="W469"/>
  <c r="W323"/>
  <c r="W40"/>
  <c r="W180"/>
  <c r="W110"/>
  <c r="W250"/>
  <c r="W396"/>
  <c r="K110"/>
  <c r="K323"/>
  <c r="K469"/>
  <c r="K180"/>
  <c r="K396"/>
  <c r="K250"/>
  <c r="K40"/>
  <c r="K542"/>
  <c r="H323"/>
  <c r="H40"/>
  <c r="H396"/>
  <c r="H250"/>
  <c r="H542"/>
  <c r="H469"/>
  <c r="H110"/>
  <c r="H180"/>
  <c r="V229" i="46"/>
  <c r="T42" i="56"/>
  <c r="S58" i="25"/>
  <c r="S61" s="1"/>
  <c r="S62" i="74"/>
  <c r="V110" i="64"/>
  <c r="V542"/>
  <c r="V396"/>
  <c r="V40"/>
  <c r="V180"/>
  <c r="V469"/>
  <c r="V250"/>
  <c r="V323"/>
  <c r="H229" i="46"/>
  <c r="E62" i="74"/>
  <c r="F42" i="56"/>
  <c r="E58" i="25"/>
  <c r="E61" s="1"/>
  <c r="V54"/>
  <c r="W39" i="56"/>
  <c r="I54" i="25"/>
  <c r="J39" i="56"/>
  <c r="H539" i="64"/>
  <c r="H393"/>
  <c r="H247"/>
  <c r="H107"/>
  <c r="H320"/>
  <c r="H177"/>
  <c r="H37"/>
  <c r="H466"/>
  <c r="R39" i="56"/>
  <c r="Q54" i="25"/>
  <c r="O107" i="64"/>
  <c r="O247"/>
  <c r="O393"/>
  <c r="O320"/>
  <c r="O539"/>
  <c r="O177"/>
  <c r="O37"/>
  <c r="O466"/>
  <c r="G177"/>
  <c r="G107"/>
  <c r="G247"/>
  <c r="G320"/>
  <c r="G539"/>
  <c r="AA608"/>
  <c r="G466"/>
  <c r="G393"/>
  <c r="G37"/>
  <c r="K54" i="25"/>
  <c r="L39" i="56"/>
  <c r="J54" i="25"/>
  <c r="K39" i="56"/>
  <c r="U39"/>
  <c r="T54" i="25"/>
  <c r="N177" i="64"/>
  <c r="N37"/>
  <c r="N466"/>
  <c r="N539"/>
  <c r="N320"/>
  <c r="N393"/>
  <c r="N107"/>
  <c r="N247"/>
  <c r="N54" i="25"/>
  <c r="O39" i="56"/>
  <c r="M54" i="25"/>
  <c r="N39" i="56"/>
  <c r="W539" i="64"/>
  <c r="W320"/>
  <c r="W107"/>
  <c r="W393"/>
  <c r="W37"/>
  <c r="W466"/>
  <c r="W177"/>
  <c r="W247"/>
  <c r="Z466"/>
  <c r="Z107"/>
  <c r="Z247"/>
  <c r="Z177"/>
  <c r="Z393"/>
  <c r="Z539"/>
  <c r="Z320"/>
  <c r="Z37"/>
  <c r="J107"/>
  <c r="J466"/>
  <c r="J37"/>
  <c r="J177"/>
  <c r="J539"/>
  <c r="J247"/>
  <c r="J393"/>
  <c r="J320"/>
  <c r="H39" i="56"/>
  <c r="G54" i="25"/>
  <c r="K393" i="64"/>
  <c r="K320"/>
  <c r="K247"/>
  <c r="K539"/>
  <c r="K37"/>
  <c r="K107"/>
  <c r="K177"/>
  <c r="K466"/>
  <c r="G39" i="56"/>
  <c r="F54" i="25"/>
  <c r="H54"/>
  <c r="I39" i="56"/>
  <c r="U54" i="25"/>
  <c r="V39" i="56"/>
  <c r="J335" i="64"/>
  <c r="J262"/>
  <c r="J192"/>
  <c r="J408"/>
  <c r="J481"/>
  <c r="J52"/>
  <c r="J554"/>
  <c r="J122"/>
  <c r="P75" i="25"/>
  <c r="Q54" i="56"/>
  <c r="P65" i="74"/>
  <c r="P63" i="75" s="1"/>
  <c r="M335" i="64"/>
  <c r="M192"/>
  <c r="M262"/>
  <c r="M52"/>
  <c r="M408"/>
  <c r="M481"/>
  <c r="M122"/>
  <c r="M554"/>
  <c r="S75" i="25"/>
  <c r="T54" i="56"/>
  <c r="S65" i="74"/>
  <c r="S63" i="75" s="1"/>
  <c r="Q554" i="64"/>
  <c r="Q192"/>
  <c r="Q52"/>
  <c r="Q335"/>
  <c r="Q481"/>
  <c r="Q408"/>
  <c r="Q122"/>
  <c r="Q262"/>
  <c r="E54" i="56"/>
  <c r="AC54" i="46"/>
  <c r="CO54" s="1"/>
  <c r="D65" i="74"/>
  <c r="D75" i="25"/>
  <c r="S408" i="64"/>
  <c r="S192"/>
  <c r="S481"/>
  <c r="S335"/>
  <c r="S122"/>
  <c r="S554"/>
  <c r="S262"/>
  <c r="S52"/>
  <c r="W65" i="74"/>
  <c r="W63" i="75" s="1"/>
  <c r="X54" i="56"/>
  <c r="W75" i="25"/>
  <c r="W54" i="56"/>
  <c r="V75" i="25"/>
  <c r="V65" i="74"/>
  <c r="V63" i="75" s="1"/>
  <c r="R481" i="64"/>
  <c r="R554"/>
  <c r="R408"/>
  <c r="R52"/>
  <c r="R192"/>
  <c r="R262"/>
  <c r="R335"/>
  <c r="R122"/>
  <c r="J54" i="56"/>
  <c r="I75" i="25"/>
  <c r="I65" i="74"/>
  <c r="I63" i="75" s="1"/>
  <c r="Q65" i="74"/>
  <c r="Q63" i="75" s="1"/>
  <c r="R54" i="56"/>
  <c r="Q75" i="25"/>
  <c r="N408" i="64"/>
  <c r="N554"/>
  <c r="N52"/>
  <c r="N262"/>
  <c r="N122"/>
  <c r="N192"/>
  <c r="N481"/>
  <c r="N335"/>
  <c r="Y122"/>
  <c r="Y192"/>
  <c r="Y262"/>
  <c r="Y335"/>
  <c r="Y481"/>
  <c r="Y408"/>
  <c r="Y554"/>
  <c r="Y52"/>
  <c r="R75" i="25"/>
  <c r="S54" i="56"/>
  <c r="R65" i="74"/>
  <c r="R63" i="75" s="1"/>
  <c r="I54" i="56"/>
  <c r="H65" i="74"/>
  <c r="H63" i="75" s="1"/>
  <c r="H75" i="25"/>
  <c r="I335" i="64"/>
  <c r="I52"/>
  <c r="I192"/>
  <c r="I408"/>
  <c r="I554"/>
  <c r="I262"/>
  <c r="I481"/>
  <c r="I122"/>
  <c r="T65" i="74"/>
  <c r="T63" i="75" s="1"/>
  <c r="T75" i="25"/>
  <c r="U54" i="56"/>
  <c r="U75" i="25"/>
  <c r="V54" i="56"/>
  <c r="U65" i="74"/>
  <c r="U63" i="75" s="1"/>
  <c r="L54" i="56"/>
  <c r="K75" i="25"/>
  <c r="K65" i="74"/>
  <c r="K63" i="75" s="1"/>
  <c r="R56" i="56"/>
  <c r="Q71" i="74"/>
  <c r="Q48" i="75" s="1"/>
  <c r="Q77" i="25"/>
  <c r="F77"/>
  <c r="G56" i="56"/>
  <c r="F71" i="74"/>
  <c r="F48" i="75" s="1"/>
  <c r="T124" i="64"/>
  <c r="T194"/>
  <c r="T556"/>
  <c r="T410"/>
  <c r="T264"/>
  <c r="T337"/>
  <c r="T54"/>
  <c r="T483"/>
  <c r="J71" i="74"/>
  <c r="J48" i="75" s="1"/>
  <c r="K56" i="56"/>
  <c r="J77" i="25"/>
  <c r="Q556" i="64"/>
  <c r="Q337"/>
  <c r="Q54"/>
  <c r="Q483"/>
  <c r="Q264"/>
  <c r="Q194"/>
  <c r="Q410"/>
  <c r="Q124"/>
  <c r="H556"/>
  <c r="H410"/>
  <c r="H264"/>
  <c r="H337"/>
  <c r="H483"/>
  <c r="H54"/>
  <c r="H194"/>
  <c r="H124"/>
  <c r="S71" i="74"/>
  <c r="S48" i="75" s="1"/>
  <c r="S77" i="25"/>
  <c r="T56" i="56"/>
  <c r="V77" i="25"/>
  <c r="W56" i="56"/>
  <c r="V71" i="74"/>
  <c r="V48" i="75" s="1"/>
  <c r="V54" i="64"/>
  <c r="V483"/>
  <c r="V264"/>
  <c r="V410"/>
  <c r="V556"/>
  <c r="V124"/>
  <c r="V194"/>
  <c r="V337"/>
  <c r="F56" i="56"/>
  <c r="E71" i="74"/>
  <c r="E48" i="75" s="1"/>
  <c r="E77" i="25"/>
  <c r="M483" i="64"/>
  <c r="M337"/>
  <c r="M124"/>
  <c r="M556"/>
  <c r="M264"/>
  <c r="M194"/>
  <c r="M410"/>
  <c r="M54"/>
  <c r="K77" i="25"/>
  <c r="K71" i="74"/>
  <c r="K48" i="75" s="1"/>
  <c r="L56" i="56"/>
  <c r="N77" i="25"/>
  <c r="O56" i="56"/>
  <c r="N71" i="74"/>
  <c r="N48" i="75" s="1"/>
  <c r="K483" i="64"/>
  <c r="K337"/>
  <c r="K194"/>
  <c r="K556"/>
  <c r="K264"/>
  <c r="K124"/>
  <c r="K54"/>
  <c r="K410"/>
  <c r="Y410"/>
  <c r="Y556"/>
  <c r="Y124"/>
  <c r="Y337"/>
  <c r="Y194"/>
  <c r="Y264"/>
  <c r="Y483"/>
  <c r="Y54"/>
  <c r="T77" i="25"/>
  <c r="U56" i="56"/>
  <c r="T71" i="74"/>
  <c r="T48" i="75" s="1"/>
  <c r="S337" i="64"/>
  <c r="S556"/>
  <c r="S194"/>
  <c r="S410"/>
  <c r="S54"/>
  <c r="S124"/>
  <c r="S483"/>
  <c r="S264"/>
  <c r="S56" i="56"/>
  <c r="R71" i="74"/>
  <c r="R48" i="75" s="1"/>
  <c r="R77" i="25"/>
  <c r="U71" i="74"/>
  <c r="U48" i="75" s="1"/>
  <c r="V56" i="56"/>
  <c r="U77" i="25"/>
  <c r="I56" i="56"/>
  <c r="H71" i="74"/>
  <c r="H48" i="75" s="1"/>
  <c r="H77" i="25"/>
  <c r="T326" i="64"/>
  <c r="T113"/>
  <c r="T183"/>
  <c r="T545"/>
  <c r="T253"/>
  <c r="T399"/>
  <c r="T43"/>
  <c r="T472"/>
  <c r="N399"/>
  <c r="N326"/>
  <c r="N472"/>
  <c r="N253"/>
  <c r="N183"/>
  <c r="N545"/>
  <c r="N43"/>
  <c r="N113"/>
  <c r="M43"/>
  <c r="M545"/>
  <c r="M253"/>
  <c r="M472"/>
  <c r="M183"/>
  <c r="M113"/>
  <c r="M326"/>
  <c r="M399"/>
  <c r="U253"/>
  <c r="U472"/>
  <c r="U43"/>
  <c r="U399"/>
  <c r="U113"/>
  <c r="U545"/>
  <c r="U326"/>
  <c r="U183"/>
  <c r="S399"/>
  <c r="S326"/>
  <c r="S183"/>
  <c r="S43"/>
  <c r="S253"/>
  <c r="S472"/>
  <c r="S113"/>
  <c r="S545"/>
  <c r="O43"/>
  <c r="O113"/>
  <c r="O253"/>
  <c r="O183"/>
  <c r="O326"/>
  <c r="O472"/>
  <c r="O399"/>
  <c r="O545"/>
  <c r="AA614"/>
  <c r="G183"/>
  <c r="G43"/>
  <c r="G253"/>
  <c r="G545"/>
  <c r="G399"/>
  <c r="G472"/>
  <c r="G326"/>
  <c r="G113"/>
  <c r="L399"/>
  <c r="L326"/>
  <c r="L253"/>
  <c r="L545"/>
  <c r="L183"/>
  <c r="L113"/>
  <c r="L43"/>
  <c r="L472"/>
  <c r="R326"/>
  <c r="R472"/>
  <c r="R253"/>
  <c r="R113"/>
  <c r="R183"/>
  <c r="R545"/>
  <c r="R43"/>
  <c r="R399"/>
  <c r="H472"/>
  <c r="H545"/>
  <c r="H113"/>
  <c r="H399"/>
  <c r="H183"/>
  <c r="H326"/>
  <c r="H253"/>
  <c r="H43"/>
  <c r="Z472"/>
  <c r="Z113"/>
  <c r="Z326"/>
  <c r="Z545"/>
  <c r="Z253"/>
  <c r="Z43"/>
  <c r="Z399"/>
  <c r="Z183"/>
  <c r="O98"/>
  <c r="O168"/>
  <c r="O28"/>
  <c r="O457"/>
  <c r="O311"/>
  <c r="O384"/>
  <c r="O238"/>
  <c r="O530"/>
  <c r="W115"/>
  <c r="W328"/>
  <c r="W547"/>
  <c r="W185"/>
  <c r="W45"/>
  <c r="W474"/>
  <c r="W401"/>
  <c r="W255"/>
  <c r="O45"/>
  <c r="O328"/>
  <c r="O401"/>
  <c r="O185"/>
  <c r="O115"/>
  <c r="O547"/>
  <c r="O474"/>
  <c r="O255"/>
  <c r="J64" i="25"/>
  <c r="J48" i="74"/>
  <c r="J67" i="75" s="1"/>
  <c r="K47" i="56"/>
  <c r="J40" i="70" s="1"/>
  <c r="J60" i="71" s="1"/>
  <c r="P48" i="74"/>
  <c r="P67" i="75" s="1"/>
  <c r="Q47" i="56"/>
  <c r="P40" i="70" s="1"/>
  <c r="P60" i="71" s="1"/>
  <c r="P64" i="25"/>
  <c r="U47" i="56"/>
  <c r="T40" i="70" s="1"/>
  <c r="T60" i="71" s="1"/>
  <c r="T48" i="74"/>
  <c r="T67" i="75" s="1"/>
  <c r="T64" i="25"/>
  <c r="X115" i="64"/>
  <c r="X255"/>
  <c r="X45"/>
  <c r="X401"/>
  <c r="X474"/>
  <c r="X547"/>
  <c r="X328"/>
  <c r="X185"/>
  <c r="K185"/>
  <c r="K115"/>
  <c r="K474"/>
  <c r="K328"/>
  <c r="K547"/>
  <c r="K401"/>
  <c r="K45"/>
  <c r="K255"/>
  <c r="E48" i="74"/>
  <c r="E67" i="75" s="1"/>
  <c r="F47" i="56"/>
  <c r="E40" i="70" s="1"/>
  <c r="E60" i="71" s="1"/>
  <c r="E64" i="25"/>
  <c r="J547" i="64"/>
  <c r="J474"/>
  <c r="J401"/>
  <c r="J45"/>
  <c r="J185"/>
  <c r="J328"/>
  <c r="J255"/>
  <c r="J115"/>
  <c r="Q547"/>
  <c r="Q185"/>
  <c r="Q45"/>
  <c r="Q115"/>
  <c r="Q401"/>
  <c r="Q328"/>
  <c r="Q474"/>
  <c r="Q255"/>
  <c r="W64" i="25"/>
  <c r="W48" i="74"/>
  <c r="W67" i="75" s="1"/>
  <c r="X47" i="56"/>
  <c r="W40" i="70" s="1"/>
  <c r="W60" i="71" s="1"/>
  <c r="J47" i="56"/>
  <c r="I40" i="70" s="1"/>
  <c r="I60" i="71" s="1"/>
  <c r="I48" i="74"/>
  <c r="I67" i="75" s="1"/>
  <c r="I64" i="25"/>
  <c r="V48" i="74"/>
  <c r="V67" i="75" s="1"/>
  <c r="V64" i="25"/>
  <c r="W47" i="56"/>
  <c r="V40" i="70" s="1"/>
  <c r="V60" i="71" s="1"/>
  <c r="Y191" i="64"/>
  <c r="Y51"/>
  <c r="Y407"/>
  <c r="Y334"/>
  <c r="Y553"/>
  <c r="Y480"/>
  <c r="Y261"/>
  <c r="Y121"/>
  <c r="O334"/>
  <c r="O261"/>
  <c r="O407"/>
  <c r="O553"/>
  <c r="O51"/>
  <c r="O191"/>
  <c r="O121"/>
  <c r="O480"/>
  <c r="K191"/>
  <c r="K121"/>
  <c r="K334"/>
  <c r="K261"/>
  <c r="K51"/>
  <c r="K407"/>
  <c r="K480"/>
  <c r="K553"/>
  <c r="V261"/>
  <c r="V480"/>
  <c r="V407"/>
  <c r="V191"/>
  <c r="V121"/>
  <c r="V51"/>
  <c r="V334"/>
  <c r="V553"/>
  <c r="S553"/>
  <c r="S261"/>
  <c r="S191"/>
  <c r="S480"/>
  <c r="S407"/>
  <c r="S334"/>
  <c r="S121"/>
  <c r="S51"/>
  <c r="X407"/>
  <c r="X553"/>
  <c r="X480"/>
  <c r="X334"/>
  <c r="X191"/>
  <c r="X121"/>
  <c r="X261"/>
  <c r="X51"/>
  <c r="P191"/>
  <c r="P51"/>
  <c r="P334"/>
  <c r="P121"/>
  <c r="P553"/>
  <c r="P480"/>
  <c r="P261"/>
  <c r="P407"/>
  <c r="T407"/>
  <c r="T553"/>
  <c r="T191"/>
  <c r="T480"/>
  <c r="T51"/>
  <c r="T261"/>
  <c r="T334"/>
  <c r="T121"/>
  <c r="W191"/>
  <c r="W121"/>
  <c r="W334"/>
  <c r="W51"/>
  <c r="W480"/>
  <c r="W261"/>
  <c r="W407"/>
  <c r="W553"/>
  <c r="J407"/>
  <c r="J261"/>
  <c r="J51"/>
  <c r="J480"/>
  <c r="J191"/>
  <c r="J334"/>
  <c r="J553"/>
  <c r="J121"/>
  <c r="W63" i="74"/>
  <c r="W61" i="75" s="1"/>
  <c r="X46" i="56"/>
  <c r="W63" i="25"/>
  <c r="X473" i="64"/>
  <c r="X546"/>
  <c r="X254"/>
  <c r="X400"/>
  <c r="X44"/>
  <c r="X114"/>
  <c r="X184"/>
  <c r="X327"/>
  <c r="M254"/>
  <c r="M400"/>
  <c r="M114"/>
  <c r="M473"/>
  <c r="M546"/>
  <c r="M44"/>
  <c r="M184"/>
  <c r="M327"/>
  <c r="S184"/>
  <c r="S546"/>
  <c r="S327"/>
  <c r="S114"/>
  <c r="S44"/>
  <c r="S400"/>
  <c r="S473"/>
  <c r="S254"/>
  <c r="I63" i="25"/>
  <c r="J46" i="56"/>
  <c r="I63" i="74"/>
  <c r="I61" i="75" s="1"/>
  <c r="U184" i="64"/>
  <c r="U114"/>
  <c r="U327"/>
  <c r="U44"/>
  <c r="U254"/>
  <c r="U546"/>
  <c r="U400"/>
  <c r="U473"/>
  <c r="I114"/>
  <c r="I254"/>
  <c r="I473"/>
  <c r="I44"/>
  <c r="I184"/>
  <c r="I400"/>
  <c r="I546"/>
  <c r="I327"/>
  <c r="Z473"/>
  <c r="Z327"/>
  <c r="Z184"/>
  <c r="Z44"/>
  <c r="Z254"/>
  <c r="Z546"/>
  <c r="Z114"/>
  <c r="Z400"/>
  <c r="W46" i="56"/>
  <c r="V63" i="25"/>
  <c r="V63" i="74"/>
  <c r="V61" i="75" s="1"/>
  <c r="J114" i="64"/>
  <c r="J254"/>
  <c r="J546"/>
  <c r="J400"/>
  <c r="J473"/>
  <c r="J44"/>
  <c r="J184"/>
  <c r="J327"/>
  <c r="K46" i="56"/>
  <c r="J63" i="74"/>
  <c r="J61" i="75" s="1"/>
  <c r="J63" i="25"/>
  <c r="N254" i="64"/>
  <c r="N184"/>
  <c r="N327"/>
  <c r="N546"/>
  <c r="N114"/>
  <c r="N473"/>
  <c r="N400"/>
  <c r="N44"/>
  <c r="S46" i="56"/>
  <c r="R63" i="25"/>
  <c r="R63" i="74"/>
  <c r="R61" i="75" s="1"/>
  <c r="I46" i="56"/>
  <c r="H63" i="25"/>
  <c r="H63" i="74"/>
  <c r="H61" i="75" s="1"/>
  <c r="G46" i="56"/>
  <c r="F63" i="25"/>
  <c r="F63" i="74"/>
  <c r="F61" i="75" s="1"/>
  <c r="Q46" i="56"/>
  <c r="P63" i="25"/>
  <c r="P63" i="74"/>
  <c r="P61" i="75" s="1"/>
  <c r="N63" i="25"/>
  <c r="O46" i="56"/>
  <c r="N63" i="74"/>
  <c r="N61" i="75" s="1"/>
  <c r="O327" i="64"/>
  <c r="O546"/>
  <c r="O184"/>
  <c r="O473"/>
  <c r="O114"/>
  <c r="O44"/>
  <c r="O254"/>
  <c r="O400"/>
  <c r="L546"/>
  <c r="L44"/>
  <c r="L114"/>
  <c r="L400"/>
  <c r="L327"/>
  <c r="L473"/>
  <c r="L254"/>
  <c r="L184"/>
  <c r="K184"/>
  <c r="K546"/>
  <c r="K327"/>
  <c r="K473"/>
  <c r="K400"/>
  <c r="K254"/>
  <c r="K44"/>
  <c r="K114"/>
  <c r="W115" i="56"/>
  <c r="W234" s="1"/>
  <c r="Y235" i="46"/>
  <c r="L235"/>
  <c r="J115" i="56"/>
  <c r="J234" s="1"/>
  <c r="N115"/>
  <c r="N234" s="1"/>
  <c r="P235" i="46"/>
  <c r="R235"/>
  <c r="P115" i="56"/>
  <c r="P234" s="1"/>
  <c r="O235" i="46"/>
  <c r="M115" i="56"/>
  <c r="M234" s="1"/>
  <c r="V235" i="46"/>
  <c r="T115" i="56"/>
  <c r="T234" s="1"/>
  <c r="R115"/>
  <c r="R234" s="1"/>
  <c r="T235" i="46"/>
  <c r="O115" i="56"/>
  <c r="O234" s="1"/>
  <c r="Q235" i="46"/>
  <c r="F115" i="56"/>
  <c r="F234" s="1"/>
  <c r="H235" i="46"/>
  <c r="X235"/>
  <c r="V115" i="56"/>
  <c r="V234" s="1"/>
  <c r="N49" i="64"/>
  <c r="N119"/>
  <c r="N332"/>
  <c r="N405"/>
  <c r="N259"/>
  <c r="N551"/>
  <c r="N189"/>
  <c r="N478"/>
  <c r="M259"/>
  <c r="M49"/>
  <c r="M405"/>
  <c r="M189"/>
  <c r="M478"/>
  <c r="M119"/>
  <c r="M551"/>
  <c r="M332"/>
  <c r="V49"/>
  <c r="V405"/>
  <c r="V119"/>
  <c r="V332"/>
  <c r="V478"/>
  <c r="V189"/>
  <c r="V259"/>
  <c r="V551"/>
  <c r="F51" i="56"/>
  <c r="E41" i="70" s="1"/>
  <c r="E61" i="71" s="1"/>
  <c r="E71" i="25"/>
  <c r="E49" i="74"/>
  <c r="E68" i="75" s="1"/>
  <c r="Z478" i="64"/>
  <c r="Z189"/>
  <c r="Z551"/>
  <c r="Z405"/>
  <c r="Z119"/>
  <c r="Z259"/>
  <c r="Z49"/>
  <c r="Z332"/>
  <c r="V51" i="56"/>
  <c r="U41" i="70" s="1"/>
  <c r="U61" i="71" s="1"/>
  <c r="U49" i="74"/>
  <c r="U68" i="75" s="1"/>
  <c r="U71" i="25"/>
  <c r="H71"/>
  <c r="H49" i="74"/>
  <c r="H68" i="75" s="1"/>
  <c r="I51" i="56"/>
  <c r="H41" i="70" s="1"/>
  <c r="H61" i="71" s="1"/>
  <c r="R71" i="25"/>
  <c r="R49" i="74"/>
  <c r="R68" i="75" s="1"/>
  <c r="S51" i="56"/>
  <c r="R41" i="70" s="1"/>
  <c r="R61" i="71" s="1"/>
  <c r="H405" i="64"/>
  <c r="H478"/>
  <c r="H119"/>
  <c r="H551"/>
  <c r="H189"/>
  <c r="H49"/>
  <c r="H259"/>
  <c r="H332"/>
  <c r="I71" i="25"/>
  <c r="J51" i="56"/>
  <c r="I41" i="70" s="1"/>
  <c r="I61" i="71" s="1"/>
  <c r="I49" i="74"/>
  <c r="I68" i="75" s="1"/>
  <c r="O189" i="64"/>
  <c r="O405"/>
  <c r="O119"/>
  <c r="O332"/>
  <c r="O478"/>
  <c r="O551"/>
  <c r="O49"/>
  <c r="O259"/>
  <c r="D71" i="25"/>
  <c r="AC51" i="46"/>
  <c r="CO51" s="1"/>
  <c r="D49" i="74"/>
  <c r="E51" i="56"/>
  <c r="G51"/>
  <c r="F41" i="70" s="1"/>
  <c r="F61" i="71" s="1"/>
  <c r="F49" i="74"/>
  <c r="F68" i="75" s="1"/>
  <c r="F71" i="25"/>
  <c r="H51" i="56"/>
  <c r="G41" i="70" s="1"/>
  <c r="G61" i="71" s="1"/>
  <c r="G49" i="74"/>
  <c r="G68" i="75" s="1"/>
  <c r="G71" i="25"/>
  <c r="P405" i="64"/>
  <c r="P259"/>
  <c r="P332"/>
  <c r="P478"/>
  <c r="P49"/>
  <c r="P119"/>
  <c r="P551"/>
  <c r="P189"/>
  <c r="R405"/>
  <c r="R119"/>
  <c r="R478"/>
  <c r="R551"/>
  <c r="R189"/>
  <c r="R259"/>
  <c r="R332"/>
  <c r="R49"/>
  <c r="Y189"/>
  <c r="Y332"/>
  <c r="Y119"/>
  <c r="Y551"/>
  <c r="Y405"/>
  <c r="Y259"/>
  <c r="Y49"/>
  <c r="Y478"/>
  <c r="T49"/>
  <c r="T478"/>
  <c r="T332"/>
  <c r="T119"/>
  <c r="T189"/>
  <c r="T259"/>
  <c r="T551"/>
  <c r="T405"/>
  <c r="U189"/>
  <c r="U332"/>
  <c r="U478"/>
  <c r="U405"/>
  <c r="U551"/>
  <c r="U259"/>
  <c r="U119"/>
  <c r="U49"/>
  <c r="W71" i="25"/>
  <c r="W49" i="74"/>
  <c r="W68" i="75" s="1"/>
  <c r="X51" i="56"/>
  <c r="W41" i="70" s="1"/>
  <c r="W61" i="71" s="1"/>
  <c r="V57" i="56"/>
  <c r="X243" i="46"/>
  <c r="U82" i="25"/>
  <c r="U43" i="73"/>
  <c r="U56" s="1"/>
  <c r="V82" i="25"/>
  <c r="W57" i="56"/>
  <c r="V43" i="73"/>
  <c r="V56" s="1"/>
  <c r="Y243" i="46"/>
  <c r="U265" i="64"/>
  <c r="U557"/>
  <c r="U195"/>
  <c r="U484"/>
  <c r="U411"/>
  <c r="U338"/>
  <c r="U125"/>
  <c r="U55"/>
  <c r="F43" i="73"/>
  <c r="F56" s="1"/>
  <c r="G57" i="56"/>
  <c r="F82" i="25"/>
  <c r="I243" i="46"/>
  <c r="H411" i="64"/>
  <c r="H557"/>
  <c r="H55"/>
  <c r="H484"/>
  <c r="H338"/>
  <c r="H195"/>
  <c r="H265"/>
  <c r="H125"/>
  <c r="R82" i="25"/>
  <c r="S57" i="56"/>
  <c r="U243" i="46"/>
  <c r="R43" i="73"/>
  <c r="R56" s="1"/>
  <c r="K195" i="64"/>
  <c r="K265"/>
  <c r="K484"/>
  <c r="K411"/>
  <c r="K557"/>
  <c r="K125"/>
  <c r="K55"/>
  <c r="K338"/>
  <c r="Y557"/>
  <c r="Y265"/>
  <c r="Y338"/>
  <c r="Y195"/>
  <c r="Y411"/>
  <c r="Y55"/>
  <c r="Y125"/>
  <c r="Y484"/>
  <c r="V338"/>
  <c r="V195"/>
  <c r="V411"/>
  <c r="V557"/>
  <c r="V484"/>
  <c r="V265"/>
  <c r="V55"/>
  <c r="V125"/>
  <c r="M57" i="56"/>
  <c r="L43" i="73"/>
  <c r="L56" s="1"/>
  <c r="O243" i="46"/>
  <c r="L82" i="25"/>
  <c r="S338" i="64"/>
  <c r="S195"/>
  <c r="S557"/>
  <c r="S55"/>
  <c r="S484"/>
  <c r="S265"/>
  <c r="S125"/>
  <c r="S411"/>
  <c r="K43" i="73"/>
  <c r="K56" s="1"/>
  <c r="K82" i="25"/>
  <c r="L57" i="56"/>
  <c r="N243" i="46"/>
  <c r="X125" i="64"/>
  <c r="X265"/>
  <c r="X411"/>
  <c r="X557"/>
  <c r="X484"/>
  <c r="X195"/>
  <c r="X55"/>
  <c r="X338"/>
  <c r="J484"/>
  <c r="J265"/>
  <c r="J338"/>
  <c r="J55"/>
  <c r="J195"/>
  <c r="J125"/>
  <c r="J557"/>
  <c r="J411"/>
  <c r="D82" i="25"/>
  <c r="G243" i="46"/>
  <c r="D43" i="73"/>
  <c r="AC57" i="46"/>
  <c r="E57" i="56"/>
  <c r="I265" i="64"/>
  <c r="I125"/>
  <c r="I484"/>
  <c r="I557"/>
  <c r="I338"/>
  <c r="I411"/>
  <c r="I195"/>
  <c r="I55"/>
  <c r="N55"/>
  <c r="N557"/>
  <c r="N125"/>
  <c r="N411"/>
  <c r="N195"/>
  <c r="N484"/>
  <c r="N338"/>
  <c r="N265"/>
  <c r="G265"/>
  <c r="G125"/>
  <c r="G411"/>
  <c r="AA626"/>
  <c r="G195"/>
  <c r="AA195" s="1"/>
  <c r="G484"/>
  <c r="G55"/>
  <c r="G557"/>
  <c r="G338"/>
  <c r="Q557"/>
  <c r="Q411"/>
  <c r="Q338"/>
  <c r="Q125"/>
  <c r="Q195"/>
  <c r="Q265"/>
  <c r="Q55"/>
  <c r="Q484"/>
  <c r="T57" i="56"/>
  <c r="V243" i="46"/>
  <c r="S43" i="73"/>
  <c r="S56" s="1"/>
  <c r="S82" i="25"/>
  <c r="I534" i="64"/>
  <c r="I242"/>
  <c r="I172"/>
  <c r="I315"/>
  <c r="I32"/>
  <c r="I388"/>
  <c r="I461"/>
  <c r="I102"/>
  <c r="H242"/>
  <c r="H534"/>
  <c r="H315"/>
  <c r="H172"/>
  <c r="H461"/>
  <c r="H102"/>
  <c r="H32"/>
  <c r="H388"/>
  <c r="R102"/>
  <c r="R172"/>
  <c r="R534"/>
  <c r="R32"/>
  <c r="R388"/>
  <c r="R461"/>
  <c r="R315"/>
  <c r="R242"/>
  <c r="S315"/>
  <c r="S388"/>
  <c r="S32"/>
  <c r="S534"/>
  <c r="S172"/>
  <c r="S242"/>
  <c r="S102"/>
  <c r="S461"/>
  <c r="O102"/>
  <c r="O172"/>
  <c r="O315"/>
  <c r="O534"/>
  <c r="O388"/>
  <c r="O32"/>
  <c r="O242"/>
  <c r="O461"/>
  <c r="AC34" i="46"/>
  <c r="CO34" s="1"/>
  <c r="E34" i="56"/>
  <c r="D34" s="1"/>
  <c r="K34" i="44" s="1"/>
  <c r="L34" s="1"/>
  <c r="T461" i="64"/>
  <c r="T534"/>
  <c r="T242"/>
  <c r="T172"/>
  <c r="T102"/>
  <c r="T315"/>
  <c r="T388"/>
  <c r="T32"/>
  <c r="Q534"/>
  <c r="Q32"/>
  <c r="Q102"/>
  <c r="Q315"/>
  <c r="Q242"/>
  <c r="Q172"/>
  <c r="Q461"/>
  <c r="Q388"/>
  <c r="J534"/>
  <c r="J32"/>
  <c r="J242"/>
  <c r="J388"/>
  <c r="J172"/>
  <c r="J461"/>
  <c r="J102"/>
  <c r="J315"/>
  <c r="V534"/>
  <c r="V388"/>
  <c r="V102"/>
  <c r="V315"/>
  <c r="V172"/>
  <c r="V461"/>
  <c r="V242"/>
  <c r="V32"/>
  <c r="I25" i="56"/>
  <c r="H33" i="25"/>
  <c r="H35" s="1"/>
  <c r="V33"/>
  <c r="V35" s="1"/>
  <c r="W25" i="56"/>
  <c r="P452" i="64"/>
  <c r="P525"/>
  <c r="P163"/>
  <c r="P93"/>
  <c r="P23"/>
  <c r="P233"/>
  <c r="P379"/>
  <c r="P306"/>
  <c r="H25" i="56"/>
  <c r="G33" i="25"/>
  <c r="G35" s="1"/>
  <c r="I306" i="64"/>
  <c r="I379"/>
  <c r="I93"/>
  <c r="I163"/>
  <c r="I525"/>
  <c r="I452"/>
  <c r="I23"/>
  <c r="I233"/>
  <c r="M306"/>
  <c r="M163"/>
  <c r="M233"/>
  <c r="M23"/>
  <c r="M452"/>
  <c r="M93"/>
  <c r="M379"/>
  <c r="M525"/>
  <c r="M25" i="56"/>
  <c r="L33" i="25"/>
  <c r="L35" s="1"/>
  <c r="R25" i="56"/>
  <c r="Q33" i="25"/>
  <c r="Q35" s="1"/>
  <c r="U306" i="64"/>
  <c r="U163"/>
  <c r="U452"/>
  <c r="U233"/>
  <c r="U525"/>
  <c r="U93"/>
  <c r="U23"/>
  <c r="U379"/>
  <c r="L25" i="56"/>
  <c r="K33" i="25"/>
  <c r="K35" s="1"/>
  <c r="K163" i="64"/>
  <c r="K525"/>
  <c r="K452"/>
  <c r="K379"/>
  <c r="K306"/>
  <c r="K233"/>
  <c r="K23"/>
  <c r="K93"/>
  <c r="U25" i="56"/>
  <c r="T33" i="25"/>
  <c r="T35" s="1"/>
  <c r="O33"/>
  <c r="O35" s="1"/>
  <c r="P25" i="56"/>
  <c r="X23" i="64"/>
  <c r="X379"/>
  <c r="X233"/>
  <c r="X306"/>
  <c r="X163"/>
  <c r="X525"/>
  <c r="X93"/>
  <c r="X452"/>
  <c r="T306"/>
  <c r="T525"/>
  <c r="T23"/>
  <c r="T452"/>
  <c r="T233"/>
  <c r="T379"/>
  <c r="T93"/>
  <c r="T163"/>
  <c r="W33" i="25"/>
  <c r="W35" s="1"/>
  <c r="X25" i="56"/>
  <c r="O23" i="64"/>
  <c r="O452"/>
  <c r="O379"/>
  <c r="O525"/>
  <c r="O306"/>
  <c r="O233"/>
  <c r="O93"/>
  <c r="O163"/>
  <c r="U33" i="25"/>
  <c r="U35" s="1"/>
  <c r="V25" i="56"/>
  <c r="Q25"/>
  <c r="P33" i="25"/>
  <c r="P35" s="1"/>
  <c r="S25" i="56"/>
  <c r="R33" i="25"/>
  <c r="R35" s="1"/>
  <c r="S310" i="64"/>
  <c r="S97"/>
  <c r="S237"/>
  <c r="S167"/>
  <c r="S27"/>
  <c r="S383"/>
  <c r="S456"/>
  <c r="S529"/>
  <c r="V167"/>
  <c r="V310"/>
  <c r="V237"/>
  <c r="V456"/>
  <c r="V529"/>
  <c r="V27"/>
  <c r="V383"/>
  <c r="V97"/>
  <c r="O310"/>
  <c r="O97"/>
  <c r="O383"/>
  <c r="O167"/>
  <c r="O529"/>
  <c r="O237"/>
  <c r="O456"/>
  <c r="O27"/>
  <c r="L62" i="69" s="1"/>
  <c r="I529" i="64"/>
  <c r="I310"/>
  <c r="I27"/>
  <c r="I167"/>
  <c r="I97"/>
  <c r="I456"/>
  <c r="I383"/>
  <c r="I237"/>
  <c r="J29" i="56"/>
  <c r="I54" i="69" s="1"/>
  <c r="I38" i="25"/>
  <c r="N29" i="56"/>
  <c r="M54" i="69" s="1"/>
  <c r="M38" i="25"/>
  <c r="V38"/>
  <c r="W29" i="56"/>
  <c r="V54" i="69" s="1"/>
  <c r="E38" i="25"/>
  <c r="F29" i="56"/>
  <c r="E54" i="69" s="1"/>
  <c r="K38" i="25"/>
  <c r="L29" i="56"/>
  <c r="K54" i="69" s="1"/>
  <c r="U38" i="25"/>
  <c r="V29" i="56"/>
  <c r="U54" i="69" s="1"/>
  <c r="K29" i="56"/>
  <c r="J54" i="69" s="1"/>
  <c r="J38" i="25"/>
  <c r="G97" i="64"/>
  <c r="G456"/>
  <c r="AA456" s="1"/>
  <c r="G383"/>
  <c r="G27"/>
  <c r="G529"/>
  <c r="AA598"/>
  <c r="G237"/>
  <c r="G310"/>
  <c r="G167"/>
  <c r="P29" i="56"/>
  <c r="O54" i="69" s="1"/>
  <c r="O38" i="25"/>
  <c r="G38"/>
  <c r="H29" i="56"/>
  <c r="G54" i="69" s="1"/>
  <c r="X29" i="56"/>
  <c r="W54" i="69" s="1"/>
  <c r="W38" i="25"/>
  <c r="R29" i="56"/>
  <c r="Q54" i="69" s="1"/>
  <c r="Q38" i="25"/>
  <c r="L38"/>
  <c r="M29" i="56"/>
  <c r="L54" i="69" s="1"/>
  <c r="S38" i="25"/>
  <c r="T29" i="56"/>
  <c r="S54" i="69" s="1"/>
  <c r="I29" i="56"/>
  <c r="H54" i="69" s="1"/>
  <c r="H38" i="25"/>
  <c r="T38"/>
  <c r="U29" i="56"/>
  <c r="T54" i="69" s="1"/>
  <c r="E121" i="56"/>
  <c r="D121" s="1"/>
  <c r="K121" i="44" s="1"/>
  <c r="L121" s="1"/>
  <c r="AC121" i="46"/>
  <c r="CO121" s="1"/>
  <c r="Y409" i="64"/>
  <c r="Y263"/>
  <c r="Y482"/>
  <c r="Y53"/>
  <c r="Y336"/>
  <c r="Y193"/>
  <c r="Y555"/>
  <c r="Y123"/>
  <c r="I55" i="56"/>
  <c r="H42" i="70" s="1"/>
  <c r="H62" i="71" s="1"/>
  <c r="H76" i="25"/>
  <c r="H50" i="74"/>
  <c r="H69" i="75" s="1"/>
  <c r="K409" i="64"/>
  <c r="K482"/>
  <c r="K263"/>
  <c r="K123"/>
  <c r="K336"/>
  <c r="K193"/>
  <c r="K53"/>
  <c r="K555"/>
  <c r="P55" i="56"/>
  <c r="O42" i="70" s="1"/>
  <c r="O62" i="71" s="1"/>
  <c r="O76" i="25"/>
  <c r="O50" i="74"/>
  <c r="O69" i="75" s="1"/>
  <c r="Q55" i="56"/>
  <c r="P42" i="70" s="1"/>
  <c r="P62" i="71" s="1"/>
  <c r="P50" i="74"/>
  <c r="P69" i="75" s="1"/>
  <c r="P76" i="25"/>
  <c r="J55" i="56"/>
  <c r="I42" i="70" s="1"/>
  <c r="I62" i="71" s="1"/>
  <c r="I50" i="74"/>
  <c r="I69" i="75" s="1"/>
  <c r="I76" i="25"/>
  <c r="I53" i="64"/>
  <c r="I482"/>
  <c r="I123"/>
  <c r="I409"/>
  <c r="I263"/>
  <c r="I555"/>
  <c r="I336"/>
  <c r="I193"/>
  <c r="T76" i="25"/>
  <c r="U55" i="56"/>
  <c r="T42" i="70" s="1"/>
  <c r="T62" i="71" s="1"/>
  <c r="T50" i="74"/>
  <c r="T69" i="75" s="1"/>
  <c r="Z336" i="64"/>
  <c r="Z555"/>
  <c r="Z193"/>
  <c r="Z123"/>
  <c r="Z409"/>
  <c r="Z263"/>
  <c r="Z482"/>
  <c r="Z53"/>
  <c r="N50" i="74"/>
  <c r="N69" i="75" s="1"/>
  <c r="N76" i="25"/>
  <c r="O55" i="56"/>
  <c r="N42" i="70" s="1"/>
  <c r="N62" i="71" s="1"/>
  <c r="S53" i="64"/>
  <c r="S336"/>
  <c r="S123"/>
  <c r="S193"/>
  <c r="S263"/>
  <c r="S555"/>
  <c r="S409"/>
  <c r="S482"/>
  <c r="R336"/>
  <c r="R482"/>
  <c r="R193"/>
  <c r="R555"/>
  <c r="R409"/>
  <c r="R53"/>
  <c r="R263"/>
  <c r="R123"/>
  <c r="S50" i="74"/>
  <c r="S69" i="75" s="1"/>
  <c r="T55" i="56"/>
  <c r="S42" i="70" s="1"/>
  <c r="S62" i="71" s="1"/>
  <c r="S76" i="25"/>
  <c r="U53" i="64"/>
  <c r="U193"/>
  <c r="U123"/>
  <c r="U336"/>
  <c r="U263"/>
  <c r="U555"/>
  <c r="U409"/>
  <c r="U482"/>
  <c r="Q193"/>
  <c r="Q555"/>
  <c r="Q336"/>
  <c r="Q482"/>
  <c r="Q409"/>
  <c r="Q123"/>
  <c r="Q263"/>
  <c r="Q53"/>
  <c r="H55" i="56"/>
  <c r="G42" i="70" s="1"/>
  <c r="G62" i="71" s="1"/>
  <c r="G76" i="25"/>
  <c r="G50" i="74"/>
  <c r="G69" i="75" s="1"/>
  <c r="G55" i="56"/>
  <c r="F42" i="70" s="1"/>
  <c r="F62" i="71" s="1"/>
  <c r="F76" i="25"/>
  <c r="F50" i="74"/>
  <c r="F69" i="75" s="1"/>
  <c r="G482" i="64"/>
  <c r="G555"/>
  <c r="AA624"/>
  <c r="G53"/>
  <c r="G193"/>
  <c r="G336"/>
  <c r="G263"/>
  <c r="G123"/>
  <c r="G409"/>
  <c r="N123"/>
  <c r="N336"/>
  <c r="N263"/>
  <c r="N193"/>
  <c r="N555"/>
  <c r="N53"/>
  <c r="N409"/>
  <c r="N482"/>
  <c r="D50" i="74"/>
  <c r="AC55" i="46"/>
  <c r="CO55" s="1"/>
  <c r="E55" i="56"/>
  <c r="D76" i="25"/>
  <c r="F58"/>
  <c r="F61" s="1"/>
  <c r="G42" i="56"/>
  <c r="I229" i="46"/>
  <c r="F62" i="74"/>
  <c r="E42" i="56"/>
  <c r="D62" i="74"/>
  <c r="G229" i="46"/>
  <c r="AC42"/>
  <c r="D58" i="25"/>
  <c r="D61" s="1"/>
  <c r="N180" i="64"/>
  <c r="N396"/>
  <c r="N323"/>
  <c r="N469"/>
  <c r="N542"/>
  <c r="N110"/>
  <c r="N250"/>
  <c r="N40"/>
  <c r="X110"/>
  <c r="X250"/>
  <c r="X180"/>
  <c r="X542"/>
  <c r="X323"/>
  <c r="X40"/>
  <c r="X469"/>
  <c r="X396"/>
  <c r="T396"/>
  <c r="T40"/>
  <c r="T542"/>
  <c r="T469"/>
  <c r="T180"/>
  <c r="T323"/>
  <c r="T110"/>
  <c r="T250"/>
  <c r="J40"/>
  <c r="J250"/>
  <c r="J542"/>
  <c r="J396"/>
  <c r="J323"/>
  <c r="J469"/>
  <c r="J180"/>
  <c r="J110"/>
  <c r="R323"/>
  <c r="R250"/>
  <c r="R40"/>
  <c r="R110"/>
  <c r="R542"/>
  <c r="R469"/>
  <c r="R180"/>
  <c r="R396"/>
  <c r="T62" i="74"/>
  <c r="T58" i="25"/>
  <c r="T61" s="1"/>
  <c r="U42" i="56"/>
  <c r="W229" i="46"/>
  <c r="Q58" i="25"/>
  <c r="Q61" s="1"/>
  <c r="Q62" i="74"/>
  <c r="R42" i="56"/>
  <c r="T229" i="46"/>
  <c r="O542" i="64"/>
  <c r="O396"/>
  <c r="O323"/>
  <c r="O40"/>
  <c r="O110"/>
  <c r="O469"/>
  <c r="O180"/>
  <c r="O250"/>
  <c r="U469"/>
  <c r="U180"/>
  <c r="U250"/>
  <c r="U110"/>
  <c r="U542"/>
  <c r="U323"/>
  <c r="U40"/>
  <c r="U396"/>
  <c r="M62" i="74"/>
  <c r="P229" i="46"/>
  <c r="M58" i="25"/>
  <c r="M61" s="1"/>
  <c r="N42" i="56"/>
  <c r="M469" i="64"/>
  <c r="M180"/>
  <c r="M110"/>
  <c r="M542"/>
  <c r="M250"/>
  <c r="M323"/>
  <c r="M40"/>
  <c r="M396"/>
  <c r="X229" i="46"/>
  <c r="V42" i="56"/>
  <c r="U58" i="25"/>
  <c r="U61" s="1"/>
  <c r="U62" i="74"/>
  <c r="Y396" i="64"/>
  <c r="Y323"/>
  <c r="Y40"/>
  <c r="Y542"/>
  <c r="Y469"/>
  <c r="Y180"/>
  <c r="Y110"/>
  <c r="Y250"/>
  <c r="G58" i="25"/>
  <c r="G61" s="1"/>
  <c r="H42" i="56"/>
  <c r="G62" i="74"/>
  <c r="J229" i="46"/>
  <c r="P250" i="64"/>
  <c r="P323"/>
  <c r="P40"/>
  <c r="P180"/>
  <c r="P110"/>
  <c r="P542"/>
  <c r="P396"/>
  <c r="P469"/>
  <c r="I396"/>
  <c r="I542"/>
  <c r="I40"/>
  <c r="I250"/>
  <c r="I323"/>
  <c r="I180"/>
  <c r="I469"/>
  <c r="I110"/>
  <c r="Q542"/>
  <c r="Q250"/>
  <c r="Q40"/>
  <c r="Q110"/>
  <c r="Q180"/>
  <c r="Q323"/>
  <c r="Q469"/>
  <c r="Q396"/>
  <c r="L40"/>
  <c r="L110"/>
  <c r="L542"/>
  <c r="L396"/>
  <c r="L180"/>
  <c r="L250"/>
  <c r="L323"/>
  <c r="L469"/>
  <c r="S39" i="56"/>
  <c r="R54" i="25"/>
  <c r="M466" i="64"/>
  <c r="M37"/>
  <c r="M177"/>
  <c r="M247"/>
  <c r="M107"/>
  <c r="M320"/>
  <c r="M539"/>
  <c r="M393"/>
  <c r="O54" i="25"/>
  <c r="P39" i="56"/>
  <c r="R177" i="64"/>
  <c r="R107"/>
  <c r="R37"/>
  <c r="R466"/>
  <c r="R539"/>
  <c r="R320"/>
  <c r="R247"/>
  <c r="R393"/>
  <c r="M39" i="56"/>
  <c r="L54" i="25"/>
  <c r="V539" i="64"/>
  <c r="V177"/>
  <c r="V37"/>
  <c r="V393"/>
  <c r="V466"/>
  <c r="V247"/>
  <c r="V320"/>
  <c r="V107"/>
  <c r="Q37"/>
  <c r="Q539"/>
  <c r="Q466"/>
  <c r="Q247"/>
  <c r="Q177"/>
  <c r="Q107"/>
  <c r="Q320"/>
  <c r="Q393"/>
  <c r="U37"/>
  <c r="U466"/>
  <c r="U539"/>
  <c r="U393"/>
  <c r="U177"/>
  <c r="U107"/>
  <c r="U320"/>
  <c r="U247"/>
  <c r="AC39" i="46"/>
  <c r="CO39" s="1"/>
  <c r="D54" i="25"/>
  <c r="E39" i="56"/>
  <c r="I393" i="64"/>
  <c r="I320"/>
  <c r="I107"/>
  <c r="I539"/>
  <c r="I177"/>
  <c r="I466"/>
  <c r="I37"/>
  <c r="I247"/>
  <c r="X39" i="56"/>
  <c r="W54" i="25"/>
  <c r="T539" i="64"/>
  <c r="T37"/>
  <c r="T247"/>
  <c r="T393"/>
  <c r="T177"/>
  <c r="T320"/>
  <c r="T466"/>
  <c r="T107"/>
  <c r="Y320"/>
  <c r="Y393"/>
  <c r="Y107"/>
  <c r="Y177"/>
  <c r="Y247"/>
  <c r="Y539"/>
  <c r="Y466"/>
  <c r="Y37"/>
  <c r="F39" i="56"/>
  <c r="E54" i="25"/>
  <c r="Q39" i="56"/>
  <c r="P54" i="25"/>
  <c r="S37" i="64"/>
  <c r="S466"/>
  <c r="S539"/>
  <c r="S177"/>
  <c r="S247"/>
  <c r="S107"/>
  <c r="S320"/>
  <c r="S393"/>
  <c r="X107"/>
  <c r="X393"/>
  <c r="X539"/>
  <c r="X37"/>
  <c r="X466"/>
  <c r="X177"/>
  <c r="X320"/>
  <c r="X247"/>
  <c r="S54" i="25"/>
  <c r="T39" i="56"/>
  <c r="L107" i="64"/>
  <c r="L539"/>
  <c r="L466"/>
  <c r="L393"/>
  <c r="L177"/>
  <c r="L37"/>
  <c r="L247"/>
  <c r="L320"/>
  <c r="P107"/>
  <c r="P393"/>
  <c r="P320"/>
  <c r="P466"/>
  <c r="P247"/>
  <c r="P37"/>
  <c r="P177"/>
  <c r="P539"/>
  <c r="O54" i="56"/>
  <c r="N65" i="74"/>
  <c r="N63" i="75" s="1"/>
  <c r="N75" i="25"/>
  <c r="N78" s="1"/>
  <c r="K554" i="64"/>
  <c r="K481"/>
  <c r="K122"/>
  <c r="K52"/>
  <c r="K192"/>
  <c r="K262"/>
  <c r="K335"/>
  <c r="K408"/>
  <c r="L65" i="74"/>
  <c r="L63" i="75" s="1"/>
  <c r="L75" i="25"/>
  <c r="L78" s="1"/>
  <c r="M54" i="56"/>
  <c r="Z192" i="64"/>
  <c r="Z554"/>
  <c r="Z335"/>
  <c r="Z408"/>
  <c r="Z481"/>
  <c r="Z262"/>
  <c r="Z52"/>
  <c r="Z122"/>
  <c r="O65" i="74"/>
  <c r="O63" i="75" s="1"/>
  <c r="P54" i="56"/>
  <c r="O75" i="25"/>
  <c r="O408" i="64"/>
  <c r="O262"/>
  <c r="O554"/>
  <c r="O122"/>
  <c r="O192"/>
  <c r="O335"/>
  <c r="O52"/>
  <c r="O481"/>
  <c r="V408"/>
  <c r="V554"/>
  <c r="V122"/>
  <c r="V481"/>
  <c r="V335"/>
  <c r="V262"/>
  <c r="V192"/>
  <c r="V52"/>
  <c r="P554"/>
  <c r="P481"/>
  <c r="P122"/>
  <c r="P408"/>
  <c r="P262"/>
  <c r="P52"/>
  <c r="P192"/>
  <c r="P335"/>
  <c r="G75" i="25"/>
  <c r="G65" i="74"/>
  <c r="G63" i="75" s="1"/>
  <c r="H54" i="56"/>
  <c r="J75" i="25"/>
  <c r="J78" s="1"/>
  <c r="K54" i="56"/>
  <c r="J65" i="74"/>
  <c r="J63" i="75" s="1"/>
  <c r="H52" i="64"/>
  <c r="H192"/>
  <c r="H554"/>
  <c r="H335"/>
  <c r="H262"/>
  <c r="H481"/>
  <c r="H122"/>
  <c r="H408"/>
  <c r="T408"/>
  <c r="T52"/>
  <c r="T122"/>
  <c r="T262"/>
  <c r="T481"/>
  <c r="T554"/>
  <c r="T335"/>
  <c r="T192"/>
  <c r="X408"/>
  <c r="X554"/>
  <c r="X122"/>
  <c r="X52"/>
  <c r="X335"/>
  <c r="X262"/>
  <c r="X192"/>
  <c r="X481"/>
  <c r="L408"/>
  <c r="L192"/>
  <c r="L554"/>
  <c r="L335"/>
  <c r="L52"/>
  <c r="L122"/>
  <c r="L262"/>
  <c r="L481"/>
  <c r="F54" i="56"/>
  <c r="E75" i="25"/>
  <c r="E78" s="1"/>
  <c r="E65" i="74"/>
  <c r="E63" i="75" s="1"/>
  <c r="M65" i="74"/>
  <c r="M63" i="75" s="1"/>
  <c r="N54" i="56"/>
  <c r="M75" i="25"/>
  <c r="W408" i="64"/>
  <c r="W52"/>
  <c r="W554"/>
  <c r="W122"/>
  <c r="W335"/>
  <c r="W481"/>
  <c r="W192"/>
  <c r="W262"/>
  <c r="G54" i="56"/>
  <c r="F75" i="25"/>
  <c r="F78" s="1"/>
  <c r="F65" i="74"/>
  <c r="F63" i="75" s="1"/>
  <c r="U554" i="64"/>
  <c r="U262"/>
  <c r="U408"/>
  <c r="U52"/>
  <c r="U122"/>
  <c r="U192"/>
  <c r="U481"/>
  <c r="U335"/>
  <c r="G408"/>
  <c r="AA408" s="1"/>
  <c r="G192"/>
  <c r="G335"/>
  <c r="AA335" s="1"/>
  <c r="G122"/>
  <c r="AA623"/>
  <c r="G554"/>
  <c r="G262"/>
  <c r="AA262" s="1"/>
  <c r="G52"/>
  <c r="G481"/>
  <c r="AA481" s="1"/>
  <c r="D71" i="74"/>
  <c r="D77" i="25"/>
  <c r="E56" i="56"/>
  <c r="AC56" i="46"/>
  <c r="CO56" s="1"/>
  <c r="J194" i="64"/>
  <c r="J124"/>
  <c r="J337"/>
  <c r="J410"/>
  <c r="J556"/>
  <c r="J483"/>
  <c r="J264"/>
  <c r="J54"/>
  <c r="W71" i="74"/>
  <c r="W48" i="75" s="1"/>
  <c r="W77" i="25"/>
  <c r="X56" i="56"/>
  <c r="P71" i="74"/>
  <c r="P48" i="75" s="1"/>
  <c r="Q56" i="56"/>
  <c r="P77" i="25"/>
  <c r="O337" i="64"/>
  <c r="O410"/>
  <c r="O556"/>
  <c r="O194"/>
  <c r="O264"/>
  <c r="O124"/>
  <c r="O483"/>
  <c r="O54"/>
  <c r="P556"/>
  <c r="P410"/>
  <c r="P194"/>
  <c r="P54"/>
  <c r="P337"/>
  <c r="P483"/>
  <c r="P264"/>
  <c r="P124"/>
  <c r="I54"/>
  <c r="I194"/>
  <c r="I483"/>
  <c r="I264"/>
  <c r="I556"/>
  <c r="I124"/>
  <c r="I410"/>
  <c r="I337"/>
  <c r="W194"/>
  <c r="W264"/>
  <c r="W337"/>
  <c r="W124"/>
  <c r="W410"/>
  <c r="W556"/>
  <c r="W483"/>
  <c r="W54"/>
  <c r="M56" i="56"/>
  <c r="L71" i="74"/>
  <c r="L48" i="75" s="1"/>
  <c r="L77" i="25"/>
  <c r="U124" i="64"/>
  <c r="U264"/>
  <c r="U54"/>
  <c r="U483"/>
  <c r="U410"/>
  <c r="U556"/>
  <c r="U337"/>
  <c r="U194"/>
  <c r="N56" i="56"/>
  <c r="M71" i="74"/>
  <c r="M48" i="75" s="1"/>
  <c r="M77" i="25"/>
  <c r="I77"/>
  <c r="I71" i="74"/>
  <c r="I48" i="75" s="1"/>
  <c r="J56" i="56"/>
  <c r="Z264" i="64"/>
  <c r="Z556"/>
  <c r="Z483"/>
  <c r="Z410"/>
  <c r="Z54"/>
  <c r="Z337"/>
  <c r="Z194"/>
  <c r="Z124"/>
  <c r="R54"/>
  <c r="R410"/>
  <c r="R483"/>
  <c r="R264"/>
  <c r="R194"/>
  <c r="R337"/>
  <c r="R556"/>
  <c r="R124"/>
  <c r="P56" i="56"/>
  <c r="O71" i="74"/>
  <c r="O48" i="75" s="1"/>
  <c r="O77" i="25"/>
  <c r="G124" i="64"/>
  <c r="G194"/>
  <c r="AA625"/>
  <c r="G264"/>
  <c r="G556"/>
  <c r="G54"/>
  <c r="G337"/>
  <c r="G483"/>
  <c r="G410"/>
  <c r="X194"/>
  <c r="X264"/>
  <c r="X337"/>
  <c r="X124"/>
  <c r="X483"/>
  <c r="X410"/>
  <c r="X54"/>
  <c r="X556"/>
  <c r="G77" i="25"/>
  <c r="H56" i="56"/>
  <c r="G71" i="74"/>
  <c r="G48" i="75" s="1"/>
  <c r="N337" i="64"/>
  <c r="N54"/>
  <c r="N483"/>
  <c r="N264"/>
  <c r="N556"/>
  <c r="N194"/>
  <c r="N124"/>
  <c r="N410"/>
  <c r="L194"/>
  <c r="L483"/>
  <c r="L264"/>
  <c r="L556"/>
  <c r="L410"/>
  <c r="L337"/>
  <c r="L54"/>
  <c r="L124"/>
  <c r="AC122" i="46"/>
  <c r="CO122" s="1"/>
  <c r="E122" i="56"/>
  <c r="D122" s="1"/>
  <c r="K122" i="44" s="1"/>
  <c r="L122" s="1"/>
  <c r="V43" i="64"/>
  <c r="V545"/>
  <c r="V183"/>
  <c r="V326"/>
  <c r="V253"/>
  <c r="V399"/>
  <c r="V472"/>
  <c r="V113"/>
  <c r="W183"/>
  <c r="W399"/>
  <c r="W472"/>
  <c r="W326"/>
  <c r="W43"/>
  <c r="W545"/>
  <c r="W113"/>
  <c r="W253"/>
  <c r="E45" i="56"/>
  <c r="D45" s="1"/>
  <c r="K45" i="44" s="1"/>
  <c r="L45" s="1"/>
  <c r="AC45" i="46"/>
  <c r="CO45" s="1"/>
  <c r="J183" i="64"/>
  <c r="J326"/>
  <c r="J545"/>
  <c r="J399"/>
  <c r="J43"/>
  <c r="J253"/>
  <c r="J472"/>
  <c r="J113"/>
  <c r="X545"/>
  <c r="X43"/>
  <c r="X183"/>
  <c r="X113"/>
  <c r="X472"/>
  <c r="X399"/>
  <c r="X253"/>
  <c r="X326"/>
  <c r="K399"/>
  <c r="K113"/>
  <c r="K545"/>
  <c r="K43"/>
  <c r="K326"/>
  <c r="K183"/>
  <c r="K253"/>
  <c r="K472"/>
  <c r="Q326"/>
  <c r="Q472"/>
  <c r="Q43"/>
  <c r="Q253"/>
  <c r="Q183"/>
  <c r="Q399"/>
  <c r="Q113"/>
  <c r="Q545"/>
  <c r="P113"/>
  <c r="P253"/>
  <c r="P399"/>
  <c r="P43"/>
  <c r="P183"/>
  <c r="P545"/>
  <c r="P472"/>
  <c r="P326"/>
  <c r="I253"/>
  <c r="I472"/>
  <c r="I326"/>
  <c r="I43"/>
  <c r="I399"/>
  <c r="I183"/>
  <c r="I113"/>
  <c r="I545"/>
  <c r="Y183"/>
  <c r="Y253"/>
  <c r="Y326"/>
  <c r="Y43"/>
  <c r="Y545"/>
  <c r="Y472"/>
  <c r="Y399"/>
  <c r="Y113"/>
  <c r="V311"/>
  <c r="V238"/>
  <c r="V530"/>
  <c r="V168"/>
  <c r="V384"/>
  <c r="V28"/>
  <c r="V457"/>
  <c r="V98"/>
  <c r="H98"/>
  <c r="H530"/>
  <c r="H168"/>
  <c r="H238"/>
  <c r="H28"/>
  <c r="H311"/>
  <c r="H384"/>
  <c r="H457"/>
  <c r="N311"/>
  <c r="N28"/>
  <c r="N238"/>
  <c r="N457"/>
  <c r="N98"/>
  <c r="N168"/>
  <c r="N384"/>
  <c r="N530"/>
  <c r="R530"/>
  <c r="R311"/>
  <c r="R98"/>
  <c r="R28"/>
  <c r="R168"/>
  <c r="R238"/>
  <c r="R457"/>
  <c r="R384"/>
  <c r="X168"/>
  <c r="X311"/>
  <c r="X28"/>
  <c r="X238"/>
  <c r="X530"/>
  <c r="X457"/>
  <c r="X384"/>
  <c r="X98"/>
  <c r="S238"/>
  <c r="S98"/>
  <c r="S168"/>
  <c r="S384"/>
  <c r="S311"/>
  <c r="S28"/>
  <c r="S530"/>
  <c r="S457"/>
  <c r="Q98"/>
  <c r="Q238"/>
  <c r="Q168"/>
  <c r="Q530"/>
  <c r="Q28"/>
  <c r="Q384"/>
  <c r="Q457"/>
  <c r="Q311"/>
  <c r="J311"/>
  <c r="J168"/>
  <c r="J98"/>
  <c r="J530"/>
  <c r="J384"/>
  <c r="J238"/>
  <c r="J28"/>
  <c r="J457"/>
  <c r="M28"/>
  <c r="M168"/>
  <c r="M98"/>
  <c r="M238"/>
  <c r="M530"/>
  <c r="M311"/>
  <c r="M384"/>
  <c r="M457"/>
  <c r="U384"/>
  <c r="U28"/>
  <c r="U311"/>
  <c r="U168"/>
  <c r="U238"/>
  <c r="U530"/>
  <c r="U98"/>
  <c r="U457"/>
  <c r="W238"/>
  <c r="W168"/>
  <c r="W98"/>
  <c r="W28"/>
  <c r="W384"/>
  <c r="W457"/>
  <c r="W530"/>
  <c r="W311"/>
  <c r="K31" i="56"/>
  <c r="J41" i="25"/>
  <c r="N31" i="56"/>
  <c r="M41" i="25"/>
  <c r="K458" i="64"/>
  <c r="K312"/>
  <c r="K99"/>
  <c r="K531"/>
  <c r="K169"/>
  <c r="K385"/>
  <c r="K29"/>
  <c r="K239"/>
  <c r="S41" i="25"/>
  <c r="T31" i="56"/>
  <c r="W312" i="64"/>
  <c r="W239"/>
  <c r="W385"/>
  <c r="W99"/>
  <c r="W458"/>
  <c r="W169"/>
  <c r="W29"/>
  <c r="W531"/>
  <c r="T531"/>
  <c r="T29"/>
  <c r="T239"/>
  <c r="T99"/>
  <c r="T169"/>
  <c r="T385"/>
  <c r="T458"/>
  <c r="T312"/>
  <c r="H41" i="25"/>
  <c r="I31" i="56"/>
  <c r="V31"/>
  <c r="U41" i="25"/>
  <c r="G29" i="64"/>
  <c r="G169"/>
  <c r="G99"/>
  <c r="G312"/>
  <c r="AA600"/>
  <c r="G531"/>
  <c r="G239"/>
  <c r="G385"/>
  <c r="G458"/>
  <c r="F41" i="25"/>
  <c r="G31" i="56"/>
  <c r="I458" i="64"/>
  <c r="I239"/>
  <c r="I385"/>
  <c r="I29"/>
  <c r="I531"/>
  <c r="I312"/>
  <c r="I99"/>
  <c r="I169"/>
  <c r="AC31" i="46"/>
  <c r="CO31" s="1"/>
  <c r="D41" i="25"/>
  <c r="E31" i="56"/>
  <c r="M31"/>
  <c r="L41" i="25"/>
  <c r="J531" i="64"/>
  <c r="J239"/>
  <c r="J312"/>
  <c r="J29"/>
  <c r="J99"/>
  <c r="J169"/>
  <c r="J458"/>
  <c r="J385"/>
  <c r="R458"/>
  <c r="R169"/>
  <c r="R99"/>
  <c r="R531"/>
  <c r="R29"/>
  <c r="R239"/>
  <c r="R312"/>
  <c r="R385"/>
  <c r="I41" i="25"/>
  <c r="J31" i="56"/>
  <c r="L531" i="64"/>
  <c r="L458"/>
  <c r="L29"/>
  <c r="L385"/>
  <c r="L99"/>
  <c r="L312"/>
  <c r="L239"/>
  <c r="L169"/>
  <c r="T41" i="25"/>
  <c r="U31" i="56"/>
  <c r="F31"/>
  <c r="E41" i="25"/>
  <c r="H31" i="56"/>
  <c r="G41" i="25"/>
  <c r="T122"/>
  <c r="T266" s="1"/>
  <c r="W232" i="46"/>
  <c r="U139" i="56"/>
  <c r="J139"/>
  <c r="I122" i="25"/>
  <c r="I266" s="1"/>
  <c r="L232" i="46"/>
  <c r="S122" i="25"/>
  <c r="S266" s="1"/>
  <c r="V232" i="46"/>
  <c r="T139" i="56"/>
  <c r="E122" i="25"/>
  <c r="E266" s="1"/>
  <c r="F139" i="56"/>
  <c r="H232" i="46"/>
  <c r="X232"/>
  <c r="V139" i="56"/>
  <c r="U122" i="25"/>
  <c r="U266" s="1"/>
  <c r="H122"/>
  <c r="H266" s="1"/>
  <c r="I139" i="56"/>
  <c r="K232" i="46"/>
  <c r="P122" i="25"/>
  <c r="P266" s="1"/>
  <c r="Q139" i="56"/>
  <c r="S232" i="46"/>
  <c r="W122" i="25"/>
  <c r="W266" s="1"/>
  <c r="Z232" i="46"/>
  <c r="X139" i="56"/>
  <c r="V122" i="25"/>
  <c r="V266" s="1"/>
  <c r="W139" i="56"/>
  <c r="Y232" i="46"/>
  <c r="H139" i="56"/>
  <c r="G122" i="25"/>
  <c r="G266" s="1"/>
  <c r="J232" i="46"/>
  <c r="M50" i="56"/>
  <c r="L70" i="25"/>
  <c r="L73" s="1"/>
  <c r="L64" i="74"/>
  <c r="L62" i="75" s="1"/>
  <c r="X477" i="64"/>
  <c r="X48"/>
  <c r="X404"/>
  <c r="X258"/>
  <c r="X550"/>
  <c r="X188"/>
  <c r="X118"/>
  <c r="X331"/>
  <c r="N50" i="56"/>
  <c r="M64" i="74"/>
  <c r="M62" i="75" s="1"/>
  <c r="M70" i="25"/>
  <c r="M73" s="1"/>
  <c r="Y404" i="64"/>
  <c r="Y258"/>
  <c r="Y331"/>
  <c r="Y48"/>
  <c r="Y550"/>
  <c r="Y477"/>
  <c r="Y188"/>
  <c r="Y118"/>
  <c r="N70" i="25"/>
  <c r="N73" s="1"/>
  <c r="O50" i="56"/>
  <c r="N64" i="74"/>
  <c r="N62" i="75" s="1"/>
  <c r="P50" i="56"/>
  <c r="O64" i="74"/>
  <c r="O62" i="75" s="1"/>
  <c r="O70" i="25"/>
  <c r="O73" s="1"/>
  <c r="S48" i="64"/>
  <c r="S477"/>
  <c r="S258"/>
  <c r="S550"/>
  <c r="S331"/>
  <c r="S118"/>
  <c r="S188"/>
  <c r="S404"/>
  <c r="T188"/>
  <c r="T331"/>
  <c r="T258"/>
  <c r="T477"/>
  <c r="T118"/>
  <c r="T550"/>
  <c r="T404"/>
  <c r="T48"/>
  <c r="Z550"/>
  <c r="Z48"/>
  <c r="Z477"/>
  <c r="Z258"/>
  <c r="Z118"/>
  <c r="Z404"/>
  <c r="Z188"/>
  <c r="Z331"/>
  <c r="O331"/>
  <c r="O188"/>
  <c r="O404"/>
  <c r="O258"/>
  <c r="O118"/>
  <c r="O477"/>
  <c r="O550"/>
  <c r="O48"/>
  <c r="I50" i="56"/>
  <c r="H64" i="74"/>
  <c r="H62" i="75" s="1"/>
  <c r="H70" i="25"/>
  <c r="H73" s="1"/>
  <c r="K477" i="64"/>
  <c r="K331"/>
  <c r="K118"/>
  <c r="K188"/>
  <c r="K258"/>
  <c r="K550"/>
  <c r="K48"/>
  <c r="K404"/>
  <c r="U70" i="25"/>
  <c r="U73" s="1"/>
  <c r="V50" i="56"/>
  <c r="U64" i="74"/>
  <c r="U62" i="75" s="1"/>
  <c r="P64" i="74"/>
  <c r="P62" i="75" s="1"/>
  <c r="Q50" i="56"/>
  <c r="P70" i="25"/>
  <c r="P73" s="1"/>
  <c r="Q64" i="74"/>
  <c r="Q62" i="75" s="1"/>
  <c r="Q70" i="25"/>
  <c r="Q73" s="1"/>
  <c r="R50" i="56"/>
  <c r="L477" i="64"/>
  <c r="L48"/>
  <c r="L331"/>
  <c r="L118"/>
  <c r="L404"/>
  <c r="L550"/>
  <c r="L188"/>
  <c r="L258"/>
  <c r="S64" i="74"/>
  <c r="S62" i="75" s="1"/>
  <c r="S70" i="25"/>
  <c r="S73" s="1"/>
  <c r="T50" i="56"/>
  <c r="W70" i="25"/>
  <c r="W73" s="1"/>
  <c r="X50" i="56"/>
  <c r="W64" i="74"/>
  <c r="W62" i="75" s="1"/>
  <c r="U404" i="64"/>
  <c r="U258"/>
  <c r="U48"/>
  <c r="U188"/>
  <c r="U331"/>
  <c r="U477"/>
  <c r="U550"/>
  <c r="U118"/>
  <c r="G118"/>
  <c r="G550"/>
  <c r="G404"/>
  <c r="G258"/>
  <c r="G188"/>
  <c r="G331"/>
  <c r="G477"/>
  <c r="G48"/>
  <c r="AA619"/>
  <c r="P127" i="25"/>
  <c r="P280" s="1"/>
  <c r="S246" i="46"/>
  <c r="K246"/>
  <c r="H127" i="25"/>
  <c r="H280" s="1"/>
  <c r="Z246" i="46"/>
  <c r="W127" i="25"/>
  <c r="W280" s="1"/>
  <c r="L246" i="46"/>
  <c r="I127" i="25"/>
  <c r="I280" s="1"/>
  <c r="J127"/>
  <c r="J280" s="1"/>
  <c r="M246" i="46"/>
  <c r="AC144"/>
  <c r="D127" i="25"/>
  <c r="G246" i="46"/>
  <c r="O246"/>
  <c r="L127" i="25"/>
  <c r="L280" s="1"/>
  <c r="X246" i="46"/>
  <c r="U127" i="25"/>
  <c r="U280" s="1"/>
  <c r="J246" i="46"/>
  <c r="G127" i="25"/>
  <c r="G280" s="1"/>
  <c r="T127"/>
  <c r="T280" s="1"/>
  <c r="W246" i="46"/>
  <c r="U22" i="56"/>
  <c r="W249" i="46"/>
  <c r="T29" i="25"/>
  <c r="T31" s="1"/>
  <c r="R160" i="64"/>
  <c r="R376"/>
  <c r="R449"/>
  <c r="R522"/>
  <c r="R230"/>
  <c r="R90"/>
  <c r="R303"/>
  <c r="R20"/>
  <c r="V249" i="46"/>
  <c r="S29" i="25"/>
  <c r="S31" s="1"/>
  <c r="T22" i="56"/>
  <c r="G522" i="64"/>
  <c r="G230"/>
  <c r="G90"/>
  <c r="AA591"/>
  <c r="G449"/>
  <c r="G20"/>
  <c r="G376"/>
  <c r="G303"/>
  <c r="G160"/>
  <c r="N29" i="25"/>
  <c r="N31" s="1"/>
  <c r="O22" i="56"/>
  <c r="Q249" i="46"/>
  <c r="P29" i="25"/>
  <c r="P31" s="1"/>
  <c r="S249" i="46"/>
  <c r="Q22" i="56"/>
  <c r="Q230" i="64"/>
  <c r="Q522"/>
  <c r="Q90"/>
  <c r="Q303"/>
  <c r="Q449"/>
  <c r="Q376"/>
  <c r="Q160"/>
  <c r="Q20"/>
  <c r="O160"/>
  <c r="O20"/>
  <c r="O90"/>
  <c r="O303"/>
  <c r="O449"/>
  <c r="O230"/>
  <c r="O522"/>
  <c r="O376"/>
  <c r="Y449"/>
  <c r="Y230"/>
  <c r="Y522"/>
  <c r="Y303"/>
  <c r="Y90"/>
  <c r="Y20"/>
  <c r="Y376"/>
  <c r="Y160"/>
  <c r="Z230"/>
  <c r="Z90"/>
  <c r="Z160"/>
  <c r="Z20"/>
  <c r="Z376"/>
  <c r="Z449"/>
  <c r="Z303"/>
  <c r="Z522"/>
  <c r="S22" i="56"/>
  <c r="R29" i="25"/>
  <c r="R31" s="1"/>
  <c r="U249" i="46"/>
  <c r="P90" i="64"/>
  <c r="P522"/>
  <c r="P449"/>
  <c r="P303"/>
  <c r="P160"/>
  <c r="P376"/>
  <c r="P230"/>
  <c r="P20"/>
  <c r="M29" i="25"/>
  <c r="M31" s="1"/>
  <c r="N22" i="56"/>
  <c r="P249" i="46"/>
  <c r="V22" i="56"/>
  <c r="U29" i="25"/>
  <c r="U31" s="1"/>
  <c r="X249" i="46"/>
  <c r="J249"/>
  <c r="H22" i="56"/>
  <c r="G29" i="25"/>
  <c r="G31" s="1"/>
  <c r="N90" i="64"/>
  <c r="N20"/>
  <c r="N449"/>
  <c r="N230"/>
  <c r="N303"/>
  <c r="N376"/>
  <c r="N160"/>
  <c r="N522"/>
  <c r="V29" i="25"/>
  <c r="V31" s="1"/>
  <c r="W22" i="56"/>
  <c r="Y249" i="46"/>
  <c r="K22" i="56"/>
  <c r="J29" i="25"/>
  <c r="J31" s="1"/>
  <c r="M249" i="46"/>
  <c r="K230" i="64"/>
  <c r="K20"/>
  <c r="K522"/>
  <c r="K90"/>
  <c r="K303"/>
  <c r="K449"/>
  <c r="K160"/>
  <c r="K376"/>
  <c r="T303"/>
  <c r="T522"/>
  <c r="T230"/>
  <c r="T160"/>
  <c r="T20"/>
  <c r="T449"/>
  <c r="T376"/>
  <c r="T90"/>
  <c r="AC200" i="46"/>
  <c r="R55" i="25"/>
  <c r="S40" i="56"/>
  <c r="F55" i="25"/>
  <c r="G40" i="56"/>
  <c r="J40"/>
  <c r="I55" i="25"/>
  <c r="L178" i="64"/>
  <c r="L38"/>
  <c r="L321"/>
  <c r="L467"/>
  <c r="L108"/>
  <c r="L248"/>
  <c r="L540"/>
  <c r="L394"/>
  <c r="Z394"/>
  <c r="Z321"/>
  <c r="Z38"/>
  <c r="Z178"/>
  <c r="Z108"/>
  <c r="Z540"/>
  <c r="Z467"/>
  <c r="Z248"/>
  <c r="X467"/>
  <c r="X178"/>
  <c r="X108"/>
  <c r="X321"/>
  <c r="X540"/>
  <c r="X38"/>
  <c r="X248"/>
  <c r="X394"/>
  <c r="H540"/>
  <c r="H108"/>
  <c r="H467"/>
  <c r="H248"/>
  <c r="H394"/>
  <c r="H38"/>
  <c r="H178"/>
  <c r="H321"/>
  <c r="K540"/>
  <c r="K248"/>
  <c r="K108"/>
  <c r="K467"/>
  <c r="K321"/>
  <c r="K38"/>
  <c r="K394"/>
  <c r="K178"/>
  <c r="O55" i="25"/>
  <c r="P40" i="56"/>
  <c r="N540" i="64"/>
  <c r="N108"/>
  <c r="N467"/>
  <c r="N394"/>
  <c r="N321"/>
  <c r="N178"/>
  <c r="N248"/>
  <c r="N38"/>
  <c r="S321"/>
  <c r="S394"/>
  <c r="S540"/>
  <c r="S178"/>
  <c r="S108"/>
  <c r="S467"/>
  <c r="S38"/>
  <c r="S248"/>
  <c r="V55" i="25"/>
  <c r="W40" i="56"/>
  <c r="V394" i="64"/>
  <c r="V248"/>
  <c r="V467"/>
  <c r="V540"/>
  <c r="V108"/>
  <c r="V178"/>
  <c r="V38"/>
  <c r="V321"/>
  <c r="K55" i="25"/>
  <c r="L40" i="56"/>
  <c r="U55" i="25"/>
  <c r="V40" i="56"/>
  <c r="Q467" i="64"/>
  <c r="Q178"/>
  <c r="Q248"/>
  <c r="Q321"/>
  <c r="Q540"/>
  <c r="Q394"/>
  <c r="Q108"/>
  <c r="Q38"/>
  <c r="K40" i="56"/>
  <c r="J55" i="25"/>
  <c r="H55"/>
  <c r="I40" i="56"/>
  <c r="Q55" i="25"/>
  <c r="R40" i="56"/>
  <c r="G55" i="25"/>
  <c r="H40" i="56"/>
  <c r="L36"/>
  <c r="K48" i="25"/>
  <c r="N247" i="46"/>
  <c r="J36" i="56"/>
  <c r="I48" i="25"/>
  <c r="L247" i="46"/>
  <c r="V36" i="56"/>
  <c r="V246" s="1"/>
  <c r="X247" i="46"/>
  <c r="U48" i="25"/>
  <c r="U317" i="64"/>
  <c r="U174"/>
  <c r="U34"/>
  <c r="U104"/>
  <c r="U244"/>
  <c r="U463"/>
  <c r="U390"/>
  <c r="U536"/>
  <c r="P174"/>
  <c r="P463"/>
  <c r="P244"/>
  <c r="P317"/>
  <c r="P104"/>
  <c r="P536"/>
  <c r="P390"/>
  <c r="P34"/>
  <c r="K104"/>
  <c r="K463"/>
  <c r="K390"/>
  <c r="K536"/>
  <c r="K34"/>
  <c r="K317"/>
  <c r="K174"/>
  <c r="K244"/>
  <c r="S48" i="25"/>
  <c r="V247" i="46"/>
  <c r="T36" i="56"/>
  <c r="T246" s="1"/>
  <c r="G247" i="46"/>
  <c r="E36" i="56"/>
  <c r="AC36" i="46"/>
  <c r="D48" i="25"/>
  <c r="R104" i="64"/>
  <c r="R317"/>
  <c r="R174"/>
  <c r="R34"/>
  <c r="R244"/>
  <c r="R463"/>
  <c r="R536"/>
  <c r="R390"/>
  <c r="I36" i="56"/>
  <c r="K247" i="46"/>
  <c r="H48" i="25"/>
  <c r="M390" i="64"/>
  <c r="M536"/>
  <c r="M244"/>
  <c r="M174"/>
  <c r="M104"/>
  <c r="M463"/>
  <c r="M34"/>
  <c r="M317"/>
  <c r="Y317"/>
  <c r="Y536"/>
  <c r="Y244"/>
  <c r="Y174"/>
  <c r="Y390"/>
  <c r="Y104"/>
  <c r="Y34"/>
  <c r="Y463"/>
  <c r="O36" i="56"/>
  <c r="O246" s="1"/>
  <c r="N48" i="25"/>
  <c r="Q247" i="46"/>
  <c r="L34" i="64"/>
  <c r="L390"/>
  <c r="L317"/>
  <c r="L536"/>
  <c r="L244"/>
  <c r="L104"/>
  <c r="L463"/>
  <c r="L174"/>
  <c r="I244"/>
  <c r="I317"/>
  <c r="I174"/>
  <c r="I34"/>
  <c r="I104"/>
  <c r="I463"/>
  <c r="I536"/>
  <c r="I390"/>
  <c r="J247" i="46"/>
  <c r="H36" i="56"/>
  <c r="G48" i="25"/>
  <c r="Q244" i="64"/>
  <c r="Q34"/>
  <c r="Q104"/>
  <c r="Q463"/>
  <c r="Q390"/>
  <c r="Q536"/>
  <c r="Q317"/>
  <c r="Q174"/>
  <c r="W34"/>
  <c r="W104"/>
  <c r="W174"/>
  <c r="W463"/>
  <c r="W244"/>
  <c r="W536"/>
  <c r="W390"/>
  <c r="W317"/>
  <c r="S36" i="56"/>
  <c r="S246" s="1"/>
  <c r="R48" i="25"/>
  <c r="U247" i="46"/>
  <c r="O104" i="64"/>
  <c r="O317"/>
  <c r="O174"/>
  <c r="O34"/>
  <c r="O390"/>
  <c r="O463"/>
  <c r="O244"/>
  <c r="O536"/>
  <c r="Z475"/>
  <c r="Z256"/>
  <c r="Z402"/>
  <c r="Z116"/>
  <c r="Z329"/>
  <c r="Z548"/>
  <c r="Z186"/>
  <c r="Z46"/>
  <c r="H329"/>
  <c r="H46"/>
  <c r="H402"/>
  <c r="H186"/>
  <c r="H475"/>
  <c r="H548"/>
  <c r="H116"/>
  <c r="H256"/>
  <c r="V475"/>
  <c r="V186"/>
  <c r="V548"/>
  <c r="V402"/>
  <c r="V116"/>
  <c r="V329"/>
  <c r="V46"/>
  <c r="V256"/>
  <c r="I69" i="74"/>
  <c r="I46" i="75" s="1"/>
  <c r="I65" i="25"/>
  <c r="J48" i="56"/>
  <c r="Y186" i="64"/>
  <c r="Y46"/>
  <c r="Y475"/>
  <c r="Y256"/>
  <c r="Y548"/>
  <c r="Y116"/>
  <c r="Y402"/>
  <c r="Y329"/>
  <c r="N65" i="25"/>
  <c r="N69" i="74"/>
  <c r="N46" i="75" s="1"/>
  <c r="O48" i="56"/>
  <c r="S69" i="74"/>
  <c r="S46" i="75" s="1"/>
  <c r="T48" i="56"/>
  <c r="S65" i="25"/>
  <c r="X48" i="56"/>
  <c r="W69" i="74"/>
  <c r="W46" i="75" s="1"/>
  <c r="W65" i="25"/>
  <c r="M186" i="64"/>
  <c r="M329"/>
  <c r="M46"/>
  <c r="M402"/>
  <c r="M116"/>
  <c r="M256"/>
  <c r="M548"/>
  <c r="M475"/>
  <c r="J65" i="25"/>
  <c r="K48" i="56"/>
  <c r="J69" i="74"/>
  <c r="J46" i="75" s="1"/>
  <c r="N329" i="64"/>
  <c r="N475"/>
  <c r="N402"/>
  <c r="N46"/>
  <c r="N256"/>
  <c r="N116"/>
  <c r="N548"/>
  <c r="N186"/>
  <c r="M69" i="74"/>
  <c r="M46" i="75" s="1"/>
  <c r="M65" i="25"/>
  <c r="N48" i="56"/>
  <c r="G69" i="74"/>
  <c r="G46" i="75" s="1"/>
  <c r="G65" i="25"/>
  <c r="H48" i="56"/>
  <c r="I48"/>
  <c r="H69" i="74"/>
  <c r="H46" i="75" s="1"/>
  <c r="H65" i="25"/>
  <c r="T329" i="64"/>
  <c r="T402"/>
  <c r="T186"/>
  <c r="T256"/>
  <c r="T548"/>
  <c r="T46"/>
  <c r="T116"/>
  <c r="T475"/>
  <c r="W402"/>
  <c r="W116"/>
  <c r="W46"/>
  <c r="W329"/>
  <c r="W186"/>
  <c r="W256"/>
  <c r="W475"/>
  <c r="W548"/>
  <c r="S186"/>
  <c r="S329"/>
  <c r="S475"/>
  <c r="S402"/>
  <c r="S256"/>
  <c r="S116"/>
  <c r="S548"/>
  <c r="S46"/>
  <c r="O475"/>
  <c r="O186"/>
  <c r="O116"/>
  <c r="O329"/>
  <c r="O548"/>
  <c r="O256"/>
  <c r="O402"/>
  <c r="O46"/>
  <c r="U186"/>
  <c r="U548"/>
  <c r="U116"/>
  <c r="U402"/>
  <c r="U475"/>
  <c r="U329"/>
  <c r="U256"/>
  <c r="U46"/>
  <c r="P65" i="25"/>
  <c r="Q48" i="56"/>
  <c r="P69" i="74"/>
  <c r="P46" i="75" s="1"/>
  <c r="P90" i="25"/>
  <c r="S238" i="46"/>
  <c r="Q59" i="56"/>
  <c r="H486" i="64"/>
  <c r="H340"/>
  <c r="H559"/>
  <c r="H197"/>
  <c r="H413"/>
  <c r="H127"/>
  <c r="H57"/>
  <c r="H267"/>
  <c r="W57"/>
  <c r="W559"/>
  <c r="W486"/>
  <c r="W267"/>
  <c r="W340"/>
  <c r="W413"/>
  <c r="W197"/>
  <c r="W127"/>
  <c r="V559"/>
  <c r="V127"/>
  <c r="V413"/>
  <c r="V197"/>
  <c r="V486"/>
  <c r="V267"/>
  <c r="V340"/>
  <c r="V57"/>
  <c r="Y340"/>
  <c r="Y486"/>
  <c r="Y413"/>
  <c r="Y197"/>
  <c r="Y267"/>
  <c r="Y559"/>
  <c r="Y57"/>
  <c r="Y127"/>
  <c r="R486"/>
  <c r="R267"/>
  <c r="R127"/>
  <c r="R57"/>
  <c r="R197"/>
  <c r="R340"/>
  <c r="R413"/>
  <c r="R559"/>
  <c r="S267"/>
  <c r="S486"/>
  <c r="S413"/>
  <c r="S127"/>
  <c r="S340"/>
  <c r="S57"/>
  <c r="S197"/>
  <c r="S559"/>
  <c r="Z340"/>
  <c r="Z267"/>
  <c r="Z559"/>
  <c r="Z486"/>
  <c r="Z127"/>
  <c r="Z197"/>
  <c r="Z57"/>
  <c r="Z413"/>
  <c r="G238" i="46"/>
  <c r="AC59"/>
  <c r="E59" i="56"/>
  <c r="D90" i="25"/>
  <c r="O340" i="64"/>
  <c r="O127"/>
  <c r="O197"/>
  <c r="O559"/>
  <c r="O486"/>
  <c r="O57"/>
  <c r="O413"/>
  <c r="O267"/>
  <c r="R59" i="56"/>
  <c r="T238" i="46"/>
  <c r="Q90" i="25"/>
  <c r="K90"/>
  <c r="N238" i="46"/>
  <c r="L59" i="56"/>
  <c r="I413" i="64"/>
  <c r="I57"/>
  <c r="I197"/>
  <c r="I127"/>
  <c r="I267"/>
  <c r="I340"/>
  <c r="I486"/>
  <c r="I559"/>
  <c r="M340"/>
  <c r="M267"/>
  <c r="M127"/>
  <c r="M559"/>
  <c r="M57"/>
  <c r="M197"/>
  <c r="M486"/>
  <c r="M413"/>
  <c r="P267"/>
  <c r="P486"/>
  <c r="P413"/>
  <c r="P127"/>
  <c r="P340"/>
  <c r="P197"/>
  <c r="P57"/>
  <c r="P559"/>
  <c r="J267"/>
  <c r="J486"/>
  <c r="J57"/>
  <c r="J127"/>
  <c r="J413"/>
  <c r="J559"/>
  <c r="J340"/>
  <c r="J197"/>
  <c r="M59" i="56"/>
  <c r="L90" i="25"/>
  <c r="O238" i="46"/>
  <c r="I59" i="56"/>
  <c r="K238" i="46"/>
  <c r="H90" i="25"/>
  <c r="U340" i="64"/>
  <c r="U57"/>
  <c r="U197"/>
  <c r="U267"/>
  <c r="U559"/>
  <c r="U413"/>
  <c r="U127"/>
  <c r="U486"/>
  <c r="R238" i="46"/>
  <c r="O90" i="25"/>
  <c r="P59" i="56"/>
  <c r="V33"/>
  <c r="U45" i="25"/>
  <c r="E33" i="56"/>
  <c r="D45" i="25"/>
  <c r="AC33" i="46"/>
  <c r="CO33" s="1"/>
  <c r="I314" i="64"/>
  <c r="I387"/>
  <c r="I101"/>
  <c r="I533"/>
  <c r="I171"/>
  <c r="I241"/>
  <c r="I31"/>
  <c r="I460"/>
  <c r="I45" i="25"/>
  <c r="J33" i="56"/>
  <c r="M314" i="64"/>
  <c r="M241"/>
  <c r="M171"/>
  <c r="M101"/>
  <c r="M533"/>
  <c r="M31"/>
  <c r="M460"/>
  <c r="M387"/>
  <c r="X314"/>
  <c r="X387"/>
  <c r="X241"/>
  <c r="X31"/>
  <c r="X101"/>
  <c r="X533"/>
  <c r="X171"/>
  <c r="X460"/>
  <c r="T33" i="56"/>
  <c r="S45" i="25"/>
  <c r="N33" i="56"/>
  <c r="M45" i="25"/>
  <c r="R241" i="64"/>
  <c r="R101"/>
  <c r="R171"/>
  <c r="R460"/>
  <c r="R533"/>
  <c r="R314"/>
  <c r="R387"/>
  <c r="R31"/>
  <c r="P45" i="25"/>
  <c r="Q33" i="56"/>
  <c r="S101" i="64"/>
  <c r="S241"/>
  <c r="S171"/>
  <c r="S460"/>
  <c r="S387"/>
  <c r="S31"/>
  <c r="S533"/>
  <c r="S314"/>
  <c r="M33" i="56"/>
  <c r="L45" i="25"/>
  <c r="F45"/>
  <c r="G33" i="56"/>
  <c r="L533" i="64"/>
  <c r="L171"/>
  <c r="L31"/>
  <c r="L101"/>
  <c r="L314"/>
  <c r="L460"/>
  <c r="L387"/>
  <c r="L241"/>
  <c r="K387"/>
  <c r="K533"/>
  <c r="K314"/>
  <c r="K171"/>
  <c r="K241"/>
  <c r="K31"/>
  <c r="K101"/>
  <c r="K460"/>
  <c r="Q45" i="25"/>
  <c r="R33" i="56"/>
  <c r="J533" i="64"/>
  <c r="J460"/>
  <c r="J171"/>
  <c r="J314"/>
  <c r="J101"/>
  <c r="J31"/>
  <c r="J241"/>
  <c r="J387"/>
  <c r="W45" i="25"/>
  <c r="X33" i="56"/>
  <c r="U33"/>
  <c r="T45" i="25"/>
  <c r="O45"/>
  <c r="P33" i="56"/>
  <c r="O119"/>
  <c r="O233" s="1"/>
  <c r="Q234" i="46"/>
  <c r="O234"/>
  <c r="M119" i="56"/>
  <c r="M233" s="1"/>
  <c r="N234" i="46"/>
  <c r="L119" i="56"/>
  <c r="L233" s="1"/>
  <c r="F119"/>
  <c r="F233" s="1"/>
  <c r="H234" i="46"/>
  <c r="I234"/>
  <c r="G119" i="56"/>
  <c r="G233" s="1"/>
  <c r="E119"/>
  <c r="G234" i="46"/>
  <c r="AC119"/>
  <c r="S119" i="56"/>
  <c r="S233" s="1"/>
  <c r="U234" i="46"/>
  <c r="W234"/>
  <c r="U119" i="56"/>
  <c r="U233" s="1"/>
  <c r="K234" i="46"/>
  <c r="I119" i="56"/>
  <c r="I233" s="1"/>
  <c r="H119"/>
  <c r="H233" s="1"/>
  <c r="J234" i="46"/>
  <c r="AC203"/>
  <c r="R121" i="25"/>
  <c r="R272" s="1"/>
  <c r="S138" i="56"/>
  <c r="O138"/>
  <c r="N121" i="25"/>
  <c r="N272" s="1"/>
  <c r="T138" i="56"/>
  <c r="S121" i="25"/>
  <c r="S272" s="1"/>
  <c r="I121"/>
  <c r="I272" s="1"/>
  <c r="J138" i="56"/>
  <c r="Q121" i="25"/>
  <c r="Q272" s="1"/>
  <c r="R138" i="56"/>
  <c r="F121" i="25"/>
  <c r="F272" s="1"/>
  <c r="G138" i="56"/>
  <c r="J121" i="25"/>
  <c r="J272" s="1"/>
  <c r="K138" i="56"/>
  <c r="L121" i="25"/>
  <c r="L272" s="1"/>
  <c r="M138" i="56"/>
  <c r="O121" i="25"/>
  <c r="O272" s="1"/>
  <c r="P138" i="56"/>
  <c r="H138"/>
  <c r="G121" i="25"/>
  <c r="G272" s="1"/>
  <c r="AC205" i="46"/>
  <c r="I302" i="64"/>
  <c r="I159"/>
  <c r="I229"/>
  <c r="I89"/>
  <c r="I19"/>
  <c r="I521"/>
  <c r="I375"/>
  <c r="I448"/>
  <c r="S375"/>
  <c r="S521"/>
  <c r="S19"/>
  <c r="S159"/>
  <c r="S229"/>
  <c r="S448"/>
  <c r="S89"/>
  <c r="S302"/>
  <c r="L302"/>
  <c r="L375"/>
  <c r="L89"/>
  <c r="L448"/>
  <c r="L159"/>
  <c r="L521"/>
  <c r="L19"/>
  <c r="L229"/>
  <c r="Z375"/>
  <c r="Z89"/>
  <c r="Z19"/>
  <c r="Z229"/>
  <c r="Z159"/>
  <c r="Z448"/>
  <c r="Z302"/>
  <c r="Z521"/>
  <c r="E21" i="56"/>
  <c r="D21" s="1"/>
  <c r="K21" i="44" s="1"/>
  <c r="L21" s="1"/>
  <c r="AC21" i="46"/>
  <c r="CO21" s="1"/>
  <c r="Y159" i="64"/>
  <c r="Y89"/>
  <c r="Y448"/>
  <c r="Y302"/>
  <c r="Y521"/>
  <c r="Y229"/>
  <c r="Y375"/>
  <c r="Y19"/>
  <c r="J159"/>
  <c r="J375"/>
  <c r="J448"/>
  <c r="J89"/>
  <c r="J302"/>
  <c r="J229"/>
  <c r="J19"/>
  <c r="J521"/>
  <c r="Q89"/>
  <c r="Q375"/>
  <c r="Q159"/>
  <c r="Q19"/>
  <c r="Q448"/>
  <c r="Q302"/>
  <c r="Q229"/>
  <c r="Q521"/>
  <c r="X448"/>
  <c r="X229"/>
  <c r="X302"/>
  <c r="X89"/>
  <c r="X521"/>
  <c r="X159"/>
  <c r="X19"/>
  <c r="X375"/>
  <c r="V521"/>
  <c r="V159"/>
  <c r="V89"/>
  <c r="V375"/>
  <c r="V448"/>
  <c r="V302"/>
  <c r="V19"/>
  <c r="V229"/>
  <c r="J165"/>
  <c r="J235"/>
  <c r="J527"/>
  <c r="J95"/>
  <c r="J454"/>
  <c r="J308"/>
  <c r="J381"/>
  <c r="J25"/>
  <c r="S454"/>
  <c r="S381"/>
  <c r="S527"/>
  <c r="S165"/>
  <c r="S235"/>
  <c r="S308"/>
  <c r="S95"/>
  <c r="S25"/>
  <c r="T381"/>
  <c r="T527"/>
  <c r="T25"/>
  <c r="T308"/>
  <c r="T165"/>
  <c r="T454"/>
  <c r="T95"/>
  <c r="T235"/>
  <c r="U381"/>
  <c r="U454"/>
  <c r="U25"/>
  <c r="U235"/>
  <c r="U165"/>
  <c r="U95"/>
  <c r="U308"/>
  <c r="U527"/>
  <c r="X165"/>
  <c r="X95"/>
  <c r="X381"/>
  <c r="X235"/>
  <c r="X25"/>
  <c r="X454"/>
  <c r="X527"/>
  <c r="X308"/>
  <c r="H235"/>
  <c r="H308"/>
  <c r="H165"/>
  <c r="H381"/>
  <c r="H25"/>
  <c r="H95"/>
  <c r="H527"/>
  <c r="H454"/>
  <c r="Z95"/>
  <c r="Z165"/>
  <c r="Z308"/>
  <c r="Z235"/>
  <c r="Z381"/>
  <c r="Z527"/>
  <c r="Z25"/>
  <c r="Z454"/>
  <c r="Y235"/>
  <c r="Y454"/>
  <c r="Y308"/>
  <c r="Y527"/>
  <c r="Y25"/>
  <c r="Y165"/>
  <c r="Y95"/>
  <c r="Y381"/>
  <c r="M527"/>
  <c r="M165"/>
  <c r="M308"/>
  <c r="M454"/>
  <c r="M25"/>
  <c r="M381"/>
  <c r="M95"/>
  <c r="M235"/>
  <c r="W235"/>
  <c r="W308"/>
  <c r="W25"/>
  <c r="W165"/>
  <c r="W454"/>
  <c r="W527"/>
  <c r="W381"/>
  <c r="W95"/>
  <c r="K527"/>
  <c r="K165"/>
  <c r="K454"/>
  <c r="K25"/>
  <c r="K235"/>
  <c r="K308"/>
  <c r="K95"/>
  <c r="K381"/>
  <c r="P95"/>
  <c r="P165"/>
  <c r="P235"/>
  <c r="P527"/>
  <c r="P308"/>
  <c r="P25"/>
  <c r="P381"/>
  <c r="P454"/>
  <c r="Q454"/>
  <c r="Q308"/>
  <c r="Q25"/>
  <c r="Q165"/>
  <c r="Q235"/>
  <c r="Q95"/>
  <c r="Q527"/>
  <c r="Q381"/>
  <c r="I459"/>
  <c r="I30"/>
  <c r="I170"/>
  <c r="I532"/>
  <c r="I386"/>
  <c r="I313"/>
  <c r="I240"/>
  <c r="I100"/>
  <c r="U32" i="56"/>
  <c r="T55" i="69" s="1"/>
  <c r="T42" i="25"/>
  <c r="G32" i="56"/>
  <c r="F55" i="69" s="1"/>
  <c r="F42" i="25"/>
  <c r="Z313" i="64"/>
  <c r="Z170"/>
  <c r="Z386"/>
  <c r="Z30"/>
  <c r="Z240"/>
  <c r="Z459"/>
  <c r="Z532"/>
  <c r="Z100"/>
  <c r="L42" i="25"/>
  <c r="M32" i="56"/>
  <c r="L55" i="69" s="1"/>
  <c r="M42" i="25"/>
  <c r="N32" i="56"/>
  <c r="M55" i="69" s="1"/>
  <c r="T313" i="64"/>
  <c r="T170"/>
  <c r="T532"/>
  <c r="T240"/>
  <c r="T386"/>
  <c r="T30"/>
  <c r="T100"/>
  <c r="T459"/>
  <c r="V313"/>
  <c r="V170"/>
  <c r="V459"/>
  <c r="V30"/>
  <c r="V100"/>
  <c r="V386"/>
  <c r="V240"/>
  <c r="V532"/>
  <c r="U240"/>
  <c r="U100"/>
  <c r="U459"/>
  <c r="U313"/>
  <c r="U170"/>
  <c r="U386"/>
  <c r="U30"/>
  <c r="U532"/>
  <c r="Q170"/>
  <c r="Q313"/>
  <c r="Q100"/>
  <c r="Q240"/>
  <c r="Q30"/>
  <c r="Q459"/>
  <c r="Q386"/>
  <c r="Q532"/>
  <c r="E42" i="25"/>
  <c r="F32" i="56"/>
  <c r="E55" i="69" s="1"/>
  <c r="Y313" i="64"/>
  <c r="Y170"/>
  <c r="Y30"/>
  <c r="Y100"/>
  <c r="Y532"/>
  <c r="Y459"/>
  <c r="Y386"/>
  <c r="Y240"/>
  <c r="Q32" i="56"/>
  <c r="P55" i="69" s="1"/>
  <c r="P42" i="25"/>
  <c r="Q42"/>
  <c r="R32" i="56"/>
  <c r="Q55" i="69" s="1"/>
  <c r="S42" i="25"/>
  <c r="T32" i="56"/>
  <c r="S55" i="69" s="1"/>
  <c r="I32" i="56"/>
  <c r="H55" i="69" s="1"/>
  <c r="H42" i="25"/>
  <c r="K42"/>
  <c r="L32" i="56"/>
  <c r="K55" i="69" s="1"/>
  <c r="X313" i="64"/>
  <c r="X170"/>
  <c r="X100"/>
  <c r="X532"/>
  <c r="X30"/>
  <c r="X240"/>
  <c r="X459"/>
  <c r="X386"/>
  <c r="O386"/>
  <c r="O532"/>
  <c r="O459"/>
  <c r="O100"/>
  <c r="O30"/>
  <c r="O240"/>
  <c r="O170"/>
  <c r="O313"/>
  <c r="H170"/>
  <c r="H313"/>
  <c r="H30"/>
  <c r="H532"/>
  <c r="H240"/>
  <c r="H459"/>
  <c r="H100"/>
  <c r="H386"/>
  <c r="T168"/>
  <c r="T98"/>
  <c r="T311"/>
  <c r="T457"/>
  <c r="T384"/>
  <c r="T530"/>
  <c r="T28"/>
  <c r="T238"/>
  <c r="I28"/>
  <c r="I384"/>
  <c r="I238"/>
  <c r="I457"/>
  <c r="I311"/>
  <c r="I168"/>
  <c r="I98"/>
  <c r="I530"/>
  <c r="K238"/>
  <c r="K457"/>
  <c r="K98"/>
  <c r="K28"/>
  <c r="K168"/>
  <c r="K384"/>
  <c r="K311"/>
  <c r="K530"/>
  <c r="P28"/>
  <c r="P457"/>
  <c r="P98"/>
  <c r="P530"/>
  <c r="P168"/>
  <c r="P311"/>
  <c r="P238"/>
  <c r="P384"/>
  <c r="AC30" i="46"/>
  <c r="CO30" s="1"/>
  <c r="E30" i="56"/>
  <c r="D30" s="1"/>
  <c r="K30" i="44" s="1"/>
  <c r="L30" s="1"/>
  <c r="Z238" i="64"/>
  <c r="Z168"/>
  <c r="Z311"/>
  <c r="Z28"/>
  <c r="Z457"/>
  <c r="Z530"/>
  <c r="Z384"/>
  <c r="Z98"/>
  <c r="G238"/>
  <c r="G98"/>
  <c r="G168"/>
  <c r="G457"/>
  <c r="G530"/>
  <c r="G28"/>
  <c r="G384"/>
  <c r="AA599"/>
  <c r="G311"/>
  <c r="Y457"/>
  <c r="Y98"/>
  <c r="Y530"/>
  <c r="Y168"/>
  <c r="Y28"/>
  <c r="Y311"/>
  <c r="Y384"/>
  <c r="Y238"/>
  <c r="L238"/>
  <c r="L28"/>
  <c r="L530"/>
  <c r="L311"/>
  <c r="L457"/>
  <c r="L384"/>
  <c r="L168"/>
  <c r="L98"/>
  <c r="AC202" i="46"/>
  <c r="K41" i="25"/>
  <c r="K43" s="1"/>
  <c r="L31" i="56"/>
  <c r="Q385" i="64"/>
  <c r="Q99"/>
  <c r="Q169"/>
  <c r="Q312"/>
  <c r="Q239"/>
  <c r="Q29"/>
  <c r="Q458"/>
  <c r="Q531"/>
  <c r="P41" i="25"/>
  <c r="P43" s="1"/>
  <c r="Q31" i="56"/>
  <c r="Q41" i="25"/>
  <c r="Q43" s="1"/>
  <c r="R31" i="56"/>
  <c r="P385" i="64"/>
  <c r="P99"/>
  <c r="P531"/>
  <c r="P29"/>
  <c r="P312"/>
  <c r="P239"/>
  <c r="P169"/>
  <c r="P458"/>
  <c r="X385"/>
  <c r="X312"/>
  <c r="X29"/>
  <c r="X239"/>
  <c r="X169"/>
  <c r="X531"/>
  <c r="X99"/>
  <c r="X458"/>
  <c r="S169"/>
  <c r="S458"/>
  <c r="S239"/>
  <c r="S385"/>
  <c r="S29"/>
  <c r="S531"/>
  <c r="S312"/>
  <c r="S99"/>
  <c r="H29"/>
  <c r="H312"/>
  <c r="H99"/>
  <c r="H531"/>
  <c r="H385"/>
  <c r="H458"/>
  <c r="H169"/>
  <c r="H239"/>
  <c r="W31" i="56"/>
  <c r="V41" i="25"/>
  <c r="V531" i="64"/>
  <c r="V169"/>
  <c r="V385"/>
  <c r="V239"/>
  <c r="V29"/>
  <c r="V312"/>
  <c r="V458"/>
  <c r="V99"/>
  <c r="X31" i="56"/>
  <c r="W41" i="25"/>
  <c r="P31" i="56"/>
  <c r="O41" i="25"/>
  <c r="Z385" i="64"/>
  <c r="Z312"/>
  <c r="Z531"/>
  <c r="Z458"/>
  <c r="Z99"/>
  <c r="Z29"/>
  <c r="Z169"/>
  <c r="Z239"/>
  <c r="O531"/>
  <c r="O239"/>
  <c r="O458"/>
  <c r="O385"/>
  <c r="O99"/>
  <c r="O312"/>
  <c r="O29"/>
  <c r="O169"/>
  <c r="R41" i="25"/>
  <c r="S31" i="56"/>
  <c r="M312" i="64"/>
  <c r="M385"/>
  <c r="M29"/>
  <c r="M458"/>
  <c r="M239"/>
  <c r="M531"/>
  <c r="M169"/>
  <c r="M99"/>
  <c r="U239"/>
  <c r="U531"/>
  <c r="U312"/>
  <c r="U458"/>
  <c r="U385"/>
  <c r="U29"/>
  <c r="U99"/>
  <c r="U169"/>
  <c r="N41" i="25"/>
  <c r="O31" i="56"/>
  <c r="N169" i="64"/>
  <c r="N29"/>
  <c r="N99"/>
  <c r="N531"/>
  <c r="N312"/>
  <c r="N458"/>
  <c r="N385"/>
  <c r="N239"/>
  <c r="Y99"/>
  <c r="Y169"/>
  <c r="Y312"/>
  <c r="Y239"/>
  <c r="Y531"/>
  <c r="Y29"/>
  <c r="Y385"/>
  <c r="Y458"/>
  <c r="AC117" i="46"/>
  <c r="CO117" s="1"/>
  <c r="E117" i="56"/>
  <c r="D117" s="1"/>
  <c r="K117" i="44" s="1"/>
  <c r="L117" s="1"/>
  <c r="M122" i="25"/>
  <c r="M266" s="1"/>
  <c r="N139" i="56"/>
  <c r="P232" i="46"/>
  <c r="K139" i="56"/>
  <c r="J122" i="25"/>
  <c r="J266" s="1"/>
  <c r="M232" i="46"/>
  <c r="L122" i="25"/>
  <c r="L266" s="1"/>
  <c r="M139" i="56"/>
  <c r="O232" i="46"/>
  <c r="I232"/>
  <c r="F122" i="25"/>
  <c r="F266" s="1"/>
  <c r="G139" i="56"/>
  <c r="L139"/>
  <c r="K122" i="25"/>
  <c r="K266" s="1"/>
  <c r="N232" i="46"/>
  <c r="O122" i="25"/>
  <c r="O266" s="1"/>
  <c r="R232" i="46"/>
  <c r="P139" i="56"/>
  <c r="T232" i="46"/>
  <c r="R139" i="56"/>
  <c r="Q122" i="25"/>
  <c r="Q266" s="1"/>
  <c r="E139" i="56"/>
  <c r="AC139" i="46"/>
  <c r="D122" i="25"/>
  <c r="G232" i="46"/>
  <c r="S139" i="56"/>
  <c r="U232" i="46"/>
  <c r="R122" i="25"/>
  <c r="R266" s="1"/>
  <c r="N122"/>
  <c r="N266" s="1"/>
  <c r="Q232" i="46"/>
  <c r="O139" i="56"/>
  <c r="P404" i="64"/>
  <c r="P188"/>
  <c r="P477"/>
  <c r="P258"/>
  <c r="P118"/>
  <c r="P48"/>
  <c r="P550"/>
  <c r="P331"/>
  <c r="G70" i="25"/>
  <c r="G73" s="1"/>
  <c r="G64" i="74"/>
  <c r="G62" i="75" s="1"/>
  <c r="H50" i="56"/>
  <c r="J258" i="64"/>
  <c r="J477"/>
  <c r="J48"/>
  <c r="J550"/>
  <c r="J188"/>
  <c r="J331"/>
  <c r="J118"/>
  <c r="J404"/>
  <c r="T70" i="25"/>
  <c r="T73" s="1"/>
  <c r="T64" i="74"/>
  <c r="T62" i="75" s="1"/>
  <c r="U50" i="56"/>
  <c r="J64" i="74"/>
  <c r="J62" i="75" s="1"/>
  <c r="K50" i="56"/>
  <c r="J70" i="25"/>
  <c r="J73" s="1"/>
  <c r="I70"/>
  <c r="I73" s="1"/>
  <c r="I64" i="74"/>
  <c r="I62" i="75" s="1"/>
  <c r="J50" i="56"/>
  <c r="V188" i="64"/>
  <c r="V331"/>
  <c r="V404"/>
  <c r="V118"/>
  <c r="V258"/>
  <c r="V477"/>
  <c r="V550"/>
  <c r="V48"/>
  <c r="E70" i="25"/>
  <c r="E73" s="1"/>
  <c r="E64" i="74"/>
  <c r="E62" i="75" s="1"/>
  <c r="F50" i="56"/>
  <c r="M48" i="64"/>
  <c r="M331"/>
  <c r="M477"/>
  <c r="M188"/>
  <c r="M550"/>
  <c r="M404"/>
  <c r="M258"/>
  <c r="M118"/>
  <c r="S50" i="56"/>
  <c r="R70" i="25"/>
  <c r="R73" s="1"/>
  <c r="R64" i="74"/>
  <c r="R62" i="75" s="1"/>
  <c r="R258" i="64"/>
  <c r="R404"/>
  <c r="R188"/>
  <c r="R331"/>
  <c r="R550"/>
  <c r="R48"/>
  <c r="R118"/>
  <c r="R477"/>
  <c r="H258"/>
  <c r="H48"/>
  <c r="H331"/>
  <c r="H550"/>
  <c r="H188"/>
  <c r="H118"/>
  <c r="H477"/>
  <c r="H404"/>
  <c r="W50" i="56"/>
  <c r="V64" i="74"/>
  <c r="V62" i="75" s="1"/>
  <c r="V70" i="25"/>
  <c r="V73" s="1"/>
  <c r="I550" i="64"/>
  <c r="I118"/>
  <c r="I477"/>
  <c r="I48"/>
  <c r="I188"/>
  <c r="I404"/>
  <c r="I331"/>
  <c r="I258"/>
  <c r="N258"/>
  <c r="N118"/>
  <c r="N331"/>
  <c r="N188"/>
  <c r="N404"/>
  <c r="N550"/>
  <c r="N48"/>
  <c r="N477"/>
  <c r="K70" i="25"/>
  <c r="K73" s="1"/>
  <c r="L50" i="56"/>
  <c r="K64" i="74"/>
  <c r="K62" i="75" s="1"/>
  <c r="D70" i="25"/>
  <c r="D73" s="1"/>
  <c r="D64" i="74"/>
  <c r="E50" i="56"/>
  <c r="AC50" i="46"/>
  <c r="CO50" s="1"/>
  <c r="Q477" i="64"/>
  <c r="Q258"/>
  <c r="Q48"/>
  <c r="Q550"/>
  <c r="Q404"/>
  <c r="Q188"/>
  <c r="Q118"/>
  <c r="Q331"/>
  <c r="W331"/>
  <c r="W188"/>
  <c r="W118"/>
  <c r="W550"/>
  <c r="W477"/>
  <c r="W48"/>
  <c r="W258"/>
  <c r="W404"/>
  <c r="G50" i="56"/>
  <c r="F70" i="25"/>
  <c r="F73" s="1"/>
  <c r="F64" i="74"/>
  <c r="F62" i="75" s="1"/>
  <c r="V127" i="25"/>
  <c r="V280" s="1"/>
  <c r="Y246" i="46"/>
  <c r="T246"/>
  <c r="Q127" i="25"/>
  <c r="Q280" s="1"/>
  <c r="P246" i="46"/>
  <c r="M127" i="25"/>
  <c r="M280" s="1"/>
  <c r="N246" i="46"/>
  <c r="K127" i="25"/>
  <c r="K280" s="1"/>
  <c r="N127"/>
  <c r="N280" s="1"/>
  <c r="Q246" i="46"/>
  <c r="R246"/>
  <c r="O127" i="25"/>
  <c r="O280" s="1"/>
  <c r="S127"/>
  <c r="S280" s="1"/>
  <c r="V246" i="46"/>
  <c r="U246"/>
  <c r="R127" i="25"/>
  <c r="R280" s="1"/>
  <c r="E127"/>
  <c r="E280" s="1"/>
  <c r="H246" i="46"/>
  <c r="I246"/>
  <c r="F127" i="25"/>
  <c r="F280" s="1"/>
  <c r="X522" i="64"/>
  <c r="X20"/>
  <c r="X160"/>
  <c r="X90"/>
  <c r="X230"/>
  <c r="X449"/>
  <c r="X376"/>
  <c r="X303"/>
  <c r="X22" i="56"/>
  <c r="X248" s="1"/>
  <c r="W29" i="25"/>
  <c r="W31" s="1"/>
  <c r="Z249" i="46"/>
  <c r="S230" i="64"/>
  <c r="S90"/>
  <c r="S20"/>
  <c r="S449"/>
  <c r="S376"/>
  <c r="S303"/>
  <c r="S160"/>
  <c r="S522"/>
  <c r="I29" i="25"/>
  <c r="I31" s="1"/>
  <c r="L249" i="46"/>
  <c r="J22" i="56"/>
  <c r="J248" s="1"/>
  <c r="K249" i="46"/>
  <c r="H29" i="25"/>
  <c r="H31" s="1"/>
  <c r="I22" i="56"/>
  <c r="G249" i="46"/>
  <c r="AC22"/>
  <c r="D29" i="25"/>
  <c r="D31" s="1"/>
  <c r="E22" i="56"/>
  <c r="J449" i="64"/>
  <c r="J376"/>
  <c r="J90"/>
  <c r="J20"/>
  <c r="J522"/>
  <c r="J303"/>
  <c r="J160"/>
  <c r="J230"/>
  <c r="L22" i="56"/>
  <c r="K29" i="25"/>
  <c r="K31" s="1"/>
  <c r="N249" i="46"/>
  <c r="M303" i="64"/>
  <c r="M230"/>
  <c r="M90"/>
  <c r="M522"/>
  <c r="M160"/>
  <c r="M449"/>
  <c r="M376"/>
  <c r="M20"/>
  <c r="R249" i="46"/>
  <c r="P22" i="56"/>
  <c r="P248" s="1"/>
  <c r="O29" i="25"/>
  <c r="O31" s="1"/>
  <c r="W522" i="64"/>
  <c r="W20"/>
  <c r="W449"/>
  <c r="W160"/>
  <c r="W230"/>
  <c r="W90"/>
  <c r="W376"/>
  <c r="W303"/>
  <c r="I449"/>
  <c r="I303"/>
  <c r="I376"/>
  <c r="I230"/>
  <c r="I20"/>
  <c r="I90"/>
  <c r="I522"/>
  <c r="I160"/>
  <c r="T249" i="46"/>
  <c r="Q29" i="25"/>
  <c r="Q31" s="1"/>
  <c r="R22" i="56"/>
  <c r="R248" s="1"/>
  <c r="L160" i="64"/>
  <c r="L522"/>
  <c r="L303"/>
  <c r="L376"/>
  <c r="L230"/>
  <c r="L449"/>
  <c r="L90"/>
  <c r="L20"/>
  <c r="U303"/>
  <c r="U376"/>
  <c r="U160"/>
  <c r="U90"/>
  <c r="U522"/>
  <c r="U230"/>
  <c r="U449"/>
  <c r="U20"/>
  <c r="L29" i="25"/>
  <c r="L31" s="1"/>
  <c r="M22" i="56"/>
  <c r="M248" s="1"/>
  <c r="O249" i="46"/>
  <c r="F22" i="56"/>
  <c r="E29" i="25"/>
  <c r="E31" s="1"/>
  <c r="H249" i="46"/>
  <c r="H230" i="64"/>
  <c r="H376"/>
  <c r="H303"/>
  <c r="H90"/>
  <c r="H449"/>
  <c r="H20"/>
  <c r="H522"/>
  <c r="H160"/>
  <c r="V230"/>
  <c r="V303"/>
  <c r="V90"/>
  <c r="V20"/>
  <c r="V449"/>
  <c r="V522"/>
  <c r="V160"/>
  <c r="V376"/>
  <c r="I249" i="46"/>
  <c r="G22" i="56"/>
  <c r="G248" s="1"/>
  <c r="F29" i="25"/>
  <c r="F31" s="1"/>
  <c r="AC204" i="46"/>
  <c r="O40" i="56"/>
  <c r="N55" i="25"/>
  <c r="R321" i="64"/>
  <c r="R38"/>
  <c r="R108"/>
  <c r="R178"/>
  <c r="R394"/>
  <c r="R248"/>
  <c r="R540"/>
  <c r="R467"/>
  <c r="AA609"/>
  <c r="G108"/>
  <c r="G248"/>
  <c r="G178"/>
  <c r="G321"/>
  <c r="G394"/>
  <c r="G467"/>
  <c r="G540"/>
  <c r="G38"/>
  <c r="L55" i="25"/>
  <c r="M40" i="56"/>
  <c r="S55" i="25"/>
  <c r="T40" i="56"/>
  <c r="M178" i="64"/>
  <c r="M540"/>
  <c r="M394"/>
  <c r="M321"/>
  <c r="M108"/>
  <c r="M38"/>
  <c r="M467"/>
  <c r="M248"/>
  <c r="P467"/>
  <c r="P540"/>
  <c r="P394"/>
  <c r="P108"/>
  <c r="P248"/>
  <c r="P38"/>
  <c r="P178"/>
  <c r="P321"/>
  <c r="E55" i="25"/>
  <c r="F40" i="56"/>
  <c r="P55" i="25"/>
  <c r="Q40" i="56"/>
  <c r="Y248" i="64"/>
  <c r="Y38"/>
  <c r="Y467"/>
  <c r="Y108"/>
  <c r="Y394"/>
  <c r="Y178"/>
  <c r="Y321"/>
  <c r="Y540"/>
  <c r="O38"/>
  <c r="O467"/>
  <c r="O540"/>
  <c r="O394"/>
  <c r="O178"/>
  <c r="O321"/>
  <c r="O248"/>
  <c r="O108"/>
  <c r="I108"/>
  <c r="I467"/>
  <c r="I540"/>
  <c r="I38"/>
  <c r="I321"/>
  <c r="I178"/>
  <c r="I248"/>
  <c r="I394"/>
  <c r="AC40" i="46"/>
  <c r="CO40" s="1"/>
  <c r="D55" i="25"/>
  <c r="E40" i="56"/>
  <c r="U40"/>
  <c r="T55" i="25"/>
  <c r="N40" i="56"/>
  <c r="M55" i="25"/>
  <c r="U394" i="64"/>
  <c r="U108"/>
  <c r="U248"/>
  <c r="U540"/>
  <c r="U38"/>
  <c r="U321"/>
  <c r="U178"/>
  <c r="U467"/>
  <c r="W540"/>
  <c r="W394"/>
  <c r="W467"/>
  <c r="W108"/>
  <c r="W178"/>
  <c r="W248"/>
  <c r="W38"/>
  <c r="W321"/>
  <c r="T248"/>
  <c r="T467"/>
  <c r="T540"/>
  <c r="T108"/>
  <c r="T178"/>
  <c r="T321"/>
  <c r="T394"/>
  <c r="T38"/>
  <c r="J178"/>
  <c r="J38"/>
  <c r="J321"/>
  <c r="J540"/>
  <c r="J394"/>
  <c r="J248"/>
  <c r="J467"/>
  <c r="J108"/>
  <c r="W55" i="25"/>
  <c r="X40" i="56"/>
  <c r="AC201" i="46"/>
  <c r="X390" i="64"/>
  <c r="X317"/>
  <c r="X34"/>
  <c r="X536"/>
  <c r="X244"/>
  <c r="X104"/>
  <c r="X463"/>
  <c r="X174"/>
  <c r="F36" i="56"/>
  <c r="E48" i="25"/>
  <c r="H247" i="46"/>
  <c r="J48" i="25"/>
  <c r="M247" i="46"/>
  <c r="K36" i="56"/>
  <c r="F48" i="25"/>
  <c r="G36" i="56"/>
  <c r="I247" i="46"/>
  <c r="U36" i="56"/>
  <c r="U246" s="1"/>
  <c r="T48" i="25"/>
  <c r="W247" i="46"/>
  <c r="S247"/>
  <c r="P48" i="25"/>
  <c r="Q36" i="56"/>
  <c r="Q246" s="1"/>
  <c r="N36"/>
  <c r="N246" s="1"/>
  <c r="M48" i="25"/>
  <c r="P247" i="46"/>
  <c r="S317" i="64"/>
  <c r="S34"/>
  <c r="S244"/>
  <c r="S463"/>
  <c r="S390"/>
  <c r="S174"/>
  <c r="S104"/>
  <c r="S536"/>
  <c r="Y247" i="46"/>
  <c r="W36" i="56"/>
  <c r="W246" s="1"/>
  <c r="V48" i="25"/>
  <c r="O247" i="46"/>
  <c r="L48" i="25"/>
  <c r="M36" i="56"/>
  <c r="R36"/>
  <c r="R246" s="1"/>
  <c r="T247" i="46"/>
  <c r="Q48" i="25"/>
  <c r="J174" i="64"/>
  <c r="J317"/>
  <c r="J244"/>
  <c r="J536"/>
  <c r="J390"/>
  <c r="J34"/>
  <c r="J463"/>
  <c r="J104"/>
  <c r="W48" i="25"/>
  <c r="X36" i="56"/>
  <c r="X246" s="1"/>
  <c r="Z247" i="46"/>
  <c r="N463" i="64"/>
  <c r="N536"/>
  <c r="N34"/>
  <c r="N390"/>
  <c r="N104"/>
  <c r="N244"/>
  <c r="N317"/>
  <c r="N174"/>
  <c r="T104"/>
  <c r="T536"/>
  <c r="T34"/>
  <c r="T174"/>
  <c r="T317"/>
  <c r="T390"/>
  <c r="T463"/>
  <c r="T244"/>
  <c r="V244"/>
  <c r="V317"/>
  <c r="V104"/>
  <c r="V536"/>
  <c r="V390"/>
  <c r="V463"/>
  <c r="V34"/>
  <c r="V174"/>
  <c r="G317"/>
  <c r="G390"/>
  <c r="G34"/>
  <c r="G104"/>
  <c r="AA605"/>
  <c r="G244"/>
  <c r="G463"/>
  <c r="G536"/>
  <c r="AA536" s="1"/>
  <c r="G174"/>
  <c r="H34"/>
  <c r="H244"/>
  <c r="H390"/>
  <c r="H317"/>
  <c r="H174"/>
  <c r="H463"/>
  <c r="H104"/>
  <c r="H536"/>
  <c r="Z317"/>
  <c r="Z34"/>
  <c r="Z244"/>
  <c r="Z536"/>
  <c r="Z463"/>
  <c r="Z174"/>
  <c r="Z104"/>
  <c r="Z390"/>
  <c r="P36" i="56"/>
  <c r="P246" s="1"/>
  <c r="O48" i="25"/>
  <c r="R247" i="46"/>
  <c r="E69" i="74"/>
  <c r="E46" i="75" s="1"/>
  <c r="E65" i="25"/>
  <c r="F48" i="56"/>
  <c r="K329" i="64"/>
  <c r="K548"/>
  <c r="K46"/>
  <c r="K256"/>
  <c r="K116"/>
  <c r="K186"/>
  <c r="K475"/>
  <c r="K402"/>
  <c r="X116"/>
  <c r="X475"/>
  <c r="X46"/>
  <c r="X548"/>
  <c r="X186"/>
  <c r="X329"/>
  <c r="X256"/>
  <c r="X402"/>
  <c r="U48" i="56"/>
  <c r="T65" i="25"/>
  <c r="T69" i="74"/>
  <c r="T46" i="75" s="1"/>
  <c r="G48" i="56"/>
  <c r="F69" i="74"/>
  <c r="F46" i="75" s="1"/>
  <c r="F65" i="25"/>
  <c r="L116" i="64"/>
  <c r="L402"/>
  <c r="L186"/>
  <c r="L256"/>
  <c r="L329"/>
  <c r="L548"/>
  <c r="L475"/>
  <c r="L46"/>
  <c r="O69" i="74"/>
  <c r="O46" i="75" s="1"/>
  <c r="P48" i="56"/>
  <c r="O65" i="25"/>
  <c r="R69" i="74"/>
  <c r="R46" i="75" s="1"/>
  <c r="R65" i="25"/>
  <c r="S48" i="56"/>
  <c r="I256" i="64"/>
  <c r="I548"/>
  <c r="I46"/>
  <c r="I186"/>
  <c r="I475"/>
  <c r="I402"/>
  <c r="I116"/>
  <c r="I329"/>
  <c r="P329"/>
  <c r="P475"/>
  <c r="P186"/>
  <c r="P548"/>
  <c r="P256"/>
  <c r="P46"/>
  <c r="P402"/>
  <c r="P116"/>
  <c r="K65" i="25"/>
  <c r="L48" i="56"/>
  <c r="K69" i="74"/>
  <c r="K46" i="75" s="1"/>
  <c r="R548" i="64"/>
  <c r="R329"/>
  <c r="R186"/>
  <c r="R46"/>
  <c r="R256"/>
  <c r="R116"/>
  <c r="R475"/>
  <c r="R402"/>
  <c r="J329"/>
  <c r="J186"/>
  <c r="J548"/>
  <c r="J256"/>
  <c r="J402"/>
  <c r="J475"/>
  <c r="J116"/>
  <c r="J46"/>
  <c r="Q475"/>
  <c r="Q256"/>
  <c r="Q548"/>
  <c r="Q116"/>
  <c r="Q186"/>
  <c r="Q329"/>
  <c r="Q46"/>
  <c r="Q402"/>
  <c r="W48" i="56"/>
  <c r="V69" i="74"/>
  <c r="V46" i="75" s="1"/>
  <c r="V65" i="25"/>
  <c r="AC48" i="46"/>
  <c r="CO48" s="1"/>
  <c r="D69" i="74"/>
  <c r="D65" i="25"/>
  <c r="E48" i="56"/>
  <c r="Q69" i="74"/>
  <c r="Q46" i="75" s="1"/>
  <c r="R48" i="56"/>
  <c r="Q65" i="25"/>
  <c r="L65"/>
  <c r="L69" i="74"/>
  <c r="L46" i="75" s="1"/>
  <c r="M48" i="56"/>
  <c r="V48"/>
  <c r="U69" i="74"/>
  <c r="U46" i="75" s="1"/>
  <c r="U65" i="25"/>
  <c r="AA617" i="64"/>
  <c r="G116"/>
  <c r="AA116" s="1"/>
  <c r="G186"/>
  <c r="G548"/>
  <c r="AA548" s="1"/>
  <c r="G256"/>
  <c r="G46"/>
  <c r="G402"/>
  <c r="G329"/>
  <c r="G475"/>
  <c r="X238" i="46"/>
  <c r="U90" i="25"/>
  <c r="V59" i="56"/>
  <c r="G59"/>
  <c r="F90" i="25"/>
  <c r="I238" i="46"/>
  <c r="Z238"/>
  <c r="X59" i="56"/>
  <c r="W90" i="25"/>
  <c r="M238" i="46"/>
  <c r="J90" i="25"/>
  <c r="K59" i="56"/>
  <c r="Q340" i="64"/>
  <c r="Q267"/>
  <c r="Q197"/>
  <c r="Q486"/>
  <c r="Q57"/>
  <c r="Q559"/>
  <c r="Q413"/>
  <c r="Q127"/>
  <c r="S59" i="56"/>
  <c r="R90" i="25"/>
  <c r="U238" i="46"/>
  <c r="N197" i="64"/>
  <c r="N413"/>
  <c r="N57"/>
  <c r="N559"/>
  <c r="N267"/>
  <c r="N340"/>
  <c r="N486"/>
  <c r="N127"/>
  <c r="M90" i="25"/>
  <c r="N59" i="56"/>
  <c r="P238" i="46"/>
  <c r="K57" i="64"/>
  <c r="K127"/>
  <c r="K197"/>
  <c r="K267"/>
  <c r="K413"/>
  <c r="K486"/>
  <c r="K340"/>
  <c r="K559"/>
  <c r="T90" i="25"/>
  <c r="U59" i="56"/>
  <c r="W238" i="46"/>
  <c r="J59" i="56"/>
  <c r="I90" i="25"/>
  <c r="L238" i="46"/>
  <c r="L559" i="64"/>
  <c r="L413"/>
  <c r="L267"/>
  <c r="L486"/>
  <c r="L340"/>
  <c r="L57"/>
  <c r="L127"/>
  <c r="L197"/>
  <c r="H59" i="56"/>
  <c r="J238" i="46"/>
  <c r="G90" i="25"/>
  <c r="G57" i="64"/>
  <c r="G413"/>
  <c r="G267"/>
  <c r="G559"/>
  <c r="G340"/>
  <c r="G197"/>
  <c r="AA628"/>
  <c r="G127"/>
  <c r="AA127" s="1"/>
  <c r="G486"/>
  <c r="X57"/>
  <c r="X197"/>
  <c r="X267"/>
  <c r="X340"/>
  <c r="X559"/>
  <c r="X486"/>
  <c r="X413"/>
  <c r="X127"/>
  <c r="O59" i="56"/>
  <c r="Q238" i="46"/>
  <c r="N90" i="25"/>
  <c r="F59" i="56"/>
  <c r="E90" i="25"/>
  <c r="H238" i="46"/>
  <c r="V90" i="25"/>
  <c r="W59" i="56"/>
  <c r="Y238" i="46"/>
  <c r="S90" i="25"/>
  <c r="T59" i="56"/>
  <c r="V238" i="46"/>
  <c r="T197" i="64"/>
  <c r="T559"/>
  <c r="T340"/>
  <c r="T57"/>
  <c r="T267"/>
  <c r="T413"/>
  <c r="T486"/>
  <c r="T127"/>
  <c r="I33" i="56"/>
  <c r="H45" i="25"/>
  <c r="V387" i="64"/>
  <c r="V314"/>
  <c r="V31"/>
  <c r="V171"/>
  <c r="V241"/>
  <c r="V533"/>
  <c r="V101"/>
  <c r="V460"/>
  <c r="F33" i="56"/>
  <c r="E45" i="25"/>
  <c r="N45"/>
  <c r="O33" i="56"/>
  <c r="T533" i="64"/>
  <c r="T31"/>
  <c r="T241"/>
  <c r="T387"/>
  <c r="T460"/>
  <c r="T314"/>
  <c r="T171"/>
  <c r="T101"/>
  <c r="Y101"/>
  <c r="Y171"/>
  <c r="Y31"/>
  <c r="Y314"/>
  <c r="Y533"/>
  <c r="Y460"/>
  <c r="Y387"/>
  <c r="Y241"/>
  <c r="P533"/>
  <c r="P31"/>
  <c r="P171"/>
  <c r="P314"/>
  <c r="P241"/>
  <c r="P101"/>
  <c r="P460"/>
  <c r="P387"/>
  <c r="N460"/>
  <c r="N533"/>
  <c r="N314"/>
  <c r="N31"/>
  <c r="N241"/>
  <c r="N387"/>
  <c r="N101"/>
  <c r="N171"/>
  <c r="J45" i="25"/>
  <c r="K33" i="56"/>
  <c r="O171" i="64"/>
  <c r="O31"/>
  <c r="O533"/>
  <c r="O101"/>
  <c r="O387"/>
  <c r="O241"/>
  <c r="O314"/>
  <c r="O460"/>
  <c r="S33" i="56"/>
  <c r="R45" i="25"/>
  <c r="V45"/>
  <c r="W33" i="56"/>
  <c r="H387" i="64"/>
  <c r="H314"/>
  <c r="H241"/>
  <c r="H533"/>
  <c r="H460"/>
  <c r="H31"/>
  <c r="H171"/>
  <c r="H101"/>
  <c r="Z241"/>
  <c r="Z460"/>
  <c r="Z387"/>
  <c r="Z171"/>
  <c r="Z533"/>
  <c r="Z314"/>
  <c r="Z31"/>
  <c r="Z101"/>
  <c r="G45" i="25"/>
  <c r="H33" i="56"/>
  <c r="Q314" i="64"/>
  <c r="Q171"/>
  <c r="Q101"/>
  <c r="Q533"/>
  <c r="Q31"/>
  <c r="Q387"/>
  <c r="Q460"/>
  <c r="Q241"/>
  <c r="U314"/>
  <c r="U101"/>
  <c r="U241"/>
  <c r="U533"/>
  <c r="U387"/>
  <c r="U171"/>
  <c r="U460"/>
  <c r="U31"/>
  <c r="K45" i="25"/>
  <c r="L33" i="56"/>
  <c r="W101" i="64"/>
  <c r="W241"/>
  <c r="W314"/>
  <c r="W533"/>
  <c r="W387"/>
  <c r="W171"/>
  <c r="W460"/>
  <c r="W31"/>
  <c r="G101"/>
  <c r="AA101" s="1"/>
  <c r="G241"/>
  <c r="G314"/>
  <c r="AA314" s="1"/>
  <c r="G171"/>
  <c r="G460"/>
  <c r="AA460" s="1"/>
  <c r="G387"/>
  <c r="G533"/>
  <c r="AA533" s="1"/>
  <c r="AA602"/>
  <c r="G31"/>
  <c r="AA31" s="1"/>
  <c r="K119" i="56"/>
  <c r="K233" s="1"/>
  <c r="M234" i="46"/>
  <c r="W119" i="56"/>
  <c r="W233" s="1"/>
  <c r="Y234" i="46"/>
  <c r="Q119" i="56"/>
  <c r="Q233" s="1"/>
  <c r="S234" i="46"/>
  <c r="X119" i="56"/>
  <c r="X233" s="1"/>
  <c r="Z234" i="46"/>
  <c r="P234"/>
  <c r="N119" i="56"/>
  <c r="N233" s="1"/>
  <c r="R234" i="46"/>
  <c r="P119" i="56"/>
  <c r="P233" s="1"/>
  <c r="V234" i="46"/>
  <c r="T119" i="56"/>
  <c r="T233" s="1"/>
  <c r="L234" i="46"/>
  <c r="J119" i="56"/>
  <c r="J233" s="1"/>
  <c r="T234" i="46"/>
  <c r="R119" i="56"/>
  <c r="R233" s="1"/>
  <c r="X234" i="46"/>
  <c r="V119" i="56"/>
  <c r="V233" s="1"/>
  <c r="T121" i="25"/>
  <c r="T272" s="1"/>
  <c r="U138" i="56"/>
  <c r="W121" i="25"/>
  <c r="W272" s="1"/>
  <c r="X138" i="56"/>
  <c r="M121" i="25"/>
  <c r="M272" s="1"/>
  <c r="N138" i="56"/>
  <c r="P121" i="25"/>
  <c r="P272" s="1"/>
  <c r="Q138" i="56"/>
  <c r="W138"/>
  <c r="V121" i="25"/>
  <c r="V272" s="1"/>
  <c r="L138" i="56"/>
  <c r="K121" i="25"/>
  <c r="K272" s="1"/>
  <c r="I138" i="56"/>
  <c r="H121" i="25"/>
  <c r="H272" s="1"/>
  <c r="E138" i="56"/>
  <c r="D121" i="25"/>
  <c r="AC138" i="46"/>
  <c r="CO138" s="1"/>
  <c r="U121" i="25"/>
  <c r="U272" s="1"/>
  <c r="V138" i="56"/>
  <c r="E121" i="25"/>
  <c r="E272" s="1"/>
  <c r="F138" i="56"/>
  <c r="N375" i="64"/>
  <c r="N302"/>
  <c r="N229"/>
  <c r="N521"/>
  <c r="N159"/>
  <c r="N89"/>
  <c r="N19"/>
  <c r="N448"/>
  <c r="O19"/>
  <c r="O302"/>
  <c r="O521"/>
  <c r="O229"/>
  <c r="O375"/>
  <c r="O448"/>
  <c r="O159"/>
  <c r="O89"/>
  <c r="U375"/>
  <c r="U89"/>
  <c r="U302"/>
  <c r="U448"/>
  <c r="U521"/>
  <c r="U159"/>
  <c r="U229"/>
  <c r="U19"/>
  <c r="M302"/>
  <c r="M448"/>
  <c r="M19"/>
  <c r="M89"/>
  <c r="M375"/>
  <c r="M229"/>
  <c r="M521"/>
  <c r="M159"/>
  <c r="P302"/>
  <c r="P159"/>
  <c r="P448"/>
  <c r="P521"/>
  <c r="P89"/>
  <c r="P229"/>
  <c r="P375"/>
  <c r="P19"/>
  <c r="R448"/>
  <c r="R159"/>
  <c r="R375"/>
  <c r="R229"/>
  <c r="R302"/>
  <c r="R89"/>
  <c r="R19"/>
  <c r="R521"/>
  <c r="W302"/>
  <c r="W19"/>
  <c r="W89"/>
  <c r="W521"/>
  <c r="W448"/>
  <c r="W375"/>
  <c r="W229"/>
  <c r="W159"/>
  <c r="AA590"/>
  <c r="G159"/>
  <c r="G521"/>
  <c r="G89"/>
  <c r="G302"/>
  <c r="G19"/>
  <c r="G229"/>
  <c r="G375"/>
  <c r="G448"/>
  <c r="T19"/>
  <c r="T448"/>
  <c r="T375"/>
  <c r="T89"/>
  <c r="T159"/>
  <c r="T229"/>
  <c r="T521"/>
  <c r="T302"/>
  <c r="K89"/>
  <c r="K229"/>
  <c r="K19"/>
  <c r="K448"/>
  <c r="K521"/>
  <c r="K302"/>
  <c r="K375"/>
  <c r="K159"/>
  <c r="H448"/>
  <c r="H521"/>
  <c r="H302"/>
  <c r="H19"/>
  <c r="H89"/>
  <c r="H159"/>
  <c r="H229"/>
  <c r="H375"/>
  <c r="V454"/>
  <c r="V165"/>
  <c r="V235"/>
  <c r="V527"/>
  <c r="V381"/>
  <c r="V95"/>
  <c r="V25"/>
  <c r="V308"/>
  <c r="I308"/>
  <c r="I381"/>
  <c r="I454"/>
  <c r="I235"/>
  <c r="I25"/>
  <c r="I527"/>
  <c r="I165"/>
  <c r="I95"/>
  <c r="R381"/>
  <c r="R454"/>
  <c r="R235"/>
  <c r="R25"/>
  <c r="R308"/>
  <c r="R95"/>
  <c r="R165"/>
  <c r="R527"/>
  <c r="O527"/>
  <c r="O25"/>
  <c r="O95"/>
  <c r="O165"/>
  <c r="O235"/>
  <c r="O308"/>
  <c r="O381"/>
  <c r="O454"/>
  <c r="N235"/>
  <c r="N95"/>
  <c r="N381"/>
  <c r="N165"/>
  <c r="N527"/>
  <c r="N308"/>
  <c r="N454"/>
  <c r="N25"/>
  <c r="G381"/>
  <c r="G527"/>
  <c r="G95"/>
  <c r="G25"/>
  <c r="AA25" s="1"/>
  <c r="AA596"/>
  <c r="G165"/>
  <c r="AA165" s="1"/>
  <c r="G308"/>
  <c r="G235"/>
  <c r="G454"/>
  <c r="E27" i="56"/>
  <c r="D27" s="1"/>
  <c r="K27" i="44" s="1"/>
  <c r="L27" s="1"/>
  <c r="AC27" i="46"/>
  <c r="CO27" s="1"/>
  <c r="L235" i="64"/>
  <c r="L95"/>
  <c r="L308"/>
  <c r="L25"/>
  <c r="L527"/>
  <c r="L165"/>
  <c r="L454"/>
  <c r="L381"/>
  <c r="AA601"/>
  <c r="G170"/>
  <c r="G100"/>
  <c r="G30"/>
  <c r="G386"/>
  <c r="G532"/>
  <c r="G459"/>
  <c r="G240"/>
  <c r="G313"/>
  <c r="R42" i="25"/>
  <c r="S32" i="56"/>
  <c r="R55" i="69" s="1"/>
  <c r="R313" i="64"/>
  <c r="R532"/>
  <c r="R170"/>
  <c r="R459"/>
  <c r="R30"/>
  <c r="R386"/>
  <c r="R100"/>
  <c r="R240"/>
  <c r="O42" i="25"/>
  <c r="P32" i="56"/>
  <c r="O55" i="69" s="1"/>
  <c r="X32" i="56"/>
  <c r="W55" i="69" s="1"/>
  <c r="W42" i="25"/>
  <c r="U42"/>
  <c r="V32" i="56"/>
  <c r="U55" i="69" s="1"/>
  <c r="D42" i="25"/>
  <c r="E32" i="56"/>
  <c r="AC32" i="46"/>
  <c r="CO32" s="1"/>
  <c r="M313" i="64"/>
  <c r="M170"/>
  <c r="M386"/>
  <c r="M30"/>
  <c r="M240"/>
  <c r="M100"/>
  <c r="M459"/>
  <c r="M532"/>
  <c r="K386"/>
  <c r="K30"/>
  <c r="K313"/>
  <c r="K459"/>
  <c r="K240"/>
  <c r="K170"/>
  <c r="K532"/>
  <c r="K100"/>
  <c r="J32" i="56"/>
  <c r="I55" i="69" s="1"/>
  <c r="I42" i="25"/>
  <c r="L313" i="64"/>
  <c r="L170"/>
  <c r="L532"/>
  <c r="L459"/>
  <c r="L240"/>
  <c r="L30"/>
  <c r="L386"/>
  <c r="L100"/>
  <c r="W30"/>
  <c r="T63" i="69" s="1"/>
  <c r="W532" i="64"/>
  <c r="W313"/>
  <c r="W240"/>
  <c r="W386"/>
  <c r="W170"/>
  <c r="W459"/>
  <c r="W100"/>
  <c r="K32" i="56"/>
  <c r="J55" i="69" s="1"/>
  <c r="J42" i="25"/>
  <c r="S459" i="64"/>
  <c r="S100"/>
  <c r="S170"/>
  <c r="S240"/>
  <c r="S30"/>
  <c r="P63" i="69" s="1"/>
  <c r="S386" i="64"/>
  <c r="S313"/>
  <c r="P17" i="69" s="1"/>
  <c r="S532" i="64"/>
  <c r="P532"/>
  <c r="P459"/>
  <c r="P30"/>
  <c r="P313"/>
  <c r="P100"/>
  <c r="P170"/>
  <c r="P240"/>
  <c r="P386"/>
  <c r="N42" i="25"/>
  <c r="O32" i="56"/>
  <c r="N55" i="69" s="1"/>
  <c r="J240" i="64"/>
  <c r="J459"/>
  <c r="J30"/>
  <c r="J313"/>
  <c r="J170"/>
  <c r="J386"/>
  <c r="J100"/>
  <c r="J532"/>
  <c r="N313"/>
  <c r="N170"/>
  <c r="N30"/>
  <c r="N100"/>
  <c r="N532"/>
  <c r="N386"/>
  <c r="N240"/>
  <c r="N459"/>
  <c r="H32" i="56"/>
  <c r="G55" i="69" s="1"/>
  <c r="G42" i="25"/>
  <c r="W32" i="56"/>
  <c r="V55" i="69" s="1"/>
  <c r="V42" i="25"/>
  <c r="G63" i="69" l="1"/>
  <c r="V248" i="56"/>
  <c r="G62" i="69"/>
  <c r="T62"/>
  <c r="R16"/>
  <c r="I62"/>
  <c r="W16"/>
  <c r="Q59"/>
  <c r="Q13"/>
  <c r="T13"/>
  <c r="F13"/>
  <c r="V13"/>
  <c r="AA98" i="64"/>
  <c r="L17" i="69"/>
  <c r="S63"/>
  <c r="Q63"/>
  <c r="F17"/>
  <c r="C43" i="72"/>
  <c r="T12" i="69"/>
  <c r="J12"/>
  <c r="H12"/>
  <c r="M58"/>
  <c r="S59"/>
  <c r="P59"/>
  <c r="K13"/>
  <c r="AA322" i="64"/>
  <c r="AA251"/>
  <c r="AA543"/>
  <c r="R14" i="69"/>
  <c r="M14"/>
  <c r="M60"/>
  <c r="Q14"/>
  <c r="V60"/>
  <c r="O60"/>
  <c r="T14"/>
  <c r="G60"/>
  <c r="D32" i="56"/>
  <c r="K32" i="44" s="1"/>
  <c r="L32" s="1"/>
  <c r="D55" i="69"/>
  <c r="C55" s="1"/>
  <c r="AA313" i="64"/>
  <c r="D17" i="69"/>
  <c r="T237" i="56"/>
  <c r="S92" i="47"/>
  <c r="O237" i="56"/>
  <c r="N92" i="47"/>
  <c r="G92"/>
  <c r="H237" i="56"/>
  <c r="M92" i="47"/>
  <c r="N237" i="56"/>
  <c r="R92" i="47"/>
  <c r="S237" i="56"/>
  <c r="U92" i="47"/>
  <c r="V237" i="56"/>
  <c r="D13" i="71"/>
  <c r="AA329" i="64"/>
  <c r="D16" i="75"/>
  <c r="D52"/>
  <c r="D45" i="71"/>
  <c r="AA46" i="64"/>
  <c r="U39" i="71"/>
  <c r="U61" i="70"/>
  <c r="N16" i="75"/>
  <c r="N13" i="71"/>
  <c r="G52" i="75"/>
  <c r="G45" i="71"/>
  <c r="O45"/>
  <c r="O52" i="75"/>
  <c r="O16"/>
  <c r="O13" i="71"/>
  <c r="M13"/>
  <c r="M16" i="75"/>
  <c r="F45" i="71"/>
  <c r="F52" i="75"/>
  <c r="I13" i="71"/>
  <c r="I16" i="75"/>
  <c r="T61" i="70"/>
  <c r="T39" i="71"/>
  <c r="U45"/>
  <c r="U52" i="75"/>
  <c r="H45" i="71"/>
  <c r="H52" i="75"/>
  <c r="H16"/>
  <c r="H13" i="71"/>
  <c r="L50" i="69"/>
  <c r="M246" i="56"/>
  <c r="G246"/>
  <c r="F50" i="69"/>
  <c r="J50"/>
  <c r="K246" i="56"/>
  <c r="W51" i="69"/>
  <c r="W78"/>
  <c r="D40" i="56"/>
  <c r="K40" i="44" s="1"/>
  <c r="L40" s="1"/>
  <c r="D78" i="69"/>
  <c r="D51"/>
  <c r="E248" i="56"/>
  <c r="D22"/>
  <c r="CO22" i="46"/>
  <c r="AA249"/>
  <c r="F80" i="25"/>
  <c r="C64" i="74"/>
  <c r="D62" i="75"/>
  <c r="C62" s="1"/>
  <c r="R55" i="71"/>
  <c r="R56" i="70"/>
  <c r="I55" i="71"/>
  <c r="I56" i="70"/>
  <c r="J55" i="71"/>
  <c r="J56" i="70"/>
  <c r="T55" i="71"/>
  <c r="T56" i="70"/>
  <c r="O231" i="56"/>
  <c r="N111" i="47"/>
  <c r="N184" i="25"/>
  <c r="AA232" i="46"/>
  <c r="CO139"/>
  <c r="K184" i="25"/>
  <c r="L231" i="56"/>
  <c r="K111" i="47"/>
  <c r="O183" i="25"/>
  <c r="O313" s="1"/>
  <c r="O110" i="47"/>
  <c r="L183" i="25"/>
  <c r="L313" s="1"/>
  <c r="L110" i="47"/>
  <c r="J183" i="25"/>
  <c r="J313" s="1"/>
  <c r="J110" i="47"/>
  <c r="F110"/>
  <c r="F183" i="25"/>
  <c r="F313" s="1"/>
  <c r="Q110" i="47"/>
  <c r="Q183" i="25"/>
  <c r="Q313" s="1"/>
  <c r="I183"/>
  <c r="I313" s="1"/>
  <c r="I110" i="47"/>
  <c r="R110"/>
  <c r="R183" i="25"/>
  <c r="R313" s="1"/>
  <c r="AA234" i="46"/>
  <c r="CO119"/>
  <c r="E233" i="56"/>
  <c r="D119"/>
  <c r="C45" i="25"/>
  <c r="F57" i="36" s="1"/>
  <c r="P237" i="56"/>
  <c r="O92" i="47"/>
  <c r="M237" i="56"/>
  <c r="L92" i="47"/>
  <c r="R237" i="56"/>
  <c r="Q92" i="47"/>
  <c r="D92"/>
  <c r="D59" i="56"/>
  <c r="E237"/>
  <c r="T52" i="75"/>
  <c r="T45" i="71"/>
  <c r="Q13"/>
  <c r="Q16" i="75"/>
  <c r="G61" i="70"/>
  <c r="G39" i="71"/>
  <c r="K45"/>
  <c r="K52" i="75"/>
  <c r="J45" i="71"/>
  <c r="J52" i="75"/>
  <c r="V16"/>
  <c r="V13" i="71"/>
  <c r="V52" i="75"/>
  <c r="V45" i="71"/>
  <c r="I39"/>
  <c r="I61" i="70"/>
  <c r="S52" i="75"/>
  <c r="S45" i="71"/>
  <c r="E16" i="75"/>
  <c r="E13" i="71"/>
  <c r="W13"/>
  <c r="W16" i="75"/>
  <c r="I246" i="56"/>
  <c r="H50" i="69"/>
  <c r="CO36" i="46"/>
  <c r="AA247"/>
  <c r="K50" i="69"/>
  <c r="L246" i="56"/>
  <c r="J78" i="69"/>
  <c r="J79" s="1"/>
  <c r="J51"/>
  <c r="I51"/>
  <c r="I78"/>
  <c r="I79" s="1"/>
  <c r="C127" i="25"/>
  <c r="C280" s="1"/>
  <c r="D280"/>
  <c r="Q56" i="70"/>
  <c r="Q55" i="71"/>
  <c r="P56" i="70"/>
  <c r="P55" i="71"/>
  <c r="O55"/>
  <c r="O56" i="70"/>
  <c r="N56"/>
  <c r="N55" i="71"/>
  <c r="M56" i="70"/>
  <c r="M55" i="71"/>
  <c r="L80" i="25"/>
  <c r="H231" i="56"/>
  <c r="G184" i="25"/>
  <c r="G111" i="47"/>
  <c r="V111"/>
  <c r="W231" i="56"/>
  <c r="V184" i="25"/>
  <c r="W111" i="47"/>
  <c r="X231" i="56"/>
  <c r="W184" i="25"/>
  <c r="P111" i="47"/>
  <c r="P184" i="25"/>
  <c r="Q231" i="56"/>
  <c r="V231"/>
  <c r="U184" i="25"/>
  <c r="U111" i="47"/>
  <c r="I111"/>
  <c r="J231" i="56"/>
  <c r="I184" i="25"/>
  <c r="I15" i="71"/>
  <c r="I18" i="75"/>
  <c r="K47" i="71"/>
  <c r="K54" i="75"/>
  <c r="U47" i="71"/>
  <c r="U54" i="75"/>
  <c r="U15" i="71"/>
  <c r="U18" i="75"/>
  <c r="D47" i="71"/>
  <c r="D54" i="75"/>
  <c r="AA54" i="64"/>
  <c r="O63" i="70"/>
  <c r="O41" i="71"/>
  <c r="O54" i="75"/>
  <c r="O47" i="71"/>
  <c r="W47"/>
  <c r="W54" i="75"/>
  <c r="M63" i="70"/>
  <c r="M41" i="71"/>
  <c r="R15"/>
  <c r="R18" i="75"/>
  <c r="R47" i="71"/>
  <c r="R54" i="75"/>
  <c r="T54"/>
  <c r="T47" i="71"/>
  <c r="F15"/>
  <c r="F18" i="75"/>
  <c r="M47" i="71"/>
  <c r="M54" i="75"/>
  <c r="L47" i="71"/>
  <c r="L54" i="75"/>
  <c r="G54"/>
  <c r="G47" i="71"/>
  <c r="N56"/>
  <c r="N57" i="70"/>
  <c r="H228" i="56"/>
  <c r="G53" i="71"/>
  <c r="G54" i="70"/>
  <c r="U60" i="75"/>
  <c r="U64" s="1"/>
  <c r="U66" i="74"/>
  <c r="U54" i="70"/>
  <c r="U53" i="71"/>
  <c r="V228" i="56"/>
  <c r="M54" i="70"/>
  <c r="M53" i="71"/>
  <c r="N228" i="56"/>
  <c r="Q66" i="74"/>
  <c r="Q60" i="75"/>
  <c r="Q64" s="1"/>
  <c r="T60" i="36"/>
  <c r="Y149" i="46" s="1"/>
  <c r="C61" i="25"/>
  <c r="D60" i="36"/>
  <c r="E228" i="56"/>
  <c r="D54" i="70"/>
  <c r="D42" i="56"/>
  <c r="D53" i="71"/>
  <c r="F60" i="36"/>
  <c r="K149" i="46" s="1"/>
  <c r="D55" i="56"/>
  <c r="K55" i="44" s="1"/>
  <c r="L55" s="1"/>
  <c r="D42" i="70"/>
  <c r="C50" i="74"/>
  <c r="D69" i="75"/>
  <c r="C69" s="1"/>
  <c r="D16" i="70"/>
  <c r="AA336" i="64"/>
  <c r="D18" i="74"/>
  <c r="D48" i="70"/>
  <c r="D56" i="74"/>
  <c r="AA53" i="64"/>
  <c r="N48" i="70"/>
  <c r="N56" i="74"/>
  <c r="R18"/>
  <c r="R16" i="70"/>
  <c r="O18" i="74"/>
  <c r="O16" i="70"/>
  <c r="P56" i="74"/>
  <c r="P48" i="70"/>
  <c r="W48"/>
  <c r="W56" i="74"/>
  <c r="F18"/>
  <c r="F16" i="70"/>
  <c r="F48"/>
  <c r="F56" i="74"/>
  <c r="V16" i="70"/>
  <c r="V18" i="74"/>
  <c r="D16" i="69"/>
  <c r="AA310" i="64"/>
  <c r="AA27"/>
  <c r="D62" i="69"/>
  <c r="D12" i="65"/>
  <c r="AA338" i="64"/>
  <c r="D13" i="73"/>
  <c r="D46" i="65"/>
  <c r="AA55" i="64"/>
  <c r="D44" i="73"/>
  <c r="K13"/>
  <c r="K12" i="65"/>
  <c r="K46"/>
  <c r="K44" i="73"/>
  <c r="K45" s="1"/>
  <c r="F13"/>
  <c r="F12" i="65"/>
  <c r="CO57" i="46"/>
  <c r="AA243"/>
  <c r="G44" i="73"/>
  <c r="G45" s="1"/>
  <c r="G46" i="65"/>
  <c r="U13" i="73"/>
  <c r="U12" i="65"/>
  <c r="P46"/>
  <c r="P44" i="73"/>
  <c r="P45" s="1"/>
  <c r="V44"/>
  <c r="V45" s="1"/>
  <c r="V46" i="65"/>
  <c r="H12"/>
  <c r="H13" i="73"/>
  <c r="S242" i="56"/>
  <c r="R45" i="65"/>
  <c r="G242" i="56"/>
  <c r="F45" i="65"/>
  <c r="R46"/>
  <c r="R44" i="73"/>
  <c r="R45" s="1"/>
  <c r="R13"/>
  <c r="R12" i="65"/>
  <c r="W242" i="56"/>
  <c r="V45" i="65"/>
  <c r="Q15" i="70"/>
  <c r="Q17" i="74"/>
  <c r="Q55"/>
  <c r="Q47" i="70"/>
  <c r="V55" i="74"/>
  <c r="V47" i="70"/>
  <c r="O17" i="74"/>
  <c r="O15" i="70"/>
  <c r="M47"/>
  <c r="M55" i="74"/>
  <c r="M15" i="70"/>
  <c r="M17" i="74"/>
  <c r="D68" i="75"/>
  <c r="C68" s="1"/>
  <c r="C49" i="74"/>
  <c r="L47" i="70"/>
  <c r="L55" i="74"/>
  <c r="E15" i="70"/>
  <c r="E17" i="74"/>
  <c r="E55"/>
  <c r="E47" i="70"/>
  <c r="W55" i="74"/>
  <c r="W47" i="70"/>
  <c r="S17" i="74"/>
  <c r="S15" i="70"/>
  <c r="J17" i="74"/>
  <c r="J15" i="70"/>
  <c r="J55" i="74"/>
  <c r="J47" i="70"/>
  <c r="F54" i="71"/>
  <c r="F55" i="70"/>
  <c r="R54" i="71"/>
  <c r="R55" i="70"/>
  <c r="V54" i="71"/>
  <c r="V55" i="70"/>
  <c r="I54" i="71"/>
  <c r="I55" i="70"/>
  <c r="N16" i="74"/>
  <c r="N14" i="70"/>
  <c r="G16" i="74"/>
  <c r="G14" i="70"/>
  <c r="G54" i="74"/>
  <c r="G46" i="70"/>
  <c r="H46"/>
  <c r="H54" i="74"/>
  <c r="U16"/>
  <c r="U14" i="70"/>
  <c r="U54" i="74"/>
  <c r="U46" i="70"/>
  <c r="L14"/>
  <c r="L16" i="74"/>
  <c r="T14" i="70"/>
  <c r="T16" i="74"/>
  <c r="H47" i="71"/>
  <c r="H54" i="75"/>
  <c r="N63" i="70"/>
  <c r="N41" i="71"/>
  <c r="K63" i="70"/>
  <c r="K41" i="71"/>
  <c r="S18" i="75"/>
  <c r="S15" i="71"/>
  <c r="E47"/>
  <c r="E54" i="75"/>
  <c r="E18"/>
  <c r="E15" i="71"/>
  <c r="N15"/>
  <c r="N18" i="75"/>
  <c r="Q54"/>
  <c r="Q47" i="71"/>
  <c r="F63" i="70"/>
  <c r="F41" i="71"/>
  <c r="Q41"/>
  <c r="Q63" i="70"/>
  <c r="H56" i="71"/>
  <c r="H57" i="70"/>
  <c r="R57"/>
  <c r="R56" i="71"/>
  <c r="V57" i="70"/>
  <c r="V56" i="71"/>
  <c r="W56"/>
  <c r="W57" i="70"/>
  <c r="P56" i="71"/>
  <c r="P57" i="70"/>
  <c r="F228" i="56"/>
  <c r="E54" i="70"/>
  <c r="E53" i="71"/>
  <c r="S60" i="36"/>
  <c r="X149" i="46" s="1"/>
  <c r="O53" i="71"/>
  <c r="P228" i="56"/>
  <c r="O54" i="70"/>
  <c r="L228" i="56"/>
  <c r="K53" i="71"/>
  <c r="K54" i="70"/>
  <c r="K60" i="36"/>
  <c r="P149" i="46" s="1"/>
  <c r="M228" i="56"/>
  <c r="L53" i="71"/>
  <c r="L54" i="70"/>
  <c r="L60" i="36"/>
  <c r="Q149" i="46" s="1"/>
  <c r="N60" i="36"/>
  <c r="S149" i="46" s="1"/>
  <c r="J54" i="70"/>
  <c r="K228" i="56"/>
  <c r="J53" i="71"/>
  <c r="H60" i="36"/>
  <c r="M149" i="46" s="1"/>
  <c r="P53" i="71"/>
  <c r="Q228" i="56"/>
  <c r="P54" i="70"/>
  <c r="P60" i="36"/>
  <c r="U149" i="46" s="1"/>
  <c r="W60" i="36"/>
  <c r="AB149" i="46" s="1"/>
  <c r="W60" i="75"/>
  <c r="W64" s="1"/>
  <c r="W66" i="74"/>
  <c r="I66"/>
  <c r="I60" i="75"/>
  <c r="I64" s="1"/>
  <c r="V54" i="70"/>
  <c r="V53" i="71"/>
  <c r="W228" i="56"/>
  <c r="V60" i="36"/>
  <c r="AA149" i="46" s="1"/>
  <c r="R60" i="36"/>
  <c r="W149" i="46" s="1"/>
  <c r="I48" i="70"/>
  <c r="I56" i="74"/>
  <c r="I16" i="70"/>
  <c r="I18" i="74"/>
  <c r="U48" i="70"/>
  <c r="U56" i="74"/>
  <c r="U16" i="70"/>
  <c r="U18" i="74"/>
  <c r="T16" i="70"/>
  <c r="T18" i="74"/>
  <c r="E56"/>
  <c r="E48" i="70"/>
  <c r="E18" i="74"/>
  <c r="E16" i="70"/>
  <c r="J48"/>
  <c r="J56" i="74"/>
  <c r="S56"/>
  <c r="S48" i="70"/>
  <c r="S18" i="74"/>
  <c r="S16" i="70"/>
  <c r="L48"/>
  <c r="L56" i="74"/>
  <c r="M16" i="70"/>
  <c r="M18" i="74"/>
  <c r="M48" i="70"/>
  <c r="M56" i="74"/>
  <c r="D29" i="56"/>
  <c r="K29" i="44" s="1"/>
  <c r="L29" s="1"/>
  <c r="D54" i="69"/>
  <c r="C54" s="1"/>
  <c r="L46" i="65"/>
  <c r="L44" i="73"/>
  <c r="L45" s="1"/>
  <c r="W45" i="65"/>
  <c r="X242" i="56"/>
  <c r="H242"/>
  <c r="G45" i="65"/>
  <c r="W44" i="73"/>
  <c r="W45" s="1"/>
  <c r="W46" i="65"/>
  <c r="P45"/>
  <c r="Q242" i="56"/>
  <c r="T45" i="65"/>
  <c r="U242" i="56"/>
  <c r="F242"/>
  <c r="E45" i="65"/>
  <c r="R242" i="56"/>
  <c r="Q45" i="65"/>
  <c r="Q46"/>
  <c r="Q44" i="73"/>
  <c r="Q45" s="1"/>
  <c r="Q12" i="65"/>
  <c r="Q13" i="73"/>
  <c r="J12" i="65"/>
  <c r="J13" i="73"/>
  <c r="O242" i="56"/>
  <c r="N45" i="65"/>
  <c r="J242" i="56"/>
  <c r="I45" i="65"/>
  <c r="N242" i="56"/>
  <c r="M45" i="65"/>
  <c r="I12"/>
  <c r="I13" i="73"/>
  <c r="I46" i="65"/>
  <c r="I44" i="73"/>
  <c r="I45" s="1"/>
  <c r="G47" i="70"/>
  <c r="G55" i="74"/>
  <c r="G17"/>
  <c r="G15" i="70"/>
  <c r="H47"/>
  <c r="H55" i="74"/>
  <c r="P47" i="70"/>
  <c r="P55" i="74"/>
  <c r="I15" i="70"/>
  <c r="I17" i="74"/>
  <c r="F17"/>
  <c r="F15" i="70"/>
  <c r="F47"/>
  <c r="F55" i="74"/>
  <c r="U55"/>
  <c r="U47" i="70"/>
  <c r="U17" i="74"/>
  <c r="U15" i="70"/>
  <c r="T15"/>
  <c r="T17" i="74"/>
  <c r="AA49" i="64"/>
  <c r="D47" i="70"/>
  <c r="D55" i="74"/>
  <c r="D15" i="70"/>
  <c r="AA332" i="64"/>
  <c r="D17" i="74"/>
  <c r="E234" i="56"/>
  <c r="D115"/>
  <c r="AA235" i="46"/>
  <c r="CO115"/>
  <c r="U55" i="70"/>
  <c r="U54" i="71"/>
  <c r="E54"/>
  <c r="E55" i="70"/>
  <c r="C63" i="74"/>
  <c r="D61" i="75"/>
  <c r="C61" s="1"/>
  <c r="L55" i="70"/>
  <c r="L54" i="71"/>
  <c r="E16" i="74"/>
  <c r="E14" i="70"/>
  <c r="W46"/>
  <c r="W54" i="74"/>
  <c r="AA45" i="64"/>
  <c r="D54" i="74"/>
  <c r="D46" i="70"/>
  <c r="K46"/>
  <c r="K54" i="74"/>
  <c r="F16"/>
  <c r="F14" i="70"/>
  <c r="I16" i="74"/>
  <c r="I14" i="70"/>
  <c r="J46"/>
  <c r="J54" i="74"/>
  <c r="J16"/>
  <c r="J14" i="70"/>
  <c r="M16" i="74"/>
  <c r="M14" i="70"/>
  <c r="Q14"/>
  <c r="Q16" i="74"/>
  <c r="D47" i="56"/>
  <c r="K47" i="44" s="1"/>
  <c r="L47" s="1"/>
  <c r="D40" i="70"/>
  <c r="D14" i="69"/>
  <c r="AA304" i="64"/>
  <c r="P52" i="69"/>
  <c r="Q240" i="56"/>
  <c r="I240"/>
  <c r="H52" i="69"/>
  <c r="Q52"/>
  <c r="R240" i="56"/>
  <c r="D58"/>
  <c r="E236"/>
  <c r="AA233" i="46"/>
  <c r="O50" i="69"/>
  <c r="O77"/>
  <c r="T77"/>
  <c r="T50"/>
  <c r="C47" i="25"/>
  <c r="AS47" s="1"/>
  <c r="D50"/>
  <c r="S50" i="69"/>
  <c r="S77"/>
  <c r="Q77"/>
  <c r="Q50"/>
  <c r="P15" i="75"/>
  <c r="P12" i="71"/>
  <c r="O45" i="75"/>
  <c r="O49" s="1"/>
  <c r="O93" s="1"/>
  <c r="O72" i="74"/>
  <c r="U44" i="71"/>
  <c r="U51" i="75"/>
  <c r="R38" i="71"/>
  <c r="R60" i="70"/>
  <c r="S247" i="56"/>
  <c r="H44" i="71"/>
  <c r="H51" i="75"/>
  <c r="H12" i="71"/>
  <c r="H15" i="75"/>
  <c r="F15"/>
  <c r="F12" i="71"/>
  <c r="I45" i="75"/>
  <c r="I49" s="1"/>
  <c r="I93" s="1"/>
  <c r="I72" i="74"/>
  <c r="H247" i="56"/>
  <c r="G60" i="70"/>
  <c r="G38" i="71"/>
  <c r="K72" i="74"/>
  <c r="K45" i="75"/>
  <c r="K49" s="1"/>
  <c r="K93" s="1"/>
  <c r="L247" i="56"/>
  <c r="K60" i="70"/>
  <c r="K38" i="71"/>
  <c r="J51" i="75"/>
  <c r="J44" i="71"/>
  <c r="M44"/>
  <c r="M51" i="75"/>
  <c r="L60" i="70"/>
  <c r="M247" i="56"/>
  <c r="L38" i="71"/>
  <c r="T72" i="74"/>
  <c r="T45" i="75"/>
  <c r="T49" s="1"/>
  <c r="T93" s="1"/>
  <c r="W15"/>
  <c r="W12" i="71"/>
  <c r="W51" i="75"/>
  <c r="W44" i="71"/>
  <c r="P45" i="75"/>
  <c r="P49" s="1"/>
  <c r="P93" s="1"/>
  <c r="P72" i="74"/>
  <c r="S44" i="71"/>
  <c r="S51" i="75"/>
  <c r="S12" i="71"/>
  <c r="S15" i="75"/>
  <c r="S60" i="70"/>
  <c r="T247" i="56"/>
  <c r="S38" i="71"/>
  <c r="V45" i="70"/>
  <c r="V53" i="74"/>
  <c r="V15"/>
  <c r="V13" i="70"/>
  <c r="U43"/>
  <c r="U59" i="71"/>
  <c r="U63" s="1"/>
  <c r="U66" i="75"/>
  <c r="U70" s="1"/>
  <c r="U51" i="74"/>
  <c r="T13" i="70"/>
  <c r="T15" i="74"/>
  <c r="I51"/>
  <c r="I95" s="1"/>
  <c r="I66" i="75"/>
  <c r="I70" s="1"/>
  <c r="N45" i="70"/>
  <c r="N53" i="74"/>
  <c r="K51"/>
  <c r="K95" s="1"/>
  <c r="K66" i="75"/>
  <c r="K70" s="1"/>
  <c r="H15" i="74"/>
  <c r="H13" i="70"/>
  <c r="J43"/>
  <c r="J59" i="71"/>
  <c r="J63" s="1"/>
  <c r="R45" i="70"/>
  <c r="R53" i="74"/>
  <c r="O15"/>
  <c r="O13" i="70"/>
  <c r="J45"/>
  <c r="J49" s="1"/>
  <c r="J53" i="74"/>
  <c r="J57" s="1"/>
  <c r="P45" i="70"/>
  <c r="P53" i="74"/>
  <c r="U13" i="70"/>
  <c r="U15" i="74"/>
  <c r="U53"/>
  <c r="U57" s="1"/>
  <c r="U45" i="70"/>
  <c r="U49" s="1"/>
  <c r="I15" i="74"/>
  <c r="I13" i="70"/>
  <c r="I62"/>
  <c r="I40" i="71"/>
  <c r="U17" i="75"/>
  <c r="U14" i="71"/>
  <c r="U46"/>
  <c r="U53" i="75"/>
  <c r="P40" i="71"/>
  <c r="P62" i="70"/>
  <c r="R46" i="71"/>
  <c r="R53" i="75"/>
  <c r="D47"/>
  <c r="C47" s="1"/>
  <c r="C70" i="74"/>
  <c r="S46" i="71"/>
  <c r="S53" i="75"/>
  <c r="G14" i="71"/>
  <c r="G17" i="75"/>
  <c r="G46" i="71"/>
  <c r="G53" i="75"/>
  <c r="I53"/>
  <c r="I46" i="71"/>
  <c r="K62" i="70"/>
  <c r="K40" i="71"/>
  <c r="M40"/>
  <c r="M62" i="70"/>
  <c r="V46" i="71"/>
  <c r="V53" i="75"/>
  <c r="N112" i="47"/>
  <c r="N63" s="1"/>
  <c r="N185" i="25"/>
  <c r="M185"/>
  <c r="M112" i="47"/>
  <c r="M63" s="1"/>
  <c r="L112"/>
  <c r="L63" s="1"/>
  <c r="L185" i="25"/>
  <c r="G185"/>
  <c r="G112" i="47"/>
  <c r="G63" s="1"/>
  <c r="S185" i="25"/>
  <c r="S112" i="47"/>
  <c r="S63" s="1"/>
  <c r="T185" i="25"/>
  <c r="T112" i="47"/>
  <c r="T63" s="1"/>
  <c r="O16" i="74"/>
  <c r="O14" i="70"/>
  <c r="P16" i="74"/>
  <c r="P14" i="70"/>
  <c r="R16" i="74"/>
  <c r="R14" i="70"/>
  <c r="W240" i="56"/>
  <c r="V52" i="69"/>
  <c r="D52"/>
  <c r="E240" i="56"/>
  <c r="D23"/>
  <c r="J52" i="69"/>
  <c r="K240" i="56"/>
  <c r="G52" i="69"/>
  <c r="H240" i="56"/>
  <c r="N240"/>
  <c r="M52" i="69"/>
  <c r="AA301" i="64"/>
  <c r="G341"/>
  <c r="G366" s="1"/>
  <c r="I192" i="46" s="1"/>
  <c r="G198" i="64"/>
  <c r="G222" s="1"/>
  <c r="AA158"/>
  <c r="AA228"/>
  <c r="G268"/>
  <c r="G292" s="1"/>
  <c r="I82" i="46" s="1"/>
  <c r="P77" i="69"/>
  <c r="P50"/>
  <c r="W77"/>
  <c r="W79" s="1"/>
  <c r="W50"/>
  <c r="V50"/>
  <c r="V77"/>
  <c r="U50"/>
  <c r="U77"/>
  <c r="V60" i="70"/>
  <c r="W247" i="56"/>
  <c r="V38" i="71"/>
  <c r="F45" i="75"/>
  <c r="F49" s="1"/>
  <c r="F93" s="1"/>
  <c r="F72" i="74"/>
  <c r="L15" i="75"/>
  <c r="L12" i="71"/>
  <c r="W60" i="70"/>
  <c r="X247" i="56"/>
  <c r="W38" i="71"/>
  <c r="D44"/>
  <c r="D51" i="75"/>
  <c r="AA42" i="64"/>
  <c r="D12" i="71"/>
  <c r="D15" i="75"/>
  <c r="AA325" i="64"/>
  <c r="Q72" i="74"/>
  <c r="Q45" i="75"/>
  <c r="Q49" s="1"/>
  <c r="Q93" s="1"/>
  <c r="AA248" i="46"/>
  <c r="CO44"/>
  <c r="D45" i="75"/>
  <c r="C68" i="74"/>
  <c r="D72"/>
  <c r="D60" i="70"/>
  <c r="D44" i="56"/>
  <c r="E247"/>
  <c r="D38" i="71"/>
  <c r="R12"/>
  <c r="R15" i="75"/>
  <c r="K51"/>
  <c r="K44" i="71"/>
  <c r="U60" i="70"/>
  <c r="U38" i="71"/>
  <c r="V247" i="56"/>
  <c r="E38" i="71"/>
  <c r="F247" i="56"/>
  <c r="E60" i="70"/>
  <c r="I12" i="71"/>
  <c r="I15" i="75"/>
  <c r="J38" i="71"/>
  <c r="K247" i="56"/>
  <c r="J60" i="70"/>
  <c r="M60"/>
  <c r="M38" i="71"/>
  <c r="N247" i="56"/>
  <c r="Q12" i="71"/>
  <c r="Q15" i="75"/>
  <c r="H38" i="71"/>
  <c r="H60" i="70"/>
  <c r="I247" i="56"/>
  <c r="H43" i="70"/>
  <c r="H87" s="1"/>
  <c r="H59" i="71"/>
  <c r="H63" s="1"/>
  <c r="M45" i="70"/>
  <c r="M53" i="74"/>
  <c r="C47"/>
  <c r="D51"/>
  <c r="D66" i="75"/>
  <c r="S53" i="74"/>
  <c r="S45" i="70"/>
  <c r="E43"/>
  <c r="E87" s="1"/>
  <c r="E59" i="71"/>
  <c r="E63" s="1"/>
  <c r="W53" i="74"/>
  <c r="W57" s="1"/>
  <c r="W45" i="70"/>
  <c r="W49" s="1"/>
  <c r="L66" i="75"/>
  <c r="L70" s="1"/>
  <c r="L51" i="74"/>
  <c r="N59" i="71"/>
  <c r="N63" s="1"/>
  <c r="N43" i="70"/>
  <c r="L53" i="74"/>
  <c r="L45" i="70"/>
  <c r="L13"/>
  <c r="L15" i="74"/>
  <c r="G66" i="75"/>
  <c r="G70" s="1"/>
  <c r="G51" i="74"/>
  <c r="G95" s="1"/>
  <c r="Q51"/>
  <c r="Q95" s="1"/>
  <c r="Q66" i="75"/>
  <c r="Q70" s="1"/>
  <c r="O51" i="74"/>
  <c r="O95" s="1"/>
  <c r="O66" i="75"/>
  <c r="O70" s="1"/>
  <c r="F53" i="74"/>
  <c r="F45" i="70"/>
  <c r="V51" i="74"/>
  <c r="V95" s="1"/>
  <c r="V66" i="75"/>
  <c r="V70" s="1"/>
  <c r="V43" i="70"/>
  <c r="V87" s="1"/>
  <c r="V59" i="71"/>
  <c r="V63" s="1"/>
  <c r="K53" i="74"/>
  <c r="K45" i="70"/>
  <c r="K13"/>
  <c r="K15" i="74"/>
  <c r="T59" i="71"/>
  <c r="T63" s="1"/>
  <c r="T43" i="70"/>
  <c r="T87" s="1"/>
  <c r="P59" i="71"/>
  <c r="P63" s="1"/>
  <c r="P43" i="70"/>
  <c r="P66" i="75"/>
  <c r="P70" s="1"/>
  <c r="P51" i="74"/>
  <c r="P95" s="1"/>
  <c r="E13" i="70"/>
  <c r="E15" i="74"/>
  <c r="E17" i="75"/>
  <c r="E14" i="71"/>
  <c r="E46"/>
  <c r="E53" i="75"/>
  <c r="H62" i="70"/>
  <c r="H40" i="71"/>
  <c r="M46"/>
  <c r="M53" i="75"/>
  <c r="F62" i="70"/>
  <c r="F40" i="71"/>
  <c r="J62" i="70"/>
  <c r="J40" i="71"/>
  <c r="N46"/>
  <c r="N53" i="75"/>
  <c r="J14" i="71"/>
  <c r="J17" i="75"/>
  <c r="K17"/>
  <c r="K14" i="71"/>
  <c r="O14"/>
  <c r="O17" i="75"/>
  <c r="AA50" i="64"/>
  <c r="D53" i="75"/>
  <c r="D46" i="71"/>
  <c r="D14"/>
  <c r="AA333" i="64"/>
  <c r="D17" i="75"/>
  <c r="E40" i="71"/>
  <c r="E62" i="70"/>
  <c r="N40" i="71"/>
  <c r="N62" i="70"/>
  <c r="P112" i="47"/>
  <c r="P63" s="1"/>
  <c r="P185" i="25"/>
  <c r="J112" i="47"/>
  <c r="J63" s="1"/>
  <c r="J185" i="25"/>
  <c r="Q112" i="47"/>
  <c r="Q63" s="1"/>
  <c r="Q185" i="25"/>
  <c r="E112" i="47"/>
  <c r="E63" s="1"/>
  <c r="E185" i="25"/>
  <c r="R112" i="47"/>
  <c r="R63" s="1"/>
  <c r="R185" i="25"/>
  <c r="I185"/>
  <c r="I112" i="47"/>
  <c r="I63" s="1"/>
  <c r="T17" i="69"/>
  <c r="AA386" i="64"/>
  <c r="AA100"/>
  <c r="AA235"/>
  <c r="AA448"/>
  <c r="AA521"/>
  <c r="K57" i="36"/>
  <c r="AA197" i="64"/>
  <c r="AA559"/>
  <c r="AA413"/>
  <c r="W12" i="69"/>
  <c r="E58"/>
  <c r="AA244" i="64"/>
  <c r="AA104"/>
  <c r="AA390"/>
  <c r="S12" i="69"/>
  <c r="P58"/>
  <c r="U12"/>
  <c r="G59"/>
  <c r="R13"/>
  <c r="L59"/>
  <c r="AA540" i="64"/>
  <c r="AA394"/>
  <c r="AA178"/>
  <c r="AA108"/>
  <c r="O59" i="69"/>
  <c r="I248" i="56"/>
  <c r="N43" i="25"/>
  <c r="R43"/>
  <c r="AA28" i="64"/>
  <c r="AA457"/>
  <c r="E17" i="69"/>
  <c r="N17"/>
  <c r="R17"/>
  <c r="W63"/>
  <c r="F63"/>
  <c r="Q57" i="36"/>
  <c r="N58" i="69"/>
  <c r="I12"/>
  <c r="I58"/>
  <c r="M12"/>
  <c r="P13"/>
  <c r="H13"/>
  <c r="W59"/>
  <c r="I13"/>
  <c r="H248" i="56"/>
  <c r="N248"/>
  <c r="S248"/>
  <c r="AA303" i="64"/>
  <c r="AA20"/>
  <c r="AA230"/>
  <c r="T248" i="56"/>
  <c r="AA48" i="64"/>
  <c r="AA331"/>
  <c r="AA258"/>
  <c r="AA550"/>
  <c r="G43" i="25"/>
  <c r="E43"/>
  <c r="L43"/>
  <c r="D31" i="56"/>
  <c r="K31" i="44" s="1"/>
  <c r="L31" s="1"/>
  <c r="F43" i="25"/>
  <c r="AA385" i="64"/>
  <c r="AA531"/>
  <c r="AA312"/>
  <c r="AA169"/>
  <c r="U43" i="25"/>
  <c r="M43"/>
  <c r="J43"/>
  <c r="AA483" i="64"/>
  <c r="AA264"/>
  <c r="AA194"/>
  <c r="M78" i="25"/>
  <c r="O78"/>
  <c r="S56"/>
  <c r="D56"/>
  <c r="L56"/>
  <c r="R56"/>
  <c r="AA123" i="64"/>
  <c r="AA555"/>
  <c r="F16" i="69"/>
  <c r="S62"/>
  <c r="S16"/>
  <c r="AA411" i="64"/>
  <c r="AA265"/>
  <c r="N66" i="25"/>
  <c r="N68" s="1"/>
  <c r="P66"/>
  <c r="H66"/>
  <c r="W66"/>
  <c r="AA113" i="64"/>
  <c r="AA472"/>
  <c r="AA545"/>
  <c r="AA43"/>
  <c r="K78" i="25"/>
  <c r="U78"/>
  <c r="T78"/>
  <c r="T80" s="1"/>
  <c r="H78"/>
  <c r="H80" s="1"/>
  <c r="Q78"/>
  <c r="I78"/>
  <c r="D78"/>
  <c r="S78"/>
  <c r="F56"/>
  <c r="G56"/>
  <c r="T56"/>
  <c r="AA37" i="64"/>
  <c r="AA466"/>
  <c r="AA539"/>
  <c r="AA247"/>
  <c r="AA177"/>
  <c r="I56" i="25"/>
  <c r="V56"/>
  <c r="AA396" i="64"/>
  <c r="AA180"/>
  <c r="AA110"/>
  <c r="AA250"/>
  <c r="J62" i="69"/>
  <c r="T16"/>
  <c r="N16"/>
  <c r="H62"/>
  <c r="M62"/>
  <c r="V62"/>
  <c r="Q16"/>
  <c r="AA163" i="64"/>
  <c r="AA23"/>
  <c r="AA525"/>
  <c r="AA306"/>
  <c r="D25" i="56"/>
  <c r="K25" i="44" s="1"/>
  <c r="L25" s="1"/>
  <c r="AA315" i="64"/>
  <c r="AA388"/>
  <c r="AA172"/>
  <c r="AA189"/>
  <c r="AA551"/>
  <c r="E66" i="25"/>
  <c r="K66"/>
  <c r="G66"/>
  <c r="G68" s="1"/>
  <c r="M66"/>
  <c r="AA546" i="64"/>
  <c r="AA327"/>
  <c r="AA184"/>
  <c r="AA473"/>
  <c r="AA407"/>
  <c r="AA51"/>
  <c r="AA553"/>
  <c r="AA334"/>
  <c r="AA121"/>
  <c r="AA115"/>
  <c r="AA474"/>
  <c r="AA185"/>
  <c r="J14" i="69"/>
  <c r="AA377" i="64"/>
  <c r="L14" i="69"/>
  <c r="F60"/>
  <c r="S60"/>
  <c r="AA339" i="64"/>
  <c r="AA485"/>
  <c r="AA412"/>
  <c r="AA56"/>
  <c r="Q560"/>
  <c r="Q584" s="1"/>
  <c r="S195" i="46" s="1"/>
  <c r="Q341" i="64"/>
  <c r="Q366" s="1"/>
  <c r="S192" i="46" s="1"/>
  <c r="Q58" i="64"/>
  <c r="Q198"/>
  <c r="Q222" s="1"/>
  <c r="O198"/>
  <c r="O222" s="1"/>
  <c r="O268"/>
  <c r="O292" s="1"/>
  <c r="Q82" i="46" s="1"/>
  <c r="O414" i="64"/>
  <c r="O438" s="1"/>
  <c r="Q193" i="46" s="1"/>
  <c r="O341" i="64"/>
  <c r="O366" s="1"/>
  <c r="Q192" i="46" s="1"/>
  <c r="U414" i="64"/>
  <c r="U438" s="1"/>
  <c r="W193" i="46" s="1"/>
  <c r="U58" i="64"/>
  <c r="U198"/>
  <c r="U222" s="1"/>
  <c r="U128"/>
  <c r="X128"/>
  <c r="X268"/>
  <c r="X292" s="1"/>
  <c r="Z82" i="46" s="1"/>
  <c r="X341" i="64"/>
  <c r="X366" s="1"/>
  <c r="Z192" i="46" s="1"/>
  <c r="X487" i="64"/>
  <c r="X511" s="1"/>
  <c r="Z194" i="46" s="1"/>
  <c r="S487" i="64"/>
  <c r="S511" s="1"/>
  <c r="U194" i="46" s="1"/>
  <c r="S268" i="64"/>
  <c r="S292" s="1"/>
  <c r="U82" i="46" s="1"/>
  <c r="S414" i="64"/>
  <c r="S438" s="1"/>
  <c r="U193" i="46" s="1"/>
  <c r="S341" i="64"/>
  <c r="S366" s="1"/>
  <c r="U192" i="46" s="1"/>
  <c r="L128" i="64"/>
  <c r="L487"/>
  <c r="L511" s="1"/>
  <c r="N194" i="46" s="1"/>
  <c r="L560" i="64"/>
  <c r="L584" s="1"/>
  <c r="N195" i="46" s="1"/>
  <c r="L58" i="64"/>
  <c r="M341"/>
  <c r="M366" s="1"/>
  <c r="O192" i="46" s="1"/>
  <c r="M268" i="64"/>
  <c r="M292" s="1"/>
  <c r="O82" i="46" s="1"/>
  <c r="M128" i="64"/>
  <c r="M198"/>
  <c r="M222" s="1"/>
  <c r="V414"/>
  <c r="V438" s="1"/>
  <c r="X193" i="46" s="1"/>
  <c r="V487" i="64"/>
  <c r="V511" s="1"/>
  <c r="X194" i="46" s="1"/>
  <c r="V58" i="64"/>
  <c r="V268"/>
  <c r="V292" s="1"/>
  <c r="X82" i="46" s="1"/>
  <c r="H198" i="64"/>
  <c r="H222" s="1"/>
  <c r="H128"/>
  <c r="H268"/>
  <c r="H292" s="1"/>
  <c r="J82" i="46" s="1"/>
  <c r="H414" i="64"/>
  <c r="H438" s="1"/>
  <c r="J193" i="46" s="1"/>
  <c r="J414" i="64"/>
  <c r="J438" s="1"/>
  <c r="L193" i="46" s="1"/>
  <c r="J560" i="64"/>
  <c r="J584" s="1"/>
  <c r="L195" i="46" s="1"/>
  <c r="J58" i="64"/>
  <c r="J341"/>
  <c r="J366" s="1"/>
  <c r="L192" i="46" s="1"/>
  <c r="E50" i="25"/>
  <c r="M50"/>
  <c r="M52" s="1"/>
  <c r="J50"/>
  <c r="N50"/>
  <c r="K50"/>
  <c r="L50"/>
  <c r="R50"/>
  <c r="AA39" i="64"/>
  <c r="AA109"/>
  <c r="AA541"/>
  <c r="AA397"/>
  <c r="AA470"/>
  <c r="S15" i="69"/>
  <c r="F15"/>
  <c r="H61"/>
  <c r="U39" i="25"/>
  <c r="L39"/>
  <c r="F39"/>
  <c r="R60" i="69"/>
  <c r="N60"/>
  <c r="T60"/>
  <c r="W341" i="64"/>
  <c r="W366" s="1"/>
  <c r="Y192" i="46" s="1"/>
  <c r="W414" i="64"/>
  <c r="W438" s="1"/>
  <c r="Y193" i="46" s="1"/>
  <c r="W560" i="64"/>
  <c r="W584" s="1"/>
  <c r="Y195" i="46" s="1"/>
  <c r="W268" i="64"/>
  <c r="W292" s="1"/>
  <c r="Y82" i="46" s="1"/>
  <c r="N128" i="64"/>
  <c r="N487"/>
  <c r="N511" s="1"/>
  <c r="P194" i="46" s="1"/>
  <c r="N268" i="64"/>
  <c r="N292" s="1"/>
  <c r="P82" i="46" s="1"/>
  <c r="N341" i="64"/>
  <c r="N366" s="1"/>
  <c r="P192" i="46" s="1"/>
  <c r="I128" i="64"/>
  <c r="I198"/>
  <c r="I222" s="1"/>
  <c r="I341"/>
  <c r="I366" s="1"/>
  <c r="K192" i="46" s="1"/>
  <c r="I560" i="64"/>
  <c r="I584" s="1"/>
  <c r="K195" i="46" s="1"/>
  <c r="Y560" i="64"/>
  <c r="Y584" s="1"/>
  <c r="AA195" i="46" s="1"/>
  <c r="Y487" i="64"/>
  <c r="Y511" s="1"/>
  <c r="AA194" i="46" s="1"/>
  <c r="Y414" i="64"/>
  <c r="Y438" s="1"/>
  <c r="AA193" i="46" s="1"/>
  <c r="Y341" i="64"/>
  <c r="Y366" s="1"/>
  <c r="AA192" i="46" s="1"/>
  <c r="K58" i="64"/>
  <c r="K198"/>
  <c r="K222" s="1"/>
  <c r="K560"/>
  <c r="K584" s="1"/>
  <c r="M195" i="46" s="1"/>
  <c r="K414" i="64"/>
  <c r="K438" s="1"/>
  <c r="M193" i="46" s="1"/>
  <c r="P58" i="64"/>
  <c r="P560"/>
  <c r="P584" s="1"/>
  <c r="R195" i="46" s="1"/>
  <c r="P487" i="64"/>
  <c r="P511" s="1"/>
  <c r="R194" i="46" s="1"/>
  <c r="P128" i="64"/>
  <c r="R268"/>
  <c r="R292" s="1"/>
  <c r="T82" i="46" s="1"/>
  <c r="R341" i="64"/>
  <c r="R366" s="1"/>
  <c r="T192" i="46" s="1"/>
  <c r="R58" i="64"/>
  <c r="R560"/>
  <c r="R584" s="1"/>
  <c r="T195" i="46" s="1"/>
  <c r="Z198" i="64"/>
  <c r="Z222" s="1"/>
  <c r="Z487"/>
  <c r="Z511" s="1"/>
  <c r="AB194" i="46" s="1"/>
  <c r="Z341" i="64"/>
  <c r="Z366" s="1"/>
  <c r="AB192" i="46" s="1"/>
  <c r="Z560" i="64"/>
  <c r="Z584" s="1"/>
  <c r="AB195" i="46" s="1"/>
  <c r="T560" i="64"/>
  <c r="T584" s="1"/>
  <c r="V195" i="46" s="1"/>
  <c r="T198" i="64"/>
  <c r="T222" s="1"/>
  <c r="T414"/>
  <c r="T438" s="1"/>
  <c r="V193" i="46" s="1"/>
  <c r="T341" i="64"/>
  <c r="T366" s="1"/>
  <c r="V192" i="46" s="1"/>
  <c r="F50" i="25"/>
  <c r="F52" s="1"/>
  <c r="AA316" i="64"/>
  <c r="AA173"/>
  <c r="AA462"/>
  <c r="AA535"/>
  <c r="AA544"/>
  <c r="AA182"/>
  <c r="AA246"/>
  <c r="AA106"/>
  <c r="AA176"/>
  <c r="AA244" i="46"/>
  <c r="AA453" i="64"/>
  <c r="AA94"/>
  <c r="AA234"/>
  <c r="G15" i="69"/>
  <c r="N15"/>
  <c r="E61"/>
  <c r="J61"/>
  <c r="AA260" i="64"/>
  <c r="AA190"/>
  <c r="AA479"/>
  <c r="AA451"/>
  <c r="AA378"/>
  <c r="AA22"/>
  <c r="AA524"/>
  <c r="D39" i="25"/>
  <c r="D28" i="56"/>
  <c r="K28" i="44" s="1"/>
  <c r="L28" s="1"/>
  <c r="V39" i="25"/>
  <c r="T39"/>
  <c r="R39"/>
  <c r="AA309" i="64"/>
  <c r="AA236"/>
  <c r="AA528"/>
  <c r="Q39" i="25"/>
  <c r="C123"/>
  <c r="C121"/>
  <c r="C272" s="1"/>
  <c r="D272"/>
  <c r="P183"/>
  <c r="P313" s="1"/>
  <c r="P110" i="47"/>
  <c r="M110"/>
  <c r="M183" i="25"/>
  <c r="M313" s="1"/>
  <c r="W110" i="47"/>
  <c r="W183" i="25"/>
  <c r="W313" s="1"/>
  <c r="T110" i="47"/>
  <c r="T183" i="25"/>
  <c r="T313" s="1"/>
  <c r="AA30" i="64"/>
  <c r="D63" i="69"/>
  <c r="C14" i="72"/>
  <c r="E110" i="47"/>
  <c r="E183" i="25"/>
  <c r="E313" s="1"/>
  <c r="U183"/>
  <c r="U313" s="1"/>
  <c r="U110" i="47"/>
  <c r="D138" i="56"/>
  <c r="K138" i="44" s="1"/>
  <c r="L138" s="1"/>
  <c r="D110" i="47"/>
  <c r="D183" i="25"/>
  <c r="H110" i="47"/>
  <c r="H183" i="25"/>
  <c r="H313" s="1"/>
  <c r="K110" i="47"/>
  <c r="K183" i="25"/>
  <c r="K313" s="1"/>
  <c r="V110" i="47"/>
  <c r="V183" i="25"/>
  <c r="V313" s="1"/>
  <c r="R57" i="36"/>
  <c r="R52" i="25"/>
  <c r="E57" i="36"/>
  <c r="E52" i="25"/>
  <c r="H57" i="36"/>
  <c r="V92" i="47"/>
  <c r="W237" i="56"/>
  <c r="F237"/>
  <c r="C42" i="72"/>
  <c r="C44" s="1"/>
  <c r="E92" i="47"/>
  <c r="J237" i="56"/>
  <c r="I92" i="47"/>
  <c r="U237" i="56"/>
  <c r="T92" i="47"/>
  <c r="K237" i="56"/>
  <c r="J92" i="47"/>
  <c r="X237" i="56"/>
  <c r="W92" i="47"/>
  <c r="G237" i="56"/>
  <c r="F92" i="47"/>
  <c r="L39" i="71"/>
  <c r="L61" i="70"/>
  <c r="Q61"/>
  <c r="Q39" i="71"/>
  <c r="D48" i="56"/>
  <c r="K48" i="44" s="1"/>
  <c r="L48" s="1"/>
  <c r="D39" i="71"/>
  <c r="D61" i="70"/>
  <c r="D46" i="75"/>
  <c r="C46" s="1"/>
  <c r="C69" i="74"/>
  <c r="V61" i="70"/>
  <c r="V39" i="71"/>
  <c r="N45"/>
  <c r="N52" i="75"/>
  <c r="G16"/>
  <c r="G13" i="71"/>
  <c r="K61" i="70"/>
  <c r="K39" i="71"/>
  <c r="M45"/>
  <c r="M52" i="75"/>
  <c r="F16"/>
  <c r="F13" i="71"/>
  <c r="R61" i="70"/>
  <c r="R39" i="71"/>
  <c r="O39"/>
  <c r="O61" i="70"/>
  <c r="I45" i="71"/>
  <c r="I52" i="75"/>
  <c r="F61" i="70"/>
  <c r="F39" i="71"/>
  <c r="U13"/>
  <c r="U16" i="75"/>
  <c r="E39" i="71"/>
  <c r="E61" i="70"/>
  <c r="AA34" i="64"/>
  <c r="D58" i="69"/>
  <c r="AA317" i="64"/>
  <c r="D12" i="69"/>
  <c r="E50"/>
  <c r="F246" i="56"/>
  <c r="M78" i="69"/>
  <c r="M51"/>
  <c r="T51"/>
  <c r="T78"/>
  <c r="P78"/>
  <c r="P51"/>
  <c r="E51"/>
  <c r="E78"/>
  <c r="E79" s="1"/>
  <c r="S51"/>
  <c r="S78"/>
  <c r="L51"/>
  <c r="L78"/>
  <c r="L79" s="1"/>
  <c r="D59"/>
  <c r="AA38" i="64"/>
  <c r="D13" i="69"/>
  <c r="AA321" i="64"/>
  <c r="N51" i="69"/>
  <c r="N78"/>
  <c r="F56" i="70"/>
  <c r="F55" i="71"/>
  <c r="D56" i="70"/>
  <c r="D50" i="56"/>
  <c r="K50" i="44" s="1"/>
  <c r="L50" s="1"/>
  <c r="D55" i="71"/>
  <c r="D80" i="25"/>
  <c r="C73"/>
  <c r="F63" i="36" s="1"/>
  <c r="K153" i="46" s="1"/>
  <c r="K56" i="70"/>
  <c r="K55" i="71"/>
  <c r="V63" i="36"/>
  <c r="AA153" i="46" s="1"/>
  <c r="V56" i="70"/>
  <c r="V55" i="71"/>
  <c r="E56" i="70"/>
  <c r="E55" i="71"/>
  <c r="E80" i="25"/>
  <c r="J80"/>
  <c r="G56" i="70"/>
  <c r="G55" i="71"/>
  <c r="G63" i="36"/>
  <c r="L153" i="46" s="1"/>
  <c r="R111" i="47"/>
  <c r="R184" i="25"/>
  <c r="R307" s="1"/>
  <c r="S231" i="56"/>
  <c r="D266" i="25"/>
  <c r="C122"/>
  <c r="D111" i="47"/>
  <c r="D139" i="56"/>
  <c r="D184" i="25"/>
  <c r="E231" i="56"/>
  <c r="R231"/>
  <c r="Q184" i="25"/>
  <c r="Q111" i="47"/>
  <c r="O111"/>
  <c r="P231" i="56"/>
  <c r="O184" i="25"/>
  <c r="G231" i="56"/>
  <c r="F111" i="47"/>
  <c r="F184" i="25"/>
  <c r="M231" i="56"/>
  <c r="L111" i="47"/>
  <c r="L184" i="25"/>
  <c r="J184"/>
  <c r="J307" s="1"/>
  <c r="K231" i="56"/>
  <c r="J111" i="47"/>
  <c r="N231" i="56"/>
  <c r="M111" i="47"/>
  <c r="M184" i="25"/>
  <c r="M307" s="1"/>
  <c r="G110" i="47"/>
  <c r="G183" i="25"/>
  <c r="G313" s="1"/>
  <c r="S183"/>
  <c r="S313" s="1"/>
  <c r="S110" i="47"/>
  <c r="N110"/>
  <c r="N183" i="25"/>
  <c r="N313" s="1"/>
  <c r="T57" i="36"/>
  <c r="L57"/>
  <c r="L52" i="25"/>
  <c r="M57" i="36"/>
  <c r="S57"/>
  <c r="H92" i="47"/>
  <c r="I237" i="56"/>
  <c r="L237"/>
  <c r="K92" i="47"/>
  <c r="C90" i="25"/>
  <c r="AS90" s="1"/>
  <c r="CO59" i="46"/>
  <c r="AA238"/>
  <c r="P92" i="47"/>
  <c r="Q237" i="56"/>
  <c r="P61" i="70"/>
  <c r="P39" i="71"/>
  <c r="R52" i="75"/>
  <c r="R45" i="71"/>
  <c r="R16" i="75"/>
  <c r="R13" i="71"/>
  <c r="L45"/>
  <c r="L52" i="75"/>
  <c r="L16"/>
  <c r="L13" i="71"/>
  <c r="P52" i="75"/>
  <c r="P45" i="71"/>
  <c r="P13"/>
  <c r="P16" i="75"/>
  <c r="T16"/>
  <c r="T13" i="71"/>
  <c r="Q52" i="75"/>
  <c r="Q45" i="71"/>
  <c r="H39"/>
  <c r="H61" i="70"/>
  <c r="M61"/>
  <c r="M39" i="71"/>
  <c r="K13"/>
  <c r="K16" i="75"/>
  <c r="J61" i="70"/>
  <c r="J39" i="71"/>
  <c r="J16" i="75"/>
  <c r="J13" i="71"/>
  <c r="W61" i="70"/>
  <c r="W39" i="71"/>
  <c r="S61" i="70"/>
  <c r="S39" i="71"/>
  <c r="N61" i="70"/>
  <c r="N39" i="71"/>
  <c r="S13"/>
  <c r="S16" i="75"/>
  <c r="E45" i="71"/>
  <c r="E52" i="75"/>
  <c r="W45" i="71"/>
  <c r="W52" i="75"/>
  <c r="G50" i="69"/>
  <c r="H246" i="56"/>
  <c r="E246"/>
  <c r="D50" i="69"/>
  <c r="D36" i="56"/>
  <c r="I50" i="69"/>
  <c r="J246" i="56"/>
  <c r="G51" i="69"/>
  <c r="G78"/>
  <c r="G79" s="1"/>
  <c r="Q78"/>
  <c r="Q51"/>
  <c r="H51"/>
  <c r="H78"/>
  <c r="H79" s="1"/>
  <c r="U51"/>
  <c r="U78"/>
  <c r="K78"/>
  <c r="K79" s="1"/>
  <c r="K51"/>
  <c r="V78"/>
  <c r="V51"/>
  <c r="O78"/>
  <c r="O51"/>
  <c r="F78"/>
  <c r="F79" s="1"/>
  <c r="F51"/>
  <c r="R78"/>
  <c r="R51"/>
  <c r="AA246" i="46"/>
  <c r="W55" i="71"/>
  <c r="W56" i="70"/>
  <c r="S55" i="71"/>
  <c r="S56" i="70"/>
  <c r="Q80" i="25"/>
  <c r="Q63" i="36"/>
  <c r="V153" i="46" s="1"/>
  <c r="U55" i="71"/>
  <c r="U56" i="70"/>
  <c r="H63" i="36"/>
  <c r="M153" i="46" s="1"/>
  <c r="H56" i="70"/>
  <c r="H55" i="71"/>
  <c r="N63" i="36"/>
  <c r="S153" i="46" s="1"/>
  <c r="N80" i="25"/>
  <c r="L56" i="70"/>
  <c r="L55" i="71"/>
  <c r="I231" i="56"/>
  <c r="H111" i="47"/>
  <c r="H184" i="25"/>
  <c r="E184"/>
  <c r="F231" i="56"/>
  <c r="C15" i="72"/>
  <c r="E111" i="47"/>
  <c r="S111"/>
  <c r="T231" i="56"/>
  <c r="S184" i="25"/>
  <c r="S307" s="1"/>
  <c r="T111" i="47"/>
  <c r="T184" i="25"/>
  <c r="T307" s="1"/>
  <c r="U231" i="56"/>
  <c r="I47" i="71"/>
  <c r="I54" i="75"/>
  <c r="K15" i="71"/>
  <c r="K18" i="75"/>
  <c r="G63" i="70"/>
  <c r="G41" i="71"/>
  <c r="AA337" i="64"/>
  <c r="D15" i="71"/>
  <c r="D18" i="75"/>
  <c r="O18"/>
  <c r="O15" i="71"/>
  <c r="W15"/>
  <c r="W18" i="75"/>
  <c r="I63" i="70"/>
  <c r="I41" i="71"/>
  <c r="L63" i="70"/>
  <c r="L41" i="71"/>
  <c r="T15"/>
  <c r="T18" i="75"/>
  <c r="F54"/>
  <c r="F47" i="71"/>
  <c r="M18" i="75"/>
  <c r="M15" i="71"/>
  <c r="L15"/>
  <c r="L18" i="75"/>
  <c r="P41" i="71"/>
  <c r="P63" i="70"/>
  <c r="W41" i="71"/>
  <c r="W63" i="70"/>
  <c r="G18" i="75"/>
  <c r="G15" i="71"/>
  <c r="D56" i="56"/>
  <c r="K56" i="44" s="1"/>
  <c r="L56" s="1"/>
  <c r="D63" i="70"/>
  <c r="D41" i="71"/>
  <c r="C71" i="74"/>
  <c r="D48" i="75"/>
  <c r="C48" s="1"/>
  <c r="F56" i="71"/>
  <c r="F57" i="70"/>
  <c r="M56" i="71"/>
  <c r="M57" i="70"/>
  <c r="E56" i="71"/>
  <c r="E57" i="70"/>
  <c r="J57"/>
  <c r="J56" i="71"/>
  <c r="G57" i="70"/>
  <c r="G56" i="71"/>
  <c r="O56"/>
  <c r="O57" i="70"/>
  <c r="L57"/>
  <c r="L56" i="71"/>
  <c r="G66" i="74"/>
  <c r="G60" i="75"/>
  <c r="G64" s="1"/>
  <c r="G60" i="36"/>
  <c r="L149" i="46" s="1"/>
  <c r="U60" i="36"/>
  <c r="Z149" i="46" s="1"/>
  <c r="M68" i="25"/>
  <c r="M60" i="36"/>
  <c r="R149" i="46" s="1"/>
  <c r="M66" i="74"/>
  <c r="M60" i="75"/>
  <c r="M64" s="1"/>
  <c r="Q54" i="70"/>
  <c r="R228" i="56"/>
  <c r="Q53" i="71"/>
  <c r="Q60" i="36"/>
  <c r="V149" i="46" s="1"/>
  <c r="U228" i="56"/>
  <c r="T54" i="70"/>
  <c r="T53" i="71"/>
  <c r="T60" i="75"/>
  <c r="T64" s="1"/>
  <c r="T66" i="74"/>
  <c r="CO42" i="46"/>
  <c r="AA229"/>
  <c r="D60" i="75"/>
  <c r="D66" i="74"/>
  <c r="C62"/>
  <c r="F66"/>
  <c r="F60" i="75"/>
  <c r="F64" s="1"/>
  <c r="F54" i="70"/>
  <c r="F53" i="71"/>
  <c r="F57" s="1"/>
  <c r="G228" i="56"/>
  <c r="K56" i="74"/>
  <c r="K48" i="70"/>
  <c r="K18" i="74"/>
  <c r="K16" i="70"/>
  <c r="N16"/>
  <c r="N18" i="74"/>
  <c r="R48" i="70"/>
  <c r="R56" i="74"/>
  <c r="O56"/>
  <c r="O48" i="70"/>
  <c r="P18" i="74"/>
  <c r="P16" i="70"/>
  <c r="W16"/>
  <c r="W18" i="74"/>
  <c r="H48" i="70"/>
  <c r="H56" i="74"/>
  <c r="H18"/>
  <c r="H16" i="70"/>
  <c r="V56" i="74"/>
  <c r="V48" i="70"/>
  <c r="T242" i="56"/>
  <c r="S45" i="65"/>
  <c r="N46"/>
  <c r="N44" i="73"/>
  <c r="N45" s="1"/>
  <c r="N12" i="65"/>
  <c r="N13" i="73"/>
  <c r="F46" i="65"/>
  <c r="F44" i="73"/>
  <c r="F45" s="1"/>
  <c r="E242" i="56"/>
  <c r="D57"/>
  <c r="D45" i="65"/>
  <c r="C43" i="73"/>
  <c r="D56"/>
  <c r="D45"/>
  <c r="C82" i="25"/>
  <c r="AS82" s="1"/>
  <c r="G13" i="73"/>
  <c r="G12" i="65"/>
  <c r="U44" i="73"/>
  <c r="U45" s="1"/>
  <c r="U46" i="65"/>
  <c r="L242" i="56"/>
  <c r="K45" i="65"/>
  <c r="P13" i="73"/>
  <c r="P12" i="65"/>
  <c r="M242" i="56"/>
  <c r="L45" i="65"/>
  <c r="S44" i="73"/>
  <c r="S45" s="1"/>
  <c r="S46" i="65"/>
  <c r="S13" i="73"/>
  <c r="S12" i="65"/>
  <c r="V12"/>
  <c r="V13" i="73"/>
  <c r="H46" i="65"/>
  <c r="H44" i="73"/>
  <c r="H45" s="1"/>
  <c r="E12" i="65"/>
  <c r="E13" i="73"/>
  <c r="E46" i="65"/>
  <c r="E44" i="73"/>
  <c r="E45" s="1"/>
  <c r="V242" i="56"/>
  <c r="U45" i="65"/>
  <c r="R55" i="74"/>
  <c r="R47" i="70"/>
  <c r="R17" i="74"/>
  <c r="R15" i="70"/>
  <c r="V15"/>
  <c r="V17" i="74"/>
  <c r="O47" i="70"/>
  <c r="O55" i="74"/>
  <c r="D41" i="70"/>
  <c r="D51" i="56"/>
  <c r="K51" i="44" s="1"/>
  <c r="L51" s="1"/>
  <c r="L17" i="74"/>
  <c r="L15" i="70"/>
  <c r="W15"/>
  <c r="W17" i="74"/>
  <c r="S47" i="70"/>
  <c r="S55" i="74"/>
  <c r="K15" i="70"/>
  <c r="K17" i="74"/>
  <c r="K55"/>
  <c r="K47" i="70"/>
  <c r="N55"/>
  <c r="N54" i="71"/>
  <c r="P55" i="70"/>
  <c r="P54" i="71"/>
  <c r="H54"/>
  <c r="H55" i="70"/>
  <c r="J54" i="71"/>
  <c r="J55" i="70"/>
  <c r="W55"/>
  <c r="W54" i="71"/>
  <c r="N46" i="70"/>
  <c r="N54" i="74"/>
  <c r="H16"/>
  <c r="H14" i="70"/>
  <c r="L54" i="74"/>
  <c r="L46" i="70"/>
  <c r="T54" i="74"/>
  <c r="T46" i="70"/>
  <c r="H63"/>
  <c r="H41" i="71"/>
  <c r="U63" i="70"/>
  <c r="U41" i="71"/>
  <c r="R63" i="70"/>
  <c r="R41" i="71"/>
  <c r="P54" i="75"/>
  <c r="P47" i="71"/>
  <c r="P15"/>
  <c r="P18" i="75"/>
  <c r="T63" i="70"/>
  <c r="T41" i="71"/>
  <c r="V47"/>
  <c r="V54" i="75"/>
  <c r="V18"/>
  <c r="V15" i="71"/>
  <c r="H18" i="75"/>
  <c r="H15" i="71"/>
  <c r="J47"/>
  <c r="J54" i="75"/>
  <c r="J15" i="71"/>
  <c r="J18" i="75"/>
  <c r="E63" i="70"/>
  <c r="E41" i="71"/>
  <c r="S54" i="75"/>
  <c r="S47" i="71"/>
  <c r="V63" i="70"/>
  <c r="V41" i="71"/>
  <c r="S63" i="70"/>
  <c r="S41" i="71"/>
  <c r="N47"/>
  <c r="N54" i="75"/>
  <c r="J41" i="71"/>
  <c r="J63" i="70"/>
  <c r="Q15" i="71"/>
  <c r="Q18" i="75"/>
  <c r="K57" i="70"/>
  <c r="K56" i="71"/>
  <c r="U56"/>
  <c r="U57" i="70"/>
  <c r="T56" i="71"/>
  <c r="T57" i="70"/>
  <c r="Q56" i="71"/>
  <c r="Q57" i="70"/>
  <c r="I57"/>
  <c r="I56" i="71"/>
  <c r="D63" i="75"/>
  <c r="C63" s="1"/>
  <c r="C65" i="74"/>
  <c r="D56" i="71"/>
  <c r="D57" i="70"/>
  <c r="D54" i="56"/>
  <c r="K54" i="44" s="1"/>
  <c r="L54" s="1"/>
  <c r="S57" i="70"/>
  <c r="S56" i="71"/>
  <c r="E68" i="25"/>
  <c r="E60" i="36"/>
  <c r="J149" i="46" s="1"/>
  <c r="E60" i="75"/>
  <c r="E64" s="1"/>
  <c r="E66" i="74"/>
  <c r="S60" i="75"/>
  <c r="S64" s="1"/>
  <c r="S66" i="74"/>
  <c r="S54" i="70"/>
  <c r="S53" i="71"/>
  <c r="T228" i="56"/>
  <c r="O60" i="36"/>
  <c r="T149" i="46" s="1"/>
  <c r="O66" i="74"/>
  <c r="O60" i="75"/>
  <c r="O64" s="1"/>
  <c r="K66" i="74"/>
  <c r="K60" i="75"/>
  <c r="K64" s="1"/>
  <c r="L60"/>
  <c r="L64" s="1"/>
  <c r="L66" i="74"/>
  <c r="N54" i="70"/>
  <c r="O228" i="56"/>
  <c r="N53" i="71"/>
  <c r="N57" s="1"/>
  <c r="N66" i="74"/>
  <c r="N60" i="75"/>
  <c r="N64" s="1"/>
  <c r="J60"/>
  <c r="J64" s="1"/>
  <c r="J66" i="74"/>
  <c r="J60" i="36"/>
  <c r="O149" i="46" s="1"/>
  <c r="H53" i="71"/>
  <c r="I228" i="56"/>
  <c r="H54" i="70"/>
  <c r="H58" s="1"/>
  <c r="H60" i="75"/>
  <c r="H64" s="1"/>
  <c r="H66" i="74"/>
  <c r="P60" i="75"/>
  <c r="P64" s="1"/>
  <c r="P66" i="74"/>
  <c r="W53" i="71"/>
  <c r="W54" i="70"/>
  <c r="X228" i="56"/>
  <c r="I60" i="36"/>
  <c r="N149" i="46" s="1"/>
  <c r="I53" i="71"/>
  <c r="J228" i="56"/>
  <c r="I54" i="70"/>
  <c r="V60" i="75"/>
  <c r="V64" s="1"/>
  <c r="V66" i="74"/>
  <c r="R60" i="75"/>
  <c r="R64" s="1"/>
  <c r="R66" i="74"/>
  <c r="R54" i="70"/>
  <c r="R58" s="1"/>
  <c r="R53" i="71"/>
  <c r="R57" s="1"/>
  <c r="S228" i="56"/>
  <c r="T56" i="74"/>
  <c r="T48" i="70"/>
  <c r="G48"/>
  <c r="G56" i="74"/>
  <c r="G18"/>
  <c r="G16" i="70"/>
  <c r="J18" i="74"/>
  <c r="J16" i="70"/>
  <c r="L16"/>
  <c r="L18" i="74"/>
  <c r="Q18"/>
  <c r="Q16" i="70"/>
  <c r="Q48"/>
  <c r="Q56" i="74"/>
  <c r="L12" i="65"/>
  <c r="L13" i="73"/>
  <c r="G66" i="36"/>
  <c r="J45" i="65"/>
  <c r="K242" i="56"/>
  <c r="W12" i="65"/>
  <c r="W13" i="73"/>
  <c r="H45" i="65"/>
  <c r="I242" i="56"/>
  <c r="Q66" i="36"/>
  <c r="T44" i="73"/>
  <c r="T45" s="1"/>
  <c r="T46" i="65"/>
  <c r="T13" i="73"/>
  <c r="T12" i="65"/>
  <c r="O46"/>
  <c r="O44" i="73"/>
  <c r="O45" s="1"/>
  <c r="O12" i="65"/>
  <c r="O13" i="73"/>
  <c r="J46" i="65"/>
  <c r="J44" i="73"/>
  <c r="J45" s="1"/>
  <c r="M46" i="65"/>
  <c r="M44" i="73"/>
  <c r="M45" s="1"/>
  <c r="M12" i="65"/>
  <c r="M13" i="73"/>
  <c r="I66" i="36"/>
  <c r="O45" i="65"/>
  <c r="P242" i="56"/>
  <c r="H15" i="70"/>
  <c r="H17" i="74"/>
  <c r="P17"/>
  <c r="P15" i="70"/>
  <c r="I55" i="74"/>
  <c r="I47" i="70"/>
  <c r="T47"/>
  <c r="T55" i="74"/>
  <c r="N15" i="70"/>
  <c r="N17" i="74"/>
  <c r="N55"/>
  <c r="N47" i="70"/>
  <c r="D55"/>
  <c r="D46" i="56"/>
  <c r="K46" i="44" s="1"/>
  <c r="L46" s="1"/>
  <c r="D54" i="71"/>
  <c r="Q55" i="70"/>
  <c r="Q54" i="71"/>
  <c r="K55" i="70"/>
  <c r="K54" i="71"/>
  <c r="T55" i="70"/>
  <c r="T54" i="71"/>
  <c r="G54"/>
  <c r="G55" i="70"/>
  <c r="S55"/>
  <c r="S54" i="71"/>
  <c r="M54"/>
  <c r="M55" i="70"/>
  <c r="O54" i="71"/>
  <c r="O55" i="70"/>
  <c r="E54" i="74"/>
  <c r="E46" i="70"/>
  <c r="W14"/>
  <c r="W16" i="74"/>
  <c r="AA328" i="64"/>
  <c r="D14" i="70"/>
  <c r="D16" i="74"/>
  <c r="K16"/>
  <c r="K14" i="70"/>
  <c r="F46"/>
  <c r="F54" i="74"/>
  <c r="S14" i="70"/>
  <c r="S16" i="74"/>
  <c r="S46" i="70"/>
  <c r="S54" i="74"/>
  <c r="I46" i="70"/>
  <c r="I54" i="74"/>
  <c r="M54"/>
  <c r="M46" i="70"/>
  <c r="Q54" i="74"/>
  <c r="Q46" i="70"/>
  <c r="D67" i="75"/>
  <c r="C67" s="1"/>
  <c r="C48" i="74"/>
  <c r="S52" i="69"/>
  <c r="T240" i="56"/>
  <c r="AA21" i="64"/>
  <c r="D60" i="69"/>
  <c r="F52"/>
  <c r="G240" i="56"/>
  <c r="L52" i="69"/>
  <c r="M240" i="56"/>
  <c r="X240"/>
  <c r="W52" i="69"/>
  <c r="U240" i="56"/>
  <c r="T52" i="69"/>
  <c r="F240" i="56"/>
  <c r="E52" i="69"/>
  <c r="J240" i="56"/>
  <c r="I52" i="69"/>
  <c r="AA237" i="46"/>
  <c r="CO58"/>
  <c r="AA245"/>
  <c r="C27" i="25"/>
  <c r="M50" i="69"/>
  <c r="M56" s="1"/>
  <c r="M77"/>
  <c r="D77"/>
  <c r="D35" i="56"/>
  <c r="K35" i="44" s="1"/>
  <c r="L35" s="1"/>
  <c r="N50" i="69"/>
  <c r="N77"/>
  <c r="N79" s="1"/>
  <c r="R50"/>
  <c r="R77"/>
  <c r="G44" i="71"/>
  <c r="G48" s="1"/>
  <c r="G51" i="75"/>
  <c r="G15"/>
  <c r="G12" i="71"/>
  <c r="P44"/>
  <c r="P51" i="75"/>
  <c r="P247" i="56"/>
  <c r="O38" i="71"/>
  <c r="O60" i="70"/>
  <c r="N15" i="75"/>
  <c r="N12" i="71"/>
  <c r="N44"/>
  <c r="N51" i="75"/>
  <c r="N55" s="1"/>
  <c r="U15"/>
  <c r="U12" i="71"/>
  <c r="R45" i="75"/>
  <c r="R49" s="1"/>
  <c r="R93" s="1"/>
  <c r="R72" i="74"/>
  <c r="F44" i="71"/>
  <c r="F51" i="75"/>
  <c r="J247" i="56"/>
  <c r="I60" i="70"/>
  <c r="I64" s="1"/>
  <c r="I38" i="71"/>
  <c r="G72" i="74"/>
  <c r="G45" i="75"/>
  <c r="G49" s="1"/>
  <c r="G93" s="1"/>
  <c r="J12" i="71"/>
  <c r="J15" i="75"/>
  <c r="M15"/>
  <c r="M12" i="71"/>
  <c r="L45" i="75"/>
  <c r="L49" s="1"/>
  <c r="L93" s="1"/>
  <c r="L72" i="74"/>
  <c r="T38" i="71"/>
  <c r="T60" i="70"/>
  <c r="U247" i="56"/>
  <c r="P38" i="71"/>
  <c r="P60" i="70"/>
  <c r="P64" s="1"/>
  <c r="Q247" i="56"/>
  <c r="E15" i="75"/>
  <c r="E12" i="71"/>
  <c r="E51" i="75"/>
  <c r="E55" s="1"/>
  <c r="E44" i="71"/>
  <c r="E48" s="1"/>
  <c r="S72" i="74"/>
  <c r="S45" i="75"/>
  <c r="S49" s="1"/>
  <c r="S93" s="1"/>
  <c r="W51" i="74"/>
  <c r="W95" s="1"/>
  <c r="W66" i="75"/>
  <c r="W70" s="1"/>
  <c r="W59" i="71"/>
  <c r="W63" s="1"/>
  <c r="W43" i="70"/>
  <c r="W87" s="1"/>
  <c r="T45"/>
  <c r="T53" i="74"/>
  <c r="AA41" i="64"/>
  <c r="D45" i="70"/>
  <c r="D53" i="74"/>
  <c r="D13" i="70"/>
  <c r="D15" i="74"/>
  <c r="AA324" i="64"/>
  <c r="I43" i="70"/>
  <c r="I87" s="1"/>
  <c r="I59" i="71"/>
  <c r="I63" s="1"/>
  <c r="N15" i="74"/>
  <c r="N13" i="70"/>
  <c r="S59" i="71"/>
  <c r="S63" s="1"/>
  <c r="S43" i="70"/>
  <c r="S87" s="1"/>
  <c r="S51" i="74"/>
  <c r="S66" i="75"/>
  <c r="S70" s="1"/>
  <c r="K59" i="71"/>
  <c r="K63" s="1"/>
  <c r="K43" i="70"/>
  <c r="F66" i="75"/>
  <c r="F70" s="1"/>
  <c r="F51" i="74"/>
  <c r="F59" i="71"/>
  <c r="F63" s="1"/>
  <c r="F43" i="70"/>
  <c r="F87" s="1"/>
  <c r="H53" i="74"/>
  <c r="H57" s="1"/>
  <c r="H45" i="70"/>
  <c r="H49" s="1"/>
  <c r="J66" i="75"/>
  <c r="J70" s="1"/>
  <c r="J51" i="74"/>
  <c r="J95" s="1"/>
  <c r="R13" i="70"/>
  <c r="R15" i="74"/>
  <c r="O45" i="70"/>
  <c r="O53" i="74"/>
  <c r="G45" i="70"/>
  <c r="G53" i="74"/>
  <c r="G13" i="70"/>
  <c r="G15" i="74"/>
  <c r="J13" i="70"/>
  <c r="J15" i="74"/>
  <c r="Q53"/>
  <c r="Q45" i="70"/>
  <c r="Q13"/>
  <c r="Q15" i="74"/>
  <c r="P13" i="70"/>
  <c r="P15" i="74"/>
  <c r="I53"/>
  <c r="I45" i="70"/>
  <c r="D53" i="69"/>
  <c r="C53" s="1"/>
  <c r="D26" i="56"/>
  <c r="K26" i="44" s="1"/>
  <c r="L26" s="1"/>
  <c r="Q17" i="75"/>
  <c r="Q14" i="71"/>
  <c r="Q46"/>
  <c r="Q53" i="75"/>
  <c r="L62" i="70"/>
  <c r="L40" i="71"/>
  <c r="L14"/>
  <c r="L17" i="75"/>
  <c r="L46" i="71"/>
  <c r="L53" i="75"/>
  <c r="R17"/>
  <c r="R14" i="71"/>
  <c r="D52" i="56"/>
  <c r="K52" i="44" s="1"/>
  <c r="L52" s="1"/>
  <c r="D40" i="71"/>
  <c r="D62" i="70"/>
  <c r="S14" i="71"/>
  <c r="S17" i="75"/>
  <c r="V62" i="70"/>
  <c r="V40" i="71"/>
  <c r="I17" i="75"/>
  <c r="I14" i="71"/>
  <c r="W46"/>
  <c r="W53" i="75"/>
  <c r="W17"/>
  <c r="W14" i="71"/>
  <c r="O40"/>
  <c r="O62" i="70"/>
  <c r="W40" i="71"/>
  <c r="W62" i="70"/>
  <c r="H46" i="71"/>
  <c r="H53" i="75"/>
  <c r="H14" i="71"/>
  <c r="H17" i="75"/>
  <c r="G62" i="70"/>
  <c r="G40" i="71"/>
  <c r="V14"/>
  <c r="V17" i="75"/>
  <c r="K112" i="47"/>
  <c r="K63" s="1"/>
  <c r="K185" i="25"/>
  <c r="U112" i="47"/>
  <c r="U63" s="1"/>
  <c r="U185" i="25"/>
  <c r="W112" i="47"/>
  <c r="W63" s="1"/>
  <c r="W185" i="25"/>
  <c r="H112" i="47"/>
  <c r="H63" s="1"/>
  <c r="H185" i="25"/>
  <c r="O46" i="70"/>
  <c r="O54" i="74"/>
  <c r="P54"/>
  <c r="P46" i="70"/>
  <c r="R46"/>
  <c r="R54" i="74"/>
  <c r="V54"/>
  <c r="V46" i="70"/>
  <c r="V14"/>
  <c r="V16" i="74"/>
  <c r="V240" i="56"/>
  <c r="U52" i="69"/>
  <c r="O240" i="56"/>
  <c r="N52" i="69"/>
  <c r="R52"/>
  <c r="S240" i="56"/>
  <c r="CO23" i="46"/>
  <c r="AA241"/>
  <c r="K52" i="69"/>
  <c r="L240" i="56"/>
  <c r="O52" i="69"/>
  <c r="P240" i="56"/>
  <c r="AA520" i="64"/>
  <c r="G560"/>
  <c r="G584" s="1"/>
  <c r="I195" i="46" s="1"/>
  <c r="AA447" i="64"/>
  <c r="G487"/>
  <c r="G511" s="1"/>
  <c r="I194" i="46" s="1"/>
  <c r="G58" i="64"/>
  <c r="AA18"/>
  <c r="AA88"/>
  <c r="G128"/>
  <c r="AA374"/>
  <c r="G414"/>
  <c r="V72" i="74"/>
  <c r="V45" i="75"/>
  <c r="V49" s="1"/>
  <c r="V93" s="1"/>
  <c r="N45"/>
  <c r="N49" s="1"/>
  <c r="N93" s="1"/>
  <c r="N72" i="74"/>
  <c r="N38" i="71"/>
  <c r="N60" i="70"/>
  <c r="N64" s="1"/>
  <c r="O247" i="56"/>
  <c r="G247"/>
  <c r="F38" i="71"/>
  <c r="F60" i="70"/>
  <c r="F64" s="1"/>
  <c r="L44" i="71"/>
  <c r="L51" i="75"/>
  <c r="W45"/>
  <c r="W49" s="1"/>
  <c r="W93" s="1"/>
  <c r="W72" i="74"/>
  <c r="O51" i="75"/>
  <c r="O44" i="71"/>
  <c r="O12"/>
  <c r="O15" i="75"/>
  <c r="R247" i="56"/>
  <c r="Q60" i="70"/>
  <c r="Q38" i="71"/>
  <c r="R44"/>
  <c r="R48" s="1"/>
  <c r="R51" i="75"/>
  <c r="K12" i="71"/>
  <c r="K15" i="75"/>
  <c r="T12" i="71"/>
  <c r="T15" i="75"/>
  <c r="T44" i="71"/>
  <c r="T51" i="75"/>
  <c r="U45"/>
  <c r="U49" s="1"/>
  <c r="U93" s="1"/>
  <c r="U72" i="74"/>
  <c r="E45" i="75"/>
  <c r="E49" s="1"/>
  <c r="E93" s="1"/>
  <c r="E72" i="74"/>
  <c r="I51" i="75"/>
  <c r="I55" s="1"/>
  <c r="I56" s="1"/>
  <c r="I44" i="71"/>
  <c r="J72" i="74"/>
  <c r="J45" i="75"/>
  <c r="J49" s="1"/>
  <c r="J93" s="1"/>
  <c r="M45"/>
  <c r="M49" s="1"/>
  <c r="M93" s="1"/>
  <c r="M72" i="74"/>
  <c r="V44" i="71"/>
  <c r="V48" s="1"/>
  <c r="V51" i="75"/>
  <c r="V15"/>
  <c r="V12" i="71"/>
  <c r="Q51" i="75"/>
  <c r="Q44" i="71"/>
  <c r="H72" i="74"/>
  <c r="H45" i="75"/>
  <c r="H49" s="1"/>
  <c r="H93" s="1"/>
  <c r="H51" i="74"/>
  <c r="H66" i="75"/>
  <c r="H70" s="1"/>
  <c r="M15" i="74"/>
  <c r="M13" i="70"/>
  <c r="D39"/>
  <c r="D43" i="56"/>
  <c r="K43" i="44" s="1"/>
  <c r="L43" s="1"/>
  <c r="S15" i="74"/>
  <c r="S13" i="70"/>
  <c r="E51" i="74"/>
  <c r="E66" i="75"/>
  <c r="E70" s="1"/>
  <c r="W15" i="74"/>
  <c r="W13" i="70"/>
  <c r="L43"/>
  <c r="L87" s="1"/>
  <c r="L59" i="71"/>
  <c r="L63" s="1"/>
  <c r="N66" i="75"/>
  <c r="N70" s="1"/>
  <c r="N51" i="74"/>
  <c r="M66" i="75"/>
  <c r="M70" s="1"/>
  <c r="M51" i="74"/>
  <c r="M95" s="1"/>
  <c r="M59" i="71"/>
  <c r="M63" s="1"/>
  <c r="M43" i="70"/>
  <c r="M87" s="1"/>
  <c r="G43"/>
  <c r="G87" s="1"/>
  <c r="G59" i="71"/>
  <c r="G63" s="1"/>
  <c r="Q43" i="70"/>
  <c r="Q87" s="1"/>
  <c r="Q59" i="71"/>
  <c r="Q63" s="1"/>
  <c r="O59"/>
  <c r="O63" s="1"/>
  <c r="O43" i="70"/>
  <c r="O87" s="1"/>
  <c r="R59" i="71"/>
  <c r="R63" s="1"/>
  <c r="R43" i="70"/>
  <c r="R87" s="1"/>
  <c r="R51" i="74"/>
  <c r="R95" s="1"/>
  <c r="R66" i="75"/>
  <c r="R70" s="1"/>
  <c r="F15" i="74"/>
  <c r="F13" i="70"/>
  <c r="T66" i="75"/>
  <c r="T70" s="1"/>
  <c r="T51" i="74"/>
  <c r="T95" s="1"/>
  <c r="E53"/>
  <c r="E45" i="70"/>
  <c r="D61" i="69"/>
  <c r="AA24" i="64"/>
  <c r="D15" i="69"/>
  <c r="AA307" i="64"/>
  <c r="T14" i="71"/>
  <c r="T17" i="75"/>
  <c r="T46" i="71"/>
  <c r="T53" i="75"/>
  <c r="S40" i="71"/>
  <c r="S62" i="70"/>
  <c r="M17" i="75"/>
  <c r="M14" i="71"/>
  <c r="U62" i="70"/>
  <c r="U40" i="71"/>
  <c r="N17" i="75"/>
  <c r="N14" i="71"/>
  <c r="R40"/>
  <c r="R62" i="70"/>
  <c r="J53" i="75"/>
  <c r="J46" i="71"/>
  <c r="K53" i="75"/>
  <c r="K46" i="71"/>
  <c r="O46"/>
  <c r="O53" i="75"/>
  <c r="T40" i="71"/>
  <c r="T62" i="70"/>
  <c r="P46" i="71"/>
  <c r="P53" i="75"/>
  <c r="P14" i="71"/>
  <c r="P17" i="75"/>
  <c r="F17"/>
  <c r="F14" i="71"/>
  <c r="F53" i="75"/>
  <c r="F46" i="71"/>
  <c r="Q40"/>
  <c r="Q62" i="70"/>
  <c r="O185" i="25"/>
  <c r="O112" i="47"/>
  <c r="O63" s="1"/>
  <c r="D185" i="25"/>
  <c r="D112" i="47"/>
  <c r="D140" i="56"/>
  <c r="K140" i="44" s="1"/>
  <c r="L140" s="1"/>
  <c r="F185" i="25"/>
  <c r="F112" i="47"/>
  <c r="F63" s="1"/>
  <c r="V112"/>
  <c r="V63" s="1"/>
  <c r="V185" i="25"/>
  <c r="K63" i="69"/>
  <c r="K17"/>
  <c r="M63"/>
  <c r="I17"/>
  <c r="H17"/>
  <c r="J17"/>
  <c r="AA459" i="64"/>
  <c r="AA527"/>
  <c r="AA229"/>
  <c r="AA302"/>
  <c r="G17" i="69"/>
  <c r="M17"/>
  <c r="I63"/>
  <c r="H63"/>
  <c r="J63"/>
  <c r="O63"/>
  <c r="O17"/>
  <c r="AA240" i="64"/>
  <c r="AA532"/>
  <c r="AA170"/>
  <c r="AA454"/>
  <c r="AA308"/>
  <c r="AA95"/>
  <c r="AA381"/>
  <c r="AA375"/>
  <c r="AA19"/>
  <c r="AA89"/>
  <c r="AA159"/>
  <c r="AA387"/>
  <c r="AA171"/>
  <c r="AA241"/>
  <c r="S68" i="36"/>
  <c r="X157" i="46" s="1"/>
  <c r="AA486" i="64"/>
  <c r="AA340"/>
  <c r="AA267"/>
  <c r="AA57"/>
  <c r="R68" i="36"/>
  <c r="W157" i="46" s="1"/>
  <c r="AA475" i="64"/>
  <c r="AA402"/>
  <c r="AA256"/>
  <c r="AA186"/>
  <c r="W58" i="69"/>
  <c r="E12"/>
  <c r="AA174" i="64"/>
  <c r="AA463"/>
  <c r="S58" i="69"/>
  <c r="Q12"/>
  <c r="Q58"/>
  <c r="K12"/>
  <c r="K58"/>
  <c r="G58"/>
  <c r="G12"/>
  <c r="P12"/>
  <c r="U58"/>
  <c r="G13"/>
  <c r="T59"/>
  <c r="R59"/>
  <c r="F59"/>
  <c r="L13"/>
  <c r="V59"/>
  <c r="M13"/>
  <c r="M59"/>
  <c r="J59"/>
  <c r="J13"/>
  <c r="AA467" i="64"/>
  <c r="AA248"/>
  <c r="O13" i="69"/>
  <c r="F248" i="56"/>
  <c r="L248"/>
  <c r="C31" i="25"/>
  <c r="AS31" s="1"/>
  <c r="O43"/>
  <c r="W43"/>
  <c r="V43"/>
  <c r="AA311" i="64"/>
  <c r="AA384"/>
  <c r="AA530"/>
  <c r="AA168"/>
  <c r="AA238"/>
  <c r="E63" i="69"/>
  <c r="L63"/>
  <c r="U63"/>
  <c r="U17"/>
  <c r="V63"/>
  <c r="V17"/>
  <c r="N63"/>
  <c r="R63"/>
  <c r="S17"/>
  <c r="Q17"/>
  <c r="W17"/>
  <c r="D33" i="56"/>
  <c r="K33" i="44" s="1"/>
  <c r="L33" s="1"/>
  <c r="H68" i="36"/>
  <c r="M157" i="46" s="1"/>
  <c r="K68" i="36"/>
  <c r="P157" i="46" s="1"/>
  <c r="C12" i="72"/>
  <c r="P68" i="36"/>
  <c r="U157" i="46" s="1"/>
  <c r="L58" i="69"/>
  <c r="L12"/>
  <c r="T58"/>
  <c r="N12"/>
  <c r="F58"/>
  <c r="F12"/>
  <c r="V58"/>
  <c r="V12"/>
  <c r="J58"/>
  <c r="O58"/>
  <c r="O12"/>
  <c r="C48" i="25"/>
  <c r="AS48" s="1"/>
  <c r="H58" i="69"/>
  <c r="R58"/>
  <c r="R12"/>
  <c r="N59"/>
  <c r="N13"/>
  <c r="S13"/>
  <c r="K59"/>
  <c r="H59"/>
  <c r="E13"/>
  <c r="E59"/>
  <c r="U59"/>
  <c r="U13"/>
  <c r="W13"/>
  <c r="I59"/>
  <c r="K248" i="56"/>
  <c r="W248"/>
  <c r="Q248"/>
  <c r="O248"/>
  <c r="AA160" i="64"/>
  <c r="AA376"/>
  <c r="AA449"/>
  <c r="AA90"/>
  <c r="AA522"/>
  <c r="U248" i="56"/>
  <c r="AA477" i="64"/>
  <c r="AA188"/>
  <c r="AA404"/>
  <c r="AA118"/>
  <c r="T43" i="25"/>
  <c r="I43"/>
  <c r="D43"/>
  <c r="AA458" i="64"/>
  <c r="AA239"/>
  <c r="AA99"/>
  <c r="AA29"/>
  <c r="H43" i="25"/>
  <c r="S43"/>
  <c r="AA410" i="64"/>
  <c r="AA556"/>
  <c r="AA124"/>
  <c r="AA52"/>
  <c r="AA554"/>
  <c r="AA122"/>
  <c r="AA192"/>
  <c r="G78" i="25"/>
  <c r="G80" s="1"/>
  <c r="P56"/>
  <c r="E56"/>
  <c r="W56"/>
  <c r="D39" i="56"/>
  <c r="K39" i="44" s="1"/>
  <c r="L39" s="1"/>
  <c r="O56" i="25"/>
  <c r="AA409" i="64"/>
  <c r="AA263"/>
  <c r="AA193"/>
  <c r="AA482"/>
  <c r="AA167"/>
  <c r="AA237"/>
  <c r="AA529"/>
  <c r="AA383"/>
  <c r="AA97"/>
  <c r="F62" i="69"/>
  <c r="L16"/>
  <c r="P62"/>
  <c r="P16"/>
  <c r="AA557" i="64"/>
  <c r="AA484"/>
  <c r="AA125"/>
  <c r="F66" i="25"/>
  <c r="F68" s="1"/>
  <c r="R66"/>
  <c r="J66"/>
  <c r="V66"/>
  <c r="I66"/>
  <c r="AA326" i="64"/>
  <c r="AA399"/>
  <c r="AA253"/>
  <c r="AA183"/>
  <c r="R78" i="25"/>
  <c r="V78"/>
  <c r="W78"/>
  <c r="W80" s="1"/>
  <c r="P78"/>
  <c r="U56"/>
  <c r="H56"/>
  <c r="M56"/>
  <c r="M84" s="1"/>
  <c r="M88" s="1"/>
  <c r="N56"/>
  <c r="J56"/>
  <c r="K56"/>
  <c r="AA393" i="64"/>
  <c r="AA320"/>
  <c r="AA107"/>
  <c r="Q56" i="25"/>
  <c r="AA469" i="64"/>
  <c r="AA542"/>
  <c r="AA40"/>
  <c r="AA323"/>
  <c r="J16" i="69"/>
  <c r="U62"/>
  <c r="U16"/>
  <c r="G16"/>
  <c r="N62"/>
  <c r="R62"/>
  <c r="H16"/>
  <c r="M16"/>
  <c r="V16"/>
  <c r="I16"/>
  <c r="Q62"/>
  <c r="O62"/>
  <c r="O16"/>
  <c r="K16"/>
  <c r="K62"/>
  <c r="W62"/>
  <c r="AA233" i="64"/>
  <c r="AA452"/>
  <c r="AA379"/>
  <c r="AA93"/>
  <c r="C35" i="25"/>
  <c r="AS35" s="1"/>
  <c r="AA32" i="64"/>
  <c r="AA461"/>
  <c r="AA534"/>
  <c r="AA102"/>
  <c r="AA242"/>
  <c r="M66" i="36"/>
  <c r="AA259" i="64"/>
  <c r="AA119"/>
  <c r="AA405"/>
  <c r="AA478"/>
  <c r="U66" i="25"/>
  <c r="D66"/>
  <c r="Q66"/>
  <c r="Q68" s="1"/>
  <c r="T66"/>
  <c r="S66"/>
  <c r="S68" s="1"/>
  <c r="O66"/>
  <c r="O68" s="1"/>
  <c r="AA254" i="64"/>
  <c r="AA114"/>
  <c r="AA400"/>
  <c r="AA44"/>
  <c r="L66" i="25"/>
  <c r="L68" s="1"/>
  <c r="AA261" i="64"/>
  <c r="AA480"/>
  <c r="AA191"/>
  <c r="AA401"/>
  <c r="AA547"/>
  <c r="AA255"/>
  <c r="J60" i="69"/>
  <c r="AA161" i="64"/>
  <c r="AA450"/>
  <c r="AA231"/>
  <c r="W60" i="69"/>
  <c r="W14"/>
  <c r="K60"/>
  <c r="I14"/>
  <c r="I60"/>
  <c r="E60"/>
  <c r="E14"/>
  <c r="L60"/>
  <c r="F14"/>
  <c r="H14"/>
  <c r="H60"/>
  <c r="S14"/>
  <c r="C86" i="25"/>
  <c r="P67" i="36" s="1"/>
  <c r="AA266" i="64"/>
  <c r="AA126"/>
  <c r="AA558"/>
  <c r="AA196"/>
  <c r="Q128"/>
  <c r="Q487"/>
  <c r="Q511" s="1"/>
  <c r="S194" i="46" s="1"/>
  <c r="Q268" i="64"/>
  <c r="Q292" s="1"/>
  <c r="S82" i="46" s="1"/>
  <c r="Q414" i="64"/>
  <c r="Q438" s="1"/>
  <c r="S193" i="46" s="1"/>
  <c r="O560" i="64"/>
  <c r="O584" s="1"/>
  <c r="Q195" i="46" s="1"/>
  <c r="O487" i="64"/>
  <c r="O511" s="1"/>
  <c r="Q194" i="46" s="1"/>
  <c r="O128" i="64"/>
  <c r="O58"/>
  <c r="U268"/>
  <c r="U292" s="1"/>
  <c r="W82" i="46" s="1"/>
  <c r="U487" i="64"/>
  <c r="U511" s="1"/>
  <c r="W194" i="46" s="1"/>
  <c r="U341" i="64"/>
  <c r="U366" s="1"/>
  <c r="W192" i="46" s="1"/>
  <c r="U560" i="64"/>
  <c r="U584" s="1"/>
  <c r="W195" i="46" s="1"/>
  <c r="X198" i="64"/>
  <c r="X222" s="1"/>
  <c r="X58"/>
  <c r="X560"/>
  <c r="X584" s="1"/>
  <c r="Z195" i="46" s="1"/>
  <c r="X414" i="64"/>
  <c r="X438" s="1"/>
  <c r="Z193" i="46" s="1"/>
  <c r="S560" i="64"/>
  <c r="S584" s="1"/>
  <c r="U195" i="46" s="1"/>
  <c r="S198" i="64"/>
  <c r="S222" s="1"/>
  <c r="S128"/>
  <c r="S58"/>
  <c r="L268"/>
  <c r="L292" s="1"/>
  <c r="N82" i="46" s="1"/>
  <c r="L341" i="64"/>
  <c r="L366" s="1"/>
  <c r="N192" i="46" s="1"/>
  <c r="L198" i="64"/>
  <c r="L222" s="1"/>
  <c r="L414"/>
  <c r="L438" s="1"/>
  <c r="N193" i="46" s="1"/>
  <c r="M487" i="64"/>
  <c r="M511" s="1"/>
  <c r="O194" i="46" s="1"/>
  <c r="M414" i="64"/>
  <c r="M438" s="1"/>
  <c r="O193" i="46" s="1"/>
  <c r="M58" i="64"/>
  <c r="M560"/>
  <c r="M584" s="1"/>
  <c r="O195" i="46" s="1"/>
  <c r="V198" i="64"/>
  <c r="V222" s="1"/>
  <c r="V560"/>
  <c r="V584" s="1"/>
  <c r="X195" i="46" s="1"/>
  <c r="V128" i="64"/>
  <c r="V341"/>
  <c r="V366" s="1"/>
  <c r="X192" i="46" s="1"/>
  <c r="H560" i="64"/>
  <c r="H584" s="1"/>
  <c r="J195" i="46" s="1"/>
  <c r="H58" i="64"/>
  <c r="H487"/>
  <c r="H511" s="1"/>
  <c r="J194" i="46" s="1"/>
  <c r="H341" i="64"/>
  <c r="H366" s="1"/>
  <c r="J192" i="46" s="1"/>
  <c r="J128" i="64"/>
  <c r="J268"/>
  <c r="J292" s="1"/>
  <c r="L82" i="46" s="1"/>
  <c r="J487" i="64"/>
  <c r="J511" s="1"/>
  <c r="L194" i="46" s="1"/>
  <c r="J198" i="64"/>
  <c r="J222" s="1"/>
  <c r="O50" i="25"/>
  <c r="O52" s="1"/>
  <c r="T50"/>
  <c r="S50"/>
  <c r="Q50"/>
  <c r="AA249" i="64"/>
  <c r="AA179"/>
  <c r="AA395"/>
  <c r="AA468"/>
  <c r="AA111"/>
  <c r="AA181"/>
  <c r="V61" i="69"/>
  <c r="V15"/>
  <c r="S61"/>
  <c r="L15"/>
  <c r="F61"/>
  <c r="T15"/>
  <c r="T61"/>
  <c r="H15"/>
  <c r="W15"/>
  <c r="I15"/>
  <c r="O61"/>
  <c r="O15"/>
  <c r="AA476" i="64"/>
  <c r="AA117"/>
  <c r="AA549"/>
  <c r="AA47"/>
  <c r="N39" i="25"/>
  <c r="W39"/>
  <c r="P39"/>
  <c r="O39"/>
  <c r="I39"/>
  <c r="S39"/>
  <c r="K39"/>
  <c r="P14" i="69"/>
  <c r="P60"/>
  <c r="U14"/>
  <c r="U60"/>
  <c r="Q60"/>
  <c r="V14"/>
  <c r="O14"/>
  <c r="N14"/>
  <c r="G14"/>
  <c r="W128" i="64"/>
  <c r="W58"/>
  <c r="W198"/>
  <c r="W222" s="1"/>
  <c r="W487"/>
  <c r="W511" s="1"/>
  <c r="Y194" i="46" s="1"/>
  <c r="N560" i="64"/>
  <c r="N584" s="1"/>
  <c r="P195" i="46" s="1"/>
  <c r="N58" i="64"/>
  <c r="N198"/>
  <c r="N222" s="1"/>
  <c r="N414"/>
  <c r="N438" s="1"/>
  <c r="P193" i="46" s="1"/>
  <c r="I487" i="64"/>
  <c r="I511" s="1"/>
  <c r="K194" i="46" s="1"/>
  <c r="I268" i="64"/>
  <c r="I292" s="1"/>
  <c r="K82" i="46" s="1"/>
  <c r="I414" i="64"/>
  <c r="I438" s="1"/>
  <c r="K193" i="46" s="1"/>
  <c r="I58" i="64"/>
  <c r="Y198"/>
  <c r="Y222" s="1"/>
  <c r="Y128"/>
  <c r="Y268"/>
  <c r="Y292" s="1"/>
  <c r="AA82" i="46" s="1"/>
  <c r="Y58" i="64"/>
  <c r="K487"/>
  <c r="K511" s="1"/>
  <c r="M194" i="46" s="1"/>
  <c r="K268" i="64"/>
  <c r="K292" s="1"/>
  <c r="M82" i="46" s="1"/>
  <c r="K128" i="64"/>
  <c r="K341"/>
  <c r="K366" s="1"/>
  <c r="M192" i="46" s="1"/>
  <c r="P198" i="64"/>
  <c r="P222" s="1"/>
  <c r="P268"/>
  <c r="P292" s="1"/>
  <c r="R82" i="46" s="1"/>
  <c r="P341" i="64"/>
  <c r="P366" s="1"/>
  <c r="R192" i="46" s="1"/>
  <c r="P414" i="64"/>
  <c r="P438" s="1"/>
  <c r="R193" i="46" s="1"/>
  <c r="R198" i="64"/>
  <c r="R222" s="1"/>
  <c r="R128"/>
  <c r="R487"/>
  <c r="R511" s="1"/>
  <c r="T194" i="46" s="1"/>
  <c r="R414" i="64"/>
  <c r="R438" s="1"/>
  <c r="T193" i="46" s="1"/>
  <c r="Z58" i="64"/>
  <c r="Z268"/>
  <c r="Z292" s="1"/>
  <c r="AB82" i="46" s="1"/>
  <c r="Z414" i="64"/>
  <c r="Z438" s="1"/>
  <c r="AB193" i="46" s="1"/>
  <c r="Z128" i="64"/>
  <c r="T58"/>
  <c r="T487"/>
  <c r="T511" s="1"/>
  <c r="V194" i="46" s="1"/>
  <c r="T128" i="64"/>
  <c r="T268"/>
  <c r="T292" s="1"/>
  <c r="V82" i="46" s="1"/>
  <c r="G50" i="25"/>
  <c r="H50"/>
  <c r="I50"/>
  <c r="P50"/>
  <c r="W50"/>
  <c r="V50"/>
  <c r="V52" s="1"/>
  <c r="U50"/>
  <c r="AA33" i="64"/>
  <c r="AA389"/>
  <c r="AA103"/>
  <c r="AA243"/>
  <c r="AA252"/>
  <c r="AA471"/>
  <c r="AA112"/>
  <c r="AA398"/>
  <c r="AA36"/>
  <c r="AA392"/>
  <c r="AA465"/>
  <c r="AA319"/>
  <c r="AA538"/>
  <c r="AA380"/>
  <c r="AA526"/>
  <c r="AA164"/>
  <c r="R61" i="69"/>
  <c r="R15"/>
  <c r="G61"/>
  <c r="K15"/>
  <c r="N61"/>
  <c r="U61"/>
  <c r="J15"/>
  <c r="M15"/>
  <c r="AA406" i="64"/>
  <c r="AA552"/>
  <c r="AA120"/>
  <c r="AA162"/>
  <c r="AA232"/>
  <c r="AA92"/>
  <c r="AA305"/>
  <c r="M39" i="25"/>
  <c r="J39"/>
  <c r="AA166" i="64"/>
  <c r="AA96"/>
  <c r="AA26"/>
  <c r="AA455"/>
  <c r="AA382"/>
  <c r="E39" i="25"/>
  <c r="H39"/>
  <c r="G39"/>
  <c r="U67" i="36" l="1"/>
  <c r="Q49" i="70"/>
  <c r="T57" i="74"/>
  <c r="T66" i="36"/>
  <c r="V66"/>
  <c r="T67"/>
  <c r="R66"/>
  <c r="T84" i="25"/>
  <c r="T88" s="1"/>
  <c r="R64" i="69"/>
  <c r="M64"/>
  <c r="G49" i="70"/>
  <c r="N66" i="36"/>
  <c r="E66"/>
  <c r="J66"/>
  <c r="N58" i="70"/>
  <c r="U66" i="36"/>
  <c r="F66"/>
  <c r="D66"/>
  <c r="F58" i="70"/>
  <c r="U57" i="36"/>
  <c r="O67"/>
  <c r="J67"/>
  <c r="N67"/>
  <c r="I67"/>
  <c r="M67"/>
  <c r="N84" i="25"/>
  <c r="N88" s="1"/>
  <c r="P84"/>
  <c r="P88" s="1"/>
  <c r="I84"/>
  <c r="I88" s="1"/>
  <c r="J84"/>
  <c r="J88" s="1"/>
  <c r="E84"/>
  <c r="E88" s="1"/>
  <c r="L68" i="36"/>
  <c r="Q157" i="46" s="1"/>
  <c r="O68" i="36"/>
  <c r="T157" i="46" s="1"/>
  <c r="G64" i="69"/>
  <c r="U68" i="36"/>
  <c r="Z157" i="46" s="1"/>
  <c r="M68" i="36"/>
  <c r="R157" i="46" s="1"/>
  <c r="E49" i="70"/>
  <c r="E50" s="1"/>
  <c r="Q48" i="71"/>
  <c r="V55" i="75"/>
  <c r="V56" s="1"/>
  <c r="I48" i="71"/>
  <c r="R55" i="75"/>
  <c r="R56" s="1"/>
  <c r="Q42" i="71"/>
  <c r="L48"/>
  <c r="F42"/>
  <c r="N42"/>
  <c r="I49" i="70"/>
  <c r="I50" s="1"/>
  <c r="Q50"/>
  <c r="G57" i="74"/>
  <c r="G58" s="1"/>
  <c r="O57"/>
  <c r="O58" s="1"/>
  <c r="H50" i="70"/>
  <c r="P42" i="71"/>
  <c r="I42"/>
  <c r="N48"/>
  <c r="G55" i="75"/>
  <c r="R79" i="69"/>
  <c r="M79"/>
  <c r="I57" i="71"/>
  <c r="W57"/>
  <c r="S57"/>
  <c r="E307" i="25"/>
  <c r="P63" i="36"/>
  <c r="U153" i="46" s="1"/>
  <c r="L307" i="25"/>
  <c r="Q307"/>
  <c r="C266"/>
  <c r="J63" i="36"/>
  <c r="O153" i="46" s="1"/>
  <c r="E63" i="36"/>
  <c r="J153" i="46" s="1"/>
  <c r="R63" i="36"/>
  <c r="W153" i="46" s="1"/>
  <c r="D63" i="36"/>
  <c r="O84" i="25"/>
  <c r="O88" s="1"/>
  <c r="O88" i="71" s="1"/>
  <c r="O57" i="36"/>
  <c r="D57"/>
  <c r="U151" i="46"/>
  <c r="U155"/>
  <c r="N58" i="73"/>
  <c r="N97" i="74" s="1"/>
  <c r="N95" i="75" s="1"/>
  <c r="N89" i="70"/>
  <c r="N81" i="69"/>
  <c r="N92" i="25"/>
  <c r="N94" s="1"/>
  <c r="N88" i="71"/>
  <c r="N60" i="65"/>
  <c r="P81" i="69"/>
  <c r="P89" i="70"/>
  <c r="P60" i="65"/>
  <c r="P88" i="71"/>
  <c r="P58" i="73"/>
  <c r="P97" i="74" s="1"/>
  <c r="P95" i="75" s="1"/>
  <c r="P92" i="25"/>
  <c r="P94" s="1"/>
  <c r="I92"/>
  <c r="I94" s="1"/>
  <c r="I58" i="73"/>
  <c r="I97" i="74" s="1"/>
  <c r="I95" i="75" s="1"/>
  <c r="I81" i="69"/>
  <c r="I60" i="65"/>
  <c r="I89" i="70"/>
  <c r="I88" i="71"/>
  <c r="J88"/>
  <c r="J81" i="69"/>
  <c r="J92" i="25"/>
  <c r="J94" s="1"/>
  <c r="J60" i="65"/>
  <c r="J89" i="70"/>
  <c r="J58" i="73"/>
  <c r="J97" i="74" s="1"/>
  <c r="J95" i="75" s="1"/>
  <c r="E92" i="25"/>
  <c r="E94" s="1"/>
  <c r="E81" i="69"/>
  <c r="E88" i="71"/>
  <c r="E89" i="70"/>
  <c r="E58" i="73"/>
  <c r="E97" i="74" s="1"/>
  <c r="E95" i="75" s="1"/>
  <c r="E60" i="65"/>
  <c r="T92" i="25"/>
  <c r="T94" s="1"/>
  <c r="T89" i="70"/>
  <c r="T88" i="71"/>
  <c r="T60" i="65"/>
  <c r="T81" i="69"/>
  <c r="T58" i="73"/>
  <c r="T97" i="74" s="1"/>
  <c r="T95" i="75" s="1"/>
  <c r="F84" i="74"/>
  <c r="F82" i="75" s="1"/>
  <c r="I221" i="46"/>
  <c r="F136" i="25"/>
  <c r="F255" s="1"/>
  <c r="G153" i="56"/>
  <c r="Z82" i="64"/>
  <c r="AB78" i="46" s="1"/>
  <c r="Z151"/>
  <c r="Z155"/>
  <c r="H82" i="64"/>
  <c r="J78" i="46" s="1"/>
  <c r="X82" i="64"/>
  <c r="Z78" i="46" s="1"/>
  <c r="O82" i="64"/>
  <c r="Q78" i="46" s="1"/>
  <c r="R151"/>
  <c r="R155"/>
  <c r="M22" i="65"/>
  <c r="R133" i="46"/>
  <c r="R137"/>
  <c r="R156"/>
  <c r="M58" i="73"/>
  <c r="M97" i="74" s="1"/>
  <c r="M95" i="75" s="1"/>
  <c r="M81" i="69"/>
  <c r="M88" i="71"/>
  <c r="M60" i="65"/>
  <c r="M92" i="25"/>
  <c r="M94" s="1"/>
  <c r="M89" i="70"/>
  <c r="P140" i="25"/>
  <c r="P259" s="1"/>
  <c r="Q157" i="56"/>
  <c r="S225" i="46"/>
  <c r="I157" i="56"/>
  <c r="H140" i="25"/>
  <c r="H259" s="1"/>
  <c r="K225" i="46"/>
  <c r="M140" i="25"/>
  <c r="M259" s="1"/>
  <c r="P225" i="46"/>
  <c r="N157" i="56"/>
  <c r="F86" i="71"/>
  <c r="N49"/>
  <c r="N86"/>
  <c r="G82" i="64"/>
  <c r="I78" i="46" s="1"/>
  <c r="F95" i="74"/>
  <c r="K87" i="70"/>
  <c r="C13"/>
  <c r="C45"/>
  <c r="D49"/>
  <c r="P86" i="71"/>
  <c r="I86"/>
  <c r="I49"/>
  <c r="E22" i="65"/>
  <c r="J133" i="46"/>
  <c r="J137"/>
  <c r="J156"/>
  <c r="I81" i="74"/>
  <c r="I79" i="75" s="1"/>
  <c r="I132" i="25"/>
  <c r="I253" s="1"/>
  <c r="L219" i="46"/>
  <c r="J149" i="56"/>
  <c r="J81" i="74"/>
  <c r="J79" i="75" s="1"/>
  <c r="J132" i="25"/>
  <c r="J253" s="1"/>
  <c r="M219" i="46"/>
  <c r="K149" i="56"/>
  <c r="E132" i="25"/>
  <c r="E253" s="1"/>
  <c r="H219" i="46"/>
  <c r="E81" i="74"/>
  <c r="E79" i="75" s="1"/>
  <c r="F149" i="56"/>
  <c r="D61" i="71"/>
  <c r="C61" s="1"/>
  <c r="C41" i="70"/>
  <c r="U22" i="65"/>
  <c r="Z133" i="46"/>
  <c r="Z137"/>
  <c r="Z156"/>
  <c r="V22" i="65"/>
  <c r="AA133" i="46"/>
  <c r="AA156"/>
  <c r="AA137"/>
  <c r="F22" i="65"/>
  <c r="K133" i="46"/>
  <c r="K137"/>
  <c r="K156"/>
  <c r="R22" i="65"/>
  <c r="W133" i="46"/>
  <c r="W137"/>
  <c r="W156"/>
  <c r="C45" i="73"/>
  <c r="D242" i="56"/>
  <c r="K57" i="44"/>
  <c r="S47" i="65"/>
  <c r="S58"/>
  <c r="P219" i="46"/>
  <c r="N149" i="56"/>
  <c r="M132" i="25"/>
  <c r="M253" s="1"/>
  <c r="M81" i="74"/>
  <c r="M79" i="75" s="1"/>
  <c r="X219" i="46"/>
  <c r="U132" i="25"/>
  <c r="U253" s="1"/>
  <c r="V149" i="56"/>
  <c r="U81" i="74"/>
  <c r="U79" i="75" s="1"/>
  <c r="G132" i="25"/>
  <c r="G253" s="1"/>
  <c r="G81" i="74"/>
  <c r="G79" i="75" s="1"/>
  <c r="J219" i="46"/>
  <c r="H149" i="56"/>
  <c r="T62" i="47"/>
  <c r="T262" s="1"/>
  <c r="T304"/>
  <c r="E62"/>
  <c r="E262" s="1"/>
  <c r="E304"/>
  <c r="O153" i="56"/>
  <c r="N84" i="74"/>
  <c r="N82" i="75" s="1"/>
  <c r="N136" i="25"/>
  <c r="N255" s="1"/>
  <c r="Q221" i="46"/>
  <c r="H136" i="25"/>
  <c r="H255" s="1"/>
  <c r="H84" i="74"/>
  <c r="H82" i="75" s="1"/>
  <c r="I153" i="56"/>
  <c r="K221" i="46"/>
  <c r="P136" i="25"/>
  <c r="P255" s="1"/>
  <c r="P84" i="74"/>
  <c r="P82" i="75" s="1"/>
  <c r="Q153" i="56"/>
  <c r="S221" i="46"/>
  <c r="D56" i="69"/>
  <c r="C50"/>
  <c r="K96" i="47"/>
  <c r="K289"/>
  <c r="K45"/>
  <c r="X126" i="46"/>
  <c r="X147"/>
  <c r="X127"/>
  <c r="R126"/>
  <c r="R147"/>
  <c r="R127"/>
  <c r="Y126"/>
  <c r="Y147"/>
  <c r="Y127"/>
  <c r="N303" i="47"/>
  <c r="N114"/>
  <c r="N61"/>
  <c r="S61"/>
  <c r="S114"/>
  <c r="S303"/>
  <c r="G61"/>
  <c r="G114"/>
  <c r="G303"/>
  <c r="M62"/>
  <c r="M262" s="1"/>
  <c r="M304"/>
  <c r="J304"/>
  <c r="J62"/>
  <c r="J262" s="1"/>
  <c r="L304"/>
  <c r="L62"/>
  <c r="L262" s="1"/>
  <c r="Q62"/>
  <c r="Q262" s="1"/>
  <c r="Q304"/>
  <c r="X184" i="25"/>
  <c r="C184"/>
  <c r="D307"/>
  <c r="C111" i="47"/>
  <c r="D62"/>
  <c r="D304"/>
  <c r="J84" i="74"/>
  <c r="J82" i="75" s="1"/>
  <c r="K153" i="56"/>
  <c r="M221" i="46"/>
  <c r="J136" i="25"/>
  <c r="J255" s="1"/>
  <c r="F153" i="56"/>
  <c r="H221" i="46"/>
  <c r="E136" i="25"/>
  <c r="E255" s="1"/>
  <c r="E84" i="74"/>
  <c r="E82" i="75" s="1"/>
  <c r="R84" i="74"/>
  <c r="R82" i="75" s="1"/>
  <c r="R136" i="25"/>
  <c r="R255" s="1"/>
  <c r="U221" i="46"/>
  <c r="S153" i="56"/>
  <c r="V136" i="25"/>
  <c r="V255" s="1"/>
  <c r="W153" i="56"/>
  <c r="V84" i="74"/>
  <c r="V82" i="75" s="1"/>
  <c r="Y221" i="46"/>
  <c r="I153"/>
  <c r="C12" i="69"/>
  <c r="D64"/>
  <c r="C58"/>
  <c r="M126" i="46"/>
  <c r="M147"/>
  <c r="M127"/>
  <c r="V114" i="47"/>
  <c r="V61"/>
  <c r="V303"/>
  <c r="H61"/>
  <c r="H303"/>
  <c r="H114"/>
  <c r="D313" i="25"/>
  <c r="C183"/>
  <c r="C313" s="1"/>
  <c r="X183"/>
  <c r="X313" s="1"/>
  <c r="U114" i="47"/>
  <c r="U303"/>
  <c r="U61"/>
  <c r="E303"/>
  <c r="E305" s="1"/>
  <c r="E61"/>
  <c r="E114"/>
  <c r="T61"/>
  <c r="T303"/>
  <c r="T305" s="1"/>
  <c r="T114"/>
  <c r="M303"/>
  <c r="M305" s="1"/>
  <c r="M114"/>
  <c r="M61"/>
  <c r="P61"/>
  <c r="P303"/>
  <c r="P114"/>
  <c r="P152" i="64"/>
  <c r="R81" i="46" s="1"/>
  <c r="K52" i="25"/>
  <c r="J82" i="64"/>
  <c r="L78" i="46" s="1"/>
  <c r="V82" i="64"/>
  <c r="X78" i="46" s="1"/>
  <c r="M152" i="64"/>
  <c r="O81" i="46" s="1"/>
  <c r="L152" i="64"/>
  <c r="N81" i="46" s="1"/>
  <c r="X152" i="64"/>
  <c r="Z81" i="46" s="1"/>
  <c r="Q82" i="64"/>
  <c r="S78" i="46" s="1"/>
  <c r="V126"/>
  <c r="V147"/>
  <c r="V127"/>
  <c r="P126"/>
  <c r="P147"/>
  <c r="P127"/>
  <c r="C51" i="74"/>
  <c r="D95"/>
  <c r="C60" i="70"/>
  <c r="D64"/>
  <c r="C12" i="71"/>
  <c r="C51" i="75"/>
  <c r="D55"/>
  <c r="AC82" i="46"/>
  <c r="AC192"/>
  <c r="K23" i="44"/>
  <c r="D240" i="56"/>
  <c r="J50" i="70"/>
  <c r="J87"/>
  <c r="U50"/>
  <c r="U87"/>
  <c r="D52" i="25"/>
  <c r="C50"/>
  <c r="D58" i="36" s="1"/>
  <c r="K58" i="44"/>
  <c r="D236" i="56"/>
  <c r="K115" i="44"/>
  <c r="D234" i="56"/>
  <c r="M58" i="65"/>
  <c r="M47"/>
  <c r="I47"/>
  <c r="I58"/>
  <c r="N58"/>
  <c r="N47"/>
  <c r="Q58"/>
  <c r="Q47"/>
  <c r="E47"/>
  <c r="E58"/>
  <c r="G58"/>
  <c r="G47"/>
  <c r="S149" i="56"/>
  <c r="R81" i="74"/>
  <c r="R79" i="75" s="1"/>
  <c r="R132" i="25"/>
  <c r="R253" s="1"/>
  <c r="U219" i="46"/>
  <c r="Y219"/>
  <c r="W149" i="56"/>
  <c r="V132" i="25"/>
  <c r="V253" s="1"/>
  <c r="V81" i="74"/>
  <c r="V79" i="75" s="1"/>
  <c r="H81" i="74"/>
  <c r="H79" i="75" s="1"/>
  <c r="K219" i="46"/>
  <c r="I149" i="56"/>
  <c r="H132" i="25"/>
  <c r="H253" s="1"/>
  <c r="K132"/>
  <c r="K253" s="1"/>
  <c r="L149" i="56"/>
  <c r="K81" i="74"/>
  <c r="K79" i="75" s="1"/>
  <c r="N219" i="46"/>
  <c r="C13" i="73"/>
  <c r="C12" i="65"/>
  <c r="D228" i="56"/>
  <c r="K42" i="44"/>
  <c r="C60" i="36"/>
  <c r="I149" i="46"/>
  <c r="T132" i="25"/>
  <c r="T253" s="1"/>
  <c r="T81" i="74"/>
  <c r="T79" i="75" s="1"/>
  <c r="U149" i="56"/>
  <c r="W219" i="46"/>
  <c r="I62" i="47"/>
  <c r="I262" s="1"/>
  <c r="I304"/>
  <c r="P62"/>
  <c r="P262" s="1"/>
  <c r="P304"/>
  <c r="V62"/>
  <c r="V262" s="1"/>
  <c r="V304"/>
  <c r="C92"/>
  <c r="C289" s="1"/>
  <c r="D289"/>
  <c r="D45"/>
  <c r="D96"/>
  <c r="Z126" i="46"/>
  <c r="Z147"/>
  <c r="Z127"/>
  <c r="W57" i="36"/>
  <c r="AS45" i="25"/>
  <c r="C52"/>
  <c r="L59" i="36" s="1"/>
  <c r="F61" i="47"/>
  <c r="F303"/>
  <c r="F114"/>
  <c r="J114"/>
  <c r="J61"/>
  <c r="J303"/>
  <c r="J305" s="1"/>
  <c r="O114"/>
  <c r="O61"/>
  <c r="O303"/>
  <c r="K304"/>
  <c r="K62"/>
  <c r="K262" s="1"/>
  <c r="N304"/>
  <c r="N62"/>
  <c r="N262" s="1"/>
  <c r="K22" i="44"/>
  <c r="D248" i="56"/>
  <c r="U96" i="47"/>
  <c r="U289"/>
  <c r="U45"/>
  <c r="R289"/>
  <c r="R45"/>
  <c r="R96"/>
  <c r="M289"/>
  <c r="M45"/>
  <c r="M96"/>
  <c r="G289"/>
  <c r="G96"/>
  <c r="G45"/>
  <c r="U58" i="36"/>
  <c r="G58"/>
  <c r="C66" i="25"/>
  <c r="R61" i="36" s="1"/>
  <c r="W150" i="46" s="1"/>
  <c r="O55" i="75"/>
  <c r="O56" s="1"/>
  <c r="AA128" i="64"/>
  <c r="AA152" s="1"/>
  <c r="AA487"/>
  <c r="AA511" s="1"/>
  <c r="AA560"/>
  <c r="AA584" s="1"/>
  <c r="C40" i="71"/>
  <c r="T58" i="74"/>
  <c r="T64" i="70"/>
  <c r="F48" i="71"/>
  <c r="F49" s="1"/>
  <c r="O42"/>
  <c r="O86" s="1"/>
  <c r="P55" i="75"/>
  <c r="P56" s="1"/>
  <c r="G56"/>
  <c r="C60" i="69"/>
  <c r="C16" i="74"/>
  <c r="Q84" i="25"/>
  <c r="Q88" s="1"/>
  <c r="G84"/>
  <c r="G88" s="1"/>
  <c r="C56" i="71"/>
  <c r="D84" i="25"/>
  <c r="C66" i="74"/>
  <c r="T57" i="71"/>
  <c r="C41"/>
  <c r="C15"/>
  <c r="H307" i="25"/>
  <c r="I56" i="69"/>
  <c r="F307" i="25"/>
  <c r="C61" i="70"/>
  <c r="E59" i="36"/>
  <c r="C63" i="69"/>
  <c r="L67" i="36"/>
  <c r="G67"/>
  <c r="E67"/>
  <c r="J58"/>
  <c r="F67"/>
  <c r="I64" i="69"/>
  <c r="N64"/>
  <c r="E64"/>
  <c r="F68" i="36"/>
  <c r="K157" i="46" s="1"/>
  <c r="J68" i="36"/>
  <c r="O157" i="46" s="1"/>
  <c r="I68" i="36"/>
  <c r="N157" i="46" s="1"/>
  <c r="E68" i="36"/>
  <c r="J157" i="46" s="1"/>
  <c r="C46" i="71"/>
  <c r="K57" i="74"/>
  <c r="K58" s="1"/>
  <c r="F57"/>
  <c r="F58" s="1"/>
  <c r="L57"/>
  <c r="W58"/>
  <c r="S57"/>
  <c r="M57"/>
  <c r="M58" s="1"/>
  <c r="H42" i="71"/>
  <c r="H86" s="1"/>
  <c r="M42"/>
  <c r="J64" i="70"/>
  <c r="J42" i="71"/>
  <c r="U64" i="70"/>
  <c r="K55" i="75"/>
  <c r="K56" s="1"/>
  <c r="W42" i="71"/>
  <c r="W86" s="1"/>
  <c r="W64" i="70"/>
  <c r="U79" i="69"/>
  <c r="V79"/>
  <c r="W56"/>
  <c r="P56"/>
  <c r="AA198" i="64"/>
  <c r="AA222" s="1"/>
  <c r="C52" i="69"/>
  <c r="P49" i="70"/>
  <c r="R49"/>
  <c r="R50" s="1"/>
  <c r="N49"/>
  <c r="V49"/>
  <c r="V50" s="1"/>
  <c r="S55" i="75"/>
  <c r="S56" s="1"/>
  <c r="W48" i="71"/>
  <c r="L42"/>
  <c r="L64" i="70"/>
  <c r="M48" i="71"/>
  <c r="J55" i="75"/>
  <c r="J56" s="1"/>
  <c r="K64" i="70"/>
  <c r="G42" i="71"/>
  <c r="H48"/>
  <c r="H49" s="1"/>
  <c r="R64" i="70"/>
  <c r="U55" i="75"/>
  <c r="U56" s="1"/>
  <c r="Q56" i="69"/>
  <c r="S79"/>
  <c r="T56"/>
  <c r="O79"/>
  <c r="C14"/>
  <c r="C54" i="74"/>
  <c r="C17"/>
  <c r="C15" i="70"/>
  <c r="C47"/>
  <c r="H84" i="25"/>
  <c r="H88" s="1"/>
  <c r="W84"/>
  <c r="W88" s="1"/>
  <c r="V58" i="70"/>
  <c r="W68" i="25"/>
  <c r="P68"/>
  <c r="J57" i="71"/>
  <c r="J58" i="70"/>
  <c r="L57" i="71"/>
  <c r="K58" i="70"/>
  <c r="E57" i="71"/>
  <c r="L66" i="36"/>
  <c r="K66"/>
  <c r="S66"/>
  <c r="C16" i="69"/>
  <c r="C56" i="74"/>
  <c r="C18"/>
  <c r="C16" i="70"/>
  <c r="M58"/>
  <c r="U57" i="71"/>
  <c r="G58" i="70"/>
  <c r="C54" i="75"/>
  <c r="I307" i="25"/>
  <c r="U307"/>
  <c r="V307"/>
  <c r="G307"/>
  <c r="L63" i="36"/>
  <c r="Q153" i="46" s="1"/>
  <c r="M63" i="36"/>
  <c r="R153" i="46" s="1"/>
  <c r="O63" i="36"/>
  <c r="T153" i="46" s="1"/>
  <c r="U63" i="36"/>
  <c r="Z153" i="46" s="1"/>
  <c r="S80" i="25"/>
  <c r="H56" i="69"/>
  <c r="I57" i="36"/>
  <c r="P57"/>
  <c r="K307" i="25"/>
  <c r="I80"/>
  <c r="K63" i="36"/>
  <c r="P153" i="46" s="1"/>
  <c r="C51" i="69"/>
  <c r="J56"/>
  <c r="L56"/>
  <c r="C45" i="71"/>
  <c r="C16" i="75"/>
  <c r="C13" i="71"/>
  <c r="N57" i="36"/>
  <c r="J52" i="25"/>
  <c r="G57" i="36"/>
  <c r="T152" i="64"/>
  <c r="V81" i="46" s="1"/>
  <c r="T82" i="64"/>
  <c r="V78" i="46" s="1"/>
  <c r="K152" i="64"/>
  <c r="M81" i="46" s="1"/>
  <c r="W152" i="64"/>
  <c r="Y81" i="46" s="1"/>
  <c r="Y151"/>
  <c r="Y155"/>
  <c r="Q52" i="25"/>
  <c r="S82" i="64"/>
  <c r="U78" i="46" s="1"/>
  <c r="N151"/>
  <c r="N155"/>
  <c r="T151"/>
  <c r="T155"/>
  <c r="K140" i="25"/>
  <c r="K259" s="1"/>
  <c r="L157" i="56"/>
  <c r="N225" i="46"/>
  <c r="V157" i="56"/>
  <c r="X225" i="46"/>
  <c r="U140" i="25"/>
  <c r="U259" s="1"/>
  <c r="C112" i="47"/>
  <c r="D63"/>
  <c r="C63" s="1"/>
  <c r="N95" i="74"/>
  <c r="Q86" i="71"/>
  <c r="Q49"/>
  <c r="Z152" i="64"/>
  <c r="AB81" i="46" s="1"/>
  <c r="R152" i="64"/>
  <c r="T81" i="46" s="1"/>
  <c r="Y82" i="64"/>
  <c r="AA78" i="46" s="1"/>
  <c r="Y152" i="64"/>
  <c r="AA81" i="46" s="1"/>
  <c r="I82" i="64"/>
  <c r="K78" i="46" s="1"/>
  <c r="N82" i="64"/>
  <c r="P78" i="46" s="1"/>
  <c r="W82" i="64"/>
  <c r="Y78" i="46" s="1"/>
  <c r="O151"/>
  <c r="O155"/>
  <c r="S151"/>
  <c r="S155"/>
  <c r="J152" i="64"/>
  <c r="L81" i="46" s="1"/>
  <c r="V152" i="64"/>
  <c r="X81" i="46" s="1"/>
  <c r="M82" i="64"/>
  <c r="O78" i="46" s="1"/>
  <c r="S152" i="64"/>
  <c r="U81" i="46" s="1"/>
  <c r="O152" i="64"/>
  <c r="Q81" i="46" s="1"/>
  <c r="Q152" i="64"/>
  <c r="S81" i="46" s="1"/>
  <c r="D67" i="36"/>
  <c r="AS86" i="25"/>
  <c r="L140"/>
  <c r="L259" s="1"/>
  <c r="M157" i="56"/>
  <c r="O225" i="46"/>
  <c r="O140" i="25"/>
  <c r="O259" s="1"/>
  <c r="P157" i="56"/>
  <c r="R225" i="46"/>
  <c r="S157" i="56"/>
  <c r="U225" i="46"/>
  <c r="R140" i="25"/>
  <c r="R259" s="1"/>
  <c r="S140"/>
  <c r="S259" s="1"/>
  <c r="V225" i="46"/>
  <c r="T157" i="56"/>
  <c r="C185" i="25"/>
  <c r="X185"/>
  <c r="E95" i="74"/>
  <c r="C39" i="70"/>
  <c r="D43"/>
  <c r="D59" i="71"/>
  <c r="H58" i="74"/>
  <c r="H95"/>
  <c r="G438" i="64"/>
  <c r="I193" i="46" s="1"/>
  <c r="AC193" s="1"/>
  <c r="AA414" i="64"/>
  <c r="AA438" s="1"/>
  <c r="G152"/>
  <c r="I81" i="46" s="1"/>
  <c r="AC194"/>
  <c r="AC195"/>
  <c r="S95" i="74"/>
  <c r="S58"/>
  <c r="C15"/>
  <c r="C53"/>
  <c r="D57"/>
  <c r="D79" i="69"/>
  <c r="C77"/>
  <c r="O47" i="65"/>
  <c r="O58"/>
  <c r="I22"/>
  <c r="N133" i="46"/>
  <c r="N137"/>
  <c r="N156"/>
  <c r="N22" i="65"/>
  <c r="S133" i="46"/>
  <c r="S137"/>
  <c r="S156"/>
  <c r="Q22" i="65"/>
  <c r="V133" i="46"/>
  <c r="V137"/>
  <c r="V156"/>
  <c r="T22" i="65"/>
  <c r="Y133" i="46"/>
  <c r="Y137"/>
  <c r="Y156"/>
  <c r="H58" i="65"/>
  <c r="H47"/>
  <c r="J58"/>
  <c r="J47"/>
  <c r="J22"/>
  <c r="O133" i="46"/>
  <c r="O137"/>
  <c r="O156"/>
  <c r="G22" i="65"/>
  <c r="L133" i="46"/>
  <c r="L137"/>
  <c r="L156"/>
  <c r="O81" i="74"/>
  <c r="O79" i="75" s="1"/>
  <c r="R219" i="46"/>
  <c r="O132" i="25"/>
  <c r="O253" s="1"/>
  <c r="P149" i="56"/>
  <c r="U47" i="65"/>
  <c r="U58"/>
  <c r="L47"/>
  <c r="L58"/>
  <c r="K58"/>
  <c r="K47"/>
  <c r="D22"/>
  <c r="I133" i="46"/>
  <c r="I137"/>
  <c r="I156"/>
  <c r="C56" i="73"/>
  <c r="D58" i="65"/>
  <c r="C45"/>
  <c r="D47"/>
  <c r="D64" i="75"/>
  <c r="C64" s="1"/>
  <c r="C60"/>
  <c r="R149" i="56"/>
  <c r="Q132" i="25"/>
  <c r="Q253" s="1"/>
  <c r="T219" i="46"/>
  <c r="Q81" i="74"/>
  <c r="Q79" i="75" s="1"/>
  <c r="S304" i="47"/>
  <c r="S62"/>
  <c r="S262" s="1"/>
  <c r="H304"/>
  <c r="H62"/>
  <c r="H262" s="1"/>
  <c r="T221" i="46"/>
  <c r="R153" i="56"/>
  <c r="Q84" i="74"/>
  <c r="Q82" i="75" s="1"/>
  <c r="Q136" i="25"/>
  <c r="Q255" s="1"/>
  <c r="D246" i="56"/>
  <c r="K36" i="44"/>
  <c r="P289" i="47"/>
  <c r="P45"/>
  <c r="P96"/>
  <c r="H289"/>
  <c r="H96"/>
  <c r="H45"/>
  <c r="Q126" i="46"/>
  <c r="Q147"/>
  <c r="Q127"/>
  <c r="F62" i="47"/>
  <c r="F262" s="1"/>
  <c r="F304"/>
  <c r="O62"/>
  <c r="O262" s="1"/>
  <c r="O304"/>
  <c r="K139" i="44"/>
  <c r="D231" i="56"/>
  <c r="R62" i="47"/>
  <c r="R262" s="1"/>
  <c r="R304"/>
  <c r="G84" i="74"/>
  <c r="G82" i="75" s="1"/>
  <c r="H153" i="56"/>
  <c r="J221" i="46"/>
  <c r="G136" i="25"/>
  <c r="G255" s="1"/>
  <c r="AS73"/>
  <c r="F45" i="47"/>
  <c r="F289"/>
  <c r="F96"/>
  <c r="W289"/>
  <c r="W45"/>
  <c r="W96"/>
  <c r="J45"/>
  <c r="J96"/>
  <c r="J289"/>
  <c r="T289"/>
  <c r="T96"/>
  <c r="T45"/>
  <c r="I289"/>
  <c r="I45"/>
  <c r="I96"/>
  <c r="E96"/>
  <c r="E45"/>
  <c r="E289"/>
  <c r="V45"/>
  <c r="V96"/>
  <c r="V289"/>
  <c r="J126" i="46"/>
  <c r="J147"/>
  <c r="J127"/>
  <c r="W126"/>
  <c r="W147"/>
  <c r="W127"/>
  <c r="K114" i="47"/>
  <c r="K61"/>
  <c r="K303"/>
  <c r="K305" s="1"/>
  <c r="D114"/>
  <c r="C110"/>
  <c r="D61"/>
  <c r="D303"/>
  <c r="D305" s="1"/>
  <c r="W114"/>
  <c r="W303"/>
  <c r="W61"/>
  <c r="C39" i="25"/>
  <c r="AS39" s="1"/>
  <c r="R82" i="64"/>
  <c r="T78" i="46" s="1"/>
  <c r="P82" i="64"/>
  <c r="R78" i="46" s="1"/>
  <c r="K82" i="64"/>
  <c r="M78" i="46" s="1"/>
  <c r="I152" i="64"/>
  <c r="K81" i="46" s="1"/>
  <c r="N152" i="64"/>
  <c r="P81" i="46" s="1"/>
  <c r="H152" i="64"/>
  <c r="J81" i="46" s="1"/>
  <c r="L82" i="64"/>
  <c r="N78" i="46" s="1"/>
  <c r="U152" i="64"/>
  <c r="W81" i="46" s="1"/>
  <c r="U82" i="64"/>
  <c r="W78" i="46" s="1"/>
  <c r="P87" i="70"/>
  <c r="P50"/>
  <c r="N87"/>
  <c r="N50"/>
  <c r="L95" i="74"/>
  <c r="L58"/>
  <c r="D70" i="75"/>
  <c r="C70" s="1"/>
  <c r="C66"/>
  <c r="D42" i="71"/>
  <c r="C38"/>
  <c r="K44" i="44"/>
  <c r="D247" i="56"/>
  <c r="D49" i="75"/>
  <c r="C45"/>
  <c r="C15"/>
  <c r="D48" i="71"/>
  <c r="C44"/>
  <c r="U58" i="74"/>
  <c r="U95"/>
  <c r="C40" i="70"/>
  <c r="D60" i="71"/>
  <c r="C60" s="1"/>
  <c r="T47" i="65"/>
  <c r="T58"/>
  <c r="P58"/>
  <c r="P47"/>
  <c r="W47"/>
  <c r="W58"/>
  <c r="X149" i="56"/>
  <c r="Z219" i="46"/>
  <c r="W132" i="25"/>
  <c r="W253" s="1"/>
  <c r="W81" i="74"/>
  <c r="W79" i="75" s="1"/>
  <c r="P132" i="25"/>
  <c r="P253" s="1"/>
  <c r="Q149" i="56"/>
  <c r="P81" i="74"/>
  <c r="P79" i="75" s="1"/>
  <c r="S219" i="46"/>
  <c r="Q219"/>
  <c r="N81" i="74"/>
  <c r="N79" i="75" s="1"/>
  <c r="O149" i="56"/>
  <c r="N132" i="25"/>
  <c r="N253" s="1"/>
  <c r="O219" i="46"/>
  <c r="L81" i="74"/>
  <c r="L79" i="75" s="1"/>
  <c r="M149" i="56"/>
  <c r="L132" i="25"/>
  <c r="L253" s="1"/>
  <c r="S132"/>
  <c r="S253" s="1"/>
  <c r="S81" i="74"/>
  <c r="S79" i="75" s="1"/>
  <c r="T149" i="56"/>
  <c r="V219" i="46"/>
  <c r="V47" i="65"/>
  <c r="V58"/>
  <c r="F47"/>
  <c r="F58"/>
  <c r="R58"/>
  <c r="R47"/>
  <c r="C42" i="70"/>
  <c r="D62" i="71"/>
  <c r="C62" s="1"/>
  <c r="F81" i="74"/>
  <c r="F79" i="75" s="1"/>
  <c r="I219" i="46"/>
  <c r="F132" i="25"/>
  <c r="F253" s="1"/>
  <c r="G149" i="56"/>
  <c r="D57" i="71"/>
  <c r="C53"/>
  <c r="D58" i="70"/>
  <c r="C54"/>
  <c r="C68" i="25"/>
  <c r="AS68" s="1"/>
  <c r="AS61"/>
  <c r="U304" i="47"/>
  <c r="U62"/>
  <c r="U262" s="1"/>
  <c r="W62"/>
  <c r="W262" s="1"/>
  <c r="W304"/>
  <c r="G62"/>
  <c r="G262" s="1"/>
  <c r="G304"/>
  <c r="K59" i="44"/>
  <c r="D237" i="56"/>
  <c r="Q289" i="47"/>
  <c r="Q96"/>
  <c r="Q45"/>
  <c r="L96"/>
  <c r="L289"/>
  <c r="L45"/>
  <c r="O289"/>
  <c r="O45"/>
  <c r="O96"/>
  <c r="I126" i="46"/>
  <c r="I147"/>
  <c r="I127"/>
  <c r="K126"/>
  <c r="K147"/>
  <c r="K127"/>
  <c r="T126"/>
  <c r="T147"/>
  <c r="T127"/>
  <c r="D233" i="56"/>
  <c r="K119" i="44"/>
  <c r="R61" i="47"/>
  <c r="R303"/>
  <c r="R114"/>
  <c r="I303"/>
  <c r="I305" s="1"/>
  <c r="I61"/>
  <c r="I114"/>
  <c r="Q61"/>
  <c r="Q303"/>
  <c r="Q305" s="1"/>
  <c r="Q114"/>
  <c r="L61"/>
  <c r="L114"/>
  <c r="L303"/>
  <c r="L305" s="1"/>
  <c r="N289"/>
  <c r="N45"/>
  <c r="N96"/>
  <c r="S45"/>
  <c r="S96"/>
  <c r="S289"/>
  <c r="H56" i="36"/>
  <c r="W58"/>
  <c r="I56"/>
  <c r="N56"/>
  <c r="O61"/>
  <c r="T150" i="46" s="1"/>
  <c r="T61" i="36"/>
  <c r="Y150" i="46" s="1"/>
  <c r="V61" i="36"/>
  <c r="AA150" i="46" s="1"/>
  <c r="F64" i="69"/>
  <c r="O64"/>
  <c r="T55" i="75"/>
  <c r="T56" s="1"/>
  <c r="G56" i="36"/>
  <c r="E56"/>
  <c r="J56"/>
  <c r="V58"/>
  <c r="P58"/>
  <c r="H58"/>
  <c r="S56"/>
  <c r="O56"/>
  <c r="W56"/>
  <c r="S58"/>
  <c r="O58"/>
  <c r="V67"/>
  <c r="L61"/>
  <c r="Q150" i="46" s="1"/>
  <c r="S61" i="36"/>
  <c r="X150" i="46" s="1"/>
  <c r="Q61" i="36"/>
  <c r="V150" i="46" s="1"/>
  <c r="U61" i="36"/>
  <c r="Z150" i="46" s="1"/>
  <c r="I61" i="36"/>
  <c r="N150" i="46" s="1"/>
  <c r="J61" i="36"/>
  <c r="O150" i="46" s="1"/>
  <c r="F61" i="36"/>
  <c r="K150" i="46" s="1"/>
  <c r="C43" i="25"/>
  <c r="AS43" s="1"/>
  <c r="H64" i="69"/>
  <c r="J64"/>
  <c r="J65" s="1"/>
  <c r="V64"/>
  <c r="T64"/>
  <c r="L64"/>
  <c r="U64"/>
  <c r="K64"/>
  <c r="Q64"/>
  <c r="Q65" s="1"/>
  <c r="S64"/>
  <c r="W64"/>
  <c r="C15"/>
  <c r="C61"/>
  <c r="E57" i="74"/>
  <c r="E58" s="1"/>
  <c r="Q55" i="75"/>
  <c r="Q56" s="1"/>
  <c r="T48" i="71"/>
  <c r="Q64" i="70"/>
  <c r="O48" i="71"/>
  <c r="O49" s="1"/>
  <c r="L55" i="75"/>
  <c r="L56" s="1"/>
  <c r="AA58" i="64"/>
  <c r="AA82" s="1"/>
  <c r="C62" i="70"/>
  <c r="I57" i="74"/>
  <c r="I58" s="1"/>
  <c r="Q57"/>
  <c r="Q58" s="1"/>
  <c r="G50" i="70"/>
  <c r="O49"/>
  <c r="O50" s="1"/>
  <c r="T49"/>
  <c r="T50" s="1"/>
  <c r="E56" i="75"/>
  <c r="T42" i="71"/>
  <c r="F55" i="75"/>
  <c r="F56" s="1"/>
  <c r="N56"/>
  <c r="O64" i="70"/>
  <c r="P48" i="71"/>
  <c r="P49" s="1"/>
  <c r="R56" i="69"/>
  <c r="R65" s="1"/>
  <c r="N56"/>
  <c r="N65" s="1"/>
  <c r="M65"/>
  <c r="C14" i="70"/>
  <c r="C54" i="71"/>
  <c r="C55" i="70"/>
  <c r="I58"/>
  <c r="I68" i="25"/>
  <c r="I62" i="36" s="1"/>
  <c r="W58" i="70"/>
  <c r="H57" i="71"/>
  <c r="J68" i="25"/>
  <c r="S58" i="70"/>
  <c r="C57"/>
  <c r="U84" i="25"/>
  <c r="U88" s="1"/>
  <c r="V84"/>
  <c r="V88" s="1"/>
  <c r="F84"/>
  <c r="F88" s="1"/>
  <c r="R84"/>
  <c r="R88" s="1"/>
  <c r="T58" i="70"/>
  <c r="Q57" i="71"/>
  <c r="Q58" i="70"/>
  <c r="M62" i="36"/>
  <c r="U68" i="25"/>
  <c r="G62" i="36"/>
  <c r="C63" i="70"/>
  <c r="C18" i="75"/>
  <c r="P80" i="25"/>
  <c r="G56" i="69"/>
  <c r="G65" s="1"/>
  <c r="D68" i="36"/>
  <c r="S52" i="25"/>
  <c r="S59" i="36" s="1"/>
  <c r="M59"/>
  <c r="T52" i="25"/>
  <c r="T59" i="36" s="1"/>
  <c r="O307" i="25"/>
  <c r="R80"/>
  <c r="V80"/>
  <c r="C55" i="71"/>
  <c r="C56" i="70"/>
  <c r="C13" i="69"/>
  <c r="C59"/>
  <c r="E56"/>
  <c r="C39" i="71"/>
  <c r="H52" i="25"/>
  <c r="H59" i="36" s="1"/>
  <c r="Q56"/>
  <c r="R56"/>
  <c r="V56"/>
  <c r="F58"/>
  <c r="Q67"/>
  <c r="S67"/>
  <c r="W67"/>
  <c r="F56"/>
  <c r="U56"/>
  <c r="L58"/>
  <c r="N58"/>
  <c r="M58"/>
  <c r="K67"/>
  <c r="R67"/>
  <c r="H67"/>
  <c r="M61"/>
  <c r="R150" i="46" s="1"/>
  <c r="K61" i="36"/>
  <c r="P150" i="46" s="1"/>
  <c r="C78" i="25"/>
  <c r="T64" i="36" s="1"/>
  <c r="Y154" i="46" s="1"/>
  <c r="H61" i="36"/>
  <c r="M150" i="46" s="1"/>
  <c r="N61" i="36"/>
  <c r="S150" i="46" s="1"/>
  <c r="C56" i="25"/>
  <c r="AS56" s="1"/>
  <c r="Q68" i="36"/>
  <c r="V157" i="46" s="1"/>
  <c r="W52" i="25"/>
  <c r="W59" i="36" s="1"/>
  <c r="P64" i="69"/>
  <c r="W68" i="36"/>
  <c r="AB157" i="46" s="1"/>
  <c r="T68" i="36"/>
  <c r="Y157" i="46" s="1"/>
  <c r="G68" i="36"/>
  <c r="L157" i="46" s="1"/>
  <c r="N68" i="36"/>
  <c r="S157" i="46" s="1"/>
  <c r="V68" i="36"/>
  <c r="AA157" i="46" s="1"/>
  <c r="C17" i="75"/>
  <c r="C14" i="71"/>
  <c r="C53" i="75"/>
  <c r="K49" i="70"/>
  <c r="K50" s="1"/>
  <c r="F49"/>
  <c r="F50" s="1"/>
  <c r="L49"/>
  <c r="L50" s="1"/>
  <c r="W50"/>
  <c r="S49"/>
  <c r="S50" s="1"/>
  <c r="M49"/>
  <c r="M50" s="1"/>
  <c r="H64"/>
  <c r="M64"/>
  <c r="E64"/>
  <c r="E42" i="71"/>
  <c r="U42"/>
  <c r="U86" s="1"/>
  <c r="K48"/>
  <c r="C72" i="74"/>
  <c r="V42" i="71"/>
  <c r="V86" s="1"/>
  <c r="V64" i="70"/>
  <c r="U56" i="69"/>
  <c r="V56"/>
  <c r="P79"/>
  <c r="AA268" i="64"/>
  <c r="AA292" s="1"/>
  <c r="AA341"/>
  <c r="AA366" s="1"/>
  <c r="P57" i="74"/>
  <c r="P58" s="1"/>
  <c r="J58"/>
  <c r="R57"/>
  <c r="R58" s="1"/>
  <c r="N57"/>
  <c r="N58" s="1"/>
  <c r="V57"/>
  <c r="V58" s="1"/>
  <c r="S42" i="71"/>
  <c r="S64" i="70"/>
  <c r="S48" i="71"/>
  <c r="W55" i="75"/>
  <c r="W56" s="1"/>
  <c r="M55"/>
  <c r="M56" s="1"/>
  <c r="J48" i="71"/>
  <c r="K42"/>
  <c r="G64" i="70"/>
  <c r="H55" i="75"/>
  <c r="H56" s="1"/>
  <c r="R42" i="71"/>
  <c r="U48"/>
  <c r="Q79" i="69"/>
  <c r="S56"/>
  <c r="AS50" i="25"/>
  <c r="T79" i="69"/>
  <c r="O56"/>
  <c r="C46" i="70"/>
  <c r="C55" i="74"/>
  <c r="O66" i="36"/>
  <c r="H66"/>
  <c r="P66"/>
  <c r="W66"/>
  <c r="R68" i="25"/>
  <c r="R62" i="36" s="1"/>
  <c r="V68" i="25"/>
  <c r="V57" i="71"/>
  <c r="P58" i="70"/>
  <c r="P57" i="71"/>
  <c r="H68" i="25"/>
  <c r="L58" i="70"/>
  <c r="K68" i="25"/>
  <c r="K57" i="71"/>
  <c r="O58" i="70"/>
  <c r="O57" i="71"/>
  <c r="E58" i="70"/>
  <c r="L84" i="25"/>
  <c r="L88" s="1"/>
  <c r="K84"/>
  <c r="K88" s="1"/>
  <c r="C44" i="73"/>
  <c r="C46" i="65"/>
  <c r="S84" i="25"/>
  <c r="S88" s="1"/>
  <c r="C62" i="69"/>
  <c r="C48" i="70"/>
  <c r="D68" i="25"/>
  <c r="T68"/>
  <c r="T62" i="36" s="1"/>
  <c r="M57" i="71"/>
  <c r="U58" i="70"/>
  <c r="G57" i="71"/>
  <c r="C47"/>
  <c r="P307" i="25"/>
  <c r="W307"/>
  <c r="M80"/>
  <c r="O80"/>
  <c r="U80"/>
  <c r="S63" i="36"/>
  <c r="X153" i="46" s="1"/>
  <c r="W63" i="36"/>
  <c r="AB153" i="46" s="1"/>
  <c r="K56" i="69"/>
  <c r="U52" i="25"/>
  <c r="U59" i="36" s="1"/>
  <c r="I52" i="25"/>
  <c r="I59" i="36" s="1"/>
  <c r="P52" i="25"/>
  <c r="P59" i="36" s="1"/>
  <c r="N307" i="25"/>
  <c r="T63" i="36"/>
  <c r="Y153" i="46" s="1"/>
  <c r="I63" i="36"/>
  <c r="N153" i="46" s="1"/>
  <c r="K80" i="25"/>
  <c r="C78" i="69"/>
  <c r="F56"/>
  <c r="C52" i="75"/>
  <c r="N52" i="25"/>
  <c r="N59" i="36" s="1"/>
  <c r="J57"/>
  <c r="V57"/>
  <c r="G52" i="25"/>
  <c r="G59" i="36" s="1"/>
  <c r="C17" i="69"/>
  <c r="K65" l="1"/>
  <c r="S65"/>
  <c r="D62" i="36"/>
  <c r="K62"/>
  <c r="H62"/>
  <c r="V62"/>
  <c r="O65" i="69"/>
  <c r="U62" i="36"/>
  <c r="E62"/>
  <c r="J62"/>
  <c r="R305" i="47"/>
  <c r="O81" i="69"/>
  <c r="P61" i="36"/>
  <c r="U150" i="46" s="1"/>
  <c r="O58" i="73"/>
  <c r="O97" i="74" s="1"/>
  <c r="O95" i="75" s="1"/>
  <c r="O92" i="25"/>
  <c r="O94" s="1"/>
  <c r="O64" i="36"/>
  <c r="T154" i="46" s="1"/>
  <c r="E61" i="36"/>
  <c r="J150" i="46" s="1"/>
  <c r="O89" i="70"/>
  <c r="O60" i="65"/>
  <c r="C66" i="36"/>
  <c r="U49" i="71"/>
  <c r="Q58" i="36"/>
  <c r="W61"/>
  <c r="AB150" i="46" s="1"/>
  <c r="G61" i="36"/>
  <c r="L150" i="46" s="1"/>
  <c r="E58" i="36"/>
  <c r="R58"/>
  <c r="T58"/>
  <c r="I58"/>
  <c r="W221" i="46"/>
  <c r="T84" i="74"/>
  <c r="T82" i="75" s="1"/>
  <c r="U153" i="56"/>
  <c r="T136" i="25"/>
  <c r="T255" s="1"/>
  <c r="W136"/>
  <c r="W255" s="1"/>
  <c r="W84" i="74"/>
  <c r="W82" i="75" s="1"/>
  <c r="X153" i="56"/>
  <c r="Z221" i="46"/>
  <c r="Y130"/>
  <c r="Y152"/>
  <c r="Y132"/>
  <c r="Y143"/>
  <c r="Y131"/>
  <c r="S89" i="70"/>
  <c r="S81" i="69"/>
  <c r="S88" i="71"/>
  <c r="S60" i="65"/>
  <c r="S58" i="73"/>
  <c r="S97" i="74" s="1"/>
  <c r="S95" i="75" s="1"/>
  <c r="S92" i="25"/>
  <c r="S94" s="1"/>
  <c r="L88" i="71"/>
  <c r="L92" i="25"/>
  <c r="L94" s="1"/>
  <c r="L89" i="70"/>
  <c r="L58" i="73"/>
  <c r="L97" i="74" s="1"/>
  <c r="L95" i="75" s="1"/>
  <c r="L81" i="69"/>
  <c r="L60" i="65"/>
  <c r="W130" i="46"/>
  <c r="W152"/>
  <c r="W132"/>
  <c r="W143"/>
  <c r="W131"/>
  <c r="P22" i="65"/>
  <c r="U133" i="46"/>
  <c r="U156"/>
  <c r="U137"/>
  <c r="O22" i="65"/>
  <c r="T133" i="46"/>
  <c r="T137"/>
  <c r="T156"/>
  <c r="K49" i="71"/>
  <c r="K86"/>
  <c r="S49"/>
  <c r="S86"/>
  <c r="E86"/>
  <c r="E49"/>
  <c r="N140" i="25"/>
  <c r="N259" s="1"/>
  <c r="Q225" i="46"/>
  <c r="O157" i="56"/>
  <c r="W225" i="46"/>
  <c r="T140" i="25"/>
  <c r="T259" s="1"/>
  <c r="U157" i="56"/>
  <c r="R157"/>
  <c r="Q140" i="25"/>
  <c r="Q259" s="1"/>
  <c r="T225" i="46"/>
  <c r="H133" i="25"/>
  <c r="H254" s="1"/>
  <c r="I150" i="56"/>
  <c r="H82" i="74"/>
  <c r="H80" i="75" s="1"/>
  <c r="K220" i="46"/>
  <c r="T85" i="74"/>
  <c r="T83" i="75" s="1"/>
  <c r="U154" i="56"/>
  <c r="W222" i="46"/>
  <c r="T137" i="25"/>
  <c r="T256" s="1"/>
  <c r="D64" i="36"/>
  <c r="AS78" i="25"/>
  <c r="F64" i="36"/>
  <c r="K154" i="46" s="1"/>
  <c r="E64" i="36"/>
  <c r="J154" i="46" s="1"/>
  <c r="N64" i="36"/>
  <c r="S154" i="46" s="1"/>
  <c r="J64" i="36"/>
  <c r="O154" i="46" s="1"/>
  <c r="L64" i="36"/>
  <c r="Q154" i="46" s="1"/>
  <c r="M133" i="25"/>
  <c r="M254" s="1"/>
  <c r="P220" i="46"/>
  <c r="M82" i="74"/>
  <c r="M80" i="75" s="1"/>
  <c r="N150" i="56"/>
  <c r="W151" i="46"/>
  <c r="W155"/>
  <c r="R129"/>
  <c r="R128"/>
  <c r="R148"/>
  <c r="Q128"/>
  <c r="Q129"/>
  <c r="Q148"/>
  <c r="K125"/>
  <c r="K146"/>
  <c r="X151"/>
  <c r="X155"/>
  <c r="K129"/>
  <c r="K128"/>
  <c r="K148"/>
  <c r="W125"/>
  <c r="W146"/>
  <c r="L152"/>
  <c r="L132"/>
  <c r="L130"/>
  <c r="L143"/>
  <c r="L131"/>
  <c r="R132"/>
  <c r="R130"/>
  <c r="R152"/>
  <c r="R143"/>
  <c r="R131"/>
  <c r="R60" i="65"/>
  <c r="R58" i="73"/>
  <c r="R97" i="74" s="1"/>
  <c r="R95" i="75" s="1"/>
  <c r="R88" i="71"/>
  <c r="R81" i="69"/>
  <c r="R92" i="25"/>
  <c r="R94" s="1"/>
  <c r="R89" i="70"/>
  <c r="V88" i="71"/>
  <c r="V81" i="69"/>
  <c r="V58" i="73"/>
  <c r="V97" i="74" s="1"/>
  <c r="V95" i="75" s="1"/>
  <c r="V92" i="25"/>
  <c r="V94" s="1"/>
  <c r="V89" i="70"/>
  <c r="V60" i="65"/>
  <c r="N152" i="46"/>
  <c r="N132"/>
  <c r="N130"/>
  <c r="N143"/>
  <c r="N131"/>
  <c r="T49" i="71"/>
  <c r="T86"/>
  <c r="F133" i="25"/>
  <c r="F254" s="1"/>
  <c r="G150" i="56"/>
  <c r="F82" i="74"/>
  <c r="F80" i="75" s="1"/>
  <c r="I220" i="46"/>
  <c r="J150" i="56"/>
  <c r="I82" i="74"/>
  <c r="I80" i="75" s="1"/>
  <c r="I133" i="25"/>
  <c r="I254" s="1"/>
  <c r="L220" i="46"/>
  <c r="T220"/>
  <c r="Q82" i="74"/>
  <c r="Q80" i="75" s="1"/>
  <c r="Q133" i="25"/>
  <c r="Q254" s="1"/>
  <c r="R150" i="56"/>
  <c r="O220" i="46"/>
  <c r="L133" i="25"/>
  <c r="L254" s="1"/>
  <c r="M150" i="56"/>
  <c r="L82" i="74"/>
  <c r="L80" i="75" s="1"/>
  <c r="T128" i="46"/>
  <c r="T129"/>
  <c r="T148"/>
  <c r="AB125"/>
  <c r="AB146"/>
  <c r="X125"/>
  <c r="X146"/>
  <c r="U129"/>
  <c r="U128"/>
  <c r="U148"/>
  <c r="O125"/>
  <c r="O146"/>
  <c r="L125"/>
  <c r="L146"/>
  <c r="Y220"/>
  <c r="V133" i="25"/>
  <c r="V254" s="1"/>
  <c r="V82" i="74"/>
  <c r="V80" i="75" s="1"/>
  <c r="W150" i="56"/>
  <c r="W220" i="46"/>
  <c r="T82" i="74"/>
  <c r="T80" i="75" s="1"/>
  <c r="U150" i="56"/>
  <c r="T133" i="25"/>
  <c r="T254" s="1"/>
  <c r="S125" i="46"/>
  <c r="S146"/>
  <c r="AB129"/>
  <c r="AB128"/>
  <c r="AB148"/>
  <c r="S248" i="47"/>
  <c r="S49"/>
  <c r="S252" s="1"/>
  <c r="N248"/>
  <c r="N49"/>
  <c r="N252" s="1"/>
  <c r="L261"/>
  <c r="L263" s="1"/>
  <c r="L65"/>
  <c r="L119" i="44"/>
  <c r="J232" s="1"/>
  <c r="I232"/>
  <c r="P127" i="56"/>
  <c r="O172" i="25" s="1"/>
  <c r="O110"/>
  <c r="R217" i="46"/>
  <c r="O109" i="25"/>
  <c r="P126" i="56"/>
  <c r="G147"/>
  <c r="F192" i="25" s="1"/>
  <c r="F130"/>
  <c r="E127" i="56"/>
  <c r="D110" i="25"/>
  <c r="G217" i="46"/>
  <c r="D109" i="25"/>
  <c r="E126" i="56"/>
  <c r="O293" i="47"/>
  <c r="Q248"/>
  <c r="Q49"/>
  <c r="Q252" s="1"/>
  <c r="L59" i="44"/>
  <c r="J236" s="1"/>
  <c r="I236"/>
  <c r="T218" i="56"/>
  <c r="S194" i="25"/>
  <c r="S294" s="1"/>
  <c r="S73" i="70"/>
  <c r="S94" s="1"/>
  <c r="S72" i="71"/>
  <c r="S94" s="1"/>
  <c r="M218" i="56"/>
  <c r="L194" i="25"/>
  <c r="L294" s="1"/>
  <c r="L72" i="71"/>
  <c r="L94" s="1"/>
  <c r="L73" i="70"/>
  <c r="L94" s="1"/>
  <c r="N194" i="25"/>
  <c r="N294" s="1"/>
  <c r="N72" i="71"/>
  <c r="N94" s="1"/>
  <c r="O218" i="56"/>
  <c r="N73" i="70"/>
  <c r="N94" s="1"/>
  <c r="W194" i="25"/>
  <c r="W294" s="1"/>
  <c r="X218" i="56"/>
  <c r="W73" i="70"/>
  <c r="W94" s="1"/>
  <c r="W72" i="71"/>
  <c r="W94" s="1"/>
  <c r="C49" i="75"/>
  <c r="D93"/>
  <c r="D56"/>
  <c r="L44" i="44"/>
  <c r="J246" s="1"/>
  <c r="I246"/>
  <c r="C42" i="71"/>
  <c r="D86"/>
  <c r="D49"/>
  <c r="U231" i="46"/>
  <c r="L231"/>
  <c r="K231"/>
  <c r="P231"/>
  <c r="R231"/>
  <c r="C114" i="47"/>
  <c r="C303"/>
  <c r="R130" i="25"/>
  <c r="S147" i="56"/>
  <c r="R192" i="25" s="1"/>
  <c r="E110"/>
  <c r="F127" i="56"/>
  <c r="E172" i="25" s="1"/>
  <c r="E109"/>
  <c r="F126" i="56"/>
  <c r="H217" i="46"/>
  <c r="V293" i="47"/>
  <c r="E293"/>
  <c r="I49"/>
  <c r="I252" s="1"/>
  <c r="I248"/>
  <c r="T49"/>
  <c r="T252" s="1"/>
  <c r="T248"/>
  <c r="J293"/>
  <c r="W293"/>
  <c r="H220" i="56"/>
  <c r="G75" i="71"/>
  <c r="G96" s="1"/>
  <c r="G76" i="70"/>
  <c r="G96" s="1"/>
  <c r="G198" i="25"/>
  <c r="G296" s="1"/>
  <c r="L110"/>
  <c r="M127" i="56"/>
  <c r="L172" i="25" s="1"/>
  <c r="L109"/>
  <c r="O217" i="46"/>
  <c r="M126" i="56"/>
  <c r="H293" i="47"/>
  <c r="P293"/>
  <c r="Q72" i="71"/>
  <c r="Q94" s="1"/>
  <c r="Q73" i="70"/>
  <c r="Q94" s="1"/>
  <c r="R218" i="56"/>
  <c r="Q194" i="25"/>
  <c r="Q294" s="1"/>
  <c r="E156" i="56"/>
  <c r="D139" i="25"/>
  <c r="D17" i="73"/>
  <c r="D15"/>
  <c r="G223" i="46"/>
  <c r="E133" i="56"/>
  <c r="D116" i="25"/>
  <c r="H137" i="56"/>
  <c r="G16" i="73"/>
  <c r="G120" i="25"/>
  <c r="J120"/>
  <c r="K137" i="56"/>
  <c r="J16" i="73"/>
  <c r="U137" i="56"/>
  <c r="T16" i="73"/>
  <c r="T120" i="25"/>
  <c r="Q16" i="73"/>
  <c r="Q120" i="25"/>
  <c r="R137" i="56"/>
  <c r="N16" i="73"/>
  <c r="O137" i="56"/>
  <c r="N120" i="25"/>
  <c r="I120"/>
  <c r="J137" i="56"/>
  <c r="I16" i="73"/>
  <c r="C79" i="69"/>
  <c r="AC81" i="46"/>
  <c r="D87" i="70"/>
  <c r="D50"/>
  <c r="C43"/>
  <c r="T224" i="56"/>
  <c r="S117" i="47"/>
  <c r="S202" i="25"/>
  <c r="S300" s="1"/>
  <c r="S24" i="57"/>
  <c r="L202" i="25"/>
  <c r="L300" s="1"/>
  <c r="L117" i="47"/>
  <c r="M224" i="56"/>
  <c r="L24" i="57"/>
  <c r="O155" i="56"/>
  <c r="N200" i="25" s="1"/>
  <c r="N138"/>
  <c r="K155" i="56"/>
  <c r="J200" i="25" s="1"/>
  <c r="J138"/>
  <c r="U117" i="47"/>
  <c r="U202" i="25"/>
  <c r="U300" s="1"/>
  <c r="V224" i="56"/>
  <c r="U24" i="57"/>
  <c r="L224" i="56"/>
  <c r="K202" i="25"/>
  <c r="K300" s="1"/>
  <c r="K117" i="47"/>
  <c r="K24" i="57"/>
  <c r="O138" i="25"/>
  <c r="P155" i="56"/>
  <c r="O200" i="25" s="1"/>
  <c r="J155" i="56"/>
  <c r="I200" i="25" s="1"/>
  <c r="I138"/>
  <c r="V128" i="46"/>
  <c r="V129"/>
  <c r="V148"/>
  <c r="U155" i="56"/>
  <c r="T200" i="25" s="1"/>
  <c r="T138"/>
  <c r="L126" i="46"/>
  <c r="L147"/>
  <c r="L127"/>
  <c r="S126"/>
  <c r="S147"/>
  <c r="S127"/>
  <c r="U126"/>
  <c r="U147"/>
  <c r="U127"/>
  <c r="X221"/>
  <c r="V153" i="56"/>
  <c r="U136" i="25"/>
  <c r="U255" s="1"/>
  <c r="U84" i="74"/>
  <c r="U82" i="75" s="1"/>
  <c r="M136" i="25"/>
  <c r="M255" s="1"/>
  <c r="P221" i="46"/>
  <c r="M84" i="74"/>
  <c r="M82" i="75" s="1"/>
  <c r="N153" i="56"/>
  <c r="S22" i="65"/>
  <c r="X133" i="46"/>
  <c r="X137"/>
  <c r="X156"/>
  <c r="L22" i="65"/>
  <c r="Q133" i="46"/>
  <c r="Q137"/>
  <c r="Q156"/>
  <c r="H60" i="65"/>
  <c r="H81" i="69"/>
  <c r="H58" i="73"/>
  <c r="H97" i="74" s="1"/>
  <c r="H95" i="75" s="1"/>
  <c r="H88" i="71"/>
  <c r="H92" i="25"/>
  <c r="H94" s="1"/>
  <c r="H89" i="70"/>
  <c r="L49" i="71"/>
  <c r="L86"/>
  <c r="E140" i="25"/>
  <c r="E259" s="1"/>
  <c r="H225" i="46"/>
  <c r="F157" i="56"/>
  <c r="K157"/>
  <c r="J140" i="25"/>
  <c r="J259" s="1"/>
  <c r="M225" i="46"/>
  <c r="P133" i="25"/>
  <c r="P254" s="1"/>
  <c r="Q150" i="56"/>
  <c r="P82" i="74"/>
  <c r="P80" i="75" s="1"/>
  <c r="S220" i="46"/>
  <c r="E133" i="25"/>
  <c r="E254" s="1"/>
  <c r="H220" i="46"/>
  <c r="E82" i="74"/>
  <c r="E80" i="75" s="1"/>
  <c r="F150" i="56"/>
  <c r="K151" i="46"/>
  <c r="K155"/>
  <c r="O129"/>
  <c r="O128"/>
  <c r="O148"/>
  <c r="L151"/>
  <c r="L155"/>
  <c r="D88" i="25"/>
  <c r="C84"/>
  <c r="AS84" s="1"/>
  <c r="G60" i="65"/>
  <c r="G89" i="70"/>
  <c r="G92" i="25"/>
  <c r="G94" s="1"/>
  <c r="G88" i="71"/>
  <c r="G58" i="73"/>
  <c r="G97" i="74" s="1"/>
  <c r="G95" i="75" s="1"/>
  <c r="G81" i="69"/>
  <c r="Y129" i="46"/>
  <c r="Y128"/>
  <c r="Y148"/>
  <c r="N128"/>
  <c r="N129"/>
  <c r="N148"/>
  <c r="G293" i="47"/>
  <c r="M293"/>
  <c r="R49"/>
  <c r="R252" s="1"/>
  <c r="R248"/>
  <c r="U248"/>
  <c r="U49"/>
  <c r="U252" s="1"/>
  <c r="U293"/>
  <c r="L22" i="44"/>
  <c r="J247" s="1"/>
  <c r="I247"/>
  <c r="O261" i="47"/>
  <c r="O263" s="1"/>
  <c r="O65"/>
  <c r="F59" i="36"/>
  <c r="AS52" i="25"/>
  <c r="AB126" i="46"/>
  <c r="AB147"/>
  <c r="AB127"/>
  <c r="V147" i="56"/>
  <c r="U192" i="25" s="1"/>
  <c r="U130"/>
  <c r="D293" i="47"/>
  <c r="C96"/>
  <c r="C293" s="1"/>
  <c r="D81" i="74"/>
  <c r="AC149" i="46"/>
  <c r="D132" i="25"/>
  <c r="E149" i="56"/>
  <c r="G219" i="46"/>
  <c r="I227" i="44"/>
  <c r="L42"/>
  <c r="J227" s="1"/>
  <c r="K194" i="25"/>
  <c r="K294" s="1"/>
  <c r="K72" i="71"/>
  <c r="K94" s="1"/>
  <c r="K73" i="70"/>
  <c r="K94" s="1"/>
  <c r="L218" i="56"/>
  <c r="V194" i="25"/>
  <c r="V294" s="1"/>
  <c r="W218" i="56"/>
  <c r="V73" i="70"/>
  <c r="V94" s="1"/>
  <c r="V72" i="71"/>
  <c r="V94" s="1"/>
  <c r="I128" i="46"/>
  <c r="I129"/>
  <c r="I148"/>
  <c r="K130" i="25"/>
  <c r="L147" i="56"/>
  <c r="K192" i="25" s="1"/>
  <c r="R127" i="56"/>
  <c r="Q172" i="25" s="1"/>
  <c r="Q110"/>
  <c r="R126" i="56"/>
  <c r="Q109" i="25"/>
  <c r="T217" i="46"/>
  <c r="Q231"/>
  <c r="V231"/>
  <c r="J231"/>
  <c r="M65" i="47"/>
  <c r="M261"/>
  <c r="M263" s="1"/>
  <c r="I147" i="56"/>
  <c r="H192" i="25" s="1"/>
  <c r="H130"/>
  <c r="AC153" i="46"/>
  <c r="G221"/>
  <c r="D136" i="25"/>
  <c r="D84" i="74"/>
  <c r="E153" i="56"/>
  <c r="V198" i="25"/>
  <c r="V296" s="1"/>
  <c r="W220" i="56"/>
  <c r="V76" i="70"/>
  <c r="V96" s="1"/>
  <c r="V75" i="71"/>
  <c r="V96" s="1"/>
  <c r="S220" i="56"/>
  <c r="R75" i="71"/>
  <c r="R96" s="1"/>
  <c r="R198" i="25"/>
  <c r="R296" s="1"/>
  <c r="R76" i="70"/>
  <c r="R96" s="1"/>
  <c r="J75" i="71"/>
  <c r="J96" s="1"/>
  <c r="K220" i="56"/>
  <c r="J76" i="70"/>
  <c r="J96" s="1"/>
  <c r="J198" i="25"/>
  <c r="J296" s="1"/>
  <c r="G65" i="47"/>
  <c r="G261"/>
  <c r="G263" s="1"/>
  <c r="N65"/>
  <c r="N261"/>
  <c r="N263" s="1"/>
  <c r="U147" i="56"/>
  <c r="T192" i="25" s="1"/>
  <c r="T130"/>
  <c r="N127" i="56"/>
  <c r="M172" i="25" s="1"/>
  <c r="M110"/>
  <c r="P217" i="46"/>
  <c r="N126" i="56"/>
  <c r="M109" i="25"/>
  <c r="T147" i="56"/>
  <c r="S192" i="25" s="1"/>
  <c r="S130"/>
  <c r="K49" i="47"/>
  <c r="K252" s="1"/>
  <c r="K248"/>
  <c r="K293"/>
  <c r="C56" i="69"/>
  <c r="D65"/>
  <c r="P76" i="70"/>
  <c r="P96" s="1"/>
  <c r="P75" i="71"/>
  <c r="P96" s="1"/>
  <c r="P198" i="25"/>
  <c r="P296" s="1"/>
  <c r="Q220" i="56"/>
  <c r="H75" i="71"/>
  <c r="H96" s="1"/>
  <c r="H76" i="70"/>
  <c r="H96" s="1"/>
  <c r="I220" i="56"/>
  <c r="H198" i="25"/>
  <c r="H296" s="1"/>
  <c r="N76" i="70"/>
  <c r="N96" s="1"/>
  <c r="O220" i="56"/>
  <c r="N198" i="25"/>
  <c r="N296" s="1"/>
  <c r="N75" i="71"/>
  <c r="N96" s="1"/>
  <c r="U72"/>
  <c r="U94" s="1"/>
  <c r="V218" i="56"/>
  <c r="U194" i="25"/>
  <c r="U294" s="1"/>
  <c r="U73" i="70"/>
  <c r="U94" s="1"/>
  <c r="R17" i="73"/>
  <c r="R139" i="25"/>
  <c r="S156" i="56"/>
  <c r="U223" i="46"/>
  <c r="R116" i="25"/>
  <c r="S133" i="56"/>
  <c r="R15" i="73"/>
  <c r="G156" i="56"/>
  <c r="F17" i="73"/>
  <c r="F139" i="25"/>
  <c r="G133" i="56"/>
  <c r="F116" i="25"/>
  <c r="I223" i="46"/>
  <c r="F15" i="73"/>
  <c r="V16"/>
  <c r="V120" i="25"/>
  <c r="W137" i="56"/>
  <c r="Y223" i="46"/>
  <c r="V116" i="25"/>
  <c r="V15" i="73"/>
  <c r="W133" i="56"/>
  <c r="V156"/>
  <c r="U17" i="73"/>
  <c r="U139" i="25"/>
  <c r="V133" i="56"/>
  <c r="X223" i="46"/>
  <c r="U116" i="25"/>
  <c r="U15" i="73"/>
  <c r="E194" i="25"/>
  <c r="E294" s="1"/>
  <c r="E72" i="71"/>
  <c r="E94" s="1"/>
  <c r="E73" i="70"/>
  <c r="E94" s="1"/>
  <c r="F218" i="56"/>
  <c r="J73" i="70"/>
  <c r="J94" s="1"/>
  <c r="J194" i="25"/>
  <c r="J294" s="1"/>
  <c r="J72" i="71"/>
  <c r="J94" s="1"/>
  <c r="K218" i="56"/>
  <c r="I73" i="70"/>
  <c r="I94" s="1"/>
  <c r="I194" i="25"/>
  <c r="I294" s="1"/>
  <c r="I72" i="71"/>
  <c r="I94" s="1"/>
  <c r="J218" i="56"/>
  <c r="E139" i="25"/>
  <c r="F156" i="56"/>
  <c r="E17" i="73"/>
  <c r="F133" i="56"/>
  <c r="E15" i="73"/>
  <c r="H223" i="46"/>
  <c r="E116" i="25"/>
  <c r="N224" i="56"/>
  <c r="M117" i="47"/>
  <c r="M202" i="25"/>
  <c r="M300" s="1"/>
  <c r="M24" i="57"/>
  <c r="M17" i="73"/>
  <c r="M139" i="25"/>
  <c r="N156" i="56"/>
  <c r="M116" i="25"/>
  <c r="N133" i="56"/>
  <c r="M15" i="73"/>
  <c r="P223" i="46"/>
  <c r="N155" i="56"/>
  <c r="M200" i="25" s="1"/>
  <c r="M138"/>
  <c r="U138"/>
  <c r="V155" i="56"/>
  <c r="U200" i="25" s="1"/>
  <c r="F76" i="70"/>
  <c r="F96" s="1"/>
  <c r="F198" i="25"/>
  <c r="F296" s="1"/>
  <c r="F75" i="71"/>
  <c r="F96" s="1"/>
  <c r="G220" i="56"/>
  <c r="S224" i="46"/>
  <c r="P134" i="25"/>
  <c r="Q151" i="56"/>
  <c r="U65" i="69"/>
  <c r="P64" i="36"/>
  <c r="U154" i="46" s="1"/>
  <c r="C58" i="70"/>
  <c r="C57" i="71"/>
  <c r="C48"/>
  <c r="W305" i="47"/>
  <c r="C80" i="25"/>
  <c r="M65" i="36" s="1"/>
  <c r="L65" i="69"/>
  <c r="H65"/>
  <c r="P62" i="36"/>
  <c r="W65" i="69"/>
  <c r="E65"/>
  <c r="U64" i="36"/>
  <c r="Z154" i="46" s="1"/>
  <c r="I64" i="36"/>
  <c r="N154" i="46" s="1"/>
  <c r="L56" i="36"/>
  <c r="R64"/>
  <c r="W154" i="46" s="1"/>
  <c r="K56" i="36"/>
  <c r="M56"/>
  <c r="F305" i="47"/>
  <c r="C55" i="75"/>
  <c r="C64" i="70"/>
  <c r="K59" i="36"/>
  <c r="P305" i="47"/>
  <c r="U305"/>
  <c r="H305"/>
  <c r="V305"/>
  <c r="C304"/>
  <c r="C307" i="25"/>
  <c r="G305" i="47"/>
  <c r="N305"/>
  <c r="C49" i="70"/>
  <c r="Q62" i="36"/>
  <c r="L62"/>
  <c r="O62"/>
  <c r="O126" i="46"/>
  <c r="O147"/>
  <c r="O127"/>
  <c r="AA126"/>
  <c r="AA147"/>
  <c r="AA127"/>
  <c r="I84" i="74"/>
  <c r="I82" i="75" s="1"/>
  <c r="J153" i="56"/>
  <c r="I136" i="25"/>
  <c r="I255" s="1"/>
  <c r="L221" i="46"/>
  <c r="V221"/>
  <c r="T153" i="56"/>
  <c r="S136" i="25"/>
  <c r="S255" s="1"/>
  <c r="S84" i="74"/>
  <c r="S82" i="75" s="1"/>
  <c r="I130" i="46"/>
  <c r="I152"/>
  <c r="I132"/>
  <c r="I143"/>
  <c r="I131"/>
  <c r="K60" i="65"/>
  <c r="K89" i="70"/>
  <c r="K92" i="25"/>
  <c r="K94" s="1"/>
  <c r="K81" i="69"/>
  <c r="K58" i="73"/>
  <c r="K97" i="74" s="1"/>
  <c r="K95" i="75" s="1"/>
  <c r="K88" i="71"/>
  <c r="P130" i="46"/>
  <c r="P152"/>
  <c r="P132"/>
  <c r="P131"/>
  <c r="P143"/>
  <c r="M152"/>
  <c r="M132"/>
  <c r="M130"/>
  <c r="M143"/>
  <c r="M131"/>
  <c r="AA132"/>
  <c r="AA130"/>
  <c r="AA152"/>
  <c r="AA131"/>
  <c r="AA143"/>
  <c r="W22" i="65"/>
  <c r="AB133" i="46"/>
  <c r="AB137"/>
  <c r="AB156"/>
  <c r="H22" i="65"/>
  <c r="M133" i="46"/>
  <c r="M137"/>
  <c r="M156"/>
  <c r="R49" i="71"/>
  <c r="R86"/>
  <c r="V140" i="25"/>
  <c r="V259" s="1"/>
  <c r="Y225" i="46"/>
  <c r="W157" i="56"/>
  <c r="H157"/>
  <c r="J225" i="46"/>
  <c r="G140" i="25"/>
  <c r="G259" s="1"/>
  <c r="Z225" i="46"/>
  <c r="X157" i="56"/>
  <c r="W140" i="25"/>
  <c r="W259" s="1"/>
  <c r="O137"/>
  <c r="O256" s="1"/>
  <c r="O85" i="74"/>
  <c r="O83" i="75" s="1"/>
  <c r="R222" i="46"/>
  <c r="P154" i="56"/>
  <c r="Q220" i="46"/>
  <c r="N82" i="74"/>
  <c r="N80" i="75" s="1"/>
  <c r="O150" i="56"/>
  <c r="N133" i="25"/>
  <c r="N254" s="1"/>
  <c r="N220" i="46"/>
  <c r="K82" i="74"/>
  <c r="K80" i="75" s="1"/>
  <c r="L150" i="56"/>
  <c r="K133" i="25"/>
  <c r="K254" s="1"/>
  <c r="M151" i="46"/>
  <c r="M155"/>
  <c r="P151"/>
  <c r="P155"/>
  <c r="S129"/>
  <c r="S128"/>
  <c r="S148"/>
  <c r="Z125"/>
  <c r="Z146"/>
  <c r="AB151"/>
  <c r="AB155"/>
  <c r="V151"/>
  <c r="V155"/>
  <c r="AA125"/>
  <c r="AA146"/>
  <c r="V125"/>
  <c r="V146"/>
  <c r="C68" i="36"/>
  <c r="I157" i="46"/>
  <c r="Z130"/>
  <c r="Z132"/>
  <c r="Z152"/>
  <c r="Z143"/>
  <c r="Z131"/>
  <c r="F60" i="65"/>
  <c r="F58" i="73"/>
  <c r="F97" i="74" s="1"/>
  <c r="F95" i="75" s="1"/>
  <c r="F81" i="69"/>
  <c r="F92" i="25"/>
  <c r="F94" s="1"/>
  <c r="F89" i="70"/>
  <c r="F88" i="71"/>
  <c r="U81" i="69"/>
  <c r="U89" i="70"/>
  <c r="U88" i="71"/>
  <c r="U58" i="73"/>
  <c r="U97" i="74" s="1"/>
  <c r="U95" i="75" s="1"/>
  <c r="U60" i="65"/>
  <c r="U92" i="25"/>
  <c r="U94" s="1"/>
  <c r="J130" i="46"/>
  <c r="J152"/>
  <c r="J132"/>
  <c r="J143"/>
  <c r="J131"/>
  <c r="O130"/>
  <c r="O152"/>
  <c r="O132"/>
  <c r="O131"/>
  <c r="O143"/>
  <c r="M220"/>
  <c r="J82" i="74"/>
  <c r="J80" i="75" s="1"/>
  <c r="K150" i="56"/>
  <c r="J133" i="25"/>
  <c r="J254" s="1"/>
  <c r="U133"/>
  <c r="U254" s="1"/>
  <c r="U82" i="74"/>
  <c r="U80" i="75" s="1"/>
  <c r="V150" i="56"/>
  <c r="X220" i="46"/>
  <c r="S133" i="25"/>
  <c r="S254" s="1"/>
  <c r="S82" i="74"/>
  <c r="S80" i="75" s="1"/>
  <c r="V220" i="46"/>
  <c r="T150" i="56"/>
  <c r="AA151" i="46"/>
  <c r="AA155"/>
  <c r="X129"/>
  <c r="X128"/>
  <c r="X148"/>
  <c r="T125"/>
  <c r="T146"/>
  <c r="M129"/>
  <c r="M128"/>
  <c r="M148"/>
  <c r="AA129"/>
  <c r="AA128"/>
  <c r="AA148"/>
  <c r="J125"/>
  <c r="J146"/>
  <c r="O82" i="74"/>
  <c r="O80" i="75" s="1"/>
  <c r="P150" i="56"/>
  <c r="R220" i="46"/>
  <c r="O133" i="25"/>
  <c r="O254" s="1"/>
  <c r="N125" i="46"/>
  <c r="N146"/>
  <c r="M125"/>
  <c r="M146"/>
  <c r="S293" i="47"/>
  <c r="N293"/>
  <c r="Q261"/>
  <c r="Q263" s="1"/>
  <c r="Q65"/>
  <c r="I65"/>
  <c r="I261"/>
  <c r="I263" s="1"/>
  <c r="R65"/>
  <c r="R261"/>
  <c r="R263" s="1"/>
  <c r="P147" i="56"/>
  <c r="O192" i="25" s="1"/>
  <c r="O130"/>
  <c r="F110"/>
  <c r="G127" i="56"/>
  <c r="F172" i="25" s="1"/>
  <c r="F109"/>
  <c r="F251" s="1"/>
  <c r="G126" i="56"/>
  <c r="I217" i="46"/>
  <c r="D130" i="25"/>
  <c r="E147" i="56"/>
  <c r="O248" i="47"/>
  <c r="O49"/>
  <c r="O252" s="1"/>
  <c r="L248"/>
  <c r="L49"/>
  <c r="L252" s="1"/>
  <c r="L293"/>
  <c r="Q293"/>
  <c r="F72" i="71"/>
  <c r="F94" s="1"/>
  <c r="G218" i="56"/>
  <c r="F194" i="25"/>
  <c r="F294" s="1"/>
  <c r="F73" i="70"/>
  <c r="F94" s="1"/>
  <c r="P72" i="71"/>
  <c r="P94" s="1"/>
  <c r="P73" i="70"/>
  <c r="P94" s="1"/>
  <c r="P194" i="25"/>
  <c r="P294" s="1"/>
  <c r="Q218" i="56"/>
  <c r="W65" i="47"/>
  <c r="W261"/>
  <c r="W263" s="1"/>
  <c r="C61"/>
  <c r="D261"/>
  <c r="D65"/>
  <c r="K65"/>
  <c r="K261"/>
  <c r="K263" s="1"/>
  <c r="S127" i="56"/>
  <c r="R172" i="25" s="1"/>
  <c r="R110"/>
  <c r="U217" i="46"/>
  <c r="R109" i="25"/>
  <c r="R251" s="1"/>
  <c r="S126" i="56"/>
  <c r="F147"/>
  <c r="E192" i="25" s="1"/>
  <c r="E130"/>
  <c r="V248" i="47"/>
  <c r="V49"/>
  <c r="V252" s="1"/>
  <c r="E248"/>
  <c r="E49"/>
  <c r="E252" s="1"/>
  <c r="I293"/>
  <c r="T293"/>
  <c r="J248"/>
  <c r="J49"/>
  <c r="J252" s="1"/>
  <c r="W248"/>
  <c r="W49"/>
  <c r="W252" s="1"/>
  <c r="F293"/>
  <c r="F49"/>
  <c r="F252" s="1"/>
  <c r="F248"/>
  <c r="L139" i="44"/>
  <c r="J230" s="1"/>
  <c r="I230"/>
  <c r="M147" i="56"/>
  <c r="L192" i="25" s="1"/>
  <c r="L130"/>
  <c r="H248" i="47"/>
  <c r="H49"/>
  <c r="H252" s="1"/>
  <c r="P49"/>
  <c r="P252" s="1"/>
  <c r="P248"/>
  <c r="I245" i="44"/>
  <c r="L36"/>
  <c r="J245" s="1"/>
  <c r="Q198" i="25"/>
  <c r="Q296" s="1"/>
  <c r="Q76" i="70"/>
  <c r="Q96" s="1"/>
  <c r="R220" i="56"/>
  <c r="Q75" i="71"/>
  <c r="Q96" s="1"/>
  <c r="C47" i="65"/>
  <c r="C58"/>
  <c r="D120" i="25"/>
  <c r="E137" i="56"/>
  <c r="D16" i="73"/>
  <c r="O194" i="25"/>
  <c r="O294" s="1"/>
  <c r="P218" i="56"/>
  <c r="O73" i="70"/>
  <c r="O94" s="1"/>
  <c r="O72" i="71"/>
  <c r="O94" s="1"/>
  <c r="H156" i="56"/>
  <c r="G17" i="73"/>
  <c r="G139" i="25"/>
  <c r="J223" i="46"/>
  <c r="G116" i="25"/>
  <c r="G257" s="1"/>
  <c r="H133" i="56"/>
  <c r="G15" i="73"/>
  <c r="J17"/>
  <c r="J139" i="25"/>
  <c r="K156" i="56"/>
  <c r="K133"/>
  <c r="J116" i="25"/>
  <c r="J257" s="1"/>
  <c r="M223" i="46"/>
  <c r="J15" i="73"/>
  <c r="T17"/>
  <c r="T139" i="25"/>
  <c r="U156" i="56"/>
  <c r="W223" i="46"/>
  <c r="T15" i="73"/>
  <c r="U133" i="56"/>
  <c r="T116" i="25"/>
  <c r="Q17" i="73"/>
  <c r="R156" i="56"/>
  <c r="Q139" i="25"/>
  <c r="R133" i="56"/>
  <c r="T223" i="46"/>
  <c r="Q116" i="25"/>
  <c r="Q15" i="73"/>
  <c r="O156" i="56"/>
  <c r="N17" i="73"/>
  <c r="N139" i="25"/>
  <c r="O133" i="56"/>
  <c r="N116" i="25"/>
  <c r="N257" s="1"/>
  <c r="Q223" i="46"/>
  <c r="N15" i="73"/>
  <c r="J156" i="56"/>
  <c r="I17" i="73"/>
  <c r="I139" i="25"/>
  <c r="J133" i="56"/>
  <c r="I116" i="25"/>
  <c r="I257" s="1"/>
  <c r="L223" i="46"/>
  <c r="I15" i="73"/>
  <c r="D58" i="74"/>
  <c r="C57"/>
  <c r="D63" i="71"/>
  <c r="C63" s="1"/>
  <c r="C59"/>
  <c r="S224" i="56"/>
  <c r="R117" i="47"/>
  <c r="R202" i="25"/>
  <c r="R300" s="1"/>
  <c r="R24" i="57"/>
  <c r="P224" i="56"/>
  <c r="O117" i="47"/>
  <c r="O202" i="25"/>
  <c r="O300" s="1"/>
  <c r="O24" i="57"/>
  <c r="C67" i="36"/>
  <c r="I151" i="46"/>
  <c r="I155"/>
  <c r="M231"/>
  <c r="O151" i="56"/>
  <c r="N134" i="25"/>
  <c r="N258" s="1"/>
  <c r="Q224" i="46"/>
  <c r="J134" i="25"/>
  <c r="J258" s="1"/>
  <c r="K151" i="56"/>
  <c r="M224" i="46"/>
  <c r="W231"/>
  <c r="N231"/>
  <c r="I231"/>
  <c r="Y231"/>
  <c r="O134" i="25"/>
  <c r="O258" s="1"/>
  <c r="R224" i="46"/>
  <c r="P151" i="56"/>
  <c r="L224" i="46"/>
  <c r="J151" i="56"/>
  <c r="I134" i="25"/>
  <c r="I258" s="1"/>
  <c r="S231" i="46"/>
  <c r="T134" i="25"/>
  <c r="T258" s="1"/>
  <c r="W224" i="46"/>
  <c r="U151" i="56"/>
  <c r="T231" i="46"/>
  <c r="K84" i="74"/>
  <c r="K82" i="75" s="1"/>
  <c r="K136" i="25"/>
  <c r="K255" s="1"/>
  <c r="N221" i="46"/>
  <c r="L153" i="56"/>
  <c r="N126" i="46"/>
  <c r="N147"/>
  <c r="AC147" s="1"/>
  <c r="CO147" s="1"/>
  <c r="N127"/>
  <c r="R221"/>
  <c r="O84" i="74"/>
  <c r="O82" i="75" s="1"/>
  <c r="P153" i="56"/>
  <c r="O136" i="25"/>
  <c r="O255" s="1"/>
  <c r="L136"/>
  <c r="L255" s="1"/>
  <c r="L84" i="74"/>
  <c r="L82" i="75" s="1"/>
  <c r="O221" i="46"/>
  <c r="M153" i="56"/>
  <c r="K22" i="65"/>
  <c r="P133" i="46"/>
  <c r="P137"/>
  <c r="P156"/>
  <c r="W92" i="25"/>
  <c r="W94" s="1"/>
  <c r="W58" i="73"/>
  <c r="W97" i="74" s="1"/>
  <c r="W95" i="75" s="1"/>
  <c r="W89" i="70"/>
  <c r="W60" i="65"/>
  <c r="W88" i="71"/>
  <c r="W81" i="69"/>
  <c r="G49" i="71"/>
  <c r="G86"/>
  <c r="J86"/>
  <c r="J49"/>
  <c r="M86"/>
  <c r="M49"/>
  <c r="I140" i="25"/>
  <c r="I259" s="1"/>
  <c r="J157" i="56"/>
  <c r="L225" i="46"/>
  <c r="I225"/>
  <c r="F140" i="25"/>
  <c r="F259" s="1"/>
  <c r="G157" i="56"/>
  <c r="X150"/>
  <c r="W133" i="25"/>
  <c r="W254" s="1"/>
  <c r="W82" i="74"/>
  <c r="W80" i="75" s="1"/>
  <c r="Z220" i="46"/>
  <c r="H150" i="56"/>
  <c r="J220" i="46"/>
  <c r="G133" i="25"/>
  <c r="G254" s="1"/>
  <c r="G82" i="74"/>
  <c r="G80" i="75" s="1"/>
  <c r="J129" i="46"/>
  <c r="J128"/>
  <c r="J148"/>
  <c r="W129"/>
  <c r="W128"/>
  <c r="W148"/>
  <c r="J151"/>
  <c r="J155"/>
  <c r="Q151"/>
  <c r="Q155"/>
  <c r="Q89" i="70"/>
  <c r="Q58" i="73"/>
  <c r="Q97" i="74" s="1"/>
  <c r="Q95" i="75" s="1"/>
  <c r="Q60" i="65"/>
  <c r="Q88" i="71"/>
  <c r="Q81" i="69"/>
  <c r="Q92" i="25"/>
  <c r="Q94" s="1"/>
  <c r="R133"/>
  <c r="R254" s="1"/>
  <c r="S150" i="56"/>
  <c r="R82" i="74"/>
  <c r="R80" i="75" s="1"/>
  <c r="U220" i="46"/>
  <c r="D61" i="36"/>
  <c r="AS66" i="25"/>
  <c r="L129" i="46"/>
  <c r="L128"/>
  <c r="L148"/>
  <c r="Z128"/>
  <c r="Z129"/>
  <c r="Z148"/>
  <c r="G248" i="47"/>
  <c r="G49"/>
  <c r="G252" s="1"/>
  <c r="M49"/>
  <c r="M252" s="1"/>
  <c r="M248"/>
  <c r="R293"/>
  <c r="J65"/>
  <c r="J261"/>
  <c r="J263" s="1"/>
  <c r="F261"/>
  <c r="F263" s="1"/>
  <c r="F65"/>
  <c r="U110" i="25"/>
  <c r="V127" i="56"/>
  <c r="U172" i="25" s="1"/>
  <c r="U109"/>
  <c r="U251" s="1"/>
  <c r="V126" i="56"/>
  <c r="X217" i="46"/>
  <c r="C45" i="47"/>
  <c r="C248" s="1"/>
  <c r="D49"/>
  <c r="D248"/>
  <c r="T194" i="25"/>
  <c r="T294" s="1"/>
  <c r="T72" i="71"/>
  <c r="T94" s="1"/>
  <c r="U218" i="56"/>
  <c r="T73" i="70"/>
  <c r="T94" s="1"/>
  <c r="I218" i="56"/>
  <c r="H72" i="71"/>
  <c r="H94" s="1"/>
  <c r="H73" i="70"/>
  <c r="H94" s="1"/>
  <c r="H194" i="25"/>
  <c r="H294" s="1"/>
  <c r="R73" i="70"/>
  <c r="R94" s="1"/>
  <c r="R72" i="71"/>
  <c r="R94" s="1"/>
  <c r="R194" i="25"/>
  <c r="R294" s="1"/>
  <c r="S218" i="56"/>
  <c r="L115" i="44"/>
  <c r="J233" s="1"/>
  <c r="I233"/>
  <c r="L58"/>
  <c r="J235" s="1"/>
  <c r="I235"/>
  <c r="I239"/>
  <c r="L23"/>
  <c r="J239" s="1"/>
  <c r="C95" i="74"/>
  <c r="L127" i="56"/>
  <c r="K172" i="25" s="1"/>
  <c r="K110"/>
  <c r="L126" i="56"/>
  <c r="N217" i="46"/>
  <c r="K109" i="25"/>
  <c r="R147" i="56"/>
  <c r="Q192" i="25" s="1"/>
  <c r="Q130"/>
  <c r="P65" i="47"/>
  <c r="P261"/>
  <c r="P263" s="1"/>
  <c r="T65"/>
  <c r="T261"/>
  <c r="T263" s="1"/>
  <c r="E261"/>
  <c r="E263" s="1"/>
  <c r="E65"/>
  <c r="U261"/>
  <c r="U263" s="1"/>
  <c r="U65"/>
  <c r="H65"/>
  <c r="H261"/>
  <c r="H263" s="1"/>
  <c r="V261"/>
  <c r="V263" s="1"/>
  <c r="V65"/>
  <c r="I127" i="56"/>
  <c r="H172" i="25" s="1"/>
  <c r="H110"/>
  <c r="I126" i="56"/>
  <c r="K217" i="46"/>
  <c r="H109" i="25"/>
  <c r="F220" i="56"/>
  <c r="E76" i="70"/>
  <c r="E96" s="1"/>
  <c r="E198" i="25"/>
  <c r="E296" s="1"/>
  <c r="E75" i="71"/>
  <c r="E96" s="1"/>
  <c r="D262" i="47"/>
  <c r="C62"/>
  <c r="C262" s="1"/>
  <c r="S261"/>
  <c r="S263" s="1"/>
  <c r="S65"/>
  <c r="T110" i="25"/>
  <c r="U127" i="56"/>
  <c r="T172" i="25" s="1"/>
  <c r="W217" i="46"/>
  <c r="T109" i="25"/>
  <c r="U126" i="56"/>
  <c r="M130" i="25"/>
  <c r="N147" i="56"/>
  <c r="M192" i="25" s="1"/>
  <c r="T127" i="56"/>
  <c r="S172" i="25" s="1"/>
  <c r="S110"/>
  <c r="T126" i="56"/>
  <c r="V217" i="46"/>
  <c r="S109" i="25"/>
  <c r="H218" i="56"/>
  <c r="G72" i="71"/>
  <c r="G94" s="1"/>
  <c r="G194" i="25"/>
  <c r="G294" s="1"/>
  <c r="G73" i="70"/>
  <c r="G94" s="1"/>
  <c r="N218" i="56"/>
  <c r="M194" i="25"/>
  <c r="M294" s="1"/>
  <c r="M72" i="71"/>
  <c r="M94" s="1"/>
  <c r="M73" i="70"/>
  <c r="M94" s="1"/>
  <c r="L57" i="44"/>
  <c r="J241" s="1"/>
  <c r="I241"/>
  <c r="S137" i="56"/>
  <c r="R16" i="73"/>
  <c r="R120" i="25"/>
  <c r="F16" i="73"/>
  <c r="F120" i="25"/>
  <c r="G137" i="56"/>
  <c r="W156"/>
  <c r="V17" i="73"/>
  <c r="V139" i="25"/>
  <c r="V137" i="56"/>
  <c r="U16" i="73"/>
  <c r="U120" i="25"/>
  <c r="F137" i="56"/>
  <c r="E16" i="73"/>
  <c r="E120" i="25"/>
  <c r="G231" i="46"/>
  <c r="AC78"/>
  <c r="H202" i="25"/>
  <c r="H300" s="1"/>
  <c r="I224" i="56"/>
  <c r="H117" i="47"/>
  <c r="H24" i="57"/>
  <c r="Q224" i="56"/>
  <c r="P117" i="47"/>
  <c r="P202" i="25"/>
  <c r="P300" s="1"/>
  <c r="P24" i="57"/>
  <c r="M120" i="25"/>
  <c r="N137" i="56"/>
  <c r="M16" i="73"/>
  <c r="M134" i="25"/>
  <c r="M258" s="1"/>
  <c r="N151" i="56"/>
  <c r="P224" i="46"/>
  <c r="O231"/>
  <c r="X231"/>
  <c r="H231"/>
  <c r="X224"/>
  <c r="U134" i="25"/>
  <c r="U258" s="1"/>
  <c r="V151" i="56"/>
  <c r="Z231" i="46"/>
  <c r="Q155" i="56"/>
  <c r="P200" i="25" s="1"/>
  <c r="P138"/>
  <c r="K65" i="36"/>
  <c r="O65"/>
  <c r="K64"/>
  <c r="P154" i="46" s="1"/>
  <c r="Q64" i="36"/>
  <c r="V154" i="46" s="1"/>
  <c r="V65" i="36"/>
  <c r="P65"/>
  <c r="V49" i="71"/>
  <c r="V65" i="69"/>
  <c r="G64" i="36"/>
  <c r="L154" i="46" s="1"/>
  <c r="V64" i="36"/>
  <c r="AA154" i="46" s="1"/>
  <c r="F65" i="69"/>
  <c r="W64" i="36"/>
  <c r="AB154" i="46" s="1"/>
  <c r="C57" i="36"/>
  <c r="D56"/>
  <c r="C22" i="65"/>
  <c r="Q59" i="36"/>
  <c r="J59"/>
  <c r="S65"/>
  <c r="W62"/>
  <c r="T65" i="69"/>
  <c r="W49" i="71"/>
  <c r="P65" i="69"/>
  <c r="M64" i="36"/>
  <c r="R154" i="46" s="1"/>
  <c r="H64" i="36"/>
  <c r="M154" i="46" s="1"/>
  <c r="S64" i="36"/>
  <c r="X154" i="46" s="1"/>
  <c r="T56" i="36"/>
  <c r="R59"/>
  <c r="I65" i="69"/>
  <c r="P56" i="36"/>
  <c r="O305" i="47"/>
  <c r="D59" i="36"/>
  <c r="K58"/>
  <c r="C64" i="69"/>
  <c r="C63" i="36"/>
  <c r="X307" i="25"/>
  <c r="S305" i="47"/>
  <c r="O59" i="36"/>
  <c r="N62"/>
  <c r="F62"/>
  <c r="S62"/>
  <c r="V59"/>
  <c r="C59" l="1"/>
  <c r="K251" i="25"/>
  <c r="T257"/>
  <c r="AC127" i="46"/>
  <c r="CO127" s="1"/>
  <c r="AC126"/>
  <c r="R135"/>
  <c r="R134"/>
  <c r="R136"/>
  <c r="R142"/>
  <c r="CO126"/>
  <c r="X130"/>
  <c r="X152"/>
  <c r="X132"/>
  <c r="X143"/>
  <c r="X131"/>
  <c r="S130"/>
  <c r="S132"/>
  <c r="S152"/>
  <c r="S143"/>
  <c r="S131"/>
  <c r="P129"/>
  <c r="P128"/>
  <c r="P148"/>
  <c r="U125"/>
  <c r="U146"/>
  <c r="M137" i="25"/>
  <c r="M256" s="1"/>
  <c r="N154" i="56"/>
  <c r="P222" i="46"/>
  <c r="M85" i="74"/>
  <c r="M83" i="75" s="1"/>
  <c r="AB130" i="46"/>
  <c r="AB152"/>
  <c r="AB132"/>
  <c r="AB143"/>
  <c r="AB131"/>
  <c r="M182" i="25"/>
  <c r="M15" i="65"/>
  <c r="P308" i="47"/>
  <c r="P314" s="1"/>
  <c r="P68"/>
  <c r="P127"/>
  <c r="U216" i="56"/>
  <c r="T171" i="25"/>
  <c r="T292" s="1"/>
  <c r="L216" i="56"/>
  <c r="K171" i="25"/>
  <c r="K292" s="1"/>
  <c r="C49" i="47"/>
  <c r="C252" s="1"/>
  <c r="D252"/>
  <c r="V148" i="56"/>
  <c r="U131" i="25"/>
  <c r="X218" i="46"/>
  <c r="U111" i="25"/>
  <c r="V128" i="56"/>
  <c r="H128"/>
  <c r="G111" i="25"/>
  <c r="J218" i="46"/>
  <c r="S219" i="56"/>
  <c r="R195" i="25"/>
  <c r="R295" s="1"/>
  <c r="R73" i="71"/>
  <c r="R95" s="1"/>
  <c r="R74" i="70"/>
  <c r="R95" s="1"/>
  <c r="L134" i="25"/>
  <c r="O224" i="46"/>
  <c r="M151" i="56"/>
  <c r="F151"/>
  <c r="E134" i="25"/>
  <c r="H224" i="46"/>
  <c r="S128" i="56"/>
  <c r="U218" i="46"/>
  <c r="R111" i="25"/>
  <c r="F148" i="56"/>
  <c r="E131" i="25"/>
  <c r="E112"/>
  <c r="F129" i="56"/>
  <c r="G74" i="70"/>
  <c r="G95" s="1"/>
  <c r="G73" i="71"/>
  <c r="G95" s="1"/>
  <c r="G195" i="25"/>
  <c r="G295" s="1"/>
  <c r="H219" i="56"/>
  <c r="W73" i="71"/>
  <c r="W95" s="1"/>
  <c r="W74" i="70"/>
  <c r="W95" s="1"/>
  <c r="W195" i="25"/>
  <c r="W295" s="1"/>
  <c r="X219" i="56"/>
  <c r="K139" i="25"/>
  <c r="L156" i="56"/>
  <c r="K17" i="73"/>
  <c r="N223" i="46"/>
  <c r="K15" i="73"/>
  <c r="L133" i="56"/>
  <c r="K116" i="25"/>
  <c r="M220" i="56"/>
  <c r="L198" i="25"/>
  <c r="L296" s="1"/>
  <c r="L75" i="71"/>
  <c r="L96" s="1"/>
  <c r="L76" i="70"/>
  <c r="L96" s="1"/>
  <c r="I110" i="25"/>
  <c r="J127" i="56"/>
  <c r="I172" i="25" s="1"/>
  <c r="L217" i="46"/>
  <c r="I109" i="25"/>
  <c r="J126" i="56"/>
  <c r="U223"/>
  <c r="T196" i="25"/>
  <c r="T299" s="1"/>
  <c r="G224" i="46"/>
  <c r="D134" i="25"/>
  <c r="AC151" i="46"/>
  <c r="E151" i="56"/>
  <c r="O308" i="47"/>
  <c r="O314" s="1"/>
  <c r="O127"/>
  <c r="O68"/>
  <c r="R68"/>
  <c r="R308"/>
  <c r="R314" s="1"/>
  <c r="R127"/>
  <c r="I201" i="25"/>
  <c r="I16" i="65"/>
  <c r="N178" i="25"/>
  <c r="N14" i="65"/>
  <c r="O222" i="56"/>
  <c r="U222"/>
  <c r="T178" i="25"/>
  <c r="T14" i="65"/>
  <c r="J16"/>
  <c r="J201" i="25"/>
  <c r="G178"/>
  <c r="H222" i="56"/>
  <c r="G14" i="65"/>
  <c r="S216" i="56"/>
  <c r="R171" i="25"/>
  <c r="R292" s="1"/>
  <c r="F171"/>
  <c r="F292" s="1"/>
  <c r="G216" i="56"/>
  <c r="H129" i="25"/>
  <c r="I146" i="56"/>
  <c r="H191" i="25" s="1"/>
  <c r="J146" i="56"/>
  <c r="I191" i="25" s="1"/>
  <c r="I129"/>
  <c r="O74" i="70"/>
  <c r="O95" s="1"/>
  <c r="O73" i="71"/>
  <c r="O95" s="1"/>
  <c r="O195" i="25"/>
  <c r="O295" s="1"/>
  <c r="P219" i="56"/>
  <c r="E129" i="25"/>
  <c r="F146" i="56"/>
  <c r="E191" i="25" s="1"/>
  <c r="W148" i="56"/>
  <c r="V131" i="25"/>
  <c r="V112"/>
  <c r="W129" i="56"/>
  <c r="K218" i="46"/>
  <c r="I128" i="56"/>
  <c r="H111" i="25"/>
  <c r="P146" i="56"/>
  <c r="O191" i="25" s="1"/>
  <c r="O129"/>
  <c r="T148" i="56"/>
  <c r="S131" i="25"/>
  <c r="T129" i="56"/>
  <c r="S112" i="25"/>
  <c r="Y224" i="46"/>
  <c r="W151" i="56"/>
  <c r="V134" i="25"/>
  <c r="U195"/>
  <c r="U295" s="1"/>
  <c r="U74" i="70"/>
  <c r="U95" s="1"/>
  <c r="U73" i="71"/>
  <c r="U95" s="1"/>
  <c r="V219" i="56"/>
  <c r="J74" i="70"/>
  <c r="J95" s="1"/>
  <c r="J73" i="71"/>
  <c r="J95" s="1"/>
  <c r="J195" i="25"/>
  <c r="J295" s="1"/>
  <c r="K219" i="56"/>
  <c r="J114" i="25"/>
  <c r="K131" i="56"/>
  <c r="J76" i="74"/>
  <c r="J74" i="75" s="1"/>
  <c r="K152" i="56"/>
  <c r="J83" i="74"/>
  <c r="J81" i="75" s="1"/>
  <c r="J135" i="25"/>
  <c r="F131" i="56"/>
  <c r="E76" i="74"/>
  <c r="E74" i="75" s="1"/>
  <c r="E114" i="25"/>
  <c r="F132" i="56"/>
  <c r="E177" i="25" s="1"/>
  <c r="E115"/>
  <c r="E113"/>
  <c r="F130" i="56"/>
  <c r="H227" i="46"/>
  <c r="E75" i="74"/>
  <c r="U126" i="25"/>
  <c r="V143" i="56"/>
  <c r="U80" i="74"/>
  <c r="U78" i="75" s="1"/>
  <c r="U115" i="25"/>
  <c r="V132" i="56"/>
  <c r="U177" i="25" s="1"/>
  <c r="D140"/>
  <c r="E157" i="56"/>
  <c r="G225" i="46"/>
  <c r="AC157"/>
  <c r="R146" i="56"/>
  <c r="Q191" i="25" s="1"/>
  <c r="Q129"/>
  <c r="V129"/>
  <c r="W146" i="56"/>
  <c r="V191" i="25" s="1"/>
  <c r="R155" i="56"/>
  <c r="Q200" i="25" s="1"/>
  <c r="Q138"/>
  <c r="X155" i="56"/>
  <c r="W200" i="25" s="1"/>
  <c r="W138"/>
  <c r="U129"/>
  <c r="V146" i="56"/>
  <c r="U191" i="25" s="1"/>
  <c r="O148" i="56"/>
  <c r="N131" i="25"/>
  <c r="O129" i="56"/>
  <c r="N112" i="25"/>
  <c r="L151" i="56"/>
  <c r="K134" i="25"/>
  <c r="N224" i="46"/>
  <c r="I151" i="56"/>
  <c r="H134" i="25"/>
  <c r="K224" i="46"/>
  <c r="K73" i="71"/>
  <c r="K95" s="1"/>
  <c r="K74" i="70"/>
  <c r="K95" s="1"/>
  <c r="L219" i="56"/>
  <c r="K195" i="25"/>
  <c r="K295" s="1"/>
  <c r="N74" i="70"/>
  <c r="N95" s="1"/>
  <c r="N73" i="71"/>
  <c r="N95" s="1"/>
  <c r="N195" i="25"/>
  <c r="N295" s="1"/>
  <c r="O219" i="56"/>
  <c r="X224"/>
  <c r="W202" i="25"/>
  <c r="W300" s="1"/>
  <c r="W117" i="47"/>
  <c r="W24" i="57"/>
  <c r="G117" i="47"/>
  <c r="G202" i="25"/>
  <c r="G300" s="1"/>
  <c r="H224" i="56"/>
  <c r="G24" i="57"/>
  <c r="I156" i="56"/>
  <c r="H17" i="73"/>
  <c r="H139" i="25"/>
  <c r="H15" i="73"/>
  <c r="K223" i="46"/>
  <c r="H116" i="25"/>
  <c r="I133" i="56"/>
  <c r="X156"/>
  <c r="W139" i="25"/>
  <c r="W17" i="73"/>
  <c r="W116" i="25"/>
  <c r="Z223" i="46"/>
  <c r="X133" i="56"/>
  <c r="W15" i="73"/>
  <c r="V126" i="25"/>
  <c r="W143" i="56"/>
  <c r="V80" i="74"/>
  <c r="V78" i="75" s="1"/>
  <c r="W152" i="56"/>
  <c r="V83" i="74"/>
  <c r="V81" i="75" s="1"/>
  <c r="V135" i="25"/>
  <c r="W132" i="56"/>
  <c r="V177" i="25" s="1"/>
  <c r="V115"/>
  <c r="H80" i="74"/>
  <c r="H78" i="75" s="1"/>
  <c r="H126" i="25"/>
  <c r="I143" i="56"/>
  <c r="I132"/>
  <c r="H177" i="25" s="1"/>
  <c r="H115"/>
  <c r="K80" i="74"/>
  <c r="K78" i="75" s="1"/>
  <c r="K126" i="25"/>
  <c r="L143" i="56"/>
  <c r="L132"/>
  <c r="K177" i="25" s="1"/>
  <c r="K115"/>
  <c r="K113"/>
  <c r="L130" i="56"/>
  <c r="N227" i="46"/>
  <c r="K75" i="74"/>
  <c r="D76"/>
  <c r="D114" i="25"/>
  <c r="E131" i="56"/>
  <c r="E132"/>
  <c r="D115" i="25"/>
  <c r="D113"/>
  <c r="D75" i="74"/>
  <c r="G227" i="46"/>
  <c r="E130" i="56"/>
  <c r="S76" i="70"/>
  <c r="S96" s="1"/>
  <c r="S198" i="25"/>
  <c r="S296" s="1"/>
  <c r="T220" i="56"/>
  <c r="S75" i="71"/>
  <c r="S96" s="1"/>
  <c r="J220" i="56"/>
  <c r="I198" i="25"/>
  <c r="I296" s="1"/>
  <c r="I75" i="71"/>
  <c r="I96" s="1"/>
  <c r="I76" i="70"/>
  <c r="I96" s="1"/>
  <c r="W127" i="56"/>
  <c r="V172" i="25" s="1"/>
  <c r="V110"/>
  <c r="W126" i="56"/>
  <c r="Y217" i="46"/>
  <c r="V109" i="25"/>
  <c r="K147" i="56"/>
  <c r="J192" i="25" s="1"/>
  <c r="J130"/>
  <c r="T130" i="46"/>
  <c r="T152"/>
  <c r="T132"/>
  <c r="T143"/>
  <c r="T131"/>
  <c r="V130"/>
  <c r="V152"/>
  <c r="V132"/>
  <c r="V143"/>
  <c r="V131"/>
  <c r="R125"/>
  <c r="R146"/>
  <c r="R137" i="25"/>
  <c r="R256" s="1"/>
  <c r="R85" i="74"/>
  <c r="R83" i="75" s="1"/>
  <c r="S154" i="56"/>
  <c r="U222" i="46"/>
  <c r="I85" i="74"/>
  <c r="I83" i="75" s="1"/>
  <c r="L222" i="46"/>
  <c r="J154" i="56"/>
  <c r="I137" i="25"/>
  <c r="I256" s="1"/>
  <c r="U130" i="46"/>
  <c r="U152"/>
  <c r="U132"/>
  <c r="U143"/>
  <c r="U131"/>
  <c r="P196" i="25"/>
  <c r="P299" s="1"/>
  <c r="Q223" i="56"/>
  <c r="M68" i="47"/>
  <c r="M127"/>
  <c r="M308"/>
  <c r="M314" s="1"/>
  <c r="U14" i="65"/>
  <c r="U178" i="25"/>
  <c r="V222" i="56"/>
  <c r="V14" i="65"/>
  <c r="W222" i="56"/>
  <c r="V178" i="25"/>
  <c r="V182"/>
  <c r="V15" i="65"/>
  <c r="F178" i="25"/>
  <c r="F14" i="65"/>
  <c r="G222" i="56"/>
  <c r="R201" i="25"/>
  <c r="R16" i="65"/>
  <c r="C84" i="74"/>
  <c r="D82" i="75"/>
  <c r="C82" s="1"/>
  <c r="D131" i="25"/>
  <c r="E148" i="56"/>
  <c r="AC148" i="46"/>
  <c r="CO148" s="1"/>
  <c r="D111" i="25"/>
  <c r="G218" i="46"/>
  <c r="E128" i="56"/>
  <c r="AC128" i="46"/>
  <c r="C132" i="25"/>
  <c r="C253" s="1"/>
  <c r="D253"/>
  <c r="C81" i="74"/>
  <c r="D79" i="75"/>
  <c r="C79" s="1"/>
  <c r="W130" i="25"/>
  <c r="X147" i="56"/>
  <c r="W192" i="25" s="1"/>
  <c r="I112"/>
  <c r="J129" i="56"/>
  <c r="T131" i="25"/>
  <c r="U148" i="56"/>
  <c r="T112" i="25"/>
  <c r="U129" i="56"/>
  <c r="H155"/>
  <c r="G200" i="25" s="1"/>
  <c r="G138"/>
  <c r="J131"/>
  <c r="K148" i="56"/>
  <c r="K129"/>
  <c r="J112" i="25"/>
  <c r="F134"/>
  <c r="I224" i="46"/>
  <c r="G151" i="56"/>
  <c r="E117" i="47"/>
  <c r="E202" i="25"/>
  <c r="E300" s="1"/>
  <c r="F224" i="56"/>
  <c r="C16" i="72"/>
  <c r="E24" i="57"/>
  <c r="L16" i="73"/>
  <c r="M137" i="56"/>
  <c r="L120" i="25"/>
  <c r="S16" i="73"/>
  <c r="S120" i="25"/>
  <c r="T137" i="56"/>
  <c r="Q147"/>
  <c r="P192" i="25" s="1"/>
  <c r="P130"/>
  <c r="O127" i="56"/>
  <c r="N172" i="25" s="1"/>
  <c r="N110"/>
  <c r="Q217" i="46"/>
  <c r="N109" i="25"/>
  <c r="O126" i="56"/>
  <c r="H147"/>
  <c r="G192" i="25" s="1"/>
  <c r="G130"/>
  <c r="R148" i="56"/>
  <c r="Q131" i="25"/>
  <c r="Q111"/>
  <c r="T218" i="46"/>
  <c r="R128" i="56"/>
  <c r="K308" i="47"/>
  <c r="K314" s="1"/>
  <c r="K127"/>
  <c r="K68"/>
  <c r="U68"/>
  <c r="U127"/>
  <c r="U308"/>
  <c r="U314" s="1"/>
  <c r="C87" i="70"/>
  <c r="I182" i="25"/>
  <c r="I15" i="65"/>
  <c r="T182" i="25"/>
  <c r="T15" i="65"/>
  <c r="J182" i="25"/>
  <c r="J15" i="65"/>
  <c r="G182" i="25"/>
  <c r="G15" i="65"/>
  <c r="D257" i="25"/>
  <c r="D201"/>
  <c r="D16" i="65"/>
  <c r="M216" i="56"/>
  <c r="L171" i="25"/>
  <c r="L292" s="1"/>
  <c r="F216" i="56"/>
  <c r="E171" i="25"/>
  <c r="E292" s="1"/>
  <c r="C49" i="71"/>
  <c r="C56" i="75"/>
  <c r="D251" i="25"/>
  <c r="D172"/>
  <c r="X148" i="56"/>
  <c r="W131" i="25"/>
  <c r="X129" i="56"/>
  <c r="W112" i="25"/>
  <c r="N108"/>
  <c r="O125" i="56"/>
  <c r="Q216" i="46"/>
  <c r="T73" i="71"/>
  <c r="T95" s="1"/>
  <c r="T195" i="25"/>
  <c r="T295" s="1"/>
  <c r="T74" i="70"/>
  <c r="T95" s="1"/>
  <c r="U219" i="56"/>
  <c r="G108" i="25"/>
  <c r="H125" i="56"/>
  <c r="J216" i="46"/>
  <c r="J108" i="25"/>
  <c r="K125" i="56"/>
  <c r="M216" i="46"/>
  <c r="Q128" i="56"/>
  <c r="S218" i="46"/>
  <c r="P111" i="25"/>
  <c r="S129"/>
  <c r="T146" i="56"/>
  <c r="S191" i="25" s="1"/>
  <c r="W129"/>
  <c r="X146" i="56"/>
  <c r="W191" i="25" s="1"/>
  <c r="O131"/>
  <c r="P148" i="56"/>
  <c r="O111" i="25"/>
  <c r="P128" i="56"/>
  <c r="R218" i="46"/>
  <c r="L195" i="25"/>
  <c r="L295" s="1"/>
  <c r="L73" i="71"/>
  <c r="L95" s="1"/>
  <c r="L74" i="70"/>
  <c r="L95" s="1"/>
  <c r="M219" i="56"/>
  <c r="I195" i="25"/>
  <c r="I295" s="1"/>
  <c r="I73" i="71"/>
  <c r="I95" s="1"/>
  <c r="J219" i="56"/>
  <c r="I74" i="70"/>
  <c r="I95" s="1"/>
  <c r="I80" i="74"/>
  <c r="I78" i="75" s="1"/>
  <c r="I126" i="25"/>
  <c r="J143" i="56"/>
  <c r="I115" i="25"/>
  <c r="J132" i="56"/>
  <c r="I177" i="25" s="1"/>
  <c r="M114"/>
  <c r="N131" i="56"/>
  <c r="M76" i="74"/>
  <c r="M74" i="75" s="1"/>
  <c r="M83" i="74"/>
  <c r="M81" i="75" s="1"/>
  <c r="M135" i="25"/>
  <c r="N152" i="56"/>
  <c r="M115" i="25"/>
  <c r="N132" i="56"/>
  <c r="M177" i="25" s="1"/>
  <c r="G126"/>
  <c r="H143" i="56"/>
  <c r="G80" i="74"/>
  <c r="G78" i="75" s="1"/>
  <c r="H132" i="56"/>
  <c r="G177" i="25" s="1"/>
  <c r="G115"/>
  <c r="R129"/>
  <c r="S146" i="56"/>
  <c r="R191" i="25" s="1"/>
  <c r="F131"/>
  <c r="G148" i="56"/>
  <c r="F112" i="25"/>
  <c r="G129" i="56"/>
  <c r="V224" i="46"/>
  <c r="S134" i="25"/>
  <c r="T151" i="56"/>
  <c r="F108" i="25"/>
  <c r="G125" i="56"/>
  <c r="I216" i="46"/>
  <c r="L112" i="25"/>
  <c r="M129" i="56"/>
  <c r="M131" i="25"/>
  <c r="N148" i="56"/>
  <c r="M112" i="25"/>
  <c r="N129" i="56"/>
  <c r="R134" i="25"/>
  <c r="U224" i="46"/>
  <c r="S151" i="56"/>
  <c r="M222" i="46"/>
  <c r="J85" i="74"/>
  <c r="J83" i="75" s="1"/>
  <c r="K154" i="56"/>
  <c r="J137" i="25"/>
  <c r="J256" s="1"/>
  <c r="F154" i="56"/>
  <c r="E137" i="25"/>
  <c r="E256" s="1"/>
  <c r="E85" i="74"/>
  <c r="E83" i="75" s="1"/>
  <c r="H222" i="46"/>
  <c r="T199" i="25"/>
  <c r="T297" s="1"/>
  <c r="U221" i="56"/>
  <c r="T77" i="70"/>
  <c r="T97" s="1"/>
  <c r="T76" i="71"/>
  <c r="T97" s="1"/>
  <c r="I219" i="56"/>
  <c r="H195" i="25"/>
  <c r="H295" s="1"/>
  <c r="H73" i="71"/>
  <c r="H95" s="1"/>
  <c r="H74" i="70"/>
  <c r="H95" s="1"/>
  <c r="R224" i="56"/>
  <c r="Q117" i="47"/>
  <c r="Q202" i="25"/>
  <c r="Q300" s="1"/>
  <c r="Q24" i="57"/>
  <c r="N202" i="25"/>
  <c r="N300" s="1"/>
  <c r="O224" i="56"/>
  <c r="N117" i="47"/>
  <c r="N24" i="57"/>
  <c r="O120" i="25"/>
  <c r="P137" i="56"/>
  <c r="O16" i="73"/>
  <c r="P139" i="25"/>
  <c r="P17" i="73"/>
  <c r="Q156" i="56"/>
  <c r="R80" i="74"/>
  <c r="R78" i="75" s="1"/>
  <c r="R126" i="25"/>
  <c r="S143" i="56"/>
  <c r="R83" i="74"/>
  <c r="R81" i="75" s="1"/>
  <c r="R135" i="25"/>
  <c r="S152" i="56"/>
  <c r="U131"/>
  <c r="T76" i="74"/>
  <c r="T74" i="75" s="1"/>
  <c r="T114" i="25"/>
  <c r="T115"/>
  <c r="U132" i="56"/>
  <c r="T177" i="25" s="1"/>
  <c r="W227" i="46"/>
  <c r="U130" i="56"/>
  <c r="T75" i="74"/>
  <c r="T113" i="25"/>
  <c r="X220" i="56"/>
  <c r="W75" i="71"/>
  <c r="W96" s="1"/>
  <c r="W76" i="70"/>
  <c r="W96" s="1"/>
  <c r="W198" i="25"/>
  <c r="W296" s="1"/>
  <c r="U220" i="56"/>
  <c r="T76" i="70"/>
  <c r="T96" s="1"/>
  <c r="T75" i="71"/>
  <c r="T96" s="1"/>
  <c r="T198" i="25"/>
  <c r="T296" s="1"/>
  <c r="D263" i="47"/>
  <c r="I65" i="36"/>
  <c r="M257" i="25"/>
  <c r="E257"/>
  <c r="U257"/>
  <c r="V257"/>
  <c r="R257"/>
  <c r="M251"/>
  <c r="Q251"/>
  <c r="L251"/>
  <c r="C305" i="47"/>
  <c r="O251" i="25"/>
  <c r="T154" i="56"/>
  <c r="V222" i="46"/>
  <c r="S137" i="25"/>
  <c r="S256" s="1"/>
  <c r="S85" i="74"/>
  <c r="S83" i="75" s="1"/>
  <c r="G85" i="74"/>
  <c r="G83" i="75" s="1"/>
  <c r="G137" i="25"/>
  <c r="G256" s="1"/>
  <c r="J222" i="46"/>
  <c r="H154" i="56"/>
  <c r="AA135" i="46"/>
  <c r="AA142"/>
  <c r="AA134"/>
  <c r="AA136"/>
  <c r="K85" i="74"/>
  <c r="K83" i="75" s="1"/>
  <c r="N222" i="46"/>
  <c r="K137" i="25"/>
  <c r="K256" s="1"/>
  <c r="L154" i="56"/>
  <c r="P135" i="46"/>
  <c r="P134"/>
  <c r="P136"/>
  <c r="P142"/>
  <c r="U196" i="25"/>
  <c r="U299" s="1"/>
  <c r="V223" i="56"/>
  <c r="AA231" i="46"/>
  <c r="E182" i="25"/>
  <c r="E15" i="65"/>
  <c r="V201" i="25"/>
  <c r="V16" i="65"/>
  <c r="R15"/>
  <c r="R182" i="25"/>
  <c r="K152" i="46"/>
  <c r="K132"/>
  <c r="K130"/>
  <c r="K143"/>
  <c r="K131"/>
  <c r="Y125"/>
  <c r="Y146"/>
  <c r="H85" i="74"/>
  <c r="H83" i="75" s="1"/>
  <c r="K222" i="46"/>
  <c r="H137" i="25"/>
  <c r="H256" s="1"/>
  <c r="I154" i="56"/>
  <c r="X135" i="46"/>
  <c r="X134"/>
  <c r="X136"/>
  <c r="X142"/>
  <c r="C56" i="36"/>
  <c r="I125" i="46"/>
  <c r="I146"/>
  <c r="W85" i="74"/>
  <c r="W83" i="75" s="1"/>
  <c r="Z222" i="46"/>
  <c r="W137" i="25"/>
  <c r="W256" s="1"/>
  <c r="X154" i="56"/>
  <c r="V85" i="74"/>
  <c r="V83" i="75" s="1"/>
  <c r="W154" i="56"/>
  <c r="V137" i="25"/>
  <c r="V256" s="1"/>
  <c r="Y222" i="46"/>
  <c r="U135"/>
  <c r="U142"/>
  <c r="U136"/>
  <c r="U134"/>
  <c r="T222"/>
  <c r="Q85" i="74"/>
  <c r="Q83" i="75" s="1"/>
  <c r="R154" i="56"/>
  <c r="Q137" i="25"/>
  <c r="Q256" s="1"/>
  <c r="T135" i="46"/>
  <c r="T134"/>
  <c r="T142"/>
  <c r="T136"/>
  <c r="M196" i="25"/>
  <c r="M299" s="1"/>
  <c r="N223" i="56"/>
  <c r="H68" i="47"/>
  <c r="H127"/>
  <c r="H308"/>
  <c r="H314" s="1"/>
  <c r="U182" i="25"/>
  <c r="U15" i="65"/>
  <c r="F15"/>
  <c r="F182" i="25"/>
  <c r="S171"/>
  <c r="S292" s="1"/>
  <c r="T216" i="56"/>
  <c r="I216"/>
  <c r="H171" i="25"/>
  <c r="H292" s="1"/>
  <c r="U171"/>
  <c r="U292" s="1"/>
  <c r="V216" i="56"/>
  <c r="V129"/>
  <c r="U112" i="25"/>
  <c r="G131"/>
  <c r="H148" i="56"/>
  <c r="H129"/>
  <c r="G112" i="25"/>
  <c r="C61" i="36"/>
  <c r="I150" i="46"/>
  <c r="L138" i="25"/>
  <c r="M155" i="56"/>
  <c r="L200" i="25" s="1"/>
  <c r="F155" i="56"/>
  <c r="E200" i="25" s="1"/>
  <c r="E138"/>
  <c r="R131"/>
  <c r="S148" i="56"/>
  <c r="S129"/>
  <c r="R112" i="25"/>
  <c r="E111"/>
  <c r="E252" s="1"/>
  <c r="F128" i="56"/>
  <c r="H218" i="46"/>
  <c r="F202" i="25"/>
  <c r="F300" s="1"/>
  <c r="G224" i="56"/>
  <c r="F117" i="47"/>
  <c r="F24" i="57"/>
  <c r="I117" i="47"/>
  <c r="J224" i="56"/>
  <c r="I202" i="25"/>
  <c r="I300" s="1"/>
  <c r="I24" i="57"/>
  <c r="K120" i="25"/>
  <c r="L137" i="56"/>
  <c r="K16" i="73"/>
  <c r="O76" i="70"/>
  <c r="O96" s="1"/>
  <c r="O75" i="71"/>
  <c r="O96" s="1"/>
  <c r="O198" i="25"/>
  <c r="O296" s="1"/>
  <c r="P220" i="56"/>
  <c r="I130" i="25"/>
  <c r="J147" i="56"/>
  <c r="I192" i="25" s="1"/>
  <c r="L220" i="56"/>
  <c r="K75" i="71"/>
  <c r="K96" s="1"/>
  <c r="K198" i="25"/>
  <c r="K296" s="1"/>
  <c r="K76" i="70"/>
  <c r="K96" s="1"/>
  <c r="I196" i="25"/>
  <c r="I299" s="1"/>
  <c r="J223" i="56"/>
  <c r="P223"/>
  <c r="O196" i="25"/>
  <c r="O299" s="1"/>
  <c r="K223" i="56"/>
  <c r="J196" i="25"/>
  <c r="J299" s="1"/>
  <c r="N196"/>
  <c r="N299" s="1"/>
  <c r="O223" i="56"/>
  <c r="E155"/>
  <c r="D138" i="25"/>
  <c r="AC155" i="46"/>
  <c r="CO155" s="1"/>
  <c r="C58" i="74"/>
  <c r="I14" i="65"/>
  <c r="I178" i="25"/>
  <c r="I298" s="1"/>
  <c r="J222" i="56"/>
  <c r="N201" i="25"/>
  <c r="N16" i="65"/>
  <c r="Q14"/>
  <c r="Q178" i="25"/>
  <c r="R222" i="56"/>
  <c r="Q16" i="65"/>
  <c r="Q201" i="25"/>
  <c r="T201"/>
  <c r="T16" i="65"/>
  <c r="K222" i="56"/>
  <c r="J178" i="25"/>
  <c r="J298" s="1"/>
  <c r="J14" i="65"/>
  <c r="G16"/>
  <c r="G201" i="25"/>
  <c r="D182"/>
  <c r="D15" i="65"/>
  <c r="C261" i="47"/>
  <c r="C263" s="1"/>
  <c r="C65"/>
  <c r="D192" i="25"/>
  <c r="I125" i="56"/>
  <c r="K216" i="46"/>
  <c r="H108" i="25"/>
  <c r="H250" s="1"/>
  <c r="J125" i="56"/>
  <c r="L216" i="46"/>
  <c r="I108" i="25"/>
  <c r="I250" s="1"/>
  <c r="E108"/>
  <c r="E250" s="1"/>
  <c r="F125" i="56"/>
  <c r="H216" i="46"/>
  <c r="V111" i="25"/>
  <c r="V252" s="1"/>
  <c r="W128" i="56"/>
  <c r="Y218" i="46"/>
  <c r="H131" i="25"/>
  <c r="I148" i="56"/>
  <c r="I129"/>
  <c r="H112" i="25"/>
  <c r="O108"/>
  <c r="O250" s="1"/>
  <c r="P125" i="56"/>
  <c r="R216" i="46"/>
  <c r="T128" i="56"/>
  <c r="S111" i="25"/>
  <c r="S252" s="1"/>
  <c r="V218" i="46"/>
  <c r="W155" i="56"/>
  <c r="V200" i="25" s="1"/>
  <c r="V138"/>
  <c r="S74" i="70"/>
  <c r="S95" s="1"/>
  <c r="S73" i="71"/>
  <c r="S95" s="1"/>
  <c r="S195" i="25"/>
  <c r="S295" s="1"/>
  <c r="T219" i="56"/>
  <c r="J126" i="25"/>
  <c r="K143" i="56"/>
  <c r="J80" i="74"/>
  <c r="J78" i="75" s="1"/>
  <c r="K132" i="56"/>
  <c r="J177" i="25" s="1"/>
  <c r="J115"/>
  <c r="J113"/>
  <c r="J75" i="74"/>
  <c r="M227" i="46"/>
  <c r="K130" i="56"/>
  <c r="E126" i="25"/>
  <c r="F143" i="56"/>
  <c r="E80" i="74"/>
  <c r="E78" i="75" s="1"/>
  <c r="E83" i="74"/>
  <c r="E81" i="75" s="1"/>
  <c r="E135" i="25"/>
  <c r="F152" i="56"/>
  <c r="U114" i="25"/>
  <c r="U76" i="74"/>
  <c r="U74" i="75" s="1"/>
  <c r="V131" i="56"/>
  <c r="V152"/>
  <c r="U83" i="74"/>
  <c r="U81" i="75" s="1"/>
  <c r="U135" i="25"/>
  <c r="U75" i="74"/>
  <c r="V130" i="56"/>
  <c r="U113" i="25"/>
  <c r="X227" i="46"/>
  <c r="R125" i="56"/>
  <c r="Q108" i="25"/>
  <c r="Q250" s="1"/>
  <c r="T216" i="46"/>
  <c r="V108" i="25"/>
  <c r="V250" s="1"/>
  <c r="W125" i="56"/>
  <c r="Y216" i="46"/>
  <c r="R151" i="56"/>
  <c r="T224" i="46"/>
  <c r="Q134" i="25"/>
  <c r="Q258" s="1"/>
  <c r="X151" i="56"/>
  <c r="Z224" i="46"/>
  <c r="W134" i="25"/>
  <c r="W258" s="1"/>
  <c r="V125" i="56"/>
  <c r="X216" i="46"/>
  <c r="U108" i="25"/>
  <c r="U250" s="1"/>
  <c r="O128" i="56"/>
  <c r="N111" i="25"/>
  <c r="N252" s="1"/>
  <c r="Q218" i="46"/>
  <c r="K138" i="25"/>
  <c r="L155" i="56"/>
  <c r="K200" i="25" s="1"/>
  <c r="I155" i="56"/>
  <c r="H200" i="25" s="1"/>
  <c r="H138"/>
  <c r="O77" i="70"/>
  <c r="O97" s="1"/>
  <c r="O199" i="25"/>
  <c r="O297" s="1"/>
  <c r="O76" i="71"/>
  <c r="O97" s="1"/>
  <c r="P221" i="56"/>
  <c r="V117" i="47"/>
  <c r="V202" i="25"/>
  <c r="V300" s="1"/>
  <c r="W224" i="56"/>
  <c r="V24" i="57"/>
  <c r="I137" i="56"/>
  <c r="H16" i="73"/>
  <c r="H120" i="25"/>
  <c r="W16" i="73"/>
  <c r="W120" i="25"/>
  <c r="X137" i="56"/>
  <c r="W131"/>
  <c r="V76" i="74"/>
  <c r="V74" i="75" s="1"/>
  <c r="V114" i="25"/>
  <c r="W130" i="56"/>
  <c r="Y227" i="46"/>
  <c r="V113" i="25"/>
  <c r="V75" i="74"/>
  <c r="H76"/>
  <c r="H74" i="75" s="1"/>
  <c r="H114" i="25"/>
  <c r="I131" i="56"/>
  <c r="I130"/>
  <c r="H113" i="25"/>
  <c r="K227" i="46"/>
  <c r="H75" i="74"/>
  <c r="H83"/>
  <c r="H81" i="75" s="1"/>
  <c r="H135" i="25"/>
  <c r="I152" i="56"/>
  <c r="K114" i="25"/>
  <c r="L131" i="56"/>
  <c r="K76" i="74"/>
  <c r="K74" i="75" s="1"/>
  <c r="K83" i="74"/>
  <c r="K81" i="75" s="1"/>
  <c r="K135" i="25"/>
  <c r="L152" i="56"/>
  <c r="D80" i="74"/>
  <c r="D126" i="25"/>
  <c r="E143" i="56"/>
  <c r="D83" i="74"/>
  <c r="E152" i="56"/>
  <c r="D135" i="25"/>
  <c r="V130"/>
  <c r="W147" i="56"/>
  <c r="V192" i="25" s="1"/>
  <c r="J110"/>
  <c r="K127" i="56"/>
  <c r="J172" i="25" s="1"/>
  <c r="K126" i="56"/>
  <c r="J109" i="25"/>
  <c r="M217" i="46"/>
  <c r="Q132"/>
  <c r="Q130"/>
  <c r="Q152"/>
  <c r="AC152" s="1"/>
  <c r="CO152" s="1"/>
  <c r="Q131"/>
  <c r="Q143"/>
  <c r="P125"/>
  <c r="P146"/>
  <c r="Q125"/>
  <c r="Q146"/>
  <c r="U137" i="25"/>
  <c r="U256" s="1"/>
  <c r="V154" i="56"/>
  <c r="X222" i="46"/>
  <c r="U85" i="74"/>
  <c r="U83" i="75" s="1"/>
  <c r="AS80" i="25"/>
  <c r="N65" i="36"/>
  <c r="E65"/>
  <c r="L65"/>
  <c r="F65"/>
  <c r="G65"/>
  <c r="T65"/>
  <c r="W65"/>
  <c r="Q65"/>
  <c r="D65"/>
  <c r="H65"/>
  <c r="J65"/>
  <c r="Q154" i="56"/>
  <c r="P137" i="25"/>
  <c r="P256" s="1"/>
  <c r="S222" i="46"/>
  <c r="P85" i="74"/>
  <c r="P83" i="75" s="1"/>
  <c r="M178" i="25"/>
  <c r="N222" i="56"/>
  <c r="M14" i="65"/>
  <c r="M16"/>
  <c r="M201" i="25"/>
  <c r="E178"/>
  <c r="F222" i="56"/>
  <c r="E14" i="65"/>
  <c r="E16"/>
  <c r="E201" i="25"/>
  <c r="U201"/>
  <c r="U16" i="65"/>
  <c r="F16"/>
  <c r="F201" i="25"/>
  <c r="S222" i="56"/>
  <c r="R178" i="25"/>
  <c r="R298" s="1"/>
  <c r="R14" i="65"/>
  <c r="C65" i="69"/>
  <c r="N216" i="56"/>
  <c r="M171" i="25"/>
  <c r="M292" s="1"/>
  <c r="E220" i="56"/>
  <c r="D76" i="70"/>
  <c r="D75" i="71"/>
  <c r="D198" i="25"/>
  <c r="D153" i="56"/>
  <c r="D255" i="25"/>
  <c r="C136"/>
  <c r="C255" s="1"/>
  <c r="AA221" i="46"/>
  <c r="CO153"/>
  <c r="Q171" i="25"/>
  <c r="Q292" s="1"/>
  <c r="R216" i="56"/>
  <c r="E129"/>
  <c r="D112" i="25"/>
  <c r="AC129" i="46"/>
  <c r="CO129" s="1"/>
  <c r="D149" i="56"/>
  <c r="D72" i="71"/>
  <c r="D194" i="25"/>
  <c r="E218" i="56"/>
  <c r="D73" i="70"/>
  <c r="AA219" i="46"/>
  <c r="CO149"/>
  <c r="X127" i="56"/>
  <c r="W172" i="25" s="1"/>
  <c r="W110"/>
  <c r="Z217" i="46"/>
  <c r="W109" i="25"/>
  <c r="W251" s="1"/>
  <c r="X126" i="56"/>
  <c r="J148"/>
  <c r="I131" i="25"/>
  <c r="J128" i="56"/>
  <c r="I111" i="25"/>
  <c r="I252" s="1"/>
  <c r="L218" i="46"/>
  <c r="U128" i="56"/>
  <c r="T111" i="25"/>
  <c r="T252" s="1"/>
  <c r="W218" i="46"/>
  <c r="D92" i="25"/>
  <c r="D58" i="73"/>
  <c r="D81" i="69"/>
  <c r="D60" i="65"/>
  <c r="D88" i="71"/>
  <c r="C88" s="1"/>
  <c r="D89" i="70"/>
  <c r="C89" s="1"/>
  <c r="C88" i="25"/>
  <c r="D55" i="36" s="1"/>
  <c r="J224" i="46"/>
  <c r="H151" i="56"/>
  <c r="G134" i="25"/>
  <c r="G258" s="1"/>
  <c r="J111"/>
  <c r="J252" s="1"/>
  <c r="K128" i="56"/>
  <c r="M218" i="46"/>
  <c r="G155" i="56"/>
  <c r="F200" i="25" s="1"/>
  <c r="F138"/>
  <c r="E195"/>
  <c r="E295" s="1"/>
  <c r="F219" i="56"/>
  <c r="E74" i="70"/>
  <c r="E95" s="1"/>
  <c r="E73" i="71"/>
  <c r="E95" s="1"/>
  <c r="P73"/>
  <c r="P95" s="1"/>
  <c r="Q219" i="56"/>
  <c r="P195" i="25"/>
  <c r="P295" s="1"/>
  <c r="P74" i="70"/>
  <c r="P95" s="1"/>
  <c r="J117" i="47"/>
  <c r="K224" i="56"/>
  <c r="J202" i="25"/>
  <c r="J300" s="1"/>
  <c r="J24" i="57"/>
  <c r="L139" i="25"/>
  <c r="L17" i="73"/>
  <c r="M156" i="56"/>
  <c r="L15" i="73"/>
  <c r="O223" i="46"/>
  <c r="M133" i="56"/>
  <c r="L116" i="25"/>
  <c r="L257" s="1"/>
  <c r="S17" i="73"/>
  <c r="T156" i="56"/>
  <c r="S139" i="25"/>
  <c r="S116"/>
  <c r="S15" i="73"/>
  <c r="T133" i="56"/>
  <c r="V223" i="46"/>
  <c r="M75" i="71"/>
  <c r="M96" s="1"/>
  <c r="N220" i="56"/>
  <c r="M76" i="70"/>
  <c r="M96" s="1"/>
  <c r="M198" i="25"/>
  <c r="M296" s="1"/>
  <c r="U76" i="70"/>
  <c r="U96" s="1"/>
  <c r="U75" i="71"/>
  <c r="U96" s="1"/>
  <c r="U198" i="25"/>
  <c r="U296" s="1"/>
  <c r="V220" i="56"/>
  <c r="P110" i="25"/>
  <c r="Q127" i="56"/>
  <c r="P172" i="25" s="1"/>
  <c r="P109"/>
  <c r="P251" s="1"/>
  <c r="S217" i="46"/>
  <c r="Q126" i="56"/>
  <c r="O147"/>
  <c r="N192" i="25" s="1"/>
  <c r="N130"/>
  <c r="G110"/>
  <c r="H127" i="56"/>
  <c r="G172" i="25" s="1"/>
  <c r="H126" i="56"/>
  <c r="G109" i="25"/>
  <c r="J217" i="46"/>
  <c r="Q112" i="25"/>
  <c r="R129" i="56"/>
  <c r="L127" i="47"/>
  <c r="L68"/>
  <c r="L308"/>
  <c r="L314" s="1"/>
  <c r="S68"/>
  <c r="S127"/>
  <c r="S308"/>
  <c r="S314" s="1"/>
  <c r="C50" i="70"/>
  <c r="N182" i="25"/>
  <c r="N15" i="65"/>
  <c r="Q15"/>
  <c r="Q182" i="25"/>
  <c r="D14" i="65"/>
  <c r="E222" i="56"/>
  <c r="D178" i="25"/>
  <c r="C86" i="71"/>
  <c r="C93" i="75"/>
  <c r="E216" i="56"/>
  <c r="D171" i="25"/>
  <c r="P216" i="56"/>
  <c r="O171" i="25"/>
  <c r="O292" s="1"/>
  <c r="W111"/>
  <c r="W252" s="1"/>
  <c r="X128" i="56"/>
  <c r="Z218" i="46"/>
  <c r="N129" i="25"/>
  <c r="O146" i="56"/>
  <c r="N191" i="25" s="1"/>
  <c r="V74" i="70"/>
  <c r="V95" s="1"/>
  <c r="V73" i="71"/>
  <c r="V95" s="1"/>
  <c r="W219" i="56"/>
  <c r="V195" i="25"/>
  <c r="V295" s="1"/>
  <c r="G129"/>
  <c r="H146" i="56"/>
  <c r="G191" i="25" s="1"/>
  <c r="K146" i="56"/>
  <c r="J191" i="25" s="1"/>
  <c r="J129"/>
  <c r="Q148" i="56"/>
  <c r="P131" i="25"/>
  <c r="P112"/>
  <c r="Q129" i="56"/>
  <c r="S108" i="25"/>
  <c r="S250" s="1"/>
  <c r="T125" i="56"/>
  <c r="V216" i="46"/>
  <c r="Z216"/>
  <c r="W108" i="25"/>
  <c r="W250" s="1"/>
  <c r="X125" i="56"/>
  <c r="P129"/>
  <c r="O112" i="25"/>
  <c r="Q195"/>
  <c r="Q295" s="1"/>
  <c r="R219" i="56"/>
  <c r="Q74" i="70"/>
  <c r="Q95" s="1"/>
  <c r="Q73" i="71"/>
  <c r="Q95" s="1"/>
  <c r="G219" i="56"/>
  <c r="F195" i="25"/>
  <c r="F295" s="1"/>
  <c r="F74" i="70"/>
  <c r="F95" s="1"/>
  <c r="F73" i="71"/>
  <c r="F95" s="1"/>
  <c r="I76" i="74"/>
  <c r="I74" i="75" s="1"/>
  <c r="J131" i="56"/>
  <c r="I114" i="25"/>
  <c r="J130" i="56"/>
  <c r="I113" i="25"/>
  <c r="L227" i="46"/>
  <c r="I75" i="74"/>
  <c r="I135" i="25"/>
  <c r="J152" i="56"/>
  <c r="I83" i="74"/>
  <c r="I81" i="75" s="1"/>
  <c r="M80" i="74"/>
  <c r="M78" i="75" s="1"/>
  <c r="M126" i="25"/>
  <c r="N143" i="56"/>
  <c r="N130"/>
  <c r="M113" i="25"/>
  <c r="P227" i="46"/>
  <c r="M75" i="74"/>
  <c r="G114" i="25"/>
  <c r="H131" i="56"/>
  <c r="G76" i="74"/>
  <c r="G74" i="75" s="1"/>
  <c r="J227" i="46"/>
  <c r="G113" i="25"/>
  <c r="H130" i="56"/>
  <c r="G75" i="74"/>
  <c r="H152" i="56"/>
  <c r="G83" i="74"/>
  <c r="G81" i="75" s="1"/>
  <c r="G135" i="25"/>
  <c r="U216" i="46"/>
  <c r="R108" i="25"/>
  <c r="R250" s="1"/>
  <c r="S125" i="56"/>
  <c r="F111" i="25"/>
  <c r="F252" s="1"/>
  <c r="G128" i="56"/>
  <c r="I218" i="46"/>
  <c r="T155" i="56"/>
  <c r="S200" i="25" s="1"/>
  <c r="S138"/>
  <c r="F129"/>
  <c r="G146" i="56"/>
  <c r="F191" i="25" s="1"/>
  <c r="L131"/>
  <c r="M148" i="56"/>
  <c r="L111" i="25"/>
  <c r="L252" s="1"/>
  <c r="M128" i="56"/>
  <c r="O218" i="46"/>
  <c r="M111" i="25"/>
  <c r="M252" s="1"/>
  <c r="N128" i="56"/>
  <c r="P218" i="46"/>
  <c r="S155" i="56"/>
  <c r="R200" i="25" s="1"/>
  <c r="R138"/>
  <c r="N219" i="56"/>
  <c r="M195" i="25"/>
  <c r="M295" s="1"/>
  <c r="M73" i="71"/>
  <c r="M95" s="1"/>
  <c r="M74" i="70"/>
  <c r="M95" s="1"/>
  <c r="M154" i="56"/>
  <c r="L137" i="25"/>
  <c r="L256" s="1"/>
  <c r="O222" i="46"/>
  <c r="L85" i="74"/>
  <c r="L83" i="75" s="1"/>
  <c r="O154" i="56"/>
  <c r="Q222" i="46"/>
  <c r="N85" i="74"/>
  <c r="N83" i="75" s="1"/>
  <c r="N137" i="25"/>
  <c r="N256" s="1"/>
  <c r="I222" i="46"/>
  <c r="G154" i="56"/>
  <c r="F85" i="74"/>
  <c r="F83" i="75" s="1"/>
  <c r="F137" i="25"/>
  <c r="F256" s="1"/>
  <c r="C64" i="36"/>
  <c r="I154" i="46"/>
  <c r="T117" i="47"/>
  <c r="T202" i="25"/>
  <c r="T300" s="1"/>
  <c r="U224" i="56"/>
  <c r="T24" i="57"/>
  <c r="P156" i="56"/>
  <c r="O17" i="73"/>
  <c r="O139" i="25"/>
  <c r="O116"/>
  <c r="P133" i="56"/>
  <c r="O15" i="73"/>
  <c r="R223" i="46"/>
  <c r="P16" i="73"/>
  <c r="P120" i="25"/>
  <c r="Q137" i="56"/>
  <c r="Q133"/>
  <c r="P15" i="73"/>
  <c r="S223" i="46"/>
  <c r="P116" i="25"/>
  <c r="R114"/>
  <c r="R76" i="74"/>
  <c r="R74" i="75" s="1"/>
  <c r="S131" i="56"/>
  <c r="S132"/>
  <c r="R177" i="25" s="1"/>
  <c r="R115"/>
  <c r="R113"/>
  <c r="R75" i="74"/>
  <c r="U227" i="46"/>
  <c r="S130" i="56"/>
  <c r="T126" i="25"/>
  <c r="T80" i="74"/>
  <c r="T78" i="75" s="1"/>
  <c r="U143" i="56"/>
  <c r="T83" i="74"/>
  <c r="T81" i="75" s="1"/>
  <c r="T135" i="25"/>
  <c r="U152" i="56"/>
  <c r="S251" i="25"/>
  <c r="T251"/>
  <c r="H251"/>
  <c r="Q257"/>
  <c r="AC137" i="46"/>
  <c r="CO137" s="1"/>
  <c r="C62" i="36"/>
  <c r="R65"/>
  <c r="U65"/>
  <c r="P258" i="25"/>
  <c r="F257"/>
  <c r="C58" i="36"/>
  <c r="AC133" i="46"/>
  <c r="C15" i="73"/>
  <c r="AC156" i="46"/>
  <c r="CO156" s="1"/>
  <c r="E251" i="25"/>
  <c r="C110" l="1"/>
  <c r="AA217" i="46"/>
  <c r="C17" i="73"/>
  <c r="C120" i="25"/>
  <c r="C139"/>
  <c r="G261"/>
  <c r="G251"/>
  <c r="D126" i="56"/>
  <c r="S257" i="25"/>
  <c r="D156" i="56"/>
  <c r="K156" i="44" s="1"/>
  <c r="L156" s="1"/>
  <c r="V261" i="25"/>
  <c r="C16" i="73"/>
  <c r="C130" i="25"/>
  <c r="K126" i="44"/>
  <c r="I141" i="46"/>
  <c r="I124"/>
  <c r="I123"/>
  <c r="I145"/>
  <c r="T197" i="25"/>
  <c r="T75" i="70"/>
  <c r="T74" i="71"/>
  <c r="R66"/>
  <c r="R67" i="70"/>
  <c r="S226" i="56"/>
  <c r="R175" i="25"/>
  <c r="R73" i="75"/>
  <c r="R176" i="25"/>
  <c r="R68" i="70"/>
  <c r="R67" i="71"/>
  <c r="O178" i="25"/>
  <c r="O14" i="65"/>
  <c r="P222" i="56"/>
  <c r="O201" i="25"/>
  <c r="O16" i="65"/>
  <c r="N199" i="25"/>
  <c r="N297" s="1"/>
  <c r="N76" i="71"/>
  <c r="N97" s="1"/>
  <c r="N77" i="70"/>
  <c r="N97" s="1"/>
  <c r="O221" i="56"/>
  <c r="M20" i="69"/>
  <c r="M173" i="25"/>
  <c r="N217" i="56"/>
  <c r="G73" i="75"/>
  <c r="M175" i="25"/>
  <c r="N226" i="56"/>
  <c r="M67" i="70"/>
  <c r="M66" i="71"/>
  <c r="AA223" i="46"/>
  <c r="CO133"/>
  <c r="W135"/>
  <c r="W142"/>
  <c r="W134"/>
  <c r="W136"/>
  <c r="T72" i="70"/>
  <c r="T71" i="71"/>
  <c r="T188" i="25"/>
  <c r="P182"/>
  <c r="P15" i="65"/>
  <c r="AC154" i="46"/>
  <c r="D137" i="25"/>
  <c r="D85" i="74"/>
  <c r="E154" i="56"/>
  <c r="G222" i="46"/>
  <c r="G221" i="56"/>
  <c r="F199" i="25"/>
  <c r="F297" s="1"/>
  <c r="F76" i="71"/>
  <c r="F97" s="1"/>
  <c r="F77" i="70"/>
  <c r="F97" s="1"/>
  <c r="L173" i="25"/>
  <c r="M217" i="56"/>
  <c r="L20" i="69"/>
  <c r="L193" i="25"/>
  <c r="L22" i="69"/>
  <c r="G197" i="25"/>
  <c r="G75" i="70"/>
  <c r="G74" i="71"/>
  <c r="G66"/>
  <c r="G67" i="70"/>
  <c r="H226" i="56"/>
  <c r="G175" i="25"/>
  <c r="G176"/>
  <c r="G68" i="70"/>
  <c r="G67" i="71"/>
  <c r="M73" i="75"/>
  <c r="M188" i="25"/>
  <c r="M72" i="70"/>
  <c r="M71" i="71"/>
  <c r="I74"/>
  <c r="I197" i="25"/>
  <c r="I75" i="70"/>
  <c r="I73" i="75"/>
  <c r="O21" i="69"/>
  <c r="O174" i="25"/>
  <c r="P193"/>
  <c r="P22" i="69"/>
  <c r="W173" i="25"/>
  <c r="X217" i="56"/>
  <c r="W20" i="69"/>
  <c r="D298" i="25"/>
  <c r="S266" i="47"/>
  <c r="S273" s="1"/>
  <c r="S78"/>
  <c r="L266"/>
  <c r="L273" s="1"/>
  <c r="L78"/>
  <c r="Q174" i="25"/>
  <c r="Q21" i="69"/>
  <c r="G171" i="25"/>
  <c r="G292" s="1"/>
  <c r="H216" i="56"/>
  <c r="L14" i="65"/>
  <c r="M222" i="56"/>
  <c r="L178" i="25"/>
  <c r="G196"/>
  <c r="G299" s="1"/>
  <c r="H223" i="56"/>
  <c r="C60" i="65"/>
  <c r="D97" i="74"/>
  <c r="C58" i="73"/>
  <c r="U217" i="56"/>
  <c r="T20" i="69"/>
  <c r="T173" i="25"/>
  <c r="W171"/>
  <c r="W292" s="1"/>
  <c r="X216" i="56"/>
  <c r="C72" i="71"/>
  <c r="C94" s="1"/>
  <c r="D94"/>
  <c r="D21" i="69"/>
  <c r="D174" i="25"/>
  <c r="D296"/>
  <c r="X198"/>
  <c r="X296" s="1"/>
  <c r="C198"/>
  <c r="C296" s="1"/>
  <c r="C76" i="70"/>
  <c r="C96" s="1"/>
  <c r="D96"/>
  <c r="O135" i="46"/>
  <c r="O134"/>
  <c r="O142"/>
  <c r="O136"/>
  <c r="C65" i="36"/>
  <c r="I135" i="46"/>
  <c r="I142"/>
  <c r="I134"/>
  <c r="I136"/>
  <c r="AB135"/>
  <c r="AB142"/>
  <c r="AB136"/>
  <c r="AB134"/>
  <c r="L135"/>
  <c r="L142"/>
  <c r="L136"/>
  <c r="L134"/>
  <c r="Q135"/>
  <c r="Q134"/>
  <c r="Q136"/>
  <c r="Q142"/>
  <c r="S135"/>
  <c r="S142"/>
  <c r="S134"/>
  <c r="S136"/>
  <c r="U77" i="70"/>
  <c r="U97" s="1"/>
  <c r="V221" i="56"/>
  <c r="U76" i="71"/>
  <c r="U97" s="1"/>
  <c r="U199" i="25"/>
  <c r="U297" s="1"/>
  <c r="M146" i="56"/>
  <c r="L191" i="25" s="1"/>
  <c r="L129"/>
  <c r="L146" i="56"/>
  <c r="K191" i="25" s="1"/>
  <c r="K129"/>
  <c r="M143" i="56"/>
  <c r="L80" i="74"/>
  <c r="L78" i="75" s="1"/>
  <c r="L126" i="25"/>
  <c r="L83" i="74"/>
  <c r="L81" i="75" s="1"/>
  <c r="L135" i="25"/>
  <c r="M152" i="56"/>
  <c r="M132"/>
  <c r="L177" i="25" s="1"/>
  <c r="L115"/>
  <c r="D197"/>
  <c r="D75" i="70"/>
  <c r="D74" i="71"/>
  <c r="K75" i="70"/>
  <c r="K74" i="71"/>
  <c r="K197" i="25"/>
  <c r="K68" i="70"/>
  <c r="K67" i="71"/>
  <c r="K176" i="25"/>
  <c r="H74" i="71"/>
  <c r="H197" i="25"/>
  <c r="H75" i="70"/>
  <c r="H67"/>
  <c r="H66" i="71"/>
  <c r="H175" i="25"/>
  <c r="I226" i="56"/>
  <c r="V73" i="75"/>
  <c r="V176" i="25"/>
  <c r="V68" i="70"/>
  <c r="V67" i="71"/>
  <c r="H182" i="25"/>
  <c r="H15" i="65"/>
  <c r="V127" i="47"/>
  <c r="V68"/>
  <c r="V308"/>
  <c r="V314" s="1"/>
  <c r="U170" i="25"/>
  <c r="U291" s="1"/>
  <c r="V215" i="56"/>
  <c r="U19" i="69"/>
  <c r="R223" i="56"/>
  <c r="Q196" i="25"/>
  <c r="Q299" s="1"/>
  <c r="V19" i="69"/>
  <c r="V170" i="25"/>
  <c r="V291" s="1"/>
  <c r="W215" i="56"/>
  <c r="Q19" i="69"/>
  <c r="Q170" i="25"/>
  <c r="Q291" s="1"/>
  <c r="R215" i="56"/>
  <c r="U73" i="75"/>
  <c r="U176" i="25"/>
  <c r="U68" i="70"/>
  <c r="U67" i="71"/>
  <c r="J71"/>
  <c r="J188" i="25"/>
  <c r="J72" i="70"/>
  <c r="T217" i="56"/>
  <c r="S173" i="25"/>
  <c r="S20" i="69"/>
  <c r="O170" i="25"/>
  <c r="O291" s="1"/>
  <c r="P215" i="56"/>
  <c r="O19" i="69"/>
  <c r="H193" i="25"/>
  <c r="H22" i="69"/>
  <c r="E19"/>
  <c r="E170" i="25"/>
  <c r="E291" s="1"/>
  <c r="F215" i="56"/>
  <c r="J215"/>
  <c r="I170" i="25"/>
  <c r="I291" s="1"/>
  <c r="I19" i="69"/>
  <c r="I68" i="47"/>
  <c r="I127"/>
  <c r="I308"/>
  <c r="I314" s="1"/>
  <c r="F127"/>
  <c r="F68"/>
  <c r="F308"/>
  <c r="F314" s="1"/>
  <c r="E20" i="69"/>
  <c r="E173" i="25"/>
  <c r="F217" i="56"/>
  <c r="R22" i="69"/>
  <c r="R193" i="25"/>
  <c r="AC150" i="46"/>
  <c r="D133" i="25"/>
  <c r="E150" i="56"/>
  <c r="D82" i="74"/>
  <c r="G220" i="46"/>
  <c r="G22" i="69"/>
  <c r="G193" i="25"/>
  <c r="H266" i="47"/>
  <c r="H273" s="1"/>
  <c r="H78"/>
  <c r="O79" i="74"/>
  <c r="O77" i="75" s="1"/>
  <c r="O125" i="25"/>
  <c r="P142" i="56"/>
  <c r="O78" i="74"/>
  <c r="O76" i="75" s="1"/>
  <c r="O118" i="25"/>
  <c r="P135" i="56"/>
  <c r="Q76" i="71"/>
  <c r="Q97" s="1"/>
  <c r="Q199" i="25"/>
  <c r="Q297" s="1"/>
  <c r="R221" i="56"/>
  <c r="Q77" i="70"/>
  <c r="Q97" s="1"/>
  <c r="P119" i="25"/>
  <c r="Q136" i="56"/>
  <c r="P181" i="25" s="1"/>
  <c r="P118"/>
  <c r="Q135" i="56"/>
  <c r="P78" i="74"/>
  <c r="P76" i="75" s="1"/>
  <c r="G216" i="46"/>
  <c r="D108" i="25"/>
  <c r="AC125" i="46"/>
  <c r="E125" i="56"/>
  <c r="S125" i="25"/>
  <c r="T142" i="56"/>
  <c r="S79" i="74"/>
  <c r="S77" i="75" s="1"/>
  <c r="S77" i="74"/>
  <c r="S75" i="75" s="1"/>
  <c r="V228" i="46"/>
  <c r="S117" i="25"/>
  <c r="T134" i="56"/>
  <c r="H77" i="70"/>
  <c r="H97" s="1"/>
  <c r="H76" i="71"/>
  <c r="H97" s="1"/>
  <c r="H199" i="25"/>
  <c r="H297" s="1"/>
  <c r="I221" i="56"/>
  <c r="T129" i="25"/>
  <c r="U146" i="56"/>
  <c r="T191" i="25" s="1"/>
  <c r="F76" i="74"/>
  <c r="F74" i="75" s="1"/>
  <c r="F114" i="25"/>
  <c r="G131" i="56"/>
  <c r="G130"/>
  <c r="F75" i="74"/>
  <c r="I227" i="46"/>
  <c r="F113" i="25"/>
  <c r="F135"/>
  <c r="G152" i="56"/>
  <c r="F83" i="74"/>
  <c r="F81" i="75" s="1"/>
  <c r="K125" i="25"/>
  <c r="L142" i="56"/>
  <c r="K79" i="74"/>
  <c r="K77" i="75" s="1"/>
  <c r="K117" i="25"/>
  <c r="L134" i="56"/>
  <c r="K77" i="74"/>
  <c r="K75" i="75" s="1"/>
  <c r="N228" i="46"/>
  <c r="K199" i="25"/>
  <c r="K297" s="1"/>
  <c r="K77" i="70"/>
  <c r="K97" s="1"/>
  <c r="L221" i="56"/>
  <c r="K76" i="71"/>
  <c r="K97" s="1"/>
  <c r="W136" i="56"/>
  <c r="V181" i="25" s="1"/>
  <c r="V119"/>
  <c r="W142" i="56"/>
  <c r="V79" i="74"/>
  <c r="V77" i="75" s="1"/>
  <c r="V125" i="25"/>
  <c r="G199"/>
  <c r="G297" s="1"/>
  <c r="G77" i="70"/>
  <c r="G97" s="1"/>
  <c r="H221" i="56"/>
  <c r="G76" i="71"/>
  <c r="G97" s="1"/>
  <c r="T73" i="75"/>
  <c r="R74" i="71"/>
  <c r="R197" i="25"/>
  <c r="R75" i="70"/>
  <c r="P16" i="65"/>
  <c r="P201" i="25"/>
  <c r="O182"/>
  <c r="O15" i="65"/>
  <c r="Q308" i="47"/>
  <c r="Q314" s="1"/>
  <c r="Q68"/>
  <c r="Q127"/>
  <c r="R196" i="25"/>
  <c r="R299" s="1"/>
  <c r="S223" i="56"/>
  <c r="G215"/>
  <c r="F19" i="69"/>
  <c r="F170" i="25"/>
  <c r="F291" s="1"/>
  <c r="T223" i="56"/>
  <c r="S196" i="25"/>
  <c r="S299" s="1"/>
  <c r="G188"/>
  <c r="G72" i="70"/>
  <c r="G71" i="71"/>
  <c r="M197" i="25"/>
  <c r="M74" i="71"/>
  <c r="M75" i="70"/>
  <c r="M176" i="25"/>
  <c r="M68" i="70"/>
  <c r="M67" i="71"/>
  <c r="I71"/>
  <c r="I188" i="25"/>
  <c r="I72" i="70"/>
  <c r="O20" i="69"/>
  <c r="O173" i="25"/>
  <c r="P217" i="56"/>
  <c r="O22" i="69"/>
  <c r="O193" i="25"/>
  <c r="P173"/>
  <c r="Q217" i="56"/>
  <c r="P20" i="69"/>
  <c r="J19"/>
  <c r="K215" i="56"/>
  <c r="J170" i="25"/>
  <c r="J291" s="1"/>
  <c r="N19" i="69"/>
  <c r="O215" i="56"/>
  <c r="N170" i="25"/>
  <c r="N291" s="1"/>
  <c r="K78" i="47"/>
  <c r="K266"/>
  <c r="K273" s="1"/>
  <c r="N171" i="25"/>
  <c r="N292" s="1"/>
  <c r="O216" i="56"/>
  <c r="G223"/>
  <c r="F196" i="25"/>
  <c r="F299" s="1"/>
  <c r="J21" i="69"/>
  <c r="J174" i="25"/>
  <c r="D173"/>
  <c r="D20" i="69"/>
  <c r="E217" i="56"/>
  <c r="D252" i="25"/>
  <c r="D193"/>
  <c r="D22" i="69"/>
  <c r="P76" i="74"/>
  <c r="P74" i="75" s="1"/>
  <c r="Q131" i="56"/>
  <c r="P114" i="25"/>
  <c r="Q132" i="56"/>
  <c r="P177" i="25" s="1"/>
  <c r="P115"/>
  <c r="P113"/>
  <c r="Q130" i="56"/>
  <c r="P75" i="74"/>
  <c r="S227" i="46"/>
  <c r="I76" i="71"/>
  <c r="I97" s="1"/>
  <c r="I77" i="70"/>
  <c r="I97" s="1"/>
  <c r="J221" i="56"/>
  <c r="I199" i="25"/>
  <c r="I297" s="1"/>
  <c r="R199"/>
  <c r="R297" s="1"/>
  <c r="S221" i="56"/>
  <c r="R76" i="71"/>
  <c r="R97" s="1"/>
  <c r="R77" i="70"/>
  <c r="R97" s="1"/>
  <c r="M108" i="25"/>
  <c r="N125" i="56"/>
  <c r="P216" i="46"/>
  <c r="Q80" i="74"/>
  <c r="Q78" i="75" s="1"/>
  <c r="Q126" i="25"/>
  <c r="R143" i="56"/>
  <c r="Q135" i="25"/>
  <c r="Q83" i="74"/>
  <c r="Q81" i="75" s="1"/>
  <c r="R152" i="56"/>
  <c r="O76" i="74"/>
  <c r="O74" i="75" s="1"/>
  <c r="O114" i="25"/>
  <c r="P131" i="56"/>
  <c r="P132"/>
  <c r="O177" i="25" s="1"/>
  <c r="O115"/>
  <c r="P130" i="56"/>
  <c r="O113" i="25"/>
  <c r="R227" i="46"/>
  <c r="O75" i="74"/>
  <c r="D66" i="71"/>
  <c r="D175" i="25"/>
  <c r="E226" i="56"/>
  <c r="D67" i="70"/>
  <c r="K73" i="75"/>
  <c r="K66" i="71"/>
  <c r="K67" i="70"/>
  <c r="L226" i="56"/>
  <c r="K175" i="25"/>
  <c r="K72" i="70"/>
  <c r="K71" i="71"/>
  <c r="K188" i="25"/>
  <c r="V74" i="71"/>
  <c r="V197" i="25"/>
  <c r="V75" i="70"/>
  <c r="V72"/>
  <c r="V71" i="71"/>
  <c r="V188" i="25"/>
  <c r="W201"/>
  <c r="W16" i="65"/>
  <c r="H196" i="25"/>
  <c r="H299" s="1"/>
  <c r="I223" i="56"/>
  <c r="CO157" i="46"/>
  <c r="AA225"/>
  <c r="D202" i="25"/>
  <c r="D157" i="56"/>
  <c r="D117" i="47"/>
  <c r="E224" i="56"/>
  <c r="D24" i="57"/>
  <c r="C24" s="1"/>
  <c r="J74" i="71"/>
  <c r="J197" i="25"/>
  <c r="J75" i="70"/>
  <c r="J176" i="25"/>
  <c r="J68" i="70"/>
  <c r="J67" i="71"/>
  <c r="S174" i="25"/>
  <c r="S21" i="69"/>
  <c r="S22"/>
  <c r="S193" i="25"/>
  <c r="H20" i="69"/>
  <c r="I217" i="56"/>
  <c r="H173" i="25"/>
  <c r="V174"/>
  <c r="V21" i="69"/>
  <c r="O78" i="47"/>
  <c r="O266"/>
  <c r="O273" s="1"/>
  <c r="AA224" i="46"/>
  <c r="CO151"/>
  <c r="E193" i="25"/>
  <c r="E22" i="69"/>
  <c r="E196" i="25"/>
  <c r="E299" s="1"/>
  <c r="F223" i="56"/>
  <c r="H217"/>
  <c r="G20" i="69"/>
  <c r="G173" i="25"/>
  <c r="W126"/>
  <c r="X143" i="56"/>
  <c r="W80" i="74"/>
  <c r="W78" i="75" s="1"/>
  <c r="X152" i="56"/>
  <c r="W83" i="74"/>
  <c r="W81" i="75" s="1"/>
  <c r="W135" i="25"/>
  <c r="M76" i="71"/>
  <c r="M97" s="1"/>
  <c r="N221" i="56"/>
  <c r="M77" i="70"/>
  <c r="M97" s="1"/>
  <c r="M199" i="25"/>
  <c r="M297" s="1"/>
  <c r="Q146" i="56"/>
  <c r="P191" i="25" s="1"/>
  <c r="P129"/>
  <c r="L148" i="56"/>
  <c r="D148" s="1"/>
  <c r="K148" i="44" s="1"/>
  <c r="L148" s="1"/>
  <c r="K131" i="25"/>
  <c r="K112"/>
  <c r="L129" i="56"/>
  <c r="N80" i="74"/>
  <c r="N78" i="75" s="1"/>
  <c r="N126" i="25"/>
  <c r="O143" i="56"/>
  <c r="N115" i="25"/>
  <c r="O132" i="56"/>
  <c r="N177" i="25" s="1"/>
  <c r="S76" i="74"/>
  <c r="S74" i="75" s="1"/>
  <c r="T131" i="56"/>
  <c r="S114" i="25"/>
  <c r="T132" i="56"/>
  <c r="S177" i="25" s="1"/>
  <c r="S115"/>
  <c r="T130" i="56"/>
  <c r="S75" i="74"/>
  <c r="V227" i="46"/>
  <c r="S113" i="25"/>
  <c r="M119"/>
  <c r="N136" i="56"/>
  <c r="M181" i="25" s="1"/>
  <c r="M118"/>
  <c r="N135" i="56"/>
  <c r="M78" i="74"/>
  <c r="M76" i="75" s="1"/>
  <c r="R261" i="25"/>
  <c r="P257"/>
  <c r="O257"/>
  <c r="M261"/>
  <c r="I261"/>
  <c r="C138"/>
  <c r="E298"/>
  <c r="J251"/>
  <c r="AC143" i="46"/>
  <c r="CO143" s="1"/>
  <c r="U261" i="25"/>
  <c r="J261"/>
  <c r="D147" i="56"/>
  <c r="K147" i="44" s="1"/>
  <c r="L147" s="1"/>
  <c r="D137" i="56"/>
  <c r="K137" i="44" s="1"/>
  <c r="L137" s="1"/>
  <c r="R258" i="25"/>
  <c r="P252"/>
  <c r="G250"/>
  <c r="D127" i="56"/>
  <c r="K127" i="44" s="1"/>
  <c r="L127" s="1"/>
  <c r="C109" i="25"/>
  <c r="C251" s="1"/>
  <c r="C116"/>
  <c r="C257" s="1"/>
  <c r="F258"/>
  <c r="F298"/>
  <c r="D261"/>
  <c r="AC131" i="46"/>
  <c r="CO131" s="1"/>
  <c r="H257" i="25"/>
  <c r="K258"/>
  <c r="E261"/>
  <c r="V258"/>
  <c r="G298"/>
  <c r="T298"/>
  <c r="N298"/>
  <c r="I251"/>
  <c r="K257"/>
  <c r="U252"/>
  <c r="Z135" i="46"/>
  <c r="Z134"/>
  <c r="Z136"/>
  <c r="Z142"/>
  <c r="P178" i="25"/>
  <c r="P298" s="1"/>
  <c r="Q222" i="56"/>
  <c r="P14" i="65"/>
  <c r="T308" i="47"/>
  <c r="T314" s="1"/>
  <c r="T127"/>
  <c r="T68"/>
  <c r="L199" i="25"/>
  <c r="L297" s="1"/>
  <c r="M221" i="56"/>
  <c r="L77" i="70"/>
  <c r="L97" s="1"/>
  <c r="L76" i="71"/>
  <c r="L97" s="1"/>
  <c r="F20" i="69"/>
  <c r="G217" i="56"/>
  <c r="F173" i="25"/>
  <c r="S215" i="56"/>
  <c r="R19" i="69"/>
  <c r="R170" i="25"/>
  <c r="R291" s="1"/>
  <c r="J226" i="56"/>
  <c r="I175" i="25"/>
  <c r="I66" i="71"/>
  <c r="I67" i="70"/>
  <c r="I176" i="25"/>
  <c r="I68" i="70"/>
  <c r="I67" i="71"/>
  <c r="X215" i="56"/>
  <c r="W19" i="69"/>
  <c r="W170" i="25"/>
  <c r="W291" s="1"/>
  <c r="S19" i="69"/>
  <c r="S170" i="25"/>
  <c r="S291" s="1"/>
  <c r="T215" i="56"/>
  <c r="P21" i="69"/>
  <c r="P174" i="25"/>
  <c r="D292"/>
  <c r="Q216" i="56"/>
  <c r="P171" i="25"/>
  <c r="P292" s="1"/>
  <c r="S178"/>
  <c r="S14" i="65"/>
  <c r="T222" i="56"/>
  <c r="S201" i="25"/>
  <c r="S16" i="65"/>
  <c r="L16"/>
  <c r="L201" i="25"/>
  <c r="J308" i="47"/>
  <c r="J314" s="1"/>
  <c r="J127"/>
  <c r="J68"/>
  <c r="J173" i="25"/>
  <c r="J20" i="69"/>
  <c r="K217" i="56"/>
  <c r="H55" i="36"/>
  <c r="AS88" i="25"/>
  <c r="P55" i="36"/>
  <c r="J55"/>
  <c r="O55"/>
  <c r="M55"/>
  <c r="N55"/>
  <c r="I55"/>
  <c r="E55"/>
  <c r="T55"/>
  <c r="S55"/>
  <c r="R55"/>
  <c r="G55"/>
  <c r="K55"/>
  <c r="U55"/>
  <c r="W55"/>
  <c r="L55"/>
  <c r="V55"/>
  <c r="F55"/>
  <c r="Q55"/>
  <c r="C81" i="69"/>
  <c r="C92" i="25"/>
  <c r="AS92" s="1"/>
  <c r="D94"/>
  <c r="J217" i="56"/>
  <c r="I20" i="69"/>
  <c r="I173" i="25"/>
  <c r="I22" i="69"/>
  <c r="I193" i="25"/>
  <c r="D94" i="70"/>
  <c r="C73"/>
  <c r="C94" s="1"/>
  <c r="D294" i="25"/>
  <c r="C194"/>
  <c r="C294" s="1"/>
  <c r="X194"/>
  <c r="X294" s="1"/>
  <c r="K149" i="44"/>
  <c r="D218" i="56"/>
  <c r="D220"/>
  <c r="K153" i="44"/>
  <c r="D96" i="71"/>
  <c r="C75"/>
  <c r="C96" s="1"/>
  <c r="P77" i="70"/>
  <c r="P97" s="1"/>
  <c r="P199" i="25"/>
  <c r="P297" s="1"/>
  <c r="Q221" i="56"/>
  <c r="P76" i="71"/>
  <c r="P97" s="1"/>
  <c r="M135" i="46"/>
  <c r="M142"/>
  <c r="M134"/>
  <c r="M136"/>
  <c r="V135"/>
  <c r="V142"/>
  <c r="V134"/>
  <c r="V136"/>
  <c r="Y135"/>
  <c r="Y134"/>
  <c r="Y136"/>
  <c r="Y142"/>
  <c r="K135"/>
  <c r="K134"/>
  <c r="K136"/>
  <c r="K142"/>
  <c r="J135"/>
  <c r="J134"/>
  <c r="J142"/>
  <c r="J136"/>
  <c r="L108" i="25"/>
  <c r="L250" s="1"/>
  <c r="M125" i="56"/>
  <c r="O216" i="46"/>
  <c r="L125" i="56"/>
  <c r="N216" i="46"/>
  <c r="K108" i="25"/>
  <c r="K250" s="1"/>
  <c r="L114"/>
  <c r="M131" i="56"/>
  <c r="L76" i="74"/>
  <c r="L74" i="75" s="1"/>
  <c r="L113" i="25"/>
  <c r="M130" i="56"/>
  <c r="L75" i="74"/>
  <c r="O227" i="46"/>
  <c r="J171" i="25"/>
  <c r="J292" s="1"/>
  <c r="K216" i="56"/>
  <c r="D81" i="75"/>
  <c r="D188" i="25"/>
  <c r="D71" i="71"/>
  <c r="D72" i="70"/>
  <c r="D78" i="75"/>
  <c r="H73"/>
  <c r="H68" i="70"/>
  <c r="H67" i="71"/>
  <c r="H176" i="25"/>
  <c r="V67" i="70"/>
  <c r="V66" i="71"/>
  <c r="V175" i="25"/>
  <c r="V302" s="1"/>
  <c r="W226" i="56"/>
  <c r="W15" i="65"/>
  <c r="W182" i="25"/>
  <c r="N20" i="69"/>
  <c r="O217" i="56"/>
  <c r="N173" i="25"/>
  <c r="W196"/>
  <c r="W299" s="1"/>
  <c r="X223" i="56"/>
  <c r="U66" i="71"/>
  <c r="U67" i="70"/>
  <c r="V226" i="56"/>
  <c r="U175" i="25"/>
  <c r="U75" i="70"/>
  <c r="U74" i="71"/>
  <c r="U197" i="25"/>
  <c r="E197"/>
  <c r="E75" i="70"/>
  <c r="E74" i="71"/>
  <c r="E71"/>
  <c r="E188" i="25"/>
  <c r="E72" i="70"/>
  <c r="J175" i="25"/>
  <c r="J302" s="1"/>
  <c r="J66" i="71"/>
  <c r="K226" i="56"/>
  <c r="J67" i="70"/>
  <c r="J73" i="75"/>
  <c r="H174" i="25"/>
  <c r="H21" i="69"/>
  <c r="V20"/>
  <c r="W217" i="56"/>
  <c r="V173" i="25"/>
  <c r="H19" i="69"/>
  <c r="H170" i="25"/>
  <c r="H291" s="1"/>
  <c r="I215" i="56"/>
  <c r="C192" i="25"/>
  <c r="X192"/>
  <c r="D200"/>
  <c r="D155" i="56"/>
  <c r="K155" i="44" s="1"/>
  <c r="L155" s="1"/>
  <c r="K15" i="65"/>
  <c r="K182" i="25"/>
  <c r="R21" i="69"/>
  <c r="R174" i="25"/>
  <c r="G21" i="69"/>
  <c r="G174" i="25"/>
  <c r="U174"/>
  <c r="U21" i="69"/>
  <c r="P136" i="56"/>
  <c r="O181" i="25" s="1"/>
  <c r="O119"/>
  <c r="O77" i="74"/>
  <c r="O75" i="75" s="1"/>
  <c r="P134" i="56"/>
  <c r="O117" i="25"/>
  <c r="R228" i="46"/>
  <c r="P117" i="25"/>
  <c r="P77" i="74"/>
  <c r="P75" i="75" s="1"/>
  <c r="S228" i="46"/>
  <c r="Q134" i="56"/>
  <c r="P79" i="74"/>
  <c r="P77" i="75" s="1"/>
  <c r="P125" i="25"/>
  <c r="Q142" i="56"/>
  <c r="V76" i="71"/>
  <c r="V97" s="1"/>
  <c r="V199" i="25"/>
  <c r="V297" s="1"/>
  <c r="V77" i="70"/>
  <c r="V97" s="1"/>
  <c r="W221" i="56"/>
  <c r="W76" i="71"/>
  <c r="W97" s="1"/>
  <c r="W77" i="70"/>
  <c r="W97" s="1"/>
  <c r="X221" i="56"/>
  <c r="W199" i="25"/>
  <c r="W297" s="1"/>
  <c r="D129"/>
  <c r="E146" i="56"/>
  <c r="AC146" i="46"/>
  <c r="CO146" s="1"/>
  <c r="S119" i="25"/>
  <c r="T136" i="56"/>
  <c r="S181" i="25" s="1"/>
  <c r="S118"/>
  <c r="S78" i="74"/>
  <c r="S76" i="75" s="1"/>
  <c r="T135" i="56"/>
  <c r="T108" i="25"/>
  <c r="T250" s="1"/>
  <c r="U125" i="56"/>
  <c r="W216" i="46"/>
  <c r="F126" i="25"/>
  <c r="G143" i="56"/>
  <c r="F80" i="74"/>
  <c r="F78" i="75" s="1"/>
  <c r="G132" i="56"/>
  <c r="F177" i="25" s="1"/>
  <c r="F115"/>
  <c r="K119"/>
  <c r="L136" i="56"/>
  <c r="K181" i="25" s="1"/>
  <c r="L135" i="56"/>
  <c r="K78" i="74"/>
  <c r="K76" i="75" s="1"/>
  <c r="K118" i="25"/>
  <c r="V77" i="74"/>
  <c r="V75" i="75" s="1"/>
  <c r="W134" i="56"/>
  <c r="V117" i="25"/>
  <c r="Y228" i="46"/>
  <c r="V78" i="74"/>
  <c r="V76" i="75" s="1"/>
  <c r="V118" i="25"/>
  <c r="W135" i="56"/>
  <c r="S199" i="25"/>
  <c r="S297" s="1"/>
  <c r="S77" i="70"/>
  <c r="S97" s="1"/>
  <c r="T221" i="56"/>
  <c r="S76" i="71"/>
  <c r="S97" s="1"/>
  <c r="N135" i="46"/>
  <c r="N142"/>
  <c r="N134"/>
  <c r="N136"/>
  <c r="T261" i="25"/>
  <c r="T66" i="71"/>
  <c r="T67" i="70"/>
  <c r="U226" i="56"/>
  <c r="T175" i="25"/>
  <c r="T68" i="70"/>
  <c r="T67" i="71"/>
  <c r="T176" i="25"/>
  <c r="R71" i="71"/>
  <c r="R188" i="25"/>
  <c r="R72" i="70"/>
  <c r="N68" i="47"/>
  <c r="N308"/>
  <c r="N314" s="1"/>
  <c r="N127"/>
  <c r="E199" i="25"/>
  <c r="E297" s="1"/>
  <c r="F221" i="56"/>
  <c r="E77" i="70"/>
  <c r="E97" s="1"/>
  <c r="E76" i="71"/>
  <c r="E97" s="1"/>
  <c r="J77" i="70"/>
  <c r="J97" s="1"/>
  <c r="K221" i="56"/>
  <c r="J199" i="25"/>
  <c r="J297" s="1"/>
  <c r="J76" i="71"/>
  <c r="J97" s="1"/>
  <c r="M174" i="25"/>
  <c r="M21" i="69"/>
  <c r="M22"/>
  <c r="M193" i="25"/>
  <c r="L174"/>
  <c r="L21" i="69"/>
  <c r="F21"/>
  <c r="F174" i="25"/>
  <c r="F193"/>
  <c r="F22" i="69"/>
  <c r="G170" i="25"/>
  <c r="G291" s="1"/>
  <c r="H215" i="56"/>
  <c r="G19" i="69"/>
  <c r="W174" i="25"/>
  <c r="W21" i="69"/>
  <c r="W193" i="25"/>
  <c r="W22" i="69"/>
  <c r="C172" i="25"/>
  <c r="X172"/>
  <c r="U78" i="47"/>
  <c r="U266"/>
  <c r="U273" s="1"/>
  <c r="Q173" i="25"/>
  <c r="Q20" i="69"/>
  <c r="R217" i="56"/>
  <c r="Q193" i="25"/>
  <c r="Q22" i="69"/>
  <c r="S15" i="65"/>
  <c r="S182" i="25"/>
  <c r="L182"/>
  <c r="L15" i="65"/>
  <c r="E308" i="47"/>
  <c r="E314" s="1"/>
  <c r="E127"/>
  <c r="E68"/>
  <c r="J22" i="69"/>
  <c r="J193" i="25"/>
  <c r="T21" i="69"/>
  <c r="T174" i="25"/>
  <c r="T193"/>
  <c r="T22" i="69"/>
  <c r="I174" i="25"/>
  <c r="I21" i="69"/>
  <c r="CO128" i="46"/>
  <c r="AA218"/>
  <c r="M266" i="47"/>
  <c r="M273" s="1"/>
  <c r="M78"/>
  <c r="P80" i="74"/>
  <c r="P78" i="75" s="1"/>
  <c r="Q143" i="56"/>
  <c r="P126" i="25"/>
  <c r="P83" i="74"/>
  <c r="P81" i="75" s="1"/>
  <c r="Q152" i="56"/>
  <c r="P135" i="25"/>
  <c r="N146" i="56"/>
  <c r="M191" i="25" s="1"/>
  <c r="M129"/>
  <c r="Q76" i="74"/>
  <c r="Q74" i="75" s="1"/>
  <c r="Q114" i="25"/>
  <c r="R131" i="56"/>
  <c r="R132"/>
  <c r="Q177" i="25" s="1"/>
  <c r="Q115"/>
  <c r="T227" i="46"/>
  <c r="R130" i="56"/>
  <c r="Q75" i="74"/>
  <c r="Q113" i="25"/>
  <c r="O126"/>
  <c r="P143" i="56"/>
  <c r="O80" i="74"/>
  <c r="O78" i="75" s="1"/>
  <c r="P152" i="56"/>
  <c r="O83" i="74"/>
  <c r="O81" i="75" s="1"/>
  <c r="O135" i="25"/>
  <c r="W216" i="56"/>
  <c r="V171" i="25"/>
  <c r="V292" s="1"/>
  <c r="D73" i="75"/>
  <c r="D177" i="25"/>
  <c r="D176"/>
  <c r="D67" i="71"/>
  <c r="D68" i="70"/>
  <c r="D74" i="75"/>
  <c r="H72" i="70"/>
  <c r="H71" i="71"/>
  <c r="H188" i="25"/>
  <c r="W178"/>
  <c r="W298" s="1"/>
  <c r="X222" i="56"/>
  <c r="W14" i="65"/>
  <c r="I222" i="56"/>
  <c r="H178" i="25"/>
  <c r="H14" i="65"/>
  <c r="H16"/>
  <c r="H201" i="25"/>
  <c r="G68" i="47"/>
  <c r="G127"/>
  <c r="G308"/>
  <c r="G314" s="1"/>
  <c r="W308"/>
  <c r="W314" s="1"/>
  <c r="W68"/>
  <c r="W127"/>
  <c r="K196" i="25"/>
  <c r="K299" s="1"/>
  <c r="L223" i="56"/>
  <c r="N21" i="69"/>
  <c r="N174" i="25"/>
  <c r="N193"/>
  <c r="N22" i="69"/>
  <c r="C140" i="25"/>
  <c r="C259" s="1"/>
  <c r="D259"/>
  <c r="U71" i="71"/>
  <c r="U188" i="25"/>
  <c r="U72" i="70"/>
  <c r="E73" i="75"/>
  <c r="F226" i="56"/>
  <c r="E175" i="25"/>
  <c r="E66" i="71"/>
  <c r="E67" i="70"/>
  <c r="E176" i="25"/>
  <c r="E68" i="70"/>
  <c r="E67" i="71"/>
  <c r="W223" i="56"/>
  <c r="V196" i="25"/>
  <c r="V299" s="1"/>
  <c r="V22" i="69"/>
  <c r="V193" i="25"/>
  <c r="R266" i="47"/>
  <c r="R273" s="1"/>
  <c r="R78"/>
  <c r="D196" i="25"/>
  <c r="E223" i="56"/>
  <c r="D151"/>
  <c r="C134" i="25"/>
  <c r="C258" s="1"/>
  <c r="D258"/>
  <c r="J216" i="56"/>
  <c r="I171" i="25"/>
  <c r="I292" s="1"/>
  <c r="L222" i="56"/>
  <c r="K14" i="65"/>
  <c r="K178" i="25"/>
  <c r="K16" i="65"/>
  <c r="K201" i="25"/>
  <c r="E21" i="69"/>
  <c r="E174" i="25"/>
  <c r="R173"/>
  <c r="R293" s="1"/>
  <c r="R20" i="69"/>
  <c r="S217" i="56"/>
  <c r="M223"/>
  <c r="L196" i="25"/>
  <c r="L299" s="1"/>
  <c r="U20" i="69"/>
  <c r="U173" i="25"/>
  <c r="V217" i="56"/>
  <c r="U193" i="25"/>
  <c r="U22" i="69"/>
  <c r="P266" i="47"/>
  <c r="P273" s="1"/>
  <c r="P78"/>
  <c r="X131" i="56"/>
  <c r="W114" i="25"/>
  <c r="W76" i="74"/>
  <c r="W74" i="75" s="1"/>
  <c r="X132" i="56"/>
  <c r="W177" i="25" s="1"/>
  <c r="W115"/>
  <c r="X130" i="56"/>
  <c r="W113" i="25"/>
  <c r="Z227" i="46"/>
  <c r="W75" i="74"/>
  <c r="S216" i="46"/>
  <c r="P108" i="25"/>
  <c r="P250" s="1"/>
  <c r="Q125" i="56"/>
  <c r="K111" i="25"/>
  <c r="K252" s="1"/>
  <c r="L128" i="56"/>
  <c r="N218" i="46"/>
  <c r="N76" i="74"/>
  <c r="N74" i="75" s="1"/>
  <c r="N114" i="25"/>
  <c r="O131" i="56"/>
  <c r="N135" i="25"/>
  <c r="O152" i="56"/>
  <c r="N83" i="74"/>
  <c r="N81" i="75" s="1"/>
  <c r="O130" i="56"/>
  <c r="N113" i="25"/>
  <c r="N261" s="1"/>
  <c r="N75" i="74"/>
  <c r="Q227" i="46"/>
  <c r="T143" i="56"/>
  <c r="S80" i="74"/>
  <c r="S78" i="75" s="1"/>
  <c r="S126" i="25"/>
  <c r="S83" i="74"/>
  <c r="S81" i="75" s="1"/>
  <c r="S135" i="25"/>
  <c r="T152" i="56"/>
  <c r="M79" i="74"/>
  <c r="M77" i="75" s="1"/>
  <c r="M125" i="25"/>
  <c r="N142" i="56"/>
  <c r="M77" i="74"/>
  <c r="M75" i="75" s="1"/>
  <c r="P228" i="46"/>
  <c r="M117" i="25"/>
  <c r="M262" s="1"/>
  <c r="N134" i="56"/>
  <c r="D133"/>
  <c r="C112" i="25"/>
  <c r="M298"/>
  <c r="H261"/>
  <c r="Q298"/>
  <c r="F250"/>
  <c r="S258"/>
  <c r="O252"/>
  <c r="J250"/>
  <c r="N250"/>
  <c r="Q252"/>
  <c r="N251"/>
  <c r="C131"/>
  <c r="V298"/>
  <c r="U298"/>
  <c r="V251"/>
  <c r="AC130" i="46"/>
  <c r="AC132"/>
  <c r="CO132" s="1"/>
  <c r="K261" i="25"/>
  <c r="W257"/>
  <c r="H258"/>
  <c r="H252"/>
  <c r="R252"/>
  <c r="E258"/>
  <c r="L258"/>
  <c r="G252"/>
  <c r="C16" i="65" l="1"/>
  <c r="C135" i="25"/>
  <c r="C114"/>
  <c r="W261"/>
  <c r="E302"/>
  <c r="X201"/>
  <c r="D131" i="56"/>
  <c r="K131" i="44" s="1"/>
  <c r="L131" s="1"/>
  <c r="H298" i="25"/>
  <c r="Q261"/>
  <c r="Q293"/>
  <c r="C115"/>
  <c r="C126"/>
  <c r="C15" i="65"/>
  <c r="L261" i="25"/>
  <c r="K302"/>
  <c r="O293"/>
  <c r="C14" i="65"/>
  <c r="C182" i="25"/>
  <c r="D130" i="56"/>
  <c r="K130" i="44"/>
  <c r="S74" i="71"/>
  <c r="S197" i="25"/>
  <c r="S75" i="70"/>
  <c r="W73" i="75"/>
  <c r="W176" i="25"/>
  <c r="W68" i="70"/>
  <c r="W67" i="71"/>
  <c r="D223" i="56"/>
  <c r="K151" i="44"/>
  <c r="X196" i="25"/>
  <c r="D299"/>
  <c r="C196"/>
  <c r="E98" i="70"/>
  <c r="W78" i="47"/>
  <c r="W266"/>
  <c r="W273" s="1"/>
  <c r="G78"/>
  <c r="G266"/>
  <c r="G273" s="1"/>
  <c r="O74" i="71"/>
  <c r="O197" i="25"/>
  <c r="O75" i="70"/>
  <c r="O72"/>
  <c r="O71" i="71"/>
  <c r="O188" i="25"/>
  <c r="Q66" i="71"/>
  <c r="Q175" i="25"/>
  <c r="R226" i="56"/>
  <c r="Q67" i="70"/>
  <c r="Q176" i="25"/>
  <c r="Q68" i="70"/>
  <c r="Q67" i="71"/>
  <c r="P75" i="70"/>
  <c r="P74" i="71"/>
  <c r="P197" i="25"/>
  <c r="N78" i="47"/>
  <c r="N266"/>
  <c r="N273" s="1"/>
  <c r="T98" i="71"/>
  <c r="I117" i="25"/>
  <c r="L228" i="46"/>
  <c r="I77" i="74"/>
  <c r="J134" i="56"/>
  <c r="J135"/>
  <c r="I118" i="25"/>
  <c r="I78" i="74"/>
  <c r="I76" i="75" s="1"/>
  <c r="W227" i="56"/>
  <c r="V68" i="71"/>
  <c r="V69" i="70"/>
  <c r="V179" i="25"/>
  <c r="K70" i="70"/>
  <c r="K69" i="71"/>
  <c r="K180" i="25"/>
  <c r="F71" i="71"/>
  <c r="F188" i="25"/>
  <c r="F72" i="70"/>
  <c r="Q227" i="56"/>
  <c r="P68" i="71"/>
  <c r="P69" i="70"/>
  <c r="P179" i="25"/>
  <c r="O69" i="70"/>
  <c r="O68" i="71"/>
  <c r="O179" i="25"/>
  <c r="P227" i="56"/>
  <c r="J98" i="70"/>
  <c r="J98" i="71"/>
  <c r="U98"/>
  <c r="V98"/>
  <c r="L73" i="75"/>
  <c r="L67" i="71"/>
  <c r="L176" i="25"/>
  <c r="L68" i="70"/>
  <c r="L215" i="56"/>
  <c r="K19" i="69"/>
  <c r="K170" i="25"/>
  <c r="K291" s="1"/>
  <c r="L19" i="69"/>
  <c r="L170" i="25"/>
  <c r="L291" s="1"/>
  <c r="M215" i="56"/>
  <c r="F136"/>
  <c r="E181" i="25" s="1"/>
  <c r="E119"/>
  <c r="H228" i="46"/>
  <c r="E117" i="25"/>
  <c r="F134" i="56"/>
  <c r="E77" i="74"/>
  <c r="F125" i="25"/>
  <c r="F79" i="74"/>
  <c r="F77" i="75" s="1"/>
  <c r="G142" i="56"/>
  <c r="F77" i="74"/>
  <c r="F75" i="75" s="1"/>
  <c r="F117" i="25"/>
  <c r="G134" i="56"/>
  <c r="I228" i="46"/>
  <c r="U142" i="56"/>
  <c r="T79" i="74"/>
  <c r="T77" i="75" s="1"/>
  <c r="T125" i="25"/>
  <c r="T117"/>
  <c r="T77" i="74"/>
  <c r="W228" i="46"/>
  <c r="U134" i="56"/>
  <c r="Q119" i="25"/>
  <c r="R136" i="56"/>
  <c r="Q181" i="25" s="1"/>
  <c r="R142" i="56"/>
  <c r="Q79" i="74"/>
  <c r="Q77" i="75" s="1"/>
  <c r="Q125" i="25"/>
  <c r="H119"/>
  <c r="I136" i="56"/>
  <c r="H181" i="25" s="1"/>
  <c r="H125"/>
  <c r="H79" i="74"/>
  <c r="H77" i="75" s="1"/>
  <c r="I142" i="56"/>
  <c r="I219" i="44"/>
  <c r="L153"/>
  <c r="J219" s="1"/>
  <c r="C94" i="25"/>
  <c r="V124" i="46"/>
  <c r="V141"/>
  <c r="V123"/>
  <c r="V145"/>
  <c r="AA141"/>
  <c r="AA124"/>
  <c r="AA123"/>
  <c r="AA145"/>
  <c r="AB124"/>
  <c r="AB141"/>
  <c r="AB123"/>
  <c r="AB145"/>
  <c r="P141"/>
  <c r="P124"/>
  <c r="P123"/>
  <c r="P145"/>
  <c r="W141"/>
  <c r="W124"/>
  <c r="W123"/>
  <c r="W145"/>
  <c r="Y141"/>
  <c r="Y124"/>
  <c r="Y123"/>
  <c r="Y145"/>
  <c r="N141"/>
  <c r="N124"/>
  <c r="N123"/>
  <c r="N145"/>
  <c r="R141"/>
  <c r="R124"/>
  <c r="R123"/>
  <c r="R145"/>
  <c r="O141"/>
  <c r="O124"/>
  <c r="O123"/>
  <c r="O145"/>
  <c r="I98" i="71"/>
  <c r="U119" i="25"/>
  <c r="V136" i="56"/>
  <c r="U181" i="25" s="1"/>
  <c r="V135" i="56"/>
  <c r="U118" i="25"/>
  <c r="U78" i="74"/>
  <c r="U76" i="75" s="1"/>
  <c r="M70" i="70"/>
  <c r="M69" i="71"/>
  <c r="M180" i="25"/>
  <c r="S73" i="75"/>
  <c r="S84" s="1"/>
  <c r="S20" s="1"/>
  <c r="S86" i="74"/>
  <c r="S20" s="1"/>
  <c r="K21" i="69"/>
  <c r="C21" s="1"/>
  <c r="K174" i="25"/>
  <c r="W197"/>
  <c r="W75" i="70"/>
  <c r="W74" i="71"/>
  <c r="W72" i="70"/>
  <c r="W71" i="71"/>
  <c r="W188" i="25"/>
  <c r="D308" i="47"/>
  <c r="D314" s="1"/>
  <c r="D127"/>
  <c r="D68"/>
  <c r="C117"/>
  <c r="X202" i="25"/>
  <c r="X300" s="1"/>
  <c r="D300"/>
  <c r="C202"/>
  <c r="C300" s="1"/>
  <c r="K98" i="70"/>
  <c r="D98" i="71"/>
  <c r="O67" i="70"/>
  <c r="O66" i="71"/>
  <c r="O175" i="25"/>
  <c r="P226" i="56"/>
  <c r="Q197" i="25"/>
  <c r="Q74" i="71"/>
  <c r="Q75" i="70"/>
  <c r="P73" i="75"/>
  <c r="P84" s="1"/>
  <c r="P20" s="1"/>
  <c r="P86" i="74"/>
  <c r="P20" s="1"/>
  <c r="P176" i="25"/>
  <c r="P68" i="70"/>
  <c r="P67" i="71"/>
  <c r="D293" i="25"/>
  <c r="K179"/>
  <c r="L227" i="56"/>
  <c r="K69" i="70"/>
  <c r="K68" i="71"/>
  <c r="F75" i="70"/>
  <c r="F74" i="71"/>
  <c r="F197" i="25"/>
  <c r="F73" i="75"/>
  <c r="F176" i="25"/>
  <c r="F68" i="70"/>
  <c r="F67" i="71"/>
  <c r="S70"/>
  <c r="S187" i="25"/>
  <c r="S71" i="70"/>
  <c r="E215" i="56"/>
  <c r="D170" i="25"/>
  <c r="D125" i="56"/>
  <c r="D19" i="69"/>
  <c r="D250" i="25"/>
  <c r="C108"/>
  <c r="O70" i="71"/>
  <c r="O187" i="25"/>
  <c r="O71" i="70"/>
  <c r="C82" i="74"/>
  <c r="D80" i="75"/>
  <c r="C80" s="1"/>
  <c r="C133" i="25"/>
  <c r="C254" s="1"/>
  <c r="D254"/>
  <c r="F266" i="47"/>
  <c r="F273" s="1"/>
  <c r="F78"/>
  <c r="I78"/>
  <c r="I266"/>
  <c r="I273" s="1"/>
  <c r="H98" i="71"/>
  <c r="L71"/>
  <c r="L188" i="25"/>
  <c r="L72" i="70"/>
  <c r="N77" i="74"/>
  <c r="N75" i="75" s="1"/>
  <c r="Q228" i="46"/>
  <c r="N117" i="25"/>
  <c r="O134" i="56"/>
  <c r="O135"/>
  <c r="N118" i="25"/>
  <c r="N78" i="74"/>
  <c r="N76" i="75" s="1"/>
  <c r="L119" i="25"/>
  <c r="M136" i="56"/>
  <c r="L181" i="25" s="1"/>
  <c r="L118"/>
  <c r="L78" i="74"/>
  <c r="L76" i="75" s="1"/>
  <c r="M135" i="56"/>
  <c r="H136"/>
  <c r="G181" i="25" s="1"/>
  <c r="G119"/>
  <c r="H135" i="56"/>
  <c r="G78" i="74"/>
  <c r="G76" i="75" s="1"/>
  <c r="G118" i="25"/>
  <c r="W119"/>
  <c r="X136" i="56"/>
  <c r="W181" i="25" s="1"/>
  <c r="W118"/>
  <c r="W78" i="74"/>
  <c r="W76" i="75" s="1"/>
  <c r="X135" i="56"/>
  <c r="E134"/>
  <c r="D117" i="25"/>
  <c r="G228" i="46"/>
  <c r="D77" i="74"/>
  <c r="AC134" i="46"/>
  <c r="D118" i="25"/>
  <c r="AC135" i="46"/>
  <c r="CO135" s="1"/>
  <c r="E135" i="56"/>
  <c r="D78" i="74"/>
  <c r="J119" i="25"/>
  <c r="K136" i="56"/>
  <c r="J181" i="25" s="1"/>
  <c r="J117"/>
  <c r="K134" i="56"/>
  <c r="M228" i="46"/>
  <c r="J77" i="74"/>
  <c r="X174" i="25"/>
  <c r="C174"/>
  <c r="G98" i="70"/>
  <c r="D83" i="75"/>
  <c r="C83" s="1"/>
  <c r="C85" i="74"/>
  <c r="AA222" i="46"/>
  <c r="CO154"/>
  <c r="S136" i="56"/>
  <c r="R181" i="25" s="1"/>
  <c r="R119"/>
  <c r="R125"/>
  <c r="S142" i="56"/>
  <c r="R79" i="74"/>
  <c r="R77" i="75" s="1"/>
  <c r="M98" i="71"/>
  <c r="R98"/>
  <c r="G226" i="46"/>
  <c r="D106" i="25"/>
  <c r="D50" i="73"/>
  <c r="E123" i="56"/>
  <c r="I206" i="46"/>
  <c r="D52" i="73"/>
  <c r="E141" i="56"/>
  <c r="D124" i="25"/>
  <c r="I215" i="44"/>
  <c r="L126"/>
  <c r="J215" s="1"/>
  <c r="U293" i="25"/>
  <c r="C76" i="74"/>
  <c r="D132" i="56"/>
  <c r="K132" i="44" s="1"/>
  <c r="L132" s="1"/>
  <c r="C113" i="25"/>
  <c r="C261" s="1"/>
  <c r="C129"/>
  <c r="X182"/>
  <c r="C78" i="75"/>
  <c r="C81"/>
  <c r="J293" i="25"/>
  <c r="S298"/>
  <c r="C171"/>
  <c r="C292" s="1"/>
  <c r="F293"/>
  <c r="S261"/>
  <c r="G293"/>
  <c r="K86" i="74"/>
  <c r="K20" s="1"/>
  <c r="M250" i="25"/>
  <c r="P261"/>
  <c r="C201"/>
  <c r="C75" i="74"/>
  <c r="F261" i="25"/>
  <c r="S262"/>
  <c r="V84" i="75"/>
  <c r="V20" s="1"/>
  <c r="T293" i="25"/>
  <c r="L298"/>
  <c r="C178"/>
  <c r="W293"/>
  <c r="M84" i="75"/>
  <c r="M20" s="1"/>
  <c r="G302" i="25"/>
  <c r="CO130" i="46"/>
  <c r="AA227"/>
  <c r="K133" i="44"/>
  <c r="D222" i="56"/>
  <c r="M69" i="70"/>
  <c r="M68" i="71"/>
  <c r="M179" i="25"/>
  <c r="N227" i="56"/>
  <c r="M70" i="71"/>
  <c r="M187" i="25"/>
  <c r="M71" i="70"/>
  <c r="S188" i="25"/>
  <c r="S72" i="70"/>
  <c r="S71" i="71"/>
  <c r="N73" i="75"/>
  <c r="O226" i="56"/>
  <c r="N175" i="25"/>
  <c r="N66" i="71"/>
  <c r="N67" i="70"/>
  <c r="N74" i="71"/>
  <c r="N197" i="25"/>
  <c r="N75" i="70"/>
  <c r="N176" i="25"/>
  <c r="N67" i="71"/>
  <c r="N68" i="70"/>
  <c r="L217" i="56"/>
  <c r="K20" i="69"/>
  <c r="K173" i="25"/>
  <c r="P170"/>
  <c r="P291" s="1"/>
  <c r="P19" i="69"/>
  <c r="Q215" i="56"/>
  <c r="W175" i="25"/>
  <c r="W302" s="1"/>
  <c r="W66" i="71"/>
  <c r="W67" i="70"/>
  <c r="X226" i="56"/>
  <c r="E98" i="71"/>
  <c r="X177" i="25"/>
  <c r="C177"/>
  <c r="Q73" i="75"/>
  <c r="P71" i="71"/>
  <c r="P188" i="25"/>
  <c r="P72" i="70"/>
  <c r="E78" i="47"/>
  <c r="E266"/>
  <c r="E273" s="1"/>
  <c r="T98" i="70"/>
  <c r="J136" i="56"/>
  <c r="I181" i="25" s="1"/>
  <c r="I119"/>
  <c r="J142" i="56"/>
  <c r="I79" i="74"/>
  <c r="I77" i="75" s="1"/>
  <c r="I125" i="25"/>
  <c r="V69" i="71"/>
  <c r="V180" i="25"/>
  <c r="V70" i="70"/>
  <c r="U215" i="56"/>
  <c r="T19" i="69"/>
  <c r="T170" i="25"/>
  <c r="T291" s="1"/>
  <c r="S69" i="71"/>
  <c r="S180" i="25"/>
  <c r="S70" i="70"/>
  <c r="D146" i="56"/>
  <c r="K146" i="44" s="1"/>
  <c r="L146" s="1"/>
  <c r="D191" i="25"/>
  <c r="P71" i="70"/>
  <c r="P70" i="71"/>
  <c r="P187" i="25"/>
  <c r="C200"/>
  <c r="X200"/>
  <c r="U98" i="70"/>
  <c r="V98"/>
  <c r="L67"/>
  <c r="L66" i="71"/>
  <c r="L175" i="25"/>
  <c r="M226" i="56"/>
  <c r="E125" i="25"/>
  <c r="F142" i="56"/>
  <c r="E79" i="74"/>
  <c r="E77" i="75" s="1"/>
  <c r="E118" i="25"/>
  <c r="F135" i="56"/>
  <c r="E78" i="74"/>
  <c r="E76" i="75" s="1"/>
  <c r="G136" i="56"/>
  <c r="F181" i="25" s="1"/>
  <c r="F119"/>
  <c r="G135" i="56"/>
  <c r="F78" i="74"/>
  <c r="F76" i="75" s="1"/>
  <c r="F118" i="25"/>
  <c r="U136" i="56"/>
  <c r="T181" i="25" s="1"/>
  <c r="T119"/>
  <c r="T118"/>
  <c r="T78" i="74"/>
  <c r="T76" i="75" s="1"/>
  <c r="U135" i="56"/>
  <c r="R134"/>
  <c r="Q117" i="25"/>
  <c r="T228" i="46"/>
  <c r="Q77" i="74"/>
  <c r="Q75" i="75" s="1"/>
  <c r="R135" i="56"/>
  <c r="Q118" i="25"/>
  <c r="Q78" i="74"/>
  <c r="Q76" i="75" s="1"/>
  <c r="H117" i="25"/>
  <c r="H77" i="74"/>
  <c r="K228" i="46"/>
  <c r="I134" i="56"/>
  <c r="I135"/>
  <c r="H78" i="74"/>
  <c r="H76" i="75" s="1"/>
  <c r="H118" i="25"/>
  <c r="I217" i="44"/>
  <c r="L149"/>
  <c r="J217" s="1"/>
  <c r="K141" i="46"/>
  <c r="K124"/>
  <c r="K123"/>
  <c r="K145"/>
  <c r="Q141"/>
  <c r="Q124"/>
  <c r="Q123"/>
  <c r="Q145"/>
  <c r="Z141"/>
  <c r="Z124"/>
  <c r="Z123"/>
  <c r="Z145"/>
  <c r="L141"/>
  <c r="L124"/>
  <c r="L123"/>
  <c r="L145"/>
  <c r="X141"/>
  <c r="X124"/>
  <c r="X123"/>
  <c r="X145"/>
  <c r="J141"/>
  <c r="J124"/>
  <c r="J123"/>
  <c r="J145"/>
  <c r="S124"/>
  <c r="S141"/>
  <c r="S123"/>
  <c r="S145"/>
  <c r="T141"/>
  <c r="T124"/>
  <c r="T123"/>
  <c r="T145"/>
  <c r="U141"/>
  <c r="U124"/>
  <c r="U123"/>
  <c r="U145"/>
  <c r="M124"/>
  <c r="M141"/>
  <c r="M123"/>
  <c r="M145"/>
  <c r="J266" i="47"/>
  <c r="J273" s="1"/>
  <c r="J78"/>
  <c r="I98" i="70"/>
  <c r="T266" i="47"/>
  <c r="T273" s="1"/>
  <c r="T78"/>
  <c r="U79" i="74"/>
  <c r="U77" i="75" s="1"/>
  <c r="U125" i="25"/>
  <c r="V142" i="56"/>
  <c r="X228" i="46"/>
  <c r="U77" i="74"/>
  <c r="V134" i="56"/>
  <c r="U117" i="25"/>
  <c r="S67" i="70"/>
  <c r="S66" i="71"/>
  <c r="S175" i="25"/>
  <c r="T226" i="56"/>
  <c r="S68" i="70"/>
  <c r="S67" i="71"/>
  <c r="S176" i="25"/>
  <c r="N72" i="70"/>
  <c r="N71" i="71"/>
  <c r="N188" i="25"/>
  <c r="K193"/>
  <c r="X193" s="1"/>
  <c r="K22" i="69"/>
  <c r="C22" s="1"/>
  <c r="K157" i="44"/>
  <c r="D224" i="56"/>
  <c r="K98" i="71"/>
  <c r="D98" i="70"/>
  <c r="D302" i="25"/>
  <c r="O86" i="74"/>
  <c r="O20" s="1"/>
  <c r="O73" i="75"/>
  <c r="O84" s="1"/>
  <c r="O20" s="1"/>
  <c r="O67" i="71"/>
  <c r="C67" s="1"/>
  <c r="O176" i="25"/>
  <c r="O68" i="70"/>
  <c r="Q72"/>
  <c r="Q71" i="71"/>
  <c r="Q188" i="25"/>
  <c r="N215" i="56"/>
  <c r="M19" i="69"/>
  <c r="M170" i="25"/>
  <c r="M291" s="1"/>
  <c r="P66" i="71"/>
  <c r="P67" i="70"/>
  <c r="Q226" i="56"/>
  <c r="P175" i="25"/>
  <c r="P302" s="1"/>
  <c r="Q266" i="47"/>
  <c r="Q273" s="1"/>
  <c r="Q78"/>
  <c r="V70" i="71"/>
  <c r="V187" i="25"/>
  <c r="V71" i="70"/>
  <c r="V78" s="1"/>
  <c r="V18" s="1"/>
  <c r="K187" i="25"/>
  <c r="K71" i="70"/>
  <c r="K70" i="71"/>
  <c r="K77" s="1"/>
  <c r="K17" s="1"/>
  <c r="F67" i="70"/>
  <c r="F66" i="71"/>
  <c r="F175" i="25"/>
  <c r="F302" s="1"/>
  <c r="G226" i="56"/>
  <c r="S68" i="71"/>
  <c r="S99" s="1"/>
  <c r="S179" i="25"/>
  <c r="S303" s="1"/>
  <c r="T227" i="56"/>
  <c r="S69" i="70"/>
  <c r="S99" s="1"/>
  <c r="AA216" i="46"/>
  <c r="CO125"/>
  <c r="P69" i="71"/>
  <c r="P180" i="25"/>
  <c r="P70" i="70"/>
  <c r="O70"/>
  <c r="O69" i="71"/>
  <c r="O180" i="25"/>
  <c r="D73" i="71"/>
  <c r="D150" i="56"/>
  <c r="D195" i="25"/>
  <c r="D74" i="70"/>
  <c r="E219" i="56"/>
  <c r="CO150" i="46"/>
  <c r="AA220"/>
  <c r="V78" i="47"/>
  <c r="V266"/>
  <c r="V273" s="1"/>
  <c r="H98" i="70"/>
  <c r="L74" i="71"/>
  <c r="C74" s="1"/>
  <c r="L197" i="25"/>
  <c r="C197" s="1"/>
  <c r="L75" i="70"/>
  <c r="N119" i="25"/>
  <c r="O136" i="56"/>
  <c r="N181" i="25" s="1"/>
  <c r="N125"/>
  <c r="O142" i="56"/>
  <c r="N79" i="74"/>
  <c r="N77" i="75" s="1"/>
  <c r="M142" i="56"/>
  <c r="L79" i="74"/>
  <c r="L77" i="75" s="1"/>
  <c r="L125" i="25"/>
  <c r="L117"/>
  <c r="M134" i="56"/>
  <c r="O228" i="46"/>
  <c r="L77" i="74"/>
  <c r="L75" i="75" s="1"/>
  <c r="J228" i="46"/>
  <c r="G77" i="74"/>
  <c r="H134" i="56"/>
  <c r="G117" i="25"/>
  <c r="G125"/>
  <c r="H142" i="56"/>
  <c r="G79" i="74"/>
  <c r="G77" i="75" s="1"/>
  <c r="W117" i="25"/>
  <c r="Z228" i="46"/>
  <c r="W77" i="74"/>
  <c r="W75" i="75" s="1"/>
  <c r="X134" i="56"/>
  <c r="W79" i="74"/>
  <c r="W77" i="75" s="1"/>
  <c r="W125" i="25"/>
  <c r="X142" i="56"/>
  <c r="D119" i="25"/>
  <c r="C119" s="1"/>
  <c r="E136" i="56"/>
  <c r="AC136" i="46"/>
  <c r="CO136" s="1"/>
  <c r="AC142"/>
  <c r="CO142" s="1"/>
  <c r="D125" i="25"/>
  <c r="E142" i="56"/>
  <c r="D79" i="74"/>
  <c r="J125" i="25"/>
  <c r="J79" i="74"/>
  <c r="J77" i="75" s="1"/>
  <c r="K142" i="56"/>
  <c r="J78" i="74"/>
  <c r="J76" i="75" s="1"/>
  <c r="K135" i="56"/>
  <c r="J118" i="25"/>
  <c r="D95" i="75"/>
  <c r="C97" i="74"/>
  <c r="G98" i="71"/>
  <c r="E221" i="56"/>
  <c r="D199" i="25"/>
  <c r="D154" i="56"/>
  <c r="D76" i="71"/>
  <c r="D77" i="70"/>
  <c r="C137" i="25"/>
  <c r="C256" s="1"/>
  <c r="D256"/>
  <c r="R117"/>
  <c r="R77" i="74"/>
  <c r="S134" i="56"/>
  <c r="U228" i="46"/>
  <c r="R78" i="74"/>
  <c r="R76" i="75" s="1"/>
  <c r="R118" i="25"/>
  <c r="S135" i="56"/>
  <c r="M98" i="70"/>
  <c r="M78"/>
  <c r="M18" s="1"/>
  <c r="R98"/>
  <c r="D128" i="25"/>
  <c r="E145" i="56"/>
  <c r="D53" i="73"/>
  <c r="AC145" i="46"/>
  <c r="CO145" s="1"/>
  <c r="D51" i="73"/>
  <c r="D107" i="25"/>
  <c r="E124" i="56"/>
  <c r="AC124" i="46"/>
  <c r="CO124" s="1"/>
  <c r="K298" i="25"/>
  <c r="C74" i="75"/>
  <c r="X176" i="25"/>
  <c r="T302"/>
  <c r="V262"/>
  <c r="P262"/>
  <c r="O262"/>
  <c r="V293"/>
  <c r="U302"/>
  <c r="N293"/>
  <c r="C80" i="74"/>
  <c r="D143" i="56"/>
  <c r="K143" i="44" s="1"/>
  <c r="L143" s="1"/>
  <c r="C83" i="74"/>
  <c r="I293" i="25"/>
  <c r="X171"/>
  <c r="X292" s="1"/>
  <c r="I302"/>
  <c r="H293"/>
  <c r="K84" i="75"/>
  <c r="K20" s="1"/>
  <c r="O261" i="25"/>
  <c r="C111"/>
  <c r="C252" s="1"/>
  <c r="D128" i="56"/>
  <c r="C20" i="69"/>
  <c r="P293" i="25"/>
  <c r="K262"/>
  <c r="G251" i="46"/>
  <c r="E293" i="25"/>
  <c r="S293"/>
  <c r="V86" i="74"/>
  <c r="V20" s="1"/>
  <c r="H302" i="25"/>
  <c r="D152" i="56"/>
  <c r="K152" i="44" s="1"/>
  <c r="L152" s="1"/>
  <c r="C75" i="70"/>
  <c r="D129" i="56"/>
  <c r="K129" i="44" s="1"/>
  <c r="L129" s="1"/>
  <c r="X178" i="25"/>
  <c r="X298" s="1"/>
  <c r="M86" i="74"/>
  <c r="M20" s="1"/>
  <c r="L293" i="25"/>
  <c r="C188"/>
  <c r="M302"/>
  <c r="M293"/>
  <c r="O298"/>
  <c r="R302"/>
  <c r="C55" i="36"/>
  <c r="D216" i="56"/>
  <c r="C125" i="25" l="1"/>
  <c r="L262"/>
  <c r="C71" i="71"/>
  <c r="C68" i="70"/>
  <c r="X188" i="25"/>
  <c r="C72" i="70"/>
  <c r="M99" i="71"/>
  <c r="AC123" i="46"/>
  <c r="V77" i="71"/>
  <c r="V17" s="1"/>
  <c r="C176" i="25"/>
  <c r="C298"/>
  <c r="CO123" i="46"/>
  <c r="D82" i="70"/>
  <c r="D72" i="69"/>
  <c r="D169" i="25"/>
  <c r="D53" i="65"/>
  <c r="D81" i="71"/>
  <c r="D90" i="74"/>
  <c r="D92"/>
  <c r="R75" i="75"/>
  <c r="R84" s="1"/>
  <c r="R20" s="1"/>
  <c r="R86" i="74"/>
  <c r="R20" s="1"/>
  <c r="D97" i="70"/>
  <c r="C77"/>
  <c r="C97" s="1"/>
  <c r="D221" i="56"/>
  <c r="K154" i="44"/>
  <c r="C79" i="74"/>
  <c r="D77" i="75"/>
  <c r="C77" s="1"/>
  <c r="W179" i="25"/>
  <c r="W69" i="70"/>
  <c r="X227" i="56"/>
  <c r="W68" i="71"/>
  <c r="H227" i="56"/>
  <c r="G179" i="25"/>
  <c r="G68" i="71"/>
  <c r="G69" i="70"/>
  <c r="C195" i="25"/>
  <c r="C295" s="1"/>
  <c r="D295"/>
  <c r="X195"/>
  <c r="X295" s="1"/>
  <c r="D95" i="71"/>
  <c r="C73"/>
  <c r="C95" s="1"/>
  <c r="F98" i="70"/>
  <c r="P77" i="71"/>
  <c r="P17" s="1"/>
  <c r="P98"/>
  <c r="I223" i="44"/>
  <c r="L157"/>
  <c r="J223" s="1"/>
  <c r="S78" i="70"/>
  <c r="S18" s="1"/>
  <c r="S98"/>
  <c r="S100" s="1"/>
  <c r="V227" i="56"/>
  <c r="U69" i="70"/>
  <c r="U68" i="71"/>
  <c r="U179" i="25"/>
  <c r="H53" i="73"/>
  <c r="H92" i="74" s="1"/>
  <c r="H90" i="75" s="1"/>
  <c r="H128" i="25"/>
  <c r="I145" i="56"/>
  <c r="I141"/>
  <c r="H52" i="73"/>
  <c r="H91" i="74" s="1"/>
  <c r="H89" i="75" s="1"/>
  <c r="H124" i="25"/>
  <c r="P53" i="73"/>
  <c r="P92" i="74" s="1"/>
  <c r="P90" i="75" s="1"/>
  <c r="Q145" i="56"/>
  <c r="P128" i="25"/>
  <c r="Q124" i="56"/>
  <c r="P107" i="25"/>
  <c r="P51" i="73"/>
  <c r="P90" i="74" s="1"/>
  <c r="P88" i="75" s="1"/>
  <c r="P145" i="56"/>
  <c r="O128" i="25"/>
  <c r="O53" i="73"/>
  <c r="O92" i="74" s="1"/>
  <c r="O90" i="75" s="1"/>
  <c r="P124" i="56"/>
  <c r="O107" i="25"/>
  <c r="O51" i="73"/>
  <c r="O90" i="74" s="1"/>
  <c r="O88" i="75" s="1"/>
  <c r="O145" i="56"/>
  <c r="N128" i="25"/>
  <c r="N53" i="73"/>
  <c r="N92" i="74" s="1"/>
  <c r="N90" i="75" s="1"/>
  <c r="N124" i="25"/>
  <c r="O141" i="56"/>
  <c r="N52" i="73"/>
  <c r="N91" i="74" s="1"/>
  <c r="N89" i="75" s="1"/>
  <c r="E53" i="73"/>
  <c r="E92" i="74" s="1"/>
  <c r="E90" i="75" s="1"/>
  <c r="E128" i="25"/>
  <c r="F145" i="56"/>
  <c r="E107" i="25"/>
  <c r="F124" i="56"/>
  <c r="E51" i="73"/>
  <c r="E90" i="74" s="1"/>
  <c r="E88" i="75" s="1"/>
  <c r="T145" i="56"/>
  <c r="S53" i="73"/>
  <c r="S92" i="74" s="1"/>
  <c r="S90" i="75" s="1"/>
  <c r="S128" i="25"/>
  <c r="S107"/>
  <c r="S51" i="73"/>
  <c r="S90" i="74" s="1"/>
  <c r="S88" i="75" s="1"/>
  <c r="T124" i="56"/>
  <c r="H145"/>
  <c r="G53" i="73"/>
  <c r="G92" i="74" s="1"/>
  <c r="G90" i="75" s="1"/>
  <c r="G128" i="25"/>
  <c r="G107"/>
  <c r="H124" i="56"/>
  <c r="G51" i="73"/>
  <c r="G90" i="74" s="1"/>
  <c r="G88" i="75" s="1"/>
  <c r="U53" i="73"/>
  <c r="U92" i="74" s="1"/>
  <c r="U90" i="75" s="1"/>
  <c r="V145" i="56"/>
  <c r="U128" i="25"/>
  <c r="U107"/>
  <c r="U51" i="73"/>
  <c r="U90" i="74" s="1"/>
  <c r="U88" i="75" s="1"/>
  <c r="V124" i="56"/>
  <c r="M145"/>
  <c r="L53" i="73"/>
  <c r="L92" i="74" s="1"/>
  <c r="L90" i="75" s="1"/>
  <c r="L128" i="25"/>
  <c r="L51" i="73"/>
  <c r="L90" i="74" s="1"/>
  <c r="L88" i="75" s="1"/>
  <c r="L107" i="25"/>
  <c r="M124" i="56"/>
  <c r="F128" i="25"/>
  <c r="G145" i="56"/>
  <c r="F53" i="73"/>
  <c r="F92" i="74" s="1"/>
  <c r="F90" i="75" s="1"/>
  <c r="F107" i="25"/>
  <c r="G124" i="56"/>
  <c r="F51" i="73"/>
  <c r="F90" i="74" s="1"/>
  <c r="F88" i="75" s="1"/>
  <c r="H69" i="71"/>
  <c r="H180" i="25"/>
  <c r="H70" i="70"/>
  <c r="T70"/>
  <c r="T69" i="71"/>
  <c r="T180" i="25"/>
  <c r="E187"/>
  <c r="E71" i="70"/>
  <c r="E70" i="71"/>
  <c r="L98"/>
  <c r="I187" i="25"/>
  <c r="I71" i="70"/>
  <c r="I70" i="71"/>
  <c r="W98" i="70"/>
  <c r="N98" i="71"/>
  <c r="L133" i="44"/>
  <c r="J221" s="1"/>
  <c r="I221"/>
  <c r="D91" i="74"/>
  <c r="D89"/>
  <c r="D54" i="73"/>
  <c r="R70" i="71"/>
  <c r="R187" i="25"/>
  <c r="R71" i="70"/>
  <c r="J75" i="75"/>
  <c r="J84" s="1"/>
  <c r="J20" s="1"/>
  <c r="J86" i="74"/>
  <c r="J20" s="1"/>
  <c r="K227" i="56"/>
  <c r="J179" i="25"/>
  <c r="J69" i="70"/>
  <c r="J68" i="71"/>
  <c r="D76" i="75"/>
  <c r="C76" s="1"/>
  <c r="C78" i="74"/>
  <c r="AA228" i="46"/>
  <c r="CO134"/>
  <c r="D69" i="70"/>
  <c r="D68" i="71"/>
  <c r="E227" i="56"/>
  <c r="D134"/>
  <c r="D179" i="25"/>
  <c r="G180"/>
  <c r="G70" i="70"/>
  <c r="G69" i="71"/>
  <c r="N69"/>
  <c r="N180" i="25"/>
  <c r="N70" i="70"/>
  <c r="K125" i="44"/>
  <c r="D215" i="56"/>
  <c r="O78" i="70"/>
  <c r="O18" s="1"/>
  <c r="O98"/>
  <c r="C68" i="47"/>
  <c r="D78"/>
  <c r="D266"/>
  <c r="D273" s="1"/>
  <c r="U70" i="70"/>
  <c r="U69" i="71"/>
  <c r="U180" i="25"/>
  <c r="K123" i="56"/>
  <c r="M226" i="46"/>
  <c r="M251" s="1"/>
  <c r="J50" i="73"/>
  <c r="J106" i="25"/>
  <c r="O206" i="46"/>
  <c r="J124" i="25"/>
  <c r="J52" i="73"/>
  <c r="J91" i="74" s="1"/>
  <c r="J89" i="75" s="1"/>
  <c r="K141" i="56"/>
  <c r="M50" i="73"/>
  <c r="N123" i="56"/>
  <c r="P226" i="46"/>
  <c r="P251" s="1"/>
  <c r="M106" i="25"/>
  <c r="R206" i="46"/>
  <c r="N141" i="56"/>
  <c r="M124" i="25"/>
  <c r="M52" i="73"/>
  <c r="M91" i="74" s="1"/>
  <c r="M89" i="75" s="1"/>
  <c r="J123" i="56"/>
  <c r="L226" i="46"/>
  <c r="L251" s="1"/>
  <c r="I106" i="25"/>
  <c r="I50" i="73"/>
  <c r="N206" i="46"/>
  <c r="J141" i="56"/>
  <c r="I124" i="25"/>
  <c r="I52" i="73"/>
  <c r="I91" i="74" s="1"/>
  <c r="I89" i="75" s="1"/>
  <c r="T106" i="25"/>
  <c r="T50" i="73"/>
  <c r="U123" i="56"/>
  <c r="W226" i="46"/>
  <c r="W251" s="1"/>
  <c r="Y206"/>
  <c r="U141" i="56"/>
  <c r="T52" i="73"/>
  <c r="T91" i="74" s="1"/>
  <c r="T89" i="75" s="1"/>
  <c r="T124" i="25"/>
  <c r="R50" i="73"/>
  <c r="S123" i="56"/>
  <c r="R106" i="25"/>
  <c r="U226" i="46"/>
  <c r="U251" s="1"/>
  <c r="W206"/>
  <c r="S141" i="56"/>
  <c r="R124" i="25"/>
  <c r="R52" i="73"/>
  <c r="R91" i="74" s="1"/>
  <c r="R89" i="75" s="1"/>
  <c r="K106" i="25"/>
  <c r="K50" i="73"/>
  <c r="N226" i="46"/>
  <c r="N251" s="1"/>
  <c r="L123" i="56"/>
  <c r="P206" i="46"/>
  <c r="L141" i="56"/>
  <c r="K52" i="73"/>
  <c r="K91" i="74" s="1"/>
  <c r="K89" i="75" s="1"/>
  <c r="K124" i="25"/>
  <c r="W50" i="73"/>
  <c r="Z226" i="46"/>
  <c r="Z251" s="1"/>
  <c r="X123" i="56"/>
  <c r="W106" i="25"/>
  <c r="AB206" i="46"/>
  <c r="W51" i="73"/>
  <c r="W90" i="74" s="1"/>
  <c r="W88" i="75" s="1"/>
  <c r="W107" i="25"/>
  <c r="X124" i="56"/>
  <c r="V50" i="73"/>
  <c r="Y226" i="46"/>
  <c r="Y251" s="1"/>
  <c r="V106" i="25"/>
  <c r="W123" i="56"/>
  <c r="AA206" i="46"/>
  <c r="V124" i="25"/>
  <c r="V52" i="73"/>
  <c r="V91" i="74" s="1"/>
  <c r="V89" i="75" s="1"/>
  <c r="W141" i="56"/>
  <c r="Q106" i="25"/>
  <c r="T226" i="46"/>
  <c r="T251" s="1"/>
  <c r="Q50" i="73"/>
  <c r="R123" i="56"/>
  <c r="V206" i="46"/>
  <c r="Q107" i="25"/>
  <c r="R124" i="56"/>
  <c r="Q51" i="73"/>
  <c r="Q90" i="74" s="1"/>
  <c r="Q88" i="75" s="1"/>
  <c r="Q71" i="70"/>
  <c r="Q70" i="71"/>
  <c r="Q187" i="25"/>
  <c r="F187"/>
  <c r="F71" i="70"/>
  <c r="F70" i="71"/>
  <c r="E69" i="70"/>
  <c r="E179" i="25"/>
  <c r="F227" i="56"/>
  <c r="E68" i="71"/>
  <c r="I69"/>
  <c r="I70" i="70"/>
  <c r="I180" i="25"/>
  <c r="I75" i="75"/>
  <c r="I84" s="1"/>
  <c r="I20" s="1"/>
  <c r="I86" i="74"/>
  <c r="I20" s="1"/>
  <c r="Q98" i="71"/>
  <c r="L151" i="44"/>
  <c r="J222" s="1"/>
  <c r="I222"/>
  <c r="C175" i="25"/>
  <c r="C302" s="1"/>
  <c r="S302"/>
  <c r="H262"/>
  <c r="Q262"/>
  <c r="Q86" i="74"/>
  <c r="Q20" s="1"/>
  <c r="K293" i="25"/>
  <c r="N84" i="75"/>
  <c r="N20" s="1"/>
  <c r="M303" i="25"/>
  <c r="M99" i="70"/>
  <c r="C193" i="25"/>
  <c r="M100" i="71"/>
  <c r="N262" i="25"/>
  <c r="X197"/>
  <c r="F84" i="75"/>
  <c r="F20" s="1"/>
  <c r="K99" i="71"/>
  <c r="K100" s="1"/>
  <c r="X173" i="25"/>
  <c r="X293" s="1"/>
  <c r="O302"/>
  <c r="T262"/>
  <c r="F262"/>
  <c r="L84" i="75"/>
  <c r="L20" s="1"/>
  <c r="O99" i="71"/>
  <c r="P303" i="25"/>
  <c r="P99" i="71"/>
  <c r="V303" i="25"/>
  <c r="V99" i="71"/>
  <c r="V100" s="1"/>
  <c r="I262" i="25"/>
  <c r="W84" i="75"/>
  <c r="W20" s="1"/>
  <c r="D226" i="56"/>
  <c r="K128" i="44"/>
  <c r="D217" i="56"/>
  <c r="D190" i="25"/>
  <c r="D55" i="65"/>
  <c r="D83" i="71"/>
  <c r="D84" i="70"/>
  <c r="D74" i="69"/>
  <c r="R180" i="25"/>
  <c r="R70" i="70"/>
  <c r="R69" i="71"/>
  <c r="R179" i="25"/>
  <c r="R69" i="70"/>
  <c r="R68" i="71"/>
  <c r="S227" i="56"/>
  <c r="D97" i="71"/>
  <c r="C76"/>
  <c r="C97" s="1"/>
  <c r="D297" i="25"/>
  <c r="X199"/>
  <c r="X297" s="1"/>
  <c r="C199"/>
  <c r="C297" s="1"/>
  <c r="C95" i="75"/>
  <c r="J69" i="71"/>
  <c r="J180" i="25"/>
  <c r="J70" i="70"/>
  <c r="J70" i="71"/>
  <c r="J187" i="25"/>
  <c r="J71" i="70"/>
  <c r="D70" i="71"/>
  <c r="D187" i="25"/>
  <c r="D71" i="70"/>
  <c r="D142" i="56"/>
  <c r="K142" i="44" s="1"/>
  <c r="L142" s="1"/>
  <c r="D181" i="25"/>
  <c r="D136" i="56"/>
  <c r="K136" i="44" s="1"/>
  <c r="L136" s="1"/>
  <c r="W70" i="71"/>
  <c r="W187" i="25"/>
  <c r="W71" i="70"/>
  <c r="G71"/>
  <c r="G70" i="71"/>
  <c r="G187" i="25"/>
  <c r="G75" i="75"/>
  <c r="G84" s="1"/>
  <c r="G20" s="1"/>
  <c r="G86" i="74"/>
  <c r="G20" s="1"/>
  <c r="L69" i="70"/>
  <c r="L179" i="25"/>
  <c r="M227" i="56"/>
  <c r="L68" i="71"/>
  <c r="L70"/>
  <c r="L187" i="25"/>
  <c r="L71" i="70"/>
  <c r="N187" i="25"/>
  <c r="N70" i="71"/>
  <c r="N71" i="70"/>
  <c r="D95"/>
  <c r="C74"/>
  <c r="C95" s="1"/>
  <c r="K150" i="44"/>
  <c r="D219" i="56"/>
  <c r="F98" i="71"/>
  <c r="P78" i="70"/>
  <c r="P18" s="1"/>
  <c r="P98"/>
  <c r="S77" i="71"/>
  <c r="S17" s="1"/>
  <c r="S98"/>
  <c r="S100" s="1"/>
  <c r="U75" i="75"/>
  <c r="U84" s="1"/>
  <c r="U20" s="1"/>
  <c r="U86" i="74"/>
  <c r="U20" s="1"/>
  <c r="U70" i="71"/>
  <c r="U187" i="25"/>
  <c r="U71" i="70"/>
  <c r="I123" i="56"/>
  <c r="K226" i="46"/>
  <c r="K251" s="1"/>
  <c r="H106" i="25"/>
  <c r="H50" i="73"/>
  <c r="M206" i="46"/>
  <c r="H51" i="73"/>
  <c r="H90" i="74" s="1"/>
  <c r="H88" i="75" s="1"/>
  <c r="H107" i="25"/>
  <c r="I124" i="56"/>
  <c r="P50" i="73"/>
  <c r="S226" i="46"/>
  <c r="S251" s="1"/>
  <c r="Q123" i="56"/>
  <c r="P106" i="25"/>
  <c r="U206" i="46"/>
  <c r="P124" i="25"/>
  <c r="Q141" i="56"/>
  <c r="P52" i="73"/>
  <c r="P91" i="74" s="1"/>
  <c r="P89" i="75" s="1"/>
  <c r="P123" i="56"/>
  <c r="R226" i="46"/>
  <c r="R251" s="1"/>
  <c r="O50" i="73"/>
  <c r="O106" i="25"/>
  <c r="T206" i="46"/>
  <c r="P141" i="56"/>
  <c r="O52" i="73"/>
  <c r="O91" i="74" s="1"/>
  <c r="O89" i="75" s="1"/>
  <c r="O124" i="25"/>
  <c r="N50" i="73"/>
  <c r="N106" i="25"/>
  <c r="O123" i="56"/>
  <c r="Q226" i="46"/>
  <c r="Q251" s="1"/>
  <c r="S206"/>
  <c r="N51" i="73"/>
  <c r="N90" i="74" s="1"/>
  <c r="N88" i="75" s="1"/>
  <c r="N107" i="25"/>
  <c r="O124" i="56"/>
  <c r="H226" i="46"/>
  <c r="H251" s="1"/>
  <c r="F123" i="56"/>
  <c r="E106" i="25"/>
  <c r="E50" i="73"/>
  <c r="J206" i="46"/>
  <c r="E124" i="25"/>
  <c r="E52" i="73"/>
  <c r="E91" i="74" s="1"/>
  <c r="E89" i="75" s="1"/>
  <c r="F141" i="56"/>
  <c r="S50" i="73"/>
  <c r="V226" i="46"/>
  <c r="V251" s="1"/>
  <c r="S106" i="25"/>
  <c r="T123" i="56"/>
  <c r="X206" i="46"/>
  <c r="S52" i="73"/>
  <c r="S91" i="74" s="1"/>
  <c r="S89" i="75" s="1"/>
  <c r="S124" i="25"/>
  <c r="T141" i="56"/>
  <c r="J226" i="46"/>
  <c r="J251" s="1"/>
  <c r="G50" i="73"/>
  <c r="G106" i="25"/>
  <c r="H123" i="56"/>
  <c r="L206" i="46"/>
  <c r="H141" i="56"/>
  <c r="G52" i="73"/>
  <c r="G91" i="74" s="1"/>
  <c r="G89" i="75" s="1"/>
  <c r="G124" i="25"/>
  <c r="U106"/>
  <c r="V123" i="56"/>
  <c r="U50" i="73"/>
  <c r="X226" i="46"/>
  <c r="X251" s="1"/>
  <c r="Z206"/>
  <c r="U52" i="73"/>
  <c r="U91" i="74" s="1"/>
  <c r="U89" i="75" s="1"/>
  <c r="V141" i="56"/>
  <c r="U124" i="25"/>
  <c r="M123" i="56"/>
  <c r="L50" i="73"/>
  <c r="O226" i="46"/>
  <c r="O251" s="1"/>
  <c r="L106" i="25"/>
  <c r="Q206" i="46"/>
  <c r="L124" i="25"/>
  <c r="L52" i="73"/>
  <c r="L91" i="74" s="1"/>
  <c r="L89" i="75" s="1"/>
  <c r="M141" i="56"/>
  <c r="F106" i="25"/>
  <c r="I226" i="46"/>
  <c r="I251" s="1"/>
  <c r="F50" i="73"/>
  <c r="G123" i="56"/>
  <c r="K206" i="46"/>
  <c r="F52" i="73"/>
  <c r="F91" i="74" s="1"/>
  <c r="F89" i="75" s="1"/>
  <c r="F124" i="25"/>
  <c r="G141" i="56"/>
  <c r="H69" i="70"/>
  <c r="H179" i="25"/>
  <c r="I227" i="56"/>
  <c r="H68" i="71"/>
  <c r="H75" i="75"/>
  <c r="H84" s="1"/>
  <c r="H20" s="1"/>
  <c r="H86" i="74"/>
  <c r="H20" s="1"/>
  <c r="Q180" i="25"/>
  <c r="Q70" i="70"/>
  <c r="Q69" i="71"/>
  <c r="R227" i="56"/>
  <c r="Q179" i="25"/>
  <c r="Q303" s="1"/>
  <c r="Q68" i="71"/>
  <c r="Q69" i="70"/>
  <c r="F180" i="25"/>
  <c r="F70" i="70"/>
  <c r="F69" i="71"/>
  <c r="E180" i="25"/>
  <c r="E70" i="70"/>
  <c r="E69" i="71"/>
  <c r="L98" i="70"/>
  <c r="C191" i="25"/>
  <c r="X191"/>
  <c r="W98" i="71"/>
  <c r="N98" i="70"/>
  <c r="D83"/>
  <c r="D186" i="25"/>
  <c r="D73" i="69"/>
  <c r="D82" i="71"/>
  <c r="D54" i="65"/>
  <c r="D81" i="70"/>
  <c r="E225" i="56"/>
  <c r="D71" i="69"/>
  <c r="D52" i="65"/>
  <c r="D80" i="71"/>
  <c r="D168" i="25"/>
  <c r="D150"/>
  <c r="D260"/>
  <c r="D69" i="71"/>
  <c r="D180" i="25"/>
  <c r="D70" i="70"/>
  <c r="D135" i="56"/>
  <c r="K135" i="44" s="1"/>
  <c r="L135" s="1"/>
  <c r="D75" i="75"/>
  <c r="C77" i="74"/>
  <c r="D86"/>
  <c r="D262" i="25"/>
  <c r="C117"/>
  <c r="W180"/>
  <c r="W70" i="70"/>
  <c r="W78" s="1"/>
  <c r="W18" s="1"/>
  <c r="W69" i="71"/>
  <c r="W77" s="1"/>
  <c r="W17" s="1"/>
  <c r="L69"/>
  <c r="L180" i="25"/>
  <c r="L70" i="70"/>
  <c r="L78" s="1"/>
  <c r="L18" s="1"/>
  <c r="O227" i="56"/>
  <c r="N69" i="70"/>
  <c r="N99" s="1"/>
  <c r="N179" i="25"/>
  <c r="N303" s="1"/>
  <c r="N68" i="71"/>
  <c r="N99" s="1"/>
  <c r="X170" i="25"/>
  <c r="C170"/>
  <c r="C291" s="1"/>
  <c r="D291"/>
  <c r="O77" i="71"/>
  <c r="O17" s="1"/>
  <c r="O98"/>
  <c r="O100" s="1"/>
  <c r="C127" i="47"/>
  <c r="C308"/>
  <c r="C314" s="1"/>
  <c r="K145" i="56"/>
  <c r="J128" i="25"/>
  <c r="J53" i="73"/>
  <c r="J92" i="74" s="1"/>
  <c r="J90" i="75" s="1"/>
  <c r="K124" i="56"/>
  <c r="J107" i="25"/>
  <c r="J51" i="73"/>
  <c r="J90" i="74" s="1"/>
  <c r="J88" i="75" s="1"/>
  <c r="M128" i="25"/>
  <c r="N145" i="56"/>
  <c r="M53" i="73"/>
  <c r="M92" i="74" s="1"/>
  <c r="M90" i="75" s="1"/>
  <c r="M51" i="73"/>
  <c r="M90" i="74" s="1"/>
  <c r="M88" i="75" s="1"/>
  <c r="N124" i="56"/>
  <c r="M107" i="25"/>
  <c r="I128"/>
  <c r="I53" i="73"/>
  <c r="I92" i="74" s="1"/>
  <c r="I90" i="75" s="1"/>
  <c r="J145" i="56"/>
  <c r="I107" i="25"/>
  <c r="I51" i="73"/>
  <c r="I90" i="74" s="1"/>
  <c r="I88" i="75" s="1"/>
  <c r="J124" i="56"/>
  <c r="U145"/>
  <c r="T53" i="73"/>
  <c r="T92" i="74" s="1"/>
  <c r="T90" i="75" s="1"/>
  <c r="T128" i="25"/>
  <c r="T107"/>
  <c r="T51" i="73"/>
  <c r="T90" i="74" s="1"/>
  <c r="T88" i="75" s="1"/>
  <c r="U124" i="56"/>
  <c r="R53" i="73"/>
  <c r="R92" i="74" s="1"/>
  <c r="R90" i="75" s="1"/>
  <c r="S145" i="56"/>
  <c r="R128" i="25"/>
  <c r="R51" i="73"/>
  <c r="R90" i="74" s="1"/>
  <c r="R88" i="75" s="1"/>
  <c r="S124" i="56"/>
  <c r="R107" i="25"/>
  <c r="L145" i="56"/>
  <c r="K128" i="25"/>
  <c r="K53" i="73"/>
  <c r="K92" i="74" s="1"/>
  <c r="K90" i="75" s="1"/>
  <c r="K51" i="73"/>
  <c r="K90" i="74" s="1"/>
  <c r="K88" i="75" s="1"/>
  <c r="K107" i="25"/>
  <c r="L124" i="56"/>
  <c r="X145"/>
  <c r="W53" i="73"/>
  <c r="W92" i="74" s="1"/>
  <c r="W90" i="75" s="1"/>
  <c r="W128" i="25"/>
  <c r="W52" i="73"/>
  <c r="W91" i="74" s="1"/>
  <c r="W89" i="75" s="1"/>
  <c r="X141" i="56"/>
  <c r="W124" i="25"/>
  <c r="V53" i="73"/>
  <c r="V92" i="74" s="1"/>
  <c r="V90" i="75" s="1"/>
  <c r="V128" i="25"/>
  <c r="W145" i="56"/>
  <c r="V51" i="73"/>
  <c r="V90" i="74" s="1"/>
  <c r="V88" i="75" s="1"/>
  <c r="V107" i="25"/>
  <c r="W124" i="56"/>
  <c r="Q53" i="73"/>
  <c r="Q92" i="74" s="1"/>
  <c r="Q90" i="75" s="1"/>
  <c r="Q128" i="25"/>
  <c r="R145" i="56"/>
  <c r="Q52" i="73"/>
  <c r="Q91" i="74" s="1"/>
  <c r="Q89" i="75" s="1"/>
  <c r="Q124" i="25"/>
  <c r="R141" i="56"/>
  <c r="H187" i="25"/>
  <c r="H71" i="70"/>
  <c r="H70" i="71"/>
  <c r="T179" i="25"/>
  <c r="T69" i="70"/>
  <c r="T68" i="71"/>
  <c r="U227" i="56"/>
  <c r="T75" i="75"/>
  <c r="T84" s="1"/>
  <c r="T20" s="1"/>
  <c r="T86" i="74"/>
  <c r="T20" s="1"/>
  <c r="T70" i="71"/>
  <c r="T187" i="25"/>
  <c r="T71" i="70"/>
  <c r="G227" i="56"/>
  <c r="F68" i="71"/>
  <c r="F69" i="70"/>
  <c r="F99" s="1"/>
  <c r="F179" i="25"/>
  <c r="E75" i="75"/>
  <c r="E84" s="1"/>
  <c r="E20" s="1"/>
  <c r="E86" i="74"/>
  <c r="E20" s="1"/>
  <c r="I68" i="71"/>
  <c r="I179" i="25"/>
  <c r="I303" s="1"/>
  <c r="J227" i="56"/>
  <c r="I69" i="70"/>
  <c r="Q98"/>
  <c r="L130" i="44"/>
  <c r="J225" s="1"/>
  <c r="I225"/>
  <c r="M100" i="70"/>
  <c r="C107" i="25"/>
  <c r="R262"/>
  <c r="W262"/>
  <c r="G262"/>
  <c r="X175"/>
  <c r="X302" s="1"/>
  <c r="U262"/>
  <c r="L302"/>
  <c r="C67" i="70"/>
  <c r="C98" s="1"/>
  <c r="Q84" i="75"/>
  <c r="Q20" s="1"/>
  <c r="N302" i="25"/>
  <c r="N86" i="74"/>
  <c r="N20" s="1"/>
  <c r="AC141" i="46"/>
  <c r="CO141" s="1"/>
  <c r="M77" i="71"/>
  <c r="M17" s="1"/>
  <c r="J262" i="25"/>
  <c r="C118"/>
  <c r="C250"/>
  <c r="C19" i="69"/>
  <c r="F86" i="74"/>
  <c r="F20" s="1"/>
  <c r="K99" i="70"/>
  <c r="K100" s="1"/>
  <c r="K303" i="25"/>
  <c r="C173"/>
  <c r="C293" s="1"/>
  <c r="C66" i="71"/>
  <c r="C98" s="1"/>
  <c r="K78" i="70"/>
  <c r="K18" s="1"/>
  <c r="E262" i="25"/>
  <c r="L86" i="74"/>
  <c r="L20" s="1"/>
  <c r="O303" i="25"/>
  <c r="O99" i="70"/>
  <c r="P99"/>
  <c r="P100" s="1"/>
  <c r="V99"/>
  <c r="V100" s="1"/>
  <c r="Q302" i="25"/>
  <c r="C73" i="75"/>
  <c r="C299" i="25"/>
  <c r="X299"/>
  <c r="W86" i="74"/>
  <c r="W20" s="1"/>
  <c r="F303" i="25" l="1"/>
  <c r="F99" i="71"/>
  <c r="D285" i="25"/>
  <c r="Q99" i="70"/>
  <c r="R303" i="25"/>
  <c r="Q100" i="70"/>
  <c r="C128" i="25"/>
  <c r="C124"/>
  <c r="C50" i="73"/>
  <c r="I99" i="71"/>
  <c r="I100" s="1"/>
  <c r="I77"/>
  <c r="I17" s="1"/>
  <c r="T99" i="70"/>
  <c r="T100" s="1"/>
  <c r="T78"/>
  <c r="T18" s="1"/>
  <c r="Q74" i="69"/>
  <c r="Q55" i="65"/>
  <c r="Q190" i="25"/>
  <c r="Q83" i="71"/>
  <c r="Q84" i="70"/>
  <c r="V83" i="71"/>
  <c r="V190" i="25"/>
  <c r="V74" i="69"/>
  <c r="V55" i="65"/>
  <c r="V84" i="70"/>
  <c r="W54" i="65"/>
  <c r="W82" i="71"/>
  <c r="W73" i="69"/>
  <c r="W83" i="70"/>
  <c r="W186" i="25"/>
  <c r="W190"/>
  <c r="W83" i="71"/>
  <c r="W84" i="70"/>
  <c r="W74" i="69"/>
  <c r="W55" i="65"/>
  <c r="K55"/>
  <c r="K190" i="25"/>
  <c r="K83" i="71"/>
  <c r="K84" i="70"/>
  <c r="K74" i="69"/>
  <c r="R81" i="71"/>
  <c r="R82" i="70"/>
  <c r="R72" i="69"/>
  <c r="R169" i="25"/>
  <c r="R53" i="65"/>
  <c r="T55"/>
  <c r="T83" i="71"/>
  <c r="T84" i="70"/>
  <c r="T190" i="25"/>
  <c r="T74" i="69"/>
  <c r="I55" i="65"/>
  <c r="I83" i="71"/>
  <c r="I190" i="25"/>
  <c r="I84" i="70"/>
  <c r="I74" i="69"/>
  <c r="M53" i="65"/>
  <c r="M169" i="25"/>
  <c r="M81" i="71"/>
  <c r="M82" i="70"/>
  <c r="M72" i="69"/>
  <c r="J55" i="65"/>
  <c r="J190" i="25"/>
  <c r="J83" i="71"/>
  <c r="J84" i="70"/>
  <c r="J74" i="69"/>
  <c r="C86" i="74"/>
  <c r="D20"/>
  <c r="C20" s="1"/>
  <c r="C75" i="75"/>
  <c r="D84"/>
  <c r="D301" i="25"/>
  <c r="D56" i="65"/>
  <c r="H99" i="70"/>
  <c r="H100" s="1"/>
  <c r="H78"/>
  <c r="H18" s="1"/>
  <c r="F54" i="73"/>
  <c r="F18" s="1"/>
  <c r="F89" i="74"/>
  <c r="F260" i="25"/>
  <c r="F285" s="1"/>
  <c r="F150"/>
  <c r="F152" s="1"/>
  <c r="M225" i="56"/>
  <c r="L168" i="25"/>
  <c r="L71" i="69"/>
  <c r="L52" i="65"/>
  <c r="L81" i="70"/>
  <c r="L80" i="71"/>
  <c r="U82"/>
  <c r="U83" i="70"/>
  <c r="U73" i="69"/>
  <c r="U186" i="25"/>
  <c r="U54" i="65"/>
  <c r="U54" i="73"/>
  <c r="U18" s="1"/>
  <c r="U89" i="74"/>
  <c r="U150" i="25"/>
  <c r="U152" s="1"/>
  <c r="U260"/>
  <c r="U285" s="1"/>
  <c r="G260"/>
  <c r="G285" s="1"/>
  <c r="G150"/>
  <c r="G152" s="1"/>
  <c r="S150"/>
  <c r="S152" s="1"/>
  <c r="S260"/>
  <c r="S285" s="1"/>
  <c r="S89" i="74"/>
  <c r="S54" i="73"/>
  <c r="S18" s="1"/>
  <c r="E260" i="25"/>
  <c r="E285" s="1"/>
  <c r="E150"/>
  <c r="E152" s="1"/>
  <c r="N52" i="65"/>
  <c r="N168" i="25"/>
  <c r="N81" i="70"/>
  <c r="N71" i="69"/>
  <c r="N80" i="71"/>
  <c r="O225" i="56"/>
  <c r="N89" i="74"/>
  <c r="N54" i="73"/>
  <c r="N18" s="1"/>
  <c r="O89" i="74"/>
  <c r="O54" i="73"/>
  <c r="O18" s="1"/>
  <c r="P225" i="56"/>
  <c r="O71" i="69"/>
  <c r="O80" i="71"/>
  <c r="O52" i="65"/>
  <c r="O81" i="70"/>
  <c r="O168" i="25"/>
  <c r="P83" i="70"/>
  <c r="P82" i="71"/>
  <c r="P54" i="65"/>
  <c r="P73" i="69"/>
  <c r="P186" i="25"/>
  <c r="P80" i="71"/>
  <c r="P168" i="25"/>
  <c r="P71" i="69"/>
  <c r="Q225" i="56"/>
  <c r="P81" i="70"/>
  <c r="P52" i="65"/>
  <c r="P54" i="73"/>
  <c r="P18" s="1"/>
  <c r="P89" i="74"/>
  <c r="H150" i="25"/>
  <c r="H152" s="1"/>
  <c r="H260"/>
  <c r="H285" s="1"/>
  <c r="H71" i="69"/>
  <c r="H168" i="25"/>
  <c r="H80" i="71"/>
  <c r="I225" i="56"/>
  <c r="H81" i="70"/>
  <c r="H52" i="65"/>
  <c r="X187" i="25"/>
  <c r="C187"/>
  <c r="R99" i="71"/>
  <c r="R100" s="1"/>
  <c r="R77"/>
  <c r="R17" s="1"/>
  <c r="E99"/>
  <c r="E100" s="1"/>
  <c r="E77"/>
  <c r="E17" s="1"/>
  <c r="Q168" i="25"/>
  <c r="Q81" i="70"/>
  <c r="Q80" i="71"/>
  <c r="Q52" i="65"/>
  <c r="Q71" i="69"/>
  <c r="R225" i="56"/>
  <c r="V82" i="71"/>
  <c r="V83" i="70"/>
  <c r="V73" i="69"/>
  <c r="V54" i="65"/>
  <c r="V186" i="25"/>
  <c r="V81" i="70"/>
  <c r="W225" i="56"/>
  <c r="V71" i="69"/>
  <c r="V52" i="65"/>
  <c r="V80" i="71"/>
  <c r="V168" i="25"/>
  <c r="W82" i="70"/>
  <c r="W72" i="69"/>
  <c r="W169" i="25"/>
  <c r="W53" i="65"/>
  <c r="W81" i="71"/>
  <c r="W150" i="25"/>
  <c r="W152" s="1"/>
  <c r="W260"/>
  <c r="W285" s="1"/>
  <c r="K83" i="70"/>
  <c r="K73" i="69"/>
  <c r="K186" i="25"/>
  <c r="K54" i="65"/>
  <c r="K82" i="71"/>
  <c r="K80"/>
  <c r="K71" i="69"/>
  <c r="K52" i="65"/>
  <c r="K81" i="70"/>
  <c r="K168" i="25"/>
  <c r="L225" i="56"/>
  <c r="K54" i="73"/>
  <c r="K18" s="1"/>
  <c r="K89" i="74"/>
  <c r="R186" i="25"/>
  <c r="R82" i="71"/>
  <c r="R83" i="70"/>
  <c r="R73" i="69"/>
  <c r="R54" i="65"/>
  <c r="R168" i="25"/>
  <c r="R71" i="69"/>
  <c r="R80" i="71"/>
  <c r="S225" i="56"/>
  <c r="R81" i="70"/>
  <c r="R52" i="65"/>
  <c r="T82" i="71"/>
  <c r="T83" i="70"/>
  <c r="T73" i="69"/>
  <c r="T186" i="25"/>
  <c r="T54" i="65"/>
  <c r="T54" i="73"/>
  <c r="T18" s="1"/>
  <c r="T89" i="74"/>
  <c r="I82" i="71"/>
  <c r="I83" i="70"/>
  <c r="I73" i="69"/>
  <c r="I54" i="65"/>
  <c r="I186" i="25"/>
  <c r="I54" i="73"/>
  <c r="I18" s="1"/>
  <c r="I89" i="74"/>
  <c r="M73" i="69"/>
  <c r="M186" i="25"/>
  <c r="M83" i="70"/>
  <c r="M82" i="71"/>
  <c r="M54" i="65"/>
  <c r="M260" i="25"/>
  <c r="M285" s="1"/>
  <c r="M150"/>
  <c r="M152" s="1"/>
  <c r="N225" i="56"/>
  <c r="M168" i="25"/>
  <c r="M80" i="71"/>
  <c r="M71" i="69"/>
  <c r="M81" i="70"/>
  <c r="M52" i="65"/>
  <c r="J73" i="69"/>
  <c r="J83" i="70"/>
  <c r="J54" i="65"/>
  <c r="J186" i="25"/>
  <c r="J82" i="71"/>
  <c r="J260" i="25"/>
  <c r="J285" s="1"/>
  <c r="J150"/>
  <c r="J152" s="1"/>
  <c r="C179"/>
  <c r="X179"/>
  <c r="D303"/>
  <c r="D99" i="70"/>
  <c r="C69"/>
  <c r="D78"/>
  <c r="J99"/>
  <c r="J100" s="1"/>
  <c r="J78"/>
  <c r="J18" s="1"/>
  <c r="D87" i="75"/>
  <c r="D93" i="74"/>
  <c r="D89" i="75"/>
  <c r="C89" s="1"/>
  <c r="C91" i="74"/>
  <c r="F169" i="25"/>
  <c r="F53" i="65"/>
  <c r="F81" i="71"/>
  <c r="F82" i="70"/>
  <c r="F72" i="69"/>
  <c r="L74"/>
  <c r="L55" i="65"/>
  <c r="L190" i="25"/>
  <c r="L83" i="71"/>
  <c r="L84" i="70"/>
  <c r="G169" i="25"/>
  <c r="G81" i="71"/>
  <c r="G82" i="70"/>
  <c r="G53" i="65"/>
  <c r="G72" i="69"/>
  <c r="G74"/>
  <c r="G55" i="65"/>
  <c r="G190" i="25"/>
  <c r="G83" i="71"/>
  <c r="G84" i="70"/>
  <c r="S84"/>
  <c r="S74" i="69"/>
  <c r="S190" i="25"/>
  <c r="S55" i="65"/>
  <c r="S83" i="71"/>
  <c r="E53" i="65"/>
  <c r="E169" i="25"/>
  <c r="E81" i="71"/>
  <c r="E82" i="70"/>
  <c r="E72" i="69"/>
  <c r="E190" i="25"/>
  <c r="E83" i="71"/>
  <c r="E74" i="69"/>
  <c r="E84" i="70"/>
  <c r="E55" i="65"/>
  <c r="N83" i="70"/>
  <c r="N73" i="69"/>
  <c r="N186" i="25"/>
  <c r="N82" i="71"/>
  <c r="N54" i="65"/>
  <c r="N74" i="69"/>
  <c r="N190" i="25"/>
  <c r="N55" i="65"/>
  <c r="N83" i="71"/>
  <c r="N84" i="70"/>
  <c r="O74" i="69"/>
  <c r="O83" i="71"/>
  <c r="O84" i="70"/>
  <c r="O55" i="65"/>
  <c r="O190" i="25"/>
  <c r="H55" i="65"/>
  <c r="H190" i="25"/>
  <c r="H84" i="70"/>
  <c r="H83" i="71"/>
  <c r="H74" i="69"/>
  <c r="U99" i="71"/>
  <c r="U100" s="1"/>
  <c r="U77"/>
  <c r="U17" s="1"/>
  <c r="G99" i="70"/>
  <c r="G100" s="1"/>
  <c r="G78"/>
  <c r="G18" s="1"/>
  <c r="I220" i="44"/>
  <c r="L154"/>
  <c r="J220" s="1"/>
  <c r="C262" i="25"/>
  <c r="C70" i="70"/>
  <c r="C69" i="71"/>
  <c r="D141" i="56"/>
  <c r="K141" i="44" s="1"/>
  <c r="L141" s="1"/>
  <c r="N78" i="70"/>
  <c r="N18" s="1"/>
  <c r="F100" i="71"/>
  <c r="L99"/>
  <c r="L303" i="25"/>
  <c r="D145" i="56"/>
  <c r="K145" i="44" s="1"/>
  <c r="L145" s="1"/>
  <c r="E303" i="25"/>
  <c r="O100" i="70"/>
  <c r="N77" i="71"/>
  <c r="N17" s="1"/>
  <c r="L100"/>
  <c r="F100" i="70"/>
  <c r="G303" i="25"/>
  <c r="W99" i="71"/>
  <c r="W100" s="1"/>
  <c r="W99" i="70"/>
  <c r="W100" s="1"/>
  <c r="C53" i="73"/>
  <c r="C51"/>
  <c r="D124" i="56"/>
  <c r="K124" i="44" s="1"/>
  <c r="L124" s="1"/>
  <c r="I99" i="70"/>
  <c r="I100" s="1"/>
  <c r="I78"/>
  <c r="I18" s="1"/>
  <c r="T99" i="71"/>
  <c r="T100" s="1"/>
  <c r="T77"/>
  <c r="T17" s="1"/>
  <c r="Q54" i="65"/>
  <c r="Q82" i="71"/>
  <c r="Q83" i="70"/>
  <c r="Q186" i="25"/>
  <c r="Q73" i="69"/>
  <c r="V81" i="71"/>
  <c r="V53" i="65"/>
  <c r="V72" i="69"/>
  <c r="V169" i="25"/>
  <c r="V82" i="70"/>
  <c r="K82"/>
  <c r="K81" i="71"/>
  <c r="K169" i="25"/>
  <c r="K72" i="69"/>
  <c r="K53" i="65"/>
  <c r="R190" i="25"/>
  <c r="R84" i="70"/>
  <c r="R74" i="69"/>
  <c r="R83" i="71"/>
  <c r="R55" i="65"/>
  <c r="T72" i="69"/>
  <c r="T169" i="25"/>
  <c r="T53" i="65"/>
  <c r="T81" i="71"/>
  <c r="T82" i="70"/>
  <c r="I72" i="69"/>
  <c r="I53" i="65"/>
  <c r="I169" i="25"/>
  <c r="I82" i="70"/>
  <c r="I81" i="71"/>
  <c r="M55" i="65"/>
  <c r="M83" i="71"/>
  <c r="M190" i="25"/>
  <c r="M84" i="70"/>
  <c r="M74" i="69"/>
  <c r="J82" i="70"/>
  <c r="J72" i="69"/>
  <c r="J53" i="65"/>
  <c r="J169" i="25"/>
  <c r="J81" i="71"/>
  <c r="C180" i="25"/>
  <c r="X180"/>
  <c r="D152"/>
  <c r="D84" i="71"/>
  <c r="D75" i="69"/>
  <c r="D85" i="70"/>
  <c r="H99" i="71"/>
  <c r="H100" s="1"/>
  <c r="H77"/>
  <c r="H17" s="1"/>
  <c r="F54" i="65"/>
  <c r="F186" i="25"/>
  <c r="F82" i="71"/>
  <c r="F83" i="70"/>
  <c r="F73" i="69"/>
  <c r="F168" i="25"/>
  <c r="F81" i="70"/>
  <c r="F52" i="65"/>
  <c r="F80" i="71"/>
  <c r="G225" i="56"/>
  <c r="F71" i="69"/>
  <c r="L73"/>
  <c r="L54" i="65"/>
  <c r="L186" i="25"/>
  <c r="L82" i="71"/>
  <c r="L83" i="70"/>
  <c r="L260" i="25"/>
  <c r="L285" s="1"/>
  <c r="L150"/>
  <c r="L152" s="1"/>
  <c r="L54" i="73"/>
  <c r="L18" s="1"/>
  <c r="L89" i="74"/>
  <c r="U52" i="65"/>
  <c r="V225" i="56"/>
  <c r="U81" i="70"/>
  <c r="U168" i="25"/>
  <c r="U71" i="69"/>
  <c r="U80" i="71"/>
  <c r="G54" i="65"/>
  <c r="G186" i="25"/>
  <c r="G82" i="71"/>
  <c r="G83" i="70"/>
  <c r="G73" i="69"/>
  <c r="H225" i="56"/>
  <c r="G168" i="25"/>
  <c r="G81" i="70"/>
  <c r="G71" i="69"/>
  <c r="G75" s="1"/>
  <c r="G23" s="1"/>
  <c r="G80" i="71"/>
  <c r="G52" i="65"/>
  <c r="G56" s="1"/>
  <c r="G17" s="1"/>
  <c r="G54" i="73"/>
  <c r="G18" s="1"/>
  <c r="G89" i="74"/>
  <c r="S82" i="71"/>
  <c r="S83" i="70"/>
  <c r="S73" i="69"/>
  <c r="S186" i="25"/>
  <c r="S54" i="65"/>
  <c r="S71" i="69"/>
  <c r="S80" i="71"/>
  <c r="S168" i="25"/>
  <c r="S52" i="65"/>
  <c r="S81" i="70"/>
  <c r="T225" i="56"/>
  <c r="E83" i="70"/>
  <c r="E73" i="69"/>
  <c r="E54" i="65"/>
  <c r="E186" i="25"/>
  <c r="E82" i="71"/>
  <c r="E54" i="73"/>
  <c r="E18" s="1"/>
  <c r="E89" i="74"/>
  <c r="E168" i="25"/>
  <c r="E80" i="71"/>
  <c r="E84" s="1"/>
  <c r="E18" s="1"/>
  <c r="E81" i="70"/>
  <c r="E52" i="65"/>
  <c r="E56" s="1"/>
  <c r="E17" s="1"/>
  <c r="E71" i="69"/>
  <c r="F225" i="56"/>
  <c r="N53" i="65"/>
  <c r="N81" i="71"/>
  <c r="N82" i="70"/>
  <c r="N72" i="69"/>
  <c r="N169" i="25"/>
  <c r="N150"/>
  <c r="N152" s="1"/>
  <c r="N260"/>
  <c r="N285" s="1"/>
  <c r="O186"/>
  <c r="O54" i="65"/>
  <c r="O82" i="71"/>
  <c r="O83" i="70"/>
  <c r="O73" i="69"/>
  <c r="O260" i="25"/>
  <c r="O285" s="1"/>
  <c r="O150"/>
  <c r="O152" s="1"/>
  <c r="P150"/>
  <c r="P152" s="1"/>
  <c r="P260"/>
  <c r="P285" s="1"/>
  <c r="H53" i="65"/>
  <c r="H169" i="25"/>
  <c r="H81" i="71"/>
  <c r="H82" i="70"/>
  <c r="H72" i="69"/>
  <c r="H89" i="74"/>
  <c r="H54" i="73"/>
  <c r="H18" s="1"/>
  <c r="L150" i="44"/>
  <c r="J218" s="1"/>
  <c r="I218"/>
  <c r="X181" i="25"/>
  <c r="C181"/>
  <c r="R99" i="70"/>
  <c r="R100" s="1"/>
  <c r="R78"/>
  <c r="R18" s="1"/>
  <c r="L128" i="44"/>
  <c r="J216" s="1"/>
  <c r="I216"/>
  <c r="E99" i="70"/>
  <c r="E100" s="1"/>
  <c r="E78"/>
  <c r="E18" s="1"/>
  <c r="Q72" i="69"/>
  <c r="Q169" i="25"/>
  <c r="Q53" i="65"/>
  <c r="Q82" i="70"/>
  <c r="Q81" i="71"/>
  <c r="Q89" i="74"/>
  <c r="Q54" i="73"/>
  <c r="Q18" s="1"/>
  <c r="Q260" i="25"/>
  <c r="Q285" s="1"/>
  <c r="Q150"/>
  <c r="Q152" s="1"/>
  <c r="V150"/>
  <c r="V152" s="1"/>
  <c r="V260"/>
  <c r="V285" s="1"/>
  <c r="V89" i="74"/>
  <c r="V54" i="73"/>
  <c r="V18" s="1"/>
  <c r="X225" i="56"/>
  <c r="W52" i="65"/>
  <c r="W56" s="1"/>
  <c r="W17" s="1"/>
  <c r="W81" i="70"/>
  <c r="W80" i="71"/>
  <c r="W84" s="1"/>
  <c r="W18" s="1"/>
  <c r="W168" i="25"/>
  <c r="W71" i="69"/>
  <c r="W75" s="1"/>
  <c r="W23" s="1"/>
  <c r="W54" i="73"/>
  <c r="W18" s="1"/>
  <c r="W89" i="74"/>
  <c r="K260" i="25"/>
  <c r="K285" s="1"/>
  <c r="K150"/>
  <c r="K152" s="1"/>
  <c r="R260"/>
  <c r="R285" s="1"/>
  <c r="R150"/>
  <c r="R152" s="1"/>
  <c r="R54" i="73"/>
  <c r="R18" s="1"/>
  <c r="R89" i="74"/>
  <c r="T52" i="65"/>
  <c r="T71" i="69"/>
  <c r="T75" s="1"/>
  <c r="T23" s="1"/>
  <c r="U225" i="56"/>
  <c r="T80" i="71"/>
  <c r="T84" s="1"/>
  <c r="T18" s="1"/>
  <c r="T168" i="25"/>
  <c r="T81" i="70"/>
  <c r="T85" s="1"/>
  <c r="T19" s="1"/>
  <c r="T150" i="25"/>
  <c r="T152" s="1"/>
  <c r="T260"/>
  <c r="T285" s="1"/>
  <c r="I260"/>
  <c r="I285" s="1"/>
  <c r="I150"/>
  <c r="I152" s="1"/>
  <c r="I71" i="69"/>
  <c r="I80" i="71"/>
  <c r="I84" s="1"/>
  <c r="I18" s="1"/>
  <c r="I168" i="25"/>
  <c r="J225" i="56"/>
  <c r="I81" i="70"/>
  <c r="I52" i="65"/>
  <c r="I56" s="1"/>
  <c r="I17" s="1"/>
  <c r="M89" i="74"/>
  <c r="M54" i="73"/>
  <c r="M18" s="1"/>
  <c r="J54"/>
  <c r="J18" s="1"/>
  <c r="J89" i="74"/>
  <c r="J81" i="70"/>
  <c r="J85" s="1"/>
  <c r="J19" s="1"/>
  <c r="J52" i="65"/>
  <c r="J56" s="1"/>
  <c r="J17" s="1"/>
  <c r="J168" i="25"/>
  <c r="J80" i="71"/>
  <c r="J84" s="1"/>
  <c r="J18" s="1"/>
  <c r="J71" i="69"/>
  <c r="K225" i="56"/>
  <c r="C78" i="47"/>
  <c r="C266"/>
  <c r="C273" s="1"/>
  <c r="L125" i="44"/>
  <c r="J214" s="1"/>
  <c r="I214"/>
  <c r="D227" i="56"/>
  <c r="K134" i="44"/>
  <c r="C68" i="71"/>
  <c r="D99"/>
  <c r="D100" s="1"/>
  <c r="D77"/>
  <c r="J99"/>
  <c r="J100" s="1"/>
  <c r="J77"/>
  <c r="J17" s="1"/>
  <c r="C54" i="73"/>
  <c r="D18"/>
  <c r="F83" i="71"/>
  <c r="F74" i="69"/>
  <c r="F190" i="25"/>
  <c r="F55" i="65"/>
  <c r="F84" i="70"/>
  <c r="L53" i="65"/>
  <c r="L72" i="69"/>
  <c r="L81" i="71"/>
  <c r="L82" i="70"/>
  <c r="L169" i="25"/>
  <c r="U169"/>
  <c r="U81" i="71"/>
  <c r="U82" i="70"/>
  <c r="U72" i="69"/>
  <c r="U53" i="65"/>
  <c r="U55"/>
  <c r="U190" i="25"/>
  <c r="U83" i="71"/>
  <c r="U84" i="70"/>
  <c r="U74" i="69"/>
  <c r="S82" i="70"/>
  <c r="S53" i="65"/>
  <c r="S72" i="69"/>
  <c r="S81" i="71"/>
  <c r="S169" i="25"/>
  <c r="O169"/>
  <c r="O81" i="71"/>
  <c r="O82" i="70"/>
  <c r="C82" s="1"/>
  <c r="O72" i="69"/>
  <c r="O53" i="65"/>
  <c r="P82" i="70"/>
  <c r="P81" i="71"/>
  <c r="P53" i="65"/>
  <c r="P169" i="25"/>
  <c r="P72" i="69"/>
  <c r="P84" i="70"/>
  <c r="P74" i="69"/>
  <c r="P190" i="25"/>
  <c r="P55" i="65"/>
  <c r="P83" i="71"/>
  <c r="C83" s="1"/>
  <c r="H54" i="65"/>
  <c r="H73" i="69"/>
  <c r="H186" i="25"/>
  <c r="H82" i="71"/>
  <c r="H83" i="70"/>
  <c r="U99"/>
  <c r="U100" s="1"/>
  <c r="U78"/>
  <c r="U18" s="1"/>
  <c r="G99" i="71"/>
  <c r="G100" s="1"/>
  <c r="G77"/>
  <c r="G17" s="1"/>
  <c r="C92" i="74"/>
  <c r="D90" i="75"/>
  <c r="C90" s="1"/>
  <c r="C90" i="74"/>
  <c r="D88" i="75"/>
  <c r="C88" s="1"/>
  <c r="Q78" i="70"/>
  <c r="Q18" s="1"/>
  <c r="T303" i="25"/>
  <c r="X291"/>
  <c r="C106"/>
  <c r="D123" i="56"/>
  <c r="N100" i="70"/>
  <c r="Q99" i="71"/>
  <c r="Q100" s="1"/>
  <c r="H303" i="25"/>
  <c r="F77" i="71"/>
  <c r="F17" s="1"/>
  <c r="D100" i="70"/>
  <c r="L99"/>
  <c r="L100" s="1"/>
  <c r="C71"/>
  <c r="C70" i="71"/>
  <c r="Q77"/>
  <c r="Q17" s="1"/>
  <c r="J303" i="25"/>
  <c r="C52" i="73"/>
  <c r="N100" i="71"/>
  <c r="L77"/>
  <c r="L17" s="1"/>
  <c r="U303" i="25"/>
  <c r="P100" i="71"/>
  <c r="F78" i="70"/>
  <c r="F18" s="1"/>
  <c r="W303" i="25"/>
  <c r="AC206" i="46"/>
  <c r="AA226"/>
  <c r="AA251" s="1"/>
  <c r="X169" i="25" l="1"/>
  <c r="C73" i="69"/>
  <c r="C81" i="71"/>
  <c r="C260" i="25"/>
  <c r="C285" s="1"/>
  <c r="C18" i="73"/>
  <c r="J75" i="69"/>
  <c r="J23" s="1"/>
  <c r="I85" i="70"/>
  <c r="I19" s="1"/>
  <c r="I75" i="69"/>
  <c r="I23" s="1"/>
  <c r="T56" i="65"/>
  <c r="T17" s="1"/>
  <c r="W85" i="70"/>
  <c r="W19" s="1"/>
  <c r="E75" i="69"/>
  <c r="E23" s="1"/>
  <c r="E85" i="70"/>
  <c r="E19" s="1"/>
  <c r="G84" i="71"/>
  <c r="G18" s="1"/>
  <c r="G85" i="70"/>
  <c r="G19" s="1"/>
  <c r="C74" i="69"/>
  <c r="C169" i="25"/>
  <c r="C84" i="70"/>
  <c r="X190" i="25"/>
  <c r="C89" i="74"/>
  <c r="C82" i="71"/>
  <c r="C72" i="69"/>
  <c r="C53" i="65"/>
  <c r="C186" i="25"/>
  <c r="F208" i="46"/>
  <c r="L134" i="44"/>
  <c r="J226" s="1"/>
  <c r="I226"/>
  <c r="J301" i="25"/>
  <c r="M87" i="75"/>
  <c r="M91" s="1"/>
  <c r="M21" s="1"/>
  <c r="M93" i="74"/>
  <c r="M21" s="1"/>
  <c r="I47" i="69"/>
  <c r="I36" i="47"/>
  <c r="I44" i="74"/>
  <c r="I35" i="71"/>
  <c r="I42" i="65"/>
  <c r="I40" i="73"/>
  <c r="I36" i="70"/>
  <c r="I42" i="75"/>
  <c r="T301" i="25"/>
  <c r="Q36" i="70"/>
  <c r="Q35" i="71"/>
  <c r="Q40" i="73"/>
  <c r="Q44" i="74"/>
  <c r="Q36" i="47"/>
  <c r="Q42" i="65"/>
  <c r="Q42" i="75"/>
  <c r="Q47" i="69"/>
  <c r="H93" i="74"/>
  <c r="H21" s="1"/>
  <c r="H87" i="75"/>
  <c r="H91" s="1"/>
  <c r="H21" s="1"/>
  <c r="O36" i="47"/>
  <c r="O44" i="74"/>
  <c r="O40" i="73"/>
  <c r="O42" i="75"/>
  <c r="O47" i="69"/>
  <c r="O36" i="70"/>
  <c r="O42" i="65"/>
  <c r="O35" i="71"/>
  <c r="N36" i="70"/>
  <c r="N35" i="71"/>
  <c r="N44" i="74"/>
  <c r="N36" i="47"/>
  <c r="N47" i="69"/>
  <c r="N40" i="73"/>
  <c r="N42" i="75"/>
  <c r="N42" i="65"/>
  <c r="E301" i="25"/>
  <c r="S301"/>
  <c r="G87" i="75"/>
  <c r="G91" s="1"/>
  <c r="G21" s="1"/>
  <c r="G93" i="74"/>
  <c r="G21" s="1"/>
  <c r="F301" i="25"/>
  <c r="D91" i="75"/>
  <c r="I87"/>
  <c r="I91" s="1"/>
  <c r="I21" s="1"/>
  <c r="I93" i="74"/>
  <c r="I21" s="1"/>
  <c r="R301" i="25"/>
  <c r="K87" i="75"/>
  <c r="K91" s="1"/>
  <c r="K21" s="1"/>
  <c r="K93" i="74"/>
  <c r="K21" s="1"/>
  <c r="K301" i="25"/>
  <c r="V301"/>
  <c r="H44" i="74"/>
  <c r="H47" i="69"/>
  <c r="H36" i="70"/>
  <c r="H35" i="71"/>
  <c r="H36" i="47"/>
  <c r="H40" i="73"/>
  <c r="H42" i="75"/>
  <c r="H42" i="65"/>
  <c r="P301" i="25"/>
  <c r="O301"/>
  <c r="S93" i="74"/>
  <c r="S21" s="1"/>
  <c r="S87" i="75"/>
  <c r="S91" s="1"/>
  <c r="S21" s="1"/>
  <c r="S42" i="65"/>
  <c r="S42" i="75"/>
  <c r="S36" i="47"/>
  <c r="S36" i="70"/>
  <c r="S44" i="74"/>
  <c r="S47" i="69"/>
  <c r="S40" i="73"/>
  <c r="S35" i="71"/>
  <c r="U36" i="70"/>
  <c r="U44" i="74"/>
  <c r="U40" i="73"/>
  <c r="U42" i="75"/>
  <c r="U35" i="71"/>
  <c r="U42" i="65"/>
  <c r="U47" i="69"/>
  <c r="U36" i="47"/>
  <c r="D17" i="65"/>
  <c r="C190" i="25"/>
  <c r="S85" i="70"/>
  <c r="S19" s="1"/>
  <c r="S75" i="69"/>
  <c r="S23" s="1"/>
  <c r="U75"/>
  <c r="U23" s="1"/>
  <c r="U85" i="70"/>
  <c r="U19" s="1"/>
  <c r="U56" i="65"/>
  <c r="U17" s="1"/>
  <c r="F56"/>
  <c r="F17" s="1"/>
  <c r="C81" i="70"/>
  <c r="C71" i="69"/>
  <c r="C80" i="71"/>
  <c r="C150" i="25"/>
  <c r="C99" i="70"/>
  <c r="C100" s="1"/>
  <c r="C303" i="25"/>
  <c r="M85" i="70"/>
  <c r="M19" s="1"/>
  <c r="M84" i="71"/>
  <c r="M18" s="1"/>
  <c r="R85" i="70"/>
  <c r="R19" s="1"/>
  <c r="R84" i="71"/>
  <c r="R18" s="1"/>
  <c r="K56" i="65"/>
  <c r="K17" s="1"/>
  <c r="K84" i="71"/>
  <c r="K18" s="1"/>
  <c r="V56" i="65"/>
  <c r="V17" s="1"/>
  <c r="Q56"/>
  <c r="Q17" s="1"/>
  <c r="Q85" i="70"/>
  <c r="Q19" s="1"/>
  <c r="H85"/>
  <c r="H19" s="1"/>
  <c r="H84" i="71"/>
  <c r="H18" s="1"/>
  <c r="H75" i="69"/>
  <c r="H23" s="1"/>
  <c r="P56" i="65"/>
  <c r="P17" s="1"/>
  <c r="O56"/>
  <c r="O17" s="1"/>
  <c r="O75" i="69"/>
  <c r="O23" s="1"/>
  <c r="N84" i="71"/>
  <c r="N18" s="1"/>
  <c r="N85" i="70"/>
  <c r="N19" s="1"/>
  <c r="N56" i="65"/>
  <c r="N17" s="1"/>
  <c r="L85" i="70"/>
  <c r="L19" s="1"/>
  <c r="L75" i="69"/>
  <c r="L23" s="1"/>
  <c r="X186" i="25"/>
  <c r="C168"/>
  <c r="D225" i="56"/>
  <c r="K123" i="44"/>
  <c r="C77" i="71"/>
  <c r="D17"/>
  <c r="C17" s="1"/>
  <c r="J93" i="74"/>
  <c r="J21" s="1"/>
  <c r="J87" i="75"/>
  <c r="J91" s="1"/>
  <c r="J21" s="1"/>
  <c r="I301" i="25"/>
  <c r="T47" i="69"/>
  <c r="T42" i="75"/>
  <c r="T35" i="71"/>
  <c r="T42" i="65"/>
  <c r="T36" i="70"/>
  <c r="T36" i="47"/>
  <c r="T40" i="73"/>
  <c r="T44" i="74"/>
  <c r="R87" i="75"/>
  <c r="R91" s="1"/>
  <c r="R21" s="1"/>
  <c r="R93" i="74"/>
  <c r="R21" s="1"/>
  <c r="R36" i="70"/>
  <c r="R47" i="69"/>
  <c r="R44" i="74"/>
  <c r="R35" i="71"/>
  <c r="R40" i="73"/>
  <c r="R42" i="75"/>
  <c r="R42" i="65"/>
  <c r="R36" i="47"/>
  <c r="K47" i="69"/>
  <c r="K44" i="74"/>
  <c r="K35" i="71"/>
  <c r="K36" i="47"/>
  <c r="K36" i="70"/>
  <c r="K40" i="73"/>
  <c r="K42" i="65"/>
  <c r="K42" i="75"/>
  <c r="W87"/>
  <c r="W91" s="1"/>
  <c r="W21" s="1"/>
  <c r="W93" i="74"/>
  <c r="W21" s="1"/>
  <c r="W301" i="25"/>
  <c r="V87" i="75"/>
  <c r="V91" s="1"/>
  <c r="V21" s="1"/>
  <c r="V93" i="74"/>
  <c r="V21" s="1"/>
  <c r="V40" i="73"/>
  <c r="V42" i="75"/>
  <c r="V44" i="74"/>
  <c r="V35" i="71"/>
  <c r="V47" i="69"/>
  <c r="V42" i="65"/>
  <c r="V36" i="70"/>
  <c r="V36" i="47"/>
  <c r="Q93" i="74"/>
  <c r="Q21" s="1"/>
  <c r="Q87" i="75"/>
  <c r="Q91" s="1"/>
  <c r="Q21" s="1"/>
  <c r="P36" i="47"/>
  <c r="P42" i="65"/>
  <c r="P35" i="71"/>
  <c r="P36" i="70"/>
  <c r="P47" i="69"/>
  <c r="P44" i="74"/>
  <c r="P40" i="73"/>
  <c r="P42" i="75"/>
  <c r="E87"/>
  <c r="E91" s="1"/>
  <c r="E21" s="1"/>
  <c r="E93" i="74"/>
  <c r="E21" s="1"/>
  <c r="G301" i="25"/>
  <c r="U301"/>
  <c r="L87" i="75"/>
  <c r="L91" s="1"/>
  <c r="L21" s="1"/>
  <c r="L93" i="74"/>
  <c r="L21" s="1"/>
  <c r="L36" i="70"/>
  <c r="L36" i="47"/>
  <c r="L40" i="73"/>
  <c r="L42" i="65"/>
  <c r="L35" i="71"/>
  <c r="L42" i="75"/>
  <c r="L47" i="69"/>
  <c r="L44" i="74"/>
  <c r="D19" i="70"/>
  <c r="D23" i="69"/>
  <c r="D18" i="71"/>
  <c r="D36" i="47"/>
  <c r="D44" i="74"/>
  <c r="D42" i="65"/>
  <c r="D42" i="75"/>
  <c r="D47" i="69"/>
  <c r="D35" i="71"/>
  <c r="D36" i="70"/>
  <c r="D40" i="73"/>
  <c r="C152" i="25"/>
  <c r="H117" i="36" s="1"/>
  <c r="D21" i="74"/>
  <c r="C78" i="70"/>
  <c r="D18"/>
  <c r="C18" s="1"/>
  <c r="J35" i="71"/>
  <c r="J40" i="73"/>
  <c r="J42" i="65"/>
  <c r="J36" i="47"/>
  <c r="J42" i="75"/>
  <c r="J36" i="70"/>
  <c r="J44" i="74"/>
  <c r="J47" i="69"/>
  <c r="M301" i="25"/>
  <c r="M47" i="69"/>
  <c r="M44" i="74"/>
  <c r="M42" i="65"/>
  <c r="M42" i="75"/>
  <c r="M35" i="71"/>
  <c r="M36" i="47"/>
  <c r="M36" i="70"/>
  <c r="M40" i="73"/>
  <c r="T87" i="75"/>
  <c r="T91" s="1"/>
  <c r="T21" s="1"/>
  <c r="T93" i="74"/>
  <c r="T21" s="1"/>
  <c r="W47" i="69"/>
  <c r="W36" i="47"/>
  <c r="W42" i="75"/>
  <c r="W40" i="73"/>
  <c r="W44" i="74"/>
  <c r="W36" i="70"/>
  <c r="W35" i="71"/>
  <c r="W42" i="65"/>
  <c r="Q301" i="25"/>
  <c r="H301"/>
  <c r="P87" i="75"/>
  <c r="P91" s="1"/>
  <c r="P21" s="1"/>
  <c r="P93" i="74"/>
  <c r="P21" s="1"/>
  <c r="O93"/>
  <c r="O21" s="1"/>
  <c r="O87" i="75"/>
  <c r="O91" s="1"/>
  <c r="O21" s="1"/>
  <c r="N93" i="74"/>
  <c r="N21" s="1"/>
  <c r="N87" i="75"/>
  <c r="N91" s="1"/>
  <c r="N21" s="1"/>
  <c r="N301" i="25"/>
  <c r="E42" i="75"/>
  <c r="E36" i="70"/>
  <c r="E36" i="47"/>
  <c r="E44" i="74"/>
  <c r="E117" i="36"/>
  <c r="C39" i="72"/>
  <c r="E35" i="71"/>
  <c r="E40" i="73"/>
  <c r="E47" i="69"/>
  <c r="E42" i="65"/>
  <c r="G36" i="47"/>
  <c r="G35" i="71"/>
  <c r="G42" i="65"/>
  <c r="G40" i="73"/>
  <c r="G42" i="75"/>
  <c r="G47" i="69"/>
  <c r="G44" i="74"/>
  <c r="G36" i="70"/>
  <c r="G117" i="36"/>
  <c r="U93" i="74"/>
  <c r="U21" s="1"/>
  <c r="U87" i="75"/>
  <c r="U91" s="1"/>
  <c r="U21" s="1"/>
  <c r="L301" i="25"/>
  <c r="F36" i="47"/>
  <c r="F42" i="65"/>
  <c r="F40" i="73"/>
  <c r="F35" i="71"/>
  <c r="F42" i="75"/>
  <c r="F47" i="69"/>
  <c r="F44" i="74"/>
  <c r="F36" i="70"/>
  <c r="F117" i="36"/>
  <c r="F87" i="75"/>
  <c r="F91" s="1"/>
  <c r="F21" s="1"/>
  <c r="F93" i="74"/>
  <c r="F21" s="1"/>
  <c r="C84" i="75"/>
  <c r="D20"/>
  <c r="C20" s="1"/>
  <c r="C99" i="71"/>
  <c r="C100" s="1"/>
  <c r="C83" i="70"/>
  <c r="S56" i="65"/>
  <c r="S17" s="1"/>
  <c r="S84" i="71"/>
  <c r="S18" s="1"/>
  <c r="U84"/>
  <c r="U18" s="1"/>
  <c r="F75" i="69"/>
  <c r="F23" s="1"/>
  <c r="F84" i="71"/>
  <c r="F18" s="1"/>
  <c r="F85" i="70"/>
  <c r="F19" s="1"/>
  <c r="C54" i="65"/>
  <c r="C55"/>
  <c r="X303" i="25"/>
  <c r="M56" i="65"/>
  <c r="M17" s="1"/>
  <c r="M75" i="69"/>
  <c r="M23" s="1"/>
  <c r="R56" i="65"/>
  <c r="R17" s="1"/>
  <c r="R75" i="69"/>
  <c r="R23" s="1"/>
  <c r="K85" i="70"/>
  <c r="K19" s="1"/>
  <c r="K75" i="69"/>
  <c r="K23" s="1"/>
  <c r="V84" i="71"/>
  <c r="V18" s="1"/>
  <c r="V75" i="69"/>
  <c r="V23" s="1"/>
  <c r="V85" i="70"/>
  <c r="V19" s="1"/>
  <c r="Q75" i="69"/>
  <c r="Q23" s="1"/>
  <c r="Q84" i="71"/>
  <c r="Q18" s="1"/>
  <c r="H56" i="65"/>
  <c r="H17" s="1"/>
  <c r="P85" i="70"/>
  <c r="P19" s="1"/>
  <c r="P75" i="69"/>
  <c r="P23" s="1"/>
  <c r="P84" i="71"/>
  <c r="P18" s="1"/>
  <c r="O85" i="70"/>
  <c r="O19" s="1"/>
  <c r="O84" i="71"/>
  <c r="O18" s="1"/>
  <c r="N75" i="69"/>
  <c r="N23" s="1"/>
  <c r="L84" i="71"/>
  <c r="L18" s="1"/>
  <c r="L56" i="65"/>
  <c r="L17" s="1"/>
  <c r="C52"/>
  <c r="X168" i="25"/>
  <c r="W117" i="36" l="1"/>
  <c r="CM175" i="46" s="1"/>
  <c r="X175" i="56" s="1"/>
  <c r="W220" i="25" s="1"/>
  <c r="M117" i="36"/>
  <c r="J117"/>
  <c r="BZ178" i="46" s="1"/>
  <c r="K178" i="56" s="1"/>
  <c r="J223" i="25" s="1"/>
  <c r="D117" i="36"/>
  <c r="V117"/>
  <c r="R117"/>
  <c r="S117"/>
  <c r="L117"/>
  <c r="AE589" i="64"/>
  <c r="BW203" i="46"/>
  <c r="H203" i="56" s="1"/>
  <c r="G238" i="25" s="1"/>
  <c r="BW205" i="46"/>
  <c r="H205" i="56" s="1"/>
  <c r="G240" i="25" s="1"/>
  <c r="BW176" i="46"/>
  <c r="H176" i="56" s="1"/>
  <c r="G221" i="25" s="1"/>
  <c r="BW177" i="46"/>
  <c r="H177" i="56" s="1"/>
  <c r="G222" i="25" s="1"/>
  <c r="BW166" i="46"/>
  <c r="H166" i="56" s="1"/>
  <c r="G211" i="25" s="1"/>
  <c r="BW168" i="46"/>
  <c r="BW187"/>
  <c r="H187" i="56" s="1"/>
  <c r="G232" i="25" s="1"/>
  <c r="BW198" i="46"/>
  <c r="H198" i="56" s="1"/>
  <c r="BW175" i="46"/>
  <c r="H175" i="56" s="1"/>
  <c r="G220" i="25" s="1"/>
  <c r="BW144" i="46"/>
  <c r="BW171"/>
  <c r="H171" i="56" s="1"/>
  <c r="G216" i="25" s="1"/>
  <c r="BW180" i="46"/>
  <c r="H180" i="56" s="1"/>
  <c r="G225" i="25" s="1"/>
  <c r="BW184" i="46"/>
  <c r="H184" i="56" s="1"/>
  <c r="G229" i="25" s="1"/>
  <c r="BW186" i="46"/>
  <c r="H186" i="56" s="1"/>
  <c r="G231" i="25" s="1"/>
  <c r="BW188" i="46"/>
  <c r="H188" i="56" s="1"/>
  <c r="G233" i="25" s="1"/>
  <c r="BW202" i="46"/>
  <c r="H202" i="56" s="1"/>
  <c r="G237" i="25" s="1"/>
  <c r="BW170" i="46"/>
  <c r="H170" i="56" s="1"/>
  <c r="G215" i="25" s="1"/>
  <c r="BW204" i="46"/>
  <c r="H204" i="56" s="1"/>
  <c r="G239" i="25" s="1"/>
  <c r="BW196" i="46"/>
  <c r="H196" i="56" s="1"/>
  <c r="BW178" i="46"/>
  <c r="H178" i="56" s="1"/>
  <c r="G223" i="25" s="1"/>
  <c r="BW179" i="46"/>
  <c r="H179" i="56" s="1"/>
  <c r="G224" i="25" s="1"/>
  <c r="BW172" i="46"/>
  <c r="H172" i="56" s="1"/>
  <c r="G217" i="25" s="1"/>
  <c r="BW174" i="46"/>
  <c r="H174" i="56" s="1"/>
  <c r="G219" i="25" s="1"/>
  <c r="BW189" i="46"/>
  <c r="H189" i="56" s="1"/>
  <c r="G234" i="25" s="1"/>
  <c r="AG19" i="46"/>
  <c r="BW197"/>
  <c r="H197" i="56" s="1"/>
  <c r="BW167" i="46"/>
  <c r="H167" i="56" s="1"/>
  <c r="G212" i="25" s="1"/>
  <c r="BW173" i="46"/>
  <c r="H173" i="56" s="1"/>
  <c r="G218" i="25" s="1"/>
  <c r="BW182" i="46"/>
  <c r="H182" i="56" s="1"/>
  <c r="G227" i="25" s="1"/>
  <c r="BW183" i="46"/>
  <c r="H183" i="56" s="1"/>
  <c r="G228" i="25" s="1"/>
  <c r="BW185" i="46"/>
  <c r="H185" i="56" s="1"/>
  <c r="G230" i="25" s="1"/>
  <c r="BW190" i="46"/>
  <c r="H190" i="56" s="1"/>
  <c r="G235" i="25" s="1"/>
  <c r="BU179" i="46"/>
  <c r="F179" i="56" s="1"/>
  <c r="E224" i="25" s="1"/>
  <c r="BU202" i="46"/>
  <c r="F202" i="56" s="1"/>
  <c r="E237" i="25" s="1"/>
  <c r="BU171" i="46"/>
  <c r="F171" i="56" s="1"/>
  <c r="E216" i="25" s="1"/>
  <c r="BU177" i="46"/>
  <c r="F177" i="56" s="1"/>
  <c r="E222" i="25" s="1"/>
  <c r="AE19" i="46"/>
  <c r="BU175"/>
  <c r="F175" i="56" s="1"/>
  <c r="E220" i="25" s="1"/>
  <c r="BU168" i="46"/>
  <c r="AC589" i="64"/>
  <c r="BU172" i="46"/>
  <c r="F172" i="56" s="1"/>
  <c r="E217" i="25" s="1"/>
  <c r="BU176" i="46"/>
  <c r="F176" i="56" s="1"/>
  <c r="E221" i="25" s="1"/>
  <c r="BU188" i="46"/>
  <c r="F188" i="56" s="1"/>
  <c r="E233" i="25" s="1"/>
  <c r="BU184" i="46"/>
  <c r="F184" i="56" s="1"/>
  <c r="E229" i="25" s="1"/>
  <c r="BU170" i="46"/>
  <c r="F170" i="56" s="1"/>
  <c r="E215" i="25" s="1"/>
  <c r="BU196" i="46"/>
  <c r="F196" i="56" s="1"/>
  <c r="BU186" i="46"/>
  <c r="F186" i="56" s="1"/>
  <c r="E231" i="25" s="1"/>
  <c r="BU167" i="46"/>
  <c r="F167" i="56" s="1"/>
  <c r="E212" i="25" s="1"/>
  <c r="BU197" i="46"/>
  <c r="F197" i="56" s="1"/>
  <c r="BU174" i="46"/>
  <c r="F174" i="56" s="1"/>
  <c r="E219" i="25" s="1"/>
  <c r="BU187" i="46"/>
  <c r="F187" i="56" s="1"/>
  <c r="E232" i="25" s="1"/>
  <c r="BU182" i="46"/>
  <c r="F182" i="56" s="1"/>
  <c r="E227" i="25" s="1"/>
  <c r="BU183" i="46"/>
  <c r="F183" i="56" s="1"/>
  <c r="E228" i="25" s="1"/>
  <c r="BU190" i="46"/>
  <c r="F190" i="56" s="1"/>
  <c r="E235" i="25" s="1"/>
  <c r="BU166" i="46"/>
  <c r="F166" i="56" s="1"/>
  <c r="BU205" i="46"/>
  <c r="F205" i="56" s="1"/>
  <c r="E240" i="25" s="1"/>
  <c r="BU144" i="46"/>
  <c r="BU204"/>
  <c r="F204" i="56" s="1"/>
  <c r="E239" i="25" s="1"/>
  <c r="BU180" i="46"/>
  <c r="F180" i="56" s="1"/>
  <c r="E225" i="25" s="1"/>
  <c r="BU189" i="46"/>
  <c r="F189" i="56" s="1"/>
  <c r="E234" i="25" s="1"/>
  <c r="BU198" i="46"/>
  <c r="F198" i="56" s="1"/>
  <c r="BU185" i="46"/>
  <c r="F185" i="56" s="1"/>
  <c r="E230" i="25" s="1"/>
  <c r="BU178" i="46"/>
  <c r="F178" i="56" s="1"/>
  <c r="E223" i="25" s="1"/>
  <c r="BU173" i="46"/>
  <c r="F173" i="56" s="1"/>
  <c r="E218" i="25" s="1"/>
  <c r="BU203" i="46"/>
  <c r="F203" i="56" s="1"/>
  <c r="E238" i="25" s="1"/>
  <c r="C35" i="71"/>
  <c r="X301" i="25"/>
  <c r="BV203" i="46"/>
  <c r="G203" i="56" s="1"/>
  <c r="F238" i="25" s="1"/>
  <c r="BV197" i="46"/>
  <c r="G197" i="56" s="1"/>
  <c r="AF19" i="46"/>
  <c r="BV166"/>
  <c r="G166" i="56" s="1"/>
  <c r="F211" i="25" s="1"/>
  <c r="BV171" i="46"/>
  <c r="G171" i="56" s="1"/>
  <c r="F216" i="25" s="1"/>
  <c r="BV175" i="46"/>
  <c r="G175" i="56" s="1"/>
  <c r="F220" i="25" s="1"/>
  <c r="BV179" i="46"/>
  <c r="G179" i="56" s="1"/>
  <c r="F224" i="25" s="1"/>
  <c r="BV183" i="46"/>
  <c r="G183" i="56" s="1"/>
  <c r="F228" i="25" s="1"/>
  <c r="BV187" i="46"/>
  <c r="G187" i="56" s="1"/>
  <c r="F232" i="25" s="1"/>
  <c r="BV202" i="46"/>
  <c r="G202" i="56" s="1"/>
  <c r="F237" i="25" s="1"/>
  <c r="BV204" i="46"/>
  <c r="G204" i="56" s="1"/>
  <c r="F239" i="25" s="1"/>
  <c r="BV196" i="46"/>
  <c r="G196" i="56" s="1"/>
  <c r="BV177" i="46"/>
  <c r="G177" i="56" s="1"/>
  <c r="F222" i="25" s="1"/>
  <c r="BV185" i="46"/>
  <c r="G185" i="56" s="1"/>
  <c r="F230" i="25" s="1"/>
  <c r="BV189" i="46"/>
  <c r="G189" i="56" s="1"/>
  <c r="F234" i="25" s="1"/>
  <c r="BV198" i="46"/>
  <c r="G198" i="56" s="1"/>
  <c r="BV173" i="46"/>
  <c r="G173" i="56" s="1"/>
  <c r="F218" i="25" s="1"/>
  <c r="BV167" i="46"/>
  <c r="G167" i="56" s="1"/>
  <c r="F212" i="25" s="1"/>
  <c r="BV172" i="46"/>
  <c r="G172" i="56" s="1"/>
  <c r="F217" i="25" s="1"/>
  <c r="BV176" i="46"/>
  <c r="G176" i="56" s="1"/>
  <c r="F221" i="25" s="1"/>
  <c r="BV180" i="46"/>
  <c r="G180" i="56" s="1"/>
  <c r="F225" i="25" s="1"/>
  <c r="BV184" i="46"/>
  <c r="G184" i="56" s="1"/>
  <c r="F229" i="25" s="1"/>
  <c r="BV188" i="46"/>
  <c r="G188" i="56" s="1"/>
  <c r="F233" i="25" s="1"/>
  <c r="BV205" i="46"/>
  <c r="G205" i="56" s="1"/>
  <c r="F240" i="25" s="1"/>
  <c r="AD589" i="64"/>
  <c r="BV168" i="46"/>
  <c r="BV144"/>
  <c r="BV170"/>
  <c r="G170" i="56" s="1"/>
  <c r="F215" i="25" s="1"/>
  <c r="BV174" i="46"/>
  <c r="G174" i="56" s="1"/>
  <c r="F219" i="25" s="1"/>
  <c r="BV178" i="46"/>
  <c r="G178" i="56" s="1"/>
  <c r="F223" i="25" s="1"/>
  <c r="BV182" i="46"/>
  <c r="G182" i="56" s="1"/>
  <c r="F227" i="25" s="1"/>
  <c r="BV186" i="46"/>
  <c r="G186" i="56" s="1"/>
  <c r="F231" i="25" s="1"/>
  <c r="BV190" i="46"/>
  <c r="G190" i="56" s="1"/>
  <c r="F235" i="25" s="1"/>
  <c r="CM177" i="46"/>
  <c r="X177" i="56" s="1"/>
  <c r="W222" i="25" s="1"/>
  <c r="CM182" i="46"/>
  <c r="X182" i="56" s="1"/>
  <c r="W227" i="25" s="1"/>
  <c r="CM186" i="46"/>
  <c r="X186" i="56" s="1"/>
  <c r="W231" i="25" s="1"/>
  <c r="CM190" i="46"/>
  <c r="X190" i="56" s="1"/>
  <c r="W235" i="25" s="1"/>
  <c r="CM179" i="46"/>
  <c r="X179" i="56" s="1"/>
  <c r="W224" i="25" s="1"/>
  <c r="CM185" i="46"/>
  <c r="X185" i="56" s="1"/>
  <c r="W230" i="25" s="1"/>
  <c r="CM189" i="46"/>
  <c r="X189" i="56" s="1"/>
  <c r="W234" i="25" s="1"/>
  <c r="CM205" i="46"/>
  <c r="X205" i="56" s="1"/>
  <c r="W240" i="25" s="1"/>
  <c r="AU589" i="64"/>
  <c r="CM144" i="46"/>
  <c r="CM170"/>
  <c r="X170" i="56" s="1"/>
  <c r="W215" i="25" s="1"/>
  <c r="CM174" i="46"/>
  <c r="X174" i="56" s="1"/>
  <c r="W219" i="25" s="1"/>
  <c r="CM178" i="46"/>
  <c r="X178" i="56" s="1"/>
  <c r="W223" i="25" s="1"/>
  <c r="CM196" i="46"/>
  <c r="X196" i="56" s="1"/>
  <c r="CM166" i="46"/>
  <c r="X166" i="56" s="1"/>
  <c r="CM171" i="46"/>
  <c r="X171" i="56" s="1"/>
  <c r="W216" i="25" s="1"/>
  <c r="BZ182" i="46"/>
  <c r="K182" i="56" s="1"/>
  <c r="J227" i="25" s="1"/>
  <c r="BZ174" i="46"/>
  <c r="K174" i="56" s="1"/>
  <c r="J219" i="25" s="1"/>
  <c r="AH589" i="64"/>
  <c r="BZ144" i="46"/>
  <c r="BZ183"/>
  <c r="K183" i="56" s="1"/>
  <c r="J228" i="25" s="1"/>
  <c r="BZ175" i="46"/>
  <c r="K175" i="56" s="1"/>
  <c r="J220" i="25" s="1"/>
  <c r="BZ196" i="46"/>
  <c r="K196" i="56" s="1"/>
  <c r="BZ180" i="46"/>
  <c r="K180" i="56" s="1"/>
  <c r="J225" i="25" s="1"/>
  <c r="BZ172" i="46"/>
  <c r="K172" i="56" s="1"/>
  <c r="J217" i="25" s="1"/>
  <c r="BZ168" i="46"/>
  <c r="BZ198"/>
  <c r="K198" i="56" s="1"/>
  <c r="BZ204" i="46"/>
  <c r="K204" i="56" s="1"/>
  <c r="J239" i="25" s="1"/>
  <c r="BZ202" i="46"/>
  <c r="K202" i="56" s="1"/>
  <c r="J237" i="25" s="1"/>
  <c r="BZ187" i="46"/>
  <c r="K187" i="56" s="1"/>
  <c r="J232" i="25" s="1"/>
  <c r="BZ177" i="46"/>
  <c r="K177" i="56" s="1"/>
  <c r="J222" i="25" s="1"/>
  <c r="BZ190" i="46"/>
  <c r="K190" i="56" s="1"/>
  <c r="J235" i="25" s="1"/>
  <c r="BZ186" i="46"/>
  <c r="K186" i="56" s="1"/>
  <c r="J231" i="25" s="1"/>
  <c r="BX171" i="46"/>
  <c r="I171" i="56" s="1"/>
  <c r="H216" i="25" s="1"/>
  <c r="BX168" i="46"/>
  <c r="BX175"/>
  <c r="I175" i="56" s="1"/>
  <c r="H220" i="25" s="1"/>
  <c r="BX173" i="46"/>
  <c r="I173" i="56" s="1"/>
  <c r="H218" i="25" s="1"/>
  <c r="BX179" i="46"/>
  <c r="I179" i="56" s="1"/>
  <c r="H224" i="25" s="1"/>
  <c r="BX177" i="46"/>
  <c r="I177" i="56" s="1"/>
  <c r="H222" i="25" s="1"/>
  <c r="BX185" i="46"/>
  <c r="I185" i="56" s="1"/>
  <c r="H230" i="25" s="1"/>
  <c r="BX183" i="46"/>
  <c r="I183" i="56" s="1"/>
  <c r="H228" i="25" s="1"/>
  <c r="BX189" i="46"/>
  <c r="I189" i="56" s="1"/>
  <c r="H234" i="25" s="1"/>
  <c r="BX187" i="46"/>
  <c r="I187" i="56" s="1"/>
  <c r="H232" i="25" s="1"/>
  <c r="BX205" i="46"/>
  <c r="I205" i="56" s="1"/>
  <c r="H240" i="25" s="1"/>
  <c r="BX203" i="46"/>
  <c r="I203" i="56" s="1"/>
  <c r="H238" i="25" s="1"/>
  <c r="AF589" i="64"/>
  <c r="AH19" i="46"/>
  <c r="BX197"/>
  <c r="I197" i="56" s="1"/>
  <c r="BX167" i="46"/>
  <c r="I167" i="56" s="1"/>
  <c r="H212" i="25" s="1"/>
  <c r="BX144" i="46"/>
  <c r="BX172"/>
  <c r="I172" i="56" s="1"/>
  <c r="H217" i="25" s="1"/>
  <c r="BX170" i="46"/>
  <c r="I170" i="56" s="1"/>
  <c r="H215" i="25" s="1"/>
  <c r="BX176" i="46"/>
  <c r="I176" i="56" s="1"/>
  <c r="H221" i="25" s="1"/>
  <c r="BX174" i="46"/>
  <c r="I174" i="56" s="1"/>
  <c r="H219" i="25" s="1"/>
  <c r="BX180" i="46"/>
  <c r="I180" i="56" s="1"/>
  <c r="H225" i="25" s="1"/>
  <c r="BX178" i="46"/>
  <c r="I178" i="56" s="1"/>
  <c r="H223" i="25" s="1"/>
  <c r="BX184" i="46"/>
  <c r="I184" i="56" s="1"/>
  <c r="H229" i="25" s="1"/>
  <c r="BX182" i="46"/>
  <c r="I182" i="56" s="1"/>
  <c r="H227" i="25" s="1"/>
  <c r="BX188" i="46"/>
  <c r="I188" i="56" s="1"/>
  <c r="H233" i="25" s="1"/>
  <c r="BX186" i="46"/>
  <c r="I186" i="56" s="1"/>
  <c r="H231" i="25" s="1"/>
  <c r="BX202" i="46"/>
  <c r="I202" i="56" s="1"/>
  <c r="H237" i="25" s="1"/>
  <c r="BX190" i="46"/>
  <c r="I190" i="56" s="1"/>
  <c r="H235" i="25" s="1"/>
  <c r="BX196" i="46"/>
  <c r="I196" i="56" s="1"/>
  <c r="BX204" i="46"/>
  <c r="I204" i="56" s="1"/>
  <c r="H239" i="25" s="1"/>
  <c r="BX166" i="46"/>
  <c r="I166" i="56" s="1"/>
  <c r="BX198" i="46"/>
  <c r="I198" i="56" s="1"/>
  <c r="C36" i="70"/>
  <c r="C47" i="69"/>
  <c r="C42" i="65"/>
  <c r="C36" i="47"/>
  <c r="C21" i="74"/>
  <c r="C18" i="71"/>
  <c r="C19" i="70"/>
  <c r="C93" i="74"/>
  <c r="C84" i="71"/>
  <c r="C75" i="69"/>
  <c r="C85" i="70"/>
  <c r="P117" i="36"/>
  <c r="K117"/>
  <c r="T117"/>
  <c r="C17" i="65"/>
  <c r="U117" i="36"/>
  <c r="C87" i="75"/>
  <c r="N117" i="36"/>
  <c r="Q117"/>
  <c r="CC185" i="46"/>
  <c r="N185" i="56" s="1"/>
  <c r="M230" i="25" s="1"/>
  <c r="CC187" i="46"/>
  <c r="N187" i="56" s="1"/>
  <c r="M232" i="25" s="1"/>
  <c r="CC179" i="46"/>
  <c r="N179" i="56" s="1"/>
  <c r="M224" i="25" s="1"/>
  <c r="CC183" i="46"/>
  <c r="N183" i="56" s="1"/>
  <c r="M228" i="25" s="1"/>
  <c r="CC205" i="46"/>
  <c r="N205" i="56" s="1"/>
  <c r="M240" i="25" s="1"/>
  <c r="CC197" i="46"/>
  <c r="N197" i="56" s="1"/>
  <c r="AK589" i="64"/>
  <c r="CC203" i="46"/>
  <c r="N203" i="56" s="1"/>
  <c r="M238" i="25" s="1"/>
  <c r="CC167" i="46"/>
  <c r="N167" i="56" s="1"/>
  <c r="M212" i="25" s="1"/>
  <c r="AM19" i="46"/>
  <c r="CC176"/>
  <c r="N176" i="56" s="1"/>
  <c r="M221" i="25" s="1"/>
  <c r="CC172" i="46"/>
  <c r="N172" i="56" s="1"/>
  <c r="M217" i="25" s="1"/>
  <c r="CC174" i="46"/>
  <c r="N174" i="56" s="1"/>
  <c r="M219" i="25" s="1"/>
  <c r="CC186" i="46"/>
  <c r="N186" i="56" s="1"/>
  <c r="M231" i="25" s="1"/>
  <c r="CC180" i="46"/>
  <c r="N180" i="56" s="1"/>
  <c r="M225" i="25" s="1"/>
  <c r="CC182" i="46"/>
  <c r="N182" i="56" s="1"/>
  <c r="M227" i="25" s="1"/>
  <c r="CC202" i="46"/>
  <c r="N202" i="56" s="1"/>
  <c r="M237" i="25" s="1"/>
  <c r="CC204" i="46"/>
  <c r="N204" i="56" s="1"/>
  <c r="M239" i="25" s="1"/>
  <c r="CC188" i="46"/>
  <c r="N188" i="56" s="1"/>
  <c r="M233" i="25" s="1"/>
  <c r="CC190" i="46"/>
  <c r="N190" i="56" s="1"/>
  <c r="M235" i="25" s="1"/>
  <c r="CC189" i="46"/>
  <c r="N189" i="56" s="1"/>
  <c r="M234" i="25" s="1"/>
  <c r="CC170" i="46"/>
  <c r="N170" i="56" s="1"/>
  <c r="M215" i="25" s="1"/>
  <c r="CC144" i="46"/>
  <c r="CC178"/>
  <c r="N178" i="56" s="1"/>
  <c r="M223" i="25" s="1"/>
  <c r="CC184" i="46"/>
  <c r="N184" i="56" s="1"/>
  <c r="M229" i="25" s="1"/>
  <c r="CC166" i="46"/>
  <c r="N166" i="56" s="1"/>
  <c r="CC168" i="46"/>
  <c r="CC196"/>
  <c r="N196" i="56" s="1"/>
  <c r="CC198" i="46"/>
  <c r="N198" i="56" s="1"/>
  <c r="CC175" i="46"/>
  <c r="N175" i="56" s="1"/>
  <c r="M220" i="25" s="1"/>
  <c r="CC177" i="46"/>
  <c r="N177" i="56" s="1"/>
  <c r="M222" i="25" s="1"/>
  <c r="CC171" i="46"/>
  <c r="N171" i="56" s="1"/>
  <c r="M216" i="25" s="1"/>
  <c r="CC173" i="46"/>
  <c r="N173" i="56" s="1"/>
  <c r="M218" i="25" s="1"/>
  <c r="BT171" i="46"/>
  <c r="BT188"/>
  <c r="BT185"/>
  <c r="BT197"/>
  <c r="BT204"/>
  <c r="BT168"/>
  <c r="BT170"/>
  <c r="BT173"/>
  <c r="BT186"/>
  <c r="BT190"/>
  <c r="BT205"/>
  <c r="BT167"/>
  <c r="AD19"/>
  <c r="BT184"/>
  <c r="BT172"/>
  <c r="BT166"/>
  <c r="BT180"/>
  <c r="BT175"/>
  <c r="BT179"/>
  <c r="BT144"/>
  <c r="BT189"/>
  <c r="BT174"/>
  <c r="BT198"/>
  <c r="BT182"/>
  <c r="BT178"/>
  <c r="BT196"/>
  <c r="BT177"/>
  <c r="AB589" i="64"/>
  <c r="BT183" i="46"/>
  <c r="BT176"/>
  <c r="BT187"/>
  <c r="BT203"/>
  <c r="BT202"/>
  <c r="C40" i="73"/>
  <c r="C42" i="75"/>
  <c r="C44" i="74"/>
  <c r="CB180" i="46"/>
  <c r="M180" i="56" s="1"/>
  <c r="L225" i="25" s="1"/>
  <c r="CB175" i="46"/>
  <c r="M175" i="56" s="1"/>
  <c r="L220" i="25" s="1"/>
  <c r="CB184" i="46"/>
  <c r="M184" i="56" s="1"/>
  <c r="L229" i="25" s="1"/>
  <c r="CB178" i="46"/>
  <c r="M178" i="56" s="1"/>
  <c r="L223" i="25" s="1"/>
  <c r="AJ589" i="64"/>
  <c r="CB203" i="46"/>
  <c r="M203" i="56" s="1"/>
  <c r="L238" i="25" s="1"/>
  <c r="CB190" i="46"/>
  <c r="M190" i="56" s="1"/>
  <c r="L235" i="25" s="1"/>
  <c r="CB168" i="46"/>
  <c r="CB171"/>
  <c r="M171" i="56" s="1"/>
  <c r="L216" i="25" s="1"/>
  <c r="CB173" i="46"/>
  <c r="M173" i="56" s="1"/>
  <c r="L218" i="25" s="1"/>
  <c r="CB144" i="46"/>
  <c r="CB172"/>
  <c r="M172" i="56" s="1"/>
  <c r="L217" i="25" s="1"/>
  <c r="AL19" i="46"/>
  <c r="CB204"/>
  <c r="M204" i="56" s="1"/>
  <c r="L239" i="25" s="1"/>
  <c r="CB166" i="46"/>
  <c r="M166" i="56" s="1"/>
  <c r="CB185" i="46"/>
  <c r="M185" i="56" s="1"/>
  <c r="L230" i="25" s="1"/>
  <c r="CB187" i="46"/>
  <c r="M187" i="56" s="1"/>
  <c r="L232" i="25" s="1"/>
  <c r="CB189" i="46"/>
  <c r="M189" i="56" s="1"/>
  <c r="L234" i="25" s="1"/>
  <c r="CB174" i="46"/>
  <c r="M174" i="56" s="1"/>
  <c r="L219" i="25" s="1"/>
  <c r="CB170" i="46"/>
  <c r="M170" i="56" s="1"/>
  <c r="L215" i="25" s="1"/>
  <c r="CB205" i="46"/>
  <c r="M205" i="56" s="1"/>
  <c r="L240" i="25" s="1"/>
  <c r="CB182" i="46"/>
  <c r="M182" i="56" s="1"/>
  <c r="L227" i="25" s="1"/>
  <c r="CB176" i="46"/>
  <c r="M176" i="56" s="1"/>
  <c r="L221" i="25" s="1"/>
  <c r="CB179" i="46"/>
  <c r="M179" i="56" s="1"/>
  <c r="L224" i="25" s="1"/>
  <c r="CB202" i="46"/>
  <c r="M202" i="56" s="1"/>
  <c r="L237" i="25" s="1"/>
  <c r="CB177" i="46"/>
  <c r="M177" i="56" s="1"/>
  <c r="L222" i="25" s="1"/>
  <c r="CB197" i="46"/>
  <c r="M197" i="56" s="1"/>
  <c r="CB198" i="46"/>
  <c r="M198" i="56" s="1"/>
  <c r="CB186" i="46"/>
  <c r="M186" i="56" s="1"/>
  <c r="L231" i="25" s="1"/>
  <c r="CB188" i="46"/>
  <c r="M188" i="56" s="1"/>
  <c r="L233" i="25" s="1"/>
  <c r="CB196" i="46"/>
  <c r="M196" i="56" s="1"/>
  <c r="CB167" i="46"/>
  <c r="M167" i="56" s="1"/>
  <c r="L212" i="25" s="1"/>
  <c r="CB183" i="46"/>
  <c r="M183" i="56" s="1"/>
  <c r="L228" i="25" s="1"/>
  <c r="CL188" i="46"/>
  <c r="W188" i="56" s="1"/>
  <c r="V233" i="25" s="1"/>
  <c r="CL144" i="46"/>
  <c r="CL174"/>
  <c r="W174" i="56" s="1"/>
  <c r="V219" i="25" s="1"/>
  <c r="CL197" i="46"/>
  <c r="W197" i="56" s="1"/>
  <c r="CL172" i="46"/>
  <c r="W172" i="56" s="1"/>
  <c r="V217" i="25" s="1"/>
  <c r="CL182" i="46"/>
  <c r="W182" i="56" s="1"/>
  <c r="V227" i="25" s="1"/>
  <c r="CL190" i="46"/>
  <c r="W190" i="56" s="1"/>
  <c r="V235" i="25" s="1"/>
  <c r="CL177" i="46"/>
  <c r="W177" i="56" s="1"/>
  <c r="V222" i="25" s="1"/>
  <c r="CL187" i="46"/>
  <c r="W187" i="56" s="1"/>
  <c r="V232" i="25" s="1"/>
  <c r="CL198" i="46"/>
  <c r="W198" i="56" s="1"/>
  <c r="AV19" i="46"/>
  <c r="CL173"/>
  <c r="W173" i="56" s="1"/>
  <c r="V218" i="25" s="1"/>
  <c r="CL168" i="46"/>
  <c r="CL204"/>
  <c r="W204" i="56" s="1"/>
  <c r="V239" i="25" s="1"/>
  <c r="CL183" i="46"/>
  <c r="W183" i="56" s="1"/>
  <c r="V228" i="25" s="1"/>
  <c r="CL203" i="46"/>
  <c r="W203" i="56" s="1"/>
  <c r="V238" i="25" s="1"/>
  <c r="CL178" i="46"/>
  <c r="W178" i="56" s="1"/>
  <c r="V223" i="25" s="1"/>
  <c r="CL186" i="46"/>
  <c r="W186" i="56" s="1"/>
  <c r="V231" i="25" s="1"/>
  <c r="CL167" i="46"/>
  <c r="W167" i="56" s="1"/>
  <c r="V212" i="25" s="1"/>
  <c r="CL176" i="46"/>
  <c r="W176" i="56" s="1"/>
  <c r="V221" i="25" s="1"/>
  <c r="CL205" i="46"/>
  <c r="W205" i="56" s="1"/>
  <c r="V240" i="25" s="1"/>
  <c r="CL170" i="46"/>
  <c r="W170" i="56" s="1"/>
  <c r="V215" i="25" s="1"/>
  <c r="CL184" i="46"/>
  <c r="W184" i="56" s="1"/>
  <c r="V229" i="25" s="1"/>
  <c r="CL202" i="46"/>
  <c r="W202" i="56" s="1"/>
  <c r="V237" i="25" s="1"/>
  <c r="CL175" i="46"/>
  <c r="W175" i="56" s="1"/>
  <c r="V220" i="25" s="1"/>
  <c r="CL185" i="46"/>
  <c r="W185" i="56" s="1"/>
  <c r="V230" i="25" s="1"/>
  <c r="AT589" i="64"/>
  <c r="CL171" i="46"/>
  <c r="W171" i="56" s="1"/>
  <c r="V216" i="25" s="1"/>
  <c r="CL196" i="46"/>
  <c r="W196" i="56" s="1"/>
  <c r="CL166" i="46"/>
  <c r="W166" i="56" s="1"/>
  <c r="CL179" i="46"/>
  <c r="W179" i="56" s="1"/>
  <c r="V224" i="25" s="1"/>
  <c r="CL189" i="46"/>
  <c r="W189" i="56" s="1"/>
  <c r="V234" i="25" s="1"/>
  <c r="CL180" i="46"/>
  <c r="W180" i="56" s="1"/>
  <c r="V225" i="25" s="1"/>
  <c r="CH197" i="46"/>
  <c r="S197" i="56" s="1"/>
  <c r="CH198" i="46"/>
  <c r="S198" i="56" s="1"/>
  <c r="AP589" i="64"/>
  <c r="CH168" i="46"/>
  <c r="CH173"/>
  <c r="S173" i="56" s="1"/>
  <c r="R218" i="25" s="1"/>
  <c r="CH177" i="46"/>
  <c r="S177" i="56" s="1"/>
  <c r="R222" i="25" s="1"/>
  <c r="CH183" i="46"/>
  <c r="S183" i="56" s="1"/>
  <c r="R228" i="25" s="1"/>
  <c r="CH187" i="46"/>
  <c r="S187" i="56" s="1"/>
  <c r="R232" i="25" s="1"/>
  <c r="CH203" i="46"/>
  <c r="S203" i="56" s="1"/>
  <c r="R238" i="25" s="1"/>
  <c r="CH196" i="46"/>
  <c r="S196" i="56" s="1"/>
  <c r="AR19" i="46"/>
  <c r="CH166"/>
  <c r="S166" i="56" s="1"/>
  <c r="CH171" i="46"/>
  <c r="S171" i="56" s="1"/>
  <c r="R216" i="25" s="1"/>
  <c r="CH175" i="46"/>
  <c r="S175" i="56" s="1"/>
  <c r="R220" i="25" s="1"/>
  <c r="CH179" i="46"/>
  <c r="S179" i="56" s="1"/>
  <c r="R224" i="25" s="1"/>
  <c r="CH185" i="46"/>
  <c r="S185" i="56" s="1"/>
  <c r="R230" i="25" s="1"/>
  <c r="CH189" i="46"/>
  <c r="S189" i="56" s="1"/>
  <c r="R234" i="25" s="1"/>
  <c r="CH205" i="46"/>
  <c r="S205" i="56" s="1"/>
  <c r="R240" i="25" s="1"/>
  <c r="CH204" i="46"/>
  <c r="S204" i="56" s="1"/>
  <c r="R239" i="25" s="1"/>
  <c r="CH190" i="46"/>
  <c r="S190" i="56" s="1"/>
  <c r="R235" i="25" s="1"/>
  <c r="CH186" i="46"/>
  <c r="S186" i="56" s="1"/>
  <c r="R231" i="25" s="1"/>
  <c r="CH182" i="46"/>
  <c r="S182" i="56" s="1"/>
  <c r="R227" i="25" s="1"/>
  <c r="CH178" i="46"/>
  <c r="S178" i="56" s="1"/>
  <c r="R223" i="25" s="1"/>
  <c r="CH174" i="46"/>
  <c r="S174" i="56" s="1"/>
  <c r="R219" i="25" s="1"/>
  <c r="CH170" i="46"/>
  <c r="S170" i="56" s="1"/>
  <c r="R215" i="25" s="1"/>
  <c r="CH144" i="46"/>
  <c r="CH202"/>
  <c r="S202" i="56" s="1"/>
  <c r="R237" i="25" s="1"/>
  <c r="CH188" i="46"/>
  <c r="S188" i="56" s="1"/>
  <c r="R233" i="25" s="1"/>
  <c r="CH184" i="46"/>
  <c r="S184" i="56" s="1"/>
  <c r="R229" i="25" s="1"/>
  <c r="CH180" i="46"/>
  <c r="S180" i="56" s="1"/>
  <c r="R225" i="25" s="1"/>
  <c r="CH176" i="46"/>
  <c r="S176" i="56" s="1"/>
  <c r="R221" i="25" s="1"/>
  <c r="CH172" i="46"/>
  <c r="S172" i="56" s="1"/>
  <c r="R217" i="25" s="1"/>
  <c r="CH167" i="46"/>
  <c r="S167" i="56" s="1"/>
  <c r="R212" i="25" s="1"/>
  <c r="I224" i="44"/>
  <c r="L123"/>
  <c r="J224" s="1"/>
  <c r="C301" i="25"/>
  <c r="CI174" i="46"/>
  <c r="T174" i="56" s="1"/>
  <c r="S219" i="25" s="1"/>
  <c r="CI176" i="46"/>
  <c r="T176" i="56" s="1"/>
  <c r="S221" i="25" s="1"/>
  <c r="CI178" i="46"/>
  <c r="T178" i="56" s="1"/>
  <c r="S223" i="25" s="1"/>
  <c r="CI180" i="46"/>
  <c r="T180" i="56" s="1"/>
  <c r="S225" i="25" s="1"/>
  <c r="CI182" i="46"/>
  <c r="T182" i="56" s="1"/>
  <c r="S227" i="25" s="1"/>
  <c r="CI184" i="46"/>
  <c r="T184" i="56" s="1"/>
  <c r="S229" i="25" s="1"/>
  <c r="CI186" i="46"/>
  <c r="T186" i="56" s="1"/>
  <c r="S231" i="25" s="1"/>
  <c r="CI188" i="46"/>
  <c r="T188" i="56" s="1"/>
  <c r="S233" i="25" s="1"/>
  <c r="CI190" i="46"/>
  <c r="T190" i="56" s="1"/>
  <c r="S235" i="25" s="1"/>
  <c r="CI202" i="46"/>
  <c r="T202" i="56" s="1"/>
  <c r="S237" i="25" s="1"/>
  <c r="CI204" i="46"/>
  <c r="T204" i="56" s="1"/>
  <c r="S239" i="25" s="1"/>
  <c r="CI196" i="46"/>
  <c r="T196" i="56" s="1"/>
  <c r="CI198" i="46"/>
  <c r="T198" i="56" s="1"/>
  <c r="CI166" i="46"/>
  <c r="T166" i="56" s="1"/>
  <c r="CI168" i="46"/>
  <c r="CI171"/>
  <c r="T171" i="56" s="1"/>
  <c r="S216" i="25" s="1"/>
  <c r="CI173" i="46"/>
  <c r="T173" i="56" s="1"/>
  <c r="S218" i="25" s="1"/>
  <c r="CI175" i="46"/>
  <c r="T175" i="56" s="1"/>
  <c r="S220" i="25" s="1"/>
  <c r="CI177" i="46"/>
  <c r="T177" i="56" s="1"/>
  <c r="S222" i="25" s="1"/>
  <c r="CI179" i="46"/>
  <c r="T179" i="56" s="1"/>
  <c r="S224" i="25" s="1"/>
  <c r="CI183" i="46"/>
  <c r="T183" i="56" s="1"/>
  <c r="S228" i="25" s="1"/>
  <c r="CI185" i="46"/>
  <c r="T185" i="56" s="1"/>
  <c r="S230" i="25" s="1"/>
  <c r="CI187" i="46"/>
  <c r="T187" i="56" s="1"/>
  <c r="S232" i="25" s="1"/>
  <c r="CI189" i="46"/>
  <c r="T189" i="56" s="1"/>
  <c r="S234" i="25" s="1"/>
  <c r="CI203" i="46"/>
  <c r="T203" i="56" s="1"/>
  <c r="S238" i="25" s="1"/>
  <c r="CI205" i="46"/>
  <c r="T205" i="56" s="1"/>
  <c r="S240" i="25" s="1"/>
  <c r="CI197" i="46"/>
  <c r="T197" i="56" s="1"/>
  <c r="AS19" i="46"/>
  <c r="AQ589" i="64"/>
  <c r="CI144" i="46"/>
  <c r="CI167"/>
  <c r="T167" i="56" s="1"/>
  <c r="S212" i="25" s="1"/>
  <c r="CI170" i="46"/>
  <c r="T170" i="56" s="1"/>
  <c r="S215" i="25" s="1"/>
  <c r="CI172" i="46"/>
  <c r="T172" i="56" s="1"/>
  <c r="S217" i="25" s="1"/>
  <c r="C91" i="75"/>
  <c r="D21"/>
  <c r="C21" s="1"/>
  <c r="C23" i="69"/>
  <c r="C56" i="65"/>
  <c r="O117" i="36"/>
  <c r="I117"/>
  <c r="BZ188" i="46" l="1"/>
  <c r="K188" i="56" s="1"/>
  <c r="J233" i="25" s="1"/>
  <c r="BZ173" i="46"/>
  <c r="K173" i="56" s="1"/>
  <c r="J218" i="25" s="1"/>
  <c r="BZ185" i="46"/>
  <c r="K185" i="56" s="1"/>
  <c r="J230" i="25" s="1"/>
  <c r="BZ189" i="46"/>
  <c r="K189" i="56" s="1"/>
  <c r="J234" i="25" s="1"/>
  <c r="BZ203" i="46"/>
  <c r="K203" i="56" s="1"/>
  <c r="J238" i="25" s="1"/>
  <c r="BZ205" i="46"/>
  <c r="K205" i="56" s="1"/>
  <c r="J240" i="25" s="1"/>
  <c r="BZ166" i="46"/>
  <c r="K166" i="56" s="1"/>
  <c r="BZ167" i="46"/>
  <c r="K167" i="56" s="1"/>
  <c r="J212" i="25" s="1"/>
  <c r="BZ176" i="46"/>
  <c r="K176" i="56" s="1"/>
  <c r="J221" i="25" s="1"/>
  <c r="BZ184" i="46"/>
  <c r="K184" i="56" s="1"/>
  <c r="J229" i="25" s="1"/>
  <c r="BZ171" i="46"/>
  <c r="K171" i="56" s="1"/>
  <c r="J216" i="25" s="1"/>
  <c r="BZ179" i="46"/>
  <c r="K179" i="56" s="1"/>
  <c r="J224" i="25" s="1"/>
  <c r="BZ197" i="46"/>
  <c r="K197" i="56" s="1"/>
  <c r="AJ19" i="46"/>
  <c r="BZ170"/>
  <c r="K170" i="56" s="1"/>
  <c r="J215" i="25" s="1"/>
  <c r="CM173" i="46"/>
  <c r="X173" i="56" s="1"/>
  <c r="W218" i="25" s="1"/>
  <c r="CM168" i="46"/>
  <c r="CM198"/>
  <c r="X198" i="56" s="1"/>
  <c r="CM204" i="46"/>
  <c r="X204" i="56" s="1"/>
  <c r="W239" i="25" s="1"/>
  <c r="CM176" i="46"/>
  <c r="X176" i="56" s="1"/>
  <c r="W221" i="25" s="1"/>
  <c r="CM172" i="46"/>
  <c r="X172" i="56" s="1"/>
  <c r="W217" i="25" s="1"/>
  <c r="CM167" i="46"/>
  <c r="X167" i="56" s="1"/>
  <c r="W212" i="25" s="1"/>
  <c r="AW19" i="46"/>
  <c r="CM197"/>
  <c r="X197" i="56" s="1"/>
  <c r="CM203" i="46"/>
  <c r="X203" i="56" s="1"/>
  <c r="W238" i="25" s="1"/>
  <c r="CM187" i="46"/>
  <c r="X187" i="56" s="1"/>
  <c r="W232" i="25" s="1"/>
  <c r="CM183" i="46"/>
  <c r="X183" i="56" s="1"/>
  <c r="W228" i="25" s="1"/>
  <c r="CM202" i="46"/>
  <c r="X202" i="56" s="1"/>
  <c r="W237" i="25" s="1"/>
  <c r="CM188" i="46"/>
  <c r="X188" i="56" s="1"/>
  <c r="W233" i="25" s="1"/>
  <c r="CM184" i="46"/>
  <c r="X184" i="56" s="1"/>
  <c r="W229" i="25" s="1"/>
  <c r="CM180" i="46"/>
  <c r="X180" i="56" s="1"/>
  <c r="W225" i="25" s="1"/>
  <c r="CG246" i="46"/>
  <c r="T144" i="56"/>
  <c r="S143" i="47"/>
  <c r="AQ233" i="46"/>
  <c r="AN27" i="25"/>
  <c r="AN94" s="1"/>
  <c r="S96" s="1"/>
  <c r="T19" i="56"/>
  <c r="S211" i="25"/>
  <c r="AM27"/>
  <c r="AM94" s="1"/>
  <c r="R96" s="1"/>
  <c r="R143" i="47"/>
  <c r="AP233" i="46"/>
  <c r="S19" i="56"/>
  <c r="AP18" i="64"/>
  <c r="AP58" s="1"/>
  <c r="AP301"/>
  <c r="AP341" s="1"/>
  <c r="AP366" s="1"/>
  <c r="AP228"/>
  <c r="AP268" s="1"/>
  <c r="AP292" s="1"/>
  <c r="AR82" i="46" s="1"/>
  <c r="AP447" i="64"/>
  <c r="AP487" s="1"/>
  <c r="AP511" s="1"/>
  <c r="AR194" i="46" s="1"/>
  <c r="AP520" i="64"/>
  <c r="AP560" s="1"/>
  <c r="AP584" s="1"/>
  <c r="AR195" i="46" s="1"/>
  <c r="AP158" i="64"/>
  <c r="AP198" s="1"/>
  <c r="AP222" s="1"/>
  <c r="AP374"/>
  <c r="AP414" s="1"/>
  <c r="AP438" s="1"/>
  <c r="AR193" i="46" s="1"/>
  <c r="AP88" i="64"/>
  <c r="AP128" s="1"/>
  <c r="V211" i="25"/>
  <c r="CJ246" i="46"/>
  <c r="W144" i="56"/>
  <c r="L211" i="25"/>
  <c r="AG27"/>
  <c r="AG94" s="1"/>
  <c r="L96" s="1"/>
  <c r="L143" i="47"/>
  <c r="AJ233" i="46"/>
  <c r="M19" i="56"/>
  <c r="BZ246" i="46"/>
  <c r="M144" i="56"/>
  <c r="AJ301" i="64"/>
  <c r="AJ341" s="1"/>
  <c r="AJ366" s="1"/>
  <c r="AJ228"/>
  <c r="AJ268" s="1"/>
  <c r="AJ292" s="1"/>
  <c r="AL82" i="46" s="1"/>
  <c r="AJ158" i="64"/>
  <c r="AJ198" s="1"/>
  <c r="AJ222" s="1"/>
  <c r="AJ447"/>
  <c r="AJ487" s="1"/>
  <c r="AJ511" s="1"/>
  <c r="AL194" i="46" s="1"/>
  <c r="AJ520" i="64"/>
  <c r="AJ560" s="1"/>
  <c r="AJ584" s="1"/>
  <c r="AL195" i="46" s="1"/>
  <c r="AJ18" i="64"/>
  <c r="AJ58" s="1"/>
  <c r="AJ374"/>
  <c r="AJ414" s="1"/>
  <c r="AJ438" s="1"/>
  <c r="AL193" i="46" s="1"/>
  <c r="AJ88" i="64"/>
  <c r="AJ128" s="1"/>
  <c r="E202" i="56"/>
  <c r="E187"/>
  <c r="E183"/>
  <c r="E177"/>
  <c r="E178"/>
  <c r="E198"/>
  <c r="E189"/>
  <c r="E179"/>
  <c r="E180"/>
  <c r="E172"/>
  <c r="Y27" i="25"/>
  <c r="D143" i="47"/>
  <c r="AB233" i="46"/>
  <c r="E19" i="56"/>
  <c r="E205"/>
  <c r="E186"/>
  <c r="E170"/>
  <c r="E204"/>
  <c r="E185"/>
  <c r="E171"/>
  <c r="M211" i="25"/>
  <c r="M143" i="47"/>
  <c r="AH27" i="25"/>
  <c r="AH94" s="1"/>
  <c r="M96" s="1"/>
  <c r="AK233" i="46"/>
  <c r="N19" i="56"/>
  <c r="CG187" i="46"/>
  <c r="R187" i="56" s="1"/>
  <c r="Q232" i="25" s="1"/>
  <c r="CG189" i="46"/>
  <c r="R189" i="56" s="1"/>
  <c r="Q234" i="25" s="1"/>
  <c r="CG203" i="46"/>
  <c r="R203" i="56" s="1"/>
  <c r="Q238" i="25" s="1"/>
  <c r="CG205" i="46"/>
  <c r="R205" i="56" s="1"/>
  <c r="Q240" i="25" s="1"/>
  <c r="CG197" i="46"/>
  <c r="R197" i="56" s="1"/>
  <c r="AQ19" i="46"/>
  <c r="AO589" i="64"/>
  <c r="CG144" i="46"/>
  <c r="CG167"/>
  <c r="R167" i="56" s="1"/>
  <c r="Q212" i="25" s="1"/>
  <c r="CG170" i="46"/>
  <c r="R170" i="56" s="1"/>
  <c r="Q215" i="25" s="1"/>
  <c r="CG172" i="46"/>
  <c r="R172" i="56" s="1"/>
  <c r="Q217" i="25" s="1"/>
  <c r="CG174" i="46"/>
  <c r="R174" i="56" s="1"/>
  <c r="Q219" i="25" s="1"/>
  <c r="CG176" i="46"/>
  <c r="R176" i="56" s="1"/>
  <c r="Q221" i="25" s="1"/>
  <c r="CG178" i="46"/>
  <c r="R178" i="56" s="1"/>
  <c r="Q223" i="25" s="1"/>
  <c r="CG180" i="46"/>
  <c r="R180" i="56" s="1"/>
  <c r="Q225" i="25" s="1"/>
  <c r="CG182" i="46"/>
  <c r="R182" i="56" s="1"/>
  <c r="Q227" i="25" s="1"/>
  <c r="CG184" i="46"/>
  <c r="R184" i="56" s="1"/>
  <c r="Q229" i="25" s="1"/>
  <c r="CG186" i="46"/>
  <c r="R186" i="56" s="1"/>
  <c r="Q231" i="25" s="1"/>
  <c r="CG188" i="46"/>
  <c r="R188" i="56" s="1"/>
  <c r="Q233" i="25" s="1"/>
  <c r="CG190" i="46"/>
  <c r="R190" i="56" s="1"/>
  <c r="Q235" i="25" s="1"/>
  <c r="CG202" i="46"/>
  <c r="R202" i="56" s="1"/>
  <c r="Q237" i="25" s="1"/>
  <c r="CG204" i="46"/>
  <c r="R204" i="56" s="1"/>
  <c r="Q239" i="25" s="1"/>
  <c r="CG196" i="46"/>
  <c r="R196" i="56" s="1"/>
  <c r="CG198" i="46"/>
  <c r="R198" i="56" s="1"/>
  <c r="CG166" i="46"/>
  <c r="R166" i="56" s="1"/>
  <c r="CG168" i="46"/>
  <c r="CG171"/>
  <c r="R171" i="56" s="1"/>
  <c r="Q216" i="25" s="1"/>
  <c r="CG173" i="46"/>
  <c r="R173" i="56" s="1"/>
  <c r="Q218" i="25" s="1"/>
  <c r="CG175" i="46"/>
  <c r="R175" i="56" s="1"/>
  <c r="Q220" i="25" s="1"/>
  <c r="CG177" i="46"/>
  <c r="R177" i="56" s="1"/>
  <c r="Q222" i="25" s="1"/>
  <c r="CG179" i="46"/>
  <c r="R179" i="56" s="1"/>
  <c r="Q224" i="25" s="1"/>
  <c r="CG183" i="46"/>
  <c r="R183" i="56" s="1"/>
  <c r="Q228" i="25" s="1"/>
  <c r="CG185" i="46"/>
  <c r="R185" i="56" s="1"/>
  <c r="Q230" i="25" s="1"/>
  <c r="CJ186" i="46"/>
  <c r="U186" i="56" s="1"/>
  <c r="T231" i="25" s="1"/>
  <c r="CJ197" i="46"/>
  <c r="U197" i="56" s="1"/>
  <c r="CJ203" i="46"/>
  <c r="U203" i="56" s="1"/>
  <c r="T238" i="25" s="1"/>
  <c r="CJ178" i="46"/>
  <c r="U178" i="56" s="1"/>
  <c r="T223" i="25" s="1"/>
  <c r="CJ190" i="46"/>
  <c r="U190" i="56" s="1"/>
  <c r="T235" i="25" s="1"/>
  <c r="CJ180" i="46"/>
  <c r="U180" i="56" s="1"/>
  <c r="T225" i="25" s="1"/>
  <c r="CJ176" i="46"/>
  <c r="U176" i="56" s="1"/>
  <c r="T221" i="25" s="1"/>
  <c r="CJ204" i="46"/>
  <c r="U204" i="56" s="1"/>
  <c r="T239" i="25" s="1"/>
  <c r="CJ168" i="46"/>
  <c r="CJ170"/>
  <c r="U170" i="56" s="1"/>
  <c r="T215" i="25" s="1"/>
  <c r="AT19" i="46"/>
  <c r="CJ185"/>
  <c r="U185" i="56" s="1"/>
  <c r="T230" i="25" s="1"/>
  <c r="CJ144" i="46"/>
  <c r="CJ184"/>
  <c r="U184" i="56" s="1"/>
  <c r="T229" i="25" s="1"/>
  <c r="CJ188" i="46"/>
  <c r="U188" i="56" s="1"/>
  <c r="T233" i="25" s="1"/>
  <c r="CJ182" i="46"/>
  <c r="U182" i="56" s="1"/>
  <c r="T227" i="25" s="1"/>
  <c r="CJ166" i="46"/>
  <c r="U166" i="56" s="1"/>
  <c r="CJ172" i="46"/>
  <c r="U172" i="56" s="1"/>
  <c r="T217" i="25" s="1"/>
  <c r="CJ167" i="46"/>
  <c r="U167" i="56" s="1"/>
  <c r="T212" i="25" s="1"/>
  <c r="CJ179" i="46"/>
  <c r="U179" i="56" s="1"/>
  <c r="T224" i="25" s="1"/>
  <c r="CJ171" i="46"/>
  <c r="U171" i="56" s="1"/>
  <c r="T216" i="25" s="1"/>
  <c r="CJ187" i="46"/>
  <c r="U187" i="56" s="1"/>
  <c r="T232" i="25" s="1"/>
  <c r="CJ183" i="46"/>
  <c r="U183" i="56" s="1"/>
  <c r="T228" i="25" s="1"/>
  <c r="CJ202" i="46"/>
  <c r="U202" i="56" s="1"/>
  <c r="T237" i="25" s="1"/>
  <c r="CJ196" i="46"/>
  <c r="U196" i="56" s="1"/>
  <c r="CJ174" i="46"/>
  <c r="U174" i="56" s="1"/>
  <c r="T219" i="25" s="1"/>
  <c r="CJ205" i="46"/>
  <c r="U205" i="56" s="1"/>
  <c r="T240" i="25" s="1"/>
  <c r="CJ173" i="46"/>
  <c r="U173" i="56" s="1"/>
  <c r="T218" i="25" s="1"/>
  <c r="CJ177" i="46"/>
  <c r="U177" i="56" s="1"/>
  <c r="T222" i="25" s="1"/>
  <c r="AR589" i="64"/>
  <c r="CJ175" i="46"/>
  <c r="U175" i="56" s="1"/>
  <c r="T220" i="25" s="1"/>
  <c r="CJ189" i="46"/>
  <c r="U189" i="56" s="1"/>
  <c r="T234" i="25" s="1"/>
  <c r="CJ198" i="46"/>
  <c r="U198" i="56" s="1"/>
  <c r="CF197" i="46"/>
  <c r="Q197" i="56" s="1"/>
  <c r="CF170" i="46"/>
  <c r="Q170" i="56" s="1"/>
  <c r="P215" i="25" s="1"/>
  <c r="CF174" i="46"/>
  <c r="Q174" i="56" s="1"/>
  <c r="P219" i="25" s="1"/>
  <c r="CF168" i="46"/>
  <c r="CF173"/>
  <c r="Q173" i="56" s="1"/>
  <c r="P218" i="25" s="1"/>
  <c r="CF177" i="46"/>
  <c r="Q177" i="56" s="1"/>
  <c r="P222" i="25" s="1"/>
  <c r="CF183" i="46"/>
  <c r="Q183" i="56" s="1"/>
  <c r="P228" i="25" s="1"/>
  <c r="CF187" i="46"/>
  <c r="Q187" i="56" s="1"/>
  <c r="P232" i="25" s="1"/>
  <c r="CF203" i="46"/>
  <c r="Q203" i="56" s="1"/>
  <c r="P238" i="25" s="1"/>
  <c r="CF167" i="46"/>
  <c r="Q167" i="56" s="1"/>
  <c r="P212" i="25" s="1"/>
  <c r="CF172" i="46"/>
  <c r="Q172" i="56" s="1"/>
  <c r="P217" i="25" s="1"/>
  <c r="CF166" i="46"/>
  <c r="Q166" i="56" s="1"/>
  <c r="CF171" i="46"/>
  <c r="Q171" i="56" s="1"/>
  <c r="P216" i="25" s="1"/>
  <c r="CF175" i="46"/>
  <c r="Q175" i="56" s="1"/>
  <c r="P220" i="25" s="1"/>
  <c r="CF179" i="46"/>
  <c r="Q179" i="56" s="1"/>
  <c r="P224" i="25" s="1"/>
  <c r="CF185" i="46"/>
  <c r="Q185" i="56" s="1"/>
  <c r="P230" i="25" s="1"/>
  <c r="CF189" i="46"/>
  <c r="Q189" i="56" s="1"/>
  <c r="P234" i="25" s="1"/>
  <c r="CF205" i="46"/>
  <c r="Q205" i="56" s="1"/>
  <c r="P240" i="25" s="1"/>
  <c r="AN589" i="64"/>
  <c r="CF198" i="46"/>
  <c r="Q198" i="56" s="1"/>
  <c r="CF204" i="46"/>
  <c r="Q204" i="56" s="1"/>
  <c r="P239" i="25" s="1"/>
  <c r="CF190" i="46"/>
  <c r="Q190" i="56" s="1"/>
  <c r="P235" i="25" s="1"/>
  <c r="CF186" i="46"/>
  <c r="Q186" i="56" s="1"/>
  <c r="P231" i="25" s="1"/>
  <c r="CF182" i="46"/>
  <c r="Q182" i="56" s="1"/>
  <c r="P227" i="25" s="1"/>
  <c r="CF178" i="46"/>
  <c r="Q178" i="56" s="1"/>
  <c r="P223" i="25" s="1"/>
  <c r="CF144" i="46"/>
  <c r="AP19"/>
  <c r="CF196"/>
  <c r="Q196" i="56" s="1"/>
  <c r="CF202" i="46"/>
  <c r="Q202" i="56" s="1"/>
  <c r="P237" i="25" s="1"/>
  <c r="CF188" i="46"/>
  <c r="Q188" i="56" s="1"/>
  <c r="P233" i="25" s="1"/>
  <c r="CF184" i="46"/>
  <c r="Q184" i="56" s="1"/>
  <c r="P229" i="25" s="1"/>
  <c r="CF180" i="46"/>
  <c r="Q180" i="56" s="1"/>
  <c r="P225" i="25" s="1"/>
  <c r="CF176" i="46"/>
  <c r="Q176" i="56" s="1"/>
  <c r="P221" i="25" s="1"/>
  <c r="H211"/>
  <c r="AF233" i="46"/>
  <c r="H143" i="47"/>
  <c r="AC27" i="25"/>
  <c r="AC94" s="1"/>
  <c r="H96" s="1"/>
  <c r="I19" i="56"/>
  <c r="BV233" i="46"/>
  <c r="I168" i="56"/>
  <c r="H213" i="25" s="1"/>
  <c r="H308" s="1"/>
  <c r="BX233" i="46"/>
  <c r="K168" i="56"/>
  <c r="J213" i="25" s="1"/>
  <c r="J308" s="1"/>
  <c r="BX246" i="46"/>
  <c r="K144" i="56"/>
  <c r="AH374" i="64"/>
  <c r="AH414" s="1"/>
  <c r="AH438" s="1"/>
  <c r="AJ193" i="46" s="1"/>
  <c r="AH301" i="64"/>
  <c r="AH341" s="1"/>
  <c r="AH366" s="1"/>
  <c r="AH520"/>
  <c r="AH560" s="1"/>
  <c r="AH584" s="1"/>
  <c r="AJ195" i="46" s="1"/>
  <c r="AH88" i="64"/>
  <c r="AH128" s="1"/>
  <c r="AH447"/>
  <c r="AH487" s="1"/>
  <c r="AH511" s="1"/>
  <c r="AJ194" i="46" s="1"/>
  <c r="AH158" i="64"/>
  <c r="AH198" s="1"/>
  <c r="AH222" s="1"/>
  <c r="AH18"/>
  <c r="AH58" s="1"/>
  <c r="AH228"/>
  <c r="AH268" s="1"/>
  <c r="AH292" s="1"/>
  <c r="AJ82" i="46" s="1"/>
  <c r="W211" i="25"/>
  <c r="CK246" i="46"/>
  <c r="X144" i="56"/>
  <c r="AU18" i="64"/>
  <c r="AU58" s="1"/>
  <c r="AU520"/>
  <c r="AU560" s="1"/>
  <c r="AU584" s="1"/>
  <c r="AW195" i="46" s="1"/>
  <c r="AU228" i="64"/>
  <c r="AU268" s="1"/>
  <c r="AU292" s="1"/>
  <c r="AW82" i="46" s="1"/>
  <c r="AU374" i="64"/>
  <c r="AU414" s="1"/>
  <c r="AU438" s="1"/>
  <c r="AW193" i="46" s="1"/>
  <c r="AU88" i="64"/>
  <c r="AU128" s="1"/>
  <c r="AU301"/>
  <c r="AU341" s="1"/>
  <c r="AU366" s="1"/>
  <c r="AU447"/>
  <c r="AU487" s="1"/>
  <c r="AU511" s="1"/>
  <c r="AW194" i="46" s="1"/>
  <c r="AU158" i="64"/>
  <c r="AU198" s="1"/>
  <c r="AU222" s="1"/>
  <c r="BT246" i="46"/>
  <c r="G144" i="56"/>
  <c r="AD447" i="64"/>
  <c r="AD487" s="1"/>
  <c r="AD511" s="1"/>
  <c r="AF194" i="46" s="1"/>
  <c r="AD228" i="64"/>
  <c r="AD268" s="1"/>
  <c r="AD292" s="1"/>
  <c r="AF82" i="46" s="1"/>
  <c r="AD158" i="64"/>
  <c r="AD198" s="1"/>
  <c r="AD222" s="1"/>
  <c r="AD520"/>
  <c r="AD560" s="1"/>
  <c r="AD584" s="1"/>
  <c r="AF195" i="46" s="1"/>
  <c r="AD374" i="64"/>
  <c r="AD414" s="1"/>
  <c r="AD438" s="1"/>
  <c r="AF193" i="46" s="1"/>
  <c r="AD88" i="64"/>
  <c r="AD128" s="1"/>
  <c r="AD301"/>
  <c r="AD341" s="1"/>
  <c r="AD366" s="1"/>
  <c r="AD18"/>
  <c r="AD58" s="1"/>
  <c r="F143" i="47"/>
  <c r="AD233" i="46"/>
  <c r="AA27" i="25"/>
  <c r="AA94" s="1"/>
  <c r="F96" s="1"/>
  <c r="G19" i="56"/>
  <c r="AC18" i="64"/>
  <c r="AC58" s="1"/>
  <c r="AC88"/>
  <c r="AC128" s="1"/>
  <c r="AC228"/>
  <c r="AC268" s="1"/>
  <c r="AC292" s="1"/>
  <c r="AE82" i="46" s="1"/>
  <c r="AC374" i="64"/>
  <c r="AC414" s="1"/>
  <c r="AC438" s="1"/>
  <c r="AE193" i="46" s="1"/>
  <c r="AC520" i="64"/>
  <c r="AC560" s="1"/>
  <c r="AC584" s="1"/>
  <c r="AE195" i="46" s="1"/>
  <c r="AC447" i="64"/>
  <c r="AC487" s="1"/>
  <c r="AC511" s="1"/>
  <c r="AE194" i="46" s="1"/>
  <c r="AC158" i="64"/>
  <c r="AC198" s="1"/>
  <c r="AC222" s="1"/>
  <c r="AC301"/>
  <c r="AC341" s="1"/>
  <c r="AC366" s="1"/>
  <c r="BU246" i="46"/>
  <c r="H144" i="56"/>
  <c r="BU233" i="46"/>
  <c r="H168" i="56"/>
  <c r="G213" i="25" s="1"/>
  <c r="G308" s="1"/>
  <c r="AE158" i="64"/>
  <c r="AE198" s="1"/>
  <c r="AE222" s="1"/>
  <c r="AE520"/>
  <c r="AE560" s="1"/>
  <c r="AE584" s="1"/>
  <c r="AG195" i="46" s="1"/>
  <c r="AE447" i="64"/>
  <c r="AE487" s="1"/>
  <c r="AE511" s="1"/>
  <c r="AG194" i="46" s="1"/>
  <c r="AE88" i="64"/>
  <c r="AE128" s="1"/>
  <c r="AE301"/>
  <c r="AE341" s="1"/>
  <c r="AE366" s="1"/>
  <c r="AE228"/>
  <c r="AE268" s="1"/>
  <c r="AE292" s="1"/>
  <c r="AG82" i="46" s="1"/>
  <c r="AE374" i="64"/>
  <c r="AE414" s="1"/>
  <c r="AE438" s="1"/>
  <c r="AG193" i="46" s="1"/>
  <c r="AE18" i="64"/>
  <c r="AE58" s="1"/>
  <c r="BY186" i="46"/>
  <c r="J186" i="56" s="1"/>
  <c r="I231" i="25" s="1"/>
  <c r="BY188" i="46"/>
  <c r="J188" i="56" s="1"/>
  <c r="I233" i="25" s="1"/>
  <c r="BY174" i="46"/>
  <c r="J174" i="56" s="1"/>
  <c r="I219" i="25" s="1"/>
  <c r="BY173" i="46"/>
  <c r="J173" i="56" s="1"/>
  <c r="I218" i="25" s="1"/>
  <c r="BY175" i="46"/>
  <c r="J175" i="56" s="1"/>
  <c r="I220" i="25" s="1"/>
  <c r="BY177" i="46"/>
  <c r="J177" i="56" s="1"/>
  <c r="I222" i="25" s="1"/>
  <c r="BY202" i="46"/>
  <c r="J202" i="56" s="1"/>
  <c r="I237" i="25" s="1"/>
  <c r="AG589" i="64"/>
  <c r="AI19" i="46"/>
  <c r="BY166"/>
  <c r="J166" i="56" s="1"/>
  <c r="BY168" i="46"/>
  <c r="BY203"/>
  <c r="J203" i="56" s="1"/>
  <c r="I238" i="25" s="1"/>
  <c r="BY205" i="46"/>
  <c r="J205" i="56" s="1"/>
  <c r="I240" i="25" s="1"/>
  <c r="BY197" i="46"/>
  <c r="J197" i="56" s="1"/>
  <c r="BY189" i="46"/>
  <c r="J189" i="56" s="1"/>
  <c r="I234" i="25" s="1"/>
  <c r="BY179" i="46"/>
  <c r="J179" i="56" s="1"/>
  <c r="I224" i="25" s="1"/>
  <c r="BY183" i="46"/>
  <c r="J183" i="56" s="1"/>
  <c r="I228" i="25" s="1"/>
  <c r="BY185" i="46"/>
  <c r="J185" i="56" s="1"/>
  <c r="I230" i="25" s="1"/>
  <c r="BY187" i="46"/>
  <c r="J187" i="56" s="1"/>
  <c r="I232" i="25" s="1"/>
  <c r="BY176" i="46"/>
  <c r="J176" i="56" s="1"/>
  <c r="I221" i="25" s="1"/>
  <c r="BY178" i="46"/>
  <c r="J178" i="56" s="1"/>
  <c r="I223" i="25" s="1"/>
  <c r="BY180" i="46"/>
  <c r="J180" i="56" s="1"/>
  <c r="I225" i="25" s="1"/>
  <c r="BY190" i="46"/>
  <c r="J190" i="56" s="1"/>
  <c r="I235" i="25" s="1"/>
  <c r="BY144" i="46"/>
  <c r="BY167"/>
  <c r="J167" i="56" s="1"/>
  <c r="I212" i="25" s="1"/>
  <c r="BY170" i="46"/>
  <c r="J170" i="56" s="1"/>
  <c r="I215" i="25" s="1"/>
  <c r="BY172" i="46"/>
  <c r="J172" i="56" s="1"/>
  <c r="I217" i="25" s="1"/>
  <c r="BY171" i="46"/>
  <c r="J171" i="56" s="1"/>
  <c r="I216" i="25" s="1"/>
  <c r="BY204" i="46"/>
  <c r="J204" i="56" s="1"/>
  <c r="I239" i="25" s="1"/>
  <c r="BY196" i="46"/>
  <c r="J196" i="56" s="1"/>
  <c r="BY198" i="46"/>
  <c r="J198" i="56" s="1"/>
  <c r="BY182" i="46"/>
  <c r="J182" i="56" s="1"/>
  <c r="I227" i="25" s="1"/>
  <c r="BY184" i="46"/>
  <c r="J184" i="56" s="1"/>
  <c r="I229" i="25" s="1"/>
  <c r="CE180" i="46"/>
  <c r="P180" i="56" s="1"/>
  <c r="O225" i="25" s="1"/>
  <c r="CE187" i="46"/>
  <c r="P187" i="56" s="1"/>
  <c r="O232" i="25" s="1"/>
  <c r="CE168" i="46"/>
  <c r="CE198"/>
  <c r="P198" i="56" s="1"/>
  <c r="CE173" i="46"/>
  <c r="P173" i="56" s="1"/>
  <c r="O218" i="25" s="1"/>
  <c r="CE174" i="46"/>
  <c r="P174" i="56" s="1"/>
  <c r="O219" i="25" s="1"/>
  <c r="CE204" i="46"/>
  <c r="P204" i="56" s="1"/>
  <c r="O239" i="25" s="1"/>
  <c r="CE177" i="46"/>
  <c r="P177" i="56" s="1"/>
  <c r="O222" i="25" s="1"/>
  <c r="CE202" i="46"/>
  <c r="P202" i="56" s="1"/>
  <c r="O237" i="25" s="1"/>
  <c r="CE190" i="46"/>
  <c r="P190" i="56" s="1"/>
  <c r="O235" i="25" s="1"/>
  <c r="CE176" i="46"/>
  <c r="P176" i="56" s="1"/>
  <c r="O221" i="25" s="1"/>
  <c r="CE184" i="46"/>
  <c r="P184" i="56" s="1"/>
  <c r="O229" i="25" s="1"/>
  <c r="CE144" i="46"/>
  <c r="CE166"/>
  <c r="P166" i="56" s="1"/>
  <c r="CE189" i="46"/>
  <c r="P189" i="56" s="1"/>
  <c r="O234" i="25" s="1"/>
  <c r="CE179" i="46"/>
  <c r="P179" i="56" s="1"/>
  <c r="O224" i="25" s="1"/>
  <c r="CE185" i="46"/>
  <c r="P185" i="56" s="1"/>
  <c r="O230" i="25" s="1"/>
  <c r="CE172" i="46"/>
  <c r="P172" i="56" s="1"/>
  <c r="O217" i="25" s="1"/>
  <c r="CE171" i="46"/>
  <c r="P171" i="56" s="1"/>
  <c r="O216" i="25" s="1"/>
  <c r="AO19" i="46"/>
  <c r="CE188"/>
  <c r="P188" i="56" s="1"/>
  <c r="O233" i="25" s="1"/>
  <c r="AM589" i="64"/>
  <c r="CE196" i="46"/>
  <c r="P196" i="56" s="1"/>
  <c r="CE186" i="46"/>
  <c r="P186" i="56" s="1"/>
  <c r="O231" i="25" s="1"/>
  <c r="CE197" i="46"/>
  <c r="P197" i="56" s="1"/>
  <c r="CE182" i="46"/>
  <c r="P182" i="56" s="1"/>
  <c r="O227" i="25" s="1"/>
  <c r="CE178" i="46"/>
  <c r="P178" i="56" s="1"/>
  <c r="O223" i="25" s="1"/>
  <c r="CE170" i="46"/>
  <c r="P170" i="56" s="1"/>
  <c r="O215" i="25" s="1"/>
  <c r="CE167" i="46"/>
  <c r="P167" i="56" s="1"/>
  <c r="O212" i="25" s="1"/>
  <c r="CE175" i="46"/>
  <c r="P175" i="56" s="1"/>
  <c r="O220" i="25" s="1"/>
  <c r="CE203" i="46"/>
  <c r="P203" i="56" s="1"/>
  <c r="O238" i="25" s="1"/>
  <c r="CE183" i="46"/>
  <c r="P183" i="56" s="1"/>
  <c r="O228" i="25" s="1"/>
  <c r="CE205" i="46"/>
  <c r="P205" i="56" s="1"/>
  <c r="O240" i="25" s="1"/>
  <c r="AQ447" i="64"/>
  <c r="AQ487" s="1"/>
  <c r="AQ511" s="1"/>
  <c r="AS194" i="46" s="1"/>
  <c r="AQ158" i="64"/>
  <c r="AQ198" s="1"/>
  <c r="AQ222" s="1"/>
  <c r="AQ88"/>
  <c r="AQ128" s="1"/>
  <c r="AQ301"/>
  <c r="AQ341" s="1"/>
  <c r="AQ366" s="1"/>
  <c r="AQ228"/>
  <c r="AQ268" s="1"/>
  <c r="AQ292" s="1"/>
  <c r="AS82" i="46" s="1"/>
  <c r="AQ374" i="64"/>
  <c r="AQ414" s="1"/>
  <c r="AQ438" s="1"/>
  <c r="AS193" i="46" s="1"/>
  <c r="AQ18" i="64"/>
  <c r="AQ58" s="1"/>
  <c r="AQ520"/>
  <c r="AQ560" s="1"/>
  <c r="AQ584" s="1"/>
  <c r="AS195" i="46" s="1"/>
  <c r="CG233"/>
  <c r="T168" i="56"/>
  <c r="S213" i="25" s="1"/>
  <c r="S308" s="1"/>
  <c r="CF246" i="46"/>
  <c r="S144" i="56"/>
  <c r="R211" i="25"/>
  <c r="CF233" i="46"/>
  <c r="S168" i="56"/>
  <c r="R213" i="25" s="1"/>
  <c r="R308" s="1"/>
  <c r="AT88" i="64"/>
  <c r="AT128" s="1"/>
  <c r="AT447"/>
  <c r="AT487" s="1"/>
  <c r="AT511" s="1"/>
  <c r="AV194" i="46" s="1"/>
  <c r="AT520" i="64"/>
  <c r="AT560" s="1"/>
  <c r="AT584" s="1"/>
  <c r="AV195" i="46" s="1"/>
  <c r="AT158" i="64"/>
  <c r="AT198" s="1"/>
  <c r="AT222" s="1"/>
  <c r="AT18"/>
  <c r="AT58" s="1"/>
  <c r="AT374"/>
  <c r="AT414" s="1"/>
  <c r="AT438" s="1"/>
  <c r="AV193" i="46" s="1"/>
  <c r="AT228" i="64"/>
  <c r="AT268" s="1"/>
  <c r="AT292" s="1"/>
  <c r="AV82" i="46" s="1"/>
  <c r="AT301" i="64"/>
  <c r="AT341" s="1"/>
  <c r="AT366" s="1"/>
  <c r="CJ233" i="46"/>
  <c r="W168" i="56"/>
  <c r="V213" i="25" s="1"/>
  <c r="V308" s="1"/>
  <c r="V143" i="47"/>
  <c r="AQ27" i="25"/>
  <c r="AQ94" s="1"/>
  <c r="V96" s="1"/>
  <c r="AT233" i="46"/>
  <c r="W19" i="56"/>
  <c r="M168"/>
  <c r="L213" i="25" s="1"/>
  <c r="L308" s="1"/>
  <c r="BZ233" i="46"/>
  <c r="E203" i="56"/>
  <c r="E176"/>
  <c r="AB158" i="64"/>
  <c r="AB18"/>
  <c r="AB88"/>
  <c r="AB228"/>
  <c r="AB301"/>
  <c r="AB374"/>
  <c r="AB447"/>
  <c r="AB520"/>
  <c r="E196" i="56"/>
  <c r="E182"/>
  <c r="E174"/>
  <c r="BR246" i="46"/>
  <c r="E144" i="56"/>
  <c r="E175"/>
  <c r="E166"/>
  <c r="E184"/>
  <c r="E167"/>
  <c r="E190"/>
  <c r="E173"/>
  <c r="BR233" i="46"/>
  <c r="E168" i="56"/>
  <c r="E197"/>
  <c r="E188"/>
  <c r="N168"/>
  <c r="M213" i="25" s="1"/>
  <c r="M308" s="1"/>
  <c r="CA233" i="46"/>
  <c r="CA246"/>
  <c r="N144" i="56"/>
  <c r="AK158" i="64"/>
  <c r="AK198" s="1"/>
  <c r="AK222" s="1"/>
  <c r="AK228"/>
  <c r="AK268" s="1"/>
  <c r="AK292" s="1"/>
  <c r="AM82" i="46" s="1"/>
  <c r="AK374" i="64"/>
  <c r="AK414" s="1"/>
  <c r="AK438" s="1"/>
  <c r="AM193" i="46" s="1"/>
  <c r="AK301" i="64"/>
  <c r="AK341" s="1"/>
  <c r="AK366" s="1"/>
  <c r="AK88"/>
  <c r="AK128" s="1"/>
  <c r="AK18"/>
  <c r="AK58" s="1"/>
  <c r="AK520"/>
  <c r="AK560" s="1"/>
  <c r="AK584" s="1"/>
  <c r="AM195" i="46" s="1"/>
  <c r="AK447" i="64"/>
  <c r="AK487" s="1"/>
  <c r="AK511" s="1"/>
  <c r="AM194" i="46" s="1"/>
  <c r="AN19"/>
  <c r="AL589" i="64"/>
  <c r="CD166" i="46"/>
  <c r="O166" i="56" s="1"/>
  <c r="CD168" i="46"/>
  <c r="CD171"/>
  <c r="O171" i="56" s="1"/>
  <c r="N216" i="25" s="1"/>
  <c r="CD173" i="46"/>
  <c r="O173" i="56" s="1"/>
  <c r="N218" i="25" s="1"/>
  <c r="CD175" i="46"/>
  <c r="O175" i="56" s="1"/>
  <c r="N220" i="25" s="1"/>
  <c r="CD177" i="46"/>
  <c r="O177" i="56" s="1"/>
  <c r="N222" i="25" s="1"/>
  <c r="CD179" i="46"/>
  <c r="O179" i="56" s="1"/>
  <c r="N224" i="25" s="1"/>
  <c r="CD183" i="46"/>
  <c r="O183" i="56" s="1"/>
  <c r="N228" i="25" s="1"/>
  <c r="CD185" i="46"/>
  <c r="O185" i="56" s="1"/>
  <c r="N230" i="25" s="1"/>
  <c r="CD187" i="46"/>
  <c r="O187" i="56" s="1"/>
  <c r="N232" i="25" s="1"/>
  <c r="CD189" i="46"/>
  <c r="O189" i="56" s="1"/>
  <c r="N234" i="25" s="1"/>
  <c r="CD203" i="46"/>
  <c r="O203" i="56" s="1"/>
  <c r="N238" i="25" s="1"/>
  <c r="CD205" i="46"/>
  <c r="O205" i="56" s="1"/>
  <c r="N240" i="25" s="1"/>
  <c r="CD144" i="46"/>
  <c r="CD167"/>
  <c r="O167" i="56" s="1"/>
  <c r="N212" i="25" s="1"/>
  <c r="CD170" i="46"/>
  <c r="O170" i="56" s="1"/>
  <c r="N215" i="25" s="1"/>
  <c r="CD172" i="46"/>
  <c r="O172" i="56" s="1"/>
  <c r="N217" i="25" s="1"/>
  <c r="CD174" i="46"/>
  <c r="O174" i="56" s="1"/>
  <c r="N219" i="25" s="1"/>
  <c r="CD176" i="46"/>
  <c r="O176" i="56" s="1"/>
  <c r="N221" i="25" s="1"/>
  <c r="CD178" i="46"/>
  <c r="O178" i="56" s="1"/>
  <c r="N223" i="25" s="1"/>
  <c r="CD180" i="46"/>
  <c r="O180" i="56" s="1"/>
  <c r="N225" i="25" s="1"/>
  <c r="CD182" i="46"/>
  <c r="O182" i="56" s="1"/>
  <c r="N227" i="25" s="1"/>
  <c r="CD184" i="46"/>
  <c r="O184" i="56" s="1"/>
  <c r="N229" i="25" s="1"/>
  <c r="CD186" i="46"/>
  <c r="O186" i="56" s="1"/>
  <c r="N231" i="25" s="1"/>
  <c r="CD188" i="46"/>
  <c r="O188" i="56" s="1"/>
  <c r="N233" i="25" s="1"/>
  <c r="CD190" i="46"/>
  <c r="O190" i="56" s="1"/>
  <c r="N235" i="25" s="1"/>
  <c r="CD202" i="46"/>
  <c r="O202" i="56" s="1"/>
  <c r="N237" i="25" s="1"/>
  <c r="CD204" i="46"/>
  <c r="O204" i="56" s="1"/>
  <c r="N239" i="25" s="1"/>
  <c r="CD196" i="46"/>
  <c r="O196" i="56" s="1"/>
  <c r="CD198" i="46"/>
  <c r="O198" i="56" s="1"/>
  <c r="CD197" i="46"/>
  <c r="O197" i="56" s="1"/>
  <c r="CK189" i="46"/>
  <c r="V189" i="56" s="1"/>
  <c r="U234" i="25" s="1"/>
  <c r="CK202" i="46"/>
  <c r="V202" i="56" s="1"/>
  <c r="U237" i="25" s="1"/>
  <c r="CK179" i="46"/>
  <c r="V179" i="56" s="1"/>
  <c r="U224" i="25" s="1"/>
  <c r="CK185" i="46"/>
  <c r="V185" i="56" s="1"/>
  <c r="U230" i="25" s="1"/>
  <c r="CK171" i="46"/>
  <c r="V171" i="56" s="1"/>
  <c r="U216" i="25" s="1"/>
  <c r="CK175" i="46"/>
  <c r="V175" i="56" s="1"/>
  <c r="U220" i="25" s="1"/>
  <c r="CK197" i="46"/>
  <c r="V197" i="56" s="1"/>
  <c r="AU19" i="46"/>
  <c r="CK188"/>
  <c r="V188" i="56" s="1"/>
  <c r="U233" i="25" s="1"/>
  <c r="CK190" i="46"/>
  <c r="V190" i="56" s="1"/>
  <c r="U235" i="25" s="1"/>
  <c r="CK184" i="46"/>
  <c r="V184" i="56" s="1"/>
  <c r="U229" i="25" s="1"/>
  <c r="CK183" i="46"/>
  <c r="V183" i="56" s="1"/>
  <c r="U228" i="25" s="1"/>
  <c r="CK187" i="46"/>
  <c r="V187" i="56" s="1"/>
  <c r="U232" i="25" s="1"/>
  <c r="CK173" i="46"/>
  <c r="V173" i="56" s="1"/>
  <c r="U218" i="25" s="1"/>
  <c r="CK177" i="46"/>
  <c r="V177" i="56" s="1"/>
  <c r="U222" i="25" s="1"/>
  <c r="AS589" i="64"/>
  <c r="CK144" i="46"/>
  <c r="CK168"/>
  <c r="CK198"/>
  <c r="V198" i="56" s="1"/>
  <c r="CK204" i="46"/>
  <c r="V204" i="56" s="1"/>
  <c r="U239" i="25" s="1"/>
  <c r="CK172" i="46"/>
  <c r="V172" i="56" s="1"/>
  <c r="U217" i="25" s="1"/>
  <c r="CK167" i="46"/>
  <c r="V167" i="56" s="1"/>
  <c r="U212" i="25" s="1"/>
  <c r="CK180" i="46"/>
  <c r="V180" i="56" s="1"/>
  <c r="U225" i="25" s="1"/>
  <c r="CK176" i="46"/>
  <c r="V176" i="56" s="1"/>
  <c r="U221" i="25" s="1"/>
  <c r="CK203" i="46"/>
  <c r="V203" i="56" s="1"/>
  <c r="U238" i="25" s="1"/>
  <c r="CK186" i="46"/>
  <c r="V186" i="56" s="1"/>
  <c r="U231" i="25" s="1"/>
  <c r="CK166" i="46"/>
  <c r="V166" i="56" s="1"/>
  <c r="CK196" i="46"/>
  <c r="V196" i="56" s="1"/>
  <c r="CK174" i="46"/>
  <c r="V174" i="56" s="1"/>
  <c r="U219" i="25" s="1"/>
  <c r="CK170" i="46"/>
  <c r="V170" i="56" s="1"/>
  <c r="U215" i="25" s="1"/>
  <c r="CK182" i="46"/>
  <c r="V182" i="56" s="1"/>
  <c r="U227" i="25" s="1"/>
  <c r="CK178" i="46"/>
  <c r="V178" i="56" s="1"/>
  <c r="U223" i="25" s="1"/>
  <c r="CK205" i="46"/>
  <c r="V205" i="56" s="1"/>
  <c r="U240" i="25" s="1"/>
  <c r="CA178" i="46"/>
  <c r="L178" i="56" s="1"/>
  <c r="K223" i="25" s="1"/>
  <c r="CA189" i="46"/>
  <c r="L189" i="56" s="1"/>
  <c r="K234" i="25" s="1"/>
  <c r="CA188" i="46"/>
  <c r="L188" i="56" s="1"/>
  <c r="K233" i="25" s="1"/>
  <c r="CA184" i="46"/>
  <c r="L184" i="56" s="1"/>
  <c r="K229" i="25" s="1"/>
  <c r="CA176" i="46"/>
  <c r="L176" i="56" s="1"/>
  <c r="K221" i="25" s="1"/>
  <c r="AI589" i="64"/>
  <c r="CA183" i="46"/>
  <c r="L183" i="56" s="1"/>
  <c r="K228" i="25" s="1"/>
  <c r="CA175" i="46"/>
  <c r="L175" i="56" s="1"/>
  <c r="K220" i="25" s="1"/>
  <c r="CA196" i="46"/>
  <c r="L196" i="56" s="1"/>
  <c r="CA190" i="46"/>
  <c r="L190" i="56" s="1"/>
  <c r="K235" i="25" s="1"/>
  <c r="CA186" i="46"/>
  <c r="L186" i="56" s="1"/>
  <c r="K231" i="25" s="1"/>
  <c r="CA180" i="46"/>
  <c r="L180" i="56" s="1"/>
  <c r="K225" i="25" s="1"/>
  <c r="CA197" i="46"/>
  <c r="L197" i="56" s="1"/>
  <c r="CA171" i="46"/>
  <c r="L171" i="56" s="1"/>
  <c r="K216" i="25" s="1"/>
  <c r="CA174" i="46"/>
  <c r="L174" i="56" s="1"/>
  <c r="K219" i="25" s="1"/>
  <c r="CA167" i="46"/>
  <c r="L167" i="56" s="1"/>
  <c r="K212" i="25" s="1"/>
  <c r="CA205" i="46"/>
  <c r="L205" i="56" s="1"/>
  <c r="K240" i="25" s="1"/>
  <c r="CA203" i="46"/>
  <c r="L203" i="56" s="1"/>
  <c r="K238" i="25" s="1"/>
  <c r="CA168" i="46"/>
  <c r="AK19"/>
  <c r="CA182"/>
  <c r="L182" i="56" s="1"/>
  <c r="K227" i="25" s="1"/>
  <c r="CA179" i="46"/>
  <c r="L179" i="56" s="1"/>
  <c r="K224" i="25" s="1"/>
  <c r="CA172" i="46"/>
  <c r="L172" i="56" s="1"/>
  <c r="K217" i="25" s="1"/>
  <c r="CA173" i="46"/>
  <c r="L173" i="56" s="1"/>
  <c r="K218" i="25" s="1"/>
  <c r="CA185" i="46"/>
  <c r="L185" i="56" s="1"/>
  <c r="K230" i="25" s="1"/>
  <c r="CA177" i="46"/>
  <c r="L177" i="56" s="1"/>
  <c r="K222" i="25" s="1"/>
  <c r="CA187" i="46"/>
  <c r="L187" i="56" s="1"/>
  <c r="K232" i="25" s="1"/>
  <c r="CA202" i="46"/>
  <c r="L202" i="56" s="1"/>
  <c r="K237" i="25" s="1"/>
  <c r="CA204" i="46"/>
  <c r="L204" i="56" s="1"/>
  <c r="K239" i="25" s="1"/>
  <c r="CA198" i="46"/>
  <c r="L198" i="56" s="1"/>
  <c r="CA166" i="46"/>
  <c r="L166" i="56" s="1"/>
  <c r="CA144" i="46"/>
  <c r="CA170"/>
  <c r="L170" i="56" s="1"/>
  <c r="K215" i="25" s="1"/>
  <c r="BV246" i="46"/>
  <c r="I144" i="56"/>
  <c r="AF301" i="64"/>
  <c r="AF341" s="1"/>
  <c r="AF366" s="1"/>
  <c r="AF447"/>
  <c r="AF487" s="1"/>
  <c r="AF511" s="1"/>
  <c r="AH194" i="46" s="1"/>
  <c r="AF228" i="64"/>
  <c r="AF268" s="1"/>
  <c r="AF292" s="1"/>
  <c r="AH82" i="46" s="1"/>
  <c r="AF158" i="64"/>
  <c r="AF198" s="1"/>
  <c r="AF222" s="1"/>
  <c r="AF88"/>
  <c r="AF128" s="1"/>
  <c r="AF374"/>
  <c r="AF414" s="1"/>
  <c r="AF438" s="1"/>
  <c r="AH193" i="46" s="1"/>
  <c r="AF520" i="64"/>
  <c r="AF560" s="1"/>
  <c r="AF584" s="1"/>
  <c r="AH195" i="46" s="1"/>
  <c r="AF18" i="64"/>
  <c r="AF58" s="1"/>
  <c r="J211" i="25"/>
  <c r="J143" i="47"/>
  <c r="AH233" i="46"/>
  <c r="AE27" i="25"/>
  <c r="AE94" s="1"/>
  <c r="J96" s="1"/>
  <c r="K19" i="56"/>
  <c r="CK233" i="46"/>
  <c r="X168" i="56"/>
  <c r="W213" i="25" s="1"/>
  <c r="W308" s="1"/>
  <c r="AU233" i="46"/>
  <c r="AR27" i="25"/>
  <c r="AR94" s="1"/>
  <c r="W96" s="1"/>
  <c r="W143" i="47"/>
  <c r="X19" i="56"/>
  <c r="BT233" i="46"/>
  <c r="G168" i="56"/>
  <c r="F213" i="25" s="1"/>
  <c r="F308" s="1"/>
  <c r="BS246" i="46"/>
  <c r="F144" i="56"/>
  <c r="E211" i="25"/>
  <c r="F168" i="56"/>
  <c r="E213" i="25" s="1"/>
  <c r="E308" s="1"/>
  <c r="BS233" i="46"/>
  <c r="Z27" i="25"/>
  <c r="Z94" s="1"/>
  <c r="E96" s="1"/>
  <c r="AC233" i="46"/>
  <c r="E143" i="47"/>
  <c r="F19" i="56"/>
  <c r="AB27" i="25"/>
  <c r="AB94" s="1"/>
  <c r="G96" s="1"/>
  <c r="AE233" i="46"/>
  <c r="G143" i="47"/>
  <c r="H19" i="56"/>
  <c r="C117" i="36"/>
  <c r="AF82" i="64" l="1"/>
  <c r="H97" i="25"/>
  <c r="H99" s="1"/>
  <c r="I245" i="56"/>
  <c r="H189" i="25"/>
  <c r="H23" i="57"/>
  <c r="K211" i="25"/>
  <c r="BY233" i="46"/>
  <c r="L168" i="56"/>
  <c r="K213" i="25" s="1"/>
  <c r="K308" s="1"/>
  <c r="CI233" i="46"/>
  <c r="V168" i="56"/>
  <c r="U213" i="25" s="1"/>
  <c r="U308" s="1"/>
  <c r="AS520" i="64"/>
  <c r="AS560" s="1"/>
  <c r="AS584" s="1"/>
  <c r="AU195" i="46" s="1"/>
  <c r="AS18" i="64"/>
  <c r="AS58" s="1"/>
  <c r="AS374"/>
  <c r="AS414" s="1"/>
  <c r="AS438" s="1"/>
  <c r="AU193" i="46" s="1"/>
  <c r="AS228" i="64"/>
  <c r="AS268" s="1"/>
  <c r="AS292" s="1"/>
  <c r="AU82" i="46" s="1"/>
  <c r="AS301" i="64"/>
  <c r="AS341" s="1"/>
  <c r="AS366" s="1"/>
  <c r="AS88"/>
  <c r="AS128" s="1"/>
  <c r="AS158"/>
  <c r="AS198" s="1"/>
  <c r="AS222" s="1"/>
  <c r="AS447"/>
  <c r="AS487" s="1"/>
  <c r="AS511" s="1"/>
  <c r="AU194" i="46" s="1"/>
  <c r="U143" i="47"/>
  <c r="AP27" i="25"/>
  <c r="AP94" s="1"/>
  <c r="U96" s="1"/>
  <c r="AS233" i="46"/>
  <c r="V19" i="56"/>
  <c r="N211" i="25"/>
  <c r="N143" i="47"/>
  <c r="AL233" i="46"/>
  <c r="AI27" i="25"/>
  <c r="AI94" s="1"/>
  <c r="N96" s="1"/>
  <c r="O19" i="56"/>
  <c r="AK152" i="64"/>
  <c r="AM81" i="46" s="1"/>
  <c r="M98" i="25"/>
  <c r="M100" s="1"/>
  <c r="D233"/>
  <c r="D188" i="56"/>
  <c r="K188" i="44" s="1"/>
  <c r="L188" s="1"/>
  <c r="D184" i="56"/>
  <c r="K184" i="44" s="1"/>
  <c r="L184" s="1"/>
  <c r="D229" i="25"/>
  <c r="D211"/>
  <c r="D166" i="56"/>
  <c r="K166" i="44" s="1"/>
  <c r="L166" s="1"/>
  <c r="E245" i="56"/>
  <c r="D189" i="25"/>
  <c r="D23" i="57"/>
  <c r="D174" i="56"/>
  <c r="K174" i="44" s="1"/>
  <c r="L174" s="1"/>
  <c r="D219" i="25"/>
  <c r="D182" i="56"/>
  <c r="K182" i="44" s="1"/>
  <c r="L182" s="1"/>
  <c r="D227" i="25"/>
  <c r="AB560" i="64"/>
  <c r="AB584" s="1"/>
  <c r="AD195" i="46" s="1"/>
  <c r="AB414" i="64"/>
  <c r="AB438" s="1"/>
  <c r="AD193" i="46" s="1"/>
  <c r="AB268" i="64"/>
  <c r="AB292" s="1"/>
  <c r="AD82" i="46" s="1"/>
  <c r="AB58" i="64"/>
  <c r="D176" i="56"/>
  <c r="K176" i="44" s="1"/>
  <c r="L176" s="1"/>
  <c r="D221" i="25"/>
  <c r="D238"/>
  <c r="D203" i="56"/>
  <c r="K203" i="44" s="1"/>
  <c r="L203" s="1"/>
  <c r="W232" i="56"/>
  <c r="V42" i="57"/>
  <c r="V164" i="47"/>
  <c r="V332"/>
  <c r="V341" s="1"/>
  <c r="AT82" i="64"/>
  <c r="V97" i="25"/>
  <c r="V99" s="1"/>
  <c r="AT152" i="64"/>
  <c r="AV81" i="46" s="1"/>
  <c r="V98" i="25"/>
  <c r="V100" s="1"/>
  <c r="AQ82" i="64"/>
  <c r="S97" i="25"/>
  <c r="S99" s="1"/>
  <c r="AQ152" i="64"/>
  <c r="AS81" i="46" s="1"/>
  <c r="S98" i="25"/>
  <c r="S100" s="1"/>
  <c r="AM88" i="64"/>
  <c r="AM128" s="1"/>
  <c r="AM447"/>
  <c r="AM487" s="1"/>
  <c r="AM511" s="1"/>
  <c r="AO194" i="46" s="1"/>
  <c r="AM374" i="64"/>
  <c r="AM414" s="1"/>
  <c r="AM438" s="1"/>
  <c r="AO193" i="46" s="1"/>
  <c r="AM158" i="64"/>
  <c r="AM198" s="1"/>
  <c r="AM222" s="1"/>
  <c r="AM18"/>
  <c r="AM58" s="1"/>
  <c r="AM301"/>
  <c r="AM341" s="1"/>
  <c r="AM366" s="1"/>
  <c r="AM228"/>
  <c r="AM268" s="1"/>
  <c r="AM292" s="1"/>
  <c r="AO82" i="46" s="1"/>
  <c r="AM520" i="64"/>
  <c r="AM560" s="1"/>
  <c r="AM584" s="1"/>
  <c r="AO195" i="46" s="1"/>
  <c r="O143" i="47"/>
  <c r="AM233" i="46"/>
  <c r="AJ27" i="25"/>
  <c r="AJ94" s="1"/>
  <c r="O96" s="1"/>
  <c r="P19" i="56"/>
  <c r="O211" i="25"/>
  <c r="J168" i="56"/>
  <c r="I213" i="25" s="1"/>
  <c r="I308" s="1"/>
  <c r="BW233" i="46"/>
  <c r="AD27" i="25"/>
  <c r="AD94" s="1"/>
  <c r="I96" s="1"/>
  <c r="I143" i="47"/>
  <c r="AG233" i="46"/>
  <c r="J19" i="56"/>
  <c r="AE82" i="64"/>
  <c r="G97" i="25"/>
  <c r="G99" s="1"/>
  <c r="AE152" i="64"/>
  <c r="AG81" i="46" s="1"/>
  <c r="G98" i="25"/>
  <c r="G100" s="1"/>
  <c r="H245" i="56"/>
  <c r="G189" i="25"/>
  <c r="G23" i="57"/>
  <c r="E225" i="47"/>
  <c r="E378" s="1"/>
  <c r="AE192" i="46"/>
  <c r="AC152" i="64"/>
  <c r="AE81" i="46" s="1"/>
  <c r="E98" i="25"/>
  <c r="E100" s="1"/>
  <c r="F42" i="57"/>
  <c r="G232" i="56"/>
  <c r="F332" i="47"/>
  <c r="F341" s="1"/>
  <c r="F164"/>
  <c r="F225"/>
  <c r="F378" s="1"/>
  <c r="AF192" i="46"/>
  <c r="AU152" i="64"/>
  <c r="AW81" i="46" s="1"/>
  <c r="W98" i="25"/>
  <c r="W100" s="1"/>
  <c r="AU82" i="64"/>
  <c r="W97" i="25"/>
  <c r="W99" s="1"/>
  <c r="AH82" i="64"/>
  <c r="J97" i="25"/>
  <c r="J99" s="1"/>
  <c r="H332" i="47"/>
  <c r="H341" s="1"/>
  <c r="H164"/>
  <c r="P143"/>
  <c r="AN233" i="46"/>
  <c r="AK27" i="25"/>
  <c r="AK94" s="1"/>
  <c r="P96" s="1"/>
  <c r="Q19" i="56"/>
  <c r="AN447" i="64"/>
  <c r="AN487" s="1"/>
  <c r="AN511" s="1"/>
  <c r="AP194" i="46" s="1"/>
  <c r="AN228" i="64"/>
  <c r="AN268" s="1"/>
  <c r="AN292" s="1"/>
  <c r="AP82" i="46" s="1"/>
  <c r="AN158" i="64"/>
  <c r="AN198" s="1"/>
  <c r="AN222" s="1"/>
  <c r="AN520"/>
  <c r="AN560" s="1"/>
  <c r="AN584" s="1"/>
  <c r="AP195" i="46" s="1"/>
  <c r="AN374" i="64"/>
  <c r="AN414" s="1"/>
  <c r="AN438" s="1"/>
  <c r="AP193" i="46" s="1"/>
  <c r="AN18" i="64"/>
  <c r="AN58" s="1"/>
  <c r="AN301"/>
  <c r="AN341" s="1"/>
  <c r="AN366" s="1"/>
  <c r="AN88"/>
  <c r="AN128" s="1"/>
  <c r="AR158"/>
  <c r="AR198" s="1"/>
  <c r="AR222" s="1"/>
  <c r="AR18"/>
  <c r="AR58" s="1"/>
  <c r="AR374"/>
  <c r="AR414" s="1"/>
  <c r="AR438" s="1"/>
  <c r="AT193" i="46" s="1"/>
  <c r="AR301" i="64"/>
  <c r="AR341" s="1"/>
  <c r="AR366" s="1"/>
  <c r="AR228"/>
  <c r="AR268" s="1"/>
  <c r="AR292" s="1"/>
  <c r="AT82" i="46" s="1"/>
  <c r="AR88" i="64"/>
  <c r="AR128" s="1"/>
  <c r="AR447"/>
  <c r="AR487" s="1"/>
  <c r="AR511" s="1"/>
  <c r="AT194" i="46" s="1"/>
  <c r="AR520" i="64"/>
  <c r="AR560" s="1"/>
  <c r="AR584" s="1"/>
  <c r="AT195" i="46" s="1"/>
  <c r="Q211" i="25"/>
  <c r="AO301" i="64"/>
  <c r="AO341" s="1"/>
  <c r="AO366" s="1"/>
  <c r="AO88"/>
  <c r="AO128" s="1"/>
  <c r="AO158"/>
  <c r="AO198" s="1"/>
  <c r="AO222" s="1"/>
  <c r="AO447"/>
  <c r="AO487" s="1"/>
  <c r="AO511" s="1"/>
  <c r="AQ194" i="46" s="1"/>
  <c r="AO520" i="64"/>
  <c r="AO560" s="1"/>
  <c r="AO584" s="1"/>
  <c r="AQ195" i="46" s="1"/>
  <c r="AO228" i="64"/>
  <c r="AO268" s="1"/>
  <c r="AO292" s="1"/>
  <c r="AQ82" i="46" s="1"/>
  <c r="AO374" i="64"/>
  <c r="AO414" s="1"/>
  <c r="AO438" s="1"/>
  <c r="AQ193" i="46" s="1"/>
  <c r="AO18" i="64"/>
  <c r="AO58" s="1"/>
  <c r="D230" i="25"/>
  <c r="D185" i="56"/>
  <c r="K185" i="44" s="1"/>
  <c r="L185" s="1"/>
  <c r="D204" i="56"/>
  <c r="K204" i="44" s="1"/>
  <c r="L204" s="1"/>
  <c r="D239" i="25"/>
  <c r="D240"/>
  <c r="D205" i="56"/>
  <c r="K205" i="44" s="1"/>
  <c r="L205" s="1"/>
  <c r="E232" i="56"/>
  <c r="D42" i="57"/>
  <c r="D172" i="56"/>
  <c r="K172" i="44" s="1"/>
  <c r="L172" s="1"/>
  <c r="D217" i="25"/>
  <c r="D225"/>
  <c r="D180" i="56"/>
  <c r="K180" i="44" s="1"/>
  <c r="L180" s="1"/>
  <c r="D183" i="56"/>
  <c r="K183" i="44" s="1"/>
  <c r="L183" s="1"/>
  <c r="D228" i="25"/>
  <c r="D187" i="56"/>
  <c r="K187" i="44" s="1"/>
  <c r="L187" s="1"/>
  <c r="D232" i="25"/>
  <c r="D237"/>
  <c r="D202" i="56"/>
  <c r="K202" i="44" s="1"/>
  <c r="L202" s="1"/>
  <c r="AJ152" i="64"/>
  <c r="AL81" i="46" s="1"/>
  <c r="L98" i="25"/>
  <c r="L100" s="1"/>
  <c r="AJ82" i="64"/>
  <c r="L97" i="25"/>
  <c r="L99" s="1"/>
  <c r="L189"/>
  <c r="M245" i="56"/>
  <c r="L23" i="57"/>
  <c r="M232" i="56"/>
  <c r="L42" i="57"/>
  <c r="AP82" i="64"/>
  <c r="R97" i="25"/>
  <c r="R99" s="1"/>
  <c r="R332" i="47"/>
  <c r="R341" s="1"/>
  <c r="R164"/>
  <c r="T232" i="56"/>
  <c r="S42" i="57"/>
  <c r="S332" i="47"/>
  <c r="S341" s="1"/>
  <c r="S164"/>
  <c r="CN197" i="46"/>
  <c r="CO197" s="1"/>
  <c r="CN168"/>
  <c r="CN173"/>
  <c r="CO173" s="1"/>
  <c r="CN190"/>
  <c r="CO190" s="1"/>
  <c r="CN167"/>
  <c r="CO167" s="1"/>
  <c r="CN175"/>
  <c r="CO175" s="1"/>
  <c r="D196" i="56"/>
  <c r="K196" i="44" s="1"/>
  <c r="L196" s="1"/>
  <c r="CN171" i="46"/>
  <c r="CO171" s="1"/>
  <c r="CN170"/>
  <c r="CO170" s="1"/>
  <c r="CN186"/>
  <c r="CO186" s="1"/>
  <c r="AX19"/>
  <c r="CN179"/>
  <c r="CO179" s="1"/>
  <c r="CN189"/>
  <c r="CO189" s="1"/>
  <c r="CN198"/>
  <c r="CO198" s="1"/>
  <c r="CN178"/>
  <c r="CO178" s="1"/>
  <c r="CN177"/>
  <c r="CO177" s="1"/>
  <c r="G42" i="57"/>
  <c r="H232" i="56"/>
  <c r="G164" i="47"/>
  <c r="G332"/>
  <c r="G341" s="1"/>
  <c r="E189" i="25"/>
  <c r="F245" i="56"/>
  <c r="E23" i="57"/>
  <c r="W42"/>
  <c r="X232" i="56"/>
  <c r="W164" i="47"/>
  <c r="W332"/>
  <c r="W341" s="1"/>
  <c r="E42" i="57"/>
  <c r="F232" i="56"/>
  <c r="E332" i="47"/>
  <c r="E341" s="1"/>
  <c r="E164"/>
  <c r="K232" i="56"/>
  <c r="J42" i="57"/>
  <c r="J164" i="47"/>
  <c r="J332"/>
  <c r="J341" s="1"/>
  <c r="AF152" i="64"/>
  <c r="AH81" i="46" s="1"/>
  <c r="H98" i="25"/>
  <c r="H100" s="1"/>
  <c r="H225" i="47"/>
  <c r="H378" s="1"/>
  <c r="AH192" i="46"/>
  <c r="BY246"/>
  <c r="L144" i="56"/>
  <c r="AF27" i="25"/>
  <c r="AF94" s="1"/>
  <c r="K96" s="1"/>
  <c r="K143" i="47"/>
  <c r="AI233" i="46"/>
  <c r="L19" i="56"/>
  <c r="AI520" i="64"/>
  <c r="AI560" s="1"/>
  <c r="AI584" s="1"/>
  <c r="AK195" i="46" s="1"/>
  <c r="AI18" i="64"/>
  <c r="AI58" s="1"/>
  <c r="AI374"/>
  <c r="AI414" s="1"/>
  <c r="AI438" s="1"/>
  <c r="AK193" i="46" s="1"/>
  <c r="AI88" i="64"/>
  <c r="AI128" s="1"/>
  <c r="AI158"/>
  <c r="AI198" s="1"/>
  <c r="AI222" s="1"/>
  <c r="AI301"/>
  <c r="AI341" s="1"/>
  <c r="AI366" s="1"/>
  <c r="AI447"/>
  <c r="AI487" s="1"/>
  <c r="AI511" s="1"/>
  <c r="AK194" i="46" s="1"/>
  <c r="AI228" i="64"/>
  <c r="AI268" s="1"/>
  <c r="AI292" s="1"/>
  <c r="AK82" i="46" s="1"/>
  <c r="U211" i="25"/>
  <c r="CI246" i="46"/>
  <c r="V144" i="56"/>
  <c r="CB246" i="46"/>
  <c r="O144" i="56"/>
  <c r="CB233" i="46"/>
  <c r="O168" i="56"/>
  <c r="N213" i="25" s="1"/>
  <c r="N308" s="1"/>
  <c r="AL520" i="64"/>
  <c r="AL560" s="1"/>
  <c r="AL584" s="1"/>
  <c r="AN195" i="46" s="1"/>
  <c r="AL18" i="64"/>
  <c r="AL58" s="1"/>
  <c r="AL374"/>
  <c r="AL414" s="1"/>
  <c r="AL438" s="1"/>
  <c r="AN193" i="46" s="1"/>
  <c r="AL447" i="64"/>
  <c r="AL487" s="1"/>
  <c r="AL511" s="1"/>
  <c r="AN194" i="46" s="1"/>
  <c r="AL301" i="64"/>
  <c r="AL341" s="1"/>
  <c r="AL366" s="1"/>
  <c r="AL88"/>
  <c r="AL128" s="1"/>
  <c r="AL228"/>
  <c r="AL268" s="1"/>
  <c r="AL292" s="1"/>
  <c r="AN82" i="46" s="1"/>
  <c r="AL158" i="64"/>
  <c r="AL198" s="1"/>
  <c r="AL222" s="1"/>
  <c r="AK82"/>
  <c r="M97" i="25"/>
  <c r="M99" s="1"/>
  <c r="AM192" i="46"/>
  <c r="M225" i="47"/>
  <c r="M378" s="1"/>
  <c r="M189" i="25"/>
  <c r="N245" i="56"/>
  <c r="M23" i="57"/>
  <c r="D213" i="25"/>
  <c r="D218"/>
  <c r="D173" i="56"/>
  <c r="K173" i="44" s="1"/>
  <c r="L173" s="1"/>
  <c r="D190" i="56"/>
  <c r="K190" i="44" s="1"/>
  <c r="L190" s="1"/>
  <c r="D235" i="25"/>
  <c r="D212"/>
  <c r="D167" i="56"/>
  <c r="K167" i="44" s="1"/>
  <c r="L167" s="1"/>
  <c r="D175" i="56"/>
  <c r="K175" i="44" s="1"/>
  <c r="L175" s="1"/>
  <c r="D220" i="25"/>
  <c r="AB487" i="64"/>
  <c r="AB511" s="1"/>
  <c r="AD194" i="46" s="1"/>
  <c r="AB341" i="64"/>
  <c r="AB366" s="1"/>
  <c r="AB128"/>
  <c r="AB198"/>
  <c r="AB222" s="1"/>
  <c r="V225" i="47"/>
  <c r="V378" s="1"/>
  <c r="AV192" i="46"/>
  <c r="S245" i="56"/>
  <c r="R189" i="25"/>
  <c r="R23" i="57"/>
  <c r="S225" i="47"/>
  <c r="S378" s="1"/>
  <c r="AS192" i="46"/>
  <c r="CC246"/>
  <c r="P144" i="56"/>
  <c r="P168"/>
  <c r="O213" i="25" s="1"/>
  <c r="O308" s="1"/>
  <c r="CC233" i="46"/>
  <c r="BW246"/>
  <c r="J144" i="56"/>
  <c r="I211" i="25"/>
  <c r="AG520" i="64"/>
  <c r="AG560" s="1"/>
  <c r="AG584" s="1"/>
  <c r="AI195" i="46" s="1"/>
  <c r="AG447" i="64"/>
  <c r="AG487" s="1"/>
  <c r="AG511" s="1"/>
  <c r="AI194" i="46" s="1"/>
  <c r="AG88" i="64"/>
  <c r="AG128" s="1"/>
  <c r="AG374"/>
  <c r="AG414" s="1"/>
  <c r="AG438" s="1"/>
  <c r="AI193" i="46" s="1"/>
  <c r="AG158" i="64"/>
  <c r="AG198" s="1"/>
  <c r="AG222" s="1"/>
  <c r="AG228"/>
  <c r="AG268" s="1"/>
  <c r="AG292" s="1"/>
  <c r="AI82" i="46" s="1"/>
  <c r="AG301" i="64"/>
  <c r="AG341" s="1"/>
  <c r="AG366" s="1"/>
  <c r="AG18"/>
  <c r="AG58" s="1"/>
  <c r="G225" i="47"/>
  <c r="G378" s="1"/>
  <c r="AG192" i="46"/>
  <c r="AC82" i="64"/>
  <c r="E97" i="25"/>
  <c r="E99" s="1"/>
  <c r="AD82" i="64"/>
  <c r="F97" i="25"/>
  <c r="F99" s="1"/>
  <c r="AD152" i="64"/>
  <c r="AF81" i="46" s="1"/>
  <c r="F98" i="25"/>
  <c r="F100" s="1"/>
  <c r="G245" i="56"/>
  <c r="F189" i="25"/>
  <c r="F23" i="57"/>
  <c r="AW192" i="46"/>
  <c r="W225" i="47"/>
  <c r="W378" s="1"/>
  <c r="W189" i="25"/>
  <c r="X245" i="56"/>
  <c r="W23" i="57"/>
  <c r="AH152" i="64"/>
  <c r="AJ81" i="46" s="1"/>
  <c r="J98" i="25"/>
  <c r="J100" s="1"/>
  <c r="AJ192" i="46"/>
  <c r="J225" i="47"/>
  <c r="J378" s="1"/>
  <c r="J189" i="25"/>
  <c r="K245" i="56"/>
  <c r="J23" i="57"/>
  <c r="I232" i="56"/>
  <c r="H42" i="57"/>
  <c r="CD246" i="46"/>
  <c r="Q144" i="56"/>
  <c r="P211" i="25"/>
  <c r="CD233" i="46"/>
  <c r="Q168" i="56"/>
  <c r="P213" i="25" s="1"/>
  <c r="P308" s="1"/>
  <c r="T211"/>
  <c r="CH246" i="46"/>
  <c r="U144" i="56"/>
  <c r="T143" i="47"/>
  <c r="AR233" i="46"/>
  <c r="AO27" i="25"/>
  <c r="AO94" s="1"/>
  <c r="T96" s="1"/>
  <c r="U19" i="56"/>
  <c r="CH233" i="46"/>
  <c r="U168" i="56"/>
  <c r="T213" i="25" s="1"/>
  <c r="T308" s="1"/>
  <c r="CE233" i="46"/>
  <c r="R168" i="56"/>
  <c r="Q213" i="25" s="1"/>
  <c r="Q308" s="1"/>
  <c r="CE246" i="46"/>
  <c r="R144" i="56"/>
  <c r="Q143" i="47"/>
  <c r="AL27" i="25"/>
  <c r="AL94" s="1"/>
  <c r="Q96" s="1"/>
  <c r="AO233" i="46"/>
  <c r="R19" i="56"/>
  <c r="M42" i="57"/>
  <c r="N232" i="56"/>
  <c r="M164" i="47"/>
  <c r="M332"/>
  <c r="M341" s="1"/>
  <c r="D171" i="56"/>
  <c r="K171" i="44" s="1"/>
  <c r="L171" s="1"/>
  <c r="D216" i="25"/>
  <c r="D215"/>
  <c r="D170" i="56"/>
  <c r="K170" i="44" s="1"/>
  <c r="L170" s="1"/>
  <c r="D186" i="56"/>
  <c r="K186" i="44" s="1"/>
  <c r="L186" s="1"/>
  <c r="D231" i="25"/>
  <c r="D164" i="47"/>
  <c r="D332"/>
  <c r="D341" s="1"/>
  <c r="X27" i="25"/>
  <c r="AS27" s="1"/>
  <c r="Y94"/>
  <c r="D179" i="56"/>
  <c r="K179" i="44" s="1"/>
  <c r="L179" s="1"/>
  <c r="D224" i="25"/>
  <c r="D189" i="56"/>
  <c r="K189" i="44" s="1"/>
  <c r="L189" s="1"/>
  <c r="D234" i="25"/>
  <c r="D223"/>
  <c r="D178" i="56"/>
  <c r="K178" i="44" s="1"/>
  <c r="L178" s="1"/>
  <c r="D222" i="25"/>
  <c r="D177" i="56"/>
  <c r="K177" i="44" s="1"/>
  <c r="L177" s="1"/>
  <c r="L225" i="47"/>
  <c r="L378" s="1"/>
  <c r="AL192" i="46"/>
  <c r="L164" i="47"/>
  <c r="L332"/>
  <c r="L341" s="1"/>
  <c r="W245" i="56"/>
  <c r="V189" i="25"/>
  <c r="V23" i="57"/>
  <c r="AP152" i="64"/>
  <c r="AR81" i="46" s="1"/>
  <c r="R98" i="25"/>
  <c r="R100" s="1"/>
  <c r="AR192" i="46"/>
  <c r="R225" i="47"/>
  <c r="R378" s="1"/>
  <c r="S232" i="56"/>
  <c r="R42" i="57"/>
  <c r="T245" i="56"/>
  <c r="S189" i="25"/>
  <c r="S23" i="57"/>
  <c r="CN188" i="46"/>
  <c r="CO188" s="1"/>
  <c r="D197" i="56"/>
  <c r="K197" i="44" s="1"/>
  <c r="L197" s="1"/>
  <c r="CN184" i="46"/>
  <c r="CO184" s="1"/>
  <c r="CN166"/>
  <c r="CO166" s="1"/>
  <c r="CN144"/>
  <c r="CN174"/>
  <c r="CO174" s="1"/>
  <c r="CN182"/>
  <c r="CO182" s="1"/>
  <c r="CN196"/>
  <c r="CO196" s="1"/>
  <c r="AV589" i="64"/>
  <c r="CN176" i="46"/>
  <c r="CO176" s="1"/>
  <c r="CN203"/>
  <c r="CO203" s="1"/>
  <c r="CN185"/>
  <c r="CO185" s="1"/>
  <c r="CN204"/>
  <c r="CO204" s="1"/>
  <c r="CN205"/>
  <c r="CO205" s="1"/>
  <c r="CN172"/>
  <c r="CO172" s="1"/>
  <c r="CN180"/>
  <c r="CO180" s="1"/>
  <c r="D198" i="56"/>
  <c r="K198" i="44" s="1"/>
  <c r="L198" s="1"/>
  <c r="CN183" i="46"/>
  <c r="CO183" s="1"/>
  <c r="CN187"/>
  <c r="CO187" s="1"/>
  <c r="CN202"/>
  <c r="CO202" s="1"/>
  <c r="Q42" i="57" l="1"/>
  <c r="R232" i="56"/>
  <c r="Q164" i="47"/>
  <c r="Q332"/>
  <c r="Q341" s="1"/>
  <c r="T189" i="25"/>
  <c r="U245" i="56"/>
  <c r="T23" i="57"/>
  <c r="P189" i="25"/>
  <c r="Q245" i="56"/>
  <c r="P23" i="57"/>
  <c r="W321" i="25"/>
  <c r="F321"/>
  <c r="F31" i="71"/>
  <c r="F43" i="69"/>
  <c r="F38" i="65"/>
  <c r="F38" i="75"/>
  <c r="F36" i="73"/>
  <c r="F32" i="70"/>
  <c r="F32" i="47"/>
  <c r="F40" i="74"/>
  <c r="E36" i="73"/>
  <c r="E32" i="70"/>
  <c r="E32" i="47"/>
  <c r="C35" i="72"/>
  <c r="E40" i="74"/>
  <c r="E43" i="69"/>
  <c r="E31" i="71"/>
  <c r="E38" i="75"/>
  <c r="E38" i="65"/>
  <c r="AG82" i="64"/>
  <c r="I97" i="25"/>
  <c r="I99" s="1"/>
  <c r="J245" i="56"/>
  <c r="I189" i="25"/>
  <c r="I23" i="57"/>
  <c r="O189" i="25"/>
  <c r="P245" i="56"/>
  <c r="O23" i="57"/>
  <c r="AB152" i="64"/>
  <c r="AD81" i="46" s="1"/>
  <c r="D98" i="25"/>
  <c r="D225" i="47"/>
  <c r="AD192" i="46"/>
  <c r="AX194"/>
  <c r="X212" i="25"/>
  <c r="C212"/>
  <c r="C218"/>
  <c r="X218"/>
  <c r="C213"/>
  <c r="C308" s="1"/>
  <c r="X213"/>
  <c r="X308" s="1"/>
  <c r="D308"/>
  <c r="M32" i="47"/>
  <c r="M38" i="75"/>
  <c r="M36" i="73"/>
  <c r="M31" i="71"/>
  <c r="M40" i="74"/>
  <c r="M32" i="70"/>
  <c r="M38" i="65"/>
  <c r="M43" i="69"/>
  <c r="AL152" i="64"/>
  <c r="AN81" i="46" s="1"/>
  <c r="N98" i="25"/>
  <c r="N100" s="1"/>
  <c r="AL82" i="64"/>
  <c r="N97" i="25"/>
  <c r="N99" s="1"/>
  <c r="N189"/>
  <c r="O245" i="56"/>
  <c r="N23" i="57"/>
  <c r="V245" i="56"/>
  <c r="U189" i="25"/>
  <c r="U23" i="57"/>
  <c r="AK192" i="46"/>
  <c r="K225" i="47"/>
  <c r="K378" s="1"/>
  <c r="AI152" i="64"/>
  <c r="AK81" i="46" s="1"/>
  <c r="K98" i="25"/>
  <c r="K100" s="1"/>
  <c r="AI82" i="64"/>
  <c r="K97" i="25"/>
  <c r="K99" s="1"/>
  <c r="K42" i="57"/>
  <c r="L232" i="56"/>
  <c r="E321" i="25"/>
  <c r="AV233" i="46"/>
  <c r="CO19"/>
  <c r="R167" i="47"/>
  <c r="R344" s="1"/>
  <c r="AR78" i="46"/>
  <c r="L321" i="25"/>
  <c r="AL78" i="46"/>
  <c r="L167" i="47"/>
  <c r="L344" s="1"/>
  <c r="X237" i="25"/>
  <c r="C237"/>
  <c r="C225"/>
  <c r="X225"/>
  <c r="X240"/>
  <c r="C240"/>
  <c r="X230"/>
  <c r="C230"/>
  <c r="Q225" i="47"/>
  <c r="Q378" s="1"/>
  <c r="AQ192" i="46"/>
  <c r="P225" i="47"/>
  <c r="P378" s="1"/>
  <c r="AP192" i="46"/>
  <c r="J31" i="71"/>
  <c r="J36" i="73"/>
  <c r="J43" i="69"/>
  <c r="J40" i="74"/>
  <c r="J38" i="65"/>
  <c r="J32" i="70"/>
  <c r="J32" i="47"/>
  <c r="J38" i="75"/>
  <c r="W40" i="74"/>
  <c r="W38" i="75"/>
  <c r="W32" i="47"/>
  <c r="W32" i="70"/>
  <c r="W36" i="73"/>
  <c r="W31" i="71"/>
  <c r="W38" i="65"/>
  <c r="W43" i="69"/>
  <c r="G321" i="25"/>
  <c r="G38" i="65"/>
  <c r="G40" i="74"/>
  <c r="G32" i="70"/>
  <c r="G36" i="73"/>
  <c r="G38" i="75"/>
  <c r="G31" i="71"/>
  <c r="G43" i="69"/>
  <c r="G32" i="47"/>
  <c r="I42" i="57"/>
  <c r="J232" i="56"/>
  <c r="AO192" i="46"/>
  <c r="O225" i="47"/>
  <c r="O378" s="1"/>
  <c r="S32" i="70"/>
  <c r="S38" i="65"/>
  <c r="S36" i="73"/>
  <c r="S31" i="71"/>
  <c r="S32" i="47"/>
  <c r="S43" i="69"/>
  <c r="S38" i="75"/>
  <c r="S40" i="74"/>
  <c r="V38" i="75"/>
  <c r="V32" i="70"/>
  <c r="V40" i="74"/>
  <c r="V38" i="65"/>
  <c r="V31" i="71"/>
  <c r="V36" i="73"/>
  <c r="V43" i="69"/>
  <c r="V32" i="47"/>
  <c r="X238" i="25"/>
  <c r="C238"/>
  <c r="AB82" i="64"/>
  <c r="D97" i="25"/>
  <c r="AX82" i="46"/>
  <c r="AX195"/>
  <c r="C229" i="25"/>
  <c r="X229"/>
  <c r="N42" i="57"/>
  <c r="O232" i="56"/>
  <c r="N164" i="47"/>
  <c r="N332"/>
  <c r="N341" s="1"/>
  <c r="AS152" i="64"/>
  <c r="AU81" i="46" s="1"/>
  <c r="U98" i="25"/>
  <c r="U100" s="1"/>
  <c r="AS82" i="64"/>
  <c r="U97" i="25"/>
  <c r="U99" s="1"/>
  <c r="H167" i="47"/>
  <c r="H344" s="1"/>
  <c r="AH78" i="46"/>
  <c r="H168" i="47"/>
  <c r="AX193" i="46"/>
  <c r="D144" i="56"/>
  <c r="C222" i="25"/>
  <c r="X222"/>
  <c r="X223"/>
  <c r="C223"/>
  <c r="C215"/>
  <c r="X215"/>
  <c r="CL246" i="46"/>
  <c r="CO144"/>
  <c r="S321" i="25"/>
  <c r="V321"/>
  <c r="X234"/>
  <c r="C234"/>
  <c r="C224"/>
  <c r="X224"/>
  <c r="X94"/>
  <c r="AS94" s="1"/>
  <c r="D96"/>
  <c r="C231"/>
  <c r="X231"/>
  <c r="C216"/>
  <c r="X216"/>
  <c r="R245" i="56"/>
  <c r="Q189" i="25"/>
  <c r="Q23" i="57"/>
  <c r="U232" i="56"/>
  <c r="T42" i="57"/>
  <c r="T164" i="47"/>
  <c r="T332"/>
  <c r="T341" s="1"/>
  <c r="J321" i="25"/>
  <c r="F167" i="47"/>
  <c r="F344" s="1"/>
  <c r="AF78" i="46"/>
  <c r="AE78"/>
  <c r="E167" i="47"/>
  <c r="E344" s="1"/>
  <c r="AI192" i="46"/>
  <c r="I225" i="47"/>
  <c r="I378" s="1"/>
  <c r="AG152" i="64"/>
  <c r="AI81" i="46" s="1"/>
  <c r="I98" i="25"/>
  <c r="I100" s="1"/>
  <c r="R321"/>
  <c r="X220"/>
  <c r="C220"/>
  <c r="X235"/>
  <c r="C235"/>
  <c r="M321"/>
  <c r="AM78" i="46"/>
  <c r="M167" i="47"/>
  <c r="M344" s="1"/>
  <c r="N225"/>
  <c r="N378" s="1"/>
  <c r="AN192" i="46"/>
  <c r="K164" i="47"/>
  <c r="K332"/>
  <c r="K341" s="1"/>
  <c r="L245" i="56"/>
  <c r="K189" i="25"/>
  <c r="K23" i="57"/>
  <c r="C23" s="1"/>
  <c r="CO168" i="46"/>
  <c r="CL233"/>
  <c r="R36" i="73"/>
  <c r="R32" i="47"/>
  <c r="R31" i="71"/>
  <c r="R32" i="70"/>
  <c r="R38" i="75"/>
  <c r="R38" i="65"/>
  <c r="R40" i="74"/>
  <c r="R43" i="69"/>
  <c r="L38" i="65"/>
  <c r="L36" i="73"/>
  <c r="L40" i="74"/>
  <c r="L38" i="75"/>
  <c r="L32" i="47"/>
  <c r="L31" i="71"/>
  <c r="L32" i="70"/>
  <c r="L43" i="69"/>
  <c r="C232" i="25"/>
  <c r="X232"/>
  <c r="X228"/>
  <c r="C228"/>
  <c r="X217"/>
  <c r="C217"/>
  <c r="C239"/>
  <c r="X239"/>
  <c r="AO82" i="64"/>
  <c r="Q97" i="25"/>
  <c r="Q99" s="1"/>
  <c r="AO152" i="64"/>
  <c r="AQ81" i="46" s="1"/>
  <c r="Q98" i="25"/>
  <c r="Q100" s="1"/>
  <c r="AR152" i="64"/>
  <c r="AT81" i="46" s="1"/>
  <c r="T98" i="25"/>
  <c r="T100" s="1"/>
  <c r="T225" i="47"/>
  <c r="T378" s="1"/>
  <c r="AT192" i="46"/>
  <c r="AR82" i="64"/>
  <c r="T97" i="25"/>
  <c r="T99" s="1"/>
  <c r="AN152" i="64"/>
  <c r="AP81" i="46" s="1"/>
  <c r="P98" i="25"/>
  <c r="P100" s="1"/>
  <c r="AN82" i="64"/>
  <c r="P97" i="25"/>
  <c r="P99" s="1"/>
  <c r="Q232" i="56"/>
  <c r="P42" i="57"/>
  <c r="P164" i="47"/>
  <c r="P332"/>
  <c r="P341" s="1"/>
  <c r="J167"/>
  <c r="J344" s="1"/>
  <c r="AJ78" i="46"/>
  <c r="AW78"/>
  <c r="W167" i="47"/>
  <c r="W344" s="1"/>
  <c r="AG78" i="46"/>
  <c r="G167" i="47"/>
  <c r="G344" s="1"/>
  <c r="I164"/>
  <c r="I332"/>
  <c r="I341" s="1"/>
  <c r="O42" i="57"/>
  <c r="P232" i="56"/>
  <c r="O332" i="47"/>
  <c r="O341" s="1"/>
  <c r="O164"/>
  <c r="AM82" i="64"/>
  <c r="O97" i="25"/>
  <c r="O99" s="1"/>
  <c r="AM152" i="64"/>
  <c r="AO81" i="46" s="1"/>
  <c r="O98" i="25"/>
  <c r="O100" s="1"/>
  <c r="AS78" i="46"/>
  <c r="S167" i="47"/>
  <c r="S344" s="1"/>
  <c r="AV78" i="46"/>
  <c r="V167" i="47"/>
  <c r="V344" s="1"/>
  <c r="X221" i="25"/>
  <c r="C221"/>
  <c r="X227"/>
  <c r="C227"/>
  <c r="C219"/>
  <c r="X219"/>
  <c r="C189"/>
  <c r="D321"/>
  <c r="X189"/>
  <c r="X211"/>
  <c r="C211"/>
  <c r="X233"/>
  <c r="C233"/>
  <c r="V232" i="56"/>
  <c r="U42" i="57"/>
  <c r="U164" i="47"/>
  <c r="U332"/>
  <c r="U341" s="1"/>
  <c r="U225"/>
  <c r="U378" s="1"/>
  <c r="AU192" i="46"/>
  <c r="H321" i="25"/>
  <c r="H38" i="65"/>
  <c r="H36" i="73"/>
  <c r="H32" i="47"/>
  <c r="H31" i="71"/>
  <c r="H38" i="75"/>
  <c r="H40" i="74"/>
  <c r="H32" i="70"/>
  <c r="H43" i="69"/>
  <c r="L168" i="47"/>
  <c r="M168"/>
  <c r="AV158" i="64"/>
  <c r="AV198" s="1"/>
  <c r="AV222" s="1"/>
  <c r="AV88"/>
  <c r="AV128" s="1"/>
  <c r="AV152" s="1"/>
  <c r="AV301"/>
  <c r="AV341" s="1"/>
  <c r="AV366" s="1"/>
  <c r="AV447"/>
  <c r="AV487" s="1"/>
  <c r="AV511" s="1"/>
  <c r="D168" i="56"/>
  <c r="K168" i="44" s="1"/>
  <c r="L168" s="1"/>
  <c r="S168" i="47"/>
  <c r="C143"/>
  <c r="C332" s="1"/>
  <c r="C341" s="1"/>
  <c r="C42" i="57"/>
  <c r="R168" i="47"/>
  <c r="D19" i="56"/>
  <c r="AV18" i="64"/>
  <c r="AV58" s="1"/>
  <c r="AV82" s="1"/>
  <c r="AV228"/>
  <c r="AV268" s="1"/>
  <c r="AV292" s="1"/>
  <c r="AV374"/>
  <c r="AV414" s="1"/>
  <c r="AV438" s="1"/>
  <c r="AV520"/>
  <c r="AV560" s="1"/>
  <c r="AV584" s="1"/>
  <c r="S345" i="47" l="1"/>
  <c r="M345"/>
  <c r="X321" i="25"/>
  <c r="O32" i="70"/>
  <c r="O38" i="75"/>
  <c r="O43" i="69"/>
  <c r="O31" i="71"/>
  <c r="O40" i="74"/>
  <c r="O36" i="73"/>
  <c r="O32" i="47"/>
  <c r="O38" i="65"/>
  <c r="Q38" i="75"/>
  <c r="Q38" i="65"/>
  <c r="Q31" i="71"/>
  <c r="Q36" i="73"/>
  <c r="Q43" i="69"/>
  <c r="Q32" i="47"/>
  <c r="Q32" i="70"/>
  <c r="Q40" i="74"/>
  <c r="K19" i="44"/>
  <c r="D232" i="56"/>
  <c r="R345" i="47"/>
  <c r="L345"/>
  <c r="AT231" i="46"/>
  <c r="AT251" s="1"/>
  <c r="AV206"/>
  <c r="AQ231"/>
  <c r="AQ251" s="1"/>
  <c r="AS206"/>
  <c r="O167" i="47"/>
  <c r="O344" s="1"/>
  <c r="AO78" i="46"/>
  <c r="AH231"/>
  <c r="AH251" s="1"/>
  <c r="AJ206"/>
  <c r="AP78"/>
  <c r="P167" i="47"/>
  <c r="P344" s="1"/>
  <c r="T167"/>
  <c r="T344" s="1"/>
  <c r="AT78" i="46"/>
  <c r="Q167" i="47"/>
  <c r="Q344" s="1"/>
  <c r="AQ78" i="46"/>
  <c r="K321" i="25"/>
  <c r="AD231" i="46"/>
  <c r="AD251" s="1"/>
  <c r="AF206"/>
  <c r="Q321" i="25"/>
  <c r="D99"/>
  <c r="D100"/>
  <c r="C96"/>
  <c r="AF231" i="46"/>
  <c r="AF251" s="1"/>
  <c r="AH206"/>
  <c r="U38" i="75"/>
  <c r="U43" i="69"/>
  <c r="U32" i="70"/>
  <c r="U40" i="74"/>
  <c r="U32" i="47"/>
  <c r="U36" i="73"/>
  <c r="U31" i="71"/>
  <c r="U38" i="65"/>
  <c r="D167" i="47"/>
  <c r="AD78" i="46"/>
  <c r="AJ231"/>
  <c r="AJ251" s="1"/>
  <c r="AL206"/>
  <c r="AK78"/>
  <c r="K167" i="47"/>
  <c r="K344" s="1"/>
  <c r="U321" i="25"/>
  <c r="N321"/>
  <c r="N167" i="47"/>
  <c r="N344" s="1"/>
  <c r="AN78" i="46"/>
  <c r="C225" i="47"/>
  <c r="C378" s="1"/>
  <c r="D378"/>
  <c r="AX81" i="46"/>
  <c r="AI78"/>
  <c r="I167" i="47"/>
  <c r="I344" s="1"/>
  <c r="P321" i="25"/>
  <c r="O168" i="47"/>
  <c r="V168"/>
  <c r="W168"/>
  <c r="J168"/>
  <c r="C321" i="25"/>
  <c r="AE231" i="46"/>
  <c r="AE251" s="1"/>
  <c r="AG206"/>
  <c r="AU231"/>
  <c r="AU251" s="1"/>
  <c r="AW206"/>
  <c r="P36" i="73"/>
  <c r="P32" i="70"/>
  <c r="P43" i="69"/>
  <c r="P32" i="47"/>
  <c r="P40" i="74"/>
  <c r="P38" i="75"/>
  <c r="P38" i="65"/>
  <c r="P31" i="71"/>
  <c r="T32" i="47"/>
  <c r="T40" i="74"/>
  <c r="T31" i="71"/>
  <c r="T38" i="65"/>
  <c r="T38" i="75"/>
  <c r="T43" i="69"/>
  <c r="T36" i="73"/>
  <c r="T32" i="70"/>
  <c r="AK231" i="46"/>
  <c r="AK251" s="1"/>
  <c r="AM206"/>
  <c r="AC231"/>
  <c r="AC251" s="1"/>
  <c r="AE206"/>
  <c r="D245" i="56"/>
  <c r="K144" i="44"/>
  <c r="H345" i="47"/>
  <c r="U167"/>
  <c r="U344" s="1"/>
  <c r="AU78" i="46"/>
  <c r="AP231"/>
  <c r="AP251" s="1"/>
  <c r="AR206"/>
  <c r="K31" i="71"/>
  <c r="K43" i="69"/>
  <c r="K38" i="65"/>
  <c r="K32" i="70"/>
  <c r="K40" i="74"/>
  <c r="K38" i="75"/>
  <c r="K32" i="47"/>
  <c r="K36" i="73"/>
  <c r="N32" i="70"/>
  <c r="N32" i="47"/>
  <c r="N38" i="75"/>
  <c r="N38" i="65"/>
  <c r="N40" i="74"/>
  <c r="N43" i="69"/>
  <c r="N31" i="71"/>
  <c r="N36" i="73"/>
  <c r="AX192" i="46"/>
  <c r="O321" i="25"/>
  <c r="I321"/>
  <c r="I38" i="75"/>
  <c r="I38" i="65"/>
  <c r="I40" i="74"/>
  <c r="I43" i="69"/>
  <c r="I31" i="71"/>
  <c r="I32" i="70"/>
  <c r="I36" i="73"/>
  <c r="I32" i="47"/>
  <c r="T321" i="25"/>
  <c r="I168" i="47"/>
  <c r="K168"/>
  <c r="T168"/>
  <c r="C164"/>
  <c r="F168"/>
  <c r="G168"/>
  <c r="E168"/>
  <c r="N168"/>
  <c r="C97" i="25"/>
  <c r="C98"/>
  <c r="Q168" i="47"/>
  <c r="P168" l="1"/>
  <c r="Q345"/>
  <c r="E345"/>
  <c r="F345"/>
  <c r="I345"/>
  <c r="I244" i="44"/>
  <c r="L144"/>
  <c r="J244" s="1"/>
  <c r="W345" i="47"/>
  <c r="O345"/>
  <c r="AL231" i="46"/>
  <c r="AL251" s="1"/>
  <c r="AN206"/>
  <c r="D344" i="47"/>
  <c r="C167"/>
  <c r="C344" s="1"/>
  <c r="D168"/>
  <c r="C100" i="25"/>
  <c r="D116" i="36" s="1"/>
  <c r="AN231" i="46"/>
  <c r="AN251" s="1"/>
  <c r="AP206"/>
  <c r="AM231"/>
  <c r="AM251" s="1"/>
  <c r="AO206"/>
  <c r="I231" i="44"/>
  <c r="L19"/>
  <c r="U168" i="47"/>
  <c r="N345"/>
  <c r="G345"/>
  <c r="T345"/>
  <c r="K345"/>
  <c r="P345"/>
  <c r="AS231" i="46"/>
  <c r="AS251" s="1"/>
  <c r="AU206"/>
  <c r="J345" i="47"/>
  <c r="V345"/>
  <c r="AG231" i="46"/>
  <c r="AG251" s="1"/>
  <c r="AI206"/>
  <c r="AI231"/>
  <c r="AI251" s="1"/>
  <c r="AK206"/>
  <c r="AB231"/>
  <c r="AB251" s="1"/>
  <c r="AX78"/>
  <c r="AD206"/>
  <c r="D36" i="73"/>
  <c r="C99" i="25"/>
  <c r="D31" i="71"/>
  <c r="D43" i="69"/>
  <c r="D32" i="47"/>
  <c r="D38" i="75"/>
  <c r="D32" i="70"/>
  <c r="D40" i="74"/>
  <c r="D38" i="65"/>
  <c r="D115" i="36"/>
  <c r="AO231" i="46"/>
  <c r="AO251" s="1"/>
  <c r="AQ206"/>
  <c r="AR231"/>
  <c r="AR251" s="1"/>
  <c r="AT206"/>
  <c r="BT63" l="1"/>
  <c r="AW641" i="64"/>
  <c r="AW644"/>
  <c r="BT60" i="46"/>
  <c r="AW638" i="64"/>
  <c r="AW630"/>
  <c r="BT76" i="46"/>
  <c r="AW643" i="64"/>
  <c r="BT74" i="46"/>
  <c r="AW649" i="64"/>
  <c r="BT66" i="46"/>
  <c r="AW637" i="64"/>
  <c r="BT68" i="46"/>
  <c r="BT72"/>
  <c r="BT20"/>
  <c r="BT73"/>
  <c r="AW633" i="64"/>
  <c r="BT61" i="46"/>
  <c r="BT191"/>
  <c r="BT169"/>
  <c r="AW631" i="64"/>
  <c r="AW648"/>
  <c r="BT62" i="46"/>
  <c r="AW634" i="64"/>
  <c r="AW636"/>
  <c r="BT71" i="46"/>
  <c r="AW645" i="64"/>
  <c r="AW639"/>
  <c r="BT80" i="46"/>
  <c r="AW635" i="64"/>
  <c r="AW640"/>
  <c r="BT65" i="46"/>
  <c r="BT75"/>
  <c r="BT67"/>
  <c r="AW647" i="64"/>
  <c r="BT69" i="46"/>
  <c r="AW646" i="64"/>
  <c r="BT181" i="46"/>
  <c r="BT70"/>
  <c r="BT64"/>
  <c r="BT77"/>
  <c r="BT79"/>
  <c r="AW642" i="64"/>
  <c r="AW632"/>
  <c r="AY102" i="46"/>
  <c r="AY113"/>
  <c r="AY111"/>
  <c r="BT200"/>
  <c r="AY109"/>
  <c r="AY89"/>
  <c r="AY100"/>
  <c r="AY103"/>
  <c r="AY97"/>
  <c r="BT199"/>
  <c r="AY98"/>
  <c r="AY104"/>
  <c r="AY110"/>
  <c r="AY105"/>
  <c r="AY96"/>
  <c r="AY112"/>
  <c r="AY99"/>
  <c r="AY101"/>
  <c r="AY95"/>
  <c r="AY91"/>
  <c r="AY107"/>
  <c r="AY90"/>
  <c r="AY108"/>
  <c r="AY106"/>
  <c r="AY114"/>
  <c r="AY88"/>
  <c r="AY94"/>
  <c r="AY83"/>
  <c r="BT201"/>
  <c r="C40" i="74"/>
  <c r="C38" i="75"/>
  <c r="C43" i="69"/>
  <c r="F115" i="36"/>
  <c r="E115"/>
  <c r="M115"/>
  <c r="W115"/>
  <c r="V115"/>
  <c r="L115"/>
  <c r="J115"/>
  <c r="G115"/>
  <c r="S115"/>
  <c r="R115"/>
  <c r="H115"/>
  <c r="Q115"/>
  <c r="U115"/>
  <c r="P115"/>
  <c r="K115"/>
  <c r="I115"/>
  <c r="N115"/>
  <c r="O115"/>
  <c r="T115"/>
  <c r="C38" i="65"/>
  <c r="C32" i="70"/>
  <c r="C32" i="47"/>
  <c r="C31" i="71"/>
  <c r="C36" i="73"/>
  <c r="J231" i="44"/>
  <c r="C168" i="47"/>
  <c r="C345" s="1"/>
  <c r="D345"/>
  <c r="AV231" i="46"/>
  <c r="AV251" s="1"/>
  <c r="AX206"/>
  <c r="U345" i="47"/>
  <c r="S116" i="36"/>
  <c r="J116"/>
  <c r="V116"/>
  <c r="F116"/>
  <c r="W116"/>
  <c r="G116"/>
  <c r="M116"/>
  <c r="H116"/>
  <c r="E116"/>
  <c r="R116"/>
  <c r="L116"/>
  <c r="O116"/>
  <c r="P116"/>
  <c r="I116"/>
  <c r="N116"/>
  <c r="T116"/>
  <c r="U116"/>
  <c r="Q116"/>
  <c r="K116"/>
  <c r="C116" l="1"/>
  <c r="CA60" i="46"/>
  <c r="L60" i="56" s="1"/>
  <c r="BD635" i="64"/>
  <c r="BD648"/>
  <c r="BD637"/>
  <c r="CA75" i="46"/>
  <c r="L75" i="56" s="1"/>
  <c r="BD643" i="64"/>
  <c r="BD646"/>
  <c r="BD644"/>
  <c r="CA73" i="46"/>
  <c r="L73" i="56" s="1"/>
  <c r="CA169" i="46"/>
  <c r="L169" i="56" s="1"/>
  <c r="CA71" i="46"/>
  <c r="L71" i="56" s="1"/>
  <c r="BD636" i="64"/>
  <c r="CA70" i="46"/>
  <c r="L70" i="56" s="1"/>
  <c r="BD630" i="64"/>
  <c r="BD640"/>
  <c r="CA63" i="46"/>
  <c r="L63" i="56" s="1"/>
  <c r="CA77" i="46"/>
  <c r="L77" i="56" s="1"/>
  <c r="BD645" i="64"/>
  <c r="CA20" i="46"/>
  <c r="CA67"/>
  <c r="L67" i="56" s="1"/>
  <c r="BD642" i="64"/>
  <c r="BD638"/>
  <c r="CA62" i="46"/>
  <c r="L62" i="56" s="1"/>
  <c r="CA191" i="46"/>
  <c r="BD633" i="64"/>
  <c r="CA181" i="46"/>
  <c r="L181" i="56" s="1"/>
  <c r="K226" i="25" s="1"/>
  <c r="BD634" i="64"/>
  <c r="BD641"/>
  <c r="BD639"/>
  <c r="CA76" i="46"/>
  <c r="L76" i="56" s="1"/>
  <c r="CA64" i="46"/>
  <c r="L64" i="56" s="1"/>
  <c r="CA80" i="46"/>
  <c r="L80" i="56" s="1"/>
  <c r="CA74" i="46"/>
  <c r="L74" i="56" s="1"/>
  <c r="CA68" i="46"/>
  <c r="L68" i="56" s="1"/>
  <c r="CA79" i="46"/>
  <c r="L79" i="56" s="1"/>
  <c r="BD631" i="64"/>
  <c r="BD649"/>
  <c r="CA72" i="46"/>
  <c r="L72" i="56" s="1"/>
  <c r="CA65" i="46"/>
  <c r="L65" i="56" s="1"/>
  <c r="CA69" i="46"/>
  <c r="L69" i="56" s="1"/>
  <c r="CA61" i="46"/>
  <c r="L61" i="56" s="1"/>
  <c r="CA66" i="46"/>
  <c r="L66" i="56" s="1"/>
  <c r="BD647" i="64"/>
  <c r="BD632"/>
  <c r="BG634"/>
  <c r="BG633"/>
  <c r="CD191" i="46"/>
  <c r="CD60"/>
  <c r="O60" i="56" s="1"/>
  <c r="BG632" i="64"/>
  <c r="CD69" i="46"/>
  <c r="O69" i="56" s="1"/>
  <c r="CD61" i="46"/>
  <c r="O61" i="56" s="1"/>
  <c r="CD62" i="46"/>
  <c r="O62" i="56" s="1"/>
  <c r="CD66" i="46"/>
  <c r="O66" i="56" s="1"/>
  <c r="CD74" i="46"/>
  <c r="O74" i="56" s="1"/>
  <c r="CD65" i="46"/>
  <c r="O65" i="56" s="1"/>
  <c r="BG639" i="64"/>
  <c r="CD169" i="46"/>
  <c r="O169" i="56" s="1"/>
  <c r="CD20" i="46"/>
  <c r="BG640" i="64"/>
  <c r="CD181" i="46"/>
  <c r="O181" i="56" s="1"/>
  <c r="N226" i="25" s="1"/>
  <c r="CD70" i="46"/>
  <c r="O70" i="56" s="1"/>
  <c r="BG635" i="64"/>
  <c r="BG631"/>
  <c r="BG630"/>
  <c r="CD64" i="46"/>
  <c r="O64" i="56" s="1"/>
  <c r="CD80" i="46"/>
  <c r="O80" i="56" s="1"/>
  <c r="CD68" i="46"/>
  <c r="O68" i="56" s="1"/>
  <c r="BG646" i="64"/>
  <c r="CD79" i="46"/>
  <c r="O79" i="56" s="1"/>
  <c r="BG643" i="64"/>
  <c r="BG645"/>
  <c r="BG644"/>
  <c r="BG648"/>
  <c r="CD73" i="46"/>
  <c r="O73" i="56" s="1"/>
  <c r="BG638" i="64"/>
  <c r="BG647"/>
  <c r="BG649"/>
  <c r="CD63" i="46"/>
  <c r="O63" i="56" s="1"/>
  <c r="BG637" i="64"/>
  <c r="CD75" i="46"/>
  <c r="O75" i="56" s="1"/>
  <c r="BG636" i="64"/>
  <c r="BG641"/>
  <c r="BG642"/>
  <c r="CD72" i="46"/>
  <c r="O72" i="56" s="1"/>
  <c r="CD77" i="46"/>
  <c r="O77" i="56" s="1"/>
  <c r="CD71" i="46"/>
  <c r="O71" i="56" s="1"/>
  <c r="CD67" i="46"/>
  <c r="O67" i="56" s="1"/>
  <c r="CD76" i="46"/>
  <c r="O76" i="56" s="1"/>
  <c r="BE630" i="64"/>
  <c r="CB61" i="46"/>
  <c r="M61" i="56" s="1"/>
  <c r="BE638" i="64"/>
  <c r="CB191" i="46"/>
  <c r="BE645" i="64"/>
  <c r="CB20" i="46"/>
  <c r="BE646" i="64"/>
  <c r="CB169" i="46"/>
  <c r="M169" i="56" s="1"/>
  <c r="CB63" i="46"/>
  <c r="M63" i="56" s="1"/>
  <c r="CB76" i="46"/>
  <c r="M76" i="56" s="1"/>
  <c r="CB66" i="46"/>
  <c r="M66" i="56" s="1"/>
  <c r="CB70" i="46"/>
  <c r="M70" i="56" s="1"/>
  <c r="BE644" i="64"/>
  <c r="BE634"/>
  <c r="CB64" i="46"/>
  <c r="M64" i="56" s="1"/>
  <c r="CB65" i="46"/>
  <c r="M65" i="56" s="1"/>
  <c r="BE635" i="64"/>
  <c r="CB68" i="46"/>
  <c r="M68" i="56" s="1"/>
  <c r="BE641" i="64"/>
  <c r="BE649"/>
  <c r="BE632"/>
  <c r="CB72" i="46"/>
  <c r="M72" i="56" s="1"/>
  <c r="CB181" i="46"/>
  <c r="M181" i="56" s="1"/>
  <c r="L226" i="25" s="1"/>
  <c r="CB74" i="46"/>
  <c r="M74" i="56" s="1"/>
  <c r="BE631" i="64"/>
  <c r="CB67" i="46"/>
  <c r="M67" i="56" s="1"/>
  <c r="BE643" i="64"/>
  <c r="CB79" i="46"/>
  <c r="M79" i="56" s="1"/>
  <c r="CB73" i="46"/>
  <c r="M73" i="56" s="1"/>
  <c r="CB60" i="46"/>
  <c r="M60" i="56" s="1"/>
  <c r="CB77" i="46"/>
  <c r="M77" i="56" s="1"/>
  <c r="BE640" i="64"/>
  <c r="BE647"/>
  <c r="BE633"/>
  <c r="BE642"/>
  <c r="BE648"/>
  <c r="CB71" i="46"/>
  <c r="M71" i="56" s="1"/>
  <c r="CB75" i="46"/>
  <c r="M75" i="56" s="1"/>
  <c r="CB62" i="46"/>
  <c r="M62" i="56" s="1"/>
  <c r="BE637" i="64"/>
  <c r="BE636"/>
  <c r="BE639"/>
  <c r="CB80" i="46"/>
  <c r="M80" i="56" s="1"/>
  <c r="CB69" i="46"/>
  <c r="M69" i="56" s="1"/>
  <c r="BF646" i="64"/>
  <c r="CC20" i="46"/>
  <c r="BF639" i="64"/>
  <c r="CC62" i="46"/>
  <c r="N62" i="56" s="1"/>
  <c r="CC74" i="46"/>
  <c r="N74" i="56" s="1"/>
  <c r="BF647" i="64"/>
  <c r="BF648"/>
  <c r="BF630"/>
  <c r="BF638"/>
  <c r="CC68" i="46"/>
  <c r="N68" i="56" s="1"/>
  <c r="BF637" i="64"/>
  <c r="CC77" i="46"/>
  <c r="N77" i="56" s="1"/>
  <c r="BF644" i="64"/>
  <c r="BF642"/>
  <c r="CC70" i="46"/>
  <c r="N70" i="56" s="1"/>
  <c r="BF643" i="64"/>
  <c r="BF641"/>
  <c r="BF633"/>
  <c r="CC72" i="46"/>
  <c r="N72" i="56" s="1"/>
  <c r="CC80" i="46"/>
  <c r="N80" i="56" s="1"/>
  <c r="CC66" i="46"/>
  <c r="N66" i="56" s="1"/>
  <c r="CC75" i="46"/>
  <c r="N75" i="56" s="1"/>
  <c r="CC60" i="46"/>
  <c r="N60" i="56" s="1"/>
  <c r="CC65" i="46"/>
  <c r="N65" i="56" s="1"/>
  <c r="CC79" i="46"/>
  <c r="N79" i="56" s="1"/>
  <c r="BF645" i="64"/>
  <c r="CC61" i="46"/>
  <c r="N61" i="56" s="1"/>
  <c r="CC181" i="46"/>
  <c r="N181" i="56" s="1"/>
  <c r="M226" i="25" s="1"/>
  <c r="CC76" i="46"/>
  <c r="N76" i="56" s="1"/>
  <c r="CC73" i="46"/>
  <c r="N73" i="56" s="1"/>
  <c r="BF631" i="64"/>
  <c r="BF636"/>
  <c r="CC169" i="46"/>
  <c r="N169" i="56" s="1"/>
  <c r="BF632" i="64"/>
  <c r="BF640"/>
  <c r="BF649"/>
  <c r="CC69" i="46"/>
  <c r="N69" i="56" s="1"/>
  <c r="BF634" i="64"/>
  <c r="CC63" i="46"/>
  <c r="N63" i="56" s="1"/>
  <c r="BF635" i="64"/>
  <c r="CC71" i="46"/>
  <c r="N71" i="56" s="1"/>
  <c r="CC67" i="46"/>
  <c r="N67" i="56" s="1"/>
  <c r="CC191" i="46"/>
  <c r="CC64"/>
  <c r="N64" i="56" s="1"/>
  <c r="CM67" i="46"/>
  <c r="X67" i="56" s="1"/>
  <c r="BP641" i="64"/>
  <c r="BP647"/>
  <c r="BP639"/>
  <c r="BP645"/>
  <c r="BP644"/>
  <c r="BP631"/>
  <c r="BP636"/>
  <c r="CM70" i="46"/>
  <c r="X70" i="56" s="1"/>
  <c r="CM63" i="46"/>
  <c r="X63" i="56" s="1"/>
  <c r="BP632" i="64"/>
  <c r="CM72" i="46"/>
  <c r="X72" i="56" s="1"/>
  <c r="BP648" i="64"/>
  <c r="BP635"/>
  <c r="BP642"/>
  <c r="CM68" i="46"/>
  <c r="X68" i="56" s="1"/>
  <c r="CM169" i="46"/>
  <c r="X169" i="56" s="1"/>
  <c r="CM75" i="46"/>
  <c r="X75" i="56" s="1"/>
  <c r="BP640" i="64"/>
  <c r="CM76" i="46"/>
  <c r="X76" i="56" s="1"/>
  <c r="CM73" i="46"/>
  <c r="X73" i="56" s="1"/>
  <c r="BP630" i="64"/>
  <c r="CM69" i="46"/>
  <c r="X69" i="56" s="1"/>
  <c r="CM77" i="46"/>
  <c r="X77" i="56" s="1"/>
  <c r="CM71" i="46"/>
  <c r="X71" i="56" s="1"/>
  <c r="BP634" i="64"/>
  <c r="CM80" i="46"/>
  <c r="X80" i="56" s="1"/>
  <c r="BP637" i="64"/>
  <c r="CM65" i="46"/>
  <c r="X65" i="56" s="1"/>
  <c r="CM79" i="46"/>
  <c r="X79" i="56" s="1"/>
  <c r="CM74" i="46"/>
  <c r="X74" i="56" s="1"/>
  <c r="CM191" i="46"/>
  <c r="BP638" i="64"/>
  <c r="CM64" i="46"/>
  <c r="X64" i="56" s="1"/>
  <c r="CM61" i="46"/>
  <c r="X61" i="56" s="1"/>
  <c r="BP649" i="64"/>
  <c r="CM62" i="46"/>
  <c r="X62" i="56" s="1"/>
  <c r="CM20" i="46"/>
  <c r="BP643" i="64"/>
  <c r="BP633"/>
  <c r="BP646"/>
  <c r="CM60" i="46"/>
  <c r="X60" i="56" s="1"/>
  <c r="CM181" i="46"/>
  <c r="X181" i="56" s="1"/>
  <c r="W226" i="25" s="1"/>
  <c r="CM66" i="46"/>
  <c r="X66" i="56" s="1"/>
  <c r="CL60" i="46"/>
  <c r="W60" i="56" s="1"/>
  <c r="CL80" i="46"/>
  <c r="W80" i="56" s="1"/>
  <c r="CL77" i="46"/>
  <c r="W77" i="56" s="1"/>
  <c r="CL75" i="46"/>
  <c r="W75" i="56" s="1"/>
  <c r="CL73" i="46"/>
  <c r="W73" i="56" s="1"/>
  <c r="CL71" i="46"/>
  <c r="W71" i="56" s="1"/>
  <c r="CL69" i="46"/>
  <c r="W69" i="56" s="1"/>
  <c r="CL67" i="46"/>
  <c r="W67" i="56" s="1"/>
  <c r="CL65" i="46"/>
  <c r="W65" i="56" s="1"/>
  <c r="CL63" i="46"/>
  <c r="W63" i="56" s="1"/>
  <c r="CL61" i="46"/>
  <c r="W61" i="56" s="1"/>
  <c r="CL20" i="46"/>
  <c r="BO648" i="64"/>
  <c r="BO646"/>
  <c r="BO644"/>
  <c r="BO642"/>
  <c r="BO640"/>
  <c r="BO638"/>
  <c r="BO636"/>
  <c r="BO634"/>
  <c r="BO632"/>
  <c r="BO630"/>
  <c r="CL79" i="46"/>
  <c r="W79" i="56" s="1"/>
  <c r="CL76" i="46"/>
  <c r="W76" i="56" s="1"/>
  <c r="CL74" i="46"/>
  <c r="W74" i="56" s="1"/>
  <c r="CL72" i="46"/>
  <c r="W72" i="56" s="1"/>
  <c r="CL70" i="46"/>
  <c r="W70" i="56" s="1"/>
  <c r="CL68" i="46"/>
  <c r="W68" i="56" s="1"/>
  <c r="CL66" i="46"/>
  <c r="W66" i="56" s="1"/>
  <c r="CL64" i="46"/>
  <c r="W64" i="56" s="1"/>
  <c r="CL62" i="46"/>
  <c r="W62" i="56" s="1"/>
  <c r="CL191" i="46"/>
  <c r="CL169"/>
  <c r="W169" i="56" s="1"/>
  <c r="BO647" i="64"/>
  <c r="BO645"/>
  <c r="BO643"/>
  <c r="BO641"/>
  <c r="BO639"/>
  <c r="BO637"/>
  <c r="BO635"/>
  <c r="BO633"/>
  <c r="BO631"/>
  <c r="CL181" i="46"/>
  <c r="W181" i="56" s="1"/>
  <c r="V226" i="25" s="1"/>
  <c r="BO649" i="64"/>
  <c r="BL648"/>
  <c r="BL649"/>
  <c r="CI66" i="46"/>
  <c r="T66" i="56" s="1"/>
  <c r="BL632" i="64"/>
  <c r="CI77" i="46"/>
  <c r="T77" i="56" s="1"/>
  <c r="BL647" i="64"/>
  <c r="BL642"/>
  <c r="CI74" i="46"/>
  <c r="T74" i="56" s="1"/>
  <c r="BL641" i="64"/>
  <c r="CI79" i="46"/>
  <c r="T79" i="56" s="1"/>
  <c r="BL639" i="64"/>
  <c r="BL638"/>
  <c r="CI61" i="46"/>
  <c r="T61" i="56" s="1"/>
  <c r="CI67" i="46"/>
  <c r="T67" i="56" s="1"/>
  <c r="CI60" i="46"/>
  <c r="T60" i="56" s="1"/>
  <c r="CI68" i="46"/>
  <c r="T68" i="56" s="1"/>
  <c r="CI69" i="46"/>
  <c r="T69" i="56" s="1"/>
  <c r="CI70" i="46"/>
  <c r="T70" i="56" s="1"/>
  <c r="BL643" i="64"/>
  <c r="BL644"/>
  <c r="CI181" i="46"/>
  <c r="T181" i="56" s="1"/>
  <c r="S226" i="25" s="1"/>
  <c r="CI64" i="46"/>
  <c r="T64" i="56" s="1"/>
  <c r="BL646" i="64"/>
  <c r="BL634"/>
  <c r="CI63" i="46"/>
  <c r="T63" i="56" s="1"/>
  <c r="CI73" i="46"/>
  <c r="T73" i="56" s="1"/>
  <c r="BL637" i="64"/>
  <c r="BL635"/>
  <c r="BL633"/>
  <c r="BL636"/>
  <c r="BL631"/>
  <c r="BL640"/>
  <c r="CI191" i="46"/>
  <c r="CI71"/>
  <c r="T71" i="56" s="1"/>
  <c r="CI80" i="46"/>
  <c r="T80" i="56" s="1"/>
  <c r="CI72" i="46"/>
  <c r="T72" i="56" s="1"/>
  <c r="BL645" i="64"/>
  <c r="CI62" i="46"/>
  <c r="T62" i="56" s="1"/>
  <c r="CI75" i="46"/>
  <c r="T75" i="56" s="1"/>
  <c r="CI20" i="46"/>
  <c r="CI169"/>
  <c r="T169" i="56" s="1"/>
  <c r="BL630" i="64"/>
  <c r="CI76" i="46"/>
  <c r="T76" i="56" s="1"/>
  <c r="CI65" i="46"/>
  <c r="T65" i="56" s="1"/>
  <c r="BJ112" i="46"/>
  <c r="P112" i="56" s="1"/>
  <c r="BJ106" i="46"/>
  <c r="P106" i="56" s="1"/>
  <c r="BJ101" i="46"/>
  <c r="P101" i="56" s="1"/>
  <c r="BJ113" i="46"/>
  <c r="P113" i="56" s="1"/>
  <c r="BJ95" i="46"/>
  <c r="P95" i="56" s="1"/>
  <c r="BJ91" i="46"/>
  <c r="P91" i="56" s="1"/>
  <c r="BJ109" i="46"/>
  <c r="P109" i="56" s="1"/>
  <c r="BJ103" i="46"/>
  <c r="P103" i="56" s="1"/>
  <c r="BJ89" i="46"/>
  <c r="P89" i="56" s="1"/>
  <c r="BJ108" i="46"/>
  <c r="P108" i="56" s="1"/>
  <c r="BJ90" i="46"/>
  <c r="P90" i="56" s="1"/>
  <c r="CE200" i="46"/>
  <c r="P200" i="56" s="1"/>
  <c r="BJ107" i="46"/>
  <c r="P107" i="56" s="1"/>
  <c r="BJ97" i="46"/>
  <c r="P97" i="56" s="1"/>
  <c r="BJ104" i="46"/>
  <c r="P104" i="56" s="1"/>
  <c r="BJ94" i="46"/>
  <c r="P94" i="56" s="1"/>
  <c r="BJ99" i="46"/>
  <c r="P99" i="56" s="1"/>
  <c r="CE199" i="46"/>
  <c r="P199" i="56" s="1"/>
  <c r="BJ96" i="46"/>
  <c r="P96" i="56" s="1"/>
  <c r="BJ102" i="46"/>
  <c r="P102" i="56" s="1"/>
  <c r="BJ111" i="46"/>
  <c r="P111" i="56" s="1"/>
  <c r="BJ88" i="46"/>
  <c r="P88" i="56" s="1"/>
  <c r="BJ114" i="46"/>
  <c r="P114" i="56" s="1"/>
  <c r="BJ98" i="46"/>
  <c r="P98" i="56" s="1"/>
  <c r="BJ110" i="46"/>
  <c r="P110" i="56" s="1"/>
  <c r="BJ105" i="46"/>
  <c r="P105" i="56" s="1"/>
  <c r="BJ100" i="46"/>
  <c r="P100" i="56" s="1"/>
  <c r="BJ83" i="46"/>
  <c r="CE201"/>
  <c r="P201" i="56" s="1"/>
  <c r="BD88" i="46"/>
  <c r="J88" i="56" s="1"/>
  <c r="BD112" i="46"/>
  <c r="J112" i="56" s="1"/>
  <c r="BD102" i="46"/>
  <c r="J102" i="56" s="1"/>
  <c r="BD100" i="46"/>
  <c r="J100" i="56" s="1"/>
  <c r="BD98" i="46"/>
  <c r="J98" i="56" s="1"/>
  <c r="BD103" i="46"/>
  <c r="J103" i="56" s="1"/>
  <c r="BD95" i="46"/>
  <c r="J95" i="56" s="1"/>
  <c r="BD97" i="46"/>
  <c r="J97" i="56" s="1"/>
  <c r="BY199" i="46"/>
  <c r="J199" i="56" s="1"/>
  <c r="BD114" i="46"/>
  <c r="J114" i="56" s="1"/>
  <c r="BD109" i="46"/>
  <c r="J109" i="56" s="1"/>
  <c r="BD91" i="46"/>
  <c r="J91" i="56" s="1"/>
  <c r="BD99" i="46"/>
  <c r="J99" i="56" s="1"/>
  <c r="BD107" i="46"/>
  <c r="J107" i="56" s="1"/>
  <c r="BD101" i="46"/>
  <c r="J101" i="56" s="1"/>
  <c r="BD94" i="46"/>
  <c r="J94" i="56" s="1"/>
  <c r="BD105" i="46"/>
  <c r="J105" i="56" s="1"/>
  <c r="BD106" i="46"/>
  <c r="J106" i="56" s="1"/>
  <c r="BD89" i="46"/>
  <c r="J89" i="56" s="1"/>
  <c r="BD110" i="46"/>
  <c r="J110" i="56" s="1"/>
  <c r="BY200" i="46"/>
  <c r="J200" i="56" s="1"/>
  <c r="BD90" i="46"/>
  <c r="J90" i="56" s="1"/>
  <c r="BD96" i="46"/>
  <c r="J96" i="56" s="1"/>
  <c r="BD104" i="46"/>
  <c r="J104" i="56" s="1"/>
  <c r="BD108" i="46"/>
  <c r="J108" i="56" s="1"/>
  <c r="BD111" i="46"/>
  <c r="J111" i="56" s="1"/>
  <c r="BD113" i="46"/>
  <c r="J113" i="56" s="1"/>
  <c r="BD83" i="46"/>
  <c r="BY201"/>
  <c r="J201" i="56" s="1"/>
  <c r="BK107" i="46"/>
  <c r="Q107" i="56" s="1"/>
  <c r="BK109" i="46"/>
  <c r="Q109" i="56" s="1"/>
  <c r="BK89" i="46"/>
  <c r="Q89" i="56" s="1"/>
  <c r="BK104" i="46"/>
  <c r="Q104" i="56" s="1"/>
  <c r="BK99" i="46"/>
  <c r="Q99" i="56" s="1"/>
  <c r="BK105" i="46"/>
  <c r="Q105" i="56" s="1"/>
  <c r="BK90" i="46"/>
  <c r="Q90" i="56" s="1"/>
  <c r="BK95" i="46"/>
  <c r="Q95" i="56" s="1"/>
  <c r="BK106" i="46"/>
  <c r="Q106" i="56" s="1"/>
  <c r="BK114" i="46"/>
  <c r="Q114" i="56" s="1"/>
  <c r="BK101" i="46"/>
  <c r="Q101" i="56" s="1"/>
  <c r="BK111" i="46"/>
  <c r="Q111" i="56" s="1"/>
  <c r="BK100" i="46"/>
  <c r="Q100" i="56" s="1"/>
  <c r="BK88" i="46"/>
  <c r="Q88" i="56" s="1"/>
  <c r="BK103" i="46"/>
  <c r="Q103" i="56" s="1"/>
  <c r="BK112" i="46"/>
  <c r="Q112" i="56" s="1"/>
  <c r="BK108" i="46"/>
  <c r="Q108" i="56" s="1"/>
  <c r="BK96" i="46"/>
  <c r="Q96" i="56" s="1"/>
  <c r="BK97" i="46"/>
  <c r="Q97" i="56" s="1"/>
  <c r="BK102" i="46"/>
  <c r="Q102" i="56" s="1"/>
  <c r="BK110" i="46"/>
  <c r="Q110" i="56" s="1"/>
  <c r="BK94" i="46"/>
  <c r="Q94" i="56" s="1"/>
  <c r="BK91" i="46"/>
  <c r="Q91" i="56" s="1"/>
  <c r="CF200" i="46"/>
  <c r="Q200" i="56" s="1"/>
  <c r="BK113" i="46"/>
  <c r="Q113" i="56" s="1"/>
  <c r="CF199" i="46"/>
  <c r="Q199" i="56" s="1"/>
  <c r="BK98" i="46"/>
  <c r="Q98" i="56" s="1"/>
  <c r="BK83" i="46"/>
  <c r="CF201"/>
  <c r="Q201" i="56" s="1"/>
  <c r="BL95" i="46"/>
  <c r="R95" i="56" s="1"/>
  <c r="BL113" i="46"/>
  <c r="R113" i="56" s="1"/>
  <c r="BL108" i="46"/>
  <c r="R108" i="56" s="1"/>
  <c r="BL111" i="46"/>
  <c r="R111" i="56" s="1"/>
  <c r="BL102" i="46"/>
  <c r="R102" i="56" s="1"/>
  <c r="BL104" i="46"/>
  <c r="R104" i="56" s="1"/>
  <c r="BL90" i="46"/>
  <c r="R90" i="56" s="1"/>
  <c r="BL97" i="46"/>
  <c r="R97" i="56" s="1"/>
  <c r="CG199" i="46"/>
  <c r="R199" i="56" s="1"/>
  <c r="BL99" i="46"/>
  <c r="R99" i="56" s="1"/>
  <c r="BL105" i="46"/>
  <c r="R105" i="56" s="1"/>
  <c r="BL103" i="46"/>
  <c r="R103" i="56" s="1"/>
  <c r="BL100" i="46"/>
  <c r="R100" i="56" s="1"/>
  <c r="BL91" i="46"/>
  <c r="R91" i="56" s="1"/>
  <c r="BL110" i="46"/>
  <c r="R110" i="56" s="1"/>
  <c r="BL94" i="46"/>
  <c r="R94" i="56" s="1"/>
  <c r="CG200" i="46"/>
  <c r="R200" i="56" s="1"/>
  <c r="BL107" i="46"/>
  <c r="R107" i="56" s="1"/>
  <c r="BL88" i="46"/>
  <c r="R88" i="56" s="1"/>
  <c r="BL98" i="46"/>
  <c r="R98" i="56" s="1"/>
  <c r="BL112" i="46"/>
  <c r="R112" i="56" s="1"/>
  <c r="BL96" i="46"/>
  <c r="R96" i="56" s="1"/>
  <c r="BL89" i="46"/>
  <c r="R89" i="56" s="1"/>
  <c r="BL106" i="46"/>
  <c r="R106" i="56" s="1"/>
  <c r="BL109" i="46"/>
  <c r="R109" i="56" s="1"/>
  <c r="BL101" i="46"/>
  <c r="R101" i="56" s="1"/>
  <c r="BL114" i="46"/>
  <c r="R114" i="56" s="1"/>
  <c r="BL83" i="46"/>
  <c r="CG201"/>
  <c r="R201" i="56" s="1"/>
  <c r="BM105" i="46"/>
  <c r="S105" i="56" s="1"/>
  <c r="BM97" i="46"/>
  <c r="S97" i="56" s="1"/>
  <c r="BM103" i="46"/>
  <c r="S103" i="56" s="1"/>
  <c r="BM112" i="46"/>
  <c r="S112" i="56" s="1"/>
  <c r="BM100" i="46"/>
  <c r="S100" i="56" s="1"/>
  <c r="CH199" i="46"/>
  <c r="S199" i="56" s="1"/>
  <c r="BM98" i="46"/>
  <c r="S98" i="56" s="1"/>
  <c r="BM96" i="46"/>
  <c r="S96" i="56" s="1"/>
  <c r="BM104" i="46"/>
  <c r="S104" i="56" s="1"/>
  <c r="BM91" i="46"/>
  <c r="S91" i="56" s="1"/>
  <c r="BM106" i="46"/>
  <c r="S106" i="56" s="1"/>
  <c r="CH200" i="46"/>
  <c r="S200" i="56" s="1"/>
  <c r="BM99" i="46"/>
  <c r="S99" i="56" s="1"/>
  <c r="BM90" i="46"/>
  <c r="S90" i="56" s="1"/>
  <c r="BM109" i="46"/>
  <c r="S109" i="56" s="1"/>
  <c r="BM101" i="46"/>
  <c r="S101" i="56" s="1"/>
  <c r="BM95" i="46"/>
  <c r="S95" i="56" s="1"/>
  <c r="BM89" i="46"/>
  <c r="S89" i="56" s="1"/>
  <c r="BM113" i="46"/>
  <c r="S113" i="56" s="1"/>
  <c r="BM94" i="46"/>
  <c r="S94" i="56" s="1"/>
  <c r="BM108" i="46"/>
  <c r="S108" i="56" s="1"/>
  <c r="BM88" i="46"/>
  <c r="S88" i="56" s="1"/>
  <c r="BM111" i="46"/>
  <c r="S111" i="56" s="1"/>
  <c r="BM114" i="46"/>
  <c r="S114" i="56" s="1"/>
  <c r="BM107" i="46"/>
  <c r="S107" i="56" s="1"/>
  <c r="BM110" i="46"/>
  <c r="S110" i="56" s="1"/>
  <c r="BM102" i="46"/>
  <c r="S102" i="56" s="1"/>
  <c r="BM83" i="46"/>
  <c r="CH201"/>
  <c r="S201" i="56" s="1"/>
  <c r="BB99" i="46"/>
  <c r="H99" i="56" s="1"/>
  <c r="BB108" i="46"/>
  <c r="H108" i="56" s="1"/>
  <c r="BW200" i="46"/>
  <c r="H200" i="56" s="1"/>
  <c r="BB111" i="46"/>
  <c r="H111" i="56" s="1"/>
  <c r="BB94" i="46"/>
  <c r="H94" i="56" s="1"/>
  <c r="BB103" i="46"/>
  <c r="H103" i="56" s="1"/>
  <c r="BB104" i="46"/>
  <c r="H104" i="56" s="1"/>
  <c r="BB109" i="46"/>
  <c r="H109" i="56" s="1"/>
  <c r="BB101" i="46"/>
  <c r="H101" i="56" s="1"/>
  <c r="BB96" i="46"/>
  <c r="H96" i="56" s="1"/>
  <c r="BB95" i="46"/>
  <c r="H95" i="56" s="1"/>
  <c r="BB91" i="46"/>
  <c r="H91" i="56" s="1"/>
  <c r="BB112" i="46"/>
  <c r="H112" i="56" s="1"/>
  <c r="BW199" i="46"/>
  <c r="H199" i="56" s="1"/>
  <c r="BB106" i="46"/>
  <c r="H106" i="56" s="1"/>
  <c r="BB90" i="46"/>
  <c r="H90" i="56" s="1"/>
  <c r="BB97" i="46"/>
  <c r="H97" i="56" s="1"/>
  <c r="BB110" i="46"/>
  <c r="H110" i="56" s="1"/>
  <c r="BB102" i="46"/>
  <c r="H102" i="56" s="1"/>
  <c r="BB100" i="46"/>
  <c r="H100" i="56" s="1"/>
  <c r="BB89" i="46"/>
  <c r="H89" i="56" s="1"/>
  <c r="BB98" i="46"/>
  <c r="H98" i="56" s="1"/>
  <c r="BB107" i="46"/>
  <c r="H107" i="56" s="1"/>
  <c r="BB88" i="46"/>
  <c r="H88" i="56" s="1"/>
  <c r="BB105" i="46"/>
  <c r="H105" i="56" s="1"/>
  <c r="BB114" i="46"/>
  <c r="H114" i="56" s="1"/>
  <c r="BB113" i="46"/>
  <c r="H113" i="56" s="1"/>
  <c r="BB83" i="46"/>
  <c r="BW201"/>
  <c r="H201" i="56" s="1"/>
  <c r="BG107" i="46"/>
  <c r="M107" i="56" s="1"/>
  <c r="CB199" i="46"/>
  <c r="M199" i="56" s="1"/>
  <c r="BG104" i="46"/>
  <c r="M104" i="56" s="1"/>
  <c r="BG108" i="46"/>
  <c r="M108" i="56" s="1"/>
  <c r="BG105" i="46"/>
  <c r="M105" i="56" s="1"/>
  <c r="BG96" i="46"/>
  <c r="M96" i="56" s="1"/>
  <c r="BG110" i="46"/>
  <c r="M110" i="56" s="1"/>
  <c r="BG109" i="46"/>
  <c r="M109" i="56" s="1"/>
  <c r="BG112" i="46"/>
  <c r="M112" i="56" s="1"/>
  <c r="BG94" i="46"/>
  <c r="M94" i="56" s="1"/>
  <c r="BG101" i="46"/>
  <c r="M101" i="56" s="1"/>
  <c r="BG111" i="46"/>
  <c r="M111" i="56" s="1"/>
  <c r="BG98" i="46"/>
  <c r="M98" i="56" s="1"/>
  <c r="BG99" i="46"/>
  <c r="M99" i="56" s="1"/>
  <c r="BG90" i="46"/>
  <c r="M90" i="56" s="1"/>
  <c r="BG103" i="46"/>
  <c r="M103" i="56" s="1"/>
  <c r="BG89" i="46"/>
  <c r="M89" i="56" s="1"/>
  <c r="BG88" i="46"/>
  <c r="M88" i="56" s="1"/>
  <c r="BG95" i="46"/>
  <c r="M95" i="56" s="1"/>
  <c r="BG113" i="46"/>
  <c r="M113" i="56" s="1"/>
  <c r="BG100" i="46"/>
  <c r="M100" i="56" s="1"/>
  <c r="BG91" i="46"/>
  <c r="M91" i="56" s="1"/>
  <c r="BG97" i="46"/>
  <c r="M97" i="56" s="1"/>
  <c r="BG106" i="46"/>
  <c r="M106" i="56" s="1"/>
  <c r="BG114" i="46"/>
  <c r="M114" i="56" s="1"/>
  <c r="BG102" i="46"/>
  <c r="M102" i="56" s="1"/>
  <c r="CB200" i="46"/>
  <c r="M200" i="56" s="1"/>
  <c r="BG83" i="46"/>
  <c r="CB201"/>
  <c r="M201" i="56" s="1"/>
  <c r="BR108" i="46"/>
  <c r="X108" i="56" s="1"/>
  <c r="BR95" i="46"/>
  <c r="X95" i="56" s="1"/>
  <c r="CM200" i="46"/>
  <c r="X200" i="56" s="1"/>
  <c r="BR112" i="46"/>
  <c r="X112" i="56" s="1"/>
  <c r="BR96" i="46"/>
  <c r="X96" i="56" s="1"/>
  <c r="BR105" i="46"/>
  <c r="X105" i="56" s="1"/>
  <c r="BR97" i="46"/>
  <c r="X97" i="56" s="1"/>
  <c r="BR107" i="46"/>
  <c r="X107" i="56" s="1"/>
  <c r="BR88" i="46"/>
  <c r="X88" i="56" s="1"/>
  <c r="BR114" i="46"/>
  <c r="X114" i="56" s="1"/>
  <c r="BR103" i="46"/>
  <c r="X103" i="56" s="1"/>
  <c r="BR90" i="46"/>
  <c r="X90" i="56" s="1"/>
  <c r="BR104" i="46"/>
  <c r="X104" i="56" s="1"/>
  <c r="BR99" i="46"/>
  <c r="X99" i="56" s="1"/>
  <c r="BR111" i="46"/>
  <c r="X111" i="56" s="1"/>
  <c r="BR102" i="46"/>
  <c r="X102" i="56" s="1"/>
  <c r="CM199" i="46"/>
  <c r="X199" i="56" s="1"/>
  <c r="BR110" i="46"/>
  <c r="X110" i="56" s="1"/>
  <c r="BR89" i="46"/>
  <c r="X89" i="56" s="1"/>
  <c r="BR91" i="46"/>
  <c r="X91" i="56" s="1"/>
  <c r="BR113" i="46"/>
  <c r="X113" i="56" s="1"/>
  <c r="BR106" i="46"/>
  <c r="X106" i="56" s="1"/>
  <c r="BR101" i="46"/>
  <c r="X101" i="56" s="1"/>
  <c r="BR94" i="46"/>
  <c r="X94" i="56" s="1"/>
  <c r="BR109" i="46"/>
  <c r="X109" i="56" s="1"/>
  <c r="BR100" i="46"/>
  <c r="X100" i="56" s="1"/>
  <c r="BR98" i="46"/>
  <c r="X98" i="56" s="1"/>
  <c r="BR83" i="46"/>
  <c r="CM201"/>
  <c r="X201" i="56" s="1"/>
  <c r="AZ111" i="46"/>
  <c r="F111" i="56" s="1"/>
  <c r="AZ89" i="46"/>
  <c r="F89" i="56" s="1"/>
  <c r="BU199" i="46"/>
  <c r="F199" i="56" s="1"/>
  <c r="AZ100" i="46"/>
  <c r="F100" i="56" s="1"/>
  <c r="AZ94" i="46"/>
  <c r="F94" i="56" s="1"/>
  <c r="AZ114" i="46"/>
  <c r="F114" i="56" s="1"/>
  <c r="AZ91" i="46"/>
  <c r="F91" i="56" s="1"/>
  <c r="AZ102" i="46"/>
  <c r="F102" i="56" s="1"/>
  <c r="AZ96" i="46"/>
  <c r="F96" i="56" s="1"/>
  <c r="AZ99" i="46"/>
  <c r="F99" i="56" s="1"/>
  <c r="BU200" i="46"/>
  <c r="F200" i="56" s="1"/>
  <c r="AZ107" i="46"/>
  <c r="F107" i="56" s="1"/>
  <c r="AZ106" i="46"/>
  <c r="F106" i="56" s="1"/>
  <c r="AZ97" i="46"/>
  <c r="F97" i="56" s="1"/>
  <c r="AZ105" i="46"/>
  <c r="F105" i="56" s="1"/>
  <c r="AZ95" i="46"/>
  <c r="F95" i="56" s="1"/>
  <c r="AZ110" i="46"/>
  <c r="F110" i="56" s="1"/>
  <c r="AZ112" i="46"/>
  <c r="F112" i="56" s="1"/>
  <c r="AZ103" i="46"/>
  <c r="F103" i="56" s="1"/>
  <c r="AZ90" i="46"/>
  <c r="F90" i="56" s="1"/>
  <c r="AZ108" i="46"/>
  <c r="F108" i="56" s="1"/>
  <c r="AZ104" i="46"/>
  <c r="F104" i="56" s="1"/>
  <c r="AZ98" i="46"/>
  <c r="F98" i="56" s="1"/>
  <c r="AZ109" i="46"/>
  <c r="F109" i="56" s="1"/>
  <c r="AZ101" i="46"/>
  <c r="F101" i="56" s="1"/>
  <c r="AZ113" i="46"/>
  <c r="F113" i="56" s="1"/>
  <c r="AZ88" i="46"/>
  <c r="F88" i="56" s="1"/>
  <c r="AZ83" i="46"/>
  <c r="BU201"/>
  <c r="F201" i="56" s="1"/>
  <c r="E201"/>
  <c r="E94"/>
  <c r="E114"/>
  <c r="E108"/>
  <c r="E107"/>
  <c r="E95"/>
  <c r="E99"/>
  <c r="E96"/>
  <c r="E110"/>
  <c r="E98"/>
  <c r="E97"/>
  <c r="E89"/>
  <c r="E200"/>
  <c r="E113"/>
  <c r="AW418" i="64"/>
  <c r="AW346"/>
  <c r="AW491"/>
  <c r="AW564"/>
  <c r="AW202"/>
  <c r="AW62"/>
  <c r="AW132"/>
  <c r="AW272"/>
  <c r="E79" i="56"/>
  <c r="E64"/>
  <c r="E181"/>
  <c r="E69"/>
  <c r="E67"/>
  <c r="AW280" i="64"/>
  <c r="AW426"/>
  <c r="AW354"/>
  <c r="AW210"/>
  <c r="AW140"/>
  <c r="AW572"/>
  <c r="AW70"/>
  <c r="AW499"/>
  <c r="E80" i="56"/>
  <c r="AW431" i="64"/>
  <c r="AW285"/>
  <c r="AW577"/>
  <c r="AW359"/>
  <c r="AW215"/>
  <c r="AW504"/>
  <c r="AW145"/>
  <c r="AW75"/>
  <c r="AW206"/>
  <c r="AW422"/>
  <c r="AW350"/>
  <c r="AW276"/>
  <c r="AW136"/>
  <c r="AW66"/>
  <c r="AW568"/>
  <c r="AW495"/>
  <c r="E62" i="56"/>
  <c r="AW345" i="64"/>
  <c r="AW271"/>
  <c r="AW201"/>
  <c r="AW131"/>
  <c r="AW490"/>
  <c r="AW61"/>
  <c r="AW417"/>
  <c r="AW563"/>
  <c r="E191" i="56"/>
  <c r="D163" i="25"/>
  <c r="BR244" i="46"/>
  <c r="AW133" i="64"/>
  <c r="AW63"/>
  <c r="AW203"/>
  <c r="AW347"/>
  <c r="AW419"/>
  <c r="AW492"/>
  <c r="AW273"/>
  <c r="AW565"/>
  <c r="BR245" i="46"/>
  <c r="E20" i="56"/>
  <c r="E68"/>
  <c r="E66"/>
  <c r="E74"/>
  <c r="E76"/>
  <c r="AW278" i="64"/>
  <c r="AW208"/>
  <c r="AW68"/>
  <c r="AW497"/>
  <c r="AW352"/>
  <c r="AW424"/>
  <c r="AW138"/>
  <c r="AW570"/>
  <c r="AW144"/>
  <c r="AW430"/>
  <c r="AW576"/>
  <c r="AW503"/>
  <c r="AW74"/>
  <c r="AW214"/>
  <c r="AW358"/>
  <c r="AW284"/>
  <c r="E63" i="56"/>
  <c r="C115" i="36"/>
  <c r="BN644" i="64"/>
  <c r="BN632"/>
  <c r="BN648"/>
  <c r="BN636"/>
  <c r="CK169" i="46"/>
  <c r="V169" i="56" s="1"/>
  <c r="BN638" i="64"/>
  <c r="BN634"/>
  <c r="BN635"/>
  <c r="CK80" i="46"/>
  <c r="V80" i="56" s="1"/>
  <c r="BN642" i="64"/>
  <c r="CK73" i="46"/>
  <c r="V73" i="56" s="1"/>
  <c r="CK61" i="46"/>
  <c r="V61" i="56" s="1"/>
  <c r="CK67" i="46"/>
  <c r="V67" i="56" s="1"/>
  <c r="CK71" i="46"/>
  <c r="V71" i="56" s="1"/>
  <c r="CK77" i="46"/>
  <c r="V77" i="56" s="1"/>
  <c r="BN640" i="64"/>
  <c r="BN647"/>
  <c r="CK69" i="46"/>
  <c r="V69" i="56" s="1"/>
  <c r="CK79" i="46"/>
  <c r="V79" i="56" s="1"/>
  <c r="BN646" i="64"/>
  <c r="CK74" i="46"/>
  <c r="V74" i="56" s="1"/>
  <c r="CK66" i="46"/>
  <c r="V66" i="56" s="1"/>
  <c r="BN649" i="64"/>
  <c r="BN637"/>
  <c r="CK65" i="46"/>
  <c r="V65" i="56" s="1"/>
  <c r="BN633" i="64"/>
  <c r="CK75" i="46"/>
  <c r="V75" i="56" s="1"/>
  <c r="BN630" i="64"/>
  <c r="CK63" i="46"/>
  <c r="V63" i="56" s="1"/>
  <c r="CK70" i="46"/>
  <c r="V70" i="56" s="1"/>
  <c r="CK72" i="46"/>
  <c r="V72" i="56" s="1"/>
  <c r="CK68" i="46"/>
  <c r="V68" i="56" s="1"/>
  <c r="CK191" i="46"/>
  <c r="BN639" i="64"/>
  <c r="BN643"/>
  <c r="BN641"/>
  <c r="CK60" i="46"/>
  <c r="V60" i="56" s="1"/>
  <c r="BN645" i="64"/>
  <c r="CK20" i="46"/>
  <c r="CK62"/>
  <c r="V62" i="56" s="1"/>
  <c r="BN631" i="64"/>
  <c r="CK181" i="46"/>
  <c r="V181" i="56" s="1"/>
  <c r="U226" i="25" s="1"/>
  <c r="CK64" i="46"/>
  <c r="V64" i="56" s="1"/>
  <c r="CK76" i="46"/>
  <c r="V76" i="56" s="1"/>
  <c r="CF20" i="46"/>
  <c r="BI644" i="64"/>
  <c r="BI649"/>
  <c r="CF64" i="46"/>
  <c r="Q64" i="56" s="1"/>
  <c r="CF68" i="46"/>
  <c r="Q68" i="56" s="1"/>
  <c r="BI638" i="64"/>
  <c r="BI647"/>
  <c r="CF62" i="46"/>
  <c r="Q62" i="56" s="1"/>
  <c r="CF191" i="46"/>
  <c r="BI645" i="64"/>
  <c r="BI639"/>
  <c r="CF181" i="46"/>
  <c r="Q181" i="56" s="1"/>
  <c r="P226" i="25" s="1"/>
  <c r="CF76" i="46"/>
  <c r="Q76" i="56" s="1"/>
  <c r="CF67" i="46"/>
  <c r="Q67" i="56" s="1"/>
  <c r="CF60" i="46"/>
  <c r="Q60" i="56" s="1"/>
  <c r="BI633" i="64"/>
  <c r="CF75" i="46"/>
  <c r="Q75" i="56" s="1"/>
  <c r="BI646" i="64"/>
  <c r="BI640"/>
  <c r="BI631"/>
  <c r="BI642"/>
  <c r="BI641"/>
  <c r="CF65" i="46"/>
  <c r="Q65" i="56" s="1"/>
  <c r="BI648" i="64"/>
  <c r="CF80" i="46"/>
  <c r="Q80" i="56" s="1"/>
  <c r="CF63" i="46"/>
  <c r="Q63" i="56" s="1"/>
  <c r="CF69" i="46"/>
  <c r="Q69" i="56" s="1"/>
  <c r="CF61" i="46"/>
  <c r="Q61" i="56" s="1"/>
  <c r="BI643" i="64"/>
  <c r="BI636"/>
  <c r="CF72" i="46"/>
  <c r="Q72" i="56" s="1"/>
  <c r="BI637" i="64"/>
  <c r="CF66" i="46"/>
  <c r="Q66" i="56" s="1"/>
  <c r="BI634" i="64"/>
  <c r="CF73" i="46"/>
  <c r="Q73" i="56" s="1"/>
  <c r="CF169" i="46"/>
  <c r="Q169" i="56" s="1"/>
  <c r="BI632" i="64"/>
  <c r="BI635"/>
  <c r="CF71" i="46"/>
  <c r="Q71" i="56" s="1"/>
  <c r="CF79" i="46"/>
  <c r="Q79" i="56" s="1"/>
  <c r="CF70" i="46"/>
  <c r="Q70" i="56" s="1"/>
  <c r="BI630" i="64"/>
  <c r="CF74" i="46"/>
  <c r="Q74" i="56" s="1"/>
  <c r="CF77" i="46"/>
  <c r="Q77" i="56" s="1"/>
  <c r="AX641" i="64"/>
  <c r="BU64" i="46"/>
  <c r="F64" i="56" s="1"/>
  <c r="BU77" i="46"/>
  <c r="F77" i="56" s="1"/>
  <c r="BU20" i="46"/>
  <c r="AX635" i="64"/>
  <c r="BU68" i="46"/>
  <c r="F68" i="56" s="1"/>
  <c r="AX643" i="64"/>
  <c r="AX645"/>
  <c r="AX637"/>
  <c r="BU191" i="46"/>
  <c r="AX639" i="64"/>
  <c r="AX631"/>
  <c r="AX630"/>
  <c r="BU69" i="46"/>
  <c r="F69" i="56" s="1"/>
  <c r="BU76" i="46"/>
  <c r="F76" i="56" s="1"/>
  <c r="AX646" i="64"/>
  <c r="BU60" i="46"/>
  <c r="F60" i="56" s="1"/>
  <c r="BU65" i="46"/>
  <c r="F65" i="56" s="1"/>
  <c r="BU63" i="46"/>
  <c r="F63" i="56" s="1"/>
  <c r="AX634" i="64"/>
  <c r="BU79" i="46"/>
  <c r="F79" i="56" s="1"/>
  <c r="BU72" i="46"/>
  <c r="F72" i="56" s="1"/>
  <c r="AX644" i="64"/>
  <c r="BU169" i="46"/>
  <c r="F169" i="56" s="1"/>
  <c r="BU61" i="46"/>
  <c r="F61" i="56" s="1"/>
  <c r="AX633" i="64"/>
  <c r="AX638"/>
  <c r="AX632"/>
  <c r="BU73" i="46"/>
  <c r="F73" i="56" s="1"/>
  <c r="AX648" i="64"/>
  <c r="AX642"/>
  <c r="BU181" i="46"/>
  <c r="F181" i="56" s="1"/>
  <c r="E226" i="25" s="1"/>
  <c r="BU62" i="46"/>
  <c r="F62" i="56" s="1"/>
  <c r="BU70" i="46"/>
  <c r="F70" i="56" s="1"/>
  <c r="AX647" i="64"/>
  <c r="BU67" i="46"/>
  <c r="F67" i="56" s="1"/>
  <c r="BU75" i="46"/>
  <c r="F75" i="56" s="1"/>
  <c r="BU74" i="46"/>
  <c r="F74" i="56" s="1"/>
  <c r="AX640" i="64"/>
  <c r="BU66" i="46"/>
  <c r="F66" i="56" s="1"/>
  <c r="AX649" i="64"/>
  <c r="BU80" i="46"/>
  <c r="F80" i="56" s="1"/>
  <c r="AX636" i="64"/>
  <c r="BU71" i="46"/>
  <c r="F71" i="56" s="1"/>
  <c r="G208" i="46"/>
  <c r="BJ648" i="64"/>
  <c r="CG64" i="46"/>
  <c r="R64" i="56" s="1"/>
  <c r="BJ631" i="64"/>
  <c r="BJ635"/>
  <c r="BJ633"/>
  <c r="BJ647"/>
  <c r="CG65" i="46"/>
  <c r="R65" i="56" s="1"/>
  <c r="CG74" i="46"/>
  <c r="R74" i="56" s="1"/>
  <c r="CG76" i="46"/>
  <c r="R76" i="56" s="1"/>
  <c r="BJ641" i="64"/>
  <c r="BJ632"/>
  <c r="CG70" i="46"/>
  <c r="R70" i="56" s="1"/>
  <c r="BJ634" i="64"/>
  <c r="BJ644"/>
  <c r="BJ640"/>
  <c r="CG68" i="46"/>
  <c r="R68" i="56" s="1"/>
  <c r="CG67" i="46"/>
  <c r="R67" i="56" s="1"/>
  <c r="CG20" i="46"/>
  <c r="CG62"/>
  <c r="R62" i="56" s="1"/>
  <c r="BJ646" i="64"/>
  <c r="BJ639"/>
  <c r="CG79" i="46"/>
  <c r="R79" i="56" s="1"/>
  <c r="CG181" i="46"/>
  <c r="R181" i="56" s="1"/>
  <c r="Q226" i="25" s="1"/>
  <c r="CG60" i="46"/>
  <c r="R60" i="56" s="1"/>
  <c r="CG72" i="46"/>
  <c r="R72" i="56" s="1"/>
  <c r="BJ645" i="64"/>
  <c r="CG75" i="46"/>
  <c r="R75" i="56" s="1"/>
  <c r="BJ636" i="64"/>
  <c r="BJ643"/>
  <c r="CG69" i="46"/>
  <c r="R69" i="56" s="1"/>
  <c r="CG71" i="46"/>
  <c r="R71" i="56" s="1"/>
  <c r="CG66" i="46"/>
  <c r="R66" i="56" s="1"/>
  <c r="BJ642" i="64"/>
  <c r="BJ638"/>
  <c r="CG191" i="46"/>
  <c r="CG80"/>
  <c r="R80" i="56" s="1"/>
  <c r="BJ630" i="64"/>
  <c r="CG63" i="46"/>
  <c r="R63" i="56" s="1"/>
  <c r="CG61" i="46"/>
  <c r="R61" i="56" s="1"/>
  <c r="BJ637" i="64"/>
  <c r="CG169" i="46"/>
  <c r="R169" i="56" s="1"/>
  <c r="CG77" i="46"/>
  <c r="R77" i="56" s="1"/>
  <c r="BJ649" i="64"/>
  <c r="CG73" i="46"/>
  <c r="R73" i="56" s="1"/>
  <c r="BM643" i="64"/>
  <c r="CJ64" i="46"/>
  <c r="U64" i="56" s="1"/>
  <c r="BM633" i="64"/>
  <c r="BM645"/>
  <c r="CJ20" i="46"/>
  <c r="BM649" i="64"/>
  <c r="BM640"/>
  <c r="BM636"/>
  <c r="CJ74" i="46"/>
  <c r="U74" i="56" s="1"/>
  <c r="CJ70" i="46"/>
  <c r="U70" i="56" s="1"/>
  <c r="CJ191" i="46"/>
  <c r="BM646" i="64"/>
  <c r="CJ77" i="46"/>
  <c r="U77" i="56" s="1"/>
  <c r="CJ79" i="46"/>
  <c r="U79" i="56" s="1"/>
  <c r="CJ71" i="46"/>
  <c r="U71" i="56" s="1"/>
  <c r="BM641" i="64"/>
  <c r="CJ80" i="46"/>
  <c r="U80" i="56" s="1"/>
  <c r="CJ73" i="46"/>
  <c r="U73" i="56" s="1"/>
  <c r="CJ66" i="46"/>
  <c r="U66" i="56" s="1"/>
  <c r="CJ61" i="46"/>
  <c r="U61" i="56" s="1"/>
  <c r="BM639" i="64"/>
  <c r="BM632"/>
  <c r="CJ76" i="46"/>
  <c r="U76" i="56" s="1"/>
  <c r="CJ69" i="46"/>
  <c r="U69" i="56" s="1"/>
  <c r="BM647" i="64"/>
  <c r="BM642"/>
  <c r="BM635"/>
  <c r="CJ181" i="46"/>
  <c r="U181" i="56" s="1"/>
  <c r="T226" i="25" s="1"/>
  <c r="CJ67" i="46"/>
  <c r="U67" i="56" s="1"/>
  <c r="BM637" i="64"/>
  <c r="BM630"/>
  <c r="BM631"/>
  <c r="CJ62" i="46"/>
  <c r="U62" i="56" s="1"/>
  <c r="BM648" i="64"/>
  <c r="BM638"/>
  <c r="BM634"/>
  <c r="CJ72" i="46"/>
  <c r="U72" i="56" s="1"/>
  <c r="CJ68" i="46"/>
  <c r="U68" i="56" s="1"/>
  <c r="CJ60" i="46"/>
  <c r="U60" i="56" s="1"/>
  <c r="CJ169" i="46"/>
  <c r="U169" i="56" s="1"/>
  <c r="CJ63" i="46"/>
  <c r="U63" i="56" s="1"/>
  <c r="CJ75" i="46"/>
  <c r="U75" i="56" s="1"/>
  <c r="BM644" i="64"/>
  <c r="CJ65" i="46"/>
  <c r="U65" i="56" s="1"/>
  <c r="BB647" i="64"/>
  <c r="BB636"/>
  <c r="BB640"/>
  <c r="BB641"/>
  <c r="BY64" i="46"/>
  <c r="J64" i="56" s="1"/>
  <c r="BY63" i="46"/>
  <c r="J63" i="56" s="1"/>
  <c r="BB633" i="64"/>
  <c r="BB646"/>
  <c r="BY77" i="46"/>
  <c r="J77" i="56" s="1"/>
  <c r="BB632" i="64"/>
  <c r="BB638"/>
  <c r="BY65" i="46"/>
  <c r="J65" i="56" s="1"/>
  <c r="BB649" i="64"/>
  <c r="BY66" i="46"/>
  <c r="J66" i="56" s="1"/>
  <c r="BY69" i="46"/>
  <c r="J69" i="56" s="1"/>
  <c r="BY79" i="46"/>
  <c r="J79" i="56" s="1"/>
  <c r="BB637" i="64"/>
  <c r="BY20" i="46"/>
  <c r="BB648" i="64"/>
  <c r="BY73" i="46"/>
  <c r="J73" i="56" s="1"/>
  <c r="BY80" i="46"/>
  <c r="J80" i="56" s="1"/>
  <c r="BB634" i="64"/>
  <c r="BY74" i="46"/>
  <c r="J74" i="56" s="1"/>
  <c r="BY181" i="46"/>
  <c r="J181" i="56" s="1"/>
  <c r="I226" i="25" s="1"/>
  <c r="BB635" i="64"/>
  <c r="BY191" i="46"/>
  <c r="BY169"/>
  <c r="J169" i="56" s="1"/>
  <c r="BY71" i="46"/>
  <c r="J71" i="56" s="1"/>
  <c r="BB630" i="64"/>
  <c r="BB639"/>
  <c r="BB642"/>
  <c r="BY60" i="46"/>
  <c r="J60" i="56" s="1"/>
  <c r="BB643" i="64"/>
  <c r="BY70" i="46"/>
  <c r="J70" i="56" s="1"/>
  <c r="BY76" i="46"/>
  <c r="J76" i="56" s="1"/>
  <c r="BB631" i="64"/>
  <c r="BY62" i="46"/>
  <c r="J62" i="56" s="1"/>
  <c r="BY75" i="46"/>
  <c r="J75" i="56" s="1"/>
  <c r="BB645" i="64"/>
  <c r="BB644"/>
  <c r="BY67" i="46"/>
  <c r="J67" i="56" s="1"/>
  <c r="BY68" i="46"/>
  <c r="J68" i="56" s="1"/>
  <c r="BY72" i="46"/>
  <c r="J72" i="56" s="1"/>
  <c r="BY61" i="46"/>
  <c r="J61" i="56" s="1"/>
  <c r="BH645" i="64"/>
  <c r="BH630"/>
  <c r="CE69" i="46"/>
  <c r="P69" i="56" s="1"/>
  <c r="BH642" i="64"/>
  <c r="CE76" i="46"/>
  <c r="P76" i="56" s="1"/>
  <c r="BH641" i="64"/>
  <c r="CE62" i="46"/>
  <c r="P62" i="56" s="1"/>
  <c r="CE60" i="46"/>
  <c r="P60" i="56" s="1"/>
  <c r="CE68" i="46"/>
  <c r="P68" i="56" s="1"/>
  <c r="CE169" i="46"/>
  <c r="P169" i="56" s="1"/>
  <c r="BH643" i="64"/>
  <c r="BH634"/>
  <c r="CE67" i="46"/>
  <c r="P67" i="56" s="1"/>
  <c r="BH638" i="64"/>
  <c r="BH635"/>
  <c r="CE73" i="46"/>
  <c r="P73" i="56" s="1"/>
  <c r="BH632" i="64"/>
  <c r="CE80" i="46"/>
  <c r="P80" i="56" s="1"/>
  <c r="CE74" i="46"/>
  <c r="P74" i="56" s="1"/>
  <c r="CE65" i="46"/>
  <c r="P65" i="56" s="1"/>
  <c r="BH646" i="64"/>
  <c r="CE77" i="46"/>
  <c r="P77" i="56" s="1"/>
  <c r="CE61" i="46"/>
  <c r="P61" i="56" s="1"/>
  <c r="BH640" i="64"/>
  <c r="CE79" i="46"/>
  <c r="P79" i="56" s="1"/>
  <c r="CE20" i="46"/>
  <c r="BH649" i="64"/>
  <c r="CE72" i="46"/>
  <c r="P72" i="56" s="1"/>
  <c r="CE181" i="46"/>
  <c r="P181" i="56" s="1"/>
  <c r="O226" i="25" s="1"/>
  <c r="CE191" i="46"/>
  <c r="CE64"/>
  <c r="P64" i="56" s="1"/>
  <c r="BH648" i="64"/>
  <c r="BH639"/>
  <c r="CE71" i="46"/>
  <c r="P71" i="56" s="1"/>
  <c r="BH633" i="64"/>
  <c r="CE75" i="46"/>
  <c r="P75" i="56" s="1"/>
  <c r="CE63" i="46"/>
  <c r="P63" i="56" s="1"/>
  <c r="BH636" i="64"/>
  <c r="BH647"/>
  <c r="CE66" i="46"/>
  <c r="P66" i="56" s="1"/>
  <c r="CE70" i="46"/>
  <c r="P70" i="56" s="1"/>
  <c r="BH637" i="64"/>
  <c r="BH631"/>
  <c r="BH644"/>
  <c r="CH77" i="46"/>
  <c r="S77" i="56" s="1"/>
  <c r="CH65" i="46"/>
  <c r="S65" i="56" s="1"/>
  <c r="BK631" i="64"/>
  <c r="BK647"/>
  <c r="CH169" i="46"/>
  <c r="S169" i="56" s="1"/>
  <c r="CH74" i="46"/>
  <c r="S74" i="56" s="1"/>
  <c r="BK636" i="64"/>
  <c r="BK643"/>
  <c r="BK640"/>
  <c r="CH75" i="46"/>
  <c r="S75" i="56" s="1"/>
  <c r="BK641" i="64"/>
  <c r="CH66" i="46"/>
  <c r="S66" i="56" s="1"/>
  <c r="CH60" i="46"/>
  <c r="S60" i="56" s="1"/>
  <c r="BK639" i="64"/>
  <c r="BK648"/>
  <c r="CH73" i="46"/>
  <c r="S73" i="56" s="1"/>
  <c r="CH80" i="46"/>
  <c r="S80" i="56" s="1"/>
  <c r="CH63" i="46"/>
  <c r="S63" i="56" s="1"/>
  <c r="BK634" i="64"/>
  <c r="CH61" i="46"/>
  <c r="S61" i="56" s="1"/>
  <c r="CH76" i="46"/>
  <c r="S76" i="56" s="1"/>
  <c r="CH20" i="46"/>
  <c r="BK642" i="64"/>
  <c r="BK645"/>
  <c r="BK633"/>
  <c r="CH70" i="46"/>
  <c r="S70" i="56" s="1"/>
  <c r="CH64" i="46"/>
  <c r="S64" i="56" s="1"/>
  <c r="BK638" i="64"/>
  <c r="BK635"/>
  <c r="CH181" i="46"/>
  <c r="S181" i="56" s="1"/>
  <c r="R226" i="25" s="1"/>
  <c r="BK637" i="64"/>
  <c r="BK646"/>
  <c r="CH68" i="46"/>
  <c r="S68" i="56" s="1"/>
  <c r="CH71" i="46"/>
  <c r="S71" i="56" s="1"/>
  <c r="BK630" i="64"/>
  <c r="CH67" i="46"/>
  <c r="S67" i="56" s="1"/>
  <c r="CH72" i="46"/>
  <c r="S72" i="56" s="1"/>
  <c r="CH62" i="46"/>
  <c r="S62" i="56" s="1"/>
  <c r="BK632" i="64"/>
  <c r="BK644"/>
  <c r="CH69" i="46"/>
  <c r="S69" i="56" s="1"/>
  <c r="CH191" i="46"/>
  <c r="BK649" i="64"/>
  <c r="CH79" i="46"/>
  <c r="S79" i="56" s="1"/>
  <c r="BX67" i="46"/>
  <c r="I67" i="56" s="1"/>
  <c r="BA646" i="64"/>
  <c r="BA637"/>
  <c r="BX71" i="46"/>
  <c r="I71" i="56" s="1"/>
  <c r="BX63" i="46"/>
  <c r="I63" i="56" s="1"/>
  <c r="BX74" i="46"/>
  <c r="I74" i="56" s="1"/>
  <c r="BX76" i="46"/>
  <c r="I76" i="56" s="1"/>
  <c r="BA641" i="64"/>
  <c r="BA644"/>
  <c r="BX80" i="46"/>
  <c r="I80" i="56" s="1"/>
  <c r="BX73" i="46"/>
  <c r="I73" i="56" s="1"/>
  <c r="BA640" i="64"/>
  <c r="BA636"/>
  <c r="BA633"/>
  <c r="BX20" i="46"/>
  <c r="BA630" i="64"/>
  <c r="BX181" i="46"/>
  <c r="I181" i="56" s="1"/>
  <c r="H226" i="25" s="1"/>
  <c r="BA631" i="64"/>
  <c r="BX69" i="46"/>
  <c r="I69" i="56" s="1"/>
  <c r="BX61" i="46"/>
  <c r="I61" i="56" s="1"/>
  <c r="BA642" i="64"/>
  <c r="BA635"/>
  <c r="BX169" i="46"/>
  <c r="I169" i="56" s="1"/>
  <c r="BX60" i="46"/>
  <c r="I60" i="56" s="1"/>
  <c r="BX77" i="46"/>
  <c r="I77" i="56" s="1"/>
  <c r="BX68" i="46"/>
  <c r="I68" i="56" s="1"/>
  <c r="BX62" i="46"/>
  <c r="I62" i="56" s="1"/>
  <c r="BA639" i="64"/>
  <c r="BX75" i="46"/>
  <c r="I75" i="56" s="1"/>
  <c r="BA632" i="64"/>
  <c r="BA645"/>
  <c r="BA648"/>
  <c r="BX191" i="46"/>
  <c r="BX70"/>
  <c r="I70" i="56" s="1"/>
  <c r="BA647" i="64"/>
  <c r="BA643"/>
  <c r="BX65" i="46"/>
  <c r="I65" i="56" s="1"/>
  <c r="BX66" i="46"/>
  <c r="I66" i="56" s="1"/>
  <c r="BX72" i="46"/>
  <c r="I72" i="56" s="1"/>
  <c r="BA638" i="64"/>
  <c r="BA634"/>
  <c r="BX64" i="46"/>
  <c r="I64" i="56" s="1"/>
  <c r="BX79" i="46"/>
  <c r="I79" i="56" s="1"/>
  <c r="BA649" i="64"/>
  <c r="BW63" i="46"/>
  <c r="H63" i="56" s="1"/>
  <c r="AZ633" i="64"/>
  <c r="AZ646"/>
  <c r="AZ635"/>
  <c r="BW169" i="46"/>
  <c r="H169" i="56" s="1"/>
  <c r="G214" i="25" s="1"/>
  <c r="BW72" i="46"/>
  <c r="H72" i="56" s="1"/>
  <c r="AZ644" i="64"/>
  <c r="BW69" i="46"/>
  <c r="H69" i="56" s="1"/>
  <c r="AZ631" i="64"/>
  <c r="BW73" i="46"/>
  <c r="H73" i="56" s="1"/>
  <c r="AZ636" i="64"/>
  <c r="BW191" i="46"/>
  <c r="AZ632" i="64"/>
  <c r="AZ647"/>
  <c r="BW76" i="46"/>
  <c r="H76" i="56" s="1"/>
  <c r="BW61" i="46"/>
  <c r="H61" i="56" s="1"/>
  <c r="BW79" i="46"/>
  <c r="H79" i="56" s="1"/>
  <c r="BW71" i="46"/>
  <c r="H71" i="56" s="1"/>
  <c r="BW74" i="46"/>
  <c r="H74" i="56" s="1"/>
  <c r="BW60" i="46"/>
  <c r="H60" i="56" s="1"/>
  <c r="BW62" i="46"/>
  <c r="H62" i="56" s="1"/>
  <c r="BW77" i="46"/>
  <c r="H77" i="56" s="1"/>
  <c r="BW68" i="46"/>
  <c r="H68" i="56" s="1"/>
  <c r="BW80" i="46"/>
  <c r="H80" i="56" s="1"/>
  <c r="BW181" i="46"/>
  <c r="H181" i="56" s="1"/>
  <c r="G226" i="25" s="1"/>
  <c r="AZ634" i="64"/>
  <c r="AZ638"/>
  <c r="AZ630"/>
  <c r="BW65" i="46"/>
  <c r="H65" i="56" s="1"/>
  <c r="AZ639" i="64"/>
  <c r="AZ643"/>
  <c r="BW64" i="46"/>
  <c r="H64" i="56" s="1"/>
  <c r="AZ640" i="64"/>
  <c r="AZ637"/>
  <c r="AZ642"/>
  <c r="BW70" i="46"/>
  <c r="H70" i="56" s="1"/>
  <c r="BW66" i="46"/>
  <c r="H66" i="56" s="1"/>
  <c r="AZ641" i="64"/>
  <c r="AZ648"/>
  <c r="BW75" i="46"/>
  <c r="H75" i="56" s="1"/>
  <c r="BW67" i="46"/>
  <c r="H67" i="56" s="1"/>
  <c r="AZ649" i="64"/>
  <c r="AZ645"/>
  <c r="BW20" i="46"/>
  <c r="AY643" i="64"/>
  <c r="BV77" i="46"/>
  <c r="G77" i="56" s="1"/>
  <c r="BV65" i="46"/>
  <c r="G65" i="56" s="1"/>
  <c r="AY649" i="64"/>
  <c r="BV20" i="46"/>
  <c r="BV79"/>
  <c r="G79" i="56" s="1"/>
  <c r="BV68" i="46"/>
  <c r="G68" i="56" s="1"/>
  <c r="BV181" i="46"/>
  <c r="G181" i="56" s="1"/>
  <c r="F226" i="25" s="1"/>
  <c r="AY639" i="64"/>
  <c r="BV61" i="46"/>
  <c r="G61" i="56" s="1"/>
  <c r="AY633" i="64"/>
  <c r="BV69" i="46"/>
  <c r="G69" i="56" s="1"/>
  <c r="AY631" i="64"/>
  <c r="BV71" i="46"/>
  <c r="G71" i="56" s="1"/>
  <c r="AY632" i="64"/>
  <c r="AY637"/>
  <c r="BV74" i="46"/>
  <c r="G74" i="56" s="1"/>
  <c r="AY638" i="64"/>
  <c r="BV67" i="46"/>
  <c r="G67" i="56" s="1"/>
  <c r="AY645" i="64"/>
  <c r="BV66" i="46"/>
  <c r="G66" i="56" s="1"/>
  <c r="BV72" i="46"/>
  <c r="G72" i="56" s="1"/>
  <c r="BV75" i="46"/>
  <c r="G75" i="56" s="1"/>
  <c r="BV63" i="46"/>
  <c r="G63" i="56" s="1"/>
  <c r="BV60" i="46"/>
  <c r="G60" i="56" s="1"/>
  <c r="BV62" i="46"/>
  <c r="G62" i="56" s="1"/>
  <c r="AY635" i="64"/>
  <c r="BV73" i="46"/>
  <c r="G73" i="56" s="1"/>
  <c r="AY636" i="64"/>
  <c r="AY641"/>
  <c r="BV76" i="46"/>
  <c r="G76" i="56" s="1"/>
  <c r="AY642" i="64"/>
  <c r="BV191" i="46"/>
  <c r="AY640" i="64"/>
  <c r="AY647"/>
  <c r="AY634"/>
  <c r="AY646"/>
  <c r="BV169" i="46"/>
  <c r="G169" i="56" s="1"/>
  <c r="F214" i="25" s="1"/>
  <c r="AY648" i="64"/>
  <c r="AY644"/>
  <c r="BV64" i="46"/>
  <c r="G64" i="56" s="1"/>
  <c r="BV80" i="46"/>
  <c r="G80" i="56" s="1"/>
  <c r="BV70" i="46"/>
  <c r="G70" i="56" s="1"/>
  <c r="AY630" i="64"/>
  <c r="BC644"/>
  <c r="BZ71" i="46"/>
  <c r="K71" i="56" s="1"/>
  <c r="BC648" i="64"/>
  <c r="BZ80" i="46"/>
  <c r="K80" i="56" s="1"/>
  <c r="BZ181" i="46"/>
  <c r="K181" i="56" s="1"/>
  <c r="J226" i="25" s="1"/>
  <c r="BC631" i="64"/>
  <c r="BC637"/>
  <c r="BQ637" s="1"/>
  <c r="BZ77" i="46"/>
  <c r="K77" i="56" s="1"/>
  <c r="BZ169" i="46"/>
  <c r="K169" i="56" s="1"/>
  <c r="BC634" i="64"/>
  <c r="BZ73" i="46"/>
  <c r="K73" i="56" s="1"/>
  <c r="BC638" i="64"/>
  <c r="BC630"/>
  <c r="BC639"/>
  <c r="BZ68" i="46"/>
  <c r="K68" i="56" s="1"/>
  <c r="BC632" i="64"/>
  <c r="BZ64" i="46"/>
  <c r="K64" i="56" s="1"/>
  <c r="BC633" i="64"/>
  <c r="BC635"/>
  <c r="BC640"/>
  <c r="BC646"/>
  <c r="BZ62" i="46"/>
  <c r="K62" i="56" s="1"/>
  <c r="BC649" i="64"/>
  <c r="BZ65" i="46"/>
  <c r="K65" i="56" s="1"/>
  <c r="BZ63" i="46"/>
  <c r="K63" i="56" s="1"/>
  <c r="BZ76" i="46"/>
  <c r="K76" i="56" s="1"/>
  <c r="BZ66" i="46"/>
  <c r="K66" i="56" s="1"/>
  <c r="BC645" i="64"/>
  <c r="BZ69" i="46"/>
  <c r="K69" i="56" s="1"/>
  <c r="BZ72" i="46"/>
  <c r="K72" i="56" s="1"/>
  <c r="BZ191" i="46"/>
  <c r="BZ60"/>
  <c r="K60" i="56" s="1"/>
  <c r="BC643" i="64"/>
  <c r="BQ643" s="1"/>
  <c r="BC636"/>
  <c r="BZ75" i="46"/>
  <c r="K75" i="56" s="1"/>
  <c r="BZ74" i="46"/>
  <c r="K74" i="56" s="1"/>
  <c r="BC642" i="64"/>
  <c r="BZ79" i="46"/>
  <c r="K79" i="56" s="1"/>
  <c r="BZ70" i="46"/>
  <c r="K70" i="56" s="1"/>
  <c r="BC647" i="64"/>
  <c r="BZ20" i="46"/>
  <c r="BZ61"/>
  <c r="K61" i="56" s="1"/>
  <c r="BZ67" i="46"/>
  <c r="K67" i="56" s="1"/>
  <c r="BC641" i="64"/>
  <c r="BO106" i="46"/>
  <c r="U106" i="56" s="1"/>
  <c r="BO112" i="46"/>
  <c r="U112" i="56" s="1"/>
  <c r="BO114" i="46"/>
  <c r="U114" i="56" s="1"/>
  <c r="BO96" i="46"/>
  <c r="U96" i="56" s="1"/>
  <c r="BO99" i="46"/>
  <c r="U99" i="56" s="1"/>
  <c r="BO89" i="46"/>
  <c r="U89" i="56" s="1"/>
  <c r="BO108" i="46"/>
  <c r="U108" i="56" s="1"/>
  <c r="BO103" i="46"/>
  <c r="U103" i="56" s="1"/>
  <c r="BO102" i="46"/>
  <c r="U102" i="56" s="1"/>
  <c r="BO95" i="46"/>
  <c r="U95" i="56" s="1"/>
  <c r="CJ199" i="46"/>
  <c r="U199" i="56" s="1"/>
  <c r="BO104" i="46"/>
  <c r="U104" i="56" s="1"/>
  <c r="BO105" i="46"/>
  <c r="U105" i="56" s="1"/>
  <c r="BO109" i="46"/>
  <c r="U109" i="56" s="1"/>
  <c r="BO111" i="46"/>
  <c r="U111" i="56" s="1"/>
  <c r="BO110" i="46"/>
  <c r="U110" i="56" s="1"/>
  <c r="BO98" i="46"/>
  <c r="U98" i="56" s="1"/>
  <c r="BO100" i="46"/>
  <c r="U100" i="56" s="1"/>
  <c r="BO94" i="46"/>
  <c r="U94" i="56" s="1"/>
  <c r="BO107" i="46"/>
  <c r="U107" i="56" s="1"/>
  <c r="BO90" i="46"/>
  <c r="U90" i="56" s="1"/>
  <c r="BO97" i="46"/>
  <c r="U97" i="56" s="1"/>
  <c r="CJ200" i="46"/>
  <c r="U200" i="56" s="1"/>
  <c r="BO88" i="46"/>
  <c r="U88" i="56" s="1"/>
  <c r="BO113" i="46"/>
  <c r="U113" i="56" s="1"/>
  <c r="BO101" i="46"/>
  <c r="U101" i="56" s="1"/>
  <c r="BO91" i="46"/>
  <c r="U91" i="56" s="1"/>
  <c r="BO83" i="46"/>
  <c r="CJ201"/>
  <c r="U201" i="56" s="1"/>
  <c r="BI95" i="46"/>
  <c r="O95" i="56" s="1"/>
  <c r="BI96" i="46"/>
  <c r="O96" i="56" s="1"/>
  <c r="CD199" i="46"/>
  <c r="O199" i="56" s="1"/>
  <c r="BI108" i="46"/>
  <c r="O108" i="56" s="1"/>
  <c r="BI106" i="46"/>
  <c r="O106" i="56" s="1"/>
  <c r="CD200" i="46"/>
  <c r="O200" i="56" s="1"/>
  <c r="BI94" i="46"/>
  <c r="O94" i="56" s="1"/>
  <c r="BI103" i="46"/>
  <c r="O103" i="56" s="1"/>
  <c r="BI102" i="46"/>
  <c r="O102" i="56" s="1"/>
  <c r="BI114" i="46"/>
  <c r="O114" i="56" s="1"/>
  <c r="BI98" i="46"/>
  <c r="O98" i="56" s="1"/>
  <c r="BI100" i="46"/>
  <c r="O100" i="56" s="1"/>
  <c r="BI90" i="46"/>
  <c r="O90" i="56" s="1"/>
  <c r="BI113" i="46"/>
  <c r="O113" i="56" s="1"/>
  <c r="BI97" i="46"/>
  <c r="O97" i="56" s="1"/>
  <c r="BI101" i="46"/>
  <c r="O101" i="56" s="1"/>
  <c r="BI109" i="46"/>
  <c r="O109" i="56" s="1"/>
  <c r="BI111" i="46"/>
  <c r="O111" i="56" s="1"/>
  <c r="BI112" i="46"/>
  <c r="O112" i="56" s="1"/>
  <c r="BI89" i="46"/>
  <c r="O89" i="56" s="1"/>
  <c r="BI104" i="46"/>
  <c r="O104" i="56" s="1"/>
  <c r="BI105" i="46"/>
  <c r="O105" i="56" s="1"/>
  <c r="BI107" i="46"/>
  <c r="O107" i="56" s="1"/>
  <c r="BI99" i="46"/>
  <c r="O99" i="56" s="1"/>
  <c r="BI91" i="46"/>
  <c r="O91" i="56" s="1"/>
  <c r="BI110" i="46"/>
  <c r="O110" i="56" s="1"/>
  <c r="BI88" i="46"/>
  <c r="O88" i="56" s="1"/>
  <c r="BI83" i="46"/>
  <c r="CD201"/>
  <c r="O201" i="56" s="1"/>
  <c r="BF105" i="46"/>
  <c r="L105" i="56" s="1"/>
  <c r="BF96" i="46"/>
  <c r="L96" i="56" s="1"/>
  <c r="BF89" i="46"/>
  <c r="L89" i="56" s="1"/>
  <c r="BF88" i="46"/>
  <c r="L88" i="56" s="1"/>
  <c r="CA200" i="46"/>
  <c r="L200" i="56" s="1"/>
  <c r="BF101" i="46"/>
  <c r="L101" i="56" s="1"/>
  <c r="BF111" i="46"/>
  <c r="L111" i="56" s="1"/>
  <c r="BF97" i="46"/>
  <c r="L97" i="56" s="1"/>
  <c r="BF107" i="46"/>
  <c r="L107" i="56" s="1"/>
  <c r="BF113" i="46"/>
  <c r="L113" i="56" s="1"/>
  <c r="BF100" i="46"/>
  <c r="L100" i="56" s="1"/>
  <c r="BF112" i="46"/>
  <c r="L112" i="56" s="1"/>
  <c r="BF99" i="46"/>
  <c r="L99" i="56" s="1"/>
  <c r="CA199" i="46"/>
  <c r="L199" i="56" s="1"/>
  <c r="BF91" i="46"/>
  <c r="L91" i="56" s="1"/>
  <c r="BF102" i="46"/>
  <c r="L102" i="56" s="1"/>
  <c r="BF108" i="46"/>
  <c r="L108" i="56" s="1"/>
  <c r="BF94" i="46"/>
  <c r="L94" i="56" s="1"/>
  <c r="BF95" i="46"/>
  <c r="L95" i="56" s="1"/>
  <c r="BF114" i="46"/>
  <c r="L114" i="56" s="1"/>
  <c r="BF98" i="46"/>
  <c r="L98" i="56" s="1"/>
  <c r="BF106" i="46"/>
  <c r="L106" i="56" s="1"/>
  <c r="BF90" i="46"/>
  <c r="L90" i="56" s="1"/>
  <c r="BF104" i="46"/>
  <c r="L104" i="56" s="1"/>
  <c r="BF110" i="46"/>
  <c r="L110" i="56" s="1"/>
  <c r="BF103" i="46"/>
  <c r="L103" i="56" s="1"/>
  <c r="BF109" i="46"/>
  <c r="L109" i="56" s="1"/>
  <c r="BF83" i="46"/>
  <c r="CA201"/>
  <c r="L201" i="56" s="1"/>
  <c r="BP90" i="46"/>
  <c r="V90" i="56" s="1"/>
  <c r="BP102" i="46"/>
  <c r="V102" i="56" s="1"/>
  <c r="BP89" i="46"/>
  <c r="V89" i="56" s="1"/>
  <c r="BP113" i="46"/>
  <c r="V113" i="56" s="1"/>
  <c r="BP97" i="46"/>
  <c r="V97" i="56" s="1"/>
  <c r="BP101" i="46"/>
  <c r="V101" i="56" s="1"/>
  <c r="CK199" i="46"/>
  <c r="V199" i="56" s="1"/>
  <c r="BP109" i="46"/>
  <c r="V109" i="56" s="1"/>
  <c r="BP94" i="46"/>
  <c r="V94" i="56" s="1"/>
  <c r="BP104" i="46"/>
  <c r="V104" i="56" s="1"/>
  <c r="BP103" i="46"/>
  <c r="V103" i="56" s="1"/>
  <c r="BP107" i="46"/>
  <c r="V107" i="56" s="1"/>
  <c r="BP100" i="46"/>
  <c r="V100" i="56" s="1"/>
  <c r="BP114" i="46"/>
  <c r="V114" i="56" s="1"/>
  <c r="BP110" i="46"/>
  <c r="V110" i="56" s="1"/>
  <c r="BP95" i="46"/>
  <c r="V95" i="56" s="1"/>
  <c r="BP99" i="46"/>
  <c r="V99" i="56" s="1"/>
  <c r="BP105" i="46"/>
  <c r="V105" i="56" s="1"/>
  <c r="BP91" i="46"/>
  <c r="V91" i="56" s="1"/>
  <c r="BP106" i="46"/>
  <c r="V106" i="56" s="1"/>
  <c r="BP108" i="46"/>
  <c r="V108" i="56" s="1"/>
  <c r="BP98" i="46"/>
  <c r="V98" i="56" s="1"/>
  <c r="BP111" i="46"/>
  <c r="V111" i="56" s="1"/>
  <c r="BP88" i="46"/>
  <c r="V88" i="56" s="1"/>
  <c r="CK200" i="46"/>
  <c r="V200" i="56" s="1"/>
  <c r="BP112" i="46"/>
  <c r="V112" i="56" s="1"/>
  <c r="BP96" i="46"/>
  <c r="V96" i="56" s="1"/>
  <c r="BP83" i="46"/>
  <c r="CK201"/>
  <c r="V201" i="56" s="1"/>
  <c r="BC89" i="46"/>
  <c r="I89" i="56" s="1"/>
  <c r="BX200" i="46"/>
  <c r="I200" i="56" s="1"/>
  <c r="BC105" i="46"/>
  <c r="I105" i="56" s="1"/>
  <c r="BC94" i="46"/>
  <c r="I94" i="56" s="1"/>
  <c r="BC108" i="46"/>
  <c r="I108" i="56" s="1"/>
  <c r="BC98" i="46"/>
  <c r="I98" i="56" s="1"/>
  <c r="BC113" i="46"/>
  <c r="I113" i="56" s="1"/>
  <c r="BC103" i="46"/>
  <c r="I103" i="56" s="1"/>
  <c r="BC91" i="46"/>
  <c r="I91" i="56" s="1"/>
  <c r="BC104" i="46"/>
  <c r="I104" i="56" s="1"/>
  <c r="BC95" i="46"/>
  <c r="I95" i="56" s="1"/>
  <c r="BC97" i="46"/>
  <c r="I97" i="56" s="1"/>
  <c r="BC107" i="46"/>
  <c r="I107" i="56" s="1"/>
  <c r="BC100" i="46"/>
  <c r="I100" i="56" s="1"/>
  <c r="BC109" i="46"/>
  <c r="I109" i="56" s="1"/>
  <c r="BX199" i="46"/>
  <c r="I199" i="56" s="1"/>
  <c r="BC106" i="46"/>
  <c r="I106" i="56" s="1"/>
  <c r="BC101" i="46"/>
  <c r="I101" i="56" s="1"/>
  <c r="BC111" i="46"/>
  <c r="I111" i="56" s="1"/>
  <c r="BC102" i="46"/>
  <c r="I102" i="56" s="1"/>
  <c r="BC112" i="46"/>
  <c r="I112" i="56" s="1"/>
  <c r="BC96" i="46"/>
  <c r="I96" i="56" s="1"/>
  <c r="BC88" i="46"/>
  <c r="I88" i="56" s="1"/>
  <c r="BC114" i="46"/>
  <c r="I114" i="56" s="1"/>
  <c r="BC99" i="46"/>
  <c r="I99" i="56" s="1"/>
  <c r="BC90" i="46"/>
  <c r="I90" i="56" s="1"/>
  <c r="BC110" i="46"/>
  <c r="I110" i="56" s="1"/>
  <c r="BC83" i="46"/>
  <c r="BX201"/>
  <c r="I201" i="56" s="1"/>
  <c r="BN101" i="46"/>
  <c r="T101" i="56" s="1"/>
  <c r="CI199" i="46"/>
  <c r="T199" i="56" s="1"/>
  <c r="BN99" i="46"/>
  <c r="T99" i="56" s="1"/>
  <c r="BN89" i="46"/>
  <c r="T89" i="56" s="1"/>
  <c r="BN91" i="46"/>
  <c r="T91" i="56" s="1"/>
  <c r="BN107" i="46"/>
  <c r="T107" i="56" s="1"/>
  <c r="CI200" i="46"/>
  <c r="T200" i="56" s="1"/>
  <c r="BN102" i="46"/>
  <c r="T102" i="56" s="1"/>
  <c r="BN95" i="46"/>
  <c r="T95" i="56" s="1"/>
  <c r="BN106" i="46"/>
  <c r="T106" i="56" s="1"/>
  <c r="BN108" i="46"/>
  <c r="T108" i="56" s="1"/>
  <c r="BN103" i="46"/>
  <c r="T103" i="56" s="1"/>
  <c r="BN88" i="46"/>
  <c r="T88" i="56" s="1"/>
  <c r="BN90" i="46"/>
  <c r="T90" i="56" s="1"/>
  <c r="BN94" i="46"/>
  <c r="T94" i="56" s="1"/>
  <c r="BN113" i="46"/>
  <c r="T113" i="56" s="1"/>
  <c r="BN109" i="46"/>
  <c r="T109" i="56" s="1"/>
  <c r="BN105" i="46"/>
  <c r="T105" i="56" s="1"/>
  <c r="BN98" i="46"/>
  <c r="T98" i="56" s="1"/>
  <c r="BN100" i="46"/>
  <c r="T100" i="56" s="1"/>
  <c r="BN97" i="46"/>
  <c r="T97" i="56" s="1"/>
  <c r="BN104" i="46"/>
  <c r="T104" i="56" s="1"/>
  <c r="BN114" i="46"/>
  <c r="T114" i="56" s="1"/>
  <c r="BN96" i="46"/>
  <c r="T96" i="56" s="1"/>
  <c r="BN110" i="46"/>
  <c r="T110" i="56" s="1"/>
  <c r="BN112" i="46"/>
  <c r="T112" i="56" s="1"/>
  <c r="BN111" i="46"/>
  <c r="T111" i="56" s="1"/>
  <c r="BN83" i="46"/>
  <c r="CI201"/>
  <c r="T201" i="56" s="1"/>
  <c r="BE102" i="46"/>
  <c r="K102" i="56" s="1"/>
  <c r="BE91" i="46"/>
  <c r="K91" i="56" s="1"/>
  <c r="BE90" i="46"/>
  <c r="K90" i="56" s="1"/>
  <c r="BE104" i="46"/>
  <c r="K104" i="56" s="1"/>
  <c r="BE113" i="46"/>
  <c r="K113" i="56" s="1"/>
  <c r="BE110" i="46"/>
  <c r="K110" i="56" s="1"/>
  <c r="BE106" i="46"/>
  <c r="K106" i="56" s="1"/>
  <c r="BE94" i="46"/>
  <c r="K94" i="56" s="1"/>
  <c r="BE109" i="46"/>
  <c r="K109" i="56" s="1"/>
  <c r="BE112" i="46"/>
  <c r="K112" i="56" s="1"/>
  <c r="BE114" i="46"/>
  <c r="K114" i="56" s="1"/>
  <c r="BE88" i="46"/>
  <c r="K88" i="56" s="1"/>
  <c r="BE103" i="46"/>
  <c r="K103" i="56" s="1"/>
  <c r="BE97" i="46"/>
  <c r="K97" i="56" s="1"/>
  <c r="BE108" i="46"/>
  <c r="K108" i="56" s="1"/>
  <c r="BE96" i="46"/>
  <c r="K96" i="56" s="1"/>
  <c r="BE100" i="46"/>
  <c r="K100" i="56" s="1"/>
  <c r="BZ200" i="46"/>
  <c r="K200" i="56" s="1"/>
  <c r="BE111" i="46"/>
  <c r="K111" i="56" s="1"/>
  <c r="BE105" i="46"/>
  <c r="K105" i="56" s="1"/>
  <c r="BE107" i="46"/>
  <c r="K107" i="56" s="1"/>
  <c r="BE101" i="46"/>
  <c r="K101" i="56" s="1"/>
  <c r="BE99" i="46"/>
  <c r="K99" i="56" s="1"/>
  <c r="BE89" i="46"/>
  <c r="K89" i="56" s="1"/>
  <c r="BZ199" i="46"/>
  <c r="K199" i="56" s="1"/>
  <c r="BE95" i="46"/>
  <c r="K95" i="56" s="1"/>
  <c r="BE98" i="46"/>
  <c r="K98" i="56" s="1"/>
  <c r="BE83" i="46"/>
  <c r="BZ201"/>
  <c r="K201" i="56" s="1"/>
  <c r="BQ95" i="46"/>
  <c r="W95" i="56" s="1"/>
  <c r="BQ114" i="46"/>
  <c r="W114" i="56" s="1"/>
  <c r="BQ96" i="46"/>
  <c r="W96" i="56" s="1"/>
  <c r="BQ91" i="46"/>
  <c r="W91" i="56" s="1"/>
  <c r="CL199" i="46"/>
  <c r="W199" i="56" s="1"/>
  <c r="CL200" i="46"/>
  <c r="W200" i="56" s="1"/>
  <c r="BQ107" i="46"/>
  <c r="W107" i="56" s="1"/>
  <c r="BQ104" i="46"/>
  <c r="W104" i="56" s="1"/>
  <c r="BQ88" i="46"/>
  <c r="W88" i="56" s="1"/>
  <c r="BQ89" i="46"/>
  <c r="W89" i="56" s="1"/>
  <c r="BQ109" i="46"/>
  <c r="W109" i="56" s="1"/>
  <c r="BQ112" i="46"/>
  <c r="W112" i="56" s="1"/>
  <c r="BQ94" i="46"/>
  <c r="W94" i="56" s="1"/>
  <c r="BQ106" i="46"/>
  <c r="W106" i="56" s="1"/>
  <c r="BQ101" i="46"/>
  <c r="W101" i="56" s="1"/>
  <c r="BQ99" i="46"/>
  <c r="W99" i="56" s="1"/>
  <c r="BQ103" i="46"/>
  <c r="W103" i="56" s="1"/>
  <c r="BQ102" i="46"/>
  <c r="W102" i="56" s="1"/>
  <c r="BQ98" i="46"/>
  <c r="W98" i="56" s="1"/>
  <c r="BQ90" i="46"/>
  <c r="W90" i="56" s="1"/>
  <c r="BQ108" i="46"/>
  <c r="W108" i="56" s="1"/>
  <c r="BQ110" i="46"/>
  <c r="W110" i="56" s="1"/>
  <c r="BQ113" i="46"/>
  <c r="W113" i="56" s="1"/>
  <c r="BQ111" i="46"/>
  <c r="W111" i="56" s="1"/>
  <c r="BQ97" i="46"/>
  <c r="W97" i="56" s="1"/>
  <c r="BQ100" i="46"/>
  <c r="W100" i="56" s="1"/>
  <c r="BQ105" i="46"/>
  <c r="W105" i="56" s="1"/>
  <c r="BQ83" i="46"/>
  <c r="CL201"/>
  <c r="W201" i="56" s="1"/>
  <c r="BH96" i="46"/>
  <c r="N96" i="56" s="1"/>
  <c r="BH101" i="46"/>
  <c r="N101" i="56" s="1"/>
  <c r="BH106" i="46"/>
  <c r="N106" i="56" s="1"/>
  <c r="BH103" i="46"/>
  <c r="N103" i="56" s="1"/>
  <c r="BH107" i="46"/>
  <c r="N107" i="56" s="1"/>
  <c r="BH113" i="46"/>
  <c r="N113" i="56" s="1"/>
  <c r="BH95" i="46"/>
  <c r="N95" i="56" s="1"/>
  <c r="BH94" i="46"/>
  <c r="N94" i="56" s="1"/>
  <c r="BH99" i="46"/>
  <c r="N99" i="56" s="1"/>
  <c r="BH104" i="46"/>
  <c r="N104" i="56" s="1"/>
  <c r="BH98" i="46"/>
  <c r="N98" i="56" s="1"/>
  <c r="BH108" i="46"/>
  <c r="N108" i="56" s="1"/>
  <c r="BH91" i="46"/>
  <c r="N91" i="56" s="1"/>
  <c r="BH97" i="46"/>
  <c r="N97" i="56" s="1"/>
  <c r="BH114" i="46"/>
  <c r="N114" i="56" s="1"/>
  <c r="BH88" i="46"/>
  <c r="N88" i="56" s="1"/>
  <c r="BH105" i="46"/>
  <c r="N105" i="56" s="1"/>
  <c r="BH100" i="46"/>
  <c r="N100" i="56" s="1"/>
  <c r="CC200" i="46"/>
  <c r="N200" i="56" s="1"/>
  <c r="CC199" i="46"/>
  <c r="N199" i="56" s="1"/>
  <c r="BH112" i="46"/>
  <c r="N112" i="56" s="1"/>
  <c r="BH90" i="46"/>
  <c r="N90" i="56" s="1"/>
  <c r="BH110" i="46"/>
  <c r="N110" i="56" s="1"/>
  <c r="BH102" i="46"/>
  <c r="N102" i="56" s="1"/>
  <c r="BH89" i="46"/>
  <c r="N89" i="56" s="1"/>
  <c r="BH109" i="46"/>
  <c r="N109" i="56" s="1"/>
  <c r="BH111" i="46"/>
  <c r="N111" i="56" s="1"/>
  <c r="BH83" i="46"/>
  <c r="CC201"/>
  <c r="N201" i="56" s="1"/>
  <c r="BA89" i="46"/>
  <c r="G89" i="56" s="1"/>
  <c r="BA105" i="46"/>
  <c r="G105" i="56" s="1"/>
  <c r="BV199" i="46"/>
  <c r="G199" i="56" s="1"/>
  <c r="BA95" i="46"/>
  <c r="G95" i="56" s="1"/>
  <c r="BA90" i="46"/>
  <c r="G90" i="56" s="1"/>
  <c r="BA114" i="46"/>
  <c r="G114" i="56" s="1"/>
  <c r="BA91" i="46"/>
  <c r="G91" i="56" s="1"/>
  <c r="BV200" i="46"/>
  <c r="G200" i="56" s="1"/>
  <c r="BA102" i="46"/>
  <c r="G102" i="56" s="1"/>
  <c r="BA99" i="46"/>
  <c r="G99" i="56" s="1"/>
  <c r="BA100" i="46"/>
  <c r="G100" i="56" s="1"/>
  <c r="BA88" i="46"/>
  <c r="G88" i="56" s="1"/>
  <c r="BA103" i="46"/>
  <c r="G103" i="56" s="1"/>
  <c r="BA106" i="46"/>
  <c r="G106" i="56" s="1"/>
  <c r="BA108" i="46"/>
  <c r="G108" i="56" s="1"/>
  <c r="BA112" i="46"/>
  <c r="G112" i="56" s="1"/>
  <c r="BA111" i="46"/>
  <c r="G111" i="56" s="1"/>
  <c r="BA107" i="46"/>
  <c r="G107" i="56" s="1"/>
  <c r="BA98" i="46"/>
  <c r="G98" i="56" s="1"/>
  <c r="BA113" i="46"/>
  <c r="G113" i="56" s="1"/>
  <c r="BA96" i="46"/>
  <c r="G96" i="56" s="1"/>
  <c r="BA94" i="46"/>
  <c r="G94" i="56" s="1"/>
  <c r="BA110" i="46"/>
  <c r="G110" i="56" s="1"/>
  <c r="BA104" i="46"/>
  <c r="G104" i="56" s="1"/>
  <c r="BA97" i="46"/>
  <c r="G97" i="56" s="1"/>
  <c r="BA101" i="46"/>
  <c r="G101" i="56" s="1"/>
  <c r="BA109" i="46"/>
  <c r="G109" i="56" s="1"/>
  <c r="BA83" i="46"/>
  <c r="BS83" s="1"/>
  <c r="BV201"/>
  <c r="G201" i="56" s="1"/>
  <c r="E83"/>
  <c r="AW244" i="46"/>
  <c r="AW251" s="1"/>
  <c r="AY206"/>
  <c r="E88" i="56"/>
  <c r="E106"/>
  <c r="E90"/>
  <c r="E91"/>
  <c r="E101"/>
  <c r="E112"/>
  <c r="E105"/>
  <c r="E104"/>
  <c r="E199"/>
  <c r="E103"/>
  <c r="E100"/>
  <c r="E109"/>
  <c r="E111"/>
  <c r="E102"/>
  <c r="AW72" i="64"/>
  <c r="AW356"/>
  <c r="AW574"/>
  <c r="AW282"/>
  <c r="AW142"/>
  <c r="AW428"/>
  <c r="AW501"/>
  <c r="AW212"/>
  <c r="BQ642"/>
  <c r="E77" i="56"/>
  <c r="D77" s="1"/>
  <c r="K77" i="44" s="1"/>
  <c r="L77" s="1"/>
  <c r="CN77" i="46"/>
  <c r="CO77" s="1"/>
  <c r="E70" i="56"/>
  <c r="CN70" i="46"/>
  <c r="CO70" s="1"/>
  <c r="AW286" i="64"/>
  <c r="AW216"/>
  <c r="AW432"/>
  <c r="AW146"/>
  <c r="AW76"/>
  <c r="AW360"/>
  <c r="AW578"/>
  <c r="AW505"/>
  <c r="AW579"/>
  <c r="AW361"/>
  <c r="AW217"/>
  <c r="AW506"/>
  <c r="AW147"/>
  <c r="AW77"/>
  <c r="AW433"/>
  <c r="AW287"/>
  <c r="BQ647"/>
  <c r="E75" i="56"/>
  <c r="CN75" i="46"/>
  <c r="CO75" s="1"/>
  <c r="E65" i="56"/>
  <c r="D65" s="1"/>
  <c r="K65" i="44" s="1"/>
  <c r="L65" s="1"/>
  <c r="CN65" i="46"/>
  <c r="CO65" s="1"/>
  <c r="AW421" i="64"/>
  <c r="AW275"/>
  <c r="AW494"/>
  <c r="AW349"/>
  <c r="AW135"/>
  <c r="AW205"/>
  <c r="AW567"/>
  <c r="AW65"/>
  <c r="AW571"/>
  <c r="AW425"/>
  <c r="AW498"/>
  <c r="AW353"/>
  <c r="BQ639"/>
  <c r="AW279"/>
  <c r="AW209"/>
  <c r="AW139"/>
  <c r="AW69"/>
  <c r="E71" i="56"/>
  <c r="D71" s="1"/>
  <c r="K71" i="44" s="1"/>
  <c r="L71" s="1"/>
  <c r="CN71" i="46"/>
  <c r="CO71" s="1"/>
  <c r="AW493" i="64"/>
  <c r="AW274"/>
  <c r="AW64"/>
  <c r="AW566"/>
  <c r="AW348"/>
  <c r="AW204"/>
  <c r="AW420"/>
  <c r="AW134"/>
  <c r="BQ634"/>
  <c r="AW288"/>
  <c r="AW218"/>
  <c r="AW362"/>
  <c r="AW580"/>
  <c r="AW434"/>
  <c r="AW507"/>
  <c r="AW78"/>
  <c r="AW148"/>
  <c r="BQ648"/>
  <c r="E169" i="56"/>
  <c r="CN169" i="46"/>
  <c r="CO169" s="1"/>
  <c r="E61" i="56"/>
  <c r="D61" s="1"/>
  <c r="K61" i="44" s="1"/>
  <c r="L61" s="1"/>
  <c r="CN61" i="46"/>
  <c r="CO61" s="1"/>
  <c r="E73" i="56"/>
  <c r="CN73" i="46"/>
  <c r="CO73" s="1"/>
  <c r="E72" i="56"/>
  <c r="D72" s="1"/>
  <c r="K72" i="44" s="1"/>
  <c r="L72" s="1"/>
  <c r="CN72" i="46"/>
  <c r="CO72" s="1"/>
  <c r="AW496" i="64"/>
  <c r="AW67"/>
  <c r="AW277"/>
  <c r="AW207"/>
  <c r="AW351"/>
  <c r="AW137"/>
  <c r="AW423"/>
  <c r="AW569"/>
  <c r="AW581"/>
  <c r="AW435"/>
  <c r="AW79"/>
  <c r="AW149"/>
  <c r="AW219"/>
  <c r="AW289"/>
  <c r="AW508"/>
  <c r="AW363"/>
  <c r="BQ649"/>
  <c r="AW213"/>
  <c r="AW283"/>
  <c r="AW502"/>
  <c r="AW575"/>
  <c r="AW357"/>
  <c r="AW73"/>
  <c r="AW429"/>
  <c r="AW143"/>
  <c r="AW344"/>
  <c r="AW200"/>
  <c r="AW416"/>
  <c r="AW130"/>
  <c r="AW562"/>
  <c r="AW270"/>
  <c r="BQ630"/>
  <c r="AW489"/>
  <c r="AW60"/>
  <c r="E60" i="56"/>
  <c r="CN60" i="46"/>
  <c r="CO60" s="1"/>
  <c r="AW427" i="64"/>
  <c r="AW355"/>
  <c r="AW71"/>
  <c r="AW211"/>
  <c r="BQ641"/>
  <c r="AW281"/>
  <c r="AW573"/>
  <c r="AW141"/>
  <c r="AW500"/>
  <c r="BS90" i="46" l="1"/>
  <c r="CO90" s="1"/>
  <c r="D104" i="56"/>
  <c r="K104" i="44" s="1"/>
  <c r="L104" s="1"/>
  <c r="D112" i="56"/>
  <c r="K112" i="44" s="1"/>
  <c r="L112" s="1"/>
  <c r="BS106" i="46"/>
  <c r="CO106" s="1"/>
  <c r="BS88"/>
  <c r="CO88" s="1"/>
  <c r="D111" i="56"/>
  <c r="K111" i="44" s="1"/>
  <c r="L111" s="1"/>
  <c r="D100" i="56"/>
  <c r="K100" i="44" s="1"/>
  <c r="L100" s="1"/>
  <c r="D105" i="56"/>
  <c r="K105" i="44" s="1"/>
  <c r="L105" s="1"/>
  <c r="D101" i="56"/>
  <c r="K101" i="44" s="1"/>
  <c r="L101" s="1"/>
  <c r="BQ646" i="64"/>
  <c r="BQ635"/>
  <c r="D73" i="56"/>
  <c r="K73" i="44" s="1"/>
  <c r="L73" s="1"/>
  <c r="D75" i="56"/>
  <c r="K75" i="44" s="1"/>
  <c r="L75" s="1"/>
  <c r="D70" i="56"/>
  <c r="K70" i="44" s="1"/>
  <c r="L70" s="1"/>
  <c r="D102" i="56"/>
  <c r="K102" i="44" s="1"/>
  <c r="L102" s="1"/>
  <c r="D109" i="56"/>
  <c r="K109" i="44" s="1"/>
  <c r="L109" s="1"/>
  <c r="D103" i="56"/>
  <c r="K103" i="44" s="1"/>
  <c r="L103" s="1"/>
  <c r="CN199" i="46"/>
  <c r="CO199" s="1"/>
  <c r="BS104"/>
  <c r="CO104" s="1"/>
  <c r="BS105"/>
  <c r="CO105" s="1"/>
  <c r="BS112"/>
  <c r="CO112" s="1"/>
  <c r="BS101"/>
  <c r="CO101" s="1"/>
  <c r="D90" i="56"/>
  <c r="K90" i="44" s="1"/>
  <c r="L90" s="1"/>
  <c r="D106" i="56"/>
  <c r="K106" i="44" s="1"/>
  <c r="L106" s="1"/>
  <c r="N19" i="57"/>
  <c r="N20" s="1"/>
  <c r="BQ633" i="64"/>
  <c r="CN20" i="46"/>
  <c r="CO20" s="1"/>
  <c r="D34" i="74"/>
  <c r="D32" i="75"/>
  <c r="D37" i="69"/>
  <c r="D26" i="47"/>
  <c r="D60" i="56"/>
  <c r="K60" i="44" s="1"/>
  <c r="L60" s="1"/>
  <c r="D30" i="73"/>
  <c r="D26" i="70"/>
  <c r="D25" i="71"/>
  <c r="D32" i="65"/>
  <c r="AW290" i="64"/>
  <c r="AW292" s="1"/>
  <c r="BT82" i="46" s="1"/>
  <c r="D214" i="25"/>
  <c r="D169" i="56"/>
  <c r="K169" i="44" s="1"/>
  <c r="L169" s="1"/>
  <c r="D25" i="57"/>
  <c r="D199" i="56"/>
  <c r="K199" i="44" s="1"/>
  <c r="L199" s="1"/>
  <c r="D28" i="57"/>
  <c r="D176" i="47"/>
  <c r="D91" i="56"/>
  <c r="K91" i="44" s="1"/>
  <c r="L91" s="1"/>
  <c r="D104" i="47"/>
  <c r="D88" i="56"/>
  <c r="K88" i="44" s="1"/>
  <c r="L88" s="1"/>
  <c r="D19" i="57"/>
  <c r="D33"/>
  <c r="E243" i="56"/>
  <c r="F176" i="47"/>
  <c r="F104"/>
  <c r="F28" i="57"/>
  <c r="N83" i="56"/>
  <c r="BF244" i="46"/>
  <c r="BF251" s="1"/>
  <c r="BH206"/>
  <c r="M28" i="57"/>
  <c r="V27"/>
  <c r="V28"/>
  <c r="K83" i="56"/>
  <c r="BC244" i="46"/>
  <c r="BC251" s="1"/>
  <c r="BE206"/>
  <c r="J236" i="25"/>
  <c r="J319" s="1"/>
  <c r="J104" i="47"/>
  <c r="J176"/>
  <c r="S27" i="57"/>
  <c r="S236" i="25"/>
  <c r="S319" s="1"/>
  <c r="S176" i="47"/>
  <c r="S104"/>
  <c r="I83" i="56"/>
  <c r="BC206" i="46"/>
  <c r="BA244"/>
  <c r="BA251" s="1"/>
  <c r="H28" i="57"/>
  <c r="H236" i="25"/>
  <c r="H319" s="1"/>
  <c r="U27" i="57"/>
  <c r="U236" i="25"/>
  <c r="U319" s="1"/>
  <c r="U104" i="47"/>
  <c r="U176"/>
  <c r="U28" i="57"/>
  <c r="L83" i="56"/>
  <c r="BF206" i="46"/>
  <c r="BD244"/>
  <c r="BD251" s="1"/>
  <c r="K28" i="57"/>
  <c r="N27"/>
  <c r="N176" i="47"/>
  <c r="N104"/>
  <c r="N28" i="57"/>
  <c r="U83" i="56"/>
  <c r="BM244" i="46"/>
  <c r="BM251" s="1"/>
  <c r="BO206"/>
  <c r="BC71" i="64"/>
  <c r="BC355"/>
  <c r="BC427"/>
  <c r="BC573"/>
  <c r="BC500"/>
  <c r="BC141"/>
  <c r="BC281"/>
  <c r="BC211"/>
  <c r="BC361"/>
  <c r="BC506"/>
  <c r="BC287"/>
  <c r="BC147"/>
  <c r="BC433"/>
  <c r="BC77"/>
  <c r="BC217"/>
  <c r="BC579"/>
  <c r="BC206"/>
  <c r="BC276"/>
  <c r="BC350"/>
  <c r="BC66"/>
  <c r="BC136"/>
  <c r="BC568"/>
  <c r="BC422"/>
  <c r="BC495"/>
  <c r="J25" i="71"/>
  <c r="J30" i="73"/>
  <c r="J32" i="65"/>
  <c r="J34" i="74"/>
  <c r="J37" i="69"/>
  <c r="J32" i="75"/>
  <c r="J26" i="70"/>
  <c r="J26" i="47"/>
  <c r="BC145" i="64"/>
  <c r="BC504"/>
  <c r="BC285"/>
  <c r="BC359"/>
  <c r="BC75"/>
  <c r="BC577"/>
  <c r="BC431"/>
  <c r="BC215"/>
  <c r="BC426"/>
  <c r="BC280"/>
  <c r="BC210"/>
  <c r="BC499"/>
  <c r="BC572"/>
  <c r="BC70"/>
  <c r="BC354"/>
  <c r="BC140"/>
  <c r="BC565"/>
  <c r="BC492"/>
  <c r="BC347"/>
  <c r="BC273"/>
  <c r="BC203"/>
  <c r="BC63"/>
  <c r="BC133"/>
  <c r="BC419"/>
  <c r="BC418"/>
  <c r="BC272"/>
  <c r="BC346"/>
  <c r="BC491"/>
  <c r="BC564"/>
  <c r="BC62"/>
  <c r="BC202"/>
  <c r="BC132"/>
  <c r="BC353"/>
  <c r="BC498"/>
  <c r="BC209"/>
  <c r="BC139"/>
  <c r="BC425"/>
  <c r="BC69"/>
  <c r="BC279"/>
  <c r="BC571"/>
  <c r="BC497"/>
  <c r="BC352"/>
  <c r="BC68"/>
  <c r="BC278"/>
  <c r="BC208"/>
  <c r="BC570"/>
  <c r="BC138"/>
  <c r="BC424"/>
  <c r="BC134"/>
  <c r="BC420"/>
  <c r="BC493"/>
  <c r="BC566"/>
  <c r="BC64"/>
  <c r="BC204"/>
  <c r="BC274"/>
  <c r="BC348"/>
  <c r="BC131"/>
  <c r="BC201"/>
  <c r="BC563"/>
  <c r="BC271"/>
  <c r="BC490"/>
  <c r="BC345"/>
  <c r="BC61"/>
  <c r="BC417"/>
  <c r="AY416"/>
  <c r="AY344"/>
  <c r="AY562"/>
  <c r="AY489"/>
  <c r="AY270"/>
  <c r="AY60"/>
  <c r="AY200"/>
  <c r="AY130"/>
  <c r="AY576"/>
  <c r="AY74"/>
  <c r="AY503"/>
  <c r="AY284"/>
  <c r="AY430"/>
  <c r="AY144"/>
  <c r="AY358"/>
  <c r="AY214"/>
  <c r="F320" i="25"/>
  <c r="AY64" i="64"/>
  <c r="AY348"/>
  <c r="AY493"/>
  <c r="AY274"/>
  <c r="AY566"/>
  <c r="AY204"/>
  <c r="AY420"/>
  <c r="AY134"/>
  <c r="AY499"/>
  <c r="AY354"/>
  <c r="AY140"/>
  <c r="AY210"/>
  <c r="AY70"/>
  <c r="AY280"/>
  <c r="AY426"/>
  <c r="AY572"/>
  <c r="AY282"/>
  <c r="AY356"/>
  <c r="AY72"/>
  <c r="AY574"/>
  <c r="AY428"/>
  <c r="AY501"/>
  <c r="AY142"/>
  <c r="AY212"/>
  <c r="AY281"/>
  <c r="AY141"/>
  <c r="AY427"/>
  <c r="AY500"/>
  <c r="AY211"/>
  <c r="AY71"/>
  <c r="AY355"/>
  <c r="AY573"/>
  <c r="AY504"/>
  <c r="AY359"/>
  <c r="AY577"/>
  <c r="AY285"/>
  <c r="AY75"/>
  <c r="AY145"/>
  <c r="AY215"/>
  <c r="AY431"/>
  <c r="AY278"/>
  <c r="AY497"/>
  <c r="AY138"/>
  <c r="AY208"/>
  <c r="AY68"/>
  <c r="AY352"/>
  <c r="AY424"/>
  <c r="AY570"/>
  <c r="AY207"/>
  <c r="AY351"/>
  <c r="AY277"/>
  <c r="AY137"/>
  <c r="AY569"/>
  <c r="AY496"/>
  <c r="AY423"/>
  <c r="AY67"/>
  <c r="AY149"/>
  <c r="AY219"/>
  <c r="AY363"/>
  <c r="AY289"/>
  <c r="AY435"/>
  <c r="AY79"/>
  <c r="AY581"/>
  <c r="AY508"/>
  <c r="BU245" i="46"/>
  <c r="H20" i="56"/>
  <c r="AZ79" i="64"/>
  <c r="AZ435"/>
  <c r="AZ149"/>
  <c r="AZ581"/>
  <c r="AZ219"/>
  <c r="AZ363"/>
  <c r="AZ289"/>
  <c r="AZ508"/>
  <c r="AZ211"/>
  <c r="AZ573"/>
  <c r="AZ281"/>
  <c r="AZ427"/>
  <c r="AZ71"/>
  <c r="AZ500"/>
  <c r="AZ141"/>
  <c r="AZ355"/>
  <c r="AZ67"/>
  <c r="AZ277"/>
  <c r="AZ207"/>
  <c r="AZ569"/>
  <c r="AZ423"/>
  <c r="AZ351"/>
  <c r="AZ137"/>
  <c r="AZ496"/>
  <c r="AZ69"/>
  <c r="AZ425"/>
  <c r="AZ209"/>
  <c r="AZ139"/>
  <c r="AZ498"/>
  <c r="AZ353"/>
  <c r="AZ279"/>
  <c r="AZ571"/>
  <c r="AZ416"/>
  <c r="AZ60"/>
  <c r="AZ562"/>
  <c r="AZ130"/>
  <c r="AZ489"/>
  <c r="AZ344"/>
  <c r="AZ270"/>
  <c r="AZ200"/>
  <c r="AZ64"/>
  <c r="AZ420"/>
  <c r="AZ493"/>
  <c r="AZ566"/>
  <c r="AZ134"/>
  <c r="AZ204"/>
  <c r="AZ274"/>
  <c r="AZ348"/>
  <c r="G32" i="75"/>
  <c r="G37" i="69"/>
  <c r="G34" i="74"/>
  <c r="G26" i="70"/>
  <c r="G26" i="47"/>
  <c r="G30" i="73"/>
  <c r="G32" i="65"/>
  <c r="G25" i="71"/>
  <c r="AZ579" i="64"/>
  <c r="AZ287"/>
  <c r="AZ506"/>
  <c r="AZ217"/>
  <c r="AZ77"/>
  <c r="AZ433"/>
  <c r="AZ361"/>
  <c r="AZ147"/>
  <c r="G163" i="25"/>
  <c r="G165" s="1"/>
  <c r="G51" i="57" s="1"/>
  <c r="H191" i="56"/>
  <c r="BU244" i="46"/>
  <c r="AZ421" i="64"/>
  <c r="AZ135"/>
  <c r="AZ65"/>
  <c r="AZ205"/>
  <c r="AZ349"/>
  <c r="AZ567"/>
  <c r="AZ494"/>
  <c r="AZ275"/>
  <c r="AZ203"/>
  <c r="AZ419"/>
  <c r="AZ63"/>
  <c r="AZ565"/>
  <c r="AZ273"/>
  <c r="AZ492"/>
  <c r="AZ133"/>
  <c r="AZ347"/>
  <c r="BA219"/>
  <c r="BA581"/>
  <c r="BA79"/>
  <c r="BA435"/>
  <c r="BA289"/>
  <c r="BA508"/>
  <c r="BA149"/>
  <c r="BA363"/>
  <c r="BA424"/>
  <c r="BA497"/>
  <c r="BA138"/>
  <c r="BA208"/>
  <c r="BA352"/>
  <c r="BA278"/>
  <c r="BA68"/>
  <c r="BA570"/>
  <c r="BA502"/>
  <c r="BA213"/>
  <c r="BA357"/>
  <c r="BA283"/>
  <c r="BA575"/>
  <c r="BA143"/>
  <c r="BA73"/>
  <c r="BA429"/>
  <c r="BA434"/>
  <c r="BA580"/>
  <c r="BA148"/>
  <c r="BA507"/>
  <c r="BA218"/>
  <c r="BA362"/>
  <c r="BA78"/>
  <c r="BA288"/>
  <c r="BA346"/>
  <c r="BA132"/>
  <c r="BA564"/>
  <c r="BA272"/>
  <c r="BA418"/>
  <c r="BA62"/>
  <c r="BA491"/>
  <c r="BA202"/>
  <c r="BA571"/>
  <c r="BA498"/>
  <c r="BA425"/>
  <c r="BA279"/>
  <c r="BA353"/>
  <c r="BA69"/>
  <c r="BA139"/>
  <c r="BA209"/>
  <c r="H25" i="71"/>
  <c r="H32" i="65"/>
  <c r="H26" i="47"/>
  <c r="H26" i="70"/>
  <c r="H34" i="74"/>
  <c r="H30" i="73"/>
  <c r="H37" i="69"/>
  <c r="H32" i="75"/>
  <c r="BA567" i="64"/>
  <c r="BA205"/>
  <c r="BA421"/>
  <c r="BA65"/>
  <c r="BA494"/>
  <c r="BA275"/>
  <c r="BA349"/>
  <c r="BA135"/>
  <c r="BA345"/>
  <c r="BA61"/>
  <c r="BA417"/>
  <c r="BA131"/>
  <c r="BA490"/>
  <c r="BA201"/>
  <c r="BA271"/>
  <c r="BA563"/>
  <c r="BA344"/>
  <c r="BA130"/>
  <c r="BA562"/>
  <c r="BA200"/>
  <c r="BA270"/>
  <c r="BA416"/>
  <c r="BA489"/>
  <c r="BA60"/>
  <c r="BA419"/>
  <c r="BA203"/>
  <c r="BA347"/>
  <c r="BA63"/>
  <c r="BA565"/>
  <c r="BA273"/>
  <c r="BA492"/>
  <c r="BA133"/>
  <c r="BA354"/>
  <c r="BA70"/>
  <c r="BA499"/>
  <c r="BA426"/>
  <c r="BA140"/>
  <c r="BA280"/>
  <c r="BA210"/>
  <c r="BA572"/>
  <c r="BA281"/>
  <c r="BA355"/>
  <c r="BA141"/>
  <c r="BA211"/>
  <c r="BA500"/>
  <c r="BA427"/>
  <c r="BA71"/>
  <c r="BA573"/>
  <c r="BA432"/>
  <c r="BA216"/>
  <c r="BA360"/>
  <c r="BA76"/>
  <c r="BA505"/>
  <c r="BA286"/>
  <c r="BA578"/>
  <c r="BA146"/>
  <c r="R163" i="25"/>
  <c r="R165" s="1"/>
  <c r="R51" i="57" s="1"/>
  <c r="S191" i="56"/>
  <c r="R45" i="69" s="1"/>
  <c r="R24" s="1"/>
  <c r="CF244" i="46"/>
  <c r="BK74" i="64"/>
  <c r="BK358"/>
  <c r="BK144"/>
  <c r="BK576"/>
  <c r="BK214"/>
  <c r="BK430"/>
  <c r="BK284"/>
  <c r="BK503"/>
  <c r="BK146"/>
  <c r="BK578"/>
  <c r="BK76"/>
  <c r="BK432"/>
  <c r="BK286"/>
  <c r="BK360"/>
  <c r="BK216"/>
  <c r="BK505"/>
  <c r="BK278"/>
  <c r="BK497"/>
  <c r="BK352"/>
  <c r="BK424"/>
  <c r="BK570"/>
  <c r="BK68"/>
  <c r="BK138"/>
  <c r="BK208"/>
  <c r="BK577"/>
  <c r="BK145"/>
  <c r="BK359"/>
  <c r="BK285"/>
  <c r="BK215"/>
  <c r="BK75"/>
  <c r="BK431"/>
  <c r="BK504"/>
  <c r="CF245" i="46"/>
  <c r="S20" i="56"/>
  <c r="BK353" i="64"/>
  <c r="BK139"/>
  <c r="BK425"/>
  <c r="BK69"/>
  <c r="BK498"/>
  <c r="BK279"/>
  <c r="BK571"/>
  <c r="BK209"/>
  <c r="BK575"/>
  <c r="BK143"/>
  <c r="BK429"/>
  <c r="BK73"/>
  <c r="BK502"/>
  <c r="BK283"/>
  <c r="BK357"/>
  <c r="BK213"/>
  <c r="BK579"/>
  <c r="BK77"/>
  <c r="BK433"/>
  <c r="BK147"/>
  <c r="BK506"/>
  <c r="BK361"/>
  <c r="BK287"/>
  <c r="BK217"/>
  <c r="BH358"/>
  <c r="BH214"/>
  <c r="BH430"/>
  <c r="BH144"/>
  <c r="BH284"/>
  <c r="BH503"/>
  <c r="BH576"/>
  <c r="BH74"/>
  <c r="BH569"/>
  <c r="BH277"/>
  <c r="BH423"/>
  <c r="BH137"/>
  <c r="BH496"/>
  <c r="BH207"/>
  <c r="BH351"/>
  <c r="BH67"/>
  <c r="BH422"/>
  <c r="BH66"/>
  <c r="BH136"/>
  <c r="BH276"/>
  <c r="BH568"/>
  <c r="BH495"/>
  <c r="BH350"/>
  <c r="BH206"/>
  <c r="BH507"/>
  <c r="BH78"/>
  <c r="BH580"/>
  <c r="BH218"/>
  <c r="BH362"/>
  <c r="BH148"/>
  <c r="BH434"/>
  <c r="BH288"/>
  <c r="P191" i="56"/>
  <c r="O163" i="25"/>
  <c r="O165" s="1"/>
  <c r="O51" i="57" s="1"/>
  <c r="CC244" i="46"/>
  <c r="CC245"/>
  <c r="P20" i="56"/>
  <c r="BH280" i="64"/>
  <c r="BH426"/>
  <c r="BH140"/>
  <c r="BH70"/>
  <c r="BH572"/>
  <c r="BH210"/>
  <c r="BH499"/>
  <c r="BH354"/>
  <c r="BH208"/>
  <c r="BH570"/>
  <c r="BH278"/>
  <c r="BH352"/>
  <c r="BH138"/>
  <c r="BH424"/>
  <c r="BH497"/>
  <c r="BH68"/>
  <c r="BH204"/>
  <c r="BH420"/>
  <c r="BH64"/>
  <c r="BH493"/>
  <c r="BH274"/>
  <c r="BH348"/>
  <c r="BH134"/>
  <c r="BH566"/>
  <c r="O214" i="25"/>
  <c r="O25" i="57"/>
  <c r="O52" s="1"/>
  <c r="O54" s="1"/>
  <c r="O56" s="1"/>
  <c r="O37" i="69"/>
  <c r="O26" i="47"/>
  <c r="O26" i="70"/>
  <c r="O34" i="74"/>
  <c r="O32" i="75"/>
  <c r="O32" i="65"/>
  <c r="O25" i="71"/>
  <c r="O30" i="73"/>
  <c r="BH141" i="64"/>
  <c r="BH281"/>
  <c r="BH427"/>
  <c r="BH71"/>
  <c r="BH573"/>
  <c r="BH211"/>
  <c r="BH500"/>
  <c r="BH355"/>
  <c r="BH72"/>
  <c r="BH142"/>
  <c r="BH428"/>
  <c r="BH282"/>
  <c r="BH356"/>
  <c r="BH574"/>
  <c r="BH501"/>
  <c r="BH212"/>
  <c r="BH562"/>
  <c r="BH270"/>
  <c r="BH200"/>
  <c r="BH416"/>
  <c r="BH130"/>
  <c r="BH344"/>
  <c r="BH60"/>
  <c r="BH489"/>
  <c r="BB358"/>
  <c r="BB144"/>
  <c r="BB214"/>
  <c r="BB74"/>
  <c r="BB284"/>
  <c r="BB430"/>
  <c r="BB503"/>
  <c r="BB576"/>
  <c r="BB417"/>
  <c r="BB271"/>
  <c r="BB345"/>
  <c r="BB131"/>
  <c r="BB563"/>
  <c r="BB201"/>
  <c r="BB490"/>
  <c r="BB61"/>
  <c r="I37" i="69"/>
  <c r="I32" i="75"/>
  <c r="I30" i="73"/>
  <c r="I32" i="65"/>
  <c r="I26" i="70"/>
  <c r="I25" i="71"/>
  <c r="I26" i="47"/>
  <c r="I34" i="74"/>
  <c r="BB279" i="64"/>
  <c r="BB353"/>
  <c r="BB139"/>
  <c r="BB425"/>
  <c r="BB209"/>
  <c r="BB498"/>
  <c r="BB69"/>
  <c r="BB571"/>
  <c r="J191" i="56"/>
  <c r="I40" i="75" s="1"/>
  <c r="I22" s="1"/>
  <c r="I163" i="25"/>
  <c r="I165" s="1"/>
  <c r="I51" i="57" s="1"/>
  <c r="BW244" i="46"/>
  <c r="BB348" i="64"/>
  <c r="BB64"/>
  <c r="BB566"/>
  <c r="BB204"/>
  <c r="BB493"/>
  <c r="BB134"/>
  <c r="BB420"/>
  <c r="BB274"/>
  <c r="BW245" i="46"/>
  <c r="J20" i="56"/>
  <c r="BB62" i="64"/>
  <c r="BB418"/>
  <c r="BB202"/>
  <c r="BB491"/>
  <c r="BB132"/>
  <c r="BB272"/>
  <c r="BB564"/>
  <c r="BB346"/>
  <c r="BB360"/>
  <c r="BB578"/>
  <c r="BB286"/>
  <c r="BB146"/>
  <c r="BB432"/>
  <c r="BB76"/>
  <c r="BB505"/>
  <c r="BB216"/>
  <c r="BB211"/>
  <c r="BB573"/>
  <c r="BB71"/>
  <c r="BB500"/>
  <c r="BB281"/>
  <c r="BB427"/>
  <c r="BB141"/>
  <c r="BB355"/>
  <c r="BB568"/>
  <c r="BB206"/>
  <c r="BB422"/>
  <c r="BB276"/>
  <c r="BB350"/>
  <c r="BB66"/>
  <c r="BB495"/>
  <c r="BB136"/>
  <c r="T214" i="25"/>
  <c r="T25" i="57"/>
  <c r="T52" s="1"/>
  <c r="BM493" i="64"/>
  <c r="BM274"/>
  <c r="BM420"/>
  <c r="BM134"/>
  <c r="BM348"/>
  <c r="BM566"/>
  <c r="BM64"/>
  <c r="BM204"/>
  <c r="BM78"/>
  <c r="BM580"/>
  <c r="BM148"/>
  <c r="BM434"/>
  <c r="BM288"/>
  <c r="BM362"/>
  <c r="BM218"/>
  <c r="BM507"/>
  <c r="BM131"/>
  <c r="BM563"/>
  <c r="BM271"/>
  <c r="BM490"/>
  <c r="BM61"/>
  <c r="BM417"/>
  <c r="BM201"/>
  <c r="BM345"/>
  <c r="BM277"/>
  <c r="BM569"/>
  <c r="BM207"/>
  <c r="BM423"/>
  <c r="BM137"/>
  <c r="BM496"/>
  <c r="BM67"/>
  <c r="BM351"/>
  <c r="BM142"/>
  <c r="BM356"/>
  <c r="BM282"/>
  <c r="BM501"/>
  <c r="BM72"/>
  <c r="BM574"/>
  <c r="BM212"/>
  <c r="BM428"/>
  <c r="BM491"/>
  <c r="BM272"/>
  <c r="BM346"/>
  <c r="BM132"/>
  <c r="BM418"/>
  <c r="BM202"/>
  <c r="BM564"/>
  <c r="BM62"/>
  <c r="BM573"/>
  <c r="BM211"/>
  <c r="BM355"/>
  <c r="BM281"/>
  <c r="BM500"/>
  <c r="BM141"/>
  <c r="BM71"/>
  <c r="BM427"/>
  <c r="BM76"/>
  <c r="BM360"/>
  <c r="BM216"/>
  <c r="BM578"/>
  <c r="BM146"/>
  <c r="BM505"/>
  <c r="BM286"/>
  <c r="BM432"/>
  <c r="BM422"/>
  <c r="BM206"/>
  <c r="BM136"/>
  <c r="BM276"/>
  <c r="BM568"/>
  <c r="BM350"/>
  <c r="BM66"/>
  <c r="BM495"/>
  <c r="BM149"/>
  <c r="BM363"/>
  <c r="BM289"/>
  <c r="BM435"/>
  <c r="BM79"/>
  <c r="BM508"/>
  <c r="BM219"/>
  <c r="BM581"/>
  <c r="BM359"/>
  <c r="BM75"/>
  <c r="BM145"/>
  <c r="BM285"/>
  <c r="BM431"/>
  <c r="BM577"/>
  <c r="BM504"/>
  <c r="BM215"/>
  <c r="BJ67"/>
  <c r="BJ351"/>
  <c r="BJ137"/>
  <c r="BJ496"/>
  <c r="BJ207"/>
  <c r="BJ423"/>
  <c r="BJ277"/>
  <c r="BJ569"/>
  <c r="BJ352"/>
  <c r="BJ497"/>
  <c r="BJ424"/>
  <c r="BJ278"/>
  <c r="BJ68"/>
  <c r="BJ208"/>
  <c r="BJ138"/>
  <c r="BJ570"/>
  <c r="BJ350"/>
  <c r="BJ276"/>
  <c r="BJ568"/>
  <c r="BJ136"/>
  <c r="BJ422"/>
  <c r="BJ206"/>
  <c r="BJ495"/>
  <c r="BJ66"/>
  <c r="BJ359"/>
  <c r="BJ145"/>
  <c r="BJ431"/>
  <c r="BJ215"/>
  <c r="BJ504"/>
  <c r="BJ75"/>
  <c r="BJ577"/>
  <c r="BJ285"/>
  <c r="Q37" i="69"/>
  <c r="Q26" i="47"/>
  <c r="Q25" i="71"/>
  <c r="Q32" i="65"/>
  <c r="Q26" i="70"/>
  <c r="Q34" i="74"/>
  <c r="Q32" i="75"/>
  <c r="Q30" i="73"/>
  <c r="BJ216" i="64"/>
  <c r="BJ360"/>
  <c r="BJ76"/>
  <c r="BJ578"/>
  <c r="BJ286"/>
  <c r="BJ432"/>
  <c r="BJ146"/>
  <c r="BJ505"/>
  <c r="CE245" i="46"/>
  <c r="R20" i="56"/>
  <c r="BJ284" i="64"/>
  <c r="BJ358"/>
  <c r="BJ576"/>
  <c r="BJ430"/>
  <c r="BJ503"/>
  <c r="BJ144"/>
  <c r="BJ214"/>
  <c r="BJ74"/>
  <c r="BJ500"/>
  <c r="BJ281"/>
  <c r="BJ573"/>
  <c r="BJ141"/>
  <c r="BJ355"/>
  <c r="BJ211"/>
  <c r="BJ427"/>
  <c r="BJ71"/>
  <c r="BJ77"/>
  <c r="BJ361"/>
  <c r="BJ433"/>
  <c r="BJ217"/>
  <c r="BJ147"/>
  <c r="BJ506"/>
  <c r="BJ287"/>
  <c r="BJ579"/>
  <c r="BJ494"/>
  <c r="BJ205"/>
  <c r="BJ567"/>
  <c r="BJ65"/>
  <c r="BJ349"/>
  <c r="BJ275"/>
  <c r="BJ421"/>
  <c r="BJ135"/>
  <c r="AX422"/>
  <c r="AX136"/>
  <c r="AX350"/>
  <c r="AX495"/>
  <c r="AX206"/>
  <c r="AX568"/>
  <c r="AX276"/>
  <c r="AX66"/>
  <c r="AX289"/>
  <c r="AX508"/>
  <c r="AX435"/>
  <c r="AX79"/>
  <c r="AX363"/>
  <c r="AX149"/>
  <c r="AX219"/>
  <c r="AX581"/>
  <c r="AX354"/>
  <c r="AX140"/>
  <c r="AX499"/>
  <c r="AX210"/>
  <c r="AX572"/>
  <c r="AX426"/>
  <c r="AX70"/>
  <c r="AX280"/>
  <c r="AX361"/>
  <c r="AX147"/>
  <c r="AX287"/>
  <c r="AX506"/>
  <c r="AX77"/>
  <c r="AX433"/>
  <c r="AX217"/>
  <c r="AX579"/>
  <c r="AX282"/>
  <c r="AX72"/>
  <c r="AX574"/>
  <c r="AX356"/>
  <c r="AX428"/>
  <c r="AX212"/>
  <c r="AX501"/>
  <c r="AX142"/>
  <c r="AX138"/>
  <c r="AX208"/>
  <c r="AX424"/>
  <c r="AX497"/>
  <c r="AX278"/>
  <c r="AX352"/>
  <c r="AX68"/>
  <c r="AX570"/>
  <c r="AX74"/>
  <c r="AX284"/>
  <c r="AX576"/>
  <c r="AX430"/>
  <c r="AX503"/>
  <c r="AX214"/>
  <c r="AX358"/>
  <c r="AX144"/>
  <c r="E37" i="69"/>
  <c r="E26" i="47"/>
  <c r="E32" i="65"/>
  <c r="C29" i="72"/>
  <c r="E30" i="73"/>
  <c r="E25" i="71"/>
  <c r="E34" i="74"/>
  <c r="E26" i="70"/>
  <c r="E32" i="75"/>
  <c r="AX489" i="64"/>
  <c r="AX130"/>
  <c r="AX562"/>
  <c r="AX60"/>
  <c r="AX270"/>
  <c r="AX344"/>
  <c r="AX416"/>
  <c r="AX200"/>
  <c r="AX69"/>
  <c r="AX209"/>
  <c r="AX571"/>
  <c r="AX139"/>
  <c r="AX498"/>
  <c r="AX353"/>
  <c r="AX425"/>
  <c r="AX279"/>
  <c r="AX67"/>
  <c r="AX496"/>
  <c r="AX351"/>
  <c r="AX569"/>
  <c r="AX207"/>
  <c r="AX423"/>
  <c r="AX137"/>
  <c r="AX277"/>
  <c r="AX357"/>
  <c r="AX143"/>
  <c r="AX502"/>
  <c r="AX429"/>
  <c r="AX213"/>
  <c r="AX575"/>
  <c r="AX283"/>
  <c r="AX73"/>
  <c r="AX421"/>
  <c r="AX275"/>
  <c r="AX494"/>
  <c r="AX349"/>
  <c r="AX567"/>
  <c r="AX135"/>
  <c r="AX65"/>
  <c r="AX205"/>
  <c r="AX281"/>
  <c r="AX427"/>
  <c r="AX211"/>
  <c r="AX141"/>
  <c r="AX500"/>
  <c r="AX573"/>
  <c r="AX355"/>
  <c r="AX71"/>
  <c r="BI564"/>
  <c r="BI272"/>
  <c r="BI418"/>
  <c r="BI202"/>
  <c r="BI346"/>
  <c r="BI132"/>
  <c r="BI491"/>
  <c r="BI62"/>
  <c r="BI357"/>
  <c r="BI143"/>
  <c r="BI502"/>
  <c r="BI73"/>
  <c r="BI429"/>
  <c r="BI283"/>
  <c r="BI575"/>
  <c r="BI213"/>
  <c r="BI282"/>
  <c r="BI574"/>
  <c r="BI212"/>
  <c r="BI356"/>
  <c r="BI428"/>
  <c r="BI72"/>
  <c r="BI142"/>
  <c r="BI501"/>
  <c r="BI70"/>
  <c r="BI354"/>
  <c r="BI210"/>
  <c r="BI572"/>
  <c r="BI499"/>
  <c r="BI280"/>
  <c r="BI426"/>
  <c r="BI140"/>
  <c r="P32" i="75"/>
  <c r="P25" i="71"/>
  <c r="P26" i="47"/>
  <c r="P26" i="70"/>
  <c r="P34" i="74"/>
  <c r="P32" i="65"/>
  <c r="P37" i="69"/>
  <c r="P30" i="73"/>
  <c r="BI425" i="64"/>
  <c r="BI69"/>
  <c r="BI571"/>
  <c r="BI139"/>
  <c r="BI353"/>
  <c r="BI209"/>
  <c r="BI498"/>
  <c r="BI279"/>
  <c r="Q191" i="56"/>
  <c r="P163" i="25"/>
  <c r="P165" s="1"/>
  <c r="P51" i="57" s="1"/>
  <c r="CD244" i="46"/>
  <c r="BI77" i="64"/>
  <c r="BI361"/>
  <c r="BI217"/>
  <c r="BI433"/>
  <c r="BI506"/>
  <c r="BI287"/>
  <c r="BI579"/>
  <c r="BI147"/>
  <c r="BI435"/>
  <c r="BI289"/>
  <c r="BI363"/>
  <c r="BI149"/>
  <c r="BI581"/>
  <c r="BI219"/>
  <c r="BI508"/>
  <c r="BI79"/>
  <c r="CD245" i="46"/>
  <c r="Q20" i="56"/>
  <c r="BN61" i="64"/>
  <c r="BN490"/>
  <c r="BN131"/>
  <c r="BN345"/>
  <c r="BN201"/>
  <c r="BN563"/>
  <c r="BN271"/>
  <c r="BN417"/>
  <c r="CI245" i="46"/>
  <c r="V20" i="56"/>
  <c r="U26" i="47"/>
  <c r="U32" i="75"/>
  <c r="U34" i="74"/>
  <c r="U25" i="71"/>
  <c r="U30" i="73"/>
  <c r="U32" i="65"/>
  <c r="U26" i="70"/>
  <c r="U37" i="69"/>
  <c r="BN73" i="64"/>
  <c r="BN357"/>
  <c r="BN429"/>
  <c r="BN143"/>
  <c r="BN575"/>
  <c r="BN213"/>
  <c r="BN283"/>
  <c r="BN502"/>
  <c r="V191" i="56"/>
  <c r="U34" i="70" s="1"/>
  <c r="U20" s="1"/>
  <c r="U163" i="25"/>
  <c r="U165" s="1"/>
  <c r="U51" i="57" s="1"/>
  <c r="CI244" i="46"/>
  <c r="BN289" i="64"/>
  <c r="BN363"/>
  <c r="BN219"/>
  <c r="BN508"/>
  <c r="BN149"/>
  <c r="BN435"/>
  <c r="BN79"/>
  <c r="BN581"/>
  <c r="BN217"/>
  <c r="BN506"/>
  <c r="BN77"/>
  <c r="BN287"/>
  <c r="BN361"/>
  <c r="BN579"/>
  <c r="BN147"/>
  <c r="BN433"/>
  <c r="BN204"/>
  <c r="BN566"/>
  <c r="BN274"/>
  <c r="BN493"/>
  <c r="BN64"/>
  <c r="BN348"/>
  <c r="BN134"/>
  <c r="BN420"/>
  <c r="U214" i="25"/>
  <c r="U25" i="57"/>
  <c r="U52" s="1"/>
  <c r="U54" s="1"/>
  <c r="U56" s="1"/>
  <c r="BN434" i="64"/>
  <c r="BN507"/>
  <c r="BN362"/>
  <c r="BN78"/>
  <c r="BN288"/>
  <c r="BN580"/>
  <c r="BN148"/>
  <c r="BN218"/>
  <c r="BN144"/>
  <c r="BN503"/>
  <c r="BN74"/>
  <c r="BN430"/>
  <c r="BN284"/>
  <c r="BN214"/>
  <c r="BN358"/>
  <c r="BN576"/>
  <c r="E244" i="56"/>
  <c r="D43" i="57"/>
  <c r="D165" i="25"/>
  <c r="D51" i="57" s="1"/>
  <c r="D226" i="25"/>
  <c r="D181" i="56"/>
  <c r="K181" i="44" s="1"/>
  <c r="L181" s="1"/>
  <c r="D34" i="70"/>
  <c r="D45" i="69"/>
  <c r="D33" i="71"/>
  <c r="D200" i="56"/>
  <c r="K200" i="44" s="1"/>
  <c r="L200" s="1"/>
  <c r="D34" i="47"/>
  <c r="D38" i="73"/>
  <c r="D236" i="25"/>
  <c r="D42" i="74"/>
  <c r="D40" i="65"/>
  <c r="D40" i="75"/>
  <c r="D27" i="57"/>
  <c r="D201" i="56"/>
  <c r="K201" i="44" s="1"/>
  <c r="L201" s="1"/>
  <c r="E27" i="57"/>
  <c r="E236" i="25"/>
  <c r="E319" s="1"/>
  <c r="E176" i="47"/>
  <c r="E104"/>
  <c r="E28" i="57"/>
  <c r="X83" i="56"/>
  <c r="BP244" i="46"/>
  <c r="BP251" s="1"/>
  <c r="BR206"/>
  <c r="W176" i="47"/>
  <c r="W104"/>
  <c r="L27" i="57"/>
  <c r="L236" i="25"/>
  <c r="L319" s="1"/>
  <c r="H83" i="56"/>
  <c r="BB206" i="46"/>
  <c r="AZ244"/>
  <c r="AZ251" s="1"/>
  <c r="G28" i="57"/>
  <c r="G104" i="47"/>
  <c r="G176"/>
  <c r="R27" i="57"/>
  <c r="R83" i="56"/>
  <c r="BJ244" i="46"/>
  <c r="BJ251" s="1"/>
  <c r="BL206"/>
  <c r="Q104" i="47"/>
  <c r="Q176"/>
  <c r="P27" i="57"/>
  <c r="P104" i="47"/>
  <c r="P176"/>
  <c r="J83" i="56"/>
  <c r="BB244" i="46"/>
  <c r="BB251" s="1"/>
  <c r="BD206"/>
  <c r="I104" i="47"/>
  <c r="I176"/>
  <c r="O27" i="57"/>
  <c r="S214" i="25"/>
  <c r="S25" i="57"/>
  <c r="S52" s="1"/>
  <c r="BL75" i="64"/>
  <c r="BL359"/>
  <c r="BL145"/>
  <c r="BL577"/>
  <c r="BL215"/>
  <c r="BL285"/>
  <c r="BL431"/>
  <c r="BL504"/>
  <c r="S163" i="25"/>
  <c r="S165" s="1"/>
  <c r="S51" i="57" s="1"/>
  <c r="T191" i="56"/>
  <c r="S42" i="74" s="1"/>
  <c r="S22" s="1"/>
  <c r="CG244" i="46"/>
  <c r="BL271" i="64"/>
  <c r="BL490"/>
  <c r="BL131"/>
  <c r="BL563"/>
  <c r="BL201"/>
  <c r="BL345"/>
  <c r="BL61"/>
  <c r="BL417"/>
  <c r="BL273"/>
  <c r="BL133"/>
  <c r="BL565"/>
  <c r="BL203"/>
  <c r="BL347"/>
  <c r="BL419"/>
  <c r="BL492"/>
  <c r="BL63"/>
  <c r="BL137"/>
  <c r="BL423"/>
  <c r="BL351"/>
  <c r="BL207"/>
  <c r="BL569"/>
  <c r="BL67"/>
  <c r="BL496"/>
  <c r="BL277"/>
  <c r="BL360"/>
  <c r="BL76"/>
  <c r="BL578"/>
  <c r="BL216"/>
  <c r="BL432"/>
  <c r="BL146"/>
  <c r="BL505"/>
  <c r="BL286"/>
  <c r="BL213"/>
  <c r="BL73"/>
  <c r="BL429"/>
  <c r="BL143"/>
  <c r="BL502"/>
  <c r="BL283"/>
  <c r="BL357"/>
  <c r="BL575"/>
  <c r="S32" i="65"/>
  <c r="S26" i="70"/>
  <c r="S26" i="47"/>
  <c r="S37" i="69"/>
  <c r="S30" i="73"/>
  <c r="S25" i="71"/>
  <c r="S34" i="74"/>
  <c r="S32" i="75"/>
  <c r="BL69" i="64"/>
  <c r="BL425"/>
  <c r="BL139"/>
  <c r="BL571"/>
  <c r="BL498"/>
  <c r="BL353"/>
  <c r="BL279"/>
  <c r="BL209"/>
  <c r="BL71"/>
  <c r="BL500"/>
  <c r="BL211"/>
  <c r="BL573"/>
  <c r="BL141"/>
  <c r="BL355"/>
  <c r="BL281"/>
  <c r="BL427"/>
  <c r="BL501"/>
  <c r="BL574"/>
  <c r="BL356"/>
  <c r="BL282"/>
  <c r="BL428"/>
  <c r="BL72"/>
  <c r="BL212"/>
  <c r="BL142"/>
  <c r="BL148"/>
  <c r="BL78"/>
  <c r="BL218"/>
  <c r="BL434"/>
  <c r="BL580"/>
  <c r="BL507"/>
  <c r="BL362"/>
  <c r="BL288"/>
  <c r="BO492"/>
  <c r="BO273"/>
  <c r="BO203"/>
  <c r="BO419"/>
  <c r="BO63"/>
  <c r="BO565"/>
  <c r="BO133"/>
  <c r="BO347"/>
  <c r="BO351"/>
  <c r="BO277"/>
  <c r="BO207"/>
  <c r="BO569"/>
  <c r="BO423"/>
  <c r="BO67"/>
  <c r="BO496"/>
  <c r="BO137"/>
  <c r="BO573"/>
  <c r="BO281"/>
  <c r="BO211"/>
  <c r="BO427"/>
  <c r="BO71"/>
  <c r="BO500"/>
  <c r="BO141"/>
  <c r="BO355"/>
  <c r="BO285"/>
  <c r="BO431"/>
  <c r="BO215"/>
  <c r="BO577"/>
  <c r="BO359"/>
  <c r="BO145"/>
  <c r="BO75"/>
  <c r="BO504"/>
  <c r="V214" i="25"/>
  <c r="V25" i="57"/>
  <c r="V52" s="1"/>
  <c r="BO564" i="64"/>
  <c r="BO202"/>
  <c r="BO272"/>
  <c r="BO491"/>
  <c r="BO132"/>
  <c r="BO346"/>
  <c r="BO62"/>
  <c r="BO418"/>
  <c r="BO495"/>
  <c r="BO136"/>
  <c r="BO350"/>
  <c r="BO66"/>
  <c r="BO422"/>
  <c r="BO568"/>
  <c r="BO206"/>
  <c r="BO276"/>
  <c r="BO70"/>
  <c r="BO210"/>
  <c r="BO140"/>
  <c r="BO572"/>
  <c r="BO354"/>
  <c r="BO499"/>
  <c r="BO426"/>
  <c r="BO280"/>
  <c r="BO144"/>
  <c r="BO214"/>
  <c r="BO74"/>
  <c r="BO284"/>
  <c r="BO358"/>
  <c r="BO503"/>
  <c r="BO430"/>
  <c r="BO576"/>
  <c r="BO218"/>
  <c r="BO507"/>
  <c r="BO362"/>
  <c r="BO580"/>
  <c r="BO148"/>
  <c r="BO434"/>
  <c r="BO78"/>
  <c r="BO288"/>
  <c r="V32" i="75"/>
  <c r="V32" i="65"/>
  <c r="V26" i="47"/>
  <c r="V30" i="73"/>
  <c r="V34" i="74"/>
  <c r="V25" i="71"/>
  <c r="V37" i="69"/>
  <c r="V26" i="70"/>
  <c r="BP578" i="64"/>
  <c r="BP146"/>
  <c r="BP505"/>
  <c r="BP286"/>
  <c r="BP360"/>
  <c r="BP76"/>
  <c r="BP432"/>
  <c r="BP216"/>
  <c r="BP143"/>
  <c r="BP213"/>
  <c r="BP73"/>
  <c r="BP502"/>
  <c r="BP283"/>
  <c r="BP575"/>
  <c r="BP429"/>
  <c r="BP357"/>
  <c r="BP497"/>
  <c r="BP68"/>
  <c r="BP138"/>
  <c r="BP352"/>
  <c r="BP278"/>
  <c r="BP570"/>
  <c r="BP208"/>
  <c r="BP424"/>
  <c r="BP210"/>
  <c r="BP140"/>
  <c r="BP572"/>
  <c r="BP280"/>
  <c r="BP499"/>
  <c r="BP70"/>
  <c r="BP354"/>
  <c r="BP426"/>
  <c r="W214" i="25"/>
  <c r="W25" i="57"/>
  <c r="W52" s="1"/>
  <c r="BP356" i="64"/>
  <c r="BP72"/>
  <c r="BP574"/>
  <c r="BP212"/>
  <c r="BP282"/>
  <c r="BP428"/>
  <c r="BP142"/>
  <c r="BP501"/>
  <c r="BP434"/>
  <c r="BP362"/>
  <c r="BP78"/>
  <c r="BP288"/>
  <c r="BP580"/>
  <c r="BP148"/>
  <c r="BP507"/>
  <c r="BP218"/>
  <c r="BP62"/>
  <c r="BP564"/>
  <c r="BP132"/>
  <c r="BP346"/>
  <c r="BP202"/>
  <c r="BP491"/>
  <c r="BP272"/>
  <c r="BP418"/>
  <c r="BP417"/>
  <c r="BP61"/>
  <c r="BP345"/>
  <c r="BP201"/>
  <c r="BP563"/>
  <c r="BP131"/>
  <c r="BP490"/>
  <c r="BP271"/>
  <c r="BP577"/>
  <c r="BP359"/>
  <c r="BP75"/>
  <c r="BP285"/>
  <c r="BP504"/>
  <c r="BP215"/>
  <c r="BP145"/>
  <c r="BP431"/>
  <c r="BP287"/>
  <c r="BP579"/>
  <c r="BP147"/>
  <c r="BP217"/>
  <c r="BP361"/>
  <c r="BP433"/>
  <c r="BP77"/>
  <c r="BP506"/>
  <c r="M163" i="25"/>
  <c r="M165" s="1"/>
  <c r="M51" i="57" s="1"/>
  <c r="N191" i="56"/>
  <c r="CA244" i="46"/>
  <c r="BF499" i="64"/>
  <c r="BF140"/>
  <c r="BF70"/>
  <c r="BF280"/>
  <c r="BF572"/>
  <c r="BF210"/>
  <c r="BF354"/>
  <c r="BF426"/>
  <c r="M214" i="25"/>
  <c r="M25" i="57"/>
  <c r="M52" s="1"/>
  <c r="M54" s="1"/>
  <c r="M56" s="1"/>
  <c r="BF271" i="64"/>
  <c r="BF490"/>
  <c r="BF201"/>
  <c r="BF345"/>
  <c r="BF131"/>
  <c r="BF563"/>
  <c r="BF61"/>
  <c r="BF417"/>
  <c r="M26" i="70"/>
  <c r="M30" i="73"/>
  <c r="M32" i="75"/>
  <c r="M34" i="74"/>
  <c r="M37" i="69"/>
  <c r="M32" i="65"/>
  <c r="M25" i="71"/>
  <c r="M26" i="47"/>
  <c r="BF500" i="64"/>
  <c r="BF281"/>
  <c r="BF355"/>
  <c r="BF141"/>
  <c r="BF573"/>
  <c r="BF211"/>
  <c r="BF427"/>
  <c r="BF71"/>
  <c r="BF144"/>
  <c r="BF576"/>
  <c r="BF284"/>
  <c r="BF503"/>
  <c r="BF358"/>
  <c r="BF214"/>
  <c r="BF430"/>
  <c r="BF74"/>
  <c r="BF496"/>
  <c r="BF67"/>
  <c r="BF351"/>
  <c r="BF137"/>
  <c r="BF569"/>
  <c r="BF207"/>
  <c r="BF423"/>
  <c r="BF277"/>
  <c r="BF497"/>
  <c r="BF278"/>
  <c r="BF570"/>
  <c r="BF138"/>
  <c r="BF208"/>
  <c r="BF424"/>
  <c r="BF352"/>
  <c r="BF68"/>
  <c r="BF434"/>
  <c r="BF148"/>
  <c r="BF580"/>
  <c r="BF507"/>
  <c r="BF218"/>
  <c r="BF78"/>
  <c r="BF362"/>
  <c r="BF288"/>
  <c r="BF279"/>
  <c r="BF498"/>
  <c r="BF139"/>
  <c r="BF353"/>
  <c r="BF209"/>
  <c r="BF571"/>
  <c r="BF69"/>
  <c r="BF425"/>
  <c r="BF432"/>
  <c r="BF286"/>
  <c r="BF360"/>
  <c r="BF216"/>
  <c r="BF505"/>
  <c r="BF146"/>
  <c r="BF578"/>
  <c r="BF76"/>
  <c r="BE276"/>
  <c r="BE495"/>
  <c r="BE206"/>
  <c r="BE568"/>
  <c r="BE350"/>
  <c r="BE66"/>
  <c r="BE136"/>
  <c r="BE422"/>
  <c r="BE142"/>
  <c r="BE212"/>
  <c r="BE574"/>
  <c r="BE428"/>
  <c r="BE501"/>
  <c r="BE356"/>
  <c r="BE72"/>
  <c r="BE282"/>
  <c r="BE506"/>
  <c r="BE287"/>
  <c r="BE579"/>
  <c r="BE361"/>
  <c r="BE77"/>
  <c r="BE433"/>
  <c r="BE217"/>
  <c r="BE147"/>
  <c r="BE429"/>
  <c r="BE575"/>
  <c r="BE73"/>
  <c r="BE213"/>
  <c r="BE143"/>
  <c r="BE283"/>
  <c r="BE357"/>
  <c r="BE502"/>
  <c r="BE271"/>
  <c r="BE563"/>
  <c r="BE345"/>
  <c r="BE61"/>
  <c r="BE201"/>
  <c r="BE490"/>
  <c r="BE131"/>
  <c r="BE417"/>
  <c r="BE272"/>
  <c r="BE202"/>
  <c r="BE132"/>
  <c r="BE62"/>
  <c r="BE564"/>
  <c r="BE418"/>
  <c r="BE346"/>
  <c r="BE491"/>
  <c r="BE355"/>
  <c r="BE427"/>
  <c r="BE211"/>
  <c r="BE573"/>
  <c r="BE281"/>
  <c r="BE71"/>
  <c r="BE500"/>
  <c r="BE141"/>
  <c r="BE421"/>
  <c r="BE349"/>
  <c r="BE494"/>
  <c r="BE275"/>
  <c r="BE65"/>
  <c r="BE135"/>
  <c r="BE567"/>
  <c r="BE205"/>
  <c r="BE576"/>
  <c r="BE214"/>
  <c r="BE503"/>
  <c r="BE430"/>
  <c r="BE144"/>
  <c r="BE284"/>
  <c r="BE358"/>
  <c r="BE74"/>
  <c r="BE360"/>
  <c r="BE578"/>
  <c r="BE286"/>
  <c r="BE76"/>
  <c r="BE146"/>
  <c r="BE432"/>
  <c r="BE216"/>
  <c r="BE505"/>
  <c r="BE431"/>
  <c r="BE145"/>
  <c r="BE577"/>
  <c r="BE285"/>
  <c r="BE359"/>
  <c r="BE75"/>
  <c r="BE215"/>
  <c r="BE504"/>
  <c r="BE208"/>
  <c r="BE68"/>
  <c r="BE278"/>
  <c r="BE570"/>
  <c r="BE497"/>
  <c r="BE352"/>
  <c r="BE424"/>
  <c r="BE138"/>
  <c r="BE416"/>
  <c r="BE562"/>
  <c r="BE130"/>
  <c r="BE270"/>
  <c r="BE489"/>
  <c r="BE60"/>
  <c r="BE200"/>
  <c r="BE344"/>
  <c r="BG356"/>
  <c r="BG72"/>
  <c r="BG574"/>
  <c r="BG282"/>
  <c r="BG501"/>
  <c r="BG142"/>
  <c r="BG428"/>
  <c r="BG212"/>
  <c r="BG66"/>
  <c r="BG206"/>
  <c r="BG568"/>
  <c r="BG276"/>
  <c r="BG422"/>
  <c r="BG495"/>
  <c r="BG136"/>
  <c r="BG350"/>
  <c r="BG137"/>
  <c r="BG207"/>
  <c r="BG351"/>
  <c r="BG277"/>
  <c r="BG496"/>
  <c r="BG67"/>
  <c r="BG569"/>
  <c r="BG423"/>
  <c r="BG219"/>
  <c r="BG79"/>
  <c r="BG581"/>
  <c r="BG289"/>
  <c r="BG363"/>
  <c r="BG149"/>
  <c r="BG435"/>
  <c r="BG508"/>
  <c r="BG570"/>
  <c r="BG497"/>
  <c r="BG278"/>
  <c r="BG352"/>
  <c r="BG68"/>
  <c r="BG424"/>
  <c r="BG138"/>
  <c r="BG208"/>
  <c r="BG288"/>
  <c r="BG78"/>
  <c r="BG148"/>
  <c r="BG507"/>
  <c r="BG218"/>
  <c r="BG362"/>
  <c r="BG434"/>
  <c r="BG580"/>
  <c r="BG285"/>
  <c r="BG577"/>
  <c r="BG75"/>
  <c r="BG359"/>
  <c r="BG215"/>
  <c r="BG431"/>
  <c r="BG145"/>
  <c r="BG504"/>
  <c r="BG271"/>
  <c r="BG345"/>
  <c r="BG201"/>
  <c r="BG417"/>
  <c r="BG131"/>
  <c r="BG563"/>
  <c r="BG61"/>
  <c r="BG490"/>
  <c r="BG354"/>
  <c r="BG210"/>
  <c r="BG499"/>
  <c r="BG426"/>
  <c r="BG70"/>
  <c r="BG572"/>
  <c r="BG140"/>
  <c r="BG280"/>
  <c r="N214" i="25"/>
  <c r="N25" i="57"/>
  <c r="N52" s="1"/>
  <c r="BG346" i="64"/>
  <c r="BG202"/>
  <c r="BG418"/>
  <c r="BG132"/>
  <c r="BG491"/>
  <c r="BG62"/>
  <c r="BG272"/>
  <c r="BG564"/>
  <c r="N163" i="25"/>
  <c r="N165" s="1"/>
  <c r="N51" i="57" s="1"/>
  <c r="O191" i="56"/>
  <c r="CB244" i="46"/>
  <c r="BG134" i="64"/>
  <c r="BG64"/>
  <c r="BG420"/>
  <c r="BG348"/>
  <c r="BG493"/>
  <c r="BG204"/>
  <c r="BG566"/>
  <c r="BG274"/>
  <c r="BD433"/>
  <c r="BD506"/>
  <c r="BD287"/>
  <c r="BD361"/>
  <c r="BD217"/>
  <c r="BD77"/>
  <c r="BD147"/>
  <c r="BD579"/>
  <c r="BD79"/>
  <c r="BD581"/>
  <c r="BD289"/>
  <c r="BD149"/>
  <c r="BD219"/>
  <c r="BD435"/>
  <c r="BD363"/>
  <c r="BD508"/>
  <c r="BD69"/>
  <c r="BD498"/>
  <c r="BD209"/>
  <c r="BD139"/>
  <c r="BD279"/>
  <c r="BD425"/>
  <c r="BD353"/>
  <c r="BD571"/>
  <c r="BD348"/>
  <c r="BD566"/>
  <c r="BD204"/>
  <c r="BD64"/>
  <c r="BD274"/>
  <c r="BD134"/>
  <c r="BD420"/>
  <c r="BD493"/>
  <c r="BD419"/>
  <c r="BD565"/>
  <c r="BD203"/>
  <c r="BD492"/>
  <c r="BD63"/>
  <c r="BD133"/>
  <c r="BD347"/>
  <c r="BD273"/>
  <c r="BD72"/>
  <c r="BD142"/>
  <c r="BD501"/>
  <c r="BD282"/>
  <c r="BD574"/>
  <c r="BD356"/>
  <c r="BD212"/>
  <c r="BD428"/>
  <c r="BY245" i="46"/>
  <c r="L20" i="56"/>
  <c r="BD70" i="64"/>
  <c r="BD354"/>
  <c r="BD426"/>
  <c r="BD210"/>
  <c r="BD572"/>
  <c r="BD499"/>
  <c r="BD140"/>
  <c r="BD280"/>
  <c r="BD76"/>
  <c r="BD505"/>
  <c r="BD360"/>
  <c r="BD146"/>
  <c r="BD432"/>
  <c r="BD286"/>
  <c r="BD578"/>
  <c r="BD216"/>
  <c r="BD507"/>
  <c r="BD288"/>
  <c r="BD218"/>
  <c r="BD580"/>
  <c r="BD362"/>
  <c r="BD434"/>
  <c r="BD78"/>
  <c r="BD148"/>
  <c r="K34" i="74"/>
  <c r="K32" i="75"/>
  <c r="K26" i="70"/>
  <c r="K30" i="73"/>
  <c r="K37" i="69"/>
  <c r="K25" i="71"/>
  <c r="K32" i="65"/>
  <c r="K26" i="47"/>
  <c r="M19" i="57"/>
  <c r="M20" s="1"/>
  <c r="V19"/>
  <c r="V20" s="1"/>
  <c r="J19"/>
  <c r="S19"/>
  <c r="S20" s="1"/>
  <c r="K19"/>
  <c r="T19"/>
  <c r="T20" s="1"/>
  <c r="D63" i="56"/>
  <c r="K63" i="44" s="1"/>
  <c r="L63" s="1"/>
  <c r="BQ644" i="64"/>
  <c r="D76" i="56"/>
  <c r="K76" i="44" s="1"/>
  <c r="L76" s="1"/>
  <c r="D74" i="56"/>
  <c r="K74" i="44" s="1"/>
  <c r="L74" s="1"/>
  <c r="D66" i="56"/>
  <c r="K66" i="44" s="1"/>
  <c r="L66" s="1"/>
  <c r="D68" i="56"/>
  <c r="K68" i="44" s="1"/>
  <c r="L68" s="1"/>
  <c r="D62" i="56"/>
  <c r="K62" i="44" s="1"/>
  <c r="L62" s="1"/>
  <c r="BQ636" i="64"/>
  <c r="CN80" i="46"/>
  <c r="CO80" s="1"/>
  <c r="BQ640" i="64"/>
  <c r="D67" i="56"/>
  <c r="K67" i="44" s="1"/>
  <c r="L67" s="1"/>
  <c r="CN69" i="46"/>
  <c r="CO69" s="1"/>
  <c r="D64" i="56"/>
  <c r="K64" i="44" s="1"/>
  <c r="L64" s="1"/>
  <c r="D79" i="56"/>
  <c r="K79" i="44" s="1"/>
  <c r="L79" s="1"/>
  <c r="D113" i="56"/>
  <c r="K113" i="44" s="1"/>
  <c r="L113" s="1"/>
  <c r="D89" i="56"/>
  <c r="K89" i="44" s="1"/>
  <c r="L89" s="1"/>
  <c r="D97" i="56"/>
  <c r="K97" i="44" s="1"/>
  <c r="L97" s="1"/>
  <c r="D98" i="56"/>
  <c r="K98" i="44" s="1"/>
  <c r="L98" s="1"/>
  <c r="D110" i="56"/>
  <c r="K110" i="44" s="1"/>
  <c r="L110" s="1"/>
  <c r="D96" i="56"/>
  <c r="K96" i="44" s="1"/>
  <c r="L96" s="1"/>
  <c r="D99" i="56"/>
  <c r="K99" i="44" s="1"/>
  <c r="L99" s="1"/>
  <c r="D95" i="56"/>
  <c r="K95" i="44" s="1"/>
  <c r="L95" s="1"/>
  <c r="D107" i="56"/>
  <c r="K107" i="44" s="1"/>
  <c r="L107" s="1"/>
  <c r="D108" i="56"/>
  <c r="K108" i="44" s="1"/>
  <c r="L108" s="1"/>
  <c r="D114" i="56"/>
  <c r="K114" i="44" s="1"/>
  <c r="L114" s="1"/>
  <c r="D94" i="56"/>
  <c r="K94" i="44" s="1"/>
  <c r="L94" s="1"/>
  <c r="E19" i="57"/>
  <c r="G19"/>
  <c r="G20" s="1"/>
  <c r="AW509" i="64"/>
  <c r="AW511" s="1"/>
  <c r="BT194" i="46" s="1"/>
  <c r="AW150" i="64"/>
  <c r="AW152" s="1"/>
  <c r="AW220"/>
  <c r="AW222" s="1"/>
  <c r="BT81" i="46" s="1"/>
  <c r="F27" i="57"/>
  <c r="AW80" i="64"/>
  <c r="AW582"/>
  <c r="AW584" s="1"/>
  <c r="BT195" i="46" s="1"/>
  <c r="AW436" i="64"/>
  <c r="AW438" s="1"/>
  <c r="BT193" i="46" s="1"/>
  <c r="E193" i="56" s="1"/>
  <c r="AW364" i="64"/>
  <c r="CO83" i="46"/>
  <c r="G83" i="56"/>
  <c r="AY244" i="46"/>
  <c r="AY251" s="1"/>
  <c r="BA206"/>
  <c r="F25" i="57"/>
  <c r="F52" s="1"/>
  <c r="F236" i="25"/>
  <c r="F319" s="1"/>
  <c r="F326" s="1"/>
  <c r="M27" i="57"/>
  <c r="M40" i="75"/>
  <c r="M22" s="1"/>
  <c r="M38" i="73"/>
  <c r="M19" s="1"/>
  <c r="M34" i="47"/>
  <c r="M33" i="71"/>
  <c r="M19" s="1"/>
  <c r="M34" i="70"/>
  <c r="M20" s="1"/>
  <c r="M236" i="25"/>
  <c r="M319" s="1"/>
  <c r="M42" i="74"/>
  <c r="M22" s="1"/>
  <c r="M40" i="65"/>
  <c r="M18" s="1"/>
  <c r="M45" i="69"/>
  <c r="M24" s="1"/>
  <c r="M176" i="47"/>
  <c r="M104"/>
  <c r="W83" i="56"/>
  <c r="BQ206" i="46"/>
  <c r="BO244"/>
  <c r="BO251" s="1"/>
  <c r="V236" i="25"/>
  <c r="V319" s="1"/>
  <c r="V104" i="47"/>
  <c r="V176"/>
  <c r="J27" i="57"/>
  <c r="J28"/>
  <c r="T83" i="56"/>
  <c r="BL244" i="46"/>
  <c r="BL251" s="1"/>
  <c r="BN206"/>
  <c r="S28" i="57"/>
  <c r="H27"/>
  <c r="H104" i="47"/>
  <c r="H176"/>
  <c r="V83" i="56"/>
  <c r="BP206" i="46"/>
  <c r="BN244"/>
  <c r="BN251" s="1"/>
  <c r="K27" i="57"/>
  <c r="K104" i="47"/>
  <c r="K176"/>
  <c r="K236" i="25"/>
  <c r="K319" s="1"/>
  <c r="O83" i="56"/>
  <c r="BI206" i="46"/>
  <c r="BG244"/>
  <c r="BG251" s="1"/>
  <c r="N38" i="73"/>
  <c r="N19" s="1"/>
  <c r="N45" i="69"/>
  <c r="N24" s="1"/>
  <c r="N40" i="75"/>
  <c r="N22" s="1"/>
  <c r="N34" i="70"/>
  <c r="N20" s="1"/>
  <c r="N42" i="74"/>
  <c r="N22" s="1"/>
  <c r="N34" i="47"/>
  <c r="N40" i="65"/>
  <c r="N18" s="1"/>
  <c r="N236" i="25"/>
  <c r="N319" s="1"/>
  <c r="N33" i="71"/>
  <c r="N19" s="1"/>
  <c r="T27" i="57"/>
  <c r="T176" i="47"/>
  <c r="T104"/>
  <c r="T236" i="25"/>
  <c r="T319" s="1"/>
  <c r="T28" i="57"/>
  <c r="BX245" i="46"/>
  <c r="K20" i="56"/>
  <c r="BC428" i="64"/>
  <c r="BC72"/>
  <c r="BC212"/>
  <c r="BC142"/>
  <c r="BC282"/>
  <c r="BC356"/>
  <c r="BC501"/>
  <c r="BC574"/>
  <c r="BC73"/>
  <c r="BC502"/>
  <c r="BC283"/>
  <c r="BC575"/>
  <c r="BC357"/>
  <c r="BC143"/>
  <c r="BC429"/>
  <c r="BC213"/>
  <c r="K191" i="56"/>
  <c r="J33" i="71" s="1"/>
  <c r="J19" s="1"/>
  <c r="J163" i="25"/>
  <c r="J165" s="1"/>
  <c r="J51" i="57" s="1"/>
  <c r="BX244" i="46"/>
  <c r="BC79" i="64"/>
  <c r="BC363"/>
  <c r="BC508"/>
  <c r="BC149"/>
  <c r="BC435"/>
  <c r="BC581"/>
  <c r="BC289"/>
  <c r="BC219"/>
  <c r="BC432"/>
  <c r="BC505"/>
  <c r="BC578"/>
  <c r="BC146"/>
  <c r="BC216"/>
  <c r="BC286"/>
  <c r="BC360"/>
  <c r="BC76"/>
  <c r="BC421"/>
  <c r="BC135"/>
  <c r="BC349"/>
  <c r="BC567"/>
  <c r="BC275"/>
  <c r="BC494"/>
  <c r="BC205"/>
  <c r="BC65"/>
  <c r="BC489"/>
  <c r="BC344"/>
  <c r="BC270"/>
  <c r="BC562"/>
  <c r="BC416"/>
  <c r="BC130"/>
  <c r="BC200"/>
  <c r="BC60"/>
  <c r="J214" i="25"/>
  <c r="J25" i="57"/>
  <c r="J52" s="1"/>
  <c r="BC423" i="64"/>
  <c r="BC137"/>
  <c r="BC67"/>
  <c r="BC207"/>
  <c r="BC277"/>
  <c r="BC351"/>
  <c r="BC496"/>
  <c r="BC569"/>
  <c r="BC288"/>
  <c r="BC362"/>
  <c r="BC78"/>
  <c r="BC218"/>
  <c r="BC507"/>
  <c r="BC434"/>
  <c r="BC148"/>
  <c r="BC580"/>
  <c r="BC576"/>
  <c r="BC74"/>
  <c r="BC214"/>
  <c r="BC430"/>
  <c r="BC358"/>
  <c r="BC144"/>
  <c r="BC503"/>
  <c r="BC284"/>
  <c r="AY218"/>
  <c r="AY78"/>
  <c r="AY362"/>
  <c r="AY288"/>
  <c r="AY148"/>
  <c r="AY580"/>
  <c r="AY507"/>
  <c r="AY434"/>
  <c r="AY286"/>
  <c r="AY505"/>
  <c r="AY146"/>
  <c r="AY432"/>
  <c r="AY216"/>
  <c r="AY76"/>
  <c r="AY360"/>
  <c r="AY578"/>
  <c r="AY217"/>
  <c r="AY77"/>
  <c r="AY506"/>
  <c r="AY287"/>
  <c r="AY579"/>
  <c r="AY433"/>
  <c r="AY361"/>
  <c r="AY147"/>
  <c r="G191" i="56"/>
  <c r="F42" i="74" s="1"/>
  <c r="F22" s="1"/>
  <c r="F163" i="25"/>
  <c r="F165" s="1"/>
  <c r="F51" i="57" s="1"/>
  <c r="F54" s="1"/>
  <c r="F56" s="1"/>
  <c r="BT244" i="46"/>
  <c r="AY568" i="64"/>
  <c r="AY350"/>
  <c r="AY206"/>
  <c r="AY136"/>
  <c r="AY66"/>
  <c r="AY422"/>
  <c r="AY495"/>
  <c r="AY276"/>
  <c r="AY421"/>
  <c r="AY275"/>
  <c r="AY494"/>
  <c r="AY567"/>
  <c r="AY65"/>
  <c r="AY205"/>
  <c r="AY135"/>
  <c r="AY349"/>
  <c r="F32" i="75"/>
  <c r="F26" i="70"/>
  <c r="F26" i="47"/>
  <c r="F37" i="69"/>
  <c r="F30" i="73"/>
  <c r="F32" i="65"/>
  <c r="F25" i="71"/>
  <c r="F34" i="74"/>
  <c r="AY491" i="64"/>
  <c r="AY132"/>
  <c r="AY346"/>
  <c r="AY202"/>
  <c r="AY62"/>
  <c r="AY272"/>
  <c r="AY418"/>
  <c r="AY564"/>
  <c r="AY345"/>
  <c r="AY131"/>
  <c r="AY563"/>
  <c r="AY271"/>
  <c r="AY201"/>
  <c r="AY490"/>
  <c r="AY61"/>
  <c r="AY417"/>
  <c r="AY565"/>
  <c r="AY63"/>
  <c r="AY273"/>
  <c r="AY203"/>
  <c r="AY419"/>
  <c r="AY347"/>
  <c r="AY133"/>
  <c r="AY492"/>
  <c r="AY353"/>
  <c r="AY571"/>
  <c r="AY279"/>
  <c r="AY425"/>
  <c r="AY209"/>
  <c r="AY69"/>
  <c r="AY498"/>
  <c r="AY139"/>
  <c r="BT245" i="46"/>
  <c r="G20" i="56"/>
  <c r="AY575" i="64"/>
  <c r="AY357"/>
  <c r="AY429"/>
  <c r="AY213"/>
  <c r="AY143"/>
  <c r="AY283"/>
  <c r="AY502"/>
  <c r="AY73"/>
  <c r="AZ577"/>
  <c r="AZ145"/>
  <c r="AZ75"/>
  <c r="AZ504"/>
  <c r="AZ431"/>
  <c r="AZ215"/>
  <c r="AZ359"/>
  <c r="AZ285"/>
  <c r="AZ507"/>
  <c r="AZ580"/>
  <c r="AZ434"/>
  <c r="AZ78"/>
  <c r="AZ288"/>
  <c r="AZ218"/>
  <c r="AZ362"/>
  <c r="AZ148"/>
  <c r="AZ574"/>
  <c r="AZ142"/>
  <c r="AZ72"/>
  <c r="AZ356"/>
  <c r="AZ428"/>
  <c r="AZ212"/>
  <c r="AZ501"/>
  <c r="AZ282"/>
  <c r="AZ354"/>
  <c r="AZ70"/>
  <c r="AZ210"/>
  <c r="AZ572"/>
  <c r="AZ499"/>
  <c r="AZ140"/>
  <c r="AZ426"/>
  <c r="AZ280"/>
  <c r="AZ357"/>
  <c r="AZ502"/>
  <c r="AZ283"/>
  <c r="AZ429"/>
  <c r="AZ73"/>
  <c r="AZ575"/>
  <c r="AZ143"/>
  <c r="AZ213"/>
  <c r="AZ138"/>
  <c r="AZ570"/>
  <c r="AZ352"/>
  <c r="AZ68"/>
  <c r="AZ208"/>
  <c r="AZ424"/>
  <c r="AZ278"/>
  <c r="AZ497"/>
  <c r="AZ62"/>
  <c r="AZ491"/>
  <c r="AZ202"/>
  <c r="AZ346"/>
  <c r="AZ272"/>
  <c r="AZ418"/>
  <c r="AZ132"/>
  <c r="AZ564"/>
  <c r="AZ568"/>
  <c r="AZ422"/>
  <c r="AZ136"/>
  <c r="AZ206"/>
  <c r="AZ276"/>
  <c r="AZ350"/>
  <c r="AZ66"/>
  <c r="AZ495"/>
  <c r="AZ490"/>
  <c r="AZ271"/>
  <c r="AZ345"/>
  <c r="AZ131"/>
  <c r="AZ563"/>
  <c r="AZ201"/>
  <c r="AZ417"/>
  <c r="AZ61"/>
  <c r="AZ74"/>
  <c r="AZ430"/>
  <c r="AZ144"/>
  <c r="AZ576"/>
  <c r="AZ214"/>
  <c r="AZ503"/>
  <c r="AZ284"/>
  <c r="AZ358"/>
  <c r="G320" i="25"/>
  <c r="AZ146" i="64"/>
  <c r="AZ505"/>
  <c r="AZ286"/>
  <c r="AZ432"/>
  <c r="AZ76"/>
  <c r="AZ360"/>
  <c r="AZ216"/>
  <c r="AZ578"/>
  <c r="BA204"/>
  <c r="BA566"/>
  <c r="BA274"/>
  <c r="BA348"/>
  <c r="BA64"/>
  <c r="BA493"/>
  <c r="BA134"/>
  <c r="BA420"/>
  <c r="BA287"/>
  <c r="BA77"/>
  <c r="BA579"/>
  <c r="BA217"/>
  <c r="BA147"/>
  <c r="BA506"/>
  <c r="BA433"/>
  <c r="BA361"/>
  <c r="I191" i="56"/>
  <c r="H45" i="69" s="1"/>
  <c r="H24" s="1"/>
  <c r="H163" i="25"/>
  <c r="H165" s="1"/>
  <c r="H51" i="57" s="1"/>
  <c r="BV244" i="46"/>
  <c r="BA285" i="64"/>
  <c r="BA359"/>
  <c r="BA145"/>
  <c r="BA215"/>
  <c r="BA577"/>
  <c r="BA431"/>
  <c r="BA75"/>
  <c r="BA504"/>
  <c r="H214" i="25"/>
  <c r="H25" i="57"/>
  <c r="H52" s="1"/>
  <c r="H54" s="1"/>
  <c r="H56" s="1"/>
  <c r="BA428" i="64"/>
  <c r="BA501"/>
  <c r="BA142"/>
  <c r="BA72"/>
  <c r="BA356"/>
  <c r="BA282"/>
  <c r="BA574"/>
  <c r="BA212"/>
  <c r="BV245" i="46"/>
  <c r="I20" i="56"/>
  <c r="BA276" i="64"/>
  <c r="BA422"/>
  <c r="BA206"/>
  <c r="BA350"/>
  <c r="BA136"/>
  <c r="BA495"/>
  <c r="BA66"/>
  <c r="BA568"/>
  <c r="BA358"/>
  <c r="BA430"/>
  <c r="BA576"/>
  <c r="BA144"/>
  <c r="BA284"/>
  <c r="BA214"/>
  <c r="BA503"/>
  <c r="BA74"/>
  <c r="BA569"/>
  <c r="BA277"/>
  <c r="BA207"/>
  <c r="BA496"/>
  <c r="BA423"/>
  <c r="BA137"/>
  <c r="BA351"/>
  <c r="BA67"/>
  <c r="BK363"/>
  <c r="BK149"/>
  <c r="BK435"/>
  <c r="BK79"/>
  <c r="BK508"/>
  <c r="BK289"/>
  <c r="BK581"/>
  <c r="BK219"/>
  <c r="BK491"/>
  <c r="BK132"/>
  <c r="BK418"/>
  <c r="BK272"/>
  <c r="BK346"/>
  <c r="BK62"/>
  <c r="BK564"/>
  <c r="BK202"/>
  <c r="BK562"/>
  <c r="BK130"/>
  <c r="BK344"/>
  <c r="BK200"/>
  <c r="BK416"/>
  <c r="BK270"/>
  <c r="BK489"/>
  <c r="BK60"/>
  <c r="BK207"/>
  <c r="BK351"/>
  <c r="BK277"/>
  <c r="BK423"/>
  <c r="BK67"/>
  <c r="BK496"/>
  <c r="BK137"/>
  <c r="BK569"/>
  <c r="BK421"/>
  <c r="BK275"/>
  <c r="BK349"/>
  <c r="BK205"/>
  <c r="BK567"/>
  <c r="BK135"/>
  <c r="BK494"/>
  <c r="BK65"/>
  <c r="BK203"/>
  <c r="BK565"/>
  <c r="BK63"/>
  <c r="BK492"/>
  <c r="BK273"/>
  <c r="BK419"/>
  <c r="BK133"/>
  <c r="BK347"/>
  <c r="BK212"/>
  <c r="BK428"/>
  <c r="BK282"/>
  <c r="BK574"/>
  <c r="BK72"/>
  <c r="BK501"/>
  <c r="BK142"/>
  <c r="BK356"/>
  <c r="BK64"/>
  <c r="BK566"/>
  <c r="BK204"/>
  <c r="BK348"/>
  <c r="BK134"/>
  <c r="BK420"/>
  <c r="BK274"/>
  <c r="BK493"/>
  <c r="BK434"/>
  <c r="BK78"/>
  <c r="BK507"/>
  <c r="BK148"/>
  <c r="BK580"/>
  <c r="BK218"/>
  <c r="BK362"/>
  <c r="BK288"/>
  <c r="R34" i="74"/>
  <c r="R30" i="73"/>
  <c r="R32" i="65"/>
  <c r="R26" i="70"/>
  <c r="R26" i="47"/>
  <c r="R37" i="69"/>
  <c r="R32" i="75"/>
  <c r="R25" i="71"/>
  <c r="BK281" i="64"/>
  <c r="BK500"/>
  <c r="BK211"/>
  <c r="BK427"/>
  <c r="BK141"/>
  <c r="BK573"/>
  <c r="BK71"/>
  <c r="BK355"/>
  <c r="BK140"/>
  <c r="BK499"/>
  <c r="BK70"/>
  <c r="BK210"/>
  <c r="BK572"/>
  <c r="BK280"/>
  <c r="BK426"/>
  <c r="BK354"/>
  <c r="BK276"/>
  <c r="BK568"/>
  <c r="BK206"/>
  <c r="BK350"/>
  <c r="BK136"/>
  <c r="BK422"/>
  <c r="BK66"/>
  <c r="BK495"/>
  <c r="R214" i="25"/>
  <c r="R25" i="57"/>
  <c r="R52" s="1"/>
  <c r="BK417" i="64"/>
  <c r="BK271"/>
  <c r="BK131"/>
  <c r="BK201"/>
  <c r="BK563"/>
  <c r="BK61"/>
  <c r="BK490"/>
  <c r="BK345"/>
  <c r="BH417"/>
  <c r="BH61"/>
  <c r="BH563"/>
  <c r="BH131"/>
  <c r="BH345"/>
  <c r="BH201"/>
  <c r="BH490"/>
  <c r="BH271"/>
  <c r="BH77"/>
  <c r="BH433"/>
  <c r="BH287"/>
  <c r="BH361"/>
  <c r="BH147"/>
  <c r="BH579"/>
  <c r="BH217"/>
  <c r="BH506"/>
  <c r="BH133"/>
  <c r="BH347"/>
  <c r="BH565"/>
  <c r="BH419"/>
  <c r="BH63"/>
  <c r="BH203"/>
  <c r="BH273"/>
  <c r="BH492"/>
  <c r="BH498"/>
  <c r="BH139"/>
  <c r="BH69"/>
  <c r="BH209"/>
  <c r="BH571"/>
  <c r="BH425"/>
  <c r="BH353"/>
  <c r="BH279"/>
  <c r="BH219"/>
  <c r="BH435"/>
  <c r="BH289"/>
  <c r="BH79"/>
  <c r="BH149"/>
  <c r="BH581"/>
  <c r="BH508"/>
  <c r="BH363"/>
  <c r="BH432"/>
  <c r="BH216"/>
  <c r="BH360"/>
  <c r="BH578"/>
  <c r="BH286"/>
  <c r="BH76"/>
  <c r="BH505"/>
  <c r="BH146"/>
  <c r="BH62"/>
  <c r="BH491"/>
  <c r="BH202"/>
  <c r="BH564"/>
  <c r="BH132"/>
  <c r="BH346"/>
  <c r="BH272"/>
  <c r="BH418"/>
  <c r="BH205"/>
  <c r="BH494"/>
  <c r="BH65"/>
  <c r="BH567"/>
  <c r="BH275"/>
  <c r="BH349"/>
  <c r="BH135"/>
  <c r="BH421"/>
  <c r="BH73"/>
  <c r="BH357"/>
  <c r="BH502"/>
  <c r="BH213"/>
  <c r="BH143"/>
  <c r="BH429"/>
  <c r="BH283"/>
  <c r="BH575"/>
  <c r="BH504"/>
  <c r="BH145"/>
  <c r="BH215"/>
  <c r="BH75"/>
  <c r="BH577"/>
  <c r="BH431"/>
  <c r="BH359"/>
  <c r="BH285"/>
  <c r="BB359"/>
  <c r="BB504"/>
  <c r="BB285"/>
  <c r="BB215"/>
  <c r="BB431"/>
  <c r="BB75"/>
  <c r="BB577"/>
  <c r="BB145"/>
  <c r="BB575"/>
  <c r="BB357"/>
  <c r="BB429"/>
  <c r="BB73"/>
  <c r="BB213"/>
  <c r="BB283"/>
  <c r="BB143"/>
  <c r="BB502"/>
  <c r="BB142"/>
  <c r="BB356"/>
  <c r="BB72"/>
  <c r="BB212"/>
  <c r="BB428"/>
  <c r="BB282"/>
  <c r="BB574"/>
  <c r="BB501"/>
  <c r="BB562"/>
  <c r="BB130"/>
  <c r="BB270"/>
  <c r="BB344"/>
  <c r="BB200"/>
  <c r="BB489"/>
  <c r="BB416"/>
  <c r="BB60"/>
  <c r="I214" i="25"/>
  <c r="I25" i="57"/>
  <c r="I52" s="1"/>
  <c r="BB65" i="64"/>
  <c r="BB421"/>
  <c r="BB205"/>
  <c r="BB349"/>
  <c r="BB135"/>
  <c r="BB567"/>
  <c r="BB275"/>
  <c r="BB494"/>
  <c r="BB434"/>
  <c r="BB580"/>
  <c r="BB288"/>
  <c r="BB362"/>
  <c r="BB148"/>
  <c r="BB507"/>
  <c r="BB218"/>
  <c r="BB78"/>
  <c r="BB423"/>
  <c r="BB277"/>
  <c r="BB569"/>
  <c r="BB207"/>
  <c r="BB351"/>
  <c r="BB137"/>
  <c r="BB496"/>
  <c r="BB67"/>
  <c r="BB79"/>
  <c r="BB219"/>
  <c r="BB508"/>
  <c r="BB581"/>
  <c r="BB289"/>
  <c r="BB435"/>
  <c r="BB149"/>
  <c r="BB363"/>
  <c r="BB570"/>
  <c r="BB278"/>
  <c r="BB424"/>
  <c r="BB352"/>
  <c r="BB138"/>
  <c r="BB497"/>
  <c r="BB68"/>
  <c r="BB208"/>
  <c r="BB492"/>
  <c r="BB273"/>
  <c r="BB565"/>
  <c r="BB63"/>
  <c r="BB133"/>
  <c r="BB419"/>
  <c r="BB347"/>
  <c r="BB203"/>
  <c r="BB280"/>
  <c r="BB572"/>
  <c r="BB140"/>
  <c r="BB70"/>
  <c r="BB426"/>
  <c r="BB354"/>
  <c r="BB499"/>
  <c r="BB210"/>
  <c r="BB217"/>
  <c r="BB433"/>
  <c r="BB361"/>
  <c r="BB147"/>
  <c r="BB287"/>
  <c r="BB506"/>
  <c r="BB579"/>
  <c r="BB77"/>
  <c r="BM144"/>
  <c r="BM430"/>
  <c r="BM214"/>
  <c r="BM503"/>
  <c r="BM74"/>
  <c r="BM576"/>
  <c r="BM284"/>
  <c r="BM358"/>
  <c r="T26" i="70"/>
  <c r="T34" i="74"/>
  <c r="T32" i="75"/>
  <c r="T32" i="65"/>
  <c r="T30" i="73"/>
  <c r="T26" i="47"/>
  <c r="T37" i="69"/>
  <c r="T25" i="71"/>
  <c r="BM68" i="64"/>
  <c r="BM497"/>
  <c r="BM138"/>
  <c r="BM352"/>
  <c r="BM208"/>
  <c r="BM570"/>
  <c r="BM424"/>
  <c r="BM278"/>
  <c r="BM270"/>
  <c r="BM489"/>
  <c r="BM60"/>
  <c r="BM416"/>
  <c r="BM130"/>
  <c r="BM344"/>
  <c r="BM200"/>
  <c r="BM562"/>
  <c r="BM135"/>
  <c r="BM205"/>
  <c r="BM494"/>
  <c r="BM349"/>
  <c r="BM567"/>
  <c r="BM275"/>
  <c r="BM421"/>
  <c r="BM65"/>
  <c r="BM77"/>
  <c r="BM506"/>
  <c r="BM361"/>
  <c r="BM217"/>
  <c r="BM433"/>
  <c r="BM579"/>
  <c r="BM287"/>
  <c r="BM147"/>
  <c r="BM425"/>
  <c r="BM139"/>
  <c r="BM279"/>
  <c r="BM353"/>
  <c r="BM209"/>
  <c r="BM498"/>
  <c r="BM69"/>
  <c r="BM571"/>
  <c r="U191" i="56"/>
  <c r="T34" i="70" s="1"/>
  <c r="T20" s="1"/>
  <c r="T163" i="25"/>
  <c r="T165" s="1"/>
  <c r="T51" i="57" s="1"/>
  <c r="CH244" i="46"/>
  <c r="BM499" i="64"/>
  <c r="BM572"/>
  <c r="BM210"/>
  <c r="BM280"/>
  <c r="BM426"/>
  <c r="BM70"/>
  <c r="BM354"/>
  <c r="BM140"/>
  <c r="CH245" i="46"/>
  <c r="U20" i="56"/>
  <c r="BM203" i="64"/>
  <c r="BM419"/>
  <c r="BM63"/>
  <c r="BM347"/>
  <c r="BM273"/>
  <c r="BM565"/>
  <c r="BM133"/>
  <c r="BM492"/>
  <c r="BM143"/>
  <c r="BM283"/>
  <c r="BM575"/>
  <c r="BM213"/>
  <c r="BM73"/>
  <c r="BM357"/>
  <c r="BM502"/>
  <c r="BM429"/>
  <c r="BJ79"/>
  <c r="BJ508"/>
  <c r="BJ149"/>
  <c r="BJ363"/>
  <c r="BJ219"/>
  <c r="BJ581"/>
  <c r="BJ289"/>
  <c r="BJ435"/>
  <c r="Q214" i="25"/>
  <c r="Q25" i="57"/>
  <c r="Q52" s="1"/>
  <c r="BJ200" i="64"/>
  <c r="BJ344"/>
  <c r="BJ270"/>
  <c r="BJ562"/>
  <c r="BJ416"/>
  <c r="BJ130"/>
  <c r="BJ489"/>
  <c r="BJ60"/>
  <c r="R191" i="56"/>
  <c r="Q34" i="47" s="1"/>
  <c r="Q163" i="25"/>
  <c r="Q165" s="1"/>
  <c r="Q51" i="57" s="1"/>
  <c r="Q54" s="1"/>
  <c r="Q56" s="1"/>
  <c r="CE244" i="46"/>
  <c r="BJ72" i="64"/>
  <c r="BJ574"/>
  <c r="BJ142"/>
  <c r="BJ212"/>
  <c r="BJ428"/>
  <c r="BJ356"/>
  <c r="BJ282"/>
  <c r="BJ501"/>
  <c r="BJ429"/>
  <c r="BJ283"/>
  <c r="BJ502"/>
  <c r="BJ357"/>
  <c r="BJ213"/>
  <c r="BJ143"/>
  <c r="BJ575"/>
  <c r="BJ73"/>
  <c r="BJ353"/>
  <c r="BJ279"/>
  <c r="BJ498"/>
  <c r="BJ209"/>
  <c r="BJ425"/>
  <c r="BJ139"/>
  <c r="BJ571"/>
  <c r="BJ69"/>
  <c r="BJ280"/>
  <c r="BJ572"/>
  <c r="BJ140"/>
  <c r="BJ354"/>
  <c r="BJ499"/>
  <c r="BJ70"/>
  <c r="BJ426"/>
  <c r="BJ210"/>
  <c r="BJ64"/>
  <c r="BJ566"/>
  <c r="BJ134"/>
  <c r="BJ493"/>
  <c r="BJ204"/>
  <c r="BJ348"/>
  <c r="BJ274"/>
  <c r="BJ420"/>
  <c r="BJ132"/>
  <c r="BJ346"/>
  <c r="BJ62"/>
  <c r="BJ418"/>
  <c r="BJ272"/>
  <c r="BJ564"/>
  <c r="BJ202"/>
  <c r="BJ491"/>
  <c r="BJ419"/>
  <c r="BJ203"/>
  <c r="BJ347"/>
  <c r="BJ63"/>
  <c r="BJ565"/>
  <c r="BJ273"/>
  <c r="BJ492"/>
  <c r="BJ133"/>
  <c r="BJ271"/>
  <c r="BJ345"/>
  <c r="BJ131"/>
  <c r="BJ417"/>
  <c r="BJ201"/>
  <c r="BJ490"/>
  <c r="BJ61"/>
  <c r="BJ563"/>
  <c r="BJ362"/>
  <c r="BJ148"/>
  <c r="BJ434"/>
  <c r="BJ78"/>
  <c r="BJ580"/>
  <c r="BJ288"/>
  <c r="BJ507"/>
  <c r="BJ218"/>
  <c r="AX580"/>
  <c r="AX218"/>
  <c r="AX434"/>
  <c r="AX507"/>
  <c r="AX288"/>
  <c r="AX362"/>
  <c r="AX148"/>
  <c r="AX78"/>
  <c r="AX272"/>
  <c r="AX346"/>
  <c r="AX132"/>
  <c r="AX491"/>
  <c r="AX564"/>
  <c r="AX202"/>
  <c r="AX418"/>
  <c r="AX62"/>
  <c r="AX203"/>
  <c r="AX273"/>
  <c r="AX63"/>
  <c r="AX565"/>
  <c r="AX133"/>
  <c r="AX347"/>
  <c r="AX419"/>
  <c r="AX492"/>
  <c r="E214" i="25"/>
  <c r="E25" i="57"/>
  <c r="E52" s="1"/>
  <c r="AX204" i="64"/>
  <c r="AX348"/>
  <c r="AX566"/>
  <c r="AX134"/>
  <c r="AX64"/>
  <c r="AX493"/>
  <c r="AX274"/>
  <c r="AX420"/>
  <c r="AX505"/>
  <c r="AX286"/>
  <c r="AX76"/>
  <c r="AX360"/>
  <c r="AX216"/>
  <c r="AX146"/>
  <c r="AX432"/>
  <c r="AX578"/>
  <c r="AX345"/>
  <c r="AX563"/>
  <c r="AX201"/>
  <c r="AX417"/>
  <c r="AX271"/>
  <c r="AX131"/>
  <c r="AX61"/>
  <c r="AX490"/>
  <c r="F191" i="56"/>
  <c r="E34" i="47" s="1"/>
  <c r="E163" i="25"/>
  <c r="E165" s="1"/>
  <c r="E51" i="57" s="1"/>
  <c r="E54" s="1"/>
  <c r="E56" s="1"/>
  <c r="BS244" i="46"/>
  <c r="AX285" i="64"/>
  <c r="AX215"/>
  <c r="AX145"/>
  <c r="AX75"/>
  <c r="AX359"/>
  <c r="AX504"/>
  <c r="AX431"/>
  <c r="AX577"/>
  <c r="BS245" i="46"/>
  <c r="F20" i="56"/>
  <c r="BI60" i="64"/>
  <c r="BI562"/>
  <c r="BI130"/>
  <c r="BI344"/>
  <c r="BI416"/>
  <c r="BI270"/>
  <c r="BI489"/>
  <c r="BI200"/>
  <c r="BI421"/>
  <c r="BI135"/>
  <c r="BI567"/>
  <c r="BI65"/>
  <c r="BI349"/>
  <c r="BI275"/>
  <c r="BI494"/>
  <c r="BI205"/>
  <c r="P214" i="25"/>
  <c r="P25" i="57"/>
  <c r="P52" s="1"/>
  <c r="BI348" i="64"/>
  <c r="BI204"/>
  <c r="BI493"/>
  <c r="BI274"/>
  <c r="BI566"/>
  <c r="BI64"/>
  <c r="BI420"/>
  <c r="BI134"/>
  <c r="BI569"/>
  <c r="BI207"/>
  <c r="BI423"/>
  <c r="BI277"/>
  <c r="BI496"/>
  <c r="BI67"/>
  <c r="BI351"/>
  <c r="BI137"/>
  <c r="BI276"/>
  <c r="BI350"/>
  <c r="BI136"/>
  <c r="BI568"/>
  <c r="BI206"/>
  <c r="BI495"/>
  <c r="BI66"/>
  <c r="BI422"/>
  <c r="BI78"/>
  <c r="BI580"/>
  <c r="BI218"/>
  <c r="BI362"/>
  <c r="BI148"/>
  <c r="BI434"/>
  <c r="BI288"/>
  <c r="BI507"/>
  <c r="BI71"/>
  <c r="BI355"/>
  <c r="BI211"/>
  <c r="BI427"/>
  <c r="BI141"/>
  <c r="BI500"/>
  <c r="BI281"/>
  <c r="BI573"/>
  <c r="BI417"/>
  <c r="BI61"/>
  <c r="BI563"/>
  <c r="BI131"/>
  <c r="BI345"/>
  <c r="BI201"/>
  <c r="BI490"/>
  <c r="BI271"/>
  <c r="BI432"/>
  <c r="BI216"/>
  <c r="BI578"/>
  <c r="BI286"/>
  <c r="BI505"/>
  <c r="BI76"/>
  <c r="BI360"/>
  <c r="BI146"/>
  <c r="BI419"/>
  <c r="BI273"/>
  <c r="BI565"/>
  <c r="BI203"/>
  <c r="BI347"/>
  <c r="BI133"/>
  <c r="BI492"/>
  <c r="BI63"/>
  <c r="BI285"/>
  <c r="BI431"/>
  <c r="BI215"/>
  <c r="BI359"/>
  <c r="BI577"/>
  <c r="BI75"/>
  <c r="BI145"/>
  <c r="BI504"/>
  <c r="BI424"/>
  <c r="BI138"/>
  <c r="BI497"/>
  <c r="BI278"/>
  <c r="BI208"/>
  <c r="BI68"/>
  <c r="BI352"/>
  <c r="BI570"/>
  <c r="BI284"/>
  <c r="BI576"/>
  <c r="BI358"/>
  <c r="BI503"/>
  <c r="BI144"/>
  <c r="BI214"/>
  <c r="BI74"/>
  <c r="BI430"/>
  <c r="BN145"/>
  <c r="BN359"/>
  <c r="BN431"/>
  <c r="BN75"/>
  <c r="BN285"/>
  <c r="BN215"/>
  <c r="BN577"/>
  <c r="BN504"/>
  <c r="BN71"/>
  <c r="BN211"/>
  <c r="BN141"/>
  <c r="BN355"/>
  <c r="BN500"/>
  <c r="BN573"/>
  <c r="BN281"/>
  <c r="BN427"/>
  <c r="BN69"/>
  <c r="BN425"/>
  <c r="BN139"/>
  <c r="BN571"/>
  <c r="BN279"/>
  <c r="BN353"/>
  <c r="BN209"/>
  <c r="BN498"/>
  <c r="BN130"/>
  <c r="BN344"/>
  <c r="BN489"/>
  <c r="BN270"/>
  <c r="BN60"/>
  <c r="BN200"/>
  <c r="BN562"/>
  <c r="BN416"/>
  <c r="BN63"/>
  <c r="BN203"/>
  <c r="BN273"/>
  <c r="BN565"/>
  <c r="BN133"/>
  <c r="BN419"/>
  <c r="BN347"/>
  <c r="BN492"/>
  <c r="BN496"/>
  <c r="BN207"/>
  <c r="BN277"/>
  <c r="BN423"/>
  <c r="BN137"/>
  <c r="BN569"/>
  <c r="BN67"/>
  <c r="BN351"/>
  <c r="BN216"/>
  <c r="BN360"/>
  <c r="BN146"/>
  <c r="BN76"/>
  <c r="BN432"/>
  <c r="BN505"/>
  <c r="BN286"/>
  <c r="BN578"/>
  <c r="BN354"/>
  <c r="BN140"/>
  <c r="BN210"/>
  <c r="BN70"/>
  <c r="BN426"/>
  <c r="BN572"/>
  <c r="BN280"/>
  <c r="BN499"/>
  <c r="BN212"/>
  <c r="BN428"/>
  <c r="BN282"/>
  <c r="BN356"/>
  <c r="BN72"/>
  <c r="BN501"/>
  <c r="BN142"/>
  <c r="BN574"/>
  <c r="BN275"/>
  <c r="BN494"/>
  <c r="BN349"/>
  <c r="BN421"/>
  <c r="BN135"/>
  <c r="BN567"/>
  <c r="BN205"/>
  <c r="BN65"/>
  <c r="BN424"/>
  <c r="BN68"/>
  <c r="BN352"/>
  <c r="BN138"/>
  <c r="BN497"/>
  <c r="BN570"/>
  <c r="BN278"/>
  <c r="BN208"/>
  <c r="BN422"/>
  <c r="BN206"/>
  <c r="BN350"/>
  <c r="BN136"/>
  <c r="BN495"/>
  <c r="BN276"/>
  <c r="BN568"/>
  <c r="BN66"/>
  <c r="BN418"/>
  <c r="BN62"/>
  <c r="BN346"/>
  <c r="BN132"/>
  <c r="BN491"/>
  <c r="BN202"/>
  <c r="BN564"/>
  <c r="BN272"/>
  <c r="F83" i="56"/>
  <c r="AX244" i="46"/>
  <c r="AX251" s="1"/>
  <c r="AZ206"/>
  <c r="W27" i="57"/>
  <c r="W28"/>
  <c r="W236" i="25"/>
  <c r="W319" s="1"/>
  <c r="M83" i="56"/>
  <c r="BG206" i="46"/>
  <c r="BE244"/>
  <c r="BE251" s="1"/>
  <c r="L176" i="47"/>
  <c r="L104"/>
  <c r="L28" i="57"/>
  <c r="G27"/>
  <c r="G25"/>
  <c r="G52" s="1"/>
  <c r="G38" i="73"/>
  <c r="G19" s="1"/>
  <c r="G34" i="70"/>
  <c r="G20" s="1"/>
  <c r="G33" i="71"/>
  <c r="G19" s="1"/>
  <c r="G34" i="47"/>
  <c r="G45" i="69"/>
  <c r="G24" s="1"/>
  <c r="G40" i="75"/>
  <c r="G22" s="1"/>
  <c r="G40" i="65"/>
  <c r="G18" s="1"/>
  <c r="G236" i="25"/>
  <c r="G319" s="1"/>
  <c r="G326" s="1"/>
  <c r="G42" i="74"/>
  <c r="G22" s="1"/>
  <c r="S83" i="56"/>
  <c r="BK244" i="46"/>
  <c r="BK251" s="1"/>
  <c r="BM206"/>
  <c r="R34" i="70"/>
  <c r="R20" s="1"/>
  <c r="R42" i="74"/>
  <c r="R22" s="1"/>
  <c r="R38" i="73"/>
  <c r="R19" s="1"/>
  <c r="R40" i="65"/>
  <c r="R18" s="1"/>
  <c r="R33" i="71"/>
  <c r="R19" s="1"/>
  <c r="R40" i="75"/>
  <c r="R22" s="1"/>
  <c r="R236" i="25"/>
  <c r="R319" s="1"/>
  <c r="R34" i="47"/>
  <c r="R176"/>
  <c r="R104"/>
  <c r="R28" i="57"/>
  <c r="Q27"/>
  <c r="Q42" i="74"/>
  <c r="Q22" s="1"/>
  <c r="Q34" i="70"/>
  <c r="Q20" s="1"/>
  <c r="Q38" i="73"/>
  <c r="Q19" s="1"/>
  <c r="Q33" i="71"/>
  <c r="Q19" s="1"/>
  <c r="Q40" i="75"/>
  <c r="Q22" s="1"/>
  <c r="Q236" i="25"/>
  <c r="Q319" s="1"/>
  <c r="Q45" i="69"/>
  <c r="Q24" s="1"/>
  <c r="Q40" i="65"/>
  <c r="Q18" s="1"/>
  <c r="Q28" i="57"/>
  <c r="Q83" i="56"/>
  <c r="BI244" i="46"/>
  <c r="BI251" s="1"/>
  <c r="BK206"/>
  <c r="P28" i="57"/>
  <c r="P40" i="65"/>
  <c r="P18" s="1"/>
  <c r="P45" i="69"/>
  <c r="P24" s="1"/>
  <c r="P33" i="71"/>
  <c r="P19" s="1"/>
  <c r="P40" i="75"/>
  <c r="P22" s="1"/>
  <c r="P236" i="25"/>
  <c r="P319" s="1"/>
  <c r="P42" i="74"/>
  <c r="P22" s="1"/>
  <c r="P34" i="70"/>
  <c r="P20" s="1"/>
  <c r="P34" i="47"/>
  <c r="P38" i="73"/>
  <c r="P19" s="1"/>
  <c r="I27" i="57"/>
  <c r="I40" i="65"/>
  <c r="I18" s="1"/>
  <c r="I34" i="70"/>
  <c r="I20" s="1"/>
  <c r="I34" i="47"/>
  <c r="I33" i="71"/>
  <c r="I19" s="1"/>
  <c r="I236" i="25"/>
  <c r="I319" s="1"/>
  <c r="I45" i="69"/>
  <c r="I24" s="1"/>
  <c r="I38" i="73"/>
  <c r="I19" s="1"/>
  <c r="I42" i="74"/>
  <c r="I22" s="1"/>
  <c r="I28" i="57"/>
  <c r="P83" i="56"/>
  <c r="BJ206" i="46"/>
  <c r="BH244"/>
  <c r="BH251" s="1"/>
  <c r="O28" i="57"/>
  <c r="O45" i="69"/>
  <c r="O24" s="1"/>
  <c r="O42" i="74"/>
  <c r="O22" s="1"/>
  <c r="O33" i="71"/>
  <c r="O19" s="1"/>
  <c r="O34" i="47"/>
  <c r="O236" i="25"/>
  <c r="O319" s="1"/>
  <c r="O34" i="70"/>
  <c r="O20" s="1"/>
  <c r="O38" i="73"/>
  <c r="O19" s="1"/>
  <c r="O40" i="65"/>
  <c r="O18" s="1"/>
  <c r="O40" i="75"/>
  <c r="O22" s="1"/>
  <c r="O176" i="47"/>
  <c r="O104"/>
  <c r="BL562" i="64"/>
  <c r="BL60"/>
  <c r="BL200"/>
  <c r="BL344"/>
  <c r="BL130"/>
  <c r="BL416"/>
  <c r="BL489"/>
  <c r="BL270"/>
  <c r="CG245" i="46"/>
  <c r="T20" i="56"/>
  <c r="BL354" i="64"/>
  <c r="BL280"/>
  <c r="BL70"/>
  <c r="BL140"/>
  <c r="BL572"/>
  <c r="BL426"/>
  <c r="BL210"/>
  <c r="BL499"/>
  <c r="BL568"/>
  <c r="BL276"/>
  <c r="BL495"/>
  <c r="BL206"/>
  <c r="BL350"/>
  <c r="BL136"/>
  <c r="BL422"/>
  <c r="BL66"/>
  <c r="BL567"/>
  <c r="BL65"/>
  <c r="BL205"/>
  <c r="BL275"/>
  <c r="BL349"/>
  <c r="BL421"/>
  <c r="BL494"/>
  <c r="BL135"/>
  <c r="BL64"/>
  <c r="BL204"/>
  <c r="BL493"/>
  <c r="BL420"/>
  <c r="BL134"/>
  <c r="BL566"/>
  <c r="BL274"/>
  <c r="BL348"/>
  <c r="BL576"/>
  <c r="BL74"/>
  <c r="BL214"/>
  <c r="BL358"/>
  <c r="BL503"/>
  <c r="BL284"/>
  <c r="BL430"/>
  <c r="BL144"/>
  <c r="BL424"/>
  <c r="BL352"/>
  <c r="BL278"/>
  <c r="BL497"/>
  <c r="BL68"/>
  <c r="BL208"/>
  <c r="BL570"/>
  <c r="BL138"/>
  <c r="BL147"/>
  <c r="BL579"/>
  <c r="BL77"/>
  <c r="BL433"/>
  <c r="BL287"/>
  <c r="BL506"/>
  <c r="BL217"/>
  <c r="BL361"/>
  <c r="BL564"/>
  <c r="BL272"/>
  <c r="BL491"/>
  <c r="BL202"/>
  <c r="BL346"/>
  <c r="BL132"/>
  <c r="BL418"/>
  <c r="BL62"/>
  <c r="BL435"/>
  <c r="BL289"/>
  <c r="BL79"/>
  <c r="BL149"/>
  <c r="BL581"/>
  <c r="BL219"/>
  <c r="BL508"/>
  <c r="BL363"/>
  <c r="BO289"/>
  <c r="BO149"/>
  <c r="BO435"/>
  <c r="BO79"/>
  <c r="BO581"/>
  <c r="BO508"/>
  <c r="BO363"/>
  <c r="BO219"/>
  <c r="BO345"/>
  <c r="BO131"/>
  <c r="BO201"/>
  <c r="BO61"/>
  <c r="BO417"/>
  <c r="BO271"/>
  <c r="BO490"/>
  <c r="BO563"/>
  <c r="BO494"/>
  <c r="BO135"/>
  <c r="BO421"/>
  <c r="BO65"/>
  <c r="BO567"/>
  <c r="BO275"/>
  <c r="BO349"/>
  <c r="BO205"/>
  <c r="BO425"/>
  <c r="BO209"/>
  <c r="BO498"/>
  <c r="BO279"/>
  <c r="BO353"/>
  <c r="BO69"/>
  <c r="BO571"/>
  <c r="BO139"/>
  <c r="BO213"/>
  <c r="BO283"/>
  <c r="BO429"/>
  <c r="BO502"/>
  <c r="BO143"/>
  <c r="BO357"/>
  <c r="BO73"/>
  <c r="BO575"/>
  <c r="BO147"/>
  <c r="BO217"/>
  <c r="BO77"/>
  <c r="BO579"/>
  <c r="BO506"/>
  <c r="BO433"/>
  <c r="BO361"/>
  <c r="BO287"/>
  <c r="W191" i="56"/>
  <c r="V34" i="47" s="1"/>
  <c r="V163" i="25"/>
  <c r="V165" s="1"/>
  <c r="V51" i="57" s="1"/>
  <c r="CJ244" i="46"/>
  <c r="BO270" i="64"/>
  <c r="BO200"/>
  <c r="BO130"/>
  <c r="BO562"/>
  <c r="BO344"/>
  <c r="BO416"/>
  <c r="BO489"/>
  <c r="BO60"/>
  <c r="BO274"/>
  <c r="BO566"/>
  <c r="BO204"/>
  <c r="BO134"/>
  <c r="BO64"/>
  <c r="BO348"/>
  <c r="BO493"/>
  <c r="BO420"/>
  <c r="BO352"/>
  <c r="BO424"/>
  <c r="BO497"/>
  <c r="BO570"/>
  <c r="BO68"/>
  <c r="BO208"/>
  <c r="BO138"/>
  <c r="BO278"/>
  <c r="BO212"/>
  <c r="BO72"/>
  <c r="BO501"/>
  <c r="BO142"/>
  <c r="BO282"/>
  <c r="BO428"/>
  <c r="BO574"/>
  <c r="BO356"/>
  <c r="BO216"/>
  <c r="BO76"/>
  <c r="BO432"/>
  <c r="BO146"/>
  <c r="BO360"/>
  <c r="BO578"/>
  <c r="BO505"/>
  <c r="BO286"/>
  <c r="CJ245" i="46"/>
  <c r="W20" i="56"/>
  <c r="W30" i="73"/>
  <c r="W26" i="70"/>
  <c r="W32" i="65"/>
  <c r="W37" i="69"/>
  <c r="W26" i="47"/>
  <c r="W34" i="74"/>
  <c r="W32" i="75"/>
  <c r="W25" i="71"/>
  <c r="BP203" i="64"/>
  <c r="BP492"/>
  <c r="BP273"/>
  <c r="BP347"/>
  <c r="BP63"/>
  <c r="BP565"/>
  <c r="BP133"/>
  <c r="BP419"/>
  <c r="CK245" i="46"/>
  <c r="X20" i="56"/>
  <c r="BP581" i="64"/>
  <c r="BP289"/>
  <c r="BP219"/>
  <c r="BQ219" s="1"/>
  <c r="BP508"/>
  <c r="BP149"/>
  <c r="BP435"/>
  <c r="BP79"/>
  <c r="BP363"/>
  <c r="X191" i="56"/>
  <c r="W38" i="73" s="1"/>
  <c r="W19" s="1"/>
  <c r="W163" i="25"/>
  <c r="W165" s="1"/>
  <c r="W51" i="57" s="1"/>
  <c r="CK244" i="46"/>
  <c r="BP569" i="64"/>
  <c r="BP496"/>
  <c r="BP277"/>
  <c r="BP137"/>
  <c r="BP67"/>
  <c r="BP423"/>
  <c r="BQ423" s="1"/>
  <c r="BP207"/>
  <c r="BP351"/>
  <c r="BP64"/>
  <c r="BP348"/>
  <c r="BP134"/>
  <c r="BP204"/>
  <c r="BQ204" s="1"/>
  <c r="BP420"/>
  <c r="BP566"/>
  <c r="BP274"/>
  <c r="BP493"/>
  <c r="BP200"/>
  <c r="BP416"/>
  <c r="BP270"/>
  <c r="BP489"/>
  <c r="BP130"/>
  <c r="BP344"/>
  <c r="BP562"/>
  <c r="BP60"/>
  <c r="BP275"/>
  <c r="BP567"/>
  <c r="BP494"/>
  <c r="BP349"/>
  <c r="BP135"/>
  <c r="BP65"/>
  <c r="BP205"/>
  <c r="BP421"/>
  <c r="BP66"/>
  <c r="BP495"/>
  <c r="BP206"/>
  <c r="BP422"/>
  <c r="BP136"/>
  <c r="BP568"/>
  <c r="BP276"/>
  <c r="BP350"/>
  <c r="BP284"/>
  <c r="BP358"/>
  <c r="BQ358" s="1"/>
  <c r="BP214"/>
  <c r="BP74"/>
  <c r="BP576"/>
  <c r="BP430"/>
  <c r="BQ430" s="1"/>
  <c r="BP503"/>
  <c r="BP144"/>
  <c r="BP571"/>
  <c r="BP425"/>
  <c r="BP209"/>
  <c r="BP139"/>
  <c r="BP353"/>
  <c r="BP69"/>
  <c r="BP279"/>
  <c r="BP498"/>
  <c r="BP500"/>
  <c r="BP281"/>
  <c r="BP573"/>
  <c r="BP355"/>
  <c r="BP211"/>
  <c r="BP141"/>
  <c r="BP427"/>
  <c r="BP71"/>
  <c r="BF421"/>
  <c r="BF135"/>
  <c r="BF349"/>
  <c r="BF275"/>
  <c r="BF567"/>
  <c r="BF65"/>
  <c r="BF494"/>
  <c r="BF205"/>
  <c r="BF134"/>
  <c r="BF420"/>
  <c r="BF274"/>
  <c r="BF493"/>
  <c r="BF64"/>
  <c r="BF348"/>
  <c r="BF204"/>
  <c r="BF566"/>
  <c r="BF149"/>
  <c r="BF508"/>
  <c r="BF219"/>
  <c r="BF435"/>
  <c r="BQ435" s="1"/>
  <c r="BF79"/>
  <c r="BF289"/>
  <c r="BQ289" s="1"/>
  <c r="BF581"/>
  <c r="BF363"/>
  <c r="BF346"/>
  <c r="BF132"/>
  <c r="BF418"/>
  <c r="BF491"/>
  <c r="BF564"/>
  <c r="BF62"/>
  <c r="BF202"/>
  <c r="BF272"/>
  <c r="BQ272" s="1"/>
  <c r="BF136"/>
  <c r="BF206"/>
  <c r="BF422"/>
  <c r="BF66"/>
  <c r="BF568"/>
  <c r="BF276"/>
  <c r="BQ276" s="1"/>
  <c r="BF495"/>
  <c r="BF350"/>
  <c r="BF75"/>
  <c r="BF431"/>
  <c r="BF577"/>
  <c r="BF215"/>
  <c r="BF145"/>
  <c r="BF359"/>
  <c r="BF285"/>
  <c r="BF504"/>
  <c r="BF63"/>
  <c r="BF273"/>
  <c r="BF203"/>
  <c r="BF492"/>
  <c r="BF133"/>
  <c r="BF419"/>
  <c r="BF565"/>
  <c r="BF347"/>
  <c r="BF502"/>
  <c r="BF429"/>
  <c r="BQ429" s="1"/>
  <c r="BF283"/>
  <c r="BF357"/>
  <c r="BF575"/>
  <c r="BF73"/>
  <c r="BF143"/>
  <c r="BF213"/>
  <c r="BF574"/>
  <c r="BF501"/>
  <c r="BQ501" s="1"/>
  <c r="BF282"/>
  <c r="BF356"/>
  <c r="BQ356" s="1"/>
  <c r="BF142"/>
  <c r="BF428"/>
  <c r="BQ428" s="1"/>
  <c r="BF72"/>
  <c r="BF212"/>
  <c r="BF344"/>
  <c r="BF60"/>
  <c r="BF562"/>
  <c r="BF130"/>
  <c r="BF200"/>
  <c r="BF416"/>
  <c r="BF489"/>
  <c r="BF270"/>
  <c r="BF579"/>
  <c r="BF361"/>
  <c r="BF433"/>
  <c r="BF77"/>
  <c r="BF287"/>
  <c r="BF217"/>
  <c r="BQ217" s="1"/>
  <c r="BF147"/>
  <c r="BF506"/>
  <c r="CA245" i="46"/>
  <c r="N20" i="56"/>
  <c r="BE353" i="64"/>
  <c r="BE498"/>
  <c r="BQ498" s="1"/>
  <c r="BE279"/>
  <c r="BE571"/>
  <c r="BE139"/>
  <c r="BE425"/>
  <c r="BE209"/>
  <c r="BE69"/>
  <c r="BE67"/>
  <c r="BE207"/>
  <c r="BE423"/>
  <c r="BE137"/>
  <c r="BE496"/>
  <c r="BE351"/>
  <c r="BE277"/>
  <c r="BE569"/>
  <c r="BQ569" s="1"/>
  <c r="BE580"/>
  <c r="BE362"/>
  <c r="BQ362" s="1"/>
  <c r="BE218"/>
  <c r="BE148"/>
  <c r="BQ148" s="1"/>
  <c r="BE78"/>
  <c r="BE288"/>
  <c r="BQ288" s="1"/>
  <c r="BE507"/>
  <c r="BE434"/>
  <c r="BQ434" s="1"/>
  <c r="BE133"/>
  <c r="BE492"/>
  <c r="BQ492" s="1"/>
  <c r="BE63"/>
  <c r="BE273"/>
  <c r="BE565"/>
  <c r="BE203"/>
  <c r="BE419"/>
  <c r="BE347"/>
  <c r="BE70"/>
  <c r="BE354"/>
  <c r="BE572"/>
  <c r="BE280"/>
  <c r="BE499"/>
  <c r="BE210"/>
  <c r="BQ210" s="1"/>
  <c r="BE426"/>
  <c r="BE140"/>
  <c r="BQ140" s="1"/>
  <c r="L25" i="71"/>
  <c r="L32" i="75"/>
  <c r="L32" i="65"/>
  <c r="L34" i="74"/>
  <c r="L37" i="69"/>
  <c r="L30" i="73"/>
  <c r="L26" i="70"/>
  <c r="L26" i="47"/>
  <c r="BE219" i="64"/>
  <c r="BE79"/>
  <c r="BQ79" s="1"/>
  <c r="BE289"/>
  <c r="BE363"/>
  <c r="BE149"/>
  <c r="BE508"/>
  <c r="BQ508" s="1"/>
  <c r="BE435"/>
  <c r="BE581"/>
  <c r="BQ581" s="1"/>
  <c r="BE274"/>
  <c r="BE134"/>
  <c r="BQ134" s="1"/>
  <c r="BE204"/>
  <c r="BE420"/>
  <c r="BQ420" s="1"/>
  <c r="BE64"/>
  <c r="BE493"/>
  <c r="BQ493" s="1"/>
  <c r="BE348"/>
  <c r="BE566"/>
  <c r="BQ566" s="1"/>
  <c r="L214" i="25"/>
  <c r="L25" i="57"/>
  <c r="L52" s="1"/>
  <c r="BZ245" i="46"/>
  <c r="M20" i="56"/>
  <c r="M191"/>
  <c r="L38" i="73" s="1"/>
  <c r="L19" s="1"/>
  <c r="L163" i="25"/>
  <c r="L165" s="1"/>
  <c r="L51" i="57" s="1"/>
  <c r="BZ244" i="46"/>
  <c r="BG211" i="64"/>
  <c r="BQ211" s="1"/>
  <c r="BG71"/>
  <c r="BG573"/>
  <c r="BG281"/>
  <c r="BG355"/>
  <c r="BQ355" s="1"/>
  <c r="BG141"/>
  <c r="BG427"/>
  <c r="BG500"/>
  <c r="BG147"/>
  <c r="BQ147" s="1"/>
  <c r="BG433"/>
  <c r="BG287"/>
  <c r="BG361"/>
  <c r="BG77"/>
  <c r="BG579"/>
  <c r="BG506"/>
  <c r="BG217"/>
  <c r="BG576"/>
  <c r="BG430"/>
  <c r="BG503"/>
  <c r="BQ503" s="1"/>
  <c r="BG144"/>
  <c r="BG284"/>
  <c r="BG214"/>
  <c r="BG74"/>
  <c r="BG358"/>
  <c r="BG357"/>
  <c r="BG575"/>
  <c r="BG283"/>
  <c r="BQ283" s="1"/>
  <c r="BG429"/>
  <c r="BG502"/>
  <c r="BG143"/>
  <c r="BG73"/>
  <c r="BG213"/>
  <c r="BG76"/>
  <c r="BQ76" s="1"/>
  <c r="BG216"/>
  <c r="BG286"/>
  <c r="BQ286" s="1"/>
  <c r="BG432"/>
  <c r="BG360"/>
  <c r="BG505"/>
  <c r="BG146"/>
  <c r="BQ146" s="1"/>
  <c r="BG578"/>
  <c r="BG270"/>
  <c r="BG489"/>
  <c r="BG200"/>
  <c r="BG344"/>
  <c r="BG562"/>
  <c r="BG130"/>
  <c r="BG416"/>
  <c r="BG60"/>
  <c r="BG65"/>
  <c r="BG275"/>
  <c r="BG349"/>
  <c r="BG567"/>
  <c r="BG135"/>
  <c r="BG494"/>
  <c r="BG205"/>
  <c r="BG421"/>
  <c r="CB245" i="46"/>
  <c r="O20" i="56"/>
  <c r="BG139" i="64"/>
  <c r="BQ139" s="1"/>
  <c r="BG209"/>
  <c r="BG571"/>
  <c r="BQ571" s="1"/>
  <c r="BG498"/>
  <c r="BG279"/>
  <c r="BG425"/>
  <c r="BG69"/>
  <c r="BG353"/>
  <c r="N32" i="65"/>
  <c r="N26" i="70"/>
  <c r="N34" i="74"/>
  <c r="N25" i="71"/>
  <c r="N37" i="69"/>
  <c r="N26" i="47"/>
  <c r="N32" i="75"/>
  <c r="N30" i="73"/>
  <c r="BG203" i="64"/>
  <c r="BG492"/>
  <c r="BG273"/>
  <c r="BG565"/>
  <c r="BG63"/>
  <c r="BQ63" s="1"/>
  <c r="BG419"/>
  <c r="BG133"/>
  <c r="BG347"/>
  <c r="BD132"/>
  <c r="BD418"/>
  <c r="BD62"/>
  <c r="BQ62" s="1"/>
  <c r="BD346"/>
  <c r="BD491"/>
  <c r="BQ491" s="1"/>
  <c r="BD202"/>
  <c r="BD564"/>
  <c r="BD272"/>
  <c r="BD490"/>
  <c r="BQ490" s="1"/>
  <c r="BD345"/>
  <c r="BD417"/>
  <c r="BQ417" s="1"/>
  <c r="BD131"/>
  <c r="BD201"/>
  <c r="BQ201" s="1"/>
  <c r="BD563"/>
  <c r="BD61"/>
  <c r="BD271"/>
  <c r="BD500"/>
  <c r="BQ500" s="1"/>
  <c r="BD71"/>
  <c r="BD427"/>
  <c r="BQ427" s="1"/>
  <c r="BD355"/>
  <c r="BD141"/>
  <c r="BQ141" s="1"/>
  <c r="BD211"/>
  <c r="BD281"/>
  <c r="BQ281" s="1"/>
  <c r="BD573"/>
  <c r="K163" i="25"/>
  <c r="K165" s="1"/>
  <c r="K51" i="57" s="1"/>
  <c r="L191" i="56"/>
  <c r="K38" i="73" s="1"/>
  <c r="K19" s="1"/>
  <c r="BY244" i="46"/>
  <c r="BD278" i="64"/>
  <c r="BD138"/>
  <c r="BQ138" s="1"/>
  <c r="BD497"/>
  <c r="BD208"/>
  <c r="BD352"/>
  <c r="BD424"/>
  <c r="BD68"/>
  <c r="BD570"/>
  <c r="BD359"/>
  <c r="BD75"/>
  <c r="BD577"/>
  <c r="BD431"/>
  <c r="BQ431" s="1"/>
  <c r="BD145"/>
  <c r="BD215"/>
  <c r="BQ215" s="1"/>
  <c r="BD285"/>
  <c r="BD504"/>
  <c r="BD130"/>
  <c r="BD489"/>
  <c r="BD270"/>
  <c r="BD344"/>
  <c r="BD416"/>
  <c r="BD200"/>
  <c r="BD562"/>
  <c r="BD60"/>
  <c r="BD206"/>
  <c r="BD350"/>
  <c r="BD495"/>
  <c r="BD136"/>
  <c r="BQ136" s="1"/>
  <c r="BD66"/>
  <c r="BD568"/>
  <c r="BQ568" s="1"/>
  <c r="BD276"/>
  <c r="BD422"/>
  <c r="BQ422" s="1"/>
  <c r="K214" i="25"/>
  <c r="K25" i="57"/>
  <c r="K52" s="1"/>
  <c r="K54" s="1"/>
  <c r="K56" s="1"/>
  <c r="BD358" i="64"/>
  <c r="BD214"/>
  <c r="BD503"/>
  <c r="BD576"/>
  <c r="BD144"/>
  <c r="BD74"/>
  <c r="BQ74" s="1"/>
  <c r="BD430"/>
  <c r="BD284"/>
  <c r="BD357"/>
  <c r="BD73"/>
  <c r="BQ73" s="1"/>
  <c r="BD429"/>
  <c r="BD502"/>
  <c r="BQ502" s="1"/>
  <c r="BD213"/>
  <c r="BD575"/>
  <c r="BQ575" s="1"/>
  <c r="BD283"/>
  <c r="BD143"/>
  <c r="BD496"/>
  <c r="BD137"/>
  <c r="BD569"/>
  <c r="BD351"/>
  <c r="BQ351" s="1"/>
  <c r="BD277"/>
  <c r="BD207"/>
  <c r="BQ207" s="1"/>
  <c r="BD423"/>
  <c r="BD67"/>
  <c r="BQ67" s="1"/>
  <c r="BD567"/>
  <c r="BD349"/>
  <c r="BQ349" s="1"/>
  <c r="BD135"/>
  <c r="BD205"/>
  <c r="BQ205" s="1"/>
  <c r="BD421"/>
  <c r="BD275"/>
  <c r="BQ275" s="1"/>
  <c r="BD494"/>
  <c r="BD65"/>
  <c r="BQ65" s="1"/>
  <c r="BQ277"/>
  <c r="BQ507"/>
  <c r="BQ353"/>
  <c r="BQ505"/>
  <c r="BQ78"/>
  <c r="BQ274"/>
  <c r="BQ209"/>
  <c r="BQ433"/>
  <c r="BQ578"/>
  <c r="BQ142"/>
  <c r="BQ574"/>
  <c r="BQ72"/>
  <c r="BS102" i="46"/>
  <c r="CO102" s="1"/>
  <c r="BS111"/>
  <c r="CO111" s="1"/>
  <c r="BS109"/>
  <c r="CO109" s="1"/>
  <c r="BS100"/>
  <c r="CO100" s="1"/>
  <c r="BS103"/>
  <c r="CO103" s="1"/>
  <c r="BS91"/>
  <c r="CO91" s="1"/>
  <c r="F19" i="57"/>
  <c r="H19"/>
  <c r="H20" s="1"/>
  <c r="U19"/>
  <c r="U20" s="1"/>
  <c r="CN63" i="46"/>
  <c r="CO63" s="1"/>
  <c r="BQ638" i="64"/>
  <c r="BQ352"/>
  <c r="BQ68"/>
  <c r="BQ278"/>
  <c r="CN76" i="46"/>
  <c r="CO76" s="1"/>
  <c r="CN74"/>
  <c r="CO74" s="1"/>
  <c r="CN66"/>
  <c r="CO66" s="1"/>
  <c r="CN68"/>
  <c r="CO68" s="1"/>
  <c r="BQ565" i="64"/>
  <c r="BQ347"/>
  <c r="CN191" i="46"/>
  <c r="BQ631" i="64"/>
  <c r="BQ345"/>
  <c r="CN62" i="46"/>
  <c r="CO62" s="1"/>
  <c r="BQ645" i="64"/>
  <c r="BQ145"/>
  <c r="BQ577"/>
  <c r="D80" i="56"/>
  <c r="K80" i="44" s="1"/>
  <c r="L80" s="1"/>
  <c r="BQ70" i="64"/>
  <c r="BQ426"/>
  <c r="CN67" i="46"/>
  <c r="CO67" s="1"/>
  <c r="D69" i="56"/>
  <c r="K69" i="44" s="1"/>
  <c r="L69" s="1"/>
  <c r="CN181" i="46"/>
  <c r="CO181" s="1"/>
  <c r="CN64"/>
  <c r="CO64" s="1"/>
  <c r="CN79"/>
  <c r="CO79" s="1"/>
  <c r="BQ632" i="64"/>
  <c r="BQ418"/>
  <c r="BS113" i="46"/>
  <c r="CO113" s="1"/>
  <c r="CN200"/>
  <c r="CO200" s="1"/>
  <c r="BS89"/>
  <c r="CO89" s="1"/>
  <c r="BS97"/>
  <c r="CO97" s="1"/>
  <c r="BS98"/>
  <c r="CO98" s="1"/>
  <c r="BS110"/>
  <c r="CO110" s="1"/>
  <c r="BS96"/>
  <c r="CO96" s="1"/>
  <c r="BS99"/>
  <c r="CO99" s="1"/>
  <c r="BS95"/>
  <c r="CO95" s="1"/>
  <c r="BS107"/>
  <c r="CO107" s="1"/>
  <c r="BS108"/>
  <c r="CO108" s="1"/>
  <c r="BS114"/>
  <c r="CO114" s="1"/>
  <c r="BS94"/>
  <c r="CO94" s="1"/>
  <c r="CN201"/>
  <c r="CO201" s="1"/>
  <c r="W19" i="57"/>
  <c r="W20" s="1"/>
  <c r="L19"/>
  <c r="R19"/>
  <c r="R20" s="1"/>
  <c r="Q19"/>
  <c r="Q20" s="1"/>
  <c r="P19"/>
  <c r="P20" s="1"/>
  <c r="I19"/>
  <c r="I20" s="1"/>
  <c r="O19"/>
  <c r="O20" s="1"/>
  <c r="BQ69" i="64" l="1"/>
  <c r="BQ135"/>
  <c r="BQ64"/>
  <c r="BQ506"/>
  <c r="L20" i="57"/>
  <c r="F20"/>
  <c r="BQ216" i="64"/>
  <c r="BQ579"/>
  <c r="E20" i="57"/>
  <c r="K20"/>
  <c r="J20"/>
  <c r="BQ77" i="64"/>
  <c r="BQ357"/>
  <c r="L54" i="57"/>
  <c r="L56" s="1"/>
  <c r="BQ359" i="64"/>
  <c r="BQ285"/>
  <c r="BQ131"/>
  <c r="BQ563"/>
  <c r="BQ360"/>
  <c r="BQ348"/>
  <c r="BQ273"/>
  <c r="BQ202"/>
  <c r="BQ346"/>
  <c r="BQ218"/>
  <c r="BQ363"/>
  <c r="BQ137"/>
  <c r="BQ496"/>
  <c r="BQ576"/>
  <c r="BQ497"/>
  <c r="BQ424"/>
  <c r="BQ570"/>
  <c r="BQ280"/>
  <c r="BQ572"/>
  <c r="BQ282"/>
  <c r="BQ212"/>
  <c r="BQ213"/>
  <c r="BQ425"/>
  <c r="BQ567"/>
  <c r="BQ350"/>
  <c r="BQ361"/>
  <c r="BQ573"/>
  <c r="BQ71"/>
  <c r="BQ421"/>
  <c r="BG364"/>
  <c r="BF509"/>
  <c r="BF511" s="1"/>
  <c r="CC194" i="46" s="1"/>
  <c r="N194" i="56" s="1"/>
  <c r="BF220" i="64"/>
  <c r="BF222" s="1"/>
  <c r="BF364"/>
  <c r="BQ504"/>
  <c r="BQ75"/>
  <c r="BQ61"/>
  <c r="BQ271"/>
  <c r="BQ432"/>
  <c r="BQ419"/>
  <c r="BQ133"/>
  <c r="BQ203"/>
  <c r="BQ564"/>
  <c r="BQ132"/>
  <c r="BQ580"/>
  <c r="BQ149"/>
  <c r="BQ200"/>
  <c r="BQ562"/>
  <c r="BQ284"/>
  <c r="BQ214"/>
  <c r="BQ144"/>
  <c r="BQ208"/>
  <c r="BQ499"/>
  <c r="BQ354"/>
  <c r="BQ143"/>
  <c r="BQ279"/>
  <c r="BQ494"/>
  <c r="BQ495"/>
  <c r="BQ66"/>
  <c r="BQ206"/>
  <c r="BQ287"/>
  <c r="V227" i="47"/>
  <c r="V380" s="1"/>
  <c r="V131"/>
  <c r="V318" s="1"/>
  <c r="BQ582" i="64"/>
  <c r="BQ584" s="1"/>
  <c r="K320" i="25"/>
  <c r="K326" s="1"/>
  <c r="K242"/>
  <c r="N43" i="57"/>
  <c r="O244" i="56"/>
  <c r="M244"/>
  <c r="L43" i="57"/>
  <c r="L320" i="25"/>
  <c r="L326" s="1"/>
  <c r="L242"/>
  <c r="V43" i="57"/>
  <c r="W244" i="56"/>
  <c r="S43" i="57"/>
  <c r="T244" i="56"/>
  <c r="O350" i="47"/>
  <c r="O352" s="1"/>
  <c r="O180"/>
  <c r="O131"/>
  <c r="O318" s="1"/>
  <c r="O227"/>
  <c r="O380" s="1"/>
  <c r="I227"/>
  <c r="I380" s="1"/>
  <c r="I131"/>
  <c r="I318" s="1"/>
  <c r="P33" i="57"/>
  <c r="Q243" i="56"/>
  <c r="R298" i="47"/>
  <c r="R300" s="1"/>
  <c r="R107"/>
  <c r="R55"/>
  <c r="R227"/>
  <c r="R380" s="1"/>
  <c r="R131"/>
  <c r="R318" s="1"/>
  <c r="R33" i="57"/>
  <c r="S243" i="56"/>
  <c r="G227" i="47"/>
  <c r="G380" s="1"/>
  <c r="G131"/>
  <c r="G318" s="1"/>
  <c r="L350"/>
  <c r="L352" s="1"/>
  <c r="L180"/>
  <c r="E33" i="57"/>
  <c r="F243" i="56"/>
  <c r="P320" i="25"/>
  <c r="P242"/>
  <c r="E131" i="47"/>
  <c r="E318" s="1"/>
  <c r="E227"/>
  <c r="E380" s="1"/>
  <c r="E320" i="25"/>
  <c r="E242"/>
  <c r="T43" i="57"/>
  <c r="U244" i="56"/>
  <c r="H43" i="57"/>
  <c r="I244" i="56"/>
  <c r="H320" i="25"/>
  <c r="H242"/>
  <c r="F43" i="57"/>
  <c r="G244" i="56"/>
  <c r="T55" i="47"/>
  <c r="T298"/>
  <c r="T300" s="1"/>
  <c r="T107"/>
  <c r="N131"/>
  <c r="N318" s="1"/>
  <c r="N227"/>
  <c r="N380" s="1"/>
  <c r="N33" i="57"/>
  <c r="O243" i="56"/>
  <c r="K180" i="47"/>
  <c r="K350"/>
  <c r="K352" s="1"/>
  <c r="H350"/>
  <c r="H352" s="1"/>
  <c r="H180"/>
  <c r="S33" i="57"/>
  <c r="T243" i="56"/>
  <c r="V107" i="47"/>
  <c r="V298"/>
  <c r="V300" s="1"/>
  <c r="V55"/>
  <c r="V33" i="57"/>
  <c r="W243" i="56"/>
  <c r="M350" i="47"/>
  <c r="M352" s="1"/>
  <c r="M180"/>
  <c r="D36" i="65"/>
  <c r="AW366" i="64"/>
  <c r="BT192" i="46" s="1"/>
  <c r="D36" i="75"/>
  <c r="D34" i="73"/>
  <c r="D29" i="71"/>
  <c r="D30" i="70"/>
  <c r="D38" i="74"/>
  <c r="D41" i="69"/>
  <c r="D30" i="47"/>
  <c r="E194" i="56"/>
  <c r="L244"/>
  <c r="K43" i="57"/>
  <c r="W320" i="25"/>
  <c r="W242"/>
  <c r="V320"/>
  <c r="V242"/>
  <c r="I55" i="47"/>
  <c r="I298"/>
  <c r="I300" s="1"/>
  <c r="I107"/>
  <c r="P350"/>
  <c r="P352" s="1"/>
  <c r="P180"/>
  <c r="Q298"/>
  <c r="Q300" s="1"/>
  <c r="Q55"/>
  <c r="Q107"/>
  <c r="G55"/>
  <c r="G298"/>
  <c r="G300" s="1"/>
  <c r="G107"/>
  <c r="G33" i="57"/>
  <c r="H243" i="56"/>
  <c r="W350" i="47"/>
  <c r="W352" s="1"/>
  <c r="W180"/>
  <c r="E107"/>
  <c r="E55"/>
  <c r="E298"/>
  <c r="E300" s="1"/>
  <c r="D18" i="65"/>
  <c r="D319" i="25"/>
  <c r="C236"/>
  <c r="C319" s="1"/>
  <c r="X236"/>
  <c r="X319" s="1"/>
  <c r="D227" i="47"/>
  <c r="D131"/>
  <c r="D19" i="71"/>
  <c r="D20" i="70"/>
  <c r="C226" i="25"/>
  <c r="X226"/>
  <c r="U320"/>
  <c r="U242"/>
  <c r="V244" i="56"/>
  <c r="U43" i="57"/>
  <c r="Q43"/>
  <c r="R244" i="56"/>
  <c r="T320" i="25"/>
  <c r="T242"/>
  <c r="O320"/>
  <c r="O326" s="1"/>
  <c r="O242"/>
  <c r="H244" i="56"/>
  <c r="G43" i="57"/>
  <c r="N350" i="47"/>
  <c r="N352" s="1"/>
  <c r="N180"/>
  <c r="K33" i="57"/>
  <c r="L243" i="56"/>
  <c r="U180" i="47"/>
  <c r="U350"/>
  <c r="U352" s="1"/>
  <c r="S107"/>
  <c r="S298"/>
  <c r="S300" s="1"/>
  <c r="S55"/>
  <c r="J350"/>
  <c r="J352" s="1"/>
  <c r="J180"/>
  <c r="J33" i="57"/>
  <c r="K243" i="56"/>
  <c r="M33" i="57"/>
  <c r="N243" i="56"/>
  <c r="F107" i="47"/>
  <c r="F55"/>
  <c r="F298"/>
  <c r="F300" s="1"/>
  <c r="C25" i="57"/>
  <c r="D52"/>
  <c r="C52" s="1"/>
  <c r="D320" i="25"/>
  <c r="C214"/>
  <c r="X214"/>
  <c r="D242"/>
  <c r="C25" i="71"/>
  <c r="C30" i="73"/>
  <c r="C26" i="47"/>
  <c r="C32" i="75"/>
  <c r="BD582" i="64"/>
  <c r="BD584" s="1"/>
  <c r="CA195" i="46" s="1"/>
  <c r="L195" i="56" s="1"/>
  <c r="BD436" i="64"/>
  <c r="BD438" s="1"/>
  <c r="CA193" i="46" s="1"/>
  <c r="L193" i="56" s="1"/>
  <c r="BD290" i="64"/>
  <c r="BD292" s="1"/>
  <c r="CA82" i="46" s="1"/>
  <c r="L82" i="56" s="1"/>
  <c r="BD150" i="64"/>
  <c r="BD152" s="1"/>
  <c r="BG436"/>
  <c r="BG438" s="1"/>
  <c r="CD193" i="46" s="1"/>
  <c r="O193" i="56" s="1"/>
  <c r="BG582" i="64"/>
  <c r="BG584" s="1"/>
  <c r="CD195" i="46" s="1"/>
  <c r="O195" i="56" s="1"/>
  <c r="BG220" i="64"/>
  <c r="BG222" s="1"/>
  <c r="BG290"/>
  <c r="BG292" s="1"/>
  <c r="CD82" i="46" s="1"/>
  <c r="O82" i="56" s="1"/>
  <c r="BF290" i="64"/>
  <c r="BF292" s="1"/>
  <c r="CC82" i="46" s="1"/>
  <c r="N82" i="56" s="1"/>
  <c r="BF436" i="64"/>
  <c r="BF438" s="1"/>
  <c r="CC193" i="46" s="1"/>
  <c r="N193" i="56" s="1"/>
  <c r="BF150" i="64"/>
  <c r="BF152" s="1"/>
  <c r="BF80"/>
  <c r="BP80"/>
  <c r="BP364"/>
  <c r="BP509"/>
  <c r="BP511" s="1"/>
  <c r="CM194" i="46" s="1"/>
  <c r="X194" i="56" s="1"/>
  <c r="BP436" i="64"/>
  <c r="BP438" s="1"/>
  <c r="CM193" i="46" s="1"/>
  <c r="X193" i="56" s="1"/>
  <c r="BO509" i="64"/>
  <c r="BO511" s="1"/>
  <c r="CL194" i="46" s="1"/>
  <c r="W194" i="56" s="1"/>
  <c r="BO364" i="64"/>
  <c r="BO150"/>
  <c r="BO152" s="1"/>
  <c r="BO290"/>
  <c r="BO292" s="1"/>
  <c r="CL82" i="46" s="1"/>
  <c r="W82" i="56" s="1"/>
  <c r="BL509" i="64"/>
  <c r="BL511" s="1"/>
  <c r="CI194" i="46" s="1"/>
  <c r="T194" i="56" s="1"/>
  <c r="BL150" i="64"/>
  <c r="BL152" s="1"/>
  <c r="BL220"/>
  <c r="BL222" s="1"/>
  <c r="BL582"/>
  <c r="BL584" s="1"/>
  <c r="CI195" i="46" s="1"/>
  <c r="T195" i="56" s="1"/>
  <c r="P326" i="25"/>
  <c r="W42" i="74"/>
  <c r="W22" s="1"/>
  <c r="W34" i="47"/>
  <c r="W40" i="65"/>
  <c r="W18" s="1"/>
  <c r="W40" i="75"/>
  <c r="W22" s="1"/>
  <c r="BN582" i="64"/>
  <c r="BN584" s="1"/>
  <c r="CK195" i="46" s="1"/>
  <c r="V195" i="56" s="1"/>
  <c r="BN80" i="64"/>
  <c r="BN509"/>
  <c r="BN511" s="1"/>
  <c r="CK194" i="46" s="1"/>
  <c r="V194" i="56" s="1"/>
  <c r="BN150" i="64"/>
  <c r="BN152" s="1"/>
  <c r="BI509"/>
  <c r="BI511" s="1"/>
  <c r="CF194" i="46" s="1"/>
  <c r="Q194" i="56" s="1"/>
  <c r="BI436" i="64"/>
  <c r="BI438" s="1"/>
  <c r="CF193" i="46" s="1"/>
  <c r="Q193" i="56" s="1"/>
  <c r="BI150" i="64"/>
  <c r="BI152" s="1"/>
  <c r="BI80"/>
  <c r="BJ80"/>
  <c r="BJ150"/>
  <c r="BJ152" s="1"/>
  <c r="BJ582"/>
  <c r="BJ584" s="1"/>
  <c r="CG195" i="46" s="1"/>
  <c r="R195" i="56" s="1"/>
  <c r="BJ364" i="64"/>
  <c r="BM582"/>
  <c r="BM584" s="1"/>
  <c r="CJ195" i="46" s="1"/>
  <c r="U195" i="56" s="1"/>
  <c r="BM364" i="64"/>
  <c r="BM436"/>
  <c r="BM438" s="1"/>
  <c r="CJ193" i="46" s="1"/>
  <c r="U193" i="56" s="1"/>
  <c r="BM509" i="64"/>
  <c r="BM511" s="1"/>
  <c r="CJ194" i="46" s="1"/>
  <c r="U194" i="56" s="1"/>
  <c r="BB80" i="64"/>
  <c r="BB509"/>
  <c r="BB511" s="1"/>
  <c r="BY194" i="46" s="1"/>
  <c r="J194" i="56" s="1"/>
  <c r="BB364" i="64"/>
  <c r="BB150"/>
  <c r="BB152" s="1"/>
  <c r="BK80"/>
  <c r="BK290"/>
  <c r="BK292" s="1"/>
  <c r="CH82" i="46" s="1"/>
  <c r="S82" i="56" s="1"/>
  <c r="BK220" i="64"/>
  <c r="BK222" s="1"/>
  <c r="BK150"/>
  <c r="BK152" s="1"/>
  <c r="G242" i="25"/>
  <c r="J54" i="57"/>
  <c r="J56" s="1"/>
  <c r="BC80" i="64"/>
  <c r="BC150"/>
  <c r="BC152" s="1"/>
  <c r="BC582"/>
  <c r="BC584" s="1"/>
  <c r="BZ195" i="46" s="1"/>
  <c r="K195" i="56" s="1"/>
  <c r="BC364" i="64"/>
  <c r="T40" i="75"/>
  <c r="T22" s="1"/>
  <c r="T33" i="71"/>
  <c r="T19" s="1"/>
  <c r="T38" i="73"/>
  <c r="T19" s="1"/>
  <c r="T326" i="25"/>
  <c r="K40" i="75"/>
  <c r="K22" s="1"/>
  <c r="K33" i="71"/>
  <c r="K19" s="1"/>
  <c r="K45" i="69"/>
  <c r="K24" s="1"/>
  <c r="K34" i="70"/>
  <c r="K20" s="1"/>
  <c r="V40" i="65"/>
  <c r="V18" s="1"/>
  <c r="V45" i="69"/>
  <c r="V24" s="1"/>
  <c r="V34" i="70"/>
  <c r="V20" s="1"/>
  <c r="V33" i="71"/>
  <c r="V19" s="1"/>
  <c r="F45" i="69"/>
  <c r="F24" s="1"/>
  <c r="F34" i="70"/>
  <c r="F20" s="1"/>
  <c r="F40" i="75"/>
  <c r="F22" s="1"/>
  <c r="BQ244" i="46"/>
  <c r="BQ251" s="1"/>
  <c r="BQ60" i="64"/>
  <c r="BQ80" s="1"/>
  <c r="BQ82" s="1"/>
  <c r="BQ130"/>
  <c r="BQ150" s="1"/>
  <c r="BQ152" s="1"/>
  <c r="D191" i="56"/>
  <c r="K191" i="44" s="1"/>
  <c r="L191" s="1"/>
  <c r="N54" i="57"/>
  <c r="N56" s="1"/>
  <c r="BE364" i="64"/>
  <c r="BE80"/>
  <c r="BE290"/>
  <c r="BE292" s="1"/>
  <c r="CB82" i="46" s="1"/>
  <c r="M82" i="56" s="1"/>
  <c r="BE582" i="64"/>
  <c r="BE584" s="1"/>
  <c r="CB195" i="46" s="1"/>
  <c r="M195" i="56" s="1"/>
  <c r="S54" i="57"/>
  <c r="S56" s="1"/>
  <c r="L45" i="69"/>
  <c r="L24" s="1"/>
  <c r="L42" i="74"/>
  <c r="L22" s="1"/>
  <c r="L40" i="65"/>
  <c r="L18" s="1"/>
  <c r="L34" i="47"/>
  <c r="C37" i="72"/>
  <c r="C18" s="1"/>
  <c r="E40" i="65"/>
  <c r="E18" s="1"/>
  <c r="E326" i="25"/>
  <c r="E42" i="74"/>
  <c r="E22" s="1"/>
  <c r="E45" i="69"/>
  <c r="E24" s="1"/>
  <c r="C27" i="57"/>
  <c r="X163" i="25"/>
  <c r="X165" s="1"/>
  <c r="AX436" i="64"/>
  <c r="AX438" s="1"/>
  <c r="BU193" i="46" s="1"/>
  <c r="F193" i="56" s="1"/>
  <c r="AX290" i="64"/>
  <c r="AX292" s="1"/>
  <c r="BU82" i="46" s="1"/>
  <c r="F82" i="56" s="1"/>
  <c r="AX582" i="64"/>
  <c r="AX584" s="1"/>
  <c r="BU195" i="46" s="1"/>
  <c r="F195" i="56" s="1"/>
  <c r="AX509" i="64"/>
  <c r="AX511" s="1"/>
  <c r="BU194" i="46" s="1"/>
  <c r="F194" i="56" s="1"/>
  <c r="BH80" i="64"/>
  <c r="BH150"/>
  <c r="BH152" s="1"/>
  <c r="BH220"/>
  <c r="BH222" s="1"/>
  <c r="BH582"/>
  <c r="BH584" s="1"/>
  <c r="CE195" i="46" s="1"/>
  <c r="P195" i="56" s="1"/>
  <c r="R54" i="57"/>
  <c r="R56" s="1"/>
  <c r="BA509" i="64"/>
  <c r="BA511" s="1"/>
  <c r="BX194" i="46" s="1"/>
  <c r="I194" i="56" s="1"/>
  <c r="BA290" i="64"/>
  <c r="BA292" s="1"/>
  <c r="BX82" i="46" s="1"/>
  <c r="I82" i="56" s="1"/>
  <c r="BA582" i="64"/>
  <c r="BA584" s="1"/>
  <c r="BX195" i="46" s="1"/>
  <c r="I195" i="56" s="1"/>
  <c r="BA364" i="64"/>
  <c r="AZ220"/>
  <c r="AZ222" s="1"/>
  <c r="AZ364"/>
  <c r="AZ150"/>
  <c r="AZ152" s="1"/>
  <c r="AZ80"/>
  <c r="AY220"/>
  <c r="AY222" s="1"/>
  <c r="AY290"/>
  <c r="AY292" s="1"/>
  <c r="BV82" i="46" s="1"/>
  <c r="G82" i="56" s="1"/>
  <c r="AY582" i="64"/>
  <c r="AY584" s="1"/>
  <c r="BV195" i="46" s="1"/>
  <c r="G195" i="56" s="1"/>
  <c r="AY436" i="64"/>
  <c r="AY438" s="1"/>
  <c r="BV193" i="46" s="1"/>
  <c r="G193" i="56" s="1"/>
  <c r="U45" i="69"/>
  <c r="U24" s="1"/>
  <c r="U38" i="73"/>
  <c r="U19" s="1"/>
  <c r="U40" i="65"/>
  <c r="U18" s="1"/>
  <c r="U42" i="74"/>
  <c r="U22" s="1"/>
  <c r="H34" i="47"/>
  <c r="H40" i="75"/>
  <c r="H22" s="1"/>
  <c r="H42" i="74"/>
  <c r="H22" s="1"/>
  <c r="H33" i="71"/>
  <c r="H19" s="1"/>
  <c r="S40" i="65"/>
  <c r="S18" s="1"/>
  <c r="S34" i="47"/>
  <c r="S45" i="69"/>
  <c r="S24" s="1"/>
  <c r="S38" i="73"/>
  <c r="S19" s="1"/>
  <c r="J45" i="69"/>
  <c r="J24" s="1"/>
  <c r="J40" i="65"/>
  <c r="J18" s="1"/>
  <c r="J40" i="75"/>
  <c r="J22" s="1"/>
  <c r="J34" i="70"/>
  <c r="J20" s="1"/>
  <c r="D83" i="56"/>
  <c r="C28" i="57"/>
  <c r="BQ270" i="64"/>
  <c r="BQ290" s="1"/>
  <c r="BQ292" s="1"/>
  <c r="CL245" i="46"/>
  <c r="CO191"/>
  <c r="CL244"/>
  <c r="BG366" i="64"/>
  <c r="CD192" i="46" s="1"/>
  <c r="O192" i="56" s="1"/>
  <c r="M43" i="57"/>
  <c r="N244" i="56"/>
  <c r="BF366" i="64"/>
  <c r="CC192" i="46" s="1"/>
  <c r="N192" i="56" s="1"/>
  <c r="X244"/>
  <c r="W43" i="57"/>
  <c r="O55" i="47"/>
  <c r="O107"/>
  <c r="O298"/>
  <c r="O300" s="1"/>
  <c r="O33" i="57"/>
  <c r="P243" i="56"/>
  <c r="P227" i="47"/>
  <c r="P380" s="1"/>
  <c r="P131"/>
  <c r="P318" s="1"/>
  <c r="R180"/>
  <c r="R350"/>
  <c r="R352" s="1"/>
  <c r="L298"/>
  <c r="L300" s="1"/>
  <c r="L107"/>
  <c r="L55"/>
  <c r="L33" i="57"/>
  <c r="M243" i="56"/>
  <c r="F244"/>
  <c r="E43" i="57"/>
  <c r="Q227" i="47"/>
  <c r="Q380" s="1"/>
  <c r="Q131"/>
  <c r="Q318" s="1"/>
  <c r="Q320" i="25"/>
  <c r="Q326" s="1"/>
  <c r="Q242"/>
  <c r="I320"/>
  <c r="I326" s="1"/>
  <c r="I242"/>
  <c r="R320"/>
  <c r="R242"/>
  <c r="J320"/>
  <c r="J242"/>
  <c r="K244" i="56"/>
  <c r="J43" i="57"/>
  <c r="T350" i="47"/>
  <c r="T352" s="1"/>
  <c r="T180"/>
  <c r="K298"/>
  <c r="K300" s="1"/>
  <c r="K55"/>
  <c r="K107"/>
  <c r="U33" i="57"/>
  <c r="V243" i="56"/>
  <c r="H298" i="47"/>
  <c r="H300" s="1"/>
  <c r="H107"/>
  <c r="H55"/>
  <c r="V180"/>
  <c r="V350"/>
  <c r="V352" s="1"/>
  <c r="M298"/>
  <c r="M300" s="1"/>
  <c r="M55"/>
  <c r="M107"/>
  <c r="M227"/>
  <c r="M380" s="1"/>
  <c r="M131"/>
  <c r="M318" s="1"/>
  <c r="F33" i="57"/>
  <c r="G243" i="56"/>
  <c r="E195"/>
  <c r="D38" i="69"/>
  <c r="D33" i="65"/>
  <c r="D31" i="73"/>
  <c r="D33" i="75"/>
  <c r="D35" i="74"/>
  <c r="D27" i="70"/>
  <c r="AW82" i="64"/>
  <c r="BT78" i="46" s="1"/>
  <c r="D26" i="71"/>
  <c r="D27" i="47"/>
  <c r="E81" i="56"/>
  <c r="N320" i="25"/>
  <c r="N326" s="1"/>
  <c r="N242"/>
  <c r="M320"/>
  <c r="M326" s="1"/>
  <c r="M242"/>
  <c r="S320"/>
  <c r="S326" s="1"/>
  <c r="S242"/>
  <c r="I180" i="47"/>
  <c r="I350"/>
  <c r="I352" s="1"/>
  <c r="I33" i="57"/>
  <c r="J243" i="56"/>
  <c r="P55" i="47"/>
  <c r="P107"/>
  <c r="P298"/>
  <c r="P300" s="1"/>
  <c r="Q350"/>
  <c r="Q352" s="1"/>
  <c r="Q180"/>
  <c r="Q33" i="57"/>
  <c r="R243" i="56"/>
  <c r="G180" i="47"/>
  <c r="G350"/>
  <c r="G352" s="1"/>
  <c r="W107"/>
  <c r="W298"/>
  <c r="W300" s="1"/>
  <c r="W55"/>
  <c r="W33" i="57"/>
  <c r="X243" i="56"/>
  <c r="E350" i="47"/>
  <c r="E352" s="1"/>
  <c r="E180"/>
  <c r="D22" i="75"/>
  <c r="D22" i="74"/>
  <c r="D19" i="73"/>
  <c r="D24" i="69"/>
  <c r="D54" i="57"/>
  <c r="C51"/>
  <c r="P43"/>
  <c r="Q244" i="56"/>
  <c r="J244"/>
  <c r="I43" i="57"/>
  <c r="O43"/>
  <c r="P244" i="56"/>
  <c r="R43" i="57"/>
  <c r="S244" i="56"/>
  <c r="T33" i="57"/>
  <c r="U243" i="56"/>
  <c r="N55" i="47"/>
  <c r="N107"/>
  <c r="N298"/>
  <c r="N300" s="1"/>
  <c r="U107"/>
  <c r="U55"/>
  <c r="U298"/>
  <c r="U300" s="1"/>
  <c r="H33" i="57"/>
  <c r="C33" s="1"/>
  <c r="I243" i="56"/>
  <c r="S180" i="47"/>
  <c r="S350"/>
  <c r="S352" s="1"/>
  <c r="J55"/>
  <c r="J298"/>
  <c r="J300" s="1"/>
  <c r="J107"/>
  <c r="F350"/>
  <c r="F352" s="1"/>
  <c r="F180"/>
  <c r="C19" i="57"/>
  <c r="C20" s="1"/>
  <c r="D20"/>
  <c r="C104" i="47"/>
  <c r="D55"/>
  <c r="D298"/>
  <c r="D300" s="1"/>
  <c r="D107"/>
  <c r="C176"/>
  <c r="D180"/>
  <c r="D350"/>
  <c r="D352" s="1"/>
  <c r="E82" i="56"/>
  <c r="C32" i="65"/>
  <c r="D34"/>
  <c r="C26" i="70"/>
  <c r="D28"/>
  <c r="C37" i="69"/>
  <c r="D39"/>
  <c r="C34" i="74"/>
  <c r="D36"/>
  <c r="BD80" i="64"/>
  <c r="BD220"/>
  <c r="BD222" s="1"/>
  <c r="CA81" i="46" s="1"/>
  <c r="L81" i="56" s="1"/>
  <c r="K44" i="57" s="1"/>
  <c r="BD364" i="64"/>
  <c r="BD509"/>
  <c r="BD511" s="1"/>
  <c r="CA194" i="46" s="1"/>
  <c r="L194" i="56" s="1"/>
  <c r="BG80" i="64"/>
  <c r="BG150"/>
  <c r="BG152" s="1"/>
  <c r="BG509"/>
  <c r="BG511" s="1"/>
  <c r="CD194" i="46" s="1"/>
  <c r="O194" i="56" s="1"/>
  <c r="CC81" i="46"/>
  <c r="N81" i="56" s="1"/>
  <c r="M44" i="57" s="1"/>
  <c r="BF582" i="64"/>
  <c r="BF584" s="1"/>
  <c r="CC195" i="46" s="1"/>
  <c r="N195" i="56" s="1"/>
  <c r="BP582" i="64"/>
  <c r="BP584" s="1"/>
  <c r="CM195" i="46" s="1"/>
  <c r="X195" i="56" s="1"/>
  <c r="BP150" i="64"/>
  <c r="BP152" s="1"/>
  <c r="BP290"/>
  <c r="BP292" s="1"/>
  <c r="CM82" i="46" s="1"/>
  <c r="X82" i="56" s="1"/>
  <c r="BP220" i="64"/>
  <c r="BP222" s="1"/>
  <c r="CM81" i="46" s="1"/>
  <c r="X81" i="56" s="1"/>
  <c r="BO80" i="64"/>
  <c r="BO436"/>
  <c r="BO438" s="1"/>
  <c r="CL193" i="46" s="1"/>
  <c r="W193" i="56" s="1"/>
  <c r="BO582" i="64"/>
  <c r="BO584" s="1"/>
  <c r="CL195" i="46" s="1"/>
  <c r="W195" i="56" s="1"/>
  <c r="BO220" i="64"/>
  <c r="BO222" s="1"/>
  <c r="CL81" i="46" s="1"/>
  <c r="W81" i="56" s="1"/>
  <c r="V44" i="57" s="1"/>
  <c r="BL290" i="64"/>
  <c r="BL292" s="1"/>
  <c r="CI82" i="46" s="1"/>
  <c r="T82" i="56" s="1"/>
  <c r="BL436" i="64"/>
  <c r="BL438" s="1"/>
  <c r="CI193" i="46" s="1"/>
  <c r="T193" i="56" s="1"/>
  <c r="BL364" i="64"/>
  <c r="BL80"/>
  <c r="R326" i="25"/>
  <c r="W45" i="69"/>
  <c r="W24" s="1"/>
  <c r="W326" i="25"/>
  <c r="W34" i="70"/>
  <c r="W20" s="1"/>
  <c r="W33" i="71"/>
  <c r="W19" s="1"/>
  <c r="BN436" i="64"/>
  <c r="BN438" s="1"/>
  <c r="CK193" i="46" s="1"/>
  <c r="V193" i="56" s="1"/>
  <c r="BN220" i="64"/>
  <c r="BN222" s="1"/>
  <c r="CK81" i="46" s="1"/>
  <c r="V81" i="56" s="1"/>
  <c r="BN290" i="64"/>
  <c r="BN292" s="1"/>
  <c r="CK82" i="46" s="1"/>
  <c r="V82" i="56" s="1"/>
  <c r="BN364" i="64"/>
  <c r="BI220"/>
  <c r="BI222" s="1"/>
  <c r="CF81" i="46" s="1"/>
  <c r="Q81" i="56" s="1"/>
  <c r="BI290" i="64"/>
  <c r="BI292" s="1"/>
  <c r="CF82" i="46" s="1"/>
  <c r="Q82" i="56" s="1"/>
  <c r="BI364" i="64"/>
  <c r="BI582"/>
  <c r="BI584" s="1"/>
  <c r="CF195" i="46" s="1"/>
  <c r="Q195" i="56" s="1"/>
  <c r="BJ509" i="64"/>
  <c r="BJ511" s="1"/>
  <c r="CG194" i="46" s="1"/>
  <c r="R194" i="56" s="1"/>
  <c r="BJ436" i="64"/>
  <c r="BJ438" s="1"/>
  <c r="CG193" i="46" s="1"/>
  <c r="R193" i="56" s="1"/>
  <c r="BJ290" i="64"/>
  <c r="BJ292" s="1"/>
  <c r="CG82" i="46" s="1"/>
  <c r="R82" i="56" s="1"/>
  <c r="BJ220" i="64"/>
  <c r="BJ222" s="1"/>
  <c r="CG81" i="46" s="1"/>
  <c r="R81" i="56" s="1"/>
  <c r="BM220" i="64"/>
  <c r="BM222" s="1"/>
  <c r="BM150"/>
  <c r="BM152" s="1"/>
  <c r="BM80"/>
  <c r="BM290"/>
  <c r="BM292" s="1"/>
  <c r="CJ82" i="46" s="1"/>
  <c r="U82" i="56" s="1"/>
  <c r="BB436" i="64"/>
  <c r="BB438" s="1"/>
  <c r="BY193" i="46" s="1"/>
  <c r="J193" i="56" s="1"/>
  <c r="BB220" i="64"/>
  <c r="BB222" s="1"/>
  <c r="BY81" i="46" s="1"/>
  <c r="J81" i="56" s="1"/>
  <c r="BB290" i="64"/>
  <c r="BB292" s="1"/>
  <c r="BY82" i="46" s="1"/>
  <c r="J82" i="56" s="1"/>
  <c r="BB582" i="64"/>
  <c r="BB584" s="1"/>
  <c r="BY195" i="46" s="1"/>
  <c r="J195" i="56" s="1"/>
  <c r="BK509" i="64"/>
  <c r="BK511" s="1"/>
  <c r="CH194" i="46" s="1"/>
  <c r="S194" i="56" s="1"/>
  <c r="BK436" i="64"/>
  <c r="BK438" s="1"/>
  <c r="CH193" i="46" s="1"/>
  <c r="S193" i="56" s="1"/>
  <c r="BK364" i="64"/>
  <c r="BK582"/>
  <c r="BK584" s="1"/>
  <c r="CH195" i="46" s="1"/>
  <c r="S195" i="56" s="1"/>
  <c r="BC220" i="64"/>
  <c r="BC222" s="1"/>
  <c r="BZ81" i="46" s="1"/>
  <c r="K81" i="56" s="1"/>
  <c r="BC436" i="64"/>
  <c r="BC438" s="1"/>
  <c r="BZ193" i="46" s="1"/>
  <c r="K193" i="56" s="1"/>
  <c r="BC290" i="64"/>
  <c r="BC292" s="1"/>
  <c r="BZ82" i="46" s="1"/>
  <c r="K82" i="56" s="1"/>
  <c r="BC509" i="64"/>
  <c r="BC511" s="1"/>
  <c r="BZ194" i="46" s="1"/>
  <c r="K194" i="56" s="1"/>
  <c r="T45" i="69"/>
  <c r="T24" s="1"/>
  <c r="T34" i="47"/>
  <c r="T40" i="65"/>
  <c r="T18" s="1"/>
  <c r="T42" i="74"/>
  <c r="T22" s="1"/>
  <c r="K40" i="65"/>
  <c r="K18" s="1"/>
  <c r="K42" i="74"/>
  <c r="K22" s="1"/>
  <c r="K34" i="47"/>
  <c r="V40" i="75"/>
  <c r="V22" s="1"/>
  <c r="V42" i="74"/>
  <c r="V22" s="1"/>
  <c r="V38" i="73"/>
  <c r="V19" s="1"/>
  <c r="V326" i="25"/>
  <c r="F40" i="65"/>
  <c r="F18" s="1"/>
  <c r="F38" i="73"/>
  <c r="F19" s="1"/>
  <c r="F34" i="47"/>
  <c r="F33" i="71"/>
  <c r="F19" s="1"/>
  <c r="BS206" i="46"/>
  <c r="BQ344" i="64"/>
  <c r="BQ364" s="1"/>
  <c r="BQ366" s="1"/>
  <c r="BQ416"/>
  <c r="BQ436" s="1"/>
  <c r="BQ438" s="1"/>
  <c r="CN193" i="46" s="1"/>
  <c r="CO193" s="1"/>
  <c r="BQ489" i="64"/>
  <c r="BQ509" s="1"/>
  <c r="BQ511" s="1"/>
  <c r="BE220"/>
  <c r="BE222" s="1"/>
  <c r="BE509"/>
  <c r="BE511" s="1"/>
  <c r="CB194" i="46" s="1"/>
  <c r="M194" i="56" s="1"/>
  <c r="BE150" i="64"/>
  <c r="BE152" s="1"/>
  <c r="BE436"/>
  <c r="BE438" s="1"/>
  <c r="CB193" i="46" s="1"/>
  <c r="M193" i="56" s="1"/>
  <c r="W54" i="57"/>
  <c r="W56" s="1"/>
  <c r="V54"/>
  <c r="V56" s="1"/>
  <c r="L40" i="75"/>
  <c r="L22" s="1"/>
  <c r="L33" i="71"/>
  <c r="L19" s="1"/>
  <c r="L34" i="70"/>
  <c r="L20" s="1"/>
  <c r="E38" i="73"/>
  <c r="E19" s="1"/>
  <c r="E33" i="71"/>
  <c r="E19" s="1"/>
  <c r="E34" i="70"/>
  <c r="E20" s="1"/>
  <c r="E40" i="75"/>
  <c r="E22" s="1"/>
  <c r="D20" i="56"/>
  <c r="P54" i="57"/>
  <c r="P56" s="1"/>
  <c r="AX220" i="64"/>
  <c r="AX222" s="1"/>
  <c r="AX364"/>
  <c r="AX80"/>
  <c r="AX150"/>
  <c r="AX152" s="1"/>
  <c r="T54" i="57"/>
  <c r="T56" s="1"/>
  <c r="I54"/>
  <c r="I56" s="1"/>
  <c r="BH509" i="64"/>
  <c r="BH511" s="1"/>
  <c r="CE194" i="46" s="1"/>
  <c r="P194" i="56" s="1"/>
  <c r="BH364" i="64"/>
  <c r="BH436"/>
  <c r="BH438" s="1"/>
  <c r="CE193" i="46" s="1"/>
  <c r="P193" i="56" s="1"/>
  <c r="BH290" i="64"/>
  <c r="BH292" s="1"/>
  <c r="CE82" i="46" s="1"/>
  <c r="P82" i="56" s="1"/>
  <c r="BA80" i="64"/>
  <c r="BA436"/>
  <c r="BA438" s="1"/>
  <c r="BX193" i="46" s="1"/>
  <c r="I193" i="56" s="1"/>
  <c r="BA220" i="64"/>
  <c r="BA222" s="1"/>
  <c r="BA150"/>
  <c r="BA152" s="1"/>
  <c r="G54" i="57"/>
  <c r="G56" s="1"/>
  <c r="AZ290" i="64"/>
  <c r="AZ292" s="1"/>
  <c r="BW82" i="46" s="1"/>
  <c r="H82" i="56" s="1"/>
  <c r="AZ509" i="64"/>
  <c r="AZ511" s="1"/>
  <c r="BW194" i="46" s="1"/>
  <c r="H194" i="56" s="1"/>
  <c r="AZ582" i="64"/>
  <c r="AZ584" s="1"/>
  <c r="BW195" i="46" s="1"/>
  <c r="H195" i="56" s="1"/>
  <c r="AZ436" i="64"/>
  <c r="AZ438" s="1"/>
  <c r="BW193" i="46" s="1"/>
  <c r="H193" i="56" s="1"/>
  <c r="F242" i="25"/>
  <c r="AY150" i="64"/>
  <c r="AY152" s="1"/>
  <c r="AY80"/>
  <c r="AY509"/>
  <c r="AY511" s="1"/>
  <c r="BV194" i="46" s="1"/>
  <c r="G194" i="56" s="1"/>
  <c r="AY364" i="64"/>
  <c r="U34" i="47"/>
  <c r="U326" i="25"/>
  <c r="U33" i="71"/>
  <c r="U19" s="1"/>
  <c r="U40" i="75"/>
  <c r="U22" s="1"/>
  <c r="H38" i="73"/>
  <c r="H19" s="1"/>
  <c r="H34" i="70"/>
  <c r="H20" s="1"/>
  <c r="H40" i="65"/>
  <c r="H18" s="1"/>
  <c r="H326" i="25"/>
  <c r="S34" i="70"/>
  <c r="S20" s="1"/>
  <c r="S33" i="71"/>
  <c r="S19" s="1"/>
  <c r="S40" i="75"/>
  <c r="S22" s="1"/>
  <c r="J34" i="47"/>
  <c r="J326" i="25"/>
  <c r="J42" i="74"/>
  <c r="J22" s="1"/>
  <c r="J38" i="73"/>
  <c r="J19" s="1"/>
  <c r="BQ220" i="64" l="1"/>
  <c r="BQ222" s="1"/>
  <c r="BX81" i="46"/>
  <c r="I81" i="56" s="1"/>
  <c r="H44" i="57" s="1"/>
  <c r="BU81" i="46"/>
  <c r="F81" i="56" s="1"/>
  <c r="E44" i="57" s="1"/>
  <c r="J44"/>
  <c r="CJ81" i="46"/>
  <c r="U81" i="56" s="1"/>
  <c r="T44" i="57" s="1"/>
  <c r="P44"/>
  <c r="W44"/>
  <c r="Q44"/>
  <c r="C43"/>
  <c r="D193" i="56"/>
  <c r="K193" i="44" s="1"/>
  <c r="L193" s="1"/>
  <c r="CE81" i="46"/>
  <c r="P81" i="56" s="1"/>
  <c r="CH81" i="46"/>
  <c r="S81" i="56" s="1"/>
  <c r="R44" i="57" s="1"/>
  <c r="F27" i="70"/>
  <c r="F28" s="1"/>
  <c r="F51" s="1"/>
  <c r="F52" s="1"/>
  <c r="F31" i="73"/>
  <c r="F32" s="1"/>
  <c r="F46" s="1"/>
  <c r="F47" s="1"/>
  <c r="F35" i="74"/>
  <c r="F36" s="1"/>
  <c r="F59" s="1"/>
  <c r="F60" s="1"/>
  <c r="AY82" i="64"/>
  <c r="BV78" i="46" s="1"/>
  <c r="F38" i="69"/>
  <c r="F39" s="1"/>
  <c r="F66" s="1"/>
  <c r="F67" s="1"/>
  <c r="F27" i="47"/>
  <c r="F28" s="1"/>
  <c r="F33" i="75"/>
  <c r="F34" s="1"/>
  <c r="F57" s="1"/>
  <c r="F58" s="1"/>
  <c r="F26" i="71"/>
  <c r="F27" s="1"/>
  <c r="F50" s="1"/>
  <c r="F51" s="1"/>
  <c r="F33" i="65"/>
  <c r="F34" s="1"/>
  <c r="F48" s="1"/>
  <c r="F49" s="1"/>
  <c r="R38" i="74"/>
  <c r="R19" s="1"/>
  <c r="R36" i="65"/>
  <c r="R29" i="71"/>
  <c r="R16" s="1"/>
  <c r="R30" i="47"/>
  <c r="R36" i="75"/>
  <c r="R19" s="1"/>
  <c r="R41" i="69"/>
  <c r="R18" s="1"/>
  <c r="R34" i="73"/>
  <c r="R30" i="70"/>
  <c r="R17" s="1"/>
  <c r="BK366" i="64"/>
  <c r="CH192" i="46" s="1"/>
  <c r="S192" i="56" s="1"/>
  <c r="R26" i="57" s="1"/>
  <c r="R29" s="1"/>
  <c r="T26" i="71"/>
  <c r="T27" s="1"/>
  <c r="T50" s="1"/>
  <c r="T51" s="1"/>
  <c r="T33" i="65"/>
  <c r="T34" s="1"/>
  <c r="T48" s="1"/>
  <c r="T49" s="1"/>
  <c r="T35" i="74"/>
  <c r="T36" s="1"/>
  <c r="T59" s="1"/>
  <c r="T60" s="1"/>
  <c r="T38" i="69"/>
  <c r="T39" s="1"/>
  <c r="T66" s="1"/>
  <c r="T67" s="1"/>
  <c r="T27" i="70"/>
  <c r="T28" s="1"/>
  <c r="T51" s="1"/>
  <c r="T52" s="1"/>
  <c r="T27" i="47"/>
  <c r="T28" s="1"/>
  <c r="T33" i="75"/>
  <c r="T34" s="1"/>
  <c r="T57" s="1"/>
  <c r="T58" s="1"/>
  <c r="BM82" i="64"/>
  <c r="CJ78" i="46" s="1"/>
  <c r="T31" i="73"/>
  <c r="T32" s="1"/>
  <c r="T46" s="1"/>
  <c r="T47" s="1"/>
  <c r="P41" i="69"/>
  <c r="P18" s="1"/>
  <c r="P30" i="47"/>
  <c r="P34" i="73"/>
  <c r="P38" i="74"/>
  <c r="P19" s="1"/>
  <c r="P29" i="71"/>
  <c r="P16" s="1"/>
  <c r="P30" i="70"/>
  <c r="P17" s="1"/>
  <c r="BI366" i="64"/>
  <c r="CF192" i="46" s="1"/>
  <c r="Q192" i="56" s="1"/>
  <c r="P26" i="57" s="1"/>
  <c r="P29" s="1"/>
  <c r="P36" i="75"/>
  <c r="P19" s="1"/>
  <c r="P36" i="65"/>
  <c r="S29" i="71"/>
  <c r="S16" s="1"/>
  <c r="S38" i="74"/>
  <c r="S19" s="1"/>
  <c r="S30" i="70"/>
  <c r="S17" s="1"/>
  <c r="S30" i="47"/>
  <c r="S41" i="69"/>
  <c r="S18" s="1"/>
  <c r="S36" i="65"/>
  <c r="S36" i="75"/>
  <c r="S19" s="1"/>
  <c r="S34" i="73"/>
  <c r="BL366" i="64"/>
  <c r="CI192" i="46" s="1"/>
  <c r="T192" i="56" s="1"/>
  <c r="S26" i="57" s="1"/>
  <c r="S29" s="1"/>
  <c r="K36" i="75"/>
  <c r="K19" s="1"/>
  <c r="K36" i="65"/>
  <c r="K30" i="47"/>
  <c r="K34" i="73"/>
  <c r="K41" i="69"/>
  <c r="K18" s="1"/>
  <c r="K38" i="74"/>
  <c r="K19" s="1"/>
  <c r="BD366" i="64"/>
  <c r="CA192" i="46" s="1"/>
  <c r="L192" i="56" s="1"/>
  <c r="K26" i="57" s="1"/>
  <c r="K29" s="1"/>
  <c r="K30" i="70"/>
  <c r="K17" s="1"/>
  <c r="K29" i="71"/>
  <c r="K16" s="1"/>
  <c r="BD82" i="64"/>
  <c r="CA78" i="46" s="1"/>
  <c r="K26" i="71"/>
  <c r="K27" s="1"/>
  <c r="K50" s="1"/>
  <c r="K51" s="1"/>
  <c r="K38" i="69"/>
  <c r="K39" s="1"/>
  <c r="K66" s="1"/>
  <c r="K67" s="1"/>
  <c r="K33" i="65"/>
  <c r="K34" s="1"/>
  <c r="K48" s="1"/>
  <c r="K49" s="1"/>
  <c r="K31" i="73"/>
  <c r="K32" s="1"/>
  <c r="K46" s="1"/>
  <c r="K47" s="1"/>
  <c r="K27" i="70"/>
  <c r="K28" s="1"/>
  <c r="K51" s="1"/>
  <c r="K52" s="1"/>
  <c r="K35" i="74"/>
  <c r="K36" s="1"/>
  <c r="K59" s="1"/>
  <c r="K60" s="1"/>
  <c r="K33" i="75"/>
  <c r="K34" s="1"/>
  <c r="K57" s="1"/>
  <c r="K58" s="1"/>
  <c r="K27" i="47"/>
  <c r="K28" s="1"/>
  <c r="D59" i="74"/>
  <c r="D66" i="69"/>
  <c r="D51" i="70"/>
  <c r="D48" i="65"/>
  <c r="C180" i="47"/>
  <c r="C350"/>
  <c r="C352" s="1"/>
  <c r="C107"/>
  <c r="C298"/>
  <c r="C300" s="1"/>
  <c r="W256"/>
  <c r="W258" s="1"/>
  <c r="W58"/>
  <c r="D44" i="57"/>
  <c r="BR231" i="46"/>
  <c r="BR251" s="1"/>
  <c r="E78" i="56"/>
  <c r="BT206" i="46"/>
  <c r="F83" i="47"/>
  <c r="F278" s="1"/>
  <c r="M58"/>
  <c r="M256"/>
  <c r="M258" s="1"/>
  <c r="H58"/>
  <c r="H256"/>
  <c r="H258" s="1"/>
  <c r="K58"/>
  <c r="K256"/>
  <c r="K258" s="1"/>
  <c r="L58"/>
  <c r="L256"/>
  <c r="L258" s="1"/>
  <c r="S131"/>
  <c r="S318" s="1"/>
  <c r="S227"/>
  <c r="S380" s="1"/>
  <c r="G38" i="69"/>
  <c r="G39" s="1"/>
  <c r="G66" s="1"/>
  <c r="G67" s="1"/>
  <c r="G35" i="74"/>
  <c r="G36" s="1"/>
  <c r="G59" s="1"/>
  <c r="G60" s="1"/>
  <c r="AZ82" i="64"/>
  <c r="BW78" i="46" s="1"/>
  <c r="G33" i="75"/>
  <c r="G34" s="1"/>
  <c r="G57" s="1"/>
  <c r="G58" s="1"/>
  <c r="G33" i="65"/>
  <c r="G34" s="1"/>
  <c r="G48" s="1"/>
  <c r="G49" s="1"/>
  <c r="G27" i="70"/>
  <c r="G28" s="1"/>
  <c r="G51" s="1"/>
  <c r="G52" s="1"/>
  <c r="G31" i="73"/>
  <c r="G32" s="1"/>
  <c r="G46" s="1"/>
  <c r="G47" s="1"/>
  <c r="G27" i="47"/>
  <c r="G28" s="1"/>
  <c r="G83" s="1"/>
  <c r="G278" s="1"/>
  <c r="G26" i="71"/>
  <c r="G27" s="1"/>
  <c r="G50" s="1"/>
  <c r="G51" s="1"/>
  <c r="G30" i="47"/>
  <c r="G38" i="74"/>
  <c r="G19" s="1"/>
  <c r="G30" i="70"/>
  <c r="G17" s="1"/>
  <c r="G41" i="69"/>
  <c r="G18" s="1"/>
  <c r="G36" i="65"/>
  <c r="AZ366" i="64"/>
  <c r="BW192" i="46" s="1"/>
  <c r="H192" i="56" s="1"/>
  <c r="G26" i="57" s="1"/>
  <c r="G29" s="1"/>
  <c r="G34" i="73"/>
  <c r="G29" i="71"/>
  <c r="G16" s="1"/>
  <c r="G36" i="75"/>
  <c r="G19" s="1"/>
  <c r="H36" i="65"/>
  <c r="H30" i="47"/>
  <c r="BA366" i="64"/>
  <c r="BX192" i="46" s="1"/>
  <c r="I192" i="56" s="1"/>
  <c r="H26" i="57" s="1"/>
  <c r="H29" s="1"/>
  <c r="H30" i="70"/>
  <c r="H17" s="1"/>
  <c r="H41" i="69"/>
  <c r="H18" s="1"/>
  <c r="H36" i="75"/>
  <c r="H19" s="1"/>
  <c r="H38" i="74"/>
  <c r="H19" s="1"/>
  <c r="H29" i="71"/>
  <c r="H16" s="1"/>
  <c r="H34" i="73"/>
  <c r="O27" i="70"/>
  <c r="O28" s="1"/>
  <c r="O51" s="1"/>
  <c r="O52" s="1"/>
  <c r="O26" i="71"/>
  <c r="O27" s="1"/>
  <c r="O50" s="1"/>
  <c r="O51" s="1"/>
  <c r="O27" i="47"/>
  <c r="O28" s="1"/>
  <c r="O33" i="75"/>
  <c r="O34" s="1"/>
  <c r="O57" s="1"/>
  <c r="O58" s="1"/>
  <c r="BH82" i="64"/>
  <c r="CE78" i="46" s="1"/>
  <c r="O35" i="74"/>
  <c r="O36" s="1"/>
  <c r="O59" s="1"/>
  <c r="O60" s="1"/>
  <c r="O38" i="69"/>
  <c r="O39" s="1"/>
  <c r="O66" s="1"/>
  <c r="O67" s="1"/>
  <c r="O31" i="73"/>
  <c r="O32" s="1"/>
  <c r="O46" s="1"/>
  <c r="O47" s="1"/>
  <c r="O33" i="65"/>
  <c r="O34" s="1"/>
  <c r="O48" s="1"/>
  <c r="O49" s="1"/>
  <c r="L26" i="71"/>
  <c r="L27" s="1"/>
  <c r="L50" s="1"/>
  <c r="L51" s="1"/>
  <c r="L31" i="73"/>
  <c r="L32" s="1"/>
  <c r="L46" s="1"/>
  <c r="L47" s="1"/>
  <c r="BE82" i="64"/>
  <c r="CB78" i="46" s="1"/>
  <c r="L27" i="70"/>
  <c r="L28" s="1"/>
  <c r="L51" s="1"/>
  <c r="L52" s="1"/>
  <c r="L35" i="74"/>
  <c r="L36" s="1"/>
  <c r="L59" s="1"/>
  <c r="L60" s="1"/>
  <c r="L33" i="65"/>
  <c r="L34" s="1"/>
  <c r="L48" s="1"/>
  <c r="L49" s="1"/>
  <c r="L38" i="69"/>
  <c r="L39" s="1"/>
  <c r="L66" s="1"/>
  <c r="L67" s="1"/>
  <c r="L33" i="75"/>
  <c r="L34" s="1"/>
  <c r="L57" s="1"/>
  <c r="L58" s="1"/>
  <c r="L27" i="47"/>
  <c r="L28" s="1"/>
  <c r="J33" i="65"/>
  <c r="J34" s="1"/>
  <c r="J48" s="1"/>
  <c r="J49" s="1"/>
  <c r="J27" i="70"/>
  <c r="J28" s="1"/>
  <c r="J51" s="1"/>
  <c r="J52" s="1"/>
  <c r="J38" i="69"/>
  <c r="J39" s="1"/>
  <c r="J66" s="1"/>
  <c r="J67" s="1"/>
  <c r="J35" i="74"/>
  <c r="J36" s="1"/>
  <c r="J59" s="1"/>
  <c r="J60" s="1"/>
  <c r="J27" i="47"/>
  <c r="J28" s="1"/>
  <c r="J83" s="1"/>
  <c r="J278" s="1"/>
  <c r="J31" i="73"/>
  <c r="J32" s="1"/>
  <c r="J46" s="1"/>
  <c r="J47" s="1"/>
  <c r="J33" i="75"/>
  <c r="J34" s="1"/>
  <c r="J57" s="1"/>
  <c r="J58" s="1"/>
  <c r="BC82" i="64"/>
  <c r="BZ78" i="46" s="1"/>
  <c r="J26" i="71"/>
  <c r="J27" s="1"/>
  <c r="J50" s="1"/>
  <c r="J51" s="1"/>
  <c r="R27" i="70"/>
  <c r="R28" s="1"/>
  <c r="R51" s="1"/>
  <c r="R52" s="1"/>
  <c r="R33" i="65"/>
  <c r="R34" s="1"/>
  <c r="R48" s="1"/>
  <c r="R49" s="1"/>
  <c r="R38" i="69"/>
  <c r="R39" s="1"/>
  <c r="R66" s="1"/>
  <c r="R67" s="1"/>
  <c r="R35" i="74"/>
  <c r="R36" s="1"/>
  <c r="R59" s="1"/>
  <c r="R60" s="1"/>
  <c r="BK82" i="64"/>
  <c r="CH78" i="46" s="1"/>
  <c r="R33" i="75"/>
  <c r="R34" s="1"/>
  <c r="R57" s="1"/>
  <c r="R58" s="1"/>
  <c r="R31" i="73"/>
  <c r="R32" s="1"/>
  <c r="R46" s="1"/>
  <c r="R47" s="1"/>
  <c r="R27" i="47"/>
  <c r="R28" s="1"/>
  <c r="R26" i="71"/>
  <c r="R27" s="1"/>
  <c r="R50" s="1"/>
  <c r="R51" s="1"/>
  <c r="BB366" i="64"/>
  <c r="BY192" i="46" s="1"/>
  <c r="J192" i="56" s="1"/>
  <c r="I26" i="57" s="1"/>
  <c r="I29" s="1"/>
  <c r="I29" i="71"/>
  <c r="I16" s="1"/>
  <c r="I34" i="73"/>
  <c r="I38" i="74"/>
  <c r="I19" s="1"/>
  <c r="I30" i="70"/>
  <c r="I17" s="1"/>
  <c r="I30" i="47"/>
  <c r="I36" i="75"/>
  <c r="I19" s="1"/>
  <c r="I36" i="65"/>
  <c r="I41" i="69"/>
  <c r="I18" s="1"/>
  <c r="BB82" i="64"/>
  <c r="BY78" i="46" s="1"/>
  <c r="I27" i="70"/>
  <c r="I28" s="1"/>
  <c r="I51" s="1"/>
  <c r="I52" s="1"/>
  <c r="I26" i="71"/>
  <c r="I27" s="1"/>
  <c r="I50" s="1"/>
  <c r="I51" s="1"/>
  <c r="I27" i="47"/>
  <c r="I28" s="1"/>
  <c r="I31" i="73"/>
  <c r="I32" s="1"/>
  <c r="I46" s="1"/>
  <c r="I47" s="1"/>
  <c r="I38" i="69"/>
  <c r="I39" s="1"/>
  <c r="I66" s="1"/>
  <c r="I67" s="1"/>
  <c r="I33" i="65"/>
  <c r="I34" s="1"/>
  <c r="I48" s="1"/>
  <c r="I49" s="1"/>
  <c r="I33" i="75"/>
  <c r="I34" s="1"/>
  <c r="I57" s="1"/>
  <c r="I58" s="1"/>
  <c r="I35" i="74"/>
  <c r="I36" s="1"/>
  <c r="I59" s="1"/>
  <c r="I60" s="1"/>
  <c r="Q31" i="73"/>
  <c r="Q32" s="1"/>
  <c r="Q46" s="1"/>
  <c r="Q47" s="1"/>
  <c r="Q27" i="70"/>
  <c r="Q28" s="1"/>
  <c r="Q51" s="1"/>
  <c r="Q52" s="1"/>
  <c r="Q33" i="65"/>
  <c r="Q34" s="1"/>
  <c r="Q48" s="1"/>
  <c r="Q49" s="1"/>
  <c r="Q27" i="47"/>
  <c r="Q28" s="1"/>
  <c r="Q33" i="75"/>
  <c r="Q34" s="1"/>
  <c r="Q57" s="1"/>
  <c r="Q58" s="1"/>
  <c r="Q38" i="69"/>
  <c r="Q39" s="1"/>
  <c r="Q66" s="1"/>
  <c r="Q67" s="1"/>
  <c r="BJ82" i="64"/>
  <c r="CG78" i="46" s="1"/>
  <c r="Q26" i="71"/>
  <c r="Q27" s="1"/>
  <c r="Q50" s="1"/>
  <c r="Q51" s="1"/>
  <c r="Q35" i="74"/>
  <c r="Q36" s="1"/>
  <c r="Q59" s="1"/>
  <c r="Q60" s="1"/>
  <c r="P38" i="69"/>
  <c r="P39" s="1"/>
  <c r="P66" s="1"/>
  <c r="P67" s="1"/>
  <c r="P33" i="65"/>
  <c r="P34" s="1"/>
  <c r="P48" s="1"/>
  <c r="P49" s="1"/>
  <c r="P33" i="75"/>
  <c r="P34" s="1"/>
  <c r="P57" s="1"/>
  <c r="P58" s="1"/>
  <c r="P31" i="73"/>
  <c r="P32" s="1"/>
  <c r="P46" s="1"/>
  <c r="P47" s="1"/>
  <c r="P35" i="74"/>
  <c r="P36" s="1"/>
  <c r="P59" s="1"/>
  <c r="P60" s="1"/>
  <c r="P27" i="70"/>
  <c r="P28" s="1"/>
  <c r="P51" s="1"/>
  <c r="P52" s="1"/>
  <c r="P27" i="47"/>
  <c r="P28" s="1"/>
  <c r="P83" s="1"/>
  <c r="P278" s="1"/>
  <c r="BI82" i="64"/>
  <c r="CF78" i="46" s="1"/>
  <c r="P26" i="71"/>
  <c r="P27" s="1"/>
  <c r="P50" s="1"/>
  <c r="P51" s="1"/>
  <c r="U31" i="73"/>
  <c r="U32" s="1"/>
  <c r="U46" s="1"/>
  <c r="U47" s="1"/>
  <c r="U35" i="74"/>
  <c r="U36" s="1"/>
  <c r="U59" s="1"/>
  <c r="U60" s="1"/>
  <c r="U33" i="75"/>
  <c r="U34" s="1"/>
  <c r="U57" s="1"/>
  <c r="U58" s="1"/>
  <c r="BN82" i="64"/>
  <c r="CK78" i="46" s="1"/>
  <c r="U38" i="69"/>
  <c r="U39" s="1"/>
  <c r="U66" s="1"/>
  <c r="U67" s="1"/>
  <c r="U26" i="71"/>
  <c r="U27" s="1"/>
  <c r="U50" s="1"/>
  <c r="U51" s="1"/>
  <c r="U27" i="70"/>
  <c r="U28" s="1"/>
  <c r="U51" s="1"/>
  <c r="U52" s="1"/>
  <c r="U33" i="65"/>
  <c r="U34" s="1"/>
  <c r="U48" s="1"/>
  <c r="U49" s="1"/>
  <c r="U27" i="47"/>
  <c r="U28" s="1"/>
  <c r="U83" s="1"/>
  <c r="U278" s="1"/>
  <c r="W227"/>
  <c r="W380" s="1"/>
  <c r="W131"/>
  <c r="W318" s="1"/>
  <c r="V36" i="65"/>
  <c r="V30" i="47"/>
  <c r="V30" i="70"/>
  <c r="V17" s="1"/>
  <c r="V38" i="74"/>
  <c r="V19" s="1"/>
  <c r="V29" i="71"/>
  <c r="V16" s="1"/>
  <c r="V41" i="69"/>
  <c r="V18" s="1"/>
  <c r="BO366" i="64"/>
  <c r="CL192" i="46" s="1"/>
  <c r="W192" i="56" s="1"/>
  <c r="V26" i="57" s="1"/>
  <c r="V29" s="1"/>
  <c r="V36" i="75"/>
  <c r="V19" s="1"/>
  <c r="V34" i="73"/>
  <c r="W35" i="74"/>
  <c r="W36" s="1"/>
  <c r="W59" s="1"/>
  <c r="W60" s="1"/>
  <c r="W38" i="69"/>
  <c r="W39" s="1"/>
  <c r="W66" s="1"/>
  <c r="W67" s="1"/>
  <c r="W33" i="65"/>
  <c r="W34" s="1"/>
  <c r="W48" s="1"/>
  <c r="W49" s="1"/>
  <c r="W31" i="73"/>
  <c r="W32" s="1"/>
  <c r="W46" s="1"/>
  <c r="W47" s="1"/>
  <c r="W26" i="71"/>
  <c r="W27" s="1"/>
  <c r="W50" s="1"/>
  <c r="W51" s="1"/>
  <c r="W33" i="75"/>
  <c r="W34" s="1"/>
  <c r="W57" s="1"/>
  <c r="W58" s="1"/>
  <c r="W27" i="70"/>
  <c r="W28" s="1"/>
  <c r="W51" s="1"/>
  <c r="W52" s="1"/>
  <c r="BP82" i="64"/>
  <c r="CM78" i="46" s="1"/>
  <c r="W27" i="47"/>
  <c r="W28" s="1"/>
  <c r="W83" s="1"/>
  <c r="W278" s="1"/>
  <c r="X320" i="25"/>
  <c r="X326" s="1"/>
  <c r="X242"/>
  <c r="D380" i="47"/>
  <c r="E256"/>
  <c r="E258" s="1"/>
  <c r="E58"/>
  <c r="G256"/>
  <c r="G258" s="1"/>
  <c r="G58"/>
  <c r="Q256"/>
  <c r="Q258" s="1"/>
  <c r="Q58"/>
  <c r="I58"/>
  <c r="I256"/>
  <c r="I258" s="1"/>
  <c r="D19" i="74"/>
  <c r="D16" i="71"/>
  <c r="D19" i="75"/>
  <c r="D13" i="65"/>
  <c r="T58" i="47"/>
  <c r="T256"/>
  <c r="T258" s="1"/>
  <c r="R256"/>
  <c r="R258" s="1"/>
  <c r="R58"/>
  <c r="CB81" i="46"/>
  <c r="M81" i="56" s="1"/>
  <c r="L44" i="57" s="1"/>
  <c r="D82" i="56"/>
  <c r="K82" i="44" s="1"/>
  <c r="L82" s="1"/>
  <c r="C24" i="69"/>
  <c r="C19" i="73"/>
  <c r="C22" i="74"/>
  <c r="C22" i="75"/>
  <c r="CN195" i="46"/>
  <c r="CO195" s="1"/>
  <c r="M41" i="69"/>
  <c r="M18" s="1"/>
  <c r="M36" i="75"/>
  <c r="M19" s="1"/>
  <c r="M30" i="47"/>
  <c r="M36" i="65"/>
  <c r="N38" i="74"/>
  <c r="N19" s="1"/>
  <c r="N41" i="69"/>
  <c r="N18" s="1"/>
  <c r="N29" i="71"/>
  <c r="N16" s="1"/>
  <c r="N26" i="57"/>
  <c r="N29" s="1"/>
  <c r="O44"/>
  <c r="CD81" i="46"/>
  <c r="O81" i="56" s="1"/>
  <c r="N44" i="57" s="1"/>
  <c r="C34" i="70"/>
  <c r="C33" i="71"/>
  <c r="D326" i="25"/>
  <c r="C40" i="65"/>
  <c r="D194" i="56"/>
  <c r="K194" i="44" s="1"/>
  <c r="L194" s="1"/>
  <c r="F29" i="71"/>
  <c r="F16" s="1"/>
  <c r="F30" i="47"/>
  <c r="AY366" i="64"/>
  <c r="BV192" i="46" s="1"/>
  <c r="G192" i="56" s="1"/>
  <c r="F26" i="57" s="1"/>
  <c r="F29" s="1"/>
  <c r="F36" i="65"/>
  <c r="F13" s="1"/>
  <c r="F30" i="70"/>
  <c r="F17" s="1"/>
  <c r="F34" i="73"/>
  <c r="F14" s="1"/>
  <c r="F36" i="75"/>
  <c r="F19" s="1"/>
  <c r="F41" i="69"/>
  <c r="F18" s="1"/>
  <c r="F38" i="74"/>
  <c r="F19" s="1"/>
  <c r="H38" i="69"/>
  <c r="H39" s="1"/>
  <c r="H66" s="1"/>
  <c r="H67" s="1"/>
  <c r="H31" i="73"/>
  <c r="H32" s="1"/>
  <c r="H46" s="1"/>
  <c r="H47" s="1"/>
  <c r="H35" i="74"/>
  <c r="H36" s="1"/>
  <c r="H59" s="1"/>
  <c r="H60" s="1"/>
  <c r="H33" i="65"/>
  <c r="H34" s="1"/>
  <c r="H48" s="1"/>
  <c r="H49" s="1"/>
  <c r="H27" i="70"/>
  <c r="H28" s="1"/>
  <c r="H51" s="1"/>
  <c r="H52" s="1"/>
  <c r="H27" i="47"/>
  <c r="H28" s="1"/>
  <c r="H26" i="71"/>
  <c r="H27" s="1"/>
  <c r="H50" s="1"/>
  <c r="H51" s="1"/>
  <c r="H33" i="75"/>
  <c r="H34" s="1"/>
  <c r="H57" s="1"/>
  <c r="H58" s="1"/>
  <c r="BA82" i="64"/>
  <c r="BX78" i="46" s="1"/>
  <c r="E27" i="47"/>
  <c r="E28" s="1"/>
  <c r="E27" i="70"/>
  <c r="E28" s="1"/>
  <c r="E51" s="1"/>
  <c r="E52" s="1"/>
  <c r="C30" i="72"/>
  <c r="C31" s="1"/>
  <c r="C45" s="1"/>
  <c r="C46" s="1"/>
  <c r="AX82" i="64"/>
  <c r="BU78" i="46" s="1"/>
  <c r="E33" i="65"/>
  <c r="E34" s="1"/>
  <c r="E48" s="1"/>
  <c r="E49" s="1"/>
  <c r="E33" i="75"/>
  <c r="E34" s="1"/>
  <c r="E57" s="1"/>
  <c r="E58" s="1"/>
  <c r="E35" i="74"/>
  <c r="E36" s="1"/>
  <c r="E59" s="1"/>
  <c r="E60" s="1"/>
  <c r="E31" i="73"/>
  <c r="E32" s="1"/>
  <c r="E46" s="1"/>
  <c r="E47" s="1"/>
  <c r="E26" i="71"/>
  <c r="E27" s="1"/>
  <c r="E50" s="1"/>
  <c r="E51" s="1"/>
  <c r="E38" i="69"/>
  <c r="E39" s="1"/>
  <c r="E66" s="1"/>
  <c r="E67" s="1"/>
  <c r="F227" i="47"/>
  <c r="F380" s="1"/>
  <c r="F131"/>
  <c r="F318" s="1"/>
  <c r="J131"/>
  <c r="J318" s="1"/>
  <c r="J227"/>
  <c r="J380" s="1"/>
  <c r="U227"/>
  <c r="U380" s="1"/>
  <c r="U131"/>
  <c r="U318" s="1"/>
  <c r="O30" i="70"/>
  <c r="O17" s="1"/>
  <c r="O30" i="47"/>
  <c r="O41" i="69"/>
  <c r="O18" s="1"/>
  <c r="O36" i="65"/>
  <c r="O13" s="1"/>
  <c r="O38" i="74"/>
  <c r="O19" s="1"/>
  <c r="O36" i="75"/>
  <c r="O19" s="1"/>
  <c r="O29" i="71"/>
  <c r="O16" s="1"/>
  <c r="BH366" i="64"/>
  <c r="CE192" i="46" s="1"/>
  <c r="P192" i="56" s="1"/>
  <c r="O26" i="57" s="1"/>
  <c r="O29" s="1"/>
  <c r="O34" i="73"/>
  <c r="O14" s="1"/>
  <c r="E29" i="71"/>
  <c r="E16" s="1"/>
  <c r="E38" i="74"/>
  <c r="E19" s="1"/>
  <c r="AX366" i="64"/>
  <c r="BU192" i="46" s="1"/>
  <c r="F192" i="56" s="1"/>
  <c r="E26" i="57" s="1"/>
  <c r="E29" s="1"/>
  <c r="E36" i="65"/>
  <c r="E13" s="1"/>
  <c r="E34" i="73"/>
  <c r="E14" s="1"/>
  <c r="E30" i="47"/>
  <c r="E36" i="75"/>
  <c r="E19" s="1"/>
  <c r="C33" i="72"/>
  <c r="C13" s="1"/>
  <c r="E30" i="70"/>
  <c r="E17" s="1"/>
  <c r="E41" i="69"/>
  <c r="E18" s="1"/>
  <c r="K20" i="44"/>
  <c r="D244" i="56"/>
  <c r="K131" i="47"/>
  <c r="K318" s="1"/>
  <c r="K227"/>
  <c r="K380" s="1"/>
  <c r="T227"/>
  <c r="T380" s="1"/>
  <c r="T131"/>
  <c r="T318" s="1"/>
  <c r="U41" i="69"/>
  <c r="U18" s="1"/>
  <c r="U36" i="65"/>
  <c r="U13" s="1"/>
  <c r="U29" i="71"/>
  <c r="U16" s="1"/>
  <c r="U38" i="74"/>
  <c r="U19" s="1"/>
  <c r="BN366" i="64"/>
  <c r="CK192" i="46" s="1"/>
  <c r="V192" i="56" s="1"/>
  <c r="U26" i="57" s="1"/>
  <c r="U29" s="1"/>
  <c r="U30" i="47"/>
  <c r="U34" i="73"/>
  <c r="U14" s="1"/>
  <c r="U30" i="70"/>
  <c r="U17" s="1"/>
  <c r="U36" i="75"/>
  <c r="U19" s="1"/>
  <c r="S31" i="73"/>
  <c r="S32" s="1"/>
  <c r="S46" s="1"/>
  <c r="S47" s="1"/>
  <c r="S38" i="69"/>
  <c r="S39" s="1"/>
  <c r="S66" s="1"/>
  <c r="S67" s="1"/>
  <c r="BL82" i="64"/>
  <c r="CI78" i="46" s="1"/>
  <c r="S26" i="71"/>
  <c r="S27" s="1"/>
  <c r="S50" s="1"/>
  <c r="S51" s="1"/>
  <c r="S33" i="65"/>
  <c r="S34" s="1"/>
  <c r="S48" s="1"/>
  <c r="S49" s="1"/>
  <c r="S35" i="74"/>
  <c r="S36" s="1"/>
  <c r="S59" s="1"/>
  <c r="S60" s="1"/>
  <c r="S27" i="70"/>
  <c r="S28" s="1"/>
  <c r="S51" s="1"/>
  <c r="S52" s="1"/>
  <c r="S27" i="47"/>
  <c r="S28" s="1"/>
  <c r="S83" s="1"/>
  <c r="S278" s="1"/>
  <c r="S33" i="75"/>
  <c r="S34" s="1"/>
  <c r="S57" s="1"/>
  <c r="S58" s="1"/>
  <c r="V33" i="65"/>
  <c r="V34" s="1"/>
  <c r="V48" s="1"/>
  <c r="V49" s="1"/>
  <c r="V38" i="69"/>
  <c r="V39" s="1"/>
  <c r="V66" s="1"/>
  <c r="V67" s="1"/>
  <c r="V26" i="71"/>
  <c r="V27" s="1"/>
  <c r="V50" s="1"/>
  <c r="V51" s="1"/>
  <c r="BO82" i="64"/>
  <c r="CL78" i="46" s="1"/>
  <c r="V35" i="74"/>
  <c r="V36" s="1"/>
  <c r="V59" s="1"/>
  <c r="V60" s="1"/>
  <c r="V27" i="70"/>
  <c r="V28" s="1"/>
  <c r="V51" s="1"/>
  <c r="V52" s="1"/>
  <c r="V31" i="73"/>
  <c r="V32" s="1"/>
  <c r="V46" s="1"/>
  <c r="V47" s="1"/>
  <c r="V27" i="47"/>
  <c r="V28" s="1"/>
  <c r="V83" s="1"/>
  <c r="V278" s="1"/>
  <c r="V33" i="75"/>
  <c r="V34" s="1"/>
  <c r="V57" s="1"/>
  <c r="V58" s="1"/>
  <c r="N26" i="71"/>
  <c r="N27" s="1"/>
  <c r="N50" s="1"/>
  <c r="N51" s="1"/>
  <c r="BG82" i="64"/>
  <c r="CD78" i="46" s="1"/>
  <c r="N33" i="65"/>
  <c r="N34" s="1"/>
  <c r="N48" s="1"/>
  <c r="N49" s="1"/>
  <c r="N27" i="47"/>
  <c r="N28" s="1"/>
  <c r="N31" i="73"/>
  <c r="N32" s="1"/>
  <c r="N46" s="1"/>
  <c r="N47" s="1"/>
  <c r="N27" i="70"/>
  <c r="N28" s="1"/>
  <c r="N51" s="1"/>
  <c r="N52" s="1"/>
  <c r="N33" i="75"/>
  <c r="N34" s="1"/>
  <c r="N57" s="1"/>
  <c r="N58" s="1"/>
  <c r="N38" i="69"/>
  <c r="N39" s="1"/>
  <c r="N66" s="1"/>
  <c r="N67" s="1"/>
  <c r="N35" i="74"/>
  <c r="N36" s="1"/>
  <c r="N59" s="1"/>
  <c r="N60" s="1"/>
  <c r="D256" i="47"/>
  <c r="D258" s="1"/>
  <c r="D58"/>
  <c r="C55"/>
  <c r="J256"/>
  <c r="J258" s="1"/>
  <c r="J58"/>
  <c r="H83"/>
  <c r="H278" s="1"/>
  <c r="U256"/>
  <c r="U258" s="1"/>
  <c r="U58"/>
  <c r="N256"/>
  <c r="N258" s="1"/>
  <c r="N58"/>
  <c r="T83"/>
  <c r="T278" s="1"/>
  <c r="C54" i="57"/>
  <c r="D56"/>
  <c r="C56" s="1"/>
  <c r="P58" i="47"/>
  <c r="P256"/>
  <c r="P258" s="1"/>
  <c r="I83"/>
  <c r="I278" s="1"/>
  <c r="L83"/>
  <c r="L278" s="1"/>
  <c r="O58"/>
  <c r="O256"/>
  <c r="O258" s="1"/>
  <c r="K83" i="44"/>
  <c r="D243" i="56"/>
  <c r="H131" i="47"/>
  <c r="H318" s="1"/>
  <c r="H227"/>
  <c r="H380" s="1"/>
  <c r="L227"/>
  <c r="L380" s="1"/>
  <c r="L131"/>
  <c r="L318" s="1"/>
  <c r="L30"/>
  <c r="L38" i="74"/>
  <c r="L19" s="1"/>
  <c r="L41" i="69"/>
  <c r="L18" s="1"/>
  <c r="L36" i="75"/>
  <c r="L19" s="1"/>
  <c r="L34" i="73"/>
  <c r="L14" s="1"/>
  <c r="BE366" i="64"/>
  <c r="CB192" i="46" s="1"/>
  <c r="M192" i="56" s="1"/>
  <c r="L26" i="57" s="1"/>
  <c r="L29" s="1"/>
  <c r="L29" i="71"/>
  <c r="L16" s="1"/>
  <c r="L30" i="70"/>
  <c r="L17" s="1"/>
  <c r="L36" i="65"/>
  <c r="L13" s="1"/>
  <c r="BC366" i="64"/>
  <c r="BZ192" i="46" s="1"/>
  <c r="K192" i="56" s="1"/>
  <c r="J26" i="57" s="1"/>
  <c r="J29" s="1"/>
  <c r="J30" i="70"/>
  <c r="J17" s="1"/>
  <c r="J30" i="47"/>
  <c r="J34" i="73"/>
  <c r="J14" s="1"/>
  <c r="J41" i="69"/>
  <c r="J18" s="1"/>
  <c r="J36" i="65"/>
  <c r="J13" s="1"/>
  <c r="J36" i="75"/>
  <c r="J19" s="1"/>
  <c r="J29" i="71"/>
  <c r="J16" s="1"/>
  <c r="J38" i="74"/>
  <c r="J19" s="1"/>
  <c r="T34" i="73"/>
  <c r="T14" s="1"/>
  <c r="T29" i="71"/>
  <c r="T16" s="1"/>
  <c r="T30" i="70"/>
  <c r="T17" s="1"/>
  <c r="T38" i="74"/>
  <c r="T19" s="1"/>
  <c r="T36" i="65"/>
  <c r="T13" s="1"/>
  <c r="BM366" i="64"/>
  <c r="CJ192" i="46" s="1"/>
  <c r="U192" i="56" s="1"/>
  <c r="T26" i="57" s="1"/>
  <c r="T29" s="1"/>
  <c r="T30" i="47"/>
  <c r="T36" i="75"/>
  <c r="T19" s="1"/>
  <c r="T41" i="69"/>
  <c r="T18" s="1"/>
  <c r="Q29" i="71"/>
  <c r="Q16" s="1"/>
  <c r="BJ366" i="64"/>
  <c r="CG192" i="46" s="1"/>
  <c r="R192" i="56" s="1"/>
  <c r="Q26" i="57" s="1"/>
  <c r="Q29" s="1"/>
  <c r="Q41" i="69"/>
  <c r="Q18" s="1"/>
  <c r="Q30" i="70"/>
  <c r="Q17" s="1"/>
  <c r="Q34" i="73"/>
  <c r="Q38" i="74"/>
  <c r="Q19" s="1"/>
  <c r="Q30" i="47"/>
  <c r="Q36" i="65"/>
  <c r="Q13" s="1"/>
  <c r="Q36" i="75"/>
  <c r="Q19" s="1"/>
  <c r="W36"/>
  <c r="W19" s="1"/>
  <c r="W34" i="73"/>
  <c r="W14" s="1"/>
  <c r="W30" i="47"/>
  <c r="W38" i="74"/>
  <c r="W19" s="1"/>
  <c r="BP366" i="64"/>
  <c r="CM192" i="46" s="1"/>
  <c r="X192" i="56" s="1"/>
  <c r="W26" i="57" s="1"/>
  <c r="W29" s="1"/>
  <c r="W29" i="71"/>
  <c r="W16" s="1"/>
  <c r="W30" i="70"/>
  <c r="W17" s="1"/>
  <c r="W41" i="69"/>
  <c r="W18" s="1"/>
  <c r="W36" i="65"/>
  <c r="W13" s="1"/>
  <c r="M27" i="47"/>
  <c r="M28" s="1"/>
  <c r="M27" i="70"/>
  <c r="M28" s="1"/>
  <c r="M51" s="1"/>
  <c r="M52" s="1"/>
  <c r="M33" i="65"/>
  <c r="M34" s="1"/>
  <c r="M48" s="1"/>
  <c r="M49" s="1"/>
  <c r="M35" i="74"/>
  <c r="M36" s="1"/>
  <c r="M59" s="1"/>
  <c r="M60" s="1"/>
  <c r="BF82" i="64"/>
  <c r="CC78" i="46" s="1"/>
  <c r="M38" i="69"/>
  <c r="M39" s="1"/>
  <c r="M66" s="1"/>
  <c r="M67" s="1"/>
  <c r="M33" i="75"/>
  <c r="M34" s="1"/>
  <c r="M57" s="1"/>
  <c r="M58" s="1"/>
  <c r="M31" i="73"/>
  <c r="M32" s="1"/>
  <c r="M46" s="1"/>
  <c r="M47" s="1"/>
  <c r="M26" i="71"/>
  <c r="M27" s="1"/>
  <c r="M50" s="1"/>
  <c r="M51" s="1"/>
  <c r="C320" i="25"/>
  <c r="C326" s="1"/>
  <c r="C242"/>
  <c r="F58" i="47"/>
  <c r="F256"/>
  <c r="F258" s="1"/>
  <c r="S58"/>
  <c r="S256"/>
  <c r="S258" s="1"/>
  <c r="K83"/>
  <c r="K278" s="1"/>
  <c r="D318"/>
  <c r="D18" i="69"/>
  <c r="D17" i="70"/>
  <c r="E192" i="56"/>
  <c r="V58" i="47"/>
  <c r="V256"/>
  <c r="V258" s="1"/>
  <c r="N83"/>
  <c r="N278" s="1"/>
  <c r="E83"/>
  <c r="E278" s="1"/>
  <c r="R83"/>
  <c r="R278" s="1"/>
  <c r="I44" i="57"/>
  <c r="U44"/>
  <c r="CN82" i="46"/>
  <c r="CO82" s="1"/>
  <c r="C45" i="69"/>
  <c r="C38" i="73"/>
  <c r="C42" i="74"/>
  <c r="C40" i="75"/>
  <c r="C26" i="71"/>
  <c r="D195" i="56"/>
  <c r="K195" i="44" s="1"/>
  <c r="L195" s="1"/>
  <c r="M34" i="73"/>
  <c r="M38" i="74"/>
  <c r="M19" s="1"/>
  <c r="M26" i="57"/>
  <c r="M29" s="1"/>
  <c r="M30" i="70"/>
  <c r="M17" s="1"/>
  <c r="M29" i="71"/>
  <c r="M16" s="1"/>
  <c r="N34" i="73"/>
  <c r="N14" s="1"/>
  <c r="N36" i="75"/>
  <c r="N19" s="1"/>
  <c r="N36" i="65"/>
  <c r="N13" s="1"/>
  <c r="N30" i="70"/>
  <c r="N17" s="1"/>
  <c r="N30" i="47"/>
  <c r="BV81" i="46"/>
  <c r="G81" i="56" s="1"/>
  <c r="F44" i="57" s="1"/>
  <c r="BW81" i="46"/>
  <c r="H81" i="56" s="1"/>
  <c r="G44" i="57" s="1"/>
  <c r="CI81" i="46"/>
  <c r="T81" i="56" s="1"/>
  <c r="S44" i="57" s="1"/>
  <c r="D34" i="75"/>
  <c r="D28" i="47"/>
  <c r="D32" i="73"/>
  <c r="D27" i="71"/>
  <c r="C20" i="70"/>
  <c r="C19" i="71"/>
  <c r="C34" i="47"/>
  <c r="C18" i="65"/>
  <c r="CN194" i="46"/>
  <c r="CO194" s="1"/>
  <c r="C33" i="65" l="1"/>
  <c r="C131" i="47"/>
  <c r="C318" s="1"/>
  <c r="Q14" i="73"/>
  <c r="C33" i="75"/>
  <c r="CN192" i="46"/>
  <c r="CO192" s="1"/>
  <c r="CN78"/>
  <c r="C30" i="47"/>
  <c r="CO78" i="46"/>
  <c r="C27" i="71"/>
  <c r="D50"/>
  <c r="C28" i="47"/>
  <c r="D97"/>
  <c r="D169"/>
  <c r="D82"/>
  <c r="D81"/>
  <c r="D83"/>
  <c r="C32" i="73"/>
  <c r="D46"/>
  <c r="C34" i="75"/>
  <c r="D57"/>
  <c r="M35" i="57"/>
  <c r="M62"/>
  <c r="M66" s="1"/>
  <c r="D192" i="56"/>
  <c r="K192" i="44" s="1"/>
  <c r="L192" s="1"/>
  <c r="D26" i="57"/>
  <c r="M22" i="71"/>
  <c r="M21"/>
  <c r="M20"/>
  <c r="M25" i="75"/>
  <c r="M23"/>
  <c r="M24"/>
  <c r="CA231" i="46"/>
  <c r="CA251" s="1"/>
  <c r="N78" i="56"/>
  <c r="CC206" i="46"/>
  <c r="M21" i="65"/>
  <c r="M20"/>
  <c r="M19"/>
  <c r="M169" i="47"/>
  <c r="M97"/>
  <c r="M82"/>
  <c r="M277" s="1"/>
  <c r="M81"/>
  <c r="M276" s="1"/>
  <c r="T35" i="57"/>
  <c r="T62"/>
  <c r="T66" s="1"/>
  <c r="J35"/>
  <c r="J62"/>
  <c r="J66" s="1"/>
  <c r="L35"/>
  <c r="L62"/>
  <c r="L66" s="1"/>
  <c r="C256" i="47"/>
  <c r="C258" s="1"/>
  <c r="C58"/>
  <c r="N27" i="69"/>
  <c r="N25"/>
  <c r="N26"/>
  <c r="N23" i="70"/>
  <c r="N21"/>
  <c r="N22"/>
  <c r="N169" i="47"/>
  <c r="N97"/>
  <c r="N82"/>
  <c r="N277" s="1"/>
  <c r="N81"/>
  <c r="N276" s="1"/>
  <c r="CB231" i="46"/>
  <c r="CB251" s="1"/>
  <c r="O78" i="56"/>
  <c r="CD206" i="46"/>
  <c r="V25" i="75"/>
  <c r="V23"/>
  <c r="V26" s="1"/>
  <c r="V30" s="1"/>
  <c r="V234" i="47" s="1"/>
  <c r="V387" s="1"/>
  <c r="V24" i="75"/>
  <c r="V22" i="73"/>
  <c r="V21"/>
  <c r="V20"/>
  <c r="V25" i="74"/>
  <c r="V23"/>
  <c r="V26" s="1"/>
  <c r="V30" s="1"/>
  <c r="V233" i="47" s="1"/>
  <c r="V386" s="1"/>
  <c r="V24" i="74"/>
  <c r="V22" i="71"/>
  <c r="V20"/>
  <c r="V21"/>
  <c r="V21" i="65"/>
  <c r="V20"/>
  <c r="V19"/>
  <c r="S169" i="47"/>
  <c r="S97"/>
  <c r="S81"/>
  <c r="S276" s="1"/>
  <c r="S280" s="1"/>
  <c r="S82"/>
  <c r="S277" s="1"/>
  <c r="S25" i="74"/>
  <c r="S23"/>
  <c r="S24"/>
  <c r="S22" i="71"/>
  <c r="S20"/>
  <c r="S23" s="1"/>
  <c r="S21"/>
  <c r="S27" i="69"/>
  <c r="S25"/>
  <c r="S26"/>
  <c r="U35" i="57"/>
  <c r="U62"/>
  <c r="U66" s="1"/>
  <c r="E22" i="71"/>
  <c r="E20"/>
  <c r="E23" s="1"/>
  <c r="E21"/>
  <c r="E25" i="74"/>
  <c r="E24"/>
  <c r="E23"/>
  <c r="E26" s="1"/>
  <c r="E30" s="1"/>
  <c r="E233" i="47" s="1"/>
  <c r="E386" s="1"/>
  <c r="E21" i="65"/>
  <c r="E19"/>
  <c r="E23" s="1"/>
  <c r="E20"/>
  <c r="C21" i="72"/>
  <c r="C19"/>
  <c r="C20"/>
  <c r="E97" i="47"/>
  <c r="E169"/>
  <c r="E81"/>
  <c r="E276" s="1"/>
  <c r="E82"/>
  <c r="E277" s="1"/>
  <c r="H25" i="75"/>
  <c r="H24"/>
  <c r="H23"/>
  <c r="H97" i="47"/>
  <c r="H169"/>
  <c r="H82"/>
  <c r="H277" s="1"/>
  <c r="H81"/>
  <c r="H276" s="1"/>
  <c r="H21" i="65"/>
  <c r="H20"/>
  <c r="H19"/>
  <c r="H22" i="73"/>
  <c r="H20"/>
  <c r="H21"/>
  <c r="F35" i="57"/>
  <c r="F62"/>
  <c r="F66" s="1"/>
  <c r="C19" i="75"/>
  <c r="W97" i="47"/>
  <c r="W169"/>
  <c r="W82"/>
  <c r="W277" s="1"/>
  <c r="W81"/>
  <c r="W276" s="1"/>
  <c r="W23" i="70"/>
  <c r="W21"/>
  <c r="W22"/>
  <c r="W22" i="71"/>
  <c r="W20"/>
  <c r="W21"/>
  <c r="W21" i="65"/>
  <c r="W20"/>
  <c r="W19"/>
  <c r="W25" i="74"/>
  <c r="W23"/>
  <c r="W24"/>
  <c r="U97" i="47"/>
  <c r="U169"/>
  <c r="U81"/>
  <c r="U276" s="1"/>
  <c r="U82"/>
  <c r="U277" s="1"/>
  <c r="U23" i="70"/>
  <c r="U21"/>
  <c r="U22"/>
  <c r="U27" i="69"/>
  <c r="U25"/>
  <c r="U26"/>
  <c r="U25" i="75"/>
  <c r="U23"/>
  <c r="U24"/>
  <c r="U22" i="73"/>
  <c r="U21"/>
  <c r="U20"/>
  <c r="CD231" i="46"/>
  <c r="CD251" s="1"/>
  <c r="Q78" i="56"/>
  <c r="CF206" i="46"/>
  <c r="P23" i="70"/>
  <c r="P22"/>
  <c r="P21"/>
  <c r="P22" i="73"/>
  <c r="P20"/>
  <c r="P21"/>
  <c r="P21" i="65"/>
  <c r="P19"/>
  <c r="P20"/>
  <c r="Q25" i="74"/>
  <c r="Q24"/>
  <c r="Q23"/>
  <c r="CE231" i="46"/>
  <c r="CE251" s="1"/>
  <c r="R78" i="56"/>
  <c r="CG206" i="46"/>
  <c r="Q25" i="75"/>
  <c r="Q24"/>
  <c r="Q23"/>
  <c r="Q21" i="65"/>
  <c r="Q19"/>
  <c r="Q20"/>
  <c r="Q22" i="73"/>
  <c r="Q21"/>
  <c r="Q20"/>
  <c r="I25" i="75"/>
  <c r="I24"/>
  <c r="I23"/>
  <c r="I27" i="69"/>
  <c r="I25"/>
  <c r="I26"/>
  <c r="I169" i="47"/>
  <c r="I97"/>
  <c r="I82"/>
  <c r="I277" s="1"/>
  <c r="I81"/>
  <c r="I276" s="1"/>
  <c r="I23" i="70"/>
  <c r="I21"/>
  <c r="I22"/>
  <c r="I35" i="57"/>
  <c r="I62"/>
  <c r="I66" s="1"/>
  <c r="R169" i="47"/>
  <c r="R97"/>
  <c r="R81"/>
  <c r="R276" s="1"/>
  <c r="R82"/>
  <c r="R277" s="1"/>
  <c r="R25" i="75"/>
  <c r="R24"/>
  <c r="R23"/>
  <c r="R25" i="74"/>
  <c r="R23"/>
  <c r="R24"/>
  <c r="R21" i="65"/>
  <c r="R19"/>
  <c r="R20"/>
  <c r="J22" i="71"/>
  <c r="J20"/>
  <c r="J21"/>
  <c r="J25" i="75"/>
  <c r="J23"/>
  <c r="J24"/>
  <c r="J97" i="47"/>
  <c r="J169"/>
  <c r="J81"/>
  <c r="J276" s="1"/>
  <c r="J82"/>
  <c r="J277" s="1"/>
  <c r="J27" i="69"/>
  <c r="J25"/>
  <c r="J26"/>
  <c r="J21" i="65"/>
  <c r="J19"/>
  <c r="J20"/>
  <c r="L25" i="75"/>
  <c r="L23"/>
  <c r="L24"/>
  <c r="L21" i="65"/>
  <c r="L19"/>
  <c r="L20"/>
  <c r="L23" i="70"/>
  <c r="L22"/>
  <c r="L21"/>
  <c r="L22" i="73"/>
  <c r="L20"/>
  <c r="L21"/>
  <c r="O21" i="65"/>
  <c r="O19"/>
  <c r="O20"/>
  <c r="O27" i="69"/>
  <c r="O25"/>
  <c r="O26"/>
  <c r="CC231" i="46"/>
  <c r="CC251" s="1"/>
  <c r="P78" i="56"/>
  <c r="CE206" i="46"/>
  <c r="O169" i="47"/>
  <c r="O97"/>
  <c r="O82"/>
  <c r="O277" s="1"/>
  <c r="O81"/>
  <c r="O276" s="1"/>
  <c r="O23" i="70"/>
  <c r="O21"/>
  <c r="O22"/>
  <c r="G97" i="47"/>
  <c r="G169"/>
  <c r="G82"/>
  <c r="G277" s="1"/>
  <c r="G81"/>
  <c r="G276" s="1"/>
  <c r="G23" i="70"/>
  <c r="G22"/>
  <c r="G21"/>
  <c r="G25" i="75"/>
  <c r="G24"/>
  <c r="G23"/>
  <c r="G25" i="74"/>
  <c r="G24"/>
  <c r="G23"/>
  <c r="D45" i="57"/>
  <c r="E230" i="56"/>
  <c r="E250" s="1"/>
  <c r="E207"/>
  <c r="C48" i="65"/>
  <c r="D49"/>
  <c r="C51" i="70"/>
  <c r="D52"/>
  <c r="C66" i="69"/>
  <c r="D67"/>
  <c r="C59" i="74"/>
  <c r="D60"/>
  <c r="K169" i="47"/>
  <c r="K97"/>
  <c r="K81"/>
  <c r="K276" s="1"/>
  <c r="K280" s="1"/>
  <c r="K82"/>
  <c r="K277" s="1"/>
  <c r="K25" i="74"/>
  <c r="K24"/>
  <c r="K23"/>
  <c r="K26" s="1"/>
  <c r="K30" s="1"/>
  <c r="K233" i="47" s="1"/>
  <c r="K386" s="1"/>
  <c r="K22" i="73"/>
  <c r="K21"/>
  <c r="K20"/>
  <c r="K27" i="69"/>
  <c r="K26"/>
  <c r="K25"/>
  <c r="K28" s="1"/>
  <c r="BY231" i="46"/>
  <c r="BY251" s="1"/>
  <c r="L78" i="56"/>
  <c r="CA206" i="46"/>
  <c r="S35" i="57"/>
  <c r="S62"/>
  <c r="S66" s="1"/>
  <c r="T22" i="73"/>
  <c r="T20"/>
  <c r="T21"/>
  <c r="T25" i="75"/>
  <c r="T23"/>
  <c r="T24"/>
  <c r="T23" i="70"/>
  <c r="T21"/>
  <c r="T22"/>
  <c r="T25" i="74"/>
  <c r="T23"/>
  <c r="T24"/>
  <c r="T22" i="71"/>
  <c r="T21"/>
  <c r="T20"/>
  <c r="F21" i="65"/>
  <c r="F20"/>
  <c r="F19"/>
  <c r="F25" i="75"/>
  <c r="F24"/>
  <c r="F23"/>
  <c r="F27" i="69"/>
  <c r="F25"/>
  <c r="F26"/>
  <c r="F25" i="74"/>
  <c r="F23"/>
  <c r="F24"/>
  <c r="F23" i="70"/>
  <c r="F22"/>
  <c r="F21"/>
  <c r="M14" i="73"/>
  <c r="C27" i="70"/>
  <c r="CN81" i="46"/>
  <c r="CO81" s="1"/>
  <c r="C30" i="70"/>
  <c r="C41" i="69"/>
  <c r="N85" i="47"/>
  <c r="N14" s="1"/>
  <c r="U85"/>
  <c r="U14" s="1"/>
  <c r="C38" i="69"/>
  <c r="C35" i="74"/>
  <c r="C29" i="71"/>
  <c r="C38" i="74"/>
  <c r="E85" i="47"/>
  <c r="E14" s="1"/>
  <c r="C227"/>
  <c r="C380" s="1"/>
  <c r="M83"/>
  <c r="M278" s="1"/>
  <c r="I14" i="73"/>
  <c r="G14"/>
  <c r="G13" i="65"/>
  <c r="O83" i="47"/>
  <c r="O278" s="1"/>
  <c r="D81" i="56"/>
  <c r="K81" i="44" s="1"/>
  <c r="L81" s="1"/>
  <c r="K14" i="73"/>
  <c r="K13" i="65"/>
  <c r="R13"/>
  <c r="C17" i="70"/>
  <c r="C18" i="69"/>
  <c r="M22" i="73"/>
  <c r="M21"/>
  <c r="M20"/>
  <c r="M27" i="69"/>
  <c r="M26"/>
  <c r="M25"/>
  <c r="M25" i="74"/>
  <c r="M23"/>
  <c r="M24"/>
  <c r="M23" i="70"/>
  <c r="M22"/>
  <c r="M21"/>
  <c r="W35" i="57"/>
  <c r="W62"/>
  <c r="W66" s="1"/>
  <c r="Q35"/>
  <c r="Q62"/>
  <c r="Q66" s="1"/>
  <c r="L83" i="44"/>
  <c r="J242" s="1"/>
  <c r="I242"/>
  <c r="N25" i="74"/>
  <c r="N23"/>
  <c r="N24"/>
  <c r="N25" i="75"/>
  <c r="N23"/>
  <c r="N24"/>
  <c r="N22" i="73"/>
  <c r="N20"/>
  <c r="N21"/>
  <c r="N21" i="65"/>
  <c r="N19"/>
  <c r="N20"/>
  <c r="N22" i="71"/>
  <c r="N20"/>
  <c r="N21"/>
  <c r="V97" i="47"/>
  <c r="V169"/>
  <c r="V81"/>
  <c r="V276" s="1"/>
  <c r="V82"/>
  <c r="V277" s="1"/>
  <c r="V23" i="70"/>
  <c r="V21"/>
  <c r="V22"/>
  <c r="CJ231" i="46"/>
  <c r="CJ251" s="1"/>
  <c r="W78" i="56"/>
  <c r="CL206" i="46"/>
  <c r="V27" i="69"/>
  <c r="V25"/>
  <c r="V26"/>
  <c r="S25" i="75"/>
  <c r="S23"/>
  <c r="S24"/>
  <c r="S23" i="70"/>
  <c r="S21"/>
  <c r="S22"/>
  <c r="S21" i="65"/>
  <c r="S19"/>
  <c r="S20"/>
  <c r="CG231" i="46"/>
  <c r="CG251" s="1"/>
  <c r="T78" i="56"/>
  <c r="CI206" i="46"/>
  <c r="S22" i="73"/>
  <c r="S20"/>
  <c r="S21"/>
  <c r="I243" i="44"/>
  <c r="L20"/>
  <c r="E35" i="57"/>
  <c r="E62"/>
  <c r="E66" s="1"/>
  <c r="O35"/>
  <c r="O62"/>
  <c r="O66" s="1"/>
  <c r="E27" i="69"/>
  <c r="E25"/>
  <c r="E26"/>
  <c r="E22" i="73"/>
  <c r="E21"/>
  <c r="E20"/>
  <c r="E25" i="75"/>
  <c r="E23"/>
  <c r="E24"/>
  <c r="BS231" i="46"/>
  <c r="BS251" s="1"/>
  <c r="F78" i="56"/>
  <c r="BU206" i="46"/>
  <c r="E23" i="70"/>
  <c r="E22"/>
  <c r="E21"/>
  <c r="BV231" i="46"/>
  <c r="BV251" s="1"/>
  <c r="I78" i="56"/>
  <c r="BX206" i="46"/>
  <c r="H22" i="71"/>
  <c r="H21"/>
  <c r="H20"/>
  <c r="H23" i="70"/>
  <c r="H22"/>
  <c r="H21"/>
  <c r="H25" i="74"/>
  <c r="H24"/>
  <c r="H23"/>
  <c r="H27" i="69"/>
  <c r="H26"/>
  <c r="H25"/>
  <c r="N35" i="57"/>
  <c r="N62"/>
  <c r="N66" s="1"/>
  <c r="C16" i="71"/>
  <c r="C19" i="74"/>
  <c r="CK231" i="46"/>
  <c r="CK251" s="1"/>
  <c r="X78" i="56"/>
  <c r="CM206" i="46"/>
  <c r="W25" i="75"/>
  <c r="W23"/>
  <c r="W24"/>
  <c r="W22" i="73"/>
  <c r="W21"/>
  <c r="W20"/>
  <c r="W27" i="69"/>
  <c r="W25"/>
  <c r="W26"/>
  <c r="V35" i="57"/>
  <c r="V62"/>
  <c r="V66" s="1"/>
  <c r="U21" i="65"/>
  <c r="U19"/>
  <c r="U20"/>
  <c r="U22" i="71"/>
  <c r="U20"/>
  <c r="U21"/>
  <c r="CI231" i="46"/>
  <c r="CI251" s="1"/>
  <c r="V78" i="56"/>
  <c r="CK206" i="46"/>
  <c r="U25" i="74"/>
  <c r="U23"/>
  <c r="U24"/>
  <c r="P22" i="71"/>
  <c r="P20"/>
  <c r="P21"/>
  <c r="P169" i="47"/>
  <c r="P97"/>
  <c r="P82"/>
  <c r="P277" s="1"/>
  <c r="P81"/>
  <c r="P276" s="1"/>
  <c r="P25" i="74"/>
  <c r="P23"/>
  <c r="P24"/>
  <c r="P25" i="75"/>
  <c r="P23"/>
  <c r="P24"/>
  <c r="P27" i="69"/>
  <c r="P25"/>
  <c r="P26"/>
  <c r="Q22" i="71"/>
  <c r="Q20"/>
  <c r="Q21"/>
  <c r="Q27" i="69"/>
  <c r="Q25"/>
  <c r="Q26"/>
  <c r="Q169" i="47"/>
  <c r="Q97"/>
  <c r="Q81"/>
  <c r="Q276" s="1"/>
  <c r="Q82"/>
  <c r="Q277" s="1"/>
  <c r="Q23" i="70"/>
  <c r="Q21"/>
  <c r="Q22"/>
  <c r="I25" i="74"/>
  <c r="I23"/>
  <c r="I24"/>
  <c r="I21" i="65"/>
  <c r="I19"/>
  <c r="I20"/>
  <c r="I22" i="73"/>
  <c r="I20"/>
  <c r="I21"/>
  <c r="I22" i="71"/>
  <c r="I20"/>
  <c r="I21"/>
  <c r="BW231" i="46"/>
  <c r="BW251" s="1"/>
  <c r="J78" i="56"/>
  <c r="BY206" i="46"/>
  <c r="R22" i="71"/>
  <c r="R20"/>
  <c r="R21"/>
  <c r="R22" i="73"/>
  <c r="R20"/>
  <c r="R21"/>
  <c r="CF231" i="46"/>
  <c r="CF251" s="1"/>
  <c r="S78" i="56"/>
  <c r="CH206" i="46"/>
  <c r="R27" i="69"/>
  <c r="R25"/>
  <c r="R26"/>
  <c r="R23" i="70"/>
  <c r="R22"/>
  <c r="R21"/>
  <c r="BX231" i="46"/>
  <c r="BX251" s="1"/>
  <c r="K78" i="56"/>
  <c r="BZ206" i="46"/>
  <c r="J22" i="73"/>
  <c r="J20"/>
  <c r="J21"/>
  <c r="J25" i="74"/>
  <c r="J23"/>
  <c r="J24"/>
  <c r="J23" i="70"/>
  <c r="J22"/>
  <c r="J21"/>
  <c r="L169" i="47"/>
  <c r="L97"/>
  <c r="L82"/>
  <c r="L277" s="1"/>
  <c r="L81"/>
  <c r="L276" s="1"/>
  <c r="L27" i="69"/>
  <c r="L25"/>
  <c r="L26"/>
  <c r="L25" i="74"/>
  <c r="L23"/>
  <c r="L24"/>
  <c r="BZ231" i="46"/>
  <c r="BZ251" s="1"/>
  <c r="M78" i="56"/>
  <c r="CB206" i="46"/>
  <c r="L22" i="71"/>
  <c r="L20"/>
  <c r="L21"/>
  <c r="O22" i="73"/>
  <c r="O21"/>
  <c r="O20"/>
  <c r="O25" i="74"/>
  <c r="O23"/>
  <c r="O24"/>
  <c r="O25" i="75"/>
  <c r="O24"/>
  <c r="O23"/>
  <c r="O22" i="71"/>
  <c r="O20"/>
  <c r="O21"/>
  <c r="H35" i="57"/>
  <c r="H62"/>
  <c r="H66" s="1"/>
  <c r="G35"/>
  <c r="G62"/>
  <c r="G66" s="1"/>
  <c r="G22" i="71"/>
  <c r="G21"/>
  <c r="G20"/>
  <c r="G22" i="73"/>
  <c r="G21"/>
  <c r="G20"/>
  <c r="G21" i="65"/>
  <c r="G20"/>
  <c r="G19"/>
  <c r="BU231" i="46"/>
  <c r="BU251" s="1"/>
  <c r="H78" i="56"/>
  <c r="BW206" i="46"/>
  <c r="G27" i="69"/>
  <c r="G26"/>
  <c r="G25"/>
  <c r="C44" i="57"/>
  <c r="D46"/>
  <c r="D58" s="1"/>
  <c r="K25" i="75"/>
  <c r="K24"/>
  <c r="K23"/>
  <c r="K23" i="70"/>
  <c r="K22"/>
  <c r="K21"/>
  <c r="K21" i="65"/>
  <c r="K20"/>
  <c r="K19"/>
  <c r="K22" i="71"/>
  <c r="K21"/>
  <c r="K20"/>
  <c r="K35" i="57"/>
  <c r="K62"/>
  <c r="K66" s="1"/>
  <c r="P35"/>
  <c r="P62"/>
  <c r="P66" s="1"/>
  <c r="CH231" i="46"/>
  <c r="CH251" s="1"/>
  <c r="U78" i="56"/>
  <c r="CJ206" i="46"/>
  <c r="T97" i="47"/>
  <c r="T169"/>
  <c r="T81"/>
  <c r="T276" s="1"/>
  <c r="T82"/>
  <c r="T277" s="1"/>
  <c r="T27" i="69"/>
  <c r="T25"/>
  <c r="T26"/>
  <c r="T21" i="65"/>
  <c r="T19"/>
  <c r="T20"/>
  <c r="R35" i="57"/>
  <c r="R62"/>
  <c r="R66" s="1"/>
  <c r="F22" i="71"/>
  <c r="F21"/>
  <c r="F20"/>
  <c r="F97" i="47"/>
  <c r="F169"/>
  <c r="F82"/>
  <c r="F277" s="1"/>
  <c r="F81"/>
  <c r="F276" s="1"/>
  <c r="BT231" i="46"/>
  <c r="BT251" s="1"/>
  <c r="G78" i="56"/>
  <c r="BV206" i="46"/>
  <c r="F22" i="73"/>
  <c r="F21"/>
  <c r="F20"/>
  <c r="V85" i="47"/>
  <c r="V14" s="1"/>
  <c r="C34" i="73"/>
  <c r="S85" i="47"/>
  <c r="S14" s="1"/>
  <c r="O85"/>
  <c r="O14" s="1"/>
  <c r="J85"/>
  <c r="J14" s="1"/>
  <c r="D85"/>
  <c r="D14" s="1"/>
  <c r="M13" i="65"/>
  <c r="C31" i="73"/>
  <c r="C27" i="47"/>
  <c r="R85"/>
  <c r="R14" s="1"/>
  <c r="C36" i="65"/>
  <c r="C36" i="75"/>
  <c r="I85" i="47"/>
  <c r="I14" s="1"/>
  <c r="V14" i="73"/>
  <c r="V13" i="65"/>
  <c r="I13"/>
  <c r="H14" i="73"/>
  <c r="H13" i="65"/>
  <c r="H85" i="47"/>
  <c r="H14" s="1"/>
  <c r="M85"/>
  <c r="M14" s="1"/>
  <c r="Q83"/>
  <c r="Q278" s="1"/>
  <c r="C34" i="65"/>
  <c r="C28" i="70"/>
  <c r="C39" i="69"/>
  <c r="C36" i="74"/>
  <c r="S14" i="73"/>
  <c r="S13" i="65"/>
  <c r="P13"/>
  <c r="P14" i="73"/>
  <c r="R14"/>
  <c r="V280" i="47" l="1"/>
  <c r="N23" i="71"/>
  <c r="N23" i="73"/>
  <c r="N27" s="1"/>
  <c r="N232" i="47" s="1"/>
  <c r="N385" s="1"/>
  <c r="N26" i="74"/>
  <c r="N30" s="1"/>
  <c r="N233" i="47" s="1"/>
  <c r="N386" s="1"/>
  <c r="P85"/>
  <c r="P14" s="1"/>
  <c r="F85"/>
  <c r="F14" s="1"/>
  <c r="F280"/>
  <c r="F23" i="71"/>
  <c r="T23" i="65"/>
  <c r="T280" i="47"/>
  <c r="K23" i="71"/>
  <c r="K24" i="70"/>
  <c r="G28" i="69"/>
  <c r="G23" i="65"/>
  <c r="G23" i="71"/>
  <c r="O23"/>
  <c r="O26" i="75"/>
  <c r="O30" s="1"/>
  <c r="O234" i="47" s="1"/>
  <c r="O387" s="1"/>
  <c r="O26" i="74"/>
  <c r="O30" s="1"/>
  <c r="O233" i="47" s="1"/>
  <c r="O386" s="1"/>
  <c r="O23" i="73"/>
  <c r="O27" s="1"/>
  <c r="O232" i="47" s="1"/>
  <c r="O385" s="1"/>
  <c r="L23" i="71"/>
  <c r="L26" i="74"/>
  <c r="L30" s="1"/>
  <c r="L233" i="47" s="1"/>
  <c r="L386" s="1"/>
  <c r="J23" i="73"/>
  <c r="J27" s="1"/>
  <c r="J232" i="47" s="1"/>
  <c r="J385" s="1"/>
  <c r="R23" i="71"/>
  <c r="U23" i="65"/>
  <c r="H28" i="69"/>
  <c r="H24" i="70"/>
  <c r="W85" i="47"/>
  <c r="W14" s="1"/>
  <c r="K85"/>
  <c r="K14" s="1"/>
  <c r="G85"/>
  <c r="G14" s="1"/>
  <c r="Q26" i="74"/>
  <c r="Q30" s="1"/>
  <c r="Q233" i="47" s="1"/>
  <c r="Q386" s="1"/>
  <c r="F23" i="73"/>
  <c r="F27" s="1"/>
  <c r="F232" i="47" s="1"/>
  <c r="F385" s="1"/>
  <c r="I23" i="71"/>
  <c r="Q24" i="70"/>
  <c r="Q23" i="71"/>
  <c r="P26" i="75"/>
  <c r="P30" s="1"/>
  <c r="P234" i="47" s="1"/>
  <c r="P387" s="1"/>
  <c r="P23" i="71"/>
  <c r="E26" i="75"/>
  <c r="E30" s="1"/>
  <c r="E234" i="47" s="1"/>
  <c r="E387" s="1"/>
  <c r="E23" i="73"/>
  <c r="E27" s="1"/>
  <c r="E232" i="47" s="1"/>
  <c r="E385" s="1"/>
  <c r="E28" i="69"/>
  <c r="C13" i="65"/>
  <c r="G26" i="75"/>
  <c r="G30" s="1"/>
  <c r="G234" i="47" s="1"/>
  <c r="G387" s="1"/>
  <c r="G280"/>
  <c r="O23" i="65"/>
  <c r="L26" i="75"/>
  <c r="L30" s="1"/>
  <c r="L234" i="47" s="1"/>
  <c r="L387" s="1"/>
  <c r="J28" i="69"/>
  <c r="J23" i="71"/>
  <c r="R26" i="74"/>
  <c r="R30" s="1"/>
  <c r="R233" i="47" s="1"/>
  <c r="R386" s="1"/>
  <c r="R26" i="75"/>
  <c r="R30" s="1"/>
  <c r="R234" i="47" s="1"/>
  <c r="R387" s="1"/>
  <c r="R280"/>
  <c r="I24" i="70"/>
  <c r="I280" i="47"/>
  <c r="Q23" i="73"/>
  <c r="Q27" s="1"/>
  <c r="Q232" i="47" s="1"/>
  <c r="Q385" s="1"/>
  <c r="Q23" i="65"/>
  <c r="Q26" i="75"/>
  <c r="Q30" s="1"/>
  <c r="Q234" i="47" s="1"/>
  <c r="Q387" s="1"/>
  <c r="U28" i="69"/>
  <c r="U280" i="47"/>
  <c r="W26" i="74"/>
  <c r="W30" s="1"/>
  <c r="W233" i="47" s="1"/>
  <c r="W386" s="1"/>
  <c r="W23" i="65"/>
  <c r="W23" i="71"/>
  <c r="N280" i="47"/>
  <c r="N28" i="69"/>
  <c r="S26" i="75"/>
  <c r="S30" s="1"/>
  <c r="S234" i="47" s="1"/>
  <c r="S387" s="1"/>
  <c r="M24" i="70"/>
  <c r="M26" i="74"/>
  <c r="M30" s="1"/>
  <c r="M233" i="47" s="1"/>
  <c r="M386" s="1"/>
  <c r="M28" i="69"/>
  <c r="F28"/>
  <c r="F26" i="75"/>
  <c r="F30" s="1"/>
  <c r="F234" i="47" s="1"/>
  <c r="F387" s="1"/>
  <c r="T23" i="71"/>
  <c r="T26" i="74"/>
  <c r="T30" s="1"/>
  <c r="T233" i="47" s="1"/>
  <c r="T386" s="1"/>
  <c r="T26" i="75"/>
  <c r="T30" s="1"/>
  <c r="T234" i="47" s="1"/>
  <c r="T387" s="1"/>
  <c r="G230" i="56"/>
  <c r="G250" s="1"/>
  <c r="F45" i="57"/>
  <c r="F46" s="1"/>
  <c r="F58" s="1"/>
  <c r="F60" s="1"/>
  <c r="G207" i="56"/>
  <c r="R72" i="57"/>
  <c r="R70"/>
  <c r="T130" i="47"/>
  <c r="T294"/>
  <c r="T98"/>
  <c r="U230" i="56"/>
  <c r="U250" s="1"/>
  <c r="T45" i="57"/>
  <c r="T46" s="1"/>
  <c r="T58" s="1"/>
  <c r="T60" s="1"/>
  <c r="U207" i="56"/>
  <c r="D60" i="57"/>
  <c r="F294" i="47"/>
  <c r="F130"/>
  <c r="F98"/>
  <c r="T346"/>
  <c r="T170"/>
  <c r="P72" i="57"/>
  <c r="P70"/>
  <c r="K70"/>
  <c r="K72"/>
  <c r="M230" i="56"/>
  <c r="M250" s="1"/>
  <c r="L45" i="57"/>
  <c r="L46" s="1"/>
  <c r="L58" s="1"/>
  <c r="L60" s="1"/>
  <c r="M207" i="56"/>
  <c r="L130" i="47"/>
  <c r="L294"/>
  <c r="L98"/>
  <c r="J45" i="57"/>
  <c r="J46" s="1"/>
  <c r="J58" s="1"/>
  <c r="J60" s="1"/>
  <c r="K230" i="56"/>
  <c r="K250" s="1"/>
  <c r="K207"/>
  <c r="I45" i="57"/>
  <c r="I46" s="1"/>
  <c r="I58" s="1"/>
  <c r="I60" s="1"/>
  <c r="J230" i="56"/>
  <c r="J250" s="1"/>
  <c r="J207"/>
  <c r="Q346" i="47"/>
  <c r="Q170"/>
  <c r="P130"/>
  <c r="P294"/>
  <c r="P98"/>
  <c r="V72" i="57"/>
  <c r="V70"/>
  <c r="N72"/>
  <c r="N70"/>
  <c r="H45"/>
  <c r="H46" s="1"/>
  <c r="H58" s="1"/>
  <c r="H60" s="1"/>
  <c r="I230" i="56"/>
  <c r="I250" s="1"/>
  <c r="I207"/>
  <c r="E45" i="57"/>
  <c r="E46" s="1"/>
  <c r="E58" s="1"/>
  <c r="E60" s="1"/>
  <c r="F230" i="56"/>
  <c r="F250" s="1"/>
  <c r="F207"/>
  <c r="O72" i="57"/>
  <c r="O70"/>
  <c r="E72"/>
  <c r="E70"/>
  <c r="J243" i="44"/>
  <c r="T230" i="56"/>
  <c r="T250" s="1"/>
  <c r="S45" i="57"/>
  <c r="S46" s="1"/>
  <c r="S58" s="1"/>
  <c r="S60" s="1"/>
  <c r="T207" i="56"/>
  <c r="V346" i="47"/>
  <c r="V170"/>
  <c r="Q72" i="57"/>
  <c r="Q70"/>
  <c r="W70"/>
  <c r="W72"/>
  <c r="K294" i="47"/>
  <c r="K130"/>
  <c r="K98"/>
  <c r="C60" i="74"/>
  <c r="D25"/>
  <c r="C25" s="1"/>
  <c r="D23"/>
  <c r="D24"/>
  <c r="C24" s="1"/>
  <c r="C67" i="69"/>
  <c r="D27"/>
  <c r="C27" s="1"/>
  <c r="D25"/>
  <c r="D26"/>
  <c r="C26" s="1"/>
  <c r="C52" i="70"/>
  <c r="D23"/>
  <c r="C23" s="1"/>
  <c r="D22"/>
  <c r="C22" s="1"/>
  <c r="D21"/>
  <c r="C49" i="65"/>
  <c r="D21"/>
  <c r="C21" s="1"/>
  <c r="D20"/>
  <c r="C20" s="1"/>
  <c r="D19"/>
  <c r="G294" i="47"/>
  <c r="G130"/>
  <c r="G98"/>
  <c r="O294"/>
  <c r="O130"/>
  <c r="O98"/>
  <c r="J294"/>
  <c r="J130"/>
  <c r="J98"/>
  <c r="R294"/>
  <c r="R130"/>
  <c r="R98"/>
  <c r="I346"/>
  <c r="I170"/>
  <c r="P45" i="57"/>
  <c r="P46" s="1"/>
  <c r="P58" s="1"/>
  <c r="P60" s="1"/>
  <c r="Q230" i="56"/>
  <c r="Q250" s="1"/>
  <c r="Q207"/>
  <c r="U346" i="47"/>
  <c r="U170"/>
  <c r="W346"/>
  <c r="W170"/>
  <c r="H346"/>
  <c r="H170"/>
  <c r="E130"/>
  <c r="E294"/>
  <c r="E98"/>
  <c r="U72" i="57"/>
  <c r="U70"/>
  <c r="S130" i="47"/>
  <c r="S294"/>
  <c r="S98"/>
  <c r="N45" i="57"/>
  <c r="N46" s="1"/>
  <c r="N58" s="1"/>
  <c r="N60" s="1"/>
  <c r="O230" i="56"/>
  <c r="O250" s="1"/>
  <c r="O207"/>
  <c r="N294" i="47"/>
  <c r="N130"/>
  <c r="N98"/>
  <c r="N33" i="69"/>
  <c r="N34"/>
  <c r="M130" i="47"/>
  <c r="M294"/>
  <c r="M98"/>
  <c r="N230" i="56"/>
  <c r="N250" s="1"/>
  <c r="M45" i="57"/>
  <c r="M46" s="1"/>
  <c r="M58" s="1"/>
  <c r="M60" s="1"/>
  <c r="M74" s="1"/>
  <c r="N207" i="56"/>
  <c r="C26" i="57"/>
  <c r="C29" s="1"/>
  <c r="D29"/>
  <c r="C57" i="75"/>
  <c r="D58"/>
  <c r="C46" i="73"/>
  <c r="D47"/>
  <c r="D14"/>
  <c r="D278" i="47"/>
  <c r="C83"/>
  <c r="C278" s="1"/>
  <c r="C82"/>
  <c r="C277" s="1"/>
  <c r="D277"/>
  <c r="C97"/>
  <c r="C294" s="1"/>
  <c r="D130"/>
  <c r="D294"/>
  <c r="D98"/>
  <c r="C50" i="71"/>
  <c r="D51"/>
  <c r="T28" i="69"/>
  <c r="K23" i="65"/>
  <c r="K26" i="75"/>
  <c r="K30" s="1"/>
  <c r="K234" i="47" s="1"/>
  <c r="K387" s="1"/>
  <c r="G23" i="73"/>
  <c r="G27" s="1"/>
  <c r="G232" i="47" s="1"/>
  <c r="G385" s="1"/>
  <c r="H74" i="57"/>
  <c r="L28" i="69"/>
  <c r="L280" i="47"/>
  <c r="J24" i="70"/>
  <c r="J26" i="74"/>
  <c r="J30" s="1"/>
  <c r="J233" i="47" s="1"/>
  <c r="J386" s="1"/>
  <c r="R24" i="70"/>
  <c r="R28" i="69"/>
  <c r="R23" i="73"/>
  <c r="R27" s="1"/>
  <c r="R232" i="47" s="1"/>
  <c r="R385" s="1"/>
  <c r="I23" i="73"/>
  <c r="I27" s="1"/>
  <c r="I232" i="47" s="1"/>
  <c r="I385" s="1"/>
  <c r="I26" i="74"/>
  <c r="I30" s="1"/>
  <c r="I233" i="47" s="1"/>
  <c r="I386" s="1"/>
  <c r="Q280"/>
  <c r="Q28" i="69"/>
  <c r="P28"/>
  <c r="P26" i="74"/>
  <c r="P30" s="1"/>
  <c r="P233" i="47" s="1"/>
  <c r="P386" s="1"/>
  <c r="P280"/>
  <c r="U26" i="74"/>
  <c r="U30" s="1"/>
  <c r="U233" i="47" s="1"/>
  <c r="U386" s="1"/>
  <c r="U23" i="71"/>
  <c r="W28" i="69"/>
  <c r="W23" i="73"/>
  <c r="W27" s="1"/>
  <c r="W232" i="47" s="1"/>
  <c r="W385" s="1"/>
  <c r="W26" i="75"/>
  <c r="W30" s="1"/>
  <c r="W234" i="47" s="1"/>
  <c r="W387" s="1"/>
  <c r="H26" i="74"/>
  <c r="H30" s="1"/>
  <c r="H233" i="47" s="1"/>
  <c r="H386" s="1"/>
  <c r="H23" i="71"/>
  <c r="E24" i="70"/>
  <c r="S24"/>
  <c r="V28" i="69"/>
  <c r="V24" i="70"/>
  <c r="N23" i="65"/>
  <c r="N26" i="75"/>
  <c r="N30" s="1"/>
  <c r="N234" i="47" s="1"/>
  <c r="N387" s="1"/>
  <c r="M23" i="73"/>
  <c r="M27" s="1"/>
  <c r="M232" i="47" s="1"/>
  <c r="M385" s="1"/>
  <c r="Q85"/>
  <c r="Q14" s="1"/>
  <c r="F24" i="70"/>
  <c r="F26" i="74"/>
  <c r="F30" s="1"/>
  <c r="F233" i="47" s="1"/>
  <c r="F386" s="1"/>
  <c r="F23" i="65"/>
  <c r="T24" i="70"/>
  <c r="T23" i="73"/>
  <c r="T27" s="1"/>
  <c r="T232" i="47" s="1"/>
  <c r="T385" s="1"/>
  <c r="S74" i="57"/>
  <c r="K23" i="73"/>
  <c r="K27" s="1"/>
  <c r="K232" i="47" s="1"/>
  <c r="K385" s="1"/>
  <c r="D78" i="56"/>
  <c r="G26" i="74"/>
  <c r="G30" s="1"/>
  <c r="G233" i="47" s="1"/>
  <c r="G386" s="1"/>
  <c r="G24" i="70"/>
  <c r="O24"/>
  <c r="O280" i="47"/>
  <c r="O28" i="69"/>
  <c r="L23" i="73"/>
  <c r="L27" s="1"/>
  <c r="L232" i="47" s="1"/>
  <c r="L385" s="1"/>
  <c r="L24" i="70"/>
  <c r="L23" i="65"/>
  <c r="J23"/>
  <c r="J280" i="47"/>
  <c r="J26" i="75"/>
  <c r="J30" s="1"/>
  <c r="J234" i="47" s="1"/>
  <c r="J387" s="1"/>
  <c r="R23" i="65"/>
  <c r="I74" i="57"/>
  <c r="I28" i="69"/>
  <c r="I26" i="75"/>
  <c r="I30" s="1"/>
  <c r="I234" i="47" s="1"/>
  <c r="I387" s="1"/>
  <c r="P23" i="73"/>
  <c r="P27" s="1"/>
  <c r="P232" i="47" s="1"/>
  <c r="P385" s="1"/>
  <c r="P24" i="70"/>
  <c r="U23" i="73"/>
  <c r="U27" s="1"/>
  <c r="U232" i="47" s="1"/>
  <c r="U385" s="1"/>
  <c r="U26" i="75"/>
  <c r="U30" s="1"/>
  <c r="U234" i="47" s="1"/>
  <c r="U387" s="1"/>
  <c r="U24" i="70"/>
  <c r="W24"/>
  <c r="W280" i="47"/>
  <c r="F74" i="57"/>
  <c r="H280" i="47"/>
  <c r="H26" i="75"/>
  <c r="H30" s="1"/>
  <c r="H234" i="47" s="1"/>
  <c r="H387" s="1"/>
  <c r="E280"/>
  <c r="C22" i="72"/>
  <c r="C26" s="1"/>
  <c r="S28" i="69"/>
  <c r="S26" i="74"/>
  <c r="S30" s="1"/>
  <c r="S233" i="47" s="1"/>
  <c r="S386" s="1"/>
  <c r="V23" i="65"/>
  <c r="V23" i="71"/>
  <c r="L74" i="57"/>
  <c r="J74"/>
  <c r="T74"/>
  <c r="M280" i="47"/>
  <c r="M23" i="65"/>
  <c r="CN206" i="46"/>
  <c r="CL231"/>
  <c r="CL251" s="1"/>
  <c r="F346" i="47"/>
  <c r="F170"/>
  <c r="T28" i="65"/>
  <c r="T29"/>
  <c r="G33" i="69"/>
  <c r="G34"/>
  <c r="H230" i="56"/>
  <c r="H250" s="1"/>
  <c r="G45" i="57"/>
  <c r="G46" s="1"/>
  <c r="G58" s="1"/>
  <c r="G60" s="1"/>
  <c r="G74" s="1"/>
  <c r="H207" i="56"/>
  <c r="G28" i="65"/>
  <c r="G29"/>
  <c r="G72" i="57"/>
  <c r="G70"/>
  <c r="H72"/>
  <c r="H70"/>
  <c r="L346" i="47"/>
  <c r="L170"/>
  <c r="S230" i="56"/>
  <c r="S250" s="1"/>
  <c r="R45" i="57"/>
  <c r="R46" s="1"/>
  <c r="R58" s="1"/>
  <c r="R60" s="1"/>
  <c r="R74" s="1"/>
  <c r="S207" i="56"/>
  <c r="Q130" i="47"/>
  <c r="Q294"/>
  <c r="Q98"/>
  <c r="P346"/>
  <c r="P170"/>
  <c r="V230" i="56"/>
  <c r="V250" s="1"/>
  <c r="U45" i="57"/>
  <c r="U46" s="1"/>
  <c r="U58" s="1"/>
  <c r="U60" s="1"/>
  <c r="V207" i="56"/>
  <c r="U29" i="65"/>
  <c r="U28"/>
  <c r="X230" i="56"/>
  <c r="X250" s="1"/>
  <c r="W45" i="57"/>
  <c r="W46" s="1"/>
  <c r="W58" s="1"/>
  <c r="W60" s="1"/>
  <c r="X207" i="56"/>
  <c r="H33" i="69"/>
  <c r="H34"/>
  <c r="E34"/>
  <c r="E33"/>
  <c r="W230" i="56"/>
  <c r="W250" s="1"/>
  <c r="V45" i="57"/>
  <c r="V46" s="1"/>
  <c r="V58" s="1"/>
  <c r="V60" s="1"/>
  <c r="W207" i="56"/>
  <c r="V294" i="47"/>
  <c r="V130"/>
  <c r="V98"/>
  <c r="M33" i="69"/>
  <c r="M34"/>
  <c r="F33"/>
  <c r="F34"/>
  <c r="S70" i="57"/>
  <c r="S72"/>
  <c r="K45"/>
  <c r="K46" s="1"/>
  <c r="K58" s="1"/>
  <c r="K60" s="1"/>
  <c r="L230" i="56"/>
  <c r="L250" s="1"/>
  <c r="L207"/>
  <c r="K33" i="69"/>
  <c r="K34"/>
  <c r="K346" i="47"/>
  <c r="K170"/>
  <c r="G346"/>
  <c r="G170"/>
  <c r="O346"/>
  <c r="O170"/>
  <c r="O45" i="57"/>
  <c r="O46" s="1"/>
  <c r="O58" s="1"/>
  <c r="O60" s="1"/>
  <c r="P230" i="56"/>
  <c r="P250" s="1"/>
  <c r="P207"/>
  <c r="O29" i="65"/>
  <c r="O28"/>
  <c r="J34" i="69"/>
  <c r="J33"/>
  <c r="J346" i="47"/>
  <c r="J170"/>
  <c r="R346"/>
  <c r="R170"/>
  <c r="I70" i="57"/>
  <c r="I72"/>
  <c r="I294" i="47"/>
  <c r="I130"/>
  <c r="I98"/>
  <c r="Q28" i="65"/>
  <c r="Q29"/>
  <c r="R230" i="56"/>
  <c r="R250" s="1"/>
  <c r="Q45" i="57"/>
  <c r="Q46" s="1"/>
  <c r="Q58" s="1"/>
  <c r="Q60" s="1"/>
  <c r="Q74" s="1"/>
  <c r="R207" i="56"/>
  <c r="U33" i="69"/>
  <c r="U34"/>
  <c r="U130" i="47"/>
  <c r="U294"/>
  <c r="U98"/>
  <c r="W28" i="65"/>
  <c r="W29"/>
  <c r="W294" i="47"/>
  <c r="W130"/>
  <c r="W98"/>
  <c r="F70" i="57"/>
  <c r="F72"/>
  <c r="H130" i="47"/>
  <c r="H294"/>
  <c r="H98"/>
  <c r="E346"/>
  <c r="E170"/>
  <c r="E29" i="65"/>
  <c r="E28"/>
  <c r="S346" i="47"/>
  <c r="S170"/>
  <c r="N346"/>
  <c r="N170"/>
  <c r="L70" i="57"/>
  <c r="L72"/>
  <c r="J70"/>
  <c r="J72"/>
  <c r="T72"/>
  <c r="T70"/>
  <c r="M346" i="47"/>
  <c r="M170"/>
  <c r="M70" i="57"/>
  <c r="M72"/>
  <c r="D276" i="47"/>
  <c r="D280" s="1"/>
  <c r="C81"/>
  <c r="C276" s="1"/>
  <c r="C280" s="1"/>
  <c r="C169"/>
  <c r="C346" s="1"/>
  <c r="D346"/>
  <c r="D170"/>
  <c r="P74" i="57"/>
  <c r="K74"/>
  <c r="I23" i="65"/>
  <c r="V74" i="57"/>
  <c r="N74"/>
  <c r="O74"/>
  <c r="E74"/>
  <c r="S23" i="73"/>
  <c r="S27" s="1"/>
  <c r="S232" i="47" s="1"/>
  <c r="S385" s="1"/>
  <c r="S23" i="65"/>
  <c r="W74" i="57"/>
  <c r="L85" i="47"/>
  <c r="L14" s="1"/>
  <c r="T85"/>
  <c r="T14" s="1"/>
  <c r="P23" i="65"/>
  <c r="H23" i="73"/>
  <c r="H27" s="1"/>
  <c r="H232" i="47" s="1"/>
  <c r="H385" s="1"/>
  <c r="H23" i="65"/>
  <c r="U74" i="57"/>
  <c r="V23" i="73"/>
  <c r="V27" s="1"/>
  <c r="V232" i="47" s="1"/>
  <c r="V385" s="1"/>
  <c r="N24" i="70"/>
  <c r="M26" i="75"/>
  <c r="M30" s="1"/>
  <c r="M234" i="47" s="1"/>
  <c r="M387" s="1"/>
  <c r="M23" i="71"/>
  <c r="CO206" i="46"/>
  <c r="C45" i="57" l="1"/>
  <c r="C46" s="1"/>
  <c r="E208" i="56"/>
  <c r="H29" i="65"/>
  <c r="H28"/>
  <c r="S29"/>
  <c r="S28"/>
  <c r="P29"/>
  <c r="P28"/>
  <c r="D347" i="47"/>
  <c r="C170"/>
  <c r="C347" s="1"/>
  <c r="D226"/>
  <c r="D228"/>
  <c r="D229"/>
  <c r="D230"/>
  <c r="W295"/>
  <c r="W132"/>
  <c r="W319" s="1"/>
  <c r="W133"/>
  <c r="W320" s="1"/>
  <c r="W134"/>
  <c r="W321" s="1"/>
  <c r="I317"/>
  <c r="R347"/>
  <c r="R226"/>
  <c r="R228"/>
  <c r="R381" s="1"/>
  <c r="R229"/>
  <c r="R382" s="1"/>
  <c r="R230"/>
  <c r="R383" s="1"/>
  <c r="J226"/>
  <c r="J347"/>
  <c r="J228"/>
  <c r="J381" s="1"/>
  <c r="J229"/>
  <c r="J382" s="1"/>
  <c r="J230"/>
  <c r="J383" s="1"/>
  <c r="V295"/>
  <c r="V132"/>
  <c r="V319" s="1"/>
  <c r="V133"/>
  <c r="V320" s="1"/>
  <c r="V134"/>
  <c r="V321" s="1"/>
  <c r="P226"/>
  <c r="P347"/>
  <c r="P228"/>
  <c r="P381" s="1"/>
  <c r="P229"/>
  <c r="P382" s="1"/>
  <c r="P230"/>
  <c r="P383" s="1"/>
  <c r="Q295"/>
  <c r="Q132"/>
  <c r="Q319" s="1"/>
  <c r="Q133"/>
  <c r="Q320" s="1"/>
  <c r="Q134"/>
  <c r="Q321" s="1"/>
  <c r="Q317"/>
  <c r="L347"/>
  <c r="L226"/>
  <c r="L228"/>
  <c r="L381" s="1"/>
  <c r="L229"/>
  <c r="L382" s="1"/>
  <c r="L230"/>
  <c r="L383" s="1"/>
  <c r="H210" i="46"/>
  <c r="E210" s="1"/>
  <c r="H208"/>
  <c r="M28" i="65"/>
  <c r="M29"/>
  <c r="J28"/>
  <c r="J29"/>
  <c r="O33" i="69"/>
  <c r="O34"/>
  <c r="N29" i="65"/>
  <c r="N28"/>
  <c r="V33" i="69"/>
  <c r="V34"/>
  <c r="P33"/>
  <c r="P34"/>
  <c r="R34"/>
  <c r="R33"/>
  <c r="K29" i="65"/>
  <c r="K28"/>
  <c r="C47" i="73"/>
  <c r="D22"/>
  <c r="C22" s="1"/>
  <c r="D21"/>
  <c r="C21" s="1"/>
  <c r="D20"/>
  <c r="C20" s="1"/>
  <c r="C58" i="75"/>
  <c r="D25"/>
  <c r="C25" s="1"/>
  <c r="D24"/>
  <c r="C24" s="1"/>
  <c r="D23"/>
  <c r="D35" i="57"/>
  <c r="D62"/>
  <c r="N295" i="47"/>
  <c r="N133"/>
  <c r="N320" s="1"/>
  <c r="N132"/>
  <c r="N319" s="1"/>
  <c r="N134"/>
  <c r="N321" s="1"/>
  <c r="S295"/>
  <c r="S132"/>
  <c r="S319" s="1"/>
  <c r="S133"/>
  <c r="S320" s="1"/>
  <c r="S134"/>
  <c r="S321" s="1"/>
  <c r="S317"/>
  <c r="H226"/>
  <c r="H347"/>
  <c r="H229"/>
  <c r="H382" s="1"/>
  <c r="H228"/>
  <c r="H381" s="1"/>
  <c r="H230"/>
  <c r="H383" s="1"/>
  <c r="W347"/>
  <c r="W226"/>
  <c r="W229"/>
  <c r="W382" s="1"/>
  <c r="W228"/>
  <c r="W381" s="1"/>
  <c r="W230"/>
  <c r="W383" s="1"/>
  <c r="U347"/>
  <c r="U226"/>
  <c r="U228"/>
  <c r="U381" s="1"/>
  <c r="U229"/>
  <c r="U382" s="1"/>
  <c r="U230"/>
  <c r="U383" s="1"/>
  <c r="R317"/>
  <c r="J295"/>
  <c r="J132"/>
  <c r="J319" s="1"/>
  <c r="J133"/>
  <c r="J320" s="1"/>
  <c r="J134"/>
  <c r="J321" s="1"/>
  <c r="O317"/>
  <c r="G295"/>
  <c r="G133"/>
  <c r="G320" s="1"/>
  <c r="G132"/>
  <c r="G319" s="1"/>
  <c r="G134"/>
  <c r="G321" s="1"/>
  <c r="C25" i="69"/>
  <c r="D28"/>
  <c r="C23" i="74"/>
  <c r="D26"/>
  <c r="D30" s="1"/>
  <c r="K317" i="47"/>
  <c r="V226"/>
  <c r="V347"/>
  <c r="V229"/>
  <c r="V382" s="1"/>
  <c r="V228"/>
  <c r="V381" s="1"/>
  <c r="V230"/>
  <c r="V383" s="1"/>
  <c r="Q226"/>
  <c r="Q347"/>
  <c r="Q228"/>
  <c r="Q381" s="1"/>
  <c r="Q229"/>
  <c r="Q382" s="1"/>
  <c r="Q230"/>
  <c r="Q383" s="1"/>
  <c r="L295"/>
  <c r="L133"/>
  <c r="L320" s="1"/>
  <c r="L132"/>
  <c r="L319" s="1"/>
  <c r="L134"/>
  <c r="L321" s="1"/>
  <c r="L317"/>
  <c r="T226"/>
  <c r="T347"/>
  <c r="T229"/>
  <c r="T382" s="1"/>
  <c r="T228"/>
  <c r="T381" s="1"/>
  <c r="T230"/>
  <c r="T383" s="1"/>
  <c r="F295"/>
  <c r="F133"/>
  <c r="F320" s="1"/>
  <c r="F132"/>
  <c r="F319" s="1"/>
  <c r="F134"/>
  <c r="F321" s="1"/>
  <c r="T295"/>
  <c r="T132"/>
  <c r="T319" s="1"/>
  <c r="T133"/>
  <c r="T320" s="1"/>
  <c r="T134"/>
  <c r="T321" s="1"/>
  <c r="T317"/>
  <c r="C58" i="57"/>
  <c r="C59" s="1"/>
  <c r="I29" i="65"/>
  <c r="I28"/>
  <c r="M226" i="47"/>
  <c r="M347"/>
  <c r="M228"/>
  <c r="M381" s="1"/>
  <c r="M229"/>
  <c r="M382" s="1"/>
  <c r="M230"/>
  <c r="M383" s="1"/>
  <c r="N347"/>
  <c r="N226"/>
  <c r="N228"/>
  <c r="N381" s="1"/>
  <c r="N229"/>
  <c r="N382" s="1"/>
  <c r="N230"/>
  <c r="N383" s="1"/>
  <c r="S226"/>
  <c r="S347"/>
  <c r="S229"/>
  <c r="S382" s="1"/>
  <c r="S228"/>
  <c r="S381" s="1"/>
  <c r="S230"/>
  <c r="S383" s="1"/>
  <c r="E226"/>
  <c r="E347"/>
  <c r="E228"/>
  <c r="E381" s="1"/>
  <c r="E229"/>
  <c r="E382" s="1"/>
  <c r="E230"/>
  <c r="E383" s="1"/>
  <c r="H295"/>
  <c r="H133"/>
  <c r="H320" s="1"/>
  <c r="H132"/>
  <c r="H319" s="1"/>
  <c r="H134"/>
  <c r="H321" s="1"/>
  <c r="H317"/>
  <c r="W317"/>
  <c r="W136"/>
  <c r="W16" s="1"/>
  <c r="U295"/>
  <c r="U132"/>
  <c r="U319" s="1"/>
  <c r="U133"/>
  <c r="U320" s="1"/>
  <c r="U134"/>
  <c r="U321" s="1"/>
  <c r="U317"/>
  <c r="I295"/>
  <c r="I132"/>
  <c r="I319" s="1"/>
  <c r="I133"/>
  <c r="I320" s="1"/>
  <c r="I134"/>
  <c r="I321" s="1"/>
  <c r="O347"/>
  <c r="O226"/>
  <c r="O229"/>
  <c r="O382" s="1"/>
  <c r="O228"/>
  <c r="O381" s="1"/>
  <c r="O230"/>
  <c r="O383" s="1"/>
  <c r="G226"/>
  <c r="G347"/>
  <c r="G229"/>
  <c r="G382" s="1"/>
  <c r="G228"/>
  <c r="G381" s="1"/>
  <c r="G230"/>
  <c r="G383" s="1"/>
  <c r="K226"/>
  <c r="K347"/>
  <c r="K229"/>
  <c r="K382" s="1"/>
  <c r="K228"/>
  <c r="K381" s="1"/>
  <c r="K230"/>
  <c r="K383" s="1"/>
  <c r="V317"/>
  <c r="V136"/>
  <c r="V16" s="1"/>
  <c r="F226"/>
  <c r="F347"/>
  <c r="F228"/>
  <c r="F381" s="1"/>
  <c r="F229"/>
  <c r="F382" s="1"/>
  <c r="F230"/>
  <c r="F383" s="1"/>
  <c r="V29" i="65"/>
  <c r="V28"/>
  <c r="S33" i="69"/>
  <c r="S34"/>
  <c r="I34"/>
  <c r="I33"/>
  <c r="R28" i="65"/>
  <c r="R29"/>
  <c r="L29"/>
  <c r="L28"/>
  <c r="D230" i="56"/>
  <c r="D250" s="1"/>
  <c r="K78" i="44"/>
  <c r="D207" i="56"/>
  <c r="I208" i="46" s="1"/>
  <c r="F29" i="65"/>
  <c r="F28"/>
  <c r="W33" i="69"/>
  <c r="W34"/>
  <c r="Q33"/>
  <c r="Q34"/>
  <c r="L33"/>
  <c r="L34"/>
  <c r="T34"/>
  <c r="T33"/>
  <c r="C51" i="71"/>
  <c r="D22"/>
  <c r="C22" s="1"/>
  <c r="D21"/>
  <c r="C21" s="1"/>
  <c r="D20"/>
  <c r="C98" i="47"/>
  <c r="C295" s="1"/>
  <c r="D295"/>
  <c r="D133"/>
  <c r="D132"/>
  <c r="D134"/>
  <c r="C130"/>
  <c r="C317" s="1"/>
  <c r="D317"/>
  <c r="D136"/>
  <c r="C14" i="73"/>
  <c r="D23"/>
  <c r="D27" s="1"/>
  <c r="M295" i="47"/>
  <c r="M133"/>
  <c r="M320" s="1"/>
  <c r="M132"/>
  <c r="M319" s="1"/>
  <c r="M134"/>
  <c r="M321" s="1"/>
  <c r="M317"/>
  <c r="M136"/>
  <c r="M16" s="1"/>
  <c r="N317"/>
  <c r="N136"/>
  <c r="N16" s="1"/>
  <c r="E295"/>
  <c r="E132"/>
  <c r="E319" s="1"/>
  <c r="E133"/>
  <c r="E320" s="1"/>
  <c r="E134"/>
  <c r="E321" s="1"/>
  <c r="E317"/>
  <c r="E136"/>
  <c r="E16" s="1"/>
  <c r="I347"/>
  <c r="I226"/>
  <c r="I228"/>
  <c r="I381" s="1"/>
  <c r="I229"/>
  <c r="I382" s="1"/>
  <c r="I230"/>
  <c r="I383" s="1"/>
  <c r="R295"/>
  <c r="R133"/>
  <c r="R320" s="1"/>
  <c r="R132"/>
  <c r="R319" s="1"/>
  <c r="R323" s="1"/>
  <c r="R134"/>
  <c r="R321" s="1"/>
  <c r="J317"/>
  <c r="J136"/>
  <c r="J16" s="1"/>
  <c r="O295"/>
  <c r="O132"/>
  <c r="O319" s="1"/>
  <c r="O133"/>
  <c r="O320" s="1"/>
  <c r="O134"/>
  <c r="O321" s="1"/>
  <c r="G317"/>
  <c r="G136"/>
  <c r="G16" s="1"/>
  <c r="C19" i="65"/>
  <c r="C23" s="1"/>
  <c r="D23"/>
  <c r="C21" i="70"/>
  <c r="C24" s="1"/>
  <c r="D24"/>
  <c r="K295" i="47"/>
  <c r="K133"/>
  <c r="K320" s="1"/>
  <c r="K132"/>
  <c r="K319" s="1"/>
  <c r="K323" s="1"/>
  <c r="K134"/>
  <c r="K321" s="1"/>
  <c r="P295"/>
  <c r="P133"/>
  <c r="P320" s="1"/>
  <c r="P132"/>
  <c r="P319" s="1"/>
  <c r="P134"/>
  <c r="P321" s="1"/>
  <c r="P317"/>
  <c r="F317"/>
  <c r="F136"/>
  <c r="F16" s="1"/>
  <c r="C85"/>
  <c r="C60" i="57"/>
  <c r="U136" i="47" l="1"/>
  <c r="U16" s="1"/>
  <c r="T136"/>
  <c r="T16" s="1"/>
  <c r="C26" i="74"/>
  <c r="C28" i="69"/>
  <c r="S136" i="47"/>
  <c r="S16" s="1"/>
  <c r="D16"/>
  <c r="C132"/>
  <c r="C319" s="1"/>
  <c r="D319"/>
  <c r="C20" i="71"/>
  <c r="D23"/>
  <c r="D28" i="65"/>
  <c r="D29"/>
  <c r="D321" i="47"/>
  <c r="C134"/>
  <c r="C321" s="1"/>
  <c r="D320"/>
  <c r="C133"/>
  <c r="C320" s="1"/>
  <c r="I229" i="44"/>
  <c r="I249" s="1"/>
  <c r="L78"/>
  <c r="K206"/>
  <c r="F379" i="47"/>
  <c r="F236"/>
  <c r="F17" s="1"/>
  <c r="G379"/>
  <c r="G236"/>
  <c r="G17" s="1"/>
  <c r="O379"/>
  <c r="O236"/>
  <c r="O17" s="1"/>
  <c r="E379"/>
  <c r="E236"/>
  <c r="E17" s="1"/>
  <c r="Q379"/>
  <c r="Q236"/>
  <c r="Q17" s="1"/>
  <c r="C30" i="74"/>
  <c r="D233" i="47"/>
  <c r="D34" i="69"/>
  <c r="D33"/>
  <c r="W379" i="47"/>
  <c r="W236"/>
  <c r="W17" s="1"/>
  <c r="H379"/>
  <c r="H236"/>
  <c r="H17" s="1"/>
  <c r="C35" i="57"/>
  <c r="D70"/>
  <c r="D72"/>
  <c r="C72" s="1"/>
  <c r="L379" i="47"/>
  <c r="L389" s="1"/>
  <c r="L236"/>
  <c r="L17" s="1"/>
  <c r="P379"/>
  <c r="P389" s="1"/>
  <c r="P236"/>
  <c r="P17" s="1"/>
  <c r="C229"/>
  <c r="C382" s="1"/>
  <c r="D382"/>
  <c r="C226"/>
  <c r="C379" s="1"/>
  <c r="D379"/>
  <c r="P323"/>
  <c r="E323"/>
  <c r="P136"/>
  <c r="P16" s="1"/>
  <c r="O323"/>
  <c r="M323"/>
  <c r="C23" i="73"/>
  <c r="F389" i="47"/>
  <c r="O389"/>
  <c r="I323"/>
  <c r="U323"/>
  <c r="H136"/>
  <c r="H16" s="1"/>
  <c r="E389"/>
  <c r="F323"/>
  <c r="L136"/>
  <c r="L16" s="1"/>
  <c r="Q389"/>
  <c r="K136"/>
  <c r="K16" s="1"/>
  <c r="O136"/>
  <c r="O16" s="1"/>
  <c r="J323"/>
  <c r="R136"/>
  <c r="R16" s="1"/>
  <c r="W389"/>
  <c r="N323"/>
  <c r="Q136"/>
  <c r="Q16" s="1"/>
  <c r="Q323"/>
  <c r="I379"/>
  <c r="I389" s="1"/>
  <c r="I236"/>
  <c r="I17" s="1"/>
  <c r="D232"/>
  <c r="C27" i="73"/>
  <c r="K379" i="47"/>
  <c r="K389" s="1"/>
  <c r="K236"/>
  <c r="K17" s="1"/>
  <c r="S379"/>
  <c r="S389" s="1"/>
  <c r="S236"/>
  <c r="S17" s="1"/>
  <c r="N379"/>
  <c r="N389" s="1"/>
  <c r="N236"/>
  <c r="N17" s="1"/>
  <c r="M379"/>
  <c r="M236"/>
  <c r="M17" s="1"/>
  <c r="T379"/>
  <c r="T389" s="1"/>
  <c r="T236"/>
  <c r="T17" s="1"/>
  <c r="V379"/>
  <c r="V389" s="1"/>
  <c r="V236"/>
  <c r="V17" s="1"/>
  <c r="U379"/>
  <c r="U389" s="1"/>
  <c r="U236"/>
  <c r="U17" s="1"/>
  <c r="D66" i="57"/>
  <c r="C62"/>
  <c r="C23" i="75"/>
  <c r="D26"/>
  <c r="D30" s="1"/>
  <c r="J379" i="47"/>
  <c r="J389" s="1"/>
  <c r="J236"/>
  <c r="J17" s="1"/>
  <c r="R379"/>
  <c r="R389" s="1"/>
  <c r="R236"/>
  <c r="R17" s="1"/>
  <c r="C230"/>
  <c r="C383" s="1"/>
  <c r="D383"/>
  <c r="C228"/>
  <c r="C381" s="1"/>
  <c r="D381"/>
  <c r="G389"/>
  <c r="H323"/>
  <c r="M389"/>
  <c r="T323"/>
  <c r="L323"/>
  <c r="G323"/>
  <c r="H389"/>
  <c r="S323"/>
  <c r="V323"/>
  <c r="I136"/>
  <c r="I16" s="1"/>
  <c r="W323"/>
  <c r="C23" i="71" l="1"/>
  <c r="C233" i="47"/>
  <c r="C386" s="1"/>
  <c r="D386"/>
  <c r="C323"/>
  <c r="C136"/>
  <c r="D234"/>
  <c r="C30" i="75"/>
  <c r="C66" i="57"/>
  <c r="C74" s="1"/>
  <c r="D74"/>
  <c r="D385" i="47"/>
  <c r="C232"/>
  <c r="C385" s="1"/>
  <c r="C36" i="57"/>
  <c r="C70"/>
  <c r="J229" i="44"/>
  <c r="J249" s="1"/>
  <c r="L206"/>
  <c r="H209" i="46" s="1"/>
  <c r="C26" i="75"/>
  <c r="D323" i="47"/>
  <c r="D387" l="1"/>
  <c r="D389" s="1"/>
  <c r="C234"/>
  <c r="C387" s="1"/>
  <c r="C389" s="1"/>
  <c r="D236"/>
  <c r="C236" l="1"/>
  <c r="D17"/>
</calcChain>
</file>

<file path=xl/comments1.xml><?xml version="1.0" encoding="utf-8"?>
<comments xmlns="http://schemas.openxmlformats.org/spreadsheetml/2006/main">
  <authors>
    <author>dsarkar</author>
  </authors>
  <commentList>
    <comment ref="D19" authorId="0">
      <text>
        <r>
          <rPr>
            <b/>
            <sz val="8"/>
            <color indexed="81"/>
            <rFont val="Tahoma"/>
            <family val="2"/>
          </rPr>
          <t xml:space="preserve">You can write your custom class type in this column </t>
        </r>
      </text>
    </comment>
  </commentList>
</comments>
</file>

<file path=xl/comments2.xml><?xml version="1.0" encoding="utf-8"?>
<comments xmlns="http://schemas.openxmlformats.org/spreadsheetml/2006/main">
  <authors>
    <author>DengRo</author>
  </authors>
  <commentList>
    <comment ref="G85" authorId="0">
      <text>
        <r>
          <rPr>
            <b/>
            <sz val="8"/>
            <color indexed="81"/>
            <rFont val="Tahoma"/>
            <family val="2"/>
          </rPr>
          <t>DengRo:</t>
        </r>
        <r>
          <rPr>
            <sz val="8"/>
            <color indexed="81"/>
            <rFont val="Tahoma"/>
            <family val="2"/>
          </rPr>
          <t xml:space="preserve">
</t>
        </r>
      </text>
    </comment>
    <comment ref="G155" authorId="0">
      <text>
        <r>
          <rPr>
            <b/>
            <sz val="8"/>
            <color indexed="81"/>
            <rFont val="Tahoma"/>
            <family val="2"/>
          </rPr>
          <t>DengRo:</t>
        </r>
        <r>
          <rPr>
            <sz val="8"/>
            <color indexed="81"/>
            <rFont val="Tahoma"/>
            <family val="2"/>
          </rPr>
          <t xml:space="preserve">
</t>
        </r>
      </text>
    </comment>
    <comment ref="G225" authorId="0">
      <text>
        <r>
          <rPr>
            <b/>
            <sz val="8"/>
            <color indexed="81"/>
            <rFont val="Tahoma"/>
            <family val="2"/>
          </rPr>
          <t>DengRo:</t>
        </r>
        <r>
          <rPr>
            <sz val="8"/>
            <color indexed="81"/>
            <rFont val="Tahoma"/>
            <family val="2"/>
          </rPr>
          <t xml:space="preserve">
</t>
        </r>
      </text>
    </comment>
    <comment ref="G298" authorId="0">
      <text>
        <r>
          <rPr>
            <b/>
            <sz val="8"/>
            <color indexed="81"/>
            <rFont val="Tahoma"/>
            <family val="2"/>
          </rPr>
          <t>DengRo:</t>
        </r>
        <r>
          <rPr>
            <sz val="8"/>
            <color indexed="81"/>
            <rFont val="Tahoma"/>
            <family val="2"/>
          </rPr>
          <t xml:space="preserve">
</t>
        </r>
      </text>
    </comment>
    <comment ref="G371" authorId="0">
      <text>
        <r>
          <rPr>
            <b/>
            <sz val="8"/>
            <color indexed="81"/>
            <rFont val="Tahoma"/>
            <family val="2"/>
          </rPr>
          <t>DengRo:</t>
        </r>
        <r>
          <rPr>
            <sz val="8"/>
            <color indexed="81"/>
            <rFont val="Tahoma"/>
            <family val="2"/>
          </rPr>
          <t xml:space="preserve">
</t>
        </r>
      </text>
    </comment>
    <comment ref="G444" authorId="0">
      <text>
        <r>
          <rPr>
            <b/>
            <sz val="8"/>
            <color indexed="81"/>
            <rFont val="Tahoma"/>
            <family val="2"/>
          </rPr>
          <t>DengRo:</t>
        </r>
        <r>
          <rPr>
            <sz val="8"/>
            <color indexed="81"/>
            <rFont val="Tahoma"/>
            <family val="2"/>
          </rPr>
          <t xml:space="preserve">
</t>
        </r>
      </text>
    </comment>
    <comment ref="G517" authorId="0">
      <text>
        <r>
          <rPr>
            <b/>
            <sz val="8"/>
            <color indexed="81"/>
            <rFont val="Tahoma"/>
            <family val="2"/>
          </rPr>
          <t>DengRo:</t>
        </r>
        <r>
          <rPr>
            <sz val="8"/>
            <color indexed="81"/>
            <rFont val="Tahoma"/>
            <family val="2"/>
          </rPr>
          <t xml:space="preserve">
</t>
        </r>
      </text>
    </comment>
    <comment ref="G586" authorId="0">
      <text>
        <r>
          <rPr>
            <b/>
            <sz val="8"/>
            <color indexed="81"/>
            <rFont val="Tahoma"/>
            <family val="2"/>
          </rPr>
          <t>DengRo:</t>
        </r>
        <r>
          <rPr>
            <sz val="8"/>
            <color indexed="81"/>
            <rFont val="Tahoma"/>
            <family val="2"/>
          </rPr>
          <t xml:space="preserve">
</t>
        </r>
      </text>
    </comment>
  </commentList>
</comments>
</file>

<file path=xl/sharedStrings.xml><?xml version="1.0" encoding="utf-8"?>
<sst xmlns="http://schemas.openxmlformats.org/spreadsheetml/2006/main" count="7298" uniqueCount="1516">
  <si>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</si>
  <si>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</si>
  <si>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</si>
  <si>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</si>
  <si>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</si>
  <si>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</si>
  <si>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</si>
  <si>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</si>
  <si>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</si>
  <si>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</si>
  <si>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</si>
  <si>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</si>
  <si>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</si>
  <si>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</si>
  <si>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</si>
  <si>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</si>
  <si>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</si>
  <si>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</si>
  <si>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</si>
  <si>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</si>
  <si>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</si>
  <si>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</si>
  <si>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</si>
  <si>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</si>
  <si>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</si>
  <si>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</si>
  <si>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</si>
  <si>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</si>
  <si>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</si>
  <si>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</si>
  <si>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</si>
  <si>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</si>
  <si>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</si>
  <si>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</si>
  <si>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</si>
  <si>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</si>
  <si>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</si>
  <si>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</si>
  <si>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</si>
  <si>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</si>
  <si>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</si>
  <si>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</si>
  <si>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</si>
  <si>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</si>
  <si>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</si>
  <si>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</si>
  <si>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</si>
  <si>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</si>
  <si>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</si>
  <si>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Grouped Accounts as per 2006 EDR</t>
  </si>
  <si>
    <t>EB-2006-0247</t>
  </si>
  <si>
    <t>EB-2007-0001</t>
  </si>
  <si>
    <t>EB-2007-0002</t>
  </si>
  <si>
    <t>EB-2007-0003</t>
  </si>
  <si>
    <t>Date of Submission:</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</si>
  <si>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</si>
  <si>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</si>
  <si>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</si>
  <si>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</si>
  <si>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</si>
  <si>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</si>
  <si>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</si>
  <si>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</si>
  <si>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</si>
  <si>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</si>
  <si>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</si>
  <si>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</si>
  <si>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</si>
  <si>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</si>
  <si>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</si>
  <si>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</si>
  <si>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</si>
  <si>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</si>
  <si>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</si>
  <si>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</si>
  <si>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</si>
  <si>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</si>
  <si>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</si>
  <si>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</si>
  <si>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</si>
  <si>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</si>
  <si>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</si>
  <si>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</si>
  <si>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</si>
  <si>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</si>
  <si>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</si>
  <si>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</si>
  <si>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</si>
  <si>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</si>
  <si>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</si>
  <si>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</si>
  <si>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</si>
  <si>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</si>
  <si>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</si>
  <si>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</si>
  <si>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</si>
  <si>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</si>
  <si>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</si>
  <si>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</si>
  <si>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</si>
  <si>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</si>
  <si>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</si>
  <si>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</si>
  <si>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</si>
  <si>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</si>
  <si>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</si>
  <si>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</si>
  <si>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</si>
  <si>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</si>
  <si>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</si>
  <si>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</si>
  <si>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</si>
  <si>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</si>
  <si>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</si>
  <si>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</si>
  <si>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</si>
  <si>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</si>
  <si>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</si>
  <si>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</si>
  <si>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</si>
  <si>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</si>
  <si>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</si>
  <si>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</si>
  <si>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</si>
  <si>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</si>
  <si>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</si>
  <si>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</si>
  <si>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</si>
  <si>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</si>
  <si>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</si>
  <si>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</si>
  <si>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</si>
  <si>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</si>
  <si>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</si>
  <si>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</si>
  <si>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</si>
  <si>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</si>
  <si>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</si>
  <si>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</si>
  <si>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</si>
  <si>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</si>
  <si>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</si>
  <si>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</si>
  <si>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</si>
  <si>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</si>
  <si>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</si>
  <si>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</si>
  <si>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</si>
  <si>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</si>
  <si>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</si>
  <si>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</si>
  <si>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</si>
  <si>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</si>
  <si>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</si>
  <si>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</si>
  <si>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</si>
  <si>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</si>
  <si>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</si>
  <si>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</si>
  <si>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</si>
  <si>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</si>
  <si>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</si>
  <si>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</si>
  <si>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</si>
  <si>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</si>
  <si>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</si>
  <si>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</si>
  <si>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</si>
  <si>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</si>
  <si>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</si>
  <si>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</si>
  <si>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</si>
  <si>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</si>
  <si>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</si>
  <si>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</si>
  <si>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</si>
  <si>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</si>
  <si>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</si>
  <si>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</si>
  <si>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</si>
  <si>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</si>
  <si>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</si>
  <si>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</si>
  <si>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</si>
  <si>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</si>
  <si>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</si>
  <si>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</si>
  <si>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</si>
  <si>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</si>
  <si>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</si>
  <si>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</si>
  <si>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</si>
  <si>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</si>
  <si>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</si>
  <si>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</si>
  <si>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</si>
  <si>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6205</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</si>
  <si>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</si>
  <si>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</si>
  <si>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</si>
  <si>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</si>
  <si>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</si>
  <si>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</si>
  <si>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</si>
  <si>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</si>
  <si>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</si>
  <si>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</si>
  <si>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</si>
  <si>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</si>
  <si>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</si>
  <si>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</si>
  <si>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</si>
  <si>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</si>
  <si>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</si>
  <si>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</si>
  <si>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</si>
  <si>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</si>
  <si>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</si>
  <si>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</si>
  <si>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</si>
  <si>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</si>
  <si>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</si>
  <si>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</si>
  <si>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</si>
  <si>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</si>
  <si>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</si>
  <si>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</si>
  <si>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</si>
  <si>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</si>
  <si>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</si>
  <si>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</si>
  <si>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</si>
  <si>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</si>
  <si>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</si>
  <si>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</si>
  <si>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</si>
  <si>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</si>
  <si>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</si>
  <si>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</si>
  <si>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</si>
  <si>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</si>
  <si>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</si>
  <si>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</si>
  <si>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</si>
  <si>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</si>
  <si>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</si>
  <si>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</si>
  <si>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</si>
  <si>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</si>
  <si>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</si>
  <si>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</si>
  <si>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</si>
  <si>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</si>
  <si>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</si>
  <si>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</si>
  <si>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</si>
  <si>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</si>
  <si>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</si>
  <si>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</si>
  <si>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</si>
  <si>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</si>
  <si>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</si>
  <si>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</si>
  <si>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</si>
  <si>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</si>
  <si>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</si>
  <si>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</si>
  <si>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</si>
  <si>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</si>
  <si>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</si>
  <si>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</si>
  <si>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</si>
  <si>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</si>
  <si>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</si>
  <si>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</si>
  <si>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</si>
  <si>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</si>
  <si>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</si>
  <si>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</si>
  <si>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</si>
  <si>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</si>
  <si>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</si>
  <si>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</si>
  <si>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</si>
  <si>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</si>
  <si>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</si>
  <si>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</si>
  <si>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</si>
  <si>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</si>
  <si>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</si>
  <si>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</si>
  <si>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</si>
  <si>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</si>
  <si>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</si>
  <si>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</si>
  <si>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</si>
  <si>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</si>
  <si>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</si>
  <si>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Balance from approved 2006 EDR Trial Balance</t>
  </si>
  <si>
    <t>I4</t>
  </si>
  <si>
    <t>Break out assets into detail functions - bulk deliver, primary and secondary</t>
  </si>
  <si>
    <t>I5</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</si>
  <si>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</si>
  <si>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</si>
  <si>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</si>
  <si>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</si>
  <si>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</si>
  <si>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</si>
  <si>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</si>
  <si>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</si>
  <si>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</si>
  <si>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</si>
  <si>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</si>
  <si>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</si>
  <si>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</si>
  <si>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</si>
  <si>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</si>
  <si>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</si>
  <si>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</si>
  <si>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</si>
  <si>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</si>
  <si>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</si>
  <si>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</si>
  <si>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</si>
  <si>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</si>
  <si>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</si>
  <si>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</si>
  <si>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</si>
  <si>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</si>
  <si>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</si>
  <si>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</si>
  <si>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</si>
  <si>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</si>
  <si>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</si>
  <si>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</si>
  <si>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</si>
  <si>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</si>
  <si>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</si>
  <si>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</si>
  <si>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</si>
  <si>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</si>
  <si>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</si>
  <si>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</si>
  <si>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</si>
  <si>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</si>
  <si>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</si>
  <si>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</si>
  <si>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</si>
  <si>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</si>
  <si>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</si>
  <si>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</si>
  <si>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</si>
  <si>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</si>
  <si>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</si>
  <si>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</si>
  <si>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</si>
  <si>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</si>
  <si>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</si>
  <si>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</si>
  <si>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Bad Debt Data from EDR 2006</t>
  </si>
  <si>
    <t>Sheet ADJ5 rows 26 - 32, column E</t>
  </si>
  <si>
    <t>Sheet ADJ5 rows 26 - 32, column G</t>
  </si>
  <si>
    <t>Sheet ADJ5 rows 26 - 32, column F</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</si>
  <si>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</si>
  <si>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</si>
  <si>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</si>
  <si>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</si>
  <si>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</si>
  <si>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</si>
  <si>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</si>
  <si>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</si>
  <si>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</si>
  <si>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See I4 BO Assets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</si>
  <si>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</si>
  <si>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</si>
  <si>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</si>
  <si>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</si>
  <si>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</si>
  <si>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</si>
  <si>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</si>
  <si>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</si>
  <si>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</si>
  <si>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</si>
  <si>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</si>
  <si>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</si>
  <si>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</si>
  <si>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</si>
  <si>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</si>
  <si>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</si>
  <si>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</si>
  <si>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Contact Information</t>
  </si>
  <si>
    <t>Input</t>
  </si>
  <si>
    <t>Calculation</t>
  </si>
  <si>
    <t>Brought Forward</t>
  </si>
  <si>
    <t>Account</t>
  </si>
  <si>
    <t>Billing Data</t>
  </si>
  <si>
    <t>Number of Connections (Unmetered)</t>
  </si>
  <si>
    <t>ID</t>
  </si>
  <si>
    <t>Dollar Billed (per 2006 EDR)</t>
  </si>
  <si>
    <t>CDEM</t>
  </si>
  <si>
    <t>CCON</t>
  </si>
  <si>
    <t>NFA</t>
  </si>
  <si>
    <t>Step 1:</t>
  </si>
  <si>
    <t>Step 2:</t>
  </si>
  <si>
    <t>OPTION #1</t>
  </si>
  <si>
    <t>OPTION #2</t>
  </si>
  <si>
    <t>If you have completed the Cost Allocation filing model and prepared to submit your findings to the Ontario Energy Board, please note that you have 2 saving options.</t>
  </si>
  <si>
    <t>Click on the Option 2 Button</t>
  </si>
  <si>
    <t>Save this file as "LDCname_RolledUp_CA_model_RUN#.xls"</t>
  </si>
  <si>
    <t>Save this file as "LDCname_Detailed_CA_model_RUN#.xls"</t>
  </si>
  <si>
    <t>Step 3:</t>
  </si>
  <si>
    <t>Step 4:</t>
  </si>
  <si>
    <t>Printout sheets I2, I4, and O1</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</si>
  <si>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</si>
  <si>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</si>
  <si>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</si>
  <si>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</si>
  <si>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</si>
  <si>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</si>
  <si>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</si>
  <si>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</si>
  <si>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</si>
  <si>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</si>
  <si>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</si>
  <si>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Proposed Target Net Income ($)</t>
  </si>
  <si>
    <t>Proposed PILs ($)</t>
  </si>
  <si>
    <t xml:space="preserve">Proposed Interest ($) </t>
  </si>
  <si>
    <t>Proposed Specific Service Charges ($)</t>
  </si>
  <si>
    <t>Proposed Transformer Ownership Allowance ($)</t>
  </si>
  <si>
    <t>Proposed Low Voltage Wheeling Adjustment ($)</t>
  </si>
  <si>
    <t>Proposed Revenue Requirement ($)</t>
  </si>
  <si>
    <t>Proposed Rate Base ($)</t>
  </si>
  <si>
    <t xml:space="preserve">Enter Proposed Net Fixed Assets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</si>
  <si>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</si>
  <si>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</si>
  <si>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</si>
  <si>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</si>
  <si>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</si>
  <si>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</si>
  <si>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</si>
  <si>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</si>
  <si>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</si>
  <si>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</si>
  <si>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Default Numbers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</si>
  <si>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</si>
  <si>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</si>
  <si>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</si>
  <si>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</si>
  <si>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</si>
  <si>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</si>
  <si>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</si>
  <si>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</si>
  <si>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</si>
  <si>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</si>
  <si>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</si>
  <si>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</si>
  <si>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</si>
  <si>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</si>
  <si>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</si>
  <si>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</si>
  <si>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</si>
  <si>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</si>
  <si>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</si>
  <si>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</si>
  <si>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</si>
  <si>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</si>
  <si>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</si>
  <si>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</si>
  <si>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</si>
  <si>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</si>
  <si>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</si>
  <si>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</si>
  <si>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</si>
  <si>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</si>
  <si>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</si>
  <si>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</si>
  <si>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</si>
  <si>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</si>
  <si>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</si>
  <si>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</si>
  <si>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</si>
  <si>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</si>
  <si>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</si>
  <si>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</si>
  <si>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</si>
  <si>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</si>
  <si>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</si>
  <si>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</si>
  <si>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</si>
  <si>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</si>
  <si>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</si>
  <si>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</si>
  <si>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</si>
  <si>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</si>
  <si>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</si>
  <si>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</si>
  <si>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</si>
  <si>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</si>
  <si>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Weighting Factor - Services</t>
  </si>
  <si>
    <t>Weighting Factor - Billings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</si>
  <si>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</si>
  <si>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</si>
  <si>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</si>
  <si>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</si>
  <si>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</si>
  <si>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</si>
  <si>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</si>
  <si>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</si>
  <si>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Fixed Charge per approved 2006 EDR</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</si>
  <si>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</si>
  <si>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</si>
  <si>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</si>
  <si>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</si>
  <si>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</si>
  <si>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</si>
  <si>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</si>
  <si>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</si>
  <si>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</si>
  <si>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Orillia Power Distribution Corporation</t>
  </si>
  <si>
    <t>ED-2002-0530</t>
  </si>
  <si>
    <t>Patrick J. Hurley</t>
  </si>
  <si>
    <t>Treasurer</t>
  </si>
  <si>
    <t>(705) 326-2495 ext 222</t>
  </si>
  <si>
    <t>phurley@orilliapower.ca</t>
  </si>
  <si>
    <t>NO</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</si>
  <si>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</si>
  <si>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</si>
  <si>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</si>
  <si>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</si>
  <si>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</si>
  <si>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</si>
  <si>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</si>
  <si>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</si>
  <si>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</si>
  <si>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</si>
  <si>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</si>
  <si>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</si>
  <si>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</si>
  <si>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</si>
  <si>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</si>
  <si>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</si>
  <si>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</si>
  <si>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</si>
  <si>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</si>
  <si>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</si>
  <si>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</si>
  <si>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</si>
  <si>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</si>
  <si>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</si>
  <si>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</si>
  <si>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</si>
  <si>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</si>
  <si>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</si>
  <si>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</si>
  <si>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</si>
  <si>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</si>
  <si>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</si>
  <si>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</si>
  <si>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</si>
  <si>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</si>
  <si>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</si>
  <si>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</si>
  <si>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</si>
  <si>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</si>
  <si>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</si>
  <si>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REVENUE TO EXPENSES %</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</si>
  <si>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</si>
  <si>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</si>
  <si>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</si>
  <si>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</si>
  <si>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</si>
  <si>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</si>
  <si>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</si>
  <si>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</si>
  <si>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</si>
  <si>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</si>
  <si>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</si>
  <si>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</si>
  <si>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</si>
  <si>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</si>
  <si>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</si>
  <si>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</si>
  <si>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</si>
  <si>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</si>
  <si>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</si>
  <si>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</si>
  <si>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</si>
  <si>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</si>
  <si>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</si>
  <si>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</si>
  <si>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</si>
  <si>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</si>
  <si>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</si>
  <si>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</si>
  <si>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</si>
  <si>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</si>
  <si>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</si>
  <si>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</si>
  <si>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</si>
  <si>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</si>
  <si>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</si>
  <si>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</si>
  <si>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</si>
  <si>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</si>
  <si>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</si>
  <si>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</si>
  <si>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</si>
  <si>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</si>
  <si>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</si>
  <si>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</si>
  <si>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</si>
  <si>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</si>
  <si>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 xml:space="preserve">Data Mismatch Analysis </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</si>
  <si>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</si>
  <si>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</si>
  <si>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</si>
  <si>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</si>
  <si>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</si>
  <si>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</si>
  <si>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</si>
  <si>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</si>
  <si>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</si>
  <si>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</si>
  <si>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</si>
  <si>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</si>
  <si>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</si>
  <si>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</si>
  <si>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</si>
  <si>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</si>
  <si>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</si>
  <si>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</si>
  <si>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</si>
  <si>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</si>
  <si>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</si>
  <si>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</si>
  <si>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</si>
  <si>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</si>
  <si>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</si>
  <si>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</si>
  <si>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</si>
  <si>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</si>
  <si>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</si>
  <si>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</si>
  <si>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</si>
  <si>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</si>
  <si>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</si>
  <si>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</si>
  <si>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If desired, provide a summary of this run                                  (40 characters max.)</t>
  </si>
  <si>
    <t>yes</t>
  </si>
  <si>
    <t>Unclassified Asset</t>
  </si>
  <si>
    <t>Non-Distribution Asset</t>
  </si>
  <si>
    <t>Liability</t>
  </si>
  <si>
    <t>Sales of Electricity</t>
  </si>
  <si>
    <t>Other Revenue - Unclassified</t>
  </si>
  <si>
    <t>Non-Distribution Expenses</t>
  </si>
  <si>
    <t>Unclassified Expenses</t>
  </si>
  <si>
    <t>Financial Statement (EDR Sheet 2.4, Column P</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</si>
  <si>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</si>
  <si>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</si>
  <si>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</si>
  <si>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</si>
  <si>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</si>
  <si>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</si>
  <si>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</si>
  <si>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</si>
  <si>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</si>
  <si>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</si>
  <si>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</si>
  <si>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</si>
  <si>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</si>
  <si>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</si>
  <si>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</si>
  <si>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</si>
  <si>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</si>
  <si>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</si>
  <si>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</si>
  <si>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</si>
  <si>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</si>
  <si>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</si>
  <si>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</si>
  <si>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</si>
  <si>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</si>
  <si>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</si>
  <si>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</si>
  <si>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</si>
  <si>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</si>
  <si>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</si>
  <si>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</si>
  <si>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</si>
  <si>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</si>
  <si>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</si>
  <si>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</si>
  <si>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</si>
  <si>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</si>
  <si>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</si>
  <si>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</si>
  <si>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</si>
  <si>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</si>
  <si>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</si>
  <si>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</si>
  <si>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</si>
  <si>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</si>
  <si>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</si>
  <si>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</si>
  <si>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</si>
  <si>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</si>
  <si>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</si>
  <si>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</si>
  <si>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</si>
  <si>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</si>
  <si>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</si>
  <si>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</si>
  <si>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</si>
  <si>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</si>
  <si>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</si>
  <si>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</si>
  <si>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</si>
  <si>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</si>
  <si>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</si>
  <si>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</si>
  <si>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</si>
  <si>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</si>
  <si>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</si>
  <si>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</si>
  <si>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</si>
  <si>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</si>
  <si>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</si>
  <si>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</si>
  <si>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</si>
  <si>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</si>
  <si>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</si>
  <si>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</si>
  <si>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</si>
  <si>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</si>
  <si>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</si>
  <si>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</si>
  <si>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</si>
  <si>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</si>
  <si>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</si>
  <si>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</si>
  <si>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</si>
  <si>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</si>
  <si>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</si>
  <si>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</si>
  <si>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</si>
  <si>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</si>
  <si>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</si>
  <si>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</si>
  <si>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</si>
  <si>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</si>
  <si>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</si>
  <si>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</si>
  <si>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</si>
  <si>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</si>
  <si>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</si>
  <si>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</si>
  <si>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</si>
  <si>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</si>
  <si>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</si>
  <si>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</si>
  <si>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</si>
  <si>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</si>
  <si>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</si>
  <si>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</si>
  <si>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</si>
  <si>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</si>
  <si>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</si>
  <si>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</si>
  <si>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</si>
  <si>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</si>
  <si>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</si>
  <si>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</si>
  <si>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</si>
  <si>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</si>
  <si>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</si>
  <si>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</si>
  <si>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</si>
  <si>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</si>
  <si>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</si>
  <si>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</si>
  <si>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</si>
  <si>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</si>
  <si>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</si>
  <si>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</si>
  <si>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</si>
  <si>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</si>
  <si>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</si>
  <si>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</si>
  <si>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</si>
  <si>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</si>
  <si>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</si>
  <si>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</si>
  <si>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</si>
  <si>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</si>
  <si>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Optional - kWh, included in CEN, from customers that receive a line transformation allowance on a kWh basis.  In most cases this will not be applicable and will be left blank.</t>
  </si>
  <si>
    <t xml:space="preserve">Subtotal </t>
  </si>
  <si>
    <t>Primary Conductor &amp; Pools - Net Fixed Assets</t>
  </si>
  <si>
    <t>Operations and Maintenance</t>
  </si>
  <si>
    <t>Acct 5020 Overhead Distribution Lines &amp; Feeders - Labour</t>
  </si>
  <si>
    <t>Acct 5025 Overhead Distribution Lines &amp; Feeders - Other</t>
  </si>
  <si>
    <t>Total Number of Customer from Approved EDR, Sheet 7-1, Col H excluding connections</t>
  </si>
  <si>
    <t>Total kWhs</t>
  </si>
  <si>
    <t>Total kWs</t>
  </si>
  <si>
    <t>From this Sheet</t>
  </si>
  <si>
    <t>Rate Base Calculation</t>
  </si>
  <si>
    <t>General and Administration (ad)</t>
  </si>
  <si>
    <t xml:space="preserve">CCA </t>
  </si>
  <si>
    <t xml:space="preserve">CCB </t>
  </si>
  <si>
    <t xml:space="preserve">CCP </t>
  </si>
  <si>
    <t xml:space="preserve">CCLT </t>
  </si>
  <si>
    <t xml:space="preserve">CCS </t>
  </si>
  <si>
    <t>Asset Accounts Directly Allocated</t>
  </si>
  <si>
    <t>I3 Directly Allocated</t>
  </si>
  <si>
    <t>Total Approved Distribution Revenue ($)</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</si>
  <si>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</si>
  <si>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</si>
  <si>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</si>
  <si>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</si>
  <si>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</si>
  <si>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</si>
  <si>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</si>
  <si>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</si>
  <si>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</si>
  <si>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</si>
  <si>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</si>
  <si>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</si>
  <si>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</si>
  <si>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</si>
  <si>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</si>
  <si>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</si>
  <si>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</si>
  <si>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</si>
  <si>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</si>
  <si>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</si>
  <si>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</si>
  <si>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</si>
  <si>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</si>
  <si>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</si>
  <si>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</si>
  <si>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</si>
  <si>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</si>
  <si>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</si>
  <si>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</si>
  <si>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</si>
  <si>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</si>
  <si>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</si>
  <si>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</si>
  <si>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</si>
  <si>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</si>
  <si>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</si>
  <si>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</si>
  <si>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</si>
  <si>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</si>
  <si>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</si>
  <si>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</si>
  <si>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</si>
  <si>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</si>
  <si>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</si>
  <si>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</si>
  <si>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</si>
  <si>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</si>
  <si>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</si>
  <si>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</si>
  <si>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</si>
  <si>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</si>
  <si>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</si>
  <si>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</si>
  <si>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</si>
  <si>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</si>
  <si>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</si>
  <si>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</si>
  <si>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</si>
  <si>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</si>
  <si>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</si>
  <si>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</si>
  <si>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</si>
  <si>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</si>
  <si>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</si>
  <si>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</si>
  <si>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</si>
  <si>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</si>
  <si>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</si>
  <si>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</si>
  <si>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</si>
  <si>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</si>
  <si>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</si>
  <si>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</si>
  <si>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</si>
  <si>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</si>
  <si>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</si>
  <si>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</si>
  <si>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</si>
  <si>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</si>
  <si>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</si>
  <si>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</si>
  <si>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</si>
  <si>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</si>
  <si>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</si>
  <si>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</si>
  <si>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</si>
  <si>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</si>
  <si>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</si>
  <si>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</si>
  <si>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</si>
  <si>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</si>
  <si>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</si>
  <si>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</si>
  <si>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</si>
  <si>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</si>
  <si>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</si>
  <si>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</si>
  <si>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</si>
  <si>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</si>
  <si>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</si>
  <si>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</si>
  <si>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</si>
  <si>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</si>
  <si>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</si>
  <si>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</si>
  <si>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</si>
  <si>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</si>
  <si>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</si>
  <si>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</si>
  <si>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</si>
  <si>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</si>
  <si>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</si>
  <si>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</si>
  <si>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</si>
  <si>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</si>
  <si>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</si>
  <si>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</si>
  <si>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</si>
  <si>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</si>
  <si>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</si>
  <si>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</si>
  <si>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</si>
  <si>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</si>
  <si>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</si>
  <si>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</si>
  <si>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</si>
  <si>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</si>
  <si>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</si>
  <si>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</si>
  <si>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</si>
  <si>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</si>
  <si>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</si>
  <si>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</si>
  <si>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</si>
  <si>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</si>
  <si>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</si>
  <si>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</si>
  <si>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</si>
  <si>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</si>
  <si>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</si>
  <si>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</si>
  <si>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</si>
  <si>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</si>
  <si>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</si>
  <si>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</si>
  <si>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</si>
  <si>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</si>
  <si>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</si>
  <si>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</si>
  <si>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</si>
  <si>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</si>
  <si>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</si>
  <si>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</si>
  <si>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2010 Cost Allocation Study</t>
  </si>
  <si>
    <t>2010 EB Number:</t>
  </si>
  <si>
    <t>Current Approved 
Monthly Service Charge</t>
  </si>
  <si>
    <t>Normalized kWh from 2010 Load Forecast</t>
  </si>
  <si>
    <t>Normalized kW from 2010 Load Forecast</t>
  </si>
  <si>
    <t>kW, included in CDEM, from customers with line transformer allowance</t>
  </si>
  <si>
    <t>Proposed Distribution Rev Allocated Based on Revenue at Existing Rates</t>
  </si>
  <si>
    <t>Late Payment Allocation</t>
  </si>
  <si>
    <t>Bad Debt Allocation</t>
  </si>
  <si>
    <t>Revenue with  weather normalized kWh</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</si>
  <si>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</si>
  <si>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</si>
  <si>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</si>
  <si>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</si>
  <si>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</si>
  <si>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</si>
  <si>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</si>
  <si>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</si>
  <si>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</si>
  <si>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</si>
  <si>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</si>
  <si>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</si>
  <si>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</si>
  <si>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</si>
  <si>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</si>
  <si>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</si>
  <si>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</si>
  <si>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</si>
  <si>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</si>
  <si>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</si>
  <si>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</si>
  <si>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</si>
  <si>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</si>
  <si>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</si>
  <si>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</si>
  <si>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</si>
  <si>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</si>
  <si>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</si>
  <si>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</si>
  <si>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</si>
  <si>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</si>
  <si>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</si>
  <si>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</si>
  <si>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</si>
  <si>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</si>
  <si>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</si>
  <si>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Deemed Equity Component                             of Rate Base (%)</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</si>
  <si>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</si>
  <si>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</si>
  <si>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</si>
  <si>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</si>
  <si>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</si>
  <si>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</si>
  <si>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</si>
  <si>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</si>
  <si>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</si>
  <si>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</si>
  <si>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</si>
  <si>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</si>
  <si>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</si>
  <si>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</si>
  <si>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</si>
  <si>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</si>
  <si>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</si>
  <si>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</si>
  <si>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</si>
  <si>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</si>
  <si>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</si>
  <si>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</si>
  <si>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</si>
  <si>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</si>
  <si>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</si>
  <si>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</si>
  <si>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</si>
  <si>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</si>
  <si>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</si>
  <si>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</si>
  <si>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</si>
  <si>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</si>
  <si>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</si>
  <si>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</si>
  <si>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</si>
  <si>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</si>
  <si>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</si>
  <si>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</si>
  <si>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</si>
  <si>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</si>
  <si>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I6</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</si>
  <si>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</si>
  <si>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</si>
  <si>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</si>
  <si>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</si>
  <si>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</si>
  <si>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</si>
  <si>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</si>
  <si>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</si>
  <si>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</si>
  <si>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</si>
  <si>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</si>
  <si>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</si>
  <si>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</si>
  <si>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</si>
  <si>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</si>
  <si>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</si>
  <si>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</si>
  <si>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</si>
  <si>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</si>
  <si>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</si>
  <si>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</si>
  <si>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</si>
  <si>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</si>
  <si>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</si>
  <si>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</si>
  <si>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</si>
  <si>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</si>
  <si>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</si>
  <si>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</si>
  <si>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</si>
  <si>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</si>
  <si>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</si>
  <si>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</si>
  <si>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</si>
  <si>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1</t>
  </si>
  <si>
    <t>LDC Specific 2</t>
  </si>
  <si>
    <t>LDC Specific 3</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</si>
  <si>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</si>
  <si>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</si>
  <si>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</si>
  <si>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</si>
  <si>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</si>
  <si>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</si>
  <si>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</si>
  <si>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</si>
  <si>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</si>
  <si>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</si>
  <si>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</si>
  <si>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</si>
  <si>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</si>
  <si>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</si>
  <si>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</si>
  <si>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</si>
  <si>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</si>
  <si>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</si>
  <si>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</si>
  <si>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</si>
  <si>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</si>
  <si>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</si>
  <si>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</si>
  <si>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</si>
  <si>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</si>
  <si>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</si>
  <si>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</si>
  <si>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</si>
  <si>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</si>
  <si>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</si>
  <si>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</si>
  <si>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</si>
  <si>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</si>
  <si>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</si>
  <si>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</si>
  <si>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</si>
  <si>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</si>
  <si>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</si>
  <si>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</si>
  <si>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</si>
  <si>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</si>
  <si>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</si>
  <si>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</si>
  <si>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</si>
  <si>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</si>
  <si>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</si>
  <si>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</si>
  <si>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</si>
  <si>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</si>
  <si>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</si>
  <si>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</si>
  <si>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</si>
  <si>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</si>
  <si>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Distribution Revenue  (sale)</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</si>
  <si>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</si>
  <si>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</si>
  <si>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</si>
  <si>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</si>
  <si>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</si>
  <si>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</si>
  <si>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</si>
  <si>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</si>
  <si>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</si>
  <si>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</si>
  <si>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</si>
  <si>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</si>
  <si>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</si>
  <si>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</si>
  <si>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</si>
  <si>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</si>
  <si>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</si>
  <si>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</si>
  <si>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</si>
  <si>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</si>
  <si>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</si>
  <si>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</si>
  <si>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</si>
  <si>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</si>
  <si>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</si>
  <si>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</si>
  <si>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</si>
  <si>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</si>
  <si>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</si>
  <si>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</si>
  <si>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</si>
  <si>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</si>
  <si>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</si>
  <si>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</si>
  <si>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</si>
  <si>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</si>
  <si>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</si>
  <si>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</si>
  <si>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</si>
  <si>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</si>
  <si>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</si>
  <si>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</si>
  <si>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</si>
  <si>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</si>
  <si>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</si>
  <si>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</si>
  <si>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</si>
  <si>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</si>
  <si>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</si>
  <si>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</si>
  <si>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</si>
  <si>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</si>
  <si>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</si>
  <si>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</si>
  <si>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</si>
  <si>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</si>
  <si>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</si>
  <si>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</si>
  <si>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</si>
  <si>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</si>
  <si>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</si>
  <si>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</si>
  <si>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</si>
  <si>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</si>
  <si>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</si>
  <si>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</si>
  <si>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</si>
  <si>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</si>
  <si>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</si>
  <si>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</si>
  <si>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</si>
  <si>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</si>
  <si>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</si>
  <si>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</si>
  <si>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</si>
  <si>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</si>
  <si>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</si>
  <si>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</si>
  <si>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</si>
  <si>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</si>
  <si>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</si>
  <si>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</si>
  <si>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</si>
  <si>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</si>
  <si>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</si>
  <si>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</si>
  <si>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</si>
  <si>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</si>
  <si>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1565-1860</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</si>
  <si>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</si>
  <si>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</si>
  <si>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</si>
  <si>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</si>
  <si>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</si>
  <si>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</si>
  <si>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</si>
  <si>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</si>
  <si>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</si>
  <si>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</si>
  <si>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</si>
  <si>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</si>
  <si>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</si>
  <si>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</si>
  <si>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</si>
  <si>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</si>
  <si>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</si>
  <si>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</si>
  <si>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</si>
  <si>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</si>
  <si>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</si>
  <si>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</si>
  <si>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</si>
  <si>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</si>
  <si>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</si>
  <si>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</si>
  <si>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</si>
  <si>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</si>
  <si>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</si>
  <si>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</si>
  <si>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</si>
  <si>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</si>
  <si>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</si>
  <si>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</si>
  <si>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</si>
  <si>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</si>
  <si>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</si>
  <si>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</si>
  <si>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</si>
  <si>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</si>
  <si>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</si>
  <si>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</si>
  <si>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</si>
  <si>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</si>
  <si>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</si>
  <si>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</si>
  <si>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</si>
  <si>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</si>
  <si>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</si>
  <si>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</si>
  <si>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</si>
  <si>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</si>
  <si>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</si>
  <si>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</si>
  <si>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</si>
  <si>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</si>
  <si>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</si>
  <si>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</si>
  <si>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</si>
  <si>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</si>
  <si>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</si>
  <si>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</si>
  <si>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</si>
  <si>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t>Ontario Energy Board</t>
  </si>
  <si>
    <r>
      <t>Sheet I1</t>
    </r>
    <r>
      <rPr>
        <b/>
        <sz val="20"/>
        <rFont val="Cooper Black"/>
        <family val="1"/>
      </rPr>
      <t xml:space="preserve"> Utility Information Sheet</t>
    </r>
  </si>
  <si>
    <t>Name of LDC:</t>
  </si>
  <si>
    <t>License Number:</t>
  </si>
  <si>
    <t>Version:</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</si>
  <si>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</si>
  <si>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</si>
  <si>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</si>
  <si>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</si>
  <si>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</si>
  <si>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</si>
  <si>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</si>
  <si>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</si>
  <si>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</si>
  <si>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</si>
  <si>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</si>
  <si>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Click for Drop-Down Menu</t>
  </si>
  <si>
    <t>**</t>
  </si>
  <si>
    <t>Differences?</t>
  </si>
  <si>
    <t>Financial Statement                (EDR Sheet 2.4, Column P)</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</si>
  <si>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</si>
  <si>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</si>
  <si>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</si>
  <si>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</si>
  <si>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</si>
  <si>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</si>
  <si>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</si>
  <si>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</si>
  <si>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</si>
  <si>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</si>
  <si>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</si>
  <si>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</si>
  <si>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Total Revenue</t>
  </si>
  <si>
    <t>Expenses</t>
  </si>
  <si>
    <t>Total Expenses</t>
  </si>
  <si>
    <t>Net Income</t>
  </si>
  <si>
    <t>Revenue Requirement (includes NI)</t>
  </si>
  <si>
    <t>Total Net Plant</t>
  </si>
  <si>
    <t>Net Assets</t>
  </si>
  <si>
    <t>Total Rate Base</t>
  </si>
  <si>
    <t>RATIOS ANALYSIS</t>
  </si>
  <si>
    <t>Total Demand And Customer</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</si>
  <si>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</si>
  <si>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</si>
  <si>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</si>
  <si>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</si>
  <si>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</si>
  <si>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</si>
  <si>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</si>
  <si>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</si>
  <si>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</si>
  <si>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</si>
  <si>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</si>
  <si>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</si>
  <si>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</si>
  <si>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</si>
  <si>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Less:  Transformer Ownership Allowance Credit</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</si>
  <si>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</si>
  <si>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</si>
  <si>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</si>
  <si>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</si>
  <si>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</si>
  <si>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</si>
  <si>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</si>
  <si>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</si>
  <si>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</si>
  <si>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</si>
  <si>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</si>
  <si>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</si>
  <si>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</si>
  <si>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</si>
  <si>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</si>
  <si>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</si>
  <si>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</si>
  <si>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</si>
  <si>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</si>
  <si>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</si>
  <si>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</si>
  <si>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</si>
  <si>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</si>
  <si>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</si>
  <si>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</si>
  <si>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</si>
  <si>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</si>
  <si>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</si>
  <si>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</si>
  <si>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</si>
  <si>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</si>
  <si>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</si>
  <si>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</si>
  <si>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</si>
  <si>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</si>
  <si>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</si>
  <si>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</si>
  <si>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</si>
  <si>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</si>
  <si>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</si>
  <si>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</si>
  <si>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</si>
  <si>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</si>
  <si>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</si>
  <si>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</si>
  <si>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</si>
  <si>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</si>
  <si>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</si>
  <si>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</si>
  <si>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</si>
  <si>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</si>
  <si>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</si>
  <si>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</si>
  <si>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</si>
  <si>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</si>
  <si>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2004 Values</t>
  </si>
  <si>
    <t>2010 Value</t>
  </si>
  <si>
    <t>2010 Values</t>
  </si>
  <si>
    <t>2004 Data</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</si>
  <si>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</si>
  <si>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</si>
  <si>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</si>
  <si>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</si>
  <si>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</si>
  <si>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</si>
  <si>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</si>
  <si>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</si>
  <si>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</si>
  <si>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</si>
  <si>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</si>
  <si>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</si>
  <si>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</si>
  <si>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</si>
  <si>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</si>
  <si>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</si>
  <si>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</si>
  <si>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</si>
  <si>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</si>
  <si>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</si>
  <si>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</si>
  <si>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</si>
  <si>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</si>
  <si>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</si>
  <si>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</si>
  <si>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</si>
  <si>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</si>
  <si>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</si>
  <si>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</si>
  <si>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</si>
  <si>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</si>
  <si>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</si>
  <si>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</si>
  <si>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</si>
  <si>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</si>
  <si>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</si>
  <si>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</si>
  <si>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</si>
  <si>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</si>
  <si>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</si>
  <si>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</si>
  <si>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</si>
  <si>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</si>
  <si>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</si>
  <si>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</si>
  <si>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kMs of Roads in Service Area Where Distribution Lines Exist</t>
  </si>
  <si>
    <t>Classification NCP from 
 Load Data Provider</t>
  </si>
  <si>
    <t>Discontinues Operations - Income/ Gains</t>
  </si>
  <si>
    <t>BREAK OUT ($)</t>
  </si>
  <si>
    <t>BREAK OUT (%)</t>
  </si>
  <si>
    <t>Discontinued Operations - Deductions/ Losses</t>
  </si>
  <si>
    <t>Income Taxes, Discontinued Operations</t>
  </si>
  <si>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</si>
  <si>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</si>
  <si>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</si>
  <si>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</si>
  <si>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</si>
  <si>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</si>
  <si>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</si>
  <si>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</si>
  <si>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</si>
  <si>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</si>
  <si>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</si>
  <si>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</si>
  <si>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</si>
  <si>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</si>
  <si>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</si>
  <si>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</si>
  <si>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</si>
  <si>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</si>
  <si>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</si>
  <si>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</si>
  <si>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</si>
  <si>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</si>
  <si>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</si>
  <si>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</si>
  <si>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</si>
  <si>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</si>
  <si>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</si>
  <si>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</si>
  <si>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</si>
  <si>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</si>
  <si>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</si>
  <si>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</si>
  <si>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</si>
  <si>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</si>
  <si>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</si>
  <si>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</si>
  <si>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</si>
  <si>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</si>
  <si>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</si>
  <si>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</si>
  <si>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</si>
  <si>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</si>
  <si>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</si>
  <si>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</si>
  <si>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</si>
  <si>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</si>
  <si>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</si>
  <si>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</si>
  <si>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</si>
  <si>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EB-2009-0273</t>
  </si>
</sst>
</file>

<file path=xl/styles.xml><?xml version="1.0" encoding="utf-8"?>
<styleSheet xmlns="http://schemas.openxmlformats.org/spreadsheetml/2006/main">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s>
  <fonts count="14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2"/>
      <color indexed="18"/>
      <name val="Cooper Black"/>
      <family val="1"/>
    </font>
    <font>
      <sz val="11"/>
      <name val="Arial"/>
      <family val="2"/>
    </font>
    <font>
      <b/>
      <sz val="11"/>
      <name val="Arial"/>
      <family val="2"/>
    </font>
    <font>
      <b/>
      <sz val="12"/>
      <name val="Cooper Black"/>
      <family val="1"/>
    </font>
    <font>
      <sz val="8"/>
      <color indexed="18"/>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sz val="10"/>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4"/>
      <color indexed="12"/>
      <name val="Arial"/>
      <family val="2"/>
    </font>
    <font>
      <sz val="11"/>
      <color indexed="9"/>
      <name val="Arial"/>
      <family val="2"/>
    </font>
    <font>
      <sz val="10"/>
      <color indexed="9"/>
      <name val="Arial"/>
      <family val="2"/>
    </font>
    <font>
      <sz val="8"/>
      <color indexed="81"/>
      <name val="Tahoma"/>
      <family val="2"/>
    </font>
    <font>
      <sz val="11"/>
      <color theme="0"/>
      <name val="Calibri"/>
      <family val="2"/>
      <scheme val="minor"/>
    </font>
  </fonts>
  <fills count="23">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indexed="42"/>
        <bgColor indexed="42"/>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indexed="12"/>
        <bgColor indexed="64"/>
      </patternFill>
    </fill>
    <fill>
      <patternFill patternType="solid">
        <fgColor indexed="48"/>
        <bgColor indexed="64"/>
      </patternFill>
    </fill>
    <fill>
      <patternFill patternType="solid">
        <fgColor theme="5"/>
      </patternFill>
    </fill>
  </fills>
  <borders count="111">
    <border>
      <left/>
      <right/>
      <top/>
      <bottom/>
      <diagonal/>
    </border>
    <border>
      <left/>
      <right/>
      <top style="double">
        <color indexed="0"/>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8"/>
      </left>
      <right style="medium">
        <color indexed="22"/>
      </right>
      <top style="medium">
        <color indexed="8"/>
      </top>
      <bottom style="medium">
        <color indexed="22"/>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bottom style="medium">
        <color indexed="63"/>
      </bottom>
      <diagonal/>
    </border>
    <border>
      <left style="medium">
        <color indexed="24"/>
      </left>
      <right style="medium">
        <color indexed="24"/>
      </right>
      <top/>
      <bottom style="medium">
        <color indexed="63"/>
      </bottom>
      <diagonal/>
    </border>
    <border>
      <left style="medium">
        <color indexed="24"/>
      </left>
      <right style="medium">
        <color indexed="64"/>
      </right>
      <top/>
      <bottom style="medium">
        <color indexed="63"/>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8"/>
      </left>
      <right/>
      <top style="medium">
        <color indexed="8"/>
      </top>
      <bottom style="medium">
        <color indexed="22"/>
      </bottom>
      <diagonal/>
    </border>
    <border>
      <left/>
      <right style="medium">
        <color indexed="22"/>
      </right>
      <top style="medium">
        <color indexed="8"/>
      </top>
      <bottom style="medium">
        <color indexed="22"/>
      </bottom>
      <diagonal/>
    </border>
    <border>
      <left/>
      <right/>
      <top style="medium">
        <color indexed="8"/>
      </top>
      <bottom style="medium">
        <color indexed="2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s>
  <cellStyleXfs count="14">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40" fillId="22" borderId="0" applyNumberFormat="0" applyBorder="0" applyAlignment="0" applyProtection="0"/>
  </cellStyleXfs>
  <cellXfs count="2373">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8" fillId="3" borderId="3" xfId="0" applyFont="1" applyFill="1" applyBorder="1" applyAlignment="1" applyProtection="1">
      <alignment horizontal="center"/>
      <protection locked="0"/>
    </xf>
    <xf numFmtId="0" fontId="7" fillId="3" borderId="4" xfId="0" applyFont="1" applyFill="1" applyBorder="1" applyAlignment="1" applyProtection="1">
      <alignment horizontal="left"/>
      <protection locked="0"/>
    </xf>
    <xf numFmtId="0" fontId="7" fillId="2" borderId="0" xfId="0" applyFont="1" applyFill="1" applyAlignment="1" applyProtection="1">
      <alignment horizontal="left" wrapText="1"/>
      <protection locked="0"/>
    </xf>
    <xf numFmtId="0" fontId="7" fillId="2" borderId="0" xfId="0" applyFont="1" applyFill="1" applyProtection="1">
      <protection locked="0"/>
    </xf>
    <xf numFmtId="9" fontId="7" fillId="2" borderId="0" xfId="11" applyFont="1" applyFill="1" applyProtection="1">
      <protection locked="0"/>
    </xf>
    <xf numFmtId="0" fontId="8" fillId="2" borderId="0" xfId="0" applyFont="1" applyFill="1" applyProtection="1">
      <protection locked="0"/>
    </xf>
    <xf numFmtId="9" fontId="8" fillId="2" borderId="0" xfId="11" applyFont="1" applyFill="1" applyProtection="1">
      <protection locked="0"/>
    </xf>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4" borderId="0" xfId="0" applyFont="1" applyFill="1"/>
    <xf numFmtId="0" fontId="43" fillId="2" borderId="0" xfId="0" applyFont="1" applyFill="1"/>
    <xf numFmtId="0" fontId="31" fillId="2" borderId="0" xfId="0" applyFont="1" applyFill="1"/>
    <xf numFmtId="0" fontId="44" fillId="2" borderId="0" xfId="0" applyFont="1" applyFill="1" applyAlignment="1">
      <alignment horizontal="right" indent="1"/>
    </xf>
    <xf numFmtId="0" fontId="45" fillId="2" borderId="0" xfId="0" applyFont="1" applyFill="1" applyBorder="1" applyAlignment="1">
      <alignment horizontal="left"/>
    </xf>
    <xf numFmtId="0" fontId="8" fillId="3" borderId="0" xfId="0" applyFont="1" applyFill="1" applyBorder="1" applyAlignment="1">
      <alignment horizontal="left" vertical="top" wrapText="1"/>
    </xf>
    <xf numFmtId="0" fontId="45" fillId="5" borderId="5" xfId="0" applyFont="1" applyFill="1" applyBorder="1" applyAlignment="1"/>
    <xf numFmtId="0" fontId="44" fillId="2" borderId="0" xfId="0" applyFont="1" applyFill="1" applyAlignment="1">
      <alignment horizontal="right"/>
    </xf>
    <xf numFmtId="0" fontId="3" fillId="2" borderId="0" xfId="0" applyFont="1" applyFill="1" applyBorder="1" applyAlignment="1"/>
    <xf numFmtId="0" fontId="46" fillId="2" borderId="0" xfId="0" applyFont="1" applyFill="1" applyBorder="1" applyAlignment="1"/>
    <xf numFmtId="168" fontId="46" fillId="2" borderId="0" xfId="0" applyNumberFormat="1" applyFont="1" applyFill="1" applyBorder="1" applyAlignment="1">
      <alignment horizontal="left" indent="1"/>
    </xf>
    <xf numFmtId="0" fontId="44" fillId="2" borderId="0" xfId="0" applyFont="1" applyFill="1" applyBorder="1" applyAlignment="1">
      <alignment horizontal="right" indent="1"/>
    </xf>
    <xf numFmtId="0" fontId="45" fillId="2" borderId="0" xfId="0" applyFont="1" applyFill="1" applyBorder="1" applyAlignment="1"/>
    <xf numFmtId="0" fontId="44" fillId="2" borderId="0" xfId="0" applyFont="1" applyFill="1" applyBorder="1" applyAlignment="1"/>
    <xf numFmtId="0" fontId="48" fillId="2" borderId="0" xfId="0" applyFont="1" applyFill="1"/>
    <xf numFmtId="0" fontId="45" fillId="2" borderId="0" xfId="0" applyFont="1" applyFill="1"/>
    <xf numFmtId="0" fontId="49" fillId="2" borderId="0" xfId="0" applyFont="1" applyFill="1"/>
    <xf numFmtId="0" fontId="50" fillId="2" borderId="0" xfId="0" applyFont="1" applyFill="1" applyAlignment="1">
      <alignment horizontal="left" vertical="top" wrapText="1"/>
    </xf>
    <xf numFmtId="0" fontId="32" fillId="2" borderId="0" xfId="0" applyFont="1" applyFill="1" applyAlignment="1">
      <alignment vertical="top" wrapText="1"/>
    </xf>
    <xf numFmtId="0" fontId="53"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4" fillId="2" borderId="0" xfId="0" applyFont="1" applyFill="1" applyBorder="1" applyAlignment="1"/>
    <xf numFmtId="0" fontId="47" fillId="2" borderId="0" xfId="0" applyFont="1" applyFill="1" applyBorder="1" applyAlignment="1"/>
    <xf numFmtId="0" fontId="8" fillId="3" borderId="6" xfId="0" applyFont="1" applyFill="1" applyBorder="1" applyAlignment="1">
      <alignment horizontal="left" vertical="top" wrapText="1"/>
    </xf>
    <xf numFmtId="0" fontId="7" fillId="2" borderId="0" xfId="0" applyFont="1" applyFill="1" applyAlignment="1">
      <alignment wrapText="1"/>
    </xf>
    <xf numFmtId="0" fontId="8" fillId="6"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8" fillId="2" borderId="0" xfId="0" applyFont="1" applyFill="1" applyAlignment="1">
      <alignment vertical="top" wrapText="1"/>
    </xf>
    <xf numFmtId="0" fontId="59" fillId="2" borderId="0" xfId="0" applyFont="1" applyFill="1" applyAlignment="1">
      <alignment vertical="top" wrapText="1"/>
    </xf>
    <xf numFmtId="0" fontId="60" fillId="2" borderId="0" xfId="0" applyFont="1" applyFill="1"/>
    <xf numFmtId="0" fontId="61" fillId="2" borderId="0" xfId="0" applyFont="1" applyFill="1" applyAlignment="1">
      <alignment wrapText="1"/>
    </xf>
    <xf numFmtId="177" fontId="61" fillId="2" borderId="0" xfId="0" applyNumberFormat="1" applyFont="1" applyFill="1" applyAlignment="1">
      <alignment horizontal="left"/>
    </xf>
    <xf numFmtId="0" fontId="51" fillId="2" borderId="0" xfId="0" applyFont="1" applyFill="1" applyAlignment="1">
      <alignment horizontal="left"/>
    </xf>
    <xf numFmtId="0" fontId="62" fillId="2" borderId="0" xfId="0" applyFont="1" applyFill="1" applyAlignment="1">
      <alignment horizontal="left"/>
    </xf>
    <xf numFmtId="0" fontId="19" fillId="2" borderId="0" xfId="0" applyFont="1" applyFill="1" applyBorder="1" applyAlignment="1"/>
    <xf numFmtId="0" fontId="8" fillId="2" borderId="0" xfId="0" applyFont="1" applyFill="1" applyBorder="1"/>
    <xf numFmtId="0" fontId="7" fillId="2" borderId="0" xfId="0" applyFont="1" applyFill="1" applyBorder="1" applyAlignment="1"/>
    <xf numFmtId="0" fontId="8"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7" xfId="0" applyFont="1" applyFill="1" applyBorder="1" applyAlignment="1">
      <alignment horizontal="center" wrapText="1"/>
    </xf>
    <xf numFmtId="0" fontId="30" fillId="2" borderId="7" xfId="0" applyFont="1" applyFill="1" applyBorder="1" applyAlignment="1">
      <alignment horizontal="center"/>
    </xf>
    <xf numFmtId="0" fontId="30" fillId="2" borderId="8" xfId="0" applyFont="1" applyFill="1" applyBorder="1" applyAlignment="1">
      <alignment horizontal="center"/>
    </xf>
    <xf numFmtId="0" fontId="30" fillId="7" borderId="9" xfId="0" applyFont="1" applyFill="1" applyBorder="1" applyAlignment="1">
      <alignment vertical="center" wrapText="1"/>
    </xf>
    <xf numFmtId="0" fontId="7" fillId="3" borderId="10" xfId="0" applyFont="1" applyFill="1" applyBorder="1" applyAlignment="1" applyProtection="1">
      <alignment horizontal="left"/>
      <protection locked="0"/>
    </xf>
    <xf numFmtId="0" fontId="30" fillId="2" borderId="11" xfId="0" applyFont="1" applyFill="1" applyBorder="1" applyAlignment="1">
      <alignment horizontal="center"/>
    </xf>
    <xf numFmtId="0" fontId="30" fillId="7" borderId="12" xfId="0" applyFont="1" applyFill="1" applyBorder="1" applyAlignment="1">
      <alignment vertical="center" wrapText="1"/>
    </xf>
    <xf numFmtId="0" fontId="30" fillId="2" borderId="13" xfId="0" applyFont="1" applyFill="1" applyBorder="1" applyAlignment="1">
      <alignment horizontal="center"/>
    </xf>
    <xf numFmtId="0" fontId="30" fillId="7" borderId="14" xfId="0" applyFont="1" applyFill="1" applyBorder="1" applyAlignment="1">
      <alignment vertical="center" wrapText="1"/>
    </xf>
    <xf numFmtId="0" fontId="7" fillId="3" borderId="15"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9" fillId="2" borderId="0" xfId="0" applyFont="1" applyFill="1" applyBorder="1"/>
    <xf numFmtId="0" fontId="7" fillId="2" borderId="0" xfId="0" applyFont="1" applyFill="1" applyBorder="1" applyAlignment="1">
      <alignment horizontal="center"/>
    </xf>
    <xf numFmtId="0" fontId="63" fillId="2" borderId="0" xfId="0" applyFont="1" applyFill="1"/>
    <xf numFmtId="0" fontId="64"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51"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6" fontId="32" fillId="0" borderId="16" xfId="1" applyNumberFormat="1" applyFont="1" applyFill="1" applyBorder="1" applyAlignment="1" applyProtection="1">
      <alignment horizontal="right" vertical="center"/>
      <protection locked="0"/>
    </xf>
    <xf numFmtId="6" fontId="32" fillId="0" borderId="17" xfId="1" applyNumberFormat="1" applyFont="1" applyFill="1" applyBorder="1" applyAlignment="1" applyProtection="1">
      <alignment horizontal="right" vertical="center"/>
      <protection locked="0"/>
    </xf>
    <xf numFmtId="0" fontId="37" fillId="0" borderId="0" xfId="0" applyFont="1" applyFill="1" applyAlignment="1">
      <alignment horizontal="center"/>
    </xf>
    <xf numFmtId="0" fontId="37" fillId="2" borderId="0" xfId="0" applyFont="1" applyFill="1" applyAlignment="1">
      <alignment horizontal="right"/>
    </xf>
    <xf numFmtId="0" fontId="17" fillId="8" borderId="0" xfId="0" applyFont="1" applyFill="1" applyBorder="1" applyAlignment="1">
      <alignment horizontal="center" vertical="center" wrapText="1"/>
    </xf>
    <xf numFmtId="6" fontId="17" fillId="2" borderId="0" xfId="0" applyNumberFormat="1" applyFont="1" applyFill="1" applyBorder="1" applyAlignment="1">
      <alignment horizontal="center" vertical="center"/>
    </xf>
    <xf numFmtId="6" fontId="6" fillId="2" borderId="0" xfId="1" applyNumberFormat="1" applyFont="1" applyFill="1" applyBorder="1" applyAlignment="1" applyProtection="1">
      <alignment horizontal="right"/>
      <protection locked="0"/>
    </xf>
    <xf numFmtId="0" fontId="17" fillId="2" borderId="0" xfId="0" applyFont="1" applyFill="1" applyAlignment="1">
      <alignment horizontal="center"/>
    </xf>
    <xf numFmtId="0" fontId="6" fillId="2" borderId="0" xfId="0" applyFont="1" applyFill="1" applyBorder="1" applyAlignment="1">
      <alignment horizontal="center" wrapText="1"/>
    </xf>
    <xf numFmtId="0" fontId="17" fillId="2" borderId="1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6" fontId="17" fillId="0" borderId="18" xfId="1" applyNumberFormat="1" applyFont="1" applyFill="1" applyBorder="1" applyAlignment="1" applyProtection="1">
      <alignment horizontal="center" vertical="center" wrapText="1"/>
    </xf>
    <xf numFmtId="0" fontId="17" fillId="2" borderId="12" xfId="0" applyFont="1" applyFill="1" applyBorder="1" applyAlignment="1">
      <alignment horizontal="center" vertical="center" wrapText="1"/>
    </xf>
    <xf numFmtId="6" fontId="17" fillId="2" borderId="12"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6" fontId="7" fillId="2" borderId="0" xfId="1" applyNumberFormat="1" applyFont="1" applyFill="1" applyBorder="1" applyAlignment="1" applyProtection="1">
      <alignment horizontal="right"/>
      <protection locked="0"/>
    </xf>
    <xf numFmtId="6" fontId="6" fillId="2" borderId="0" xfId="1" applyNumberFormat="1" applyFont="1" applyFill="1" applyAlignment="1" applyProtection="1">
      <alignment horizontal="right"/>
      <protection locked="0"/>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8" borderId="0" xfId="0" applyFont="1" applyFill="1"/>
    <xf numFmtId="0" fontId="7" fillId="2" borderId="7" xfId="0" applyFont="1" applyFill="1" applyBorder="1"/>
    <xf numFmtId="0" fontId="7" fillId="2" borderId="19" xfId="0" applyFont="1" applyFill="1" applyBorder="1"/>
    <xf numFmtId="0" fontId="7" fillId="2" borderId="0" xfId="0" applyFont="1" applyFill="1" applyAlignment="1">
      <alignment horizontal="right" vertical="distributed"/>
    </xf>
    <xf numFmtId="0" fontId="7" fillId="2" borderId="20" xfId="0" applyFont="1" applyFill="1" applyBorder="1"/>
    <xf numFmtId="0" fontId="7" fillId="2" borderId="21" xfId="0" applyFont="1" applyFill="1" applyBorder="1"/>
    <xf numFmtId="0" fontId="7" fillId="2" borderId="22"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169"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6" fontId="7" fillId="2" borderId="0" xfId="2" applyNumberFormat="1" applyFont="1" applyFill="1" applyBorder="1" applyAlignment="1">
      <alignment horizontal="right"/>
    </xf>
    <xf numFmtId="5" fontId="7" fillId="2" borderId="0" xfId="0" applyNumberFormat="1" applyFont="1" applyFill="1" applyBorder="1" applyAlignment="1"/>
    <xf numFmtId="172" fontId="24" fillId="2" borderId="0" xfId="2"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12" xfId="0" applyFont="1" applyFill="1" applyBorder="1" applyAlignment="1" applyProtection="1">
      <alignment horizontal="center" vertical="center" wrapText="1"/>
    </xf>
    <xf numFmtId="0" fontId="17" fillId="0" borderId="4" xfId="0" applyFont="1" applyFill="1" applyBorder="1" applyAlignment="1" applyProtection="1">
      <alignment horizontal="center" vertical="center" wrapText="1"/>
    </xf>
    <xf numFmtId="6" fontId="17" fillId="0" borderId="11" xfId="2" applyNumberFormat="1" applyFont="1" applyFill="1" applyBorder="1" applyAlignment="1" applyProtection="1">
      <alignment horizontal="center" vertical="center" wrapText="1"/>
    </xf>
    <xf numFmtId="169" fontId="17" fillId="0" borderId="12" xfId="2" applyNumberFormat="1" applyFont="1" applyFill="1" applyBorder="1" applyAlignment="1" applyProtection="1">
      <alignment horizontal="center" vertical="center" wrapText="1"/>
    </xf>
    <xf numFmtId="5" fontId="17" fillId="0" borderId="12" xfId="2" applyNumberFormat="1" applyFont="1" applyFill="1" applyBorder="1" applyAlignment="1" applyProtection="1">
      <alignment horizontal="center" vertical="center" wrapText="1"/>
    </xf>
    <xf numFmtId="172" fontId="17" fillId="0" borderId="12" xfId="2" applyNumberFormat="1" applyFont="1" applyFill="1" applyBorder="1" applyAlignment="1" applyProtection="1">
      <alignment horizontal="center" vertical="center" wrapText="1"/>
    </xf>
    <xf numFmtId="6" fontId="17" fillId="0" borderId="12" xfId="2" applyNumberFormat="1" applyFont="1" applyFill="1" applyBorder="1" applyAlignment="1" applyProtection="1">
      <alignment horizontal="center" vertical="center" wrapText="1"/>
    </xf>
    <xf numFmtId="6" fontId="17" fillId="0" borderId="16" xfId="2" applyNumberFormat="1" applyFont="1" applyFill="1" applyBorder="1" applyAlignment="1" applyProtection="1">
      <alignment horizontal="center" vertical="center" wrapText="1"/>
    </xf>
    <xf numFmtId="169" fontId="68" fillId="0" borderId="16" xfId="2" applyNumberFormat="1" applyFont="1" applyFill="1" applyBorder="1" applyAlignment="1" applyProtection="1">
      <alignment horizontal="center" vertical="center" wrapText="1"/>
    </xf>
    <xf numFmtId="0" fontId="68" fillId="2" borderId="23"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1" fillId="0" borderId="12" xfId="0" applyFont="1" applyFill="1" applyBorder="1" applyAlignment="1" applyProtection="1">
      <alignment horizontal="left" vertical="center" wrapText="1"/>
    </xf>
    <xf numFmtId="0" fontId="1" fillId="0" borderId="4" xfId="0" applyFont="1" applyFill="1" applyBorder="1" applyAlignment="1" applyProtection="1">
      <alignment vertical="center" wrapText="1"/>
    </xf>
    <xf numFmtId="0" fontId="72" fillId="0" borderId="12" xfId="0" applyFont="1" applyFill="1" applyBorder="1" applyAlignment="1" applyProtection="1">
      <alignment horizontal="left" vertical="center"/>
    </xf>
    <xf numFmtId="0" fontId="72" fillId="0" borderId="4" xfId="0" applyFont="1" applyFill="1" applyBorder="1" applyAlignment="1" applyProtection="1">
      <alignment vertical="center" wrapText="1"/>
    </xf>
    <xf numFmtId="6" fontId="69" fillId="0" borderId="11" xfId="2" applyNumberFormat="1" applyFont="1" applyFill="1" applyBorder="1" applyAlignment="1">
      <alignment horizontal="right" vertical="center"/>
    </xf>
    <xf numFmtId="6" fontId="70" fillId="0" borderId="12" xfId="2" applyNumberFormat="1" applyFont="1" applyFill="1" applyBorder="1" applyAlignment="1" applyProtection="1">
      <alignment horizontal="right" vertical="center"/>
      <protection locked="0"/>
    </xf>
    <xf numFmtId="169" fontId="70" fillId="0" borderId="12" xfId="2" applyNumberFormat="1" applyFont="1" applyFill="1" applyBorder="1" applyAlignment="1" applyProtection="1">
      <alignment vertical="center"/>
    </xf>
    <xf numFmtId="169" fontId="71" fillId="0" borderId="12" xfId="2" applyNumberFormat="1" applyFont="1" applyFill="1" applyBorder="1" applyAlignment="1" applyProtection="1">
      <alignment vertical="center"/>
    </xf>
    <xf numFmtId="169" fontId="71" fillId="0" borderId="16" xfId="2" applyNumberFormat="1" applyFont="1" applyFill="1" applyBorder="1" applyAlignment="1" applyProtection="1">
      <alignment vertical="center"/>
    </xf>
    <xf numFmtId="5" fontId="70" fillId="0" borderId="12" xfId="2" applyNumberFormat="1" applyFont="1" applyFill="1" applyBorder="1" applyAlignment="1" applyProtection="1">
      <alignment vertical="center"/>
    </xf>
    <xf numFmtId="10" fontId="70" fillId="3" borderId="12" xfId="2" applyNumberFormat="1" applyFont="1" applyFill="1" applyBorder="1" applyAlignment="1" applyProtection="1">
      <alignment horizontal="right" vertical="center"/>
      <protection locked="0"/>
    </xf>
    <xf numFmtId="10" fontId="70" fillId="0" borderId="12" xfId="2" applyNumberFormat="1" applyFont="1" applyFill="1" applyBorder="1" applyAlignment="1" applyProtection="1">
      <alignment horizontal="right" vertical="center"/>
    </xf>
    <xf numFmtId="6" fontId="70" fillId="0" borderId="12" xfId="2" applyNumberFormat="1" applyFont="1" applyFill="1" applyBorder="1" applyAlignment="1" applyProtection="1">
      <alignment horizontal="right" vertical="center"/>
    </xf>
    <xf numFmtId="10" fontId="70" fillId="0" borderId="12" xfId="2" applyNumberFormat="1" applyFont="1" applyFill="1" applyBorder="1" applyAlignment="1" applyProtection="1">
      <alignment horizontal="right" vertical="center"/>
      <protection locked="0"/>
    </xf>
    <xf numFmtId="6" fontId="70" fillId="0" borderId="12" xfId="2" applyNumberFormat="1" applyFont="1" applyFill="1" applyBorder="1" applyAlignment="1">
      <alignment horizontal="right" vertical="center"/>
    </xf>
    <xf numFmtId="0" fontId="7" fillId="2" borderId="0" xfId="0" applyFont="1" applyFill="1" applyAlignment="1">
      <alignment horizontal="center" vertical="center" wrapText="1"/>
    </xf>
    <xf numFmtId="0" fontId="72" fillId="2" borderId="0" xfId="0" applyFont="1" applyFill="1" applyAlignment="1"/>
    <xf numFmtId="6" fontId="71" fillId="2" borderId="0" xfId="2" applyNumberFormat="1" applyFont="1" applyFill="1" applyAlignment="1">
      <alignment horizontal="right" vertical="center"/>
    </xf>
    <xf numFmtId="0" fontId="72"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8"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8" fillId="2" borderId="0" xfId="2" applyNumberFormat="1" applyFont="1" applyFill="1" applyBorder="1" applyAlignment="1">
      <alignment vertical="center"/>
    </xf>
    <xf numFmtId="169" fontId="68"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8" fillId="2" borderId="0" xfId="0" applyNumberFormat="1" applyFont="1" applyFill="1" applyBorder="1" applyAlignment="1">
      <alignment vertical="center"/>
    </xf>
    <xf numFmtId="6" fontId="17" fillId="2" borderId="0" xfId="0" applyNumberFormat="1" applyFont="1" applyFill="1" applyBorder="1" applyAlignment="1">
      <alignment vertical="center"/>
    </xf>
    <xf numFmtId="0" fontId="72" fillId="0" borderId="26" xfId="0" applyFont="1" applyFill="1" applyBorder="1" applyAlignment="1" applyProtection="1">
      <alignment vertical="center" wrapText="1"/>
    </xf>
    <xf numFmtId="6" fontId="69" fillId="0" borderId="27" xfId="2" applyNumberFormat="1" applyFont="1" applyFill="1" applyBorder="1" applyAlignment="1">
      <alignment horizontal="right" vertical="center"/>
    </xf>
    <xf numFmtId="6" fontId="70" fillId="0" borderId="28" xfId="2" applyNumberFormat="1" applyFont="1" applyFill="1" applyBorder="1" applyAlignment="1">
      <alignment horizontal="right" vertical="center"/>
    </xf>
    <xf numFmtId="5" fontId="70" fillId="0" borderId="28" xfId="2" applyNumberFormat="1" applyFont="1" applyFill="1" applyBorder="1" applyAlignment="1" applyProtection="1">
      <alignment vertical="center"/>
    </xf>
    <xf numFmtId="169" fontId="71" fillId="0" borderId="28" xfId="2" applyNumberFormat="1" applyFont="1" applyFill="1" applyBorder="1" applyAlignment="1" applyProtection="1">
      <alignment vertical="center"/>
    </xf>
    <xf numFmtId="169" fontId="71" fillId="0" borderId="29" xfId="2" applyNumberFormat="1" applyFont="1" applyFill="1" applyBorder="1" applyAlignment="1" applyProtection="1">
      <alignment vertical="center"/>
    </xf>
    <xf numFmtId="6" fontId="68" fillId="2" borderId="7" xfId="2" applyNumberFormat="1" applyFont="1" applyFill="1" applyBorder="1" applyAlignment="1">
      <alignment horizontal="right" vertical="center"/>
    </xf>
    <xf numFmtId="6" fontId="17" fillId="2" borderId="7" xfId="2" applyNumberFormat="1" applyFont="1" applyFill="1" applyBorder="1" applyAlignment="1">
      <alignment horizontal="right" vertical="center"/>
    </xf>
    <xf numFmtId="6" fontId="68" fillId="2" borderId="7" xfId="2" applyNumberFormat="1" applyFont="1" applyFill="1" applyBorder="1" applyAlignment="1" applyProtection="1">
      <alignment horizontal="right" vertical="center"/>
    </xf>
    <xf numFmtId="169" fontId="68" fillId="2" borderId="7" xfId="2" applyNumberFormat="1" applyFont="1" applyFill="1" applyBorder="1" applyAlignment="1" applyProtection="1">
      <alignment vertical="center"/>
    </xf>
    <xf numFmtId="0" fontId="72" fillId="2" borderId="0" xfId="0" applyFont="1" applyFill="1" applyAlignment="1">
      <alignment horizontal="left" vertical="center"/>
    </xf>
    <xf numFmtId="0" fontId="17" fillId="2" borderId="7" xfId="0" applyFont="1" applyFill="1" applyBorder="1" applyAlignment="1">
      <alignment vertical="center" wrapText="1"/>
    </xf>
    <xf numFmtId="0" fontId="72" fillId="2" borderId="0" xfId="0" applyFont="1" applyFill="1" applyAlignment="1">
      <alignment vertical="center"/>
    </xf>
    <xf numFmtId="0" fontId="72" fillId="2" borderId="0" xfId="0" applyFont="1" applyFill="1" applyBorder="1" applyAlignment="1">
      <alignment horizontal="left" vertical="center"/>
    </xf>
    <xf numFmtId="0" fontId="17" fillId="2" borderId="20" xfId="0" applyFont="1" applyFill="1" applyBorder="1" applyAlignment="1">
      <alignment vertical="center" wrapText="1"/>
    </xf>
    <xf numFmtId="0" fontId="72" fillId="2" borderId="0" xfId="0" applyFont="1" applyFill="1" applyBorder="1" applyAlignment="1">
      <alignment vertical="center"/>
    </xf>
    <xf numFmtId="0" fontId="17" fillId="0" borderId="12" xfId="0" applyFont="1" applyFill="1" applyBorder="1" applyAlignment="1">
      <alignment horizontal="center" vertical="center" wrapText="1"/>
    </xf>
    <xf numFmtId="6" fontId="73" fillId="0" borderId="12" xfId="2" applyNumberFormat="1" applyFont="1" applyFill="1" applyBorder="1" applyAlignment="1">
      <alignment horizontal="center" vertical="center" wrapText="1"/>
    </xf>
    <xf numFmtId="6" fontId="17" fillId="0" borderId="12" xfId="2" applyNumberFormat="1" applyFont="1" applyFill="1" applyBorder="1" applyAlignment="1">
      <alignment horizontal="center" vertical="center" wrapText="1"/>
    </xf>
    <xf numFmtId="0" fontId="74" fillId="0" borderId="12" xfId="0" applyFont="1" applyFill="1" applyBorder="1" applyAlignment="1" applyProtection="1">
      <alignment horizontal="center" vertical="center" wrapText="1"/>
    </xf>
    <xf numFmtId="5" fontId="17" fillId="0" borderId="12" xfId="2" applyNumberFormat="1" applyFont="1" applyFill="1" applyBorder="1" applyAlignment="1">
      <alignment horizontal="center" vertical="center" wrapText="1"/>
    </xf>
    <xf numFmtId="172" fontId="17" fillId="0" borderId="12" xfId="2" applyNumberFormat="1" applyFont="1" applyFill="1" applyBorder="1" applyAlignment="1">
      <alignment horizontal="center" vertical="center" wrapText="1"/>
    </xf>
    <xf numFmtId="169" fontId="68" fillId="0" borderId="4" xfId="2" applyNumberFormat="1" applyFont="1" applyFill="1" applyBorder="1" applyAlignment="1" applyProtection="1">
      <alignment vertical="center" wrapText="1"/>
    </xf>
    <xf numFmtId="0" fontId="68" fillId="2" borderId="30" xfId="0" applyNumberFormat="1" applyFont="1" applyFill="1" applyBorder="1" applyAlignment="1">
      <alignment horizontal="center"/>
    </xf>
    <xf numFmtId="0" fontId="68" fillId="2" borderId="6" xfId="0" applyNumberFormat="1" applyFont="1" applyFill="1" applyBorder="1" applyAlignment="1">
      <alignment horizontal="center"/>
    </xf>
    <xf numFmtId="0" fontId="68" fillId="2" borderId="31" xfId="0" applyNumberFormat="1" applyFont="1" applyFill="1" applyBorder="1" applyAlignment="1">
      <alignment horizontal="center"/>
    </xf>
    <xf numFmtId="6" fontId="17" fillId="0" borderId="11" xfId="2" applyNumberFormat="1" applyFont="1" applyFill="1" applyBorder="1" applyAlignment="1">
      <alignment horizontal="center" vertical="center" wrapText="1"/>
    </xf>
    <xf numFmtId="6" fontId="17" fillId="0" borderId="16"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12" xfId="0" applyFont="1" applyFill="1" applyBorder="1" applyAlignment="1" applyProtection="1">
      <alignment horizontal="left" vertical="top"/>
    </xf>
    <xf numFmtId="0" fontId="1" fillId="0" borderId="12" xfId="0" applyFont="1" applyFill="1" applyBorder="1" applyAlignment="1" applyProtection="1">
      <alignment vertical="top" wrapText="1"/>
    </xf>
    <xf numFmtId="6" fontId="69" fillId="0" borderId="12" xfId="2" applyNumberFormat="1" applyFont="1" applyFill="1" applyBorder="1" applyAlignment="1">
      <alignment horizontal="right" vertical="center" wrapText="1"/>
    </xf>
    <xf numFmtId="6" fontId="70" fillId="0" borderId="12" xfId="2" applyNumberFormat="1" applyFont="1" applyFill="1" applyBorder="1" applyAlignment="1">
      <alignment horizontal="right" wrapText="1"/>
    </xf>
    <xf numFmtId="0" fontId="70" fillId="0" borderId="12" xfId="0" applyFont="1" applyFill="1" applyBorder="1" applyAlignment="1" applyProtection="1">
      <alignment wrapText="1"/>
    </xf>
    <xf numFmtId="169" fontId="75" fillId="0" borderId="12" xfId="2" applyNumberFormat="1" applyFont="1" applyFill="1" applyBorder="1" applyAlignment="1" applyProtection="1"/>
    <xf numFmtId="173" fontId="71" fillId="0" borderId="4" xfId="4" applyNumberFormat="1" applyFont="1" applyFill="1" applyBorder="1" applyAlignment="1" applyProtection="1"/>
    <xf numFmtId="0" fontId="72" fillId="0" borderId="12" xfId="0" applyFont="1" applyFill="1" applyBorder="1" applyAlignment="1" applyProtection="1">
      <alignment horizontal="left" vertical="top"/>
    </xf>
    <xf numFmtId="0" fontId="72" fillId="0" borderId="12" xfId="0" applyFont="1" applyFill="1" applyBorder="1" applyAlignment="1" applyProtection="1">
      <alignment vertical="top" wrapText="1"/>
    </xf>
    <xf numFmtId="0" fontId="72" fillId="2" borderId="0" xfId="0" applyFont="1" applyFill="1" applyBorder="1" applyAlignment="1" applyProtection="1">
      <alignment horizontal="left" vertical="top"/>
    </xf>
    <xf numFmtId="0" fontId="72" fillId="2" borderId="0" xfId="0" applyFont="1" applyFill="1" applyBorder="1" applyAlignment="1" applyProtection="1">
      <alignment vertical="top" wrapText="1"/>
    </xf>
    <xf numFmtId="6" fontId="72" fillId="2" borderId="0" xfId="2" applyNumberFormat="1" applyFont="1" applyFill="1" applyBorder="1" applyAlignment="1">
      <alignment horizontal="right" vertical="center" wrapText="1"/>
    </xf>
    <xf numFmtId="6" fontId="72" fillId="2" borderId="0" xfId="2" applyNumberFormat="1" applyFont="1" applyFill="1" applyBorder="1" applyAlignment="1">
      <alignment horizontal="right" wrapText="1"/>
    </xf>
    <xf numFmtId="169" fontId="72" fillId="2" borderId="0" xfId="2" applyNumberFormat="1" applyFont="1" applyFill="1" applyBorder="1" applyAlignment="1"/>
    <xf numFmtId="5" fontId="72" fillId="2" borderId="0" xfId="0" applyNumberFormat="1" applyFont="1" applyFill="1" applyBorder="1" applyAlignment="1"/>
    <xf numFmtId="172" fontId="72" fillId="2" borderId="0" xfId="2" applyNumberFormat="1" applyFont="1" applyFill="1" applyBorder="1" applyAlignment="1">
      <alignment wrapText="1"/>
    </xf>
    <xf numFmtId="169" fontId="71" fillId="2" borderId="0" xfId="2" applyNumberFormat="1" applyFont="1" applyFill="1" applyBorder="1" applyAlignment="1" applyProtection="1"/>
    <xf numFmtId="6" fontId="72" fillId="2" borderId="0" xfId="0" applyNumberFormat="1" applyFont="1" applyFill="1" applyBorder="1" applyAlignment="1">
      <alignment wrapText="1"/>
    </xf>
    <xf numFmtId="6" fontId="72" fillId="2" borderId="0" xfId="0" applyNumberFormat="1" applyFont="1" applyFill="1" applyAlignment="1"/>
    <xf numFmtId="0" fontId="72" fillId="2" borderId="0" xfId="0" applyFont="1" applyFill="1" applyAlignment="1" applyProtection="1">
      <alignment horizontal="left"/>
    </xf>
    <xf numFmtId="6" fontId="72" fillId="2" borderId="0" xfId="2" applyNumberFormat="1" applyFont="1" applyFill="1" applyAlignment="1" applyProtection="1">
      <alignment horizontal="right"/>
    </xf>
    <xf numFmtId="6" fontId="71" fillId="2" borderId="0" xfId="2" applyNumberFormat="1" applyFont="1" applyFill="1" applyAlignment="1" applyProtection="1">
      <alignment horizontal="right"/>
    </xf>
    <xf numFmtId="0" fontId="72" fillId="2" borderId="0" xfId="0" applyFont="1" applyFill="1" applyAlignment="1" applyProtection="1"/>
    <xf numFmtId="5" fontId="71" fillId="2" borderId="0" xfId="2" applyNumberFormat="1" applyFont="1" applyFill="1" applyAlignment="1" applyProtection="1"/>
    <xf numFmtId="6" fontId="77"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20" xfId="0" applyFont="1" applyFill="1" applyBorder="1" applyAlignment="1">
      <alignment horizontal="left" vertical="center" wrapText="1"/>
    </xf>
    <xf numFmtId="0" fontId="32" fillId="2" borderId="21"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21" xfId="1" applyNumberFormat="1" applyFont="1" applyFill="1" applyBorder="1" applyAlignment="1">
      <alignment vertical="center"/>
    </xf>
    <xf numFmtId="6" fontId="32" fillId="2" borderId="22" xfId="1" applyNumberFormat="1" applyFont="1" applyFill="1" applyBorder="1" applyAlignment="1">
      <alignment vertical="center"/>
    </xf>
    <xf numFmtId="0" fontId="32" fillId="4" borderId="12" xfId="0" applyFont="1" applyFill="1" applyBorder="1" applyAlignment="1" applyProtection="1">
      <alignment horizontal="center" vertical="top"/>
    </xf>
    <xf numFmtId="0" fontId="32" fillId="4" borderId="4" xfId="0" applyFont="1" applyFill="1" applyBorder="1" applyAlignment="1" applyProtection="1">
      <alignment horizontal="left" vertical="center" wrapText="1"/>
    </xf>
    <xf numFmtId="0" fontId="32" fillId="2" borderId="32" xfId="0" applyFont="1" applyFill="1" applyBorder="1" applyAlignment="1" applyProtection="1">
      <alignment horizontal="left" vertical="center" wrapText="1"/>
    </xf>
    <xf numFmtId="0" fontId="32" fillId="0" borderId="0" xfId="0" applyFont="1" applyFill="1" applyBorder="1"/>
    <xf numFmtId="0" fontId="32" fillId="2" borderId="33" xfId="0" applyFont="1" applyFill="1" applyBorder="1" applyAlignment="1" applyProtection="1">
      <alignment horizontal="left" vertical="center" wrapText="1"/>
    </xf>
    <xf numFmtId="0" fontId="32" fillId="3" borderId="12" xfId="0" applyFont="1" applyFill="1" applyBorder="1" applyAlignment="1" applyProtection="1">
      <alignment horizontal="center" vertical="top"/>
    </xf>
    <xf numFmtId="0" fontId="32" fillId="3" borderId="4" xfId="0" applyFont="1" applyFill="1" applyBorder="1" applyAlignment="1" applyProtection="1">
      <alignment horizontal="left" vertical="center" wrapText="1"/>
    </xf>
    <xf numFmtId="0" fontId="32" fillId="8" borderId="12" xfId="0" applyFont="1" applyFill="1" applyBorder="1" applyAlignment="1" applyProtection="1">
      <alignment horizontal="center" vertical="top"/>
    </xf>
    <xf numFmtId="0" fontId="32" fillId="8" borderId="4" xfId="0" applyFont="1" applyFill="1" applyBorder="1" applyAlignment="1" applyProtection="1">
      <alignment horizontal="left" vertical="center" wrapText="1"/>
    </xf>
    <xf numFmtId="0" fontId="32" fillId="6" borderId="12" xfId="0" applyFont="1" applyFill="1" applyBorder="1" applyAlignment="1" applyProtection="1">
      <alignment horizontal="center"/>
    </xf>
    <xf numFmtId="0" fontId="32" fillId="6" borderId="4" xfId="0" applyFont="1" applyFill="1" applyBorder="1" applyAlignment="1" applyProtection="1">
      <alignment horizontal="left" vertical="center" wrapText="1"/>
    </xf>
    <xf numFmtId="0" fontId="32" fillId="6" borderId="12" xfId="0" applyFont="1" applyFill="1" applyBorder="1" applyAlignment="1" applyProtection="1">
      <alignment horizontal="center" vertical="top"/>
    </xf>
    <xf numFmtId="0" fontId="32" fillId="9" borderId="12" xfId="0" applyFont="1" applyFill="1" applyBorder="1" applyAlignment="1" applyProtection="1">
      <alignment horizontal="center" vertical="top"/>
    </xf>
    <xf numFmtId="0" fontId="32" fillId="9" borderId="4" xfId="0" applyFont="1" applyFill="1" applyBorder="1" applyAlignment="1" applyProtection="1">
      <alignment horizontal="left" vertical="center" wrapText="1"/>
    </xf>
    <xf numFmtId="0" fontId="32" fillId="10" borderId="12" xfId="0" applyFont="1" applyFill="1" applyBorder="1" applyAlignment="1" applyProtection="1">
      <alignment horizontal="center" vertical="top"/>
    </xf>
    <xf numFmtId="0" fontId="32" fillId="10" borderId="4" xfId="0" applyFont="1" applyFill="1" applyBorder="1" applyAlignment="1" applyProtection="1">
      <alignment horizontal="left" vertical="center" wrapText="1"/>
    </xf>
    <xf numFmtId="0" fontId="32" fillId="11" borderId="12" xfId="0" applyFont="1" applyFill="1" applyBorder="1" applyAlignment="1" applyProtection="1">
      <alignment horizontal="center" vertical="top"/>
    </xf>
    <xf numFmtId="0" fontId="32" fillId="11" borderId="4" xfId="0" applyFont="1" applyFill="1" applyBorder="1" applyAlignment="1" applyProtection="1">
      <alignment horizontal="left" vertical="center" wrapText="1"/>
    </xf>
    <xf numFmtId="0" fontId="32" fillId="12" borderId="12" xfId="0" applyFont="1" applyFill="1" applyBorder="1" applyAlignment="1" applyProtection="1">
      <alignment horizontal="center" vertical="top"/>
    </xf>
    <xf numFmtId="0" fontId="32" fillId="12" borderId="4" xfId="0" applyFont="1" applyFill="1" applyBorder="1" applyAlignment="1" applyProtection="1">
      <alignment horizontal="left" vertical="center" wrapText="1"/>
    </xf>
    <xf numFmtId="0" fontId="32" fillId="13" borderId="12" xfId="0" applyFont="1" applyFill="1" applyBorder="1" applyAlignment="1" applyProtection="1">
      <alignment horizontal="center" vertical="top"/>
    </xf>
    <xf numFmtId="0" fontId="32" fillId="13" borderId="4" xfId="0" applyFont="1" applyFill="1" applyBorder="1" applyAlignment="1" applyProtection="1">
      <alignment horizontal="left" vertical="center" wrapText="1"/>
    </xf>
    <xf numFmtId="0" fontId="32" fillId="2" borderId="34" xfId="0" applyFont="1" applyFill="1" applyBorder="1" applyAlignment="1" applyProtection="1">
      <alignment horizontal="left" vertical="center" wrapText="1"/>
    </xf>
    <xf numFmtId="0" fontId="1" fillId="2" borderId="12" xfId="0" applyFont="1" applyFill="1" applyBorder="1" applyAlignment="1" applyProtection="1">
      <alignment horizontal="left" vertical="top"/>
    </xf>
    <xf numFmtId="5" fontId="1" fillId="2" borderId="12" xfId="2" applyNumberFormat="1" applyFont="1" applyFill="1" applyBorder="1" applyAlignment="1" applyProtection="1">
      <alignment horizontal="left" vertical="center" wrapText="1"/>
    </xf>
    <xf numFmtId="6" fontId="69" fillId="2" borderId="12" xfId="2" applyNumberFormat="1" applyFont="1" applyFill="1" applyBorder="1" applyAlignment="1" applyProtection="1">
      <alignment horizontal="right" vertical="center" wrapText="1"/>
    </xf>
    <xf numFmtId="0" fontId="70" fillId="2" borderId="12" xfId="0" applyFont="1" applyFill="1" applyBorder="1" applyAlignment="1" applyProtection="1">
      <alignment horizontal="left" vertical="top"/>
    </xf>
    <xf numFmtId="172" fontId="70" fillId="2" borderId="12" xfId="2"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top"/>
    </xf>
    <xf numFmtId="6" fontId="72"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12" xfId="0" applyFont="1" applyFill="1" applyBorder="1" applyAlignment="1" applyProtection="1">
      <alignment horizontal="left" vertical="top"/>
    </xf>
    <xf numFmtId="0" fontId="34" fillId="2" borderId="12" xfId="0" applyFont="1" applyFill="1" applyBorder="1" applyAlignment="1" applyProtection="1">
      <alignment vertical="center" wrapText="1"/>
    </xf>
    <xf numFmtId="0" fontId="70" fillId="2" borderId="0" xfId="0" applyFont="1" applyFill="1" applyAlignment="1" applyProtection="1">
      <alignment horizontal="left"/>
    </xf>
    <xf numFmtId="0" fontId="72" fillId="2" borderId="0" xfId="0" applyFont="1" applyFill="1" applyAlignment="1">
      <alignment horizontal="left"/>
    </xf>
    <xf numFmtId="6" fontId="72"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2" fillId="2" borderId="0" xfId="0" applyFont="1" applyFill="1" applyAlignment="1" applyProtection="1">
      <alignment vertical="center" wrapText="1"/>
    </xf>
    <xf numFmtId="0" fontId="34" fillId="2" borderId="0" xfId="0" applyFont="1" applyFill="1" applyAlignment="1" applyProtection="1">
      <alignment vertical="center" wrapText="1"/>
    </xf>
    <xf numFmtId="0" fontId="70" fillId="2" borderId="12" xfId="0" applyFont="1" applyFill="1" applyBorder="1" applyAlignment="1" applyProtection="1">
      <alignment vertical="center" wrapText="1"/>
    </xf>
    <xf numFmtId="172" fontId="70" fillId="2" borderId="28" xfId="2" applyNumberFormat="1" applyFont="1" applyFill="1" applyBorder="1" applyAlignment="1" applyProtection="1">
      <alignment horizontal="left" vertical="center" wrapText="1"/>
    </xf>
    <xf numFmtId="6" fontId="69" fillId="2" borderId="28" xfId="2" applyNumberFormat="1" applyFont="1" applyFill="1" applyBorder="1" applyAlignment="1" applyProtection="1">
      <alignment horizontal="right" vertical="center" wrapText="1"/>
    </xf>
    <xf numFmtId="0" fontId="70" fillId="2" borderId="28" xfId="0" applyFont="1" applyFill="1" applyBorder="1" applyAlignment="1" applyProtection="1">
      <alignment vertical="center" wrapText="1"/>
    </xf>
    <xf numFmtId="0" fontId="17" fillId="2" borderId="7" xfId="0" applyFont="1" applyFill="1" applyBorder="1" applyAlignment="1" applyProtection="1">
      <alignment vertical="center" wrapText="1"/>
    </xf>
    <xf numFmtId="0" fontId="17" fillId="8" borderId="18" xfId="0" applyFont="1" applyFill="1" applyBorder="1" applyAlignment="1" applyProtection="1">
      <alignment horizontal="center" wrapText="1"/>
    </xf>
    <xf numFmtId="6" fontId="68" fillId="2" borderId="7" xfId="0" applyNumberFormat="1" applyFont="1" applyFill="1" applyBorder="1" applyAlignment="1" applyProtection="1">
      <alignment horizontal="right" vertical="center"/>
    </xf>
    <xf numFmtId="6" fontId="71" fillId="2" borderId="12" xfId="0" applyNumberFormat="1" applyFont="1" applyFill="1" applyBorder="1" applyAlignment="1" applyProtection="1"/>
    <xf numFmtId="0" fontId="34" fillId="2" borderId="0" xfId="0" applyFont="1" applyFill="1" applyAlignment="1" applyProtection="1"/>
    <xf numFmtId="0" fontId="1" fillId="2" borderId="0" xfId="0" applyFont="1" applyFill="1" applyAlignment="1" applyProtection="1"/>
    <xf numFmtId="6" fontId="71" fillId="2" borderId="0" xfId="0" applyNumberFormat="1" applyFont="1" applyFill="1" applyBorder="1" applyAlignment="1" applyProtection="1">
      <alignment horizontal="right"/>
    </xf>
    <xf numFmtId="6" fontId="72" fillId="2" borderId="0" xfId="0" applyNumberFormat="1" applyFont="1" applyFill="1" applyAlignment="1" applyProtection="1"/>
    <xf numFmtId="5" fontId="71" fillId="2" borderId="35" xfId="2" applyNumberFormat="1" applyFont="1" applyFill="1" applyBorder="1" applyAlignment="1" applyProtection="1"/>
    <xf numFmtId="172" fontId="71" fillId="2" borderId="35" xfId="2" applyNumberFormat="1" applyFont="1" applyFill="1" applyBorder="1" applyAlignment="1" applyProtection="1"/>
    <xf numFmtId="0" fontId="30" fillId="8" borderId="18" xfId="0" applyFont="1" applyFill="1" applyBorder="1" applyAlignment="1" applyProtection="1">
      <alignment horizontal="center" wrapText="1"/>
    </xf>
    <xf numFmtId="5" fontId="71" fillId="2" borderId="36" xfId="2" applyNumberFormat="1" applyFont="1" applyFill="1" applyBorder="1" applyAlignment="1" applyProtection="1"/>
    <xf numFmtId="169" fontId="71" fillId="2" borderId="35" xfId="2" applyNumberFormat="1" applyFont="1" applyFill="1" applyBorder="1" applyAlignment="1" applyProtection="1"/>
    <xf numFmtId="0" fontId="34" fillId="2" borderId="37" xfId="0" applyFont="1" applyFill="1" applyBorder="1" applyProtection="1"/>
    <xf numFmtId="0" fontId="34" fillId="2" borderId="38" xfId="0" applyFont="1" applyFill="1" applyBorder="1" applyProtection="1"/>
    <xf numFmtId="172" fontId="71" fillId="2" borderId="36" xfId="2" applyNumberFormat="1" applyFont="1" applyFill="1" applyBorder="1" applyAlignment="1" applyProtection="1"/>
    <xf numFmtId="0" fontId="34" fillId="2" borderId="39" xfId="0" applyFont="1" applyFill="1" applyBorder="1" applyProtection="1"/>
    <xf numFmtId="6" fontId="71" fillId="2" borderId="36" xfId="0" applyNumberFormat="1" applyFont="1" applyFill="1" applyBorder="1" applyAlignment="1" applyProtection="1"/>
    <xf numFmtId="0" fontId="34" fillId="2" borderId="36" xfId="0" applyFont="1" applyFill="1" applyBorder="1" applyProtection="1"/>
    <xf numFmtId="169" fontId="71" fillId="2" borderId="40" xfId="2" applyNumberFormat="1" applyFont="1" applyFill="1" applyBorder="1" applyAlignment="1" applyProtection="1"/>
    <xf numFmtId="6" fontId="71" fillId="2" borderId="40" xfId="0" applyNumberFormat="1" applyFont="1" applyFill="1" applyBorder="1" applyAlignment="1" applyProtection="1"/>
    <xf numFmtId="0" fontId="34" fillId="2" borderId="40" xfId="0" applyFont="1" applyFill="1" applyBorder="1" applyProtection="1"/>
    <xf numFmtId="6" fontId="34" fillId="2" borderId="36" xfId="0" applyNumberFormat="1" applyFont="1" applyFill="1" applyBorder="1" applyAlignment="1" applyProtection="1"/>
    <xf numFmtId="6" fontId="7" fillId="2" borderId="36" xfId="0" applyNumberFormat="1" applyFont="1" applyFill="1" applyBorder="1" applyAlignment="1" applyProtection="1"/>
    <xf numFmtId="6" fontId="1" fillId="2" borderId="39" xfId="0" applyNumberFormat="1" applyFont="1" applyFill="1" applyBorder="1" applyAlignment="1" applyProtection="1"/>
    <xf numFmtId="6" fontId="10" fillId="2" borderId="36" xfId="0" applyNumberFormat="1" applyFont="1" applyFill="1" applyBorder="1" applyAlignment="1" applyProtection="1"/>
    <xf numFmtId="6" fontId="1" fillId="2" borderId="36" xfId="0" applyNumberFormat="1" applyFont="1" applyFill="1" applyBorder="1" applyAlignment="1" applyProtection="1"/>
    <xf numFmtId="0" fontId="7" fillId="2" borderId="36" xfId="0" applyFont="1" applyFill="1" applyBorder="1" applyAlignment="1" applyProtection="1"/>
    <xf numFmtId="0" fontId="1" fillId="2" borderId="36" xfId="0" applyFont="1" applyFill="1" applyBorder="1" applyAlignment="1" applyProtection="1"/>
    <xf numFmtId="0" fontId="30" fillId="8" borderId="12" xfId="0" applyFont="1" applyFill="1" applyBorder="1" applyAlignment="1" applyProtection="1">
      <alignment horizontal="center" vertical="center" wrapText="1"/>
    </xf>
    <xf numFmtId="0" fontId="30" fillId="8" borderId="39" xfId="0" applyFont="1" applyFill="1" applyBorder="1" applyAlignment="1" applyProtection="1">
      <alignment horizontal="center" vertical="center" wrapText="1"/>
    </xf>
    <xf numFmtId="0" fontId="30" fillId="8" borderId="37" xfId="0" applyFont="1" applyFill="1" applyBorder="1" applyAlignment="1" applyProtection="1">
      <alignment horizontal="center" vertical="center" wrapText="1"/>
    </xf>
    <xf numFmtId="0" fontId="30" fillId="8" borderId="4" xfId="0" applyFont="1" applyFill="1" applyBorder="1" applyAlignment="1" applyProtection="1">
      <alignment horizontal="center" vertical="center" wrapText="1"/>
    </xf>
    <xf numFmtId="0" fontId="30" fillId="8" borderId="18" xfId="0" applyFont="1" applyFill="1" applyBorder="1" applyAlignment="1" applyProtection="1">
      <alignment horizontal="center" vertical="center" wrapText="1"/>
    </xf>
    <xf numFmtId="6" fontId="71" fillId="2" borderId="12" xfId="2" applyNumberFormat="1" applyFont="1" applyFill="1" applyBorder="1" applyAlignment="1" applyProtection="1">
      <alignment vertical="center" wrapText="1"/>
    </xf>
    <xf numFmtId="6" fontId="71" fillId="0" borderId="39" xfId="0" applyNumberFormat="1" applyFont="1" applyFill="1" applyBorder="1" applyAlignment="1" applyProtection="1">
      <alignment vertical="center"/>
    </xf>
    <xf numFmtId="6" fontId="71" fillId="0" borderId="12" xfId="0" applyNumberFormat="1" applyFont="1" applyFill="1" applyBorder="1" applyAlignment="1" applyProtection="1">
      <alignment vertical="center"/>
    </xf>
    <xf numFmtId="6" fontId="71" fillId="0" borderId="12" xfId="2" applyNumberFormat="1" applyFont="1" applyFill="1" applyBorder="1" applyAlignment="1" applyProtection="1">
      <alignment vertical="center" wrapText="1"/>
    </xf>
    <xf numFmtId="0" fontId="72" fillId="2" borderId="20" xfId="0" applyFont="1" applyFill="1" applyBorder="1" applyAlignment="1" applyProtection="1">
      <alignment wrapText="1"/>
    </xf>
    <xf numFmtId="6" fontId="71" fillId="2" borderId="21" xfId="2" applyNumberFormat="1" applyFont="1" applyFill="1" applyBorder="1" applyAlignment="1" applyProtection="1">
      <alignment horizontal="right" vertical="center"/>
    </xf>
    <xf numFmtId="6" fontId="72" fillId="2" borderId="21" xfId="2" applyNumberFormat="1" applyFont="1" applyFill="1" applyBorder="1" applyAlignment="1" applyProtection="1">
      <alignment horizontal="right"/>
    </xf>
    <xf numFmtId="6" fontId="71" fillId="2" borderId="21" xfId="2" applyNumberFormat="1" applyFont="1" applyFill="1" applyBorder="1" applyAlignment="1" applyProtection="1">
      <alignment horizontal="right"/>
    </xf>
    <xf numFmtId="6" fontId="71" fillId="2" borderId="41" xfId="2" applyNumberFormat="1" applyFont="1" applyFill="1" applyBorder="1" applyAlignment="1" applyProtection="1">
      <alignment horizontal="right"/>
    </xf>
    <xf numFmtId="6" fontId="71" fillId="2" borderId="42" xfId="2" applyNumberFormat="1" applyFont="1" applyFill="1" applyBorder="1" applyAlignment="1" applyProtection="1">
      <alignment horizontal="right"/>
    </xf>
    <xf numFmtId="6" fontId="71" fillId="2" borderId="43" xfId="2" applyNumberFormat="1" applyFont="1" applyFill="1" applyBorder="1" applyAlignment="1" applyProtection="1"/>
    <xf numFmtId="6" fontId="71" fillId="2" borderId="43" xfId="2" applyNumberFormat="1" applyFont="1" applyFill="1" applyBorder="1" applyAlignment="1" applyProtection="1">
      <alignment horizontal="right"/>
    </xf>
    <xf numFmtId="6" fontId="71" fillId="2" borderId="44" xfId="2" applyNumberFormat="1" applyFont="1" applyFill="1" applyBorder="1" applyAlignment="1" applyProtection="1">
      <alignment horizontal="right"/>
    </xf>
    <xf numFmtId="0" fontId="72" fillId="2" borderId="0" xfId="0" applyFont="1" applyFill="1" applyBorder="1" applyAlignment="1" applyProtection="1">
      <alignment wrapText="1"/>
    </xf>
    <xf numFmtId="6" fontId="71" fillId="2" borderId="0" xfId="2" applyNumberFormat="1" applyFont="1" applyFill="1" applyBorder="1" applyAlignment="1" applyProtection="1">
      <alignment horizontal="right" vertical="center"/>
    </xf>
    <xf numFmtId="6" fontId="76"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0" fontId="32" fillId="2" borderId="0" xfId="0" applyFont="1" applyFill="1" applyAlignment="1">
      <alignment horizontal="center"/>
    </xf>
    <xf numFmtId="0" fontId="32" fillId="2" borderId="0" xfId="0" applyFont="1" applyFill="1" applyAlignment="1" applyProtection="1">
      <alignment horizontal="center"/>
      <protection locked="0"/>
    </xf>
    <xf numFmtId="165" fontId="30" fillId="0" borderId="4" xfId="0" applyNumberFormat="1" applyFont="1" applyBorder="1" applyAlignment="1">
      <alignment horizontal="center" vertical="center" wrapText="1"/>
    </xf>
    <xf numFmtId="165" fontId="30" fillId="0" borderId="12" xfId="0" applyNumberFormat="1" applyFont="1" applyBorder="1" applyAlignment="1">
      <alignment horizontal="center" vertical="center" wrapText="1"/>
    </xf>
    <xf numFmtId="165" fontId="30" fillId="0" borderId="45" xfId="0" applyNumberFormat="1" applyFont="1" applyBorder="1" applyAlignment="1">
      <alignment horizontal="center" vertical="center" wrapText="1"/>
    </xf>
    <xf numFmtId="0" fontId="17" fillId="2" borderId="0" xfId="0" applyFont="1" applyFill="1"/>
    <xf numFmtId="0" fontId="7" fillId="2" borderId="0" xfId="0" applyFont="1" applyFill="1" applyBorder="1" applyProtection="1">
      <protection locked="0"/>
    </xf>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51" fillId="2" borderId="0" xfId="0" applyFont="1" applyFill="1" applyAlignment="1">
      <alignment horizontal="left" indent="10"/>
    </xf>
    <xf numFmtId="0" fontId="7" fillId="2" borderId="0" xfId="0" applyFont="1" applyFill="1" applyAlignment="1">
      <alignment horizontal="left" indent="10"/>
    </xf>
    <xf numFmtId="0" fontId="62"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12"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12" xfId="0" applyNumberFormat="1" applyFont="1" applyFill="1" applyBorder="1" applyAlignment="1">
      <alignment horizontal="center"/>
    </xf>
    <xf numFmtId="0" fontId="8" fillId="0" borderId="12" xfId="0" applyFont="1" applyBorder="1" applyAlignment="1" applyProtection="1">
      <alignment horizontal="left"/>
    </xf>
    <xf numFmtId="0" fontId="8" fillId="14" borderId="12" xfId="0" applyFont="1" applyFill="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12" xfId="0" applyFont="1" applyBorder="1" applyAlignment="1">
      <alignment horizontal="center" wrapText="1"/>
    </xf>
    <xf numFmtId="0" fontId="30" fillId="0" borderId="12" xfId="0" applyFont="1" applyFill="1" applyBorder="1" applyAlignment="1">
      <alignment horizontal="center"/>
    </xf>
    <xf numFmtId="0" fontId="30" fillId="14" borderId="12" xfId="0" applyFont="1" applyFill="1" applyBorder="1" applyAlignment="1">
      <alignment horizontal="center"/>
    </xf>
    <xf numFmtId="6" fontId="30" fillId="0" borderId="12" xfId="0" applyNumberFormat="1" applyFont="1" applyBorder="1" applyAlignment="1">
      <alignment horizontal="center"/>
    </xf>
    <xf numFmtId="0" fontId="30" fillId="0" borderId="12" xfId="0" applyFont="1" applyBorder="1" applyAlignment="1">
      <alignment horizontal="center"/>
    </xf>
    <xf numFmtId="0" fontId="30" fillId="0" borderId="12" xfId="0" applyFont="1" applyFill="1" applyBorder="1" applyAlignment="1">
      <alignment horizontal="center" wrapText="1"/>
    </xf>
    <xf numFmtId="0" fontId="30" fillId="14" borderId="12" xfId="0" applyFont="1" applyFill="1" applyBorder="1" applyAlignment="1">
      <alignment horizontal="center" wrapText="1"/>
    </xf>
    <xf numFmtId="49" fontId="30" fillId="0" borderId="12" xfId="0" applyNumberFormat="1" applyFont="1" applyFill="1" applyBorder="1" applyAlignment="1">
      <alignment horizontal="center"/>
    </xf>
    <xf numFmtId="49" fontId="83" fillId="0" borderId="12" xfId="11" applyNumberFormat="1" applyFont="1" applyFill="1" applyBorder="1" applyAlignment="1" applyProtection="1">
      <alignment horizontal="center" wrapText="1"/>
    </xf>
    <xf numFmtId="49" fontId="30" fillId="0" borderId="12"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46"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47"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8" xfId="0" applyFont="1" applyFill="1" applyBorder="1" applyProtection="1"/>
    <xf numFmtId="0" fontId="6" fillId="2" borderId="49" xfId="0" quotePrefix="1" applyFont="1" applyFill="1" applyBorder="1" applyAlignment="1" applyProtection="1">
      <alignment horizontal="center"/>
    </xf>
    <xf numFmtId="0" fontId="6" fillId="2" borderId="50" xfId="0" applyFont="1" applyFill="1" applyBorder="1" applyProtection="1"/>
    <xf numFmtId="0" fontId="6" fillId="2" borderId="51" xfId="0" applyFont="1" applyFill="1" applyBorder="1" applyProtection="1"/>
    <xf numFmtId="0" fontId="6" fillId="2" borderId="52"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53" xfId="0" applyFont="1" applyFill="1" applyBorder="1" applyProtection="1">
      <protection locked="0"/>
    </xf>
    <xf numFmtId="0" fontId="32" fillId="2" borderId="54" xfId="0" applyFont="1" applyFill="1" applyBorder="1"/>
    <xf numFmtId="0" fontId="32" fillId="2" borderId="35" xfId="0" applyFont="1" applyFill="1" applyBorder="1" applyProtection="1">
      <protection locked="0"/>
    </xf>
    <xf numFmtId="0" fontId="32" fillId="2" borderId="40" xfId="0" applyFont="1" applyFill="1" applyBorder="1"/>
    <xf numFmtId="3" fontId="32" fillId="3" borderId="55" xfId="0" applyNumberFormat="1" applyFont="1" applyFill="1" applyBorder="1" applyProtection="1">
      <protection locked="0"/>
    </xf>
    <xf numFmtId="0" fontId="36" fillId="2" borderId="39" xfId="0" applyFont="1" applyFill="1" applyBorder="1"/>
    <xf numFmtId="0" fontId="36" fillId="2" borderId="56" xfId="0" applyFont="1" applyFill="1" applyBorder="1"/>
    <xf numFmtId="0" fontId="32" fillId="2" borderId="38" xfId="0" applyFont="1" applyFill="1" applyBorder="1" applyProtection="1">
      <protection locked="0"/>
    </xf>
    <xf numFmtId="0" fontId="32" fillId="2" borderId="37" xfId="0" applyFont="1" applyFill="1" applyBorder="1"/>
    <xf numFmtId="0" fontId="32" fillId="2" borderId="55" xfId="0" applyFont="1" applyFill="1" applyBorder="1" applyProtection="1">
      <protection locked="0"/>
    </xf>
    <xf numFmtId="0" fontId="32" fillId="2" borderId="56" xfId="0" applyFont="1" applyFill="1" applyBorder="1"/>
    <xf numFmtId="0" fontId="32" fillId="3" borderId="55" xfId="0" applyFont="1" applyFill="1" applyBorder="1" applyProtection="1">
      <protection locked="0"/>
    </xf>
    <xf numFmtId="0" fontId="32" fillId="3" borderId="38" xfId="0" applyFont="1" applyFill="1" applyBorder="1" applyProtection="1">
      <protection locked="0"/>
    </xf>
    <xf numFmtId="3" fontId="36" fillId="2" borderId="38" xfId="0" applyNumberFormat="1" applyFont="1" applyFill="1" applyBorder="1"/>
    <xf numFmtId="3" fontId="32" fillId="3" borderId="11" xfId="0" applyNumberFormat="1" applyFont="1" applyFill="1" applyBorder="1" applyProtection="1">
      <protection locked="0"/>
    </xf>
    <xf numFmtId="0" fontId="36" fillId="2" borderId="12" xfId="0" applyFont="1" applyFill="1" applyBorder="1"/>
    <xf numFmtId="0" fontId="36" fillId="2" borderId="16" xfId="0" applyFont="1" applyFill="1" applyBorder="1"/>
    <xf numFmtId="0" fontId="32" fillId="2" borderId="18" xfId="0" applyFont="1" applyFill="1" applyBorder="1" applyProtection="1">
      <protection locked="0"/>
    </xf>
    <xf numFmtId="0" fontId="32" fillId="2" borderId="4" xfId="0" applyFont="1" applyFill="1" applyBorder="1"/>
    <xf numFmtId="0" fontId="32" fillId="2" borderId="11" xfId="0" applyFont="1" applyFill="1" applyBorder="1" applyProtection="1">
      <protection locked="0"/>
    </xf>
    <xf numFmtId="0" fontId="32" fillId="2" borderId="16" xfId="0" applyFont="1" applyFill="1" applyBorder="1"/>
    <xf numFmtId="0" fontId="32" fillId="3" borderId="11" xfId="0" applyFont="1" applyFill="1" applyBorder="1" applyProtection="1">
      <protection locked="0"/>
    </xf>
    <xf numFmtId="0" fontId="32" fillId="3" borderId="18" xfId="0" applyFont="1" applyFill="1" applyBorder="1" applyProtection="1">
      <protection locked="0"/>
    </xf>
    <xf numFmtId="3" fontId="36" fillId="2" borderId="18" xfId="0" applyNumberFormat="1" applyFont="1" applyFill="1" applyBorder="1"/>
    <xf numFmtId="3" fontId="32" fillId="3" borderId="18" xfId="0" applyNumberFormat="1" applyFont="1" applyFill="1" applyBorder="1" applyProtection="1">
      <protection locked="0"/>
    </xf>
    <xf numFmtId="0" fontId="36" fillId="2" borderId="4" xfId="0" applyFont="1" applyFill="1" applyBorder="1"/>
    <xf numFmtId="3" fontId="32" fillId="2" borderId="11" xfId="0" applyNumberFormat="1" applyFont="1" applyFill="1" applyBorder="1" applyProtection="1">
      <protection locked="0"/>
    </xf>
    <xf numFmtId="0" fontId="32" fillId="3" borderId="0" xfId="0" applyFont="1" applyFill="1" applyBorder="1" applyAlignment="1" applyProtection="1">
      <alignment horizontal="left" wrapText="1"/>
    </xf>
    <xf numFmtId="3" fontId="32" fillId="3" borderId="27" xfId="0" applyNumberFormat="1" applyFont="1" applyFill="1" applyBorder="1" applyProtection="1">
      <protection locked="0"/>
    </xf>
    <xf numFmtId="0" fontId="36" fillId="2" borderId="28" xfId="0" applyFont="1" applyFill="1" applyBorder="1"/>
    <xf numFmtId="0" fontId="36" fillId="2" borderId="29" xfId="0" applyFont="1" applyFill="1" applyBorder="1"/>
    <xf numFmtId="0" fontId="32" fillId="3" borderId="27" xfId="0" applyFont="1" applyFill="1" applyBorder="1" applyProtection="1">
      <protection locked="0"/>
    </xf>
    <xf numFmtId="3" fontId="32" fillId="3" borderId="57" xfId="0" applyNumberFormat="1" applyFont="1" applyFill="1" applyBorder="1" applyProtection="1">
      <protection locked="0"/>
    </xf>
    <xf numFmtId="0" fontId="36" fillId="2" borderId="26" xfId="0" applyFont="1" applyFill="1" applyBorder="1"/>
    <xf numFmtId="0" fontId="32" fillId="2" borderId="29" xfId="0" applyFont="1" applyFill="1" applyBorder="1"/>
    <xf numFmtId="3" fontId="36" fillId="2" borderId="57" xfId="0" applyNumberFormat="1" applyFont="1" applyFill="1" applyBorder="1"/>
    <xf numFmtId="0" fontId="36" fillId="2" borderId="36" xfId="0" applyFont="1" applyFill="1" applyBorder="1"/>
    <xf numFmtId="0" fontId="36" fillId="2" borderId="54" xfId="0" applyFont="1" applyFill="1" applyBorder="1"/>
    <xf numFmtId="170" fontId="32" fillId="2" borderId="36" xfId="0" applyNumberFormat="1" applyFont="1" applyFill="1" applyBorder="1"/>
    <xf numFmtId="0" fontId="36" fillId="2" borderId="35" xfId="0" applyFont="1" applyFill="1" applyBorder="1"/>
    <xf numFmtId="0" fontId="32" fillId="2" borderId="58" xfId="0" applyFont="1" applyFill="1" applyBorder="1" applyProtection="1">
      <protection locked="0"/>
    </xf>
    <xf numFmtId="0" fontId="36" fillId="2" borderId="19" xfId="0" applyFont="1" applyFill="1" applyBorder="1"/>
    <xf numFmtId="0" fontId="36" fillId="2" borderId="59" xfId="0" applyFont="1" applyFill="1" applyBorder="1"/>
    <xf numFmtId="0" fontId="32" fillId="2" borderId="60" xfId="0" applyFont="1" applyFill="1" applyBorder="1" applyProtection="1">
      <protection locked="0"/>
    </xf>
    <xf numFmtId="0" fontId="32" fillId="2" borderId="19" xfId="0" applyFont="1" applyFill="1" applyBorder="1"/>
    <xf numFmtId="0" fontId="32" fillId="2" borderId="61" xfId="0" applyFont="1" applyFill="1" applyBorder="1"/>
    <xf numFmtId="0" fontId="32" fillId="2" borderId="59" xfId="0" applyFont="1" applyFill="1" applyBorder="1"/>
    <xf numFmtId="0" fontId="32" fillId="2" borderId="60"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40" xfId="0" applyNumberFormat="1" applyFont="1" applyFill="1" applyBorder="1" applyAlignment="1">
      <alignment horizontal="center" vertical="center" wrapText="1"/>
    </xf>
    <xf numFmtId="4" fontId="5" fillId="2" borderId="35"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30" xfId="0" applyFont="1" applyFill="1" applyBorder="1" applyAlignment="1">
      <alignment horizontal="left"/>
    </xf>
    <xf numFmtId="0" fontId="5" fillId="2" borderId="52" xfId="0" applyFont="1" applyFill="1" applyBorder="1" applyAlignment="1">
      <alignment horizontal="center"/>
    </xf>
    <xf numFmtId="0" fontId="5" fillId="2" borderId="6" xfId="0" applyFont="1" applyFill="1" applyBorder="1" applyAlignment="1">
      <alignment horizontal="center"/>
    </xf>
    <xf numFmtId="0" fontId="5" fillId="2" borderId="31" xfId="0" applyFont="1" applyFill="1" applyBorder="1" applyAlignment="1">
      <alignment horizontal="center"/>
    </xf>
    <xf numFmtId="0" fontId="5" fillId="2" borderId="2" xfId="0" applyFont="1" applyFill="1" applyBorder="1" applyAlignment="1">
      <alignment horizontal="left" vertical="center" wrapText="1"/>
    </xf>
    <xf numFmtId="0" fontId="17" fillId="2" borderId="63" xfId="0" applyFont="1" applyFill="1" applyBorder="1" applyAlignment="1" applyProtection="1">
      <alignment horizontal="center"/>
    </xf>
    <xf numFmtId="0" fontId="17" fillId="2" borderId="46" xfId="0" applyFont="1" applyFill="1" applyBorder="1" applyAlignment="1" applyProtection="1">
      <alignment horizontal="center"/>
    </xf>
    <xf numFmtId="0" fontId="17" fillId="2" borderId="47"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40"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7" xfId="0" applyNumberFormat="1" applyFont="1" applyFill="1" applyBorder="1" applyAlignment="1">
      <alignment horizontal="center" vertical="center" wrapText="1"/>
    </xf>
    <xf numFmtId="0" fontId="32" fillId="2" borderId="40" xfId="0" applyFont="1" applyFill="1" applyBorder="1" applyAlignment="1">
      <alignment horizontal="left" vertical="center" wrapText="1"/>
    </xf>
    <xf numFmtId="0" fontId="17" fillId="2" borderId="35"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46" xfId="0" applyFont="1" applyFill="1" applyBorder="1"/>
    <xf numFmtId="4" fontId="17" fillId="2" borderId="35" xfId="0" applyNumberFormat="1"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40"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46" xfId="0" applyFont="1" applyFill="1" applyBorder="1" applyAlignment="1">
      <alignment horizontal="center" vertical="center" wrapText="1"/>
    </xf>
    <xf numFmtId="0" fontId="32" fillId="2" borderId="2" xfId="0" applyFont="1" applyFill="1" applyBorder="1" applyAlignment="1">
      <alignment horizontal="left" vertical="center" wrapText="1"/>
    </xf>
    <xf numFmtId="0" fontId="32" fillId="3" borderId="2" xfId="0" applyFont="1" applyFill="1" applyBorder="1" applyAlignment="1" applyProtection="1">
      <alignment horizontal="left" vertical="center" wrapText="1"/>
      <protection locked="0"/>
    </xf>
    <xf numFmtId="0" fontId="32" fillId="2" borderId="2" xfId="0" applyFont="1" applyFill="1" applyBorder="1" applyAlignment="1" applyProtection="1">
      <alignment horizontal="left" vertical="center" wrapText="1"/>
      <protection locked="0"/>
    </xf>
    <xf numFmtId="0" fontId="32" fillId="3" borderId="64" xfId="0" applyFont="1" applyFill="1" applyBorder="1" applyAlignment="1" applyProtection="1">
      <alignment horizontal="left" vertical="center" wrapText="1"/>
      <protection locked="0"/>
    </xf>
    <xf numFmtId="3" fontId="32" fillId="3" borderId="61" xfId="0" applyNumberFormat="1" applyFont="1" applyFill="1" applyBorder="1" applyAlignment="1" applyProtection="1">
      <alignment horizontal="center" vertical="center" wrapText="1"/>
      <protection locked="0"/>
    </xf>
    <xf numFmtId="3" fontId="36" fillId="2" borderId="65" xfId="0" applyNumberFormat="1" applyFont="1" applyFill="1" applyBorder="1" applyAlignment="1">
      <alignment horizontal="center" vertical="center" wrapText="1"/>
    </xf>
    <xf numFmtId="4" fontId="85" fillId="2" borderId="60" xfId="0" applyNumberFormat="1" applyFont="1" applyFill="1" applyBorder="1" applyAlignment="1">
      <alignment horizontal="center" vertical="center" wrapText="1"/>
    </xf>
    <xf numFmtId="4" fontId="85" fillId="2" borderId="65" xfId="0" applyNumberFormat="1" applyFont="1" applyFill="1" applyBorder="1" applyAlignment="1">
      <alignment horizontal="center" vertical="center" wrapText="1"/>
    </xf>
    <xf numFmtId="3" fontId="32" fillId="3" borderId="65" xfId="0" applyNumberFormat="1" applyFont="1" applyFill="1" applyBorder="1" applyAlignment="1" applyProtection="1">
      <alignment horizontal="center" vertical="center" wrapText="1"/>
      <protection locked="0"/>
    </xf>
    <xf numFmtId="0" fontId="32" fillId="2" borderId="60" xfId="0" applyFont="1" applyFill="1" applyBorder="1" applyAlignment="1">
      <alignment horizontal="center" vertical="center" wrapText="1"/>
    </xf>
    <xf numFmtId="165" fontId="36" fillId="2" borderId="61" xfId="0" applyNumberFormat="1" applyFont="1" applyFill="1" applyBorder="1"/>
    <xf numFmtId="165" fontId="36" fillId="2" borderId="65" xfId="0" applyNumberFormat="1" applyFont="1" applyFill="1" applyBorder="1"/>
    <xf numFmtId="0" fontId="32" fillId="2" borderId="66"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0" fontId="36" fillId="2" borderId="0" xfId="0" applyFont="1" applyFill="1" applyBorder="1" applyAlignment="1">
      <alignment horizontal="center"/>
    </xf>
    <xf numFmtId="0" fontId="6" fillId="2" borderId="0" xfId="0" applyFont="1" applyFill="1" applyBorder="1" applyAlignment="1">
      <alignment horizontal="center"/>
    </xf>
    <xf numFmtId="3" fontId="36" fillId="2" borderId="62" xfId="0" applyNumberFormat="1" applyFont="1" applyFill="1" applyBorder="1" applyAlignment="1">
      <alignment horizontal="center" vertical="center" wrapText="1"/>
    </xf>
    <xf numFmtId="4" fontId="85" fillId="2" borderId="38" xfId="0" applyNumberFormat="1" applyFont="1" applyFill="1" applyBorder="1" applyAlignment="1">
      <alignment horizontal="center" vertical="center" wrapText="1"/>
    </xf>
    <xf numFmtId="3" fontId="32" fillId="2" borderId="37" xfId="0" applyNumberFormat="1" applyFont="1" applyFill="1" applyBorder="1" applyAlignment="1" applyProtection="1">
      <alignment horizontal="center" vertical="center" wrapText="1"/>
      <protection locked="0"/>
    </xf>
    <xf numFmtId="4" fontId="85" fillId="2" borderId="62" xfId="0" applyNumberFormat="1" applyFont="1" applyFill="1" applyBorder="1" applyAlignment="1">
      <alignment horizontal="center" vertical="center" wrapText="1"/>
    </xf>
    <xf numFmtId="3" fontId="32" fillId="2" borderId="62" xfId="0" applyNumberFormat="1" applyFont="1" applyFill="1" applyBorder="1" applyAlignment="1" applyProtection="1">
      <alignment horizontal="center" vertical="center" wrapText="1"/>
      <protection locked="0"/>
    </xf>
    <xf numFmtId="0" fontId="32" fillId="2" borderId="38" xfId="0" applyFont="1" applyFill="1" applyBorder="1" applyAlignment="1">
      <alignment horizontal="center" vertical="center" wrapText="1"/>
    </xf>
    <xf numFmtId="165" fontId="36" fillId="2" borderId="37" xfId="0" applyNumberFormat="1" applyFont="1" applyFill="1" applyBorder="1"/>
    <xf numFmtId="165" fontId="36" fillId="2" borderId="62" xfId="0" applyNumberFormat="1" applyFont="1" applyFill="1" applyBorder="1"/>
    <xf numFmtId="0" fontId="32" fillId="2" borderId="67" xfId="0" applyFont="1" applyFill="1" applyBorder="1" applyAlignment="1">
      <alignment horizontal="center" vertical="center" wrapText="1"/>
    </xf>
    <xf numFmtId="3" fontId="32" fillId="3" borderId="4" xfId="0" applyNumberFormat="1" applyFont="1" applyFill="1" applyBorder="1" applyAlignment="1" applyProtection="1">
      <alignment horizontal="center" vertical="center" wrapText="1"/>
      <protection locked="0"/>
    </xf>
    <xf numFmtId="3" fontId="36" fillId="2" borderId="45" xfId="0" applyNumberFormat="1" applyFont="1" applyFill="1" applyBorder="1" applyAlignment="1">
      <alignment horizontal="center" vertical="center" wrapText="1"/>
    </xf>
    <xf numFmtId="4" fontId="85" fillId="2" borderId="18" xfId="0" applyNumberFormat="1" applyFont="1" applyFill="1" applyBorder="1" applyAlignment="1">
      <alignment horizontal="center" vertical="center" wrapText="1"/>
    </xf>
    <xf numFmtId="3" fontId="32" fillId="2" borderId="4" xfId="0" applyNumberFormat="1" applyFont="1" applyFill="1" applyBorder="1" applyAlignment="1" applyProtection="1">
      <alignment horizontal="center" vertical="center" wrapText="1"/>
      <protection locked="0"/>
    </xf>
    <xf numFmtId="4" fontId="85" fillId="2" borderId="45" xfId="0" applyNumberFormat="1" applyFont="1" applyFill="1" applyBorder="1" applyAlignment="1">
      <alignment horizontal="center" vertical="center" wrapText="1"/>
    </xf>
    <xf numFmtId="3" fontId="32" fillId="2" borderId="45" xfId="0" applyNumberFormat="1" applyFont="1" applyFill="1" applyBorder="1" applyAlignment="1" applyProtection="1">
      <alignment horizontal="center" vertical="center" wrapText="1"/>
      <protection locked="0"/>
    </xf>
    <xf numFmtId="0" fontId="32" fillId="2" borderId="18" xfId="0" applyFont="1" applyFill="1" applyBorder="1" applyAlignment="1">
      <alignment horizontal="center" vertical="center" wrapText="1"/>
    </xf>
    <xf numFmtId="165" fontId="36" fillId="2" borderId="4" xfId="0" applyNumberFormat="1" applyFont="1" applyFill="1" applyBorder="1"/>
    <xf numFmtId="165" fontId="36" fillId="2" borderId="45" xfId="0" applyNumberFormat="1" applyFont="1" applyFill="1" applyBorder="1"/>
    <xf numFmtId="0" fontId="32" fillId="2" borderId="68" xfId="0" applyFont="1" applyFill="1" applyBorder="1" applyAlignment="1">
      <alignment horizontal="center" vertical="center" wrapText="1"/>
    </xf>
    <xf numFmtId="3" fontId="32" fillId="3" borderId="45" xfId="0" applyNumberFormat="1" applyFont="1" applyFill="1" applyBorder="1" applyAlignment="1" applyProtection="1">
      <alignment horizontal="center" vertical="center" wrapText="1"/>
      <protection locked="0"/>
    </xf>
    <xf numFmtId="3" fontId="32" fillId="3" borderId="26" xfId="0" applyNumberFormat="1" applyFont="1" applyFill="1" applyBorder="1" applyAlignment="1" applyProtection="1">
      <alignment horizontal="center" vertical="center" wrapText="1"/>
      <protection locked="0"/>
    </xf>
    <xf numFmtId="3" fontId="36" fillId="2" borderId="24" xfId="0" applyNumberFormat="1" applyFont="1" applyFill="1" applyBorder="1" applyAlignment="1">
      <alignment horizontal="center" vertical="center" wrapText="1"/>
    </xf>
    <xf numFmtId="4" fontId="85" fillId="2" borderId="57" xfId="0" applyNumberFormat="1" applyFont="1" applyFill="1" applyBorder="1" applyAlignment="1">
      <alignment horizontal="center" vertical="center" wrapText="1"/>
    </xf>
    <xf numFmtId="4" fontId="85" fillId="2" borderId="24" xfId="0" applyNumberFormat="1" applyFont="1" applyFill="1" applyBorder="1" applyAlignment="1">
      <alignment horizontal="center" vertical="center" wrapText="1"/>
    </xf>
    <xf numFmtId="3" fontId="32" fillId="3" borderId="24" xfId="0" applyNumberFormat="1" applyFont="1" applyFill="1" applyBorder="1" applyAlignment="1" applyProtection="1">
      <alignment horizontal="center" vertical="center" wrapText="1"/>
      <protection locked="0"/>
    </xf>
    <xf numFmtId="0" fontId="32" fillId="2" borderId="57" xfId="0" applyFont="1" applyFill="1" applyBorder="1" applyAlignment="1">
      <alignment horizontal="center" vertical="center" wrapText="1"/>
    </xf>
    <xf numFmtId="165" fontId="36" fillId="2" borderId="26" xfId="0" applyNumberFormat="1" applyFont="1" applyFill="1" applyBorder="1"/>
    <xf numFmtId="165" fontId="36" fillId="2" borderId="24" xfId="0" applyNumberFormat="1" applyFont="1" applyFill="1" applyBorder="1"/>
    <xf numFmtId="0" fontId="32" fillId="2" borderId="25" xfId="0" applyFont="1" applyFill="1" applyBorder="1" applyAlignment="1">
      <alignment horizontal="center" vertical="center" wrapText="1"/>
    </xf>
    <xf numFmtId="0" fontId="32" fillId="2" borderId="0" xfId="0" applyFont="1" applyFill="1" applyBorder="1" applyAlignment="1">
      <alignment horizontal="center" wrapText="1"/>
    </xf>
    <xf numFmtId="4" fontId="78" fillId="3" borderId="0" xfId="0" applyNumberFormat="1" applyFont="1" applyFill="1" applyBorder="1" applyAlignment="1">
      <alignment horizontal="center" vertical="center" wrapText="1"/>
    </xf>
    <xf numFmtId="0" fontId="78" fillId="3" borderId="65" xfId="0" applyFont="1" applyFill="1" applyBorder="1" applyAlignment="1">
      <alignment horizontal="center" vertical="center" wrapText="1"/>
    </xf>
    <xf numFmtId="0" fontId="32" fillId="2" borderId="30" xfId="0" applyFont="1" applyFill="1" applyBorder="1"/>
    <xf numFmtId="0" fontId="32" fillId="2" borderId="6" xfId="0" applyFont="1" applyFill="1" applyBorder="1"/>
    <xf numFmtId="0" fontId="17" fillId="2" borderId="31"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46" xfId="0" applyNumberFormat="1" applyFont="1" applyFill="1" applyBorder="1" applyAlignment="1">
      <alignment horizontal="center" vertical="center" wrapText="1"/>
    </xf>
    <xf numFmtId="3" fontId="32" fillId="3" borderId="69" xfId="0" applyNumberFormat="1" applyFont="1" applyFill="1" applyBorder="1" applyAlignment="1" applyProtection="1">
      <alignment horizontal="center" vertical="center" wrapText="1"/>
      <protection locked="0"/>
    </xf>
    <xf numFmtId="4" fontId="85" fillId="2" borderId="67" xfId="0" applyNumberFormat="1" applyFont="1" applyFill="1" applyBorder="1" applyAlignment="1">
      <alignment horizontal="center" vertical="center" wrapText="1"/>
    </xf>
    <xf numFmtId="3" fontId="32" fillId="3" borderId="70" xfId="0" applyNumberFormat="1" applyFont="1" applyFill="1" applyBorder="1" applyAlignment="1" applyProtection="1">
      <alignment horizontal="center" vertical="center" wrapText="1"/>
      <protection locked="0"/>
    </xf>
    <xf numFmtId="4" fontId="85" fillId="2" borderId="68" xfId="0" applyNumberFormat="1" applyFont="1" applyFill="1" applyBorder="1" applyAlignment="1">
      <alignment horizontal="center" vertical="center" wrapText="1"/>
    </xf>
    <xf numFmtId="3" fontId="32" fillId="2" borderId="70" xfId="0" applyNumberFormat="1" applyFont="1" applyFill="1" applyBorder="1" applyAlignment="1" applyProtection="1">
      <alignment horizontal="center" vertical="center" wrapText="1"/>
      <protection locked="0"/>
    </xf>
    <xf numFmtId="3" fontId="32" fillId="3" borderId="23" xfId="0" applyNumberFormat="1" applyFont="1" applyFill="1" applyBorder="1" applyAlignment="1" applyProtection="1">
      <alignment horizontal="center" vertical="center" wrapText="1"/>
      <protection locked="0"/>
    </xf>
    <xf numFmtId="4" fontId="85" fillId="2" borderId="25" xfId="0" applyNumberFormat="1" applyFont="1" applyFill="1" applyBorder="1" applyAlignment="1">
      <alignment horizontal="center" vertical="center" wrapText="1"/>
    </xf>
    <xf numFmtId="3" fontId="32" fillId="3" borderId="64" xfId="0" applyNumberFormat="1" applyFont="1" applyFill="1" applyBorder="1" applyAlignment="1" applyProtection="1">
      <alignment horizontal="center" vertical="center" wrapText="1"/>
      <protection locked="0"/>
    </xf>
    <xf numFmtId="4" fontId="85" fillId="2" borderId="66"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70" fillId="2" borderId="0" xfId="0" applyNumberFormat="1" applyFont="1" applyFill="1" applyBorder="1" applyAlignment="1">
      <alignment horizontal="left"/>
    </xf>
    <xf numFmtId="165" fontId="30" fillId="2" borderId="12"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pplyProtection="1">
      <alignment horizontal="center"/>
      <protection locked="0"/>
    </xf>
    <xf numFmtId="165" fontId="7" fillId="2" borderId="0" xfId="0" applyNumberFormat="1" applyFont="1" applyFill="1" applyBorder="1" applyAlignment="1">
      <alignment horizontal="left" wrapText="1"/>
    </xf>
    <xf numFmtId="165" fontId="7" fillId="2" borderId="0" xfId="0" applyNumberFormat="1" applyFont="1" applyFill="1" applyBorder="1" applyAlignment="1" applyProtection="1">
      <alignment horizontal="center" wrapText="1"/>
      <protection locked="0"/>
    </xf>
    <xf numFmtId="165" fontId="7" fillId="2" borderId="0" xfId="0" applyNumberFormat="1" applyFont="1" applyFill="1" applyBorder="1" applyAlignment="1">
      <alignment horizontal="left" indent="1"/>
    </xf>
    <xf numFmtId="0" fontId="86" fillId="2" borderId="0" xfId="0" applyNumberFormat="1" applyFont="1" applyFill="1" applyBorder="1" applyAlignment="1">
      <alignment horizontal="left" vertical="center"/>
    </xf>
    <xf numFmtId="0" fontId="68" fillId="2" borderId="12" xfId="0" applyFont="1" applyFill="1" applyBorder="1" applyAlignment="1">
      <alignment horizontal="center"/>
    </xf>
    <xf numFmtId="0" fontId="68" fillId="2" borderId="39" xfId="0" applyFont="1" applyFill="1" applyBorder="1" applyAlignment="1">
      <alignment horizontal="center"/>
    </xf>
    <xf numFmtId="165" fontId="87" fillId="2" borderId="12" xfId="0" applyNumberFormat="1" applyFont="1" applyFill="1" applyBorder="1" applyAlignment="1">
      <alignment horizontal="center"/>
    </xf>
    <xf numFmtId="165" fontId="30" fillId="2" borderId="12" xfId="0" applyNumberFormat="1" applyFont="1" applyFill="1" applyBorder="1" applyAlignment="1">
      <alignment horizontal="center" wrapText="1"/>
    </xf>
    <xf numFmtId="165" fontId="70" fillId="2" borderId="0" xfId="0" applyNumberFormat="1" applyFont="1" applyFill="1" applyBorder="1" applyAlignment="1">
      <alignment horizontal="center"/>
    </xf>
    <xf numFmtId="0" fontId="17" fillId="2" borderId="28" xfId="0" applyNumberFormat="1" applyFont="1" applyFill="1" applyBorder="1" applyAlignment="1">
      <alignment horizontal="center"/>
    </xf>
    <xf numFmtId="165" fontId="7" fillId="2" borderId="46" xfId="0" applyNumberFormat="1" applyFont="1" applyFill="1" applyBorder="1" applyAlignment="1" applyProtection="1">
      <alignment horizontal="center"/>
      <protection locked="0"/>
    </xf>
    <xf numFmtId="165" fontId="34" fillId="2" borderId="46" xfId="0" applyNumberFormat="1" applyFont="1" applyFill="1" applyBorder="1" applyAlignment="1">
      <alignment horizontal="left" wrapText="1"/>
    </xf>
    <xf numFmtId="165" fontId="30" fillId="2" borderId="2" xfId="0" applyNumberFormat="1" applyFont="1" applyFill="1" applyBorder="1" applyAlignment="1">
      <alignment horizontal="left"/>
    </xf>
    <xf numFmtId="165" fontId="34" fillId="2" borderId="46" xfId="0" applyNumberFormat="1" applyFont="1" applyFill="1" applyBorder="1" applyAlignment="1">
      <alignment horizontal="left"/>
    </xf>
    <xf numFmtId="165" fontId="30" fillId="2" borderId="43" xfId="0" applyNumberFormat="1" applyFont="1" applyFill="1" applyBorder="1" applyAlignment="1">
      <alignment horizontal="center" vertical="center" wrapText="1"/>
    </xf>
    <xf numFmtId="165" fontId="30" fillId="2" borderId="44" xfId="0" applyNumberFormat="1" applyFont="1" applyFill="1" applyBorder="1" applyAlignment="1">
      <alignment horizontal="center" vertical="center" wrapText="1"/>
    </xf>
    <xf numFmtId="165" fontId="30" fillId="2" borderId="21" xfId="0" applyNumberFormat="1" applyFont="1" applyFill="1" applyBorder="1" applyAlignment="1">
      <alignment horizontal="center" vertical="center" wrapText="1"/>
    </xf>
    <xf numFmtId="165" fontId="30" fillId="2" borderId="7" xfId="0" applyNumberFormat="1" applyFont="1" applyFill="1" applyBorder="1" applyAlignment="1">
      <alignment horizontal="center" vertical="center"/>
    </xf>
    <xf numFmtId="165" fontId="10" fillId="2" borderId="47" xfId="0" applyNumberFormat="1" applyFont="1" applyFill="1" applyBorder="1" applyAlignment="1">
      <alignment horizontal="center"/>
    </xf>
    <xf numFmtId="165" fontId="10" fillId="2" borderId="47" xfId="0" applyNumberFormat="1" applyFont="1" applyFill="1" applyBorder="1" applyAlignment="1">
      <alignment horizontal="center" wrapText="1"/>
    </xf>
    <xf numFmtId="0" fontId="17" fillId="2" borderId="71" xfId="0" applyNumberFormat="1" applyFont="1" applyFill="1" applyBorder="1" applyAlignment="1">
      <alignment horizontal="center"/>
    </xf>
    <xf numFmtId="0" fontId="17" fillId="2" borderId="41" xfId="0" applyNumberFormat="1" applyFont="1" applyFill="1" applyBorder="1" applyAlignment="1">
      <alignment horizontal="center"/>
    </xf>
    <xf numFmtId="0" fontId="17" fillId="2" borderId="44"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12" xfId="0" applyNumberFormat="1" applyFont="1" applyFill="1" applyBorder="1" applyAlignment="1">
      <alignment horizontal="center" vertical="center" wrapText="1"/>
    </xf>
    <xf numFmtId="6" fontId="17" fillId="2" borderId="12" xfId="0" applyNumberFormat="1" applyFont="1" applyFill="1" applyBorder="1" applyAlignment="1">
      <alignment horizontal="center" vertical="center"/>
    </xf>
    <xf numFmtId="0" fontId="7" fillId="2" borderId="0" xfId="0" applyFont="1" applyFill="1" applyAlignment="1">
      <alignment horizontal="center"/>
    </xf>
    <xf numFmtId="0" fontId="7" fillId="4"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12" xfId="0" applyFont="1" applyFill="1" applyBorder="1" applyAlignment="1">
      <alignment vertical="center" wrapText="1"/>
    </xf>
    <xf numFmtId="0" fontId="28" fillId="2" borderId="0" xfId="0" applyFont="1" applyFill="1" applyAlignment="1"/>
    <xf numFmtId="0" fontId="32" fillId="2" borderId="12" xfId="0" applyFont="1" applyFill="1" applyBorder="1" applyAlignment="1">
      <alignment horizontal="left" vertical="center" wrapText="1"/>
    </xf>
    <xf numFmtId="0" fontId="32" fillId="2" borderId="12" xfId="0" applyFont="1" applyFill="1" applyBorder="1" applyAlignment="1">
      <alignment vertical="center" wrapText="1"/>
    </xf>
    <xf numFmtId="6" fontId="32" fillId="2" borderId="12" xfId="0" applyNumberFormat="1" applyFont="1" applyFill="1" applyBorder="1" applyAlignment="1">
      <alignment horizontal="center"/>
    </xf>
    <xf numFmtId="0" fontId="36" fillId="2" borderId="12" xfId="0" applyFont="1" applyFill="1" applyBorder="1" applyAlignment="1">
      <alignment horizontal="left" vertical="center" wrapText="1"/>
    </xf>
    <xf numFmtId="0" fontId="32" fillId="2" borderId="39" xfId="0" applyFont="1" applyFill="1" applyBorder="1" applyAlignment="1">
      <alignment horizontal="left" vertical="center" wrapText="1"/>
    </xf>
    <xf numFmtId="0" fontId="32" fillId="2" borderId="39" xfId="0" applyFont="1" applyFill="1" applyBorder="1" applyAlignment="1">
      <alignment vertical="center" wrapText="1"/>
    </xf>
    <xf numFmtId="6" fontId="32" fillId="2" borderId="39" xfId="0" applyNumberFormat="1" applyFont="1" applyFill="1" applyBorder="1" applyAlignment="1">
      <alignment horizontal="center"/>
    </xf>
    <xf numFmtId="0" fontId="32" fillId="2" borderId="28" xfId="0" applyFont="1" applyFill="1" applyBorder="1" applyAlignment="1">
      <alignment horizontal="left" vertical="center" wrapText="1"/>
    </xf>
    <xf numFmtId="0" fontId="32" fillId="2" borderId="28" xfId="0" applyFont="1" applyFill="1" applyBorder="1" applyAlignment="1">
      <alignment vertical="center" wrapText="1"/>
    </xf>
    <xf numFmtId="6" fontId="32" fillId="2" borderId="28" xfId="0" applyNumberFormat="1" applyFont="1" applyFill="1" applyBorder="1" applyAlignment="1">
      <alignment horizontal="center"/>
    </xf>
    <xf numFmtId="6" fontId="68" fillId="2" borderId="4" xfId="0" applyNumberFormat="1" applyFont="1" applyFill="1" applyBorder="1" applyAlignment="1">
      <alignment horizontal="center" vertical="center" wrapText="1"/>
    </xf>
    <xf numFmtId="0" fontId="36" fillId="2" borderId="0" xfId="0" applyFont="1" applyFill="1"/>
    <xf numFmtId="6" fontId="36" fillId="2" borderId="12"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8" xfId="0" applyNumberFormat="1" applyFont="1" applyFill="1" applyBorder="1"/>
    <xf numFmtId="6" fontId="24" fillId="2" borderId="20" xfId="0" applyNumberFormat="1" applyFont="1" applyFill="1" applyBorder="1" applyAlignment="1">
      <alignment horizontal="center" vertical="center" wrapText="1"/>
    </xf>
    <xf numFmtId="6" fontId="68" fillId="2" borderId="41" xfId="0" applyNumberFormat="1" applyFont="1" applyFill="1" applyBorder="1"/>
    <xf numFmtId="6" fontId="68" fillId="2" borderId="44" xfId="0" applyNumberFormat="1" applyFont="1" applyFill="1" applyBorder="1"/>
    <xf numFmtId="6" fontId="68" fillId="2" borderId="12" xfId="0" applyNumberFormat="1" applyFont="1" applyFill="1" applyBorder="1" applyAlignment="1">
      <alignment horizontal="center" vertical="center"/>
    </xf>
    <xf numFmtId="6" fontId="36" fillId="2" borderId="12" xfId="0" applyNumberFormat="1" applyFont="1" applyFill="1" applyBorder="1" applyAlignment="1">
      <alignment horizontal="center" vertical="center"/>
    </xf>
    <xf numFmtId="0" fontId="36" fillId="2" borderId="0" xfId="0" applyFont="1" applyFill="1" applyAlignment="1">
      <alignment vertical="center"/>
    </xf>
    <xf numFmtId="0" fontId="24" fillId="2" borderId="12" xfId="0" applyFont="1" applyFill="1" applyBorder="1" applyAlignment="1">
      <alignment horizontal="center" vertical="center"/>
    </xf>
    <xf numFmtId="0" fontId="17" fillId="2" borderId="46"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62"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63" xfId="0" applyNumberFormat="1" applyFont="1" applyFill="1" applyBorder="1" applyAlignment="1">
      <alignment horizontal="center"/>
    </xf>
    <xf numFmtId="0" fontId="17" fillId="2" borderId="3" xfId="0" applyNumberFormat="1" applyFont="1" applyFill="1" applyBorder="1" applyAlignment="1">
      <alignment horizontal="center"/>
    </xf>
    <xf numFmtId="0" fontId="17" fillId="2" borderId="72" xfId="0" applyNumberFormat="1" applyFont="1" applyFill="1" applyBorder="1" applyAlignment="1">
      <alignment horizontal="center" vertical="center" wrapText="1"/>
    </xf>
    <xf numFmtId="6" fontId="32" fillId="2" borderId="63" xfId="0" applyNumberFormat="1" applyFont="1" applyFill="1" applyBorder="1"/>
    <xf numFmtId="6" fontId="32" fillId="2" borderId="73" xfId="0" applyNumberFormat="1" applyFont="1" applyFill="1" applyBorder="1"/>
    <xf numFmtId="6" fontId="32" fillId="2" borderId="47" xfId="0" applyNumberFormat="1" applyFont="1" applyFill="1" applyBorder="1"/>
    <xf numFmtId="6" fontId="17" fillId="2" borderId="47" xfId="0" applyNumberFormat="1" applyFont="1" applyFill="1" applyBorder="1"/>
    <xf numFmtId="6" fontId="32" fillId="2" borderId="47" xfId="1" applyNumberFormat="1" applyFont="1" applyFill="1" applyBorder="1"/>
    <xf numFmtId="10" fontId="32" fillId="2" borderId="47" xfId="11" applyNumberFormat="1" applyFont="1" applyFill="1" applyBorder="1" applyAlignment="1">
      <alignment horizontal="right"/>
    </xf>
    <xf numFmtId="0" fontId="32" fillId="2" borderId="47" xfId="0" applyFont="1" applyFill="1" applyBorder="1"/>
    <xf numFmtId="0" fontId="17" fillId="2" borderId="6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wrapText="1"/>
    </xf>
    <xf numFmtId="6" fontId="32" fillId="2" borderId="47" xfId="0" applyNumberFormat="1" applyFont="1" applyFill="1" applyBorder="1" applyAlignment="1">
      <alignment horizontal="right"/>
    </xf>
    <xf numFmtId="6" fontId="32" fillId="2" borderId="73"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171" fontId="7" fillId="2" borderId="0" xfId="0" applyNumberFormat="1" applyFont="1" applyFill="1" applyAlignment="1">
      <alignment horizontal="left"/>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62" xfId="0" applyNumberFormat="1" applyFont="1" applyFill="1" applyBorder="1" applyAlignment="1">
      <alignment horizontal="left"/>
    </xf>
    <xf numFmtId="6" fontId="6" fillId="2" borderId="62" xfId="0" applyNumberFormat="1" applyFont="1" applyFill="1" applyBorder="1"/>
    <xf numFmtId="0" fontId="5" fillId="2" borderId="74" xfId="0" applyFont="1" applyFill="1" applyBorder="1"/>
    <xf numFmtId="6" fontId="5" fillId="2" borderId="74" xfId="0" applyNumberFormat="1" applyFont="1" applyFill="1" applyBorder="1" applyAlignment="1">
      <alignment horizontal="left"/>
    </xf>
    <xf numFmtId="6" fontId="5" fillId="2" borderId="74"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4"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35"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12" xfId="0" applyNumberFormat="1" applyFont="1" applyFill="1" applyBorder="1" applyAlignment="1">
      <alignment horizontal="left"/>
    </xf>
    <xf numFmtId="6" fontId="34" fillId="2" borderId="0" xfId="0" applyNumberFormat="1" applyFont="1" applyFill="1" applyAlignment="1">
      <alignment horizontal="left"/>
    </xf>
    <xf numFmtId="6" fontId="34" fillId="2" borderId="57"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71" fillId="2" borderId="0" xfId="0" applyNumberFormat="1" applyFont="1" applyFill="1" applyBorder="1"/>
    <xf numFmtId="6" fontId="72" fillId="2" borderId="0" xfId="0" applyNumberFormat="1" applyFont="1" applyFill="1"/>
    <xf numFmtId="6" fontId="72" fillId="2" borderId="35" xfId="0" applyNumberFormat="1" applyFont="1" applyFill="1" applyBorder="1"/>
    <xf numFmtId="6" fontId="71" fillId="2" borderId="0" xfId="0" applyNumberFormat="1" applyFont="1" applyFill="1"/>
    <xf numFmtId="6" fontId="71" fillId="2" borderId="0" xfId="0" applyNumberFormat="1" applyFont="1" applyFill="1" applyAlignment="1">
      <alignment horizontal="left"/>
    </xf>
    <xf numFmtId="6" fontId="72" fillId="2" borderId="0" xfId="0" applyNumberFormat="1" applyFont="1" applyFill="1" applyBorder="1" applyAlignment="1">
      <alignment horizontal="left" wrapText="1"/>
    </xf>
    <xf numFmtId="6" fontId="72" fillId="2" borderId="0" xfId="0" applyNumberFormat="1" applyFont="1" applyFill="1" applyBorder="1" applyAlignment="1">
      <alignment horizontal="left"/>
    </xf>
    <xf numFmtId="6" fontId="72" fillId="2" borderId="35"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35" xfId="0" applyNumberFormat="1" applyFont="1" applyFill="1" applyBorder="1" applyAlignment="1">
      <alignment horizontal="left"/>
    </xf>
    <xf numFmtId="0" fontId="30" fillId="2" borderId="0" xfId="0" applyFont="1" applyFill="1" applyBorder="1" applyAlignment="1" applyProtection="1">
      <alignment horizontal="left" wrapText="1"/>
    </xf>
    <xf numFmtId="0" fontId="89" fillId="2" borderId="0" xfId="0" applyFont="1" applyFill="1" applyBorder="1" applyAlignment="1" applyProtection="1">
      <alignment horizontal="left" vertical="center" wrapText="1"/>
    </xf>
    <xf numFmtId="6" fontId="71" fillId="2" borderId="0" xfId="0" applyNumberFormat="1" applyFont="1" applyFill="1" applyBorder="1" applyAlignment="1">
      <alignment horizontal="right"/>
    </xf>
    <xf numFmtId="6" fontId="72" fillId="2" borderId="0" xfId="0" applyNumberFormat="1" applyFont="1" applyFill="1" applyBorder="1" applyAlignment="1">
      <alignment horizontal="right" wrapText="1"/>
    </xf>
    <xf numFmtId="6" fontId="72" fillId="2" borderId="0" xfId="0" applyNumberFormat="1" applyFont="1" applyFill="1" applyBorder="1" applyAlignment="1">
      <alignment horizontal="right"/>
    </xf>
    <xf numFmtId="6" fontId="72" fillId="2" borderId="35" xfId="0" applyNumberFormat="1" applyFont="1" applyFill="1" applyBorder="1" applyAlignment="1">
      <alignment horizontal="right"/>
    </xf>
    <xf numFmtId="0" fontId="72" fillId="2" borderId="0" xfId="0" applyFont="1" applyFill="1" applyBorder="1" applyAlignment="1" applyProtection="1">
      <alignment horizontal="left" wrapText="1"/>
    </xf>
    <xf numFmtId="0" fontId="72" fillId="2" borderId="0" xfId="0" applyFont="1" applyFill="1" applyBorder="1" applyAlignment="1" applyProtection="1">
      <alignment horizontal="left" vertical="top" wrapText="1"/>
    </xf>
    <xf numFmtId="6" fontId="71" fillId="2" borderId="0" xfId="0" applyNumberFormat="1" applyFont="1" applyFill="1" applyAlignment="1">
      <alignment horizontal="right"/>
    </xf>
    <xf numFmtId="0" fontId="72" fillId="2" borderId="0" xfId="0" applyFont="1" applyFill="1" applyAlignment="1">
      <alignment horizontal="left" wrapText="1"/>
    </xf>
    <xf numFmtId="0" fontId="72" fillId="2" borderId="0" xfId="0" applyFont="1" applyFill="1"/>
    <xf numFmtId="6" fontId="72" fillId="2" borderId="35" xfId="0" applyNumberFormat="1" applyFont="1" applyFill="1" applyBorder="1" applyAlignment="1">
      <alignment horizontal="right" wrapText="1"/>
    </xf>
    <xf numFmtId="6" fontId="90" fillId="2" borderId="0" xfId="0" applyNumberFormat="1" applyFont="1" applyFill="1" applyAlignment="1">
      <alignment horizontal="right"/>
    </xf>
    <xf numFmtId="6" fontId="90" fillId="2" borderId="35" xfId="0" applyNumberFormat="1" applyFont="1" applyFill="1" applyBorder="1" applyAlignment="1">
      <alignment horizontal="right"/>
    </xf>
    <xf numFmtId="0" fontId="91"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2"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2" fillId="2" borderId="0" xfId="0" applyNumberFormat="1" applyFont="1" applyFill="1" applyAlignment="1">
      <alignment horizontal="right"/>
    </xf>
    <xf numFmtId="6" fontId="92" fillId="2" borderId="35" xfId="0" applyNumberFormat="1" applyFont="1" applyFill="1" applyBorder="1" applyAlignment="1">
      <alignment horizontal="right"/>
    </xf>
    <xf numFmtId="0" fontId="32" fillId="2" borderId="62" xfId="0" applyFont="1" applyFill="1" applyBorder="1" applyAlignment="1" applyProtection="1">
      <alignment horizontal="left" wrapText="1"/>
    </xf>
    <xf numFmtId="0" fontId="32" fillId="2" borderId="62" xfId="0" applyFont="1" applyFill="1" applyBorder="1" applyAlignment="1" applyProtection="1">
      <alignment horizontal="left" vertical="top"/>
    </xf>
    <xf numFmtId="6" fontId="71" fillId="2" borderId="62" xfId="0" applyNumberFormat="1" applyFont="1" applyFill="1" applyBorder="1" applyAlignment="1">
      <alignment horizontal="right"/>
    </xf>
    <xf numFmtId="6" fontId="92" fillId="2" borderId="62" xfId="0" applyNumberFormat="1" applyFont="1" applyFill="1" applyBorder="1" applyAlignment="1">
      <alignment horizontal="right"/>
    </xf>
    <xf numFmtId="6" fontId="92" fillId="2" borderId="38" xfId="0" applyNumberFormat="1" applyFont="1" applyFill="1" applyBorder="1" applyAlignment="1">
      <alignment horizontal="right"/>
    </xf>
    <xf numFmtId="0" fontId="93" fillId="2" borderId="0" xfId="0" applyFont="1" applyFill="1" applyBorder="1" applyAlignment="1" applyProtection="1">
      <alignment horizontal="left" wrapText="1"/>
    </xf>
    <xf numFmtId="0" fontId="93" fillId="2" borderId="0" xfId="0" applyFont="1" applyFill="1" applyBorder="1" applyAlignment="1" applyProtection="1">
      <alignment horizontal="left" vertical="top"/>
    </xf>
    <xf numFmtId="6" fontId="90" fillId="2" borderId="0" xfId="0" applyNumberFormat="1" applyFont="1" applyFill="1" applyBorder="1" applyAlignment="1">
      <alignment horizontal="right"/>
    </xf>
    <xf numFmtId="0" fontId="91" fillId="2" borderId="0" xfId="0" applyFont="1" applyFill="1" applyAlignment="1">
      <alignment horizontal="left" wrapText="1"/>
    </xf>
    <xf numFmtId="6" fontId="71"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35"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2" fillId="2" borderId="0" xfId="0" applyNumberFormat="1" applyFont="1" applyFill="1" applyBorder="1" applyAlignment="1">
      <alignment horizontal="right"/>
    </xf>
    <xf numFmtId="0" fontId="32" fillId="2" borderId="62" xfId="0" applyFont="1" applyFill="1" applyBorder="1" applyAlignment="1" applyProtection="1">
      <alignment horizontal="left" vertical="top" wrapText="1"/>
    </xf>
    <xf numFmtId="0" fontId="93" fillId="2" borderId="0" xfId="0" applyFont="1" applyFill="1" applyAlignment="1">
      <alignment horizontal="left" wrapText="1"/>
    </xf>
    <xf numFmtId="0" fontId="93" fillId="2" borderId="0" xfId="0" applyFont="1" applyFill="1"/>
    <xf numFmtId="6" fontId="17" fillId="2" borderId="0" xfId="0" applyNumberFormat="1" applyFont="1" applyFill="1" applyBorder="1" applyAlignment="1" applyProtection="1">
      <alignment horizontal="left" vertical="top"/>
    </xf>
    <xf numFmtId="0" fontId="93" fillId="2" borderId="0" xfId="0" applyFont="1" applyFill="1" applyBorder="1" applyAlignment="1">
      <alignment horizontal="left" wrapText="1"/>
    </xf>
    <xf numFmtId="0" fontId="93" fillId="2" borderId="0" xfId="0" applyFont="1" applyFill="1" applyBorder="1"/>
    <xf numFmtId="0" fontId="17" fillId="2" borderId="74"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62" xfId="0" applyFont="1" applyFill="1" applyBorder="1" applyAlignment="1" applyProtection="1">
      <alignment horizontal="left"/>
    </xf>
    <xf numFmtId="0" fontId="93" fillId="2" borderId="0" xfId="0" applyFont="1" applyFill="1" applyAlignment="1">
      <alignment horizontal="left"/>
    </xf>
    <xf numFmtId="0" fontId="89" fillId="2" borderId="0" xfId="0" applyFont="1" applyFill="1" applyBorder="1" applyAlignment="1" applyProtection="1">
      <alignment horizontal="left" wrapText="1"/>
    </xf>
    <xf numFmtId="0" fontId="72" fillId="2" borderId="0" xfId="0" applyFont="1" applyFill="1" applyBorder="1" applyAlignment="1">
      <alignment horizontal="left"/>
    </xf>
    <xf numFmtId="6" fontId="32" fillId="2" borderId="57"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40"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4"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12" xfId="0" applyNumberFormat="1" applyFont="1" applyFill="1" applyBorder="1" applyAlignment="1">
      <alignment horizontal="center"/>
    </xf>
    <xf numFmtId="0" fontId="34" fillId="14" borderId="0" xfId="0" applyFont="1" applyFill="1" applyAlignment="1">
      <alignment horizontal="left" wrapText="1"/>
    </xf>
    <xf numFmtId="0" fontId="34" fillId="14" borderId="0" xfId="0" applyFont="1" applyFill="1"/>
    <xf numFmtId="6" fontId="32" fillId="14" borderId="0" xfId="0" applyNumberFormat="1" applyFont="1" applyFill="1" applyAlignment="1">
      <alignment horizontal="center"/>
    </xf>
    <xf numFmtId="6" fontId="34" fillId="14" borderId="0" xfId="0" applyNumberFormat="1" applyFont="1" applyFill="1" applyBorder="1" applyAlignment="1">
      <alignment horizontal="left" wrapText="1"/>
    </xf>
    <xf numFmtId="6" fontId="34" fillId="14" borderId="0" xfId="0" applyNumberFormat="1" applyFont="1" applyFill="1" applyBorder="1" applyAlignment="1">
      <alignment horizontal="left"/>
    </xf>
    <xf numFmtId="6" fontId="34" fillId="14" borderId="35" xfId="0" applyNumberFormat="1" applyFont="1" applyFill="1" applyBorder="1" applyAlignment="1">
      <alignment horizontal="left"/>
    </xf>
    <xf numFmtId="6" fontId="72" fillId="14" borderId="0" xfId="0" applyNumberFormat="1" applyFont="1" applyFill="1"/>
    <xf numFmtId="6" fontId="17" fillId="14" borderId="0" xfId="0" applyNumberFormat="1" applyFont="1" applyFill="1"/>
    <xf numFmtId="6" fontId="71" fillId="14" borderId="0" xfId="0" applyNumberFormat="1" applyFont="1" applyFill="1" applyBorder="1"/>
    <xf numFmtId="6" fontId="72" fillId="14" borderId="35" xfId="0" applyNumberFormat="1" applyFont="1" applyFill="1" applyBorder="1"/>
    <xf numFmtId="0" fontId="98" fillId="2" borderId="0" xfId="0" applyFont="1" applyFill="1" applyAlignment="1">
      <alignment horizontal="left"/>
    </xf>
    <xf numFmtId="0" fontId="30" fillId="2" borderId="12" xfId="0" applyFont="1" applyFill="1" applyBorder="1" applyAlignment="1">
      <alignment horizontal="center" vertical="center" wrapText="1"/>
    </xf>
    <xf numFmtId="6" fontId="68"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35" xfId="0" applyNumberFormat="1" applyFont="1" applyFill="1" applyBorder="1" applyAlignment="1">
      <alignment horizontal="right"/>
    </xf>
    <xf numFmtId="0" fontId="81" fillId="2" borderId="0" xfId="0" applyFont="1" applyFill="1" applyBorder="1" applyAlignment="1" applyProtection="1">
      <alignment horizontal="left" vertical="center" wrapText="1"/>
    </xf>
    <xf numFmtId="6" fontId="99" fillId="2" borderId="0" xfId="0" applyNumberFormat="1" applyFont="1" applyFill="1" applyBorder="1" applyAlignment="1">
      <alignment horizontal="right" vertical="center"/>
    </xf>
    <xf numFmtId="6" fontId="100" fillId="2" borderId="0" xfId="0" applyNumberFormat="1" applyFont="1" applyFill="1" applyAlignment="1">
      <alignment horizontal="right" vertical="center"/>
    </xf>
    <xf numFmtId="6" fontId="100" fillId="2" borderId="35"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40" xfId="0" applyNumberFormat="1" applyFont="1" applyFill="1" applyBorder="1" applyAlignment="1">
      <alignment horizontal="center"/>
    </xf>
    <xf numFmtId="165" fontId="8" fillId="2" borderId="40"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40" xfId="0" applyNumberFormat="1" applyFont="1" applyFill="1" applyBorder="1" applyAlignment="1">
      <alignment horizontal="center"/>
    </xf>
    <xf numFmtId="0" fontId="70" fillId="2" borderId="0" xfId="0" applyFont="1" applyFill="1" applyBorder="1" applyAlignment="1">
      <alignment horizontal="center" wrapText="1"/>
    </xf>
    <xf numFmtId="0" fontId="70" fillId="2" borderId="0" xfId="0" applyFont="1" applyFill="1"/>
    <xf numFmtId="6" fontId="30" fillId="2" borderId="0" xfId="0" applyNumberFormat="1" applyFont="1" applyFill="1" applyBorder="1" applyAlignment="1" applyProtection="1">
      <alignment horizontal="left" vertical="top"/>
    </xf>
    <xf numFmtId="6" fontId="71" fillId="2" borderId="26" xfId="0" applyNumberFormat="1" applyFont="1" applyFill="1" applyBorder="1"/>
    <xf numFmtId="6" fontId="72" fillId="2" borderId="24" xfId="0" applyNumberFormat="1" applyFont="1" applyFill="1" applyBorder="1" applyAlignment="1">
      <alignment horizontal="right"/>
    </xf>
    <xf numFmtId="6" fontId="72" fillId="2" borderId="57" xfId="0" applyNumberFormat="1" applyFont="1" applyFill="1" applyBorder="1" applyAlignment="1">
      <alignment horizontal="right"/>
    </xf>
    <xf numFmtId="6" fontId="72" fillId="2" borderId="0" xfId="0" applyNumberFormat="1" applyFont="1" applyFill="1" applyBorder="1"/>
    <xf numFmtId="6" fontId="71" fillId="2" borderId="40"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71" fillId="2" borderId="40" xfId="0" applyNumberFormat="1" applyFont="1" applyFill="1" applyBorder="1"/>
    <xf numFmtId="3" fontId="72" fillId="2" borderId="0" xfId="0" applyNumberFormat="1" applyFont="1" applyFill="1" applyBorder="1"/>
    <xf numFmtId="3" fontId="72" fillId="2" borderId="35" xfId="0" applyNumberFormat="1" applyFont="1" applyFill="1" applyBorder="1"/>
    <xf numFmtId="6" fontId="35" fillId="2" borderId="0" xfId="0" applyNumberFormat="1" applyFont="1" applyFill="1"/>
    <xf numFmtId="6" fontId="35" fillId="2" borderId="40" xfId="0" applyNumberFormat="1" applyFont="1" applyFill="1" applyBorder="1"/>
    <xf numFmtId="6" fontId="30" fillId="2" borderId="0" xfId="0" applyNumberFormat="1" applyFont="1" applyFill="1" applyBorder="1"/>
    <xf numFmtId="6" fontId="30" fillId="2" borderId="35" xfId="0" applyNumberFormat="1" applyFont="1" applyFill="1" applyBorder="1"/>
    <xf numFmtId="6" fontId="35" fillId="2" borderId="0" xfId="0" applyNumberFormat="1" applyFont="1" applyFill="1" applyBorder="1"/>
    <xf numFmtId="171" fontId="30" fillId="2" borderId="0" xfId="0" applyNumberFormat="1" applyFont="1" applyFill="1"/>
    <xf numFmtId="0" fontId="72" fillId="2" borderId="0" xfId="0" applyFont="1" applyFill="1" applyBorder="1"/>
    <xf numFmtId="0" fontId="30" fillId="2" borderId="0" xfId="0" applyFont="1" applyFill="1"/>
    <xf numFmtId="0" fontId="71" fillId="2" borderId="40" xfId="0" applyFont="1" applyFill="1" applyBorder="1"/>
    <xf numFmtId="0" fontId="72" fillId="2" borderId="35" xfId="0" applyFont="1" applyFill="1" applyBorder="1"/>
    <xf numFmtId="165" fontId="72" fillId="2" borderId="0" xfId="0" applyNumberFormat="1" applyFont="1" applyFill="1" applyBorder="1"/>
    <xf numFmtId="174" fontId="30" fillId="2" borderId="0" xfId="0" applyNumberFormat="1" applyFont="1" applyFill="1"/>
    <xf numFmtId="3" fontId="72" fillId="2" borderId="0" xfId="1" applyNumberFormat="1" applyFont="1" applyFill="1" applyBorder="1"/>
    <xf numFmtId="3" fontId="72" fillId="2" borderId="35" xfId="1" applyNumberFormat="1" applyFont="1" applyFill="1" applyBorder="1"/>
    <xf numFmtId="174" fontId="72" fillId="2" borderId="0" xfId="0" applyNumberFormat="1" applyFont="1" applyFill="1" applyBorder="1"/>
    <xf numFmtId="174" fontId="72" fillId="2" borderId="0" xfId="0" applyNumberFormat="1" applyFont="1" applyFill="1"/>
    <xf numFmtId="0" fontId="30" fillId="2" borderId="0" xfId="0" applyFont="1" applyFill="1" applyBorder="1"/>
    <xf numFmtId="6" fontId="71" fillId="2" borderId="37" xfId="0" applyNumberFormat="1" applyFont="1" applyFill="1" applyBorder="1"/>
    <xf numFmtId="6" fontId="72" fillId="2" borderId="62" xfId="0" applyNumberFormat="1" applyFont="1" applyFill="1" applyBorder="1"/>
    <xf numFmtId="6" fontId="72" fillId="2" borderId="38" xfId="0" applyNumberFormat="1" applyFont="1" applyFill="1" applyBorder="1"/>
    <xf numFmtId="6" fontId="68" fillId="2" borderId="40" xfId="0" applyNumberFormat="1" applyFont="1" applyFill="1" applyBorder="1"/>
    <xf numFmtId="6" fontId="17" fillId="2" borderId="35"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2" fillId="2" borderId="24" xfId="0" applyNumberFormat="1" applyFont="1" applyFill="1" applyBorder="1"/>
    <xf numFmtId="6" fontId="72" fillId="2" borderId="57" xfId="0" applyNumberFormat="1" applyFont="1" applyFill="1" applyBorder="1"/>
    <xf numFmtId="10" fontId="35" fillId="2" borderId="40" xfId="0" applyNumberFormat="1" applyFont="1" applyFill="1" applyBorder="1"/>
    <xf numFmtId="0" fontId="35" fillId="2" borderId="40" xfId="0" applyFont="1" applyFill="1" applyBorder="1"/>
    <xf numFmtId="0" fontId="70" fillId="2" borderId="0" xfId="0" applyFont="1" applyFill="1" applyBorder="1"/>
    <xf numFmtId="0" fontId="70" fillId="2" borderId="35" xfId="0" applyFont="1" applyFill="1" applyBorder="1"/>
    <xf numFmtId="165" fontId="70" fillId="2" borderId="0" xfId="0" applyNumberFormat="1" applyFont="1" applyFill="1" applyBorder="1"/>
    <xf numFmtId="165" fontId="30" fillId="2" borderId="0" xfId="0" applyNumberFormat="1" applyFont="1" applyFill="1" applyBorder="1"/>
    <xf numFmtId="165" fontId="71" fillId="2" borderId="40" xfId="0" applyNumberFormat="1" applyFont="1" applyFill="1" applyBorder="1"/>
    <xf numFmtId="165" fontId="72" fillId="2" borderId="35" xfId="0" applyNumberFormat="1" applyFont="1" applyFill="1" applyBorder="1"/>
    <xf numFmtId="0" fontId="30" fillId="2" borderId="0" xfId="0" applyFont="1" applyFill="1" applyBorder="1" applyAlignment="1" applyProtection="1">
      <alignment horizontal="left" vertical="top" wrapText="1"/>
    </xf>
    <xf numFmtId="9" fontId="72" fillId="2" borderId="0" xfId="11" applyFont="1" applyFill="1" applyBorder="1"/>
    <xf numFmtId="0" fontId="71" fillId="2" borderId="0" xfId="0" applyFont="1" applyFill="1"/>
    <xf numFmtId="0" fontId="30" fillId="2" borderId="0" xfId="0" applyNumberFormat="1" applyFont="1" applyFill="1" applyBorder="1" applyAlignment="1" applyProtection="1">
      <alignment horizontal="left" vertical="center"/>
    </xf>
    <xf numFmtId="6" fontId="72" fillId="2" borderId="0" xfId="0" applyNumberFormat="1" applyFont="1" applyFill="1" applyBorder="1" applyAlignment="1">
      <alignment vertical="center"/>
    </xf>
    <xf numFmtId="6" fontId="72" fillId="2" borderId="0" xfId="0" applyNumberFormat="1" applyFont="1" applyFill="1" applyAlignment="1">
      <alignment vertical="center"/>
    </xf>
    <xf numFmtId="6" fontId="50" fillId="2" borderId="0" xfId="0" applyNumberFormat="1" applyFont="1" applyFill="1" applyBorder="1" applyAlignment="1">
      <alignment vertical="center"/>
    </xf>
    <xf numFmtId="6" fontId="81" fillId="2" borderId="0" xfId="0" applyNumberFormat="1" applyFont="1" applyFill="1" applyBorder="1" applyAlignment="1">
      <alignment vertical="center"/>
    </xf>
    <xf numFmtId="0" fontId="81" fillId="2" borderId="0" xfId="0" applyNumberFormat="1" applyFont="1" applyFill="1" applyBorder="1" applyAlignment="1" applyProtection="1">
      <alignment horizontal="left" vertical="center"/>
    </xf>
    <xf numFmtId="6" fontId="50" fillId="2" borderId="0" xfId="0" applyNumberFormat="1" applyFont="1" applyFill="1" applyAlignment="1">
      <alignment vertical="center"/>
    </xf>
    <xf numFmtId="0" fontId="81" fillId="2" borderId="0" xfId="0" applyFont="1" applyFill="1" applyAlignment="1">
      <alignment vertical="center"/>
    </xf>
    <xf numFmtId="6" fontId="30" fillId="2" borderId="0" xfId="0" applyNumberFormat="1" applyFont="1" applyFill="1" applyBorder="1" applyAlignment="1">
      <alignment vertical="center"/>
    </xf>
    <xf numFmtId="0" fontId="96" fillId="2" borderId="0" xfId="0" applyNumberFormat="1" applyFont="1" applyFill="1" applyBorder="1" applyAlignment="1" applyProtection="1">
      <alignment horizontal="left" vertical="center" wrapText="1"/>
    </xf>
    <xf numFmtId="6" fontId="30" fillId="2" borderId="36" xfId="0" applyNumberFormat="1" applyFont="1" applyFill="1" applyBorder="1" applyAlignment="1" applyProtection="1">
      <alignment horizontal="left" vertical="top"/>
    </xf>
    <xf numFmtId="6" fontId="30" fillId="2" borderId="36" xfId="0" applyNumberFormat="1" applyFont="1" applyFill="1" applyBorder="1"/>
    <xf numFmtId="6" fontId="17" fillId="2" borderId="36" xfId="0" applyNumberFormat="1" applyFont="1" applyFill="1" applyBorder="1"/>
    <xf numFmtId="0" fontId="72" fillId="2" borderId="36" xfId="0" applyFont="1" applyFill="1" applyBorder="1"/>
    <xf numFmtId="0" fontId="30" fillId="2" borderId="36" xfId="0" applyFont="1" applyFill="1" applyBorder="1"/>
    <xf numFmtId="0" fontId="89" fillId="2" borderId="36" xfId="0" applyNumberFormat="1" applyFont="1" applyFill="1" applyBorder="1" applyAlignment="1"/>
    <xf numFmtId="0" fontId="30" fillId="2" borderId="36" xfId="0" applyFont="1" applyFill="1" applyBorder="1" applyAlignment="1" applyProtection="1">
      <alignment horizontal="left" vertical="top" wrapText="1"/>
    </xf>
    <xf numFmtId="171" fontId="30" fillId="2" borderId="36" xfId="0" applyNumberFormat="1" applyFont="1" applyFill="1" applyBorder="1"/>
    <xf numFmtId="0" fontId="34" fillId="2" borderId="36" xfId="0" applyFont="1" applyFill="1" applyBorder="1"/>
    <xf numFmtId="174" fontId="30" fillId="2" borderId="36" xfId="0" applyNumberFormat="1" applyFont="1" applyFill="1" applyBorder="1"/>
    <xf numFmtId="0" fontId="30" fillId="2" borderId="39" xfId="0" applyFont="1" applyFill="1" applyBorder="1"/>
    <xf numFmtId="0" fontId="96" fillId="2" borderId="12"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8" fillId="2" borderId="40"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81" fillId="2" borderId="0" xfId="0" applyNumberFormat="1" applyFont="1" applyFill="1" applyAlignment="1">
      <alignment vertical="center"/>
    </xf>
    <xf numFmtId="174" fontId="10" fillId="2" borderId="0" xfId="0" applyNumberFormat="1" applyFont="1" applyFill="1"/>
    <xf numFmtId="165" fontId="17" fillId="2" borderId="12" xfId="0" applyNumberFormat="1" applyFont="1" applyFill="1" applyBorder="1" applyAlignment="1">
      <alignment horizontal="center" vertical="center" wrapText="1"/>
    </xf>
    <xf numFmtId="165" fontId="17" fillId="2" borderId="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71" fillId="2" borderId="0" xfId="0" applyNumberFormat="1" applyFont="1" applyFill="1" applyBorder="1"/>
    <xf numFmtId="174" fontId="71" fillId="2" borderId="0" xfId="0" applyNumberFormat="1" applyFont="1" applyFill="1"/>
    <xf numFmtId="176" fontId="30" fillId="2" borderId="0" xfId="0" applyNumberFormat="1" applyFont="1" applyFill="1" applyBorder="1"/>
    <xf numFmtId="176" fontId="30" fillId="2" borderId="35" xfId="0" applyNumberFormat="1" applyFont="1" applyFill="1" applyBorder="1"/>
    <xf numFmtId="165" fontId="35" fillId="2" borderId="40"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0" fontId="104" fillId="2" borderId="0" xfId="0" applyNumberFormat="1" applyFont="1" applyFill="1" applyBorder="1" applyAlignment="1" applyProtection="1">
      <alignment horizontal="left" vertical="center"/>
    </xf>
    <xf numFmtId="0" fontId="105" fillId="2" borderId="0" xfId="0" applyNumberFormat="1" applyFont="1" applyFill="1" applyBorder="1" applyAlignment="1" applyProtection="1">
      <alignment horizontal="left" vertical="center"/>
    </xf>
    <xf numFmtId="6" fontId="105" fillId="2" borderId="0" xfId="0" applyNumberFormat="1" applyFont="1" applyFill="1" applyBorder="1" applyAlignment="1">
      <alignment vertical="center"/>
    </xf>
    <xf numFmtId="6" fontId="105" fillId="2" borderId="0" xfId="0" applyNumberFormat="1" applyFont="1" applyFill="1" applyAlignment="1">
      <alignment vertical="center"/>
    </xf>
    <xf numFmtId="6" fontId="107" fillId="2" borderId="0" xfId="0" applyNumberFormat="1" applyFont="1" applyFill="1"/>
    <xf numFmtId="165" fontId="72" fillId="2" borderId="0" xfId="0" applyNumberFormat="1" applyFont="1" applyFill="1" applyBorder="1" applyAlignment="1">
      <alignment vertical="center"/>
    </xf>
    <xf numFmtId="0" fontId="11" fillId="2" borderId="0" xfId="0" applyFont="1" applyFill="1" applyBorder="1" applyAlignment="1"/>
    <xf numFmtId="6" fontId="30" fillId="4" borderId="0" xfId="0" applyNumberFormat="1" applyFont="1" applyFill="1"/>
    <xf numFmtId="6" fontId="30" fillId="4" borderId="0" xfId="0" applyNumberFormat="1" applyFont="1" applyFill="1" applyBorder="1"/>
    <xf numFmtId="6" fontId="30" fillId="4" borderId="35" xfId="0" applyNumberFormat="1" applyFont="1" applyFill="1" applyBorder="1"/>
    <xf numFmtId="0" fontId="17" fillId="4" borderId="0" xfId="0" applyFont="1" applyFill="1" applyAlignment="1">
      <alignment vertical="center"/>
    </xf>
    <xf numFmtId="0" fontId="17" fillId="4" borderId="0" xfId="0" applyFont="1" applyFill="1" applyBorder="1" applyAlignment="1">
      <alignment vertical="center"/>
    </xf>
    <xf numFmtId="6" fontId="68" fillId="4" borderId="40" xfId="0" applyNumberFormat="1" applyFont="1" applyFill="1" applyBorder="1" applyAlignment="1">
      <alignment vertical="center"/>
    </xf>
    <xf numFmtId="6" fontId="17" fillId="4" borderId="0" xfId="0" applyNumberFormat="1" applyFont="1" applyFill="1" applyBorder="1" applyAlignment="1">
      <alignment vertical="center"/>
    </xf>
    <xf numFmtId="6" fontId="17" fillId="4" borderId="35" xfId="0" applyNumberFormat="1" applyFont="1" applyFill="1" applyBorder="1" applyAlignment="1">
      <alignment vertical="center"/>
    </xf>
    <xf numFmtId="6" fontId="71" fillId="4" borderId="40" xfId="0" applyNumberFormat="1" applyFont="1" applyFill="1" applyBorder="1"/>
    <xf numFmtId="6" fontId="72" fillId="4" borderId="0" xfId="0" applyNumberFormat="1" applyFont="1" applyFill="1" applyBorder="1"/>
    <xf numFmtId="6" fontId="72" fillId="4" borderId="35" xfId="0" applyNumberFormat="1" applyFont="1" applyFill="1" applyBorder="1"/>
    <xf numFmtId="6" fontId="17" fillId="4" borderId="0" xfId="0" applyNumberFormat="1" applyFont="1" applyFill="1" applyBorder="1" applyAlignment="1" applyProtection="1">
      <alignment horizontal="left" vertical="center"/>
    </xf>
    <xf numFmtId="6" fontId="105" fillId="4" borderId="0" xfId="0" applyNumberFormat="1" applyFont="1" applyFill="1" applyBorder="1" applyAlignment="1" applyProtection="1">
      <alignment horizontal="left" vertical="center"/>
    </xf>
    <xf numFmtId="6" fontId="106" fillId="4" borderId="40" xfId="0" applyNumberFormat="1" applyFont="1" applyFill="1" applyBorder="1" applyAlignment="1">
      <alignment vertical="center"/>
    </xf>
    <xf numFmtId="6" fontId="105" fillId="4" borderId="0" xfId="0" applyNumberFormat="1" applyFont="1" applyFill="1" applyBorder="1" applyAlignment="1">
      <alignment vertical="center"/>
    </xf>
    <xf numFmtId="6" fontId="105" fillId="4" borderId="35" xfId="0" applyNumberFormat="1" applyFont="1" applyFill="1" applyBorder="1" applyAlignment="1">
      <alignment vertical="center"/>
    </xf>
    <xf numFmtId="6" fontId="89" fillId="2" borderId="0" xfId="0" applyNumberFormat="1" applyFont="1" applyFill="1"/>
    <xf numFmtId="0" fontId="30" fillId="4" borderId="0" xfId="0" applyFont="1" applyFill="1" applyAlignment="1">
      <alignment vertical="center"/>
    </xf>
    <xf numFmtId="6" fontId="71" fillId="4" borderId="40" xfId="0" applyNumberFormat="1" applyFont="1" applyFill="1" applyBorder="1" applyAlignment="1">
      <alignment vertical="center"/>
    </xf>
    <xf numFmtId="6" fontId="72" fillId="4" borderId="0" xfId="0" applyNumberFormat="1" applyFont="1" applyFill="1" applyBorder="1" applyAlignment="1">
      <alignment vertical="center"/>
    </xf>
    <xf numFmtId="6" fontId="72" fillId="4" borderId="35" xfId="0" applyNumberFormat="1" applyFont="1" applyFill="1" applyBorder="1" applyAlignment="1">
      <alignment vertical="center"/>
    </xf>
    <xf numFmtId="6" fontId="30" fillId="4" borderId="0" xfId="0" applyNumberFormat="1" applyFont="1" applyFill="1" applyAlignment="1">
      <alignment vertical="center"/>
    </xf>
    <xf numFmtId="6" fontId="35" fillId="4" borderId="40" xfId="0" applyNumberFormat="1" applyFont="1" applyFill="1" applyBorder="1" applyAlignment="1">
      <alignment vertical="center"/>
    </xf>
    <xf numFmtId="6" fontId="30" fillId="4" borderId="0" xfId="0" applyNumberFormat="1" applyFont="1" applyFill="1" applyBorder="1" applyAlignment="1">
      <alignment vertical="center"/>
    </xf>
    <xf numFmtId="6" fontId="30" fillId="4" borderId="35" xfId="0" applyNumberFormat="1" applyFont="1" applyFill="1" applyBorder="1" applyAlignment="1">
      <alignment vertical="center"/>
    </xf>
    <xf numFmtId="6" fontId="17" fillId="4" borderId="0" xfId="0" applyNumberFormat="1" applyFont="1" applyFill="1" applyAlignment="1">
      <alignment vertical="center"/>
    </xf>
    <xf numFmtId="6" fontId="72" fillId="4" borderId="0" xfId="0" applyNumberFormat="1" applyFont="1" applyFill="1" applyBorder="1" applyAlignment="1">
      <alignment horizontal="right"/>
    </xf>
    <xf numFmtId="6" fontId="72" fillId="4" borderId="35" xfId="0" applyNumberFormat="1" applyFont="1" applyFill="1" applyBorder="1" applyAlignment="1">
      <alignment horizontal="right"/>
    </xf>
    <xf numFmtId="6" fontId="81" fillId="4" borderId="0" xfId="0" applyNumberFormat="1" applyFont="1" applyFill="1" applyBorder="1" applyAlignment="1" applyProtection="1">
      <alignment horizontal="left" vertical="center"/>
    </xf>
    <xf numFmtId="6" fontId="102" fillId="4" borderId="40" xfId="0" applyNumberFormat="1" applyFont="1" applyFill="1" applyBorder="1" applyAlignment="1">
      <alignment vertical="center"/>
    </xf>
    <xf numFmtId="6" fontId="81" fillId="4" borderId="0" xfId="0" applyNumberFormat="1" applyFont="1" applyFill="1" applyBorder="1" applyAlignment="1">
      <alignment vertical="center"/>
    </xf>
    <xf numFmtId="6" fontId="81" fillId="4" borderId="35" xfId="0" applyNumberFormat="1" applyFont="1" applyFill="1" applyBorder="1" applyAlignment="1">
      <alignment vertical="center"/>
    </xf>
    <xf numFmtId="0" fontId="89" fillId="2" borderId="0" xfId="0" applyNumberFormat="1" applyFont="1" applyFill="1" applyBorder="1"/>
    <xf numFmtId="6" fontId="30" fillId="4" borderId="36" xfId="0" applyNumberFormat="1" applyFont="1" applyFill="1" applyBorder="1" applyAlignment="1">
      <alignment vertical="center"/>
    </xf>
    <xf numFmtId="6" fontId="17" fillId="4" borderId="36" xfId="0" applyNumberFormat="1" applyFont="1" applyFill="1" applyBorder="1"/>
    <xf numFmtId="6" fontId="68" fillId="4" borderId="40" xfId="0" applyNumberFormat="1" applyFont="1" applyFill="1" applyBorder="1"/>
    <xf numFmtId="6" fontId="17" fillId="4" borderId="0" xfId="0" applyNumberFormat="1" applyFont="1" applyFill="1" applyBorder="1" applyAlignment="1">
      <alignment horizontal="right"/>
    </xf>
    <xf numFmtId="6" fontId="17" fillId="4" borderId="35" xfId="0" applyNumberFormat="1" applyFont="1" applyFill="1" applyBorder="1" applyAlignment="1">
      <alignment horizontal="right"/>
    </xf>
    <xf numFmtId="6" fontId="17" fillId="4" borderId="0" xfId="0" applyNumberFormat="1" applyFont="1" applyFill="1" applyBorder="1"/>
    <xf numFmtId="6" fontId="17" fillId="4" borderId="35" xfId="0" applyNumberFormat="1" applyFont="1" applyFill="1" applyBorder="1"/>
    <xf numFmtId="6" fontId="89" fillId="2" borderId="36" xfId="0" applyNumberFormat="1" applyFont="1" applyFill="1" applyBorder="1"/>
    <xf numFmtId="6" fontId="81" fillId="4" borderId="36" xfId="0" applyNumberFormat="1" applyFont="1" applyFill="1" applyBorder="1" applyAlignment="1" applyProtection="1">
      <alignment horizontal="left" vertical="center"/>
    </xf>
    <xf numFmtId="6" fontId="99" fillId="4" borderId="40" xfId="0" applyNumberFormat="1" applyFont="1" applyFill="1" applyBorder="1" applyAlignment="1">
      <alignment vertical="center"/>
    </xf>
    <xf numFmtId="6" fontId="50" fillId="4" borderId="0" xfId="0" applyNumberFormat="1" applyFont="1" applyFill="1" applyBorder="1" applyAlignment="1">
      <alignment vertical="center"/>
    </xf>
    <xf numFmtId="6" fontId="50" fillId="4" borderId="35" xfId="0" applyNumberFormat="1" applyFont="1" applyFill="1" applyBorder="1" applyAlignment="1">
      <alignment vertical="center"/>
    </xf>
    <xf numFmtId="0" fontId="17" fillId="4" borderId="36" xfId="0" applyFont="1" applyFill="1" applyBorder="1" applyAlignment="1">
      <alignment vertical="center"/>
    </xf>
    <xf numFmtId="0" fontId="80" fillId="2" borderId="12" xfId="0" applyNumberFormat="1" applyFont="1" applyFill="1" applyBorder="1" applyAlignment="1" applyProtection="1">
      <alignment horizontal="left" vertical="center" wrapText="1"/>
    </xf>
    <xf numFmtId="6" fontId="89" fillId="2" borderId="36" xfId="0" applyNumberFormat="1" applyFont="1" applyFill="1" applyBorder="1" applyAlignment="1">
      <alignment vertical="center"/>
    </xf>
    <xf numFmtId="6" fontId="30" fillId="4" borderId="36" xfId="0" applyNumberFormat="1" applyFont="1" applyFill="1" applyBorder="1"/>
    <xf numFmtId="0" fontId="30" fillId="4" borderId="36" xfId="0" applyFont="1" applyFill="1" applyBorder="1"/>
    <xf numFmtId="0" fontId="17" fillId="4" borderId="74" xfId="0" applyFont="1" applyFill="1" applyBorder="1"/>
    <xf numFmtId="6" fontId="71" fillId="4" borderId="74" xfId="0" applyNumberFormat="1" applyFont="1" applyFill="1" applyBorder="1" applyAlignment="1">
      <alignment horizontal="right"/>
    </xf>
    <xf numFmtId="6" fontId="17" fillId="4" borderId="74" xfId="0" applyNumberFormat="1" applyFont="1" applyFill="1" applyBorder="1" applyAlignment="1">
      <alignment horizontal="right" wrapText="1"/>
    </xf>
    <xf numFmtId="6" fontId="17" fillId="4" borderId="75" xfId="0" applyNumberFormat="1" applyFont="1" applyFill="1" applyBorder="1" applyAlignment="1">
      <alignment horizontal="right" wrapText="1"/>
    </xf>
    <xf numFmtId="0" fontId="50" fillId="4" borderId="0" xfId="0" applyFont="1" applyFill="1" applyAlignment="1">
      <alignment horizontal="left" wrapText="1"/>
    </xf>
    <xf numFmtId="6" fontId="99" fillId="4" borderId="0" xfId="0" applyNumberFormat="1" applyFont="1" applyFill="1" applyBorder="1" applyAlignment="1">
      <alignment horizontal="right" wrapText="1"/>
    </xf>
    <xf numFmtId="6" fontId="50" fillId="4" borderId="0" xfId="0" applyNumberFormat="1" applyFont="1" applyFill="1" applyBorder="1" applyAlignment="1">
      <alignment horizontal="right" wrapText="1"/>
    </xf>
    <xf numFmtId="6" fontId="50" fillId="4" borderId="35" xfId="0" applyNumberFormat="1" applyFont="1" applyFill="1" applyBorder="1" applyAlignment="1">
      <alignment horizontal="right" wrapText="1"/>
    </xf>
    <xf numFmtId="6" fontId="99" fillId="4" borderId="0" xfId="0" applyNumberFormat="1" applyFont="1" applyFill="1" applyBorder="1" applyAlignment="1">
      <alignment horizontal="right"/>
    </xf>
    <xf numFmtId="6" fontId="68" fillId="4" borderId="74" xfId="0" applyNumberFormat="1" applyFont="1" applyFill="1" applyBorder="1" applyAlignment="1">
      <alignment horizontal="right" wrapText="1"/>
    </xf>
    <xf numFmtId="0" fontId="50" fillId="4" borderId="0" xfId="0" applyFont="1" applyFill="1"/>
    <xf numFmtId="0" fontId="72" fillId="4" borderId="0" xfId="0" applyFont="1" applyFill="1"/>
    <xf numFmtId="6" fontId="71" fillId="4" borderId="0" xfId="0" applyNumberFormat="1" applyFont="1" applyFill="1" applyBorder="1" applyAlignment="1">
      <alignment horizontal="right" wrapText="1"/>
    </xf>
    <xf numFmtId="6" fontId="72" fillId="4" borderId="0" xfId="0" applyNumberFormat="1" applyFont="1" applyFill="1" applyBorder="1" applyAlignment="1">
      <alignment horizontal="right" wrapText="1"/>
    </xf>
    <xf numFmtId="6" fontId="72" fillId="4" borderId="35" xfId="0" applyNumberFormat="1" applyFont="1" applyFill="1" applyBorder="1" applyAlignment="1">
      <alignment horizontal="right" wrapText="1"/>
    </xf>
    <xf numFmtId="0" fontId="72" fillId="4" borderId="76" xfId="0" applyFont="1" applyFill="1" applyBorder="1"/>
    <xf numFmtId="6" fontId="71" fillId="4" borderId="76" xfId="0" applyNumberFormat="1" applyFont="1" applyFill="1" applyBorder="1" applyAlignment="1">
      <alignment horizontal="right" wrapText="1"/>
    </xf>
    <xf numFmtId="6" fontId="72" fillId="4" borderId="76" xfId="0" applyNumberFormat="1" applyFont="1" applyFill="1" applyBorder="1" applyAlignment="1">
      <alignment horizontal="right" wrapText="1"/>
    </xf>
    <xf numFmtId="6" fontId="72" fillId="4" borderId="77" xfId="0" applyNumberFormat="1" applyFont="1" applyFill="1" applyBorder="1" applyAlignment="1">
      <alignment horizontal="right" wrapText="1"/>
    </xf>
    <xf numFmtId="6" fontId="17" fillId="4" borderId="0" xfId="0" applyNumberFormat="1" applyFont="1" applyFill="1"/>
    <xf numFmtId="6" fontId="71" fillId="4" borderId="0" xfId="0" applyNumberFormat="1" applyFont="1" applyFill="1" applyBorder="1"/>
    <xf numFmtId="6" fontId="72" fillId="4" borderId="0" xfId="0" applyNumberFormat="1" applyFont="1" applyFill="1" applyAlignment="1">
      <alignment horizontal="right"/>
    </xf>
    <xf numFmtId="6" fontId="72" fillId="4"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4" fillId="2" borderId="0" xfId="0" applyNumberFormat="1" applyFont="1" applyFill="1" applyBorder="1" applyAlignment="1">
      <alignment vertical="center"/>
    </xf>
    <xf numFmtId="171" fontId="32" fillId="2" borderId="0" xfId="0" applyNumberFormat="1" applyFont="1" applyFill="1" applyBorder="1" applyAlignment="1">
      <alignment horizontal="center" vertical="center"/>
    </xf>
    <xf numFmtId="0" fontId="17" fillId="2" borderId="46" xfId="0" applyNumberFormat="1" applyFont="1" applyFill="1" applyBorder="1" applyAlignment="1">
      <alignment horizontal="center" vertical="center"/>
    </xf>
    <xf numFmtId="6" fontId="68" fillId="2" borderId="31" xfId="0" applyNumberFormat="1" applyFont="1" applyFill="1" applyBorder="1"/>
    <xf numFmtId="6" fontId="68" fillId="2" borderId="66" xfId="0" applyNumberFormat="1" applyFont="1" applyFill="1" applyBorder="1"/>
    <xf numFmtId="6" fontId="68" fillId="2" borderId="46" xfId="0" applyNumberFormat="1" applyFont="1" applyFill="1" applyBorder="1"/>
    <xf numFmtId="6" fontId="68" fillId="2" borderId="46" xfId="0" applyNumberFormat="1" applyFont="1" applyFill="1" applyBorder="1" applyAlignment="1">
      <alignment horizontal="right"/>
    </xf>
    <xf numFmtId="6" fontId="68" fillId="2" borderId="66" xfId="0" applyNumberFormat="1" applyFont="1" applyFill="1" applyBorder="1" applyAlignment="1">
      <alignment horizontal="right"/>
    </xf>
    <xf numFmtId="10" fontId="68" fillId="2" borderId="46" xfId="11" applyNumberFormat="1" applyFont="1" applyFill="1" applyBorder="1" applyAlignment="1">
      <alignment horizontal="right"/>
    </xf>
    <xf numFmtId="10" fontId="32" fillId="2" borderId="66" xfId="11" applyNumberFormat="1" applyFont="1" applyFill="1" applyBorder="1" applyAlignment="1">
      <alignment horizontal="right"/>
    </xf>
    <xf numFmtId="0" fontId="88" fillId="2" borderId="0" xfId="0" applyFont="1" applyFill="1" applyBorder="1" applyAlignment="1">
      <alignment horizontal="center"/>
    </xf>
    <xf numFmtId="0" fontId="88" fillId="0" borderId="0" xfId="0" applyFont="1" applyFill="1" applyBorder="1" applyAlignment="1">
      <alignment horizontal="center"/>
    </xf>
    <xf numFmtId="10" fontId="88" fillId="2" borderId="0" xfId="11" applyNumberFormat="1" applyFont="1" applyFill="1" applyBorder="1" applyAlignment="1">
      <alignment horizontal="center"/>
    </xf>
    <xf numFmtId="0" fontId="17" fillId="2" borderId="46" xfId="0" applyFont="1" applyFill="1" applyBorder="1"/>
    <xf numFmtId="0" fontId="32" fillId="2" borderId="46" xfId="0" applyFont="1" applyFill="1" applyBorder="1" applyAlignment="1">
      <alignment vertical="center" wrapText="1"/>
    </xf>
    <xf numFmtId="10" fontId="32" fillId="2" borderId="46" xfId="11" applyNumberFormat="1" applyFont="1" applyFill="1" applyBorder="1"/>
    <xf numFmtId="0" fontId="17" fillId="4" borderId="46" xfId="0" applyFont="1" applyFill="1" applyBorder="1"/>
    <xf numFmtId="6" fontId="68" fillId="4" borderId="78" xfId="0" applyNumberFormat="1" applyFont="1" applyFill="1" applyBorder="1"/>
    <xf numFmtId="6" fontId="17" fillId="4" borderId="79" xfId="0" applyNumberFormat="1" applyFont="1" applyFill="1" applyBorder="1"/>
    <xf numFmtId="0" fontId="37" fillId="2" borderId="46" xfId="0" applyFont="1" applyFill="1" applyBorder="1"/>
    <xf numFmtId="6" fontId="102" fillId="4" borderId="46" xfId="0" applyNumberFormat="1" applyFont="1" applyFill="1" applyBorder="1"/>
    <xf numFmtId="0" fontId="81" fillId="4" borderId="46" xfId="0" applyFont="1" applyFill="1" applyBorder="1" applyAlignment="1">
      <alignment vertical="center" wrapText="1"/>
    </xf>
    <xf numFmtId="6" fontId="81" fillId="4" borderId="47" xfId="0" applyNumberFormat="1" applyFont="1" applyFill="1" applyBorder="1"/>
    <xf numFmtId="6" fontId="68" fillId="4" borderId="80" xfId="0" applyNumberFormat="1" applyFont="1" applyFill="1" applyBorder="1"/>
    <xf numFmtId="6" fontId="17" fillId="4" borderId="81" xfId="0" applyNumberFormat="1" applyFont="1" applyFill="1" applyBorder="1"/>
    <xf numFmtId="0" fontId="103"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8" xfId="0" applyNumberFormat="1" applyFont="1" applyFill="1" applyBorder="1"/>
    <xf numFmtId="6" fontId="34" fillId="2" borderId="36" xfId="0" applyNumberFormat="1" applyFont="1" applyFill="1" applyBorder="1"/>
    <xf numFmtId="3" fontId="34" fillId="2" borderId="36" xfId="1" applyNumberFormat="1" applyFont="1" applyFill="1" applyBorder="1"/>
    <xf numFmtId="6" fontId="34" fillId="2" borderId="39" xfId="0" applyNumberFormat="1" applyFont="1" applyFill="1" applyBorder="1"/>
    <xf numFmtId="6" fontId="34" fillId="4" borderId="36" xfId="0" applyNumberFormat="1" applyFont="1" applyFill="1" applyBorder="1"/>
    <xf numFmtId="6" fontId="34" fillId="4" borderId="36" xfId="0" applyNumberFormat="1" applyFont="1" applyFill="1" applyBorder="1" applyAlignment="1">
      <alignment horizontal="right"/>
    </xf>
    <xf numFmtId="0" fontId="8" fillId="2" borderId="40" xfId="0" applyNumberFormat="1" applyFont="1" applyFill="1" applyBorder="1" applyAlignment="1" applyProtection="1">
      <alignment horizontal="left" vertical="top"/>
    </xf>
    <xf numFmtId="6" fontId="30" fillId="2" borderId="35" xfId="0" applyNumberFormat="1" applyFont="1" applyFill="1" applyBorder="1" applyAlignment="1" applyProtection="1">
      <alignment horizontal="left" vertical="top"/>
    </xf>
    <xf numFmtId="6" fontId="7" fillId="2" borderId="40" xfId="0" applyNumberFormat="1" applyFont="1" applyFill="1" applyBorder="1"/>
    <xf numFmtId="174" fontId="7" fillId="2" borderId="40" xfId="0" applyNumberFormat="1" applyFont="1" applyFill="1" applyBorder="1"/>
    <xf numFmtId="174" fontId="30" fillId="2" borderId="35" xfId="0" applyNumberFormat="1" applyFont="1" applyFill="1" applyBorder="1"/>
    <xf numFmtId="174" fontId="34" fillId="2" borderId="35" xfId="0" applyNumberFormat="1" applyFont="1" applyFill="1" applyBorder="1"/>
    <xf numFmtId="0" fontId="5" fillId="2" borderId="40" xfId="0" applyFont="1" applyFill="1" applyBorder="1"/>
    <xf numFmtId="0" fontId="30" fillId="2" borderId="35" xfId="0" applyFont="1" applyFill="1" applyBorder="1"/>
    <xf numFmtId="6" fontId="7" fillId="2" borderId="37" xfId="0" applyNumberFormat="1" applyFont="1" applyFill="1" applyBorder="1"/>
    <xf numFmtId="6" fontId="30" fillId="2" borderId="38" xfId="0" applyNumberFormat="1" applyFont="1" applyFill="1" applyBorder="1"/>
    <xf numFmtId="0" fontId="8" fillId="2" borderId="4" xfId="0" applyFont="1" applyFill="1" applyBorder="1" applyAlignment="1" applyProtection="1">
      <alignment horizontal="center" vertical="center" wrapText="1"/>
    </xf>
    <xf numFmtId="0" fontId="96" fillId="2" borderId="18"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6"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top"/>
    </xf>
    <xf numFmtId="0" fontId="32" fillId="11"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6" borderId="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62"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8" fillId="2" borderId="0" xfId="0" applyFont="1" applyFill="1" applyBorder="1" applyAlignment="1" applyProtection="1">
      <alignment horizontal="center" wrapText="1"/>
    </xf>
    <xf numFmtId="0" fontId="14" fillId="2" borderId="74"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46" xfId="0" applyNumberFormat="1" applyFont="1" applyFill="1" applyBorder="1"/>
    <xf numFmtId="0" fontId="17" fillId="2" borderId="64" xfId="0" applyFont="1" applyFill="1" applyBorder="1" applyAlignment="1" applyProtection="1">
      <alignment horizontal="center" vertical="top" wrapText="1"/>
    </xf>
    <xf numFmtId="6" fontId="36" fillId="2" borderId="65" xfId="0" applyNumberFormat="1" applyFont="1" applyFill="1" applyBorder="1"/>
    <xf numFmtId="6" fontId="32" fillId="2" borderId="65" xfId="0" applyNumberFormat="1" applyFont="1" applyFill="1" applyBorder="1"/>
    <xf numFmtId="6" fontId="32" fillId="2" borderId="66" xfId="0" applyNumberFormat="1" applyFont="1" applyFill="1" applyBorder="1"/>
    <xf numFmtId="0" fontId="17" fillId="2" borderId="71" xfId="0" applyNumberFormat="1" applyFont="1" applyFill="1" applyBorder="1" applyAlignment="1" applyProtection="1">
      <alignment horizontal="center" vertical="center"/>
    </xf>
    <xf numFmtId="0" fontId="68" fillId="2" borderId="42" xfId="0" applyNumberFormat="1" applyFont="1" applyFill="1" applyBorder="1" applyAlignment="1">
      <alignment horizontal="center" vertical="center" wrapText="1"/>
    </xf>
    <xf numFmtId="0" fontId="17" fillId="2" borderId="43" xfId="0" applyNumberFormat="1" applyFont="1" applyFill="1" applyBorder="1" applyAlignment="1">
      <alignment horizontal="center" vertical="center" wrapText="1"/>
    </xf>
    <xf numFmtId="0" fontId="17" fillId="2" borderId="44" xfId="0" applyNumberFormat="1" applyFont="1" applyFill="1" applyBorder="1" applyAlignment="1">
      <alignment horizontal="center" vertical="center" wrapText="1"/>
    </xf>
    <xf numFmtId="0" fontId="32" fillId="2" borderId="71" xfId="0" applyNumberFormat="1" applyFont="1" applyFill="1" applyBorder="1" applyAlignment="1">
      <alignment horizontal="center" vertical="center"/>
    </xf>
    <xf numFmtId="0" fontId="68" fillId="2" borderId="42" xfId="0" applyNumberFormat="1" applyFont="1" applyFill="1" applyBorder="1" applyAlignment="1">
      <alignment horizontal="center" vertical="center"/>
    </xf>
    <xf numFmtId="0" fontId="32" fillId="2" borderId="41" xfId="0" applyNumberFormat="1" applyFont="1" applyFill="1" applyBorder="1" applyAlignment="1">
      <alignment horizontal="center" vertical="center"/>
    </xf>
    <xf numFmtId="0" fontId="32" fillId="2" borderId="44" xfId="0" applyNumberFormat="1" applyFont="1" applyFill="1" applyBorder="1" applyAlignment="1">
      <alignment horizontal="center" vertical="center"/>
    </xf>
    <xf numFmtId="0" fontId="17" fillId="2" borderId="2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6" fontId="68" fillId="2" borderId="74" xfId="0" applyNumberFormat="1" applyFont="1" applyFill="1" applyBorder="1"/>
    <xf numFmtId="6" fontId="68" fillId="2" borderId="0" xfId="0" applyNumberFormat="1" applyFont="1" applyFill="1" applyBorder="1"/>
    <xf numFmtId="0" fontId="23" fillId="2" borderId="0" xfId="0" applyNumberFormat="1" applyFont="1" applyFill="1" applyAlignment="1">
      <alignment horizontal="left"/>
    </xf>
    <xf numFmtId="0" fontId="6" fillId="2" borderId="0" xfId="0" applyFont="1" applyFill="1" applyAlignment="1">
      <alignment horizontal="left" wrapText="1"/>
    </xf>
    <xf numFmtId="6" fontId="6" fillId="2" borderId="0" xfId="0" applyNumberFormat="1" applyFont="1" applyFill="1" applyBorder="1" applyAlignment="1">
      <alignment horizontal="center"/>
    </xf>
    <xf numFmtId="6" fontId="6" fillId="2" borderId="0" xfId="0" applyNumberFormat="1" applyFont="1" applyFill="1" applyBorder="1" applyAlignment="1">
      <alignment horizontal="right"/>
    </xf>
    <xf numFmtId="0" fontId="6" fillId="2" borderId="0" xfId="0" applyFont="1" applyFill="1" applyAlignment="1" applyProtection="1">
      <alignment horizontal="center"/>
      <protection locked="0"/>
    </xf>
    <xf numFmtId="0" fontId="6" fillId="2" borderId="0" xfId="0" applyFont="1" applyFill="1" applyBorder="1" applyAlignment="1" applyProtection="1">
      <alignment horizontal="center"/>
      <protection locked="0"/>
    </xf>
    <xf numFmtId="6" fontId="6" fillId="2" borderId="0" xfId="0" applyNumberFormat="1" applyFont="1" applyFill="1" applyAlignment="1">
      <alignment horizontal="center"/>
    </xf>
    <xf numFmtId="0" fontId="14" fillId="2" borderId="0" xfId="0" applyFont="1" applyFill="1"/>
    <xf numFmtId="0" fontId="6" fillId="2" borderId="0" xfId="0" applyNumberFormat="1" applyFont="1" applyFill="1" applyAlignment="1">
      <alignment horizontal="left"/>
    </xf>
    <xf numFmtId="0" fontId="20" fillId="2" borderId="0" xfId="0" applyNumberFormat="1" applyFont="1" applyFill="1" applyAlignment="1">
      <alignment horizontal="left"/>
    </xf>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0" fontId="5" fillId="2" borderId="0" xfId="0" applyFont="1" applyFill="1" applyBorder="1" applyAlignment="1" applyProtection="1">
      <alignment wrapText="1"/>
      <protection locked="0"/>
    </xf>
    <xf numFmtId="6" fontId="5" fillId="2" borderId="0" xfId="0" applyNumberFormat="1" applyFont="1" applyFill="1" applyBorder="1" applyAlignment="1" applyProtection="1">
      <alignment wrapText="1"/>
    </xf>
    <xf numFmtId="6" fontId="5" fillId="2" borderId="0" xfId="0" applyNumberFormat="1" applyFont="1" applyFill="1" applyBorder="1" applyAlignment="1">
      <alignment horizontal="center" wrapText="1"/>
    </xf>
    <xf numFmtId="6" fontId="5" fillId="2" borderId="0" xfId="0" applyNumberFormat="1" applyFont="1" applyFill="1" applyBorder="1" applyAlignment="1">
      <alignment wrapText="1"/>
    </xf>
    <xf numFmtId="6" fontId="5" fillId="2" borderId="0" xfId="0" applyNumberFormat="1" applyFont="1" applyFill="1" applyBorder="1" applyAlignment="1">
      <alignment horizontal="left" wrapText="1"/>
    </xf>
    <xf numFmtId="0" fontId="14" fillId="2" borderId="0" xfId="0" applyFont="1" applyFill="1" applyBorder="1"/>
    <xf numFmtId="6" fontId="6" fillId="2" borderId="0" xfId="0" applyNumberFormat="1" applyFont="1" applyFill="1" applyBorder="1" applyAlignment="1" applyProtection="1">
      <alignment horizontal="center"/>
      <protection locked="0"/>
    </xf>
    <xf numFmtId="6" fontId="6" fillId="2" borderId="0" xfId="0" applyNumberFormat="1" applyFont="1" applyFill="1" applyAlignment="1" applyProtection="1">
      <alignment horizontal="center"/>
      <protection locked="0"/>
    </xf>
    <xf numFmtId="0" fontId="6" fillId="2" borderId="0" xfId="0" applyFont="1" applyFill="1" applyAlignment="1"/>
    <xf numFmtId="9" fontId="6" fillId="2" borderId="0" xfId="11" applyFont="1" applyFill="1"/>
    <xf numFmtId="9" fontId="6" fillId="2" borderId="47" xfId="11" applyFont="1" applyFill="1" applyBorder="1"/>
    <xf numFmtId="9" fontId="6" fillId="2" borderId="73" xfId="11" applyFont="1" applyFill="1" applyBorder="1"/>
    <xf numFmtId="6" fontId="6" fillId="2" borderId="0" xfId="0" applyNumberFormat="1" applyFont="1" applyFill="1" applyAlignment="1"/>
    <xf numFmtId="8" fontId="6" fillId="2" borderId="0" xfId="11" applyNumberFormat="1" applyFont="1" applyFill="1"/>
    <xf numFmtId="6" fontId="6" fillId="2" borderId="0" xfId="0" applyNumberFormat="1" applyFont="1" applyFill="1" applyAlignment="1">
      <alignment horizontal="left" wrapText="1"/>
    </xf>
    <xf numFmtId="0" fontId="6" fillId="2" borderId="74" xfId="0" applyFont="1" applyFill="1" applyBorder="1"/>
    <xf numFmtId="0" fontId="5" fillId="2" borderId="7" xfId="0" applyFont="1" applyFill="1" applyBorder="1" applyAlignment="1" applyProtection="1">
      <alignment horizontal="center" vertical="center" wrapText="1"/>
    </xf>
    <xf numFmtId="6" fontId="5" fillId="2" borderId="7"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7" xfId="0" applyNumberFormat="1" applyFont="1" applyFill="1" applyBorder="1" applyAlignment="1" applyProtection="1">
      <alignment horizontal="center" vertical="center" wrapText="1"/>
    </xf>
    <xf numFmtId="6" fontId="17" fillId="2" borderId="7" xfId="1" applyNumberFormat="1"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protection locked="0"/>
    </xf>
    <xf numFmtId="6" fontId="17" fillId="2" borderId="7" xfId="0" applyNumberFormat="1" applyFont="1" applyFill="1" applyBorder="1" applyAlignment="1">
      <alignment horizontal="center" vertical="center" wrapText="1"/>
    </xf>
    <xf numFmtId="165" fontId="17" fillId="2" borderId="7" xfId="0" applyNumberFormat="1" applyFont="1" applyFill="1" applyBorder="1" applyAlignment="1">
      <alignment horizontal="center" vertical="center" wrapText="1"/>
    </xf>
    <xf numFmtId="0" fontId="17" fillId="2" borderId="7"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0" fontId="32" fillId="3" borderId="0" xfId="0" applyNumberFormat="1" applyFont="1" applyFill="1" applyBorder="1" applyAlignment="1" applyProtection="1">
      <alignment horizontal="left" vertical="top"/>
    </xf>
    <xf numFmtId="6" fontId="32" fillId="2" borderId="0" xfId="1" applyNumberFormat="1" applyFont="1" applyFill="1" applyBorder="1" applyAlignment="1">
      <alignment horizontal="right"/>
    </xf>
    <xf numFmtId="6" fontId="32" fillId="2" borderId="0" xfId="0" applyNumberFormat="1" applyFont="1" applyFill="1" applyBorder="1" applyAlignment="1" applyProtection="1">
      <alignment horizontal="center"/>
      <protection locked="0"/>
    </xf>
    <xf numFmtId="0" fontId="32" fillId="8" borderId="0" xfId="0" applyNumberFormat="1" applyFont="1" applyFill="1" applyBorder="1" applyAlignment="1" applyProtection="1">
      <alignment horizontal="left" vertical="top"/>
    </xf>
    <xf numFmtId="0" fontId="32" fillId="8" borderId="0" xfId="0" applyFont="1" applyFill="1" applyBorder="1" applyAlignment="1" applyProtection="1">
      <alignment horizontal="left" wrapText="1"/>
    </xf>
    <xf numFmtId="0" fontId="32" fillId="6" borderId="0" xfId="0" applyNumberFormat="1" applyFont="1" applyFill="1" applyBorder="1" applyAlignment="1" applyProtection="1">
      <alignment horizontal="left"/>
    </xf>
    <xf numFmtId="0" fontId="32" fillId="6" borderId="0" xfId="0" applyFont="1" applyFill="1" applyBorder="1" applyAlignment="1" applyProtection="1">
      <alignment horizontal="left" wrapText="1"/>
    </xf>
    <xf numFmtId="0" fontId="32" fillId="6" borderId="0" xfId="0" applyNumberFormat="1" applyFont="1" applyFill="1" applyBorder="1" applyAlignment="1" applyProtection="1">
      <alignment horizontal="left" vertical="top"/>
    </xf>
    <xf numFmtId="0" fontId="32" fillId="4" borderId="0" xfId="0" applyNumberFormat="1" applyFont="1" applyFill="1" applyBorder="1" applyAlignment="1" applyProtection="1">
      <alignment horizontal="left" vertical="top"/>
    </xf>
    <xf numFmtId="0" fontId="32" fillId="4"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0" fontId="32" fillId="12" borderId="0" xfId="0" applyNumberFormat="1" applyFont="1" applyFill="1" applyBorder="1" applyAlignment="1" applyProtection="1">
      <alignment horizontal="left" vertical="top"/>
    </xf>
    <xf numFmtId="0" fontId="32" fillId="12" borderId="0" xfId="0" applyFont="1" applyFill="1" applyBorder="1" applyAlignment="1" applyProtection="1">
      <alignment horizontal="left" wrapText="1"/>
    </xf>
    <xf numFmtId="0" fontId="32" fillId="16" borderId="0" xfId="0" applyNumberFormat="1" applyFont="1" applyFill="1" applyBorder="1" applyAlignment="1" applyProtection="1">
      <alignment horizontal="left" vertical="top"/>
    </xf>
    <xf numFmtId="0" fontId="32" fillId="16" borderId="0" xfId="0" applyFont="1" applyFill="1" applyBorder="1" applyAlignment="1" applyProtection="1">
      <alignment horizontal="left" wrapText="1"/>
    </xf>
    <xf numFmtId="0" fontId="32" fillId="3" borderId="62" xfId="0" applyNumberFormat="1" applyFont="1" applyFill="1" applyBorder="1" applyAlignment="1" applyProtection="1">
      <alignment horizontal="left" vertical="top"/>
    </xf>
    <xf numFmtId="0" fontId="32" fillId="3" borderId="62" xfId="0" applyFont="1" applyFill="1" applyBorder="1" applyAlignment="1" applyProtection="1">
      <alignment horizontal="left" wrapText="1"/>
    </xf>
    <xf numFmtId="6" fontId="32" fillId="2" borderId="62" xfId="0" applyNumberFormat="1" applyFont="1" applyFill="1" applyBorder="1" applyAlignment="1">
      <alignment horizontal="center"/>
    </xf>
    <xf numFmtId="0" fontId="32" fillId="11" borderId="74" xfId="0" applyNumberFormat="1" applyFont="1" applyFill="1" applyBorder="1" applyAlignment="1">
      <alignment horizontal="left"/>
    </xf>
    <xf numFmtId="0" fontId="32" fillId="11" borderId="74" xfId="0" applyFont="1" applyFill="1" applyBorder="1" applyAlignment="1">
      <alignment horizontal="left" wrapText="1"/>
    </xf>
    <xf numFmtId="0" fontId="32" fillId="2" borderId="0" xfId="0" applyNumberFormat="1" applyFont="1" applyFill="1" applyBorder="1" applyAlignment="1">
      <alignment horizontal="left"/>
    </xf>
    <xf numFmtId="6" fontId="32" fillId="2" borderId="0" xfId="0" applyNumberFormat="1" applyFont="1" applyFill="1" applyBorder="1" applyAlignment="1">
      <alignment horizontal="right"/>
    </xf>
    <xf numFmtId="0" fontId="32" fillId="2" borderId="0" xfId="0" applyNumberFormat="1" applyFont="1" applyFill="1" applyAlignment="1">
      <alignment horizontal="left"/>
    </xf>
    <xf numFmtId="0" fontId="36" fillId="0" borderId="0" xfId="0" applyFont="1" applyFill="1"/>
    <xf numFmtId="6" fontId="32" fillId="2" borderId="0" xfId="0" applyNumberFormat="1" applyFont="1" applyFill="1" applyAlignment="1" applyProtection="1">
      <alignment horizontal="center"/>
      <protection locked="0"/>
    </xf>
    <xf numFmtId="0" fontId="32" fillId="2" borderId="0" xfId="0" applyFont="1" applyFill="1" applyBorder="1" applyAlignment="1" applyProtection="1">
      <alignment horizontal="center"/>
      <protection locked="0"/>
    </xf>
    <xf numFmtId="0" fontId="36" fillId="2" borderId="0" xfId="0" applyFont="1" applyFill="1" applyBorder="1"/>
    <xf numFmtId="9" fontId="6" fillId="2" borderId="0" xfId="11" applyFont="1" applyFill="1" applyBorder="1" applyAlignment="1"/>
    <xf numFmtId="0" fontId="6" fillId="2" borderId="0" xfId="0" applyFont="1" applyFill="1" applyBorder="1" applyAlignment="1"/>
    <xf numFmtId="9" fontId="6" fillId="2" borderId="0" xfId="11" applyFont="1" applyFill="1" applyBorder="1"/>
    <xf numFmtId="8" fontId="6" fillId="2" borderId="0" xfId="11" applyNumberFormat="1" applyFont="1" applyFill="1" applyBorder="1"/>
    <xf numFmtId="6" fontId="14" fillId="2" borderId="0" xfId="0" applyNumberFormat="1" applyFont="1" applyFill="1" applyBorder="1"/>
    <xf numFmtId="0" fontId="108" fillId="2" borderId="0" xfId="0" applyFont="1" applyFill="1" applyBorder="1" applyAlignment="1" applyProtection="1">
      <alignment wrapText="1"/>
      <protection locked="0"/>
    </xf>
    <xf numFmtId="0" fontId="108"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wrapText="1"/>
    </xf>
    <xf numFmtId="0" fontId="108" fillId="2" borderId="0" xfId="1" applyNumberFormat="1" applyFont="1" applyFill="1" applyBorder="1" applyAlignment="1" applyProtection="1">
      <alignment horizontal="center" wrapText="1"/>
    </xf>
    <xf numFmtId="0" fontId="108" fillId="2" borderId="0" xfId="1" applyNumberFormat="1" applyFont="1" applyFill="1" applyBorder="1" applyAlignment="1" applyProtection="1">
      <alignment horizontal="center" vertical="center"/>
    </xf>
    <xf numFmtId="0" fontId="108" fillId="2" borderId="0" xfId="1" applyNumberFormat="1" applyFont="1" applyFill="1" applyBorder="1" applyAlignment="1" applyProtection="1">
      <alignment horizontal="right" vertical="center"/>
    </xf>
    <xf numFmtId="0" fontId="108" fillId="2" borderId="0" xfId="0" applyNumberFormat="1" applyFont="1" applyFill="1" applyBorder="1" applyAlignment="1" applyProtection="1">
      <alignment horizontal="center" wrapText="1"/>
      <protection locked="0"/>
    </xf>
    <xf numFmtId="0" fontId="108" fillId="2" borderId="0" xfId="0" applyNumberFormat="1" applyFont="1" applyFill="1" applyBorder="1" applyAlignment="1" applyProtection="1">
      <alignment horizontal="center" wrapText="1"/>
    </xf>
    <xf numFmtId="0" fontId="108" fillId="2" borderId="0" xfId="0" applyNumberFormat="1" applyFont="1" applyFill="1" applyBorder="1" applyAlignment="1">
      <alignment horizontal="center"/>
    </xf>
    <xf numFmtId="0" fontId="18" fillId="2" borderId="0" xfId="0" applyNumberFormat="1" applyFont="1" applyFill="1" applyBorder="1"/>
    <xf numFmtId="0" fontId="109" fillId="2" borderId="0" xfId="0" applyNumberFormat="1" applyFont="1" applyFill="1" applyBorder="1"/>
    <xf numFmtId="6" fontId="17" fillId="2" borderId="0" xfId="0" applyNumberFormat="1" applyFont="1" applyFill="1" applyBorder="1" applyAlignment="1">
      <alignment horizontal="center"/>
    </xf>
    <xf numFmtId="6" fontId="17" fillId="2" borderId="12" xfId="0" applyNumberFormat="1" applyFont="1" applyFill="1" applyBorder="1" applyAlignment="1">
      <alignment horizontal="center"/>
    </xf>
    <xf numFmtId="6" fontId="32" fillId="2" borderId="12" xfId="0" applyNumberFormat="1" applyFont="1" applyFill="1" applyBorder="1" applyAlignment="1" applyProtection="1">
      <alignment horizontal="center"/>
      <protection locked="0"/>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10"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4" xfId="0" applyNumberFormat="1" applyFont="1" applyFill="1" applyBorder="1" applyAlignment="1">
      <alignment horizontal="center"/>
    </xf>
    <xf numFmtId="0" fontId="30" fillId="2" borderId="45" xfId="0" applyNumberFormat="1" applyFont="1" applyFill="1" applyBorder="1" applyAlignment="1">
      <alignment horizontal="center"/>
    </xf>
    <xf numFmtId="0" fontId="35" fillId="2" borderId="24" xfId="0" applyNumberFormat="1" applyFont="1" applyFill="1" applyBorder="1" applyAlignment="1">
      <alignment horizontal="center"/>
    </xf>
    <xf numFmtId="0" fontId="30" fillId="2" borderId="26" xfId="0" applyNumberFormat="1" applyFont="1" applyFill="1" applyBorder="1" applyAlignment="1">
      <alignment horizontal="center"/>
    </xf>
    <xf numFmtId="0" fontId="30" fillId="2" borderId="24" xfId="0" applyNumberFormat="1" applyFont="1" applyFill="1" applyBorder="1" applyAlignment="1">
      <alignment horizontal="center"/>
    </xf>
    <xf numFmtId="0" fontId="71" fillId="2" borderId="63" xfId="0" applyNumberFormat="1" applyFont="1" applyFill="1" applyBorder="1"/>
    <xf numFmtId="0" fontId="72" fillId="2" borderId="0" xfId="0" applyNumberFormat="1" applyFont="1" applyFill="1"/>
    <xf numFmtId="6" fontId="35" fillId="2" borderId="45" xfId="0" applyNumberFormat="1" applyFont="1" applyFill="1" applyBorder="1" applyAlignment="1">
      <alignment horizontal="center" vertical="center" wrapText="1"/>
    </xf>
    <xf numFmtId="0" fontId="35" fillId="2" borderId="73" xfId="0" applyFont="1" applyFill="1" applyBorder="1" applyAlignment="1">
      <alignment horizontal="center" vertical="center"/>
    </xf>
    <xf numFmtId="0" fontId="30" fillId="2" borderId="0" xfId="0" applyFont="1" applyFill="1" applyBorder="1" applyAlignment="1">
      <alignment vertical="center"/>
    </xf>
    <xf numFmtId="0" fontId="72" fillId="2" borderId="4" xfId="0" applyFont="1" applyFill="1" applyBorder="1" applyAlignment="1">
      <alignment horizontal="left"/>
    </xf>
    <xf numFmtId="0" fontId="72" fillId="2" borderId="18" xfId="0" applyFont="1" applyFill="1" applyBorder="1" applyAlignment="1">
      <alignment horizontal="left" wrapText="1"/>
    </xf>
    <xf numFmtId="0" fontId="72" fillId="2" borderId="26" xfId="0" applyFont="1" applyFill="1" applyBorder="1" applyAlignment="1">
      <alignment horizontal="left"/>
    </xf>
    <xf numFmtId="0" fontId="72" fillId="2" borderId="57" xfId="0" applyFont="1" applyFill="1" applyBorder="1" applyAlignment="1">
      <alignment horizontal="left" wrapText="1"/>
    </xf>
    <xf numFmtId="0" fontId="71" fillId="2" borderId="0" xfId="0" applyFont="1" applyFill="1" applyBorder="1" applyAlignment="1">
      <alignment vertical="center"/>
    </xf>
    <xf numFmtId="0" fontId="72" fillId="2" borderId="40" xfId="0" applyFont="1" applyFill="1" applyBorder="1" applyAlignment="1">
      <alignment horizontal="left"/>
    </xf>
    <xf numFmtId="0" fontId="72" fillId="2" borderId="35" xfId="0" applyFont="1" applyFill="1" applyBorder="1" applyAlignment="1">
      <alignment horizontal="left" wrapText="1"/>
    </xf>
    <xf numFmtId="0" fontId="72" fillId="2" borderId="37" xfId="0" applyFont="1" applyFill="1" applyBorder="1" applyAlignment="1">
      <alignment horizontal="left"/>
    </xf>
    <xf numFmtId="0" fontId="72" fillId="2" borderId="38" xfId="0" applyFont="1" applyFill="1" applyBorder="1" applyAlignment="1">
      <alignment horizontal="left" wrapText="1"/>
    </xf>
    <xf numFmtId="0" fontId="72" fillId="2" borderId="0" xfId="0" applyFont="1" applyFill="1" applyBorder="1" applyAlignment="1" applyProtection="1">
      <alignment horizontal="left" vertical="center"/>
    </xf>
    <xf numFmtId="6" fontId="71" fillId="2" borderId="62" xfId="0" applyNumberFormat="1" applyFont="1" applyFill="1" applyBorder="1"/>
    <xf numFmtId="0" fontId="72" fillId="2" borderId="62" xfId="0" applyFont="1" applyFill="1" applyBorder="1"/>
    <xf numFmtId="0" fontId="72" fillId="2" borderId="0" xfId="0" applyNumberFormat="1" applyFont="1" applyFill="1" applyAlignment="1">
      <alignment horizontal="left"/>
    </xf>
    <xf numFmtId="0" fontId="72" fillId="2" borderId="0" xfId="0" applyFont="1" applyFill="1" applyAlignment="1">
      <alignment horizontal="left" vertical="center" wrapText="1"/>
    </xf>
    <xf numFmtId="0" fontId="72" fillId="2" borderId="2" xfId="0" applyNumberFormat="1" applyFont="1" applyFill="1" applyBorder="1" applyAlignment="1" applyProtection="1">
      <alignment horizontal="left" vertical="top"/>
    </xf>
    <xf numFmtId="0" fontId="72" fillId="2" borderId="0" xfId="0" applyFont="1" applyFill="1" applyBorder="1" applyAlignment="1" applyProtection="1">
      <alignment horizontal="left" vertical="center" wrapText="1"/>
    </xf>
    <xf numFmtId="0" fontId="72" fillId="2" borderId="0" xfId="0" applyNumberFormat="1" applyFont="1" applyFill="1" applyBorder="1" applyAlignment="1" applyProtection="1">
      <alignment horizontal="left" vertical="top"/>
    </xf>
    <xf numFmtId="0" fontId="71" fillId="2" borderId="0" xfId="0" applyFont="1" applyFill="1" applyBorder="1"/>
    <xf numFmtId="6" fontId="72" fillId="2" borderId="0" xfId="0" applyNumberFormat="1" applyFont="1" applyFill="1" applyAlignment="1">
      <alignment horizontal="left" vertical="center" wrapText="1"/>
    </xf>
    <xf numFmtId="0" fontId="72" fillId="2" borderId="0" xfId="0" applyNumberFormat="1" applyFont="1" applyFill="1" applyBorder="1" applyAlignment="1">
      <alignment horizontal="left"/>
    </xf>
    <xf numFmtId="6" fontId="72" fillId="2" borderId="0" xfId="0" applyNumberFormat="1" applyFont="1" applyFill="1" applyBorder="1" applyAlignment="1">
      <alignment horizontal="left" vertical="center" wrapText="1"/>
    </xf>
    <xf numFmtId="0" fontId="72" fillId="2" borderId="62" xfId="0" applyNumberFormat="1" applyFont="1" applyFill="1" applyBorder="1" applyAlignment="1">
      <alignment horizontal="left"/>
    </xf>
    <xf numFmtId="6" fontId="72" fillId="2" borderId="62"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71" fillId="2" borderId="0" xfId="0" applyNumberFormat="1" applyFont="1" applyFill="1" applyAlignment="1">
      <alignment vertical="center"/>
    </xf>
    <xf numFmtId="0" fontId="111" fillId="2" borderId="0" xfId="0" applyFont="1" applyFill="1" applyAlignment="1">
      <alignment horizontal="left"/>
    </xf>
    <xf numFmtId="0" fontId="82" fillId="2" borderId="0" xfId="0" applyFont="1" applyFill="1" applyAlignment="1">
      <alignment horizontal="left" vertical="top"/>
    </xf>
    <xf numFmtId="0" fontId="72" fillId="4" borderId="26" xfId="0" applyFont="1" applyFill="1" applyBorder="1" applyAlignment="1">
      <alignment horizontal="left"/>
    </xf>
    <xf numFmtId="0" fontId="72" fillId="4" borderId="57" xfId="0" applyFont="1" applyFill="1" applyBorder="1" applyAlignment="1">
      <alignment horizontal="left" wrapText="1"/>
    </xf>
    <xf numFmtId="0" fontId="71" fillId="4" borderId="0" xfId="0" applyFont="1" applyFill="1" applyBorder="1" applyAlignment="1">
      <alignment vertical="center"/>
    </xf>
    <xf numFmtId="6" fontId="72" fillId="4" borderId="0" xfId="0" applyNumberFormat="1" applyFont="1" applyFill="1" applyAlignment="1">
      <alignment vertical="center"/>
    </xf>
    <xf numFmtId="6" fontId="71" fillId="4" borderId="0" xfId="0" applyNumberFormat="1" applyFont="1" applyFill="1"/>
    <xf numFmtId="0" fontId="72" fillId="4" borderId="40" xfId="0" applyFont="1" applyFill="1" applyBorder="1" applyAlignment="1">
      <alignment horizontal="left"/>
    </xf>
    <xf numFmtId="0" fontId="72" fillId="4" borderId="35" xfId="0" applyFont="1" applyFill="1" applyBorder="1" applyAlignment="1">
      <alignment horizontal="left" wrapText="1"/>
    </xf>
    <xf numFmtId="0" fontId="72" fillId="4" borderId="37" xfId="0" applyFont="1" applyFill="1" applyBorder="1" applyAlignment="1">
      <alignment horizontal="left"/>
    </xf>
    <xf numFmtId="0" fontId="72" fillId="4" borderId="38" xfId="0" applyFont="1" applyFill="1" applyBorder="1" applyAlignment="1">
      <alignment horizontal="left" wrapText="1"/>
    </xf>
    <xf numFmtId="0" fontId="71" fillId="4" borderId="40" xfId="0" applyFont="1" applyFill="1" applyBorder="1" applyAlignment="1">
      <alignment vertical="center"/>
    </xf>
    <xf numFmtId="0" fontId="72" fillId="4" borderId="4" xfId="0" applyFont="1" applyFill="1" applyBorder="1" applyAlignment="1">
      <alignment horizontal="left"/>
    </xf>
    <xf numFmtId="0" fontId="72" fillId="4" borderId="18" xfId="0" applyFont="1" applyFill="1" applyBorder="1" applyAlignment="1">
      <alignment horizontal="left" wrapText="1"/>
    </xf>
    <xf numFmtId="0" fontId="72" fillId="4" borderId="0" xfId="0" applyFont="1" applyFill="1" applyBorder="1" applyAlignment="1">
      <alignment horizontal="left"/>
    </xf>
    <xf numFmtId="0" fontId="72" fillId="4" borderId="0" xfId="0" applyFont="1" applyFill="1" applyBorder="1" applyAlignment="1">
      <alignment horizontal="left" wrapText="1"/>
    </xf>
    <xf numFmtId="0" fontId="71" fillId="4" borderId="0" xfId="0" applyFont="1" applyFill="1"/>
    <xf numFmtId="0" fontId="72" fillId="4" borderId="12" xfId="0" applyFont="1" applyFill="1" applyBorder="1" applyAlignment="1" applyProtection="1">
      <alignment horizontal="left" vertical="center"/>
    </xf>
    <xf numFmtId="0" fontId="72" fillId="4" borderId="12" xfId="0" applyFont="1" applyFill="1" applyBorder="1" applyAlignment="1" applyProtection="1">
      <alignment horizontal="left" wrapText="1"/>
    </xf>
    <xf numFmtId="0" fontId="72" fillId="4" borderId="0" xfId="0" applyFont="1" applyFill="1" applyAlignment="1">
      <alignment horizontal="left"/>
    </xf>
    <xf numFmtId="0" fontId="72" fillId="4" borderId="0" xfId="0" applyFont="1" applyFill="1" applyAlignment="1">
      <alignment horizontal="left" wrapText="1"/>
    </xf>
    <xf numFmtId="0" fontId="72" fillId="2" borderId="0" xfId="0" applyFont="1" applyFill="1" applyBorder="1" applyAlignment="1" applyProtection="1">
      <alignment horizontal="center" vertical="center"/>
    </xf>
    <xf numFmtId="0" fontId="71" fillId="2" borderId="0" xfId="0" applyFont="1" applyFill="1" applyAlignment="1">
      <alignment vertical="center"/>
    </xf>
    <xf numFmtId="0" fontId="72" fillId="2" borderId="62" xfId="0" applyFont="1" applyFill="1" applyBorder="1" applyAlignment="1" applyProtection="1">
      <alignment horizontal="center" vertical="center"/>
    </xf>
    <xf numFmtId="0" fontId="72" fillId="2" borderId="62" xfId="0" applyFont="1" applyFill="1" applyBorder="1" applyAlignment="1" applyProtection="1">
      <alignment horizontal="left" vertical="center" wrapText="1"/>
    </xf>
    <xf numFmtId="6" fontId="71" fillId="2" borderId="62" xfId="0" applyNumberFormat="1" applyFont="1" applyFill="1" applyBorder="1" applyAlignment="1">
      <alignment vertical="center"/>
    </xf>
    <xf numFmtId="6" fontId="72" fillId="2" borderId="62" xfId="0" applyNumberFormat="1" applyFont="1" applyFill="1" applyBorder="1" applyAlignment="1">
      <alignment vertical="center"/>
    </xf>
    <xf numFmtId="0" fontId="71" fillId="2" borderId="62" xfId="0" applyFont="1" applyFill="1" applyBorder="1" applyAlignment="1">
      <alignment vertical="center"/>
    </xf>
    <xf numFmtId="0" fontId="72" fillId="4" borderId="0" xfId="0" applyFont="1" applyFill="1" applyAlignment="1">
      <alignment horizontal="left" vertical="center"/>
    </xf>
    <xf numFmtId="0" fontId="72" fillId="4" borderId="0" xfId="0" applyFont="1" applyFill="1" applyAlignment="1">
      <alignment horizontal="left" vertical="center" wrapText="1"/>
    </xf>
    <xf numFmtId="6" fontId="71" fillId="4" borderId="0" xfId="0" applyNumberFormat="1" applyFont="1" applyFill="1" applyAlignment="1">
      <alignment vertical="center"/>
    </xf>
    <xf numFmtId="0" fontId="37" fillId="2" borderId="0" xfId="0" applyNumberFormat="1" applyFont="1" applyFill="1" applyAlignment="1">
      <alignment horizontal="left"/>
    </xf>
    <xf numFmtId="6" fontId="68" fillId="2" borderId="0" xfId="0" applyNumberFormat="1" applyFont="1" applyFill="1"/>
    <xf numFmtId="0" fontId="72" fillId="4"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7" borderId="74" xfId="0" applyFont="1" applyFill="1" applyBorder="1" applyAlignment="1"/>
    <xf numFmtId="0" fontId="17" fillId="7" borderId="74" xfId="0" applyFont="1" applyFill="1" applyBorder="1" applyAlignment="1">
      <alignment horizontal="center" wrapText="1"/>
    </xf>
    <xf numFmtId="6" fontId="32" fillId="7" borderId="74" xfId="0" applyNumberFormat="1" applyFont="1" applyFill="1" applyBorder="1" applyAlignment="1">
      <alignment horizontal="center"/>
    </xf>
    <xf numFmtId="0" fontId="32" fillId="7" borderId="74" xfId="0" applyFont="1" applyFill="1" applyBorder="1"/>
    <xf numFmtId="0" fontId="32" fillId="7" borderId="74" xfId="0" applyFont="1" applyFill="1" applyBorder="1" applyAlignment="1">
      <alignment horizontal="left"/>
    </xf>
    <xf numFmtId="6" fontId="32" fillId="7" borderId="74" xfId="1" applyNumberFormat="1" applyFont="1" applyFill="1" applyBorder="1" applyAlignment="1">
      <alignment horizontal="center"/>
    </xf>
    <xf numFmtId="0" fontId="17" fillId="17" borderId="0" xfId="0" applyNumberFormat="1" applyFont="1" applyFill="1" applyBorder="1" applyAlignment="1">
      <alignment horizontal="center" vertical="center" wrapText="1"/>
    </xf>
    <xf numFmtId="0" fontId="112" fillId="17" borderId="0" xfId="0" applyNumberFormat="1" applyFont="1" applyFill="1" applyBorder="1" applyAlignment="1">
      <alignment horizontal="center" vertical="center" wrapText="1"/>
    </xf>
    <xf numFmtId="0" fontId="17" fillId="17" borderId="26" xfId="0" applyNumberFormat="1" applyFont="1" applyFill="1" applyBorder="1" applyAlignment="1">
      <alignment horizontal="center" vertical="center" wrapText="1"/>
    </xf>
    <xf numFmtId="0" fontId="17" fillId="17" borderId="24" xfId="0" applyNumberFormat="1" applyFont="1" applyFill="1" applyBorder="1" applyAlignment="1">
      <alignment horizontal="center" vertical="center" wrapText="1"/>
    </xf>
    <xf numFmtId="0" fontId="17" fillId="17" borderId="57" xfId="0" applyNumberFormat="1" applyFont="1" applyFill="1" applyBorder="1" applyAlignment="1">
      <alignment horizontal="center" vertical="center" wrapText="1"/>
    </xf>
    <xf numFmtId="6" fontId="17" fillId="17" borderId="24" xfId="0" applyNumberFormat="1" applyFont="1" applyFill="1" applyBorder="1" applyAlignment="1">
      <alignment horizontal="center" vertical="center" wrapText="1"/>
    </xf>
    <xf numFmtId="6" fontId="17" fillId="17" borderId="57" xfId="0" applyNumberFormat="1" applyFont="1" applyFill="1" applyBorder="1" applyAlignment="1">
      <alignment horizontal="center" vertical="center" wrapText="1"/>
    </xf>
    <xf numFmtId="6" fontId="17" fillId="17" borderId="26" xfId="0" applyNumberFormat="1" applyFont="1" applyFill="1" applyBorder="1" applyAlignment="1">
      <alignment horizontal="center" vertical="center" wrapText="1"/>
    </xf>
    <xf numFmtId="0" fontId="32" fillId="17" borderId="0" xfId="0" applyFont="1" applyFill="1" applyBorder="1" applyAlignment="1" applyProtection="1">
      <alignment vertical="center" wrapText="1"/>
    </xf>
    <xf numFmtId="0" fontId="78" fillId="17" borderId="0" xfId="1" applyNumberFormat="1" applyFont="1" applyFill="1" applyBorder="1" applyAlignment="1">
      <alignment horizontal="center" wrapText="1"/>
    </xf>
    <xf numFmtId="0" fontId="32" fillId="17" borderId="40" xfId="0" applyNumberFormat="1" applyFont="1" applyFill="1" applyBorder="1" applyAlignment="1">
      <alignment horizontal="center"/>
    </xf>
    <xf numFmtId="0" fontId="32" fillId="17" borderId="0" xfId="0" applyNumberFormat="1" applyFont="1" applyFill="1" applyBorder="1" applyAlignment="1">
      <alignment horizontal="center"/>
    </xf>
    <xf numFmtId="0" fontId="32" fillId="17" borderId="35" xfId="0" applyNumberFormat="1" applyFont="1" applyFill="1" applyBorder="1" applyAlignment="1">
      <alignment horizontal="center"/>
    </xf>
    <xf numFmtId="0" fontId="17" fillId="17" borderId="62" xfId="0" applyNumberFormat="1" applyFont="1" applyFill="1" applyBorder="1" applyAlignment="1">
      <alignment horizontal="center"/>
    </xf>
    <xf numFmtId="0" fontId="17" fillId="17" borderId="38" xfId="0" applyNumberFormat="1" applyFont="1" applyFill="1" applyBorder="1" applyAlignment="1">
      <alignment horizontal="center"/>
    </xf>
    <xf numFmtId="0" fontId="17" fillId="17" borderId="37" xfId="0" applyNumberFormat="1" applyFont="1" applyFill="1" applyBorder="1" applyAlignment="1">
      <alignment horizontal="center"/>
    </xf>
    <xf numFmtId="0" fontId="17" fillId="17" borderId="35" xfId="0" applyNumberFormat="1" applyFont="1" applyFill="1" applyBorder="1" applyAlignment="1">
      <alignment horizontal="center"/>
    </xf>
    <xf numFmtId="0" fontId="17" fillId="17" borderId="4" xfId="0" applyFont="1" applyFill="1" applyBorder="1" applyAlignment="1">
      <alignment horizontal="center" vertical="center" wrapText="1"/>
    </xf>
    <xf numFmtId="0" fontId="17" fillId="17" borderId="45" xfId="0" applyFont="1" applyFill="1" applyBorder="1" applyAlignment="1">
      <alignment horizontal="center" vertical="center" wrapText="1"/>
    </xf>
    <xf numFmtId="0" fontId="17" fillId="17" borderId="18" xfId="0" applyFont="1" applyFill="1" applyBorder="1" applyAlignment="1">
      <alignment horizontal="center" vertical="center" wrapText="1"/>
    </xf>
    <xf numFmtId="165" fontId="17" fillId="17" borderId="4" xfId="0" applyNumberFormat="1" applyFont="1" applyFill="1" applyBorder="1" applyAlignment="1">
      <alignment horizontal="center" vertical="center" wrapText="1"/>
    </xf>
    <xf numFmtId="0" fontId="17" fillId="17" borderId="28" xfId="0" applyNumberFormat="1" applyFont="1" applyFill="1" applyBorder="1" applyAlignment="1">
      <alignment horizontal="center" vertical="center"/>
    </xf>
    <xf numFmtId="0" fontId="17" fillId="17" borderId="18" xfId="0" applyNumberFormat="1" applyFont="1" applyFill="1" applyBorder="1" applyAlignment="1">
      <alignment horizontal="center" vertical="center"/>
    </xf>
    <xf numFmtId="0" fontId="17" fillId="17" borderId="3" xfId="0" applyNumberFormat="1" applyFont="1" applyFill="1" applyBorder="1" applyAlignment="1">
      <alignment horizontal="center" vertical="center"/>
    </xf>
    <xf numFmtId="0" fontId="32" fillId="17" borderId="0" xfId="0" applyFont="1" applyFill="1" applyBorder="1" applyAlignment="1" applyProtection="1">
      <alignment horizontal="left" vertical="center" wrapText="1"/>
    </xf>
    <xf numFmtId="0" fontId="32" fillId="17" borderId="0" xfId="0" applyFont="1" applyFill="1" applyBorder="1" applyAlignment="1" applyProtection="1">
      <alignment horizontal="left" wrapText="1"/>
    </xf>
    <xf numFmtId="9" fontId="78" fillId="17" borderId="0" xfId="11" applyFont="1" applyFill="1" applyBorder="1" applyAlignment="1">
      <alignment horizontal="center"/>
    </xf>
    <xf numFmtId="9" fontId="32" fillId="17" borderId="0" xfId="11" applyFont="1" applyFill="1" applyBorder="1" applyAlignment="1">
      <alignment horizontal="center"/>
    </xf>
    <xf numFmtId="10" fontId="32" fillId="17" borderId="0" xfId="11" applyNumberFormat="1" applyFont="1" applyFill="1" applyBorder="1" applyAlignment="1">
      <alignment horizontal="center"/>
    </xf>
    <xf numFmtId="10" fontId="32" fillId="17" borderId="63" xfId="11" applyNumberFormat="1" applyFont="1" applyFill="1" applyBorder="1" applyAlignment="1">
      <alignment horizontal="center"/>
    </xf>
    <xf numFmtId="6" fontId="32" fillId="17" borderId="0" xfId="0" applyNumberFormat="1" applyFont="1" applyFill="1" applyBorder="1" applyAlignment="1">
      <alignment horizontal="center"/>
    </xf>
    <xf numFmtId="9" fontId="32" fillId="17" borderId="47" xfId="11" applyFont="1" applyFill="1" applyBorder="1" applyAlignment="1">
      <alignment horizontal="center"/>
    </xf>
    <xf numFmtId="0" fontId="32" fillId="17" borderId="0" xfId="0" applyFont="1" applyFill="1" applyBorder="1" applyAlignment="1" applyProtection="1">
      <alignment horizontal="left" vertical="center"/>
    </xf>
    <xf numFmtId="10" fontId="32" fillId="17" borderId="47" xfId="11" applyNumberFormat="1" applyFont="1" applyFill="1" applyBorder="1" applyAlignment="1">
      <alignment horizontal="center"/>
    </xf>
    <xf numFmtId="10" fontId="32" fillId="17" borderId="73" xfId="11" applyNumberFormat="1" applyFont="1" applyFill="1" applyBorder="1" applyAlignment="1">
      <alignment horizontal="center"/>
    </xf>
    <xf numFmtId="0" fontId="17" fillId="17" borderId="0" xfId="0" applyFont="1" applyFill="1" applyBorder="1" applyAlignment="1"/>
    <xf numFmtId="9" fontId="78" fillId="17" borderId="0" xfId="11" applyFont="1" applyFill="1" applyBorder="1" applyAlignment="1">
      <alignment horizontal="left" vertical="center" wrapText="1"/>
    </xf>
    <xf numFmtId="6" fontId="32" fillId="17" borderId="0" xfId="0" applyNumberFormat="1" applyFont="1" applyFill="1" applyBorder="1" applyAlignment="1">
      <alignment horizontal="center" wrapText="1"/>
    </xf>
    <xf numFmtId="0" fontId="32" fillId="17" borderId="0" xfId="0" applyFont="1" applyFill="1" applyBorder="1" applyAlignment="1" applyProtection="1">
      <alignment horizontal="left" vertical="top"/>
    </xf>
    <xf numFmtId="9" fontId="32" fillId="17" borderId="73" xfId="11" applyFont="1" applyFill="1" applyBorder="1" applyAlignment="1">
      <alignment horizontal="center"/>
    </xf>
    <xf numFmtId="0" fontId="78" fillId="2" borderId="0" xfId="0" applyFont="1" applyFill="1" applyBorder="1"/>
    <xf numFmtId="0" fontId="17" fillId="2" borderId="0" xfId="0" applyFont="1" applyFill="1" applyBorder="1"/>
    <xf numFmtId="5" fontId="78"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2" fillId="2" borderId="0" xfId="0" applyNumberFormat="1" applyFont="1" applyFill="1" applyBorder="1" applyAlignment="1">
      <alignment horizontal="center" vertical="center" wrapText="1"/>
    </xf>
    <xf numFmtId="0" fontId="17" fillId="2" borderId="26" xfId="0" applyNumberFormat="1" applyFont="1" applyFill="1" applyBorder="1" applyAlignment="1">
      <alignment horizontal="center" vertical="center" wrapText="1"/>
    </xf>
    <xf numFmtId="0" fontId="17" fillId="2" borderId="24" xfId="0" applyNumberFormat="1" applyFont="1" applyFill="1" applyBorder="1" applyAlignment="1">
      <alignment horizontal="center" vertical="center" wrapText="1"/>
    </xf>
    <xf numFmtId="0" fontId="17" fillId="2" borderId="57" xfId="0" applyNumberFormat="1" applyFont="1" applyFill="1" applyBorder="1" applyAlignment="1">
      <alignment horizontal="center" vertical="center" wrapText="1"/>
    </xf>
    <xf numFmtId="6" fontId="17" fillId="2" borderId="24" xfId="0" applyNumberFormat="1" applyFont="1" applyFill="1" applyBorder="1" applyAlignment="1">
      <alignment horizontal="center" vertical="center" wrapText="1"/>
    </xf>
    <xf numFmtId="6" fontId="17" fillId="2" borderId="57" xfId="0" applyNumberFormat="1" applyFont="1" applyFill="1" applyBorder="1" applyAlignment="1">
      <alignment horizontal="center" vertical="center" wrapText="1"/>
    </xf>
    <xf numFmtId="6" fontId="17" fillId="2" borderId="26"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8" fillId="2" borderId="0" xfId="1" applyNumberFormat="1" applyFont="1" applyFill="1" applyBorder="1" applyAlignment="1">
      <alignment horizontal="center" wrapText="1"/>
    </xf>
    <xf numFmtId="0" fontId="32" fillId="2" borderId="40"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35" xfId="0" applyNumberFormat="1" applyFont="1" applyFill="1" applyBorder="1" applyAlignment="1">
      <alignment horizontal="center"/>
    </xf>
    <xf numFmtId="0" fontId="17" fillId="2" borderId="62" xfId="0" applyNumberFormat="1" applyFont="1" applyFill="1" applyBorder="1" applyAlignment="1">
      <alignment horizontal="center"/>
    </xf>
    <xf numFmtId="0" fontId="17" fillId="2" borderId="38" xfId="0" applyNumberFormat="1" applyFont="1" applyFill="1" applyBorder="1" applyAlignment="1">
      <alignment horizontal="center"/>
    </xf>
    <xf numFmtId="0" fontId="17" fillId="2" borderId="37" xfId="0" applyNumberFormat="1" applyFont="1" applyFill="1" applyBorder="1" applyAlignment="1">
      <alignment horizontal="center"/>
    </xf>
    <xf numFmtId="5" fontId="112" fillId="2" borderId="0" xfId="2"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18" xfId="0" applyFont="1" applyFill="1" applyBorder="1" applyAlignment="1">
      <alignment horizontal="center" vertical="center" wrapText="1"/>
    </xf>
    <xf numFmtId="6" fontId="17" fillId="2" borderId="45" xfId="0" applyNumberFormat="1" applyFont="1" applyFill="1" applyBorder="1" applyAlignment="1">
      <alignment horizontal="center" vertical="center" wrapText="1"/>
    </xf>
    <xf numFmtId="0" fontId="17" fillId="2" borderId="18"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62" xfId="0" applyFont="1" applyFill="1" applyBorder="1" applyAlignment="1" applyProtection="1">
      <alignment horizontal="left" vertical="center"/>
    </xf>
    <xf numFmtId="0" fontId="32" fillId="2" borderId="62" xfId="0" applyFont="1" applyFill="1" applyBorder="1"/>
    <xf numFmtId="0" fontId="32" fillId="2" borderId="45" xfId="0" applyFont="1" applyFill="1" applyBorder="1" applyAlignment="1">
      <alignment horizontal="left"/>
    </xf>
    <xf numFmtId="0" fontId="32" fillId="2" borderId="45" xfId="0" applyFont="1" applyFill="1" applyBorder="1" applyAlignment="1">
      <alignment horizontal="left" wrapText="1"/>
    </xf>
    <xf numFmtId="6" fontId="78" fillId="2" borderId="45" xfId="0" applyNumberFormat="1" applyFont="1" applyFill="1" applyBorder="1" applyAlignment="1">
      <alignment horizontal="center" wrapText="1"/>
    </xf>
    <xf numFmtId="6" fontId="32" fillId="2" borderId="45" xfId="0" applyNumberFormat="1" applyFont="1" applyFill="1" applyBorder="1" applyAlignment="1">
      <alignment horizontal="center" wrapText="1"/>
    </xf>
    <xf numFmtId="6" fontId="32" fillId="2" borderId="45" xfId="0" applyNumberFormat="1" applyFont="1" applyFill="1" applyBorder="1" applyAlignment="1">
      <alignment horizontal="center"/>
    </xf>
    <xf numFmtId="0" fontId="32" fillId="2" borderId="45" xfId="0" applyFont="1" applyFill="1" applyBorder="1"/>
    <xf numFmtId="0" fontId="17" fillId="2" borderId="0" xfId="0" applyFont="1" applyFill="1" applyBorder="1" applyAlignment="1"/>
    <xf numFmtId="5" fontId="78"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8" fillId="2" borderId="0" xfId="0" applyNumberFormat="1" applyFont="1" applyFill="1" applyBorder="1" applyAlignment="1">
      <alignment horizontal="center"/>
    </xf>
    <xf numFmtId="6" fontId="78" fillId="2" borderId="0" xfId="0" applyNumberFormat="1" applyFont="1" applyFill="1" applyBorder="1" applyAlignment="1">
      <alignment horizontal="center"/>
    </xf>
    <xf numFmtId="0" fontId="17" fillId="2" borderId="45" xfId="0" applyFont="1" applyFill="1" applyBorder="1" applyAlignment="1">
      <alignment horizontal="left"/>
    </xf>
    <xf numFmtId="0" fontId="17" fillId="2" borderId="45" xfId="0" applyFont="1" applyFill="1" applyBorder="1" applyAlignment="1">
      <alignment horizontal="left" wrapText="1"/>
    </xf>
    <xf numFmtId="6" fontId="112" fillId="2" borderId="45" xfId="0" applyNumberFormat="1" applyFont="1" applyFill="1" applyBorder="1" applyAlignment="1">
      <alignment horizontal="center" wrapText="1"/>
    </xf>
    <xf numFmtId="6" fontId="17" fillId="2" borderId="45" xfId="0" applyNumberFormat="1" applyFont="1" applyFill="1" applyBorder="1" applyAlignment="1">
      <alignment horizontal="center" wrapText="1"/>
    </xf>
    <xf numFmtId="6" fontId="17" fillId="2" borderId="45" xfId="0" applyNumberFormat="1" applyFont="1" applyFill="1" applyBorder="1" applyAlignment="1">
      <alignment horizontal="center"/>
    </xf>
    <xf numFmtId="0" fontId="17" fillId="2" borderId="45" xfId="0" applyFont="1" applyFill="1" applyBorder="1"/>
    <xf numFmtId="0" fontId="32" fillId="2" borderId="0" xfId="0" applyFont="1" applyFill="1" applyBorder="1" applyAlignment="1">
      <alignment horizontal="left"/>
    </xf>
    <xf numFmtId="6" fontId="78"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2" fillId="2" borderId="0" xfId="0" applyFont="1" applyFill="1" applyBorder="1"/>
    <xf numFmtId="6" fontId="78"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2"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3"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3" fillId="2" borderId="0" xfId="2" applyNumberFormat="1" applyFont="1" applyFill="1" applyBorder="1" applyAlignment="1">
      <alignment horizontal="center"/>
    </xf>
    <xf numFmtId="5" fontId="112" fillId="2" borderId="12" xfId="2" applyNumberFormat="1" applyFont="1" applyFill="1" applyBorder="1" applyAlignment="1">
      <alignment horizontal="center" vertical="center" wrapText="1"/>
    </xf>
    <xf numFmtId="0" fontId="114" fillId="2" borderId="0" xfId="0" applyFont="1" applyFill="1" applyBorder="1"/>
    <xf numFmtId="5" fontId="115" fillId="2" borderId="0" xfId="2" applyNumberFormat="1" applyFont="1" applyFill="1" applyBorder="1" applyAlignment="1">
      <alignment horizontal="center"/>
    </xf>
    <xf numFmtId="5" fontId="78"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62" xfId="0" applyFont="1" applyFill="1" applyBorder="1" applyAlignment="1" applyProtection="1">
      <alignment horizontal="left" vertical="center" wrapText="1"/>
    </xf>
    <xf numFmtId="0" fontId="32" fillId="2" borderId="62" xfId="0" applyFont="1" applyFill="1" applyBorder="1" applyAlignment="1">
      <alignment vertical="center"/>
    </xf>
    <xf numFmtId="0" fontId="32" fillId="2" borderId="45" xfId="0" applyFont="1" applyFill="1" applyBorder="1" applyAlignment="1">
      <alignment horizontal="left" vertical="center"/>
    </xf>
    <xf numFmtId="6" fontId="32" fillId="2" borderId="45" xfId="0" applyNumberFormat="1" applyFont="1" applyFill="1" applyBorder="1" applyAlignment="1">
      <alignment horizontal="center" vertical="center" wrapText="1"/>
    </xf>
    <xf numFmtId="6" fontId="32" fillId="2" borderId="45" xfId="0" applyNumberFormat="1" applyFont="1" applyFill="1" applyBorder="1" applyAlignment="1">
      <alignment horizontal="center" vertical="center"/>
    </xf>
    <xf numFmtId="0" fontId="32" fillId="2" borderId="45" xfId="0" applyFont="1" applyFill="1" applyBorder="1" applyAlignment="1">
      <alignment vertical="center"/>
    </xf>
    <xf numFmtId="6" fontId="32" fillId="2" borderId="0" xfId="0" applyNumberFormat="1" applyFont="1" applyFill="1" applyBorder="1" applyAlignment="1">
      <alignment horizontal="center" vertical="center" wrapText="1"/>
    </xf>
    <xf numFmtId="5" fontId="78" fillId="2" borderId="0" xfId="0" applyNumberFormat="1" applyFont="1" applyFill="1" applyBorder="1" applyAlignment="1">
      <alignment horizontal="center" vertical="center"/>
    </xf>
    <xf numFmtId="6" fontId="78"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7" borderId="74" xfId="0" applyFont="1" applyFill="1" applyBorder="1" applyAlignment="1">
      <alignment vertical="center"/>
    </xf>
    <xf numFmtId="0" fontId="17" fillId="7" borderId="74" xfId="0" applyFont="1" applyFill="1" applyBorder="1" applyAlignment="1">
      <alignment horizontal="center" vertical="center" wrapText="1"/>
    </xf>
    <xf numFmtId="6" fontId="32" fillId="7" borderId="74" xfId="0" applyNumberFormat="1" applyFont="1" applyFill="1" applyBorder="1" applyAlignment="1">
      <alignment horizontal="center" vertical="center"/>
    </xf>
    <xf numFmtId="0" fontId="78" fillId="2" borderId="0" xfId="1" applyNumberFormat="1" applyFont="1" applyFill="1" applyBorder="1" applyAlignment="1">
      <alignment horizontal="center" vertical="center" wrapText="1"/>
    </xf>
    <xf numFmtId="0" fontId="32" fillId="2" borderId="40"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35" xfId="0" applyNumberFormat="1" applyFont="1" applyFill="1" applyBorder="1" applyAlignment="1">
      <alignment horizontal="center" vertical="center"/>
    </xf>
    <xf numFmtId="0" fontId="17" fillId="2" borderId="62" xfId="0" applyNumberFormat="1" applyFont="1" applyFill="1" applyBorder="1" applyAlignment="1">
      <alignment horizontal="center" vertical="center"/>
    </xf>
    <xf numFmtId="0" fontId="17" fillId="2" borderId="38" xfId="0" applyNumberFormat="1" applyFont="1" applyFill="1" applyBorder="1" applyAlignment="1">
      <alignment horizontal="center" vertical="center"/>
    </xf>
    <xf numFmtId="0" fontId="17" fillId="2" borderId="37"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8"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7" borderId="12" xfId="0" applyFont="1" applyFill="1" applyBorder="1" applyAlignment="1" applyProtection="1">
      <alignment horizontal="center" vertical="center" wrapText="1"/>
    </xf>
    <xf numFmtId="5" fontId="112" fillId="17" borderId="12" xfId="2" applyNumberFormat="1" applyFont="1" applyFill="1" applyBorder="1" applyAlignment="1">
      <alignment horizontal="center" vertical="center" wrapText="1"/>
    </xf>
    <xf numFmtId="0" fontId="17" fillId="2" borderId="45" xfId="0" applyFont="1" applyFill="1" applyBorder="1" applyAlignment="1">
      <alignment horizontal="left" vertical="center"/>
    </xf>
    <xf numFmtId="0" fontId="17" fillId="2" borderId="45" xfId="0" applyFont="1" applyFill="1" applyBorder="1" applyAlignment="1">
      <alignment horizontal="left" vertical="center" wrapText="1"/>
    </xf>
    <xf numFmtId="6" fontId="17" fillId="2" borderId="45" xfId="0" applyNumberFormat="1" applyFont="1" applyFill="1" applyBorder="1" applyAlignment="1">
      <alignment horizontal="center" vertical="center"/>
    </xf>
    <xf numFmtId="0" fontId="17" fillId="2" borderId="45" xfId="0" applyFont="1" applyFill="1" applyBorder="1" applyAlignment="1">
      <alignment vertical="center"/>
    </xf>
    <xf numFmtId="0" fontId="37" fillId="2" borderId="0" xfId="0" applyFont="1" applyFill="1" applyBorder="1" applyAlignment="1">
      <alignment vertical="center"/>
    </xf>
    <xf numFmtId="6" fontId="112" fillId="2" borderId="45" xfId="0" applyNumberFormat="1" applyFont="1" applyFill="1" applyBorder="1" applyAlignment="1">
      <alignment horizontal="center" vertical="center" wrapText="1"/>
    </xf>
    <xf numFmtId="0" fontId="21" fillId="2" borderId="0" xfId="0" applyFont="1" applyFill="1" applyProtection="1">
      <protection locked="0"/>
    </xf>
    <xf numFmtId="0" fontId="7" fillId="2" borderId="0" xfId="0" applyFont="1" applyFill="1" applyAlignment="1" applyProtection="1">
      <alignment horizontal="left"/>
      <protection locked="0"/>
    </xf>
    <xf numFmtId="0" fontId="19" fillId="2" borderId="0" xfId="0" applyFont="1" applyFill="1" applyAlignment="1" applyProtection="1">
      <alignment horizontal="left"/>
      <protection locked="0"/>
    </xf>
    <xf numFmtId="0" fontId="1" fillId="2" borderId="0" xfId="0" applyFont="1" applyFill="1" applyProtection="1">
      <protection locked="0"/>
    </xf>
    <xf numFmtId="0" fontId="11" fillId="2" borderId="0" xfId="0" applyFont="1" applyFill="1" applyProtection="1">
      <protection locked="0"/>
    </xf>
    <xf numFmtId="0" fontId="8"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9" fontId="7" fillId="2" borderId="0" xfId="11" applyFont="1" applyFill="1" applyBorder="1" applyAlignment="1" applyProtection="1">
      <alignment horizontal="left" vertical="center"/>
      <protection locked="0"/>
    </xf>
    <xf numFmtId="0" fontId="91" fillId="7" borderId="0" xfId="0"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9" fontId="30" fillId="2" borderId="0" xfId="11" applyFont="1" applyFill="1" applyBorder="1" applyAlignment="1" applyProtection="1">
      <alignment horizontal="left" vertical="center"/>
      <protection locked="0"/>
    </xf>
    <xf numFmtId="0" fontId="34" fillId="2" borderId="0" xfId="0" applyFont="1" applyFill="1" applyProtection="1">
      <protection locked="0"/>
    </xf>
    <xf numFmtId="0" fontId="30" fillId="2" borderId="0" xfId="0" applyFont="1" applyFill="1" applyProtection="1">
      <protection locked="0"/>
    </xf>
    <xf numFmtId="0" fontId="30" fillId="2" borderId="12" xfId="0" applyFont="1" applyFill="1" applyBorder="1" applyAlignment="1" applyProtection="1">
      <alignment horizontal="center" vertical="center" wrapText="1"/>
      <protection locked="0"/>
    </xf>
    <xf numFmtId="0" fontId="30" fillId="2" borderId="28" xfId="0" applyFont="1" applyFill="1" applyBorder="1" applyAlignment="1" applyProtection="1">
      <alignment horizontal="center" vertical="center" wrapText="1"/>
      <protection locked="0"/>
    </xf>
    <xf numFmtId="9" fontId="30" fillId="2" borderId="28" xfId="11" applyFont="1" applyFill="1" applyBorder="1" applyAlignment="1" applyProtection="1">
      <alignment horizontal="center" vertical="center"/>
      <protection locked="0"/>
    </xf>
    <xf numFmtId="1" fontId="35" fillId="2" borderId="4" xfId="0" applyNumberFormat="1" applyFont="1" applyFill="1" applyBorder="1" applyAlignment="1" applyProtection="1">
      <alignment horizontal="center" vertical="center"/>
      <protection locked="0"/>
    </xf>
    <xf numFmtId="1" fontId="83" fillId="2" borderId="12" xfId="0" applyNumberFormat="1" applyFont="1" applyFill="1" applyBorder="1" applyAlignment="1" applyProtection="1">
      <alignment horizontal="center" vertical="center"/>
      <protection locked="0"/>
    </xf>
    <xf numFmtId="1" fontId="83" fillId="2" borderId="12" xfId="11" applyNumberFormat="1" applyFont="1" applyFill="1" applyBorder="1" applyAlignment="1" applyProtection="1">
      <alignment horizontal="center" vertical="center"/>
      <protection locked="0"/>
    </xf>
    <xf numFmtId="0" fontId="91" fillId="2" borderId="0" xfId="0" applyFont="1" applyFill="1" applyProtection="1">
      <protection locked="0"/>
    </xf>
    <xf numFmtId="0" fontId="91" fillId="2" borderId="0" xfId="0" applyFont="1" applyFill="1" applyBorder="1" applyAlignment="1" applyProtection="1">
      <alignment horizontal="left" vertical="center"/>
      <protection locked="0"/>
    </xf>
    <xf numFmtId="9" fontId="91" fillId="2" borderId="0" xfId="11" applyFont="1" applyFill="1" applyBorder="1" applyAlignment="1" applyProtection="1">
      <alignment horizontal="left" vertical="center"/>
      <protection locked="0"/>
    </xf>
    <xf numFmtId="0" fontId="7" fillId="7" borderId="0" xfId="0" applyFont="1" applyFill="1" applyAlignment="1" applyProtection="1">
      <alignment horizontal="left" wrapText="1"/>
      <protection locked="0"/>
    </xf>
    <xf numFmtId="0" fontId="7" fillId="7" borderId="0" xfId="0" applyFont="1" applyFill="1" applyProtection="1">
      <protection locked="0"/>
    </xf>
    <xf numFmtId="0" fontId="37" fillId="2" borderId="0"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9" fontId="7" fillId="2" borderId="0" xfId="11" applyFont="1" applyFill="1" applyBorder="1" applyProtection="1">
      <protection locked="0"/>
    </xf>
    <xf numFmtId="0" fontId="7" fillId="2" borderId="0" xfId="0" applyFont="1" applyFill="1" applyBorder="1" applyAlignment="1" applyProtection="1">
      <alignment horizontal="left" vertical="center" wrapText="1"/>
      <protection locked="0"/>
    </xf>
    <xf numFmtId="9" fontId="7" fillId="2" borderId="0" xfId="1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protection locked="0"/>
    </xf>
    <xf numFmtId="0" fontId="30" fillId="0" borderId="12" xfId="0" applyFont="1" applyFill="1" applyBorder="1" applyAlignment="1" applyProtection="1">
      <alignment horizontal="left"/>
      <protection locked="0"/>
    </xf>
    <xf numFmtId="9" fontId="30" fillId="0" borderId="12" xfId="11" applyFont="1" applyFill="1" applyBorder="1" applyAlignment="1" applyProtection="1">
      <alignment horizontal="left"/>
      <protection locked="0"/>
    </xf>
    <xf numFmtId="9" fontId="71" fillId="0" borderId="12" xfId="11" applyFont="1" applyFill="1" applyBorder="1" applyAlignment="1" applyProtection="1">
      <alignment horizontal="center"/>
      <protection locked="0"/>
    </xf>
    <xf numFmtId="9" fontId="71" fillId="0" borderId="12" xfId="11" applyFont="1" applyFill="1" applyBorder="1" applyAlignment="1" applyProtection="1">
      <alignment horizontal="center" vertical="center"/>
      <protection locked="0"/>
    </xf>
    <xf numFmtId="0" fontId="89" fillId="2" borderId="12" xfId="0" applyFont="1" applyFill="1" applyBorder="1" applyAlignment="1" applyProtection="1">
      <alignment horizontal="left" vertical="center" wrapText="1"/>
      <protection locked="0"/>
    </xf>
    <xf numFmtId="9" fontId="71" fillId="2" borderId="12" xfId="11" applyFont="1" applyFill="1" applyBorder="1" applyAlignment="1" applyProtection="1">
      <alignment horizontal="center" vertical="center"/>
      <protection locked="0"/>
    </xf>
    <xf numFmtId="9" fontId="71" fillId="6" borderId="12" xfId="11" applyFont="1" applyFill="1" applyBorder="1" applyAlignment="1" applyProtection="1">
      <alignment horizontal="center"/>
      <protection locked="0"/>
    </xf>
    <xf numFmtId="0" fontId="72" fillId="2" borderId="12" xfId="0" applyFont="1" applyFill="1" applyBorder="1" applyProtection="1">
      <protection locked="0"/>
    </xf>
    <xf numFmtId="9" fontId="71" fillId="2" borderId="12" xfId="11" applyFont="1" applyFill="1" applyBorder="1" applyProtection="1">
      <protection locked="0"/>
    </xf>
    <xf numFmtId="9" fontId="71" fillId="2" borderId="12" xfId="11"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17" fillId="0" borderId="12" xfId="0" applyFont="1" applyFill="1" applyBorder="1" applyAlignment="1" applyProtection="1">
      <alignment horizontal="center" vertical="center" wrapText="1"/>
      <protection locked="0"/>
    </xf>
    <xf numFmtId="9" fontId="17" fillId="0" borderId="12" xfId="11" applyFont="1" applyFill="1" applyBorder="1" applyAlignment="1" applyProtection="1">
      <alignment horizontal="center" vertical="center" wrapText="1"/>
      <protection locked="0"/>
    </xf>
    <xf numFmtId="0" fontId="30" fillId="2" borderId="12" xfId="0" applyFont="1" applyFill="1" applyBorder="1" applyAlignment="1" applyProtection="1">
      <alignment horizontal="left" vertical="center"/>
      <protection locked="0"/>
    </xf>
    <xf numFmtId="0" fontId="34" fillId="2" borderId="12" xfId="0" applyFont="1" applyFill="1" applyBorder="1" applyAlignment="1" applyProtection="1">
      <alignment horizontal="left" vertical="center"/>
      <protection locked="0"/>
    </xf>
    <xf numFmtId="0" fontId="34" fillId="2" borderId="12" xfId="0" applyFont="1" applyFill="1" applyBorder="1" applyAlignment="1" applyProtection="1">
      <alignment horizontal="left" vertical="center" wrapText="1"/>
      <protection locked="0"/>
    </xf>
    <xf numFmtId="0" fontId="72" fillId="2" borderId="12" xfId="0" applyFont="1" applyFill="1" applyBorder="1" applyAlignment="1" applyProtection="1">
      <alignment horizontal="left" vertical="center"/>
      <protection locked="0"/>
    </xf>
    <xf numFmtId="0" fontId="72" fillId="2" borderId="0" xfId="0" applyFont="1" applyFill="1" applyBorder="1" applyProtection="1">
      <protection locked="0"/>
    </xf>
    <xf numFmtId="0" fontId="72"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8" fillId="2" borderId="0" xfId="0" applyFont="1" applyFill="1" applyAlignment="1" applyProtection="1">
      <alignment horizontal="left"/>
      <protection locked="0"/>
    </xf>
    <xf numFmtId="9" fontId="72" fillId="2" borderId="0" xfId="11" applyFont="1" applyFill="1" applyBorder="1" applyProtection="1">
      <protection locked="0"/>
    </xf>
    <xf numFmtId="9" fontId="50" fillId="2" borderId="0" xfId="11" applyFont="1" applyFill="1" applyBorder="1" applyAlignment="1" applyProtection="1">
      <alignment horizontal="left" vertical="center"/>
      <protection locked="0"/>
    </xf>
    <xf numFmtId="0" fontId="21" fillId="2" borderId="0" xfId="0" applyFont="1" applyFill="1" applyBorder="1"/>
    <xf numFmtId="0" fontId="33" fillId="2" borderId="0" xfId="0" applyFont="1" applyFill="1" applyBorder="1" applyAlignment="1">
      <alignment horizontal="left"/>
    </xf>
    <xf numFmtId="9" fontId="33" fillId="2" borderId="0" xfId="11" applyFont="1" applyFill="1" applyBorder="1"/>
    <xf numFmtId="0" fontId="20" fillId="2" borderId="0" xfId="0" applyFont="1" applyFill="1" applyBorder="1" applyAlignment="1">
      <alignment horizontal="left"/>
    </xf>
    <xf numFmtId="9" fontId="14" fillId="2" borderId="0" xfId="11" applyFont="1" applyFill="1" applyBorder="1" applyAlignment="1">
      <alignment horizontal="left"/>
    </xf>
    <xf numFmtId="9" fontId="32" fillId="2" borderId="0" xfId="11" applyFont="1" applyFill="1" applyBorder="1" applyAlignment="1">
      <alignment horizontal="left"/>
    </xf>
    <xf numFmtId="0" fontId="5" fillId="2" borderId="0" xfId="0" applyFont="1" applyFill="1" applyBorder="1" applyAlignment="1">
      <alignment horizontal="left" wrapText="1"/>
    </xf>
    <xf numFmtId="9" fontId="6" fillId="2" borderId="0" xfId="11" applyFont="1" applyFill="1" applyBorder="1" applyAlignment="1">
      <alignment horizontal="center"/>
    </xf>
    <xf numFmtId="0" fontId="32" fillId="13" borderId="0" xfId="0" applyFont="1" applyFill="1" applyBorder="1" applyAlignment="1">
      <alignment horizontal="left" wrapText="1"/>
    </xf>
    <xf numFmtId="9" fontId="36" fillId="2" borderId="0" xfId="11" applyFont="1" applyFill="1" applyBorder="1" applyAlignment="1">
      <alignment horizontal="left" wrapText="1"/>
    </xf>
    <xf numFmtId="9" fontId="36" fillId="2" borderId="0" xfId="11" applyFont="1" applyFill="1" applyBorder="1" applyAlignment="1">
      <alignment wrapText="1"/>
    </xf>
    <xf numFmtId="9" fontId="36" fillId="2" borderId="0" xfId="11" applyFont="1" applyFill="1" applyBorder="1"/>
    <xf numFmtId="10" fontId="32" fillId="2" borderId="0" xfId="11" applyNumberFormat="1" applyFont="1" applyFill="1" applyBorder="1" applyAlignment="1">
      <alignment horizontal="left" wrapText="1"/>
    </xf>
    <xf numFmtId="10" fontId="17" fillId="2" borderId="0" xfId="11" applyNumberFormat="1" applyFont="1" applyFill="1" applyBorder="1" applyAlignment="1">
      <alignment horizontal="left" wrapText="1"/>
    </xf>
    <xf numFmtId="10" fontId="68" fillId="2" borderId="0" xfId="11" applyNumberFormat="1" applyFont="1" applyFill="1" applyBorder="1" applyAlignment="1">
      <alignment horizontal="left"/>
    </xf>
    <xf numFmtId="10" fontId="68" fillId="2" borderId="0" xfId="11" applyNumberFormat="1" applyFont="1" applyFill="1" applyBorder="1" applyAlignment="1" applyProtection="1">
      <alignment horizontal="center"/>
    </xf>
    <xf numFmtId="10" fontId="32" fillId="2" borderId="0" xfId="11" applyNumberFormat="1" applyFont="1" applyFill="1" applyBorder="1"/>
    <xf numFmtId="10" fontId="32" fillId="2" borderId="0" xfId="0" applyNumberFormat="1" applyFont="1" applyFill="1" applyBorder="1" applyAlignment="1">
      <alignment horizontal="left" wrapText="1"/>
    </xf>
    <xf numFmtId="10" fontId="17" fillId="2" borderId="0" xfId="0" applyNumberFormat="1" applyFont="1" applyFill="1" applyBorder="1" applyAlignment="1">
      <alignment horizontal="left" wrapText="1"/>
    </xf>
    <xf numFmtId="10" fontId="32" fillId="2" borderId="0" xfId="0" applyNumberFormat="1" applyFont="1" applyFill="1" applyBorder="1"/>
    <xf numFmtId="9" fontId="68" fillId="2" borderId="0" xfId="11" applyFont="1" applyFill="1" applyBorder="1" applyAlignment="1">
      <alignment horizontal="left"/>
    </xf>
    <xf numFmtId="10" fontId="36" fillId="2" borderId="0" xfId="11" applyNumberFormat="1" applyFont="1" applyFill="1" applyBorder="1" applyAlignment="1" applyProtection="1">
      <alignment horizontal="center" wrapText="1"/>
    </xf>
    <xf numFmtId="9" fontId="36" fillId="2" borderId="0" xfId="11" applyFont="1" applyFill="1" applyBorder="1" applyAlignment="1">
      <alignment horizontal="left"/>
    </xf>
    <xf numFmtId="10" fontId="36" fillId="2" borderId="0" xfId="11" applyNumberFormat="1" applyFont="1" applyFill="1" applyBorder="1" applyAlignment="1" applyProtection="1">
      <alignment horizontal="center"/>
    </xf>
    <xf numFmtId="10" fontId="68"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32" fillId="6" borderId="0" xfId="0" applyFont="1" applyFill="1" applyBorder="1" applyAlignment="1">
      <alignment horizontal="left" wrapText="1"/>
    </xf>
    <xf numFmtId="10" fontId="68" fillId="2" borderId="0" xfId="11" applyNumberFormat="1" applyFont="1" applyFill="1" applyBorder="1" applyAlignment="1">
      <alignment horizontal="right"/>
    </xf>
    <xf numFmtId="2" fontId="32" fillId="2" borderId="0"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2" fontId="32" fillId="2" borderId="0" xfId="0" applyNumberFormat="1" applyFont="1" applyFill="1" applyBorder="1"/>
    <xf numFmtId="0" fontId="32" fillId="2" borderId="0" xfId="0" applyFont="1" applyFill="1" applyBorder="1" applyAlignment="1" applyProtection="1">
      <alignment horizontal="left" wrapText="1"/>
      <protection locked="0"/>
    </xf>
    <xf numFmtId="0" fontId="17" fillId="2" borderId="0" xfId="0" applyFont="1" applyFill="1" applyBorder="1" applyAlignment="1" applyProtection="1">
      <alignment horizontal="left" wrapText="1"/>
      <protection locked="0"/>
    </xf>
    <xf numFmtId="10" fontId="68" fillId="2" borderId="0" xfId="11" applyNumberFormat="1" applyFont="1" applyFill="1" applyBorder="1" applyAlignment="1" applyProtection="1">
      <alignment horizontal="left"/>
      <protection locked="0"/>
    </xf>
    <xf numFmtId="9" fontId="68" fillId="2" borderId="0" xfId="11" applyFont="1" applyFill="1" applyBorder="1" applyAlignment="1" applyProtection="1">
      <alignment horizontal="right"/>
      <protection locked="0"/>
    </xf>
    <xf numFmtId="0" fontId="17" fillId="2" borderId="0" xfId="0" applyFont="1" applyFill="1" applyBorder="1" applyProtection="1">
      <protection locked="0"/>
    </xf>
    <xf numFmtId="9" fontId="68" fillId="2" borderId="0" xfId="11" applyFont="1" applyFill="1" applyBorder="1" applyAlignment="1">
      <alignment horizontal="center"/>
    </xf>
    <xf numFmtId="9" fontId="36" fillId="2" borderId="0" xfId="11" applyFont="1" applyFill="1" applyBorder="1" applyAlignment="1">
      <alignment horizontal="center"/>
    </xf>
    <xf numFmtId="0" fontId="68" fillId="2" borderId="0" xfId="0" applyFont="1" applyFill="1" applyBorder="1" applyAlignment="1">
      <alignment horizontal="center"/>
    </xf>
    <xf numFmtId="9" fontId="32" fillId="2" borderId="0" xfId="11" applyFont="1" applyFill="1" applyBorder="1" applyAlignment="1">
      <alignment horizontal="center"/>
    </xf>
    <xf numFmtId="9" fontId="68" fillId="2" borderId="12" xfId="11" applyFont="1" applyFill="1" applyBorder="1" applyAlignment="1">
      <alignment horizontal="center" vertical="center"/>
    </xf>
    <xf numFmtId="0" fontId="17" fillId="2" borderId="0" xfId="0" applyNumberFormat="1" applyFont="1" applyFill="1" applyBorder="1" applyAlignment="1">
      <alignment horizontal="center" vertical="center"/>
    </xf>
    <xf numFmtId="0" fontId="68" fillId="2" borderId="0" xfId="11" applyNumberFormat="1" applyFont="1" applyFill="1" applyBorder="1" applyAlignment="1">
      <alignment horizontal="center" vertical="center"/>
    </xf>
    <xf numFmtId="0" fontId="17" fillId="2" borderId="12" xfId="0" applyNumberFormat="1" applyFont="1" applyFill="1" applyBorder="1" applyAlignment="1">
      <alignment horizontal="center" vertic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8"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4" xfId="0" applyNumberFormat="1" applyFont="1" applyFill="1" applyBorder="1" applyAlignment="1">
      <alignment horizontal="center" vertical="center" wrapText="1"/>
    </xf>
    <xf numFmtId="3" fontId="17" fillId="2" borderId="12"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8" fillId="2" borderId="0" xfId="0" applyNumberFormat="1" applyFont="1" applyFill="1" applyBorder="1" applyAlignment="1">
      <alignment horizontal="left"/>
    </xf>
    <xf numFmtId="3" fontId="32" fillId="2" borderId="0" xfId="0" applyNumberFormat="1" applyFont="1" applyFill="1" applyBorder="1" applyAlignment="1" applyProtection="1">
      <protection locked="0"/>
    </xf>
    <xf numFmtId="3" fontId="32" fillId="2" borderId="0" xfId="0" applyNumberFormat="1" applyFont="1" applyFill="1" applyBorder="1" applyAlignment="1">
      <alignment horizontal="left"/>
    </xf>
    <xf numFmtId="3" fontId="32" fillId="2" borderId="0" xfId="0" applyNumberFormat="1" applyFont="1" applyFill="1" applyBorder="1" applyAlignment="1" applyProtection="1">
      <alignment wrapText="1"/>
      <protection locked="0"/>
    </xf>
    <xf numFmtId="3" fontId="32" fillId="2" borderId="0" xfId="0" applyNumberFormat="1" applyFont="1" applyFill="1" applyBorder="1" applyAlignment="1" applyProtection="1">
      <alignment horizontal="left" wrapText="1"/>
      <protection locked="0"/>
    </xf>
    <xf numFmtId="165" fontId="32" fillId="2" borderId="0" xfId="0" applyNumberFormat="1" applyFont="1" applyFill="1" applyBorder="1" applyAlignment="1" applyProtection="1">
      <alignment horizontal="center" wrapText="1"/>
      <protection locked="0"/>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12" xfId="0" applyNumberFormat="1" applyFont="1" applyFill="1" applyBorder="1" applyAlignment="1">
      <alignment horizontal="center"/>
    </xf>
    <xf numFmtId="3" fontId="17" fillId="2" borderId="0" xfId="0" applyNumberFormat="1" applyFont="1" applyFill="1" applyBorder="1" applyAlignment="1">
      <alignment horizontal="center"/>
    </xf>
    <xf numFmtId="0" fontId="21" fillId="2" borderId="0" xfId="0" applyFont="1" applyFill="1" applyAlignment="1">
      <alignment horizontal="left" wrapText="1"/>
    </xf>
    <xf numFmtId="0" fontId="5" fillId="2" borderId="0" xfId="0" applyFont="1" applyFill="1" applyBorder="1" applyAlignment="1" applyProtection="1">
      <alignment horizontal="left"/>
      <protection locked="0"/>
    </xf>
    <xf numFmtId="0" fontId="20" fillId="2" borderId="0" xfId="0" applyFont="1" applyFill="1" applyAlignment="1">
      <alignment horizontal="left" wrapText="1"/>
    </xf>
    <xf numFmtId="0" fontId="73"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protection locked="0"/>
    </xf>
    <xf numFmtId="0" fontId="17" fillId="2" borderId="0" xfId="0" applyFont="1" applyFill="1" applyBorder="1" applyAlignment="1" applyProtection="1">
      <alignment horizontal="left"/>
    </xf>
    <xf numFmtId="0" fontId="17" fillId="2" borderId="6"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protection locked="0"/>
    </xf>
    <xf numFmtId="0" fontId="17" fillId="2" borderId="2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protection locked="0"/>
    </xf>
    <xf numFmtId="0" fontId="17" fillId="4" borderId="47" xfId="0" applyFont="1" applyFill="1" applyBorder="1" applyAlignment="1" applyProtection="1">
      <alignment horizontal="left" vertical="center" wrapText="1"/>
    </xf>
    <xf numFmtId="0" fontId="17" fillId="2" borderId="47" xfId="0" applyFont="1" applyFill="1" applyBorder="1" applyAlignment="1" applyProtection="1">
      <alignment horizontal="left" vertical="center" wrapText="1"/>
    </xf>
    <xf numFmtId="0" fontId="17" fillId="4" borderId="73"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12" xfId="0" applyFont="1" applyFill="1" applyBorder="1" applyAlignment="1" applyProtection="1">
      <alignment horizontal="center" vertical="center"/>
    </xf>
    <xf numFmtId="0" fontId="17" fillId="4" borderId="0"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protection locked="0"/>
    </xf>
    <xf numFmtId="0" fontId="17" fillId="4" borderId="63" xfId="0" applyFont="1" applyFill="1" applyBorder="1" applyAlignment="1" applyProtection="1">
      <alignment horizontal="center" vertical="center"/>
    </xf>
    <xf numFmtId="0" fontId="17" fillId="4" borderId="47" xfId="0" applyFont="1" applyFill="1" applyBorder="1" applyAlignment="1" applyProtection="1">
      <alignment horizontal="center" vertical="center"/>
    </xf>
    <xf numFmtId="0" fontId="17" fillId="4" borderId="72" xfId="0" applyFont="1" applyFill="1" applyBorder="1" applyAlignment="1" applyProtection="1">
      <alignment horizontal="center" vertical="center"/>
    </xf>
    <xf numFmtId="0" fontId="17" fillId="4" borderId="12"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47" xfId="0" applyFont="1" applyFill="1" applyBorder="1" applyAlignment="1" applyProtection="1">
      <alignment horizontal="center" vertical="center"/>
    </xf>
    <xf numFmtId="37" fontId="17" fillId="4" borderId="0" xfId="0" applyNumberFormat="1" applyFont="1" applyFill="1" applyBorder="1" applyAlignment="1" applyProtection="1">
      <alignment horizontal="center" vertical="center" wrapText="1"/>
    </xf>
    <xf numFmtId="0" fontId="17" fillId="4" borderId="46" xfId="0" applyFont="1" applyFill="1" applyBorder="1" applyAlignment="1" applyProtection="1">
      <alignment horizontal="center" vertical="center" wrapText="1"/>
    </xf>
    <xf numFmtId="0" fontId="17" fillId="4" borderId="65" xfId="0" applyFont="1" applyFill="1" applyBorder="1" applyAlignment="1" applyProtection="1">
      <alignment horizontal="center" vertical="center" wrapText="1"/>
    </xf>
    <xf numFmtId="0" fontId="17" fillId="4" borderId="64" xfId="0" applyFont="1" applyFill="1" applyBorder="1" applyAlignment="1" applyProtection="1">
      <alignment horizontal="center" vertical="center"/>
      <protection locked="0"/>
    </xf>
    <xf numFmtId="0" fontId="17" fillId="4" borderId="73" xfId="0" applyFont="1" applyFill="1" applyBorder="1" applyAlignment="1" applyProtection="1">
      <alignment horizontal="center" vertical="center"/>
    </xf>
    <xf numFmtId="0" fontId="17" fillId="2" borderId="0"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xf>
    <xf numFmtId="0" fontId="17" fillId="2" borderId="0" xfId="0" applyFont="1" applyFill="1" applyBorder="1" applyAlignment="1" applyProtection="1">
      <alignment horizontal="center"/>
      <protection locked="0"/>
    </xf>
    <xf numFmtId="0" fontId="32" fillId="2" borderId="0" xfId="0" applyFont="1" applyFill="1" applyAlignment="1" applyProtection="1">
      <alignment horizontal="center"/>
    </xf>
    <xf numFmtId="0" fontId="17" fillId="4" borderId="82" xfId="0" applyFont="1" applyFill="1" applyBorder="1" applyAlignment="1" applyProtection="1">
      <alignment horizontal="center" vertical="center"/>
    </xf>
    <xf numFmtId="0" fontId="17" fillId="4" borderId="83" xfId="0" applyFont="1" applyFill="1" applyBorder="1" applyAlignment="1" applyProtection="1">
      <alignment horizontal="center" vertical="center"/>
    </xf>
    <xf numFmtId="0" fontId="17" fillId="4" borderId="84" xfId="0" applyFont="1" applyFill="1" applyBorder="1" applyAlignment="1" applyProtection="1">
      <alignment horizontal="center" vertical="center"/>
    </xf>
    <xf numFmtId="0" fontId="17" fillId="2" borderId="85" xfId="0" applyFont="1" applyFill="1" applyBorder="1" applyAlignment="1" applyProtection="1">
      <alignment horizontal="center" vertical="center"/>
    </xf>
    <xf numFmtId="0" fontId="17" fillId="2" borderId="86" xfId="0" applyFont="1" applyFill="1" applyBorder="1" applyAlignment="1" applyProtection="1">
      <alignment horizontal="center" vertical="center"/>
    </xf>
    <xf numFmtId="0" fontId="17" fillId="2" borderId="87" xfId="0" applyFont="1" applyFill="1" applyBorder="1" applyAlignment="1" applyProtection="1">
      <alignment horizontal="center" vertical="center"/>
    </xf>
    <xf numFmtId="0" fontId="17" fillId="4" borderId="85" xfId="0" applyFont="1" applyFill="1" applyBorder="1" applyAlignment="1" applyProtection="1">
      <alignment horizontal="center" vertical="center"/>
    </xf>
    <xf numFmtId="0" fontId="17" fillId="4" borderId="86" xfId="0" applyFont="1" applyFill="1" applyBorder="1" applyAlignment="1" applyProtection="1">
      <alignment horizontal="center" vertical="center"/>
    </xf>
    <xf numFmtId="0" fontId="17" fillId="4" borderId="87" xfId="0" applyFont="1" applyFill="1" applyBorder="1" applyAlignment="1" applyProtection="1">
      <alignment horizontal="center" vertical="center"/>
    </xf>
    <xf numFmtId="0" fontId="17" fillId="4" borderId="88" xfId="0" applyFont="1" applyFill="1" applyBorder="1" applyAlignment="1" applyProtection="1">
      <alignment horizontal="center" vertical="center"/>
    </xf>
    <xf numFmtId="0" fontId="17" fillId="4" borderId="89" xfId="0" applyFont="1" applyFill="1" applyBorder="1" applyAlignment="1" applyProtection="1">
      <alignment horizontal="center" vertical="center"/>
    </xf>
    <xf numFmtId="0" fontId="17" fillId="4" borderId="90"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91" xfId="0" applyFont="1" applyFill="1" applyBorder="1" applyAlignment="1" applyProtection="1">
      <alignment horizontal="center" vertical="center" wrapText="1"/>
    </xf>
    <xf numFmtId="0" fontId="17" fillId="2" borderId="92" xfId="0" applyFont="1" applyFill="1" applyBorder="1" applyAlignment="1" applyProtection="1">
      <alignment horizontal="center" vertical="center" wrapText="1"/>
    </xf>
    <xf numFmtId="0" fontId="17" fillId="2" borderId="93"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7" xfId="0" applyFont="1" applyFill="1" applyBorder="1" applyAlignment="1" applyProtection="1">
      <alignment horizontal="center" vertical="center" wrapText="1"/>
    </xf>
    <xf numFmtId="6" fontId="5" fillId="2" borderId="7" xfId="1" applyNumberFormat="1" applyFont="1" applyFill="1" applyBorder="1" applyAlignment="1">
      <alignment horizontal="center" vertical="center"/>
    </xf>
    <xf numFmtId="6" fontId="5" fillId="0" borderId="7" xfId="1" applyNumberFormat="1" applyFont="1" applyFill="1" applyBorder="1" applyAlignment="1">
      <alignment horizontal="center" vertical="center"/>
    </xf>
    <xf numFmtId="0" fontId="6" fillId="2"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7" xfId="0" applyFont="1" applyBorder="1" applyAlignment="1">
      <alignment horizontal="center" vertical="center" wrapText="1"/>
    </xf>
    <xf numFmtId="0" fontId="32" fillId="6"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3" borderId="2" xfId="0" applyFont="1" applyFill="1" applyBorder="1" applyAlignment="1" applyProtection="1">
      <alignment horizontal="left" vertical="top"/>
    </xf>
    <xf numFmtId="0" fontId="32" fillId="6" borderId="2" xfId="0" applyFont="1" applyFill="1" applyBorder="1" applyAlignment="1" applyProtection="1">
      <alignment horizontal="left"/>
    </xf>
    <xf numFmtId="0" fontId="32" fillId="4"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32" fillId="11" borderId="2" xfId="0"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2" borderId="2" xfId="0" applyFont="1" applyFill="1" applyBorder="1" applyAlignment="1" applyProtection="1">
      <alignment horizontal="left" vertical="top"/>
    </xf>
    <xf numFmtId="0" fontId="32" fillId="16" borderId="2" xfId="0" applyFont="1" applyFill="1" applyBorder="1" applyAlignment="1" applyProtection="1">
      <alignment horizontal="left" vertical="top"/>
    </xf>
    <xf numFmtId="0" fontId="17" fillId="2" borderId="47" xfId="0" applyFont="1" applyFill="1" applyBorder="1" applyAlignment="1" applyProtection="1">
      <alignment horizontal="right" vertical="top" wrapText="1"/>
    </xf>
    <xf numFmtId="6" fontId="32" fillId="6" borderId="2" xfId="1" applyNumberFormat="1" applyFont="1" applyFill="1" applyBorder="1" applyAlignment="1">
      <alignment horizontal="right"/>
    </xf>
    <xf numFmtId="6" fontId="32" fillId="18" borderId="46" xfId="0" applyNumberFormat="1" applyFont="1" applyFill="1" applyBorder="1" applyAlignment="1">
      <alignment horizontal="right"/>
    </xf>
    <xf numFmtId="6" fontId="32" fillId="6" borderId="2" xfId="0" applyNumberFormat="1" applyFont="1" applyFill="1" applyBorder="1" applyAlignment="1">
      <alignment horizontal="right"/>
    </xf>
    <xf numFmtId="0" fontId="6" fillId="6"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6" fillId="3" borderId="0" xfId="0" applyFont="1" applyFill="1" applyBorder="1" applyAlignment="1">
      <alignment horizontal="right"/>
    </xf>
    <xf numFmtId="0" fontId="32" fillId="2" borderId="0" xfId="0" applyFont="1" applyFill="1" applyBorder="1" applyAlignment="1">
      <alignment horizontal="right"/>
    </xf>
    <xf numFmtId="0" fontId="17" fillId="2" borderId="47"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47" xfId="0" applyFont="1" applyFill="1" applyBorder="1" applyAlignment="1" applyProtection="1">
      <alignment horizontal="right" wrapText="1"/>
    </xf>
    <xf numFmtId="0" fontId="6" fillId="12" borderId="0" xfId="0" applyFont="1" applyFill="1" applyBorder="1" applyAlignment="1">
      <alignment horizontal="right"/>
    </xf>
    <xf numFmtId="0" fontId="5" fillId="2" borderId="0" xfId="0" applyFont="1" applyFill="1" applyBorder="1" applyAlignment="1" applyProtection="1">
      <alignment horizontal="right" wrapText="1"/>
    </xf>
    <xf numFmtId="0" fontId="6" fillId="15" borderId="0" xfId="0" applyFont="1" applyFill="1" applyBorder="1" applyAlignment="1">
      <alignment horizontal="right"/>
    </xf>
    <xf numFmtId="37" fontId="17" fillId="2" borderId="47"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4" borderId="0" xfId="0" applyFont="1" applyFill="1" applyBorder="1" applyAlignment="1">
      <alignment horizontal="right"/>
    </xf>
    <xf numFmtId="0" fontId="68" fillId="2" borderId="73" xfId="0" applyFont="1" applyFill="1" applyBorder="1" applyAlignment="1">
      <alignment horizontal="right"/>
    </xf>
    <xf numFmtId="0" fontId="5" fillId="0" borderId="0" xfId="0" applyFont="1" applyBorder="1" applyAlignment="1">
      <alignment horizontal="right"/>
    </xf>
    <xf numFmtId="0" fontId="17" fillId="2" borderId="64" xfId="0" applyFont="1" applyFill="1" applyBorder="1" applyAlignment="1" applyProtection="1">
      <alignment horizontal="left" vertical="top"/>
    </xf>
    <xf numFmtId="0" fontId="17" fillId="2" borderId="65" xfId="0" applyFont="1" applyFill="1" applyBorder="1" applyAlignment="1" applyProtection="1">
      <alignment horizontal="left" wrapText="1"/>
    </xf>
    <xf numFmtId="6" fontId="17" fillId="2" borderId="65" xfId="1" applyNumberFormat="1" applyFont="1" applyFill="1" applyBorder="1" applyAlignment="1">
      <alignment horizontal="right"/>
    </xf>
    <xf numFmtId="6" fontId="68" fillId="2" borderId="65" xfId="1" applyNumberFormat="1" applyFont="1" applyFill="1" applyBorder="1" applyAlignment="1">
      <alignment horizontal="right"/>
    </xf>
    <xf numFmtId="6" fontId="17" fillId="2" borderId="64" xfId="1" applyNumberFormat="1" applyFont="1" applyFill="1" applyBorder="1" applyAlignment="1">
      <alignment horizontal="right"/>
    </xf>
    <xf numFmtId="0" fontId="17" fillId="2" borderId="65" xfId="0" applyFont="1" applyFill="1" applyBorder="1" applyAlignment="1">
      <alignment horizontal="right"/>
    </xf>
    <xf numFmtId="0" fontId="17" fillId="2" borderId="66" xfId="0" applyFont="1" applyFill="1" applyBorder="1" applyAlignment="1">
      <alignment horizontal="right"/>
    </xf>
    <xf numFmtId="0" fontId="17" fillId="2" borderId="64" xfId="0" applyFont="1" applyFill="1" applyBorder="1" applyAlignment="1">
      <alignment horizontal="right"/>
    </xf>
    <xf numFmtId="0" fontId="17" fillId="2" borderId="30" xfId="0" applyFont="1" applyFill="1" applyBorder="1" applyAlignment="1" applyProtection="1">
      <alignment horizontal="left" vertical="top"/>
    </xf>
    <xf numFmtId="6" fontId="17" fillId="2" borderId="6" xfId="1" applyNumberFormat="1" applyFont="1" applyFill="1" applyBorder="1" applyAlignment="1">
      <alignment horizontal="right"/>
    </xf>
    <xf numFmtId="6" fontId="17" fillId="2" borderId="6" xfId="1" applyNumberFormat="1" applyFont="1" applyFill="1" applyBorder="1" applyAlignment="1" applyProtection="1">
      <alignment horizontal="right" vertical="top" wrapText="1"/>
    </xf>
    <xf numFmtId="6" fontId="17" fillId="2" borderId="63" xfId="0" applyNumberFormat="1" applyFont="1" applyFill="1" applyBorder="1" applyAlignment="1">
      <alignment horizontal="right"/>
    </xf>
    <xf numFmtId="6" fontId="17" fillId="2" borderId="30" xfId="1" applyNumberFormat="1" applyFont="1" applyFill="1" applyBorder="1" applyAlignment="1">
      <alignment horizontal="right"/>
    </xf>
    <xf numFmtId="6" fontId="17" fillId="2" borderId="6" xfId="0" applyNumberFormat="1" applyFont="1" applyFill="1" applyBorder="1" applyAlignment="1">
      <alignment horizontal="right"/>
    </xf>
    <xf numFmtId="6" fontId="17" fillId="2" borderId="31" xfId="0" applyNumberFormat="1" applyFont="1" applyFill="1" applyBorder="1" applyAlignment="1">
      <alignment horizontal="right"/>
    </xf>
    <xf numFmtId="6" fontId="17" fillId="2" borderId="30" xfId="0" applyNumberFormat="1" applyFont="1" applyFill="1" applyBorder="1" applyAlignment="1">
      <alignment horizontal="right"/>
    </xf>
    <xf numFmtId="0" fontId="24" fillId="2" borderId="6" xfId="0" applyFont="1" applyFill="1" applyBorder="1" applyAlignment="1" applyProtection="1">
      <alignment horizontal="left" wrapText="1"/>
    </xf>
    <xf numFmtId="0" fontId="8" fillId="6" borderId="65" xfId="0" applyFont="1" applyFill="1" applyBorder="1" applyAlignment="1">
      <alignment horizontal="left" vertical="top" wrapText="1"/>
    </xf>
    <xf numFmtId="6" fontId="36" fillId="2" borderId="0" xfId="1" applyNumberFormat="1" applyFont="1" applyFill="1" applyAlignment="1">
      <alignment horizontal="right"/>
    </xf>
    <xf numFmtId="0" fontId="17" fillId="8" borderId="12" xfId="0" applyFont="1" applyFill="1" applyBorder="1" applyAlignment="1">
      <alignment horizontal="center"/>
    </xf>
    <xf numFmtId="0" fontId="17" fillId="8" borderId="28" xfId="0" applyFont="1" applyFill="1" applyBorder="1" applyAlignment="1">
      <alignment horizontal="center"/>
    </xf>
    <xf numFmtId="0" fontId="17" fillId="8" borderId="39" xfId="0" applyFont="1" applyFill="1" applyBorder="1" applyAlignment="1">
      <alignment horizontal="center"/>
    </xf>
    <xf numFmtId="0" fontId="89" fillId="2" borderId="0" xfId="0" applyFont="1" applyFill="1" applyAlignment="1" applyProtection="1">
      <alignment horizontal="left" vertical="center"/>
    </xf>
    <xf numFmtId="0" fontId="72" fillId="0" borderId="12" xfId="0" applyFont="1" applyFill="1" applyBorder="1" applyAlignment="1" applyProtection="1">
      <alignment horizontal="left" vertical="center" indent="1"/>
    </xf>
    <xf numFmtId="0" fontId="72" fillId="0" borderId="4" xfId="0" applyFont="1" applyFill="1" applyBorder="1" applyAlignment="1" applyProtection="1">
      <alignment horizontal="left" vertical="center" wrapText="1" indent="1"/>
    </xf>
    <xf numFmtId="0" fontId="17" fillId="0" borderId="4" xfId="0" applyNumberFormat="1" applyFont="1" applyFill="1" applyBorder="1" applyAlignment="1">
      <alignment horizontal="center"/>
    </xf>
    <xf numFmtId="0" fontId="17" fillId="0" borderId="12" xfId="0" applyNumberFormat="1" applyFont="1" applyFill="1" applyBorder="1" applyAlignment="1">
      <alignment horizontal="center"/>
    </xf>
    <xf numFmtId="0" fontId="17" fillId="0" borderId="18" xfId="0" applyNumberFormat="1" applyFont="1" applyBorder="1" applyAlignment="1">
      <alignment horizontal="center"/>
    </xf>
    <xf numFmtId="0" fontId="17" fillId="0" borderId="12" xfId="0" applyNumberFormat="1" applyFont="1" applyBorder="1" applyAlignment="1">
      <alignment horizontal="center"/>
    </xf>
    <xf numFmtId="5" fontId="7" fillId="3" borderId="12" xfId="0" applyNumberFormat="1" applyFont="1" applyFill="1" applyBorder="1" applyAlignment="1" applyProtection="1">
      <protection locked="0"/>
    </xf>
    <xf numFmtId="5" fontId="7" fillId="3" borderId="12" xfId="2" applyNumberFormat="1" applyFont="1" applyFill="1" applyBorder="1" applyAlignment="1" applyProtection="1">
      <protection locked="0"/>
    </xf>
    <xf numFmtId="172" fontId="7" fillId="3" borderId="12" xfId="2" applyNumberFormat="1" applyFont="1" applyFill="1" applyBorder="1" applyAlignment="1" applyProtection="1">
      <protection locked="0"/>
    </xf>
    <xf numFmtId="5" fontId="7" fillId="0" borderId="12" xfId="0" applyNumberFormat="1" applyFont="1" applyFill="1" applyBorder="1" applyAlignment="1" applyProtection="1">
      <protection locked="0"/>
    </xf>
    <xf numFmtId="172" fontId="7" fillId="0" borderId="12" xfId="2" applyNumberFormat="1" applyFont="1" applyFill="1" applyBorder="1" applyAlignment="1" applyProtection="1">
      <protection locked="0"/>
    </xf>
    <xf numFmtId="169" fontId="7" fillId="3" borderId="12" xfId="0" applyNumberFormat="1" applyFont="1" applyFill="1" applyBorder="1" applyAlignment="1" applyProtection="1">
      <protection locked="0"/>
    </xf>
    <xf numFmtId="172" fontId="7" fillId="3" borderId="12" xfId="2" applyNumberFormat="1" applyFont="1" applyFill="1" applyBorder="1" applyAlignment="1" applyProtection="1">
      <alignment wrapText="1"/>
      <protection locked="0"/>
    </xf>
    <xf numFmtId="6" fontId="7" fillId="3" borderId="12" xfId="0" applyNumberFormat="1" applyFont="1" applyFill="1" applyBorder="1" applyAlignment="1" applyProtection="1">
      <protection locked="0"/>
    </xf>
    <xf numFmtId="6" fontId="7" fillId="3" borderId="12" xfId="0" applyNumberFormat="1" applyFont="1" applyFill="1" applyBorder="1" applyAlignment="1" applyProtection="1">
      <alignment wrapText="1"/>
      <protection locked="0"/>
    </xf>
    <xf numFmtId="6" fontId="7" fillId="0" borderId="12" xfId="0" applyNumberFormat="1" applyFont="1" applyFill="1" applyBorder="1" applyAlignment="1" applyProtection="1">
      <protection locked="0"/>
    </xf>
    <xf numFmtId="6" fontId="7" fillId="0" borderId="12" xfId="0" applyNumberFormat="1" applyFont="1" applyFill="1" applyBorder="1" applyAlignment="1" applyProtection="1">
      <alignment wrapText="1"/>
      <protection locked="0"/>
    </xf>
    <xf numFmtId="3" fontId="6" fillId="3" borderId="0" xfId="0" applyNumberFormat="1" applyFont="1" applyFill="1" applyBorder="1" applyProtection="1">
      <protection locked="0"/>
    </xf>
    <xf numFmtId="3" fontId="6" fillId="3" borderId="2" xfId="0" applyNumberFormat="1" applyFont="1" applyFill="1" applyBorder="1" applyProtection="1">
      <protection locked="0"/>
    </xf>
    <xf numFmtId="3" fontId="6" fillId="3" borderId="40" xfId="0" applyNumberFormat="1" applyFont="1" applyFill="1" applyBorder="1" applyAlignment="1" applyProtection="1">
      <alignment horizontal="center" vertical="center" wrapText="1"/>
      <protection locked="0"/>
    </xf>
    <xf numFmtId="0" fontId="8" fillId="2" borderId="46" xfId="0" applyFont="1" applyFill="1" applyBorder="1" applyAlignment="1">
      <alignment horizontal="left" vertical="top" wrapText="1"/>
    </xf>
    <xf numFmtId="6" fontId="1" fillId="3" borderId="0" xfId="1" applyNumberFormat="1" applyFont="1" applyFill="1" applyBorder="1" applyAlignment="1" applyProtection="1">
      <alignment horizontal="right"/>
      <protection locked="0"/>
    </xf>
    <xf numFmtId="6" fontId="1" fillId="0" borderId="12" xfId="1" applyNumberFormat="1" applyFont="1" applyFill="1" applyBorder="1" applyAlignment="1" applyProtection="1">
      <alignment horizontal="right"/>
      <protection locked="0"/>
    </xf>
    <xf numFmtId="6" fontId="1" fillId="3" borderId="0" xfId="1" applyNumberFormat="1" applyFont="1" applyFill="1" applyAlignment="1" applyProtection="1">
      <alignment horizontal="right"/>
      <protection locked="0"/>
    </xf>
    <xf numFmtId="6" fontId="71" fillId="0" borderId="12" xfId="1" applyNumberFormat="1" applyFont="1" applyFill="1" applyBorder="1" applyAlignment="1" applyProtection="1">
      <alignment horizontal="right"/>
    </xf>
    <xf numFmtId="6" fontId="72" fillId="0" borderId="12" xfId="1" applyNumberFormat="1" applyFont="1" applyFill="1" applyBorder="1" applyAlignment="1" applyProtection="1">
      <alignment horizontal="right"/>
      <protection locked="0"/>
    </xf>
    <xf numFmtId="6" fontId="72" fillId="3" borderId="0" xfId="1" applyNumberFormat="1" applyFont="1" applyFill="1" applyAlignment="1" applyProtection="1">
      <alignment horizontal="right"/>
      <protection locked="0"/>
    </xf>
    <xf numFmtId="6" fontId="72" fillId="6" borderId="12" xfId="1" applyNumberFormat="1" applyFont="1" applyFill="1" applyBorder="1" applyAlignment="1" applyProtection="1">
      <alignment horizontal="right"/>
    </xf>
    <xf numFmtId="6" fontId="72" fillId="0" borderId="0" xfId="1" applyNumberFormat="1" applyFont="1" applyFill="1" applyAlignment="1" applyProtection="1">
      <alignment horizontal="right"/>
      <protection locked="0"/>
    </xf>
    <xf numFmtId="6" fontId="71" fillId="2" borderId="12" xfId="1" applyNumberFormat="1" applyFont="1" applyFill="1" applyBorder="1" applyAlignment="1" applyProtection="1">
      <alignment horizontal="right"/>
    </xf>
    <xf numFmtId="6" fontId="71" fillId="7" borderId="12" xfId="1" applyNumberFormat="1" applyFont="1" applyFill="1" applyBorder="1" applyAlignment="1" applyProtection="1">
      <alignment horizontal="right"/>
    </xf>
    <xf numFmtId="6" fontId="72" fillId="6" borderId="12" xfId="1" applyNumberFormat="1" applyFont="1" applyFill="1" applyBorder="1" applyAlignment="1" applyProtection="1">
      <alignment horizontal="right"/>
      <protection locked="0"/>
    </xf>
    <xf numFmtId="6" fontId="71" fillId="6" borderId="12" xfId="1" applyNumberFormat="1" applyFont="1" applyFill="1" applyBorder="1" applyAlignment="1" applyProtection="1">
      <alignment horizontal="right"/>
    </xf>
    <xf numFmtId="6" fontId="71" fillId="3" borderId="0" xfId="1" applyNumberFormat="1" applyFont="1" applyFill="1" applyAlignment="1" applyProtection="1">
      <alignment horizontal="right"/>
    </xf>
    <xf numFmtId="6" fontId="71" fillId="0" borderId="0" xfId="1" applyNumberFormat="1" applyFont="1" applyFill="1" applyAlignment="1" applyProtection="1">
      <alignment horizontal="right"/>
      <protection locked="0"/>
    </xf>
    <xf numFmtId="6" fontId="117" fillId="7" borderId="12" xfId="1" applyNumberFormat="1" applyFont="1" applyFill="1" applyBorder="1" applyAlignment="1" applyProtection="1">
      <alignment horizontal="right"/>
    </xf>
    <xf numFmtId="6" fontId="118" fillId="0" borderId="12" xfId="1" applyNumberFormat="1" applyFont="1" applyFill="1" applyBorder="1" applyAlignment="1" applyProtection="1">
      <alignment horizontal="right"/>
      <protection locked="0"/>
    </xf>
    <xf numFmtId="6" fontId="118" fillId="3" borderId="0" xfId="1" applyNumberFormat="1" applyFont="1" applyFill="1" applyAlignment="1" applyProtection="1">
      <alignment horizontal="right"/>
      <protection locked="0"/>
    </xf>
    <xf numFmtId="6" fontId="32" fillId="8" borderId="7" xfId="0" applyNumberFormat="1" applyFont="1" applyFill="1" applyBorder="1" applyAlignment="1" applyProtection="1">
      <alignment vertical="center"/>
    </xf>
    <xf numFmtId="6" fontId="68" fillId="8" borderId="7" xfId="2" applyNumberFormat="1" applyFont="1" applyFill="1" applyBorder="1" applyAlignment="1" applyProtection="1">
      <alignment horizontal="right" vertical="center"/>
    </xf>
    <xf numFmtId="169" fontId="68" fillId="8" borderId="7" xfId="2" applyNumberFormat="1" applyFont="1" applyFill="1" applyBorder="1" applyAlignment="1" applyProtection="1">
      <alignment vertical="center" wrapText="1"/>
    </xf>
    <xf numFmtId="0" fontId="35" fillId="2" borderId="35" xfId="0" applyFont="1" applyFill="1" applyBorder="1" applyAlignment="1">
      <alignment horizontal="center" vertical="center" wrapText="1"/>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0" fontId="32" fillId="3" borderId="0" xfId="0" applyFont="1" applyFill="1" applyBorder="1" applyProtection="1"/>
    <xf numFmtId="170" fontId="32" fillId="3" borderId="0" xfId="0" applyNumberFormat="1" applyFont="1" applyFill="1" applyBorder="1" applyProtection="1"/>
    <xf numFmtId="170" fontId="32" fillId="2" borderId="0" xfId="0" applyNumberFormat="1" applyFont="1" applyFill="1" applyBorder="1" applyProtection="1"/>
    <xf numFmtId="3" fontId="32" fillId="7" borderId="0" xfId="0" applyNumberFormat="1" applyFont="1" applyFill="1" applyBorder="1" applyAlignment="1" applyProtection="1">
      <alignment horizontal="center"/>
    </xf>
    <xf numFmtId="0" fontId="36" fillId="2" borderId="71" xfId="0" applyFont="1" applyFill="1" applyBorder="1" applyProtection="1"/>
    <xf numFmtId="0" fontId="36" fillId="2" borderId="41" xfId="0" applyFont="1" applyFill="1" applyBorder="1" applyProtection="1"/>
    <xf numFmtId="0" fontId="36" fillId="2" borderId="44" xfId="0" applyFont="1" applyFill="1" applyBorder="1" applyAlignment="1" applyProtection="1">
      <alignment horizontal="center"/>
    </xf>
    <xf numFmtId="0" fontId="36" fillId="2" borderId="42" xfId="0" applyFont="1" applyFill="1" applyBorder="1" applyProtection="1"/>
    <xf numFmtId="0" fontId="17" fillId="2" borderId="46" xfId="0" applyFont="1" applyFill="1" applyBorder="1" applyAlignment="1" applyProtection="1">
      <alignment vertical="center" wrapText="1"/>
    </xf>
    <xf numFmtId="10" fontId="36" fillId="2" borderId="44" xfId="11" applyNumberFormat="1" applyFont="1" applyFill="1" applyBorder="1" applyAlignment="1" applyProtection="1">
      <alignment horizontal="center"/>
    </xf>
    <xf numFmtId="0" fontId="68" fillId="2" borderId="71" xfId="0" applyFont="1" applyFill="1" applyBorder="1" applyProtection="1"/>
    <xf numFmtId="0" fontId="36" fillId="2" borderId="41" xfId="0" quotePrefix="1" applyFont="1" applyFill="1" applyBorder="1" applyAlignment="1" applyProtection="1">
      <alignment horizontal="center"/>
    </xf>
    <xf numFmtId="9" fontId="36" fillId="2" borderId="44" xfId="11" applyFont="1" applyFill="1" applyBorder="1" applyAlignment="1" applyProtection="1">
      <alignment horizontal="center"/>
    </xf>
    <xf numFmtId="0" fontId="68" fillId="2" borderId="41" xfId="0" quotePrefix="1" applyFont="1" applyFill="1" applyBorder="1" applyAlignment="1" applyProtection="1">
      <alignment horizontal="center"/>
    </xf>
    <xf numFmtId="9" fontId="36" fillId="2" borderId="43" xfId="11" applyFont="1" applyFill="1" applyBorder="1" applyAlignment="1" applyProtection="1">
      <alignment horizontal="center"/>
    </xf>
    <xf numFmtId="0" fontId="68" fillId="2" borderId="42" xfId="0" applyFont="1" applyFill="1" applyBorder="1" applyProtection="1"/>
    <xf numFmtId="0" fontId="6" fillId="2" borderId="0" xfId="0" applyFont="1" applyFill="1" applyBorder="1" applyAlignment="1" applyProtection="1">
      <alignment vertical="center"/>
    </xf>
    <xf numFmtId="2" fontId="36" fillId="2" borderId="71" xfId="0" applyNumberFormat="1" applyFont="1" applyFill="1" applyBorder="1" applyAlignment="1" applyProtection="1">
      <alignment horizontal="center" vertical="center"/>
    </xf>
    <xf numFmtId="2" fontId="36" fillId="2" borderId="41" xfId="0" applyNumberFormat="1" applyFont="1" applyFill="1" applyBorder="1" applyAlignment="1" applyProtection="1">
      <alignment horizontal="center" vertical="center"/>
    </xf>
    <xf numFmtId="2" fontId="36" fillId="2" borderId="44" xfId="0" applyNumberFormat="1" applyFont="1" applyFill="1" applyBorder="1" applyAlignment="1" applyProtection="1">
      <alignment horizontal="center" vertical="center"/>
    </xf>
    <xf numFmtId="2" fontId="36" fillId="2" borderId="41" xfId="0" quotePrefix="1" applyNumberFormat="1" applyFont="1" applyFill="1" applyBorder="1" applyAlignment="1" applyProtection="1">
      <alignment horizontal="center" vertical="center"/>
    </xf>
    <xf numFmtId="2" fontId="36" fillId="2" borderId="42" xfId="0" applyNumberFormat="1" applyFont="1" applyFill="1" applyBorder="1" applyAlignment="1" applyProtection="1">
      <alignment horizontal="center" vertical="center"/>
    </xf>
    <xf numFmtId="2" fontId="36" fillId="2" borderId="43"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7" xfId="0" applyFont="1" applyFill="1" applyBorder="1" applyAlignment="1" applyProtection="1">
      <alignment horizontal="right"/>
    </xf>
    <xf numFmtId="0" fontId="17" fillId="2" borderId="46" xfId="0" applyFont="1" applyFill="1" applyBorder="1" applyAlignment="1" applyProtection="1">
      <alignment horizontal="center" wrapText="1"/>
    </xf>
    <xf numFmtId="0" fontId="17" fillId="2" borderId="2" xfId="0" applyFont="1" applyFill="1" applyBorder="1" applyAlignment="1">
      <alignment horizontal="center"/>
    </xf>
    <xf numFmtId="165" fontId="68" fillId="2" borderId="2" xfId="0" applyNumberFormat="1" applyFont="1" applyFill="1" applyBorder="1" applyAlignment="1">
      <alignment horizontal="center" vertical="center" wrapText="1"/>
    </xf>
    <xf numFmtId="165" fontId="68" fillId="2" borderId="0" xfId="0" applyNumberFormat="1" applyFont="1" applyFill="1" applyBorder="1" applyAlignment="1">
      <alignment horizontal="center" vertical="center" wrapText="1"/>
    </xf>
    <xf numFmtId="43" fontId="68" fillId="2" borderId="46" xfId="0" applyNumberFormat="1" applyFont="1" applyFill="1" applyBorder="1" applyAlignment="1">
      <alignment horizontal="center"/>
    </xf>
    <xf numFmtId="43" fontId="68" fillId="2" borderId="35" xfId="0" applyNumberFormat="1" applyFont="1" applyFill="1" applyBorder="1" applyAlignment="1">
      <alignment horizontal="center"/>
    </xf>
    <xf numFmtId="165" fontId="68" fillId="2" borderId="40" xfId="0" applyNumberFormat="1" applyFont="1" applyFill="1" applyBorder="1" applyAlignment="1">
      <alignment horizontal="center" vertical="center" wrapText="1"/>
    </xf>
    <xf numFmtId="165" fontId="68" fillId="2" borderId="40" xfId="0" applyNumberFormat="1" applyFont="1" applyFill="1" applyBorder="1" applyAlignment="1">
      <alignment horizontal="center"/>
    </xf>
    <xf numFmtId="165" fontId="68" fillId="2" borderId="46"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20" xfId="0" applyNumberFormat="1" applyFont="1" applyFill="1" applyBorder="1" applyAlignment="1">
      <alignment horizontal="center" vertical="center"/>
    </xf>
    <xf numFmtId="2" fontId="32" fillId="2" borderId="21" xfId="0" applyNumberFormat="1" applyFont="1" applyFill="1" applyBorder="1" applyAlignment="1">
      <alignment horizontal="center" vertical="center"/>
    </xf>
    <xf numFmtId="2" fontId="36" fillId="2" borderId="21" xfId="0" applyNumberFormat="1" applyFont="1" applyFill="1" applyBorder="1" applyAlignment="1">
      <alignment horizontal="center" vertical="center"/>
    </xf>
    <xf numFmtId="2" fontId="36" fillId="2" borderId="43" xfId="0" applyNumberFormat="1" applyFont="1" applyFill="1" applyBorder="1" applyAlignment="1">
      <alignment horizontal="center" vertical="center"/>
    </xf>
    <xf numFmtId="2" fontId="36" fillId="2" borderId="22" xfId="11" applyNumberFormat="1" applyFont="1" applyFill="1" applyBorder="1" applyAlignment="1">
      <alignment horizontal="center" vertical="center"/>
    </xf>
    <xf numFmtId="2" fontId="36" fillId="2" borderId="42" xfId="11" applyNumberFormat="1" applyFont="1" applyFill="1" applyBorder="1" applyAlignment="1">
      <alignment horizontal="center" vertical="center"/>
    </xf>
    <xf numFmtId="10" fontId="36" fillId="2" borderId="22" xfId="11" applyNumberFormat="1" applyFont="1" applyFill="1" applyBorder="1" applyAlignment="1">
      <alignment horizontal="center" vertical="center"/>
    </xf>
    <xf numFmtId="10" fontId="36" fillId="2" borderId="21" xfId="11" applyNumberFormat="1" applyFont="1" applyFill="1" applyBorder="1" applyAlignment="1">
      <alignment horizontal="center" vertical="center"/>
    </xf>
    <xf numFmtId="10" fontId="36" fillId="2" borderId="42" xfId="11" applyNumberFormat="1" applyFont="1" applyFill="1" applyBorder="1" applyAlignment="1">
      <alignment horizontal="center" vertical="center"/>
    </xf>
    <xf numFmtId="10" fontId="36" fillId="2" borderId="43" xfId="11" applyNumberFormat="1" applyFont="1" applyFill="1" applyBorder="1" applyAlignment="1">
      <alignment horizontal="center" vertical="center"/>
    </xf>
    <xf numFmtId="4" fontId="78" fillId="7" borderId="0" xfId="0" applyNumberFormat="1" applyFont="1" applyFill="1" applyBorder="1" applyAlignment="1">
      <alignment horizontal="center" vertical="center" wrapText="1"/>
    </xf>
    <xf numFmtId="0" fontId="32" fillId="2" borderId="61"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12" xfId="0" applyNumberFormat="1" applyFont="1" applyFill="1" applyBorder="1" applyAlignment="1">
      <alignment horizontal="center" vertical="center" wrapText="1"/>
    </xf>
    <xf numFmtId="6" fontId="68" fillId="8" borderId="40" xfId="0" applyNumberFormat="1" applyFont="1" applyFill="1" applyBorder="1"/>
    <xf numFmtId="179" fontId="30" fillId="8" borderId="40" xfId="0" applyNumberFormat="1" applyFont="1" applyFill="1" applyBorder="1" applyAlignment="1">
      <alignment vertical="center"/>
    </xf>
    <xf numFmtId="6" fontId="32" fillId="2" borderId="0" xfId="1" applyNumberFormat="1" applyFont="1" applyFill="1" applyBorder="1" applyAlignment="1">
      <alignment horizontal="right" vertical="center"/>
    </xf>
    <xf numFmtId="6" fontId="85" fillId="2" borderId="0" xfId="1" applyNumberFormat="1" applyFont="1" applyFill="1" applyBorder="1" applyAlignment="1">
      <alignment horizontal="center" vertical="center"/>
    </xf>
    <xf numFmtId="6" fontId="32" fillId="2" borderId="0" xfId="0" applyNumberFormat="1" applyFont="1" applyFill="1" applyBorder="1" applyAlignment="1" applyProtection="1">
      <alignment horizontal="center" vertical="center"/>
      <protection locked="0"/>
    </xf>
    <xf numFmtId="6" fontId="36" fillId="18" borderId="0" xfId="0" applyNumberFormat="1" applyFont="1" applyFill="1" applyBorder="1" applyAlignment="1">
      <alignment vertical="center"/>
    </xf>
    <xf numFmtId="6" fontId="32" fillId="2" borderId="62" xfId="1" applyNumberFormat="1" applyFont="1" applyFill="1" applyBorder="1" applyAlignment="1">
      <alignment horizontal="right" vertical="center"/>
    </xf>
    <xf numFmtId="6" fontId="85" fillId="2" borderId="62" xfId="1" applyNumberFormat="1" applyFont="1" applyFill="1" applyBorder="1" applyAlignment="1">
      <alignment horizontal="center" vertical="center"/>
    </xf>
    <xf numFmtId="6" fontId="32" fillId="2" borderId="62" xfId="0" applyNumberFormat="1" applyFont="1" applyFill="1" applyBorder="1" applyAlignment="1" applyProtection="1">
      <alignment horizontal="center" vertical="center"/>
      <protection locked="0"/>
    </xf>
    <xf numFmtId="6" fontId="32" fillId="2" borderId="62" xfId="0" applyNumberFormat="1" applyFont="1" applyFill="1" applyBorder="1" applyAlignment="1">
      <alignment horizontal="center" vertical="center"/>
    </xf>
    <xf numFmtId="6" fontId="36" fillId="18" borderId="62" xfId="0" applyNumberFormat="1" applyFont="1" applyFill="1" applyBorder="1" applyAlignment="1">
      <alignment vertical="center"/>
    </xf>
    <xf numFmtId="6" fontId="32" fillId="2" borderId="74" xfId="0" applyNumberFormat="1" applyFont="1" applyFill="1" applyBorder="1" applyAlignment="1">
      <alignment horizontal="center" vertical="center"/>
    </xf>
    <xf numFmtId="6" fontId="32" fillId="2" borderId="74" xfId="0" applyNumberFormat="1" applyFont="1" applyFill="1" applyBorder="1" applyAlignment="1">
      <alignment horizontal="right" vertical="center"/>
    </xf>
    <xf numFmtId="6" fontId="32" fillId="2" borderId="74" xfId="0" applyNumberFormat="1" applyFont="1" applyFill="1" applyBorder="1" applyAlignment="1" applyProtection="1">
      <alignment horizontal="center" vertical="center"/>
      <protection locked="0"/>
    </xf>
    <xf numFmtId="6" fontId="32" fillId="2" borderId="74" xfId="0" applyNumberFormat="1" applyFont="1" applyFill="1" applyBorder="1" applyAlignment="1">
      <alignment vertical="center"/>
    </xf>
    <xf numFmtId="6" fontId="36" fillId="0" borderId="74" xfId="0" applyNumberFormat="1" applyFont="1" applyFill="1" applyBorder="1" applyAlignment="1">
      <alignment vertical="center"/>
    </xf>
    <xf numFmtId="6" fontId="68" fillId="4" borderId="46" xfId="0" applyNumberFormat="1" applyFont="1" applyFill="1" applyBorder="1"/>
    <xf numFmtId="6" fontId="17" fillId="4" borderId="47" xfId="0" applyNumberFormat="1" applyFont="1" applyFill="1" applyBorder="1"/>
    <xf numFmtId="0" fontId="30" fillId="3" borderId="7" xfId="0" applyFont="1" applyFill="1" applyBorder="1" applyAlignment="1" applyProtection="1">
      <alignment horizontal="center"/>
      <protection locked="0"/>
    </xf>
    <xf numFmtId="0" fontId="79" fillId="2" borderId="0" xfId="0" applyFont="1" applyFill="1" applyBorder="1" applyAlignment="1">
      <alignment horizontal="center"/>
    </xf>
    <xf numFmtId="0" fontId="7" fillId="2" borderId="0" xfId="0" applyFont="1" applyFill="1" applyProtection="1"/>
    <xf numFmtId="0" fontId="119" fillId="2" borderId="0" xfId="0" applyFont="1" applyFill="1" applyBorder="1" applyAlignment="1">
      <alignment horizontal="center" vertical="top" wrapText="1"/>
    </xf>
    <xf numFmtId="0" fontId="119" fillId="2" borderId="0" xfId="0" applyFont="1" applyFill="1" applyBorder="1" applyAlignment="1">
      <alignment vertical="top" wrapText="1"/>
    </xf>
    <xf numFmtId="0" fontId="17" fillId="2" borderId="62" xfId="0" applyFont="1" applyFill="1" applyBorder="1" applyAlignment="1">
      <alignment horizontal="left" vertical="center" wrapText="1"/>
    </xf>
    <xf numFmtId="0" fontId="17" fillId="2" borderId="62" xfId="1" applyNumberFormat="1" applyFont="1" applyFill="1" applyBorder="1" applyAlignment="1">
      <alignment horizontal="right" vertical="center" wrapText="1"/>
    </xf>
    <xf numFmtId="6" fontId="66" fillId="2" borderId="94" xfId="0" applyNumberFormat="1" applyFont="1" applyFill="1" applyBorder="1" applyAlignment="1">
      <alignment horizontal="right" vertical="center" wrapText="1"/>
    </xf>
    <xf numFmtId="0" fontId="6" fillId="2" borderId="94" xfId="0" applyFont="1" applyFill="1" applyBorder="1" applyAlignment="1">
      <alignment horizontal="left" vertical="center" wrapText="1"/>
    </xf>
    <xf numFmtId="6" fontId="32" fillId="2" borderId="0" xfId="1" applyNumberFormat="1" applyFont="1" applyFill="1" applyBorder="1"/>
    <xf numFmtId="6" fontId="32" fillId="4" borderId="0" xfId="1" applyNumberFormat="1" applyFont="1" applyFill="1" applyBorder="1"/>
    <xf numFmtId="0" fontId="32" fillId="4" borderId="0" xfId="0" applyFont="1" applyFill="1" applyBorder="1" applyAlignment="1">
      <alignment horizontal="left" vertical="center" wrapText="1"/>
    </xf>
    <xf numFmtId="0" fontId="24" fillId="2" borderId="94" xfId="0" applyFont="1" applyFill="1" applyBorder="1" applyAlignment="1">
      <alignment horizontal="left" vertical="center" wrapText="1"/>
    </xf>
    <xf numFmtId="6" fontId="17" fillId="4" borderId="0" xfId="1" applyNumberFormat="1" applyFont="1" applyFill="1" applyBorder="1"/>
    <xf numFmtId="6" fontId="17" fillId="2" borderId="0" xfId="1" applyNumberFormat="1" applyFont="1" applyFill="1" applyBorder="1"/>
    <xf numFmtId="0" fontId="1" fillId="0" borderId="12" xfId="0" applyNumberFormat="1" applyFont="1" applyFill="1" applyBorder="1" applyAlignment="1">
      <alignment horizontal="left" wrapText="1"/>
    </xf>
    <xf numFmtId="0" fontId="1" fillId="0" borderId="12" xfId="0" applyNumberFormat="1" applyFont="1" applyFill="1" applyBorder="1" applyAlignment="1">
      <alignment horizontal="left" vertical="center" wrapText="1"/>
    </xf>
    <xf numFmtId="0" fontId="1" fillId="14" borderId="12" xfId="0" applyNumberFormat="1" applyFont="1" applyFill="1" applyBorder="1" applyAlignment="1">
      <alignment horizontal="left" vertical="center" wrapText="1"/>
    </xf>
    <xf numFmtId="0" fontId="1" fillId="14" borderId="12" xfId="0" applyNumberFormat="1" applyFont="1" applyFill="1" applyBorder="1" applyAlignment="1">
      <alignment horizontal="left"/>
    </xf>
    <xf numFmtId="0" fontId="1" fillId="0" borderId="12" xfId="0" applyNumberFormat="1" applyFont="1" applyBorder="1" applyAlignment="1">
      <alignment horizontal="left" wrapText="1"/>
    </xf>
    <xf numFmtId="0" fontId="1" fillId="0" borderId="12" xfId="0" applyNumberFormat="1" applyFont="1" applyFill="1" applyBorder="1" applyAlignment="1">
      <alignment horizontal="left"/>
    </xf>
    <xf numFmtId="0" fontId="1" fillId="0" borderId="12" xfId="0" applyNumberFormat="1" applyFont="1" applyBorder="1" applyAlignment="1">
      <alignment horizontal="left"/>
    </xf>
    <xf numFmtId="0" fontId="1" fillId="14" borderId="12" xfId="0" applyNumberFormat="1" applyFont="1" applyFill="1" applyBorder="1" applyAlignment="1">
      <alignment horizontal="left" wrapText="1"/>
    </xf>
    <xf numFmtId="0" fontId="1" fillId="0" borderId="12" xfId="11" applyNumberFormat="1" applyFont="1" applyFill="1" applyBorder="1" applyAlignment="1" applyProtection="1">
      <alignment horizontal="left" wrapText="1"/>
    </xf>
    <xf numFmtId="0" fontId="69" fillId="0" borderId="12" xfId="11" applyNumberFormat="1" applyFont="1" applyFill="1" applyBorder="1" applyAlignment="1" applyProtection="1">
      <alignment horizontal="left" wrapText="1"/>
    </xf>
    <xf numFmtId="0" fontId="70" fillId="0" borderId="12" xfId="11" applyNumberFormat="1" applyFont="1" applyFill="1" applyBorder="1" applyAlignment="1" applyProtection="1">
      <alignment horizontal="left" wrapText="1"/>
    </xf>
    <xf numFmtId="0" fontId="70" fillId="14" borderId="12" xfId="0" applyNumberFormat="1" applyFont="1" applyFill="1" applyBorder="1" applyAlignment="1" applyProtection="1">
      <alignment horizontal="left"/>
    </xf>
    <xf numFmtId="0" fontId="83" fillId="0" borderId="12" xfId="11" applyNumberFormat="1" applyFont="1" applyFill="1" applyBorder="1" applyAlignment="1" applyProtection="1">
      <alignment horizontal="left" wrapText="1"/>
    </xf>
    <xf numFmtId="165" fontId="36" fillId="8" borderId="12" xfId="0" applyNumberFormat="1" applyFont="1" applyFill="1" applyBorder="1" applyAlignment="1">
      <alignment horizontal="right"/>
    </xf>
    <xf numFmtId="165" fontId="32" fillId="3" borderId="12" xfId="0" applyNumberFormat="1" applyFont="1" applyFill="1" applyBorder="1" applyAlignment="1" applyProtection="1">
      <alignment horizontal="right"/>
      <protection locked="0"/>
    </xf>
    <xf numFmtId="165" fontId="32" fillId="2" borderId="0" xfId="0" applyNumberFormat="1" applyFont="1" applyFill="1" applyAlignment="1">
      <alignment horizontal="left"/>
    </xf>
    <xf numFmtId="165" fontId="36" fillId="0" borderId="12" xfId="0" applyNumberFormat="1" applyFont="1" applyFill="1" applyBorder="1" applyAlignment="1">
      <alignment horizontal="right"/>
    </xf>
    <xf numFmtId="165" fontId="36" fillId="14" borderId="12" xfId="0" applyNumberFormat="1" applyFont="1" applyFill="1" applyBorder="1" applyAlignment="1">
      <alignment horizontal="right"/>
    </xf>
    <xf numFmtId="165" fontId="32" fillId="14" borderId="12" xfId="0" applyNumberFormat="1" applyFont="1" applyFill="1" applyBorder="1" applyAlignment="1" applyProtection="1">
      <alignment horizontal="right"/>
      <protection locked="0"/>
    </xf>
    <xf numFmtId="6" fontId="32" fillId="3" borderId="12" xfId="0" applyNumberFormat="1" applyFont="1" applyFill="1" applyBorder="1" applyAlignment="1" applyProtection="1">
      <alignment horizontal="right"/>
      <protection locked="0"/>
    </xf>
    <xf numFmtId="6" fontId="36" fillId="8" borderId="12" xfId="0" applyNumberFormat="1" applyFont="1" applyFill="1" applyBorder="1" applyAlignment="1">
      <alignment horizontal="right"/>
    </xf>
    <xf numFmtId="6" fontId="32" fillId="2" borderId="0" xfId="0" applyNumberFormat="1" applyFont="1" applyFill="1" applyAlignment="1">
      <alignment horizontal="right"/>
    </xf>
    <xf numFmtId="6" fontId="36" fillId="0" borderId="12" xfId="0" applyNumberFormat="1" applyFont="1" applyFill="1" applyBorder="1" applyAlignment="1">
      <alignment horizontal="right"/>
    </xf>
    <xf numFmtId="6" fontId="120" fillId="2" borderId="12" xfId="0" applyNumberFormat="1" applyFont="1" applyFill="1" applyBorder="1" applyAlignment="1" applyProtection="1">
      <alignment horizontal="right"/>
      <protection locked="0"/>
    </xf>
    <xf numFmtId="168" fontId="32" fillId="7" borderId="12" xfId="0" applyNumberFormat="1" applyFont="1" applyFill="1" applyBorder="1" applyAlignment="1" applyProtection="1">
      <alignment horizontal="right"/>
      <protection locked="0"/>
    </xf>
    <xf numFmtId="165" fontId="32" fillId="0" borderId="12" xfId="0" applyNumberFormat="1" applyFont="1" applyFill="1" applyBorder="1" applyAlignment="1" applyProtection="1">
      <alignment horizontal="right"/>
      <protection locked="0"/>
    </xf>
    <xf numFmtId="165" fontId="36" fillId="0" borderId="12" xfId="0" applyNumberFormat="1" applyFont="1" applyFill="1" applyBorder="1" applyAlignment="1" applyProtection="1">
      <alignment horizontal="right"/>
      <protection locked="0"/>
    </xf>
    <xf numFmtId="165" fontId="36" fillId="0" borderId="12" xfId="11" applyNumberFormat="1" applyFont="1" applyFill="1" applyBorder="1" applyAlignment="1" applyProtection="1">
      <alignment horizontal="right"/>
    </xf>
    <xf numFmtId="165" fontId="85" fillId="0" borderId="12" xfId="11" applyNumberFormat="1" applyFont="1" applyFill="1" applyBorder="1" applyAlignment="1" applyProtection="1">
      <alignment horizontal="right"/>
    </xf>
    <xf numFmtId="165" fontId="85" fillId="2" borderId="0" xfId="11" applyNumberFormat="1" applyFont="1" applyFill="1" applyAlignment="1" applyProtection="1">
      <alignment horizontal="left"/>
    </xf>
    <xf numFmtId="165" fontId="32" fillId="14" borderId="12" xfId="0" applyNumberFormat="1" applyFont="1" applyFill="1" applyBorder="1" applyAlignment="1" applyProtection="1">
      <alignment horizontal="righ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12" xfId="0" applyNumberFormat="1" applyFont="1" applyBorder="1" applyAlignment="1" applyProtection="1">
      <alignment horizontal="right"/>
    </xf>
    <xf numFmtId="165" fontId="32" fillId="2" borderId="0" xfId="0" applyNumberFormat="1" applyFont="1" applyFill="1" applyAlignment="1"/>
    <xf numFmtId="6" fontId="17" fillId="0" borderId="7" xfId="1" applyNumberFormat="1" applyFont="1" applyFill="1" applyBorder="1" applyAlignment="1">
      <alignment horizontal="center" vertical="center"/>
    </xf>
    <xf numFmtId="6" fontId="17" fillId="0" borderId="7" xfId="1" applyNumberFormat="1" applyFont="1" applyFill="1" applyBorder="1" applyAlignment="1">
      <alignment horizontal="center" vertical="center" wrapText="1"/>
    </xf>
    <xf numFmtId="0" fontId="0" fillId="0" borderId="0" xfId="0" applyBorder="1" applyAlignment="1"/>
    <xf numFmtId="165" fontId="36" fillId="2" borderId="28" xfId="0" applyNumberFormat="1" applyFont="1" applyFill="1" applyBorder="1" applyAlignment="1"/>
    <xf numFmtId="165" fontId="92" fillId="3" borderId="24" xfId="0" applyNumberFormat="1" applyFont="1" applyFill="1" applyBorder="1" applyAlignment="1">
      <alignment horizontal="left"/>
    </xf>
    <xf numFmtId="165" fontId="92" fillId="3" borderId="57" xfId="0" applyNumberFormat="1" applyFont="1" applyFill="1" applyBorder="1" applyAlignment="1">
      <alignment horizontal="left"/>
    </xf>
    <xf numFmtId="165" fontId="36" fillId="2" borderId="36" xfId="0" applyNumberFormat="1" applyFont="1" applyFill="1" applyBorder="1" applyAlignment="1"/>
    <xf numFmtId="165" fontId="92" fillId="3" borderId="0" xfId="0" applyNumberFormat="1" applyFont="1" applyFill="1" applyBorder="1" applyAlignment="1">
      <alignment horizontal="left"/>
    </xf>
    <xf numFmtId="165" fontId="92" fillId="3" borderId="35" xfId="0" applyNumberFormat="1" applyFont="1" applyFill="1" applyBorder="1" applyAlignment="1">
      <alignment horizontal="left"/>
    </xf>
    <xf numFmtId="165" fontId="92" fillId="3" borderId="62" xfId="0" applyNumberFormat="1" applyFont="1" applyFill="1" applyBorder="1" applyAlignment="1">
      <alignment horizontal="left"/>
    </xf>
    <xf numFmtId="165" fontId="92" fillId="3" borderId="38" xfId="0" applyNumberFormat="1" applyFont="1" applyFill="1" applyBorder="1" applyAlignment="1">
      <alignment horizontal="left"/>
    </xf>
    <xf numFmtId="165" fontId="68" fillId="2" borderId="39" xfId="0" applyNumberFormat="1" applyFont="1" applyFill="1" applyBorder="1" applyAlignment="1"/>
    <xf numFmtId="165" fontId="17" fillId="2" borderId="4" xfId="0" applyNumberFormat="1" applyFont="1" applyFill="1" applyBorder="1" applyAlignment="1">
      <alignment horizontal="left"/>
    </xf>
    <xf numFmtId="165" fontId="17" fillId="2" borderId="45" xfId="0" applyNumberFormat="1" applyFont="1" applyFill="1" applyBorder="1" applyAlignment="1">
      <alignment horizontal="left"/>
    </xf>
    <xf numFmtId="165" fontId="17" fillId="2" borderId="18"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6" fontId="72" fillId="3" borderId="62" xfId="1" applyNumberFormat="1" applyFont="1" applyFill="1" applyBorder="1" applyAlignment="1" applyProtection="1">
      <alignment horizontal="right"/>
      <protection locked="0"/>
    </xf>
    <xf numFmtId="6" fontId="6" fillId="2" borderId="95" xfId="1" applyNumberFormat="1" applyFont="1" applyFill="1" applyBorder="1" applyAlignment="1" applyProtection="1">
      <alignment horizontal="right"/>
      <protection locked="0"/>
    </xf>
    <xf numFmtId="0" fontId="122" fillId="3" borderId="0" xfId="0" applyFont="1" applyFill="1" applyBorder="1" applyProtection="1">
      <protection locked="0"/>
    </xf>
    <xf numFmtId="0" fontId="122" fillId="2" borderId="0" xfId="0" applyFont="1" applyFill="1"/>
    <xf numFmtId="0" fontId="121" fillId="2" borderId="0" xfId="0" applyFont="1" applyFill="1"/>
    <xf numFmtId="0" fontId="123" fillId="2" borderId="0" xfId="0" applyFont="1" applyFill="1"/>
    <xf numFmtId="0" fontId="124" fillId="2" borderId="0" xfId="0" applyFont="1" applyFill="1" applyBorder="1" applyProtection="1">
      <protection locked="0"/>
    </xf>
    <xf numFmtId="0" fontId="124" fillId="2" borderId="0" xfId="0" applyFont="1" applyFill="1"/>
    <xf numFmtId="0" fontId="122" fillId="2" borderId="0" xfId="0" applyFont="1" applyFill="1" applyProtection="1">
      <protection locked="0"/>
    </xf>
    <xf numFmtId="0" fontId="63" fillId="2" borderId="0" xfId="0" applyFont="1" applyFill="1" applyBorder="1" applyAlignment="1" applyProtection="1">
      <alignment horizontal="left" wrapText="1"/>
    </xf>
    <xf numFmtId="165" fontId="71" fillId="2" borderId="47" xfId="0" applyNumberFormat="1" applyFont="1" applyFill="1" applyBorder="1" applyAlignment="1">
      <alignment horizontal="center" wrapText="1"/>
    </xf>
    <xf numFmtId="165" fontId="72" fillId="2" borderId="0" xfId="0" applyNumberFormat="1" applyFont="1" applyFill="1" applyBorder="1" applyAlignment="1" applyProtection="1">
      <alignment horizontal="center" wrapText="1"/>
      <protection locked="0"/>
    </xf>
    <xf numFmtId="165" fontId="72" fillId="2" borderId="0" xfId="0" applyNumberFormat="1" applyFont="1" applyFill="1" applyBorder="1" applyAlignment="1" applyProtection="1">
      <alignment horizontal="center"/>
      <protection locked="0"/>
    </xf>
    <xf numFmtId="165" fontId="72" fillId="2" borderId="46" xfId="0" applyNumberFormat="1" applyFont="1" applyFill="1" applyBorder="1" applyAlignment="1" applyProtection="1">
      <alignment horizontal="center"/>
      <protection locked="0"/>
    </xf>
    <xf numFmtId="165" fontId="72" fillId="2" borderId="0" xfId="0" applyNumberFormat="1" applyFont="1" applyFill="1" applyBorder="1" applyAlignment="1">
      <alignment horizontal="center"/>
    </xf>
    <xf numFmtId="165" fontId="72" fillId="2" borderId="2" xfId="0" applyNumberFormat="1" applyFont="1" applyFill="1" applyBorder="1" applyAlignment="1">
      <alignment horizontal="left"/>
    </xf>
    <xf numFmtId="165" fontId="72" fillId="2" borderId="46" xfId="0" applyNumberFormat="1" applyFont="1" applyFill="1" applyBorder="1" applyAlignment="1">
      <alignment horizontal="left" wrapText="1"/>
    </xf>
    <xf numFmtId="165" fontId="72" fillId="2" borderId="69" xfId="0" applyNumberFormat="1" applyFont="1" applyFill="1" applyBorder="1" applyAlignment="1">
      <alignment horizontal="left"/>
    </xf>
    <xf numFmtId="165" fontId="72" fillId="2" borderId="67" xfId="0" applyNumberFormat="1" applyFont="1" applyFill="1" applyBorder="1" applyAlignment="1">
      <alignment horizontal="left" wrapText="1"/>
    </xf>
    <xf numFmtId="165" fontId="71" fillId="2" borderId="96" xfId="0" applyNumberFormat="1" applyFont="1" applyFill="1" applyBorder="1" applyAlignment="1">
      <alignment horizontal="center" wrapText="1"/>
    </xf>
    <xf numFmtId="165" fontId="72" fillId="3" borderId="62" xfId="0" applyNumberFormat="1" applyFont="1" applyFill="1" applyBorder="1" applyAlignment="1" applyProtection="1">
      <alignment horizontal="center" wrapText="1"/>
      <protection locked="0"/>
    </xf>
    <xf numFmtId="165" fontId="72" fillId="3" borderId="62" xfId="0" applyNumberFormat="1" applyFont="1" applyFill="1" applyBorder="1" applyAlignment="1" applyProtection="1">
      <alignment horizontal="center"/>
      <protection locked="0"/>
    </xf>
    <xf numFmtId="165" fontId="72" fillId="3" borderId="67" xfId="0" applyNumberFormat="1" applyFont="1" applyFill="1" applyBorder="1" applyAlignment="1" applyProtection="1">
      <alignment horizontal="center"/>
      <protection locked="0"/>
    </xf>
    <xf numFmtId="165" fontId="72" fillId="2" borderId="70" xfId="0" applyNumberFormat="1" applyFont="1" applyFill="1" applyBorder="1" applyAlignment="1">
      <alignment horizontal="left"/>
    </xf>
    <xf numFmtId="165" fontId="72" fillId="2" borderId="68" xfId="0" applyNumberFormat="1" applyFont="1" applyFill="1" applyBorder="1" applyAlignment="1">
      <alignment horizontal="left" wrapText="1"/>
    </xf>
    <xf numFmtId="165" fontId="71" fillId="2" borderId="97" xfId="0" applyNumberFormat="1" applyFont="1" applyFill="1" applyBorder="1" applyAlignment="1">
      <alignment horizontal="center" wrapText="1"/>
    </xf>
    <xf numFmtId="165" fontId="72" fillId="3" borderId="45" xfId="0" applyNumberFormat="1" applyFont="1" applyFill="1" applyBorder="1" applyAlignment="1" applyProtection="1">
      <alignment horizontal="center" wrapText="1"/>
      <protection locked="0"/>
    </xf>
    <xf numFmtId="165" fontId="72" fillId="3" borderId="45" xfId="0" applyNumberFormat="1" applyFont="1" applyFill="1" applyBorder="1" applyAlignment="1" applyProtection="1">
      <alignment horizontal="center"/>
      <protection locked="0"/>
    </xf>
    <xf numFmtId="165" fontId="72" fillId="3" borderId="68" xfId="0" applyNumberFormat="1" applyFont="1" applyFill="1" applyBorder="1" applyAlignment="1" applyProtection="1">
      <alignment horizontal="center"/>
      <protection locked="0"/>
    </xf>
    <xf numFmtId="165" fontId="72" fillId="2" borderId="46" xfId="0" applyNumberFormat="1" applyFont="1" applyFill="1" applyBorder="1" applyAlignment="1">
      <alignment horizontal="left"/>
    </xf>
    <xf numFmtId="165" fontId="71" fillId="2" borderId="47" xfId="0" applyNumberFormat="1" applyFont="1" applyFill="1" applyBorder="1" applyAlignment="1">
      <alignment horizontal="center"/>
    </xf>
    <xf numFmtId="165" fontId="72" fillId="2" borderId="69" xfId="0" applyNumberFormat="1" applyFont="1" applyFill="1" applyBorder="1" applyAlignment="1">
      <alignment horizontal="left" wrapText="1"/>
    </xf>
    <xf numFmtId="165" fontId="72" fillId="2" borderId="64" xfId="0" applyNumberFormat="1" applyFont="1" applyFill="1" applyBorder="1" applyAlignment="1">
      <alignment horizontal="left"/>
    </xf>
    <xf numFmtId="165" fontId="72" fillId="2" borderId="66" xfId="0" applyNumberFormat="1" applyFont="1" applyFill="1" applyBorder="1" applyAlignment="1">
      <alignment horizontal="left" wrapText="1"/>
    </xf>
    <xf numFmtId="165" fontId="71" fillId="2" borderId="98" xfId="0" applyNumberFormat="1" applyFont="1" applyFill="1" applyBorder="1" applyAlignment="1">
      <alignment horizontal="center" wrapText="1"/>
    </xf>
    <xf numFmtId="165" fontId="72" fillId="3" borderId="95" xfId="0" applyNumberFormat="1" applyFont="1" applyFill="1" applyBorder="1" applyAlignment="1" applyProtection="1">
      <alignment horizontal="center" wrapText="1"/>
      <protection locked="0"/>
    </xf>
    <xf numFmtId="165" fontId="72" fillId="3" borderId="95" xfId="0" applyNumberFormat="1" applyFont="1" applyFill="1" applyBorder="1" applyAlignment="1" applyProtection="1">
      <alignment horizontal="center"/>
      <protection locked="0"/>
    </xf>
    <xf numFmtId="165" fontId="72" fillId="3" borderId="99" xfId="0" applyNumberFormat="1" applyFont="1" applyFill="1" applyBorder="1" applyAlignment="1" applyProtection="1">
      <alignment horizontal="center"/>
      <protection locked="0"/>
    </xf>
    <xf numFmtId="0" fontId="17" fillId="2" borderId="12" xfId="0" applyFont="1" applyFill="1" applyBorder="1" applyAlignment="1">
      <alignment horizontal="center" vertical="top" wrapText="1"/>
    </xf>
    <xf numFmtId="6" fontId="17" fillId="2" borderId="12" xfId="0" applyNumberFormat="1" applyFont="1" applyFill="1" applyBorder="1" applyAlignment="1">
      <alignment horizontal="center" vertical="top" wrapText="1"/>
    </xf>
    <xf numFmtId="6" fontId="17" fillId="2" borderId="12"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6" xfId="0" applyNumberFormat="1" applyFont="1" applyFill="1" applyBorder="1"/>
    <xf numFmtId="6" fontId="31" fillId="2" borderId="31" xfId="0" applyNumberFormat="1" applyFont="1" applyFill="1" applyBorder="1"/>
    <xf numFmtId="6" fontId="7" fillId="2" borderId="46" xfId="0" applyNumberFormat="1" applyFont="1" applyFill="1" applyBorder="1"/>
    <xf numFmtId="0" fontId="71" fillId="2" borderId="2" xfId="0" applyNumberFormat="1" applyFont="1" applyFill="1" applyBorder="1" applyAlignment="1">
      <alignment horizontal="center"/>
    </xf>
    <xf numFmtId="0" fontId="30" fillId="2" borderId="68" xfId="0" applyNumberFormat="1" applyFont="1" applyFill="1" applyBorder="1" applyAlignment="1">
      <alignment horizontal="center"/>
    </xf>
    <xf numFmtId="165" fontId="35" fillId="2" borderId="13" xfId="0" applyNumberFormat="1" applyFont="1" applyFill="1" applyBorder="1" applyAlignment="1">
      <alignment horizontal="center" vertical="center"/>
    </xf>
    <xf numFmtId="165" fontId="30" fillId="2" borderId="15"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0" fontId="63" fillId="2" borderId="0" xfId="2" applyNumberFormat="1" applyFont="1" applyFill="1" applyBorder="1" applyAlignment="1">
      <alignment horizontal="left" vertical="center"/>
    </xf>
    <xf numFmtId="0" fontId="63" fillId="2" borderId="0" xfId="0" applyFont="1" applyFill="1" applyBorder="1" applyAlignment="1">
      <alignment vertical="top"/>
    </xf>
    <xf numFmtId="0" fontId="63" fillId="2" borderId="0" xfId="0" applyFont="1" applyFill="1" applyBorder="1"/>
    <xf numFmtId="165" fontId="30" fillId="0" borderId="0" xfId="0" applyNumberFormat="1" applyFont="1" applyBorder="1" applyAlignment="1">
      <alignment horizontal="center" vertical="center" wrapText="1"/>
    </xf>
    <xf numFmtId="165" fontId="32" fillId="2" borderId="12" xfId="0" applyNumberFormat="1" applyFont="1" applyFill="1" applyBorder="1" applyAlignment="1" applyProtection="1">
      <alignment horizontal="right"/>
      <protection locked="0"/>
    </xf>
    <xf numFmtId="0" fontId="128" fillId="2" borderId="0" xfId="0" applyFont="1" applyFill="1" applyAlignment="1">
      <alignment horizontal="left"/>
    </xf>
    <xf numFmtId="6" fontId="1" fillId="3" borderId="12" xfId="0" applyNumberFormat="1" applyFont="1" applyFill="1" applyBorder="1" applyAlignment="1" applyProtection="1">
      <alignment vertical="center"/>
      <protection locked="0"/>
    </xf>
    <xf numFmtId="0" fontId="1" fillId="2" borderId="0" xfId="0" applyFont="1" applyFill="1" applyAlignment="1">
      <alignment vertical="center"/>
    </xf>
    <xf numFmtId="6" fontId="1" fillId="3" borderId="12" xfId="0" applyNumberFormat="1" applyFont="1" applyFill="1" applyBorder="1" applyProtection="1">
      <protection locked="0"/>
    </xf>
    <xf numFmtId="6" fontId="1" fillId="3" borderId="28" xfId="0" applyNumberFormat="1" applyFont="1" applyFill="1" applyBorder="1" applyProtection="1">
      <protection locked="0"/>
    </xf>
    <xf numFmtId="0" fontId="35" fillId="2" borderId="0" xfId="0" applyFont="1" applyFill="1"/>
    <xf numFmtId="6" fontId="34" fillId="3" borderId="39" xfId="0" applyNumberFormat="1" applyFont="1" applyFill="1" applyBorder="1" applyProtection="1">
      <protection locked="0"/>
    </xf>
    <xf numFmtId="6" fontId="34" fillId="3" borderId="12" xfId="0" applyNumberFormat="1" applyFont="1" applyFill="1" applyBorder="1" applyProtection="1">
      <protection locked="0"/>
    </xf>
    <xf numFmtId="0" fontId="17" fillId="8" borderId="12" xfId="0" applyFont="1" applyFill="1" applyBorder="1" applyAlignment="1">
      <alignment horizontal="center" vertical="center"/>
    </xf>
    <xf numFmtId="1" fontId="32" fillId="6" borderId="0" xfId="0" applyNumberFormat="1" applyFont="1" applyFill="1" applyBorder="1" applyAlignment="1" applyProtection="1">
      <alignment horizontal="left" vertical="top"/>
    </xf>
    <xf numFmtId="1" fontId="32" fillId="3" borderId="0" xfId="0" applyNumberFormat="1" applyFont="1" applyFill="1" applyBorder="1" applyAlignment="1" applyProtection="1">
      <alignment horizontal="left" vertical="top"/>
    </xf>
    <xf numFmtId="1" fontId="32" fillId="6" borderId="0" xfId="0" applyNumberFormat="1" applyFont="1" applyFill="1" applyBorder="1" applyAlignment="1" applyProtection="1">
      <alignment horizontal="left"/>
    </xf>
    <xf numFmtId="1" fontId="32" fillId="4"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6" borderId="0" xfId="0" applyNumberFormat="1" applyFont="1" applyFill="1" applyBorder="1" applyAlignment="1" applyProtection="1">
      <alignment horizontal="left" vertical="top"/>
    </xf>
    <xf numFmtId="1" fontId="32" fillId="13" borderId="0" xfId="0" applyNumberFormat="1" applyFont="1" applyFill="1" applyBorder="1" applyAlignment="1" applyProtection="1">
      <alignment horizontal="left" vertical="top"/>
    </xf>
    <xf numFmtId="1" fontId="32" fillId="13" borderId="62"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6" fillId="0" borderId="0" xfId="0" applyFont="1" applyBorder="1" applyAlignment="1">
      <alignment horizontal="left" vertical="top" wrapText="1"/>
    </xf>
    <xf numFmtId="0" fontId="125" fillId="2" borderId="0" xfId="0" applyFont="1" applyFill="1" applyBorder="1" applyAlignment="1">
      <alignment horizontal="center" vertical="top" wrapText="1"/>
    </xf>
    <xf numFmtId="0" fontId="0" fillId="2" borderId="0" xfId="0" applyFill="1" applyBorder="1" applyAlignment="1">
      <alignment vertical="top" wrapText="1"/>
    </xf>
    <xf numFmtId="1" fontId="119" fillId="2" borderId="0" xfId="0" applyNumberFormat="1" applyFont="1" applyFill="1" applyBorder="1" applyAlignment="1">
      <alignment horizontal="left" vertical="top" wrapText="1"/>
    </xf>
    <xf numFmtId="166" fontId="92" fillId="2" borderId="0" xfId="4" applyFont="1" applyFill="1" applyBorder="1" applyAlignment="1">
      <alignment vertical="top" wrapText="1"/>
    </xf>
    <xf numFmtId="166" fontId="66" fillId="2" borderId="0" xfId="4" applyNumberFormat="1" applyFont="1" applyFill="1" applyBorder="1" applyAlignment="1">
      <alignment horizontal="center" vertical="top" wrapText="1"/>
    </xf>
    <xf numFmtId="173" fontId="92" fillId="2" borderId="0" xfId="4" applyNumberFormat="1" applyFont="1" applyFill="1" applyBorder="1" applyAlignment="1">
      <alignment vertical="top" wrapText="1"/>
    </xf>
    <xf numFmtId="0" fontId="129" fillId="2" borderId="0" xfId="0" applyNumberFormat="1" applyFont="1" applyFill="1" applyBorder="1" applyAlignment="1" applyProtection="1">
      <alignment horizontal="right" vertical="center" wrapText="1"/>
    </xf>
    <xf numFmtId="0" fontId="129" fillId="2" borderId="0" xfId="0" applyFont="1" applyFill="1" applyBorder="1" applyAlignment="1">
      <alignment horizontal="right" vertical="center" wrapText="1"/>
    </xf>
    <xf numFmtId="173" fontId="84" fillId="2" borderId="0" xfId="0" applyNumberFormat="1" applyFont="1" applyFill="1" applyBorder="1" applyAlignment="1">
      <alignment horizontal="right" vertical="center" wrapText="1"/>
    </xf>
    <xf numFmtId="1" fontId="66" fillId="2" borderId="62" xfId="0" applyNumberFormat="1" applyFont="1" applyFill="1" applyBorder="1" applyAlignment="1">
      <alignment horizontal="left" vertical="center" wrapText="1"/>
    </xf>
    <xf numFmtId="173" fontId="84" fillId="2" borderId="62" xfId="0" applyNumberFormat="1" applyFont="1" applyFill="1" applyBorder="1" applyAlignment="1">
      <alignment horizontal="right" vertical="center" wrapText="1"/>
    </xf>
    <xf numFmtId="1" fontId="125" fillId="2" borderId="0" xfId="0" applyNumberFormat="1" applyFont="1" applyFill="1" applyBorder="1" applyAlignment="1">
      <alignment horizontal="left" vertical="top" wrapText="1"/>
    </xf>
    <xf numFmtId="173" fontId="66" fillId="2" borderId="0" xfId="4" applyNumberFormat="1" applyFont="1" applyFill="1" applyBorder="1" applyAlignment="1">
      <alignment vertical="top" wrapText="1"/>
    </xf>
    <xf numFmtId="173" fontId="66" fillId="2" borderId="94" xfId="4" applyNumberFormat="1" applyFont="1" applyFill="1" applyBorder="1" applyAlignment="1">
      <alignment vertical="top" wrapText="1"/>
    </xf>
    <xf numFmtId="0" fontId="66" fillId="2" borderId="0" xfId="0" applyFont="1" applyFill="1" applyBorder="1" applyAlignment="1">
      <alignment horizontal="left" vertical="top" wrapText="1"/>
    </xf>
    <xf numFmtId="1" fontId="125" fillId="2" borderId="62" xfId="0" applyNumberFormat="1" applyFont="1" applyFill="1" applyBorder="1" applyAlignment="1">
      <alignment horizontal="left" vertical="center" wrapText="1"/>
    </xf>
    <xf numFmtId="9" fontId="6" fillId="2" borderId="62" xfId="11" applyFont="1" applyFill="1" applyBorder="1"/>
    <xf numFmtId="0" fontId="6" fillId="2" borderId="0" xfId="0" applyNumberFormat="1" applyFont="1" applyFill="1" applyAlignment="1">
      <alignment horizontal="right"/>
    </xf>
    <xf numFmtId="166" fontId="6" fillId="2" borderId="0" xfId="4" applyFont="1" applyFill="1" applyAlignment="1">
      <alignment horizontal="right"/>
    </xf>
    <xf numFmtId="1" fontId="72" fillId="2" borderId="0" xfId="11" applyNumberFormat="1" applyFont="1" applyFill="1" applyBorder="1"/>
    <xf numFmtId="0" fontId="111"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6" fillId="2" borderId="0" xfId="0" applyNumberFormat="1" applyFont="1" applyFill="1" applyBorder="1" applyAlignment="1">
      <alignment horizontal="left" vertical="top" wrapText="1"/>
    </xf>
    <xf numFmtId="0" fontId="17" fillId="2" borderId="0" xfId="0" applyFont="1" applyFill="1" applyAlignment="1"/>
    <xf numFmtId="173" fontId="119" fillId="2" borderId="0" xfId="0" applyNumberFormat="1" applyFont="1" applyFill="1" applyBorder="1" applyAlignment="1">
      <alignment vertical="top" wrapText="1"/>
    </xf>
    <xf numFmtId="173" fontId="66" fillId="2" borderId="0" xfId="0" applyNumberFormat="1" applyFont="1" applyFill="1" applyBorder="1" applyAlignment="1">
      <alignment vertical="top" wrapText="1"/>
    </xf>
    <xf numFmtId="180" fontId="92" fillId="2" borderId="0" xfId="4" applyNumberFormat="1" applyFont="1" applyFill="1" applyBorder="1" applyAlignment="1">
      <alignment vertical="top" wrapText="1"/>
    </xf>
    <xf numFmtId="166" fontId="6" fillId="2" borderId="0" xfId="0" applyNumberFormat="1" applyFont="1" applyFill="1" applyAlignment="1"/>
    <xf numFmtId="173" fontId="66" fillId="2" borderId="95" xfId="0" applyNumberFormat="1" applyFont="1" applyFill="1" applyBorder="1" applyAlignment="1">
      <alignment vertical="top" wrapText="1"/>
    </xf>
    <xf numFmtId="6" fontId="72" fillId="2" borderId="6" xfId="0" applyNumberFormat="1" applyFont="1" applyFill="1" applyBorder="1"/>
    <xf numFmtId="6" fontId="71" fillId="2" borderId="31" xfId="0" applyNumberFormat="1" applyFont="1" applyFill="1" applyBorder="1"/>
    <xf numFmtId="173" fontId="66" fillId="2" borderId="64" xfId="4" applyNumberFormat="1" applyFont="1" applyFill="1" applyBorder="1" applyAlignment="1">
      <alignment horizontal="right" vertical="top" wrapText="1"/>
    </xf>
    <xf numFmtId="173" fontId="66" fillId="2" borderId="65" xfId="4" applyNumberFormat="1" applyFont="1" applyFill="1" applyBorder="1" applyAlignment="1">
      <alignment horizontal="right" vertical="top" wrapText="1"/>
    </xf>
    <xf numFmtId="173" fontId="66" fillId="2" borderId="66" xfId="4" applyNumberFormat="1" applyFont="1" applyFill="1" applyBorder="1" applyAlignment="1">
      <alignment horizontal="right" vertical="top" wrapText="1"/>
    </xf>
    <xf numFmtId="0" fontId="71" fillId="2" borderId="31" xfId="0" applyFont="1" applyFill="1" applyBorder="1"/>
    <xf numFmtId="6" fontId="71" fillId="2" borderId="6" xfId="0" applyNumberFormat="1" applyFont="1" applyFill="1" applyBorder="1"/>
    <xf numFmtId="0" fontId="72" fillId="19" borderId="0" xfId="0" applyFont="1" applyFill="1" applyAlignment="1">
      <alignment horizontal="left"/>
    </xf>
    <xf numFmtId="0" fontId="72" fillId="19" borderId="0" xfId="0" applyFont="1" applyFill="1"/>
    <xf numFmtId="0" fontId="71" fillId="19" borderId="0" xfId="0" applyFont="1" applyFill="1"/>
    <xf numFmtId="6" fontId="72" fillId="19" borderId="0" xfId="0" applyNumberFormat="1" applyFont="1" applyFill="1"/>
    <xf numFmtId="6" fontId="71" fillId="19" borderId="0" xfId="0" applyNumberFormat="1" applyFont="1" applyFill="1"/>
    <xf numFmtId="173" fontId="66" fillId="2" borderId="94" xfId="0" applyNumberFormat="1" applyFont="1" applyFill="1" applyBorder="1" applyAlignment="1">
      <alignment vertical="top" wrapText="1"/>
    </xf>
    <xf numFmtId="0" fontId="6" fillId="19" borderId="0" xfId="0" applyNumberFormat="1" applyFont="1" applyFill="1" applyAlignment="1">
      <alignment horizontal="left"/>
    </xf>
    <xf numFmtId="0" fontId="6" fillId="19" borderId="0" xfId="0" applyFont="1" applyFill="1" applyAlignment="1">
      <alignment horizontal="left" wrapText="1"/>
    </xf>
    <xf numFmtId="6" fontId="6" fillId="19" borderId="0" xfId="0" applyNumberFormat="1" applyFont="1" applyFill="1" applyBorder="1" applyAlignment="1">
      <alignment horizontal="center"/>
    </xf>
    <xf numFmtId="6" fontId="6" fillId="19" borderId="0" xfId="0" applyNumberFormat="1" applyFont="1" applyFill="1" applyBorder="1" applyAlignment="1">
      <alignment horizontal="right"/>
    </xf>
    <xf numFmtId="0" fontId="6" fillId="19" borderId="0" xfId="0" applyFont="1" applyFill="1" applyAlignment="1" applyProtection="1">
      <alignment horizontal="center"/>
      <protection locked="0"/>
    </xf>
    <xf numFmtId="0" fontId="6" fillId="19" borderId="0" xfId="0" applyFont="1" applyFill="1" applyBorder="1" applyAlignment="1" applyProtection="1">
      <alignment horizontal="center"/>
      <protection locked="0"/>
    </xf>
    <xf numFmtId="6" fontId="6" fillId="19" borderId="0" xfId="0" applyNumberFormat="1" applyFont="1" applyFill="1" applyAlignment="1">
      <alignment horizontal="center"/>
    </xf>
    <xf numFmtId="6" fontId="6" fillId="19" borderId="0" xfId="0" applyNumberFormat="1" applyFont="1" applyFill="1"/>
    <xf numFmtId="0" fontId="14" fillId="19" borderId="0" xfId="0" applyFont="1" applyFill="1"/>
    <xf numFmtId="0" fontId="6" fillId="19" borderId="0" xfId="0" applyFont="1" applyFill="1"/>
    <xf numFmtId="181" fontId="92"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6" fillId="2" borderId="94" xfId="4" applyNumberFormat="1" applyFont="1" applyFill="1" applyBorder="1" applyAlignment="1">
      <alignment vertical="top" wrapText="1"/>
    </xf>
    <xf numFmtId="0" fontId="32" fillId="19" borderId="0" xfId="0" applyFont="1" applyFill="1" applyBorder="1" applyAlignment="1">
      <alignment horizontal="left"/>
    </xf>
    <xf numFmtId="0" fontId="32" fillId="19" borderId="0" xfId="0" applyFont="1" applyFill="1" applyBorder="1" applyAlignment="1">
      <alignment horizontal="left" wrapText="1"/>
    </xf>
    <xf numFmtId="6" fontId="32" fillId="19" borderId="0" xfId="0" applyNumberFormat="1" applyFont="1" applyFill="1" applyBorder="1" applyAlignment="1">
      <alignment horizontal="left"/>
    </xf>
    <xf numFmtId="0" fontId="32" fillId="19" borderId="0" xfId="0" applyFont="1" applyFill="1"/>
    <xf numFmtId="0" fontId="32" fillId="19" borderId="0" xfId="0" applyFont="1" applyFill="1" applyBorder="1"/>
    <xf numFmtId="0" fontId="6" fillId="19" borderId="0" xfId="0" applyFont="1" applyFill="1" applyBorder="1"/>
    <xf numFmtId="0" fontId="131" fillId="2" borderId="0" xfId="0" applyFont="1" applyFill="1"/>
    <xf numFmtId="6" fontId="131" fillId="2" borderId="0" xfId="0" applyNumberFormat="1" applyFont="1" applyFill="1" applyBorder="1" applyAlignment="1">
      <alignment horizontal="left" wrapText="1"/>
    </xf>
    <xf numFmtId="0" fontId="131" fillId="2" borderId="0" xfId="0" applyFont="1" applyFill="1" applyBorder="1"/>
    <xf numFmtId="0" fontId="91" fillId="2" borderId="0" xfId="0" applyFont="1" applyFill="1" applyBorder="1" applyAlignment="1">
      <alignment horizontal="left" wrapText="1"/>
    </xf>
    <xf numFmtId="0" fontId="50" fillId="2" borderId="0" xfId="0" applyFont="1" applyFill="1" applyBorder="1"/>
    <xf numFmtId="0" fontId="98"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101" fillId="2" borderId="0" xfId="0" applyFont="1" applyFill="1" applyBorder="1" applyAlignment="1"/>
    <xf numFmtId="0" fontId="97"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4" borderId="0" xfId="0" applyNumberFormat="1" applyFont="1" applyFill="1" applyAlignment="1">
      <alignment horizontal="left"/>
    </xf>
    <xf numFmtId="173" fontId="72" fillId="2" borderId="0" xfId="4" applyNumberFormat="1" applyFont="1" applyFill="1" applyBorder="1" applyAlignment="1">
      <alignment horizontal="right" wrapText="1"/>
    </xf>
    <xf numFmtId="173" fontId="93"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4" borderId="0" xfId="0" applyNumberFormat="1" applyFont="1" applyFill="1"/>
    <xf numFmtId="172" fontId="1" fillId="4" borderId="76" xfId="0" applyNumberFormat="1" applyFont="1" applyFill="1" applyBorder="1"/>
    <xf numFmtId="173" fontId="72" fillId="2" borderId="0" xfId="0" applyNumberFormat="1" applyFont="1" applyFill="1" applyBorder="1" applyAlignment="1" applyProtection="1">
      <alignment horizontal="left" vertical="top" wrapText="1"/>
    </xf>
    <xf numFmtId="172" fontId="30" fillId="4" borderId="74" xfId="0" applyNumberFormat="1" applyFont="1" applyFill="1" applyBorder="1"/>
    <xf numFmtId="6" fontId="30" fillId="2" borderId="12"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32" fillId="4" borderId="0" xfId="0" applyNumberFormat="1" applyFont="1" applyFill="1"/>
    <xf numFmtId="42" fontId="133" fillId="2" borderId="0" xfId="0" applyNumberFormat="1" applyFont="1" applyFill="1" applyAlignment="1">
      <alignment horizontal="left"/>
    </xf>
    <xf numFmtId="42" fontId="133" fillId="4" borderId="76" xfId="0" applyNumberFormat="1" applyFont="1" applyFill="1" applyBorder="1"/>
    <xf numFmtId="42" fontId="30" fillId="4" borderId="74" xfId="0" applyNumberFormat="1" applyFont="1" applyFill="1" applyBorder="1"/>
    <xf numFmtId="173" fontId="72"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3" fillId="2" borderId="0" xfId="0" applyNumberFormat="1" applyFont="1" applyFill="1" applyBorder="1" applyAlignment="1">
      <alignment horizontal="left"/>
    </xf>
    <xf numFmtId="42" fontId="132" fillId="2" borderId="0" xfId="0" applyNumberFormat="1" applyFont="1" applyFill="1" applyBorder="1"/>
    <xf numFmtId="42" fontId="133" fillId="2" borderId="0" xfId="0" applyNumberFormat="1" applyFont="1" applyFill="1" applyBorder="1"/>
    <xf numFmtId="42" fontId="30" fillId="2" borderId="0" xfId="0" applyNumberFormat="1" applyFont="1" applyFill="1" applyBorder="1"/>
    <xf numFmtId="42" fontId="50" fillId="4"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4" borderId="74" xfId="0" applyNumberFormat="1" applyFont="1" applyFill="1" applyBorder="1"/>
    <xf numFmtId="42" fontId="50"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6" fontId="89" fillId="2" borderId="0" xfId="0" applyNumberFormat="1" applyFont="1" applyFill="1" applyBorder="1"/>
    <xf numFmtId="171" fontId="30" fillId="2" borderId="0" xfId="0" applyNumberFormat="1" applyFont="1" applyFill="1" applyBorder="1"/>
    <xf numFmtId="0" fontId="32" fillId="2" borderId="0" xfId="0" applyFont="1" applyFill="1" applyBorder="1" applyAlignment="1" applyProtection="1">
      <alignment horizontal="center" vertical="top"/>
    </xf>
    <xf numFmtId="6" fontId="72" fillId="2" borderId="0" xfId="1" applyNumberFormat="1" applyFont="1" applyFill="1" applyBorder="1" applyAlignment="1" applyProtection="1">
      <alignment horizontal="right"/>
      <protection locked="0"/>
    </xf>
    <xf numFmtId="0" fontId="37" fillId="2" borderId="0" xfId="0" applyFont="1" applyFill="1"/>
    <xf numFmtId="0" fontId="123"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4" borderId="0" xfId="0" applyFont="1" applyFill="1"/>
    <xf numFmtId="173" fontId="17" fillId="4" borderId="0" xfId="0" applyNumberFormat="1" applyFont="1" applyFill="1" applyBorder="1"/>
    <xf numFmtId="0" fontId="7" fillId="19" borderId="0" xfId="0" applyFont="1" applyFill="1" applyBorder="1" applyAlignment="1">
      <alignment horizontal="left" wrapText="1"/>
    </xf>
    <xf numFmtId="0" fontId="7" fillId="19" borderId="0" xfId="0" applyFont="1" applyFill="1" applyBorder="1"/>
    <xf numFmtId="6" fontId="7" fillId="19" borderId="0" xfId="0" applyNumberFormat="1" applyFont="1" applyFill="1" applyAlignment="1">
      <alignment horizontal="left"/>
    </xf>
    <xf numFmtId="6" fontId="7" fillId="19" borderId="0" xfId="0" applyNumberFormat="1" applyFont="1" applyFill="1" applyBorder="1" applyAlignment="1">
      <alignment horizontal="left" wrapText="1"/>
    </xf>
    <xf numFmtId="6" fontId="7" fillId="19" borderId="0" xfId="0" applyNumberFormat="1" applyFont="1" applyFill="1" applyBorder="1" applyAlignment="1">
      <alignment horizontal="left"/>
    </xf>
    <xf numFmtId="6" fontId="7" fillId="19" borderId="0" xfId="0" applyNumberFormat="1" applyFont="1" applyFill="1"/>
    <xf numFmtId="0" fontId="7" fillId="19" borderId="0" xfId="0" applyFont="1" applyFill="1"/>
    <xf numFmtId="0" fontId="63" fillId="2" borderId="0" xfId="0" applyFont="1" applyFill="1" applyAlignment="1">
      <alignment vertical="center"/>
    </xf>
    <xf numFmtId="0" fontId="79" fillId="2" borderId="0" xfId="0" applyFont="1" applyFill="1"/>
    <xf numFmtId="0" fontId="79" fillId="2" borderId="0" xfId="0" applyFont="1" applyFill="1" applyAlignment="1">
      <alignment horizontal="left"/>
    </xf>
    <xf numFmtId="0" fontId="79" fillId="2" borderId="0" xfId="0" applyFont="1" applyFill="1" applyBorder="1"/>
    <xf numFmtId="0" fontId="79" fillId="2" borderId="0" xfId="0" applyFont="1" applyFill="1" applyBorder="1" applyAlignment="1">
      <alignment horizontal="left"/>
    </xf>
    <xf numFmtId="0" fontId="123" fillId="2" borderId="0" xfId="0" applyNumberFormat="1" applyFont="1" applyFill="1" applyBorder="1" applyAlignment="1"/>
    <xf numFmtId="0" fontId="123" fillId="2" borderId="0" xfId="0" applyNumberFormat="1" applyFont="1" applyFill="1" applyBorder="1" applyAlignment="1">
      <alignment horizontal="left"/>
    </xf>
    <xf numFmtId="0" fontId="123" fillId="2" borderId="0" xfId="0" applyFont="1" applyFill="1" applyBorder="1" applyAlignment="1">
      <alignment horizontal="center" wrapText="1"/>
    </xf>
    <xf numFmtId="0" fontId="123" fillId="2" borderId="0" xfId="0" applyFont="1" applyFill="1" applyBorder="1" applyAlignment="1">
      <alignment horizontal="left" wrapText="1"/>
    </xf>
    <xf numFmtId="1" fontId="79" fillId="2" borderId="0" xfId="0" applyNumberFormat="1" applyFont="1" applyFill="1" applyBorder="1"/>
    <xf numFmtId="1" fontId="79" fillId="2" borderId="0" xfId="0" applyNumberFormat="1" applyFont="1" applyFill="1" applyBorder="1" applyAlignment="1">
      <alignment horizontal="left"/>
    </xf>
    <xf numFmtId="0" fontId="79" fillId="2" borderId="74" xfId="0" applyFont="1" applyFill="1" applyBorder="1"/>
    <xf numFmtId="0" fontId="79" fillId="2" borderId="74"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4" fillId="2" borderId="0" xfId="0" applyFont="1" applyFill="1" applyBorder="1" applyAlignment="1">
      <alignment horizontal="right" vertical="center" wrapText="1"/>
    </xf>
    <xf numFmtId="0" fontId="43" fillId="2" borderId="0" xfId="0" applyFont="1" applyFill="1" applyBorder="1" applyAlignment="1"/>
    <xf numFmtId="0" fontId="135" fillId="2" borderId="0" xfId="0" applyFont="1" applyFill="1"/>
    <xf numFmtId="0" fontId="123" fillId="2" borderId="0" xfId="0" applyNumberFormat="1" applyFont="1" applyFill="1"/>
    <xf numFmtId="0" fontId="123" fillId="2" borderId="0" xfId="0" applyFont="1" applyFill="1" applyBorder="1" applyAlignment="1">
      <alignment horizontal="left"/>
    </xf>
    <xf numFmtId="0" fontId="123" fillId="19" borderId="0" xfId="0" applyFont="1" applyFill="1"/>
    <xf numFmtId="173" fontId="123" fillId="2" borderId="0" xfId="4" applyNumberFormat="1" applyFont="1" applyFill="1" applyBorder="1" applyAlignment="1">
      <alignment vertical="top" wrapText="1"/>
    </xf>
    <xf numFmtId="0" fontId="135" fillId="2" borderId="0" xfId="0" applyFont="1" applyFill="1" applyBorder="1" applyAlignment="1">
      <alignment vertical="top" wrapText="1"/>
    </xf>
    <xf numFmtId="173" fontId="121" fillId="2" borderId="0" xfId="0" applyNumberFormat="1" applyFont="1" applyFill="1" applyBorder="1" applyAlignment="1">
      <alignment vertical="top" wrapText="1"/>
    </xf>
    <xf numFmtId="0" fontId="79"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5" fillId="2" borderId="0" xfId="0" applyFont="1" applyFill="1" applyAlignment="1">
      <alignment horizontal="left" indent="4"/>
    </xf>
    <xf numFmtId="6" fontId="32" fillId="3" borderId="12" xfId="0" applyNumberFormat="1" applyFont="1" applyFill="1" applyBorder="1" applyAlignment="1">
      <alignment horizontal="right"/>
    </xf>
    <xf numFmtId="6" fontId="32" fillId="2" borderId="12" xfId="0" applyNumberFormat="1" applyFont="1" applyFill="1" applyBorder="1" applyAlignment="1" applyProtection="1">
      <alignment horizontal="right"/>
      <protection locked="0"/>
    </xf>
    <xf numFmtId="0" fontId="137" fillId="2" borderId="0" xfId="0" applyNumberFormat="1" applyFont="1" applyFill="1" applyBorder="1"/>
    <xf numFmtId="0" fontId="123" fillId="2" borderId="0" xfId="0" applyFont="1" applyFill="1" applyBorder="1" applyAlignment="1">
      <alignment horizontal="center" vertical="center" wrapText="1"/>
    </xf>
    <xf numFmtId="0" fontId="123" fillId="2" borderId="0" xfId="0" applyFont="1" applyFill="1" applyBorder="1"/>
    <xf numFmtId="0" fontId="79" fillId="19" borderId="0" xfId="0" applyFont="1" applyFill="1"/>
    <xf numFmtId="6" fontId="79" fillId="2" borderId="0" xfId="0" applyNumberFormat="1" applyFont="1" applyFill="1"/>
    <xf numFmtId="0" fontId="28" fillId="2" borderId="0" xfId="0" applyFont="1" applyFill="1" applyAlignment="1">
      <alignment vertical="top"/>
    </xf>
    <xf numFmtId="0" fontId="34" fillId="0" borderId="12" xfId="0" applyFont="1" applyFill="1" applyBorder="1" applyAlignment="1" applyProtection="1">
      <alignment horizontal="center"/>
      <protection locked="0"/>
    </xf>
    <xf numFmtId="0" fontId="72" fillId="0" borderId="12" xfId="0" applyFont="1" applyFill="1" applyBorder="1" applyAlignment="1" applyProtection="1">
      <alignment horizontal="center"/>
      <protection locked="0"/>
    </xf>
    <xf numFmtId="0" fontId="72" fillId="0" borderId="12" xfId="0" applyFont="1" applyFill="1" applyBorder="1" applyAlignment="1" applyProtection="1">
      <alignment horizontal="center" vertical="center"/>
      <protection locked="0"/>
    </xf>
    <xf numFmtId="0" fontId="91" fillId="0" borderId="12" xfId="0" applyFont="1" applyFill="1" applyBorder="1" applyAlignment="1" applyProtection="1">
      <alignment horizontal="center" vertical="center"/>
      <protection locked="0"/>
    </xf>
    <xf numFmtId="0" fontId="72" fillId="0" borderId="12" xfId="0" applyFont="1" applyFill="1" applyBorder="1" applyProtection="1">
      <protection locked="0"/>
    </xf>
    <xf numFmtId="0" fontId="91" fillId="0" borderId="12" xfId="0" applyFont="1" applyFill="1" applyBorder="1" applyAlignment="1" applyProtection="1">
      <alignment vertical="center"/>
      <protection locked="0"/>
    </xf>
    <xf numFmtId="0" fontId="72" fillId="0" borderId="12" xfId="0" applyFont="1" applyFill="1" applyBorder="1" applyAlignment="1" applyProtection="1">
      <alignment horizontal="center" vertical="center" wrapText="1"/>
      <protection locked="0"/>
    </xf>
    <xf numFmtId="0" fontId="72" fillId="0" borderId="12" xfId="0" applyFont="1" applyFill="1" applyBorder="1" applyAlignment="1" applyProtection="1">
      <alignment vertical="center"/>
      <protection locked="0"/>
    </xf>
    <xf numFmtId="9" fontId="71" fillId="0" borderId="12" xfId="11" applyFont="1" applyFill="1" applyBorder="1" applyAlignment="1" applyProtection="1">
      <alignment vertical="center"/>
      <protection locked="0"/>
    </xf>
    <xf numFmtId="9" fontId="1" fillId="0" borderId="12" xfId="11" applyFont="1" applyFill="1" applyBorder="1" applyAlignment="1" applyProtection="1">
      <alignment horizontal="center" vertical="center"/>
      <protection locked="0"/>
    </xf>
    <xf numFmtId="9" fontId="1" fillId="0" borderId="12" xfId="11" applyFont="1" applyFill="1" applyBorder="1" applyAlignment="1" applyProtection="1">
      <alignment horizontal="center"/>
      <protection locked="0"/>
    </xf>
    <xf numFmtId="6" fontId="32" fillId="3" borderId="22" xfId="1" applyNumberFormat="1" applyFont="1" applyFill="1" applyBorder="1" applyAlignment="1" applyProtection="1">
      <alignment horizontal="right" vertical="center"/>
      <protection locked="0"/>
    </xf>
    <xf numFmtId="6" fontId="1" fillId="3" borderId="0" xfId="1" applyNumberFormat="1" applyFont="1" applyFill="1" applyAlignment="1" applyProtection="1">
      <alignment horizontal="right"/>
    </xf>
    <xf numFmtId="10" fontId="1" fillId="3" borderId="12" xfId="2" applyNumberFormat="1" applyFont="1" applyFill="1" applyBorder="1" applyAlignment="1" applyProtection="1">
      <alignment horizontal="right" vertical="center"/>
      <protection locked="0"/>
    </xf>
    <xf numFmtId="0" fontId="1" fillId="3" borderId="0" xfId="0" applyFont="1" applyFill="1" applyProtection="1">
      <protection locked="0"/>
    </xf>
    <xf numFmtId="165" fontId="7" fillId="3" borderId="12" xfId="0" applyNumberFormat="1" applyFont="1" applyFill="1" applyBorder="1" applyAlignment="1" applyProtection="1">
      <alignment horizontal="right"/>
      <protection locked="0"/>
    </xf>
    <xf numFmtId="3" fontId="6" fillId="3" borderId="11" xfId="0" applyNumberFormat="1" applyFont="1" applyFill="1" applyBorder="1" applyProtection="1">
      <protection locked="0"/>
    </xf>
    <xf numFmtId="0" fontId="6" fillId="3" borderId="11" xfId="0" applyFont="1" applyFill="1" applyBorder="1" applyProtection="1">
      <protection locked="0"/>
    </xf>
    <xf numFmtId="6" fontId="32" fillId="17" borderId="22" xfId="1" applyNumberFormat="1" applyFont="1" applyFill="1" applyBorder="1" applyAlignment="1" applyProtection="1">
      <alignment horizontal="right" vertical="center"/>
      <protection locked="0"/>
    </xf>
    <xf numFmtId="6" fontId="1" fillId="17" borderId="0" xfId="1" applyNumberFormat="1" applyFont="1" applyFill="1" applyBorder="1" applyAlignment="1" applyProtection="1">
      <alignment horizontal="right"/>
      <protection locked="0"/>
    </xf>
    <xf numFmtId="6" fontId="17" fillId="17" borderId="22" xfId="1" applyNumberFormat="1" applyFont="1" applyFill="1" applyBorder="1" applyAlignment="1" applyProtection="1">
      <alignment horizontal="right" vertical="center"/>
      <protection locked="0"/>
    </xf>
    <xf numFmtId="0" fontId="17" fillId="2" borderId="0" xfId="0" applyFont="1" applyFill="1" applyBorder="1" applyAlignment="1">
      <alignment horizontal="center" vertical="center"/>
    </xf>
    <xf numFmtId="0" fontId="72" fillId="2" borderId="12" xfId="0" applyFont="1" applyFill="1" applyBorder="1" applyAlignment="1">
      <alignment horizontal="left" vertical="center"/>
    </xf>
    <xf numFmtId="0" fontId="7" fillId="2" borderId="12" xfId="0" applyFont="1" applyFill="1" applyBorder="1" applyAlignment="1">
      <alignment horizontal="left"/>
    </xf>
    <xf numFmtId="0" fontId="72" fillId="2" borderId="12" xfId="0" applyFont="1" applyFill="1" applyBorder="1" applyAlignment="1"/>
    <xf numFmtId="0" fontId="72" fillId="2" borderId="12" xfId="0" applyFont="1" applyFill="1" applyBorder="1" applyAlignment="1">
      <alignment vertical="center"/>
    </xf>
    <xf numFmtId="0" fontId="7" fillId="2" borderId="12" xfId="0" applyFont="1" applyFill="1" applyBorder="1" applyAlignment="1"/>
    <xf numFmtId="6" fontId="68" fillId="17" borderId="7" xfId="2" applyNumberFormat="1" applyFont="1" applyFill="1" applyBorder="1" applyAlignment="1">
      <alignment horizontal="right" vertical="center"/>
    </xf>
    <xf numFmtId="6" fontId="7" fillId="0" borderId="12" xfId="1" applyNumberFormat="1" applyFont="1" applyFill="1" applyBorder="1" applyAlignment="1" applyProtection="1">
      <alignment horizontal="right"/>
      <protection locked="0"/>
    </xf>
    <xf numFmtId="6" fontId="7" fillId="17" borderId="12" xfId="1" applyNumberFormat="1" applyFont="1" applyFill="1" applyBorder="1" applyAlignment="1" applyProtection="1">
      <alignment horizontal="right"/>
      <protection locked="0"/>
    </xf>
    <xf numFmtId="165" fontId="7" fillId="17" borderId="12" xfId="0" applyNumberFormat="1" applyFont="1" applyFill="1" applyBorder="1" applyAlignment="1" applyProtection="1">
      <alignment horizontal="right"/>
      <protection locked="0"/>
    </xf>
    <xf numFmtId="165" fontId="32" fillId="17" borderId="12" xfId="0" applyNumberFormat="1" applyFont="1" applyFill="1" applyBorder="1" applyAlignment="1" applyProtection="1">
      <alignment horizontal="right"/>
      <protection locked="0"/>
    </xf>
    <xf numFmtId="6" fontId="32" fillId="17" borderId="12" xfId="0" applyNumberFormat="1" applyFont="1" applyFill="1" applyBorder="1" applyAlignment="1" applyProtection="1">
      <alignment horizontal="right"/>
      <protection locked="0"/>
    </xf>
    <xf numFmtId="3" fontId="6" fillId="2" borderId="0" xfId="0" applyNumberFormat="1" applyFont="1" applyFill="1" applyBorder="1" applyProtection="1">
      <protection locked="0"/>
    </xf>
    <xf numFmtId="165" fontId="6" fillId="2" borderId="0" xfId="0" applyNumberFormat="1" applyFont="1" applyFill="1" applyBorder="1" applyProtection="1">
      <protection locked="0"/>
    </xf>
    <xf numFmtId="3" fontId="0" fillId="0" borderId="0" xfId="0" applyNumberFormat="1"/>
    <xf numFmtId="165" fontId="0" fillId="0" borderId="0" xfId="0" applyNumberFormat="1"/>
    <xf numFmtId="171" fontId="122" fillId="17" borderId="0" xfId="0" applyNumberFormat="1" applyFont="1" applyFill="1" applyProtection="1">
      <protection locked="0"/>
    </xf>
    <xf numFmtId="0" fontId="93" fillId="17" borderId="0" xfId="0" applyFont="1" applyFill="1" applyBorder="1" applyAlignment="1" applyProtection="1">
      <alignment horizontal="left" vertical="top"/>
    </xf>
    <xf numFmtId="165" fontId="72" fillId="2" borderId="0" xfId="0" applyNumberFormat="1" applyFont="1" applyFill="1" applyBorder="1" applyAlignment="1"/>
    <xf numFmtId="165" fontId="72" fillId="17" borderId="45" xfId="0" applyNumberFormat="1" applyFont="1" applyFill="1" applyBorder="1" applyAlignment="1" applyProtection="1">
      <alignment horizontal="center" wrapText="1"/>
      <protection locked="0"/>
    </xf>
    <xf numFmtId="165" fontId="72" fillId="17" borderId="45" xfId="0" applyNumberFormat="1" applyFont="1" applyFill="1" applyBorder="1" applyAlignment="1" applyProtection="1">
      <alignment horizontal="center"/>
      <protection locked="0"/>
    </xf>
    <xf numFmtId="165" fontId="72" fillId="17" borderId="62" xfId="0" applyNumberFormat="1" applyFont="1" applyFill="1" applyBorder="1" applyAlignment="1" applyProtection="1">
      <alignment horizontal="center" wrapText="1"/>
      <protection locked="0"/>
    </xf>
    <xf numFmtId="165" fontId="72" fillId="17" borderId="62" xfId="0" applyNumberFormat="1" applyFont="1" applyFill="1" applyBorder="1" applyAlignment="1" applyProtection="1">
      <alignment horizontal="center"/>
      <protection locked="0"/>
    </xf>
    <xf numFmtId="41" fontId="32" fillId="17" borderId="22" xfId="1" applyNumberFormat="1" applyFont="1" applyFill="1" applyBorder="1" applyAlignment="1" applyProtection="1">
      <alignment horizontal="right" vertical="center"/>
      <protection locked="0"/>
    </xf>
    <xf numFmtId="41" fontId="1" fillId="17" borderId="0" xfId="1" applyNumberFormat="1" applyFont="1" applyFill="1" applyBorder="1" applyAlignment="1" applyProtection="1">
      <alignment horizontal="right"/>
      <protection locked="0"/>
    </xf>
    <xf numFmtId="6" fontId="123" fillId="20" borderId="0" xfId="1" applyNumberFormat="1" applyFont="1" applyFill="1" applyBorder="1" applyAlignment="1" applyProtection="1">
      <alignment horizontal="right"/>
      <protection locked="0"/>
    </xf>
    <xf numFmtId="41" fontId="138" fillId="21" borderId="22" xfId="1" applyNumberFormat="1" applyFont="1" applyFill="1" applyBorder="1" applyAlignment="1" applyProtection="1">
      <alignment horizontal="right" vertical="center"/>
      <protection locked="0"/>
    </xf>
    <xf numFmtId="41" fontId="32" fillId="17" borderId="31" xfId="1" applyNumberFormat="1" applyFont="1" applyFill="1" applyBorder="1" applyAlignment="1" applyProtection="1">
      <alignment horizontal="right" vertical="center"/>
      <protection locked="0"/>
    </xf>
    <xf numFmtId="6" fontId="140" fillId="22" borderId="0" xfId="13" applyNumberFormat="1" applyAlignment="1" applyProtection="1">
      <alignment horizontal="right"/>
      <protection locked="0"/>
    </xf>
    <xf numFmtId="0" fontId="18" fillId="5" borderId="5" xfId="0" applyFont="1" applyFill="1" applyBorder="1" applyAlignment="1"/>
    <xf numFmtId="177" fontId="1" fillId="5" borderId="5" xfId="0" applyNumberFormat="1" applyFont="1" applyFill="1" applyBorder="1" applyAlignment="1">
      <alignment horizontal="left"/>
    </xf>
    <xf numFmtId="0" fontId="45" fillId="5" borderId="100" xfId="0" applyFont="1" applyFill="1" applyBorder="1" applyAlignment="1">
      <alignment horizontal="left"/>
    </xf>
    <xf numFmtId="0" fontId="45" fillId="5" borderId="101" xfId="0" applyFont="1" applyFill="1" applyBorder="1" applyAlignment="1">
      <alignment horizontal="left"/>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 borderId="0" xfId="0" applyFont="1" applyFill="1" applyAlignment="1">
      <alignment horizontal="left" vertical="top" wrapText="1"/>
    </xf>
    <xf numFmtId="0" fontId="45" fillId="5" borderId="100" xfId="0" applyFont="1" applyFill="1" applyBorder="1" applyAlignment="1"/>
    <xf numFmtId="0" fontId="45" fillId="5" borderId="102" xfId="0" applyFont="1" applyFill="1" applyBorder="1" applyAlignment="1"/>
    <xf numFmtId="0" fontId="45" fillId="5" borderId="101" xfId="0" applyFont="1" applyFill="1" applyBorder="1" applyAlignment="1"/>
    <xf numFmtId="0" fontId="127" fillId="2" borderId="0" xfId="0" applyFont="1" applyFill="1" applyAlignment="1">
      <alignment horizontal="center" wrapText="1"/>
    </xf>
    <xf numFmtId="0" fontId="8" fillId="3" borderId="0" xfId="0" applyFont="1" applyFill="1" applyBorder="1" applyAlignment="1">
      <alignment horizontal="left" vertical="top" wrapText="1"/>
    </xf>
    <xf numFmtId="0" fontId="8" fillId="3" borderId="46" xfId="0" applyFont="1" applyFill="1" applyBorder="1" applyAlignment="1">
      <alignment horizontal="left" vertical="top" wrapText="1"/>
    </xf>
    <xf numFmtId="0" fontId="47" fillId="2" borderId="0" xfId="0" applyFont="1" applyFill="1" applyBorder="1" applyAlignment="1">
      <alignment horizontal="right" indent="1"/>
    </xf>
    <xf numFmtId="0" fontId="45" fillId="5" borderId="100" xfId="0" applyFont="1" applyFill="1" applyBorder="1" applyAlignment="1">
      <alignment horizontal="left" wrapText="1"/>
    </xf>
    <xf numFmtId="0" fontId="4" fillId="5" borderId="100" xfId="10" applyFill="1" applyBorder="1" applyAlignment="1" applyProtection="1">
      <alignment horizontal="left"/>
    </xf>
    <xf numFmtId="0" fontId="50" fillId="0" borderId="0" xfId="0" applyFont="1" applyBorder="1" applyAlignment="1">
      <alignment horizontal="left" vertical="top" wrapText="1"/>
    </xf>
    <xf numFmtId="0" fontId="51" fillId="2" borderId="0" xfId="0" applyFont="1" applyFill="1" applyAlignment="1">
      <alignment horizontal="center"/>
    </xf>
    <xf numFmtId="0" fontId="52" fillId="2" borderId="0" xfId="0" applyFont="1" applyFill="1" applyAlignment="1">
      <alignment horizontal="center"/>
    </xf>
    <xf numFmtId="0" fontId="55" fillId="3" borderId="30" xfId="0" applyFont="1" applyFill="1" applyBorder="1" applyAlignment="1">
      <alignment horizontal="left" vertical="top" wrapText="1"/>
    </xf>
    <xf numFmtId="0" fontId="56" fillId="0" borderId="2" xfId="0" applyFont="1" applyBorder="1" applyAlignment="1">
      <alignment horizontal="left"/>
    </xf>
    <xf numFmtId="0" fontId="8" fillId="3" borderId="6" xfId="0" applyFont="1" applyFill="1" applyBorder="1" applyAlignment="1">
      <alignment horizontal="left" vertical="top" wrapText="1"/>
    </xf>
    <xf numFmtId="0" fontId="8" fillId="3" borderId="31"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46" xfId="0" applyFont="1" applyFill="1" applyBorder="1" applyAlignment="1">
      <alignment horizontal="left" vertical="top" wrapText="1"/>
    </xf>
    <xf numFmtId="0" fontId="55" fillId="6" borderId="2" xfId="0" applyFont="1" applyFill="1" applyBorder="1" applyAlignment="1">
      <alignment horizontal="left" vertical="top" wrapText="1"/>
    </xf>
    <xf numFmtId="0" fontId="55" fillId="6" borderId="64" xfId="0" applyFont="1" applyFill="1" applyBorder="1" applyAlignment="1">
      <alignment horizontal="left" vertical="top" wrapText="1"/>
    </xf>
    <xf numFmtId="0" fontId="8" fillId="6" borderId="0" xfId="0" applyFont="1" applyFill="1" applyBorder="1" applyAlignment="1">
      <alignment horizontal="left" vertical="top" wrapText="1"/>
    </xf>
    <xf numFmtId="0" fontId="8" fillId="6" borderId="46" xfId="0" applyFont="1" applyFill="1" applyBorder="1" applyAlignment="1">
      <alignment horizontal="left" vertical="top" wrapText="1"/>
    </xf>
    <xf numFmtId="0" fontId="8" fillId="6" borderId="65" xfId="0" applyFont="1" applyFill="1" applyBorder="1" applyAlignment="1">
      <alignment horizontal="left" vertical="top" wrapText="1"/>
    </xf>
    <xf numFmtId="0" fontId="8" fillId="6" borderId="66" xfId="0" applyFont="1" applyFill="1" applyBorder="1" applyAlignment="1">
      <alignment horizontal="left" vertical="top" wrapText="1"/>
    </xf>
    <xf numFmtId="0" fontId="55" fillId="2" borderId="2" xfId="0" applyFont="1" applyFill="1" applyBorder="1" applyAlignment="1">
      <alignment horizontal="left" vertical="top" wrapText="1"/>
    </xf>
    <xf numFmtId="0" fontId="1" fillId="2" borderId="0" xfId="0" applyFont="1" applyFill="1" applyBorder="1" applyAlignment="1" applyProtection="1">
      <alignment horizontal="left"/>
      <protection locked="0"/>
    </xf>
    <xf numFmtId="0" fontId="57" fillId="2" borderId="0" xfId="0" applyFont="1" applyFill="1" applyAlignment="1">
      <alignment horizontal="left" vertical="top" wrapText="1"/>
    </xf>
    <xf numFmtId="0" fontId="17" fillId="2" borderId="0" xfId="0" applyFont="1" applyFill="1" applyAlignment="1">
      <alignment horizontal="left" wrapText="1"/>
    </xf>
    <xf numFmtId="0" fontId="7" fillId="3" borderId="20" xfId="0" applyFont="1" applyFill="1" applyBorder="1" applyAlignment="1">
      <alignment horizontal="left"/>
    </xf>
    <xf numFmtId="0" fontId="7" fillId="3" borderId="22" xfId="0" applyFont="1" applyFill="1" applyBorder="1" applyAlignment="1">
      <alignment horizontal="left"/>
    </xf>
    <xf numFmtId="0" fontId="17" fillId="2" borderId="0" xfId="0" applyFont="1" applyFill="1" applyBorder="1" applyAlignment="1">
      <alignment horizontal="left" wrapText="1"/>
    </xf>
    <xf numFmtId="0" fontId="61" fillId="2" borderId="0" xfId="0" applyFont="1" applyFill="1" applyAlignment="1">
      <alignment horizontal="left" wrapText="1" indent="5"/>
    </xf>
    <xf numFmtId="177" fontId="61" fillId="2" borderId="0" xfId="0" applyNumberFormat="1" applyFont="1" applyFill="1" applyAlignment="1">
      <alignment horizontal="left" indent="5"/>
    </xf>
    <xf numFmtId="6" fontId="17" fillId="2" borderId="11" xfId="1" applyNumberFormat="1" applyFont="1" applyFill="1" applyBorder="1" applyAlignment="1">
      <alignment horizontal="left" vertical="center" wrapText="1"/>
    </xf>
    <xf numFmtId="6" fontId="17" fillId="2" borderId="12" xfId="1" applyNumberFormat="1" applyFont="1" applyFill="1" applyBorder="1" applyAlignment="1">
      <alignment horizontal="left" vertical="center" wrapText="1"/>
    </xf>
    <xf numFmtId="0" fontId="57" fillId="2" borderId="0" xfId="0" applyFont="1" applyFill="1" applyAlignment="1">
      <alignment horizontal="left" vertical="top" wrapText="1" indent="10"/>
    </xf>
    <xf numFmtId="0" fontId="60" fillId="2" borderId="0" xfId="0" applyFont="1" applyFill="1" applyAlignment="1">
      <alignment horizontal="left" indent="5"/>
    </xf>
    <xf numFmtId="6" fontId="17" fillId="2" borderId="8" xfId="1" applyNumberFormat="1" applyFont="1" applyFill="1" applyBorder="1" applyAlignment="1">
      <alignment horizontal="left" vertical="center"/>
    </xf>
    <xf numFmtId="6" fontId="17" fillId="2" borderId="9" xfId="1" applyNumberFormat="1" applyFont="1" applyFill="1" applyBorder="1" applyAlignment="1">
      <alignment horizontal="left" vertical="center"/>
    </xf>
    <xf numFmtId="6" fontId="17" fillId="2" borderId="11" xfId="1" applyNumberFormat="1" applyFont="1" applyFill="1" applyBorder="1" applyAlignment="1">
      <alignment horizontal="left" vertical="center"/>
    </xf>
    <xf numFmtId="6" fontId="17" fillId="2" borderId="12" xfId="1" applyNumberFormat="1" applyFont="1" applyFill="1" applyBorder="1" applyAlignment="1">
      <alignment horizontal="left" vertical="center"/>
    </xf>
    <xf numFmtId="0" fontId="17" fillId="2" borderId="20" xfId="0" applyFont="1" applyFill="1" applyBorder="1" applyAlignment="1">
      <alignment horizontal="left" vertical="center" wrapText="1"/>
    </xf>
    <xf numFmtId="0" fontId="17" fillId="2" borderId="21" xfId="0" applyFont="1" applyFill="1" applyBorder="1" applyAlignment="1">
      <alignment horizontal="left" vertical="center" wrapText="1"/>
    </xf>
    <xf numFmtId="0" fontId="17" fillId="8" borderId="20"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65" fillId="2" borderId="62" xfId="0" applyFont="1" applyFill="1" applyBorder="1" applyAlignment="1" applyProtection="1">
      <alignment horizontal="left" vertical="center" wrapText="1"/>
    </xf>
    <xf numFmtId="6" fontId="17" fillId="2" borderId="13" xfId="1" applyNumberFormat="1" applyFont="1" applyFill="1" applyBorder="1" applyAlignment="1">
      <alignment horizontal="left" vertical="center" wrapText="1"/>
    </xf>
    <xf numFmtId="6" fontId="17" fillId="2" borderId="14" xfId="1" applyNumberFormat="1" applyFont="1" applyFill="1" applyBorder="1" applyAlignment="1">
      <alignment horizontal="left" vertical="center" wrapText="1"/>
    </xf>
    <xf numFmtId="0" fontId="80" fillId="2" borderId="0" xfId="0" applyFont="1" applyFill="1" applyAlignment="1" applyProtection="1">
      <alignment horizontal="left"/>
    </xf>
    <xf numFmtId="0" fontId="95" fillId="2" borderId="4" xfId="0" applyNumberFormat="1" applyFont="1" applyFill="1" applyBorder="1" applyAlignment="1">
      <alignment horizontal="center"/>
    </xf>
    <xf numFmtId="0" fontId="95" fillId="2" borderId="18" xfId="0" applyNumberFormat="1" applyFont="1" applyFill="1" applyBorder="1" applyAlignment="1">
      <alignment horizontal="center"/>
    </xf>
    <xf numFmtId="6" fontId="17" fillId="0" borderId="20" xfId="1" applyNumberFormat="1" applyFont="1" applyFill="1" applyBorder="1" applyAlignment="1">
      <alignment horizontal="center" vertical="center" wrapText="1"/>
    </xf>
    <xf numFmtId="6" fontId="17" fillId="0" borderId="22" xfId="1" applyNumberFormat="1" applyFont="1" applyFill="1" applyBorder="1" applyAlignment="1">
      <alignment horizontal="center" vertical="center" wrapText="1"/>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62" xfId="0" applyNumberFormat="1" applyFont="1" applyFill="1" applyBorder="1" applyAlignment="1" applyProtection="1">
      <alignment horizontal="center" vertical="center" wrapText="1"/>
    </xf>
    <xf numFmtId="6" fontId="67" fillId="2" borderId="103" xfId="0" applyNumberFormat="1" applyFont="1" applyFill="1" applyBorder="1" applyAlignment="1" applyProtection="1">
      <alignment horizontal="center"/>
    </xf>
    <xf numFmtId="6" fontId="67" fillId="2" borderId="104" xfId="0" applyNumberFormat="1" applyFont="1" applyFill="1" applyBorder="1" applyAlignment="1" applyProtection="1">
      <alignment horizontal="center"/>
    </xf>
    <xf numFmtId="6" fontId="67" fillId="2" borderId="105" xfId="0" applyNumberFormat="1" applyFont="1" applyFill="1" applyBorder="1" applyAlignment="1" applyProtection="1">
      <alignment horizontal="center"/>
    </xf>
    <xf numFmtId="6" fontId="67" fillId="2" borderId="20" xfId="2" applyNumberFormat="1" applyFont="1" applyFill="1" applyBorder="1" applyAlignment="1" applyProtection="1">
      <alignment horizontal="center" vertical="center"/>
    </xf>
    <xf numFmtId="6" fontId="67" fillId="2" borderId="21" xfId="2" applyNumberFormat="1" applyFont="1" applyFill="1" applyBorder="1" applyAlignment="1" applyProtection="1">
      <alignment horizontal="center" vertical="center"/>
    </xf>
    <xf numFmtId="6" fontId="67" fillId="2" borderId="22" xfId="2" applyNumberFormat="1" applyFont="1" applyFill="1" applyBorder="1" applyAlignment="1" applyProtection="1">
      <alignment horizontal="center" vertical="center"/>
    </xf>
    <xf numFmtId="0" fontId="7" fillId="2" borderId="103" xfId="2" applyNumberFormat="1" applyFont="1" applyFill="1" applyBorder="1" applyAlignment="1" applyProtection="1">
      <alignment horizontal="center" wrapText="1"/>
    </xf>
    <xf numFmtId="0" fontId="7" fillId="2" borderId="104" xfId="2" applyNumberFormat="1" applyFont="1" applyFill="1" applyBorder="1" applyAlignment="1" applyProtection="1">
      <alignment horizontal="center" wrapText="1"/>
    </xf>
    <xf numFmtId="0" fontId="7" fillId="2" borderId="105" xfId="2" applyNumberFormat="1" applyFont="1" applyFill="1" applyBorder="1" applyAlignment="1" applyProtection="1">
      <alignment horizontal="center" wrapText="1"/>
    </xf>
    <xf numFmtId="0" fontId="66" fillId="2" borderId="0" xfId="0" applyFont="1" applyFill="1" applyAlignment="1">
      <alignment horizontal="center" wrapText="1"/>
    </xf>
    <xf numFmtId="0" fontId="7" fillId="0" borderId="4" xfId="0" applyFont="1" applyBorder="1" applyAlignment="1">
      <alignment horizontal="center"/>
    </xf>
    <xf numFmtId="0" fontId="7" fillId="0" borderId="45" xfId="0" applyFont="1" applyBorder="1" applyAlignment="1">
      <alignment horizontal="center"/>
    </xf>
    <xf numFmtId="0" fontId="7" fillId="0" borderId="18" xfId="0" applyFont="1" applyBorder="1" applyAlignment="1">
      <alignment horizontal="center"/>
    </xf>
    <xf numFmtId="0" fontId="121" fillId="2" borderId="0" xfId="0" applyFont="1" applyFill="1" applyAlignment="1">
      <alignment horizontal="center" wrapText="1"/>
    </xf>
    <xf numFmtId="0" fontId="17" fillId="0" borderId="0" xfId="0" applyFont="1" applyAlignment="1">
      <alignment horizontal="center" vertical="center" wrapText="1"/>
    </xf>
    <xf numFmtId="0" fontId="17" fillId="0" borderId="46" xfId="0" applyFont="1" applyBorder="1" applyAlignment="1">
      <alignment horizontal="center" vertical="center" wrapText="1"/>
    </xf>
    <xf numFmtId="0" fontId="7" fillId="3" borderId="20"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9" fontId="17" fillId="3" borderId="20" xfId="0" applyNumberFormat="1" applyFont="1" applyFill="1" applyBorder="1" applyAlignment="1" applyProtection="1">
      <alignment horizontal="center" vertical="center"/>
      <protection locked="0"/>
    </xf>
    <xf numFmtId="9" fontId="17" fillId="3" borderId="22" xfId="0" applyNumberFormat="1" applyFont="1" applyFill="1" applyBorder="1" applyAlignment="1" applyProtection="1">
      <alignment horizontal="center" vertical="center"/>
      <protection locked="0"/>
    </xf>
    <xf numFmtId="165" fontId="7" fillId="2" borderId="12" xfId="0" applyNumberFormat="1" applyFont="1" applyFill="1" applyBorder="1" applyAlignment="1">
      <alignment horizontal="center"/>
    </xf>
    <xf numFmtId="0" fontId="82" fillId="0" borderId="35" xfId="0" applyFont="1" applyFill="1" applyBorder="1" applyAlignment="1">
      <alignment horizontal="left" vertical="center"/>
    </xf>
    <xf numFmtId="0" fontId="82" fillId="0" borderId="38" xfId="0" applyFont="1" applyFill="1" applyBorder="1" applyAlignment="1">
      <alignment horizontal="left" vertical="center"/>
    </xf>
    <xf numFmtId="0" fontId="60" fillId="2" borderId="0" xfId="0" applyFont="1" applyFill="1" applyAlignment="1">
      <alignment horizontal="left" indent="10"/>
    </xf>
    <xf numFmtId="0" fontId="61" fillId="2" borderId="0" xfId="0" applyFont="1" applyFill="1" applyAlignment="1">
      <alignment horizontal="left" wrapText="1" indent="10"/>
    </xf>
    <xf numFmtId="177" fontId="61" fillId="2" borderId="0" xfId="0" applyNumberFormat="1" applyFont="1" applyFill="1" applyAlignment="1">
      <alignment horizontal="left" indent="10"/>
    </xf>
    <xf numFmtId="0" fontId="8" fillId="2" borderId="26" xfId="0" applyFont="1" applyFill="1" applyBorder="1" applyAlignment="1">
      <alignment horizontal="center"/>
    </xf>
    <xf numFmtId="0" fontId="8" fillId="2" borderId="24" xfId="0" applyFont="1" applyFill="1" applyBorder="1" applyAlignment="1">
      <alignment horizontal="center"/>
    </xf>
    <xf numFmtId="0" fontId="8" fillId="2" borderId="57" xfId="0" applyFont="1" applyFill="1" applyBorder="1" applyAlignment="1">
      <alignment horizontal="center"/>
    </xf>
    <xf numFmtId="0" fontId="8" fillId="2" borderId="37" xfId="0" applyFont="1" applyFill="1" applyBorder="1" applyAlignment="1">
      <alignment horizontal="center"/>
    </xf>
    <xf numFmtId="0" fontId="8" fillId="2" borderId="62" xfId="0" applyFont="1" applyFill="1" applyBorder="1" applyAlignment="1">
      <alignment horizontal="center"/>
    </xf>
    <xf numFmtId="0" fontId="8" fillId="2" borderId="38" xfId="0" applyFont="1" applyFill="1" applyBorder="1" applyAlignment="1">
      <alignment horizontal="center"/>
    </xf>
    <xf numFmtId="169" fontId="32" fillId="17" borderId="20" xfId="1" applyNumberFormat="1" applyFont="1" applyFill="1" applyBorder="1" applyAlignment="1" applyProtection="1">
      <alignment horizontal="left" vertical="center"/>
      <protection locked="0"/>
    </xf>
    <xf numFmtId="0" fontId="0" fillId="17" borderId="22" xfId="0" applyFill="1" applyBorder="1" applyAlignment="1"/>
    <xf numFmtId="6" fontId="32" fillId="17" borderId="20" xfId="1" applyNumberFormat="1" applyFont="1" applyFill="1" applyBorder="1" applyAlignment="1" applyProtection="1">
      <alignment horizontal="right" vertical="center"/>
      <protection locked="0"/>
    </xf>
    <xf numFmtId="165" fontId="68" fillId="2" borderId="43" xfId="0" applyNumberFormat="1" applyFont="1" applyFill="1" applyBorder="1" applyAlignment="1" applyProtection="1">
      <alignment horizontal="center" vertical="center"/>
    </xf>
    <xf numFmtId="165" fontId="68" fillId="2" borderId="21" xfId="0" applyNumberFormat="1" applyFont="1" applyFill="1" applyBorder="1" applyAlignment="1" applyProtection="1">
      <alignment horizontal="center" vertical="center"/>
    </xf>
    <xf numFmtId="165" fontId="68" fillId="2" borderId="42"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xf>
    <xf numFmtId="0" fontId="68" fillId="2" borderId="20" xfId="0" applyFont="1" applyFill="1" applyBorder="1" applyAlignment="1" applyProtection="1">
      <alignment horizontal="center"/>
    </xf>
    <xf numFmtId="0" fontId="68" fillId="2" borderId="21" xfId="0" applyFont="1" applyFill="1" applyBorder="1" applyAlignment="1" applyProtection="1">
      <alignment horizontal="center"/>
    </xf>
    <xf numFmtId="0" fontId="68" fillId="2" borderId="22" xfId="0" applyFont="1" applyFill="1" applyBorder="1" applyAlignment="1" applyProtection="1">
      <alignment horizontal="center"/>
    </xf>
    <xf numFmtId="0" fontId="17" fillId="2" borderId="6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wrapText="1"/>
    </xf>
    <xf numFmtId="0" fontId="17" fillId="2" borderId="31"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165" fontId="68" fillId="2" borderId="20" xfId="0" applyNumberFormat="1" applyFont="1" applyFill="1" applyBorder="1" applyAlignment="1" applyProtection="1">
      <alignment horizontal="center" vertical="center"/>
    </xf>
    <xf numFmtId="165" fontId="68" fillId="2" borderId="22" xfId="0" applyNumberFormat="1" applyFont="1" applyFill="1" applyBorder="1" applyAlignment="1" applyProtection="1">
      <alignment horizontal="center" vertical="center"/>
    </xf>
    <xf numFmtId="0" fontId="32" fillId="2" borderId="20" xfId="0" applyFont="1" applyFill="1" applyBorder="1" applyAlignment="1" applyProtection="1">
      <alignment horizontal="center"/>
      <protection locked="0"/>
    </xf>
    <xf numFmtId="0" fontId="32" fillId="2" borderId="21" xfId="0" applyFont="1" applyFill="1" applyBorder="1" applyAlignment="1" applyProtection="1">
      <alignment horizontal="center"/>
      <protection locked="0"/>
    </xf>
    <xf numFmtId="0" fontId="32" fillId="2" borderId="22" xfId="0" applyFont="1" applyFill="1" applyBorder="1" applyAlignment="1" applyProtection="1">
      <alignment horizontal="center"/>
      <protection locked="0"/>
    </xf>
    <xf numFmtId="0" fontId="17" fillId="2" borderId="20" xfId="0" applyFont="1" applyFill="1" applyBorder="1" applyAlignment="1">
      <alignment horizontal="center"/>
    </xf>
    <xf numFmtId="0" fontId="17" fillId="2" borderId="21" xfId="0" applyFont="1" applyFill="1" applyBorder="1" applyAlignment="1">
      <alignment horizontal="center"/>
    </xf>
    <xf numFmtId="0" fontId="17" fillId="2" borderId="22" xfId="0" applyFont="1" applyFill="1" applyBorder="1" applyAlignment="1">
      <alignment horizontal="center"/>
    </xf>
    <xf numFmtId="165" fontId="68" fillId="2" borderId="43" xfId="0" applyNumberFormat="1" applyFont="1" applyFill="1" applyBorder="1" applyAlignment="1" applyProtection="1">
      <alignment horizontal="center" vertical="center" wrapText="1"/>
    </xf>
    <xf numFmtId="165" fontId="68" fillId="2" borderId="21" xfId="0" applyNumberFormat="1" applyFont="1" applyFill="1" applyBorder="1" applyAlignment="1" applyProtection="1">
      <alignment horizontal="center" vertical="center" wrapText="1"/>
    </xf>
    <xf numFmtId="165" fontId="68" fillId="2" borderId="42" xfId="0" applyNumberFormat="1" applyFont="1" applyFill="1" applyBorder="1" applyAlignment="1" applyProtection="1">
      <alignment horizontal="center" vertical="center" wrapText="1"/>
    </xf>
    <xf numFmtId="165" fontId="68" fillId="2" borderId="22" xfId="0" applyNumberFormat="1"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165" fontId="68" fillId="2" borderId="20"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22" xfId="0" applyFont="1" applyFill="1" applyBorder="1" applyAlignment="1" applyProtection="1">
      <alignment horizontal="center" vertical="center" wrapText="1"/>
    </xf>
    <xf numFmtId="0" fontId="17" fillId="2" borderId="52" xfId="0" applyFont="1" applyFill="1" applyBorder="1" applyAlignment="1">
      <alignment horizontal="right"/>
    </xf>
    <xf numFmtId="0" fontId="17" fillId="2" borderId="31" xfId="0" applyFont="1" applyFill="1" applyBorder="1" applyAlignment="1">
      <alignment horizontal="right"/>
    </xf>
    <xf numFmtId="0" fontId="37" fillId="2" borderId="0" xfId="0" applyFont="1" applyFill="1" applyBorder="1" applyAlignment="1">
      <alignment horizontal="center" vertical="center" wrapText="1"/>
    </xf>
    <xf numFmtId="165" fontId="30" fillId="2" borderId="12" xfId="0" applyNumberFormat="1" applyFont="1" applyFill="1" applyBorder="1" applyAlignment="1">
      <alignment horizontal="center" wrapText="1"/>
    </xf>
    <xf numFmtId="165" fontId="30" fillId="2" borderId="12" xfId="0" applyNumberFormat="1" applyFont="1" applyFill="1" applyBorder="1" applyAlignment="1">
      <alignment horizontal="center"/>
    </xf>
    <xf numFmtId="165" fontId="72" fillId="2" borderId="4" xfId="0" applyNumberFormat="1" applyFont="1" applyFill="1" applyBorder="1" applyAlignment="1">
      <alignment horizontal="center"/>
    </xf>
    <xf numFmtId="165" fontId="72" fillId="2" borderId="45" xfId="0" applyNumberFormat="1" applyFont="1" applyFill="1" applyBorder="1" applyAlignment="1">
      <alignment horizontal="center"/>
    </xf>
    <xf numFmtId="165" fontId="72" fillId="2" borderId="18" xfId="0" applyNumberFormat="1" applyFont="1" applyFill="1" applyBorder="1" applyAlignment="1">
      <alignment horizontal="center"/>
    </xf>
    <xf numFmtId="0" fontId="82" fillId="2" borderId="0" xfId="0" applyNumberFormat="1" applyFont="1" applyFill="1" applyBorder="1" applyAlignment="1">
      <alignment horizontal="left"/>
    </xf>
    <xf numFmtId="165" fontId="30" fillId="2" borderId="106" xfId="0" applyNumberFormat="1" applyFont="1" applyFill="1" applyBorder="1" applyAlignment="1">
      <alignment horizontal="center"/>
    </xf>
    <xf numFmtId="165" fontId="30" fillId="2" borderId="107" xfId="0" applyNumberFormat="1" applyFont="1" applyFill="1" applyBorder="1" applyAlignment="1">
      <alignment horizontal="center"/>
    </xf>
    <xf numFmtId="165" fontId="68" fillId="2" borderId="12" xfId="0" applyNumberFormat="1" applyFont="1" applyFill="1" applyBorder="1" applyAlignment="1">
      <alignment horizontal="center"/>
    </xf>
    <xf numFmtId="165" fontId="87" fillId="2" borderId="12" xfId="0" applyNumberFormat="1" applyFont="1" applyFill="1" applyBorder="1" applyAlignment="1">
      <alignment horizontal="center"/>
    </xf>
    <xf numFmtId="0" fontId="81" fillId="2" borderId="0" xfId="0" applyFont="1" applyFill="1" applyBorder="1" applyAlignment="1">
      <alignment horizontal="left" vertical="center" wrapText="1"/>
    </xf>
    <xf numFmtId="0" fontId="81" fillId="2" borderId="0" xfId="0" applyFont="1" applyFill="1" applyAlignment="1">
      <alignment horizontal="left" vertical="center" wrapText="1"/>
    </xf>
    <xf numFmtId="6" fontId="35" fillId="2" borderId="50" xfId="0" applyNumberFormat="1" applyFont="1" applyFill="1" applyBorder="1" applyAlignment="1">
      <alignment horizontal="center" vertical="center"/>
    </xf>
    <xf numFmtId="6" fontId="35" fillId="2" borderId="59" xfId="0" applyNumberFormat="1" applyFont="1" applyFill="1" applyBorder="1" applyAlignment="1">
      <alignment horizontal="center" vertical="center"/>
    </xf>
    <xf numFmtId="0" fontId="68" fillId="2" borderId="48" xfId="0" applyFont="1" applyFill="1" applyBorder="1" applyAlignment="1">
      <alignment horizontal="center" vertical="center" wrapText="1"/>
    </xf>
    <xf numFmtId="0" fontId="68" fillId="2" borderId="58" xfId="0" applyFont="1" applyFill="1" applyBorder="1" applyAlignment="1">
      <alignment horizontal="center" vertical="center" wrapText="1"/>
    </xf>
    <xf numFmtId="6" fontId="35" fillId="2" borderId="49" xfId="0" applyNumberFormat="1" applyFont="1" applyFill="1" applyBorder="1" applyAlignment="1">
      <alignment horizontal="center" vertical="center"/>
    </xf>
    <xf numFmtId="6" fontId="35" fillId="2" borderId="19" xfId="0" applyNumberFormat="1" applyFont="1" applyFill="1" applyBorder="1" applyAlignment="1">
      <alignment horizontal="center" vertical="center"/>
    </xf>
    <xf numFmtId="0" fontId="17" fillId="2" borderId="49" xfId="0" applyFont="1" applyFill="1" applyBorder="1" applyAlignment="1">
      <alignment horizontal="left" vertical="center" wrapText="1"/>
    </xf>
    <xf numFmtId="0" fontId="17" fillId="2" borderId="19" xfId="0" applyFont="1" applyFill="1" applyBorder="1" applyAlignment="1">
      <alignment horizontal="left" vertical="center" wrapText="1"/>
    </xf>
    <xf numFmtId="6" fontId="68" fillId="2" borderId="49" xfId="0" applyNumberFormat="1" applyFont="1" applyFill="1" applyBorder="1" applyAlignment="1">
      <alignment horizontal="center" vertical="center"/>
    </xf>
    <xf numFmtId="6" fontId="68" fillId="2" borderId="19" xfId="0" applyNumberFormat="1" applyFont="1" applyFill="1" applyBorder="1" applyAlignment="1">
      <alignment horizontal="center" vertical="center"/>
    </xf>
    <xf numFmtId="0" fontId="68" fillId="2" borderId="49" xfId="0" applyFont="1" applyFill="1" applyBorder="1" applyAlignment="1">
      <alignment horizontal="center" vertical="center"/>
    </xf>
    <xf numFmtId="0" fontId="68" fillId="2" borderId="19" xfId="0" applyFont="1" applyFill="1" applyBorder="1" applyAlignment="1">
      <alignment horizontal="center" vertical="center"/>
    </xf>
    <xf numFmtId="6" fontId="36" fillId="2" borderId="4" xfId="0" applyNumberFormat="1" applyFont="1" applyFill="1" applyBorder="1" applyAlignment="1">
      <alignment horizontal="center"/>
    </xf>
    <xf numFmtId="6" fontId="36" fillId="2" borderId="18" xfId="0" applyNumberFormat="1" applyFont="1" applyFill="1" applyBorder="1" applyAlignment="1">
      <alignment horizontal="center"/>
    </xf>
    <xf numFmtId="0" fontId="17" fillId="8" borderId="0" xfId="0" applyFont="1" applyFill="1" applyBorder="1" applyAlignment="1">
      <alignment horizontal="center"/>
    </xf>
    <xf numFmtId="0" fontId="17" fillId="8" borderId="46" xfId="0" applyFont="1" applyFill="1" applyBorder="1" applyAlignment="1">
      <alignment horizontal="center"/>
    </xf>
    <xf numFmtId="0" fontId="17" fillId="8" borderId="108" xfId="0" applyFont="1" applyFill="1" applyBorder="1" applyAlignment="1">
      <alignment horizontal="center" vertical="center"/>
    </xf>
    <xf numFmtId="0" fontId="17" fillId="8" borderId="109" xfId="0" applyFont="1" applyFill="1" applyBorder="1" applyAlignment="1">
      <alignment horizontal="center" vertical="center"/>
    </xf>
    <xf numFmtId="0" fontId="17" fillId="8" borderId="110" xfId="0" applyFont="1" applyFill="1" applyBorder="1" applyAlignment="1">
      <alignment horizontal="center" vertical="center"/>
    </xf>
    <xf numFmtId="6" fontId="5" fillId="2" borderId="0" xfId="0" applyNumberFormat="1" applyFont="1" applyFill="1" applyBorder="1" applyAlignment="1">
      <alignment horizontal="center"/>
    </xf>
    <xf numFmtId="0" fontId="101" fillId="2" borderId="109" xfId="0" applyFont="1" applyFill="1" applyBorder="1" applyAlignment="1">
      <alignment horizontal="left"/>
    </xf>
    <xf numFmtId="0" fontId="30" fillId="2" borderId="0" xfId="0" applyFont="1" applyFill="1" applyAlignment="1">
      <alignment horizontal="left" wrapText="1"/>
    </xf>
    <xf numFmtId="0" fontId="98" fillId="2" borderId="0" xfId="0" applyFont="1" applyFill="1" applyAlignment="1">
      <alignment horizontal="left" wrapText="1"/>
    </xf>
    <xf numFmtId="0" fontId="95" fillId="2" borderId="0" xfId="0" applyFont="1" applyFill="1" applyAlignment="1">
      <alignment horizontal="left" wrapText="1"/>
    </xf>
    <xf numFmtId="0" fontId="95" fillId="2" borderId="35" xfId="0" applyFont="1" applyFill="1" applyBorder="1" applyAlignment="1">
      <alignment horizontal="left" wrapText="1"/>
    </xf>
    <xf numFmtId="0" fontId="97" fillId="2" borderId="0" xfId="0" applyFont="1" applyFill="1" applyAlignment="1">
      <alignment horizontal="left" vertical="center" wrapText="1"/>
    </xf>
    <xf numFmtId="0" fontId="101" fillId="2" borderId="0" xfId="0" applyFont="1" applyFill="1" applyBorder="1" applyAlignment="1">
      <alignment horizontal="left"/>
    </xf>
    <xf numFmtId="0" fontId="24" fillId="2" borderId="0" xfId="0" applyFont="1" applyFill="1" applyBorder="1" applyAlignment="1">
      <alignment horizontal="left" wrapText="1"/>
    </xf>
    <xf numFmtId="164" fontId="3" fillId="2" borderId="0" xfId="0" applyNumberFormat="1" applyFont="1" applyFill="1" applyBorder="1" applyAlignment="1">
      <alignment horizontal="left"/>
    </xf>
    <xf numFmtId="164" fontId="126"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5"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1" fontId="130" fillId="2" borderId="30" xfId="0" applyNumberFormat="1" applyFont="1" applyFill="1" applyBorder="1" applyAlignment="1">
      <alignment horizontal="left" vertical="center" wrapText="1"/>
    </xf>
    <xf numFmtId="1" fontId="130" fillId="2" borderId="6" xfId="0" applyNumberFormat="1" applyFont="1" applyFill="1" applyBorder="1" applyAlignment="1">
      <alignment horizontal="left" vertical="center" wrapText="1"/>
    </xf>
    <xf numFmtId="0" fontId="95" fillId="2" borderId="62" xfId="0" applyFont="1" applyFill="1" applyBorder="1" applyAlignment="1" applyProtection="1">
      <alignment horizontal="left" vertical="center" wrapText="1"/>
    </xf>
    <xf numFmtId="0" fontId="95" fillId="2" borderId="67" xfId="0" applyFont="1" applyFill="1" applyBorder="1" applyAlignment="1" applyProtection="1">
      <alignment horizontal="left" vertical="center" wrapText="1"/>
    </xf>
    <xf numFmtId="0" fontId="55" fillId="2" borderId="2" xfId="0" applyFont="1" applyFill="1" applyBorder="1" applyAlignment="1">
      <alignment horizontal="left" vertical="center"/>
    </xf>
    <xf numFmtId="0" fontId="55" fillId="2" borderId="0" xfId="0" applyFont="1" applyFill="1" applyAlignment="1">
      <alignment horizontal="left" vertical="center"/>
    </xf>
    <xf numFmtId="0" fontId="55" fillId="2" borderId="69" xfId="0" applyFont="1" applyFill="1" applyBorder="1" applyAlignment="1">
      <alignment horizontal="left" vertical="center"/>
    </xf>
    <xf numFmtId="0" fontId="55" fillId="2" borderId="62" xfId="0" applyFont="1" applyFill="1" applyBorder="1" applyAlignment="1">
      <alignment horizontal="left" vertical="center"/>
    </xf>
    <xf numFmtId="0" fontId="24" fillId="2" borderId="62" xfId="0" applyFont="1" applyFill="1" applyBorder="1" applyAlignment="1" applyProtection="1">
      <alignment horizontal="left" vertical="center" wrapText="1"/>
    </xf>
    <xf numFmtId="0" fontId="55" fillId="2" borderId="30" xfId="0" applyFont="1" applyFill="1" applyBorder="1" applyAlignment="1">
      <alignment horizontal="left" vertical="justify"/>
    </xf>
    <xf numFmtId="0" fontId="55" fillId="2" borderId="6" xfId="0" applyFont="1" applyFill="1" applyBorder="1" applyAlignment="1">
      <alignment horizontal="left" vertical="justify"/>
    </xf>
    <xf numFmtId="0" fontId="55" fillId="2" borderId="2" xfId="0" applyFont="1" applyFill="1" applyBorder="1" applyAlignment="1">
      <alignment horizontal="left" vertical="justify"/>
    </xf>
    <xf numFmtId="0" fontId="55" fillId="2" borderId="0" xfId="0" applyFont="1" applyFill="1" applyBorder="1" applyAlignment="1">
      <alignment horizontal="left" vertical="justify"/>
    </xf>
    <xf numFmtId="0" fontId="30" fillId="2" borderId="26" xfId="0" applyFont="1" applyFill="1" applyBorder="1" applyAlignment="1" applyProtection="1">
      <alignment horizontal="center" vertical="center" wrapText="1"/>
      <protection locked="0"/>
    </xf>
    <xf numFmtId="0" fontId="30" fillId="2" borderId="37" xfId="0" applyFont="1" applyFill="1" applyBorder="1" applyAlignment="1" applyProtection="1">
      <alignment horizontal="center" vertical="center" wrapText="1"/>
      <protection locked="0"/>
    </xf>
    <xf numFmtId="0" fontId="30" fillId="2" borderId="28" xfId="0" applyFont="1" applyFill="1" applyBorder="1" applyAlignment="1" applyProtection="1">
      <alignment horizontal="center" vertical="center" wrapText="1"/>
      <protection locked="0"/>
    </xf>
    <xf numFmtId="0" fontId="30" fillId="2" borderId="39"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center" vertical="center"/>
      <protection locked="0"/>
    </xf>
    <xf numFmtId="0" fontId="30" fillId="0" borderId="45" xfId="0" applyFont="1" applyFill="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165" fontId="116" fillId="2" borderId="30" xfId="0" applyNumberFormat="1" applyFont="1" applyFill="1" applyBorder="1" applyAlignment="1">
      <alignment horizontal="center"/>
    </xf>
    <xf numFmtId="165" fontId="116" fillId="2" borderId="31" xfId="0" applyNumberFormat="1" applyFont="1" applyFill="1" applyBorder="1" applyAlignment="1">
      <alignment horizontal="center"/>
    </xf>
    <xf numFmtId="0" fontId="116" fillId="7" borderId="64" xfId="0" applyNumberFormat="1" applyFont="1" applyFill="1" applyBorder="1" applyAlignment="1">
      <alignment horizontal="center"/>
    </xf>
    <xf numFmtId="0" fontId="116" fillId="7" borderId="66" xfId="0" applyNumberFormat="1" applyFont="1" applyFill="1" applyBorder="1" applyAlignment="1">
      <alignment horizontal="center"/>
    </xf>
    <xf numFmtId="0" fontId="17" fillId="2" borderId="30" xfId="0" applyFont="1" applyFill="1" applyBorder="1" applyAlignment="1" applyProtection="1">
      <alignment horizontal="center" vertical="center" wrapText="1"/>
    </xf>
    <xf numFmtId="0" fontId="17" fillId="2" borderId="6" xfId="0" applyFont="1" applyFill="1" applyBorder="1" applyAlignment="1" applyProtection="1">
      <alignment horizontal="center" vertical="center" wrapText="1"/>
    </xf>
    <xf numFmtId="0" fontId="6" fillId="2" borderId="0" xfId="0" applyFont="1" applyFill="1" applyBorder="1" applyAlignment="1">
      <alignment horizontal="left" vertical="top" wrapText="1"/>
    </xf>
    <xf numFmtId="0" fontId="136" fillId="2" borderId="0" xfId="0" applyFont="1" applyFill="1" applyAlignment="1">
      <alignment horizontal="left" vertical="top" wrapText="1"/>
    </xf>
    <xf numFmtId="0" fontId="61" fillId="2" borderId="0" xfId="0" applyFont="1" applyFill="1" applyAlignment="1">
      <alignment horizontal="center" wrapText="1"/>
    </xf>
  </cellXfs>
  <cellStyles count="14">
    <cellStyle name="Accent2" xfId="13" builtinId="33"/>
    <cellStyle name="Comma" xfId="1" builtinId="3"/>
    <cellStyle name="Comma_Changes" xfId="2"/>
    <cellStyle name="Comma0" xfId="3"/>
    <cellStyle name="Currency" xfId="4" builtinId="4"/>
    <cellStyle name="Currency0" xfId="5"/>
    <cellStyle name="Date" xfId="6"/>
    <cellStyle name="Fixed" xfId="7"/>
    <cellStyle name="Heading 1" xfId="8" builtinId="16" customBuiltin="1"/>
    <cellStyle name="Heading 2" xfId="9" builtinId="17" customBuiltin="1"/>
    <cellStyle name="Hyperlink" xfId="10" builtinId="8"/>
    <cellStyle name="Normal" xfId="0" builtinId="0"/>
    <cellStyle name="Percent" xfId="11" builtinId="5"/>
    <cellStyle name="Total" xfId="12" builtinId="25" customBuiltin="1"/>
  </cellStyles>
  <dxfs count="9">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1 Line Tran Unit Cost'!A1"/><Relationship Id="rId26" Type="http://schemas.openxmlformats.org/officeDocument/2006/relationships/hyperlink" Target="#'O3.5 USL Metering Credit'!A1"/><Relationship Id="rId3" Type="http://schemas.openxmlformats.org/officeDocument/2006/relationships/hyperlink" Target="#'E1 Categorization'!A1"/><Relationship Id="rId21" Type="http://schemas.openxmlformats.org/officeDocument/2006/relationships/hyperlink" Target="#'O4 Summary by Class &amp; Accounts'!A1"/><Relationship Id="rId7" Type="http://schemas.openxmlformats.org/officeDocument/2006/relationships/hyperlink" Target="#'E4 TB Allocation Details'!A1"/><Relationship Id="rId12" Type="http://schemas.openxmlformats.org/officeDocument/2006/relationships/hyperlink" Target="#'I6 Customer Data'!A1"/><Relationship Id="rId17" Type="http://schemas.openxmlformats.org/officeDocument/2006/relationships/hyperlink" Target="#'O2 Fixed Charge|Floor|Ceiling'!A1"/><Relationship Id="rId25" Type="http://schemas.openxmlformats.org/officeDocument/2006/relationships/hyperlink" Target="#'O5 Details by Class &amp; Accounts'!A1"/><Relationship Id="rId2" Type="http://schemas.openxmlformats.org/officeDocument/2006/relationships/hyperlink" Target="#'I2 LDC class'!A1"/><Relationship Id="rId16" Type="http://schemas.openxmlformats.org/officeDocument/2006/relationships/hyperlink" Target="#'O1 Revenue to cost|RR'!A1"/><Relationship Id="rId20" Type="http://schemas.openxmlformats.org/officeDocument/2006/relationships/hyperlink" Target="#'O3.3 Primary Cost Pool'!A1"/><Relationship Id="rId29" Type="http://schemas.openxmlformats.org/officeDocument/2006/relationships/hyperlink" Target="#'O2.3 Secondary Cost PLCC Adj'!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06 Costs by functions'!A1"/><Relationship Id="rId5" Type="http://schemas.openxmlformats.org/officeDocument/2006/relationships/hyperlink" Target="#'I3 TB Data'!A1"/><Relationship Id="rId15" Type="http://schemas.openxmlformats.org/officeDocument/2006/relationships/hyperlink" Target="#'E3 PLCC'!A1"/><Relationship Id="rId23" Type="http://schemas.openxmlformats.org/officeDocument/2006/relationships/hyperlink" Target="#'O7 Others'!A1"/><Relationship Id="rId28" Type="http://schemas.openxmlformats.org/officeDocument/2006/relationships/hyperlink" Target="#'O2.2 Primary Cost PLCC Adj'!A1"/><Relationship Id="rId10" Type="http://schemas.openxmlformats.org/officeDocument/2006/relationships/hyperlink" Target="#'I7.1 Meter Capital'!A1"/><Relationship Id="rId19" Type="http://schemas.openxmlformats.org/officeDocument/2006/relationships/hyperlink" Target="#'O3.2 Substat Tran Unit Cost '!A1"/><Relationship Id="rId4" Type="http://schemas.openxmlformats.org/officeDocument/2006/relationships/hyperlink" Target="#'I4 BO ASSETS'!A1"/><Relationship Id="rId9" Type="http://schemas.openxmlformats.org/officeDocument/2006/relationships/hyperlink" Target="#'I5 Misc Data'!A1"/><Relationship Id="rId14" Type="http://schemas.openxmlformats.org/officeDocument/2006/relationships/hyperlink" Target="#'I7.2 Meter Reading'!A1"/><Relationship Id="rId22" Type="http://schemas.openxmlformats.org/officeDocument/2006/relationships/hyperlink" Target="#'O3.4 Secondary Cost Pool'!A1"/><Relationship Id="rId27" Type="http://schemas.openxmlformats.org/officeDocument/2006/relationships/hyperlink" Target="#'O2.1 Line Tran PLCC Adj'!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xdr:cNvSpPr>
          <a:spLocks noChangeArrowheads="1"/>
        </xdr:cNvSpPr>
      </xdr:nvSpPr>
      <xdr:spPr bwMode="auto">
        <a:xfrm>
          <a:off x="4267200" y="151828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1">
            <a:defRPr sz="1000"/>
          </a:pPr>
          <a:r>
            <a:rPr lang="en-US" sz="1000" b="1" i="0" strike="noStrike">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xdr:cNvSpPr>
          <a:spLocks noChangeArrowheads="1"/>
        </xdr:cNvSpPr>
      </xdr:nvSpPr>
      <xdr:spPr bwMode="auto">
        <a:xfrm>
          <a:off x="4267200" y="151828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1">
            <a:defRPr sz="1000"/>
          </a:pPr>
          <a:r>
            <a:rPr lang="en-US" sz="1000" b="1" i="0" strike="noStrike">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136" name="AutoShape 16"/>
        <xdr:cNvCxnSpPr>
          <a:cxnSpLocks noChangeShapeType="1"/>
          <a:stCxn id="5129" idx="2"/>
        </xdr:cNvCxnSpPr>
      </xdr:nvCxnSpPr>
      <xdr:spPr bwMode="auto">
        <a:xfrm rot="5400000">
          <a:off x="4267200" y="15182850"/>
          <a:ext cx="0" cy="0"/>
        </a:xfrm>
        <a:prstGeom prst="bentConnector2">
          <a:avLst/>
        </a:prstGeom>
        <a:noFill/>
        <a:ln w="25400">
          <a:solidFill>
            <a:srgbClr val="808080"/>
          </a:solidFill>
          <a:miter lim="800000"/>
          <a:headEnd/>
          <a:tailEnd type="triangle" w="med" len="med"/>
        </a:ln>
        <a:effectLst/>
      </xdr:spPr>
    </xdr:cxnSp>
    <xdr:clientData/>
  </xdr:twoCellAnchor>
  <xdr:twoCellAnchor>
    <xdr:from>
      <xdr:col>3</xdr:col>
      <xdr:colOff>0</xdr:colOff>
      <xdr:row>76</xdr:row>
      <xdr:rowOff>0</xdr:rowOff>
    </xdr:from>
    <xdr:to>
      <xdr:col>3</xdr:col>
      <xdr:colOff>0</xdr:colOff>
      <xdr:row>76</xdr:row>
      <xdr:rowOff>0</xdr:rowOff>
    </xdr:to>
    <xdr:cxnSp macro="">
      <xdr:nvCxnSpPr>
        <xdr:cNvPr id="5147" name="AutoShape 27"/>
        <xdr:cNvCxnSpPr>
          <a:cxnSpLocks noChangeShapeType="1"/>
        </xdr:cNvCxnSpPr>
      </xdr:nvCxnSpPr>
      <xdr:spPr bwMode="auto">
        <a:xfrm rot="5400000">
          <a:off x="4267200" y="15182850"/>
          <a:ext cx="0" cy="0"/>
        </a:xfrm>
        <a:prstGeom prst="straightConnector1">
          <a:avLst/>
        </a:prstGeom>
        <a:noFill/>
        <a:ln w="25400">
          <a:solidFill>
            <a:srgbClr val="808080"/>
          </a:solidFill>
          <a:round/>
          <a:headEnd/>
          <a:tailEnd type="triangle" w="med" len="med"/>
        </a:ln>
        <a:effectLst/>
      </xdr:spPr>
    </xdr:cxnSp>
    <xdr:clientData/>
  </xdr:twoCellAnchor>
  <xdr:twoCellAnchor>
    <xdr:from>
      <xdr:col>3</xdr:col>
      <xdr:colOff>0</xdr:colOff>
      <xdr:row>76</xdr:row>
      <xdr:rowOff>0</xdr:rowOff>
    </xdr:from>
    <xdr:to>
      <xdr:col>3</xdr:col>
      <xdr:colOff>0</xdr:colOff>
      <xdr:row>76</xdr:row>
      <xdr:rowOff>0</xdr:rowOff>
    </xdr:to>
    <xdr:cxnSp macro="">
      <xdr:nvCxnSpPr>
        <xdr:cNvPr id="5150" name="AutoShape 30"/>
        <xdr:cNvCxnSpPr>
          <a:cxnSpLocks noChangeShapeType="1"/>
        </xdr:cNvCxnSpPr>
      </xdr:nvCxnSpPr>
      <xdr:spPr bwMode="auto">
        <a:xfrm rot="16200000" flipH="1">
          <a:off x="4267200" y="15182850"/>
          <a:ext cx="0" cy="0"/>
        </a:xfrm>
        <a:prstGeom prst="bentConnector3">
          <a:avLst>
            <a:gd name="adj1" fmla="val 49426"/>
          </a:avLst>
        </a:prstGeom>
        <a:noFill/>
        <a:ln w="25400">
          <a:solidFill>
            <a:srgbClr val="808080"/>
          </a:solidFill>
          <a:miter lim="800000"/>
          <a:headEnd/>
          <a:tailEnd type="triangle" w="med" len="med"/>
        </a:ln>
        <a:effec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151" name="AutoShape 31"/>
        <xdr:cNvCxnSpPr>
          <a:cxnSpLocks noChangeShapeType="1"/>
        </xdr:cNvCxnSpPr>
      </xdr:nvCxnSpPr>
      <xdr:spPr bwMode="auto">
        <a:xfrm rot="5400000">
          <a:off x="3048000" y="14468475"/>
          <a:ext cx="0" cy="0"/>
        </a:xfrm>
        <a:prstGeom prst="straightConnector1">
          <a:avLst/>
        </a:prstGeom>
        <a:noFill/>
        <a:ln w="25400">
          <a:solidFill>
            <a:srgbClr val="808080"/>
          </a:solidFill>
          <a:round/>
          <a:headEnd/>
          <a:tailEnd type="triangle" w="med" len="med"/>
        </a:ln>
        <a:effectLst/>
      </xdr:spPr>
    </xdr:cxnSp>
    <xdr:clientData/>
  </xdr:twoCellAnchor>
  <xdr:twoCellAnchor>
    <xdr:from>
      <xdr:col>3</xdr:col>
      <xdr:colOff>0</xdr:colOff>
      <xdr:row>76</xdr:row>
      <xdr:rowOff>0</xdr:rowOff>
    </xdr:from>
    <xdr:to>
      <xdr:col>3</xdr:col>
      <xdr:colOff>0</xdr:colOff>
      <xdr:row>76</xdr:row>
      <xdr:rowOff>0</xdr:rowOff>
    </xdr:to>
    <xdr:cxnSp macro="">
      <xdr:nvCxnSpPr>
        <xdr:cNvPr id="5167" name="AutoShape 47"/>
        <xdr:cNvCxnSpPr>
          <a:cxnSpLocks noChangeShapeType="1"/>
        </xdr:cNvCxnSpPr>
      </xdr:nvCxnSpPr>
      <xdr:spPr bwMode="auto">
        <a:xfrm rot="5400000">
          <a:off x="4267200" y="15182850"/>
          <a:ext cx="0" cy="0"/>
        </a:xfrm>
        <a:prstGeom prst="bentConnector3">
          <a:avLst>
            <a:gd name="adj1" fmla="val 50000"/>
          </a:avLst>
        </a:prstGeom>
        <a:noFill/>
        <a:ln w="25400">
          <a:solidFill>
            <a:srgbClr val="808080"/>
          </a:solidFill>
          <a:miter lim="800000"/>
          <a:headEnd/>
          <a:tailEnd type="triangle" w="med" len="med"/>
        </a:ln>
        <a:effec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xdr:cNvPr>
        <xdr:cNvSpPr>
          <a:spLocks noChangeArrowheads="1"/>
        </xdr:cNvSpPr>
      </xdr:nvSpPr>
      <xdr:spPr bwMode="auto">
        <a:xfrm>
          <a:off x="4267200" y="151828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E3</a:t>
          </a:r>
        </a:p>
        <a:p>
          <a:pPr algn="l" rtl="1">
            <a:defRPr sz="1000"/>
          </a:pPr>
          <a:r>
            <a:rPr lang="en-US" sz="1000" b="1" i="0" strike="noStrike">
              <a:solidFill>
                <a:srgbClr val="000000"/>
              </a:solidFill>
              <a:latin typeface="Arial"/>
              <a:cs typeface="Arial"/>
            </a:rPr>
            <a:t>PLCC</a:t>
          </a:r>
        </a:p>
      </xdr:txBody>
    </xdr:sp>
    <xdr:clientData/>
  </xdr:twoCellAnchor>
  <xdr:twoCellAnchor>
    <xdr:from>
      <xdr:col>3</xdr:col>
      <xdr:colOff>133350</xdr:colOff>
      <xdr:row>31</xdr:row>
      <xdr:rowOff>47625</xdr:rowOff>
    </xdr:from>
    <xdr:to>
      <xdr:col>3</xdr:col>
      <xdr:colOff>438150</xdr:colOff>
      <xdr:row>31</xdr:row>
      <xdr:rowOff>142875</xdr:rowOff>
    </xdr:to>
    <xdr:sp macro="" textlink="">
      <xdr:nvSpPr>
        <xdr:cNvPr id="5313" name="Rectangle 193"/>
        <xdr:cNvSpPr>
          <a:spLocks noChangeArrowheads="1"/>
        </xdr:cNvSpPr>
      </xdr:nvSpPr>
      <xdr:spPr bwMode="auto">
        <a:xfrm>
          <a:off x="4400550" y="7458075"/>
          <a:ext cx="304800" cy="95250"/>
        </a:xfrm>
        <a:prstGeom prst="rect">
          <a:avLst/>
        </a:prstGeom>
        <a:solidFill>
          <a:srgbClr val="CCFFCC"/>
        </a:solidFill>
        <a:ln w="12700" algn="ctr">
          <a:solidFill>
            <a:srgbClr val="808080"/>
          </a:solidFill>
          <a:miter lim="800000"/>
          <a:headEnd/>
          <a:tailEnd/>
        </a:ln>
        <a:effectLst/>
      </xdr:spPr>
    </xdr:sp>
    <xdr:clientData/>
  </xdr:twoCellAnchor>
  <xdr:twoCellAnchor>
    <xdr:from>
      <xdr:col>3</xdr:col>
      <xdr:colOff>133350</xdr:colOff>
      <xdr:row>32</xdr:row>
      <xdr:rowOff>57150</xdr:rowOff>
    </xdr:from>
    <xdr:to>
      <xdr:col>3</xdr:col>
      <xdr:colOff>447675</xdr:colOff>
      <xdr:row>32</xdr:row>
      <xdr:rowOff>152400</xdr:rowOff>
    </xdr:to>
    <xdr:sp macro="" textlink="">
      <xdr:nvSpPr>
        <xdr:cNvPr id="5314" name="Rectangle 194"/>
        <xdr:cNvSpPr>
          <a:spLocks noChangeArrowheads="1"/>
        </xdr:cNvSpPr>
      </xdr:nvSpPr>
      <xdr:spPr bwMode="auto">
        <a:xfrm>
          <a:off x="4400550" y="7658100"/>
          <a:ext cx="314325" cy="95250"/>
        </a:xfrm>
        <a:prstGeom prst="rect">
          <a:avLst/>
        </a:prstGeom>
        <a:solidFill>
          <a:srgbClr val="FFFFFF"/>
        </a:solidFill>
        <a:ln w="12700" algn="ctr">
          <a:solidFill>
            <a:srgbClr val="808080"/>
          </a:solidFill>
          <a:miter lim="800000"/>
          <a:headEnd/>
          <a:tailEnd/>
        </a:ln>
        <a:effectLst/>
      </xdr:spPr>
    </xdr:sp>
    <xdr:clientData/>
  </xdr:twoCellAnchor>
  <xdr:twoCellAnchor>
    <xdr:from>
      <xdr:col>3</xdr:col>
      <xdr:colOff>133350</xdr:colOff>
      <xdr:row>33</xdr:row>
      <xdr:rowOff>57150</xdr:rowOff>
    </xdr:from>
    <xdr:to>
      <xdr:col>3</xdr:col>
      <xdr:colOff>457200</xdr:colOff>
      <xdr:row>33</xdr:row>
      <xdr:rowOff>152400</xdr:rowOff>
    </xdr:to>
    <xdr:sp macro="" textlink="">
      <xdr:nvSpPr>
        <xdr:cNvPr id="5315" name="Rectangle 195"/>
        <xdr:cNvSpPr>
          <a:spLocks noChangeArrowheads="1"/>
        </xdr:cNvSpPr>
      </xdr:nvSpPr>
      <xdr:spPr bwMode="auto">
        <a:xfrm>
          <a:off x="4400550" y="7848600"/>
          <a:ext cx="323850" cy="95250"/>
        </a:xfrm>
        <a:prstGeom prst="rect">
          <a:avLst/>
        </a:prstGeom>
        <a:solidFill>
          <a:srgbClr val="FFFF00"/>
        </a:solidFill>
        <a:ln w="12700" algn="ctr">
          <a:solidFill>
            <a:srgbClr val="808080"/>
          </a:solidFill>
          <a:miter lim="800000"/>
          <a:headEnd/>
          <a:tailEnd/>
        </a:ln>
        <a:effectLst/>
      </xdr:spPr>
    </xdr:sp>
    <xdr:clientData/>
  </xdr:twoCellAnchor>
  <xdr:twoCellAnchor>
    <xdr:from>
      <xdr:col>3</xdr:col>
      <xdr:colOff>133350</xdr:colOff>
      <xdr:row>36</xdr:row>
      <xdr:rowOff>47625</xdr:rowOff>
    </xdr:from>
    <xdr:to>
      <xdr:col>3</xdr:col>
      <xdr:colOff>447675</xdr:colOff>
      <xdr:row>36</xdr:row>
      <xdr:rowOff>142875</xdr:rowOff>
    </xdr:to>
    <xdr:sp macro="" textlink="">
      <xdr:nvSpPr>
        <xdr:cNvPr id="5316" name="Rectangle 196"/>
        <xdr:cNvSpPr>
          <a:spLocks noChangeArrowheads="1"/>
        </xdr:cNvSpPr>
      </xdr:nvSpPr>
      <xdr:spPr bwMode="auto">
        <a:xfrm>
          <a:off x="4400550" y="8410575"/>
          <a:ext cx="314325" cy="95250"/>
        </a:xfrm>
        <a:prstGeom prst="rect">
          <a:avLst/>
        </a:prstGeom>
        <a:solidFill>
          <a:srgbClr val="FFCC99"/>
        </a:solidFill>
        <a:ln w="12700" algn="ctr">
          <a:solidFill>
            <a:srgbClr val="808080"/>
          </a:solidFill>
          <a:miter lim="800000"/>
          <a:headEnd/>
          <a:tailEnd/>
        </a:ln>
        <a:effectLst/>
      </xdr:spPr>
    </xdr:sp>
    <xdr:clientData/>
  </xdr:twoCellAnchor>
  <xdr:twoCellAnchor>
    <xdr:from>
      <xdr:col>3</xdr:col>
      <xdr:colOff>133350</xdr:colOff>
      <xdr:row>37</xdr:row>
      <xdr:rowOff>38100</xdr:rowOff>
    </xdr:from>
    <xdr:to>
      <xdr:col>3</xdr:col>
      <xdr:colOff>438150</xdr:colOff>
      <xdr:row>37</xdr:row>
      <xdr:rowOff>133350</xdr:rowOff>
    </xdr:to>
    <xdr:sp macro="" textlink="">
      <xdr:nvSpPr>
        <xdr:cNvPr id="5317" name="Rectangle 197"/>
        <xdr:cNvSpPr>
          <a:spLocks noChangeArrowheads="1"/>
        </xdr:cNvSpPr>
      </xdr:nvSpPr>
      <xdr:spPr bwMode="auto">
        <a:xfrm>
          <a:off x="4400550" y="8591550"/>
          <a:ext cx="304800" cy="95250"/>
        </a:xfrm>
        <a:prstGeom prst="rect">
          <a:avLst/>
        </a:prstGeom>
        <a:solidFill>
          <a:srgbClr val="FF99CC"/>
        </a:solidFill>
        <a:ln w="12700" algn="ctr">
          <a:solidFill>
            <a:srgbClr val="808080"/>
          </a:solidFill>
          <a:miter lim="800000"/>
          <a:headEnd/>
          <a:tailEnd/>
        </a:ln>
        <a:effectLst/>
      </xdr:spPr>
    </xdr:sp>
    <xdr:clientData/>
  </xdr:twoCellAnchor>
  <xdr:twoCellAnchor>
    <xdr:from>
      <xdr:col>0</xdr:col>
      <xdr:colOff>466725</xdr:colOff>
      <xdr:row>120</xdr:row>
      <xdr:rowOff>0</xdr:rowOff>
    </xdr:from>
    <xdr:to>
      <xdr:col>3</xdr:col>
      <xdr:colOff>285750</xdr:colOff>
      <xdr:row>125</xdr:row>
      <xdr:rowOff>66675</xdr:rowOff>
    </xdr:to>
    <xdr:sp macro="" textlink="">
      <xdr:nvSpPr>
        <xdr:cNvPr id="5318" name="AutoShape 198"/>
        <xdr:cNvSpPr>
          <a:spLocks noChangeArrowheads="1"/>
        </xdr:cNvSpPr>
      </xdr:nvSpPr>
      <xdr:spPr bwMode="auto">
        <a:xfrm>
          <a:off x="466725" y="214693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1100" b="0" i="0" strike="noStrike">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xdr:cNvSpPr>
          <a:spLocks noChangeArrowheads="1"/>
        </xdr:cNvSpPr>
      </xdr:nvSpPr>
      <xdr:spPr bwMode="auto">
        <a:xfrm>
          <a:off x="647700" y="228314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1100" b="0" i="0" strike="noStrike">
              <a:solidFill>
                <a:srgbClr val="000000"/>
              </a:solidFill>
              <a:latin typeface="Arial"/>
              <a:cs typeface="Arial"/>
            </a:rPr>
            <a:t>        </a:t>
          </a:r>
        </a:p>
      </xdr:txBody>
    </xdr:sp>
    <xdr:clientData/>
  </xdr:twoCellAnchor>
  <xdr:oneCellAnchor>
    <xdr:from>
      <xdr:col>0</xdr:col>
      <xdr:colOff>361950</xdr:colOff>
      <xdr:row>72</xdr:row>
      <xdr:rowOff>28575</xdr:rowOff>
    </xdr:from>
    <xdr:ext cx="1485900" cy="333375"/>
    <xdr:sp macro="" textlink="">
      <xdr:nvSpPr>
        <xdr:cNvPr id="5320" name="Text Box 200"/>
        <xdr:cNvSpPr txBox="1">
          <a:spLocks noChangeArrowheads="1"/>
        </xdr:cNvSpPr>
      </xdr:nvSpPr>
      <xdr:spPr bwMode="auto">
        <a:xfrm>
          <a:off x="361950" y="14639925"/>
          <a:ext cx="1485900" cy="333375"/>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1. GENERAL</a:t>
          </a:r>
        </a:p>
      </xdr:txBody>
    </xdr:sp>
    <xdr:clientData/>
  </xdr:oneCellAnchor>
  <xdr:oneCellAnchor>
    <xdr:from>
      <xdr:col>0</xdr:col>
      <xdr:colOff>409575</xdr:colOff>
      <xdr:row>79</xdr:row>
      <xdr:rowOff>114300</xdr:rowOff>
    </xdr:from>
    <xdr:ext cx="3200400" cy="333375"/>
    <xdr:sp macro="" textlink="">
      <xdr:nvSpPr>
        <xdr:cNvPr id="5321" name="Text Box 201"/>
        <xdr:cNvSpPr txBox="1">
          <a:spLocks noChangeArrowheads="1"/>
        </xdr:cNvSpPr>
      </xdr:nvSpPr>
      <xdr:spPr bwMode="auto">
        <a:xfrm>
          <a:off x="409575" y="15725775"/>
          <a:ext cx="3200400" cy="333375"/>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352800" cy="333375"/>
    <xdr:sp macro="" textlink="">
      <xdr:nvSpPr>
        <xdr:cNvPr id="5322" name="Text Box 202"/>
        <xdr:cNvSpPr txBox="1">
          <a:spLocks noChangeArrowheads="1"/>
        </xdr:cNvSpPr>
      </xdr:nvSpPr>
      <xdr:spPr bwMode="auto">
        <a:xfrm>
          <a:off x="409575" y="16925925"/>
          <a:ext cx="3352800" cy="333375"/>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5323" name="Rectangle 203"/>
        <xdr:cNvSpPr>
          <a:spLocks noChangeArrowheads="1"/>
        </xdr:cNvSpPr>
      </xdr:nvSpPr>
      <xdr:spPr bwMode="auto">
        <a:xfrm>
          <a:off x="600075" y="150399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I1</a:t>
          </a:r>
        </a:p>
        <a:p>
          <a:pPr algn="l" rtl="1">
            <a:defRPr sz="1000"/>
          </a:pPr>
          <a:r>
            <a:rPr lang="en-US" sz="1000" b="1" i="0" strike="noStrike">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xdr:cNvPr>
        <xdr:cNvSpPr>
          <a:spLocks noChangeArrowheads="1"/>
        </xdr:cNvSpPr>
      </xdr:nvSpPr>
      <xdr:spPr bwMode="auto">
        <a:xfrm>
          <a:off x="609600" y="161544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I2</a:t>
          </a:r>
        </a:p>
        <a:p>
          <a:pPr algn="l" rtl="1">
            <a:defRPr sz="1000"/>
          </a:pPr>
          <a:r>
            <a:rPr lang="en-US" sz="1000" b="1" i="0" strike="noStrike">
              <a:solidFill>
                <a:srgbClr val="000000"/>
              </a:solidFill>
              <a:latin typeface="Arial"/>
              <a:cs typeface="Arial"/>
            </a:rPr>
            <a:t>Rate Classes</a:t>
          </a:r>
        </a:p>
        <a:p>
          <a:pPr algn="l" rtl="1">
            <a:defRPr sz="1000"/>
          </a:pPr>
          <a:r>
            <a:rPr lang="en-US" sz="1000" b="1" i="0" strike="noStrike">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xdr:cNvPr>
        <xdr:cNvSpPr>
          <a:spLocks noChangeArrowheads="1"/>
        </xdr:cNvSpPr>
      </xdr:nvSpPr>
      <xdr:spPr bwMode="auto">
        <a:xfrm>
          <a:off x="552450" y="202977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E1</a:t>
          </a:r>
        </a:p>
        <a:p>
          <a:pPr algn="l" rtl="1">
            <a:defRPr sz="1000"/>
          </a:pPr>
          <a:r>
            <a:rPr lang="en-US" sz="1000" b="1" i="0" strike="noStrike">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xdr:cNvSpPr>
          <a:spLocks noChangeArrowheads="1"/>
        </xdr:cNvSpPr>
      </xdr:nvSpPr>
      <xdr:spPr bwMode="auto">
        <a:xfrm>
          <a:off x="7277100" y="169735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1">
            <a:defRPr sz="1000"/>
          </a:pPr>
          <a:r>
            <a:rPr lang="en-US" sz="1000" b="1" i="0" strike="noStrike">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28" name="Group 208"/>
        <xdr:cNvGrpSpPr>
          <a:grpSpLocks/>
        </xdr:cNvGrpSpPr>
      </xdr:nvGrpSpPr>
      <xdr:grpSpPr bwMode="auto">
        <a:xfrm>
          <a:off x="563880" y="16739235"/>
          <a:ext cx="5568315" cy="805815"/>
          <a:chOff x="44" y="1315"/>
          <a:chExt cx="346" cy="87"/>
        </a:xfrm>
      </xdr:grpSpPr>
      <xdr:sp macro="" textlink="">
        <xdr:nvSpPr>
          <xdr:cNvPr id="5329" name="AutoShape 209"/>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1100" b="0" i="0" strike="noStrike">
                <a:solidFill>
                  <a:srgbClr val="000000"/>
                </a:solidFill>
                <a:latin typeface="Arial"/>
                <a:cs typeface="Arial"/>
              </a:rPr>
              <a:t>        </a:t>
            </a:r>
          </a:p>
        </xdr:txBody>
      </xdr:sp>
      <xdr:sp macro="" textlink="">
        <xdr:nvSpPr>
          <xdr:cNvPr id="5330" name="Rectangle 210">
            <a:hlinkClick xmlns:r="http://schemas.openxmlformats.org/officeDocument/2006/relationships" r:id="rId4"/>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I4</a:t>
            </a:r>
          </a:p>
          <a:p>
            <a:pPr algn="l" rtl="1">
              <a:defRPr sz="1000"/>
            </a:pPr>
            <a:r>
              <a:rPr lang="en-US" sz="1000" b="1" i="0" strike="noStrike">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I3 </a:t>
            </a:r>
          </a:p>
          <a:p>
            <a:pPr algn="l" rtl="1">
              <a:defRPr sz="1000"/>
            </a:pPr>
            <a:r>
              <a:rPr lang="en-US" sz="1000" b="1" i="0" strike="noStrike">
                <a:solidFill>
                  <a:srgbClr val="000000"/>
                </a:solidFill>
                <a:latin typeface="Arial"/>
                <a:cs typeface="Arial"/>
              </a:rPr>
              <a:t>Trial Balance Data</a:t>
            </a:r>
          </a:p>
          <a:p>
            <a:pPr algn="l" rtl="1">
              <a:defRPr sz="1000"/>
            </a:pPr>
            <a:endParaRPr lang="en-US" sz="1000" b="1" i="0" strike="noStrike">
              <a:solidFill>
                <a:srgbClr val="000000"/>
              </a:solidFill>
              <a:latin typeface="Arial"/>
              <a:cs typeface="Arial"/>
            </a:endParaRPr>
          </a:p>
        </xdr:txBody>
      </xdr:sp>
      <xdr:cxnSp macro="">
        <xdr:nvCxnSpPr>
          <xdr:cNvPr id="5332" name="AutoShape 212"/>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ffectLst/>
        </xdr:spPr>
      </xdr:cxnSp>
    </xdr:grpSp>
    <xdr:clientData/>
  </xdr:twoCellAnchor>
  <xdr:oneCellAnchor>
    <xdr:from>
      <xdr:col>0</xdr:col>
      <xdr:colOff>409575</xdr:colOff>
      <xdr:row>96</xdr:row>
      <xdr:rowOff>114300</xdr:rowOff>
    </xdr:from>
    <xdr:ext cx="5648325" cy="333375"/>
    <xdr:sp macro="" textlink="">
      <xdr:nvSpPr>
        <xdr:cNvPr id="5333" name="Text Box 213"/>
        <xdr:cNvSpPr txBox="1">
          <a:spLocks noChangeArrowheads="1"/>
        </xdr:cNvSpPr>
      </xdr:nvSpPr>
      <xdr:spPr bwMode="auto">
        <a:xfrm>
          <a:off x="409575" y="18154650"/>
          <a:ext cx="5648325" cy="333375"/>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xdr:cNvPr>
        <xdr:cNvSpPr>
          <a:spLocks noChangeArrowheads="1"/>
        </xdr:cNvSpPr>
      </xdr:nvSpPr>
      <xdr:spPr bwMode="auto">
        <a:xfrm>
          <a:off x="552450" y="215836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E2</a:t>
          </a:r>
        </a:p>
        <a:p>
          <a:pPr algn="l" rtl="1">
            <a:defRPr sz="1000"/>
          </a:pPr>
          <a:r>
            <a:rPr lang="en-US" sz="1000" b="1" i="0" strike="noStrike">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xdr:cNvPr>
        <xdr:cNvSpPr>
          <a:spLocks noChangeArrowheads="1"/>
        </xdr:cNvSpPr>
      </xdr:nvSpPr>
      <xdr:spPr bwMode="auto">
        <a:xfrm>
          <a:off x="790575" y="229457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E4</a:t>
          </a:r>
        </a:p>
        <a:p>
          <a:pPr algn="l" rtl="1">
            <a:defRPr sz="1000"/>
          </a:pPr>
          <a:r>
            <a:rPr lang="en-US" sz="1000" b="1" i="0" strike="noStrike">
              <a:solidFill>
                <a:srgbClr val="000000"/>
              </a:solidFill>
              <a:latin typeface="Arial"/>
              <a:cs typeface="Arial"/>
            </a:rPr>
            <a:t>Trial Balance</a:t>
          </a:r>
        </a:p>
        <a:p>
          <a:pPr algn="l" rtl="1">
            <a:defRPr sz="1000"/>
          </a:pPr>
          <a:r>
            <a:rPr lang="en-US" sz="1000" b="1" i="0" strike="noStrike">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xdr:cNvPr>
        <xdr:cNvSpPr>
          <a:spLocks noChangeArrowheads="1"/>
        </xdr:cNvSpPr>
      </xdr:nvSpPr>
      <xdr:spPr bwMode="auto">
        <a:xfrm>
          <a:off x="2924175" y="229457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E5</a:t>
          </a:r>
        </a:p>
        <a:p>
          <a:pPr algn="l" rtl="1">
            <a:defRPr sz="1000"/>
          </a:pPr>
          <a:r>
            <a:rPr lang="en-US" sz="1000" b="1" i="0" strike="noStrike">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xdr:cNvSpPr txBox="1">
          <a:spLocks noChangeArrowheads="1"/>
        </xdr:cNvSpPr>
      </xdr:nvSpPr>
      <xdr:spPr bwMode="auto">
        <a:xfrm>
          <a:off x="400050" y="239268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8" name="AutoShape 218"/>
        <xdr:cNvCxnSpPr>
          <a:cxnSpLocks noChangeShapeType="1"/>
          <a:endCxn id="5318" idx="3"/>
        </xdr:cNvCxnSpPr>
      </xdr:nvCxnSpPr>
      <xdr:spPr bwMode="auto">
        <a:xfrm rot="5400000">
          <a:off x="4548188" y="19578637"/>
          <a:ext cx="2286000" cy="2276475"/>
        </a:xfrm>
        <a:prstGeom prst="bentConnector2">
          <a:avLst/>
        </a:prstGeom>
        <a:noFill/>
        <a:ln w="25400">
          <a:solidFill>
            <a:srgbClr val="808080"/>
          </a:solidFill>
          <a:miter lim="800000"/>
          <a:headEnd/>
          <a:tailEnd type="triangle" w="med" len="med"/>
        </a:ln>
        <a:effectLst/>
      </xdr:spPr>
    </xdr:cxnSp>
    <xdr:clientData/>
  </xdr:twoCellAnchor>
  <xdr:oneCellAnchor>
    <xdr:from>
      <xdr:col>0</xdr:col>
      <xdr:colOff>400050</xdr:colOff>
      <xdr:row>109</xdr:row>
      <xdr:rowOff>0</xdr:rowOff>
    </xdr:from>
    <xdr:ext cx="5829300" cy="333375"/>
    <xdr:sp macro="" textlink="">
      <xdr:nvSpPr>
        <xdr:cNvPr id="5339" name="Text Box 219"/>
        <xdr:cNvSpPr txBox="1">
          <a:spLocks noChangeArrowheads="1"/>
        </xdr:cNvSpPr>
      </xdr:nvSpPr>
      <xdr:spPr bwMode="auto">
        <a:xfrm>
          <a:off x="400050" y="19897725"/>
          <a:ext cx="5829300" cy="333375"/>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xdr:cNvSpPr txBox="1">
          <a:spLocks noChangeArrowheads="1"/>
        </xdr:cNvSpPr>
      </xdr:nvSpPr>
      <xdr:spPr bwMode="auto">
        <a:xfrm>
          <a:off x="409575" y="210693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xdr:cNvSpPr txBox="1">
          <a:spLocks noChangeArrowheads="1"/>
        </xdr:cNvSpPr>
      </xdr:nvSpPr>
      <xdr:spPr bwMode="auto">
        <a:xfrm>
          <a:off x="361950" y="224028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1">
            <a:defRPr sz="1000"/>
          </a:pPr>
          <a:r>
            <a:rPr lang="en-US" sz="1800" b="1" i="0" strike="noStrike">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123825</xdr:rowOff>
    </xdr:from>
    <xdr:to>
      <xdr:col>5</xdr:col>
      <xdr:colOff>285750</xdr:colOff>
      <xdr:row>106</xdr:row>
      <xdr:rowOff>95250</xdr:rowOff>
    </xdr:to>
    <xdr:grpSp>
      <xdr:nvGrpSpPr>
        <xdr:cNvPr id="5342" name="Group 222"/>
        <xdr:cNvGrpSpPr>
          <a:grpSpLocks/>
        </xdr:cNvGrpSpPr>
      </xdr:nvGrpSpPr>
      <xdr:grpSpPr bwMode="auto">
        <a:xfrm>
          <a:off x="493395" y="18230850"/>
          <a:ext cx="7008495" cy="807720"/>
          <a:chOff x="239" y="1561"/>
          <a:chExt cx="915" cy="87"/>
        </a:xfrm>
      </xdr:grpSpPr>
      <xdr:sp macro="" textlink="">
        <xdr:nvSpPr>
          <xdr:cNvPr id="5343" name="AutoShape 223"/>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1100" b="0" i="0" strike="noStrike">
                <a:solidFill>
                  <a:srgbClr val="000000"/>
                </a:solidFill>
                <a:latin typeface="Arial"/>
                <a:cs typeface="Arial"/>
              </a:rPr>
              <a:t>        </a:t>
            </a:r>
          </a:p>
        </xdr:txBody>
      </xdr:sp>
      <xdr:sp macro="" textlink="">
        <xdr:nvSpPr>
          <xdr:cNvPr id="5344" name="Rectangle 224">
            <a:hlinkClick xmlns:r="http://schemas.openxmlformats.org/officeDocument/2006/relationships" r:id="rId9"/>
          </xdr:cNvPr>
          <xdr:cNvSpPr>
            <a:spLocks noChangeArrowheads="1"/>
          </xdr:cNvSpPr>
        </xdr:nvSpPr>
        <xdr:spPr bwMode="auto">
          <a:xfrm>
            <a:off x="261" y="1574"/>
            <a:ext cx="198"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I5 </a:t>
            </a:r>
          </a:p>
          <a:p>
            <a:pPr algn="l" rtl="1">
              <a:defRPr sz="1000"/>
            </a:pPr>
            <a:r>
              <a:rPr lang="en-US" sz="1000" b="1" i="0" strike="noStrike">
                <a:solidFill>
                  <a:srgbClr val="000000"/>
                </a:solidFill>
                <a:latin typeface="Arial"/>
                <a:cs typeface="Arial"/>
              </a:rPr>
              <a:t>Misc. Data</a:t>
            </a:r>
          </a:p>
          <a:p>
            <a:pPr algn="l" rtl="1">
              <a:defRPr sz="1000"/>
            </a:pPr>
            <a:endParaRPr lang="en-US" sz="1000" b="1" i="0" strike="noStrike">
              <a:solidFill>
                <a:srgbClr val="000000"/>
              </a:solidFill>
              <a:latin typeface="Arial"/>
              <a:cs typeface="Arial"/>
            </a:endParaRPr>
          </a:p>
          <a:p>
            <a:pPr algn="l" rtl="1">
              <a:defRPr sz="1000"/>
            </a:pPr>
            <a:endParaRPr lang="en-US" sz="1000" b="1" i="0" strike="noStrike">
              <a:solidFill>
                <a:srgbClr val="000000"/>
              </a:solidFill>
              <a:latin typeface="Arial"/>
              <a:cs typeface="Arial"/>
            </a:endParaRPr>
          </a:p>
        </xdr:txBody>
      </xdr:sp>
      <xdr:sp macro="" textlink="">
        <xdr:nvSpPr>
          <xdr:cNvPr id="5345" name="Rectangle 225">
            <a:hlinkClick xmlns:r="http://schemas.openxmlformats.org/officeDocument/2006/relationships" r:id="rId10"/>
          </xdr:cNvPr>
          <xdr:cNvSpPr>
            <a:spLocks noChangeArrowheads="1"/>
          </xdr:cNvSpPr>
        </xdr:nvSpPr>
        <xdr:spPr bwMode="auto">
          <a:xfrm>
            <a:off x="613" y="1574"/>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I7.1 </a:t>
            </a:r>
          </a:p>
          <a:p>
            <a:pPr algn="l" rtl="1">
              <a:defRPr sz="1000"/>
            </a:pPr>
            <a:r>
              <a:rPr lang="en-US" sz="1000" b="1" i="0" strike="noStrike">
                <a:solidFill>
                  <a:srgbClr val="000000"/>
                </a:solidFill>
                <a:latin typeface="Arial"/>
                <a:cs typeface="Arial"/>
              </a:rPr>
              <a:t>Meter Capital</a:t>
            </a:r>
          </a:p>
          <a:p>
            <a:pPr algn="l" rtl="1">
              <a:defRPr sz="1000"/>
            </a:pPr>
            <a:endParaRPr lang="en-US" sz="1000" b="1" i="0" strike="noStrike">
              <a:solidFill>
                <a:srgbClr val="000000"/>
              </a:solidFill>
              <a:latin typeface="Arial"/>
              <a:cs typeface="Arial"/>
            </a:endParaRPr>
          </a:p>
        </xdr:txBody>
      </xdr:sp>
      <xdr:sp macro="" textlink="">
        <xdr:nvSpPr>
          <xdr:cNvPr id="5346" name="Rectangle 226">
            <a:hlinkClick xmlns:r="http://schemas.openxmlformats.org/officeDocument/2006/relationships" r:id="rId11"/>
          </xdr:cNvPr>
          <xdr:cNvSpPr>
            <a:spLocks noChangeArrowheads="1"/>
          </xdr:cNvSpPr>
        </xdr:nvSpPr>
        <xdr:spPr bwMode="auto">
          <a:xfrm>
            <a:off x="828" y="1573"/>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I8 </a:t>
            </a:r>
          </a:p>
          <a:p>
            <a:pPr algn="l" rtl="1">
              <a:defRPr sz="1000"/>
            </a:pPr>
            <a:r>
              <a:rPr lang="en-US" sz="1000" b="1" i="0" strike="noStrike">
                <a:solidFill>
                  <a:srgbClr val="000000"/>
                </a:solidFill>
                <a:latin typeface="Arial"/>
                <a:cs typeface="Arial"/>
              </a:rPr>
              <a:t>Demand Data</a:t>
            </a:r>
          </a:p>
          <a:p>
            <a:pPr algn="l" rtl="1">
              <a:defRPr sz="1000"/>
            </a:pPr>
            <a:endParaRPr lang="en-US" sz="1000" b="1" i="0" strike="noStrike">
              <a:solidFill>
                <a:srgbClr val="000000"/>
              </a:solidFill>
              <a:latin typeface="Arial"/>
              <a:cs typeface="Arial"/>
            </a:endParaRPr>
          </a:p>
        </xdr:txBody>
      </xdr:sp>
      <xdr:sp macro="" textlink="">
        <xdr:nvSpPr>
          <xdr:cNvPr id="5347" name="Rectangle 227">
            <a:hlinkClick xmlns:r="http://schemas.openxmlformats.org/officeDocument/2006/relationships" r:id="rId12"/>
          </xdr:cNvPr>
          <xdr:cNvSpPr>
            <a:spLocks noChangeArrowheads="1"/>
          </xdr:cNvSpPr>
        </xdr:nvSpPr>
        <xdr:spPr bwMode="auto">
          <a:xfrm>
            <a:off x="481" y="1574"/>
            <a:ext cx="11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I6 </a:t>
            </a:r>
          </a:p>
          <a:p>
            <a:pPr algn="l" rtl="1">
              <a:defRPr sz="1000"/>
            </a:pPr>
            <a:r>
              <a:rPr lang="en-US" sz="1000" b="1" i="0" strike="noStrike">
                <a:solidFill>
                  <a:srgbClr val="000000"/>
                </a:solidFill>
                <a:latin typeface="Arial"/>
                <a:cs typeface="Arial"/>
              </a:rPr>
              <a:t>Rate Class Stats</a:t>
            </a:r>
          </a:p>
          <a:p>
            <a:pPr algn="l" rtl="1">
              <a:defRPr sz="1000"/>
            </a:pPr>
            <a:endParaRPr lang="en-US" sz="1000" b="1" i="0" strike="noStrike">
              <a:solidFill>
                <a:srgbClr val="000000"/>
              </a:solidFill>
              <a:latin typeface="Arial"/>
              <a:cs typeface="Arial"/>
            </a:endParaRPr>
          </a:p>
        </xdr:txBody>
      </xdr:sp>
      <xdr:sp macro="" textlink="">
        <xdr:nvSpPr>
          <xdr:cNvPr id="5348" name="Rectangle 228">
            <a:hlinkClick xmlns:r="http://schemas.openxmlformats.org/officeDocument/2006/relationships" r:id="rId13"/>
          </xdr:cNvPr>
          <xdr:cNvSpPr>
            <a:spLocks noChangeArrowheads="1"/>
          </xdr:cNvSpPr>
        </xdr:nvSpPr>
        <xdr:spPr bwMode="auto">
          <a:xfrm>
            <a:off x="1003" y="1575"/>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I9 </a:t>
            </a:r>
          </a:p>
          <a:p>
            <a:pPr algn="l" rtl="1">
              <a:defRPr sz="1000"/>
            </a:pPr>
            <a:r>
              <a:rPr lang="en-US" sz="1000" b="1" i="0" strike="noStrike">
                <a:solidFill>
                  <a:srgbClr val="000000"/>
                </a:solidFill>
                <a:latin typeface="Arial"/>
                <a:cs typeface="Arial"/>
              </a:rPr>
              <a:t>Direct Allocation</a:t>
            </a:r>
          </a:p>
          <a:p>
            <a:pPr algn="l" rtl="1">
              <a:defRPr sz="1000"/>
            </a:pPr>
            <a:endParaRPr lang="en-US" sz="1000" b="1" i="0" strike="noStrike">
              <a:solidFill>
                <a:srgbClr val="000000"/>
              </a:solidFill>
              <a:latin typeface="Arial"/>
              <a:cs typeface="Arial"/>
            </a:endParaRPr>
          </a:p>
        </xdr:txBody>
      </xdr:sp>
      <xdr:sp macro="" textlink="">
        <xdr:nvSpPr>
          <xdr:cNvPr id="5349" name="Rectangle 229">
            <a:hlinkClick xmlns:r="http://schemas.openxmlformats.org/officeDocument/2006/relationships" r:id="rId14"/>
          </xdr:cNvPr>
          <xdr:cNvSpPr>
            <a:spLocks noChangeArrowheads="1"/>
          </xdr:cNvSpPr>
        </xdr:nvSpPr>
        <xdr:spPr bwMode="auto">
          <a:xfrm>
            <a:off x="718" y="1574"/>
            <a:ext cx="94"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I7.2 </a:t>
            </a:r>
          </a:p>
          <a:p>
            <a:pPr algn="l" rtl="1">
              <a:defRPr sz="1000"/>
            </a:pPr>
            <a:r>
              <a:rPr lang="en-US" sz="1000" b="1" i="0" strike="noStrike">
                <a:solidFill>
                  <a:srgbClr val="000000"/>
                </a:solidFill>
                <a:latin typeface="Arial"/>
                <a:cs typeface="Arial"/>
              </a:rPr>
              <a:t>Meter Reading</a:t>
            </a:r>
          </a:p>
          <a:p>
            <a:pPr algn="l" rtl="1">
              <a:defRPr sz="1000"/>
            </a:pPr>
            <a:endParaRPr lang="en-US" sz="1000" b="1" i="0" strike="noStrike">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5"/>
        </xdr:cNvPr>
        <xdr:cNvSpPr>
          <a:spLocks noChangeArrowheads="1"/>
        </xdr:cNvSpPr>
      </xdr:nvSpPr>
      <xdr:spPr bwMode="auto">
        <a:xfrm>
          <a:off x="2800350" y="215741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E3</a:t>
          </a:r>
        </a:p>
        <a:p>
          <a:pPr algn="l" rtl="1">
            <a:defRPr sz="1000"/>
          </a:pPr>
          <a:r>
            <a:rPr lang="en-US" sz="1000" b="1" i="0" strike="noStrike">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51" name="AutoShape 231"/>
        <xdr:cNvSpPr>
          <a:spLocks noChangeArrowheads="1"/>
        </xdr:cNvSpPr>
      </xdr:nvSpPr>
      <xdr:spPr bwMode="auto">
        <a:xfrm>
          <a:off x="390525" y="24431625"/>
          <a:ext cx="5591175" cy="3409950"/>
        </a:xfrm>
        <a:prstGeom prst="roundRect">
          <a:avLst>
            <a:gd name="adj" fmla="val 16667"/>
          </a:avLst>
        </a:prstGeom>
        <a:noFill/>
        <a:ln w="12700" algn="ctr">
          <a:solidFill>
            <a:srgbClr val="808080"/>
          </a:solidFill>
          <a:round/>
          <a:headEnd/>
          <a:tailEnd/>
        </a:ln>
        <a:effec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6"/>
        </xdr:cNvPr>
        <xdr:cNvSpPr>
          <a:spLocks noChangeArrowheads="1"/>
        </xdr:cNvSpPr>
      </xdr:nvSpPr>
      <xdr:spPr bwMode="auto">
        <a:xfrm>
          <a:off x="666750" y="246888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O1 </a:t>
          </a:r>
        </a:p>
        <a:p>
          <a:pPr algn="l" rtl="1">
            <a:defRPr sz="1000"/>
          </a:pPr>
          <a:r>
            <a:rPr lang="en-US" sz="800" b="1" i="0" strike="noStrike">
              <a:solidFill>
                <a:srgbClr val="000000"/>
              </a:solidFill>
              <a:latin typeface="Arial"/>
              <a:cs typeface="Arial"/>
            </a:rPr>
            <a:t>Rev - Cost</a:t>
          </a:r>
        </a:p>
        <a:p>
          <a:pPr algn="l" rtl="1">
            <a:defRPr sz="1000"/>
          </a:pPr>
          <a:r>
            <a:rPr lang="en-US" sz="800" b="1" i="0" strike="noStrike">
              <a:solidFill>
                <a:srgbClr val="000000"/>
              </a:solidFill>
              <a:latin typeface="Arial"/>
              <a:cs typeface="Arial"/>
            </a:rPr>
            <a:t>Ratios</a:t>
          </a:r>
        </a:p>
        <a:p>
          <a:pPr algn="l" rtl="1">
            <a:defRPr sz="1000"/>
          </a:pPr>
          <a:endParaRPr lang="en-US" sz="800" b="1" i="0" strike="noStrike">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7"/>
        </xdr:cNvPr>
        <xdr:cNvSpPr>
          <a:spLocks noChangeArrowheads="1"/>
        </xdr:cNvSpPr>
      </xdr:nvSpPr>
      <xdr:spPr bwMode="auto">
        <a:xfrm>
          <a:off x="1676400" y="246983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O2 </a:t>
          </a:r>
        </a:p>
        <a:p>
          <a:pPr algn="l" rtl="1">
            <a:defRPr sz="1000"/>
          </a:pPr>
          <a:r>
            <a:rPr lang="en-US" sz="800" b="1" i="0" strike="noStrike">
              <a:solidFill>
                <a:srgbClr val="000000"/>
              </a:solidFill>
              <a:latin typeface="Arial"/>
              <a:cs typeface="Arial"/>
            </a:rPr>
            <a:t>Fixed Charges</a:t>
          </a:r>
        </a:p>
        <a:p>
          <a:pPr algn="l" rtl="1">
            <a:defRPr sz="1000"/>
          </a:pPr>
          <a:r>
            <a:rPr lang="en-US" sz="800" b="1" i="0" strike="noStrike">
              <a:solidFill>
                <a:srgbClr val="000000"/>
              </a:solidFill>
              <a:latin typeface="Arial"/>
              <a:cs typeface="Arial"/>
            </a:rPr>
            <a:t>Floor &amp; Ceiling</a:t>
          </a:r>
        </a:p>
        <a:p>
          <a:pPr algn="l" rtl="1">
            <a:defRPr sz="1000"/>
          </a:pPr>
          <a:endParaRPr lang="en-US" sz="800" b="1" i="0" strike="noStrike">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8"/>
        </xdr:cNvPr>
        <xdr:cNvSpPr>
          <a:spLocks noChangeArrowheads="1"/>
        </xdr:cNvSpPr>
      </xdr:nvSpPr>
      <xdr:spPr bwMode="auto">
        <a:xfrm>
          <a:off x="628650" y="257556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O3.1</a:t>
          </a:r>
        </a:p>
        <a:p>
          <a:pPr algn="l" rtl="1">
            <a:defRPr sz="1000"/>
          </a:pPr>
          <a:r>
            <a:rPr lang="en-US" sz="800" b="1" i="0" strike="noStrike">
              <a:solidFill>
                <a:srgbClr val="000000"/>
              </a:solidFill>
              <a:latin typeface="Arial"/>
              <a:cs typeface="Arial"/>
            </a:rPr>
            <a:t>Line Tran Unit Cost</a:t>
          </a:r>
        </a:p>
        <a:p>
          <a:pPr algn="l" rtl="1">
            <a:defRPr sz="1000"/>
          </a:pPr>
          <a:endParaRPr lang="en-US" sz="800" b="1" i="0" strike="noStrike">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9"/>
        </xdr:cNvPr>
        <xdr:cNvSpPr>
          <a:spLocks noChangeArrowheads="1"/>
        </xdr:cNvSpPr>
      </xdr:nvSpPr>
      <xdr:spPr bwMode="auto">
        <a:xfrm>
          <a:off x="1619250" y="257556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O3.2</a:t>
          </a:r>
        </a:p>
        <a:p>
          <a:pPr algn="l" rtl="1">
            <a:defRPr sz="1000"/>
          </a:pPr>
          <a:r>
            <a:rPr lang="en-US" sz="800" b="1" i="0" strike="noStrike">
              <a:solidFill>
                <a:srgbClr val="000000"/>
              </a:solidFill>
              <a:latin typeface="Arial"/>
              <a:cs typeface="Arial"/>
            </a:rPr>
            <a:t>Substat Tran Unit Cost</a:t>
          </a:r>
        </a:p>
        <a:p>
          <a:pPr algn="l" rtl="1">
            <a:defRPr sz="1000"/>
          </a:pPr>
          <a:endParaRPr lang="en-US" sz="800" b="1" i="0" strike="noStrike">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20"/>
        </xdr:cNvPr>
        <xdr:cNvSpPr>
          <a:spLocks noChangeArrowheads="1"/>
        </xdr:cNvSpPr>
      </xdr:nvSpPr>
      <xdr:spPr bwMode="auto">
        <a:xfrm>
          <a:off x="2619375" y="257556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O3.3</a:t>
          </a:r>
        </a:p>
        <a:p>
          <a:pPr algn="l" rtl="1">
            <a:defRPr sz="1000"/>
          </a:pPr>
          <a:r>
            <a:rPr lang="en-US" sz="800" b="1" i="0" strike="noStrike">
              <a:solidFill>
                <a:srgbClr val="000000"/>
              </a:solidFill>
              <a:latin typeface="Arial"/>
              <a:cs typeface="Arial"/>
            </a:rPr>
            <a:t>Primary Cost Pool</a:t>
          </a:r>
        </a:p>
        <a:p>
          <a:pPr algn="l" rtl="1">
            <a:defRPr sz="1000"/>
          </a:pPr>
          <a:endParaRPr lang="en-US" sz="800" b="1" i="0" strike="noStrike">
            <a:solidFill>
              <a:srgbClr val="000000"/>
            </a:solidFill>
            <a:latin typeface="Arial"/>
            <a:cs typeface="Arial"/>
          </a:endParaRPr>
        </a:p>
      </xdr:txBody>
    </xdr:sp>
    <xdr:clientData/>
  </xdr:twoCellAnchor>
  <xdr:twoCellAnchor>
    <xdr:from>
      <xdr:col>0</xdr:col>
      <xdr:colOff>638175</xdr:colOff>
      <xdr:row>157</xdr:row>
      <xdr:rowOff>47625</xdr:rowOff>
    </xdr:from>
    <xdr:to>
      <xdr:col>1</xdr:col>
      <xdr:colOff>123825</xdr:colOff>
      <xdr:row>163</xdr:row>
      <xdr:rowOff>28575</xdr:rowOff>
    </xdr:to>
    <xdr:sp macro="" textlink="">
      <xdr:nvSpPr>
        <xdr:cNvPr id="5357" name="Rectangle 237">
          <a:hlinkClick xmlns:r="http://schemas.openxmlformats.org/officeDocument/2006/relationships" r:id="rId21"/>
        </xdr:cNvPr>
        <xdr:cNvSpPr>
          <a:spLocks noChangeArrowheads="1"/>
        </xdr:cNvSpPr>
      </xdr:nvSpPr>
      <xdr:spPr bwMode="auto">
        <a:xfrm>
          <a:off x="638175" y="26803350"/>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O4</a:t>
          </a:r>
        </a:p>
        <a:p>
          <a:pPr algn="l" rtl="1">
            <a:defRPr sz="1000"/>
          </a:pPr>
          <a:r>
            <a:rPr lang="en-US" sz="800" b="1" i="0" strike="noStrike">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2"/>
        </xdr:cNvPr>
        <xdr:cNvSpPr>
          <a:spLocks noChangeArrowheads="1"/>
        </xdr:cNvSpPr>
      </xdr:nvSpPr>
      <xdr:spPr bwMode="auto">
        <a:xfrm>
          <a:off x="3714750" y="257556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O3.4 </a:t>
          </a:r>
        </a:p>
        <a:p>
          <a:pPr algn="l" rtl="1">
            <a:defRPr sz="1000"/>
          </a:pPr>
          <a:r>
            <a:rPr lang="en-US" sz="800" b="1" i="0" strike="noStrike">
              <a:solidFill>
                <a:srgbClr val="000000"/>
              </a:solidFill>
              <a:latin typeface="Arial"/>
              <a:cs typeface="Arial"/>
            </a:rPr>
            <a:t>Secondary Cost Pool</a:t>
          </a:r>
        </a:p>
      </xdr:txBody>
    </xdr:sp>
    <xdr:clientData/>
  </xdr:twoCellAnchor>
  <xdr:twoCellAnchor>
    <xdr:from>
      <xdr:col>2</xdr:col>
      <xdr:colOff>1466850</xdr:colOff>
      <xdr:row>157</xdr:row>
      <xdr:rowOff>47625</xdr:rowOff>
    </xdr:from>
    <xdr:to>
      <xdr:col>3</xdr:col>
      <xdr:colOff>400050</xdr:colOff>
      <xdr:row>163</xdr:row>
      <xdr:rowOff>28575</xdr:rowOff>
    </xdr:to>
    <xdr:sp macro="" textlink="">
      <xdr:nvSpPr>
        <xdr:cNvPr id="5359" name="Rectangle 239">
          <a:hlinkClick xmlns:r="http://schemas.openxmlformats.org/officeDocument/2006/relationships" r:id="rId23"/>
        </xdr:cNvPr>
        <xdr:cNvSpPr>
          <a:spLocks noChangeArrowheads="1"/>
        </xdr:cNvSpPr>
      </xdr:nvSpPr>
      <xdr:spPr bwMode="auto">
        <a:xfrm>
          <a:off x="3724275" y="26803350"/>
          <a:ext cx="94297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O7 </a:t>
          </a:r>
        </a:p>
        <a:p>
          <a:pPr algn="l" rtl="1">
            <a:defRPr sz="1000"/>
          </a:pPr>
          <a:r>
            <a:rPr lang="en-US" sz="800" b="1" i="0" strike="noStrike">
              <a:solidFill>
                <a:srgbClr val="000000"/>
              </a:solidFill>
              <a:latin typeface="Arial"/>
              <a:cs typeface="Arial"/>
            </a:rPr>
            <a:t>Amortization</a:t>
          </a:r>
        </a:p>
      </xdr:txBody>
    </xdr:sp>
    <xdr:clientData/>
  </xdr:twoCellAnchor>
  <xdr:twoCellAnchor>
    <xdr:from>
      <xdr:col>2</xdr:col>
      <xdr:colOff>390525</xdr:colOff>
      <xdr:row>157</xdr:row>
      <xdr:rowOff>57150</xdr:rowOff>
    </xdr:from>
    <xdr:to>
      <xdr:col>2</xdr:col>
      <xdr:colOff>1114425</xdr:colOff>
      <xdr:row>163</xdr:row>
      <xdr:rowOff>28575</xdr:rowOff>
    </xdr:to>
    <xdr:sp macro="" textlink="">
      <xdr:nvSpPr>
        <xdr:cNvPr id="5360" name="Rectangle 240">
          <a:hlinkClick xmlns:r="http://schemas.openxmlformats.org/officeDocument/2006/relationships" r:id="rId24"/>
        </xdr:cNvPr>
        <xdr:cNvSpPr>
          <a:spLocks noChangeArrowheads="1"/>
        </xdr:cNvSpPr>
      </xdr:nvSpPr>
      <xdr:spPr bwMode="auto">
        <a:xfrm>
          <a:off x="2647950" y="268128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06 </a:t>
          </a:r>
        </a:p>
        <a:p>
          <a:pPr algn="l" rtl="1">
            <a:defRPr sz="1000"/>
          </a:pPr>
          <a:r>
            <a:rPr lang="en-US" sz="800" b="1" i="0" strike="noStrike">
              <a:solidFill>
                <a:srgbClr val="000000"/>
              </a:solidFill>
              <a:latin typeface="Arial"/>
              <a:cs typeface="Arial"/>
            </a:rPr>
            <a:t>Source Data for E2</a:t>
          </a:r>
        </a:p>
      </xdr:txBody>
    </xdr:sp>
    <xdr:clientData/>
  </xdr:twoCellAnchor>
  <xdr:twoCellAnchor>
    <xdr:from>
      <xdr:col>1</xdr:col>
      <xdr:colOff>400050</xdr:colOff>
      <xdr:row>157</xdr:row>
      <xdr:rowOff>47625</xdr:rowOff>
    </xdr:from>
    <xdr:to>
      <xdr:col>2</xdr:col>
      <xdr:colOff>104775</xdr:colOff>
      <xdr:row>163</xdr:row>
      <xdr:rowOff>28575</xdr:rowOff>
    </xdr:to>
    <xdr:sp macro="" textlink="">
      <xdr:nvSpPr>
        <xdr:cNvPr id="5361" name="Rectangle 241">
          <a:hlinkClick xmlns:r="http://schemas.openxmlformats.org/officeDocument/2006/relationships" r:id="rId25"/>
        </xdr:cNvPr>
        <xdr:cNvSpPr>
          <a:spLocks noChangeArrowheads="1"/>
        </xdr:cNvSpPr>
      </xdr:nvSpPr>
      <xdr:spPr bwMode="auto">
        <a:xfrm>
          <a:off x="1638300" y="26803350"/>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O5 </a:t>
          </a:r>
        </a:p>
        <a:p>
          <a:pPr algn="l" rtl="1">
            <a:defRPr sz="1000"/>
          </a:pPr>
          <a:r>
            <a:rPr lang="en-US" sz="800" b="1" i="0" strike="noStrike">
              <a:solidFill>
                <a:srgbClr val="000000"/>
              </a:solidFill>
              <a:latin typeface="Arial"/>
              <a:cs typeface="Arial"/>
            </a:rPr>
            <a:t>Details by Class &amp; Accounts</a:t>
          </a:r>
        </a:p>
      </xdr:txBody>
    </xdr:sp>
    <xdr:clientData/>
  </xdr:twoCellAnchor>
  <xdr:twoCellAnchor>
    <xdr:from>
      <xdr:col>3</xdr:col>
      <xdr:colOff>581025</xdr:colOff>
      <xdr:row>150</xdr:row>
      <xdr:rowOff>0</xdr:rowOff>
    </xdr:from>
    <xdr:to>
      <xdr:col>4</xdr:col>
      <xdr:colOff>38100</xdr:colOff>
      <xdr:row>155</xdr:row>
      <xdr:rowOff>114300</xdr:rowOff>
    </xdr:to>
    <xdr:sp macro="" textlink="">
      <xdr:nvSpPr>
        <xdr:cNvPr id="5362" name="Rectangle 242">
          <a:hlinkClick xmlns:r="http://schemas.openxmlformats.org/officeDocument/2006/relationships" r:id="rId26"/>
        </xdr:cNvPr>
        <xdr:cNvSpPr>
          <a:spLocks noChangeArrowheads="1"/>
        </xdr:cNvSpPr>
      </xdr:nvSpPr>
      <xdr:spPr bwMode="auto">
        <a:xfrm>
          <a:off x="4848225" y="257556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O3.5</a:t>
          </a:r>
        </a:p>
        <a:p>
          <a:pPr algn="l" rtl="1">
            <a:defRPr sz="1000"/>
          </a:pPr>
          <a:r>
            <a:rPr lang="en-US" sz="800" b="1" i="0" strike="noStrike">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5364" name="AutoShape 244"/>
        <xdr:cNvCxnSpPr>
          <a:cxnSpLocks noChangeShapeType="1"/>
          <a:stCxn id="5327" idx="2"/>
        </xdr:cNvCxnSpPr>
      </xdr:nvCxnSpPr>
      <xdr:spPr bwMode="auto">
        <a:xfrm>
          <a:off x="7658100" y="17526000"/>
          <a:ext cx="9525" cy="1095375"/>
        </a:xfrm>
        <a:prstGeom prst="straightConnector1">
          <a:avLst/>
        </a:prstGeom>
        <a:noFill/>
        <a:ln w="19050">
          <a:solidFill>
            <a:srgbClr val="FF0000"/>
          </a:solidFill>
          <a:round/>
          <a:headEnd/>
          <a:tailEnd/>
        </a:ln>
        <a:effectLst/>
      </xdr:spPr>
    </xdr:cxnSp>
    <xdr:clientData/>
  </xdr:twoCellAnchor>
  <xdr:twoCellAnchor>
    <xdr:from>
      <xdr:col>4</xdr:col>
      <xdr:colOff>333375</xdr:colOff>
      <xdr:row>100</xdr:row>
      <xdr:rowOff>0</xdr:rowOff>
    </xdr:from>
    <xdr:to>
      <xdr:col>6</xdr:col>
      <xdr:colOff>66675</xdr:colOff>
      <xdr:row>100</xdr:row>
      <xdr:rowOff>0</xdr:rowOff>
    </xdr:to>
    <xdr:cxnSp macro="">
      <xdr:nvCxnSpPr>
        <xdr:cNvPr id="5365" name="AutoShape 245"/>
        <xdr:cNvCxnSpPr>
          <a:cxnSpLocks noChangeShapeType="1"/>
          <a:endCxn id="5366" idx="0"/>
        </xdr:cNvCxnSpPr>
      </xdr:nvCxnSpPr>
      <xdr:spPr bwMode="auto">
        <a:xfrm flipH="1">
          <a:off x="5867400" y="18611850"/>
          <a:ext cx="1800225" cy="0"/>
        </a:xfrm>
        <a:prstGeom prst="straightConnector1">
          <a:avLst/>
        </a:prstGeom>
        <a:noFill/>
        <a:ln w="19050">
          <a:solidFill>
            <a:srgbClr val="FF0000"/>
          </a:solidFill>
          <a:round/>
          <a:headEnd/>
          <a:tailEnd/>
        </a:ln>
        <a:effectLst/>
      </xdr:spPr>
    </xdr:cxnSp>
    <xdr:clientData/>
  </xdr:twoCellAnchor>
  <xdr:twoCellAnchor>
    <xdr:from>
      <xdr:col>4</xdr:col>
      <xdr:colOff>333375</xdr:colOff>
      <xdr:row>100</xdr:row>
      <xdr:rowOff>9525</xdr:rowOff>
    </xdr:from>
    <xdr:to>
      <xdr:col>4</xdr:col>
      <xdr:colOff>333375</xdr:colOff>
      <xdr:row>104</xdr:row>
      <xdr:rowOff>28575</xdr:rowOff>
    </xdr:to>
    <xdr:sp macro="" textlink="">
      <xdr:nvSpPr>
        <xdr:cNvPr id="5366" name="Line 246"/>
        <xdr:cNvSpPr>
          <a:spLocks noChangeShapeType="1"/>
        </xdr:cNvSpPr>
      </xdr:nvSpPr>
      <xdr:spPr bwMode="auto">
        <a:xfrm>
          <a:off x="5867400" y="18621375"/>
          <a:ext cx="0" cy="590550"/>
        </a:xfrm>
        <a:prstGeom prst="line">
          <a:avLst/>
        </a:prstGeom>
        <a:noFill/>
        <a:ln w="19050">
          <a:solidFill>
            <a:srgbClr val="FF0000"/>
          </a:solidFill>
          <a:round/>
          <a:headEnd/>
          <a:tailEnd/>
        </a:ln>
        <a:effectLst/>
      </xdr:spPr>
    </xdr:sp>
    <xdr:clientData/>
  </xdr:twoCellAnchor>
  <xdr:twoCellAnchor>
    <xdr:from>
      <xdr:col>4</xdr:col>
      <xdr:colOff>171450</xdr:colOff>
      <xdr:row>104</xdr:row>
      <xdr:rowOff>38100</xdr:rowOff>
    </xdr:from>
    <xdr:to>
      <xdr:col>4</xdr:col>
      <xdr:colOff>333375</xdr:colOff>
      <xdr:row>104</xdr:row>
      <xdr:rowOff>38100</xdr:rowOff>
    </xdr:to>
    <xdr:sp macro="" textlink="">
      <xdr:nvSpPr>
        <xdr:cNvPr id="5367" name="Line 247"/>
        <xdr:cNvSpPr>
          <a:spLocks noChangeShapeType="1"/>
        </xdr:cNvSpPr>
      </xdr:nvSpPr>
      <xdr:spPr bwMode="auto">
        <a:xfrm flipH="1">
          <a:off x="5705475" y="19221450"/>
          <a:ext cx="161925" cy="0"/>
        </a:xfrm>
        <a:prstGeom prst="line">
          <a:avLst/>
        </a:prstGeom>
        <a:noFill/>
        <a:ln w="19050">
          <a:solidFill>
            <a:srgbClr val="FF0000"/>
          </a:solidFill>
          <a:round/>
          <a:headEnd/>
          <a:tailEnd type="triangle" w="med" len="med"/>
        </a:ln>
        <a:effec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5368" name="AutoShape 248"/>
        <xdr:cNvSpPr>
          <a:spLocks noChangeArrowheads="1"/>
        </xdr:cNvSpPr>
      </xdr:nvSpPr>
      <xdr:spPr bwMode="auto">
        <a:xfrm>
          <a:off x="447675" y="20212050"/>
          <a:ext cx="2238375" cy="733425"/>
        </a:xfrm>
        <a:prstGeom prst="flowChartAlternateProcess">
          <a:avLst/>
        </a:prstGeom>
        <a:noFill/>
        <a:ln w="12700" algn="ctr">
          <a:solidFill>
            <a:srgbClr val="808080"/>
          </a:solidFill>
          <a:miter lim="800000"/>
          <a:headEnd/>
          <a:tailEnd/>
        </a:ln>
        <a:effec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5369" name="Line 249"/>
        <xdr:cNvSpPr>
          <a:spLocks noChangeShapeType="1"/>
        </xdr:cNvSpPr>
      </xdr:nvSpPr>
      <xdr:spPr bwMode="auto">
        <a:xfrm>
          <a:off x="2524125" y="23660100"/>
          <a:ext cx="0" cy="771525"/>
        </a:xfrm>
        <a:prstGeom prst="line">
          <a:avLst/>
        </a:prstGeom>
        <a:noFill/>
        <a:ln w="19050">
          <a:solidFill>
            <a:srgbClr val="808080"/>
          </a:solidFill>
          <a:round/>
          <a:headEnd/>
          <a:tailEnd type="triangle" w="med" len="med"/>
        </a:ln>
        <a:effec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70" name="AutoShape 250"/>
        <xdr:cNvSpPr>
          <a:spLocks noChangeArrowheads="1"/>
        </xdr:cNvSpPr>
      </xdr:nvSpPr>
      <xdr:spPr bwMode="auto">
        <a:xfrm>
          <a:off x="504825" y="14963775"/>
          <a:ext cx="1885950" cy="714375"/>
        </a:xfrm>
        <a:prstGeom prst="flowChartAlternateProcess">
          <a:avLst/>
        </a:prstGeom>
        <a:noFill/>
        <a:ln w="12700" algn="ctr">
          <a:solidFill>
            <a:srgbClr val="808080"/>
          </a:solidFill>
          <a:miter lim="800000"/>
          <a:headEnd/>
          <a:tailEnd/>
        </a:ln>
        <a:effec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71" name="AutoShape 251"/>
        <xdr:cNvSpPr>
          <a:spLocks noChangeArrowheads="1"/>
        </xdr:cNvSpPr>
      </xdr:nvSpPr>
      <xdr:spPr bwMode="auto">
        <a:xfrm>
          <a:off x="533400" y="16078200"/>
          <a:ext cx="1885950" cy="714375"/>
        </a:xfrm>
        <a:prstGeom prst="flowChartAlternateProcess">
          <a:avLst/>
        </a:prstGeom>
        <a:noFill/>
        <a:ln w="12700" algn="ctr">
          <a:solidFill>
            <a:srgbClr val="808080"/>
          </a:solidFill>
          <a:miter lim="800000"/>
          <a:headEnd/>
          <a:tailEnd/>
        </a:ln>
        <a:effec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72" name="Line 252"/>
        <xdr:cNvSpPr>
          <a:spLocks noChangeShapeType="1"/>
        </xdr:cNvSpPr>
      </xdr:nvSpPr>
      <xdr:spPr bwMode="auto">
        <a:xfrm flipH="1">
          <a:off x="180975" y="20688300"/>
          <a:ext cx="238125" cy="0"/>
        </a:xfrm>
        <a:prstGeom prst="line">
          <a:avLst/>
        </a:prstGeom>
        <a:noFill/>
        <a:ln w="19050">
          <a:solidFill>
            <a:srgbClr val="808080"/>
          </a:solidFill>
          <a:round/>
          <a:headEnd/>
          <a:tailEnd/>
        </a:ln>
        <a:effec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73" name="Line 253"/>
        <xdr:cNvSpPr>
          <a:spLocks noChangeShapeType="1"/>
        </xdr:cNvSpPr>
      </xdr:nvSpPr>
      <xdr:spPr bwMode="auto">
        <a:xfrm>
          <a:off x="180975" y="20678775"/>
          <a:ext cx="0" cy="2543175"/>
        </a:xfrm>
        <a:prstGeom prst="line">
          <a:avLst/>
        </a:prstGeom>
        <a:noFill/>
        <a:ln w="19050">
          <a:solidFill>
            <a:srgbClr val="808080"/>
          </a:solidFill>
          <a:round/>
          <a:headEnd/>
          <a:tailEnd/>
        </a:ln>
        <a:effec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74" name="Line 254"/>
        <xdr:cNvSpPr>
          <a:spLocks noChangeShapeType="1"/>
        </xdr:cNvSpPr>
      </xdr:nvSpPr>
      <xdr:spPr bwMode="auto">
        <a:xfrm>
          <a:off x="190500" y="23231475"/>
          <a:ext cx="447675" cy="0"/>
        </a:xfrm>
        <a:prstGeom prst="line">
          <a:avLst/>
        </a:prstGeom>
        <a:noFill/>
        <a:ln w="19050">
          <a:solidFill>
            <a:srgbClr val="808080"/>
          </a:solidFill>
          <a:round/>
          <a:headEnd/>
          <a:tailEnd type="triangle" w="med" len="med"/>
        </a:ln>
        <a:effec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75" name="Line 255"/>
        <xdr:cNvSpPr>
          <a:spLocks noChangeShapeType="1"/>
        </xdr:cNvSpPr>
      </xdr:nvSpPr>
      <xdr:spPr bwMode="auto">
        <a:xfrm>
          <a:off x="2114550" y="22155150"/>
          <a:ext cx="0" cy="228600"/>
        </a:xfrm>
        <a:prstGeom prst="line">
          <a:avLst/>
        </a:prstGeom>
        <a:noFill/>
        <a:ln w="19050">
          <a:solidFill>
            <a:srgbClr val="808080"/>
          </a:solidFill>
          <a:round/>
          <a:headEnd/>
          <a:tailEnd/>
        </a:ln>
        <a:effec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76" name="Line 256"/>
        <xdr:cNvSpPr>
          <a:spLocks noChangeShapeType="1"/>
        </xdr:cNvSpPr>
      </xdr:nvSpPr>
      <xdr:spPr bwMode="auto">
        <a:xfrm>
          <a:off x="2114550" y="22383750"/>
          <a:ext cx="1419225" cy="0"/>
        </a:xfrm>
        <a:prstGeom prst="line">
          <a:avLst/>
        </a:prstGeom>
        <a:noFill/>
        <a:ln w="19050">
          <a:solidFill>
            <a:srgbClr val="808080"/>
          </a:solidFill>
          <a:round/>
          <a:headEnd/>
          <a:tailEnd/>
        </a:ln>
        <a:effec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7" name="Line 257"/>
        <xdr:cNvSpPr>
          <a:spLocks noChangeShapeType="1"/>
        </xdr:cNvSpPr>
      </xdr:nvSpPr>
      <xdr:spPr bwMode="auto">
        <a:xfrm>
          <a:off x="3533775" y="22383750"/>
          <a:ext cx="0" cy="476250"/>
        </a:xfrm>
        <a:prstGeom prst="line">
          <a:avLst/>
        </a:prstGeom>
        <a:noFill/>
        <a:ln w="19050">
          <a:solidFill>
            <a:srgbClr val="808080"/>
          </a:solidFill>
          <a:round/>
          <a:headEnd/>
          <a:tailEnd type="triangle" w="med" len="med"/>
        </a:ln>
        <a:effec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7"/>
        </xdr:cNvPr>
        <xdr:cNvSpPr>
          <a:spLocks noChangeArrowheads="1"/>
        </xdr:cNvSpPr>
      </xdr:nvSpPr>
      <xdr:spPr bwMode="auto">
        <a:xfrm>
          <a:off x="2647950" y="246888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O2.1</a:t>
          </a:r>
        </a:p>
        <a:p>
          <a:pPr algn="l" rtl="1">
            <a:defRPr sz="1000"/>
          </a:pPr>
          <a:r>
            <a:rPr lang="en-US" sz="800" b="1" i="0" strike="noStrike">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8"/>
        </xdr:cNvPr>
        <xdr:cNvSpPr>
          <a:spLocks noChangeArrowheads="1"/>
        </xdr:cNvSpPr>
      </xdr:nvSpPr>
      <xdr:spPr bwMode="auto">
        <a:xfrm>
          <a:off x="3714750" y="246888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O2.2</a:t>
          </a:r>
        </a:p>
        <a:p>
          <a:pPr algn="l" rtl="1">
            <a:defRPr sz="1000"/>
          </a:pPr>
          <a:r>
            <a:rPr lang="en-US" sz="800" b="1" i="0" strike="noStrike">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9"/>
        </xdr:cNvPr>
        <xdr:cNvSpPr>
          <a:spLocks noChangeArrowheads="1"/>
        </xdr:cNvSpPr>
      </xdr:nvSpPr>
      <xdr:spPr bwMode="auto">
        <a:xfrm>
          <a:off x="4867275" y="246888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O2.3</a:t>
          </a:r>
        </a:p>
        <a:p>
          <a:pPr algn="l" rtl="1">
            <a:defRPr sz="1000"/>
          </a:pPr>
          <a:r>
            <a:rPr lang="en-US" sz="800" b="1" i="0" strike="noStrike">
              <a:solidFill>
                <a:srgbClr val="000000"/>
              </a:solidFill>
              <a:latin typeface="Arial"/>
              <a:cs typeface="Arial"/>
            </a:rPr>
            <a:t>Secondary Cost PLCC Adjustment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62" name="Group 6"/>
        <xdr:cNvGrpSpPr>
          <a:grpSpLocks/>
        </xdr:cNvGrpSpPr>
      </xdr:nvGrpSpPr>
      <xdr:grpSpPr bwMode="auto">
        <a:xfrm>
          <a:off x="66675" y="1381125"/>
          <a:ext cx="5019675" cy="933450"/>
          <a:chOff x="11" y="147"/>
          <a:chExt cx="521" cy="83"/>
        </a:xfrm>
      </xdr:grpSpPr>
      <xdr:sp macro="" textlink="">
        <xdr:nvSpPr>
          <xdr:cNvPr id="45063"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45064" name="Text Box 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1">
              <a:defRPr sz="1000"/>
            </a:pPr>
            <a:r>
              <a:rPr lang="en-US" sz="1200" b="1" i="0" strike="noStrike">
                <a:solidFill>
                  <a:srgbClr val="000000"/>
                </a:solidFill>
                <a:latin typeface="Arial"/>
                <a:cs typeface="Arial"/>
              </a:rPr>
              <a:t>Primary Conductors and Poles Cost Pool Demand Unit Cost for PLCC Adjustment to Customer Related Cost</a:t>
            </a:r>
          </a:p>
          <a:p>
            <a:pPr algn="l" rtl="1">
              <a:defRPr sz="1000"/>
            </a:pPr>
            <a:endParaRPr lang="en-US" sz="1200" b="1" i="0" strike="noStrike">
              <a:solidFill>
                <a:srgbClr val="000000"/>
              </a:solidFill>
              <a:latin typeface="Arial"/>
              <a:cs typeface="Arial"/>
            </a:endParaRPr>
          </a:p>
          <a:p>
            <a:pPr algn="l" rtl="1">
              <a:defRPr sz="1000"/>
            </a:pPr>
            <a:r>
              <a:rPr lang="en-US" sz="1200" b="1" i="0" strike="noStrike">
                <a:solidFill>
                  <a:srgbClr val="FF0000"/>
                </a:solidFill>
                <a:latin typeface="Arial"/>
                <a:cs typeface="Arial"/>
              </a:rPr>
              <a:t>Allocation by Rate Classification</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6" name="Group 6"/>
        <xdr:cNvGrpSpPr>
          <a:grpSpLocks/>
        </xdr:cNvGrpSpPr>
      </xdr:nvGrpSpPr>
      <xdr:grpSpPr bwMode="auto">
        <a:xfrm>
          <a:off x="28575" y="1333500"/>
          <a:ext cx="5124450" cy="962025"/>
          <a:chOff x="11" y="147"/>
          <a:chExt cx="521" cy="83"/>
        </a:xfrm>
      </xdr:grpSpPr>
      <xdr:sp macro="" textlink="">
        <xdr:nvSpPr>
          <xdr:cNvPr id="46087"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46088" name="Text Box 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1">
              <a:defRPr sz="1000"/>
            </a:pPr>
            <a:r>
              <a:rPr lang="en-US" sz="1200" b="1" i="0" strike="noStrike">
                <a:solidFill>
                  <a:srgbClr val="000000"/>
                </a:solidFill>
                <a:latin typeface="Arial"/>
                <a:cs typeface="Arial"/>
              </a:rPr>
              <a:t>Secondary Conductors and Poles Cost Pool Demand Unit Cost for PLCC Adjustment to Customer Related Cost</a:t>
            </a:r>
          </a:p>
          <a:p>
            <a:pPr algn="l" rtl="1">
              <a:defRPr sz="1000"/>
            </a:pPr>
            <a:endParaRPr lang="en-US" sz="1200" b="1" i="0" strike="noStrike">
              <a:solidFill>
                <a:srgbClr val="FF0000"/>
              </a:solidFill>
              <a:latin typeface="Arial"/>
              <a:cs typeface="Arial"/>
            </a:endParaRPr>
          </a:p>
          <a:p>
            <a:pPr algn="l" rtl="1">
              <a:defRPr sz="1000"/>
            </a:pPr>
            <a:r>
              <a:rPr lang="en-US" sz="1200" b="1" i="0" strike="noStrike">
                <a:solidFill>
                  <a:srgbClr val="FF0000"/>
                </a:solidFill>
                <a:latin typeface="Arial"/>
                <a:cs typeface="Arial"/>
              </a:rPr>
              <a:t>Allocation by Rate Classification</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91" name="Group 7"/>
        <xdr:cNvGrpSpPr>
          <a:grpSpLocks/>
        </xdr:cNvGrpSpPr>
      </xdr:nvGrpSpPr>
      <xdr:grpSpPr bwMode="auto">
        <a:xfrm>
          <a:off x="104775" y="1628775"/>
          <a:ext cx="3857625" cy="342900"/>
          <a:chOff x="11" y="147"/>
          <a:chExt cx="521" cy="83"/>
        </a:xfrm>
      </xdr:grpSpPr>
      <xdr:sp macro="" textlink="">
        <xdr:nvSpPr>
          <xdr:cNvPr id="16392"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16393" name="Text Box 9"/>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1">
              <a:defRPr sz="1000"/>
            </a:pPr>
            <a:r>
              <a:rPr lang="en-US" sz="1200" b="1" i="0" strike="noStrike">
                <a:solidFill>
                  <a:srgbClr val="000000"/>
                </a:solidFill>
                <a:latin typeface="Arial"/>
                <a:cs typeface="Arial"/>
              </a:rPr>
              <a:t>Uniform System of Accounts -  Detail Accounts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4" name="Group 16"/>
        <xdr:cNvGrpSpPr>
          <a:grpSpLocks/>
        </xdr:cNvGrpSpPr>
      </xdr:nvGrpSpPr>
      <xdr:grpSpPr bwMode="auto">
        <a:xfrm>
          <a:off x="28575" y="1352550"/>
          <a:ext cx="3943350" cy="1209675"/>
          <a:chOff x="11" y="147"/>
          <a:chExt cx="521" cy="83"/>
        </a:xfrm>
      </xdr:grpSpPr>
      <xdr:sp macro="" textlink="">
        <xdr:nvSpPr>
          <xdr:cNvPr id="22545" name="AutoShape 1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22546" name="Text Box 1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Details: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Output Sheet Details How Various Composite Allocators are Derived</a:t>
            </a:r>
          </a:p>
          <a:p>
            <a:pPr algn="l" rtl="1">
              <a:defRPr sz="1000"/>
            </a:pPr>
            <a:endParaRPr lang="en-US" sz="1000" b="1" i="0" strike="noStrike">
              <a:solidFill>
                <a:srgbClr val="000000"/>
              </a:solidFill>
              <a:latin typeface="Arial"/>
              <a:cs typeface="Arial"/>
            </a:endParaRPr>
          </a:p>
          <a:p>
            <a:pPr algn="l" rtl="1">
              <a:defRPr sz="1000"/>
            </a:pPr>
            <a:r>
              <a:rPr lang="en-US" sz="1000" b="1" i="1" strike="noStrike">
                <a:solidFill>
                  <a:srgbClr val="000000"/>
                </a:solidFill>
                <a:latin typeface="Arial"/>
                <a:cs typeface="Arial"/>
              </a:rPr>
              <a:t>Demand Allocators can be found in columns C to AG</a:t>
            </a:r>
          </a:p>
          <a:p>
            <a:pPr algn="l" rtl="1">
              <a:defRPr sz="1000"/>
            </a:pPr>
            <a:r>
              <a:rPr lang="en-US" sz="1000" b="1" i="1" strike="noStrike">
                <a:solidFill>
                  <a:srgbClr val="000000"/>
                </a:solidFill>
                <a:latin typeface="Arial"/>
                <a:cs typeface="Arial"/>
              </a:rPr>
              <a:t>Customer Allocators can be found in columns AJ to BN</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8" name="Group 6"/>
        <xdr:cNvGrpSpPr>
          <a:grpSpLocks/>
        </xdr:cNvGrpSpPr>
      </xdr:nvGrpSpPr>
      <xdr:grpSpPr bwMode="auto">
        <a:xfrm>
          <a:off x="66675" y="1333500"/>
          <a:ext cx="5124450" cy="533400"/>
          <a:chOff x="11" y="147"/>
          <a:chExt cx="521" cy="83"/>
        </a:xfrm>
      </xdr:grpSpPr>
      <xdr:sp macro="" textlink="">
        <xdr:nvSpPr>
          <xdr:cNvPr id="23559"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23560" name="Text Box 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This worksheet details how Density is derived and how Costs are Categorized.</a:t>
            </a:r>
          </a:p>
          <a:p>
            <a:pPr algn="l" rtl="1">
              <a:defRPr sz="1000"/>
            </a:pPr>
            <a:endParaRPr lang="en-US" sz="1000" b="1" i="0" strike="noStrike">
              <a:solidFill>
                <a:srgbClr val="000000"/>
              </a:solidFill>
              <a:latin typeface="Arial"/>
              <a:cs typeface="Arial"/>
            </a:endParaRPr>
          </a:p>
          <a:p>
            <a:pPr algn="l" rtl="1">
              <a:defRPr sz="1000"/>
            </a:pPr>
            <a:endParaRPr lang="en-US" sz="1000" b="1" i="0" strike="noStrike">
              <a:solidFill>
                <a:srgbClr val="000000"/>
              </a:solidFill>
              <a:latin typeface="Arial"/>
              <a:cs typeface="Aria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7" name="Group 11"/>
        <xdr:cNvGrpSpPr>
          <a:grpSpLocks/>
        </xdr:cNvGrpSpPr>
      </xdr:nvGrpSpPr>
      <xdr:grpSpPr bwMode="auto">
        <a:xfrm>
          <a:off x="38100" y="1343025"/>
          <a:ext cx="3000375" cy="685800"/>
          <a:chOff x="11" y="147"/>
          <a:chExt cx="521" cy="83"/>
        </a:xfrm>
      </xdr:grpSpPr>
      <xdr:sp macro="" textlink="">
        <xdr:nvSpPr>
          <xdr:cNvPr id="24588" name="AutoShape 12"/>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24589" name="Text Box 13"/>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Details: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The worksheet below details how allocators are derived.</a:t>
            </a:r>
          </a:p>
          <a:p>
            <a:pPr algn="l" rtl="1">
              <a:defRPr sz="1000"/>
            </a:pPr>
            <a:endParaRPr lang="en-US" sz="1000" b="1" i="0" strike="noStrike">
              <a:solidFill>
                <a:srgbClr val="000000"/>
              </a:solidFill>
              <a:latin typeface="Arial"/>
              <a:cs typeface="Arial"/>
            </a:endParaRPr>
          </a:p>
          <a:p>
            <a:pPr algn="l" rtl="1">
              <a:defRPr sz="1000"/>
            </a:pPr>
            <a:endParaRPr lang="en-US" sz="1000" b="1" i="0" strike="noStrike">
              <a:solidFill>
                <a:srgbClr val="000000"/>
              </a:solidFill>
              <a:latin typeface="Arial"/>
              <a:cs typeface="Aria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5" name="Group 7"/>
        <xdr:cNvGrpSpPr>
          <a:grpSpLocks/>
        </xdr:cNvGrpSpPr>
      </xdr:nvGrpSpPr>
      <xdr:grpSpPr bwMode="auto">
        <a:xfrm>
          <a:off x="19050" y="1632585"/>
          <a:ext cx="2188845" cy="633095"/>
          <a:chOff x="11" y="147"/>
          <a:chExt cx="521" cy="83"/>
        </a:xfrm>
      </xdr:grpSpPr>
      <xdr:sp macro="" textlink="">
        <xdr:nvSpPr>
          <xdr:cNvPr id="37896"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37897" name="Text Box 9"/>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Instructions:</a:t>
            </a:r>
          </a:p>
          <a:p>
            <a:pPr algn="l" rtl="1">
              <a:defRPr sz="1000"/>
            </a:pPr>
            <a:r>
              <a:rPr lang="en-US" sz="1000" b="1" i="0" strike="noStrike">
                <a:solidFill>
                  <a:srgbClr val="000000"/>
                </a:solidFill>
                <a:latin typeface="Arial"/>
                <a:cs typeface="Arial"/>
              </a:rPr>
              <a:t>Input sheet for Demand Allocators.</a:t>
            </a:r>
          </a:p>
          <a:p>
            <a:pPr algn="l" rtl="1">
              <a:defRPr sz="1000"/>
            </a:pPr>
            <a:endParaRPr lang="en-US" sz="1000" b="1" i="0" strike="noStrike">
              <a:solidFill>
                <a:srgbClr val="000000"/>
              </a:solidFill>
              <a:latin typeface="Arial"/>
              <a:cs typeface="Arial"/>
            </a:endParaRPr>
          </a:p>
          <a:p>
            <a:pPr algn="l" rtl="1">
              <a:defRPr sz="1000"/>
            </a:pPr>
            <a:endParaRPr lang="en-US" sz="1000" b="1" i="0" strike="noStrike">
              <a:solidFill>
                <a:srgbClr val="000000"/>
              </a:solidFill>
              <a:latin typeface="Arial"/>
              <a:cs typeface="Aria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9" name="Group 9"/>
        <xdr:cNvGrpSpPr>
          <a:grpSpLocks/>
        </xdr:cNvGrpSpPr>
      </xdr:nvGrpSpPr>
      <xdr:grpSpPr bwMode="auto">
        <a:xfrm>
          <a:off x="57150" y="1362075"/>
          <a:ext cx="5276850" cy="533400"/>
          <a:chOff x="11" y="147"/>
          <a:chExt cx="521" cy="83"/>
        </a:xfrm>
      </xdr:grpSpPr>
      <xdr:sp macro="" textlink="">
        <xdr:nvSpPr>
          <xdr:cNvPr id="25610" name="AutoShape 10"/>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25611" name="Text Box 11"/>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Details: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The worksheet below details how costs are treated, categorized, and grouped.</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32" name="Group 8"/>
        <xdr:cNvGrpSpPr>
          <a:grpSpLocks/>
        </xdr:cNvGrpSpPr>
      </xdr:nvGrpSpPr>
      <xdr:grpSpPr bwMode="auto">
        <a:xfrm>
          <a:off x="66675" y="1343025"/>
          <a:ext cx="6515100" cy="533400"/>
          <a:chOff x="11" y="147"/>
          <a:chExt cx="521" cy="83"/>
        </a:xfrm>
      </xdr:grpSpPr>
      <xdr:sp macro="" textlink="">
        <xdr:nvSpPr>
          <xdr:cNvPr id="26633" name="AutoShape 9"/>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26634" name="Text Box 10"/>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Details: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The worksheet below shows reconciliation of costs included and excluded in the Trial Balance.</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20</xdr:row>
      <xdr:rowOff>66675</xdr:rowOff>
    </xdr:from>
    <xdr:to>
      <xdr:col>4</xdr:col>
      <xdr:colOff>123825</xdr:colOff>
      <xdr:row>22</xdr:row>
      <xdr:rowOff>142875</xdr:rowOff>
    </xdr:to>
    <xdr:grpSp>
      <xdr:nvGrpSpPr>
        <xdr:cNvPr id="47107" name="Group 3"/>
        <xdr:cNvGrpSpPr>
          <a:grpSpLocks/>
        </xdr:cNvGrpSpPr>
      </xdr:nvGrpSpPr>
      <xdr:grpSpPr bwMode="auto">
        <a:xfrm>
          <a:off x="1314450" y="3743325"/>
          <a:ext cx="1343025" cy="400050"/>
          <a:chOff x="345" y="160"/>
          <a:chExt cx="171" cy="99"/>
        </a:xfrm>
      </xdr:grpSpPr>
      <xdr:sp macro="[0]!bluebutton" textlink="">
        <xdr:nvSpPr>
          <xdr:cNvPr id="47105" name="AutoShape 1"/>
          <xdr:cNvSpPr>
            <a:spLocks noChangeArrowheads="1"/>
          </xdr:cNvSpPr>
        </xdr:nvSpPr>
        <xdr:spPr bwMode="auto">
          <a:xfrm>
            <a:off x="345" y="160"/>
            <a:ext cx="171" cy="99"/>
          </a:xfrm>
          <a:prstGeom prst="bevel">
            <a:avLst>
              <a:gd name="adj" fmla="val 12500"/>
            </a:avLst>
          </a:prstGeom>
          <a:solidFill>
            <a:srgbClr val="0000FF"/>
          </a:solidFill>
          <a:ln w="12700">
            <a:noFill/>
            <a:miter lim="800000"/>
            <a:headEnd/>
            <a:tailEnd/>
          </a:ln>
          <a:effectLst/>
        </xdr:spPr>
      </xdr:sp>
      <xdr:sp macro="[0]!bluebutton" textlink="">
        <xdr:nvSpPr>
          <xdr:cNvPr id="47106" name="Text Box 2"/>
          <xdr:cNvSpPr txBox="1">
            <a:spLocks noChangeArrowheads="1"/>
          </xdr:cNvSpPr>
        </xdr:nvSpPr>
        <xdr:spPr bwMode="auto">
          <a:xfrm>
            <a:off x="363" y="179"/>
            <a:ext cx="136" cy="55"/>
          </a:xfrm>
          <a:prstGeom prst="rect">
            <a:avLst/>
          </a:prstGeom>
          <a:solidFill>
            <a:srgbClr val="0000FF"/>
          </a:solidFill>
          <a:ln w="12700" algn="ctr">
            <a:noFill/>
            <a:miter lim="800000"/>
            <a:headEnd/>
            <a:tailEnd/>
          </a:ln>
          <a:effectLst/>
        </xdr:spPr>
        <xdr:txBody>
          <a:bodyPr vertOverflow="clip" wrap="square" lIns="27432" tIns="22860" rIns="27432" bIns="0" anchor="t" upright="1"/>
          <a:lstStyle/>
          <a:p>
            <a:pPr algn="ctr" rtl="1">
              <a:defRPr sz="1000"/>
            </a:pPr>
            <a:r>
              <a:rPr lang="en-US" sz="1000" b="1" i="1" strike="noStrike">
                <a:solidFill>
                  <a:srgbClr val="FFFFFF"/>
                </a:solidFill>
                <a:latin typeface="Arial"/>
                <a:cs typeface="Arial"/>
              </a:rPr>
              <a:t>OPTION 2</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16</xdr:row>
      <xdr:rowOff>38100</xdr:rowOff>
    </xdr:from>
    <xdr:to>
      <xdr:col>1</xdr:col>
      <xdr:colOff>495300</xdr:colOff>
      <xdr:row>16</xdr:row>
      <xdr:rowOff>38100</xdr:rowOff>
    </xdr:to>
    <xdr:sp macro="" textlink="">
      <xdr:nvSpPr>
        <xdr:cNvPr id="4172" name="Line 76"/>
        <xdr:cNvSpPr>
          <a:spLocks noChangeShapeType="1"/>
        </xdr:cNvSpPr>
      </xdr:nvSpPr>
      <xdr:spPr bwMode="auto">
        <a:xfrm>
          <a:off x="819150" y="2924175"/>
          <a:ext cx="285750" cy="0"/>
        </a:xfrm>
        <a:prstGeom prst="line">
          <a:avLst/>
        </a:prstGeom>
        <a:noFill/>
        <a:ln w="28575">
          <a:solidFill>
            <a:srgbClr val="FF0000"/>
          </a:solidFill>
          <a:round/>
          <a:headEnd/>
          <a:tailEnd type="triangle" w="med" len="med"/>
        </a:ln>
        <a:effectLst/>
      </xdr:spPr>
    </xdr:sp>
    <xdr:clientData/>
  </xdr:twoCellAnchor>
  <xdr:twoCellAnchor>
    <xdr:from>
      <xdr:col>3</xdr:col>
      <xdr:colOff>2000250</xdr:colOff>
      <xdr:row>40</xdr:row>
      <xdr:rowOff>19050</xdr:rowOff>
    </xdr:from>
    <xdr:to>
      <xdr:col>4</xdr:col>
      <xdr:colOff>952500</xdr:colOff>
      <xdr:row>42</xdr:row>
      <xdr:rowOff>0</xdr:rowOff>
    </xdr:to>
    <xdr:grpSp>
      <xdr:nvGrpSpPr>
        <xdr:cNvPr id="4173" name="Group 77"/>
        <xdr:cNvGrpSpPr>
          <a:grpSpLocks/>
        </xdr:cNvGrpSpPr>
      </xdr:nvGrpSpPr>
      <xdr:grpSpPr bwMode="auto">
        <a:xfrm>
          <a:off x="6038850" y="7000875"/>
          <a:ext cx="990600" cy="361950"/>
          <a:chOff x="634" y="713"/>
          <a:chExt cx="104" cy="38"/>
        </a:xfrm>
      </xdr:grpSpPr>
      <xdr:sp macro="[0]!HideUnhide" textlink="">
        <xdr:nvSpPr>
          <xdr:cNvPr id="4174" name="AutoShape 78"/>
          <xdr:cNvSpPr>
            <a:spLocks noChangeArrowheads="1"/>
          </xdr:cNvSpPr>
        </xdr:nvSpPr>
        <xdr:spPr bwMode="auto">
          <a:xfrm>
            <a:off x="634" y="713"/>
            <a:ext cx="104" cy="38"/>
          </a:xfrm>
          <a:prstGeom prst="bevel">
            <a:avLst>
              <a:gd name="adj" fmla="val 25000"/>
            </a:avLst>
          </a:prstGeom>
          <a:solidFill>
            <a:srgbClr val="FFFF00"/>
          </a:solidFill>
          <a:ln w="12700">
            <a:solidFill>
              <a:srgbClr val="C0C0C0"/>
            </a:solidFill>
            <a:miter lim="800000"/>
            <a:headEnd/>
            <a:tailEnd/>
          </a:ln>
          <a:effectLst/>
        </xdr:spPr>
      </xdr:sp>
      <xdr:sp macro="[0]!HideUnhide" textlink="">
        <xdr:nvSpPr>
          <xdr:cNvPr id="4175" name="Text Box 79"/>
          <xdr:cNvSpPr txBox="1">
            <a:spLocks noChangeArrowheads="1"/>
          </xdr:cNvSpPr>
        </xdr:nvSpPr>
        <xdr:spPr bwMode="auto">
          <a:xfrm>
            <a:off x="651" y="722"/>
            <a:ext cx="69" cy="19"/>
          </a:xfrm>
          <a:prstGeom prst="rect">
            <a:avLst/>
          </a:prstGeom>
          <a:noFill/>
          <a:ln w="12700" algn="ctr">
            <a:noFill/>
            <a:miter lim="800000"/>
            <a:headEnd/>
            <a:tailEnd/>
          </a:ln>
          <a:effectLst/>
        </xdr:spPr>
        <xdr:txBody>
          <a:bodyPr vertOverflow="clip" wrap="square" lIns="27432" tIns="22860" rIns="27432" bIns="22860" anchor="ctr" upright="1"/>
          <a:lstStyle/>
          <a:p>
            <a:pPr algn="ctr" rtl="1">
              <a:defRPr sz="1000"/>
            </a:pPr>
            <a:r>
              <a:rPr lang="en-US" sz="1000" b="1" i="0" strike="noStrike">
                <a:solidFill>
                  <a:srgbClr val="000000"/>
                </a:solidFill>
                <a:latin typeface="Arial"/>
                <a:cs typeface="Arial"/>
              </a:rPr>
              <a:t>Update</a:t>
            </a:r>
          </a:p>
        </xdr:txBody>
      </xdr:sp>
    </xdr:grpSp>
    <xdr:clientData/>
  </xdr:twoCellAnchor>
  <xdr:twoCellAnchor>
    <xdr:from>
      <xdr:col>1</xdr:col>
      <xdr:colOff>38100</xdr:colOff>
      <xdr:row>44</xdr:row>
      <xdr:rowOff>104775</xdr:rowOff>
    </xdr:from>
    <xdr:to>
      <xdr:col>5</xdr:col>
      <xdr:colOff>57150</xdr:colOff>
      <xdr:row>61</xdr:row>
      <xdr:rowOff>57150</xdr:rowOff>
    </xdr:to>
    <xdr:grpSp>
      <xdr:nvGrpSpPr>
        <xdr:cNvPr id="4180" name="Group 84"/>
        <xdr:cNvGrpSpPr>
          <a:grpSpLocks/>
        </xdr:cNvGrpSpPr>
      </xdr:nvGrpSpPr>
      <xdr:grpSpPr bwMode="auto">
        <a:xfrm>
          <a:off x="647700" y="7848600"/>
          <a:ext cx="6486525" cy="3190875"/>
          <a:chOff x="68" y="824"/>
          <a:chExt cx="681" cy="335"/>
        </a:xfrm>
      </xdr:grpSpPr>
      <xdr:sp macro="" textlink="">
        <xdr:nvSpPr>
          <xdr:cNvPr id="4177" name="AutoShape 81"/>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ffectLst/>
        </xdr:spPr>
      </xdr:sp>
      <xdr:sp macro="" textlink="">
        <xdr:nvSpPr>
          <xdr:cNvPr id="4178" name="Text Box 82"/>
          <xdr:cNvSpPr txBox="1">
            <a:spLocks noChangeArrowheads="1"/>
          </xdr:cNvSpPr>
        </xdr:nvSpPr>
        <xdr:spPr bwMode="auto">
          <a:xfrm>
            <a:off x="80" y="837"/>
            <a:ext cx="656" cy="307"/>
          </a:xfrm>
          <a:prstGeom prst="rect">
            <a:avLst/>
          </a:prstGeom>
          <a:noFill/>
          <a:ln w="12700" algn="ctr">
            <a:noFill/>
            <a:miter lim="800000"/>
            <a:headEnd/>
            <a:tailEnd/>
          </a:ln>
          <a:effectLst/>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542925</xdr:colOff>
      <xdr:row>455</xdr:row>
      <xdr:rowOff>19050</xdr:rowOff>
    </xdr:from>
    <xdr:to>
      <xdr:col>5</xdr:col>
      <xdr:colOff>542925</xdr:colOff>
      <xdr:row>455</xdr:row>
      <xdr:rowOff>142875</xdr:rowOff>
    </xdr:to>
    <xdr:sp macro="" textlink="">
      <xdr:nvSpPr>
        <xdr:cNvPr id="6187" name="Line 43"/>
        <xdr:cNvSpPr>
          <a:spLocks noChangeShapeType="1"/>
        </xdr:cNvSpPr>
      </xdr:nvSpPr>
      <xdr:spPr bwMode="auto">
        <a:xfrm flipV="1">
          <a:off x="6972300" y="86296500"/>
          <a:ext cx="0" cy="123825"/>
        </a:xfrm>
        <a:prstGeom prst="line">
          <a:avLst/>
        </a:prstGeom>
        <a:noFill/>
        <a:ln w="12700">
          <a:solidFill>
            <a:srgbClr val="000000"/>
          </a:solidFill>
          <a:round/>
          <a:headEnd/>
          <a:tailEnd type="triangle" w="med" len="med"/>
        </a:ln>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1" name="Group 33"/>
        <xdr:cNvGrpSpPr>
          <a:grpSpLocks/>
        </xdr:cNvGrpSpPr>
      </xdr:nvGrpSpPr>
      <xdr:grpSpPr bwMode="auto">
        <a:xfrm>
          <a:off x="38100" y="1352550"/>
          <a:ext cx="8791575" cy="676275"/>
          <a:chOff x="11" y="147"/>
          <a:chExt cx="521" cy="83"/>
        </a:xfrm>
      </xdr:grpSpPr>
      <xdr:sp macro="" textlink="">
        <xdr:nvSpPr>
          <xdr:cNvPr id="32802" name="AutoShape 3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32803" name="Text Box 35"/>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Instructions: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This is an input sheet for the Break Out of Distribution Assets, Contributed Capital, Amortization, and Amortization Expenses.</a:t>
            </a:r>
            <a:endParaRPr lang="en-US" sz="1000" b="1" i="0" strike="noStrike">
              <a:solidFill>
                <a:srgbClr val="FF0000"/>
              </a:solidFill>
              <a:latin typeface="Arial"/>
              <a:cs typeface="Arial"/>
            </a:endParaRPr>
          </a:p>
          <a:p>
            <a:pPr algn="l" rtl="1">
              <a:defRPr sz="1000"/>
            </a:pPr>
            <a:r>
              <a:rPr lang="en-US" sz="1000" b="1" i="0" strike="noStrike">
                <a:solidFill>
                  <a:srgbClr val="FF0000"/>
                </a:solidFill>
                <a:latin typeface="Arial"/>
                <a:cs typeface="Arial"/>
              </a:rPr>
              <a:t>**</a:t>
            </a:r>
            <a:r>
              <a:rPr lang="en-US" sz="1000" b="1" i="1" strike="noStrike">
                <a:solidFill>
                  <a:srgbClr val="FF0000"/>
                </a:solidFill>
                <a:latin typeface="Arial"/>
                <a:cs typeface="Arial"/>
              </a:rPr>
              <a:t>Please see Handbook for detailed instructions**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1009650</xdr:colOff>
      <xdr:row>10</xdr:row>
      <xdr:rowOff>19050</xdr:rowOff>
    </xdr:to>
    <xdr:grpSp>
      <xdr:nvGrpSpPr>
        <xdr:cNvPr id="10249" name="Group 9"/>
        <xdr:cNvGrpSpPr>
          <a:grpSpLocks/>
        </xdr:cNvGrpSpPr>
      </xdr:nvGrpSpPr>
      <xdr:grpSpPr bwMode="auto">
        <a:xfrm>
          <a:off x="28575" y="1887855"/>
          <a:ext cx="3114675" cy="874395"/>
          <a:chOff x="11" y="147"/>
          <a:chExt cx="521" cy="83"/>
        </a:xfrm>
      </xdr:grpSpPr>
      <xdr:sp macro="" textlink="">
        <xdr:nvSpPr>
          <xdr:cNvPr id="10250" name="AutoShape 10"/>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10251" name="Text Box 11"/>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r>
              <a:rPr lang="en-US" sz="1200" b="1" i="0" strike="noStrike">
                <a:solidFill>
                  <a:srgbClr val="000000"/>
                </a:solidFill>
                <a:latin typeface="Arial"/>
                <a:cs typeface="Arial"/>
              </a:rPr>
              <a:t>This is an input sheet for demand allocators.</a:t>
            </a:r>
            <a:endParaRPr lang="en-US" sz="1000" b="1" i="0" strike="noStrike">
              <a:solidFill>
                <a:srgbClr val="000000"/>
              </a:solidFill>
              <a:latin typeface="Arial"/>
              <a:cs typeface="Arial"/>
            </a:endParaRPr>
          </a:p>
          <a:p>
            <a:pPr algn="l" rtl="1">
              <a:defRPr sz="1000"/>
            </a:pPr>
            <a:endParaRPr lang="en-US" sz="1000" b="1" i="0" strike="noStrike">
              <a:solidFill>
                <a:srgbClr val="000000"/>
              </a:solidFill>
              <a:latin typeface="Arial"/>
              <a:cs typeface="Aria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xdr:cNvGrpSpPr>
          <a:grpSpLocks/>
        </xdr:cNvGrpSpPr>
      </xdr:nvGrpSpPr>
      <xdr:grpSpPr bwMode="auto">
        <a:xfrm>
          <a:off x="47625" y="2828925"/>
          <a:ext cx="4848225" cy="638175"/>
          <a:chOff x="11" y="147"/>
          <a:chExt cx="521" cy="83"/>
        </a:xfrm>
      </xdr:grpSpPr>
      <xdr:sp macro="" textlink="">
        <xdr:nvSpPr>
          <xdr:cNvPr id="38920"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38921" name="Text Box 9"/>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Instructions: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To Allocate Capital Contributions by Rate Classification, Input Allocation on Next Line</a:t>
            </a:r>
          </a:p>
          <a:p>
            <a:pPr algn="l" rtl="1">
              <a:defRPr sz="1000"/>
            </a:pPr>
            <a:endParaRPr lang="en-US" sz="1000" b="1" i="0" strike="noStrike">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2" name="Group 10"/>
        <xdr:cNvGrpSpPr>
          <a:grpSpLocks/>
        </xdr:cNvGrpSpPr>
      </xdr:nvGrpSpPr>
      <xdr:grpSpPr bwMode="auto">
        <a:xfrm>
          <a:off x="19050" y="3914775"/>
          <a:ext cx="4838700" cy="619125"/>
          <a:chOff x="11" y="147"/>
          <a:chExt cx="521" cy="83"/>
        </a:xfrm>
      </xdr:grpSpPr>
      <xdr:sp macro="" textlink="">
        <xdr:nvSpPr>
          <xdr:cNvPr id="38923" name="AutoShape 11"/>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38924" name="Text Box 12"/>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Instructions:</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The Following is Used to Allocate Directly Allocated Costs from I3 to Rate Classifications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10</xdr:row>
      <xdr:rowOff>9525</xdr:rowOff>
    </xdr:from>
    <xdr:to>
      <xdr:col>2</xdr:col>
      <xdr:colOff>762000</xdr:colOff>
      <xdr:row>13</xdr:row>
      <xdr:rowOff>257175</xdr:rowOff>
    </xdr:to>
    <xdr:grpSp>
      <xdr:nvGrpSpPr>
        <xdr:cNvPr id="35853" name="Group 13"/>
        <xdr:cNvGrpSpPr>
          <a:grpSpLocks/>
        </xdr:cNvGrpSpPr>
      </xdr:nvGrpSpPr>
      <xdr:grpSpPr bwMode="auto">
        <a:xfrm>
          <a:off x="104775" y="1428750"/>
          <a:ext cx="4486275" cy="219075"/>
          <a:chOff x="11" y="147"/>
          <a:chExt cx="521" cy="83"/>
        </a:xfrm>
      </xdr:grpSpPr>
      <xdr:sp macro="" textlink="">
        <xdr:nvSpPr>
          <xdr:cNvPr id="35854" name="AutoShape 1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35855" name="Text Box 15"/>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1">
              <a:defRPr sz="1000"/>
            </a:pPr>
            <a:r>
              <a:rPr lang="en-US" sz="1200" b="1" i="0" strike="noStrike">
                <a:solidFill>
                  <a:srgbClr val="000000"/>
                </a:solidFill>
                <a:latin typeface="Arial"/>
                <a:cs typeface="Arial"/>
              </a:rPr>
              <a:t>Class Revenue, Cost Analysis, and Return on Rate Base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80" name="Group 8"/>
        <xdr:cNvGrpSpPr>
          <a:grpSpLocks/>
        </xdr:cNvGrpSpPr>
      </xdr:nvGrpSpPr>
      <xdr:grpSpPr bwMode="auto">
        <a:xfrm>
          <a:off x="85725" y="1352550"/>
          <a:ext cx="4352925" cy="504825"/>
          <a:chOff x="11" y="147"/>
          <a:chExt cx="521" cy="83"/>
        </a:xfrm>
      </xdr:grpSpPr>
      <xdr:sp macro="" textlink="">
        <xdr:nvSpPr>
          <xdr:cNvPr id="3081" name="AutoShape 9"/>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3082" name="Text Box 10"/>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1">
              <a:defRPr sz="1000"/>
            </a:pPr>
            <a:r>
              <a:rPr lang="en-US" sz="1200" b="1" i="0" strike="noStrike">
                <a:solidFill>
                  <a:srgbClr val="000000"/>
                </a:solidFill>
                <a:latin typeface="Arial"/>
                <a:cs typeface="Arial"/>
              </a:rPr>
              <a:t>Output sheet showing minimum and maximum level for Monthly Fixed Charge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8" name="Group 6"/>
        <xdr:cNvGrpSpPr>
          <a:grpSpLocks/>
        </xdr:cNvGrpSpPr>
      </xdr:nvGrpSpPr>
      <xdr:grpSpPr bwMode="auto">
        <a:xfrm>
          <a:off x="66675" y="1343025"/>
          <a:ext cx="4019550" cy="762000"/>
          <a:chOff x="11" y="147"/>
          <a:chExt cx="521" cy="83"/>
        </a:xfrm>
      </xdr:grpSpPr>
      <xdr:sp macro="" textlink="">
        <xdr:nvSpPr>
          <xdr:cNvPr id="44039"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ffectLst/>
        </xdr:spPr>
      </xdr:sp>
      <xdr:sp macro="" textlink="">
        <xdr:nvSpPr>
          <xdr:cNvPr id="44040" name="Text Box 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1">
              <a:defRPr sz="1000"/>
            </a:pPr>
            <a:r>
              <a:rPr lang="en-US" sz="1200" b="1" i="0" strike="noStrike">
                <a:solidFill>
                  <a:srgbClr val="000000"/>
                </a:solidFill>
                <a:latin typeface="Arial"/>
                <a:cs typeface="Arial"/>
              </a:rPr>
              <a:t>Line Transformers Demand Unit Cost for PLCC Adjustment to Customer Related Cost</a:t>
            </a:r>
          </a:p>
          <a:p>
            <a:pPr algn="l" rtl="1">
              <a:defRPr sz="1000"/>
            </a:pPr>
            <a:r>
              <a:rPr lang="en-US" sz="1200" b="1" i="0" strike="noStrike">
                <a:solidFill>
                  <a:srgbClr val="FF0000"/>
                </a:solidFill>
                <a:latin typeface="Arial"/>
                <a:cs typeface="Arial"/>
              </a:rPr>
              <a:t>Allocation by rate classification</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illia_RA10_Revenue%20Re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rillia_RA10_Rates%20Desig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illia_RA10_Load%20Foreca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illia_RA10_Run%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le ID"/>
      <sheetName val="Rate Order Tables"/>
      <sheetName val="Rev Def Adjustments"/>
      <sheetName val="Revenue Deficiency"/>
      <sheetName val="Rate of Return"/>
      <sheetName val="Exhibit 1 Tables"/>
      <sheetName val="Exhibit 2 Tables"/>
      <sheetName val="Exhibit 3 Tables"/>
      <sheetName val="Appendix 3-C"/>
      <sheetName val="Exhibit 4 Tables"/>
      <sheetName val="Exhibit 5 Tables"/>
      <sheetName val="Exhibit 6 Tables"/>
      <sheetName val="Distribution Revenues"/>
      <sheetName val="Other Revenues"/>
      <sheetName val="Prop Plant &amp; Equipment"/>
      <sheetName val="Distribution Expenditures"/>
      <sheetName val="PPE Continuity Sched"/>
      <sheetName val="PPE Balance Tracking"/>
      <sheetName val="Trial Balance"/>
      <sheetName val="BS Groupings"/>
      <sheetName val="IS Groupings"/>
      <sheetName val="Tax Calculations"/>
      <sheetName val="T2S1 NI4ITP"/>
      <sheetName val="T2S2 Donations"/>
      <sheetName val="T2S8 CCA"/>
      <sheetName val="T2S10 CEC"/>
      <sheetName val="T2S13 Reserves"/>
      <sheetName val="Income Tax Rates"/>
      <sheetName val="Capital Tax"/>
      <sheetName val="Interest Ded"/>
      <sheetName val="Compensation"/>
      <sheetName val="Old Materiality Calcs"/>
      <sheetName val="Annual Count 2004 to 2010"/>
      <sheetName val="cost drivers (2)"/>
      <sheetName val="Variance Table"/>
    </sheetNames>
    <sheetDataSet>
      <sheetData sheetId="0" refreshError="1"/>
      <sheetData sheetId="1" refreshError="1"/>
      <sheetData sheetId="2" refreshError="1"/>
      <sheetData sheetId="3">
        <row r="11">
          <cell r="N11">
            <v>7656200</v>
          </cell>
        </row>
        <row r="22">
          <cell r="N22">
            <v>343400</v>
          </cell>
        </row>
      </sheetData>
      <sheetData sheetId="4">
        <row r="38">
          <cell r="M38">
            <v>16552200</v>
          </cell>
        </row>
        <row r="79">
          <cell r="M79">
            <v>20805800</v>
          </cell>
        </row>
        <row r="91">
          <cell r="M91">
            <v>739300</v>
          </cell>
        </row>
        <row r="92">
          <cell r="M92">
            <v>819800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M5">
            <v>364300</v>
          </cell>
        </row>
      </sheetData>
      <sheetData sheetId="14" refreshError="1"/>
      <sheetData sheetId="15">
        <row r="194">
          <cell r="M194">
            <v>1407700</v>
          </cell>
        </row>
      </sheetData>
      <sheetData sheetId="16">
        <row r="16">
          <cell r="AT16">
            <v>18988000</v>
          </cell>
          <cell r="AW16">
            <v>20395700</v>
          </cell>
        </row>
        <row r="18">
          <cell r="C18">
            <v>1805</v>
          </cell>
          <cell r="D18" t="str">
            <v>Land</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74100</v>
          </cell>
          <cell r="Z18">
            <v>0</v>
          </cell>
          <cell r="AA18">
            <v>74100</v>
          </cell>
          <cell r="AB18">
            <v>0</v>
          </cell>
          <cell r="AC18">
            <v>0</v>
          </cell>
          <cell r="AD18">
            <v>0</v>
          </cell>
          <cell r="AE18">
            <v>0</v>
          </cell>
          <cell r="AF18">
            <v>74100</v>
          </cell>
          <cell r="AG18">
            <v>74000</v>
          </cell>
          <cell r="AH18">
            <v>60000</v>
          </cell>
          <cell r="AI18">
            <v>0</v>
          </cell>
          <cell r="AJ18">
            <v>134000</v>
          </cell>
          <cell r="AK18">
            <v>0</v>
          </cell>
          <cell r="AL18">
            <v>0</v>
          </cell>
          <cell r="AM18">
            <v>0</v>
          </cell>
          <cell r="AN18">
            <v>0</v>
          </cell>
          <cell r="AO18">
            <v>134000</v>
          </cell>
          <cell r="AP18">
            <v>134000</v>
          </cell>
          <cell r="AQ18">
            <v>0</v>
          </cell>
          <cell r="AR18">
            <v>0</v>
          </cell>
          <cell r="AS18">
            <v>134000</v>
          </cell>
          <cell r="AT18">
            <v>0</v>
          </cell>
          <cell r="AU18">
            <v>0</v>
          </cell>
          <cell r="AV18">
            <v>0</v>
          </cell>
          <cell r="AW18">
            <v>0</v>
          </cell>
          <cell r="AX18">
            <v>134000</v>
          </cell>
        </row>
        <row r="19">
          <cell r="C19">
            <v>1806</v>
          </cell>
          <cell r="D19" t="str">
            <v>Land Rights</v>
          </cell>
          <cell r="F19">
            <v>24900</v>
          </cell>
          <cell r="G19">
            <v>500</v>
          </cell>
          <cell r="H19">
            <v>0</v>
          </cell>
          <cell r="I19">
            <v>25400</v>
          </cell>
          <cell r="J19">
            <v>19400</v>
          </cell>
          <cell r="K19">
            <v>1900</v>
          </cell>
          <cell r="L19">
            <v>0</v>
          </cell>
          <cell r="M19">
            <v>21300</v>
          </cell>
          <cell r="N19">
            <v>4100</v>
          </cell>
          <cell r="O19">
            <v>25400</v>
          </cell>
          <cell r="P19">
            <v>5500</v>
          </cell>
          <cell r="Q19">
            <v>0</v>
          </cell>
          <cell r="R19">
            <v>30900</v>
          </cell>
          <cell r="S19">
            <v>21300</v>
          </cell>
          <cell r="T19">
            <v>2400</v>
          </cell>
          <cell r="U19">
            <v>0</v>
          </cell>
          <cell r="V19">
            <v>23700</v>
          </cell>
          <cell r="W19">
            <v>7200</v>
          </cell>
          <cell r="X19">
            <v>30900</v>
          </cell>
          <cell r="Y19">
            <v>6300</v>
          </cell>
          <cell r="Z19">
            <v>0</v>
          </cell>
          <cell r="AA19">
            <v>37300</v>
          </cell>
          <cell r="AB19">
            <v>23700</v>
          </cell>
          <cell r="AC19">
            <v>3700</v>
          </cell>
          <cell r="AD19">
            <v>0</v>
          </cell>
          <cell r="AE19">
            <v>27400</v>
          </cell>
          <cell r="AF19">
            <v>9800</v>
          </cell>
          <cell r="AG19">
            <v>37000</v>
          </cell>
          <cell r="AH19">
            <v>8000</v>
          </cell>
          <cell r="AI19">
            <v>0</v>
          </cell>
          <cell r="AJ19">
            <v>45000</v>
          </cell>
          <cell r="AK19">
            <v>27000</v>
          </cell>
          <cell r="AL19">
            <v>4000</v>
          </cell>
          <cell r="AM19">
            <v>0</v>
          </cell>
          <cell r="AN19">
            <v>31000</v>
          </cell>
          <cell r="AO19">
            <v>14000</v>
          </cell>
          <cell r="AP19">
            <v>45000</v>
          </cell>
          <cell r="AQ19">
            <v>8000</v>
          </cell>
          <cell r="AR19">
            <v>0</v>
          </cell>
          <cell r="AS19">
            <v>53000</v>
          </cell>
          <cell r="AT19">
            <v>31000</v>
          </cell>
          <cell r="AU19">
            <v>2000</v>
          </cell>
          <cell r="AV19">
            <v>0</v>
          </cell>
          <cell r="AW19">
            <v>33000</v>
          </cell>
          <cell r="AX19">
            <v>20000</v>
          </cell>
        </row>
        <row r="20">
          <cell r="C20">
            <v>1808</v>
          </cell>
          <cell r="D20" t="str">
            <v>Buildings and Fixtures</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C21">
            <v>1810</v>
          </cell>
          <cell r="D21" t="str">
            <v>Leasehold Improvements</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row>
        <row r="22">
          <cell r="C22">
            <v>1815</v>
          </cell>
          <cell r="D22" t="str">
            <v>Transformer Station Equipment - Normally Primary above 50 kV</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row>
        <row r="23">
          <cell r="C23">
            <v>1820</v>
          </cell>
          <cell r="D23" t="str">
            <v>Distribution Station Equipment - Normally Primary below 50 kV</v>
          </cell>
          <cell r="F23">
            <v>3181700</v>
          </cell>
          <cell r="G23">
            <v>490000</v>
          </cell>
          <cell r="H23">
            <v>0</v>
          </cell>
          <cell r="I23">
            <v>3671700</v>
          </cell>
          <cell r="J23">
            <v>1842700</v>
          </cell>
          <cell r="K23">
            <v>90800</v>
          </cell>
          <cell r="L23">
            <v>0</v>
          </cell>
          <cell r="M23">
            <v>1933500</v>
          </cell>
          <cell r="N23">
            <v>1738200</v>
          </cell>
          <cell r="O23">
            <v>3671700</v>
          </cell>
          <cell r="P23">
            <v>85800</v>
          </cell>
          <cell r="Q23">
            <v>0</v>
          </cell>
          <cell r="R23">
            <v>3757500</v>
          </cell>
          <cell r="S23">
            <v>1933500</v>
          </cell>
          <cell r="T23">
            <v>92300</v>
          </cell>
          <cell r="U23">
            <v>0</v>
          </cell>
          <cell r="V23">
            <v>2025800</v>
          </cell>
          <cell r="W23">
            <v>1731700</v>
          </cell>
          <cell r="X23">
            <v>3757500</v>
          </cell>
          <cell r="Y23">
            <v>52200</v>
          </cell>
          <cell r="Z23">
            <v>121800</v>
          </cell>
          <cell r="AA23">
            <v>3687900</v>
          </cell>
          <cell r="AB23">
            <v>2025800</v>
          </cell>
          <cell r="AC23">
            <v>90700</v>
          </cell>
          <cell r="AD23">
            <v>121800</v>
          </cell>
          <cell r="AE23">
            <v>1994700</v>
          </cell>
          <cell r="AF23">
            <v>1693200</v>
          </cell>
          <cell r="AG23">
            <v>3688000</v>
          </cell>
          <cell r="AH23">
            <v>119000</v>
          </cell>
          <cell r="AI23">
            <v>0</v>
          </cell>
          <cell r="AJ23">
            <v>3807000</v>
          </cell>
          <cell r="AK23">
            <v>1995000</v>
          </cell>
          <cell r="AL23">
            <v>95000</v>
          </cell>
          <cell r="AM23">
            <v>0</v>
          </cell>
          <cell r="AN23">
            <v>2090000</v>
          </cell>
          <cell r="AO23">
            <v>1717000</v>
          </cell>
          <cell r="AP23">
            <v>3807000</v>
          </cell>
          <cell r="AQ23">
            <v>109000</v>
          </cell>
          <cell r="AR23">
            <v>0</v>
          </cell>
          <cell r="AS23">
            <v>3916000</v>
          </cell>
          <cell r="AT23">
            <v>2090000</v>
          </cell>
          <cell r="AU23">
            <v>93000</v>
          </cell>
          <cell r="AV23">
            <v>0</v>
          </cell>
          <cell r="AW23">
            <v>2183000</v>
          </cell>
          <cell r="AX23">
            <v>1733000</v>
          </cell>
        </row>
        <row r="24">
          <cell r="C24">
            <v>1825</v>
          </cell>
          <cell r="D24" t="str">
            <v>Storage Battery Equipment</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row>
        <row r="25">
          <cell r="C25">
            <v>1830</v>
          </cell>
          <cell r="D25" t="str">
            <v>Poles, Towers and Fixtures</v>
          </cell>
          <cell r="F25">
            <v>397100</v>
          </cell>
          <cell r="G25">
            <v>0</v>
          </cell>
          <cell r="H25">
            <v>0</v>
          </cell>
          <cell r="I25">
            <v>397100</v>
          </cell>
          <cell r="J25">
            <v>0</v>
          </cell>
          <cell r="K25">
            <v>0</v>
          </cell>
          <cell r="L25">
            <v>0</v>
          </cell>
          <cell r="M25">
            <v>0</v>
          </cell>
          <cell r="N25">
            <v>397100</v>
          </cell>
          <cell r="O25">
            <v>397100</v>
          </cell>
          <cell r="P25">
            <v>21600</v>
          </cell>
          <cell r="Q25">
            <v>0</v>
          </cell>
          <cell r="R25">
            <v>418700</v>
          </cell>
          <cell r="S25">
            <v>0</v>
          </cell>
          <cell r="T25">
            <v>0</v>
          </cell>
          <cell r="U25">
            <v>0</v>
          </cell>
          <cell r="V25">
            <v>0</v>
          </cell>
          <cell r="W25">
            <v>418700</v>
          </cell>
          <cell r="X25">
            <v>418700</v>
          </cell>
          <cell r="Y25">
            <v>-418700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C26">
            <v>1835</v>
          </cell>
          <cell r="D26" t="str">
            <v>Overhead Conductors and Devices</v>
          </cell>
          <cell r="F26">
            <v>11110700</v>
          </cell>
          <cell r="G26">
            <v>502300</v>
          </cell>
          <cell r="H26">
            <v>73500</v>
          </cell>
          <cell r="I26">
            <v>11539600</v>
          </cell>
          <cell r="J26">
            <v>5334600</v>
          </cell>
          <cell r="K26">
            <v>458600</v>
          </cell>
          <cell r="L26">
            <v>53300</v>
          </cell>
          <cell r="M26">
            <v>5739900</v>
          </cell>
          <cell r="N26">
            <v>5799700</v>
          </cell>
          <cell r="O26">
            <v>11539600</v>
          </cell>
          <cell r="P26">
            <v>713700</v>
          </cell>
          <cell r="Q26">
            <v>0</v>
          </cell>
          <cell r="R26">
            <v>12253300</v>
          </cell>
          <cell r="S26">
            <v>5739900</v>
          </cell>
          <cell r="T26">
            <v>476400</v>
          </cell>
          <cell r="U26">
            <v>-100</v>
          </cell>
          <cell r="V26">
            <v>6216400</v>
          </cell>
          <cell r="W26">
            <v>6036900</v>
          </cell>
          <cell r="X26">
            <v>12253300</v>
          </cell>
          <cell r="Y26">
            <v>1253900</v>
          </cell>
          <cell r="Z26">
            <v>1401000</v>
          </cell>
          <cell r="AA26">
            <v>12106200</v>
          </cell>
          <cell r="AB26">
            <v>6216400</v>
          </cell>
          <cell r="AC26">
            <v>488500</v>
          </cell>
          <cell r="AD26">
            <v>1401000</v>
          </cell>
          <cell r="AE26">
            <v>5303900</v>
          </cell>
          <cell r="AF26">
            <v>6802300</v>
          </cell>
          <cell r="AG26">
            <v>12106000</v>
          </cell>
          <cell r="AH26">
            <v>988000</v>
          </cell>
          <cell r="AI26">
            <v>0</v>
          </cell>
          <cell r="AJ26">
            <v>13094000</v>
          </cell>
          <cell r="AK26">
            <v>5304000</v>
          </cell>
          <cell r="AL26">
            <v>496000</v>
          </cell>
          <cell r="AM26">
            <v>0</v>
          </cell>
          <cell r="AN26">
            <v>5800000</v>
          </cell>
          <cell r="AO26">
            <v>7294000</v>
          </cell>
          <cell r="AP26">
            <v>13094000</v>
          </cell>
          <cell r="AQ26">
            <v>1019000</v>
          </cell>
          <cell r="AR26">
            <v>0</v>
          </cell>
          <cell r="AS26">
            <v>14113000</v>
          </cell>
          <cell r="AT26">
            <v>5800000</v>
          </cell>
          <cell r="AU26">
            <v>494700</v>
          </cell>
          <cell r="AV26">
            <v>0</v>
          </cell>
          <cell r="AW26">
            <v>6294700</v>
          </cell>
          <cell r="AX26">
            <v>7818300</v>
          </cell>
        </row>
        <row r="27">
          <cell r="C27">
            <v>1840</v>
          </cell>
          <cell r="D27" t="str">
            <v>Underground Conduit</v>
          </cell>
          <cell r="F27">
            <v>4669800</v>
          </cell>
          <cell r="G27">
            <v>313600</v>
          </cell>
          <cell r="H27">
            <v>0</v>
          </cell>
          <cell r="I27">
            <v>4983300</v>
          </cell>
          <cell r="J27">
            <v>2017200</v>
          </cell>
          <cell r="K27">
            <v>204100</v>
          </cell>
          <cell r="L27">
            <v>0</v>
          </cell>
          <cell r="M27">
            <v>2221200</v>
          </cell>
          <cell r="N27">
            <v>2762100</v>
          </cell>
          <cell r="O27">
            <v>4983300</v>
          </cell>
          <cell r="P27">
            <v>138100</v>
          </cell>
          <cell r="Q27">
            <v>0</v>
          </cell>
          <cell r="R27">
            <v>5121500</v>
          </cell>
          <cell r="S27">
            <v>2221200</v>
          </cell>
          <cell r="T27">
            <v>209600</v>
          </cell>
          <cell r="U27">
            <v>0</v>
          </cell>
          <cell r="V27">
            <v>2430800</v>
          </cell>
          <cell r="W27">
            <v>2690700</v>
          </cell>
          <cell r="X27">
            <v>5121500</v>
          </cell>
          <cell r="Y27">
            <v>215100</v>
          </cell>
          <cell r="Z27">
            <v>674100</v>
          </cell>
          <cell r="AA27">
            <v>4662400</v>
          </cell>
          <cell r="AB27">
            <v>2430800</v>
          </cell>
          <cell r="AC27">
            <v>194100</v>
          </cell>
          <cell r="AD27">
            <v>674100</v>
          </cell>
          <cell r="AE27">
            <v>1950800</v>
          </cell>
          <cell r="AF27">
            <v>2711600</v>
          </cell>
          <cell r="AG27">
            <v>4662000</v>
          </cell>
          <cell r="AH27">
            <v>210000</v>
          </cell>
          <cell r="AI27">
            <v>0</v>
          </cell>
          <cell r="AJ27">
            <v>4872000</v>
          </cell>
          <cell r="AK27">
            <v>1951000</v>
          </cell>
          <cell r="AL27">
            <v>197000</v>
          </cell>
          <cell r="AM27">
            <v>0</v>
          </cell>
          <cell r="AN27">
            <v>2148000</v>
          </cell>
          <cell r="AO27">
            <v>2724000</v>
          </cell>
          <cell r="AP27">
            <v>4872000</v>
          </cell>
          <cell r="AQ27">
            <v>281000</v>
          </cell>
          <cell r="AR27">
            <v>0</v>
          </cell>
          <cell r="AS27">
            <v>5153000</v>
          </cell>
          <cell r="AT27">
            <v>2148000</v>
          </cell>
          <cell r="AU27">
            <v>208000</v>
          </cell>
          <cell r="AV27">
            <v>0</v>
          </cell>
          <cell r="AW27">
            <v>2356000</v>
          </cell>
          <cell r="AX27">
            <v>2797000</v>
          </cell>
        </row>
        <row r="28">
          <cell r="C28">
            <v>1845</v>
          </cell>
          <cell r="D28" t="str">
            <v>Underground Conductors and Devices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row>
        <row r="29">
          <cell r="C29">
            <v>1850</v>
          </cell>
          <cell r="D29" t="str">
            <v>Line Transformers</v>
          </cell>
          <cell r="F29">
            <v>4060800</v>
          </cell>
          <cell r="G29">
            <v>7100</v>
          </cell>
          <cell r="H29">
            <v>0</v>
          </cell>
          <cell r="I29">
            <v>4067900</v>
          </cell>
          <cell r="J29">
            <v>2130200</v>
          </cell>
          <cell r="K29">
            <v>158500</v>
          </cell>
          <cell r="L29">
            <v>0</v>
          </cell>
          <cell r="M29">
            <v>2288700</v>
          </cell>
          <cell r="N29">
            <v>1779300</v>
          </cell>
          <cell r="O29">
            <v>4067900</v>
          </cell>
          <cell r="P29">
            <v>9100</v>
          </cell>
          <cell r="Q29">
            <v>0</v>
          </cell>
          <cell r="R29">
            <v>4077000</v>
          </cell>
          <cell r="S29">
            <v>2288700</v>
          </cell>
          <cell r="T29">
            <v>158900</v>
          </cell>
          <cell r="U29">
            <v>0</v>
          </cell>
          <cell r="V29">
            <v>2447500</v>
          </cell>
          <cell r="W29">
            <v>1629500</v>
          </cell>
          <cell r="X29">
            <v>4077000</v>
          </cell>
          <cell r="Y29">
            <v>68900</v>
          </cell>
          <cell r="Z29">
            <v>0</v>
          </cell>
          <cell r="AA29">
            <v>4145900</v>
          </cell>
          <cell r="AB29">
            <v>2447500</v>
          </cell>
          <cell r="AC29">
            <v>161600</v>
          </cell>
          <cell r="AD29">
            <v>0</v>
          </cell>
          <cell r="AE29">
            <v>2609100</v>
          </cell>
          <cell r="AF29">
            <v>1536800</v>
          </cell>
          <cell r="AG29">
            <v>4146000</v>
          </cell>
          <cell r="AH29">
            <v>55000</v>
          </cell>
          <cell r="AI29">
            <v>0</v>
          </cell>
          <cell r="AJ29">
            <v>4201000</v>
          </cell>
          <cell r="AK29">
            <v>2609000</v>
          </cell>
          <cell r="AL29">
            <v>161000</v>
          </cell>
          <cell r="AM29">
            <v>0</v>
          </cell>
          <cell r="AN29">
            <v>2770000</v>
          </cell>
          <cell r="AO29">
            <v>1431000</v>
          </cell>
          <cell r="AP29">
            <v>4201000</v>
          </cell>
          <cell r="AQ29">
            <v>45000</v>
          </cell>
          <cell r="AR29">
            <v>0</v>
          </cell>
          <cell r="AS29">
            <v>4246000</v>
          </cell>
          <cell r="AT29">
            <v>2770000</v>
          </cell>
          <cell r="AU29">
            <v>161000</v>
          </cell>
          <cell r="AV29">
            <v>0</v>
          </cell>
          <cell r="AW29">
            <v>2931000</v>
          </cell>
          <cell r="AX29">
            <v>1315000</v>
          </cell>
        </row>
        <row r="30">
          <cell r="C30">
            <v>1855</v>
          </cell>
          <cell r="D30" t="str">
            <v>Services</v>
          </cell>
          <cell r="F30">
            <v>2063100</v>
          </cell>
          <cell r="G30">
            <v>106600</v>
          </cell>
          <cell r="H30">
            <v>0</v>
          </cell>
          <cell r="I30">
            <v>2169800</v>
          </cell>
          <cell r="J30">
            <v>1169300</v>
          </cell>
          <cell r="K30">
            <v>81500</v>
          </cell>
          <cell r="L30">
            <v>0</v>
          </cell>
          <cell r="M30">
            <v>1250800</v>
          </cell>
          <cell r="N30">
            <v>918900</v>
          </cell>
          <cell r="O30">
            <v>2169800</v>
          </cell>
          <cell r="P30">
            <v>28400</v>
          </cell>
          <cell r="Q30">
            <v>0</v>
          </cell>
          <cell r="R30">
            <v>2198200</v>
          </cell>
          <cell r="S30">
            <v>1250800</v>
          </cell>
          <cell r="T30">
            <v>80400</v>
          </cell>
          <cell r="U30">
            <v>0</v>
          </cell>
          <cell r="V30">
            <v>1331200</v>
          </cell>
          <cell r="W30">
            <v>867000</v>
          </cell>
          <cell r="X30">
            <v>2198200</v>
          </cell>
          <cell r="Y30">
            <v>31700</v>
          </cell>
          <cell r="Z30">
            <v>410500</v>
          </cell>
          <cell r="AA30">
            <v>1819300</v>
          </cell>
          <cell r="AB30">
            <v>1331200</v>
          </cell>
          <cell r="AC30">
            <v>76800</v>
          </cell>
          <cell r="AD30">
            <v>410500</v>
          </cell>
          <cell r="AE30">
            <v>997500</v>
          </cell>
          <cell r="AF30">
            <v>821900</v>
          </cell>
          <cell r="AG30">
            <v>1819000</v>
          </cell>
          <cell r="AH30">
            <v>59000</v>
          </cell>
          <cell r="AI30">
            <v>0</v>
          </cell>
          <cell r="AJ30">
            <v>1878000</v>
          </cell>
          <cell r="AK30">
            <v>997000</v>
          </cell>
          <cell r="AL30">
            <v>69000</v>
          </cell>
          <cell r="AM30">
            <v>0</v>
          </cell>
          <cell r="AN30">
            <v>1066000</v>
          </cell>
          <cell r="AO30">
            <v>812000</v>
          </cell>
          <cell r="AP30">
            <v>1878000</v>
          </cell>
          <cell r="AQ30">
            <v>60000</v>
          </cell>
          <cell r="AR30">
            <v>0</v>
          </cell>
          <cell r="AS30">
            <v>1938000</v>
          </cell>
          <cell r="AT30">
            <v>1066000</v>
          </cell>
          <cell r="AU30">
            <v>68000</v>
          </cell>
          <cell r="AV30">
            <v>0</v>
          </cell>
          <cell r="AW30">
            <v>1134000</v>
          </cell>
          <cell r="AX30">
            <v>804000</v>
          </cell>
        </row>
        <row r="31">
          <cell r="C31">
            <v>1860</v>
          </cell>
          <cell r="D31" t="str">
            <v>Meters</v>
          </cell>
          <cell r="F31">
            <v>1964600</v>
          </cell>
          <cell r="G31">
            <v>44100</v>
          </cell>
          <cell r="H31">
            <v>0</v>
          </cell>
          <cell r="I31">
            <v>2008700</v>
          </cell>
          <cell r="J31">
            <v>1259600</v>
          </cell>
          <cell r="K31">
            <v>59300</v>
          </cell>
          <cell r="L31">
            <v>0</v>
          </cell>
          <cell r="M31">
            <v>1319000</v>
          </cell>
          <cell r="N31">
            <v>689700</v>
          </cell>
          <cell r="O31">
            <v>2008700</v>
          </cell>
          <cell r="P31">
            <v>8100</v>
          </cell>
          <cell r="Q31">
            <v>0</v>
          </cell>
          <cell r="R31">
            <v>2016800</v>
          </cell>
          <cell r="S31">
            <v>1319000</v>
          </cell>
          <cell r="T31">
            <v>59700</v>
          </cell>
          <cell r="U31">
            <v>0</v>
          </cell>
          <cell r="V31">
            <v>1378600</v>
          </cell>
          <cell r="W31">
            <v>638200</v>
          </cell>
          <cell r="X31">
            <v>2016800</v>
          </cell>
          <cell r="Y31">
            <v>25300</v>
          </cell>
          <cell r="Z31">
            <v>418700</v>
          </cell>
          <cell r="AA31">
            <v>1623400</v>
          </cell>
          <cell r="AB31">
            <v>1378600</v>
          </cell>
          <cell r="AC31">
            <v>60700</v>
          </cell>
          <cell r="AD31">
            <v>418700</v>
          </cell>
          <cell r="AE31">
            <v>1020600</v>
          </cell>
          <cell r="AF31">
            <v>602800</v>
          </cell>
          <cell r="AG31">
            <v>1623000</v>
          </cell>
          <cell r="AH31">
            <v>10000</v>
          </cell>
          <cell r="AI31">
            <v>0</v>
          </cell>
          <cell r="AJ31">
            <v>1633000</v>
          </cell>
          <cell r="AK31">
            <v>1021000</v>
          </cell>
          <cell r="AL31">
            <v>61000</v>
          </cell>
          <cell r="AM31">
            <v>0</v>
          </cell>
          <cell r="AN31">
            <v>1082000</v>
          </cell>
          <cell r="AO31">
            <v>551000</v>
          </cell>
          <cell r="AP31">
            <v>1633000</v>
          </cell>
          <cell r="AQ31">
            <v>5000</v>
          </cell>
          <cell r="AR31">
            <v>0</v>
          </cell>
          <cell r="AS31">
            <v>1638000</v>
          </cell>
          <cell r="AT31">
            <v>1082000</v>
          </cell>
          <cell r="AU31">
            <v>61000</v>
          </cell>
          <cell r="AV31">
            <v>0</v>
          </cell>
          <cell r="AW31">
            <v>1143000</v>
          </cell>
          <cell r="AX31">
            <v>495000</v>
          </cell>
        </row>
        <row r="32">
          <cell r="C32">
            <v>1865</v>
          </cell>
          <cell r="D32" t="str">
            <v>Other Installations on Customer's Premises</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row>
        <row r="33">
          <cell r="C33">
            <v>1905</v>
          </cell>
          <cell r="D33" t="str">
            <v>Land</v>
          </cell>
          <cell r="F33">
            <v>189100</v>
          </cell>
          <cell r="G33">
            <v>0</v>
          </cell>
          <cell r="H33">
            <v>0</v>
          </cell>
          <cell r="I33">
            <v>189100</v>
          </cell>
          <cell r="J33">
            <v>0</v>
          </cell>
          <cell r="K33">
            <v>0</v>
          </cell>
          <cell r="L33">
            <v>0</v>
          </cell>
          <cell r="M33">
            <v>0</v>
          </cell>
          <cell r="N33">
            <v>189100</v>
          </cell>
          <cell r="O33">
            <v>189100</v>
          </cell>
          <cell r="P33">
            <v>17100</v>
          </cell>
          <cell r="Q33">
            <v>0</v>
          </cell>
          <cell r="R33">
            <v>206200</v>
          </cell>
          <cell r="S33">
            <v>0</v>
          </cell>
          <cell r="T33">
            <v>0</v>
          </cell>
          <cell r="U33">
            <v>0</v>
          </cell>
          <cell r="V33">
            <v>0</v>
          </cell>
          <cell r="W33">
            <v>206200</v>
          </cell>
          <cell r="X33">
            <v>206200</v>
          </cell>
          <cell r="Y33">
            <v>-70500</v>
          </cell>
          <cell r="Z33">
            <v>0</v>
          </cell>
          <cell r="AA33">
            <v>135700</v>
          </cell>
          <cell r="AB33">
            <v>0</v>
          </cell>
          <cell r="AC33">
            <v>0</v>
          </cell>
          <cell r="AD33">
            <v>0</v>
          </cell>
          <cell r="AE33">
            <v>0</v>
          </cell>
          <cell r="AF33">
            <v>135700</v>
          </cell>
          <cell r="AG33">
            <v>136000</v>
          </cell>
          <cell r="AH33">
            <v>0</v>
          </cell>
          <cell r="AI33">
            <v>0</v>
          </cell>
          <cell r="AJ33">
            <v>136000</v>
          </cell>
          <cell r="AK33">
            <v>0</v>
          </cell>
          <cell r="AL33">
            <v>0</v>
          </cell>
          <cell r="AM33">
            <v>0</v>
          </cell>
          <cell r="AN33">
            <v>0</v>
          </cell>
          <cell r="AO33">
            <v>136000</v>
          </cell>
          <cell r="AP33">
            <v>136000</v>
          </cell>
          <cell r="AQ33">
            <v>0</v>
          </cell>
          <cell r="AR33">
            <v>0</v>
          </cell>
          <cell r="AS33">
            <v>136000</v>
          </cell>
          <cell r="AT33">
            <v>0</v>
          </cell>
          <cell r="AU33">
            <v>0</v>
          </cell>
          <cell r="AV33">
            <v>0</v>
          </cell>
          <cell r="AW33">
            <v>0</v>
          </cell>
          <cell r="AX33">
            <v>136000</v>
          </cell>
        </row>
        <row r="34">
          <cell r="C34">
            <v>1906</v>
          </cell>
          <cell r="D34" t="str">
            <v>Land Rights</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row>
        <row r="35">
          <cell r="C35">
            <v>1908</v>
          </cell>
          <cell r="D35" t="str">
            <v>Buildings and Fixtures</v>
          </cell>
          <cell r="F35">
            <v>1154500</v>
          </cell>
          <cell r="G35">
            <v>40400</v>
          </cell>
          <cell r="H35">
            <v>0</v>
          </cell>
          <cell r="I35">
            <v>1194900</v>
          </cell>
          <cell r="J35">
            <v>583400</v>
          </cell>
          <cell r="K35">
            <v>41900</v>
          </cell>
          <cell r="L35">
            <v>0</v>
          </cell>
          <cell r="M35">
            <v>625300</v>
          </cell>
          <cell r="N35">
            <v>569600</v>
          </cell>
          <cell r="O35">
            <v>1194900</v>
          </cell>
          <cell r="P35">
            <v>37500</v>
          </cell>
          <cell r="Q35">
            <v>0</v>
          </cell>
          <cell r="R35">
            <v>1232400</v>
          </cell>
          <cell r="S35">
            <v>625300</v>
          </cell>
          <cell r="T35">
            <v>43300</v>
          </cell>
          <cell r="U35">
            <v>0</v>
          </cell>
          <cell r="V35">
            <v>668600</v>
          </cell>
          <cell r="W35">
            <v>563800</v>
          </cell>
          <cell r="X35">
            <v>1232400</v>
          </cell>
          <cell r="Y35">
            <v>226900</v>
          </cell>
          <cell r="Z35">
            <v>14200</v>
          </cell>
          <cell r="AA35">
            <v>1445100</v>
          </cell>
          <cell r="AB35">
            <v>668600</v>
          </cell>
          <cell r="AC35">
            <v>58300</v>
          </cell>
          <cell r="AD35">
            <v>14200</v>
          </cell>
          <cell r="AE35">
            <v>712700</v>
          </cell>
          <cell r="AF35">
            <v>732400</v>
          </cell>
          <cell r="AG35">
            <v>1445000</v>
          </cell>
          <cell r="AH35">
            <v>68000</v>
          </cell>
          <cell r="AI35">
            <v>0</v>
          </cell>
          <cell r="AJ35">
            <v>1513000</v>
          </cell>
          <cell r="AK35">
            <v>713000</v>
          </cell>
          <cell r="AL35">
            <v>33000</v>
          </cell>
          <cell r="AM35">
            <v>0</v>
          </cell>
          <cell r="AN35">
            <v>746000</v>
          </cell>
          <cell r="AO35">
            <v>767000</v>
          </cell>
          <cell r="AP35">
            <v>1513000</v>
          </cell>
          <cell r="AQ35">
            <v>12000</v>
          </cell>
          <cell r="AR35">
            <v>0</v>
          </cell>
          <cell r="AS35">
            <v>1525000</v>
          </cell>
          <cell r="AT35">
            <v>746000</v>
          </cell>
          <cell r="AU35">
            <v>34000</v>
          </cell>
          <cell r="AV35">
            <v>0</v>
          </cell>
          <cell r="AW35">
            <v>780000</v>
          </cell>
          <cell r="AX35">
            <v>745000</v>
          </cell>
        </row>
        <row r="36">
          <cell r="C36">
            <v>1910</v>
          </cell>
          <cell r="D36" t="str">
            <v>Leasehold Improvements</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row>
        <row r="37">
          <cell r="C37">
            <v>1915</v>
          </cell>
          <cell r="D37" t="str">
            <v>Office Furniture and Equipment</v>
          </cell>
          <cell r="F37">
            <v>379600</v>
          </cell>
          <cell r="G37">
            <v>17000</v>
          </cell>
          <cell r="H37">
            <v>0</v>
          </cell>
          <cell r="I37">
            <v>396600</v>
          </cell>
          <cell r="J37">
            <v>324100</v>
          </cell>
          <cell r="K37">
            <v>20000</v>
          </cell>
          <cell r="L37">
            <v>0</v>
          </cell>
          <cell r="M37">
            <v>344100</v>
          </cell>
          <cell r="N37">
            <v>52500</v>
          </cell>
          <cell r="O37">
            <v>396600</v>
          </cell>
          <cell r="P37">
            <v>3200</v>
          </cell>
          <cell r="Q37">
            <v>0</v>
          </cell>
          <cell r="R37">
            <v>399800</v>
          </cell>
          <cell r="S37">
            <v>344100</v>
          </cell>
          <cell r="T37">
            <v>17300</v>
          </cell>
          <cell r="U37">
            <v>0</v>
          </cell>
          <cell r="V37">
            <v>361400</v>
          </cell>
          <cell r="W37">
            <v>38300</v>
          </cell>
          <cell r="X37">
            <v>399800</v>
          </cell>
          <cell r="Y37">
            <v>1600</v>
          </cell>
          <cell r="Z37">
            <v>357700</v>
          </cell>
          <cell r="AA37">
            <v>43700</v>
          </cell>
          <cell r="AB37">
            <v>361400</v>
          </cell>
          <cell r="AC37">
            <v>16400</v>
          </cell>
          <cell r="AD37">
            <v>357700</v>
          </cell>
          <cell r="AE37">
            <v>20200</v>
          </cell>
          <cell r="AF37">
            <v>23500</v>
          </cell>
          <cell r="AG37">
            <v>44000</v>
          </cell>
          <cell r="AH37">
            <v>5000</v>
          </cell>
          <cell r="AI37">
            <v>0</v>
          </cell>
          <cell r="AJ37">
            <v>49000</v>
          </cell>
          <cell r="AK37">
            <v>20000</v>
          </cell>
          <cell r="AL37">
            <v>5000</v>
          </cell>
          <cell r="AM37">
            <v>0</v>
          </cell>
          <cell r="AN37">
            <v>25000</v>
          </cell>
          <cell r="AO37">
            <v>24000</v>
          </cell>
          <cell r="AP37">
            <v>49000</v>
          </cell>
          <cell r="AQ37">
            <v>10000</v>
          </cell>
          <cell r="AR37">
            <v>0</v>
          </cell>
          <cell r="AS37">
            <v>59000</v>
          </cell>
          <cell r="AT37">
            <v>25000</v>
          </cell>
          <cell r="AU37">
            <v>6000</v>
          </cell>
          <cell r="AV37">
            <v>0</v>
          </cell>
          <cell r="AW37">
            <v>31000</v>
          </cell>
          <cell r="AX37">
            <v>28000</v>
          </cell>
        </row>
        <row r="38">
          <cell r="C38">
            <v>1920</v>
          </cell>
          <cell r="D38" t="str">
            <v>Computer Equipment - Hardware</v>
          </cell>
          <cell r="F38">
            <v>571300</v>
          </cell>
          <cell r="G38">
            <v>11700</v>
          </cell>
          <cell r="H38">
            <v>0</v>
          </cell>
          <cell r="I38">
            <v>583100</v>
          </cell>
          <cell r="J38">
            <v>508200</v>
          </cell>
          <cell r="K38">
            <v>22600</v>
          </cell>
          <cell r="L38">
            <v>0</v>
          </cell>
          <cell r="M38">
            <v>530700</v>
          </cell>
          <cell r="N38">
            <v>52300</v>
          </cell>
          <cell r="O38">
            <v>583100</v>
          </cell>
          <cell r="P38">
            <v>12600</v>
          </cell>
          <cell r="Q38">
            <v>0</v>
          </cell>
          <cell r="R38">
            <v>595700</v>
          </cell>
          <cell r="S38">
            <v>530700</v>
          </cell>
          <cell r="T38">
            <v>20800</v>
          </cell>
          <cell r="U38">
            <v>0</v>
          </cell>
          <cell r="V38">
            <v>551500</v>
          </cell>
          <cell r="W38">
            <v>44200</v>
          </cell>
          <cell r="X38">
            <v>595700</v>
          </cell>
          <cell r="Y38">
            <v>6800</v>
          </cell>
          <cell r="Z38">
            <v>504600</v>
          </cell>
          <cell r="AA38">
            <v>97900</v>
          </cell>
          <cell r="AB38">
            <v>551500</v>
          </cell>
          <cell r="AC38">
            <v>19900</v>
          </cell>
          <cell r="AD38">
            <v>504600</v>
          </cell>
          <cell r="AE38">
            <v>66900</v>
          </cell>
          <cell r="AF38">
            <v>31000</v>
          </cell>
          <cell r="AG38">
            <v>98000</v>
          </cell>
          <cell r="AH38">
            <v>35000</v>
          </cell>
          <cell r="AI38">
            <v>0</v>
          </cell>
          <cell r="AJ38">
            <v>133000</v>
          </cell>
          <cell r="AK38">
            <v>67000</v>
          </cell>
          <cell r="AL38">
            <v>83000</v>
          </cell>
          <cell r="AM38">
            <v>0</v>
          </cell>
          <cell r="AN38">
            <v>150000</v>
          </cell>
          <cell r="AO38">
            <v>-17000</v>
          </cell>
          <cell r="AP38">
            <v>133000</v>
          </cell>
          <cell r="AQ38">
            <v>25000</v>
          </cell>
          <cell r="AR38">
            <v>0</v>
          </cell>
          <cell r="AS38">
            <v>158000</v>
          </cell>
          <cell r="AT38">
            <v>150000</v>
          </cell>
          <cell r="AU38">
            <v>45000</v>
          </cell>
          <cell r="AV38">
            <v>0</v>
          </cell>
          <cell r="AW38">
            <v>195000</v>
          </cell>
          <cell r="AX38">
            <v>-37000</v>
          </cell>
        </row>
        <row r="39">
          <cell r="C39">
            <v>1925</v>
          </cell>
          <cell r="D39" t="str">
            <v>Computer Software</v>
          </cell>
          <cell r="F39">
            <v>582600</v>
          </cell>
          <cell r="G39">
            <v>25100</v>
          </cell>
          <cell r="H39">
            <v>0</v>
          </cell>
          <cell r="I39">
            <v>607700</v>
          </cell>
          <cell r="J39">
            <v>438900</v>
          </cell>
          <cell r="K39">
            <v>41300</v>
          </cell>
          <cell r="L39">
            <v>0</v>
          </cell>
          <cell r="M39">
            <v>480100</v>
          </cell>
          <cell r="N39">
            <v>127500</v>
          </cell>
          <cell r="O39">
            <v>607700</v>
          </cell>
          <cell r="P39">
            <v>14500</v>
          </cell>
          <cell r="Q39">
            <v>0</v>
          </cell>
          <cell r="R39">
            <v>622200</v>
          </cell>
          <cell r="S39">
            <v>480100</v>
          </cell>
          <cell r="T39">
            <v>44200</v>
          </cell>
          <cell r="U39">
            <v>0</v>
          </cell>
          <cell r="V39">
            <v>524300</v>
          </cell>
          <cell r="W39">
            <v>97900</v>
          </cell>
          <cell r="X39">
            <v>622200</v>
          </cell>
          <cell r="Y39">
            <v>10600</v>
          </cell>
          <cell r="Z39">
            <v>404500</v>
          </cell>
          <cell r="AA39">
            <v>228300</v>
          </cell>
          <cell r="AB39">
            <v>524300</v>
          </cell>
          <cell r="AC39">
            <v>45700</v>
          </cell>
          <cell r="AD39">
            <v>404500</v>
          </cell>
          <cell r="AE39">
            <v>165500</v>
          </cell>
          <cell r="AF39">
            <v>62900</v>
          </cell>
          <cell r="AG39">
            <v>228000</v>
          </cell>
          <cell r="AH39">
            <v>53000</v>
          </cell>
          <cell r="AI39">
            <v>0</v>
          </cell>
          <cell r="AJ39">
            <v>281000</v>
          </cell>
          <cell r="AK39">
            <v>165000</v>
          </cell>
          <cell r="AL39">
            <v>0</v>
          </cell>
          <cell r="AM39">
            <v>0</v>
          </cell>
          <cell r="AN39">
            <v>165000</v>
          </cell>
          <cell r="AO39">
            <v>116000</v>
          </cell>
          <cell r="AP39">
            <v>281000</v>
          </cell>
          <cell r="AQ39">
            <v>32000</v>
          </cell>
          <cell r="AR39">
            <v>0</v>
          </cell>
          <cell r="AS39">
            <v>313000</v>
          </cell>
          <cell r="AT39">
            <v>165000</v>
          </cell>
          <cell r="AU39">
            <v>0</v>
          </cell>
          <cell r="AV39">
            <v>0</v>
          </cell>
          <cell r="AW39">
            <v>165000</v>
          </cell>
          <cell r="AX39">
            <v>148000</v>
          </cell>
        </row>
        <row r="40">
          <cell r="C40">
            <v>1930</v>
          </cell>
          <cell r="D40" t="str">
            <v>Transportation Equipment</v>
          </cell>
          <cell r="F40">
            <v>1621600</v>
          </cell>
          <cell r="G40">
            <v>129900</v>
          </cell>
          <cell r="H40">
            <v>62700</v>
          </cell>
          <cell r="I40">
            <v>1688900</v>
          </cell>
          <cell r="J40">
            <v>1337700</v>
          </cell>
          <cell r="K40">
            <v>118200</v>
          </cell>
          <cell r="L40">
            <v>62700</v>
          </cell>
          <cell r="M40">
            <v>1393300</v>
          </cell>
          <cell r="N40">
            <v>295600</v>
          </cell>
          <cell r="O40">
            <v>1688900</v>
          </cell>
          <cell r="P40">
            <v>31000</v>
          </cell>
          <cell r="Q40">
            <v>20100</v>
          </cell>
          <cell r="R40">
            <v>1699800</v>
          </cell>
          <cell r="S40">
            <v>1393300</v>
          </cell>
          <cell r="T40">
            <v>72900</v>
          </cell>
          <cell r="U40">
            <v>20100</v>
          </cell>
          <cell r="V40">
            <v>1446100</v>
          </cell>
          <cell r="W40">
            <v>253700</v>
          </cell>
          <cell r="X40">
            <v>1699800</v>
          </cell>
          <cell r="Y40">
            <v>520900</v>
          </cell>
          <cell r="Z40">
            <v>513000</v>
          </cell>
          <cell r="AA40">
            <v>1707700</v>
          </cell>
          <cell r="AB40">
            <v>1446100</v>
          </cell>
          <cell r="AC40">
            <v>141400</v>
          </cell>
          <cell r="AD40">
            <v>513000</v>
          </cell>
          <cell r="AE40">
            <v>1074500</v>
          </cell>
          <cell r="AF40">
            <v>633200</v>
          </cell>
          <cell r="AG40">
            <v>1708000</v>
          </cell>
          <cell r="AH40">
            <v>250000</v>
          </cell>
          <cell r="AI40">
            <v>0</v>
          </cell>
          <cell r="AJ40">
            <v>1958000</v>
          </cell>
          <cell r="AK40">
            <v>1074000</v>
          </cell>
          <cell r="AL40">
            <v>173000</v>
          </cell>
          <cell r="AM40">
            <v>0</v>
          </cell>
          <cell r="AN40">
            <v>1247000</v>
          </cell>
          <cell r="AO40">
            <v>711000</v>
          </cell>
          <cell r="AP40">
            <v>1958000</v>
          </cell>
          <cell r="AQ40">
            <v>82000</v>
          </cell>
          <cell r="AR40">
            <v>0</v>
          </cell>
          <cell r="AS40">
            <v>2040000</v>
          </cell>
          <cell r="AT40">
            <v>1247000</v>
          </cell>
          <cell r="AU40">
            <v>187000</v>
          </cell>
          <cell r="AV40">
            <v>0</v>
          </cell>
          <cell r="AW40">
            <v>1434000</v>
          </cell>
          <cell r="AX40">
            <v>606000</v>
          </cell>
        </row>
        <row r="41">
          <cell r="C41">
            <v>1935</v>
          </cell>
          <cell r="D41" t="str">
            <v>Stores Equipment</v>
          </cell>
          <cell r="F41">
            <v>35600</v>
          </cell>
          <cell r="G41">
            <v>0</v>
          </cell>
          <cell r="H41">
            <v>0</v>
          </cell>
          <cell r="I41">
            <v>35600</v>
          </cell>
          <cell r="J41">
            <v>21100</v>
          </cell>
          <cell r="K41">
            <v>2900</v>
          </cell>
          <cell r="L41">
            <v>0</v>
          </cell>
          <cell r="M41">
            <v>24000</v>
          </cell>
          <cell r="N41">
            <v>11600</v>
          </cell>
          <cell r="O41">
            <v>35600</v>
          </cell>
          <cell r="P41">
            <v>0</v>
          </cell>
          <cell r="Q41">
            <v>0</v>
          </cell>
          <cell r="R41">
            <v>35600</v>
          </cell>
          <cell r="S41">
            <v>24000</v>
          </cell>
          <cell r="T41">
            <v>2900</v>
          </cell>
          <cell r="U41">
            <v>0</v>
          </cell>
          <cell r="V41">
            <v>26900</v>
          </cell>
          <cell r="W41">
            <v>8700</v>
          </cell>
          <cell r="X41">
            <v>35600</v>
          </cell>
          <cell r="Y41">
            <v>0</v>
          </cell>
          <cell r="Z41">
            <v>6600</v>
          </cell>
          <cell r="AA41">
            <v>29000</v>
          </cell>
          <cell r="AB41">
            <v>26900</v>
          </cell>
          <cell r="AC41">
            <v>2900</v>
          </cell>
          <cell r="AD41">
            <v>6600</v>
          </cell>
          <cell r="AE41">
            <v>23200</v>
          </cell>
          <cell r="AF41">
            <v>5800</v>
          </cell>
          <cell r="AG41">
            <v>29000</v>
          </cell>
          <cell r="AH41">
            <v>0</v>
          </cell>
          <cell r="AI41">
            <v>0</v>
          </cell>
          <cell r="AJ41">
            <v>29000</v>
          </cell>
          <cell r="AK41">
            <v>23000</v>
          </cell>
          <cell r="AL41">
            <v>3000</v>
          </cell>
          <cell r="AM41">
            <v>0</v>
          </cell>
          <cell r="AN41">
            <v>26000</v>
          </cell>
          <cell r="AO41">
            <v>3000</v>
          </cell>
          <cell r="AP41">
            <v>29000</v>
          </cell>
          <cell r="AQ41">
            <v>0</v>
          </cell>
          <cell r="AR41">
            <v>0</v>
          </cell>
          <cell r="AS41">
            <v>29000</v>
          </cell>
          <cell r="AT41">
            <v>26000</v>
          </cell>
          <cell r="AU41">
            <v>3000</v>
          </cell>
          <cell r="AV41">
            <v>0</v>
          </cell>
          <cell r="AW41">
            <v>29000</v>
          </cell>
          <cell r="AX41">
            <v>0</v>
          </cell>
        </row>
        <row r="42">
          <cell r="C42">
            <v>1940</v>
          </cell>
          <cell r="D42" t="str">
            <v>Tools, Shop and Garage Equipment</v>
          </cell>
          <cell r="F42">
            <v>520900</v>
          </cell>
          <cell r="G42">
            <v>24500</v>
          </cell>
          <cell r="H42">
            <v>0</v>
          </cell>
          <cell r="I42">
            <v>545400</v>
          </cell>
          <cell r="J42">
            <v>401400</v>
          </cell>
          <cell r="K42">
            <v>31700</v>
          </cell>
          <cell r="L42">
            <v>0</v>
          </cell>
          <cell r="M42">
            <v>433100</v>
          </cell>
          <cell r="N42">
            <v>112200</v>
          </cell>
          <cell r="O42">
            <v>545400</v>
          </cell>
          <cell r="P42">
            <v>37400</v>
          </cell>
          <cell r="Q42">
            <v>0</v>
          </cell>
          <cell r="R42">
            <v>582700</v>
          </cell>
          <cell r="S42">
            <v>433100</v>
          </cell>
          <cell r="T42">
            <v>34100</v>
          </cell>
          <cell r="U42">
            <v>0</v>
          </cell>
          <cell r="V42">
            <v>467200</v>
          </cell>
          <cell r="W42">
            <v>115500</v>
          </cell>
          <cell r="X42">
            <v>582700</v>
          </cell>
          <cell r="Y42">
            <v>38800</v>
          </cell>
          <cell r="Z42">
            <v>407200</v>
          </cell>
          <cell r="AA42">
            <v>214400</v>
          </cell>
          <cell r="AB42">
            <v>467200</v>
          </cell>
          <cell r="AC42">
            <v>30500</v>
          </cell>
          <cell r="AD42">
            <v>407200</v>
          </cell>
          <cell r="AE42">
            <v>90600</v>
          </cell>
          <cell r="AF42">
            <v>123800</v>
          </cell>
          <cell r="AG42">
            <v>214000</v>
          </cell>
          <cell r="AH42">
            <v>26000</v>
          </cell>
          <cell r="AI42">
            <v>0</v>
          </cell>
          <cell r="AJ42">
            <v>240000</v>
          </cell>
          <cell r="AK42">
            <v>91000</v>
          </cell>
          <cell r="AL42">
            <v>24000</v>
          </cell>
          <cell r="AM42">
            <v>0</v>
          </cell>
          <cell r="AN42">
            <v>115000</v>
          </cell>
          <cell r="AO42">
            <v>125000</v>
          </cell>
          <cell r="AP42">
            <v>240000</v>
          </cell>
          <cell r="AQ42">
            <v>26000</v>
          </cell>
          <cell r="AR42">
            <v>0</v>
          </cell>
          <cell r="AS42">
            <v>266000</v>
          </cell>
          <cell r="AT42">
            <v>115000</v>
          </cell>
          <cell r="AU42">
            <v>24000</v>
          </cell>
          <cell r="AV42">
            <v>0</v>
          </cell>
          <cell r="AW42">
            <v>139000</v>
          </cell>
          <cell r="AX42">
            <v>127000</v>
          </cell>
        </row>
        <row r="43">
          <cell r="C43">
            <v>1945</v>
          </cell>
          <cell r="D43" t="str">
            <v>Measurement and Testing Equipment</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row>
        <row r="44">
          <cell r="C44">
            <v>1950</v>
          </cell>
          <cell r="D44" t="str">
            <v>Power Operated Equipment</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row>
        <row r="45">
          <cell r="C45">
            <v>1955</v>
          </cell>
          <cell r="D45" t="str">
            <v>Communication Equipment</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row>
        <row r="46">
          <cell r="C46">
            <v>1960</v>
          </cell>
          <cell r="D46" t="str">
            <v>Miscellaneous Equipment</v>
          </cell>
          <cell r="F46">
            <v>329000</v>
          </cell>
          <cell r="G46">
            <v>0</v>
          </cell>
          <cell r="H46">
            <v>329000</v>
          </cell>
          <cell r="I46">
            <v>0</v>
          </cell>
          <cell r="J46">
            <v>265300</v>
          </cell>
          <cell r="K46">
            <v>10000</v>
          </cell>
          <cell r="L46">
            <v>275200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row>
        <row r="47">
          <cell r="C47">
            <v>1970</v>
          </cell>
          <cell r="D47" t="str">
            <v xml:space="preserve">Load Management Controls - Customer Premises </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row>
        <row r="48">
          <cell r="C48">
            <v>1975</v>
          </cell>
          <cell r="D48" t="str">
            <v>Load Management Controls - Utility Premises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row>
        <row r="49">
          <cell r="C49">
            <v>1980</v>
          </cell>
          <cell r="D49" t="str">
            <v>System Supervisory Equipment</v>
          </cell>
          <cell r="F49">
            <v>1925200</v>
          </cell>
          <cell r="G49">
            <v>0</v>
          </cell>
          <cell r="H49">
            <v>0</v>
          </cell>
          <cell r="I49">
            <v>1925200</v>
          </cell>
          <cell r="J49">
            <v>1865000</v>
          </cell>
          <cell r="K49">
            <v>27800</v>
          </cell>
          <cell r="L49">
            <v>0</v>
          </cell>
          <cell r="M49">
            <v>1892800</v>
          </cell>
          <cell r="N49">
            <v>32400</v>
          </cell>
          <cell r="O49">
            <v>1925200</v>
          </cell>
          <cell r="P49">
            <v>0</v>
          </cell>
          <cell r="Q49">
            <v>0</v>
          </cell>
          <cell r="R49">
            <v>1925200</v>
          </cell>
          <cell r="S49">
            <v>1892800</v>
          </cell>
          <cell r="T49">
            <v>14700</v>
          </cell>
          <cell r="U49">
            <v>0</v>
          </cell>
          <cell r="V49">
            <v>1907500</v>
          </cell>
          <cell r="W49">
            <v>17700</v>
          </cell>
          <cell r="X49">
            <v>1925200</v>
          </cell>
          <cell r="Y49">
            <v>207700</v>
          </cell>
          <cell r="Z49">
            <v>378300</v>
          </cell>
          <cell r="AA49">
            <v>1754600</v>
          </cell>
          <cell r="AB49">
            <v>1907500</v>
          </cell>
          <cell r="AC49">
            <v>34000</v>
          </cell>
          <cell r="AD49">
            <v>378300</v>
          </cell>
          <cell r="AE49">
            <v>1563200</v>
          </cell>
          <cell r="AF49">
            <v>191400</v>
          </cell>
          <cell r="AG49">
            <v>1755000</v>
          </cell>
          <cell r="AH49">
            <v>0</v>
          </cell>
          <cell r="AI49">
            <v>0</v>
          </cell>
          <cell r="AJ49">
            <v>1755000</v>
          </cell>
          <cell r="AK49">
            <v>1563000</v>
          </cell>
          <cell r="AL49">
            <v>25000</v>
          </cell>
          <cell r="AM49">
            <v>0</v>
          </cell>
          <cell r="AN49">
            <v>1588000</v>
          </cell>
          <cell r="AO49">
            <v>167000</v>
          </cell>
          <cell r="AP49">
            <v>1755000</v>
          </cell>
          <cell r="AQ49">
            <v>0</v>
          </cell>
          <cell r="AR49">
            <v>0</v>
          </cell>
          <cell r="AS49">
            <v>1755000</v>
          </cell>
          <cell r="AT49">
            <v>1588000</v>
          </cell>
          <cell r="AU49">
            <v>21000</v>
          </cell>
          <cell r="AV49">
            <v>0</v>
          </cell>
          <cell r="AW49">
            <v>1609000</v>
          </cell>
          <cell r="AX49">
            <v>146000</v>
          </cell>
        </row>
        <row r="50">
          <cell r="C50">
            <v>1985</v>
          </cell>
          <cell r="D50" t="str">
            <v>Sentinel Lighting</v>
          </cell>
          <cell r="F50">
            <v>131700</v>
          </cell>
          <cell r="G50">
            <v>-300</v>
          </cell>
          <cell r="H50">
            <v>0</v>
          </cell>
          <cell r="I50">
            <v>131400</v>
          </cell>
          <cell r="J50">
            <v>113400</v>
          </cell>
          <cell r="K50">
            <v>2900</v>
          </cell>
          <cell r="L50">
            <v>0</v>
          </cell>
          <cell r="M50">
            <v>116300</v>
          </cell>
          <cell r="N50">
            <v>15100</v>
          </cell>
          <cell r="O50">
            <v>131400</v>
          </cell>
          <cell r="P50">
            <v>1700</v>
          </cell>
          <cell r="Q50">
            <v>7900</v>
          </cell>
          <cell r="R50">
            <v>125200</v>
          </cell>
          <cell r="S50">
            <v>116300</v>
          </cell>
          <cell r="T50">
            <v>2100</v>
          </cell>
          <cell r="U50">
            <v>0</v>
          </cell>
          <cell r="V50">
            <v>118400</v>
          </cell>
          <cell r="W50">
            <v>6800</v>
          </cell>
          <cell r="X50">
            <v>125200</v>
          </cell>
          <cell r="Y50">
            <v>0</v>
          </cell>
          <cell r="Z50">
            <v>109000</v>
          </cell>
          <cell r="AA50">
            <v>16200</v>
          </cell>
          <cell r="AB50">
            <v>118400</v>
          </cell>
          <cell r="AC50">
            <v>1800</v>
          </cell>
          <cell r="AD50">
            <v>109000</v>
          </cell>
          <cell r="AE50">
            <v>11200</v>
          </cell>
          <cell r="AF50">
            <v>4900</v>
          </cell>
          <cell r="AG50">
            <v>16000</v>
          </cell>
          <cell r="AH50">
            <v>0</v>
          </cell>
          <cell r="AI50">
            <v>0</v>
          </cell>
          <cell r="AJ50">
            <v>16000</v>
          </cell>
          <cell r="AK50">
            <v>11000</v>
          </cell>
          <cell r="AL50">
            <v>2000</v>
          </cell>
          <cell r="AM50">
            <v>0</v>
          </cell>
          <cell r="AN50">
            <v>13000</v>
          </cell>
          <cell r="AO50">
            <v>3000</v>
          </cell>
          <cell r="AP50">
            <v>16000</v>
          </cell>
          <cell r="AQ50">
            <v>0</v>
          </cell>
          <cell r="AR50">
            <v>0</v>
          </cell>
          <cell r="AS50">
            <v>16000</v>
          </cell>
          <cell r="AT50">
            <v>13000</v>
          </cell>
          <cell r="AU50">
            <v>1000</v>
          </cell>
          <cell r="AV50">
            <v>0</v>
          </cell>
          <cell r="AW50">
            <v>14000</v>
          </cell>
          <cell r="AX50">
            <v>2000</v>
          </cell>
        </row>
        <row r="51">
          <cell r="C51">
            <v>1990</v>
          </cell>
          <cell r="D51" t="str">
            <v>Other Tangible Property</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row>
        <row r="52">
          <cell r="C52">
            <v>1995</v>
          </cell>
          <cell r="D52" t="str">
            <v>Contributions and Grants</v>
          </cell>
          <cell r="F52">
            <v>-211400</v>
          </cell>
          <cell r="G52">
            <v>-160000</v>
          </cell>
          <cell r="H52">
            <v>0</v>
          </cell>
          <cell r="I52">
            <v>-371400</v>
          </cell>
          <cell r="J52">
            <v>-16900</v>
          </cell>
          <cell r="K52">
            <v>-14900</v>
          </cell>
          <cell r="L52">
            <v>0</v>
          </cell>
          <cell r="M52">
            <v>-31800</v>
          </cell>
          <cell r="N52">
            <v>-339600</v>
          </cell>
          <cell r="O52">
            <v>-371400</v>
          </cell>
          <cell r="P52">
            <v>0</v>
          </cell>
          <cell r="Q52">
            <v>0</v>
          </cell>
          <cell r="R52">
            <v>-371400</v>
          </cell>
          <cell r="S52">
            <v>-31800</v>
          </cell>
          <cell r="T52">
            <v>-11800</v>
          </cell>
          <cell r="U52">
            <v>0</v>
          </cell>
          <cell r="V52">
            <v>-43500</v>
          </cell>
          <cell r="W52">
            <v>-327800</v>
          </cell>
          <cell r="X52">
            <v>-371400</v>
          </cell>
          <cell r="Y52">
            <v>0</v>
          </cell>
          <cell r="Z52">
            <v>0</v>
          </cell>
          <cell r="AA52">
            <v>-371400</v>
          </cell>
          <cell r="AB52">
            <v>-43500</v>
          </cell>
          <cell r="AC52">
            <v>-18000</v>
          </cell>
          <cell r="AD52">
            <v>0</v>
          </cell>
          <cell r="AE52">
            <v>-61500</v>
          </cell>
          <cell r="AF52">
            <v>-309900</v>
          </cell>
          <cell r="AG52">
            <v>-371000</v>
          </cell>
          <cell r="AH52">
            <v>0</v>
          </cell>
          <cell r="AI52">
            <v>0</v>
          </cell>
          <cell r="AJ52">
            <v>-371000</v>
          </cell>
          <cell r="AK52">
            <v>-61000</v>
          </cell>
          <cell r="AL52">
            <v>0</v>
          </cell>
          <cell r="AM52">
            <v>0</v>
          </cell>
          <cell r="AN52">
            <v>-61000</v>
          </cell>
          <cell r="AO52">
            <v>-310000</v>
          </cell>
          <cell r="AP52">
            <v>-371000</v>
          </cell>
          <cell r="AQ52">
            <v>0</v>
          </cell>
          <cell r="AR52">
            <v>0</v>
          </cell>
          <cell r="AS52">
            <v>-371000</v>
          </cell>
          <cell r="AT52">
            <v>-61000</v>
          </cell>
          <cell r="AU52">
            <v>0</v>
          </cell>
          <cell r="AV52">
            <v>0</v>
          </cell>
          <cell r="AW52">
            <v>-61000</v>
          </cell>
          <cell r="AX52">
            <v>-310000</v>
          </cell>
        </row>
      </sheetData>
      <sheetData sheetId="17" refreshError="1"/>
      <sheetData sheetId="18">
        <row r="202">
          <cell r="B202">
            <v>4006</v>
          </cell>
          <cell r="C202" t="str">
            <v>Residential Energy Sales</v>
          </cell>
          <cell r="H202">
            <v>-4585314.8499999996</v>
          </cell>
          <cell r="I202">
            <v>-5446372.8099999996</v>
          </cell>
          <cell r="J202">
            <v>-5328719.3</v>
          </cell>
          <cell r="K202">
            <v>-5189887.2300000004</v>
          </cell>
        </row>
        <row r="203">
          <cell r="B203">
            <v>4010</v>
          </cell>
          <cell r="C203" t="str">
            <v>Commercial Energy Sales</v>
          </cell>
          <cell r="H203">
            <v>0</v>
          </cell>
          <cell r="I203">
            <v>0</v>
          </cell>
          <cell r="J203">
            <v>0</v>
          </cell>
          <cell r="K203">
            <v>0</v>
          </cell>
        </row>
        <row r="204">
          <cell r="B204">
            <v>4015</v>
          </cell>
          <cell r="C204" t="str">
            <v>Industrial Energy Sales</v>
          </cell>
          <cell r="H204">
            <v>0</v>
          </cell>
          <cell r="I204">
            <v>0</v>
          </cell>
          <cell r="J204">
            <v>0</v>
          </cell>
          <cell r="K204">
            <v>0</v>
          </cell>
        </row>
        <row r="205">
          <cell r="B205">
            <v>4020</v>
          </cell>
          <cell r="C205" t="str">
            <v>Energy Sales to Large Users</v>
          </cell>
          <cell r="H205">
            <v>0</v>
          </cell>
          <cell r="I205">
            <v>0</v>
          </cell>
          <cell r="J205">
            <v>0</v>
          </cell>
          <cell r="K205">
            <v>0</v>
          </cell>
        </row>
        <row r="206">
          <cell r="B206">
            <v>4025</v>
          </cell>
          <cell r="C206" t="str">
            <v>Street Lighting Energy Sales</v>
          </cell>
          <cell r="H206">
            <v>-133776.41</v>
          </cell>
          <cell r="I206">
            <v>-164882.76999999999</v>
          </cell>
          <cell r="J206">
            <v>-163147.42000000001</v>
          </cell>
          <cell r="K206">
            <v>-21767.31</v>
          </cell>
        </row>
        <row r="207">
          <cell r="B207">
            <v>4030</v>
          </cell>
          <cell r="C207" t="str">
            <v>Sentinel Energy Sales</v>
          </cell>
          <cell r="H207">
            <v>-17311.09</v>
          </cell>
          <cell r="I207">
            <v>-18974.7</v>
          </cell>
          <cell r="J207">
            <v>-15135.62</v>
          </cell>
          <cell r="K207">
            <v>-13743.78</v>
          </cell>
        </row>
        <row r="208">
          <cell r="B208">
            <v>4035</v>
          </cell>
          <cell r="C208" t="str">
            <v>General Energy Sales</v>
          </cell>
          <cell r="H208">
            <v>-8652279.6099999994</v>
          </cell>
          <cell r="I208">
            <v>-9800714.6999999993</v>
          </cell>
          <cell r="J208">
            <v>-10598408.85</v>
          </cell>
          <cell r="K208">
            <v>-10569850.67</v>
          </cell>
          <cell r="L208">
            <v>-23804000</v>
          </cell>
          <cell r="M208">
            <v>-23710000</v>
          </cell>
        </row>
        <row r="209">
          <cell r="B209">
            <v>4040</v>
          </cell>
          <cell r="C209" t="str">
            <v>Other Energy Sales to Public Authorities</v>
          </cell>
          <cell r="H209">
            <v>0</v>
          </cell>
          <cell r="I209">
            <v>0</v>
          </cell>
          <cell r="J209">
            <v>0</v>
          </cell>
          <cell r="K209">
            <v>0</v>
          </cell>
        </row>
        <row r="210">
          <cell r="B210">
            <v>4045</v>
          </cell>
          <cell r="C210" t="str">
            <v>Energy Sales to Railroads and Railways</v>
          </cell>
          <cell r="H210">
            <v>0</v>
          </cell>
          <cell r="I210">
            <v>0</v>
          </cell>
          <cell r="J210">
            <v>0</v>
          </cell>
          <cell r="K210">
            <v>0</v>
          </cell>
        </row>
        <row r="211">
          <cell r="B211">
            <v>4050</v>
          </cell>
          <cell r="C211" t="str">
            <v>Revenue Adjustment</v>
          </cell>
          <cell r="H211">
            <v>-131.82</v>
          </cell>
          <cell r="I211">
            <v>0</v>
          </cell>
          <cell r="J211">
            <v>946.3</v>
          </cell>
          <cell r="K211">
            <v>12385.94</v>
          </cell>
        </row>
        <row r="212">
          <cell r="B212">
            <v>4055</v>
          </cell>
          <cell r="C212" t="str">
            <v>Energy Sales for Resale</v>
          </cell>
          <cell r="H212">
            <v>-1939115.92</v>
          </cell>
          <cell r="I212">
            <v>-2254603.31</v>
          </cell>
          <cell r="J212">
            <v>-2591926.08</v>
          </cell>
          <cell r="K212">
            <v>-2550814.7000000002</v>
          </cell>
        </row>
        <row r="213">
          <cell r="B213">
            <v>4060</v>
          </cell>
          <cell r="C213" t="str">
            <v>Interdepartmental Energy Sales</v>
          </cell>
          <cell r="H213">
            <v>0</v>
          </cell>
          <cell r="I213">
            <v>0</v>
          </cell>
          <cell r="J213">
            <v>0</v>
          </cell>
          <cell r="K213">
            <v>0</v>
          </cell>
        </row>
        <row r="214">
          <cell r="B214">
            <v>4062</v>
          </cell>
          <cell r="C214" t="str">
            <v>Billed WMS</v>
          </cell>
          <cell r="H214">
            <v>-2024367.59</v>
          </cell>
          <cell r="I214">
            <v>-2054507.04</v>
          </cell>
          <cell r="J214">
            <v>-2064807.81</v>
          </cell>
          <cell r="K214">
            <v>-2051053.48</v>
          </cell>
        </row>
        <row r="215">
          <cell r="B215">
            <v>4064</v>
          </cell>
          <cell r="C215" t="str">
            <v>Billed WMS-One Time</v>
          </cell>
          <cell r="H215">
            <v>0</v>
          </cell>
          <cell r="I215">
            <v>0</v>
          </cell>
          <cell r="J215">
            <v>0</v>
          </cell>
          <cell r="K215">
            <v>0</v>
          </cell>
        </row>
        <row r="216">
          <cell r="B216">
            <v>4066</v>
          </cell>
          <cell r="C216" t="str">
            <v>Billed NW</v>
          </cell>
          <cell r="H216">
            <v>-1765581.2</v>
          </cell>
          <cell r="I216">
            <v>-1471449.47</v>
          </cell>
          <cell r="J216">
            <v>-1305416.68</v>
          </cell>
          <cell r="K216">
            <v>-1136962.1599999999</v>
          </cell>
        </row>
        <row r="217">
          <cell r="B217">
            <v>4068</v>
          </cell>
          <cell r="C217" t="str">
            <v>Billed CN</v>
          </cell>
          <cell r="H217">
            <v>-1536697.25</v>
          </cell>
          <cell r="I217">
            <v>-1262598.05</v>
          </cell>
          <cell r="J217">
            <v>-1103493.75</v>
          </cell>
          <cell r="K217">
            <v>-1047463.27</v>
          </cell>
        </row>
        <row r="218">
          <cell r="B218">
            <v>4075</v>
          </cell>
          <cell r="C218" t="str">
            <v>Billed LV Charges</v>
          </cell>
          <cell r="I218">
            <v>-141123.85999999999</v>
          </cell>
          <cell r="J218">
            <v>-221087.22</v>
          </cell>
          <cell r="K218">
            <v>-221713.19</v>
          </cell>
        </row>
        <row r="219">
          <cell r="B219" t="str">
            <v>Revenues From Services - Distribution</v>
          </cell>
        </row>
        <row r="220">
          <cell r="B220">
            <v>4080</v>
          </cell>
          <cell r="C220" t="str">
            <v>Distribution Services Revenue - Core Revenues</v>
          </cell>
          <cell r="H220">
            <v>-6718093.6500000004</v>
          </cell>
          <cell r="I220">
            <v>-6343860.21</v>
          </cell>
          <cell r="J220">
            <v>-6157339.0499999998</v>
          </cell>
          <cell r="K220">
            <v>-6205506.29</v>
          </cell>
          <cell r="L220">
            <v>-6139000</v>
          </cell>
          <cell r="M220">
            <v>-6161700</v>
          </cell>
        </row>
        <row r="221">
          <cell r="B221">
            <v>4080</v>
          </cell>
          <cell r="C221" t="str">
            <v>Distribution Services Revenue - SSS Administration fees</v>
          </cell>
          <cell r="H221">
            <v>-44013</v>
          </cell>
          <cell r="I221">
            <v>-43450</v>
          </cell>
          <cell r="J221">
            <v>-43468</v>
          </cell>
          <cell r="K221">
            <v>-35115.19</v>
          </cell>
          <cell r="L221">
            <v>-32900</v>
          </cell>
          <cell r="M221">
            <v>-33400</v>
          </cell>
        </row>
        <row r="222">
          <cell r="B222">
            <v>4080</v>
          </cell>
          <cell r="C222" t="str">
            <v>Distribution Services Revenue - Standby Charges</v>
          </cell>
          <cell r="L222">
            <v>-6400</v>
          </cell>
          <cell r="M222">
            <v>-12900</v>
          </cell>
        </row>
        <row r="223">
          <cell r="B223">
            <v>4082</v>
          </cell>
          <cell r="C223" t="str">
            <v>Retail Services Revenues</v>
          </cell>
          <cell r="H223">
            <v>-17025.900000000001</v>
          </cell>
          <cell r="I223">
            <v>-20357.3</v>
          </cell>
          <cell r="J223">
            <v>-23635.8</v>
          </cell>
          <cell r="K223">
            <v>-20850.5</v>
          </cell>
          <cell r="L223">
            <v>-21000</v>
          </cell>
          <cell r="M223">
            <v>-21000</v>
          </cell>
        </row>
        <row r="224">
          <cell r="B224">
            <v>4084</v>
          </cell>
          <cell r="C224" t="str">
            <v>Service Transaction Requests</v>
          </cell>
          <cell r="H224">
            <v>-120.5</v>
          </cell>
          <cell r="I224">
            <v>-1660.75</v>
          </cell>
          <cell r="J224">
            <v>-1726</v>
          </cell>
          <cell r="K224">
            <v>-756.25</v>
          </cell>
          <cell r="L224">
            <v>-1000</v>
          </cell>
          <cell r="M224">
            <v>-1000</v>
          </cell>
        </row>
        <row r="225">
          <cell r="B225">
            <v>4090</v>
          </cell>
          <cell r="C225" t="str">
            <v>Electric Services Incidental to Energy Sales</v>
          </cell>
          <cell r="H225">
            <v>0</v>
          </cell>
          <cell r="I225">
            <v>0</v>
          </cell>
          <cell r="J225">
            <v>0</v>
          </cell>
          <cell r="K225">
            <v>0</v>
          </cell>
          <cell r="L225">
            <v>0</v>
          </cell>
          <cell r="M225">
            <v>0</v>
          </cell>
        </row>
        <row r="226">
          <cell r="B226" t="str">
            <v>Other Operating Revenues</v>
          </cell>
        </row>
        <row r="227">
          <cell r="B227">
            <v>4205</v>
          </cell>
          <cell r="C227" t="str">
            <v>Interdepartmental Rents</v>
          </cell>
          <cell r="H227">
            <v>-28829</v>
          </cell>
          <cell r="I227">
            <v>-34223</v>
          </cell>
          <cell r="J227">
            <v>-35534</v>
          </cell>
          <cell r="K227">
            <v>-36845</v>
          </cell>
          <cell r="L227">
            <v>-36000</v>
          </cell>
          <cell r="M227">
            <v>-37000</v>
          </cell>
        </row>
        <row r="228">
          <cell r="B228">
            <v>4210</v>
          </cell>
          <cell r="C228" t="str">
            <v>Rent from Electric Property</v>
          </cell>
          <cell r="H228">
            <v>0.44999999999708962</v>
          </cell>
          <cell r="I228">
            <v>0</v>
          </cell>
          <cell r="J228">
            <v>0</v>
          </cell>
          <cell r="K228">
            <v>0</v>
          </cell>
          <cell r="L228">
            <v>0</v>
          </cell>
          <cell r="M228">
            <v>0</v>
          </cell>
        </row>
        <row r="229">
          <cell r="B229">
            <v>4215</v>
          </cell>
          <cell r="C229" t="str">
            <v>Other Utility Operating Income</v>
          </cell>
          <cell r="H229">
            <v>0</v>
          </cell>
          <cell r="I229">
            <v>0</v>
          </cell>
          <cell r="J229">
            <v>0</v>
          </cell>
          <cell r="K229">
            <v>0</v>
          </cell>
          <cell r="L229">
            <v>0</v>
          </cell>
          <cell r="M229">
            <v>0</v>
          </cell>
        </row>
        <row r="230">
          <cell r="B230">
            <v>4220</v>
          </cell>
          <cell r="C230" t="str">
            <v>Other Electric Revenues</v>
          </cell>
          <cell r="H230">
            <v>-69876.960000000006</v>
          </cell>
          <cell r="I230">
            <v>-99177.14</v>
          </cell>
          <cell r="J230">
            <v>-87185.37</v>
          </cell>
          <cell r="K230">
            <v>-171815.54</v>
          </cell>
          <cell r="L230">
            <v>-80000</v>
          </cell>
          <cell r="M230">
            <v>-90000</v>
          </cell>
        </row>
        <row r="231">
          <cell r="B231">
            <v>4225</v>
          </cell>
          <cell r="C231" t="str">
            <v>Late Payment Charges</v>
          </cell>
          <cell r="H231">
            <v>-65113.75</v>
          </cell>
          <cell r="I231">
            <v>-100877.37</v>
          </cell>
          <cell r="J231">
            <v>-59237.599999999999</v>
          </cell>
          <cell r="K231">
            <v>-46276.28</v>
          </cell>
          <cell r="L231">
            <v>-50000</v>
          </cell>
          <cell r="M231">
            <v>-60000</v>
          </cell>
        </row>
        <row r="232">
          <cell r="B232">
            <v>4230</v>
          </cell>
          <cell r="C232" t="str">
            <v>Sales of Water and Water Power</v>
          </cell>
          <cell r="H232">
            <v>0</v>
          </cell>
          <cell r="I232">
            <v>0</v>
          </cell>
          <cell r="J232">
            <v>0</v>
          </cell>
          <cell r="K232">
            <v>0</v>
          </cell>
          <cell r="L232">
            <v>0</v>
          </cell>
          <cell r="M232">
            <v>0</v>
          </cell>
        </row>
        <row r="233">
          <cell r="B233">
            <v>4235</v>
          </cell>
          <cell r="C233" t="str">
            <v>Miscellaneous Service Revenues</v>
          </cell>
          <cell r="H233">
            <v>-202699.85</v>
          </cell>
          <cell r="I233">
            <v>-240353.37</v>
          </cell>
          <cell r="J233">
            <v>-315300.34000000003</v>
          </cell>
          <cell r="K233">
            <v>-325828.93</v>
          </cell>
          <cell r="L233">
            <v>-314000</v>
          </cell>
          <cell r="M233">
            <v>-318000</v>
          </cell>
        </row>
        <row r="234">
          <cell r="B234">
            <v>4240</v>
          </cell>
          <cell r="C234" t="str">
            <v>Provision for Rate Refunds</v>
          </cell>
          <cell r="H234">
            <v>0</v>
          </cell>
          <cell r="I234">
            <v>0</v>
          </cell>
          <cell r="J234">
            <v>0</v>
          </cell>
          <cell r="K234">
            <v>0</v>
          </cell>
          <cell r="L234">
            <v>0</v>
          </cell>
          <cell r="M234">
            <v>0</v>
          </cell>
        </row>
        <row r="235">
          <cell r="B235">
            <v>4245</v>
          </cell>
          <cell r="C235" t="str">
            <v>Government Assistance Directly Credited to Income</v>
          </cell>
          <cell r="H235">
            <v>0</v>
          </cell>
          <cell r="I235">
            <v>0</v>
          </cell>
          <cell r="J235">
            <v>0</v>
          </cell>
          <cell r="K235">
            <v>0</v>
          </cell>
          <cell r="L235">
            <v>0</v>
          </cell>
          <cell r="M235">
            <v>0</v>
          </cell>
        </row>
        <row r="236">
          <cell r="B236" t="str">
            <v>Other Income/ Deductions</v>
          </cell>
        </row>
        <row r="237">
          <cell r="B237">
            <v>4305</v>
          </cell>
          <cell r="C237" t="str">
            <v>Regulatory Debits</v>
          </cell>
          <cell r="H237">
            <v>0</v>
          </cell>
          <cell r="I237">
            <v>0</v>
          </cell>
          <cell r="J237">
            <v>0</v>
          </cell>
          <cell r="K237">
            <v>0</v>
          </cell>
          <cell r="L237">
            <v>0</v>
          </cell>
          <cell r="M237">
            <v>0</v>
          </cell>
        </row>
        <row r="238">
          <cell r="B238">
            <v>4310</v>
          </cell>
          <cell r="C238" t="str">
            <v>Regulatory Credits</v>
          </cell>
          <cell r="H238">
            <v>0</v>
          </cell>
          <cell r="I238">
            <v>0</v>
          </cell>
          <cell r="J238">
            <v>0</v>
          </cell>
          <cell r="K238">
            <v>0</v>
          </cell>
          <cell r="L238">
            <v>0</v>
          </cell>
          <cell r="M238">
            <v>0</v>
          </cell>
        </row>
        <row r="239">
          <cell r="B239">
            <v>4315</v>
          </cell>
          <cell r="C239" t="str">
            <v>Revenues from Electric Plant Leased to Others</v>
          </cell>
          <cell r="H239">
            <v>0</v>
          </cell>
          <cell r="I239">
            <v>0</v>
          </cell>
          <cell r="J239">
            <v>0</v>
          </cell>
          <cell r="K239">
            <v>0</v>
          </cell>
          <cell r="L239">
            <v>0</v>
          </cell>
          <cell r="M239">
            <v>0</v>
          </cell>
        </row>
        <row r="240">
          <cell r="B240">
            <v>4320</v>
          </cell>
          <cell r="C240" t="str">
            <v>Expenses of Electric Plant Leased to Others</v>
          </cell>
          <cell r="H240">
            <v>0</v>
          </cell>
          <cell r="I240">
            <v>0</v>
          </cell>
          <cell r="J240">
            <v>0</v>
          </cell>
          <cell r="K240">
            <v>0</v>
          </cell>
          <cell r="L240">
            <v>0</v>
          </cell>
          <cell r="M240">
            <v>0</v>
          </cell>
        </row>
        <row r="241">
          <cell r="B241">
            <v>4325</v>
          </cell>
          <cell r="C241" t="str">
            <v>Revenues from Merchandise, Jobbing, Etc.</v>
          </cell>
          <cell r="H241">
            <v>-791.04</v>
          </cell>
          <cell r="I241">
            <v>-33350.78</v>
          </cell>
          <cell r="J241">
            <v>-50850.01</v>
          </cell>
          <cell r="K241">
            <v>-13611.83</v>
          </cell>
          <cell r="L241">
            <v>-30000</v>
          </cell>
          <cell r="M241">
            <v>-30000</v>
          </cell>
        </row>
        <row r="242">
          <cell r="B242">
            <v>4330</v>
          </cell>
          <cell r="C242" t="str">
            <v>Costs and Expenses of Merchandising, Jobbing, Etc</v>
          </cell>
          <cell r="H242">
            <v>0</v>
          </cell>
          <cell r="I242">
            <v>0</v>
          </cell>
          <cell r="J242">
            <v>0</v>
          </cell>
          <cell r="K242">
            <v>0</v>
          </cell>
          <cell r="L242">
            <v>0</v>
          </cell>
          <cell r="M242">
            <v>0</v>
          </cell>
        </row>
        <row r="243">
          <cell r="B243">
            <v>4335</v>
          </cell>
          <cell r="C243" t="str">
            <v>Profits and Losses from Financial Instrument Hedges</v>
          </cell>
          <cell r="H243">
            <v>0</v>
          </cell>
          <cell r="I243">
            <v>0</v>
          </cell>
          <cell r="J243">
            <v>0</v>
          </cell>
          <cell r="K243">
            <v>0</v>
          </cell>
          <cell r="L243">
            <v>0</v>
          </cell>
          <cell r="M243">
            <v>0</v>
          </cell>
        </row>
        <row r="244">
          <cell r="B244">
            <v>4340</v>
          </cell>
          <cell r="C244" t="str">
            <v>Profits and Losses from Financial Instrument Investments</v>
          </cell>
          <cell r="H244">
            <v>0</v>
          </cell>
          <cell r="I244">
            <v>0</v>
          </cell>
          <cell r="J244">
            <v>0</v>
          </cell>
          <cell r="K244">
            <v>0</v>
          </cell>
          <cell r="L244">
            <v>0</v>
          </cell>
          <cell r="M244">
            <v>0</v>
          </cell>
        </row>
        <row r="245">
          <cell r="B245">
            <v>4345</v>
          </cell>
          <cell r="C245" t="str">
            <v>Gains from Disposition of Future Use Utility Plant</v>
          </cell>
          <cell r="H245">
            <v>0</v>
          </cell>
          <cell r="I245">
            <v>0</v>
          </cell>
          <cell r="J245">
            <v>0</v>
          </cell>
          <cell r="K245">
            <v>0</v>
          </cell>
          <cell r="L245">
            <v>0</v>
          </cell>
          <cell r="M245">
            <v>0</v>
          </cell>
        </row>
        <row r="246">
          <cell r="B246">
            <v>4350</v>
          </cell>
          <cell r="C246" t="str">
            <v>Losses from Disposition of Future Use Utility Plant</v>
          </cell>
          <cell r="H246">
            <v>0</v>
          </cell>
          <cell r="I246">
            <v>0</v>
          </cell>
          <cell r="J246">
            <v>0</v>
          </cell>
          <cell r="K246">
            <v>0</v>
          </cell>
          <cell r="L246">
            <v>0</v>
          </cell>
          <cell r="M246">
            <v>0</v>
          </cell>
        </row>
        <row r="247">
          <cell r="B247">
            <v>4355</v>
          </cell>
          <cell r="C247" t="str">
            <v>Gain on Disposition of Utility and Other Property</v>
          </cell>
          <cell r="H247">
            <v>-291.60000000000002</v>
          </cell>
          <cell r="I247">
            <v>-1751.76</v>
          </cell>
          <cell r="J247">
            <v>-10129.32</v>
          </cell>
          <cell r="K247">
            <v>-823.99</v>
          </cell>
          <cell r="L247">
            <v>0</v>
          </cell>
          <cell r="M247">
            <v>0</v>
          </cell>
        </row>
        <row r="248">
          <cell r="B248">
            <v>4360</v>
          </cell>
          <cell r="C248" t="str">
            <v>Loss on Disposition of Utility and Other Property</v>
          </cell>
          <cell r="H248">
            <v>123941.41</v>
          </cell>
          <cell r="I248">
            <v>71775.45</v>
          </cell>
          <cell r="J248">
            <v>69417.3</v>
          </cell>
          <cell r="K248">
            <v>27111.33</v>
          </cell>
          <cell r="L248">
            <v>70000</v>
          </cell>
          <cell r="M248">
            <v>70000</v>
          </cell>
        </row>
        <row r="249">
          <cell r="B249">
            <v>4365</v>
          </cell>
          <cell r="C249" t="str">
            <v>Gains from Disposition of Allowances for Emission</v>
          </cell>
          <cell r="H249">
            <v>0</v>
          </cell>
          <cell r="I249">
            <v>0</v>
          </cell>
          <cell r="J249">
            <v>0</v>
          </cell>
          <cell r="K249">
            <v>0</v>
          </cell>
          <cell r="L249">
            <v>0</v>
          </cell>
          <cell r="M249">
            <v>0</v>
          </cell>
        </row>
        <row r="250">
          <cell r="B250">
            <v>4370</v>
          </cell>
          <cell r="C250" t="str">
            <v>Losses from Disposition of Allowances for Emission</v>
          </cell>
          <cell r="H250">
            <v>0</v>
          </cell>
          <cell r="I250">
            <v>0</v>
          </cell>
          <cell r="J250">
            <v>0</v>
          </cell>
          <cell r="K250">
            <v>0</v>
          </cell>
          <cell r="L250">
            <v>0</v>
          </cell>
          <cell r="M250">
            <v>0</v>
          </cell>
        </row>
        <row r="251">
          <cell r="B251">
            <v>4375</v>
          </cell>
          <cell r="C251" t="str">
            <v>Revenues from Non-Utility Operations</v>
          </cell>
          <cell r="H251">
            <v>0</v>
          </cell>
          <cell r="I251">
            <v>0</v>
          </cell>
          <cell r="J251">
            <v>-112868.92</v>
          </cell>
          <cell r="K251">
            <v>-86293.91</v>
          </cell>
          <cell r="L251">
            <v>-50000</v>
          </cell>
          <cell r="M251">
            <v>-77000</v>
          </cell>
        </row>
        <row r="252">
          <cell r="B252">
            <v>4380</v>
          </cell>
          <cell r="C252" t="str">
            <v>Expenses of Non-Utility Operations</v>
          </cell>
          <cell r="H252">
            <v>0</v>
          </cell>
          <cell r="I252">
            <v>0</v>
          </cell>
          <cell r="J252">
            <v>122684.11</v>
          </cell>
          <cell r="K252">
            <v>70279.23</v>
          </cell>
          <cell r="L252">
            <v>50000</v>
          </cell>
          <cell r="M252">
            <v>77000</v>
          </cell>
        </row>
        <row r="253">
          <cell r="B253">
            <v>4385</v>
          </cell>
          <cell r="C253" t="str">
            <v>Non-Utility Rental Income</v>
          </cell>
          <cell r="H253">
            <v>-65488</v>
          </cell>
          <cell r="I253">
            <v>-44586.559999999998</v>
          </cell>
          <cell r="J253">
            <v>-19006.05</v>
          </cell>
          <cell r="K253">
            <v>-15817.59</v>
          </cell>
          <cell r="L253">
            <v>-20000</v>
          </cell>
          <cell r="M253">
            <v>-20000</v>
          </cell>
        </row>
        <row r="254">
          <cell r="B254">
            <v>4390</v>
          </cell>
          <cell r="C254" t="str">
            <v>Miscellaneous Non-Operating Income</v>
          </cell>
          <cell r="H254">
            <v>0</v>
          </cell>
          <cell r="I254">
            <v>-1778759</v>
          </cell>
          <cell r="J254">
            <v>0</v>
          </cell>
          <cell r="K254">
            <v>0</v>
          </cell>
          <cell r="L254">
            <v>0</v>
          </cell>
          <cell r="M254">
            <v>0</v>
          </cell>
        </row>
        <row r="255">
          <cell r="B255">
            <v>4395</v>
          </cell>
          <cell r="C255" t="str">
            <v>Rate-Payer Benefit Including Interest</v>
          </cell>
          <cell r="H255">
            <v>0</v>
          </cell>
          <cell r="I255">
            <v>0</v>
          </cell>
          <cell r="J255">
            <v>0</v>
          </cell>
          <cell r="K255">
            <v>0</v>
          </cell>
          <cell r="L255">
            <v>0</v>
          </cell>
          <cell r="M255">
            <v>0</v>
          </cell>
        </row>
        <row r="256">
          <cell r="B256">
            <v>4398</v>
          </cell>
          <cell r="C256" t="str">
            <v>Foreign Exchange Gains and Losses, Including Amortization</v>
          </cell>
          <cell r="H256">
            <v>0</v>
          </cell>
          <cell r="I256">
            <v>0</v>
          </cell>
          <cell r="J256">
            <v>0</v>
          </cell>
          <cell r="K256">
            <v>0</v>
          </cell>
          <cell r="L256">
            <v>0</v>
          </cell>
          <cell r="M256">
            <v>0</v>
          </cell>
        </row>
        <row r="257">
          <cell r="B257" t="str">
            <v>Investment Income</v>
          </cell>
        </row>
        <row r="258">
          <cell r="B258">
            <v>4405</v>
          </cell>
          <cell r="C258" t="str">
            <v>Interest and Dividend Income</v>
          </cell>
          <cell r="H258">
            <v>-134790.65</v>
          </cell>
          <cell r="I258">
            <v>-242268.28</v>
          </cell>
          <cell r="J258">
            <v>-217757.98</v>
          </cell>
          <cell r="K258">
            <v>-143043.91</v>
          </cell>
          <cell r="L258">
            <v>-5000</v>
          </cell>
          <cell r="M258">
            <v>-8000</v>
          </cell>
        </row>
        <row r="259">
          <cell r="B259">
            <v>4415</v>
          </cell>
          <cell r="C259" t="str">
            <v>Equity in Earnings of Subsidiary Companies</v>
          </cell>
          <cell r="I259">
            <v>0</v>
          </cell>
          <cell r="J259">
            <v>0</v>
          </cell>
          <cell r="K259">
            <v>0</v>
          </cell>
          <cell r="L259">
            <v>0</v>
          </cell>
          <cell r="M259">
            <v>0</v>
          </cell>
        </row>
        <row r="261">
          <cell r="B261">
            <v>4705</v>
          </cell>
          <cell r="C261" t="str">
            <v>Power Purchased</v>
          </cell>
          <cell r="H261">
            <v>15327929.699999999</v>
          </cell>
          <cell r="I261">
            <v>17685548.289999999</v>
          </cell>
          <cell r="J261">
            <v>18696390.969999995</v>
          </cell>
          <cell r="K261">
            <v>18333677.75</v>
          </cell>
          <cell r="L261">
            <v>19583000</v>
          </cell>
          <cell r="M261">
            <v>20323000</v>
          </cell>
        </row>
        <row r="262">
          <cell r="B262">
            <v>4708</v>
          </cell>
          <cell r="C262" t="str">
            <v>WMS</v>
          </cell>
          <cell r="H262">
            <v>2024367.59</v>
          </cell>
          <cell r="I262">
            <v>2054507.04</v>
          </cell>
          <cell r="J262">
            <v>2064807.81</v>
          </cell>
          <cell r="K262">
            <v>2051053.48</v>
          </cell>
          <cell r="L262">
            <v>1333000</v>
          </cell>
          <cell r="M262">
            <v>1459000</v>
          </cell>
        </row>
        <row r="263">
          <cell r="B263">
            <v>4710</v>
          </cell>
          <cell r="C263" t="str">
            <v>Cost of Power Adjustments</v>
          </cell>
          <cell r="H263">
            <v>-377545.77514630352</v>
          </cell>
          <cell r="I263">
            <v>0</v>
          </cell>
          <cell r="J263">
            <v>0</v>
          </cell>
          <cell r="K263">
            <v>0</v>
          </cell>
          <cell r="M263">
            <v>185000</v>
          </cell>
        </row>
        <row r="264">
          <cell r="B264">
            <v>4712</v>
          </cell>
          <cell r="C264" t="str">
            <v>Charges-One-Time</v>
          </cell>
          <cell r="H264">
            <v>0</v>
          </cell>
          <cell r="I264">
            <v>0</v>
          </cell>
          <cell r="J264">
            <v>0</v>
          </cell>
          <cell r="K264">
            <v>0</v>
          </cell>
        </row>
        <row r="265">
          <cell r="B265">
            <v>4714</v>
          </cell>
          <cell r="C265" t="str">
            <v>NW</v>
          </cell>
          <cell r="H265">
            <v>1765581.2</v>
          </cell>
          <cell r="I265">
            <v>1471449.47</v>
          </cell>
          <cell r="J265">
            <v>1305416.68</v>
          </cell>
          <cell r="K265">
            <v>1136962.1599999999</v>
          </cell>
          <cell r="L265">
            <v>989000</v>
          </cell>
          <cell r="M265">
            <v>1055000</v>
          </cell>
        </row>
        <row r="266">
          <cell r="B266">
            <v>4715</v>
          </cell>
          <cell r="C266" t="str">
            <v>System Control and Load Dispatching</v>
          </cell>
          <cell r="H266">
            <v>0</v>
          </cell>
          <cell r="I266">
            <v>0</v>
          </cell>
          <cell r="J266">
            <v>0</v>
          </cell>
          <cell r="K266">
            <v>0</v>
          </cell>
        </row>
        <row r="267">
          <cell r="B267">
            <v>4716</v>
          </cell>
          <cell r="C267" t="str">
            <v>NCN</v>
          </cell>
          <cell r="H267">
            <v>1536697.25</v>
          </cell>
          <cell r="I267">
            <v>1262598.05</v>
          </cell>
          <cell r="J267">
            <v>1103493.75</v>
          </cell>
          <cell r="K267">
            <v>1047463.27</v>
          </cell>
          <cell r="L267">
            <v>927000</v>
          </cell>
          <cell r="M267">
            <v>989000</v>
          </cell>
        </row>
        <row r="268">
          <cell r="B268">
            <v>4720</v>
          </cell>
          <cell r="C268" t="str">
            <v>Other Expenses</v>
          </cell>
          <cell r="H268">
            <v>0</v>
          </cell>
          <cell r="I268">
            <v>0</v>
          </cell>
          <cell r="J268">
            <v>0</v>
          </cell>
          <cell r="K268">
            <v>0</v>
          </cell>
        </row>
        <row r="269">
          <cell r="B269">
            <v>4725</v>
          </cell>
          <cell r="C269" t="str">
            <v>Competition Transition Expense</v>
          </cell>
          <cell r="H269">
            <v>0</v>
          </cell>
          <cell r="I269">
            <v>0</v>
          </cell>
          <cell r="J269">
            <v>0</v>
          </cell>
          <cell r="K269">
            <v>0</v>
          </cell>
        </row>
        <row r="270">
          <cell r="B270">
            <v>4730</v>
          </cell>
          <cell r="C270" t="str">
            <v>Rural Rate Assistance Expense</v>
          </cell>
          <cell r="H270">
            <v>0</v>
          </cell>
          <cell r="I270">
            <v>0</v>
          </cell>
          <cell r="J270">
            <v>0</v>
          </cell>
          <cell r="K270">
            <v>0</v>
          </cell>
        </row>
        <row r="271">
          <cell r="B271">
            <v>4750</v>
          </cell>
          <cell r="C271" t="str">
            <v>LV Charges</v>
          </cell>
          <cell r="I271">
            <v>141123.85999999999</v>
          </cell>
          <cell r="J271">
            <v>221087.22</v>
          </cell>
          <cell r="K271">
            <v>221713.19</v>
          </cell>
          <cell r="L271">
            <v>210000</v>
          </cell>
          <cell r="M271">
            <v>0</v>
          </cell>
        </row>
        <row r="273">
          <cell r="B273">
            <v>5005</v>
          </cell>
          <cell r="C273" t="str">
            <v>Operation Supervision and Engineering</v>
          </cell>
          <cell r="H273">
            <v>326117.81</v>
          </cell>
          <cell r="I273">
            <v>378532.64</v>
          </cell>
          <cell r="J273">
            <v>439963.9</v>
          </cell>
          <cell r="K273">
            <v>500211.74</v>
          </cell>
          <cell r="L273">
            <v>518000</v>
          </cell>
          <cell r="M273">
            <v>645000</v>
          </cell>
        </row>
        <row r="274">
          <cell r="B274">
            <v>5010</v>
          </cell>
          <cell r="C274" t="str">
            <v>Load Dispatching</v>
          </cell>
          <cell r="I274">
            <v>213208.51</v>
          </cell>
          <cell r="J274">
            <v>232740.1</v>
          </cell>
          <cell r="K274">
            <v>217226.52</v>
          </cell>
          <cell r="L274">
            <v>249000</v>
          </cell>
          <cell r="M274">
            <v>261000</v>
          </cell>
        </row>
        <row r="275">
          <cell r="B275">
            <v>5012</v>
          </cell>
          <cell r="C275" t="str">
            <v>Station Buildings and Fixtures Expense</v>
          </cell>
          <cell r="H275">
            <v>0</v>
          </cell>
          <cell r="I275">
            <v>0</v>
          </cell>
          <cell r="J275">
            <v>0</v>
          </cell>
          <cell r="K275">
            <v>0</v>
          </cell>
          <cell r="L275">
            <v>0</v>
          </cell>
          <cell r="M275">
            <v>0</v>
          </cell>
        </row>
        <row r="276">
          <cell r="B276">
            <v>5014</v>
          </cell>
          <cell r="C276" t="str">
            <v>Transformer Station Equipment - Operation Labour</v>
          </cell>
          <cell r="H276">
            <v>0</v>
          </cell>
          <cell r="I276">
            <v>0</v>
          </cell>
          <cell r="J276">
            <v>0</v>
          </cell>
          <cell r="K276">
            <v>0</v>
          </cell>
          <cell r="L276">
            <v>0</v>
          </cell>
          <cell r="M276">
            <v>0</v>
          </cell>
        </row>
        <row r="277">
          <cell r="B277">
            <v>5015</v>
          </cell>
          <cell r="C277" t="str">
            <v>Transformer Station Equipment - Operation Supplies and Expenses</v>
          </cell>
          <cell r="H277">
            <v>0</v>
          </cell>
          <cell r="I277">
            <v>0</v>
          </cell>
          <cell r="J277">
            <v>0</v>
          </cell>
          <cell r="K277">
            <v>0</v>
          </cell>
          <cell r="L277">
            <v>0</v>
          </cell>
          <cell r="M277">
            <v>0</v>
          </cell>
        </row>
        <row r="278">
          <cell r="B278">
            <v>5016</v>
          </cell>
          <cell r="C278" t="str">
            <v>Distribution Station Equipment - Operation Labour</v>
          </cell>
          <cell r="H278">
            <v>29255.23</v>
          </cell>
          <cell r="I278">
            <v>21393.77</v>
          </cell>
          <cell r="J278">
            <v>25759.95</v>
          </cell>
          <cell r="K278">
            <v>21382.05</v>
          </cell>
          <cell r="L278">
            <v>27000</v>
          </cell>
          <cell r="M278">
            <v>27000</v>
          </cell>
        </row>
        <row r="279">
          <cell r="B279">
            <v>5017</v>
          </cell>
          <cell r="C279" t="str">
            <v>Distribution Station Equipment - Operation Supplies and Expenses</v>
          </cell>
          <cell r="H279">
            <v>108690.48</v>
          </cell>
          <cell r="I279">
            <v>167763.65</v>
          </cell>
          <cell r="J279">
            <v>98611.22</v>
          </cell>
          <cell r="K279">
            <v>198600.87</v>
          </cell>
          <cell r="L279">
            <v>160000</v>
          </cell>
          <cell r="M279">
            <v>147000</v>
          </cell>
        </row>
        <row r="280">
          <cell r="B280">
            <v>5020</v>
          </cell>
          <cell r="C280" t="str">
            <v>Overhead Distribution Lines and Feeders - Operation Labour</v>
          </cell>
          <cell r="H280">
            <v>13573.33</v>
          </cell>
          <cell r="I280">
            <v>6740.69</v>
          </cell>
          <cell r="J280">
            <v>10631.88</v>
          </cell>
          <cell r="K280">
            <v>13087.38</v>
          </cell>
          <cell r="L280">
            <v>12000</v>
          </cell>
          <cell r="M280">
            <v>13000</v>
          </cell>
        </row>
        <row r="281">
          <cell r="B281">
            <v>5025</v>
          </cell>
          <cell r="C281" t="str">
            <v>Overhead Distribution Lines and Feeders - Operation Supplies and Expenses</v>
          </cell>
          <cell r="H281">
            <v>21351.07</v>
          </cell>
          <cell r="I281">
            <v>28272.82</v>
          </cell>
          <cell r="J281">
            <v>30793.93</v>
          </cell>
          <cell r="K281">
            <v>26477.93</v>
          </cell>
          <cell r="L281">
            <v>36000</v>
          </cell>
          <cell r="M281">
            <v>38000</v>
          </cell>
        </row>
        <row r="282">
          <cell r="B282">
            <v>5030</v>
          </cell>
          <cell r="C282" t="str">
            <v>Overhead Subtransmission Feeders - Operation</v>
          </cell>
          <cell r="H282">
            <v>26534.22</v>
          </cell>
          <cell r="I282">
            <v>77903.850000000006</v>
          </cell>
          <cell r="J282">
            <v>57594.96</v>
          </cell>
          <cell r="K282">
            <v>32053.29</v>
          </cell>
          <cell r="L282">
            <v>0</v>
          </cell>
          <cell r="M282">
            <v>0</v>
          </cell>
        </row>
        <row r="283">
          <cell r="B283">
            <v>5035</v>
          </cell>
          <cell r="C283" t="str">
            <v>Overhead Distribution Transformers - Operation</v>
          </cell>
          <cell r="H283">
            <v>0</v>
          </cell>
          <cell r="I283">
            <v>0</v>
          </cell>
          <cell r="J283">
            <v>0</v>
          </cell>
          <cell r="K283">
            <v>0</v>
          </cell>
          <cell r="L283">
            <v>0</v>
          </cell>
          <cell r="M283">
            <v>0</v>
          </cell>
        </row>
        <row r="284">
          <cell r="B284">
            <v>5040</v>
          </cell>
          <cell r="C284" t="str">
            <v>Underground Distribution Lines and Feeders - Operation Labour</v>
          </cell>
          <cell r="H284">
            <v>0</v>
          </cell>
          <cell r="I284">
            <v>0</v>
          </cell>
          <cell r="J284">
            <v>0</v>
          </cell>
          <cell r="K284">
            <v>0</v>
          </cell>
          <cell r="L284">
            <v>0</v>
          </cell>
          <cell r="M284">
            <v>0</v>
          </cell>
        </row>
        <row r="285">
          <cell r="B285">
            <v>5045</v>
          </cell>
          <cell r="C285" t="str">
            <v>Underground Distribution Lines and Feeders - Operation Supplies and Expenses</v>
          </cell>
          <cell r="H285">
            <v>0</v>
          </cell>
          <cell r="I285">
            <v>0</v>
          </cell>
          <cell r="J285">
            <v>0</v>
          </cell>
          <cell r="K285">
            <v>0</v>
          </cell>
          <cell r="L285">
            <v>0</v>
          </cell>
          <cell r="M285">
            <v>0</v>
          </cell>
        </row>
        <row r="286">
          <cell r="B286">
            <v>5050</v>
          </cell>
          <cell r="C286" t="str">
            <v>Underground Subtransmission Feeders - Operation</v>
          </cell>
          <cell r="H286">
            <v>0</v>
          </cell>
          <cell r="I286">
            <v>0</v>
          </cell>
          <cell r="J286">
            <v>0</v>
          </cell>
          <cell r="K286">
            <v>0</v>
          </cell>
          <cell r="L286">
            <v>0</v>
          </cell>
          <cell r="M286">
            <v>0</v>
          </cell>
        </row>
        <row r="287">
          <cell r="B287">
            <v>5055</v>
          </cell>
          <cell r="C287" t="str">
            <v>Underground Distribution Transformers - Operation</v>
          </cell>
          <cell r="H287">
            <v>0</v>
          </cell>
          <cell r="I287">
            <v>0</v>
          </cell>
          <cell r="J287">
            <v>0</v>
          </cell>
          <cell r="K287">
            <v>0</v>
          </cell>
          <cell r="L287">
            <v>0</v>
          </cell>
          <cell r="M287">
            <v>0</v>
          </cell>
        </row>
        <row r="288">
          <cell r="B288">
            <v>5060</v>
          </cell>
          <cell r="C288" t="str">
            <v>Street Lighting and Signal System Expense</v>
          </cell>
          <cell r="H288">
            <v>0</v>
          </cell>
          <cell r="I288">
            <v>0</v>
          </cell>
          <cell r="J288">
            <v>0</v>
          </cell>
          <cell r="K288">
            <v>0</v>
          </cell>
          <cell r="L288">
            <v>0</v>
          </cell>
          <cell r="M288">
            <v>0</v>
          </cell>
        </row>
        <row r="289">
          <cell r="B289">
            <v>5065</v>
          </cell>
          <cell r="C289" t="str">
            <v>Meter Expense</v>
          </cell>
          <cell r="H289">
            <v>0</v>
          </cell>
          <cell r="I289">
            <v>0</v>
          </cell>
          <cell r="J289">
            <v>0</v>
          </cell>
          <cell r="K289">
            <v>0</v>
          </cell>
          <cell r="L289">
            <v>0</v>
          </cell>
          <cell r="M289">
            <v>0</v>
          </cell>
        </row>
        <row r="290">
          <cell r="B290">
            <v>5070</v>
          </cell>
          <cell r="C290" t="str">
            <v>Customer Premises - Operation Labour</v>
          </cell>
          <cell r="H290">
            <v>15119.85</v>
          </cell>
          <cell r="I290">
            <v>10683.45</v>
          </cell>
          <cell r="J290">
            <v>5724.33</v>
          </cell>
          <cell r="K290">
            <v>2739.62</v>
          </cell>
          <cell r="L290">
            <v>2000</v>
          </cell>
          <cell r="M290">
            <v>2000</v>
          </cell>
        </row>
        <row r="291">
          <cell r="B291">
            <v>5075</v>
          </cell>
          <cell r="C291" t="str">
            <v>Customer Premises - Materials and Expenses</v>
          </cell>
          <cell r="H291">
            <v>2229.75</v>
          </cell>
          <cell r="I291">
            <v>0</v>
          </cell>
          <cell r="J291">
            <v>0</v>
          </cell>
          <cell r="K291">
            <v>0</v>
          </cell>
          <cell r="L291">
            <v>0</v>
          </cell>
          <cell r="M291">
            <v>0</v>
          </cell>
        </row>
        <row r="292">
          <cell r="B292">
            <v>5085</v>
          </cell>
          <cell r="C292" t="str">
            <v>Miscellaneous Distribution Expense</v>
          </cell>
          <cell r="H292">
            <v>0</v>
          </cell>
          <cell r="I292">
            <v>0</v>
          </cell>
          <cell r="J292">
            <v>0</v>
          </cell>
          <cell r="K292">
            <v>0</v>
          </cell>
          <cell r="L292">
            <v>0</v>
          </cell>
          <cell r="M292">
            <v>0</v>
          </cell>
        </row>
        <row r="293">
          <cell r="B293">
            <v>5090</v>
          </cell>
          <cell r="C293" t="str">
            <v>Underground Distribution Lines and Feeders - Rental Paid</v>
          </cell>
          <cell r="H293">
            <v>0</v>
          </cell>
          <cell r="I293">
            <v>0</v>
          </cell>
          <cell r="J293">
            <v>0</v>
          </cell>
          <cell r="K293">
            <v>0</v>
          </cell>
          <cell r="L293">
            <v>0</v>
          </cell>
          <cell r="M293">
            <v>0</v>
          </cell>
        </row>
        <row r="294">
          <cell r="B294">
            <v>5095</v>
          </cell>
          <cell r="C294" t="str">
            <v>Overhead Distribution Lines and Feeders - Rental Paid</v>
          </cell>
          <cell r="H294">
            <v>0</v>
          </cell>
          <cell r="I294">
            <v>0</v>
          </cell>
          <cell r="J294">
            <v>0</v>
          </cell>
          <cell r="K294">
            <v>0</v>
          </cell>
          <cell r="L294">
            <v>0</v>
          </cell>
          <cell r="M294">
            <v>0</v>
          </cell>
        </row>
        <row r="295">
          <cell r="B295">
            <v>5096</v>
          </cell>
          <cell r="C295" t="str">
            <v>Other Rent</v>
          </cell>
          <cell r="H295">
            <v>0</v>
          </cell>
          <cell r="I295">
            <v>0</v>
          </cell>
          <cell r="J295">
            <v>0</v>
          </cell>
          <cell r="K295">
            <v>0</v>
          </cell>
          <cell r="L295">
            <v>0</v>
          </cell>
          <cell r="M295">
            <v>0</v>
          </cell>
        </row>
        <row r="296">
          <cell r="B296" t="str">
            <v>Distribution Expenses - Maintenance</v>
          </cell>
        </row>
        <row r="297">
          <cell r="B297">
            <v>5105</v>
          </cell>
          <cell r="C297" t="str">
            <v>Maintenance Supervision and Engineering</v>
          </cell>
          <cell r="H297">
            <v>0</v>
          </cell>
          <cell r="I297">
            <v>0</v>
          </cell>
          <cell r="J297">
            <v>0</v>
          </cell>
          <cell r="K297">
            <v>0</v>
          </cell>
          <cell r="L297">
            <v>0</v>
          </cell>
        </row>
        <row r="298">
          <cell r="B298">
            <v>5110</v>
          </cell>
          <cell r="C298" t="str">
            <v>Maintenance of Structures</v>
          </cell>
          <cell r="H298">
            <v>0</v>
          </cell>
          <cell r="I298">
            <v>0</v>
          </cell>
          <cell r="J298">
            <v>0</v>
          </cell>
          <cell r="K298">
            <v>0</v>
          </cell>
          <cell r="L298">
            <v>0</v>
          </cell>
          <cell r="M298">
            <v>0</v>
          </cell>
        </row>
        <row r="299">
          <cell r="B299">
            <v>5112</v>
          </cell>
          <cell r="C299" t="str">
            <v>Maintenance of Transformer Station Equipment</v>
          </cell>
          <cell r="H299">
            <v>0</v>
          </cell>
          <cell r="I299">
            <v>0</v>
          </cell>
          <cell r="J299">
            <v>0</v>
          </cell>
          <cell r="K299">
            <v>0</v>
          </cell>
          <cell r="L299">
            <v>0</v>
          </cell>
          <cell r="M299">
            <v>0</v>
          </cell>
        </row>
        <row r="300">
          <cell r="B300">
            <v>5114</v>
          </cell>
          <cell r="C300" t="str">
            <v>Maintenance of Distribution Station Equipment</v>
          </cell>
          <cell r="H300">
            <v>0</v>
          </cell>
          <cell r="I300">
            <v>0</v>
          </cell>
          <cell r="J300">
            <v>0</v>
          </cell>
          <cell r="K300">
            <v>0</v>
          </cell>
          <cell r="L300">
            <v>0</v>
          </cell>
          <cell r="M300">
            <v>0</v>
          </cell>
        </row>
        <row r="301">
          <cell r="B301">
            <v>5120</v>
          </cell>
          <cell r="C301" t="str">
            <v>Maintenance of Poles, Towers and Fixtures</v>
          </cell>
          <cell r="H301">
            <v>346158.16</v>
          </cell>
          <cell r="I301">
            <v>295305.3</v>
          </cell>
          <cell r="J301">
            <v>501785.48</v>
          </cell>
          <cell r="K301">
            <v>427416.97</v>
          </cell>
          <cell r="L301">
            <v>371000</v>
          </cell>
          <cell r="M301">
            <v>396000</v>
          </cell>
        </row>
        <row r="302">
          <cell r="B302">
            <v>5125</v>
          </cell>
          <cell r="C302" t="str">
            <v>Maintenance of Overhead Conductors and Devices</v>
          </cell>
          <cell r="H302">
            <v>47000.87</v>
          </cell>
          <cell r="I302">
            <v>48746.38</v>
          </cell>
          <cell r="J302">
            <v>49533.55</v>
          </cell>
          <cell r="K302">
            <v>49165.7</v>
          </cell>
          <cell r="L302">
            <v>83000</v>
          </cell>
          <cell r="M302">
            <v>102000</v>
          </cell>
        </row>
        <row r="303">
          <cell r="B303">
            <v>5130</v>
          </cell>
          <cell r="C303" t="str">
            <v>Maintenance of Overhead Services</v>
          </cell>
          <cell r="H303">
            <v>0</v>
          </cell>
          <cell r="I303">
            <v>0</v>
          </cell>
          <cell r="J303">
            <v>0</v>
          </cell>
          <cell r="K303">
            <v>0</v>
          </cell>
        </row>
        <row r="304">
          <cell r="B304">
            <v>5135</v>
          </cell>
          <cell r="C304" t="str">
            <v>Overhead Distribution Lines and Feeders - Right of Way</v>
          </cell>
          <cell r="H304">
            <v>0</v>
          </cell>
          <cell r="I304">
            <v>0</v>
          </cell>
          <cell r="J304">
            <v>0</v>
          </cell>
          <cell r="K304">
            <v>0</v>
          </cell>
        </row>
        <row r="305">
          <cell r="B305">
            <v>5145</v>
          </cell>
          <cell r="C305" t="str">
            <v>Maintenance of Underground Conduit</v>
          </cell>
          <cell r="H305">
            <v>85563.83</v>
          </cell>
          <cell r="I305">
            <v>112390.03</v>
          </cell>
          <cell r="J305">
            <v>77086.58</v>
          </cell>
          <cell r="K305">
            <v>112707.49</v>
          </cell>
          <cell r="L305">
            <v>109000</v>
          </cell>
          <cell r="M305">
            <v>98000</v>
          </cell>
        </row>
        <row r="306">
          <cell r="B306">
            <v>5150</v>
          </cell>
          <cell r="C306" t="str">
            <v>Maintenance of Underground Conductors and Devices</v>
          </cell>
          <cell r="H306">
            <v>0</v>
          </cell>
          <cell r="I306">
            <v>0</v>
          </cell>
          <cell r="J306">
            <v>0</v>
          </cell>
          <cell r="K306">
            <v>0</v>
          </cell>
        </row>
        <row r="307">
          <cell r="B307">
            <v>5155</v>
          </cell>
          <cell r="C307" t="str">
            <v>Maintenance of Underground Services</v>
          </cell>
          <cell r="H307">
            <v>0</v>
          </cell>
          <cell r="I307">
            <v>0</v>
          </cell>
          <cell r="J307">
            <v>0</v>
          </cell>
          <cell r="K307">
            <v>0</v>
          </cell>
        </row>
        <row r="308">
          <cell r="B308">
            <v>5160</v>
          </cell>
          <cell r="C308" t="str">
            <v>Maintenance of Line Transformers</v>
          </cell>
          <cell r="H308">
            <v>22083.57</v>
          </cell>
          <cell r="I308">
            <v>44264.46</v>
          </cell>
          <cell r="J308">
            <v>57053.49</v>
          </cell>
          <cell r="K308">
            <v>59068.15</v>
          </cell>
          <cell r="L308">
            <v>70000</v>
          </cell>
          <cell r="M308">
            <v>56000</v>
          </cell>
        </row>
        <row r="309">
          <cell r="B309">
            <v>5165</v>
          </cell>
          <cell r="C309" t="str">
            <v>Maintenance of Street Lighting and Signal Systems</v>
          </cell>
          <cell r="H309">
            <v>0</v>
          </cell>
          <cell r="I309">
            <v>0</v>
          </cell>
          <cell r="J309">
            <v>0</v>
          </cell>
          <cell r="K309">
            <v>0</v>
          </cell>
          <cell r="L309">
            <v>0</v>
          </cell>
          <cell r="M309">
            <v>0</v>
          </cell>
        </row>
        <row r="310">
          <cell r="B310">
            <v>5170</v>
          </cell>
          <cell r="C310" t="str">
            <v>Sentinel Lights - Labour</v>
          </cell>
          <cell r="H310">
            <v>0</v>
          </cell>
          <cell r="I310">
            <v>5155.45</v>
          </cell>
          <cell r="J310">
            <v>4783.09</v>
          </cell>
          <cell r="K310">
            <v>4874.13</v>
          </cell>
          <cell r="L310">
            <v>4000</v>
          </cell>
          <cell r="M310">
            <v>4000</v>
          </cell>
        </row>
        <row r="311">
          <cell r="B311">
            <v>5172</v>
          </cell>
          <cell r="C311" t="str">
            <v>Sentinel Lights - Materials and Expenses</v>
          </cell>
          <cell r="H311">
            <v>0</v>
          </cell>
          <cell r="I311">
            <v>2566.84</v>
          </cell>
          <cell r="J311">
            <v>4491.2700000000004</v>
          </cell>
          <cell r="K311">
            <v>4083.41</v>
          </cell>
          <cell r="L311">
            <v>4000</v>
          </cell>
          <cell r="M311">
            <v>4000</v>
          </cell>
        </row>
        <row r="312">
          <cell r="B312">
            <v>5175</v>
          </cell>
          <cell r="C312" t="str">
            <v>Maintenance of Meters</v>
          </cell>
          <cell r="H312">
            <v>43463.47</v>
          </cell>
          <cell r="I312">
            <v>49737.440000000002</v>
          </cell>
          <cell r="J312">
            <v>33063.599999999999</v>
          </cell>
          <cell r="K312">
            <v>32784.639999999999</v>
          </cell>
          <cell r="L312">
            <v>58000</v>
          </cell>
          <cell r="M312">
            <v>38000</v>
          </cell>
        </row>
        <row r="313">
          <cell r="B313">
            <v>5186</v>
          </cell>
          <cell r="C313" t="str">
            <v>Water heater maintenance</v>
          </cell>
          <cell r="H313">
            <v>0</v>
          </cell>
          <cell r="I313">
            <v>61243.07</v>
          </cell>
          <cell r="J313">
            <v>0</v>
          </cell>
          <cell r="K313">
            <v>0</v>
          </cell>
          <cell r="L313">
            <v>0</v>
          </cell>
          <cell r="M313">
            <v>0</v>
          </cell>
        </row>
        <row r="314">
          <cell r="B314">
            <v>5195</v>
          </cell>
          <cell r="C314" t="str">
            <v>Maintenance of Other Installations on Customer Premises</v>
          </cell>
          <cell r="H314">
            <v>0</v>
          </cell>
          <cell r="I314">
            <v>0</v>
          </cell>
          <cell r="J314">
            <v>0</v>
          </cell>
          <cell r="K314">
            <v>0</v>
          </cell>
          <cell r="L314">
            <v>0</v>
          </cell>
          <cell r="M314">
            <v>0</v>
          </cell>
        </row>
        <row r="315">
          <cell r="B315" t="str">
            <v>Other Expenses</v>
          </cell>
        </row>
        <row r="316">
          <cell r="B316">
            <v>5205</v>
          </cell>
          <cell r="C316" t="str">
            <v>Purchase of Transmission and System Services</v>
          </cell>
          <cell r="I316">
            <v>0</v>
          </cell>
          <cell r="J316">
            <v>0</v>
          </cell>
        </row>
        <row r="317">
          <cell r="B317">
            <v>5210</v>
          </cell>
          <cell r="C317" t="str">
            <v>Transmission Charges</v>
          </cell>
          <cell r="I317">
            <v>0</v>
          </cell>
          <cell r="J317">
            <v>0</v>
          </cell>
        </row>
        <row r="318">
          <cell r="B318">
            <v>5215</v>
          </cell>
          <cell r="C318" t="str">
            <v>Transmission Charges Recovered</v>
          </cell>
          <cell r="I318">
            <v>0</v>
          </cell>
          <cell r="J318">
            <v>0</v>
          </cell>
        </row>
        <row r="319">
          <cell r="B319" t="str">
            <v>Billing and Collecting</v>
          </cell>
        </row>
        <row r="320">
          <cell r="B320">
            <v>5305</v>
          </cell>
          <cell r="C320" t="str">
            <v>Supervision</v>
          </cell>
          <cell r="H320">
            <v>0</v>
          </cell>
          <cell r="I320">
            <v>0</v>
          </cell>
          <cell r="J320">
            <v>0</v>
          </cell>
          <cell r="K320">
            <v>0</v>
          </cell>
          <cell r="L320">
            <v>0</v>
          </cell>
          <cell r="M320">
            <v>0</v>
          </cell>
        </row>
        <row r="321">
          <cell r="B321">
            <v>5310</v>
          </cell>
          <cell r="C321" t="str">
            <v>Meter Reading Expense</v>
          </cell>
          <cell r="H321">
            <v>116600</v>
          </cell>
          <cell r="I321">
            <v>136600</v>
          </cell>
          <cell r="J321">
            <v>123000</v>
          </cell>
          <cell r="K321">
            <v>132400</v>
          </cell>
          <cell r="L321">
            <v>140000</v>
          </cell>
          <cell r="M321">
            <v>145000</v>
          </cell>
        </row>
        <row r="322">
          <cell r="B322">
            <v>5315</v>
          </cell>
          <cell r="C322" t="str">
            <v>Customer Billing</v>
          </cell>
          <cell r="H322">
            <v>607397.22</v>
          </cell>
          <cell r="I322">
            <v>730308.69</v>
          </cell>
          <cell r="J322">
            <v>662914.29</v>
          </cell>
          <cell r="K322">
            <v>627821.54</v>
          </cell>
          <cell r="L322">
            <v>640000</v>
          </cell>
          <cell r="M322">
            <v>664000</v>
          </cell>
        </row>
        <row r="323">
          <cell r="B323">
            <v>5320</v>
          </cell>
          <cell r="C323" t="str">
            <v>Collecting</v>
          </cell>
          <cell r="H323">
            <v>88465.46</v>
          </cell>
          <cell r="I323">
            <v>73553.72</v>
          </cell>
          <cell r="J323">
            <v>54973.49</v>
          </cell>
          <cell r="K323">
            <v>52642.14</v>
          </cell>
          <cell r="L323">
            <v>50000</v>
          </cell>
          <cell r="M323">
            <v>50000</v>
          </cell>
        </row>
        <row r="324">
          <cell r="B324">
            <v>5325</v>
          </cell>
          <cell r="C324" t="str">
            <v>Collecting - Cash Over and Short</v>
          </cell>
          <cell r="H324">
            <v>0</v>
          </cell>
          <cell r="I324">
            <v>0</v>
          </cell>
          <cell r="J324">
            <v>0</v>
          </cell>
          <cell r="K324">
            <v>0</v>
          </cell>
        </row>
        <row r="325">
          <cell r="B325">
            <v>5330</v>
          </cell>
          <cell r="C325" t="str">
            <v>Collection Charges</v>
          </cell>
          <cell r="H325">
            <v>8800</v>
          </cell>
          <cell r="I325">
            <v>11500</v>
          </cell>
          <cell r="J325">
            <v>21200</v>
          </cell>
          <cell r="K325">
            <v>17800</v>
          </cell>
          <cell r="L325">
            <v>21000</v>
          </cell>
          <cell r="M325">
            <v>22000</v>
          </cell>
        </row>
        <row r="326">
          <cell r="B326">
            <v>5335</v>
          </cell>
          <cell r="C326" t="str">
            <v>Bad Debt Expense</v>
          </cell>
          <cell r="H326">
            <v>110694.65</v>
          </cell>
          <cell r="I326">
            <v>-60104</v>
          </cell>
          <cell r="J326">
            <v>72738.31</v>
          </cell>
          <cell r="K326">
            <v>85422.57</v>
          </cell>
          <cell r="L326">
            <v>235000</v>
          </cell>
          <cell r="M326">
            <v>160000</v>
          </cell>
        </row>
        <row r="327">
          <cell r="B327">
            <v>5340</v>
          </cell>
          <cell r="C327" t="str">
            <v>Miscellaneous Customer Accounts Expenses</v>
          </cell>
          <cell r="H327">
            <v>0</v>
          </cell>
          <cell r="I327">
            <v>0</v>
          </cell>
          <cell r="J327">
            <v>0</v>
          </cell>
          <cell r="K327">
            <v>0</v>
          </cell>
          <cell r="L327">
            <v>0</v>
          </cell>
          <cell r="M327">
            <v>0</v>
          </cell>
        </row>
        <row r="328">
          <cell r="B328" t="str">
            <v>Community Relations</v>
          </cell>
        </row>
        <row r="329">
          <cell r="B329">
            <v>5405</v>
          </cell>
          <cell r="C329" t="str">
            <v>Supervision</v>
          </cell>
          <cell r="H329">
            <v>0</v>
          </cell>
          <cell r="I329">
            <v>0</v>
          </cell>
          <cell r="J329">
            <v>0</v>
          </cell>
          <cell r="K329">
            <v>0</v>
          </cell>
          <cell r="L329">
            <v>0</v>
          </cell>
          <cell r="M329">
            <v>0</v>
          </cell>
        </row>
        <row r="330">
          <cell r="B330">
            <v>5410</v>
          </cell>
          <cell r="C330" t="str">
            <v>Community Relations - Sundry</v>
          </cell>
          <cell r="H330">
            <v>18108.41</v>
          </cell>
          <cell r="I330">
            <v>7862.39</v>
          </cell>
          <cell r="J330">
            <v>9245.69</v>
          </cell>
          <cell r="K330">
            <v>10937.99</v>
          </cell>
          <cell r="L330">
            <v>24000</v>
          </cell>
          <cell r="M330">
            <v>21000</v>
          </cell>
        </row>
        <row r="331">
          <cell r="B331">
            <v>5415</v>
          </cell>
          <cell r="C331" t="str">
            <v>Energy Conservation</v>
          </cell>
          <cell r="I331">
            <v>19460.400000000001</v>
          </cell>
          <cell r="J331">
            <v>28270.03</v>
          </cell>
          <cell r="K331">
            <v>464.93</v>
          </cell>
          <cell r="L331">
            <v>0</v>
          </cell>
          <cell r="M331">
            <v>0</v>
          </cell>
        </row>
        <row r="332">
          <cell r="B332">
            <v>5420</v>
          </cell>
          <cell r="C332" t="str">
            <v>Community Safety Program</v>
          </cell>
          <cell r="I332">
            <v>0</v>
          </cell>
          <cell r="J332">
            <v>0</v>
          </cell>
          <cell r="K332">
            <v>0</v>
          </cell>
          <cell r="L332">
            <v>0</v>
          </cell>
          <cell r="M332">
            <v>0</v>
          </cell>
        </row>
        <row r="333">
          <cell r="B333">
            <v>5425</v>
          </cell>
          <cell r="C333" t="str">
            <v>Miscellaneous Customer Service and Informational Expenses</v>
          </cell>
          <cell r="I333">
            <v>0</v>
          </cell>
          <cell r="J333">
            <v>0</v>
          </cell>
          <cell r="K333">
            <v>0</v>
          </cell>
          <cell r="L333">
            <v>0</v>
          </cell>
          <cell r="M333">
            <v>0</v>
          </cell>
        </row>
        <row r="334">
          <cell r="B334" t="str">
            <v>Sales Expenses</v>
          </cell>
        </row>
        <row r="335">
          <cell r="B335">
            <v>5505</v>
          </cell>
          <cell r="C335" t="str">
            <v>Supervision</v>
          </cell>
          <cell r="I335">
            <v>0</v>
          </cell>
          <cell r="J335">
            <v>0</v>
          </cell>
          <cell r="K335">
            <v>0</v>
          </cell>
          <cell r="L335">
            <v>0</v>
          </cell>
          <cell r="M335">
            <v>0</v>
          </cell>
        </row>
        <row r="336">
          <cell r="B336">
            <v>5510</v>
          </cell>
          <cell r="C336" t="str">
            <v>Demonstrating and Selling Expense</v>
          </cell>
          <cell r="I336">
            <v>0</v>
          </cell>
          <cell r="J336">
            <v>0</v>
          </cell>
          <cell r="K336">
            <v>0</v>
          </cell>
          <cell r="L336">
            <v>0</v>
          </cell>
          <cell r="M336">
            <v>0</v>
          </cell>
        </row>
        <row r="337">
          <cell r="B337">
            <v>5515</v>
          </cell>
          <cell r="C337" t="str">
            <v>Advertising Expense</v>
          </cell>
          <cell r="I337">
            <v>0</v>
          </cell>
          <cell r="J337">
            <v>0</v>
          </cell>
          <cell r="K337">
            <v>0</v>
          </cell>
          <cell r="L337">
            <v>0</v>
          </cell>
          <cell r="M337">
            <v>0</v>
          </cell>
        </row>
        <row r="338">
          <cell r="B338">
            <v>5520</v>
          </cell>
          <cell r="C338" t="str">
            <v>Miscellaneous Sales Expense</v>
          </cell>
          <cell r="I338">
            <v>0</v>
          </cell>
          <cell r="J338">
            <v>0</v>
          </cell>
          <cell r="K338">
            <v>0</v>
          </cell>
          <cell r="L338">
            <v>0</v>
          </cell>
          <cell r="M338">
            <v>0</v>
          </cell>
        </row>
        <row r="339">
          <cell r="B339" t="str">
            <v>Administrative and General Expenses</v>
          </cell>
        </row>
        <row r="340">
          <cell r="B340">
            <v>5605</v>
          </cell>
          <cell r="C340" t="str">
            <v>Executive Salaries and Expenses</v>
          </cell>
          <cell r="H340">
            <v>266144</v>
          </cell>
          <cell r="I340">
            <v>277714.05</v>
          </cell>
          <cell r="J340">
            <v>291153.26</v>
          </cell>
          <cell r="K340">
            <v>302547.59000000003</v>
          </cell>
          <cell r="L340">
            <v>308000</v>
          </cell>
          <cell r="M340">
            <v>319000</v>
          </cell>
        </row>
        <row r="341">
          <cell r="B341">
            <v>5610</v>
          </cell>
          <cell r="C341" t="str">
            <v>Management Salaries and Expenses</v>
          </cell>
          <cell r="H341">
            <v>217358.88</v>
          </cell>
          <cell r="I341">
            <v>298013.5</v>
          </cell>
          <cell r="J341">
            <v>347875.77</v>
          </cell>
          <cell r="K341">
            <v>372705.53</v>
          </cell>
          <cell r="L341">
            <v>390000</v>
          </cell>
          <cell r="M341">
            <v>403000</v>
          </cell>
        </row>
        <row r="342">
          <cell r="B342">
            <v>5615</v>
          </cell>
          <cell r="C342" t="str">
            <v>General Administrative Salaries and Expenses</v>
          </cell>
          <cell r="H342">
            <v>181927</v>
          </cell>
          <cell r="I342">
            <v>172220.05</v>
          </cell>
          <cell r="J342">
            <v>170042.06</v>
          </cell>
          <cell r="K342">
            <v>174126.06</v>
          </cell>
          <cell r="L342">
            <v>178000</v>
          </cell>
          <cell r="M342">
            <v>185000</v>
          </cell>
        </row>
        <row r="343">
          <cell r="B343">
            <v>5620</v>
          </cell>
          <cell r="C343" t="str">
            <v>Office Supplies and Expenses</v>
          </cell>
          <cell r="H343">
            <v>122201.39</v>
          </cell>
          <cell r="I343">
            <v>185334.67</v>
          </cell>
          <cell r="J343">
            <v>172146.98</v>
          </cell>
          <cell r="K343">
            <v>157221.76000000001</v>
          </cell>
          <cell r="L343">
            <v>195000</v>
          </cell>
          <cell r="M343">
            <v>210000</v>
          </cell>
        </row>
        <row r="344">
          <cell r="B344">
            <v>5625</v>
          </cell>
          <cell r="C344" t="str">
            <v>Administrative Expense Transferred-Credit</v>
          </cell>
          <cell r="H344">
            <v>-303320</v>
          </cell>
          <cell r="I344">
            <v>-331904</v>
          </cell>
          <cell r="J344">
            <v>-318440</v>
          </cell>
          <cell r="K344">
            <v>-325050</v>
          </cell>
          <cell r="L344">
            <v>-316000</v>
          </cell>
          <cell r="M344">
            <v>-330000</v>
          </cell>
        </row>
        <row r="345">
          <cell r="B345">
            <v>5630</v>
          </cell>
          <cell r="C345" t="str">
            <v>Outside Services Employed</v>
          </cell>
          <cell r="H345">
            <v>96790.78</v>
          </cell>
          <cell r="I345">
            <v>101562.67</v>
          </cell>
          <cell r="J345">
            <v>93772.01</v>
          </cell>
          <cell r="K345">
            <v>89339.57</v>
          </cell>
          <cell r="L345">
            <v>143000</v>
          </cell>
          <cell r="M345">
            <v>125000</v>
          </cell>
        </row>
        <row r="346">
          <cell r="B346">
            <v>5635</v>
          </cell>
          <cell r="C346" t="str">
            <v>Property Insurance</v>
          </cell>
          <cell r="H346">
            <v>22300.001</v>
          </cell>
          <cell r="I346">
            <v>21687.119999999999</v>
          </cell>
          <cell r="J346">
            <v>20665.13</v>
          </cell>
          <cell r="K346">
            <v>20920.38</v>
          </cell>
          <cell r="L346">
            <v>23000</v>
          </cell>
          <cell r="M346">
            <v>24000</v>
          </cell>
        </row>
        <row r="347">
          <cell r="B347">
            <v>5640</v>
          </cell>
          <cell r="C347" t="str">
            <v>Injuries and Damages</v>
          </cell>
          <cell r="H347">
            <v>24099.599999999999</v>
          </cell>
          <cell r="I347">
            <v>26352.25</v>
          </cell>
          <cell r="J347">
            <v>24267.5</v>
          </cell>
          <cell r="K347">
            <v>25185.26</v>
          </cell>
          <cell r="L347">
            <v>27000</v>
          </cell>
          <cell r="M347">
            <v>28000</v>
          </cell>
        </row>
        <row r="348">
          <cell r="B348">
            <v>5645</v>
          </cell>
          <cell r="C348" t="str">
            <v>Employee Pensions and Benefits</v>
          </cell>
          <cell r="H348">
            <v>20367.37</v>
          </cell>
          <cell r="I348">
            <v>0</v>
          </cell>
          <cell r="J348">
            <v>0</v>
          </cell>
          <cell r="K348">
            <v>0</v>
          </cell>
        </row>
        <row r="349">
          <cell r="B349">
            <v>5650</v>
          </cell>
          <cell r="C349" t="str">
            <v>Franchise Requirements</v>
          </cell>
          <cell r="H349">
            <v>0</v>
          </cell>
          <cell r="I349">
            <v>0</v>
          </cell>
          <cell r="J349">
            <v>0</v>
          </cell>
          <cell r="K349">
            <v>0</v>
          </cell>
        </row>
        <row r="350">
          <cell r="B350">
            <v>5655</v>
          </cell>
          <cell r="C350" t="str">
            <v>Regulatory Expenses</v>
          </cell>
          <cell r="H350">
            <v>58685</v>
          </cell>
          <cell r="I350">
            <v>45326.65</v>
          </cell>
          <cell r="J350">
            <v>55180.9</v>
          </cell>
          <cell r="K350">
            <v>48922.6</v>
          </cell>
          <cell r="L350">
            <v>52000</v>
          </cell>
          <cell r="M350">
            <v>87000</v>
          </cell>
        </row>
        <row r="351">
          <cell r="B351">
            <v>5660</v>
          </cell>
          <cell r="C351" t="str">
            <v>General Advertising Expenses</v>
          </cell>
          <cell r="I351">
            <v>24651.71</v>
          </cell>
          <cell r="J351">
            <v>27590.18</v>
          </cell>
          <cell r="K351">
            <v>27279.51</v>
          </cell>
          <cell r="L351">
            <v>30000</v>
          </cell>
          <cell r="M351">
            <v>30000</v>
          </cell>
        </row>
        <row r="352">
          <cell r="B352">
            <v>5665</v>
          </cell>
          <cell r="C352" t="str">
            <v>Miscellaneous Expenses</v>
          </cell>
          <cell r="H352">
            <v>220352.29</v>
          </cell>
          <cell r="I352">
            <v>27504.01</v>
          </cell>
          <cell r="J352">
            <v>34469.129999999997</v>
          </cell>
          <cell r="K352">
            <v>59636.639999999999</v>
          </cell>
          <cell r="L352">
            <v>70000</v>
          </cell>
          <cell r="M352">
            <v>96000</v>
          </cell>
        </row>
        <row r="353">
          <cell r="B353">
            <v>5670</v>
          </cell>
          <cell r="C353" t="str">
            <v xml:space="preserve">Rent  </v>
          </cell>
          <cell r="H353">
            <v>0</v>
          </cell>
          <cell r="I353">
            <v>0</v>
          </cell>
          <cell r="J353">
            <v>0</v>
          </cell>
          <cell r="K353">
            <v>0</v>
          </cell>
          <cell r="L353">
            <v>0</v>
          </cell>
          <cell r="M353">
            <v>0</v>
          </cell>
        </row>
        <row r="354">
          <cell r="B354">
            <v>5675</v>
          </cell>
          <cell r="C354" t="str">
            <v>Maintenance of General Plant</v>
          </cell>
          <cell r="H354">
            <v>192194.32</v>
          </cell>
          <cell r="I354">
            <v>228152.19</v>
          </cell>
          <cell r="J354">
            <v>232971.73</v>
          </cell>
          <cell r="K354">
            <v>235566.17</v>
          </cell>
          <cell r="L354">
            <v>238000</v>
          </cell>
          <cell r="M354">
            <v>245000</v>
          </cell>
        </row>
        <row r="355">
          <cell r="B355">
            <v>5680</v>
          </cell>
          <cell r="C355" t="str">
            <v>Electrical Safety Authority Fees</v>
          </cell>
          <cell r="H355">
            <v>0</v>
          </cell>
          <cell r="I355">
            <v>0</v>
          </cell>
          <cell r="J355">
            <v>0</v>
          </cell>
          <cell r="K355">
            <v>0</v>
          </cell>
          <cell r="L355">
            <v>0</v>
          </cell>
          <cell r="M355">
            <v>0</v>
          </cell>
        </row>
        <row r="356">
          <cell r="B356">
            <v>5685</v>
          </cell>
          <cell r="C356" t="str">
            <v>Independent Market Operator Fees and Penalties</v>
          </cell>
          <cell r="H356">
            <v>0</v>
          </cell>
          <cell r="I356">
            <v>0</v>
          </cell>
          <cell r="J356">
            <v>0</v>
          </cell>
          <cell r="K356">
            <v>0</v>
          </cell>
          <cell r="L356">
            <v>0</v>
          </cell>
          <cell r="M356">
            <v>0</v>
          </cell>
        </row>
        <row r="357">
          <cell r="B357">
            <v>5695</v>
          </cell>
          <cell r="C357" t="str">
            <v>OM&amp;A Contra Account</v>
          </cell>
          <cell r="I357">
            <v>0</v>
          </cell>
          <cell r="J357">
            <v>0</v>
          </cell>
          <cell r="K357">
            <v>0</v>
          </cell>
          <cell r="L357">
            <v>0</v>
          </cell>
          <cell r="M357">
            <v>0</v>
          </cell>
        </row>
        <row r="358">
          <cell r="B358" t="str">
            <v>Amortization Expense</v>
          </cell>
        </row>
        <row r="359">
          <cell r="B359">
            <v>5705</v>
          </cell>
          <cell r="C359" t="str">
            <v>Amortization Expense - Property, Plant and Equipment</v>
          </cell>
          <cell r="H359">
            <v>1252604.17</v>
          </cell>
          <cell r="I359">
            <v>1344337.05</v>
          </cell>
          <cell r="J359">
            <v>1315651.08</v>
          </cell>
          <cell r="K359">
            <v>1403462.45</v>
          </cell>
          <cell r="L359">
            <v>1431000</v>
          </cell>
          <cell r="M359">
            <v>1408700</v>
          </cell>
        </row>
        <row r="360">
          <cell r="B360">
            <v>5710</v>
          </cell>
          <cell r="C360" t="str">
            <v>Amortization of Limited Term Electric Plant</v>
          </cell>
          <cell r="H360">
            <v>0</v>
          </cell>
          <cell r="I360">
            <v>0</v>
          </cell>
          <cell r="J360">
            <v>0</v>
          </cell>
          <cell r="K360">
            <v>0</v>
          </cell>
          <cell r="L360">
            <v>0</v>
          </cell>
          <cell r="M360">
            <v>0</v>
          </cell>
        </row>
        <row r="361">
          <cell r="B361">
            <v>5715</v>
          </cell>
          <cell r="C361" t="str">
            <v>Amortization of Intangibles and Other Electric Plant</v>
          </cell>
          <cell r="H361">
            <v>0</v>
          </cell>
          <cell r="I361">
            <v>1879</v>
          </cell>
          <cell r="J361">
            <v>2440.15</v>
          </cell>
          <cell r="K361">
            <v>3708.5</v>
          </cell>
          <cell r="L361">
            <v>0</v>
          </cell>
          <cell r="M361">
            <v>0</v>
          </cell>
        </row>
        <row r="362">
          <cell r="B362">
            <v>5720</v>
          </cell>
          <cell r="C362" t="str">
            <v>Amortization of Electric Plant Acquisition Adjustments</v>
          </cell>
          <cell r="H362">
            <v>0</v>
          </cell>
          <cell r="I362">
            <v>0</v>
          </cell>
          <cell r="J362">
            <v>0</v>
          </cell>
          <cell r="K362">
            <v>0</v>
          </cell>
          <cell r="L362">
            <v>0</v>
          </cell>
          <cell r="M362">
            <v>0</v>
          </cell>
        </row>
        <row r="363">
          <cell r="B363">
            <v>5725</v>
          </cell>
          <cell r="C363" t="str">
            <v>Miscellaneous Amortization</v>
          </cell>
          <cell r="H363">
            <v>16497</v>
          </cell>
          <cell r="I363">
            <v>12863.63</v>
          </cell>
          <cell r="J363">
            <v>2081.69</v>
          </cell>
          <cell r="K363">
            <v>1842</v>
          </cell>
          <cell r="L363">
            <v>0</v>
          </cell>
          <cell r="M363">
            <v>0</v>
          </cell>
        </row>
        <row r="364">
          <cell r="B364">
            <v>5730</v>
          </cell>
          <cell r="C364" t="str">
            <v>Amortization of Unrecovered Plant and Regulatory Study Costs</v>
          </cell>
          <cell r="H364">
            <v>0</v>
          </cell>
          <cell r="I364">
            <v>0</v>
          </cell>
          <cell r="J364">
            <v>0</v>
          </cell>
          <cell r="K364">
            <v>0</v>
          </cell>
          <cell r="L364">
            <v>0</v>
          </cell>
          <cell r="M364">
            <v>0</v>
          </cell>
        </row>
        <row r="365">
          <cell r="B365">
            <v>5735</v>
          </cell>
          <cell r="C365" t="str">
            <v>Amortization of Deferred Development Costs</v>
          </cell>
          <cell r="H365">
            <v>0</v>
          </cell>
          <cell r="I365">
            <v>0</v>
          </cell>
          <cell r="J365">
            <v>0</v>
          </cell>
          <cell r="K365">
            <v>0</v>
          </cell>
          <cell r="L365">
            <v>0</v>
          </cell>
          <cell r="M365">
            <v>0</v>
          </cell>
        </row>
        <row r="366">
          <cell r="B366">
            <v>5740</v>
          </cell>
          <cell r="C366" t="str">
            <v>Amortization of Deferred Charges</v>
          </cell>
          <cell r="H366">
            <v>0</v>
          </cell>
          <cell r="I366">
            <v>0</v>
          </cell>
          <cell r="J366">
            <v>0</v>
          </cell>
          <cell r="K366">
            <v>0</v>
          </cell>
          <cell r="L366">
            <v>0</v>
          </cell>
          <cell r="M366">
            <v>0</v>
          </cell>
        </row>
        <row r="367">
          <cell r="B367" t="str">
            <v>Interest Expense</v>
          </cell>
        </row>
        <row r="368">
          <cell r="B368">
            <v>6005</v>
          </cell>
          <cell r="C368" t="str">
            <v>Interest on Long Term Debt</v>
          </cell>
          <cell r="H368">
            <v>0</v>
          </cell>
          <cell r="I368">
            <v>610125</v>
          </cell>
          <cell r="J368">
            <v>610125</v>
          </cell>
          <cell r="K368">
            <v>610125</v>
          </cell>
          <cell r="L368">
            <v>610000</v>
          </cell>
          <cell r="M368">
            <v>610000</v>
          </cell>
        </row>
        <row r="369">
          <cell r="B369">
            <v>6010</v>
          </cell>
          <cell r="C369" t="str">
            <v>Amortization of Debt Discount and Expense</v>
          </cell>
          <cell r="H369">
            <v>0</v>
          </cell>
          <cell r="I369">
            <v>0</v>
          </cell>
          <cell r="J369">
            <v>0</v>
          </cell>
          <cell r="K369">
            <v>0</v>
          </cell>
          <cell r="L369">
            <v>0</v>
          </cell>
          <cell r="M369">
            <v>0</v>
          </cell>
        </row>
        <row r="370">
          <cell r="B370">
            <v>6015</v>
          </cell>
          <cell r="C370" t="str">
            <v>Amortization of Premium on Debt-Credit</v>
          </cell>
          <cell r="H370">
            <v>0</v>
          </cell>
          <cell r="I370">
            <v>0</v>
          </cell>
          <cell r="J370">
            <v>0</v>
          </cell>
          <cell r="K370">
            <v>0</v>
          </cell>
          <cell r="L370">
            <v>0</v>
          </cell>
          <cell r="M370">
            <v>0</v>
          </cell>
        </row>
        <row r="371">
          <cell r="B371">
            <v>6020</v>
          </cell>
          <cell r="C371" t="str">
            <v>Amortization of Loss on Reacquired Debt</v>
          </cell>
          <cell r="H371">
            <v>0</v>
          </cell>
          <cell r="I371">
            <v>0</v>
          </cell>
          <cell r="J371">
            <v>0</v>
          </cell>
          <cell r="K371">
            <v>0</v>
          </cell>
          <cell r="L371">
            <v>0</v>
          </cell>
          <cell r="M371">
            <v>0</v>
          </cell>
        </row>
        <row r="372">
          <cell r="B372">
            <v>6025</v>
          </cell>
          <cell r="C372" t="str">
            <v>Amortization of Gain on Reacquired Debt-Credit</v>
          </cell>
          <cell r="H372">
            <v>0</v>
          </cell>
          <cell r="I372">
            <v>0</v>
          </cell>
          <cell r="J372">
            <v>0</v>
          </cell>
          <cell r="K372">
            <v>0</v>
          </cell>
          <cell r="L372">
            <v>0</v>
          </cell>
          <cell r="M372">
            <v>0</v>
          </cell>
        </row>
        <row r="373">
          <cell r="B373">
            <v>6030</v>
          </cell>
          <cell r="C373" t="str">
            <v>Interest on Debt to Associated Companies</v>
          </cell>
          <cell r="H373">
            <v>0</v>
          </cell>
          <cell r="I373">
            <v>0</v>
          </cell>
          <cell r="J373">
            <v>0</v>
          </cell>
          <cell r="K373">
            <v>0</v>
          </cell>
          <cell r="L373">
            <v>0</v>
          </cell>
          <cell r="M373">
            <v>0</v>
          </cell>
        </row>
        <row r="374">
          <cell r="B374">
            <v>6035</v>
          </cell>
          <cell r="C374" t="str">
            <v>Other Interest Expense</v>
          </cell>
          <cell r="H374">
            <v>0</v>
          </cell>
          <cell r="I374">
            <v>84148.14</v>
          </cell>
          <cell r="J374">
            <v>44669.7</v>
          </cell>
          <cell r="K374">
            <v>37368.71</v>
          </cell>
          <cell r="L374">
            <v>10000</v>
          </cell>
          <cell r="M374">
            <v>0</v>
          </cell>
        </row>
        <row r="375">
          <cell r="B375">
            <v>6040</v>
          </cell>
          <cell r="C375" t="str">
            <v>Allowance for Borrowed Funds Used During Construction-Credit</v>
          </cell>
          <cell r="H375">
            <v>0</v>
          </cell>
          <cell r="I375">
            <v>0</v>
          </cell>
          <cell r="J375">
            <v>0</v>
          </cell>
          <cell r="K375">
            <v>0</v>
          </cell>
          <cell r="L375">
            <v>0</v>
          </cell>
          <cell r="M375">
            <v>0</v>
          </cell>
        </row>
        <row r="376">
          <cell r="B376">
            <v>6042</v>
          </cell>
          <cell r="C376" t="str">
            <v>Allowance for Other Funds Used During Construction</v>
          </cell>
          <cell r="H376">
            <v>0</v>
          </cell>
          <cell r="I376">
            <v>0</v>
          </cell>
          <cell r="J376">
            <v>0</v>
          </cell>
          <cell r="K376">
            <v>0</v>
          </cell>
          <cell r="L376">
            <v>0</v>
          </cell>
          <cell r="M376">
            <v>0</v>
          </cell>
        </row>
        <row r="377">
          <cell r="B377">
            <v>6045</v>
          </cell>
          <cell r="C377" t="str">
            <v>Interest Expense on Capital Lease Obligations</v>
          </cell>
          <cell r="H377">
            <v>0</v>
          </cell>
          <cell r="I377">
            <v>0</v>
          </cell>
          <cell r="J377">
            <v>0</v>
          </cell>
          <cell r="K377">
            <v>0</v>
          </cell>
          <cell r="L377">
            <v>0</v>
          </cell>
          <cell r="M377">
            <v>0</v>
          </cell>
        </row>
        <row r="378">
          <cell r="B378" t="str">
            <v>Taxes</v>
          </cell>
        </row>
        <row r="379">
          <cell r="B379">
            <v>6105</v>
          </cell>
          <cell r="C379" t="str">
            <v>Taxes Other Than Income Taxes</v>
          </cell>
          <cell r="H379">
            <v>45299.95</v>
          </cell>
          <cell r="I379">
            <v>65941.63</v>
          </cell>
          <cell r="J379">
            <v>68096.22</v>
          </cell>
          <cell r="K379">
            <v>35491.08</v>
          </cell>
          <cell r="L379">
            <v>46000</v>
          </cell>
          <cell r="M379">
            <v>33000</v>
          </cell>
        </row>
        <row r="380">
          <cell r="B380">
            <v>6110</v>
          </cell>
          <cell r="C380" t="str">
            <v>Income Taxes</v>
          </cell>
          <cell r="H380">
            <v>69302</v>
          </cell>
          <cell r="I380">
            <v>699818</v>
          </cell>
          <cell r="J380">
            <v>477000</v>
          </cell>
          <cell r="K380">
            <v>473000</v>
          </cell>
        </row>
        <row r="381">
          <cell r="B381">
            <v>6115</v>
          </cell>
          <cell r="C381" t="str">
            <v>Provision for Future Income Taxes</v>
          </cell>
          <cell r="H381">
            <v>0</v>
          </cell>
          <cell r="I381">
            <v>0</v>
          </cell>
          <cell r="J381">
            <v>0</v>
          </cell>
          <cell r="K381">
            <v>0</v>
          </cell>
          <cell r="L381">
            <v>0</v>
          </cell>
          <cell r="M381">
            <v>0</v>
          </cell>
        </row>
        <row r="382">
          <cell r="B382" t="str">
            <v>Other Deductions</v>
          </cell>
          <cell r="I382">
            <v>0</v>
          </cell>
        </row>
        <row r="383">
          <cell r="B383">
            <v>6205</v>
          </cell>
          <cell r="C383" t="str">
            <v>Donations</v>
          </cell>
          <cell r="H383">
            <v>3000.0010000000002</v>
          </cell>
          <cell r="I383">
            <v>13350</v>
          </cell>
          <cell r="J383">
            <v>25624</v>
          </cell>
          <cell r="K383">
            <v>20475</v>
          </cell>
          <cell r="L383">
            <v>20000</v>
          </cell>
          <cell r="M383">
            <v>20000</v>
          </cell>
        </row>
        <row r="384">
          <cell r="B384">
            <v>6210</v>
          </cell>
          <cell r="C384" t="str">
            <v>Life Insurance</v>
          </cell>
          <cell r="H384">
            <v>0</v>
          </cell>
          <cell r="I384">
            <v>0</v>
          </cell>
          <cell r="J384">
            <v>0</v>
          </cell>
          <cell r="K384">
            <v>0</v>
          </cell>
          <cell r="L384">
            <v>0</v>
          </cell>
          <cell r="M384">
            <v>0</v>
          </cell>
        </row>
        <row r="385">
          <cell r="B385">
            <v>6215</v>
          </cell>
          <cell r="C385" t="str">
            <v>Penalties</v>
          </cell>
          <cell r="H385">
            <v>0</v>
          </cell>
          <cell r="I385">
            <v>0</v>
          </cell>
          <cell r="J385">
            <v>0</v>
          </cell>
          <cell r="K385">
            <v>0</v>
          </cell>
          <cell r="L385">
            <v>0</v>
          </cell>
          <cell r="M385">
            <v>0</v>
          </cell>
        </row>
        <row r="386">
          <cell r="B386">
            <v>6225</v>
          </cell>
          <cell r="C386" t="str">
            <v>Other Deductions</v>
          </cell>
          <cell r="H386">
            <v>0</v>
          </cell>
          <cell r="I386">
            <v>0</v>
          </cell>
          <cell r="J386">
            <v>0</v>
          </cell>
          <cell r="K386">
            <v>0</v>
          </cell>
          <cell r="L386">
            <v>0</v>
          </cell>
          <cell r="M386">
            <v>0</v>
          </cell>
        </row>
        <row r="387">
          <cell r="B387" t="str">
            <v>Extraordinary Items</v>
          </cell>
        </row>
        <row r="388">
          <cell r="B388">
            <v>6305</v>
          </cell>
          <cell r="C388" t="str">
            <v>Extraordinary Income</v>
          </cell>
          <cell r="I388">
            <v>0</v>
          </cell>
          <cell r="J388">
            <v>0</v>
          </cell>
          <cell r="K388">
            <v>0</v>
          </cell>
          <cell r="L388">
            <v>0</v>
          </cell>
          <cell r="M388">
            <v>0</v>
          </cell>
        </row>
        <row r="389">
          <cell r="B389">
            <v>6310</v>
          </cell>
          <cell r="C389" t="str">
            <v>Extraordinary Deductions</v>
          </cell>
          <cell r="I389">
            <v>0</v>
          </cell>
          <cell r="J389">
            <v>0</v>
          </cell>
          <cell r="K389">
            <v>0</v>
          </cell>
          <cell r="L389">
            <v>0</v>
          </cell>
          <cell r="M389">
            <v>0</v>
          </cell>
        </row>
        <row r="390">
          <cell r="B390">
            <v>6315</v>
          </cell>
          <cell r="C390" t="str">
            <v>Income Taxes, Extraordinary Items</v>
          </cell>
          <cell r="I390">
            <v>0</v>
          </cell>
          <cell r="J390">
            <v>0</v>
          </cell>
          <cell r="K390">
            <v>0</v>
          </cell>
          <cell r="L390">
            <v>0</v>
          </cell>
          <cell r="M390">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le ID"/>
      <sheetName val="Exhibit 7 Tables"/>
      <sheetName val="Exhibit 8 Tables"/>
      <sheetName val="Exhibit 8 PROPOSED RATES"/>
      <sheetName val="2009 Approved Rates"/>
      <sheetName val="2010 WN Forecast"/>
      <sheetName val="Forecast at Approved Rates"/>
      <sheetName val="COS Allocation"/>
      <sheetName val="Fixed Variable Splits"/>
      <sheetName val="Dist. Rev. Reconciliation"/>
      <sheetName val="Low Voltage Rates"/>
      <sheetName val="2010Test Year Rates"/>
      <sheetName val="CoP Rates"/>
      <sheetName val="Loss Factors"/>
      <sheetName val="RTSR Costs and Billings"/>
      <sheetName val="RSTR Variances"/>
      <sheetName val="RTSR Graph Data"/>
      <sheetName val="Bill Impacts_SUMMARY"/>
      <sheetName val="Bill Impacts_Residential"/>
      <sheetName val="Bill Impacts_GS &lt; 50kw"/>
      <sheetName val="Bill Impacts_GS &gt;=50kw"/>
      <sheetName val="Bill Impacts_SL"/>
      <sheetName val="Rate Schedule (Part 1)"/>
      <sheetName val="Rate Schedule (Part 2)"/>
      <sheetName val="Sheet1"/>
    </sheetNames>
    <sheetDataSet>
      <sheetData sheetId="0" refreshError="1"/>
      <sheetData sheetId="1" refreshError="1"/>
      <sheetData sheetId="2">
        <row r="6">
          <cell r="J6">
            <v>4346000</v>
          </cell>
        </row>
      </sheetData>
      <sheetData sheetId="3">
        <row r="9">
          <cell r="H9">
            <v>13.47</v>
          </cell>
        </row>
      </sheetData>
      <sheetData sheetId="4">
        <row r="6">
          <cell r="C6">
            <v>13.34</v>
          </cell>
        </row>
        <row r="7">
          <cell r="C7">
            <v>30.79</v>
          </cell>
        </row>
        <row r="8">
          <cell r="C8">
            <v>338.04</v>
          </cell>
        </row>
        <row r="9">
          <cell r="D9">
            <v>1.06</v>
          </cell>
        </row>
        <row r="10">
          <cell r="D10">
            <v>3.19</v>
          </cell>
        </row>
        <row r="11">
          <cell r="D11">
            <v>15.39</v>
          </cell>
        </row>
      </sheetData>
      <sheetData sheetId="5" refreshError="1"/>
      <sheetData sheetId="6">
        <row r="8">
          <cell r="E8">
            <v>241700</v>
          </cell>
        </row>
      </sheetData>
      <sheetData sheetId="7">
        <row r="6">
          <cell r="D6">
            <v>3618796.8798376056</v>
          </cell>
        </row>
        <row r="7">
          <cell r="D7">
            <v>1339960.8935293453</v>
          </cell>
        </row>
        <row r="8">
          <cell r="D8">
            <v>2013356.0563947135</v>
          </cell>
        </row>
        <row r="9">
          <cell r="D9">
            <v>80629.072169416613</v>
          </cell>
        </row>
        <row r="10">
          <cell r="D10">
            <v>17144.366184402203</v>
          </cell>
        </row>
        <row r="11">
          <cell r="D11">
            <v>45012.731884517081</v>
          </cell>
        </row>
        <row r="26">
          <cell r="G26">
            <v>7114900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J13">
            <v>2.8100000000000023</v>
          </cell>
        </row>
      </sheetData>
      <sheetData sheetId="18">
        <row r="11">
          <cell r="I11">
            <v>15.939999999999998</v>
          </cell>
        </row>
      </sheetData>
      <sheetData sheetId="19">
        <row r="11">
          <cell r="I11">
            <v>51.04</v>
          </cell>
        </row>
      </sheetData>
      <sheetData sheetId="20">
        <row r="11">
          <cell r="I11">
            <v>543.24</v>
          </cell>
        </row>
      </sheetData>
      <sheetData sheetId="21">
        <row r="10">
          <cell r="J10">
            <v>13750.5</v>
          </cell>
        </row>
      </sheetData>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le ID"/>
      <sheetName val="Exhibit 3 Tables"/>
      <sheetName val="Summary"/>
      <sheetName val="Chart1"/>
      <sheetName val="Regression Results"/>
      <sheetName val="Loss Factors"/>
      <sheetName val="Purchased Power Model"/>
      <sheetName val="Rate Class Energy Model"/>
      <sheetName val="Rate Class Customer Model"/>
      <sheetName val="Rate Class Load Model"/>
      <sheetName val="Weather Data"/>
      <sheetName val="Revision Notes"/>
    </sheetNames>
    <sheetDataSet>
      <sheetData sheetId="0" refreshError="1"/>
      <sheetData sheetId="1" refreshError="1"/>
      <sheetData sheetId="2">
        <row r="29">
          <cell r="O29">
            <v>11409</v>
          </cell>
        </row>
        <row r="31">
          <cell r="O31">
            <v>109779129</v>
          </cell>
        </row>
        <row r="33">
          <cell r="O33">
            <v>1355</v>
          </cell>
        </row>
        <row r="35">
          <cell r="O35">
            <v>48719948</v>
          </cell>
        </row>
        <row r="37">
          <cell r="O37">
            <v>157</v>
          </cell>
        </row>
        <row r="38">
          <cell r="O38">
            <v>404655</v>
          </cell>
        </row>
        <row r="39">
          <cell r="O39">
            <v>153792811</v>
          </cell>
        </row>
        <row r="41">
          <cell r="O41">
            <v>3556</v>
          </cell>
        </row>
        <row r="42">
          <cell r="O42">
            <v>7098</v>
          </cell>
        </row>
        <row r="43">
          <cell r="O43">
            <v>2560651</v>
          </cell>
        </row>
        <row r="45">
          <cell r="O45">
            <v>195</v>
          </cell>
        </row>
        <row r="46">
          <cell r="O46">
            <v>896</v>
          </cell>
        </row>
        <row r="47">
          <cell r="O47">
            <v>324773</v>
          </cell>
        </row>
        <row r="49">
          <cell r="O49">
            <v>151</v>
          </cell>
        </row>
        <row r="51">
          <cell r="O51">
            <v>822688</v>
          </cell>
        </row>
        <row r="56">
          <cell r="O56">
            <v>412649</v>
          </cell>
        </row>
        <row r="57">
          <cell r="O57">
            <v>316000000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xhibit 7 Tables"/>
      <sheetName val="Data summary"/>
      <sheetName val="hourly load shapes by class"/>
      <sheetName val="input to CA model"/>
      <sheetName val="original input to CA model"/>
    </sheetNames>
    <sheetDataSet>
      <sheetData sheetId="0" refreshError="1"/>
      <sheetData sheetId="1" refreshError="1"/>
      <sheetData sheetId="2" refreshError="1"/>
      <sheetData sheetId="3">
        <row r="16">
          <cell r="D16">
            <v>24536.00289503079</v>
          </cell>
          <cell r="E16">
            <v>20429.096136227581</v>
          </cell>
          <cell r="F16">
            <v>610.66261607748618</v>
          </cell>
          <cell r="G16">
            <v>77.620783280836022</v>
          </cell>
          <cell r="H16">
            <v>98.93885227466275</v>
          </cell>
          <cell r="I16">
            <v>9142.5054531373098</v>
          </cell>
        </row>
        <row r="19">
          <cell r="D19">
            <v>90600.1757739491</v>
          </cell>
          <cell r="E19">
            <v>89815.213084988354</v>
          </cell>
          <cell r="F19">
            <v>1809.5154639607999</v>
          </cell>
          <cell r="G19">
            <v>229.9627547533409</v>
          </cell>
          <cell r="H19">
            <v>384.25787759699648</v>
          </cell>
          <cell r="I19">
            <v>33757.211228546745</v>
          </cell>
        </row>
        <row r="22">
          <cell r="D22">
            <v>195364.27581435908</v>
          </cell>
          <cell r="E22">
            <v>267055.97652541433</v>
          </cell>
          <cell r="F22">
            <v>1809.5154639607999</v>
          </cell>
          <cell r="G22">
            <v>229.9627547533409</v>
          </cell>
          <cell r="H22">
            <v>1109.0222060134054</v>
          </cell>
          <cell r="I22">
            <v>103608.53113243025</v>
          </cell>
        </row>
        <row r="27">
          <cell r="D27">
            <v>26619.042620007094</v>
          </cell>
          <cell r="E27">
            <v>25239.028657606301</v>
          </cell>
          <cell r="F27">
            <v>610.66261607748618</v>
          </cell>
          <cell r="G27">
            <v>77.621765077682298</v>
          </cell>
          <cell r="H27">
            <v>98.93885227466275</v>
          </cell>
          <cell r="I27">
            <v>10485.746574461984</v>
          </cell>
        </row>
        <row r="30">
          <cell r="D30">
            <v>101629.01738620692</v>
          </cell>
          <cell r="E30">
            <v>99459.186056661012</v>
          </cell>
          <cell r="F30">
            <v>2400.6368763237888</v>
          </cell>
          <cell r="G30">
            <v>304.7713757896193</v>
          </cell>
          <cell r="H30">
            <v>389.45256477849125</v>
          </cell>
          <cell r="I30">
            <v>41201.904245250691</v>
          </cell>
        </row>
        <row r="33">
          <cell r="D33">
            <v>244511.91146281673</v>
          </cell>
          <cell r="E33">
            <v>282556.27121585357</v>
          </cell>
          <cell r="F33">
            <v>7117.8834529991291</v>
          </cell>
          <cell r="G33">
            <v>902.57784517161383</v>
          </cell>
          <cell r="H33">
            <v>1155.7423359923819</v>
          </cell>
          <cell r="I33">
            <v>112369.89690934475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hurley@orilliapower.ca" TargetMode="External"/><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oleObject" Target="../embeddings/oleObject17.bin"/><Relationship Id="rId4" Type="http://schemas.openxmlformats.org/officeDocument/2006/relationships/oleObject" Target="../embeddings/oleObject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oleObject" Target="../embeddings/oleObject1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oleObject" Target="../embeddings/oleObject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oleObject" Target="../embeddings/oleObject2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oleObject" Target="../embeddings/oleObject2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oleObject" Target="../embeddings/oleObject22.bin"/></Relationships>
</file>

<file path=xl/worksheets/_rels/sheet16.xml.rels><?xml version="1.0" encoding="UTF-8" standalone="yes"?>
<Relationships xmlns="http://schemas.openxmlformats.org/package/2006/relationships"><Relationship Id="rId3" Type="http://schemas.openxmlformats.org/officeDocument/2006/relationships/oleObject" Target="../embeddings/oleObject23.bin"/><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oleObject" Target="../embeddings/oleObject24.bin"/><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oleObject" Target="../embeddings/oleObject25.bin"/><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26.bin"/><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oleObject" Target="../embeddings/oleObject2.bin"/></Relationships>
</file>

<file path=xl/worksheets/_rels/sheet20.xml.rels><?xml version="1.0" encoding="UTF-8" standalone="yes"?>
<Relationships xmlns="http://schemas.openxmlformats.org/package/2006/relationships"><Relationship Id="rId3" Type="http://schemas.openxmlformats.org/officeDocument/2006/relationships/oleObject" Target="../embeddings/oleObject27.bin"/><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oleObject" Target="../embeddings/oleObject28.bin"/><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2.xml"/><Relationship Id="rId1" Type="http://schemas.openxmlformats.org/officeDocument/2006/relationships/printerSettings" Target="../printerSettings/printerSettings22.bin"/><Relationship Id="rId4" Type="http://schemas.openxmlformats.org/officeDocument/2006/relationships/oleObject" Target="../embeddings/oleObject2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23.bin"/><Relationship Id="rId4" Type="http://schemas.openxmlformats.org/officeDocument/2006/relationships/oleObject" Target="../embeddings/oleObject30.bin"/></Relationships>
</file>

<file path=xl/worksheets/_rels/sheet24.xml.rels><?xml version="1.0" encoding="UTF-8" standalone="yes"?>
<Relationships xmlns="http://schemas.openxmlformats.org/package/2006/relationships"><Relationship Id="rId3" Type="http://schemas.openxmlformats.org/officeDocument/2006/relationships/oleObject" Target="../embeddings/oleObject31.bin"/><Relationship Id="rId2" Type="http://schemas.openxmlformats.org/officeDocument/2006/relationships/vmlDrawing" Target="../drawings/vmlDrawing24.v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25.bin"/><Relationship Id="rId4" Type="http://schemas.openxmlformats.org/officeDocument/2006/relationships/oleObject" Target="../embeddings/oleObject3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oleObject" Target="../embeddings/oleObject3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6.xml"/><Relationship Id="rId1" Type="http://schemas.openxmlformats.org/officeDocument/2006/relationships/printerSettings" Target="../printerSettings/printerSettings27.bin"/><Relationship Id="rId4" Type="http://schemas.openxmlformats.org/officeDocument/2006/relationships/oleObject" Target="../embeddings/oleObject34.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oleObject" Target="../embeddings/oleObject3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8.xml"/><Relationship Id="rId1" Type="http://schemas.openxmlformats.org/officeDocument/2006/relationships/printerSettings" Target="../printerSettings/printerSettings29.bin"/><Relationship Id="rId4" Type="http://schemas.openxmlformats.org/officeDocument/2006/relationships/oleObject" Target="../embeddings/oleObject3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0.bin"/><Relationship Id="rId4" Type="http://schemas.openxmlformats.org/officeDocument/2006/relationships/oleObject" Target="../embeddings/oleObject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oleObject" Target="../embeddings/oleObject5.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oleObject" Target="../embeddings/oleObject11.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2.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oleObject" Target="../embeddings/oleObject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oleObject" Target="../embeddings/oleObject15.bin"/><Relationship Id="rId4"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sheetPr codeName="Sheet1" enableFormatConditionsCalculation="0">
    <tabColor indexed="42"/>
    <pageSetUpPr fitToPage="1"/>
  </sheetPr>
  <dimension ref="A1:T456"/>
  <sheetViews>
    <sheetView workbookViewId="0">
      <selection activeCell="C15" sqref="C15"/>
    </sheetView>
  </sheetViews>
  <sheetFormatPr defaultColWidth="8.85546875" defaultRowHeight="11.25"/>
  <cols>
    <col min="1" max="1" width="18.5703125" style="15" customWidth="1"/>
    <col min="2" max="2" width="15.28515625" style="15" customWidth="1"/>
    <col min="3" max="3" width="30.140625" style="15" customWidth="1"/>
    <col min="4" max="4" width="19" style="15" customWidth="1"/>
    <col min="5" max="5" width="19.140625" style="15" customWidth="1"/>
    <col min="6" max="6" width="11.85546875" style="15" customWidth="1"/>
    <col min="7" max="7" width="9.85546875" style="15" customWidth="1"/>
    <col min="8" max="8" width="13" style="15" customWidth="1"/>
    <col min="9" max="9" width="8.85546875" style="15" customWidth="1"/>
    <col min="10" max="10" width="11" style="15" bestFit="1" customWidth="1"/>
    <col min="11" max="19" width="8.85546875" style="15" customWidth="1"/>
    <col min="20" max="20" width="8.85546875" style="15" hidden="1" customWidth="1"/>
    <col min="21" max="16384" width="8.85546875" style="15"/>
  </cols>
  <sheetData>
    <row r="1" spans="1:20" ht="33.75">
      <c r="B1" s="2173" t="s">
        <v>1298</v>
      </c>
      <c r="C1" s="2173"/>
      <c r="D1" s="2173"/>
      <c r="E1" s="2174"/>
      <c r="F1" s="2174"/>
      <c r="G1" s="2174"/>
      <c r="T1" s="15" t="s">
        <v>50</v>
      </c>
    </row>
    <row r="2" spans="1:20" ht="30">
      <c r="B2" s="2175" t="s">
        <v>967</v>
      </c>
      <c r="C2" s="2175"/>
      <c r="D2" s="2175"/>
      <c r="E2" s="2175"/>
      <c r="F2" s="2175"/>
      <c r="G2" s="2175"/>
      <c r="T2" s="15" t="s">
        <v>51</v>
      </c>
    </row>
    <row r="3" spans="1:20" ht="3.75" customHeight="1">
      <c r="G3" s="16"/>
      <c r="T3" s="15" t="s">
        <v>52</v>
      </c>
    </row>
    <row r="4" spans="1:20" ht="25.5">
      <c r="B4" s="17" t="s">
        <v>1299</v>
      </c>
      <c r="T4" s="15" t="s">
        <v>53</v>
      </c>
    </row>
    <row r="5" spans="1:20" ht="2.25" customHeight="1">
      <c r="B5" s="17"/>
    </row>
    <row r="6" spans="1:20" ht="6" customHeight="1">
      <c r="A6" s="18"/>
      <c r="B6" s="18"/>
      <c r="C6" s="18"/>
      <c r="D6" s="18"/>
      <c r="E6" s="18"/>
      <c r="F6" s="18"/>
      <c r="G6" s="18"/>
    </row>
    <row r="7" spans="1:20">
      <c r="A7" s="19"/>
    </row>
    <row r="8" spans="1:20" ht="12" thickBot="1">
      <c r="A8" s="19"/>
    </row>
    <row r="9" spans="1:20" ht="16.5" thickBot="1">
      <c r="A9" s="20"/>
      <c r="B9" s="21" t="s">
        <v>1300</v>
      </c>
      <c r="C9" s="2176" t="s">
        <v>518</v>
      </c>
      <c r="D9" s="2177"/>
      <c r="E9" s="2177"/>
      <c r="F9" s="2178"/>
    </row>
    <row r="10" spans="1:20" ht="16.5" thickBot="1">
      <c r="A10" s="20"/>
      <c r="B10" s="21"/>
      <c r="C10" s="22"/>
      <c r="D10" s="22"/>
      <c r="E10" s="22"/>
    </row>
    <row r="11" spans="1:20" ht="16.5" thickBot="1">
      <c r="A11" s="20"/>
      <c r="B11" s="21" t="s">
        <v>1301</v>
      </c>
      <c r="C11" s="24" t="s">
        <v>519</v>
      </c>
      <c r="E11" s="22"/>
    </row>
    <row r="12" spans="1:20" ht="24" customHeight="1" thickBot="1">
      <c r="A12" s="20"/>
      <c r="B12" s="21"/>
      <c r="C12" s="22"/>
      <c r="D12" s="2179"/>
      <c r="E12" s="22"/>
    </row>
    <row r="13" spans="1:20" ht="18" customHeight="1" thickBot="1">
      <c r="A13" s="20"/>
      <c r="B13" s="21" t="s">
        <v>968</v>
      </c>
      <c r="C13" s="2169" t="s">
        <v>1515</v>
      </c>
      <c r="D13" s="2179"/>
      <c r="E13" s="2171"/>
      <c r="F13" s="2172"/>
      <c r="G13" s="2110"/>
    </row>
    <row r="14" spans="1:20" s="26" customFormat="1" ht="15" customHeight="1" thickBot="1">
      <c r="C14" s="27"/>
      <c r="D14" s="27"/>
      <c r="E14" s="27"/>
    </row>
    <row r="15" spans="1:20" s="26" customFormat="1" ht="15" customHeight="1" thickBot="1">
      <c r="B15" s="21" t="s">
        <v>54</v>
      </c>
      <c r="C15" s="2170">
        <v>40072</v>
      </c>
      <c r="D15" s="25" t="s">
        <v>1302</v>
      </c>
      <c r="E15" s="28">
        <v>1.2</v>
      </c>
    </row>
    <row r="16" spans="1:20" s="26" customFormat="1" ht="15" customHeight="1">
      <c r="C16" s="27"/>
      <c r="D16" s="27"/>
      <c r="E16" s="27"/>
    </row>
    <row r="17" spans="1:8" s="26" customFormat="1" ht="15" customHeight="1" thickBot="1">
      <c r="A17" s="2182" t="s">
        <v>390</v>
      </c>
      <c r="B17" s="2182"/>
      <c r="C17" s="27"/>
      <c r="D17" s="27"/>
      <c r="E17" s="27"/>
    </row>
    <row r="18" spans="1:8" s="26" customFormat="1" ht="16.5" thickBot="1">
      <c r="B18" s="29" t="s">
        <v>1303</v>
      </c>
      <c r="C18" s="2171" t="s">
        <v>520</v>
      </c>
      <c r="D18" s="2172"/>
      <c r="E18" s="30"/>
    </row>
    <row r="19" spans="1:8" s="26" customFormat="1" ht="16.5" thickBot="1">
      <c r="B19" s="31"/>
      <c r="C19" s="27"/>
      <c r="D19" s="27"/>
      <c r="E19" s="27"/>
    </row>
    <row r="20" spans="1:8" s="26" customFormat="1" ht="16.5" thickBot="1">
      <c r="B20" s="29" t="s">
        <v>1304</v>
      </c>
      <c r="C20" s="2183" t="s">
        <v>521</v>
      </c>
      <c r="D20" s="2172"/>
      <c r="E20" s="30"/>
    </row>
    <row r="21" spans="1:8" s="26" customFormat="1" ht="18.75" customHeight="1" thickBot="1">
      <c r="B21" s="31"/>
      <c r="C21" s="27"/>
      <c r="D21" s="27"/>
      <c r="E21" s="27"/>
    </row>
    <row r="22" spans="1:8" s="26" customFormat="1" ht="15" customHeight="1" thickBot="1">
      <c r="B22" s="29" t="s">
        <v>1305</v>
      </c>
      <c r="C22" s="2171" t="s">
        <v>522</v>
      </c>
      <c r="D22" s="2172"/>
      <c r="E22" s="30"/>
    </row>
    <row r="23" spans="1:8" ht="15" customHeight="1" thickBot="1">
      <c r="B23" s="32"/>
      <c r="C23" s="33"/>
      <c r="D23" s="33"/>
      <c r="E23" s="33"/>
    </row>
    <row r="24" spans="1:8" ht="15" customHeight="1" thickBot="1">
      <c r="B24" s="29" t="s">
        <v>1306</v>
      </c>
      <c r="C24" s="2184" t="s">
        <v>523</v>
      </c>
      <c r="D24" s="2172"/>
      <c r="E24" s="30"/>
    </row>
    <row r="25" spans="1:8" ht="15" customHeight="1"/>
    <row r="26" spans="1:8" ht="15" customHeight="1"/>
    <row r="27" spans="1:8" ht="15" customHeight="1">
      <c r="A27" s="34" t="s">
        <v>1307</v>
      </c>
    </row>
    <row r="28" spans="1:8" ht="105.75" customHeight="1">
      <c r="A28" s="2185" t="s">
        <v>1318</v>
      </c>
      <c r="B28" s="2185"/>
      <c r="C28" s="2185"/>
      <c r="D28" s="2185"/>
      <c r="E28" s="2185"/>
      <c r="F28" s="2185"/>
      <c r="G28" s="2185"/>
      <c r="H28" s="36"/>
    </row>
    <row r="29" spans="1:8" ht="12.75">
      <c r="A29" s="35"/>
      <c r="B29" s="35"/>
      <c r="C29" s="35"/>
      <c r="D29" s="35"/>
      <c r="E29" s="35"/>
      <c r="F29" s="35"/>
      <c r="G29" s="35"/>
      <c r="H29" s="36"/>
    </row>
    <row r="30" spans="1:8" ht="12.75">
      <c r="A30" s="35"/>
      <c r="B30" s="35"/>
      <c r="C30" s="35"/>
      <c r="D30" s="35"/>
      <c r="E30" s="35"/>
      <c r="F30" s="35"/>
      <c r="G30" s="35"/>
      <c r="H30" s="36"/>
    </row>
    <row r="31" spans="1:8" ht="18" customHeight="1">
      <c r="A31" s="2186" t="s">
        <v>1308</v>
      </c>
      <c r="B31" s="2187"/>
      <c r="C31" s="2187"/>
      <c r="D31" s="2187"/>
      <c r="E31" s="2187"/>
      <c r="F31" s="2187"/>
      <c r="G31" s="2187"/>
      <c r="H31" s="2187"/>
    </row>
    <row r="32" spans="1:8" ht="15" customHeight="1">
      <c r="C32" s="37" t="s">
        <v>1309</v>
      </c>
      <c r="F32" s="7"/>
    </row>
    <row r="33" spans="1:7" ht="15" customHeight="1">
      <c r="C33" s="37" t="s">
        <v>1310</v>
      </c>
      <c r="F33" s="7"/>
    </row>
    <row r="34" spans="1:7" ht="15" customHeight="1">
      <c r="C34" s="37" t="s">
        <v>1050</v>
      </c>
      <c r="F34" s="7"/>
    </row>
    <row r="35" spans="1:7" ht="15" customHeight="1">
      <c r="C35" s="37" t="s">
        <v>393</v>
      </c>
      <c r="D35" s="38" t="s">
        <v>393</v>
      </c>
    </row>
    <row r="36" spans="1:7" ht="15" customHeight="1">
      <c r="C36" s="37" t="s">
        <v>392</v>
      </c>
      <c r="D36" s="39" t="s">
        <v>392</v>
      </c>
    </row>
    <row r="37" spans="1:7" ht="15" customHeight="1">
      <c r="C37" s="37" t="s">
        <v>443</v>
      </c>
      <c r="F37" s="7"/>
    </row>
    <row r="38" spans="1:7" ht="15" customHeight="1">
      <c r="C38" s="37" t="s">
        <v>1051</v>
      </c>
      <c r="F38" s="7"/>
    </row>
    <row r="39" spans="1:7" ht="15" customHeight="1"/>
    <row r="40" spans="1:7" ht="15.75">
      <c r="A40" s="40" t="s">
        <v>1311</v>
      </c>
      <c r="B40" s="41"/>
    </row>
    <row r="41" spans="1:7" ht="12" thickBot="1"/>
    <row r="42" spans="1:7" s="43" customFormat="1">
      <c r="A42" s="2188" t="s">
        <v>289</v>
      </c>
      <c r="B42" s="42" t="s">
        <v>290</v>
      </c>
      <c r="C42" s="42" t="s">
        <v>291</v>
      </c>
      <c r="D42" s="2190" t="s">
        <v>292</v>
      </c>
      <c r="E42" s="2190"/>
      <c r="F42" s="2190"/>
      <c r="G42" s="2191"/>
    </row>
    <row r="43" spans="1:7" s="43" customFormat="1">
      <c r="A43" s="2189"/>
      <c r="B43" s="23" t="s">
        <v>293</v>
      </c>
      <c r="C43" s="23" t="s">
        <v>294</v>
      </c>
      <c r="D43" s="2180" t="s">
        <v>295</v>
      </c>
      <c r="E43" s="2180"/>
      <c r="F43" s="2180"/>
      <c r="G43" s="2181"/>
    </row>
    <row r="44" spans="1:7" s="43" customFormat="1">
      <c r="A44" s="2189"/>
      <c r="B44" s="23" t="s">
        <v>296</v>
      </c>
      <c r="C44" s="23" t="s">
        <v>297</v>
      </c>
      <c r="D44" s="2180" t="s">
        <v>298</v>
      </c>
      <c r="E44" s="2180"/>
      <c r="F44" s="2180"/>
      <c r="G44" s="2181"/>
    </row>
    <row r="45" spans="1:7" s="43" customFormat="1" ht="23.25" customHeight="1">
      <c r="A45" s="2189"/>
      <c r="B45" s="23" t="s">
        <v>299</v>
      </c>
      <c r="C45" s="23" t="s">
        <v>1053</v>
      </c>
      <c r="D45" s="2180" t="s">
        <v>300</v>
      </c>
      <c r="E45" s="2180"/>
      <c r="F45" s="2180"/>
      <c r="G45" s="2181"/>
    </row>
    <row r="46" spans="1:7" s="43" customFormat="1">
      <c r="A46" s="2189"/>
      <c r="B46" s="23" t="s">
        <v>301</v>
      </c>
      <c r="C46" s="23" t="s">
        <v>307</v>
      </c>
      <c r="D46" s="2180" t="s">
        <v>308</v>
      </c>
      <c r="E46" s="2180"/>
      <c r="F46" s="2180"/>
      <c r="G46" s="2181"/>
    </row>
    <row r="47" spans="1:7" s="43" customFormat="1">
      <c r="A47" s="2189"/>
      <c r="B47" s="23" t="s">
        <v>1054</v>
      </c>
      <c r="C47" s="23" t="s">
        <v>302</v>
      </c>
      <c r="D47" s="2180" t="s">
        <v>303</v>
      </c>
      <c r="E47" s="2180"/>
      <c r="F47" s="2180"/>
      <c r="G47" s="2181"/>
    </row>
    <row r="48" spans="1:7" s="43" customFormat="1" ht="21.75" customHeight="1">
      <c r="A48" s="2189"/>
      <c r="B48" s="23" t="s">
        <v>1055</v>
      </c>
      <c r="C48" s="23" t="s">
        <v>1057</v>
      </c>
      <c r="D48" s="2180" t="s">
        <v>378</v>
      </c>
      <c r="E48" s="2180"/>
      <c r="F48" s="2180"/>
      <c r="G48" s="2181"/>
    </row>
    <row r="49" spans="1:7" s="43" customFormat="1" ht="21.75" customHeight="1">
      <c r="A49" s="2189"/>
      <c r="B49" s="23" t="s">
        <v>1056</v>
      </c>
      <c r="C49" s="23" t="s">
        <v>1058</v>
      </c>
      <c r="D49" s="2180" t="s">
        <v>379</v>
      </c>
      <c r="E49" s="2180"/>
      <c r="F49" s="2180"/>
      <c r="G49" s="2181"/>
    </row>
    <row r="50" spans="1:7" s="43" customFormat="1">
      <c r="A50" s="2189"/>
      <c r="B50" s="23" t="s">
        <v>306</v>
      </c>
      <c r="C50" s="23" t="s">
        <v>304</v>
      </c>
      <c r="D50" s="2180" t="s">
        <v>305</v>
      </c>
      <c r="E50" s="2180"/>
      <c r="F50" s="2180"/>
      <c r="G50" s="2181"/>
    </row>
    <row r="51" spans="1:7" s="43" customFormat="1">
      <c r="A51" s="2189"/>
      <c r="B51" s="23" t="s">
        <v>309</v>
      </c>
      <c r="C51" s="23" t="s">
        <v>381</v>
      </c>
      <c r="D51" s="2180"/>
      <c r="E51" s="2180"/>
      <c r="F51" s="2180"/>
      <c r="G51" s="2181"/>
    </row>
    <row r="52" spans="1:7" s="43" customFormat="1">
      <c r="A52" s="2200" t="s">
        <v>311</v>
      </c>
      <c r="B52" s="45" t="s">
        <v>312</v>
      </c>
      <c r="C52" s="45" t="s">
        <v>313</v>
      </c>
      <c r="D52" s="2192" t="s">
        <v>1052</v>
      </c>
      <c r="E52" s="2192"/>
      <c r="F52" s="2192"/>
      <c r="G52" s="2193"/>
    </row>
    <row r="53" spans="1:7" s="43" customFormat="1">
      <c r="A53" s="2200"/>
      <c r="B53" s="45" t="s">
        <v>314</v>
      </c>
      <c r="C53" s="45" t="s">
        <v>315</v>
      </c>
      <c r="D53" s="2192" t="s">
        <v>316</v>
      </c>
      <c r="E53" s="2192"/>
      <c r="F53" s="2192"/>
      <c r="G53" s="2193"/>
    </row>
    <row r="54" spans="1:7" s="43" customFormat="1">
      <c r="A54" s="2200"/>
      <c r="B54" s="45" t="s">
        <v>56</v>
      </c>
      <c r="C54" s="45" t="s">
        <v>55</v>
      </c>
      <c r="D54" s="45"/>
      <c r="E54" s="45"/>
      <c r="F54" s="45"/>
      <c r="G54" s="1709"/>
    </row>
    <row r="55" spans="1:7" s="43" customFormat="1">
      <c r="A55" s="2200"/>
      <c r="B55" s="45" t="s">
        <v>57</v>
      </c>
      <c r="C55" s="45" t="s">
        <v>59</v>
      </c>
      <c r="D55" s="45"/>
      <c r="E55" s="45"/>
      <c r="F55" s="45"/>
      <c r="G55" s="1709"/>
    </row>
    <row r="56" spans="1:7" s="43" customFormat="1">
      <c r="A56" s="2200"/>
      <c r="B56" s="45" t="s">
        <v>58</v>
      </c>
      <c r="C56" s="45" t="s">
        <v>60</v>
      </c>
      <c r="D56" s="45"/>
      <c r="E56" s="45"/>
      <c r="F56" s="45"/>
      <c r="G56" s="1709"/>
    </row>
    <row r="57" spans="1:7" s="43" customFormat="1">
      <c r="A57" s="2200"/>
      <c r="B57" s="45" t="s">
        <v>1037</v>
      </c>
      <c r="C57" s="45" t="s">
        <v>1042</v>
      </c>
      <c r="D57" s="2192"/>
      <c r="E57" s="2192"/>
      <c r="F57" s="2192"/>
      <c r="G57" s="2193"/>
    </row>
    <row r="58" spans="1:7" s="43" customFormat="1">
      <c r="A58" s="2200"/>
      <c r="B58" s="45" t="s">
        <v>1038</v>
      </c>
      <c r="C58" s="45" t="s">
        <v>1043</v>
      </c>
      <c r="D58" s="2192"/>
      <c r="E58" s="2192"/>
      <c r="F58" s="2192"/>
      <c r="G58" s="2193"/>
    </row>
    <row r="59" spans="1:7" s="43" customFormat="1">
      <c r="A59" s="2200"/>
      <c r="B59" s="45" t="s">
        <v>1039</v>
      </c>
      <c r="C59" s="45" t="s">
        <v>1045</v>
      </c>
      <c r="D59" s="2192"/>
      <c r="E59" s="2192"/>
      <c r="F59" s="2192"/>
      <c r="G59" s="2193"/>
    </row>
    <row r="60" spans="1:7" s="43" customFormat="1">
      <c r="A60" s="2200"/>
      <c r="B60" s="45" t="s">
        <v>1040</v>
      </c>
      <c r="C60" s="45" t="s">
        <v>1046</v>
      </c>
      <c r="D60" s="2192"/>
      <c r="E60" s="2192"/>
      <c r="F60" s="2192"/>
      <c r="G60" s="2193"/>
    </row>
    <row r="61" spans="1:7" s="43" customFormat="1">
      <c r="A61" s="2200"/>
      <c r="B61" s="45" t="s">
        <v>1041</v>
      </c>
      <c r="C61" s="45" t="s">
        <v>1047</v>
      </c>
      <c r="D61" s="2192"/>
      <c r="E61" s="2192"/>
      <c r="F61" s="2192"/>
      <c r="G61" s="2193"/>
    </row>
    <row r="62" spans="1:7" s="43" customFormat="1">
      <c r="A62" s="2200"/>
      <c r="B62" s="45" t="s">
        <v>317</v>
      </c>
      <c r="C62" s="45" t="s">
        <v>318</v>
      </c>
      <c r="D62" s="2192" t="s">
        <v>319</v>
      </c>
      <c r="E62" s="2192"/>
      <c r="F62" s="2192"/>
      <c r="G62" s="2193"/>
    </row>
    <row r="63" spans="1:7" s="43" customFormat="1">
      <c r="A63" s="2200"/>
      <c r="B63" s="45" t="s">
        <v>320</v>
      </c>
      <c r="C63" s="45" t="s">
        <v>321</v>
      </c>
      <c r="D63" s="2192" t="s">
        <v>1312</v>
      </c>
      <c r="E63" s="2192"/>
      <c r="F63" s="2192"/>
      <c r="G63" s="2193"/>
    </row>
    <row r="64" spans="1:7" s="43" customFormat="1">
      <c r="A64" s="2200"/>
      <c r="B64" s="45" t="s">
        <v>988</v>
      </c>
      <c r="C64" s="45" t="s">
        <v>1049</v>
      </c>
      <c r="D64" s="2192"/>
      <c r="E64" s="2192"/>
      <c r="F64" s="2192"/>
      <c r="G64" s="2193"/>
    </row>
    <row r="65" spans="1:8" s="43" customFormat="1">
      <c r="A65" s="2200"/>
      <c r="B65" s="45" t="s">
        <v>1048</v>
      </c>
      <c r="C65" s="45" t="s">
        <v>335</v>
      </c>
      <c r="D65" s="2192"/>
      <c r="E65" s="2192"/>
      <c r="F65" s="2192"/>
      <c r="G65" s="2193"/>
    </row>
    <row r="66" spans="1:8" s="43" customFormat="1">
      <c r="A66" s="2194" t="s">
        <v>322</v>
      </c>
      <c r="B66" s="44" t="s">
        <v>323</v>
      </c>
      <c r="C66" s="44" t="s">
        <v>1002</v>
      </c>
      <c r="D66" s="2196" t="s">
        <v>326</v>
      </c>
      <c r="E66" s="2196"/>
      <c r="F66" s="2196"/>
      <c r="G66" s="2197"/>
    </row>
    <row r="67" spans="1:8" s="43" customFormat="1" ht="21.75" customHeight="1">
      <c r="A67" s="2194"/>
      <c r="B67" s="44" t="s">
        <v>325</v>
      </c>
      <c r="C67" s="44" t="s">
        <v>328</v>
      </c>
      <c r="D67" s="2196" t="s">
        <v>329</v>
      </c>
      <c r="E67" s="2196"/>
      <c r="F67" s="2196"/>
      <c r="G67" s="2197"/>
    </row>
    <row r="68" spans="1:8" s="43" customFormat="1">
      <c r="A68" s="2194"/>
      <c r="B68" s="44" t="s">
        <v>327</v>
      </c>
      <c r="C68" s="44" t="s">
        <v>333</v>
      </c>
      <c r="D68" s="2196" t="s">
        <v>334</v>
      </c>
      <c r="E68" s="2196"/>
      <c r="F68" s="2196"/>
      <c r="G68" s="2197"/>
    </row>
    <row r="69" spans="1:8" s="43" customFormat="1" ht="23.25" customHeight="1">
      <c r="A69" s="2194"/>
      <c r="B69" s="44" t="s">
        <v>330</v>
      </c>
      <c r="C69" s="44" t="s">
        <v>688</v>
      </c>
      <c r="D69" s="2196" t="s">
        <v>324</v>
      </c>
      <c r="E69" s="2196"/>
      <c r="F69" s="2196"/>
      <c r="G69" s="2197"/>
    </row>
    <row r="70" spans="1:8" s="43" customFormat="1" ht="26.25" customHeight="1" thickBot="1">
      <c r="A70" s="2195"/>
      <c r="B70" s="1683" t="s">
        <v>1036</v>
      </c>
      <c r="C70" s="1683" t="s">
        <v>331</v>
      </c>
      <c r="D70" s="2198" t="s">
        <v>332</v>
      </c>
      <c r="E70" s="2198"/>
      <c r="F70" s="2198"/>
      <c r="G70" s="2199"/>
    </row>
    <row r="71" spans="1:8">
      <c r="A71" s="6"/>
      <c r="B71" s="7"/>
      <c r="C71" s="7"/>
      <c r="D71" s="7"/>
      <c r="E71" s="2"/>
      <c r="F71" s="7"/>
      <c r="G71" s="7"/>
      <c r="H71" s="3"/>
    </row>
    <row r="72" spans="1:8">
      <c r="A72" s="7"/>
      <c r="B72" s="7"/>
    </row>
    <row r="73" spans="1:8">
      <c r="A73" s="7"/>
      <c r="B73" s="7"/>
      <c r="C73" s="7"/>
      <c r="D73" s="7"/>
      <c r="E73" s="7"/>
      <c r="F73" s="7"/>
      <c r="G73" s="7"/>
    </row>
    <row r="74" spans="1:8">
      <c r="A74" s="7"/>
      <c r="B74" s="7"/>
      <c r="C74" s="7"/>
    </row>
    <row r="75" spans="1:8">
      <c r="A75" s="7"/>
      <c r="B75" s="7"/>
      <c r="C75" s="7"/>
      <c r="D75" s="7"/>
      <c r="E75" s="7"/>
      <c r="F75" s="7"/>
      <c r="G75" s="7"/>
    </row>
    <row r="76" spans="1:8">
      <c r="A76" s="7"/>
      <c r="B76" s="7"/>
      <c r="C76" s="7"/>
      <c r="D76" s="7"/>
      <c r="E76" s="7"/>
      <c r="F76" s="7"/>
      <c r="G76" s="7"/>
    </row>
    <row r="77" spans="1:8">
      <c r="A77" s="7"/>
      <c r="B77" s="7"/>
      <c r="C77" s="7"/>
      <c r="D77" s="7"/>
      <c r="E77" s="7"/>
      <c r="F77" s="7"/>
      <c r="G77" s="7"/>
    </row>
    <row r="78" spans="1:8">
      <c r="A78" s="7"/>
      <c r="B78" s="7"/>
      <c r="C78" s="7"/>
      <c r="D78" s="7"/>
      <c r="E78" s="7"/>
      <c r="F78" s="7"/>
      <c r="G78" s="7"/>
    </row>
    <row r="79" spans="1:8">
      <c r="A79" s="7"/>
      <c r="B79" s="7"/>
      <c r="C79" s="7"/>
      <c r="D79" s="7"/>
      <c r="E79" s="7"/>
      <c r="F79" s="7"/>
      <c r="G79" s="7"/>
    </row>
    <row r="80" spans="1:8">
      <c r="A80" s="7"/>
      <c r="B80" s="7"/>
      <c r="C80" s="7"/>
      <c r="D80" s="7"/>
      <c r="E80" s="7"/>
      <c r="F80" s="7"/>
      <c r="G80" s="7"/>
    </row>
    <row r="81" spans="1:7">
      <c r="A81" s="7"/>
      <c r="B81" s="7"/>
      <c r="C81" s="7"/>
      <c r="D81" s="7"/>
      <c r="E81" s="7"/>
      <c r="F81" s="7"/>
      <c r="G81" s="7"/>
    </row>
    <row r="82" spans="1:7">
      <c r="A82" s="7"/>
      <c r="B82" s="7"/>
      <c r="C82" s="7"/>
      <c r="D82" s="7"/>
      <c r="E82" s="7"/>
      <c r="F82" s="7"/>
      <c r="G82" s="7"/>
    </row>
    <row r="83" spans="1:7">
      <c r="A83" s="7"/>
      <c r="B83" s="7"/>
      <c r="C83" s="7"/>
      <c r="D83" s="7"/>
      <c r="E83" s="7"/>
      <c r="F83" s="7"/>
      <c r="G83" s="7"/>
    </row>
    <row r="84" spans="1:7">
      <c r="A84" s="7"/>
      <c r="B84" s="7"/>
      <c r="C84" s="7"/>
      <c r="D84" s="7"/>
      <c r="E84" s="7"/>
      <c r="F84" s="7"/>
      <c r="G84" s="7"/>
    </row>
    <row r="85" spans="1:7">
      <c r="A85" s="7"/>
      <c r="B85" s="7"/>
      <c r="C85" s="7"/>
      <c r="D85" s="7"/>
      <c r="E85" s="7"/>
      <c r="F85" s="7"/>
      <c r="G85" s="7"/>
    </row>
    <row r="86" spans="1:7">
      <c r="A86" s="7"/>
      <c r="B86" s="7"/>
      <c r="C86" s="7"/>
      <c r="D86" s="7"/>
      <c r="E86" s="7"/>
      <c r="F86" s="7"/>
      <c r="G86" s="7"/>
    </row>
    <row r="87" spans="1:7">
      <c r="A87" s="7"/>
      <c r="B87" s="7"/>
      <c r="C87" s="7"/>
      <c r="D87" s="7"/>
      <c r="E87" s="7"/>
      <c r="F87" s="7"/>
      <c r="G87" s="7"/>
    </row>
    <row r="88" spans="1:7">
      <c r="A88" s="7"/>
      <c r="B88" s="7"/>
      <c r="C88" s="7"/>
      <c r="D88" s="7"/>
      <c r="E88" s="7"/>
      <c r="F88" s="7"/>
      <c r="G88" s="7"/>
    </row>
    <row r="89" spans="1:7">
      <c r="A89" s="7"/>
      <c r="B89" s="7"/>
      <c r="C89" s="7"/>
      <c r="D89" s="7"/>
      <c r="E89" s="7"/>
      <c r="F89" s="7"/>
      <c r="G89" s="7"/>
    </row>
    <row r="90" spans="1:7">
      <c r="A90" s="7"/>
      <c r="B90" s="7"/>
      <c r="C90" s="7"/>
      <c r="D90" s="7"/>
      <c r="E90" s="7"/>
      <c r="F90" s="7"/>
      <c r="G90" s="7"/>
    </row>
    <row r="91" spans="1:7">
      <c r="A91" s="7"/>
      <c r="B91" s="7"/>
      <c r="C91" s="7"/>
      <c r="D91" s="7"/>
      <c r="E91" s="7"/>
      <c r="F91" s="7"/>
      <c r="G91" s="7"/>
    </row>
    <row r="92" spans="1:7">
      <c r="A92" s="7"/>
      <c r="B92" s="7"/>
      <c r="C92" s="7"/>
      <c r="D92" s="7"/>
      <c r="E92" s="7"/>
      <c r="F92" s="7"/>
      <c r="G92" s="7"/>
    </row>
    <row r="93" spans="1:7">
      <c r="A93" s="7"/>
      <c r="B93" s="7"/>
      <c r="C93" s="7"/>
      <c r="D93" s="7"/>
      <c r="E93" s="7"/>
      <c r="F93" s="7"/>
      <c r="G93" s="7"/>
    </row>
    <row r="94" spans="1:7">
      <c r="A94" s="7"/>
      <c r="B94" s="7"/>
      <c r="C94" s="7"/>
      <c r="D94" s="7"/>
      <c r="E94" s="7"/>
      <c r="F94" s="7"/>
      <c r="G94" s="7"/>
    </row>
    <row r="95" spans="1:7">
      <c r="A95" s="7"/>
      <c r="B95" s="7"/>
      <c r="C95" s="7"/>
      <c r="D95" s="7"/>
      <c r="E95" s="7"/>
      <c r="F95" s="7"/>
      <c r="G95" s="7"/>
    </row>
    <row r="96" spans="1:7">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7"/>
      <c r="B119" s="7"/>
      <c r="C119" s="7"/>
      <c r="D119" s="7"/>
      <c r="E119" s="7"/>
      <c r="F119" s="7"/>
      <c r="G119" s="7"/>
    </row>
    <row r="120" spans="1:7">
      <c r="A120" s="7"/>
      <c r="B120" s="7"/>
      <c r="C120" s="7"/>
      <c r="D120" s="7"/>
      <c r="E120" s="7"/>
      <c r="F120" s="7"/>
      <c r="G120" s="7"/>
    </row>
    <row r="121" spans="1:7">
      <c r="A121" s="7"/>
      <c r="B121" s="7"/>
      <c r="C121" s="7"/>
      <c r="D121" s="7"/>
      <c r="E121" s="7"/>
      <c r="F121" s="2"/>
      <c r="G121" s="7"/>
    </row>
    <row r="122" spans="1:7">
      <c r="A122" s="7"/>
      <c r="B122" s="7"/>
      <c r="C122" s="7"/>
      <c r="D122" s="7"/>
      <c r="E122" s="7"/>
      <c r="F122" s="7"/>
      <c r="G122" s="7"/>
    </row>
    <row r="123" spans="1:7">
      <c r="A123" s="7"/>
      <c r="B123" s="7"/>
      <c r="C123" s="7"/>
      <c r="D123" s="7"/>
      <c r="E123" s="7"/>
      <c r="F123" s="7"/>
      <c r="G123" s="7"/>
    </row>
    <row r="124" spans="1:7">
      <c r="A124" s="7"/>
      <c r="B124" s="7"/>
      <c r="C124" s="7"/>
      <c r="D124" s="7"/>
      <c r="E124" s="7"/>
      <c r="F124" s="7"/>
      <c r="G124" s="7"/>
    </row>
    <row r="125" spans="1:7">
      <c r="A125" s="7"/>
      <c r="B125" s="7"/>
      <c r="C125" s="7"/>
      <c r="D125" s="7"/>
      <c r="E125" s="7"/>
      <c r="F125" s="7"/>
      <c r="G125" s="7"/>
    </row>
    <row r="126" spans="1:7">
      <c r="A126" s="7"/>
      <c r="B126" s="7"/>
      <c r="C126" s="7"/>
      <c r="D126" s="7"/>
      <c r="E126" s="7"/>
      <c r="F126" s="7"/>
      <c r="G126" s="7"/>
    </row>
    <row r="127" spans="1:7">
      <c r="A127" s="7"/>
      <c r="B127" s="7"/>
      <c r="C127" s="7"/>
      <c r="D127" s="7"/>
      <c r="E127" s="7"/>
      <c r="F127" s="7"/>
      <c r="G127" s="7"/>
    </row>
    <row r="128" spans="1:7">
      <c r="A128" s="7"/>
      <c r="B128" s="7"/>
      <c r="C128" s="7"/>
      <c r="D128" s="7"/>
      <c r="E128" s="7"/>
      <c r="F128" s="7"/>
      <c r="G128" s="7"/>
    </row>
    <row r="129" spans="1:7">
      <c r="A129" s="7"/>
      <c r="B129" s="7"/>
      <c r="C129" s="7"/>
      <c r="D129" s="7"/>
      <c r="E129" s="7"/>
      <c r="F129" s="7"/>
      <c r="G129" s="7"/>
    </row>
    <row r="130" spans="1:7">
      <c r="A130" s="7"/>
      <c r="B130" s="7"/>
      <c r="C130" s="7"/>
      <c r="D130" s="7"/>
      <c r="E130" s="7"/>
      <c r="F130" s="7"/>
      <c r="G130" s="7"/>
    </row>
    <row r="131" spans="1:7">
      <c r="A131" s="7"/>
      <c r="B131" s="7"/>
      <c r="C131" s="7"/>
      <c r="D131" s="7"/>
      <c r="E131" s="7"/>
      <c r="F131" s="7"/>
      <c r="G131" s="7"/>
    </row>
    <row r="132" spans="1:7">
      <c r="A132" s="7"/>
      <c r="B132" s="7"/>
      <c r="C132" s="7"/>
      <c r="D132" s="7"/>
      <c r="E132" s="7"/>
      <c r="F132" s="7"/>
      <c r="G132" s="7"/>
    </row>
    <row r="133" spans="1:7">
      <c r="A133" s="7"/>
      <c r="B133" s="7"/>
      <c r="C133" s="7"/>
      <c r="D133" s="7"/>
      <c r="E133" s="7"/>
      <c r="F133" s="7"/>
      <c r="G133" s="7"/>
    </row>
    <row r="134" spans="1:7">
      <c r="A134" s="7"/>
      <c r="B134" s="7"/>
      <c r="C134" s="7"/>
      <c r="D134" s="7"/>
      <c r="E134" s="7"/>
      <c r="F134" s="7"/>
      <c r="G134" s="7"/>
    </row>
    <row r="135" spans="1:7">
      <c r="A135" s="7"/>
      <c r="B135" s="7"/>
      <c r="C135" s="7"/>
      <c r="D135" s="7"/>
      <c r="E135" s="7"/>
      <c r="F135" s="7"/>
      <c r="G135" s="7"/>
    </row>
    <row r="136" spans="1:7">
      <c r="A136" s="7"/>
      <c r="B136" s="7"/>
      <c r="C136" s="7"/>
      <c r="D136" s="7"/>
      <c r="E136" s="7"/>
      <c r="F136" s="7"/>
      <c r="G136" s="7"/>
    </row>
    <row r="137" spans="1:7">
      <c r="A137" s="7"/>
      <c r="B137" s="7"/>
      <c r="C137" s="7"/>
      <c r="D137" s="7"/>
      <c r="E137" s="7"/>
      <c r="F137" s="7"/>
      <c r="G137" s="7"/>
    </row>
    <row r="138" spans="1:7">
      <c r="A138" s="7"/>
      <c r="B138" s="7"/>
      <c r="C138" s="7"/>
      <c r="D138" s="7"/>
      <c r="E138" s="7"/>
      <c r="F138" s="7"/>
      <c r="G138" s="7"/>
    </row>
    <row r="139" spans="1:7">
      <c r="A139" s="7"/>
      <c r="B139" s="7"/>
      <c r="C139" s="7"/>
      <c r="D139" s="7"/>
      <c r="E139" s="7"/>
      <c r="F139" s="7"/>
      <c r="G139" s="7"/>
    </row>
    <row r="140" spans="1:7">
      <c r="A140" s="7"/>
      <c r="B140" s="7"/>
      <c r="C140" s="7"/>
      <c r="D140" s="7"/>
      <c r="E140" s="7"/>
      <c r="F140" s="7"/>
      <c r="G140" s="7"/>
    </row>
    <row r="141" spans="1:7">
      <c r="A141" s="7"/>
      <c r="B141" s="7"/>
      <c r="C141" s="7"/>
      <c r="D141" s="7"/>
      <c r="E141" s="7"/>
      <c r="F141" s="7"/>
      <c r="G141" s="7"/>
    </row>
    <row r="142" spans="1:7">
      <c r="A142" s="7"/>
      <c r="B142" s="7"/>
      <c r="C142" s="7"/>
      <c r="D142" s="7"/>
      <c r="E142" s="7"/>
      <c r="F142" s="7"/>
      <c r="G142" s="7"/>
    </row>
    <row r="143" spans="1:7">
      <c r="A143" s="7"/>
      <c r="B143" s="7"/>
      <c r="C143" s="7"/>
      <c r="D143" s="7"/>
      <c r="E143" s="7"/>
      <c r="F143" s="7"/>
      <c r="G143" s="7"/>
    </row>
    <row r="144" spans="1:7">
      <c r="A144" s="7"/>
      <c r="B144" s="7"/>
      <c r="C144" s="7"/>
      <c r="D144" s="7"/>
      <c r="E144" s="7"/>
      <c r="F144" s="7"/>
      <c r="G144" s="7"/>
    </row>
    <row r="145" spans="1:7">
      <c r="A145" s="7"/>
      <c r="B145" s="7"/>
      <c r="C145" s="7"/>
      <c r="D145" s="7"/>
      <c r="E145" s="7"/>
      <c r="F145" s="7"/>
      <c r="G145" s="7"/>
    </row>
    <row r="146" spans="1:7">
      <c r="A146" s="7"/>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c r="A149" s="7"/>
      <c r="B149" s="7"/>
      <c r="C149" s="7"/>
      <c r="D149" s="7"/>
      <c r="E149" s="7"/>
      <c r="F149" s="7"/>
      <c r="G149" s="7"/>
    </row>
    <row r="150" spans="1:7">
      <c r="A150" s="7"/>
      <c r="B150" s="7"/>
      <c r="C150" s="7"/>
      <c r="D150" s="7"/>
      <c r="E150" s="7"/>
      <c r="F150" s="7"/>
      <c r="G150" s="7"/>
    </row>
    <row r="151" spans="1:7">
      <c r="A151" s="7"/>
      <c r="B151" s="7"/>
      <c r="C151" s="7"/>
      <c r="D151" s="7"/>
      <c r="E151" s="7"/>
      <c r="F151" s="7"/>
      <c r="G151" s="7"/>
    </row>
    <row r="152" spans="1:7">
      <c r="A152" s="7"/>
      <c r="B152" s="7"/>
      <c r="C152" s="7"/>
      <c r="D152" s="7"/>
      <c r="E152" s="7"/>
      <c r="F152" s="7"/>
      <c r="G152" s="7"/>
    </row>
    <row r="153" spans="1:7">
      <c r="A153" s="7"/>
      <c r="B153" s="7"/>
      <c r="C153" s="7"/>
      <c r="D153" s="7"/>
      <c r="E153" s="7"/>
      <c r="F153" s="7"/>
      <c r="G153" s="7"/>
    </row>
    <row r="154" spans="1:7">
      <c r="A154" s="7"/>
      <c r="B154" s="7"/>
      <c r="C154" s="7"/>
      <c r="D154" s="7"/>
      <c r="E154" s="7"/>
      <c r="F154" s="7"/>
      <c r="G154" s="7"/>
    </row>
    <row r="155" spans="1:7">
      <c r="A155" s="7"/>
      <c r="B155" s="7"/>
      <c r="C155" s="7"/>
      <c r="D155" s="7"/>
      <c r="E155" s="7"/>
      <c r="F155" s="7"/>
      <c r="G155" s="7"/>
    </row>
    <row r="156" spans="1:7">
      <c r="A156" s="7"/>
      <c r="B156" s="7"/>
      <c r="C156" s="7"/>
      <c r="D156" s="7"/>
      <c r="E156" s="7"/>
      <c r="F156" s="7"/>
      <c r="G156" s="7"/>
    </row>
    <row r="157" spans="1:7">
      <c r="A157" s="7"/>
      <c r="B157" s="7"/>
      <c r="C157" s="7"/>
      <c r="D157" s="7"/>
      <c r="E157" s="7"/>
      <c r="F157" s="7"/>
      <c r="G157" s="7"/>
    </row>
    <row r="158" spans="1:7">
      <c r="G158" s="7"/>
    </row>
    <row r="452" spans="2:6" ht="12" thickBot="1">
      <c r="F452" s="126"/>
    </row>
    <row r="453" spans="2:6" ht="12" thickBot="1">
      <c r="B453" s="128"/>
      <c r="C453" s="129"/>
      <c r="D453" s="130"/>
      <c r="F453" s="125"/>
    </row>
    <row r="454" spans="2:6">
      <c r="D454" s="127"/>
    </row>
    <row r="455" spans="2:6">
      <c r="D455" s="127"/>
      <c r="F455" s="124"/>
    </row>
    <row r="456" spans="2:6">
      <c r="D456" s="127"/>
    </row>
  </sheetData>
  <dataConsolidate/>
  <mergeCells count="42">
    <mergeCell ref="D65:G65"/>
    <mergeCell ref="A66:A70"/>
    <mergeCell ref="D69:G69"/>
    <mergeCell ref="D66:G66"/>
    <mergeCell ref="D67:G67"/>
    <mergeCell ref="D70:G70"/>
    <mergeCell ref="D68:G68"/>
    <mergeCell ref="A52:A65"/>
    <mergeCell ref="D53:G53"/>
    <mergeCell ref="D57:G57"/>
    <mergeCell ref="D50:G50"/>
    <mergeCell ref="D51:G51"/>
    <mergeCell ref="D58:G58"/>
    <mergeCell ref="D64:G64"/>
    <mergeCell ref="D63:G63"/>
    <mergeCell ref="D59:G59"/>
    <mergeCell ref="D60:G60"/>
    <mergeCell ref="D61:G61"/>
    <mergeCell ref="D62:G62"/>
    <mergeCell ref="D52:G52"/>
    <mergeCell ref="D48:G48"/>
    <mergeCell ref="D47:G47"/>
    <mergeCell ref="A17:B17"/>
    <mergeCell ref="C18:D18"/>
    <mergeCell ref="C20:D20"/>
    <mergeCell ref="C22:D22"/>
    <mergeCell ref="C24:D24"/>
    <mergeCell ref="A28:G28"/>
    <mergeCell ref="A31:H31"/>
    <mergeCell ref="A42:A51"/>
    <mergeCell ref="D42:G42"/>
    <mergeCell ref="D43:G43"/>
    <mergeCell ref="D44:G44"/>
    <mergeCell ref="D45:G45"/>
    <mergeCell ref="D46:G46"/>
    <mergeCell ref="D49:G49"/>
    <mergeCell ref="E13:F13"/>
    <mergeCell ref="B1:D1"/>
    <mergeCell ref="E1:G1"/>
    <mergeCell ref="B2:G2"/>
    <mergeCell ref="C9:F9"/>
    <mergeCell ref="D12:D13"/>
  </mergeCells>
  <phoneticPr fontId="0" type="noConversion"/>
  <dataValidations count="1">
    <dataValidation type="list" allowBlank="1" showInputMessage="1" showErrorMessage="1" sqref="E13:F13">
      <formula1>$T$1:$T$4</formula1>
    </dataValidation>
  </dataValidations>
  <hyperlinks>
    <hyperlink ref="C24" r:id="rId1"/>
  </hyperlinks>
  <pageMargins left="0.35433070866141736" right="0.35433070866141736" top="0.98425196850393704" bottom="0.98425196850393704" header="0.51181102362204722" footer="0.51181102362204722"/>
  <pageSetup scale="80" orientation="portrait" r:id="rId2"/>
  <headerFooter alignWithMargins="0"/>
  <drawing r:id="rId3"/>
  <legacyDrawing r:id="rId4"/>
  <oleObjects>
    <oleObject progId="Unknown" shapeId="5312" r:id="rId5"/>
  </oleObjects>
</worksheet>
</file>

<file path=xl/worksheets/sheet10.xml><?xml version="1.0" encoding="utf-8"?>
<worksheet xmlns="http://schemas.openxmlformats.org/spreadsheetml/2006/main" xmlns:r="http://schemas.openxmlformats.org/officeDocument/2006/relationships">
  <sheetPr codeName="Sheet4" enableFormatConditionsCalculation="0">
    <tabColor indexed="42"/>
  </sheetPr>
  <dimension ref="A1:X182"/>
  <sheetViews>
    <sheetView topLeftCell="A73" workbookViewId="0">
      <selection sqref="A1:F1"/>
    </sheetView>
  </sheetViews>
  <sheetFormatPr defaultRowHeight="11.25"/>
  <cols>
    <col min="1" max="1" width="9.140625" style="71"/>
    <col min="2" max="2" width="32.7109375" style="15" customWidth="1"/>
    <col min="3" max="3" width="16.7109375" style="626" customWidth="1"/>
    <col min="4" max="4" width="15.85546875" style="608" customWidth="1"/>
    <col min="5" max="7" width="15.7109375" style="609" customWidth="1"/>
    <col min="8" max="10" width="15.7109375" style="609" hidden="1" customWidth="1"/>
    <col min="11" max="13" width="15.7109375" style="609" customWidth="1"/>
    <col min="14" max="24" width="15.7109375" style="609" hidden="1" customWidth="1"/>
    <col min="25" max="16384" width="9.140625" style="15"/>
  </cols>
  <sheetData>
    <row r="1" spans="1:24" ht="20.25" customHeight="1">
      <c r="A1" s="2211" t="s">
        <v>967</v>
      </c>
      <c r="B1" s="2211"/>
      <c r="C1" s="2211"/>
      <c r="D1" s="2211"/>
      <c r="E1" s="2211"/>
      <c r="F1" s="2211"/>
      <c r="G1" s="15"/>
      <c r="H1" s="15"/>
      <c r="I1" s="15"/>
      <c r="J1" s="15"/>
      <c r="K1" s="15"/>
      <c r="L1" s="15"/>
      <c r="M1" s="15"/>
      <c r="N1" s="15"/>
      <c r="O1" s="15"/>
      <c r="P1" s="15"/>
      <c r="Q1" s="15"/>
      <c r="R1" s="15"/>
      <c r="S1" s="15"/>
      <c r="T1" s="15"/>
      <c r="U1" s="15"/>
      <c r="V1" s="15"/>
      <c r="W1" s="15"/>
      <c r="X1" s="15"/>
    </row>
    <row r="2" spans="1:24" ht="18.75" customHeight="1">
      <c r="A2" s="2255" t="str">
        <f>'I1 Intro'!C9</f>
        <v>Orillia Power Distribution Corporation</v>
      </c>
      <c r="B2" s="2255"/>
      <c r="C2" s="2255"/>
      <c r="D2" s="2255"/>
      <c r="E2" s="2255"/>
      <c r="F2" s="15"/>
      <c r="G2" s="15"/>
      <c r="H2" s="15"/>
      <c r="I2" s="15"/>
      <c r="J2" s="15"/>
      <c r="K2" s="15"/>
      <c r="L2" s="15"/>
      <c r="M2" s="15"/>
      <c r="N2" s="15"/>
      <c r="O2" s="15"/>
      <c r="P2" s="15"/>
      <c r="Q2" s="15"/>
      <c r="R2" s="15"/>
      <c r="S2" s="15"/>
      <c r="T2" s="15"/>
      <c r="U2" s="15"/>
      <c r="V2" s="15"/>
      <c r="W2" s="15"/>
      <c r="X2" s="15"/>
    </row>
    <row r="3" spans="1:24" ht="18.75" customHeight="1">
      <c r="A3" s="2256" t="str">
        <f>'I1 Intro'!C13 &amp; "   " &amp; 'I1 Intro'!E13</f>
        <v xml:space="preserve">EB-2009-0273   </v>
      </c>
      <c r="B3" s="2256"/>
      <c r="C3" s="2256"/>
      <c r="D3" s="2256"/>
      <c r="E3" s="2256"/>
      <c r="F3" s="15"/>
      <c r="G3" s="16"/>
      <c r="H3" s="15"/>
      <c r="I3" s="15"/>
      <c r="J3" s="15"/>
      <c r="K3" s="15"/>
      <c r="L3" s="15"/>
      <c r="M3" s="15"/>
      <c r="N3" s="15"/>
      <c r="O3" s="15"/>
      <c r="P3" s="15"/>
      <c r="Q3" s="15"/>
      <c r="R3" s="15"/>
      <c r="S3" s="15"/>
      <c r="T3" s="15"/>
      <c r="U3" s="15"/>
      <c r="V3" s="15"/>
      <c r="W3" s="15"/>
      <c r="X3" s="15"/>
    </row>
    <row r="4" spans="1:24" ht="18">
      <c r="A4" s="2257">
        <f>'I1 Intro'!C15</f>
        <v>40072</v>
      </c>
      <c r="B4" s="2257"/>
      <c r="C4" s="2257"/>
      <c r="D4" s="2257"/>
      <c r="E4" s="2257"/>
      <c r="F4" s="15"/>
      <c r="G4" s="15"/>
      <c r="H4" s="15"/>
      <c r="I4" s="15"/>
      <c r="J4" s="15"/>
      <c r="K4" s="15"/>
      <c r="L4" s="15"/>
      <c r="M4" s="15"/>
      <c r="N4" s="15"/>
      <c r="O4" s="15"/>
      <c r="P4" s="15"/>
      <c r="Q4" s="15"/>
      <c r="R4" s="15"/>
      <c r="S4" s="15"/>
      <c r="T4" s="15"/>
      <c r="U4" s="15"/>
      <c r="V4" s="15"/>
      <c r="W4" s="15"/>
      <c r="X4" s="15"/>
    </row>
    <row r="5" spans="1:24" ht="21" customHeight="1">
      <c r="A5" s="368" t="str">
        <f>"Sheet I9 Direct Allocation Worksheet  - "&amp; 'I2 LDC class'!$C$17 &amp; "  " &amp;  'I2 LDC class'!$D$17</f>
        <v xml:space="preserve">Sheet I9 Direct Allocation Worksheet  -   </v>
      </c>
      <c r="B5" s="369"/>
      <c r="C5" s="623"/>
      <c r="D5" s="623"/>
      <c r="E5" s="370"/>
      <c r="F5" s="15"/>
      <c r="G5" s="15"/>
      <c r="H5" s="15"/>
      <c r="I5" s="15"/>
      <c r="J5" s="15"/>
      <c r="K5" s="15"/>
      <c r="L5" s="15"/>
      <c r="M5" s="15"/>
      <c r="N5" s="15"/>
      <c r="O5" s="15"/>
      <c r="P5" s="15"/>
      <c r="Q5" s="15"/>
      <c r="R5" s="15"/>
      <c r="S5" s="15"/>
      <c r="T5" s="15"/>
      <c r="U5" s="15"/>
      <c r="V5" s="15"/>
      <c r="W5" s="15"/>
      <c r="X5" s="15"/>
    </row>
    <row r="6" spans="1:24" ht="6" customHeight="1">
      <c r="A6" s="18"/>
      <c r="B6" s="18"/>
      <c r="C6" s="624"/>
      <c r="D6" s="624"/>
      <c r="E6" s="18"/>
      <c r="F6" s="18"/>
      <c r="G6" s="18"/>
      <c r="H6" s="18"/>
      <c r="I6" s="18"/>
      <c r="J6" s="18"/>
      <c r="K6" s="18"/>
      <c r="L6" s="18"/>
      <c r="M6" s="18"/>
      <c r="N6" s="18"/>
      <c r="O6" s="18"/>
      <c r="P6" s="15"/>
      <c r="Q6" s="15"/>
      <c r="R6" s="15"/>
      <c r="S6" s="15"/>
      <c r="T6" s="15"/>
      <c r="U6" s="15"/>
      <c r="V6" s="15"/>
      <c r="W6" s="15"/>
      <c r="X6" s="15"/>
    </row>
    <row r="7" spans="1:24" ht="12.75">
      <c r="C7" s="625"/>
    </row>
    <row r="8" spans="1:24" ht="1.5" customHeight="1"/>
    <row r="9" spans="1:24" ht="1.5" customHeight="1"/>
    <row r="10" spans="1:24" ht="1.5" customHeight="1"/>
    <row r="11" spans="1:24" ht="1.5" customHeight="1"/>
    <row r="12" spans="1:24" ht="1.5" customHeight="1"/>
    <row r="13" spans="1:24" ht="1.5" customHeight="1"/>
    <row r="14" spans="1:24" ht="1.5" customHeight="1"/>
    <row r="15" spans="1:24" ht="1.5" customHeight="1"/>
    <row r="16" spans="1:24" ht="1.5" customHeight="1"/>
    <row r="17" spans="1:24" ht="1.5" customHeight="1"/>
    <row r="19" spans="1:24" s="575" customFormat="1" ht="19.5" customHeight="1">
      <c r="A19" s="576"/>
      <c r="B19" s="576"/>
      <c r="E19" s="594">
        <v>1</v>
      </c>
      <c r="F19" s="594">
        <v>2</v>
      </c>
      <c r="G19" s="594">
        <v>3</v>
      </c>
      <c r="H19" s="594">
        <v>4</v>
      </c>
      <c r="I19" s="594">
        <v>5</v>
      </c>
      <c r="J19" s="594">
        <v>6</v>
      </c>
      <c r="K19" s="594">
        <v>7</v>
      </c>
      <c r="L19" s="594">
        <v>8</v>
      </c>
      <c r="M19" s="594">
        <v>9</v>
      </c>
      <c r="N19" s="594">
        <v>10</v>
      </c>
      <c r="O19" s="594">
        <v>11</v>
      </c>
      <c r="P19" s="594">
        <v>12</v>
      </c>
      <c r="Q19" s="594">
        <v>13</v>
      </c>
      <c r="R19" s="594">
        <v>14</v>
      </c>
      <c r="S19" s="594">
        <v>15</v>
      </c>
      <c r="T19" s="594">
        <v>16</v>
      </c>
      <c r="U19" s="594">
        <v>17</v>
      </c>
      <c r="V19" s="594">
        <v>18</v>
      </c>
      <c r="W19" s="594">
        <v>19</v>
      </c>
      <c r="X19" s="594">
        <v>20</v>
      </c>
    </row>
    <row r="20" spans="1:24" s="1914" customFormat="1" ht="51.75" customHeight="1">
      <c r="A20" s="1911" t="str">
        <f>'I3 TB Data'!A23:B23</f>
        <v>USoA Account #</v>
      </c>
      <c r="B20" s="1911" t="str">
        <f>'I3 TB Data'!B23:D23</f>
        <v>Accounts</v>
      </c>
      <c r="C20" s="1912" t="str">
        <f>'I3 TB Data'!G23</f>
        <v>Direct Allocation</v>
      </c>
      <c r="D20" s="1911" t="s">
        <v>1364</v>
      </c>
      <c r="E20" s="1913" t="str">
        <f>'O4 Summary by Class &amp; Accounts'!E18</f>
        <v>Residential</v>
      </c>
      <c r="F20" s="1913" t="str">
        <f>'O4 Summary by Class &amp; Accounts'!F18</f>
        <v>GS &lt;50</v>
      </c>
      <c r="G20" s="1913" t="str">
        <f>'O4 Summary by Class &amp; Accounts'!G18</f>
        <v>GS&gt;50-Regular</v>
      </c>
      <c r="H20" s="1913" t="str">
        <f>'O4 Summary by Class &amp; Accounts'!H18</f>
        <v>GS&gt; 50-TOU</v>
      </c>
      <c r="I20" s="1913" t="str">
        <f>'O4 Summary by Class &amp; Accounts'!I18</f>
        <v>GS &gt;50-Intermediate</v>
      </c>
      <c r="J20" s="1913" t="str">
        <f>'O4 Summary by Class &amp; Accounts'!J18</f>
        <v>Large Use &gt;5MW</v>
      </c>
      <c r="K20" s="1913" t="str">
        <f>'O4 Summary by Class &amp; Accounts'!K18</f>
        <v>Street Light</v>
      </c>
      <c r="L20" s="1913" t="str">
        <f>'O4 Summary by Class &amp; Accounts'!L18</f>
        <v>Sentinel</v>
      </c>
      <c r="M20" s="1913" t="str">
        <f>'O4 Summary by Class &amp; Accounts'!M18</f>
        <v>Unmetered Scattered Load</v>
      </c>
      <c r="N20" s="1913" t="str">
        <f>'O4 Summary by Class &amp; Accounts'!N18</f>
        <v>Embedded Distributor</v>
      </c>
      <c r="O20" s="1913" t="str">
        <f>'O4 Summary by Class &amp; Accounts'!O18</f>
        <v>Back-up/Standby Power</v>
      </c>
      <c r="P20" s="1913" t="str">
        <f>'O4 Summary by Class &amp; Accounts'!P18</f>
        <v>Rate Class 1</v>
      </c>
      <c r="Q20" s="1913" t="str">
        <f>'O4 Summary by Class &amp; Accounts'!Q18</f>
        <v>Rate class 2</v>
      </c>
      <c r="R20" s="1913" t="str">
        <f>'O4 Summary by Class &amp; Accounts'!R18</f>
        <v>Rate class 3</v>
      </c>
      <c r="S20" s="1913" t="str">
        <f>'O4 Summary by Class &amp; Accounts'!S18</f>
        <v>Rate class 4</v>
      </c>
      <c r="T20" s="1913" t="str">
        <f>'O4 Summary by Class &amp; Accounts'!T18</f>
        <v>Rate class 5</v>
      </c>
      <c r="U20" s="1913" t="str">
        <f>'O4 Summary by Class &amp; Accounts'!U18</f>
        <v>Rate class 6</v>
      </c>
      <c r="V20" s="1913" t="str">
        <f>'O4 Summary by Class &amp; Accounts'!V18</f>
        <v>Rate class 7</v>
      </c>
      <c r="W20" s="1913" t="str">
        <f>'O4 Summary by Class &amp; Accounts'!W18</f>
        <v>Rate class 8</v>
      </c>
      <c r="X20" s="1913" t="str">
        <f>'O4 Summary by Class &amp; Accounts'!X18</f>
        <v>Rate class 9</v>
      </c>
    </row>
    <row r="21" spans="1:24" s="481" customFormat="1" ht="29.25" customHeight="1">
      <c r="A21" s="2309"/>
      <c r="B21" s="2309"/>
      <c r="C21" s="2309"/>
      <c r="D21" s="2309"/>
      <c r="E21" s="2309"/>
      <c r="F21" s="610"/>
      <c r="G21" s="610"/>
      <c r="H21" s="610"/>
      <c r="I21" s="610"/>
      <c r="J21" s="610"/>
      <c r="K21" s="610"/>
      <c r="L21" s="610"/>
      <c r="M21" s="610"/>
      <c r="N21" s="610"/>
      <c r="O21" s="610"/>
      <c r="P21" s="610"/>
      <c r="Q21" s="610"/>
      <c r="R21" s="610"/>
      <c r="S21" s="610"/>
      <c r="T21" s="610"/>
      <c r="U21" s="610"/>
      <c r="V21" s="610"/>
      <c r="W21" s="610"/>
      <c r="X21" s="610"/>
    </row>
    <row r="22" spans="1:24" s="481" customFormat="1" ht="41.25" customHeight="1">
      <c r="A22" s="2309"/>
      <c r="B22" s="2309"/>
      <c r="C22" s="2309"/>
      <c r="D22" s="2309"/>
      <c r="E22" s="2309"/>
      <c r="F22" s="610"/>
      <c r="G22" s="610"/>
      <c r="H22" s="610"/>
      <c r="I22" s="610"/>
      <c r="J22" s="610"/>
      <c r="K22" s="610"/>
      <c r="L22" s="610"/>
      <c r="M22" s="610"/>
      <c r="N22" s="610"/>
      <c r="O22" s="610"/>
      <c r="P22" s="610"/>
      <c r="Q22" s="610"/>
      <c r="R22" s="610"/>
      <c r="S22" s="610"/>
      <c r="T22" s="610"/>
      <c r="U22" s="610"/>
      <c r="V22" s="610"/>
      <c r="W22" s="610"/>
      <c r="X22" s="610"/>
    </row>
    <row r="23" spans="1:24" s="1931" customFormat="1" ht="20.25" customHeight="1">
      <c r="A23" s="615">
        <f>'I3 TB Data'!A156:B156</f>
        <v>1995</v>
      </c>
      <c r="B23" s="616" t="str">
        <f>'I3 TB Data'!B156:D156</f>
        <v>Contributions and Grants - Credit</v>
      </c>
      <c r="C23" s="1915">
        <f>'I3 TB Data'!G156</f>
        <v>0</v>
      </c>
      <c r="D23" s="1937" t="str">
        <f>IF(SUM(E23:X23)&lt;&gt;C23,"No","Yes")</f>
        <v>Yes</v>
      </c>
      <c r="E23" s="1930"/>
      <c r="F23" s="1930"/>
      <c r="G23" s="1930"/>
      <c r="H23" s="1930"/>
      <c r="I23" s="1930"/>
      <c r="J23" s="1930"/>
      <c r="K23" s="1930"/>
      <c r="L23" s="1930"/>
      <c r="M23" s="1930"/>
      <c r="N23" s="1930"/>
      <c r="O23" s="1930"/>
      <c r="P23" s="1930"/>
      <c r="Q23" s="1930"/>
      <c r="R23" s="1930"/>
      <c r="S23" s="1930"/>
      <c r="T23" s="1930"/>
      <c r="U23" s="1930"/>
      <c r="V23" s="1930"/>
      <c r="W23" s="1930"/>
      <c r="X23" s="1930"/>
    </row>
    <row r="24" spans="1:24" ht="12.75">
      <c r="A24" s="615"/>
      <c r="B24" s="616"/>
      <c r="C24" s="627"/>
      <c r="D24" s="613"/>
    </row>
    <row r="25" spans="1:24" ht="15.75" customHeight="1">
      <c r="A25" s="2310"/>
      <c r="B25" s="2310"/>
      <c r="C25" s="2310"/>
      <c r="D25" s="2310"/>
      <c r="E25" s="2310"/>
    </row>
    <row r="26" spans="1:24" s="481" customFormat="1" ht="32.25" customHeight="1">
      <c r="A26" s="2310"/>
      <c r="B26" s="2310"/>
      <c r="C26" s="2310"/>
      <c r="D26" s="2310"/>
      <c r="E26" s="2310"/>
      <c r="F26" s="610"/>
      <c r="G26" s="610"/>
      <c r="H26" s="610"/>
      <c r="I26" s="610"/>
      <c r="J26" s="610"/>
      <c r="K26" s="610"/>
      <c r="L26" s="610"/>
      <c r="M26" s="610"/>
      <c r="N26" s="610"/>
      <c r="O26" s="610"/>
      <c r="P26" s="610"/>
      <c r="Q26" s="610"/>
      <c r="R26" s="610"/>
      <c r="S26" s="610"/>
      <c r="T26" s="610"/>
      <c r="U26" s="610"/>
      <c r="V26" s="610"/>
      <c r="W26" s="610"/>
      <c r="X26" s="610"/>
    </row>
    <row r="27" spans="1:24" s="356" customFormat="1" ht="12.75">
      <c r="A27" s="630">
        <f>'I3 TB Data'!A119:B119</f>
        <v>1805</v>
      </c>
      <c r="B27" s="631" t="str">
        <f>'I3 TB Data'!B119:D119</f>
        <v>Land</v>
      </c>
      <c r="C27" s="632">
        <f>'I3 TB Data'!G119</f>
        <v>0</v>
      </c>
      <c r="D27" s="1685" t="str">
        <f t="shared" ref="D27:D56" si="0">IF(SUM(E27:X27)&lt;&gt;C27,"No","Yes")</f>
        <v>Yes</v>
      </c>
      <c r="E27" s="1932"/>
      <c r="F27" s="1932"/>
      <c r="G27" s="1932"/>
      <c r="H27" s="1932"/>
      <c r="I27" s="1932"/>
      <c r="J27" s="1932"/>
      <c r="K27" s="1932"/>
      <c r="L27" s="1932"/>
      <c r="M27" s="1932"/>
      <c r="N27" s="1932"/>
      <c r="O27" s="1932"/>
      <c r="P27" s="1932"/>
      <c r="Q27" s="1932"/>
      <c r="R27" s="1932"/>
      <c r="S27" s="1932"/>
      <c r="T27" s="1932"/>
      <c r="U27" s="1932"/>
      <c r="V27" s="1932"/>
      <c r="W27" s="1932"/>
      <c r="X27" s="1932"/>
    </row>
    <row r="28" spans="1:24" s="356" customFormat="1" ht="12.75">
      <c r="A28" s="630">
        <f>'I3 TB Data'!A120:B120</f>
        <v>1806</v>
      </c>
      <c r="B28" s="631" t="str">
        <f>'I3 TB Data'!B120:D120</f>
        <v>Land Rights</v>
      </c>
      <c r="C28" s="632">
        <f>'I3 TB Data'!G120</f>
        <v>0</v>
      </c>
      <c r="D28" s="1685" t="str">
        <f t="shared" si="0"/>
        <v>Yes</v>
      </c>
      <c r="E28" s="1932"/>
      <c r="F28" s="1932"/>
      <c r="G28" s="1932"/>
      <c r="H28" s="1932"/>
      <c r="I28" s="1932"/>
      <c r="J28" s="1932"/>
      <c r="K28" s="1932"/>
      <c r="L28" s="1932"/>
      <c r="M28" s="1932"/>
      <c r="N28" s="1932"/>
      <c r="O28" s="1932"/>
      <c r="P28" s="1932"/>
      <c r="Q28" s="1932"/>
      <c r="R28" s="1932"/>
      <c r="S28" s="1932"/>
      <c r="T28" s="1932"/>
      <c r="U28" s="1932"/>
      <c r="V28" s="1932"/>
      <c r="W28" s="1932"/>
      <c r="X28" s="1932"/>
    </row>
    <row r="29" spans="1:24" s="356" customFormat="1" ht="12.75">
      <c r="A29" s="630">
        <f>'I3 TB Data'!A121:B121</f>
        <v>1808</v>
      </c>
      <c r="B29" s="631" t="str">
        <f>'I3 TB Data'!B121:D121</f>
        <v>Buildings and Fixtures</v>
      </c>
      <c r="C29" s="632">
        <f>'I3 TB Data'!G121</f>
        <v>0</v>
      </c>
      <c r="D29" s="1685" t="str">
        <f t="shared" si="0"/>
        <v>Yes</v>
      </c>
      <c r="E29" s="1932"/>
      <c r="F29" s="1932"/>
      <c r="G29" s="1932"/>
      <c r="H29" s="1932"/>
      <c r="I29" s="1932"/>
      <c r="J29" s="1932"/>
      <c r="K29" s="1932"/>
      <c r="L29" s="1932"/>
      <c r="M29" s="1932"/>
      <c r="N29" s="1932"/>
      <c r="O29" s="1932"/>
      <c r="P29" s="1932"/>
      <c r="Q29" s="1932"/>
      <c r="R29" s="1932"/>
      <c r="S29" s="1932"/>
      <c r="T29" s="1932"/>
      <c r="U29" s="1932"/>
      <c r="V29" s="1932"/>
      <c r="W29" s="1932"/>
      <c r="X29" s="1932"/>
    </row>
    <row r="30" spans="1:24" s="356" customFormat="1" ht="12.75">
      <c r="A30" s="630">
        <f>'I3 TB Data'!A122:B122</f>
        <v>1810</v>
      </c>
      <c r="B30" s="631" t="str">
        <f>'I3 TB Data'!B122:D122</f>
        <v>Leasehold Improvements</v>
      </c>
      <c r="C30" s="632">
        <f>'I3 TB Data'!G122</f>
        <v>0</v>
      </c>
      <c r="D30" s="1685" t="str">
        <f t="shared" si="0"/>
        <v>Yes</v>
      </c>
      <c r="E30" s="1932"/>
      <c r="F30" s="1932"/>
      <c r="G30" s="1932"/>
      <c r="H30" s="1932"/>
      <c r="I30" s="1932"/>
      <c r="J30" s="1932"/>
      <c r="K30" s="1932"/>
      <c r="L30" s="1932"/>
      <c r="M30" s="1932"/>
      <c r="N30" s="1932"/>
      <c r="O30" s="1932"/>
      <c r="P30" s="1932"/>
      <c r="Q30" s="1932"/>
      <c r="R30" s="1932"/>
      <c r="S30" s="1932"/>
      <c r="T30" s="1932"/>
      <c r="U30" s="1932"/>
      <c r="V30" s="1932"/>
      <c r="W30" s="1932"/>
      <c r="X30" s="1932"/>
    </row>
    <row r="31" spans="1:24" s="356" customFormat="1" ht="25.5">
      <c r="A31" s="630">
        <f>'I3 TB Data'!A123:B123</f>
        <v>1815</v>
      </c>
      <c r="B31" s="631" t="str">
        <f>'I3 TB Data'!B123:D123</f>
        <v>Transformer Station Equipment - Normally Primary above 50 kV</v>
      </c>
      <c r="C31" s="632">
        <f>'I3 TB Data'!G123</f>
        <v>0</v>
      </c>
      <c r="D31" s="1685" t="str">
        <f t="shared" si="0"/>
        <v>Yes</v>
      </c>
      <c r="E31" s="1932"/>
      <c r="F31" s="1932"/>
      <c r="G31" s="1932"/>
      <c r="H31" s="1932"/>
      <c r="I31" s="1932"/>
      <c r="J31" s="1932"/>
      <c r="K31" s="1932"/>
      <c r="L31" s="1932"/>
      <c r="M31" s="1932"/>
      <c r="N31" s="1932"/>
      <c r="O31" s="1932"/>
      <c r="P31" s="1932"/>
      <c r="Q31" s="1932"/>
      <c r="R31" s="1932"/>
      <c r="S31" s="1932"/>
      <c r="T31" s="1932"/>
      <c r="U31" s="1932"/>
      <c r="V31" s="1932"/>
      <c r="W31" s="1932"/>
      <c r="X31" s="1932"/>
    </row>
    <row r="32" spans="1:24" s="356" customFormat="1" ht="25.5">
      <c r="A32" s="630">
        <f>'I3 TB Data'!A124:B124</f>
        <v>1820</v>
      </c>
      <c r="B32" s="631" t="str">
        <f>'I3 TB Data'!B124:D124</f>
        <v>Distribution Station Equipment - Normally Primary below 50 kV</v>
      </c>
      <c r="C32" s="632">
        <f>'I3 TB Data'!G124</f>
        <v>0</v>
      </c>
      <c r="D32" s="1685" t="str">
        <f t="shared" si="0"/>
        <v>Yes</v>
      </c>
      <c r="E32" s="1932"/>
      <c r="F32" s="1932"/>
      <c r="G32" s="1932"/>
      <c r="H32" s="1932"/>
      <c r="I32" s="1932"/>
      <c r="J32" s="1932"/>
      <c r="K32" s="1932"/>
      <c r="L32" s="1932"/>
      <c r="M32" s="1932"/>
      <c r="N32" s="1932"/>
      <c r="O32" s="1932"/>
      <c r="P32" s="1932"/>
      <c r="Q32" s="1932"/>
      <c r="R32" s="1932"/>
      <c r="S32" s="1932"/>
      <c r="T32" s="1932"/>
      <c r="U32" s="1932"/>
      <c r="V32" s="1932"/>
      <c r="W32" s="1932"/>
      <c r="X32" s="1932"/>
    </row>
    <row r="33" spans="1:24" s="356" customFormat="1" ht="12.75">
      <c r="A33" s="630">
        <f>'I3 TB Data'!A125:B125</f>
        <v>1825</v>
      </c>
      <c r="B33" s="631" t="str">
        <f>'I3 TB Data'!B125:D125</f>
        <v>Storage Battery Equipment</v>
      </c>
      <c r="C33" s="632">
        <f>'I3 TB Data'!G125</f>
        <v>0</v>
      </c>
      <c r="D33" s="1685" t="str">
        <f t="shared" si="0"/>
        <v>Yes</v>
      </c>
      <c r="E33" s="1932"/>
      <c r="F33" s="1932"/>
      <c r="G33" s="1932"/>
      <c r="H33" s="1932"/>
      <c r="I33" s="1932"/>
      <c r="J33" s="1932"/>
      <c r="K33" s="1932"/>
      <c r="L33" s="1932"/>
      <c r="M33" s="1932"/>
      <c r="N33" s="1932"/>
      <c r="O33" s="1932"/>
      <c r="P33" s="1932"/>
      <c r="Q33" s="1932"/>
      <c r="R33" s="1932"/>
      <c r="S33" s="1932"/>
      <c r="T33" s="1932"/>
      <c r="U33" s="1932"/>
      <c r="V33" s="1932"/>
      <c r="W33" s="1932"/>
      <c r="X33" s="1932"/>
    </row>
    <row r="34" spans="1:24" s="356" customFormat="1" ht="12.75">
      <c r="A34" s="630">
        <f>'I3 TB Data'!A126:B126</f>
        <v>1830</v>
      </c>
      <c r="B34" s="631" t="str">
        <f>'I3 TB Data'!B126:D126</f>
        <v>Poles, Towers and Fixtures</v>
      </c>
      <c r="C34" s="632">
        <f>'I3 TB Data'!G126</f>
        <v>0</v>
      </c>
      <c r="D34" s="1685" t="str">
        <f t="shared" si="0"/>
        <v>Yes</v>
      </c>
      <c r="E34" s="1932"/>
      <c r="F34" s="1932"/>
      <c r="G34" s="1932"/>
      <c r="H34" s="1932"/>
      <c r="I34" s="1932"/>
      <c r="J34" s="1932"/>
      <c r="K34" s="1932"/>
      <c r="L34" s="1932"/>
      <c r="M34" s="1932"/>
      <c r="N34" s="1932"/>
      <c r="O34" s="1932"/>
      <c r="P34" s="1932"/>
      <c r="Q34" s="1932"/>
      <c r="R34" s="1932"/>
      <c r="S34" s="1932"/>
      <c r="T34" s="1932"/>
      <c r="U34" s="1932"/>
      <c r="V34" s="1932"/>
      <c r="W34" s="1932"/>
      <c r="X34" s="1932"/>
    </row>
    <row r="35" spans="1:24" s="356" customFormat="1" ht="12.75">
      <c r="A35" s="630">
        <f>'I3 TB Data'!A127:B127</f>
        <v>1835</v>
      </c>
      <c r="B35" s="631" t="str">
        <f>'I3 TB Data'!B127:D127</f>
        <v>Overhead Conductors and Devices</v>
      </c>
      <c r="C35" s="632">
        <f>'I3 TB Data'!G127</f>
        <v>0</v>
      </c>
      <c r="D35" s="1685" t="str">
        <f t="shared" si="0"/>
        <v>Yes</v>
      </c>
      <c r="E35" s="1932"/>
      <c r="F35" s="1932"/>
      <c r="G35" s="1932"/>
      <c r="H35" s="1932"/>
      <c r="I35" s="1932"/>
      <c r="J35" s="1932"/>
      <c r="K35" s="1932"/>
      <c r="L35" s="1932"/>
      <c r="M35" s="1932"/>
      <c r="N35" s="1932"/>
      <c r="O35" s="1932"/>
      <c r="P35" s="1932"/>
      <c r="Q35" s="1932"/>
      <c r="R35" s="1932"/>
      <c r="S35" s="1932"/>
      <c r="T35" s="1932"/>
      <c r="U35" s="1932"/>
      <c r="V35" s="1932"/>
      <c r="W35" s="1932"/>
      <c r="X35" s="1932"/>
    </row>
    <row r="36" spans="1:24" s="356" customFormat="1" ht="12.75">
      <c r="A36" s="630">
        <f>'I3 TB Data'!A128:B128</f>
        <v>1840</v>
      </c>
      <c r="B36" s="631" t="str">
        <f>'I3 TB Data'!B128:D128</f>
        <v>Underground Conduit</v>
      </c>
      <c r="C36" s="632">
        <f>'I3 TB Data'!G128</f>
        <v>0</v>
      </c>
      <c r="D36" s="1685" t="str">
        <f t="shared" si="0"/>
        <v>Yes</v>
      </c>
      <c r="E36" s="1932"/>
      <c r="F36" s="1932"/>
      <c r="G36" s="1932"/>
      <c r="H36" s="1932"/>
      <c r="I36" s="1932"/>
      <c r="J36" s="1932"/>
      <c r="K36" s="1932"/>
      <c r="L36" s="1932"/>
      <c r="M36" s="1932"/>
      <c r="N36" s="1932"/>
      <c r="O36" s="1932"/>
      <c r="P36" s="1932"/>
      <c r="Q36" s="1932"/>
      <c r="R36" s="1932"/>
      <c r="S36" s="1932"/>
      <c r="T36" s="1932"/>
      <c r="U36" s="1932"/>
      <c r="V36" s="1932"/>
      <c r="W36" s="1932"/>
      <c r="X36" s="1932"/>
    </row>
    <row r="37" spans="1:24" s="356" customFormat="1" ht="12.75">
      <c r="A37" s="630">
        <f>'I3 TB Data'!A129:B129</f>
        <v>1845</v>
      </c>
      <c r="B37" s="631" t="str">
        <f>'I3 TB Data'!B129:D129</f>
        <v>Underground Conductors and Devices</v>
      </c>
      <c r="C37" s="632">
        <f>'I3 TB Data'!G129</f>
        <v>0</v>
      </c>
      <c r="D37" s="1685" t="str">
        <f t="shared" si="0"/>
        <v>Yes</v>
      </c>
      <c r="E37" s="1932"/>
      <c r="F37" s="1932"/>
      <c r="G37" s="1932"/>
      <c r="H37" s="1932"/>
      <c r="I37" s="1932"/>
      <c r="J37" s="1932"/>
      <c r="K37" s="1932"/>
      <c r="L37" s="1932"/>
      <c r="M37" s="1932"/>
      <c r="N37" s="1932"/>
      <c r="O37" s="1932"/>
      <c r="P37" s="1932"/>
      <c r="Q37" s="1932"/>
      <c r="R37" s="1932"/>
      <c r="S37" s="1932"/>
      <c r="T37" s="1932"/>
      <c r="U37" s="1932"/>
      <c r="V37" s="1932"/>
      <c r="W37" s="1932"/>
      <c r="X37" s="1932"/>
    </row>
    <row r="38" spans="1:24" s="356" customFormat="1" ht="12.75">
      <c r="A38" s="630">
        <f>'I3 TB Data'!A130:B130</f>
        <v>1850</v>
      </c>
      <c r="B38" s="631" t="str">
        <f>'I3 TB Data'!B130:D130</f>
        <v>Line Transformers</v>
      </c>
      <c r="C38" s="632">
        <f>'I3 TB Data'!G130</f>
        <v>0</v>
      </c>
      <c r="D38" s="1685" t="str">
        <f t="shared" si="0"/>
        <v>Yes</v>
      </c>
      <c r="E38" s="1932"/>
      <c r="F38" s="1932"/>
      <c r="G38" s="1932"/>
      <c r="H38" s="1932"/>
      <c r="I38" s="1932"/>
      <c r="J38" s="1932"/>
      <c r="K38" s="1932"/>
      <c r="L38" s="1932"/>
      <c r="M38" s="1932"/>
      <c r="N38" s="1932"/>
      <c r="O38" s="1932"/>
      <c r="P38" s="1932"/>
      <c r="Q38" s="1932"/>
      <c r="R38" s="1932"/>
      <c r="S38" s="1932"/>
      <c r="T38" s="1932"/>
      <c r="U38" s="1932"/>
      <c r="V38" s="1932"/>
      <c r="W38" s="1932"/>
      <c r="X38" s="1932"/>
    </row>
    <row r="39" spans="1:24" s="356" customFormat="1" ht="12.75">
      <c r="A39" s="630">
        <f>'I3 TB Data'!A131:B131</f>
        <v>1855</v>
      </c>
      <c r="B39" s="631" t="str">
        <f>'I3 TB Data'!B131:D131</f>
        <v>Services</v>
      </c>
      <c r="C39" s="632">
        <f>'I3 TB Data'!G131</f>
        <v>0</v>
      </c>
      <c r="D39" s="1685" t="str">
        <f t="shared" si="0"/>
        <v>Yes</v>
      </c>
      <c r="E39" s="1932"/>
      <c r="F39" s="1932"/>
      <c r="G39" s="1932"/>
      <c r="H39" s="1932"/>
      <c r="I39" s="1932"/>
      <c r="J39" s="1932"/>
      <c r="K39" s="1932"/>
      <c r="L39" s="1932"/>
      <c r="M39" s="1932"/>
      <c r="N39" s="1932"/>
      <c r="O39" s="1932"/>
      <c r="P39" s="1932"/>
      <c r="Q39" s="1932"/>
      <c r="R39" s="1932"/>
      <c r="S39" s="1932"/>
      <c r="T39" s="1932"/>
      <c r="U39" s="1932"/>
      <c r="V39" s="1932"/>
      <c r="W39" s="1932"/>
      <c r="X39" s="1932"/>
    </row>
    <row r="40" spans="1:24" s="356" customFormat="1" ht="12.75">
      <c r="A40" s="630">
        <f>'I3 TB Data'!A132:B132</f>
        <v>1860</v>
      </c>
      <c r="B40" s="631" t="str">
        <f>'I3 TB Data'!B132:D132</f>
        <v>Meters</v>
      </c>
      <c r="C40" s="632">
        <f>'I3 TB Data'!G132</f>
        <v>0</v>
      </c>
      <c r="D40" s="1685" t="str">
        <f t="shared" si="0"/>
        <v>Yes</v>
      </c>
      <c r="E40" s="1932"/>
      <c r="F40" s="1932"/>
      <c r="G40" s="1932"/>
      <c r="H40" s="1932"/>
      <c r="I40" s="1932"/>
      <c r="J40" s="1932"/>
      <c r="K40" s="1932"/>
      <c r="L40" s="1932"/>
      <c r="M40" s="1932"/>
      <c r="N40" s="1932"/>
      <c r="O40" s="1932"/>
      <c r="P40" s="1932"/>
      <c r="Q40" s="1932"/>
      <c r="R40" s="1932"/>
      <c r="S40" s="1932"/>
      <c r="T40" s="1932"/>
      <c r="U40" s="1932"/>
      <c r="V40" s="1932"/>
      <c r="W40" s="1932"/>
      <c r="X40" s="1932"/>
    </row>
    <row r="41" spans="1:24" s="356" customFormat="1" ht="12.75">
      <c r="A41" s="630">
        <f>'I3 TB Data'!A136:B136</f>
        <v>1905</v>
      </c>
      <c r="B41" s="631" t="str">
        <f>'I3 TB Data'!B136:D136</f>
        <v>Land</v>
      </c>
      <c r="C41" s="632">
        <f>'I3 TB Data'!G136</f>
        <v>0</v>
      </c>
      <c r="D41" s="1685" t="str">
        <f t="shared" si="0"/>
        <v>Yes</v>
      </c>
      <c r="E41" s="1932"/>
      <c r="F41" s="1932"/>
      <c r="G41" s="1932"/>
      <c r="H41" s="1932"/>
      <c r="I41" s="1932"/>
      <c r="J41" s="1932"/>
      <c r="K41" s="1932"/>
      <c r="L41" s="1932"/>
      <c r="M41" s="1932"/>
      <c r="N41" s="1932"/>
      <c r="O41" s="1932"/>
      <c r="P41" s="1932"/>
      <c r="Q41" s="1932"/>
      <c r="R41" s="1932"/>
      <c r="S41" s="1932"/>
      <c r="T41" s="1932"/>
      <c r="U41" s="1932"/>
      <c r="V41" s="1932"/>
      <c r="W41" s="1932"/>
      <c r="X41" s="1932"/>
    </row>
    <row r="42" spans="1:24" s="356" customFormat="1" ht="12.75">
      <c r="A42" s="630">
        <f>'I3 TB Data'!A137:B137</f>
        <v>1906</v>
      </c>
      <c r="B42" s="631" t="str">
        <f>'I3 TB Data'!B137:D137</f>
        <v>Land Rights</v>
      </c>
      <c r="C42" s="632">
        <f>'I3 TB Data'!G137</f>
        <v>0</v>
      </c>
      <c r="D42" s="1685" t="str">
        <f t="shared" si="0"/>
        <v>Yes</v>
      </c>
      <c r="E42" s="1932"/>
      <c r="F42" s="1932"/>
      <c r="G42" s="1932"/>
      <c r="H42" s="1932"/>
      <c r="I42" s="1932"/>
      <c r="J42" s="1932"/>
      <c r="K42" s="1932"/>
      <c r="L42" s="1932"/>
      <c r="M42" s="1932"/>
      <c r="N42" s="1932"/>
      <c r="O42" s="1932"/>
      <c r="P42" s="1932"/>
      <c r="Q42" s="1932"/>
      <c r="R42" s="1932"/>
      <c r="S42" s="1932"/>
      <c r="T42" s="1932"/>
      <c r="U42" s="1932"/>
      <c r="V42" s="1932"/>
      <c r="W42" s="1932"/>
      <c r="X42" s="1932"/>
    </row>
    <row r="43" spans="1:24" s="356" customFormat="1" ht="12.75">
      <c r="A43" s="630">
        <f>'I3 TB Data'!A138:B138</f>
        <v>1908</v>
      </c>
      <c r="B43" s="631" t="str">
        <f>'I3 TB Data'!B138:D138</f>
        <v>Buildings and Fixtures</v>
      </c>
      <c r="C43" s="632">
        <f>'I3 TB Data'!G138</f>
        <v>0</v>
      </c>
      <c r="D43" s="1685" t="str">
        <f>IF(SUM(E43:X43)&lt;&gt;C43,"No","Yes")</f>
        <v>Yes</v>
      </c>
      <c r="E43" s="1932"/>
      <c r="F43" s="1932"/>
      <c r="G43" s="1932"/>
      <c r="H43" s="1932"/>
      <c r="I43" s="1932"/>
      <c r="J43" s="1932"/>
      <c r="K43" s="1932"/>
      <c r="L43" s="1932"/>
      <c r="M43" s="1932"/>
      <c r="N43" s="1932"/>
      <c r="O43" s="1932"/>
      <c r="P43" s="1932"/>
      <c r="Q43" s="1932"/>
      <c r="R43" s="1932"/>
      <c r="S43" s="1932"/>
      <c r="T43" s="1932"/>
      <c r="U43" s="1932"/>
      <c r="V43" s="1932"/>
      <c r="W43" s="1932"/>
      <c r="X43" s="1932"/>
    </row>
    <row r="44" spans="1:24" s="356" customFormat="1" ht="12.75">
      <c r="A44" s="630">
        <f>'I3 TB Data'!A139:B139</f>
        <v>1910</v>
      </c>
      <c r="B44" s="631" t="str">
        <f>'I3 TB Data'!B139:D139</f>
        <v>Leasehold Improvements</v>
      </c>
      <c r="C44" s="632">
        <f>'I3 TB Data'!G139</f>
        <v>0</v>
      </c>
      <c r="D44" s="1685" t="str">
        <f t="shared" si="0"/>
        <v>Yes</v>
      </c>
      <c r="E44" s="1932"/>
      <c r="F44" s="1932"/>
      <c r="G44" s="1932"/>
      <c r="H44" s="1932"/>
      <c r="I44" s="1932"/>
      <c r="J44" s="1932"/>
      <c r="K44" s="1932"/>
      <c r="L44" s="1932"/>
      <c r="M44" s="1932"/>
      <c r="N44" s="1932"/>
      <c r="O44" s="1932"/>
      <c r="P44" s="1932"/>
      <c r="Q44" s="1932"/>
      <c r="R44" s="1932"/>
      <c r="S44" s="1932"/>
      <c r="T44" s="1932"/>
      <c r="U44" s="1932"/>
      <c r="V44" s="1932"/>
      <c r="W44" s="1932"/>
      <c r="X44" s="1932"/>
    </row>
    <row r="45" spans="1:24" s="356" customFormat="1" ht="12.75">
      <c r="A45" s="630">
        <f>'I3 TB Data'!A140:B140</f>
        <v>1915</v>
      </c>
      <c r="B45" s="631" t="str">
        <f>'I3 TB Data'!B140:D140</f>
        <v>Office Furniture and Equipment</v>
      </c>
      <c r="C45" s="632">
        <f>'I3 TB Data'!G140</f>
        <v>0</v>
      </c>
      <c r="D45" s="1685" t="str">
        <f t="shared" si="0"/>
        <v>Yes</v>
      </c>
      <c r="E45" s="1932"/>
      <c r="F45" s="1932"/>
      <c r="G45" s="1932"/>
      <c r="H45" s="1932"/>
      <c r="I45" s="1932"/>
      <c r="J45" s="1932"/>
      <c r="K45" s="1932"/>
      <c r="L45" s="1932"/>
      <c r="M45" s="1932"/>
      <c r="N45" s="1932"/>
      <c r="O45" s="1932"/>
      <c r="P45" s="1932"/>
      <c r="Q45" s="1932"/>
      <c r="R45" s="1932"/>
      <c r="S45" s="1932"/>
      <c r="T45" s="1932"/>
      <c r="U45" s="1932"/>
      <c r="V45" s="1932"/>
      <c r="W45" s="1932"/>
      <c r="X45" s="1932"/>
    </row>
    <row r="46" spans="1:24" s="356" customFormat="1" ht="12.75">
      <c r="A46" s="630">
        <f>'I3 TB Data'!A141:B141</f>
        <v>1920</v>
      </c>
      <c r="B46" s="631" t="str">
        <f>'I3 TB Data'!B141:D141</f>
        <v>Computer Equipment - Hardware</v>
      </c>
      <c r="C46" s="632">
        <f>'I3 TB Data'!G141</f>
        <v>0</v>
      </c>
      <c r="D46" s="1685" t="str">
        <f t="shared" si="0"/>
        <v>Yes</v>
      </c>
      <c r="E46" s="1932"/>
      <c r="F46" s="1932"/>
      <c r="G46" s="1932"/>
      <c r="H46" s="1932"/>
      <c r="I46" s="1932"/>
      <c r="J46" s="1932"/>
      <c r="K46" s="1932"/>
      <c r="L46" s="1932"/>
      <c r="M46" s="1932"/>
      <c r="N46" s="1932"/>
      <c r="O46" s="1932"/>
      <c r="P46" s="1932"/>
      <c r="Q46" s="1932"/>
      <c r="R46" s="1932"/>
      <c r="S46" s="1932"/>
      <c r="T46" s="1932"/>
      <c r="U46" s="1932"/>
      <c r="V46" s="1932"/>
      <c r="W46" s="1932"/>
      <c r="X46" s="1932"/>
    </row>
    <row r="47" spans="1:24" s="356" customFormat="1" ht="12.75">
      <c r="A47" s="630">
        <f>'I3 TB Data'!A142:B142</f>
        <v>1925</v>
      </c>
      <c r="B47" s="631" t="str">
        <f>'I3 TB Data'!B142:D142</f>
        <v>Computer Software</v>
      </c>
      <c r="C47" s="632">
        <f>'I3 TB Data'!G142</f>
        <v>0</v>
      </c>
      <c r="D47" s="1685" t="str">
        <f t="shared" si="0"/>
        <v>Yes</v>
      </c>
      <c r="E47" s="1932"/>
      <c r="F47" s="1932"/>
      <c r="G47" s="1932"/>
      <c r="H47" s="1932"/>
      <c r="I47" s="1932"/>
      <c r="J47" s="1932"/>
      <c r="K47" s="1932"/>
      <c r="L47" s="1932"/>
      <c r="M47" s="1932"/>
      <c r="N47" s="1932"/>
      <c r="O47" s="1932"/>
      <c r="P47" s="1932"/>
      <c r="Q47" s="1932"/>
      <c r="R47" s="1932"/>
      <c r="S47" s="1932"/>
      <c r="T47" s="1932"/>
      <c r="U47" s="1932"/>
      <c r="V47" s="1932"/>
      <c r="W47" s="1932"/>
      <c r="X47" s="1932"/>
    </row>
    <row r="48" spans="1:24" s="356" customFormat="1" ht="12.75">
      <c r="A48" s="630">
        <f>'I3 TB Data'!A143:B143</f>
        <v>1930</v>
      </c>
      <c r="B48" s="631" t="str">
        <f>'I3 TB Data'!B143:D143</f>
        <v>Transportation Equipment</v>
      </c>
      <c r="C48" s="632">
        <f>'I3 TB Data'!G143</f>
        <v>0</v>
      </c>
      <c r="D48" s="1685" t="str">
        <f t="shared" si="0"/>
        <v>Yes</v>
      </c>
      <c r="E48" s="1932"/>
      <c r="F48" s="1932"/>
      <c r="G48" s="1932"/>
      <c r="H48" s="1932"/>
      <c r="I48" s="1932"/>
      <c r="J48" s="1932"/>
      <c r="K48" s="1932"/>
      <c r="L48" s="1932"/>
      <c r="M48" s="1932"/>
      <c r="N48" s="1932"/>
      <c r="O48" s="1932"/>
      <c r="P48" s="1932"/>
      <c r="Q48" s="1932"/>
      <c r="R48" s="1932"/>
      <c r="S48" s="1932"/>
      <c r="T48" s="1932"/>
      <c r="U48" s="1932"/>
      <c r="V48" s="1932"/>
      <c r="W48" s="1932"/>
      <c r="X48" s="1932"/>
    </row>
    <row r="49" spans="1:24" s="356" customFormat="1" ht="12.75">
      <c r="A49" s="630">
        <f>'I3 TB Data'!A144:B144</f>
        <v>1935</v>
      </c>
      <c r="B49" s="631" t="str">
        <f>'I3 TB Data'!B144:D144</f>
        <v>Stores Equipment</v>
      </c>
      <c r="C49" s="632">
        <f>'I3 TB Data'!G144</f>
        <v>0</v>
      </c>
      <c r="D49" s="1685" t="str">
        <f t="shared" si="0"/>
        <v>Yes</v>
      </c>
      <c r="E49" s="1932"/>
      <c r="F49" s="1932"/>
      <c r="G49" s="1932"/>
      <c r="H49" s="1932"/>
      <c r="I49" s="1932"/>
      <c r="J49" s="1932"/>
      <c r="K49" s="1932"/>
      <c r="L49" s="1932"/>
      <c r="M49" s="1932"/>
      <c r="N49" s="1932"/>
      <c r="O49" s="1932"/>
      <c r="P49" s="1932"/>
      <c r="Q49" s="1932"/>
      <c r="R49" s="1932"/>
      <c r="S49" s="1932"/>
      <c r="T49" s="1932"/>
      <c r="U49" s="1932"/>
      <c r="V49" s="1932"/>
      <c r="W49" s="1932"/>
      <c r="X49" s="1932"/>
    </row>
    <row r="50" spans="1:24" s="356" customFormat="1" ht="12.75">
      <c r="A50" s="630">
        <f>'I3 TB Data'!A145:B145</f>
        <v>1940</v>
      </c>
      <c r="B50" s="631" t="str">
        <f>'I3 TB Data'!B145:D145</f>
        <v>Tools, Shop and Garage Equipment</v>
      </c>
      <c r="C50" s="632">
        <f>'I3 TB Data'!G145</f>
        <v>0</v>
      </c>
      <c r="D50" s="1685" t="str">
        <f t="shared" si="0"/>
        <v>Yes</v>
      </c>
      <c r="E50" s="1932"/>
      <c r="F50" s="1932"/>
      <c r="G50" s="1932"/>
      <c r="H50" s="1932"/>
      <c r="I50" s="1932"/>
      <c r="J50" s="1932"/>
      <c r="K50" s="1932"/>
      <c r="L50" s="1932"/>
      <c r="M50" s="1932"/>
      <c r="N50" s="1932"/>
      <c r="O50" s="1932"/>
      <c r="P50" s="1932"/>
      <c r="Q50" s="1932"/>
      <c r="R50" s="1932"/>
      <c r="S50" s="1932"/>
      <c r="T50" s="1932"/>
      <c r="U50" s="1932"/>
      <c r="V50" s="1932"/>
      <c r="W50" s="1932"/>
      <c r="X50" s="1932"/>
    </row>
    <row r="51" spans="1:24" s="356" customFormat="1" ht="12.75">
      <c r="A51" s="630">
        <f>'I3 TB Data'!A146:B146</f>
        <v>1945</v>
      </c>
      <c r="B51" s="631" t="str">
        <f>'I3 TB Data'!B146:D146</f>
        <v>Measurement and Testing Equipment</v>
      </c>
      <c r="C51" s="632">
        <f>'I3 TB Data'!G146</f>
        <v>0</v>
      </c>
      <c r="D51" s="1685" t="str">
        <f t="shared" si="0"/>
        <v>Yes</v>
      </c>
      <c r="E51" s="1932"/>
      <c r="F51" s="1932"/>
      <c r="G51" s="1932"/>
      <c r="H51" s="1932"/>
      <c r="I51" s="1932"/>
      <c r="J51" s="1932"/>
      <c r="K51" s="1932"/>
      <c r="L51" s="1932"/>
      <c r="M51" s="1932"/>
      <c r="N51" s="1932"/>
      <c r="O51" s="1932"/>
      <c r="P51" s="1932"/>
      <c r="Q51" s="1932"/>
      <c r="R51" s="1932"/>
      <c r="S51" s="1932"/>
      <c r="T51" s="1932"/>
      <c r="U51" s="1932"/>
      <c r="V51" s="1932"/>
      <c r="W51" s="1932"/>
      <c r="X51" s="1932"/>
    </row>
    <row r="52" spans="1:24" s="356" customFormat="1" ht="12.75">
      <c r="A52" s="630">
        <f>'I3 TB Data'!A147:B147</f>
        <v>1950</v>
      </c>
      <c r="B52" s="631" t="str">
        <f>'I3 TB Data'!B147:D147</f>
        <v>Power Operated Equipment</v>
      </c>
      <c r="C52" s="632">
        <f>'I3 TB Data'!G147</f>
        <v>0</v>
      </c>
      <c r="D52" s="1685" t="str">
        <f t="shared" si="0"/>
        <v>Yes</v>
      </c>
      <c r="E52" s="1932"/>
      <c r="F52" s="1932"/>
      <c r="G52" s="1932"/>
      <c r="H52" s="1932"/>
      <c r="I52" s="1932"/>
      <c r="J52" s="1932"/>
      <c r="K52" s="1932"/>
      <c r="L52" s="1932"/>
      <c r="M52" s="1932"/>
      <c r="N52" s="1932"/>
      <c r="O52" s="1932"/>
      <c r="P52" s="1932"/>
      <c r="Q52" s="1932"/>
      <c r="R52" s="1932"/>
      <c r="S52" s="1932"/>
      <c r="T52" s="1932"/>
      <c r="U52" s="1932"/>
      <c r="V52" s="1932"/>
      <c r="W52" s="1932"/>
      <c r="X52" s="1932"/>
    </row>
    <row r="53" spans="1:24" s="356" customFormat="1" ht="12.75">
      <c r="A53" s="630">
        <f>'I3 TB Data'!A148:B148</f>
        <v>1955</v>
      </c>
      <c r="B53" s="631" t="str">
        <f>'I3 TB Data'!B148:D148</f>
        <v>Communication Equipment</v>
      </c>
      <c r="C53" s="632">
        <f>'I3 TB Data'!G148</f>
        <v>0</v>
      </c>
      <c r="D53" s="1685" t="str">
        <f t="shared" si="0"/>
        <v>Yes</v>
      </c>
      <c r="E53" s="1932"/>
      <c r="F53" s="1932"/>
      <c r="G53" s="1932"/>
      <c r="H53" s="1932"/>
      <c r="I53" s="1932"/>
      <c r="J53" s="1932"/>
      <c r="K53" s="1932"/>
      <c r="L53" s="1932"/>
      <c r="M53" s="1932"/>
      <c r="N53" s="1932"/>
      <c r="O53" s="1932"/>
      <c r="P53" s="1932"/>
      <c r="Q53" s="1932"/>
      <c r="R53" s="1932"/>
      <c r="S53" s="1932"/>
      <c r="T53" s="1932"/>
      <c r="U53" s="1932"/>
      <c r="V53" s="1932"/>
      <c r="W53" s="1932"/>
      <c r="X53" s="1932"/>
    </row>
    <row r="54" spans="1:24" s="356" customFormat="1" ht="12.75">
      <c r="A54" s="630">
        <f>'I3 TB Data'!A149:B149</f>
        <v>1960</v>
      </c>
      <c r="B54" s="631" t="str">
        <f>'I3 TB Data'!B149:D149</f>
        <v>Miscellaneous Equipment</v>
      </c>
      <c r="C54" s="632">
        <f>'I3 TB Data'!G149</f>
        <v>0</v>
      </c>
      <c r="D54" s="1685" t="str">
        <f t="shared" si="0"/>
        <v>Yes</v>
      </c>
      <c r="E54" s="1932"/>
      <c r="F54" s="1932"/>
      <c r="G54" s="1932"/>
      <c r="H54" s="1932"/>
      <c r="I54" s="1932"/>
      <c r="J54" s="1932"/>
      <c r="K54" s="1932"/>
      <c r="L54" s="1932"/>
      <c r="M54" s="1932"/>
      <c r="N54" s="1932"/>
      <c r="O54" s="1932"/>
      <c r="P54" s="1932"/>
      <c r="Q54" s="1932"/>
      <c r="R54" s="1932"/>
      <c r="S54" s="1932"/>
      <c r="T54" s="1932"/>
      <c r="U54" s="1932"/>
      <c r="V54" s="1932"/>
      <c r="W54" s="1932"/>
      <c r="X54" s="1932"/>
    </row>
    <row r="55" spans="1:24" s="356" customFormat="1" ht="25.5">
      <c r="A55" s="630">
        <f>'I3 TB Data'!A151:B151</f>
        <v>1970</v>
      </c>
      <c r="B55" s="631" t="str">
        <f>'I3 TB Data'!B151:D151</f>
        <v>Load Management Controls - Customer Premises</v>
      </c>
      <c r="C55" s="632">
        <f>'I3 TB Data'!G151</f>
        <v>0</v>
      </c>
      <c r="D55" s="1685" t="str">
        <f t="shared" si="0"/>
        <v>Yes</v>
      </c>
      <c r="E55" s="1932"/>
      <c r="F55" s="1932"/>
      <c r="G55" s="1932"/>
      <c r="H55" s="1932"/>
      <c r="I55" s="1932"/>
      <c r="J55" s="1932"/>
      <c r="K55" s="1932"/>
      <c r="L55" s="1932"/>
      <c r="M55" s="1932"/>
      <c r="N55" s="1932"/>
      <c r="O55" s="1932"/>
      <c r="P55" s="1932"/>
      <c r="Q55" s="1932"/>
      <c r="R55" s="1932"/>
      <c r="S55" s="1932"/>
      <c r="T55" s="1932"/>
      <c r="U55" s="1932"/>
      <c r="V55" s="1932"/>
      <c r="W55" s="1932"/>
      <c r="X55" s="1932"/>
    </row>
    <row r="56" spans="1:24" s="356" customFormat="1" ht="25.5">
      <c r="A56" s="630">
        <f>'I3 TB Data'!A152:B152</f>
        <v>1975</v>
      </c>
      <c r="B56" s="631" t="str">
        <f>'I3 TB Data'!B152:D152</f>
        <v>Load Management Controls - Utility Premises</v>
      </c>
      <c r="C56" s="632">
        <f>'I3 TB Data'!G152</f>
        <v>0</v>
      </c>
      <c r="D56" s="1685" t="str">
        <f t="shared" si="0"/>
        <v>Yes</v>
      </c>
      <c r="E56" s="1932"/>
      <c r="F56" s="1932"/>
      <c r="G56" s="1932"/>
      <c r="H56" s="1932"/>
      <c r="I56" s="1932"/>
      <c r="J56" s="1932"/>
      <c r="K56" s="1932"/>
      <c r="L56" s="1932"/>
      <c r="M56" s="1932"/>
      <c r="N56" s="1932"/>
      <c r="O56" s="1932"/>
      <c r="P56" s="1932"/>
      <c r="Q56" s="1932"/>
      <c r="R56" s="1932"/>
      <c r="S56" s="1932"/>
      <c r="T56" s="1932"/>
      <c r="U56" s="1932"/>
      <c r="V56" s="1932"/>
      <c r="W56" s="1932"/>
      <c r="X56" s="1932"/>
    </row>
    <row r="57" spans="1:24" s="356" customFormat="1" ht="12.75">
      <c r="A57" s="630">
        <f>'I3 TB Data'!A153:B153</f>
        <v>1980</v>
      </c>
      <c r="B57" s="631" t="str">
        <f>'I3 TB Data'!B153:D153</f>
        <v>System Supervisory Equipment</v>
      </c>
      <c r="C57" s="632">
        <f>'I3 TB Data'!G153</f>
        <v>0</v>
      </c>
      <c r="D57" s="1685" t="str">
        <f t="shared" ref="D57:D62" si="1">IF(SUM(E57:X57)&lt;&gt;C57,"No","Yes")</f>
        <v>Yes</v>
      </c>
      <c r="E57" s="1932"/>
      <c r="F57" s="1932"/>
      <c r="G57" s="1932"/>
      <c r="H57" s="1932"/>
      <c r="I57" s="1932"/>
      <c r="J57" s="1932"/>
      <c r="K57" s="1932"/>
      <c r="L57" s="1932"/>
      <c r="M57" s="1932"/>
      <c r="N57" s="1932"/>
      <c r="O57" s="1932"/>
      <c r="P57" s="1932"/>
      <c r="Q57" s="1932"/>
      <c r="R57" s="1932"/>
      <c r="S57" s="1932"/>
      <c r="T57" s="1932"/>
      <c r="U57" s="1932"/>
      <c r="V57" s="1932"/>
      <c r="W57" s="1932"/>
      <c r="X57" s="1932"/>
    </row>
    <row r="58" spans="1:24" s="356" customFormat="1" ht="12.75">
      <c r="A58" s="630">
        <f>'I3 TB Data'!A155:B155</f>
        <v>1990</v>
      </c>
      <c r="B58" s="631" t="str">
        <f>'I3 TB Data'!B155:D155</f>
        <v>Other Tangible Property</v>
      </c>
      <c r="C58" s="632">
        <f>'I3 TB Data'!G155</f>
        <v>0</v>
      </c>
      <c r="D58" s="1685" t="str">
        <f t="shared" si="1"/>
        <v>Yes</v>
      </c>
      <c r="E58" s="1932"/>
      <c r="F58" s="1932"/>
      <c r="G58" s="1932"/>
      <c r="H58" s="1932"/>
      <c r="I58" s="1932"/>
      <c r="J58" s="1932"/>
      <c r="K58" s="1932"/>
      <c r="L58" s="1932"/>
      <c r="M58" s="1932"/>
      <c r="N58" s="1932"/>
      <c r="O58" s="1932"/>
      <c r="P58" s="1932"/>
      <c r="Q58" s="1932"/>
      <c r="R58" s="1932"/>
      <c r="S58" s="1932"/>
      <c r="T58" s="1932"/>
      <c r="U58" s="1932"/>
      <c r="V58" s="1932"/>
      <c r="W58" s="1932"/>
      <c r="X58" s="1932"/>
    </row>
    <row r="59" spans="1:24" s="356" customFormat="1" ht="12.75">
      <c r="A59" s="630">
        <f>'I3 TB Data'!A157:B157</f>
        <v>2005</v>
      </c>
      <c r="B59" s="631" t="str">
        <f>'I3 TB Data'!B157:D157</f>
        <v>Property Under Capital Leases</v>
      </c>
      <c r="C59" s="632">
        <f>'I3 TB Data'!G157</f>
        <v>0</v>
      </c>
      <c r="D59" s="1685" t="str">
        <f t="shared" si="1"/>
        <v>Yes</v>
      </c>
      <c r="E59" s="1932"/>
      <c r="F59" s="1932"/>
      <c r="G59" s="1932"/>
      <c r="H59" s="1932"/>
      <c r="I59" s="1932"/>
      <c r="J59" s="1932"/>
      <c r="K59" s="1932"/>
      <c r="L59" s="1932"/>
      <c r="M59" s="1932"/>
      <c r="N59" s="1932"/>
      <c r="O59" s="1932"/>
      <c r="P59" s="1932"/>
      <c r="Q59" s="1932"/>
      <c r="R59" s="1932"/>
      <c r="S59" s="1932"/>
      <c r="T59" s="1932"/>
      <c r="U59" s="1932"/>
      <c r="V59" s="1932"/>
      <c r="W59" s="1932"/>
      <c r="X59" s="1932"/>
    </row>
    <row r="60" spans="1:24" s="356" customFormat="1" ht="12.75">
      <c r="A60" s="630">
        <f>'I3 TB Data'!A158:B158</f>
        <v>2010</v>
      </c>
      <c r="B60" s="631" t="str">
        <f>'I3 TB Data'!B158:D158</f>
        <v>Electric Plant Purchased or Sold</v>
      </c>
      <c r="C60" s="632">
        <f>'I3 TB Data'!G158</f>
        <v>0</v>
      </c>
      <c r="D60" s="1685" t="str">
        <f t="shared" si="1"/>
        <v>Yes</v>
      </c>
      <c r="E60" s="1932"/>
      <c r="F60" s="1932"/>
      <c r="G60" s="1932"/>
      <c r="H60" s="1932"/>
      <c r="I60" s="1932"/>
      <c r="J60" s="1932"/>
      <c r="K60" s="1932"/>
      <c r="L60" s="1932"/>
      <c r="M60" s="1932"/>
      <c r="N60" s="1932"/>
      <c r="O60" s="1932"/>
      <c r="P60" s="1932"/>
      <c r="Q60" s="1932"/>
      <c r="R60" s="1932"/>
      <c r="S60" s="1932"/>
      <c r="T60" s="1932"/>
      <c r="U60" s="1932"/>
      <c r="V60" s="1932"/>
      <c r="W60" s="1932"/>
      <c r="X60" s="1932"/>
    </row>
    <row r="61" spans="1:24" s="356" customFormat="1" ht="25.5">
      <c r="A61" s="630">
        <f>'I3 TB Data'!A162:B162</f>
        <v>2050</v>
      </c>
      <c r="B61" s="631" t="str">
        <f>'I3 TB Data'!B162:D162</f>
        <v>Completed Construction Not Classified--Electric</v>
      </c>
      <c r="C61" s="632">
        <f>'I3 TB Data'!G162</f>
        <v>0</v>
      </c>
      <c r="D61" s="1685" t="str">
        <f t="shared" si="1"/>
        <v>Yes</v>
      </c>
      <c r="E61" s="1932"/>
      <c r="F61" s="1932"/>
      <c r="G61" s="1932"/>
      <c r="H61" s="1932"/>
      <c r="I61" s="1932"/>
      <c r="J61" s="1932"/>
      <c r="K61" s="1932"/>
      <c r="L61" s="1932"/>
      <c r="M61" s="1932"/>
      <c r="N61" s="1932"/>
      <c r="O61" s="1932"/>
      <c r="P61" s="1932"/>
      <c r="Q61" s="1932"/>
      <c r="R61" s="1932"/>
      <c r="S61" s="1932"/>
      <c r="T61" s="1932"/>
      <c r="U61" s="1932"/>
      <c r="V61" s="1932"/>
      <c r="W61" s="1932"/>
      <c r="X61" s="1932"/>
    </row>
    <row r="62" spans="1:24" s="356" customFormat="1" ht="38.25">
      <c r="A62" s="630">
        <f>'I3 TB Data'!A168:B168</f>
        <v>2105</v>
      </c>
      <c r="B62" s="631" t="str">
        <f>'I3 TB Data'!B168:D168</f>
        <v>Accum. Amortization of Electric Utility Plant - Property, Plant, &amp; Equipment</v>
      </c>
      <c r="C62" s="632">
        <f>'I3 TB Data'!G168</f>
        <v>0</v>
      </c>
      <c r="D62" s="1685" t="str">
        <f t="shared" si="1"/>
        <v>Yes</v>
      </c>
      <c r="E62" s="1932"/>
      <c r="F62" s="1932"/>
      <c r="G62" s="1932"/>
      <c r="H62" s="1932"/>
      <c r="I62" s="1932"/>
      <c r="J62" s="1932"/>
      <c r="K62" s="1932"/>
      <c r="L62" s="1932"/>
      <c r="M62" s="1932"/>
      <c r="N62" s="1932"/>
      <c r="O62" s="1932"/>
      <c r="P62" s="1932"/>
      <c r="Q62" s="1932"/>
      <c r="R62" s="1932"/>
      <c r="S62" s="1932"/>
      <c r="T62" s="1932"/>
      <c r="U62" s="1932"/>
      <c r="V62" s="1932"/>
      <c r="W62" s="1932"/>
      <c r="X62" s="1932"/>
    </row>
    <row r="63" spans="1:24" s="356" customFormat="1" ht="27" customHeight="1" thickBot="1">
      <c r="A63" s="637">
        <f>'I3 TB Data'!A169:B169</f>
        <v>2120</v>
      </c>
      <c r="B63" s="638" t="str">
        <f>'I3 TB Data'!B169:D169</f>
        <v>Accumulated Amortization of Electric Utility Plant - Intangibles</v>
      </c>
      <c r="C63" s="639">
        <f>'I3 TB Data'!G169</f>
        <v>0</v>
      </c>
      <c r="D63" s="1686" t="str">
        <f>IF(SUM(E63:X63)&lt;&gt;C63,"No","Yes")</f>
        <v>Yes</v>
      </c>
      <c r="E63" s="1933"/>
      <c r="F63" s="1933"/>
      <c r="G63" s="1933"/>
      <c r="H63" s="1933"/>
      <c r="I63" s="1933"/>
      <c r="J63" s="1933"/>
      <c r="K63" s="1933"/>
      <c r="L63" s="1933"/>
      <c r="M63" s="1933"/>
      <c r="N63" s="1933"/>
      <c r="O63" s="1933"/>
      <c r="P63" s="1933"/>
      <c r="Q63" s="1933"/>
      <c r="R63" s="1933"/>
      <c r="S63" s="1933"/>
      <c r="T63" s="1933"/>
      <c r="U63" s="1933"/>
      <c r="V63" s="1933"/>
      <c r="W63" s="1933"/>
      <c r="X63" s="1933"/>
    </row>
    <row r="64" spans="1:24" s="1934" customFormat="1" ht="12.75" customHeight="1">
      <c r="A64" s="2313"/>
      <c r="B64" s="2317" t="s">
        <v>421</v>
      </c>
      <c r="C64" s="2319"/>
      <c r="D64" s="2321"/>
      <c r="E64" s="2315">
        <f>SUM(E23:E63)</f>
        <v>0</v>
      </c>
      <c r="F64" s="2315">
        <f t="shared" ref="F64:X64" si="2">SUM(F23:F63)</f>
        <v>0</v>
      </c>
      <c r="G64" s="2315">
        <f t="shared" si="2"/>
        <v>0</v>
      </c>
      <c r="H64" s="2315">
        <f t="shared" si="2"/>
        <v>0</v>
      </c>
      <c r="I64" s="2315">
        <f t="shared" si="2"/>
        <v>0</v>
      </c>
      <c r="J64" s="2315">
        <f t="shared" si="2"/>
        <v>0</v>
      </c>
      <c r="K64" s="2315">
        <f t="shared" si="2"/>
        <v>0</v>
      </c>
      <c r="L64" s="2315">
        <f t="shared" si="2"/>
        <v>0</v>
      </c>
      <c r="M64" s="2315">
        <f t="shared" si="2"/>
        <v>0</v>
      </c>
      <c r="N64" s="2315">
        <f t="shared" si="2"/>
        <v>0</v>
      </c>
      <c r="O64" s="2315">
        <f t="shared" si="2"/>
        <v>0</v>
      </c>
      <c r="P64" s="2315">
        <f t="shared" si="2"/>
        <v>0</v>
      </c>
      <c r="Q64" s="2315">
        <f t="shared" si="2"/>
        <v>0</v>
      </c>
      <c r="R64" s="2315">
        <f t="shared" si="2"/>
        <v>0</v>
      </c>
      <c r="S64" s="2315">
        <f t="shared" si="2"/>
        <v>0</v>
      </c>
      <c r="T64" s="2315">
        <f t="shared" si="2"/>
        <v>0</v>
      </c>
      <c r="U64" s="2315">
        <f t="shared" si="2"/>
        <v>0</v>
      </c>
      <c r="V64" s="2315">
        <f t="shared" si="2"/>
        <v>0</v>
      </c>
      <c r="W64" s="2315">
        <f t="shared" si="2"/>
        <v>0</v>
      </c>
      <c r="X64" s="2311">
        <f t="shared" si="2"/>
        <v>0</v>
      </c>
    </row>
    <row r="65" spans="1:24" s="857" customFormat="1" ht="12.75" customHeight="1" thickBot="1">
      <c r="A65" s="2314"/>
      <c r="B65" s="2318"/>
      <c r="C65" s="2320"/>
      <c r="D65" s="2322"/>
      <c r="E65" s="2316"/>
      <c r="F65" s="2316"/>
      <c r="G65" s="2316"/>
      <c r="H65" s="2316"/>
      <c r="I65" s="2316"/>
      <c r="J65" s="2316"/>
      <c r="K65" s="2316"/>
      <c r="L65" s="2316"/>
      <c r="M65" s="2316"/>
      <c r="N65" s="2316"/>
      <c r="O65" s="2316"/>
      <c r="P65" s="2316"/>
      <c r="Q65" s="2316"/>
      <c r="R65" s="2316"/>
      <c r="S65" s="2316"/>
      <c r="T65" s="2316"/>
      <c r="U65" s="2316"/>
      <c r="V65" s="2316"/>
      <c r="W65" s="2316"/>
      <c r="X65" s="2312"/>
    </row>
    <row r="66" spans="1:24" s="710" customFormat="1" ht="25.5">
      <c r="A66" s="634">
        <f>'I3 TB Data'!A341:B341</f>
        <v>5005</v>
      </c>
      <c r="B66" s="635" t="str">
        <f>'I3 TB Data'!B341:D341</f>
        <v>Operation Supervision and Engineering</v>
      </c>
      <c r="C66" s="636">
        <f>'I3 TB Data'!G341</f>
        <v>0</v>
      </c>
      <c r="D66" s="1687" t="str">
        <f>IF(SUM(E66:X66)&lt;&gt;C66,"No","Yes")</f>
        <v>Yes</v>
      </c>
      <c r="E66" s="1935"/>
      <c r="F66" s="1935"/>
      <c r="G66" s="1935"/>
      <c r="H66" s="1935"/>
      <c r="I66" s="1935"/>
      <c r="J66" s="1935"/>
      <c r="K66" s="1935"/>
      <c r="L66" s="1935"/>
      <c r="M66" s="1935"/>
      <c r="N66" s="1935"/>
      <c r="O66" s="1935"/>
      <c r="P66" s="1935"/>
      <c r="Q66" s="1935"/>
      <c r="R66" s="1935"/>
      <c r="S66" s="1935"/>
      <c r="T66" s="1935"/>
      <c r="U66" s="1935"/>
      <c r="V66" s="1935"/>
      <c r="W66" s="1935"/>
      <c r="X66" s="1935"/>
    </row>
    <row r="67" spans="1:24" s="710" customFormat="1" ht="12.75">
      <c r="A67" s="630">
        <f>'I3 TB Data'!A342:B342</f>
        <v>5010</v>
      </c>
      <c r="B67" s="631" t="str">
        <f>'I3 TB Data'!B342:D342</f>
        <v>Load Dispatching</v>
      </c>
      <c r="C67" s="632">
        <f>'I3 TB Data'!G342</f>
        <v>0</v>
      </c>
      <c r="D67" s="1685" t="str">
        <f>IF(SUM(E67:X67)&lt;&gt;C67,"No","Yes")</f>
        <v>Yes</v>
      </c>
      <c r="E67" s="1936"/>
      <c r="F67" s="1936"/>
      <c r="G67" s="1936"/>
      <c r="H67" s="1936"/>
      <c r="I67" s="1936"/>
      <c r="J67" s="1936"/>
      <c r="K67" s="1936"/>
      <c r="L67" s="1936"/>
      <c r="M67" s="1936"/>
      <c r="N67" s="1936"/>
      <c r="O67" s="1936"/>
      <c r="P67" s="1936"/>
      <c r="Q67" s="1936"/>
      <c r="R67" s="1936"/>
      <c r="S67" s="1936"/>
      <c r="T67" s="1936"/>
      <c r="U67" s="1936"/>
      <c r="V67" s="1936"/>
      <c r="W67" s="1936"/>
      <c r="X67" s="1936"/>
    </row>
    <row r="68" spans="1:24" s="710" customFormat="1" ht="25.5">
      <c r="A68" s="630">
        <f>'I3 TB Data'!A343:B343</f>
        <v>5012</v>
      </c>
      <c r="B68" s="631" t="str">
        <f>'I3 TB Data'!B343:D343</f>
        <v>Station Buildings and Fixtures Expense</v>
      </c>
      <c r="C68" s="632">
        <f>'I3 TB Data'!G343</f>
        <v>0</v>
      </c>
      <c r="D68" s="1685" t="str">
        <f>IF(SUM(E68:X68)&lt;&gt;C68,"No","Yes")</f>
        <v>Yes</v>
      </c>
      <c r="E68" s="1936"/>
      <c r="F68" s="1936"/>
      <c r="G68" s="1936"/>
      <c r="H68" s="1936"/>
      <c r="I68" s="1936"/>
      <c r="J68" s="1936"/>
      <c r="K68" s="1936"/>
      <c r="L68" s="1936"/>
      <c r="M68" s="1936"/>
      <c r="N68" s="1936"/>
      <c r="O68" s="1936"/>
      <c r="P68" s="1936"/>
      <c r="Q68" s="1936"/>
      <c r="R68" s="1936"/>
      <c r="S68" s="1936"/>
      <c r="T68" s="1936"/>
      <c r="U68" s="1936"/>
      <c r="V68" s="1936"/>
      <c r="W68" s="1936"/>
      <c r="X68" s="1936"/>
    </row>
    <row r="69" spans="1:24" s="710" customFormat="1" ht="25.5">
      <c r="A69" s="630">
        <f>'I3 TB Data'!A344:B344</f>
        <v>5014</v>
      </c>
      <c r="B69" s="631" t="str">
        <f>'I3 TB Data'!B344:D344</f>
        <v>Transformer Station Equipment - Operation Labour</v>
      </c>
      <c r="C69" s="632">
        <f>'I3 TB Data'!G344</f>
        <v>0</v>
      </c>
      <c r="D69" s="1685" t="str">
        <f>IF(SUM(E69:X69)&lt;&gt;C69,"No","Yes")</f>
        <v>Yes</v>
      </c>
      <c r="E69" s="1936"/>
      <c r="F69" s="1936"/>
      <c r="G69" s="1936"/>
      <c r="H69" s="1936"/>
      <c r="I69" s="1936"/>
      <c r="J69" s="1936"/>
      <c r="K69" s="1936"/>
      <c r="L69" s="1936"/>
      <c r="M69" s="1936"/>
      <c r="N69" s="1936"/>
      <c r="O69" s="1936"/>
      <c r="P69" s="1936"/>
      <c r="Q69" s="1936"/>
      <c r="R69" s="1936"/>
      <c r="S69" s="1936"/>
      <c r="T69" s="1936"/>
      <c r="U69" s="1936"/>
      <c r="V69" s="1936"/>
      <c r="W69" s="1936"/>
      <c r="X69" s="1936"/>
    </row>
    <row r="70" spans="1:24" s="710" customFormat="1" ht="25.5">
      <c r="A70" s="630">
        <f>'I3 TB Data'!A345:B345</f>
        <v>5015</v>
      </c>
      <c r="B70" s="631" t="str">
        <f>'I3 TB Data'!B345:D345</f>
        <v>Transformer Station Equipment - Operation Supplies and Expenses</v>
      </c>
      <c r="C70" s="632">
        <f>'I3 TB Data'!G345</f>
        <v>0</v>
      </c>
      <c r="D70" s="1685" t="str">
        <f t="shared" ref="D70:D120" si="3">IF(SUM(E70:X70)&lt;&gt;C70,"No","Yes")</f>
        <v>Yes</v>
      </c>
      <c r="E70" s="1936"/>
      <c r="F70" s="1936"/>
      <c r="G70" s="1936"/>
      <c r="H70" s="1936"/>
      <c r="I70" s="1936"/>
      <c r="J70" s="1936"/>
      <c r="K70" s="1936"/>
      <c r="L70" s="1936"/>
      <c r="M70" s="1936"/>
      <c r="N70" s="1936"/>
      <c r="O70" s="1936"/>
      <c r="P70" s="1936"/>
      <c r="Q70" s="1936"/>
      <c r="R70" s="1936"/>
      <c r="S70" s="1936"/>
      <c r="T70" s="1936"/>
      <c r="U70" s="1936"/>
      <c r="V70" s="1936"/>
      <c r="W70" s="1936"/>
      <c r="X70" s="1936"/>
    </row>
    <row r="71" spans="1:24" s="710" customFormat="1" ht="25.5">
      <c r="A71" s="630">
        <f>'I3 TB Data'!A346:B346</f>
        <v>5016</v>
      </c>
      <c r="B71" s="631" t="str">
        <f>'I3 TB Data'!B346:D346</f>
        <v>Distribution Station Equipment - Operation Labour</v>
      </c>
      <c r="C71" s="632">
        <f>'I3 TB Data'!G346</f>
        <v>0</v>
      </c>
      <c r="D71" s="1685" t="str">
        <f t="shared" si="3"/>
        <v>Yes</v>
      </c>
      <c r="E71" s="1936"/>
      <c r="F71" s="1936"/>
      <c r="G71" s="1936"/>
      <c r="H71" s="1936"/>
      <c r="I71" s="1936"/>
      <c r="J71" s="1936"/>
      <c r="K71" s="1936"/>
      <c r="L71" s="1936"/>
      <c r="M71" s="1936"/>
      <c r="N71" s="1936"/>
      <c r="O71" s="1936"/>
      <c r="P71" s="1936"/>
      <c r="Q71" s="1936"/>
      <c r="R71" s="1936"/>
      <c r="S71" s="1936"/>
      <c r="T71" s="1936"/>
      <c r="U71" s="1936"/>
      <c r="V71" s="1936"/>
      <c r="W71" s="1936"/>
      <c r="X71" s="1936"/>
    </row>
    <row r="72" spans="1:24" s="710" customFormat="1" ht="25.5">
      <c r="A72" s="630">
        <f>'I3 TB Data'!A347:B347</f>
        <v>5017</v>
      </c>
      <c r="B72" s="631" t="str">
        <f>'I3 TB Data'!B347:D347</f>
        <v>Distribution Station Equipment - Operation Supplies and Expenses</v>
      </c>
      <c r="C72" s="632">
        <f>'I3 TB Data'!G347</f>
        <v>0</v>
      </c>
      <c r="D72" s="1685" t="str">
        <f t="shared" si="3"/>
        <v>Yes</v>
      </c>
      <c r="E72" s="1936"/>
      <c r="F72" s="1936"/>
      <c r="G72" s="1936"/>
      <c r="H72" s="1936"/>
      <c r="I72" s="1936"/>
      <c r="J72" s="1936"/>
      <c r="K72" s="1936"/>
      <c r="L72" s="1936"/>
      <c r="M72" s="1936"/>
      <c r="N72" s="1936"/>
      <c r="O72" s="1936"/>
      <c r="P72" s="1936"/>
      <c r="Q72" s="1936"/>
      <c r="R72" s="1936"/>
      <c r="S72" s="1936"/>
      <c r="T72" s="1936"/>
      <c r="U72" s="1936"/>
      <c r="V72" s="1936"/>
      <c r="W72" s="1936"/>
      <c r="X72" s="1936"/>
    </row>
    <row r="73" spans="1:24" s="710" customFormat="1" ht="25.5">
      <c r="A73" s="630">
        <f>'I3 TB Data'!A348:B348</f>
        <v>5020</v>
      </c>
      <c r="B73" s="631" t="str">
        <f>'I3 TB Data'!B348:D348</f>
        <v>Overhead Distribution Lines and Feeders - Operation Labour</v>
      </c>
      <c r="C73" s="632">
        <f>'I3 TB Data'!G348</f>
        <v>0</v>
      </c>
      <c r="D73" s="1685" t="str">
        <f t="shared" si="3"/>
        <v>Yes</v>
      </c>
      <c r="E73" s="1936"/>
      <c r="F73" s="1936"/>
      <c r="G73" s="1936"/>
      <c r="H73" s="1936"/>
      <c r="I73" s="1936"/>
      <c r="J73" s="1936"/>
      <c r="K73" s="1936"/>
      <c r="L73" s="1936"/>
      <c r="M73" s="1936"/>
      <c r="N73" s="1936"/>
      <c r="O73" s="1936"/>
      <c r="P73" s="1936"/>
      <c r="Q73" s="1936"/>
      <c r="R73" s="1936"/>
      <c r="S73" s="1936"/>
      <c r="T73" s="1936"/>
      <c r="U73" s="1936"/>
      <c r="V73" s="1936"/>
      <c r="W73" s="1936"/>
      <c r="X73" s="1936"/>
    </row>
    <row r="74" spans="1:24" s="710" customFormat="1" ht="38.25">
      <c r="A74" s="630">
        <f>'I3 TB Data'!A349:B349</f>
        <v>5025</v>
      </c>
      <c r="B74" s="631" t="str">
        <f>'I3 TB Data'!B349:D349</f>
        <v>Overhead Distribution Lines &amp; Feeders - Operation Supplies and Expenses</v>
      </c>
      <c r="C74" s="632">
        <f>'I3 TB Data'!G349</f>
        <v>0</v>
      </c>
      <c r="D74" s="1685" t="str">
        <f t="shared" si="3"/>
        <v>Yes</v>
      </c>
      <c r="E74" s="1936"/>
      <c r="F74" s="1936"/>
      <c r="G74" s="1936"/>
      <c r="H74" s="1936"/>
      <c r="I74" s="1936"/>
      <c r="J74" s="1936"/>
      <c r="K74" s="1936"/>
      <c r="L74" s="1936"/>
      <c r="M74" s="1936"/>
      <c r="N74" s="1936"/>
      <c r="O74" s="1936"/>
      <c r="P74" s="1936"/>
      <c r="Q74" s="1936"/>
      <c r="R74" s="1936"/>
      <c r="S74" s="1936"/>
      <c r="T74" s="1936"/>
      <c r="U74" s="1936"/>
      <c r="V74" s="1936"/>
      <c r="W74" s="1936"/>
      <c r="X74" s="1936"/>
    </row>
    <row r="75" spans="1:24" s="710" customFormat="1" ht="25.5">
      <c r="A75" s="630">
        <f>'I3 TB Data'!A350:B350</f>
        <v>5030</v>
      </c>
      <c r="B75" s="631" t="str">
        <f>'I3 TB Data'!B350:D350</f>
        <v>Overhead Subtransmission Feeders - Operation</v>
      </c>
      <c r="C75" s="632">
        <f>'I3 TB Data'!G350</f>
        <v>0</v>
      </c>
      <c r="D75" s="1685" t="str">
        <f t="shared" si="3"/>
        <v>Yes</v>
      </c>
      <c r="E75" s="1936"/>
      <c r="F75" s="1936"/>
      <c r="G75" s="1936"/>
      <c r="H75" s="1936"/>
      <c r="I75" s="1936"/>
      <c r="J75" s="1936"/>
      <c r="K75" s="1936"/>
      <c r="L75" s="1936"/>
      <c r="M75" s="1936"/>
      <c r="N75" s="1936"/>
      <c r="O75" s="1936"/>
      <c r="P75" s="1936"/>
      <c r="Q75" s="1936"/>
      <c r="R75" s="1936"/>
      <c r="S75" s="1936"/>
      <c r="T75" s="1936"/>
      <c r="U75" s="1936"/>
      <c r="V75" s="1936"/>
      <c r="W75" s="1936"/>
      <c r="X75" s="1936"/>
    </row>
    <row r="76" spans="1:24" s="710" customFormat="1" ht="25.5">
      <c r="A76" s="630">
        <f>'I3 TB Data'!A351:B351</f>
        <v>5035</v>
      </c>
      <c r="B76" s="631" t="str">
        <f>'I3 TB Data'!B351:D351</f>
        <v>Overhead Distribution Transformers- Operation</v>
      </c>
      <c r="C76" s="632">
        <f>'I3 TB Data'!G351</f>
        <v>0</v>
      </c>
      <c r="D76" s="1685" t="str">
        <f t="shared" si="3"/>
        <v>Yes</v>
      </c>
      <c r="E76" s="1936"/>
      <c r="F76" s="1936"/>
      <c r="G76" s="1936"/>
      <c r="H76" s="1936"/>
      <c r="I76" s="1936"/>
      <c r="J76" s="1936"/>
      <c r="K76" s="1936"/>
      <c r="L76" s="1936"/>
      <c r="M76" s="1936"/>
      <c r="N76" s="1936"/>
      <c r="O76" s="1936"/>
      <c r="P76" s="1936"/>
      <c r="Q76" s="1936"/>
      <c r="R76" s="1936"/>
      <c r="S76" s="1936"/>
      <c r="T76" s="1936"/>
      <c r="U76" s="1936"/>
      <c r="V76" s="1936"/>
      <c r="W76" s="1936"/>
      <c r="X76" s="1936"/>
    </row>
    <row r="77" spans="1:24" s="710" customFormat="1" ht="25.5">
      <c r="A77" s="630">
        <f>'I3 TB Data'!A352:B352</f>
        <v>5040</v>
      </c>
      <c r="B77" s="631" t="str">
        <f>'I3 TB Data'!B352:D352</f>
        <v>Underground Distribution Lines and Feeders - Operation Labour</v>
      </c>
      <c r="C77" s="632">
        <f>'I3 TB Data'!G352</f>
        <v>0</v>
      </c>
      <c r="D77" s="1685" t="str">
        <f t="shared" si="3"/>
        <v>Yes</v>
      </c>
      <c r="E77" s="1936"/>
      <c r="F77" s="1936"/>
      <c r="G77" s="1936"/>
      <c r="H77" s="1936"/>
      <c r="I77" s="1936"/>
      <c r="J77" s="1936"/>
      <c r="K77" s="1936"/>
      <c r="L77" s="1936"/>
      <c r="M77" s="1936"/>
      <c r="N77" s="1936"/>
      <c r="O77" s="1936"/>
      <c r="P77" s="1936"/>
      <c r="Q77" s="1936"/>
      <c r="R77" s="1936"/>
      <c r="S77" s="1936"/>
      <c r="T77" s="1936"/>
      <c r="U77" s="1936"/>
      <c r="V77" s="1936"/>
      <c r="W77" s="1936"/>
      <c r="X77" s="1936"/>
    </row>
    <row r="78" spans="1:24" s="710" customFormat="1" ht="38.25">
      <c r="A78" s="630">
        <f>'I3 TB Data'!A353:B353</f>
        <v>5045</v>
      </c>
      <c r="B78" s="631" t="str">
        <f>'I3 TB Data'!B353:D353</f>
        <v>Underground Distribution Lines &amp; Feeders - Operation Supplies &amp; Expenses</v>
      </c>
      <c r="C78" s="632">
        <f>'I3 TB Data'!G353</f>
        <v>0</v>
      </c>
      <c r="D78" s="1685" t="str">
        <f t="shared" si="3"/>
        <v>Yes</v>
      </c>
      <c r="E78" s="1936"/>
      <c r="F78" s="1936"/>
      <c r="G78" s="1936"/>
      <c r="H78" s="1936"/>
      <c r="I78" s="1936"/>
      <c r="J78" s="1936"/>
      <c r="K78" s="1936"/>
      <c r="L78" s="1936"/>
      <c r="M78" s="1936"/>
      <c r="N78" s="1936"/>
      <c r="O78" s="1936"/>
      <c r="P78" s="1936"/>
      <c r="Q78" s="1936"/>
      <c r="R78" s="1936"/>
      <c r="S78" s="1936"/>
      <c r="T78" s="1936"/>
      <c r="U78" s="1936"/>
      <c r="V78" s="1936"/>
      <c r="W78" s="1936"/>
      <c r="X78" s="1936"/>
    </row>
    <row r="79" spans="1:24" s="710" customFormat="1" ht="25.5">
      <c r="A79" s="630">
        <f>'I3 TB Data'!A354:B354</f>
        <v>5050</v>
      </c>
      <c r="B79" s="631" t="str">
        <f>'I3 TB Data'!B354:D354</f>
        <v>Underground Subtransmission Feeders - Operation</v>
      </c>
      <c r="C79" s="632">
        <f>'I3 TB Data'!G354</f>
        <v>0</v>
      </c>
      <c r="D79" s="1685" t="str">
        <f t="shared" si="3"/>
        <v>Yes</v>
      </c>
      <c r="E79" s="1936"/>
      <c r="F79" s="1936"/>
      <c r="G79" s="1936"/>
      <c r="H79" s="1936"/>
      <c r="I79" s="1936"/>
      <c r="J79" s="1936"/>
      <c r="K79" s="1936"/>
      <c r="L79" s="1936"/>
      <c r="M79" s="1936"/>
      <c r="N79" s="1936"/>
      <c r="O79" s="1936"/>
      <c r="P79" s="1936"/>
      <c r="Q79" s="1936"/>
      <c r="R79" s="1936"/>
      <c r="S79" s="1936"/>
      <c r="T79" s="1936"/>
      <c r="U79" s="1936"/>
      <c r="V79" s="1936"/>
      <c r="W79" s="1936"/>
      <c r="X79" s="1936"/>
    </row>
    <row r="80" spans="1:24" s="710" customFormat="1" ht="25.5">
      <c r="A80" s="630">
        <f>'I3 TB Data'!A355:B355</f>
        <v>5055</v>
      </c>
      <c r="B80" s="631" t="str">
        <f>'I3 TB Data'!B355:D355</f>
        <v>Underground Distribution Transformers - Operation</v>
      </c>
      <c r="C80" s="632">
        <f>'I3 TB Data'!G355</f>
        <v>0</v>
      </c>
      <c r="D80" s="1685" t="str">
        <f t="shared" si="3"/>
        <v>Yes</v>
      </c>
      <c r="E80" s="1936"/>
      <c r="F80" s="1936"/>
      <c r="G80" s="1936"/>
      <c r="H80" s="1936"/>
      <c r="I80" s="1936"/>
      <c r="J80" s="1936"/>
      <c r="K80" s="1936"/>
      <c r="L80" s="1936"/>
      <c r="M80" s="1936"/>
      <c r="N80" s="1936"/>
      <c r="O80" s="1936"/>
      <c r="P80" s="1936"/>
      <c r="Q80" s="1936"/>
      <c r="R80" s="1936"/>
      <c r="S80" s="1936"/>
      <c r="T80" s="1936"/>
      <c r="U80" s="1936"/>
      <c r="V80" s="1936"/>
      <c r="W80" s="1936"/>
      <c r="X80" s="1936"/>
    </row>
    <row r="81" spans="1:24" s="710" customFormat="1" ht="12.75">
      <c r="A81" s="630">
        <f>'I3 TB Data'!A357:B357</f>
        <v>5065</v>
      </c>
      <c r="B81" s="631" t="str">
        <f>'I3 TB Data'!B357:D357</f>
        <v>Meter Expense</v>
      </c>
      <c r="C81" s="632">
        <f>'I3 TB Data'!G357</f>
        <v>0</v>
      </c>
      <c r="D81" s="1685" t="str">
        <f t="shared" si="3"/>
        <v>Yes</v>
      </c>
      <c r="E81" s="1936"/>
      <c r="F81" s="1936"/>
      <c r="G81" s="1936"/>
      <c r="H81" s="1936"/>
      <c r="I81" s="1936"/>
      <c r="J81" s="1936"/>
      <c r="K81" s="1936"/>
      <c r="L81" s="1936"/>
      <c r="M81" s="1936"/>
      <c r="N81" s="1936"/>
      <c r="O81" s="1936"/>
      <c r="P81" s="1936"/>
      <c r="Q81" s="1936"/>
      <c r="R81" s="1936"/>
      <c r="S81" s="1936"/>
      <c r="T81" s="1936"/>
      <c r="U81" s="1936"/>
      <c r="V81" s="1936"/>
      <c r="W81" s="1936"/>
      <c r="X81" s="1936"/>
    </row>
    <row r="82" spans="1:24" s="710" customFormat="1" ht="25.5">
      <c r="A82" s="630">
        <f>'I3 TB Data'!A358:B358</f>
        <v>5070</v>
      </c>
      <c r="B82" s="631" t="str">
        <f>'I3 TB Data'!B358:D358</f>
        <v>Customer Premises - Operation Labour</v>
      </c>
      <c r="C82" s="632">
        <f>'I3 TB Data'!G358</f>
        <v>0</v>
      </c>
      <c r="D82" s="1685" t="str">
        <f t="shared" si="3"/>
        <v>Yes</v>
      </c>
      <c r="E82" s="1936"/>
      <c r="F82" s="1936"/>
      <c r="G82" s="1936"/>
      <c r="H82" s="1936"/>
      <c r="I82" s="1936"/>
      <c r="J82" s="1936"/>
      <c r="K82" s="1936"/>
      <c r="L82" s="1936"/>
      <c r="M82" s="1936"/>
      <c r="N82" s="1936"/>
      <c r="O82" s="1936"/>
      <c r="P82" s="1936"/>
      <c r="Q82" s="1936"/>
      <c r="R82" s="1936"/>
      <c r="S82" s="1936"/>
      <c r="T82" s="1936"/>
      <c r="U82" s="1936"/>
      <c r="V82" s="1936"/>
      <c r="W82" s="1936"/>
      <c r="X82" s="1936"/>
    </row>
    <row r="83" spans="1:24" s="710" customFormat="1" ht="25.5">
      <c r="A83" s="630">
        <f>'I3 TB Data'!A359:B359</f>
        <v>5075</v>
      </c>
      <c r="B83" s="631" t="str">
        <f>'I3 TB Data'!B359:D359</f>
        <v>Customer Premises - Materials and Expenses</v>
      </c>
      <c r="C83" s="632">
        <f>'I3 TB Data'!G359</f>
        <v>0</v>
      </c>
      <c r="D83" s="1685" t="str">
        <f t="shared" si="3"/>
        <v>Yes</v>
      </c>
      <c r="E83" s="1936"/>
      <c r="F83" s="1936"/>
      <c r="G83" s="1936"/>
      <c r="H83" s="1936"/>
      <c r="I83" s="1936"/>
      <c r="J83" s="1936"/>
      <c r="K83" s="1936"/>
      <c r="L83" s="1936"/>
      <c r="M83" s="1936"/>
      <c r="N83" s="1936"/>
      <c r="O83" s="1936"/>
      <c r="P83" s="1936"/>
      <c r="Q83" s="1936"/>
      <c r="R83" s="1936"/>
      <c r="S83" s="1936"/>
      <c r="T83" s="1936"/>
      <c r="U83" s="1936"/>
      <c r="V83" s="1936"/>
      <c r="W83" s="1936"/>
      <c r="X83" s="1936"/>
    </row>
    <row r="84" spans="1:24" s="710" customFormat="1" ht="12.75">
      <c r="A84" s="630">
        <f>'I3 TB Data'!A360:B360</f>
        <v>5085</v>
      </c>
      <c r="B84" s="631" t="str">
        <f>'I3 TB Data'!B360:D360</f>
        <v>Miscellaneous Distribution Expense</v>
      </c>
      <c r="C84" s="632">
        <f>'I3 TB Data'!G360</f>
        <v>0</v>
      </c>
      <c r="D84" s="1685" t="str">
        <f t="shared" si="3"/>
        <v>Yes</v>
      </c>
      <c r="E84" s="1936"/>
      <c r="F84" s="1936"/>
      <c r="G84" s="1936"/>
      <c r="H84" s="1936"/>
      <c r="I84" s="1936"/>
      <c r="J84" s="1936"/>
      <c r="K84" s="1936"/>
      <c r="L84" s="1936"/>
      <c r="M84" s="1936"/>
      <c r="N84" s="1936"/>
      <c r="O84" s="1936"/>
      <c r="P84" s="1936"/>
      <c r="Q84" s="1936"/>
      <c r="R84" s="1936"/>
      <c r="S84" s="1936"/>
      <c r="T84" s="1936"/>
      <c r="U84" s="1936"/>
      <c r="V84" s="1936"/>
      <c r="W84" s="1936"/>
      <c r="X84" s="1936"/>
    </row>
    <row r="85" spans="1:24" s="710" customFormat="1" ht="25.5">
      <c r="A85" s="630">
        <f>'I3 TB Data'!A361:B361</f>
        <v>5090</v>
      </c>
      <c r="B85" s="631" t="str">
        <f>'I3 TB Data'!B361:D361</f>
        <v>Underground Distribution Lines and Feeders - Rental Paid</v>
      </c>
      <c r="C85" s="632">
        <f>'I3 TB Data'!G361</f>
        <v>0</v>
      </c>
      <c r="D85" s="1685" t="str">
        <f t="shared" si="3"/>
        <v>Yes</v>
      </c>
      <c r="E85" s="1936"/>
      <c r="F85" s="1936"/>
      <c r="G85" s="1936"/>
      <c r="H85" s="1936"/>
      <c r="I85" s="1936"/>
      <c r="J85" s="1936"/>
      <c r="K85" s="1936"/>
      <c r="L85" s="1936"/>
      <c r="M85" s="1936"/>
      <c r="N85" s="1936"/>
      <c r="O85" s="1936"/>
      <c r="P85" s="1936"/>
      <c r="Q85" s="1936"/>
      <c r="R85" s="1936"/>
      <c r="S85" s="1936"/>
      <c r="T85" s="1936"/>
      <c r="U85" s="1936"/>
      <c r="V85" s="1936"/>
      <c r="W85" s="1936"/>
      <c r="X85" s="1936"/>
    </row>
    <row r="86" spans="1:24" s="710" customFormat="1" ht="25.5">
      <c r="A86" s="630">
        <f>'I3 TB Data'!A362:B362</f>
        <v>5095</v>
      </c>
      <c r="B86" s="631" t="str">
        <f>'I3 TB Data'!B362:D362</f>
        <v>Overhead Distribution Lines and Feeders - Rental Paid</v>
      </c>
      <c r="C86" s="632">
        <f>'I3 TB Data'!G362</f>
        <v>0</v>
      </c>
      <c r="D86" s="1685" t="str">
        <f t="shared" si="3"/>
        <v>Yes</v>
      </c>
      <c r="E86" s="1936"/>
      <c r="F86" s="1936"/>
      <c r="G86" s="1936"/>
      <c r="H86" s="1936"/>
      <c r="I86" s="1936"/>
      <c r="J86" s="1936"/>
      <c r="K86" s="1936"/>
      <c r="L86" s="1936"/>
      <c r="M86" s="1936"/>
      <c r="N86" s="1936"/>
      <c r="O86" s="1936"/>
      <c r="P86" s="1936"/>
      <c r="Q86" s="1936"/>
      <c r="R86" s="1936"/>
      <c r="S86" s="1936"/>
      <c r="T86" s="1936"/>
      <c r="U86" s="1936"/>
      <c r="V86" s="1936"/>
      <c r="W86" s="1936"/>
      <c r="X86" s="1936"/>
    </row>
    <row r="87" spans="1:24" s="710" customFormat="1" ht="12.75">
      <c r="A87" s="630">
        <f>'I3 TB Data'!A363:B363</f>
        <v>5096</v>
      </c>
      <c r="B87" s="631" t="str">
        <f>'I3 TB Data'!B363:D363</f>
        <v>Other Rent</v>
      </c>
      <c r="C87" s="632">
        <f>'I3 TB Data'!G363</f>
        <v>0</v>
      </c>
      <c r="D87" s="1685" t="str">
        <f t="shared" si="3"/>
        <v>Yes</v>
      </c>
      <c r="E87" s="1936"/>
      <c r="F87" s="1936"/>
      <c r="G87" s="1936"/>
      <c r="H87" s="1936"/>
      <c r="I87" s="1936"/>
      <c r="J87" s="1936"/>
      <c r="K87" s="1936"/>
      <c r="L87" s="1936"/>
      <c r="M87" s="1936"/>
      <c r="N87" s="1936"/>
      <c r="O87" s="1936"/>
      <c r="P87" s="1936"/>
      <c r="Q87" s="1936"/>
      <c r="R87" s="1936"/>
      <c r="S87" s="1936"/>
      <c r="T87" s="1936"/>
      <c r="U87" s="1936"/>
      <c r="V87" s="1936"/>
      <c r="W87" s="1936"/>
      <c r="X87" s="1936"/>
    </row>
    <row r="88" spans="1:24" s="710" customFormat="1" ht="25.5">
      <c r="A88" s="630">
        <f>'I3 TB Data'!A364:B364</f>
        <v>5105</v>
      </c>
      <c r="B88" s="631" t="str">
        <f>'I3 TB Data'!B364:D364</f>
        <v>Maintenance Supervision and Engineering</v>
      </c>
      <c r="C88" s="632">
        <f>'I3 TB Data'!G364</f>
        <v>0</v>
      </c>
      <c r="D88" s="1685" t="str">
        <f t="shared" si="3"/>
        <v>Yes</v>
      </c>
      <c r="E88" s="1936"/>
      <c r="F88" s="1936"/>
      <c r="G88" s="1936"/>
      <c r="H88" s="1936"/>
      <c r="I88" s="1936"/>
      <c r="J88" s="1936"/>
      <c r="K88" s="1936"/>
      <c r="L88" s="1936"/>
      <c r="M88" s="1936"/>
      <c r="N88" s="1936"/>
      <c r="O88" s="1936"/>
      <c r="P88" s="1936"/>
      <c r="Q88" s="1936"/>
      <c r="R88" s="1936"/>
      <c r="S88" s="1936"/>
      <c r="T88" s="1936"/>
      <c r="U88" s="1936"/>
      <c r="V88" s="1936"/>
      <c r="W88" s="1936"/>
      <c r="X88" s="1936"/>
    </row>
    <row r="89" spans="1:24" s="710" customFormat="1" ht="25.5">
      <c r="A89" s="630">
        <f>'I3 TB Data'!A365:B365</f>
        <v>5110</v>
      </c>
      <c r="B89" s="631" t="str">
        <f>'I3 TB Data'!B365:D365</f>
        <v>Maintenance of Buildings and Fixtures - Distribution Stations</v>
      </c>
      <c r="C89" s="632">
        <f>'I3 TB Data'!G365</f>
        <v>0</v>
      </c>
      <c r="D89" s="1685" t="str">
        <f t="shared" si="3"/>
        <v>Yes</v>
      </c>
      <c r="E89" s="1936"/>
      <c r="F89" s="1936"/>
      <c r="G89" s="1936"/>
      <c r="H89" s="1936"/>
      <c r="I89" s="1936"/>
      <c r="J89" s="1936"/>
      <c r="K89" s="1936"/>
      <c r="L89" s="1936"/>
      <c r="M89" s="1936"/>
      <c r="N89" s="1936"/>
      <c r="O89" s="1936"/>
      <c r="P89" s="1936"/>
      <c r="Q89" s="1936"/>
      <c r="R89" s="1936"/>
      <c r="S89" s="1936"/>
      <c r="T89" s="1936"/>
      <c r="U89" s="1936"/>
      <c r="V89" s="1936"/>
      <c r="W89" s="1936"/>
      <c r="X89" s="1936"/>
    </row>
    <row r="90" spans="1:24" s="710" customFormat="1" ht="25.5">
      <c r="A90" s="630">
        <f>'I3 TB Data'!A366:B366</f>
        <v>5112</v>
      </c>
      <c r="B90" s="631" t="str">
        <f>'I3 TB Data'!B366:D366</f>
        <v>Maintenance of Transformer Station Equipment</v>
      </c>
      <c r="C90" s="632">
        <f>'I3 TB Data'!G366</f>
        <v>0</v>
      </c>
      <c r="D90" s="1685" t="str">
        <f t="shared" si="3"/>
        <v>Yes</v>
      </c>
      <c r="E90" s="1936"/>
      <c r="F90" s="1936"/>
      <c r="G90" s="1936"/>
      <c r="H90" s="1936"/>
      <c r="I90" s="1936"/>
      <c r="J90" s="1936"/>
      <c r="K90" s="1936"/>
      <c r="L90" s="1936"/>
      <c r="M90" s="1936"/>
      <c r="N90" s="1936"/>
      <c r="O90" s="1936"/>
      <c r="P90" s="1936"/>
      <c r="Q90" s="1936"/>
      <c r="R90" s="1936"/>
      <c r="S90" s="1936"/>
      <c r="T90" s="1936"/>
      <c r="U90" s="1936"/>
      <c r="V90" s="1936"/>
      <c r="W90" s="1936"/>
      <c r="X90" s="1936"/>
    </row>
    <row r="91" spans="1:24" s="710" customFormat="1" ht="25.5">
      <c r="A91" s="630">
        <f>'I3 TB Data'!A367:B367</f>
        <v>5114</v>
      </c>
      <c r="B91" s="631" t="str">
        <f>'I3 TB Data'!B367:D367</f>
        <v>Maintenance of Distribution Station Equipment</v>
      </c>
      <c r="C91" s="632">
        <f>'I3 TB Data'!G367</f>
        <v>0</v>
      </c>
      <c r="D91" s="1685" t="str">
        <f t="shared" si="3"/>
        <v>Yes</v>
      </c>
      <c r="E91" s="1936"/>
      <c r="F91" s="1936"/>
      <c r="G91" s="1936"/>
      <c r="H91" s="1936"/>
      <c r="I91" s="1936"/>
      <c r="J91" s="1936"/>
      <c r="K91" s="1936"/>
      <c r="L91" s="1936"/>
      <c r="M91" s="1936"/>
      <c r="N91" s="1936"/>
      <c r="O91" s="1936"/>
      <c r="P91" s="1936"/>
      <c r="Q91" s="1936"/>
      <c r="R91" s="1936"/>
      <c r="S91" s="1936"/>
      <c r="T91" s="1936"/>
      <c r="U91" s="1936"/>
      <c r="V91" s="1936"/>
      <c r="W91" s="1936"/>
      <c r="X91" s="1936"/>
    </row>
    <row r="92" spans="1:24" s="710" customFormat="1" ht="25.5">
      <c r="A92" s="630">
        <f>'I3 TB Data'!A368:B368</f>
        <v>5120</v>
      </c>
      <c r="B92" s="631" t="str">
        <f>'I3 TB Data'!B368:D368</f>
        <v>Maintenance of Poles, Towers and Fixtures</v>
      </c>
      <c r="C92" s="632">
        <f>'I3 TB Data'!G368</f>
        <v>0</v>
      </c>
      <c r="D92" s="1685" t="str">
        <f t="shared" si="3"/>
        <v>Yes</v>
      </c>
      <c r="E92" s="1936"/>
      <c r="F92" s="1936"/>
      <c r="G92" s="1936"/>
      <c r="H92" s="1936"/>
      <c r="I92" s="1936"/>
      <c r="J92" s="1936"/>
      <c r="K92" s="1936"/>
      <c r="L92" s="1936"/>
      <c r="M92" s="1936"/>
      <c r="N92" s="1936"/>
      <c r="O92" s="1936"/>
      <c r="P92" s="1936"/>
      <c r="Q92" s="1936"/>
      <c r="R92" s="1936"/>
      <c r="S92" s="1936"/>
      <c r="T92" s="1936"/>
      <c r="U92" s="1936"/>
      <c r="V92" s="1936"/>
      <c r="W92" s="1936"/>
      <c r="X92" s="1936"/>
    </row>
    <row r="93" spans="1:24" s="710" customFormat="1" ht="25.5">
      <c r="A93" s="630">
        <f>'I3 TB Data'!A369:B369</f>
        <v>5125</v>
      </c>
      <c r="B93" s="631" t="str">
        <f>'I3 TB Data'!B369:D369</f>
        <v>Maintenance of Overhead Conductors and Devices</v>
      </c>
      <c r="C93" s="632">
        <f>'I3 TB Data'!G369</f>
        <v>0</v>
      </c>
      <c r="D93" s="1685" t="str">
        <f t="shared" si="3"/>
        <v>Yes</v>
      </c>
      <c r="E93" s="1936"/>
      <c r="F93" s="1936"/>
      <c r="G93" s="1936"/>
      <c r="H93" s="1936"/>
      <c r="I93" s="1936"/>
      <c r="J93" s="1936"/>
      <c r="K93" s="1936"/>
      <c r="L93" s="1936"/>
      <c r="M93" s="1936"/>
      <c r="N93" s="1936"/>
      <c r="O93" s="1936"/>
      <c r="P93" s="1936"/>
      <c r="Q93" s="1936"/>
      <c r="R93" s="1936"/>
      <c r="S93" s="1936"/>
      <c r="T93" s="1936"/>
      <c r="U93" s="1936"/>
      <c r="V93" s="1936"/>
      <c r="W93" s="1936"/>
      <c r="X93" s="1936"/>
    </row>
    <row r="94" spans="1:24" s="710" customFormat="1" ht="12.75">
      <c r="A94" s="630">
        <f>'I3 TB Data'!A370:B370</f>
        <v>5130</v>
      </c>
      <c r="B94" s="631" t="str">
        <f>'I3 TB Data'!B370:D370</f>
        <v>Maintenance of Overhead Services</v>
      </c>
      <c r="C94" s="632">
        <f>'I3 TB Data'!G370</f>
        <v>0</v>
      </c>
      <c r="D94" s="1685" t="str">
        <f t="shared" si="3"/>
        <v>Yes</v>
      </c>
      <c r="E94" s="1936"/>
      <c r="F94" s="1936"/>
      <c r="G94" s="1936"/>
      <c r="H94" s="1936"/>
      <c r="I94" s="1936"/>
      <c r="J94" s="1936"/>
      <c r="K94" s="1936"/>
      <c r="L94" s="1936"/>
      <c r="M94" s="1936"/>
      <c r="N94" s="1936"/>
      <c r="O94" s="1936"/>
      <c r="P94" s="1936"/>
      <c r="Q94" s="1936"/>
      <c r="R94" s="1936"/>
      <c r="S94" s="1936"/>
      <c r="T94" s="1936"/>
      <c r="U94" s="1936"/>
      <c r="V94" s="1936"/>
      <c r="W94" s="1936"/>
      <c r="X94" s="1936"/>
    </row>
    <row r="95" spans="1:24" s="710" customFormat="1" ht="25.5">
      <c r="A95" s="630">
        <f>'I3 TB Data'!A371:B371</f>
        <v>5135</v>
      </c>
      <c r="B95" s="631" t="str">
        <f>'I3 TB Data'!B371:D371</f>
        <v>Overhead Distribution Lines and Feeders - Right of Way</v>
      </c>
      <c r="C95" s="632">
        <f>'I3 TB Data'!G371</f>
        <v>0</v>
      </c>
      <c r="D95" s="1685" t="str">
        <f t="shared" si="3"/>
        <v>Yes</v>
      </c>
      <c r="E95" s="1936"/>
      <c r="F95" s="1936"/>
      <c r="G95" s="1936"/>
      <c r="H95" s="1936"/>
      <c r="I95" s="1936"/>
      <c r="J95" s="1936"/>
      <c r="K95" s="1936"/>
      <c r="L95" s="1936"/>
      <c r="M95" s="1936"/>
      <c r="N95" s="1936"/>
      <c r="O95" s="1936"/>
      <c r="P95" s="1936"/>
      <c r="Q95" s="1936"/>
      <c r="R95" s="1936"/>
      <c r="S95" s="1936"/>
      <c r="T95" s="1936"/>
      <c r="U95" s="1936"/>
      <c r="V95" s="1936"/>
      <c r="W95" s="1936"/>
      <c r="X95" s="1936"/>
    </row>
    <row r="96" spans="1:24" s="710" customFormat="1" ht="12.75">
      <c r="A96" s="630">
        <f>'I3 TB Data'!A372:B372</f>
        <v>5145</v>
      </c>
      <c r="B96" s="631" t="str">
        <f>'I3 TB Data'!B372:D372</f>
        <v>Maintenance of Underground Conduit</v>
      </c>
      <c r="C96" s="632">
        <f>'I3 TB Data'!G372</f>
        <v>0</v>
      </c>
      <c r="D96" s="1685" t="str">
        <f t="shared" si="3"/>
        <v>Yes</v>
      </c>
      <c r="E96" s="1936"/>
      <c r="F96" s="1936"/>
      <c r="G96" s="1936"/>
      <c r="H96" s="1936"/>
      <c r="I96" s="1936"/>
      <c r="J96" s="1936"/>
      <c r="K96" s="1936"/>
      <c r="L96" s="1936"/>
      <c r="M96" s="1936"/>
      <c r="N96" s="1936"/>
      <c r="O96" s="1936"/>
      <c r="P96" s="1936"/>
      <c r="Q96" s="1936"/>
      <c r="R96" s="1936"/>
      <c r="S96" s="1936"/>
      <c r="T96" s="1936"/>
      <c r="U96" s="1936"/>
      <c r="V96" s="1936"/>
      <c r="W96" s="1936"/>
      <c r="X96" s="1936"/>
    </row>
    <row r="97" spans="1:24" s="710" customFormat="1" ht="25.5">
      <c r="A97" s="630">
        <f>'I3 TB Data'!A373:B373</f>
        <v>5150</v>
      </c>
      <c r="B97" s="631" t="str">
        <f>'I3 TB Data'!B373:D373</f>
        <v>Maintenance of Underground Conductors and Devices</v>
      </c>
      <c r="C97" s="632">
        <f>'I3 TB Data'!G373</f>
        <v>0</v>
      </c>
      <c r="D97" s="1685" t="str">
        <f t="shared" si="3"/>
        <v>Yes</v>
      </c>
      <c r="E97" s="1936"/>
      <c r="F97" s="1936"/>
      <c r="G97" s="1936"/>
      <c r="H97" s="1936"/>
      <c r="I97" s="1936"/>
      <c r="J97" s="1936"/>
      <c r="K97" s="1936"/>
      <c r="L97" s="1936"/>
      <c r="M97" s="1936"/>
      <c r="N97" s="1936"/>
      <c r="O97" s="1936"/>
      <c r="P97" s="1936"/>
      <c r="Q97" s="1936"/>
      <c r="R97" s="1936"/>
      <c r="S97" s="1936"/>
      <c r="T97" s="1936"/>
      <c r="U97" s="1936"/>
      <c r="V97" s="1936"/>
      <c r="W97" s="1936"/>
      <c r="X97" s="1936"/>
    </row>
    <row r="98" spans="1:24" s="710" customFormat="1" ht="25.5">
      <c r="A98" s="630">
        <f>'I3 TB Data'!A374:B374</f>
        <v>5155</v>
      </c>
      <c r="B98" s="631" t="str">
        <f>'I3 TB Data'!B374:D374</f>
        <v>Maintenance of Underground Services</v>
      </c>
      <c r="C98" s="632">
        <f>'I3 TB Data'!G374</f>
        <v>0</v>
      </c>
      <c r="D98" s="1685" t="str">
        <f t="shared" si="3"/>
        <v>Yes</v>
      </c>
      <c r="E98" s="1936"/>
      <c r="F98" s="1936"/>
      <c r="G98" s="1936"/>
      <c r="H98" s="1936"/>
      <c r="I98" s="1936"/>
      <c r="J98" s="1936"/>
      <c r="K98" s="1936"/>
      <c r="L98" s="1936"/>
      <c r="M98" s="1936"/>
      <c r="N98" s="1936"/>
      <c r="O98" s="1936"/>
      <c r="P98" s="1936"/>
      <c r="Q98" s="1936"/>
      <c r="R98" s="1936"/>
      <c r="S98" s="1936"/>
      <c r="T98" s="1936"/>
      <c r="U98" s="1936"/>
      <c r="V98" s="1936"/>
      <c r="W98" s="1936"/>
      <c r="X98" s="1936"/>
    </row>
    <row r="99" spans="1:24" s="710" customFormat="1" ht="12.75">
      <c r="A99" s="630">
        <f>'I3 TB Data'!A375:B375</f>
        <v>5160</v>
      </c>
      <c r="B99" s="631" t="str">
        <f>'I3 TB Data'!B375:D375</f>
        <v>Maintenance of Line Transformers</v>
      </c>
      <c r="C99" s="632">
        <f>'I3 TB Data'!G375</f>
        <v>0</v>
      </c>
      <c r="D99" s="1685" t="str">
        <f t="shared" si="3"/>
        <v>Yes</v>
      </c>
      <c r="E99" s="1936"/>
      <c r="F99" s="1936"/>
      <c r="G99" s="1936"/>
      <c r="H99" s="1936"/>
      <c r="I99" s="1936"/>
      <c r="J99" s="1936"/>
      <c r="K99" s="1936"/>
      <c r="L99" s="1936"/>
      <c r="M99" s="1936"/>
      <c r="N99" s="1936"/>
      <c r="O99" s="1936"/>
      <c r="P99" s="1936"/>
      <c r="Q99" s="1936"/>
      <c r="R99" s="1936"/>
      <c r="S99" s="1936"/>
      <c r="T99" s="1936"/>
      <c r="U99" s="1936"/>
      <c r="V99" s="1936"/>
      <c r="W99" s="1936"/>
      <c r="X99" s="1936"/>
    </row>
    <row r="100" spans="1:24" s="710" customFormat="1" ht="12.75">
      <c r="A100" s="630">
        <f>'I3 TB Data'!A379:B379</f>
        <v>5175</v>
      </c>
      <c r="B100" s="631" t="str">
        <f>'I3 TB Data'!B379:D379</f>
        <v>Maintenance of Meters</v>
      </c>
      <c r="C100" s="632">
        <f>'I3 TB Data'!G379</f>
        <v>0</v>
      </c>
      <c r="D100" s="1685" t="str">
        <f t="shared" si="3"/>
        <v>Yes</v>
      </c>
      <c r="E100" s="1936"/>
      <c r="F100" s="1936"/>
      <c r="G100" s="1936"/>
      <c r="H100" s="1936"/>
      <c r="I100" s="1936"/>
      <c r="J100" s="1936"/>
      <c r="K100" s="1936"/>
      <c r="L100" s="1936"/>
      <c r="M100" s="1936"/>
      <c r="N100" s="1936"/>
      <c r="O100" s="1936"/>
      <c r="P100" s="1936"/>
      <c r="Q100" s="1936"/>
      <c r="R100" s="1936"/>
      <c r="S100" s="1936"/>
      <c r="T100" s="1936"/>
      <c r="U100" s="1936"/>
      <c r="V100" s="1936"/>
      <c r="W100" s="1936"/>
      <c r="X100" s="1936"/>
    </row>
    <row r="101" spans="1:24" s="710" customFormat="1" ht="12.75">
      <c r="A101" s="630">
        <f>'I3 TB Data'!A389:B389</f>
        <v>5305</v>
      </c>
      <c r="B101" s="631" t="str">
        <f>'I3 TB Data'!B389:D389</f>
        <v>Supervision</v>
      </c>
      <c r="C101" s="632">
        <f>'I3 TB Data'!G389</f>
        <v>0</v>
      </c>
      <c r="D101" s="1685" t="str">
        <f t="shared" si="3"/>
        <v>Yes</v>
      </c>
      <c r="E101" s="1936"/>
      <c r="F101" s="1936"/>
      <c r="G101" s="1936"/>
      <c r="H101" s="1936"/>
      <c r="I101" s="1936"/>
      <c r="J101" s="1936"/>
      <c r="K101" s="1936"/>
      <c r="L101" s="1936"/>
      <c r="M101" s="1936"/>
      <c r="N101" s="1936"/>
      <c r="O101" s="1936"/>
      <c r="P101" s="1936"/>
      <c r="Q101" s="1936"/>
      <c r="R101" s="1936"/>
      <c r="S101" s="1936"/>
      <c r="T101" s="1936"/>
      <c r="U101" s="1936"/>
      <c r="V101" s="1936"/>
      <c r="W101" s="1936"/>
      <c r="X101" s="1936"/>
    </row>
    <row r="102" spans="1:24" s="710" customFormat="1" ht="12.75">
      <c r="A102" s="630">
        <f>'I3 TB Data'!A390:B390</f>
        <v>5310</v>
      </c>
      <c r="B102" s="631" t="str">
        <f>'I3 TB Data'!B390:D390</f>
        <v>Meter Reading Expense</v>
      </c>
      <c r="C102" s="632">
        <f>'I3 TB Data'!G390</f>
        <v>0</v>
      </c>
      <c r="D102" s="1685" t="str">
        <f t="shared" si="3"/>
        <v>Yes</v>
      </c>
      <c r="E102" s="1936"/>
      <c r="F102" s="1936"/>
      <c r="G102" s="1936"/>
      <c r="H102" s="1936"/>
      <c r="I102" s="1936"/>
      <c r="J102" s="1936"/>
      <c r="K102" s="1936"/>
      <c r="L102" s="1936"/>
      <c r="M102" s="1936"/>
      <c r="N102" s="1936"/>
      <c r="O102" s="1936"/>
      <c r="P102" s="1936"/>
      <c r="Q102" s="1936"/>
      <c r="R102" s="1936"/>
      <c r="S102" s="1936"/>
      <c r="T102" s="1936"/>
      <c r="U102" s="1936"/>
      <c r="V102" s="1936"/>
      <c r="W102" s="1936"/>
      <c r="X102" s="1936"/>
    </row>
    <row r="103" spans="1:24" s="710" customFormat="1" ht="12.75">
      <c r="A103" s="630">
        <f>'I3 TB Data'!A391:B391</f>
        <v>5315</v>
      </c>
      <c r="B103" s="631" t="str">
        <f>'I3 TB Data'!B391:D391</f>
        <v>Customer Billing</v>
      </c>
      <c r="C103" s="632">
        <f>'I3 TB Data'!G391</f>
        <v>0</v>
      </c>
      <c r="D103" s="1685" t="str">
        <f t="shared" si="3"/>
        <v>Yes</v>
      </c>
      <c r="E103" s="1936"/>
      <c r="F103" s="1936"/>
      <c r="G103" s="1936"/>
      <c r="H103" s="1936"/>
      <c r="I103" s="1936"/>
      <c r="J103" s="1936"/>
      <c r="K103" s="1936"/>
      <c r="L103" s="1936"/>
      <c r="M103" s="1936"/>
      <c r="N103" s="1936"/>
      <c r="O103" s="1936"/>
      <c r="P103" s="1936"/>
      <c r="Q103" s="1936"/>
      <c r="R103" s="1936"/>
      <c r="S103" s="1936"/>
      <c r="T103" s="1936"/>
      <c r="U103" s="1936"/>
      <c r="V103" s="1936"/>
      <c r="W103" s="1936"/>
      <c r="X103" s="1936"/>
    </row>
    <row r="104" spans="1:24" s="710" customFormat="1" ht="12.75">
      <c r="A104" s="630">
        <f>'I3 TB Data'!A392:B392</f>
        <v>5320</v>
      </c>
      <c r="B104" s="631" t="str">
        <f>'I3 TB Data'!B392:D392</f>
        <v>Collecting</v>
      </c>
      <c r="C104" s="632">
        <f>'I3 TB Data'!G392</f>
        <v>0</v>
      </c>
      <c r="D104" s="1685" t="str">
        <f t="shared" si="3"/>
        <v>Yes</v>
      </c>
      <c r="E104" s="1936"/>
      <c r="F104" s="1936"/>
      <c r="G104" s="1936"/>
      <c r="H104" s="1936"/>
      <c r="I104" s="1936"/>
      <c r="J104" s="1936"/>
      <c r="K104" s="1936"/>
      <c r="L104" s="1936"/>
      <c r="M104" s="1936"/>
      <c r="N104" s="1936"/>
      <c r="O104" s="1936"/>
      <c r="P104" s="1936"/>
      <c r="Q104" s="1936"/>
      <c r="R104" s="1936"/>
      <c r="S104" s="1936"/>
      <c r="T104" s="1936"/>
      <c r="U104" s="1936"/>
      <c r="V104" s="1936"/>
      <c r="W104" s="1936"/>
      <c r="X104" s="1936"/>
    </row>
    <row r="105" spans="1:24" s="710" customFormat="1" ht="12.75">
      <c r="A105" s="630">
        <f>'I3 TB Data'!A393:B393</f>
        <v>5325</v>
      </c>
      <c r="B105" s="631" t="str">
        <f>'I3 TB Data'!B393:D393</f>
        <v>Collecting- Cash Over and Short</v>
      </c>
      <c r="C105" s="632">
        <f>'I3 TB Data'!G393</f>
        <v>0</v>
      </c>
      <c r="D105" s="1685" t="str">
        <f t="shared" si="3"/>
        <v>Yes</v>
      </c>
      <c r="E105" s="1936"/>
      <c r="F105" s="1936"/>
      <c r="G105" s="1936"/>
      <c r="H105" s="1936"/>
      <c r="I105" s="1936"/>
      <c r="J105" s="1936"/>
      <c r="K105" s="1936"/>
      <c r="L105" s="1936"/>
      <c r="M105" s="1936"/>
      <c r="N105" s="1936"/>
      <c r="O105" s="1936"/>
      <c r="P105" s="1936"/>
      <c r="Q105" s="1936"/>
      <c r="R105" s="1936"/>
      <c r="S105" s="1936"/>
      <c r="T105" s="1936"/>
      <c r="U105" s="1936"/>
      <c r="V105" s="1936"/>
      <c r="W105" s="1936"/>
      <c r="X105" s="1936"/>
    </row>
    <row r="106" spans="1:24" s="710" customFormat="1" ht="12.75">
      <c r="A106" s="630">
        <f>'I3 TB Data'!A394:B394</f>
        <v>5330</v>
      </c>
      <c r="B106" s="631" t="str">
        <f>'I3 TB Data'!B394:D394</f>
        <v>Collection Charges</v>
      </c>
      <c r="C106" s="632">
        <f>'I3 TB Data'!G394</f>
        <v>0</v>
      </c>
      <c r="D106" s="1685" t="str">
        <f t="shared" si="3"/>
        <v>Yes</v>
      </c>
      <c r="E106" s="1936"/>
      <c r="F106" s="1936"/>
      <c r="G106" s="1936"/>
      <c r="H106" s="1936"/>
      <c r="I106" s="1936"/>
      <c r="J106" s="1936"/>
      <c r="K106" s="1936"/>
      <c r="L106" s="1936"/>
      <c r="M106" s="1936"/>
      <c r="N106" s="1936"/>
      <c r="O106" s="1936"/>
      <c r="P106" s="1936"/>
      <c r="Q106" s="1936"/>
      <c r="R106" s="1936"/>
      <c r="S106" s="1936"/>
      <c r="T106" s="1936"/>
      <c r="U106" s="1936"/>
      <c r="V106" s="1936"/>
      <c r="W106" s="1936"/>
      <c r="X106" s="1936"/>
    </row>
    <row r="107" spans="1:24" s="710" customFormat="1" ht="12.75">
      <c r="A107" s="630">
        <f>'I3 TB Data'!A395:B395</f>
        <v>5335</v>
      </c>
      <c r="B107" s="631" t="str">
        <f>'I3 TB Data'!B395:D395</f>
        <v>Bad Debt Expense</v>
      </c>
      <c r="C107" s="632">
        <f>'I3 TB Data'!G395</f>
        <v>0</v>
      </c>
      <c r="D107" s="1685" t="str">
        <f t="shared" si="3"/>
        <v>Yes</v>
      </c>
      <c r="E107" s="1936"/>
      <c r="F107" s="1936"/>
      <c r="G107" s="1936"/>
      <c r="H107" s="1936"/>
      <c r="I107" s="1936"/>
      <c r="J107" s="1936"/>
      <c r="K107" s="1936"/>
      <c r="L107" s="1936"/>
      <c r="M107" s="1936"/>
      <c r="N107" s="1936"/>
      <c r="O107" s="1936"/>
      <c r="P107" s="1936"/>
      <c r="Q107" s="1936"/>
      <c r="R107" s="1936"/>
      <c r="S107" s="1936"/>
      <c r="T107" s="1936"/>
      <c r="U107" s="1936"/>
      <c r="V107" s="1936"/>
      <c r="W107" s="1936"/>
      <c r="X107" s="1936"/>
    </row>
    <row r="108" spans="1:24" s="710" customFormat="1" ht="25.5">
      <c r="A108" s="630">
        <f>'I3 TB Data'!A396:B396</f>
        <v>5340</v>
      </c>
      <c r="B108" s="631" t="str">
        <f>'I3 TB Data'!B396:D396</f>
        <v>Miscellaneous Customer Accounts Expenses</v>
      </c>
      <c r="C108" s="632">
        <f>'I3 TB Data'!G396</f>
        <v>0</v>
      </c>
      <c r="D108" s="1685" t="str">
        <f t="shared" si="3"/>
        <v>Yes</v>
      </c>
      <c r="E108" s="1936"/>
      <c r="F108" s="1936"/>
      <c r="G108" s="1936"/>
      <c r="H108" s="1936"/>
      <c r="I108" s="1936"/>
      <c r="J108" s="1936"/>
      <c r="K108" s="1936"/>
      <c r="L108" s="1936"/>
      <c r="M108" s="1936"/>
      <c r="N108" s="1936"/>
      <c r="O108" s="1936"/>
      <c r="P108" s="1936"/>
      <c r="Q108" s="1936"/>
      <c r="R108" s="1936"/>
      <c r="S108" s="1936"/>
      <c r="T108" s="1936"/>
      <c r="U108" s="1936"/>
      <c r="V108" s="1936"/>
      <c r="W108" s="1936"/>
      <c r="X108" s="1936"/>
    </row>
    <row r="109" spans="1:24" s="710" customFormat="1" ht="12.75">
      <c r="A109" s="630">
        <f>'I3 TB Data'!A397:B397</f>
        <v>5405</v>
      </c>
      <c r="B109" s="631" t="str">
        <f>'I3 TB Data'!B397:D397</f>
        <v>Supervision</v>
      </c>
      <c r="C109" s="632">
        <f>'I3 TB Data'!G397</f>
        <v>0</v>
      </c>
      <c r="D109" s="1685" t="str">
        <f t="shared" si="3"/>
        <v>Yes</v>
      </c>
      <c r="E109" s="1936"/>
      <c r="F109" s="1936"/>
      <c r="G109" s="1936"/>
      <c r="H109" s="1936"/>
      <c r="I109" s="1936"/>
      <c r="J109" s="1936"/>
      <c r="K109" s="1936"/>
      <c r="L109" s="1936"/>
      <c r="M109" s="1936"/>
      <c r="N109" s="1936"/>
      <c r="O109" s="1936"/>
      <c r="P109" s="1936"/>
      <c r="Q109" s="1936"/>
      <c r="R109" s="1936"/>
      <c r="S109" s="1936"/>
      <c r="T109" s="1936"/>
      <c r="U109" s="1936"/>
      <c r="V109" s="1936"/>
      <c r="W109" s="1936"/>
      <c r="X109" s="1936"/>
    </row>
    <row r="110" spans="1:24" s="710" customFormat="1" ht="12.75">
      <c r="A110" s="630">
        <f>'I3 TB Data'!A398:B398</f>
        <v>5410</v>
      </c>
      <c r="B110" s="631" t="str">
        <f>'I3 TB Data'!B398:D398</f>
        <v>Community Relations - Sundry</v>
      </c>
      <c r="C110" s="632">
        <f>'I3 TB Data'!G398</f>
        <v>0</v>
      </c>
      <c r="D110" s="1685" t="str">
        <f t="shared" si="3"/>
        <v>Yes</v>
      </c>
      <c r="E110" s="1936"/>
      <c r="F110" s="1936"/>
      <c r="G110" s="1936"/>
      <c r="H110" s="1936"/>
      <c r="I110" s="1936"/>
      <c r="J110" s="1936"/>
      <c r="K110" s="1936"/>
      <c r="L110" s="1936"/>
      <c r="M110" s="1936"/>
      <c r="N110" s="1936"/>
      <c r="O110" s="1936"/>
      <c r="P110" s="1936"/>
      <c r="Q110" s="1936"/>
      <c r="R110" s="1936"/>
      <c r="S110" s="1936"/>
      <c r="T110" s="1936"/>
      <c r="U110" s="1936"/>
      <c r="V110" s="1936"/>
      <c r="W110" s="1936"/>
      <c r="X110" s="1936"/>
    </row>
    <row r="111" spans="1:24" s="710" customFormat="1" ht="12.75">
      <c r="A111" s="630">
        <f>'I3 TB Data'!A399:B399</f>
        <v>5415</v>
      </c>
      <c r="B111" s="631" t="str">
        <f>'I3 TB Data'!B399:D399</f>
        <v>Energy Conservation</v>
      </c>
      <c r="C111" s="632">
        <f>'I3 TB Data'!G399</f>
        <v>0</v>
      </c>
      <c r="D111" s="1685" t="str">
        <f t="shared" si="3"/>
        <v>Yes</v>
      </c>
      <c r="E111" s="1936"/>
      <c r="F111" s="1936"/>
      <c r="G111" s="1936"/>
      <c r="H111" s="1936"/>
      <c r="I111" s="1936"/>
      <c r="J111" s="1936"/>
      <c r="K111" s="1936"/>
      <c r="L111" s="1936"/>
      <c r="M111" s="1936"/>
      <c r="N111" s="1936"/>
      <c r="O111" s="1936"/>
      <c r="P111" s="1936"/>
      <c r="Q111" s="1936"/>
      <c r="R111" s="1936"/>
      <c r="S111" s="1936"/>
      <c r="T111" s="1936"/>
      <c r="U111" s="1936"/>
      <c r="V111" s="1936"/>
      <c r="W111" s="1936"/>
      <c r="X111" s="1936"/>
    </row>
    <row r="112" spans="1:24" s="710" customFormat="1" ht="12.75">
      <c r="A112" s="630">
        <f>'I3 TB Data'!A400:B400</f>
        <v>5420</v>
      </c>
      <c r="B112" s="631" t="str">
        <f>'I3 TB Data'!B400:D400</f>
        <v>Community Safety Program</v>
      </c>
      <c r="C112" s="632">
        <f>'I3 TB Data'!G400</f>
        <v>0</v>
      </c>
      <c r="D112" s="1685" t="str">
        <f t="shared" si="3"/>
        <v>Yes</v>
      </c>
      <c r="E112" s="1936"/>
      <c r="F112" s="1936"/>
      <c r="G112" s="1936"/>
      <c r="H112" s="1936"/>
      <c r="I112" s="1936"/>
      <c r="J112" s="1936"/>
      <c r="K112" s="1936"/>
      <c r="L112" s="1936"/>
      <c r="M112" s="1936"/>
      <c r="N112" s="1936"/>
      <c r="O112" s="1936"/>
      <c r="P112" s="1936"/>
      <c r="Q112" s="1936"/>
      <c r="R112" s="1936"/>
      <c r="S112" s="1936"/>
      <c r="T112" s="1936"/>
      <c r="U112" s="1936"/>
      <c r="V112" s="1936"/>
      <c r="W112" s="1936"/>
      <c r="X112" s="1936"/>
    </row>
    <row r="113" spans="1:24" s="710" customFormat="1" ht="25.5">
      <c r="A113" s="630">
        <f>'I3 TB Data'!A401:B401</f>
        <v>5425</v>
      </c>
      <c r="B113" s="631" t="str">
        <f>'I3 TB Data'!B401:D401</f>
        <v>Miscellaneous Customer Service and Informational Expenses</v>
      </c>
      <c r="C113" s="632">
        <f>'I3 TB Data'!G401</f>
        <v>0</v>
      </c>
      <c r="D113" s="1685" t="str">
        <f t="shared" si="3"/>
        <v>Yes</v>
      </c>
      <c r="E113" s="1936"/>
      <c r="F113" s="1936"/>
      <c r="G113" s="1936"/>
      <c r="H113" s="1936"/>
      <c r="I113" s="1936"/>
      <c r="J113" s="1936"/>
      <c r="K113" s="1936"/>
      <c r="L113" s="1936"/>
      <c r="M113" s="1936"/>
      <c r="N113" s="1936"/>
      <c r="O113" s="1936"/>
      <c r="P113" s="1936"/>
      <c r="Q113" s="1936"/>
      <c r="R113" s="1936"/>
      <c r="S113" s="1936"/>
      <c r="T113" s="1936"/>
      <c r="U113" s="1936"/>
      <c r="V113" s="1936"/>
      <c r="W113" s="1936"/>
      <c r="X113" s="1936"/>
    </row>
    <row r="114" spans="1:24" s="710" customFormat="1" ht="12.75">
      <c r="A114" s="630">
        <f>'I3 TB Data'!A402:B402</f>
        <v>5505</v>
      </c>
      <c r="B114" s="631" t="str">
        <f>'I3 TB Data'!B402:D402</f>
        <v>Supervision</v>
      </c>
      <c r="C114" s="632">
        <f>'I3 TB Data'!G402</f>
        <v>0</v>
      </c>
      <c r="D114" s="1685" t="str">
        <f t="shared" si="3"/>
        <v>Yes</v>
      </c>
      <c r="E114" s="1936"/>
      <c r="F114" s="1936"/>
      <c r="G114" s="1936"/>
      <c r="H114" s="1936"/>
      <c r="I114" s="1936"/>
      <c r="J114" s="1936"/>
      <c r="K114" s="1936"/>
      <c r="L114" s="1936"/>
      <c r="M114" s="1936"/>
      <c r="N114" s="1936"/>
      <c r="O114" s="1936"/>
      <c r="P114" s="1936"/>
      <c r="Q114" s="1936"/>
      <c r="R114" s="1936"/>
      <c r="S114" s="1936"/>
      <c r="T114" s="1936"/>
      <c r="U114" s="1936"/>
      <c r="V114" s="1936"/>
      <c r="W114" s="1936"/>
      <c r="X114" s="1936"/>
    </row>
    <row r="115" spans="1:24" s="710" customFormat="1" ht="12.75">
      <c r="A115" s="630">
        <f>'I3 TB Data'!A403:B403</f>
        <v>5510</v>
      </c>
      <c r="B115" s="631" t="str">
        <f>'I3 TB Data'!B403:D403</f>
        <v>Demonstrating and Selling Expense</v>
      </c>
      <c r="C115" s="632">
        <f>'I3 TB Data'!G403</f>
        <v>0</v>
      </c>
      <c r="D115" s="1685" t="str">
        <f t="shared" si="3"/>
        <v>Yes</v>
      </c>
      <c r="E115" s="1936"/>
      <c r="F115" s="1936"/>
      <c r="G115" s="1936"/>
      <c r="H115" s="1936"/>
      <c r="I115" s="1936"/>
      <c r="J115" s="1936"/>
      <c r="K115" s="1936"/>
      <c r="L115" s="1936"/>
      <c r="M115" s="1936"/>
      <c r="N115" s="1936"/>
      <c r="O115" s="1936"/>
      <c r="P115" s="1936"/>
      <c r="Q115" s="1936"/>
      <c r="R115" s="1936"/>
      <c r="S115" s="1936"/>
      <c r="T115" s="1936"/>
      <c r="U115" s="1936"/>
      <c r="V115" s="1936"/>
      <c r="W115" s="1936"/>
      <c r="X115" s="1936"/>
    </row>
    <row r="116" spans="1:24" s="710" customFormat="1" ht="12.75">
      <c r="A116" s="630">
        <f>'I3 TB Data'!A404:B404</f>
        <v>5515</v>
      </c>
      <c r="B116" s="631" t="str">
        <f>'I3 TB Data'!B404:D404</f>
        <v>Advertising Expense</v>
      </c>
      <c r="C116" s="632">
        <f>'I3 TB Data'!G404</f>
        <v>0</v>
      </c>
      <c r="D116" s="1685" t="str">
        <f t="shared" si="3"/>
        <v>Yes</v>
      </c>
      <c r="E116" s="1936"/>
      <c r="F116" s="1936"/>
      <c r="G116" s="1936"/>
      <c r="H116" s="1936"/>
      <c r="I116" s="1936"/>
      <c r="J116" s="1936"/>
      <c r="K116" s="1936"/>
      <c r="L116" s="1936"/>
      <c r="M116" s="1936"/>
      <c r="N116" s="1936"/>
      <c r="O116" s="1936"/>
      <c r="P116" s="1936"/>
      <c r="Q116" s="1936"/>
      <c r="R116" s="1936"/>
      <c r="S116" s="1936"/>
      <c r="T116" s="1936"/>
      <c r="U116" s="1936"/>
      <c r="V116" s="1936"/>
      <c r="W116" s="1936"/>
      <c r="X116" s="1936"/>
    </row>
    <row r="117" spans="1:24" s="710" customFormat="1" ht="12.75">
      <c r="A117" s="630">
        <f>'I3 TB Data'!A405:B405</f>
        <v>5520</v>
      </c>
      <c r="B117" s="631" t="str">
        <f>'I3 TB Data'!B405:D405</f>
        <v>Miscellaneous Sales Expense</v>
      </c>
      <c r="C117" s="632">
        <f>'I3 TB Data'!G405</f>
        <v>0</v>
      </c>
      <c r="D117" s="1685" t="str">
        <f t="shared" si="3"/>
        <v>Yes</v>
      </c>
      <c r="E117" s="1936"/>
      <c r="F117" s="1936"/>
      <c r="G117" s="1936"/>
      <c r="H117" s="1936"/>
      <c r="I117" s="1936"/>
      <c r="J117" s="1936"/>
      <c r="K117" s="1936"/>
      <c r="L117" s="1936"/>
      <c r="M117" s="1936"/>
      <c r="N117" s="1936"/>
      <c r="O117" s="1936"/>
      <c r="P117" s="1936"/>
      <c r="Q117" s="1936"/>
      <c r="R117" s="1936"/>
      <c r="S117" s="1936"/>
      <c r="T117" s="1936"/>
      <c r="U117" s="1936"/>
      <c r="V117" s="1936"/>
      <c r="W117" s="1936"/>
      <c r="X117" s="1936"/>
    </row>
    <row r="118" spans="1:24" s="710" customFormat="1" ht="12.75">
      <c r="A118" s="630">
        <f>'I3 TB Data'!A406:B406</f>
        <v>5605</v>
      </c>
      <c r="B118" s="631" t="str">
        <f>'I3 TB Data'!B406:D406</f>
        <v>Executive Salaries and Expenses</v>
      </c>
      <c r="C118" s="632">
        <f>'I3 TB Data'!G406</f>
        <v>0</v>
      </c>
      <c r="D118" s="1685" t="str">
        <f t="shared" si="3"/>
        <v>Yes</v>
      </c>
      <c r="E118" s="1936"/>
      <c r="F118" s="1936"/>
      <c r="G118" s="1936"/>
      <c r="H118" s="1936"/>
      <c r="I118" s="1936"/>
      <c r="J118" s="1936"/>
      <c r="K118" s="1936"/>
      <c r="L118" s="1936"/>
      <c r="M118" s="1936"/>
      <c r="N118" s="1936"/>
      <c r="O118" s="1936"/>
      <c r="P118" s="1936"/>
      <c r="Q118" s="1936"/>
      <c r="R118" s="1936"/>
      <c r="S118" s="1936"/>
      <c r="T118" s="1936"/>
      <c r="U118" s="1936"/>
      <c r="V118" s="1936"/>
      <c r="W118" s="1936"/>
      <c r="X118" s="1936"/>
    </row>
    <row r="119" spans="1:24" s="710" customFormat="1" ht="12.75">
      <c r="A119" s="630">
        <f>'I3 TB Data'!A407:B407</f>
        <v>5610</v>
      </c>
      <c r="B119" s="631" t="str">
        <f>'I3 TB Data'!B407:D407</f>
        <v>Management Salaries and Expenses</v>
      </c>
      <c r="C119" s="632">
        <f>'I3 TB Data'!G407</f>
        <v>0</v>
      </c>
      <c r="D119" s="1685" t="str">
        <f t="shared" si="3"/>
        <v>Yes</v>
      </c>
      <c r="E119" s="1936"/>
      <c r="F119" s="1936"/>
      <c r="G119" s="1936"/>
      <c r="H119" s="1936"/>
      <c r="I119" s="1936"/>
      <c r="J119" s="1936"/>
      <c r="K119" s="1936"/>
      <c r="L119" s="1936"/>
      <c r="M119" s="1936"/>
      <c r="N119" s="1936"/>
      <c r="O119" s="1936"/>
      <c r="P119" s="1936"/>
      <c r="Q119" s="1936"/>
      <c r="R119" s="1936"/>
      <c r="S119" s="1936"/>
      <c r="T119" s="1936"/>
      <c r="U119" s="1936"/>
      <c r="V119" s="1936"/>
      <c r="W119" s="1936"/>
      <c r="X119" s="1936"/>
    </row>
    <row r="120" spans="1:24" s="710" customFormat="1" ht="25.5">
      <c r="A120" s="630">
        <f>'I3 TB Data'!A408:B408</f>
        <v>5615</v>
      </c>
      <c r="B120" s="631" t="str">
        <f>'I3 TB Data'!B408:D408</f>
        <v>General Administrative Salaries and Expenses</v>
      </c>
      <c r="C120" s="632">
        <f>'I3 TB Data'!G408</f>
        <v>0</v>
      </c>
      <c r="D120" s="1685" t="str">
        <f t="shared" si="3"/>
        <v>Yes</v>
      </c>
      <c r="E120" s="1936"/>
      <c r="F120" s="1936"/>
      <c r="G120" s="1936"/>
      <c r="H120" s="1936"/>
      <c r="I120" s="1936"/>
      <c r="J120" s="1936"/>
      <c r="K120" s="1936"/>
      <c r="L120" s="1936"/>
      <c r="M120" s="1936"/>
      <c r="N120" s="1936"/>
      <c r="O120" s="1936"/>
      <c r="P120" s="1936"/>
      <c r="Q120" s="1936"/>
      <c r="R120" s="1936"/>
      <c r="S120" s="1936"/>
      <c r="T120" s="1936"/>
      <c r="U120" s="1936"/>
      <c r="V120" s="1936"/>
      <c r="W120" s="1936"/>
      <c r="X120" s="1936"/>
    </row>
    <row r="121" spans="1:24" s="710" customFormat="1" ht="12.75">
      <c r="A121" s="630">
        <f>'I3 TB Data'!A409:B409</f>
        <v>5620</v>
      </c>
      <c r="B121" s="631" t="str">
        <f>'I3 TB Data'!B409:D409</f>
        <v>Office Supplies and Expenses</v>
      </c>
      <c r="C121" s="632">
        <f>'I3 TB Data'!G409</f>
        <v>0</v>
      </c>
      <c r="D121" s="1685" t="str">
        <f t="shared" ref="D121:D142" si="4">IF(SUM(E121:X121)&lt;&gt;C121,"No","Yes")</f>
        <v>Yes</v>
      </c>
      <c r="E121" s="1936"/>
      <c r="F121" s="1936"/>
      <c r="G121" s="1936"/>
      <c r="H121" s="1936"/>
      <c r="I121" s="1936"/>
      <c r="J121" s="1936"/>
      <c r="K121" s="1936"/>
      <c r="L121" s="1936"/>
      <c r="M121" s="1936"/>
      <c r="N121" s="1936"/>
      <c r="O121" s="1936"/>
      <c r="P121" s="1936"/>
      <c r="Q121" s="1936"/>
      <c r="R121" s="1936"/>
      <c r="S121" s="1936"/>
      <c r="T121" s="1936"/>
      <c r="U121" s="1936"/>
      <c r="V121" s="1936"/>
      <c r="W121" s="1936"/>
      <c r="X121" s="1936"/>
    </row>
    <row r="122" spans="1:24" s="710" customFormat="1" ht="25.5">
      <c r="A122" s="630">
        <f>'I3 TB Data'!A410:B410</f>
        <v>5625</v>
      </c>
      <c r="B122" s="631" t="str">
        <f>'I3 TB Data'!B410:D410</f>
        <v>Administrative Expense Transferred Credit</v>
      </c>
      <c r="C122" s="632">
        <f>'I3 TB Data'!G410</f>
        <v>0</v>
      </c>
      <c r="D122" s="1685" t="str">
        <f t="shared" si="4"/>
        <v>Yes</v>
      </c>
      <c r="E122" s="1936"/>
      <c r="F122" s="1936"/>
      <c r="G122" s="1936"/>
      <c r="H122" s="1936"/>
      <c r="I122" s="1936"/>
      <c r="J122" s="1936"/>
      <c r="K122" s="1936"/>
      <c r="L122" s="1936"/>
      <c r="M122" s="1936"/>
      <c r="N122" s="1936"/>
      <c r="O122" s="1936"/>
      <c r="P122" s="1936"/>
      <c r="Q122" s="1936"/>
      <c r="R122" s="1936"/>
      <c r="S122" s="1936"/>
      <c r="T122" s="1936"/>
      <c r="U122" s="1936"/>
      <c r="V122" s="1936"/>
      <c r="W122" s="1936"/>
      <c r="X122" s="1936"/>
    </row>
    <row r="123" spans="1:24" s="710" customFormat="1" ht="12.75">
      <c r="A123" s="630">
        <f>'I3 TB Data'!A411:B411</f>
        <v>5630</v>
      </c>
      <c r="B123" s="631" t="str">
        <f>'I3 TB Data'!B411:D411</f>
        <v>Outside Services Employed</v>
      </c>
      <c r="C123" s="632">
        <f>'I3 TB Data'!G411</f>
        <v>0</v>
      </c>
      <c r="D123" s="1685" t="str">
        <f t="shared" si="4"/>
        <v>Yes</v>
      </c>
      <c r="E123" s="1936"/>
      <c r="F123" s="1936"/>
      <c r="G123" s="1936"/>
      <c r="H123" s="1936"/>
      <c r="I123" s="1936"/>
      <c r="J123" s="1936"/>
      <c r="K123" s="1936"/>
      <c r="L123" s="1936"/>
      <c r="M123" s="1936"/>
      <c r="N123" s="1936"/>
      <c r="O123" s="1936"/>
      <c r="P123" s="1936"/>
      <c r="Q123" s="1936"/>
      <c r="R123" s="1936"/>
      <c r="S123" s="1936"/>
      <c r="T123" s="1936"/>
      <c r="U123" s="1936"/>
      <c r="V123" s="1936"/>
      <c r="W123" s="1936"/>
      <c r="X123" s="1936"/>
    </row>
    <row r="124" spans="1:24" s="710" customFormat="1" ht="12.75">
      <c r="A124" s="630">
        <f>'I3 TB Data'!A412:B412</f>
        <v>5635</v>
      </c>
      <c r="B124" s="631" t="str">
        <f>'I3 TB Data'!B412:D412</f>
        <v>Property Insurance</v>
      </c>
      <c r="C124" s="632">
        <f>'I3 TB Data'!G412</f>
        <v>0</v>
      </c>
      <c r="D124" s="1685" t="str">
        <f t="shared" si="4"/>
        <v>Yes</v>
      </c>
      <c r="E124" s="1936"/>
      <c r="F124" s="1936"/>
      <c r="G124" s="1936"/>
      <c r="H124" s="1936"/>
      <c r="I124" s="1936"/>
      <c r="J124" s="1936"/>
      <c r="K124" s="1936"/>
      <c r="L124" s="1936"/>
      <c r="M124" s="1936"/>
      <c r="N124" s="1936"/>
      <c r="O124" s="1936"/>
      <c r="P124" s="1936"/>
      <c r="Q124" s="1936"/>
      <c r="R124" s="1936"/>
      <c r="S124" s="1936"/>
      <c r="T124" s="1936"/>
      <c r="U124" s="1936"/>
      <c r="V124" s="1936"/>
      <c r="W124" s="1936"/>
      <c r="X124" s="1936"/>
    </row>
    <row r="125" spans="1:24" s="710" customFormat="1" ht="12.75">
      <c r="A125" s="630">
        <f>'I3 TB Data'!A413:B413</f>
        <v>5640</v>
      </c>
      <c r="B125" s="631" t="str">
        <f>'I3 TB Data'!B413:D413</f>
        <v>Injuries and Damages</v>
      </c>
      <c r="C125" s="632">
        <f>'I3 TB Data'!G413</f>
        <v>0</v>
      </c>
      <c r="D125" s="1685" t="str">
        <f t="shared" si="4"/>
        <v>Yes</v>
      </c>
      <c r="E125" s="1936"/>
      <c r="F125" s="1936"/>
      <c r="G125" s="1936"/>
      <c r="H125" s="1936"/>
      <c r="I125" s="1936"/>
      <c r="J125" s="1936"/>
      <c r="K125" s="1936"/>
      <c r="L125" s="1936"/>
      <c r="M125" s="1936"/>
      <c r="N125" s="1936"/>
      <c r="O125" s="1936"/>
      <c r="P125" s="1936"/>
      <c r="Q125" s="1936"/>
      <c r="R125" s="1936"/>
      <c r="S125" s="1936"/>
      <c r="T125" s="1936"/>
      <c r="U125" s="1936"/>
      <c r="V125" s="1936"/>
      <c r="W125" s="1936"/>
      <c r="X125" s="1936"/>
    </row>
    <row r="126" spans="1:24" s="710" customFormat="1" ht="12.75">
      <c r="A126" s="630">
        <f>'I3 TB Data'!A414:B414</f>
        <v>5645</v>
      </c>
      <c r="B126" s="631" t="str">
        <f>'I3 TB Data'!B414:D414</f>
        <v>Employee Pensions and Benefits</v>
      </c>
      <c r="C126" s="632">
        <f>'I3 TB Data'!G414</f>
        <v>0</v>
      </c>
      <c r="D126" s="1685" t="str">
        <f t="shared" si="4"/>
        <v>Yes</v>
      </c>
      <c r="E126" s="1936"/>
      <c r="F126" s="1936"/>
      <c r="G126" s="1936"/>
      <c r="H126" s="1936"/>
      <c r="I126" s="1936"/>
      <c r="J126" s="1936"/>
      <c r="K126" s="1936"/>
      <c r="L126" s="1936"/>
      <c r="M126" s="1936"/>
      <c r="N126" s="1936"/>
      <c r="O126" s="1936"/>
      <c r="P126" s="1936"/>
      <c r="Q126" s="1936"/>
      <c r="R126" s="1936"/>
      <c r="S126" s="1936"/>
      <c r="T126" s="1936"/>
      <c r="U126" s="1936"/>
      <c r="V126" s="1936"/>
      <c r="W126" s="1936"/>
      <c r="X126" s="1936"/>
    </row>
    <row r="127" spans="1:24" s="710" customFormat="1" ht="12.75">
      <c r="A127" s="630">
        <f>'I3 TB Data'!A415:B415</f>
        <v>5650</v>
      </c>
      <c r="B127" s="631" t="str">
        <f>'I3 TB Data'!B415:D415</f>
        <v>Franchise Requirements</v>
      </c>
      <c r="C127" s="632">
        <f>'I3 TB Data'!G415</f>
        <v>0</v>
      </c>
      <c r="D127" s="1685" t="str">
        <f t="shared" si="4"/>
        <v>Yes</v>
      </c>
      <c r="E127" s="1936"/>
      <c r="F127" s="1936"/>
      <c r="G127" s="1936"/>
      <c r="H127" s="1936"/>
      <c r="I127" s="1936"/>
      <c r="J127" s="1936"/>
      <c r="K127" s="1936"/>
      <c r="L127" s="1936"/>
      <c r="M127" s="1936"/>
      <c r="N127" s="1936"/>
      <c r="O127" s="1936"/>
      <c r="P127" s="1936"/>
      <c r="Q127" s="1936"/>
      <c r="R127" s="1936"/>
      <c r="S127" s="1936"/>
      <c r="T127" s="1936"/>
      <c r="U127" s="1936"/>
      <c r="V127" s="1936"/>
      <c r="W127" s="1936"/>
      <c r="X127" s="1936"/>
    </row>
    <row r="128" spans="1:24" s="710" customFormat="1" ht="12.75">
      <c r="A128" s="630">
        <f>'I3 TB Data'!A416:B416</f>
        <v>5655</v>
      </c>
      <c r="B128" s="631" t="str">
        <f>'I3 TB Data'!B416:D416</f>
        <v>Regulatory Expenses</v>
      </c>
      <c r="C128" s="632">
        <f>'I3 TB Data'!G416</f>
        <v>0</v>
      </c>
      <c r="D128" s="1685" t="str">
        <f t="shared" si="4"/>
        <v>Yes</v>
      </c>
      <c r="E128" s="1936"/>
      <c r="F128" s="1936"/>
      <c r="G128" s="1936"/>
      <c r="H128" s="1936"/>
      <c r="I128" s="1936"/>
      <c r="J128" s="1936"/>
      <c r="K128" s="1936"/>
      <c r="L128" s="1936"/>
      <c r="M128" s="1936"/>
      <c r="N128" s="1936"/>
      <c r="O128" s="1936"/>
      <c r="P128" s="1936"/>
      <c r="Q128" s="1936"/>
      <c r="R128" s="1936"/>
      <c r="S128" s="1936"/>
      <c r="T128" s="1936"/>
      <c r="U128" s="1936"/>
      <c r="V128" s="1936"/>
      <c r="W128" s="1936"/>
      <c r="X128" s="1936"/>
    </row>
    <row r="129" spans="1:24" s="710" customFormat="1" ht="12.75">
      <c r="A129" s="630">
        <f>'I3 TB Data'!A417:B417</f>
        <v>5660</v>
      </c>
      <c r="B129" s="631" t="str">
        <f>'I3 TB Data'!B417:D417</f>
        <v>General Advertising Expenses</v>
      </c>
      <c r="C129" s="632">
        <f>'I3 TB Data'!G417</f>
        <v>0</v>
      </c>
      <c r="D129" s="1685" t="str">
        <f t="shared" si="4"/>
        <v>Yes</v>
      </c>
      <c r="E129" s="1936"/>
      <c r="F129" s="1936"/>
      <c r="G129" s="1936"/>
      <c r="H129" s="1936"/>
      <c r="I129" s="1936"/>
      <c r="J129" s="1936"/>
      <c r="K129" s="1936"/>
      <c r="L129" s="1936"/>
      <c r="M129" s="1936"/>
      <c r="N129" s="1936"/>
      <c r="O129" s="1936"/>
      <c r="P129" s="1936"/>
      <c r="Q129" s="1936"/>
      <c r="R129" s="1936"/>
      <c r="S129" s="1936"/>
      <c r="T129" s="1936"/>
      <c r="U129" s="1936"/>
      <c r="V129" s="1936"/>
      <c r="W129" s="1936"/>
      <c r="X129" s="1936"/>
    </row>
    <row r="130" spans="1:24" s="710" customFormat="1" ht="12.75">
      <c r="A130" s="630">
        <f>'I3 TB Data'!A418:B418</f>
        <v>5665</v>
      </c>
      <c r="B130" s="631" t="str">
        <f>'I3 TB Data'!B418:D418</f>
        <v>Miscellaneous General Expenses</v>
      </c>
      <c r="C130" s="632">
        <f>'I3 TB Data'!G418</f>
        <v>0</v>
      </c>
      <c r="D130" s="1685" t="str">
        <f t="shared" si="4"/>
        <v>Yes</v>
      </c>
      <c r="E130" s="1936"/>
      <c r="F130" s="1936"/>
      <c r="G130" s="1936"/>
      <c r="H130" s="1936"/>
      <c r="I130" s="1936"/>
      <c r="J130" s="1936"/>
      <c r="K130" s="1936"/>
      <c r="L130" s="1936"/>
      <c r="M130" s="1936"/>
      <c r="N130" s="1936"/>
      <c r="O130" s="1936"/>
      <c r="P130" s="1936"/>
      <c r="Q130" s="1936"/>
      <c r="R130" s="1936"/>
      <c r="S130" s="1936"/>
      <c r="T130" s="1936"/>
      <c r="U130" s="1936"/>
      <c r="V130" s="1936"/>
      <c r="W130" s="1936"/>
      <c r="X130" s="1936"/>
    </row>
    <row r="131" spans="1:24" s="710" customFormat="1" ht="12.75">
      <c r="A131" s="630">
        <f>'I3 TB Data'!A419:B419</f>
        <v>5670</v>
      </c>
      <c r="B131" s="631" t="str">
        <f>'I3 TB Data'!B419:D419</f>
        <v>Rent</v>
      </c>
      <c r="C131" s="632">
        <f>'I3 TB Data'!G419</f>
        <v>0</v>
      </c>
      <c r="D131" s="1685" t="str">
        <f t="shared" si="4"/>
        <v>Yes</v>
      </c>
      <c r="E131" s="1936"/>
      <c r="F131" s="1936"/>
      <c r="G131" s="1936"/>
      <c r="H131" s="1936"/>
      <c r="I131" s="1936"/>
      <c r="J131" s="1936"/>
      <c r="K131" s="1936"/>
      <c r="L131" s="1936"/>
      <c r="M131" s="1936"/>
      <c r="N131" s="1936"/>
      <c r="O131" s="1936"/>
      <c r="P131" s="1936"/>
      <c r="Q131" s="1936"/>
      <c r="R131" s="1936"/>
      <c r="S131" s="1936"/>
      <c r="T131" s="1936"/>
      <c r="U131" s="1936"/>
      <c r="V131" s="1936"/>
      <c r="W131" s="1936"/>
      <c r="X131" s="1936"/>
    </row>
    <row r="132" spans="1:24" s="710" customFormat="1" ht="12.75">
      <c r="A132" s="630">
        <f>'I3 TB Data'!A420:B420</f>
        <v>5675</v>
      </c>
      <c r="B132" s="631" t="str">
        <f>'I3 TB Data'!B420:D420</f>
        <v>Maintenance of General Plant</v>
      </c>
      <c r="C132" s="632">
        <f>'I3 TB Data'!G420</f>
        <v>0</v>
      </c>
      <c r="D132" s="1685" t="str">
        <f t="shared" si="4"/>
        <v>Yes</v>
      </c>
      <c r="E132" s="1936"/>
      <c r="F132" s="1936"/>
      <c r="G132" s="1936"/>
      <c r="H132" s="1936"/>
      <c r="I132" s="1936"/>
      <c r="J132" s="1936"/>
      <c r="K132" s="1936"/>
      <c r="L132" s="1936"/>
      <c r="M132" s="1936"/>
      <c r="N132" s="1936"/>
      <c r="O132" s="1936"/>
      <c r="P132" s="1936"/>
      <c r="Q132" s="1936"/>
      <c r="R132" s="1936"/>
      <c r="S132" s="1936"/>
      <c r="T132" s="1936"/>
      <c r="U132" s="1936"/>
      <c r="V132" s="1936"/>
      <c r="W132" s="1936"/>
      <c r="X132" s="1936"/>
    </row>
    <row r="133" spans="1:24" s="710" customFormat="1" ht="12.75">
      <c r="A133" s="630">
        <f>'I3 TB Data'!A421:B421</f>
        <v>5680</v>
      </c>
      <c r="B133" s="631" t="str">
        <f>'I3 TB Data'!B421:D421</f>
        <v>Electrical Safety Authority Fees</v>
      </c>
      <c r="C133" s="632">
        <f>'I3 TB Data'!G421</f>
        <v>0</v>
      </c>
      <c r="D133" s="1685" t="str">
        <f t="shared" si="4"/>
        <v>Yes</v>
      </c>
      <c r="E133" s="1936"/>
      <c r="F133" s="1936"/>
      <c r="G133" s="1936"/>
      <c r="H133" s="1936"/>
      <c r="I133" s="1936"/>
      <c r="J133" s="1936"/>
      <c r="K133" s="1936"/>
      <c r="L133" s="1936"/>
      <c r="M133" s="1936"/>
      <c r="N133" s="1936"/>
      <c r="O133" s="1936"/>
      <c r="P133" s="1936"/>
      <c r="Q133" s="1936"/>
      <c r="R133" s="1936"/>
      <c r="S133" s="1936"/>
      <c r="T133" s="1936"/>
      <c r="U133" s="1936"/>
      <c r="V133" s="1936"/>
      <c r="W133" s="1936"/>
      <c r="X133" s="1936"/>
    </row>
    <row r="134" spans="1:24" s="710" customFormat="1" ht="25.5">
      <c r="A134" s="630">
        <f>'I3 TB Data'!A423:B423</f>
        <v>5705</v>
      </c>
      <c r="B134" s="631" t="str">
        <f>'I3 TB Data'!B423:D423</f>
        <v>Amortization Expense - Property, Plant, and Equipment</v>
      </c>
      <c r="C134" s="632">
        <f>'I3 TB Data'!G423</f>
        <v>0</v>
      </c>
      <c r="D134" s="1685" t="str">
        <f t="shared" si="4"/>
        <v>Yes</v>
      </c>
      <c r="E134" s="1936"/>
      <c r="F134" s="1936"/>
      <c r="G134" s="1936"/>
      <c r="H134" s="1936"/>
      <c r="I134" s="1936"/>
      <c r="J134" s="1936"/>
      <c r="K134" s="1936"/>
      <c r="L134" s="1936"/>
      <c r="M134" s="1936"/>
      <c r="N134" s="1936"/>
      <c r="O134" s="1936"/>
      <c r="P134" s="1936"/>
      <c r="Q134" s="1936"/>
      <c r="R134" s="1936"/>
      <c r="S134" s="1936"/>
      <c r="T134" s="1936"/>
      <c r="U134" s="1936"/>
      <c r="V134" s="1936"/>
      <c r="W134" s="1936"/>
      <c r="X134" s="1936"/>
    </row>
    <row r="135" spans="1:24" s="710" customFormat="1" ht="25.5">
      <c r="A135" s="630">
        <f>'I3 TB Data'!A424:B424</f>
        <v>5710</v>
      </c>
      <c r="B135" s="631" t="str">
        <f>'I3 TB Data'!B424:D424</f>
        <v>Amortization of Limited Term Electric Plant</v>
      </c>
      <c r="C135" s="632">
        <f>'I3 TB Data'!G424</f>
        <v>0</v>
      </c>
      <c r="D135" s="1685" t="str">
        <f t="shared" si="4"/>
        <v>Yes</v>
      </c>
      <c r="E135" s="1936"/>
      <c r="F135" s="1936"/>
      <c r="G135" s="1936"/>
      <c r="H135" s="1936"/>
      <c r="I135" s="1936"/>
      <c r="J135" s="1936"/>
      <c r="K135" s="1936"/>
      <c r="L135" s="1936"/>
      <c r="M135" s="1936"/>
      <c r="N135" s="1936"/>
      <c r="O135" s="1936"/>
      <c r="P135" s="1936"/>
      <c r="Q135" s="1936"/>
      <c r="R135" s="1936"/>
      <c r="S135" s="1936"/>
      <c r="T135" s="1936"/>
      <c r="U135" s="1936"/>
      <c r="V135" s="1936"/>
      <c r="W135" s="1936"/>
      <c r="X135" s="1936"/>
    </row>
    <row r="136" spans="1:24" s="710" customFormat="1" ht="25.5">
      <c r="A136" s="630">
        <f>'I3 TB Data'!A425:B425</f>
        <v>5715</v>
      </c>
      <c r="B136" s="631" t="str">
        <f>'I3 TB Data'!B425:D425</f>
        <v>Amortization of Intangibles and Other Electric Plant</v>
      </c>
      <c r="C136" s="632">
        <f>'I3 TB Data'!G425</f>
        <v>0</v>
      </c>
      <c r="D136" s="1685" t="str">
        <f t="shared" si="4"/>
        <v>Yes</v>
      </c>
      <c r="E136" s="1936"/>
      <c r="F136" s="1936"/>
      <c r="G136" s="1936"/>
      <c r="H136" s="1936"/>
      <c r="I136" s="1936"/>
      <c r="J136" s="1936"/>
      <c r="K136" s="1936"/>
      <c r="L136" s="1936"/>
      <c r="M136" s="1936"/>
      <c r="N136" s="1936"/>
      <c r="O136" s="1936"/>
      <c r="P136" s="1936"/>
      <c r="Q136" s="1936"/>
      <c r="R136" s="1936"/>
      <c r="S136" s="1936"/>
      <c r="T136" s="1936"/>
      <c r="U136" s="1936"/>
      <c r="V136" s="1936"/>
      <c r="W136" s="1936"/>
      <c r="X136" s="1936"/>
    </row>
    <row r="137" spans="1:24" s="710" customFormat="1" ht="25.5">
      <c r="A137" s="630">
        <f>'I3 TB Data'!A426:B426</f>
        <v>5720</v>
      </c>
      <c r="B137" s="631" t="str">
        <f>'I3 TB Data'!B426:D426</f>
        <v>Amortization of Electric Plant Acquisition Adjustments</v>
      </c>
      <c r="C137" s="632">
        <f>'I3 TB Data'!G426</f>
        <v>0</v>
      </c>
      <c r="D137" s="1685" t="str">
        <f t="shared" si="4"/>
        <v>Yes</v>
      </c>
      <c r="E137" s="1936"/>
      <c r="F137" s="1936"/>
      <c r="G137" s="1936"/>
      <c r="H137" s="1936"/>
      <c r="I137" s="1936"/>
      <c r="J137" s="1936"/>
      <c r="K137" s="1936"/>
      <c r="L137" s="1936"/>
      <c r="M137" s="1936"/>
      <c r="N137" s="1936"/>
      <c r="O137" s="1936"/>
      <c r="P137" s="1936"/>
      <c r="Q137" s="1936"/>
      <c r="R137" s="1936"/>
      <c r="S137" s="1936"/>
      <c r="T137" s="1936"/>
      <c r="U137" s="1936"/>
      <c r="V137" s="1936"/>
      <c r="W137" s="1936"/>
      <c r="X137" s="1936"/>
    </row>
    <row r="138" spans="1:24" s="710" customFormat="1" ht="12.75">
      <c r="A138" s="630">
        <f>'I3 TB Data'!A441:B441</f>
        <v>6105</v>
      </c>
      <c r="B138" s="631" t="str">
        <f>'I3 TB Data'!B441:D441</f>
        <v>Taxes Other Than Income Taxes</v>
      </c>
      <c r="C138" s="632">
        <f>'I3 TB Data'!G441</f>
        <v>0</v>
      </c>
      <c r="D138" s="1685" t="str">
        <f t="shared" si="4"/>
        <v>Yes</v>
      </c>
      <c r="E138" s="1936"/>
      <c r="F138" s="1936"/>
      <c r="G138" s="1936"/>
      <c r="H138" s="1936"/>
      <c r="I138" s="1936"/>
      <c r="J138" s="1936"/>
      <c r="K138" s="1936"/>
      <c r="L138" s="1936"/>
      <c r="M138" s="1936"/>
      <c r="N138" s="1936"/>
      <c r="O138" s="1936"/>
      <c r="P138" s="1936"/>
      <c r="Q138" s="1936"/>
      <c r="R138" s="1936"/>
      <c r="S138" s="1936"/>
      <c r="T138" s="1936"/>
      <c r="U138" s="1936"/>
      <c r="V138" s="1936"/>
      <c r="W138" s="1936"/>
      <c r="X138" s="1936"/>
    </row>
    <row r="139" spans="1:24" s="710" customFormat="1" ht="12.75">
      <c r="A139" s="630">
        <f>'I3 TB Data'!A444:B444</f>
        <v>6205</v>
      </c>
      <c r="B139" s="631" t="str">
        <f>'I3 TB Data'!B444:D444</f>
        <v>Donations</v>
      </c>
      <c r="C139" s="632">
        <f>'I3 TB Data'!G444</f>
        <v>0</v>
      </c>
      <c r="D139" s="1685" t="str">
        <f t="shared" si="4"/>
        <v>Yes</v>
      </c>
      <c r="E139" s="1936"/>
      <c r="F139" s="1936"/>
      <c r="G139" s="1936"/>
      <c r="H139" s="1936"/>
      <c r="I139" s="1936"/>
      <c r="J139" s="1936"/>
      <c r="K139" s="1936"/>
      <c r="L139" s="1936"/>
      <c r="M139" s="1936"/>
      <c r="N139" s="1936"/>
      <c r="O139" s="1936"/>
      <c r="P139" s="1936"/>
      <c r="Q139" s="1936"/>
      <c r="R139" s="1936"/>
      <c r="S139" s="1936"/>
      <c r="T139" s="1936"/>
      <c r="U139" s="1936"/>
      <c r="V139" s="1936"/>
      <c r="W139" s="1936"/>
      <c r="X139" s="1936"/>
    </row>
    <row r="140" spans="1:24" s="710" customFormat="1" ht="12.75">
      <c r="A140" s="630">
        <f>'I3 TB Data'!A445:B445</f>
        <v>6210</v>
      </c>
      <c r="B140" s="631" t="str">
        <f>'I3 TB Data'!B445:D445</f>
        <v>Life Insurance</v>
      </c>
      <c r="C140" s="632">
        <f>'I3 TB Data'!G445</f>
        <v>0</v>
      </c>
      <c r="D140" s="1685" t="str">
        <f t="shared" si="4"/>
        <v>Yes</v>
      </c>
      <c r="E140" s="1936"/>
      <c r="F140" s="1936"/>
      <c r="G140" s="1936"/>
      <c r="H140" s="1936"/>
      <c r="I140" s="1936"/>
      <c r="J140" s="1936"/>
      <c r="K140" s="1936"/>
      <c r="L140" s="1936"/>
      <c r="M140" s="1936"/>
      <c r="N140" s="1936"/>
      <c r="O140" s="1936"/>
      <c r="P140" s="1936"/>
      <c r="Q140" s="1936"/>
      <c r="R140" s="1936"/>
      <c r="S140" s="1936"/>
      <c r="T140" s="1936"/>
      <c r="U140" s="1936"/>
      <c r="V140" s="1936"/>
      <c r="W140" s="1936"/>
      <c r="X140" s="1936"/>
    </row>
    <row r="141" spans="1:24" s="710" customFormat="1" ht="12.75">
      <c r="A141" s="630">
        <f>'I3 TB Data'!A446:B446</f>
        <v>6215</v>
      </c>
      <c r="B141" s="631" t="str">
        <f>'I3 TB Data'!B446:D446</f>
        <v>Penalties</v>
      </c>
      <c r="C141" s="632">
        <f>'I3 TB Data'!G446</f>
        <v>0</v>
      </c>
      <c r="D141" s="1685" t="str">
        <f t="shared" si="4"/>
        <v>Yes</v>
      </c>
      <c r="E141" s="1936"/>
      <c r="F141" s="1936"/>
      <c r="G141" s="1936"/>
      <c r="H141" s="1936"/>
      <c r="I141" s="1936"/>
      <c r="J141" s="1936"/>
      <c r="K141" s="1936"/>
      <c r="L141" s="1936"/>
      <c r="M141" s="1936"/>
      <c r="N141" s="1936"/>
      <c r="O141" s="1936"/>
      <c r="P141" s="1936"/>
      <c r="Q141" s="1936"/>
      <c r="R141" s="1936"/>
      <c r="S141" s="1936"/>
      <c r="T141" s="1936"/>
      <c r="U141" s="1936"/>
      <c r="V141" s="1936"/>
      <c r="W141" s="1936"/>
      <c r="X141" s="1936"/>
    </row>
    <row r="142" spans="1:24" s="710" customFormat="1" ht="12.75">
      <c r="A142" s="630">
        <f>'I3 TB Data'!A447:B447</f>
        <v>6225</v>
      </c>
      <c r="B142" s="631" t="str">
        <f>'I3 TB Data'!B447:D447</f>
        <v>Other Deductions</v>
      </c>
      <c r="C142" s="632">
        <f>'I3 TB Data'!G447</f>
        <v>0</v>
      </c>
      <c r="D142" s="1685" t="str">
        <f t="shared" si="4"/>
        <v>Yes</v>
      </c>
      <c r="E142" s="1936"/>
      <c r="F142" s="1936"/>
      <c r="G142" s="1936"/>
      <c r="H142" s="1936"/>
      <c r="I142" s="1936"/>
      <c r="J142" s="1936"/>
      <c r="K142" s="1936"/>
      <c r="L142" s="1936"/>
      <c r="M142" s="1936"/>
      <c r="N142" s="1936"/>
      <c r="O142" s="1936"/>
      <c r="P142" s="1936"/>
      <c r="Q142" s="1936"/>
      <c r="R142" s="1936"/>
      <c r="S142" s="1936"/>
      <c r="T142" s="1936"/>
      <c r="U142" s="1936"/>
      <c r="V142" s="1936"/>
      <c r="W142" s="1936"/>
      <c r="X142" s="1936"/>
    </row>
    <row r="143" spans="1:24" s="614" customFormat="1" ht="12.75">
      <c r="A143" s="633"/>
      <c r="B143" s="631" t="s">
        <v>423</v>
      </c>
      <c r="C143" s="2323"/>
      <c r="D143" s="2324"/>
      <c r="E143" s="642">
        <f>SUM(E66:E142)</f>
        <v>0</v>
      </c>
      <c r="F143" s="642">
        <f t="shared" ref="F143:X143" si="5">SUM(F66:F142)</f>
        <v>0</v>
      </c>
      <c r="G143" s="642">
        <f t="shared" si="5"/>
        <v>0</v>
      </c>
      <c r="H143" s="642">
        <f t="shared" si="5"/>
        <v>0</v>
      </c>
      <c r="I143" s="642">
        <f t="shared" si="5"/>
        <v>0</v>
      </c>
      <c r="J143" s="642">
        <f t="shared" si="5"/>
        <v>0</v>
      </c>
      <c r="K143" s="642">
        <f t="shared" si="5"/>
        <v>0</v>
      </c>
      <c r="L143" s="642">
        <f t="shared" si="5"/>
        <v>0</v>
      </c>
      <c r="M143" s="642">
        <f t="shared" si="5"/>
        <v>0</v>
      </c>
      <c r="N143" s="642">
        <f t="shared" si="5"/>
        <v>0</v>
      </c>
      <c r="O143" s="642">
        <f t="shared" si="5"/>
        <v>0</v>
      </c>
      <c r="P143" s="642">
        <f t="shared" si="5"/>
        <v>0</v>
      </c>
      <c r="Q143" s="642">
        <f t="shared" si="5"/>
        <v>0</v>
      </c>
      <c r="R143" s="642">
        <f t="shared" si="5"/>
        <v>0</v>
      </c>
      <c r="S143" s="642">
        <f t="shared" si="5"/>
        <v>0</v>
      </c>
      <c r="T143" s="642">
        <f t="shared" si="5"/>
        <v>0</v>
      </c>
      <c r="U143" s="642">
        <f t="shared" si="5"/>
        <v>0</v>
      </c>
      <c r="V143" s="642">
        <f t="shared" si="5"/>
        <v>0</v>
      </c>
      <c r="W143" s="642">
        <f t="shared" si="5"/>
        <v>0</v>
      </c>
      <c r="X143" s="642">
        <f t="shared" si="5"/>
        <v>0</v>
      </c>
    </row>
    <row r="144" spans="1:24" s="614" customFormat="1" ht="12.75">
      <c r="A144" s="633"/>
      <c r="B144" s="631" t="s">
        <v>816</v>
      </c>
      <c r="C144" s="2323"/>
      <c r="D144" s="2324"/>
      <c r="E144" s="642">
        <f>SUM(E134:E137)</f>
        <v>0</v>
      </c>
      <c r="F144" s="642">
        <f t="shared" ref="F144:X144" si="6">SUM(F134:F137)</f>
        <v>0</v>
      </c>
      <c r="G144" s="642">
        <f t="shared" si="6"/>
        <v>0</v>
      </c>
      <c r="H144" s="642">
        <f t="shared" si="6"/>
        <v>0</v>
      </c>
      <c r="I144" s="642">
        <f t="shared" si="6"/>
        <v>0</v>
      </c>
      <c r="J144" s="642">
        <f t="shared" si="6"/>
        <v>0</v>
      </c>
      <c r="K144" s="642">
        <f t="shared" si="6"/>
        <v>0</v>
      </c>
      <c r="L144" s="642">
        <f t="shared" si="6"/>
        <v>0</v>
      </c>
      <c r="M144" s="642">
        <f t="shared" si="6"/>
        <v>0</v>
      </c>
      <c r="N144" s="642">
        <f t="shared" si="6"/>
        <v>0</v>
      </c>
      <c r="O144" s="642">
        <f t="shared" si="6"/>
        <v>0</v>
      </c>
      <c r="P144" s="642">
        <f t="shared" si="6"/>
        <v>0</v>
      </c>
      <c r="Q144" s="642">
        <f t="shared" si="6"/>
        <v>0</v>
      </c>
      <c r="R144" s="642">
        <f t="shared" si="6"/>
        <v>0</v>
      </c>
      <c r="S144" s="642">
        <f t="shared" si="6"/>
        <v>0</v>
      </c>
      <c r="T144" s="642">
        <f t="shared" si="6"/>
        <v>0</v>
      </c>
      <c r="U144" s="642">
        <f t="shared" si="6"/>
        <v>0</v>
      </c>
      <c r="V144" s="642">
        <f t="shared" si="6"/>
        <v>0</v>
      </c>
      <c r="W144" s="642">
        <f t="shared" si="6"/>
        <v>0</v>
      </c>
      <c r="X144" s="642">
        <f t="shared" si="6"/>
        <v>0</v>
      </c>
    </row>
    <row r="145" spans="1:24" ht="12.75">
      <c r="A145" s="615"/>
      <c r="B145" s="616"/>
      <c r="C145" s="627"/>
      <c r="D145" s="613"/>
    </row>
    <row r="146" spans="1:24" s="641" customFormat="1" ht="25.5">
      <c r="A146" s="618"/>
      <c r="B146" s="628" t="s">
        <v>422</v>
      </c>
      <c r="C146" s="649">
        <f>'I4 BO ASSETS'!C58</f>
        <v>30427500</v>
      </c>
      <c r="D146" s="652" t="s">
        <v>1458</v>
      </c>
      <c r="E146" s="622" t="str">
        <f>E20</f>
        <v>Residential</v>
      </c>
      <c r="F146" s="622" t="str">
        <f t="shared" ref="F146:X146" si="7">F20</f>
        <v>GS &lt;50</v>
      </c>
      <c r="G146" s="622" t="str">
        <f t="shared" si="7"/>
        <v>GS&gt;50-Regular</v>
      </c>
      <c r="H146" s="622" t="str">
        <f t="shared" si="7"/>
        <v>GS&gt; 50-TOU</v>
      </c>
      <c r="I146" s="622" t="str">
        <f t="shared" si="7"/>
        <v>GS &gt;50-Intermediate</v>
      </c>
      <c r="J146" s="622" t="str">
        <f t="shared" si="7"/>
        <v>Large Use &gt;5MW</v>
      </c>
      <c r="K146" s="622" t="str">
        <f t="shared" si="7"/>
        <v>Street Light</v>
      </c>
      <c r="L146" s="622" t="str">
        <f t="shared" si="7"/>
        <v>Sentinel</v>
      </c>
      <c r="M146" s="622" t="str">
        <f t="shared" si="7"/>
        <v>Unmetered Scattered Load</v>
      </c>
      <c r="N146" s="622" t="str">
        <f t="shared" si="7"/>
        <v>Embedded Distributor</v>
      </c>
      <c r="O146" s="622" t="str">
        <f t="shared" si="7"/>
        <v>Back-up/Standby Power</v>
      </c>
      <c r="P146" s="622" t="str">
        <f t="shared" si="7"/>
        <v>Rate Class 1</v>
      </c>
      <c r="Q146" s="622" t="str">
        <f t="shared" si="7"/>
        <v>Rate class 2</v>
      </c>
      <c r="R146" s="622" t="str">
        <f t="shared" si="7"/>
        <v>Rate class 3</v>
      </c>
      <c r="S146" s="622" t="str">
        <f t="shared" si="7"/>
        <v>Rate class 4</v>
      </c>
      <c r="T146" s="622" t="str">
        <f t="shared" si="7"/>
        <v>Rate class 5</v>
      </c>
      <c r="U146" s="622" t="str">
        <f t="shared" si="7"/>
        <v>Rate class 6</v>
      </c>
      <c r="V146" s="622" t="str">
        <f t="shared" si="7"/>
        <v>Rate class 7</v>
      </c>
      <c r="W146" s="622" t="str">
        <f t="shared" si="7"/>
        <v>Rate class 8</v>
      </c>
      <c r="X146" s="622" t="str">
        <f t="shared" si="7"/>
        <v>Rate class 9</v>
      </c>
    </row>
    <row r="147" spans="1:24" s="651" customFormat="1" ht="19.5" customHeight="1">
      <c r="A147" s="618"/>
      <c r="B147" s="628" t="s">
        <v>1455</v>
      </c>
      <c r="C147" s="649">
        <f>'I3 TB Data'!F12</f>
        <v>343400</v>
      </c>
      <c r="D147" s="640">
        <f>IF(ISERROR(SUM(E147:X147)), "-", SUM(E147:X147))</f>
        <v>0</v>
      </c>
      <c r="E147" s="650">
        <f>IF(ISERROR(E64/$C$146*$C$147), "-", E64/$C$146*$C$147)</f>
        <v>0</v>
      </c>
      <c r="F147" s="650">
        <f t="shared" ref="F147:X147" si="8">IF(ISERROR(F64/$C$146*$C$147), "-", F64/$C$146*$C$147)</f>
        <v>0</v>
      </c>
      <c r="G147" s="650">
        <f t="shared" si="8"/>
        <v>0</v>
      </c>
      <c r="H147" s="650">
        <f t="shared" si="8"/>
        <v>0</v>
      </c>
      <c r="I147" s="650">
        <f t="shared" si="8"/>
        <v>0</v>
      </c>
      <c r="J147" s="650">
        <f t="shared" si="8"/>
        <v>0</v>
      </c>
      <c r="K147" s="650">
        <f t="shared" si="8"/>
        <v>0</v>
      </c>
      <c r="L147" s="650">
        <f t="shared" si="8"/>
        <v>0</v>
      </c>
      <c r="M147" s="650">
        <f t="shared" si="8"/>
        <v>0</v>
      </c>
      <c r="N147" s="650">
        <f t="shared" si="8"/>
        <v>0</v>
      </c>
      <c r="O147" s="650">
        <f t="shared" si="8"/>
        <v>0</v>
      </c>
      <c r="P147" s="650">
        <f t="shared" si="8"/>
        <v>0</v>
      </c>
      <c r="Q147" s="650">
        <f t="shared" si="8"/>
        <v>0</v>
      </c>
      <c r="R147" s="650">
        <f t="shared" si="8"/>
        <v>0</v>
      </c>
      <c r="S147" s="650">
        <f t="shared" si="8"/>
        <v>0</v>
      </c>
      <c r="T147" s="650">
        <f t="shared" si="8"/>
        <v>0</v>
      </c>
      <c r="U147" s="650">
        <f t="shared" si="8"/>
        <v>0</v>
      </c>
      <c r="V147" s="650">
        <f t="shared" si="8"/>
        <v>0</v>
      </c>
      <c r="W147" s="650">
        <f t="shared" si="8"/>
        <v>0</v>
      </c>
      <c r="X147" s="650">
        <f t="shared" si="8"/>
        <v>0</v>
      </c>
    </row>
    <row r="148" spans="1:24" s="651" customFormat="1" ht="19.5" customHeight="1">
      <c r="A148" s="618"/>
      <c r="B148" s="628" t="s">
        <v>1457</v>
      </c>
      <c r="C148" s="649">
        <f>'I3 TB Data'!F13</f>
        <v>739300</v>
      </c>
      <c r="D148" s="640">
        <f>IF(ISERROR(SUM(E148:X148)), "-", SUM(E148:X148))</f>
        <v>0</v>
      </c>
      <c r="E148" s="650">
        <f>IF(ISERROR(E64/$C$146*$C$148), "-", E64/$C$146*$C$148)</f>
        <v>0</v>
      </c>
      <c r="F148" s="650">
        <f t="shared" ref="F148:X148" si="9">IF(ISERROR(F64/$C$146*$C$148), "-", F64/$C$146*$C$148)</f>
        <v>0</v>
      </c>
      <c r="G148" s="650">
        <f t="shared" si="9"/>
        <v>0</v>
      </c>
      <c r="H148" s="650">
        <f t="shared" si="9"/>
        <v>0</v>
      </c>
      <c r="I148" s="650">
        <f t="shared" si="9"/>
        <v>0</v>
      </c>
      <c r="J148" s="650">
        <f t="shared" si="9"/>
        <v>0</v>
      </c>
      <c r="K148" s="650">
        <f t="shared" si="9"/>
        <v>0</v>
      </c>
      <c r="L148" s="650">
        <f t="shared" si="9"/>
        <v>0</v>
      </c>
      <c r="M148" s="650">
        <f t="shared" si="9"/>
        <v>0</v>
      </c>
      <c r="N148" s="650">
        <f t="shared" si="9"/>
        <v>0</v>
      </c>
      <c r="O148" s="650">
        <f t="shared" si="9"/>
        <v>0</v>
      </c>
      <c r="P148" s="650">
        <f t="shared" si="9"/>
        <v>0</v>
      </c>
      <c r="Q148" s="650">
        <f t="shared" si="9"/>
        <v>0</v>
      </c>
      <c r="R148" s="650">
        <f t="shared" si="9"/>
        <v>0</v>
      </c>
      <c r="S148" s="650">
        <f t="shared" si="9"/>
        <v>0</v>
      </c>
      <c r="T148" s="650">
        <f t="shared" si="9"/>
        <v>0</v>
      </c>
      <c r="U148" s="650">
        <f t="shared" si="9"/>
        <v>0</v>
      </c>
      <c r="V148" s="650">
        <f t="shared" si="9"/>
        <v>0</v>
      </c>
      <c r="W148" s="650">
        <f t="shared" si="9"/>
        <v>0</v>
      </c>
      <c r="X148" s="650">
        <f t="shared" si="9"/>
        <v>0</v>
      </c>
    </row>
    <row r="149" spans="1:24" s="651" customFormat="1" ht="19.5" customHeight="1">
      <c r="A149" s="618"/>
      <c r="B149" s="628" t="s">
        <v>1456</v>
      </c>
      <c r="C149" s="649">
        <f>'I3 TB Data'!F11</f>
        <v>819800</v>
      </c>
      <c r="D149" s="640">
        <f>IF(ISERROR(SUM(E149:X149)), "-", SUM(E149:X149))</f>
        <v>0</v>
      </c>
      <c r="E149" s="650">
        <f>IF(ISERROR(E64/$C$146*$C$149), "-", E64/$C$146*$C$149)</f>
        <v>0</v>
      </c>
      <c r="F149" s="650">
        <f t="shared" ref="F149:X149" si="10">IF(ISERROR(F64/$C$146*$C$149), "-", F64/$C$146*$C$149)</f>
        <v>0</v>
      </c>
      <c r="G149" s="650">
        <f t="shared" si="10"/>
        <v>0</v>
      </c>
      <c r="H149" s="650">
        <f t="shared" si="10"/>
        <v>0</v>
      </c>
      <c r="I149" s="650">
        <f t="shared" si="10"/>
        <v>0</v>
      </c>
      <c r="J149" s="650">
        <f t="shared" si="10"/>
        <v>0</v>
      </c>
      <c r="K149" s="650">
        <f t="shared" si="10"/>
        <v>0</v>
      </c>
      <c r="L149" s="650">
        <f t="shared" si="10"/>
        <v>0</v>
      </c>
      <c r="M149" s="650">
        <f t="shared" si="10"/>
        <v>0</v>
      </c>
      <c r="N149" s="650">
        <f t="shared" si="10"/>
        <v>0</v>
      </c>
      <c r="O149" s="650">
        <f t="shared" si="10"/>
        <v>0</v>
      </c>
      <c r="P149" s="650">
        <f t="shared" si="10"/>
        <v>0</v>
      </c>
      <c r="Q149" s="650">
        <f t="shared" si="10"/>
        <v>0</v>
      </c>
      <c r="R149" s="650">
        <f t="shared" si="10"/>
        <v>0</v>
      </c>
      <c r="S149" s="650">
        <f t="shared" si="10"/>
        <v>0</v>
      </c>
      <c r="T149" s="650">
        <f t="shared" si="10"/>
        <v>0</v>
      </c>
      <c r="U149" s="650">
        <f t="shared" si="10"/>
        <v>0</v>
      </c>
      <c r="V149" s="650">
        <f t="shared" si="10"/>
        <v>0</v>
      </c>
      <c r="W149" s="650">
        <f t="shared" si="10"/>
        <v>0</v>
      </c>
      <c r="X149" s="650">
        <f t="shared" si="10"/>
        <v>0</v>
      </c>
    </row>
    <row r="150" spans="1:24" s="643" customFormat="1" ht="12.75" customHeight="1" thickBot="1">
      <c r="A150" s="615"/>
      <c r="B150" s="616"/>
      <c r="C150" s="627"/>
      <c r="D150" s="613"/>
      <c r="E150" s="645"/>
      <c r="F150" s="645"/>
      <c r="G150" s="645"/>
      <c r="H150" s="645"/>
      <c r="I150" s="645"/>
      <c r="J150" s="645"/>
      <c r="K150" s="645"/>
      <c r="L150" s="645"/>
      <c r="M150" s="645"/>
      <c r="N150" s="645"/>
      <c r="O150" s="645"/>
      <c r="P150" s="645"/>
      <c r="Q150" s="645"/>
      <c r="R150" s="645"/>
      <c r="S150" s="645"/>
      <c r="T150" s="645"/>
      <c r="U150" s="645"/>
      <c r="V150" s="645"/>
      <c r="W150" s="645"/>
      <c r="X150" s="645"/>
    </row>
    <row r="151" spans="1:24" s="619" customFormat="1" ht="16.5" thickBot="1">
      <c r="A151" s="620"/>
      <c r="C151" s="644"/>
      <c r="D151" s="646" t="s">
        <v>1204</v>
      </c>
      <c r="E151" s="647">
        <f>E143+SUM(E147:E149)</f>
        <v>0</v>
      </c>
      <c r="F151" s="647">
        <f t="shared" ref="F151:X151" si="11">F143+SUM(F147:F149)</f>
        <v>0</v>
      </c>
      <c r="G151" s="647">
        <f t="shared" si="11"/>
        <v>0</v>
      </c>
      <c r="H151" s="647">
        <f t="shared" si="11"/>
        <v>0</v>
      </c>
      <c r="I151" s="647">
        <f t="shared" si="11"/>
        <v>0</v>
      </c>
      <c r="J151" s="647">
        <f t="shared" si="11"/>
        <v>0</v>
      </c>
      <c r="K151" s="647">
        <f t="shared" si="11"/>
        <v>0</v>
      </c>
      <c r="L151" s="647">
        <f t="shared" si="11"/>
        <v>0</v>
      </c>
      <c r="M151" s="647">
        <f t="shared" si="11"/>
        <v>0</v>
      </c>
      <c r="N151" s="647">
        <f t="shared" si="11"/>
        <v>0</v>
      </c>
      <c r="O151" s="647">
        <f t="shared" si="11"/>
        <v>0</v>
      </c>
      <c r="P151" s="647">
        <f t="shared" si="11"/>
        <v>0</v>
      </c>
      <c r="Q151" s="647">
        <f t="shared" si="11"/>
        <v>0</v>
      </c>
      <c r="R151" s="647">
        <f t="shared" si="11"/>
        <v>0</v>
      </c>
      <c r="S151" s="647">
        <f t="shared" si="11"/>
        <v>0</v>
      </c>
      <c r="T151" s="647">
        <f t="shared" si="11"/>
        <v>0</v>
      </c>
      <c r="U151" s="647">
        <f t="shared" si="11"/>
        <v>0</v>
      </c>
      <c r="V151" s="647">
        <f t="shared" si="11"/>
        <v>0</v>
      </c>
      <c r="W151" s="647">
        <f t="shared" si="11"/>
        <v>0</v>
      </c>
      <c r="X151" s="648">
        <f t="shared" si="11"/>
        <v>0</v>
      </c>
    </row>
    <row r="152" spans="1:24" s="643" customFormat="1" ht="12.75">
      <c r="A152" s="615"/>
      <c r="B152" s="616"/>
      <c r="C152" s="627"/>
      <c r="D152" s="629"/>
      <c r="E152" s="617"/>
      <c r="F152" s="617"/>
      <c r="G152" s="617"/>
      <c r="H152" s="617"/>
      <c r="I152" s="617"/>
      <c r="J152" s="617"/>
      <c r="K152" s="617"/>
      <c r="L152" s="617"/>
      <c r="M152" s="617"/>
      <c r="N152" s="617"/>
      <c r="O152" s="617"/>
      <c r="P152" s="617"/>
      <c r="Q152" s="617"/>
      <c r="R152" s="617"/>
      <c r="S152" s="617"/>
      <c r="T152" s="617"/>
      <c r="U152" s="617"/>
      <c r="V152" s="617"/>
      <c r="W152" s="617"/>
      <c r="X152" s="617"/>
    </row>
    <row r="153" spans="1:24">
      <c r="A153" s="611"/>
      <c r="B153" s="612"/>
    </row>
    <row r="154" spans="1:24">
      <c r="A154" s="611"/>
      <c r="B154" s="612"/>
    </row>
    <row r="155" spans="1:24">
      <c r="A155" s="611"/>
      <c r="B155" s="612"/>
    </row>
    <row r="156" spans="1:24">
      <c r="A156" s="611"/>
      <c r="B156" s="612"/>
    </row>
    <row r="157" spans="1:24">
      <c r="A157" s="611"/>
      <c r="B157" s="612"/>
    </row>
    <row r="158" spans="1:24">
      <c r="A158" s="611"/>
      <c r="B158" s="612"/>
    </row>
    <row r="159" spans="1:24">
      <c r="A159" s="611"/>
      <c r="B159" s="612"/>
    </row>
    <row r="160" spans="1:24">
      <c r="A160" s="611"/>
      <c r="B160" s="612"/>
    </row>
    <row r="161" spans="1:2">
      <c r="A161" s="611"/>
      <c r="B161" s="612"/>
    </row>
    <row r="162" spans="1:2">
      <c r="A162" s="611"/>
      <c r="B162" s="612"/>
    </row>
    <row r="163" spans="1:2">
      <c r="A163" s="611"/>
      <c r="B163" s="612"/>
    </row>
    <row r="164" spans="1:2">
      <c r="A164" s="611"/>
      <c r="B164" s="612"/>
    </row>
    <row r="165" spans="1:2">
      <c r="A165" s="611"/>
      <c r="B165" s="612"/>
    </row>
    <row r="166" spans="1:2">
      <c r="A166" s="611"/>
      <c r="B166" s="612"/>
    </row>
    <row r="167" spans="1:2">
      <c r="A167" s="611"/>
      <c r="B167" s="612"/>
    </row>
    <row r="168" spans="1:2">
      <c r="A168" s="611"/>
      <c r="B168" s="612"/>
    </row>
    <row r="169" spans="1:2">
      <c r="A169" s="611"/>
      <c r="B169" s="612"/>
    </row>
    <row r="170" spans="1:2">
      <c r="A170" s="611"/>
      <c r="B170" s="612"/>
    </row>
    <row r="171" spans="1:2">
      <c r="A171" s="611"/>
      <c r="B171" s="612"/>
    </row>
    <row r="172" spans="1:2">
      <c r="A172" s="611"/>
      <c r="B172" s="612"/>
    </row>
    <row r="173" spans="1:2">
      <c r="A173" s="611"/>
      <c r="B173" s="612"/>
    </row>
    <row r="174" spans="1:2">
      <c r="A174" s="611"/>
      <c r="B174" s="612"/>
    </row>
    <row r="175" spans="1:2">
      <c r="A175" s="611"/>
      <c r="B175" s="612"/>
    </row>
    <row r="176" spans="1:2">
      <c r="A176" s="611"/>
      <c r="B176" s="612"/>
    </row>
    <row r="177" spans="1:2">
      <c r="A177" s="611"/>
      <c r="B177" s="612"/>
    </row>
    <row r="178" spans="1:2">
      <c r="A178" s="611"/>
      <c r="B178" s="612"/>
    </row>
    <row r="179" spans="1:2">
      <c r="A179" s="611"/>
      <c r="B179" s="612"/>
    </row>
    <row r="180" spans="1:2">
      <c r="A180" s="611"/>
      <c r="B180" s="612"/>
    </row>
    <row r="181" spans="1:2">
      <c r="A181" s="611"/>
      <c r="B181" s="612"/>
    </row>
    <row r="182" spans="1:2">
      <c r="A182" s="611"/>
      <c r="B182" s="612"/>
    </row>
  </sheetData>
  <mergeCells count="32">
    <mergeCell ref="C143:D143"/>
    <mergeCell ref="C144:D144"/>
    <mergeCell ref="V64:V65"/>
    <mergeCell ref="W64:W65"/>
    <mergeCell ref="J64:J65"/>
    <mergeCell ref="K64:K65"/>
    <mergeCell ref="L64:L65"/>
    <mergeCell ref="M64:M65"/>
    <mergeCell ref="F64:F65"/>
    <mergeCell ref="G64:G65"/>
    <mergeCell ref="X64:X65"/>
    <mergeCell ref="A64:A65"/>
    <mergeCell ref="R64:R65"/>
    <mergeCell ref="S64:S65"/>
    <mergeCell ref="T64:T65"/>
    <mergeCell ref="U64:U65"/>
    <mergeCell ref="N64:N65"/>
    <mergeCell ref="O64:O65"/>
    <mergeCell ref="P64:P65"/>
    <mergeCell ref="Q64:Q65"/>
    <mergeCell ref="H64:H65"/>
    <mergeCell ref="I64:I65"/>
    <mergeCell ref="B64:B65"/>
    <mergeCell ref="C64:C65"/>
    <mergeCell ref="D64:D65"/>
    <mergeCell ref="E64:E65"/>
    <mergeCell ref="A21:E22"/>
    <mergeCell ref="A25:E26"/>
    <mergeCell ref="A1:F1"/>
    <mergeCell ref="A2:E2"/>
    <mergeCell ref="A3:E3"/>
    <mergeCell ref="A4:E4"/>
  </mergeCells>
  <phoneticPr fontId="7" type="noConversion"/>
  <conditionalFormatting sqref="D27:D64 D23:D24 D66:D142 D145:D146">
    <cfRule type="cellIs" dxfId="7" priority="1" stopIfTrue="1" operator="equal">
      <formula>"Error"</formula>
    </cfRule>
  </conditionalFormatting>
  <pageMargins left="0.75" right="0.75" top="1" bottom="1" header="0.5" footer="0.5"/>
  <pageSetup paperSize="9" orientation="portrait" horizontalDpi="300" verticalDpi="300" r:id="rId1"/>
  <headerFooter alignWithMargins="0"/>
  <drawing r:id="rId2"/>
  <legacyDrawing r:id="rId3"/>
  <oleObjects>
    <oleObject progId="Unknown" shapeId="38914" r:id="rId4"/>
    <oleObject progId="Unknown" shapeId="38918" r:id="rId5"/>
  </oleObjects>
</worksheet>
</file>

<file path=xl/worksheets/sheet11.xml><?xml version="1.0" encoding="utf-8"?>
<worksheet xmlns="http://schemas.openxmlformats.org/spreadsheetml/2006/main" xmlns:r="http://schemas.openxmlformats.org/officeDocument/2006/relationships">
  <sheetPr codeName="Sheet26" enableFormatConditionsCalculation="0">
    <tabColor rgb="FFC00000"/>
    <pageSetUpPr fitToPage="1"/>
  </sheetPr>
  <dimension ref="A1:W114"/>
  <sheetViews>
    <sheetView tabSelected="1" topLeftCell="A22" workbookViewId="0">
      <selection activeCell="B85" sqref="B85"/>
    </sheetView>
  </sheetViews>
  <sheetFormatPr defaultRowHeight="11.25"/>
  <cols>
    <col min="1" max="1" width="10.5703125" style="474" customWidth="1"/>
    <col min="2" max="2" width="46.85546875" style="80" customWidth="1"/>
    <col min="3" max="3" width="15.7109375" style="654" customWidth="1"/>
    <col min="4" max="6" width="15.7109375" style="655" customWidth="1"/>
    <col min="7" max="9" width="15.7109375" style="655" hidden="1" customWidth="1"/>
    <col min="10" max="12" width="15.7109375" style="655" customWidth="1"/>
    <col min="13" max="23" width="15.7109375" style="80" hidden="1" customWidth="1"/>
    <col min="24" max="16384" width="9.140625" style="80"/>
  </cols>
  <sheetData>
    <row r="1" spans="1:23" s="15" customFormat="1" ht="20.25" customHeight="1">
      <c r="A1" s="2211" t="s">
        <v>967</v>
      </c>
      <c r="B1" s="2211"/>
      <c r="C1" s="2211"/>
      <c r="D1" s="2211"/>
      <c r="E1" s="2211"/>
      <c r="F1" s="2211"/>
    </row>
    <row r="2" spans="1:23" s="15" customFormat="1" ht="18.75" customHeight="1">
      <c r="A2" s="2255" t="str">
        <f>'I1 Intro'!C9</f>
        <v>Orillia Power Distribution Corporation</v>
      </c>
      <c r="B2" s="2255"/>
      <c r="C2" s="2255"/>
      <c r="D2" s="2255"/>
      <c r="E2" s="2255"/>
    </row>
    <row r="3" spans="1:23" s="15" customFormat="1" ht="18.75" customHeight="1">
      <c r="A3" s="2256" t="str">
        <f>'I1 Intro'!C13 &amp; "   " &amp; 'I1 Intro'!E13</f>
        <v xml:space="preserve">EB-2009-0273   </v>
      </c>
      <c r="B3" s="2256"/>
      <c r="C3" s="2256"/>
      <c r="D3" s="2256"/>
      <c r="E3" s="2256"/>
      <c r="G3" s="16"/>
    </row>
    <row r="4" spans="1:23" s="15" customFormat="1" ht="18">
      <c r="A4" s="2257">
        <f>'I1 Intro'!C15</f>
        <v>40072</v>
      </c>
      <c r="B4" s="2257"/>
      <c r="C4" s="2257"/>
      <c r="D4" s="2257"/>
      <c r="E4" s="2257"/>
    </row>
    <row r="5" spans="1:23" s="15" customFormat="1" ht="21" customHeight="1">
      <c r="A5" s="368" t="str">
        <f>"Sheet O1 Revenue to Cost Summary Worksheet  - "&amp; 'I2 LDC class'!$C$17 &amp; "  " &amp;  'I2 LDC class'!$D$17</f>
        <v xml:space="preserve">Sheet O1 Revenue to Cost Summary Worksheet  -   </v>
      </c>
      <c r="B5" s="369"/>
      <c r="C5" s="623"/>
      <c r="D5" s="623"/>
      <c r="E5" s="370"/>
    </row>
    <row r="6" spans="1:23" s="15" customFormat="1" ht="6" customHeight="1">
      <c r="A6" s="18"/>
      <c r="B6" s="18"/>
      <c r="C6" s="624"/>
      <c r="D6" s="624"/>
      <c r="E6" s="18"/>
      <c r="F6" s="18"/>
      <c r="G6" s="18"/>
      <c r="H6" s="18"/>
      <c r="I6" s="18"/>
      <c r="J6" s="18"/>
      <c r="K6" s="18"/>
      <c r="L6" s="18"/>
      <c r="M6" s="18"/>
      <c r="N6" s="18"/>
      <c r="O6" s="18"/>
    </row>
    <row r="7" spans="1:23" ht="2.25" customHeight="1">
      <c r="A7" s="383"/>
      <c r="E7" s="667"/>
      <c r="F7" s="667"/>
      <c r="G7" s="667"/>
    </row>
    <row r="8" spans="1:23" ht="2.25" customHeight="1">
      <c r="A8" s="668"/>
    </row>
    <row r="9" spans="1:23" ht="2.25" customHeight="1">
      <c r="A9" s="383"/>
    </row>
    <row r="10" spans="1:23" ht="2.25" customHeight="1">
      <c r="B10" s="399"/>
      <c r="C10" s="665"/>
      <c r="D10" s="666"/>
      <c r="E10" s="666"/>
      <c r="F10" s="666"/>
    </row>
    <row r="11" spans="1:23" ht="2.25" customHeight="1"/>
    <row r="12" spans="1:23" ht="2.25" customHeight="1"/>
    <row r="13" spans="1:23" ht="2.25" customHeight="1">
      <c r="A13" s="658"/>
      <c r="B13" s="659"/>
    </row>
    <row r="14" spans="1:23">
      <c r="B14" s="57"/>
      <c r="C14" s="57"/>
      <c r="D14" s="57"/>
      <c r="E14" s="57"/>
      <c r="F14" s="57"/>
      <c r="G14" s="57"/>
      <c r="H14" s="57"/>
      <c r="I14" s="57"/>
      <c r="J14" s="57"/>
      <c r="K14" s="57"/>
      <c r="L14" s="57"/>
    </row>
    <row r="15" spans="1:23" ht="15.95" customHeight="1" thickBot="1">
      <c r="A15" s="660"/>
      <c r="B15" s="661"/>
      <c r="C15" s="2330"/>
      <c r="D15" s="2330"/>
      <c r="E15" s="2330"/>
      <c r="F15" s="2330"/>
      <c r="G15" s="2330"/>
      <c r="H15" s="2330"/>
      <c r="I15" s="2330"/>
      <c r="J15" s="2330"/>
      <c r="K15" s="2330"/>
      <c r="L15" s="2330"/>
    </row>
    <row r="16" spans="1:23" s="664" customFormat="1" ht="15.95" customHeight="1">
      <c r="A16" s="662"/>
      <c r="B16" s="663"/>
      <c r="C16" s="672"/>
      <c r="D16" s="673">
        <v>1</v>
      </c>
      <c r="E16" s="673">
        <v>2</v>
      </c>
      <c r="F16" s="673">
        <v>3</v>
      </c>
      <c r="G16" s="673">
        <v>4</v>
      </c>
      <c r="H16" s="673">
        <v>5</v>
      </c>
      <c r="I16" s="673">
        <v>6</v>
      </c>
      <c r="J16" s="673">
        <v>7</v>
      </c>
      <c r="K16" s="673">
        <v>8</v>
      </c>
      <c r="L16" s="673">
        <v>9</v>
      </c>
      <c r="M16" s="673">
        <v>10</v>
      </c>
      <c r="N16" s="673">
        <v>11</v>
      </c>
      <c r="O16" s="673">
        <v>12</v>
      </c>
      <c r="P16" s="673">
        <v>13</v>
      </c>
      <c r="Q16" s="673">
        <v>14</v>
      </c>
      <c r="R16" s="673">
        <v>15</v>
      </c>
      <c r="S16" s="673">
        <v>16</v>
      </c>
      <c r="T16" s="673">
        <v>17</v>
      </c>
      <c r="U16" s="673">
        <v>18</v>
      </c>
      <c r="V16" s="673">
        <v>19</v>
      </c>
      <c r="W16" s="673">
        <v>20</v>
      </c>
    </row>
    <row r="17" spans="1:23" ht="39" thickBot="1">
      <c r="A17" s="670" t="s">
        <v>665</v>
      </c>
      <c r="B17" s="653"/>
      <c r="C17" s="1035" t="s">
        <v>1204</v>
      </c>
      <c r="D17" s="674" t="str">
        <f>IF('I2 LDC class'!$D$20="",'I2 LDC class'!$C$20,'I2 LDC class'!$D$20)</f>
        <v>Residential</v>
      </c>
      <c r="E17" s="674" t="str">
        <f>IF('I2 LDC class'!$D$21="",'I2 LDC class'!$C$21,'I2 LDC class'!$D$21)</f>
        <v>GS &lt;50</v>
      </c>
      <c r="F17" s="674" t="str">
        <f>IF('I2 LDC class'!$D$22="",'I2 LDC class'!$C$22,'I2 LDC class'!$D$22)</f>
        <v>GS&gt;50-Regular</v>
      </c>
      <c r="G17" s="674" t="str">
        <f>IF('I2 LDC class'!$D$23="",'I2 LDC class'!$C$23,'I2 LDC class'!$D$23)</f>
        <v>GS&gt; 50-TOU</v>
      </c>
      <c r="H17" s="674" t="str">
        <f>IF('I2 LDC class'!$D$24="",'I2 LDC class'!$C$24,'I2 LDC class'!$D$24)</f>
        <v>GS &gt;50-Intermediate</v>
      </c>
      <c r="I17" s="674" t="str">
        <f>IF('I2 LDC class'!$D$25="",'I2 LDC class'!$C$25,'I2 LDC class'!$D$25)</f>
        <v>Large Use &gt;5MW</v>
      </c>
      <c r="J17" s="674" t="str">
        <f>IF('I2 LDC class'!$D$26="",'I2 LDC class'!$C$26,'I2 LDC class'!$D$26)</f>
        <v>Street Light</v>
      </c>
      <c r="K17" s="674" t="str">
        <f>IF('I2 LDC class'!$D$27="",'I2 LDC class'!$C$27,'I2 LDC class'!$D$27)</f>
        <v>Sentinel</v>
      </c>
      <c r="L17" s="674" t="str">
        <f>IF('I2 LDC class'!$D$28="",'I2 LDC class'!$C$28,'I2 LDC class'!$D$28)</f>
        <v>Unmetered Scattered Load</v>
      </c>
      <c r="M17" s="674" t="str">
        <f>IF('I2 LDC class'!$D$29="",'I2 LDC class'!$C$29,'I2 LDC class'!$D$29)</f>
        <v>Embedded Distributor</v>
      </c>
      <c r="N17" s="674" t="str">
        <f>IF('I2 LDC class'!$D$30="",'I2 LDC class'!$C$30,'I2 LDC class'!$D$30)</f>
        <v>Back-up/Standby Power</v>
      </c>
      <c r="O17" s="674" t="str">
        <f>IF('I2 LDC class'!$D$31="",'I2 LDC class'!$C$31,'I2 LDC class'!$D$31)</f>
        <v>Rate Class 1</v>
      </c>
      <c r="P17" s="674" t="str">
        <f>IF('I2 LDC class'!$D$32="",'I2 LDC class'!$C$32,'I2 LDC class'!$D$32)</f>
        <v>Rate class 2</v>
      </c>
      <c r="Q17" s="674" t="str">
        <f>IF('I2 LDC class'!$D$33="",'I2 LDC class'!$C$33,'I2 LDC class'!$D$33)</f>
        <v>Rate class 3</v>
      </c>
      <c r="R17" s="674" t="str">
        <f>IF('I2 LDC class'!$D$34="",'I2 LDC class'!$C$34,'I2 LDC class'!$D$34)</f>
        <v>Rate class 4</v>
      </c>
      <c r="S17" s="674" t="str">
        <f>IF('I2 LDC class'!$D$35="",'I2 LDC class'!$C$35,'I2 LDC class'!$D$35)</f>
        <v>Rate class 5</v>
      </c>
      <c r="T17" s="674" t="str">
        <f>IF('I2 LDC class'!$D$36="",'I2 LDC class'!$C$36,'I2 LDC class'!$D$36)</f>
        <v>Rate class 6</v>
      </c>
      <c r="U17" s="674" t="str">
        <f>IF('I2 LDC class'!$D$37="",'I2 LDC class'!$C$37,'I2 LDC class'!$D$37)</f>
        <v>Rate class 7</v>
      </c>
      <c r="V17" s="674" t="str">
        <f>IF('I2 LDC class'!$D$38="",'I2 LDC class'!$C$38,'I2 LDC class'!$D$38)</f>
        <v>Rate class 8</v>
      </c>
      <c r="W17" s="674" t="str">
        <f>IF('I2 LDC class'!$D$39="",'I2 LDC class'!$C$39,'I2 LDC class'!$D$39)</f>
        <v>Rate class 9</v>
      </c>
    </row>
    <row r="18" spans="1:23" ht="12.75">
      <c r="A18" s="1043" t="s">
        <v>1197</v>
      </c>
      <c r="B18" s="503" t="s">
        <v>1145</v>
      </c>
      <c r="C18" s="1036">
        <f>SUM(D18:W18)</f>
        <v>7114899.9999999991</v>
      </c>
      <c r="D18" s="675">
        <f>-SUMIF('O4 Summary by Class &amp; Accounts'!$C$19:$C$205, 'O1 Revenue to cost|RR'!$A18,'O4 Summary by Class &amp; Accounts'!E$19:E$205)</f>
        <v>3618796.8798376056</v>
      </c>
      <c r="E18" s="675">
        <f>-SUMIF('O4 Summary by Class &amp; Accounts'!$C$19:$C$205, 'O1 Revenue to cost|RR'!$A18,'O4 Summary by Class &amp; Accounts'!F$19:F$205)</f>
        <v>1339960.8935293453</v>
      </c>
      <c r="F18" s="675">
        <f>-SUMIF('O4 Summary by Class &amp; Accounts'!$C$19:$C$205, 'O1 Revenue to cost|RR'!$A18,'O4 Summary by Class &amp; Accounts'!G$19:G$205)</f>
        <v>2013356.0563947135</v>
      </c>
      <c r="G18" s="675">
        <f>-SUMIF('O4 Summary by Class &amp; Accounts'!$C$19:$C$205, 'O1 Revenue to cost|RR'!$A18,'O4 Summary by Class &amp; Accounts'!H$19:H$205)</f>
        <v>0</v>
      </c>
      <c r="H18" s="675">
        <f>-SUMIF('O4 Summary by Class &amp; Accounts'!$C$19:$C$205, 'O1 Revenue to cost|RR'!$A18,'O4 Summary by Class &amp; Accounts'!I$19:I$205)</f>
        <v>0</v>
      </c>
      <c r="I18" s="675">
        <f>-SUMIF('O4 Summary by Class &amp; Accounts'!$C$19:$C$205, 'O1 Revenue to cost|RR'!$A18,'O4 Summary by Class &amp; Accounts'!J$19:J$205)</f>
        <v>0</v>
      </c>
      <c r="J18" s="675">
        <f>-SUMIF('O4 Summary by Class &amp; Accounts'!$C$19:$C$205, 'O1 Revenue to cost|RR'!$A18,'O4 Summary by Class &amp; Accounts'!K$19:K$205)</f>
        <v>80629.072169416613</v>
      </c>
      <c r="K18" s="675">
        <f>-SUMIF('O4 Summary by Class &amp; Accounts'!$C$19:$C$205, 'O1 Revenue to cost|RR'!$A18,'O4 Summary by Class &amp; Accounts'!L$19:L$205)</f>
        <v>17144.366184402203</v>
      </c>
      <c r="L18" s="675">
        <f>-SUMIF('O4 Summary by Class &amp; Accounts'!$C$19:$C$205, 'O1 Revenue to cost|RR'!$A18,'O4 Summary by Class &amp; Accounts'!M$19:M$205)</f>
        <v>45012.731884517081</v>
      </c>
      <c r="M18" s="675">
        <f>-SUMIF('O4 Summary by Class &amp; Accounts'!$C$19:$C$205, 'O1 Revenue to cost|RR'!$A18,'O4 Summary by Class &amp; Accounts'!N$19:N$205)</f>
        <v>0</v>
      </c>
      <c r="N18" s="675">
        <f>-SUMIF('O4 Summary by Class &amp; Accounts'!$C$19:$C$205, 'O1 Revenue to cost|RR'!$A18,'O4 Summary by Class &amp; Accounts'!O$19:O$205)</f>
        <v>0</v>
      </c>
      <c r="O18" s="675">
        <f>-SUMIF('O4 Summary by Class &amp; Accounts'!$C$19:$C$205, 'O1 Revenue to cost|RR'!$A18,'O4 Summary by Class &amp; Accounts'!P$19:P$205)</f>
        <v>0</v>
      </c>
      <c r="P18" s="675">
        <f>-SUMIF('O4 Summary by Class &amp; Accounts'!$C$19:$C$205, 'O1 Revenue to cost|RR'!$A18,'O4 Summary by Class &amp; Accounts'!Q$19:Q$205)</f>
        <v>0</v>
      </c>
      <c r="Q18" s="675">
        <f>-SUMIF('O4 Summary by Class &amp; Accounts'!$C$19:$C$205, 'O1 Revenue to cost|RR'!$A18,'O4 Summary by Class &amp; Accounts'!R$19:R$205)</f>
        <v>0</v>
      </c>
      <c r="R18" s="675">
        <f>-SUMIF('O4 Summary by Class &amp; Accounts'!$C$19:$C$205, 'O1 Revenue to cost|RR'!$A18,'O4 Summary by Class &amp; Accounts'!S$19:S$205)</f>
        <v>0</v>
      </c>
      <c r="S18" s="675">
        <f>-SUMIF('O4 Summary by Class &amp; Accounts'!$C$19:$C$205, 'O1 Revenue to cost|RR'!$A18,'O4 Summary by Class &amp; Accounts'!T$19:T$205)</f>
        <v>0</v>
      </c>
      <c r="T18" s="675">
        <f>-SUMIF('O4 Summary by Class &amp; Accounts'!$C$19:$C$205, 'O1 Revenue to cost|RR'!$A18,'O4 Summary by Class &amp; Accounts'!U$19:U$205)</f>
        <v>0</v>
      </c>
      <c r="U18" s="675">
        <f>-SUMIF('O4 Summary by Class &amp; Accounts'!$C$19:$C$205, 'O1 Revenue to cost|RR'!$A18,'O4 Summary by Class &amp; Accounts'!V$19:V$205)</f>
        <v>0</v>
      </c>
      <c r="V18" s="675">
        <f>-SUMIF('O4 Summary by Class &amp; Accounts'!$C$19:$C$205, 'O1 Revenue to cost|RR'!$A18,'O4 Summary by Class &amp; Accounts'!W$19:W$205)</f>
        <v>0</v>
      </c>
      <c r="W18" s="675">
        <f>-SUMIF('O4 Summary by Class &amp; Accounts'!$C$19:$C$205, 'O1 Revenue to cost|RR'!$A18,'O4 Summary by Class &amp; Accounts'!X$19:X$205)</f>
        <v>0</v>
      </c>
    </row>
    <row r="19" spans="1:23" s="657" customFormat="1" ht="13.5" thickBot="1">
      <c r="A19" s="1043" t="s">
        <v>1376</v>
      </c>
      <c r="B19" s="503" t="s">
        <v>1146</v>
      </c>
      <c r="C19" s="1037">
        <f>SUM(D19:W19)</f>
        <v>541300</v>
      </c>
      <c r="D19" s="676">
        <f>-SUMIF('O4 Summary by Class &amp; Accounts'!$C$19:$C$205,'O1 Revenue to cost|RR'!$A19,'O4 Summary by Class &amp; Accounts'!E$19:E$205)</f>
        <v>355811.78598620259</v>
      </c>
      <c r="E19" s="676">
        <f>-SUMIF('O4 Summary by Class &amp; Accounts'!$C$19:$C$205,'O1 Revenue to cost|RR'!$A19,'O4 Summary by Class &amp; Accounts'!F$19:F$205)</f>
        <v>92138.796727851179</v>
      </c>
      <c r="F19" s="676">
        <f>-SUMIF('O4 Summary by Class &amp; Accounts'!$C$19:$C$205,'O1 Revenue to cost|RR'!$A19,'O4 Summary by Class &amp; Accounts'!G$19:G$205) +'I3 TB Data'!G265</f>
        <v>85056.484604721831</v>
      </c>
      <c r="G19" s="676">
        <f>-SUMIF('O4 Summary by Class &amp; Accounts'!$C$19:$C$205,'O1 Revenue to cost|RR'!$A19,'O4 Summary by Class &amp; Accounts'!H$19:H$205)</f>
        <v>0</v>
      </c>
      <c r="H19" s="676">
        <f>-SUMIF('O4 Summary by Class &amp; Accounts'!$C$19:$C$205,'O1 Revenue to cost|RR'!$A19,'O4 Summary by Class &amp; Accounts'!I$19:I$205)</f>
        <v>0</v>
      </c>
      <c r="I19" s="676">
        <f>-SUMIF('O4 Summary by Class &amp; Accounts'!$C$19:$C$205,'O1 Revenue to cost|RR'!$A19,'O4 Summary by Class &amp; Accounts'!J$19:J$205)</f>
        <v>0</v>
      </c>
      <c r="J19" s="676">
        <f>-SUMIF('O4 Summary by Class &amp; Accounts'!$C$19:$C$205,'O1 Revenue to cost|RR'!$A19,'O4 Summary by Class &amp; Accounts'!K$19:K$205)</f>
        <v>6583.1684509518554</v>
      </c>
      <c r="K19" s="676">
        <f>-SUMIF('O4 Summary by Class &amp; Accounts'!$C$19:$C$205,'O1 Revenue to cost|RR'!$A19,'O4 Summary by Class &amp; Accounts'!L$19:L$205)</f>
        <v>1019.663466962642</v>
      </c>
      <c r="L19" s="676">
        <f>-SUMIF('O4 Summary by Class &amp; Accounts'!$C$19:$C$205,'O1 Revenue to cost|RR'!$A19,'O4 Summary by Class &amp; Accounts'!M$19:M$205)</f>
        <v>690.10076330987101</v>
      </c>
      <c r="M19" s="676">
        <f>-SUMIF('O4 Summary by Class &amp; Accounts'!$C$19:$C$205,'O1 Revenue to cost|RR'!$A19,'O4 Summary by Class &amp; Accounts'!N$19:N$205)</f>
        <v>0</v>
      </c>
      <c r="N19" s="676">
        <f>-SUMIF('O4 Summary by Class &amp; Accounts'!$C$19:$C$205,'O1 Revenue to cost|RR'!$A19,'O4 Summary by Class &amp; Accounts'!O$19:O$205)</f>
        <v>0</v>
      </c>
      <c r="O19" s="676">
        <f>-SUMIF('O4 Summary by Class &amp; Accounts'!$C$19:$C$205,'O1 Revenue to cost|RR'!$A19,'O4 Summary by Class &amp; Accounts'!P$19:P$205)</f>
        <v>0</v>
      </c>
      <c r="P19" s="676">
        <f>-SUMIF('O4 Summary by Class &amp; Accounts'!$C$19:$C$205,'O1 Revenue to cost|RR'!$A19,'O4 Summary by Class &amp; Accounts'!Q$19:Q$205)</f>
        <v>0</v>
      </c>
      <c r="Q19" s="676">
        <f>-SUMIF('O4 Summary by Class &amp; Accounts'!$C$19:$C$205,'O1 Revenue to cost|RR'!$A19,'O4 Summary by Class &amp; Accounts'!R$19:R$205)</f>
        <v>0</v>
      </c>
      <c r="R19" s="676">
        <f>-SUMIF('O4 Summary by Class &amp; Accounts'!$C$19:$C$205,'O1 Revenue to cost|RR'!$A19,'O4 Summary by Class &amp; Accounts'!S$19:S$205)</f>
        <v>0</v>
      </c>
      <c r="S19" s="676">
        <f>-SUMIF('O4 Summary by Class &amp; Accounts'!$C$19:$C$205,'O1 Revenue to cost|RR'!$A19,'O4 Summary by Class &amp; Accounts'!T$19:T$205)</f>
        <v>0</v>
      </c>
      <c r="T19" s="676">
        <f>-SUMIF('O4 Summary by Class &amp; Accounts'!$C$19:$C$205,'O1 Revenue to cost|RR'!$A19,'O4 Summary by Class &amp; Accounts'!U$19:U$205)</f>
        <v>0</v>
      </c>
      <c r="U19" s="676">
        <f>-SUMIF('O4 Summary by Class &amp; Accounts'!$C$19:$C$205,'O1 Revenue to cost|RR'!$A19,'O4 Summary by Class &amp; Accounts'!V$19:V$205)</f>
        <v>0</v>
      </c>
      <c r="V19" s="676">
        <f>-SUMIF('O4 Summary by Class &amp; Accounts'!$C$19:$C$205,'O1 Revenue to cost|RR'!$A19,'O4 Summary by Class &amp; Accounts'!W$19:W$205)</f>
        <v>0</v>
      </c>
      <c r="W19" s="676">
        <f>-SUMIF('O4 Summary by Class &amp; Accounts'!$C$19:$C$205,'O1 Revenue to cost|RR'!$A19,'O4 Summary by Class &amp; Accounts'!X$19:X$205)</f>
        <v>0</v>
      </c>
    </row>
    <row r="20" spans="1:23" s="58" customFormat="1" ht="13.5" thickBot="1">
      <c r="A20" s="1043"/>
      <c r="B20" s="1049" t="s">
        <v>1330</v>
      </c>
      <c r="C20" s="1050">
        <f t="shared" ref="C20:W20" si="0">C18+C19</f>
        <v>7656199.9999999991</v>
      </c>
      <c r="D20" s="1051">
        <f t="shared" si="0"/>
        <v>3974608.6658238084</v>
      </c>
      <c r="E20" s="1051">
        <f t="shared" si="0"/>
        <v>1432099.6902571965</v>
      </c>
      <c r="F20" s="1051">
        <f t="shared" si="0"/>
        <v>2098412.5409994354</v>
      </c>
      <c r="G20" s="1051">
        <f t="shared" si="0"/>
        <v>0</v>
      </c>
      <c r="H20" s="1051">
        <f t="shared" si="0"/>
        <v>0</v>
      </c>
      <c r="I20" s="1051">
        <f t="shared" si="0"/>
        <v>0</v>
      </c>
      <c r="J20" s="1051">
        <f t="shared" si="0"/>
        <v>87212.240620368466</v>
      </c>
      <c r="K20" s="1051">
        <f t="shared" si="0"/>
        <v>18164.029651364846</v>
      </c>
      <c r="L20" s="1051">
        <f t="shared" si="0"/>
        <v>45702.832647826952</v>
      </c>
      <c r="M20" s="1051">
        <f t="shared" si="0"/>
        <v>0</v>
      </c>
      <c r="N20" s="1051">
        <f t="shared" si="0"/>
        <v>0</v>
      </c>
      <c r="O20" s="1051">
        <f t="shared" si="0"/>
        <v>0</v>
      </c>
      <c r="P20" s="1051">
        <f t="shared" si="0"/>
        <v>0</v>
      </c>
      <c r="Q20" s="1051">
        <f t="shared" si="0"/>
        <v>0</v>
      </c>
      <c r="R20" s="1051">
        <f t="shared" si="0"/>
        <v>0</v>
      </c>
      <c r="S20" s="1051">
        <f t="shared" si="0"/>
        <v>0</v>
      </c>
      <c r="T20" s="1051">
        <f t="shared" si="0"/>
        <v>0</v>
      </c>
      <c r="U20" s="1051">
        <f t="shared" si="0"/>
        <v>0</v>
      </c>
      <c r="V20" s="1051">
        <f t="shared" si="0"/>
        <v>0</v>
      </c>
      <c r="W20" s="1051">
        <f t="shared" si="0"/>
        <v>0</v>
      </c>
    </row>
    <row r="21" spans="1:23" ht="13.5" thickTop="1">
      <c r="A21" s="1043"/>
      <c r="B21" s="503"/>
      <c r="C21" s="1038"/>
      <c r="D21" s="677"/>
      <c r="E21" s="677"/>
      <c r="F21" s="677"/>
      <c r="G21" s="677"/>
      <c r="H21" s="677"/>
      <c r="I21" s="677"/>
      <c r="J21" s="677"/>
      <c r="K21" s="677"/>
      <c r="L21" s="677"/>
      <c r="M21" s="681"/>
      <c r="N21" s="681"/>
      <c r="O21" s="681"/>
      <c r="P21" s="681"/>
      <c r="Q21" s="681"/>
      <c r="R21" s="681"/>
      <c r="S21" s="681"/>
      <c r="T21" s="681"/>
      <c r="U21" s="681"/>
      <c r="V21" s="681"/>
      <c r="W21" s="681"/>
    </row>
    <row r="22" spans="1:23" ht="12.75">
      <c r="A22" s="1043"/>
      <c r="B22" s="1046" t="s">
        <v>1331</v>
      </c>
      <c r="C22" s="1038"/>
      <c r="D22" s="677"/>
      <c r="E22" s="677"/>
      <c r="F22" s="677"/>
      <c r="G22" s="677"/>
      <c r="H22" s="677"/>
      <c r="I22" s="677"/>
      <c r="J22" s="677"/>
      <c r="K22" s="677"/>
      <c r="L22" s="677"/>
      <c r="M22" s="681"/>
      <c r="N22" s="681"/>
      <c r="O22" s="681"/>
      <c r="P22" s="681"/>
      <c r="Q22" s="681"/>
      <c r="R22" s="681"/>
      <c r="S22" s="681"/>
      <c r="T22" s="681"/>
      <c r="U22" s="681"/>
      <c r="V22" s="681"/>
      <c r="W22" s="681"/>
    </row>
    <row r="23" spans="1:23" ht="12.75">
      <c r="A23" s="1043" t="s">
        <v>1377</v>
      </c>
      <c r="B23" s="503" t="s">
        <v>1389</v>
      </c>
      <c r="C23" s="1038">
        <f t="shared" ref="C23:C28" si="1">SUM(D23:W23)</f>
        <v>1783000</v>
      </c>
      <c r="D23" s="677">
        <f>SUMIF('O4 Summary by Class &amp; Accounts'!$C$19:$C$205, 'O1 Revenue to cost|RR'!$A23,'O4 Summary by Class &amp; Accounts'!E$19:E$205)</f>
        <v>939734.35068862315</v>
      </c>
      <c r="E23" s="677">
        <f>SUMIF('O4 Summary by Class &amp; Accounts'!$C$19:$C$205, 'O1 Revenue to cost|RR'!$A23,'O4 Summary by Class &amp; Accounts'!F$19:F$205)</f>
        <v>292093.67303787573</v>
      </c>
      <c r="F23" s="677">
        <f>SUMIF('O4 Summary by Class &amp; Accounts'!$C$19:$C$205, 'O1 Revenue to cost|RR'!$A23,'O4 Summary by Class &amp; Accounts'!G$19:G$205)</f>
        <v>416113.23670071008</v>
      </c>
      <c r="G23" s="677">
        <f>SUMIF('O4 Summary by Class &amp; Accounts'!$C$19:$C$205, 'O1 Revenue to cost|RR'!$A23,'O4 Summary by Class &amp; Accounts'!H$19:H$205)</f>
        <v>0</v>
      </c>
      <c r="H23" s="677">
        <f>SUMIF('O4 Summary by Class &amp; Accounts'!$C$19:$C$205, 'O1 Revenue to cost|RR'!$A23,'O4 Summary by Class &amp; Accounts'!I$19:I$205)</f>
        <v>0</v>
      </c>
      <c r="I23" s="677">
        <f>SUMIF('O4 Summary by Class &amp; Accounts'!$C$19:$C$205, 'O1 Revenue to cost|RR'!$A23,'O4 Summary by Class &amp; Accounts'!J$19:J$205)</f>
        <v>0</v>
      </c>
      <c r="J23" s="677">
        <f>SUMIF('O4 Summary by Class &amp; Accounts'!$C$19:$C$205, 'O1 Revenue to cost|RR'!$A23,'O4 Summary by Class &amp; Accounts'!K$19:K$205)</f>
        <v>122131.28430497005</v>
      </c>
      <c r="K23" s="677">
        <f>SUMIF('O4 Summary by Class &amp; Accounts'!$C$19:$C$205, 'O1 Revenue to cost|RR'!$A23,'O4 Summary by Class &amp; Accounts'!L$19:L$205)</f>
        <v>6697.3004610430708</v>
      </c>
      <c r="L23" s="677">
        <f>SUMIF('O4 Summary by Class &amp; Accounts'!$C$19:$C$205, 'O1 Revenue to cost|RR'!$A23,'O4 Summary by Class &amp; Accounts'!M$19:M$205)</f>
        <v>6230.1548067778822</v>
      </c>
      <c r="M23" s="677">
        <f>SUMIF('O4 Summary by Class &amp; Accounts'!$C$19:$C$205, 'O1 Revenue to cost|RR'!$A23,'O4 Summary by Class &amp; Accounts'!N$19:N$205)</f>
        <v>0</v>
      </c>
      <c r="N23" s="677">
        <f>SUMIF('O4 Summary by Class &amp; Accounts'!$C$19:$C$205, 'O1 Revenue to cost|RR'!$A23,'O4 Summary by Class &amp; Accounts'!O$19:O$205)</f>
        <v>0</v>
      </c>
      <c r="O23" s="677">
        <f>SUMIF('O4 Summary by Class &amp; Accounts'!$C$19:$C$205, 'O1 Revenue to cost|RR'!$A23,'O4 Summary by Class &amp; Accounts'!P$19:P$205)</f>
        <v>0</v>
      </c>
      <c r="P23" s="677">
        <f>SUMIF('O4 Summary by Class &amp; Accounts'!$C$19:$C$205, 'O1 Revenue to cost|RR'!$A23,'O4 Summary by Class &amp; Accounts'!Q$19:Q$205)</f>
        <v>0</v>
      </c>
      <c r="Q23" s="677">
        <f>SUMIF('O4 Summary by Class &amp; Accounts'!$C$19:$C$205, 'O1 Revenue to cost|RR'!$A23,'O4 Summary by Class &amp; Accounts'!R$19:R$205)</f>
        <v>0</v>
      </c>
      <c r="R23" s="677">
        <f>SUMIF('O4 Summary by Class &amp; Accounts'!$C$19:$C$205, 'O1 Revenue to cost|RR'!$A23,'O4 Summary by Class &amp; Accounts'!S$19:S$205)</f>
        <v>0</v>
      </c>
      <c r="S23" s="677">
        <f>SUMIF('O4 Summary by Class &amp; Accounts'!$C$19:$C$205, 'O1 Revenue to cost|RR'!$A23,'O4 Summary by Class &amp; Accounts'!T$19:T$205)</f>
        <v>0</v>
      </c>
      <c r="T23" s="677">
        <f>SUMIF('O4 Summary by Class &amp; Accounts'!$C$19:$C$205, 'O1 Revenue to cost|RR'!$A23,'O4 Summary by Class &amp; Accounts'!U$19:U$205)</f>
        <v>0</v>
      </c>
      <c r="U23" s="677">
        <f>SUMIF('O4 Summary by Class &amp; Accounts'!$C$19:$C$205, 'O1 Revenue to cost|RR'!$A23,'O4 Summary by Class &amp; Accounts'!V$19:V$205)</f>
        <v>0</v>
      </c>
      <c r="V23" s="677">
        <f>SUMIF('O4 Summary by Class &amp; Accounts'!$C$19:$C$205, 'O1 Revenue to cost|RR'!$A23,'O4 Summary by Class &amp; Accounts'!W$19:W$205)</f>
        <v>0</v>
      </c>
      <c r="W23" s="677">
        <f>SUMIF('O4 Summary by Class &amp; Accounts'!$C$19:$C$205, 'O1 Revenue to cost|RR'!$A23,'O4 Summary by Class &amp; Accounts'!X$19:X$205)</f>
        <v>0</v>
      </c>
    </row>
    <row r="24" spans="1:23" ht="12.75">
      <c r="A24" s="1043" t="s">
        <v>1378</v>
      </c>
      <c r="B24" s="503" t="s">
        <v>1388</v>
      </c>
      <c r="C24" s="1038">
        <f t="shared" si="1"/>
        <v>1081000</v>
      </c>
      <c r="D24" s="677">
        <f>SUMIF('O4 Summary by Class &amp; Accounts'!$C$19:$C$205, 'O1 Revenue to cost|RR'!$A24,'O4 Summary by Class &amp; Accounts'!E$19:E$205)</f>
        <v>780004.571594459</v>
      </c>
      <c r="E24" s="677">
        <f>SUMIF('O4 Summary by Class &amp; Accounts'!$C$19:$C$205, 'O1 Revenue to cost|RR'!$A24,'O4 Summary by Class &amp; Accounts'!F$19:F$205)</f>
        <v>191789.87102953452</v>
      </c>
      <c r="F24" s="677">
        <f>SUMIF('O4 Summary by Class &amp; Accounts'!$C$19:$C$205, 'O1 Revenue to cost|RR'!$A24,'O4 Summary by Class &amp; Accounts'!G$19:G$205)</f>
        <v>106961.40779406307</v>
      </c>
      <c r="G24" s="677">
        <f>SUMIF('O4 Summary by Class &amp; Accounts'!$C$19:$C$205, 'O1 Revenue to cost|RR'!$A24,'O4 Summary by Class &amp; Accounts'!H$19:H$205)</f>
        <v>0</v>
      </c>
      <c r="H24" s="677">
        <f>SUMIF('O4 Summary by Class &amp; Accounts'!$C$19:$C$205, 'O1 Revenue to cost|RR'!$A24,'O4 Summary by Class &amp; Accounts'!I$19:I$205)</f>
        <v>0</v>
      </c>
      <c r="I24" s="677">
        <f>SUMIF('O4 Summary by Class &amp; Accounts'!$C$19:$C$205, 'O1 Revenue to cost|RR'!$A24,'O4 Summary by Class &amp; Accounts'!J$19:J$205)</f>
        <v>0</v>
      </c>
      <c r="J24" s="677">
        <f>SUMIF('O4 Summary by Class &amp; Accounts'!$C$19:$C$205, 'O1 Revenue to cost|RR'!$A24,'O4 Summary by Class &amp; Accounts'!K$19:K$205)</f>
        <v>612.14401520355511</v>
      </c>
      <c r="K24" s="677">
        <f>SUMIF('O4 Summary by Class &amp; Accounts'!$C$19:$C$205, 'O1 Revenue to cost|RR'!$A24,'O4 Summary by Class &amp; Accounts'!L$19:L$205)</f>
        <v>1045.8855938866313</v>
      </c>
      <c r="L24" s="677">
        <f>SUMIF('O4 Summary by Class &amp; Accounts'!$C$19:$C$205, 'O1 Revenue to cost|RR'!$A24,'O4 Summary by Class &amp; Accounts'!M$19:M$205)</f>
        <v>586.11997285313089</v>
      </c>
      <c r="M24" s="677">
        <f>SUMIF('O4 Summary by Class &amp; Accounts'!$C$19:$C$205, 'O1 Revenue to cost|RR'!$A24,'O4 Summary by Class &amp; Accounts'!N$19:N$205)</f>
        <v>0</v>
      </c>
      <c r="N24" s="677">
        <f>SUMIF('O4 Summary by Class &amp; Accounts'!$C$19:$C$205, 'O1 Revenue to cost|RR'!$A24,'O4 Summary by Class &amp; Accounts'!O$19:O$205)</f>
        <v>0</v>
      </c>
      <c r="O24" s="677">
        <f>SUMIF('O4 Summary by Class &amp; Accounts'!$C$19:$C$205, 'O1 Revenue to cost|RR'!$A24,'O4 Summary by Class &amp; Accounts'!P$19:P$205)</f>
        <v>0</v>
      </c>
      <c r="P24" s="677">
        <f>SUMIF('O4 Summary by Class &amp; Accounts'!$C$19:$C$205, 'O1 Revenue to cost|RR'!$A24,'O4 Summary by Class &amp; Accounts'!Q$19:Q$205)</f>
        <v>0</v>
      </c>
      <c r="Q24" s="677">
        <f>SUMIF('O4 Summary by Class &amp; Accounts'!$C$19:$C$205, 'O1 Revenue to cost|RR'!$A24,'O4 Summary by Class &amp; Accounts'!R$19:R$205)</f>
        <v>0</v>
      </c>
      <c r="R24" s="677">
        <f>SUMIF('O4 Summary by Class &amp; Accounts'!$C$19:$C$205, 'O1 Revenue to cost|RR'!$A24,'O4 Summary by Class &amp; Accounts'!S$19:S$205)</f>
        <v>0</v>
      </c>
      <c r="S24" s="677">
        <f>SUMIF('O4 Summary by Class &amp; Accounts'!$C$19:$C$205, 'O1 Revenue to cost|RR'!$A24,'O4 Summary by Class &amp; Accounts'!T$19:T$205)</f>
        <v>0</v>
      </c>
      <c r="T24" s="677">
        <f>SUMIF('O4 Summary by Class &amp; Accounts'!$C$19:$C$205, 'O1 Revenue to cost|RR'!$A24,'O4 Summary by Class &amp; Accounts'!U$19:U$205)</f>
        <v>0</v>
      </c>
      <c r="U24" s="677">
        <f>SUMIF('O4 Summary by Class &amp; Accounts'!$C$19:$C$205, 'O1 Revenue to cost|RR'!$A24,'O4 Summary by Class &amp; Accounts'!V$19:V$205)</f>
        <v>0</v>
      </c>
      <c r="V24" s="677">
        <f>SUMIF('O4 Summary by Class &amp; Accounts'!$C$19:$C$205, 'O1 Revenue to cost|RR'!$A24,'O4 Summary by Class &amp; Accounts'!W$19:W$205)</f>
        <v>0</v>
      </c>
      <c r="W24" s="677">
        <f>SUMIF('O4 Summary by Class &amp; Accounts'!$C$19:$C$205, 'O1 Revenue to cost|RR'!$A24,'O4 Summary by Class &amp; Accounts'!X$19:X$205)</f>
        <v>0</v>
      </c>
    </row>
    <row r="25" spans="1:23" ht="12.75">
      <c r="A25" s="1043" t="s">
        <v>1379</v>
      </c>
      <c r="B25" s="503" t="s">
        <v>805</v>
      </c>
      <c r="C25" s="1038">
        <f t="shared" si="1"/>
        <v>1482000</v>
      </c>
      <c r="D25" s="677">
        <f>SUMIF('O4 Summary by Class &amp; Accounts'!$C$19:$C$205, 'O1 Revenue to cost|RR'!$A25,'O4 Summary by Class &amp; Accounts'!E$19:E$205)</f>
        <v>884175.92851668969</v>
      </c>
      <c r="E25" s="677">
        <f>SUMIF('O4 Summary by Class &amp; Accounts'!$C$19:$C$205, 'O1 Revenue to cost|RR'!$A25,'O4 Summary by Class &amp; Accounts'!F$19:F$205)</f>
        <v>250602.10048643738</v>
      </c>
      <c r="F25" s="677">
        <f>SUMIF('O4 Summary by Class &amp; Accounts'!$C$19:$C$205, 'O1 Revenue to cost|RR'!$A25,'O4 Summary by Class &amp; Accounts'!G$19:G$205)</f>
        <v>274576.60306409799</v>
      </c>
      <c r="G25" s="677">
        <f>SUMIF('O4 Summary by Class &amp; Accounts'!$C$19:$C$205, 'O1 Revenue to cost|RR'!$A25,'O4 Summary by Class &amp; Accounts'!H$19:H$205)</f>
        <v>0</v>
      </c>
      <c r="H25" s="677">
        <f>SUMIF('O4 Summary by Class &amp; Accounts'!$C$19:$C$205, 'O1 Revenue to cost|RR'!$A25,'O4 Summary by Class &amp; Accounts'!I$19:I$205)</f>
        <v>0</v>
      </c>
      <c r="I25" s="677">
        <f>SUMIF('O4 Summary by Class &amp; Accounts'!$C$19:$C$205, 'O1 Revenue to cost|RR'!$A25,'O4 Summary by Class &amp; Accounts'!J$19:J$205)</f>
        <v>0</v>
      </c>
      <c r="J25" s="677">
        <f>SUMIF('O4 Summary by Class &amp; Accounts'!$C$19:$C$205, 'O1 Revenue to cost|RR'!$A25,'O4 Summary by Class &amp; Accounts'!K$19:K$205)</f>
        <v>64990.630519547485</v>
      </c>
      <c r="K25" s="677">
        <f>SUMIF('O4 Summary by Class &amp; Accounts'!$C$19:$C$205, 'O1 Revenue to cost|RR'!$A25,'O4 Summary by Class &amp; Accounts'!L$19:L$205)</f>
        <v>4067.7030412484655</v>
      </c>
      <c r="L25" s="677">
        <f>SUMIF('O4 Summary by Class &amp; Accounts'!$C$19:$C$205, 'O1 Revenue to cost|RR'!$A25,'O4 Summary by Class &amp; Accounts'!M$19:M$205)</f>
        <v>3587.0343719789998</v>
      </c>
      <c r="M25" s="677">
        <f>SUMIF('O4 Summary by Class &amp; Accounts'!$C$19:$C$205, 'O1 Revenue to cost|RR'!$A25,'O4 Summary by Class &amp; Accounts'!N$19:N$205)</f>
        <v>0</v>
      </c>
      <c r="N25" s="677">
        <f>SUMIF('O4 Summary by Class &amp; Accounts'!$C$19:$C$205, 'O1 Revenue to cost|RR'!$A25,'O4 Summary by Class &amp; Accounts'!O$19:O$205)</f>
        <v>0</v>
      </c>
      <c r="O25" s="677">
        <f>SUMIF('O4 Summary by Class &amp; Accounts'!$C$19:$C$205, 'O1 Revenue to cost|RR'!$A25,'O4 Summary by Class &amp; Accounts'!P$19:P$205)</f>
        <v>0</v>
      </c>
      <c r="P25" s="677">
        <f>SUMIF('O4 Summary by Class &amp; Accounts'!$C$19:$C$205, 'O1 Revenue to cost|RR'!$A25,'O4 Summary by Class &amp; Accounts'!Q$19:Q$205)</f>
        <v>0</v>
      </c>
      <c r="Q25" s="677">
        <f>SUMIF('O4 Summary by Class &amp; Accounts'!$C$19:$C$205, 'O1 Revenue to cost|RR'!$A25,'O4 Summary by Class &amp; Accounts'!R$19:R$205)</f>
        <v>0</v>
      </c>
      <c r="R25" s="677">
        <f>SUMIF('O4 Summary by Class &amp; Accounts'!$C$19:$C$205, 'O1 Revenue to cost|RR'!$A25,'O4 Summary by Class &amp; Accounts'!S$19:S$205)</f>
        <v>0</v>
      </c>
      <c r="S25" s="677">
        <f>SUMIF('O4 Summary by Class &amp; Accounts'!$C$19:$C$205, 'O1 Revenue to cost|RR'!$A25,'O4 Summary by Class &amp; Accounts'!T$19:T$205)</f>
        <v>0</v>
      </c>
      <c r="T25" s="677">
        <f>SUMIF('O4 Summary by Class &amp; Accounts'!$C$19:$C$205, 'O1 Revenue to cost|RR'!$A25,'O4 Summary by Class &amp; Accounts'!U$19:U$205)</f>
        <v>0</v>
      </c>
      <c r="U25" s="677">
        <f>SUMIF('O4 Summary by Class &amp; Accounts'!$C$19:$C$205, 'O1 Revenue to cost|RR'!$A25,'O4 Summary by Class &amp; Accounts'!V$19:V$205)</f>
        <v>0</v>
      </c>
      <c r="V25" s="677">
        <f>SUMIF('O4 Summary by Class &amp; Accounts'!$C$19:$C$205, 'O1 Revenue to cost|RR'!$A25,'O4 Summary by Class &amp; Accounts'!W$19:W$205)</f>
        <v>0</v>
      </c>
      <c r="W25" s="677">
        <f>SUMIF('O4 Summary by Class &amp; Accounts'!$C$19:$C$205, 'O1 Revenue to cost|RR'!$A25,'O4 Summary by Class &amp; Accounts'!X$19:X$205)</f>
        <v>0</v>
      </c>
    </row>
    <row r="26" spans="1:23" ht="12.75">
      <c r="A26" s="1043" t="s">
        <v>1386</v>
      </c>
      <c r="B26" s="503" t="s">
        <v>1387</v>
      </c>
      <c r="C26" s="1039">
        <f>IF(ISERROR(SUM(D26:W26)), "-", SUM(D26:W26))</f>
        <v>1407699.9999999998</v>
      </c>
      <c r="D26" s="684">
        <f>IF(ISERROR(SUMIF('O4 Summary by Class &amp; Accounts'!$C$19:$C$205, 'O1 Revenue to cost|RR'!$A26,'O4 Summary by Class &amp; Accounts'!E$19:E$205)), "-", SUMIF('O4 Summary by Class &amp; Accounts'!$C$19:$C$205, 'O1 Revenue to cost|RR'!$A26,'O4 Summary by Class &amp; Accounts'!E$19:E$205))</f>
        <v>709110.75439793558</v>
      </c>
      <c r="E26" s="684">
        <f>IF(ISERROR(SUMIF('O4 Summary by Class &amp; Accounts'!$C$19:$C$205, 'O1 Revenue to cost|RR'!$A26,'O4 Summary by Class &amp; Accounts'!F$19:F$205)), "-", SUMIF('O4 Summary by Class &amp; Accounts'!$C$19:$C$205, 'O1 Revenue to cost|RR'!$A26,'O4 Summary by Class &amp; Accounts'!F$19:F$205))</f>
        <v>253813.870293655</v>
      </c>
      <c r="F26" s="684">
        <f>IF(ISERROR(SUMIF('O4 Summary by Class &amp; Accounts'!$C$19:$C$205, 'O1 Revenue to cost|RR'!$A26,'O4 Summary by Class &amp; Accounts'!G$19:G$205)), "-", SUMIF('O4 Summary by Class &amp; Accounts'!$C$19:$C$205, 'O1 Revenue to cost|RR'!$A26,'O4 Summary by Class &amp; Accounts'!G$19:G$205))</f>
        <v>334468.82149687433</v>
      </c>
      <c r="G26" s="684">
        <f>IF(ISERROR(SUMIF('O4 Summary by Class &amp; Accounts'!$C$19:$C$205, 'O1 Revenue to cost|RR'!$A26,'O4 Summary by Class &amp; Accounts'!H$19:H$205)), "-", SUMIF('O4 Summary by Class &amp; Accounts'!$C$19:$C$205, 'O1 Revenue to cost|RR'!$A26,'O4 Summary by Class &amp; Accounts'!H$19:H$205))</f>
        <v>0</v>
      </c>
      <c r="H26" s="684">
        <f>IF(ISERROR(SUMIF('O4 Summary by Class &amp; Accounts'!$C$19:$C$205, 'O1 Revenue to cost|RR'!$A26,'O4 Summary by Class &amp; Accounts'!I$19:I$205)), "-", SUMIF('O4 Summary by Class &amp; Accounts'!$C$19:$C$205, 'O1 Revenue to cost|RR'!$A26,'O4 Summary by Class &amp; Accounts'!I$19:I$205))</f>
        <v>0</v>
      </c>
      <c r="I26" s="684">
        <f>IF(ISERROR(SUMIF('O4 Summary by Class &amp; Accounts'!$C$19:$C$205, 'O1 Revenue to cost|RR'!$A26,'O4 Summary by Class &amp; Accounts'!J$19:J$205)), "-", SUMIF('O4 Summary by Class &amp; Accounts'!$C$19:$C$205, 'O1 Revenue to cost|RR'!$A26,'O4 Summary by Class &amp; Accounts'!J$19:J$205))</f>
        <v>0</v>
      </c>
      <c r="J26" s="684">
        <f>IF(ISERROR(SUMIF('O4 Summary by Class &amp; Accounts'!$C$19:$C$205, 'O1 Revenue to cost|RR'!$A26,'O4 Summary by Class &amp; Accounts'!K$19:K$205)), "-", SUMIF('O4 Summary by Class &amp; Accounts'!$C$19:$C$205, 'O1 Revenue to cost|RR'!$A26,'O4 Summary by Class &amp; Accounts'!K$19:K$205))</f>
        <v>99896.694861037278</v>
      </c>
      <c r="K26" s="684">
        <f>IF(ISERROR(SUMIF('O4 Summary by Class &amp; Accounts'!$C$19:$C$205, 'O1 Revenue to cost|RR'!$A26,'O4 Summary by Class &amp; Accounts'!L$19:L$205)), "-", SUMIF('O4 Summary by Class &amp; Accounts'!$C$19:$C$205, 'O1 Revenue to cost|RR'!$A26,'O4 Summary by Class &amp; Accounts'!L$19:L$205))</f>
        <v>5479.2259906528925</v>
      </c>
      <c r="L26" s="684">
        <f>IF(ISERROR(SUMIF('O4 Summary by Class &amp; Accounts'!$C$19:$C$205, 'O1 Revenue to cost|RR'!$A26,'O4 Summary by Class &amp; Accounts'!M$19:M$205)), "-", SUMIF('O4 Summary by Class &amp; Accounts'!$C$19:$C$205, 'O1 Revenue to cost|RR'!$A26,'O4 Summary by Class &amp; Accounts'!M$19:M$205))</f>
        <v>4930.6329598450138</v>
      </c>
      <c r="M26" s="684">
        <f>IF(ISERROR(SUMIF('O4 Summary by Class &amp; Accounts'!$C$19:$C$205, 'O1 Revenue to cost|RR'!$A26,'O4 Summary by Class &amp; Accounts'!N$19:N$205)), "-", SUMIF('O4 Summary by Class &amp; Accounts'!$C$19:$C$205, 'O1 Revenue to cost|RR'!$A26,'O4 Summary by Class &amp; Accounts'!N$19:N$205))</f>
        <v>0</v>
      </c>
      <c r="N26" s="684">
        <f>IF(ISERROR(SUMIF('O4 Summary by Class &amp; Accounts'!$C$19:$C$205, 'O1 Revenue to cost|RR'!$A26,'O4 Summary by Class &amp; Accounts'!O$19:O$205)), "-", SUMIF('O4 Summary by Class &amp; Accounts'!$C$19:$C$205, 'O1 Revenue to cost|RR'!$A26,'O4 Summary by Class &amp; Accounts'!O$19:O$205))</f>
        <v>0</v>
      </c>
      <c r="O26" s="684">
        <f>IF(ISERROR(SUMIF('O4 Summary by Class &amp; Accounts'!$C$19:$C$205, 'O1 Revenue to cost|RR'!$A26,'O4 Summary by Class &amp; Accounts'!P$19:P$205)), "-", SUMIF('O4 Summary by Class &amp; Accounts'!$C$19:$C$205, 'O1 Revenue to cost|RR'!$A26,'O4 Summary by Class &amp; Accounts'!P$19:P$205))</f>
        <v>0</v>
      </c>
      <c r="P26" s="684">
        <f>IF(ISERROR(SUMIF('O4 Summary by Class &amp; Accounts'!$C$19:$C$205, 'O1 Revenue to cost|RR'!$A26,'O4 Summary by Class &amp; Accounts'!Q$19:Q$205)), "-", SUMIF('O4 Summary by Class &amp; Accounts'!$C$19:$C$205, 'O1 Revenue to cost|RR'!$A26,'O4 Summary by Class &amp; Accounts'!Q$19:Q$205))</f>
        <v>0</v>
      </c>
      <c r="Q26" s="684">
        <f>IF(ISERROR(SUMIF('O4 Summary by Class &amp; Accounts'!$C$19:$C$205, 'O1 Revenue to cost|RR'!$A26,'O4 Summary by Class &amp; Accounts'!R$19:R$205)), "-", SUMIF('O4 Summary by Class &amp; Accounts'!$C$19:$C$205, 'O1 Revenue to cost|RR'!$A26,'O4 Summary by Class &amp; Accounts'!R$19:R$205))</f>
        <v>0</v>
      </c>
      <c r="R26" s="684">
        <f>IF(ISERROR(SUMIF('O4 Summary by Class &amp; Accounts'!$C$19:$C$205, 'O1 Revenue to cost|RR'!$A26,'O4 Summary by Class &amp; Accounts'!S$19:S$205)), "-", SUMIF('O4 Summary by Class &amp; Accounts'!$C$19:$C$205, 'O1 Revenue to cost|RR'!$A26,'O4 Summary by Class &amp; Accounts'!S$19:S$205))</f>
        <v>0</v>
      </c>
      <c r="S26" s="684">
        <f>IF(ISERROR(SUMIF('O4 Summary by Class &amp; Accounts'!$C$19:$C$205, 'O1 Revenue to cost|RR'!$A26,'O4 Summary by Class &amp; Accounts'!T$19:T$205)), "-", SUMIF('O4 Summary by Class &amp; Accounts'!$C$19:$C$205, 'O1 Revenue to cost|RR'!$A26,'O4 Summary by Class &amp; Accounts'!T$19:T$205))</f>
        <v>0</v>
      </c>
      <c r="T26" s="684">
        <f>IF(ISERROR(SUMIF('O4 Summary by Class &amp; Accounts'!$C$19:$C$205, 'O1 Revenue to cost|RR'!$A26,'O4 Summary by Class &amp; Accounts'!U$19:U$205)), "-", SUMIF('O4 Summary by Class &amp; Accounts'!$C$19:$C$205, 'O1 Revenue to cost|RR'!$A26,'O4 Summary by Class &amp; Accounts'!U$19:U$205))</f>
        <v>0</v>
      </c>
      <c r="U26" s="684">
        <f>IF(ISERROR(SUMIF('O4 Summary by Class &amp; Accounts'!$C$19:$C$205, 'O1 Revenue to cost|RR'!$A26,'O4 Summary by Class &amp; Accounts'!V$19:V$205)), "-", SUMIF('O4 Summary by Class &amp; Accounts'!$C$19:$C$205, 'O1 Revenue to cost|RR'!$A26,'O4 Summary by Class &amp; Accounts'!V$19:V$205))</f>
        <v>0</v>
      </c>
      <c r="V26" s="684">
        <f>IF(ISERROR(SUMIF('O4 Summary by Class &amp; Accounts'!$C$19:$C$205, 'O1 Revenue to cost|RR'!$A26,'O4 Summary by Class &amp; Accounts'!W$19:W$205)), "-", SUMIF('O4 Summary by Class &amp; Accounts'!$C$19:$C$205, 'O1 Revenue to cost|RR'!$A26,'O4 Summary by Class &amp; Accounts'!W$19:W$205))</f>
        <v>0</v>
      </c>
      <c r="W26" s="684">
        <f>IF(ISERROR(SUMIF('O4 Summary by Class &amp; Accounts'!$C$19:$C$205, 'O1 Revenue to cost|RR'!$A26,'O4 Summary by Class &amp; Accounts'!X$19:X$205)), "-", SUMIF('O4 Summary by Class &amp; Accounts'!$C$19:$C$205, 'O1 Revenue to cost|RR'!$A26,'O4 Summary by Class &amp; Accounts'!X$19:X$205))</f>
        <v>0</v>
      </c>
    </row>
    <row r="27" spans="1:23" ht="12.75">
      <c r="A27" s="1043" t="s">
        <v>663</v>
      </c>
      <c r="B27" s="503" t="s">
        <v>1385</v>
      </c>
      <c r="C27" s="1038">
        <f t="shared" si="1"/>
        <v>343399.99999999994</v>
      </c>
      <c r="D27" s="677">
        <f>SUMIF('O4 Summary by Class &amp; Accounts'!$C$19:$C$205, 'O1 Revenue to cost|RR'!$A27,'O4 Summary by Class &amp; Accounts'!E$19:E$205)</f>
        <v>171550.96584185134</v>
      </c>
      <c r="E27" s="677">
        <f>SUMIF('O4 Summary by Class &amp; Accounts'!$C$19:$C$205, 'O1 Revenue to cost|RR'!$A27,'O4 Summary by Class &amp; Accounts'!F$19:F$205)</f>
        <v>59391.951583676397</v>
      </c>
      <c r="F27" s="677">
        <f>SUMIF('O4 Summary by Class &amp; Accounts'!$C$19:$C$205, 'O1 Revenue to cost|RR'!$A27,'O4 Summary by Class &amp; Accounts'!G$19:G$205)</f>
        <v>86653.048570366707</v>
      </c>
      <c r="G27" s="677">
        <f>SUMIF('O4 Summary by Class &amp; Accounts'!$C$19:$C$205, 'O1 Revenue to cost|RR'!$A27,'O4 Summary by Class &amp; Accounts'!H$19:H$205)</f>
        <v>0</v>
      </c>
      <c r="H27" s="677">
        <f>SUMIF('O4 Summary by Class &amp; Accounts'!$C$19:$C$205, 'O1 Revenue to cost|RR'!$A27,'O4 Summary by Class &amp; Accounts'!I$19:I$205)</f>
        <v>0</v>
      </c>
      <c r="I27" s="677">
        <f>SUMIF('O4 Summary by Class &amp; Accounts'!$C$19:$C$205, 'O1 Revenue to cost|RR'!$A27,'O4 Summary by Class &amp; Accounts'!J$19:J$205)</f>
        <v>0</v>
      </c>
      <c r="J27" s="677">
        <f>SUMIF('O4 Summary by Class &amp; Accounts'!$C$19:$C$205, 'O1 Revenue to cost|RR'!$A27,'O4 Summary by Class &amp; Accounts'!K$19:K$205)</f>
        <v>23354.317791341098</v>
      </c>
      <c r="K27" s="677">
        <f>SUMIF('O4 Summary by Class &amp; Accounts'!$C$19:$C$205, 'O1 Revenue to cost|RR'!$A27,'O4 Summary by Class &amp; Accounts'!L$19:L$205)</f>
        <v>1281.494797162052</v>
      </c>
      <c r="L27" s="677">
        <f>SUMIF('O4 Summary by Class &amp; Accounts'!$C$19:$C$205, 'O1 Revenue to cost|RR'!$A27,'O4 Summary by Class &amp; Accounts'!M$19:M$205)</f>
        <v>1168.2214156023288</v>
      </c>
      <c r="M27" s="677">
        <f>SUMIF('O4 Summary by Class &amp; Accounts'!$C$19:$C$205, 'O1 Revenue to cost|RR'!$A27,'O4 Summary by Class &amp; Accounts'!N$19:N$205)</f>
        <v>0</v>
      </c>
      <c r="N27" s="677">
        <f>SUMIF('O4 Summary by Class &amp; Accounts'!$C$19:$C$205, 'O1 Revenue to cost|RR'!$A27,'O4 Summary by Class &amp; Accounts'!O$19:O$205)</f>
        <v>0</v>
      </c>
      <c r="O27" s="677">
        <f>SUMIF('O4 Summary by Class &amp; Accounts'!$C$19:$C$205, 'O1 Revenue to cost|RR'!$A27,'O4 Summary by Class &amp; Accounts'!P$19:P$205)</f>
        <v>0</v>
      </c>
      <c r="P27" s="677">
        <f>SUMIF('O4 Summary by Class &amp; Accounts'!$C$19:$C$205, 'O1 Revenue to cost|RR'!$A27,'O4 Summary by Class &amp; Accounts'!Q$19:Q$205)</f>
        <v>0</v>
      </c>
      <c r="Q27" s="677">
        <f>SUMIF('O4 Summary by Class &amp; Accounts'!$C$19:$C$205, 'O1 Revenue to cost|RR'!$A27,'O4 Summary by Class &amp; Accounts'!R$19:R$205)</f>
        <v>0</v>
      </c>
      <c r="R27" s="677">
        <f>SUMIF('O4 Summary by Class &amp; Accounts'!$C$19:$C$205, 'O1 Revenue to cost|RR'!$A27,'O4 Summary by Class &amp; Accounts'!S$19:S$205)</f>
        <v>0</v>
      </c>
      <c r="S27" s="677">
        <f>SUMIF('O4 Summary by Class &amp; Accounts'!$C$19:$C$205, 'O1 Revenue to cost|RR'!$A27,'O4 Summary by Class &amp; Accounts'!T$19:T$205)</f>
        <v>0</v>
      </c>
      <c r="T27" s="677">
        <f>SUMIF('O4 Summary by Class &amp; Accounts'!$C$19:$C$205, 'O1 Revenue to cost|RR'!$A27,'O4 Summary by Class &amp; Accounts'!U$19:U$205)</f>
        <v>0</v>
      </c>
      <c r="U27" s="677">
        <f>SUMIF('O4 Summary by Class &amp; Accounts'!$C$19:$C$205, 'O1 Revenue to cost|RR'!$A27,'O4 Summary by Class &amp; Accounts'!V$19:V$205)</f>
        <v>0</v>
      </c>
      <c r="V27" s="677">
        <f>SUMIF('O4 Summary by Class &amp; Accounts'!$C$19:$C$205, 'O1 Revenue to cost|RR'!$A27,'O4 Summary by Class &amp; Accounts'!W$19:W$205)</f>
        <v>0</v>
      </c>
      <c r="W27" s="677">
        <f>SUMIF('O4 Summary by Class &amp; Accounts'!$C$19:$C$205, 'O1 Revenue to cost|RR'!$A27,'O4 Summary by Class &amp; Accounts'!X$19:X$205)</f>
        <v>0</v>
      </c>
    </row>
    <row r="28" spans="1:23" s="657" customFormat="1" ht="13.5" thickBot="1">
      <c r="A28" s="1043" t="s">
        <v>728</v>
      </c>
      <c r="B28" s="503" t="s">
        <v>727</v>
      </c>
      <c r="C28" s="1037">
        <f t="shared" si="1"/>
        <v>739299.99999999988</v>
      </c>
      <c r="D28" s="676">
        <f>SUMIF('O4 Summary by Class &amp; Accounts'!$C$19:$C$205, 'O1 Revenue to cost|RR'!$A28,'O4 Summary by Class &amp; Accounts'!E$19:E$205)</f>
        <v>369329.14690413716</v>
      </c>
      <c r="E28" s="676">
        <f>SUMIF('O4 Summary by Class &amp; Accounts'!$C$19:$C$205, 'O1 Revenue to cost|RR'!$A28,'O4 Summary by Class &amp; Accounts'!F$19:F$205)</f>
        <v>127863.91906177042</v>
      </c>
      <c r="F28" s="676">
        <f>SUMIF('O4 Summary by Class &amp; Accounts'!$C$19:$C$205, 'O1 Revenue to cost|RR'!$A28,'O4 Summary by Class &amp; Accounts'!G$19:G$205)</f>
        <v>186553.86956340159</v>
      </c>
      <c r="G28" s="676">
        <f>SUMIF('O4 Summary by Class &amp; Accounts'!$C$19:$C$205, 'O1 Revenue to cost|RR'!$A28,'O4 Summary by Class &amp; Accounts'!H$19:H$205)</f>
        <v>0</v>
      </c>
      <c r="H28" s="676">
        <f>SUMIF('O4 Summary by Class &amp; Accounts'!$C$19:$C$205, 'O1 Revenue to cost|RR'!$A28,'O4 Summary by Class &amp; Accounts'!I$19:I$205)</f>
        <v>0</v>
      </c>
      <c r="I28" s="676">
        <f>SUMIF('O4 Summary by Class &amp; Accounts'!$C$19:$C$205, 'O1 Revenue to cost|RR'!$A28,'O4 Summary by Class &amp; Accounts'!J$19:J$205)</f>
        <v>0</v>
      </c>
      <c r="J28" s="676">
        <f>SUMIF('O4 Summary by Class &amp; Accounts'!$C$19:$C$205, 'O1 Revenue to cost|RR'!$A28,'O4 Summary by Class &amp; Accounts'!K$19:K$205)</f>
        <v>50279.112239774244</v>
      </c>
      <c r="K28" s="676">
        <f>SUMIF('O4 Summary by Class &amp; Accounts'!$C$19:$C$205, 'O1 Revenue to cost|RR'!$A28,'O4 Summary by Class &amp; Accounts'!L$19:L$205)</f>
        <v>2758.9082805530143</v>
      </c>
      <c r="L28" s="676">
        <f>SUMIF('O4 Summary by Class &amp; Accounts'!$C$19:$C$205, 'O1 Revenue to cost|RR'!$A28,'O4 Summary by Class &amp; Accounts'!M$19:M$205)</f>
        <v>2515.0439503634298</v>
      </c>
      <c r="M28" s="676">
        <f>SUMIF('O4 Summary by Class &amp; Accounts'!$C$19:$C$205, 'O1 Revenue to cost|RR'!$A28,'O4 Summary by Class &amp; Accounts'!N$19:N$205)</f>
        <v>0</v>
      </c>
      <c r="N28" s="676">
        <f>SUMIF('O4 Summary by Class &amp; Accounts'!$C$19:$C$205, 'O1 Revenue to cost|RR'!$A28,'O4 Summary by Class &amp; Accounts'!O$19:O$205)</f>
        <v>0</v>
      </c>
      <c r="O28" s="676">
        <f>SUMIF('O4 Summary by Class &amp; Accounts'!$C$19:$C$205, 'O1 Revenue to cost|RR'!$A28,'O4 Summary by Class &amp; Accounts'!P$19:P$205)</f>
        <v>0</v>
      </c>
      <c r="P28" s="676">
        <f>SUMIF('O4 Summary by Class &amp; Accounts'!$C$19:$C$205, 'O1 Revenue to cost|RR'!$A28,'O4 Summary by Class &amp; Accounts'!Q$19:Q$205)</f>
        <v>0</v>
      </c>
      <c r="Q28" s="676">
        <f>SUMIF('O4 Summary by Class &amp; Accounts'!$C$19:$C$205, 'O1 Revenue to cost|RR'!$A28,'O4 Summary by Class &amp; Accounts'!R$19:R$205)</f>
        <v>0</v>
      </c>
      <c r="R28" s="676">
        <f>SUMIF('O4 Summary by Class &amp; Accounts'!$C$19:$C$205, 'O1 Revenue to cost|RR'!$A28,'O4 Summary by Class &amp; Accounts'!S$19:S$205)</f>
        <v>0</v>
      </c>
      <c r="S28" s="676">
        <f>SUMIF('O4 Summary by Class &amp; Accounts'!$C$19:$C$205, 'O1 Revenue to cost|RR'!$A28,'O4 Summary by Class &amp; Accounts'!T$19:T$205)</f>
        <v>0</v>
      </c>
      <c r="T28" s="676">
        <f>SUMIF('O4 Summary by Class &amp; Accounts'!$C$19:$C$205, 'O1 Revenue to cost|RR'!$A28,'O4 Summary by Class &amp; Accounts'!U$19:U$205)</f>
        <v>0</v>
      </c>
      <c r="U28" s="676">
        <f>SUMIF('O4 Summary by Class &amp; Accounts'!$C$19:$C$205, 'O1 Revenue to cost|RR'!$A28,'O4 Summary by Class &amp; Accounts'!V$19:V$205)</f>
        <v>0</v>
      </c>
      <c r="V28" s="676">
        <f>SUMIF('O4 Summary by Class &amp; Accounts'!$C$19:$C$205, 'O1 Revenue to cost|RR'!$A28,'O4 Summary by Class &amp; Accounts'!W$19:W$205)</f>
        <v>0</v>
      </c>
      <c r="W28" s="676">
        <f>SUMIF('O4 Summary by Class &amp; Accounts'!$C$19:$C$205, 'O1 Revenue to cost|RR'!$A28,'O4 Summary by Class &amp; Accounts'!X$19:X$205)</f>
        <v>0</v>
      </c>
    </row>
    <row r="29" spans="1:23" s="58" customFormat="1" ht="13.5" thickBot="1">
      <c r="A29" s="1043"/>
      <c r="B29" s="1049" t="s">
        <v>1332</v>
      </c>
      <c r="C29" s="1050">
        <f>SUM(C23:C28)</f>
        <v>6836400</v>
      </c>
      <c r="D29" s="1051">
        <f t="shared" ref="D29:W29" si="2">SUM(D23:D28)</f>
        <v>3853905.7179436958</v>
      </c>
      <c r="E29" s="1051">
        <f t="shared" si="2"/>
        <v>1175555.3854929493</v>
      </c>
      <c r="F29" s="1051">
        <f t="shared" si="2"/>
        <v>1405326.9871895139</v>
      </c>
      <c r="G29" s="1051">
        <f t="shared" si="2"/>
        <v>0</v>
      </c>
      <c r="H29" s="1051">
        <f t="shared" si="2"/>
        <v>0</v>
      </c>
      <c r="I29" s="1051">
        <f t="shared" si="2"/>
        <v>0</v>
      </c>
      <c r="J29" s="1051">
        <f t="shared" si="2"/>
        <v>361264.18373187369</v>
      </c>
      <c r="K29" s="1051">
        <f t="shared" si="2"/>
        <v>21330.518164546127</v>
      </c>
      <c r="L29" s="1051">
        <f t="shared" si="2"/>
        <v>19017.207477420787</v>
      </c>
      <c r="M29" s="1051">
        <f t="shared" si="2"/>
        <v>0</v>
      </c>
      <c r="N29" s="1051">
        <f t="shared" si="2"/>
        <v>0</v>
      </c>
      <c r="O29" s="1051">
        <f t="shared" si="2"/>
        <v>0</v>
      </c>
      <c r="P29" s="1051">
        <f t="shared" si="2"/>
        <v>0</v>
      </c>
      <c r="Q29" s="1051">
        <f t="shared" si="2"/>
        <v>0</v>
      </c>
      <c r="R29" s="1051">
        <f t="shared" si="2"/>
        <v>0</v>
      </c>
      <c r="S29" s="1051">
        <f t="shared" si="2"/>
        <v>0</v>
      </c>
      <c r="T29" s="1051">
        <f t="shared" si="2"/>
        <v>0</v>
      </c>
      <c r="U29" s="1051">
        <f t="shared" si="2"/>
        <v>0</v>
      </c>
      <c r="V29" s="1051">
        <f t="shared" si="2"/>
        <v>0</v>
      </c>
      <c r="W29" s="1051">
        <f t="shared" si="2"/>
        <v>0</v>
      </c>
    </row>
    <row r="30" spans="1:23" s="58" customFormat="1" ht="13.5" thickTop="1">
      <c r="A30" s="1043"/>
      <c r="B30" s="1046"/>
      <c r="C30" s="1038"/>
      <c r="D30" s="678"/>
      <c r="E30" s="678"/>
      <c r="F30" s="678"/>
      <c r="G30" s="678"/>
      <c r="H30" s="678"/>
      <c r="I30" s="678"/>
      <c r="J30" s="678"/>
      <c r="K30" s="678"/>
      <c r="L30" s="678"/>
      <c r="M30" s="678"/>
      <c r="N30" s="678"/>
      <c r="O30" s="678"/>
      <c r="P30" s="678"/>
      <c r="Q30" s="678"/>
      <c r="R30" s="678"/>
      <c r="S30" s="678"/>
      <c r="T30" s="678"/>
      <c r="U30" s="678"/>
      <c r="V30" s="678"/>
      <c r="W30" s="678"/>
    </row>
    <row r="31" spans="1:23" s="58" customFormat="1" ht="12.75">
      <c r="A31" s="1043"/>
      <c r="B31" s="1046" t="s">
        <v>381</v>
      </c>
      <c r="C31" s="1038">
        <f>SUM(D31:W31)</f>
        <v>0</v>
      </c>
      <c r="D31" s="678">
        <f>'I9 Direct Allocation'!E151</f>
        <v>0</v>
      </c>
      <c r="E31" s="678">
        <f>'I9 Direct Allocation'!F151</f>
        <v>0</v>
      </c>
      <c r="F31" s="678">
        <f>'I9 Direct Allocation'!G151</f>
        <v>0</v>
      </c>
      <c r="G31" s="678">
        <f>'I9 Direct Allocation'!H151</f>
        <v>0</v>
      </c>
      <c r="H31" s="678">
        <f>'I9 Direct Allocation'!I151</f>
        <v>0</v>
      </c>
      <c r="I31" s="678">
        <f>'I9 Direct Allocation'!J151</f>
        <v>0</v>
      </c>
      <c r="J31" s="678">
        <f>'I9 Direct Allocation'!K151</f>
        <v>0</v>
      </c>
      <c r="K31" s="678">
        <f>'I9 Direct Allocation'!L151</f>
        <v>0</v>
      </c>
      <c r="L31" s="678">
        <f>'I9 Direct Allocation'!M151</f>
        <v>0</v>
      </c>
      <c r="M31" s="678">
        <f>'I9 Direct Allocation'!N151</f>
        <v>0</v>
      </c>
      <c r="N31" s="678">
        <f>'I9 Direct Allocation'!O151</f>
        <v>0</v>
      </c>
      <c r="O31" s="678">
        <f>'I9 Direct Allocation'!P151</f>
        <v>0</v>
      </c>
      <c r="P31" s="678">
        <f>'I9 Direct Allocation'!Q151</f>
        <v>0</v>
      </c>
      <c r="Q31" s="678">
        <f>'I9 Direct Allocation'!R151</f>
        <v>0</v>
      </c>
      <c r="R31" s="678">
        <f>'I9 Direct Allocation'!S151</f>
        <v>0</v>
      </c>
      <c r="S31" s="678">
        <f>'I9 Direct Allocation'!T151</f>
        <v>0</v>
      </c>
      <c r="T31" s="678">
        <f>'I9 Direct Allocation'!U151</f>
        <v>0</v>
      </c>
      <c r="U31" s="678">
        <f>'I9 Direct Allocation'!V151</f>
        <v>0</v>
      </c>
      <c r="V31" s="678">
        <f>'I9 Direct Allocation'!W151</f>
        <v>0</v>
      </c>
      <c r="W31" s="678">
        <f>'I9 Direct Allocation'!X151</f>
        <v>0</v>
      </c>
    </row>
    <row r="32" spans="1:23" ht="12.75">
      <c r="A32" s="1043"/>
      <c r="B32" s="503"/>
      <c r="C32" s="1038"/>
      <c r="D32" s="677"/>
      <c r="E32" s="677"/>
      <c r="F32" s="677"/>
      <c r="G32" s="677"/>
      <c r="H32" s="677"/>
      <c r="I32" s="677"/>
      <c r="J32" s="677"/>
      <c r="K32" s="677"/>
      <c r="L32" s="677"/>
      <c r="M32" s="681"/>
      <c r="N32" s="681"/>
      <c r="O32" s="681"/>
      <c r="P32" s="681"/>
      <c r="Q32" s="681"/>
      <c r="R32" s="681"/>
      <c r="S32" s="681"/>
      <c r="T32" s="681"/>
      <c r="U32" s="681"/>
      <c r="V32" s="681"/>
      <c r="W32" s="681"/>
    </row>
    <row r="33" spans="1:23" ht="12.75">
      <c r="A33" s="1043" t="s">
        <v>1383</v>
      </c>
      <c r="B33" s="503" t="s">
        <v>1384</v>
      </c>
      <c r="C33" s="1038">
        <f>SUM(D33:W33)</f>
        <v>819799.99999999977</v>
      </c>
      <c r="D33" s="677">
        <f>-SUMIF('O4 Summary by Class &amp; Accounts'!$C$19:$C$205, 'O1 Revenue to cost|RR'!$A33,'O4 Summary by Class &amp; Accounts'!E$19:E$205)</f>
        <v>409544.21024213667</v>
      </c>
      <c r="E33" s="677">
        <f>-SUMIF('O4 Summary by Class &amp; Accounts'!$C$19:$C$205, 'O1 Revenue to cost|RR'!$A33,'O4 Summary by Class &amp; Accounts'!F$19:F$205)</f>
        <v>141786.61009987743</v>
      </c>
      <c r="F33" s="677">
        <f>-SUMIF('O4 Summary by Class &amp; Accounts'!$C$19:$C$205, 'O1 Revenue to cost|RR'!$A33,'O4 Summary by Class &amp; Accounts'!G$19:G$205)</f>
        <v>206867.12061149278</v>
      </c>
      <c r="G33" s="677">
        <f>-SUMIF('O4 Summary by Class &amp; Accounts'!$C$19:$C$205, 'O1 Revenue to cost|RR'!$A33,'O4 Summary by Class &amp; Accounts'!H$19:H$205)</f>
        <v>0</v>
      </c>
      <c r="H33" s="677">
        <f>-SUMIF('O4 Summary by Class &amp; Accounts'!$C$19:$C$205, 'O1 Revenue to cost|RR'!$A33,'O4 Summary by Class &amp; Accounts'!I$19:I$205)</f>
        <v>0</v>
      </c>
      <c r="I33" s="677">
        <f>-SUMIF('O4 Summary by Class &amp; Accounts'!$C$19:$C$205, 'O1 Revenue to cost|RR'!$A33,'O4 Summary by Class &amp; Accounts'!J$19:J$205)</f>
        <v>0</v>
      </c>
      <c r="J33" s="677">
        <f>-SUMIF('O4 Summary by Class &amp; Accounts'!$C$19:$C$205, 'O1 Revenue to cost|RR'!$A33,'O4 Summary by Class &amp; Accounts'!K$19:K$205)</f>
        <v>55753.843113982039</v>
      </c>
      <c r="K33" s="677">
        <f>-SUMIF('O4 Summary by Class &amp; Accounts'!$C$19:$C$205, 'O1 Revenue to cost|RR'!$A33,'O4 Summary by Class &amp; Accounts'!L$19:L$205)</f>
        <v>3059.3169327706764</v>
      </c>
      <c r="L33" s="677">
        <f>-SUMIF('O4 Summary by Class &amp; Accounts'!$C$19:$C$205, 'O1 Revenue to cost|RR'!$A33,'O4 Summary by Class &amp; Accounts'!M$19:M$205)</f>
        <v>2788.8989997402132</v>
      </c>
      <c r="M33" s="677">
        <f>-SUMIF('O4 Summary by Class &amp; Accounts'!$C$19:$C$205, 'O1 Revenue to cost|RR'!$A33,'O4 Summary by Class &amp; Accounts'!N$19:N$205)</f>
        <v>0</v>
      </c>
      <c r="N33" s="677">
        <f>-SUMIF('O4 Summary by Class &amp; Accounts'!$C$19:$C$205, 'O1 Revenue to cost|RR'!$A33,'O4 Summary by Class &amp; Accounts'!O$19:O$205)</f>
        <v>0</v>
      </c>
      <c r="O33" s="677">
        <f>-SUMIF('O4 Summary by Class &amp; Accounts'!$C$19:$C$205, 'O1 Revenue to cost|RR'!$A33,'O4 Summary by Class &amp; Accounts'!P$19:P$205)</f>
        <v>0</v>
      </c>
      <c r="P33" s="677">
        <f>-SUMIF('O4 Summary by Class &amp; Accounts'!$C$19:$C$205, 'O1 Revenue to cost|RR'!$A33,'O4 Summary by Class &amp; Accounts'!Q$19:Q$205)</f>
        <v>0</v>
      </c>
      <c r="Q33" s="677">
        <f>-SUMIF('O4 Summary by Class &amp; Accounts'!$C$19:$C$205, 'O1 Revenue to cost|RR'!$A33,'O4 Summary by Class &amp; Accounts'!R$19:R$205)</f>
        <v>0</v>
      </c>
      <c r="R33" s="677">
        <f>-SUMIF('O4 Summary by Class &amp; Accounts'!$C$19:$C$205, 'O1 Revenue to cost|RR'!$A33,'O4 Summary by Class &amp; Accounts'!S$19:S$205)</f>
        <v>0</v>
      </c>
      <c r="S33" s="677">
        <f>-SUMIF('O4 Summary by Class &amp; Accounts'!$C$19:$C$205, 'O1 Revenue to cost|RR'!$A33,'O4 Summary by Class &amp; Accounts'!T$19:T$205)</f>
        <v>0</v>
      </c>
      <c r="T33" s="677">
        <f>-SUMIF('O4 Summary by Class &amp; Accounts'!$C$19:$C$205, 'O1 Revenue to cost|RR'!$A33,'O4 Summary by Class &amp; Accounts'!U$19:U$205)</f>
        <v>0</v>
      </c>
      <c r="U33" s="677">
        <f>-SUMIF('O4 Summary by Class &amp; Accounts'!$C$19:$C$205, 'O1 Revenue to cost|RR'!$A33,'O4 Summary by Class &amp; Accounts'!V$19:V$205)</f>
        <v>0</v>
      </c>
      <c r="V33" s="677">
        <f>-SUMIF('O4 Summary by Class &amp; Accounts'!$C$19:$C$205, 'O1 Revenue to cost|RR'!$A33,'O4 Summary by Class &amp; Accounts'!W$19:W$205)</f>
        <v>0</v>
      </c>
      <c r="W33" s="677">
        <f>-SUMIF('O4 Summary by Class &amp; Accounts'!$C$19:$C$205, 'O1 Revenue to cost|RR'!$A33,'O4 Summary by Class &amp; Accounts'!X$19:X$205)</f>
        <v>0</v>
      </c>
    </row>
    <row r="34" spans="1:23" ht="12.75">
      <c r="A34" s="1043"/>
      <c r="B34" s="503"/>
      <c r="C34" s="1038"/>
      <c r="D34" s="677"/>
      <c r="E34" s="677"/>
      <c r="F34" s="677"/>
      <c r="G34" s="677"/>
      <c r="H34" s="677"/>
      <c r="I34" s="677"/>
      <c r="J34" s="677"/>
      <c r="K34" s="677"/>
      <c r="L34" s="677"/>
      <c r="M34" s="681"/>
      <c r="N34" s="681"/>
      <c r="O34" s="681"/>
      <c r="P34" s="681"/>
      <c r="Q34" s="681"/>
      <c r="R34" s="681"/>
      <c r="S34" s="681"/>
      <c r="T34" s="681"/>
      <c r="U34" s="681"/>
      <c r="V34" s="681"/>
      <c r="W34" s="681"/>
    </row>
    <row r="35" spans="1:23" ht="12.75">
      <c r="A35" s="1043"/>
      <c r="B35" s="1046" t="s">
        <v>1334</v>
      </c>
      <c r="C35" s="1038">
        <f>SUM(D35:W35)</f>
        <v>7656199.9999999991</v>
      </c>
      <c r="D35" s="679">
        <f t="shared" ref="D35:W35" si="3">D29+D31+D33</f>
        <v>4263449.9281858327</v>
      </c>
      <c r="E35" s="679">
        <f t="shared" si="3"/>
        <v>1317341.9955928267</v>
      </c>
      <c r="F35" s="679">
        <f t="shared" si="3"/>
        <v>1612194.1078010066</v>
      </c>
      <c r="G35" s="679">
        <f t="shared" si="3"/>
        <v>0</v>
      </c>
      <c r="H35" s="679">
        <f t="shared" si="3"/>
        <v>0</v>
      </c>
      <c r="I35" s="679">
        <f t="shared" si="3"/>
        <v>0</v>
      </c>
      <c r="J35" s="679">
        <f t="shared" si="3"/>
        <v>417018.02684585575</v>
      </c>
      <c r="K35" s="679">
        <f t="shared" si="3"/>
        <v>24389.835097316805</v>
      </c>
      <c r="L35" s="679">
        <f t="shared" si="3"/>
        <v>21806.106477161</v>
      </c>
      <c r="M35" s="679">
        <f t="shared" si="3"/>
        <v>0</v>
      </c>
      <c r="N35" s="679">
        <f t="shared" si="3"/>
        <v>0</v>
      </c>
      <c r="O35" s="679">
        <f t="shared" si="3"/>
        <v>0</v>
      </c>
      <c r="P35" s="679">
        <f t="shared" si="3"/>
        <v>0</v>
      </c>
      <c r="Q35" s="679">
        <f t="shared" si="3"/>
        <v>0</v>
      </c>
      <c r="R35" s="679">
        <f t="shared" si="3"/>
        <v>0</v>
      </c>
      <c r="S35" s="679">
        <f t="shared" si="3"/>
        <v>0</v>
      </c>
      <c r="T35" s="679">
        <f t="shared" si="3"/>
        <v>0</v>
      </c>
      <c r="U35" s="679">
        <f t="shared" si="3"/>
        <v>0</v>
      </c>
      <c r="V35" s="679">
        <f t="shared" si="3"/>
        <v>0</v>
      </c>
      <c r="W35" s="679">
        <f t="shared" si="3"/>
        <v>0</v>
      </c>
    </row>
    <row r="36" spans="1:23" ht="16.5" customHeight="1">
      <c r="A36" s="1044"/>
      <c r="B36" s="503"/>
      <c r="C36" s="2325" t="str">
        <f>IF(ISERROR(ROUND('I3 TB Data'!G18,-1)=ROUND(C35,-1)), "-", IF(ROUND('I3 TB Data'!G18,-1)=ROUND(C35,-1),"Revenue Requirement Input equals Output","Revenue Requirement Input Does Not Equal Output"))</f>
        <v>Revenue Requirement Input equals Output</v>
      </c>
      <c r="D36" s="2325"/>
      <c r="E36" s="2326"/>
      <c r="F36" s="677"/>
      <c r="G36" s="677"/>
      <c r="H36" s="677"/>
      <c r="I36" s="677"/>
      <c r="J36" s="677"/>
      <c r="K36" s="677"/>
      <c r="L36" s="677"/>
      <c r="M36" s="681"/>
      <c r="N36" s="681"/>
      <c r="O36" s="681"/>
      <c r="P36" s="681"/>
      <c r="Q36" s="681"/>
      <c r="R36" s="681"/>
      <c r="S36" s="681"/>
      <c r="T36" s="681"/>
      <c r="U36" s="681"/>
      <c r="V36" s="681"/>
      <c r="W36" s="681"/>
    </row>
    <row r="37" spans="1:23" ht="12.75">
      <c r="A37" s="1043"/>
      <c r="B37" s="503"/>
      <c r="C37" s="1038"/>
      <c r="D37" s="677"/>
      <c r="E37" s="677"/>
      <c r="F37" s="677"/>
      <c r="G37" s="677"/>
      <c r="H37" s="677"/>
      <c r="I37" s="677"/>
      <c r="J37" s="677"/>
      <c r="K37" s="677"/>
      <c r="L37" s="677"/>
      <c r="M37" s="681"/>
      <c r="N37" s="681"/>
      <c r="O37" s="681"/>
      <c r="P37" s="681"/>
      <c r="Q37" s="681"/>
      <c r="R37" s="681"/>
      <c r="S37" s="681"/>
      <c r="T37" s="681"/>
      <c r="U37" s="681"/>
      <c r="V37" s="681"/>
      <c r="W37" s="681"/>
    </row>
    <row r="38" spans="1:23" ht="12.75">
      <c r="A38" s="1043"/>
      <c r="B38" s="503"/>
      <c r="C38" s="1038"/>
      <c r="D38" s="677"/>
      <c r="E38" s="677"/>
      <c r="F38" s="677"/>
      <c r="G38" s="677"/>
      <c r="H38" s="677"/>
      <c r="I38" s="677"/>
      <c r="J38" s="677"/>
      <c r="K38" s="677"/>
      <c r="L38" s="677"/>
      <c r="M38" s="681"/>
      <c r="N38" s="681"/>
      <c r="O38" s="681"/>
      <c r="P38" s="681"/>
      <c r="Q38" s="681"/>
      <c r="R38" s="681"/>
      <c r="S38" s="681"/>
      <c r="T38" s="681"/>
      <c r="U38" s="681"/>
      <c r="V38" s="681"/>
      <c r="W38" s="681"/>
    </row>
    <row r="39" spans="1:23" ht="12.75">
      <c r="A39" s="1043"/>
      <c r="B39" s="1046" t="s">
        <v>804</v>
      </c>
      <c r="C39" s="1038"/>
      <c r="D39" s="677"/>
      <c r="E39" s="677"/>
      <c r="F39" s="677"/>
      <c r="G39" s="677"/>
      <c r="H39" s="677"/>
      <c r="I39" s="677"/>
      <c r="J39" s="677"/>
      <c r="K39" s="677"/>
      <c r="L39" s="677"/>
      <c r="M39" s="681"/>
      <c r="N39" s="681"/>
      <c r="O39" s="681"/>
      <c r="P39" s="681"/>
      <c r="Q39" s="681"/>
      <c r="R39" s="681"/>
      <c r="S39" s="681"/>
      <c r="T39" s="681"/>
      <c r="U39" s="681"/>
      <c r="V39" s="681"/>
      <c r="W39" s="681"/>
    </row>
    <row r="40" spans="1:23" ht="12.75">
      <c r="A40" s="1043"/>
      <c r="B40" s="1046"/>
      <c r="C40" s="1038"/>
      <c r="D40" s="677"/>
      <c r="E40" s="677"/>
      <c r="F40" s="677"/>
      <c r="G40" s="677"/>
      <c r="H40" s="677"/>
      <c r="I40" s="677"/>
      <c r="J40" s="677"/>
      <c r="K40" s="677"/>
      <c r="L40" s="677"/>
      <c r="M40" s="681"/>
      <c r="N40" s="681"/>
      <c r="O40" s="681"/>
      <c r="P40" s="681"/>
      <c r="Q40" s="681"/>
      <c r="R40" s="681"/>
      <c r="S40" s="681"/>
      <c r="T40" s="681"/>
      <c r="U40" s="681"/>
      <c r="V40" s="681"/>
      <c r="W40" s="681"/>
    </row>
    <row r="41" spans="1:23" ht="12.75">
      <c r="A41" s="1043"/>
      <c r="B41" s="1052" t="s">
        <v>1336</v>
      </c>
      <c r="C41" s="1038"/>
      <c r="D41" s="677"/>
      <c r="E41" s="677"/>
      <c r="F41" s="677"/>
      <c r="G41" s="677"/>
      <c r="H41" s="677"/>
      <c r="I41" s="677"/>
      <c r="J41" s="677"/>
      <c r="K41" s="677"/>
      <c r="L41" s="677"/>
      <c r="M41" s="681"/>
      <c r="N41" s="681"/>
      <c r="O41" s="681"/>
      <c r="P41" s="681"/>
      <c r="Q41" s="681"/>
      <c r="R41" s="681"/>
      <c r="S41" s="681"/>
      <c r="T41" s="681"/>
      <c r="U41" s="681"/>
      <c r="V41" s="681"/>
      <c r="W41" s="681"/>
    </row>
    <row r="42" spans="1:23" ht="12.75">
      <c r="A42" s="1043" t="s">
        <v>1220</v>
      </c>
      <c r="B42" s="503" t="s">
        <v>1222</v>
      </c>
      <c r="C42" s="1038">
        <f>SUM(D42:W42)</f>
        <v>30427500</v>
      </c>
      <c r="D42" s="677">
        <f>SUMIF('O4 Summary by Class &amp; Accounts'!$C$19:$C$205, 'O1 Revenue to cost|RR'!$A42,'O4 Summary by Class &amp; Accounts'!E$19:E$205)</f>
        <v>15181364.790407831</v>
      </c>
      <c r="E42" s="677">
        <f>SUMIF('O4 Summary by Class &amp; Accounts'!$C$19:$C$205, 'O1 Revenue to cost|RR'!$A42,'O4 Summary by Class &amp; Accounts'!F$19:F$205)</f>
        <v>5556503.6208258197</v>
      </c>
      <c r="F42" s="677">
        <f>SUMIF('O4 Summary by Class &amp; Accounts'!$C$19:$C$205, 'O1 Revenue to cost|RR'!$A42,'O4 Summary by Class &amp; Accounts'!G$19:G$205)</f>
        <v>7396953.6874243701</v>
      </c>
      <c r="G42" s="677">
        <f>SUMIF('O4 Summary by Class &amp; Accounts'!$C$19:$C$205, 'O1 Revenue to cost|RR'!$A42,'O4 Summary by Class &amp; Accounts'!H$19:H$205)</f>
        <v>0</v>
      </c>
      <c r="H42" s="677">
        <f>SUMIF('O4 Summary by Class &amp; Accounts'!$C$19:$C$205, 'O1 Revenue to cost|RR'!$A42,'O4 Summary by Class &amp; Accounts'!I$19:I$205)</f>
        <v>0</v>
      </c>
      <c r="I42" s="677">
        <f>SUMIF('O4 Summary by Class &amp; Accounts'!$C$19:$C$205, 'O1 Revenue to cost|RR'!$A42,'O4 Summary by Class &amp; Accounts'!J$19:J$205)</f>
        <v>0</v>
      </c>
      <c r="J42" s="677">
        <f>SUMIF('O4 Summary by Class &amp; Accounts'!$C$19:$C$205, 'O1 Revenue to cost|RR'!$A42,'O4 Summary by Class &amp; Accounts'!K$19:K$205)</f>
        <v>2075549.9858522704</v>
      </c>
      <c r="K42" s="677">
        <f>SUMIF('O4 Summary by Class &amp; Accounts'!$C$19:$C$205, 'O1 Revenue to cost|RR'!$A42,'O4 Summary by Class &amp; Accounts'!L$19:L$205)</f>
        <v>113858.75078577822</v>
      </c>
      <c r="L42" s="677">
        <f>SUMIF('O4 Summary by Class &amp; Accounts'!$C$19:$C$205, 'O1 Revenue to cost|RR'!$A42,'O4 Summary by Class &amp; Accounts'!M$19:M$205)</f>
        <v>103269.16470393015</v>
      </c>
      <c r="M42" s="677">
        <f>SUMIF('O4 Summary by Class &amp; Accounts'!$C$19:$C$205, 'O1 Revenue to cost|RR'!$A42,'O4 Summary by Class &amp; Accounts'!N$19:N$205)</f>
        <v>0</v>
      </c>
      <c r="N42" s="677">
        <f>SUMIF('O4 Summary by Class &amp; Accounts'!$C$19:$C$205, 'O1 Revenue to cost|RR'!$A42,'O4 Summary by Class &amp; Accounts'!O$19:O$205)</f>
        <v>0</v>
      </c>
      <c r="O42" s="677">
        <f>SUMIF('O4 Summary by Class &amp; Accounts'!$C$19:$C$205, 'O1 Revenue to cost|RR'!$A42,'O4 Summary by Class &amp; Accounts'!P$19:P$205)</f>
        <v>0</v>
      </c>
      <c r="P42" s="677">
        <f>SUMIF('O4 Summary by Class &amp; Accounts'!$C$19:$C$205, 'O1 Revenue to cost|RR'!$A42,'O4 Summary by Class &amp; Accounts'!Q$19:Q$205)</f>
        <v>0</v>
      </c>
      <c r="Q42" s="677">
        <f>SUMIF('O4 Summary by Class &amp; Accounts'!$C$19:$C$205, 'O1 Revenue to cost|RR'!$A42,'O4 Summary by Class &amp; Accounts'!R$19:R$205)</f>
        <v>0</v>
      </c>
      <c r="R42" s="677">
        <f>SUMIF('O4 Summary by Class &amp; Accounts'!$C$19:$C$205, 'O1 Revenue to cost|RR'!$A42,'O4 Summary by Class &amp; Accounts'!S$19:S$205)</f>
        <v>0</v>
      </c>
      <c r="S42" s="677">
        <f>SUMIF('O4 Summary by Class &amp; Accounts'!$C$19:$C$205, 'O1 Revenue to cost|RR'!$A42,'O4 Summary by Class &amp; Accounts'!T$19:T$205)</f>
        <v>0</v>
      </c>
      <c r="T42" s="677">
        <f>SUMIF('O4 Summary by Class &amp; Accounts'!$C$19:$C$205, 'O1 Revenue to cost|RR'!$A42,'O4 Summary by Class &amp; Accounts'!U$19:U$205)</f>
        <v>0</v>
      </c>
      <c r="U42" s="677">
        <f>SUMIF('O4 Summary by Class &amp; Accounts'!$C$19:$C$205, 'O1 Revenue to cost|RR'!$A42,'O4 Summary by Class &amp; Accounts'!V$19:V$205)</f>
        <v>0</v>
      </c>
      <c r="V42" s="677">
        <f>SUMIF('O4 Summary by Class &amp; Accounts'!$C$19:$C$205, 'O1 Revenue to cost|RR'!$A42,'O4 Summary by Class &amp; Accounts'!W$19:W$205)</f>
        <v>0</v>
      </c>
      <c r="W42" s="677">
        <f>SUMIF('O4 Summary by Class &amp; Accounts'!$C$19:$C$205, 'O1 Revenue to cost|RR'!$A42,'O4 Summary by Class &amp; Accounts'!X$19:X$205)</f>
        <v>0</v>
      </c>
    </row>
    <row r="43" spans="1:23" ht="12.75">
      <c r="A43" s="1043" t="s">
        <v>1375</v>
      </c>
      <c r="B43" s="503" t="s">
        <v>1223</v>
      </c>
      <c r="C43" s="1038">
        <f>SUM(D43:W43)</f>
        <v>6187500</v>
      </c>
      <c r="D43" s="677">
        <f>SUMIF('O4 Summary by Class &amp; Accounts'!$C$19:$C$205, 'O1 Revenue to cost|RR'!$A43,'O4 Summary by Class &amp; Accounts'!E$19:E$205)</f>
        <v>3099953.4179031756</v>
      </c>
      <c r="E43" s="677">
        <f>SUMIF('O4 Summary by Class &amp; Accounts'!$C$19:$C$205, 'O1 Revenue to cost|RR'!$A43,'O4 Summary by Class &amp; Accounts'!F$19:F$205)</f>
        <v>1066200.6481675906</v>
      </c>
      <c r="F43" s="677">
        <f>SUMIF('O4 Summary by Class &amp; Accounts'!$C$19:$C$205, 'O1 Revenue to cost|RR'!$A43,'O4 Summary by Class &amp; Accounts'!G$19:G$205)</f>
        <v>1544444.8964134022</v>
      </c>
      <c r="G43" s="677">
        <f>SUMIF('O4 Summary by Class &amp; Accounts'!$C$19:$C$205, 'O1 Revenue to cost|RR'!$A43,'O4 Summary by Class &amp; Accounts'!H$19:H$205)</f>
        <v>0</v>
      </c>
      <c r="H43" s="677">
        <f>SUMIF('O4 Summary by Class &amp; Accounts'!$C$19:$C$205, 'O1 Revenue to cost|RR'!$A43,'O4 Summary by Class &amp; Accounts'!I$19:I$205)</f>
        <v>0</v>
      </c>
      <c r="I43" s="677">
        <f>SUMIF('O4 Summary by Class &amp; Accounts'!$C$19:$C$205, 'O1 Revenue to cost|RR'!$A43,'O4 Summary by Class &amp; Accounts'!J$19:J$205)</f>
        <v>0</v>
      </c>
      <c r="J43" s="677">
        <f>SUMIF('O4 Summary by Class &amp; Accounts'!$C$19:$C$205, 'O1 Revenue to cost|RR'!$A43,'O4 Summary by Class &amp; Accounts'!K$19:K$205)</f>
        <v>431737.48985434702</v>
      </c>
      <c r="K43" s="677">
        <f>SUMIF('O4 Summary by Class &amp; Accounts'!$C$19:$C$205, 'O1 Revenue to cost|RR'!$A43,'O4 Summary by Class &amp; Accounts'!L$19:L$205)</f>
        <v>23689.490912913076</v>
      </c>
      <c r="L43" s="677">
        <f>SUMIF('O4 Summary by Class &amp; Accounts'!$C$19:$C$205, 'O1 Revenue to cost|RR'!$A43,'O4 Summary by Class &amp; Accounts'!M$19:M$205)</f>
        <v>21474.056748571678</v>
      </c>
      <c r="M43" s="677">
        <f>SUMIF('O4 Summary by Class &amp; Accounts'!$C$19:$C$205, 'O1 Revenue to cost|RR'!$A43,'O4 Summary by Class &amp; Accounts'!N$19:N$205)</f>
        <v>0</v>
      </c>
      <c r="N43" s="677">
        <f>SUMIF('O4 Summary by Class &amp; Accounts'!$C$19:$C$205, 'O1 Revenue to cost|RR'!$A43,'O4 Summary by Class &amp; Accounts'!O$19:O$205)</f>
        <v>0</v>
      </c>
      <c r="O43" s="677">
        <f>SUMIF('O4 Summary by Class &amp; Accounts'!$C$19:$C$205, 'O1 Revenue to cost|RR'!$A43,'O4 Summary by Class &amp; Accounts'!P$19:P$205)</f>
        <v>0</v>
      </c>
      <c r="P43" s="677">
        <f>SUMIF('O4 Summary by Class &amp; Accounts'!$C$19:$C$205, 'O1 Revenue to cost|RR'!$A43,'O4 Summary by Class &amp; Accounts'!Q$19:Q$205)</f>
        <v>0</v>
      </c>
      <c r="Q43" s="677">
        <f>SUMIF('O4 Summary by Class &amp; Accounts'!$C$19:$C$205, 'O1 Revenue to cost|RR'!$A43,'O4 Summary by Class &amp; Accounts'!R$19:R$205)</f>
        <v>0</v>
      </c>
      <c r="R43" s="677">
        <f>SUMIF('O4 Summary by Class &amp; Accounts'!$C$19:$C$205, 'O1 Revenue to cost|RR'!$A43,'O4 Summary by Class &amp; Accounts'!S$19:S$205)</f>
        <v>0</v>
      </c>
      <c r="S43" s="677">
        <f>SUMIF('O4 Summary by Class &amp; Accounts'!$C$19:$C$205, 'O1 Revenue to cost|RR'!$A43,'O4 Summary by Class &amp; Accounts'!T$19:T$205)</f>
        <v>0</v>
      </c>
      <c r="T43" s="677">
        <f>SUMIF('O4 Summary by Class &amp; Accounts'!$C$19:$C$205, 'O1 Revenue to cost|RR'!$A43,'O4 Summary by Class &amp; Accounts'!U$19:U$205)</f>
        <v>0</v>
      </c>
      <c r="U43" s="677">
        <f>SUMIF('O4 Summary by Class &amp; Accounts'!$C$19:$C$205, 'O1 Revenue to cost|RR'!$A43,'O4 Summary by Class &amp; Accounts'!V$19:V$205)</f>
        <v>0</v>
      </c>
      <c r="V43" s="677">
        <f>SUMIF('O4 Summary by Class &amp; Accounts'!$C$19:$C$205, 'O1 Revenue to cost|RR'!$A43,'O4 Summary by Class &amp; Accounts'!W$19:W$205)</f>
        <v>0</v>
      </c>
      <c r="W43" s="677">
        <f>SUMIF('O4 Summary by Class &amp; Accounts'!$C$19:$C$205, 'O1 Revenue to cost|RR'!$A43,'O4 Summary by Class &amp; Accounts'!X$19:X$205)</f>
        <v>0</v>
      </c>
    </row>
    <row r="44" spans="1:23" ht="12.75">
      <c r="A44" s="1043" t="s">
        <v>1219</v>
      </c>
      <c r="B44" s="503" t="s">
        <v>1224</v>
      </c>
      <c r="C44" s="1039">
        <f>IF(ISERROR(SUM(D44:W44)), "-", SUM(D44:W44))</f>
        <v>-19691850.000000004</v>
      </c>
      <c r="D44" s="684">
        <f>IF(ISERROR(SUMIF('O4 Summary by Class &amp; Accounts'!$C$19:$C$205, 'O1 Revenue to cost|RR'!$A44,'O4 Summary by Class &amp; Accounts'!E$19:E$205)), "-", SUMIF('O4 Summary by Class &amp; Accounts'!$C$19:$C$205, 'O1 Revenue to cost|RR'!$A44,'O4 Summary by Class &amp; Accounts'!E$19:E$205))</f>
        <v>-9802776.5219775736</v>
      </c>
      <c r="E44" s="684">
        <f>IF(ISERROR(SUMIF('O4 Summary by Class &amp; Accounts'!$C$19:$C$205, 'O1 Revenue to cost|RR'!$A44,'O4 Summary by Class &amp; Accounts'!F$19:F$205)), "-", SUMIF('O4 Summary by Class &amp; Accounts'!$C$19:$C$205, 'O1 Revenue to cost|RR'!$A44,'O4 Summary by Class &amp; Accounts'!F$19:F$205))</f>
        <v>-3706587.3398560579</v>
      </c>
      <c r="F44" s="684">
        <f>IF(ISERROR(SUMIF('O4 Summary by Class &amp; Accounts'!$C$19:$C$205, 'O1 Revenue to cost|RR'!$A44,'O4 Summary by Class &amp; Accounts'!G$19:G$205)), "-", SUMIF('O4 Summary by Class &amp; Accounts'!$C$19:$C$205, 'O1 Revenue to cost|RR'!$A44,'O4 Summary by Class &amp; Accounts'!G$19:G$205))</f>
        <v>-4717257.5496982224</v>
      </c>
      <c r="G44" s="684">
        <f>IF(ISERROR(SUMIF('O4 Summary by Class &amp; Accounts'!$C$19:$C$205, 'O1 Revenue to cost|RR'!$A44,'O4 Summary by Class &amp; Accounts'!H$19:H$205)), "-", SUMIF('O4 Summary by Class &amp; Accounts'!$C$19:$C$205, 'O1 Revenue to cost|RR'!$A44,'O4 Summary by Class &amp; Accounts'!H$19:H$205))</f>
        <v>0</v>
      </c>
      <c r="H44" s="684">
        <f>IF(ISERROR(SUMIF('O4 Summary by Class &amp; Accounts'!$C$19:$C$205, 'O1 Revenue to cost|RR'!$A44,'O4 Summary by Class &amp; Accounts'!I$19:I$205)), "-", SUMIF('O4 Summary by Class &amp; Accounts'!$C$19:$C$205, 'O1 Revenue to cost|RR'!$A44,'O4 Summary by Class &amp; Accounts'!I$19:I$205))</f>
        <v>0</v>
      </c>
      <c r="I44" s="684">
        <f>IF(ISERROR(SUMIF('O4 Summary by Class &amp; Accounts'!$C$19:$C$205, 'O1 Revenue to cost|RR'!$A44,'O4 Summary by Class &amp; Accounts'!J$19:J$205)), "-", SUMIF('O4 Summary by Class &amp; Accounts'!$C$19:$C$205, 'O1 Revenue to cost|RR'!$A44,'O4 Summary by Class &amp; Accounts'!J$19:J$205))</f>
        <v>0</v>
      </c>
      <c r="J44" s="684">
        <f>IF(ISERROR(SUMIF('O4 Summary by Class &amp; Accounts'!$C$19:$C$205, 'O1 Revenue to cost|RR'!$A44,'O4 Summary by Class &amp; Accounts'!K$19:K$205)), "-", SUMIF('O4 Summary by Class &amp; Accounts'!$C$19:$C$205, 'O1 Revenue to cost|RR'!$A44,'O4 Summary by Class &amp; Accounts'!K$19:K$205))</f>
        <v>-1326461.8916373497</v>
      </c>
      <c r="K44" s="684">
        <f>IF(ISERROR(SUMIF('O4 Summary by Class &amp; Accounts'!$C$19:$C$205, 'O1 Revenue to cost|RR'!$A44,'O4 Summary by Class &amp; Accounts'!L$19:L$205)), "-", SUMIF('O4 Summary by Class &amp; Accounts'!$C$19:$C$205, 'O1 Revenue to cost|RR'!$A44,'O4 Summary by Class &amp; Accounts'!L$19:L$205))</f>
        <v>-72756.191897824232</v>
      </c>
      <c r="L44" s="684">
        <f>IF(ISERROR(SUMIF('O4 Summary by Class &amp; Accounts'!$C$19:$C$205, 'O1 Revenue to cost|RR'!$A44,'O4 Summary by Class &amp; Accounts'!M$19:M$205)), "-", SUMIF('O4 Summary by Class &amp; Accounts'!$C$19:$C$205, 'O1 Revenue to cost|RR'!$A44,'O4 Summary by Class &amp; Accounts'!M$19:M$205))</f>
        <v>-66010.504932971991</v>
      </c>
      <c r="M44" s="684">
        <f>IF(ISERROR(SUMIF('O4 Summary by Class &amp; Accounts'!$C$19:$C$205, 'O1 Revenue to cost|RR'!$A44,'O4 Summary by Class &amp; Accounts'!N$19:N$205)), "-", SUMIF('O4 Summary by Class &amp; Accounts'!$C$19:$C$205, 'O1 Revenue to cost|RR'!$A44,'O4 Summary by Class &amp; Accounts'!N$19:N$205))</f>
        <v>0</v>
      </c>
      <c r="N44" s="684">
        <f>IF(ISERROR(SUMIF('O4 Summary by Class &amp; Accounts'!$C$19:$C$205, 'O1 Revenue to cost|RR'!$A44,'O4 Summary by Class &amp; Accounts'!O$19:O$205)), "-", SUMIF('O4 Summary by Class &amp; Accounts'!$C$19:$C$205, 'O1 Revenue to cost|RR'!$A44,'O4 Summary by Class &amp; Accounts'!O$19:O$205))</f>
        <v>0</v>
      </c>
      <c r="O44" s="684">
        <f>IF(ISERROR(SUMIF('O4 Summary by Class &amp; Accounts'!$C$19:$C$205, 'O1 Revenue to cost|RR'!$A44,'O4 Summary by Class &amp; Accounts'!P$19:P$205)), "-", SUMIF('O4 Summary by Class &amp; Accounts'!$C$19:$C$205, 'O1 Revenue to cost|RR'!$A44,'O4 Summary by Class &amp; Accounts'!P$19:P$205))</f>
        <v>0</v>
      </c>
      <c r="P44" s="684">
        <f>IF(ISERROR(SUMIF('O4 Summary by Class &amp; Accounts'!$C$19:$C$205, 'O1 Revenue to cost|RR'!$A44,'O4 Summary by Class &amp; Accounts'!Q$19:Q$205)), "-", SUMIF('O4 Summary by Class &amp; Accounts'!$C$19:$C$205, 'O1 Revenue to cost|RR'!$A44,'O4 Summary by Class &amp; Accounts'!Q$19:Q$205))</f>
        <v>0</v>
      </c>
      <c r="Q44" s="684">
        <f>IF(ISERROR(SUMIF('O4 Summary by Class &amp; Accounts'!$C$19:$C$205, 'O1 Revenue to cost|RR'!$A44,'O4 Summary by Class &amp; Accounts'!R$19:R$205)), "-", SUMIF('O4 Summary by Class &amp; Accounts'!$C$19:$C$205, 'O1 Revenue to cost|RR'!$A44,'O4 Summary by Class &amp; Accounts'!R$19:R$205))</f>
        <v>0</v>
      </c>
      <c r="R44" s="684">
        <f>IF(ISERROR(SUMIF('O4 Summary by Class &amp; Accounts'!$C$19:$C$205, 'O1 Revenue to cost|RR'!$A44,'O4 Summary by Class &amp; Accounts'!S$19:S$205)), "-", SUMIF('O4 Summary by Class &amp; Accounts'!$C$19:$C$205, 'O1 Revenue to cost|RR'!$A44,'O4 Summary by Class &amp; Accounts'!S$19:S$205))</f>
        <v>0</v>
      </c>
      <c r="S44" s="684">
        <f>IF(ISERROR(SUMIF('O4 Summary by Class &amp; Accounts'!$C$19:$C$205, 'O1 Revenue to cost|RR'!$A44,'O4 Summary by Class &amp; Accounts'!T$19:T$205)), "-", SUMIF('O4 Summary by Class &amp; Accounts'!$C$19:$C$205, 'O1 Revenue to cost|RR'!$A44,'O4 Summary by Class &amp; Accounts'!T$19:T$205))</f>
        <v>0</v>
      </c>
      <c r="T44" s="684">
        <f>IF(ISERROR(SUMIF('O4 Summary by Class &amp; Accounts'!$C$19:$C$205, 'O1 Revenue to cost|RR'!$A44,'O4 Summary by Class &amp; Accounts'!U$19:U$205)), "-", SUMIF('O4 Summary by Class &amp; Accounts'!$C$19:$C$205, 'O1 Revenue to cost|RR'!$A44,'O4 Summary by Class &amp; Accounts'!U$19:U$205))</f>
        <v>0</v>
      </c>
      <c r="U44" s="684">
        <f>IF(ISERROR(SUMIF('O4 Summary by Class &amp; Accounts'!$C$19:$C$205, 'O1 Revenue to cost|RR'!$A44,'O4 Summary by Class &amp; Accounts'!V$19:V$205)), "-", SUMIF('O4 Summary by Class &amp; Accounts'!$C$19:$C$205, 'O1 Revenue to cost|RR'!$A44,'O4 Summary by Class &amp; Accounts'!V$19:V$205))</f>
        <v>0</v>
      </c>
      <c r="V44" s="684">
        <f>IF(ISERROR(SUMIF('O4 Summary by Class &amp; Accounts'!$C$19:$C$205, 'O1 Revenue to cost|RR'!$A44,'O4 Summary by Class &amp; Accounts'!W$19:W$205)), "-", SUMIF('O4 Summary by Class &amp; Accounts'!$C$19:$C$205, 'O1 Revenue to cost|RR'!$A44,'O4 Summary by Class &amp; Accounts'!W$19:W$205))</f>
        <v>0</v>
      </c>
      <c r="W44" s="684">
        <f>IF(ISERROR(SUMIF('O4 Summary by Class &amp; Accounts'!$C$19:$C$205, 'O1 Revenue to cost|RR'!$A44,'O4 Summary by Class &amp; Accounts'!X$19:X$205)), "-", SUMIF('O4 Summary by Class &amp; Accounts'!$C$19:$C$205, 'O1 Revenue to cost|RR'!$A44,'O4 Summary by Class &amp; Accounts'!X$19:X$205))</f>
        <v>0</v>
      </c>
    </row>
    <row r="45" spans="1:23" s="657" customFormat="1" ht="13.5" thickBot="1">
      <c r="A45" s="1043" t="s">
        <v>1380</v>
      </c>
      <c r="B45" s="503" t="s">
        <v>1221</v>
      </c>
      <c r="C45" s="1040">
        <f>IF(ISERROR(SUM(D45:W45)), "-", SUM(D45:W45))</f>
        <v>-371000</v>
      </c>
      <c r="D45" s="685">
        <f>IF(ISERROR(SUMIF('O4 Summary by Class &amp; Accounts'!$C$19:$C$205, 'O1 Revenue to cost|RR'!$A45,'O4 Summary by Class &amp; Accounts'!E$19:E$205)), "-", SUMIF('O4 Summary by Class &amp; Accounts'!$C$19:$C$205, 'O1 Revenue to cost|RR'!$A45,'O4 Summary by Class &amp; Accounts'!E$19:E$205))</f>
        <v>-206826.67476125472</v>
      </c>
      <c r="E45" s="685">
        <f>IF(ISERROR(SUMIF('O4 Summary by Class &amp; Accounts'!$C$19:$C$205, 'O1 Revenue to cost|RR'!$A45,'O4 Summary by Class &amp; Accounts'!F$19:F$205)), "-", SUMIF('O4 Summary by Class &amp; Accounts'!$C$19:$C$205, 'O1 Revenue to cost|RR'!$A45,'O4 Summary by Class &amp; Accounts'!F$19:F$205))</f>
        <v>-54631.029200453115</v>
      </c>
      <c r="F45" s="685">
        <f>IF(ISERROR(SUMIF('O4 Summary by Class &amp; Accounts'!$C$19:$C$205, 'O1 Revenue to cost|RR'!$A45,'O4 Summary by Class &amp; Accounts'!G$19:G$205)), "-", SUMIF('O4 Summary by Class &amp; Accounts'!$C$19:$C$205, 'O1 Revenue to cost|RR'!$A45,'O4 Summary by Class &amp; Accounts'!G$19:G$205))</f>
        <v>-52764.265658814904</v>
      </c>
      <c r="G45" s="685">
        <f>IF(ISERROR(SUMIF('O4 Summary by Class &amp; Accounts'!$C$19:$C$205, 'O1 Revenue to cost|RR'!$A45,'O4 Summary by Class &amp; Accounts'!H$19:H$205)), "-", SUMIF('O4 Summary by Class &amp; Accounts'!$C$19:$C$205, 'O1 Revenue to cost|RR'!$A45,'O4 Summary by Class &amp; Accounts'!H$19:H$205))</f>
        <v>0</v>
      </c>
      <c r="H45" s="685">
        <f>IF(ISERROR(SUMIF('O4 Summary by Class &amp; Accounts'!$C$19:$C$205, 'O1 Revenue to cost|RR'!$A45,'O4 Summary by Class &amp; Accounts'!I$19:I$205)), "-", SUMIF('O4 Summary by Class &amp; Accounts'!$C$19:$C$205, 'O1 Revenue to cost|RR'!$A45,'O4 Summary by Class &amp; Accounts'!I$19:I$205))</f>
        <v>0</v>
      </c>
      <c r="I45" s="685">
        <f>IF(ISERROR(SUMIF('O4 Summary by Class &amp; Accounts'!$C$19:$C$205, 'O1 Revenue to cost|RR'!$A45,'O4 Summary by Class &amp; Accounts'!J$19:J$205)), "-", SUMIF('O4 Summary by Class &amp; Accounts'!$C$19:$C$205, 'O1 Revenue to cost|RR'!$A45,'O4 Summary by Class &amp; Accounts'!J$19:J$205))</f>
        <v>0</v>
      </c>
      <c r="J45" s="685">
        <f>IF(ISERROR(SUMIF('O4 Summary by Class &amp; Accounts'!$C$19:$C$205, 'O1 Revenue to cost|RR'!$A45,'O4 Summary by Class &amp; Accounts'!K$19:K$205)), "-", SUMIF('O4 Summary by Class &amp; Accounts'!$C$19:$C$205, 'O1 Revenue to cost|RR'!$A45,'O4 Summary by Class &amp; Accounts'!K$19:K$205))</f>
        <v>-51656.700916536822</v>
      </c>
      <c r="K45" s="685">
        <f>IF(ISERROR(SUMIF('O4 Summary by Class &amp; Accounts'!$C$19:$C$205, 'O1 Revenue to cost|RR'!$A45,'O4 Summary by Class &amp; Accounts'!L$19:L$205)), "-", SUMIF('O4 Summary by Class &amp; Accounts'!$C$19:$C$205, 'O1 Revenue to cost|RR'!$A45,'O4 Summary by Class &amp; Accounts'!L$19:L$205))</f>
        <v>-2832.6931042532842</v>
      </c>
      <c r="L45" s="685">
        <f>IF(ISERROR(SUMIF('O4 Summary by Class &amp; Accounts'!$C$19:$C$205, 'O1 Revenue to cost|RR'!$A45,'O4 Summary by Class &amp; Accounts'!M$19:M$205)), "-", SUMIF('O4 Summary by Class &amp; Accounts'!$C$19:$C$205, 'O1 Revenue to cost|RR'!$A45,'O4 Summary by Class &amp; Accounts'!M$19:M$205))</f>
        <v>-2288.6363586871939</v>
      </c>
      <c r="M45" s="685">
        <f>IF(ISERROR(SUMIF('O4 Summary by Class &amp; Accounts'!$C$19:$C$205, 'O1 Revenue to cost|RR'!$A45,'O4 Summary by Class &amp; Accounts'!N$19:N$205)), "-", SUMIF('O4 Summary by Class &amp; Accounts'!$C$19:$C$205, 'O1 Revenue to cost|RR'!$A45,'O4 Summary by Class &amp; Accounts'!N$19:N$205))</f>
        <v>0</v>
      </c>
      <c r="N45" s="685">
        <f>IF(ISERROR(SUMIF('O4 Summary by Class &amp; Accounts'!$C$19:$C$205, 'O1 Revenue to cost|RR'!$A45,'O4 Summary by Class &amp; Accounts'!O$19:O$205)), "-", SUMIF('O4 Summary by Class &amp; Accounts'!$C$19:$C$205, 'O1 Revenue to cost|RR'!$A45,'O4 Summary by Class &amp; Accounts'!O$19:O$205))</f>
        <v>0</v>
      </c>
      <c r="O45" s="685">
        <f>IF(ISERROR(SUMIF('O4 Summary by Class &amp; Accounts'!$C$19:$C$205, 'O1 Revenue to cost|RR'!$A45,'O4 Summary by Class &amp; Accounts'!P$19:P$205)), "-", SUMIF('O4 Summary by Class &amp; Accounts'!$C$19:$C$205, 'O1 Revenue to cost|RR'!$A45,'O4 Summary by Class &amp; Accounts'!P$19:P$205))</f>
        <v>0</v>
      </c>
      <c r="P45" s="685">
        <f>IF(ISERROR(SUMIF('O4 Summary by Class &amp; Accounts'!$C$19:$C$205, 'O1 Revenue to cost|RR'!$A45,'O4 Summary by Class &amp; Accounts'!Q$19:Q$205)), "-", SUMIF('O4 Summary by Class &amp; Accounts'!$C$19:$C$205, 'O1 Revenue to cost|RR'!$A45,'O4 Summary by Class &amp; Accounts'!Q$19:Q$205))</f>
        <v>0</v>
      </c>
      <c r="Q45" s="685">
        <f>IF(ISERROR(SUMIF('O4 Summary by Class &amp; Accounts'!$C$19:$C$205, 'O1 Revenue to cost|RR'!$A45,'O4 Summary by Class &amp; Accounts'!R$19:R$205)), "-", SUMIF('O4 Summary by Class &amp; Accounts'!$C$19:$C$205, 'O1 Revenue to cost|RR'!$A45,'O4 Summary by Class &amp; Accounts'!R$19:R$205))</f>
        <v>0</v>
      </c>
      <c r="R45" s="685">
        <f>IF(ISERROR(SUMIF('O4 Summary by Class &amp; Accounts'!$C$19:$C$205, 'O1 Revenue to cost|RR'!$A45,'O4 Summary by Class &amp; Accounts'!S$19:S$205)), "-", SUMIF('O4 Summary by Class &amp; Accounts'!$C$19:$C$205, 'O1 Revenue to cost|RR'!$A45,'O4 Summary by Class &amp; Accounts'!S$19:S$205))</f>
        <v>0</v>
      </c>
      <c r="S45" s="685">
        <f>IF(ISERROR(SUMIF('O4 Summary by Class &amp; Accounts'!$C$19:$C$205, 'O1 Revenue to cost|RR'!$A45,'O4 Summary by Class &amp; Accounts'!T$19:T$205)), "-", SUMIF('O4 Summary by Class &amp; Accounts'!$C$19:$C$205, 'O1 Revenue to cost|RR'!$A45,'O4 Summary by Class &amp; Accounts'!T$19:T$205))</f>
        <v>0</v>
      </c>
      <c r="T45" s="685">
        <f>IF(ISERROR(SUMIF('O4 Summary by Class &amp; Accounts'!$C$19:$C$205, 'O1 Revenue to cost|RR'!$A45,'O4 Summary by Class &amp; Accounts'!U$19:U$205)), "-", SUMIF('O4 Summary by Class &amp; Accounts'!$C$19:$C$205, 'O1 Revenue to cost|RR'!$A45,'O4 Summary by Class &amp; Accounts'!U$19:U$205))</f>
        <v>0</v>
      </c>
      <c r="U45" s="685">
        <f>IF(ISERROR(SUMIF('O4 Summary by Class &amp; Accounts'!$C$19:$C$205, 'O1 Revenue to cost|RR'!$A45,'O4 Summary by Class &amp; Accounts'!V$19:V$205)), "-", SUMIF('O4 Summary by Class &amp; Accounts'!$C$19:$C$205, 'O1 Revenue to cost|RR'!$A45,'O4 Summary by Class &amp; Accounts'!V$19:V$205))</f>
        <v>0</v>
      </c>
      <c r="V45" s="685">
        <f>IF(ISERROR(SUMIF('O4 Summary by Class &amp; Accounts'!$C$19:$C$205, 'O1 Revenue to cost|RR'!$A45,'O4 Summary by Class &amp; Accounts'!W$19:W$205)), "-", SUMIF('O4 Summary by Class &amp; Accounts'!$C$19:$C$205, 'O1 Revenue to cost|RR'!$A45,'O4 Summary by Class &amp; Accounts'!W$19:W$205))</f>
        <v>0</v>
      </c>
      <c r="W45" s="685">
        <f>IF(ISERROR(SUMIF('O4 Summary by Class &amp; Accounts'!$C$19:$C$205, 'O1 Revenue to cost|RR'!$A45,'O4 Summary by Class &amp; Accounts'!X$19:X$205)), "-", SUMIF('O4 Summary by Class &amp; Accounts'!$C$19:$C$205, 'O1 Revenue to cost|RR'!$A45,'O4 Summary by Class &amp; Accounts'!X$19:X$205))</f>
        <v>0</v>
      </c>
    </row>
    <row r="46" spans="1:23" s="58" customFormat="1" ht="13.5" thickBot="1">
      <c r="A46" s="1043"/>
      <c r="B46" s="1049" t="s">
        <v>1335</v>
      </c>
      <c r="C46" s="1050">
        <f t="shared" ref="C46:W46" si="4">SUM(C42:C45)</f>
        <v>16552149.999999996</v>
      </c>
      <c r="D46" s="1051">
        <f t="shared" si="4"/>
        <v>8271715.0115721785</v>
      </c>
      <c r="E46" s="1051">
        <f t="shared" si="4"/>
        <v>2861485.8999368991</v>
      </c>
      <c r="F46" s="1051">
        <f t="shared" si="4"/>
        <v>4171376.7684807344</v>
      </c>
      <c r="G46" s="1051">
        <f t="shared" si="4"/>
        <v>0</v>
      </c>
      <c r="H46" s="1051">
        <f t="shared" si="4"/>
        <v>0</v>
      </c>
      <c r="I46" s="1051">
        <f t="shared" si="4"/>
        <v>0</v>
      </c>
      <c r="J46" s="1051">
        <f t="shared" si="4"/>
        <v>1129168.8831527308</v>
      </c>
      <c r="K46" s="1051">
        <f t="shared" si="4"/>
        <v>61959.356696613788</v>
      </c>
      <c r="L46" s="1051">
        <f t="shared" si="4"/>
        <v>56444.080160842634</v>
      </c>
      <c r="M46" s="1051">
        <f t="shared" si="4"/>
        <v>0</v>
      </c>
      <c r="N46" s="1051">
        <f t="shared" si="4"/>
        <v>0</v>
      </c>
      <c r="O46" s="1051">
        <f t="shared" si="4"/>
        <v>0</v>
      </c>
      <c r="P46" s="1051">
        <f t="shared" si="4"/>
        <v>0</v>
      </c>
      <c r="Q46" s="1051">
        <f t="shared" si="4"/>
        <v>0</v>
      </c>
      <c r="R46" s="1051">
        <f t="shared" si="4"/>
        <v>0</v>
      </c>
      <c r="S46" s="1051">
        <f t="shared" si="4"/>
        <v>0</v>
      </c>
      <c r="T46" s="1051">
        <f t="shared" si="4"/>
        <v>0</v>
      </c>
      <c r="U46" s="1051">
        <f t="shared" si="4"/>
        <v>0</v>
      </c>
      <c r="V46" s="1051">
        <f t="shared" si="4"/>
        <v>0</v>
      </c>
      <c r="W46" s="1051">
        <f t="shared" si="4"/>
        <v>0</v>
      </c>
    </row>
    <row r="47" spans="1:23" s="58" customFormat="1" ht="13.5" thickTop="1">
      <c r="A47" s="1043"/>
      <c r="B47" s="1046"/>
      <c r="C47" s="1038"/>
      <c r="D47" s="678"/>
      <c r="E47" s="678"/>
      <c r="F47" s="678"/>
      <c r="G47" s="678"/>
      <c r="H47" s="678"/>
      <c r="I47" s="678"/>
      <c r="J47" s="678"/>
      <c r="K47" s="678"/>
      <c r="L47" s="678"/>
      <c r="M47" s="678"/>
      <c r="N47" s="678"/>
      <c r="O47" s="678"/>
      <c r="P47" s="678"/>
      <c r="Q47" s="678"/>
      <c r="R47" s="678"/>
      <c r="S47" s="678"/>
      <c r="T47" s="678"/>
      <c r="U47" s="678"/>
      <c r="V47" s="678"/>
      <c r="W47" s="678"/>
    </row>
    <row r="48" spans="1:23" s="58" customFormat="1" ht="12.75">
      <c r="A48" s="1043"/>
      <c r="B48" s="1046" t="s">
        <v>421</v>
      </c>
      <c r="C48" s="1038">
        <f>SUM(D48:W48)</f>
        <v>0</v>
      </c>
      <c r="D48" s="678">
        <f>'I9 Direct Allocation'!E64</f>
        <v>0</v>
      </c>
      <c r="E48" s="678">
        <f>'I9 Direct Allocation'!F64</f>
        <v>0</v>
      </c>
      <c r="F48" s="678">
        <f>'I9 Direct Allocation'!G64</f>
        <v>0</v>
      </c>
      <c r="G48" s="678">
        <f>'I9 Direct Allocation'!H64</f>
        <v>0</v>
      </c>
      <c r="H48" s="678">
        <f>'I9 Direct Allocation'!I64</f>
        <v>0</v>
      </c>
      <c r="I48" s="678">
        <f>'I9 Direct Allocation'!J64</f>
        <v>0</v>
      </c>
      <c r="J48" s="678">
        <f>'I9 Direct Allocation'!K64</f>
        <v>0</v>
      </c>
      <c r="K48" s="678">
        <f>'I9 Direct Allocation'!L64</f>
        <v>0</v>
      </c>
      <c r="L48" s="678">
        <f>'I9 Direct Allocation'!M64</f>
        <v>0</v>
      </c>
      <c r="M48" s="678">
        <f>'I9 Direct Allocation'!N64</f>
        <v>0</v>
      </c>
      <c r="N48" s="678">
        <f>'I9 Direct Allocation'!O64</f>
        <v>0</v>
      </c>
      <c r="O48" s="678">
        <f>'I9 Direct Allocation'!P64</f>
        <v>0</v>
      </c>
      <c r="P48" s="678">
        <f>'I9 Direct Allocation'!Q64</f>
        <v>0</v>
      </c>
      <c r="Q48" s="678">
        <f>'I9 Direct Allocation'!R64</f>
        <v>0</v>
      </c>
      <c r="R48" s="678">
        <f>'I9 Direct Allocation'!S64</f>
        <v>0</v>
      </c>
      <c r="S48" s="678">
        <f>'I9 Direct Allocation'!T64</f>
        <v>0</v>
      </c>
      <c r="T48" s="678">
        <f>'I9 Direct Allocation'!U64</f>
        <v>0</v>
      </c>
      <c r="U48" s="678">
        <f>'I9 Direct Allocation'!V64</f>
        <v>0</v>
      </c>
      <c r="V48" s="678">
        <f>'I9 Direct Allocation'!W64</f>
        <v>0</v>
      </c>
      <c r="W48" s="678">
        <f>'I9 Direct Allocation'!X64</f>
        <v>0</v>
      </c>
    </row>
    <row r="49" spans="1:23" ht="12.75">
      <c r="A49" s="1043"/>
      <c r="B49" s="503"/>
      <c r="C49" s="1038"/>
      <c r="D49" s="677"/>
      <c r="E49" s="677"/>
      <c r="F49" s="677"/>
      <c r="G49" s="677"/>
      <c r="H49" s="677"/>
      <c r="I49" s="677"/>
      <c r="J49" s="677"/>
      <c r="K49" s="677"/>
      <c r="L49" s="677"/>
      <c r="M49" s="681"/>
      <c r="N49" s="681"/>
      <c r="O49" s="681"/>
      <c r="P49" s="681"/>
      <c r="Q49" s="681"/>
      <c r="R49" s="681"/>
      <c r="S49" s="681"/>
      <c r="T49" s="681"/>
      <c r="U49" s="681"/>
      <c r="V49" s="681"/>
      <c r="W49" s="681"/>
    </row>
    <row r="50" spans="1:23" ht="12.75">
      <c r="A50" s="1043"/>
      <c r="B50" s="1046"/>
      <c r="C50" s="1038"/>
      <c r="D50" s="677"/>
      <c r="E50" s="677"/>
      <c r="F50" s="677"/>
      <c r="G50" s="677"/>
      <c r="H50" s="677"/>
      <c r="I50" s="677"/>
      <c r="J50" s="677"/>
      <c r="K50" s="677"/>
      <c r="L50" s="677"/>
      <c r="M50" s="681"/>
      <c r="N50" s="681"/>
      <c r="O50" s="681"/>
      <c r="P50" s="681"/>
      <c r="Q50" s="681"/>
      <c r="R50" s="681"/>
      <c r="S50" s="681"/>
      <c r="T50" s="681"/>
      <c r="U50" s="681"/>
      <c r="V50" s="681"/>
      <c r="W50" s="681"/>
    </row>
    <row r="51" spans="1:23" ht="12.75">
      <c r="A51" s="1043" t="s">
        <v>664</v>
      </c>
      <c r="B51" s="503" t="s">
        <v>1382</v>
      </c>
      <c r="C51" s="1038">
        <f>SUM(D51:W51)</f>
        <v>24011000</v>
      </c>
      <c r="D51" s="677">
        <f>'O6 Source Data for E2'!D165</f>
        <v>8341476.7924651913</v>
      </c>
      <c r="E51" s="677">
        <f>'O6 Source Data for E2'!E165</f>
        <v>3701945.1627468355</v>
      </c>
      <c r="F51" s="677">
        <f>'O6 Source Data for E2'!F165</f>
        <v>11685820.205446202</v>
      </c>
      <c r="G51" s="677">
        <f>'O6 Source Data for E2'!G165</f>
        <v>0</v>
      </c>
      <c r="H51" s="677">
        <f>'O6 Source Data for E2'!H165</f>
        <v>0</v>
      </c>
      <c r="I51" s="677">
        <f>'O6 Source Data for E2'!I165</f>
        <v>0</v>
      </c>
      <c r="J51" s="677">
        <f>'O6 Source Data for E2'!J165</f>
        <v>194568.9593702532</v>
      </c>
      <c r="K51" s="677">
        <f>'O6 Source Data for E2'!K165</f>
        <v>24677.609186708858</v>
      </c>
      <c r="L51" s="677">
        <f>'O6 Source Data for E2'!L165</f>
        <v>62511.270784810135</v>
      </c>
      <c r="M51" s="677">
        <f>'O6 Source Data for E2'!M165</f>
        <v>0</v>
      </c>
      <c r="N51" s="677">
        <f>'O6 Source Data for E2'!N165</f>
        <v>0</v>
      </c>
      <c r="O51" s="677">
        <f>'O6 Source Data for E2'!O165</f>
        <v>0</v>
      </c>
      <c r="P51" s="677">
        <f>'O6 Source Data for E2'!P165</f>
        <v>0</v>
      </c>
      <c r="Q51" s="677">
        <f>'O6 Source Data for E2'!Q165</f>
        <v>0</v>
      </c>
      <c r="R51" s="677">
        <f>'O6 Source Data for E2'!R165</f>
        <v>0</v>
      </c>
      <c r="S51" s="677">
        <f>'O6 Source Data for E2'!S165</f>
        <v>0</v>
      </c>
      <c r="T51" s="677">
        <f>'O6 Source Data for E2'!T165</f>
        <v>0</v>
      </c>
      <c r="U51" s="677">
        <f>'O6 Source Data for E2'!U165</f>
        <v>0</v>
      </c>
      <c r="V51" s="677">
        <f>'O6 Source Data for E2'!V165</f>
        <v>0</v>
      </c>
      <c r="W51" s="677">
        <f>'O6 Source Data for E2'!W165</f>
        <v>0</v>
      </c>
    </row>
    <row r="52" spans="1:23" ht="12.75">
      <c r="A52" s="1043"/>
      <c r="B52" s="503" t="s">
        <v>1188</v>
      </c>
      <c r="C52" s="1038">
        <f>SUM(D52:W52)</f>
        <v>4346000</v>
      </c>
      <c r="D52" s="677">
        <f>SUM(D23:D25)</f>
        <v>2603914.850799772</v>
      </c>
      <c r="E52" s="677">
        <f t="shared" ref="E52:W52" si="5">SUM(E23:E25)</f>
        <v>734485.64455384761</v>
      </c>
      <c r="F52" s="677">
        <f t="shared" si="5"/>
        <v>797651.24755887105</v>
      </c>
      <c r="G52" s="677">
        <f t="shared" si="5"/>
        <v>0</v>
      </c>
      <c r="H52" s="677">
        <f t="shared" si="5"/>
        <v>0</v>
      </c>
      <c r="I52" s="677">
        <f t="shared" si="5"/>
        <v>0</v>
      </c>
      <c r="J52" s="677">
        <f t="shared" si="5"/>
        <v>187734.05883972108</v>
      </c>
      <c r="K52" s="677">
        <f t="shared" si="5"/>
        <v>11810.889096178167</v>
      </c>
      <c r="L52" s="677">
        <f t="shared" si="5"/>
        <v>10403.309151610014</v>
      </c>
      <c r="M52" s="677">
        <f t="shared" si="5"/>
        <v>0</v>
      </c>
      <c r="N52" s="677">
        <f t="shared" si="5"/>
        <v>0</v>
      </c>
      <c r="O52" s="677">
        <f t="shared" si="5"/>
        <v>0</v>
      </c>
      <c r="P52" s="677">
        <f t="shared" si="5"/>
        <v>0</v>
      </c>
      <c r="Q52" s="677">
        <f t="shared" si="5"/>
        <v>0</v>
      </c>
      <c r="R52" s="677">
        <f t="shared" si="5"/>
        <v>0</v>
      </c>
      <c r="S52" s="677">
        <f t="shared" si="5"/>
        <v>0</v>
      </c>
      <c r="T52" s="677">
        <f t="shared" si="5"/>
        <v>0</v>
      </c>
      <c r="U52" s="677">
        <f t="shared" si="5"/>
        <v>0</v>
      </c>
      <c r="V52" s="677">
        <f t="shared" si="5"/>
        <v>0</v>
      </c>
      <c r="W52" s="677">
        <f t="shared" si="5"/>
        <v>0</v>
      </c>
    </row>
    <row r="53" spans="1:23" ht="12.75">
      <c r="A53" s="1043"/>
      <c r="B53" s="1047" t="s">
        <v>1189</v>
      </c>
      <c r="C53" s="1038">
        <f>SUM(D53:W53)</f>
        <v>0</v>
      </c>
      <c r="D53" s="677">
        <f>'I9 Direct Allocation'!E143-'I9 Direct Allocation'!E144</f>
        <v>0</v>
      </c>
      <c r="E53" s="677">
        <f>'I9 Direct Allocation'!F143-'I9 Direct Allocation'!F144</f>
        <v>0</v>
      </c>
      <c r="F53" s="677">
        <f>'I9 Direct Allocation'!G143-'I9 Direct Allocation'!G144</f>
        <v>0</v>
      </c>
      <c r="G53" s="677">
        <f>'I9 Direct Allocation'!H143-'I9 Direct Allocation'!H144</f>
        <v>0</v>
      </c>
      <c r="H53" s="677">
        <f>'I9 Direct Allocation'!I143-'I9 Direct Allocation'!I144</f>
        <v>0</v>
      </c>
      <c r="I53" s="677">
        <f>'I9 Direct Allocation'!J143-'I9 Direct Allocation'!J144</f>
        <v>0</v>
      </c>
      <c r="J53" s="677">
        <f>'I9 Direct Allocation'!K143-'I9 Direct Allocation'!K144</f>
        <v>0</v>
      </c>
      <c r="K53" s="677">
        <f>'I9 Direct Allocation'!L143-'I9 Direct Allocation'!L144</f>
        <v>0</v>
      </c>
      <c r="L53" s="677">
        <f>'I9 Direct Allocation'!M143-'I9 Direct Allocation'!M144</f>
        <v>0</v>
      </c>
      <c r="M53" s="677">
        <f>'I9 Direct Allocation'!N143-'I9 Direct Allocation'!N144</f>
        <v>0</v>
      </c>
      <c r="N53" s="677">
        <f>'I9 Direct Allocation'!O143-'I9 Direct Allocation'!O144</f>
        <v>0</v>
      </c>
      <c r="O53" s="677">
        <f>'I9 Direct Allocation'!P143-'I9 Direct Allocation'!P144</f>
        <v>0</v>
      </c>
      <c r="P53" s="677">
        <f>'I9 Direct Allocation'!Q143-'I9 Direct Allocation'!Q144</f>
        <v>0</v>
      </c>
      <c r="Q53" s="677">
        <f>'I9 Direct Allocation'!R143-'I9 Direct Allocation'!R144</f>
        <v>0</v>
      </c>
      <c r="R53" s="677">
        <f>'I9 Direct Allocation'!S143-'I9 Direct Allocation'!S144</f>
        <v>0</v>
      </c>
      <c r="S53" s="677">
        <f>'I9 Direct Allocation'!T143-'I9 Direct Allocation'!T144</f>
        <v>0</v>
      </c>
      <c r="T53" s="677">
        <f>'I9 Direct Allocation'!U143-'I9 Direct Allocation'!U144</f>
        <v>0</v>
      </c>
      <c r="U53" s="677">
        <f>'I9 Direct Allocation'!V143-'I9 Direct Allocation'!V144</f>
        <v>0</v>
      </c>
      <c r="V53" s="677">
        <f>'I9 Direct Allocation'!W143-'I9 Direct Allocation'!W144</f>
        <v>0</v>
      </c>
      <c r="W53" s="677">
        <f>'I9 Direct Allocation'!X143-'I9 Direct Allocation'!X144</f>
        <v>0</v>
      </c>
    </row>
    <row r="54" spans="1:23" ht="17.25" customHeight="1">
      <c r="A54" s="1043"/>
      <c r="B54" s="1054" t="s">
        <v>795</v>
      </c>
      <c r="C54" s="1053">
        <f>SUM(D54:W54)</f>
        <v>28357000</v>
      </c>
      <c r="D54" s="1055">
        <f>SUM(D51:D53)</f>
        <v>10945391.643264964</v>
      </c>
      <c r="E54" s="1055">
        <f t="shared" ref="E54:W54" si="6">SUM(E51:E53)</f>
        <v>4436430.8073006831</v>
      </c>
      <c r="F54" s="1055">
        <f t="shared" si="6"/>
        <v>12483471.453005074</v>
      </c>
      <c r="G54" s="1055">
        <f t="shared" si="6"/>
        <v>0</v>
      </c>
      <c r="H54" s="1055">
        <f t="shared" si="6"/>
        <v>0</v>
      </c>
      <c r="I54" s="1055">
        <f t="shared" si="6"/>
        <v>0</v>
      </c>
      <c r="J54" s="1055">
        <f t="shared" si="6"/>
        <v>382303.01820997428</v>
      </c>
      <c r="K54" s="1055">
        <f t="shared" si="6"/>
        <v>36488.498282887027</v>
      </c>
      <c r="L54" s="1055">
        <f t="shared" si="6"/>
        <v>72914.579936420152</v>
      </c>
      <c r="M54" s="1055">
        <f t="shared" si="6"/>
        <v>0</v>
      </c>
      <c r="N54" s="1055">
        <f t="shared" si="6"/>
        <v>0</v>
      </c>
      <c r="O54" s="1055">
        <f t="shared" si="6"/>
        <v>0</v>
      </c>
      <c r="P54" s="1055">
        <f t="shared" si="6"/>
        <v>0</v>
      </c>
      <c r="Q54" s="1055">
        <f t="shared" si="6"/>
        <v>0</v>
      </c>
      <c r="R54" s="1055">
        <f t="shared" si="6"/>
        <v>0</v>
      </c>
      <c r="S54" s="1055">
        <f t="shared" si="6"/>
        <v>0</v>
      </c>
      <c r="T54" s="1055">
        <f t="shared" si="6"/>
        <v>0</v>
      </c>
      <c r="U54" s="1055">
        <f t="shared" si="6"/>
        <v>0</v>
      </c>
      <c r="V54" s="1055">
        <f t="shared" si="6"/>
        <v>0</v>
      </c>
      <c r="W54" s="1055">
        <f t="shared" si="6"/>
        <v>0</v>
      </c>
    </row>
    <row r="55" spans="1:23" ht="12.75">
      <c r="A55" s="1043"/>
      <c r="B55" s="1046"/>
      <c r="C55" s="1038"/>
      <c r="D55" s="677"/>
      <c r="E55" s="677"/>
      <c r="F55" s="677"/>
      <c r="G55" s="677"/>
      <c r="H55" s="677"/>
      <c r="I55" s="677"/>
      <c r="J55" s="677"/>
      <c r="K55" s="677"/>
      <c r="L55" s="677"/>
      <c r="M55" s="677"/>
      <c r="N55" s="677"/>
      <c r="O55" s="677"/>
      <c r="P55" s="677"/>
      <c r="Q55" s="677"/>
      <c r="R55" s="677"/>
      <c r="S55" s="677"/>
      <c r="T55" s="677"/>
      <c r="U55" s="677"/>
      <c r="V55" s="677"/>
      <c r="W55" s="677"/>
    </row>
    <row r="56" spans="1:23" s="58" customFormat="1" ht="12.75">
      <c r="A56" s="1043"/>
      <c r="B56" s="1046" t="s">
        <v>986</v>
      </c>
      <c r="C56" s="1038">
        <f>SUM(D56:W56)</f>
        <v>4253550</v>
      </c>
      <c r="D56" s="678">
        <f>D54*0.15</f>
        <v>1641808.7464897446</v>
      </c>
      <c r="E56" s="678">
        <f t="shared" ref="E56:W56" si="7">E54*0.15</f>
        <v>665464.6210951024</v>
      </c>
      <c r="F56" s="678">
        <f t="shared" si="7"/>
        <v>1872520.7179507611</v>
      </c>
      <c r="G56" s="678">
        <f t="shared" si="7"/>
        <v>0</v>
      </c>
      <c r="H56" s="678">
        <f t="shared" si="7"/>
        <v>0</v>
      </c>
      <c r="I56" s="678">
        <f t="shared" si="7"/>
        <v>0</v>
      </c>
      <c r="J56" s="678">
        <f t="shared" si="7"/>
        <v>57345.452731496138</v>
      </c>
      <c r="K56" s="678">
        <f t="shared" si="7"/>
        <v>5473.2747424330537</v>
      </c>
      <c r="L56" s="678">
        <f t="shared" si="7"/>
        <v>10937.186990463022</v>
      </c>
      <c r="M56" s="678">
        <f t="shared" si="7"/>
        <v>0</v>
      </c>
      <c r="N56" s="678">
        <f t="shared" si="7"/>
        <v>0</v>
      </c>
      <c r="O56" s="678">
        <f t="shared" si="7"/>
        <v>0</v>
      </c>
      <c r="P56" s="678">
        <f t="shared" si="7"/>
        <v>0</v>
      </c>
      <c r="Q56" s="678">
        <f t="shared" si="7"/>
        <v>0</v>
      </c>
      <c r="R56" s="678">
        <f t="shared" si="7"/>
        <v>0</v>
      </c>
      <c r="S56" s="678">
        <f t="shared" si="7"/>
        <v>0</v>
      </c>
      <c r="T56" s="678">
        <f t="shared" si="7"/>
        <v>0</v>
      </c>
      <c r="U56" s="678">
        <f t="shared" si="7"/>
        <v>0</v>
      </c>
      <c r="V56" s="678">
        <f t="shared" si="7"/>
        <v>0</v>
      </c>
      <c r="W56" s="678">
        <f t="shared" si="7"/>
        <v>0</v>
      </c>
    </row>
    <row r="57" spans="1:23" ht="12.75">
      <c r="A57" s="1043"/>
      <c r="B57" s="1112"/>
      <c r="C57" s="1038"/>
      <c r="D57" s="677"/>
      <c r="E57" s="677"/>
      <c r="F57" s="677"/>
      <c r="G57" s="677"/>
      <c r="H57" s="677"/>
      <c r="I57" s="677"/>
      <c r="J57" s="677"/>
      <c r="K57" s="677"/>
      <c r="L57" s="677"/>
      <c r="M57" s="681"/>
      <c r="N57" s="681"/>
      <c r="O57" s="681"/>
      <c r="P57" s="681"/>
      <c r="Q57" s="681"/>
      <c r="R57" s="681"/>
      <c r="S57" s="681"/>
      <c r="T57" s="681"/>
      <c r="U57" s="681"/>
      <c r="V57" s="681"/>
      <c r="W57" s="681"/>
    </row>
    <row r="58" spans="1:23" s="58" customFormat="1" ht="13.5" thickBot="1">
      <c r="A58" s="1043"/>
      <c r="B58" s="1049" t="s">
        <v>1337</v>
      </c>
      <c r="C58" s="1056">
        <f>SUM(D58:W58)</f>
        <v>20805700</v>
      </c>
      <c r="D58" s="1057">
        <f>D46+D48+D56</f>
        <v>9913523.7580619231</v>
      </c>
      <c r="E58" s="1057">
        <f t="shared" ref="E58:W58" si="8">E46+E48+E56</f>
        <v>3526950.5210320014</v>
      </c>
      <c r="F58" s="1057">
        <f t="shared" si="8"/>
        <v>6043897.4864314953</v>
      </c>
      <c r="G58" s="1057">
        <f t="shared" si="8"/>
        <v>0</v>
      </c>
      <c r="H58" s="1057">
        <f t="shared" si="8"/>
        <v>0</v>
      </c>
      <c r="I58" s="1057">
        <f t="shared" si="8"/>
        <v>0</v>
      </c>
      <c r="J58" s="1057">
        <f t="shared" si="8"/>
        <v>1186514.335884227</v>
      </c>
      <c r="K58" s="1057">
        <f t="shared" si="8"/>
        <v>67432.631439046847</v>
      </c>
      <c r="L58" s="1057">
        <f t="shared" si="8"/>
        <v>67381.267151305656</v>
      </c>
      <c r="M58" s="1057">
        <f t="shared" si="8"/>
        <v>0</v>
      </c>
      <c r="N58" s="1057">
        <f t="shared" si="8"/>
        <v>0</v>
      </c>
      <c r="O58" s="1057">
        <f t="shared" si="8"/>
        <v>0</v>
      </c>
      <c r="P58" s="1057">
        <f t="shared" si="8"/>
        <v>0</v>
      </c>
      <c r="Q58" s="1057">
        <f t="shared" si="8"/>
        <v>0</v>
      </c>
      <c r="R58" s="1057">
        <f t="shared" si="8"/>
        <v>0</v>
      </c>
      <c r="S58" s="1057">
        <f t="shared" si="8"/>
        <v>0</v>
      </c>
      <c r="T58" s="1057">
        <f t="shared" si="8"/>
        <v>0</v>
      </c>
      <c r="U58" s="1057">
        <f t="shared" si="8"/>
        <v>0</v>
      </c>
      <c r="V58" s="1057">
        <f t="shared" si="8"/>
        <v>0</v>
      </c>
      <c r="W58" s="1057">
        <f t="shared" si="8"/>
        <v>0</v>
      </c>
    </row>
    <row r="59" spans="1:23" s="58" customFormat="1" ht="23.25" customHeight="1" thickTop="1">
      <c r="A59" s="1044"/>
      <c r="B59" s="1046"/>
      <c r="C59" s="2327" t="str">
        <f>IF(ROUND('I3 TB Data'!G20,-1)=ROUND(C58,-1),"Rate Base Input equals Output","Rate Base Input Does Not Equal Output")</f>
        <v>Rate Base Input equals Output</v>
      </c>
      <c r="D59" s="2328"/>
      <c r="E59" s="2329"/>
      <c r="F59" s="678"/>
      <c r="G59" s="678"/>
      <c r="H59" s="678"/>
      <c r="I59" s="678"/>
      <c r="J59" s="678"/>
      <c r="K59" s="678"/>
      <c r="L59" s="678"/>
      <c r="M59" s="678"/>
      <c r="N59" s="678"/>
      <c r="O59" s="678"/>
      <c r="P59" s="678"/>
      <c r="Q59" s="678"/>
      <c r="R59" s="678"/>
      <c r="S59" s="678"/>
      <c r="T59" s="678"/>
      <c r="U59" s="678"/>
      <c r="V59" s="678"/>
      <c r="W59" s="678"/>
    </row>
    <row r="60" spans="1:23" ht="12.75">
      <c r="A60" s="1043"/>
      <c r="B60" s="1046" t="s">
        <v>680</v>
      </c>
      <c r="C60" s="1038">
        <f>SUM(D60:W60)</f>
        <v>8322280</v>
      </c>
      <c r="D60" s="678">
        <f>D58*'I5 Misc Data'!$D$17</f>
        <v>3965409.5032247696</v>
      </c>
      <c r="E60" s="678">
        <f>E58*'I5 Misc Data'!$D$17</f>
        <v>1410780.2084128007</v>
      </c>
      <c r="F60" s="678">
        <f>F58*'I5 Misc Data'!$D$17</f>
        <v>2417558.994572598</v>
      </c>
      <c r="G60" s="678">
        <f>G58*'I5 Misc Data'!$D$17</f>
        <v>0</v>
      </c>
      <c r="H60" s="678">
        <f>H58*'I5 Misc Data'!$D$17</f>
        <v>0</v>
      </c>
      <c r="I60" s="678">
        <f>I58*'I5 Misc Data'!$D$17</f>
        <v>0</v>
      </c>
      <c r="J60" s="678">
        <f>J58*'I5 Misc Data'!$D$17</f>
        <v>474605.73435369082</v>
      </c>
      <c r="K60" s="678">
        <f>K58*'I5 Misc Data'!$D$17</f>
        <v>26973.052575618742</v>
      </c>
      <c r="L60" s="678">
        <f>L58*'I5 Misc Data'!$D$17</f>
        <v>26952.506860522262</v>
      </c>
      <c r="M60" s="678">
        <f>M58*'I5 Misc Data'!$D$17</f>
        <v>0</v>
      </c>
      <c r="N60" s="678">
        <f>N58*'I5 Misc Data'!$D$17</f>
        <v>0</v>
      </c>
      <c r="O60" s="678">
        <f>O58*'I5 Misc Data'!$D$17</f>
        <v>0</v>
      </c>
      <c r="P60" s="678">
        <f>P58*'I5 Misc Data'!$D$17</f>
        <v>0</v>
      </c>
      <c r="Q60" s="678">
        <f>Q58*'I5 Misc Data'!$D$17</f>
        <v>0</v>
      </c>
      <c r="R60" s="678">
        <f>R58*'I5 Misc Data'!$D$17</f>
        <v>0</v>
      </c>
      <c r="S60" s="678">
        <f>S58*'I5 Misc Data'!$D$17</f>
        <v>0</v>
      </c>
      <c r="T60" s="678">
        <f>T58*'I5 Misc Data'!$D$17</f>
        <v>0</v>
      </c>
      <c r="U60" s="678">
        <f>U58*'I5 Misc Data'!$D$17</f>
        <v>0</v>
      </c>
      <c r="V60" s="678">
        <f>V58*'I5 Misc Data'!$D$17</f>
        <v>0</v>
      </c>
      <c r="W60" s="678">
        <f>W58*'I5 Misc Data'!$D$17</f>
        <v>0</v>
      </c>
    </row>
    <row r="61" spans="1:23" ht="12.75">
      <c r="A61" s="1043"/>
      <c r="B61" s="1046"/>
      <c r="C61" s="1038"/>
      <c r="D61" s="678"/>
      <c r="E61" s="678"/>
      <c r="F61" s="678"/>
      <c r="G61" s="678"/>
      <c r="H61" s="678"/>
      <c r="I61" s="678"/>
      <c r="J61" s="678"/>
      <c r="K61" s="678"/>
      <c r="L61" s="678"/>
      <c r="M61" s="678"/>
      <c r="N61" s="678"/>
      <c r="O61" s="678"/>
      <c r="P61" s="678"/>
      <c r="Q61" s="678"/>
      <c r="R61" s="678"/>
      <c r="S61" s="678"/>
      <c r="T61" s="678"/>
      <c r="U61" s="678"/>
      <c r="V61" s="678"/>
      <c r="W61" s="678"/>
    </row>
    <row r="62" spans="1:23" s="58" customFormat="1" ht="12.75">
      <c r="A62" s="1043"/>
      <c r="B62" s="1046" t="s">
        <v>645</v>
      </c>
      <c r="C62" s="1038">
        <f>SUM(D62:W62)</f>
        <v>819800.00000000093</v>
      </c>
      <c r="D62" s="678">
        <f>D20-(D29 +D31)</f>
        <v>120702.94788011257</v>
      </c>
      <c r="E62" s="678">
        <f t="shared" ref="E62:W62" si="9">E20-(E29 +E31)</f>
        <v>256544.30476424727</v>
      </c>
      <c r="F62" s="678">
        <f t="shared" si="9"/>
        <v>693085.55380992149</v>
      </c>
      <c r="G62" s="678">
        <f t="shared" si="9"/>
        <v>0</v>
      </c>
      <c r="H62" s="678">
        <f t="shared" si="9"/>
        <v>0</v>
      </c>
      <c r="I62" s="678">
        <f t="shared" si="9"/>
        <v>0</v>
      </c>
      <c r="J62" s="678">
        <f t="shared" si="9"/>
        <v>-274051.94311150524</v>
      </c>
      <c r="K62" s="678">
        <f t="shared" si="9"/>
        <v>-3166.4885131812807</v>
      </c>
      <c r="L62" s="678">
        <f t="shared" si="9"/>
        <v>26685.625170406165</v>
      </c>
      <c r="M62" s="678">
        <f t="shared" si="9"/>
        <v>0</v>
      </c>
      <c r="N62" s="678">
        <f t="shared" si="9"/>
        <v>0</v>
      </c>
      <c r="O62" s="678">
        <f t="shared" si="9"/>
        <v>0</v>
      </c>
      <c r="P62" s="678">
        <f t="shared" si="9"/>
        <v>0</v>
      </c>
      <c r="Q62" s="678">
        <f t="shared" si="9"/>
        <v>0</v>
      </c>
      <c r="R62" s="678">
        <f t="shared" si="9"/>
        <v>0</v>
      </c>
      <c r="S62" s="678">
        <f t="shared" si="9"/>
        <v>0</v>
      </c>
      <c r="T62" s="678">
        <f t="shared" si="9"/>
        <v>0</v>
      </c>
      <c r="U62" s="678">
        <f t="shared" si="9"/>
        <v>0</v>
      </c>
      <c r="V62" s="678">
        <f t="shared" si="9"/>
        <v>0</v>
      </c>
      <c r="W62" s="678">
        <f t="shared" si="9"/>
        <v>0</v>
      </c>
    </row>
    <row r="63" spans="1:23" s="58" customFormat="1" ht="12.75">
      <c r="A63" s="1043"/>
      <c r="B63" s="1046"/>
      <c r="C63" s="1038"/>
      <c r="D63" s="678"/>
      <c r="E63" s="678"/>
      <c r="F63" s="678"/>
      <c r="G63" s="678"/>
      <c r="H63" s="678"/>
      <c r="I63" s="678"/>
      <c r="J63" s="678"/>
      <c r="K63" s="678"/>
      <c r="L63" s="678"/>
      <c r="M63" s="678"/>
      <c r="N63" s="678"/>
      <c r="O63" s="678"/>
      <c r="P63" s="678"/>
      <c r="Q63" s="678"/>
      <c r="R63" s="678"/>
      <c r="S63" s="678"/>
      <c r="T63" s="678"/>
      <c r="U63" s="678"/>
      <c r="V63" s="678"/>
      <c r="W63" s="678"/>
    </row>
    <row r="64" spans="1:23" s="58" customFormat="1" ht="12.75">
      <c r="A64" s="1043"/>
      <c r="B64" s="1046" t="s">
        <v>646</v>
      </c>
      <c r="C64" s="1038">
        <f>SUM(D64:W64)</f>
        <v>0</v>
      </c>
      <c r="D64" s="678">
        <f>'I9 Direct Allocation'!E149</f>
        <v>0</v>
      </c>
      <c r="E64" s="678">
        <f>'I9 Direct Allocation'!F149</f>
        <v>0</v>
      </c>
      <c r="F64" s="678">
        <f>'I9 Direct Allocation'!G149</f>
        <v>0</v>
      </c>
      <c r="G64" s="678">
        <f>'I9 Direct Allocation'!H149</f>
        <v>0</v>
      </c>
      <c r="H64" s="678">
        <f>'I9 Direct Allocation'!I149</f>
        <v>0</v>
      </c>
      <c r="I64" s="678">
        <f>'I9 Direct Allocation'!J149</f>
        <v>0</v>
      </c>
      <c r="J64" s="678">
        <f>'I9 Direct Allocation'!K149</f>
        <v>0</v>
      </c>
      <c r="K64" s="678">
        <f>'I9 Direct Allocation'!L149</f>
        <v>0</v>
      </c>
      <c r="L64" s="678">
        <f>'I9 Direct Allocation'!M149</f>
        <v>0</v>
      </c>
      <c r="M64" s="678">
        <f>'I9 Direct Allocation'!N149</f>
        <v>0</v>
      </c>
      <c r="N64" s="678">
        <f>'I9 Direct Allocation'!O149</f>
        <v>0</v>
      </c>
      <c r="O64" s="678">
        <f>'I9 Direct Allocation'!P149</f>
        <v>0</v>
      </c>
      <c r="P64" s="678">
        <f>'I9 Direct Allocation'!Q149</f>
        <v>0</v>
      </c>
      <c r="Q64" s="678">
        <f>'I9 Direct Allocation'!R149</f>
        <v>0</v>
      </c>
      <c r="R64" s="678">
        <f>'I9 Direct Allocation'!S149</f>
        <v>0</v>
      </c>
      <c r="S64" s="678">
        <f>'I9 Direct Allocation'!T149</f>
        <v>0</v>
      </c>
      <c r="T64" s="678">
        <f>'I9 Direct Allocation'!U149</f>
        <v>0</v>
      </c>
      <c r="U64" s="678">
        <f>'I9 Direct Allocation'!V149</f>
        <v>0</v>
      </c>
      <c r="V64" s="678">
        <f>'I9 Direct Allocation'!W149</f>
        <v>0</v>
      </c>
      <c r="W64" s="678">
        <f>'I9 Direct Allocation'!X149</f>
        <v>0</v>
      </c>
    </row>
    <row r="65" spans="1:23" ht="12.75">
      <c r="A65" s="1043"/>
      <c r="B65" s="503"/>
      <c r="C65" s="1038"/>
      <c r="D65" s="677"/>
      <c r="E65" s="677"/>
      <c r="F65" s="677"/>
      <c r="G65" s="677"/>
      <c r="H65" s="677"/>
      <c r="I65" s="677"/>
      <c r="J65" s="677"/>
      <c r="K65" s="677"/>
      <c r="L65" s="677"/>
      <c r="M65" s="681"/>
      <c r="N65" s="681"/>
      <c r="O65" s="681"/>
      <c r="P65" s="681"/>
      <c r="Q65" s="681"/>
      <c r="R65" s="681"/>
      <c r="S65" s="681"/>
      <c r="T65" s="681"/>
      <c r="U65" s="681"/>
      <c r="V65" s="681"/>
      <c r="W65" s="681"/>
    </row>
    <row r="66" spans="1:23" ht="12.75">
      <c r="A66" s="1043"/>
      <c r="B66" s="1049" t="s">
        <v>1333</v>
      </c>
      <c r="C66" s="1802">
        <f>SUM(D66:W66)</f>
        <v>819800.00000000093</v>
      </c>
      <c r="D66" s="1803">
        <f>SUM(D62:D64)</f>
        <v>120702.94788011257</v>
      </c>
      <c r="E66" s="1803">
        <f t="shared" ref="E66:W66" si="10">SUM(E62:E64)</f>
        <v>256544.30476424727</v>
      </c>
      <c r="F66" s="1803">
        <f t="shared" si="10"/>
        <v>693085.55380992149</v>
      </c>
      <c r="G66" s="1803">
        <f t="shared" si="10"/>
        <v>0</v>
      </c>
      <c r="H66" s="1803">
        <f t="shared" si="10"/>
        <v>0</v>
      </c>
      <c r="I66" s="1803">
        <f t="shared" si="10"/>
        <v>0</v>
      </c>
      <c r="J66" s="1803">
        <f t="shared" si="10"/>
        <v>-274051.94311150524</v>
      </c>
      <c r="K66" s="1803">
        <f t="shared" si="10"/>
        <v>-3166.4885131812807</v>
      </c>
      <c r="L66" s="1803">
        <f t="shared" si="10"/>
        <v>26685.625170406165</v>
      </c>
      <c r="M66" s="1803">
        <f t="shared" si="10"/>
        <v>0</v>
      </c>
      <c r="N66" s="1803">
        <f t="shared" si="10"/>
        <v>0</v>
      </c>
      <c r="O66" s="1803">
        <f t="shared" si="10"/>
        <v>0</v>
      </c>
      <c r="P66" s="1803">
        <f t="shared" si="10"/>
        <v>0</v>
      </c>
      <c r="Q66" s="1803">
        <f t="shared" si="10"/>
        <v>0</v>
      </c>
      <c r="R66" s="1803">
        <f t="shared" si="10"/>
        <v>0</v>
      </c>
      <c r="S66" s="1803">
        <f t="shared" si="10"/>
        <v>0</v>
      </c>
      <c r="T66" s="1803">
        <f t="shared" si="10"/>
        <v>0</v>
      </c>
      <c r="U66" s="1803">
        <f t="shared" si="10"/>
        <v>0</v>
      </c>
      <c r="V66" s="1803">
        <f t="shared" si="10"/>
        <v>0</v>
      </c>
      <c r="W66" s="1803">
        <f t="shared" si="10"/>
        <v>0</v>
      </c>
    </row>
    <row r="67" spans="1:23" ht="12.75">
      <c r="A67" s="1043"/>
      <c r="B67" s="503"/>
      <c r="C67" s="1038"/>
      <c r="D67" s="677"/>
      <c r="E67" s="677"/>
      <c r="F67" s="677"/>
      <c r="G67" s="677"/>
      <c r="H67" s="677"/>
      <c r="I67" s="677"/>
      <c r="J67" s="677"/>
      <c r="K67" s="677"/>
      <c r="L67" s="677"/>
      <c r="M67" s="681"/>
      <c r="N67" s="681"/>
      <c r="O67" s="681"/>
      <c r="P67" s="681"/>
      <c r="Q67" s="681"/>
      <c r="R67" s="681"/>
      <c r="S67" s="681"/>
      <c r="T67" s="681"/>
      <c r="U67" s="681"/>
      <c r="V67" s="681"/>
      <c r="W67" s="681"/>
    </row>
    <row r="68" spans="1:23" ht="12.75">
      <c r="A68" s="1043"/>
      <c r="B68" s="1046" t="s">
        <v>1338</v>
      </c>
      <c r="C68" s="1038"/>
      <c r="D68" s="677"/>
      <c r="E68" s="677"/>
      <c r="F68" s="677"/>
      <c r="G68" s="677"/>
      <c r="H68" s="677"/>
      <c r="I68" s="677"/>
      <c r="J68" s="677"/>
      <c r="K68" s="677"/>
      <c r="L68" s="677"/>
      <c r="M68" s="681"/>
      <c r="N68" s="681"/>
      <c r="O68" s="681"/>
      <c r="P68" s="681"/>
      <c r="Q68" s="681"/>
      <c r="R68" s="681"/>
      <c r="S68" s="681"/>
      <c r="T68" s="681"/>
      <c r="U68" s="681"/>
      <c r="V68" s="681"/>
      <c r="W68" s="681"/>
    </row>
    <row r="69" spans="1:23" ht="12.75">
      <c r="A69" s="1043"/>
      <c r="B69" s="503"/>
      <c r="C69" s="1038"/>
      <c r="D69" s="677"/>
      <c r="E69" s="677"/>
      <c r="F69" s="677"/>
      <c r="G69" s="677"/>
      <c r="H69" s="677"/>
      <c r="I69" s="677"/>
      <c r="J69" s="677"/>
      <c r="K69" s="677"/>
      <c r="L69" s="677"/>
      <c r="M69" s="681"/>
      <c r="N69" s="681"/>
      <c r="O69" s="681"/>
      <c r="P69" s="681"/>
      <c r="Q69" s="681"/>
      <c r="R69" s="681"/>
      <c r="S69" s="681"/>
      <c r="T69" s="681"/>
      <c r="U69" s="681"/>
      <c r="V69" s="681"/>
      <c r="W69" s="681"/>
    </row>
    <row r="70" spans="1:23" s="656" customFormat="1" ht="12.75">
      <c r="A70" s="1045"/>
      <c r="B70" s="1048" t="s">
        <v>565</v>
      </c>
      <c r="C70" s="1041">
        <f t="shared" ref="C70:W70" si="11">IF(ISERROR(C20/C35),"0.00%", (C20/C35))</f>
        <v>1</v>
      </c>
      <c r="D70" s="680">
        <f t="shared" si="11"/>
        <v>0.9322517521661311</v>
      </c>
      <c r="E70" s="680">
        <f t="shared" si="11"/>
        <v>1.0871130617928315</v>
      </c>
      <c r="F70" s="680">
        <f t="shared" si="11"/>
        <v>1.3015880227112471</v>
      </c>
      <c r="G70" s="680" t="str">
        <f t="shared" si="11"/>
        <v>0.00%</v>
      </c>
      <c r="H70" s="680" t="str">
        <f t="shared" si="11"/>
        <v>0.00%</v>
      </c>
      <c r="I70" s="680" t="str">
        <f t="shared" si="11"/>
        <v>0.00%</v>
      </c>
      <c r="J70" s="680">
        <f t="shared" si="11"/>
        <v>0.20913302304939713</v>
      </c>
      <c r="K70" s="680">
        <f t="shared" si="11"/>
        <v>0.74473769826197478</v>
      </c>
      <c r="L70" s="680">
        <f t="shared" si="11"/>
        <v>2.0958731305698519</v>
      </c>
      <c r="M70" s="680" t="str">
        <f t="shared" si="11"/>
        <v>0.00%</v>
      </c>
      <c r="N70" s="680" t="str">
        <f t="shared" si="11"/>
        <v>0.00%</v>
      </c>
      <c r="O70" s="680" t="str">
        <f t="shared" si="11"/>
        <v>0.00%</v>
      </c>
      <c r="P70" s="680" t="str">
        <f t="shared" si="11"/>
        <v>0.00%</v>
      </c>
      <c r="Q70" s="680" t="str">
        <f t="shared" si="11"/>
        <v>0.00%</v>
      </c>
      <c r="R70" s="680" t="str">
        <f t="shared" si="11"/>
        <v>0.00%</v>
      </c>
      <c r="S70" s="680" t="str">
        <f t="shared" si="11"/>
        <v>0.00%</v>
      </c>
      <c r="T70" s="680" t="str">
        <f t="shared" si="11"/>
        <v>0.00%</v>
      </c>
      <c r="U70" s="680" t="str">
        <f t="shared" si="11"/>
        <v>0.00%</v>
      </c>
      <c r="V70" s="680" t="str">
        <f t="shared" si="11"/>
        <v>0.00%</v>
      </c>
      <c r="W70" s="680" t="str">
        <f t="shared" si="11"/>
        <v>0.00%</v>
      </c>
    </row>
    <row r="71" spans="1:23" ht="12.75">
      <c r="A71" s="1043"/>
      <c r="B71" s="503"/>
      <c r="C71" s="1038"/>
      <c r="D71" s="677"/>
      <c r="E71" s="677"/>
      <c r="F71" s="677"/>
      <c r="G71" s="677"/>
      <c r="H71" s="677"/>
      <c r="I71" s="677"/>
      <c r="J71" s="677"/>
      <c r="K71" s="677"/>
      <c r="L71" s="677"/>
      <c r="M71" s="681"/>
      <c r="N71" s="681"/>
      <c r="O71" s="681"/>
      <c r="P71" s="681"/>
      <c r="Q71" s="681"/>
      <c r="R71" s="681"/>
      <c r="S71" s="681"/>
      <c r="T71" s="681"/>
      <c r="U71" s="681"/>
      <c r="V71" s="681"/>
      <c r="W71" s="681"/>
    </row>
    <row r="72" spans="1:23" ht="12.75">
      <c r="A72" s="1043"/>
      <c r="B72" s="503" t="s">
        <v>1190</v>
      </c>
      <c r="C72" s="1038">
        <f>SUM(D72:W72)</f>
        <v>9.2404661700129509E-10</v>
      </c>
      <c r="D72" s="677">
        <f>D20-D35</f>
        <v>-288841.26236202428</v>
      </c>
      <c r="E72" s="677">
        <f t="shared" ref="E72:W72" si="12">E20-E35</f>
        <v>114757.6946643698</v>
      </c>
      <c r="F72" s="677">
        <f t="shared" si="12"/>
        <v>486218.43319842871</v>
      </c>
      <c r="G72" s="677">
        <f t="shared" si="12"/>
        <v>0</v>
      </c>
      <c r="H72" s="677">
        <f t="shared" si="12"/>
        <v>0</v>
      </c>
      <c r="I72" s="677">
        <f t="shared" si="12"/>
        <v>0</v>
      </c>
      <c r="J72" s="677">
        <f t="shared" si="12"/>
        <v>-329805.7862254873</v>
      </c>
      <c r="K72" s="677">
        <f t="shared" si="12"/>
        <v>-6225.805445951959</v>
      </c>
      <c r="L72" s="677">
        <f t="shared" si="12"/>
        <v>23896.726170665952</v>
      </c>
      <c r="M72" s="677">
        <f t="shared" si="12"/>
        <v>0</v>
      </c>
      <c r="N72" s="677">
        <f t="shared" si="12"/>
        <v>0</v>
      </c>
      <c r="O72" s="677">
        <f t="shared" si="12"/>
        <v>0</v>
      </c>
      <c r="P72" s="677">
        <f t="shared" si="12"/>
        <v>0</v>
      </c>
      <c r="Q72" s="677">
        <f t="shared" si="12"/>
        <v>0</v>
      </c>
      <c r="R72" s="677">
        <f t="shared" si="12"/>
        <v>0</v>
      </c>
      <c r="S72" s="677">
        <f t="shared" si="12"/>
        <v>0</v>
      </c>
      <c r="T72" s="677">
        <f t="shared" si="12"/>
        <v>0</v>
      </c>
      <c r="U72" s="677">
        <f t="shared" si="12"/>
        <v>0</v>
      </c>
      <c r="V72" s="677">
        <f t="shared" si="12"/>
        <v>0</v>
      </c>
      <c r="W72" s="677">
        <f t="shared" si="12"/>
        <v>0</v>
      </c>
    </row>
    <row r="73" spans="1:23" ht="12.75">
      <c r="A73" s="1043"/>
      <c r="B73" s="503"/>
      <c r="C73" s="1038"/>
      <c r="D73" s="677"/>
      <c r="E73" s="677"/>
      <c r="F73" s="677"/>
      <c r="G73" s="677"/>
      <c r="H73" s="677"/>
      <c r="I73" s="677"/>
      <c r="J73" s="677"/>
      <c r="K73" s="677"/>
      <c r="L73" s="677"/>
      <c r="M73" s="681"/>
      <c r="N73" s="681"/>
      <c r="O73" s="681"/>
      <c r="P73" s="681"/>
      <c r="Q73" s="681"/>
      <c r="R73" s="681"/>
      <c r="S73" s="681"/>
      <c r="T73" s="681"/>
      <c r="U73" s="681"/>
      <c r="V73" s="681"/>
      <c r="W73" s="681"/>
    </row>
    <row r="74" spans="1:23" ht="13.5" thickBot="1">
      <c r="A74" s="1043"/>
      <c r="B74" s="503" t="s">
        <v>685</v>
      </c>
      <c r="C74" s="1042">
        <f>IF(ISERROR(C66/C60),"0.00%", (C66/C60))</f>
        <v>9.8506659232806507E-2</v>
      </c>
      <c r="D74" s="1042">
        <f t="shared" ref="D74:W74" si="13">IF(ISERROR(D66/D60),"0.00%", (D66/D60))</f>
        <v>3.0438961671412228E-2</v>
      </c>
      <c r="E74" s="1042">
        <f t="shared" si="13"/>
        <v>0.18184569306715226</v>
      </c>
      <c r="F74" s="1042">
        <f t="shared" si="13"/>
        <v>0.28668816577626166</v>
      </c>
      <c r="G74" s="1042" t="str">
        <f t="shared" si="13"/>
        <v>0.00%</v>
      </c>
      <c r="H74" s="1042" t="str">
        <f t="shared" si="13"/>
        <v>0.00%</v>
      </c>
      <c r="I74" s="1042" t="str">
        <f t="shared" si="13"/>
        <v>0.00%</v>
      </c>
      <c r="J74" s="1042">
        <f t="shared" si="13"/>
        <v>-0.57743074572140185</v>
      </c>
      <c r="K74" s="1042">
        <f t="shared" si="13"/>
        <v>-0.11739451826240485</v>
      </c>
      <c r="L74" s="1042">
        <f t="shared" si="13"/>
        <v>0.99009807542217887</v>
      </c>
      <c r="M74" s="1042" t="str">
        <f t="shared" si="13"/>
        <v>0.00%</v>
      </c>
      <c r="N74" s="1042" t="str">
        <f t="shared" si="13"/>
        <v>0.00%</v>
      </c>
      <c r="O74" s="1042" t="str">
        <f t="shared" si="13"/>
        <v>0.00%</v>
      </c>
      <c r="P74" s="1042" t="str">
        <f t="shared" si="13"/>
        <v>0.00%</v>
      </c>
      <c r="Q74" s="1042" t="str">
        <f t="shared" si="13"/>
        <v>0.00%</v>
      </c>
      <c r="R74" s="1042" t="str">
        <f t="shared" si="13"/>
        <v>0.00%</v>
      </c>
      <c r="S74" s="1042" t="str">
        <f t="shared" si="13"/>
        <v>0.00%</v>
      </c>
      <c r="T74" s="1042" t="str">
        <f t="shared" si="13"/>
        <v>0.00%</v>
      </c>
      <c r="U74" s="1042" t="str">
        <f t="shared" si="13"/>
        <v>0.00%</v>
      </c>
      <c r="V74" s="1042" t="str">
        <f t="shared" si="13"/>
        <v>0.00%</v>
      </c>
      <c r="W74" s="1042" t="str">
        <f t="shared" si="13"/>
        <v>0.00%</v>
      </c>
    </row>
    <row r="75" spans="1:23" ht="12.75">
      <c r="A75" s="671"/>
      <c r="B75" s="399"/>
    </row>
    <row r="76" spans="1:23" ht="12.75">
      <c r="A76" s="671"/>
      <c r="B76" s="399"/>
      <c r="F76" s="485"/>
      <c r="J76" s="485"/>
      <c r="K76" s="485"/>
      <c r="L76" s="485"/>
    </row>
    <row r="77" spans="1:23" ht="12.75">
      <c r="A77" s="671"/>
      <c r="B77" s="399"/>
    </row>
    <row r="78" spans="1:23" ht="12.75">
      <c r="A78" s="671"/>
      <c r="B78" s="399"/>
      <c r="M78" s="655"/>
      <c r="N78" s="655"/>
      <c r="O78" s="655"/>
      <c r="P78" s="655"/>
      <c r="Q78" s="655"/>
      <c r="R78" s="655"/>
      <c r="S78" s="655"/>
      <c r="T78" s="655"/>
      <c r="U78" s="655"/>
      <c r="V78" s="655"/>
      <c r="W78" s="655"/>
    </row>
    <row r="79" spans="1:23" ht="12.75">
      <c r="A79" s="671"/>
      <c r="B79" s="399"/>
    </row>
    <row r="80" spans="1:23" ht="12.75">
      <c r="A80" s="671"/>
      <c r="B80" s="399"/>
      <c r="M80" s="655"/>
      <c r="N80" s="655"/>
      <c r="O80" s="655"/>
      <c r="P80" s="655"/>
      <c r="Q80" s="655"/>
      <c r="R80" s="655"/>
      <c r="S80" s="655"/>
      <c r="T80" s="655"/>
      <c r="U80" s="655"/>
      <c r="V80" s="655"/>
      <c r="W80" s="655"/>
    </row>
    <row r="81" spans="1:23" ht="12.75">
      <c r="A81" s="671"/>
      <c r="B81" s="399"/>
      <c r="M81" s="655"/>
      <c r="N81" s="655"/>
      <c r="O81" s="655"/>
      <c r="P81" s="655"/>
      <c r="Q81" s="655"/>
      <c r="R81" s="655"/>
      <c r="S81" s="655"/>
      <c r="T81" s="655"/>
      <c r="U81" s="655"/>
      <c r="V81" s="655"/>
      <c r="W81" s="655"/>
    </row>
    <row r="82" spans="1:23" ht="12.75">
      <c r="A82" s="671"/>
      <c r="B82" s="399"/>
      <c r="M82" s="655"/>
      <c r="N82" s="655"/>
      <c r="O82" s="655"/>
      <c r="P82" s="655"/>
      <c r="Q82" s="655"/>
      <c r="R82" s="655"/>
      <c r="S82" s="655"/>
      <c r="T82" s="655"/>
      <c r="U82" s="655"/>
      <c r="V82" s="655"/>
      <c r="W82" s="655"/>
    </row>
    <row r="83" spans="1:23" ht="12.75">
      <c r="A83" s="671"/>
      <c r="B83" s="399"/>
    </row>
    <row r="84" spans="1:23" ht="12.75">
      <c r="A84" s="671"/>
      <c r="B84" s="399"/>
    </row>
    <row r="85" spans="1:23" ht="12.75">
      <c r="A85" s="671"/>
      <c r="B85" s="399"/>
    </row>
    <row r="86" spans="1:23" ht="12.75">
      <c r="A86" s="671"/>
    </row>
    <row r="87" spans="1:23" ht="12.75">
      <c r="A87" s="669"/>
    </row>
    <row r="88" spans="1:23" ht="12.75">
      <c r="A88" s="669"/>
    </row>
    <row r="89" spans="1:23" ht="12.75">
      <c r="A89" s="669"/>
    </row>
    <row r="90" spans="1:23" ht="12.75">
      <c r="A90" s="669"/>
    </row>
    <row r="91" spans="1:23" ht="12.75">
      <c r="A91" s="669"/>
    </row>
    <row r="92" spans="1:23" ht="12.75">
      <c r="A92" s="669"/>
    </row>
    <row r="93" spans="1:23" ht="12.75">
      <c r="A93" s="669"/>
    </row>
    <row r="94" spans="1:23" ht="12.75">
      <c r="A94" s="669"/>
    </row>
    <row r="95" spans="1:23" ht="12.75">
      <c r="A95" s="669"/>
    </row>
    <row r="96" spans="1:23" ht="12.75">
      <c r="A96" s="669"/>
    </row>
    <row r="97" spans="1:1" ht="12.75">
      <c r="A97" s="669"/>
    </row>
    <row r="98" spans="1:1" ht="12.75">
      <c r="A98" s="669"/>
    </row>
    <row r="99" spans="1:1" ht="12.75">
      <c r="A99" s="669"/>
    </row>
    <row r="100" spans="1:1" ht="12.75">
      <c r="A100" s="669"/>
    </row>
    <row r="101" spans="1:1" ht="12.75">
      <c r="A101" s="669"/>
    </row>
    <row r="102" spans="1:1" ht="12.75">
      <c r="A102" s="669"/>
    </row>
    <row r="103" spans="1:1" ht="12.75">
      <c r="A103" s="669"/>
    </row>
    <row r="104" spans="1:1" ht="12.75">
      <c r="A104" s="669"/>
    </row>
    <row r="105" spans="1:1" ht="12.75">
      <c r="A105" s="669"/>
    </row>
    <row r="106" spans="1:1" ht="12.75">
      <c r="A106" s="669"/>
    </row>
    <row r="107" spans="1:1" ht="12.75">
      <c r="A107" s="669"/>
    </row>
    <row r="108" spans="1:1" ht="12.75">
      <c r="A108" s="669"/>
    </row>
    <row r="109" spans="1:1" ht="12.75">
      <c r="A109" s="669"/>
    </row>
    <row r="110" spans="1:1" ht="12.75">
      <c r="A110" s="669"/>
    </row>
    <row r="111" spans="1:1" ht="12.75">
      <c r="A111" s="669"/>
    </row>
    <row r="112" spans="1:1" ht="12.75">
      <c r="A112" s="669"/>
    </row>
    <row r="113" spans="1:1" ht="12.75">
      <c r="A113" s="669"/>
    </row>
    <row r="114" spans="1:1" ht="12.75">
      <c r="A114" s="669"/>
    </row>
  </sheetData>
  <mergeCells count="7">
    <mergeCell ref="C36:E36"/>
    <mergeCell ref="C59:E59"/>
    <mergeCell ref="C15:L15"/>
    <mergeCell ref="A1:F1"/>
    <mergeCell ref="A2:E2"/>
    <mergeCell ref="A3:E3"/>
    <mergeCell ref="A4:E4"/>
  </mergeCells>
  <phoneticPr fontId="7" type="noConversion"/>
  <conditionalFormatting sqref="C36 C59">
    <cfRule type="cellIs" dxfId="6" priority="1" stopIfTrue="1" operator="equal">
      <formula>"Error"</formula>
    </cfRule>
  </conditionalFormatting>
  <pageMargins left="0.27" right="0.23" top="0.28999999999999998" bottom="1" header="0.17" footer="0.5"/>
  <pageSetup scale="46" orientation="landscape" r:id="rId1"/>
  <headerFooter alignWithMargins="0"/>
  <rowBreaks count="1" manualBreakCount="1">
    <brk id="38" max="11" man="1"/>
  </rowBreaks>
  <colBreaks count="2" manualBreakCount="2">
    <brk id="9" max="73" man="1"/>
    <brk id="16" max="74" man="1"/>
  </colBreaks>
  <drawing r:id="rId2"/>
  <legacyDrawing r:id="rId3"/>
  <oleObjects>
    <oleObject progId="Unknown" shapeId="35843" r:id="rId4"/>
  </oleObjects>
</worksheet>
</file>

<file path=xl/worksheets/sheet12.xml><?xml version="1.0" encoding="utf-8"?>
<worksheet xmlns="http://schemas.openxmlformats.org/spreadsheetml/2006/main" xmlns:r="http://schemas.openxmlformats.org/officeDocument/2006/relationships">
  <sheetPr codeName="Sheet12" enableFormatConditionsCalculation="0">
    <tabColor indexed="9"/>
    <pageSetUpPr fitToPage="1"/>
  </sheetPr>
  <dimension ref="A1:AK801"/>
  <sheetViews>
    <sheetView workbookViewId="0">
      <selection activeCell="X23" sqref="X23"/>
    </sheetView>
  </sheetViews>
  <sheetFormatPr defaultRowHeight="11.25"/>
  <cols>
    <col min="1" max="1" width="14.140625" style="689" customWidth="1"/>
    <col min="2" max="2" width="43.5703125" style="15" customWidth="1"/>
    <col min="3" max="3" width="15.7109375" style="686" customWidth="1"/>
    <col min="4" max="4" width="15.7109375" style="687" customWidth="1"/>
    <col min="5" max="6" width="15.7109375" style="688" customWidth="1"/>
    <col min="7" max="7" width="15.7109375" style="688" hidden="1" customWidth="1"/>
    <col min="8" max="8" width="15.7109375" style="687" hidden="1" customWidth="1"/>
    <col min="9" max="9" width="15.7109375" style="688" hidden="1" customWidth="1"/>
    <col min="10" max="12" width="15.7109375" style="688" customWidth="1"/>
    <col min="13" max="13" width="15.7109375" style="688" hidden="1" customWidth="1"/>
    <col min="14" max="14" width="11.28515625" style="688" hidden="1" customWidth="1"/>
    <col min="15" max="23" width="15.7109375" style="688" hidden="1" customWidth="1"/>
    <col min="24" max="24" width="9.140625" style="686"/>
    <col min="25" max="25" width="9.140625" style="609"/>
    <col min="26" max="26" width="11.42578125" style="609" bestFit="1" customWidth="1"/>
    <col min="27" max="30" width="9.140625" style="609"/>
    <col min="31" max="16384" width="9.140625" style="15"/>
  </cols>
  <sheetData>
    <row r="1" spans="1:30" ht="20.25" customHeight="1">
      <c r="A1" s="2211" t="s">
        <v>967</v>
      </c>
      <c r="B1" s="2211"/>
      <c r="C1" s="2211"/>
      <c r="D1" s="2211"/>
      <c r="E1" s="2211"/>
      <c r="F1" s="2211"/>
      <c r="G1" s="15"/>
      <c r="H1" s="15"/>
      <c r="I1" s="15"/>
      <c r="J1" s="15"/>
      <c r="K1" s="15"/>
      <c r="L1" s="15"/>
      <c r="M1" s="15"/>
      <c r="N1" s="15"/>
      <c r="O1" s="15"/>
      <c r="P1" s="15"/>
      <c r="Q1" s="15"/>
      <c r="R1" s="15"/>
      <c r="S1" s="15"/>
      <c r="T1" s="15"/>
      <c r="U1" s="15"/>
      <c r="V1" s="15"/>
      <c r="W1" s="15"/>
      <c r="X1" s="15"/>
      <c r="Y1" s="15"/>
      <c r="Z1" s="15"/>
      <c r="AA1" s="15"/>
      <c r="AB1" s="15"/>
      <c r="AC1" s="15"/>
      <c r="AD1" s="15"/>
    </row>
    <row r="2" spans="1:30" ht="18.75" customHeight="1">
      <c r="A2" s="2255" t="str">
        <f>'I1 Intro'!C9</f>
        <v>Orillia Power Distribution Corporation</v>
      </c>
      <c r="B2" s="2255"/>
      <c r="C2" s="2255"/>
      <c r="D2" s="2255"/>
      <c r="E2" s="2255"/>
      <c r="F2" s="15"/>
      <c r="G2" s="15"/>
      <c r="H2" s="15"/>
      <c r="I2" s="15"/>
      <c r="J2" s="15"/>
      <c r="K2" s="15"/>
      <c r="L2" s="15"/>
      <c r="M2" s="15"/>
      <c r="N2" s="15"/>
      <c r="O2" s="15"/>
      <c r="P2" s="15"/>
      <c r="Q2" s="15"/>
      <c r="R2" s="15"/>
      <c r="S2" s="15"/>
      <c r="T2" s="15"/>
      <c r="U2" s="15"/>
      <c r="V2" s="15"/>
      <c r="W2" s="15"/>
      <c r="X2" s="15"/>
      <c r="Y2" s="15"/>
      <c r="Z2" s="15"/>
      <c r="AA2" s="15"/>
      <c r="AB2" s="15"/>
      <c r="AC2" s="15"/>
      <c r="AD2" s="15"/>
    </row>
    <row r="3" spans="1:30" ht="18.75" customHeight="1">
      <c r="A3" s="2256" t="str">
        <f>'I1 Intro'!C13 &amp; "   " &amp; 'I1 Intro'!E13</f>
        <v xml:space="preserve">EB-2009-0273   </v>
      </c>
      <c r="B3" s="2256"/>
      <c r="C3" s="2256"/>
      <c r="D3" s="2256"/>
      <c r="E3" s="2256"/>
      <c r="F3" s="15"/>
      <c r="G3" s="16"/>
      <c r="H3" s="15"/>
      <c r="I3" s="15"/>
      <c r="J3" s="15"/>
      <c r="K3" s="15"/>
      <c r="L3" s="15"/>
      <c r="M3" s="15"/>
      <c r="N3" s="15"/>
      <c r="O3" s="15"/>
      <c r="P3" s="15"/>
      <c r="Q3" s="15"/>
      <c r="R3" s="15"/>
      <c r="S3" s="15"/>
      <c r="T3" s="15"/>
      <c r="U3" s="15"/>
      <c r="V3" s="15"/>
      <c r="W3" s="15"/>
      <c r="X3" s="15"/>
      <c r="Y3" s="15"/>
      <c r="Z3" s="15"/>
      <c r="AA3" s="15"/>
      <c r="AB3" s="15"/>
      <c r="AC3" s="15"/>
      <c r="AD3" s="15"/>
    </row>
    <row r="4" spans="1:30" ht="18">
      <c r="A4" s="2257">
        <f>'I1 Intro'!C15</f>
        <v>40072</v>
      </c>
      <c r="B4" s="2257"/>
      <c r="C4" s="2257"/>
      <c r="D4" s="2257"/>
      <c r="E4" s="2257"/>
      <c r="F4" s="15"/>
      <c r="G4" s="15"/>
      <c r="H4" s="15"/>
      <c r="I4" s="15"/>
      <c r="J4" s="15"/>
      <c r="K4" s="15"/>
      <c r="L4" s="15"/>
      <c r="M4" s="15"/>
      <c r="N4" s="15"/>
      <c r="O4" s="15"/>
      <c r="P4" s="15"/>
      <c r="Q4" s="15"/>
      <c r="R4" s="15"/>
      <c r="S4" s="15"/>
      <c r="T4" s="15"/>
      <c r="U4" s="15"/>
      <c r="V4" s="15"/>
      <c r="W4" s="15"/>
      <c r="X4" s="15"/>
      <c r="Y4" s="15"/>
      <c r="Z4" s="15"/>
      <c r="AA4" s="15"/>
      <c r="AB4" s="15"/>
      <c r="AC4" s="15"/>
      <c r="AD4" s="15"/>
    </row>
    <row r="5" spans="1:30" ht="21" customHeight="1">
      <c r="A5" s="368" t="str">
        <f>"Sheet O2 Monthly Fixed Charge Min. &amp; Max. Worksheet  - "&amp; 'I2 LDC class'!$C$17 &amp; "  " &amp;  'I2 LDC class'!$D$17</f>
        <v xml:space="preserve">Sheet O2 Monthly Fixed Charge Min. &amp; Max. Worksheet  -   </v>
      </c>
      <c r="B5" s="369"/>
      <c r="C5" s="623"/>
      <c r="D5" s="623"/>
      <c r="E5" s="370"/>
      <c r="F5" s="15"/>
      <c r="G5" s="15"/>
      <c r="H5" s="15"/>
      <c r="I5" s="15"/>
      <c r="J5" s="15"/>
      <c r="K5" s="15"/>
      <c r="L5" s="15"/>
      <c r="M5" s="15"/>
      <c r="N5" s="15"/>
      <c r="O5" s="15"/>
      <c r="P5" s="15"/>
      <c r="Q5" s="15"/>
      <c r="R5" s="15"/>
      <c r="S5" s="15"/>
      <c r="T5" s="15"/>
      <c r="U5" s="15"/>
      <c r="V5" s="15"/>
      <c r="W5" s="15"/>
      <c r="X5" s="15"/>
      <c r="Y5" s="15"/>
      <c r="Z5" s="15"/>
      <c r="AA5" s="15"/>
      <c r="AB5" s="15"/>
      <c r="AC5" s="15"/>
      <c r="AD5" s="15"/>
    </row>
    <row r="6" spans="1:30" ht="6" customHeight="1">
      <c r="A6" s="18"/>
      <c r="B6" s="18"/>
      <c r="C6" s="624"/>
      <c r="D6" s="624"/>
      <c r="E6" s="18"/>
      <c r="F6" s="18"/>
      <c r="G6" s="18"/>
      <c r="H6" s="18"/>
      <c r="I6" s="18"/>
      <c r="J6" s="18"/>
      <c r="K6" s="18"/>
      <c r="L6" s="18"/>
      <c r="M6" s="18"/>
      <c r="N6" s="18"/>
      <c r="O6" s="18"/>
      <c r="P6" s="15"/>
      <c r="Q6" s="15"/>
      <c r="R6" s="15"/>
      <c r="S6" s="15"/>
      <c r="T6" s="15"/>
      <c r="U6" s="15"/>
      <c r="V6" s="15"/>
      <c r="W6" s="15"/>
      <c r="X6" s="15"/>
      <c r="Y6" s="15"/>
      <c r="Z6" s="15"/>
      <c r="AA6" s="15"/>
      <c r="AB6" s="15"/>
      <c r="AC6" s="15"/>
      <c r="AD6" s="15"/>
    </row>
    <row r="7" spans="1:30">
      <c r="A7" s="355"/>
    </row>
    <row r="8" spans="1:30">
      <c r="A8" s="355"/>
    </row>
    <row r="9" spans="1:30" ht="12.75">
      <c r="A9" s="71"/>
      <c r="B9" s="356"/>
    </row>
    <row r="11" spans="1:30">
      <c r="A11" s="355"/>
      <c r="C11" s="688"/>
    </row>
    <row r="12" spans="1:30" ht="12.75">
      <c r="A12" s="706"/>
      <c r="B12" s="356"/>
      <c r="C12" s="795"/>
      <c r="D12" s="804">
        <v>1</v>
      </c>
      <c r="E12" s="804">
        <v>2</v>
      </c>
      <c r="F12" s="804">
        <v>3</v>
      </c>
      <c r="G12" s="804">
        <v>4</v>
      </c>
      <c r="H12" s="804">
        <v>5</v>
      </c>
      <c r="I12" s="804">
        <v>6</v>
      </c>
      <c r="J12" s="804">
        <v>7</v>
      </c>
      <c r="K12" s="804">
        <v>8</v>
      </c>
      <c r="L12" s="804">
        <v>9</v>
      </c>
      <c r="M12" s="804">
        <v>10</v>
      </c>
      <c r="N12" s="804">
        <v>11</v>
      </c>
      <c r="O12" s="804">
        <v>12</v>
      </c>
      <c r="P12" s="804">
        <v>13</v>
      </c>
      <c r="Q12" s="804">
        <v>14</v>
      </c>
      <c r="R12" s="804">
        <v>15</v>
      </c>
      <c r="S12" s="804">
        <v>16</v>
      </c>
      <c r="T12" s="804">
        <v>17</v>
      </c>
      <c r="U12" s="804">
        <v>18</v>
      </c>
      <c r="V12" s="804">
        <v>19</v>
      </c>
      <c r="W12" s="804">
        <v>20</v>
      </c>
    </row>
    <row r="13" spans="1:30" ht="38.25">
      <c r="A13" s="356"/>
      <c r="B13" s="800" t="s">
        <v>1121</v>
      </c>
      <c r="C13" s="796"/>
      <c r="D13" s="709" t="str">
        <f>IF('I2 LDC class'!$D$20="",'I2 LDC class'!$C$20,'I2 LDC class'!$D$20)</f>
        <v>Residential</v>
      </c>
      <c r="E13" s="709" t="str">
        <f>IF('I2 LDC class'!$D$21="",'I2 LDC class'!$C$21,'I2 LDC class'!$D$21)</f>
        <v>GS &lt;50</v>
      </c>
      <c r="F13" s="709" t="str">
        <f>IF('I2 LDC class'!$D$22="",'I2 LDC class'!$C$22,'I2 LDC class'!$D$22)</f>
        <v>GS&gt;50-Regular</v>
      </c>
      <c r="G13" s="709" t="str">
        <f>IF('I2 LDC class'!$D$23="",'I2 LDC class'!$C$23,'I2 LDC class'!$D$23)</f>
        <v>GS&gt; 50-TOU</v>
      </c>
      <c r="H13" s="709" t="str">
        <f>IF('I2 LDC class'!$D$24="",'I2 LDC class'!$C$24,'I2 LDC class'!$D$24)</f>
        <v>GS &gt;50-Intermediate</v>
      </c>
      <c r="I13" s="709" t="str">
        <f>IF('I2 LDC class'!$D$25="",'I2 LDC class'!$C$25,'I2 LDC class'!$D$25)</f>
        <v>Large Use &gt;5MW</v>
      </c>
      <c r="J13" s="709" t="str">
        <f>IF('I2 LDC class'!$D$26="",'I2 LDC class'!$C$26,'I2 LDC class'!$D$26)</f>
        <v>Street Light</v>
      </c>
      <c r="K13" s="709" t="str">
        <f>IF('I2 LDC class'!$D$27="",'I2 LDC class'!$C$27,'I2 LDC class'!$D$27)</f>
        <v>Sentinel</v>
      </c>
      <c r="L13" s="709" t="str">
        <f>IF('I2 LDC class'!$D$28="",'I2 LDC class'!$C$28,'I2 LDC class'!$D$28)</f>
        <v>Unmetered Scattered Load</v>
      </c>
      <c r="M13" s="709" t="str">
        <f>IF('I2 LDC class'!$D$29="",'I2 LDC class'!$C$29,'I2 LDC class'!$D$29)</f>
        <v>Embedded Distributor</v>
      </c>
      <c r="N13" s="709" t="str">
        <f>IF('I2 LDC class'!$D$30="",'I2 LDC class'!$C$30,'I2 LDC class'!$D$30)</f>
        <v>Back-up/Standby Power</v>
      </c>
      <c r="O13" s="709" t="str">
        <f>IF('I2 LDC class'!$D$31="",'I2 LDC class'!$C$31,'I2 LDC class'!$D$31)</f>
        <v>Rate Class 1</v>
      </c>
      <c r="P13" s="709" t="str">
        <f>IF('I2 LDC class'!$D$32="",'I2 LDC class'!$C$32,'I2 LDC class'!$D$32)</f>
        <v>Rate class 2</v>
      </c>
      <c r="Q13" s="709" t="str">
        <f>IF('I2 LDC class'!$D$33="",'I2 LDC class'!$C$33,'I2 LDC class'!$D$33)</f>
        <v>Rate class 3</v>
      </c>
      <c r="R13" s="709" t="str">
        <f>IF('I2 LDC class'!$D$34="",'I2 LDC class'!$C$34,'I2 LDC class'!$D$34)</f>
        <v>Rate class 4</v>
      </c>
      <c r="S13" s="709" t="str">
        <f>IF('I2 LDC class'!$D$35="",'I2 LDC class'!$C$35,'I2 LDC class'!$D$35)</f>
        <v>Rate class 5</v>
      </c>
      <c r="T13" s="709" t="str">
        <f>IF('I2 LDC class'!$D$36="",'I2 LDC class'!$C$36,'I2 LDC class'!$D$36)</f>
        <v>Rate class 6</v>
      </c>
      <c r="U13" s="709" t="str">
        <f>IF('I2 LDC class'!$D$37="",'I2 LDC class'!$C$37,'I2 LDC class'!$D$37)</f>
        <v>Rate class 7</v>
      </c>
      <c r="V13" s="709" t="str">
        <f>IF('I2 LDC class'!$D$38="",'I2 LDC class'!$C$38,'I2 LDC class'!$D$38)</f>
        <v>Rate class 8</v>
      </c>
      <c r="W13" s="709" t="str">
        <f>IF('I2 LDC class'!$D$39="",'I2 LDC class'!$C$39,'I2 LDC class'!$D$39)</f>
        <v>Rate class 9</v>
      </c>
    </row>
    <row r="14" spans="1:30" ht="12.75">
      <c r="A14" s="710"/>
      <c r="B14" s="713" t="s">
        <v>993</v>
      </c>
      <c r="C14" s="796"/>
      <c r="D14" s="799">
        <f>IF(ISERROR(D85/'E3 PLCC'!C19/12),"0",(D85/'E3 PLCC'!C19/12)) +'I5 Misc Data'!D25</f>
        <v>4.6079896676591341</v>
      </c>
      <c r="E14" s="799">
        <f>IF(ISERROR(E85/'E3 PLCC'!D19/12),"0",(E85/'E3 PLCC'!D19/12)) +'I5 Misc Data'!E25</f>
        <v>13.642939214180027</v>
      </c>
      <c r="F14" s="799">
        <f>IF(ISERROR(F85/'E3 PLCC'!E19/12),"0",(F85/'E3 PLCC'!E19/12)) +'I5 Misc Data'!F25</f>
        <v>11.683712306491685</v>
      </c>
      <c r="G14" s="799">
        <f>IF(ISERROR(G85/'E3 PLCC'!F19/12),"0",(G85/'E3 PLCC'!F19/12)) +'I5 Misc Data'!G25</f>
        <v>1</v>
      </c>
      <c r="H14" s="799">
        <f>IF(ISERROR(H85/'E3 PLCC'!G19/12),"0",(H85/'E3 PLCC'!G19/12)) +'I5 Misc Data'!H25</f>
        <v>1</v>
      </c>
      <c r="I14" s="799">
        <f>IF(ISERROR(I85/'E3 PLCC'!H19/12),"0",(I85/'E3 PLCC'!H19/12)) +'I5 Misc Data'!I25</f>
        <v>1</v>
      </c>
      <c r="J14" s="799">
        <f>IF(ISERROR(J85/'E3 PLCC'!I19/12),"0",(J85/'E3 PLCC'!I19/12)) +'I5 Misc Data'!J25</f>
        <v>-0.12926225951675047</v>
      </c>
      <c r="K14" s="799">
        <f>IF(ISERROR(K85/'E3 PLCC'!J19/12),"0",(K85/'E3 PLCC'!J19/12)) +'I5 Misc Data'!K25</f>
        <v>0.2847950935027207</v>
      </c>
      <c r="L14" s="799">
        <f>IF(ISERROR(L85/'E3 PLCC'!K19/12),"0",(L85/'E3 PLCC'!K19/12)) +'I5 Misc Data'!L25</f>
        <v>0.14256542226673594</v>
      </c>
      <c r="M14" s="799">
        <f>IF(ISERROR(M85/'E3 PLCC'!L19/12),"0",(M85/'E3 PLCC'!L19/12)) +'I5 Misc Data'!M25</f>
        <v>0</v>
      </c>
      <c r="N14" s="799">
        <f>IF(ISERROR(N85/'E3 PLCC'!M19/12),"0",(N85/'E3 PLCC'!M19/12)) +'I5 Misc Data'!N25</f>
        <v>0</v>
      </c>
      <c r="O14" s="799">
        <f>IF(ISERROR(O85/'E3 PLCC'!N19/12),"0",(O85/'E3 PLCC'!N19/12)) +'I5 Misc Data'!O25</f>
        <v>0</v>
      </c>
      <c r="P14" s="799">
        <f>IF(ISERROR(P85/'E3 PLCC'!O19/12),"0",(P85/'E3 PLCC'!O19/12)) +'I5 Misc Data'!P25</f>
        <v>0</v>
      </c>
      <c r="Q14" s="799">
        <f>IF(ISERROR(Q85/'E3 PLCC'!P19/12),"0",(Q85/'E3 PLCC'!P19/12)) +'I5 Misc Data'!Q25</f>
        <v>0</v>
      </c>
      <c r="R14" s="799">
        <f>IF(ISERROR(R85/'E3 PLCC'!Q19/12),"0",(R85/'E3 PLCC'!Q19/12)) +'I5 Misc Data'!R25</f>
        <v>0</v>
      </c>
      <c r="S14" s="799">
        <f>IF(ISERROR(S85/'E3 PLCC'!R19/12),"0",(S85/'E3 PLCC'!R19/12)) +'I5 Misc Data'!S25</f>
        <v>0</v>
      </c>
      <c r="T14" s="799">
        <f>IF(ISERROR(T85/'E3 PLCC'!S19/12),"0",(T85/'E3 PLCC'!S19/12)) +'I5 Misc Data'!T25</f>
        <v>0</v>
      </c>
      <c r="U14" s="799">
        <f>IF(ISERROR(U85/'E3 PLCC'!T19/12),"0",(U85/'E3 PLCC'!T19/12)) +'I5 Misc Data'!U25</f>
        <v>0</v>
      </c>
      <c r="V14" s="799">
        <f>IF(ISERROR(V85/'E3 PLCC'!U19/12),"0",(V85/'E3 PLCC'!U19/12)) +'I5 Misc Data'!V25</f>
        <v>0</v>
      </c>
      <c r="W14" s="799">
        <f>IF(ISERROR(W85/'E3 PLCC'!V19/12),"0",(W85/'E3 PLCC'!V19/12)) +'I5 Misc Data'!W25</f>
        <v>0</v>
      </c>
    </row>
    <row r="15" spans="1:30" ht="12.75">
      <c r="A15" s="710"/>
      <c r="B15" s="801"/>
      <c r="C15" s="796"/>
      <c r="D15" s="712"/>
      <c r="E15" s="712"/>
      <c r="F15" s="712"/>
      <c r="G15" s="712"/>
      <c r="H15" s="712"/>
      <c r="I15" s="712"/>
      <c r="J15" s="712"/>
      <c r="K15" s="712"/>
      <c r="L15" s="712"/>
      <c r="M15" s="712"/>
      <c r="N15" s="712"/>
      <c r="O15" s="712"/>
      <c r="P15" s="712"/>
      <c r="Q15" s="712"/>
      <c r="R15" s="712"/>
      <c r="S15" s="712"/>
      <c r="T15" s="712"/>
      <c r="U15" s="712"/>
      <c r="V15" s="712"/>
      <c r="W15" s="712"/>
    </row>
    <row r="16" spans="1:30" s="691" customFormat="1" ht="12.75">
      <c r="A16" s="711"/>
      <c r="B16" s="713" t="s">
        <v>994</v>
      </c>
      <c r="C16" s="797"/>
      <c r="D16" s="799">
        <f>IF(ISERROR(D136/'E3 PLCC'!$C$19/12),"0",(D136/'E3 PLCC'!$C$19/12)) +'I5 Misc Data'!$D$25</f>
        <v>7.2083351404615046</v>
      </c>
      <c r="E16" s="799">
        <f>IF(ISERROR(E136/'E3 PLCC'!D19/12),"0",(E136/'E3 PLCC'!D19/12)) +'I5 Misc Data'!E25</f>
        <v>20.031278945010261</v>
      </c>
      <c r="F16" s="799">
        <f>IF(ISERROR(F136/'E3 PLCC'!E19/12),"0",(F136/'E3 PLCC'!E19/12)) +'I5 Misc Data'!F25</f>
        <v>29.390141396826749</v>
      </c>
      <c r="G16" s="799">
        <f>IF(ISERROR(G136/'E3 PLCC'!F19/12),"0",(G136/'E3 PLCC'!F19/12)) +'I5 Misc Data'!G25</f>
        <v>1</v>
      </c>
      <c r="H16" s="799">
        <f>IF(ISERROR(H136/'E3 PLCC'!G19/12),"0",(H136/'E3 PLCC'!G19/12)) +'I5 Misc Data'!H25</f>
        <v>1</v>
      </c>
      <c r="I16" s="799">
        <f>IF(ISERROR(I136/'E3 PLCC'!H19/12),"0",(I136/'E3 PLCC'!H19/12)) +'I5 Misc Data'!I25</f>
        <v>1</v>
      </c>
      <c r="J16" s="799">
        <f>IF(ISERROR(J136/'E3 PLCC'!I19/12),"0",(J136/'E3 PLCC'!I19/12)) +'I5 Misc Data'!J25</f>
        <v>-0.12166664159416669</v>
      </c>
      <c r="K16" s="799">
        <f>IF(ISERROR(K136/'E3 PLCC'!J19/12),"0",(K136/'E3 PLCC'!J19/12)) +'I5 Misc Data'!K25</f>
        <v>0.51959497266410726</v>
      </c>
      <c r="L16" s="799">
        <f>IF(ISERROR(L136/'E3 PLCC'!K19/12),"0",(L136/'E3 PLCC'!K19/12)) +'I5 Misc Data'!L25</f>
        <v>0.31278784843577284</v>
      </c>
      <c r="M16" s="799">
        <f>IF(ISERROR(M136/'E3 PLCC'!L19/12),"0",(M136/'E3 PLCC'!L19/12)) +'I5 Misc Data'!M25</f>
        <v>0</v>
      </c>
      <c r="N16" s="799">
        <f>IF(ISERROR(N136/'E3 PLCC'!M19/12),"0",(N136/'E3 PLCC'!M19/12)) +'I5 Misc Data'!N25</f>
        <v>0</v>
      </c>
      <c r="O16" s="799">
        <f>IF(ISERROR(O136/'E3 PLCC'!N19/12),"0",(O136/'E3 PLCC'!N19/12)) +'I5 Misc Data'!O25</f>
        <v>0</v>
      </c>
      <c r="P16" s="799">
        <f>IF(ISERROR(P136/'E3 PLCC'!O19/12),"0",(P136/'E3 PLCC'!O19/12)) +'I5 Misc Data'!P25</f>
        <v>0</v>
      </c>
      <c r="Q16" s="799">
        <f>IF(ISERROR(Q136/'E3 PLCC'!P19/12),"0",(Q136/'E3 PLCC'!P19/12)) +'I5 Misc Data'!Q25</f>
        <v>0</v>
      </c>
      <c r="R16" s="799">
        <f>IF(ISERROR(R136/'E3 PLCC'!Q19/12),"0",(R136/'E3 PLCC'!Q19/12)) +'I5 Misc Data'!R25</f>
        <v>0</v>
      </c>
      <c r="S16" s="799">
        <f>IF(ISERROR(S136/'E3 PLCC'!R19/12),"0",(S136/'E3 PLCC'!R19/12)) +'I5 Misc Data'!S25</f>
        <v>0</v>
      </c>
      <c r="T16" s="799">
        <f>IF(ISERROR(T136/'E3 PLCC'!S19/12),"0",(T136/'E3 PLCC'!S19/12)) +'I5 Misc Data'!T25</f>
        <v>0</v>
      </c>
      <c r="U16" s="799">
        <f>IF(ISERROR(U136/'E3 PLCC'!T19/12),"0",(U136/'E3 PLCC'!T19/12)) +'I5 Misc Data'!U25</f>
        <v>0</v>
      </c>
      <c r="V16" s="799">
        <f>IF(ISERROR(V136/'E3 PLCC'!U19/12),"0",(V136/'E3 PLCC'!U19/12)) +'I5 Misc Data'!V25</f>
        <v>0</v>
      </c>
      <c r="W16" s="799">
        <f>IF(ISERROR(W136/'E3 PLCC'!V19/12),"0",(W136/'E3 PLCC'!V19/12)) +'I5 Misc Data'!W25</f>
        <v>0</v>
      </c>
      <c r="X16" s="693"/>
    </row>
    <row r="17" spans="1:37" s="691" customFormat="1" ht="39" customHeight="1">
      <c r="A17" s="711"/>
      <c r="B17" s="1030" t="s">
        <v>32</v>
      </c>
      <c r="C17" s="1031"/>
      <c r="D17" s="1032">
        <f>IF(ISERROR(D236/'E3 PLCC'!C19/12),"0",(D236/'E3 PLCC'!C19/12)) +'I5 Misc Data'!D25</f>
        <v>13.465451766278496</v>
      </c>
      <c r="E17" s="1032">
        <f>IF(ISERROR(E236/'E3 PLCC'!D19/12),"0",(E236/'E3 PLCC'!D19/12)) +'I5 Misc Data'!E25</f>
        <v>25.484913302527648</v>
      </c>
      <c r="F17" s="1032">
        <f>IF(ISERROR(F236/'E3 PLCC'!E19/12),"0",(F236/'E3 PLCC'!E19/12)) +'I5 Misc Data'!F25</f>
        <v>61.894788159974574</v>
      </c>
      <c r="G17" s="1032">
        <f>IF(ISERROR(G236/'E3 PLCC'!F19/12),"0",(G236/'E3 PLCC'!F19/12)) +'I5 Misc Data'!G25</f>
        <v>1</v>
      </c>
      <c r="H17" s="1032">
        <f>IF(ISERROR(H236/'E3 PLCC'!G19/12),"0",(H236/'E3 PLCC'!G19/12)) +'I5 Misc Data'!H25</f>
        <v>1</v>
      </c>
      <c r="I17" s="1032">
        <f>IF(ISERROR(I236/'E3 PLCC'!H19/12),"0",(I236/'E3 PLCC'!H19/12)) +'I5 Misc Data'!I25</f>
        <v>1</v>
      </c>
      <c r="J17" s="1032">
        <f>IF(ISERROR(J236/'E3 PLCC'!I19/12),"0",(J236/'E3 PLCC'!I19/12)) +'I5 Misc Data'!J25</f>
        <v>9.6244640044572822</v>
      </c>
      <c r="K17" s="1032">
        <f>IF(ISERROR(K236/'E3 PLCC'!J19/12),"0",(K236/'E3 PLCC'!J19/12)) +'I5 Misc Data'!K25</f>
        <v>9.9908941317524356</v>
      </c>
      <c r="L17" s="1032">
        <f>IF(ISERROR(L236/'E3 PLCC'!K19/12),"0",(L236/'E3 PLCC'!K19/12)) +'I5 Misc Data'!L25</f>
        <v>7.1501342049032743</v>
      </c>
      <c r="M17" s="1032">
        <f>IF(ISERROR(M236/'E3 PLCC'!L19/12),"0",(M236/'E3 PLCC'!L19/12)) +'I5 Misc Data'!M25</f>
        <v>0</v>
      </c>
      <c r="N17" s="1032">
        <f>IF(ISERROR(N236/'E3 PLCC'!M19/12),"0",(N236/'E3 PLCC'!M19/12)) +'I5 Misc Data'!N25</f>
        <v>0</v>
      </c>
      <c r="O17" s="1032">
        <f>IF(ISERROR(O236/'E3 PLCC'!N19/12),"0",(O236/'E3 PLCC'!N19/12)) +'I5 Misc Data'!O25</f>
        <v>0</v>
      </c>
      <c r="P17" s="1032">
        <f>IF(ISERROR(P236/'E3 PLCC'!O19/12),"0",(P236/'E3 PLCC'!O19/12)) +'I5 Misc Data'!P25</f>
        <v>0</v>
      </c>
      <c r="Q17" s="1032">
        <f>IF(ISERROR(Q236/'E3 PLCC'!P19/12),"0",(Q236/'E3 PLCC'!P19/12)) +'I5 Misc Data'!Q25</f>
        <v>0</v>
      </c>
      <c r="R17" s="1032">
        <f>IF(ISERROR(R236/'E3 PLCC'!Q19/12),"0",(R236/'E3 PLCC'!Q19/12)) +'I5 Misc Data'!R25</f>
        <v>0</v>
      </c>
      <c r="S17" s="1032">
        <f>IF(ISERROR(S236/'E3 PLCC'!R19/12),"0",(S236/'E3 PLCC'!R19/12)) +'I5 Misc Data'!S25</f>
        <v>0</v>
      </c>
      <c r="T17" s="1032">
        <f>IF(ISERROR(T236/'E3 PLCC'!S19/12),"0",(T236/'E3 PLCC'!S19/12)) +'I5 Misc Data'!T25</f>
        <v>0</v>
      </c>
      <c r="U17" s="1032">
        <f>IF(ISERROR(U236/'E3 PLCC'!T19/12),"0",(U236/'E3 PLCC'!T19/12)) +'I5 Misc Data'!U25</f>
        <v>0</v>
      </c>
      <c r="V17" s="1032">
        <f>IF(ISERROR(V236/'E3 PLCC'!U19/12),"0",(V236/'E3 PLCC'!U19/12)) +'I5 Misc Data'!V25</f>
        <v>0</v>
      </c>
      <c r="W17" s="1032">
        <f>IF(ISERROR(W236/'E3 PLCC'!V19/12),"0",(W236/'E3 PLCC'!V19/12)) +'I5 Misc Data'!W25</f>
        <v>0</v>
      </c>
      <c r="X17" s="693"/>
    </row>
    <row r="18" spans="1:37" s="691" customFormat="1" ht="26.25" customHeight="1">
      <c r="A18" s="711"/>
      <c r="B18" s="1033" t="s">
        <v>508</v>
      </c>
      <c r="C18" s="1034"/>
      <c r="D18" s="1032">
        <f>'I5 Misc Data'!D23</f>
        <v>13.34</v>
      </c>
      <c r="E18" s="1032">
        <f>'I5 Misc Data'!E23</f>
        <v>30.79</v>
      </c>
      <c r="F18" s="1032">
        <f>'I5 Misc Data'!F23</f>
        <v>338.04</v>
      </c>
      <c r="G18" s="1032">
        <f>'I5 Misc Data'!G23</f>
        <v>0</v>
      </c>
      <c r="H18" s="1032">
        <f>'I5 Misc Data'!H23</f>
        <v>0</v>
      </c>
      <c r="I18" s="1032">
        <f>'I5 Misc Data'!I23</f>
        <v>0</v>
      </c>
      <c r="J18" s="1032">
        <f>'I5 Misc Data'!J23</f>
        <v>1.06</v>
      </c>
      <c r="K18" s="1032">
        <f>'I5 Misc Data'!K23</f>
        <v>3.19</v>
      </c>
      <c r="L18" s="1032">
        <f>'I5 Misc Data'!L23</f>
        <v>15.39</v>
      </c>
      <c r="M18" s="1032">
        <f>'I5 Misc Data'!M23</f>
        <v>0</v>
      </c>
      <c r="N18" s="1032">
        <f>'I5 Misc Data'!N23</f>
        <v>0</v>
      </c>
      <c r="O18" s="1032">
        <f>'I5 Misc Data'!O23</f>
        <v>0</v>
      </c>
      <c r="P18" s="1032">
        <f>'I5 Misc Data'!P23</f>
        <v>0</v>
      </c>
      <c r="Q18" s="1032">
        <f>'I5 Misc Data'!Q23</f>
        <v>0</v>
      </c>
      <c r="R18" s="1032">
        <f>'I5 Misc Data'!R23</f>
        <v>0</v>
      </c>
      <c r="S18" s="1032">
        <f>'I5 Misc Data'!S23</f>
        <v>0</v>
      </c>
      <c r="T18" s="1032">
        <f>'I5 Misc Data'!T23</f>
        <v>0</v>
      </c>
      <c r="U18" s="1032">
        <f>'I5 Misc Data'!U23</f>
        <v>0</v>
      </c>
      <c r="V18" s="1032">
        <f>'I5 Misc Data'!V23</f>
        <v>0</v>
      </c>
      <c r="W18" s="1032">
        <f>'I5 Misc Data'!W23</f>
        <v>0</v>
      </c>
      <c r="X18" s="802"/>
      <c r="Y18" s="803"/>
      <c r="Z18" s="803"/>
      <c r="AA18" s="803"/>
      <c r="AB18" s="803"/>
      <c r="AC18" s="803"/>
      <c r="AD18" s="803"/>
      <c r="AE18" s="803"/>
      <c r="AF18" s="803"/>
      <c r="AG18" s="803"/>
      <c r="AH18" s="803"/>
      <c r="AI18" s="803"/>
      <c r="AJ18" s="803"/>
      <c r="AK18" s="803"/>
    </row>
    <row r="19" spans="1:37" ht="12.75">
      <c r="A19" s="710"/>
      <c r="B19" s="710"/>
      <c r="C19" s="719"/>
      <c r="D19" s="714"/>
      <c r="E19" s="715"/>
      <c r="F19" s="715"/>
      <c r="G19" s="715"/>
      <c r="H19" s="714"/>
      <c r="I19" s="715"/>
      <c r="J19" s="715"/>
      <c r="K19" s="715"/>
      <c r="L19" s="715"/>
      <c r="M19" s="715"/>
      <c r="N19" s="715"/>
      <c r="O19" s="715"/>
      <c r="P19" s="715"/>
      <c r="Q19" s="715"/>
      <c r="R19" s="715"/>
      <c r="S19" s="715"/>
      <c r="T19" s="715"/>
      <c r="U19" s="715"/>
      <c r="V19" s="715"/>
      <c r="W19" s="716"/>
    </row>
    <row r="20" spans="1:37" ht="4.5" customHeight="1">
      <c r="A20" s="805"/>
      <c r="B20" s="806"/>
      <c r="C20" s="807"/>
      <c r="D20" s="808"/>
      <c r="E20" s="809"/>
      <c r="F20" s="809"/>
      <c r="G20" s="809"/>
      <c r="H20" s="808"/>
      <c r="I20" s="809"/>
      <c r="J20" s="809"/>
      <c r="K20" s="809"/>
      <c r="L20" s="809"/>
      <c r="M20" s="809"/>
      <c r="N20" s="809"/>
      <c r="O20" s="809"/>
      <c r="P20" s="809"/>
      <c r="Q20" s="809"/>
      <c r="R20" s="809"/>
      <c r="S20" s="809"/>
      <c r="T20" s="809"/>
      <c r="U20" s="809"/>
      <c r="V20" s="809"/>
      <c r="W20" s="810"/>
    </row>
    <row r="21" spans="1:37" ht="12.75">
      <c r="A21" s="717"/>
      <c r="B21" s="718"/>
      <c r="C21" s="719"/>
      <c r="D21" s="714"/>
      <c r="E21" s="715"/>
      <c r="F21" s="715"/>
      <c r="G21" s="715"/>
      <c r="H21" s="714"/>
      <c r="I21" s="715"/>
      <c r="J21" s="715"/>
      <c r="K21" s="715"/>
      <c r="L21" s="715"/>
      <c r="M21" s="715"/>
      <c r="N21" s="715"/>
      <c r="O21" s="715"/>
      <c r="P21" s="715"/>
      <c r="Q21" s="715"/>
      <c r="R21" s="715"/>
      <c r="S21" s="715"/>
      <c r="T21" s="715"/>
      <c r="U21" s="715"/>
      <c r="V21" s="715"/>
      <c r="W21" s="716"/>
    </row>
    <row r="22" spans="1:37" s="695" customFormat="1" ht="12.75">
      <c r="A22" s="720"/>
      <c r="B22" s="721"/>
      <c r="C22" s="722"/>
      <c r="D22" s="804">
        <v>1</v>
      </c>
      <c r="E22" s="804">
        <v>2</v>
      </c>
      <c r="F22" s="804">
        <v>3</v>
      </c>
      <c r="G22" s="804">
        <v>4</v>
      </c>
      <c r="H22" s="804">
        <v>5</v>
      </c>
      <c r="I22" s="804">
        <v>6</v>
      </c>
      <c r="J22" s="804">
        <v>7</v>
      </c>
      <c r="K22" s="804">
        <v>8</v>
      </c>
      <c r="L22" s="804">
        <v>9</v>
      </c>
      <c r="M22" s="804">
        <v>10</v>
      </c>
      <c r="N22" s="804">
        <v>11</v>
      </c>
      <c r="O22" s="804">
        <v>12</v>
      </c>
      <c r="P22" s="804">
        <v>13</v>
      </c>
      <c r="Q22" s="804">
        <v>14</v>
      </c>
      <c r="R22" s="804">
        <v>15</v>
      </c>
      <c r="S22" s="804">
        <v>16</v>
      </c>
      <c r="T22" s="804">
        <v>17</v>
      </c>
      <c r="U22" s="804">
        <v>18</v>
      </c>
      <c r="V22" s="804">
        <v>19</v>
      </c>
      <c r="W22" s="804">
        <v>20</v>
      </c>
      <c r="X22" s="694"/>
    </row>
    <row r="23" spans="1:37" ht="38.25">
      <c r="A23" s="2334" t="s">
        <v>434</v>
      </c>
      <c r="B23" s="2335"/>
      <c r="C23" s="621" t="s">
        <v>1204</v>
      </c>
      <c r="D23" s="708" t="str">
        <f>IF('I2 LDC class'!$D$20="",'I2 LDC class'!$C$20,'I2 LDC class'!$D$20)</f>
        <v>Residential</v>
      </c>
      <c r="E23" s="708" t="str">
        <f>IF('I2 LDC class'!$D$21="",'I2 LDC class'!$C$21,'I2 LDC class'!$D$21)</f>
        <v>GS &lt;50</v>
      </c>
      <c r="F23" s="708" t="str">
        <f>IF('I2 LDC class'!$D$22="",'I2 LDC class'!$C$22,'I2 LDC class'!$D$22)</f>
        <v>GS&gt;50-Regular</v>
      </c>
      <c r="G23" s="708" t="str">
        <f>IF('I2 LDC class'!$D$23="",'I2 LDC class'!$C$23,'I2 LDC class'!$D$23)</f>
        <v>GS&gt; 50-TOU</v>
      </c>
      <c r="H23" s="708" t="str">
        <f>IF('I2 LDC class'!$D$24="",'I2 LDC class'!$C$24,'I2 LDC class'!$D$24)</f>
        <v>GS &gt;50-Intermediate</v>
      </c>
      <c r="I23" s="708" t="str">
        <f>IF('I2 LDC class'!$D$25="",'I2 LDC class'!$C$25,'I2 LDC class'!$D$25)</f>
        <v>Large Use &gt;5MW</v>
      </c>
      <c r="J23" s="708" t="str">
        <f>IF('I2 LDC class'!$D$26="",'I2 LDC class'!$C$26,'I2 LDC class'!$D$26)</f>
        <v>Street Light</v>
      </c>
      <c r="K23" s="708" t="str">
        <f>IF('I2 LDC class'!$D$27="",'I2 LDC class'!$C$27,'I2 LDC class'!$D$27)</f>
        <v>Sentinel</v>
      </c>
      <c r="L23" s="708" t="str">
        <f>IF('I2 LDC class'!$D$28="",'I2 LDC class'!$C$28,'I2 LDC class'!$D$28)</f>
        <v>Unmetered Scattered Load</v>
      </c>
      <c r="M23" s="708" t="str">
        <f>IF('I2 LDC class'!$D$29="",'I2 LDC class'!$C$29,'I2 LDC class'!$D$29)</f>
        <v>Embedded Distributor</v>
      </c>
      <c r="N23" s="708" t="str">
        <f>IF('I2 LDC class'!$D$30="",'I2 LDC class'!$C$30,'I2 LDC class'!$D$30)</f>
        <v>Back-up/Standby Power</v>
      </c>
      <c r="O23" s="708" t="str">
        <f>IF('I2 LDC class'!$D$31="",'I2 LDC class'!$C$31,'I2 LDC class'!$D$31)</f>
        <v>Rate Class 1</v>
      </c>
      <c r="P23" s="708" t="str">
        <f>IF('I2 LDC class'!$D$32="",'I2 LDC class'!$C$32,'I2 LDC class'!$D$32)</f>
        <v>Rate class 2</v>
      </c>
      <c r="Q23" s="708" t="str">
        <f>IF('I2 LDC class'!$D$33="",'I2 LDC class'!$C$33,'I2 LDC class'!$D$33)</f>
        <v>Rate class 3</v>
      </c>
      <c r="R23" s="708" t="str">
        <f>IF('I2 LDC class'!$D$34="",'I2 LDC class'!$C$34,'I2 LDC class'!$D$34)</f>
        <v>Rate class 4</v>
      </c>
      <c r="S23" s="708" t="str">
        <f>IF('I2 LDC class'!$D$35="",'I2 LDC class'!$C$35,'I2 LDC class'!$D$35)</f>
        <v>Rate class 5</v>
      </c>
      <c r="T23" s="708" t="str">
        <f>IF('I2 LDC class'!$D$36="",'I2 LDC class'!$C$36,'I2 LDC class'!$D$36)</f>
        <v>Rate class 6</v>
      </c>
      <c r="U23" s="708" t="str">
        <f>IF('I2 LDC class'!$D$37="",'I2 LDC class'!$C$37,'I2 LDC class'!$D$37)</f>
        <v>Rate class 7</v>
      </c>
      <c r="V23" s="708" t="str">
        <f>IF('I2 LDC class'!$D$38="",'I2 LDC class'!$C$38,'I2 LDC class'!$D$38)</f>
        <v>Rate class 8</v>
      </c>
      <c r="W23" s="709" t="str">
        <f>IF('I2 LDC class'!$D$39="",'I2 LDC class'!$C$39,'I2 LDC class'!$D$39)</f>
        <v>Rate class 9</v>
      </c>
    </row>
    <row r="24" spans="1:37" ht="12.75">
      <c r="A24" s="717"/>
      <c r="B24" s="710"/>
      <c r="C24" s="724"/>
      <c r="D24" s="714"/>
      <c r="E24" s="715"/>
      <c r="F24" s="715"/>
      <c r="G24" s="715"/>
      <c r="H24" s="714"/>
      <c r="I24" s="715"/>
      <c r="J24" s="715"/>
      <c r="K24" s="715"/>
      <c r="L24" s="715"/>
      <c r="M24" s="715"/>
      <c r="N24" s="715"/>
      <c r="O24" s="715"/>
      <c r="P24" s="715"/>
      <c r="Q24" s="715"/>
      <c r="R24" s="715"/>
      <c r="S24" s="715"/>
      <c r="T24" s="715"/>
      <c r="U24" s="715"/>
      <c r="V24" s="715"/>
      <c r="W24" s="725"/>
    </row>
    <row r="25" spans="1:37" ht="12.75">
      <c r="A25" s="362"/>
      <c r="B25" s="726"/>
      <c r="C25" s="724"/>
      <c r="D25" s="714"/>
      <c r="E25" s="715"/>
      <c r="F25" s="715"/>
      <c r="G25" s="715"/>
      <c r="H25" s="714"/>
      <c r="I25" s="715"/>
      <c r="J25" s="715"/>
      <c r="K25" s="715"/>
      <c r="L25" s="715"/>
      <c r="M25" s="715"/>
      <c r="N25" s="715"/>
      <c r="O25" s="715"/>
      <c r="P25" s="715"/>
      <c r="Q25" s="715"/>
      <c r="R25" s="715"/>
      <c r="S25" s="715"/>
      <c r="T25" s="715"/>
      <c r="U25" s="715"/>
      <c r="V25" s="715"/>
      <c r="W25" s="716"/>
    </row>
    <row r="26" spans="1:37" ht="12.75">
      <c r="A26" s="727"/>
      <c r="B26" s="728" t="s">
        <v>840</v>
      </c>
      <c r="C26" s="729">
        <f>SUM(D26:W26)</f>
        <v>6187500</v>
      </c>
      <c r="D26" s="730">
        <f>SUM('O4 Summary by Class &amp; Accounts'!E60:E73)+SUM('O4 Summary by Class &amp; Accounts'!E74:E76)+SUM('O4 Summary by Class &amp; Accounts'!E77) +SUM('O4 Summary by Class &amp; Accounts'!E79:E80)</f>
        <v>3099953.4179031756</v>
      </c>
      <c r="E26" s="730">
        <f>SUM('O4 Summary by Class &amp; Accounts'!F60:F73)+SUM('O4 Summary by Class &amp; Accounts'!F74:F76)+SUM('O4 Summary by Class &amp; Accounts'!F77) +SUM('O4 Summary by Class &amp; Accounts'!F79:F80)</f>
        <v>1066200.6481675906</v>
      </c>
      <c r="F26" s="730">
        <f>SUM('O4 Summary by Class &amp; Accounts'!G60:G73)+SUM('O4 Summary by Class &amp; Accounts'!G74:G76)+SUM('O4 Summary by Class &amp; Accounts'!G77) +SUM('O4 Summary by Class &amp; Accounts'!G79:G80)</f>
        <v>1544444.8964134022</v>
      </c>
      <c r="G26" s="730">
        <f>SUM('O4 Summary by Class &amp; Accounts'!H60:H73)+SUM('O4 Summary by Class &amp; Accounts'!H74:H76)+SUM('O4 Summary by Class &amp; Accounts'!H77) +SUM('O4 Summary by Class &amp; Accounts'!H79:H80)</f>
        <v>0</v>
      </c>
      <c r="H26" s="730">
        <f>SUM('O4 Summary by Class &amp; Accounts'!I60:I73)+SUM('O4 Summary by Class &amp; Accounts'!I74:I76)+SUM('O4 Summary by Class &amp; Accounts'!I77) +SUM('O4 Summary by Class &amp; Accounts'!I79:I80)</f>
        <v>0</v>
      </c>
      <c r="I26" s="730">
        <f>SUM('O4 Summary by Class &amp; Accounts'!J60:J73)+SUM('O4 Summary by Class &amp; Accounts'!J74:J76)+SUM('O4 Summary by Class &amp; Accounts'!J77) +SUM('O4 Summary by Class &amp; Accounts'!J79:J80)</f>
        <v>0</v>
      </c>
      <c r="J26" s="730">
        <f>SUM('O4 Summary by Class &amp; Accounts'!K60:K73)+SUM('O4 Summary by Class &amp; Accounts'!K74:K76)+SUM('O4 Summary by Class &amp; Accounts'!K77) +SUM('O4 Summary by Class &amp; Accounts'!K79:K80)</f>
        <v>431737.48985434702</v>
      </c>
      <c r="K26" s="730">
        <f>SUM('O4 Summary by Class &amp; Accounts'!L60:L73)+SUM('O4 Summary by Class &amp; Accounts'!L74:L76)+SUM('O4 Summary by Class &amp; Accounts'!L77) +SUM('O4 Summary by Class &amp; Accounts'!L79:L80)</f>
        <v>23689.490912913076</v>
      </c>
      <c r="L26" s="730">
        <f>SUM('O4 Summary by Class &amp; Accounts'!M60:M73)+SUM('O4 Summary by Class &amp; Accounts'!M74:M76)+SUM('O4 Summary by Class &amp; Accounts'!M77) +SUM('O4 Summary by Class &amp; Accounts'!M79:M80)</f>
        <v>21474.056748571678</v>
      </c>
      <c r="M26" s="730">
        <f>SUM('O4 Summary by Class &amp; Accounts'!N60:N73)+SUM('O4 Summary by Class &amp; Accounts'!N74:N76)+SUM('O4 Summary by Class &amp; Accounts'!N77) +SUM('O4 Summary by Class &amp; Accounts'!N79:N80)</f>
        <v>0</v>
      </c>
      <c r="N26" s="730">
        <f>SUM('O4 Summary by Class &amp; Accounts'!O60:O73)+SUM('O4 Summary by Class &amp; Accounts'!O74:O76)+SUM('O4 Summary by Class &amp; Accounts'!O77) +SUM('O4 Summary by Class &amp; Accounts'!O79:O80)</f>
        <v>0</v>
      </c>
      <c r="O26" s="730">
        <f>SUM('O4 Summary by Class &amp; Accounts'!P60:P73)+SUM('O4 Summary by Class &amp; Accounts'!P74:P76)+SUM('O4 Summary by Class &amp; Accounts'!P77) +SUM('O4 Summary by Class &amp; Accounts'!P79:P80)</f>
        <v>0</v>
      </c>
      <c r="P26" s="730">
        <f>SUM('O4 Summary by Class &amp; Accounts'!Q60:Q73)+SUM('O4 Summary by Class &amp; Accounts'!Q74:Q76)+SUM('O4 Summary by Class &amp; Accounts'!Q77) +SUM('O4 Summary by Class &amp; Accounts'!Q79:Q80)</f>
        <v>0</v>
      </c>
      <c r="Q26" s="730">
        <f>SUM('O4 Summary by Class &amp; Accounts'!R60:R73)+SUM('O4 Summary by Class &amp; Accounts'!R74:R76)+SUM('O4 Summary by Class &amp; Accounts'!R77) +SUM('O4 Summary by Class &amp; Accounts'!R79:R80)</f>
        <v>0</v>
      </c>
      <c r="R26" s="730">
        <f>SUM('O4 Summary by Class &amp; Accounts'!S60:S73)+SUM('O4 Summary by Class &amp; Accounts'!S74:S76)+SUM('O4 Summary by Class &amp; Accounts'!S77) +SUM('O4 Summary by Class &amp; Accounts'!S79:S80)</f>
        <v>0</v>
      </c>
      <c r="S26" s="730">
        <f>SUM('O4 Summary by Class &amp; Accounts'!T60:T73)+SUM('O4 Summary by Class &amp; Accounts'!T74:T76)+SUM('O4 Summary by Class &amp; Accounts'!T77) +SUM('O4 Summary by Class &amp; Accounts'!T79:T80)</f>
        <v>0</v>
      </c>
      <c r="T26" s="730">
        <f>SUM('O4 Summary by Class &amp; Accounts'!U60:U73)+SUM('O4 Summary by Class &amp; Accounts'!U74:U76)+SUM('O4 Summary by Class &amp; Accounts'!U77) +SUM('O4 Summary by Class &amp; Accounts'!U79:U80)</f>
        <v>0</v>
      </c>
      <c r="U26" s="730">
        <f>SUM('O4 Summary by Class &amp; Accounts'!V60:V73)+SUM('O4 Summary by Class &amp; Accounts'!V74:V76)+SUM('O4 Summary by Class &amp; Accounts'!V77) +SUM('O4 Summary by Class &amp; Accounts'!V79:V80)</f>
        <v>0</v>
      </c>
      <c r="V26" s="730">
        <f>SUM('O4 Summary by Class &amp; Accounts'!W60:W73)+SUM('O4 Summary by Class &amp; Accounts'!W74:W76)+SUM('O4 Summary by Class &amp; Accounts'!W77) +SUM('O4 Summary by Class &amp; Accounts'!W79:W80)</f>
        <v>0</v>
      </c>
      <c r="W26" s="731">
        <f>SUM('O4 Summary by Class &amp; Accounts'!X60:X73)+SUM('O4 Summary by Class &amp; Accounts'!X74:X76)+SUM('O4 Summary by Class &amp; Accounts'!X77) +SUM('O4 Summary by Class &amp; Accounts'!X79:X80)</f>
        <v>0</v>
      </c>
      <c r="X26" s="696"/>
    </row>
    <row r="27" spans="1:37" s="609" customFormat="1" ht="10.5" customHeight="1">
      <c r="A27" s="730"/>
      <c r="B27" s="728" t="s">
        <v>1017</v>
      </c>
      <c r="C27" s="729">
        <f>SUM(D27:W27)</f>
        <v>-4221999.9999999991</v>
      </c>
      <c r="D27" s="730">
        <f>'O7 Amortization'!AW80+'O7 Amortization'!AW150+'O7 Amortization'!AW220+'O7 Amortization'!AW290</f>
        <v>-2115232.8614767198</v>
      </c>
      <c r="E27" s="730">
        <f>'O7 Amortization'!AX80+'O7 Amortization'!AX150+'O7 Amortization'!AX220+'O7 Amortization'!AX290</f>
        <v>-727515.01196986961</v>
      </c>
      <c r="F27" s="730">
        <f>'O7 Amortization'!AY80+'O7 Amortization'!AY150+'O7 Amortization'!AY220+'O7 Amortization'!AY290</f>
        <v>-1053841.8347729105</v>
      </c>
      <c r="G27" s="730">
        <f>'O7 Amortization'!AZ80+'O7 Amortization'!AZ150+'O7 Amortization'!AZ220+'O7 Amortization'!AZ290</f>
        <v>0</v>
      </c>
      <c r="H27" s="730">
        <f>'O7 Amortization'!BA80+'O7 Amortization'!BA150+'O7 Amortization'!BA220+'O7 Amortization'!BA290</f>
        <v>0</v>
      </c>
      <c r="I27" s="730">
        <f>'O7 Amortization'!BB80+'O7 Amortization'!BB150+'O7 Amortization'!BB220+'O7 Amortization'!BB290</f>
        <v>0</v>
      </c>
      <c r="J27" s="730">
        <f>'O7 Amortization'!BC80+'O7 Amortization'!BC150+'O7 Amortization'!BC220+'O7 Amortization'!BC290</f>
        <v>-294593.24156202882</v>
      </c>
      <c r="K27" s="730">
        <f>'O7 Amortization'!BD80+'O7 Amortization'!BD150+'O7 Amortization'!BD220+'O7 Amortization'!BD290</f>
        <v>-16164.368587364685</v>
      </c>
      <c r="L27" s="730">
        <f>'O7 Amortization'!BE80+'O7 Amortization'!BE150+'O7 Amortization'!BE220+'O7 Amortization'!BE290</f>
        <v>-14652.681631106199</v>
      </c>
      <c r="M27" s="730">
        <f>'O7 Amortization'!BF80+'O7 Amortization'!BF150+'O7 Amortization'!BF220+'O7 Amortization'!BF290</f>
        <v>0</v>
      </c>
      <c r="N27" s="730">
        <f>'O7 Amortization'!BG80+'O7 Amortization'!BG150+'O7 Amortization'!BG220+'O7 Amortization'!BG290</f>
        <v>0</v>
      </c>
      <c r="O27" s="730">
        <f>'O7 Amortization'!BH80+'O7 Amortization'!BH150+'O7 Amortization'!BH220+'O7 Amortization'!BH290</f>
        <v>0</v>
      </c>
      <c r="P27" s="730">
        <f>'O7 Amortization'!BI80+'O7 Amortization'!BI150+'O7 Amortization'!BI220+'O7 Amortization'!BI290</f>
        <v>0</v>
      </c>
      <c r="Q27" s="730">
        <f>'O7 Amortization'!BJ80+'O7 Amortization'!BJ150+'O7 Amortization'!BJ220+'O7 Amortization'!BJ290</f>
        <v>0</v>
      </c>
      <c r="R27" s="730">
        <f>'O7 Amortization'!BK80+'O7 Amortization'!BK150+'O7 Amortization'!BK220+'O7 Amortization'!BK290</f>
        <v>0</v>
      </c>
      <c r="S27" s="730">
        <f>'O7 Amortization'!BL80+'O7 Amortization'!BL150+'O7 Amortization'!BL220+'O7 Amortization'!BL290</f>
        <v>0</v>
      </c>
      <c r="T27" s="730">
        <f>'O7 Amortization'!BM80+'O7 Amortization'!BM150+'O7 Amortization'!BM220+'O7 Amortization'!BM290</f>
        <v>0</v>
      </c>
      <c r="U27" s="730">
        <f>'O7 Amortization'!BN80+'O7 Amortization'!BN150+'O7 Amortization'!BN220+'O7 Amortization'!BN290</f>
        <v>0</v>
      </c>
      <c r="V27" s="730">
        <f>'O7 Amortization'!BO80+'O7 Amortization'!BO150+'O7 Amortization'!BO220+'O7 Amortization'!BO290</f>
        <v>0</v>
      </c>
      <c r="W27" s="731">
        <f>'O7 Amortization'!BP80+'O7 Amortization'!BP150+'O7 Amortization'!BP220+'O7 Amortization'!BP290</f>
        <v>0</v>
      </c>
      <c r="X27" s="696"/>
    </row>
    <row r="28" spans="1:37" ht="12.75">
      <c r="A28" s="730"/>
      <c r="B28" s="728" t="s">
        <v>1018</v>
      </c>
      <c r="C28" s="729">
        <f>SUM(D28:W28)</f>
        <v>1965500.0000000005</v>
      </c>
      <c r="D28" s="730">
        <f>D26+D27</f>
        <v>984720.55642645573</v>
      </c>
      <c r="E28" s="730">
        <f t="shared" ref="E28:W28" si="0">E26+E27</f>
        <v>338685.636197721</v>
      </c>
      <c r="F28" s="730">
        <f t="shared" si="0"/>
        <v>490603.06164049171</v>
      </c>
      <c r="G28" s="730">
        <f t="shared" si="0"/>
        <v>0</v>
      </c>
      <c r="H28" s="730">
        <f t="shared" si="0"/>
        <v>0</v>
      </c>
      <c r="I28" s="730">
        <f t="shared" si="0"/>
        <v>0</v>
      </c>
      <c r="J28" s="730">
        <f t="shared" si="0"/>
        <v>137144.2482923182</v>
      </c>
      <c r="K28" s="730">
        <f t="shared" si="0"/>
        <v>7525.122325548391</v>
      </c>
      <c r="L28" s="730">
        <f t="shared" si="0"/>
        <v>6821.375117465479</v>
      </c>
      <c r="M28" s="730">
        <f t="shared" si="0"/>
        <v>0</v>
      </c>
      <c r="N28" s="730">
        <f t="shared" si="0"/>
        <v>0</v>
      </c>
      <c r="O28" s="730">
        <f t="shared" si="0"/>
        <v>0</v>
      </c>
      <c r="P28" s="730">
        <f t="shared" si="0"/>
        <v>0</v>
      </c>
      <c r="Q28" s="730">
        <f t="shared" si="0"/>
        <v>0</v>
      </c>
      <c r="R28" s="730">
        <f t="shared" si="0"/>
        <v>0</v>
      </c>
      <c r="S28" s="730">
        <f t="shared" si="0"/>
        <v>0</v>
      </c>
      <c r="T28" s="730">
        <f t="shared" si="0"/>
        <v>0</v>
      </c>
      <c r="U28" s="730">
        <f t="shared" si="0"/>
        <v>0</v>
      </c>
      <c r="V28" s="730">
        <f t="shared" si="0"/>
        <v>0</v>
      </c>
      <c r="W28" s="731">
        <f t="shared" si="0"/>
        <v>0</v>
      </c>
      <c r="X28" s="696"/>
    </row>
    <row r="29" spans="1:37" s="609" customFormat="1" ht="12.75">
      <c r="A29" s="730"/>
      <c r="B29" s="728"/>
      <c r="C29" s="729"/>
      <c r="D29" s="730"/>
      <c r="E29" s="730"/>
      <c r="F29" s="730"/>
      <c r="G29" s="730"/>
      <c r="H29" s="730"/>
      <c r="I29" s="730"/>
      <c r="J29" s="730"/>
      <c r="K29" s="730"/>
      <c r="L29" s="730"/>
      <c r="M29" s="730"/>
      <c r="N29" s="730"/>
      <c r="O29" s="730"/>
      <c r="P29" s="730"/>
      <c r="Q29" s="730"/>
      <c r="R29" s="730"/>
      <c r="S29" s="730"/>
      <c r="T29" s="730"/>
      <c r="U29" s="730"/>
      <c r="V29" s="730"/>
      <c r="W29" s="731"/>
      <c r="X29" s="696"/>
    </row>
    <row r="30" spans="1:37" s="609" customFormat="1" ht="12.75">
      <c r="A30" s="730"/>
      <c r="B30" s="728" t="s">
        <v>1019</v>
      </c>
      <c r="C30" s="729">
        <f>SUM(D30:W30)</f>
        <v>320000.00000000006</v>
      </c>
      <c r="D30" s="730">
        <f>'O7 Amortization'!AW364+'O7 Amortization'!AW436+'O7 Amortization'!AW509+'O7 Amortization'!AW582</f>
        <v>160320.82322893187</v>
      </c>
      <c r="E30" s="730">
        <f>'O7 Amortization'!AX364+'O7 Amortization'!AX436+'O7 Amortization'!AX509+'O7 Amortization'!AX582</f>
        <v>55140.882006243082</v>
      </c>
      <c r="F30" s="730">
        <f>'O7 Amortization'!AY364+'O7 Amortization'!AY436+'O7 Amortization'!AY509+'O7 Amortization'!AY582</f>
        <v>79874.321915521417</v>
      </c>
      <c r="G30" s="730">
        <f>'O7 Amortization'!AZ364+'O7 Amortization'!AZ436+'O7 Amortization'!AZ509+'O7 Amortization'!AZ582</f>
        <v>0</v>
      </c>
      <c r="H30" s="730">
        <f>'O7 Amortization'!BA364+'O7 Amortization'!BA436+'O7 Amortization'!BA509+'O7 Amortization'!BA582</f>
        <v>0</v>
      </c>
      <c r="I30" s="730">
        <f>'O7 Amortization'!BB364+'O7 Amortization'!BB436+'O7 Amortization'!BB509+'O7 Amortization'!BB582</f>
        <v>0</v>
      </c>
      <c r="J30" s="730">
        <f>'O7 Amortization'!BC364+'O7 Amortization'!BC436+'O7 Amortization'!BC509+'O7 Amortization'!BC582</f>
        <v>22328.241899537948</v>
      </c>
      <c r="K30" s="730">
        <f>'O7 Amortization'!BD364+'O7 Amortization'!BD436+'O7 Amortization'!BD509+'O7 Amortization'!BD582</f>
        <v>1225.1534694355046</v>
      </c>
      <c r="L30" s="730">
        <f>'O7 Amortization'!BE364+'O7 Amortization'!BE436+'O7 Amortization'!BE509+'O7 Amortization'!BE582</f>
        <v>1110.5774803301717</v>
      </c>
      <c r="M30" s="730">
        <f>'O7 Amortization'!BF364+'O7 Amortization'!BF436+'O7 Amortization'!BF509+'O7 Amortization'!BF582</f>
        <v>0</v>
      </c>
      <c r="N30" s="730">
        <f>'O7 Amortization'!BG364+'O7 Amortization'!BG436+'O7 Amortization'!BG509+'O7 Amortization'!BG582</f>
        <v>0</v>
      </c>
      <c r="O30" s="730">
        <f>'O7 Amortization'!BH364+'O7 Amortization'!BH436+'O7 Amortization'!BH509+'O7 Amortization'!BH582</f>
        <v>0</v>
      </c>
      <c r="P30" s="730">
        <f>'O7 Amortization'!BI364+'O7 Amortization'!BI436+'O7 Amortization'!BI509+'O7 Amortization'!BI582</f>
        <v>0</v>
      </c>
      <c r="Q30" s="730">
        <f>'O7 Amortization'!BJ364+'O7 Amortization'!BJ436+'O7 Amortization'!BJ509+'O7 Amortization'!BJ582</f>
        <v>0</v>
      </c>
      <c r="R30" s="730">
        <f>'O7 Amortization'!BK364+'O7 Amortization'!BK436+'O7 Amortization'!BK509+'O7 Amortization'!BK582</f>
        <v>0</v>
      </c>
      <c r="S30" s="730">
        <f>'O7 Amortization'!BL364+'O7 Amortization'!BL436+'O7 Amortization'!BL509+'O7 Amortization'!BL582</f>
        <v>0</v>
      </c>
      <c r="T30" s="730">
        <f>'O7 Amortization'!BM364+'O7 Amortization'!BM436+'O7 Amortization'!BM509+'O7 Amortization'!BM582</f>
        <v>0</v>
      </c>
      <c r="U30" s="730">
        <f>'O7 Amortization'!BN364+'O7 Amortization'!BN436+'O7 Amortization'!BN509+'O7 Amortization'!BN582</f>
        <v>0</v>
      </c>
      <c r="V30" s="730">
        <f>'O7 Amortization'!BO364+'O7 Amortization'!BO436+'O7 Amortization'!BO509+'O7 Amortization'!BO582</f>
        <v>0</v>
      </c>
      <c r="W30" s="731">
        <f>'O7 Amortization'!BP364+'O7 Amortization'!BP436+'O7 Amortization'!BP509+'O7 Amortization'!BP582</f>
        <v>0</v>
      </c>
      <c r="X30" s="696"/>
    </row>
    <row r="31" spans="1:37" s="609" customFormat="1" ht="12.75">
      <c r="A31" s="730"/>
      <c r="B31" s="728"/>
      <c r="C31" s="729"/>
      <c r="D31" s="730"/>
      <c r="E31" s="730"/>
      <c r="F31" s="730"/>
      <c r="G31" s="730"/>
      <c r="H31" s="730"/>
      <c r="I31" s="730"/>
      <c r="J31" s="730"/>
      <c r="K31" s="730"/>
      <c r="L31" s="730"/>
      <c r="M31" s="730"/>
      <c r="N31" s="730"/>
      <c r="O31" s="730"/>
      <c r="P31" s="730"/>
      <c r="Q31" s="730"/>
      <c r="R31" s="730"/>
      <c r="S31" s="730"/>
      <c r="T31" s="730"/>
      <c r="U31" s="730"/>
      <c r="V31" s="730"/>
      <c r="W31" s="731"/>
      <c r="X31" s="696"/>
    </row>
    <row r="32" spans="1:37" s="609" customFormat="1" ht="12.75">
      <c r="A32" s="730"/>
      <c r="B32" s="1026" t="s">
        <v>419</v>
      </c>
      <c r="C32" s="1027">
        <f>SUM(D32:W32)</f>
        <v>14586650.000000004</v>
      </c>
      <c r="D32" s="1028">
        <f>IF(ISERROR('O6 Source Data for E2'!D99), "-", 'O6 Source Data for E2'!D99)</f>
        <v>7286994.4551457241</v>
      </c>
      <c r="E32" s="1028">
        <f>IF(ISERROR('O6 Source Data for E2'!E99), "-", 'O6 Source Data for E2'!E99)</f>
        <v>2522800.2637391775</v>
      </c>
      <c r="F32" s="1028">
        <f>IF(ISERROR('O6 Source Data for E2'!F99), "-", 'O6 Source Data for E2'!F99)</f>
        <v>3680773.7068402441</v>
      </c>
      <c r="G32" s="1028">
        <f>IF(ISERROR('O6 Source Data for E2'!G99), "-", 'O6 Source Data for E2'!G99)</f>
        <v>0</v>
      </c>
      <c r="H32" s="1028">
        <f>IF(ISERROR('O6 Source Data for E2'!H99), "-", 'O6 Source Data for E2'!H99)</f>
        <v>0</v>
      </c>
      <c r="I32" s="1028">
        <f>IF(ISERROR('O6 Source Data for E2'!I99), "-", 'O6 Source Data for E2'!I99)</f>
        <v>0</v>
      </c>
      <c r="J32" s="1028">
        <f>IF(ISERROR('O6 Source Data for E2'!J99), "-", 'O6 Source Data for E2'!J99)</f>
        <v>992024.63486041268</v>
      </c>
      <c r="K32" s="1028">
        <f>IF(ISERROR('O6 Source Data for E2'!K99), "-", 'O6 Source Data for E2'!K99)</f>
        <v>54434.23437106538</v>
      </c>
      <c r="L32" s="1028">
        <f>IF(ISERROR('O6 Source Data for E2'!L99), "-", 'O6 Source Data for E2'!L99)</f>
        <v>49622.705043377151</v>
      </c>
      <c r="M32" s="1028">
        <f>IF(ISERROR('O6 Source Data for E2'!M99), "-", 'O6 Source Data for E2'!M99)</f>
        <v>0</v>
      </c>
      <c r="N32" s="1028">
        <f>IF(ISERROR('O6 Source Data for E2'!N99), "-", 'O6 Source Data for E2'!N99)</f>
        <v>0</v>
      </c>
      <c r="O32" s="1028">
        <f>IF(ISERROR('O6 Source Data for E2'!O99), "-", 'O6 Source Data for E2'!O99)</f>
        <v>0</v>
      </c>
      <c r="P32" s="1028">
        <f>IF(ISERROR('O6 Source Data for E2'!P99), "-", 'O6 Source Data for E2'!P99)</f>
        <v>0</v>
      </c>
      <c r="Q32" s="1028">
        <f>IF(ISERROR('O6 Source Data for E2'!Q99), "-", 'O6 Source Data for E2'!Q99)</f>
        <v>0</v>
      </c>
      <c r="R32" s="1028">
        <f>IF(ISERROR('O6 Source Data for E2'!R99), "-", 'O6 Source Data for E2'!R99)</f>
        <v>0</v>
      </c>
      <c r="S32" s="1028">
        <f>IF(ISERROR('O6 Source Data for E2'!S99), "-", 'O6 Source Data for E2'!S99)</f>
        <v>0</v>
      </c>
      <c r="T32" s="1028">
        <f>IF(ISERROR('O6 Source Data for E2'!T99), "-", 'O6 Source Data for E2'!T99)</f>
        <v>0</v>
      </c>
      <c r="U32" s="1028">
        <f>IF(ISERROR('O6 Source Data for E2'!U99), "-", 'O6 Source Data for E2'!U99)</f>
        <v>0</v>
      </c>
      <c r="V32" s="1028">
        <f>IF(ISERROR('O6 Source Data for E2'!V99), "-", 'O6 Source Data for E2'!V99)</f>
        <v>0</v>
      </c>
      <c r="W32" s="984">
        <f>IF(ISERROR('O6 Source Data for E2'!W99), "-", 'O6 Source Data for E2'!W99)</f>
        <v>0</v>
      </c>
      <c r="X32" s="696"/>
    </row>
    <row r="33" spans="1:26" ht="12.75">
      <c r="A33" s="730"/>
      <c r="B33" s="728"/>
      <c r="C33" s="729"/>
      <c r="D33" s="730"/>
      <c r="E33" s="730"/>
      <c r="F33" s="730"/>
      <c r="G33" s="730"/>
      <c r="H33" s="730"/>
      <c r="I33" s="730"/>
      <c r="J33" s="730"/>
      <c r="K33" s="730"/>
      <c r="L33" s="730"/>
      <c r="M33" s="730"/>
      <c r="N33" s="730"/>
      <c r="O33" s="730"/>
      <c r="P33" s="730"/>
      <c r="Q33" s="730"/>
      <c r="R33" s="730"/>
      <c r="S33" s="730"/>
      <c r="T33" s="730"/>
      <c r="U33" s="730"/>
      <c r="V33" s="730"/>
      <c r="W33" s="731"/>
      <c r="X33" s="696"/>
    </row>
    <row r="34" spans="1:26" ht="12.75">
      <c r="A34" s="730"/>
      <c r="B34" s="1026" t="s">
        <v>1025</v>
      </c>
      <c r="C34" s="1027">
        <f>SUM(D34:W34)</f>
        <v>1482000</v>
      </c>
      <c r="D34" s="1029">
        <f>SUM('O4 Summary by Class &amp; Accounts'!E166:E191) + 'O4 Summary by Class &amp; Accounts'!E200+ SUM('O4 Summary by Class &amp; Accounts'!E202:E205)</f>
        <v>884175.92851668969</v>
      </c>
      <c r="E34" s="1029">
        <f>SUM('O4 Summary by Class &amp; Accounts'!F166:F191) + 'O4 Summary by Class &amp; Accounts'!F200+ SUM('O4 Summary by Class &amp; Accounts'!F202:F205)</f>
        <v>250602.10048643738</v>
      </c>
      <c r="F34" s="1029">
        <f>SUM('O4 Summary by Class &amp; Accounts'!G166:G191) + 'O4 Summary by Class &amp; Accounts'!G200+ SUM('O4 Summary by Class &amp; Accounts'!G202:G205)</f>
        <v>274576.60306409799</v>
      </c>
      <c r="G34" s="1029">
        <f>SUM('O4 Summary by Class &amp; Accounts'!H166:H191) + 'O4 Summary by Class &amp; Accounts'!H200+ SUM('O4 Summary by Class &amp; Accounts'!H202:H205)</f>
        <v>0</v>
      </c>
      <c r="H34" s="1029">
        <f>SUM('O4 Summary by Class &amp; Accounts'!I166:I191) + 'O4 Summary by Class &amp; Accounts'!I200+ SUM('O4 Summary by Class &amp; Accounts'!I202:I205)</f>
        <v>0</v>
      </c>
      <c r="I34" s="1029">
        <f>SUM('O4 Summary by Class &amp; Accounts'!J166:J191) + 'O4 Summary by Class &amp; Accounts'!J200+ SUM('O4 Summary by Class &amp; Accounts'!J202:J205)</f>
        <v>0</v>
      </c>
      <c r="J34" s="1029">
        <f>SUM('O4 Summary by Class &amp; Accounts'!K166:K191) + 'O4 Summary by Class &amp; Accounts'!K200+ SUM('O4 Summary by Class &amp; Accounts'!K202:K205)</f>
        <v>64990.630519547485</v>
      </c>
      <c r="K34" s="1029">
        <f>SUM('O4 Summary by Class &amp; Accounts'!L166:L191) + 'O4 Summary by Class &amp; Accounts'!L200+ SUM('O4 Summary by Class &amp; Accounts'!L202:L205)</f>
        <v>4067.7030412484655</v>
      </c>
      <c r="L34" s="1029">
        <f>SUM('O4 Summary by Class &amp; Accounts'!M166:M191) + 'O4 Summary by Class &amp; Accounts'!M200+ SUM('O4 Summary by Class &amp; Accounts'!M202:M205)</f>
        <v>3587.0343719789998</v>
      </c>
      <c r="M34" s="1029">
        <f>SUM('O4 Summary by Class &amp; Accounts'!N166:N191) + 'O4 Summary by Class &amp; Accounts'!N200+ SUM('O4 Summary by Class &amp; Accounts'!N202:N205)</f>
        <v>0</v>
      </c>
      <c r="N34" s="1029">
        <f>SUM('O4 Summary by Class &amp; Accounts'!O166:O191) + 'O4 Summary by Class &amp; Accounts'!O200+ SUM('O4 Summary by Class &amp; Accounts'!O202:O205)</f>
        <v>0</v>
      </c>
      <c r="O34" s="1029">
        <f>SUM('O4 Summary by Class &amp; Accounts'!P166:P191) + 'O4 Summary by Class &amp; Accounts'!P200+ SUM('O4 Summary by Class &amp; Accounts'!P202:P205)</f>
        <v>0</v>
      </c>
      <c r="P34" s="1029">
        <f>SUM('O4 Summary by Class &amp; Accounts'!Q166:Q191) + 'O4 Summary by Class &amp; Accounts'!Q200+ SUM('O4 Summary by Class &amp; Accounts'!Q202:Q205)</f>
        <v>0</v>
      </c>
      <c r="Q34" s="1029">
        <f>SUM('O4 Summary by Class &amp; Accounts'!R166:R191) + 'O4 Summary by Class &amp; Accounts'!R200+ SUM('O4 Summary by Class &amp; Accounts'!R202:R205)</f>
        <v>0</v>
      </c>
      <c r="R34" s="1029">
        <f>SUM('O4 Summary by Class &amp; Accounts'!S166:S191) + 'O4 Summary by Class &amp; Accounts'!S200+ SUM('O4 Summary by Class &amp; Accounts'!S202:S205)</f>
        <v>0</v>
      </c>
      <c r="S34" s="1029">
        <f>SUM('O4 Summary by Class &amp; Accounts'!T166:T191) + 'O4 Summary by Class &amp; Accounts'!T200+ SUM('O4 Summary by Class &amp; Accounts'!T202:T205)</f>
        <v>0</v>
      </c>
      <c r="T34" s="1029">
        <f>SUM('O4 Summary by Class &amp; Accounts'!U166:U191) + 'O4 Summary by Class &amp; Accounts'!U200+ SUM('O4 Summary by Class &amp; Accounts'!U202:U205)</f>
        <v>0</v>
      </c>
      <c r="U34" s="1029">
        <f>SUM('O4 Summary by Class &amp; Accounts'!V166:V191) + 'O4 Summary by Class &amp; Accounts'!V200+ SUM('O4 Summary by Class &amp; Accounts'!V202:V205)</f>
        <v>0</v>
      </c>
      <c r="V34" s="1029">
        <f>SUM('O4 Summary by Class &amp; Accounts'!W166:W191) + 'O4 Summary by Class &amp; Accounts'!W200+ SUM('O4 Summary by Class &amp; Accounts'!W202:W205)</f>
        <v>0</v>
      </c>
      <c r="W34" s="967">
        <f>SUM('O4 Summary by Class &amp; Accounts'!X166:X191) + 'O4 Summary by Class &amp; Accounts'!X200+ SUM('O4 Summary by Class &amp; Accounts'!X202:X205)</f>
        <v>0</v>
      </c>
      <c r="X34" s="696"/>
    </row>
    <row r="35" spans="1:26" ht="12.75">
      <c r="A35" s="730"/>
      <c r="B35" s="728"/>
      <c r="C35" s="732"/>
      <c r="D35" s="730"/>
      <c r="E35" s="730"/>
      <c r="F35" s="730"/>
      <c r="G35" s="730"/>
      <c r="H35" s="730"/>
      <c r="I35" s="730"/>
      <c r="J35" s="730"/>
      <c r="K35" s="730"/>
      <c r="L35" s="730"/>
      <c r="M35" s="730"/>
      <c r="N35" s="730"/>
      <c r="O35" s="730"/>
      <c r="P35" s="730"/>
      <c r="Q35" s="730"/>
      <c r="R35" s="730"/>
      <c r="S35" s="730"/>
      <c r="T35" s="730"/>
      <c r="U35" s="730"/>
      <c r="V35" s="730"/>
      <c r="W35" s="731"/>
      <c r="X35" s="696"/>
    </row>
    <row r="36" spans="1:26" ht="12.75">
      <c r="A36" s="730"/>
      <c r="B36" s="1026" t="s">
        <v>1020</v>
      </c>
      <c r="C36" s="1027">
        <f>SUM(D36:W36)</f>
        <v>2864000</v>
      </c>
      <c r="D36" s="1029">
        <f>'O6 Source Data for E2'!D152</f>
        <v>1719738.9222830823</v>
      </c>
      <c r="E36" s="1029">
        <f>'O6 Source Data for E2'!E152</f>
        <v>483883.54406741017</v>
      </c>
      <c r="F36" s="1029">
        <f>'O6 Source Data for E2'!F152</f>
        <v>523074.64449477312</v>
      </c>
      <c r="G36" s="1029">
        <f>'O6 Source Data for E2'!G152</f>
        <v>0</v>
      </c>
      <c r="H36" s="1029">
        <f>'O6 Source Data for E2'!H152</f>
        <v>0</v>
      </c>
      <c r="I36" s="1029">
        <f>'O6 Source Data for E2'!I152</f>
        <v>0</v>
      </c>
      <c r="J36" s="1029">
        <f>'O6 Source Data for E2'!J152</f>
        <v>122743.4283201736</v>
      </c>
      <c r="K36" s="1029">
        <f>'O6 Source Data for E2'!K152</f>
        <v>7743.1860549297025</v>
      </c>
      <c r="L36" s="1029">
        <f>'O6 Source Data for E2'!L152</f>
        <v>6816.2747796310141</v>
      </c>
      <c r="M36" s="1029">
        <f>'O6 Source Data for E2'!M152</f>
        <v>0</v>
      </c>
      <c r="N36" s="1029">
        <f>'O6 Source Data for E2'!N152</f>
        <v>0</v>
      </c>
      <c r="O36" s="1029">
        <f>'O6 Source Data for E2'!O152</f>
        <v>0</v>
      </c>
      <c r="P36" s="1029">
        <f>'O6 Source Data for E2'!P152</f>
        <v>0</v>
      </c>
      <c r="Q36" s="1029">
        <f>'O6 Source Data for E2'!Q152</f>
        <v>0</v>
      </c>
      <c r="R36" s="1029">
        <f>'O6 Source Data for E2'!R152</f>
        <v>0</v>
      </c>
      <c r="S36" s="1029">
        <f>'O6 Source Data for E2'!S152</f>
        <v>0</v>
      </c>
      <c r="T36" s="1029">
        <f>'O6 Source Data for E2'!T152</f>
        <v>0</v>
      </c>
      <c r="U36" s="1029">
        <f>'O6 Source Data for E2'!U152</f>
        <v>0</v>
      </c>
      <c r="V36" s="1029">
        <f>'O6 Source Data for E2'!V152</f>
        <v>0</v>
      </c>
      <c r="W36" s="967">
        <f>'O6 Source Data for E2'!W152</f>
        <v>0</v>
      </c>
      <c r="X36" s="696"/>
    </row>
    <row r="37" spans="1:26" ht="12.75">
      <c r="A37" s="730"/>
      <c r="B37" s="728"/>
      <c r="C37" s="729"/>
      <c r="D37" s="730"/>
      <c r="E37" s="730"/>
      <c r="F37" s="730"/>
      <c r="G37" s="730"/>
      <c r="H37" s="730"/>
      <c r="I37" s="730"/>
      <c r="J37" s="730"/>
      <c r="K37" s="730"/>
      <c r="L37" s="730"/>
      <c r="M37" s="730"/>
      <c r="N37" s="730"/>
      <c r="O37" s="730"/>
      <c r="P37" s="730"/>
      <c r="Q37" s="730"/>
      <c r="R37" s="730"/>
      <c r="S37" s="730"/>
      <c r="T37" s="730"/>
      <c r="U37" s="730"/>
      <c r="V37" s="730"/>
      <c r="W37" s="731"/>
      <c r="X37" s="696"/>
    </row>
    <row r="38" spans="1:26" ht="4.5" customHeight="1">
      <c r="A38" s="811"/>
      <c r="B38" s="812"/>
      <c r="C38" s="813"/>
      <c r="D38" s="811"/>
      <c r="E38" s="811"/>
      <c r="F38" s="811"/>
      <c r="G38" s="811"/>
      <c r="H38" s="811"/>
      <c r="I38" s="811"/>
      <c r="J38" s="811"/>
      <c r="K38" s="811"/>
      <c r="L38" s="811"/>
      <c r="M38" s="811"/>
      <c r="N38" s="811"/>
      <c r="O38" s="811"/>
      <c r="P38" s="811"/>
      <c r="Q38" s="811"/>
      <c r="R38" s="811"/>
      <c r="S38" s="811"/>
      <c r="T38" s="811"/>
      <c r="U38" s="811"/>
      <c r="V38" s="811"/>
      <c r="W38" s="814"/>
      <c r="X38" s="696"/>
    </row>
    <row r="39" spans="1:26" ht="29.25" customHeight="1">
      <c r="A39" s="2336" t="s">
        <v>389</v>
      </c>
      <c r="B39" s="2336"/>
      <c r="C39" s="733"/>
      <c r="D39" s="734"/>
      <c r="E39" s="735"/>
      <c r="F39" s="735"/>
      <c r="G39" s="735"/>
      <c r="H39" s="734"/>
      <c r="I39" s="735"/>
      <c r="J39" s="735"/>
      <c r="K39" s="735"/>
      <c r="L39" s="735"/>
      <c r="M39" s="735"/>
      <c r="N39" s="735"/>
      <c r="O39" s="735"/>
      <c r="P39" s="735"/>
      <c r="Q39" s="735"/>
      <c r="R39" s="735"/>
      <c r="S39" s="735"/>
      <c r="T39" s="735"/>
      <c r="U39" s="735"/>
      <c r="V39" s="735"/>
      <c r="W39" s="736"/>
    </row>
    <row r="40" spans="1:26" ht="15">
      <c r="A40" s="815" t="s">
        <v>784</v>
      </c>
      <c r="B40" s="815"/>
      <c r="C40" s="738"/>
      <c r="D40" s="739"/>
      <c r="E40" s="740"/>
      <c r="F40" s="740"/>
      <c r="G40" s="740"/>
      <c r="H40" s="739"/>
      <c r="I40" s="740"/>
      <c r="J40" s="740"/>
      <c r="K40" s="740"/>
      <c r="L40" s="740"/>
      <c r="M40" s="740"/>
      <c r="N40" s="740"/>
      <c r="O40" s="740"/>
      <c r="P40" s="740"/>
      <c r="Q40" s="740"/>
      <c r="R40" s="740"/>
      <c r="S40" s="740"/>
      <c r="T40" s="740"/>
      <c r="U40" s="740"/>
      <c r="V40" s="740"/>
      <c r="W40" s="741"/>
    </row>
    <row r="41" spans="1:26" ht="15">
      <c r="A41" s="2333"/>
      <c r="B41" s="2333"/>
      <c r="C41" s="733"/>
      <c r="D41" s="734"/>
      <c r="E41" s="735"/>
      <c r="F41" s="735"/>
      <c r="G41" s="735"/>
      <c r="H41" s="734"/>
      <c r="I41" s="735"/>
      <c r="J41" s="735"/>
      <c r="K41" s="735"/>
      <c r="L41" s="735"/>
      <c r="M41" s="735"/>
      <c r="N41" s="735"/>
      <c r="O41" s="735"/>
      <c r="P41" s="735"/>
      <c r="Q41" s="735"/>
      <c r="R41" s="735"/>
      <c r="S41" s="735"/>
      <c r="T41" s="735"/>
      <c r="U41" s="735"/>
      <c r="V41" s="735"/>
      <c r="W41" s="736"/>
    </row>
    <row r="42" spans="1:26" ht="12.75">
      <c r="A42" s="726"/>
      <c r="B42" s="726"/>
      <c r="C42" s="722"/>
      <c r="D42" s="804">
        <v>1</v>
      </c>
      <c r="E42" s="804">
        <v>2</v>
      </c>
      <c r="F42" s="804">
        <v>3</v>
      </c>
      <c r="G42" s="804">
        <v>4</v>
      </c>
      <c r="H42" s="804">
        <v>5</v>
      </c>
      <c r="I42" s="804">
        <v>6</v>
      </c>
      <c r="J42" s="804">
        <v>7</v>
      </c>
      <c r="K42" s="804">
        <v>8</v>
      </c>
      <c r="L42" s="804">
        <v>9</v>
      </c>
      <c r="M42" s="804">
        <v>10</v>
      </c>
      <c r="N42" s="804">
        <v>11</v>
      </c>
      <c r="O42" s="804">
        <v>12</v>
      </c>
      <c r="P42" s="804">
        <v>13</v>
      </c>
      <c r="Q42" s="804">
        <v>14</v>
      </c>
      <c r="R42" s="804">
        <v>15</v>
      </c>
      <c r="S42" s="804">
        <v>16</v>
      </c>
      <c r="T42" s="804">
        <v>17</v>
      </c>
      <c r="U42" s="804">
        <v>18</v>
      </c>
      <c r="V42" s="804">
        <v>19</v>
      </c>
      <c r="W42" s="804">
        <v>20</v>
      </c>
    </row>
    <row r="43" spans="1:26" ht="38.25">
      <c r="A43" s="816" t="s">
        <v>785</v>
      </c>
      <c r="B43" s="816" t="s">
        <v>984</v>
      </c>
      <c r="C43" s="621" t="s">
        <v>1204</v>
      </c>
      <c r="D43" s="708" t="str">
        <f>IF('I2 LDC class'!$D$20="",'I2 LDC class'!$C$20,'I2 LDC class'!$D$20)</f>
        <v>Residential</v>
      </c>
      <c r="E43" s="708" t="str">
        <f>IF('I2 LDC class'!$D$21="",'I2 LDC class'!$C$21,'I2 LDC class'!$D$21)</f>
        <v>GS &lt;50</v>
      </c>
      <c r="F43" s="708" t="str">
        <f>IF('I2 LDC class'!$D$22="",'I2 LDC class'!$C$22,'I2 LDC class'!$D$22)</f>
        <v>GS&gt;50-Regular</v>
      </c>
      <c r="G43" s="708" t="str">
        <f>IF('I2 LDC class'!$D$23="",'I2 LDC class'!$C$23,'I2 LDC class'!$D$23)</f>
        <v>GS&gt; 50-TOU</v>
      </c>
      <c r="H43" s="708" t="str">
        <f>IF('I2 LDC class'!$D$24="",'I2 LDC class'!$C$24,'I2 LDC class'!$D$24)</f>
        <v>GS &gt;50-Intermediate</v>
      </c>
      <c r="I43" s="708" t="str">
        <f>IF('I2 LDC class'!$D$25="",'I2 LDC class'!$C$25,'I2 LDC class'!$D$25)</f>
        <v>Large Use &gt;5MW</v>
      </c>
      <c r="J43" s="708" t="str">
        <f>IF('I2 LDC class'!$D$26="",'I2 LDC class'!$C$26,'I2 LDC class'!$D$26)</f>
        <v>Street Light</v>
      </c>
      <c r="K43" s="708" t="str">
        <f>IF('I2 LDC class'!$D$27="",'I2 LDC class'!$C$27,'I2 LDC class'!$D$27)</f>
        <v>Sentinel</v>
      </c>
      <c r="L43" s="708" t="str">
        <f>IF('I2 LDC class'!$D$28="",'I2 LDC class'!$C$28,'I2 LDC class'!$D$28)</f>
        <v>Unmetered Scattered Load</v>
      </c>
      <c r="M43" s="708" t="str">
        <f>IF('I2 LDC class'!$D$29="",'I2 LDC class'!$C$29,'I2 LDC class'!$D$29)</f>
        <v>Embedded Distributor</v>
      </c>
      <c r="N43" s="708" t="str">
        <f>IF('I2 LDC class'!$D$30="",'I2 LDC class'!$C$30,'I2 LDC class'!$D$30)</f>
        <v>Back-up/Standby Power</v>
      </c>
      <c r="O43" s="708" t="str">
        <f>IF('I2 LDC class'!$D$31="",'I2 LDC class'!$C$31,'I2 LDC class'!$D$31)</f>
        <v>Rate Class 1</v>
      </c>
      <c r="P43" s="708" t="str">
        <f>IF('I2 LDC class'!$D$32="",'I2 LDC class'!$C$32,'I2 LDC class'!$D$32)</f>
        <v>Rate class 2</v>
      </c>
      <c r="Q43" s="708" t="str">
        <f>IF('I2 LDC class'!$D$33="",'I2 LDC class'!$C$33,'I2 LDC class'!$D$33)</f>
        <v>Rate class 3</v>
      </c>
      <c r="R43" s="708" t="str">
        <f>IF('I2 LDC class'!$D$34="",'I2 LDC class'!$C$34,'I2 LDC class'!$D$34)</f>
        <v>Rate class 4</v>
      </c>
      <c r="S43" s="708" t="str">
        <f>IF('I2 LDC class'!$D$35="",'I2 LDC class'!$C$35,'I2 LDC class'!$D$35)</f>
        <v>Rate class 5</v>
      </c>
      <c r="T43" s="708" t="str">
        <f>IF('I2 LDC class'!$D$36="",'I2 LDC class'!$C$36,'I2 LDC class'!$D$36)</f>
        <v>Rate class 6</v>
      </c>
      <c r="U43" s="708" t="str">
        <f>IF('I2 LDC class'!$D$37="",'I2 LDC class'!$C$37,'I2 LDC class'!$D$37)</f>
        <v>Rate class 7</v>
      </c>
      <c r="V43" s="708" t="str">
        <f>IF('I2 LDC class'!$D$38="",'I2 LDC class'!$C$38,'I2 LDC class'!$D$38)</f>
        <v>Rate class 8</v>
      </c>
      <c r="W43" s="709" t="str">
        <f>IF('I2 LDC class'!$D$39="",'I2 LDC class'!$C$39,'I2 LDC class'!$D$39)</f>
        <v>Rate class 9</v>
      </c>
    </row>
    <row r="44" spans="1:26" ht="12.75">
      <c r="A44" s="742"/>
      <c r="B44" s="743" t="s">
        <v>1003</v>
      </c>
      <c r="C44" s="744"/>
      <c r="D44" s="745"/>
      <c r="E44" s="746"/>
      <c r="F44" s="746"/>
      <c r="G44" s="746"/>
      <c r="H44" s="745"/>
      <c r="I44" s="746"/>
      <c r="J44" s="746"/>
      <c r="K44" s="746"/>
      <c r="L44" s="746"/>
      <c r="M44" s="746"/>
      <c r="N44" s="746"/>
      <c r="O44" s="746"/>
      <c r="P44" s="746"/>
      <c r="Q44" s="746"/>
      <c r="R44" s="746"/>
      <c r="S44" s="746"/>
      <c r="T44" s="746"/>
      <c r="U44" s="746"/>
      <c r="V44" s="746"/>
      <c r="W44" s="747"/>
    </row>
    <row r="45" spans="1:26" ht="12.75">
      <c r="A45" s="748">
        <v>1860</v>
      </c>
      <c r="B45" s="749" t="s">
        <v>44</v>
      </c>
      <c r="C45" s="750">
        <f>SUM(D45:W45)</f>
        <v>1635500.0000000002</v>
      </c>
      <c r="D45" s="290">
        <f>D92</f>
        <v>574119.27233920444</v>
      </c>
      <c r="E45" s="290">
        <f t="shared" ref="E45:W45" si="1">E92</f>
        <v>982630.22767992248</v>
      </c>
      <c r="F45" s="290">
        <f t="shared" si="1"/>
        <v>78750.49998087321</v>
      </c>
      <c r="G45" s="290">
        <f t="shared" si="1"/>
        <v>0</v>
      </c>
      <c r="H45" s="290">
        <f t="shared" si="1"/>
        <v>0</v>
      </c>
      <c r="I45" s="290">
        <f t="shared" si="1"/>
        <v>0</v>
      </c>
      <c r="J45" s="290">
        <f t="shared" si="1"/>
        <v>0</v>
      </c>
      <c r="K45" s="290">
        <f t="shared" si="1"/>
        <v>0</v>
      </c>
      <c r="L45" s="290">
        <f t="shared" si="1"/>
        <v>0</v>
      </c>
      <c r="M45" s="290">
        <f t="shared" si="1"/>
        <v>0</v>
      </c>
      <c r="N45" s="290">
        <f t="shared" si="1"/>
        <v>0</v>
      </c>
      <c r="O45" s="290">
        <f t="shared" si="1"/>
        <v>0</v>
      </c>
      <c r="P45" s="290">
        <f t="shared" si="1"/>
        <v>0</v>
      </c>
      <c r="Q45" s="290">
        <f t="shared" si="1"/>
        <v>0</v>
      </c>
      <c r="R45" s="290">
        <f t="shared" si="1"/>
        <v>0</v>
      </c>
      <c r="S45" s="290">
        <f t="shared" si="1"/>
        <v>0</v>
      </c>
      <c r="T45" s="290">
        <f t="shared" si="1"/>
        <v>0</v>
      </c>
      <c r="U45" s="290">
        <f t="shared" si="1"/>
        <v>0</v>
      </c>
      <c r="V45" s="290">
        <f t="shared" si="1"/>
        <v>0</v>
      </c>
      <c r="W45" s="747">
        <f t="shared" si="1"/>
        <v>0</v>
      </c>
      <c r="Z45" s="749" t="s">
        <v>1215</v>
      </c>
    </row>
    <row r="46" spans="1:26" ht="12.75">
      <c r="A46" s="751"/>
      <c r="B46" s="752"/>
      <c r="C46" s="744"/>
      <c r="D46" s="745"/>
      <c r="E46" s="745"/>
      <c r="F46" s="745"/>
      <c r="G46" s="745"/>
      <c r="H46" s="745"/>
      <c r="I46" s="745"/>
      <c r="J46" s="745"/>
      <c r="K46" s="745"/>
      <c r="L46" s="745"/>
      <c r="M46" s="745"/>
      <c r="N46" s="745"/>
      <c r="O46" s="745"/>
      <c r="P46" s="745"/>
      <c r="Q46" s="745"/>
      <c r="R46" s="745"/>
      <c r="S46" s="745"/>
      <c r="T46" s="745"/>
      <c r="U46" s="745"/>
      <c r="V46" s="745"/>
      <c r="W46" s="753"/>
      <c r="Z46" s="856"/>
    </row>
    <row r="47" spans="1:26" ht="12.75">
      <c r="A47" s="748"/>
      <c r="B47" s="743" t="s">
        <v>1466</v>
      </c>
      <c r="C47" s="744"/>
      <c r="D47" s="745"/>
      <c r="E47" s="745"/>
      <c r="F47" s="745"/>
      <c r="G47" s="745"/>
      <c r="H47" s="745"/>
      <c r="I47" s="745"/>
      <c r="J47" s="745"/>
      <c r="K47" s="745"/>
      <c r="L47" s="745"/>
      <c r="M47" s="745"/>
      <c r="N47" s="745"/>
      <c r="O47" s="745"/>
      <c r="P47" s="745"/>
      <c r="Q47" s="745"/>
      <c r="R47" s="745"/>
      <c r="S47" s="745"/>
      <c r="T47" s="745"/>
      <c r="U47" s="745"/>
      <c r="V47" s="745"/>
      <c r="W47" s="753"/>
      <c r="Z47" s="743"/>
    </row>
    <row r="48" spans="1:26" ht="25.5">
      <c r="A48" s="748"/>
      <c r="B48" s="749" t="s">
        <v>1291</v>
      </c>
      <c r="C48" s="750">
        <f>SUM(D48:W48)</f>
        <v>-1112500</v>
      </c>
      <c r="D48" s="754">
        <f>D95</f>
        <v>-390527.47812740132</v>
      </c>
      <c r="E48" s="754">
        <f t="shared" ref="E48:W48" si="2">E95</f>
        <v>-668404.84762697271</v>
      </c>
      <c r="F48" s="754">
        <f t="shared" si="2"/>
        <v>-53567.674245626084</v>
      </c>
      <c r="G48" s="754">
        <f t="shared" si="2"/>
        <v>0</v>
      </c>
      <c r="H48" s="754">
        <f t="shared" si="2"/>
        <v>0</v>
      </c>
      <c r="I48" s="754">
        <f t="shared" si="2"/>
        <v>0</v>
      </c>
      <c r="J48" s="754">
        <f t="shared" si="2"/>
        <v>0</v>
      </c>
      <c r="K48" s="754">
        <f t="shared" si="2"/>
        <v>0</v>
      </c>
      <c r="L48" s="754">
        <f t="shared" si="2"/>
        <v>0</v>
      </c>
      <c r="M48" s="754">
        <f t="shared" si="2"/>
        <v>0</v>
      </c>
      <c r="N48" s="754">
        <f t="shared" si="2"/>
        <v>0</v>
      </c>
      <c r="O48" s="754">
        <f t="shared" si="2"/>
        <v>0</v>
      </c>
      <c r="P48" s="754">
        <f t="shared" si="2"/>
        <v>0</v>
      </c>
      <c r="Q48" s="754">
        <f t="shared" si="2"/>
        <v>0</v>
      </c>
      <c r="R48" s="754">
        <f t="shared" si="2"/>
        <v>0</v>
      </c>
      <c r="S48" s="754">
        <f t="shared" si="2"/>
        <v>0</v>
      </c>
      <c r="T48" s="754">
        <f t="shared" si="2"/>
        <v>0</v>
      </c>
      <c r="U48" s="754">
        <f t="shared" si="2"/>
        <v>0</v>
      </c>
      <c r="V48" s="754">
        <f t="shared" si="2"/>
        <v>0</v>
      </c>
      <c r="W48" s="755">
        <f t="shared" si="2"/>
        <v>0</v>
      </c>
      <c r="Z48" s="749"/>
    </row>
    <row r="49" spans="1:30" ht="12.75">
      <c r="A49" s="756"/>
      <c r="B49" s="757" t="s">
        <v>433</v>
      </c>
      <c r="C49" s="817">
        <f>SUM(D49:W49)</f>
        <v>523000</v>
      </c>
      <c r="D49" s="818">
        <f t="shared" ref="D49:W49" si="3">D45+D48</f>
        <v>183591.79421180312</v>
      </c>
      <c r="E49" s="818">
        <f t="shared" si="3"/>
        <v>314225.38005294977</v>
      </c>
      <c r="F49" s="818">
        <f t="shared" si="3"/>
        <v>25182.825735247126</v>
      </c>
      <c r="G49" s="818">
        <f t="shared" si="3"/>
        <v>0</v>
      </c>
      <c r="H49" s="818">
        <f t="shared" si="3"/>
        <v>0</v>
      </c>
      <c r="I49" s="818">
        <f t="shared" si="3"/>
        <v>0</v>
      </c>
      <c r="J49" s="818">
        <f t="shared" si="3"/>
        <v>0</v>
      </c>
      <c r="K49" s="818">
        <f t="shared" si="3"/>
        <v>0</v>
      </c>
      <c r="L49" s="818">
        <f t="shared" si="3"/>
        <v>0</v>
      </c>
      <c r="M49" s="818">
        <f t="shared" si="3"/>
        <v>0</v>
      </c>
      <c r="N49" s="818">
        <f t="shared" si="3"/>
        <v>0</v>
      </c>
      <c r="O49" s="818">
        <f t="shared" si="3"/>
        <v>0</v>
      </c>
      <c r="P49" s="818">
        <f t="shared" si="3"/>
        <v>0</v>
      </c>
      <c r="Q49" s="818">
        <f t="shared" si="3"/>
        <v>0</v>
      </c>
      <c r="R49" s="818">
        <f t="shared" si="3"/>
        <v>0</v>
      </c>
      <c r="S49" s="818">
        <f t="shared" si="3"/>
        <v>0</v>
      </c>
      <c r="T49" s="818">
        <f t="shared" si="3"/>
        <v>0</v>
      </c>
      <c r="U49" s="818">
        <f t="shared" si="3"/>
        <v>0</v>
      </c>
      <c r="V49" s="818">
        <f t="shared" si="3"/>
        <v>0</v>
      </c>
      <c r="W49" s="819">
        <f t="shared" si="3"/>
        <v>0</v>
      </c>
      <c r="X49" s="376"/>
      <c r="Y49" s="376"/>
      <c r="Z49" s="757"/>
      <c r="AA49" s="376"/>
      <c r="AB49" s="376"/>
      <c r="AC49" s="376"/>
      <c r="AD49" s="376"/>
    </row>
    <row r="50" spans="1:30" ht="12.75">
      <c r="A50" s="751"/>
      <c r="B50" s="752"/>
      <c r="C50" s="744"/>
      <c r="D50" s="745"/>
      <c r="E50" s="745"/>
      <c r="F50" s="745"/>
      <c r="G50" s="745"/>
      <c r="H50" s="745"/>
      <c r="I50" s="745"/>
      <c r="J50" s="745"/>
      <c r="K50" s="745"/>
      <c r="L50" s="745"/>
      <c r="M50" s="745"/>
      <c r="N50" s="745"/>
      <c r="O50" s="745"/>
      <c r="P50" s="745"/>
      <c r="Q50" s="745"/>
      <c r="R50" s="745"/>
      <c r="S50" s="745"/>
      <c r="T50" s="745"/>
      <c r="U50" s="745"/>
      <c r="V50" s="745"/>
      <c r="W50" s="753"/>
      <c r="Z50" s="856"/>
    </row>
    <row r="51" spans="1:30" ht="12.75">
      <c r="A51" s="758"/>
      <c r="B51" s="743" t="s">
        <v>1292</v>
      </c>
      <c r="C51" s="744"/>
      <c r="D51" s="745"/>
      <c r="E51" s="745"/>
      <c r="F51" s="745"/>
      <c r="G51" s="745"/>
      <c r="H51" s="745"/>
      <c r="I51" s="745"/>
      <c r="J51" s="745"/>
      <c r="K51" s="745"/>
      <c r="L51" s="745"/>
      <c r="M51" s="745"/>
      <c r="N51" s="745"/>
      <c r="O51" s="745"/>
      <c r="P51" s="745"/>
      <c r="Q51" s="745"/>
      <c r="R51" s="745"/>
      <c r="S51" s="745"/>
      <c r="T51" s="745"/>
      <c r="U51" s="745"/>
      <c r="V51" s="745"/>
      <c r="W51" s="753"/>
      <c r="Z51" s="743"/>
    </row>
    <row r="52" spans="1:30" s="83" customFormat="1" ht="12.75">
      <c r="A52" s="423">
        <v>4082</v>
      </c>
      <c r="B52" s="759" t="s">
        <v>945</v>
      </c>
      <c r="C52" s="750">
        <f>SUM(D52:W52)</f>
        <v>-21000.000000000004</v>
      </c>
      <c r="D52" s="760">
        <f>D101</f>
        <v>-15695.316082541764</v>
      </c>
      <c r="E52" s="760">
        <f t="shared" ref="E52:W56" si="4">E101</f>
        <v>-3728.1362594169668</v>
      </c>
      <c r="F52" s="760">
        <f t="shared" si="4"/>
        <v>-1511.8899443170653</v>
      </c>
      <c r="G52" s="760">
        <f t="shared" si="4"/>
        <v>0</v>
      </c>
      <c r="H52" s="760">
        <f t="shared" si="4"/>
        <v>0</v>
      </c>
      <c r="I52" s="760">
        <f t="shared" si="4"/>
        <v>0</v>
      </c>
      <c r="J52" s="760">
        <f t="shared" si="4"/>
        <v>-6.878480183426138</v>
      </c>
      <c r="K52" s="760">
        <f t="shared" si="4"/>
        <v>-37.143792990501147</v>
      </c>
      <c r="L52" s="760">
        <f t="shared" si="4"/>
        <v>-20.635440550278414</v>
      </c>
      <c r="M52" s="760">
        <f t="shared" si="4"/>
        <v>0</v>
      </c>
      <c r="N52" s="760">
        <f t="shared" si="4"/>
        <v>0</v>
      </c>
      <c r="O52" s="760">
        <f t="shared" si="4"/>
        <v>0</v>
      </c>
      <c r="P52" s="760">
        <f t="shared" si="4"/>
        <v>0</v>
      </c>
      <c r="Q52" s="760">
        <f t="shared" si="4"/>
        <v>0</v>
      </c>
      <c r="R52" s="760">
        <f t="shared" si="4"/>
        <v>0</v>
      </c>
      <c r="S52" s="760">
        <f t="shared" si="4"/>
        <v>0</v>
      </c>
      <c r="T52" s="760">
        <f t="shared" si="4"/>
        <v>0</v>
      </c>
      <c r="U52" s="760">
        <f t="shared" si="4"/>
        <v>0</v>
      </c>
      <c r="V52" s="760">
        <f t="shared" si="4"/>
        <v>0</v>
      </c>
      <c r="W52" s="761">
        <f t="shared" si="4"/>
        <v>0</v>
      </c>
      <c r="X52" s="699"/>
      <c r="Y52" s="700"/>
      <c r="Z52" s="749" t="s">
        <v>504</v>
      </c>
      <c r="AA52" s="700"/>
      <c r="AB52" s="700"/>
      <c r="AC52" s="700"/>
      <c r="AD52" s="700"/>
    </row>
    <row r="53" spans="1:30" s="83" customFormat="1" ht="12.75">
      <c r="A53" s="423">
        <v>4084</v>
      </c>
      <c r="B53" s="759" t="s">
        <v>577</v>
      </c>
      <c r="C53" s="750">
        <f>SUM(D53:W53)</f>
        <v>-1000</v>
      </c>
      <c r="D53" s="760">
        <f t="shared" ref="D53:S56" si="5">D102</f>
        <v>-747.39600393056014</v>
      </c>
      <c r="E53" s="760">
        <f t="shared" si="5"/>
        <v>-177.5302980674746</v>
      </c>
      <c r="F53" s="760">
        <f t="shared" si="5"/>
        <v>-71.994759253193578</v>
      </c>
      <c r="G53" s="760">
        <f t="shared" si="5"/>
        <v>0</v>
      </c>
      <c r="H53" s="760">
        <f t="shared" si="5"/>
        <v>0</v>
      </c>
      <c r="I53" s="760">
        <f t="shared" si="5"/>
        <v>0</v>
      </c>
      <c r="J53" s="760">
        <f t="shared" si="5"/>
        <v>-0.32754667540124466</v>
      </c>
      <c r="K53" s="760">
        <f t="shared" si="5"/>
        <v>-1.7687520471667213</v>
      </c>
      <c r="L53" s="760">
        <f t="shared" si="5"/>
        <v>-0.98264002620373392</v>
      </c>
      <c r="M53" s="760">
        <f t="shared" si="5"/>
        <v>0</v>
      </c>
      <c r="N53" s="760">
        <f t="shared" si="5"/>
        <v>0</v>
      </c>
      <c r="O53" s="760">
        <f t="shared" si="5"/>
        <v>0</v>
      </c>
      <c r="P53" s="760">
        <f t="shared" si="5"/>
        <v>0</v>
      </c>
      <c r="Q53" s="760">
        <f t="shared" si="5"/>
        <v>0</v>
      </c>
      <c r="R53" s="760">
        <f t="shared" si="5"/>
        <v>0</v>
      </c>
      <c r="S53" s="760">
        <f t="shared" si="5"/>
        <v>0</v>
      </c>
      <c r="T53" s="760">
        <f t="shared" si="4"/>
        <v>0</v>
      </c>
      <c r="U53" s="760">
        <f t="shared" si="4"/>
        <v>0</v>
      </c>
      <c r="V53" s="760">
        <f t="shared" si="4"/>
        <v>0</v>
      </c>
      <c r="W53" s="761">
        <f t="shared" si="4"/>
        <v>0</v>
      </c>
      <c r="X53" s="699"/>
      <c r="Y53" s="700"/>
      <c r="Z53" s="749" t="s">
        <v>504</v>
      </c>
      <c r="AA53" s="700"/>
      <c r="AB53" s="700"/>
      <c r="AC53" s="700"/>
      <c r="AD53" s="700"/>
    </row>
    <row r="54" spans="1:30" s="83" customFormat="1" ht="12.75">
      <c r="A54" s="423">
        <v>4090</v>
      </c>
      <c r="B54" s="759" t="s">
        <v>582</v>
      </c>
      <c r="C54" s="750">
        <f>SUM(D54:W54)</f>
        <v>0</v>
      </c>
      <c r="D54" s="760">
        <f t="shared" si="5"/>
        <v>0</v>
      </c>
      <c r="E54" s="760">
        <f t="shared" si="4"/>
        <v>0</v>
      </c>
      <c r="F54" s="760">
        <f t="shared" si="4"/>
        <v>0</v>
      </c>
      <c r="G54" s="760">
        <f t="shared" si="4"/>
        <v>0</v>
      </c>
      <c r="H54" s="760">
        <f t="shared" si="4"/>
        <v>0</v>
      </c>
      <c r="I54" s="760">
        <f t="shared" si="4"/>
        <v>0</v>
      </c>
      <c r="J54" s="760">
        <f t="shared" si="4"/>
        <v>0</v>
      </c>
      <c r="K54" s="760">
        <f t="shared" si="4"/>
        <v>0</v>
      </c>
      <c r="L54" s="760">
        <f t="shared" si="4"/>
        <v>0</v>
      </c>
      <c r="M54" s="760">
        <f t="shared" si="4"/>
        <v>0</v>
      </c>
      <c r="N54" s="760">
        <f t="shared" si="4"/>
        <v>0</v>
      </c>
      <c r="O54" s="760">
        <f t="shared" si="4"/>
        <v>0</v>
      </c>
      <c r="P54" s="760">
        <f t="shared" si="4"/>
        <v>0</v>
      </c>
      <c r="Q54" s="760">
        <f t="shared" si="4"/>
        <v>0</v>
      </c>
      <c r="R54" s="760">
        <f t="shared" si="4"/>
        <v>0</v>
      </c>
      <c r="S54" s="760">
        <f t="shared" si="4"/>
        <v>0</v>
      </c>
      <c r="T54" s="760">
        <f t="shared" si="4"/>
        <v>0</v>
      </c>
      <c r="U54" s="760">
        <f t="shared" si="4"/>
        <v>0</v>
      </c>
      <c r="V54" s="760">
        <f t="shared" si="4"/>
        <v>0</v>
      </c>
      <c r="W54" s="761">
        <f t="shared" si="4"/>
        <v>0</v>
      </c>
      <c r="X54" s="699"/>
      <c r="Y54" s="700"/>
      <c r="Z54" s="749" t="s">
        <v>504</v>
      </c>
      <c r="AA54" s="700"/>
      <c r="AB54" s="700"/>
      <c r="AC54" s="700"/>
      <c r="AD54" s="700"/>
    </row>
    <row r="55" spans="1:30" s="83" customFormat="1" ht="12.75">
      <c r="A55" s="423">
        <v>4220</v>
      </c>
      <c r="B55" s="759" t="s">
        <v>588</v>
      </c>
      <c r="C55" s="750">
        <f>SUM(D55:W55)</f>
        <v>-90000</v>
      </c>
      <c r="D55" s="760">
        <f t="shared" si="5"/>
        <v>-44960.940377887659</v>
      </c>
      <c r="E55" s="760">
        <f t="shared" si="4"/>
        <v>-15565.74153328735</v>
      </c>
      <c r="F55" s="760">
        <f t="shared" si="4"/>
        <v>-22710.467010288303</v>
      </c>
      <c r="G55" s="760">
        <f t="shared" si="4"/>
        <v>0</v>
      </c>
      <c r="H55" s="760">
        <f t="shared" si="4"/>
        <v>0</v>
      </c>
      <c r="I55" s="760">
        <f t="shared" si="4"/>
        <v>0</v>
      </c>
      <c r="J55" s="760">
        <f t="shared" si="4"/>
        <v>-6120.8171264435032</v>
      </c>
      <c r="K55" s="760">
        <f t="shared" si="4"/>
        <v>-335.8606049638459</v>
      </c>
      <c r="L55" s="760">
        <f t="shared" si="4"/>
        <v>-306.17334712932325</v>
      </c>
      <c r="M55" s="760">
        <f t="shared" si="4"/>
        <v>0</v>
      </c>
      <c r="N55" s="760">
        <f t="shared" si="4"/>
        <v>0</v>
      </c>
      <c r="O55" s="760">
        <f t="shared" si="4"/>
        <v>0</v>
      </c>
      <c r="P55" s="760">
        <f t="shared" si="4"/>
        <v>0</v>
      </c>
      <c r="Q55" s="760">
        <f t="shared" si="4"/>
        <v>0</v>
      </c>
      <c r="R55" s="760">
        <f t="shared" si="4"/>
        <v>0</v>
      </c>
      <c r="S55" s="760">
        <f t="shared" si="4"/>
        <v>0</v>
      </c>
      <c r="T55" s="760">
        <f t="shared" si="4"/>
        <v>0</v>
      </c>
      <c r="U55" s="760">
        <f t="shared" si="4"/>
        <v>0</v>
      </c>
      <c r="V55" s="760">
        <f t="shared" si="4"/>
        <v>0</v>
      </c>
      <c r="W55" s="761">
        <f t="shared" si="4"/>
        <v>0</v>
      </c>
      <c r="X55" s="699"/>
      <c r="Y55" s="700"/>
      <c r="Z55" s="749" t="s">
        <v>401</v>
      </c>
      <c r="AA55" s="700"/>
      <c r="AB55" s="700"/>
      <c r="AC55" s="700"/>
      <c r="AD55" s="700"/>
    </row>
    <row r="56" spans="1:30" s="657" customFormat="1" ht="12.75">
      <c r="A56" s="762">
        <v>4225</v>
      </c>
      <c r="B56" s="763" t="s">
        <v>589</v>
      </c>
      <c r="C56" s="764">
        <f>SUM(D56:W56)</f>
        <v>-60000</v>
      </c>
      <c r="D56" s="765">
        <f t="shared" si="5"/>
        <v>-29275.347719650039</v>
      </c>
      <c r="E56" s="765">
        <f t="shared" si="5"/>
        <v>-9418.4784776528468</v>
      </c>
      <c r="F56" s="765">
        <f t="shared" si="5"/>
        <v>-21301.481877608363</v>
      </c>
      <c r="G56" s="765">
        <f t="shared" si="5"/>
        <v>0</v>
      </c>
      <c r="H56" s="765">
        <f t="shared" si="5"/>
        <v>0</v>
      </c>
      <c r="I56" s="765">
        <f t="shared" si="5"/>
        <v>0</v>
      </c>
      <c r="J56" s="765">
        <f t="shared" si="5"/>
        <v>0</v>
      </c>
      <c r="K56" s="765">
        <f t="shared" si="5"/>
        <v>-4.6919250887510762</v>
      </c>
      <c r="L56" s="765">
        <f t="shared" si="5"/>
        <v>0</v>
      </c>
      <c r="M56" s="765">
        <f t="shared" si="5"/>
        <v>0</v>
      </c>
      <c r="N56" s="765">
        <f t="shared" si="5"/>
        <v>0</v>
      </c>
      <c r="O56" s="765">
        <f t="shared" si="5"/>
        <v>0</v>
      </c>
      <c r="P56" s="765">
        <f t="shared" si="5"/>
        <v>0</v>
      </c>
      <c r="Q56" s="765">
        <f t="shared" si="5"/>
        <v>0</v>
      </c>
      <c r="R56" s="765">
        <f t="shared" si="5"/>
        <v>0</v>
      </c>
      <c r="S56" s="765">
        <f t="shared" si="5"/>
        <v>0</v>
      </c>
      <c r="T56" s="765">
        <f t="shared" si="4"/>
        <v>0</v>
      </c>
      <c r="U56" s="765">
        <f t="shared" si="4"/>
        <v>0</v>
      </c>
      <c r="V56" s="765">
        <f t="shared" si="4"/>
        <v>0</v>
      </c>
      <c r="W56" s="766">
        <f t="shared" si="4"/>
        <v>0</v>
      </c>
      <c r="X56" s="701"/>
      <c r="Y56" s="702"/>
      <c r="Z56" s="749" t="s">
        <v>684</v>
      </c>
      <c r="AA56" s="702"/>
      <c r="AB56" s="702"/>
      <c r="AC56" s="702"/>
      <c r="AD56" s="702"/>
    </row>
    <row r="57" spans="1:30" s="7" customFormat="1" ht="12.75">
      <c r="A57" s="767"/>
      <c r="B57" s="768"/>
      <c r="C57" s="744"/>
      <c r="D57" s="769"/>
      <c r="E57" s="769"/>
      <c r="F57" s="769"/>
      <c r="G57" s="769"/>
      <c r="H57" s="769"/>
      <c r="I57" s="769"/>
      <c r="J57" s="769"/>
      <c r="K57" s="769"/>
      <c r="L57" s="769"/>
      <c r="M57" s="769"/>
      <c r="N57" s="769"/>
      <c r="O57" s="769"/>
      <c r="P57" s="769"/>
      <c r="Q57" s="769"/>
      <c r="R57" s="769"/>
      <c r="S57" s="769"/>
      <c r="T57" s="769"/>
      <c r="U57" s="769"/>
      <c r="V57" s="769"/>
      <c r="W57" s="755"/>
      <c r="X57" s="688"/>
      <c r="Y57" s="696"/>
      <c r="Z57" s="768"/>
      <c r="AA57" s="696"/>
      <c r="AB57" s="696"/>
      <c r="AC57" s="696"/>
      <c r="AD57" s="696"/>
    </row>
    <row r="58" spans="1:30" ht="12.75">
      <c r="A58" s="770"/>
      <c r="B58" s="1017" t="s">
        <v>1149</v>
      </c>
      <c r="C58" s="1012">
        <f t="shared" ref="C58:W58" si="6">+SUM(C52:C56)</f>
        <v>-172000</v>
      </c>
      <c r="D58" s="1013">
        <f t="shared" si="6"/>
        <v>-90679.000184010016</v>
      </c>
      <c r="E58" s="1013">
        <f t="shared" si="6"/>
        <v>-28889.886568424638</v>
      </c>
      <c r="F58" s="1013">
        <f t="shared" si="6"/>
        <v>-45595.83359146693</v>
      </c>
      <c r="G58" s="1013">
        <f t="shared" si="6"/>
        <v>0</v>
      </c>
      <c r="H58" s="1013">
        <f t="shared" si="6"/>
        <v>0</v>
      </c>
      <c r="I58" s="1013">
        <f t="shared" si="6"/>
        <v>0</v>
      </c>
      <c r="J58" s="1013">
        <f t="shared" si="6"/>
        <v>-6128.0231533023307</v>
      </c>
      <c r="K58" s="1013">
        <f t="shared" si="6"/>
        <v>-379.46507509026486</v>
      </c>
      <c r="L58" s="1013">
        <f t="shared" si="6"/>
        <v>-327.7914277058054</v>
      </c>
      <c r="M58" s="1013">
        <f t="shared" si="6"/>
        <v>0</v>
      </c>
      <c r="N58" s="1013">
        <f t="shared" si="6"/>
        <v>0</v>
      </c>
      <c r="O58" s="1013">
        <f t="shared" si="6"/>
        <v>0</v>
      </c>
      <c r="P58" s="1013">
        <f t="shared" si="6"/>
        <v>0</v>
      </c>
      <c r="Q58" s="1013">
        <f t="shared" si="6"/>
        <v>0</v>
      </c>
      <c r="R58" s="1013">
        <f t="shared" si="6"/>
        <v>0</v>
      </c>
      <c r="S58" s="1013">
        <f t="shared" si="6"/>
        <v>0</v>
      </c>
      <c r="T58" s="1013">
        <f t="shared" si="6"/>
        <v>0</v>
      </c>
      <c r="U58" s="1013">
        <f t="shared" si="6"/>
        <v>0</v>
      </c>
      <c r="V58" s="1013">
        <f t="shared" si="6"/>
        <v>0</v>
      </c>
      <c r="W58" s="1014">
        <f t="shared" si="6"/>
        <v>0</v>
      </c>
      <c r="Z58" s="2020"/>
    </row>
    <row r="59" spans="1:30" ht="12.75">
      <c r="A59" s="751"/>
      <c r="B59" s="752"/>
      <c r="C59" s="744"/>
      <c r="D59" s="745"/>
      <c r="E59" s="745"/>
      <c r="F59" s="745"/>
      <c r="G59" s="745"/>
      <c r="H59" s="745"/>
      <c r="I59" s="745"/>
      <c r="J59" s="745"/>
      <c r="K59" s="745"/>
      <c r="L59" s="745"/>
      <c r="M59" s="745"/>
      <c r="N59" s="745"/>
      <c r="O59" s="745"/>
      <c r="P59" s="745"/>
      <c r="Q59" s="745"/>
      <c r="R59" s="745"/>
      <c r="S59" s="745"/>
      <c r="T59" s="745"/>
      <c r="U59" s="745"/>
      <c r="V59" s="745"/>
      <c r="W59" s="753"/>
      <c r="Z59" s="856"/>
    </row>
    <row r="60" spans="1:30" ht="12.75">
      <c r="A60" s="758"/>
      <c r="B60" s="743" t="s">
        <v>1004</v>
      </c>
      <c r="C60" s="744"/>
      <c r="D60" s="745"/>
      <c r="E60" s="745"/>
      <c r="F60" s="745"/>
      <c r="G60" s="745"/>
      <c r="H60" s="745"/>
      <c r="I60" s="745"/>
      <c r="J60" s="745"/>
      <c r="K60" s="745"/>
      <c r="L60" s="745"/>
      <c r="M60" s="745"/>
      <c r="N60" s="745"/>
      <c r="O60" s="745"/>
      <c r="P60" s="745"/>
      <c r="Q60" s="745"/>
      <c r="R60" s="745"/>
      <c r="S60" s="745"/>
      <c r="T60" s="745"/>
      <c r="U60" s="745"/>
      <c r="V60" s="745"/>
      <c r="W60" s="753"/>
      <c r="Z60" s="743"/>
    </row>
    <row r="61" spans="1:30" s="83" customFormat="1" ht="12.75">
      <c r="A61" s="423">
        <v>5065</v>
      </c>
      <c r="B61" s="772" t="s">
        <v>926</v>
      </c>
      <c r="C61" s="744">
        <f>SUM(D61:W61)</f>
        <v>0</v>
      </c>
      <c r="D61" s="760">
        <f>D110</f>
        <v>0</v>
      </c>
      <c r="E61" s="760">
        <f t="shared" ref="E61:W63" si="7">E110</f>
        <v>0</v>
      </c>
      <c r="F61" s="760">
        <f t="shared" si="7"/>
        <v>0</v>
      </c>
      <c r="G61" s="760">
        <f t="shared" si="7"/>
        <v>0</v>
      </c>
      <c r="H61" s="760">
        <f t="shared" si="7"/>
        <v>0</v>
      </c>
      <c r="I61" s="760">
        <f t="shared" si="7"/>
        <v>0</v>
      </c>
      <c r="J61" s="760">
        <f t="shared" si="7"/>
        <v>0</v>
      </c>
      <c r="K61" s="760">
        <f t="shared" si="7"/>
        <v>0</v>
      </c>
      <c r="L61" s="760">
        <f t="shared" si="7"/>
        <v>0</v>
      </c>
      <c r="M61" s="760">
        <f t="shared" si="7"/>
        <v>0</v>
      </c>
      <c r="N61" s="760">
        <f t="shared" si="7"/>
        <v>0</v>
      </c>
      <c r="O61" s="760">
        <f t="shared" si="7"/>
        <v>0</v>
      </c>
      <c r="P61" s="760">
        <f t="shared" si="7"/>
        <v>0</v>
      </c>
      <c r="Q61" s="760">
        <f t="shared" si="7"/>
        <v>0</v>
      </c>
      <c r="R61" s="760">
        <f t="shared" si="7"/>
        <v>0</v>
      </c>
      <c r="S61" s="760">
        <f t="shared" si="7"/>
        <v>0</v>
      </c>
      <c r="T61" s="760">
        <f t="shared" si="7"/>
        <v>0</v>
      </c>
      <c r="U61" s="760">
        <f t="shared" si="7"/>
        <v>0</v>
      </c>
      <c r="V61" s="760">
        <f t="shared" si="7"/>
        <v>0</v>
      </c>
      <c r="W61" s="761">
        <f t="shared" si="7"/>
        <v>0</v>
      </c>
      <c r="X61" s="699"/>
      <c r="Y61" s="700"/>
      <c r="Z61" s="749" t="s">
        <v>1215</v>
      </c>
      <c r="AA61" s="700"/>
      <c r="AB61" s="700"/>
      <c r="AC61" s="700"/>
      <c r="AD61" s="700"/>
    </row>
    <row r="62" spans="1:30" s="83" customFormat="1" ht="12.75">
      <c r="A62" s="423">
        <v>5070</v>
      </c>
      <c r="B62" s="759" t="s">
        <v>927</v>
      </c>
      <c r="C62" s="744">
        <f>SUM(D62:W62)</f>
        <v>2000</v>
      </c>
      <c r="D62" s="760">
        <f t="shared" ref="D62:S63" si="8">D111</f>
        <v>1356.3573678891994</v>
      </c>
      <c r="E62" s="760">
        <f t="shared" si="8"/>
        <v>161.08898531771979</v>
      </c>
      <c r="F62" s="760">
        <f t="shared" si="8"/>
        <v>18.664923022053141</v>
      </c>
      <c r="G62" s="760">
        <f t="shared" si="8"/>
        <v>0</v>
      </c>
      <c r="H62" s="760">
        <f t="shared" si="8"/>
        <v>0</v>
      </c>
      <c r="I62" s="760">
        <f t="shared" si="8"/>
        <v>0</v>
      </c>
      <c r="J62" s="760">
        <f t="shared" si="8"/>
        <v>422.75456220650301</v>
      </c>
      <c r="K62" s="760">
        <f t="shared" si="8"/>
        <v>23.182547702550082</v>
      </c>
      <c r="L62" s="760">
        <f t="shared" si="8"/>
        <v>17.951613861974678</v>
      </c>
      <c r="M62" s="760">
        <f t="shared" si="8"/>
        <v>0</v>
      </c>
      <c r="N62" s="760">
        <f t="shared" si="8"/>
        <v>0</v>
      </c>
      <c r="O62" s="760">
        <f t="shared" si="8"/>
        <v>0</v>
      </c>
      <c r="P62" s="760">
        <f t="shared" si="8"/>
        <v>0</v>
      </c>
      <c r="Q62" s="760">
        <f t="shared" si="8"/>
        <v>0</v>
      </c>
      <c r="R62" s="760">
        <f t="shared" si="8"/>
        <v>0</v>
      </c>
      <c r="S62" s="760">
        <f t="shared" si="8"/>
        <v>0</v>
      </c>
      <c r="T62" s="760">
        <f t="shared" si="7"/>
        <v>0</v>
      </c>
      <c r="U62" s="760">
        <f t="shared" si="7"/>
        <v>0</v>
      </c>
      <c r="V62" s="760">
        <f t="shared" si="7"/>
        <v>0</v>
      </c>
      <c r="W62" s="761">
        <f t="shared" si="7"/>
        <v>0</v>
      </c>
      <c r="X62" s="699"/>
      <c r="Y62" s="700"/>
      <c r="Z62" s="749" t="s">
        <v>1144</v>
      </c>
      <c r="AA62" s="700"/>
      <c r="AB62" s="700"/>
      <c r="AC62" s="700"/>
      <c r="AD62" s="700"/>
    </row>
    <row r="63" spans="1:30" s="657" customFormat="1" ht="12.75">
      <c r="A63" s="762">
        <v>5075</v>
      </c>
      <c r="B63" s="763" t="s">
        <v>928</v>
      </c>
      <c r="C63" s="764">
        <f>SUM(D63:W63)</f>
        <v>0</v>
      </c>
      <c r="D63" s="765">
        <f t="shared" si="8"/>
        <v>0</v>
      </c>
      <c r="E63" s="765">
        <f t="shared" si="7"/>
        <v>0</v>
      </c>
      <c r="F63" s="765">
        <f t="shared" si="7"/>
        <v>0</v>
      </c>
      <c r="G63" s="765">
        <f t="shared" si="7"/>
        <v>0</v>
      </c>
      <c r="H63" s="765">
        <f t="shared" si="7"/>
        <v>0</v>
      </c>
      <c r="I63" s="765">
        <f t="shared" si="7"/>
        <v>0</v>
      </c>
      <c r="J63" s="765">
        <f t="shared" si="7"/>
        <v>0</v>
      </c>
      <c r="K63" s="765">
        <f t="shared" si="7"/>
        <v>0</v>
      </c>
      <c r="L63" s="765">
        <f t="shared" si="7"/>
        <v>0</v>
      </c>
      <c r="M63" s="765">
        <f t="shared" si="7"/>
        <v>0</v>
      </c>
      <c r="N63" s="765">
        <f t="shared" si="7"/>
        <v>0</v>
      </c>
      <c r="O63" s="765">
        <f t="shared" si="7"/>
        <v>0</v>
      </c>
      <c r="P63" s="765">
        <f t="shared" si="7"/>
        <v>0</v>
      </c>
      <c r="Q63" s="765">
        <f t="shared" si="7"/>
        <v>0</v>
      </c>
      <c r="R63" s="765">
        <f t="shared" si="7"/>
        <v>0</v>
      </c>
      <c r="S63" s="765">
        <f t="shared" si="7"/>
        <v>0</v>
      </c>
      <c r="T63" s="765">
        <f t="shared" si="7"/>
        <v>0</v>
      </c>
      <c r="U63" s="765">
        <f t="shared" si="7"/>
        <v>0</v>
      </c>
      <c r="V63" s="765">
        <f t="shared" si="7"/>
        <v>0</v>
      </c>
      <c r="W63" s="766">
        <f t="shared" si="7"/>
        <v>0</v>
      </c>
      <c r="X63" s="701"/>
      <c r="Y63" s="702"/>
      <c r="Z63" s="749" t="s">
        <v>1144</v>
      </c>
      <c r="AA63" s="702"/>
      <c r="AB63" s="702"/>
      <c r="AC63" s="702"/>
      <c r="AD63" s="702"/>
    </row>
    <row r="64" spans="1:30" ht="12.75">
      <c r="A64" s="767"/>
      <c r="B64" s="768"/>
      <c r="C64" s="744"/>
      <c r="D64" s="745"/>
      <c r="E64" s="745"/>
      <c r="F64" s="745"/>
      <c r="G64" s="745"/>
      <c r="H64" s="745"/>
      <c r="I64" s="745"/>
      <c r="J64" s="745"/>
      <c r="K64" s="745"/>
      <c r="L64" s="745"/>
      <c r="M64" s="745"/>
      <c r="N64" s="745"/>
      <c r="O64" s="745"/>
      <c r="P64" s="745"/>
      <c r="Q64" s="745"/>
      <c r="R64" s="745"/>
      <c r="S64" s="745"/>
      <c r="T64" s="745"/>
      <c r="U64" s="745"/>
      <c r="V64" s="745"/>
      <c r="W64" s="753"/>
      <c r="Z64" s="768"/>
    </row>
    <row r="65" spans="1:30" ht="12.75">
      <c r="A65" s="751"/>
      <c r="B65" s="1017" t="s">
        <v>1149</v>
      </c>
      <c r="C65" s="1012">
        <f t="shared" ref="C65:W65" si="9">+SUM(C61:C64)</f>
        <v>2000</v>
      </c>
      <c r="D65" s="1013">
        <f t="shared" si="9"/>
        <v>1356.3573678891994</v>
      </c>
      <c r="E65" s="1013">
        <f t="shared" si="9"/>
        <v>161.08898531771979</v>
      </c>
      <c r="F65" s="1013">
        <f t="shared" si="9"/>
        <v>18.664923022053141</v>
      </c>
      <c r="G65" s="1013">
        <f t="shared" si="9"/>
        <v>0</v>
      </c>
      <c r="H65" s="1013">
        <f t="shared" si="9"/>
        <v>0</v>
      </c>
      <c r="I65" s="1013">
        <f t="shared" si="9"/>
        <v>0</v>
      </c>
      <c r="J65" s="1013">
        <f t="shared" si="9"/>
        <v>422.75456220650301</v>
      </c>
      <c r="K65" s="1013">
        <f t="shared" si="9"/>
        <v>23.182547702550082</v>
      </c>
      <c r="L65" s="1013">
        <f t="shared" si="9"/>
        <v>17.951613861974678</v>
      </c>
      <c r="M65" s="1013">
        <f t="shared" si="9"/>
        <v>0</v>
      </c>
      <c r="N65" s="1013">
        <f t="shared" si="9"/>
        <v>0</v>
      </c>
      <c r="O65" s="1013">
        <f t="shared" si="9"/>
        <v>0</v>
      </c>
      <c r="P65" s="1013">
        <f t="shared" si="9"/>
        <v>0</v>
      </c>
      <c r="Q65" s="1013">
        <f t="shared" si="9"/>
        <v>0</v>
      </c>
      <c r="R65" s="1013">
        <f t="shared" si="9"/>
        <v>0</v>
      </c>
      <c r="S65" s="1013">
        <f t="shared" si="9"/>
        <v>0</v>
      </c>
      <c r="T65" s="1013">
        <f t="shared" si="9"/>
        <v>0</v>
      </c>
      <c r="U65" s="1013">
        <f t="shared" si="9"/>
        <v>0</v>
      </c>
      <c r="V65" s="1013">
        <f t="shared" si="9"/>
        <v>0</v>
      </c>
      <c r="W65" s="1014">
        <f t="shared" si="9"/>
        <v>0</v>
      </c>
      <c r="Z65" s="2020"/>
    </row>
    <row r="66" spans="1:30" ht="12.75">
      <c r="A66" s="751"/>
      <c r="B66" s="752"/>
      <c r="C66" s="744"/>
      <c r="D66" s="745"/>
      <c r="E66" s="745"/>
      <c r="F66" s="745"/>
      <c r="G66" s="745"/>
      <c r="H66" s="745"/>
      <c r="I66" s="745"/>
      <c r="J66" s="745"/>
      <c r="K66" s="745"/>
      <c r="L66" s="745"/>
      <c r="M66" s="745"/>
      <c r="N66" s="745"/>
      <c r="O66" s="745"/>
      <c r="P66" s="745"/>
      <c r="Q66" s="745"/>
      <c r="R66" s="745"/>
      <c r="S66" s="745"/>
      <c r="T66" s="745"/>
      <c r="U66" s="745"/>
      <c r="V66" s="745"/>
      <c r="W66" s="753"/>
      <c r="Z66" s="856"/>
    </row>
    <row r="67" spans="1:30" ht="12.75">
      <c r="A67" s="748"/>
      <c r="B67" s="743" t="s">
        <v>1005</v>
      </c>
      <c r="C67" s="744"/>
      <c r="D67" s="745"/>
      <c r="E67" s="745"/>
      <c r="F67" s="745"/>
      <c r="G67" s="745"/>
      <c r="H67" s="745"/>
      <c r="I67" s="745"/>
      <c r="J67" s="745"/>
      <c r="K67" s="745"/>
      <c r="L67" s="745"/>
      <c r="M67" s="745"/>
      <c r="N67" s="745"/>
      <c r="O67" s="745"/>
      <c r="P67" s="745"/>
      <c r="Q67" s="745"/>
      <c r="R67" s="745"/>
      <c r="S67" s="745"/>
      <c r="T67" s="745"/>
      <c r="U67" s="745"/>
      <c r="V67" s="745"/>
      <c r="W67" s="753"/>
      <c r="Z67" s="743"/>
    </row>
    <row r="68" spans="1:30" s="83" customFormat="1" ht="12.75">
      <c r="A68" s="423">
        <v>5175</v>
      </c>
      <c r="B68" s="772" t="s">
        <v>870</v>
      </c>
      <c r="C68" s="744">
        <f>SUM(D68:W68)</f>
        <v>38000</v>
      </c>
      <c r="D68" s="760">
        <f>D117</f>
        <v>13339.365545025841</v>
      </c>
      <c r="E68" s="760">
        <f t="shared" ref="E68:W68" si="10">E117</f>
        <v>22830.907154898836</v>
      </c>
      <c r="F68" s="760">
        <f t="shared" si="10"/>
        <v>1829.7273000753173</v>
      </c>
      <c r="G68" s="760">
        <f t="shared" si="10"/>
        <v>0</v>
      </c>
      <c r="H68" s="760">
        <f t="shared" si="10"/>
        <v>0</v>
      </c>
      <c r="I68" s="760">
        <f t="shared" si="10"/>
        <v>0</v>
      </c>
      <c r="J68" s="760">
        <f t="shared" si="10"/>
        <v>0</v>
      </c>
      <c r="K68" s="760">
        <f t="shared" si="10"/>
        <v>0</v>
      </c>
      <c r="L68" s="760">
        <f t="shared" si="10"/>
        <v>0</v>
      </c>
      <c r="M68" s="760">
        <f t="shared" si="10"/>
        <v>0</v>
      </c>
      <c r="N68" s="760">
        <f t="shared" si="10"/>
        <v>0</v>
      </c>
      <c r="O68" s="760">
        <f t="shared" si="10"/>
        <v>0</v>
      </c>
      <c r="P68" s="760">
        <f t="shared" si="10"/>
        <v>0</v>
      </c>
      <c r="Q68" s="760">
        <f t="shared" si="10"/>
        <v>0</v>
      </c>
      <c r="R68" s="760">
        <f t="shared" si="10"/>
        <v>0</v>
      </c>
      <c r="S68" s="760">
        <f t="shared" si="10"/>
        <v>0</v>
      </c>
      <c r="T68" s="760">
        <f t="shared" si="10"/>
        <v>0</v>
      </c>
      <c r="U68" s="760">
        <f t="shared" si="10"/>
        <v>0</v>
      </c>
      <c r="V68" s="760">
        <f t="shared" si="10"/>
        <v>0</v>
      </c>
      <c r="W68" s="761">
        <f t="shared" si="10"/>
        <v>0</v>
      </c>
      <c r="X68" s="699"/>
      <c r="Y68" s="700"/>
      <c r="Z68" s="749">
        <v>1860</v>
      </c>
      <c r="AA68" s="700"/>
      <c r="AB68" s="700"/>
      <c r="AC68" s="700"/>
      <c r="AD68" s="700"/>
    </row>
    <row r="69" spans="1:30" s="83" customFormat="1" ht="12.75">
      <c r="A69" s="773"/>
      <c r="B69" s="643"/>
      <c r="C69" s="744"/>
      <c r="D69" s="774"/>
      <c r="E69" s="774"/>
      <c r="F69" s="774"/>
      <c r="G69" s="774"/>
      <c r="H69" s="774"/>
      <c r="I69" s="774"/>
      <c r="J69" s="774"/>
      <c r="K69" s="774"/>
      <c r="L69" s="774"/>
      <c r="M69" s="774"/>
      <c r="N69" s="774"/>
      <c r="O69" s="774"/>
      <c r="P69" s="774"/>
      <c r="Q69" s="774"/>
      <c r="R69" s="774"/>
      <c r="S69" s="774"/>
      <c r="T69" s="774"/>
      <c r="U69" s="774"/>
      <c r="V69" s="774"/>
      <c r="W69" s="775"/>
      <c r="X69" s="699"/>
      <c r="Y69" s="700"/>
      <c r="Z69" s="399"/>
      <c r="AA69" s="700"/>
      <c r="AB69" s="700"/>
      <c r="AC69" s="700"/>
      <c r="AD69" s="700"/>
    </row>
    <row r="70" spans="1:30" s="83" customFormat="1" ht="12.75">
      <c r="A70" s="423"/>
      <c r="B70" s="776" t="s">
        <v>1293</v>
      </c>
      <c r="C70" s="744"/>
      <c r="D70" s="774"/>
      <c r="E70" s="774"/>
      <c r="F70" s="774"/>
      <c r="G70" s="774"/>
      <c r="H70" s="774"/>
      <c r="I70" s="774"/>
      <c r="J70" s="774"/>
      <c r="K70" s="774"/>
      <c r="L70" s="774"/>
      <c r="M70" s="774"/>
      <c r="N70" s="774"/>
      <c r="O70" s="774"/>
      <c r="P70" s="774"/>
      <c r="Q70" s="774"/>
      <c r="R70" s="774"/>
      <c r="S70" s="774"/>
      <c r="T70" s="774"/>
      <c r="U70" s="774"/>
      <c r="V70" s="774"/>
      <c r="W70" s="775"/>
      <c r="X70" s="699"/>
      <c r="Y70" s="700"/>
      <c r="Z70" s="776"/>
      <c r="AA70" s="700"/>
      <c r="AB70" s="700"/>
      <c r="AC70" s="700"/>
      <c r="AD70" s="700"/>
    </row>
    <row r="71" spans="1:30" s="83" customFormat="1" ht="12.75">
      <c r="A71" s="423">
        <v>5310</v>
      </c>
      <c r="B71" s="772" t="s">
        <v>240</v>
      </c>
      <c r="C71" s="744">
        <f>SUM(D71:W71)</f>
        <v>302794.00000000006</v>
      </c>
      <c r="D71" s="777">
        <f>D120</f>
        <v>232197.08889590731</v>
      </c>
      <c r="E71" s="777">
        <f t="shared" ref="E71:W75" si="11">E120</f>
        <v>52300.584115561454</v>
      </c>
      <c r="F71" s="777">
        <f t="shared" si="11"/>
        <v>18296.326988531251</v>
      </c>
      <c r="G71" s="777">
        <f t="shared" si="11"/>
        <v>0</v>
      </c>
      <c r="H71" s="777">
        <f t="shared" si="11"/>
        <v>0</v>
      </c>
      <c r="I71" s="777">
        <f t="shared" si="11"/>
        <v>0</v>
      </c>
      <c r="J71" s="777">
        <f t="shared" si="11"/>
        <v>0</v>
      </c>
      <c r="K71" s="777">
        <f t="shared" si="11"/>
        <v>0</v>
      </c>
      <c r="L71" s="777">
        <f t="shared" si="11"/>
        <v>0</v>
      </c>
      <c r="M71" s="777">
        <f t="shared" si="11"/>
        <v>0</v>
      </c>
      <c r="N71" s="777">
        <f t="shared" si="11"/>
        <v>0</v>
      </c>
      <c r="O71" s="777">
        <f t="shared" si="11"/>
        <v>0</v>
      </c>
      <c r="P71" s="777">
        <f t="shared" si="11"/>
        <v>0</v>
      </c>
      <c r="Q71" s="777">
        <f t="shared" si="11"/>
        <v>0</v>
      </c>
      <c r="R71" s="777">
        <f t="shared" si="11"/>
        <v>0</v>
      </c>
      <c r="S71" s="777">
        <f t="shared" si="11"/>
        <v>0</v>
      </c>
      <c r="T71" s="777">
        <f t="shared" si="11"/>
        <v>0</v>
      </c>
      <c r="U71" s="777">
        <f t="shared" si="11"/>
        <v>0</v>
      </c>
      <c r="V71" s="777">
        <f t="shared" si="11"/>
        <v>0</v>
      </c>
      <c r="W71" s="761">
        <f t="shared" si="11"/>
        <v>0</v>
      </c>
      <c r="X71" s="699"/>
      <c r="Y71" s="700"/>
      <c r="Z71" s="749" t="s">
        <v>1216</v>
      </c>
      <c r="AA71" s="700"/>
      <c r="AB71" s="700"/>
      <c r="AC71" s="700"/>
      <c r="AD71" s="700"/>
    </row>
    <row r="72" spans="1:30" s="83" customFormat="1" ht="12.75">
      <c r="A72" s="423">
        <v>5315</v>
      </c>
      <c r="B72" s="772" t="s">
        <v>344</v>
      </c>
      <c r="C72" s="744">
        <f>SUM(D72:W72)</f>
        <v>506205.99999999994</v>
      </c>
      <c r="D72" s="777">
        <f>D121</f>
        <v>378336.34156567312</v>
      </c>
      <c r="E72" s="777">
        <f t="shared" ref="E72:S72" si="12">E121</f>
        <v>89866.902063544054</v>
      </c>
      <c r="F72" s="777">
        <f t="shared" si="12"/>
        <v>36444.17910252211</v>
      </c>
      <c r="G72" s="777">
        <f t="shared" si="12"/>
        <v>0</v>
      </c>
      <c r="H72" s="777">
        <f t="shared" si="12"/>
        <v>0</v>
      </c>
      <c r="I72" s="777">
        <f t="shared" si="12"/>
        <v>0</v>
      </c>
      <c r="J72" s="777">
        <f t="shared" si="12"/>
        <v>165.80609236816244</v>
      </c>
      <c r="K72" s="777">
        <f t="shared" si="12"/>
        <v>895.35289878807725</v>
      </c>
      <c r="L72" s="777">
        <f t="shared" si="12"/>
        <v>497.41827710448734</v>
      </c>
      <c r="M72" s="777">
        <f t="shared" si="12"/>
        <v>0</v>
      </c>
      <c r="N72" s="777">
        <f t="shared" si="12"/>
        <v>0</v>
      </c>
      <c r="O72" s="777">
        <f t="shared" si="12"/>
        <v>0</v>
      </c>
      <c r="P72" s="777">
        <f t="shared" si="12"/>
        <v>0</v>
      </c>
      <c r="Q72" s="777">
        <f t="shared" si="12"/>
        <v>0</v>
      </c>
      <c r="R72" s="777">
        <f t="shared" si="12"/>
        <v>0</v>
      </c>
      <c r="S72" s="777">
        <f t="shared" si="12"/>
        <v>0</v>
      </c>
      <c r="T72" s="777">
        <f t="shared" si="11"/>
        <v>0</v>
      </c>
      <c r="U72" s="777">
        <f t="shared" si="11"/>
        <v>0</v>
      </c>
      <c r="V72" s="777">
        <f t="shared" si="11"/>
        <v>0</v>
      </c>
      <c r="W72" s="761">
        <f t="shared" si="11"/>
        <v>0</v>
      </c>
      <c r="X72" s="699"/>
      <c r="Y72" s="700"/>
      <c r="Z72" s="749" t="s">
        <v>504</v>
      </c>
      <c r="AA72" s="700"/>
      <c r="AB72" s="700"/>
      <c r="AC72" s="700"/>
      <c r="AD72" s="700"/>
    </row>
    <row r="73" spans="1:30" s="83" customFormat="1" ht="12.75">
      <c r="A73" s="423">
        <v>5320</v>
      </c>
      <c r="B73" s="772" t="s">
        <v>345</v>
      </c>
      <c r="C73" s="744">
        <f>SUM(D73:W73)</f>
        <v>50000.000000000007</v>
      </c>
      <c r="D73" s="777">
        <f>D122</f>
        <v>37369.800196528005</v>
      </c>
      <c r="E73" s="777">
        <f t="shared" si="11"/>
        <v>8876.5149033737307</v>
      </c>
      <c r="F73" s="777">
        <f t="shared" si="11"/>
        <v>3599.7379626596789</v>
      </c>
      <c r="G73" s="777">
        <f t="shared" si="11"/>
        <v>0</v>
      </c>
      <c r="H73" s="777">
        <f t="shared" si="11"/>
        <v>0</v>
      </c>
      <c r="I73" s="777">
        <f t="shared" si="11"/>
        <v>0</v>
      </c>
      <c r="J73" s="777">
        <f t="shared" si="11"/>
        <v>16.377333770062233</v>
      </c>
      <c r="K73" s="777">
        <f t="shared" si="11"/>
        <v>88.437602358336065</v>
      </c>
      <c r="L73" s="777">
        <f t="shared" si="11"/>
        <v>49.132001310186695</v>
      </c>
      <c r="M73" s="777">
        <f t="shared" si="11"/>
        <v>0</v>
      </c>
      <c r="N73" s="777">
        <f t="shared" si="11"/>
        <v>0</v>
      </c>
      <c r="O73" s="777">
        <f t="shared" si="11"/>
        <v>0</v>
      </c>
      <c r="P73" s="777">
        <f t="shared" si="11"/>
        <v>0</v>
      </c>
      <c r="Q73" s="777">
        <f t="shared" si="11"/>
        <v>0</v>
      </c>
      <c r="R73" s="777">
        <f t="shared" si="11"/>
        <v>0</v>
      </c>
      <c r="S73" s="777">
        <f t="shared" si="11"/>
        <v>0</v>
      </c>
      <c r="T73" s="777">
        <f t="shared" si="11"/>
        <v>0</v>
      </c>
      <c r="U73" s="777">
        <f t="shared" si="11"/>
        <v>0</v>
      </c>
      <c r="V73" s="777">
        <f t="shared" si="11"/>
        <v>0</v>
      </c>
      <c r="W73" s="761">
        <f t="shared" si="11"/>
        <v>0</v>
      </c>
      <c r="X73" s="699"/>
      <c r="Y73" s="700"/>
      <c r="Z73" s="749" t="s">
        <v>504</v>
      </c>
      <c r="AA73" s="700"/>
      <c r="AB73" s="700"/>
      <c r="AC73" s="700"/>
      <c r="AD73" s="700"/>
    </row>
    <row r="74" spans="1:30" s="83" customFormat="1" ht="12.75">
      <c r="A74" s="423">
        <v>5325</v>
      </c>
      <c r="B74" s="772" t="s">
        <v>346</v>
      </c>
      <c r="C74" s="744">
        <f>SUM(D74:W74)</f>
        <v>0</v>
      </c>
      <c r="D74" s="777">
        <f>D123</f>
        <v>0</v>
      </c>
      <c r="E74" s="777">
        <f t="shared" si="11"/>
        <v>0</v>
      </c>
      <c r="F74" s="777">
        <f t="shared" si="11"/>
        <v>0</v>
      </c>
      <c r="G74" s="777">
        <f t="shared" si="11"/>
        <v>0</v>
      </c>
      <c r="H74" s="777">
        <f t="shared" si="11"/>
        <v>0</v>
      </c>
      <c r="I74" s="777">
        <f t="shared" si="11"/>
        <v>0</v>
      </c>
      <c r="J74" s="777">
        <f t="shared" si="11"/>
        <v>0</v>
      </c>
      <c r="K74" s="777">
        <f t="shared" si="11"/>
        <v>0</v>
      </c>
      <c r="L74" s="777">
        <f t="shared" si="11"/>
        <v>0</v>
      </c>
      <c r="M74" s="777">
        <f t="shared" si="11"/>
        <v>0</v>
      </c>
      <c r="N74" s="777">
        <f t="shared" si="11"/>
        <v>0</v>
      </c>
      <c r="O74" s="777">
        <f t="shared" si="11"/>
        <v>0</v>
      </c>
      <c r="P74" s="777">
        <f t="shared" si="11"/>
        <v>0</v>
      </c>
      <c r="Q74" s="777">
        <f t="shared" si="11"/>
        <v>0</v>
      </c>
      <c r="R74" s="777">
        <f t="shared" si="11"/>
        <v>0</v>
      </c>
      <c r="S74" s="777">
        <f t="shared" si="11"/>
        <v>0</v>
      </c>
      <c r="T74" s="777">
        <f t="shared" si="11"/>
        <v>0</v>
      </c>
      <c r="U74" s="777">
        <f t="shared" si="11"/>
        <v>0</v>
      </c>
      <c r="V74" s="777">
        <f t="shared" si="11"/>
        <v>0</v>
      </c>
      <c r="W74" s="761">
        <f t="shared" si="11"/>
        <v>0</v>
      </c>
      <c r="X74" s="699"/>
      <c r="Y74" s="700"/>
      <c r="Z74" s="749" t="s">
        <v>504</v>
      </c>
      <c r="AA74" s="700"/>
      <c r="AB74" s="700"/>
      <c r="AC74" s="700"/>
      <c r="AD74" s="700"/>
    </row>
    <row r="75" spans="1:30" s="657" customFormat="1" ht="12.75">
      <c r="A75" s="762">
        <v>5330</v>
      </c>
      <c r="B75" s="778" t="s">
        <v>347</v>
      </c>
      <c r="C75" s="764">
        <f>SUM(D75:W75)</f>
        <v>22000</v>
      </c>
      <c r="D75" s="765">
        <f>D124</f>
        <v>16442.712086472322</v>
      </c>
      <c r="E75" s="765">
        <f t="shared" si="11"/>
        <v>3905.6665574844415</v>
      </c>
      <c r="F75" s="765">
        <f t="shared" si="11"/>
        <v>1583.8847035702588</v>
      </c>
      <c r="G75" s="765">
        <f t="shared" si="11"/>
        <v>0</v>
      </c>
      <c r="H75" s="765">
        <f t="shared" si="11"/>
        <v>0</v>
      </c>
      <c r="I75" s="765">
        <f t="shared" si="11"/>
        <v>0</v>
      </c>
      <c r="J75" s="765">
        <f t="shared" si="11"/>
        <v>7.2060268588273821</v>
      </c>
      <c r="K75" s="765">
        <f t="shared" si="11"/>
        <v>38.912545037667869</v>
      </c>
      <c r="L75" s="765">
        <f t="shared" si="11"/>
        <v>21.618080576482146</v>
      </c>
      <c r="M75" s="765">
        <f t="shared" si="11"/>
        <v>0</v>
      </c>
      <c r="N75" s="765">
        <f t="shared" si="11"/>
        <v>0</v>
      </c>
      <c r="O75" s="765">
        <f t="shared" si="11"/>
        <v>0</v>
      </c>
      <c r="P75" s="765">
        <f t="shared" si="11"/>
        <v>0</v>
      </c>
      <c r="Q75" s="765">
        <f t="shared" si="11"/>
        <v>0</v>
      </c>
      <c r="R75" s="765">
        <f t="shared" si="11"/>
        <v>0</v>
      </c>
      <c r="S75" s="765">
        <f t="shared" si="11"/>
        <v>0</v>
      </c>
      <c r="T75" s="765">
        <f t="shared" si="11"/>
        <v>0</v>
      </c>
      <c r="U75" s="765">
        <f t="shared" si="11"/>
        <v>0</v>
      </c>
      <c r="V75" s="765">
        <f t="shared" si="11"/>
        <v>0</v>
      </c>
      <c r="W75" s="766">
        <f t="shared" si="11"/>
        <v>0</v>
      </c>
      <c r="X75" s="701"/>
      <c r="Y75" s="702"/>
      <c r="Z75" s="749" t="s">
        <v>504</v>
      </c>
      <c r="AA75" s="702"/>
      <c r="AB75" s="702"/>
      <c r="AC75" s="702"/>
      <c r="AD75" s="702"/>
    </row>
    <row r="76" spans="1:30" ht="12.75">
      <c r="A76" s="779"/>
      <c r="B76" s="780"/>
      <c r="C76" s="744"/>
      <c r="D76" s="745" t="s">
        <v>997</v>
      </c>
      <c r="E76" s="745" t="s">
        <v>997</v>
      </c>
      <c r="F76" s="745" t="s">
        <v>997</v>
      </c>
      <c r="G76" s="745" t="s">
        <v>997</v>
      </c>
      <c r="H76" s="745" t="s">
        <v>997</v>
      </c>
      <c r="I76" s="745" t="s">
        <v>997</v>
      </c>
      <c r="J76" s="745" t="s">
        <v>997</v>
      </c>
      <c r="K76" s="745" t="s">
        <v>997</v>
      </c>
      <c r="L76" s="745" t="s">
        <v>997</v>
      </c>
      <c r="M76" s="745" t="s">
        <v>997</v>
      </c>
      <c r="N76" s="745" t="s">
        <v>997</v>
      </c>
      <c r="O76" s="745" t="s">
        <v>997</v>
      </c>
      <c r="P76" s="745" t="s">
        <v>997</v>
      </c>
      <c r="Q76" s="745" t="s">
        <v>997</v>
      </c>
      <c r="R76" s="745" t="s">
        <v>997</v>
      </c>
      <c r="S76" s="745" t="s">
        <v>997</v>
      </c>
      <c r="T76" s="745" t="s">
        <v>997</v>
      </c>
      <c r="U76" s="745" t="s">
        <v>997</v>
      </c>
      <c r="V76" s="745" t="s">
        <v>997</v>
      </c>
      <c r="W76" s="753" t="s">
        <v>997</v>
      </c>
      <c r="Z76" s="749"/>
    </row>
    <row r="77" spans="1:30" ht="13.5" thickBot="1">
      <c r="A77" s="751"/>
      <c r="B77" s="1018" t="s">
        <v>1149</v>
      </c>
      <c r="C77" s="1019">
        <f t="shared" ref="C77:W77" si="13">+SUM(C71:C76)</f>
        <v>881000</v>
      </c>
      <c r="D77" s="1020">
        <f t="shared" si="13"/>
        <v>664345.94274458068</v>
      </c>
      <c r="E77" s="1020">
        <f t="shared" si="13"/>
        <v>154949.66763996368</v>
      </c>
      <c r="F77" s="1020">
        <f t="shared" si="13"/>
        <v>59924.128757283303</v>
      </c>
      <c r="G77" s="1020">
        <f t="shared" si="13"/>
        <v>0</v>
      </c>
      <c r="H77" s="1020">
        <f t="shared" si="13"/>
        <v>0</v>
      </c>
      <c r="I77" s="1020">
        <f t="shared" si="13"/>
        <v>0</v>
      </c>
      <c r="J77" s="1020">
        <f t="shared" si="13"/>
        <v>189.38945299705205</v>
      </c>
      <c r="K77" s="1020">
        <f t="shared" si="13"/>
        <v>1022.7030461840812</v>
      </c>
      <c r="L77" s="1020">
        <f t="shared" si="13"/>
        <v>568.1683589911562</v>
      </c>
      <c r="M77" s="1020">
        <f t="shared" si="13"/>
        <v>0</v>
      </c>
      <c r="N77" s="1020">
        <f t="shared" si="13"/>
        <v>0</v>
      </c>
      <c r="O77" s="1020">
        <f t="shared" si="13"/>
        <v>0</v>
      </c>
      <c r="P77" s="1020">
        <f t="shared" si="13"/>
        <v>0</v>
      </c>
      <c r="Q77" s="1020">
        <f t="shared" si="13"/>
        <v>0</v>
      </c>
      <c r="R77" s="1020">
        <f t="shared" si="13"/>
        <v>0</v>
      </c>
      <c r="S77" s="1020">
        <f t="shared" si="13"/>
        <v>0</v>
      </c>
      <c r="T77" s="1020">
        <f t="shared" si="13"/>
        <v>0</v>
      </c>
      <c r="U77" s="1020">
        <f t="shared" si="13"/>
        <v>0</v>
      </c>
      <c r="V77" s="1020">
        <f t="shared" si="13"/>
        <v>0</v>
      </c>
      <c r="W77" s="1021">
        <f t="shared" si="13"/>
        <v>0</v>
      </c>
      <c r="Z77" s="749"/>
    </row>
    <row r="78" spans="1:30" ht="20.25" customHeight="1" thickTop="1">
      <c r="A78" s="751"/>
      <c r="B78" s="1022" t="s">
        <v>310</v>
      </c>
      <c r="C78" s="1023">
        <f>C77+C68+C65</f>
        <v>921000</v>
      </c>
      <c r="D78" s="1024">
        <f t="shared" ref="D78:W78" si="14">+D77+D68+D65</f>
        <v>679041.66565749573</v>
      </c>
      <c r="E78" s="1024">
        <f t="shared" si="14"/>
        <v>177941.66378018021</v>
      </c>
      <c r="F78" s="1024">
        <f t="shared" si="14"/>
        <v>61772.520980380672</v>
      </c>
      <c r="G78" s="1024">
        <f t="shared" si="14"/>
        <v>0</v>
      </c>
      <c r="H78" s="1024">
        <f t="shared" si="14"/>
        <v>0</v>
      </c>
      <c r="I78" s="1024">
        <f t="shared" si="14"/>
        <v>0</v>
      </c>
      <c r="J78" s="1024">
        <f t="shared" si="14"/>
        <v>612.144015203555</v>
      </c>
      <c r="K78" s="1024">
        <f t="shared" si="14"/>
        <v>1045.8855938866313</v>
      </c>
      <c r="L78" s="1024">
        <f t="shared" si="14"/>
        <v>586.11997285313089</v>
      </c>
      <c r="M78" s="1024">
        <f t="shared" si="14"/>
        <v>0</v>
      </c>
      <c r="N78" s="1024">
        <f t="shared" si="14"/>
        <v>0</v>
      </c>
      <c r="O78" s="1024">
        <f t="shared" si="14"/>
        <v>0</v>
      </c>
      <c r="P78" s="1024">
        <f t="shared" si="14"/>
        <v>0</v>
      </c>
      <c r="Q78" s="1024">
        <f t="shared" si="14"/>
        <v>0</v>
      </c>
      <c r="R78" s="1024">
        <f t="shared" si="14"/>
        <v>0</v>
      </c>
      <c r="S78" s="1024">
        <f t="shared" si="14"/>
        <v>0</v>
      </c>
      <c r="T78" s="1024">
        <f t="shared" si="14"/>
        <v>0</v>
      </c>
      <c r="U78" s="1024">
        <f t="shared" si="14"/>
        <v>0</v>
      </c>
      <c r="V78" s="1024">
        <f t="shared" si="14"/>
        <v>0</v>
      </c>
      <c r="W78" s="1025">
        <f t="shared" si="14"/>
        <v>0</v>
      </c>
      <c r="Z78" s="749"/>
    </row>
    <row r="79" spans="1:30" ht="12.75">
      <c r="A79" s="751"/>
      <c r="B79" s="752"/>
      <c r="C79" s="771"/>
      <c r="D79" s="745"/>
      <c r="E79" s="745"/>
      <c r="F79" s="745"/>
      <c r="G79" s="745"/>
      <c r="H79" s="745"/>
      <c r="I79" s="745"/>
      <c r="J79" s="745"/>
      <c r="K79" s="745"/>
      <c r="L79" s="745"/>
      <c r="M79" s="745"/>
      <c r="N79" s="745"/>
      <c r="O79" s="745"/>
      <c r="P79" s="745"/>
      <c r="Q79" s="745"/>
      <c r="R79" s="745"/>
      <c r="S79" s="745"/>
      <c r="T79" s="745"/>
      <c r="U79" s="745"/>
      <c r="V79" s="745"/>
      <c r="W79" s="753"/>
      <c r="Z79" s="749"/>
    </row>
    <row r="80" spans="1:30" s="83" customFormat="1" ht="12.75">
      <c r="A80" s="423"/>
      <c r="B80" s="757" t="s">
        <v>442</v>
      </c>
      <c r="C80" s="744">
        <f>SUM(D80:W80)</f>
        <v>61000.000000000007</v>
      </c>
      <c r="D80" s="760">
        <f>D129</f>
        <v>21413.192059120433</v>
      </c>
      <c r="E80" s="760">
        <f t="shared" ref="E80:W80" si="15">E129</f>
        <v>36649.61411707446</v>
      </c>
      <c r="F80" s="760">
        <f t="shared" si="15"/>
        <v>2937.1938238051152</v>
      </c>
      <c r="G80" s="760">
        <f t="shared" si="15"/>
        <v>0</v>
      </c>
      <c r="H80" s="760">
        <f t="shared" si="15"/>
        <v>0</v>
      </c>
      <c r="I80" s="760">
        <f t="shared" si="15"/>
        <v>0</v>
      </c>
      <c r="J80" s="760">
        <f t="shared" si="15"/>
        <v>0</v>
      </c>
      <c r="K80" s="760">
        <f t="shared" si="15"/>
        <v>0</v>
      </c>
      <c r="L80" s="760">
        <f t="shared" si="15"/>
        <v>0</v>
      </c>
      <c r="M80" s="760">
        <f t="shared" si="15"/>
        <v>0</v>
      </c>
      <c r="N80" s="760">
        <f t="shared" si="15"/>
        <v>0</v>
      </c>
      <c r="O80" s="760">
        <f t="shared" si="15"/>
        <v>0</v>
      </c>
      <c r="P80" s="760">
        <f t="shared" si="15"/>
        <v>0</v>
      </c>
      <c r="Q80" s="760">
        <f t="shared" si="15"/>
        <v>0</v>
      </c>
      <c r="R80" s="760">
        <f t="shared" si="15"/>
        <v>0</v>
      </c>
      <c r="S80" s="760">
        <f t="shared" si="15"/>
        <v>0</v>
      </c>
      <c r="T80" s="760">
        <f t="shared" si="15"/>
        <v>0</v>
      </c>
      <c r="U80" s="760">
        <f t="shared" si="15"/>
        <v>0</v>
      </c>
      <c r="V80" s="760">
        <f t="shared" si="15"/>
        <v>0</v>
      </c>
      <c r="W80" s="761">
        <f t="shared" si="15"/>
        <v>0</v>
      </c>
      <c r="X80" s="699"/>
      <c r="Y80" s="700"/>
      <c r="Z80" s="749"/>
      <c r="AA80" s="700"/>
      <c r="AB80" s="700"/>
      <c r="AC80" s="700"/>
      <c r="AD80" s="700"/>
    </row>
    <row r="81" spans="1:30" s="83" customFormat="1" ht="12.75">
      <c r="A81" s="423"/>
      <c r="B81" s="781" t="s">
        <v>436</v>
      </c>
      <c r="C81" s="744">
        <f>SUM(D81:W81)</f>
        <v>10852.671899662153</v>
      </c>
      <c r="D81" s="777">
        <f>IF(ISERROR('O4 Summary by Class &amp; Accounts'!E201*D49/(D32+D28)),0, ('O4 Summary by Class &amp; Accounts'!E201*D49/(D32+D28)))</f>
        <v>3807.5960757365369</v>
      </c>
      <c r="E81" s="777">
        <f>IF(ISERROR('O4 Summary by Class &amp; Accounts'!F201*E49/(E32+E28)),0, ('O4 Summary by Class &amp; Accounts'!F201*E49/(E32+E28)))</f>
        <v>6521.9467126777208</v>
      </c>
      <c r="F81" s="777">
        <f>IF(ISERROR('O4 Summary by Class &amp; Accounts'!G201*F49/(F32+F28)),0, ('O4 Summary by Class &amp; Accounts'!G201*F49/(F32+F28)))</f>
        <v>523.1291112478965</v>
      </c>
      <c r="G81" s="777">
        <f>IF(ISERROR('O4 Summary by Class &amp; Accounts'!H201*G49/(G32+G28)),0, ('O4 Summary by Class &amp; Accounts'!H201*G49/(G32+G28)))</f>
        <v>0</v>
      </c>
      <c r="H81" s="777">
        <f>IF(ISERROR('O4 Summary by Class &amp; Accounts'!I201*H49/(H32+H28)),0, ('O4 Summary by Class &amp; Accounts'!I201*H49/(H32+H28)))</f>
        <v>0</v>
      </c>
      <c r="I81" s="777">
        <f>IF(ISERROR('O4 Summary by Class &amp; Accounts'!J201*I49/(I32+I28)),0, ('O4 Summary by Class &amp; Accounts'!J201*I49/(I32+I28)))</f>
        <v>0</v>
      </c>
      <c r="J81" s="777">
        <f>IF(ISERROR('O4 Summary by Class &amp; Accounts'!K201*J49/(J32+J28)),0, ('O4 Summary by Class &amp; Accounts'!K201*J49/(J32+J28)))</f>
        <v>0</v>
      </c>
      <c r="K81" s="777">
        <f>IF(ISERROR('O4 Summary by Class &amp; Accounts'!L201*K49/(K32+K28)),0, ('O4 Summary by Class &amp; Accounts'!L201*K49/(K32+K28)))</f>
        <v>0</v>
      </c>
      <c r="L81" s="777">
        <f>IF(ISERROR('O4 Summary by Class &amp; Accounts'!M201*L49/(L32+L28)),0, ('O4 Summary by Class &amp; Accounts'!M201*L49/(L32+L28)))</f>
        <v>0</v>
      </c>
      <c r="M81" s="777">
        <f>IF(ISERROR('O4 Summary by Class &amp; Accounts'!N201*M49/(M32+M28)),0, ('O4 Summary by Class &amp; Accounts'!N201*M49/(M32+M28)))</f>
        <v>0</v>
      </c>
      <c r="N81" s="777">
        <f>IF(ISERROR('O4 Summary by Class &amp; Accounts'!O201*N49/(N32+N28)),0, ('O4 Summary by Class &amp; Accounts'!O201*N49/(N32+N28)))</f>
        <v>0</v>
      </c>
      <c r="O81" s="777">
        <f>IF(ISERROR('O4 Summary by Class &amp; Accounts'!P201*O49/(O32+O28)),0, ('O4 Summary by Class &amp; Accounts'!P201*O49/(O32+O28)))</f>
        <v>0</v>
      </c>
      <c r="P81" s="777">
        <f>IF(ISERROR('O4 Summary by Class &amp; Accounts'!Q201*P49/(P32+P28)),0, ('O4 Summary by Class &amp; Accounts'!Q201*P49/(P32+P28)))</f>
        <v>0</v>
      </c>
      <c r="Q81" s="777">
        <f>IF(ISERROR('O4 Summary by Class &amp; Accounts'!R201*Q49/(Q32+Q28)),0, ('O4 Summary by Class &amp; Accounts'!R201*Q49/(Q32+Q28)))</f>
        <v>0</v>
      </c>
      <c r="R81" s="777">
        <f>IF(ISERROR('O4 Summary by Class &amp; Accounts'!S201*R49/(R32+R28)),0, ('O4 Summary by Class &amp; Accounts'!S201*R49/(R32+R28)))</f>
        <v>0</v>
      </c>
      <c r="S81" s="777">
        <f>IF(ISERROR('O4 Summary by Class &amp; Accounts'!T201*S49/(S32+S28)),0, ('O4 Summary by Class &amp; Accounts'!T201*S49/(S32+S28)))</f>
        <v>0</v>
      </c>
      <c r="T81" s="777">
        <f>IF(ISERROR('O4 Summary by Class &amp; Accounts'!U201*T49/(T32+T28)),0, ('O4 Summary by Class &amp; Accounts'!U201*T49/(T32+T28)))</f>
        <v>0</v>
      </c>
      <c r="U81" s="777">
        <f>IF(ISERROR('O4 Summary by Class &amp; Accounts'!V201*U49/(U32+U28)),0, ('O4 Summary by Class &amp; Accounts'!V201*U49/(U32+U28)))</f>
        <v>0</v>
      </c>
      <c r="V81" s="777">
        <f>IF(ISERROR('O4 Summary by Class &amp; Accounts'!W201*V49/(V32+V28)),0, ('O4 Summary by Class &amp; Accounts'!W201*V49/(V32+V28)))</f>
        <v>0</v>
      </c>
      <c r="W81" s="761">
        <f>IF(ISERROR('O4 Summary by Class &amp; Accounts'!X201*W49/(W32+W28)),0, ('O4 Summary by Class &amp; Accounts'!X201*W49/(W32+W28)))</f>
        <v>0</v>
      </c>
      <c r="X81" s="699"/>
      <c r="Y81" s="700"/>
      <c r="Z81" s="749"/>
      <c r="AA81" s="700"/>
      <c r="AB81" s="700"/>
      <c r="AC81" s="700"/>
      <c r="AD81" s="700"/>
    </row>
    <row r="82" spans="1:30" s="83" customFormat="1" ht="12.75">
      <c r="A82" s="423"/>
      <c r="B82" s="781" t="s">
        <v>437</v>
      </c>
      <c r="C82" s="744">
        <f>SUM(D82:W82)</f>
        <v>23364.532135760721</v>
      </c>
      <c r="D82" s="777">
        <f>IF(ISERROR('O4 Summary by Class &amp; Accounts'!E199*D49/(D28+D32)),0,('O4 Summary by Class &amp; Accounts'!E199*D49/(D28+D32)))</f>
        <v>8197.3086161677984</v>
      </c>
      <c r="E82" s="777">
        <f>IF(ISERROR('O4 Summary by Class &amp; Accounts'!F199*E49/(E28+E32)),0,('O4 Summary by Class &amp; Accounts'!F199*E49/(E28+E32)))</f>
        <v>14040.987783001279</v>
      </c>
      <c r="F82" s="777">
        <f>IF(ISERROR('O4 Summary by Class &amp; Accounts'!G199*F49/(F28+F32)),0,('O4 Summary by Class &amp; Accounts'!G199*F49/(F28+F32)))</f>
        <v>1126.2357365916421</v>
      </c>
      <c r="G82" s="777">
        <f>IF(ISERROR('O4 Summary by Class &amp; Accounts'!H199*G49/(G28+G32)),0,('O4 Summary by Class &amp; Accounts'!H199*G49/(G28+G32)))</f>
        <v>0</v>
      </c>
      <c r="H82" s="777">
        <f>IF(ISERROR('O4 Summary by Class &amp; Accounts'!I199*H49/(H28+H32)),0,('O4 Summary by Class &amp; Accounts'!I199*H49/(H28+H32)))</f>
        <v>0</v>
      </c>
      <c r="I82" s="777">
        <f>IF(ISERROR('O4 Summary by Class &amp; Accounts'!J199*I49/(I28+I32)),0,('O4 Summary by Class &amp; Accounts'!J199*I49/(I28+I32)))</f>
        <v>0</v>
      </c>
      <c r="J82" s="777">
        <f>IF(ISERROR('O4 Summary by Class &amp; Accounts'!K199*J49/(J28+J32)),0,('O4 Summary by Class &amp; Accounts'!K199*J49/(J28+J32)))</f>
        <v>0</v>
      </c>
      <c r="K82" s="777">
        <f>IF(ISERROR('O4 Summary by Class &amp; Accounts'!L199*K49/(K28+K32)),0,('O4 Summary by Class &amp; Accounts'!L199*K49/(K28+K32)))</f>
        <v>0</v>
      </c>
      <c r="L82" s="777">
        <f>IF(ISERROR('O4 Summary by Class &amp; Accounts'!M199*L49/(L28+L32)),0,('O4 Summary by Class &amp; Accounts'!M199*L49/(L28+L32)))</f>
        <v>0</v>
      </c>
      <c r="M82" s="777">
        <f>IF(ISERROR('O4 Summary by Class &amp; Accounts'!N199*M49/(M28+M32)),0,('O4 Summary by Class &amp; Accounts'!N199*M49/(M28+M32)))</f>
        <v>0</v>
      </c>
      <c r="N82" s="777">
        <f>IF(ISERROR('O4 Summary by Class &amp; Accounts'!O199*N49/(N28+N32)),0,('O4 Summary by Class &amp; Accounts'!O199*N49/(N28+N32)))</f>
        <v>0</v>
      </c>
      <c r="O82" s="777">
        <f>IF(ISERROR('O4 Summary by Class &amp; Accounts'!P199*O49/(O28+O32)),0,('O4 Summary by Class &amp; Accounts'!P199*O49/(O28+O32)))</f>
        <v>0</v>
      </c>
      <c r="P82" s="777">
        <f>IF(ISERROR('O4 Summary by Class &amp; Accounts'!Q199*P49/(P28+P32)),0,('O4 Summary by Class &amp; Accounts'!Q199*P49/(P28+P32)))</f>
        <v>0</v>
      </c>
      <c r="Q82" s="777">
        <f>IF(ISERROR('O4 Summary by Class &amp; Accounts'!R199*Q49/(Q28+Q32)),0,('O4 Summary by Class &amp; Accounts'!R199*Q49/(Q28+Q32)))</f>
        <v>0</v>
      </c>
      <c r="R82" s="777">
        <f>IF(ISERROR('O4 Summary by Class &amp; Accounts'!S199*R49/(R28+R32)),0,('O4 Summary by Class &amp; Accounts'!S199*R49/(R28+R32)))</f>
        <v>0</v>
      </c>
      <c r="S82" s="777">
        <f>IF(ISERROR('O4 Summary by Class &amp; Accounts'!T199*S49/(S28+S32)),0,('O4 Summary by Class &amp; Accounts'!T199*S49/(S28+S32)))</f>
        <v>0</v>
      </c>
      <c r="T82" s="777">
        <f>IF(ISERROR('O4 Summary by Class &amp; Accounts'!U199*T49/(T28+T32)),0,('O4 Summary by Class &amp; Accounts'!U199*T49/(T28+T32)))</f>
        <v>0</v>
      </c>
      <c r="U82" s="777">
        <f>IF(ISERROR('O4 Summary by Class &amp; Accounts'!V199*U49/(U28+U32)),0,('O4 Summary by Class &amp; Accounts'!V199*U49/(U28+U32)))</f>
        <v>0</v>
      </c>
      <c r="V82" s="777">
        <f>IF(ISERROR('O4 Summary by Class &amp; Accounts'!W199*V49/(V28+V32)),0,('O4 Summary by Class &amp; Accounts'!W199*V49/(V28+V32)))</f>
        <v>0</v>
      </c>
      <c r="W82" s="761">
        <f>IF(ISERROR('O4 Summary by Class &amp; Accounts'!X199*W49/(W28+W32)),0,('O4 Summary by Class &amp; Accounts'!X199*W49/(W28+W32)))</f>
        <v>0</v>
      </c>
      <c r="X82" s="699"/>
      <c r="Y82" s="700"/>
      <c r="Z82" s="749"/>
      <c r="AA82" s="700"/>
      <c r="AB82" s="700"/>
      <c r="AC82" s="700"/>
      <c r="AD82" s="700"/>
    </row>
    <row r="83" spans="1:30" s="83" customFormat="1" ht="12.75">
      <c r="A83" s="524"/>
      <c r="B83" s="781" t="s">
        <v>438</v>
      </c>
      <c r="C83" s="744">
        <f>SUM(D83:W83)</f>
        <v>25908.62091829655</v>
      </c>
      <c r="D83" s="777">
        <f>IF(ISERROR('O1 Revenue to cost|RR'!D33*D49/(D28+D32)),0,('O1 Revenue to cost|RR'!D33*D49/(D28+D32)))</f>
        <v>9089.8871953663747</v>
      </c>
      <c r="E83" s="777">
        <f>IF(ISERROR('O1 Revenue to cost|RR'!E33*E49/(E28+E32)),0,('O1 Revenue to cost|RR'!E33*E49/(E28+E32)))</f>
        <v>15569.86579805823</v>
      </c>
      <c r="F83" s="777">
        <f>IF(ISERROR('O1 Revenue to cost|RR'!F33*F49/(F28+F32)),0,('O1 Revenue to cost|RR'!F33*F49/(F28+F32)))</f>
        <v>1248.8679248719438</v>
      </c>
      <c r="G83" s="777">
        <f>IF(ISERROR('O1 Revenue to cost|RR'!G33*G49/(G28+G32)),0,('O1 Revenue to cost|RR'!G33*G49/(G28+G32)))</f>
        <v>0</v>
      </c>
      <c r="H83" s="777">
        <f>IF(ISERROR('O1 Revenue to cost|RR'!H33*H49/(H28+H32)),0,('O1 Revenue to cost|RR'!H33*H49/(H28+H32)))</f>
        <v>0</v>
      </c>
      <c r="I83" s="777">
        <f>IF(ISERROR('O1 Revenue to cost|RR'!I33*I49/(I28+I32)),0,('O1 Revenue to cost|RR'!I33*I49/(I28+I32)))</f>
        <v>0</v>
      </c>
      <c r="J83" s="777">
        <f>IF(ISERROR('O1 Revenue to cost|RR'!J33*J49/(J28+J32)),0,('O1 Revenue to cost|RR'!J33*J49/(J28+J32)))</f>
        <v>0</v>
      </c>
      <c r="K83" s="777">
        <f>IF(ISERROR('O1 Revenue to cost|RR'!K33*K49/(K28+K32)),0,('O1 Revenue to cost|RR'!K33*K49/(K28+K32)))</f>
        <v>0</v>
      </c>
      <c r="L83" s="777">
        <f>IF(ISERROR('O1 Revenue to cost|RR'!L33*L49/(L28+L32)),0,('O1 Revenue to cost|RR'!L33*L49/(L28+L32)))</f>
        <v>0</v>
      </c>
      <c r="M83" s="777">
        <f>IF(ISERROR('O1 Revenue to cost|RR'!M33*M49/(M28+M32)),0,('O1 Revenue to cost|RR'!M33*M49/(M28+M32)))</f>
        <v>0</v>
      </c>
      <c r="N83" s="777">
        <f>IF(ISERROR('O1 Revenue to cost|RR'!N33*N49/(N28+N32)),0,('O1 Revenue to cost|RR'!N33*N49/(N28+N32)))</f>
        <v>0</v>
      </c>
      <c r="O83" s="777">
        <f>IF(ISERROR('O1 Revenue to cost|RR'!O33*O49/(O28+O32)),0,('O1 Revenue to cost|RR'!O33*O49/(O28+O32)))</f>
        <v>0</v>
      </c>
      <c r="P83" s="777">
        <f>IF(ISERROR('O1 Revenue to cost|RR'!P33*P49/(P28+P32)),0,('O1 Revenue to cost|RR'!P33*P49/(P28+P32)))</f>
        <v>0</v>
      </c>
      <c r="Q83" s="777">
        <f>IF(ISERROR('O1 Revenue to cost|RR'!Q33*Q49/(Q28+Q32)),0,('O1 Revenue to cost|RR'!Q33*Q49/(Q28+Q32)))</f>
        <v>0</v>
      </c>
      <c r="R83" s="777">
        <f>IF(ISERROR('O1 Revenue to cost|RR'!R33*R49/(R28+R32)),0,('O1 Revenue to cost|RR'!R33*R49/(R28+R32)))</f>
        <v>0</v>
      </c>
      <c r="S83" s="777">
        <f>IF(ISERROR('O1 Revenue to cost|RR'!S33*S49/(S28+S32)),0,('O1 Revenue to cost|RR'!S33*S49/(S28+S32)))</f>
        <v>0</v>
      </c>
      <c r="T83" s="777">
        <f>IF(ISERROR('O1 Revenue to cost|RR'!T33*T49/(T28+T32)),0,('O1 Revenue to cost|RR'!T33*T49/(T28+T32)))</f>
        <v>0</v>
      </c>
      <c r="U83" s="777">
        <f>IF(ISERROR('O1 Revenue to cost|RR'!U33*U49/(U28+U32)),0,('O1 Revenue to cost|RR'!U33*U49/(U28+U32)))</f>
        <v>0</v>
      </c>
      <c r="V83" s="777">
        <f>IF(ISERROR('O1 Revenue to cost|RR'!V33*V49/(V28+V32)),0,('O1 Revenue to cost|RR'!V33*V49/(V28+V32)))</f>
        <v>0</v>
      </c>
      <c r="W83" s="761">
        <f>IF(ISERROR('O1 Revenue to cost|RR'!W33*W49/(W28+W32)),0,('O1 Revenue to cost|RR'!W33*W49/(W28+W32)))</f>
        <v>0</v>
      </c>
      <c r="X83" s="699"/>
      <c r="Y83" s="700"/>
      <c r="Z83" s="749"/>
      <c r="AA83" s="700"/>
      <c r="AB83" s="700"/>
      <c r="AC83" s="700"/>
      <c r="AD83" s="700"/>
    </row>
    <row r="84" spans="1:30" ht="12.75">
      <c r="A84" s="782"/>
      <c r="B84" s="783"/>
      <c r="C84" s="744"/>
      <c r="D84" s="745"/>
      <c r="E84" s="745"/>
      <c r="F84" s="745"/>
      <c r="G84" s="745"/>
      <c r="H84" s="745"/>
      <c r="I84" s="745"/>
      <c r="J84" s="745"/>
      <c r="K84" s="745"/>
      <c r="L84" s="745"/>
      <c r="M84" s="745"/>
      <c r="N84" s="745"/>
      <c r="O84" s="745"/>
      <c r="P84" s="745"/>
      <c r="Q84" s="745"/>
      <c r="R84" s="745"/>
      <c r="S84" s="745"/>
      <c r="T84" s="745"/>
      <c r="U84" s="745"/>
      <c r="V84" s="745"/>
      <c r="W84" s="753"/>
      <c r="Z84" s="749"/>
    </row>
    <row r="85" spans="1:30" s="703" customFormat="1" ht="13.5" thickBot="1">
      <c r="A85" s="784"/>
      <c r="B85" s="1007" t="s">
        <v>1122</v>
      </c>
      <c r="C85" s="1016">
        <f t="shared" ref="C85:W85" si="16">SUM(C78:C83) +C58</f>
        <v>870125.82495371939</v>
      </c>
      <c r="D85" s="1009">
        <f t="shared" si="16"/>
        <v>630870.64941987675</v>
      </c>
      <c r="E85" s="1009">
        <f t="shared" si="16"/>
        <v>221834.19162256725</v>
      </c>
      <c r="F85" s="1009">
        <f t="shared" si="16"/>
        <v>22012.113985430333</v>
      </c>
      <c r="G85" s="1009">
        <f t="shared" si="16"/>
        <v>0</v>
      </c>
      <c r="H85" s="1009">
        <f t="shared" si="16"/>
        <v>0</v>
      </c>
      <c r="I85" s="1009">
        <f t="shared" si="16"/>
        <v>0</v>
      </c>
      <c r="J85" s="1009">
        <f t="shared" si="16"/>
        <v>-5515.8791380987759</v>
      </c>
      <c r="K85" s="1009">
        <f t="shared" si="16"/>
        <v>666.42051879636642</v>
      </c>
      <c r="L85" s="1009">
        <f t="shared" si="16"/>
        <v>258.32854514732549</v>
      </c>
      <c r="M85" s="1009">
        <f t="shared" si="16"/>
        <v>0</v>
      </c>
      <c r="N85" s="1009">
        <f t="shared" si="16"/>
        <v>0</v>
      </c>
      <c r="O85" s="1009">
        <f t="shared" si="16"/>
        <v>0</v>
      </c>
      <c r="P85" s="1009">
        <f t="shared" si="16"/>
        <v>0</v>
      </c>
      <c r="Q85" s="1009">
        <f t="shared" si="16"/>
        <v>0</v>
      </c>
      <c r="R85" s="1009">
        <f t="shared" si="16"/>
        <v>0</v>
      </c>
      <c r="S85" s="1009">
        <f t="shared" si="16"/>
        <v>0</v>
      </c>
      <c r="T85" s="1009">
        <f t="shared" si="16"/>
        <v>0</v>
      </c>
      <c r="U85" s="1009">
        <f t="shared" si="16"/>
        <v>0</v>
      </c>
      <c r="V85" s="1009">
        <f t="shared" si="16"/>
        <v>0</v>
      </c>
      <c r="W85" s="1010">
        <f t="shared" si="16"/>
        <v>0</v>
      </c>
      <c r="X85" s="704"/>
      <c r="Y85" s="705"/>
      <c r="Z85" s="749"/>
      <c r="AA85" s="705"/>
      <c r="AB85" s="705"/>
      <c r="AC85" s="705"/>
      <c r="AD85" s="705"/>
    </row>
    <row r="86" spans="1:30" ht="27" customHeight="1" thickTop="1">
      <c r="A86" s="2336" t="s">
        <v>929</v>
      </c>
      <c r="B86" s="2336"/>
      <c r="C86" s="733"/>
      <c r="D86" s="734"/>
      <c r="E86" s="735"/>
      <c r="F86" s="735"/>
      <c r="G86" s="735"/>
      <c r="H86" s="734"/>
      <c r="I86" s="735"/>
      <c r="J86" s="735"/>
      <c r="K86" s="735"/>
      <c r="L86" s="735"/>
      <c r="M86" s="735"/>
      <c r="N86" s="735"/>
      <c r="O86" s="735"/>
      <c r="P86" s="735"/>
      <c r="Q86" s="735"/>
      <c r="R86" s="735"/>
      <c r="S86" s="735"/>
      <c r="T86" s="735"/>
      <c r="U86" s="735"/>
      <c r="V86" s="735"/>
      <c r="W86" s="736"/>
      <c r="Z86" s="749"/>
    </row>
    <row r="87" spans="1:30" ht="15">
      <c r="A87" s="815" t="s">
        <v>786</v>
      </c>
      <c r="B87" s="737"/>
      <c r="C87" s="738"/>
      <c r="D87" s="739"/>
      <c r="E87" s="740"/>
      <c r="F87" s="740"/>
      <c r="G87" s="740"/>
      <c r="H87" s="739"/>
      <c r="I87" s="740"/>
      <c r="J87" s="740"/>
      <c r="K87" s="740"/>
      <c r="L87" s="740"/>
      <c r="M87" s="740"/>
      <c r="N87" s="740"/>
      <c r="O87" s="740"/>
      <c r="P87" s="740"/>
      <c r="Q87" s="740"/>
      <c r="R87" s="740"/>
      <c r="S87" s="740"/>
      <c r="T87" s="740"/>
      <c r="U87" s="740"/>
      <c r="V87" s="740"/>
      <c r="W87" s="741"/>
      <c r="Z87" s="749"/>
    </row>
    <row r="88" spans="1:30" ht="12.75">
      <c r="A88" s="2332"/>
      <c r="B88" s="2332"/>
      <c r="C88" s="733"/>
      <c r="D88" s="734"/>
      <c r="E88" s="735"/>
      <c r="F88" s="735"/>
      <c r="G88" s="735"/>
      <c r="H88" s="734"/>
      <c r="I88" s="735"/>
      <c r="J88" s="735"/>
      <c r="K88" s="735"/>
      <c r="L88" s="735"/>
      <c r="M88" s="735"/>
      <c r="N88" s="735"/>
      <c r="O88" s="735"/>
      <c r="P88" s="735"/>
      <c r="Q88" s="735"/>
      <c r="R88" s="735"/>
      <c r="S88" s="735"/>
      <c r="T88" s="735"/>
      <c r="U88" s="735"/>
      <c r="V88" s="735"/>
      <c r="W88" s="736"/>
      <c r="Z88" s="749"/>
    </row>
    <row r="89" spans="1:30" ht="12.75">
      <c r="A89" s="726"/>
      <c r="B89" s="726"/>
      <c r="C89" s="722"/>
      <c r="D89" s="804">
        <v>1</v>
      </c>
      <c r="E89" s="804">
        <v>2</v>
      </c>
      <c r="F89" s="804">
        <v>3</v>
      </c>
      <c r="G89" s="804">
        <v>4</v>
      </c>
      <c r="H89" s="804">
        <v>5</v>
      </c>
      <c r="I89" s="804">
        <v>6</v>
      </c>
      <c r="J89" s="804">
        <v>7</v>
      </c>
      <c r="K89" s="804">
        <v>8</v>
      </c>
      <c r="L89" s="804">
        <v>9</v>
      </c>
      <c r="M89" s="804">
        <v>10</v>
      </c>
      <c r="N89" s="804">
        <v>11</v>
      </c>
      <c r="O89" s="804">
        <v>12</v>
      </c>
      <c r="P89" s="804">
        <v>13</v>
      </c>
      <c r="Q89" s="804">
        <v>14</v>
      </c>
      <c r="R89" s="804">
        <v>15</v>
      </c>
      <c r="S89" s="804">
        <v>16</v>
      </c>
      <c r="T89" s="804">
        <v>17</v>
      </c>
      <c r="U89" s="804">
        <v>18</v>
      </c>
      <c r="V89" s="804">
        <v>19</v>
      </c>
      <c r="W89" s="804">
        <v>20</v>
      </c>
      <c r="Z89" s="749"/>
    </row>
    <row r="90" spans="1:30" ht="38.25">
      <c r="A90" s="816" t="s">
        <v>785</v>
      </c>
      <c r="B90" s="816" t="s">
        <v>984</v>
      </c>
      <c r="C90" s="621" t="s">
        <v>1204</v>
      </c>
      <c r="D90" s="708" t="str">
        <f>IF('I2 LDC class'!$D$20="",'I2 LDC class'!$C$20,'I2 LDC class'!$D$20)</f>
        <v>Residential</v>
      </c>
      <c r="E90" s="708" t="str">
        <f>IF('I2 LDC class'!$D$21="",'I2 LDC class'!$C$21,'I2 LDC class'!$D$21)</f>
        <v>GS &lt;50</v>
      </c>
      <c r="F90" s="708" t="str">
        <f>IF('I2 LDC class'!$D$22="",'I2 LDC class'!$C$22,'I2 LDC class'!$D$22)</f>
        <v>GS&gt;50-Regular</v>
      </c>
      <c r="G90" s="708" t="str">
        <f>IF('I2 LDC class'!$D$23="",'I2 LDC class'!$C$23,'I2 LDC class'!$D$23)</f>
        <v>GS&gt; 50-TOU</v>
      </c>
      <c r="H90" s="708" t="str">
        <f>IF('I2 LDC class'!$D$24="",'I2 LDC class'!$C$24,'I2 LDC class'!$D$24)</f>
        <v>GS &gt;50-Intermediate</v>
      </c>
      <c r="I90" s="708" t="str">
        <f>IF('I2 LDC class'!$D$25="",'I2 LDC class'!$C$25,'I2 LDC class'!$D$25)</f>
        <v>Large Use &gt;5MW</v>
      </c>
      <c r="J90" s="708" t="str">
        <f>IF('I2 LDC class'!$D$26="",'I2 LDC class'!$C$26,'I2 LDC class'!$D$26)</f>
        <v>Street Light</v>
      </c>
      <c r="K90" s="708" t="str">
        <f>IF('I2 LDC class'!$D$27="",'I2 LDC class'!$C$27,'I2 LDC class'!$D$27)</f>
        <v>Sentinel</v>
      </c>
      <c r="L90" s="708" t="str">
        <f>IF('I2 LDC class'!$D$28="",'I2 LDC class'!$C$28,'I2 LDC class'!$D$28)</f>
        <v>Unmetered Scattered Load</v>
      </c>
      <c r="M90" s="708" t="str">
        <f>IF('I2 LDC class'!$D$29="",'I2 LDC class'!$C$29,'I2 LDC class'!$D$29)</f>
        <v>Embedded Distributor</v>
      </c>
      <c r="N90" s="708" t="str">
        <f>IF('I2 LDC class'!$D$30="",'I2 LDC class'!$C$30,'I2 LDC class'!$D$30)</f>
        <v>Back-up/Standby Power</v>
      </c>
      <c r="O90" s="708" t="str">
        <f>IF('I2 LDC class'!$D$31="",'I2 LDC class'!$C$31,'I2 LDC class'!$D$31)</f>
        <v>Rate Class 1</v>
      </c>
      <c r="P90" s="708" t="str">
        <f>IF('I2 LDC class'!$D$32="",'I2 LDC class'!$C$32,'I2 LDC class'!$D$32)</f>
        <v>Rate class 2</v>
      </c>
      <c r="Q90" s="708" t="str">
        <f>IF('I2 LDC class'!$D$33="",'I2 LDC class'!$C$33,'I2 LDC class'!$D$33)</f>
        <v>Rate class 3</v>
      </c>
      <c r="R90" s="708" t="str">
        <f>IF('I2 LDC class'!$D$34="",'I2 LDC class'!$C$34,'I2 LDC class'!$D$34)</f>
        <v>Rate class 4</v>
      </c>
      <c r="S90" s="708" t="str">
        <f>IF('I2 LDC class'!$D$35="",'I2 LDC class'!$C$35,'I2 LDC class'!$D$35)</f>
        <v>Rate class 5</v>
      </c>
      <c r="T90" s="708" t="str">
        <f>IF('I2 LDC class'!$D$36="",'I2 LDC class'!$C$36,'I2 LDC class'!$D$36)</f>
        <v>Rate class 6</v>
      </c>
      <c r="U90" s="708" t="str">
        <f>IF('I2 LDC class'!$D$37="",'I2 LDC class'!$C$37,'I2 LDC class'!$D$37)</f>
        <v>Rate class 7</v>
      </c>
      <c r="V90" s="708" t="str">
        <f>IF('I2 LDC class'!$D$38="",'I2 LDC class'!$C$38,'I2 LDC class'!$D$38)</f>
        <v>Rate class 8</v>
      </c>
      <c r="W90" s="709" t="str">
        <f>IF('I2 LDC class'!$D$39="",'I2 LDC class'!$C$39,'I2 LDC class'!$D$39)</f>
        <v>Rate class 9</v>
      </c>
      <c r="Z90" s="749"/>
    </row>
    <row r="91" spans="1:30" ht="12.75">
      <c r="A91" s="742"/>
      <c r="B91" s="743" t="s">
        <v>1003</v>
      </c>
      <c r="C91" s="744"/>
      <c r="D91" s="745"/>
      <c r="E91" s="746"/>
      <c r="F91" s="746"/>
      <c r="G91" s="746"/>
      <c r="H91" s="745"/>
      <c r="I91" s="746"/>
      <c r="J91" s="746"/>
      <c r="K91" s="746"/>
      <c r="L91" s="746"/>
      <c r="M91" s="746"/>
      <c r="N91" s="746"/>
      <c r="O91" s="746"/>
      <c r="P91" s="746"/>
      <c r="Q91" s="746"/>
      <c r="R91" s="746"/>
      <c r="S91" s="746"/>
      <c r="T91" s="746"/>
      <c r="U91" s="746"/>
      <c r="V91" s="746"/>
      <c r="W91" s="747"/>
      <c r="Z91" s="749"/>
    </row>
    <row r="92" spans="1:30" ht="12.75">
      <c r="A92" s="748">
        <v>1860</v>
      </c>
      <c r="B92" s="749" t="s">
        <v>44</v>
      </c>
      <c r="C92" s="750">
        <f>SUM(D92:W92)</f>
        <v>1635500.0000000002</v>
      </c>
      <c r="D92" s="290">
        <f>'O4 Summary by Class &amp; Accounts'!E59</f>
        <v>574119.27233920444</v>
      </c>
      <c r="E92" s="290">
        <f>'O4 Summary by Class &amp; Accounts'!F59</f>
        <v>982630.22767992248</v>
      </c>
      <c r="F92" s="290">
        <f>'O4 Summary by Class &amp; Accounts'!G59</f>
        <v>78750.49998087321</v>
      </c>
      <c r="G92" s="290">
        <f>'O4 Summary by Class &amp; Accounts'!H59</f>
        <v>0</v>
      </c>
      <c r="H92" s="290">
        <f>'O4 Summary by Class &amp; Accounts'!I59</f>
        <v>0</v>
      </c>
      <c r="I92" s="290">
        <f>'O4 Summary by Class &amp; Accounts'!J59</f>
        <v>0</v>
      </c>
      <c r="J92" s="290">
        <f>'O4 Summary by Class &amp; Accounts'!K59</f>
        <v>0</v>
      </c>
      <c r="K92" s="290">
        <f>'O4 Summary by Class &amp; Accounts'!L59</f>
        <v>0</v>
      </c>
      <c r="L92" s="290">
        <f>'O4 Summary by Class &amp; Accounts'!M59</f>
        <v>0</v>
      </c>
      <c r="M92" s="290">
        <f>'O4 Summary by Class &amp; Accounts'!N59</f>
        <v>0</v>
      </c>
      <c r="N92" s="290">
        <f>'O4 Summary by Class &amp; Accounts'!O59</f>
        <v>0</v>
      </c>
      <c r="O92" s="290">
        <f>'O4 Summary by Class &amp; Accounts'!P59</f>
        <v>0</v>
      </c>
      <c r="P92" s="290">
        <f>'O4 Summary by Class &amp; Accounts'!Q59</f>
        <v>0</v>
      </c>
      <c r="Q92" s="290">
        <f>'O4 Summary by Class &amp; Accounts'!R59</f>
        <v>0</v>
      </c>
      <c r="R92" s="290">
        <f>'O4 Summary by Class &amp; Accounts'!S59</f>
        <v>0</v>
      </c>
      <c r="S92" s="290">
        <f>'O4 Summary by Class &amp; Accounts'!T59</f>
        <v>0</v>
      </c>
      <c r="T92" s="290">
        <f>'O4 Summary by Class &amp; Accounts'!U59</f>
        <v>0</v>
      </c>
      <c r="U92" s="290">
        <f>'O4 Summary by Class &amp; Accounts'!V59</f>
        <v>0</v>
      </c>
      <c r="V92" s="290">
        <f>'O4 Summary by Class &amp; Accounts'!W59</f>
        <v>0</v>
      </c>
      <c r="W92" s="747">
        <f>'O4 Summary by Class &amp; Accounts'!X59</f>
        <v>0</v>
      </c>
      <c r="Z92" s="749" t="s">
        <v>1215</v>
      </c>
    </row>
    <row r="93" spans="1:30" ht="12.75">
      <c r="A93" s="751"/>
      <c r="B93" s="752"/>
      <c r="C93" s="744"/>
      <c r="D93" s="745"/>
      <c r="E93" s="745"/>
      <c r="F93" s="745"/>
      <c r="G93" s="745"/>
      <c r="H93" s="745"/>
      <c r="I93" s="745"/>
      <c r="J93" s="745"/>
      <c r="K93" s="745"/>
      <c r="L93" s="745"/>
      <c r="M93" s="745"/>
      <c r="N93" s="745"/>
      <c r="O93" s="745"/>
      <c r="P93" s="745"/>
      <c r="Q93" s="745"/>
      <c r="R93" s="745"/>
      <c r="S93" s="745"/>
      <c r="T93" s="745"/>
      <c r="U93" s="745"/>
      <c r="V93" s="745"/>
      <c r="W93" s="753"/>
      <c r="Z93" s="749"/>
    </row>
    <row r="94" spans="1:30" ht="12.75">
      <c r="A94" s="748"/>
      <c r="B94" s="743" t="s">
        <v>1466</v>
      </c>
      <c r="C94" s="744"/>
      <c r="D94" s="745"/>
      <c r="E94" s="745"/>
      <c r="F94" s="745"/>
      <c r="G94" s="745"/>
      <c r="H94" s="745"/>
      <c r="I94" s="745"/>
      <c r="J94" s="745"/>
      <c r="K94" s="745"/>
      <c r="L94" s="745"/>
      <c r="M94" s="745"/>
      <c r="N94" s="745"/>
      <c r="O94" s="745"/>
      <c r="P94" s="745"/>
      <c r="Q94" s="745"/>
      <c r="R94" s="745"/>
      <c r="S94" s="745"/>
      <c r="T94" s="745"/>
      <c r="U94" s="745"/>
      <c r="V94" s="745"/>
      <c r="W94" s="753"/>
      <c r="Z94" s="749"/>
    </row>
    <row r="95" spans="1:30" ht="25.5">
      <c r="A95" s="748"/>
      <c r="B95" s="749" t="s">
        <v>1291</v>
      </c>
      <c r="C95" s="750">
        <f>SUM(D95:W95)</f>
        <v>-1112500</v>
      </c>
      <c r="D95" s="754">
        <f>'O7 Amortization'!AB57+'O7 Amortization'!AB127+'O7 Amortization'!AB197+'O7 Amortization'!AB267</f>
        <v>-390527.47812740132</v>
      </c>
      <c r="E95" s="754">
        <f>'O7 Amortization'!AC57+'O7 Amortization'!AC127+'O7 Amortization'!AC197+'O7 Amortization'!AC267</f>
        <v>-668404.84762697271</v>
      </c>
      <c r="F95" s="754">
        <f>'O7 Amortization'!AD57+'O7 Amortization'!AD127+'O7 Amortization'!AD197+'O7 Amortization'!AD267</f>
        <v>-53567.674245626084</v>
      </c>
      <c r="G95" s="754">
        <f>'O7 Amortization'!AE57+'O7 Amortization'!AE127+'O7 Amortization'!AE197+'O7 Amortization'!AE267</f>
        <v>0</v>
      </c>
      <c r="H95" s="754">
        <f>'O7 Amortization'!AF57+'O7 Amortization'!AF127+'O7 Amortization'!AF197+'O7 Amortization'!AF267</f>
        <v>0</v>
      </c>
      <c r="I95" s="754">
        <f>'O7 Amortization'!AG57+'O7 Amortization'!AG127+'O7 Amortization'!AG197+'O7 Amortization'!AG267</f>
        <v>0</v>
      </c>
      <c r="J95" s="754">
        <f>'O7 Amortization'!AH57+'O7 Amortization'!AH127+'O7 Amortization'!AH197+'O7 Amortization'!AH267</f>
        <v>0</v>
      </c>
      <c r="K95" s="754">
        <f>'O7 Amortization'!AI57+'O7 Amortization'!AI127+'O7 Amortization'!AI197+'O7 Amortization'!AI267</f>
        <v>0</v>
      </c>
      <c r="L95" s="754">
        <f>'O7 Amortization'!AJ57+'O7 Amortization'!AJ127+'O7 Amortization'!AJ197+'O7 Amortization'!AJ267</f>
        <v>0</v>
      </c>
      <c r="M95" s="754">
        <f>'O7 Amortization'!AK57+'O7 Amortization'!AK127+'O7 Amortization'!AK197+'O7 Amortization'!AK267</f>
        <v>0</v>
      </c>
      <c r="N95" s="754">
        <f>'O7 Amortization'!AL57+'O7 Amortization'!AL127+'O7 Amortization'!AL197+'O7 Amortization'!AL267</f>
        <v>0</v>
      </c>
      <c r="O95" s="754">
        <f>'O7 Amortization'!AM57+'O7 Amortization'!AM127+'O7 Amortization'!AM197+'O7 Amortization'!AM267</f>
        <v>0</v>
      </c>
      <c r="P95" s="754">
        <f>'O7 Amortization'!AN57+'O7 Amortization'!AN127+'O7 Amortization'!AN197+'O7 Amortization'!AN267</f>
        <v>0</v>
      </c>
      <c r="Q95" s="754">
        <f>'O7 Amortization'!AO57+'O7 Amortization'!AO127+'O7 Amortization'!AO197+'O7 Amortization'!AO267</f>
        <v>0</v>
      </c>
      <c r="R95" s="754">
        <f>'O7 Amortization'!AP57+'O7 Amortization'!AP127+'O7 Amortization'!AP197+'O7 Amortization'!AP267</f>
        <v>0</v>
      </c>
      <c r="S95" s="754">
        <f>'O7 Amortization'!AQ57+'O7 Amortization'!AQ127+'O7 Amortization'!AQ197+'O7 Amortization'!AQ267</f>
        <v>0</v>
      </c>
      <c r="T95" s="754">
        <f>'O7 Amortization'!AR57+'O7 Amortization'!AR127+'O7 Amortization'!AR197+'O7 Amortization'!AR267</f>
        <v>0</v>
      </c>
      <c r="U95" s="754">
        <f>'O7 Amortization'!AS57+'O7 Amortization'!AS127+'O7 Amortization'!AS197+'O7 Amortization'!AS267</f>
        <v>0</v>
      </c>
      <c r="V95" s="754">
        <f>'O7 Amortization'!AT57+'O7 Amortization'!AT127+'O7 Amortization'!AT197+'O7 Amortization'!AT267</f>
        <v>0</v>
      </c>
      <c r="W95" s="755">
        <f>'O7 Amortization'!AU57+'O7 Amortization'!AU127+'O7 Amortization'!AU197+'O7 Amortization'!AU267</f>
        <v>0</v>
      </c>
      <c r="Z95" s="749"/>
    </row>
    <row r="96" spans="1:30" ht="12.75">
      <c r="A96" s="756"/>
      <c r="B96" s="757" t="s">
        <v>433</v>
      </c>
      <c r="C96" s="750">
        <f>SUM(D96:W96)</f>
        <v>523000</v>
      </c>
      <c r="D96" s="290">
        <f>D92+D95</f>
        <v>183591.79421180312</v>
      </c>
      <c r="E96" s="290">
        <f t="shared" ref="E96:K96" si="17">E92+E95</f>
        <v>314225.38005294977</v>
      </c>
      <c r="F96" s="290">
        <f t="shared" si="17"/>
        <v>25182.825735247126</v>
      </c>
      <c r="G96" s="290">
        <f t="shared" si="17"/>
        <v>0</v>
      </c>
      <c r="H96" s="290">
        <f t="shared" si="17"/>
        <v>0</v>
      </c>
      <c r="I96" s="290">
        <f t="shared" si="17"/>
        <v>0</v>
      </c>
      <c r="J96" s="290">
        <f t="shared" si="17"/>
        <v>0</v>
      </c>
      <c r="K96" s="290">
        <f t="shared" si="17"/>
        <v>0</v>
      </c>
      <c r="L96" s="290">
        <f t="shared" ref="L96:W96" si="18">L92+L95</f>
        <v>0</v>
      </c>
      <c r="M96" s="290">
        <f t="shared" si="18"/>
        <v>0</v>
      </c>
      <c r="N96" s="290">
        <f t="shared" si="18"/>
        <v>0</v>
      </c>
      <c r="O96" s="290">
        <f t="shared" si="18"/>
        <v>0</v>
      </c>
      <c r="P96" s="290">
        <f t="shared" si="18"/>
        <v>0</v>
      </c>
      <c r="Q96" s="290">
        <f t="shared" si="18"/>
        <v>0</v>
      </c>
      <c r="R96" s="290">
        <f t="shared" si="18"/>
        <v>0</v>
      </c>
      <c r="S96" s="290">
        <f t="shared" si="18"/>
        <v>0</v>
      </c>
      <c r="T96" s="290">
        <f t="shared" si="18"/>
        <v>0</v>
      </c>
      <c r="U96" s="290">
        <f t="shared" si="18"/>
        <v>0</v>
      </c>
      <c r="V96" s="290">
        <f t="shared" si="18"/>
        <v>0</v>
      </c>
      <c r="W96" s="747">
        <f t="shared" si="18"/>
        <v>0</v>
      </c>
      <c r="X96" s="376"/>
      <c r="Y96" s="376"/>
      <c r="Z96" s="749"/>
      <c r="AA96" s="376"/>
      <c r="AB96" s="376"/>
      <c r="AC96" s="376"/>
      <c r="AD96" s="376"/>
    </row>
    <row r="97" spans="1:30" ht="12.75">
      <c r="A97" s="748"/>
      <c r="B97" s="757" t="s">
        <v>439</v>
      </c>
      <c r="C97" s="750">
        <f>SUM(D97:W97)</f>
        <v>70350.778818923049</v>
      </c>
      <c r="D97" s="290">
        <f t="shared" ref="D97:W97" si="19">IF(ISERROR(D96/D32*D28),0,D96/D32*D28)</f>
        <v>24809.489682528212</v>
      </c>
      <c r="E97" s="290">
        <f t="shared" si="19"/>
        <v>42184.72000433669</v>
      </c>
      <c r="F97" s="290">
        <f t="shared" si="19"/>
        <v>3356.5691320581473</v>
      </c>
      <c r="G97" s="290">
        <f t="shared" si="19"/>
        <v>0</v>
      </c>
      <c r="H97" s="290">
        <f t="shared" si="19"/>
        <v>0</v>
      </c>
      <c r="I97" s="290">
        <f t="shared" si="19"/>
        <v>0</v>
      </c>
      <c r="J97" s="290">
        <f t="shared" si="19"/>
        <v>0</v>
      </c>
      <c r="K97" s="290">
        <f t="shared" si="19"/>
        <v>0</v>
      </c>
      <c r="L97" s="290">
        <f t="shared" si="19"/>
        <v>0</v>
      </c>
      <c r="M97" s="290">
        <f t="shared" si="19"/>
        <v>0</v>
      </c>
      <c r="N97" s="290">
        <f t="shared" si="19"/>
        <v>0</v>
      </c>
      <c r="O97" s="290">
        <f t="shared" si="19"/>
        <v>0</v>
      </c>
      <c r="P97" s="290">
        <f t="shared" si="19"/>
        <v>0</v>
      </c>
      <c r="Q97" s="290">
        <f t="shared" si="19"/>
        <v>0</v>
      </c>
      <c r="R97" s="290">
        <f t="shared" si="19"/>
        <v>0</v>
      </c>
      <c r="S97" s="290">
        <f t="shared" si="19"/>
        <v>0</v>
      </c>
      <c r="T97" s="290">
        <f t="shared" si="19"/>
        <v>0</v>
      </c>
      <c r="U97" s="290">
        <f t="shared" si="19"/>
        <v>0</v>
      </c>
      <c r="V97" s="290">
        <f t="shared" si="19"/>
        <v>0</v>
      </c>
      <c r="W97" s="747">
        <f t="shared" si="19"/>
        <v>0</v>
      </c>
      <c r="Z97" s="749"/>
    </row>
    <row r="98" spans="1:30" ht="25.5">
      <c r="A98" s="748"/>
      <c r="B98" s="757" t="s">
        <v>440</v>
      </c>
      <c r="C98" s="750">
        <f>SUM(D98:W98)</f>
        <v>593350.77881892305</v>
      </c>
      <c r="D98" s="290">
        <f>SUM(D96:D97)</f>
        <v>208401.28389433134</v>
      </c>
      <c r="E98" s="290">
        <f t="shared" ref="E98:W98" si="20">SUM(E96:E97)</f>
        <v>356410.10005728644</v>
      </c>
      <c r="F98" s="290">
        <f t="shared" si="20"/>
        <v>28539.394867305273</v>
      </c>
      <c r="G98" s="290">
        <f t="shared" si="20"/>
        <v>0</v>
      </c>
      <c r="H98" s="290">
        <f t="shared" si="20"/>
        <v>0</v>
      </c>
      <c r="I98" s="290">
        <f t="shared" si="20"/>
        <v>0</v>
      </c>
      <c r="J98" s="290">
        <f t="shared" si="20"/>
        <v>0</v>
      </c>
      <c r="K98" s="290">
        <f t="shared" si="20"/>
        <v>0</v>
      </c>
      <c r="L98" s="290">
        <f t="shared" si="20"/>
        <v>0</v>
      </c>
      <c r="M98" s="290">
        <f t="shared" si="20"/>
        <v>0</v>
      </c>
      <c r="N98" s="290">
        <f t="shared" si="20"/>
        <v>0</v>
      </c>
      <c r="O98" s="290">
        <f t="shared" si="20"/>
        <v>0</v>
      </c>
      <c r="P98" s="290">
        <f t="shared" si="20"/>
        <v>0</v>
      </c>
      <c r="Q98" s="290">
        <f t="shared" si="20"/>
        <v>0</v>
      </c>
      <c r="R98" s="290">
        <f t="shared" si="20"/>
        <v>0</v>
      </c>
      <c r="S98" s="290">
        <f t="shared" si="20"/>
        <v>0</v>
      </c>
      <c r="T98" s="290">
        <f t="shared" si="20"/>
        <v>0</v>
      </c>
      <c r="U98" s="290">
        <f t="shared" si="20"/>
        <v>0</v>
      </c>
      <c r="V98" s="290">
        <f t="shared" si="20"/>
        <v>0</v>
      </c>
      <c r="W98" s="747">
        <f t="shared" si="20"/>
        <v>0</v>
      </c>
      <c r="Z98" s="749"/>
    </row>
    <row r="99" spans="1:30" ht="12.75">
      <c r="A99" s="751"/>
      <c r="B99" s="752"/>
      <c r="C99" s="744"/>
      <c r="D99" s="745"/>
      <c r="E99" s="745"/>
      <c r="F99" s="745"/>
      <c r="G99" s="745"/>
      <c r="H99" s="745"/>
      <c r="I99" s="745"/>
      <c r="J99" s="745"/>
      <c r="K99" s="745"/>
      <c r="L99" s="745"/>
      <c r="M99" s="745"/>
      <c r="N99" s="745"/>
      <c r="O99" s="745"/>
      <c r="P99" s="745"/>
      <c r="Q99" s="745"/>
      <c r="R99" s="745"/>
      <c r="S99" s="745"/>
      <c r="T99" s="745"/>
      <c r="U99" s="745"/>
      <c r="V99" s="745"/>
      <c r="W99" s="753"/>
      <c r="Z99" s="749"/>
    </row>
    <row r="100" spans="1:30" ht="12.75">
      <c r="A100" s="758"/>
      <c r="B100" s="743" t="s">
        <v>1292</v>
      </c>
      <c r="C100" s="744"/>
      <c r="D100" s="745"/>
      <c r="E100" s="745"/>
      <c r="F100" s="745"/>
      <c r="G100" s="745"/>
      <c r="H100" s="745"/>
      <c r="I100" s="745"/>
      <c r="J100" s="745"/>
      <c r="K100" s="745"/>
      <c r="L100" s="745"/>
      <c r="M100" s="745"/>
      <c r="N100" s="745"/>
      <c r="O100" s="745"/>
      <c r="P100" s="745"/>
      <c r="Q100" s="745"/>
      <c r="R100" s="745"/>
      <c r="S100" s="745"/>
      <c r="T100" s="745"/>
      <c r="U100" s="745"/>
      <c r="V100" s="745"/>
      <c r="W100" s="753"/>
      <c r="Z100" s="749"/>
    </row>
    <row r="101" spans="1:30" s="83" customFormat="1" ht="12.75">
      <c r="A101" s="423">
        <v>4082</v>
      </c>
      <c r="B101" s="759" t="s">
        <v>945</v>
      </c>
      <c r="C101" s="750">
        <f>SUM(D101:W101)</f>
        <v>-21000.000000000004</v>
      </c>
      <c r="D101" s="760">
        <f>'O4 Summary by Class &amp; Accounts'!E85</f>
        <v>-15695.316082541764</v>
      </c>
      <c r="E101" s="760">
        <f>'O4 Summary by Class &amp; Accounts'!F85</f>
        <v>-3728.1362594169668</v>
      </c>
      <c r="F101" s="760">
        <f>'O4 Summary by Class &amp; Accounts'!G85</f>
        <v>-1511.8899443170653</v>
      </c>
      <c r="G101" s="760">
        <f>'O4 Summary by Class &amp; Accounts'!H85</f>
        <v>0</v>
      </c>
      <c r="H101" s="760">
        <f>'O4 Summary by Class &amp; Accounts'!I85</f>
        <v>0</v>
      </c>
      <c r="I101" s="760">
        <f>'O4 Summary by Class &amp; Accounts'!J85</f>
        <v>0</v>
      </c>
      <c r="J101" s="760">
        <f>'O4 Summary by Class &amp; Accounts'!K85</f>
        <v>-6.878480183426138</v>
      </c>
      <c r="K101" s="760">
        <f>'O4 Summary by Class &amp; Accounts'!L85</f>
        <v>-37.143792990501147</v>
      </c>
      <c r="L101" s="760">
        <f>'O4 Summary by Class &amp; Accounts'!M85</f>
        <v>-20.635440550278414</v>
      </c>
      <c r="M101" s="760">
        <f>'O4 Summary by Class &amp; Accounts'!N85</f>
        <v>0</v>
      </c>
      <c r="N101" s="760">
        <f>'O4 Summary by Class &amp; Accounts'!O85</f>
        <v>0</v>
      </c>
      <c r="O101" s="760">
        <f>'O4 Summary by Class &amp; Accounts'!P85</f>
        <v>0</v>
      </c>
      <c r="P101" s="760">
        <f>'O4 Summary by Class &amp; Accounts'!Q85</f>
        <v>0</v>
      </c>
      <c r="Q101" s="760">
        <f>'O4 Summary by Class &amp; Accounts'!R85</f>
        <v>0</v>
      </c>
      <c r="R101" s="760">
        <f>'O4 Summary by Class &amp; Accounts'!S85</f>
        <v>0</v>
      </c>
      <c r="S101" s="760">
        <f>'O4 Summary by Class &amp; Accounts'!T85</f>
        <v>0</v>
      </c>
      <c r="T101" s="760">
        <f>'O4 Summary by Class &amp; Accounts'!U85</f>
        <v>0</v>
      </c>
      <c r="U101" s="760">
        <f>'O4 Summary by Class &amp; Accounts'!V85</f>
        <v>0</v>
      </c>
      <c r="V101" s="760">
        <f>'O4 Summary by Class &amp; Accounts'!W85</f>
        <v>0</v>
      </c>
      <c r="W101" s="761">
        <f>'O4 Summary by Class &amp; Accounts'!X85</f>
        <v>0</v>
      </c>
      <c r="X101" s="699"/>
      <c r="Y101" s="700"/>
      <c r="Z101" s="749" t="s">
        <v>504</v>
      </c>
      <c r="AA101" s="700"/>
      <c r="AB101" s="700"/>
      <c r="AC101" s="700"/>
      <c r="AD101" s="700"/>
    </row>
    <row r="102" spans="1:30" s="83" customFormat="1" ht="12.75">
      <c r="A102" s="423">
        <v>4084</v>
      </c>
      <c r="B102" s="759" t="s">
        <v>577</v>
      </c>
      <c r="C102" s="750">
        <f>SUM(D102:W102)</f>
        <v>-1000</v>
      </c>
      <c r="D102" s="760">
        <f>'O4 Summary by Class &amp; Accounts'!E86</f>
        <v>-747.39600393056014</v>
      </c>
      <c r="E102" s="760">
        <f>'O4 Summary by Class &amp; Accounts'!F86</f>
        <v>-177.5302980674746</v>
      </c>
      <c r="F102" s="760">
        <f>'O4 Summary by Class &amp; Accounts'!G86</f>
        <v>-71.994759253193578</v>
      </c>
      <c r="G102" s="760">
        <f>'O4 Summary by Class &amp; Accounts'!H86</f>
        <v>0</v>
      </c>
      <c r="H102" s="760">
        <f>'O4 Summary by Class &amp; Accounts'!I86</f>
        <v>0</v>
      </c>
      <c r="I102" s="760">
        <f>'O4 Summary by Class &amp; Accounts'!J86</f>
        <v>0</v>
      </c>
      <c r="J102" s="760">
        <f>'O4 Summary by Class &amp; Accounts'!K86</f>
        <v>-0.32754667540124466</v>
      </c>
      <c r="K102" s="760">
        <f>'O4 Summary by Class &amp; Accounts'!L86</f>
        <v>-1.7687520471667213</v>
      </c>
      <c r="L102" s="760">
        <f>'O4 Summary by Class &amp; Accounts'!M86</f>
        <v>-0.98264002620373392</v>
      </c>
      <c r="M102" s="760">
        <f>'O4 Summary by Class &amp; Accounts'!N86</f>
        <v>0</v>
      </c>
      <c r="N102" s="760">
        <f>'O4 Summary by Class &amp; Accounts'!O86</f>
        <v>0</v>
      </c>
      <c r="O102" s="760">
        <f>'O4 Summary by Class &amp; Accounts'!P86</f>
        <v>0</v>
      </c>
      <c r="P102" s="760">
        <f>'O4 Summary by Class &amp; Accounts'!Q86</f>
        <v>0</v>
      </c>
      <c r="Q102" s="760">
        <f>'O4 Summary by Class &amp; Accounts'!R86</f>
        <v>0</v>
      </c>
      <c r="R102" s="760">
        <f>'O4 Summary by Class &amp; Accounts'!S86</f>
        <v>0</v>
      </c>
      <c r="S102" s="760">
        <f>'O4 Summary by Class &amp; Accounts'!T86</f>
        <v>0</v>
      </c>
      <c r="T102" s="760">
        <f>'O4 Summary by Class &amp; Accounts'!U86</f>
        <v>0</v>
      </c>
      <c r="U102" s="760">
        <f>'O4 Summary by Class &amp; Accounts'!V86</f>
        <v>0</v>
      </c>
      <c r="V102" s="760">
        <f>'O4 Summary by Class &amp; Accounts'!W86</f>
        <v>0</v>
      </c>
      <c r="W102" s="761">
        <f>'O4 Summary by Class &amp; Accounts'!X86</f>
        <v>0</v>
      </c>
      <c r="X102" s="699"/>
      <c r="Y102" s="700"/>
      <c r="Z102" s="749" t="s">
        <v>504</v>
      </c>
      <c r="AA102" s="700"/>
      <c r="AB102" s="700"/>
      <c r="AC102" s="700"/>
      <c r="AD102" s="700"/>
    </row>
    <row r="103" spans="1:30" s="83" customFormat="1" ht="12.75">
      <c r="A103" s="423">
        <v>4090</v>
      </c>
      <c r="B103" s="759" t="s">
        <v>582</v>
      </c>
      <c r="C103" s="750">
        <f>SUM(D103:W103)</f>
        <v>0</v>
      </c>
      <c r="D103" s="760">
        <f>'O4 Summary by Class &amp; Accounts'!E87</f>
        <v>0</v>
      </c>
      <c r="E103" s="760">
        <f>'O4 Summary by Class &amp; Accounts'!F87</f>
        <v>0</v>
      </c>
      <c r="F103" s="760">
        <f>'O4 Summary by Class &amp; Accounts'!G87</f>
        <v>0</v>
      </c>
      <c r="G103" s="760">
        <f>'O4 Summary by Class &amp; Accounts'!H87</f>
        <v>0</v>
      </c>
      <c r="H103" s="760">
        <f>'O4 Summary by Class &amp; Accounts'!I87</f>
        <v>0</v>
      </c>
      <c r="I103" s="760">
        <f>'O4 Summary by Class &amp; Accounts'!J87</f>
        <v>0</v>
      </c>
      <c r="J103" s="760">
        <f>'O4 Summary by Class &amp; Accounts'!K87</f>
        <v>0</v>
      </c>
      <c r="K103" s="760">
        <f>'O4 Summary by Class &amp; Accounts'!L87</f>
        <v>0</v>
      </c>
      <c r="L103" s="760">
        <f>'O4 Summary by Class &amp; Accounts'!M87</f>
        <v>0</v>
      </c>
      <c r="M103" s="760">
        <f>'O4 Summary by Class &amp; Accounts'!N87</f>
        <v>0</v>
      </c>
      <c r="N103" s="760">
        <f>'O4 Summary by Class &amp; Accounts'!O87</f>
        <v>0</v>
      </c>
      <c r="O103" s="760">
        <f>'O4 Summary by Class &amp; Accounts'!P87</f>
        <v>0</v>
      </c>
      <c r="P103" s="760">
        <f>'O4 Summary by Class &amp; Accounts'!Q87</f>
        <v>0</v>
      </c>
      <c r="Q103" s="760">
        <f>'O4 Summary by Class &amp; Accounts'!R87</f>
        <v>0</v>
      </c>
      <c r="R103" s="760">
        <f>'O4 Summary by Class &amp; Accounts'!S87</f>
        <v>0</v>
      </c>
      <c r="S103" s="760">
        <f>'O4 Summary by Class &amp; Accounts'!T87</f>
        <v>0</v>
      </c>
      <c r="T103" s="760">
        <f>'O4 Summary by Class &amp; Accounts'!U87</f>
        <v>0</v>
      </c>
      <c r="U103" s="760">
        <f>'O4 Summary by Class &amp; Accounts'!V87</f>
        <v>0</v>
      </c>
      <c r="V103" s="760">
        <f>'O4 Summary by Class &amp; Accounts'!W87</f>
        <v>0</v>
      </c>
      <c r="W103" s="761">
        <f>'O4 Summary by Class &amp; Accounts'!X87</f>
        <v>0</v>
      </c>
      <c r="X103" s="699"/>
      <c r="Y103" s="700"/>
      <c r="Z103" s="749" t="s">
        <v>504</v>
      </c>
      <c r="AA103" s="700"/>
      <c r="AB103" s="700"/>
      <c r="AC103" s="700"/>
      <c r="AD103" s="700"/>
    </row>
    <row r="104" spans="1:30" s="83" customFormat="1" ht="12.75">
      <c r="A104" s="423">
        <v>4220</v>
      </c>
      <c r="B104" s="759" t="s">
        <v>588</v>
      </c>
      <c r="C104" s="750">
        <f>SUM(D104:W104)</f>
        <v>-90000</v>
      </c>
      <c r="D104" s="760">
        <f>'O4 Summary by Class &amp; Accounts'!E91</f>
        <v>-44960.940377887659</v>
      </c>
      <c r="E104" s="760">
        <f>'O4 Summary by Class &amp; Accounts'!F91</f>
        <v>-15565.74153328735</v>
      </c>
      <c r="F104" s="760">
        <f>'O4 Summary by Class &amp; Accounts'!G91</f>
        <v>-22710.467010288303</v>
      </c>
      <c r="G104" s="760">
        <f>'O4 Summary by Class &amp; Accounts'!H91</f>
        <v>0</v>
      </c>
      <c r="H104" s="760">
        <f>'O4 Summary by Class &amp; Accounts'!I91</f>
        <v>0</v>
      </c>
      <c r="I104" s="760">
        <f>'O4 Summary by Class &amp; Accounts'!J91</f>
        <v>0</v>
      </c>
      <c r="J104" s="760">
        <f>'O4 Summary by Class &amp; Accounts'!K91</f>
        <v>-6120.8171264435032</v>
      </c>
      <c r="K104" s="760">
        <f>'O4 Summary by Class &amp; Accounts'!L91</f>
        <v>-335.8606049638459</v>
      </c>
      <c r="L104" s="760">
        <f>'O4 Summary by Class &amp; Accounts'!M91</f>
        <v>-306.17334712932325</v>
      </c>
      <c r="M104" s="760">
        <f>'O4 Summary by Class &amp; Accounts'!N91</f>
        <v>0</v>
      </c>
      <c r="N104" s="760">
        <f>'O4 Summary by Class &amp; Accounts'!O91</f>
        <v>0</v>
      </c>
      <c r="O104" s="760">
        <f>'O4 Summary by Class &amp; Accounts'!P91</f>
        <v>0</v>
      </c>
      <c r="P104" s="760">
        <f>'O4 Summary by Class &amp; Accounts'!Q91</f>
        <v>0</v>
      </c>
      <c r="Q104" s="760">
        <f>'O4 Summary by Class &amp; Accounts'!R91</f>
        <v>0</v>
      </c>
      <c r="R104" s="760">
        <f>'O4 Summary by Class &amp; Accounts'!S91</f>
        <v>0</v>
      </c>
      <c r="S104" s="760">
        <f>'O4 Summary by Class &amp; Accounts'!T91</f>
        <v>0</v>
      </c>
      <c r="T104" s="760">
        <f>'O4 Summary by Class &amp; Accounts'!U91</f>
        <v>0</v>
      </c>
      <c r="U104" s="760">
        <f>'O4 Summary by Class &amp; Accounts'!V91</f>
        <v>0</v>
      </c>
      <c r="V104" s="760">
        <f>'O4 Summary by Class &amp; Accounts'!W91</f>
        <v>0</v>
      </c>
      <c r="W104" s="761">
        <f>'O4 Summary by Class &amp; Accounts'!X91</f>
        <v>0</v>
      </c>
      <c r="X104" s="699"/>
      <c r="Y104" s="700"/>
      <c r="Z104" s="749" t="s">
        <v>401</v>
      </c>
      <c r="AA104" s="700"/>
      <c r="AB104" s="700"/>
      <c r="AC104" s="700"/>
      <c r="AD104" s="700"/>
    </row>
    <row r="105" spans="1:30" s="657" customFormat="1" ht="12.75">
      <c r="A105" s="762">
        <v>4225</v>
      </c>
      <c r="B105" s="763" t="s">
        <v>589</v>
      </c>
      <c r="C105" s="764">
        <f>SUM(D105:W105)</f>
        <v>-60000</v>
      </c>
      <c r="D105" s="765">
        <f>'O4 Summary by Class &amp; Accounts'!E92</f>
        <v>-29275.347719650039</v>
      </c>
      <c r="E105" s="765">
        <f>'O4 Summary by Class &amp; Accounts'!F92</f>
        <v>-9418.4784776528468</v>
      </c>
      <c r="F105" s="765">
        <f>'O4 Summary by Class &amp; Accounts'!G92</f>
        <v>-21301.481877608363</v>
      </c>
      <c r="G105" s="765">
        <f>'O4 Summary by Class &amp; Accounts'!H92</f>
        <v>0</v>
      </c>
      <c r="H105" s="765">
        <f>'O4 Summary by Class &amp; Accounts'!I92</f>
        <v>0</v>
      </c>
      <c r="I105" s="765">
        <f>'O4 Summary by Class &amp; Accounts'!J92</f>
        <v>0</v>
      </c>
      <c r="J105" s="765">
        <f>'O4 Summary by Class &amp; Accounts'!K92</f>
        <v>0</v>
      </c>
      <c r="K105" s="765">
        <f>'O4 Summary by Class &amp; Accounts'!L92</f>
        <v>-4.6919250887510762</v>
      </c>
      <c r="L105" s="765">
        <f>'O4 Summary by Class &amp; Accounts'!M92</f>
        <v>0</v>
      </c>
      <c r="M105" s="765">
        <f>'O4 Summary by Class &amp; Accounts'!N92</f>
        <v>0</v>
      </c>
      <c r="N105" s="765">
        <f>'O4 Summary by Class &amp; Accounts'!O92</f>
        <v>0</v>
      </c>
      <c r="O105" s="765">
        <f>'O4 Summary by Class &amp; Accounts'!P92</f>
        <v>0</v>
      </c>
      <c r="P105" s="765">
        <f>'O4 Summary by Class &amp; Accounts'!Q92</f>
        <v>0</v>
      </c>
      <c r="Q105" s="765">
        <f>'O4 Summary by Class &amp; Accounts'!R92</f>
        <v>0</v>
      </c>
      <c r="R105" s="765">
        <f>'O4 Summary by Class &amp; Accounts'!S92</f>
        <v>0</v>
      </c>
      <c r="S105" s="765">
        <f>'O4 Summary by Class &amp; Accounts'!T92</f>
        <v>0</v>
      </c>
      <c r="T105" s="765">
        <f>'O4 Summary by Class &amp; Accounts'!U92</f>
        <v>0</v>
      </c>
      <c r="U105" s="765">
        <f>'O4 Summary by Class &amp; Accounts'!V92</f>
        <v>0</v>
      </c>
      <c r="V105" s="765">
        <f>'O4 Summary by Class &amp; Accounts'!W92</f>
        <v>0</v>
      </c>
      <c r="W105" s="766">
        <f>'O4 Summary by Class &amp; Accounts'!X92</f>
        <v>0</v>
      </c>
      <c r="X105" s="701"/>
      <c r="Y105" s="702"/>
      <c r="Z105" s="749" t="s">
        <v>684</v>
      </c>
      <c r="AA105" s="702"/>
      <c r="AB105" s="702"/>
      <c r="AC105" s="702"/>
      <c r="AD105" s="702"/>
    </row>
    <row r="106" spans="1:30" s="7" customFormat="1" ht="12.75">
      <c r="A106" s="767"/>
      <c r="B106" s="768"/>
      <c r="C106" s="744"/>
      <c r="D106" s="769"/>
      <c r="E106" s="769"/>
      <c r="F106" s="769"/>
      <c r="G106" s="769"/>
      <c r="H106" s="769"/>
      <c r="I106" s="769"/>
      <c r="J106" s="769"/>
      <c r="K106" s="769"/>
      <c r="L106" s="769"/>
      <c r="M106" s="769"/>
      <c r="N106" s="769"/>
      <c r="O106" s="769"/>
      <c r="P106" s="769"/>
      <c r="Q106" s="769"/>
      <c r="R106" s="769"/>
      <c r="S106" s="769"/>
      <c r="T106" s="769"/>
      <c r="U106" s="769"/>
      <c r="V106" s="769"/>
      <c r="W106" s="755"/>
      <c r="X106" s="688"/>
      <c r="Y106" s="696"/>
      <c r="Z106" s="749"/>
      <c r="AA106" s="696"/>
      <c r="AB106" s="696"/>
      <c r="AC106" s="696"/>
      <c r="AD106" s="696"/>
    </row>
    <row r="107" spans="1:30" ht="12.75">
      <c r="A107" s="770"/>
      <c r="B107" s="1017" t="s">
        <v>1149</v>
      </c>
      <c r="C107" s="1012">
        <f t="shared" ref="C107:W107" si="21">+SUM(C101:C105)</f>
        <v>-172000</v>
      </c>
      <c r="D107" s="1013">
        <f t="shared" si="21"/>
        <v>-90679.000184010016</v>
      </c>
      <c r="E107" s="1013">
        <f t="shared" si="21"/>
        <v>-28889.886568424638</v>
      </c>
      <c r="F107" s="1013">
        <f t="shared" si="21"/>
        <v>-45595.83359146693</v>
      </c>
      <c r="G107" s="1013">
        <f t="shared" si="21"/>
        <v>0</v>
      </c>
      <c r="H107" s="1013">
        <f t="shared" si="21"/>
        <v>0</v>
      </c>
      <c r="I107" s="1013">
        <f t="shared" si="21"/>
        <v>0</v>
      </c>
      <c r="J107" s="1013">
        <f t="shared" si="21"/>
        <v>-6128.0231533023307</v>
      </c>
      <c r="K107" s="1013">
        <f t="shared" si="21"/>
        <v>-379.46507509026486</v>
      </c>
      <c r="L107" s="1013">
        <f t="shared" si="21"/>
        <v>-327.7914277058054</v>
      </c>
      <c r="M107" s="1013">
        <f t="shared" si="21"/>
        <v>0</v>
      </c>
      <c r="N107" s="1013">
        <f t="shared" si="21"/>
        <v>0</v>
      </c>
      <c r="O107" s="1013">
        <f t="shared" si="21"/>
        <v>0</v>
      </c>
      <c r="P107" s="1013">
        <f t="shared" si="21"/>
        <v>0</v>
      </c>
      <c r="Q107" s="1013">
        <f t="shared" si="21"/>
        <v>0</v>
      </c>
      <c r="R107" s="1013">
        <f t="shared" si="21"/>
        <v>0</v>
      </c>
      <c r="S107" s="1013">
        <f t="shared" si="21"/>
        <v>0</v>
      </c>
      <c r="T107" s="1013">
        <f t="shared" si="21"/>
        <v>0</v>
      </c>
      <c r="U107" s="1013">
        <f t="shared" si="21"/>
        <v>0</v>
      </c>
      <c r="V107" s="1013">
        <f t="shared" si="21"/>
        <v>0</v>
      </c>
      <c r="W107" s="1014">
        <f t="shared" si="21"/>
        <v>0</v>
      </c>
      <c r="Z107" s="749"/>
    </row>
    <row r="108" spans="1:30" ht="12.75">
      <c r="A108" s="751"/>
      <c r="B108" s="752"/>
      <c r="C108" s="744"/>
      <c r="D108" s="745"/>
      <c r="E108" s="745"/>
      <c r="F108" s="745"/>
      <c r="G108" s="745"/>
      <c r="H108" s="745"/>
      <c r="I108" s="745"/>
      <c r="J108" s="745"/>
      <c r="K108" s="745"/>
      <c r="L108" s="745"/>
      <c r="M108" s="745"/>
      <c r="N108" s="745"/>
      <c r="O108" s="745"/>
      <c r="P108" s="745"/>
      <c r="Q108" s="745"/>
      <c r="R108" s="745"/>
      <c r="S108" s="745"/>
      <c r="T108" s="745"/>
      <c r="U108" s="745"/>
      <c r="V108" s="745"/>
      <c r="W108" s="753"/>
      <c r="Z108" s="749"/>
    </row>
    <row r="109" spans="1:30" ht="12.75">
      <c r="A109" s="758"/>
      <c r="B109" s="743" t="s">
        <v>1004</v>
      </c>
      <c r="C109" s="744"/>
      <c r="D109" s="745"/>
      <c r="E109" s="745"/>
      <c r="F109" s="745"/>
      <c r="G109" s="745"/>
      <c r="H109" s="745"/>
      <c r="I109" s="745"/>
      <c r="J109" s="745"/>
      <c r="K109" s="745"/>
      <c r="L109" s="745"/>
      <c r="M109" s="745"/>
      <c r="N109" s="745"/>
      <c r="O109" s="745"/>
      <c r="P109" s="745"/>
      <c r="Q109" s="745"/>
      <c r="R109" s="745"/>
      <c r="S109" s="745"/>
      <c r="T109" s="745"/>
      <c r="U109" s="745"/>
      <c r="V109" s="745"/>
      <c r="W109" s="753"/>
      <c r="Z109" s="749"/>
    </row>
    <row r="110" spans="1:30" s="83" customFormat="1" ht="12.75">
      <c r="A110" s="423">
        <v>5065</v>
      </c>
      <c r="B110" s="772" t="s">
        <v>926</v>
      </c>
      <c r="C110" s="744">
        <f>SUM(D110:W110)</f>
        <v>0</v>
      </c>
      <c r="D110" s="760">
        <f>'O4 Summary by Class &amp; Accounts'!E138</f>
        <v>0</v>
      </c>
      <c r="E110" s="760">
        <f>'O4 Summary by Class &amp; Accounts'!F138</f>
        <v>0</v>
      </c>
      <c r="F110" s="760">
        <f>'O4 Summary by Class &amp; Accounts'!G138</f>
        <v>0</v>
      </c>
      <c r="G110" s="760">
        <f>'O4 Summary by Class &amp; Accounts'!H138</f>
        <v>0</v>
      </c>
      <c r="H110" s="760">
        <f>'O4 Summary by Class &amp; Accounts'!I138</f>
        <v>0</v>
      </c>
      <c r="I110" s="760">
        <f>'O4 Summary by Class &amp; Accounts'!J138</f>
        <v>0</v>
      </c>
      <c r="J110" s="760">
        <f>'O4 Summary by Class &amp; Accounts'!K138</f>
        <v>0</v>
      </c>
      <c r="K110" s="760">
        <f>'O4 Summary by Class &amp; Accounts'!L138</f>
        <v>0</v>
      </c>
      <c r="L110" s="760">
        <f>'O4 Summary by Class &amp; Accounts'!M138</f>
        <v>0</v>
      </c>
      <c r="M110" s="760">
        <f>'O4 Summary by Class &amp; Accounts'!N138</f>
        <v>0</v>
      </c>
      <c r="N110" s="760">
        <f>'O4 Summary by Class &amp; Accounts'!O138</f>
        <v>0</v>
      </c>
      <c r="O110" s="760">
        <f>'O4 Summary by Class &amp; Accounts'!P138</f>
        <v>0</v>
      </c>
      <c r="P110" s="760">
        <f>'O4 Summary by Class &amp; Accounts'!Q138</f>
        <v>0</v>
      </c>
      <c r="Q110" s="760">
        <f>'O4 Summary by Class &amp; Accounts'!R138</f>
        <v>0</v>
      </c>
      <c r="R110" s="760">
        <f>'O4 Summary by Class &amp; Accounts'!S138</f>
        <v>0</v>
      </c>
      <c r="S110" s="760">
        <f>'O4 Summary by Class &amp; Accounts'!T138</f>
        <v>0</v>
      </c>
      <c r="T110" s="760">
        <f>'O4 Summary by Class &amp; Accounts'!U138</f>
        <v>0</v>
      </c>
      <c r="U110" s="760">
        <f>'O4 Summary by Class &amp; Accounts'!V138</f>
        <v>0</v>
      </c>
      <c r="V110" s="760">
        <f>'O4 Summary by Class &amp; Accounts'!W138</f>
        <v>0</v>
      </c>
      <c r="W110" s="761">
        <f>'O4 Summary by Class &amp; Accounts'!X138</f>
        <v>0</v>
      </c>
      <c r="X110" s="699"/>
      <c r="Y110" s="700"/>
      <c r="Z110" s="749" t="s">
        <v>1215</v>
      </c>
      <c r="AA110" s="700"/>
      <c r="AB110" s="700"/>
      <c r="AC110" s="700"/>
      <c r="AD110" s="700"/>
    </row>
    <row r="111" spans="1:30" s="83" customFormat="1" ht="12.75">
      <c r="A111" s="423">
        <v>5070</v>
      </c>
      <c r="B111" s="759" t="s">
        <v>927</v>
      </c>
      <c r="C111" s="744">
        <f>SUM(D111:W111)</f>
        <v>2000</v>
      </c>
      <c r="D111" s="760">
        <f>'O4 Summary by Class &amp; Accounts'!E139</f>
        <v>1356.3573678891994</v>
      </c>
      <c r="E111" s="760">
        <f>'O4 Summary by Class &amp; Accounts'!F139</f>
        <v>161.08898531771979</v>
      </c>
      <c r="F111" s="760">
        <f>'O4 Summary by Class &amp; Accounts'!G139</f>
        <v>18.664923022053141</v>
      </c>
      <c r="G111" s="760">
        <f>'O4 Summary by Class &amp; Accounts'!H139</f>
        <v>0</v>
      </c>
      <c r="H111" s="760">
        <f>'O4 Summary by Class &amp; Accounts'!I139</f>
        <v>0</v>
      </c>
      <c r="I111" s="760">
        <f>'O4 Summary by Class &amp; Accounts'!J139</f>
        <v>0</v>
      </c>
      <c r="J111" s="760">
        <f>'O4 Summary by Class &amp; Accounts'!K139</f>
        <v>422.75456220650301</v>
      </c>
      <c r="K111" s="760">
        <f>'O4 Summary by Class &amp; Accounts'!L139</f>
        <v>23.182547702550082</v>
      </c>
      <c r="L111" s="760">
        <f>'O4 Summary by Class &amp; Accounts'!M139</f>
        <v>17.951613861974678</v>
      </c>
      <c r="M111" s="760">
        <f>'O4 Summary by Class &amp; Accounts'!N139</f>
        <v>0</v>
      </c>
      <c r="N111" s="760">
        <f>'O4 Summary by Class &amp; Accounts'!O139</f>
        <v>0</v>
      </c>
      <c r="O111" s="760">
        <f>'O4 Summary by Class &amp; Accounts'!P139</f>
        <v>0</v>
      </c>
      <c r="P111" s="760">
        <f>'O4 Summary by Class &amp; Accounts'!Q139</f>
        <v>0</v>
      </c>
      <c r="Q111" s="760">
        <f>'O4 Summary by Class &amp; Accounts'!R139</f>
        <v>0</v>
      </c>
      <c r="R111" s="760">
        <f>'O4 Summary by Class &amp; Accounts'!S139</f>
        <v>0</v>
      </c>
      <c r="S111" s="760">
        <f>'O4 Summary by Class &amp; Accounts'!T139</f>
        <v>0</v>
      </c>
      <c r="T111" s="760">
        <f>'O4 Summary by Class &amp; Accounts'!U139</f>
        <v>0</v>
      </c>
      <c r="U111" s="760">
        <f>'O4 Summary by Class &amp; Accounts'!V139</f>
        <v>0</v>
      </c>
      <c r="V111" s="760">
        <f>'O4 Summary by Class &amp; Accounts'!W139</f>
        <v>0</v>
      </c>
      <c r="W111" s="761">
        <f>'O4 Summary by Class &amp; Accounts'!X139</f>
        <v>0</v>
      </c>
      <c r="X111" s="699"/>
      <c r="Y111" s="700"/>
      <c r="Z111" s="749" t="s">
        <v>1144</v>
      </c>
      <c r="AA111" s="700"/>
      <c r="AB111" s="700"/>
      <c r="AC111" s="700"/>
      <c r="AD111" s="700"/>
    </row>
    <row r="112" spans="1:30" s="657" customFormat="1" ht="12.75">
      <c r="A112" s="762">
        <v>5075</v>
      </c>
      <c r="B112" s="763" t="s">
        <v>928</v>
      </c>
      <c r="C112" s="764">
        <f>SUM(D112:W112)</f>
        <v>0</v>
      </c>
      <c r="D112" s="765">
        <f>'O4 Summary by Class &amp; Accounts'!E140</f>
        <v>0</v>
      </c>
      <c r="E112" s="765">
        <f>'O4 Summary by Class &amp; Accounts'!F140</f>
        <v>0</v>
      </c>
      <c r="F112" s="765">
        <f>'O4 Summary by Class &amp; Accounts'!G140</f>
        <v>0</v>
      </c>
      <c r="G112" s="765">
        <f>'O4 Summary by Class &amp; Accounts'!H140</f>
        <v>0</v>
      </c>
      <c r="H112" s="765">
        <f>'O4 Summary by Class &amp; Accounts'!I140</f>
        <v>0</v>
      </c>
      <c r="I112" s="765">
        <f>'O4 Summary by Class &amp; Accounts'!J140</f>
        <v>0</v>
      </c>
      <c r="J112" s="765">
        <f>'O4 Summary by Class &amp; Accounts'!K140</f>
        <v>0</v>
      </c>
      <c r="K112" s="765">
        <f>'O4 Summary by Class &amp; Accounts'!L140</f>
        <v>0</v>
      </c>
      <c r="L112" s="765">
        <f>'O4 Summary by Class &amp; Accounts'!M140</f>
        <v>0</v>
      </c>
      <c r="M112" s="765">
        <f>'O4 Summary by Class &amp; Accounts'!N140</f>
        <v>0</v>
      </c>
      <c r="N112" s="765">
        <f>'O4 Summary by Class &amp; Accounts'!O140</f>
        <v>0</v>
      </c>
      <c r="O112" s="765">
        <f>'O4 Summary by Class &amp; Accounts'!P140</f>
        <v>0</v>
      </c>
      <c r="P112" s="765">
        <f>'O4 Summary by Class &amp; Accounts'!Q140</f>
        <v>0</v>
      </c>
      <c r="Q112" s="765">
        <f>'O4 Summary by Class &amp; Accounts'!R140</f>
        <v>0</v>
      </c>
      <c r="R112" s="765">
        <f>'O4 Summary by Class &amp; Accounts'!S140</f>
        <v>0</v>
      </c>
      <c r="S112" s="765">
        <f>'O4 Summary by Class &amp; Accounts'!T140</f>
        <v>0</v>
      </c>
      <c r="T112" s="765">
        <f>'O4 Summary by Class &amp; Accounts'!U140</f>
        <v>0</v>
      </c>
      <c r="U112" s="765">
        <f>'O4 Summary by Class &amp; Accounts'!V140</f>
        <v>0</v>
      </c>
      <c r="V112" s="765">
        <f>'O4 Summary by Class &amp; Accounts'!W140</f>
        <v>0</v>
      </c>
      <c r="W112" s="766">
        <f>'O4 Summary by Class &amp; Accounts'!X140</f>
        <v>0</v>
      </c>
      <c r="X112" s="701"/>
      <c r="Y112" s="702"/>
      <c r="Z112" s="749" t="s">
        <v>1144</v>
      </c>
      <c r="AA112" s="702"/>
      <c r="AB112" s="702"/>
      <c r="AC112" s="702"/>
      <c r="AD112" s="702"/>
    </row>
    <row r="113" spans="1:30" ht="12.75">
      <c r="A113" s="767"/>
      <c r="B113" s="768"/>
      <c r="C113" s="744"/>
      <c r="D113" s="745"/>
      <c r="E113" s="745"/>
      <c r="F113" s="745"/>
      <c r="G113" s="745"/>
      <c r="H113" s="745"/>
      <c r="I113" s="745"/>
      <c r="J113" s="745"/>
      <c r="K113" s="745"/>
      <c r="L113" s="745"/>
      <c r="M113" s="745"/>
      <c r="N113" s="745"/>
      <c r="O113" s="745"/>
      <c r="P113" s="745"/>
      <c r="Q113" s="745"/>
      <c r="R113" s="745"/>
      <c r="S113" s="745"/>
      <c r="T113" s="745"/>
      <c r="U113" s="745"/>
      <c r="V113" s="745"/>
      <c r="W113" s="753"/>
      <c r="Z113" s="749"/>
    </row>
    <row r="114" spans="1:30" ht="12.75">
      <c r="A114" s="751"/>
      <c r="B114" s="1017" t="s">
        <v>1149</v>
      </c>
      <c r="C114" s="1012">
        <f>+SUM(C110:C113)</f>
        <v>2000</v>
      </c>
      <c r="D114" s="1013">
        <f>+SUM(D110:D113)</f>
        <v>1356.3573678891994</v>
      </c>
      <c r="E114" s="1013">
        <f t="shared" ref="E114:W114" si="22">+SUM(E110:E113)</f>
        <v>161.08898531771979</v>
      </c>
      <c r="F114" s="1013">
        <f t="shared" si="22"/>
        <v>18.664923022053141</v>
      </c>
      <c r="G114" s="1013">
        <f t="shared" si="22"/>
        <v>0</v>
      </c>
      <c r="H114" s="1013">
        <f t="shared" si="22"/>
        <v>0</v>
      </c>
      <c r="I114" s="1013">
        <f t="shared" si="22"/>
        <v>0</v>
      </c>
      <c r="J114" s="1013">
        <f t="shared" si="22"/>
        <v>422.75456220650301</v>
      </c>
      <c r="K114" s="1013">
        <f t="shared" si="22"/>
        <v>23.182547702550082</v>
      </c>
      <c r="L114" s="1013">
        <f t="shared" si="22"/>
        <v>17.951613861974678</v>
      </c>
      <c r="M114" s="1013">
        <f t="shared" si="22"/>
        <v>0</v>
      </c>
      <c r="N114" s="1013">
        <f t="shared" si="22"/>
        <v>0</v>
      </c>
      <c r="O114" s="1013">
        <f t="shared" si="22"/>
        <v>0</v>
      </c>
      <c r="P114" s="1013">
        <f t="shared" si="22"/>
        <v>0</v>
      </c>
      <c r="Q114" s="1013">
        <f t="shared" si="22"/>
        <v>0</v>
      </c>
      <c r="R114" s="1013">
        <f t="shared" si="22"/>
        <v>0</v>
      </c>
      <c r="S114" s="1013">
        <f t="shared" si="22"/>
        <v>0</v>
      </c>
      <c r="T114" s="1013">
        <f t="shared" si="22"/>
        <v>0</v>
      </c>
      <c r="U114" s="1013">
        <f t="shared" si="22"/>
        <v>0</v>
      </c>
      <c r="V114" s="1013">
        <f t="shared" si="22"/>
        <v>0</v>
      </c>
      <c r="W114" s="1014">
        <f t="shared" si="22"/>
        <v>0</v>
      </c>
      <c r="Z114" s="749"/>
    </row>
    <row r="115" spans="1:30" ht="12.75">
      <c r="A115" s="751"/>
      <c r="B115" s="752"/>
      <c r="C115" s="744"/>
      <c r="D115" s="745"/>
      <c r="E115" s="745"/>
      <c r="F115" s="745"/>
      <c r="G115" s="745"/>
      <c r="H115" s="745"/>
      <c r="I115" s="745"/>
      <c r="J115" s="745"/>
      <c r="K115" s="745"/>
      <c r="L115" s="745"/>
      <c r="M115" s="745"/>
      <c r="N115" s="745"/>
      <c r="O115" s="745"/>
      <c r="P115" s="745"/>
      <c r="Q115" s="745"/>
      <c r="R115" s="745"/>
      <c r="S115" s="745"/>
      <c r="T115" s="745"/>
      <c r="U115" s="745"/>
      <c r="V115" s="745"/>
      <c r="W115" s="753"/>
      <c r="Z115" s="749"/>
    </row>
    <row r="116" spans="1:30" ht="12.75">
      <c r="A116" s="748"/>
      <c r="B116" s="743" t="s">
        <v>1005</v>
      </c>
      <c r="C116" s="744"/>
      <c r="D116" s="745"/>
      <c r="E116" s="745"/>
      <c r="F116" s="745"/>
      <c r="G116" s="745"/>
      <c r="H116" s="745"/>
      <c r="I116" s="745"/>
      <c r="J116" s="745"/>
      <c r="K116" s="745"/>
      <c r="L116" s="745"/>
      <c r="M116" s="745"/>
      <c r="N116" s="745"/>
      <c r="O116" s="745"/>
      <c r="P116" s="745"/>
      <c r="Q116" s="745"/>
      <c r="R116" s="745"/>
      <c r="S116" s="745"/>
      <c r="T116" s="745"/>
      <c r="U116" s="745"/>
      <c r="V116" s="745"/>
      <c r="W116" s="753"/>
      <c r="Z116" s="749"/>
    </row>
    <row r="117" spans="1:30" s="83" customFormat="1" ht="12.75">
      <c r="A117" s="423">
        <v>5175</v>
      </c>
      <c r="B117" s="772" t="s">
        <v>870</v>
      </c>
      <c r="C117" s="744">
        <f>SUM(D117:W117)</f>
        <v>38000</v>
      </c>
      <c r="D117" s="760">
        <f>'O4 Summary by Class &amp; Accounts'!E157</f>
        <v>13339.365545025841</v>
      </c>
      <c r="E117" s="760">
        <f>'O4 Summary by Class &amp; Accounts'!F157</f>
        <v>22830.907154898836</v>
      </c>
      <c r="F117" s="760">
        <f>'O4 Summary by Class &amp; Accounts'!G157</f>
        <v>1829.7273000753173</v>
      </c>
      <c r="G117" s="760">
        <f>'O4 Summary by Class &amp; Accounts'!H157</f>
        <v>0</v>
      </c>
      <c r="H117" s="760">
        <f>'O4 Summary by Class &amp; Accounts'!I157</f>
        <v>0</v>
      </c>
      <c r="I117" s="760">
        <f>'O4 Summary by Class &amp; Accounts'!J157</f>
        <v>0</v>
      </c>
      <c r="J117" s="760">
        <f>'O4 Summary by Class &amp; Accounts'!K157</f>
        <v>0</v>
      </c>
      <c r="K117" s="760">
        <f>'O4 Summary by Class &amp; Accounts'!L157</f>
        <v>0</v>
      </c>
      <c r="L117" s="760">
        <f>'O4 Summary by Class &amp; Accounts'!M157</f>
        <v>0</v>
      </c>
      <c r="M117" s="760">
        <f>'O4 Summary by Class &amp; Accounts'!N157</f>
        <v>0</v>
      </c>
      <c r="N117" s="760">
        <f>'O4 Summary by Class &amp; Accounts'!O157</f>
        <v>0</v>
      </c>
      <c r="O117" s="760">
        <f>'O4 Summary by Class &amp; Accounts'!P157</f>
        <v>0</v>
      </c>
      <c r="P117" s="760">
        <f>'O4 Summary by Class &amp; Accounts'!Q157</f>
        <v>0</v>
      </c>
      <c r="Q117" s="760">
        <f>'O4 Summary by Class &amp; Accounts'!R157</f>
        <v>0</v>
      </c>
      <c r="R117" s="760">
        <f>'O4 Summary by Class &amp; Accounts'!S157</f>
        <v>0</v>
      </c>
      <c r="S117" s="760">
        <f>'O4 Summary by Class &amp; Accounts'!T157</f>
        <v>0</v>
      </c>
      <c r="T117" s="760">
        <f>'O4 Summary by Class &amp; Accounts'!U157</f>
        <v>0</v>
      </c>
      <c r="U117" s="760">
        <f>'O4 Summary by Class &amp; Accounts'!V157</f>
        <v>0</v>
      </c>
      <c r="V117" s="760">
        <f>'O4 Summary by Class &amp; Accounts'!W157</f>
        <v>0</v>
      </c>
      <c r="W117" s="761">
        <f>'O4 Summary by Class &amp; Accounts'!X157</f>
        <v>0</v>
      </c>
      <c r="X117" s="699"/>
      <c r="Y117" s="700"/>
      <c r="Z117" s="749">
        <v>1860</v>
      </c>
      <c r="AA117" s="700"/>
      <c r="AB117" s="700"/>
      <c r="AC117" s="700"/>
      <c r="AD117" s="700"/>
    </row>
    <row r="118" spans="1:30" s="83" customFormat="1" ht="12.75">
      <c r="A118" s="773"/>
      <c r="B118" s="643"/>
      <c r="C118" s="744"/>
      <c r="D118" s="774"/>
      <c r="E118" s="774"/>
      <c r="F118" s="774"/>
      <c r="G118" s="774"/>
      <c r="H118" s="774"/>
      <c r="I118" s="774"/>
      <c r="J118" s="774"/>
      <c r="K118" s="774"/>
      <c r="L118" s="774"/>
      <c r="M118" s="774"/>
      <c r="N118" s="774"/>
      <c r="O118" s="774"/>
      <c r="P118" s="774"/>
      <c r="Q118" s="774"/>
      <c r="R118" s="774"/>
      <c r="S118" s="774"/>
      <c r="T118" s="774"/>
      <c r="U118" s="774"/>
      <c r="V118" s="774"/>
      <c r="W118" s="775"/>
      <c r="X118" s="699"/>
      <c r="Y118" s="700"/>
      <c r="Z118" s="749"/>
      <c r="AA118" s="700"/>
      <c r="AB118" s="700"/>
      <c r="AC118" s="700"/>
      <c r="AD118" s="700"/>
    </row>
    <row r="119" spans="1:30" s="83" customFormat="1" ht="12.75">
      <c r="A119" s="423"/>
      <c r="B119" s="776" t="s">
        <v>1293</v>
      </c>
      <c r="C119" s="744"/>
      <c r="D119" s="774"/>
      <c r="E119" s="774"/>
      <c r="F119" s="774"/>
      <c r="G119" s="774"/>
      <c r="H119" s="774"/>
      <c r="I119" s="774"/>
      <c r="J119" s="774"/>
      <c r="K119" s="774"/>
      <c r="L119" s="774"/>
      <c r="M119" s="774"/>
      <c r="N119" s="774"/>
      <c r="O119" s="774"/>
      <c r="P119" s="774"/>
      <c r="Q119" s="774"/>
      <c r="R119" s="774"/>
      <c r="S119" s="774"/>
      <c r="T119" s="774"/>
      <c r="U119" s="774"/>
      <c r="V119" s="774"/>
      <c r="W119" s="775"/>
      <c r="X119" s="699"/>
      <c r="Y119" s="700"/>
      <c r="Z119" s="749"/>
      <c r="AA119" s="700"/>
      <c r="AB119" s="700"/>
      <c r="AC119" s="700"/>
      <c r="AD119" s="700"/>
    </row>
    <row r="120" spans="1:30" s="83" customFormat="1" ht="12.75">
      <c r="A120" s="423">
        <v>5310</v>
      </c>
      <c r="B120" s="772" t="s">
        <v>240</v>
      </c>
      <c r="C120" s="744">
        <f>SUM(D120:W120)</f>
        <v>302794.00000000006</v>
      </c>
      <c r="D120" s="777">
        <f>'O4 Summary by Class &amp; Accounts'!E159</f>
        <v>232197.08889590731</v>
      </c>
      <c r="E120" s="777">
        <f>'O4 Summary by Class &amp; Accounts'!F159</f>
        <v>52300.584115561454</v>
      </c>
      <c r="F120" s="777">
        <f>'O4 Summary by Class &amp; Accounts'!G159</f>
        <v>18296.326988531251</v>
      </c>
      <c r="G120" s="777">
        <f>'O4 Summary by Class &amp; Accounts'!H159</f>
        <v>0</v>
      </c>
      <c r="H120" s="777">
        <f>'O4 Summary by Class &amp; Accounts'!I159</f>
        <v>0</v>
      </c>
      <c r="I120" s="777">
        <f>'O4 Summary by Class &amp; Accounts'!J159</f>
        <v>0</v>
      </c>
      <c r="J120" s="777">
        <f>'O4 Summary by Class &amp; Accounts'!K159</f>
        <v>0</v>
      </c>
      <c r="K120" s="777">
        <f>'O4 Summary by Class &amp; Accounts'!L159</f>
        <v>0</v>
      </c>
      <c r="L120" s="777">
        <f>'O4 Summary by Class &amp; Accounts'!M159</f>
        <v>0</v>
      </c>
      <c r="M120" s="777">
        <f>'O4 Summary by Class &amp; Accounts'!N159</f>
        <v>0</v>
      </c>
      <c r="N120" s="777">
        <f>'O4 Summary by Class &amp; Accounts'!O159</f>
        <v>0</v>
      </c>
      <c r="O120" s="777">
        <f>'O4 Summary by Class &amp; Accounts'!P159</f>
        <v>0</v>
      </c>
      <c r="P120" s="777">
        <f>'O4 Summary by Class &amp; Accounts'!Q159</f>
        <v>0</v>
      </c>
      <c r="Q120" s="777">
        <f>'O4 Summary by Class &amp; Accounts'!R159</f>
        <v>0</v>
      </c>
      <c r="R120" s="777">
        <f>'O4 Summary by Class &amp; Accounts'!S159</f>
        <v>0</v>
      </c>
      <c r="S120" s="777">
        <f>'O4 Summary by Class &amp; Accounts'!T159</f>
        <v>0</v>
      </c>
      <c r="T120" s="777">
        <f>'O4 Summary by Class &amp; Accounts'!U159</f>
        <v>0</v>
      </c>
      <c r="U120" s="777">
        <f>'O4 Summary by Class &amp; Accounts'!V159</f>
        <v>0</v>
      </c>
      <c r="V120" s="777">
        <f>'O4 Summary by Class &amp; Accounts'!W159</f>
        <v>0</v>
      </c>
      <c r="W120" s="761">
        <f>'O4 Summary by Class &amp; Accounts'!X159</f>
        <v>0</v>
      </c>
      <c r="X120" s="699"/>
      <c r="Y120" s="700"/>
      <c r="Z120" s="749" t="s">
        <v>1216</v>
      </c>
      <c r="AA120" s="700"/>
      <c r="AB120" s="700"/>
      <c r="AC120" s="700"/>
      <c r="AD120" s="700"/>
    </row>
    <row r="121" spans="1:30" s="83" customFormat="1" ht="12.75">
      <c r="A121" s="423">
        <v>5315</v>
      </c>
      <c r="B121" s="772" t="s">
        <v>344</v>
      </c>
      <c r="C121" s="744">
        <f>SUM(D121:W121)</f>
        <v>506205.99999999994</v>
      </c>
      <c r="D121" s="777">
        <f>'O4 Summary by Class &amp; Accounts'!E160</f>
        <v>378336.34156567312</v>
      </c>
      <c r="E121" s="777">
        <f>'O4 Summary by Class &amp; Accounts'!F160</f>
        <v>89866.902063544054</v>
      </c>
      <c r="F121" s="777">
        <f>'O4 Summary by Class &amp; Accounts'!G160</f>
        <v>36444.17910252211</v>
      </c>
      <c r="G121" s="777">
        <f>'O4 Summary by Class &amp; Accounts'!H160</f>
        <v>0</v>
      </c>
      <c r="H121" s="777">
        <f>'O4 Summary by Class &amp; Accounts'!I160</f>
        <v>0</v>
      </c>
      <c r="I121" s="777">
        <f>'O4 Summary by Class &amp; Accounts'!J160</f>
        <v>0</v>
      </c>
      <c r="J121" s="777">
        <f>'O4 Summary by Class &amp; Accounts'!K160</f>
        <v>165.80609236816244</v>
      </c>
      <c r="K121" s="777">
        <f>'O4 Summary by Class &amp; Accounts'!L160</f>
        <v>895.35289878807725</v>
      </c>
      <c r="L121" s="777">
        <f>'O4 Summary by Class &amp; Accounts'!M160</f>
        <v>497.41827710448734</v>
      </c>
      <c r="M121" s="777">
        <f>'O4 Summary by Class &amp; Accounts'!N160</f>
        <v>0</v>
      </c>
      <c r="N121" s="777">
        <f>'O4 Summary by Class &amp; Accounts'!O160</f>
        <v>0</v>
      </c>
      <c r="O121" s="777">
        <f>'O4 Summary by Class &amp; Accounts'!P160</f>
        <v>0</v>
      </c>
      <c r="P121" s="777">
        <f>'O4 Summary by Class &amp; Accounts'!Q160</f>
        <v>0</v>
      </c>
      <c r="Q121" s="777">
        <f>'O4 Summary by Class &amp; Accounts'!R160</f>
        <v>0</v>
      </c>
      <c r="R121" s="777">
        <f>'O4 Summary by Class &amp; Accounts'!S160</f>
        <v>0</v>
      </c>
      <c r="S121" s="777">
        <f>'O4 Summary by Class &amp; Accounts'!T160</f>
        <v>0</v>
      </c>
      <c r="T121" s="777">
        <f>'O4 Summary by Class &amp; Accounts'!U160</f>
        <v>0</v>
      </c>
      <c r="U121" s="777">
        <f>'O4 Summary by Class &amp; Accounts'!V160</f>
        <v>0</v>
      </c>
      <c r="V121" s="777">
        <f>'O4 Summary by Class &amp; Accounts'!W160</f>
        <v>0</v>
      </c>
      <c r="W121" s="761">
        <f>'O4 Summary by Class &amp; Accounts'!X160</f>
        <v>0</v>
      </c>
      <c r="X121" s="699"/>
      <c r="Y121" s="700"/>
      <c r="Z121" s="749" t="s">
        <v>504</v>
      </c>
      <c r="AA121" s="700"/>
      <c r="AB121" s="700"/>
      <c r="AC121" s="700"/>
      <c r="AD121" s="700"/>
    </row>
    <row r="122" spans="1:30" s="83" customFormat="1" ht="12.75">
      <c r="A122" s="423">
        <v>5320</v>
      </c>
      <c r="B122" s="772" t="s">
        <v>345</v>
      </c>
      <c r="C122" s="744">
        <f>SUM(D122:W122)</f>
        <v>50000.000000000007</v>
      </c>
      <c r="D122" s="777">
        <f>'O4 Summary by Class &amp; Accounts'!E161</f>
        <v>37369.800196528005</v>
      </c>
      <c r="E122" s="777">
        <f>'O4 Summary by Class &amp; Accounts'!F161</f>
        <v>8876.5149033737307</v>
      </c>
      <c r="F122" s="777">
        <f>'O4 Summary by Class &amp; Accounts'!G161</f>
        <v>3599.7379626596789</v>
      </c>
      <c r="G122" s="777">
        <f>'O4 Summary by Class &amp; Accounts'!H161</f>
        <v>0</v>
      </c>
      <c r="H122" s="777">
        <f>'O4 Summary by Class &amp; Accounts'!I161</f>
        <v>0</v>
      </c>
      <c r="I122" s="777">
        <f>'O4 Summary by Class &amp; Accounts'!J161</f>
        <v>0</v>
      </c>
      <c r="J122" s="777">
        <f>'O4 Summary by Class &amp; Accounts'!K161</f>
        <v>16.377333770062233</v>
      </c>
      <c r="K122" s="777">
        <f>'O4 Summary by Class &amp; Accounts'!L161</f>
        <v>88.437602358336065</v>
      </c>
      <c r="L122" s="777">
        <f>'O4 Summary by Class &amp; Accounts'!M161</f>
        <v>49.132001310186695</v>
      </c>
      <c r="M122" s="777">
        <f>'O4 Summary by Class &amp; Accounts'!N161</f>
        <v>0</v>
      </c>
      <c r="N122" s="777">
        <f>'O4 Summary by Class &amp; Accounts'!O161</f>
        <v>0</v>
      </c>
      <c r="O122" s="777">
        <f>'O4 Summary by Class &amp; Accounts'!P161</f>
        <v>0</v>
      </c>
      <c r="P122" s="777">
        <f>'O4 Summary by Class &amp; Accounts'!Q161</f>
        <v>0</v>
      </c>
      <c r="Q122" s="777">
        <f>'O4 Summary by Class &amp; Accounts'!R161</f>
        <v>0</v>
      </c>
      <c r="R122" s="777">
        <f>'O4 Summary by Class &amp; Accounts'!S161</f>
        <v>0</v>
      </c>
      <c r="S122" s="777">
        <f>'O4 Summary by Class &amp; Accounts'!T161</f>
        <v>0</v>
      </c>
      <c r="T122" s="777">
        <f>'O4 Summary by Class &amp; Accounts'!U161</f>
        <v>0</v>
      </c>
      <c r="U122" s="777">
        <f>'O4 Summary by Class &amp; Accounts'!V161</f>
        <v>0</v>
      </c>
      <c r="V122" s="777">
        <f>'O4 Summary by Class &amp; Accounts'!W161</f>
        <v>0</v>
      </c>
      <c r="W122" s="761">
        <f>'O4 Summary by Class &amp; Accounts'!X161</f>
        <v>0</v>
      </c>
      <c r="X122" s="699"/>
      <c r="Y122" s="700"/>
      <c r="Z122" s="749" t="s">
        <v>504</v>
      </c>
      <c r="AA122" s="700"/>
      <c r="AB122" s="700"/>
      <c r="AC122" s="700"/>
      <c r="AD122" s="700"/>
    </row>
    <row r="123" spans="1:30" s="83" customFormat="1" ht="12.75">
      <c r="A123" s="423">
        <v>5325</v>
      </c>
      <c r="B123" s="772" t="s">
        <v>346</v>
      </c>
      <c r="C123" s="744">
        <f>SUM(D123:W123)</f>
        <v>0</v>
      </c>
      <c r="D123" s="777">
        <f>'O4 Summary by Class &amp; Accounts'!E162</f>
        <v>0</v>
      </c>
      <c r="E123" s="777">
        <f>'O4 Summary by Class &amp; Accounts'!F162</f>
        <v>0</v>
      </c>
      <c r="F123" s="777">
        <f>'O4 Summary by Class &amp; Accounts'!G162</f>
        <v>0</v>
      </c>
      <c r="G123" s="777">
        <f>'O4 Summary by Class &amp; Accounts'!H162</f>
        <v>0</v>
      </c>
      <c r="H123" s="777">
        <f>'O4 Summary by Class &amp; Accounts'!I162</f>
        <v>0</v>
      </c>
      <c r="I123" s="777">
        <f>'O4 Summary by Class &amp; Accounts'!J162</f>
        <v>0</v>
      </c>
      <c r="J123" s="777">
        <f>'O4 Summary by Class &amp; Accounts'!K162</f>
        <v>0</v>
      </c>
      <c r="K123" s="777">
        <f>'O4 Summary by Class &amp; Accounts'!L162</f>
        <v>0</v>
      </c>
      <c r="L123" s="777">
        <f>'O4 Summary by Class &amp; Accounts'!M162</f>
        <v>0</v>
      </c>
      <c r="M123" s="777">
        <f>'O4 Summary by Class &amp; Accounts'!N162</f>
        <v>0</v>
      </c>
      <c r="N123" s="777">
        <f>'O4 Summary by Class &amp; Accounts'!O162</f>
        <v>0</v>
      </c>
      <c r="O123" s="777">
        <f>'O4 Summary by Class &amp; Accounts'!P162</f>
        <v>0</v>
      </c>
      <c r="P123" s="777">
        <f>'O4 Summary by Class &amp; Accounts'!Q162</f>
        <v>0</v>
      </c>
      <c r="Q123" s="777">
        <f>'O4 Summary by Class &amp; Accounts'!R162</f>
        <v>0</v>
      </c>
      <c r="R123" s="777">
        <f>'O4 Summary by Class &amp; Accounts'!S162</f>
        <v>0</v>
      </c>
      <c r="S123" s="777">
        <f>'O4 Summary by Class &amp; Accounts'!T162</f>
        <v>0</v>
      </c>
      <c r="T123" s="777">
        <f>'O4 Summary by Class &amp; Accounts'!U162</f>
        <v>0</v>
      </c>
      <c r="U123" s="777">
        <f>'O4 Summary by Class &amp; Accounts'!V162</f>
        <v>0</v>
      </c>
      <c r="V123" s="777">
        <f>'O4 Summary by Class &amp; Accounts'!W162</f>
        <v>0</v>
      </c>
      <c r="W123" s="761">
        <f>'O4 Summary by Class &amp; Accounts'!X162</f>
        <v>0</v>
      </c>
      <c r="X123" s="699"/>
      <c r="Y123" s="700"/>
      <c r="Z123" s="749" t="s">
        <v>504</v>
      </c>
      <c r="AA123" s="700"/>
      <c r="AB123" s="700"/>
      <c r="AC123" s="700"/>
      <c r="AD123" s="700"/>
    </row>
    <row r="124" spans="1:30" s="657" customFormat="1" ht="12.75">
      <c r="A124" s="762">
        <v>5330</v>
      </c>
      <c r="B124" s="778" t="s">
        <v>347</v>
      </c>
      <c r="C124" s="764">
        <f>SUM(D124:W124)</f>
        <v>22000</v>
      </c>
      <c r="D124" s="765">
        <f>'O4 Summary by Class &amp; Accounts'!E163</f>
        <v>16442.712086472322</v>
      </c>
      <c r="E124" s="765">
        <f>'O4 Summary by Class &amp; Accounts'!F163</f>
        <v>3905.6665574844415</v>
      </c>
      <c r="F124" s="765">
        <f>'O4 Summary by Class &amp; Accounts'!G163</f>
        <v>1583.8847035702588</v>
      </c>
      <c r="G124" s="765">
        <f>'O4 Summary by Class &amp; Accounts'!H163</f>
        <v>0</v>
      </c>
      <c r="H124" s="765">
        <f>'O4 Summary by Class &amp; Accounts'!I163</f>
        <v>0</v>
      </c>
      <c r="I124" s="765">
        <f>'O4 Summary by Class &amp; Accounts'!J163</f>
        <v>0</v>
      </c>
      <c r="J124" s="765">
        <f>'O4 Summary by Class &amp; Accounts'!K163</f>
        <v>7.2060268588273821</v>
      </c>
      <c r="K124" s="765">
        <f>'O4 Summary by Class &amp; Accounts'!L163</f>
        <v>38.912545037667869</v>
      </c>
      <c r="L124" s="765">
        <f>'O4 Summary by Class &amp; Accounts'!M163</f>
        <v>21.618080576482146</v>
      </c>
      <c r="M124" s="765">
        <f>'O4 Summary by Class &amp; Accounts'!N163</f>
        <v>0</v>
      </c>
      <c r="N124" s="765">
        <f>'O4 Summary by Class &amp; Accounts'!O163</f>
        <v>0</v>
      </c>
      <c r="O124" s="765">
        <f>'O4 Summary by Class &amp; Accounts'!P163</f>
        <v>0</v>
      </c>
      <c r="P124" s="765">
        <f>'O4 Summary by Class &amp; Accounts'!Q163</f>
        <v>0</v>
      </c>
      <c r="Q124" s="765">
        <f>'O4 Summary by Class &amp; Accounts'!R163</f>
        <v>0</v>
      </c>
      <c r="R124" s="765">
        <f>'O4 Summary by Class &amp; Accounts'!S163</f>
        <v>0</v>
      </c>
      <c r="S124" s="765">
        <f>'O4 Summary by Class &amp; Accounts'!T163</f>
        <v>0</v>
      </c>
      <c r="T124" s="765">
        <f>'O4 Summary by Class &amp; Accounts'!U163</f>
        <v>0</v>
      </c>
      <c r="U124" s="765">
        <f>'O4 Summary by Class &amp; Accounts'!V163</f>
        <v>0</v>
      </c>
      <c r="V124" s="765">
        <f>'O4 Summary by Class &amp; Accounts'!W163</f>
        <v>0</v>
      </c>
      <c r="W124" s="766">
        <f>'O4 Summary by Class &amp; Accounts'!X163</f>
        <v>0</v>
      </c>
      <c r="X124" s="701"/>
      <c r="Y124" s="702"/>
      <c r="Z124" s="749" t="s">
        <v>504</v>
      </c>
      <c r="AA124" s="702"/>
      <c r="AB124" s="702"/>
      <c r="AC124" s="702"/>
      <c r="AD124" s="702"/>
    </row>
    <row r="125" spans="1:30" ht="12.75">
      <c r="A125" s="779"/>
      <c r="B125" s="780"/>
      <c r="C125" s="744"/>
      <c r="D125" s="745" t="s">
        <v>997</v>
      </c>
      <c r="E125" s="745" t="s">
        <v>997</v>
      </c>
      <c r="F125" s="745" t="s">
        <v>997</v>
      </c>
      <c r="G125" s="745" t="s">
        <v>997</v>
      </c>
      <c r="H125" s="745" t="s">
        <v>997</v>
      </c>
      <c r="I125" s="745" t="s">
        <v>997</v>
      </c>
      <c r="J125" s="745" t="s">
        <v>997</v>
      </c>
      <c r="K125" s="745" t="s">
        <v>997</v>
      </c>
      <c r="L125" s="745" t="s">
        <v>997</v>
      </c>
      <c r="M125" s="745" t="s">
        <v>997</v>
      </c>
      <c r="N125" s="745" t="s">
        <v>997</v>
      </c>
      <c r="O125" s="745" t="s">
        <v>997</v>
      </c>
      <c r="P125" s="745" t="s">
        <v>997</v>
      </c>
      <c r="Q125" s="745" t="s">
        <v>997</v>
      </c>
      <c r="R125" s="745" t="s">
        <v>997</v>
      </c>
      <c r="S125" s="745" t="s">
        <v>997</v>
      </c>
      <c r="T125" s="745" t="s">
        <v>997</v>
      </c>
      <c r="U125" s="745" t="s">
        <v>997</v>
      </c>
      <c r="V125" s="745" t="s">
        <v>997</v>
      </c>
      <c r="W125" s="753" t="s">
        <v>997</v>
      </c>
      <c r="Z125" s="749"/>
    </row>
    <row r="126" spans="1:30" ht="13.5" thickBot="1">
      <c r="A126" s="423"/>
      <c r="B126" s="1017" t="s">
        <v>1149</v>
      </c>
      <c r="C126" s="1012">
        <f>+SUM(C120:C125)</f>
        <v>881000</v>
      </c>
      <c r="D126" s="1013">
        <f>+SUM(D120:D125)</f>
        <v>664345.94274458068</v>
      </c>
      <c r="E126" s="1013">
        <f t="shared" ref="E126:W126" si="23">+SUM(E120:E125)</f>
        <v>154949.66763996368</v>
      </c>
      <c r="F126" s="1013">
        <f t="shared" si="23"/>
        <v>59924.128757283303</v>
      </c>
      <c r="G126" s="1013">
        <f t="shared" si="23"/>
        <v>0</v>
      </c>
      <c r="H126" s="1013">
        <f t="shared" si="23"/>
        <v>0</v>
      </c>
      <c r="I126" s="1013">
        <f t="shared" si="23"/>
        <v>0</v>
      </c>
      <c r="J126" s="1013">
        <f t="shared" si="23"/>
        <v>189.38945299705205</v>
      </c>
      <c r="K126" s="1013">
        <f t="shared" si="23"/>
        <v>1022.7030461840812</v>
      </c>
      <c r="L126" s="1013">
        <f t="shared" si="23"/>
        <v>568.1683589911562</v>
      </c>
      <c r="M126" s="1013">
        <f t="shared" si="23"/>
        <v>0</v>
      </c>
      <c r="N126" s="1013">
        <f t="shared" si="23"/>
        <v>0</v>
      </c>
      <c r="O126" s="1013">
        <f t="shared" si="23"/>
        <v>0</v>
      </c>
      <c r="P126" s="1013">
        <f t="shared" si="23"/>
        <v>0</v>
      </c>
      <c r="Q126" s="1013">
        <f t="shared" si="23"/>
        <v>0</v>
      </c>
      <c r="R126" s="1013">
        <f t="shared" si="23"/>
        <v>0</v>
      </c>
      <c r="S126" s="1013">
        <f t="shared" si="23"/>
        <v>0</v>
      </c>
      <c r="T126" s="1013">
        <f t="shared" si="23"/>
        <v>0</v>
      </c>
      <c r="U126" s="1013">
        <f t="shared" si="23"/>
        <v>0</v>
      </c>
      <c r="V126" s="1013">
        <f t="shared" si="23"/>
        <v>0</v>
      </c>
      <c r="W126" s="1014">
        <f t="shared" si="23"/>
        <v>0</v>
      </c>
      <c r="Z126" s="749"/>
    </row>
    <row r="127" spans="1:30" ht="23.25" customHeight="1" thickTop="1">
      <c r="A127" s="423"/>
      <c r="B127" s="1022" t="s">
        <v>310</v>
      </c>
      <c r="C127" s="1023">
        <f>SUM(C126,C117,C114)</f>
        <v>921000</v>
      </c>
      <c r="D127" s="1024">
        <f t="shared" ref="D127:W127" si="24">+D126+D117+D114</f>
        <v>679041.66565749573</v>
      </c>
      <c r="E127" s="1024">
        <f t="shared" si="24"/>
        <v>177941.66378018021</v>
      </c>
      <c r="F127" s="1024">
        <f t="shared" si="24"/>
        <v>61772.520980380672</v>
      </c>
      <c r="G127" s="1024">
        <f t="shared" si="24"/>
        <v>0</v>
      </c>
      <c r="H127" s="1024">
        <f t="shared" si="24"/>
        <v>0</v>
      </c>
      <c r="I127" s="1024">
        <f t="shared" si="24"/>
        <v>0</v>
      </c>
      <c r="J127" s="1024">
        <f t="shared" si="24"/>
        <v>612.144015203555</v>
      </c>
      <c r="K127" s="1024">
        <f t="shared" si="24"/>
        <v>1045.8855938866313</v>
      </c>
      <c r="L127" s="1024">
        <f t="shared" si="24"/>
        <v>586.11997285313089</v>
      </c>
      <c r="M127" s="1024">
        <f t="shared" si="24"/>
        <v>0</v>
      </c>
      <c r="N127" s="1024">
        <f t="shared" si="24"/>
        <v>0</v>
      </c>
      <c r="O127" s="1024">
        <f t="shared" si="24"/>
        <v>0</v>
      </c>
      <c r="P127" s="1024">
        <f t="shared" si="24"/>
        <v>0</v>
      </c>
      <c r="Q127" s="1024">
        <f t="shared" si="24"/>
        <v>0</v>
      </c>
      <c r="R127" s="1024">
        <f t="shared" si="24"/>
        <v>0</v>
      </c>
      <c r="S127" s="1024">
        <f t="shared" si="24"/>
        <v>0</v>
      </c>
      <c r="T127" s="1024">
        <f t="shared" si="24"/>
        <v>0</v>
      </c>
      <c r="U127" s="1024">
        <f t="shared" si="24"/>
        <v>0</v>
      </c>
      <c r="V127" s="1024">
        <f t="shared" si="24"/>
        <v>0</v>
      </c>
      <c r="W127" s="1025">
        <f t="shared" si="24"/>
        <v>0</v>
      </c>
      <c r="Z127" s="749"/>
    </row>
    <row r="128" spans="1:30" ht="12.75">
      <c r="A128" s="423"/>
      <c r="B128" s="752"/>
      <c r="C128" s="771"/>
      <c r="D128" s="745"/>
      <c r="E128" s="745"/>
      <c r="F128" s="745"/>
      <c r="G128" s="745"/>
      <c r="H128" s="745"/>
      <c r="I128" s="745"/>
      <c r="J128" s="745"/>
      <c r="K128" s="745"/>
      <c r="L128" s="745"/>
      <c r="M128" s="745"/>
      <c r="N128" s="745"/>
      <c r="O128" s="745"/>
      <c r="P128" s="745"/>
      <c r="Q128" s="745"/>
      <c r="R128" s="745"/>
      <c r="S128" s="745"/>
      <c r="T128" s="745"/>
      <c r="U128" s="745"/>
      <c r="V128" s="745"/>
      <c r="W128" s="753"/>
      <c r="Z128" s="749"/>
    </row>
    <row r="129" spans="1:30" s="83" customFormat="1" ht="12.75">
      <c r="A129" s="423"/>
      <c r="B129" s="757" t="s">
        <v>442</v>
      </c>
      <c r="C129" s="744">
        <f t="shared" ref="C129:C134" si="25">SUM(D129:W129)</f>
        <v>61000.000000000007</v>
      </c>
      <c r="D129" s="760">
        <f>'O7 Amortization'!AB340+'O7 Amortization'!AB413+'O7 Amortization'!AB486+'O7 Amortization'!AB559</f>
        <v>21413.192059120433</v>
      </c>
      <c r="E129" s="760">
        <f>'O7 Amortization'!AC340+'O7 Amortization'!AC413+'O7 Amortization'!AC486+'O7 Amortization'!AC559</f>
        <v>36649.61411707446</v>
      </c>
      <c r="F129" s="760">
        <f>'O7 Amortization'!AD340+'O7 Amortization'!AD413+'O7 Amortization'!AD486+'O7 Amortization'!AD559</f>
        <v>2937.1938238051152</v>
      </c>
      <c r="G129" s="760">
        <f>'O7 Amortization'!AE340+'O7 Amortization'!AE413+'O7 Amortization'!AE486+'O7 Amortization'!AE559</f>
        <v>0</v>
      </c>
      <c r="H129" s="760">
        <f>'O7 Amortization'!AF340+'O7 Amortization'!AF413+'O7 Amortization'!AF486+'O7 Amortization'!AF559</f>
        <v>0</v>
      </c>
      <c r="I129" s="760">
        <f>'O7 Amortization'!AG340+'O7 Amortization'!AG413+'O7 Amortization'!AG486+'O7 Amortization'!AG559</f>
        <v>0</v>
      </c>
      <c r="J129" s="760">
        <f>'O7 Amortization'!AH340+'O7 Amortization'!AH413+'O7 Amortization'!AH486+'O7 Amortization'!AH559</f>
        <v>0</v>
      </c>
      <c r="K129" s="760">
        <f>'O7 Amortization'!AI340+'O7 Amortization'!AI413+'O7 Amortization'!AI486+'O7 Amortization'!AI559</f>
        <v>0</v>
      </c>
      <c r="L129" s="760">
        <f>'O7 Amortization'!AJ340+'O7 Amortization'!AJ413+'O7 Amortization'!AJ486+'O7 Amortization'!AJ559</f>
        <v>0</v>
      </c>
      <c r="M129" s="760">
        <f>'O7 Amortization'!AK340+'O7 Amortization'!AK413+'O7 Amortization'!AK486+'O7 Amortization'!AK559</f>
        <v>0</v>
      </c>
      <c r="N129" s="760">
        <f>'O7 Amortization'!AL340+'O7 Amortization'!AL413+'O7 Amortization'!AL486+'O7 Amortization'!AL559</f>
        <v>0</v>
      </c>
      <c r="O129" s="760">
        <f>'O7 Amortization'!AM340+'O7 Amortization'!AM413+'O7 Amortization'!AM486+'O7 Amortization'!AM559</f>
        <v>0</v>
      </c>
      <c r="P129" s="760">
        <f>'O7 Amortization'!AN340+'O7 Amortization'!AN413+'O7 Amortization'!AN486+'O7 Amortization'!AN559</f>
        <v>0</v>
      </c>
      <c r="Q129" s="760">
        <f>'O7 Amortization'!AO340+'O7 Amortization'!AO413+'O7 Amortization'!AO486+'O7 Amortization'!AO559</f>
        <v>0</v>
      </c>
      <c r="R129" s="760">
        <f>'O7 Amortization'!AP340+'O7 Amortization'!AP413+'O7 Amortization'!AP486+'O7 Amortization'!AP559</f>
        <v>0</v>
      </c>
      <c r="S129" s="760">
        <f>'O7 Amortization'!AQ340+'O7 Amortization'!AQ413+'O7 Amortization'!AQ486+'O7 Amortization'!AQ559</f>
        <v>0</v>
      </c>
      <c r="T129" s="760">
        <f>'O7 Amortization'!AR340+'O7 Amortization'!AR413+'O7 Amortization'!AR486+'O7 Amortization'!AR559</f>
        <v>0</v>
      </c>
      <c r="U129" s="760">
        <f>'O7 Amortization'!AS340+'O7 Amortization'!AS413+'O7 Amortization'!AS486+'O7 Amortization'!AS559</f>
        <v>0</v>
      </c>
      <c r="V129" s="760">
        <f>'O7 Amortization'!AT340+'O7 Amortization'!AT413+'O7 Amortization'!AT486+'O7 Amortization'!AT559</f>
        <v>0</v>
      </c>
      <c r="W129" s="761">
        <f>'O7 Amortization'!AU340+'O7 Amortization'!AU413+'O7 Amortization'!AU486+'O7 Amortization'!AU559</f>
        <v>0</v>
      </c>
      <c r="X129" s="699"/>
      <c r="Y129" s="700"/>
      <c r="Z129" s="749"/>
      <c r="AA129" s="700"/>
      <c r="AB129" s="700"/>
      <c r="AC129" s="700"/>
      <c r="AD129" s="700"/>
    </row>
    <row r="130" spans="1:30" s="83" customFormat="1" ht="30" customHeight="1">
      <c r="A130" s="423"/>
      <c r="B130" s="820" t="s">
        <v>787</v>
      </c>
      <c r="C130" s="821">
        <f t="shared" si="25"/>
        <v>11453.700952457582</v>
      </c>
      <c r="D130" s="822">
        <f t="shared" ref="D130:W130" si="26">IF(ISERROR(D97/D28*D30),0,D97/D28*D30)</f>
        <v>4039.1944535278667</v>
      </c>
      <c r="E130" s="822">
        <f t="shared" si="26"/>
        <v>6868.0286956946065</v>
      </c>
      <c r="F130" s="822">
        <f t="shared" si="26"/>
        <v>546.47780323510915</v>
      </c>
      <c r="G130" s="822">
        <f t="shared" si="26"/>
        <v>0</v>
      </c>
      <c r="H130" s="822">
        <f t="shared" si="26"/>
        <v>0</v>
      </c>
      <c r="I130" s="822">
        <f t="shared" si="26"/>
        <v>0</v>
      </c>
      <c r="J130" s="822">
        <f t="shared" si="26"/>
        <v>0</v>
      </c>
      <c r="K130" s="822">
        <f t="shared" si="26"/>
        <v>0</v>
      </c>
      <c r="L130" s="822">
        <f t="shared" si="26"/>
        <v>0</v>
      </c>
      <c r="M130" s="822">
        <f t="shared" si="26"/>
        <v>0</v>
      </c>
      <c r="N130" s="822">
        <f t="shared" si="26"/>
        <v>0</v>
      </c>
      <c r="O130" s="822">
        <f t="shared" si="26"/>
        <v>0</v>
      </c>
      <c r="P130" s="822">
        <f t="shared" si="26"/>
        <v>0</v>
      </c>
      <c r="Q130" s="822">
        <f t="shared" si="26"/>
        <v>0</v>
      </c>
      <c r="R130" s="822">
        <f t="shared" si="26"/>
        <v>0</v>
      </c>
      <c r="S130" s="822">
        <f t="shared" si="26"/>
        <v>0</v>
      </c>
      <c r="T130" s="822">
        <f t="shared" si="26"/>
        <v>0</v>
      </c>
      <c r="U130" s="822">
        <f t="shared" si="26"/>
        <v>0</v>
      </c>
      <c r="V130" s="822">
        <f t="shared" si="26"/>
        <v>0</v>
      </c>
      <c r="W130" s="823">
        <f t="shared" si="26"/>
        <v>0</v>
      </c>
      <c r="X130" s="699"/>
      <c r="Y130" s="700"/>
      <c r="Z130" s="749"/>
      <c r="AA130" s="700"/>
      <c r="AB130" s="700"/>
      <c r="AC130" s="700"/>
      <c r="AD130" s="700"/>
    </row>
    <row r="131" spans="1:30" s="83" customFormat="1" ht="12.75">
      <c r="A131" s="423"/>
      <c r="B131" s="781" t="s">
        <v>435</v>
      </c>
      <c r="C131" s="744">
        <f t="shared" si="25"/>
        <v>474881.96138357423</v>
      </c>
      <c r="D131" s="760">
        <f t="shared" ref="D131:W131" si="27">IF(ISERROR(D127/D36*D34),0,D127/D36*D34)</f>
        <v>349118.28037081932</v>
      </c>
      <c r="E131" s="760">
        <f t="shared" si="27"/>
        <v>92155.551173594693</v>
      </c>
      <c r="F131" s="760">
        <f t="shared" si="27"/>
        <v>32426.134877711771</v>
      </c>
      <c r="G131" s="760">
        <f t="shared" si="27"/>
        <v>0</v>
      </c>
      <c r="H131" s="760">
        <f t="shared" si="27"/>
        <v>0</v>
      </c>
      <c r="I131" s="760">
        <f t="shared" si="27"/>
        <v>0</v>
      </c>
      <c r="J131" s="760">
        <f t="shared" si="27"/>
        <v>324.12020799249444</v>
      </c>
      <c r="K131" s="760">
        <f t="shared" si="27"/>
        <v>549.43171723764442</v>
      </c>
      <c r="L131" s="760">
        <f t="shared" si="27"/>
        <v>308.44303621829488</v>
      </c>
      <c r="M131" s="760">
        <f t="shared" si="27"/>
        <v>0</v>
      </c>
      <c r="N131" s="760">
        <f t="shared" si="27"/>
        <v>0</v>
      </c>
      <c r="O131" s="760">
        <f t="shared" si="27"/>
        <v>0</v>
      </c>
      <c r="P131" s="760">
        <f t="shared" si="27"/>
        <v>0</v>
      </c>
      <c r="Q131" s="760">
        <f t="shared" si="27"/>
        <v>0</v>
      </c>
      <c r="R131" s="760">
        <f t="shared" si="27"/>
        <v>0</v>
      </c>
      <c r="S131" s="760">
        <f t="shared" si="27"/>
        <v>0</v>
      </c>
      <c r="T131" s="760">
        <f t="shared" si="27"/>
        <v>0</v>
      </c>
      <c r="U131" s="760">
        <f t="shared" si="27"/>
        <v>0</v>
      </c>
      <c r="V131" s="760">
        <f t="shared" si="27"/>
        <v>0</v>
      </c>
      <c r="W131" s="761">
        <f t="shared" si="27"/>
        <v>0</v>
      </c>
      <c r="X131" s="699"/>
      <c r="Y131" s="700"/>
      <c r="Z131" s="749"/>
      <c r="AA131" s="700"/>
      <c r="AB131" s="700"/>
      <c r="AC131" s="700"/>
      <c r="AD131" s="700"/>
    </row>
    <row r="132" spans="1:30" s="83" customFormat="1" ht="12.75">
      <c r="A132" s="423"/>
      <c r="B132" s="781" t="s">
        <v>436</v>
      </c>
      <c r="C132" s="744">
        <f t="shared" si="25"/>
        <v>12312.504927450782</v>
      </c>
      <c r="D132" s="777">
        <f>IF(ISERROR('O4 Summary by Class &amp; Accounts'!E201*D98/(D32+D28)),0, ('O4 Summary by Class &amp; Accounts'!E201*D98/(D32+D28)))</f>
        <v>4322.1316842683673</v>
      </c>
      <c r="E132" s="777">
        <f>IF(ISERROR('O4 Summary by Class &amp; Accounts'!F201*E98/(E32+E28)),0, ('O4 Summary by Class &amp; Accounts'!F201*E98/(E32+E28)))</f>
        <v>7397.5172853385056</v>
      </c>
      <c r="F132" s="777">
        <f>IF(ISERROR('O4 Summary by Class &amp; Accounts'!G201*F98/(F32+F28)),0, ('O4 Summary by Class &amp; Accounts'!G201*F98/(F32+F28)))</f>
        <v>592.85595784390944</v>
      </c>
      <c r="G132" s="777">
        <f>IF(ISERROR('O4 Summary by Class &amp; Accounts'!H201*G98/(G32+G28)),0, ('O4 Summary by Class &amp; Accounts'!H201*G98/(G32+G28)))</f>
        <v>0</v>
      </c>
      <c r="H132" s="777">
        <f>IF(ISERROR('O4 Summary by Class &amp; Accounts'!I201*H98/(H32+H28)),0, ('O4 Summary by Class &amp; Accounts'!I201*H98/(H32+H28)))</f>
        <v>0</v>
      </c>
      <c r="I132" s="777">
        <f>IF(ISERROR('O4 Summary by Class &amp; Accounts'!J201*I98/(I32+I28)),0, ('O4 Summary by Class &amp; Accounts'!J201*I98/(I32+I28)))</f>
        <v>0</v>
      </c>
      <c r="J132" s="777">
        <f>IF(ISERROR('O4 Summary by Class &amp; Accounts'!K201*J98/(J32+J28)),0, ('O4 Summary by Class &amp; Accounts'!K201*J98/(J32+J28)))</f>
        <v>0</v>
      </c>
      <c r="K132" s="777">
        <f>IF(ISERROR('O4 Summary by Class &amp; Accounts'!L201*K98/(K32+K28)),0, ('O4 Summary by Class &amp; Accounts'!L201*K98/(K32+K28)))</f>
        <v>0</v>
      </c>
      <c r="L132" s="777">
        <f>IF(ISERROR('O4 Summary by Class &amp; Accounts'!M201*L98/(L32+L28)),0, ('O4 Summary by Class &amp; Accounts'!M201*L98/(L32+L28)))</f>
        <v>0</v>
      </c>
      <c r="M132" s="777">
        <f>IF(ISERROR('O4 Summary by Class &amp; Accounts'!N201*M98/(M32+M28)),0, ('O4 Summary by Class &amp; Accounts'!N201*M98/(M32+M28)))</f>
        <v>0</v>
      </c>
      <c r="N132" s="777">
        <f>IF(ISERROR('O4 Summary by Class &amp; Accounts'!O201*N98/(N32+N28)),0, ('O4 Summary by Class &amp; Accounts'!O201*N98/(N32+N28)))</f>
        <v>0</v>
      </c>
      <c r="O132" s="777">
        <f>IF(ISERROR('O4 Summary by Class &amp; Accounts'!P201*O98/(O32+O28)),0, ('O4 Summary by Class &amp; Accounts'!P201*O98/(O32+O28)))</f>
        <v>0</v>
      </c>
      <c r="P132" s="777">
        <f>IF(ISERROR('O4 Summary by Class &amp; Accounts'!Q201*P98/(P32+P28)),0, ('O4 Summary by Class &amp; Accounts'!Q201*P98/(P32+P28)))</f>
        <v>0</v>
      </c>
      <c r="Q132" s="777">
        <f>IF(ISERROR('O4 Summary by Class &amp; Accounts'!R201*Q98/(Q32+Q28)),0, ('O4 Summary by Class &amp; Accounts'!R201*Q98/(Q32+Q28)))</f>
        <v>0</v>
      </c>
      <c r="R132" s="777">
        <f>IF(ISERROR('O4 Summary by Class &amp; Accounts'!S201*R98/(R32+R28)),0, ('O4 Summary by Class &amp; Accounts'!S201*R98/(R32+R28)))</f>
        <v>0</v>
      </c>
      <c r="S132" s="777">
        <f>IF(ISERROR('O4 Summary by Class &amp; Accounts'!T201*S98/(S32+S28)),0, ('O4 Summary by Class &amp; Accounts'!T201*S98/(S32+S28)))</f>
        <v>0</v>
      </c>
      <c r="T132" s="777">
        <f>IF(ISERROR('O4 Summary by Class &amp; Accounts'!U201*T98/(T32+T28)),0, ('O4 Summary by Class &amp; Accounts'!U201*T98/(T32+T28)))</f>
        <v>0</v>
      </c>
      <c r="U132" s="777">
        <f>IF(ISERROR('O4 Summary by Class &amp; Accounts'!V201*U98/(U32+U28)),0, ('O4 Summary by Class &amp; Accounts'!V201*U98/(U32+U28)))</f>
        <v>0</v>
      </c>
      <c r="V132" s="777">
        <f>IF(ISERROR('O4 Summary by Class &amp; Accounts'!W201*V98/(V32+V28)),0, ('O4 Summary by Class &amp; Accounts'!W201*V98/(V32+V28)))</f>
        <v>0</v>
      </c>
      <c r="W132" s="761">
        <f>IF(ISERROR('O4 Summary by Class &amp; Accounts'!X201*W98/(W32+W28)),0, ('O4 Summary by Class &amp; Accounts'!X201*W98/(W32+W28)))</f>
        <v>0</v>
      </c>
      <c r="X132" s="699"/>
      <c r="Y132" s="700"/>
      <c r="Z132" s="749"/>
      <c r="AA132" s="700"/>
      <c r="AB132" s="700"/>
      <c r="AC132" s="700"/>
      <c r="AD132" s="700"/>
    </row>
    <row r="133" spans="1:30" s="83" customFormat="1" ht="12.75">
      <c r="A133" s="423"/>
      <c r="B133" s="781" t="s">
        <v>437</v>
      </c>
      <c r="C133" s="744">
        <f t="shared" si="25"/>
        <v>26507.381749750621</v>
      </c>
      <c r="D133" s="777">
        <f>IF(ISERROR('O4 Summary by Class &amp; Accounts'!E199*D98/(D28+D32)),0,('O4 Summary by Class &amp; Accounts'!E199*D98/(D28+D32)))</f>
        <v>9305.0435474071146</v>
      </c>
      <c r="E133" s="777">
        <f>IF(ISERROR('O4 Summary by Class &amp; Accounts'!F199*E98/(E28+E32)),0,('O4 Summary by Class &amp; Accounts'!F199*E98/(E28+E32)))</f>
        <v>15925.988727579375</v>
      </c>
      <c r="F133" s="777">
        <f>IF(ISERROR('O4 Summary by Class &amp; Accounts'!G199*F98/(F28+F32)),0,('O4 Summary by Class &amp; Accounts'!G199*F98/(F28+F32)))</f>
        <v>1276.34947476413</v>
      </c>
      <c r="G133" s="777">
        <f>IF(ISERROR('O4 Summary by Class &amp; Accounts'!H199*G98/(G28+G32)),0,('O4 Summary by Class &amp; Accounts'!H199*G98/(G28+G32)))</f>
        <v>0</v>
      </c>
      <c r="H133" s="777">
        <f>IF(ISERROR('O4 Summary by Class &amp; Accounts'!I199*H98/(H28+H32)),0,('O4 Summary by Class &amp; Accounts'!I199*H98/(H28+H32)))</f>
        <v>0</v>
      </c>
      <c r="I133" s="777">
        <f>IF(ISERROR('O4 Summary by Class &amp; Accounts'!J199*I98/(I28+I32)),0,('O4 Summary by Class &amp; Accounts'!J199*I98/(I28+I32)))</f>
        <v>0</v>
      </c>
      <c r="J133" s="777">
        <f>IF(ISERROR('O4 Summary by Class &amp; Accounts'!K199*J98/(J28+J32)),0,('O4 Summary by Class &amp; Accounts'!K199*J98/(J28+J32)))</f>
        <v>0</v>
      </c>
      <c r="K133" s="777">
        <f>IF(ISERROR('O4 Summary by Class &amp; Accounts'!L199*K98/(K28+K32)),0,('O4 Summary by Class &amp; Accounts'!L199*K98/(K28+K32)))</f>
        <v>0</v>
      </c>
      <c r="L133" s="777">
        <f>IF(ISERROR('O4 Summary by Class &amp; Accounts'!M199*L98/(L28+L32)),0,('O4 Summary by Class &amp; Accounts'!M199*L98/(L28+L32)))</f>
        <v>0</v>
      </c>
      <c r="M133" s="777">
        <f>IF(ISERROR('O4 Summary by Class &amp; Accounts'!N199*M98/(M28+M32)),0,('O4 Summary by Class &amp; Accounts'!N199*M98/(M28+M32)))</f>
        <v>0</v>
      </c>
      <c r="N133" s="777">
        <f>IF(ISERROR('O4 Summary by Class &amp; Accounts'!O199*N98/(N28+N32)),0,('O4 Summary by Class &amp; Accounts'!O199*N98/(N28+N32)))</f>
        <v>0</v>
      </c>
      <c r="O133" s="777">
        <f>IF(ISERROR('O4 Summary by Class &amp; Accounts'!P199*O98/(O28+O32)),0,('O4 Summary by Class &amp; Accounts'!P199*O98/(O28+O32)))</f>
        <v>0</v>
      </c>
      <c r="P133" s="777">
        <f>IF(ISERROR('O4 Summary by Class &amp; Accounts'!Q199*P98/(P28+P32)),0,('O4 Summary by Class &amp; Accounts'!Q199*P98/(P28+P32)))</f>
        <v>0</v>
      </c>
      <c r="Q133" s="777">
        <f>IF(ISERROR('O4 Summary by Class &amp; Accounts'!R199*Q98/(Q28+Q32)),0,('O4 Summary by Class &amp; Accounts'!R199*Q98/(Q28+Q32)))</f>
        <v>0</v>
      </c>
      <c r="R133" s="777">
        <f>IF(ISERROR('O4 Summary by Class &amp; Accounts'!S199*R98/(R28+R32)),0,('O4 Summary by Class &amp; Accounts'!S199*R98/(R28+R32)))</f>
        <v>0</v>
      </c>
      <c r="S133" s="777">
        <f>IF(ISERROR('O4 Summary by Class &amp; Accounts'!T199*S98/(S28+S32)),0,('O4 Summary by Class &amp; Accounts'!T199*S98/(S28+S32)))</f>
        <v>0</v>
      </c>
      <c r="T133" s="777">
        <f>IF(ISERROR('O4 Summary by Class &amp; Accounts'!U199*T98/(T28+T32)),0,('O4 Summary by Class &amp; Accounts'!U199*T98/(T28+T32)))</f>
        <v>0</v>
      </c>
      <c r="U133" s="777">
        <f>IF(ISERROR('O4 Summary by Class &amp; Accounts'!V199*U98/(U28+U32)),0,('O4 Summary by Class &amp; Accounts'!V199*U98/(U28+U32)))</f>
        <v>0</v>
      </c>
      <c r="V133" s="777">
        <f>IF(ISERROR('O4 Summary by Class &amp; Accounts'!W199*V98/(V28+V32)),0,('O4 Summary by Class &amp; Accounts'!W199*V98/(V28+V32)))</f>
        <v>0</v>
      </c>
      <c r="W133" s="761">
        <f>IF(ISERROR('O4 Summary by Class &amp; Accounts'!X199*W98/(W28+W32)),0,('O4 Summary by Class &amp; Accounts'!X199*W98/(W28+W32)))</f>
        <v>0</v>
      </c>
      <c r="X133" s="699"/>
      <c r="Y133" s="700"/>
      <c r="Z133" s="749"/>
      <c r="AA133" s="700"/>
      <c r="AB133" s="700"/>
      <c r="AC133" s="700"/>
      <c r="AD133" s="700"/>
    </row>
    <row r="134" spans="1:30" s="83" customFormat="1" ht="12.75">
      <c r="A134" s="423"/>
      <c r="B134" s="781" t="s">
        <v>438</v>
      </c>
      <c r="C134" s="744">
        <f t="shared" si="25"/>
        <v>29393.685321852503</v>
      </c>
      <c r="D134" s="777">
        <f>IF(ISERROR('O1 Revenue to cost|RR'!D33*D98/(D28+D32)),0,('O1 Revenue to cost|RR'!D33*D98/(D28+D32)))</f>
        <v>10318.239821675035</v>
      </c>
      <c r="E134" s="777">
        <f>IF(ISERROR('O1 Revenue to cost|RR'!E33*E98/(E28+E32)),0,('O1 Revenue to cost|RR'!E33*E98/(E28+E32)))</f>
        <v>17660.118434829663</v>
      </c>
      <c r="F134" s="777">
        <f>IF(ISERROR('O1 Revenue to cost|RR'!F33*F98/(F28+F32)),0,('O1 Revenue to cost|RR'!F33*F98/(F28+F32)))</f>
        <v>1415.3270653478069</v>
      </c>
      <c r="G134" s="777">
        <f>IF(ISERROR('O1 Revenue to cost|RR'!G33*G98/(G28+G32)),0,('O1 Revenue to cost|RR'!G33*G98/(G28+G32)))</f>
        <v>0</v>
      </c>
      <c r="H134" s="777">
        <f>IF(ISERROR('O1 Revenue to cost|RR'!H33*H98/(H28+H32)),0,('O1 Revenue to cost|RR'!H33*H98/(H28+H32)))</f>
        <v>0</v>
      </c>
      <c r="I134" s="777">
        <f>IF(ISERROR('O1 Revenue to cost|RR'!I33*I98/(I28+I32)),0,('O1 Revenue to cost|RR'!I33*I98/(I28+I32)))</f>
        <v>0</v>
      </c>
      <c r="J134" s="777">
        <f>IF(ISERROR('O1 Revenue to cost|RR'!J33*J98/(J28+J32)),0,('O1 Revenue to cost|RR'!J33*J98/(J28+J32)))</f>
        <v>0</v>
      </c>
      <c r="K134" s="777">
        <f>IF(ISERROR('O1 Revenue to cost|RR'!K33*K98/(K28+K32)),0,('O1 Revenue to cost|RR'!K33*K98/(K28+K32)))</f>
        <v>0</v>
      </c>
      <c r="L134" s="777">
        <f>IF(ISERROR('O1 Revenue to cost|RR'!L33*L98/(L28+L32)),0,('O1 Revenue to cost|RR'!L33*L98/(L28+L32)))</f>
        <v>0</v>
      </c>
      <c r="M134" s="777">
        <f>IF(ISERROR('O1 Revenue to cost|RR'!M33*M98/(M28+M32)),0,('O1 Revenue to cost|RR'!M33*M98/(M28+M32)))</f>
        <v>0</v>
      </c>
      <c r="N134" s="777">
        <f>IF(ISERROR('O1 Revenue to cost|RR'!N33*N98/(N28+N32)),0,('O1 Revenue to cost|RR'!N33*N98/(N28+N32)))</f>
        <v>0</v>
      </c>
      <c r="O134" s="777">
        <f>IF(ISERROR('O1 Revenue to cost|RR'!O33*O98/(O28+O32)),0,('O1 Revenue to cost|RR'!O33*O98/(O28+O32)))</f>
        <v>0</v>
      </c>
      <c r="P134" s="777">
        <f>IF(ISERROR('O1 Revenue to cost|RR'!P33*P98/(P28+P32)),0,('O1 Revenue to cost|RR'!P33*P98/(P28+P32)))</f>
        <v>0</v>
      </c>
      <c r="Q134" s="777">
        <f>IF(ISERROR('O1 Revenue to cost|RR'!Q33*Q98/(Q28+Q32)),0,('O1 Revenue to cost|RR'!Q33*Q98/(Q28+Q32)))</f>
        <v>0</v>
      </c>
      <c r="R134" s="777">
        <f>IF(ISERROR('O1 Revenue to cost|RR'!R33*R98/(R28+R32)),0,('O1 Revenue to cost|RR'!R33*R98/(R28+R32)))</f>
        <v>0</v>
      </c>
      <c r="S134" s="777">
        <f>IF(ISERROR('O1 Revenue to cost|RR'!S33*S98/(S28+S32)),0,('O1 Revenue to cost|RR'!S33*S98/(S28+S32)))</f>
        <v>0</v>
      </c>
      <c r="T134" s="777">
        <f>IF(ISERROR('O1 Revenue to cost|RR'!T33*T98/(T28+T32)),0,('O1 Revenue to cost|RR'!T33*T98/(T28+T32)))</f>
        <v>0</v>
      </c>
      <c r="U134" s="777">
        <f>IF(ISERROR('O1 Revenue to cost|RR'!U33*U98/(U28+U32)),0,('O1 Revenue to cost|RR'!U33*U98/(U28+U32)))</f>
        <v>0</v>
      </c>
      <c r="V134" s="777">
        <f>IF(ISERROR('O1 Revenue to cost|RR'!V33*V98/(V28+V32)),0,('O1 Revenue to cost|RR'!V33*V98/(V28+V32)))</f>
        <v>0</v>
      </c>
      <c r="W134" s="761">
        <f>IF(ISERROR('O1 Revenue to cost|RR'!W33*W98/(W28+W32)),0,('O1 Revenue to cost|RR'!W33*W98/(W28+W32)))</f>
        <v>0</v>
      </c>
      <c r="X134" s="699"/>
      <c r="Y134" s="700"/>
      <c r="Z134" s="749"/>
      <c r="AA134" s="700"/>
      <c r="AB134" s="700"/>
      <c r="AC134" s="700"/>
      <c r="AD134" s="700"/>
    </row>
    <row r="135" spans="1:30" ht="12.75">
      <c r="A135" s="782"/>
      <c r="B135" s="783"/>
      <c r="C135" s="744"/>
      <c r="D135" s="745"/>
      <c r="E135" s="745"/>
      <c r="F135" s="745"/>
      <c r="G135" s="745"/>
      <c r="H135" s="745"/>
      <c r="I135" s="745"/>
      <c r="J135" s="745"/>
      <c r="K135" s="745"/>
      <c r="L135" s="745"/>
      <c r="M135" s="745"/>
      <c r="N135" s="745"/>
      <c r="O135" s="745"/>
      <c r="P135" s="745"/>
      <c r="Q135" s="745"/>
      <c r="R135" s="745"/>
      <c r="S135" s="745"/>
      <c r="T135" s="745"/>
      <c r="U135" s="745"/>
      <c r="V135" s="745"/>
      <c r="W135" s="753"/>
      <c r="Z135" s="749"/>
    </row>
    <row r="136" spans="1:30" s="703" customFormat="1" ht="13.5" thickBot="1">
      <c r="A136" s="784"/>
      <c r="B136" s="1007" t="s">
        <v>1122</v>
      </c>
      <c r="C136" s="1016">
        <f>SUM(D136:W136)</f>
        <v>1364549.2343350858</v>
      </c>
      <c r="D136" s="1009">
        <f>SUM(D127:D134) +D107</f>
        <v>986878.74741030368</v>
      </c>
      <c r="E136" s="1009">
        <f t="shared" ref="E136:W136" si="28">SUM(E127:E134) +E107</f>
        <v>325708.59564586682</v>
      </c>
      <c r="F136" s="1009">
        <f t="shared" si="28"/>
        <v>55371.026391621592</v>
      </c>
      <c r="G136" s="1009">
        <f t="shared" si="28"/>
        <v>0</v>
      </c>
      <c r="H136" s="1009">
        <f t="shared" si="28"/>
        <v>0</v>
      </c>
      <c r="I136" s="1009">
        <f t="shared" si="28"/>
        <v>0</v>
      </c>
      <c r="J136" s="1009">
        <f t="shared" si="28"/>
        <v>-5191.7589301062817</v>
      </c>
      <c r="K136" s="1009">
        <f t="shared" si="28"/>
        <v>1215.852236034011</v>
      </c>
      <c r="L136" s="1009">
        <f t="shared" si="28"/>
        <v>566.77158136562036</v>
      </c>
      <c r="M136" s="1009">
        <f t="shared" si="28"/>
        <v>0</v>
      </c>
      <c r="N136" s="1009">
        <f t="shared" si="28"/>
        <v>0</v>
      </c>
      <c r="O136" s="1009">
        <f t="shared" si="28"/>
        <v>0</v>
      </c>
      <c r="P136" s="1009">
        <f t="shared" si="28"/>
        <v>0</v>
      </c>
      <c r="Q136" s="1009">
        <f t="shared" si="28"/>
        <v>0</v>
      </c>
      <c r="R136" s="1009">
        <f t="shared" si="28"/>
        <v>0</v>
      </c>
      <c r="S136" s="1009">
        <f t="shared" si="28"/>
        <v>0</v>
      </c>
      <c r="T136" s="1009">
        <f t="shared" si="28"/>
        <v>0</v>
      </c>
      <c r="U136" s="1009">
        <f t="shared" si="28"/>
        <v>0</v>
      </c>
      <c r="V136" s="1009">
        <f t="shared" si="28"/>
        <v>0</v>
      </c>
      <c r="W136" s="1010">
        <f t="shared" si="28"/>
        <v>0</v>
      </c>
      <c r="X136" s="704"/>
      <c r="Y136" s="705"/>
      <c r="Z136" s="749"/>
      <c r="AA136" s="705"/>
      <c r="AB136" s="705"/>
      <c r="AC136" s="705"/>
      <c r="AD136" s="705"/>
    </row>
    <row r="137" spans="1:30" ht="24" thickTop="1">
      <c r="A137" s="2331" t="s">
        <v>992</v>
      </c>
      <c r="B137" s="2331"/>
      <c r="C137" s="750"/>
      <c r="D137" s="745"/>
      <c r="E137" s="745"/>
      <c r="F137" s="745"/>
      <c r="G137" s="745"/>
      <c r="H137" s="745"/>
      <c r="I137" s="745"/>
      <c r="J137" s="745"/>
      <c r="K137" s="745"/>
      <c r="L137" s="745"/>
      <c r="M137" s="745"/>
      <c r="N137" s="745"/>
      <c r="O137" s="745"/>
      <c r="P137" s="745"/>
      <c r="Q137" s="745"/>
      <c r="R137" s="745"/>
      <c r="S137" s="745"/>
      <c r="T137" s="745"/>
      <c r="U137" s="745"/>
      <c r="V137" s="745"/>
      <c r="W137" s="753"/>
      <c r="Z137" s="749"/>
    </row>
    <row r="138" spans="1:30" ht="15">
      <c r="A138" s="815" t="s">
        <v>31</v>
      </c>
      <c r="B138" s="785"/>
      <c r="C138" s="750"/>
      <c r="D138" s="745"/>
      <c r="E138" s="745"/>
      <c r="F138" s="745"/>
      <c r="G138" s="745"/>
      <c r="H138" s="745"/>
      <c r="I138" s="745"/>
      <c r="J138" s="745"/>
      <c r="K138" s="745"/>
      <c r="L138" s="745"/>
      <c r="M138" s="745"/>
      <c r="N138" s="745"/>
      <c r="O138" s="745"/>
      <c r="P138" s="745"/>
      <c r="Q138" s="745"/>
      <c r="R138" s="745"/>
      <c r="S138" s="745"/>
      <c r="T138" s="745"/>
      <c r="U138" s="745"/>
      <c r="V138" s="745"/>
      <c r="W138" s="753"/>
      <c r="Z138" s="749"/>
    </row>
    <row r="139" spans="1:30" ht="12.75">
      <c r="A139" s="289"/>
      <c r="B139" s="751"/>
      <c r="C139" s="750"/>
      <c r="D139" s="745"/>
      <c r="E139" s="745"/>
      <c r="F139" s="745"/>
      <c r="G139" s="745"/>
      <c r="H139" s="745"/>
      <c r="I139" s="745"/>
      <c r="J139" s="745"/>
      <c r="K139" s="745"/>
      <c r="L139" s="745"/>
      <c r="M139" s="745"/>
      <c r="N139" s="745"/>
      <c r="O139" s="745"/>
      <c r="P139" s="745"/>
      <c r="Q139" s="745"/>
      <c r="R139" s="745"/>
      <c r="S139" s="745"/>
      <c r="T139" s="745"/>
      <c r="U139" s="745"/>
      <c r="V139" s="745"/>
      <c r="W139" s="753"/>
      <c r="Z139" s="749"/>
    </row>
    <row r="140" spans="1:30" ht="12.75">
      <c r="A140" s="726"/>
      <c r="B140" s="726"/>
      <c r="C140" s="722"/>
      <c r="D140" s="804">
        <v>1</v>
      </c>
      <c r="E140" s="804">
        <v>2</v>
      </c>
      <c r="F140" s="804">
        <v>3</v>
      </c>
      <c r="G140" s="804">
        <v>4</v>
      </c>
      <c r="H140" s="804">
        <v>5</v>
      </c>
      <c r="I140" s="804">
        <v>6</v>
      </c>
      <c r="J140" s="804">
        <v>7</v>
      </c>
      <c r="K140" s="804">
        <v>8</v>
      </c>
      <c r="L140" s="804">
        <v>9</v>
      </c>
      <c r="M140" s="804">
        <v>10</v>
      </c>
      <c r="N140" s="804">
        <v>11</v>
      </c>
      <c r="O140" s="804">
        <v>12</v>
      </c>
      <c r="P140" s="804">
        <v>13</v>
      </c>
      <c r="Q140" s="804">
        <v>14</v>
      </c>
      <c r="R140" s="804">
        <v>15</v>
      </c>
      <c r="S140" s="804">
        <v>16</v>
      </c>
      <c r="T140" s="804">
        <v>17</v>
      </c>
      <c r="U140" s="804">
        <v>18</v>
      </c>
      <c r="V140" s="804">
        <v>19</v>
      </c>
      <c r="W140" s="804">
        <v>20</v>
      </c>
      <c r="Z140" s="749"/>
    </row>
    <row r="141" spans="1:30" ht="38.25">
      <c r="A141" s="816" t="s">
        <v>785</v>
      </c>
      <c r="B141" s="816" t="s">
        <v>984</v>
      </c>
      <c r="C141" s="621" t="s">
        <v>1204</v>
      </c>
      <c r="D141" s="708" t="str">
        <f>IF('I2 LDC class'!$D$20="",'I2 LDC class'!$C$20,'I2 LDC class'!$D$20)</f>
        <v>Residential</v>
      </c>
      <c r="E141" s="708" t="str">
        <f>IF('I2 LDC class'!$D$21="",'I2 LDC class'!$C$21,'I2 LDC class'!$D$21)</f>
        <v>GS &lt;50</v>
      </c>
      <c r="F141" s="708" t="str">
        <f>IF('I2 LDC class'!$D$22="",'I2 LDC class'!$C$22,'I2 LDC class'!$D$22)</f>
        <v>GS&gt;50-Regular</v>
      </c>
      <c r="G141" s="708" t="str">
        <f>IF('I2 LDC class'!$D$23="",'I2 LDC class'!$C$23,'I2 LDC class'!$D$23)</f>
        <v>GS&gt; 50-TOU</v>
      </c>
      <c r="H141" s="708" t="str">
        <f>IF('I2 LDC class'!$D$24="",'I2 LDC class'!$C$24,'I2 LDC class'!$D$24)</f>
        <v>GS &gt;50-Intermediate</v>
      </c>
      <c r="I141" s="708" t="str">
        <f>IF('I2 LDC class'!$D$25="",'I2 LDC class'!$C$25,'I2 LDC class'!$D$25)</f>
        <v>Large Use &gt;5MW</v>
      </c>
      <c r="J141" s="708" t="str">
        <f>IF('I2 LDC class'!$D$26="",'I2 LDC class'!$C$26,'I2 LDC class'!$D$26)</f>
        <v>Street Light</v>
      </c>
      <c r="K141" s="708" t="str">
        <f>IF('I2 LDC class'!$D$27="",'I2 LDC class'!$C$27,'I2 LDC class'!$D$27)</f>
        <v>Sentinel</v>
      </c>
      <c r="L141" s="708" t="str">
        <f>IF('I2 LDC class'!$D$28="",'I2 LDC class'!$C$28,'I2 LDC class'!$D$28)</f>
        <v>Unmetered Scattered Load</v>
      </c>
      <c r="M141" s="708" t="str">
        <f>IF('I2 LDC class'!$D$29="",'I2 LDC class'!$C$29,'I2 LDC class'!$D$29)</f>
        <v>Embedded Distributor</v>
      </c>
      <c r="N141" s="708" t="str">
        <f>IF('I2 LDC class'!$D$30="",'I2 LDC class'!$C$30,'I2 LDC class'!$D$30)</f>
        <v>Back-up/Standby Power</v>
      </c>
      <c r="O141" s="708" t="str">
        <f>IF('I2 LDC class'!$D$31="",'I2 LDC class'!$C$31,'I2 LDC class'!$D$31)</f>
        <v>Rate Class 1</v>
      </c>
      <c r="P141" s="708" t="str">
        <f>IF('I2 LDC class'!$D$32="",'I2 LDC class'!$C$32,'I2 LDC class'!$D$32)</f>
        <v>Rate class 2</v>
      </c>
      <c r="Q141" s="708" t="str">
        <f>IF('I2 LDC class'!$D$33="",'I2 LDC class'!$C$33,'I2 LDC class'!$D$33)</f>
        <v>Rate class 3</v>
      </c>
      <c r="R141" s="708" t="str">
        <f>IF('I2 LDC class'!$D$34="",'I2 LDC class'!$C$34,'I2 LDC class'!$D$34)</f>
        <v>Rate class 4</v>
      </c>
      <c r="S141" s="708" t="str">
        <f>IF('I2 LDC class'!$D$35="",'I2 LDC class'!$C$35,'I2 LDC class'!$D$35)</f>
        <v>Rate class 5</v>
      </c>
      <c r="T141" s="708" t="str">
        <f>IF('I2 LDC class'!$D$36="",'I2 LDC class'!$C$36,'I2 LDC class'!$D$36)</f>
        <v>Rate class 6</v>
      </c>
      <c r="U141" s="708" t="str">
        <f>IF('I2 LDC class'!$D$37="",'I2 LDC class'!$C$37,'I2 LDC class'!$D$37)</f>
        <v>Rate class 7</v>
      </c>
      <c r="V141" s="708" t="str">
        <f>IF('I2 LDC class'!$D$38="",'I2 LDC class'!$C$38,'I2 LDC class'!$D$38)</f>
        <v>Rate class 8</v>
      </c>
      <c r="W141" s="709" t="str">
        <f>IF('I2 LDC class'!$D$39="",'I2 LDC class'!$C$39,'I2 LDC class'!$D$39)</f>
        <v>Rate class 9</v>
      </c>
      <c r="Z141" s="749"/>
    </row>
    <row r="142" spans="1:30" s="83" customFormat="1" ht="12.75">
      <c r="A142" s="786"/>
      <c r="B142" s="787" t="s">
        <v>1003</v>
      </c>
      <c r="C142" s="750"/>
      <c r="D142" s="774"/>
      <c r="E142" s="774"/>
      <c r="F142" s="774"/>
      <c r="G142" s="774"/>
      <c r="H142" s="774"/>
      <c r="I142" s="774"/>
      <c r="J142" s="774"/>
      <c r="K142" s="774"/>
      <c r="L142" s="774"/>
      <c r="M142" s="774"/>
      <c r="N142" s="774"/>
      <c r="O142" s="774"/>
      <c r="P142" s="774"/>
      <c r="Q142" s="774"/>
      <c r="R142" s="774"/>
      <c r="S142" s="774"/>
      <c r="T142" s="774"/>
      <c r="U142" s="774"/>
      <c r="V142" s="774"/>
      <c r="W142" s="775"/>
      <c r="X142" s="699"/>
      <c r="Y142" s="700"/>
      <c r="Z142" s="749"/>
      <c r="AA142" s="700"/>
      <c r="AB142" s="700"/>
      <c r="AC142" s="700"/>
      <c r="AD142" s="700"/>
    </row>
    <row r="143" spans="1:30" s="83" customFormat="1" ht="25.5">
      <c r="A143" s="788">
        <v>1565</v>
      </c>
      <c r="B143" s="423" t="s">
        <v>1343</v>
      </c>
      <c r="C143" s="744">
        <f>SUM(D143:W143)</f>
        <v>0</v>
      </c>
      <c r="D143" s="760">
        <f>'O5 Details by Class &amp; Accounts'!AD19</f>
        <v>0</v>
      </c>
      <c r="E143" s="760">
        <f>'O5 Details by Class &amp; Accounts'!AE19</f>
        <v>0</v>
      </c>
      <c r="F143" s="760">
        <f>'O5 Details by Class &amp; Accounts'!AF19</f>
        <v>0</v>
      </c>
      <c r="G143" s="760">
        <f>'O5 Details by Class &amp; Accounts'!AG19</f>
        <v>0</v>
      </c>
      <c r="H143" s="760">
        <f>'O5 Details by Class &amp; Accounts'!AH19</f>
        <v>0</v>
      </c>
      <c r="I143" s="760">
        <f>'O5 Details by Class &amp; Accounts'!AI19</f>
        <v>0</v>
      </c>
      <c r="J143" s="760">
        <f>'O5 Details by Class &amp; Accounts'!AJ19</f>
        <v>0</v>
      </c>
      <c r="K143" s="760">
        <f>'O5 Details by Class &amp; Accounts'!AK19</f>
        <v>0</v>
      </c>
      <c r="L143" s="760">
        <f>'O5 Details by Class &amp; Accounts'!AL19</f>
        <v>0</v>
      </c>
      <c r="M143" s="760">
        <f>'O5 Details by Class &amp; Accounts'!AM19</f>
        <v>0</v>
      </c>
      <c r="N143" s="760">
        <f>'O5 Details by Class &amp; Accounts'!AN19</f>
        <v>0</v>
      </c>
      <c r="O143" s="760">
        <f>'O5 Details by Class &amp; Accounts'!AO19</f>
        <v>0</v>
      </c>
      <c r="P143" s="760">
        <f>'O5 Details by Class &amp; Accounts'!AP19</f>
        <v>0</v>
      </c>
      <c r="Q143" s="760">
        <f>'O5 Details by Class &amp; Accounts'!AQ19</f>
        <v>0</v>
      </c>
      <c r="R143" s="760">
        <f>'O5 Details by Class &amp; Accounts'!AR19</f>
        <v>0</v>
      </c>
      <c r="S143" s="760">
        <f>'O5 Details by Class &amp; Accounts'!AS19</f>
        <v>0</v>
      </c>
      <c r="T143" s="760">
        <f>'O5 Details by Class &amp; Accounts'!AT19</f>
        <v>0</v>
      </c>
      <c r="U143" s="760">
        <f>'O5 Details by Class &amp; Accounts'!AU19</f>
        <v>0</v>
      </c>
      <c r="V143" s="760">
        <f>'O5 Details by Class &amp; Accounts'!AV19</f>
        <v>0</v>
      </c>
      <c r="W143" s="761">
        <f>'O5 Details by Class &amp; Accounts'!AW19</f>
        <v>0</v>
      </c>
      <c r="X143" s="699"/>
      <c r="Y143" s="700"/>
      <c r="Z143" s="749" t="s">
        <v>501</v>
      </c>
      <c r="AA143" s="700"/>
      <c r="AB143" s="700"/>
      <c r="AC143" s="700"/>
      <c r="AD143" s="700"/>
    </row>
    <row r="144" spans="1:30" s="83" customFormat="1" ht="12.75">
      <c r="A144" s="789">
        <v>1830</v>
      </c>
      <c r="B144" s="423" t="s">
        <v>40</v>
      </c>
      <c r="C144" s="744">
        <f t="shared" ref="C144:C164" si="29">SUM(D144:W144)</f>
        <v>0</v>
      </c>
      <c r="D144" s="760">
        <f>'O5 Details by Class &amp; Accounts'!AD41</f>
        <v>0</v>
      </c>
      <c r="E144" s="760">
        <f>'O5 Details by Class &amp; Accounts'!AE41</f>
        <v>0</v>
      </c>
      <c r="F144" s="760">
        <f>'O5 Details by Class &amp; Accounts'!AF41</f>
        <v>0</v>
      </c>
      <c r="G144" s="760">
        <f>'O5 Details by Class &amp; Accounts'!AG41</f>
        <v>0</v>
      </c>
      <c r="H144" s="760">
        <f>'O5 Details by Class &amp; Accounts'!AH41</f>
        <v>0</v>
      </c>
      <c r="I144" s="760">
        <f>'O5 Details by Class &amp; Accounts'!AI41</f>
        <v>0</v>
      </c>
      <c r="J144" s="760">
        <f>'O5 Details by Class &amp; Accounts'!AJ41</f>
        <v>0</v>
      </c>
      <c r="K144" s="760">
        <f>'O5 Details by Class &amp; Accounts'!AK41</f>
        <v>0</v>
      </c>
      <c r="L144" s="760">
        <f>'O5 Details by Class &amp; Accounts'!AL41</f>
        <v>0</v>
      </c>
      <c r="M144" s="760">
        <f>'O5 Details by Class &amp; Accounts'!AM41</f>
        <v>0</v>
      </c>
      <c r="N144" s="760">
        <f>'O5 Details by Class &amp; Accounts'!AN41</f>
        <v>0</v>
      </c>
      <c r="O144" s="760">
        <f>'O5 Details by Class &amp; Accounts'!AO41</f>
        <v>0</v>
      </c>
      <c r="P144" s="760">
        <f>'O5 Details by Class &amp; Accounts'!AP41</f>
        <v>0</v>
      </c>
      <c r="Q144" s="760">
        <f>'O5 Details by Class &amp; Accounts'!AQ41</f>
        <v>0</v>
      </c>
      <c r="R144" s="760">
        <f>'O5 Details by Class &amp; Accounts'!AR41</f>
        <v>0</v>
      </c>
      <c r="S144" s="760">
        <f>'O5 Details by Class &amp; Accounts'!AS41</f>
        <v>0</v>
      </c>
      <c r="T144" s="760">
        <f>'O5 Details by Class &amp; Accounts'!AT41</f>
        <v>0</v>
      </c>
      <c r="U144" s="760">
        <f>'O5 Details by Class &amp; Accounts'!AU41</f>
        <v>0</v>
      </c>
      <c r="V144" s="760">
        <f>'O5 Details by Class &amp; Accounts'!AV41</f>
        <v>0</v>
      </c>
      <c r="W144" s="761">
        <f>'O5 Details by Class &amp; Accounts'!AW41</f>
        <v>0</v>
      </c>
      <c r="X144" s="699"/>
      <c r="Y144" s="700"/>
      <c r="Z144" s="749" t="e">
        <v>#N/A</v>
      </c>
      <c r="AA144" s="700"/>
      <c r="AB144" s="700"/>
      <c r="AC144" s="700"/>
      <c r="AD144" s="700"/>
    </row>
    <row r="145" spans="1:30" s="83" customFormat="1" ht="25.5">
      <c r="A145" s="789" t="s">
        <v>1267</v>
      </c>
      <c r="B145" s="423" t="s">
        <v>1034</v>
      </c>
      <c r="C145" s="744">
        <f t="shared" si="29"/>
        <v>0</v>
      </c>
      <c r="D145" s="760">
        <f>'O5 Details by Class &amp; Accounts'!AD42</f>
        <v>0</v>
      </c>
      <c r="E145" s="760">
        <f>'O5 Details by Class &amp; Accounts'!AE42</f>
        <v>0</v>
      </c>
      <c r="F145" s="760">
        <f>'O5 Details by Class &amp; Accounts'!AF42</f>
        <v>0</v>
      </c>
      <c r="G145" s="760">
        <f>'O5 Details by Class &amp; Accounts'!AG42</f>
        <v>0</v>
      </c>
      <c r="H145" s="760">
        <f>'O5 Details by Class &amp; Accounts'!AH42</f>
        <v>0</v>
      </c>
      <c r="I145" s="760">
        <f>'O5 Details by Class &amp; Accounts'!AI42</f>
        <v>0</v>
      </c>
      <c r="J145" s="760">
        <f>'O5 Details by Class &amp; Accounts'!AJ42</f>
        <v>0</v>
      </c>
      <c r="K145" s="760">
        <f>'O5 Details by Class &amp; Accounts'!AK42</f>
        <v>0</v>
      </c>
      <c r="L145" s="760">
        <f>'O5 Details by Class &amp; Accounts'!AL42</f>
        <v>0</v>
      </c>
      <c r="M145" s="760">
        <f>'O5 Details by Class &amp; Accounts'!AM42</f>
        <v>0</v>
      </c>
      <c r="N145" s="760">
        <f>'O5 Details by Class &amp; Accounts'!AN42</f>
        <v>0</v>
      </c>
      <c r="O145" s="760">
        <f>'O5 Details by Class &amp; Accounts'!AO42</f>
        <v>0</v>
      </c>
      <c r="P145" s="760">
        <f>'O5 Details by Class &amp; Accounts'!AP42</f>
        <v>0</v>
      </c>
      <c r="Q145" s="760">
        <f>'O5 Details by Class &amp; Accounts'!AQ42</f>
        <v>0</v>
      </c>
      <c r="R145" s="760">
        <f>'O5 Details by Class &amp; Accounts'!AR42</f>
        <v>0</v>
      </c>
      <c r="S145" s="760">
        <f>'O5 Details by Class &amp; Accounts'!AS42</f>
        <v>0</v>
      </c>
      <c r="T145" s="760">
        <f>'O5 Details by Class &amp; Accounts'!AT42</f>
        <v>0</v>
      </c>
      <c r="U145" s="760">
        <f>'O5 Details by Class &amp; Accounts'!AU42</f>
        <v>0</v>
      </c>
      <c r="V145" s="760">
        <f>'O5 Details by Class &amp; Accounts'!AV42</f>
        <v>0</v>
      </c>
      <c r="W145" s="761">
        <f>'O5 Details by Class &amp; Accounts'!AW42</f>
        <v>0</v>
      </c>
      <c r="X145" s="699"/>
      <c r="Y145" s="700"/>
      <c r="Z145" s="749" t="s">
        <v>755</v>
      </c>
      <c r="AA145" s="700"/>
      <c r="AB145" s="700"/>
      <c r="AC145" s="700"/>
      <c r="AD145" s="700"/>
    </row>
    <row r="146" spans="1:30" s="83" customFormat="1" ht="12.75">
      <c r="A146" s="789" t="s">
        <v>1268</v>
      </c>
      <c r="B146" s="423" t="s">
        <v>1035</v>
      </c>
      <c r="C146" s="744">
        <f t="shared" si="29"/>
        <v>0</v>
      </c>
      <c r="D146" s="760">
        <f>'O5 Details by Class &amp; Accounts'!AD43</f>
        <v>0</v>
      </c>
      <c r="E146" s="760">
        <f>'O5 Details by Class &amp; Accounts'!AE43</f>
        <v>0</v>
      </c>
      <c r="F146" s="760">
        <f>'O5 Details by Class &amp; Accounts'!AF43</f>
        <v>0</v>
      </c>
      <c r="G146" s="760">
        <f>'O5 Details by Class &amp; Accounts'!AG43</f>
        <v>0</v>
      </c>
      <c r="H146" s="760">
        <f>'O5 Details by Class &amp; Accounts'!AH43</f>
        <v>0</v>
      </c>
      <c r="I146" s="760">
        <f>'O5 Details by Class &amp; Accounts'!AI43</f>
        <v>0</v>
      </c>
      <c r="J146" s="760">
        <f>'O5 Details by Class &amp; Accounts'!AJ43</f>
        <v>0</v>
      </c>
      <c r="K146" s="760">
        <f>'O5 Details by Class &amp; Accounts'!AK43</f>
        <v>0</v>
      </c>
      <c r="L146" s="760">
        <f>'O5 Details by Class &amp; Accounts'!AL43</f>
        <v>0</v>
      </c>
      <c r="M146" s="760">
        <f>'O5 Details by Class &amp; Accounts'!AM43</f>
        <v>0</v>
      </c>
      <c r="N146" s="760">
        <f>'O5 Details by Class &amp; Accounts'!AN43</f>
        <v>0</v>
      </c>
      <c r="O146" s="760">
        <f>'O5 Details by Class &amp; Accounts'!AO43</f>
        <v>0</v>
      </c>
      <c r="P146" s="760">
        <f>'O5 Details by Class &amp; Accounts'!AP43</f>
        <v>0</v>
      </c>
      <c r="Q146" s="760">
        <f>'O5 Details by Class &amp; Accounts'!AQ43</f>
        <v>0</v>
      </c>
      <c r="R146" s="760">
        <f>'O5 Details by Class &amp; Accounts'!AR43</f>
        <v>0</v>
      </c>
      <c r="S146" s="760">
        <f>'O5 Details by Class &amp; Accounts'!AS43</f>
        <v>0</v>
      </c>
      <c r="T146" s="760">
        <f>'O5 Details by Class &amp; Accounts'!AT43</f>
        <v>0</v>
      </c>
      <c r="U146" s="760">
        <f>'O5 Details by Class &amp; Accounts'!AU43</f>
        <v>0</v>
      </c>
      <c r="V146" s="760">
        <f>'O5 Details by Class &amp; Accounts'!AV43</f>
        <v>0</v>
      </c>
      <c r="W146" s="761">
        <f>'O5 Details by Class &amp; Accounts'!AW43</f>
        <v>0</v>
      </c>
      <c r="X146" s="699"/>
      <c r="Y146" s="700"/>
      <c r="Z146" s="749" t="s">
        <v>1139</v>
      </c>
      <c r="AA146" s="700"/>
      <c r="AB146" s="700"/>
      <c r="AC146" s="700"/>
      <c r="AD146" s="700"/>
    </row>
    <row r="147" spans="1:30" s="83" customFormat="1" ht="12.75">
      <c r="A147" s="789" t="s">
        <v>1269</v>
      </c>
      <c r="B147" s="423" t="s">
        <v>1059</v>
      </c>
      <c r="C147" s="744">
        <f t="shared" si="29"/>
        <v>0.34999999999999992</v>
      </c>
      <c r="D147" s="760">
        <f>'O5 Details by Class &amp; Accounts'!AD44</f>
        <v>0.23501807165407598</v>
      </c>
      <c r="E147" s="760">
        <f>'O5 Details by Class &amp; Accounts'!AE44</f>
        <v>2.5884695171542727E-2</v>
      </c>
      <c r="F147" s="760">
        <f>'O5 Details by Class &amp; Accounts'!AF44</f>
        <v>1.2887823264655768E-3</v>
      </c>
      <c r="G147" s="760">
        <f>'O5 Details by Class &amp; Accounts'!AG44</f>
        <v>0</v>
      </c>
      <c r="H147" s="760">
        <f>'O5 Details by Class &amp; Accounts'!AH44</f>
        <v>0</v>
      </c>
      <c r="I147" s="760">
        <f>'O5 Details by Class &amp; Accounts'!AI44</f>
        <v>0</v>
      </c>
      <c r="J147" s="760">
        <f>'O5 Details by Class &amp; Accounts'!AJ44</f>
        <v>8.0022258127931373E-2</v>
      </c>
      <c r="K147" s="760">
        <f>'O5 Details by Class &amp; Accounts'!AK44</f>
        <v>4.388172197679026E-3</v>
      </c>
      <c r="L147" s="760">
        <f>'O5 Details by Class &amp; Accounts'!AL44</f>
        <v>3.398020522305297E-3</v>
      </c>
      <c r="M147" s="760">
        <f>'O5 Details by Class &amp; Accounts'!AM44</f>
        <v>0</v>
      </c>
      <c r="N147" s="760">
        <f>'O5 Details by Class &amp; Accounts'!AN44</f>
        <v>0</v>
      </c>
      <c r="O147" s="760">
        <f>'O5 Details by Class &amp; Accounts'!AO44</f>
        <v>0</v>
      </c>
      <c r="P147" s="760">
        <f>'O5 Details by Class &amp; Accounts'!AP44</f>
        <v>0</v>
      </c>
      <c r="Q147" s="760">
        <f>'O5 Details by Class &amp; Accounts'!AQ44</f>
        <v>0</v>
      </c>
      <c r="R147" s="760">
        <f>'O5 Details by Class &amp; Accounts'!AR44</f>
        <v>0</v>
      </c>
      <c r="S147" s="760">
        <f>'O5 Details by Class &amp; Accounts'!AS44</f>
        <v>0</v>
      </c>
      <c r="T147" s="760">
        <f>'O5 Details by Class &amp; Accounts'!AT44</f>
        <v>0</v>
      </c>
      <c r="U147" s="760">
        <f>'O5 Details by Class &amp; Accounts'!AU44</f>
        <v>0</v>
      </c>
      <c r="V147" s="760">
        <f>'O5 Details by Class &amp; Accounts'!AV44</f>
        <v>0</v>
      </c>
      <c r="W147" s="761">
        <f>'O5 Details by Class &amp; Accounts'!AW44</f>
        <v>0</v>
      </c>
      <c r="X147" s="699"/>
      <c r="Y147" s="700"/>
      <c r="Z147" s="749" t="s">
        <v>1140</v>
      </c>
      <c r="AA147" s="700"/>
      <c r="AB147" s="700"/>
      <c r="AC147" s="700"/>
      <c r="AD147" s="700"/>
    </row>
    <row r="148" spans="1:30" s="83" customFormat="1" ht="12.75">
      <c r="A148" s="789">
        <v>1835</v>
      </c>
      <c r="B148" s="423" t="s">
        <v>26</v>
      </c>
      <c r="C148" s="744">
        <f t="shared" si="29"/>
        <v>0</v>
      </c>
      <c r="D148" s="777">
        <f>'O5 Details by Class &amp; Accounts'!AD45</f>
        <v>0</v>
      </c>
      <c r="E148" s="777">
        <f>'O5 Details by Class &amp; Accounts'!AE45</f>
        <v>0</v>
      </c>
      <c r="F148" s="777">
        <f>'O5 Details by Class &amp; Accounts'!AF45</f>
        <v>0</v>
      </c>
      <c r="G148" s="777">
        <f>'O5 Details by Class &amp; Accounts'!AG45</f>
        <v>0</v>
      </c>
      <c r="H148" s="777">
        <f>'O5 Details by Class &amp; Accounts'!AH45</f>
        <v>0</v>
      </c>
      <c r="I148" s="777">
        <f>'O5 Details by Class &amp; Accounts'!AI45</f>
        <v>0</v>
      </c>
      <c r="J148" s="777">
        <f>'O5 Details by Class &amp; Accounts'!AJ45</f>
        <v>0</v>
      </c>
      <c r="K148" s="777">
        <f>'O5 Details by Class &amp; Accounts'!AK45</f>
        <v>0</v>
      </c>
      <c r="L148" s="777">
        <f>'O5 Details by Class &amp; Accounts'!AL45</f>
        <v>0</v>
      </c>
      <c r="M148" s="777">
        <f>'O5 Details by Class &amp; Accounts'!AM45</f>
        <v>0</v>
      </c>
      <c r="N148" s="777">
        <f>'O5 Details by Class &amp; Accounts'!AN45</f>
        <v>0</v>
      </c>
      <c r="O148" s="777">
        <f>'O5 Details by Class &amp; Accounts'!AO45</f>
        <v>0</v>
      </c>
      <c r="P148" s="777">
        <f>'O5 Details by Class &amp; Accounts'!AP45</f>
        <v>0</v>
      </c>
      <c r="Q148" s="777">
        <f>'O5 Details by Class &amp; Accounts'!AQ45</f>
        <v>0</v>
      </c>
      <c r="R148" s="777">
        <f>'O5 Details by Class &amp; Accounts'!AR45</f>
        <v>0</v>
      </c>
      <c r="S148" s="777">
        <f>'O5 Details by Class &amp; Accounts'!AS45</f>
        <v>0</v>
      </c>
      <c r="T148" s="777">
        <f>'O5 Details by Class &amp; Accounts'!AT45</f>
        <v>0</v>
      </c>
      <c r="U148" s="777">
        <f>'O5 Details by Class &amp; Accounts'!AU45</f>
        <v>0</v>
      </c>
      <c r="V148" s="777">
        <f>'O5 Details by Class &amp; Accounts'!AV45</f>
        <v>0</v>
      </c>
      <c r="W148" s="761">
        <f>'O5 Details by Class &amp; Accounts'!AW45</f>
        <v>0</v>
      </c>
      <c r="X148" s="699"/>
      <c r="Y148" s="700"/>
      <c r="Z148" s="749" t="e">
        <v>#N/A</v>
      </c>
      <c r="AA148" s="700"/>
      <c r="AB148" s="700"/>
      <c r="AC148" s="700"/>
      <c r="AD148" s="700"/>
    </row>
    <row r="149" spans="1:30" s="83" customFormat="1" ht="25.5">
      <c r="A149" s="789" t="s">
        <v>1270</v>
      </c>
      <c r="B149" s="423" t="s">
        <v>1060</v>
      </c>
      <c r="C149" s="744">
        <f t="shared" si="29"/>
        <v>0</v>
      </c>
      <c r="D149" s="777">
        <f>'O5 Details by Class &amp; Accounts'!AD46</f>
        <v>0</v>
      </c>
      <c r="E149" s="777">
        <f>'O5 Details by Class &amp; Accounts'!AE46</f>
        <v>0</v>
      </c>
      <c r="F149" s="777">
        <f>'O5 Details by Class &amp; Accounts'!AF46</f>
        <v>0</v>
      </c>
      <c r="G149" s="777">
        <f>'O5 Details by Class &amp; Accounts'!AG46</f>
        <v>0</v>
      </c>
      <c r="H149" s="777">
        <f>'O5 Details by Class &amp; Accounts'!AH46</f>
        <v>0</v>
      </c>
      <c r="I149" s="777">
        <f>'O5 Details by Class &amp; Accounts'!AI46</f>
        <v>0</v>
      </c>
      <c r="J149" s="777">
        <f>'O5 Details by Class &amp; Accounts'!AJ46</f>
        <v>0</v>
      </c>
      <c r="K149" s="777">
        <f>'O5 Details by Class &amp; Accounts'!AK46</f>
        <v>0</v>
      </c>
      <c r="L149" s="777">
        <f>'O5 Details by Class &amp; Accounts'!AL46</f>
        <v>0</v>
      </c>
      <c r="M149" s="777">
        <f>'O5 Details by Class &amp; Accounts'!AM46</f>
        <v>0</v>
      </c>
      <c r="N149" s="777">
        <f>'O5 Details by Class &amp; Accounts'!AN46</f>
        <v>0</v>
      </c>
      <c r="O149" s="777">
        <f>'O5 Details by Class &amp; Accounts'!AO46</f>
        <v>0</v>
      </c>
      <c r="P149" s="777">
        <f>'O5 Details by Class &amp; Accounts'!AP46</f>
        <v>0</v>
      </c>
      <c r="Q149" s="777">
        <f>'O5 Details by Class &amp; Accounts'!AQ46</f>
        <v>0</v>
      </c>
      <c r="R149" s="777">
        <f>'O5 Details by Class &amp; Accounts'!AR46</f>
        <v>0</v>
      </c>
      <c r="S149" s="777">
        <f>'O5 Details by Class &amp; Accounts'!AS46</f>
        <v>0</v>
      </c>
      <c r="T149" s="777">
        <f>'O5 Details by Class &amp; Accounts'!AT46</f>
        <v>0</v>
      </c>
      <c r="U149" s="777">
        <f>'O5 Details by Class &amp; Accounts'!AU46</f>
        <v>0</v>
      </c>
      <c r="V149" s="777">
        <f>'O5 Details by Class &amp; Accounts'!AV46</f>
        <v>0</v>
      </c>
      <c r="W149" s="761">
        <f>'O5 Details by Class &amp; Accounts'!AW46</f>
        <v>0</v>
      </c>
      <c r="X149" s="699"/>
      <c r="Y149" s="700"/>
      <c r="Z149" s="749" t="s">
        <v>755</v>
      </c>
      <c r="AA149" s="700"/>
      <c r="AB149" s="700"/>
      <c r="AC149" s="700"/>
      <c r="AD149" s="700"/>
    </row>
    <row r="150" spans="1:30" s="83" customFormat="1" ht="12.75">
      <c r="A150" s="789" t="s">
        <v>1271</v>
      </c>
      <c r="B150" s="423" t="s">
        <v>1061</v>
      </c>
      <c r="C150" s="744">
        <f t="shared" si="29"/>
        <v>3285245.0084999995</v>
      </c>
      <c r="D150" s="777">
        <f>'O5 Details by Class &amp; Accounts'!AD47</f>
        <v>2227983.1363000949</v>
      </c>
      <c r="E150" s="777">
        <f>'O5 Details by Class &amp; Accounts'!AE47</f>
        <v>264608.3924696843</v>
      </c>
      <c r="F150" s="777">
        <f>'O5 Details by Class &amp; Accounts'!AF47</f>
        <v>30659.422596118402</v>
      </c>
      <c r="G150" s="777">
        <f>'O5 Details by Class &amp; Accounts'!AG47</f>
        <v>0</v>
      </c>
      <c r="H150" s="777">
        <f>'O5 Details by Class &amp; Accounts'!AH47</f>
        <v>0</v>
      </c>
      <c r="I150" s="777">
        <f>'O5 Details by Class &amp; Accounts'!AI47</f>
        <v>0</v>
      </c>
      <c r="J150" s="777">
        <f>'O5 Details by Class &amp; Accounts'!AJ47</f>
        <v>694426.15765475819</v>
      </c>
      <c r="K150" s="777">
        <f>'O5 Details by Class &amp; Accounts'!AK47</f>
        <v>38080.174562057895</v>
      </c>
      <c r="L150" s="777">
        <f>'O5 Details by Class &amp; Accounts'!AL47</f>
        <v>29487.724917285854</v>
      </c>
      <c r="M150" s="777">
        <f>'O5 Details by Class &amp; Accounts'!AM47</f>
        <v>0</v>
      </c>
      <c r="N150" s="777">
        <f>'O5 Details by Class &amp; Accounts'!AN47</f>
        <v>0</v>
      </c>
      <c r="O150" s="777">
        <f>'O5 Details by Class &amp; Accounts'!AO47</f>
        <v>0</v>
      </c>
      <c r="P150" s="777">
        <f>'O5 Details by Class &amp; Accounts'!AP47</f>
        <v>0</v>
      </c>
      <c r="Q150" s="777">
        <f>'O5 Details by Class &amp; Accounts'!AQ47</f>
        <v>0</v>
      </c>
      <c r="R150" s="777">
        <f>'O5 Details by Class &amp; Accounts'!AR47</f>
        <v>0</v>
      </c>
      <c r="S150" s="777">
        <f>'O5 Details by Class &amp; Accounts'!AS47</f>
        <v>0</v>
      </c>
      <c r="T150" s="777">
        <f>'O5 Details by Class &amp; Accounts'!AT47</f>
        <v>0</v>
      </c>
      <c r="U150" s="777">
        <f>'O5 Details by Class &amp; Accounts'!AU47</f>
        <v>0</v>
      </c>
      <c r="V150" s="777">
        <f>'O5 Details by Class &amp; Accounts'!AV47</f>
        <v>0</v>
      </c>
      <c r="W150" s="761">
        <f>'O5 Details by Class &amp; Accounts'!AW47</f>
        <v>0</v>
      </c>
      <c r="X150" s="699"/>
      <c r="Y150" s="700"/>
      <c r="Z150" s="749" t="s">
        <v>1139</v>
      </c>
      <c r="AA150" s="700"/>
      <c r="AB150" s="700"/>
      <c r="AC150" s="700"/>
      <c r="AD150" s="700"/>
    </row>
    <row r="151" spans="1:30" s="83" customFormat="1" ht="12.75">
      <c r="A151" s="789" t="s">
        <v>1272</v>
      </c>
      <c r="B151" s="423" t="s">
        <v>1062</v>
      </c>
      <c r="C151" s="744">
        <f t="shared" si="29"/>
        <v>1475979.6415000006</v>
      </c>
      <c r="D151" s="777">
        <f>'O5 Details by Class &amp; Accounts'!AD48</f>
        <v>991091.11184572696</v>
      </c>
      <c r="E151" s="777">
        <f>'O5 Details by Class &amp; Accounts'!AE48</f>
        <v>109157.95171322978</v>
      </c>
      <c r="F151" s="777">
        <f>'O5 Details by Class &amp; Accounts'!AF48</f>
        <v>5434.9042176805669</v>
      </c>
      <c r="G151" s="777">
        <f>'O5 Details by Class &amp; Accounts'!AG48</f>
        <v>0</v>
      </c>
      <c r="H151" s="777">
        <f>'O5 Details by Class &amp; Accounts'!AH48</f>
        <v>0</v>
      </c>
      <c r="I151" s="777">
        <f>'O5 Details by Class &amp; Accounts'!AI48</f>
        <v>0</v>
      </c>
      <c r="J151" s="777">
        <f>'O5 Details by Class &amp; Accounts'!AJ48</f>
        <v>337460.63961052749</v>
      </c>
      <c r="K151" s="777">
        <f>'O5 Details by Class &amp; Accounts'!AK48</f>
        <v>18505.293791915876</v>
      </c>
      <c r="L151" s="777">
        <f>'O5 Details by Class &amp; Accounts'!AL48</f>
        <v>14329.740320919473</v>
      </c>
      <c r="M151" s="777">
        <f>'O5 Details by Class &amp; Accounts'!AM48</f>
        <v>0</v>
      </c>
      <c r="N151" s="777">
        <f>'O5 Details by Class &amp; Accounts'!AN48</f>
        <v>0</v>
      </c>
      <c r="O151" s="777">
        <f>'O5 Details by Class &amp; Accounts'!AO48</f>
        <v>0</v>
      </c>
      <c r="P151" s="777">
        <f>'O5 Details by Class &amp; Accounts'!AP48</f>
        <v>0</v>
      </c>
      <c r="Q151" s="777">
        <f>'O5 Details by Class &amp; Accounts'!AQ48</f>
        <v>0</v>
      </c>
      <c r="R151" s="777">
        <f>'O5 Details by Class &amp; Accounts'!AR48</f>
        <v>0</v>
      </c>
      <c r="S151" s="777">
        <f>'O5 Details by Class &amp; Accounts'!AS48</f>
        <v>0</v>
      </c>
      <c r="T151" s="777">
        <f>'O5 Details by Class &amp; Accounts'!AT48</f>
        <v>0</v>
      </c>
      <c r="U151" s="777">
        <f>'O5 Details by Class &amp; Accounts'!AU48</f>
        <v>0</v>
      </c>
      <c r="V151" s="777">
        <f>'O5 Details by Class &amp; Accounts'!AV48</f>
        <v>0</v>
      </c>
      <c r="W151" s="761">
        <f>'O5 Details by Class &amp; Accounts'!AW48</f>
        <v>0</v>
      </c>
      <c r="X151" s="699"/>
      <c r="Y151" s="700"/>
      <c r="Z151" s="749" t="s">
        <v>1140</v>
      </c>
      <c r="AA151" s="700"/>
      <c r="AB151" s="700"/>
      <c r="AC151" s="700"/>
      <c r="AD151" s="700"/>
    </row>
    <row r="152" spans="1:30" s="83" customFormat="1" ht="12.75">
      <c r="A152" s="789">
        <v>1840</v>
      </c>
      <c r="B152" s="423" t="s">
        <v>27</v>
      </c>
      <c r="C152" s="744">
        <f t="shared" si="29"/>
        <v>0</v>
      </c>
      <c r="D152" s="777">
        <f>'O5 Details by Class &amp; Accounts'!AD49</f>
        <v>0</v>
      </c>
      <c r="E152" s="777">
        <f>'O5 Details by Class &amp; Accounts'!AE49</f>
        <v>0</v>
      </c>
      <c r="F152" s="777">
        <f>'O5 Details by Class &amp; Accounts'!AF49</f>
        <v>0</v>
      </c>
      <c r="G152" s="777">
        <f>'O5 Details by Class &amp; Accounts'!AG49</f>
        <v>0</v>
      </c>
      <c r="H152" s="777">
        <f>'O5 Details by Class &amp; Accounts'!AH49</f>
        <v>0</v>
      </c>
      <c r="I152" s="777">
        <f>'O5 Details by Class &amp; Accounts'!AI49</f>
        <v>0</v>
      </c>
      <c r="J152" s="777">
        <f>'O5 Details by Class &amp; Accounts'!AJ49</f>
        <v>0</v>
      </c>
      <c r="K152" s="777">
        <f>'O5 Details by Class &amp; Accounts'!AK49</f>
        <v>0</v>
      </c>
      <c r="L152" s="777">
        <f>'O5 Details by Class &amp; Accounts'!AL49</f>
        <v>0</v>
      </c>
      <c r="M152" s="777">
        <f>'O5 Details by Class &amp; Accounts'!AM49</f>
        <v>0</v>
      </c>
      <c r="N152" s="777">
        <f>'O5 Details by Class &amp; Accounts'!AN49</f>
        <v>0</v>
      </c>
      <c r="O152" s="777">
        <f>'O5 Details by Class &amp; Accounts'!AO49</f>
        <v>0</v>
      </c>
      <c r="P152" s="777">
        <f>'O5 Details by Class &amp; Accounts'!AP49</f>
        <v>0</v>
      </c>
      <c r="Q152" s="777">
        <f>'O5 Details by Class &amp; Accounts'!AQ49</f>
        <v>0</v>
      </c>
      <c r="R152" s="777">
        <f>'O5 Details by Class &amp; Accounts'!AR49</f>
        <v>0</v>
      </c>
      <c r="S152" s="777">
        <f>'O5 Details by Class &amp; Accounts'!AS49</f>
        <v>0</v>
      </c>
      <c r="T152" s="777">
        <f>'O5 Details by Class &amp; Accounts'!AT49</f>
        <v>0</v>
      </c>
      <c r="U152" s="777">
        <f>'O5 Details by Class &amp; Accounts'!AU49</f>
        <v>0</v>
      </c>
      <c r="V152" s="777">
        <f>'O5 Details by Class &amp; Accounts'!AV49</f>
        <v>0</v>
      </c>
      <c r="W152" s="761">
        <f>'O5 Details by Class &amp; Accounts'!AW49</f>
        <v>0</v>
      </c>
      <c r="X152" s="699"/>
      <c r="Y152" s="700"/>
      <c r="Z152" s="749" t="e">
        <v>#N/A</v>
      </c>
      <c r="AA152" s="700"/>
      <c r="AB152" s="700"/>
      <c r="AC152" s="700"/>
      <c r="AD152" s="700"/>
    </row>
    <row r="153" spans="1:30" s="83" customFormat="1" ht="12.75">
      <c r="A153" s="789" t="s">
        <v>1273</v>
      </c>
      <c r="B153" s="423" t="s">
        <v>1063</v>
      </c>
      <c r="C153" s="744">
        <f t="shared" si="29"/>
        <v>0</v>
      </c>
      <c r="D153" s="777">
        <f>'O5 Details by Class &amp; Accounts'!AD50</f>
        <v>0</v>
      </c>
      <c r="E153" s="777">
        <f>'O5 Details by Class &amp; Accounts'!AE50</f>
        <v>0</v>
      </c>
      <c r="F153" s="777">
        <f>'O5 Details by Class &amp; Accounts'!AF50</f>
        <v>0</v>
      </c>
      <c r="G153" s="777">
        <f>'O5 Details by Class &amp; Accounts'!AG50</f>
        <v>0</v>
      </c>
      <c r="H153" s="777">
        <f>'O5 Details by Class &amp; Accounts'!AH50</f>
        <v>0</v>
      </c>
      <c r="I153" s="777">
        <f>'O5 Details by Class &amp; Accounts'!AI50</f>
        <v>0</v>
      </c>
      <c r="J153" s="777">
        <f>'O5 Details by Class &amp; Accounts'!AJ50</f>
        <v>0</v>
      </c>
      <c r="K153" s="777">
        <f>'O5 Details by Class &amp; Accounts'!AK50</f>
        <v>0</v>
      </c>
      <c r="L153" s="777">
        <f>'O5 Details by Class &amp; Accounts'!AL50</f>
        <v>0</v>
      </c>
      <c r="M153" s="777">
        <f>'O5 Details by Class &amp; Accounts'!AM50</f>
        <v>0</v>
      </c>
      <c r="N153" s="777">
        <f>'O5 Details by Class &amp; Accounts'!AN50</f>
        <v>0</v>
      </c>
      <c r="O153" s="777">
        <f>'O5 Details by Class &amp; Accounts'!AO50</f>
        <v>0</v>
      </c>
      <c r="P153" s="777">
        <f>'O5 Details by Class &amp; Accounts'!AP50</f>
        <v>0</v>
      </c>
      <c r="Q153" s="777">
        <f>'O5 Details by Class &amp; Accounts'!AQ50</f>
        <v>0</v>
      </c>
      <c r="R153" s="777">
        <f>'O5 Details by Class &amp; Accounts'!AR50</f>
        <v>0</v>
      </c>
      <c r="S153" s="777">
        <f>'O5 Details by Class &amp; Accounts'!AS50</f>
        <v>0</v>
      </c>
      <c r="T153" s="777">
        <f>'O5 Details by Class &amp; Accounts'!AT50</f>
        <v>0</v>
      </c>
      <c r="U153" s="777">
        <f>'O5 Details by Class &amp; Accounts'!AU50</f>
        <v>0</v>
      </c>
      <c r="V153" s="777">
        <f>'O5 Details by Class &amp; Accounts'!AV50</f>
        <v>0</v>
      </c>
      <c r="W153" s="761">
        <f>'O5 Details by Class &amp; Accounts'!AW50</f>
        <v>0</v>
      </c>
      <c r="X153" s="699"/>
      <c r="Y153" s="700"/>
      <c r="Z153" s="749" t="s">
        <v>755</v>
      </c>
      <c r="AA153" s="700"/>
      <c r="AB153" s="700"/>
      <c r="AC153" s="700"/>
      <c r="AD153" s="700"/>
    </row>
    <row r="154" spans="1:30" s="83" customFormat="1" ht="12.75">
      <c r="A154" s="789" t="s">
        <v>1274</v>
      </c>
      <c r="B154" s="423" t="s">
        <v>1064</v>
      </c>
      <c r="C154" s="744">
        <f t="shared" si="29"/>
        <v>1754374.9999999998</v>
      </c>
      <c r="D154" s="777">
        <f>'O5 Details by Class &amp; Accounts'!AD51</f>
        <v>1189779.728645307</v>
      </c>
      <c r="E154" s="777">
        <f>'O5 Details by Class &amp; Accounts'!AE51</f>
        <v>141305.24430838734</v>
      </c>
      <c r="F154" s="777">
        <f>'O5 Details by Class &amp; Accounts'!AF51</f>
        <v>16372.637163407238</v>
      </c>
      <c r="G154" s="777">
        <f>'O5 Details by Class &amp; Accounts'!AG51</f>
        <v>0</v>
      </c>
      <c r="H154" s="777">
        <f>'O5 Details by Class &amp; Accounts'!AH51</f>
        <v>0</v>
      </c>
      <c r="I154" s="777">
        <f>'O5 Details by Class &amp; Accounts'!AI51</f>
        <v>0</v>
      </c>
      <c r="J154" s="777">
        <f>'O5 Details by Class &amp; Accounts'!AJ51</f>
        <v>370835.01753551682</v>
      </c>
      <c r="K154" s="777">
        <f>'O5 Details by Class &amp; Accounts'!AK51</f>
        <v>20335.44106283065</v>
      </c>
      <c r="L154" s="777">
        <f>'O5 Details by Class &amp; Accounts'!AL51</f>
        <v>15746.931284550912</v>
      </c>
      <c r="M154" s="777">
        <f>'O5 Details by Class &amp; Accounts'!AM51</f>
        <v>0</v>
      </c>
      <c r="N154" s="777">
        <f>'O5 Details by Class &amp; Accounts'!AN51</f>
        <v>0</v>
      </c>
      <c r="O154" s="777">
        <f>'O5 Details by Class &amp; Accounts'!AO51</f>
        <v>0</v>
      </c>
      <c r="P154" s="777">
        <f>'O5 Details by Class &amp; Accounts'!AP51</f>
        <v>0</v>
      </c>
      <c r="Q154" s="777">
        <f>'O5 Details by Class &amp; Accounts'!AQ51</f>
        <v>0</v>
      </c>
      <c r="R154" s="777">
        <f>'O5 Details by Class &amp; Accounts'!AR51</f>
        <v>0</v>
      </c>
      <c r="S154" s="777">
        <f>'O5 Details by Class &amp; Accounts'!AS51</f>
        <v>0</v>
      </c>
      <c r="T154" s="777">
        <f>'O5 Details by Class &amp; Accounts'!AT51</f>
        <v>0</v>
      </c>
      <c r="U154" s="777">
        <f>'O5 Details by Class &amp; Accounts'!AU51</f>
        <v>0</v>
      </c>
      <c r="V154" s="777">
        <f>'O5 Details by Class &amp; Accounts'!AV51</f>
        <v>0</v>
      </c>
      <c r="W154" s="761">
        <f>'O5 Details by Class &amp; Accounts'!AW51</f>
        <v>0</v>
      </c>
      <c r="X154" s="699"/>
      <c r="Y154" s="700"/>
      <c r="Z154" s="749" t="s">
        <v>1139</v>
      </c>
      <c r="AA154" s="700"/>
      <c r="AB154" s="700"/>
      <c r="AC154" s="700"/>
      <c r="AD154" s="700"/>
    </row>
    <row r="155" spans="1:30" s="83" customFormat="1" ht="12.75">
      <c r="A155" s="789" t="s">
        <v>1275</v>
      </c>
      <c r="B155" s="423" t="s">
        <v>1065</v>
      </c>
      <c r="C155" s="744">
        <f t="shared" si="29"/>
        <v>0</v>
      </c>
      <c r="D155" s="777">
        <f>'O5 Details by Class &amp; Accounts'!AD52</f>
        <v>0</v>
      </c>
      <c r="E155" s="777">
        <f>'O5 Details by Class &amp; Accounts'!AE52</f>
        <v>0</v>
      </c>
      <c r="F155" s="777">
        <f>'O5 Details by Class &amp; Accounts'!AF52</f>
        <v>0</v>
      </c>
      <c r="G155" s="777">
        <f>'O5 Details by Class &amp; Accounts'!AG52</f>
        <v>0</v>
      </c>
      <c r="H155" s="777">
        <f>'O5 Details by Class &amp; Accounts'!AH52</f>
        <v>0</v>
      </c>
      <c r="I155" s="777">
        <f>'O5 Details by Class &amp; Accounts'!AI52</f>
        <v>0</v>
      </c>
      <c r="J155" s="777">
        <f>'O5 Details by Class &amp; Accounts'!AJ52</f>
        <v>0</v>
      </c>
      <c r="K155" s="777">
        <f>'O5 Details by Class &amp; Accounts'!AK52</f>
        <v>0</v>
      </c>
      <c r="L155" s="777">
        <f>'O5 Details by Class &amp; Accounts'!AL52</f>
        <v>0</v>
      </c>
      <c r="M155" s="777">
        <f>'O5 Details by Class &amp; Accounts'!AM52</f>
        <v>0</v>
      </c>
      <c r="N155" s="777">
        <f>'O5 Details by Class &amp; Accounts'!AN52</f>
        <v>0</v>
      </c>
      <c r="O155" s="777">
        <f>'O5 Details by Class &amp; Accounts'!AO52</f>
        <v>0</v>
      </c>
      <c r="P155" s="777">
        <f>'O5 Details by Class &amp; Accounts'!AP52</f>
        <v>0</v>
      </c>
      <c r="Q155" s="777">
        <f>'O5 Details by Class &amp; Accounts'!AQ52</f>
        <v>0</v>
      </c>
      <c r="R155" s="777">
        <f>'O5 Details by Class &amp; Accounts'!AR52</f>
        <v>0</v>
      </c>
      <c r="S155" s="777">
        <f>'O5 Details by Class &amp; Accounts'!AS52</f>
        <v>0</v>
      </c>
      <c r="T155" s="777">
        <f>'O5 Details by Class &amp; Accounts'!AT52</f>
        <v>0</v>
      </c>
      <c r="U155" s="777">
        <f>'O5 Details by Class &amp; Accounts'!AU52</f>
        <v>0</v>
      </c>
      <c r="V155" s="777">
        <f>'O5 Details by Class &amp; Accounts'!AV52</f>
        <v>0</v>
      </c>
      <c r="W155" s="761">
        <f>'O5 Details by Class &amp; Accounts'!AW52</f>
        <v>0</v>
      </c>
      <c r="X155" s="699"/>
      <c r="Y155" s="700"/>
      <c r="Z155" s="749" t="s">
        <v>1140</v>
      </c>
      <c r="AA155" s="700"/>
      <c r="AB155" s="700"/>
      <c r="AC155" s="700"/>
      <c r="AD155" s="700"/>
    </row>
    <row r="156" spans="1:30" s="83" customFormat="1" ht="12.75">
      <c r="A156" s="789">
        <v>1845</v>
      </c>
      <c r="B156" s="423" t="s">
        <v>35</v>
      </c>
      <c r="C156" s="744">
        <f t="shared" si="29"/>
        <v>0</v>
      </c>
      <c r="D156" s="777">
        <f>'O5 Details by Class &amp; Accounts'!AD53</f>
        <v>0</v>
      </c>
      <c r="E156" s="777">
        <f>'O5 Details by Class &amp; Accounts'!AE53</f>
        <v>0</v>
      </c>
      <c r="F156" s="777">
        <f>'O5 Details by Class &amp; Accounts'!AF53</f>
        <v>0</v>
      </c>
      <c r="G156" s="777">
        <f>'O5 Details by Class &amp; Accounts'!AG53</f>
        <v>0</v>
      </c>
      <c r="H156" s="777">
        <f>'O5 Details by Class &amp; Accounts'!AH53</f>
        <v>0</v>
      </c>
      <c r="I156" s="777">
        <f>'O5 Details by Class &amp; Accounts'!AI53</f>
        <v>0</v>
      </c>
      <c r="J156" s="777">
        <f>'O5 Details by Class &amp; Accounts'!AJ53</f>
        <v>0</v>
      </c>
      <c r="K156" s="777">
        <f>'O5 Details by Class &amp; Accounts'!AK53</f>
        <v>0</v>
      </c>
      <c r="L156" s="777">
        <f>'O5 Details by Class &amp; Accounts'!AL53</f>
        <v>0</v>
      </c>
      <c r="M156" s="777">
        <f>'O5 Details by Class &amp; Accounts'!AM53</f>
        <v>0</v>
      </c>
      <c r="N156" s="777">
        <f>'O5 Details by Class &amp; Accounts'!AN53</f>
        <v>0</v>
      </c>
      <c r="O156" s="777">
        <f>'O5 Details by Class &amp; Accounts'!AO53</f>
        <v>0</v>
      </c>
      <c r="P156" s="777">
        <f>'O5 Details by Class &amp; Accounts'!AP53</f>
        <v>0</v>
      </c>
      <c r="Q156" s="777">
        <f>'O5 Details by Class &amp; Accounts'!AQ53</f>
        <v>0</v>
      </c>
      <c r="R156" s="777">
        <f>'O5 Details by Class &amp; Accounts'!AR53</f>
        <v>0</v>
      </c>
      <c r="S156" s="777">
        <f>'O5 Details by Class &amp; Accounts'!AS53</f>
        <v>0</v>
      </c>
      <c r="T156" s="777">
        <f>'O5 Details by Class &amp; Accounts'!AT53</f>
        <v>0</v>
      </c>
      <c r="U156" s="777">
        <f>'O5 Details by Class &amp; Accounts'!AU53</f>
        <v>0</v>
      </c>
      <c r="V156" s="777">
        <f>'O5 Details by Class &amp; Accounts'!AV53</f>
        <v>0</v>
      </c>
      <c r="W156" s="761">
        <f>'O5 Details by Class &amp; Accounts'!AW53</f>
        <v>0</v>
      </c>
      <c r="X156" s="699"/>
      <c r="Y156" s="700"/>
      <c r="Z156" s="749" t="e">
        <v>#N/A</v>
      </c>
      <c r="AA156" s="700"/>
      <c r="AB156" s="700"/>
      <c r="AC156" s="700"/>
      <c r="AD156" s="700"/>
    </row>
    <row r="157" spans="1:30" s="83" customFormat="1" ht="25.5">
      <c r="A157" s="789" t="s">
        <v>1276</v>
      </c>
      <c r="B157" s="423" t="s">
        <v>1066</v>
      </c>
      <c r="C157" s="744">
        <f t="shared" si="29"/>
        <v>0</v>
      </c>
      <c r="D157" s="777">
        <f>'O5 Details by Class &amp; Accounts'!AD54</f>
        <v>0</v>
      </c>
      <c r="E157" s="777">
        <f>'O5 Details by Class &amp; Accounts'!AE54</f>
        <v>0</v>
      </c>
      <c r="F157" s="777">
        <f>'O5 Details by Class &amp; Accounts'!AF54</f>
        <v>0</v>
      </c>
      <c r="G157" s="777">
        <f>'O5 Details by Class &amp; Accounts'!AG54</f>
        <v>0</v>
      </c>
      <c r="H157" s="777">
        <f>'O5 Details by Class &amp; Accounts'!AH54</f>
        <v>0</v>
      </c>
      <c r="I157" s="777">
        <f>'O5 Details by Class &amp; Accounts'!AI54</f>
        <v>0</v>
      </c>
      <c r="J157" s="777">
        <f>'O5 Details by Class &amp; Accounts'!AJ54</f>
        <v>0</v>
      </c>
      <c r="K157" s="777">
        <f>'O5 Details by Class &amp; Accounts'!AK54</f>
        <v>0</v>
      </c>
      <c r="L157" s="777">
        <f>'O5 Details by Class &amp; Accounts'!AL54</f>
        <v>0</v>
      </c>
      <c r="M157" s="777">
        <f>'O5 Details by Class &amp; Accounts'!AM54</f>
        <v>0</v>
      </c>
      <c r="N157" s="777">
        <f>'O5 Details by Class &amp; Accounts'!AN54</f>
        <v>0</v>
      </c>
      <c r="O157" s="777">
        <f>'O5 Details by Class &amp; Accounts'!AO54</f>
        <v>0</v>
      </c>
      <c r="P157" s="777">
        <f>'O5 Details by Class &amp; Accounts'!AP54</f>
        <v>0</v>
      </c>
      <c r="Q157" s="777">
        <f>'O5 Details by Class &amp; Accounts'!AQ54</f>
        <v>0</v>
      </c>
      <c r="R157" s="777">
        <f>'O5 Details by Class &amp; Accounts'!AR54</f>
        <v>0</v>
      </c>
      <c r="S157" s="777">
        <f>'O5 Details by Class &amp; Accounts'!AS54</f>
        <v>0</v>
      </c>
      <c r="T157" s="777">
        <f>'O5 Details by Class &amp; Accounts'!AT54</f>
        <v>0</v>
      </c>
      <c r="U157" s="777">
        <f>'O5 Details by Class &amp; Accounts'!AU54</f>
        <v>0</v>
      </c>
      <c r="V157" s="777">
        <f>'O5 Details by Class &amp; Accounts'!AV54</f>
        <v>0</v>
      </c>
      <c r="W157" s="761">
        <f>'O5 Details by Class &amp; Accounts'!AW54</f>
        <v>0</v>
      </c>
      <c r="X157" s="699"/>
      <c r="Y157" s="700"/>
      <c r="Z157" s="749" t="s">
        <v>755</v>
      </c>
      <c r="AA157" s="700"/>
      <c r="AB157" s="700"/>
      <c r="AC157" s="700"/>
      <c r="AD157" s="700"/>
    </row>
    <row r="158" spans="1:30" s="83" customFormat="1" ht="12.75">
      <c r="A158" s="789" t="s">
        <v>1277</v>
      </c>
      <c r="B158" s="423" t="s">
        <v>1067</v>
      </c>
      <c r="C158" s="744">
        <f t="shared" si="29"/>
        <v>0</v>
      </c>
      <c r="D158" s="777">
        <f>'O5 Details by Class &amp; Accounts'!AD55</f>
        <v>0</v>
      </c>
      <c r="E158" s="777">
        <f>'O5 Details by Class &amp; Accounts'!AE55</f>
        <v>0</v>
      </c>
      <c r="F158" s="777">
        <f>'O5 Details by Class &amp; Accounts'!AF55</f>
        <v>0</v>
      </c>
      <c r="G158" s="777">
        <f>'O5 Details by Class &amp; Accounts'!AG55</f>
        <v>0</v>
      </c>
      <c r="H158" s="777">
        <f>'O5 Details by Class &amp; Accounts'!AH55</f>
        <v>0</v>
      </c>
      <c r="I158" s="777">
        <f>'O5 Details by Class &amp; Accounts'!AI55</f>
        <v>0</v>
      </c>
      <c r="J158" s="777">
        <f>'O5 Details by Class &amp; Accounts'!AJ55</f>
        <v>0</v>
      </c>
      <c r="K158" s="777">
        <f>'O5 Details by Class &amp; Accounts'!AK55</f>
        <v>0</v>
      </c>
      <c r="L158" s="777">
        <f>'O5 Details by Class &amp; Accounts'!AL55</f>
        <v>0</v>
      </c>
      <c r="M158" s="777">
        <f>'O5 Details by Class &amp; Accounts'!AM55</f>
        <v>0</v>
      </c>
      <c r="N158" s="777">
        <f>'O5 Details by Class &amp; Accounts'!AN55</f>
        <v>0</v>
      </c>
      <c r="O158" s="777">
        <f>'O5 Details by Class &amp; Accounts'!AO55</f>
        <v>0</v>
      </c>
      <c r="P158" s="777">
        <f>'O5 Details by Class &amp; Accounts'!AP55</f>
        <v>0</v>
      </c>
      <c r="Q158" s="777">
        <f>'O5 Details by Class &amp; Accounts'!AQ55</f>
        <v>0</v>
      </c>
      <c r="R158" s="777">
        <f>'O5 Details by Class &amp; Accounts'!AR55</f>
        <v>0</v>
      </c>
      <c r="S158" s="777">
        <f>'O5 Details by Class &amp; Accounts'!AS55</f>
        <v>0</v>
      </c>
      <c r="T158" s="777">
        <f>'O5 Details by Class &amp; Accounts'!AT55</f>
        <v>0</v>
      </c>
      <c r="U158" s="777">
        <f>'O5 Details by Class &amp; Accounts'!AU55</f>
        <v>0</v>
      </c>
      <c r="V158" s="777">
        <f>'O5 Details by Class &amp; Accounts'!AV55</f>
        <v>0</v>
      </c>
      <c r="W158" s="761">
        <f>'O5 Details by Class &amp; Accounts'!AW55</f>
        <v>0</v>
      </c>
      <c r="X158" s="699"/>
      <c r="Y158" s="700"/>
      <c r="Z158" s="749" t="s">
        <v>1139</v>
      </c>
      <c r="AA158" s="700"/>
      <c r="AB158" s="700"/>
      <c r="AC158" s="700"/>
      <c r="AD158" s="700"/>
    </row>
    <row r="159" spans="1:30" s="83" customFormat="1" ht="25.5">
      <c r="A159" s="789" t="s">
        <v>1278</v>
      </c>
      <c r="B159" s="423" t="s">
        <v>1068</v>
      </c>
      <c r="C159" s="744">
        <f t="shared" si="29"/>
        <v>0</v>
      </c>
      <c r="D159" s="777">
        <f>'O5 Details by Class &amp; Accounts'!AD56</f>
        <v>0</v>
      </c>
      <c r="E159" s="777">
        <f>'O5 Details by Class &amp; Accounts'!AE56</f>
        <v>0</v>
      </c>
      <c r="F159" s="777">
        <f>'O5 Details by Class &amp; Accounts'!AF56</f>
        <v>0</v>
      </c>
      <c r="G159" s="777">
        <f>'O5 Details by Class &amp; Accounts'!AG56</f>
        <v>0</v>
      </c>
      <c r="H159" s="777">
        <f>'O5 Details by Class &amp; Accounts'!AH56</f>
        <v>0</v>
      </c>
      <c r="I159" s="777">
        <f>'O5 Details by Class &amp; Accounts'!AI56</f>
        <v>0</v>
      </c>
      <c r="J159" s="777">
        <f>'O5 Details by Class &amp; Accounts'!AJ56</f>
        <v>0</v>
      </c>
      <c r="K159" s="777">
        <f>'O5 Details by Class &amp; Accounts'!AK56</f>
        <v>0</v>
      </c>
      <c r="L159" s="777">
        <f>'O5 Details by Class &amp; Accounts'!AL56</f>
        <v>0</v>
      </c>
      <c r="M159" s="777">
        <f>'O5 Details by Class &amp; Accounts'!AM56</f>
        <v>0</v>
      </c>
      <c r="N159" s="777">
        <f>'O5 Details by Class &amp; Accounts'!AN56</f>
        <v>0</v>
      </c>
      <c r="O159" s="777">
        <f>'O5 Details by Class &amp; Accounts'!AO56</f>
        <v>0</v>
      </c>
      <c r="P159" s="777">
        <f>'O5 Details by Class &amp; Accounts'!AP56</f>
        <v>0</v>
      </c>
      <c r="Q159" s="777">
        <f>'O5 Details by Class &amp; Accounts'!AQ56</f>
        <v>0</v>
      </c>
      <c r="R159" s="777">
        <f>'O5 Details by Class &amp; Accounts'!AR56</f>
        <v>0</v>
      </c>
      <c r="S159" s="777">
        <f>'O5 Details by Class &amp; Accounts'!AS56</f>
        <v>0</v>
      </c>
      <c r="T159" s="777">
        <f>'O5 Details by Class &amp; Accounts'!AT56</f>
        <v>0</v>
      </c>
      <c r="U159" s="777">
        <f>'O5 Details by Class &amp; Accounts'!AU56</f>
        <v>0</v>
      </c>
      <c r="V159" s="777">
        <f>'O5 Details by Class &amp; Accounts'!AV56</f>
        <v>0</v>
      </c>
      <c r="W159" s="761">
        <f>'O5 Details by Class &amp; Accounts'!AW56</f>
        <v>0</v>
      </c>
      <c r="X159" s="699"/>
      <c r="Y159" s="700"/>
      <c r="Z159" s="749" t="s">
        <v>1140</v>
      </c>
      <c r="AA159" s="700"/>
      <c r="AB159" s="700"/>
      <c r="AC159" s="700"/>
      <c r="AD159" s="700"/>
    </row>
    <row r="160" spans="1:30" s="83" customFormat="1" ht="12.75">
      <c r="A160" s="789">
        <v>1850</v>
      </c>
      <c r="B160" s="423" t="s">
        <v>41</v>
      </c>
      <c r="C160" s="744">
        <f t="shared" si="29"/>
        <v>1267050.0000000002</v>
      </c>
      <c r="D160" s="777">
        <f>'O5 Details by Class &amp; Accounts'!AD57</f>
        <v>848402.67498755024</v>
      </c>
      <c r="E160" s="777">
        <f>'O5 Details by Class &amp; Accounts'!AE57</f>
        <v>103401.24836153488</v>
      </c>
      <c r="F160" s="777">
        <f>'O5 Details by Class &amp; Accounts'!AF57</f>
        <v>9965.612288383556</v>
      </c>
      <c r="G160" s="777">
        <f>'O5 Details by Class &amp; Accounts'!AG57</f>
        <v>0</v>
      </c>
      <c r="H160" s="777">
        <f>'O5 Details by Class &amp; Accounts'!AH57</f>
        <v>0</v>
      </c>
      <c r="I160" s="777">
        <f>'O5 Details by Class &amp; Accounts'!AI57</f>
        <v>0</v>
      </c>
      <c r="J160" s="777">
        <f>'O5 Details by Class &amp; Accounts'!AJ57</f>
        <v>278210.48981885228</v>
      </c>
      <c r="K160" s="777">
        <f>'O5 Details by Class &amp; Accounts'!AK57</f>
        <v>15256.199526061924</v>
      </c>
      <c r="L160" s="777">
        <f>'O5 Details by Class &amp; Accounts'!AL57</f>
        <v>11813.775017617181</v>
      </c>
      <c r="M160" s="777">
        <f>'O5 Details by Class &amp; Accounts'!AM57</f>
        <v>0</v>
      </c>
      <c r="N160" s="777">
        <f>'O5 Details by Class &amp; Accounts'!AN57</f>
        <v>0</v>
      </c>
      <c r="O160" s="777">
        <f>'O5 Details by Class &amp; Accounts'!AO57</f>
        <v>0</v>
      </c>
      <c r="P160" s="777">
        <f>'O5 Details by Class &amp; Accounts'!AP57</f>
        <v>0</v>
      </c>
      <c r="Q160" s="777">
        <f>'O5 Details by Class &amp; Accounts'!AQ57</f>
        <v>0</v>
      </c>
      <c r="R160" s="777">
        <f>'O5 Details by Class &amp; Accounts'!AR57</f>
        <v>0</v>
      </c>
      <c r="S160" s="777">
        <f>'O5 Details by Class &amp; Accounts'!AS57</f>
        <v>0</v>
      </c>
      <c r="T160" s="777">
        <f>'O5 Details by Class &amp; Accounts'!AT57</f>
        <v>0</v>
      </c>
      <c r="U160" s="777">
        <f>'O5 Details by Class &amp; Accounts'!AU57</f>
        <v>0</v>
      </c>
      <c r="V160" s="777">
        <f>'O5 Details by Class &amp; Accounts'!AV57</f>
        <v>0</v>
      </c>
      <c r="W160" s="761">
        <f>'O5 Details by Class &amp; Accounts'!AW57</f>
        <v>0</v>
      </c>
      <c r="X160" s="699"/>
      <c r="Y160" s="700"/>
      <c r="Z160" s="749" t="s">
        <v>266</v>
      </c>
      <c r="AA160" s="700"/>
      <c r="AB160" s="700"/>
      <c r="AC160" s="700"/>
      <c r="AD160" s="700"/>
    </row>
    <row r="161" spans="1:30" s="83" customFormat="1" ht="12.75">
      <c r="A161" s="789">
        <v>1855</v>
      </c>
      <c r="B161" s="423" t="s">
        <v>43</v>
      </c>
      <c r="C161" s="744">
        <f t="shared" si="29"/>
        <v>1908000.0000000002</v>
      </c>
      <c r="D161" s="777">
        <f>'O5 Details by Class &amp; Accounts'!AD58</f>
        <v>1157247.2311173053</v>
      </c>
      <c r="E161" s="777">
        <f>'O5 Details by Class &amp; Accounts'!AE58</f>
        <v>254916.49731237837</v>
      </c>
      <c r="F161" s="777">
        <f>'O5 Details by Class &amp; Accounts'!AF58</f>
        <v>63460.642337771533</v>
      </c>
      <c r="G161" s="777">
        <f>'O5 Details by Class &amp; Accounts'!AG58</f>
        <v>0</v>
      </c>
      <c r="H161" s="777">
        <f>'O5 Details by Class &amp; Accounts'!AH58</f>
        <v>0</v>
      </c>
      <c r="I161" s="777">
        <f>'O5 Details by Class &amp; Accounts'!AI58</f>
        <v>0</v>
      </c>
      <c r="J161" s="777">
        <f>'O5 Details by Class &amp; Accounts'!AJ58</f>
        <v>394035.8117762506</v>
      </c>
      <c r="K161" s="777">
        <f>'O5 Details by Class &amp; Accounts'!AK58</f>
        <v>21607.70058953005</v>
      </c>
      <c r="L161" s="777">
        <f>'O5 Details by Class &amp; Accounts'!AL58</f>
        <v>16732.116866764296</v>
      </c>
      <c r="M161" s="777">
        <f>'O5 Details by Class &amp; Accounts'!AM58</f>
        <v>0</v>
      </c>
      <c r="N161" s="777">
        <f>'O5 Details by Class &amp; Accounts'!AN58</f>
        <v>0</v>
      </c>
      <c r="O161" s="777">
        <f>'O5 Details by Class &amp; Accounts'!AO58</f>
        <v>0</v>
      </c>
      <c r="P161" s="777">
        <f>'O5 Details by Class &amp; Accounts'!AP58</f>
        <v>0</v>
      </c>
      <c r="Q161" s="777">
        <f>'O5 Details by Class &amp; Accounts'!AQ58</f>
        <v>0</v>
      </c>
      <c r="R161" s="777">
        <f>'O5 Details by Class &amp; Accounts'!AR58</f>
        <v>0</v>
      </c>
      <c r="S161" s="777">
        <f>'O5 Details by Class &amp; Accounts'!AS58</f>
        <v>0</v>
      </c>
      <c r="T161" s="777">
        <f>'O5 Details by Class &amp; Accounts'!AT58</f>
        <v>0</v>
      </c>
      <c r="U161" s="777">
        <f>'O5 Details by Class &amp; Accounts'!AU58</f>
        <v>0</v>
      </c>
      <c r="V161" s="777">
        <f>'O5 Details by Class &amp; Accounts'!AV58</f>
        <v>0</v>
      </c>
      <c r="W161" s="761">
        <f>'O5 Details by Class &amp; Accounts'!AW58</f>
        <v>0</v>
      </c>
      <c r="X161" s="699"/>
      <c r="Y161" s="700"/>
      <c r="Z161" s="749" t="s">
        <v>505</v>
      </c>
      <c r="AA161" s="700"/>
      <c r="AB161" s="700"/>
      <c r="AC161" s="700"/>
      <c r="AD161" s="700"/>
    </row>
    <row r="162" spans="1:30" s="657" customFormat="1" ht="12.75">
      <c r="A162" s="790">
        <v>1860</v>
      </c>
      <c r="B162" s="762" t="s">
        <v>44</v>
      </c>
      <c r="C162" s="764">
        <f t="shared" si="29"/>
        <v>1635500.0000000002</v>
      </c>
      <c r="D162" s="765">
        <f>'O5 Details by Class &amp; Accounts'!AD59</f>
        <v>574119.27233920444</v>
      </c>
      <c r="E162" s="765">
        <f>'O5 Details by Class &amp; Accounts'!AE59</f>
        <v>982630.22767992248</v>
      </c>
      <c r="F162" s="765">
        <f>'O5 Details by Class &amp; Accounts'!AF59</f>
        <v>78750.49998087321</v>
      </c>
      <c r="G162" s="765">
        <f>'O5 Details by Class &amp; Accounts'!AG59</f>
        <v>0</v>
      </c>
      <c r="H162" s="765">
        <f>'O5 Details by Class &amp; Accounts'!AH59</f>
        <v>0</v>
      </c>
      <c r="I162" s="765">
        <f>'O5 Details by Class &amp; Accounts'!AI59</f>
        <v>0</v>
      </c>
      <c r="J162" s="765">
        <f>'O5 Details by Class &amp; Accounts'!AJ59</f>
        <v>0</v>
      </c>
      <c r="K162" s="765">
        <f>'O5 Details by Class &amp; Accounts'!AK59</f>
        <v>0</v>
      </c>
      <c r="L162" s="765">
        <f>'O5 Details by Class &amp; Accounts'!AL59</f>
        <v>0</v>
      </c>
      <c r="M162" s="765">
        <f>'O5 Details by Class &amp; Accounts'!AM59</f>
        <v>0</v>
      </c>
      <c r="N162" s="765">
        <f>'O5 Details by Class &amp; Accounts'!AN59</f>
        <v>0</v>
      </c>
      <c r="O162" s="765">
        <f>'O5 Details by Class &amp; Accounts'!AO59</f>
        <v>0</v>
      </c>
      <c r="P162" s="765">
        <f>'O5 Details by Class &amp; Accounts'!AP59</f>
        <v>0</v>
      </c>
      <c r="Q162" s="765">
        <f>'O5 Details by Class &amp; Accounts'!AQ59</f>
        <v>0</v>
      </c>
      <c r="R162" s="765">
        <f>'O5 Details by Class &amp; Accounts'!AR59</f>
        <v>0</v>
      </c>
      <c r="S162" s="765">
        <f>'O5 Details by Class &amp; Accounts'!AS59</f>
        <v>0</v>
      </c>
      <c r="T162" s="765">
        <f>'O5 Details by Class &amp; Accounts'!AT59</f>
        <v>0</v>
      </c>
      <c r="U162" s="765">
        <f>'O5 Details by Class &amp; Accounts'!AU59</f>
        <v>0</v>
      </c>
      <c r="V162" s="765">
        <f>'O5 Details by Class &amp; Accounts'!AV59</f>
        <v>0</v>
      </c>
      <c r="W162" s="766">
        <f>'O5 Details by Class &amp; Accounts'!AW59</f>
        <v>0</v>
      </c>
      <c r="X162" s="701"/>
      <c r="Y162" s="702"/>
      <c r="Z162" s="749" t="s">
        <v>1215</v>
      </c>
      <c r="AA162" s="702"/>
      <c r="AB162" s="702"/>
      <c r="AC162" s="702"/>
      <c r="AD162" s="702"/>
    </row>
    <row r="163" spans="1:30" ht="12.75">
      <c r="A163" s="791"/>
      <c r="B163" s="779"/>
      <c r="C163" s="750"/>
      <c r="D163" s="745"/>
      <c r="E163" s="745"/>
      <c r="F163" s="745"/>
      <c r="G163" s="745"/>
      <c r="H163" s="745"/>
      <c r="I163" s="745"/>
      <c r="J163" s="745"/>
      <c r="K163" s="745"/>
      <c r="L163" s="745"/>
      <c r="M163" s="745"/>
      <c r="N163" s="745"/>
      <c r="O163" s="745"/>
      <c r="P163" s="745"/>
      <c r="Q163" s="745"/>
      <c r="R163" s="745"/>
      <c r="S163" s="745"/>
      <c r="T163" s="745"/>
      <c r="U163" s="745"/>
      <c r="V163" s="745"/>
      <c r="W163" s="753"/>
      <c r="Z163" s="749"/>
    </row>
    <row r="164" spans="1:30" ht="12.75">
      <c r="A164" s="289"/>
      <c r="B164" s="1011" t="s">
        <v>1149</v>
      </c>
      <c r="C164" s="1015">
        <f t="shared" si="29"/>
        <v>11326149.999999998</v>
      </c>
      <c r="D164" s="1013">
        <f>+SUM(D143:D163)</f>
        <v>6988623.3902532607</v>
      </c>
      <c r="E164" s="1013">
        <f t="shared" ref="E164:W164" si="30">+SUM(E143:E163)</f>
        <v>1856019.5877298322</v>
      </c>
      <c r="F164" s="1013">
        <f t="shared" si="30"/>
        <v>204643.71987301682</v>
      </c>
      <c r="G164" s="1013">
        <f t="shared" si="30"/>
        <v>0</v>
      </c>
      <c r="H164" s="1013">
        <f t="shared" si="30"/>
        <v>0</v>
      </c>
      <c r="I164" s="1013">
        <f t="shared" si="30"/>
        <v>0</v>
      </c>
      <c r="J164" s="1013">
        <f t="shared" si="30"/>
        <v>2074968.1964181634</v>
      </c>
      <c r="K164" s="1013">
        <f t="shared" si="30"/>
        <v>113784.8139205686</v>
      </c>
      <c r="L164" s="1013">
        <f t="shared" si="30"/>
        <v>88110.291805158238</v>
      </c>
      <c r="M164" s="1013">
        <f t="shared" si="30"/>
        <v>0</v>
      </c>
      <c r="N164" s="1013">
        <f t="shared" si="30"/>
        <v>0</v>
      </c>
      <c r="O164" s="1013">
        <f t="shared" si="30"/>
        <v>0</v>
      </c>
      <c r="P164" s="1013">
        <f t="shared" si="30"/>
        <v>0</v>
      </c>
      <c r="Q164" s="1013">
        <f t="shared" si="30"/>
        <v>0</v>
      </c>
      <c r="R164" s="1013">
        <f t="shared" si="30"/>
        <v>0</v>
      </c>
      <c r="S164" s="1013">
        <f t="shared" si="30"/>
        <v>0</v>
      </c>
      <c r="T164" s="1013">
        <f t="shared" si="30"/>
        <v>0</v>
      </c>
      <c r="U164" s="1013">
        <f t="shared" si="30"/>
        <v>0</v>
      </c>
      <c r="V164" s="1013">
        <f t="shared" si="30"/>
        <v>0</v>
      </c>
      <c r="W164" s="1014">
        <f t="shared" si="30"/>
        <v>0</v>
      </c>
      <c r="Z164" s="749"/>
    </row>
    <row r="165" spans="1:30" ht="12.75">
      <c r="A165" s="289"/>
      <c r="B165" s="751"/>
      <c r="C165" s="771"/>
      <c r="D165" s="745"/>
      <c r="E165" s="745"/>
      <c r="F165" s="745"/>
      <c r="G165" s="745"/>
      <c r="H165" s="745"/>
      <c r="I165" s="745"/>
      <c r="J165" s="745"/>
      <c r="K165" s="745"/>
      <c r="L165" s="745"/>
      <c r="M165" s="745"/>
      <c r="N165" s="745"/>
      <c r="O165" s="745"/>
      <c r="P165" s="745"/>
      <c r="Q165" s="745"/>
      <c r="R165" s="745"/>
      <c r="S165" s="745"/>
      <c r="T165" s="745"/>
      <c r="U165" s="745"/>
      <c r="V165" s="745"/>
      <c r="W165" s="753"/>
      <c r="Z165" s="749"/>
    </row>
    <row r="166" spans="1:30" ht="12.75">
      <c r="A166" s="231"/>
      <c r="B166" s="792" t="s">
        <v>1466</v>
      </c>
      <c r="C166" s="750"/>
      <c r="D166" s="745"/>
      <c r="E166" s="745"/>
      <c r="F166" s="745"/>
      <c r="G166" s="745"/>
      <c r="H166" s="745"/>
      <c r="I166" s="745"/>
      <c r="J166" s="745"/>
      <c r="K166" s="745"/>
      <c r="L166" s="745"/>
      <c r="M166" s="745"/>
      <c r="N166" s="745"/>
      <c r="O166" s="745"/>
      <c r="P166" s="745"/>
      <c r="Q166" s="745"/>
      <c r="R166" s="745"/>
      <c r="S166" s="745"/>
      <c r="T166" s="745"/>
      <c r="U166" s="745"/>
      <c r="V166" s="745"/>
      <c r="W166" s="753"/>
      <c r="Z166" s="749"/>
    </row>
    <row r="167" spans="1:30" ht="25.5">
      <c r="A167" s="231"/>
      <c r="B167" s="748" t="s">
        <v>1417</v>
      </c>
      <c r="C167" s="744">
        <f t="shared" ref="C167:C178" si="31">SUM(D167:W167)</f>
        <v>-6179492.5669353921</v>
      </c>
      <c r="D167" s="754">
        <f>IF(ISERROR('O7 Amortization'!AB82+'O7 Amortization'!AB152+'O7 Amortization'!AB222+'O7 Amortization'!AB292), "-", 'O7 Amortization'!AB82+'O7 Amortization'!AB152+'O7 Amortization'!AB222+'O7 Amortization'!AB292)</f>
        <v>-3724935.4258059361</v>
      </c>
      <c r="E167" s="754">
        <f>IF(ISERROR('O7 Amortization'!AC82+'O7 Amortization'!AC152+'O7 Amortization'!AC222+'O7 Amortization'!AC292), "-", 'O7 Amortization'!AC82+'O7 Amortization'!AC152+'O7 Amortization'!AC222+'O7 Amortization'!AC292)</f>
        <v>-1139788.6955403048</v>
      </c>
      <c r="F167" s="754">
        <f>IF(ISERROR('O7 Amortization'!AD82+'O7 Amortization'!AD152+'O7 Amortization'!AD222+'O7 Amortization'!AD292), "-", 'O7 Amortization'!AD82+'O7 Amortization'!AD152+'O7 Amortization'!AD222+'O7 Amortization'!AD292)</f>
        <v>-125927.34469379522</v>
      </c>
      <c r="G167" s="754">
        <f>IF(ISERROR('O7 Amortization'!AE82+'O7 Amortization'!AE152+'O7 Amortization'!AE222+'O7 Amortization'!AE292), "-", 'O7 Amortization'!AE82+'O7 Amortization'!AE152+'O7 Amortization'!AE222+'O7 Amortization'!AE292)</f>
        <v>0</v>
      </c>
      <c r="H167" s="754">
        <f>IF(ISERROR('O7 Amortization'!AF82+'O7 Amortization'!AF152+'O7 Amortization'!AF222+'O7 Amortization'!AF292), "-", 'O7 Amortization'!AF82+'O7 Amortization'!AF152+'O7 Amortization'!AF222+'O7 Amortization'!AF292)</f>
        <v>0</v>
      </c>
      <c r="I167" s="754">
        <f>IF(ISERROR('O7 Amortization'!AG82+'O7 Amortization'!AG152+'O7 Amortization'!AG222+'O7 Amortization'!AG292), "-", 'O7 Amortization'!AG82+'O7 Amortization'!AG152+'O7 Amortization'!AG222+'O7 Amortization'!AG292)</f>
        <v>0</v>
      </c>
      <c r="J167" s="754">
        <f>IF(ISERROR('O7 Amortization'!AH82+'O7 Amortization'!AH152+'O7 Amortization'!AH222+'O7 Amortization'!AH292), "-", 'O7 Amortization'!AH82+'O7 Amortization'!AH152+'O7 Amortization'!AH222+'O7 Amortization'!AH292)</f>
        <v>-1083423.6173203199</v>
      </c>
      <c r="K167" s="754">
        <f>IF(ISERROR('O7 Amortization'!AI82+'O7 Amortization'!AI152+'O7 Amortization'!AI222+'O7 Amortization'!AI292), "-", 'O7 Amortization'!AI82+'O7 Amortization'!AI152+'O7 Amortization'!AI222+'O7 Amortization'!AI292)</f>
        <v>-59411.587563965804</v>
      </c>
      <c r="L167" s="754">
        <f>IF(ISERROR('O7 Amortization'!AJ82+'O7 Amortization'!AJ152+'O7 Amortization'!AJ222+'O7 Amortization'!AJ292), "-", 'O7 Amortization'!AJ82+'O7 Amortization'!AJ152+'O7 Amortization'!AJ222+'O7 Amortization'!AJ292)</f>
        <v>-46005.896011070952</v>
      </c>
      <c r="M167" s="754">
        <f>IF(ISERROR('O7 Amortization'!AK82+'O7 Amortization'!AK152+'O7 Amortization'!AK222+'O7 Amortization'!AK292), "-", 'O7 Amortization'!AK82+'O7 Amortization'!AK152+'O7 Amortization'!AK222+'O7 Amortization'!AK292)</f>
        <v>0</v>
      </c>
      <c r="N167" s="754">
        <f>IF(ISERROR('O7 Amortization'!AL82+'O7 Amortization'!AL152+'O7 Amortization'!AL222+'O7 Amortization'!AL292), "-", 'O7 Amortization'!AL82+'O7 Amortization'!AL152+'O7 Amortization'!AL222+'O7 Amortization'!AL292)</f>
        <v>0</v>
      </c>
      <c r="O167" s="754">
        <f>IF(ISERROR('O7 Amortization'!AM82+'O7 Amortization'!AM152+'O7 Amortization'!AM222+'O7 Amortization'!AM292), "-", 'O7 Amortization'!AM82+'O7 Amortization'!AM152+'O7 Amortization'!AM222+'O7 Amortization'!AM292)</f>
        <v>0</v>
      </c>
      <c r="P167" s="754">
        <f>IF(ISERROR('O7 Amortization'!AN82+'O7 Amortization'!AN152+'O7 Amortization'!AN222+'O7 Amortization'!AN292), "-", 'O7 Amortization'!AN82+'O7 Amortization'!AN152+'O7 Amortization'!AN222+'O7 Amortization'!AN292)</f>
        <v>0</v>
      </c>
      <c r="Q167" s="754">
        <f>IF(ISERROR('O7 Amortization'!AO82+'O7 Amortization'!AO152+'O7 Amortization'!AO222+'O7 Amortization'!AO292), "-", 'O7 Amortization'!AO82+'O7 Amortization'!AO152+'O7 Amortization'!AO222+'O7 Amortization'!AO292)</f>
        <v>0</v>
      </c>
      <c r="R167" s="754">
        <f>IF(ISERROR('O7 Amortization'!AP82+'O7 Amortization'!AP152+'O7 Amortization'!AP222+'O7 Amortization'!AP292), "-", 'O7 Amortization'!AP82+'O7 Amortization'!AP152+'O7 Amortization'!AP222+'O7 Amortization'!AP292)</f>
        <v>0</v>
      </c>
      <c r="S167" s="754">
        <f>IF(ISERROR('O7 Amortization'!AQ82+'O7 Amortization'!AQ152+'O7 Amortization'!AQ222+'O7 Amortization'!AQ292), "-", 'O7 Amortization'!AQ82+'O7 Amortization'!AQ152+'O7 Amortization'!AQ222+'O7 Amortization'!AQ292)</f>
        <v>0</v>
      </c>
      <c r="T167" s="754">
        <f>IF(ISERROR('O7 Amortization'!AR82+'O7 Amortization'!AR152+'O7 Amortization'!AR222+'O7 Amortization'!AR292), "-", 'O7 Amortization'!AR82+'O7 Amortization'!AR152+'O7 Amortization'!AR222+'O7 Amortization'!AR292)</f>
        <v>0</v>
      </c>
      <c r="U167" s="754">
        <f>IF(ISERROR('O7 Amortization'!AS82+'O7 Amortization'!AS152+'O7 Amortization'!AS222+'O7 Amortization'!AS292), "-", 'O7 Amortization'!AS82+'O7 Amortization'!AS152+'O7 Amortization'!AS222+'O7 Amortization'!AS292)</f>
        <v>0</v>
      </c>
      <c r="V167" s="754">
        <f>IF(ISERROR('O7 Amortization'!AT82+'O7 Amortization'!AT152+'O7 Amortization'!AT222+'O7 Amortization'!AT292), "-", 'O7 Amortization'!AT82+'O7 Amortization'!AT152+'O7 Amortization'!AT222+'O7 Amortization'!AT292)</f>
        <v>0</v>
      </c>
      <c r="W167" s="755">
        <f>IF(ISERROR('O7 Amortization'!AU82+'O7 Amortization'!AU152+'O7 Amortization'!AU222+'O7 Amortization'!AU292), "-", 'O7 Amortization'!AU82+'O7 Amortization'!AU152+'O7 Amortization'!AU222+'O7 Amortization'!AU292)</f>
        <v>0</v>
      </c>
      <c r="Z167" s="749"/>
    </row>
    <row r="168" spans="1:30" ht="12.75">
      <c r="A168" s="756"/>
      <c r="B168" s="757" t="s">
        <v>1418</v>
      </c>
      <c r="C168" s="750">
        <f>SUM(D168:W168)</f>
        <v>5146657.433064607</v>
      </c>
      <c r="D168" s="290">
        <f>IF(ISERROR(D164+D167), "-", D164+D167)</f>
        <v>3263687.9644473246</v>
      </c>
      <c r="E168" s="290">
        <f t="shared" ref="E168:W168" si="32">IF(ISERROR(E164+E167), "-", E164+E167)</f>
        <v>716230.8921895274</v>
      </c>
      <c r="F168" s="290">
        <f t="shared" si="32"/>
        <v>78716.375179221592</v>
      </c>
      <c r="G168" s="290">
        <f t="shared" si="32"/>
        <v>0</v>
      </c>
      <c r="H168" s="290">
        <f t="shared" si="32"/>
        <v>0</v>
      </c>
      <c r="I168" s="290">
        <f t="shared" si="32"/>
        <v>0</v>
      </c>
      <c r="J168" s="290">
        <f t="shared" si="32"/>
        <v>991544.5790978435</v>
      </c>
      <c r="K168" s="290">
        <f t="shared" si="32"/>
        <v>54373.226356602798</v>
      </c>
      <c r="L168" s="290">
        <f t="shared" si="32"/>
        <v>42104.395794087286</v>
      </c>
      <c r="M168" s="290">
        <f t="shared" si="32"/>
        <v>0</v>
      </c>
      <c r="N168" s="290">
        <f t="shared" si="32"/>
        <v>0</v>
      </c>
      <c r="O168" s="290">
        <f t="shared" si="32"/>
        <v>0</v>
      </c>
      <c r="P168" s="290">
        <f t="shared" si="32"/>
        <v>0</v>
      </c>
      <c r="Q168" s="290">
        <f t="shared" si="32"/>
        <v>0</v>
      </c>
      <c r="R168" s="290">
        <f t="shared" si="32"/>
        <v>0</v>
      </c>
      <c r="S168" s="290">
        <f t="shared" si="32"/>
        <v>0</v>
      </c>
      <c r="T168" s="290">
        <f t="shared" si="32"/>
        <v>0</v>
      </c>
      <c r="U168" s="290">
        <f t="shared" si="32"/>
        <v>0</v>
      </c>
      <c r="V168" s="290">
        <f t="shared" si="32"/>
        <v>0</v>
      </c>
      <c r="W168" s="747">
        <f t="shared" si="32"/>
        <v>0</v>
      </c>
      <c r="Z168" s="749"/>
    </row>
    <row r="169" spans="1:30" ht="12.75">
      <c r="A169" s="748"/>
      <c r="B169" s="757" t="s">
        <v>439</v>
      </c>
      <c r="C169" s="750">
        <f>SUM(D169:W169)</f>
        <v>698063.44657570752</v>
      </c>
      <c r="D169" s="290">
        <f t="shared" ref="D169:W169" si="33">IF(ISERROR(D168/D32*D28),0,D168/D32*D28)</f>
        <v>441035.14118683751</v>
      </c>
      <c r="E169" s="290">
        <f t="shared" si="33"/>
        <v>96153.912329997474</v>
      </c>
      <c r="F169" s="290">
        <f t="shared" si="33"/>
        <v>10491.950263717712</v>
      </c>
      <c r="G169" s="290">
        <f t="shared" si="33"/>
        <v>0</v>
      </c>
      <c r="H169" s="290">
        <f t="shared" si="33"/>
        <v>0</v>
      </c>
      <c r="I169" s="290">
        <f t="shared" si="33"/>
        <v>0</v>
      </c>
      <c r="J169" s="290">
        <f t="shared" si="33"/>
        <v>137077.88211109408</v>
      </c>
      <c r="K169" s="290">
        <f t="shared" si="33"/>
        <v>7516.6884277086556</v>
      </c>
      <c r="L169" s="290">
        <f t="shared" si="33"/>
        <v>5787.8722563520832</v>
      </c>
      <c r="M169" s="290">
        <f t="shared" si="33"/>
        <v>0</v>
      </c>
      <c r="N169" s="290">
        <f t="shared" si="33"/>
        <v>0</v>
      </c>
      <c r="O169" s="290">
        <f t="shared" si="33"/>
        <v>0</v>
      </c>
      <c r="P169" s="290">
        <f t="shared" si="33"/>
        <v>0</v>
      </c>
      <c r="Q169" s="290">
        <f t="shared" si="33"/>
        <v>0</v>
      </c>
      <c r="R169" s="290">
        <f t="shared" si="33"/>
        <v>0</v>
      </c>
      <c r="S169" s="290">
        <f t="shared" si="33"/>
        <v>0</v>
      </c>
      <c r="T169" s="290">
        <f t="shared" si="33"/>
        <v>0</v>
      </c>
      <c r="U169" s="290">
        <f t="shared" si="33"/>
        <v>0</v>
      </c>
      <c r="V169" s="290">
        <f t="shared" si="33"/>
        <v>0</v>
      </c>
      <c r="W169" s="747">
        <f t="shared" si="33"/>
        <v>0</v>
      </c>
      <c r="Z169" s="749"/>
    </row>
    <row r="170" spans="1:30" ht="25.5">
      <c r="A170" s="748"/>
      <c r="B170" s="757" t="s">
        <v>1419</v>
      </c>
      <c r="C170" s="750">
        <f>SUM(D170:W170)</f>
        <v>5844720.8796403147</v>
      </c>
      <c r="D170" s="290">
        <f>SUM(D168:D169)</f>
        <v>3704723.1056341622</v>
      </c>
      <c r="E170" s="290">
        <f t="shared" ref="E170:W170" si="34">SUM(E168:E169)</f>
        <v>812384.80451952491</v>
      </c>
      <c r="F170" s="290">
        <f t="shared" si="34"/>
        <v>89208.325442939298</v>
      </c>
      <c r="G170" s="290">
        <f t="shared" si="34"/>
        <v>0</v>
      </c>
      <c r="H170" s="290">
        <f t="shared" si="34"/>
        <v>0</v>
      </c>
      <c r="I170" s="290">
        <f t="shared" si="34"/>
        <v>0</v>
      </c>
      <c r="J170" s="290">
        <f t="shared" si="34"/>
        <v>1128622.4612089377</v>
      </c>
      <c r="K170" s="290">
        <f t="shared" si="34"/>
        <v>61889.914784311455</v>
      </c>
      <c r="L170" s="290">
        <f t="shared" si="34"/>
        <v>47892.268050439372</v>
      </c>
      <c r="M170" s="290">
        <f t="shared" si="34"/>
        <v>0</v>
      </c>
      <c r="N170" s="290">
        <f t="shared" si="34"/>
        <v>0</v>
      </c>
      <c r="O170" s="290">
        <f t="shared" si="34"/>
        <v>0</v>
      </c>
      <c r="P170" s="290">
        <f t="shared" si="34"/>
        <v>0</v>
      </c>
      <c r="Q170" s="290">
        <f t="shared" si="34"/>
        <v>0</v>
      </c>
      <c r="R170" s="290">
        <f t="shared" si="34"/>
        <v>0</v>
      </c>
      <c r="S170" s="290">
        <f t="shared" si="34"/>
        <v>0</v>
      </c>
      <c r="T170" s="290">
        <f t="shared" si="34"/>
        <v>0</v>
      </c>
      <c r="U170" s="290">
        <f t="shared" si="34"/>
        <v>0</v>
      </c>
      <c r="V170" s="290">
        <f t="shared" si="34"/>
        <v>0</v>
      </c>
      <c r="W170" s="747">
        <f t="shared" si="34"/>
        <v>0</v>
      </c>
      <c r="Z170" s="749"/>
    </row>
    <row r="171" spans="1:30" ht="12.75">
      <c r="A171" s="289"/>
      <c r="B171" s="751"/>
      <c r="C171" s="744"/>
      <c r="D171" s="745"/>
      <c r="E171" s="745"/>
      <c r="F171" s="745"/>
      <c r="G171" s="745"/>
      <c r="H171" s="745"/>
      <c r="I171" s="745"/>
      <c r="J171" s="745"/>
      <c r="K171" s="745"/>
      <c r="L171" s="745"/>
      <c r="M171" s="745"/>
      <c r="N171" s="745"/>
      <c r="O171" s="745"/>
      <c r="P171" s="745"/>
      <c r="Q171" s="745"/>
      <c r="R171" s="745"/>
      <c r="S171" s="745"/>
      <c r="T171" s="745"/>
      <c r="U171" s="745"/>
      <c r="V171" s="745"/>
      <c r="W171" s="753"/>
      <c r="Z171" s="749"/>
    </row>
    <row r="172" spans="1:30" ht="12.75">
      <c r="A172" s="793"/>
      <c r="B172" s="792" t="s">
        <v>1292</v>
      </c>
      <c r="C172" s="744"/>
      <c r="D172" s="745"/>
      <c r="E172" s="745"/>
      <c r="F172" s="745"/>
      <c r="G172" s="745"/>
      <c r="H172" s="745"/>
      <c r="I172" s="745"/>
      <c r="J172" s="745"/>
      <c r="K172" s="745"/>
      <c r="L172" s="745"/>
      <c r="M172" s="745"/>
      <c r="N172" s="745"/>
      <c r="O172" s="745"/>
      <c r="P172" s="745"/>
      <c r="Q172" s="745"/>
      <c r="R172" s="745"/>
      <c r="S172" s="745"/>
      <c r="T172" s="745"/>
      <c r="U172" s="745"/>
      <c r="V172" s="745"/>
      <c r="W172" s="753"/>
      <c r="Z172" s="749"/>
    </row>
    <row r="173" spans="1:30" s="83" customFormat="1" ht="12.75">
      <c r="A173" s="759">
        <v>4082</v>
      </c>
      <c r="B173" s="423" t="s">
        <v>945</v>
      </c>
      <c r="C173" s="744">
        <f t="shared" si="31"/>
        <v>-21000.000000000004</v>
      </c>
      <c r="D173" s="760">
        <f t="shared" ref="D173:W173" si="35">D101</f>
        <v>-15695.316082541764</v>
      </c>
      <c r="E173" s="760">
        <f t="shared" si="35"/>
        <v>-3728.1362594169668</v>
      </c>
      <c r="F173" s="760">
        <f t="shared" si="35"/>
        <v>-1511.8899443170653</v>
      </c>
      <c r="G173" s="760">
        <f t="shared" si="35"/>
        <v>0</v>
      </c>
      <c r="H173" s="760">
        <f t="shared" si="35"/>
        <v>0</v>
      </c>
      <c r="I173" s="760">
        <f t="shared" si="35"/>
        <v>0</v>
      </c>
      <c r="J173" s="760">
        <f t="shared" si="35"/>
        <v>-6.878480183426138</v>
      </c>
      <c r="K173" s="760">
        <f t="shared" si="35"/>
        <v>-37.143792990501147</v>
      </c>
      <c r="L173" s="760">
        <f t="shared" si="35"/>
        <v>-20.635440550278414</v>
      </c>
      <c r="M173" s="760">
        <f t="shared" si="35"/>
        <v>0</v>
      </c>
      <c r="N173" s="760">
        <f t="shared" si="35"/>
        <v>0</v>
      </c>
      <c r="O173" s="760">
        <f t="shared" si="35"/>
        <v>0</v>
      </c>
      <c r="P173" s="760">
        <f t="shared" si="35"/>
        <v>0</v>
      </c>
      <c r="Q173" s="760">
        <f t="shared" si="35"/>
        <v>0</v>
      </c>
      <c r="R173" s="760">
        <f t="shared" si="35"/>
        <v>0</v>
      </c>
      <c r="S173" s="760">
        <f t="shared" si="35"/>
        <v>0</v>
      </c>
      <c r="T173" s="760">
        <f t="shared" si="35"/>
        <v>0</v>
      </c>
      <c r="U173" s="760">
        <f t="shared" si="35"/>
        <v>0</v>
      </c>
      <c r="V173" s="760">
        <f t="shared" si="35"/>
        <v>0</v>
      </c>
      <c r="W173" s="761">
        <f t="shared" si="35"/>
        <v>0</v>
      </c>
      <c r="X173" s="699"/>
      <c r="Y173" s="700"/>
      <c r="Z173" s="749" t="s">
        <v>504</v>
      </c>
      <c r="AA173" s="700"/>
      <c r="AB173" s="700"/>
      <c r="AC173" s="700"/>
      <c r="AD173" s="700"/>
    </row>
    <row r="174" spans="1:30" s="83" customFormat="1" ht="12.75">
      <c r="A174" s="759">
        <v>4084</v>
      </c>
      <c r="B174" s="423" t="s">
        <v>577</v>
      </c>
      <c r="C174" s="744">
        <f t="shared" si="31"/>
        <v>-1000</v>
      </c>
      <c r="D174" s="760">
        <f t="shared" ref="D174:S175" si="36">D102</f>
        <v>-747.39600393056014</v>
      </c>
      <c r="E174" s="760">
        <f t="shared" si="36"/>
        <v>-177.5302980674746</v>
      </c>
      <c r="F174" s="760">
        <f t="shared" si="36"/>
        <v>-71.994759253193578</v>
      </c>
      <c r="G174" s="760">
        <f t="shared" si="36"/>
        <v>0</v>
      </c>
      <c r="H174" s="760">
        <f t="shared" si="36"/>
        <v>0</v>
      </c>
      <c r="I174" s="760">
        <f t="shared" si="36"/>
        <v>0</v>
      </c>
      <c r="J174" s="760">
        <f t="shared" si="36"/>
        <v>-0.32754667540124466</v>
      </c>
      <c r="K174" s="760">
        <f t="shared" si="36"/>
        <v>-1.7687520471667213</v>
      </c>
      <c r="L174" s="760">
        <f t="shared" si="36"/>
        <v>-0.98264002620373392</v>
      </c>
      <c r="M174" s="760">
        <f t="shared" si="36"/>
        <v>0</v>
      </c>
      <c r="N174" s="760">
        <f t="shared" si="36"/>
        <v>0</v>
      </c>
      <c r="O174" s="760">
        <f t="shared" si="36"/>
        <v>0</v>
      </c>
      <c r="P174" s="760">
        <f t="shared" si="36"/>
        <v>0</v>
      </c>
      <c r="Q174" s="760">
        <f t="shared" si="36"/>
        <v>0</v>
      </c>
      <c r="R174" s="760">
        <f t="shared" si="36"/>
        <v>0</v>
      </c>
      <c r="S174" s="760">
        <f t="shared" si="36"/>
        <v>0</v>
      </c>
      <c r="T174" s="760">
        <f t="shared" ref="T174:W175" si="37">T102</f>
        <v>0</v>
      </c>
      <c r="U174" s="760">
        <f t="shared" si="37"/>
        <v>0</v>
      </c>
      <c r="V174" s="760">
        <f t="shared" si="37"/>
        <v>0</v>
      </c>
      <c r="W174" s="761">
        <f t="shared" si="37"/>
        <v>0</v>
      </c>
      <c r="X174" s="699"/>
      <c r="Y174" s="700"/>
      <c r="Z174" s="749" t="s">
        <v>504</v>
      </c>
      <c r="AA174" s="700"/>
      <c r="AB174" s="700"/>
      <c r="AC174" s="700"/>
      <c r="AD174" s="700"/>
    </row>
    <row r="175" spans="1:30" s="83" customFormat="1" ht="12.75">
      <c r="A175" s="759">
        <v>4090</v>
      </c>
      <c r="B175" s="423" t="s">
        <v>582</v>
      </c>
      <c r="C175" s="744">
        <f t="shared" si="31"/>
        <v>0</v>
      </c>
      <c r="D175" s="760">
        <f t="shared" si="36"/>
        <v>0</v>
      </c>
      <c r="E175" s="760">
        <f t="shared" si="36"/>
        <v>0</v>
      </c>
      <c r="F175" s="760">
        <f t="shared" si="36"/>
        <v>0</v>
      </c>
      <c r="G175" s="760">
        <f t="shared" si="36"/>
        <v>0</v>
      </c>
      <c r="H175" s="760">
        <f t="shared" si="36"/>
        <v>0</v>
      </c>
      <c r="I175" s="760">
        <f t="shared" si="36"/>
        <v>0</v>
      </c>
      <c r="J175" s="760">
        <f t="shared" si="36"/>
        <v>0</v>
      </c>
      <c r="K175" s="760">
        <f t="shared" si="36"/>
        <v>0</v>
      </c>
      <c r="L175" s="760">
        <f t="shared" si="36"/>
        <v>0</v>
      </c>
      <c r="M175" s="760">
        <f t="shared" si="36"/>
        <v>0</v>
      </c>
      <c r="N175" s="760">
        <f t="shared" si="36"/>
        <v>0</v>
      </c>
      <c r="O175" s="760">
        <f t="shared" si="36"/>
        <v>0</v>
      </c>
      <c r="P175" s="760">
        <f t="shared" si="36"/>
        <v>0</v>
      </c>
      <c r="Q175" s="760">
        <f t="shared" si="36"/>
        <v>0</v>
      </c>
      <c r="R175" s="760">
        <f t="shared" si="36"/>
        <v>0</v>
      </c>
      <c r="S175" s="760">
        <f t="shared" si="36"/>
        <v>0</v>
      </c>
      <c r="T175" s="760">
        <f t="shared" si="37"/>
        <v>0</v>
      </c>
      <c r="U175" s="760">
        <f t="shared" si="37"/>
        <v>0</v>
      </c>
      <c r="V175" s="760">
        <f t="shared" si="37"/>
        <v>0</v>
      </c>
      <c r="W175" s="761">
        <f t="shared" si="37"/>
        <v>0</v>
      </c>
      <c r="X175" s="699"/>
      <c r="Y175" s="700"/>
      <c r="Z175" s="749" t="s">
        <v>504</v>
      </c>
      <c r="AA175" s="700"/>
      <c r="AB175" s="700"/>
      <c r="AC175" s="700"/>
      <c r="AD175" s="700"/>
    </row>
    <row r="176" spans="1:30" s="83" customFormat="1" ht="12.75">
      <c r="A176" s="759">
        <v>4220</v>
      </c>
      <c r="B176" s="423" t="s">
        <v>588</v>
      </c>
      <c r="C176" s="744">
        <f t="shared" si="31"/>
        <v>-90000</v>
      </c>
      <c r="D176" s="760">
        <f>'O4 Summary by Class &amp; Accounts'!E91</f>
        <v>-44960.940377887659</v>
      </c>
      <c r="E176" s="760">
        <f>'O4 Summary by Class &amp; Accounts'!F91</f>
        <v>-15565.74153328735</v>
      </c>
      <c r="F176" s="760">
        <f>'O4 Summary by Class &amp; Accounts'!G91</f>
        <v>-22710.467010288303</v>
      </c>
      <c r="G176" s="760">
        <f>'O4 Summary by Class &amp; Accounts'!H91</f>
        <v>0</v>
      </c>
      <c r="H176" s="760">
        <f>'O4 Summary by Class &amp; Accounts'!I91</f>
        <v>0</v>
      </c>
      <c r="I176" s="760">
        <f>'O4 Summary by Class &amp; Accounts'!J91</f>
        <v>0</v>
      </c>
      <c r="J176" s="760">
        <f>'O4 Summary by Class &amp; Accounts'!K91</f>
        <v>-6120.8171264435032</v>
      </c>
      <c r="K176" s="760">
        <f>'O4 Summary by Class &amp; Accounts'!L91</f>
        <v>-335.8606049638459</v>
      </c>
      <c r="L176" s="760">
        <f>'O4 Summary by Class &amp; Accounts'!M91</f>
        <v>-306.17334712932325</v>
      </c>
      <c r="M176" s="760">
        <f>'O4 Summary by Class &amp; Accounts'!N91</f>
        <v>0</v>
      </c>
      <c r="N176" s="760">
        <f>'O4 Summary by Class &amp; Accounts'!O91</f>
        <v>0</v>
      </c>
      <c r="O176" s="760">
        <f>'O4 Summary by Class &amp; Accounts'!P91</f>
        <v>0</v>
      </c>
      <c r="P176" s="760">
        <f>'O4 Summary by Class &amp; Accounts'!Q91</f>
        <v>0</v>
      </c>
      <c r="Q176" s="760">
        <f>'O4 Summary by Class &amp; Accounts'!R91</f>
        <v>0</v>
      </c>
      <c r="R176" s="760">
        <f>'O4 Summary by Class &amp; Accounts'!S91</f>
        <v>0</v>
      </c>
      <c r="S176" s="760">
        <f>'O4 Summary by Class &amp; Accounts'!T91</f>
        <v>0</v>
      </c>
      <c r="T176" s="760">
        <f>'O4 Summary by Class &amp; Accounts'!U91</f>
        <v>0</v>
      </c>
      <c r="U176" s="760">
        <f>'O4 Summary by Class &amp; Accounts'!V91</f>
        <v>0</v>
      </c>
      <c r="V176" s="760">
        <f>'O4 Summary by Class &amp; Accounts'!W91</f>
        <v>0</v>
      </c>
      <c r="W176" s="761">
        <f>'O4 Summary by Class &amp; Accounts'!X91</f>
        <v>0</v>
      </c>
      <c r="X176" s="699"/>
      <c r="Y176" s="700"/>
      <c r="Z176" s="749" t="s">
        <v>401</v>
      </c>
      <c r="AA176" s="700"/>
      <c r="AB176" s="700"/>
      <c r="AC176" s="700"/>
      <c r="AD176" s="700"/>
    </row>
    <row r="177" spans="1:30" s="83" customFormat="1" ht="12.75">
      <c r="A177" s="759">
        <v>4225</v>
      </c>
      <c r="B177" s="423" t="s">
        <v>589</v>
      </c>
      <c r="C177" s="744">
        <f t="shared" si="31"/>
        <v>-60000</v>
      </c>
      <c r="D177" s="760">
        <f>'O4 Summary by Class &amp; Accounts'!E92</f>
        <v>-29275.347719650039</v>
      </c>
      <c r="E177" s="760">
        <f>'O4 Summary by Class &amp; Accounts'!F92</f>
        <v>-9418.4784776528468</v>
      </c>
      <c r="F177" s="760">
        <f>'O4 Summary by Class &amp; Accounts'!G92</f>
        <v>-21301.481877608363</v>
      </c>
      <c r="G177" s="760">
        <f>'O4 Summary by Class &amp; Accounts'!H92</f>
        <v>0</v>
      </c>
      <c r="H177" s="760">
        <f>'O4 Summary by Class &amp; Accounts'!I92</f>
        <v>0</v>
      </c>
      <c r="I177" s="760">
        <f>'O4 Summary by Class &amp; Accounts'!J92</f>
        <v>0</v>
      </c>
      <c r="J177" s="760">
        <f>'O4 Summary by Class &amp; Accounts'!K92</f>
        <v>0</v>
      </c>
      <c r="K177" s="760">
        <f>'O4 Summary by Class &amp; Accounts'!L92</f>
        <v>-4.6919250887510762</v>
      </c>
      <c r="L177" s="760">
        <f>'O4 Summary by Class &amp; Accounts'!M92</f>
        <v>0</v>
      </c>
      <c r="M177" s="760">
        <f>'O4 Summary by Class &amp; Accounts'!N92</f>
        <v>0</v>
      </c>
      <c r="N177" s="760">
        <f>'O4 Summary by Class &amp; Accounts'!O92</f>
        <v>0</v>
      </c>
      <c r="O177" s="760">
        <f>'O4 Summary by Class &amp; Accounts'!P92</f>
        <v>0</v>
      </c>
      <c r="P177" s="760">
        <f>'O4 Summary by Class &amp; Accounts'!Q92</f>
        <v>0</v>
      </c>
      <c r="Q177" s="760">
        <f>'O4 Summary by Class &amp; Accounts'!R92</f>
        <v>0</v>
      </c>
      <c r="R177" s="760">
        <f>'O4 Summary by Class &amp; Accounts'!S92</f>
        <v>0</v>
      </c>
      <c r="S177" s="760">
        <f>'O4 Summary by Class &amp; Accounts'!T92</f>
        <v>0</v>
      </c>
      <c r="T177" s="760">
        <f>'O4 Summary by Class &amp; Accounts'!U92</f>
        <v>0</v>
      </c>
      <c r="U177" s="760">
        <f>'O4 Summary by Class &amp; Accounts'!V92</f>
        <v>0</v>
      </c>
      <c r="V177" s="760">
        <f>'O4 Summary by Class &amp; Accounts'!W92</f>
        <v>0</v>
      </c>
      <c r="W177" s="761">
        <f>'O4 Summary by Class &amp; Accounts'!X92</f>
        <v>0</v>
      </c>
      <c r="X177" s="699"/>
      <c r="Y177" s="700"/>
      <c r="Z177" s="749" t="s">
        <v>684</v>
      </c>
      <c r="AA177" s="700"/>
      <c r="AB177" s="700"/>
      <c r="AC177" s="700"/>
      <c r="AD177" s="700"/>
    </row>
    <row r="178" spans="1:30" s="83" customFormat="1" ht="12.75">
      <c r="A178" s="759">
        <v>4235</v>
      </c>
      <c r="B178" s="423" t="s">
        <v>591</v>
      </c>
      <c r="C178" s="744">
        <f t="shared" si="31"/>
        <v>-351400.00000000012</v>
      </c>
      <c r="D178" s="760">
        <f>'O4 Summary by Class &amp; Accounts'!E93</f>
        <v>-262634.95578119886</v>
      </c>
      <c r="E178" s="760">
        <f>'O4 Summary by Class &amp; Accounts'!F93</f>
        <v>-62384.146740910575</v>
      </c>
      <c r="F178" s="760">
        <f>'O4 Summary by Class &amp; Accounts'!G93</f>
        <v>-25298.958401572225</v>
      </c>
      <c r="G178" s="760">
        <f>'O4 Summary by Class &amp; Accounts'!H93</f>
        <v>0</v>
      </c>
      <c r="H178" s="760">
        <f>'O4 Summary by Class &amp; Accounts'!I93</f>
        <v>0</v>
      </c>
      <c r="I178" s="760">
        <f>'O4 Summary by Class &amp; Accounts'!J93</f>
        <v>0</v>
      </c>
      <c r="J178" s="760">
        <f>'O4 Summary by Class &amp; Accounts'!K93</f>
        <v>-115.09990173599738</v>
      </c>
      <c r="K178" s="760">
        <f>'O4 Summary by Class &amp; Accounts'!L93</f>
        <v>-621.53946937438582</v>
      </c>
      <c r="L178" s="760">
        <f>'O4 Summary by Class &amp; Accounts'!M93</f>
        <v>-345.29970520799213</v>
      </c>
      <c r="M178" s="760">
        <f>'O4 Summary by Class &amp; Accounts'!N93</f>
        <v>0</v>
      </c>
      <c r="N178" s="760">
        <f>'O4 Summary by Class &amp; Accounts'!O93</f>
        <v>0</v>
      </c>
      <c r="O178" s="760">
        <f>'O4 Summary by Class &amp; Accounts'!P93</f>
        <v>0</v>
      </c>
      <c r="P178" s="760">
        <f>'O4 Summary by Class &amp; Accounts'!Q93</f>
        <v>0</v>
      </c>
      <c r="Q178" s="760">
        <f>'O4 Summary by Class &amp; Accounts'!R93</f>
        <v>0</v>
      </c>
      <c r="R178" s="760">
        <f>'O4 Summary by Class &amp; Accounts'!S93</f>
        <v>0</v>
      </c>
      <c r="S178" s="760">
        <f>'O4 Summary by Class &amp; Accounts'!T93</f>
        <v>0</v>
      </c>
      <c r="T178" s="760">
        <f>'O4 Summary by Class &amp; Accounts'!U93</f>
        <v>0</v>
      </c>
      <c r="U178" s="760">
        <f>'O4 Summary by Class &amp; Accounts'!V93</f>
        <v>0</v>
      </c>
      <c r="V178" s="760">
        <f>'O4 Summary by Class &amp; Accounts'!W93</f>
        <v>0</v>
      </c>
      <c r="W178" s="761">
        <f>'O4 Summary by Class &amp; Accounts'!X93</f>
        <v>0</v>
      </c>
      <c r="X178" s="699"/>
      <c r="Y178" s="700"/>
      <c r="Z178" s="749" t="s">
        <v>504</v>
      </c>
      <c r="AA178" s="700"/>
      <c r="AB178" s="700"/>
      <c r="AC178" s="700"/>
      <c r="AD178" s="700"/>
    </row>
    <row r="179" spans="1:30" s="83" customFormat="1" ht="12.75">
      <c r="A179" s="759"/>
      <c r="B179" s="423"/>
      <c r="C179" s="744"/>
      <c r="D179" s="760"/>
      <c r="E179" s="760"/>
      <c r="F179" s="760"/>
      <c r="G179" s="760"/>
      <c r="H179" s="760"/>
      <c r="I179" s="760"/>
      <c r="J179" s="760"/>
      <c r="K179" s="760"/>
      <c r="L179" s="760"/>
      <c r="M179" s="760"/>
      <c r="N179" s="760"/>
      <c r="O179" s="760"/>
      <c r="P179" s="760"/>
      <c r="Q179" s="760"/>
      <c r="R179" s="760"/>
      <c r="S179" s="760"/>
      <c r="T179" s="760"/>
      <c r="U179" s="760"/>
      <c r="V179" s="760"/>
      <c r="W179" s="761"/>
      <c r="X179" s="699"/>
      <c r="Y179" s="700"/>
      <c r="Z179" s="749"/>
      <c r="AA179" s="700"/>
      <c r="AB179" s="700"/>
      <c r="AC179" s="700"/>
      <c r="AD179" s="700"/>
    </row>
    <row r="180" spans="1:30" ht="12.75">
      <c r="A180" s="2157">
        <v>1</v>
      </c>
      <c r="B180" s="1011" t="s">
        <v>1149</v>
      </c>
      <c r="C180" s="1012">
        <f>+SUM(C173:C179)</f>
        <v>-523400.00000000012</v>
      </c>
      <c r="D180" s="1013">
        <f>+SUM(D173:D178) *$A$180</f>
        <v>-353313.95596520888</v>
      </c>
      <c r="E180" s="1013">
        <f>+SUM(E173:E178) *$A$180</f>
        <v>-91274.033309335209</v>
      </c>
      <c r="F180" s="1013">
        <f>+SUM(F173:F178) *$A$180</f>
        <v>-70894.791993039151</v>
      </c>
      <c r="G180" s="1013">
        <f>+SUM(G173:G178)</f>
        <v>0</v>
      </c>
      <c r="H180" s="1013">
        <f>+SUM(H173:H178)</f>
        <v>0</v>
      </c>
      <c r="I180" s="1013">
        <f>+SUM(I173:I178)</f>
        <v>0</v>
      </c>
      <c r="J180" s="1013">
        <f>+SUM(J173:J178) *$A$180</f>
        <v>-6243.1230550383279</v>
      </c>
      <c r="K180" s="1013">
        <f t="shared" ref="K180:W180" si="38">+SUM(K173:K178) *$A$180</f>
        <v>-1001.0045444646507</v>
      </c>
      <c r="L180" s="1013">
        <f t="shared" si="38"/>
        <v>-673.09113291379754</v>
      </c>
      <c r="M180" s="1013">
        <f t="shared" si="38"/>
        <v>0</v>
      </c>
      <c r="N180" s="1013">
        <f t="shared" si="38"/>
        <v>0</v>
      </c>
      <c r="O180" s="1013">
        <f t="shared" si="38"/>
        <v>0</v>
      </c>
      <c r="P180" s="1013">
        <f t="shared" si="38"/>
        <v>0</v>
      </c>
      <c r="Q180" s="1013">
        <f t="shared" si="38"/>
        <v>0</v>
      </c>
      <c r="R180" s="1013">
        <f t="shared" si="38"/>
        <v>0</v>
      </c>
      <c r="S180" s="1013">
        <f t="shared" si="38"/>
        <v>0</v>
      </c>
      <c r="T180" s="1013">
        <f t="shared" si="38"/>
        <v>0</v>
      </c>
      <c r="U180" s="1013">
        <f t="shared" si="38"/>
        <v>0</v>
      </c>
      <c r="V180" s="1013">
        <f t="shared" si="38"/>
        <v>0</v>
      </c>
      <c r="W180" s="1013">
        <f t="shared" si="38"/>
        <v>0</v>
      </c>
      <c r="Z180" s="749"/>
    </row>
    <row r="181" spans="1:30" ht="12.75">
      <c r="A181" s="289"/>
      <c r="B181" s="751"/>
      <c r="C181" s="750"/>
      <c r="D181" s="290"/>
      <c r="E181" s="290"/>
      <c r="F181" s="290"/>
      <c r="G181" s="290"/>
      <c r="H181" s="290"/>
      <c r="I181" s="290"/>
      <c r="J181" s="290"/>
      <c r="K181" s="290"/>
      <c r="L181" s="290"/>
      <c r="M181" s="290"/>
      <c r="N181" s="290"/>
      <c r="O181" s="290"/>
      <c r="P181" s="290"/>
      <c r="Q181" s="290"/>
      <c r="R181" s="290"/>
      <c r="S181" s="290"/>
      <c r="T181" s="290"/>
      <c r="U181" s="290"/>
      <c r="V181" s="290"/>
      <c r="W181" s="747"/>
      <c r="Z181" s="749"/>
    </row>
    <row r="182" spans="1:30" ht="12.75">
      <c r="A182" s="289"/>
      <c r="B182" s="792" t="s">
        <v>1294</v>
      </c>
      <c r="C182" s="750"/>
      <c r="D182" s="745"/>
      <c r="E182" s="745"/>
      <c r="F182" s="745"/>
      <c r="G182" s="745"/>
      <c r="H182" s="745"/>
      <c r="I182" s="745"/>
      <c r="J182" s="745"/>
      <c r="K182" s="745"/>
      <c r="L182" s="745"/>
      <c r="M182" s="745"/>
      <c r="N182" s="745"/>
      <c r="O182" s="745"/>
      <c r="P182" s="745"/>
      <c r="Q182" s="745"/>
      <c r="R182" s="745"/>
      <c r="S182" s="745"/>
      <c r="T182" s="745"/>
      <c r="U182" s="745"/>
      <c r="V182" s="745"/>
      <c r="W182" s="753"/>
      <c r="Z182" s="749"/>
    </row>
    <row r="183" spans="1:30" s="83" customFormat="1" ht="12.75">
      <c r="A183" s="759">
        <v>5005</v>
      </c>
      <c r="B183" s="423" t="s">
        <v>1439</v>
      </c>
      <c r="C183" s="744">
        <f t="shared" ref="C183:C209" si="39">SUM(D183:W183)</f>
        <v>225750</v>
      </c>
      <c r="D183" s="760">
        <f>'O5 Details by Class &amp; Accounts'!AD123</f>
        <v>149430.04902860985</v>
      </c>
      <c r="E183" s="760">
        <f>'O5 Details by Class &amp; Accounts'!AE123</f>
        <v>20346.173686106416</v>
      </c>
      <c r="F183" s="760">
        <f>'O5 Details by Class &amp; Accounts'!AF123</f>
        <v>2932.7645091558793</v>
      </c>
      <c r="G183" s="760">
        <f>'O5 Details by Class &amp; Accounts'!AG123</f>
        <v>0</v>
      </c>
      <c r="H183" s="760">
        <f>'O5 Details by Class &amp; Accounts'!AH123</f>
        <v>0</v>
      </c>
      <c r="I183" s="760">
        <f>'O5 Details by Class &amp; Accounts'!AI123</f>
        <v>0</v>
      </c>
      <c r="J183" s="760">
        <f>'O5 Details by Class &amp; Accounts'!AJ123</f>
        <v>48337.734862099074</v>
      </c>
      <c r="K183" s="760">
        <f>'O5 Details by Class &amp; Accounts'!AK123</f>
        <v>2650.6913099295057</v>
      </c>
      <c r="L183" s="760">
        <f>'O5 Details by Class &amp; Accounts'!AL123</f>
        <v>2052.5866040992578</v>
      </c>
      <c r="M183" s="760">
        <f>'O5 Details by Class &amp; Accounts'!AM123</f>
        <v>0</v>
      </c>
      <c r="N183" s="760">
        <f>'O5 Details by Class &amp; Accounts'!AN123</f>
        <v>0</v>
      </c>
      <c r="O183" s="760">
        <f>'O5 Details by Class &amp; Accounts'!AO123</f>
        <v>0</v>
      </c>
      <c r="P183" s="760">
        <f>'O5 Details by Class &amp; Accounts'!AP123</f>
        <v>0</v>
      </c>
      <c r="Q183" s="760">
        <f>'O5 Details by Class &amp; Accounts'!AQ123</f>
        <v>0</v>
      </c>
      <c r="R183" s="760">
        <f>'O5 Details by Class &amp; Accounts'!AR123</f>
        <v>0</v>
      </c>
      <c r="S183" s="760">
        <f>'O5 Details by Class &amp; Accounts'!AS123</f>
        <v>0</v>
      </c>
      <c r="T183" s="760">
        <f>'O5 Details by Class &amp; Accounts'!AT123</f>
        <v>0</v>
      </c>
      <c r="U183" s="760">
        <f>'O5 Details by Class &amp; Accounts'!AU123</f>
        <v>0</v>
      </c>
      <c r="V183" s="760">
        <f>'O5 Details by Class &amp; Accounts'!AV123</f>
        <v>0</v>
      </c>
      <c r="W183" s="761">
        <f>'O5 Details by Class &amp; Accounts'!AW123</f>
        <v>0</v>
      </c>
      <c r="X183" s="699"/>
      <c r="Y183" s="700"/>
      <c r="Z183" s="749" t="s">
        <v>61</v>
      </c>
      <c r="AA183" s="700"/>
      <c r="AB183" s="700"/>
      <c r="AC183" s="700"/>
      <c r="AD183" s="700"/>
    </row>
    <row r="184" spans="1:30" s="83" customFormat="1" ht="12.75">
      <c r="A184" s="759">
        <v>5010</v>
      </c>
      <c r="B184" s="423" t="s">
        <v>637</v>
      </c>
      <c r="C184" s="744">
        <f t="shared" si="39"/>
        <v>91349.999999999985</v>
      </c>
      <c r="D184" s="760">
        <f>'O5 Details by Class &amp; Accounts'!AD124</f>
        <v>60467.043095297944</v>
      </c>
      <c r="E184" s="760">
        <f>'O5 Details by Class &amp; Accounts'!AE124</f>
        <v>8233.1028404244571</v>
      </c>
      <c r="F184" s="760">
        <f>'O5 Details by Class &amp; Accounts'!AF124</f>
        <v>1186.7465688212162</v>
      </c>
      <c r="G184" s="760">
        <f>'O5 Details by Class &amp; Accounts'!AG124</f>
        <v>0</v>
      </c>
      <c r="H184" s="760">
        <f>'O5 Details by Class &amp; Accounts'!AH124</f>
        <v>0</v>
      </c>
      <c r="I184" s="760">
        <f>'O5 Details by Class &amp; Accounts'!AI124</f>
        <v>0</v>
      </c>
      <c r="J184" s="760">
        <f>'O5 Details by Class &amp; Accounts'!AJ124</f>
        <v>19559.920618616834</v>
      </c>
      <c r="K184" s="760">
        <f>'O5 Details by Class &amp; Accounts'!AK124</f>
        <v>1072.6053207621721</v>
      </c>
      <c r="L184" s="760">
        <f>'O5 Details by Class &amp; Accounts'!AL124</f>
        <v>830.58155607737399</v>
      </c>
      <c r="M184" s="760">
        <f>'O5 Details by Class &amp; Accounts'!AM124</f>
        <v>0</v>
      </c>
      <c r="N184" s="760">
        <f>'O5 Details by Class &amp; Accounts'!AN124</f>
        <v>0</v>
      </c>
      <c r="O184" s="760">
        <f>'O5 Details by Class &amp; Accounts'!AO124</f>
        <v>0</v>
      </c>
      <c r="P184" s="760">
        <f>'O5 Details by Class &amp; Accounts'!AP124</f>
        <v>0</v>
      </c>
      <c r="Q184" s="760">
        <f>'O5 Details by Class &amp; Accounts'!AQ124</f>
        <v>0</v>
      </c>
      <c r="R184" s="760">
        <f>'O5 Details by Class &amp; Accounts'!AR124</f>
        <v>0</v>
      </c>
      <c r="S184" s="760">
        <f>'O5 Details by Class &amp; Accounts'!AS124</f>
        <v>0</v>
      </c>
      <c r="T184" s="760">
        <f>'O5 Details by Class &amp; Accounts'!AT124</f>
        <v>0</v>
      </c>
      <c r="U184" s="760">
        <f>'O5 Details by Class &amp; Accounts'!AU124</f>
        <v>0</v>
      </c>
      <c r="V184" s="760">
        <f>'O5 Details by Class &amp; Accounts'!AV124</f>
        <v>0</v>
      </c>
      <c r="W184" s="761">
        <f>'O5 Details by Class &amp; Accounts'!AW124</f>
        <v>0</v>
      </c>
      <c r="X184" s="699"/>
      <c r="Y184" s="700"/>
      <c r="Z184" s="749" t="s">
        <v>61</v>
      </c>
      <c r="AA184" s="700"/>
      <c r="AB184" s="700"/>
      <c r="AC184" s="700"/>
      <c r="AD184" s="700"/>
    </row>
    <row r="185" spans="1:30" s="83" customFormat="1" ht="25.5">
      <c r="A185" s="759">
        <v>5020</v>
      </c>
      <c r="B185" s="423" t="s">
        <v>614</v>
      </c>
      <c r="C185" s="744">
        <f t="shared" si="39"/>
        <v>4550</v>
      </c>
      <c r="D185" s="760">
        <f>'O5 Details by Class &amp; Accounts'!AD130</f>
        <v>3076.2648054640808</v>
      </c>
      <c r="E185" s="760">
        <f>'O5 Details by Class &amp; Accounts'!AE130</f>
        <v>357.18475472333745</v>
      </c>
      <c r="F185" s="760">
        <f>'O5 Details by Class &amp; Accounts'!AF130</f>
        <v>34.493054385529959</v>
      </c>
      <c r="G185" s="760">
        <f>'O5 Details by Class &amp; Accounts'!AG130</f>
        <v>0</v>
      </c>
      <c r="H185" s="760">
        <f>'O5 Details by Class &amp; Accounts'!AH130</f>
        <v>0</v>
      </c>
      <c r="I185" s="760">
        <f>'O5 Details by Class &amp; Accounts'!AI130</f>
        <v>0</v>
      </c>
      <c r="J185" s="760">
        <f>'O5 Details by Class &amp; Accounts'!AJ130</f>
        <v>986.10867826207016</v>
      </c>
      <c r="K185" s="760">
        <f>'O5 Details by Class &amp; Accounts'!AK130</f>
        <v>54.075138431131528</v>
      </c>
      <c r="L185" s="760">
        <f>'O5 Details by Class &amp; Accounts'!AL130</f>
        <v>41.873568733850561</v>
      </c>
      <c r="M185" s="760">
        <f>'O5 Details by Class &amp; Accounts'!AM130</f>
        <v>0</v>
      </c>
      <c r="N185" s="760">
        <f>'O5 Details by Class &amp; Accounts'!AN130</f>
        <v>0</v>
      </c>
      <c r="O185" s="760">
        <f>'O5 Details by Class &amp; Accounts'!AO130</f>
        <v>0</v>
      </c>
      <c r="P185" s="760">
        <f>'O5 Details by Class &amp; Accounts'!AP130</f>
        <v>0</v>
      </c>
      <c r="Q185" s="760">
        <f>'O5 Details by Class &amp; Accounts'!AQ130</f>
        <v>0</v>
      </c>
      <c r="R185" s="760">
        <f>'O5 Details by Class &amp; Accounts'!AR130</f>
        <v>0</v>
      </c>
      <c r="S185" s="760">
        <f>'O5 Details by Class &amp; Accounts'!AS130</f>
        <v>0</v>
      </c>
      <c r="T185" s="760">
        <f>'O5 Details by Class &amp; Accounts'!AT130</f>
        <v>0</v>
      </c>
      <c r="U185" s="760">
        <f>'O5 Details by Class &amp; Accounts'!AU130</f>
        <v>0</v>
      </c>
      <c r="V185" s="760">
        <f>'O5 Details by Class &amp; Accounts'!AV130</f>
        <v>0</v>
      </c>
      <c r="W185" s="761">
        <f>'O5 Details by Class &amp; Accounts'!AW130</f>
        <v>0</v>
      </c>
      <c r="X185" s="699"/>
      <c r="Y185" s="700"/>
      <c r="Z185" s="749" t="s">
        <v>563</v>
      </c>
      <c r="AA185" s="700"/>
      <c r="AB185" s="700"/>
      <c r="AC185" s="700"/>
      <c r="AD185" s="700"/>
    </row>
    <row r="186" spans="1:30" s="83" customFormat="1" ht="25.5">
      <c r="A186" s="759">
        <v>5025</v>
      </c>
      <c r="B186" s="423" t="s">
        <v>931</v>
      </c>
      <c r="C186" s="744">
        <f t="shared" si="39"/>
        <v>13300.000000000002</v>
      </c>
      <c r="D186" s="760">
        <f>'O5 Details by Class &amp; Accounts'!AD131</f>
        <v>8992.1586621257757</v>
      </c>
      <c r="E186" s="760">
        <f>'O5 Details by Class &amp; Accounts'!AE131</f>
        <v>1044.0785138066788</v>
      </c>
      <c r="F186" s="760">
        <f>'O5 Details by Class &amp; Accounts'!AF131</f>
        <v>100.82585128077989</v>
      </c>
      <c r="G186" s="760">
        <f>'O5 Details by Class &amp; Accounts'!AG131</f>
        <v>0</v>
      </c>
      <c r="H186" s="760">
        <f>'O5 Details by Class &amp; Accounts'!AH131</f>
        <v>0</v>
      </c>
      <c r="I186" s="760">
        <f>'O5 Details by Class &amp; Accounts'!AI131</f>
        <v>0</v>
      </c>
      <c r="J186" s="760">
        <f>'O5 Details by Class &amp; Accounts'!AJ131</f>
        <v>2882.4715210737436</v>
      </c>
      <c r="K186" s="760">
        <f>'O5 Details by Class &amp; Accounts'!AK131</f>
        <v>158.06578926023062</v>
      </c>
      <c r="L186" s="760">
        <f>'O5 Details by Class &amp; Accounts'!AL131</f>
        <v>122.39966245279395</v>
      </c>
      <c r="M186" s="760">
        <f>'O5 Details by Class &amp; Accounts'!AM131</f>
        <v>0</v>
      </c>
      <c r="N186" s="760">
        <f>'O5 Details by Class &amp; Accounts'!AN131</f>
        <v>0</v>
      </c>
      <c r="O186" s="760">
        <f>'O5 Details by Class &amp; Accounts'!AO131</f>
        <v>0</v>
      </c>
      <c r="P186" s="760">
        <f>'O5 Details by Class &amp; Accounts'!AP131</f>
        <v>0</v>
      </c>
      <c r="Q186" s="760">
        <f>'O5 Details by Class &amp; Accounts'!AQ131</f>
        <v>0</v>
      </c>
      <c r="R186" s="760">
        <f>'O5 Details by Class &amp; Accounts'!AR131</f>
        <v>0</v>
      </c>
      <c r="S186" s="760">
        <f>'O5 Details by Class &amp; Accounts'!AS131</f>
        <v>0</v>
      </c>
      <c r="T186" s="760">
        <f>'O5 Details by Class &amp; Accounts'!AT131</f>
        <v>0</v>
      </c>
      <c r="U186" s="760">
        <f>'O5 Details by Class &amp; Accounts'!AU131</f>
        <v>0</v>
      </c>
      <c r="V186" s="760">
        <f>'O5 Details by Class &amp; Accounts'!AV131</f>
        <v>0</v>
      </c>
      <c r="W186" s="761">
        <f>'O5 Details by Class &amp; Accounts'!AW131</f>
        <v>0</v>
      </c>
      <c r="X186" s="699"/>
      <c r="Y186" s="700"/>
      <c r="Z186" s="749" t="s">
        <v>563</v>
      </c>
      <c r="AA186" s="700"/>
      <c r="AB186" s="700"/>
      <c r="AC186" s="700"/>
      <c r="AD186" s="700"/>
    </row>
    <row r="187" spans="1:30" s="83" customFormat="1" ht="12.75">
      <c r="A187" s="759">
        <v>5035</v>
      </c>
      <c r="B187" s="423" t="s">
        <v>743</v>
      </c>
      <c r="C187" s="744">
        <f t="shared" si="39"/>
        <v>0</v>
      </c>
      <c r="D187" s="760">
        <f>'O5 Details by Class &amp; Accounts'!AD133</f>
        <v>0</v>
      </c>
      <c r="E187" s="760">
        <f>'O5 Details by Class &amp; Accounts'!AE133</f>
        <v>0</v>
      </c>
      <c r="F187" s="760">
        <f>'O5 Details by Class &amp; Accounts'!AF133</f>
        <v>0</v>
      </c>
      <c r="G187" s="760">
        <f>'O5 Details by Class &amp; Accounts'!AG133</f>
        <v>0</v>
      </c>
      <c r="H187" s="760">
        <f>'O5 Details by Class &amp; Accounts'!AH133</f>
        <v>0</v>
      </c>
      <c r="I187" s="760">
        <f>'O5 Details by Class &amp; Accounts'!AI133</f>
        <v>0</v>
      </c>
      <c r="J187" s="760">
        <f>'O5 Details by Class &amp; Accounts'!AJ133</f>
        <v>0</v>
      </c>
      <c r="K187" s="760">
        <f>'O5 Details by Class &amp; Accounts'!AK133</f>
        <v>0</v>
      </c>
      <c r="L187" s="760">
        <f>'O5 Details by Class &amp; Accounts'!AL133</f>
        <v>0</v>
      </c>
      <c r="M187" s="760">
        <f>'O5 Details by Class &amp; Accounts'!AM133</f>
        <v>0</v>
      </c>
      <c r="N187" s="760">
        <f>'O5 Details by Class &amp; Accounts'!AN133</f>
        <v>0</v>
      </c>
      <c r="O187" s="760">
        <f>'O5 Details by Class &amp; Accounts'!AO133</f>
        <v>0</v>
      </c>
      <c r="P187" s="760">
        <f>'O5 Details by Class &amp; Accounts'!AP133</f>
        <v>0</v>
      </c>
      <c r="Q187" s="760">
        <f>'O5 Details by Class &amp; Accounts'!AQ133</f>
        <v>0</v>
      </c>
      <c r="R187" s="760">
        <f>'O5 Details by Class &amp; Accounts'!AR133</f>
        <v>0</v>
      </c>
      <c r="S187" s="760">
        <f>'O5 Details by Class &amp; Accounts'!AS133</f>
        <v>0</v>
      </c>
      <c r="T187" s="760">
        <f>'O5 Details by Class &amp; Accounts'!AT133</f>
        <v>0</v>
      </c>
      <c r="U187" s="760">
        <f>'O5 Details by Class &amp; Accounts'!AU133</f>
        <v>0</v>
      </c>
      <c r="V187" s="760">
        <f>'O5 Details by Class &amp; Accounts'!AV133</f>
        <v>0</v>
      </c>
      <c r="W187" s="761">
        <f>'O5 Details by Class &amp; Accounts'!AW133</f>
        <v>0</v>
      </c>
      <c r="X187" s="699"/>
      <c r="Y187" s="700"/>
      <c r="Z187" s="749">
        <v>1850</v>
      </c>
      <c r="AA187" s="700"/>
      <c r="AB187" s="700"/>
      <c r="AC187" s="700"/>
      <c r="AD187" s="700"/>
    </row>
    <row r="188" spans="1:30" s="83" customFormat="1" ht="25.5">
      <c r="A188" s="759">
        <v>5040</v>
      </c>
      <c r="B188" s="423" t="s">
        <v>1470</v>
      </c>
      <c r="C188" s="744">
        <f t="shared" si="39"/>
        <v>0</v>
      </c>
      <c r="D188" s="760">
        <f>'O5 Details by Class &amp; Accounts'!AD134</f>
        <v>0</v>
      </c>
      <c r="E188" s="760">
        <f>'O5 Details by Class &amp; Accounts'!AE134</f>
        <v>0</v>
      </c>
      <c r="F188" s="760">
        <f>'O5 Details by Class &amp; Accounts'!AF134</f>
        <v>0</v>
      </c>
      <c r="G188" s="760">
        <f>'O5 Details by Class &amp; Accounts'!AG134</f>
        <v>0</v>
      </c>
      <c r="H188" s="760">
        <f>'O5 Details by Class &amp; Accounts'!AH134</f>
        <v>0</v>
      </c>
      <c r="I188" s="760">
        <f>'O5 Details by Class &amp; Accounts'!AI134</f>
        <v>0</v>
      </c>
      <c r="J188" s="760">
        <f>'O5 Details by Class &amp; Accounts'!AJ134</f>
        <v>0</v>
      </c>
      <c r="K188" s="760">
        <f>'O5 Details by Class &amp; Accounts'!AK134</f>
        <v>0</v>
      </c>
      <c r="L188" s="760">
        <f>'O5 Details by Class &amp; Accounts'!AL134</f>
        <v>0</v>
      </c>
      <c r="M188" s="760">
        <f>'O5 Details by Class &amp; Accounts'!AM134</f>
        <v>0</v>
      </c>
      <c r="N188" s="760">
        <f>'O5 Details by Class &amp; Accounts'!AN134</f>
        <v>0</v>
      </c>
      <c r="O188" s="760">
        <f>'O5 Details by Class &amp; Accounts'!AO134</f>
        <v>0</v>
      </c>
      <c r="P188" s="760">
        <f>'O5 Details by Class &amp; Accounts'!AP134</f>
        <v>0</v>
      </c>
      <c r="Q188" s="760">
        <f>'O5 Details by Class &amp; Accounts'!AQ134</f>
        <v>0</v>
      </c>
      <c r="R188" s="760">
        <f>'O5 Details by Class &amp; Accounts'!AR134</f>
        <v>0</v>
      </c>
      <c r="S188" s="760">
        <f>'O5 Details by Class &amp; Accounts'!AS134</f>
        <v>0</v>
      </c>
      <c r="T188" s="760">
        <f>'O5 Details by Class &amp; Accounts'!AT134</f>
        <v>0</v>
      </c>
      <c r="U188" s="760">
        <f>'O5 Details by Class &amp; Accounts'!AU134</f>
        <v>0</v>
      </c>
      <c r="V188" s="760">
        <f>'O5 Details by Class &amp; Accounts'!AV134</f>
        <v>0</v>
      </c>
      <c r="W188" s="761">
        <f>'O5 Details by Class &amp; Accounts'!AW134</f>
        <v>0</v>
      </c>
      <c r="X188" s="699"/>
      <c r="Y188" s="700"/>
      <c r="Z188" s="749" t="s">
        <v>564</v>
      </c>
      <c r="AA188" s="700"/>
      <c r="AB188" s="700"/>
      <c r="AC188" s="700"/>
      <c r="AD188" s="700"/>
    </row>
    <row r="189" spans="1:30" s="83" customFormat="1" ht="25.5">
      <c r="A189" s="759">
        <v>5045</v>
      </c>
      <c r="B189" s="423" t="s">
        <v>932</v>
      </c>
      <c r="C189" s="744">
        <f t="shared" si="39"/>
        <v>0</v>
      </c>
      <c r="D189" s="760">
        <f>'O5 Details by Class &amp; Accounts'!AD135</f>
        <v>0</v>
      </c>
      <c r="E189" s="760">
        <f>'O5 Details by Class &amp; Accounts'!AE135</f>
        <v>0</v>
      </c>
      <c r="F189" s="760">
        <f>'O5 Details by Class &amp; Accounts'!AF135</f>
        <v>0</v>
      </c>
      <c r="G189" s="760">
        <f>'O5 Details by Class &amp; Accounts'!AG135</f>
        <v>0</v>
      </c>
      <c r="H189" s="760">
        <f>'O5 Details by Class &amp; Accounts'!AH135</f>
        <v>0</v>
      </c>
      <c r="I189" s="760">
        <f>'O5 Details by Class &amp; Accounts'!AI135</f>
        <v>0</v>
      </c>
      <c r="J189" s="760">
        <f>'O5 Details by Class &amp; Accounts'!AJ135</f>
        <v>0</v>
      </c>
      <c r="K189" s="760">
        <f>'O5 Details by Class &amp; Accounts'!AK135</f>
        <v>0</v>
      </c>
      <c r="L189" s="760">
        <f>'O5 Details by Class &amp; Accounts'!AL135</f>
        <v>0</v>
      </c>
      <c r="M189" s="760">
        <f>'O5 Details by Class &amp; Accounts'!AM135</f>
        <v>0</v>
      </c>
      <c r="N189" s="760">
        <f>'O5 Details by Class &amp; Accounts'!AN135</f>
        <v>0</v>
      </c>
      <c r="O189" s="760">
        <f>'O5 Details by Class &amp; Accounts'!AO135</f>
        <v>0</v>
      </c>
      <c r="P189" s="760">
        <f>'O5 Details by Class &amp; Accounts'!AP135</f>
        <v>0</v>
      </c>
      <c r="Q189" s="760">
        <f>'O5 Details by Class &amp; Accounts'!AQ135</f>
        <v>0</v>
      </c>
      <c r="R189" s="760">
        <f>'O5 Details by Class &amp; Accounts'!AR135</f>
        <v>0</v>
      </c>
      <c r="S189" s="760">
        <f>'O5 Details by Class &amp; Accounts'!AS135</f>
        <v>0</v>
      </c>
      <c r="T189" s="760">
        <f>'O5 Details by Class &amp; Accounts'!AT135</f>
        <v>0</v>
      </c>
      <c r="U189" s="760">
        <f>'O5 Details by Class &amp; Accounts'!AU135</f>
        <v>0</v>
      </c>
      <c r="V189" s="760">
        <f>'O5 Details by Class &amp; Accounts'!AV135</f>
        <v>0</v>
      </c>
      <c r="W189" s="761">
        <f>'O5 Details by Class &amp; Accounts'!AW135</f>
        <v>0</v>
      </c>
      <c r="X189" s="699"/>
      <c r="Y189" s="700"/>
      <c r="Z189" s="749" t="s">
        <v>564</v>
      </c>
      <c r="AA189" s="700"/>
      <c r="AB189" s="700"/>
      <c r="AC189" s="700"/>
      <c r="AD189" s="700"/>
    </row>
    <row r="190" spans="1:30" s="83" customFormat="1" ht="12.75">
      <c r="A190" s="759">
        <v>5055</v>
      </c>
      <c r="B190" s="423" t="s">
        <v>751</v>
      </c>
      <c r="C190" s="744">
        <f t="shared" si="39"/>
        <v>0</v>
      </c>
      <c r="D190" s="760">
        <f>'O5 Details by Class &amp; Accounts'!AD137</f>
        <v>0</v>
      </c>
      <c r="E190" s="760">
        <f>'O5 Details by Class &amp; Accounts'!AE137</f>
        <v>0</v>
      </c>
      <c r="F190" s="760">
        <f>'O5 Details by Class &amp; Accounts'!AF137</f>
        <v>0</v>
      </c>
      <c r="G190" s="760">
        <f>'O5 Details by Class &amp; Accounts'!AG137</f>
        <v>0</v>
      </c>
      <c r="H190" s="760">
        <f>'O5 Details by Class &amp; Accounts'!AH137</f>
        <v>0</v>
      </c>
      <c r="I190" s="760">
        <f>'O5 Details by Class &amp; Accounts'!AI137</f>
        <v>0</v>
      </c>
      <c r="J190" s="760">
        <f>'O5 Details by Class &amp; Accounts'!AJ137</f>
        <v>0</v>
      </c>
      <c r="K190" s="760">
        <f>'O5 Details by Class &amp; Accounts'!AK137</f>
        <v>0</v>
      </c>
      <c r="L190" s="760">
        <f>'O5 Details by Class &amp; Accounts'!AL137</f>
        <v>0</v>
      </c>
      <c r="M190" s="760">
        <f>'O5 Details by Class &amp; Accounts'!AM137</f>
        <v>0</v>
      </c>
      <c r="N190" s="760">
        <f>'O5 Details by Class &amp; Accounts'!AN137</f>
        <v>0</v>
      </c>
      <c r="O190" s="760">
        <f>'O5 Details by Class &amp; Accounts'!AO137</f>
        <v>0</v>
      </c>
      <c r="P190" s="760">
        <f>'O5 Details by Class &amp; Accounts'!AP137</f>
        <v>0</v>
      </c>
      <c r="Q190" s="760">
        <f>'O5 Details by Class &amp; Accounts'!AQ137</f>
        <v>0</v>
      </c>
      <c r="R190" s="760">
        <f>'O5 Details by Class &amp; Accounts'!AR137</f>
        <v>0</v>
      </c>
      <c r="S190" s="760">
        <f>'O5 Details by Class &amp; Accounts'!AS137</f>
        <v>0</v>
      </c>
      <c r="T190" s="760">
        <f>'O5 Details by Class &amp; Accounts'!AT137</f>
        <v>0</v>
      </c>
      <c r="U190" s="760">
        <f>'O5 Details by Class &amp; Accounts'!AU137</f>
        <v>0</v>
      </c>
      <c r="V190" s="760">
        <f>'O5 Details by Class &amp; Accounts'!AV137</f>
        <v>0</v>
      </c>
      <c r="W190" s="761">
        <f>'O5 Details by Class &amp; Accounts'!AW137</f>
        <v>0</v>
      </c>
      <c r="X190" s="699"/>
      <c r="Y190" s="700"/>
      <c r="Z190" s="749">
        <v>1850</v>
      </c>
      <c r="AA190" s="700"/>
      <c r="AB190" s="700"/>
      <c r="AC190" s="700"/>
      <c r="AD190" s="700"/>
    </row>
    <row r="191" spans="1:30" s="83" customFormat="1" ht="12.75">
      <c r="A191" s="759">
        <v>5065</v>
      </c>
      <c r="B191" s="423" t="s">
        <v>926</v>
      </c>
      <c r="C191" s="744">
        <f t="shared" si="39"/>
        <v>0</v>
      </c>
      <c r="D191" s="760">
        <f>'O5 Details by Class &amp; Accounts'!AD138</f>
        <v>0</v>
      </c>
      <c r="E191" s="760">
        <f>'O5 Details by Class &amp; Accounts'!AE138</f>
        <v>0</v>
      </c>
      <c r="F191" s="760">
        <f>'O5 Details by Class &amp; Accounts'!AF138</f>
        <v>0</v>
      </c>
      <c r="G191" s="760">
        <f>'O5 Details by Class &amp; Accounts'!AG138</f>
        <v>0</v>
      </c>
      <c r="H191" s="760">
        <f>'O5 Details by Class &amp; Accounts'!AH138</f>
        <v>0</v>
      </c>
      <c r="I191" s="760">
        <f>'O5 Details by Class &amp; Accounts'!AI138</f>
        <v>0</v>
      </c>
      <c r="J191" s="760">
        <f>'O5 Details by Class &amp; Accounts'!AJ138</f>
        <v>0</v>
      </c>
      <c r="K191" s="760">
        <f>'O5 Details by Class &amp; Accounts'!AK138</f>
        <v>0</v>
      </c>
      <c r="L191" s="760">
        <f>'O5 Details by Class &amp; Accounts'!AL138</f>
        <v>0</v>
      </c>
      <c r="M191" s="760">
        <f>'O5 Details by Class &amp; Accounts'!AM138</f>
        <v>0</v>
      </c>
      <c r="N191" s="760">
        <f>'O5 Details by Class &amp; Accounts'!AN138</f>
        <v>0</v>
      </c>
      <c r="O191" s="760">
        <f>'O5 Details by Class &amp; Accounts'!AO138</f>
        <v>0</v>
      </c>
      <c r="P191" s="760">
        <f>'O5 Details by Class &amp; Accounts'!AP138</f>
        <v>0</v>
      </c>
      <c r="Q191" s="760">
        <f>'O5 Details by Class &amp; Accounts'!AQ138</f>
        <v>0</v>
      </c>
      <c r="R191" s="760">
        <f>'O5 Details by Class &amp; Accounts'!AR138</f>
        <v>0</v>
      </c>
      <c r="S191" s="760">
        <f>'O5 Details by Class &amp; Accounts'!AS138</f>
        <v>0</v>
      </c>
      <c r="T191" s="760">
        <f>'O5 Details by Class &amp; Accounts'!AT138</f>
        <v>0</v>
      </c>
      <c r="U191" s="760">
        <f>'O5 Details by Class &amp; Accounts'!AU138</f>
        <v>0</v>
      </c>
      <c r="V191" s="760">
        <f>'O5 Details by Class &amp; Accounts'!AV138</f>
        <v>0</v>
      </c>
      <c r="W191" s="761">
        <f>'O5 Details by Class &amp; Accounts'!AW138</f>
        <v>0</v>
      </c>
      <c r="X191" s="699"/>
      <c r="Y191" s="700"/>
      <c r="Z191" s="749" t="s">
        <v>1215</v>
      </c>
      <c r="AA191" s="700"/>
      <c r="AB191" s="700"/>
      <c r="AC191" s="700"/>
      <c r="AD191" s="700"/>
    </row>
    <row r="192" spans="1:30" s="83" customFormat="1" ht="12.75">
      <c r="A192" s="759">
        <v>5070</v>
      </c>
      <c r="B192" s="423" t="s">
        <v>927</v>
      </c>
      <c r="C192" s="744">
        <f t="shared" si="39"/>
        <v>2000</v>
      </c>
      <c r="D192" s="760">
        <f>'O5 Details by Class &amp; Accounts'!AD139</f>
        <v>1356.3573678891994</v>
      </c>
      <c r="E192" s="760">
        <f>'O5 Details by Class &amp; Accounts'!AE139</f>
        <v>161.08898531771979</v>
      </c>
      <c r="F192" s="760">
        <f>'O5 Details by Class &amp; Accounts'!AF139</f>
        <v>18.664923022053141</v>
      </c>
      <c r="G192" s="760">
        <f>'O5 Details by Class &amp; Accounts'!AG139</f>
        <v>0</v>
      </c>
      <c r="H192" s="760">
        <f>'O5 Details by Class &amp; Accounts'!AH139</f>
        <v>0</v>
      </c>
      <c r="I192" s="760">
        <f>'O5 Details by Class &amp; Accounts'!AI139</f>
        <v>0</v>
      </c>
      <c r="J192" s="760">
        <f>'O5 Details by Class &amp; Accounts'!AJ139</f>
        <v>422.75456220650301</v>
      </c>
      <c r="K192" s="760">
        <f>'O5 Details by Class &amp; Accounts'!AK139</f>
        <v>23.182547702550082</v>
      </c>
      <c r="L192" s="760">
        <f>'O5 Details by Class &amp; Accounts'!AL139</f>
        <v>17.951613861974678</v>
      </c>
      <c r="M192" s="760">
        <f>'O5 Details by Class &amp; Accounts'!AM139</f>
        <v>0</v>
      </c>
      <c r="N192" s="760">
        <f>'O5 Details by Class &amp; Accounts'!AN139</f>
        <v>0</v>
      </c>
      <c r="O192" s="760">
        <f>'O5 Details by Class &amp; Accounts'!AO139</f>
        <v>0</v>
      </c>
      <c r="P192" s="760">
        <f>'O5 Details by Class &amp; Accounts'!AP139</f>
        <v>0</v>
      </c>
      <c r="Q192" s="760">
        <f>'O5 Details by Class &amp; Accounts'!AQ139</f>
        <v>0</v>
      </c>
      <c r="R192" s="760">
        <f>'O5 Details by Class &amp; Accounts'!AR139</f>
        <v>0</v>
      </c>
      <c r="S192" s="760">
        <f>'O5 Details by Class &amp; Accounts'!AS139</f>
        <v>0</v>
      </c>
      <c r="T192" s="760">
        <f>'O5 Details by Class &amp; Accounts'!AT139</f>
        <v>0</v>
      </c>
      <c r="U192" s="760">
        <f>'O5 Details by Class &amp; Accounts'!AU139</f>
        <v>0</v>
      </c>
      <c r="V192" s="760">
        <f>'O5 Details by Class &amp; Accounts'!AV139</f>
        <v>0</v>
      </c>
      <c r="W192" s="761">
        <f>'O5 Details by Class &amp; Accounts'!AW139</f>
        <v>0</v>
      </c>
      <c r="X192" s="699"/>
      <c r="Y192" s="700"/>
      <c r="Z192" s="749" t="s">
        <v>1144</v>
      </c>
      <c r="AA192" s="700"/>
      <c r="AB192" s="700"/>
      <c r="AC192" s="700"/>
      <c r="AD192" s="700"/>
    </row>
    <row r="193" spans="1:30" s="83" customFormat="1" ht="12.75">
      <c r="A193" s="759">
        <v>5075</v>
      </c>
      <c r="B193" s="423" t="s">
        <v>928</v>
      </c>
      <c r="C193" s="744">
        <f t="shared" si="39"/>
        <v>0</v>
      </c>
      <c r="D193" s="760">
        <f>'O5 Details by Class &amp; Accounts'!AD140</f>
        <v>0</v>
      </c>
      <c r="E193" s="760">
        <f>'O5 Details by Class &amp; Accounts'!AE140</f>
        <v>0</v>
      </c>
      <c r="F193" s="760">
        <f>'O5 Details by Class &amp; Accounts'!AF140</f>
        <v>0</v>
      </c>
      <c r="G193" s="760">
        <f>'O5 Details by Class &amp; Accounts'!AG140</f>
        <v>0</v>
      </c>
      <c r="H193" s="760">
        <f>'O5 Details by Class &amp; Accounts'!AH140</f>
        <v>0</v>
      </c>
      <c r="I193" s="760">
        <f>'O5 Details by Class &amp; Accounts'!AI140</f>
        <v>0</v>
      </c>
      <c r="J193" s="760">
        <f>'O5 Details by Class &amp; Accounts'!AJ140</f>
        <v>0</v>
      </c>
      <c r="K193" s="760">
        <f>'O5 Details by Class &amp; Accounts'!AK140</f>
        <v>0</v>
      </c>
      <c r="L193" s="760">
        <f>'O5 Details by Class &amp; Accounts'!AL140</f>
        <v>0</v>
      </c>
      <c r="M193" s="760">
        <f>'O5 Details by Class &amp; Accounts'!AM140</f>
        <v>0</v>
      </c>
      <c r="N193" s="760">
        <f>'O5 Details by Class &amp; Accounts'!AN140</f>
        <v>0</v>
      </c>
      <c r="O193" s="760">
        <f>'O5 Details by Class &amp; Accounts'!AO140</f>
        <v>0</v>
      </c>
      <c r="P193" s="760">
        <f>'O5 Details by Class &amp; Accounts'!AP140</f>
        <v>0</v>
      </c>
      <c r="Q193" s="760">
        <f>'O5 Details by Class &amp; Accounts'!AQ140</f>
        <v>0</v>
      </c>
      <c r="R193" s="760">
        <f>'O5 Details by Class &amp; Accounts'!AR140</f>
        <v>0</v>
      </c>
      <c r="S193" s="760">
        <f>'O5 Details by Class &amp; Accounts'!AS140</f>
        <v>0</v>
      </c>
      <c r="T193" s="760">
        <f>'O5 Details by Class &amp; Accounts'!AT140</f>
        <v>0</v>
      </c>
      <c r="U193" s="760">
        <f>'O5 Details by Class &amp; Accounts'!AU140</f>
        <v>0</v>
      </c>
      <c r="V193" s="760">
        <f>'O5 Details by Class &amp; Accounts'!AV140</f>
        <v>0</v>
      </c>
      <c r="W193" s="761">
        <f>'O5 Details by Class &amp; Accounts'!AW140</f>
        <v>0</v>
      </c>
      <c r="X193" s="699"/>
      <c r="Y193" s="700"/>
      <c r="Z193" s="749" t="s">
        <v>1144</v>
      </c>
      <c r="AA193" s="700"/>
      <c r="AB193" s="700"/>
      <c r="AC193" s="700"/>
      <c r="AD193" s="700"/>
    </row>
    <row r="194" spans="1:30" s="83" customFormat="1" ht="12.75">
      <c r="A194" s="759">
        <v>5085</v>
      </c>
      <c r="B194" s="423" t="s">
        <v>909</v>
      </c>
      <c r="C194" s="744">
        <f t="shared" si="39"/>
        <v>0</v>
      </c>
      <c r="D194" s="760">
        <f>'O5 Details by Class &amp; Accounts'!AD141</f>
        <v>0</v>
      </c>
      <c r="E194" s="760">
        <f>'O5 Details by Class &amp; Accounts'!AE141</f>
        <v>0</v>
      </c>
      <c r="F194" s="760">
        <f>'O5 Details by Class &amp; Accounts'!AF141</f>
        <v>0</v>
      </c>
      <c r="G194" s="760">
        <f>'O5 Details by Class &amp; Accounts'!AG141</f>
        <v>0</v>
      </c>
      <c r="H194" s="760">
        <f>'O5 Details by Class &amp; Accounts'!AH141</f>
        <v>0</v>
      </c>
      <c r="I194" s="760">
        <f>'O5 Details by Class &amp; Accounts'!AI141</f>
        <v>0</v>
      </c>
      <c r="J194" s="760">
        <f>'O5 Details by Class &amp; Accounts'!AJ141</f>
        <v>0</v>
      </c>
      <c r="K194" s="760">
        <f>'O5 Details by Class &amp; Accounts'!AK141</f>
        <v>0</v>
      </c>
      <c r="L194" s="760">
        <f>'O5 Details by Class &amp; Accounts'!AL141</f>
        <v>0</v>
      </c>
      <c r="M194" s="760">
        <f>'O5 Details by Class &amp; Accounts'!AM141</f>
        <v>0</v>
      </c>
      <c r="N194" s="760">
        <f>'O5 Details by Class &amp; Accounts'!AN141</f>
        <v>0</v>
      </c>
      <c r="O194" s="760">
        <f>'O5 Details by Class &amp; Accounts'!AO141</f>
        <v>0</v>
      </c>
      <c r="P194" s="760">
        <f>'O5 Details by Class &amp; Accounts'!AP141</f>
        <v>0</v>
      </c>
      <c r="Q194" s="760">
        <f>'O5 Details by Class &amp; Accounts'!AQ141</f>
        <v>0</v>
      </c>
      <c r="R194" s="760">
        <f>'O5 Details by Class &amp; Accounts'!AR141</f>
        <v>0</v>
      </c>
      <c r="S194" s="760">
        <f>'O5 Details by Class &amp; Accounts'!AS141</f>
        <v>0</v>
      </c>
      <c r="T194" s="760">
        <f>'O5 Details by Class &amp; Accounts'!AT141</f>
        <v>0</v>
      </c>
      <c r="U194" s="760">
        <f>'O5 Details by Class &amp; Accounts'!AU141</f>
        <v>0</v>
      </c>
      <c r="V194" s="760">
        <f>'O5 Details by Class &amp; Accounts'!AV141</f>
        <v>0</v>
      </c>
      <c r="W194" s="761">
        <f>'O5 Details by Class &amp; Accounts'!AW141</f>
        <v>0</v>
      </c>
      <c r="X194" s="699"/>
      <c r="Y194" s="700"/>
      <c r="Z194" s="749" t="s">
        <v>61</v>
      </c>
      <c r="AA194" s="700"/>
      <c r="AB194" s="700"/>
      <c r="AC194" s="700"/>
      <c r="AD194" s="700"/>
    </row>
    <row r="195" spans="1:30" s="83" customFormat="1" ht="25.5">
      <c r="A195" s="759">
        <v>5090</v>
      </c>
      <c r="B195" s="423" t="s">
        <v>910</v>
      </c>
      <c r="C195" s="744">
        <f t="shared" si="39"/>
        <v>0</v>
      </c>
      <c r="D195" s="760">
        <f>'O5 Details by Class &amp; Accounts'!AD142</f>
        <v>0</v>
      </c>
      <c r="E195" s="760">
        <f>'O5 Details by Class &amp; Accounts'!AE142</f>
        <v>0</v>
      </c>
      <c r="F195" s="760">
        <f>'O5 Details by Class &amp; Accounts'!AF142</f>
        <v>0</v>
      </c>
      <c r="G195" s="760">
        <f>'O5 Details by Class &amp; Accounts'!AG142</f>
        <v>0</v>
      </c>
      <c r="H195" s="760">
        <f>'O5 Details by Class &amp; Accounts'!AH142</f>
        <v>0</v>
      </c>
      <c r="I195" s="760">
        <f>'O5 Details by Class &amp; Accounts'!AI142</f>
        <v>0</v>
      </c>
      <c r="J195" s="760">
        <f>'O5 Details by Class &amp; Accounts'!AJ142</f>
        <v>0</v>
      </c>
      <c r="K195" s="760">
        <f>'O5 Details by Class &amp; Accounts'!AK142</f>
        <v>0</v>
      </c>
      <c r="L195" s="760">
        <f>'O5 Details by Class &amp; Accounts'!AL142</f>
        <v>0</v>
      </c>
      <c r="M195" s="760">
        <f>'O5 Details by Class &amp; Accounts'!AM142</f>
        <v>0</v>
      </c>
      <c r="N195" s="760">
        <f>'O5 Details by Class &amp; Accounts'!AN142</f>
        <v>0</v>
      </c>
      <c r="O195" s="760">
        <f>'O5 Details by Class &amp; Accounts'!AO142</f>
        <v>0</v>
      </c>
      <c r="P195" s="760">
        <f>'O5 Details by Class &amp; Accounts'!AP142</f>
        <v>0</v>
      </c>
      <c r="Q195" s="760">
        <f>'O5 Details by Class &amp; Accounts'!AQ142</f>
        <v>0</v>
      </c>
      <c r="R195" s="760">
        <f>'O5 Details by Class &amp; Accounts'!AR142</f>
        <v>0</v>
      </c>
      <c r="S195" s="760">
        <f>'O5 Details by Class &amp; Accounts'!AS142</f>
        <v>0</v>
      </c>
      <c r="T195" s="760">
        <f>'O5 Details by Class &amp; Accounts'!AT142</f>
        <v>0</v>
      </c>
      <c r="U195" s="760">
        <f>'O5 Details by Class &amp; Accounts'!AU142</f>
        <v>0</v>
      </c>
      <c r="V195" s="760">
        <f>'O5 Details by Class &amp; Accounts'!AV142</f>
        <v>0</v>
      </c>
      <c r="W195" s="761">
        <f>'O5 Details by Class &amp; Accounts'!AW142</f>
        <v>0</v>
      </c>
      <c r="X195" s="699"/>
      <c r="Y195" s="700"/>
      <c r="Z195" s="749" t="s">
        <v>564</v>
      </c>
      <c r="AA195" s="700"/>
      <c r="AB195" s="700"/>
      <c r="AC195" s="700"/>
      <c r="AD195" s="700"/>
    </row>
    <row r="196" spans="1:30" s="83" customFormat="1" ht="25.5">
      <c r="A196" s="759">
        <v>5095</v>
      </c>
      <c r="B196" s="423" t="s">
        <v>911</v>
      </c>
      <c r="C196" s="744">
        <f t="shared" si="39"/>
        <v>0</v>
      </c>
      <c r="D196" s="760">
        <f>'O5 Details by Class &amp; Accounts'!AD143</f>
        <v>0</v>
      </c>
      <c r="E196" s="760">
        <f>'O5 Details by Class &amp; Accounts'!AE143</f>
        <v>0</v>
      </c>
      <c r="F196" s="760">
        <f>'O5 Details by Class &amp; Accounts'!AF143</f>
        <v>0</v>
      </c>
      <c r="G196" s="760">
        <f>'O5 Details by Class &amp; Accounts'!AG143</f>
        <v>0</v>
      </c>
      <c r="H196" s="760">
        <f>'O5 Details by Class &amp; Accounts'!AH143</f>
        <v>0</v>
      </c>
      <c r="I196" s="760">
        <f>'O5 Details by Class &amp; Accounts'!AI143</f>
        <v>0</v>
      </c>
      <c r="J196" s="760">
        <f>'O5 Details by Class &amp; Accounts'!AJ143</f>
        <v>0</v>
      </c>
      <c r="K196" s="760">
        <f>'O5 Details by Class &amp; Accounts'!AK143</f>
        <v>0</v>
      </c>
      <c r="L196" s="760">
        <f>'O5 Details by Class &amp; Accounts'!AL143</f>
        <v>0</v>
      </c>
      <c r="M196" s="760">
        <f>'O5 Details by Class &amp; Accounts'!AM143</f>
        <v>0</v>
      </c>
      <c r="N196" s="760">
        <f>'O5 Details by Class &amp; Accounts'!AN143</f>
        <v>0</v>
      </c>
      <c r="O196" s="760">
        <f>'O5 Details by Class &amp; Accounts'!AO143</f>
        <v>0</v>
      </c>
      <c r="P196" s="760">
        <f>'O5 Details by Class &amp; Accounts'!AP143</f>
        <v>0</v>
      </c>
      <c r="Q196" s="760">
        <f>'O5 Details by Class &amp; Accounts'!AQ143</f>
        <v>0</v>
      </c>
      <c r="R196" s="760">
        <f>'O5 Details by Class &amp; Accounts'!AR143</f>
        <v>0</v>
      </c>
      <c r="S196" s="760">
        <f>'O5 Details by Class &amp; Accounts'!AS143</f>
        <v>0</v>
      </c>
      <c r="T196" s="760">
        <f>'O5 Details by Class &amp; Accounts'!AT143</f>
        <v>0</v>
      </c>
      <c r="U196" s="760">
        <f>'O5 Details by Class &amp; Accounts'!AU143</f>
        <v>0</v>
      </c>
      <c r="V196" s="760">
        <f>'O5 Details by Class &amp; Accounts'!AV143</f>
        <v>0</v>
      </c>
      <c r="W196" s="761">
        <f>'O5 Details by Class &amp; Accounts'!AW143</f>
        <v>0</v>
      </c>
      <c r="X196" s="699"/>
      <c r="Y196" s="700"/>
      <c r="Z196" s="749" t="s">
        <v>563</v>
      </c>
      <c r="AA196" s="700"/>
      <c r="AB196" s="700"/>
      <c r="AC196" s="700"/>
      <c r="AD196" s="700"/>
    </row>
    <row r="197" spans="1:30" s="83" customFormat="1" ht="12.75">
      <c r="A197" s="759">
        <v>5096</v>
      </c>
      <c r="B197" s="423" t="s">
        <v>744</v>
      </c>
      <c r="C197" s="744">
        <f t="shared" si="39"/>
        <v>0</v>
      </c>
      <c r="D197" s="760">
        <f>'O5 Details by Class &amp; Accounts'!AD144</f>
        <v>0</v>
      </c>
      <c r="E197" s="760">
        <f>'O5 Details by Class &amp; Accounts'!AE144</f>
        <v>0</v>
      </c>
      <c r="F197" s="760">
        <f>'O5 Details by Class &amp; Accounts'!AF144</f>
        <v>0</v>
      </c>
      <c r="G197" s="760">
        <f>'O5 Details by Class &amp; Accounts'!AG144</f>
        <v>0</v>
      </c>
      <c r="H197" s="760">
        <f>'O5 Details by Class &amp; Accounts'!AH144</f>
        <v>0</v>
      </c>
      <c r="I197" s="760">
        <f>'O5 Details by Class &amp; Accounts'!AI144</f>
        <v>0</v>
      </c>
      <c r="J197" s="760">
        <f>'O5 Details by Class &amp; Accounts'!AJ144</f>
        <v>0</v>
      </c>
      <c r="K197" s="760">
        <f>'O5 Details by Class &amp; Accounts'!AK144</f>
        <v>0</v>
      </c>
      <c r="L197" s="760">
        <f>'O5 Details by Class &amp; Accounts'!AL144</f>
        <v>0</v>
      </c>
      <c r="M197" s="760">
        <f>'O5 Details by Class &amp; Accounts'!AM144</f>
        <v>0</v>
      </c>
      <c r="N197" s="760">
        <f>'O5 Details by Class &amp; Accounts'!AN144</f>
        <v>0</v>
      </c>
      <c r="O197" s="760">
        <f>'O5 Details by Class &amp; Accounts'!AO144</f>
        <v>0</v>
      </c>
      <c r="P197" s="760">
        <f>'O5 Details by Class &amp; Accounts'!AP144</f>
        <v>0</v>
      </c>
      <c r="Q197" s="760">
        <f>'O5 Details by Class &amp; Accounts'!AQ144</f>
        <v>0</v>
      </c>
      <c r="R197" s="760">
        <f>'O5 Details by Class &amp; Accounts'!AR144</f>
        <v>0</v>
      </c>
      <c r="S197" s="760">
        <f>'O5 Details by Class &amp; Accounts'!AS144</f>
        <v>0</v>
      </c>
      <c r="T197" s="760">
        <f>'O5 Details by Class &amp; Accounts'!AT144</f>
        <v>0</v>
      </c>
      <c r="U197" s="760">
        <f>'O5 Details by Class &amp; Accounts'!AU144</f>
        <v>0</v>
      </c>
      <c r="V197" s="760">
        <f>'O5 Details by Class &amp; Accounts'!AV144</f>
        <v>0</v>
      </c>
      <c r="W197" s="761">
        <f>'O5 Details by Class &amp; Accounts'!AW144</f>
        <v>0</v>
      </c>
      <c r="X197" s="699"/>
      <c r="Y197" s="700"/>
      <c r="Z197" s="749" t="s">
        <v>288</v>
      </c>
      <c r="AA197" s="700"/>
      <c r="AB197" s="700"/>
      <c r="AC197" s="700"/>
      <c r="AD197" s="700"/>
    </row>
    <row r="198" spans="1:30" s="83" customFormat="1" ht="12.75">
      <c r="A198" s="759">
        <v>5105</v>
      </c>
      <c r="B198" s="423" t="s">
        <v>675</v>
      </c>
      <c r="C198" s="744">
        <f t="shared" si="39"/>
        <v>0</v>
      </c>
      <c r="D198" s="760">
        <f>'O5 Details by Class &amp; Accounts'!AD145</f>
        <v>0</v>
      </c>
      <c r="E198" s="760">
        <f>'O5 Details by Class &amp; Accounts'!AE145</f>
        <v>0</v>
      </c>
      <c r="F198" s="760">
        <f>'O5 Details by Class &amp; Accounts'!AF145</f>
        <v>0</v>
      </c>
      <c r="G198" s="760">
        <f>'O5 Details by Class &amp; Accounts'!AG145</f>
        <v>0</v>
      </c>
      <c r="H198" s="760">
        <f>'O5 Details by Class &amp; Accounts'!AH145</f>
        <v>0</v>
      </c>
      <c r="I198" s="760">
        <f>'O5 Details by Class &amp; Accounts'!AI145</f>
        <v>0</v>
      </c>
      <c r="J198" s="760">
        <f>'O5 Details by Class &amp; Accounts'!AJ145</f>
        <v>0</v>
      </c>
      <c r="K198" s="760">
        <f>'O5 Details by Class &amp; Accounts'!AK145</f>
        <v>0</v>
      </c>
      <c r="L198" s="760">
        <f>'O5 Details by Class &amp; Accounts'!AL145</f>
        <v>0</v>
      </c>
      <c r="M198" s="760">
        <f>'O5 Details by Class &amp; Accounts'!AM145</f>
        <v>0</v>
      </c>
      <c r="N198" s="760">
        <f>'O5 Details by Class &amp; Accounts'!AN145</f>
        <v>0</v>
      </c>
      <c r="O198" s="760">
        <f>'O5 Details by Class &amp; Accounts'!AO145</f>
        <v>0</v>
      </c>
      <c r="P198" s="760">
        <f>'O5 Details by Class &amp; Accounts'!AP145</f>
        <v>0</v>
      </c>
      <c r="Q198" s="760">
        <f>'O5 Details by Class &amp; Accounts'!AQ145</f>
        <v>0</v>
      </c>
      <c r="R198" s="760">
        <f>'O5 Details by Class &amp; Accounts'!AR145</f>
        <v>0</v>
      </c>
      <c r="S198" s="760">
        <f>'O5 Details by Class &amp; Accounts'!AS145</f>
        <v>0</v>
      </c>
      <c r="T198" s="760">
        <f>'O5 Details by Class &amp; Accounts'!AT145</f>
        <v>0</v>
      </c>
      <c r="U198" s="760">
        <f>'O5 Details by Class &amp; Accounts'!AU145</f>
        <v>0</v>
      </c>
      <c r="V198" s="760">
        <f>'O5 Details by Class &amp; Accounts'!AV145</f>
        <v>0</v>
      </c>
      <c r="W198" s="761">
        <f>'O5 Details by Class &amp; Accounts'!AW145</f>
        <v>0</v>
      </c>
      <c r="X198" s="699"/>
      <c r="Y198" s="700"/>
      <c r="Z198" s="749" t="s">
        <v>61</v>
      </c>
      <c r="AA198" s="700"/>
      <c r="AB198" s="700"/>
      <c r="AC198" s="700"/>
      <c r="AD198" s="700"/>
    </row>
    <row r="199" spans="1:30" s="83" customFormat="1" ht="12.75">
      <c r="A199" s="759">
        <v>5120</v>
      </c>
      <c r="B199" s="423" t="s">
        <v>1474</v>
      </c>
      <c r="C199" s="744">
        <f t="shared" si="39"/>
        <v>138600</v>
      </c>
      <c r="D199" s="760">
        <f>'O5 Details by Class &amp; Accounts'!AD149</f>
        <v>93067.156375014107</v>
      </c>
      <c r="E199" s="760">
        <f>'O5 Details by Class &amp; Accounts'!AE149</f>
        <v>10250.339287930923</v>
      </c>
      <c r="F199" s="760">
        <f>'O5 Details by Class &amp; Accounts'!AF149</f>
        <v>510.35780128036856</v>
      </c>
      <c r="G199" s="760">
        <f>'O5 Details by Class &amp; Accounts'!AG149</f>
        <v>0</v>
      </c>
      <c r="H199" s="760">
        <f>'O5 Details by Class &amp; Accounts'!AH149</f>
        <v>0</v>
      </c>
      <c r="I199" s="760">
        <f>'O5 Details by Class &amp; Accounts'!AI149</f>
        <v>0</v>
      </c>
      <c r="J199" s="760">
        <f>'O5 Details by Class &amp; Accounts'!AJ149</f>
        <v>31688.814218660827</v>
      </c>
      <c r="K199" s="760">
        <f>'O5 Details by Class &amp; Accounts'!AK149</f>
        <v>1737.7161902808946</v>
      </c>
      <c r="L199" s="760">
        <f>'O5 Details by Class &amp; Accounts'!AL149</f>
        <v>1345.6161268328979</v>
      </c>
      <c r="M199" s="760">
        <f>'O5 Details by Class &amp; Accounts'!AM149</f>
        <v>0</v>
      </c>
      <c r="N199" s="760">
        <f>'O5 Details by Class &amp; Accounts'!AN149</f>
        <v>0</v>
      </c>
      <c r="O199" s="760">
        <f>'O5 Details by Class &amp; Accounts'!AO149</f>
        <v>0</v>
      </c>
      <c r="P199" s="760">
        <f>'O5 Details by Class &amp; Accounts'!AP149</f>
        <v>0</v>
      </c>
      <c r="Q199" s="760">
        <f>'O5 Details by Class &amp; Accounts'!AQ149</f>
        <v>0</v>
      </c>
      <c r="R199" s="760">
        <f>'O5 Details by Class &amp; Accounts'!AR149</f>
        <v>0</v>
      </c>
      <c r="S199" s="760">
        <f>'O5 Details by Class &amp; Accounts'!AS149</f>
        <v>0</v>
      </c>
      <c r="T199" s="760">
        <f>'O5 Details by Class &amp; Accounts'!AT149</f>
        <v>0</v>
      </c>
      <c r="U199" s="760">
        <f>'O5 Details by Class &amp; Accounts'!AU149</f>
        <v>0</v>
      </c>
      <c r="V199" s="760">
        <f>'O5 Details by Class &amp; Accounts'!AV149</f>
        <v>0</v>
      </c>
      <c r="W199" s="761">
        <f>'O5 Details by Class &amp; Accounts'!AW149</f>
        <v>0</v>
      </c>
      <c r="X199" s="699"/>
      <c r="Y199" s="700"/>
      <c r="Z199" s="749">
        <v>1830</v>
      </c>
      <c r="AA199" s="700"/>
      <c r="AB199" s="700"/>
      <c r="AC199" s="700"/>
      <c r="AD199" s="700"/>
    </row>
    <row r="200" spans="1:30" s="83" customFormat="1" ht="12.75">
      <c r="A200" s="759">
        <v>5125</v>
      </c>
      <c r="B200" s="423" t="s">
        <v>711</v>
      </c>
      <c r="C200" s="744">
        <f t="shared" si="39"/>
        <v>35700</v>
      </c>
      <c r="D200" s="760">
        <f>'O5 Details by Class &amp; Accounts'!AD150</f>
        <v>24136.846947309212</v>
      </c>
      <c r="E200" s="760">
        <f>'O5 Details by Class &amp; Accounts'!AE150</f>
        <v>2802.5265489898766</v>
      </c>
      <c r="F200" s="760">
        <f>'O5 Details by Class &amp; Accounts'!AF150</f>
        <v>270.63782156395899</v>
      </c>
      <c r="G200" s="760">
        <f>'O5 Details by Class &amp; Accounts'!AG150</f>
        <v>0</v>
      </c>
      <c r="H200" s="760">
        <f>'O5 Details by Class &amp; Accounts'!AH150</f>
        <v>0</v>
      </c>
      <c r="I200" s="760">
        <f>'O5 Details by Class &amp; Accounts'!AI150</f>
        <v>0</v>
      </c>
      <c r="J200" s="760">
        <f>'O5 Details by Class &amp; Accounts'!AJ150</f>
        <v>7737.1603674215839</v>
      </c>
      <c r="K200" s="760">
        <f>'O5 Details by Class &amp; Accounts'!AK150</f>
        <v>424.28185366906894</v>
      </c>
      <c r="L200" s="760">
        <f>'O5 Details by Class &amp; Accounts'!AL150</f>
        <v>328.54646104630461</v>
      </c>
      <c r="M200" s="760">
        <f>'O5 Details by Class &amp; Accounts'!AM150</f>
        <v>0</v>
      </c>
      <c r="N200" s="760">
        <f>'O5 Details by Class &amp; Accounts'!AN150</f>
        <v>0</v>
      </c>
      <c r="O200" s="760">
        <f>'O5 Details by Class &amp; Accounts'!AO150</f>
        <v>0</v>
      </c>
      <c r="P200" s="760">
        <f>'O5 Details by Class &amp; Accounts'!AP150</f>
        <v>0</v>
      </c>
      <c r="Q200" s="760">
        <f>'O5 Details by Class &amp; Accounts'!AQ150</f>
        <v>0</v>
      </c>
      <c r="R200" s="760">
        <f>'O5 Details by Class &amp; Accounts'!AR150</f>
        <v>0</v>
      </c>
      <c r="S200" s="760">
        <f>'O5 Details by Class &amp; Accounts'!AS150</f>
        <v>0</v>
      </c>
      <c r="T200" s="760">
        <f>'O5 Details by Class &amp; Accounts'!AT150</f>
        <v>0</v>
      </c>
      <c r="U200" s="760">
        <f>'O5 Details by Class &amp; Accounts'!AU150</f>
        <v>0</v>
      </c>
      <c r="V200" s="760">
        <f>'O5 Details by Class &amp; Accounts'!AV150</f>
        <v>0</v>
      </c>
      <c r="W200" s="761">
        <f>'O5 Details by Class &amp; Accounts'!AW150</f>
        <v>0</v>
      </c>
      <c r="X200" s="699"/>
      <c r="Y200" s="700"/>
      <c r="Z200" s="749">
        <v>1835</v>
      </c>
      <c r="AA200" s="700"/>
      <c r="AB200" s="700"/>
      <c r="AC200" s="700"/>
      <c r="AD200" s="700"/>
    </row>
    <row r="201" spans="1:30" s="83" customFormat="1" ht="12.75">
      <c r="A201" s="759">
        <v>5130</v>
      </c>
      <c r="B201" s="423" t="s">
        <v>1475</v>
      </c>
      <c r="C201" s="744">
        <f t="shared" si="39"/>
        <v>0</v>
      </c>
      <c r="D201" s="760">
        <f>'O5 Details by Class &amp; Accounts'!AD151</f>
        <v>0</v>
      </c>
      <c r="E201" s="760">
        <f>'O5 Details by Class &amp; Accounts'!AE151</f>
        <v>0</v>
      </c>
      <c r="F201" s="760">
        <f>'O5 Details by Class &amp; Accounts'!AF151</f>
        <v>0</v>
      </c>
      <c r="G201" s="760">
        <f>'O5 Details by Class &amp; Accounts'!AG151</f>
        <v>0</v>
      </c>
      <c r="H201" s="760">
        <f>'O5 Details by Class &amp; Accounts'!AH151</f>
        <v>0</v>
      </c>
      <c r="I201" s="760">
        <f>'O5 Details by Class &amp; Accounts'!AI151</f>
        <v>0</v>
      </c>
      <c r="J201" s="760">
        <f>'O5 Details by Class &amp; Accounts'!AJ151</f>
        <v>0</v>
      </c>
      <c r="K201" s="760">
        <f>'O5 Details by Class &amp; Accounts'!AK151</f>
        <v>0</v>
      </c>
      <c r="L201" s="760">
        <f>'O5 Details by Class &amp; Accounts'!AL151</f>
        <v>0</v>
      </c>
      <c r="M201" s="760">
        <f>'O5 Details by Class &amp; Accounts'!AM151</f>
        <v>0</v>
      </c>
      <c r="N201" s="760">
        <f>'O5 Details by Class &amp; Accounts'!AN151</f>
        <v>0</v>
      </c>
      <c r="O201" s="760">
        <f>'O5 Details by Class &amp; Accounts'!AO151</f>
        <v>0</v>
      </c>
      <c r="P201" s="760">
        <f>'O5 Details by Class &amp; Accounts'!AP151</f>
        <v>0</v>
      </c>
      <c r="Q201" s="760">
        <f>'O5 Details by Class &amp; Accounts'!AQ151</f>
        <v>0</v>
      </c>
      <c r="R201" s="760">
        <f>'O5 Details by Class &amp; Accounts'!AR151</f>
        <v>0</v>
      </c>
      <c r="S201" s="760">
        <f>'O5 Details by Class &amp; Accounts'!AS151</f>
        <v>0</v>
      </c>
      <c r="T201" s="760">
        <f>'O5 Details by Class &amp; Accounts'!AT151</f>
        <v>0</v>
      </c>
      <c r="U201" s="760">
        <f>'O5 Details by Class &amp; Accounts'!AU151</f>
        <v>0</v>
      </c>
      <c r="V201" s="760">
        <f>'O5 Details by Class &amp; Accounts'!AV151</f>
        <v>0</v>
      </c>
      <c r="W201" s="761">
        <f>'O5 Details by Class &amp; Accounts'!AW151</f>
        <v>0</v>
      </c>
      <c r="X201" s="699"/>
      <c r="Y201" s="700"/>
      <c r="Z201" s="749">
        <v>1855</v>
      </c>
      <c r="AA201" s="700"/>
      <c r="AB201" s="700"/>
      <c r="AC201" s="700"/>
      <c r="AD201" s="700"/>
    </row>
    <row r="202" spans="1:30" s="83" customFormat="1" ht="25.5">
      <c r="A202" s="759">
        <v>5135</v>
      </c>
      <c r="B202" s="423" t="s">
        <v>1476</v>
      </c>
      <c r="C202" s="744">
        <f t="shared" si="39"/>
        <v>0</v>
      </c>
      <c r="D202" s="760">
        <f>'O5 Details by Class &amp; Accounts'!AD152</f>
        <v>0</v>
      </c>
      <c r="E202" s="760">
        <f>'O5 Details by Class &amp; Accounts'!AE152</f>
        <v>0</v>
      </c>
      <c r="F202" s="760">
        <f>'O5 Details by Class &amp; Accounts'!AF152</f>
        <v>0</v>
      </c>
      <c r="G202" s="760">
        <f>'O5 Details by Class &amp; Accounts'!AG152</f>
        <v>0</v>
      </c>
      <c r="H202" s="760">
        <f>'O5 Details by Class &amp; Accounts'!AH152</f>
        <v>0</v>
      </c>
      <c r="I202" s="760">
        <f>'O5 Details by Class &amp; Accounts'!AI152</f>
        <v>0</v>
      </c>
      <c r="J202" s="760">
        <f>'O5 Details by Class &amp; Accounts'!AJ152</f>
        <v>0</v>
      </c>
      <c r="K202" s="760">
        <f>'O5 Details by Class &amp; Accounts'!AK152</f>
        <v>0</v>
      </c>
      <c r="L202" s="760">
        <f>'O5 Details by Class &amp; Accounts'!AL152</f>
        <v>0</v>
      </c>
      <c r="M202" s="760">
        <f>'O5 Details by Class &amp; Accounts'!AM152</f>
        <v>0</v>
      </c>
      <c r="N202" s="760">
        <f>'O5 Details by Class &amp; Accounts'!AN152</f>
        <v>0</v>
      </c>
      <c r="O202" s="760">
        <f>'O5 Details by Class &amp; Accounts'!AO152</f>
        <v>0</v>
      </c>
      <c r="P202" s="760">
        <f>'O5 Details by Class &amp; Accounts'!AP152</f>
        <v>0</v>
      </c>
      <c r="Q202" s="760">
        <f>'O5 Details by Class &amp; Accounts'!AQ152</f>
        <v>0</v>
      </c>
      <c r="R202" s="760">
        <f>'O5 Details by Class &amp; Accounts'!AR152</f>
        <v>0</v>
      </c>
      <c r="S202" s="760">
        <f>'O5 Details by Class &amp; Accounts'!AS152</f>
        <v>0</v>
      </c>
      <c r="T202" s="760">
        <f>'O5 Details by Class &amp; Accounts'!AT152</f>
        <v>0</v>
      </c>
      <c r="U202" s="760">
        <f>'O5 Details by Class &amp; Accounts'!AU152</f>
        <v>0</v>
      </c>
      <c r="V202" s="760">
        <f>'O5 Details by Class &amp; Accounts'!AV152</f>
        <v>0</v>
      </c>
      <c r="W202" s="761">
        <f>'O5 Details by Class &amp; Accounts'!AW152</f>
        <v>0</v>
      </c>
      <c r="X202" s="699"/>
      <c r="Y202" s="700"/>
      <c r="Z202" s="749" t="s">
        <v>563</v>
      </c>
      <c r="AA202" s="700"/>
      <c r="AB202" s="700"/>
      <c r="AC202" s="700"/>
      <c r="AD202" s="700"/>
    </row>
    <row r="203" spans="1:30" s="83" customFormat="1" ht="12.75">
      <c r="A203" s="759">
        <v>5145</v>
      </c>
      <c r="B203" s="423" t="s">
        <v>1477</v>
      </c>
      <c r="C203" s="744">
        <f t="shared" si="39"/>
        <v>34300</v>
      </c>
      <c r="D203" s="760">
        <f>'O5 Details by Class &amp; Accounts'!AD153</f>
        <v>23261.528859299771</v>
      </c>
      <c r="E203" s="760">
        <f>'O5 Details by Class &amp; Accounts'!AE153</f>
        <v>2762.6760981988946</v>
      </c>
      <c r="F203" s="760">
        <f>'O5 Details by Class &amp; Accounts'!AF153</f>
        <v>320.10342982821135</v>
      </c>
      <c r="G203" s="760">
        <f>'O5 Details by Class &amp; Accounts'!AG153</f>
        <v>0</v>
      </c>
      <c r="H203" s="760">
        <f>'O5 Details by Class &amp; Accounts'!AH153</f>
        <v>0</v>
      </c>
      <c r="I203" s="760">
        <f>'O5 Details by Class &amp; Accounts'!AI153</f>
        <v>0</v>
      </c>
      <c r="J203" s="760">
        <f>'O5 Details by Class &amp; Accounts'!AJ153</f>
        <v>7250.2407418415269</v>
      </c>
      <c r="K203" s="760">
        <f>'O5 Details by Class &amp; Accounts'!AK153</f>
        <v>397.58069309873395</v>
      </c>
      <c r="L203" s="760">
        <f>'O5 Details by Class &amp; Accounts'!AL153</f>
        <v>307.87017773286578</v>
      </c>
      <c r="M203" s="760">
        <f>'O5 Details by Class &amp; Accounts'!AM153</f>
        <v>0</v>
      </c>
      <c r="N203" s="760">
        <f>'O5 Details by Class &amp; Accounts'!AN153</f>
        <v>0</v>
      </c>
      <c r="O203" s="760">
        <f>'O5 Details by Class &amp; Accounts'!AO153</f>
        <v>0</v>
      </c>
      <c r="P203" s="760">
        <f>'O5 Details by Class &amp; Accounts'!AP153</f>
        <v>0</v>
      </c>
      <c r="Q203" s="760">
        <f>'O5 Details by Class &amp; Accounts'!AQ153</f>
        <v>0</v>
      </c>
      <c r="R203" s="760">
        <f>'O5 Details by Class &amp; Accounts'!AR153</f>
        <v>0</v>
      </c>
      <c r="S203" s="760">
        <f>'O5 Details by Class &amp; Accounts'!AS153</f>
        <v>0</v>
      </c>
      <c r="T203" s="760">
        <f>'O5 Details by Class &amp; Accounts'!AT153</f>
        <v>0</v>
      </c>
      <c r="U203" s="760">
        <f>'O5 Details by Class &amp; Accounts'!AU153</f>
        <v>0</v>
      </c>
      <c r="V203" s="760">
        <f>'O5 Details by Class &amp; Accounts'!AV153</f>
        <v>0</v>
      </c>
      <c r="W203" s="761">
        <f>'O5 Details by Class &amp; Accounts'!AW153</f>
        <v>0</v>
      </c>
      <c r="X203" s="699"/>
      <c r="Y203" s="700"/>
      <c r="Z203" s="749">
        <v>1840</v>
      </c>
      <c r="AA203" s="700"/>
      <c r="AB203" s="700"/>
      <c r="AC203" s="700"/>
      <c r="AD203" s="700"/>
    </row>
    <row r="204" spans="1:30" s="83" customFormat="1" ht="25.5">
      <c r="A204" s="759">
        <v>5150</v>
      </c>
      <c r="B204" s="423" t="s">
        <v>1478</v>
      </c>
      <c r="C204" s="744">
        <f t="shared" si="39"/>
        <v>0</v>
      </c>
      <c r="D204" s="760">
        <f>'O5 Details by Class &amp; Accounts'!AD154</f>
        <v>0</v>
      </c>
      <c r="E204" s="760">
        <f>'O5 Details by Class &amp; Accounts'!AE154</f>
        <v>0</v>
      </c>
      <c r="F204" s="760">
        <f>'O5 Details by Class &amp; Accounts'!AF154</f>
        <v>0</v>
      </c>
      <c r="G204" s="760">
        <f>'O5 Details by Class &amp; Accounts'!AG154</f>
        <v>0</v>
      </c>
      <c r="H204" s="760">
        <f>'O5 Details by Class &amp; Accounts'!AH154</f>
        <v>0</v>
      </c>
      <c r="I204" s="760">
        <f>'O5 Details by Class &amp; Accounts'!AI154</f>
        <v>0</v>
      </c>
      <c r="J204" s="760">
        <f>'O5 Details by Class &amp; Accounts'!AJ154</f>
        <v>0</v>
      </c>
      <c r="K204" s="760">
        <f>'O5 Details by Class &amp; Accounts'!AK154</f>
        <v>0</v>
      </c>
      <c r="L204" s="760">
        <f>'O5 Details by Class &amp; Accounts'!AL154</f>
        <v>0</v>
      </c>
      <c r="M204" s="760">
        <f>'O5 Details by Class &amp; Accounts'!AM154</f>
        <v>0</v>
      </c>
      <c r="N204" s="760">
        <f>'O5 Details by Class &amp; Accounts'!AN154</f>
        <v>0</v>
      </c>
      <c r="O204" s="760">
        <f>'O5 Details by Class &amp; Accounts'!AO154</f>
        <v>0</v>
      </c>
      <c r="P204" s="760">
        <f>'O5 Details by Class &amp; Accounts'!AP154</f>
        <v>0</v>
      </c>
      <c r="Q204" s="760">
        <f>'O5 Details by Class &amp; Accounts'!AQ154</f>
        <v>0</v>
      </c>
      <c r="R204" s="760">
        <f>'O5 Details by Class &amp; Accounts'!AR154</f>
        <v>0</v>
      </c>
      <c r="S204" s="760">
        <f>'O5 Details by Class &amp; Accounts'!AS154</f>
        <v>0</v>
      </c>
      <c r="T204" s="760">
        <f>'O5 Details by Class &amp; Accounts'!AT154</f>
        <v>0</v>
      </c>
      <c r="U204" s="760">
        <f>'O5 Details by Class &amp; Accounts'!AU154</f>
        <v>0</v>
      </c>
      <c r="V204" s="760">
        <f>'O5 Details by Class &amp; Accounts'!AV154</f>
        <v>0</v>
      </c>
      <c r="W204" s="761">
        <f>'O5 Details by Class &amp; Accounts'!AW154</f>
        <v>0</v>
      </c>
      <c r="X204" s="699"/>
      <c r="Y204" s="700"/>
      <c r="Z204" s="749">
        <v>1845</v>
      </c>
      <c r="AA204" s="700"/>
      <c r="AB204" s="700"/>
      <c r="AC204" s="700"/>
      <c r="AD204" s="700"/>
    </row>
    <row r="205" spans="1:30" s="83" customFormat="1" ht="12.75">
      <c r="A205" s="759">
        <v>5155</v>
      </c>
      <c r="B205" s="423" t="s">
        <v>1479</v>
      </c>
      <c r="C205" s="744">
        <f t="shared" si="39"/>
        <v>0</v>
      </c>
      <c r="D205" s="760">
        <f>'O5 Details by Class &amp; Accounts'!AD155</f>
        <v>0</v>
      </c>
      <c r="E205" s="760">
        <f>'O5 Details by Class &amp; Accounts'!AE155</f>
        <v>0</v>
      </c>
      <c r="F205" s="760">
        <f>'O5 Details by Class &amp; Accounts'!AF155</f>
        <v>0</v>
      </c>
      <c r="G205" s="760">
        <f>'O5 Details by Class &amp; Accounts'!AG155</f>
        <v>0</v>
      </c>
      <c r="H205" s="760">
        <f>'O5 Details by Class &amp; Accounts'!AH155</f>
        <v>0</v>
      </c>
      <c r="I205" s="760">
        <f>'O5 Details by Class &amp; Accounts'!AI155</f>
        <v>0</v>
      </c>
      <c r="J205" s="760">
        <f>'O5 Details by Class &amp; Accounts'!AJ155</f>
        <v>0</v>
      </c>
      <c r="K205" s="760">
        <f>'O5 Details by Class &amp; Accounts'!AK155</f>
        <v>0</v>
      </c>
      <c r="L205" s="760">
        <f>'O5 Details by Class &amp; Accounts'!AL155</f>
        <v>0</v>
      </c>
      <c r="M205" s="760">
        <f>'O5 Details by Class &amp; Accounts'!AM155</f>
        <v>0</v>
      </c>
      <c r="N205" s="760">
        <f>'O5 Details by Class &amp; Accounts'!AN155</f>
        <v>0</v>
      </c>
      <c r="O205" s="760">
        <f>'O5 Details by Class &amp; Accounts'!AO155</f>
        <v>0</v>
      </c>
      <c r="P205" s="760">
        <f>'O5 Details by Class &amp; Accounts'!AP155</f>
        <v>0</v>
      </c>
      <c r="Q205" s="760">
        <f>'O5 Details by Class &amp; Accounts'!AQ155</f>
        <v>0</v>
      </c>
      <c r="R205" s="760">
        <f>'O5 Details by Class &amp; Accounts'!AR155</f>
        <v>0</v>
      </c>
      <c r="S205" s="760">
        <f>'O5 Details by Class &amp; Accounts'!AS155</f>
        <v>0</v>
      </c>
      <c r="T205" s="760">
        <f>'O5 Details by Class &amp; Accounts'!AT155</f>
        <v>0</v>
      </c>
      <c r="U205" s="760">
        <f>'O5 Details by Class &amp; Accounts'!AU155</f>
        <v>0</v>
      </c>
      <c r="V205" s="760">
        <f>'O5 Details by Class &amp; Accounts'!AV155</f>
        <v>0</v>
      </c>
      <c r="W205" s="761">
        <f>'O5 Details by Class &amp; Accounts'!AW155</f>
        <v>0</v>
      </c>
      <c r="X205" s="699"/>
      <c r="Y205" s="700"/>
      <c r="Z205" s="749">
        <v>1855</v>
      </c>
      <c r="AA205" s="700"/>
      <c r="AB205" s="700"/>
      <c r="AC205" s="700"/>
      <c r="AD205" s="700"/>
    </row>
    <row r="206" spans="1:30" s="83" customFormat="1" ht="12.75">
      <c r="A206" s="759">
        <v>5160</v>
      </c>
      <c r="B206" s="423" t="s">
        <v>1480</v>
      </c>
      <c r="C206" s="744">
        <f t="shared" si="39"/>
        <v>16799.999999999996</v>
      </c>
      <c r="D206" s="760">
        <f>'O5 Details by Class &amp; Accounts'!AD156</f>
        <v>11249.094305505576</v>
      </c>
      <c r="E206" s="760">
        <f>'O5 Details by Class &amp; Accounts'!AE156</f>
        <v>1371.0121719535816</v>
      </c>
      <c r="F206" s="760">
        <f>'O5 Details by Class &amp; Accounts'!AF156</f>
        <v>132.1355009232814</v>
      </c>
      <c r="G206" s="760">
        <f>'O5 Details by Class &amp; Accounts'!AG156</f>
        <v>0</v>
      </c>
      <c r="H206" s="760">
        <f>'O5 Details by Class &amp; Accounts'!AH156</f>
        <v>0</v>
      </c>
      <c r="I206" s="760">
        <f>'O5 Details by Class &amp; Accounts'!AI156</f>
        <v>0</v>
      </c>
      <c r="J206" s="760">
        <f>'O5 Details by Class &amp; Accounts'!AJ156</f>
        <v>3688.8332969943708</v>
      </c>
      <c r="K206" s="760">
        <f>'O5 Details by Class &amp; Accounts'!AK156</f>
        <v>202.28416561133363</v>
      </c>
      <c r="L206" s="760">
        <f>'O5 Details by Class &amp; Accounts'!AL156</f>
        <v>156.64055901185321</v>
      </c>
      <c r="M206" s="760">
        <f>'O5 Details by Class &amp; Accounts'!AM156</f>
        <v>0</v>
      </c>
      <c r="N206" s="760">
        <f>'O5 Details by Class &amp; Accounts'!AN156</f>
        <v>0</v>
      </c>
      <c r="O206" s="760">
        <f>'O5 Details by Class &amp; Accounts'!AO156</f>
        <v>0</v>
      </c>
      <c r="P206" s="760">
        <f>'O5 Details by Class &amp; Accounts'!AP156</f>
        <v>0</v>
      </c>
      <c r="Q206" s="760">
        <f>'O5 Details by Class &amp; Accounts'!AQ156</f>
        <v>0</v>
      </c>
      <c r="R206" s="760">
        <f>'O5 Details by Class &amp; Accounts'!AR156</f>
        <v>0</v>
      </c>
      <c r="S206" s="760">
        <f>'O5 Details by Class &amp; Accounts'!AS156</f>
        <v>0</v>
      </c>
      <c r="T206" s="760">
        <f>'O5 Details by Class &amp; Accounts'!AT156</f>
        <v>0</v>
      </c>
      <c r="U206" s="760">
        <f>'O5 Details by Class &amp; Accounts'!AU156</f>
        <v>0</v>
      </c>
      <c r="V206" s="760">
        <f>'O5 Details by Class &amp; Accounts'!AV156</f>
        <v>0</v>
      </c>
      <c r="W206" s="761">
        <f>'O5 Details by Class &amp; Accounts'!AW156</f>
        <v>0</v>
      </c>
      <c r="X206" s="699"/>
      <c r="Y206" s="700"/>
      <c r="Z206" s="749">
        <v>1850</v>
      </c>
      <c r="AA206" s="700"/>
      <c r="AB206" s="700"/>
      <c r="AC206" s="700"/>
      <c r="AD206" s="700"/>
    </row>
    <row r="207" spans="1:30" s="83" customFormat="1" ht="12.75">
      <c r="A207" s="763">
        <v>5175</v>
      </c>
      <c r="B207" s="762" t="s">
        <v>870</v>
      </c>
      <c r="C207" s="764">
        <f t="shared" si="39"/>
        <v>38000</v>
      </c>
      <c r="D207" s="765">
        <f>'O5 Details by Class &amp; Accounts'!AD157</f>
        <v>13339.365545025841</v>
      </c>
      <c r="E207" s="765">
        <f>'O5 Details by Class &amp; Accounts'!AE157</f>
        <v>22830.907154898836</v>
      </c>
      <c r="F207" s="765">
        <f>'O5 Details by Class &amp; Accounts'!AF157</f>
        <v>1829.7273000753173</v>
      </c>
      <c r="G207" s="765">
        <f>'O5 Details by Class &amp; Accounts'!AG157</f>
        <v>0</v>
      </c>
      <c r="H207" s="765">
        <f>'O5 Details by Class &amp; Accounts'!AH157</f>
        <v>0</v>
      </c>
      <c r="I207" s="765">
        <f>'O5 Details by Class &amp; Accounts'!AI157</f>
        <v>0</v>
      </c>
      <c r="J207" s="765">
        <f>'O5 Details by Class &amp; Accounts'!AJ157</f>
        <v>0</v>
      </c>
      <c r="K207" s="765">
        <f>'O5 Details by Class &amp; Accounts'!AK157</f>
        <v>0</v>
      </c>
      <c r="L207" s="765">
        <f>'O5 Details by Class &amp; Accounts'!AL157</f>
        <v>0</v>
      </c>
      <c r="M207" s="765">
        <f>'O5 Details by Class &amp; Accounts'!AM157</f>
        <v>0</v>
      </c>
      <c r="N207" s="765">
        <f>'O5 Details by Class &amp; Accounts'!AN157</f>
        <v>0</v>
      </c>
      <c r="O207" s="765">
        <f>'O5 Details by Class &amp; Accounts'!AO157</f>
        <v>0</v>
      </c>
      <c r="P207" s="765">
        <f>'O5 Details by Class &amp; Accounts'!AP157</f>
        <v>0</v>
      </c>
      <c r="Q207" s="765">
        <f>'O5 Details by Class &amp; Accounts'!AQ157</f>
        <v>0</v>
      </c>
      <c r="R207" s="765">
        <f>'O5 Details by Class &amp; Accounts'!AR157</f>
        <v>0</v>
      </c>
      <c r="S207" s="765">
        <f>'O5 Details by Class &amp; Accounts'!AS157</f>
        <v>0</v>
      </c>
      <c r="T207" s="765">
        <f>'O5 Details by Class &amp; Accounts'!AT157</f>
        <v>0</v>
      </c>
      <c r="U207" s="765">
        <f>'O5 Details by Class &amp; Accounts'!AU157</f>
        <v>0</v>
      </c>
      <c r="V207" s="765">
        <f>'O5 Details by Class &amp; Accounts'!AV157</f>
        <v>0</v>
      </c>
      <c r="W207" s="766">
        <f>'O5 Details by Class &amp; Accounts'!AW157</f>
        <v>0</v>
      </c>
      <c r="X207" s="699"/>
      <c r="Y207" s="700"/>
      <c r="Z207" s="749">
        <v>1860</v>
      </c>
      <c r="AA207" s="700"/>
      <c r="AB207" s="700"/>
      <c r="AC207" s="700"/>
      <c r="AD207" s="700"/>
    </row>
    <row r="208" spans="1:30" s="83" customFormat="1" ht="12.75">
      <c r="A208" s="759"/>
      <c r="B208" s="423"/>
      <c r="C208" s="750"/>
      <c r="D208" s="774"/>
      <c r="E208" s="774"/>
      <c r="F208" s="774"/>
      <c r="G208" s="774"/>
      <c r="H208" s="774"/>
      <c r="I208" s="774"/>
      <c r="J208" s="774"/>
      <c r="K208" s="774"/>
      <c r="L208" s="774"/>
      <c r="M208" s="774"/>
      <c r="N208" s="774"/>
      <c r="O208" s="774"/>
      <c r="P208" s="774"/>
      <c r="Q208" s="774"/>
      <c r="R208" s="774"/>
      <c r="S208" s="774"/>
      <c r="T208" s="774"/>
      <c r="U208" s="774"/>
      <c r="V208" s="774"/>
      <c r="W208" s="775"/>
      <c r="X208" s="699"/>
      <c r="Y208" s="700"/>
      <c r="Z208" s="749"/>
      <c r="AA208" s="700"/>
      <c r="AB208" s="700"/>
      <c r="AC208" s="700"/>
      <c r="AD208" s="700"/>
    </row>
    <row r="209" spans="1:30" s="83" customFormat="1" ht="12.75">
      <c r="A209" s="759"/>
      <c r="B209" s="1011" t="s">
        <v>1149</v>
      </c>
      <c r="C209" s="1015">
        <f t="shared" si="39"/>
        <v>600350</v>
      </c>
      <c r="D209" s="1013">
        <f>+SUM(D183:D207)</f>
        <v>388375.86499154137</v>
      </c>
      <c r="E209" s="1013">
        <f t="shared" ref="E209:W209" si="40">+SUM(E183:E207)</f>
        <v>70159.090042350726</v>
      </c>
      <c r="F209" s="1013">
        <f t="shared" si="40"/>
        <v>7336.4567603365949</v>
      </c>
      <c r="G209" s="1013">
        <f t="shared" si="40"/>
        <v>0</v>
      </c>
      <c r="H209" s="1013">
        <f t="shared" si="40"/>
        <v>0</v>
      </c>
      <c r="I209" s="1013">
        <f t="shared" si="40"/>
        <v>0</v>
      </c>
      <c r="J209" s="1013">
        <f t="shared" si="40"/>
        <v>122554.03886717655</v>
      </c>
      <c r="K209" s="1013">
        <f t="shared" si="40"/>
        <v>6720.4830087456212</v>
      </c>
      <c r="L209" s="1013">
        <f t="shared" si="40"/>
        <v>5204.0663298491727</v>
      </c>
      <c r="M209" s="1013">
        <f t="shared" si="40"/>
        <v>0</v>
      </c>
      <c r="N209" s="1013">
        <f t="shared" si="40"/>
        <v>0</v>
      </c>
      <c r="O209" s="1013">
        <f t="shared" si="40"/>
        <v>0</v>
      </c>
      <c r="P209" s="1013">
        <f t="shared" si="40"/>
        <v>0</v>
      </c>
      <c r="Q209" s="1013">
        <f t="shared" si="40"/>
        <v>0</v>
      </c>
      <c r="R209" s="1013">
        <f t="shared" si="40"/>
        <v>0</v>
      </c>
      <c r="S209" s="1013">
        <f t="shared" si="40"/>
        <v>0</v>
      </c>
      <c r="T209" s="1013">
        <f t="shared" si="40"/>
        <v>0</v>
      </c>
      <c r="U209" s="1013">
        <f t="shared" si="40"/>
        <v>0</v>
      </c>
      <c r="V209" s="1013">
        <f t="shared" si="40"/>
        <v>0</v>
      </c>
      <c r="W209" s="1014">
        <f t="shared" si="40"/>
        <v>0</v>
      </c>
      <c r="X209" s="699"/>
      <c r="Y209" s="700"/>
      <c r="Z209" s="749"/>
      <c r="AA209" s="700"/>
      <c r="AB209" s="700"/>
      <c r="AC209" s="700"/>
      <c r="AD209" s="700"/>
    </row>
    <row r="210" spans="1:30" s="83" customFormat="1" ht="12.75">
      <c r="A210" s="759"/>
      <c r="B210" s="423"/>
      <c r="C210" s="750"/>
      <c r="D210" s="774"/>
      <c r="E210" s="774"/>
      <c r="F210" s="774"/>
      <c r="G210" s="774"/>
      <c r="H210" s="774"/>
      <c r="I210" s="774"/>
      <c r="J210" s="774"/>
      <c r="K210" s="774"/>
      <c r="L210" s="774"/>
      <c r="M210" s="774"/>
      <c r="N210" s="774"/>
      <c r="O210" s="774"/>
      <c r="P210" s="774"/>
      <c r="Q210" s="774"/>
      <c r="R210" s="774"/>
      <c r="S210" s="774"/>
      <c r="T210" s="774"/>
      <c r="U210" s="774"/>
      <c r="V210" s="774"/>
      <c r="W210" s="775"/>
      <c r="X210" s="699"/>
      <c r="Y210" s="700"/>
      <c r="Z210" s="749"/>
      <c r="AA210" s="700"/>
      <c r="AB210" s="700"/>
      <c r="AC210" s="700"/>
      <c r="AD210" s="700"/>
    </row>
    <row r="211" spans="1:30" s="83" customFormat="1" ht="12.75">
      <c r="A211" s="759"/>
      <c r="B211" s="787" t="s">
        <v>1293</v>
      </c>
      <c r="C211" s="750"/>
      <c r="D211" s="774"/>
      <c r="E211" s="774"/>
      <c r="F211" s="774"/>
      <c r="G211" s="774"/>
      <c r="H211" s="774"/>
      <c r="I211" s="774"/>
      <c r="J211" s="774"/>
      <c r="K211" s="774"/>
      <c r="L211" s="774"/>
      <c r="M211" s="774"/>
      <c r="N211" s="774"/>
      <c r="O211" s="774"/>
      <c r="P211" s="774"/>
      <c r="Q211" s="774"/>
      <c r="R211" s="774"/>
      <c r="S211" s="774"/>
      <c r="T211" s="774"/>
      <c r="U211" s="774"/>
      <c r="V211" s="774"/>
      <c r="W211" s="775"/>
      <c r="X211" s="699"/>
      <c r="Y211" s="700"/>
      <c r="Z211" s="749"/>
      <c r="AA211" s="700"/>
      <c r="AB211" s="700"/>
      <c r="AC211" s="700"/>
      <c r="AD211" s="700"/>
    </row>
    <row r="212" spans="1:30" s="83" customFormat="1" ht="12.75">
      <c r="A212" s="759">
        <v>5305</v>
      </c>
      <c r="B212" s="423" t="s">
        <v>880</v>
      </c>
      <c r="C212" s="744">
        <f t="shared" ref="C212:C219" si="41">SUM(D212:W212)</f>
        <v>0</v>
      </c>
      <c r="D212" s="777">
        <f>'O5 Details by Class &amp; Accounts'!AD158</f>
        <v>0</v>
      </c>
      <c r="E212" s="777">
        <f>'O5 Details by Class &amp; Accounts'!AE158</f>
        <v>0</v>
      </c>
      <c r="F212" s="777">
        <f>'O5 Details by Class &amp; Accounts'!AF158</f>
        <v>0</v>
      </c>
      <c r="G212" s="777">
        <f>'O5 Details by Class &amp; Accounts'!AG158</f>
        <v>0</v>
      </c>
      <c r="H212" s="777">
        <f>'O5 Details by Class &amp; Accounts'!AH158</f>
        <v>0</v>
      </c>
      <c r="I212" s="777">
        <f>'O5 Details by Class &amp; Accounts'!AI158</f>
        <v>0</v>
      </c>
      <c r="J212" s="777">
        <f>'O5 Details by Class &amp; Accounts'!AJ158</f>
        <v>0</v>
      </c>
      <c r="K212" s="777">
        <f>'O5 Details by Class &amp; Accounts'!AK158</f>
        <v>0</v>
      </c>
      <c r="L212" s="777">
        <f>'O5 Details by Class &amp; Accounts'!AL158</f>
        <v>0</v>
      </c>
      <c r="M212" s="777">
        <f>'O5 Details by Class &amp; Accounts'!AM158</f>
        <v>0</v>
      </c>
      <c r="N212" s="777">
        <f>'O5 Details by Class &amp; Accounts'!AN158</f>
        <v>0</v>
      </c>
      <c r="O212" s="777">
        <f>'O5 Details by Class &amp; Accounts'!AO158</f>
        <v>0</v>
      </c>
      <c r="P212" s="777">
        <f>'O5 Details by Class &amp; Accounts'!AP158</f>
        <v>0</v>
      </c>
      <c r="Q212" s="777">
        <f>'O5 Details by Class &amp; Accounts'!AQ158</f>
        <v>0</v>
      </c>
      <c r="R212" s="777">
        <f>'O5 Details by Class &amp; Accounts'!AR158</f>
        <v>0</v>
      </c>
      <c r="S212" s="777">
        <f>'O5 Details by Class &amp; Accounts'!AS158</f>
        <v>0</v>
      </c>
      <c r="T212" s="777">
        <f>'O5 Details by Class &amp; Accounts'!AT158</f>
        <v>0</v>
      </c>
      <c r="U212" s="777">
        <f>'O5 Details by Class &amp; Accounts'!AU158</f>
        <v>0</v>
      </c>
      <c r="V212" s="777">
        <f>'O5 Details by Class &amp; Accounts'!AV158</f>
        <v>0</v>
      </c>
      <c r="W212" s="761">
        <f>'O5 Details by Class &amp; Accounts'!AW158</f>
        <v>0</v>
      </c>
      <c r="X212" s="699"/>
      <c r="Y212" s="700"/>
      <c r="Z212" s="749" t="s">
        <v>504</v>
      </c>
      <c r="AA212" s="700"/>
      <c r="AB212" s="700"/>
      <c r="AC212" s="700"/>
      <c r="AD212" s="700"/>
    </row>
    <row r="213" spans="1:30" s="83" customFormat="1" ht="12.75">
      <c r="A213" s="759">
        <v>5310</v>
      </c>
      <c r="B213" s="423" t="s">
        <v>240</v>
      </c>
      <c r="C213" s="744">
        <f t="shared" si="41"/>
        <v>302794.00000000006</v>
      </c>
      <c r="D213" s="777">
        <f>'O5 Details by Class &amp; Accounts'!AD159</f>
        <v>232197.08889590731</v>
      </c>
      <c r="E213" s="777">
        <f>'O5 Details by Class &amp; Accounts'!AE159</f>
        <v>52300.584115561454</v>
      </c>
      <c r="F213" s="777">
        <f>'O5 Details by Class &amp; Accounts'!AF159</f>
        <v>18296.326988531251</v>
      </c>
      <c r="G213" s="777">
        <f>'O5 Details by Class &amp; Accounts'!AG159</f>
        <v>0</v>
      </c>
      <c r="H213" s="777">
        <f>'O5 Details by Class &amp; Accounts'!AH159</f>
        <v>0</v>
      </c>
      <c r="I213" s="777">
        <f>'O5 Details by Class &amp; Accounts'!AI159</f>
        <v>0</v>
      </c>
      <c r="J213" s="777">
        <f>'O5 Details by Class &amp; Accounts'!AJ159</f>
        <v>0</v>
      </c>
      <c r="K213" s="777">
        <f>'O5 Details by Class &amp; Accounts'!AK159</f>
        <v>0</v>
      </c>
      <c r="L213" s="777">
        <f>'O5 Details by Class &amp; Accounts'!AL159</f>
        <v>0</v>
      </c>
      <c r="M213" s="777">
        <f>'O5 Details by Class &amp; Accounts'!AM159</f>
        <v>0</v>
      </c>
      <c r="N213" s="777">
        <f>'O5 Details by Class &amp; Accounts'!AN159</f>
        <v>0</v>
      </c>
      <c r="O213" s="777">
        <f>'O5 Details by Class &amp; Accounts'!AO159</f>
        <v>0</v>
      </c>
      <c r="P213" s="777">
        <f>'O5 Details by Class &amp; Accounts'!AP159</f>
        <v>0</v>
      </c>
      <c r="Q213" s="777">
        <f>'O5 Details by Class &amp; Accounts'!AQ159</f>
        <v>0</v>
      </c>
      <c r="R213" s="777">
        <f>'O5 Details by Class &amp; Accounts'!AR159</f>
        <v>0</v>
      </c>
      <c r="S213" s="777">
        <f>'O5 Details by Class &amp; Accounts'!AS159</f>
        <v>0</v>
      </c>
      <c r="T213" s="777">
        <f>'O5 Details by Class &amp; Accounts'!AT159</f>
        <v>0</v>
      </c>
      <c r="U213" s="777">
        <f>'O5 Details by Class &amp; Accounts'!AU159</f>
        <v>0</v>
      </c>
      <c r="V213" s="777">
        <f>'O5 Details by Class &amp; Accounts'!AV159</f>
        <v>0</v>
      </c>
      <c r="W213" s="761">
        <f>'O5 Details by Class &amp; Accounts'!AW159</f>
        <v>0</v>
      </c>
      <c r="X213" s="699"/>
      <c r="Y213" s="700"/>
      <c r="Z213" s="749" t="s">
        <v>1216</v>
      </c>
      <c r="AA213" s="700"/>
      <c r="AB213" s="700"/>
      <c r="AC213" s="700"/>
      <c r="AD213" s="700"/>
    </row>
    <row r="214" spans="1:30" s="83" customFormat="1" ht="12.75">
      <c r="A214" s="759">
        <v>5315</v>
      </c>
      <c r="B214" s="423" t="s">
        <v>344</v>
      </c>
      <c r="C214" s="744">
        <f t="shared" si="41"/>
        <v>506205.99999999994</v>
      </c>
      <c r="D214" s="777">
        <f>'O5 Details by Class &amp; Accounts'!AD160</f>
        <v>378336.34156567312</v>
      </c>
      <c r="E214" s="777">
        <f>'O5 Details by Class &amp; Accounts'!AE160</f>
        <v>89866.902063544054</v>
      </c>
      <c r="F214" s="777">
        <f>'O5 Details by Class &amp; Accounts'!AF160</f>
        <v>36444.17910252211</v>
      </c>
      <c r="G214" s="777">
        <f>'O5 Details by Class &amp; Accounts'!AG160</f>
        <v>0</v>
      </c>
      <c r="H214" s="777">
        <f>'O5 Details by Class &amp; Accounts'!AH160</f>
        <v>0</v>
      </c>
      <c r="I214" s="777">
        <f>'O5 Details by Class &amp; Accounts'!AI160</f>
        <v>0</v>
      </c>
      <c r="J214" s="777">
        <f>'O5 Details by Class &amp; Accounts'!AJ160</f>
        <v>165.80609236816244</v>
      </c>
      <c r="K214" s="777">
        <f>'O5 Details by Class &amp; Accounts'!AK160</f>
        <v>895.35289878807725</v>
      </c>
      <c r="L214" s="777">
        <f>'O5 Details by Class &amp; Accounts'!AL160</f>
        <v>497.41827710448734</v>
      </c>
      <c r="M214" s="777">
        <f>'O5 Details by Class &amp; Accounts'!AM160</f>
        <v>0</v>
      </c>
      <c r="N214" s="777">
        <f>'O5 Details by Class &amp; Accounts'!AN160</f>
        <v>0</v>
      </c>
      <c r="O214" s="777">
        <f>'O5 Details by Class &amp; Accounts'!AO160</f>
        <v>0</v>
      </c>
      <c r="P214" s="777">
        <f>'O5 Details by Class &amp; Accounts'!AP160</f>
        <v>0</v>
      </c>
      <c r="Q214" s="777">
        <f>'O5 Details by Class &amp; Accounts'!AQ160</f>
        <v>0</v>
      </c>
      <c r="R214" s="777">
        <f>'O5 Details by Class &amp; Accounts'!AR160</f>
        <v>0</v>
      </c>
      <c r="S214" s="777">
        <f>'O5 Details by Class &amp; Accounts'!AS160</f>
        <v>0</v>
      </c>
      <c r="T214" s="777">
        <f>'O5 Details by Class &amp; Accounts'!AT160</f>
        <v>0</v>
      </c>
      <c r="U214" s="777">
        <f>'O5 Details by Class &amp; Accounts'!AU160</f>
        <v>0</v>
      </c>
      <c r="V214" s="777">
        <f>'O5 Details by Class &amp; Accounts'!AV160</f>
        <v>0</v>
      </c>
      <c r="W214" s="761">
        <f>'O5 Details by Class &amp; Accounts'!AW160</f>
        <v>0</v>
      </c>
      <c r="X214" s="699"/>
      <c r="Y214" s="700"/>
      <c r="Z214" s="749" t="s">
        <v>504</v>
      </c>
      <c r="AA214" s="700"/>
      <c r="AB214" s="700"/>
      <c r="AC214" s="700"/>
      <c r="AD214" s="700"/>
    </row>
    <row r="215" spans="1:30" s="83" customFormat="1" ht="12.75">
      <c r="A215" s="759">
        <v>5320</v>
      </c>
      <c r="B215" s="423" t="s">
        <v>345</v>
      </c>
      <c r="C215" s="744">
        <f t="shared" si="41"/>
        <v>50000.000000000007</v>
      </c>
      <c r="D215" s="777">
        <f>'O5 Details by Class &amp; Accounts'!AD161</f>
        <v>37369.800196528005</v>
      </c>
      <c r="E215" s="777">
        <f>'O5 Details by Class &amp; Accounts'!AE161</f>
        <v>8876.5149033737307</v>
      </c>
      <c r="F215" s="777">
        <f>'O5 Details by Class &amp; Accounts'!AF161</f>
        <v>3599.7379626596789</v>
      </c>
      <c r="G215" s="777">
        <f>'O5 Details by Class &amp; Accounts'!AG161</f>
        <v>0</v>
      </c>
      <c r="H215" s="777">
        <f>'O5 Details by Class &amp; Accounts'!AH161</f>
        <v>0</v>
      </c>
      <c r="I215" s="777">
        <f>'O5 Details by Class &amp; Accounts'!AI161</f>
        <v>0</v>
      </c>
      <c r="J215" s="777">
        <f>'O5 Details by Class &amp; Accounts'!AJ161</f>
        <v>16.377333770062233</v>
      </c>
      <c r="K215" s="777">
        <f>'O5 Details by Class &amp; Accounts'!AK161</f>
        <v>88.437602358336065</v>
      </c>
      <c r="L215" s="777">
        <f>'O5 Details by Class &amp; Accounts'!AL161</f>
        <v>49.132001310186695</v>
      </c>
      <c r="M215" s="777">
        <f>'O5 Details by Class &amp; Accounts'!AM161</f>
        <v>0</v>
      </c>
      <c r="N215" s="777">
        <f>'O5 Details by Class &amp; Accounts'!AN161</f>
        <v>0</v>
      </c>
      <c r="O215" s="777">
        <f>'O5 Details by Class &amp; Accounts'!AO161</f>
        <v>0</v>
      </c>
      <c r="P215" s="777">
        <f>'O5 Details by Class &amp; Accounts'!AP161</f>
        <v>0</v>
      </c>
      <c r="Q215" s="777">
        <f>'O5 Details by Class &amp; Accounts'!AQ161</f>
        <v>0</v>
      </c>
      <c r="R215" s="777">
        <f>'O5 Details by Class &amp; Accounts'!AR161</f>
        <v>0</v>
      </c>
      <c r="S215" s="777">
        <f>'O5 Details by Class &amp; Accounts'!AS161</f>
        <v>0</v>
      </c>
      <c r="T215" s="777">
        <f>'O5 Details by Class &amp; Accounts'!AT161</f>
        <v>0</v>
      </c>
      <c r="U215" s="777">
        <f>'O5 Details by Class &amp; Accounts'!AU161</f>
        <v>0</v>
      </c>
      <c r="V215" s="777">
        <f>'O5 Details by Class &amp; Accounts'!AV161</f>
        <v>0</v>
      </c>
      <c r="W215" s="761">
        <f>'O5 Details by Class &amp; Accounts'!AW161</f>
        <v>0</v>
      </c>
      <c r="X215" s="699"/>
      <c r="Y215" s="700"/>
      <c r="Z215" s="749" t="s">
        <v>504</v>
      </c>
      <c r="AA215" s="700"/>
      <c r="AB215" s="700"/>
      <c r="AC215" s="700"/>
      <c r="AD215" s="700"/>
    </row>
    <row r="216" spans="1:30" s="83" customFormat="1" ht="12.75">
      <c r="A216" s="759">
        <v>5325</v>
      </c>
      <c r="B216" s="423" t="s">
        <v>346</v>
      </c>
      <c r="C216" s="744">
        <f t="shared" si="41"/>
        <v>0</v>
      </c>
      <c r="D216" s="777">
        <f>'O5 Details by Class &amp; Accounts'!AD162</f>
        <v>0</v>
      </c>
      <c r="E216" s="777">
        <f>'O5 Details by Class &amp; Accounts'!AE162</f>
        <v>0</v>
      </c>
      <c r="F216" s="777">
        <f>'O5 Details by Class &amp; Accounts'!AF162</f>
        <v>0</v>
      </c>
      <c r="G216" s="777">
        <f>'O5 Details by Class &amp; Accounts'!AG162</f>
        <v>0</v>
      </c>
      <c r="H216" s="777">
        <f>'O5 Details by Class &amp; Accounts'!AH162</f>
        <v>0</v>
      </c>
      <c r="I216" s="777">
        <f>'O5 Details by Class &amp; Accounts'!AI162</f>
        <v>0</v>
      </c>
      <c r="J216" s="777">
        <f>'O5 Details by Class &amp; Accounts'!AJ162</f>
        <v>0</v>
      </c>
      <c r="K216" s="777">
        <f>'O5 Details by Class &amp; Accounts'!AK162</f>
        <v>0</v>
      </c>
      <c r="L216" s="777">
        <f>'O5 Details by Class &amp; Accounts'!AL162</f>
        <v>0</v>
      </c>
      <c r="M216" s="777">
        <f>'O5 Details by Class &amp; Accounts'!AM162</f>
        <v>0</v>
      </c>
      <c r="N216" s="777">
        <f>'O5 Details by Class &amp; Accounts'!AN162</f>
        <v>0</v>
      </c>
      <c r="O216" s="777">
        <f>'O5 Details by Class &amp; Accounts'!AO162</f>
        <v>0</v>
      </c>
      <c r="P216" s="777">
        <f>'O5 Details by Class &amp; Accounts'!AP162</f>
        <v>0</v>
      </c>
      <c r="Q216" s="777">
        <f>'O5 Details by Class &amp; Accounts'!AQ162</f>
        <v>0</v>
      </c>
      <c r="R216" s="777">
        <f>'O5 Details by Class &amp; Accounts'!AR162</f>
        <v>0</v>
      </c>
      <c r="S216" s="777">
        <f>'O5 Details by Class &amp; Accounts'!AS162</f>
        <v>0</v>
      </c>
      <c r="T216" s="777">
        <f>'O5 Details by Class &amp; Accounts'!AT162</f>
        <v>0</v>
      </c>
      <c r="U216" s="777">
        <f>'O5 Details by Class &amp; Accounts'!AU162</f>
        <v>0</v>
      </c>
      <c r="V216" s="777">
        <f>'O5 Details by Class &amp; Accounts'!AV162</f>
        <v>0</v>
      </c>
      <c r="W216" s="761">
        <f>'O5 Details by Class &amp; Accounts'!AW162</f>
        <v>0</v>
      </c>
      <c r="X216" s="699"/>
      <c r="Y216" s="700"/>
      <c r="Z216" s="749" t="s">
        <v>504</v>
      </c>
      <c r="AA216" s="700"/>
      <c r="AB216" s="700"/>
      <c r="AC216" s="700"/>
      <c r="AD216" s="700"/>
    </row>
    <row r="217" spans="1:30" s="83" customFormat="1" ht="12.75">
      <c r="A217" s="759">
        <v>5330</v>
      </c>
      <c r="B217" s="423" t="s">
        <v>347</v>
      </c>
      <c r="C217" s="744">
        <f t="shared" si="41"/>
        <v>22000</v>
      </c>
      <c r="D217" s="777">
        <f>'O5 Details by Class &amp; Accounts'!AD163</f>
        <v>16442.712086472322</v>
      </c>
      <c r="E217" s="777">
        <f>'O5 Details by Class &amp; Accounts'!AE163</f>
        <v>3905.6665574844415</v>
      </c>
      <c r="F217" s="777">
        <f>'O5 Details by Class &amp; Accounts'!AF163</f>
        <v>1583.8847035702588</v>
      </c>
      <c r="G217" s="777">
        <f>'O5 Details by Class &amp; Accounts'!AG163</f>
        <v>0</v>
      </c>
      <c r="H217" s="777">
        <f>'O5 Details by Class &amp; Accounts'!AH163</f>
        <v>0</v>
      </c>
      <c r="I217" s="777">
        <f>'O5 Details by Class &amp; Accounts'!AI163</f>
        <v>0</v>
      </c>
      <c r="J217" s="777">
        <f>'O5 Details by Class &amp; Accounts'!AJ163</f>
        <v>7.2060268588273821</v>
      </c>
      <c r="K217" s="777">
        <f>'O5 Details by Class &amp; Accounts'!AK163</f>
        <v>38.912545037667869</v>
      </c>
      <c r="L217" s="777">
        <f>'O5 Details by Class &amp; Accounts'!AL163</f>
        <v>21.618080576482146</v>
      </c>
      <c r="M217" s="777">
        <f>'O5 Details by Class &amp; Accounts'!AM163</f>
        <v>0</v>
      </c>
      <c r="N217" s="777">
        <f>'O5 Details by Class &amp; Accounts'!AN163</f>
        <v>0</v>
      </c>
      <c r="O217" s="777">
        <f>'O5 Details by Class &amp; Accounts'!AO163</f>
        <v>0</v>
      </c>
      <c r="P217" s="777">
        <f>'O5 Details by Class &amp; Accounts'!AP163</f>
        <v>0</v>
      </c>
      <c r="Q217" s="777">
        <f>'O5 Details by Class &amp; Accounts'!AQ163</f>
        <v>0</v>
      </c>
      <c r="R217" s="777">
        <f>'O5 Details by Class &amp; Accounts'!AR163</f>
        <v>0</v>
      </c>
      <c r="S217" s="777">
        <f>'O5 Details by Class &amp; Accounts'!AS163</f>
        <v>0</v>
      </c>
      <c r="T217" s="777">
        <f>'O5 Details by Class &amp; Accounts'!AT163</f>
        <v>0</v>
      </c>
      <c r="U217" s="777">
        <f>'O5 Details by Class &amp; Accounts'!AU163</f>
        <v>0</v>
      </c>
      <c r="V217" s="777">
        <f>'O5 Details by Class &amp; Accounts'!AV163</f>
        <v>0</v>
      </c>
      <c r="W217" s="761">
        <f>'O5 Details by Class &amp; Accounts'!AW163</f>
        <v>0</v>
      </c>
      <c r="X217" s="699"/>
      <c r="Y217" s="700"/>
      <c r="Z217" s="749" t="s">
        <v>504</v>
      </c>
      <c r="AA217" s="700"/>
      <c r="AB217" s="700"/>
      <c r="AC217" s="700"/>
      <c r="AD217" s="700"/>
    </row>
    <row r="218" spans="1:30" s="83" customFormat="1" ht="12.75">
      <c r="A218" s="759">
        <v>5335</v>
      </c>
      <c r="B218" s="423" t="s">
        <v>348</v>
      </c>
      <c r="C218" s="744">
        <f t="shared" si="41"/>
        <v>159999.99999999997</v>
      </c>
      <c r="D218" s="777">
        <f>'O5 Details by Class &amp; Accounts'!AD164</f>
        <v>100962.9059369633</v>
      </c>
      <c r="E218" s="777">
        <f>'O5 Details by Class &amp; Accounts'!AE164</f>
        <v>13848.207249354278</v>
      </c>
      <c r="F218" s="777">
        <f>'O5 Details by Class &amp; Accounts'!AF164</f>
        <v>45188.886813682388</v>
      </c>
      <c r="G218" s="777">
        <f>'O5 Details by Class &amp; Accounts'!AG164</f>
        <v>0</v>
      </c>
      <c r="H218" s="777">
        <f>'O5 Details by Class &amp; Accounts'!AH164</f>
        <v>0</v>
      </c>
      <c r="I218" s="777">
        <f>'O5 Details by Class &amp; Accounts'!AI164</f>
        <v>0</v>
      </c>
      <c r="J218" s="777">
        <f>'O5 Details by Class &amp; Accounts'!AJ164</f>
        <v>0</v>
      </c>
      <c r="K218" s="777">
        <f>'O5 Details by Class &amp; Accounts'!AK164</f>
        <v>0</v>
      </c>
      <c r="L218" s="777">
        <f>'O5 Details by Class &amp; Accounts'!AL164</f>
        <v>0</v>
      </c>
      <c r="M218" s="777">
        <f>'O5 Details by Class &amp; Accounts'!AM164</f>
        <v>0</v>
      </c>
      <c r="N218" s="777">
        <f>'O5 Details by Class &amp; Accounts'!AN164</f>
        <v>0</v>
      </c>
      <c r="O218" s="777">
        <f>'O5 Details by Class &amp; Accounts'!AO164</f>
        <v>0</v>
      </c>
      <c r="P218" s="777">
        <f>'O5 Details by Class &amp; Accounts'!AP164</f>
        <v>0</v>
      </c>
      <c r="Q218" s="777">
        <f>'O5 Details by Class &amp; Accounts'!AQ164</f>
        <v>0</v>
      </c>
      <c r="R218" s="777">
        <f>'O5 Details by Class &amp; Accounts'!AR164</f>
        <v>0</v>
      </c>
      <c r="S218" s="777">
        <f>'O5 Details by Class &amp; Accounts'!AS164</f>
        <v>0</v>
      </c>
      <c r="T218" s="777">
        <f>'O5 Details by Class &amp; Accounts'!AT164</f>
        <v>0</v>
      </c>
      <c r="U218" s="777">
        <f>'O5 Details by Class &amp; Accounts'!AU164</f>
        <v>0</v>
      </c>
      <c r="V218" s="777">
        <f>'O5 Details by Class &amp; Accounts'!AV164</f>
        <v>0</v>
      </c>
      <c r="W218" s="761">
        <f>'O5 Details by Class &amp; Accounts'!AW164</f>
        <v>0</v>
      </c>
      <c r="X218" s="699"/>
      <c r="Y218" s="700"/>
      <c r="Z218" s="749" t="s">
        <v>681</v>
      </c>
      <c r="AA218" s="700"/>
      <c r="AB218" s="700"/>
      <c r="AC218" s="700"/>
      <c r="AD218" s="700"/>
    </row>
    <row r="219" spans="1:30" s="657" customFormat="1" ht="12.75">
      <c r="A219" s="763">
        <v>5340</v>
      </c>
      <c r="B219" s="762" t="s">
        <v>349</v>
      </c>
      <c r="C219" s="764">
        <f t="shared" si="41"/>
        <v>0</v>
      </c>
      <c r="D219" s="765">
        <f>'O5 Details by Class &amp; Accounts'!AD165</f>
        <v>0</v>
      </c>
      <c r="E219" s="765">
        <f>'O5 Details by Class &amp; Accounts'!AE165</f>
        <v>0</v>
      </c>
      <c r="F219" s="765">
        <f>'O5 Details by Class &amp; Accounts'!AF165</f>
        <v>0</v>
      </c>
      <c r="G219" s="765">
        <f>'O5 Details by Class &amp; Accounts'!AG165</f>
        <v>0</v>
      </c>
      <c r="H219" s="765">
        <f>'O5 Details by Class &amp; Accounts'!AH165</f>
        <v>0</v>
      </c>
      <c r="I219" s="765">
        <f>'O5 Details by Class &amp; Accounts'!AI165</f>
        <v>0</v>
      </c>
      <c r="J219" s="765">
        <f>'O5 Details by Class &amp; Accounts'!AJ165</f>
        <v>0</v>
      </c>
      <c r="K219" s="765">
        <f>'O5 Details by Class &amp; Accounts'!AK165</f>
        <v>0</v>
      </c>
      <c r="L219" s="765">
        <f>'O5 Details by Class &amp; Accounts'!AL165</f>
        <v>0</v>
      </c>
      <c r="M219" s="765">
        <f>'O5 Details by Class &amp; Accounts'!AM165</f>
        <v>0</v>
      </c>
      <c r="N219" s="765">
        <f>'O5 Details by Class &amp; Accounts'!AN165</f>
        <v>0</v>
      </c>
      <c r="O219" s="765">
        <f>'O5 Details by Class &amp; Accounts'!AO165</f>
        <v>0</v>
      </c>
      <c r="P219" s="765">
        <f>'O5 Details by Class &amp; Accounts'!AP165</f>
        <v>0</v>
      </c>
      <c r="Q219" s="765">
        <f>'O5 Details by Class &amp; Accounts'!AQ165</f>
        <v>0</v>
      </c>
      <c r="R219" s="765">
        <f>'O5 Details by Class &amp; Accounts'!AR165</f>
        <v>0</v>
      </c>
      <c r="S219" s="765">
        <f>'O5 Details by Class &amp; Accounts'!AS165</f>
        <v>0</v>
      </c>
      <c r="T219" s="765">
        <f>'O5 Details by Class &amp; Accounts'!AT165</f>
        <v>0</v>
      </c>
      <c r="U219" s="765">
        <f>'O5 Details by Class &amp; Accounts'!AU165</f>
        <v>0</v>
      </c>
      <c r="V219" s="765">
        <f>'O5 Details by Class &amp; Accounts'!AV165</f>
        <v>0</v>
      </c>
      <c r="W219" s="766">
        <f>'O5 Details by Class &amp; Accounts'!AW165</f>
        <v>0</v>
      </c>
      <c r="X219" s="701"/>
      <c r="Y219" s="702"/>
      <c r="Z219" s="749" t="s">
        <v>504</v>
      </c>
      <c r="AA219" s="702"/>
      <c r="AB219" s="702"/>
      <c r="AC219" s="702"/>
      <c r="AD219" s="702"/>
    </row>
    <row r="220" spans="1:30" s="83" customFormat="1" ht="12.75">
      <c r="A220" s="396"/>
      <c r="B220" s="2059"/>
      <c r="C220" s="750"/>
      <c r="D220" s="774"/>
      <c r="E220" s="774"/>
      <c r="F220" s="774"/>
      <c r="G220" s="774"/>
      <c r="H220" s="774"/>
      <c r="I220" s="774"/>
      <c r="J220" s="774"/>
      <c r="K220" s="774"/>
      <c r="L220" s="774"/>
      <c r="M220" s="774"/>
      <c r="N220" s="774"/>
      <c r="O220" s="774"/>
      <c r="P220" s="774"/>
      <c r="Q220" s="774"/>
      <c r="R220" s="774"/>
      <c r="S220" s="774"/>
      <c r="T220" s="774"/>
      <c r="U220" s="774"/>
      <c r="V220" s="774"/>
      <c r="W220" s="794"/>
      <c r="X220" s="699"/>
      <c r="Y220" s="700"/>
      <c r="Z220" s="700"/>
      <c r="AA220" s="700"/>
      <c r="AB220" s="700"/>
      <c r="AC220" s="700"/>
      <c r="AD220" s="700"/>
    </row>
    <row r="221" spans="1:30" s="83" customFormat="1" ht="12.75">
      <c r="A221" s="396"/>
      <c r="B221" s="1011" t="s">
        <v>1149</v>
      </c>
      <c r="C221" s="1012">
        <f>+SUM(C212:C220)</f>
        <v>1041000</v>
      </c>
      <c r="D221" s="1013">
        <f>+SUM(D212:D220)</f>
        <v>765308.84868154395</v>
      </c>
      <c r="E221" s="1013">
        <f t="shared" ref="E221:W221" si="42">+SUM(E212:E220)</f>
        <v>168797.87488931796</v>
      </c>
      <c r="F221" s="1013">
        <f t="shared" si="42"/>
        <v>105113.01557096568</v>
      </c>
      <c r="G221" s="1013">
        <f t="shared" si="42"/>
        <v>0</v>
      </c>
      <c r="H221" s="1013">
        <f t="shared" si="42"/>
        <v>0</v>
      </c>
      <c r="I221" s="1013">
        <f t="shared" si="42"/>
        <v>0</v>
      </c>
      <c r="J221" s="1013">
        <f t="shared" si="42"/>
        <v>189.38945299705205</v>
      </c>
      <c r="K221" s="1013">
        <f t="shared" si="42"/>
        <v>1022.7030461840812</v>
      </c>
      <c r="L221" s="1013">
        <f t="shared" si="42"/>
        <v>568.1683589911562</v>
      </c>
      <c r="M221" s="1013">
        <f t="shared" si="42"/>
        <v>0</v>
      </c>
      <c r="N221" s="1013">
        <f t="shared" si="42"/>
        <v>0</v>
      </c>
      <c r="O221" s="1013">
        <f t="shared" si="42"/>
        <v>0</v>
      </c>
      <c r="P221" s="1013">
        <f t="shared" si="42"/>
        <v>0</v>
      </c>
      <c r="Q221" s="1013">
        <f t="shared" si="42"/>
        <v>0</v>
      </c>
      <c r="R221" s="1013">
        <f t="shared" si="42"/>
        <v>0</v>
      </c>
      <c r="S221" s="1013">
        <f t="shared" si="42"/>
        <v>0</v>
      </c>
      <c r="T221" s="1013">
        <f t="shared" si="42"/>
        <v>0</v>
      </c>
      <c r="U221" s="1013">
        <f t="shared" si="42"/>
        <v>0</v>
      </c>
      <c r="V221" s="1013">
        <f t="shared" si="42"/>
        <v>0</v>
      </c>
      <c r="W221" s="1014">
        <f t="shared" si="42"/>
        <v>0</v>
      </c>
      <c r="X221" s="699"/>
      <c r="Y221" s="700"/>
      <c r="Z221" s="700"/>
      <c r="AA221" s="700"/>
      <c r="AB221" s="700"/>
      <c r="AC221" s="700"/>
      <c r="AD221" s="700"/>
    </row>
    <row r="222" spans="1:30" s="83" customFormat="1" ht="12.75">
      <c r="A222" s="396"/>
      <c r="B222" s="773"/>
      <c r="C222" s="771"/>
      <c r="D222" s="774"/>
      <c r="E222" s="774"/>
      <c r="F222" s="774"/>
      <c r="G222" s="774"/>
      <c r="H222" s="774"/>
      <c r="I222" s="774"/>
      <c r="J222" s="774"/>
      <c r="K222" s="774"/>
      <c r="L222" s="774"/>
      <c r="M222" s="774"/>
      <c r="N222" s="774"/>
      <c r="O222" s="774"/>
      <c r="P222" s="774"/>
      <c r="Q222" s="774"/>
      <c r="R222" s="774"/>
      <c r="S222" s="774"/>
      <c r="T222" s="774"/>
      <c r="U222" s="774"/>
      <c r="V222" s="774"/>
      <c r="W222" s="775"/>
      <c r="X222" s="699"/>
      <c r="Y222" s="700"/>
      <c r="Z222" s="700"/>
      <c r="AA222" s="700"/>
      <c r="AB222" s="700"/>
      <c r="AC222" s="700"/>
      <c r="AD222" s="700"/>
    </row>
    <row r="223" spans="1:30" s="83" customFormat="1" ht="12.75">
      <c r="A223" s="396"/>
      <c r="B223" s="1011" t="s">
        <v>1147</v>
      </c>
      <c r="C223" s="1012">
        <f>C209+C221</f>
        <v>1641350</v>
      </c>
      <c r="D223" s="1013">
        <f>D209+D221</f>
        <v>1153684.7136730854</v>
      </c>
      <c r="E223" s="1013">
        <f t="shared" ref="E223:W223" si="43">E209+E221</f>
        <v>238956.96493166868</v>
      </c>
      <c r="F223" s="1013">
        <f t="shared" si="43"/>
        <v>112449.47233130228</v>
      </c>
      <c r="G223" s="1013">
        <f t="shared" si="43"/>
        <v>0</v>
      </c>
      <c r="H223" s="1013">
        <f t="shared" si="43"/>
        <v>0</v>
      </c>
      <c r="I223" s="1013">
        <f t="shared" si="43"/>
        <v>0</v>
      </c>
      <c r="J223" s="1013">
        <f t="shared" si="43"/>
        <v>122743.42832017361</v>
      </c>
      <c r="K223" s="1013">
        <f t="shared" si="43"/>
        <v>7743.1860549297025</v>
      </c>
      <c r="L223" s="1013">
        <f t="shared" si="43"/>
        <v>5772.234688840329</v>
      </c>
      <c r="M223" s="1013">
        <f t="shared" si="43"/>
        <v>0</v>
      </c>
      <c r="N223" s="1013">
        <f t="shared" si="43"/>
        <v>0</v>
      </c>
      <c r="O223" s="1013">
        <f t="shared" si="43"/>
        <v>0</v>
      </c>
      <c r="P223" s="1013">
        <f t="shared" si="43"/>
        <v>0</v>
      </c>
      <c r="Q223" s="1013">
        <f t="shared" si="43"/>
        <v>0</v>
      </c>
      <c r="R223" s="1013">
        <f t="shared" si="43"/>
        <v>0</v>
      </c>
      <c r="S223" s="1013">
        <f t="shared" si="43"/>
        <v>0</v>
      </c>
      <c r="T223" s="1013">
        <f t="shared" si="43"/>
        <v>0</v>
      </c>
      <c r="U223" s="1013">
        <f t="shared" si="43"/>
        <v>0</v>
      </c>
      <c r="V223" s="1013">
        <f t="shared" si="43"/>
        <v>0</v>
      </c>
      <c r="W223" s="1014">
        <f t="shared" si="43"/>
        <v>0</v>
      </c>
      <c r="X223" s="699"/>
      <c r="Y223" s="700"/>
      <c r="Z223" s="700"/>
      <c r="AA223" s="700"/>
      <c r="AB223" s="700"/>
      <c r="AC223" s="700"/>
      <c r="AD223" s="700"/>
    </row>
    <row r="224" spans="1:30" s="83" customFormat="1" ht="12.75">
      <c r="A224" s="396"/>
      <c r="B224" s="773"/>
      <c r="C224" s="771"/>
      <c r="D224" s="774"/>
      <c r="E224" s="774"/>
      <c r="F224" s="774"/>
      <c r="G224" s="774"/>
      <c r="H224" s="774"/>
      <c r="I224" s="774"/>
      <c r="J224" s="774"/>
      <c r="K224" s="774"/>
      <c r="L224" s="774"/>
      <c r="M224" s="774"/>
      <c r="N224" s="774"/>
      <c r="O224" s="774"/>
      <c r="P224" s="774"/>
      <c r="Q224" s="774"/>
      <c r="R224" s="774"/>
      <c r="S224" s="774"/>
      <c r="T224" s="774"/>
      <c r="U224" s="774"/>
      <c r="V224" s="774"/>
      <c r="W224" s="775"/>
      <c r="X224" s="699"/>
      <c r="Y224" s="700"/>
      <c r="Z224" s="700"/>
      <c r="AA224" s="700"/>
      <c r="AB224" s="700"/>
      <c r="AC224" s="700"/>
      <c r="AD224" s="700"/>
    </row>
    <row r="225" spans="1:30" s="83" customFormat="1" ht="12.75">
      <c r="A225" s="396"/>
      <c r="B225" s="757" t="s">
        <v>1420</v>
      </c>
      <c r="C225" s="744">
        <f t="shared" ref="C225:C236" si="44">SUM(D225:W225)</f>
        <v>423245</v>
      </c>
      <c r="D225" s="760">
        <f>IF(ISERROR('O7 Amortization'!AB366+'O7 Amortization'!AB438+'O7 Amortization'!AB511+'O7 Amortization'!AB584), "-", 'O7 Amortization'!AB366+'O7 Amortization'!AB438+'O7 Amortization'!AB511+'O7 Amortization'!AB584)</f>
        <v>261433.06608353546</v>
      </c>
      <c r="E225" s="760">
        <f>IF(ISERROR('O7 Amortization'!AC366+'O7 Amortization'!AC438+'O7 Amortization'!AC511+'O7 Amortization'!AC584), "-", 'O7 Amortization'!AC366+'O7 Amortization'!AC438+'O7 Amortization'!AC511+'O7 Amortization'!AC584)</f>
        <v>69132.241267301739</v>
      </c>
      <c r="F225" s="760">
        <f>IF(ISERROR('O7 Amortization'!AD366+'O7 Amortization'!AD438+'O7 Amortization'!AD511+'O7 Amortization'!AD584), "-", 'O7 Amortization'!AD366+'O7 Amortization'!AD438+'O7 Amortization'!AD511+'O7 Amortization'!AD584)</f>
        <v>7570.7800629355697</v>
      </c>
      <c r="G225" s="760">
        <f>IF(ISERROR('O7 Amortization'!AE366+'O7 Amortization'!AE438+'O7 Amortization'!AE511+'O7 Amortization'!AE584), "-", 'O7 Amortization'!AE366+'O7 Amortization'!AE438+'O7 Amortization'!AE511+'O7 Amortization'!AE584)</f>
        <v>0</v>
      </c>
      <c r="H225" s="760">
        <f>IF(ISERROR('O7 Amortization'!AF366+'O7 Amortization'!AF438+'O7 Amortization'!AF511+'O7 Amortization'!AF584), "-", 'O7 Amortization'!AF366+'O7 Amortization'!AF438+'O7 Amortization'!AF511+'O7 Amortization'!AF584)</f>
        <v>0</v>
      </c>
      <c r="I225" s="760">
        <f>IF(ISERROR('O7 Amortization'!AG366+'O7 Amortization'!AG438+'O7 Amortization'!AG511+'O7 Amortization'!AG584), "-", 'O7 Amortization'!AG366+'O7 Amortization'!AG438+'O7 Amortization'!AG511+'O7 Amortization'!AG584)</f>
        <v>0</v>
      </c>
      <c r="J225" s="760">
        <f>IF(ISERROR('O7 Amortization'!AH366+'O7 Amortization'!AH438+'O7 Amortization'!AH511+'O7 Amortization'!AH584), "-", 'O7 Amortization'!AH366+'O7 Amortization'!AH438+'O7 Amortization'!AH511+'O7 Amortization'!AH584)</f>
        <v>77562.094607028208</v>
      </c>
      <c r="K225" s="760">
        <f>IF(ISERROR('O7 Amortization'!AI366+'O7 Amortization'!AI438+'O7 Amortization'!AI511+'O7 Amortization'!AI584), "-", 'O7 Amortization'!AI366+'O7 Amortization'!AI438+'O7 Amortization'!AI511+'O7 Amortization'!AI584)</f>
        <v>4253.2644680456979</v>
      </c>
      <c r="L225" s="760">
        <f>IF(ISERROR('O7 Amortization'!AJ366+'O7 Amortization'!AJ438+'O7 Amortization'!AJ511+'O7 Amortization'!AJ584), "-", 'O7 Amortization'!AJ366+'O7 Amortization'!AJ438+'O7 Amortization'!AJ511+'O7 Amortization'!AJ584)</f>
        <v>3293.5535111533341</v>
      </c>
      <c r="M225" s="760">
        <f>IF(ISERROR('O7 Amortization'!AK366+'O7 Amortization'!AK438+'O7 Amortization'!AK511+'O7 Amortization'!AK584), "-", 'O7 Amortization'!AK366+'O7 Amortization'!AK438+'O7 Amortization'!AK511+'O7 Amortization'!AK584)</f>
        <v>0</v>
      </c>
      <c r="N225" s="760">
        <f>IF(ISERROR('O7 Amortization'!AL366+'O7 Amortization'!AL438+'O7 Amortization'!AL511+'O7 Amortization'!AL584), "-", 'O7 Amortization'!AL366+'O7 Amortization'!AL438+'O7 Amortization'!AL511+'O7 Amortization'!AL584)</f>
        <v>0</v>
      </c>
      <c r="O225" s="760">
        <f>IF(ISERROR('O7 Amortization'!AM366+'O7 Amortization'!AM438+'O7 Amortization'!AM511+'O7 Amortization'!AM584), "-", 'O7 Amortization'!AM366+'O7 Amortization'!AM438+'O7 Amortization'!AM511+'O7 Amortization'!AM584)</f>
        <v>0</v>
      </c>
      <c r="P225" s="760">
        <f>IF(ISERROR('O7 Amortization'!AN366+'O7 Amortization'!AN438+'O7 Amortization'!AN511+'O7 Amortization'!AN584), "-", 'O7 Amortization'!AN366+'O7 Amortization'!AN438+'O7 Amortization'!AN511+'O7 Amortization'!AN584)</f>
        <v>0</v>
      </c>
      <c r="Q225" s="760">
        <f>IF(ISERROR('O7 Amortization'!AO366+'O7 Amortization'!AO438+'O7 Amortization'!AO511+'O7 Amortization'!AO584), "-", 'O7 Amortization'!AO366+'O7 Amortization'!AO438+'O7 Amortization'!AO511+'O7 Amortization'!AO584)</f>
        <v>0</v>
      </c>
      <c r="R225" s="760">
        <f>IF(ISERROR('O7 Amortization'!AP366+'O7 Amortization'!AP438+'O7 Amortization'!AP511+'O7 Amortization'!AP584), "-", 'O7 Amortization'!AP366+'O7 Amortization'!AP438+'O7 Amortization'!AP511+'O7 Amortization'!AP584)</f>
        <v>0</v>
      </c>
      <c r="S225" s="760">
        <f>IF(ISERROR('O7 Amortization'!AQ366+'O7 Amortization'!AQ438+'O7 Amortization'!AQ511+'O7 Amortization'!AQ584), "-", 'O7 Amortization'!AQ366+'O7 Amortization'!AQ438+'O7 Amortization'!AQ511+'O7 Amortization'!AQ584)</f>
        <v>0</v>
      </c>
      <c r="T225" s="760">
        <f>IF(ISERROR('O7 Amortization'!AR366+'O7 Amortization'!AR438+'O7 Amortization'!AR511+'O7 Amortization'!AR584), "-", 'O7 Amortization'!AR366+'O7 Amortization'!AR438+'O7 Amortization'!AR511+'O7 Amortization'!AR584)</f>
        <v>0</v>
      </c>
      <c r="U225" s="760">
        <f>IF(ISERROR('O7 Amortization'!AS366+'O7 Amortization'!AS438+'O7 Amortization'!AS511+'O7 Amortization'!AS584), "-", 'O7 Amortization'!AS366+'O7 Amortization'!AS438+'O7 Amortization'!AS511+'O7 Amortization'!AS584)</f>
        <v>0</v>
      </c>
      <c r="V225" s="760">
        <f>IF(ISERROR('O7 Amortization'!AT366+'O7 Amortization'!AT438+'O7 Amortization'!AT511+'O7 Amortization'!AT584), "-", 'O7 Amortization'!AT366+'O7 Amortization'!AT438+'O7 Amortization'!AT511+'O7 Amortization'!AT584)</f>
        <v>0</v>
      </c>
      <c r="W225" s="761">
        <f>IF(ISERROR('O7 Amortization'!AU366+'O7 Amortization'!AU438+'O7 Amortization'!AU511+'O7 Amortization'!AU584), "-", 'O7 Amortization'!AU366+'O7 Amortization'!AU438+'O7 Amortization'!AU511+'O7 Amortization'!AU584)</f>
        <v>0</v>
      </c>
      <c r="X225" s="699"/>
      <c r="Y225" s="700"/>
      <c r="Z225" s="700"/>
      <c r="AA225" s="700"/>
      <c r="AB225" s="700"/>
      <c r="AC225" s="700"/>
      <c r="AD225" s="700"/>
    </row>
    <row r="226" spans="1:30" s="83" customFormat="1" ht="25.5">
      <c r="A226" s="396"/>
      <c r="B226" s="757" t="s">
        <v>441</v>
      </c>
      <c r="C226" s="744">
        <f t="shared" si="44"/>
        <v>113650.62472868295</v>
      </c>
      <c r="D226" s="760">
        <f t="shared" ref="D226:W226" si="45">IF(ISERROR(D170/(D28+D32)*D30),0,(D170/(D28+D32)*D30))</f>
        <v>71804.245830469532</v>
      </c>
      <c r="E226" s="760">
        <f t="shared" si="45"/>
        <v>15654.669013278663</v>
      </c>
      <c r="F226" s="760">
        <f t="shared" si="45"/>
        <v>1708.1781146729422</v>
      </c>
      <c r="G226" s="760">
        <f t="shared" si="45"/>
        <v>0</v>
      </c>
      <c r="H226" s="760">
        <f t="shared" si="45"/>
        <v>0</v>
      </c>
      <c r="I226" s="760">
        <f t="shared" si="45"/>
        <v>0</v>
      </c>
      <c r="J226" s="760">
        <f t="shared" si="45"/>
        <v>22317.436924726597</v>
      </c>
      <c r="K226" s="760">
        <f t="shared" si="45"/>
        <v>1223.7803596371248</v>
      </c>
      <c r="L226" s="760">
        <f t="shared" si="45"/>
        <v>942.31448589807485</v>
      </c>
      <c r="M226" s="760">
        <f t="shared" si="45"/>
        <v>0</v>
      </c>
      <c r="N226" s="760">
        <f t="shared" si="45"/>
        <v>0</v>
      </c>
      <c r="O226" s="760">
        <f t="shared" si="45"/>
        <v>0</v>
      </c>
      <c r="P226" s="760">
        <f t="shared" si="45"/>
        <v>0</v>
      </c>
      <c r="Q226" s="760">
        <f t="shared" si="45"/>
        <v>0</v>
      </c>
      <c r="R226" s="760">
        <f t="shared" si="45"/>
        <v>0</v>
      </c>
      <c r="S226" s="760">
        <f t="shared" si="45"/>
        <v>0</v>
      </c>
      <c r="T226" s="760">
        <f t="shared" si="45"/>
        <v>0</v>
      </c>
      <c r="U226" s="760">
        <f t="shared" si="45"/>
        <v>0</v>
      </c>
      <c r="V226" s="760">
        <f t="shared" si="45"/>
        <v>0</v>
      </c>
      <c r="W226" s="761">
        <f t="shared" si="45"/>
        <v>0</v>
      </c>
      <c r="X226" s="699"/>
      <c r="Y226" s="700"/>
      <c r="Z226" s="700"/>
      <c r="AA226" s="700"/>
      <c r="AB226" s="700"/>
      <c r="AC226" s="700"/>
      <c r="AD226" s="700"/>
    </row>
    <row r="227" spans="1:30" s="83" customFormat="1" ht="12.75">
      <c r="A227" s="396"/>
      <c r="B227" s="781" t="s">
        <v>435</v>
      </c>
      <c r="C227" s="744">
        <f t="shared" si="44"/>
        <v>848027.38559523167</v>
      </c>
      <c r="D227" s="760">
        <f t="shared" ref="D227:W227" si="46">IF(ISERROR(D223/D36*D34),0,D223/D36*D34)</f>
        <v>593148.32019572204</v>
      </c>
      <c r="E227" s="760">
        <f t="shared" si="46"/>
        <v>123755.22596692762</v>
      </c>
      <c r="F227" s="760">
        <f t="shared" si="46"/>
        <v>59027.892967172469</v>
      </c>
      <c r="G227" s="760">
        <f t="shared" si="46"/>
        <v>0</v>
      </c>
      <c r="H227" s="760">
        <f t="shared" si="46"/>
        <v>0</v>
      </c>
      <c r="I227" s="760">
        <f t="shared" si="46"/>
        <v>0</v>
      </c>
      <c r="J227" s="760">
        <f t="shared" si="46"/>
        <v>64990.6305195475</v>
      </c>
      <c r="K227" s="760">
        <f t="shared" si="46"/>
        <v>4067.7030412484655</v>
      </c>
      <c r="L227" s="760">
        <f t="shared" si="46"/>
        <v>3037.6129046136552</v>
      </c>
      <c r="M227" s="760">
        <f t="shared" si="46"/>
        <v>0</v>
      </c>
      <c r="N227" s="760">
        <f t="shared" si="46"/>
        <v>0</v>
      </c>
      <c r="O227" s="760">
        <f t="shared" si="46"/>
        <v>0</v>
      </c>
      <c r="P227" s="760">
        <f t="shared" si="46"/>
        <v>0</v>
      </c>
      <c r="Q227" s="760">
        <f t="shared" si="46"/>
        <v>0</v>
      </c>
      <c r="R227" s="760">
        <f t="shared" si="46"/>
        <v>0</v>
      </c>
      <c r="S227" s="760">
        <f t="shared" si="46"/>
        <v>0</v>
      </c>
      <c r="T227" s="760">
        <f t="shared" si="46"/>
        <v>0</v>
      </c>
      <c r="U227" s="760">
        <f t="shared" si="46"/>
        <v>0</v>
      </c>
      <c r="V227" s="760">
        <f t="shared" si="46"/>
        <v>0</v>
      </c>
      <c r="W227" s="761">
        <f t="shared" si="46"/>
        <v>0</v>
      </c>
      <c r="X227" s="699"/>
      <c r="Y227" s="700"/>
      <c r="Z227" s="700"/>
      <c r="AA227" s="700"/>
      <c r="AB227" s="700"/>
      <c r="AC227" s="700"/>
      <c r="AD227" s="700"/>
    </row>
    <row r="228" spans="1:30" s="83" customFormat="1" ht="12.75">
      <c r="A228" s="396"/>
      <c r="B228" s="781" t="s">
        <v>436</v>
      </c>
      <c r="C228" s="744">
        <f t="shared" si="44"/>
        <v>121162.99236043818</v>
      </c>
      <c r="D228" s="777">
        <f>IF(ISERROR('O4 Summary by Class &amp; Accounts'!E201*D170/(D28+D32)),0,('O4 Summary by Class &amp; Accounts'!E201*D170/(D28+D32)))</f>
        <v>76833.984978813562</v>
      </c>
      <c r="E228" s="777">
        <f>IF(ISERROR('O4 Summary by Class &amp; Accounts'!F201*E170/(E28+E32)),0,('O4 Summary by Class &amp; Accounts'!F201*E170/(E28+E32)))</f>
        <v>16861.560973759129</v>
      </c>
      <c r="F228" s="777">
        <f>IF(ISERROR('O4 Summary by Class &amp; Accounts'!G201*F170/(F28+F32)),0,('O4 Summary by Class &amp; Accounts'!G201*F170/(F28+F32)))</f>
        <v>1853.1467634134422</v>
      </c>
      <c r="G228" s="777">
        <f>IF(ISERROR('O4 Summary by Class &amp; Accounts'!H201*G170/(G28+G32)),0,('O4 Summary by Class &amp; Accounts'!H201*G170/(G28+G32)))</f>
        <v>0</v>
      </c>
      <c r="H228" s="777">
        <f>IF(ISERROR('O4 Summary by Class &amp; Accounts'!I201*H170/(H28+H32)),0,('O4 Summary by Class &amp; Accounts'!I201*H170/(H28+H32)))</f>
        <v>0</v>
      </c>
      <c r="I228" s="777">
        <f>IF(ISERROR('O4 Summary by Class &amp; Accounts'!J201*I170/(I28+I32)),0,('O4 Summary by Class &amp; Accounts'!J201*I170/(I28+I32)))</f>
        <v>0</v>
      </c>
      <c r="J228" s="777">
        <f>IF(ISERROR('O4 Summary by Class &amp; Accounts'!K201*J170/(J28+J32)),0,('O4 Summary by Class &amp; Accounts'!K201*J170/(J28+J32)))</f>
        <v>23343.016282847635</v>
      </c>
      <c r="K228" s="777">
        <f>IF(ISERROR('O4 Summary by Class &amp; Accounts'!L201*K170/(K28+K32)),0,('O4 Summary by Class &amp; Accounts'!L201*K170/(K28+K32)))</f>
        <v>1280.058541944682</v>
      </c>
      <c r="L228" s="777">
        <f>IF(ISERROR('O4 Summary by Class &amp; Accounts'!M201*L170/(L28+L32)),0,('O4 Summary by Class &amp; Accounts'!M201*L170/(L28+L32)))</f>
        <v>991.22481965972804</v>
      </c>
      <c r="M228" s="777">
        <f>IF(ISERROR('O4 Summary by Class &amp; Accounts'!N201*M170/(M28+M32)),0,('O4 Summary by Class &amp; Accounts'!N201*M170/(M28+M32)))</f>
        <v>0</v>
      </c>
      <c r="N228" s="777">
        <f>IF(ISERROR('O4 Summary by Class &amp; Accounts'!O201*N170/(N28+N32)),0,('O4 Summary by Class &amp; Accounts'!O201*N170/(N28+N32)))</f>
        <v>0</v>
      </c>
      <c r="O228" s="777">
        <f>IF(ISERROR('O4 Summary by Class &amp; Accounts'!P201*O170/(O28+O32)),0,('O4 Summary by Class &amp; Accounts'!P201*O170/(O28+O32)))</f>
        <v>0</v>
      </c>
      <c r="P228" s="777">
        <f>IF(ISERROR('O4 Summary by Class &amp; Accounts'!Q201*P170/(P28+P32)),0,('O4 Summary by Class &amp; Accounts'!Q201*P170/(P28+P32)))</f>
        <v>0</v>
      </c>
      <c r="Q228" s="777">
        <f>IF(ISERROR('O4 Summary by Class &amp; Accounts'!R201*Q170/(Q28+Q32)),0,('O4 Summary by Class &amp; Accounts'!R201*Q170/(Q28+Q32)))</f>
        <v>0</v>
      </c>
      <c r="R228" s="777">
        <f>IF(ISERROR('O4 Summary by Class &amp; Accounts'!S201*R170/(R28+R32)),0,('O4 Summary by Class &amp; Accounts'!S201*R170/(R28+R32)))</f>
        <v>0</v>
      </c>
      <c r="S228" s="777">
        <f>IF(ISERROR('O4 Summary by Class &amp; Accounts'!T201*S170/(S28+S32)),0,('O4 Summary by Class &amp; Accounts'!T201*S170/(S28+S32)))</f>
        <v>0</v>
      </c>
      <c r="T228" s="777">
        <f>IF(ISERROR('O4 Summary by Class &amp; Accounts'!U201*T170/(T28+T32)),0,('O4 Summary by Class &amp; Accounts'!U201*T170/(T28+T32)))</f>
        <v>0</v>
      </c>
      <c r="U228" s="777">
        <f>IF(ISERROR('O4 Summary by Class &amp; Accounts'!V201*U170/(U28+U32)),0,('O4 Summary by Class &amp; Accounts'!V201*U170/(U28+U32)))</f>
        <v>0</v>
      </c>
      <c r="V228" s="777">
        <f>IF(ISERROR('O4 Summary by Class &amp; Accounts'!W201*V170/(V28+V32)),0,('O4 Summary by Class &amp; Accounts'!W201*V170/(V28+V32)))</f>
        <v>0</v>
      </c>
      <c r="W228" s="761">
        <f>IF(ISERROR('O4 Summary by Class &amp; Accounts'!X201*W170/(W28+W32)),0,('O4 Summary by Class &amp; Accounts'!X201*W170/(W28+W32)))</f>
        <v>0</v>
      </c>
      <c r="X228" s="699"/>
      <c r="Y228" s="700"/>
      <c r="Z228" s="700"/>
      <c r="AA228" s="700"/>
      <c r="AB228" s="700"/>
      <c r="AC228" s="700"/>
      <c r="AD228" s="700"/>
    </row>
    <row r="229" spans="1:30" s="83" customFormat="1" ht="12.75">
      <c r="A229" s="396"/>
      <c r="B229" s="781" t="s">
        <v>437</v>
      </c>
      <c r="C229" s="744">
        <f t="shared" si="44"/>
        <v>260849.73864901555</v>
      </c>
      <c r="D229" s="777">
        <f>IF(ISERROR('O4 Summary by Class &amp; Accounts'!E199*D170/(D28+D32)),0,('O4 Summary by Class &amp; Accounts'!E199*D170/(D28+D32)))</f>
        <v>165414.57511600718</v>
      </c>
      <c r="E229" s="777">
        <f>IF(ISERROR('O4 Summary by Class &amp; Accounts'!F199*E170/(E28+E32)),0,('O4 Summary by Class &amp; Accounts'!F199*E170/(E28+E32)))</f>
        <v>36300.966883809335</v>
      </c>
      <c r="F229" s="777">
        <f>IF(ISERROR('O4 Summary by Class &amp; Accounts'!G199*F170/(F28+F32)),0,('O4 Summary by Class &amp; Accounts'!G199*F170/(F28+F32)))</f>
        <v>3989.6080436562543</v>
      </c>
      <c r="G229" s="777">
        <f>IF(ISERROR('O4 Summary by Class &amp; Accounts'!H199*G170/(G28+G32)),0,('O4 Summary by Class &amp; Accounts'!H199*G170/(G28+G32)))</f>
        <v>0</v>
      </c>
      <c r="H229" s="777">
        <f>IF(ISERROR('O4 Summary by Class &amp; Accounts'!I199*H170/(H28+H32)),0,('O4 Summary by Class &amp; Accounts'!I199*H170/(H28+H32)))</f>
        <v>0</v>
      </c>
      <c r="I229" s="777">
        <f>IF(ISERROR('O4 Summary by Class &amp; Accounts'!J199*I170/(I28+I32)),0,('O4 Summary by Class &amp; Accounts'!J199*I170/(I28+I32)))</f>
        <v>0</v>
      </c>
      <c r="J229" s="777">
        <f>IF(ISERROR('O4 Summary by Class &amp; Accounts'!K199*J170/(J28+J32)),0,('O4 Summary by Class &amp; Accounts'!K199*J170/(J28+J32)))</f>
        <v>50254.781414994926</v>
      </c>
      <c r="K229" s="777">
        <f>IF(ISERROR('O4 Summary by Class &amp; Accounts'!L199*K170/(K28+K32)),0,('O4 Summary by Class &amp; Accounts'!L199*K170/(K28+K32)))</f>
        <v>2755.8161912047271</v>
      </c>
      <c r="L229" s="777">
        <f>IF(ISERROR('O4 Summary by Class &amp; Accounts'!M199*L170/(L28+L32)),0,('O4 Summary by Class &amp; Accounts'!M199*L170/(L28+L32)))</f>
        <v>2133.9909993431479</v>
      </c>
      <c r="M229" s="777">
        <f>IF(ISERROR('O4 Summary by Class &amp; Accounts'!N199*M170/(M28+M32)),0,('O4 Summary by Class &amp; Accounts'!N199*M170/(M28+M32)))</f>
        <v>0</v>
      </c>
      <c r="N229" s="777">
        <f>IF(ISERROR('O4 Summary by Class &amp; Accounts'!O199*N170/(N28+N32)),0,('O4 Summary by Class &amp; Accounts'!O199*N170/(N28+N32)))</f>
        <v>0</v>
      </c>
      <c r="O229" s="777">
        <f>IF(ISERROR('O4 Summary by Class &amp; Accounts'!P199*O170/(O28+O32)),0,('O4 Summary by Class &amp; Accounts'!P199*O170/(O28+O32)))</f>
        <v>0</v>
      </c>
      <c r="P229" s="777">
        <f>IF(ISERROR('O4 Summary by Class &amp; Accounts'!Q199*P170/(P28+P32)),0,('O4 Summary by Class &amp; Accounts'!Q199*P170/(P28+P32)))</f>
        <v>0</v>
      </c>
      <c r="Q229" s="777">
        <f>IF(ISERROR('O4 Summary by Class &amp; Accounts'!R199*Q170/(Q28+Q32)),0,('O4 Summary by Class &amp; Accounts'!R199*Q170/(Q28+Q32)))</f>
        <v>0</v>
      </c>
      <c r="R229" s="777">
        <f>IF(ISERROR('O4 Summary by Class &amp; Accounts'!S199*R170/(R28+R32)),0,('O4 Summary by Class &amp; Accounts'!S199*R170/(R28+R32)))</f>
        <v>0</v>
      </c>
      <c r="S229" s="777">
        <f>IF(ISERROR('O4 Summary by Class &amp; Accounts'!T199*S170/(S28+S32)),0,('O4 Summary by Class &amp; Accounts'!T199*S170/(S28+S32)))</f>
        <v>0</v>
      </c>
      <c r="T229" s="777">
        <f>IF(ISERROR('O4 Summary by Class &amp; Accounts'!U199*T170/(T28+T32)),0,('O4 Summary by Class &amp; Accounts'!U199*T170/(T28+T32)))</f>
        <v>0</v>
      </c>
      <c r="U229" s="777">
        <f>IF(ISERROR('O4 Summary by Class &amp; Accounts'!V199*U170/(U28+U32)),0,('O4 Summary by Class &amp; Accounts'!V199*U170/(U28+U32)))</f>
        <v>0</v>
      </c>
      <c r="V229" s="777">
        <f>IF(ISERROR('O4 Summary by Class &amp; Accounts'!W199*V170/(V28+V32)),0,('O4 Summary by Class &amp; Accounts'!W199*V170/(V28+V32)))</f>
        <v>0</v>
      </c>
      <c r="W229" s="761">
        <f>IF(ISERROR('O4 Summary by Class &amp; Accounts'!X199*W170/(W28+W32)),0,('O4 Summary by Class &amp; Accounts'!X199*W170/(W28+W32)))</f>
        <v>0</v>
      </c>
      <c r="X229" s="699"/>
      <c r="Y229" s="700"/>
      <c r="Z229" s="700"/>
      <c r="AA229" s="700"/>
      <c r="AB229" s="700"/>
      <c r="AC229" s="700"/>
      <c r="AD229" s="700"/>
    </row>
    <row r="230" spans="1:30" s="83" customFormat="1" ht="12.75">
      <c r="A230" s="396"/>
      <c r="B230" s="781" t="s">
        <v>438</v>
      </c>
      <c r="C230" s="744">
        <f t="shared" si="44"/>
        <v>289252.82800549566</v>
      </c>
      <c r="D230" s="777">
        <f>IF(ISERROR('O1 Revenue to cost|RR'!D33*D170/(D28+D32)),0,('O1 Revenue to cost|RR'!D33*D170/(D28+D32)))</f>
        <v>183426.0363588566</v>
      </c>
      <c r="E230" s="777">
        <f>IF(ISERROR('O1 Revenue to cost|RR'!E33*E170/(E28+E32)),0,('O1 Revenue to cost|RR'!E33*E170/(E28+E32)))</f>
        <v>40253.66245278898</v>
      </c>
      <c r="F230" s="777">
        <f>IF(ISERROR('O1 Revenue to cost|RR'!F33*F170/(F28+F32)),0,('O1 Revenue to cost|RR'!F33*F170/(F28+F32)))</f>
        <v>4424.0236361279549</v>
      </c>
      <c r="G230" s="777">
        <f>IF(ISERROR('O1 Revenue to cost|RR'!G33*G170/(G28+G32)),0,('O1 Revenue to cost|RR'!G33*G170/(G28+G32)))</f>
        <v>0</v>
      </c>
      <c r="H230" s="777">
        <f>IF(ISERROR('O1 Revenue to cost|RR'!H33*H170/(H28+H32)),0,('O1 Revenue to cost|RR'!H33*H170/(H28+H32)))</f>
        <v>0</v>
      </c>
      <c r="I230" s="777">
        <f>IF(ISERROR('O1 Revenue to cost|RR'!I33*I170/(I28+I32)),0,('O1 Revenue to cost|RR'!I33*I170/(I28+I32)))</f>
        <v>0</v>
      </c>
      <c r="J230" s="777">
        <f>IF(ISERROR('O1 Revenue to cost|RR'!J33*J170/(J28+J32)),0,('O1 Revenue to cost|RR'!J33*J170/(J28+J32)))</f>
        <v>55726.862983921055</v>
      </c>
      <c r="K230" s="777">
        <f>IF(ISERROR('O1 Revenue to cost|RR'!K33*K170/(K28+K32)),0,('O1 Revenue to cost|RR'!K33*K170/(K28+K32)))</f>
        <v>3055.8881557549516</v>
      </c>
      <c r="L230" s="777">
        <f>IF(ISERROR('O1 Revenue to cost|RR'!L33*L170/(L28+L32)),0,('O1 Revenue to cost|RR'!L33*L170/(L28+L32)))</f>
        <v>2366.3544180461417</v>
      </c>
      <c r="M230" s="777">
        <f>IF(ISERROR('O1 Revenue to cost|RR'!M33*M170/(M28+M32)),0,('O1 Revenue to cost|RR'!M33*M170/(M28+M32)))</f>
        <v>0</v>
      </c>
      <c r="N230" s="777">
        <f>IF(ISERROR('O1 Revenue to cost|RR'!N33*N170/(N28+N32)),0,('O1 Revenue to cost|RR'!N33*N170/(N28+N32)))</f>
        <v>0</v>
      </c>
      <c r="O230" s="777">
        <f>IF(ISERROR('O1 Revenue to cost|RR'!O33*O170/(O28+O32)),0,('O1 Revenue to cost|RR'!O33*O170/(O28+O32)))</f>
        <v>0</v>
      </c>
      <c r="P230" s="777">
        <f>IF(ISERROR('O1 Revenue to cost|RR'!P33*P170/(P28+P32)),0,('O1 Revenue to cost|RR'!P33*P170/(P28+P32)))</f>
        <v>0</v>
      </c>
      <c r="Q230" s="777">
        <f>IF(ISERROR('O1 Revenue to cost|RR'!Q33*Q170/(Q28+Q32)),0,('O1 Revenue to cost|RR'!Q33*Q170/(Q28+Q32)))</f>
        <v>0</v>
      </c>
      <c r="R230" s="777">
        <f>IF(ISERROR('O1 Revenue to cost|RR'!R33*R170/(R28+R32)),0,('O1 Revenue to cost|RR'!R33*R170/(R28+R32)))</f>
        <v>0</v>
      </c>
      <c r="S230" s="777">
        <f>IF(ISERROR('O1 Revenue to cost|RR'!S33*S170/(S28+S32)),0,('O1 Revenue to cost|RR'!S33*S170/(S28+S32)))</f>
        <v>0</v>
      </c>
      <c r="T230" s="777">
        <f>IF(ISERROR('O1 Revenue to cost|RR'!T33*T170/(T28+T32)),0,('O1 Revenue to cost|RR'!T33*T170/(T28+T32)))</f>
        <v>0</v>
      </c>
      <c r="U230" s="777">
        <f>IF(ISERROR('O1 Revenue to cost|RR'!U33*U170/(U28+U32)),0,('O1 Revenue to cost|RR'!U33*U170/(U28+U32)))</f>
        <v>0</v>
      </c>
      <c r="V230" s="777">
        <f>IF(ISERROR('O1 Revenue to cost|RR'!V33*V170/(V28+V32)),0,('O1 Revenue to cost|RR'!V33*V170/(V28+V32)))</f>
        <v>0</v>
      </c>
      <c r="W230" s="761">
        <f>IF(ISERROR('O1 Revenue to cost|RR'!W33*W170/(W28+W32)),0,('O1 Revenue to cost|RR'!W33*W170/(W28+W32)))</f>
        <v>0</v>
      </c>
      <c r="X230" s="699"/>
      <c r="Y230" s="700"/>
      <c r="Z230" s="700"/>
      <c r="AA230" s="700"/>
      <c r="AB230" s="700"/>
      <c r="AC230" s="700"/>
      <c r="AD230" s="700"/>
    </row>
    <row r="231" spans="1:30" s="83" customFormat="1" ht="12.75">
      <c r="A231" s="396"/>
      <c r="B231" s="781"/>
      <c r="C231" s="744"/>
      <c r="D231" s="777"/>
      <c r="E231" s="777"/>
      <c r="F231" s="777"/>
      <c r="G231" s="777"/>
      <c r="H231" s="777"/>
      <c r="I231" s="777"/>
      <c r="J231" s="777"/>
      <c r="K231" s="777"/>
      <c r="L231" s="777"/>
      <c r="M231" s="777"/>
      <c r="N231" s="777"/>
      <c r="O231" s="777"/>
      <c r="P231" s="777"/>
      <c r="Q231" s="777"/>
      <c r="R231" s="777"/>
      <c r="S231" s="777"/>
      <c r="T231" s="777"/>
      <c r="U231" s="777"/>
      <c r="V231" s="777"/>
      <c r="W231" s="761"/>
      <c r="X231" s="699"/>
      <c r="Y231" s="700"/>
      <c r="Z231" s="700"/>
      <c r="AA231" s="700"/>
      <c r="AB231" s="700"/>
      <c r="AC231" s="700"/>
      <c r="AD231" s="700"/>
    </row>
    <row r="232" spans="1:30" s="83" customFormat="1" ht="12.75">
      <c r="A232" s="396"/>
      <c r="B232" s="781" t="s">
        <v>224</v>
      </c>
      <c r="C232" s="744">
        <f t="shared" si="44"/>
        <v>50196.905236148225</v>
      </c>
      <c r="D232" s="777">
        <f>'O2.1 Line Tran PLCC Adj'!D27</f>
        <v>43741.306230056296</v>
      </c>
      <c r="E232" s="777">
        <f>'O2.1 Line Tran PLCC Adj'!E27</f>
        <v>5331.2857516996792</v>
      </c>
      <c r="F232" s="777">
        <f>'O2.1 Line Tran PLCC Adj'!F27</f>
        <v>513.98651848915449</v>
      </c>
      <c r="G232" s="777">
        <f>'O2.1 Line Tran PLCC Adj'!G27</f>
        <v>0</v>
      </c>
      <c r="H232" s="777">
        <f>'O2.1 Line Tran PLCC Adj'!H27</f>
        <v>0</v>
      </c>
      <c r="I232" s="777">
        <f>'O2.1 Line Tran PLCC Adj'!I27</f>
        <v>0</v>
      </c>
      <c r="J232" s="777">
        <f>'O2.1 Line Tran PLCC Adj'!J27</f>
        <v>0</v>
      </c>
      <c r="K232" s="777">
        <f>'O2.1 Line Tran PLCC Adj'!K27</f>
        <v>0</v>
      </c>
      <c r="L232" s="777">
        <f>'O2.1 Line Tran PLCC Adj'!L27</f>
        <v>610.32673590309412</v>
      </c>
      <c r="M232" s="777">
        <f>'O2.1 Line Tran PLCC Adj'!M27</f>
        <v>0</v>
      </c>
      <c r="N232" s="777">
        <f>'O2.1 Line Tran PLCC Adj'!N27</f>
        <v>0</v>
      </c>
      <c r="O232" s="777">
        <f>'O2.1 Line Tran PLCC Adj'!O27</f>
        <v>0</v>
      </c>
      <c r="P232" s="777">
        <f>'O2.1 Line Tran PLCC Adj'!P27</f>
        <v>0</v>
      </c>
      <c r="Q232" s="777">
        <f>'O2.1 Line Tran PLCC Adj'!Q27</f>
        <v>0</v>
      </c>
      <c r="R232" s="777">
        <f>'O2.1 Line Tran PLCC Adj'!R27</f>
        <v>0</v>
      </c>
      <c r="S232" s="777">
        <f>'O2.1 Line Tran PLCC Adj'!S27</f>
        <v>0</v>
      </c>
      <c r="T232" s="777">
        <f>'O2.1 Line Tran PLCC Adj'!T27</f>
        <v>0</v>
      </c>
      <c r="U232" s="777">
        <f>'O2.1 Line Tran PLCC Adj'!U27</f>
        <v>0</v>
      </c>
      <c r="V232" s="777">
        <f>'O2.1 Line Tran PLCC Adj'!V27</f>
        <v>0</v>
      </c>
      <c r="W232" s="761">
        <f>'O2.1 Line Tran PLCC Adj'!W27</f>
        <v>0</v>
      </c>
      <c r="X232" s="699"/>
      <c r="Y232" s="700"/>
      <c r="Z232" s="700"/>
      <c r="AA232" s="700"/>
      <c r="AB232" s="700"/>
      <c r="AC232" s="700"/>
      <c r="AD232" s="700"/>
    </row>
    <row r="233" spans="1:30" s="83" customFormat="1" ht="12.75">
      <c r="A233" s="396"/>
      <c r="B233" s="781" t="s">
        <v>225</v>
      </c>
      <c r="C233" s="744">
        <f t="shared" si="44"/>
        <v>192399.00336355297</v>
      </c>
      <c r="D233" s="777">
        <f>'O2.2 Primary Cost PLCC Adj'!D30</f>
        <v>168682.28708299174</v>
      </c>
      <c r="E233" s="777">
        <f>'O2.2 Primary Cost PLCC Adj'!E30</f>
        <v>19477.806121606653</v>
      </c>
      <c r="F233" s="777">
        <f>'O2.2 Primary Cost PLCC Adj'!F30</f>
        <v>1973.5310468114308</v>
      </c>
      <c r="G233" s="777">
        <f>'O2.2 Primary Cost PLCC Adj'!G30</f>
        <v>0</v>
      </c>
      <c r="H233" s="777">
        <f>'O2.2 Primary Cost PLCC Adj'!H30</f>
        <v>0</v>
      </c>
      <c r="I233" s="777">
        <f>'O2.2 Primary Cost PLCC Adj'!I30</f>
        <v>0</v>
      </c>
      <c r="J233" s="777">
        <f>'O2.2 Primary Cost PLCC Adj'!J30</f>
        <v>0</v>
      </c>
      <c r="K233" s="777">
        <f>'O2.2 Primary Cost PLCC Adj'!K30</f>
        <v>0</v>
      </c>
      <c r="L233" s="777">
        <f>'O2.2 Primary Cost PLCC Adj'!L30</f>
        <v>2265.379112143145</v>
      </c>
      <c r="M233" s="777">
        <f>'O2.2 Primary Cost PLCC Adj'!M30</f>
        <v>0</v>
      </c>
      <c r="N233" s="777">
        <f>'O2.2 Primary Cost PLCC Adj'!N30</f>
        <v>0</v>
      </c>
      <c r="O233" s="777">
        <f>'O2.2 Primary Cost PLCC Adj'!O30</f>
        <v>0</v>
      </c>
      <c r="P233" s="777">
        <f>'O2.2 Primary Cost PLCC Adj'!P30</f>
        <v>0</v>
      </c>
      <c r="Q233" s="777">
        <f>'O2.2 Primary Cost PLCC Adj'!Q30</f>
        <v>0</v>
      </c>
      <c r="R233" s="777">
        <f>'O2.2 Primary Cost PLCC Adj'!R30</f>
        <v>0</v>
      </c>
      <c r="S233" s="777">
        <f>'O2.2 Primary Cost PLCC Adj'!S30</f>
        <v>0</v>
      </c>
      <c r="T233" s="777">
        <f>'O2.2 Primary Cost PLCC Adj'!T30</f>
        <v>0</v>
      </c>
      <c r="U233" s="777">
        <f>'O2.2 Primary Cost PLCC Adj'!U30</f>
        <v>0</v>
      </c>
      <c r="V233" s="777">
        <f>'O2.2 Primary Cost PLCC Adj'!V30</f>
        <v>0</v>
      </c>
      <c r="W233" s="761">
        <f>'O2.2 Primary Cost PLCC Adj'!W30</f>
        <v>0</v>
      </c>
      <c r="X233" s="699"/>
      <c r="Y233" s="700"/>
      <c r="Z233" s="700"/>
      <c r="AA233" s="700"/>
      <c r="AB233" s="700"/>
      <c r="AC233" s="700"/>
      <c r="AD233" s="700"/>
    </row>
    <row r="234" spans="1:30" s="83" customFormat="1" ht="12.75">
      <c r="A234" s="396"/>
      <c r="B234" s="781" t="s">
        <v>226</v>
      </c>
      <c r="C234" s="744">
        <f t="shared" si="44"/>
        <v>109990.25568322868</v>
      </c>
      <c r="D234" s="777">
        <f>'O2.3 Secondary Cost PLCC Adj'!D30</f>
        <v>96479.322540576963</v>
      </c>
      <c r="E234" s="777">
        <f>'O2.3 Secondary Cost PLCC Adj'!E30</f>
        <v>10447.47600779298</v>
      </c>
      <c r="F234" s="777">
        <f>'O2.3 Secondary Cost PLCC Adj'!F30</f>
        <v>1031.0114675490868</v>
      </c>
      <c r="G234" s="777">
        <f>'O2.3 Secondary Cost PLCC Adj'!G30</f>
        <v>0</v>
      </c>
      <c r="H234" s="777">
        <f>'O2.3 Secondary Cost PLCC Adj'!H30</f>
        <v>0</v>
      </c>
      <c r="I234" s="777">
        <f>'O2.3 Secondary Cost PLCC Adj'!I30</f>
        <v>0</v>
      </c>
      <c r="J234" s="777">
        <f>'O2.3 Secondary Cost PLCC Adj'!J30</f>
        <v>0</v>
      </c>
      <c r="K234" s="777">
        <f>'O2.3 Secondary Cost PLCC Adj'!K30</f>
        <v>0</v>
      </c>
      <c r="L234" s="777">
        <f>'O2.3 Secondary Cost PLCC Adj'!L30</f>
        <v>2032.4456673096427</v>
      </c>
      <c r="M234" s="777">
        <f>'O2.3 Secondary Cost PLCC Adj'!M30</f>
        <v>0</v>
      </c>
      <c r="N234" s="777">
        <f>'O2.3 Secondary Cost PLCC Adj'!N30</f>
        <v>0</v>
      </c>
      <c r="O234" s="777">
        <f>'O2.3 Secondary Cost PLCC Adj'!O30</f>
        <v>0</v>
      </c>
      <c r="P234" s="777">
        <f>'O2.3 Secondary Cost PLCC Adj'!P30</f>
        <v>0</v>
      </c>
      <c r="Q234" s="777">
        <f>'O2.3 Secondary Cost PLCC Adj'!Q30</f>
        <v>0</v>
      </c>
      <c r="R234" s="777">
        <f>'O2.3 Secondary Cost PLCC Adj'!R30</f>
        <v>0</v>
      </c>
      <c r="S234" s="777">
        <f>'O2.3 Secondary Cost PLCC Adj'!S30</f>
        <v>0</v>
      </c>
      <c r="T234" s="777">
        <f>'O2.3 Secondary Cost PLCC Adj'!T30</f>
        <v>0</v>
      </c>
      <c r="U234" s="777">
        <f>'O2.3 Secondary Cost PLCC Adj'!U30</f>
        <v>0</v>
      </c>
      <c r="V234" s="777">
        <f>'O2.3 Secondary Cost PLCC Adj'!V30</f>
        <v>0</v>
      </c>
      <c r="W234" s="761">
        <f>'O2.3 Secondary Cost PLCC Adj'!W30</f>
        <v>0</v>
      </c>
      <c r="X234" s="699"/>
      <c r="Y234" s="700"/>
      <c r="Z234" s="700"/>
      <c r="AA234" s="700"/>
      <c r="AB234" s="700"/>
      <c r="AC234" s="700"/>
      <c r="AD234" s="700"/>
    </row>
    <row r="235" spans="1:30" ht="12.75">
      <c r="A235" s="779"/>
      <c r="B235" s="780"/>
      <c r="C235" s="750"/>
      <c r="D235" s="746"/>
      <c r="E235" s="746"/>
      <c r="F235" s="746"/>
      <c r="G235" s="746"/>
      <c r="H235" s="746"/>
      <c r="I235" s="746"/>
      <c r="J235" s="746"/>
      <c r="K235" s="746"/>
      <c r="L235" s="746"/>
      <c r="M235" s="746"/>
      <c r="N235" s="746"/>
      <c r="O235" s="746"/>
      <c r="P235" s="746"/>
      <c r="Q235" s="746"/>
      <c r="R235" s="746"/>
      <c r="S235" s="746"/>
      <c r="T235" s="746"/>
      <c r="U235" s="746"/>
      <c r="V235" s="746"/>
      <c r="W235" s="747"/>
    </row>
    <row r="236" spans="1:30" s="703" customFormat="1" ht="13.5" thickBot="1">
      <c r="A236" s="784"/>
      <c r="B236" s="1007" t="s">
        <v>1204</v>
      </c>
      <c r="C236" s="1008">
        <f t="shared" si="44"/>
        <v>2821552.4050559346</v>
      </c>
      <c r="D236" s="1009">
        <f>SUM(D223:D230) +D180 - D232-D233-D234</f>
        <v>1843528.0704176563</v>
      </c>
      <c r="E236" s="1009">
        <f t="shared" ref="E236:W236" si="47">SUM(E223:E230) +E180 - E232-E233-E234</f>
        <v>414384.6902990996</v>
      </c>
      <c r="F236" s="1009">
        <f t="shared" si="47"/>
        <v>116609.78089339209</v>
      </c>
      <c r="G236" s="1009">
        <f t="shared" si="47"/>
        <v>0</v>
      </c>
      <c r="H236" s="1009">
        <f t="shared" si="47"/>
        <v>0</v>
      </c>
      <c r="I236" s="1009">
        <f t="shared" si="47"/>
        <v>0</v>
      </c>
      <c r="J236" s="1009">
        <f t="shared" si="47"/>
        <v>410695.12799820118</v>
      </c>
      <c r="K236" s="1009">
        <f t="shared" si="47"/>
        <v>23378.6922683007</v>
      </c>
      <c r="L236" s="1009">
        <f t="shared" si="47"/>
        <v>12956.043179284734</v>
      </c>
      <c r="M236" s="1009">
        <f t="shared" si="47"/>
        <v>0</v>
      </c>
      <c r="N236" s="1009">
        <f t="shared" si="47"/>
        <v>0</v>
      </c>
      <c r="O236" s="1009">
        <f t="shared" si="47"/>
        <v>0</v>
      </c>
      <c r="P236" s="1009">
        <f t="shared" si="47"/>
        <v>0</v>
      </c>
      <c r="Q236" s="1009">
        <f t="shared" si="47"/>
        <v>0</v>
      </c>
      <c r="R236" s="1009">
        <f t="shared" si="47"/>
        <v>0</v>
      </c>
      <c r="S236" s="1009">
        <f t="shared" si="47"/>
        <v>0</v>
      </c>
      <c r="T236" s="1009">
        <f t="shared" si="47"/>
        <v>0</v>
      </c>
      <c r="U236" s="1009">
        <f t="shared" si="47"/>
        <v>0</v>
      </c>
      <c r="V236" s="1009">
        <f t="shared" si="47"/>
        <v>0</v>
      </c>
      <c r="W236" s="1010">
        <f t="shared" si="47"/>
        <v>0</v>
      </c>
      <c r="X236" s="704"/>
      <c r="Y236" s="705"/>
      <c r="Z236" s="705"/>
      <c r="AA236" s="705"/>
      <c r="AB236" s="705"/>
      <c r="AC236" s="705"/>
      <c r="AD236" s="705"/>
    </row>
    <row r="237" spans="1:30" ht="12" thickTop="1">
      <c r="D237" s="688"/>
      <c r="E237" s="687"/>
    </row>
    <row r="238" spans="1:30">
      <c r="D238" s="688"/>
      <c r="E238" s="687"/>
    </row>
    <row r="239" spans="1:30" s="2081" customFormat="1">
      <c r="A239" s="2075"/>
      <c r="B239" s="2076"/>
      <c r="C239" s="2077"/>
      <c r="D239" s="2078"/>
      <c r="E239" s="2079"/>
      <c r="F239" s="2079"/>
      <c r="G239" s="2079"/>
      <c r="H239" s="2078"/>
      <c r="I239" s="2079"/>
      <c r="J239" s="2079"/>
      <c r="K239" s="2079"/>
      <c r="L239" s="2079"/>
      <c r="M239" s="2079"/>
      <c r="N239" s="2079"/>
      <c r="O239" s="2079"/>
      <c r="P239" s="2079"/>
      <c r="Q239" s="2079"/>
      <c r="R239" s="2079"/>
      <c r="S239" s="2079"/>
      <c r="T239" s="2079"/>
      <c r="U239" s="2079"/>
      <c r="V239" s="2079"/>
      <c r="W239" s="2079"/>
      <c r="X239" s="2077"/>
      <c r="Y239" s="2080"/>
      <c r="Z239" s="2080"/>
      <c r="AA239" s="2080"/>
      <c r="AB239" s="2080"/>
      <c r="AC239" s="2080"/>
      <c r="AD239" s="2080"/>
    </row>
    <row r="240" spans="1:30" ht="15.75">
      <c r="A240" s="2338" t="s">
        <v>1249</v>
      </c>
      <c r="B240" s="2338"/>
      <c r="C240" s="2338"/>
    </row>
    <row r="241" spans="1:30" s="2081" customFormat="1">
      <c r="A241" s="2075"/>
      <c r="B241" s="2076"/>
      <c r="C241" s="2077"/>
      <c r="D241" s="2078"/>
      <c r="E241" s="2079"/>
      <c r="F241" s="2079"/>
      <c r="G241" s="2079"/>
      <c r="H241" s="2078"/>
      <c r="I241" s="2079"/>
      <c r="J241" s="2079"/>
      <c r="K241" s="2079"/>
      <c r="L241" s="2079"/>
      <c r="M241" s="2079"/>
      <c r="N241" s="2079"/>
      <c r="O241" s="2079"/>
      <c r="P241" s="2079"/>
      <c r="Q241" s="2079"/>
      <c r="R241" s="2079"/>
      <c r="S241" s="2079"/>
      <c r="T241" s="2079"/>
      <c r="U241" s="2079"/>
      <c r="V241" s="2079"/>
      <c r="W241" s="2079"/>
      <c r="X241" s="2077"/>
      <c r="Y241" s="2080"/>
      <c r="Z241" s="2080"/>
      <c r="AA241" s="2080"/>
      <c r="AB241" s="2080"/>
      <c r="AC241" s="2080"/>
      <c r="AD241" s="2080"/>
    </row>
    <row r="242" spans="1:30" ht="23.25">
      <c r="A242" s="2336" t="s">
        <v>389</v>
      </c>
      <c r="B242" s="2336"/>
    </row>
    <row r="243" spans="1:30" ht="15">
      <c r="A243" s="815" t="s">
        <v>784</v>
      </c>
      <c r="B243" s="815"/>
    </row>
    <row r="244" spans="1:30" ht="15">
      <c r="A244" s="2333"/>
      <c r="B244" s="2333"/>
    </row>
    <row r="245" spans="1:30" ht="12.75">
      <c r="A245" s="726"/>
      <c r="B245" s="726"/>
    </row>
    <row r="246" spans="1:30" ht="38.25">
      <c r="A246" s="2023"/>
      <c r="B246" s="816" t="s">
        <v>984</v>
      </c>
      <c r="C246" s="2038" t="str">
        <f>C43</f>
        <v>Total</v>
      </c>
      <c r="D246" s="2038" t="str">
        <f t="shared" ref="D246:W246" si="48">D43</f>
        <v>Residential</v>
      </c>
      <c r="E246" s="2038" t="str">
        <f t="shared" si="48"/>
        <v>GS &lt;50</v>
      </c>
      <c r="F246" s="2038" t="str">
        <f t="shared" si="48"/>
        <v>GS&gt;50-Regular</v>
      </c>
      <c r="G246" s="2038" t="str">
        <f t="shared" si="48"/>
        <v>GS&gt; 50-TOU</v>
      </c>
      <c r="H246" s="2038" t="str">
        <f t="shared" si="48"/>
        <v>GS &gt;50-Intermediate</v>
      </c>
      <c r="I246" s="2038" t="str">
        <f t="shared" si="48"/>
        <v>Large Use &gt;5MW</v>
      </c>
      <c r="J246" s="2038" t="str">
        <f t="shared" si="48"/>
        <v>Street Light</v>
      </c>
      <c r="K246" s="2038" t="str">
        <f t="shared" si="48"/>
        <v>Sentinel</v>
      </c>
      <c r="L246" s="2038" t="str">
        <f t="shared" si="48"/>
        <v>Unmetered Scattered Load</v>
      </c>
      <c r="M246" s="2038" t="str">
        <f t="shared" si="48"/>
        <v>Embedded Distributor</v>
      </c>
      <c r="N246" s="2038" t="str">
        <f t="shared" si="48"/>
        <v>Back-up/Standby Power</v>
      </c>
      <c r="O246" s="2038" t="str">
        <f t="shared" si="48"/>
        <v>Rate Class 1</v>
      </c>
      <c r="P246" s="2038" t="str">
        <f t="shared" si="48"/>
        <v>Rate class 2</v>
      </c>
      <c r="Q246" s="2038" t="str">
        <f t="shared" si="48"/>
        <v>Rate class 3</v>
      </c>
      <c r="R246" s="2038" t="str">
        <f t="shared" si="48"/>
        <v>Rate class 4</v>
      </c>
      <c r="S246" s="2038" t="str">
        <f t="shared" si="48"/>
        <v>Rate class 5</v>
      </c>
      <c r="T246" s="2038" t="str">
        <f t="shared" si="48"/>
        <v>Rate class 6</v>
      </c>
      <c r="U246" s="2038" t="str">
        <f t="shared" si="48"/>
        <v>Rate class 7</v>
      </c>
      <c r="V246" s="2038" t="str">
        <f t="shared" si="48"/>
        <v>Rate class 8</v>
      </c>
      <c r="W246" s="2038" t="str">
        <f t="shared" si="48"/>
        <v>Rate class 9</v>
      </c>
    </row>
    <row r="247" spans="1:30" ht="12.75">
      <c r="A247" s="742"/>
      <c r="B247" s="743" t="s">
        <v>1003</v>
      </c>
      <c r="C247" s="2027"/>
    </row>
    <row r="248" spans="1:30" ht="12.75">
      <c r="A248" s="748"/>
      <c r="B248" s="1222" t="s">
        <v>1215</v>
      </c>
      <c r="C248" s="2033">
        <f>C45</f>
        <v>1635500.0000000002</v>
      </c>
      <c r="D248" s="2033">
        <f t="shared" ref="D248:W248" si="49">D45</f>
        <v>574119.27233920444</v>
      </c>
      <c r="E248" s="2033">
        <f t="shared" si="49"/>
        <v>982630.22767992248</v>
      </c>
      <c r="F248" s="2033">
        <f t="shared" si="49"/>
        <v>78750.49998087321</v>
      </c>
      <c r="G248" s="2033">
        <f t="shared" si="49"/>
        <v>0</v>
      </c>
      <c r="H248" s="2033">
        <f t="shared" si="49"/>
        <v>0</v>
      </c>
      <c r="I248" s="2033">
        <f t="shared" si="49"/>
        <v>0</v>
      </c>
      <c r="J248" s="2033">
        <f t="shared" si="49"/>
        <v>0</v>
      </c>
      <c r="K248" s="2033">
        <f t="shared" si="49"/>
        <v>0</v>
      </c>
      <c r="L248" s="2033">
        <f t="shared" si="49"/>
        <v>0</v>
      </c>
      <c r="M248" s="2033">
        <f t="shared" si="49"/>
        <v>0</v>
      </c>
      <c r="N248" s="2033">
        <f t="shared" si="49"/>
        <v>0</v>
      </c>
      <c r="O248" s="2033">
        <f t="shared" si="49"/>
        <v>0</v>
      </c>
      <c r="P248" s="2033">
        <f t="shared" si="49"/>
        <v>0</v>
      </c>
      <c r="Q248" s="2033">
        <f t="shared" si="49"/>
        <v>0</v>
      </c>
      <c r="R248" s="2033">
        <f t="shared" si="49"/>
        <v>0</v>
      </c>
      <c r="S248" s="2033">
        <f t="shared" si="49"/>
        <v>0</v>
      </c>
      <c r="T248" s="2033">
        <f t="shared" si="49"/>
        <v>0</v>
      </c>
      <c r="U248" s="2033">
        <f t="shared" si="49"/>
        <v>0</v>
      </c>
      <c r="V248" s="2033">
        <f t="shared" si="49"/>
        <v>0</v>
      </c>
      <c r="W248" s="2033">
        <f t="shared" si="49"/>
        <v>0</v>
      </c>
      <c r="X248" s="2039"/>
    </row>
    <row r="249" spans="1:30" ht="12.75">
      <c r="A249" s="751"/>
      <c r="B249" s="752"/>
      <c r="C249" s="2029"/>
      <c r="D249" s="2029"/>
      <c r="E249" s="2029"/>
      <c r="F249" s="2029"/>
      <c r="G249" s="2029"/>
      <c r="H249" s="2029"/>
      <c r="I249" s="2029"/>
      <c r="J249" s="2029"/>
      <c r="K249" s="2029"/>
      <c r="L249" s="2029"/>
      <c r="M249" s="2029"/>
      <c r="N249" s="2029"/>
      <c r="O249" s="2029"/>
      <c r="P249" s="2029"/>
      <c r="Q249" s="2029"/>
      <c r="R249" s="2029"/>
      <c r="S249" s="2029"/>
      <c r="T249" s="2029"/>
      <c r="U249" s="2029"/>
      <c r="V249" s="2029"/>
      <c r="W249" s="2029"/>
      <c r="X249" s="2040"/>
    </row>
    <row r="250" spans="1:30" ht="12.75">
      <c r="A250" s="748"/>
      <c r="B250" s="743" t="s">
        <v>1466</v>
      </c>
      <c r="C250" s="2029"/>
      <c r="D250" s="2029"/>
      <c r="E250" s="2029"/>
      <c r="F250" s="2029"/>
      <c r="G250" s="2029"/>
      <c r="H250" s="2029"/>
      <c r="I250" s="2029"/>
      <c r="J250" s="2029"/>
      <c r="K250" s="2029"/>
      <c r="L250" s="2029"/>
      <c r="M250" s="2029"/>
      <c r="N250" s="2029"/>
      <c r="O250" s="2029"/>
      <c r="P250" s="2029"/>
      <c r="Q250" s="2029"/>
      <c r="R250" s="2029"/>
      <c r="S250" s="2029"/>
      <c r="T250" s="2029"/>
      <c r="U250" s="2029"/>
      <c r="V250" s="2029"/>
      <c r="W250" s="2029"/>
      <c r="X250" s="2040"/>
    </row>
    <row r="251" spans="1:30" ht="25.5">
      <c r="A251" s="748"/>
      <c r="B251" s="749" t="s">
        <v>1291</v>
      </c>
      <c r="C251" s="2029">
        <f>C48</f>
        <v>-1112500</v>
      </c>
      <c r="D251" s="2029">
        <f t="shared" ref="D251:W251" si="50">D48</f>
        <v>-390527.47812740132</v>
      </c>
      <c r="E251" s="2029">
        <f t="shared" si="50"/>
        <v>-668404.84762697271</v>
      </c>
      <c r="F251" s="2029">
        <f t="shared" si="50"/>
        <v>-53567.674245626084</v>
      </c>
      <c r="G251" s="2029">
        <f t="shared" si="50"/>
        <v>0</v>
      </c>
      <c r="H251" s="2029">
        <f t="shared" si="50"/>
        <v>0</v>
      </c>
      <c r="I251" s="2029">
        <f t="shared" si="50"/>
        <v>0</v>
      </c>
      <c r="J251" s="2029">
        <f t="shared" si="50"/>
        <v>0</v>
      </c>
      <c r="K251" s="2029">
        <f t="shared" si="50"/>
        <v>0</v>
      </c>
      <c r="L251" s="2029">
        <f t="shared" si="50"/>
        <v>0</v>
      </c>
      <c r="M251" s="2029">
        <f t="shared" si="50"/>
        <v>0</v>
      </c>
      <c r="N251" s="2029">
        <f t="shared" si="50"/>
        <v>0</v>
      </c>
      <c r="O251" s="2029">
        <f t="shared" si="50"/>
        <v>0</v>
      </c>
      <c r="P251" s="2029">
        <f t="shared" si="50"/>
        <v>0</v>
      </c>
      <c r="Q251" s="2029">
        <f t="shared" si="50"/>
        <v>0</v>
      </c>
      <c r="R251" s="2029">
        <f t="shared" si="50"/>
        <v>0</v>
      </c>
      <c r="S251" s="2029">
        <f t="shared" si="50"/>
        <v>0</v>
      </c>
      <c r="T251" s="2029">
        <f t="shared" si="50"/>
        <v>0</v>
      </c>
      <c r="U251" s="2029">
        <f t="shared" si="50"/>
        <v>0</v>
      </c>
      <c r="V251" s="2029">
        <f t="shared" si="50"/>
        <v>0</v>
      </c>
      <c r="W251" s="2029">
        <f t="shared" si="50"/>
        <v>0</v>
      </c>
      <c r="X251" s="2040"/>
    </row>
    <row r="252" spans="1:30" ht="12.75">
      <c r="A252" s="756"/>
      <c r="B252" s="757" t="s">
        <v>433</v>
      </c>
      <c r="C252" s="2029">
        <f>C49</f>
        <v>523000</v>
      </c>
      <c r="D252" s="2029">
        <f t="shared" ref="D252:W252" si="51">D49</f>
        <v>183591.79421180312</v>
      </c>
      <c r="E252" s="2029">
        <f t="shared" si="51"/>
        <v>314225.38005294977</v>
      </c>
      <c r="F252" s="2029">
        <f t="shared" si="51"/>
        <v>25182.825735247126</v>
      </c>
      <c r="G252" s="2029">
        <f t="shared" si="51"/>
        <v>0</v>
      </c>
      <c r="H252" s="2029">
        <f t="shared" si="51"/>
        <v>0</v>
      </c>
      <c r="I252" s="2029">
        <f t="shared" si="51"/>
        <v>0</v>
      </c>
      <c r="J252" s="2029">
        <f t="shared" si="51"/>
        <v>0</v>
      </c>
      <c r="K252" s="2029">
        <f t="shared" si="51"/>
        <v>0</v>
      </c>
      <c r="L252" s="2029">
        <f t="shared" si="51"/>
        <v>0</v>
      </c>
      <c r="M252" s="2029">
        <f t="shared" si="51"/>
        <v>0</v>
      </c>
      <c r="N252" s="2029">
        <f t="shared" si="51"/>
        <v>0</v>
      </c>
      <c r="O252" s="2029">
        <f t="shared" si="51"/>
        <v>0</v>
      </c>
      <c r="P252" s="2029">
        <f t="shared" si="51"/>
        <v>0</v>
      </c>
      <c r="Q252" s="2029">
        <f t="shared" si="51"/>
        <v>0</v>
      </c>
      <c r="R252" s="2029">
        <f t="shared" si="51"/>
        <v>0</v>
      </c>
      <c r="S252" s="2029">
        <f t="shared" si="51"/>
        <v>0</v>
      </c>
      <c r="T252" s="2029">
        <f t="shared" si="51"/>
        <v>0</v>
      </c>
      <c r="U252" s="2029">
        <f t="shared" si="51"/>
        <v>0</v>
      </c>
      <c r="V252" s="2029">
        <f t="shared" si="51"/>
        <v>0</v>
      </c>
      <c r="W252" s="2029">
        <f t="shared" si="51"/>
        <v>0</v>
      </c>
      <c r="X252" s="2040"/>
    </row>
    <row r="253" spans="1:30" ht="12.75">
      <c r="A253" s="751"/>
      <c r="B253" s="752"/>
      <c r="C253" s="2029"/>
      <c r="D253" s="2029"/>
      <c r="E253" s="2029"/>
      <c r="F253" s="2029"/>
      <c r="G253" s="2029"/>
      <c r="H253" s="2029"/>
      <c r="I253" s="2029"/>
      <c r="J253" s="2029"/>
      <c r="K253" s="2029"/>
      <c r="L253" s="2029"/>
      <c r="M253" s="2029"/>
      <c r="N253" s="2029"/>
      <c r="O253" s="2029"/>
      <c r="P253" s="2029"/>
      <c r="Q253" s="2029"/>
      <c r="R253" s="2029"/>
      <c r="S253" s="2029"/>
      <c r="T253" s="2029"/>
      <c r="U253" s="2029"/>
      <c r="V253" s="2029"/>
      <c r="W253" s="2029"/>
      <c r="X253" s="2040"/>
    </row>
    <row r="254" spans="1:30" ht="12.75">
      <c r="A254" s="758"/>
      <c r="B254" s="743" t="s">
        <v>1292</v>
      </c>
      <c r="C254" s="2029"/>
      <c r="D254" s="2029"/>
      <c r="E254" s="2029"/>
      <c r="F254" s="2029"/>
      <c r="G254" s="2029"/>
      <c r="H254" s="2029"/>
      <c r="I254" s="2029"/>
      <c r="J254" s="2029"/>
      <c r="K254" s="2029"/>
      <c r="L254" s="2029"/>
      <c r="M254" s="2029"/>
      <c r="N254" s="2029"/>
      <c r="O254" s="2029"/>
      <c r="P254" s="2029"/>
      <c r="Q254" s="2029"/>
      <c r="R254" s="2029"/>
      <c r="S254" s="2029"/>
      <c r="T254" s="2029"/>
      <c r="U254" s="2029"/>
      <c r="V254" s="2029"/>
      <c r="W254" s="2029"/>
      <c r="X254" s="2040"/>
    </row>
    <row r="255" spans="1:30" ht="12.75">
      <c r="A255" s="423"/>
      <c r="B255" s="1222" t="s">
        <v>504</v>
      </c>
      <c r="C255" s="2029">
        <f t="shared" ref="C255:D257" si="52">SUMIF($Z$52:$Z$56,$B255,C$52:C$56)</f>
        <v>-22000.000000000004</v>
      </c>
      <c r="D255" s="2029">
        <f t="shared" si="52"/>
        <v>-16442.712086472322</v>
      </c>
      <c r="E255" s="2029">
        <f t="shared" ref="E255:W257" si="53">SUMIF($Z$52:$Z$56,$B255,E$52:E$56)</f>
        <v>-3905.6665574844415</v>
      </c>
      <c r="F255" s="2029">
        <f t="shared" si="53"/>
        <v>-1583.8847035702588</v>
      </c>
      <c r="G255" s="2029">
        <f t="shared" si="53"/>
        <v>0</v>
      </c>
      <c r="H255" s="2029">
        <f t="shared" si="53"/>
        <v>0</v>
      </c>
      <c r="I255" s="2029">
        <f t="shared" si="53"/>
        <v>0</v>
      </c>
      <c r="J255" s="2029">
        <f t="shared" si="53"/>
        <v>-7.206026858827383</v>
      </c>
      <c r="K255" s="2029">
        <f t="shared" si="53"/>
        <v>-38.912545037667869</v>
      </c>
      <c r="L255" s="2029">
        <f t="shared" si="53"/>
        <v>-21.618080576482146</v>
      </c>
      <c r="M255" s="2029">
        <f t="shared" si="53"/>
        <v>0</v>
      </c>
      <c r="N255" s="2029">
        <f t="shared" si="53"/>
        <v>0</v>
      </c>
      <c r="O255" s="2029">
        <f t="shared" si="53"/>
        <v>0</v>
      </c>
      <c r="P255" s="2029">
        <f t="shared" si="53"/>
        <v>0</v>
      </c>
      <c r="Q255" s="2029">
        <f t="shared" si="53"/>
        <v>0</v>
      </c>
      <c r="R255" s="2029">
        <f t="shared" si="53"/>
        <v>0</v>
      </c>
      <c r="S255" s="2029">
        <f t="shared" si="53"/>
        <v>0</v>
      </c>
      <c r="T255" s="2029">
        <f t="shared" si="53"/>
        <v>0</v>
      </c>
      <c r="U255" s="2029">
        <f t="shared" si="53"/>
        <v>0</v>
      </c>
      <c r="V255" s="2029">
        <f t="shared" si="53"/>
        <v>0</v>
      </c>
      <c r="W255" s="2029">
        <f t="shared" si="53"/>
        <v>0</v>
      </c>
      <c r="X255" s="2040"/>
    </row>
    <row r="256" spans="1:30" ht="12.75">
      <c r="A256" s="423"/>
      <c r="B256" s="1222" t="s">
        <v>401</v>
      </c>
      <c r="C256" s="2029">
        <f t="shared" si="52"/>
        <v>-90000</v>
      </c>
      <c r="D256" s="2029">
        <f t="shared" si="52"/>
        <v>-44960.940377887659</v>
      </c>
      <c r="E256" s="2029">
        <f t="shared" si="53"/>
        <v>-15565.74153328735</v>
      </c>
      <c r="F256" s="2029">
        <f t="shared" si="53"/>
        <v>-22710.467010288303</v>
      </c>
      <c r="G256" s="2029">
        <f t="shared" si="53"/>
        <v>0</v>
      </c>
      <c r="H256" s="2029">
        <f t="shared" si="53"/>
        <v>0</v>
      </c>
      <c r="I256" s="2029">
        <f t="shared" si="53"/>
        <v>0</v>
      </c>
      <c r="J256" s="2029">
        <f t="shared" si="53"/>
        <v>-6120.8171264435032</v>
      </c>
      <c r="K256" s="2029">
        <f t="shared" si="53"/>
        <v>-335.8606049638459</v>
      </c>
      <c r="L256" s="2029">
        <f t="shared" si="53"/>
        <v>-306.17334712932325</v>
      </c>
      <c r="M256" s="2029">
        <f t="shared" si="53"/>
        <v>0</v>
      </c>
      <c r="N256" s="2029">
        <f t="shared" si="53"/>
        <v>0</v>
      </c>
      <c r="O256" s="2029">
        <f t="shared" si="53"/>
        <v>0</v>
      </c>
      <c r="P256" s="2029">
        <f t="shared" si="53"/>
        <v>0</v>
      </c>
      <c r="Q256" s="2029">
        <f t="shared" si="53"/>
        <v>0</v>
      </c>
      <c r="R256" s="2029">
        <f t="shared" si="53"/>
        <v>0</v>
      </c>
      <c r="S256" s="2029">
        <f t="shared" si="53"/>
        <v>0</v>
      </c>
      <c r="T256" s="2029">
        <f t="shared" si="53"/>
        <v>0</v>
      </c>
      <c r="U256" s="2029">
        <f t="shared" si="53"/>
        <v>0</v>
      </c>
      <c r="V256" s="2029">
        <f t="shared" si="53"/>
        <v>0</v>
      </c>
      <c r="W256" s="2029">
        <f t="shared" si="53"/>
        <v>0</v>
      </c>
      <c r="X256" s="2040"/>
    </row>
    <row r="257" spans="1:24" ht="12.75">
      <c r="A257" s="423"/>
      <c r="B257" s="1222" t="s">
        <v>684</v>
      </c>
      <c r="C257" s="2029">
        <f t="shared" si="52"/>
        <v>-60000</v>
      </c>
      <c r="D257" s="2029">
        <f t="shared" si="52"/>
        <v>-29275.347719650039</v>
      </c>
      <c r="E257" s="2029">
        <f t="shared" si="53"/>
        <v>-9418.4784776528468</v>
      </c>
      <c r="F257" s="2029">
        <f t="shared" si="53"/>
        <v>-21301.481877608363</v>
      </c>
      <c r="G257" s="2029">
        <f t="shared" si="53"/>
        <v>0</v>
      </c>
      <c r="H257" s="2029">
        <f t="shared" si="53"/>
        <v>0</v>
      </c>
      <c r="I257" s="2029">
        <f t="shared" si="53"/>
        <v>0</v>
      </c>
      <c r="J257" s="2029">
        <f t="shared" si="53"/>
        <v>0</v>
      </c>
      <c r="K257" s="2029">
        <f t="shared" si="53"/>
        <v>-4.6919250887510762</v>
      </c>
      <c r="L257" s="2029">
        <f t="shared" si="53"/>
        <v>0</v>
      </c>
      <c r="M257" s="2029">
        <f t="shared" si="53"/>
        <v>0</v>
      </c>
      <c r="N257" s="2029">
        <f t="shared" si="53"/>
        <v>0</v>
      </c>
      <c r="O257" s="2029">
        <f t="shared" si="53"/>
        <v>0</v>
      </c>
      <c r="P257" s="2029">
        <f t="shared" si="53"/>
        <v>0</v>
      </c>
      <c r="Q257" s="2029">
        <f t="shared" si="53"/>
        <v>0</v>
      </c>
      <c r="R257" s="2029">
        <f t="shared" si="53"/>
        <v>0</v>
      </c>
      <c r="S257" s="2029">
        <f t="shared" si="53"/>
        <v>0</v>
      </c>
      <c r="T257" s="2029">
        <f t="shared" si="53"/>
        <v>0</v>
      </c>
      <c r="U257" s="2029">
        <f t="shared" si="53"/>
        <v>0</v>
      </c>
      <c r="V257" s="2029">
        <f t="shared" si="53"/>
        <v>0</v>
      </c>
      <c r="W257" s="2029">
        <f t="shared" si="53"/>
        <v>0</v>
      </c>
      <c r="X257" s="2040"/>
    </row>
    <row r="258" spans="1:24" ht="12.75">
      <c r="A258" s="423"/>
      <c r="B258" s="1017" t="s">
        <v>1149</v>
      </c>
      <c r="C258" s="2030">
        <f>SUM(C255:C257)</f>
        <v>-172000</v>
      </c>
      <c r="D258" s="2030">
        <f t="shared" ref="D258:W258" si="54">SUM(D255:D257)</f>
        <v>-90679.000184010016</v>
      </c>
      <c r="E258" s="2030">
        <f t="shared" si="54"/>
        <v>-28889.886568424638</v>
      </c>
      <c r="F258" s="2030">
        <f t="shared" si="54"/>
        <v>-45595.83359146693</v>
      </c>
      <c r="G258" s="2030">
        <f t="shared" si="54"/>
        <v>0</v>
      </c>
      <c r="H258" s="2030">
        <f t="shared" si="54"/>
        <v>0</v>
      </c>
      <c r="I258" s="2030">
        <f t="shared" si="54"/>
        <v>0</v>
      </c>
      <c r="J258" s="2030">
        <f t="shared" si="54"/>
        <v>-6128.0231533023307</v>
      </c>
      <c r="K258" s="2030">
        <f t="shared" si="54"/>
        <v>-379.46507509026486</v>
      </c>
      <c r="L258" s="2030">
        <f t="shared" si="54"/>
        <v>-327.7914277058054</v>
      </c>
      <c r="M258" s="2030">
        <f t="shared" si="54"/>
        <v>0</v>
      </c>
      <c r="N258" s="2030">
        <f t="shared" si="54"/>
        <v>0</v>
      </c>
      <c r="O258" s="2030">
        <f t="shared" si="54"/>
        <v>0</v>
      </c>
      <c r="P258" s="2030">
        <f t="shared" si="54"/>
        <v>0</v>
      </c>
      <c r="Q258" s="2030">
        <f t="shared" si="54"/>
        <v>0</v>
      </c>
      <c r="R258" s="2030">
        <f t="shared" si="54"/>
        <v>0</v>
      </c>
      <c r="S258" s="2030">
        <f t="shared" si="54"/>
        <v>0</v>
      </c>
      <c r="T258" s="2030">
        <f t="shared" si="54"/>
        <v>0</v>
      </c>
      <c r="U258" s="2030">
        <f t="shared" si="54"/>
        <v>0</v>
      </c>
      <c r="V258" s="2030">
        <f t="shared" si="54"/>
        <v>0</v>
      </c>
      <c r="W258" s="2030">
        <f t="shared" si="54"/>
        <v>0</v>
      </c>
      <c r="X258" s="2040"/>
    </row>
    <row r="259" spans="1:24" ht="12.75">
      <c r="C259" s="2029"/>
      <c r="D259" s="2029"/>
      <c r="E259" s="2029"/>
      <c r="F259" s="2029"/>
      <c r="G259" s="2029"/>
      <c r="H259" s="2029"/>
      <c r="I259" s="2029"/>
      <c r="J259" s="2029"/>
      <c r="K259" s="2029"/>
      <c r="L259" s="2029"/>
      <c r="M259" s="2029"/>
      <c r="N259" s="2029"/>
      <c r="O259" s="2029"/>
      <c r="P259" s="2029"/>
      <c r="Q259" s="2029"/>
      <c r="R259" s="2029"/>
      <c r="S259" s="2029"/>
      <c r="T259" s="2029"/>
      <c r="U259" s="2029"/>
      <c r="V259" s="2029"/>
      <c r="W259" s="2029"/>
      <c r="X259" s="2040"/>
    </row>
    <row r="260" spans="1:24" ht="12.75">
      <c r="A260" s="767"/>
      <c r="B260" s="743" t="s">
        <v>1004</v>
      </c>
      <c r="C260" s="2029"/>
      <c r="D260" s="2029"/>
      <c r="E260" s="2029"/>
      <c r="F260" s="2029"/>
      <c r="G260" s="2029"/>
      <c r="H260" s="2029"/>
      <c r="I260" s="2029"/>
      <c r="J260" s="2029"/>
      <c r="K260" s="2029"/>
      <c r="L260" s="2029"/>
      <c r="M260" s="2029"/>
      <c r="N260" s="2029"/>
      <c r="O260" s="2029"/>
      <c r="P260" s="2029"/>
      <c r="Q260" s="2029"/>
      <c r="R260" s="2029"/>
      <c r="S260" s="2029"/>
      <c r="T260" s="2029"/>
      <c r="U260" s="2029"/>
      <c r="V260" s="2029"/>
      <c r="W260" s="2029"/>
      <c r="X260" s="2040"/>
    </row>
    <row r="261" spans="1:24" ht="12.75">
      <c r="A261" s="770"/>
      <c r="B261" s="1222" t="s">
        <v>1215</v>
      </c>
      <c r="C261" s="2029">
        <f>SUMIF($Z$61:$Z$63,$B261,C$61:C$63)</f>
        <v>0</v>
      </c>
      <c r="D261" s="2029">
        <f>SUMIF($Z$61:$Z$63,$B261,D$61:D$63)</f>
        <v>0</v>
      </c>
      <c r="E261" s="2029">
        <f t="shared" ref="E261:W262" si="55">SUMIF($Z$61:$Z$63,$B261,E$61:E$63)</f>
        <v>0</v>
      </c>
      <c r="F261" s="2029">
        <f t="shared" si="55"/>
        <v>0</v>
      </c>
      <c r="G261" s="2029">
        <f t="shared" si="55"/>
        <v>0</v>
      </c>
      <c r="H261" s="2029">
        <f t="shared" si="55"/>
        <v>0</v>
      </c>
      <c r="I261" s="2029">
        <f t="shared" si="55"/>
        <v>0</v>
      </c>
      <c r="J261" s="2029">
        <f t="shared" si="55"/>
        <v>0</v>
      </c>
      <c r="K261" s="2029">
        <f t="shared" si="55"/>
        <v>0</v>
      </c>
      <c r="L261" s="2029">
        <f t="shared" si="55"/>
        <v>0</v>
      </c>
      <c r="M261" s="2029">
        <f t="shared" si="55"/>
        <v>0</v>
      </c>
      <c r="N261" s="2029">
        <f t="shared" si="55"/>
        <v>0</v>
      </c>
      <c r="O261" s="2029">
        <f t="shared" si="55"/>
        <v>0</v>
      </c>
      <c r="P261" s="2029">
        <f t="shared" si="55"/>
        <v>0</v>
      </c>
      <c r="Q261" s="2029">
        <f t="shared" si="55"/>
        <v>0</v>
      </c>
      <c r="R261" s="2029">
        <f t="shared" si="55"/>
        <v>0</v>
      </c>
      <c r="S261" s="2029">
        <f t="shared" si="55"/>
        <v>0</v>
      </c>
      <c r="T261" s="2029">
        <f t="shared" si="55"/>
        <v>0</v>
      </c>
      <c r="U261" s="2029">
        <f t="shared" si="55"/>
        <v>0</v>
      </c>
      <c r="V261" s="2029">
        <f t="shared" si="55"/>
        <v>0</v>
      </c>
      <c r="W261" s="2029">
        <f t="shared" si="55"/>
        <v>0</v>
      </c>
      <c r="X261" s="2040"/>
    </row>
    <row r="262" spans="1:24" ht="12.75">
      <c r="A262" s="751"/>
      <c r="B262" s="1222" t="s">
        <v>1144</v>
      </c>
      <c r="C262" s="2029">
        <f>SUMIF($Z$61:$Z$63,$B262,C$61:C$63)</f>
        <v>2000</v>
      </c>
      <c r="D262" s="2029">
        <f>SUMIF($Z$61:$Z$63,$B262,D$61:D$63)</f>
        <v>1356.3573678891994</v>
      </c>
      <c r="E262" s="2029">
        <f t="shared" si="55"/>
        <v>161.08898531771979</v>
      </c>
      <c r="F262" s="2029">
        <f t="shared" si="55"/>
        <v>18.664923022053141</v>
      </c>
      <c r="G262" s="2029">
        <f t="shared" si="55"/>
        <v>0</v>
      </c>
      <c r="H262" s="2029">
        <f t="shared" si="55"/>
        <v>0</v>
      </c>
      <c r="I262" s="2029">
        <f t="shared" si="55"/>
        <v>0</v>
      </c>
      <c r="J262" s="2029">
        <f t="shared" si="55"/>
        <v>422.75456220650301</v>
      </c>
      <c r="K262" s="2029">
        <f t="shared" si="55"/>
        <v>23.182547702550082</v>
      </c>
      <c r="L262" s="2029">
        <f t="shared" si="55"/>
        <v>17.951613861974678</v>
      </c>
      <c r="M262" s="2029">
        <f t="shared" si="55"/>
        <v>0</v>
      </c>
      <c r="N262" s="2029">
        <f t="shared" si="55"/>
        <v>0</v>
      </c>
      <c r="O262" s="2029">
        <f t="shared" si="55"/>
        <v>0</v>
      </c>
      <c r="P262" s="2029">
        <f t="shared" si="55"/>
        <v>0</v>
      </c>
      <c r="Q262" s="2029">
        <f t="shared" si="55"/>
        <v>0</v>
      </c>
      <c r="R262" s="2029">
        <f t="shared" si="55"/>
        <v>0</v>
      </c>
      <c r="S262" s="2029">
        <f t="shared" si="55"/>
        <v>0</v>
      </c>
      <c r="T262" s="2029">
        <f t="shared" si="55"/>
        <v>0</v>
      </c>
      <c r="U262" s="2029">
        <f t="shared" si="55"/>
        <v>0</v>
      </c>
      <c r="V262" s="2029">
        <f t="shared" si="55"/>
        <v>0</v>
      </c>
      <c r="W262" s="2029">
        <f t="shared" si="55"/>
        <v>0</v>
      </c>
      <c r="X262" s="2040"/>
    </row>
    <row r="263" spans="1:24" ht="12.75">
      <c r="A263" s="758"/>
      <c r="B263" s="1017" t="s">
        <v>1149</v>
      </c>
      <c r="C263" s="2030">
        <f>SUM(C261:C262)</f>
        <v>2000</v>
      </c>
      <c r="D263" s="2030">
        <f t="shared" ref="D263:W263" si="56">SUM(D261:D262)</f>
        <v>1356.3573678891994</v>
      </c>
      <c r="E263" s="2030">
        <f t="shared" si="56"/>
        <v>161.08898531771979</v>
      </c>
      <c r="F263" s="2030">
        <f t="shared" si="56"/>
        <v>18.664923022053141</v>
      </c>
      <c r="G263" s="2030">
        <f t="shared" si="56"/>
        <v>0</v>
      </c>
      <c r="H263" s="2030">
        <f t="shared" si="56"/>
        <v>0</v>
      </c>
      <c r="I263" s="2030">
        <f t="shared" si="56"/>
        <v>0</v>
      </c>
      <c r="J263" s="2030">
        <f t="shared" si="56"/>
        <v>422.75456220650301</v>
      </c>
      <c r="K263" s="2030">
        <f t="shared" si="56"/>
        <v>23.182547702550082</v>
      </c>
      <c r="L263" s="2030">
        <f t="shared" si="56"/>
        <v>17.951613861974678</v>
      </c>
      <c r="M263" s="2030">
        <f t="shared" si="56"/>
        <v>0</v>
      </c>
      <c r="N263" s="2030">
        <f t="shared" si="56"/>
        <v>0</v>
      </c>
      <c r="O263" s="2030">
        <f t="shared" si="56"/>
        <v>0</v>
      </c>
      <c r="P263" s="2030">
        <f t="shared" si="56"/>
        <v>0</v>
      </c>
      <c r="Q263" s="2030">
        <f t="shared" si="56"/>
        <v>0</v>
      </c>
      <c r="R263" s="2030">
        <f t="shared" si="56"/>
        <v>0</v>
      </c>
      <c r="S263" s="2030">
        <f t="shared" si="56"/>
        <v>0</v>
      </c>
      <c r="T263" s="2030">
        <f t="shared" si="56"/>
        <v>0</v>
      </c>
      <c r="U263" s="2030">
        <f t="shared" si="56"/>
        <v>0</v>
      </c>
      <c r="V263" s="2030">
        <f t="shared" si="56"/>
        <v>0</v>
      </c>
      <c r="W263" s="2030">
        <f t="shared" si="56"/>
        <v>0</v>
      </c>
      <c r="X263" s="2040"/>
    </row>
    <row r="264" spans="1:24" ht="12.75">
      <c r="A264" s="423"/>
      <c r="B264" s="768"/>
      <c r="C264" s="2029"/>
      <c r="D264" s="2029"/>
      <c r="E264" s="2029"/>
      <c r="F264" s="2029"/>
      <c r="G264" s="2029"/>
      <c r="H264" s="2029"/>
      <c r="I264" s="2029"/>
      <c r="J264" s="2029"/>
      <c r="K264" s="2029"/>
      <c r="L264" s="2029"/>
      <c r="M264" s="2029"/>
      <c r="N264" s="2029"/>
      <c r="O264" s="2029"/>
      <c r="P264" s="2029"/>
      <c r="Q264" s="2029"/>
      <c r="R264" s="2029"/>
      <c r="S264" s="2029"/>
      <c r="T264" s="2029"/>
      <c r="U264" s="2029"/>
      <c r="V264" s="2029"/>
      <c r="W264" s="2029"/>
      <c r="X264" s="2040"/>
    </row>
    <row r="265" spans="1:24" ht="12.75">
      <c r="A265" s="423"/>
      <c r="B265" s="743" t="s">
        <v>1005</v>
      </c>
      <c r="C265" s="2029"/>
      <c r="D265" s="2029"/>
      <c r="E265" s="2029"/>
      <c r="F265" s="2029"/>
      <c r="G265" s="2029"/>
      <c r="H265" s="2029"/>
      <c r="I265" s="2029"/>
      <c r="J265" s="2029"/>
      <c r="K265" s="2029"/>
      <c r="L265" s="2029"/>
      <c r="M265" s="2029"/>
      <c r="N265" s="2029"/>
      <c r="O265" s="2029"/>
      <c r="P265" s="2029"/>
      <c r="Q265" s="2029"/>
      <c r="R265" s="2029"/>
      <c r="S265" s="2029"/>
      <c r="T265" s="2029"/>
      <c r="U265" s="2029"/>
      <c r="V265" s="2029"/>
      <c r="W265" s="2029"/>
      <c r="X265" s="2040"/>
    </row>
    <row r="266" spans="1:24" ht="12.75">
      <c r="A266" s="423"/>
      <c r="B266" s="1222">
        <v>1860</v>
      </c>
      <c r="C266" s="2029">
        <f>SUMIF($Z$68:$Z$68,$B266,C$68:C$68)</f>
        <v>38000</v>
      </c>
      <c r="D266" s="2029">
        <f t="shared" ref="D266:W266" si="57">SUMIF($Z$68:$Z$68,$B266,D$68:D$68)</f>
        <v>13339.365545025841</v>
      </c>
      <c r="E266" s="2029">
        <f t="shared" si="57"/>
        <v>22830.907154898836</v>
      </c>
      <c r="F266" s="2029">
        <f t="shared" si="57"/>
        <v>1829.7273000753173</v>
      </c>
      <c r="G266" s="2029">
        <f t="shared" si="57"/>
        <v>0</v>
      </c>
      <c r="H266" s="2029">
        <f t="shared" si="57"/>
        <v>0</v>
      </c>
      <c r="I266" s="2029">
        <f t="shared" si="57"/>
        <v>0</v>
      </c>
      <c r="J266" s="2029">
        <f t="shared" si="57"/>
        <v>0</v>
      </c>
      <c r="K266" s="2029">
        <f t="shared" si="57"/>
        <v>0</v>
      </c>
      <c r="L266" s="2029">
        <f t="shared" si="57"/>
        <v>0</v>
      </c>
      <c r="M266" s="2029">
        <f t="shared" si="57"/>
        <v>0</v>
      </c>
      <c r="N266" s="2029">
        <f t="shared" si="57"/>
        <v>0</v>
      </c>
      <c r="O266" s="2029">
        <f t="shared" si="57"/>
        <v>0</v>
      </c>
      <c r="P266" s="2029">
        <f t="shared" si="57"/>
        <v>0</v>
      </c>
      <c r="Q266" s="2029">
        <f t="shared" si="57"/>
        <v>0</v>
      </c>
      <c r="R266" s="2029">
        <f t="shared" si="57"/>
        <v>0</v>
      </c>
      <c r="S266" s="2029">
        <f t="shared" si="57"/>
        <v>0</v>
      </c>
      <c r="T266" s="2029">
        <f t="shared" si="57"/>
        <v>0</v>
      </c>
      <c r="U266" s="2029">
        <f t="shared" si="57"/>
        <v>0</v>
      </c>
      <c r="V266" s="2029">
        <f t="shared" si="57"/>
        <v>0</v>
      </c>
      <c r="W266" s="2029">
        <f t="shared" si="57"/>
        <v>0</v>
      </c>
      <c r="X266" s="2040"/>
    </row>
    <row r="267" spans="1:24" ht="12.75">
      <c r="A267" s="767"/>
      <c r="B267" s="643"/>
      <c r="C267" s="2029"/>
      <c r="D267" s="2029"/>
      <c r="E267" s="2029"/>
      <c r="F267" s="2029"/>
      <c r="G267" s="2029"/>
      <c r="H267" s="2029"/>
      <c r="I267" s="2029"/>
      <c r="J267" s="2029"/>
      <c r="K267" s="2029"/>
      <c r="L267" s="2029"/>
      <c r="M267" s="2029"/>
      <c r="N267" s="2029"/>
      <c r="O267" s="2029"/>
      <c r="P267" s="2029"/>
      <c r="Q267" s="2029"/>
      <c r="R267" s="2029"/>
      <c r="S267" s="2029"/>
      <c r="T267" s="2029"/>
      <c r="U267" s="2029"/>
      <c r="V267" s="2029"/>
      <c r="W267" s="2029"/>
      <c r="X267" s="2040"/>
    </row>
    <row r="268" spans="1:24" ht="12.75">
      <c r="A268" s="751"/>
      <c r="B268" s="776" t="s">
        <v>1293</v>
      </c>
      <c r="C268" s="2029"/>
      <c r="D268" s="2029"/>
      <c r="E268" s="2029"/>
      <c r="F268" s="2029"/>
      <c r="G268" s="2029"/>
      <c r="H268" s="2029"/>
      <c r="I268" s="2029"/>
      <c r="J268" s="2029"/>
      <c r="K268" s="2029"/>
      <c r="L268" s="2029"/>
      <c r="M268" s="2029"/>
      <c r="N268" s="2029"/>
      <c r="O268" s="2029"/>
      <c r="P268" s="2029"/>
      <c r="Q268" s="2029"/>
      <c r="R268" s="2029"/>
      <c r="S268" s="2029"/>
      <c r="T268" s="2029"/>
      <c r="U268" s="2029"/>
      <c r="V268" s="2029"/>
      <c r="W268" s="2029"/>
      <c r="X268" s="2040"/>
    </row>
    <row r="269" spans="1:24" ht="12.75">
      <c r="A269" s="751"/>
      <c r="B269" s="1222" t="s">
        <v>1216</v>
      </c>
      <c r="C269" s="2029">
        <f>SUMIF($Z$71:$Z$75,$B269,C$71:C$75)</f>
        <v>302794.00000000006</v>
      </c>
      <c r="D269" s="2029">
        <f>SUMIF($Z$71:$Z$75,$B269,D$71:D$75)</f>
        <v>232197.08889590731</v>
      </c>
      <c r="E269" s="2029">
        <f t="shared" ref="E269:W269" si="58">SUMIF($Z$71:$Z$75,$B269,E$71:E$75)</f>
        <v>52300.584115561454</v>
      </c>
      <c r="F269" s="2029">
        <f t="shared" si="58"/>
        <v>18296.326988531251</v>
      </c>
      <c r="G269" s="2029">
        <f t="shared" si="58"/>
        <v>0</v>
      </c>
      <c r="H269" s="2029">
        <f t="shared" si="58"/>
        <v>0</v>
      </c>
      <c r="I269" s="2029">
        <f t="shared" si="58"/>
        <v>0</v>
      </c>
      <c r="J269" s="2029">
        <f t="shared" si="58"/>
        <v>0</v>
      </c>
      <c r="K269" s="2029">
        <f t="shared" si="58"/>
        <v>0</v>
      </c>
      <c r="L269" s="2029">
        <f t="shared" si="58"/>
        <v>0</v>
      </c>
      <c r="M269" s="2029">
        <f t="shared" si="58"/>
        <v>0</v>
      </c>
      <c r="N269" s="2029">
        <f t="shared" si="58"/>
        <v>0</v>
      </c>
      <c r="O269" s="2029">
        <f t="shared" si="58"/>
        <v>0</v>
      </c>
      <c r="P269" s="2029">
        <f t="shared" si="58"/>
        <v>0</v>
      </c>
      <c r="Q269" s="2029">
        <f t="shared" si="58"/>
        <v>0</v>
      </c>
      <c r="R269" s="2029">
        <f t="shared" si="58"/>
        <v>0</v>
      </c>
      <c r="S269" s="2029">
        <f t="shared" si="58"/>
        <v>0</v>
      </c>
      <c r="T269" s="2029">
        <f t="shared" si="58"/>
        <v>0</v>
      </c>
      <c r="U269" s="2029">
        <f t="shared" si="58"/>
        <v>0</v>
      </c>
      <c r="V269" s="2029">
        <f t="shared" si="58"/>
        <v>0</v>
      </c>
      <c r="W269" s="2029">
        <f t="shared" si="58"/>
        <v>0</v>
      </c>
      <c r="X269" s="2040"/>
    </row>
    <row r="270" spans="1:24" ht="12.75">
      <c r="A270" s="748"/>
      <c r="B270" s="1222" t="s">
        <v>504</v>
      </c>
      <c r="C270" s="2029">
        <f>SUMIF($Z$72:$Z$75,$B270,C$72:C$75)</f>
        <v>578206</v>
      </c>
      <c r="D270" s="2029">
        <f>SUMIF($Z$72:$Z$75,$B270,D$72:D$75)</f>
        <v>432148.85384867346</v>
      </c>
      <c r="E270" s="2029">
        <f t="shared" ref="E270:W270" si="59">SUMIF($Z$72:$Z$75,$B270,E$72:E$75)</f>
        <v>102649.08352440222</v>
      </c>
      <c r="F270" s="2029">
        <f t="shared" si="59"/>
        <v>41627.801768752048</v>
      </c>
      <c r="G270" s="2029">
        <f t="shared" si="59"/>
        <v>0</v>
      </c>
      <c r="H270" s="2029">
        <f t="shared" si="59"/>
        <v>0</v>
      </c>
      <c r="I270" s="2029">
        <f t="shared" si="59"/>
        <v>0</v>
      </c>
      <c r="J270" s="2029">
        <f t="shared" si="59"/>
        <v>189.38945299705205</v>
      </c>
      <c r="K270" s="2029">
        <f t="shared" si="59"/>
        <v>1022.7030461840812</v>
      </c>
      <c r="L270" s="2029">
        <f t="shared" si="59"/>
        <v>568.1683589911562</v>
      </c>
      <c r="M270" s="2029">
        <f t="shared" si="59"/>
        <v>0</v>
      </c>
      <c r="N270" s="2029">
        <f t="shared" si="59"/>
        <v>0</v>
      </c>
      <c r="O270" s="2029">
        <f t="shared" si="59"/>
        <v>0</v>
      </c>
      <c r="P270" s="2029">
        <f t="shared" si="59"/>
        <v>0</v>
      </c>
      <c r="Q270" s="2029">
        <f t="shared" si="59"/>
        <v>0</v>
      </c>
      <c r="R270" s="2029">
        <f t="shared" si="59"/>
        <v>0</v>
      </c>
      <c r="S270" s="2029">
        <f t="shared" si="59"/>
        <v>0</v>
      </c>
      <c r="T270" s="2029">
        <f t="shared" si="59"/>
        <v>0</v>
      </c>
      <c r="U270" s="2029">
        <f t="shared" si="59"/>
        <v>0</v>
      </c>
      <c r="V270" s="2029">
        <f t="shared" si="59"/>
        <v>0</v>
      </c>
      <c r="W270" s="2029">
        <f t="shared" si="59"/>
        <v>0</v>
      </c>
      <c r="X270" s="2040"/>
    </row>
    <row r="271" spans="1:24" ht="12.75">
      <c r="A271" s="423"/>
      <c r="C271" s="2028"/>
      <c r="D271" s="2028"/>
      <c r="E271" s="2028"/>
      <c r="F271" s="2028"/>
      <c r="G271" s="2028"/>
      <c r="H271" s="2028"/>
      <c r="I271" s="2028"/>
      <c r="J271" s="2028"/>
      <c r="K271" s="2028"/>
      <c r="L271" s="2028"/>
      <c r="M271" s="2028"/>
      <c r="N271" s="2028"/>
      <c r="O271" s="2028"/>
      <c r="P271" s="2028"/>
      <c r="Q271" s="2028"/>
      <c r="R271" s="2028"/>
      <c r="S271" s="2028"/>
      <c r="T271" s="2028"/>
      <c r="U271" s="2028"/>
      <c r="V271" s="2028"/>
      <c r="W271" s="2028"/>
      <c r="X271" s="2041"/>
    </row>
    <row r="272" spans="1:24" ht="13.5" thickBot="1">
      <c r="A272" s="773"/>
      <c r="B272" s="1018" t="s">
        <v>1149</v>
      </c>
      <c r="C272" s="2034">
        <f>SUM(C269:C270)</f>
        <v>881000</v>
      </c>
      <c r="D272" s="2034">
        <f t="shared" ref="D272:W272" si="60">SUM(D269:D270)</f>
        <v>664345.9427445808</v>
      </c>
      <c r="E272" s="2034">
        <f t="shared" si="60"/>
        <v>154949.66763996368</v>
      </c>
      <c r="F272" s="2034">
        <f t="shared" si="60"/>
        <v>59924.128757283295</v>
      </c>
      <c r="G272" s="2034">
        <f t="shared" si="60"/>
        <v>0</v>
      </c>
      <c r="H272" s="2034">
        <f t="shared" si="60"/>
        <v>0</v>
      </c>
      <c r="I272" s="2034">
        <f t="shared" si="60"/>
        <v>0</v>
      </c>
      <c r="J272" s="2034">
        <f t="shared" si="60"/>
        <v>189.38945299705205</v>
      </c>
      <c r="K272" s="2034">
        <f t="shared" si="60"/>
        <v>1022.7030461840812</v>
      </c>
      <c r="L272" s="2034">
        <f t="shared" si="60"/>
        <v>568.1683589911562</v>
      </c>
      <c r="M272" s="2034">
        <f t="shared" si="60"/>
        <v>0</v>
      </c>
      <c r="N272" s="2034">
        <f t="shared" si="60"/>
        <v>0</v>
      </c>
      <c r="O272" s="2034">
        <f t="shared" si="60"/>
        <v>0</v>
      </c>
      <c r="P272" s="2034">
        <f t="shared" si="60"/>
        <v>0</v>
      </c>
      <c r="Q272" s="2034">
        <f t="shared" si="60"/>
        <v>0</v>
      </c>
      <c r="R272" s="2034">
        <f t="shared" si="60"/>
        <v>0</v>
      </c>
      <c r="S272" s="2034">
        <f t="shared" si="60"/>
        <v>0</v>
      </c>
      <c r="T272" s="2034">
        <f t="shared" si="60"/>
        <v>0</v>
      </c>
      <c r="U272" s="2034">
        <f t="shared" si="60"/>
        <v>0</v>
      </c>
      <c r="V272" s="2034">
        <f t="shared" si="60"/>
        <v>0</v>
      </c>
      <c r="W272" s="2034">
        <f t="shared" si="60"/>
        <v>0</v>
      </c>
      <c r="X272" s="2042"/>
    </row>
    <row r="273" spans="1:24" ht="13.5" thickTop="1">
      <c r="A273" s="423"/>
      <c r="B273" s="1022" t="s">
        <v>310</v>
      </c>
      <c r="C273" s="2035">
        <f>SUM(C269:C270,C266,C263)</f>
        <v>921000</v>
      </c>
      <c r="D273" s="2035">
        <f t="shared" ref="D273:W273" si="61">SUM(D269:D270,D266,D263)</f>
        <v>679041.66565749585</v>
      </c>
      <c r="E273" s="2035">
        <f t="shared" si="61"/>
        <v>177941.66378018021</v>
      </c>
      <c r="F273" s="2035">
        <f t="shared" si="61"/>
        <v>61772.520980380665</v>
      </c>
      <c r="G273" s="2035">
        <f t="shared" si="61"/>
        <v>0</v>
      </c>
      <c r="H273" s="2035">
        <f t="shared" si="61"/>
        <v>0</v>
      </c>
      <c r="I273" s="2035">
        <f t="shared" si="61"/>
        <v>0</v>
      </c>
      <c r="J273" s="2035">
        <f t="shared" si="61"/>
        <v>612.144015203555</v>
      </c>
      <c r="K273" s="2035">
        <f t="shared" si="61"/>
        <v>1045.8855938866313</v>
      </c>
      <c r="L273" s="2035">
        <f t="shared" si="61"/>
        <v>586.11997285313089</v>
      </c>
      <c r="M273" s="2035">
        <f t="shared" si="61"/>
        <v>0</v>
      </c>
      <c r="N273" s="2035">
        <f t="shared" si="61"/>
        <v>0</v>
      </c>
      <c r="O273" s="2035">
        <f t="shared" si="61"/>
        <v>0</v>
      </c>
      <c r="P273" s="2035">
        <f t="shared" si="61"/>
        <v>0</v>
      </c>
      <c r="Q273" s="2035">
        <f t="shared" si="61"/>
        <v>0</v>
      </c>
      <c r="R273" s="2035">
        <f t="shared" si="61"/>
        <v>0</v>
      </c>
      <c r="S273" s="2035">
        <f t="shared" si="61"/>
        <v>0</v>
      </c>
      <c r="T273" s="2035">
        <f t="shared" si="61"/>
        <v>0</v>
      </c>
      <c r="U273" s="2035">
        <f t="shared" si="61"/>
        <v>0</v>
      </c>
      <c r="V273" s="2035">
        <f t="shared" si="61"/>
        <v>0</v>
      </c>
      <c r="W273" s="2035">
        <f t="shared" si="61"/>
        <v>0</v>
      </c>
      <c r="X273" s="2042"/>
    </row>
    <row r="274" spans="1:24" ht="12.75">
      <c r="A274" s="423"/>
      <c r="B274" s="752"/>
      <c r="C274" s="2028"/>
      <c r="D274" s="2028"/>
      <c r="E274" s="2028"/>
      <c r="F274" s="2028"/>
      <c r="G274" s="2028"/>
      <c r="H274" s="2028"/>
      <c r="I274" s="2028"/>
      <c r="J274" s="2028"/>
      <c r="K274" s="2028"/>
      <c r="L274" s="2028"/>
      <c r="M274" s="2028"/>
      <c r="N274" s="2028"/>
      <c r="O274" s="2028"/>
      <c r="P274" s="2028"/>
      <c r="Q274" s="2028"/>
      <c r="R274" s="2028"/>
      <c r="S274" s="2028"/>
      <c r="T274" s="2028"/>
      <c r="U274" s="2028"/>
      <c r="V274" s="2028"/>
      <c r="W274" s="2028"/>
      <c r="X274" s="2041"/>
    </row>
    <row r="275" spans="1:24" ht="12.75">
      <c r="A275" s="423"/>
      <c r="B275" s="757" t="s">
        <v>442</v>
      </c>
      <c r="C275" s="2029">
        <f>C80</f>
        <v>61000.000000000007</v>
      </c>
      <c r="D275" s="2029">
        <f t="shared" ref="D275:W278" si="62">D80</f>
        <v>21413.192059120433</v>
      </c>
      <c r="E275" s="2029">
        <f t="shared" si="62"/>
        <v>36649.61411707446</v>
      </c>
      <c r="F275" s="2029">
        <f t="shared" si="62"/>
        <v>2937.1938238051152</v>
      </c>
      <c r="G275" s="2029">
        <f t="shared" si="62"/>
        <v>0</v>
      </c>
      <c r="H275" s="2029">
        <f t="shared" si="62"/>
        <v>0</v>
      </c>
      <c r="I275" s="2029">
        <f t="shared" si="62"/>
        <v>0</v>
      </c>
      <c r="J275" s="2029">
        <f t="shared" si="62"/>
        <v>0</v>
      </c>
      <c r="K275" s="2029">
        <f t="shared" si="62"/>
        <v>0</v>
      </c>
      <c r="L275" s="2029">
        <f t="shared" si="62"/>
        <v>0</v>
      </c>
      <c r="M275" s="2029">
        <f t="shared" si="62"/>
        <v>0</v>
      </c>
      <c r="N275" s="2029">
        <f t="shared" si="62"/>
        <v>0</v>
      </c>
      <c r="O275" s="2029">
        <f t="shared" si="62"/>
        <v>0</v>
      </c>
      <c r="P275" s="2029">
        <f t="shared" si="62"/>
        <v>0</v>
      </c>
      <c r="Q275" s="2029">
        <f t="shared" si="62"/>
        <v>0</v>
      </c>
      <c r="R275" s="2029">
        <f t="shared" si="62"/>
        <v>0</v>
      </c>
      <c r="S275" s="2029">
        <f t="shared" si="62"/>
        <v>0</v>
      </c>
      <c r="T275" s="2029">
        <f t="shared" si="62"/>
        <v>0</v>
      </c>
      <c r="U275" s="2029">
        <f t="shared" si="62"/>
        <v>0</v>
      </c>
      <c r="V275" s="2029">
        <f t="shared" si="62"/>
        <v>0</v>
      </c>
      <c r="W275" s="2029">
        <f t="shared" si="62"/>
        <v>0</v>
      </c>
      <c r="X275" s="2040"/>
    </row>
    <row r="276" spans="1:24" ht="12.75">
      <c r="A276" s="423"/>
      <c r="B276" s="781" t="s">
        <v>436</v>
      </c>
      <c r="C276" s="2029">
        <f>C81</f>
        <v>10852.671899662153</v>
      </c>
      <c r="D276" s="2029">
        <f t="shared" ref="D276:R276" si="63">D81</f>
        <v>3807.5960757365369</v>
      </c>
      <c r="E276" s="2029">
        <f t="shared" si="63"/>
        <v>6521.9467126777208</v>
      </c>
      <c r="F276" s="2029">
        <f t="shared" si="63"/>
        <v>523.1291112478965</v>
      </c>
      <c r="G276" s="2029">
        <f t="shared" si="63"/>
        <v>0</v>
      </c>
      <c r="H276" s="2029">
        <f t="shared" si="63"/>
        <v>0</v>
      </c>
      <c r="I276" s="2029">
        <f t="shared" si="63"/>
        <v>0</v>
      </c>
      <c r="J276" s="2029">
        <f t="shared" si="63"/>
        <v>0</v>
      </c>
      <c r="K276" s="2029">
        <f t="shared" si="63"/>
        <v>0</v>
      </c>
      <c r="L276" s="2029">
        <f t="shared" si="63"/>
        <v>0</v>
      </c>
      <c r="M276" s="2029">
        <f t="shared" si="63"/>
        <v>0</v>
      </c>
      <c r="N276" s="2029">
        <f t="shared" si="63"/>
        <v>0</v>
      </c>
      <c r="O276" s="2029">
        <f t="shared" si="63"/>
        <v>0</v>
      </c>
      <c r="P276" s="2029">
        <f t="shared" si="63"/>
        <v>0</v>
      </c>
      <c r="Q276" s="2029">
        <f t="shared" si="63"/>
        <v>0</v>
      </c>
      <c r="R276" s="2029">
        <f t="shared" si="63"/>
        <v>0</v>
      </c>
      <c r="S276" s="2029">
        <f t="shared" si="62"/>
        <v>0</v>
      </c>
      <c r="T276" s="2029">
        <f t="shared" si="62"/>
        <v>0</v>
      </c>
      <c r="U276" s="2029">
        <f t="shared" si="62"/>
        <v>0</v>
      </c>
      <c r="V276" s="2029">
        <f t="shared" si="62"/>
        <v>0</v>
      </c>
      <c r="W276" s="2029">
        <f t="shared" si="62"/>
        <v>0</v>
      </c>
      <c r="X276" s="2040"/>
    </row>
    <row r="277" spans="1:24" ht="12.75">
      <c r="A277" s="423"/>
      <c r="B277" s="781" t="s">
        <v>437</v>
      </c>
      <c r="C277" s="2029">
        <f>C82</f>
        <v>23364.532135760721</v>
      </c>
      <c r="D277" s="2029">
        <f t="shared" si="62"/>
        <v>8197.3086161677984</v>
      </c>
      <c r="E277" s="2029">
        <f t="shared" si="62"/>
        <v>14040.987783001279</v>
      </c>
      <c r="F277" s="2029">
        <f t="shared" si="62"/>
        <v>1126.2357365916421</v>
      </c>
      <c r="G277" s="2029">
        <f t="shared" si="62"/>
        <v>0</v>
      </c>
      <c r="H277" s="2029">
        <f t="shared" si="62"/>
        <v>0</v>
      </c>
      <c r="I277" s="2029">
        <f t="shared" si="62"/>
        <v>0</v>
      </c>
      <c r="J277" s="2029">
        <f t="shared" si="62"/>
        <v>0</v>
      </c>
      <c r="K277" s="2029">
        <f t="shared" si="62"/>
        <v>0</v>
      </c>
      <c r="L277" s="2029">
        <f t="shared" si="62"/>
        <v>0</v>
      </c>
      <c r="M277" s="2029">
        <f t="shared" si="62"/>
        <v>0</v>
      </c>
      <c r="N277" s="2029">
        <f t="shared" si="62"/>
        <v>0</v>
      </c>
      <c r="O277" s="2029">
        <f t="shared" si="62"/>
        <v>0</v>
      </c>
      <c r="P277" s="2029">
        <f t="shared" si="62"/>
        <v>0</v>
      </c>
      <c r="Q277" s="2029">
        <f t="shared" si="62"/>
        <v>0</v>
      </c>
      <c r="R277" s="2029">
        <f t="shared" si="62"/>
        <v>0</v>
      </c>
      <c r="S277" s="2029">
        <f t="shared" si="62"/>
        <v>0</v>
      </c>
      <c r="T277" s="2029">
        <f t="shared" si="62"/>
        <v>0</v>
      </c>
      <c r="U277" s="2029">
        <f t="shared" si="62"/>
        <v>0</v>
      </c>
      <c r="V277" s="2029">
        <f t="shared" si="62"/>
        <v>0</v>
      </c>
      <c r="W277" s="2029">
        <f t="shared" si="62"/>
        <v>0</v>
      </c>
      <c r="X277" s="2040"/>
    </row>
    <row r="278" spans="1:24" ht="12.75">
      <c r="A278" s="423"/>
      <c r="B278" s="781" t="s">
        <v>438</v>
      </c>
      <c r="C278" s="2029">
        <f>C83</f>
        <v>25908.62091829655</v>
      </c>
      <c r="D278" s="2029">
        <f t="shared" si="62"/>
        <v>9089.8871953663747</v>
      </c>
      <c r="E278" s="2029">
        <f t="shared" si="62"/>
        <v>15569.86579805823</v>
      </c>
      <c r="F278" s="2029">
        <f t="shared" si="62"/>
        <v>1248.8679248719438</v>
      </c>
      <c r="G278" s="2029">
        <f t="shared" si="62"/>
        <v>0</v>
      </c>
      <c r="H278" s="2029">
        <f t="shared" si="62"/>
        <v>0</v>
      </c>
      <c r="I278" s="2029">
        <f t="shared" si="62"/>
        <v>0</v>
      </c>
      <c r="J278" s="2029">
        <f t="shared" si="62"/>
        <v>0</v>
      </c>
      <c r="K278" s="2029">
        <f t="shared" si="62"/>
        <v>0</v>
      </c>
      <c r="L278" s="2029">
        <f t="shared" si="62"/>
        <v>0</v>
      </c>
      <c r="M278" s="2029">
        <f t="shared" si="62"/>
        <v>0</v>
      </c>
      <c r="N278" s="2029">
        <f t="shared" si="62"/>
        <v>0</v>
      </c>
      <c r="O278" s="2029">
        <f t="shared" si="62"/>
        <v>0</v>
      </c>
      <c r="P278" s="2029">
        <f t="shared" si="62"/>
        <v>0</v>
      </c>
      <c r="Q278" s="2029">
        <f t="shared" si="62"/>
        <v>0</v>
      </c>
      <c r="R278" s="2029">
        <f t="shared" si="62"/>
        <v>0</v>
      </c>
      <c r="S278" s="2029">
        <f t="shared" si="62"/>
        <v>0</v>
      </c>
      <c r="T278" s="2029">
        <f t="shared" si="62"/>
        <v>0</v>
      </c>
      <c r="U278" s="2029">
        <f t="shared" si="62"/>
        <v>0</v>
      </c>
      <c r="V278" s="2029">
        <f t="shared" si="62"/>
        <v>0</v>
      </c>
      <c r="W278" s="2029">
        <f t="shared" si="62"/>
        <v>0</v>
      </c>
      <c r="X278" s="2040"/>
    </row>
    <row r="279" spans="1:24" ht="12.75">
      <c r="A279" s="779"/>
      <c r="B279" s="783"/>
      <c r="C279" s="2028"/>
      <c r="D279" s="2028"/>
      <c r="E279" s="2028"/>
      <c r="F279" s="2028"/>
      <c r="G279" s="2028"/>
      <c r="H279" s="2028"/>
      <c r="I279" s="2028"/>
      <c r="J279" s="2028"/>
      <c r="K279" s="2028"/>
      <c r="L279" s="2028"/>
      <c r="M279" s="2028"/>
      <c r="N279" s="2028"/>
      <c r="O279" s="2028"/>
      <c r="P279" s="2028"/>
      <c r="Q279" s="2028"/>
      <c r="R279" s="2028"/>
      <c r="S279" s="2028"/>
      <c r="T279" s="2028"/>
      <c r="U279" s="2028"/>
      <c r="V279" s="2028"/>
      <c r="W279" s="2028"/>
      <c r="X279" s="2041"/>
    </row>
    <row r="280" spans="1:24" ht="13.5" thickBot="1">
      <c r="A280" s="751"/>
      <c r="B280" s="1007" t="s">
        <v>1122</v>
      </c>
      <c r="C280" s="2037">
        <f>SUM(C275:C278,C273,C258)</f>
        <v>870125.82495371939</v>
      </c>
      <c r="D280" s="2037">
        <f t="shared" ref="D280:W280" si="64">SUM(D275:D278,D273,D258)</f>
        <v>630870.64941987698</v>
      </c>
      <c r="E280" s="2037">
        <f t="shared" si="64"/>
        <v>221834.19162256725</v>
      </c>
      <c r="F280" s="2037">
        <f t="shared" si="64"/>
        <v>22012.113985430333</v>
      </c>
      <c r="G280" s="2037">
        <f t="shared" si="64"/>
        <v>0</v>
      </c>
      <c r="H280" s="2037">
        <f t="shared" si="64"/>
        <v>0</v>
      </c>
      <c r="I280" s="2037">
        <f t="shared" si="64"/>
        <v>0</v>
      </c>
      <c r="J280" s="2037">
        <f t="shared" si="64"/>
        <v>-5515.8791380987759</v>
      </c>
      <c r="K280" s="2037">
        <f t="shared" si="64"/>
        <v>666.42051879636642</v>
      </c>
      <c r="L280" s="2037">
        <f t="shared" si="64"/>
        <v>258.32854514732549</v>
      </c>
      <c r="M280" s="2037">
        <f t="shared" si="64"/>
        <v>0</v>
      </c>
      <c r="N280" s="2037">
        <f t="shared" si="64"/>
        <v>0</v>
      </c>
      <c r="O280" s="2037">
        <f t="shared" si="64"/>
        <v>0</v>
      </c>
      <c r="P280" s="2037">
        <f t="shared" si="64"/>
        <v>0</v>
      </c>
      <c r="Q280" s="2037">
        <f t="shared" si="64"/>
        <v>0</v>
      </c>
      <c r="R280" s="2037">
        <f t="shared" si="64"/>
        <v>0</v>
      </c>
      <c r="S280" s="2037">
        <f t="shared" si="64"/>
        <v>0</v>
      </c>
      <c r="T280" s="2037">
        <f t="shared" si="64"/>
        <v>0</v>
      </c>
      <c r="U280" s="2037">
        <f t="shared" si="64"/>
        <v>0</v>
      </c>
      <c r="V280" s="2037">
        <f t="shared" si="64"/>
        <v>0</v>
      </c>
      <c r="W280" s="2037">
        <f t="shared" si="64"/>
        <v>0</v>
      </c>
      <c r="X280" s="2043"/>
    </row>
    <row r="281" spans="1:24" ht="13.5" thickTop="1">
      <c r="A281" s="751"/>
      <c r="C281" s="1222"/>
      <c r="E281" s="2031"/>
      <c r="F281" s="2036"/>
      <c r="X281" s="688"/>
    </row>
    <row r="282" spans="1:24" ht="12.75">
      <c r="A282" s="1399"/>
      <c r="C282" s="1222"/>
      <c r="E282" s="2032"/>
      <c r="F282" s="2036"/>
      <c r="X282" s="688"/>
    </row>
    <row r="283" spans="1:24" ht="23.25">
      <c r="A283" s="2336" t="s">
        <v>929</v>
      </c>
      <c r="B283" s="2336"/>
      <c r="C283" s="1222"/>
      <c r="E283" s="1399"/>
      <c r="F283" s="749"/>
      <c r="X283" s="688"/>
    </row>
    <row r="284" spans="1:24" ht="23.25">
      <c r="A284" s="815" t="s">
        <v>786</v>
      </c>
      <c r="B284" s="737"/>
      <c r="C284" s="1222"/>
      <c r="E284" s="2025"/>
      <c r="F284" s="749"/>
      <c r="X284" s="688"/>
    </row>
    <row r="285" spans="1:24" ht="15">
      <c r="A285" s="2332"/>
      <c r="B285" s="2332"/>
      <c r="C285" s="1222"/>
      <c r="E285" s="2021"/>
      <c r="F285" s="749"/>
      <c r="X285" s="688"/>
    </row>
    <row r="286" spans="1:24" ht="12.75">
      <c r="A286" s="726"/>
      <c r="B286" s="726"/>
      <c r="C286" s="1222"/>
      <c r="E286" s="2022"/>
      <c r="F286" s="749"/>
      <c r="X286" s="688"/>
    </row>
    <row r="287" spans="1:24" ht="38.25">
      <c r="A287" s="2023"/>
      <c r="B287" s="816" t="s">
        <v>984</v>
      </c>
      <c r="C287" s="2038" t="str">
        <f>C246</f>
        <v>Total</v>
      </c>
      <c r="D287" s="2038" t="str">
        <f>D246</f>
        <v>Residential</v>
      </c>
      <c r="E287" s="2038" t="str">
        <f>E246</f>
        <v>GS &lt;50</v>
      </c>
      <c r="F287" s="2038" t="str">
        <f>F246</f>
        <v>GS&gt;50-Regular</v>
      </c>
      <c r="G287" s="2038" t="str">
        <f t="shared" ref="G287:P287" si="65">G246</f>
        <v>GS&gt; 50-TOU</v>
      </c>
      <c r="H287" s="2038" t="str">
        <f t="shared" si="65"/>
        <v>GS &gt;50-Intermediate</v>
      </c>
      <c r="I287" s="2038" t="str">
        <f t="shared" si="65"/>
        <v>Large Use &gt;5MW</v>
      </c>
      <c r="J287" s="2038" t="str">
        <f t="shared" si="65"/>
        <v>Street Light</v>
      </c>
      <c r="K287" s="2038" t="str">
        <f t="shared" si="65"/>
        <v>Sentinel</v>
      </c>
      <c r="L287" s="2038" t="str">
        <f t="shared" si="65"/>
        <v>Unmetered Scattered Load</v>
      </c>
      <c r="M287" s="2038" t="str">
        <f t="shared" si="65"/>
        <v>Embedded Distributor</v>
      </c>
      <c r="N287" s="2038" t="str">
        <f t="shared" si="65"/>
        <v>Back-up/Standby Power</v>
      </c>
      <c r="O287" s="2038" t="str">
        <f t="shared" si="65"/>
        <v>Rate Class 1</v>
      </c>
      <c r="P287" s="2038" t="str">
        <f t="shared" si="65"/>
        <v>Rate class 2</v>
      </c>
      <c r="Q287" s="2038" t="str">
        <f>Q246</f>
        <v>Rate class 3</v>
      </c>
      <c r="R287" s="2038" t="str">
        <f t="shared" ref="R287:W287" si="66">R246</f>
        <v>Rate class 4</v>
      </c>
      <c r="S287" s="2038" t="str">
        <f t="shared" si="66"/>
        <v>Rate class 5</v>
      </c>
      <c r="T287" s="2038" t="str">
        <f t="shared" si="66"/>
        <v>Rate class 6</v>
      </c>
      <c r="U287" s="2038" t="str">
        <f t="shared" si="66"/>
        <v>Rate class 7</v>
      </c>
      <c r="V287" s="2038" t="str">
        <f t="shared" si="66"/>
        <v>Rate class 8</v>
      </c>
      <c r="W287" s="2038" t="str">
        <f t="shared" si="66"/>
        <v>Rate class 9</v>
      </c>
      <c r="X287" s="2050"/>
    </row>
    <row r="288" spans="1:24" ht="12.75">
      <c r="A288" s="742"/>
      <c r="B288" s="743" t="s">
        <v>1003</v>
      </c>
      <c r="C288" s="1222"/>
      <c r="D288" s="1222"/>
      <c r="E288" s="1222"/>
      <c r="F288" s="1222"/>
      <c r="G288" s="1222"/>
      <c r="H288" s="1222"/>
      <c r="I288" s="1222"/>
      <c r="J288" s="1222"/>
      <c r="K288" s="1222"/>
      <c r="L288" s="1222"/>
      <c r="M288" s="1222"/>
      <c r="N288" s="1222"/>
      <c r="O288" s="1222"/>
      <c r="P288" s="1222"/>
      <c r="Q288" s="1222"/>
      <c r="R288" s="1222"/>
      <c r="S288" s="1222"/>
      <c r="T288" s="1222"/>
      <c r="U288" s="1222"/>
      <c r="V288" s="1222"/>
      <c r="W288" s="1222"/>
      <c r="X288" s="2051"/>
    </row>
    <row r="289" spans="1:24" ht="12.75">
      <c r="A289" s="748"/>
      <c r="B289" s="1222" t="s">
        <v>1215</v>
      </c>
      <c r="C289" s="2029">
        <f>C92</f>
        <v>1635500.0000000002</v>
      </c>
      <c r="D289" s="2029">
        <f>D92</f>
        <v>574119.27233920444</v>
      </c>
      <c r="E289" s="2029">
        <f>E92</f>
        <v>982630.22767992248</v>
      </c>
      <c r="F289" s="2029">
        <f>F92</f>
        <v>78750.49998087321</v>
      </c>
      <c r="G289" s="2029">
        <f t="shared" ref="G289:P289" si="67">G92</f>
        <v>0</v>
      </c>
      <c r="H289" s="2029">
        <f t="shared" si="67"/>
        <v>0</v>
      </c>
      <c r="I289" s="2029">
        <f t="shared" si="67"/>
        <v>0</v>
      </c>
      <c r="J289" s="2029">
        <f t="shared" si="67"/>
        <v>0</v>
      </c>
      <c r="K289" s="2029">
        <f t="shared" si="67"/>
        <v>0</v>
      </c>
      <c r="L289" s="2029">
        <f t="shared" si="67"/>
        <v>0</v>
      </c>
      <c r="M289" s="2029">
        <f t="shared" si="67"/>
        <v>0</v>
      </c>
      <c r="N289" s="2029">
        <f t="shared" si="67"/>
        <v>0</v>
      </c>
      <c r="O289" s="2029">
        <f t="shared" si="67"/>
        <v>0</v>
      </c>
      <c r="P289" s="2029">
        <f t="shared" si="67"/>
        <v>0</v>
      </c>
      <c r="Q289" s="2029">
        <f>Q92</f>
        <v>0</v>
      </c>
      <c r="R289" s="2029">
        <f t="shared" ref="R289:W289" si="68">R92</f>
        <v>0</v>
      </c>
      <c r="S289" s="2029">
        <f t="shared" si="68"/>
        <v>0</v>
      </c>
      <c r="T289" s="2029">
        <f t="shared" si="68"/>
        <v>0</v>
      </c>
      <c r="U289" s="2029">
        <f t="shared" si="68"/>
        <v>0</v>
      </c>
      <c r="V289" s="2029">
        <f t="shared" si="68"/>
        <v>0</v>
      </c>
      <c r="W289" s="2029">
        <f t="shared" si="68"/>
        <v>0</v>
      </c>
      <c r="X289" s="2040"/>
    </row>
    <row r="290" spans="1:24" ht="12.75">
      <c r="A290" s="758"/>
      <c r="B290" s="752"/>
      <c r="C290" s="2029"/>
      <c r="D290" s="2029"/>
      <c r="E290" s="2029"/>
      <c r="F290" s="2029"/>
      <c r="G290" s="2029"/>
      <c r="H290" s="2029"/>
      <c r="I290" s="2029"/>
      <c r="J290" s="2029"/>
      <c r="K290" s="2029"/>
      <c r="L290" s="2029"/>
      <c r="M290" s="2029"/>
      <c r="N290" s="2029"/>
      <c r="O290" s="2029"/>
      <c r="P290" s="2029"/>
      <c r="Q290" s="2029"/>
      <c r="R290" s="2029"/>
      <c r="S290" s="2029"/>
      <c r="T290" s="2029"/>
      <c r="U290" s="2029"/>
      <c r="V290" s="2029"/>
      <c r="W290" s="2029"/>
      <c r="X290" s="2040"/>
    </row>
    <row r="291" spans="1:24" ht="12.75">
      <c r="A291" s="748"/>
      <c r="B291" s="743" t="s">
        <v>1466</v>
      </c>
      <c r="C291" s="2029"/>
      <c r="D291" s="2029"/>
      <c r="E291" s="2029"/>
      <c r="F291" s="2029"/>
      <c r="G291" s="2029"/>
      <c r="H291" s="2029"/>
      <c r="I291" s="2029"/>
      <c r="J291" s="2029"/>
      <c r="K291" s="2029"/>
      <c r="L291" s="2029"/>
      <c r="M291" s="2029"/>
      <c r="N291" s="2029"/>
      <c r="O291" s="2029"/>
      <c r="P291" s="2029"/>
      <c r="Q291" s="2029"/>
      <c r="R291" s="2029"/>
      <c r="S291" s="2029"/>
      <c r="T291" s="2029"/>
      <c r="U291" s="2029"/>
      <c r="V291" s="2029"/>
      <c r="W291" s="2029"/>
      <c r="X291" s="2040"/>
    </row>
    <row r="292" spans="1:24" ht="25.5">
      <c r="A292" s="748"/>
      <c r="B292" s="1249" t="s">
        <v>1291</v>
      </c>
      <c r="C292" s="2044">
        <f>C95</f>
        <v>-1112500</v>
      </c>
      <c r="D292" s="2044">
        <f>D95</f>
        <v>-390527.47812740132</v>
      </c>
      <c r="E292" s="2044">
        <f>E95</f>
        <v>-668404.84762697271</v>
      </c>
      <c r="F292" s="2044">
        <f>F95</f>
        <v>-53567.674245626084</v>
      </c>
      <c r="G292" s="2044">
        <f t="shared" ref="G292:P292" si="69">G95</f>
        <v>0</v>
      </c>
      <c r="H292" s="2044">
        <f t="shared" si="69"/>
        <v>0</v>
      </c>
      <c r="I292" s="2044">
        <f t="shared" si="69"/>
        <v>0</v>
      </c>
      <c r="J292" s="2044">
        <f t="shared" si="69"/>
        <v>0</v>
      </c>
      <c r="K292" s="2044">
        <f t="shared" si="69"/>
        <v>0</v>
      </c>
      <c r="L292" s="2044">
        <f t="shared" si="69"/>
        <v>0</v>
      </c>
      <c r="M292" s="2044">
        <f t="shared" si="69"/>
        <v>0</v>
      </c>
      <c r="N292" s="2044">
        <f t="shared" si="69"/>
        <v>0</v>
      </c>
      <c r="O292" s="2044">
        <f t="shared" si="69"/>
        <v>0</v>
      </c>
      <c r="P292" s="2044">
        <f t="shared" si="69"/>
        <v>0</v>
      </c>
      <c r="Q292" s="2044">
        <f>Q95</f>
        <v>0</v>
      </c>
      <c r="R292" s="2044">
        <f t="shared" ref="R292:W292" si="70">R95</f>
        <v>0</v>
      </c>
      <c r="S292" s="2044">
        <f t="shared" si="70"/>
        <v>0</v>
      </c>
      <c r="T292" s="2044">
        <f t="shared" si="70"/>
        <v>0</v>
      </c>
      <c r="U292" s="2044">
        <f t="shared" si="70"/>
        <v>0</v>
      </c>
      <c r="V292" s="2044">
        <f t="shared" si="70"/>
        <v>0</v>
      </c>
      <c r="W292" s="2044">
        <f t="shared" si="70"/>
        <v>0</v>
      </c>
      <c r="X292" s="2052"/>
    </row>
    <row r="293" spans="1:24" ht="12.75">
      <c r="A293" s="756"/>
      <c r="B293" s="247" t="s">
        <v>433</v>
      </c>
      <c r="C293" s="2044">
        <f t="shared" ref="C293:E295" si="71">C96</f>
        <v>523000</v>
      </c>
      <c r="D293" s="2044">
        <f t="shared" si="71"/>
        <v>183591.79421180312</v>
      </c>
      <c r="E293" s="2044">
        <f t="shared" si="71"/>
        <v>314225.38005294977</v>
      </c>
      <c r="F293" s="2044">
        <f t="shared" ref="F293:S293" si="72">F96</f>
        <v>25182.825735247126</v>
      </c>
      <c r="G293" s="2044">
        <f t="shared" si="72"/>
        <v>0</v>
      </c>
      <c r="H293" s="2044">
        <f t="shared" si="72"/>
        <v>0</v>
      </c>
      <c r="I293" s="2044">
        <f t="shared" si="72"/>
        <v>0</v>
      </c>
      <c r="J293" s="2044">
        <f t="shared" si="72"/>
        <v>0</v>
      </c>
      <c r="K293" s="2044">
        <f t="shared" si="72"/>
        <v>0</v>
      </c>
      <c r="L293" s="2044">
        <f t="shared" si="72"/>
        <v>0</v>
      </c>
      <c r="M293" s="2044">
        <f t="shared" si="72"/>
        <v>0</v>
      </c>
      <c r="N293" s="2044">
        <f t="shared" si="72"/>
        <v>0</v>
      </c>
      <c r="O293" s="2044">
        <f t="shared" si="72"/>
        <v>0</v>
      </c>
      <c r="P293" s="2044">
        <f t="shared" si="72"/>
        <v>0</v>
      </c>
      <c r="Q293" s="2044">
        <f t="shared" si="72"/>
        <v>0</v>
      </c>
      <c r="R293" s="2044">
        <f t="shared" si="72"/>
        <v>0</v>
      </c>
      <c r="S293" s="2044">
        <f t="shared" si="72"/>
        <v>0</v>
      </c>
      <c r="T293" s="2044">
        <f t="shared" ref="T293:W295" si="73">T96</f>
        <v>0</v>
      </c>
      <c r="U293" s="2044">
        <f t="shared" si="73"/>
        <v>0</v>
      </c>
      <c r="V293" s="2044">
        <f t="shared" si="73"/>
        <v>0</v>
      </c>
      <c r="W293" s="2044">
        <f t="shared" si="73"/>
        <v>0</v>
      </c>
      <c r="X293" s="2052"/>
    </row>
    <row r="294" spans="1:24" ht="12.75">
      <c r="A294" s="748"/>
      <c r="B294" s="247" t="s">
        <v>439</v>
      </c>
      <c r="C294" s="2044">
        <f t="shared" si="71"/>
        <v>70350.778818923049</v>
      </c>
      <c r="D294" s="2044">
        <f t="shared" si="71"/>
        <v>24809.489682528212</v>
      </c>
      <c r="E294" s="2044">
        <f t="shared" si="71"/>
        <v>42184.72000433669</v>
      </c>
      <c r="F294" s="2044">
        <f t="shared" ref="F294:S294" si="74">F97</f>
        <v>3356.5691320581473</v>
      </c>
      <c r="G294" s="2044">
        <f t="shared" si="74"/>
        <v>0</v>
      </c>
      <c r="H294" s="2044">
        <f t="shared" si="74"/>
        <v>0</v>
      </c>
      <c r="I294" s="2044">
        <f t="shared" si="74"/>
        <v>0</v>
      </c>
      <c r="J294" s="2044">
        <f t="shared" si="74"/>
        <v>0</v>
      </c>
      <c r="K294" s="2044">
        <f t="shared" si="74"/>
        <v>0</v>
      </c>
      <c r="L294" s="2044">
        <f t="shared" si="74"/>
        <v>0</v>
      </c>
      <c r="M294" s="2044">
        <f t="shared" si="74"/>
        <v>0</v>
      </c>
      <c r="N294" s="2044">
        <f t="shared" si="74"/>
        <v>0</v>
      </c>
      <c r="O294" s="2044">
        <f t="shared" si="74"/>
        <v>0</v>
      </c>
      <c r="P294" s="2044">
        <f t="shared" si="74"/>
        <v>0</v>
      </c>
      <c r="Q294" s="2044">
        <f t="shared" si="74"/>
        <v>0</v>
      </c>
      <c r="R294" s="2044">
        <f t="shared" si="74"/>
        <v>0</v>
      </c>
      <c r="S294" s="2044">
        <f t="shared" si="74"/>
        <v>0</v>
      </c>
      <c r="T294" s="2044">
        <f t="shared" si="73"/>
        <v>0</v>
      </c>
      <c r="U294" s="2044">
        <f t="shared" si="73"/>
        <v>0</v>
      </c>
      <c r="V294" s="2044">
        <f t="shared" si="73"/>
        <v>0</v>
      </c>
      <c r="W294" s="2044">
        <f t="shared" si="73"/>
        <v>0</v>
      </c>
      <c r="X294" s="2052"/>
    </row>
    <row r="295" spans="1:24" ht="25.5">
      <c r="A295" s="748"/>
      <c r="B295" s="247" t="s">
        <v>440</v>
      </c>
      <c r="C295" s="2044">
        <f t="shared" si="71"/>
        <v>593350.77881892305</v>
      </c>
      <c r="D295" s="2044">
        <f t="shared" si="71"/>
        <v>208401.28389433134</v>
      </c>
      <c r="E295" s="2044">
        <f t="shared" si="71"/>
        <v>356410.10005728644</v>
      </c>
      <c r="F295" s="2044">
        <f t="shared" ref="F295:S295" si="75">F98</f>
        <v>28539.394867305273</v>
      </c>
      <c r="G295" s="2044">
        <f t="shared" si="75"/>
        <v>0</v>
      </c>
      <c r="H295" s="2044">
        <f t="shared" si="75"/>
        <v>0</v>
      </c>
      <c r="I295" s="2044">
        <f t="shared" si="75"/>
        <v>0</v>
      </c>
      <c r="J295" s="2044">
        <f t="shared" si="75"/>
        <v>0</v>
      </c>
      <c r="K295" s="2044">
        <f t="shared" si="75"/>
        <v>0</v>
      </c>
      <c r="L295" s="2044">
        <f t="shared" si="75"/>
        <v>0</v>
      </c>
      <c r="M295" s="2044">
        <f t="shared" si="75"/>
        <v>0</v>
      </c>
      <c r="N295" s="2044">
        <f t="shared" si="75"/>
        <v>0</v>
      </c>
      <c r="O295" s="2044">
        <f t="shared" si="75"/>
        <v>0</v>
      </c>
      <c r="P295" s="2044">
        <f t="shared" si="75"/>
        <v>0</v>
      </c>
      <c r="Q295" s="2044">
        <f t="shared" si="75"/>
        <v>0</v>
      </c>
      <c r="R295" s="2044">
        <f t="shared" si="75"/>
        <v>0</v>
      </c>
      <c r="S295" s="2044">
        <f t="shared" si="75"/>
        <v>0</v>
      </c>
      <c r="T295" s="2044">
        <f t="shared" si="73"/>
        <v>0</v>
      </c>
      <c r="U295" s="2044">
        <f t="shared" si="73"/>
        <v>0</v>
      </c>
      <c r="V295" s="2044">
        <f t="shared" si="73"/>
        <v>0</v>
      </c>
      <c r="W295" s="2044">
        <f t="shared" si="73"/>
        <v>0</v>
      </c>
      <c r="X295" s="2052"/>
    </row>
    <row r="296" spans="1:24" ht="12.75">
      <c r="A296" s="758"/>
      <c r="B296" s="743" t="s">
        <v>1292</v>
      </c>
      <c r="C296" s="2029"/>
      <c r="D296" s="2029"/>
      <c r="E296" s="2029"/>
      <c r="F296" s="2029"/>
      <c r="G296" s="2029"/>
      <c r="H296" s="2029"/>
      <c r="I296" s="2029"/>
      <c r="J296" s="2029"/>
      <c r="K296" s="2029"/>
      <c r="L296" s="2029"/>
      <c r="M296" s="2029"/>
      <c r="N296" s="2029"/>
      <c r="O296" s="2029"/>
      <c r="P296" s="2029"/>
      <c r="Q296" s="2029"/>
      <c r="R296" s="2029"/>
      <c r="S296" s="2029"/>
      <c r="T296" s="2029"/>
      <c r="U296" s="2029"/>
      <c r="V296" s="2029"/>
      <c r="W296" s="2029"/>
      <c r="X296" s="2040"/>
    </row>
    <row r="297" spans="1:24" ht="12.75">
      <c r="A297" s="423"/>
      <c r="B297" s="759" t="s">
        <v>504</v>
      </c>
      <c r="C297" s="2029">
        <f>SUMIF($Z$101:$Z$105,$B297,C$101:C$105)</f>
        <v>-22000.000000000004</v>
      </c>
      <c r="D297" s="2029">
        <f t="shared" ref="D297:W299" si="76">SUMIF($Z$101:$Z$105,$B297,D$101:D$105)</f>
        <v>-16442.712086472322</v>
      </c>
      <c r="E297" s="2029">
        <f t="shared" si="76"/>
        <v>-3905.6665574844415</v>
      </c>
      <c r="F297" s="2029">
        <f t="shared" si="76"/>
        <v>-1583.8847035702588</v>
      </c>
      <c r="G297" s="2029">
        <f t="shared" si="76"/>
        <v>0</v>
      </c>
      <c r="H297" s="2029">
        <f t="shared" si="76"/>
        <v>0</v>
      </c>
      <c r="I297" s="2029">
        <f t="shared" si="76"/>
        <v>0</v>
      </c>
      <c r="J297" s="2029">
        <f t="shared" si="76"/>
        <v>-7.206026858827383</v>
      </c>
      <c r="K297" s="2029">
        <f t="shared" si="76"/>
        <v>-38.912545037667869</v>
      </c>
      <c r="L297" s="2029">
        <f t="shared" si="76"/>
        <v>-21.618080576482146</v>
      </c>
      <c r="M297" s="2029">
        <f t="shared" si="76"/>
        <v>0</v>
      </c>
      <c r="N297" s="2029">
        <f t="shared" si="76"/>
        <v>0</v>
      </c>
      <c r="O297" s="2029">
        <f t="shared" si="76"/>
        <v>0</v>
      </c>
      <c r="P297" s="2029">
        <f t="shared" si="76"/>
        <v>0</v>
      </c>
      <c r="Q297" s="2029">
        <f>SUMIF($Z$101:$Z$105,$B297,Q$101:Q$105)</f>
        <v>0</v>
      </c>
      <c r="R297" s="2029">
        <f t="shared" si="76"/>
        <v>0</v>
      </c>
      <c r="S297" s="2029">
        <f t="shared" si="76"/>
        <v>0</v>
      </c>
      <c r="T297" s="2029">
        <f t="shared" si="76"/>
        <v>0</v>
      </c>
      <c r="U297" s="2029">
        <f t="shared" si="76"/>
        <v>0</v>
      </c>
      <c r="V297" s="2029">
        <f t="shared" si="76"/>
        <v>0</v>
      </c>
      <c r="W297" s="2029">
        <f t="shared" si="76"/>
        <v>0</v>
      </c>
      <c r="X297" s="2040"/>
    </row>
    <row r="298" spans="1:24" ht="12.75">
      <c r="A298" s="423"/>
      <c r="B298" s="759" t="s">
        <v>401</v>
      </c>
      <c r="C298" s="2029">
        <f t="shared" ref="C298:R299" si="77">SUMIF($Z$101:$Z$105,$B298,C$101:C$105)</f>
        <v>-90000</v>
      </c>
      <c r="D298" s="2029">
        <f t="shared" si="77"/>
        <v>-44960.940377887659</v>
      </c>
      <c r="E298" s="2029">
        <f t="shared" si="77"/>
        <v>-15565.74153328735</v>
      </c>
      <c r="F298" s="2029">
        <f t="shared" si="77"/>
        <v>-22710.467010288303</v>
      </c>
      <c r="G298" s="2029">
        <f t="shared" si="77"/>
        <v>0</v>
      </c>
      <c r="H298" s="2029">
        <f t="shared" si="77"/>
        <v>0</v>
      </c>
      <c r="I298" s="2029">
        <f t="shared" si="77"/>
        <v>0</v>
      </c>
      <c r="J298" s="2029">
        <f t="shared" si="77"/>
        <v>-6120.8171264435032</v>
      </c>
      <c r="K298" s="2029">
        <f t="shared" si="77"/>
        <v>-335.8606049638459</v>
      </c>
      <c r="L298" s="2029">
        <f t="shared" si="77"/>
        <v>-306.17334712932325</v>
      </c>
      <c r="M298" s="2029">
        <f t="shared" si="77"/>
        <v>0</v>
      </c>
      <c r="N298" s="2029">
        <f t="shared" si="77"/>
        <v>0</v>
      </c>
      <c r="O298" s="2029">
        <f t="shared" si="77"/>
        <v>0</v>
      </c>
      <c r="P298" s="2029">
        <f t="shared" si="77"/>
        <v>0</v>
      </c>
      <c r="Q298" s="2029">
        <f t="shared" si="77"/>
        <v>0</v>
      </c>
      <c r="R298" s="2029">
        <f t="shared" si="77"/>
        <v>0</v>
      </c>
      <c r="S298" s="2029">
        <f t="shared" si="76"/>
        <v>0</v>
      </c>
      <c r="T298" s="2029">
        <f t="shared" si="76"/>
        <v>0</v>
      </c>
      <c r="U298" s="2029">
        <f t="shared" si="76"/>
        <v>0</v>
      </c>
      <c r="V298" s="2029">
        <f t="shared" si="76"/>
        <v>0</v>
      </c>
      <c r="W298" s="2029">
        <f t="shared" si="76"/>
        <v>0</v>
      </c>
      <c r="X298" s="2040"/>
    </row>
    <row r="299" spans="1:24" ht="12.75">
      <c r="A299" s="423"/>
      <c r="B299" s="759" t="s">
        <v>684</v>
      </c>
      <c r="C299" s="2029">
        <f t="shared" si="77"/>
        <v>-60000</v>
      </c>
      <c r="D299" s="2029">
        <f t="shared" si="77"/>
        <v>-29275.347719650039</v>
      </c>
      <c r="E299" s="2029">
        <f t="shared" si="77"/>
        <v>-9418.4784776528468</v>
      </c>
      <c r="F299" s="2029">
        <f t="shared" si="77"/>
        <v>-21301.481877608363</v>
      </c>
      <c r="G299" s="2029">
        <f t="shared" si="77"/>
        <v>0</v>
      </c>
      <c r="H299" s="2029">
        <f t="shared" si="77"/>
        <v>0</v>
      </c>
      <c r="I299" s="2029">
        <f t="shared" si="77"/>
        <v>0</v>
      </c>
      <c r="J299" s="2029">
        <f t="shared" si="77"/>
        <v>0</v>
      </c>
      <c r="K299" s="2029">
        <f t="shared" si="77"/>
        <v>-4.6919250887510762</v>
      </c>
      <c r="L299" s="2029">
        <f t="shared" si="77"/>
        <v>0</v>
      </c>
      <c r="M299" s="2029">
        <f t="shared" si="77"/>
        <v>0</v>
      </c>
      <c r="N299" s="2029">
        <f t="shared" si="77"/>
        <v>0</v>
      </c>
      <c r="O299" s="2029">
        <f t="shared" si="77"/>
        <v>0</v>
      </c>
      <c r="P299" s="2029">
        <f t="shared" si="77"/>
        <v>0</v>
      </c>
      <c r="Q299" s="2029">
        <f t="shared" si="76"/>
        <v>0</v>
      </c>
      <c r="R299" s="2029">
        <f t="shared" si="76"/>
        <v>0</v>
      </c>
      <c r="S299" s="2029">
        <f t="shared" si="76"/>
        <v>0</v>
      </c>
      <c r="T299" s="2029">
        <f t="shared" si="76"/>
        <v>0</v>
      </c>
      <c r="U299" s="2029">
        <f t="shared" si="76"/>
        <v>0</v>
      </c>
      <c r="V299" s="2029">
        <f t="shared" si="76"/>
        <v>0</v>
      </c>
      <c r="W299" s="2029">
        <f t="shared" si="76"/>
        <v>0</v>
      </c>
      <c r="X299" s="2040"/>
    </row>
    <row r="300" spans="1:24" ht="12.75">
      <c r="A300" s="423"/>
      <c r="B300" s="1017" t="s">
        <v>1149</v>
      </c>
      <c r="C300" s="2045">
        <f t="shared" ref="C300:W300" si="78">SUM(C297:C299)</f>
        <v>-172000</v>
      </c>
      <c r="D300" s="2045">
        <f t="shared" si="78"/>
        <v>-90679.000184010016</v>
      </c>
      <c r="E300" s="2045">
        <f t="shared" si="78"/>
        <v>-28889.886568424638</v>
      </c>
      <c r="F300" s="2045">
        <f t="shared" si="78"/>
        <v>-45595.83359146693</v>
      </c>
      <c r="G300" s="2045">
        <f t="shared" si="78"/>
        <v>0</v>
      </c>
      <c r="H300" s="2045">
        <f t="shared" si="78"/>
        <v>0</v>
      </c>
      <c r="I300" s="2045">
        <f t="shared" si="78"/>
        <v>0</v>
      </c>
      <c r="J300" s="2045">
        <f t="shared" si="78"/>
        <v>-6128.0231533023307</v>
      </c>
      <c r="K300" s="2045">
        <f t="shared" si="78"/>
        <v>-379.46507509026486</v>
      </c>
      <c r="L300" s="2045">
        <f t="shared" si="78"/>
        <v>-327.7914277058054</v>
      </c>
      <c r="M300" s="2045">
        <f t="shared" si="78"/>
        <v>0</v>
      </c>
      <c r="N300" s="2045">
        <f t="shared" si="78"/>
        <v>0</v>
      </c>
      <c r="O300" s="2045">
        <f t="shared" si="78"/>
        <v>0</v>
      </c>
      <c r="P300" s="2045">
        <f t="shared" si="78"/>
        <v>0</v>
      </c>
      <c r="Q300" s="2045">
        <f t="shared" si="78"/>
        <v>0</v>
      </c>
      <c r="R300" s="2045">
        <f t="shared" si="78"/>
        <v>0</v>
      </c>
      <c r="S300" s="2045">
        <f t="shared" si="78"/>
        <v>0</v>
      </c>
      <c r="T300" s="2045">
        <f t="shared" si="78"/>
        <v>0</v>
      </c>
      <c r="U300" s="2045">
        <f t="shared" si="78"/>
        <v>0</v>
      </c>
      <c r="V300" s="2045">
        <f t="shared" si="78"/>
        <v>0</v>
      </c>
      <c r="W300" s="2045">
        <f t="shared" si="78"/>
        <v>0</v>
      </c>
      <c r="X300" s="2054"/>
    </row>
    <row r="301" spans="1:24" ht="12.75">
      <c r="A301" s="423"/>
      <c r="B301" s="759"/>
      <c r="C301" s="2046"/>
      <c r="D301" s="2046"/>
      <c r="E301" s="2046"/>
      <c r="F301" s="2046"/>
      <c r="G301" s="2046"/>
      <c r="H301" s="2046"/>
      <c r="I301" s="2046"/>
      <c r="J301" s="2046"/>
      <c r="K301" s="2046"/>
      <c r="L301" s="2046"/>
      <c r="M301" s="2046"/>
      <c r="N301" s="2046"/>
      <c r="O301" s="2046"/>
      <c r="P301" s="2046"/>
      <c r="Q301" s="2046"/>
      <c r="R301" s="2046"/>
      <c r="S301" s="2046"/>
      <c r="T301" s="2046"/>
      <c r="U301" s="2046"/>
      <c r="V301" s="2046"/>
      <c r="W301" s="2046"/>
      <c r="X301" s="2053"/>
    </row>
    <row r="302" spans="1:24" ht="12.75">
      <c r="A302" s="767"/>
      <c r="B302" s="743" t="s">
        <v>1004</v>
      </c>
      <c r="C302" s="2046"/>
      <c r="D302" s="2046"/>
      <c r="E302" s="2046"/>
      <c r="F302" s="2046"/>
      <c r="G302" s="2046"/>
      <c r="H302" s="2046"/>
      <c r="I302" s="2046"/>
      <c r="J302" s="2046"/>
      <c r="K302" s="2046"/>
      <c r="L302" s="2046"/>
      <c r="M302" s="2046"/>
      <c r="N302" s="2046"/>
      <c r="O302" s="2046"/>
      <c r="P302" s="2046"/>
      <c r="Q302" s="2046"/>
      <c r="R302" s="2046"/>
      <c r="S302" s="2046"/>
      <c r="T302" s="2046"/>
      <c r="U302" s="2046"/>
      <c r="V302" s="2046"/>
      <c r="W302" s="2046"/>
      <c r="X302" s="2053"/>
    </row>
    <row r="303" spans="1:24" ht="12.75">
      <c r="A303" s="2019"/>
      <c r="B303" s="1222" t="s">
        <v>1215</v>
      </c>
      <c r="C303" s="2029">
        <f>SUMIF($Z$110:$Z$112,$B303,C$110:C$112)</f>
        <v>0</v>
      </c>
      <c r="D303" s="2029">
        <f t="shared" ref="D303:S304" si="79">SUMIF($Z$110:$Z$112,$B303,D$110:D$112)</f>
        <v>0</v>
      </c>
      <c r="E303" s="2029">
        <f t="shared" si="79"/>
        <v>0</v>
      </c>
      <c r="F303" s="2029">
        <f t="shared" si="79"/>
        <v>0</v>
      </c>
      <c r="G303" s="2029">
        <f t="shared" si="79"/>
        <v>0</v>
      </c>
      <c r="H303" s="2029">
        <f t="shared" si="79"/>
        <v>0</v>
      </c>
      <c r="I303" s="2029">
        <f t="shared" si="79"/>
        <v>0</v>
      </c>
      <c r="J303" s="2029">
        <f t="shared" si="79"/>
        <v>0</v>
      </c>
      <c r="K303" s="2029">
        <f t="shared" si="79"/>
        <v>0</v>
      </c>
      <c r="L303" s="2029">
        <f t="shared" si="79"/>
        <v>0</v>
      </c>
      <c r="M303" s="2029">
        <f t="shared" si="79"/>
        <v>0</v>
      </c>
      <c r="N303" s="2029">
        <f t="shared" si="79"/>
        <v>0</v>
      </c>
      <c r="O303" s="2029">
        <f t="shared" si="79"/>
        <v>0</v>
      </c>
      <c r="P303" s="2029">
        <f t="shared" si="79"/>
        <v>0</v>
      </c>
      <c r="Q303" s="2029">
        <f>SUMIF($Z$110:$Z$112,$B303,Q$110:Q$112)</f>
        <v>0</v>
      </c>
      <c r="R303" s="2029">
        <f t="shared" si="79"/>
        <v>0</v>
      </c>
      <c r="S303" s="2029">
        <f t="shared" si="79"/>
        <v>0</v>
      </c>
      <c r="T303" s="2029">
        <f t="shared" ref="R303:W304" si="80">SUMIF($Z$110:$Z$112,$B303,T$110:T$112)</f>
        <v>0</v>
      </c>
      <c r="U303" s="2029">
        <f t="shared" si="80"/>
        <v>0</v>
      </c>
      <c r="V303" s="2029">
        <f t="shared" si="80"/>
        <v>0</v>
      </c>
      <c r="W303" s="2029">
        <f t="shared" si="80"/>
        <v>0</v>
      </c>
      <c r="X303" s="2040"/>
    </row>
    <row r="304" spans="1:24" ht="12.75">
      <c r="A304" s="758"/>
      <c r="B304" s="1222" t="s">
        <v>1144</v>
      </c>
      <c r="C304" s="2029">
        <f>SUMIF($Z$110:$Z$112,$B304,C$110:C$112)</f>
        <v>2000</v>
      </c>
      <c r="D304" s="2029">
        <f t="shared" si="79"/>
        <v>1356.3573678891994</v>
      </c>
      <c r="E304" s="2029">
        <f t="shared" si="79"/>
        <v>161.08898531771979</v>
      </c>
      <c r="F304" s="2029">
        <f t="shared" si="79"/>
        <v>18.664923022053141</v>
      </c>
      <c r="G304" s="2029">
        <f t="shared" si="79"/>
        <v>0</v>
      </c>
      <c r="H304" s="2029">
        <f t="shared" si="79"/>
        <v>0</v>
      </c>
      <c r="I304" s="2029">
        <f t="shared" si="79"/>
        <v>0</v>
      </c>
      <c r="J304" s="2029">
        <f t="shared" si="79"/>
        <v>422.75456220650301</v>
      </c>
      <c r="K304" s="2029">
        <f t="shared" si="79"/>
        <v>23.182547702550082</v>
      </c>
      <c r="L304" s="2029">
        <f t="shared" si="79"/>
        <v>17.951613861974678</v>
      </c>
      <c r="M304" s="2029">
        <f t="shared" si="79"/>
        <v>0</v>
      </c>
      <c r="N304" s="2029">
        <f t="shared" si="79"/>
        <v>0</v>
      </c>
      <c r="O304" s="2029">
        <f t="shared" si="79"/>
        <v>0</v>
      </c>
      <c r="P304" s="2029">
        <f t="shared" si="79"/>
        <v>0</v>
      </c>
      <c r="Q304" s="2029">
        <f>SUMIF($Z$110:$Z$112,$B304,Q$110:Q$112)</f>
        <v>0</v>
      </c>
      <c r="R304" s="2029">
        <f t="shared" si="80"/>
        <v>0</v>
      </c>
      <c r="S304" s="2029">
        <f t="shared" si="80"/>
        <v>0</v>
      </c>
      <c r="T304" s="2029">
        <f t="shared" si="80"/>
        <v>0</v>
      </c>
      <c r="U304" s="2029">
        <f t="shared" si="80"/>
        <v>0</v>
      </c>
      <c r="V304" s="2029">
        <f t="shared" si="80"/>
        <v>0</v>
      </c>
      <c r="W304" s="2029">
        <f t="shared" si="80"/>
        <v>0</v>
      </c>
      <c r="X304" s="2040"/>
    </row>
    <row r="305" spans="1:24" ht="12.75">
      <c r="A305" s="758"/>
      <c r="B305" s="1017" t="s">
        <v>1149</v>
      </c>
      <c r="C305" s="2045">
        <f t="shared" ref="C305:W305" si="81">SUM(C303:C304)</f>
        <v>2000</v>
      </c>
      <c r="D305" s="2045">
        <f t="shared" si="81"/>
        <v>1356.3573678891994</v>
      </c>
      <c r="E305" s="2045">
        <f t="shared" si="81"/>
        <v>161.08898531771979</v>
      </c>
      <c r="F305" s="2045">
        <f t="shared" si="81"/>
        <v>18.664923022053141</v>
      </c>
      <c r="G305" s="2045">
        <f t="shared" si="81"/>
        <v>0</v>
      </c>
      <c r="H305" s="2045">
        <f t="shared" si="81"/>
        <v>0</v>
      </c>
      <c r="I305" s="2045">
        <f t="shared" si="81"/>
        <v>0</v>
      </c>
      <c r="J305" s="2045">
        <f t="shared" si="81"/>
        <v>422.75456220650301</v>
      </c>
      <c r="K305" s="2045">
        <f t="shared" si="81"/>
        <v>23.182547702550082</v>
      </c>
      <c r="L305" s="2045">
        <f t="shared" si="81"/>
        <v>17.951613861974678</v>
      </c>
      <c r="M305" s="2045">
        <f t="shared" si="81"/>
        <v>0</v>
      </c>
      <c r="N305" s="2045">
        <f t="shared" si="81"/>
        <v>0</v>
      </c>
      <c r="O305" s="2045">
        <f t="shared" si="81"/>
        <v>0</v>
      </c>
      <c r="P305" s="2045">
        <f t="shared" si="81"/>
        <v>0</v>
      </c>
      <c r="Q305" s="2045">
        <f t="shared" si="81"/>
        <v>0</v>
      </c>
      <c r="R305" s="2045">
        <f t="shared" si="81"/>
        <v>0</v>
      </c>
      <c r="S305" s="2045">
        <f t="shared" si="81"/>
        <v>0</v>
      </c>
      <c r="T305" s="2045">
        <f t="shared" si="81"/>
        <v>0</v>
      </c>
      <c r="U305" s="2045">
        <f t="shared" si="81"/>
        <v>0</v>
      </c>
      <c r="V305" s="2045">
        <f t="shared" si="81"/>
        <v>0</v>
      </c>
      <c r="W305" s="2045">
        <f t="shared" si="81"/>
        <v>0</v>
      </c>
      <c r="X305" s="2054"/>
    </row>
    <row r="306" spans="1:24" ht="12.75">
      <c r="A306" s="423"/>
      <c r="C306" s="2046"/>
      <c r="D306" s="2046"/>
      <c r="E306" s="2046"/>
      <c r="F306" s="2046"/>
      <c r="G306" s="2046"/>
      <c r="H306" s="2046"/>
      <c r="I306" s="2046"/>
      <c r="J306" s="2046"/>
      <c r="K306" s="2046"/>
      <c r="L306" s="2046"/>
      <c r="M306" s="2046"/>
      <c r="N306" s="2046"/>
      <c r="O306" s="2046"/>
      <c r="P306" s="2046"/>
      <c r="Q306" s="2046"/>
      <c r="R306" s="2046"/>
      <c r="S306" s="2046"/>
      <c r="T306" s="2046"/>
      <c r="U306" s="2046"/>
      <c r="V306" s="2046"/>
      <c r="W306" s="2046"/>
      <c r="X306" s="2053"/>
    </row>
    <row r="307" spans="1:24" ht="12.75">
      <c r="A307" s="423"/>
      <c r="B307" s="743" t="s">
        <v>1005</v>
      </c>
      <c r="C307" s="2046"/>
      <c r="D307" s="2046"/>
      <c r="E307" s="2046"/>
      <c r="F307" s="2046"/>
      <c r="G307" s="2046"/>
      <c r="H307" s="2046"/>
      <c r="I307" s="2046"/>
      <c r="J307" s="2046"/>
      <c r="K307" s="2046"/>
      <c r="L307" s="2046"/>
      <c r="M307" s="2046"/>
      <c r="N307" s="2046"/>
      <c r="O307" s="2046"/>
      <c r="P307" s="2046"/>
      <c r="Q307" s="2046"/>
      <c r="R307" s="2046"/>
      <c r="S307" s="2046"/>
      <c r="T307" s="2046"/>
      <c r="U307" s="2046"/>
      <c r="V307" s="2046"/>
      <c r="W307" s="2046"/>
      <c r="X307" s="2053"/>
    </row>
    <row r="308" spans="1:24" ht="12.75">
      <c r="A308" s="423"/>
      <c r="B308" s="1222">
        <v>1860</v>
      </c>
      <c r="C308" s="2046">
        <f>C117</f>
        <v>38000</v>
      </c>
      <c r="D308" s="2046">
        <f>D117</f>
        <v>13339.365545025841</v>
      </c>
      <c r="E308" s="2046">
        <f>E117</f>
        <v>22830.907154898836</v>
      </c>
      <c r="F308" s="2046">
        <f>F117</f>
        <v>1829.7273000753173</v>
      </c>
      <c r="G308" s="2046">
        <f t="shared" ref="G308:P308" si="82">G117</f>
        <v>0</v>
      </c>
      <c r="H308" s="2046">
        <f t="shared" si="82"/>
        <v>0</v>
      </c>
      <c r="I308" s="2046">
        <f t="shared" si="82"/>
        <v>0</v>
      </c>
      <c r="J308" s="2046">
        <f t="shared" si="82"/>
        <v>0</v>
      </c>
      <c r="K308" s="2046">
        <f t="shared" si="82"/>
        <v>0</v>
      </c>
      <c r="L308" s="2046">
        <f t="shared" si="82"/>
        <v>0</v>
      </c>
      <c r="M308" s="2046">
        <f t="shared" si="82"/>
        <v>0</v>
      </c>
      <c r="N308" s="2046">
        <f t="shared" si="82"/>
        <v>0</v>
      </c>
      <c r="O308" s="2046">
        <f t="shared" si="82"/>
        <v>0</v>
      </c>
      <c r="P308" s="2046">
        <f t="shared" si="82"/>
        <v>0</v>
      </c>
      <c r="Q308" s="2046">
        <f>Q117</f>
        <v>0</v>
      </c>
      <c r="R308" s="2046">
        <f t="shared" ref="R308:W308" si="83">R117</f>
        <v>0</v>
      </c>
      <c r="S308" s="2046">
        <f t="shared" si="83"/>
        <v>0</v>
      </c>
      <c r="T308" s="2046">
        <f t="shared" si="83"/>
        <v>0</v>
      </c>
      <c r="U308" s="2046">
        <f t="shared" si="83"/>
        <v>0</v>
      </c>
      <c r="V308" s="2046">
        <f t="shared" si="83"/>
        <v>0</v>
      </c>
      <c r="W308" s="2046">
        <f t="shared" si="83"/>
        <v>0</v>
      </c>
      <c r="X308" s="2053"/>
    </row>
    <row r="309" spans="1:24" ht="12.75">
      <c r="A309" s="767"/>
      <c r="B309" s="768"/>
      <c r="C309" s="2046"/>
      <c r="D309" s="2046"/>
      <c r="E309" s="2046"/>
      <c r="F309" s="2046"/>
      <c r="G309" s="2046"/>
      <c r="H309" s="2046"/>
      <c r="I309" s="2046"/>
      <c r="J309" s="2046"/>
      <c r="K309" s="2046"/>
      <c r="L309" s="2046"/>
      <c r="M309" s="2046"/>
      <c r="N309" s="2046"/>
      <c r="O309" s="2046"/>
      <c r="P309" s="2046"/>
      <c r="Q309" s="2046"/>
      <c r="R309" s="2046"/>
      <c r="S309" s="2046"/>
      <c r="T309" s="2046"/>
      <c r="U309" s="2046"/>
      <c r="V309" s="2046"/>
      <c r="W309" s="2046"/>
      <c r="X309" s="2053"/>
    </row>
    <row r="310" spans="1:24" ht="12.75">
      <c r="A310" s="758"/>
      <c r="B310" s="776" t="s">
        <v>1293</v>
      </c>
      <c r="C310" s="2046"/>
      <c r="D310" s="2046"/>
      <c r="E310" s="2046"/>
      <c r="F310" s="2046"/>
      <c r="G310" s="2046"/>
      <c r="H310" s="2046"/>
      <c r="I310" s="2046"/>
      <c r="J310" s="2046"/>
      <c r="K310" s="2046"/>
      <c r="L310" s="2046"/>
      <c r="M310" s="2046"/>
      <c r="N310" s="2046"/>
      <c r="O310" s="2046"/>
      <c r="P310" s="2046"/>
      <c r="Q310" s="2046"/>
      <c r="R310" s="2046"/>
      <c r="S310" s="2046"/>
      <c r="T310" s="2046"/>
      <c r="U310" s="2046"/>
      <c r="V310" s="2046"/>
      <c r="W310" s="2046"/>
      <c r="X310" s="2053"/>
    </row>
    <row r="311" spans="1:24" ht="12.75">
      <c r="A311" s="758"/>
      <c r="B311" s="1222" t="s">
        <v>1216</v>
      </c>
      <c r="C311" s="2029">
        <f>SUMIF($Z$120:$Z$124,$B311,C$120:C$124)</f>
        <v>302794.00000000006</v>
      </c>
      <c r="D311" s="2029">
        <f t="shared" ref="D311:S312" si="84">SUMIF($Z$120:$Z$124,$B311,D$120:D$124)</f>
        <v>232197.08889590731</v>
      </c>
      <c r="E311" s="2029">
        <f t="shared" si="84"/>
        <v>52300.584115561454</v>
      </c>
      <c r="F311" s="2029">
        <f t="shared" si="84"/>
        <v>18296.326988531251</v>
      </c>
      <c r="G311" s="2029">
        <f t="shared" si="84"/>
        <v>0</v>
      </c>
      <c r="H311" s="2029">
        <f t="shared" si="84"/>
        <v>0</v>
      </c>
      <c r="I311" s="2029">
        <f t="shared" si="84"/>
        <v>0</v>
      </c>
      <c r="J311" s="2029">
        <f t="shared" si="84"/>
        <v>0</v>
      </c>
      <c r="K311" s="2029">
        <f t="shared" si="84"/>
        <v>0</v>
      </c>
      <c r="L311" s="2029">
        <f t="shared" si="84"/>
        <v>0</v>
      </c>
      <c r="M311" s="2029">
        <f t="shared" si="84"/>
        <v>0</v>
      </c>
      <c r="N311" s="2029">
        <f t="shared" si="84"/>
        <v>0</v>
      </c>
      <c r="O311" s="2029">
        <f t="shared" si="84"/>
        <v>0</v>
      </c>
      <c r="P311" s="2029">
        <f t="shared" si="84"/>
        <v>0</v>
      </c>
      <c r="Q311" s="2029">
        <f>SUMIF($Z$120:$Z$124,$B311,Q$120:Q$124)</f>
        <v>0</v>
      </c>
      <c r="R311" s="2029">
        <f t="shared" si="84"/>
        <v>0</v>
      </c>
      <c r="S311" s="2029">
        <f t="shared" si="84"/>
        <v>0</v>
      </c>
      <c r="T311" s="2029">
        <f t="shared" ref="R311:W312" si="85">SUMIF($Z$120:$Z$124,$B311,T$120:T$124)</f>
        <v>0</v>
      </c>
      <c r="U311" s="2029">
        <f t="shared" si="85"/>
        <v>0</v>
      </c>
      <c r="V311" s="2029">
        <f t="shared" si="85"/>
        <v>0</v>
      </c>
      <c r="W311" s="2029">
        <f t="shared" si="85"/>
        <v>0</v>
      </c>
      <c r="X311" s="2040"/>
    </row>
    <row r="312" spans="1:24" ht="12.75">
      <c r="A312" s="748"/>
      <c r="B312" s="1222" t="s">
        <v>504</v>
      </c>
      <c r="C312" s="2029">
        <f>SUMIF($Z$120:$Z$124,$B312,C$120:C$124)</f>
        <v>578206</v>
      </c>
      <c r="D312" s="2029">
        <f t="shared" si="84"/>
        <v>432148.85384867346</v>
      </c>
      <c r="E312" s="2029">
        <f t="shared" si="84"/>
        <v>102649.08352440222</v>
      </c>
      <c r="F312" s="2029">
        <f t="shared" si="84"/>
        <v>41627.801768752048</v>
      </c>
      <c r="G312" s="2029">
        <f t="shared" si="84"/>
        <v>0</v>
      </c>
      <c r="H312" s="2029">
        <f t="shared" si="84"/>
        <v>0</v>
      </c>
      <c r="I312" s="2029">
        <f t="shared" si="84"/>
        <v>0</v>
      </c>
      <c r="J312" s="2029">
        <f t="shared" si="84"/>
        <v>189.38945299705205</v>
      </c>
      <c r="K312" s="2029">
        <f t="shared" si="84"/>
        <v>1022.7030461840812</v>
      </c>
      <c r="L312" s="2029">
        <f t="shared" si="84"/>
        <v>568.1683589911562</v>
      </c>
      <c r="M312" s="2029">
        <f t="shared" si="84"/>
        <v>0</v>
      </c>
      <c r="N312" s="2029">
        <f t="shared" si="84"/>
        <v>0</v>
      </c>
      <c r="O312" s="2029">
        <f t="shared" si="84"/>
        <v>0</v>
      </c>
      <c r="P312" s="2029">
        <f t="shared" si="84"/>
        <v>0</v>
      </c>
      <c r="Q312" s="2029">
        <f>SUMIF($Z$120:$Z$124,$B312,Q$120:Q$124)</f>
        <v>0</v>
      </c>
      <c r="R312" s="2029">
        <f t="shared" si="85"/>
        <v>0</v>
      </c>
      <c r="S312" s="2029">
        <f t="shared" si="85"/>
        <v>0</v>
      </c>
      <c r="T312" s="2029">
        <f t="shared" si="85"/>
        <v>0</v>
      </c>
      <c r="U312" s="2029">
        <f t="shared" si="85"/>
        <v>0</v>
      </c>
      <c r="V312" s="2029">
        <f t="shared" si="85"/>
        <v>0</v>
      </c>
      <c r="W312" s="2029">
        <f t="shared" si="85"/>
        <v>0</v>
      </c>
      <c r="X312" s="2040"/>
    </row>
    <row r="313" spans="1:24" ht="13.5" thickBot="1">
      <c r="A313" s="423"/>
      <c r="B313" s="1017" t="s">
        <v>1149</v>
      </c>
      <c r="C313" s="2045">
        <f t="shared" ref="C313:W313" si="86">SUM(C311:C312)</f>
        <v>881000</v>
      </c>
      <c r="D313" s="2045">
        <f t="shared" si="86"/>
        <v>664345.9427445808</v>
      </c>
      <c r="E313" s="2045">
        <f t="shared" si="86"/>
        <v>154949.66763996368</v>
      </c>
      <c r="F313" s="2045">
        <f t="shared" si="86"/>
        <v>59924.128757283295</v>
      </c>
      <c r="G313" s="2045">
        <f t="shared" si="86"/>
        <v>0</v>
      </c>
      <c r="H313" s="2045">
        <f t="shared" si="86"/>
        <v>0</v>
      </c>
      <c r="I313" s="2045">
        <f t="shared" si="86"/>
        <v>0</v>
      </c>
      <c r="J313" s="2045">
        <f t="shared" si="86"/>
        <v>189.38945299705205</v>
      </c>
      <c r="K313" s="2045">
        <f t="shared" si="86"/>
        <v>1022.7030461840812</v>
      </c>
      <c r="L313" s="2045">
        <f t="shared" si="86"/>
        <v>568.1683589911562</v>
      </c>
      <c r="M313" s="2045">
        <f t="shared" si="86"/>
        <v>0</v>
      </c>
      <c r="N313" s="2045">
        <f t="shared" si="86"/>
        <v>0</v>
      </c>
      <c r="O313" s="2045">
        <f t="shared" si="86"/>
        <v>0</v>
      </c>
      <c r="P313" s="2045">
        <f t="shared" si="86"/>
        <v>0</v>
      </c>
      <c r="Q313" s="2045">
        <f t="shared" si="86"/>
        <v>0</v>
      </c>
      <c r="R313" s="2045">
        <f t="shared" si="86"/>
        <v>0</v>
      </c>
      <c r="S313" s="2045">
        <f t="shared" si="86"/>
        <v>0</v>
      </c>
      <c r="T313" s="2045">
        <f t="shared" si="86"/>
        <v>0</v>
      </c>
      <c r="U313" s="2045">
        <f t="shared" si="86"/>
        <v>0</v>
      </c>
      <c r="V313" s="2045">
        <f t="shared" si="86"/>
        <v>0</v>
      </c>
      <c r="W313" s="2045">
        <f t="shared" si="86"/>
        <v>0</v>
      </c>
      <c r="X313" s="2054"/>
    </row>
    <row r="314" spans="1:24" ht="13.5" thickTop="1">
      <c r="A314" s="524"/>
      <c r="B314" s="1022" t="s">
        <v>310</v>
      </c>
      <c r="C314" s="2047">
        <f t="shared" ref="C314:W314" si="87">SUM(C313,C308,C305)</f>
        <v>921000</v>
      </c>
      <c r="D314" s="2047">
        <f t="shared" si="87"/>
        <v>679041.66565749585</v>
      </c>
      <c r="E314" s="2047">
        <f t="shared" si="87"/>
        <v>177941.66378018021</v>
      </c>
      <c r="F314" s="2047">
        <f t="shared" si="87"/>
        <v>61772.520980380665</v>
      </c>
      <c r="G314" s="2047">
        <f t="shared" si="87"/>
        <v>0</v>
      </c>
      <c r="H314" s="2047">
        <f t="shared" si="87"/>
        <v>0</v>
      </c>
      <c r="I314" s="2047">
        <f t="shared" si="87"/>
        <v>0</v>
      </c>
      <c r="J314" s="2047">
        <f t="shared" si="87"/>
        <v>612.144015203555</v>
      </c>
      <c r="K314" s="2047">
        <f t="shared" si="87"/>
        <v>1045.8855938866313</v>
      </c>
      <c r="L314" s="2047">
        <f t="shared" si="87"/>
        <v>586.11997285313089</v>
      </c>
      <c r="M314" s="2047">
        <f t="shared" si="87"/>
        <v>0</v>
      </c>
      <c r="N314" s="2047">
        <f t="shared" si="87"/>
        <v>0</v>
      </c>
      <c r="O314" s="2047">
        <f t="shared" si="87"/>
        <v>0</v>
      </c>
      <c r="P314" s="2047">
        <f t="shared" si="87"/>
        <v>0</v>
      </c>
      <c r="Q314" s="2047">
        <f t="shared" si="87"/>
        <v>0</v>
      </c>
      <c r="R314" s="2047">
        <f t="shared" si="87"/>
        <v>0</v>
      </c>
      <c r="S314" s="2047">
        <f t="shared" si="87"/>
        <v>0</v>
      </c>
      <c r="T314" s="2047">
        <f t="shared" si="87"/>
        <v>0</v>
      </c>
      <c r="U314" s="2047">
        <f t="shared" si="87"/>
        <v>0</v>
      </c>
      <c r="V314" s="2047">
        <f t="shared" si="87"/>
        <v>0</v>
      </c>
      <c r="W314" s="2047">
        <f t="shared" si="87"/>
        <v>0</v>
      </c>
      <c r="X314" s="2055"/>
    </row>
    <row r="315" spans="1:24" ht="12.75">
      <c r="A315" s="423"/>
      <c r="C315" s="2046"/>
      <c r="D315" s="2046"/>
      <c r="E315" s="2046"/>
      <c r="F315" s="2046"/>
      <c r="G315" s="2046"/>
      <c r="H315" s="2046"/>
      <c r="I315" s="2046"/>
      <c r="J315" s="2046"/>
      <c r="K315" s="2046"/>
      <c r="L315" s="2046"/>
      <c r="M315" s="2046"/>
      <c r="N315" s="2046"/>
      <c r="O315" s="2046"/>
      <c r="P315" s="2046"/>
      <c r="Q315" s="2046"/>
      <c r="R315" s="2046"/>
      <c r="S315" s="2046"/>
      <c r="T315" s="2046"/>
      <c r="U315" s="2046"/>
      <c r="V315" s="2046"/>
      <c r="W315" s="2046"/>
      <c r="X315" s="2053"/>
    </row>
    <row r="316" spans="1:24" ht="12.75">
      <c r="A316" s="423"/>
      <c r="B316" s="757" t="s">
        <v>442</v>
      </c>
      <c r="C316" s="2046">
        <f>C129</f>
        <v>61000.000000000007</v>
      </c>
      <c r="D316" s="2046">
        <f>D129</f>
        <v>21413.192059120433</v>
      </c>
      <c r="E316" s="2046">
        <f>E129</f>
        <v>36649.61411707446</v>
      </c>
      <c r="F316" s="2046">
        <f>F129</f>
        <v>2937.1938238051152</v>
      </c>
      <c r="G316" s="2046">
        <f t="shared" ref="G316:P316" si="88">G129</f>
        <v>0</v>
      </c>
      <c r="H316" s="2046">
        <f t="shared" si="88"/>
        <v>0</v>
      </c>
      <c r="I316" s="2046">
        <f t="shared" si="88"/>
        <v>0</v>
      </c>
      <c r="J316" s="2046">
        <f t="shared" si="88"/>
        <v>0</v>
      </c>
      <c r="K316" s="2046">
        <f t="shared" si="88"/>
        <v>0</v>
      </c>
      <c r="L316" s="2046">
        <f t="shared" si="88"/>
        <v>0</v>
      </c>
      <c r="M316" s="2046">
        <f t="shared" si="88"/>
        <v>0</v>
      </c>
      <c r="N316" s="2046">
        <f t="shared" si="88"/>
        <v>0</v>
      </c>
      <c r="O316" s="2046">
        <f t="shared" si="88"/>
        <v>0</v>
      </c>
      <c r="P316" s="2046">
        <f t="shared" si="88"/>
        <v>0</v>
      </c>
      <c r="Q316" s="2046">
        <f>Q129</f>
        <v>0</v>
      </c>
      <c r="R316" s="2046">
        <f t="shared" ref="R316:W316" si="89">R129</f>
        <v>0</v>
      </c>
      <c r="S316" s="2046">
        <f t="shared" si="89"/>
        <v>0</v>
      </c>
      <c r="T316" s="2046">
        <f t="shared" si="89"/>
        <v>0</v>
      </c>
      <c r="U316" s="2046">
        <f t="shared" si="89"/>
        <v>0</v>
      </c>
      <c r="V316" s="2046">
        <f t="shared" si="89"/>
        <v>0</v>
      </c>
      <c r="W316" s="2046">
        <f t="shared" si="89"/>
        <v>0</v>
      </c>
      <c r="X316" s="2053"/>
    </row>
    <row r="317" spans="1:24" ht="25.5">
      <c r="A317" s="423"/>
      <c r="B317" s="820" t="s">
        <v>787</v>
      </c>
      <c r="C317" s="2046">
        <f t="shared" ref="C317:E321" si="90">C130</f>
        <v>11453.700952457582</v>
      </c>
      <c r="D317" s="2046">
        <f t="shared" si="90"/>
        <v>4039.1944535278667</v>
      </c>
      <c r="E317" s="2046">
        <f t="shared" si="90"/>
        <v>6868.0286956946065</v>
      </c>
      <c r="F317" s="2046">
        <f t="shared" ref="F317:S317" si="91">F130</f>
        <v>546.47780323510915</v>
      </c>
      <c r="G317" s="2046">
        <f t="shared" si="91"/>
        <v>0</v>
      </c>
      <c r="H317" s="2046">
        <f t="shared" si="91"/>
        <v>0</v>
      </c>
      <c r="I317" s="2046">
        <f t="shared" si="91"/>
        <v>0</v>
      </c>
      <c r="J317" s="2046">
        <f t="shared" si="91"/>
        <v>0</v>
      </c>
      <c r="K317" s="2046">
        <f t="shared" si="91"/>
        <v>0</v>
      </c>
      <c r="L317" s="2046">
        <f t="shared" si="91"/>
        <v>0</v>
      </c>
      <c r="M317" s="2046">
        <f t="shared" si="91"/>
        <v>0</v>
      </c>
      <c r="N317" s="2046">
        <f t="shared" si="91"/>
        <v>0</v>
      </c>
      <c r="O317" s="2046">
        <f t="shared" si="91"/>
        <v>0</v>
      </c>
      <c r="P317" s="2046">
        <f t="shared" si="91"/>
        <v>0</v>
      </c>
      <c r="Q317" s="2046">
        <f t="shared" si="91"/>
        <v>0</v>
      </c>
      <c r="R317" s="2046">
        <f t="shared" si="91"/>
        <v>0</v>
      </c>
      <c r="S317" s="2046">
        <f t="shared" si="91"/>
        <v>0</v>
      </c>
      <c r="T317" s="2046">
        <f t="shared" ref="T317:W321" si="92">T130</f>
        <v>0</v>
      </c>
      <c r="U317" s="2046">
        <f t="shared" si="92"/>
        <v>0</v>
      </c>
      <c r="V317" s="2046">
        <f t="shared" si="92"/>
        <v>0</v>
      </c>
      <c r="W317" s="2046">
        <f t="shared" si="92"/>
        <v>0</v>
      </c>
      <c r="X317" s="2053"/>
    </row>
    <row r="318" spans="1:24" ht="12.75">
      <c r="A318" s="423"/>
      <c r="B318" s="781" t="s">
        <v>435</v>
      </c>
      <c r="C318" s="2046">
        <f t="shared" si="90"/>
        <v>474881.96138357423</v>
      </c>
      <c r="D318" s="2046">
        <f t="shared" si="90"/>
        <v>349118.28037081932</v>
      </c>
      <c r="E318" s="2046">
        <f t="shared" si="90"/>
        <v>92155.551173594693</v>
      </c>
      <c r="F318" s="2046">
        <f t="shared" ref="F318:S318" si="93">F131</f>
        <v>32426.134877711771</v>
      </c>
      <c r="G318" s="2046">
        <f t="shared" si="93"/>
        <v>0</v>
      </c>
      <c r="H318" s="2046">
        <f t="shared" si="93"/>
        <v>0</v>
      </c>
      <c r="I318" s="2046">
        <f t="shared" si="93"/>
        <v>0</v>
      </c>
      <c r="J318" s="2046">
        <f t="shared" si="93"/>
        <v>324.12020799249444</v>
      </c>
      <c r="K318" s="2046">
        <f t="shared" si="93"/>
        <v>549.43171723764442</v>
      </c>
      <c r="L318" s="2046">
        <f t="shared" si="93"/>
        <v>308.44303621829488</v>
      </c>
      <c r="M318" s="2046">
        <f t="shared" si="93"/>
        <v>0</v>
      </c>
      <c r="N318" s="2046">
        <f t="shared" si="93"/>
        <v>0</v>
      </c>
      <c r="O318" s="2046">
        <f t="shared" si="93"/>
        <v>0</v>
      </c>
      <c r="P318" s="2046">
        <f t="shared" si="93"/>
        <v>0</v>
      </c>
      <c r="Q318" s="2046">
        <f t="shared" si="93"/>
        <v>0</v>
      </c>
      <c r="R318" s="2046">
        <f t="shared" si="93"/>
        <v>0</v>
      </c>
      <c r="S318" s="2046">
        <f t="shared" si="93"/>
        <v>0</v>
      </c>
      <c r="T318" s="2046">
        <f t="shared" si="92"/>
        <v>0</v>
      </c>
      <c r="U318" s="2046">
        <f t="shared" si="92"/>
        <v>0</v>
      </c>
      <c r="V318" s="2046">
        <f t="shared" si="92"/>
        <v>0</v>
      </c>
      <c r="W318" s="2046">
        <f t="shared" si="92"/>
        <v>0</v>
      </c>
      <c r="X318" s="2053"/>
    </row>
    <row r="319" spans="1:24" ht="12.75">
      <c r="A319" s="423"/>
      <c r="B319" s="781" t="s">
        <v>436</v>
      </c>
      <c r="C319" s="2046">
        <f t="shared" si="90"/>
        <v>12312.504927450782</v>
      </c>
      <c r="D319" s="2046">
        <f t="shared" si="90"/>
        <v>4322.1316842683673</v>
      </c>
      <c r="E319" s="2046">
        <f t="shared" si="90"/>
        <v>7397.5172853385056</v>
      </c>
      <c r="F319" s="2046">
        <f t="shared" ref="F319:S319" si="94">F132</f>
        <v>592.85595784390944</v>
      </c>
      <c r="G319" s="2046">
        <f t="shared" si="94"/>
        <v>0</v>
      </c>
      <c r="H319" s="2046">
        <f t="shared" si="94"/>
        <v>0</v>
      </c>
      <c r="I319" s="2046">
        <f t="shared" si="94"/>
        <v>0</v>
      </c>
      <c r="J319" s="2046">
        <f t="shared" si="94"/>
        <v>0</v>
      </c>
      <c r="K319" s="2046">
        <f t="shared" si="94"/>
        <v>0</v>
      </c>
      <c r="L319" s="2046">
        <f t="shared" si="94"/>
        <v>0</v>
      </c>
      <c r="M319" s="2046">
        <f t="shared" si="94"/>
        <v>0</v>
      </c>
      <c r="N319" s="2046">
        <f t="shared" si="94"/>
        <v>0</v>
      </c>
      <c r="O319" s="2046">
        <f t="shared" si="94"/>
        <v>0</v>
      </c>
      <c r="P319" s="2046">
        <f t="shared" si="94"/>
        <v>0</v>
      </c>
      <c r="Q319" s="2046">
        <f t="shared" si="94"/>
        <v>0</v>
      </c>
      <c r="R319" s="2046">
        <f t="shared" si="94"/>
        <v>0</v>
      </c>
      <c r="S319" s="2046">
        <f t="shared" si="94"/>
        <v>0</v>
      </c>
      <c r="T319" s="2046">
        <f t="shared" si="92"/>
        <v>0</v>
      </c>
      <c r="U319" s="2046">
        <f t="shared" si="92"/>
        <v>0</v>
      </c>
      <c r="V319" s="2046">
        <f t="shared" si="92"/>
        <v>0</v>
      </c>
      <c r="W319" s="2046">
        <f t="shared" si="92"/>
        <v>0</v>
      </c>
      <c r="X319" s="2053"/>
    </row>
    <row r="320" spans="1:24" ht="12.75">
      <c r="A320" s="423"/>
      <c r="B320" s="781" t="s">
        <v>437</v>
      </c>
      <c r="C320" s="2046">
        <f t="shared" si="90"/>
        <v>26507.381749750621</v>
      </c>
      <c r="D320" s="2046">
        <f t="shared" si="90"/>
        <v>9305.0435474071146</v>
      </c>
      <c r="E320" s="2046">
        <f t="shared" si="90"/>
        <v>15925.988727579375</v>
      </c>
      <c r="F320" s="2046">
        <f t="shared" ref="F320:S320" si="95">F133</f>
        <v>1276.34947476413</v>
      </c>
      <c r="G320" s="2046">
        <f t="shared" si="95"/>
        <v>0</v>
      </c>
      <c r="H320" s="2046">
        <f t="shared" si="95"/>
        <v>0</v>
      </c>
      <c r="I320" s="2046">
        <f t="shared" si="95"/>
        <v>0</v>
      </c>
      <c r="J320" s="2046">
        <f t="shared" si="95"/>
        <v>0</v>
      </c>
      <c r="K320" s="2046">
        <f t="shared" si="95"/>
        <v>0</v>
      </c>
      <c r="L320" s="2046">
        <f t="shared" si="95"/>
        <v>0</v>
      </c>
      <c r="M320" s="2046">
        <f t="shared" si="95"/>
        <v>0</v>
      </c>
      <c r="N320" s="2046">
        <f t="shared" si="95"/>
        <v>0</v>
      </c>
      <c r="O320" s="2046">
        <f t="shared" si="95"/>
        <v>0</v>
      </c>
      <c r="P320" s="2046">
        <f t="shared" si="95"/>
        <v>0</v>
      </c>
      <c r="Q320" s="2046">
        <f t="shared" si="95"/>
        <v>0</v>
      </c>
      <c r="R320" s="2046">
        <f t="shared" si="95"/>
        <v>0</v>
      </c>
      <c r="S320" s="2046">
        <f t="shared" si="95"/>
        <v>0</v>
      </c>
      <c r="T320" s="2046">
        <f t="shared" si="92"/>
        <v>0</v>
      </c>
      <c r="U320" s="2046">
        <f t="shared" si="92"/>
        <v>0</v>
      </c>
      <c r="V320" s="2046">
        <f t="shared" si="92"/>
        <v>0</v>
      </c>
      <c r="W320" s="2046">
        <f t="shared" si="92"/>
        <v>0</v>
      </c>
      <c r="X320" s="2053"/>
    </row>
    <row r="321" spans="1:25" ht="12.75">
      <c r="A321" s="782"/>
      <c r="B321" s="781" t="s">
        <v>438</v>
      </c>
      <c r="C321" s="2046">
        <f t="shared" si="90"/>
        <v>29393.685321852503</v>
      </c>
      <c r="D321" s="2046">
        <f t="shared" si="90"/>
        <v>10318.239821675035</v>
      </c>
      <c r="E321" s="2046">
        <f t="shared" si="90"/>
        <v>17660.118434829663</v>
      </c>
      <c r="F321" s="2046">
        <f t="shared" ref="F321:S321" si="96">F134</f>
        <v>1415.3270653478069</v>
      </c>
      <c r="G321" s="2046">
        <f t="shared" si="96"/>
        <v>0</v>
      </c>
      <c r="H321" s="2046">
        <f t="shared" si="96"/>
        <v>0</v>
      </c>
      <c r="I321" s="2046">
        <f t="shared" si="96"/>
        <v>0</v>
      </c>
      <c r="J321" s="2046">
        <f t="shared" si="96"/>
        <v>0</v>
      </c>
      <c r="K321" s="2046">
        <f t="shared" si="96"/>
        <v>0</v>
      </c>
      <c r="L321" s="2046">
        <f t="shared" si="96"/>
        <v>0</v>
      </c>
      <c r="M321" s="2046">
        <f t="shared" si="96"/>
        <v>0</v>
      </c>
      <c r="N321" s="2046">
        <f t="shared" si="96"/>
        <v>0</v>
      </c>
      <c r="O321" s="2046">
        <f t="shared" si="96"/>
        <v>0</v>
      </c>
      <c r="P321" s="2046">
        <f t="shared" si="96"/>
        <v>0</v>
      </c>
      <c r="Q321" s="2046">
        <f t="shared" si="96"/>
        <v>0</v>
      </c>
      <c r="R321" s="2046">
        <f t="shared" si="96"/>
        <v>0</v>
      </c>
      <c r="S321" s="2046">
        <f t="shared" si="96"/>
        <v>0</v>
      </c>
      <c r="T321" s="2046">
        <f t="shared" si="92"/>
        <v>0</v>
      </c>
      <c r="U321" s="2046">
        <f t="shared" si="92"/>
        <v>0</v>
      </c>
      <c r="V321" s="2046">
        <f t="shared" si="92"/>
        <v>0</v>
      </c>
      <c r="W321" s="2046">
        <f t="shared" si="92"/>
        <v>0</v>
      </c>
      <c r="X321" s="2053"/>
    </row>
    <row r="322" spans="1:25" ht="12.75">
      <c r="A322" s="758"/>
      <c r="B322" s="783"/>
      <c r="C322" s="2046"/>
      <c r="D322" s="2046"/>
      <c r="E322" s="2046"/>
      <c r="F322" s="2046"/>
      <c r="G322" s="2046"/>
      <c r="H322" s="2046"/>
      <c r="I322" s="2046"/>
      <c r="J322" s="2046"/>
      <c r="K322" s="2046"/>
      <c r="L322" s="2046"/>
      <c r="M322" s="2046"/>
      <c r="N322" s="2046"/>
      <c r="O322" s="2046"/>
      <c r="P322" s="2046"/>
      <c r="Q322" s="2046"/>
      <c r="R322" s="2046"/>
      <c r="S322" s="2046"/>
      <c r="T322" s="2046"/>
      <c r="U322" s="2046"/>
      <c r="V322" s="2046"/>
      <c r="W322" s="2046"/>
      <c r="X322" s="2053"/>
    </row>
    <row r="323" spans="1:25" ht="13.5" thickBot="1">
      <c r="A323" s="751"/>
      <c r="B323" s="1007" t="s">
        <v>1122</v>
      </c>
      <c r="C323" s="2048">
        <f>SUM(C316:C321,C314,C300)</f>
        <v>1364549.2343350856</v>
      </c>
      <c r="D323" s="2048">
        <f>SUM(D316:D321,D314,D300)</f>
        <v>986878.74741030415</v>
      </c>
      <c r="E323" s="2048">
        <f>SUM(E316:E321,E314,E300)</f>
        <v>325708.59564586694</v>
      </c>
      <c r="F323" s="2048">
        <f>SUM(F316:F321,F314,F300)</f>
        <v>55371.026391621577</v>
      </c>
      <c r="G323" s="2048">
        <f t="shared" ref="G323:P323" si="97">SUM(G316:G321,G314,G300)</f>
        <v>0</v>
      </c>
      <c r="H323" s="2048">
        <f t="shared" si="97"/>
        <v>0</v>
      </c>
      <c r="I323" s="2048">
        <f t="shared" si="97"/>
        <v>0</v>
      </c>
      <c r="J323" s="2048">
        <f t="shared" si="97"/>
        <v>-5191.7589301062817</v>
      </c>
      <c r="K323" s="2048">
        <f t="shared" si="97"/>
        <v>1215.852236034011</v>
      </c>
      <c r="L323" s="2048">
        <f t="shared" si="97"/>
        <v>566.77158136562036</v>
      </c>
      <c r="M323" s="2048">
        <f t="shared" si="97"/>
        <v>0</v>
      </c>
      <c r="N323" s="2048">
        <f t="shared" si="97"/>
        <v>0</v>
      </c>
      <c r="O323" s="2048">
        <f t="shared" si="97"/>
        <v>0</v>
      </c>
      <c r="P323" s="2048">
        <f t="shared" si="97"/>
        <v>0</v>
      </c>
      <c r="Q323" s="2048">
        <f>SUM(Q316:Q321,Q314,Q300)</f>
        <v>0</v>
      </c>
      <c r="R323" s="2048">
        <f t="shared" ref="R323:W323" si="98">SUM(R316:R321,R314,R300)</f>
        <v>0</v>
      </c>
      <c r="S323" s="2048">
        <f t="shared" si="98"/>
        <v>0</v>
      </c>
      <c r="T323" s="2048">
        <f t="shared" si="98"/>
        <v>0</v>
      </c>
      <c r="U323" s="2048">
        <f t="shared" si="98"/>
        <v>0</v>
      </c>
      <c r="V323" s="2048">
        <f t="shared" si="98"/>
        <v>0</v>
      </c>
      <c r="W323" s="2048">
        <f t="shared" si="98"/>
        <v>0</v>
      </c>
      <c r="X323" s="2056"/>
    </row>
    <row r="324" spans="1:25" ht="13.5" thickTop="1">
      <c r="A324" s="751"/>
      <c r="B324" s="752"/>
      <c r="C324" s="1222"/>
      <c r="E324" s="2049"/>
      <c r="F324" s="749"/>
      <c r="X324" s="688"/>
    </row>
    <row r="325" spans="1:25" ht="12.75">
      <c r="A325" s="751"/>
      <c r="B325" s="752"/>
      <c r="C325" s="1222"/>
      <c r="E325" s="2049"/>
      <c r="F325" s="749"/>
      <c r="X325" s="688"/>
    </row>
    <row r="326" spans="1:25" ht="23.25">
      <c r="A326" s="2337" t="s">
        <v>992</v>
      </c>
      <c r="B326" s="2337"/>
      <c r="C326" s="1222"/>
      <c r="E326" s="1399"/>
      <c r="F326" s="749"/>
    </row>
    <row r="327" spans="1:25" ht="23.25">
      <c r="A327" s="815" t="s">
        <v>31</v>
      </c>
      <c r="B327" s="785"/>
      <c r="C327" s="1222"/>
      <c r="E327" s="2024"/>
      <c r="F327" s="749"/>
    </row>
    <row r="328" spans="1:25" ht="15">
      <c r="A328" s="289"/>
      <c r="B328" s="751"/>
      <c r="C328" s="1222"/>
      <c r="E328" s="2021"/>
      <c r="F328" s="749"/>
    </row>
    <row r="329" spans="1:25" ht="12.75">
      <c r="A329" s="726"/>
      <c r="B329" s="726"/>
      <c r="C329" s="1222"/>
      <c r="E329" s="793"/>
      <c r="F329" s="749"/>
    </row>
    <row r="330" spans="1:25" ht="38.25">
      <c r="A330" s="816" t="s">
        <v>785</v>
      </c>
      <c r="B330" s="816" t="s">
        <v>984</v>
      </c>
      <c r="C330" s="816" t="str">
        <f>C287</f>
        <v>Total</v>
      </c>
      <c r="D330" s="816" t="str">
        <f t="shared" ref="D330:P330" si="99">D287</f>
        <v>Residential</v>
      </c>
      <c r="E330" s="816" t="str">
        <f t="shared" si="99"/>
        <v>GS &lt;50</v>
      </c>
      <c r="F330" s="816" t="str">
        <f t="shared" si="99"/>
        <v>GS&gt;50-Regular</v>
      </c>
      <c r="G330" s="816" t="str">
        <f t="shared" si="99"/>
        <v>GS&gt; 50-TOU</v>
      </c>
      <c r="H330" s="816" t="str">
        <f t="shared" si="99"/>
        <v>GS &gt;50-Intermediate</v>
      </c>
      <c r="I330" s="816" t="str">
        <f t="shared" si="99"/>
        <v>Large Use &gt;5MW</v>
      </c>
      <c r="J330" s="816" t="str">
        <f t="shared" si="99"/>
        <v>Street Light</v>
      </c>
      <c r="K330" s="816" t="str">
        <f t="shared" si="99"/>
        <v>Sentinel</v>
      </c>
      <c r="L330" s="816" t="str">
        <f t="shared" si="99"/>
        <v>Unmetered Scattered Load</v>
      </c>
      <c r="M330" s="816" t="str">
        <f t="shared" si="99"/>
        <v>Embedded Distributor</v>
      </c>
      <c r="N330" s="816" t="str">
        <f t="shared" si="99"/>
        <v>Back-up/Standby Power</v>
      </c>
      <c r="O330" s="816" t="str">
        <f t="shared" si="99"/>
        <v>Rate Class 1</v>
      </c>
      <c r="P330" s="816" t="str">
        <f t="shared" si="99"/>
        <v>Rate class 2</v>
      </c>
      <c r="Q330" s="816" t="str">
        <f>Q287</f>
        <v>Rate class 3</v>
      </c>
      <c r="R330" s="816" t="str">
        <f t="shared" ref="R330:W330" si="100">R287</f>
        <v>Rate class 4</v>
      </c>
      <c r="S330" s="816" t="str">
        <f t="shared" si="100"/>
        <v>Rate class 5</v>
      </c>
      <c r="T330" s="816" t="str">
        <f t="shared" si="100"/>
        <v>Rate class 6</v>
      </c>
      <c r="U330" s="816" t="str">
        <f t="shared" si="100"/>
        <v>Rate class 7</v>
      </c>
      <c r="V330" s="816" t="str">
        <f t="shared" si="100"/>
        <v>Rate class 8</v>
      </c>
      <c r="W330" s="816" t="str">
        <f t="shared" si="100"/>
        <v>Rate class 9</v>
      </c>
      <c r="X330" s="2023"/>
      <c r="Y330" s="2023"/>
    </row>
    <row r="331" spans="1:25" ht="12.75">
      <c r="A331" s="786"/>
      <c r="B331" s="787" t="s">
        <v>1003</v>
      </c>
      <c r="C331" s="1222"/>
      <c r="D331" s="1222"/>
      <c r="E331" s="1222"/>
      <c r="F331" s="1222"/>
      <c r="G331" s="1222"/>
      <c r="H331" s="1222"/>
      <c r="I331" s="1222"/>
      <c r="J331" s="1222"/>
      <c r="K331" s="1222"/>
      <c r="L331" s="1222"/>
      <c r="M331" s="1222"/>
      <c r="N331" s="1222"/>
      <c r="O331" s="1222"/>
      <c r="P331" s="1222"/>
      <c r="Q331" s="1222"/>
      <c r="R331" s="1222"/>
      <c r="S331" s="1222"/>
      <c r="T331" s="1222"/>
      <c r="U331" s="1222"/>
      <c r="V331" s="1222"/>
      <c r="W331" s="1222"/>
      <c r="X331" s="2051"/>
      <c r="Y331" s="2051"/>
    </row>
    <row r="332" spans="1:25" ht="12.75">
      <c r="A332" s="788"/>
      <c r="B332" s="1222" t="s">
        <v>501</v>
      </c>
      <c r="C332" s="2029">
        <f>SUMIF($Z$142:$Z$162,$B332,C$142:C$162)</f>
        <v>0</v>
      </c>
      <c r="D332" s="2029">
        <f t="shared" ref="D332:W332" si="101">SUMIF($Z$142:$Z$162,$B332,D$142:D$162)</f>
        <v>0</v>
      </c>
      <c r="E332" s="2029">
        <f t="shared" si="101"/>
        <v>0</v>
      </c>
      <c r="F332" s="2029">
        <f t="shared" si="101"/>
        <v>0</v>
      </c>
      <c r="G332" s="2029">
        <f t="shared" si="101"/>
        <v>0</v>
      </c>
      <c r="H332" s="2029">
        <f t="shared" si="101"/>
        <v>0</v>
      </c>
      <c r="I332" s="2029">
        <f t="shared" si="101"/>
        <v>0</v>
      </c>
      <c r="J332" s="2029">
        <f t="shared" si="101"/>
        <v>0</v>
      </c>
      <c r="K332" s="2029">
        <f t="shared" si="101"/>
        <v>0</v>
      </c>
      <c r="L332" s="2029">
        <f t="shared" si="101"/>
        <v>0</v>
      </c>
      <c r="M332" s="2029">
        <f t="shared" si="101"/>
        <v>0</v>
      </c>
      <c r="N332" s="2029">
        <f t="shared" si="101"/>
        <v>0</v>
      </c>
      <c r="O332" s="2029">
        <f t="shared" si="101"/>
        <v>0</v>
      </c>
      <c r="P332" s="2029">
        <f t="shared" si="101"/>
        <v>0</v>
      </c>
      <c r="Q332" s="2029">
        <f>SUMIF($Z$142:$Z$162,$B332,Q$142:Q$162)</f>
        <v>0</v>
      </c>
      <c r="R332" s="2029">
        <f t="shared" si="101"/>
        <v>0</v>
      </c>
      <c r="S332" s="2029">
        <f t="shared" si="101"/>
        <v>0</v>
      </c>
      <c r="T332" s="2029">
        <f t="shared" si="101"/>
        <v>0</v>
      </c>
      <c r="U332" s="2029">
        <f t="shared" si="101"/>
        <v>0</v>
      </c>
      <c r="V332" s="2029">
        <f t="shared" si="101"/>
        <v>0</v>
      </c>
      <c r="W332" s="2029">
        <f t="shared" si="101"/>
        <v>0</v>
      </c>
      <c r="X332" s="2040"/>
      <c r="Y332" s="2040"/>
    </row>
    <row r="333" spans="1:25" ht="12.75">
      <c r="A333" s="789"/>
      <c r="B333" s="423" t="s">
        <v>40</v>
      </c>
      <c r="C333" s="2029">
        <f>C144</f>
        <v>0</v>
      </c>
      <c r="D333" s="2029">
        <f t="shared" ref="D333:P333" si="102">D144</f>
        <v>0</v>
      </c>
      <c r="E333" s="2029">
        <f t="shared" si="102"/>
        <v>0</v>
      </c>
      <c r="F333" s="2029">
        <f t="shared" si="102"/>
        <v>0</v>
      </c>
      <c r="G333" s="2029">
        <f t="shared" si="102"/>
        <v>0</v>
      </c>
      <c r="H333" s="2029">
        <f t="shared" si="102"/>
        <v>0</v>
      </c>
      <c r="I333" s="2029">
        <f t="shared" si="102"/>
        <v>0</v>
      </c>
      <c r="J333" s="2029">
        <f t="shared" si="102"/>
        <v>0</v>
      </c>
      <c r="K333" s="2029">
        <f t="shared" si="102"/>
        <v>0</v>
      </c>
      <c r="L333" s="2029">
        <f t="shared" si="102"/>
        <v>0</v>
      </c>
      <c r="M333" s="2029">
        <f t="shared" si="102"/>
        <v>0</v>
      </c>
      <c r="N333" s="2029">
        <f t="shared" si="102"/>
        <v>0</v>
      </c>
      <c r="O333" s="2029">
        <f t="shared" si="102"/>
        <v>0</v>
      </c>
      <c r="P333" s="2029">
        <f t="shared" si="102"/>
        <v>0</v>
      </c>
      <c r="Q333" s="2029">
        <f>Q144</f>
        <v>0</v>
      </c>
      <c r="R333" s="2029">
        <f t="shared" ref="R333:W333" si="103">R144</f>
        <v>0</v>
      </c>
      <c r="S333" s="2029">
        <f t="shared" si="103"/>
        <v>0</v>
      </c>
      <c r="T333" s="2029">
        <f t="shared" si="103"/>
        <v>0</v>
      </c>
      <c r="U333" s="2029">
        <f t="shared" si="103"/>
        <v>0</v>
      </c>
      <c r="V333" s="2029">
        <f t="shared" si="103"/>
        <v>0</v>
      </c>
      <c r="W333" s="2029">
        <f t="shared" si="103"/>
        <v>0</v>
      </c>
      <c r="X333" s="2040"/>
      <c r="Y333" s="2040"/>
    </row>
    <row r="334" spans="1:25" ht="12.75">
      <c r="A334" s="789"/>
      <c r="B334" s="1222" t="s">
        <v>755</v>
      </c>
      <c r="C334" s="2029">
        <f>SUMIF($Z$142:$Z$162,$B334,C$142:C$162)</f>
        <v>0</v>
      </c>
      <c r="D334" s="2029">
        <f t="shared" ref="D334:S336" si="104">SUMIF($Z$142:$Z$162,$B334,D$142:D$162)</f>
        <v>0</v>
      </c>
      <c r="E334" s="2029">
        <f t="shared" si="104"/>
        <v>0</v>
      </c>
      <c r="F334" s="2029">
        <f t="shared" si="104"/>
        <v>0</v>
      </c>
      <c r="G334" s="2029">
        <f t="shared" si="104"/>
        <v>0</v>
      </c>
      <c r="H334" s="2029">
        <f t="shared" si="104"/>
        <v>0</v>
      </c>
      <c r="I334" s="2029">
        <f t="shared" si="104"/>
        <v>0</v>
      </c>
      <c r="J334" s="2029">
        <f t="shared" si="104"/>
        <v>0</v>
      </c>
      <c r="K334" s="2029">
        <f t="shared" si="104"/>
        <v>0</v>
      </c>
      <c r="L334" s="2029">
        <f t="shared" si="104"/>
        <v>0</v>
      </c>
      <c r="M334" s="2029">
        <f t="shared" si="104"/>
        <v>0</v>
      </c>
      <c r="N334" s="2029">
        <f t="shared" si="104"/>
        <v>0</v>
      </c>
      <c r="O334" s="2029">
        <f t="shared" si="104"/>
        <v>0</v>
      </c>
      <c r="P334" s="2029">
        <f t="shared" si="104"/>
        <v>0</v>
      </c>
      <c r="Q334" s="2029">
        <f>SUMIF($Z$142:$Z$162,$B334,Q$142:Q$162)</f>
        <v>0</v>
      </c>
      <c r="R334" s="2029">
        <f t="shared" si="104"/>
        <v>0</v>
      </c>
      <c r="S334" s="2029">
        <f t="shared" si="104"/>
        <v>0</v>
      </c>
      <c r="T334" s="2029">
        <f t="shared" ref="R334:W336" si="105">SUMIF($Z$142:$Z$162,$B334,T$142:T$162)</f>
        <v>0</v>
      </c>
      <c r="U334" s="2029">
        <f t="shared" si="105"/>
        <v>0</v>
      </c>
      <c r="V334" s="2029">
        <f t="shared" si="105"/>
        <v>0</v>
      </c>
      <c r="W334" s="2029">
        <f t="shared" si="105"/>
        <v>0</v>
      </c>
      <c r="X334" s="2040"/>
      <c r="Y334" s="2040"/>
    </row>
    <row r="335" spans="1:25" ht="12.75">
      <c r="A335" s="789"/>
      <c r="B335" s="1222" t="s">
        <v>1139</v>
      </c>
      <c r="C335" s="2029">
        <f>SUMIF($Z$142:$Z$162,$B335,C$142:C$162)</f>
        <v>5039620.0084999995</v>
      </c>
      <c r="D335" s="2029">
        <f t="shared" si="104"/>
        <v>3417762.8649454019</v>
      </c>
      <c r="E335" s="2029">
        <f t="shared" si="104"/>
        <v>405913.63677807164</v>
      </c>
      <c r="F335" s="2029">
        <f t="shared" si="104"/>
        <v>47032.05975952564</v>
      </c>
      <c r="G335" s="2029">
        <f t="shared" si="104"/>
        <v>0</v>
      </c>
      <c r="H335" s="2029">
        <f t="shared" si="104"/>
        <v>0</v>
      </c>
      <c r="I335" s="2029">
        <f t="shared" si="104"/>
        <v>0</v>
      </c>
      <c r="J335" s="2029">
        <f t="shared" si="104"/>
        <v>1065261.1751902751</v>
      </c>
      <c r="K335" s="2029">
        <f t="shared" si="104"/>
        <v>58415.615624888545</v>
      </c>
      <c r="L335" s="2029">
        <f t="shared" si="104"/>
        <v>45234.656201836769</v>
      </c>
      <c r="M335" s="2029">
        <f t="shared" si="104"/>
        <v>0</v>
      </c>
      <c r="N335" s="2029">
        <f t="shared" si="104"/>
        <v>0</v>
      </c>
      <c r="O335" s="2029">
        <f t="shared" si="104"/>
        <v>0</v>
      </c>
      <c r="P335" s="2029">
        <f t="shared" si="104"/>
        <v>0</v>
      </c>
      <c r="Q335" s="2029">
        <f>SUMIF($Z$142:$Z$162,$B335,Q$142:Q$162)</f>
        <v>0</v>
      </c>
      <c r="R335" s="2029">
        <f t="shared" si="105"/>
        <v>0</v>
      </c>
      <c r="S335" s="2029">
        <f t="shared" si="105"/>
        <v>0</v>
      </c>
      <c r="T335" s="2029">
        <f t="shared" si="105"/>
        <v>0</v>
      </c>
      <c r="U335" s="2029">
        <f t="shared" si="105"/>
        <v>0</v>
      </c>
      <c r="V335" s="2029">
        <f t="shared" si="105"/>
        <v>0</v>
      </c>
      <c r="W335" s="2029">
        <f t="shared" si="105"/>
        <v>0</v>
      </c>
      <c r="X335" s="2040"/>
      <c r="Y335" s="2040"/>
    </row>
    <row r="336" spans="1:25" ht="12.75">
      <c r="A336" s="789"/>
      <c r="B336" s="1222" t="s">
        <v>1140</v>
      </c>
      <c r="C336" s="2029">
        <f>SUMIF($Z$142:$Z$162,$B336,C$142:C$162)</f>
        <v>1475979.9915000007</v>
      </c>
      <c r="D336" s="2029">
        <f t="shared" si="104"/>
        <v>991091.34686379856</v>
      </c>
      <c r="E336" s="2029">
        <f t="shared" si="104"/>
        <v>109157.97759792495</v>
      </c>
      <c r="F336" s="2029">
        <f t="shared" si="104"/>
        <v>5434.9055064628938</v>
      </c>
      <c r="G336" s="2029">
        <f t="shared" si="104"/>
        <v>0</v>
      </c>
      <c r="H336" s="2029">
        <f t="shared" si="104"/>
        <v>0</v>
      </c>
      <c r="I336" s="2029">
        <f t="shared" si="104"/>
        <v>0</v>
      </c>
      <c r="J336" s="2029">
        <f t="shared" si="104"/>
        <v>337460.71963278559</v>
      </c>
      <c r="K336" s="2029">
        <f t="shared" si="104"/>
        <v>18505.298180088073</v>
      </c>
      <c r="L336" s="2029">
        <f t="shared" si="104"/>
        <v>14329.743718939995</v>
      </c>
      <c r="M336" s="2029">
        <f t="shared" si="104"/>
        <v>0</v>
      </c>
      <c r="N336" s="2029">
        <f t="shared" si="104"/>
        <v>0</v>
      </c>
      <c r="O336" s="2029">
        <f t="shared" si="104"/>
        <v>0</v>
      </c>
      <c r="P336" s="2029">
        <f t="shared" si="104"/>
        <v>0</v>
      </c>
      <c r="Q336" s="2029">
        <f>SUMIF($Z$142:$Z$162,$B336,Q$142:Q$162)</f>
        <v>0</v>
      </c>
      <c r="R336" s="2029">
        <f t="shared" si="105"/>
        <v>0</v>
      </c>
      <c r="S336" s="2029">
        <f t="shared" si="105"/>
        <v>0</v>
      </c>
      <c r="T336" s="2029">
        <f t="shared" si="105"/>
        <v>0</v>
      </c>
      <c r="U336" s="2029">
        <f t="shared" si="105"/>
        <v>0</v>
      </c>
      <c r="V336" s="2029">
        <f t="shared" si="105"/>
        <v>0</v>
      </c>
      <c r="W336" s="2029">
        <f t="shared" si="105"/>
        <v>0</v>
      </c>
      <c r="X336" s="2040"/>
      <c r="Y336" s="2040"/>
    </row>
    <row r="337" spans="1:25" ht="12.75">
      <c r="A337" s="789"/>
      <c r="B337" s="423" t="s">
        <v>26</v>
      </c>
      <c r="C337" s="2029">
        <f>C148</f>
        <v>0</v>
      </c>
      <c r="D337" s="2029">
        <f t="shared" ref="D337:P337" si="106">D148</f>
        <v>0</v>
      </c>
      <c r="E337" s="2029">
        <f t="shared" si="106"/>
        <v>0</v>
      </c>
      <c r="F337" s="2029">
        <f t="shared" si="106"/>
        <v>0</v>
      </c>
      <c r="G337" s="2029">
        <f t="shared" si="106"/>
        <v>0</v>
      </c>
      <c r="H337" s="2029">
        <f t="shared" si="106"/>
        <v>0</v>
      </c>
      <c r="I337" s="2029">
        <f t="shared" si="106"/>
        <v>0</v>
      </c>
      <c r="J337" s="2029">
        <f t="shared" si="106"/>
        <v>0</v>
      </c>
      <c r="K337" s="2029">
        <f t="shared" si="106"/>
        <v>0</v>
      </c>
      <c r="L337" s="2029">
        <f t="shared" si="106"/>
        <v>0</v>
      </c>
      <c r="M337" s="2029">
        <f t="shared" si="106"/>
        <v>0</v>
      </c>
      <c r="N337" s="2029">
        <f t="shared" si="106"/>
        <v>0</v>
      </c>
      <c r="O337" s="2029">
        <f t="shared" si="106"/>
        <v>0</v>
      </c>
      <c r="P337" s="2029">
        <f t="shared" si="106"/>
        <v>0</v>
      </c>
      <c r="Q337" s="2029">
        <f>Q148</f>
        <v>0</v>
      </c>
      <c r="R337" s="2029">
        <f t="shared" ref="R337:W337" si="107">R148</f>
        <v>0</v>
      </c>
      <c r="S337" s="2029">
        <f t="shared" si="107"/>
        <v>0</v>
      </c>
      <c r="T337" s="2029">
        <f t="shared" si="107"/>
        <v>0</v>
      </c>
      <c r="U337" s="2029">
        <f t="shared" si="107"/>
        <v>0</v>
      </c>
      <c r="V337" s="2029">
        <f t="shared" si="107"/>
        <v>0</v>
      </c>
      <c r="W337" s="2029">
        <f t="shared" si="107"/>
        <v>0</v>
      </c>
      <c r="X337" s="2040"/>
      <c r="Y337" s="2040"/>
    </row>
    <row r="338" spans="1:25" ht="12.75">
      <c r="A338" s="789"/>
      <c r="B338" s="1222" t="s">
        <v>266</v>
      </c>
      <c r="C338" s="2029">
        <f>SUMIF($Z$142:$Z$162,$B338,C$142:C$162)</f>
        <v>1267050.0000000002</v>
      </c>
      <c r="D338" s="2029">
        <f t="shared" ref="D338:S340" si="108">SUMIF($Z$142:$Z$162,$B338,D$142:D$162)</f>
        <v>848402.67498755024</v>
      </c>
      <c r="E338" s="2029">
        <f t="shared" si="108"/>
        <v>103401.24836153488</v>
      </c>
      <c r="F338" s="2029">
        <f t="shared" si="108"/>
        <v>9965.612288383556</v>
      </c>
      <c r="G338" s="2029">
        <f t="shared" si="108"/>
        <v>0</v>
      </c>
      <c r="H338" s="2029">
        <f t="shared" si="108"/>
        <v>0</v>
      </c>
      <c r="I338" s="2029">
        <f t="shared" si="108"/>
        <v>0</v>
      </c>
      <c r="J338" s="2029">
        <f t="shared" si="108"/>
        <v>278210.48981885228</v>
      </c>
      <c r="K338" s="2029">
        <f t="shared" si="108"/>
        <v>15256.199526061924</v>
      </c>
      <c r="L338" s="2029">
        <f t="shared" si="108"/>
        <v>11813.775017617181</v>
      </c>
      <c r="M338" s="2029">
        <f t="shared" si="108"/>
        <v>0</v>
      </c>
      <c r="N338" s="2029">
        <f t="shared" si="108"/>
        <v>0</v>
      </c>
      <c r="O338" s="2029">
        <f t="shared" si="108"/>
        <v>0</v>
      </c>
      <c r="P338" s="2029">
        <f t="shared" si="108"/>
        <v>0</v>
      </c>
      <c r="Q338" s="2029">
        <f>SUMIF($Z$142:$Z$162,$B338,Q$142:Q$162)</f>
        <v>0</v>
      </c>
      <c r="R338" s="2029">
        <f t="shared" si="108"/>
        <v>0</v>
      </c>
      <c r="S338" s="2029">
        <f t="shared" si="108"/>
        <v>0</v>
      </c>
      <c r="T338" s="2029">
        <f t="shared" ref="R338:W340" si="109">SUMIF($Z$142:$Z$162,$B338,T$142:T$162)</f>
        <v>0</v>
      </c>
      <c r="U338" s="2029">
        <f t="shared" si="109"/>
        <v>0</v>
      </c>
      <c r="V338" s="2029">
        <f t="shared" si="109"/>
        <v>0</v>
      </c>
      <c r="W338" s="2029">
        <f t="shared" si="109"/>
        <v>0</v>
      </c>
      <c r="X338" s="2040"/>
      <c r="Y338" s="2040"/>
    </row>
    <row r="339" spans="1:25" ht="12.75">
      <c r="A339" s="789"/>
      <c r="B339" s="1222" t="s">
        <v>505</v>
      </c>
      <c r="C339" s="2029">
        <f>SUMIF($Z$142:$Z$162,$B339,C$142:C$162)</f>
        <v>1908000.0000000002</v>
      </c>
      <c r="D339" s="2029">
        <f t="shared" si="108"/>
        <v>1157247.2311173053</v>
      </c>
      <c r="E339" s="2029">
        <f t="shared" si="108"/>
        <v>254916.49731237837</v>
      </c>
      <c r="F339" s="2029">
        <f t="shared" si="108"/>
        <v>63460.642337771533</v>
      </c>
      <c r="G339" s="2029">
        <f t="shared" si="108"/>
        <v>0</v>
      </c>
      <c r="H339" s="2029">
        <f t="shared" si="108"/>
        <v>0</v>
      </c>
      <c r="I339" s="2029">
        <f t="shared" si="108"/>
        <v>0</v>
      </c>
      <c r="J339" s="2029">
        <f t="shared" si="108"/>
        <v>394035.8117762506</v>
      </c>
      <c r="K339" s="2029">
        <f t="shared" si="108"/>
        <v>21607.70058953005</v>
      </c>
      <c r="L339" s="2029">
        <f t="shared" si="108"/>
        <v>16732.116866764296</v>
      </c>
      <c r="M339" s="2029">
        <f t="shared" si="108"/>
        <v>0</v>
      </c>
      <c r="N339" s="2029">
        <f t="shared" si="108"/>
        <v>0</v>
      </c>
      <c r="O339" s="2029">
        <f t="shared" si="108"/>
        <v>0</v>
      </c>
      <c r="P339" s="2029">
        <f t="shared" si="108"/>
        <v>0</v>
      </c>
      <c r="Q339" s="2029">
        <f>SUMIF($Z$142:$Z$162,$B339,Q$142:Q$162)</f>
        <v>0</v>
      </c>
      <c r="R339" s="2029">
        <f t="shared" si="109"/>
        <v>0</v>
      </c>
      <c r="S339" s="2029">
        <f t="shared" si="109"/>
        <v>0</v>
      </c>
      <c r="T339" s="2029">
        <f t="shared" si="109"/>
        <v>0</v>
      </c>
      <c r="U339" s="2029">
        <f t="shared" si="109"/>
        <v>0</v>
      </c>
      <c r="V339" s="2029">
        <f t="shared" si="109"/>
        <v>0</v>
      </c>
      <c r="W339" s="2029">
        <f t="shared" si="109"/>
        <v>0</v>
      </c>
      <c r="X339" s="2040"/>
      <c r="Y339" s="2040"/>
    </row>
    <row r="340" spans="1:25" ht="12.75">
      <c r="A340" s="789"/>
      <c r="B340" s="1222" t="s">
        <v>1215</v>
      </c>
      <c r="C340" s="2029">
        <f>SUMIF($Z$142:$Z$162,$B340,C$142:C$162)</f>
        <v>1635500.0000000002</v>
      </c>
      <c r="D340" s="2029">
        <f t="shared" si="108"/>
        <v>574119.27233920444</v>
      </c>
      <c r="E340" s="2029">
        <f t="shared" si="108"/>
        <v>982630.22767992248</v>
      </c>
      <c r="F340" s="2029">
        <f t="shared" si="108"/>
        <v>78750.49998087321</v>
      </c>
      <c r="G340" s="2029">
        <f t="shared" si="108"/>
        <v>0</v>
      </c>
      <c r="H340" s="2029">
        <f t="shared" si="108"/>
        <v>0</v>
      </c>
      <c r="I340" s="2029">
        <f t="shared" si="108"/>
        <v>0</v>
      </c>
      <c r="J340" s="2029">
        <f t="shared" si="108"/>
        <v>0</v>
      </c>
      <c r="K340" s="2029">
        <f t="shared" si="108"/>
        <v>0</v>
      </c>
      <c r="L340" s="2029">
        <f t="shared" si="108"/>
        <v>0</v>
      </c>
      <c r="M340" s="2029">
        <f t="shared" si="108"/>
        <v>0</v>
      </c>
      <c r="N340" s="2029">
        <f t="shared" si="108"/>
        <v>0</v>
      </c>
      <c r="O340" s="2029">
        <f t="shared" si="108"/>
        <v>0</v>
      </c>
      <c r="P340" s="2029">
        <f t="shared" si="108"/>
        <v>0</v>
      </c>
      <c r="Q340" s="2029">
        <f>SUMIF($Z$142:$Z$162,$B340,Q$142:Q$162)</f>
        <v>0</v>
      </c>
      <c r="R340" s="2029">
        <f t="shared" si="109"/>
        <v>0</v>
      </c>
      <c r="S340" s="2029">
        <f t="shared" si="109"/>
        <v>0</v>
      </c>
      <c r="T340" s="2029">
        <f t="shared" si="109"/>
        <v>0</v>
      </c>
      <c r="U340" s="2029">
        <f t="shared" si="109"/>
        <v>0</v>
      </c>
      <c r="V340" s="2029">
        <f t="shared" si="109"/>
        <v>0</v>
      </c>
      <c r="W340" s="2029">
        <f t="shared" si="109"/>
        <v>0</v>
      </c>
      <c r="X340" s="2040"/>
      <c r="Y340" s="2040"/>
    </row>
    <row r="341" spans="1:25" ht="12.75">
      <c r="A341" s="789"/>
      <c r="B341" s="1011" t="s">
        <v>1149</v>
      </c>
      <c r="C341" s="2057">
        <f>SUM(C332:C340)</f>
        <v>11326150</v>
      </c>
      <c r="D341" s="2057">
        <f t="shared" ref="D341:P341" si="110">SUM(D332:D340)</f>
        <v>6988623.3902532598</v>
      </c>
      <c r="E341" s="2057">
        <f t="shared" si="110"/>
        <v>1856019.5877298322</v>
      </c>
      <c r="F341" s="2057">
        <f t="shared" si="110"/>
        <v>204643.71987301682</v>
      </c>
      <c r="G341" s="2057">
        <f t="shared" si="110"/>
        <v>0</v>
      </c>
      <c r="H341" s="2057">
        <f t="shared" si="110"/>
        <v>0</v>
      </c>
      <c r="I341" s="2057">
        <f t="shared" si="110"/>
        <v>0</v>
      </c>
      <c r="J341" s="2057">
        <f t="shared" si="110"/>
        <v>2074968.1964181634</v>
      </c>
      <c r="K341" s="2057">
        <f t="shared" si="110"/>
        <v>113784.8139205686</v>
      </c>
      <c r="L341" s="2057">
        <f t="shared" si="110"/>
        <v>88110.291805158238</v>
      </c>
      <c r="M341" s="2057">
        <f t="shared" si="110"/>
        <v>0</v>
      </c>
      <c r="N341" s="2057">
        <f t="shared" si="110"/>
        <v>0</v>
      </c>
      <c r="O341" s="2057">
        <f t="shared" si="110"/>
        <v>0</v>
      </c>
      <c r="P341" s="2057">
        <f t="shared" si="110"/>
        <v>0</v>
      </c>
      <c r="Q341" s="2057">
        <f t="shared" ref="Q341:W341" si="111">SUM(Q332:Q340)</f>
        <v>0</v>
      </c>
      <c r="R341" s="2057">
        <f t="shared" si="111"/>
        <v>0</v>
      </c>
      <c r="S341" s="2057">
        <f t="shared" si="111"/>
        <v>0</v>
      </c>
      <c r="T341" s="2057">
        <f t="shared" si="111"/>
        <v>0</v>
      </c>
      <c r="U341" s="2057">
        <f t="shared" si="111"/>
        <v>0</v>
      </c>
      <c r="V341" s="2057">
        <f t="shared" si="111"/>
        <v>0</v>
      </c>
      <c r="W341" s="2057">
        <f t="shared" si="111"/>
        <v>0</v>
      </c>
      <c r="X341" s="2061"/>
      <c r="Y341" s="2061"/>
    </row>
    <row r="342" spans="1:25" ht="12.75">
      <c r="A342" s="789"/>
      <c r="B342" s="423"/>
      <c r="C342" s="1222"/>
      <c r="D342" s="1222"/>
      <c r="E342" s="1222"/>
      <c r="F342" s="1222"/>
      <c r="G342" s="1222"/>
      <c r="H342" s="1222"/>
      <c r="I342" s="1222"/>
      <c r="J342" s="1222"/>
      <c r="K342" s="1222"/>
      <c r="L342" s="1222"/>
      <c r="M342" s="1222"/>
      <c r="N342" s="1222"/>
      <c r="O342" s="1222"/>
      <c r="P342" s="1222"/>
      <c r="Q342" s="1222"/>
      <c r="R342" s="1222"/>
      <c r="S342" s="1222"/>
      <c r="T342" s="1222"/>
      <c r="U342" s="1222"/>
      <c r="V342" s="1222"/>
      <c r="W342" s="1222"/>
      <c r="X342" s="2051"/>
      <c r="Y342" s="2051"/>
    </row>
    <row r="343" spans="1:25" ht="12.75">
      <c r="A343" s="789"/>
      <c r="B343" s="792" t="s">
        <v>1466</v>
      </c>
      <c r="C343" s="1222"/>
      <c r="D343" s="1222"/>
      <c r="E343" s="1222"/>
      <c r="F343" s="1222"/>
      <c r="G343" s="1222"/>
      <c r="H343" s="1222"/>
      <c r="I343" s="1222"/>
      <c r="J343" s="1222"/>
      <c r="K343" s="1222"/>
      <c r="L343" s="1222"/>
      <c r="M343" s="1222"/>
      <c r="N343" s="1222"/>
      <c r="O343" s="1222"/>
      <c r="P343" s="1222"/>
      <c r="Q343" s="1222"/>
      <c r="R343" s="1222"/>
      <c r="S343" s="1222"/>
      <c r="T343" s="1222"/>
      <c r="U343" s="1222"/>
      <c r="V343" s="1222"/>
      <c r="W343" s="1222"/>
      <c r="X343" s="2051"/>
      <c r="Y343" s="2051"/>
    </row>
    <row r="344" spans="1:25" ht="25.5">
      <c r="A344" s="789"/>
      <c r="B344" s="1249" t="s">
        <v>1417</v>
      </c>
      <c r="C344" s="2044">
        <f>C167</f>
        <v>-6179492.5669353921</v>
      </c>
      <c r="D344" s="2044">
        <f t="shared" ref="D344:P344" si="112">D167</f>
        <v>-3724935.4258059361</v>
      </c>
      <c r="E344" s="2044">
        <f t="shared" si="112"/>
        <v>-1139788.6955403048</v>
      </c>
      <c r="F344" s="2044">
        <f t="shared" si="112"/>
        <v>-125927.34469379522</v>
      </c>
      <c r="G344" s="2044">
        <f t="shared" si="112"/>
        <v>0</v>
      </c>
      <c r="H344" s="2044">
        <f t="shared" si="112"/>
        <v>0</v>
      </c>
      <c r="I344" s="2044">
        <f t="shared" si="112"/>
        <v>0</v>
      </c>
      <c r="J344" s="2044">
        <f t="shared" si="112"/>
        <v>-1083423.6173203199</v>
      </c>
      <c r="K344" s="2044">
        <f t="shared" si="112"/>
        <v>-59411.587563965804</v>
      </c>
      <c r="L344" s="2044">
        <f t="shared" si="112"/>
        <v>-46005.896011070952</v>
      </c>
      <c r="M344" s="2044">
        <f t="shared" si="112"/>
        <v>0</v>
      </c>
      <c r="N344" s="2044">
        <f t="shared" si="112"/>
        <v>0</v>
      </c>
      <c r="O344" s="2044">
        <f t="shared" si="112"/>
        <v>0</v>
      </c>
      <c r="P344" s="2044">
        <f t="shared" si="112"/>
        <v>0</v>
      </c>
      <c r="Q344" s="2044">
        <f>Q167</f>
        <v>0</v>
      </c>
      <c r="R344" s="2044">
        <f t="shared" ref="R344:W344" si="113">R167</f>
        <v>0</v>
      </c>
      <c r="S344" s="2044">
        <f t="shared" si="113"/>
        <v>0</v>
      </c>
      <c r="T344" s="2044">
        <f t="shared" si="113"/>
        <v>0</v>
      </c>
      <c r="U344" s="2044">
        <f t="shared" si="113"/>
        <v>0</v>
      </c>
      <c r="V344" s="2044">
        <f t="shared" si="113"/>
        <v>0</v>
      </c>
      <c r="W344" s="2044">
        <f t="shared" si="113"/>
        <v>0</v>
      </c>
      <c r="X344" s="2052"/>
      <c r="Y344" s="2052"/>
    </row>
    <row r="345" spans="1:25" ht="12.75">
      <c r="A345" s="789"/>
      <c r="B345" s="247" t="s">
        <v>1418</v>
      </c>
      <c r="C345" s="2044">
        <f t="shared" ref="C345:P347" si="114">C168</f>
        <v>5146657.433064607</v>
      </c>
      <c r="D345" s="2044">
        <f t="shared" si="114"/>
        <v>3263687.9644473246</v>
      </c>
      <c r="E345" s="2044">
        <f t="shared" si="114"/>
        <v>716230.8921895274</v>
      </c>
      <c r="F345" s="2044">
        <f t="shared" si="114"/>
        <v>78716.375179221592</v>
      </c>
      <c r="G345" s="2044">
        <f t="shared" si="114"/>
        <v>0</v>
      </c>
      <c r="H345" s="2044">
        <f t="shared" si="114"/>
        <v>0</v>
      </c>
      <c r="I345" s="2044">
        <f t="shared" si="114"/>
        <v>0</v>
      </c>
      <c r="J345" s="2044">
        <f t="shared" si="114"/>
        <v>991544.5790978435</v>
      </c>
      <c r="K345" s="2044">
        <f t="shared" si="114"/>
        <v>54373.226356602798</v>
      </c>
      <c r="L345" s="2044">
        <f t="shared" si="114"/>
        <v>42104.395794087286</v>
      </c>
      <c r="M345" s="2044">
        <f t="shared" si="114"/>
        <v>0</v>
      </c>
      <c r="N345" s="2044">
        <f t="shared" si="114"/>
        <v>0</v>
      </c>
      <c r="O345" s="2044">
        <f t="shared" si="114"/>
        <v>0</v>
      </c>
      <c r="P345" s="2044">
        <f t="shared" si="114"/>
        <v>0</v>
      </c>
      <c r="Q345" s="2044">
        <f t="shared" ref="Q345:W345" si="115">Q168</f>
        <v>0</v>
      </c>
      <c r="R345" s="2044">
        <f t="shared" si="115"/>
        <v>0</v>
      </c>
      <c r="S345" s="2044">
        <f t="shared" si="115"/>
        <v>0</v>
      </c>
      <c r="T345" s="2044">
        <f t="shared" si="115"/>
        <v>0</v>
      </c>
      <c r="U345" s="2044">
        <f t="shared" si="115"/>
        <v>0</v>
      </c>
      <c r="V345" s="2044">
        <f t="shared" si="115"/>
        <v>0</v>
      </c>
      <c r="W345" s="2044">
        <f t="shared" si="115"/>
        <v>0</v>
      </c>
      <c r="X345" s="2052"/>
      <c r="Y345" s="2052"/>
    </row>
    <row r="346" spans="1:25" ht="12.75">
      <c r="A346" s="789"/>
      <c r="B346" s="247" t="s">
        <v>439</v>
      </c>
      <c r="C346" s="2044">
        <f t="shared" si="114"/>
        <v>698063.44657570752</v>
      </c>
      <c r="D346" s="2044">
        <f t="shared" si="114"/>
        <v>441035.14118683751</v>
      </c>
      <c r="E346" s="2044">
        <f t="shared" si="114"/>
        <v>96153.912329997474</v>
      </c>
      <c r="F346" s="2044">
        <f t="shared" si="114"/>
        <v>10491.950263717712</v>
      </c>
      <c r="G346" s="2044">
        <f t="shared" si="114"/>
        <v>0</v>
      </c>
      <c r="H346" s="2044">
        <f t="shared" si="114"/>
        <v>0</v>
      </c>
      <c r="I346" s="2044">
        <f t="shared" si="114"/>
        <v>0</v>
      </c>
      <c r="J346" s="2044">
        <f t="shared" si="114"/>
        <v>137077.88211109408</v>
      </c>
      <c r="K346" s="2044">
        <f t="shared" si="114"/>
        <v>7516.6884277086556</v>
      </c>
      <c r="L346" s="2044">
        <f t="shared" si="114"/>
        <v>5787.8722563520832</v>
      </c>
      <c r="M346" s="2044">
        <f t="shared" si="114"/>
        <v>0</v>
      </c>
      <c r="N346" s="2044">
        <f t="shared" si="114"/>
        <v>0</v>
      </c>
      <c r="O346" s="2044">
        <f t="shared" si="114"/>
        <v>0</v>
      </c>
      <c r="P346" s="2044">
        <f t="shared" si="114"/>
        <v>0</v>
      </c>
      <c r="Q346" s="2044">
        <f t="shared" ref="Q346:W346" si="116">Q169</f>
        <v>0</v>
      </c>
      <c r="R346" s="2044">
        <f t="shared" si="116"/>
        <v>0</v>
      </c>
      <c r="S346" s="2044">
        <f t="shared" si="116"/>
        <v>0</v>
      </c>
      <c r="T346" s="2044">
        <f t="shared" si="116"/>
        <v>0</v>
      </c>
      <c r="U346" s="2044">
        <f t="shared" si="116"/>
        <v>0</v>
      </c>
      <c r="V346" s="2044">
        <f t="shared" si="116"/>
        <v>0</v>
      </c>
      <c r="W346" s="2044">
        <f t="shared" si="116"/>
        <v>0</v>
      </c>
      <c r="X346" s="2052"/>
      <c r="Y346" s="2052"/>
    </row>
    <row r="347" spans="1:25" ht="25.5">
      <c r="A347" s="789"/>
      <c r="B347" s="757" t="s">
        <v>1419</v>
      </c>
      <c r="C347" s="2058">
        <f t="shared" si="114"/>
        <v>5844720.8796403147</v>
      </c>
      <c r="D347" s="2058">
        <f t="shared" si="114"/>
        <v>3704723.1056341622</v>
      </c>
      <c r="E347" s="2058">
        <f t="shared" si="114"/>
        <v>812384.80451952491</v>
      </c>
      <c r="F347" s="2058">
        <f t="shared" si="114"/>
        <v>89208.325442939298</v>
      </c>
      <c r="G347" s="2058">
        <f t="shared" si="114"/>
        <v>0</v>
      </c>
      <c r="H347" s="2058">
        <f t="shared" si="114"/>
        <v>0</v>
      </c>
      <c r="I347" s="2058">
        <f t="shared" si="114"/>
        <v>0</v>
      </c>
      <c r="J347" s="2058">
        <f t="shared" si="114"/>
        <v>1128622.4612089377</v>
      </c>
      <c r="K347" s="2058">
        <f t="shared" si="114"/>
        <v>61889.914784311455</v>
      </c>
      <c r="L347" s="2058">
        <f t="shared" si="114"/>
        <v>47892.268050439372</v>
      </c>
      <c r="M347" s="2058">
        <f t="shared" si="114"/>
        <v>0</v>
      </c>
      <c r="N347" s="2058">
        <f t="shared" si="114"/>
        <v>0</v>
      </c>
      <c r="O347" s="2058">
        <f t="shared" si="114"/>
        <v>0</v>
      </c>
      <c r="P347" s="2058">
        <f t="shared" si="114"/>
        <v>0</v>
      </c>
      <c r="Q347" s="2058">
        <f t="shared" ref="Q347:W347" si="117">Q170</f>
        <v>0</v>
      </c>
      <c r="R347" s="2058">
        <f t="shared" si="117"/>
        <v>0</v>
      </c>
      <c r="S347" s="2058">
        <f t="shared" si="117"/>
        <v>0</v>
      </c>
      <c r="T347" s="2058">
        <f t="shared" si="117"/>
        <v>0</v>
      </c>
      <c r="U347" s="2058">
        <f t="shared" si="117"/>
        <v>0</v>
      </c>
      <c r="V347" s="2058">
        <f t="shared" si="117"/>
        <v>0</v>
      </c>
      <c r="W347" s="2058">
        <f t="shared" si="117"/>
        <v>0</v>
      </c>
      <c r="X347" s="2062"/>
      <c r="Y347" s="2062"/>
    </row>
    <row r="348" spans="1:25" ht="12.75">
      <c r="A348" s="789"/>
      <c r="B348" s="792" t="s">
        <v>1292</v>
      </c>
      <c r="C348" s="1222"/>
      <c r="D348" s="1222"/>
      <c r="E348" s="1222"/>
      <c r="F348" s="1222"/>
      <c r="G348" s="1222"/>
      <c r="H348" s="1222"/>
      <c r="I348" s="1222"/>
      <c r="J348" s="1222"/>
      <c r="K348" s="1222"/>
      <c r="L348" s="1222"/>
      <c r="M348" s="1222"/>
      <c r="N348" s="1222"/>
      <c r="O348" s="1222"/>
      <c r="P348" s="1222"/>
      <c r="Q348" s="1222"/>
      <c r="R348" s="1222"/>
      <c r="S348" s="1222"/>
      <c r="T348" s="1222"/>
      <c r="U348" s="1222"/>
      <c r="V348" s="1222"/>
      <c r="W348" s="1222"/>
      <c r="X348" s="2051"/>
      <c r="Y348" s="2051"/>
    </row>
    <row r="349" spans="1:25" ht="12.75">
      <c r="A349" s="789"/>
      <c r="B349" s="1222" t="s">
        <v>504</v>
      </c>
      <c r="C349" s="2029">
        <f t="shared" ref="C349:W349" si="118">SUMIF($Z$173:$Z$178,$B349,C$173:C$178)</f>
        <v>-373400.00000000012</v>
      </c>
      <c r="D349" s="2029">
        <f t="shared" si="118"/>
        <v>-279077.66786767117</v>
      </c>
      <c r="E349" s="2029">
        <f t="shared" si="118"/>
        <v>-66289.81329839502</v>
      </c>
      <c r="F349" s="2029">
        <f t="shared" si="118"/>
        <v>-26882.843105142485</v>
      </c>
      <c r="G349" s="2029">
        <f t="shared" si="118"/>
        <v>0</v>
      </c>
      <c r="H349" s="2029">
        <f t="shared" si="118"/>
        <v>0</v>
      </c>
      <c r="I349" s="2029">
        <f t="shared" si="118"/>
        <v>0</v>
      </c>
      <c r="J349" s="2029">
        <f t="shared" si="118"/>
        <v>-122.30592859482476</v>
      </c>
      <c r="K349" s="2029">
        <f t="shared" si="118"/>
        <v>-660.4520144120537</v>
      </c>
      <c r="L349" s="2029">
        <f t="shared" si="118"/>
        <v>-366.91778578447429</v>
      </c>
      <c r="M349" s="2029">
        <f t="shared" si="118"/>
        <v>0</v>
      </c>
      <c r="N349" s="2029">
        <f t="shared" si="118"/>
        <v>0</v>
      </c>
      <c r="O349" s="2029">
        <f t="shared" si="118"/>
        <v>0</v>
      </c>
      <c r="P349" s="2029">
        <f t="shared" si="118"/>
        <v>0</v>
      </c>
      <c r="Q349" s="2029">
        <f t="shared" si="118"/>
        <v>0</v>
      </c>
      <c r="R349" s="2029">
        <f t="shared" si="118"/>
        <v>0</v>
      </c>
      <c r="S349" s="2029">
        <f t="shared" si="118"/>
        <v>0</v>
      </c>
      <c r="T349" s="2029">
        <f t="shared" si="118"/>
        <v>0</v>
      </c>
      <c r="U349" s="2029">
        <f t="shared" si="118"/>
        <v>0</v>
      </c>
      <c r="V349" s="2029">
        <f t="shared" si="118"/>
        <v>0</v>
      </c>
      <c r="W349" s="2029">
        <f t="shared" si="118"/>
        <v>0</v>
      </c>
      <c r="X349" s="2040"/>
      <c r="Y349" s="2040"/>
    </row>
    <row r="350" spans="1:25" ht="12.75">
      <c r="A350" s="789"/>
      <c r="B350" s="1222" t="s">
        <v>401</v>
      </c>
      <c r="C350" s="2029">
        <f t="shared" ref="C350:R351" si="119">SUMIF($Z$173:$Z$178,$B350,C$173:C$178)</f>
        <v>-90000</v>
      </c>
      <c r="D350" s="2029">
        <f t="shared" si="119"/>
        <v>-44960.940377887659</v>
      </c>
      <c r="E350" s="2029">
        <f t="shared" si="119"/>
        <v>-15565.74153328735</v>
      </c>
      <c r="F350" s="2029">
        <f t="shared" si="119"/>
        <v>-22710.467010288303</v>
      </c>
      <c r="G350" s="2029">
        <f t="shared" si="119"/>
        <v>0</v>
      </c>
      <c r="H350" s="2029">
        <f t="shared" si="119"/>
        <v>0</v>
      </c>
      <c r="I350" s="2029">
        <f t="shared" si="119"/>
        <v>0</v>
      </c>
      <c r="J350" s="2029">
        <f t="shared" si="119"/>
        <v>-6120.8171264435032</v>
      </c>
      <c r="K350" s="2029">
        <f t="shared" si="119"/>
        <v>-335.8606049638459</v>
      </c>
      <c r="L350" s="2029">
        <f t="shared" si="119"/>
        <v>-306.17334712932325</v>
      </c>
      <c r="M350" s="2029">
        <f t="shared" si="119"/>
        <v>0</v>
      </c>
      <c r="N350" s="2029">
        <f t="shared" si="119"/>
        <v>0</v>
      </c>
      <c r="O350" s="2029">
        <f t="shared" si="119"/>
        <v>0</v>
      </c>
      <c r="P350" s="2029">
        <f t="shared" si="119"/>
        <v>0</v>
      </c>
      <c r="Q350" s="2029">
        <f t="shared" si="119"/>
        <v>0</v>
      </c>
      <c r="R350" s="2029">
        <f t="shared" si="119"/>
        <v>0</v>
      </c>
      <c r="S350" s="2029">
        <f t="shared" ref="S350:W351" si="120">SUMIF($Z$173:$Z$178,$B350,S$173:S$178)</f>
        <v>0</v>
      </c>
      <c r="T350" s="2029">
        <f t="shared" si="120"/>
        <v>0</v>
      </c>
      <c r="U350" s="2029">
        <f t="shared" si="120"/>
        <v>0</v>
      </c>
      <c r="V350" s="2029">
        <f t="shared" si="120"/>
        <v>0</v>
      </c>
      <c r="W350" s="2029">
        <f t="shared" si="120"/>
        <v>0</v>
      </c>
      <c r="X350" s="2040"/>
      <c r="Y350" s="2040"/>
    </row>
    <row r="351" spans="1:25" ht="12.75">
      <c r="A351" s="789"/>
      <c r="B351" s="1222" t="s">
        <v>684</v>
      </c>
      <c r="C351" s="2029">
        <f t="shared" si="119"/>
        <v>-60000</v>
      </c>
      <c r="D351" s="2029">
        <f t="shared" si="119"/>
        <v>-29275.347719650039</v>
      </c>
      <c r="E351" s="2029">
        <f t="shared" si="119"/>
        <v>-9418.4784776528468</v>
      </c>
      <c r="F351" s="2029">
        <f t="shared" si="119"/>
        <v>-21301.481877608363</v>
      </c>
      <c r="G351" s="2029">
        <f t="shared" si="119"/>
        <v>0</v>
      </c>
      <c r="H351" s="2029">
        <f t="shared" si="119"/>
        <v>0</v>
      </c>
      <c r="I351" s="2029">
        <f t="shared" si="119"/>
        <v>0</v>
      </c>
      <c r="J351" s="2029">
        <f t="shared" si="119"/>
        <v>0</v>
      </c>
      <c r="K351" s="2029">
        <f t="shared" si="119"/>
        <v>-4.6919250887510762</v>
      </c>
      <c r="L351" s="2029">
        <f t="shared" si="119"/>
        <v>0</v>
      </c>
      <c r="M351" s="2029">
        <f t="shared" si="119"/>
        <v>0</v>
      </c>
      <c r="N351" s="2029">
        <f t="shared" si="119"/>
        <v>0</v>
      </c>
      <c r="O351" s="2029">
        <f t="shared" si="119"/>
        <v>0</v>
      </c>
      <c r="P351" s="2029">
        <f t="shared" si="119"/>
        <v>0</v>
      </c>
      <c r="Q351" s="2029">
        <f>SUMIF($Z$173:$Z$178,$B351,Q$173:Q$178)</f>
        <v>0</v>
      </c>
      <c r="R351" s="2029">
        <f>SUMIF($Z$173:$Z$178,$B351,R$173:R$178)</f>
        <v>0</v>
      </c>
      <c r="S351" s="2029">
        <f t="shared" si="120"/>
        <v>0</v>
      </c>
      <c r="T351" s="2029">
        <f t="shared" si="120"/>
        <v>0</v>
      </c>
      <c r="U351" s="2029">
        <f t="shared" si="120"/>
        <v>0</v>
      </c>
      <c r="V351" s="2029">
        <f t="shared" si="120"/>
        <v>0</v>
      </c>
      <c r="W351" s="2029">
        <f t="shared" si="120"/>
        <v>0</v>
      </c>
      <c r="X351" s="2040"/>
      <c r="Y351" s="2040"/>
    </row>
    <row r="352" spans="1:25" ht="12.75">
      <c r="A352" s="791"/>
      <c r="B352" s="1011" t="s">
        <v>1149</v>
      </c>
      <c r="C352" s="2057">
        <f>SUM(C349:C351)</f>
        <v>-523400.00000000012</v>
      </c>
      <c r="D352" s="2057">
        <f t="shared" ref="D352:P352" si="121">SUM(D349:D351)</f>
        <v>-353313.95596520882</v>
      </c>
      <c r="E352" s="2057">
        <f t="shared" si="121"/>
        <v>-91274.033309335209</v>
      </c>
      <c r="F352" s="2057">
        <f t="shared" si="121"/>
        <v>-70894.791993039151</v>
      </c>
      <c r="G352" s="2057">
        <f t="shared" si="121"/>
        <v>0</v>
      </c>
      <c r="H352" s="2057">
        <f t="shared" si="121"/>
        <v>0</v>
      </c>
      <c r="I352" s="2057">
        <f t="shared" si="121"/>
        <v>0</v>
      </c>
      <c r="J352" s="2057">
        <f t="shared" si="121"/>
        <v>-6243.1230550383279</v>
      </c>
      <c r="K352" s="2057">
        <f t="shared" si="121"/>
        <v>-1001.0045444646507</v>
      </c>
      <c r="L352" s="2057">
        <f t="shared" si="121"/>
        <v>-673.09113291379754</v>
      </c>
      <c r="M352" s="2057">
        <f t="shared" si="121"/>
        <v>0</v>
      </c>
      <c r="N352" s="2057">
        <f t="shared" si="121"/>
        <v>0</v>
      </c>
      <c r="O352" s="2057">
        <f t="shared" si="121"/>
        <v>0</v>
      </c>
      <c r="P352" s="2057">
        <f t="shared" si="121"/>
        <v>0</v>
      </c>
      <c r="Q352" s="2057">
        <f t="shared" ref="Q352:W352" si="122">SUM(Q349:Q351)</f>
        <v>0</v>
      </c>
      <c r="R352" s="2057">
        <f t="shared" si="122"/>
        <v>0</v>
      </c>
      <c r="S352" s="2057">
        <f t="shared" si="122"/>
        <v>0</v>
      </c>
      <c r="T352" s="2057">
        <f t="shared" si="122"/>
        <v>0</v>
      </c>
      <c r="U352" s="2057">
        <f t="shared" si="122"/>
        <v>0</v>
      </c>
      <c r="V352" s="2057">
        <f t="shared" si="122"/>
        <v>0</v>
      </c>
      <c r="W352" s="2057">
        <f t="shared" si="122"/>
        <v>0</v>
      </c>
      <c r="X352" s="2061"/>
      <c r="Y352" s="2061"/>
    </row>
    <row r="353" spans="1:25" ht="12.75">
      <c r="A353" s="289"/>
      <c r="B353" s="423"/>
      <c r="C353" s="15"/>
      <c r="D353" s="15"/>
      <c r="E353" s="15"/>
      <c r="F353" s="15"/>
      <c r="G353" s="15"/>
      <c r="H353" s="15"/>
      <c r="I353" s="15"/>
      <c r="J353" s="15"/>
      <c r="K353" s="15"/>
      <c r="L353" s="15"/>
      <c r="M353" s="15"/>
      <c r="N353" s="15"/>
      <c r="O353" s="15"/>
      <c r="P353" s="15"/>
      <c r="Q353" s="15"/>
      <c r="R353" s="15"/>
      <c r="S353" s="15"/>
      <c r="T353" s="15"/>
      <c r="U353" s="15"/>
      <c r="V353" s="15"/>
      <c r="W353" s="15"/>
      <c r="X353" s="7"/>
      <c r="Y353" s="7"/>
    </row>
    <row r="354" spans="1:25" ht="12.75">
      <c r="A354" s="289"/>
      <c r="B354" s="792" t="s">
        <v>1294</v>
      </c>
      <c r="C354" s="1222"/>
      <c r="D354" s="1222"/>
      <c r="E354" s="1222"/>
      <c r="F354" s="1222"/>
      <c r="G354" s="1222"/>
      <c r="H354" s="1222"/>
      <c r="I354" s="1222"/>
      <c r="J354" s="1222"/>
      <c r="K354" s="1222"/>
      <c r="L354" s="1222"/>
      <c r="M354" s="1222"/>
      <c r="N354" s="1222"/>
      <c r="O354" s="1222"/>
      <c r="P354" s="1222"/>
      <c r="Q354" s="1222"/>
      <c r="R354" s="1222"/>
      <c r="S354" s="1222"/>
      <c r="T354" s="1222"/>
      <c r="U354" s="1222"/>
      <c r="V354" s="1222"/>
      <c r="W354" s="1222"/>
      <c r="X354" s="2051"/>
      <c r="Y354" s="2051"/>
    </row>
    <row r="355" spans="1:25" ht="12.75">
      <c r="A355" s="231"/>
      <c r="B355" s="1222" t="s">
        <v>61</v>
      </c>
      <c r="C355" s="2029">
        <f t="shared" ref="C355:W355" si="123">SUMIF($Z$183:$Z$207,$B355,C$183:C$207)</f>
        <v>317100</v>
      </c>
      <c r="D355" s="2029">
        <f t="shared" si="123"/>
        <v>209897.09212390779</v>
      </c>
      <c r="E355" s="2029">
        <f t="shared" si="123"/>
        <v>28579.276526530874</v>
      </c>
      <c r="F355" s="2029">
        <f t="shared" si="123"/>
        <v>4119.5110779770957</v>
      </c>
      <c r="G355" s="2029">
        <f t="shared" si="123"/>
        <v>0</v>
      </c>
      <c r="H355" s="2029">
        <f t="shared" si="123"/>
        <v>0</v>
      </c>
      <c r="I355" s="2029">
        <f t="shared" si="123"/>
        <v>0</v>
      </c>
      <c r="J355" s="2029">
        <f t="shared" si="123"/>
        <v>67897.655480715912</v>
      </c>
      <c r="K355" s="2029">
        <f t="shared" si="123"/>
        <v>3723.2966306916778</v>
      </c>
      <c r="L355" s="2029">
        <f t="shared" si="123"/>
        <v>2883.1681601766318</v>
      </c>
      <c r="M355" s="2029">
        <f t="shared" si="123"/>
        <v>0</v>
      </c>
      <c r="N355" s="2029">
        <f t="shared" si="123"/>
        <v>0</v>
      </c>
      <c r="O355" s="2029">
        <f t="shared" si="123"/>
        <v>0</v>
      </c>
      <c r="P355" s="2029">
        <f t="shared" si="123"/>
        <v>0</v>
      </c>
      <c r="Q355" s="2029">
        <f t="shared" si="123"/>
        <v>0</v>
      </c>
      <c r="R355" s="2029">
        <f t="shared" si="123"/>
        <v>0</v>
      </c>
      <c r="S355" s="2029">
        <f t="shared" si="123"/>
        <v>0</v>
      </c>
      <c r="T355" s="2029">
        <f t="shared" si="123"/>
        <v>0</v>
      </c>
      <c r="U355" s="2029">
        <f t="shared" si="123"/>
        <v>0</v>
      </c>
      <c r="V355" s="2029">
        <f t="shared" si="123"/>
        <v>0</v>
      </c>
      <c r="W355" s="2029">
        <f t="shared" si="123"/>
        <v>0</v>
      </c>
      <c r="X355" s="2040"/>
      <c r="Y355" s="2040"/>
    </row>
    <row r="356" spans="1:25" ht="12.75">
      <c r="A356" s="231"/>
      <c r="B356" s="1222" t="s">
        <v>563</v>
      </c>
      <c r="C356" s="2029">
        <f t="shared" ref="C356:R367" si="124">SUMIF($Z$183:$Z$207,$B356,C$183:C$207)</f>
        <v>17850</v>
      </c>
      <c r="D356" s="2029">
        <f t="shared" si="124"/>
        <v>12068.423467589857</v>
      </c>
      <c r="E356" s="2029">
        <f t="shared" si="124"/>
        <v>1401.2632685300161</v>
      </c>
      <c r="F356" s="2029">
        <f t="shared" si="124"/>
        <v>135.31890566630983</v>
      </c>
      <c r="G356" s="2029">
        <f t="shared" si="124"/>
        <v>0</v>
      </c>
      <c r="H356" s="2029">
        <f t="shared" si="124"/>
        <v>0</v>
      </c>
      <c r="I356" s="2029">
        <f t="shared" si="124"/>
        <v>0</v>
      </c>
      <c r="J356" s="2029">
        <f t="shared" si="124"/>
        <v>3868.5801993358136</v>
      </c>
      <c r="K356" s="2029">
        <f t="shared" si="124"/>
        <v>212.14092769136215</v>
      </c>
      <c r="L356" s="2029">
        <f t="shared" si="124"/>
        <v>164.27323118664452</v>
      </c>
      <c r="M356" s="2029">
        <f t="shared" si="124"/>
        <v>0</v>
      </c>
      <c r="N356" s="2029">
        <f t="shared" si="124"/>
        <v>0</v>
      </c>
      <c r="O356" s="2029">
        <f t="shared" si="124"/>
        <v>0</v>
      </c>
      <c r="P356" s="2029">
        <f t="shared" si="124"/>
        <v>0</v>
      </c>
      <c r="Q356" s="2029">
        <f t="shared" si="124"/>
        <v>0</v>
      </c>
      <c r="R356" s="2029">
        <f t="shared" si="124"/>
        <v>0</v>
      </c>
      <c r="S356" s="2029">
        <f t="shared" ref="S356:W367" si="125">SUMIF($Z$183:$Z$207,$B356,S$183:S$207)</f>
        <v>0</v>
      </c>
      <c r="T356" s="2029">
        <f t="shared" si="125"/>
        <v>0</v>
      </c>
      <c r="U356" s="2029">
        <f t="shared" si="125"/>
        <v>0</v>
      </c>
      <c r="V356" s="2029">
        <f t="shared" si="125"/>
        <v>0</v>
      </c>
      <c r="W356" s="2029">
        <f t="shared" si="125"/>
        <v>0</v>
      </c>
      <c r="X356" s="2040"/>
      <c r="Y356" s="2040"/>
    </row>
    <row r="357" spans="1:25" ht="12.75">
      <c r="A357" s="756"/>
      <c r="B357" s="1222">
        <v>1850</v>
      </c>
      <c r="C357" s="2029">
        <f t="shared" si="124"/>
        <v>16799.999999999996</v>
      </c>
      <c r="D357" s="2029">
        <f t="shared" si="124"/>
        <v>11249.094305505576</v>
      </c>
      <c r="E357" s="2029">
        <f t="shared" si="124"/>
        <v>1371.0121719535816</v>
      </c>
      <c r="F357" s="2029">
        <f t="shared" si="124"/>
        <v>132.1355009232814</v>
      </c>
      <c r="G357" s="2029">
        <f t="shared" si="124"/>
        <v>0</v>
      </c>
      <c r="H357" s="2029">
        <f t="shared" si="124"/>
        <v>0</v>
      </c>
      <c r="I357" s="2029">
        <f t="shared" si="124"/>
        <v>0</v>
      </c>
      <c r="J357" s="2029">
        <f t="shared" si="124"/>
        <v>3688.8332969943708</v>
      </c>
      <c r="K357" s="2029">
        <f t="shared" si="124"/>
        <v>202.28416561133363</v>
      </c>
      <c r="L357" s="2029">
        <f t="shared" si="124"/>
        <v>156.64055901185321</v>
      </c>
      <c r="M357" s="2029">
        <f t="shared" si="124"/>
        <v>0</v>
      </c>
      <c r="N357" s="2029">
        <f t="shared" si="124"/>
        <v>0</v>
      </c>
      <c r="O357" s="2029">
        <f t="shared" si="124"/>
        <v>0</v>
      </c>
      <c r="P357" s="2029">
        <f t="shared" si="124"/>
        <v>0</v>
      </c>
      <c r="Q357" s="2029">
        <f t="shared" ref="Q357:R367" si="126">SUMIF($Z$183:$Z$207,$B357,Q$183:Q$207)</f>
        <v>0</v>
      </c>
      <c r="R357" s="2029">
        <f t="shared" si="126"/>
        <v>0</v>
      </c>
      <c r="S357" s="2029">
        <f t="shared" si="125"/>
        <v>0</v>
      </c>
      <c r="T357" s="2029">
        <f t="shared" si="125"/>
        <v>0</v>
      </c>
      <c r="U357" s="2029">
        <f t="shared" si="125"/>
        <v>0</v>
      </c>
      <c r="V357" s="2029">
        <f t="shared" si="125"/>
        <v>0</v>
      </c>
      <c r="W357" s="2029">
        <f t="shared" si="125"/>
        <v>0</v>
      </c>
      <c r="X357" s="2040"/>
      <c r="Y357" s="2040"/>
    </row>
    <row r="358" spans="1:25" ht="12.75">
      <c r="A358" s="748"/>
      <c r="B358" s="1222" t="s">
        <v>564</v>
      </c>
      <c r="C358" s="2029">
        <f t="shared" si="124"/>
        <v>0</v>
      </c>
      <c r="D358" s="2029">
        <f t="shared" si="124"/>
        <v>0</v>
      </c>
      <c r="E358" s="2029">
        <f t="shared" si="124"/>
        <v>0</v>
      </c>
      <c r="F358" s="2029">
        <f t="shared" si="124"/>
        <v>0</v>
      </c>
      <c r="G358" s="2029">
        <f t="shared" si="124"/>
        <v>0</v>
      </c>
      <c r="H358" s="2029">
        <f t="shared" si="124"/>
        <v>0</v>
      </c>
      <c r="I358" s="2029">
        <f t="shared" si="124"/>
        <v>0</v>
      </c>
      <c r="J358" s="2029">
        <f t="shared" si="124"/>
        <v>0</v>
      </c>
      <c r="K358" s="2029">
        <f t="shared" si="124"/>
        <v>0</v>
      </c>
      <c r="L358" s="2029">
        <f t="shared" si="124"/>
        <v>0</v>
      </c>
      <c r="M358" s="2029">
        <f t="shared" si="124"/>
        <v>0</v>
      </c>
      <c r="N358" s="2029">
        <f t="shared" si="124"/>
        <v>0</v>
      </c>
      <c r="O358" s="2029">
        <f t="shared" si="124"/>
        <v>0</v>
      </c>
      <c r="P358" s="2029">
        <f t="shared" si="124"/>
        <v>0</v>
      </c>
      <c r="Q358" s="2029">
        <f t="shared" si="126"/>
        <v>0</v>
      </c>
      <c r="R358" s="2029">
        <f t="shared" si="126"/>
        <v>0</v>
      </c>
      <c r="S358" s="2029">
        <f t="shared" si="125"/>
        <v>0</v>
      </c>
      <c r="T358" s="2029">
        <f t="shared" si="125"/>
        <v>0</v>
      </c>
      <c r="U358" s="2029">
        <f t="shared" si="125"/>
        <v>0</v>
      </c>
      <c r="V358" s="2029">
        <f t="shared" si="125"/>
        <v>0</v>
      </c>
      <c r="W358" s="2029">
        <f t="shared" si="125"/>
        <v>0</v>
      </c>
      <c r="X358" s="2040"/>
      <c r="Y358" s="2040"/>
    </row>
    <row r="359" spans="1:25" ht="12.75">
      <c r="A359" s="748"/>
      <c r="B359" s="1222" t="s">
        <v>1215</v>
      </c>
      <c r="C359" s="2029">
        <f t="shared" si="124"/>
        <v>0</v>
      </c>
      <c r="D359" s="2029">
        <f t="shared" si="124"/>
        <v>0</v>
      </c>
      <c r="E359" s="2029">
        <f t="shared" si="124"/>
        <v>0</v>
      </c>
      <c r="F359" s="2029">
        <f t="shared" si="124"/>
        <v>0</v>
      </c>
      <c r="G359" s="2029">
        <f t="shared" si="124"/>
        <v>0</v>
      </c>
      <c r="H359" s="2029">
        <f t="shared" si="124"/>
        <v>0</v>
      </c>
      <c r="I359" s="2029">
        <f t="shared" si="124"/>
        <v>0</v>
      </c>
      <c r="J359" s="2029">
        <f t="shared" si="124"/>
        <v>0</v>
      </c>
      <c r="K359" s="2029">
        <f t="shared" si="124"/>
        <v>0</v>
      </c>
      <c r="L359" s="2029">
        <f t="shared" si="124"/>
        <v>0</v>
      </c>
      <c r="M359" s="2029">
        <f t="shared" si="124"/>
        <v>0</v>
      </c>
      <c r="N359" s="2029">
        <f t="shared" si="124"/>
        <v>0</v>
      </c>
      <c r="O359" s="2029">
        <f t="shared" si="124"/>
        <v>0</v>
      </c>
      <c r="P359" s="2029">
        <f t="shared" si="124"/>
        <v>0</v>
      </c>
      <c r="Q359" s="2029">
        <f t="shared" si="126"/>
        <v>0</v>
      </c>
      <c r="R359" s="2029">
        <f t="shared" si="126"/>
        <v>0</v>
      </c>
      <c r="S359" s="2029">
        <f t="shared" si="125"/>
        <v>0</v>
      </c>
      <c r="T359" s="2029">
        <f t="shared" si="125"/>
        <v>0</v>
      </c>
      <c r="U359" s="2029">
        <f t="shared" si="125"/>
        <v>0</v>
      </c>
      <c r="V359" s="2029">
        <f t="shared" si="125"/>
        <v>0</v>
      </c>
      <c r="W359" s="2029">
        <f t="shared" si="125"/>
        <v>0</v>
      </c>
      <c r="X359" s="2040"/>
      <c r="Y359" s="2040"/>
    </row>
    <row r="360" spans="1:25" ht="12.75">
      <c r="A360" s="289"/>
      <c r="B360" s="1222" t="s">
        <v>1144</v>
      </c>
      <c r="C360" s="2029">
        <f t="shared" si="124"/>
        <v>2000</v>
      </c>
      <c r="D360" s="2029">
        <f t="shared" si="124"/>
        <v>1356.3573678891994</v>
      </c>
      <c r="E360" s="2029">
        <f t="shared" si="124"/>
        <v>161.08898531771979</v>
      </c>
      <c r="F360" s="2029">
        <f t="shared" si="124"/>
        <v>18.664923022053141</v>
      </c>
      <c r="G360" s="2029">
        <f t="shared" si="124"/>
        <v>0</v>
      </c>
      <c r="H360" s="2029">
        <f t="shared" si="124"/>
        <v>0</v>
      </c>
      <c r="I360" s="2029">
        <f t="shared" si="124"/>
        <v>0</v>
      </c>
      <c r="J360" s="2029">
        <f t="shared" si="124"/>
        <v>422.75456220650301</v>
      </c>
      <c r="K360" s="2029">
        <f t="shared" si="124"/>
        <v>23.182547702550082</v>
      </c>
      <c r="L360" s="2029">
        <f t="shared" si="124"/>
        <v>17.951613861974678</v>
      </c>
      <c r="M360" s="2029">
        <f t="shared" si="124"/>
        <v>0</v>
      </c>
      <c r="N360" s="2029">
        <f t="shared" si="124"/>
        <v>0</v>
      </c>
      <c r="O360" s="2029">
        <f t="shared" si="124"/>
        <v>0</v>
      </c>
      <c r="P360" s="2029">
        <f t="shared" si="124"/>
        <v>0</v>
      </c>
      <c r="Q360" s="2029">
        <f t="shared" si="126"/>
        <v>0</v>
      </c>
      <c r="R360" s="2029">
        <f t="shared" si="126"/>
        <v>0</v>
      </c>
      <c r="S360" s="2029">
        <f t="shared" si="125"/>
        <v>0</v>
      </c>
      <c r="T360" s="2029">
        <f t="shared" si="125"/>
        <v>0</v>
      </c>
      <c r="U360" s="2029">
        <f t="shared" si="125"/>
        <v>0</v>
      </c>
      <c r="V360" s="2029">
        <f t="shared" si="125"/>
        <v>0</v>
      </c>
      <c r="W360" s="2029">
        <f t="shared" si="125"/>
        <v>0</v>
      </c>
      <c r="X360" s="2040"/>
      <c r="Y360" s="2040"/>
    </row>
    <row r="361" spans="1:25" ht="12.75">
      <c r="A361" s="793"/>
      <c r="B361" s="1222" t="s">
        <v>288</v>
      </c>
      <c r="C361" s="2029">
        <f t="shared" si="124"/>
        <v>0</v>
      </c>
      <c r="D361" s="2029">
        <f t="shared" si="124"/>
        <v>0</v>
      </c>
      <c r="E361" s="2029">
        <f t="shared" si="124"/>
        <v>0</v>
      </c>
      <c r="F361" s="2029">
        <f t="shared" si="124"/>
        <v>0</v>
      </c>
      <c r="G361" s="2029">
        <f t="shared" si="124"/>
        <v>0</v>
      </c>
      <c r="H361" s="2029">
        <f t="shared" si="124"/>
        <v>0</v>
      </c>
      <c r="I361" s="2029">
        <f t="shared" si="124"/>
        <v>0</v>
      </c>
      <c r="J361" s="2029">
        <f t="shared" si="124"/>
        <v>0</v>
      </c>
      <c r="K361" s="2029">
        <f t="shared" si="124"/>
        <v>0</v>
      </c>
      <c r="L361" s="2029">
        <f t="shared" si="124"/>
        <v>0</v>
      </c>
      <c r="M361" s="2029">
        <f t="shared" si="124"/>
        <v>0</v>
      </c>
      <c r="N361" s="2029">
        <f t="shared" si="124"/>
        <v>0</v>
      </c>
      <c r="O361" s="2029">
        <f t="shared" si="124"/>
        <v>0</v>
      </c>
      <c r="P361" s="2029">
        <f t="shared" si="124"/>
        <v>0</v>
      </c>
      <c r="Q361" s="2029">
        <f t="shared" si="126"/>
        <v>0</v>
      </c>
      <c r="R361" s="2029">
        <f t="shared" si="126"/>
        <v>0</v>
      </c>
      <c r="S361" s="2029">
        <f t="shared" si="125"/>
        <v>0</v>
      </c>
      <c r="T361" s="2029">
        <f t="shared" si="125"/>
        <v>0</v>
      </c>
      <c r="U361" s="2029">
        <f t="shared" si="125"/>
        <v>0</v>
      </c>
      <c r="V361" s="2029">
        <f t="shared" si="125"/>
        <v>0</v>
      </c>
      <c r="W361" s="2029">
        <f t="shared" si="125"/>
        <v>0</v>
      </c>
      <c r="X361" s="2040"/>
      <c r="Y361" s="2040"/>
    </row>
    <row r="362" spans="1:25" ht="12.75">
      <c r="A362" s="759"/>
      <c r="B362" s="1222">
        <v>1830</v>
      </c>
      <c r="C362" s="2029">
        <f t="shared" si="124"/>
        <v>138600</v>
      </c>
      <c r="D362" s="2029">
        <f t="shared" si="124"/>
        <v>93067.156375014107</v>
      </c>
      <c r="E362" s="2029">
        <f t="shared" si="124"/>
        <v>10250.339287930923</v>
      </c>
      <c r="F362" s="2029">
        <f t="shared" si="124"/>
        <v>510.35780128036856</v>
      </c>
      <c r="G362" s="2029">
        <f t="shared" si="124"/>
        <v>0</v>
      </c>
      <c r="H362" s="2029">
        <f t="shared" si="124"/>
        <v>0</v>
      </c>
      <c r="I362" s="2029">
        <f t="shared" si="124"/>
        <v>0</v>
      </c>
      <c r="J362" s="2029">
        <f t="shared" si="124"/>
        <v>31688.814218660827</v>
      </c>
      <c r="K362" s="2029">
        <f t="shared" si="124"/>
        <v>1737.7161902808946</v>
      </c>
      <c r="L362" s="2029">
        <f t="shared" si="124"/>
        <v>1345.6161268328979</v>
      </c>
      <c r="M362" s="2029">
        <f t="shared" si="124"/>
        <v>0</v>
      </c>
      <c r="N362" s="2029">
        <f t="shared" si="124"/>
        <v>0</v>
      </c>
      <c r="O362" s="2029">
        <f t="shared" si="124"/>
        <v>0</v>
      </c>
      <c r="P362" s="2029">
        <f t="shared" si="124"/>
        <v>0</v>
      </c>
      <c r="Q362" s="2029">
        <f t="shared" si="126"/>
        <v>0</v>
      </c>
      <c r="R362" s="2029">
        <f t="shared" si="126"/>
        <v>0</v>
      </c>
      <c r="S362" s="2029">
        <f t="shared" si="125"/>
        <v>0</v>
      </c>
      <c r="T362" s="2029">
        <f t="shared" si="125"/>
        <v>0</v>
      </c>
      <c r="U362" s="2029">
        <f t="shared" si="125"/>
        <v>0</v>
      </c>
      <c r="V362" s="2029">
        <f t="shared" si="125"/>
        <v>0</v>
      </c>
      <c r="W362" s="2029">
        <f t="shared" si="125"/>
        <v>0</v>
      </c>
      <c r="X362" s="2040"/>
      <c r="Y362" s="2040"/>
    </row>
    <row r="363" spans="1:25" ht="12.75">
      <c r="A363" s="759"/>
      <c r="B363" s="1222">
        <v>1835</v>
      </c>
      <c r="C363" s="2029">
        <f t="shared" si="124"/>
        <v>35700</v>
      </c>
      <c r="D363" s="2029">
        <f t="shared" si="124"/>
        <v>24136.846947309212</v>
      </c>
      <c r="E363" s="2029">
        <f t="shared" si="124"/>
        <v>2802.5265489898766</v>
      </c>
      <c r="F363" s="2029">
        <f t="shared" si="124"/>
        <v>270.63782156395899</v>
      </c>
      <c r="G363" s="2029">
        <f t="shared" si="124"/>
        <v>0</v>
      </c>
      <c r="H363" s="2029">
        <f t="shared" si="124"/>
        <v>0</v>
      </c>
      <c r="I363" s="2029">
        <f t="shared" si="124"/>
        <v>0</v>
      </c>
      <c r="J363" s="2029">
        <f t="shared" si="124"/>
        <v>7737.1603674215839</v>
      </c>
      <c r="K363" s="2029">
        <f t="shared" si="124"/>
        <v>424.28185366906894</v>
      </c>
      <c r="L363" s="2029">
        <f t="shared" si="124"/>
        <v>328.54646104630461</v>
      </c>
      <c r="M363" s="2029">
        <f t="shared" si="124"/>
        <v>0</v>
      </c>
      <c r="N363" s="2029">
        <f t="shared" si="124"/>
        <v>0</v>
      </c>
      <c r="O363" s="2029">
        <f t="shared" si="124"/>
        <v>0</v>
      </c>
      <c r="P363" s="2029">
        <f t="shared" si="124"/>
        <v>0</v>
      </c>
      <c r="Q363" s="2029">
        <f t="shared" si="126"/>
        <v>0</v>
      </c>
      <c r="R363" s="2029">
        <f t="shared" si="126"/>
        <v>0</v>
      </c>
      <c r="S363" s="2029">
        <f t="shared" si="125"/>
        <v>0</v>
      </c>
      <c r="T363" s="2029">
        <f t="shared" si="125"/>
        <v>0</v>
      </c>
      <c r="U363" s="2029">
        <f t="shared" si="125"/>
        <v>0</v>
      </c>
      <c r="V363" s="2029">
        <f t="shared" si="125"/>
        <v>0</v>
      </c>
      <c r="W363" s="2029">
        <f t="shared" si="125"/>
        <v>0</v>
      </c>
      <c r="X363" s="2040"/>
      <c r="Y363" s="2040"/>
    </row>
    <row r="364" spans="1:25" ht="12.75">
      <c r="A364" s="759"/>
      <c r="B364" s="1222">
        <v>1855</v>
      </c>
      <c r="C364" s="2029">
        <f t="shared" si="124"/>
        <v>0</v>
      </c>
      <c r="D364" s="2029">
        <f t="shared" si="124"/>
        <v>0</v>
      </c>
      <c r="E364" s="2029">
        <f t="shared" si="124"/>
        <v>0</v>
      </c>
      <c r="F364" s="2029">
        <f t="shared" si="124"/>
        <v>0</v>
      </c>
      <c r="G364" s="2029">
        <f t="shared" si="124"/>
        <v>0</v>
      </c>
      <c r="H364" s="2029">
        <f t="shared" si="124"/>
        <v>0</v>
      </c>
      <c r="I364" s="2029">
        <f t="shared" si="124"/>
        <v>0</v>
      </c>
      <c r="J364" s="2029">
        <f t="shared" si="124"/>
        <v>0</v>
      </c>
      <c r="K364" s="2029">
        <f t="shared" si="124"/>
        <v>0</v>
      </c>
      <c r="L364" s="2029">
        <f t="shared" si="124"/>
        <v>0</v>
      </c>
      <c r="M364" s="2029">
        <f t="shared" si="124"/>
        <v>0</v>
      </c>
      <c r="N364" s="2029">
        <f t="shared" si="124"/>
        <v>0</v>
      </c>
      <c r="O364" s="2029">
        <f t="shared" si="124"/>
        <v>0</v>
      </c>
      <c r="P364" s="2029">
        <f t="shared" si="124"/>
        <v>0</v>
      </c>
      <c r="Q364" s="2029">
        <f t="shared" si="126"/>
        <v>0</v>
      </c>
      <c r="R364" s="2029">
        <f t="shared" si="126"/>
        <v>0</v>
      </c>
      <c r="S364" s="2029">
        <f t="shared" si="125"/>
        <v>0</v>
      </c>
      <c r="T364" s="2029">
        <f t="shared" si="125"/>
        <v>0</v>
      </c>
      <c r="U364" s="2029">
        <f t="shared" si="125"/>
        <v>0</v>
      </c>
      <c r="V364" s="2029">
        <f t="shared" si="125"/>
        <v>0</v>
      </c>
      <c r="W364" s="2029">
        <f t="shared" si="125"/>
        <v>0</v>
      </c>
      <c r="X364" s="2040"/>
      <c r="Y364" s="2040"/>
    </row>
    <row r="365" spans="1:25" ht="12.75">
      <c r="A365" s="759"/>
      <c r="B365" s="1222">
        <v>1840</v>
      </c>
      <c r="C365" s="2029">
        <f t="shared" si="124"/>
        <v>34300</v>
      </c>
      <c r="D365" s="2029">
        <f t="shared" si="124"/>
        <v>23261.528859299771</v>
      </c>
      <c r="E365" s="2029">
        <f t="shared" si="124"/>
        <v>2762.6760981988946</v>
      </c>
      <c r="F365" s="2029">
        <f t="shared" si="124"/>
        <v>320.10342982821135</v>
      </c>
      <c r="G365" s="2029">
        <f t="shared" si="124"/>
        <v>0</v>
      </c>
      <c r="H365" s="2029">
        <f t="shared" si="124"/>
        <v>0</v>
      </c>
      <c r="I365" s="2029">
        <f t="shared" si="124"/>
        <v>0</v>
      </c>
      <c r="J365" s="2029">
        <f t="shared" si="124"/>
        <v>7250.2407418415269</v>
      </c>
      <c r="K365" s="2029">
        <f t="shared" si="124"/>
        <v>397.58069309873395</v>
      </c>
      <c r="L365" s="2029">
        <f t="shared" si="124"/>
        <v>307.87017773286578</v>
      </c>
      <c r="M365" s="2029">
        <f t="shared" si="124"/>
        <v>0</v>
      </c>
      <c r="N365" s="2029">
        <f t="shared" si="124"/>
        <v>0</v>
      </c>
      <c r="O365" s="2029">
        <f t="shared" si="124"/>
        <v>0</v>
      </c>
      <c r="P365" s="2029">
        <f t="shared" si="124"/>
        <v>0</v>
      </c>
      <c r="Q365" s="2029">
        <f t="shared" si="126"/>
        <v>0</v>
      </c>
      <c r="R365" s="2029">
        <f t="shared" si="126"/>
        <v>0</v>
      </c>
      <c r="S365" s="2029">
        <f t="shared" si="125"/>
        <v>0</v>
      </c>
      <c r="T365" s="2029">
        <f t="shared" si="125"/>
        <v>0</v>
      </c>
      <c r="U365" s="2029">
        <f t="shared" si="125"/>
        <v>0</v>
      </c>
      <c r="V365" s="2029">
        <f t="shared" si="125"/>
        <v>0</v>
      </c>
      <c r="W365" s="2029">
        <f t="shared" si="125"/>
        <v>0</v>
      </c>
      <c r="X365" s="2040"/>
      <c r="Y365" s="2040"/>
    </row>
    <row r="366" spans="1:25" ht="12.75">
      <c r="A366" s="759"/>
      <c r="B366" s="1222">
        <v>1845</v>
      </c>
      <c r="C366" s="2029">
        <f t="shared" si="124"/>
        <v>0</v>
      </c>
      <c r="D366" s="2029">
        <f t="shared" si="124"/>
        <v>0</v>
      </c>
      <c r="E366" s="2029">
        <f t="shared" si="124"/>
        <v>0</v>
      </c>
      <c r="F366" s="2029">
        <f t="shared" si="124"/>
        <v>0</v>
      </c>
      <c r="G366" s="2029">
        <f t="shared" si="124"/>
        <v>0</v>
      </c>
      <c r="H366" s="2029">
        <f t="shared" si="124"/>
        <v>0</v>
      </c>
      <c r="I366" s="2029">
        <f t="shared" si="124"/>
        <v>0</v>
      </c>
      <c r="J366" s="2029">
        <f t="shared" si="124"/>
        <v>0</v>
      </c>
      <c r="K366" s="2029">
        <f t="shared" si="124"/>
        <v>0</v>
      </c>
      <c r="L366" s="2029">
        <f t="shared" si="124"/>
        <v>0</v>
      </c>
      <c r="M366" s="2029">
        <f t="shared" si="124"/>
        <v>0</v>
      </c>
      <c r="N366" s="2029">
        <f t="shared" si="124"/>
        <v>0</v>
      </c>
      <c r="O366" s="2029">
        <f t="shared" si="124"/>
        <v>0</v>
      </c>
      <c r="P366" s="2029">
        <f t="shared" si="124"/>
        <v>0</v>
      </c>
      <c r="Q366" s="2029">
        <f t="shared" si="126"/>
        <v>0</v>
      </c>
      <c r="R366" s="2029">
        <f t="shared" si="126"/>
        <v>0</v>
      </c>
      <c r="S366" s="2029">
        <f t="shared" si="125"/>
        <v>0</v>
      </c>
      <c r="T366" s="2029">
        <f t="shared" si="125"/>
        <v>0</v>
      </c>
      <c r="U366" s="2029">
        <f t="shared" si="125"/>
        <v>0</v>
      </c>
      <c r="V366" s="2029">
        <f t="shared" si="125"/>
        <v>0</v>
      </c>
      <c r="W366" s="2029">
        <f t="shared" si="125"/>
        <v>0</v>
      </c>
      <c r="X366" s="2040"/>
      <c r="Y366" s="2040"/>
    </row>
    <row r="367" spans="1:25" ht="12.75">
      <c r="A367" s="759"/>
      <c r="B367" s="1222">
        <v>1860</v>
      </c>
      <c r="C367" s="2029">
        <f t="shared" si="124"/>
        <v>38000</v>
      </c>
      <c r="D367" s="2029">
        <f t="shared" si="124"/>
        <v>13339.365545025841</v>
      </c>
      <c r="E367" s="2029">
        <f t="shared" si="124"/>
        <v>22830.907154898836</v>
      </c>
      <c r="F367" s="2029">
        <f t="shared" si="124"/>
        <v>1829.7273000753173</v>
      </c>
      <c r="G367" s="2029">
        <f t="shared" si="124"/>
        <v>0</v>
      </c>
      <c r="H367" s="2029">
        <f t="shared" si="124"/>
        <v>0</v>
      </c>
      <c r="I367" s="2029">
        <f t="shared" si="124"/>
        <v>0</v>
      </c>
      <c r="J367" s="2029">
        <f t="shared" si="124"/>
        <v>0</v>
      </c>
      <c r="K367" s="2029">
        <f t="shared" si="124"/>
        <v>0</v>
      </c>
      <c r="L367" s="2029">
        <f t="shared" si="124"/>
        <v>0</v>
      </c>
      <c r="M367" s="2029">
        <f t="shared" si="124"/>
        <v>0</v>
      </c>
      <c r="N367" s="2029">
        <f t="shared" si="124"/>
        <v>0</v>
      </c>
      <c r="O367" s="2029">
        <f t="shared" si="124"/>
        <v>0</v>
      </c>
      <c r="P367" s="2029">
        <f t="shared" si="124"/>
        <v>0</v>
      </c>
      <c r="Q367" s="2029">
        <f t="shared" si="126"/>
        <v>0</v>
      </c>
      <c r="R367" s="2029">
        <f t="shared" si="126"/>
        <v>0</v>
      </c>
      <c r="S367" s="2029">
        <f t="shared" si="125"/>
        <v>0</v>
      </c>
      <c r="T367" s="2029">
        <f t="shared" si="125"/>
        <v>0</v>
      </c>
      <c r="U367" s="2029">
        <f t="shared" si="125"/>
        <v>0</v>
      </c>
      <c r="V367" s="2029">
        <f t="shared" si="125"/>
        <v>0</v>
      </c>
      <c r="W367" s="2029">
        <f t="shared" si="125"/>
        <v>0</v>
      </c>
      <c r="X367" s="2040"/>
      <c r="Y367" s="2040"/>
    </row>
    <row r="368" spans="1:25" ht="12.75">
      <c r="A368" s="759"/>
      <c r="B368" s="1011" t="s">
        <v>1149</v>
      </c>
      <c r="C368" s="2057">
        <f>SUM(C355:C367)</f>
        <v>600350</v>
      </c>
      <c r="D368" s="2057">
        <f t="shared" ref="D368:P368" si="127">SUM(D355:D367)</f>
        <v>388375.86499154137</v>
      </c>
      <c r="E368" s="2057">
        <f t="shared" si="127"/>
        <v>70159.090042350726</v>
      </c>
      <c r="F368" s="2057">
        <f t="shared" si="127"/>
        <v>7336.4567603365949</v>
      </c>
      <c r="G368" s="2057">
        <f t="shared" si="127"/>
        <v>0</v>
      </c>
      <c r="H368" s="2057">
        <f t="shared" si="127"/>
        <v>0</v>
      </c>
      <c r="I368" s="2057">
        <f t="shared" si="127"/>
        <v>0</v>
      </c>
      <c r="J368" s="2057">
        <f t="shared" si="127"/>
        <v>122554.03886717655</v>
      </c>
      <c r="K368" s="2057">
        <f t="shared" si="127"/>
        <v>6720.4830087456221</v>
      </c>
      <c r="L368" s="2057">
        <f t="shared" si="127"/>
        <v>5204.0663298491736</v>
      </c>
      <c r="M368" s="2057">
        <f t="shared" si="127"/>
        <v>0</v>
      </c>
      <c r="N368" s="2057">
        <f t="shared" si="127"/>
        <v>0</v>
      </c>
      <c r="O368" s="2057">
        <f t="shared" si="127"/>
        <v>0</v>
      </c>
      <c r="P368" s="2057">
        <f t="shared" si="127"/>
        <v>0</v>
      </c>
      <c r="Q368" s="2057">
        <f t="shared" ref="Q368:W368" si="128">SUM(Q355:Q367)</f>
        <v>0</v>
      </c>
      <c r="R368" s="2057">
        <f t="shared" si="128"/>
        <v>0</v>
      </c>
      <c r="S368" s="2057">
        <f t="shared" si="128"/>
        <v>0</v>
      </c>
      <c r="T368" s="2057">
        <f t="shared" si="128"/>
        <v>0</v>
      </c>
      <c r="U368" s="2057">
        <f t="shared" si="128"/>
        <v>0</v>
      </c>
      <c r="V368" s="2057">
        <f t="shared" si="128"/>
        <v>0</v>
      </c>
      <c r="W368" s="2057">
        <f t="shared" si="128"/>
        <v>0</v>
      </c>
      <c r="X368" s="2061"/>
      <c r="Y368" s="2061"/>
    </row>
    <row r="369" spans="1:25" ht="12.75">
      <c r="A369" s="768"/>
      <c r="C369" s="1222"/>
      <c r="D369" s="1222"/>
      <c r="E369" s="1222"/>
      <c r="F369" s="1222"/>
      <c r="G369" s="1222"/>
      <c r="H369" s="1222"/>
      <c r="I369" s="1222"/>
      <c r="J369" s="1222"/>
      <c r="K369" s="1222"/>
      <c r="L369" s="1222"/>
      <c r="M369" s="1222"/>
      <c r="N369" s="1222"/>
      <c r="O369" s="1222"/>
      <c r="P369" s="1222"/>
      <c r="Q369" s="1222"/>
      <c r="R369" s="1222"/>
      <c r="S369" s="1222"/>
      <c r="T369" s="1222"/>
      <c r="U369" s="1222"/>
      <c r="V369" s="1222"/>
      <c r="W369" s="1222"/>
      <c r="X369" s="2051"/>
      <c r="Y369" s="2051"/>
    </row>
    <row r="370" spans="1:25" ht="12.75">
      <c r="A370" s="289"/>
      <c r="B370" s="787" t="s">
        <v>1293</v>
      </c>
      <c r="C370" s="1222"/>
      <c r="D370" s="1222"/>
      <c r="E370" s="1222"/>
      <c r="F370" s="1222"/>
      <c r="G370" s="1222"/>
      <c r="H370" s="1222"/>
      <c r="I370" s="1222"/>
      <c r="J370" s="1222"/>
      <c r="K370" s="1222"/>
      <c r="L370" s="1222"/>
      <c r="M370" s="1222"/>
      <c r="N370" s="1222"/>
      <c r="O370" s="1222"/>
      <c r="P370" s="1222"/>
      <c r="Q370" s="1222"/>
      <c r="R370" s="1222"/>
      <c r="S370" s="1222"/>
      <c r="T370" s="1222"/>
      <c r="U370" s="1222"/>
      <c r="V370" s="1222"/>
      <c r="W370" s="1222"/>
      <c r="X370" s="2051"/>
      <c r="Y370" s="2051"/>
    </row>
    <row r="371" spans="1:25" ht="12.75">
      <c r="A371" s="759"/>
      <c r="B371" s="1222" t="s">
        <v>504</v>
      </c>
      <c r="C371" s="2029">
        <f t="shared" ref="C371:W371" si="129">SUMIF($Z$212:$Z$219,$B371,C$212:C$219)</f>
        <v>578206</v>
      </c>
      <c r="D371" s="2029">
        <f t="shared" si="129"/>
        <v>432148.85384867346</v>
      </c>
      <c r="E371" s="2029">
        <f t="shared" si="129"/>
        <v>102649.08352440222</v>
      </c>
      <c r="F371" s="2029">
        <f t="shared" si="129"/>
        <v>41627.801768752048</v>
      </c>
      <c r="G371" s="2029">
        <f t="shared" si="129"/>
        <v>0</v>
      </c>
      <c r="H371" s="2029">
        <f t="shared" si="129"/>
        <v>0</v>
      </c>
      <c r="I371" s="2029">
        <f t="shared" si="129"/>
        <v>0</v>
      </c>
      <c r="J371" s="2029">
        <f t="shared" si="129"/>
        <v>189.38945299705205</v>
      </c>
      <c r="K371" s="2029">
        <f t="shared" si="129"/>
        <v>1022.7030461840812</v>
      </c>
      <c r="L371" s="2029">
        <f t="shared" si="129"/>
        <v>568.1683589911562</v>
      </c>
      <c r="M371" s="2029">
        <f t="shared" si="129"/>
        <v>0</v>
      </c>
      <c r="N371" s="2029">
        <f t="shared" si="129"/>
        <v>0</v>
      </c>
      <c r="O371" s="2029">
        <f t="shared" si="129"/>
        <v>0</v>
      </c>
      <c r="P371" s="2029">
        <f t="shared" si="129"/>
        <v>0</v>
      </c>
      <c r="Q371" s="2029">
        <f t="shared" si="129"/>
        <v>0</v>
      </c>
      <c r="R371" s="2029">
        <f t="shared" si="129"/>
        <v>0</v>
      </c>
      <c r="S371" s="2029">
        <f t="shared" si="129"/>
        <v>0</v>
      </c>
      <c r="T371" s="2029">
        <f t="shared" si="129"/>
        <v>0</v>
      </c>
      <c r="U371" s="2029">
        <f t="shared" si="129"/>
        <v>0</v>
      </c>
      <c r="V371" s="2029">
        <f t="shared" si="129"/>
        <v>0</v>
      </c>
      <c r="W371" s="2029">
        <f t="shared" si="129"/>
        <v>0</v>
      </c>
      <c r="X371" s="2040"/>
      <c r="Y371" s="2040"/>
    </row>
    <row r="372" spans="1:25" ht="12.75">
      <c r="A372" s="759"/>
      <c r="B372" s="1222" t="s">
        <v>1216</v>
      </c>
      <c r="C372" s="2029">
        <f t="shared" ref="C372:R373" si="130">SUMIF($Z$212:$Z$219,$B372,C$212:C$219)</f>
        <v>302794.00000000006</v>
      </c>
      <c r="D372" s="2029">
        <f t="shared" si="130"/>
        <v>232197.08889590731</v>
      </c>
      <c r="E372" s="2029">
        <f t="shared" si="130"/>
        <v>52300.584115561454</v>
      </c>
      <c r="F372" s="2029">
        <f t="shared" si="130"/>
        <v>18296.326988531251</v>
      </c>
      <c r="G372" s="2029">
        <f t="shared" si="130"/>
        <v>0</v>
      </c>
      <c r="H372" s="2029">
        <f t="shared" si="130"/>
        <v>0</v>
      </c>
      <c r="I372" s="2029">
        <f t="shared" si="130"/>
        <v>0</v>
      </c>
      <c r="J372" s="2029">
        <f t="shared" si="130"/>
        <v>0</v>
      </c>
      <c r="K372" s="2029">
        <f t="shared" si="130"/>
        <v>0</v>
      </c>
      <c r="L372" s="2029">
        <f t="shared" si="130"/>
        <v>0</v>
      </c>
      <c r="M372" s="2029">
        <f t="shared" si="130"/>
        <v>0</v>
      </c>
      <c r="N372" s="2029">
        <f t="shared" si="130"/>
        <v>0</v>
      </c>
      <c r="O372" s="2029">
        <f t="shared" si="130"/>
        <v>0</v>
      </c>
      <c r="P372" s="2029">
        <f t="shared" si="130"/>
        <v>0</v>
      </c>
      <c r="Q372" s="2029">
        <f t="shared" si="130"/>
        <v>0</v>
      </c>
      <c r="R372" s="2029">
        <f t="shared" si="130"/>
        <v>0</v>
      </c>
      <c r="S372" s="2029">
        <f t="shared" ref="S372:W373" si="131">SUMIF($Z$212:$Z$219,$B372,S$212:S$219)</f>
        <v>0</v>
      </c>
      <c r="T372" s="2029">
        <f t="shared" si="131"/>
        <v>0</v>
      </c>
      <c r="U372" s="2029">
        <f t="shared" si="131"/>
        <v>0</v>
      </c>
      <c r="V372" s="2029">
        <f t="shared" si="131"/>
        <v>0</v>
      </c>
      <c r="W372" s="2029">
        <f t="shared" si="131"/>
        <v>0</v>
      </c>
      <c r="X372" s="2040"/>
      <c r="Y372" s="2040"/>
    </row>
    <row r="373" spans="1:25" ht="12.75">
      <c r="A373" s="759"/>
      <c r="B373" s="1222" t="s">
        <v>681</v>
      </c>
      <c r="C373" s="2029">
        <f t="shared" si="130"/>
        <v>159999.99999999997</v>
      </c>
      <c r="D373" s="2029">
        <f t="shared" si="130"/>
        <v>100962.9059369633</v>
      </c>
      <c r="E373" s="2029">
        <f t="shared" si="130"/>
        <v>13848.207249354278</v>
      </c>
      <c r="F373" s="2029">
        <f t="shared" si="130"/>
        <v>45188.886813682388</v>
      </c>
      <c r="G373" s="2029">
        <f t="shared" si="130"/>
        <v>0</v>
      </c>
      <c r="H373" s="2029">
        <f t="shared" si="130"/>
        <v>0</v>
      </c>
      <c r="I373" s="2029">
        <f t="shared" si="130"/>
        <v>0</v>
      </c>
      <c r="J373" s="2029">
        <f t="shared" si="130"/>
        <v>0</v>
      </c>
      <c r="K373" s="2029">
        <f t="shared" si="130"/>
        <v>0</v>
      </c>
      <c r="L373" s="2029">
        <f t="shared" si="130"/>
        <v>0</v>
      </c>
      <c r="M373" s="2029">
        <f t="shared" si="130"/>
        <v>0</v>
      </c>
      <c r="N373" s="2029">
        <f t="shared" si="130"/>
        <v>0</v>
      </c>
      <c r="O373" s="2029">
        <f t="shared" si="130"/>
        <v>0</v>
      </c>
      <c r="P373" s="2029">
        <f t="shared" si="130"/>
        <v>0</v>
      </c>
      <c r="Q373" s="2029">
        <f>SUMIF($Z$212:$Z$219,$B373,Q$212:Q$219)</f>
        <v>0</v>
      </c>
      <c r="R373" s="2029">
        <f>SUMIF($Z$212:$Z$219,$B373,R$212:R$219)</f>
        <v>0</v>
      </c>
      <c r="S373" s="2029">
        <f t="shared" si="131"/>
        <v>0</v>
      </c>
      <c r="T373" s="2029">
        <f t="shared" si="131"/>
        <v>0</v>
      </c>
      <c r="U373" s="2029">
        <f t="shared" si="131"/>
        <v>0</v>
      </c>
      <c r="V373" s="2029">
        <f t="shared" si="131"/>
        <v>0</v>
      </c>
      <c r="W373" s="2029">
        <f t="shared" si="131"/>
        <v>0</v>
      </c>
      <c r="X373" s="2040"/>
      <c r="Y373" s="2040"/>
    </row>
    <row r="374" spans="1:25" ht="12.75">
      <c r="A374" s="759"/>
      <c r="B374" s="1011" t="s">
        <v>1149</v>
      </c>
      <c r="C374" s="2057">
        <f>SUM(C371:C373)</f>
        <v>1041000</v>
      </c>
      <c r="D374" s="2057">
        <f t="shared" ref="D374:P374" si="132">SUM(D371:D373)</f>
        <v>765308.84868154407</v>
      </c>
      <c r="E374" s="2057">
        <f t="shared" si="132"/>
        <v>168797.87488931796</v>
      </c>
      <c r="F374" s="2057">
        <f t="shared" si="132"/>
        <v>105113.01557096568</v>
      </c>
      <c r="G374" s="2057">
        <f t="shared" si="132"/>
        <v>0</v>
      </c>
      <c r="H374" s="2057">
        <f t="shared" si="132"/>
        <v>0</v>
      </c>
      <c r="I374" s="2057">
        <f t="shared" si="132"/>
        <v>0</v>
      </c>
      <c r="J374" s="2057">
        <f t="shared" si="132"/>
        <v>189.38945299705205</v>
      </c>
      <c r="K374" s="2057">
        <f t="shared" si="132"/>
        <v>1022.7030461840812</v>
      </c>
      <c r="L374" s="2057">
        <f t="shared" si="132"/>
        <v>568.1683589911562</v>
      </c>
      <c r="M374" s="2057">
        <f t="shared" si="132"/>
        <v>0</v>
      </c>
      <c r="N374" s="2057">
        <f t="shared" si="132"/>
        <v>0</v>
      </c>
      <c r="O374" s="2057">
        <f t="shared" si="132"/>
        <v>0</v>
      </c>
      <c r="P374" s="2057">
        <f t="shared" si="132"/>
        <v>0</v>
      </c>
      <c r="Q374" s="2057">
        <f t="shared" ref="Q374:W374" si="133">SUM(Q371:Q373)</f>
        <v>0</v>
      </c>
      <c r="R374" s="2057">
        <f t="shared" si="133"/>
        <v>0</v>
      </c>
      <c r="S374" s="2057">
        <f t="shared" si="133"/>
        <v>0</v>
      </c>
      <c r="T374" s="2057">
        <f t="shared" si="133"/>
        <v>0</v>
      </c>
      <c r="U374" s="2057">
        <f t="shared" si="133"/>
        <v>0</v>
      </c>
      <c r="V374" s="2057">
        <f t="shared" si="133"/>
        <v>0</v>
      </c>
      <c r="W374" s="2057">
        <f t="shared" si="133"/>
        <v>0</v>
      </c>
      <c r="X374" s="2061"/>
      <c r="Y374" s="2061"/>
    </row>
    <row r="375" spans="1:25" ht="12.75">
      <c r="A375" s="759"/>
      <c r="C375" s="15"/>
      <c r="D375" s="15"/>
      <c r="E375" s="15"/>
      <c r="F375" s="15"/>
      <c r="G375" s="15"/>
      <c r="H375" s="15"/>
      <c r="I375" s="15"/>
      <c r="J375" s="15"/>
      <c r="K375" s="15"/>
      <c r="L375" s="15"/>
      <c r="M375" s="15"/>
      <c r="N375" s="15"/>
      <c r="O375" s="15"/>
      <c r="P375" s="15"/>
      <c r="Q375" s="15"/>
      <c r="R375" s="15"/>
      <c r="S375" s="15"/>
      <c r="T375" s="15"/>
      <c r="U375" s="15"/>
      <c r="V375" s="15"/>
      <c r="W375" s="15"/>
      <c r="X375" s="7"/>
      <c r="Y375" s="7"/>
    </row>
    <row r="376" spans="1:25" ht="12.75">
      <c r="A376" s="759"/>
      <c r="B376" s="1011" t="s">
        <v>1147</v>
      </c>
      <c r="C376" s="2057">
        <f>SUM(C374,C368)</f>
        <v>1641350</v>
      </c>
      <c r="D376" s="2057">
        <f t="shared" ref="D376:P376" si="134">SUM(D374,D368)</f>
        <v>1153684.7136730854</v>
      </c>
      <c r="E376" s="2057">
        <f t="shared" si="134"/>
        <v>238956.96493166868</v>
      </c>
      <c r="F376" s="2057">
        <f t="shared" si="134"/>
        <v>112449.47233130228</v>
      </c>
      <c r="G376" s="2057">
        <f t="shared" si="134"/>
        <v>0</v>
      </c>
      <c r="H376" s="2057">
        <f t="shared" si="134"/>
        <v>0</v>
      </c>
      <c r="I376" s="2057">
        <f t="shared" si="134"/>
        <v>0</v>
      </c>
      <c r="J376" s="2057">
        <f t="shared" si="134"/>
        <v>122743.42832017361</v>
      </c>
      <c r="K376" s="2057">
        <f t="shared" si="134"/>
        <v>7743.1860549297035</v>
      </c>
      <c r="L376" s="2057">
        <f t="shared" si="134"/>
        <v>5772.2346888403299</v>
      </c>
      <c r="M376" s="2057">
        <f t="shared" si="134"/>
        <v>0</v>
      </c>
      <c r="N376" s="2057">
        <f t="shared" si="134"/>
        <v>0</v>
      </c>
      <c r="O376" s="2057">
        <f t="shared" si="134"/>
        <v>0</v>
      </c>
      <c r="P376" s="2057">
        <f t="shared" si="134"/>
        <v>0</v>
      </c>
      <c r="Q376" s="2057">
        <f>SUM(Q374,Q368)</f>
        <v>0</v>
      </c>
      <c r="R376" s="2057">
        <f t="shared" ref="R376:W376" si="135">SUM(R374,R368)</f>
        <v>0</v>
      </c>
      <c r="S376" s="2057">
        <f t="shared" si="135"/>
        <v>0</v>
      </c>
      <c r="T376" s="2057">
        <f t="shared" si="135"/>
        <v>0</v>
      </c>
      <c r="U376" s="2057">
        <f t="shared" si="135"/>
        <v>0</v>
      </c>
      <c r="V376" s="2057">
        <f t="shared" si="135"/>
        <v>0</v>
      </c>
      <c r="W376" s="2057">
        <f t="shared" si="135"/>
        <v>0</v>
      </c>
      <c r="X376" s="2061"/>
      <c r="Y376" s="2061"/>
    </row>
    <row r="377" spans="1:25" ht="12.75">
      <c r="A377" s="759"/>
      <c r="C377" s="1222"/>
      <c r="D377" s="1222"/>
      <c r="E377" s="1222"/>
      <c r="F377" s="1222"/>
      <c r="G377" s="1222"/>
      <c r="H377" s="1222"/>
      <c r="I377" s="1222"/>
      <c r="J377" s="1222"/>
      <c r="K377" s="1222"/>
      <c r="L377" s="1222"/>
      <c r="M377" s="1222"/>
      <c r="N377" s="1222"/>
      <c r="O377" s="1222"/>
      <c r="P377" s="1222"/>
      <c r="Q377" s="1222"/>
      <c r="R377" s="1222"/>
      <c r="S377" s="1222"/>
      <c r="T377" s="1222"/>
      <c r="U377" s="1222"/>
      <c r="V377" s="1222"/>
      <c r="W377" s="1222"/>
      <c r="X377" s="2051"/>
      <c r="Y377" s="2051"/>
    </row>
    <row r="378" spans="1:25" ht="12.75">
      <c r="A378" s="759"/>
      <c r="B378" s="757" t="s">
        <v>1420</v>
      </c>
      <c r="C378" s="2029">
        <f>C225</f>
        <v>423245</v>
      </c>
      <c r="D378" s="2029">
        <f t="shared" ref="D378:P378" si="136">D225</f>
        <v>261433.06608353546</v>
      </c>
      <c r="E378" s="2029">
        <f t="shared" si="136"/>
        <v>69132.241267301739</v>
      </c>
      <c r="F378" s="2029">
        <f t="shared" si="136"/>
        <v>7570.7800629355697</v>
      </c>
      <c r="G378" s="2029">
        <f t="shared" si="136"/>
        <v>0</v>
      </c>
      <c r="H378" s="2029">
        <f t="shared" si="136"/>
        <v>0</v>
      </c>
      <c r="I378" s="2029">
        <f t="shared" si="136"/>
        <v>0</v>
      </c>
      <c r="J378" s="2029">
        <f t="shared" si="136"/>
        <v>77562.094607028208</v>
      </c>
      <c r="K378" s="2029">
        <f t="shared" si="136"/>
        <v>4253.2644680456979</v>
      </c>
      <c r="L378" s="2029">
        <f t="shared" si="136"/>
        <v>3293.5535111533341</v>
      </c>
      <c r="M378" s="2029">
        <f t="shared" si="136"/>
        <v>0</v>
      </c>
      <c r="N378" s="2029">
        <f t="shared" si="136"/>
        <v>0</v>
      </c>
      <c r="O378" s="2029">
        <f t="shared" si="136"/>
        <v>0</v>
      </c>
      <c r="P378" s="2029">
        <f t="shared" si="136"/>
        <v>0</v>
      </c>
      <c r="Q378" s="2029">
        <f>Q225</f>
        <v>0</v>
      </c>
      <c r="R378" s="2029">
        <f t="shared" ref="R378:W378" si="137">R225</f>
        <v>0</v>
      </c>
      <c r="S378" s="2029">
        <f t="shared" si="137"/>
        <v>0</v>
      </c>
      <c r="T378" s="2029">
        <f t="shared" si="137"/>
        <v>0</v>
      </c>
      <c r="U378" s="2029">
        <f t="shared" si="137"/>
        <v>0</v>
      </c>
      <c r="V378" s="2029">
        <f t="shared" si="137"/>
        <v>0</v>
      </c>
      <c r="W378" s="2029">
        <f t="shared" si="137"/>
        <v>0</v>
      </c>
      <c r="X378" s="2040"/>
      <c r="Y378" s="2040"/>
    </row>
    <row r="379" spans="1:25" ht="25.5">
      <c r="A379" s="759"/>
      <c r="B379" s="757" t="s">
        <v>441</v>
      </c>
      <c r="C379" s="2044">
        <f t="shared" ref="C379:P387" si="138">C226</f>
        <v>113650.62472868295</v>
      </c>
      <c r="D379" s="2044">
        <f t="shared" si="138"/>
        <v>71804.245830469532</v>
      </c>
      <c r="E379" s="2044">
        <f t="shared" si="138"/>
        <v>15654.669013278663</v>
      </c>
      <c r="F379" s="2044">
        <f t="shared" si="138"/>
        <v>1708.1781146729422</v>
      </c>
      <c r="G379" s="2044">
        <f t="shared" si="138"/>
        <v>0</v>
      </c>
      <c r="H379" s="2044">
        <f t="shared" si="138"/>
        <v>0</v>
      </c>
      <c r="I379" s="2044">
        <f t="shared" si="138"/>
        <v>0</v>
      </c>
      <c r="J379" s="2044">
        <f t="shared" si="138"/>
        <v>22317.436924726597</v>
      </c>
      <c r="K379" s="2044">
        <f t="shared" si="138"/>
        <v>1223.7803596371248</v>
      </c>
      <c r="L379" s="2044">
        <f t="shared" si="138"/>
        <v>942.31448589807485</v>
      </c>
      <c r="M379" s="2044">
        <f t="shared" si="138"/>
        <v>0</v>
      </c>
      <c r="N379" s="2044">
        <f t="shared" si="138"/>
        <v>0</v>
      </c>
      <c r="O379" s="2044">
        <f t="shared" si="138"/>
        <v>0</v>
      </c>
      <c r="P379" s="2044">
        <f t="shared" si="138"/>
        <v>0</v>
      </c>
      <c r="Q379" s="2044">
        <f t="shared" ref="Q379:W379" si="139">Q226</f>
        <v>0</v>
      </c>
      <c r="R379" s="2044">
        <f t="shared" si="139"/>
        <v>0</v>
      </c>
      <c r="S379" s="2044">
        <f t="shared" si="139"/>
        <v>0</v>
      </c>
      <c r="T379" s="2044">
        <f t="shared" si="139"/>
        <v>0</v>
      </c>
      <c r="U379" s="2044">
        <f t="shared" si="139"/>
        <v>0</v>
      </c>
      <c r="V379" s="2044">
        <f t="shared" si="139"/>
        <v>0</v>
      </c>
      <c r="W379" s="2044">
        <f t="shared" si="139"/>
        <v>0</v>
      </c>
      <c r="X379" s="2052"/>
      <c r="Y379" s="2052"/>
    </row>
    <row r="380" spans="1:25" ht="12.75">
      <c r="A380" s="759"/>
      <c r="B380" s="781" t="s">
        <v>435</v>
      </c>
      <c r="C380" s="2029">
        <f t="shared" si="138"/>
        <v>848027.38559523167</v>
      </c>
      <c r="D380" s="2029">
        <f t="shared" si="138"/>
        <v>593148.32019572204</v>
      </c>
      <c r="E380" s="2029">
        <f t="shared" si="138"/>
        <v>123755.22596692762</v>
      </c>
      <c r="F380" s="2029">
        <f t="shared" si="138"/>
        <v>59027.892967172469</v>
      </c>
      <c r="G380" s="2029">
        <f t="shared" si="138"/>
        <v>0</v>
      </c>
      <c r="H380" s="2029">
        <f t="shared" si="138"/>
        <v>0</v>
      </c>
      <c r="I380" s="2029">
        <f t="shared" si="138"/>
        <v>0</v>
      </c>
      <c r="J380" s="2029">
        <f t="shared" si="138"/>
        <v>64990.6305195475</v>
      </c>
      <c r="K380" s="2029">
        <f t="shared" si="138"/>
        <v>4067.7030412484655</v>
      </c>
      <c r="L380" s="2029">
        <f t="shared" si="138"/>
        <v>3037.6129046136552</v>
      </c>
      <c r="M380" s="2029">
        <f t="shared" si="138"/>
        <v>0</v>
      </c>
      <c r="N380" s="2029">
        <f t="shared" si="138"/>
        <v>0</v>
      </c>
      <c r="O380" s="2029">
        <f t="shared" si="138"/>
        <v>0</v>
      </c>
      <c r="P380" s="2029">
        <f t="shared" si="138"/>
        <v>0</v>
      </c>
      <c r="Q380" s="2029">
        <f t="shared" ref="Q380:W380" si="140">Q227</f>
        <v>0</v>
      </c>
      <c r="R380" s="2029">
        <f t="shared" si="140"/>
        <v>0</v>
      </c>
      <c r="S380" s="2029">
        <f t="shared" si="140"/>
        <v>0</v>
      </c>
      <c r="T380" s="2029">
        <f t="shared" si="140"/>
        <v>0</v>
      </c>
      <c r="U380" s="2029">
        <f t="shared" si="140"/>
        <v>0</v>
      </c>
      <c r="V380" s="2029">
        <f t="shared" si="140"/>
        <v>0</v>
      </c>
      <c r="W380" s="2029">
        <f t="shared" si="140"/>
        <v>0</v>
      </c>
      <c r="X380" s="2040"/>
      <c r="Y380" s="2040"/>
    </row>
    <row r="381" spans="1:25" ht="12.75">
      <c r="A381" s="759"/>
      <c r="B381" s="781" t="s">
        <v>436</v>
      </c>
      <c r="C381" s="2029">
        <f t="shared" si="138"/>
        <v>121162.99236043818</v>
      </c>
      <c r="D381" s="2029">
        <f t="shared" si="138"/>
        <v>76833.984978813562</v>
      </c>
      <c r="E381" s="2029">
        <f t="shared" si="138"/>
        <v>16861.560973759129</v>
      </c>
      <c r="F381" s="2029">
        <f t="shared" si="138"/>
        <v>1853.1467634134422</v>
      </c>
      <c r="G381" s="2029">
        <f t="shared" si="138"/>
        <v>0</v>
      </c>
      <c r="H381" s="2029">
        <f t="shared" si="138"/>
        <v>0</v>
      </c>
      <c r="I381" s="2029">
        <f t="shared" si="138"/>
        <v>0</v>
      </c>
      <c r="J381" s="2029">
        <f t="shared" si="138"/>
        <v>23343.016282847635</v>
      </c>
      <c r="K381" s="2029">
        <f t="shared" si="138"/>
        <v>1280.058541944682</v>
      </c>
      <c r="L381" s="2029">
        <f t="shared" si="138"/>
        <v>991.22481965972804</v>
      </c>
      <c r="M381" s="2029">
        <f t="shared" si="138"/>
        <v>0</v>
      </c>
      <c r="N381" s="2029">
        <f t="shared" si="138"/>
        <v>0</v>
      </c>
      <c r="O381" s="2029">
        <f t="shared" si="138"/>
        <v>0</v>
      </c>
      <c r="P381" s="2029">
        <f t="shared" si="138"/>
        <v>0</v>
      </c>
      <c r="Q381" s="2029">
        <f t="shared" ref="Q381:W381" si="141">Q228</f>
        <v>0</v>
      </c>
      <c r="R381" s="2029">
        <f t="shared" si="141"/>
        <v>0</v>
      </c>
      <c r="S381" s="2029">
        <f t="shared" si="141"/>
        <v>0</v>
      </c>
      <c r="T381" s="2029">
        <f t="shared" si="141"/>
        <v>0</v>
      </c>
      <c r="U381" s="2029">
        <f t="shared" si="141"/>
        <v>0</v>
      </c>
      <c r="V381" s="2029">
        <f t="shared" si="141"/>
        <v>0</v>
      </c>
      <c r="W381" s="2029">
        <f t="shared" si="141"/>
        <v>0</v>
      </c>
      <c r="X381" s="2040"/>
      <c r="Y381" s="2040"/>
    </row>
    <row r="382" spans="1:25" ht="12.75">
      <c r="A382" s="759"/>
      <c r="B382" s="781" t="s">
        <v>437</v>
      </c>
      <c r="C382" s="2029">
        <f t="shared" si="138"/>
        <v>260849.73864901555</v>
      </c>
      <c r="D382" s="2029">
        <f t="shared" si="138"/>
        <v>165414.57511600718</v>
      </c>
      <c r="E382" s="2029">
        <f t="shared" si="138"/>
        <v>36300.966883809335</v>
      </c>
      <c r="F382" s="2029">
        <f t="shared" si="138"/>
        <v>3989.6080436562543</v>
      </c>
      <c r="G382" s="2029">
        <f t="shared" si="138"/>
        <v>0</v>
      </c>
      <c r="H382" s="2029">
        <f t="shared" si="138"/>
        <v>0</v>
      </c>
      <c r="I382" s="2029">
        <f t="shared" si="138"/>
        <v>0</v>
      </c>
      <c r="J382" s="2029">
        <f t="shared" si="138"/>
        <v>50254.781414994926</v>
      </c>
      <c r="K382" s="2029">
        <f t="shared" si="138"/>
        <v>2755.8161912047271</v>
      </c>
      <c r="L382" s="2029">
        <f t="shared" si="138"/>
        <v>2133.9909993431479</v>
      </c>
      <c r="M382" s="2029">
        <f t="shared" si="138"/>
        <v>0</v>
      </c>
      <c r="N382" s="2029">
        <f t="shared" si="138"/>
        <v>0</v>
      </c>
      <c r="O382" s="2029">
        <f t="shared" si="138"/>
        <v>0</v>
      </c>
      <c r="P382" s="2029">
        <f t="shared" si="138"/>
        <v>0</v>
      </c>
      <c r="Q382" s="2029">
        <f t="shared" ref="Q382:W382" si="142">Q229</f>
        <v>0</v>
      </c>
      <c r="R382" s="2029">
        <f t="shared" si="142"/>
        <v>0</v>
      </c>
      <c r="S382" s="2029">
        <f t="shared" si="142"/>
        <v>0</v>
      </c>
      <c r="T382" s="2029">
        <f t="shared" si="142"/>
        <v>0</v>
      </c>
      <c r="U382" s="2029">
        <f t="shared" si="142"/>
        <v>0</v>
      </c>
      <c r="V382" s="2029">
        <f t="shared" si="142"/>
        <v>0</v>
      </c>
      <c r="W382" s="2029">
        <f t="shared" si="142"/>
        <v>0</v>
      </c>
      <c r="X382" s="2040"/>
      <c r="Y382" s="2040"/>
    </row>
    <row r="383" spans="1:25" ht="12.75">
      <c r="A383" s="1391"/>
      <c r="B383" s="781" t="s">
        <v>438</v>
      </c>
      <c r="C383" s="2029">
        <f t="shared" si="138"/>
        <v>289252.82800549566</v>
      </c>
      <c r="D383" s="2029">
        <f t="shared" si="138"/>
        <v>183426.0363588566</v>
      </c>
      <c r="E383" s="2029">
        <f t="shared" si="138"/>
        <v>40253.66245278898</v>
      </c>
      <c r="F383" s="2029">
        <f t="shared" si="138"/>
        <v>4424.0236361279549</v>
      </c>
      <c r="G383" s="2029">
        <f t="shared" si="138"/>
        <v>0</v>
      </c>
      <c r="H383" s="2029">
        <f t="shared" si="138"/>
        <v>0</v>
      </c>
      <c r="I383" s="2029">
        <f t="shared" si="138"/>
        <v>0</v>
      </c>
      <c r="J383" s="2029">
        <f t="shared" si="138"/>
        <v>55726.862983921055</v>
      </c>
      <c r="K383" s="2029">
        <f t="shared" si="138"/>
        <v>3055.8881557549516</v>
      </c>
      <c r="L383" s="2029">
        <f t="shared" si="138"/>
        <v>2366.3544180461417</v>
      </c>
      <c r="M383" s="2029">
        <f t="shared" si="138"/>
        <v>0</v>
      </c>
      <c r="N383" s="2029">
        <f t="shared" si="138"/>
        <v>0</v>
      </c>
      <c r="O383" s="2029">
        <f t="shared" si="138"/>
        <v>0</v>
      </c>
      <c r="P383" s="2029">
        <f t="shared" si="138"/>
        <v>0</v>
      </c>
      <c r="Q383" s="2029">
        <f t="shared" ref="Q383:W383" si="143">Q230</f>
        <v>0</v>
      </c>
      <c r="R383" s="2029">
        <f t="shared" si="143"/>
        <v>0</v>
      </c>
      <c r="S383" s="2029">
        <f t="shared" si="143"/>
        <v>0</v>
      </c>
      <c r="T383" s="2029">
        <f t="shared" si="143"/>
        <v>0</v>
      </c>
      <c r="U383" s="2029">
        <f t="shared" si="143"/>
        <v>0</v>
      </c>
      <c r="V383" s="2029">
        <f t="shared" si="143"/>
        <v>0</v>
      </c>
      <c r="W383" s="2029">
        <f t="shared" si="143"/>
        <v>0</v>
      </c>
      <c r="X383" s="2040"/>
      <c r="Y383" s="2040"/>
    </row>
    <row r="384" spans="1:25" ht="12.75">
      <c r="A384" s="1391"/>
      <c r="B384" s="781"/>
      <c r="C384" s="2029"/>
      <c r="D384" s="2029"/>
      <c r="E384" s="2029"/>
      <c r="F384" s="2029"/>
      <c r="G384" s="2029"/>
      <c r="H384" s="2029"/>
      <c r="I384" s="2029"/>
      <c r="J384" s="2029"/>
      <c r="K384" s="2029"/>
      <c r="L384" s="2029"/>
      <c r="M384" s="2029"/>
      <c r="N384" s="2029"/>
      <c r="O384" s="2029"/>
      <c r="P384" s="2029"/>
      <c r="Q384" s="2029"/>
      <c r="R384" s="2029"/>
      <c r="S384" s="2029"/>
      <c r="T384" s="2029"/>
      <c r="U384" s="2029"/>
      <c r="V384" s="2029"/>
      <c r="W384" s="2029"/>
      <c r="X384" s="2040"/>
      <c r="Y384" s="2040"/>
    </row>
    <row r="385" spans="1:25" ht="12.75">
      <c r="A385" s="1391"/>
      <c r="B385" s="781" t="s">
        <v>224</v>
      </c>
      <c r="C385" s="2029">
        <f t="shared" si="138"/>
        <v>50196.905236148225</v>
      </c>
      <c r="D385" s="2029">
        <f t="shared" si="138"/>
        <v>43741.306230056296</v>
      </c>
      <c r="E385" s="2029">
        <f t="shared" si="138"/>
        <v>5331.2857516996792</v>
      </c>
      <c r="F385" s="2029">
        <f t="shared" si="138"/>
        <v>513.98651848915449</v>
      </c>
      <c r="G385" s="2029">
        <f t="shared" si="138"/>
        <v>0</v>
      </c>
      <c r="H385" s="2029">
        <f t="shared" si="138"/>
        <v>0</v>
      </c>
      <c r="I385" s="2029">
        <f t="shared" si="138"/>
        <v>0</v>
      </c>
      <c r="J385" s="2029">
        <f t="shared" si="138"/>
        <v>0</v>
      </c>
      <c r="K385" s="2029">
        <f t="shared" si="138"/>
        <v>0</v>
      </c>
      <c r="L385" s="2029">
        <f t="shared" si="138"/>
        <v>610.32673590309412</v>
      </c>
      <c r="M385" s="2029">
        <f t="shared" si="138"/>
        <v>0</v>
      </c>
      <c r="N385" s="2029">
        <f t="shared" si="138"/>
        <v>0</v>
      </c>
      <c r="O385" s="2029">
        <f t="shared" si="138"/>
        <v>0</v>
      </c>
      <c r="P385" s="2029">
        <f t="shared" si="138"/>
        <v>0</v>
      </c>
      <c r="Q385" s="2029">
        <f t="shared" ref="Q385:W385" si="144">Q232</f>
        <v>0</v>
      </c>
      <c r="R385" s="2029">
        <f t="shared" si="144"/>
        <v>0</v>
      </c>
      <c r="S385" s="2029">
        <f t="shared" si="144"/>
        <v>0</v>
      </c>
      <c r="T385" s="2029">
        <f t="shared" si="144"/>
        <v>0</v>
      </c>
      <c r="U385" s="2029">
        <f t="shared" si="144"/>
        <v>0</v>
      </c>
      <c r="V385" s="2029">
        <f t="shared" si="144"/>
        <v>0</v>
      </c>
      <c r="W385" s="2029">
        <f t="shared" si="144"/>
        <v>0</v>
      </c>
      <c r="X385" s="2040"/>
      <c r="Y385" s="2040"/>
    </row>
    <row r="386" spans="1:25" ht="12.75">
      <c r="A386" s="1391"/>
      <c r="B386" s="781" t="s">
        <v>225</v>
      </c>
      <c r="C386" s="2029">
        <f t="shared" si="138"/>
        <v>192399.00336355297</v>
      </c>
      <c r="D386" s="2029">
        <f t="shared" si="138"/>
        <v>168682.28708299174</v>
      </c>
      <c r="E386" s="2029">
        <f t="shared" si="138"/>
        <v>19477.806121606653</v>
      </c>
      <c r="F386" s="2029">
        <f t="shared" si="138"/>
        <v>1973.5310468114308</v>
      </c>
      <c r="G386" s="2029">
        <f t="shared" si="138"/>
        <v>0</v>
      </c>
      <c r="H386" s="2029">
        <f t="shared" si="138"/>
        <v>0</v>
      </c>
      <c r="I386" s="2029">
        <f t="shared" si="138"/>
        <v>0</v>
      </c>
      <c r="J386" s="2029">
        <f t="shared" si="138"/>
        <v>0</v>
      </c>
      <c r="K386" s="2029">
        <f t="shared" si="138"/>
        <v>0</v>
      </c>
      <c r="L386" s="2029">
        <f t="shared" si="138"/>
        <v>2265.379112143145</v>
      </c>
      <c r="M386" s="2029">
        <f t="shared" si="138"/>
        <v>0</v>
      </c>
      <c r="N386" s="2029">
        <f t="shared" si="138"/>
        <v>0</v>
      </c>
      <c r="O386" s="2029">
        <f t="shared" si="138"/>
        <v>0</v>
      </c>
      <c r="P386" s="2029">
        <f t="shared" si="138"/>
        <v>0</v>
      </c>
      <c r="Q386" s="2029">
        <f t="shared" ref="Q386:W386" si="145">Q233</f>
        <v>0</v>
      </c>
      <c r="R386" s="2029">
        <f t="shared" si="145"/>
        <v>0</v>
      </c>
      <c r="S386" s="2029">
        <f t="shared" si="145"/>
        <v>0</v>
      </c>
      <c r="T386" s="2029">
        <f t="shared" si="145"/>
        <v>0</v>
      </c>
      <c r="U386" s="2029">
        <f t="shared" si="145"/>
        <v>0</v>
      </c>
      <c r="V386" s="2029">
        <f t="shared" si="145"/>
        <v>0</v>
      </c>
      <c r="W386" s="2029">
        <f t="shared" si="145"/>
        <v>0</v>
      </c>
      <c r="X386" s="2040"/>
      <c r="Y386" s="2040"/>
    </row>
    <row r="387" spans="1:25" ht="12.75">
      <c r="A387" s="1391"/>
      <c r="B387" s="781" t="s">
        <v>226</v>
      </c>
      <c r="C387" s="2029">
        <f t="shared" si="138"/>
        <v>109990.25568322868</v>
      </c>
      <c r="D387" s="2029">
        <f t="shared" si="138"/>
        <v>96479.322540576963</v>
      </c>
      <c r="E387" s="2029">
        <f t="shared" si="138"/>
        <v>10447.47600779298</v>
      </c>
      <c r="F387" s="2029">
        <f t="shared" si="138"/>
        <v>1031.0114675490868</v>
      </c>
      <c r="G387" s="2029">
        <f t="shared" si="138"/>
        <v>0</v>
      </c>
      <c r="H387" s="2029">
        <f t="shared" si="138"/>
        <v>0</v>
      </c>
      <c r="I387" s="2029">
        <f t="shared" si="138"/>
        <v>0</v>
      </c>
      <c r="J387" s="2029">
        <f t="shared" si="138"/>
        <v>0</v>
      </c>
      <c r="K387" s="2029">
        <f t="shared" si="138"/>
        <v>0</v>
      </c>
      <c r="L387" s="2029">
        <f t="shared" si="138"/>
        <v>2032.4456673096427</v>
      </c>
      <c r="M387" s="2029">
        <f t="shared" si="138"/>
        <v>0</v>
      </c>
      <c r="N387" s="2029">
        <f t="shared" si="138"/>
        <v>0</v>
      </c>
      <c r="O387" s="2029">
        <f t="shared" si="138"/>
        <v>0</v>
      </c>
      <c r="P387" s="2029">
        <f t="shared" si="138"/>
        <v>0</v>
      </c>
      <c r="Q387" s="2029">
        <f t="shared" ref="Q387:W387" si="146">Q234</f>
        <v>0</v>
      </c>
      <c r="R387" s="2029">
        <f t="shared" si="146"/>
        <v>0</v>
      </c>
      <c r="S387" s="2029">
        <f t="shared" si="146"/>
        <v>0</v>
      </c>
      <c r="T387" s="2029">
        <f t="shared" si="146"/>
        <v>0</v>
      </c>
      <c r="U387" s="2029">
        <f t="shared" si="146"/>
        <v>0</v>
      </c>
      <c r="V387" s="2029">
        <f t="shared" si="146"/>
        <v>0</v>
      </c>
      <c r="W387" s="2029">
        <f t="shared" si="146"/>
        <v>0</v>
      </c>
      <c r="X387" s="2040"/>
      <c r="Y387" s="2040"/>
    </row>
    <row r="388" spans="1:25" ht="12.75">
      <c r="A388" s="1391"/>
      <c r="B388" s="780"/>
      <c r="C388" s="1222"/>
      <c r="D388" s="1222"/>
      <c r="E388" s="1222"/>
      <c r="F388" s="1222"/>
      <c r="G388" s="1222"/>
      <c r="H388" s="1222"/>
      <c r="I388" s="1222"/>
      <c r="J388" s="1222"/>
      <c r="K388" s="1222"/>
      <c r="L388" s="1222"/>
      <c r="M388" s="1222"/>
      <c r="N388" s="1222"/>
      <c r="O388" s="1222"/>
      <c r="P388" s="1222"/>
      <c r="Q388" s="1222"/>
      <c r="R388" s="1222"/>
      <c r="S388" s="1222"/>
      <c r="T388" s="1222"/>
      <c r="U388" s="1222"/>
      <c r="V388" s="1222"/>
      <c r="W388" s="1222"/>
      <c r="X388" s="2051"/>
      <c r="Y388" s="2051"/>
    </row>
    <row r="389" spans="1:25" ht="13.5" thickBot="1">
      <c r="A389" s="1391"/>
      <c r="B389" s="1007" t="s">
        <v>1204</v>
      </c>
      <c r="C389" s="2060">
        <f>SUM(C376:C383)+C352-SUM(C385:C387)</f>
        <v>2821552.4050559336</v>
      </c>
      <c r="D389" s="2060">
        <f t="shared" ref="D389:P389" si="147">SUM(D376:D383)+D352-SUM(D385:D387)</f>
        <v>1843528.0704176563</v>
      </c>
      <c r="E389" s="2060">
        <f t="shared" si="147"/>
        <v>414384.69029909966</v>
      </c>
      <c r="F389" s="2060">
        <f t="shared" si="147"/>
        <v>116609.78089339209</v>
      </c>
      <c r="G389" s="2060">
        <f t="shared" si="147"/>
        <v>0</v>
      </c>
      <c r="H389" s="2060">
        <f t="shared" si="147"/>
        <v>0</v>
      </c>
      <c r="I389" s="2060">
        <f t="shared" si="147"/>
        <v>0</v>
      </c>
      <c r="J389" s="2060">
        <f t="shared" si="147"/>
        <v>410695.12799820118</v>
      </c>
      <c r="K389" s="2060">
        <f t="shared" si="147"/>
        <v>23378.6922683007</v>
      </c>
      <c r="L389" s="2060">
        <f t="shared" si="147"/>
        <v>12956.043179284734</v>
      </c>
      <c r="M389" s="2060">
        <f t="shared" si="147"/>
        <v>0</v>
      </c>
      <c r="N389" s="2060">
        <f t="shared" si="147"/>
        <v>0</v>
      </c>
      <c r="O389" s="2060">
        <f t="shared" si="147"/>
        <v>0</v>
      </c>
      <c r="P389" s="2060">
        <f t="shared" si="147"/>
        <v>0</v>
      </c>
      <c r="Q389" s="2060">
        <f>SUM(Q376:Q383)+Q352-SUM(Q385:Q387)</f>
        <v>0</v>
      </c>
      <c r="R389" s="2060">
        <f t="shared" ref="R389:W389" si="148">SUM(R376:R383)+R352-SUM(R385:R387)</f>
        <v>0</v>
      </c>
      <c r="S389" s="2060">
        <f t="shared" si="148"/>
        <v>0</v>
      </c>
      <c r="T389" s="2060">
        <f t="shared" si="148"/>
        <v>0</v>
      </c>
      <c r="U389" s="2060">
        <f t="shared" si="148"/>
        <v>0</v>
      </c>
      <c r="V389" s="2060">
        <f t="shared" si="148"/>
        <v>0</v>
      </c>
      <c r="W389" s="2060">
        <f t="shared" si="148"/>
        <v>0</v>
      </c>
      <c r="X389" s="2063"/>
      <c r="Y389" s="2063"/>
    </row>
    <row r="390" spans="1:25" ht="13.5" thickTop="1">
      <c r="A390" s="1391"/>
      <c r="C390" s="1222"/>
      <c r="D390" s="2017"/>
    </row>
    <row r="391" spans="1:25" ht="12.75">
      <c r="A391" s="1391"/>
      <c r="C391" s="1222"/>
      <c r="D391" s="2017"/>
    </row>
    <row r="392" spans="1:25" ht="12.75">
      <c r="A392" s="1391"/>
      <c r="C392" s="1222"/>
      <c r="D392" s="2017"/>
    </row>
    <row r="393" spans="1:25" ht="12.75">
      <c r="A393" s="1391"/>
      <c r="C393" s="1222"/>
      <c r="D393" s="2017"/>
    </row>
    <row r="394" spans="1:25" ht="12.75">
      <c r="A394" s="1391"/>
      <c r="C394" s="1222"/>
      <c r="D394" s="2017"/>
    </row>
    <row r="395" spans="1:25" ht="12.75">
      <c r="A395" s="1391"/>
      <c r="C395" s="1222"/>
      <c r="D395" s="2017"/>
    </row>
    <row r="396" spans="1:25" ht="12.75">
      <c r="A396" s="1391"/>
      <c r="C396" s="1222"/>
      <c r="D396" s="2017"/>
    </row>
    <row r="397" spans="1:25" ht="12.75">
      <c r="A397" s="1391"/>
      <c r="C397" s="1222"/>
      <c r="D397" s="2017"/>
    </row>
    <row r="398" spans="1:25" ht="12.75">
      <c r="A398" s="782"/>
      <c r="C398" s="1222"/>
      <c r="D398" s="2017"/>
    </row>
    <row r="399" spans="1:25" ht="12.75">
      <c r="A399" s="1399"/>
      <c r="C399" s="1222"/>
      <c r="D399" s="2017"/>
    </row>
    <row r="400" spans="1:25" ht="12.75">
      <c r="B400" s="2018"/>
      <c r="C400" s="795"/>
      <c r="D400" s="2017"/>
    </row>
    <row r="401" spans="2:4" ht="12.75">
      <c r="B401" s="2018"/>
      <c r="C401" s="795"/>
      <c r="D401" s="2017"/>
    </row>
    <row r="402" spans="2:4" ht="12.75">
      <c r="B402" s="2018"/>
      <c r="C402" s="795"/>
      <c r="D402" s="2017"/>
    </row>
    <row r="403" spans="2:4" ht="12.75">
      <c r="B403" s="2018"/>
      <c r="C403" s="795"/>
      <c r="D403" s="2017"/>
    </row>
    <row r="404" spans="2:4" ht="12.75">
      <c r="B404" s="2018"/>
      <c r="C404" s="795"/>
      <c r="D404" s="2017"/>
    </row>
    <row r="405" spans="2:4" ht="12.75">
      <c r="B405" s="2018"/>
      <c r="C405" s="795"/>
      <c r="D405" s="2017"/>
    </row>
    <row r="406" spans="2:4" ht="12.75">
      <c r="B406" s="2018"/>
      <c r="C406" s="795"/>
      <c r="D406" s="2017"/>
    </row>
    <row r="407" spans="2:4" ht="12.75">
      <c r="B407" s="2018"/>
      <c r="C407" s="795"/>
      <c r="D407" s="2017"/>
    </row>
    <row r="408" spans="2:4" ht="12.75">
      <c r="B408" s="2018"/>
      <c r="C408" s="795"/>
      <c r="D408" s="2017"/>
    </row>
    <row r="409" spans="2:4" ht="12.75">
      <c r="B409" s="2018"/>
      <c r="C409" s="795"/>
      <c r="D409" s="2017"/>
    </row>
    <row r="410" spans="2:4" ht="12.75">
      <c r="B410" s="2018"/>
      <c r="C410" s="795"/>
      <c r="D410" s="2017"/>
    </row>
    <row r="411" spans="2:4" ht="12.75">
      <c r="B411" s="2018"/>
      <c r="C411" s="795"/>
      <c r="D411" s="2017"/>
    </row>
    <row r="412" spans="2:4" ht="12.75">
      <c r="B412" s="2018"/>
      <c r="C412" s="795"/>
      <c r="D412" s="2017"/>
    </row>
    <row r="413" spans="2:4" ht="12.75">
      <c r="B413" s="2018"/>
      <c r="C413" s="795"/>
      <c r="D413" s="2017"/>
    </row>
    <row r="414" spans="2:4" ht="12.75">
      <c r="B414" s="2018"/>
      <c r="C414" s="795"/>
      <c r="D414" s="2017"/>
    </row>
    <row r="415" spans="2:4" ht="12.75">
      <c r="B415" s="2018"/>
      <c r="C415" s="795"/>
      <c r="D415" s="2017"/>
    </row>
    <row r="416" spans="2:4" ht="12.75">
      <c r="B416" s="2018"/>
      <c r="C416" s="795"/>
      <c r="D416" s="2017"/>
    </row>
    <row r="417" spans="2:4" ht="12.75">
      <c r="B417" s="2018"/>
      <c r="C417" s="795"/>
      <c r="D417" s="2017"/>
    </row>
    <row r="418" spans="2:4" ht="12.75">
      <c r="B418" s="2018"/>
      <c r="C418" s="795"/>
      <c r="D418" s="2017"/>
    </row>
    <row r="419" spans="2:4" ht="12.75">
      <c r="B419" s="2018"/>
      <c r="C419" s="795"/>
      <c r="D419" s="2017"/>
    </row>
    <row r="420" spans="2:4" ht="12.75">
      <c r="B420" s="2018"/>
      <c r="C420" s="795"/>
      <c r="D420" s="2017"/>
    </row>
    <row r="421" spans="2:4" ht="12.75">
      <c r="B421" s="2018"/>
      <c r="C421" s="795"/>
      <c r="D421" s="2017"/>
    </row>
    <row r="422" spans="2:4" ht="12.75">
      <c r="B422" s="2018"/>
      <c r="C422" s="795"/>
      <c r="D422" s="2017"/>
    </row>
    <row r="423" spans="2:4" ht="12.75">
      <c r="B423" s="2016"/>
      <c r="C423" s="2026"/>
      <c r="D423" s="2017"/>
    </row>
    <row r="424" spans="2:4" ht="12.75">
      <c r="B424" s="2016"/>
      <c r="C424" s="2026"/>
      <c r="D424" s="2017"/>
    </row>
    <row r="425" spans="2:4" ht="12.75">
      <c r="B425" s="2016"/>
      <c r="C425" s="2026"/>
      <c r="D425" s="2017"/>
    </row>
    <row r="426" spans="2:4" ht="12.75">
      <c r="B426" s="2016"/>
      <c r="C426" s="2026"/>
      <c r="D426" s="2017"/>
    </row>
    <row r="427" spans="2:4" ht="12.75">
      <c r="B427" s="2016"/>
      <c r="C427" s="2026"/>
      <c r="D427" s="2017"/>
    </row>
    <row r="428" spans="2:4" ht="12.75">
      <c r="B428" s="2016"/>
      <c r="C428" s="2026"/>
      <c r="D428" s="2017"/>
    </row>
    <row r="429" spans="2:4" ht="12.75">
      <c r="B429" s="2016"/>
      <c r="C429" s="2026"/>
      <c r="D429" s="2017"/>
    </row>
    <row r="430" spans="2:4" ht="12.75">
      <c r="B430" s="2016"/>
      <c r="C430" s="2026"/>
      <c r="D430" s="2017"/>
    </row>
    <row r="431" spans="2:4" ht="12.75">
      <c r="B431" s="2016"/>
      <c r="C431" s="2026"/>
      <c r="D431" s="2017"/>
    </row>
    <row r="432" spans="2:4" ht="12.75">
      <c r="B432" s="2016"/>
      <c r="C432" s="2026"/>
      <c r="D432" s="2017"/>
    </row>
    <row r="433" spans="2:4" ht="12.75">
      <c r="B433" s="2016"/>
      <c r="C433" s="2026"/>
      <c r="D433" s="2017"/>
    </row>
    <row r="434" spans="2:4" ht="12.75">
      <c r="B434" s="2016"/>
      <c r="C434" s="2026"/>
      <c r="D434" s="2017"/>
    </row>
    <row r="435" spans="2:4" ht="12.75">
      <c r="C435" s="2026"/>
    </row>
    <row r="436" spans="2:4" ht="12.75">
      <c r="C436" s="2026"/>
    </row>
    <row r="437" spans="2:4" ht="12.75">
      <c r="C437" s="2026"/>
    </row>
    <row r="438" spans="2:4" ht="12.75">
      <c r="C438" s="2026"/>
    </row>
    <row r="439" spans="2:4" ht="12.75">
      <c r="C439" s="2026"/>
    </row>
    <row r="440" spans="2:4" ht="12.75">
      <c r="C440" s="2026"/>
    </row>
    <row r="441" spans="2:4" ht="12.75">
      <c r="C441" s="2026"/>
    </row>
    <row r="442" spans="2:4" ht="12.75">
      <c r="C442" s="2026"/>
    </row>
    <row r="443" spans="2:4" ht="12.75">
      <c r="C443" s="2026"/>
    </row>
    <row r="444" spans="2:4" ht="12.75">
      <c r="C444" s="2026"/>
    </row>
    <row r="445" spans="2:4" ht="12.75">
      <c r="C445" s="2026"/>
    </row>
    <row r="446" spans="2:4" ht="12.75">
      <c r="C446" s="2026"/>
    </row>
    <row r="447" spans="2:4" ht="12.75">
      <c r="C447" s="2026"/>
    </row>
    <row r="448" spans="2:4" ht="12.75">
      <c r="C448" s="2026"/>
    </row>
    <row r="449" spans="3:3" ht="12.75">
      <c r="C449" s="2026"/>
    </row>
    <row r="450" spans="3:3" ht="12.75">
      <c r="C450" s="2026"/>
    </row>
    <row r="451" spans="3:3" ht="12.75">
      <c r="C451" s="2026"/>
    </row>
    <row r="452" spans="3:3" ht="12.75">
      <c r="C452" s="2026"/>
    </row>
    <row r="453" spans="3:3" ht="12.75">
      <c r="C453" s="2026"/>
    </row>
    <row r="454" spans="3:3" ht="12.75">
      <c r="C454" s="2026"/>
    </row>
    <row r="455" spans="3:3" ht="12.75">
      <c r="C455" s="2026"/>
    </row>
    <row r="456" spans="3:3" ht="12.75">
      <c r="C456" s="2026"/>
    </row>
    <row r="457" spans="3:3" ht="12.75">
      <c r="C457" s="2026"/>
    </row>
    <row r="458" spans="3:3" ht="12.75">
      <c r="C458" s="2026"/>
    </row>
    <row r="459" spans="3:3" ht="12.75">
      <c r="C459" s="2026"/>
    </row>
    <row r="460" spans="3:3" ht="12.75">
      <c r="C460" s="2026"/>
    </row>
    <row r="461" spans="3:3" ht="12.75">
      <c r="C461" s="2026"/>
    </row>
    <row r="462" spans="3:3" ht="12.75">
      <c r="C462" s="2026"/>
    </row>
    <row r="463" spans="3:3" ht="12.75">
      <c r="C463" s="2026"/>
    </row>
    <row r="464" spans="3:3" ht="12.75">
      <c r="C464" s="2026"/>
    </row>
    <row r="465" spans="3:3" ht="12.75">
      <c r="C465" s="2026"/>
    </row>
    <row r="466" spans="3:3" ht="12.75">
      <c r="C466" s="2026"/>
    </row>
    <row r="467" spans="3:3" ht="12.75">
      <c r="C467" s="2026"/>
    </row>
    <row r="468" spans="3:3" ht="12.75">
      <c r="C468" s="2026"/>
    </row>
    <row r="469" spans="3:3" ht="12.75">
      <c r="C469" s="2026"/>
    </row>
    <row r="470" spans="3:3" ht="12.75">
      <c r="C470" s="2026"/>
    </row>
    <row r="471" spans="3:3" ht="12.75">
      <c r="C471" s="2026"/>
    </row>
    <row r="472" spans="3:3" ht="12.75">
      <c r="C472" s="2026"/>
    </row>
    <row r="473" spans="3:3" ht="12.75">
      <c r="C473" s="2026"/>
    </row>
    <row r="474" spans="3:3" ht="12.75">
      <c r="C474" s="2026"/>
    </row>
    <row r="475" spans="3:3" ht="12.75">
      <c r="C475" s="2026"/>
    </row>
    <row r="476" spans="3:3" ht="12.75">
      <c r="C476" s="2026"/>
    </row>
    <row r="477" spans="3:3" ht="12.75">
      <c r="C477" s="2026"/>
    </row>
    <row r="478" spans="3:3" ht="12.75">
      <c r="C478" s="2026"/>
    </row>
    <row r="479" spans="3:3" ht="12.75">
      <c r="C479" s="2026"/>
    </row>
    <row r="480" spans="3:3" ht="12.75">
      <c r="C480" s="2026"/>
    </row>
    <row r="481" spans="3:3" ht="12.75">
      <c r="C481" s="2026"/>
    </row>
    <row r="482" spans="3:3" ht="12.75">
      <c r="C482" s="2026"/>
    </row>
    <row r="483" spans="3:3" ht="12.75">
      <c r="C483" s="2026"/>
    </row>
    <row r="484" spans="3:3" ht="12.75">
      <c r="C484" s="2026"/>
    </row>
    <row r="485" spans="3:3" ht="12.75">
      <c r="C485" s="2026"/>
    </row>
    <row r="486" spans="3:3" ht="12.75">
      <c r="C486" s="2026"/>
    </row>
    <row r="487" spans="3:3" ht="12.75">
      <c r="C487" s="2026"/>
    </row>
    <row r="488" spans="3:3" ht="12.75">
      <c r="C488" s="2026"/>
    </row>
    <row r="489" spans="3:3" ht="12.75">
      <c r="C489" s="2026"/>
    </row>
    <row r="490" spans="3:3" ht="12.75">
      <c r="C490" s="2026"/>
    </row>
    <row r="491" spans="3:3" ht="12.75">
      <c r="C491" s="2026"/>
    </row>
    <row r="492" spans="3:3" ht="12.75">
      <c r="C492" s="2026"/>
    </row>
    <row r="493" spans="3:3" ht="12.75">
      <c r="C493" s="2026"/>
    </row>
    <row r="494" spans="3:3" ht="12.75">
      <c r="C494" s="2026"/>
    </row>
    <row r="495" spans="3:3" ht="12.75">
      <c r="C495" s="2026"/>
    </row>
    <row r="496" spans="3:3" ht="12.75">
      <c r="C496" s="2026"/>
    </row>
    <row r="497" spans="3:3" ht="12.75">
      <c r="C497" s="2026"/>
    </row>
    <row r="498" spans="3:3" ht="12.75">
      <c r="C498" s="2026"/>
    </row>
    <row r="499" spans="3:3" ht="12.75">
      <c r="C499" s="2026"/>
    </row>
    <row r="500" spans="3:3" ht="12.75">
      <c r="C500" s="2026"/>
    </row>
    <row r="501" spans="3:3" ht="12.75">
      <c r="C501" s="2026"/>
    </row>
    <row r="502" spans="3:3" ht="12.75">
      <c r="C502" s="2026"/>
    </row>
    <row r="503" spans="3:3" ht="12.75">
      <c r="C503" s="2026"/>
    </row>
    <row r="504" spans="3:3" ht="12.75">
      <c r="C504" s="2026"/>
    </row>
    <row r="505" spans="3:3" ht="12.75">
      <c r="C505" s="2026"/>
    </row>
    <row r="506" spans="3:3" ht="12.75">
      <c r="C506" s="2026"/>
    </row>
    <row r="507" spans="3:3" ht="12.75">
      <c r="C507" s="2026"/>
    </row>
    <row r="508" spans="3:3" ht="12.75">
      <c r="C508" s="2026"/>
    </row>
    <row r="509" spans="3:3" ht="12.75">
      <c r="C509" s="2026"/>
    </row>
    <row r="510" spans="3:3" ht="12.75">
      <c r="C510" s="2026"/>
    </row>
    <row r="511" spans="3:3" ht="12.75">
      <c r="C511" s="2026"/>
    </row>
    <row r="512" spans="3:3" ht="12.75">
      <c r="C512" s="2026"/>
    </row>
    <row r="513" spans="3:3" ht="12.75">
      <c r="C513" s="2026"/>
    </row>
    <row r="514" spans="3:3" ht="12.75">
      <c r="C514" s="2026"/>
    </row>
    <row r="515" spans="3:3" ht="12.75">
      <c r="C515" s="2026"/>
    </row>
    <row r="516" spans="3:3" ht="12.75">
      <c r="C516" s="2026"/>
    </row>
    <row r="517" spans="3:3" ht="12.75">
      <c r="C517" s="2026"/>
    </row>
    <row r="518" spans="3:3" ht="12.75">
      <c r="C518" s="2026"/>
    </row>
    <row r="519" spans="3:3" ht="12.75">
      <c r="C519" s="2026"/>
    </row>
    <row r="520" spans="3:3" ht="12.75">
      <c r="C520" s="2026"/>
    </row>
    <row r="521" spans="3:3" ht="12.75">
      <c r="C521" s="2026"/>
    </row>
    <row r="522" spans="3:3" ht="12.75">
      <c r="C522" s="2026"/>
    </row>
    <row r="523" spans="3:3" ht="12.75">
      <c r="C523" s="2026"/>
    </row>
    <row r="524" spans="3:3" ht="12.75">
      <c r="C524" s="2026"/>
    </row>
    <row r="525" spans="3:3" ht="12.75">
      <c r="C525" s="2026"/>
    </row>
    <row r="526" spans="3:3" ht="12.75">
      <c r="C526" s="2026"/>
    </row>
    <row r="527" spans="3:3" ht="12.75">
      <c r="C527" s="2026"/>
    </row>
    <row r="528" spans="3:3" ht="12.75">
      <c r="C528" s="2026"/>
    </row>
    <row r="529" spans="3:3" ht="12.75">
      <c r="C529" s="2026"/>
    </row>
    <row r="530" spans="3:3" ht="12.75">
      <c r="C530" s="2026"/>
    </row>
    <row r="531" spans="3:3" ht="12.75">
      <c r="C531" s="2026"/>
    </row>
    <row r="532" spans="3:3" ht="12.75">
      <c r="C532" s="2026"/>
    </row>
    <row r="533" spans="3:3" ht="12.75">
      <c r="C533" s="2026"/>
    </row>
    <row r="534" spans="3:3" ht="12.75">
      <c r="C534" s="2026"/>
    </row>
    <row r="535" spans="3:3" ht="12.75">
      <c r="C535" s="2026"/>
    </row>
    <row r="536" spans="3:3" ht="12.75">
      <c r="C536" s="2026"/>
    </row>
    <row r="537" spans="3:3" ht="12.75">
      <c r="C537" s="2026"/>
    </row>
    <row r="538" spans="3:3" ht="12.75">
      <c r="C538" s="2026"/>
    </row>
    <row r="539" spans="3:3" ht="12.75">
      <c r="C539" s="2026"/>
    </row>
    <row r="540" spans="3:3" ht="12.75">
      <c r="C540" s="2026"/>
    </row>
    <row r="541" spans="3:3" ht="12.75">
      <c r="C541" s="2026"/>
    </row>
    <row r="542" spans="3:3" ht="12.75">
      <c r="C542" s="2026"/>
    </row>
    <row r="543" spans="3:3" ht="12.75">
      <c r="C543" s="2026"/>
    </row>
    <row r="544" spans="3:3" ht="12.75">
      <c r="C544" s="2026"/>
    </row>
    <row r="545" spans="3:3" ht="12.75">
      <c r="C545" s="2026"/>
    </row>
    <row r="546" spans="3:3" ht="12.75">
      <c r="C546" s="2026"/>
    </row>
    <row r="547" spans="3:3" ht="12.75">
      <c r="C547" s="2026"/>
    </row>
    <row r="548" spans="3:3" ht="12.75">
      <c r="C548" s="2026"/>
    </row>
    <row r="549" spans="3:3" ht="12.75">
      <c r="C549" s="2026"/>
    </row>
    <row r="550" spans="3:3" ht="12.75">
      <c r="C550" s="2026"/>
    </row>
    <row r="551" spans="3:3" ht="12.75">
      <c r="C551" s="2026"/>
    </row>
    <row r="552" spans="3:3" ht="12.75">
      <c r="C552" s="2026"/>
    </row>
    <row r="553" spans="3:3" ht="12.75">
      <c r="C553" s="2026"/>
    </row>
    <row r="554" spans="3:3" ht="12.75">
      <c r="C554" s="2026"/>
    </row>
    <row r="555" spans="3:3" ht="12.75">
      <c r="C555" s="2026"/>
    </row>
    <row r="556" spans="3:3" ht="12.75">
      <c r="C556" s="2026"/>
    </row>
    <row r="557" spans="3:3" ht="12.75">
      <c r="C557" s="2026"/>
    </row>
    <row r="558" spans="3:3" ht="12.75">
      <c r="C558" s="2026"/>
    </row>
    <row r="559" spans="3:3" ht="12.75">
      <c r="C559" s="2026"/>
    </row>
    <row r="560" spans="3:3" ht="12.75">
      <c r="C560" s="2026"/>
    </row>
    <row r="561" spans="3:3" ht="12.75">
      <c r="C561" s="2026"/>
    </row>
    <row r="562" spans="3:3" ht="12.75">
      <c r="C562" s="2026"/>
    </row>
    <row r="563" spans="3:3" ht="12.75">
      <c r="C563" s="2026"/>
    </row>
    <row r="564" spans="3:3" ht="12.75">
      <c r="C564" s="2026"/>
    </row>
    <row r="565" spans="3:3" ht="12.75">
      <c r="C565" s="2026"/>
    </row>
    <row r="566" spans="3:3" ht="12.75">
      <c r="C566" s="2026"/>
    </row>
    <row r="567" spans="3:3" ht="12.75">
      <c r="C567" s="2026"/>
    </row>
    <row r="568" spans="3:3" ht="12.75">
      <c r="C568" s="2026"/>
    </row>
    <row r="569" spans="3:3" ht="12.75">
      <c r="C569" s="2026"/>
    </row>
    <row r="570" spans="3:3" ht="12.75">
      <c r="C570" s="2026"/>
    </row>
    <row r="571" spans="3:3" ht="12.75">
      <c r="C571" s="2026"/>
    </row>
    <row r="572" spans="3:3" ht="12.75">
      <c r="C572" s="2026"/>
    </row>
    <row r="573" spans="3:3" ht="12.75">
      <c r="C573" s="2026"/>
    </row>
    <row r="574" spans="3:3" ht="12.75">
      <c r="C574" s="2026"/>
    </row>
    <row r="575" spans="3:3" ht="12.75">
      <c r="C575" s="2026"/>
    </row>
    <row r="576" spans="3:3" ht="12.75">
      <c r="C576" s="2026"/>
    </row>
    <row r="577" spans="3:3" ht="12.75">
      <c r="C577" s="2026"/>
    </row>
    <row r="578" spans="3:3" ht="12.75">
      <c r="C578" s="2026"/>
    </row>
    <row r="579" spans="3:3" ht="12.75">
      <c r="C579" s="2026"/>
    </row>
    <row r="580" spans="3:3" ht="12.75">
      <c r="C580" s="2026"/>
    </row>
    <row r="581" spans="3:3" ht="12.75">
      <c r="C581" s="2026"/>
    </row>
    <row r="582" spans="3:3" ht="12.75">
      <c r="C582" s="2026"/>
    </row>
    <row r="583" spans="3:3" ht="12.75">
      <c r="C583" s="2026"/>
    </row>
    <row r="584" spans="3:3" ht="12.75">
      <c r="C584" s="2026"/>
    </row>
    <row r="585" spans="3:3" ht="12.75">
      <c r="C585" s="2026"/>
    </row>
    <row r="586" spans="3:3" ht="12.75">
      <c r="C586" s="2026"/>
    </row>
    <row r="587" spans="3:3" ht="12.75">
      <c r="C587" s="2026"/>
    </row>
    <row r="588" spans="3:3" ht="12.75">
      <c r="C588" s="2026"/>
    </row>
    <row r="589" spans="3:3" ht="12.75">
      <c r="C589" s="2026"/>
    </row>
    <row r="590" spans="3:3" ht="12.75">
      <c r="C590" s="2026"/>
    </row>
    <row r="591" spans="3:3" ht="12.75">
      <c r="C591" s="2026"/>
    </row>
    <row r="592" spans="3:3" ht="12.75">
      <c r="C592" s="2026"/>
    </row>
    <row r="593" spans="3:3" ht="12.75">
      <c r="C593" s="2026"/>
    </row>
    <row r="594" spans="3:3" ht="12.75">
      <c r="C594" s="2026"/>
    </row>
    <row r="595" spans="3:3" ht="12.75">
      <c r="C595" s="2026"/>
    </row>
    <row r="596" spans="3:3" ht="12.75">
      <c r="C596" s="2026"/>
    </row>
    <row r="597" spans="3:3" ht="12.75">
      <c r="C597" s="2026"/>
    </row>
    <row r="598" spans="3:3" ht="12.75">
      <c r="C598" s="2026"/>
    </row>
    <row r="599" spans="3:3" ht="12.75">
      <c r="C599" s="2026"/>
    </row>
    <row r="600" spans="3:3" ht="12.75">
      <c r="C600" s="2026"/>
    </row>
    <row r="601" spans="3:3" ht="12.75">
      <c r="C601" s="2026"/>
    </row>
    <row r="602" spans="3:3" ht="12.75">
      <c r="C602" s="2026"/>
    </row>
    <row r="603" spans="3:3" ht="12.75">
      <c r="C603" s="2026"/>
    </row>
    <row r="604" spans="3:3" ht="12.75">
      <c r="C604" s="2026"/>
    </row>
    <row r="605" spans="3:3" ht="12.75">
      <c r="C605" s="2026"/>
    </row>
    <row r="606" spans="3:3" ht="12.75">
      <c r="C606" s="2026"/>
    </row>
    <row r="607" spans="3:3" ht="12.75">
      <c r="C607" s="2026"/>
    </row>
    <row r="608" spans="3:3" ht="12.75">
      <c r="C608" s="2026"/>
    </row>
    <row r="609" spans="3:3" ht="12.75">
      <c r="C609" s="2026"/>
    </row>
    <row r="610" spans="3:3" ht="12.75">
      <c r="C610" s="2026"/>
    </row>
    <row r="611" spans="3:3" ht="12.75">
      <c r="C611" s="2026"/>
    </row>
    <row r="612" spans="3:3" ht="12.75">
      <c r="C612" s="2026"/>
    </row>
    <row r="613" spans="3:3" ht="12.75">
      <c r="C613" s="2026"/>
    </row>
    <row r="614" spans="3:3" ht="12.75">
      <c r="C614" s="2026"/>
    </row>
    <row r="615" spans="3:3" ht="12.75">
      <c r="C615" s="2026"/>
    </row>
    <row r="616" spans="3:3" ht="12.75">
      <c r="C616" s="2026"/>
    </row>
    <row r="617" spans="3:3" ht="12.75">
      <c r="C617" s="2026"/>
    </row>
    <row r="618" spans="3:3" ht="12.75">
      <c r="C618" s="2026"/>
    </row>
    <row r="619" spans="3:3" ht="12.75">
      <c r="C619" s="2026"/>
    </row>
    <row r="620" spans="3:3" ht="12.75">
      <c r="C620" s="2026"/>
    </row>
    <row r="621" spans="3:3" ht="12.75">
      <c r="C621" s="2026"/>
    </row>
    <row r="622" spans="3:3" ht="12.75">
      <c r="C622" s="2026"/>
    </row>
    <row r="623" spans="3:3" ht="12.75">
      <c r="C623" s="2026"/>
    </row>
    <row r="624" spans="3:3" ht="12.75">
      <c r="C624" s="2026"/>
    </row>
    <row r="625" spans="3:3" ht="12.75">
      <c r="C625" s="2026"/>
    </row>
    <row r="626" spans="3:3" ht="12.75">
      <c r="C626" s="2026"/>
    </row>
    <row r="627" spans="3:3" ht="12.75">
      <c r="C627" s="2026"/>
    </row>
    <row r="628" spans="3:3" ht="12.75">
      <c r="C628" s="2026"/>
    </row>
    <row r="629" spans="3:3" ht="12.75">
      <c r="C629" s="2026"/>
    </row>
    <row r="630" spans="3:3" ht="12.75">
      <c r="C630" s="2026"/>
    </row>
    <row r="631" spans="3:3" ht="12.75">
      <c r="C631" s="2026"/>
    </row>
    <row r="632" spans="3:3" ht="12.75">
      <c r="C632" s="2026"/>
    </row>
    <row r="633" spans="3:3" ht="12.75">
      <c r="C633" s="2026"/>
    </row>
    <row r="634" spans="3:3" ht="12.75">
      <c r="C634" s="2026"/>
    </row>
    <row r="635" spans="3:3" ht="12.75">
      <c r="C635" s="2026"/>
    </row>
    <row r="636" spans="3:3" ht="12.75">
      <c r="C636" s="2026"/>
    </row>
    <row r="637" spans="3:3" ht="12.75">
      <c r="C637" s="2026"/>
    </row>
    <row r="638" spans="3:3" ht="12.75">
      <c r="C638" s="2026"/>
    </row>
    <row r="639" spans="3:3" ht="12.75">
      <c r="C639" s="2026"/>
    </row>
    <row r="640" spans="3:3" ht="12.75">
      <c r="C640" s="2026"/>
    </row>
    <row r="641" spans="3:3" ht="12.75">
      <c r="C641" s="2026"/>
    </row>
    <row r="642" spans="3:3" ht="12.75">
      <c r="C642" s="2026"/>
    </row>
    <row r="643" spans="3:3" ht="12.75">
      <c r="C643" s="2026"/>
    </row>
    <row r="644" spans="3:3" ht="12.75">
      <c r="C644" s="2026"/>
    </row>
    <row r="645" spans="3:3" ht="12.75">
      <c r="C645" s="2026"/>
    </row>
    <row r="646" spans="3:3" ht="12.75">
      <c r="C646" s="2026"/>
    </row>
    <row r="647" spans="3:3" ht="12.75">
      <c r="C647" s="2026"/>
    </row>
    <row r="648" spans="3:3" ht="12.75">
      <c r="C648" s="2026"/>
    </row>
    <row r="649" spans="3:3" ht="12.75">
      <c r="C649" s="2026"/>
    </row>
    <row r="650" spans="3:3" ht="12.75">
      <c r="C650" s="2026"/>
    </row>
    <row r="651" spans="3:3" ht="12.75">
      <c r="C651" s="2026"/>
    </row>
    <row r="652" spans="3:3" ht="12.75">
      <c r="C652" s="2026"/>
    </row>
    <row r="653" spans="3:3" ht="12.75">
      <c r="C653" s="2026"/>
    </row>
    <row r="654" spans="3:3" ht="12.75">
      <c r="C654" s="2026"/>
    </row>
    <row r="655" spans="3:3" ht="12.75">
      <c r="C655" s="2026"/>
    </row>
    <row r="656" spans="3:3" ht="12.75">
      <c r="C656" s="2026"/>
    </row>
    <row r="657" spans="3:3" ht="12.75">
      <c r="C657" s="2026"/>
    </row>
    <row r="658" spans="3:3" ht="12.75">
      <c r="C658" s="2026"/>
    </row>
    <row r="659" spans="3:3" ht="12.75">
      <c r="C659" s="2026"/>
    </row>
    <row r="660" spans="3:3" ht="12.75">
      <c r="C660" s="2026"/>
    </row>
    <row r="661" spans="3:3" ht="12.75">
      <c r="C661" s="2026"/>
    </row>
    <row r="662" spans="3:3" ht="12.75">
      <c r="C662" s="2026"/>
    </row>
    <row r="663" spans="3:3" ht="12.75">
      <c r="C663" s="2026"/>
    </row>
    <row r="664" spans="3:3" ht="12.75">
      <c r="C664" s="2026"/>
    </row>
    <row r="665" spans="3:3" ht="12.75">
      <c r="C665" s="2026"/>
    </row>
    <row r="666" spans="3:3" ht="12.75">
      <c r="C666" s="2026"/>
    </row>
    <row r="667" spans="3:3" ht="12.75">
      <c r="C667" s="2026"/>
    </row>
    <row r="668" spans="3:3" ht="12.75">
      <c r="C668" s="2026"/>
    </row>
    <row r="669" spans="3:3" ht="12.75">
      <c r="C669" s="2026"/>
    </row>
    <row r="670" spans="3:3" ht="12.75">
      <c r="C670" s="2026"/>
    </row>
    <row r="671" spans="3:3" ht="12.75">
      <c r="C671" s="2026"/>
    </row>
    <row r="672" spans="3:3" ht="12.75">
      <c r="C672" s="2026"/>
    </row>
    <row r="673" spans="3:3" ht="12.75">
      <c r="C673" s="2026"/>
    </row>
    <row r="674" spans="3:3" ht="12.75">
      <c r="C674" s="2026"/>
    </row>
    <row r="675" spans="3:3" ht="12.75">
      <c r="C675" s="2026"/>
    </row>
    <row r="676" spans="3:3" ht="12.75">
      <c r="C676" s="2026"/>
    </row>
    <row r="677" spans="3:3" ht="12.75">
      <c r="C677" s="2026"/>
    </row>
    <row r="678" spans="3:3" ht="12.75">
      <c r="C678" s="2026"/>
    </row>
    <row r="679" spans="3:3" ht="12.75">
      <c r="C679" s="2026"/>
    </row>
    <row r="680" spans="3:3" ht="12.75">
      <c r="C680" s="2026"/>
    </row>
    <row r="681" spans="3:3" ht="12.75">
      <c r="C681" s="2026"/>
    </row>
    <row r="682" spans="3:3" ht="12.75">
      <c r="C682" s="2026"/>
    </row>
    <row r="683" spans="3:3" ht="12.75">
      <c r="C683" s="2026"/>
    </row>
    <row r="684" spans="3:3" ht="12.75">
      <c r="C684" s="2026"/>
    </row>
    <row r="685" spans="3:3" ht="12.75">
      <c r="C685" s="2026"/>
    </row>
    <row r="686" spans="3:3" ht="12.75">
      <c r="C686" s="2026"/>
    </row>
    <row r="687" spans="3:3" ht="12.75">
      <c r="C687" s="2026"/>
    </row>
    <row r="688" spans="3:3" ht="12.75">
      <c r="C688" s="2026"/>
    </row>
    <row r="689" spans="3:3" ht="12.75">
      <c r="C689" s="2026"/>
    </row>
    <row r="690" spans="3:3" ht="12.75">
      <c r="C690" s="2026"/>
    </row>
    <row r="691" spans="3:3" ht="12.75">
      <c r="C691" s="2026"/>
    </row>
    <row r="692" spans="3:3" ht="12.75">
      <c r="C692" s="2026"/>
    </row>
    <row r="693" spans="3:3" ht="12.75">
      <c r="C693" s="2026"/>
    </row>
    <row r="694" spans="3:3" ht="12.75">
      <c r="C694" s="2026"/>
    </row>
    <row r="695" spans="3:3" ht="12.75">
      <c r="C695" s="2026"/>
    </row>
    <row r="696" spans="3:3" ht="12.75">
      <c r="C696" s="2026"/>
    </row>
    <row r="697" spans="3:3" ht="12.75">
      <c r="C697" s="2026"/>
    </row>
    <row r="698" spans="3:3" ht="12.75">
      <c r="C698" s="2026"/>
    </row>
    <row r="699" spans="3:3" ht="12.75">
      <c r="C699" s="2026"/>
    </row>
    <row r="700" spans="3:3" ht="12.75">
      <c r="C700" s="2026"/>
    </row>
    <row r="701" spans="3:3" ht="12.75">
      <c r="C701" s="2026"/>
    </row>
    <row r="702" spans="3:3" ht="12.75">
      <c r="C702" s="2026"/>
    </row>
    <row r="703" spans="3:3" ht="12.75">
      <c r="C703" s="2026"/>
    </row>
    <row r="704" spans="3:3" ht="12.75">
      <c r="C704" s="2026"/>
    </row>
    <row r="705" spans="3:3" ht="12.75">
      <c r="C705" s="2026"/>
    </row>
    <row r="706" spans="3:3" ht="12.75">
      <c r="C706" s="2026"/>
    </row>
    <row r="707" spans="3:3" ht="12.75">
      <c r="C707" s="2026"/>
    </row>
    <row r="708" spans="3:3" ht="12.75">
      <c r="C708" s="2026"/>
    </row>
    <row r="709" spans="3:3" ht="12.75">
      <c r="C709" s="2026"/>
    </row>
    <row r="710" spans="3:3" ht="12.75">
      <c r="C710" s="2026"/>
    </row>
    <row r="711" spans="3:3" ht="12.75">
      <c r="C711" s="2026"/>
    </row>
    <row r="712" spans="3:3" ht="12.75">
      <c r="C712" s="2026"/>
    </row>
    <row r="713" spans="3:3" ht="12.75">
      <c r="C713" s="2026"/>
    </row>
    <row r="714" spans="3:3" ht="12.75">
      <c r="C714" s="2026"/>
    </row>
    <row r="715" spans="3:3" ht="12.75">
      <c r="C715" s="2026"/>
    </row>
    <row r="716" spans="3:3" ht="12.75">
      <c r="C716" s="2026"/>
    </row>
    <row r="717" spans="3:3" ht="12.75">
      <c r="C717" s="2026"/>
    </row>
    <row r="718" spans="3:3" ht="12.75">
      <c r="C718" s="2026"/>
    </row>
    <row r="719" spans="3:3" ht="12.75">
      <c r="C719" s="2026"/>
    </row>
    <row r="720" spans="3:3" ht="12.75">
      <c r="C720" s="2026"/>
    </row>
    <row r="721" spans="3:3" ht="12.75">
      <c r="C721" s="2026"/>
    </row>
    <row r="722" spans="3:3" ht="12.75">
      <c r="C722" s="2026"/>
    </row>
    <row r="723" spans="3:3" ht="12.75">
      <c r="C723" s="2026"/>
    </row>
    <row r="724" spans="3:3" ht="12.75">
      <c r="C724" s="2026"/>
    </row>
    <row r="725" spans="3:3" ht="12.75">
      <c r="C725" s="2026"/>
    </row>
    <row r="726" spans="3:3" ht="12.75">
      <c r="C726" s="2026"/>
    </row>
    <row r="727" spans="3:3" ht="12.75">
      <c r="C727" s="2026"/>
    </row>
    <row r="728" spans="3:3" ht="12.75">
      <c r="C728" s="2026"/>
    </row>
    <row r="729" spans="3:3" ht="12.75">
      <c r="C729" s="2026"/>
    </row>
    <row r="730" spans="3:3" ht="12.75">
      <c r="C730" s="2026"/>
    </row>
    <row r="731" spans="3:3" ht="12.75">
      <c r="C731" s="2026"/>
    </row>
    <row r="732" spans="3:3" ht="12.75">
      <c r="C732" s="2026"/>
    </row>
    <row r="733" spans="3:3" ht="12.75">
      <c r="C733" s="2026"/>
    </row>
    <row r="734" spans="3:3" ht="12.75">
      <c r="C734" s="2026"/>
    </row>
    <row r="735" spans="3:3" ht="12.75">
      <c r="C735" s="2026"/>
    </row>
    <row r="736" spans="3:3" ht="12.75">
      <c r="C736" s="2026"/>
    </row>
    <row r="737" spans="3:3" ht="12.75">
      <c r="C737" s="2026"/>
    </row>
    <row r="738" spans="3:3" ht="12.75">
      <c r="C738" s="2026"/>
    </row>
    <row r="739" spans="3:3" ht="12.75">
      <c r="C739" s="2026"/>
    </row>
    <row r="740" spans="3:3" ht="12.75">
      <c r="C740" s="2026"/>
    </row>
    <row r="741" spans="3:3" ht="12.75">
      <c r="C741" s="2026"/>
    </row>
    <row r="742" spans="3:3" ht="12.75">
      <c r="C742" s="2026"/>
    </row>
    <row r="743" spans="3:3" ht="12.75">
      <c r="C743" s="2026"/>
    </row>
    <row r="744" spans="3:3" ht="12.75">
      <c r="C744" s="2026"/>
    </row>
    <row r="745" spans="3:3" ht="12.75">
      <c r="C745" s="2026"/>
    </row>
    <row r="746" spans="3:3" ht="12.75">
      <c r="C746" s="2026"/>
    </row>
    <row r="747" spans="3:3" ht="12.75">
      <c r="C747" s="2026"/>
    </row>
    <row r="748" spans="3:3" ht="12.75">
      <c r="C748" s="2026"/>
    </row>
    <row r="749" spans="3:3" ht="12.75">
      <c r="C749" s="2026"/>
    </row>
    <row r="750" spans="3:3" ht="12.75">
      <c r="C750" s="2026"/>
    </row>
    <row r="751" spans="3:3" ht="12.75">
      <c r="C751" s="2026"/>
    </row>
    <row r="752" spans="3:3" ht="12.75">
      <c r="C752" s="2026"/>
    </row>
    <row r="753" spans="3:3" ht="12.75">
      <c r="C753" s="2026"/>
    </row>
    <row r="754" spans="3:3" ht="12.75">
      <c r="C754" s="2026"/>
    </row>
    <row r="755" spans="3:3" ht="12.75">
      <c r="C755" s="2026"/>
    </row>
    <row r="756" spans="3:3" ht="12.75">
      <c r="C756" s="2026"/>
    </row>
    <row r="757" spans="3:3" ht="12.75">
      <c r="C757" s="2026"/>
    </row>
    <row r="758" spans="3:3" ht="12.75">
      <c r="C758" s="2026"/>
    </row>
    <row r="759" spans="3:3" ht="12.75">
      <c r="C759" s="2026"/>
    </row>
    <row r="760" spans="3:3" ht="12.75">
      <c r="C760" s="2026"/>
    </row>
    <row r="761" spans="3:3" ht="12.75">
      <c r="C761" s="2026"/>
    </row>
    <row r="762" spans="3:3" ht="12.75">
      <c r="C762" s="2026"/>
    </row>
    <row r="763" spans="3:3" ht="12.75">
      <c r="C763" s="2026"/>
    </row>
    <row r="764" spans="3:3" ht="12.75">
      <c r="C764" s="2026"/>
    </row>
    <row r="765" spans="3:3" ht="12.75">
      <c r="C765" s="2026"/>
    </row>
    <row r="766" spans="3:3" ht="12.75">
      <c r="C766" s="2026"/>
    </row>
    <row r="767" spans="3:3" ht="12.75">
      <c r="C767" s="2026"/>
    </row>
    <row r="768" spans="3:3" ht="12.75">
      <c r="C768" s="2026"/>
    </row>
    <row r="769" spans="3:3" ht="12.75">
      <c r="C769" s="2026"/>
    </row>
    <row r="770" spans="3:3" ht="12.75">
      <c r="C770" s="2026"/>
    </row>
    <row r="771" spans="3:3" ht="12.75">
      <c r="C771" s="2026"/>
    </row>
    <row r="772" spans="3:3" ht="12.75">
      <c r="C772" s="2026"/>
    </row>
    <row r="773" spans="3:3" ht="12.75">
      <c r="C773" s="2026"/>
    </row>
    <row r="774" spans="3:3" ht="12.75">
      <c r="C774" s="2026"/>
    </row>
    <row r="775" spans="3:3" ht="12.75">
      <c r="C775" s="2026"/>
    </row>
    <row r="776" spans="3:3" ht="12.75">
      <c r="C776" s="2026"/>
    </row>
    <row r="777" spans="3:3" ht="12.75">
      <c r="C777" s="2026"/>
    </row>
    <row r="778" spans="3:3" ht="12.75">
      <c r="C778" s="2026"/>
    </row>
    <row r="779" spans="3:3" ht="12.75">
      <c r="C779" s="2026"/>
    </row>
    <row r="780" spans="3:3" ht="12.75">
      <c r="C780" s="2026"/>
    </row>
    <row r="781" spans="3:3" ht="12.75">
      <c r="C781" s="2026"/>
    </row>
    <row r="782" spans="3:3" ht="12.75">
      <c r="C782" s="2026"/>
    </row>
    <row r="783" spans="3:3" ht="12.75">
      <c r="C783" s="2026"/>
    </row>
    <row r="784" spans="3:3" ht="12.75">
      <c r="C784" s="2026"/>
    </row>
    <row r="785" spans="3:3" ht="12.75">
      <c r="C785" s="2026"/>
    </row>
    <row r="786" spans="3:3" ht="12.75">
      <c r="C786" s="2026"/>
    </row>
    <row r="787" spans="3:3" ht="12.75">
      <c r="C787" s="2026"/>
    </row>
    <row r="788" spans="3:3" ht="12.75">
      <c r="C788" s="2026"/>
    </row>
    <row r="789" spans="3:3" ht="12.75">
      <c r="C789" s="2026"/>
    </row>
    <row r="790" spans="3:3" ht="12.75">
      <c r="C790" s="2026"/>
    </row>
    <row r="791" spans="3:3" ht="12.75">
      <c r="C791" s="2026"/>
    </row>
    <row r="792" spans="3:3" ht="12.75">
      <c r="C792" s="2026"/>
    </row>
    <row r="793" spans="3:3" ht="12.75">
      <c r="C793" s="2026"/>
    </row>
    <row r="794" spans="3:3" ht="12.75">
      <c r="C794" s="2026"/>
    </row>
    <row r="795" spans="3:3" ht="12.75">
      <c r="C795" s="2026"/>
    </row>
    <row r="796" spans="3:3" ht="12.75">
      <c r="C796" s="2026"/>
    </row>
    <row r="797" spans="3:3" ht="12.75">
      <c r="C797" s="2026"/>
    </row>
    <row r="798" spans="3:3" ht="12.75">
      <c r="C798" s="2026"/>
    </row>
    <row r="799" spans="3:3" ht="12.75">
      <c r="C799" s="2026"/>
    </row>
    <row r="800" spans="3:3" ht="12.75">
      <c r="C800" s="2026"/>
    </row>
    <row r="801" spans="3:3" ht="12.75">
      <c r="C801" s="2026"/>
    </row>
  </sheetData>
  <mergeCells count="16">
    <mergeCell ref="A326:B326"/>
    <mergeCell ref="A240:C240"/>
    <mergeCell ref="A242:B242"/>
    <mergeCell ref="A244:B244"/>
    <mergeCell ref="A283:B283"/>
    <mergeCell ref="A285:B285"/>
    <mergeCell ref="A137:B137"/>
    <mergeCell ref="A88:B88"/>
    <mergeCell ref="A41:B41"/>
    <mergeCell ref="A1:F1"/>
    <mergeCell ref="A2:E2"/>
    <mergeCell ref="A3:E3"/>
    <mergeCell ref="A4:E4"/>
    <mergeCell ref="A23:B23"/>
    <mergeCell ref="A39:B39"/>
    <mergeCell ref="A86:B86"/>
  </mergeCells>
  <phoneticPr fontId="7" type="noConversion"/>
  <conditionalFormatting sqref="A362:A369 B353 A260 Z64 Z57 B309 A297:A302 B297:B299 A307:A309 B301 B264 A180 A173:B179 A111:B113 A101:B106 A62:B64 A52:B57 A255:A258 A265:A267">
    <cfRule type="expression" dxfId="5" priority="1" stopIfTrue="1">
      <formula>#REF!="NO"</formula>
    </cfRule>
  </conditionalFormatting>
  <pageMargins left="0.75" right="0.75" top="1" bottom="1" header="0.5" footer="0.5"/>
  <pageSetup scale="54" orientation="portrait" r:id="rId1"/>
  <headerFooter alignWithMargins="0"/>
  <drawing r:id="rId2"/>
  <legacyDrawing r:id="rId3"/>
  <oleObjects>
    <oleObject progId="Unknown" shapeId="3076" r:id="rId4"/>
  </oleObjects>
</worksheet>
</file>

<file path=xl/worksheets/sheet13.xml><?xml version="1.0" encoding="utf-8"?>
<worksheet xmlns="http://schemas.openxmlformats.org/spreadsheetml/2006/main" xmlns:r="http://schemas.openxmlformats.org/officeDocument/2006/relationships">
  <sheetPr codeName="Sheet19" enableFormatConditionsCalculation="0">
    <tabColor indexed="9"/>
  </sheetPr>
  <dimension ref="A1:Y58"/>
  <sheetViews>
    <sheetView workbookViewId="0">
      <selection sqref="A1:F1"/>
    </sheetView>
  </sheetViews>
  <sheetFormatPr defaultRowHeight="11.25"/>
  <cols>
    <col min="1" max="1" width="3" style="15" customWidth="1"/>
    <col min="2" max="2" width="58.7109375" style="15" customWidth="1"/>
    <col min="3" max="23" width="15.7109375" style="15" customWidth="1"/>
    <col min="24" max="16384" width="9.140625" style="15"/>
  </cols>
  <sheetData>
    <row r="1" spans="1:25" ht="20.25" customHeight="1">
      <c r="A1" s="2211" t="s">
        <v>967</v>
      </c>
      <c r="B1" s="2211"/>
      <c r="C1" s="2211"/>
      <c r="D1" s="2211"/>
      <c r="E1" s="2211"/>
      <c r="F1" s="2211"/>
    </row>
    <row r="2" spans="1:25" ht="18.75" customHeight="1">
      <c r="A2" s="2255" t="str">
        <f>'I1 Intro'!C9</f>
        <v>Orillia Power Distribution Corporation</v>
      </c>
      <c r="B2" s="2255"/>
      <c r="C2" s="2255"/>
      <c r="D2" s="2255"/>
      <c r="E2" s="2255"/>
    </row>
    <row r="3" spans="1:25" ht="18.75" customHeight="1">
      <c r="A3" s="2256" t="str">
        <f>'I1 Intro'!C13 &amp; "   " &amp; 'I1 Intro'!E13</f>
        <v xml:space="preserve">EB-2009-0273   </v>
      </c>
      <c r="B3" s="2256"/>
      <c r="C3" s="2256"/>
      <c r="D3" s="2256"/>
      <c r="E3" s="2256"/>
      <c r="G3" s="16"/>
    </row>
    <row r="4" spans="1:25" ht="18">
      <c r="A4" s="2257">
        <f>'I1 Intro'!C15</f>
        <v>40072</v>
      </c>
      <c r="B4" s="2257"/>
      <c r="C4" s="2257"/>
      <c r="D4" s="2257"/>
      <c r="E4" s="2257"/>
    </row>
    <row r="5" spans="1:25" ht="21" customHeight="1">
      <c r="A5" s="368" t="str">
        <f>"Sheet O2.1 Line Transformer Worksheet  - "&amp; 'I2 LDC class'!$C$17 &amp; "  " &amp;  'I2 LDC class'!$D$17</f>
        <v xml:space="preserve">Sheet O2.1 Line Transformer Worksheet  -   </v>
      </c>
      <c r="B5" s="369"/>
      <c r="C5" s="623"/>
      <c r="D5" s="623"/>
      <c r="E5" s="370"/>
    </row>
    <row r="6" spans="1:25" ht="6" customHeight="1">
      <c r="A6" s="18"/>
      <c r="B6" s="18"/>
      <c r="C6" s="624"/>
      <c r="D6" s="624"/>
      <c r="E6" s="18"/>
      <c r="F6" s="18"/>
      <c r="G6" s="18"/>
      <c r="H6" s="18"/>
      <c r="I6" s="18"/>
      <c r="J6" s="18"/>
      <c r="K6" s="18"/>
      <c r="L6" s="18"/>
      <c r="M6" s="18"/>
      <c r="N6" s="18"/>
      <c r="O6" s="18"/>
    </row>
    <row r="7" spans="1:25">
      <c r="W7" s="7"/>
    </row>
    <row r="8" spans="1:25" ht="23.25" customHeight="1">
      <c r="A8" s="824"/>
      <c r="C8" s="692"/>
      <c r="D8" s="692"/>
      <c r="E8" s="692"/>
      <c r="F8" s="692"/>
      <c r="G8" s="692"/>
      <c r="H8" s="692"/>
      <c r="I8" s="692"/>
      <c r="J8" s="692"/>
      <c r="K8" s="692"/>
      <c r="L8" s="692"/>
      <c r="M8" s="692"/>
      <c r="N8" s="692"/>
      <c r="O8" s="692"/>
      <c r="P8" s="692"/>
      <c r="Q8" s="692"/>
      <c r="R8" s="692"/>
      <c r="S8" s="692"/>
      <c r="T8" s="692"/>
      <c r="U8" s="692"/>
      <c r="V8" s="692"/>
      <c r="W8" s="692"/>
      <c r="X8" s="692"/>
    </row>
    <row r="9" spans="1:25" ht="12.75">
      <c r="C9" s="356"/>
      <c r="D9" s="356"/>
      <c r="E9" s="356"/>
      <c r="F9" s="356"/>
      <c r="G9" s="356"/>
    </row>
    <row r="10" spans="1:25" ht="17.25" customHeight="1"/>
    <row r="11" spans="1:25" s="838" customFormat="1" ht="15.75">
      <c r="A11" s="2339"/>
      <c r="B11" s="2339"/>
      <c r="C11" s="834"/>
      <c r="D11" s="379">
        <v>1</v>
      </c>
      <c r="E11" s="379">
        <v>2</v>
      </c>
      <c r="F11" s="379">
        <v>3</v>
      </c>
      <c r="G11" s="379">
        <v>4</v>
      </c>
      <c r="H11" s="379">
        <v>5</v>
      </c>
      <c r="I11" s="379">
        <v>6</v>
      </c>
      <c r="J11" s="379">
        <v>7</v>
      </c>
      <c r="K11" s="379">
        <v>8</v>
      </c>
      <c r="L11" s="379">
        <v>9</v>
      </c>
      <c r="M11" s="379">
        <v>10</v>
      </c>
      <c r="N11" s="379">
        <v>11</v>
      </c>
      <c r="O11" s="379">
        <v>12</v>
      </c>
      <c r="P11" s="379">
        <v>13</v>
      </c>
      <c r="Q11" s="379">
        <v>14</v>
      </c>
      <c r="R11" s="379">
        <v>15</v>
      </c>
      <c r="S11" s="379">
        <v>16</v>
      </c>
      <c r="T11" s="379">
        <v>17</v>
      </c>
      <c r="U11" s="379">
        <v>18</v>
      </c>
      <c r="V11" s="379">
        <v>19</v>
      </c>
      <c r="W11" s="379">
        <v>20</v>
      </c>
      <c r="X11" s="836"/>
      <c r="Y11" s="837"/>
    </row>
    <row r="12" spans="1:25" s="710" customFormat="1" ht="47.25" customHeight="1">
      <c r="A12" s="838"/>
      <c r="B12" s="1003" t="s">
        <v>1074</v>
      </c>
      <c r="C12" s="709" t="s">
        <v>1122</v>
      </c>
      <c r="D12" s="708" t="str">
        <f>IF('I2 LDC class'!$D$20="",'I2 LDC class'!$C$20,'I2 LDC class'!$D$20)</f>
        <v>Residential</v>
      </c>
      <c r="E12" s="708" t="str">
        <f>IF('I2 LDC class'!$D$21="",'I2 LDC class'!$C$21,'I2 LDC class'!$D$21)</f>
        <v>GS &lt;50</v>
      </c>
      <c r="F12" s="708" t="str">
        <f>IF('I2 LDC class'!$D$22="",'I2 LDC class'!$C$22,'I2 LDC class'!$D$22)</f>
        <v>GS&gt;50-Regular</v>
      </c>
      <c r="G12" s="708" t="str">
        <f>IF('I2 LDC class'!$D$23="",'I2 LDC class'!$C$23,'I2 LDC class'!$D$23)</f>
        <v>GS&gt; 50-TOU</v>
      </c>
      <c r="H12" s="708" t="str">
        <f>IF('I2 LDC class'!$D$24="",'I2 LDC class'!$C$24,'I2 LDC class'!$D$24)</f>
        <v>GS &gt;50-Intermediate</v>
      </c>
      <c r="I12" s="708" t="str">
        <f>IF('I2 LDC class'!$D$25="",'I2 LDC class'!$C$25,'I2 LDC class'!$D$25)</f>
        <v>Large Use &gt;5MW</v>
      </c>
      <c r="J12" s="708" t="str">
        <f>IF('I2 LDC class'!$D$26="",'I2 LDC class'!$C$26,'I2 LDC class'!$D$26)</f>
        <v>Street Light</v>
      </c>
      <c r="K12" s="708" t="str">
        <f>IF('I2 LDC class'!$D$27="",'I2 LDC class'!$C$27,'I2 LDC class'!$D$27)</f>
        <v>Sentinel</v>
      </c>
      <c r="L12" s="708" t="str">
        <f>IF('I2 LDC class'!$D$28="",'I2 LDC class'!$C$28,'I2 LDC class'!$D$28)</f>
        <v>Unmetered Scattered Load</v>
      </c>
      <c r="M12" s="708" t="str">
        <f>IF('I2 LDC class'!$D$29="",'I2 LDC class'!$C$29,'I2 LDC class'!$D$29)</f>
        <v>Embedded Distributor</v>
      </c>
      <c r="N12" s="708" t="str">
        <f>IF('I2 LDC class'!$D$30="",'I2 LDC class'!$C$30,'I2 LDC class'!$D$30)</f>
        <v>Back-up/Standby Power</v>
      </c>
      <c r="O12" s="708" t="str">
        <f>IF('I2 LDC class'!$D$31="",'I2 LDC class'!$C$31,'I2 LDC class'!$D$31)</f>
        <v>Rate Class 1</v>
      </c>
      <c r="P12" s="708" t="str">
        <f>IF('I2 LDC class'!$D$32="",'I2 LDC class'!$C$32,'I2 LDC class'!$D$32)</f>
        <v>Rate class 2</v>
      </c>
      <c r="Q12" s="708" t="str">
        <f>IF('I2 LDC class'!$D$33="",'I2 LDC class'!$C$33,'I2 LDC class'!$D$33)</f>
        <v>Rate class 3</v>
      </c>
      <c r="R12" s="708" t="str">
        <f>IF('I2 LDC class'!$D$34="",'I2 LDC class'!$C$34,'I2 LDC class'!$D$34)</f>
        <v>Rate class 4</v>
      </c>
      <c r="S12" s="708" t="str">
        <f>IF('I2 LDC class'!$D$35="",'I2 LDC class'!$C$35,'I2 LDC class'!$D$35)</f>
        <v>Rate class 5</v>
      </c>
      <c r="T12" s="708" t="str">
        <f>IF('I2 LDC class'!$D$36="",'I2 LDC class'!$C$36,'I2 LDC class'!$D$36)</f>
        <v>Rate class 6</v>
      </c>
      <c r="U12" s="708" t="str">
        <f>IF('I2 LDC class'!$D$37="",'I2 LDC class'!$C$37,'I2 LDC class'!$D$37)</f>
        <v>Rate class 7</v>
      </c>
      <c r="V12" s="708" t="str">
        <f>IF('I2 LDC class'!$D$38="",'I2 LDC class'!$C$38,'I2 LDC class'!$D$38)</f>
        <v>Rate class 8</v>
      </c>
      <c r="W12" s="709" t="str">
        <f>IF('I2 LDC class'!$D$39="",'I2 LDC class'!$C$39,'I2 LDC class'!$D$39)</f>
        <v>Rate class 9</v>
      </c>
      <c r="X12" s="798"/>
    </row>
    <row r="13" spans="1:25" s="730" customFormat="1" ht="12.75">
      <c r="A13" s="727"/>
      <c r="B13" s="904" t="s">
        <v>864</v>
      </c>
      <c r="C13" s="840">
        <f t="shared" ref="C13:C22" si="0">SUM(D13:W13)</f>
        <v>112700</v>
      </c>
      <c r="D13" s="841">
        <f>IF(ISERROR('O7 Amortization'!G338+'O7 Amortization'!G411+'O7 Amortization'!G484+'O7 Amortization'!G557), "-", 'O7 Amortization'!G338+'O7 Amortization'!G411+'O7 Amortization'!G484+'O7 Amortization'!G557)</f>
        <v>55753.940615565458</v>
      </c>
      <c r="E13" s="841">
        <f>IF(ISERROR('O7 Amortization'!H338+'O7 Amortization'!H411+'O7 Amortization'!H484+'O7 Amortization'!H557), "-", 'O7 Amortization'!H338+'O7 Amortization'!H411+'O7 Amortization'!H484+'O7 Amortization'!H557)</f>
        <v>26573.554655162581</v>
      </c>
      <c r="F13" s="841">
        <f>IF(ISERROR('O7 Amortization'!I338+'O7 Amortization'!I411+'O7 Amortization'!I484+'O7 Amortization'!I557), "-", 'O7 Amortization'!I338+'O7 Amortization'!I411+'O7 Amortization'!I484+'O7 Amortization'!I557)</f>
        <v>30268.551018439357</v>
      </c>
      <c r="G13" s="841">
        <f>IF(ISERROR('O7 Amortization'!J338+'O7 Amortization'!J411+'O7 Amortization'!J484+'O7 Amortization'!J557), "-", 'O7 Amortization'!J338+'O7 Amortization'!J411+'O7 Amortization'!J484+'O7 Amortization'!J557)</f>
        <v>0</v>
      </c>
      <c r="H13" s="841">
        <f>IF(ISERROR('O7 Amortization'!K338+'O7 Amortization'!K411+'O7 Amortization'!K484+'O7 Amortization'!K557), "-", 'O7 Amortization'!K338+'O7 Amortization'!K411+'O7 Amortization'!K484+'O7 Amortization'!K557)</f>
        <v>0</v>
      </c>
      <c r="I13" s="841">
        <f>IF(ISERROR('O7 Amortization'!L338+'O7 Amortization'!L411+'O7 Amortization'!L484+'O7 Amortization'!L557), "-", 'O7 Amortization'!L338+'O7 Amortization'!L411+'O7 Amortization'!L484+'O7 Amortization'!L557)</f>
        <v>0</v>
      </c>
      <c r="J13" s="841">
        <f>IF(ISERROR('O7 Amortization'!M338+'O7 Amortization'!M411+'O7 Amortization'!M484+'O7 Amortization'!M557), "-", 'O7 Amortization'!M338+'O7 Amortization'!M411+'O7 Amortization'!M484+'O7 Amortization'!M557)</f>
        <v>0</v>
      </c>
      <c r="K13" s="841">
        <f>IF(ISERROR('O7 Amortization'!N338+'O7 Amortization'!N411+'O7 Amortization'!N484+'O7 Amortization'!N557), "-", 'O7 Amortization'!N338+'O7 Amortization'!N411+'O7 Amortization'!N484+'O7 Amortization'!N557)</f>
        <v>0</v>
      </c>
      <c r="L13" s="841">
        <f>IF(ISERROR('O7 Amortization'!O338+'O7 Amortization'!O411+'O7 Amortization'!O484+'O7 Amortization'!O557), "-", 'O7 Amortization'!O338+'O7 Amortization'!O411+'O7 Amortization'!O484+'O7 Amortization'!O557)</f>
        <v>103.95371083260615</v>
      </c>
      <c r="M13" s="841">
        <f>IF(ISERROR('O7 Amortization'!P338+'O7 Amortization'!P411+'O7 Amortization'!P484+'O7 Amortization'!P557), "-", 'O7 Amortization'!P338+'O7 Amortization'!P411+'O7 Amortization'!P484+'O7 Amortization'!P557)</f>
        <v>0</v>
      </c>
      <c r="N13" s="841">
        <f>IF(ISERROR('O7 Amortization'!Q338+'O7 Amortization'!Q411+'O7 Amortization'!Q484+'O7 Amortization'!Q557), "-", 'O7 Amortization'!Q338+'O7 Amortization'!Q411+'O7 Amortization'!Q484+'O7 Amortization'!Q557)</f>
        <v>0</v>
      </c>
      <c r="O13" s="841">
        <f>IF(ISERROR('O7 Amortization'!R338+'O7 Amortization'!R411+'O7 Amortization'!R484+'O7 Amortization'!R557), "-", 'O7 Amortization'!R338+'O7 Amortization'!R411+'O7 Amortization'!R484+'O7 Amortization'!R557)</f>
        <v>0</v>
      </c>
      <c r="P13" s="841">
        <f>IF(ISERROR('O7 Amortization'!S338+'O7 Amortization'!S411+'O7 Amortization'!S484+'O7 Amortization'!S557), "-", 'O7 Amortization'!S338+'O7 Amortization'!S411+'O7 Amortization'!S484+'O7 Amortization'!S557)</f>
        <v>0</v>
      </c>
      <c r="Q13" s="841">
        <f>IF(ISERROR('O7 Amortization'!T338+'O7 Amortization'!T411+'O7 Amortization'!T484+'O7 Amortization'!T557), "-", 'O7 Amortization'!T338+'O7 Amortization'!T411+'O7 Amortization'!T484+'O7 Amortization'!T557)</f>
        <v>0</v>
      </c>
      <c r="R13" s="841">
        <f>IF(ISERROR('O7 Amortization'!U338+'O7 Amortization'!U411+'O7 Amortization'!U484+'O7 Amortization'!U557), "-", 'O7 Amortization'!U338+'O7 Amortization'!U411+'O7 Amortization'!U484+'O7 Amortization'!U557)</f>
        <v>0</v>
      </c>
      <c r="S13" s="841">
        <f>IF(ISERROR('O7 Amortization'!V338+'O7 Amortization'!V411+'O7 Amortization'!V484+'O7 Amortization'!V557), "-", 'O7 Amortization'!V338+'O7 Amortization'!V411+'O7 Amortization'!V484+'O7 Amortization'!V557)</f>
        <v>0</v>
      </c>
      <c r="T13" s="841">
        <f>IF(ISERROR('O7 Amortization'!W338+'O7 Amortization'!W411+'O7 Amortization'!W484+'O7 Amortization'!W557), "-", 'O7 Amortization'!W338+'O7 Amortization'!W411+'O7 Amortization'!W484+'O7 Amortization'!W557)</f>
        <v>0</v>
      </c>
      <c r="U13" s="841">
        <f>IF(ISERROR('O7 Amortization'!X338+'O7 Amortization'!X411+'O7 Amortization'!X484+'O7 Amortization'!X557), "-", 'O7 Amortization'!X338+'O7 Amortization'!X411+'O7 Amortization'!X484+'O7 Amortization'!X557)</f>
        <v>0</v>
      </c>
      <c r="V13" s="841">
        <f>IF(ISERROR('O7 Amortization'!Y338+'O7 Amortization'!Y411+'O7 Amortization'!Y484+'O7 Amortization'!Y557), "-", 'O7 Amortization'!Y338+'O7 Amortization'!Y411+'O7 Amortization'!Y484+'O7 Amortization'!Y557)</f>
        <v>0</v>
      </c>
      <c r="W13" s="842">
        <f>IF(ISERROR('O7 Amortization'!Z338+'O7 Amortization'!Z411+'O7 Amortization'!Z484+'O7 Amortization'!Z557), "-", 'O7 Amortization'!Z338+'O7 Amortization'!Z411+'O7 Amortization'!Z484+'O7 Amortization'!Z557)</f>
        <v>0</v>
      </c>
      <c r="X13" s="843"/>
    </row>
    <row r="14" spans="1:25" s="730" customFormat="1" ht="12.75">
      <c r="B14" s="904" t="s">
        <v>1027</v>
      </c>
      <c r="C14" s="844">
        <f t="shared" si="0"/>
        <v>20105.125338439746</v>
      </c>
      <c r="D14" s="843">
        <f t="shared" ref="D14:W14" si="1">IF(ISERROR(D34*(D46/D32)),0,D34*(D46/D32))</f>
        <v>9998.1742953704597</v>
      </c>
      <c r="E14" s="843">
        <f t="shared" si="1"/>
        <v>4734.1730992749208</v>
      </c>
      <c r="F14" s="843">
        <f t="shared" si="1"/>
        <v>5353.8147246060798</v>
      </c>
      <c r="G14" s="843">
        <f t="shared" si="1"/>
        <v>0</v>
      </c>
      <c r="H14" s="843">
        <f t="shared" si="1"/>
        <v>0</v>
      </c>
      <c r="I14" s="843">
        <f t="shared" si="1"/>
        <v>0</v>
      </c>
      <c r="J14" s="843">
        <f t="shared" si="1"/>
        <v>0</v>
      </c>
      <c r="K14" s="843">
        <f t="shared" si="1"/>
        <v>0</v>
      </c>
      <c r="L14" s="843">
        <f t="shared" si="1"/>
        <v>18.963219188285127</v>
      </c>
      <c r="M14" s="843">
        <f t="shared" si="1"/>
        <v>0</v>
      </c>
      <c r="N14" s="843">
        <f t="shared" si="1"/>
        <v>0</v>
      </c>
      <c r="O14" s="843">
        <f t="shared" si="1"/>
        <v>0</v>
      </c>
      <c r="P14" s="843">
        <f t="shared" si="1"/>
        <v>0</v>
      </c>
      <c r="Q14" s="843">
        <f t="shared" si="1"/>
        <v>0</v>
      </c>
      <c r="R14" s="843">
        <f t="shared" si="1"/>
        <v>0</v>
      </c>
      <c r="S14" s="843">
        <f t="shared" si="1"/>
        <v>0</v>
      </c>
      <c r="T14" s="843">
        <f t="shared" si="1"/>
        <v>0</v>
      </c>
      <c r="U14" s="843">
        <f t="shared" si="1"/>
        <v>0</v>
      </c>
      <c r="V14" s="843">
        <f t="shared" si="1"/>
        <v>0</v>
      </c>
      <c r="W14" s="731">
        <f t="shared" si="1"/>
        <v>0</v>
      </c>
      <c r="X14" s="843"/>
    </row>
    <row r="15" spans="1:25" s="730" customFormat="1" ht="12.75">
      <c r="B15" s="904" t="s">
        <v>777</v>
      </c>
      <c r="C15" s="844">
        <f t="shared" si="0"/>
        <v>0</v>
      </c>
      <c r="D15" s="843">
        <f>'O5 Details by Class &amp; Accounts'!I133</f>
        <v>0</v>
      </c>
      <c r="E15" s="843">
        <f>'O5 Details by Class &amp; Accounts'!J133</f>
        <v>0</v>
      </c>
      <c r="F15" s="843">
        <f>'O5 Details by Class &amp; Accounts'!K133</f>
        <v>0</v>
      </c>
      <c r="G15" s="843">
        <f>'O5 Details by Class &amp; Accounts'!L133</f>
        <v>0</v>
      </c>
      <c r="H15" s="843">
        <f>'O5 Details by Class &amp; Accounts'!M133</f>
        <v>0</v>
      </c>
      <c r="I15" s="843">
        <f>'O5 Details by Class &amp; Accounts'!N133</f>
        <v>0</v>
      </c>
      <c r="J15" s="843">
        <f>'O5 Details by Class &amp; Accounts'!O133</f>
        <v>0</v>
      </c>
      <c r="K15" s="843">
        <f>'O5 Details by Class &amp; Accounts'!P133</f>
        <v>0</v>
      </c>
      <c r="L15" s="843">
        <f>'O5 Details by Class &amp; Accounts'!Q133</f>
        <v>0</v>
      </c>
      <c r="M15" s="843">
        <f>'O5 Details by Class &amp; Accounts'!R133</f>
        <v>0</v>
      </c>
      <c r="N15" s="843">
        <f>'O5 Details by Class &amp; Accounts'!S133</f>
        <v>0</v>
      </c>
      <c r="O15" s="843">
        <f>'O5 Details by Class &amp; Accounts'!T133</f>
        <v>0</v>
      </c>
      <c r="P15" s="843">
        <f>'O5 Details by Class &amp; Accounts'!U133</f>
        <v>0</v>
      </c>
      <c r="Q15" s="843">
        <f>'O5 Details by Class &amp; Accounts'!V133</f>
        <v>0</v>
      </c>
      <c r="R15" s="843">
        <f>'O5 Details by Class &amp; Accounts'!W133</f>
        <v>0</v>
      </c>
      <c r="S15" s="843">
        <f>'O5 Details by Class &amp; Accounts'!X133</f>
        <v>0</v>
      </c>
      <c r="T15" s="843">
        <f>'O5 Details by Class &amp; Accounts'!Y133</f>
        <v>0</v>
      </c>
      <c r="U15" s="843">
        <f>'O5 Details by Class &amp; Accounts'!Z133</f>
        <v>0</v>
      </c>
      <c r="V15" s="843">
        <f>'O5 Details by Class &amp; Accounts'!AA133</f>
        <v>0</v>
      </c>
      <c r="W15" s="731">
        <f>'O5 Details by Class &amp; Accounts'!AB133</f>
        <v>0</v>
      </c>
      <c r="X15" s="843"/>
    </row>
    <row r="16" spans="1:25" s="730" customFormat="1" ht="12.75">
      <c r="B16" s="904" t="s">
        <v>778</v>
      </c>
      <c r="C16" s="844">
        <f t="shared" si="0"/>
        <v>0</v>
      </c>
      <c r="D16" s="843">
        <f>'O5 Details by Class &amp; Accounts'!I137</f>
        <v>0</v>
      </c>
      <c r="E16" s="843">
        <f>'O5 Details by Class &amp; Accounts'!J137</f>
        <v>0</v>
      </c>
      <c r="F16" s="843">
        <f>'O5 Details by Class &amp; Accounts'!K137</f>
        <v>0</v>
      </c>
      <c r="G16" s="843">
        <f>'O5 Details by Class &amp; Accounts'!L137</f>
        <v>0</v>
      </c>
      <c r="H16" s="843">
        <f>'O5 Details by Class &amp; Accounts'!M137</f>
        <v>0</v>
      </c>
      <c r="I16" s="843">
        <f>'O5 Details by Class &amp; Accounts'!N137</f>
        <v>0</v>
      </c>
      <c r="J16" s="843">
        <f>'O5 Details by Class &amp; Accounts'!O137</f>
        <v>0</v>
      </c>
      <c r="K16" s="843">
        <f>'O5 Details by Class &amp; Accounts'!P137</f>
        <v>0</v>
      </c>
      <c r="L16" s="843">
        <f>'O5 Details by Class &amp; Accounts'!Q137</f>
        <v>0</v>
      </c>
      <c r="M16" s="843">
        <f>'O5 Details by Class &amp; Accounts'!R137</f>
        <v>0</v>
      </c>
      <c r="N16" s="843">
        <f>'O5 Details by Class &amp; Accounts'!S137</f>
        <v>0</v>
      </c>
      <c r="O16" s="843">
        <f>'O5 Details by Class &amp; Accounts'!T137</f>
        <v>0</v>
      </c>
      <c r="P16" s="843">
        <f>'O5 Details by Class &amp; Accounts'!U137</f>
        <v>0</v>
      </c>
      <c r="Q16" s="843">
        <f>'O5 Details by Class &amp; Accounts'!V137</f>
        <v>0</v>
      </c>
      <c r="R16" s="843">
        <f>'O5 Details by Class &amp; Accounts'!W137</f>
        <v>0</v>
      </c>
      <c r="S16" s="843">
        <f>'O5 Details by Class &amp; Accounts'!X137</f>
        <v>0</v>
      </c>
      <c r="T16" s="843">
        <f>'O5 Details by Class &amp; Accounts'!Y137</f>
        <v>0</v>
      </c>
      <c r="U16" s="843">
        <f>'O5 Details by Class &amp; Accounts'!Z137</f>
        <v>0</v>
      </c>
      <c r="V16" s="843">
        <f>'O5 Details by Class &amp; Accounts'!AA137</f>
        <v>0</v>
      </c>
      <c r="W16" s="731">
        <f>'O5 Details by Class &amp; Accounts'!AB137</f>
        <v>0</v>
      </c>
      <c r="X16" s="843"/>
    </row>
    <row r="17" spans="1:24" s="843" customFormat="1" ht="12.75">
      <c r="B17" s="904" t="s">
        <v>779</v>
      </c>
      <c r="C17" s="844">
        <f t="shared" si="0"/>
        <v>39200</v>
      </c>
      <c r="D17" s="843">
        <f>'O5 Details by Class &amp; Accounts'!I156</f>
        <v>19392.674996718422</v>
      </c>
      <c r="E17" s="843">
        <f>'O5 Details by Class &amp; Accounts'!J156</f>
        <v>9242.9755322304645</v>
      </c>
      <c r="F17" s="843">
        <f>'O5 Details by Class &amp; Accounts'!K156</f>
        <v>10528.191658587604</v>
      </c>
      <c r="G17" s="843">
        <f>'O5 Details by Class &amp; Accounts'!L156</f>
        <v>0</v>
      </c>
      <c r="H17" s="843">
        <f>'O5 Details by Class &amp; Accounts'!M156</f>
        <v>0</v>
      </c>
      <c r="I17" s="843">
        <f>'O5 Details by Class &amp; Accounts'!N156</f>
        <v>0</v>
      </c>
      <c r="J17" s="843">
        <f>'O5 Details by Class &amp; Accounts'!O156</f>
        <v>0</v>
      </c>
      <c r="K17" s="843">
        <f>'O5 Details by Class &amp; Accounts'!P156</f>
        <v>0</v>
      </c>
      <c r="L17" s="843">
        <f>'O5 Details by Class &amp; Accounts'!Q156</f>
        <v>36.157812463515185</v>
      </c>
      <c r="M17" s="843">
        <f>'O5 Details by Class &amp; Accounts'!R156</f>
        <v>0</v>
      </c>
      <c r="N17" s="843">
        <f>'O5 Details by Class &amp; Accounts'!S156</f>
        <v>0</v>
      </c>
      <c r="O17" s="843">
        <f>'O5 Details by Class &amp; Accounts'!T156</f>
        <v>0</v>
      </c>
      <c r="P17" s="843">
        <f>'O5 Details by Class &amp; Accounts'!U156</f>
        <v>0</v>
      </c>
      <c r="Q17" s="843">
        <f>'O5 Details by Class &amp; Accounts'!V156</f>
        <v>0</v>
      </c>
      <c r="R17" s="843">
        <f>'O5 Details by Class &amp; Accounts'!W156</f>
        <v>0</v>
      </c>
      <c r="S17" s="843">
        <f>'O5 Details by Class &amp; Accounts'!X156</f>
        <v>0</v>
      </c>
      <c r="T17" s="843">
        <f>'O5 Details by Class &amp; Accounts'!Y156</f>
        <v>0</v>
      </c>
      <c r="U17" s="843">
        <f>'O5 Details by Class &amp; Accounts'!Z156</f>
        <v>0</v>
      </c>
      <c r="V17" s="843">
        <f>'O5 Details by Class &amp; Accounts'!AA156</f>
        <v>0</v>
      </c>
      <c r="W17" s="731">
        <f>'O5 Details by Class &amp; Accounts'!AB156</f>
        <v>0</v>
      </c>
    </row>
    <row r="18" spans="1:24" s="843" customFormat="1" ht="12.75">
      <c r="A18" s="845"/>
      <c r="B18" s="904" t="s">
        <v>1160</v>
      </c>
      <c r="C18" s="844">
        <f t="shared" si="0"/>
        <v>92029.87601984317</v>
      </c>
      <c r="D18" s="843">
        <f t="shared" ref="D18:W18" si="2">IF(ISERROR(D56/D58*D54),0, D56/D58*D54)</f>
        <v>45528.200909211962</v>
      </c>
      <c r="E18" s="843">
        <f t="shared" si="2"/>
        <v>21699.742150143196</v>
      </c>
      <c r="F18" s="843">
        <f t="shared" si="2"/>
        <v>24717.045230942957</v>
      </c>
      <c r="G18" s="843">
        <f t="shared" si="2"/>
        <v>0</v>
      </c>
      <c r="H18" s="843">
        <f t="shared" si="2"/>
        <v>0</v>
      </c>
      <c r="I18" s="843">
        <f t="shared" si="2"/>
        <v>0</v>
      </c>
      <c r="J18" s="843">
        <f t="shared" si="2"/>
        <v>0</v>
      </c>
      <c r="K18" s="843">
        <f t="shared" si="2"/>
        <v>0</v>
      </c>
      <c r="L18" s="843">
        <f t="shared" si="2"/>
        <v>84.887729545052096</v>
      </c>
      <c r="M18" s="843">
        <f t="shared" si="2"/>
        <v>0</v>
      </c>
      <c r="N18" s="843">
        <f t="shared" si="2"/>
        <v>0</v>
      </c>
      <c r="O18" s="843">
        <f t="shared" si="2"/>
        <v>0</v>
      </c>
      <c r="P18" s="843">
        <f t="shared" si="2"/>
        <v>0</v>
      </c>
      <c r="Q18" s="843">
        <f t="shared" si="2"/>
        <v>0</v>
      </c>
      <c r="R18" s="843">
        <f t="shared" si="2"/>
        <v>0</v>
      </c>
      <c r="S18" s="843">
        <f t="shared" si="2"/>
        <v>0</v>
      </c>
      <c r="T18" s="843">
        <f t="shared" si="2"/>
        <v>0</v>
      </c>
      <c r="U18" s="843">
        <f t="shared" si="2"/>
        <v>0</v>
      </c>
      <c r="V18" s="843">
        <f t="shared" si="2"/>
        <v>0</v>
      </c>
      <c r="W18" s="731">
        <f t="shared" si="2"/>
        <v>0</v>
      </c>
    </row>
    <row r="19" spans="1:24" s="843" customFormat="1" ht="12.75">
      <c r="B19" s="904" t="s">
        <v>1021</v>
      </c>
      <c r="C19" s="844">
        <f t="shared" si="0"/>
        <v>20302.916294920193</v>
      </c>
      <c r="D19" s="843">
        <f t="shared" ref="D19:W19" si="3">IF(ISERROR(SUM(D15:D18)/D40*D38),0,SUM(D15:D17)/D40*D38)</f>
        <v>9970.4299294933626</v>
      </c>
      <c r="E19" s="843">
        <f t="shared" si="3"/>
        <v>4786.9143547460963</v>
      </c>
      <c r="F19" s="843">
        <f t="shared" si="3"/>
        <v>5526.5441222350109</v>
      </c>
      <c r="G19" s="843">
        <f t="shared" si="3"/>
        <v>0</v>
      </c>
      <c r="H19" s="843">
        <f t="shared" si="3"/>
        <v>0</v>
      </c>
      <c r="I19" s="843">
        <f t="shared" si="3"/>
        <v>0</v>
      </c>
      <c r="J19" s="843">
        <f t="shared" si="3"/>
        <v>0</v>
      </c>
      <c r="K19" s="843">
        <f t="shared" si="3"/>
        <v>0</v>
      </c>
      <c r="L19" s="843">
        <f t="shared" si="3"/>
        <v>19.027888445720887</v>
      </c>
      <c r="M19" s="843">
        <f t="shared" si="3"/>
        <v>0</v>
      </c>
      <c r="N19" s="843">
        <f t="shared" si="3"/>
        <v>0</v>
      </c>
      <c r="O19" s="843">
        <f t="shared" si="3"/>
        <v>0</v>
      </c>
      <c r="P19" s="843">
        <f t="shared" si="3"/>
        <v>0</v>
      </c>
      <c r="Q19" s="843">
        <f t="shared" si="3"/>
        <v>0</v>
      </c>
      <c r="R19" s="843">
        <f t="shared" si="3"/>
        <v>0</v>
      </c>
      <c r="S19" s="843">
        <f t="shared" si="3"/>
        <v>0</v>
      </c>
      <c r="T19" s="843">
        <f t="shared" si="3"/>
        <v>0</v>
      </c>
      <c r="U19" s="843">
        <f t="shared" si="3"/>
        <v>0</v>
      </c>
      <c r="V19" s="843">
        <f t="shared" si="3"/>
        <v>0</v>
      </c>
      <c r="W19" s="731">
        <f t="shared" si="3"/>
        <v>0</v>
      </c>
    </row>
    <row r="20" spans="1:24" s="843" customFormat="1" ht="12.75">
      <c r="B20" s="904" t="s">
        <v>1022</v>
      </c>
      <c r="C20" s="844">
        <f t="shared" si="0"/>
        <v>21625.805095249507</v>
      </c>
      <c r="D20" s="843">
        <f>IF(ISERROR('O4 Summary by Class &amp; Accounts'!E201*D47/(D32+D36)),0,'O4 Summary by Class &amp; Accounts'!E201*D47/(D32+D36))</f>
        <v>10698.525759044664</v>
      </c>
      <c r="E20" s="843">
        <f>IF(ISERROR('O4 Summary by Class &amp; Accounts'!F201*E47/(E32+E36)),0,'O4 Summary by Class &amp; Accounts'!F201*E47/(E32+E36))</f>
        <v>5099.1527387800015</v>
      </c>
      <c r="F20" s="843">
        <f>IF(ISERROR('O4 Summary by Class &amp; Accounts'!G201*F47/(F32+F36)),0,'O4 Summary by Class &amp; Accounts'!G201*F47/(F32+F36))</f>
        <v>5808.1791023991645</v>
      </c>
      <c r="G20" s="843">
        <f>IF(ISERROR('O4 Summary by Class &amp; Accounts'!H201*G47/(G32+G36)),0,'O4 Summary by Class &amp; Accounts'!H201*G47/(G32+G36))</f>
        <v>0</v>
      </c>
      <c r="H20" s="843">
        <f>IF(ISERROR('O4 Summary by Class &amp; Accounts'!I201*H47/(H32+H36)),0,'O4 Summary by Class &amp; Accounts'!I201*H47/(H32+H36))</f>
        <v>0</v>
      </c>
      <c r="I20" s="843">
        <f>IF(ISERROR('O4 Summary by Class &amp; Accounts'!J201*I47/(I32+I36)),0,'O4 Summary by Class &amp; Accounts'!J201*I47/(I32+I36))</f>
        <v>0</v>
      </c>
      <c r="J20" s="843">
        <f>IF(ISERROR('O4 Summary by Class &amp; Accounts'!K201*J47/(J32+J36)),0,'O4 Summary by Class &amp; Accounts'!K201*J47/(J32+J36))</f>
        <v>0</v>
      </c>
      <c r="K20" s="843">
        <f>IF(ISERROR('O4 Summary by Class &amp; Accounts'!L201*K47/(K32+K36)),0,'O4 Summary by Class &amp; Accounts'!L201*K47/(K32+K36))</f>
        <v>0</v>
      </c>
      <c r="L20" s="843">
        <f>IF(ISERROR('O4 Summary by Class &amp; Accounts'!M201*L47/(L32+L36)),0,'O4 Summary by Class &amp; Accounts'!M201*L47/(L32+L36))</f>
        <v>19.947495025677625</v>
      </c>
      <c r="M20" s="843">
        <f>IF(ISERROR('O4 Summary by Class &amp; Accounts'!N201*M47/(M32+M36)),0,'O4 Summary by Class &amp; Accounts'!N201*M47/(M32+M36))</f>
        <v>0</v>
      </c>
      <c r="N20" s="843">
        <f>IF(ISERROR('O4 Summary by Class &amp; Accounts'!O201*N47/(N32+N36)),0,'O4 Summary by Class &amp; Accounts'!O201*N47/(N32+N36))</f>
        <v>0</v>
      </c>
      <c r="O20" s="843">
        <f>IF(ISERROR('O4 Summary by Class &amp; Accounts'!P201*O47/(O32+O36)),0,'O4 Summary by Class &amp; Accounts'!P201*O47/(O32+O36))</f>
        <v>0</v>
      </c>
      <c r="P20" s="843">
        <f>IF(ISERROR('O4 Summary by Class &amp; Accounts'!Q201*P47/(P32+P36)),0,'O4 Summary by Class &amp; Accounts'!Q201*P47/(P32+P36))</f>
        <v>0</v>
      </c>
      <c r="Q20" s="843">
        <f>IF(ISERROR('O4 Summary by Class &amp; Accounts'!R201*Q47/(Q32+Q36)),0,'O4 Summary by Class &amp; Accounts'!R201*Q47/(Q32+Q36))</f>
        <v>0</v>
      </c>
      <c r="R20" s="843">
        <f>IF(ISERROR('O4 Summary by Class &amp; Accounts'!S201*R47/(R32+R36)),0,'O4 Summary by Class &amp; Accounts'!S201*R47/(R32+R36))</f>
        <v>0</v>
      </c>
      <c r="S20" s="843">
        <f>IF(ISERROR('O4 Summary by Class &amp; Accounts'!T201*S47/(S32+S36)),0,'O4 Summary by Class &amp; Accounts'!T201*S47/(S32+S36))</f>
        <v>0</v>
      </c>
      <c r="T20" s="843">
        <f>IF(ISERROR('O4 Summary by Class &amp; Accounts'!U201*T47/(T32+T36)),0,'O4 Summary by Class &amp; Accounts'!U201*T47/(T32+T36))</f>
        <v>0</v>
      </c>
      <c r="U20" s="843">
        <f>IF(ISERROR('O4 Summary by Class &amp; Accounts'!V201*U47/(U32+U36)),0,'O4 Summary by Class &amp; Accounts'!V201*U47/(U32+U36))</f>
        <v>0</v>
      </c>
      <c r="V20" s="843">
        <f>IF(ISERROR('O4 Summary by Class &amp; Accounts'!W201*V47/(V32+V36)),0,'O4 Summary by Class &amp; Accounts'!W201*V47/(V32+V36))</f>
        <v>0</v>
      </c>
      <c r="W20" s="731">
        <f>IF(ISERROR('O4 Summary by Class &amp; Accounts'!X201*W47/(W32+W36)),0,'O4 Summary by Class &amp; Accounts'!X201*W47/(W32+W36))</f>
        <v>0</v>
      </c>
    </row>
    <row r="21" spans="1:24" s="843" customFormat="1" ht="12.75">
      <c r="B21" s="904" t="s">
        <v>1023</v>
      </c>
      <c r="C21" s="844">
        <f t="shared" si="0"/>
        <v>46557.826752818764</v>
      </c>
      <c r="D21" s="843">
        <f>IF(ISERROR('O4 Summary by Class &amp; Accounts'!E199*D47/(D32+D36)),0,'O4 Summary by Class &amp; Accounts'!E199*D47/(D32+D36))</f>
        <v>23032.673540074902</v>
      </c>
      <c r="E21" s="843">
        <f>IF(ISERROR('O4 Summary by Class &amp; Accounts'!F199*E47/(E32+E36)),0,'O4 Summary by Class &amp; Accounts'!F199*E47/(E32+E36))</f>
        <v>10977.878916074711</v>
      </c>
      <c r="F21" s="843">
        <f>IF(ISERROR('O4 Summary by Class &amp; Accounts'!G199*F47/(F32+F36)),0,'O4 Summary by Class &amp; Accounts'!G199*F47/(F32+F36))</f>
        <v>12504.329675025341</v>
      </c>
      <c r="G21" s="843">
        <f>IF(ISERROR('O4 Summary by Class &amp; Accounts'!H199*G47/(G32+G36)),0,'O4 Summary by Class &amp; Accounts'!H199*G47/(G32+G36))</f>
        <v>0</v>
      </c>
      <c r="H21" s="843">
        <f>IF(ISERROR('O4 Summary by Class &amp; Accounts'!I199*H47/(H32+H36)),0,'O4 Summary by Class &amp; Accounts'!I199*H47/(H32+H36))</f>
        <v>0</v>
      </c>
      <c r="I21" s="843">
        <f>IF(ISERROR('O4 Summary by Class &amp; Accounts'!J199*I47/(I32+I36)),0,'O4 Summary by Class &amp; Accounts'!J199*I47/(I32+I36))</f>
        <v>0</v>
      </c>
      <c r="J21" s="843">
        <f>IF(ISERROR('O4 Summary by Class &amp; Accounts'!K199*J47/(J32+J36)),0,'O4 Summary by Class &amp; Accounts'!K199*J47/(J32+J36))</f>
        <v>0</v>
      </c>
      <c r="K21" s="843">
        <f>IF(ISERROR('O4 Summary by Class &amp; Accounts'!L199*K47/(K32+K36)),0,'O4 Summary by Class &amp; Accounts'!L199*K47/(K32+K36))</f>
        <v>0</v>
      </c>
      <c r="L21" s="843">
        <f>IF(ISERROR('O4 Summary by Class &amp; Accounts'!M199*L47/(L32+L36)),0,'O4 Summary by Class &amp; Accounts'!M199*L47/(L32+L36))</f>
        <v>42.94462164380743</v>
      </c>
      <c r="M21" s="843">
        <f>IF(ISERROR('O4 Summary by Class &amp; Accounts'!N199*M47/(M32+M36)),0,'O4 Summary by Class &amp; Accounts'!N199*M47/(M32+M36))</f>
        <v>0</v>
      </c>
      <c r="N21" s="843">
        <f>IF(ISERROR('O4 Summary by Class &amp; Accounts'!O199*N47/(N32+N36)),0,'O4 Summary by Class &amp; Accounts'!O199*N47/(N32+N36))</f>
        <v>0</v>
      </c>
      <c r="O21" s="843">
        <f>IF(ISERROR('O4 Summary by Class &amp; Accounts'!P199*O47/(O32+O36)),0,'O4 Summary by Class &amp; Accounts'!P199*O47/(O32+O36))</f>
        <v>0</v>
      </c>
      <c r="P21" s="843">
        <f>IF(ISERROR('O4 Summary by Class &amp; Accounts'!Q199*P47/(P32+P36)),0,'O4 Summary by Class &amp; Accounts'!Q199*P47/(P32+P36))</f>
        <v>0</v>
      </c>
      <c r="Q21" s="843">
        <f>IF(ISERROR('O4 Summary by Class &amp; Accounts'!R199*Q47/(Q32+Q36)),0,'O4 Summary by Class &amp; Accounts'!R199*Q47/(Q32+Q36))</f>
        <v>0</v>
      </c>
      <c r="R21" s="843">
        <f>IF(ISERROR('O4 Summary by Class &amp; Accounts'!S199*R47/(R32+R36)),0,'O4 Summary by Class &amp; Accounts'!S199*R47/(R32+R36))</f>
        <v>0</v>
      </c>
      <c r="S21" s="843">
        <f>IF(ISERROR('O4 Summary by Class &amp; Accounts'!T199*S47/(S32+S36)),0,'O4 Summary by Class &amp; Accounts'!T199*S47/(S32+S36))</f>
        <v>0</v>
      </c>
      <c r="T21" s="843">
        <f>IF(ISERROR('O4 Summary by Class &amp; Accounts'!U199*T47/(T32+T36)),0,'O4 Summary by Class &amp; Accounts'!U199*T47/(T32+T36))</f>
        <v>0</v>
      </c>
      <c r="U21" s="843">
        <f>IF(ISERROR('O4 Summary by Class &amp; Accounts'!V199*U47/(U32+U36)),0,'O4 Summary by Class &amp; Accounts'!V199*U47/(U32+U36))</f>
        <v>0</v>
      </c>
      <c r="V21" s="843">
        <f>IF(ISERROR('O4 Summary by Class &amp; Accounts'!W199*V47/(V32+V36)),0,'O4 Summary by Class &amp; Accounts'!W199*V47/(V32+V36))</f>
        <v>0</v>
      </c>
      <c r="W21" s="731">
        <f>IF(ISERROR('O4 Summary by Class &amp; Accounts'!X199*W47/(W32+W36)),0,'O4 Summary by Class &amp; Accounts'!X199*W47/(W32+W36))</f>
        <v>0</v>
      </c>
    </row>
    <row r="22" spans="1:24" s="843" customFormat="1" ht="12.75">
      <c r="B22" s="904" t="s">
        <v>1028</v>
      </c>
      <c r="C22" s="844">
        <f t="shared" si="0"/>
        <v>51627.35881504236</v>
      </c>
      <c r="D22" s="843">
        <f>IF(ISERROR(D47/(D32+D36)*'O1 Revenue to cost|RR'!D33),0,D47/(D32+D36)*'O1 Revenue to cost|RR'!D33)</f>
        <v>25540.627307119441</v>
      </c>
      <c r="E22" s="843">
        <f>IF(ISERROR(E47/(E32+E36)*'O1 Revenue to cost|RR'!E33),0,E47/(E32+E36)*'O1 Revenue to cost|RR'!E33)</f>
        <v>12173.224855130593</v>
      </c>
      <c r="F22" s="843">
        <f>IF(ISERROR(F47/(F32+F36)*'O1 Revenue to cost|RR'!F33),0,F47/(F32+F36)*'O1 Revenue to cost|RR'!F33)</f>
        <v>13865.885929373426</v>
      </c>
      <c r="G22" s="843">
        <f>IF(ISERROR(G47/(G32+G36)*'O1 Revenue to cost|RR'!G33),0,G47/(G32+G36)*'O1 Revenue to cost|RR'!G33)</f>
        <v>0</v>
      </c>
      <c r="H22" s="843">
        <f>IF(ISERROR(H47/(H32+H36)*'O1 Revenue to cost|RR'!H33),0,H47/(H32+H36)*'O1 Revenue to cost|RR'!H33)</f>
        <v>0</v>
      </c>
      <c r="I22" s="843">
        <f>IF(ISERROR(I47/(I32+I36)*'O1 Revenue to cost|RR'!I33),0,I47/(I32+I36)*'O1 Revenue to cost|RR'!I33)</f>
        <v>0</v>
      </c>
      <c r="J22" s="843">
        <f>IF(ISERROR(J47/(J32+J36)*'O1 Revenue to cost|RR'!J33),0,J47/(J32+J36)*'O1 Revenue to cost|RR'!J33)</f>
        <v>0</v>
      </c>
      <c r="K22" s="843">
        <f>IF(ISERROR(K47/(K32+K36)*'O1 Revenue to cost|RR'!K33),0,K47/(K32+K36)*'O1 Revenue to cost|RR'!K33)</f>
        <v>0</v>
      </c>
      <c r="L22" s="843">
        <f>IF(ISERROR(L47/(L32+L36)*'O1 Revenue to cost|RR'!L33),0,L47/(L32+L36)*'O1 Revenue to cost|RR'!L33)</f>
        <v>47.620723418900759</v>
      </c>
      <c r="M22" s="843">
        <f>IF(ISERROR(M47/(M32+M36)*'O1 Revenue to cost|RR'!M33),0,M47/(M32+M36)*'O1 Revenue to cost|RR'!M33)</f>
        <v>0</v>
      </c>
      <c r="N22" s="843">
        <f>IF(ISERROR(N47/(N32+N36)*'O1 Revenue to cost|RR'!N33),0,N47/(N32+N36)*'O1 Revenue to cost|RR'!N33)</f>
        <v>0</v>
      </c>
      <c r="O22" s="843">
        <f>IF(ISERROR(O47/(O32+O36)*'O1 Revenue to cost|RR'!O33),0,O47/(O32+O36)*'O1 Revenue to cost|RR'!O33)</f>
        <v>0</v>
      </c>
      <c r="P22" s="843">
        <f>IF(ISERROR(P47/(P32+P36)*'O1 Revenue to cost|RR'!P33),0,P47/(P32+P36)*'O1 Revenue to cost|RR'!P33)</f>
        <v>0</v>
      </c>
      <c r="Q22" s="843">
        <f>IF(ISERROR(Q47/(Q32+Q36)*'O1 Revenue to cost|RR'!Q33),0,Q47/(Q32+Q36)*'O1 Revenue to cost|RR'!Q33)</f>
        <v>0</v>
      </c>
      <c r="R22" s="843">
        <f>IF(ISERROR(R47/(R32+R36)*'O1 Revenue to cost|RR'!R33),0,R47/(R32+R36)*'O1 Revenue to cost|RR'!R33)</f>
        <v>0</v>
      </c>
      <c r="S22" s="843">
        <f>IF(ISERROR(S47/(S32+S36)*'O1 Revenue to cost|RR'!S33),0,S47/(S32+S36)*'O1 Revenue to cost|RR'!S33)</f>
        <v>0</v>
      </c>
      <c r="T22" s="843">
        <f>IF(ISERROR(T47/(T32+T36)*'O1 Revenue to cost|RR'!T33),0,T47/(T32+T36)*'O1 Revenue to cost|RR'!T33)</f>
        <v>0</v>
      </c>
      <c r="U22" s="843">
        <f>IF(ISERROR(U47/(U32+U36)*'O1 Revenue to cost|RR'!U33),0,U47/(U32+U36)*'O1 Revenue to cost|RR'!U33)</f>
        <v>0</v>
      </c>
      <c r="V22" s="843">
        <f>IF(ISERROR(V47/(V32+V36)*'O1 Revenue to cost|RR'!V33),0,V47/(V32+V36)*'O1 Revenue to cost|RR'!V33)</f>
        <v>0</v>
      </c>
      <c r="W22" s="731">
        <f>IF(ISERROR(W47/(W32+W36)*'O1 Revenue to cost|RR'!W33),0,W47/(W32+W36)*'O1 Revenue to cost|RR'!W33)</f>
        <v>0</v>
      </c>
    </row>
    <row r="23" spans="1:24" s="732" customFormat="1" ht="19.5" customHeight="1">
      <c r="B23" s="991" t="s">
        <v>1204</v>
      </c>
      <c r="C23" s="1786">
        <f>IF(SUM(C13:C22)=SUM(D23:W23), SUM(C13:C22), "Error - Please Revise")</f>
        <v>404148.90831631375</v>
      </c>
      <c r="D23" s="995">
        <f t="shared" ref="D23:W23" si="4">SUM(D13:D22)</f>
        <v>199915.24735259867</v>
      </c>
      <c r="E23" s="995">
        <f t="shared" si="4"/>
        <v>95287.61630154257</v>
      </c>
      <c r="F23" s="995">
        <f t="shared" si="4"/>
        <v>108572.54146160893</v>
      </c>
      <c r="G23" s="995">
        <f t="shared" si="4"/>
        <v>0</v>
      </c>
      <c r="H23" s="995">
        <f t="shared" si="4"/>
        <v>0</v>
      </c>
      <c r="I23" s="995">
        <f t="shared" si="4"/>
        <v>0</v>
      </c>
      <c r="J23" s="995">
        <f t="shared" si="4"/>
        <v>0</v>
      </c>
      <c r="K23" s="995">
        <f t="shared" si="4"/>
        <v>0</v>
      </c>
      <c r="L23" s="995">
        <f t="shared" si="4"/>
        <v>373.5032005635652</v>
      </c>
      <c r="M23" s="995">
        <f t="shared" si="4"/>
        <v>0</v>
      </c>
      <c r="N23" s="995">
        <f t="shared" si="4"/>
        <v>0</v>
      </c>
      <c r="O23" s="995">
        <f t="shared" si="4"/>
        <v>0</v>
      </c>
      <c r="P23" s="995">
        <f t="shared" si="4"/>
        <v>0</v>
      </c>
      <c r="Q23" s="995">
        <f t="shared" si="4"/>
        <v>0</v>
      </c>
      <c r="R23" s="995">
        <f t="shared" si="4"/>
        <v>0</v>
      </c>
      <c r="S23" s="995">
        <f t="shared" si="4"/>
        <v>0</v>
      </c>
      <c r="T23" s="995">
        <f t="shared" si="4"/>
        <v>0</v>
      </c>
      <c r="U23" s="995">
        <f t="shared" si="4"/>
        <v>0</v>
      </c>
      <c r="V23" s="995">
        <f t="shared" si="4"/>
        <v>0</v>
      </c>
      <c r="W23" s="996">
        <f t="shared" si="4"/>
        <v>0</v>
      </c>
      <c r="X23" s="729"/>
    </row>
    <row r="24" spans="1:24" s="732" customFormat="1" ht="12.75">
      <c r="B24" s="905"/>
      <c r="C24" s="844"/>
      <c r="D24" s="843"/>
      <c r="E24" s="843"/>
      <c r="F24" s="843"/>
      <c r="G24" s="843"/>
      <c r="H24" s="843"/>
      <c r="I24" s="843"/>
      <c r="J24" s="843"/>
      <c r="K24" s="843"/>
      <c r="L24" s="843"/>
      <c r="M24" s="843"/>
      <c r="N24" s="843"/>
      <c r="O24" s="843"/>
      <c r="P24" s="843"/>
      <c r="Q24" s="843"/>
      <c r="R24" s="843"/>
      <c r="S24" s="843"/>
      <c r="T24" s="843"/>
      <c r="U24" s="843"/>
      <c r="V24" s="843"/>
      <c r="W24" s="731"/>
      <c r="X24" s="729"/>
    </row>
    <row r="25" spans="1:24" s="732" customFormat="1" ht="12.75">
      <c r="B25" s="905" t="s">
        <v>28</v>
      </c>
      <c r="C25" s="847">
        <f>SUM(D25:W25)</f>
        <v>160292.3447087706</v>
      </c>
      <c r="D25" s="848">
        <f>IF('I8 Demand Data'!$C$15="4 NCP",'E3 PLCC'!C54,IF('I8 Demand Data'!$C$15="1 NCP",'E3 PLCC'!C41,'E3 PLCC'!C67))</f>
        <v>79298.401668345556</v>
      </c>
      <c r="E25" s="848">
        <f>IF('I8 Demand Data'!$C$15="4 NCP",'E3 PLCC'!D54,IF('I8 Demand Data'!$C$15="1 NCP",'E3 PLCC'!D41,'E3 PLCC'!D67))</f>
        <v>37795.362758852498</v>
      </c>
      <c r="F25" s="848">
        <f>IF('I8 Demand Data'!$C$15="4 NCP",'E3 PLCC'!E54,IF('I8 Demand Data'!$C$15="1 NCP",'E3 PLCC'!E41,'E3 PLCC'!E67))</f>
        <v>43050.727716794063</v>
      </c>
      <c r="G25" s="848">
        <f>IF('I8 Demand Data'!$C$15="4 NCP",'E3 PLCC'!F54,IF('I8 Demand Data'!$C$15="1 NCP",'E3 PLCC'!F41,'E3 PLCC'!F67))</f>
        <v>0</v>
      </c>
      <c r="H25" s="848">
        <f>IF('I8 Demand Data'!$C$15="4 NCP",'E3 PLCC'!G54,IF('I8 Demand Data'!$C$15="1 NCP",'E3 PLCC'!G41,'E3 PLCC'!G67))</f>
        <v>0</v>
      </c>
      <c r="I25" s="848">
        <f>IF('I8 Demand Data'!$C$15="4 NCP",'E3 PLCC'!H54,IF('I8 Demand Data'!$C$15="1 NCP",'E3 PLCC'!H41,'E3 PLCC'!H67))</f>
        <v>0</v>
      </c>
      <c r="J25" s="848">
        <f>IF('I8 Demand Data'!$C$15="4 NCP",'E3 PLCC'!I54,IF('I8 Demand Data'!$C$15="1 NCP",'E3 PLCC'!I41,'E3 PLCC'!I67))</f>
        <v>0</v>
      </c>
      <c r="K25" s="848">
        <f>IF('I8 Demand Data'!$C$15="4 NCP",'E3 PLCC'!J54,IF('I8 Demand Data'!$C$15="1 NCP",'E3 PLCC'!J41,'E3 PLCC'!J67))</f>
        <v>0</v>
      </c>
      <c r="L25" s="848">
        <f>IF('I8 Demand Data'!$C$15="4 NCP",'E3 PLCC'!K54,IF('I8 Demand Data'!$C$15="1 NCP",'E3 PLCC'!K41,'E3 PLCC'!K67))</f>
        <v>147.85256477849126</v>
      </c>
      <c r="M25" s="848">
        <f>IF('I8 Demand Data'!$C$15="4 NCP",'E3 PLCC'!L54,IF('I8 Demand Data'!$C$15="1 NCP",'E3 PLCC'!L41,'E3 PLCC'!L67))</f>
        <v>0</v>
      </c>
      <c r="N25" s="848">
        <f>IF('I8 Demand Data'!$C$15="4 NCP",'E3 PLCC'!M54,IF('I8 Demand Data'!$C$15="1 NCP",'E3 PLCC'!M41,'E3 PLCC'!M67))</f>
        <v>0</v>
      </c>
      <c r="O25" s="848">
        <f>IF('I8 Demand Data'!$C$15="4 NCP",'E3 PLCC'!N54,IF('I8 Demand Data'!$C$15="1 NCP",'E3 PLCC'!N41,'E3 PLCC'!N67))</f>
        <v>0</v>
      </c>
      <c r="P25" s="848">
        <f>IF('I8 Demand Data'!$C$15="4 NCP",'E3 PLCC'!O54,IF('I8 Demand Data'!$C$15="1 NCP",'E3 PLCC'!O41,'E3 PLCC'!O67))</f>
        <v>0</v>
      </c>
      <c r="Q25" s="848">
        <f>IF('I8 Demand Data'!$C$15="4 NCP",'E3 PLCC'!P54,IF('I8 Demand Data'!$C$15="1 NCP",'E3 PLCC'!P41,'E3 PLCC'!P67))</f>
        <v>0</v>
      </c>
      <c r="R25" s="848">
        <f>IF('I8 Demand Data'!$C$15="4 NCP",'E3 PLCC'!Q54,IF('I8 Demand Data'!$C$15="1 NCP",'E3 PLCC'!Q41,'E3 PLCC'!Q67))</f>
        <v>0</v>
      </c>
      <c r="S25" s="848">
        <f>IF('I8 Demand Data'!$C$15="4 NCP",'E3 PLCC'!R54,IF('I8 Demand Data'!$C$15="1 NCP",'E3 PLCC'!R41,'E3 PLCC'!R67))</f>
        <v>0</v>
      </c>
      <c r="T25" s="848">
        <f>IF('I8 Demand Data'!$C$15="4 NCP",'E3 PLCC'!S54,IF('I8 Demand Data'!$C$15="1 NCP",'E3 PLCC'!S41,'E3 PLCC'!S67))</f>
        <v>0</v>
      </c>
      <c r="U25" s="848">
        <f>IF('I8 Demand Data'!$C$15="4 NCP",'E3 PLCC'!T54,IF('I8 Demand Data'!$C$15="1 NCP",'E3 PLCC'!T41,'E3 PLCC'!T67))</f>
        <v>0</v>
      </c>
      <c r="V25" s="848">
        <f>IF('I8 Demand Data'!$C$15="4 NCP",'E3 PLCC'!U54,IF('I8 Demand Data'!$C$15="1 NCP",'E3 PLCC'!U41,'E3 PLCC'!U67))</f>
        <v>0</v>
      </c>
      <c r="W25" s="849">
        <f>IF('I8 Demand Data'!$C$15="4 NCP",'E3 PLCC'!V54,IF('I8 Demand Data'!$C$15="1 NCP",'E3 PLCC'!V41,'E3 PLCC'!V67))</f>
        <v>0</v>
      </c>
      <c r="X25" s="729"/>
    </row>
    <row r="26" spans="1:24" s="732" customFormat="1" ht="12.75">
      <c r="B26" s="905" t="s">
        <v>29</v>
      </c>
      <c r="C26" s="847">
        <f>SUM(D26:W26)</f>
        <v>22615.87103843721</v>
      </c>
      <c r="D26" s="848">
        <f>IF('I8 Demand Data'!$C$15="4 NCP",MIN('E3 PLCC'!C28*4,'E3 PLCC'!C48),IF('I8 Demand Data'!$C$15="1 NCP",MIN('E3 PLCC'!C28,'E3 PLCC'!C35),MIN('E3 PLCC'!C28*12,'E3 PLCC'!C61)))</f>
        <v>17350.430829377266</v>
      </c>
      <c r="E26" s="848">
        <f>IF('I8 Demand Data'!$C$15="4 NCP",MIN('E3 PLCC'!D28*4,'E3 PLCC'!D48),IF('I8 Demand Data'!$C$15="1 NCP",MIN('E3 PLCC'!D28,'E3 PLCC'!D35),MIN('E3 PLCC'!D28*12,'E3 PLCC'!D61)))</f>
        <v>2114.6281833616299</v>
      </c>
      <c r="F26" s="848">
        <f>IF('I8 Demand Data'!$C$15="4 NCP",MIN('E3 PLCC'!E28*4,'E3 PLCC'!E48),IF('I8 Demand Data'!$C$15="1 NCP",MIN('E3 PLCC'!E28,'E3 PLCC'!E35),MIN('E3 PLCC'!E28*12,'E3 PLCC'!E61)))</f>
        <v>203.80377358490566</v>
      </c>
      <c r="G26" s="848">
        <f>IF('I8 Demand Data'!$C$15="4 NCP",MIN('E3 PLCC'!F28*4,'E3 PLCC'!F48),IF('I8 Demand Data'!$C$15="1 NCP",MIN('E3 PLCC'!F28,'E3 PLCC'!F35),MIN('E3 PLCC'!F28*12,'E3 PLCC'!F61)))</f>
        <v>0</v>
      </c>
      <c r="H26" s="848">
        <f>IF('I8 Demand Data'!$C$15="4 NCP",MIN('E3 PLCC'!G28*4,'E3 PLCC'!G48),IF('I8 Demand Data'!$C$15="1 NCP",MIN('E3 PLCC'!G28,'E3 PLCC'!G35),MIN('E3 PLCC'!G28*12,'E3 PLCC'!G61)))</f>
        <v>0</v>
      </c>
      <c r="I26" s="848">
        <f>IF('I8 Demand Data'!$C$15="4 NCP",MIN('E3 PLCC'!H28*4,'E3 PLCC'!H48),IF('I8 Demand Data'!$C$15="1 NCP",MIN('E3 PLCC'!H28,'E3 PLCC'!H35),MIN('E3 PLCC'!H28*12,'E3 PLCC'!H61)))</f>
        <v>0</v>
      </c>
      <c r="J26" s="848">
        <f>IF('I8 Demand Data'!$C$15="4 NCP",MIN('E3 PLCC'!I28*4,'E3 PLCC'!I48),IF('I8 Demand Data'!$C$15="1 NCP",MIN('E3 PLCC'!I28,'E3 PLCC'!I35),MIN('E3 PLCC'!I28*12,'E3 PLCC'!I61)))</f>
        <v>2400.6368763237888</v>
      </c>
      <c r="K26" s="848">
        <f>IF('I8 Demand Data'!$C$15="4 NCP",MIN('E3 PLCC'!J28*4,'E3 PLCC'!J48),IF('I8 Demand Data'!$C$15="1 NCP",MIN('E3 PLCC'!J28,'E3 PLCC'!J35),MIN('E3 PLCC'!J28*12,'E3 PLCC'!J61)))</f>
        <v>304.7713757896193</v>
      </c>
      <c r="L26" s="848">
        <f>IF('I8 Demand Data'!$C$15="4 NCP",MIN('E3 PLCC'!K28*4,'E3 PLCC'!K48),IF('I8 Demand Data'!$C$15="1 NCP",MIN('E3 PLCC'!K28,'E3 PLCC'!K35),MIN('E3 PLCC'!K28*12,'E3 PLCC'!K61)))</f>
        <v>241.6</v>
      </c>
      <c r="M26" s="848">
        <f>IF('I8 Demand Data'!$C$15="4 NCP",MIN('E3 PLCC'!L28*4,'E3 PLCC'!L48),IF('I8 Demand Data'!$C$15="1 NCP",MIN('E3 PLCC'!L28,'E3 PLCC'!L35),MIN('E3 PLCC'!L28*12,'E3 PLCC'!L61)))</f>
        <v>0</v>
      </c>
      <c r="N26" s="848">
        <f>IF('I8 Demand Data'!$C$15="4 NCP",MIN('E3 PLCC'!M28*4,'E3 PLCC'!M48),IF('I8 Demand Data'!$C$15="1 NCP",MIN('E3 PLCC'!M28,'E3 PLCC'!M35),MIN('E3 PLCC'!M28*12,'E3 PLCC'!M61)))</f>
        <v>0</v>
      </c>
      <c r="O26" s="848">
        <f>IF('I8 Demand Data'!$C$15="4 NCP",MIN('E3 PLCC'!N28*4,'E3 PLCC'!N48),IF('I8 Demand Data'!$C$15="1 NCP",MIN('E3 PLCC'!N28,'E3 PLCC'!N35),MIN('E3 PLCC'!N28*12,'E3 PLCC'!N61)))</f>
        <v>0</v>
      </c>
      <c r="P26" s="848">
        <f>IF('I8 Demand Data'!$C$15="4 NCP",MIN('E3 PLCC'!O28*4,'E3 PLCC'!O48),IF('I8 Demand Data'!$C$15="1 NCP",MIN('E3 PLCC'!O28,'E3 PLCC'!O35),MIN('E3 PLCC'!O28*12,'E3 PLCC'!O61)))</f>
        <v>0</v>
      </c>
      <c r="Q26" s="848">
        <f>IF('I8 Demand Data'!$C$15="4 NCP",MIN('E3 PLCC'!P28*4,'E3 PLCC'!P48),IF('I8 Demand Data'!$C$15="1 NCP",MIN('E3 PLCC'!P28,'E3 PLCC'!P35),MIN('E3 PLCC'!P28*12,'E3 PLCC'!P61)))</f>
        <v>0</v>
      </c>
      <c r="R26" s="848">
        <f>IF('I8 Demand Data'!$C$15="4 NCP",MIN('E3 PLCC'!Q28*4,'E3 PLCC'!Q48),IF('I8 Demand Data'!$C$15="1 NCP",MIN('E3 PLCC'!Q28,'E3 PLCC'!Q35),MIN('E3 PLCC'!Q28*12,'E3 PLCC'!Q61)))</f>
        <v>0</v>
      </c>
      <c r="S26" s="848">
        <f>IF('I8 Demand Data'!$C$15="4 NCP",MIN('E3 PLCC'!R28*4,'E3 PLCC'!R48),IF('I8 Demand Data'!$C$15="1 NCP",MIN('E3 PLCC'!R28,'E3 PLCC'!R35),MIN('E3 PLCC'!R28*12,'E3 PLCC'!R61)))</f>
        <v>0</v>
      </c>
      <c r="T26" s="848">
        <f>IF('I8 Demand Data'!$C$15="4 NCP",MIN('E3 PLCC'!S28*4,'E3 PLCC'!S48),IF('I8 Demand Data'!$C$15="1 NCP",MIN('E3 PLCC'!S28,'E3 PLCC'!S35),MIN('E3 PLCC'!S28*12,'E3 PLCC'!S61)))</f>
        <v>0</v>
      </c>
      <c r="U26" s="848">
        <f>IF('I8 Demand Data'!$C$15="4 NCP",MIN('E3 PLCC'!T28*4,'E3 PLCC'!T48),IF('I8 Demand Data'!$C$15="1 NCP",MIN('E3 PLCC'!T28,'E3 PLCC'!T35),MIN('E3 PLCC'!T28*12,'E3 PLCC'!T61)))</f>
        <v>0</v>
      </c>
      <c r="V26" s="848">
        <f>IF('I8 Demand Data'!$C$15="4 NCP",MIN('E3 PLCC'!U28*4,'E3 PLCC'!U48),IF('I8 Demand Data'!$C$15="1 NCP",MIN('E3 PLCC'!U28,'E3 PLCC'!U35),MIN('E3 PLCC'!U28*12,'E3 PLCC'!U61)))</f>
        <v>0</v>
      </c>
      <c r="W26" s="849">
        <f>IF('I8 Demand Data'!$C$15="4 NCP",MIN('E3 PLCC'!V28*4,'E3 PLCC'!V48),IF('I8 Demand Data'!$C$15="1 NCP",MIN('E3 PLCC'!V28,'E3 PLCC'!V35),MIN('E3 PLCC'!V28*12,'E3 PLCC'!V61)))</f>
        <v>0</v>
      </c>
      <c r="X26" s="729"/>
    </row>
    <row r="27" spans="1:24" s="850" customFormat="1" ht="12.75">
      <c r="B27" s="905" t="s">
        <v>30</v>
      </c>
      <c r="C27" s="851">
        <f>SUM(D27:W27)</f>
        <v>50196.905236148225</v>
      </c>
      <c r="D27" s="852">
        <f>IF(ISERROR(D23/D25),0,D23/D25*D26)</f>
        <v>43741.306230056296</v>
      </c>
      <c r="E27" s="852">
        <f t="shared" ref="E27:W27" si="5">IF(ISERROR(E23/E25),0,E23/E25*E26)</f>
        <v>5331.2857516996792</v>
      </c>
      <c r="F27" s="852">
        <f t="shared" si="5"/>
        <v>513.98651848915449</v>
      </c>
      <c r="G27" s="852">
        <f t="shared" si="5"/>
        <v>0</v>
      </c>
      <c r="H27" s="852">
        <f t="shared" si="5"/>
        <v>0</v>
      </c>
      <c r="I27" s="852">
        <f t="shared" si="5"/>
        <v>0</v>
      </c>
      <c r="J27" s="852">
        <f t="shared" si="5"/>
        <v>0</v>
      </c>
      <c r="K27" s="852">
        <f t="shared" si="5"/>
        <v>0</v>
      </c>
      <c r="L27" s="852">
        <f t="shared" si="5"/>
        <v>610.32673590309412</v>
      </c>
      <c r="M27" s="852">
        <f t="shared" si="5"/>
        <v>0</v>
      </c>
      <c r="N27" s="852">
        <f t="shared" si="5"/>
        <v>0</v>
      </c>
      <c r="O27" s="852">
        <f t="shared" si="5"/>
        <v>0</v>
      </c>
      <c r="P27" s="852">
        <f t="shared" si="5"/>
        <v>0</v>
      </c>
      <c r="Q27" s="852">
        <f t="shared" si="5"/>
        <v>0</v>
      </c>
      <c r="R27" s="852">
        <f t="shared" si="5"/>
        <v>0</v>
      </c>
      <c r="S27" s="852">
        <f t="shared" si="5"/>
        <v>0</v>
      </c>
      <c r="T27" s="852">
        <f t="shared" si="5"/>
        <v>0</v>
      </c>
      <c r="U27" s="852">
        <f t="shared" si="5"/>
        <v>0</v>
      </c>
      <c r="V27" s="852">
        <f t="shared" si="5"/>
        <v>0</v>
      </c>
      <c r="W27" s="853">
        <f t="shared" si="5"/>
        <v>0</v>
      </c>
      <c r="X27" s="854"/>
    </row>
    <row r="28" spans="1:24" s="732" customFormat="1" ht="12.75">
      <c r="B28" s="905"/>
      <c r="C28" s="847"/>
      <c r="D28" s="848"/>
      <c r="E28" s="848"/>
      <c r="F28" s="848"/>
      <c r="G28" s="848"/>
      <c r="H28" s="848"/>
      <c r="I28" s="848"/>
      <c r="J28" s="848"/>
      <c r="K28" s="848"/>
      <c r="L28" s="848"/>
      <c r="M28" s="848"/>
      <c r="N28" s="848"/>
      <c r="O28" s="848"/>
      <c r="P28" s="848"/>
      <c r="Q28" s="848"/>
      <c r="R28" s="848"/>
      <c r="S28" s="848"/>
      <c r="T28" s="848"/>
      <c r="U28" s="848"/>
      <c r="V28" s="848"/>
      <c r="W28" s="849"/>
      <c r="X28" s="729"/>
    </row>
    <row r="29" spans="1:24" s="730" customFormat="1" ht="12.75">
      <c r="B29" s="905"/>
      <c r="C29" s="844"/>
      <c r="D29" s="843"/>
      <c r="E29" s="843"/>
      <c r="F29" s="843"/>
      <c r="G29" s="843"/>
      <c r="H29" s="843"/>
      <c r="I29" s="843"/>
      <c r="J29" s="843"/>
      <c r="K29" s="843"/>
      <c r="L29" s="843"/>
      <c r="M29" s="843"/>
      <c r="N29" s="843"/>
      <c r="O29" s="843"/>
      <c r="P29" s="843"/>
      <c r="Q29" s="843"/>
      <c r="R29" s="843"/>
      <c r="S29" s="843"/>
      <c r="T29" s="843"/>
      <c r="U29" s="843"/>
      <c r="V29" s="843"/>
      <c r="W29" s="731"/>
      <c r="X29" s="843"/>
    </row>
    <row r="30" spans="1:24" s="730" customFormat="1" ht="12.75">
      <c r="B30" s="905" t="s">
        <v>1016</v>
      </c>
      <c r="C30" s="844">
        <f>SUM(D30:W30)</f>
        <v>6187500</v>
      </c>
      <c r="D30" s="843">
        <f>SUM('O4 Summary by Class &amp; Accounts'!E60:E73)+SUM('O4 Summary by Class &amp; Accounts'!E74:E76)+SUM('O4 Summary by Class &amp; Accounts'!E77) +SUM('O4 Summary by Class &amp; Accounts'!E79:E80)</f>
        <v>3099953.4179031756</v>
      </c>
      <c r="E30" s="843">
        <f>SUM('O4 Summary by Class &amp; Accounts'!F60:F73)+SUM('O4 Summary by Class &amp; Accounts'!F74:F76)+SUM('O4 Summary by Class &amp; Accounts'!F77) +SUM('O4 Summary by Class &amp; Accounts'!F79:F80)</f>
        <v>1066200.6481675906</v>
      </c>
      <c r="F30" s="843">
        <f>SUM('O4 Summary by Class &amp; Accounts'!G60:G73)+SUM('O4 Summary by Class &amp; Accounts'!G74:G76)+SUM('O4 Summary by Class &amp; Accounts'!G77) +SUM('O4 Summary by Class &amp; Accounts'!G79:G80)</f>
        <v>1544444.8964134022</v>
      </c>
      <c r="G30" s="843">
        <f>SUM('O4 Summary by Class &amp; Accounts'!H60:H73)+SUM('O4 Summary by Class &amp; Accounts'!H74:H76)+SUM('O4 Summary by Class &amp; Accounts'!H77) +SUM('O4 Summary by Class &amp; Accounts'!H79:H80)</f>
        <v>0</v>
      </c>
      <c r="H30" s="843">
        <f>SUM('O4 Summary by Class &amp; Accounts'!I60:I73)+SUM('O4 Summary by Class &amp; Accounts'!I74:I76)+SUM('O4 Summary by Class &amp; Accounts'!I77) +SUM('O4 Summary by Class &amp; Accounts'!I79:I80)</f>
        <v>0</v>
      </c>
      <c r="I30" s="843">
        <f>SUM('O4 Summary by Class &amp; Accounts'!J60:J73)+SUM('O4 Summary by Class &amp; Accounts'!J74:J76)+SUM('O4 Summary by Class &amp; Accounts'!J77) +SUM('O4 Summary by Class &amp; Accounts'!J79:J80)</f>
        <v>0</v>
      </c>
      <c r="J30" s="843">
        <f>SUM('O4 Summary by Class &amp; Accounts'!K60:K73)+SUM('O4 Summary by Class &amp; Accounts'!K74:K76)+SUM('O4 Summary by Class &amp; Accounts'!K77) +SUM('O4 Summary by Class &amp; Accounts'!K79:K80)</f>
        <v>431737.48985434702</v>
      </c>
      <c r="K30" s="843">
        <f>SUM('O4 Summary by Class &amp; Accounts'!L60:L73)+SUM('O4 Summary by Class &amp; Accounts'!L74:L76)+SUM('O4 Summary by Class &amp; Accounts'!L77) +SUM('O4 Summary by Class &amp; Accounts'!L79:L80)</f>
        <v>23689.490912913076</v>
      </c>
      <c r="L30" s="843">
        <f>SUM('O4 Summary by Class &amp; Accounts'!M60:M73)+SUM('O4 Summary by Class &amp; Accounts'!M74:M76)+SUM('O4 Summary by Class &amp; Accounts'!M77) +SUM('O4 Summary by Class &amp; Accounts'!M79:M80)</f>
        <v>21474.056748571678</v>
      </c>
      <c r="M30" s="843">
        <f>SUM('O4 Summary by Class &amp; Accounts'!N60:N73)+SUM('O4 Summary by Class &amp; Accounts'!N74:N76)+SUM('O4 Summary by Class &amp; Accounts'!N77) +SUM('O4 Summary by Class &amp; Accounts'!N79:N80)</f>
        <v>0</v>
      </c>
      <c r="N30" s="843">
        <f>SUM('O4 Summary by Class &amp; Accounts'!O60:O73)+SUM('O4 Summary by Class &amp; Accounts'!O74:O76)+SUM('O4 Summary by Class &amp; Accounts'!O77) +SUM('O4 Summary by Class &amp; Accounts'!O79:O80)</f>
        <v>0</v>
      </c>
      <c r="O30" s="843">
        <f>SUM('O4 Summary by Class &amp; Accounts'!P60:P73)+SUM('O4 Summary by Class &amp; Accounts'!P74:P76)+SUM('O4 Summary by Class &amp; Accounts'!P77) +SUM('O4 Summary by Class &amp; Accounts'!P79:P80)</f>
        <v>0</v>
      </c>
      <c r="P30" s="843">
        <f>SUM('O4 Summary by Class &amp; Accounts'!Q60:Q73)+SUM('O4 Summary by Class &amp; Accounts'!Q74:Q76)+SUM('O4 Summary by Class &amp; Accounts'!Q77) +SUM('O4 Summary by Class &amp; Accounts'!Q79:Q80)</f>
        <v>0</v>
      </c>
      <c r="Q30" s="843">
        <f>SUM('O4 Summary by Class &amp; Accounts'!R60:R73)+SUM('O4 Summary by Class &amp; Accounts'!R74:R76)+SUM('O4 Summary by Class &amp; Accounts'!R77) +SUM('O4 Summary by Class &amp; Accounts'!R79:R80)</f>
        <v>0</v>
      </c>
      <c r="R30" s="843">
        <f>SUM('O4 Summary by Class &amp; Accounts'!S60:S73)+SUM('O4 Summary by Class &amp; Accounts'!S74:S76)+SUM('O4 Summary by Class &amp; Accounts'!S77) +SUM('O4 Summary by Class &amp; Accounts'!S79:S80)</f>
        <v>0</v>
      </c>
      <c r="S30" s="843">
        <f>SUM('O4 Summary by Class &amp; Accounts'!T60:T73)+SUM('O4 Summary by Class &amp; Accounts'!T74:T76)+SUM('O4 Summary by Class &amp; Accounts'!T77) +SUM('O4 Summary by Class &amp; Accounts'!T79:T80)</f>
        <v>0</v>
      </c>
      <c r="T30" s="843">
        <f>SUM('O4 Summary by Class &amp; Accounts'!U60:U73)+SUM('O4 Summary by Class &amp; Accounts'!U74:U76)+SUM('O4 Summary by Class &amp; Accounts'!U77) +SUM('O4 Summary by Class &amp; Accounts'!U79:U80)</f>
        <v>0</v>
      </c>
      <c r="U30" s="843">
        <f>SUM('O4 Summary by Class &amp; Accounts'!V60:V73)+SUM('O4 Summary by Class &amp; Accounts'!V74:V76)+SUM('O4 Summary by Class &amp; Accounts'!V77) +SUM('O4 Summary by Class &amp; Accounts'!V79:V80)</f>
        <v>0</v>
      </c>
      <c r="V30" s="843">
        <f>SUM('O4 Summary by Class &amp; Accounts'!W60:W73)+SUM('O4 Summary by Class &amp; Accounts'!W74:W76)+SUM('O4 Summary by Class &amp; Accounts'!W77) +SUM('O4 Summary by Class &amp; Accounts'!W79:W80)</f>
        <v>0</v>
      </c>
      <c r="W30" s="731">
        <f>SUM('O4 Summary by Class &amp; Accounts'!X60:X73)+SUM('O4 Summary by Class &amp; Accounts'!X74:X76)+SUM('O4 Summary by Class &amp; Accounts'!X77) +SUM('O4 Summary by Class &amp; Accounts'!X79:X80)</f>
        <v>0</v>
      </c>
      <c r="X30" s="843"/>
    </row>
    <row r="31" spans="1:24" s="730" customFormat="1" ht="12.75">
      <c r="B31" s="905" t="s">
        <v>1017</v>
      </c>
      <c r="C31" s="844">
        <f>SUM(D31:W31)</f>
        <v>-4221999.9999999991</v>
      </c>
      <c r="D31" s="843">
        <f>'O7 Amortization'!AW80+'O7 Amortization'!AW150+'O7 Amortization'!AW220+'O7 Amortization'!AW290</f>
        <v>-2115232.8614767198</v>
      </c>
      <c r="E31" s="843">
        <f>'O7 Amortization'!AX80+'O7 Amortization'!AX150+'O7 Amortization'!AX220+'O7 Amortization'!AX290</f>
        <v>-727515.01196986961</v>
      </c>
      <c r="F31" s="843">
        <f>'O7 Amortization'!AY80+'O7 Amortization'!AY150+'O7 Amortization'!AY220+'O7 Amortization'!AY290</f>
        <v>-1053841.8347729105</v>
      </c>
      <c r="G31" s="843">
        <f>'O7 Amortization'!AZ80+'O7 Amortization'!AZ150+'O7 Amortization'!AZ220+'O7 Amortization'!AZ290</f>
        <v>0</v>
      </c>
      <c r="H31" s="843">
        <f>'O7 Amortization'!BA80+'O7 Amortization'!BA150+'O7 Amortization'!BA220+'O7 Amortization'!BA290</f>
        <v>0</v>
      </c>
      <c r="I31" s="843">
        <f>'O7 Amortization'!BB80+'O7 Amortization'!BB150+'O7 Amortization'!BB220+'O7 Amortization'!BB290</f>
        <v>0</v>
      </c>
      <c r="J31" s="843">
        <f>'O7 Amortization'!BC80+'O7 Amortization'!BC150+'O7 Amortization'!BC220+'O7 Amortization'!BC290</f>
        <v>-294593.24156202882</v>
      </c>
      <c r="K31" s="843">
        <f>'O7 Amortization'!BD80+'O7 Amortization'!BD150+'O7 Amortization'!BD220+'O7 Amortization'!BD290</f>
        <v>-16164.368587364685</v>
      </c>
      <c r="L31" s="843">
        <f>'O7 Amortization'!BE80+'O7 Amortization'!BE150+'O7 Amortization'!BE220+'O7 Amortization'!BE290</f>
        <v>-14652.681631106199</v>
      </c>
      <c r="M31" s="843">
        <f>'O7 Amortization'!BF80+'O7 Amortization'!BF150+'O7 Amortization'!BF220+'O7 Amortization'!BF290</f>
        <v>0</v>
      </c>
      <c r="N31" s="843">
        <f>'O7 Amortization'!BG80+'O7 Amortization'!BG150+'O7 Amortization'!BG220+'O7 Amortization'!BG290</f>
        <v>0</v>
      </c>
      <c r="O31" s="843">
        <f>'O7 Amortization'!BH80+'O7 Amortization'!BH150+'O7 Amortization'!BH220+'O7 Amortization'!BH290</f>
        <v>0</v>
      </c>
      <c r="P31" s="843">
        <f>'O7 Amortization'!BI80+'O7 Amortization'!BI150+'O7 Amortization'!BI220+'O7 Amortization'!BI290</f>
        <v>0</v>
      </c>
      <c r="Q31" s="843">
        <f>'O7 Amortization'!BJ80+'O7 Amortization'!BJ150+'O7 Amortization'!BJ220+'O7 Amortization'!BJ290</f>
        <v>0</v>
      </c>
      <c r="R31" s="843">
        <f>'O7 Amortization'!BK80+'O7 Amortization'!BK150+'O7 Amortization'!BK220+'O7 Amortization'!BK290</f>
        <v>0</v>
      </c>
      <c r="S31" s="843">
        <f>'O7 Amortization'!BL80+'O7 Amortization'!BL150+'O7 Amortization'!BL220+'O7 Amortization'!BL290</f>
        <v>0</v>
      </c>
      <c r="T31" s="843">
        <f>'O7 Amortization'!BM80+'O7 Amortization'!BM150+'O7 Amortization'!BM220+'O7 Amortization'!BM290</f>
        <v>0</v>
      </c>
      <c r="U31" s="843">
        <f>'O7 Amortization'!BN80+'O7 Amortization'!BN150+'O7 Amortization'!BN220+'O7 Amortization'!BN290</f>
        <v>0</v>
      </c>
      <c r="V31" s="843">
        <f>'O7 Amortization'!BO80+'O7 Amortization'!BO150+'O7 Amortization'!BO220+'O7 Amortization'!BO290</f>
        <v>0</v>
      </c>
      <c r="W31" s="731">
        <f>'O7 Amortization'!BP80+'O7 Amortization'!BP150+'O7 Amortization'!BP220+'O7 Amortization'!BP290</f>
        <v>0</v>
      </c>
      <c r="X31" s="843"/>
    </row>
    <row r="32" spans="1:24" s="730" customFormat="1" ht="12.75">
      <c r="B32" s="905" t="s">
        <v>1018</v>
      </c>
      <c r="C32" s="844">
        <f>SUM(D32:W32)</f>
        <v>1965500.0000000005</v>
      </c>
      <c r="D32" s="843">
        <f t="shared" ref="D32:W32" si="6">D30+D31</f>
        <v>984720.55642645573</v>
      </c>
      <c r="E32" s="843">
        <f t="shared" si="6"/>
        <v>338685.636197721</v>
      </c>
      <c r="F32" s="843">
        <f t="shared" si="6"/>
        <v>490603.06164049171</v>
      </c>
      <c r="G32" s="843">
        <f t="shared" si="6"/>
        <v>0</v>
      </c>
      <c r="H32" s="843">
        <f t="shared" si="6"/>
        <v>0</v>
      </c>
      <c r="I32" s="843">
        <f t="shared" si="6"/>
        <v>0</v>
      </c>
      <c r="J32" s="843">
        <f t="shared" si="6"/>
        <v>137144.2482923182</v>
      </c>
      <c r="K32" s="843">
        <f t="shared" si="6"/>
        <v>7525.122325548391</v>
      </c>
      <c r="L32" s="843">
        <f t="shared" si="6"/>
        <v>6821.375117465479</v>
      </c>
      <c r="M32" s="843">
        <f t="shared" si="6"/>
        <v>0</v>
      </c>
      <c r="N32" s="843">
        <f t="shared" si="6"/>
        <v>0</v>
      </c>
      <c r="O32" s="843">
        <f t="shared" si="6"/>
        <v>0</v>
      </c>
      <c r="P32" s="843">
        <f t="shared" si="6"/>
        <v>0</v>
      </c>
      <c r="Q32" s="843">
        <f t="shared" si="6"/>
        <v>0</v>
      </c>
      <c r="R32" s="843">
        <f t="shared" si="6"/>
        <v>0</v>
      </c>
      <c r="S32" s="843">
        <f t="shared" si="6"/>
        <v>0</v>
      </c>
      <c r="T32" s="843">
        <f t="shared" si="6"/>
        <v>0</v>
      </c>
      <c r="U32" s="843">
        <f t="shared" si="6"/>
        <v>0</v>
      </c>
      <c r="V32" s="843">
        <f t="shared" si="6"/>
        <v>0</v>
      </c>
      <c r="W32" s="731">
        <f t="shared" si="6"/>
        <v>0</v>
      </c>
      <c r="X32" s="843"/>
    </row>
    <row r="33" spans="2:24" s="730" customFormat="1" ht="12.75">
      <c r="B33" s="905"/>
      <c r="C33" s="844"/>
      <c r="D33" s="843"/>
      <c r="E33" s="843"/>
      <c r="F33" s="843"/>
      <c r="G33" s="843"/>
      <c r="H33" s="843"/>
      <c r="I33" s="843"/>
      <c r="J33" s="843"/>
      <c r="K33" s="843"/>
      <c r="L33" s="843"/>
      <c r="M33" s="843"/>
      <c r="N33" s="843"/>
      <c r="O33" s="843"/>
      <c r="P33" s="843"/>
      <c r="Q33" s="843"/>
      <c r="R33" s="843"/>
      <c r="S33" s="843"/>
      <c r="T33" s="843"/>
      <c r="U33" s="843"/>
      <c r="V33" s="843"/>
      <c r="W33" s="731"/>
      <c r="X33" s="843"/>
    </row>
    <row r="34" spans="2:24" s="730" customFormat="1" ht="12.75">
      <c r="B34" s="905" t="s">
        <v>1019</v>
      </c>
      <c r="C34" s="844">
        <f>SUM(D34:W34)</f>
        <v>320000.00000000006</v>
      </c>
      <c r="D34" s="843">
        <f>'O7 Amortization'!AW364+'O7 Amortization'!AW436+'O7 Amortization'!AW509+'O7 Amortization'!AW582</f>
        <v>160320.82322893187</v>
      </c>
      <c r="E34" s="843">
        <f>'O7 Amortization'!AX364+'O7 Amortization'!AX436+'O7 Amortization'!AX509+'O7 Amortization'!AX582</f>
        <v>55140.882006243082</v>
      </c>
      <c r="F34" s="843">
        <f>'O7 Amortization'!AY364+'O7 Amortization'!AY436+'O7 Amortization'!AY509+'O7 Amortization'!AY582</f>
        <v>79874.321915521417</v>
      </c>
      <c r="G34" s="843">
        <f>'O7 Amortization'!AZ364+'O7 Amortization'!AZ436+'O7 Amortization'!AZ509+'O7 Amortization'!AZ582</f>
        <v>0</v>
      </c>
      <c r="H34" s="843">
        <f>'O7 Amortization'!BA364+'O7 Amortization'!BA436+'O7 Amortization'!BA509+'O7 Amortization'!BA582</f>
        <v>0</v>
      </c>
      <c r="I34" s="843">
        <f>'O7 Amortization'!BB364+'O7 Amortization'!BB436+'O7 Amortization'!BB509+'O7 Amortization'!BB582</f>
        <v>0</v>
      </c>
      <c r="J34" s="843">
        <f>'O7 Amortization'!BC364+'O7 Amortization'!BC436+'O7 Amortization'!BC509+'O7 Amortization'!BC582</f>
        <v>22328.241899537948</v>
      </c>
      <c r="K34" s="843">
        <f>'O7 Amortization'!BD364+'O7 Amortization'!BD436+'O7 Amortization'!BD509+'O7 Amortization'!BD582</f>
        <v>1225.1534694355046</v>
      </c>
      <c r="L34" s="843">
        <f>'O7 Amortization'!BE364+'O7 Amortization'!BE436+'O7 Amortization'!BE509+'O7 Amortization'!BE582</f>
        <v>1110.5774803301717</v>
      </c>
      <c r="M34" s="843">
        <f>'O7 Amortization'!BF364+'O7 Amortization'!BF436+'O7 Amortization'!BF509+'O7 Amortization'!BF582</f>
        <v>0</v>
      </c>
      <c r="N34" s="843">
        <f>'O7 Amortization'!BG364+'O7 Amortization'!BG436+'O7 Amortization'!BG509+'O7 Amortization'!BG582</f>
        <v>0</v>
      </c>
      <c r="O34" s="843">
        <f>'O7 Amortization'!BH364+'O7 Amortization'!BH436+'O7 Amortization'!BH509+'O7 Amortization'!BH582</f>
        <v>0</v>
      </c>
      <c r="P34" s="843">
        <f>'O7 Amortization'!BI364+'O7 Amortization'!BI436+'O7 Amortization'!BI509+'O7 Amortization'!BI582</f>
        <v>0</v>
      </c>
      <c r="Q34" s="843">
        <f>'O7 Amortization'!BJ364+'O7 Amortization'!BJ436+'O7 Amortization'!BJ509+'O7 Amortization'!BJ582</f>
        <v>0</v>
      </c>
      <c r="R34" s="843">
        <f>'O7 Amortization'!BK364+'O7 Amortization'!BK436+'O7 Amortization'!BK509+'O7 Amortization'!BK582</f>
        <v>0</v>
      </c>
      <c r="S34" s="843">
        <f>'O7 Amortization'!BL364+'O7 Amortization'!BL436+'O7 Amortization'!BL509+'O7 Amortization'!BL582</f>
        <v>0</v>
      </c>
      <c r="T34" s="843">
        <f>'O7 Amortization'!BM364+'O7 Amortization'!BM436+'O7 Amortization'!BM509+'O7 Amortization'!BM582</f>
        <v>0</v>
      </c>
      <c r="U34" s="843">
        <f>'O7 Amortization'!BN364+'O7 Amortization'!BN436+'O7 Amortization'!BN509+'O7 Amortization'!BN582</f>
        <v>0</v>
      </c>
      <c r="V34" s="843">
        <f>'O7 Amortization'!BO364+'O7 Amortization'!BO436+'O7 Amortization'!BO509+'O7 Amortization'!BO582</f>
        <v>0</v>
      </c>
      <c r="W34" s="731">
        <f>'O7 Amortization'!BP364+'O7 Amortization'!BP436+'O7 Amortization'!BP509+'O7 Amortization'!BP582</f>
        <v>0</v>
      </c>
      <c r="X34" s="843"/>
    </row>
    <row r="35" spans="2:24" s="730" customFormat="1" ht="12.75">
      <c r="B35" s="905"/>
      <c r="C35" s="844"/>
      <c r="D35" s="843"/>
      <c r="E35" s="843"/>
      <c r="F35" s="843"/>
      <c r="G35" s="843"/>
      <c r="H35" s="843"/>
      <c r="I35" s="843"/>
      <c r="J35" s="843"/>
      <c r="K35" s="843"/>
      <c r="L35" s="843"/>
      <c r="M35" s="843"/>
      <c r="N35" s="843"/>
      <c r="O35" s="843"/>
      <c r="P35" s="843"/>
      <c r="Q35" s="843"/>
      <c r="R35" s="843"/>
      <c r="S35" s="843"/>
      <c r="T35" s="843"/>
      <c r="U35" s="843"/>
      <c r="V35" s="843"/>
      <c r="W35" s="731"/>
      <c r="X35" s="843"/>
    </row>
    <row r="36" spans="2:24" s="730" customFormat="1" ht="12.75">
      <c r="B36" s="991" t="s">
        <v>419</v>
      </c>
      <c r="C36" s="992">
        <f>SUM(D36:W36)</f>
        <v>14586650.000000004</v>
      </c>
      <c r="D36" s="993">
        <f>IF(ISERROR('O6 Source Data for E2'!D99), "-", 'O6 Source Data for E2'!D99)</f>
        <v>7286994.4551457241</v>
      </c>
      <c r="E36" s="993">
        <f>IF(ISERROR('O6 Source Data for E2'!E99), "-", 'O6 Source Data for E2'!E99)</f>
        <v>2522800.2637391775</v>
      </c>
      <c r="F36" s="993">
        <f>IF(ISERROR('O6 Source Data for E2'!F99), "-", 'O6 Source Data for E2'!F99)</f>
        <v>3680773.7068402441</v>
      </c>
      <c r="G36" s="993">
        <f>IF(ISERROR('O6 Source Data for E2'!G99), "-", 'O6 Source Data for E2'!G99)</f>
        <v>0</v>
      </c>
      <c r="H36" s="993">
        <f>IF(ISERROR('O6 Source Data for E2'!H99), "-", 'O6 Source Data for E2'!H99)</f>
        <v>0</v>
      </c>
      <c r="I36" s="993">
        <f>IF(ISERROR('O6 Source Data for E2'!I99), "-", 'O6 Source Data for E2'!I99)</f>
        <v>0</v>
      </c>
      <c r="J36" s="993">
        <f>IF(ISERROR('O6 Source Data for E2'!J99), "-", 'O6 Source Data for E2'!J99)</f>
        <v>992024.63486041268</v>
      </c>
      <c r="K36" s="993">
        <f>IF(ISERROR('O6 Source Data for E2'!K99), "-", 'O6 Source Data for E2'!K99)</f>
        <v>54434.23437106538</v>
      </c>
      <c r="L36" s="993">
        <f>IF(ISERROR('O6 Source Data for E2'!L99), "-", 'O6 Source Data for E2'!L99)</f>
        <v>49622.705043377151</v>
      </c>
      <c r="M36" s="993">
        <f>IF(ISERROR('O6 Source Data for E2'!M99), "-", 'O6 Source Data for E2'!M99)</f>
        <v>0</v>
      </c>
      <c r="N36" s="993">
        <f>IF(ISERROR('O6 Source Data for E2'!N99), "-", 'O6 Source Data for E2'!N99)</f>
        <v>0</v>
      </c>
      <c r="O36" s="993">
        <f>IF(ISERROR('O6 Source Data for E2'!O99), "-", 'O6 Source Data for E2'!O99)</f>
        <v>0</v>
      </c>
      <c r="P36" s="993">
        <f>IF(ISERROR('O6 Source Data for E2'!P99), "-", 'O6 Source Data for E2'!P99)</f>
        <v>0</v>
      </c>
      <c r="Q36" s="993">
        <f>IF(ISERROR('O6 Source Data for E2'!Q99), "-", 'O6 Source Data for E2'!Q99)</f>
        <v>0</v>
      </c>
      <c r="R36" s="993">
        <f>IF(ISERROR('O6 Source Data for E2'!R99), "-", 'O6 Source Data for E2'!R99)</f>
        <v>0</v>
      </c>
      <c r="S36" s="993">
        <f>IF(ISERROR('O6 Source Data for E2'!S99), "-", 'O6 Source Data for E2'!S99)</f>
        <v>0</v>
      </c>
      <c r="T36" s="993">
        <f>IF(ISERROR('O6 Source Data for E2'!T99), "-", 'O6 Source Data for E2'!T99)</f>
        <v>0</v>
      </c>
      <c r="U36" s="993">
        <f>IF(ISERROR('O6 Source Data for E2'!U99), "-", 'O6 Source Data for E2'!U99)</f>
        <v>0</v>
      </c>
      <c r="V36" s="993">
        <f>IF(ISERROR('O6 Source Data for E2'!V99), "-", 'O6 Source Data for E2'!V99)</f>
        <v>0</v>
      </c>
      <c r="W36" s="994">
        <f>IF(ISERROR('O6 Source Data for E2'!W99), "-", 'O6 Source Data for E2'!W99)</f>
        <v>0</v>
      </c>
      <c r="X36" s="843"/>
    </row>
    <row r="37" spans="2:24" s="730" customFormat="1" ht="12.75">
      <c r="B37" s="905"/>
      <c r="C37" s="844"/>
      <c r="D37" s="843"/>
      <c r="E37" s="843"/>
      <c r="F37" s="843"/>
      <c r="G37" s="843"/>
      <c r="H37" s="843"/>
      <c r="I37" s="843"/>
      <c r="J37" s="843"/>
      <c r="K37" s="843"/>
      <c r="L37" s="843"/>
      <c r="M37" s="843"/>
      <c r="N37" s="843"/>
      <c r="O37" s="843"/>
      <c r="P37" s="843"/>
      <c r="Q37" s="843"/>
      <c r="R37" s="843"/>
      <c r="S37" s="843"/>
      <c r="T37" s="843"/>
      <c r="U37" s="843"/>
      <c r="V37" s="843"/>
      <c r="W37" s="731"/>
      <c r="X37" s="843"/>
    </row>
    <row r="38" spans="2:24" s="730" customFormat="1" ht="12.75">
      <c r="B38" s="1005" t="s">
        <v>1025</v>
      </c>
      <c r="C38" s="965">
        <f>SUM(D38:W38)</f>
        <v>1482000</v>
      </c>
      <c r="D38" s="966">
        <f>SUM('O4 Summary by Class &amp; Accounts'!E166:E191) + 'O4 Summary by Class &amp; Accounts'!E200+ SUM('O4 Summary by Class &amp; Accounts'!E202:E205)</f>
        <v>884175.92851668969</v>
      </c>
      <c r="E38" s="966">
        <f>SUM('O4 Summary by Class &amp; Accounts'!F166:F191) + 'O4 Summary by Class &amp; Accounts'!F200+ SUM('O4 Summary by Class &amp; Accounts'!F202:F205)</f>
        <v>250602.10048643738</v>
      </c>
      <c r="F38" s="966">
        <f>SUM('O4 Summary by Class &amp; Accounts'!G166:G191) + 'O4 Summary by Class &amp; Accounts'!G200+ SUM('O4 Summary by Class &amp; Accounts'!G202:G205)</f>
        <v>274576.60306409799</v>
      </c>
      <c r="G38" s="966">
        <f>SUM('O4 Summary by Class &amp; Accounts'!H166:H191) + 'O4 Summary by Class &amp; Accounts'!H200+ SUM('O4 Summary by Class &amp; Accounts'!H202:H205)</f>
        <v>0</v>
      </c>
      <c r="H38" s="966">
        <f>SUM('O4 Summary by Class &amp; Accounts'!I166:I191) + 'O4 Summary by Class &amp; Accounts'!I200+ SUM('O4 Summary by Class &amp; Accounts'!I202:I205)</f>
        <v>0</v>
      </c>
      <c r="I38" s="966">
        <f>SUM('O4 Summary by Class &amp; Accounts'!J166:J191) + 'O4 Summary by Class &amp; Accounts'!J200+ SUM('O4 Summary by Class &amp; Accounts'!J202:J205)</f>
        <v>0</v>
      </c>
      <c r="J38" s="966">
        <f>SUM('O4 Summary by Class &amp; Accounts'!K166:K191) + 'O4 Summary by Class &amp; Accounts'!K200+ SUM('O4 Summary by Class &amp; Accounts'!K202:K205)</f>
        <v>64990.630519547485</v>
      </c>
      <c r="K38" s="966">
        <f>SUM('O4 Summary by Class &amp; Accounts'!L166:L191) + 'O4 Summary by Class &amp; Accounts'!L200+ SUM('O4 Summary by Class &amp; Accounts'!L202:L205)</f>
        <v>4067.7030412484655</v>
      </c>
      <c r="L38" s="966">
        <f>SUM('O4 Summary by Class &amp; Accounts'!M166:M191) + 'O4 Summary by Class &amp; Accounts'!M200+ SUM('O4 Summary by Class &amp; Accounts'!M202:M205)</f>
        <v>3587.0343719789998</v>
      </c>
      <c r="M38" s="966">
        <f>SUM('O4 Summary by Class &amp; Accounts'!N166:N191) + 'O4 Summary by Class &amp; Accounts'!N200+ SUM('O4 Summary by Class &amp; Accounts'!N202:N205)</f>
        <v>0</v>
      </c>
      <c r="N38" s="966">
        <f>SUM('O4 Summary by Class &amp; Accounts'!O166:O191) + 'O4 Summary by Class &amp; Accounts'!O200+ SUM('O4 Summary by Class &amp; Accounts'!O202:O205)</f>
        <v>0</v>
      </c>
      <c r="O38" s="966">
        <f>SUM('O4 Summary by Class &amp; Accounts'!P166:P191) + 'O4 Summary by Class &amp; Accounts'!P200+ SUM('O4 Summary by Class &amp; Accounts'!P202:P205)</f>
        <v>0</v>
      </c>
      <c r="P38" s="966">
        <f>SUM('O4 Summary by Class &amp; Accounts'!Q166:Q191) + 'O4 Summary by Class &amp; Accounts'!Q200+ SUM('O4 Summary by Class &amp; Accounts'!Q202:Q205)</f>
        <v>0</v>
      </c>
      <c r="Q38" s="966">
        <f>SUM('O4 Summary by Class &amp; Accounts'!R166:R191) + 'O4 Summary by Class &amp; Accounts'!R200+ SUM('O4 Summary by Class &amp; Accounts'!R202:R205)</f>
        <v>0</v>
      </c>
      <c r="R38" s="966">
        <f>SUM('O4 Summary by Class &amp; Accounts'!S166:S191) + 'O4 Summary by Class &amp; Accounts'!S200+ SUM('O4 Summary by Class &amp; Accounts'!S202:S205)</f>
        <v>0</v>
      </c>
      <c r="S38" s="966">
        <f>SUM('O4 Summary by Class &amp; Accounts'!T166:T191) + 'O4 Summary by Class &amp; Accounts'!T200+ SUM('O4 Summary by Class &amp; Accounts'!T202:T205)</f>
        <v>0</v>
      </c>
      <c r="T38" s="966">
        <f>SUM('O4 Summary by Class &amp; Accounts'!U166:U191) + 'O4 Summary by Class &amp; Accounts'!U200+ SUM('O4 Summary by Class &amp; Accounts'!U202:U205)</f>
        <v>0</v>
      </c>
      <c r="U38" s="966">
        <f>SUM('O4 Summary by Class &amp; Accounts'!V166:V191) + 'O4 Summary by Class &amp; Accounts'!V200+ SUM('O4 Summary by Class &amp; Accounts'!V202:V205)</f>
        <v>0</v>
      </c>
      <c r="V38" s="966">
        <f>SUM('O4 Summary by Class &amp; Accounts'!W166:W191) + 'O4 Summary by Class &amp; Accounts'!W200+ SUM('O4 Summary by Class &amp; Accounts'!W202:W205)</f>
        <v>0</v>
      </c>
      <c r="W38" s="967">
        <f>SUM('O4 Summary by Class &amp; Accounts'!X166:X191) + 'O4 Summary by Class &amp; Accounts'!X200+ SUM('O4 Summary by Class &amp; Accounts'!X202:X205)</f>
        <v>0</v>
      </c>
      <c r="X38" s="843"/>
    </row>
    <row r="39" spans="2:24" s="730" customFormat="1" ht="12.75">
      <c r="B39" s="905"/>
      <c r="C39" s="844"/>
      <c r="D39" s="843"/>
      <c r="E39" s="843"/>
      <c r="F39" s="843"/>
      <c r="G39" s="843"/>
      <c r="H39" s="843"/>
      <c r="I39" s="843"/>
      <c r="J39" s="843"/>
      <c r="K39" s="843"/>
      <c r="L39" s="843"/>
      <c r="M39" s="843"/>
      <c r="N39" s="843"/>
      <c r="O39" s="843"/>
      <c r="P39" s="843"/>
      <c r="Q39" s="843"/>
      <c r="R39" s="843"/>
      <c r="S39" s="843"/>
      <c r="T39" s="843"/>
      <c r="U39" s="843"/>
      <c r="V39" s="843"/>
      <c r="W39" s="731"/>
      <c r="X39" s="843"/>
    </row>
    <row r="40" spans="2:24" s="730" customFormat="1" ht="12.75">
      <c r="B40" s="991" t="s">
        <v>1020</v>
      </c>
      <c r="C40" s="992">
        <f>SUM(D40:W40)</f>
        <v>2864000</v>
      </c>
      <c r="D40" s="995">
        <f>'O6 Source Data for E2'!D152</f>
        <v>1719738.9222830823</v>
      </c>
      <c r="E40" s="995">
        <f>'O6 Source Data for E2'!E152</f>
        <v>483883.54406741017</v>
      </c>
      <c r="F40" s="995">
        <f>'O6 Source Data for E2'!F152</f>
        <v>523074.64449477312</v>
      </c>
      <c r="G40" s="995">
        <f>'O6 Source Data for E2'!G152</f>
        <v>0</v>
      </c>
      <c r="H40" s="995">
        <f>'O6 Source Data for E2'!H152</f>
        <v>0</v>
      </c>
      <c r="I40" s="995">
        <f>'O6 Source Data for E2'!I152</f>
        <v>0</v>
      </c>
      <c r="J40" s="995">
        <f>'O6 Source Data for E2'!J152</f>
        <v>122743.4283201736</v>
      </c>
      <c r="K40" s="995">
        <f>'O6 Source Data for E2'!K152</f>
        <v>7743.1860549297025</v>
      </c>
      <c r="L40" s="995">
        <f>'O6 Source Data for E2'!L152</f>
        <v>6816.2747796310141</v>
      </c>
      <c r="M40" s="995">
        <f>'O6 Source Data for E2'!M152</f>
        <v>0</v>
      </c>
      <c r="N40" s="995">
        <f>'O6 Source Data for E2'!N152</f>
        <v>0</v>
      </c>
      <c r="O40" s="995">
        <f>'O6 Source Data for E2'!O152</f>
        <v>0</v>
      </c>
      <c r="P40" s="995">
        <f>'O6 Source Data for E2'!P152</f>
        <v>0</v>
      </c>
      <c r="Q40" s="995">
        <f>'O6 Source Data for E2'!Q152</f>
        <v>0</v>
      </c>
      <c r="R40" s="995">
        <f>'O6 Source Data for E2'!R152</f>
        <v>0</v>
      </c>
      <c r="S40" s="995">
        <f>'O6 Source Data for E2'!S152</f>
        <v>0</v>
      </c>
      <c r="T40" s="995">
        <f>'O6 Source Data for E2'!T152</f>
        <v>0</v>
      </c>
      <c r="U40" s="995">
        <f>'O6 Source Data for E2'!U152</f>
        <v>0</v>
      </c>
      <c r="V40" s="995">
        <f>'O6 Source Data for E2'!V152</f>
        <v>0</v>
      </c>
      <c r="W40" s="996">
        <f>'O6 Source Data for E2'!W152</f>
        <v>0</v>
      </c>
      <c r="X40" s="843"/>
    </row>
    <row r="41" spans="2:24" s="730" customFormat="1" ht="12.75">
      <c r="B41" s="905"/>
      <c r="C41" s="844"/>
      <c r="D41" s="843"/>
      <c r="E41" s="843"/>
      <c r="F41" s="843"/>
      <c r="G41" s="843"/>
      <c r="H41" s="843"/>
      <c r="I41" s="843"/>
      <c r="J41" s="843"/>
      <c r="K41" s="843"/>
      <c r="L41" s="843"/>
      <c r="M41" s="843"/>
      <c r="N41" s="843"/>
      <c r="O41" s="843"/>
      <c r="P41" s="843"/>
      <c r="Q41" s="843"/>
      <c r="R41" s="843"/>
      <c r="S41" s="843"/>
      <c r="T41" s="843"/>
      <c r="U41" s="843"/>
      <c r="V41" s="843"/>
      <c r="W41" s="731"/>
      <c r="X41" s="843"/>
    </row>
    <row r="42" spans="2:24" s="730" customFormat="1" ht="19.5" customHeight="1">
      <c r="B42" s="1004" t="s">
        <v>1024</v>
      </c>
      <c r="C42" s="844"/>
      <c r="D42" s="843"/>
      <c r="E42" s="843"/>
      <c r="F42" s="843"/>
      <c r="G42" s="843"/>
      <c r="H42" s="843"/>
      <c r="I42" s="843"/>
      <c r="J42" s="843"/>
      <c r="K42" s="843"/>
      <c r="L42" s="843"/>
      <c r="M42" s="843"/>
      <c r="N42" s="843"/>
      <c r="O42" s="843"/>
      <c r="P42" s="843"/>
      <c r="Q42" s="843"/>
      <c r="R42" s="843"/>
      <c r="S42" s="843"/>
      <c r="T42" s="843"/>
      <c r="U42" s="843"/>
      <c r="V42" s="843"/>
      <c r="W42" s="731"/>
      <c r="X42" s="843"/>
    </row>
    <row r="43" spans="2:24" s="730" customFormat="1" ht="12.75">
      <c r="B43" s="905" t="s">
        <v>780</v>
      </c>
      <c r="C43" s="844">
        <f>SUM(D43:W43)</f>
        <v>2956449.9999999995</v>
      </c>
      <c r="D43" s="843">
        <f>'O5 Details by Class &amp; Accounts'!I57</f>
        <v>1462588.6222971473</v>
      </c>
      <c r="E43" s="843">
        <f>'O5 Details by Class &amp; Accounts'!J57</f>
        <v>697101.91357813147</v>
      </c>
      <c r="F43" s="843">
        <f>'O5 Details by Class &amp; Accounts'!K57</f>
        <v>794032.45482222748</v>
      </c>
      <c r="G43" s="843">
        <f>'O5 Details by Class &amp; Accounts'!L57</f>
        <v>0</v>
      </c>
      <c r="H43" s="843">
        <f>'O5 Details by Class &amp; Accounts'!M57</f>
        <v>0</v>
      </c>
      <c r="I43" s="843">
        <f>'O5 Details by Class &amp; Accounts'!N57</f>
        <v>0</v>
      </c>
      <c r="J43" s="843">
        <f>'O5 Details by Class &amp; Accounts'!O57</f>
        <v>0</v>
      </c>
      <c r="K43" s="843">
        <f>'O5 Details by Class &amp; Accounts'!P57</f>
        <v>0</v>
      </c>
      <c r="L43" s="843">
        <f>'O5 Details by Class &amp; Accounts'!Q57</f>
        <v>2727.0093024938637</v>
      </c>
      <c r="M43" s="843">
        <f>'O5 Details by Class &amp; Accounts'!R57</f>
        <v>0</v>
      </c>
      <c r="N43" s="843">
        <f>'O5 Details by Class &amp; Accounts'!S57</f>
        <v>0</v>
      </c>
      <c r="O43" s="843">
        <f>'O5 Details by Class &amp; Accounts'!T57</f>
        <v>0</v>
      </c>
      <c r="P43" s="843">
        <f>'O5 Details by Class &amp; Accounts'!U57</f>
        <v>0</v>
      </c>
      <c r="Q43" s="843">
        <f>'O5 Details by Class &amp; Accounts'!V57</f>
        <v>0</v>
      </c>
      <c r="R43" s="843">
        <f>'O5 Details by Class &amp; Accounts'!W57</f>
        <v>0</v>
      </c>
      <c r="S43" s="843">
        <f>'O5 Details by Class &amp; Accounts'!X57</f>
        <v>0</v>
      </c>
      <c r="T43" s="843">
        <f>'O5 Details by Class &amp; Accounts'!Y57</f>
        <v>0</v>
      </c>
      <c r="U43" s="843">
        <f>'O5 Details by Class &amp; Accounts'!Z57</f>
        <v>0</v>
      </c>
      <c r="V43" s="843">
        <f>'O5 Details by Class &amp; Accounts'!AA57</f>
        <v>0</v>
      </c>
      <c r="W43" s="731">
        <f>'O5 Details by Class &amp; Accounts'!AB57</f>
        <v>0</v>
      </c>
      <c r="X43" s="843"/>
    </row>
    <row r="44" spans="2:24" s="730" customFormat="1" ht="12.75">
      <c r="B44" s="905" t="s">
        <v>1014</v>
      </c>
      <c r="C44" s="844">
        <f>SUM(D44:W44)</f>
        <v>-2037847.6415474047</v>
      </c>
      <c r="D44" s="746">
        <f>IF(ISERROR('O7 Amortization'!G55+'O7 Amortization'!G125+'O7 Amortization'!G195+'O7 Amortization'!G265), "-", 'O7 Amortization'!G55+'O7 Amortization'!G125+'O7 Amortization'!G195+'O7 Amortization'!G265)</f>
        <v>-1008145.8419734172</v>
      </c>
      <c r="E44" s="746">
        <f>IF(ISERROR('O7 Amortization'!H55+'O7 Amortization'!H125+'O7 Amortization'!H195+'O7 Amortization'!H265), "-", 'O7 Amortization'!H55+'O7 Amortization'!H125+'O7 Amortization'!H195+'O7 Amortization'!H265)</f>
        <v>-480504.48697031161</v>
      </c>
      <c r="F44" s="746">
        <f>IF(ISERROR('O7 Amortization'!I55+'O7 Amortization'!I125+'O7 Amortization'!I195+'O7 Amortization'!I265), "-", 'O7 Amortization'!I55+'O7 Amortization'!I125+'O7 Amortization'!I195+'O7 Amortization'!I265)</f>
        <v>-547317.61584723974</v>
      </c>
      <c r="G44" s="746">
        <f>IF(ISERROR('O7 Amortization'!J55+'O7 Amortization'!J125+'O7 Amortization'!J195+'O7 Amortization'!J265), "-", 'O7 Amortization'!J55+'O7 Amortization'!J125+'O7 Amortization'!J195+'O7 Amortization'!J265)</f>
        <v>0</v>
      </c>
      <c r="H44" s="746">
        <f>IF(ISERROR('O7 Amortization'!K55+'O7 Amortization'!K125+'O7 Amortization'!K195+'O7 Amortization'!K265), "-", 'O7 Amortization'!K55+'O7 Amortization'!K125+'O7 Amortization'!K195+'O7 Amortization'!K265)</f>
        <v>0</v>
      </c>
      <c r="I44" s="746">
        <f>IF(ISERROR('O7 Amortization'!L55+'O7 Amortization'!L125+'O7 Amortization'!L195+'O7 Amortization'!L265), "-", 'O7 Amortization'!L55+'O7 Amortization'!L125+'O7 Amortization'!L195+'O7 Amortization'!L265)</f>
        <v>0</v>
      </c>
      <c r="J44" s="746">
        <f>IF(ISERROR('O7 Amortization'!M55+'O7 Amortization'!M125+'O7 Amortization'!M195+'O7 Amortization'!M265), "-", 'O7 Amortization'!M55+'O7 Amortization'!M125+'O7 Amortization'!M195+'O7 Amortization'!M265)</f>
        <v>0</v>
      </c>
      <c r="K44" s="746">
        <f>IF(ISERROR('O7 Amortization'!N55+'O7 Amortization'!N125+'O7 Amortization'!N195+'O7 Amortization'!N265), "-", 'O7 Amortization'!N55+'O7 Amortization'!N125+'O7 Amortization'!N195+'O7 Amortization'!N265)</f>
        <v>0</v>
      </c>
      <c r="L44" s="746">
        <f>IF(ISERROR('O7 Amortization'!O55+'O7 Amortization'!O125+'O7 Amortization'!O195+'O7 Amortization'!O265), "-", 'O7 Amortization'!O55+'O7 Amortization'!O125+'O7 Amortization'!O195+'O7 Amortization'!O265)</f>
        <v>-1879.696756435912</v>
      </c>
      <c r="M44" s="746">
        <f>IF(ISERROR('O7 Amortization'!P55+'O7 Amortization'!P125+'O7 Amortization'!P195+'O7 Amortization'!P265), "-", 'O7 Amortization'!P55+'O7 Amortization'!P125+'O7 Amortization'!P195+'O7 Amortization'!P265)</f>
        <v>0</v>
      </c>
      <c r="N44" s="746">
        <f>IF(ISERROR('O7 Amortization'!Q55+'O7 Amortization'!Q125+'O7 Amortization'!Q195+'O7 Amortization'!Q265), "-", 'O7 Amortization'!Q55+'O7 Amortization'!Q125+'O7 Amortization'!Q195+'O7 Amortization'!Q265)</f>
        <v>0</v>
      </c>
      <c r="O44" s="746">
        <f>IF(ISERROR('O7 Amortization'!R55+'O7 Amortization'!R125+'O7 Amortization'!R195+'O7 Amortization'!R265), "-", 'O7 Amortization'!R55+'O7 Amortization'!R125+'O7 Amortization'!R195+'O7 Amortization'!R265)</f>
        <v>0</v>
      </c>
      <c r="P44" s="746">
        <f>IF(ISERROR('O7 Amortization'!S55+'O7 Amortization'!S125+'O7 Amortization'!S195+'O7 Amortization'!S265), "-", 'O7 Amortization'!S55+'O7 Amortization'!S125+'O7 Amortization'!S195+'O7 Amortization'!S265)</f>
        <v>0</v>
      </c>
      <c r="Q44" s="746">
        <f>IF(ISERROR('O7 Amortization'!T55+'O7 Amortization'!T125+'O7 Amortization'!T195+'O7 Amortization'!T265), "-", 'O7 Amortization'!T55+'O7 Amortization'!T125+'O7 Amortization'!T195+'O7 Amortization'!T265)</f>
        <v>0</v>
      </c>
      <c r="R44" s="746">
        <f>IF(ISERROR('O7 Amortization'!U55+'O7 Amortization'!U125+'O7 Amortization'!U195+'O7 Amortization'!U265), "-", 'O7 Amortization'!U55+'O7 Amortization'!U125+'O7 Amortization'!U195+'O7 Amortization'!U265)</f>
        <v>0</v>
      </c>
      <c r="S44" s="746">
        <f>IF(ISERROR('O7 Amortization'!V55+'O7 Amortization'!V125+'O7 Amortization'!V195+'O7 Amortization'!V265), "-", 'O7 Amortization'!V55+'O7 Amortization'!V125+'O7 Amortization'!V195+'O7 Amortization'!V265)</f>
        <v>0</v>
      </c>
      <c r="T44" s="746">
        <f>IF(ISERROR('O7 Amortization'!W55+'O7 Amortization'!W125+'O7 Amortization'!W195+'O7 Amortization'!W265), "-", 'O7 Amortization'!W55+'O7 Amortization'!W125+'O7 Amortization'!W195+'O7 Amortization'!W265)</f>
        <v>0</v>
      </c>
      <c r="U44" s="746">
        <f>IF(ISERROR('O7 Amortization'!X55+'O7 Amortization'!X125+'O7 Amortization'!X195+'O7 Amortization'!X265), "-", 'O7 Amortization'!X55+'O7 Amortization'!X125+'O7 Amortization'!X195+'O7 Amortization'!X265)</f>
        <v>0</v>
      </c>
      <c r="V44" s="746">
        <f>IF(ISERROR('O7 Amortization'!Y55+'O7 Amortization'!Y125+'O7 Amortization'!Y195+'O7 Amortization'!Y265), "-", 'O7 Amortization'!Y55+'O7 Amortization'!Y125+'O7 Amortization'!Y195+'O7 Amortization'!Y265)</f>
        <v>0</v>
      </c>
      <c r="W44" s="747">
        <f>IF(ISERROR('O7 Amortization'!Z55+'O7 Amortization'!Z125+'O7 Amortization'!Z195+'O7 Amortization'!Z265), "-", 'O7 Amortization'!Z55+'O7 Amortization'!Z125+'O7 Amortization'!Z195+'O7 Amortization'!Z265)</f>
        <v>0</v>
      </c>
      <c r="X44" s="843"/>
    </row>
    <row r="45" spans="2:24" s="730" customFormat="1" ht="12.75">
      <c r="B45" s="905" t="s">
        <v>1015</v>
      </c>
      <c r="C45" s="844">
        <f>SUM(D45:W45)</f>
        <v>918602.35845259565</v>
      </c>
      <c r="D45" s="746">
        <f>IF(ISERROR(D43+D44), "-", D43+D44)</f>
        <v>454442.78032373008</v>
      </c>
      <c r="E45" s="746">
        <f>IF(ISERROR(E43+E44), "-", E43+E44)</f>
        <v>216597.42660781986</v>
      </c>
      <c r="F45" s="746">
        <f t="shared" ref="F45:W45" si="7">IF(ISERROR(F43+F44), "-", F43+F44)</f>
        <v>246714.83897498774</v>
      </c>
      <c r="G45" s="746">
        <f t="shared" si="7"/>
        <v>0</v>
      </c>
      <c r="H45" s="746">
        <f t="shared" si="7"/>
        <v>0</v>
      </c>
      <c r="I45" s="746">
        <f t="shared" si="7"/>
        <v>0</v>
      </c>
      <c r="J45" s="746">
        <f t="shared" si="7"/>
        <v>0</v>
      </c>
      <c r="K45" s="746">
        <f t="shared" si="7"/>
        <v>0</v>
      </c>
      <c r="L45" s="746">
        <f t="shared" si="7"/>
        <v>847.31254605795175</v>
      </c>
      <c r="M45" s="746">
        <f t="shared" si="7"/>
        <v>0</v>
      </c>
      <c r="N45" s="746">
        <f t="shared" si="7"/>
        <v>0</v>
      </c>
      <c r="O45" s="746">
        <f t="shared" si="7"/>
        <v>0</v>
      </c>
      <c r="P45" s="746">
        <f t="shared" si="7"/>
        <v>0</v>
      </c>
      <c r="Q45" s="746">
        <f t="shared" si="7"/>
        <v>0</v>
      </c>
      <c r="R45" s="746">
        <f t="shared" si="7"/>
        <v>0</v>
      </c>
      <c r="S45" s="746">
        <f t="shared" si="7"/>
        <v>0</v>
      </c>
      <c r="T45" s="746">
        <f t="shared" si="7"/>
        <v>0</v>
      </c>
      <c r="U45" s="746">
        <f t="shared" si="7"/>
        <v>0</v>
      </c>
      <c r="V45" s="746">
        <f t="shared" si="7"/>
        <v>0</v>
      </c>
      <c r="W45" s="747">
        <f t="shared" si="7"/>
        <v>0</v>
      </c>
      <c r="X45" s="843"/>
    </row>
    <row r="46" spans="2:24" s="730" customFormat="1" ht="12.75">
      <c r="B46" s="905" t="s">
        <v>1026</v>
      </c>
      <c r="C46" s="844">
        <f>SUM(D46:W46)</f>
        <v>123489.44953969792</v>
      </c>
      <c r="D46" s="843">
        <f t="shared" ref="D46:W46" si="8">IF(ISERROR(D45/D36*D32),0,D45/D36*D32)</f>
        <v>61410.661179845796</v>
      </c>
      <c r="E46" s="843">
        <f t="shared" si="8"/>
        <v>29078.178833202663</v>
      </c>
      <c r="F46" s="843">
        <f t="shared" si="8"/>
        <v>32884.133878791406</v>
      </c>
      <c r="G46" s="843">
        <f t="shared" si="8"/>
        <v>0</v>
      </c>
      <c r="H46" s="843">
        <f t="shared" si="8"/>
        <v>0</v>
      </c>
      <c r="I46" s="843">
        <f t="shared" si="8"/>
        <v>0</v>
      </c>
      <c r="J46" s="843">
        <f t="shared" si="8"/>
        <v>0</v>
      </c>
      <c r="K46" s="843">
        <f t="shared" si="8"/>
        <v>0</v>
      </c>
      <c r="L46" s="843">
        <f t="shared" si="8"/>
        <v>116.47564785804508</v>
      </c>
      <c r="M46" s="843">
        <f t="shared" si="8"/>
        <v>0</v>
      </c>
      <c r="N46" s="843">
        <f t="shared" si="8"/>
        <v>0</v>
      </c>
      <c r="O46" s="843">
        <f t="shared" si="8"/>
        <v>0</v>
      </c>
      <c r="P46" s="843">
        <f t="shared" si="8"/>
        <v>0</v>
      </c>
      <c r="Q46" s="843">
        <f t="shared" si="8"/>
        <v>0</v>
      </c>
      <c r="R46" s="843">
        <f t="shared" si="8"/>
        <v>0</v>
      </c>
      <c r="S46" s="843">
        <f t="shared" si="8"/>
        <v>0</v>
      </c>
      <c r="T46" s="843">
        <f t="shared" si="8"/>
        <v>0</v>
      </c>
      <c r="U46" s="843">
        <f t="shared" si="8"/>
        <v>0</v>
      </c>
      <c r="V46" s="843">
        <f t="shared" si="8"/>
        <v>0</v>
      </c>
      <c r="W46" s="731">
        <f t="shared" si="8"/>
        <v>0</v>
      </c>
      <c r="X46" s="843"/>
    </row>
    <row r="47" spans="2:24" s="730" customFormat="1" ht="12.75">
      <c r="B47" s="905" t="s">
        <v>415</v>
      </c>
      <c r="C47" s="844">
        <f>SUM(D47:W47)</f>
        <v>1042091.8079922935</v>
      </c>
      <c r="D47" s="843">
        <f t="shared" ref="D47:W47" si="9">SUM(D45:D46)</f>
        <v>515853.44150357589</v>
      </c>
      <c r="E47" s="843">
        <f t="shared" si="9"/>
        <v>245675.60544102252</v>
      </c>
      <c r="F47" s="843">
        <f t="shared" si="9"/>
        <v>279598.97285377915</v>
      </c>
      <c r="G47" s="843">
        <f t="shared" si="9"/>
        <v>0</v>
      </c>
      <c r="H47" s="843">
        <f t="shared" si="9"/>
        <v>0</v>
      </c>
      <c r="I47" s="843">
        <f t="shared" si="9"/>
        <v>0</v>
      </c>
      <c r="J47" s="843">
        <f t="shared" si="9"/>
        <v>0</v>
      </c>
      <c r="K47" s="843">
        <f t="shared" si="9"/>
        <v>0</v>
      </c>
      <c r="L47" s="843">
        <f t="shared" si="9"/>
        <v>963.78819391599677</v>
      </c>
      <c r="M47" s="843">
        <f t="shared" si="9"/>
        <v>0</v>
      </c>
      <c r="N47" s="843">
        <f t="shared" si="9"/>
        <v>0</v>
      </c>
      <c r="O47" s="843">
        <f t="shared" si="9"/>
        <v>0</v>
      </c>
      <c r="P47" s="843">
        <f t="shared" si="9"/>
        <v>0</v>
      </c>
      <c r="Q47" s="843">
        <f t="shared" si="9"/>
        <v>0</v>
      </c>
      <c r="R47" s="843">
        <f t="shared" si="9"/>
        <v>0</v>
      </c>
      <c r="S47" s="843">
        <f t="shared" si="9"/>
        <v>0</v>
      </c>
      <c r="T47" s="843">
        <f t="shared" si="9"/>
        <v>0</v>
      </c>
      <c r="U47" s="843">
        <f t="shared" si="9"/>
        <v>0</v>
      </c>
      <c r="V47" s="843">
        <f t="shared" si="9"/>
        <v>0</v>
      </c>
      <c r="W47" s="731">
        <f t="shared" si="9"/>
        <v>0</v>
      </c>
      <c r="X47" s="843"/>
    </row>
    <row r="48" spans="2:24" s="730" customFormat="1" ht="12.75">
      <c r="B48" s="905"/>
      <c r="C48" s="844"/>
      <c r="D48" s="843"/>
      <c r="E48" s="843"/>
      <c r="F48" s="843"/>
      <c r="G48" s="843"/>
      <c r="H48" s="843"/>
      <c r="I48" s="843"/>
      <c r="J48" s="843"/>
      <c r="K48" s="843"/>
      <c r="L48" s="843"/>
      <c r="M48" s="843"/>
      <c r="N48" s="843"/>
      <c r="O48" s="843"/>
      <c r="P48" s="843"/>
      <c r="Q48" s="843"/>
      <c r="R48" s="843"/>
      <c r="S48" s="843"/>
      <c r="T48" s="843"/>
      <c r="U48" s="843"/>
      <c r="V48" s="843"/>
      <c r="W48" s="731"/>
      <c r="X48" s="843"/>
    </row>
    <row r="49" spans="2:24" s="730" customFormat="1" ht="18.75" customHeight="1">
      <c r="B49" s="1004" t="s">
        <v>1159</v>
      </c>
      <c r="C49" s="844"/>
      <c r="D49" s="843"/>
      <c r="E49" s="843"/>
      <c r="F49" s="843"/>
      <c r="G49" s="843"/>
      <c r="H49" s="843"/>
      <c r="I49" s="843"/>
      <c r="J49" s="843"/>
      <c r="K49" s="843"/>
      <c r="L49" s="843"/>
      <c r="M49" s="843"/>
      <c r="N49" s="843"/>
      <c r="O49" s="843"/>
      <c r="P49" s="843"/>
      <c r="Q49" s="843"/>
      <c r="R49" s="843"/>
      <c r="S49" s="843"/>
      <c r="T49" s="843"/>
      <c r="U49" s="843"/>
      <c r="V49" s="843"/>
      <c r="W49" s="731"/>
      <c r="X49" s="843"/>
    </row>
    <row r="50" spans="2:24" s="752" customFormat="1" ht="12.75">
      <c r="B50" s="911" t="s">
        <v>242</v>
      </c>
      <c r="C50" s="844">
        <f>SUM(D50:W50)</f>
        <v>419249.99999999994</v>
      </c>
      <c r="D50" s="843">
        <f>'O5 Details by Class &amp; Accounts'!I123</f>
        <v>180167.53752399824</v>
      </c>
      <c r="E50" s="843">
        <f>'O5 Details by Class &amp; Accounts'!J123</f>
        <v>81268.28863333218</v>
      </c>
      <c r="F50" s="843">
        <f>'O5 Details by Class &amp; Accounts'!K123</f>
        <v>157486.13964073433</v>
      </c>
      <c r="G50" s="843">
        <f>'O5 Details by Class &amp; Accounts'!L123</f>
        <v>0</v>
      </c>
      <c r="H50" s="843">
        <f>'O5 Details by Class &amp; Accounts'!M123</f>
        <v>0</v>
      </c>
      <c r="I50" s="843">
        <f>'O5 Details by Class &amp; Accounts'!N123</f>
        <v>0</v>
      </c>
      <c r="J50" s="843">
        <f>'O5 Details by Class &amp; Accounts'!O123</f>
        <v>0</v>
      </c>
      <c r="K50" s="843">
        <f>'O5 Details by Class &amp; Accounts'!P123</f>
        <v>0</v>
      </c>
      <c r="L50" s="843">
        <f>'O5 Details by Class &amp; Accounts'!Q123</f>
        <v>328.03420193523573</v>
      </c>
      <c r="M50" s="843">
        <f>'O5 Details by Class &amp; Accounts'!R123</f>
        <v>0</v>
      </c>
      <c r="N50" s="843">
        <f>'O5 Details by Class &amp; Accounts'!S123</f>
        <v>0</v>
      </c>
      <c r="O50" s="843">
        <f>'O5 Details by Class &amp; Accounts'!T123</f>
        <v>0</v>
      </c>
      <c r="P50" s="843">
        <f>'O5 Details by Class &amp; Accounts'!U123</f>
        <v>0</v>
      </c>
      <c r="Q50" s="843">
        <f>'O5 Details by Class &amp; Accounts'!V123</f>
        <v>0</v>
      </c>
      <c r="R50" s="843">
        <f>'O5 Details by Class &amp; Accounts'!W123</f>
        <v>0</v>
      </c>
      <c r="S50" s="843">
        <f>'O5 Details by Class &amp; Accounts'!X123</f>
        <v>0</v>
      </c>
      <c r="T50" s="843">
        <f>'O5 Details by Class &amp; Accounts'!Y123</f>
        <v>0</v>
      </c>
      <c r="U50" s="843">
        <f>'O5 Details by Class &amp; Accounts'!Z123</f>
        <v>0</v>
      </c>
      <c r="V50" s="843">
        <f>'O5 Details by Class &amp; Accounts'!AA123</f>
        <v>0</v>
      </c>
      <c r="W50" s="731">
        <f>'O5 Details by Class &amp; Accounts'!AB123</f>
        <v>0</v>
      </c>
      <c r="X50" s="856"/>
    </row>
    <row r="51" spans="2:24" s="752" customFormat="1" ht="12.75">
      <c r="B51" s="908" t="s">
        <v>243</v>
      </c>
      <c r="C51" s="844">
        <f>SUM(D51:W51)</f>
        <v>169649.99999999997</v>
      </c>
      <c r="D51" s="843">
        <f>'O5 Details by Class &amp; Accounts'!I124</f>
        <v>72905.003556222538</v>
      </c>
      <c r="E51" s="843">
        <f>'O5 Details by Class &amp; Accounts'!J124</f>
        <v>32885.307493487904</v>
      </c>
      <c r="F51" s="843">
        <f>'O5 Details by Class &amp; Accounts'!K124</f>
        <v>63726.949529041332</v>
      </c>
      <c r="G51" s="843">
        <f>'O5 Details by Class &amp; Accounts'!L124</f>
        <v>0</v>
      </c>
      <c r="H51" s="843">
        <f>'O5 Details by Class &amp; Accounts'!M124</f>
        <v>0</v>
      </c>
      <c r="I51" s="843">
        <f>'O5 Details by Class &amp; Accounts'!N124</f>
        <v>0</v>
      </c>
      <c r="J51" s="843">
        <f>'O5 Details by Class &amp; Accounts'!O124</f>
        <v>0</v>
      </c>
      <c r="K51" s="843">
        <f>'O5 Details by Class &amp; Accounts'!P124</f>
        <v>0</v>
      </c>
      <c r="L51" s="843">
        <f>'O5 Details by Class &amp; Accounts'!Q124</f>
        <v>132.73942124821167</v>
      </c>
      <c r="M51" s="843">
        <f>'O5 Details by Class &amp; Accounts'!R124</f>
        <v>0</v>
      </c>
      <c r="N51" s="843">
        <f>'O5 Details by Class &amp; Accounts'!S124</f>
        <v>0</v>
      </c>
      <c r="O51" s="843">
        <f>'O5 Details by Class &amp; Accounts'!T124</f>
        <v>0</v>
      </c>
      <c r="P51" s="843">
        <f>'O5 Details by Class &amp; Accounts'!U124</f>
        <v>0</v>
      </c>
      <c r="Q51" s="843">
        <f>'O5 Details by Class &amp; Accounts'!V124</f>
        <v>0</v>
      </c>
      <c r="R51" s="843">
        <f>'O5 Details by Class &amp; Accounts'!W124</f>
        <v>0</v>
      </c>
      <c r="S51" s="843">
        <f>'O5 Details by Class &amp; Accounts'!X124</f>
        <v>0</v>
      </c>
      <c r="T51" s="843">
        <f>'O5 Details by Class &amp; Accounts'!Y124</f>
        <v>0</v>
      </c>
      <c r="U51" s="843">
        <f>'O5 Details by Class &amp; Accounts'!Z124</f>
        <v>0</v>
      </c>
      <c r="V51" s="843">
        <f>'O5 Details by Class &amp; Accounts'!AA124</f>
        <v>0</v>
      </c>
      <c r="W51" s="731">
        <f>'O5 Details by Class &amp; Accounts'!AB124</f>
        <v>0</v>
      </c>
    </row>
    <row r="52" spans="2:24" s="752" customFormat="1" ht="12.75">
      <c r="B52" s="908" t="s">
        <v>244</v>
      </c>
      <c r="C52" s="844">
        <f>SUM(D52:W52)</f>
        <v>0</v>
      </c>
      <c r="D52" s="843">
        <f>'O5 Details by Class &amp; Accounts'!I141</f>
        <v>0</v>
      </c>
      <c r="E52" s="843">
        <f>'O5 Details by Class &amp; Accounts'!J141</f>
        <v>0</v>
      </c>
      <c r="F52" s="843">
        <f>'O5 Details by Class &amp; Accounts'!K141</f>
        <v>0</v>
      </c>
      <c r="G52" s="843">
        <f>'O5 Details by Class &amp; Accounts'!L141</f>
        <v>0</v>
      </c>
      <c r="H52" s="843">
        <f>'O5 Details by Class &amp; Accounts'!M141</f>
        <v>0</v>
      </c>
      <c r="I52" s="843">
        <f>'O5 Details by Class &amp; Accounts'!N141</f>
        <v>0</v>
      </c>
      <c r="J52" s="843">
        <f>'O5 Details by Class &amp; Accounts'!O141</f>
        <v>0</v>
      </c>
      <c r="K52" s="843">
        <f>'O5 Details by Class &amp; Accounts'!P141</f>
        <v>0</v>
      </c>
      <c r="L52" s="843">
        <f>'O5 Details by Class &amp; Accounts'!Q141</f>
        <v>0</v>
      </c>
      <c r="M52" s="843">
        <f>'O5 Details by Class &amp; Accounts'!R141</f>
        <v>0</v>
      </c>
      <c r="N52" s="843">
        <f>'O5 Details by Class &amp; Accounts'!S141</f>
        <v>0</v>
      </c>
      <c r="O52" s="843">
        <f>'O5 Details by Class &amp; Accounts'!T141</f>
        <v>0</v>
      </c>
      <c r="P52" s="843">
        <f>'O5 Details by Class &amp; Accounts'!U141</f>
        <v>0</v>
      </c>
      <c r="Q52" s="843">
        <f>'O5 Details by Class &amp; Accounts'!V141</f>
        <v>0</v>
      </c>
      <c r="R52" s="843">
        <f>'O5 Details by Class &amp; Accounts'!W141</f>
        <v>0</v>
      </c>
      <c r="S52" s="843">
        <f>'O5 Details by Class &amp; Accounts'!X141</f>
        <v>0</v>
      </c>
      <c r="T52" s="843">
        <f>'O5 Details by Class &amp; Accounts'!Y141</f>
        <v>0</v>
      </c>
      <c r="U52" s="843">
        <f>'O5 Details by Class &amp; Accounts'!Z141</f>
        <v>0</v>
      </c>
      <c r="V52" s="843">
        <f>'O5 Details by Class &amp; Accounts'!AA141</f>
        <v>0</v>
      </c>
      <c r="W52" s="731">
        <f>'O5 Details by Class &amp; Accounts'!AB141</f>
        <v>0</v>
      </c>
    </row>
    <row r="53" spans="2:24" s="752" customFormat="1" ht="12.75">
      <c r="B53" s="908" t="s">
        <v>245</v>
      </c>
      <c r="C53" s="844">
        <f>SUM(D53:W53)</f>
        <v>0</v>
      </c>
      <c r="D53" s="843">
        <f>'O5 Details by Class &amp; Accounts'!I145</f>
        <v>0</v>
      </c>
      <c r="E53" s="843">
        <f>'O5 Details by Class &amp; Accounts'!J145</f>
        <v>0</v>
      </c>
      <c r="F53" s="843">
        <f>'O5 Details by Class &amp; Accounts'!K145</f>
        <v>0</v>
      </c>
      <c r="G53" s="843">
        <f>'O5 Details by Class &amp; Accounts'!L145</f>
        <v>0</v>
      </c>
      <c r="H53" s="843">
        <f>'O5 Details by Class &amp; Accounts'!M145</f>
        <v>0</v>
      </c>
      <c r="I53" s="843">
        <f>'O5 Details by Class &amp; Accounts'!N145</f>
        <v>0</v>
      </c>
      <c r="J53" s="843">
        <f>'O5 Details by Class &amp; Accounts'!O145</f>
        <v>0</v>
      </c>
      <c r="K53" s="843">
        <f>'O5 Details by Class &amp; Accounts'!P145</f>
        <v>0</v>
      </c>
      <c r="L53" s="843">
        <f>'O5 Details by Class &amp; Accounts'!Q145</f>
        <v>0</v>
      </c>
      <c r="M53" s="843">
        <f>'O5 Details by Class &amp; Accounts'!R145</f>
        <v>0</v>
      </c>
      <c r="N53" s="843">
        <f>'O5 Details by Class &amp; Accounts'!S145</f>
        <v>0</v>
      </c>
      <c r="O53" s="843">
        <f>'O5 Details by Class &amp; Accounts'!T145</f>
        <v>0</v>
      </c>
      <c r="P53" s="843">
        <f>'O5 Details by Class &amp; Accounts'!U145</f>
        <v>0</v>
      </c>
      <c r="Q53" s="843">
        <f>'O5 Details by Class &amp; Accounts'!V145</f>
        <v>0</v>
      </c>
      <c r="R53" s="843">
        <f>'O5 Details by Class &amp; Accounts'!W145</f>
        <v>0</v>
      </c>
      <c r="S53" s="843">
        <f>'O5 Details by Class &amp; Accounts'!X145</f>
        <v>0</v>
      </c>
      <c r="T53" s="843">
        <f>'O5 Details by Class &amp; Accounts'!Y145</f>
        <v>0</v>
      </c>
      <c r="U53" s="843">
        <f>'O5 Details by Class &amp; Accounts'!Z145</f>
        <v>0</v>
      </c>
      <c r="V53" s="843">
        <f>'O5 Details by Class &amp; Accounts'!AA145</f>
        <v>0</v>
      </c>
      <c r="W53" s="731">
        <f>'O5 Details by Class &amp; Accounts'!AB145</f>
        <v>0</v>
      </c>
    </row>
    <row r="54" spans="2:24" s="857" customFormat="1" ht="18" customHeight="1">
      <c r="B54" s="1006" t="s">
        <v>1122</v>
      </c>
      <c r="C54" s="965">
        <f>SUM(D54:W54)</f>
        <v>588900</v>
      </c>
      <c r="D54" s="966">
        <f t="shared" ref="D54:W54" si="10">SUM(D50:D53)</f>
        <v>253072.54108022078</v>
      </c>
      <c r="E54" s="966">
        <f t="shared" si="10"/>
        <v>114153.59612682008</v>
      </c>
      <c r="F54" s="966">
        <f t="shared" si="10"/>
        <v>221213.08916977566</v>
      </c>
      <c r="G54" s="966">
        <f t="shared" si="10"/>
        <v>0</v>
      </c>
      <c r="H54" s="966">
        <f t="shared" si="10"/>
        <v>0</v>
      </c>
      <c r="I54" s="966">
        <f t="shared" si="10"/>
        <v>0</v>
      </c>
      <c r="J54" s="966">
        <f t="shared" si="10"/>
        <v>0</v>
      </c>
      <c r="K54" s="966">
        <f t="shared" si="10"/>
        <v>0</v>
      </c>
      <c r="L54" s="966">
        <f t="shared" si="10"/>
        <v>460.7736231834474</v>
      </c>
      <c r="M54" s="966">
        <f t="shared" si="10"/>
        <v>0</v>
      </c>
      <c r="N54" s="966">
        <f t="shared" si="10"/>
        <v>0</v>
      </c>
      <c r="O54" s="966">
        <f t="shared" si="10"/>
        <v>0</v>
      </c>
      <c r="P54" s="966">
        <f t="shared" si="10"/>
        <v>0</v>
      </c>
      <c r="Q54" s="966">
        <f t="shared" si="10"/>
        <v>0</v>
      </c>
      <c r="R54" s="966">
        <f t="shared" si="10"/>
        <v>0</v>
      </c>
      <c r="S54" s="966">
        <f t="shared" si="10"/>
        <v>0</v>
      </c>
      <c r="T54" s="966">
        <f t="shared" si="10"/>
        <v>0</v>
      </c>
      <c r="U54" s="966">
        <f t="shared" si="10"/>
        <v>0</v>
      </c>
      <c r="V54" s="966">
        <f t="shared" si="10"/>
        <v>0</v>
      </c>
      <c r="W54" s="967">
        <f t="shared" si="10"/>
        <v>0</v>
      </c>
    </row>
    <row r="55" spans="2:24" s="752" customFormat="1" ht="12.75">
      <c r="B55" s="912"/>
      <c r="C55" s="858"/>
      <c r="D55" s="856"/>
      <c r="E55" s="856"/>
      <c r="F55" s="856"/>
      <c r="G55" s="856"/>
      <c r="H55" s="856"/>
      <c r="I55" s="856"/>
      <c r="J55" s="856"/>
      <c r="K55" s="856"/>
      <c r="L55" s="856"/>
      <c r="M55" s="856"/>
      <c r="N55" s="856"/>
      <c r="O55" s="856"/>
      <c r="P55" s="856"/>
      <c r="Q55" s="856"/>
      <c r="R55" s="856"/>
      <c r="S55" s="856"/>
      <c r="T55" s="856"/>
      <c r="U55" s="856"/>
      <c r="V55" s="856"/>
      <c r="W55" s="859"/>
    </row>
    <row r="56" spans="2:24" s="856" customFormat="1" ht="12.75">
      <c r="B56" s="905" t="s">
        <v>780</v>
      </c>
      <c r="C56" s="844">
        <f>SUM(D56:W56)</f>
        <v>2956449.9999999995</v>
      </c>
      <c r="D56" s="843">
        <f t="shared" ref="D56:W56" si="11">D43</f>
        <v>1462588.6222971473</v>
      </c>
      <c r="E56" s="843">
        <f t="shared" si="11"/>
        <v>697101.91357813147</v>
      </c>
      <c r="F56" s="843">
        <f t="shared" si="11"/>
        <v>794032.45482222748</v>
      </c>
      <c r="G56" s="843">
        <f t="shared" si="11"/>
        <v>0</v>
      </c>
      <c r="H56" s="843">
        <f t="shared" si="11"/>
        <v>0</v>
      </c>
      <c r="I56" s="843">
        <f t="shared" si="11"/>
        <v>0</v>
      </c>
      <c r="J56" s="843">
        <f t="shared" si="11"/>
        <v>0</v>
      </c>
      <c r="K56" s="843">
        <f t="shared" si="11"/>
        <v>0</v>
      </c>
      <c r="L56" s="843">
        <f t="shared" si="11"/>
        <v>2727.0093024938637</v>
      </c>
      <c r="M56" s="843">
        <f t="shared" si="11"/>
        <v>0</v>
      </c>
      <c r="N56" s="843">
        <f t="shared" si="11"/>
        <v>0</v>
      </c>
      <c r="O56" s="843">
        <f t="shared" si="11"/>
        <v>0</v>
      </c>
      <c r="P56" s="843">
        <f t="shared" si="11"/>
        <v>0</v>
      </c>
      <c r="Q56" s="843">
        <f t="shared" si="11"/>
        <v>0</v>
      </c>
      <c r="R56" s="843">
        <f t="shared" si="11"/>
        <v>0</v>
      </c>
      <c r="S56" s="843">
        <f t="shared" si="11"/>
        <v>0</v>
      </c>
      <c r="T56" s="843">
        <f t="shared" si="11"/>
        <v>0</v>
      </c>
      <c r="U56" s="843">
        <f t="shared" si="11"/>
        <v>0</v>
      </c>
      <c r="V56" s="843">
        <f t="shared" si="11"/>
        <v>0</v>
      </c>
      <c r="W56" s="731">
        <f t="shared" si="11"/>
        <v>0</v>
      </c>
      <c r="X56" s="860"/>
    </row>
    <row r="57" spans="2:24" s="865" customFormat="1" ht="12.75">
      <c r="B57" s="913"/>
      <c r="C57" s="847"/>
      <c r="D57" s="862"/>
      <c r="E57" s="862"/>
      <c r="F57" s="862"/>
      <c r="G57" s="862"/>
      <c r="H57" s="862"/>
      <c r="I57" s="862"/>
      <c r="J57" s="862"/>
      <c r="K57" s="862"/>
      <c r="L57" s="862"/>
      <c r="M57" s="862"/>
      <c r="N57" s="862"/>
      <c r="O57" s="862"/>
      <c r="P57" s="862"/>
      <c r="Q57" s="862"/>
      <c r="R57" s="862"/>
      <c r="S57" s="862"/>
      <c r="T57" s="862"/>
      <c r="U57" s="862"/>
      <c r="V57" s="862"/>
      <c r="W57" s="863"/>
      <c r="X57" s="864"/>
    </row>
    <row r="58" spans="2:24" s="856" customFormat="1" ht="12.75">
      <c r="B58" s="914" t="s">
        <v>1158</v>
      </c>
      <c r="C58" s="867">
        <f>SUM(D58:W58)</f>
        <v>18918350</v>
      </c>
      <c r="D58" s="868">
        <f>'O6 Source Data for E2'!D88</f>
        <v>8129928.5235948283</v>
      </c>
      <c r="E58" s="868">
        <f>'O6 Source Data for E2'!E88</f>
        <v>3667172.1604446033</v>
      </c>
      <c r="F58" s="868">
        <f>'O6 Source Data for E2'!F88</f>
        <v>7106447.0122177377</v>
      </c>
      <c r="G58" s="868">
        <f>'O6 Source Data for E2'!G88</f>
        <v>0</v>
      </c>
      <c r="H58" s="868">
        <f>'O6 Source Data for E2'!H88</f>
        <v>0</v>
      </c>
      <c r="I58" s="868">
        <f>'O6 Source Data for E2'!I88</f>
        <v>0</v>
      </c>
      <c r="J58" s="868">
        <f>'O6 Source Data for E2'!J88</f>
        <v>0</v>
      </c>
      <c r="K58" s="868">
        <f>'O6 Source Data for E2'!K88</f>
        <v>0</v>
      </c>
      <c r="L58" s="868">
        <f>'O6 Source Data for E2'!L88</f>
        <v>14802.303742829976</v>
      </c>
      <c r="M58" s="868">
        <f>'O6 Source Data for E2'!M88</f>
        <v>0</v>
      </c>
      <c r="N58" s="868">
        <f>'O6 Source Data for E2'!N88</f>
        <v>0</v>
      </c>
      <c r="O58" s="868">
        <f>'O6 Source Data for E2'!O88</f>
        <v>0</v>
      </c>
      <c r="P58" s="868">
        <f>'O6 Source Data for E2'!P88</f>
        <v>0</v>
      </c>
      <c r="Q58" s="868">
        <f>'O6 Source Data for E2'!Q88</f>
        <v>0</v>
      </c>
      <c r="R58" s="868">
        <f>'O6 Source Data for E2'!R88</f>
        <v>0</v>
      </c>
      <c r="S58" s="868">
        <f>'O6 Source Data for E2'!S88</f>
        <v>0</v>
      </c>
      <c r="T58" s="868">
        <f>'O6 Source Data for E2'!T88</f>
        <v>0</v>
      </c>
      <c r="U58" s="868">
        <f>'O6 Source Data for E2'!U88</f>
        <v>0</v>
      </c>
      <c r="V58" s="868">
        <f>'O6 Source Data for E2'!V88</f>
        <v>0</v>
      </c>
      <c r="W58" s="869">
        <f>'O6 Source Data for E2'!W88</f>
        <v>0</v>
      </c>
    </row>
  </sheetData>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legacyDrawing r:id="rId3"/>
  <oleObjects>
    <oleObject progId="Unknown" shapeId="44034" r:id="rId4"/>
  </oleObjects>
</worksheet>
</file>

<file path=xl/worksheets/sheet14.xml><?xml version="1.0" encoding="utf-8"?>
<worksheet xmlns="http://schemas.openxmlformats.org/spreadsheetml/2006/main" xmlns:r="http://schemas.openxmlformats.org/officeDocument/2006/relationships">
  <sheetPr codeName="Sheet32" enableFormatConditionsCalculation="0">
    <tabColor indexed="9"/>
  </sheetPr>
  <dimension ref="A1:Y152"/>
  <sheetViews>
    <sheetView workbookViewId="0">
      <selection sqref="A1:F1"/>
    </sheetView>
  </sheetViews>
  <sheetFormatPr defaultRowHeight="11.25"/>
  <cols>
    <col min="1" max="1" width="3.140625" style="15" customWidth="1"/>
    <col min="2" max="2" width="62.7109375" style="15" customWidth="1"/>
    <col min="3" max="23" width="15.7109375" style="15" customWidth="1"/>
    <col min="24" max="16384" width="9.140625" style="15"/>
  </cols>
  <sheetData>
    <row r="1" spans="1:25" ht="20.25" customHeight="1">
      <c r="A1" s="2211" t="s">
        <v>967</v>
      </c>
      <c r="B1" s="2211"/>
      <c r="C1" s="2211"/>
      <c r="D1" s="2211"/>
      <c r="E1" s="2211"/>
      <c r="F1" s="2211"/>
    </row>
    <row r="2" spans="1:25" ht="18.75" customHeight="1">
      <c r="A2" s="2255" t="str">
        <f>'I1 Intro'!C9</f>
        <v>Orillia Power Distribution Corporation</v>
      </c>
      <c r="B2" s="2255"/>
      <c r="C2" s="2255"/>
      <c r="D2" s="2255"/>
      <c r="E2" s="2255"/>
    </row>
    <row r="3" spans="1:25" ht="18.75" customHeight="1">
      <c r="A3" s="2256" t="str">
        <f>'I1 Intro'!C13 &amp; "   " &amp; 'I1 Intro'!E13</f>
        <v xml:space="preserve">EB-2009-0273   </v>
      </c>
      <c r="B3" s="2256"/>
      <c r="C3" s="2256"/>
      <c r="D3" s="2256"/>
      <c r="E3" s="2256"/>
      <c r="G3" s="16"/>
    </row>
    <row r="4" spans="1:25" ht="18">
      <c r="A4" s="2257">
        <f>'I1 Intro'!C15</f>
        <v>40072</v>
      </c>
      <c r="B4" s="2257"/>
      <c r="C4" s="2257"/>
      <c r="D4" s="2257"/>
      <c r="E4" s="2257"/>
    </row>
    <row r="5" spans="1:25" ht="21" customHeight="1">
      <c r="A5" s="368" t="str">
        <f>"Sheet O2.2 Primary Cost PLCC Adjustment Worksheet  - "&amp; 'I2 LDC class'!$C$17 &amp; "  " &amp;  'I2 LDC class'!$D$17</f>
        <v xml:space="preserve">Sheet O2.2 Primary Cost PLCC Adjustment Worksheet  -   </v>
      </c>
      <c r="B5" s="369"/>
      <c r="C5" s="623"/>
      <c r="D5" s="623"/>
      <c r="E5" s="370"/>
    </row>
    <row r="6" spans="1:25" ht="6" customHeight="1">
      <c r="A6" s="18"/>
      <c r="B6" s="18"/>
      <c r="C6" s="624"/>
      <c r="D6" s="624"/>
      <c r="E6" s="18"/>
      <c r="F6" s="18"/>
      <c r="G6" s="18"/>
      <c r="H6" s="18"/>
      <c r="I6" s="18"/>
      <c r="J6" s="18"/>
      <c r="K6" s="18"/>
      <c r="L6" s="18"/>
      <c r="M6" s="18"/>
      <c r="N6" s="18"/>
      <c r="O6" s="18"/>
    </row>
    <row r="7" spans="1:25" ht="14.25" customHeight="1">
      <c r="A7" s="824"/>
      <c r="B7" s="877"/>
      <c r="C7" s="877"/>
      <c r="D7" s="877"/>
      <c r="E7" s="692"/>
      <c r="F7" s="692"/>
      <c r="G7" s="692"/>
      <c r="H7" s="692"/>
      <c r="I7" s="692"/>
      <c r="J7" s="692"/>
      <c r="K7" s="692"/>
      <c r="L7" s="692"/>
      <c r="M7" s="692"/>
      <c r="N7" s="692"/>
      <c r="O7" s="692"/>
      <c r="P7" s="692"/>
      <c r="Q7" s="692"/>
      <c r="R7" s="692"/>
      <c r="S7" s="692"/>
      <c r="T7" s="692"/>
      <c r="U7" s="692"/>
      <c r="V7" s="692"/>
      <c r="W7" s="692"/>
      <c r="X7" s="692"/>
    </row>
    <row r="8" spans="1:25" ht="12.75">
      <c r="C8" s="356"/>
      <c r="D8" s="356"/>
      <c r="E8" s="356"/>
      <c r="F8" s="356"/>
      <c r="G8" s="356"/>
    </row>
    <row r="9" spans="1:25">
      <c r="B9" s="878"/>
    </row>
    <row r="10" spans="1:25">
      <c r="B10" s="878"/>
    </row>
    <row r="11" spans="1:25">
      <c r="B11" s="878"/>
    </row>
    <row r="12" spans="1:25">
      <c r="B12" s="878"/>
    </row>
    <row r="13" spans="1:25" s="838" customFormat="1" ht="12.75">
      <c r="A13" s="835"/>
      <c r="B13" s="833"/>
      <c r="C13" s="833"/>
      <c r="D13" s="723">
        <v>1</v>
      </c>
      <c r="E13" s="723">
        <v>2</v>
      </c>
      <c r="F13" s="723">
        <v>3</v>
      </c>
      <c r="G13" s="723">
        <v>4</v>
      </c>
      <c r="H13" s="723">
        <v>5</v>
      </c>
      <c r="I13" s="723">
        <v>6</v>
      </c>
      <c r="J13" s="723">
        <v>7</v>
      </c>
      <c r="K13" s="723">
        <v>8</v>
      </c>
      <c r="L13" s="723">
        <v>9</v>
      </c>
      <c r="M13" s="723">
        <v>10</v>
      </c>
      <c r="N13" s="723">
        <v>11</v>
      </c>
      <c r="O13" s="723">
        <v>12</v>
      </c>
      <c r="P13" s="723">
        <v>13</v>
      </c>
      <c r="Q13" s="723">
        <v>14</v>
      </c>
      <c r="R13" s="723">
        <v>15</v>
      </c>
      <c r="S13" s="723">
        <v>16</v>
      </c>
      <c r="T13" s="723">
        <v>17</v>
      </c>
      <c r="U13" s="723">
        <v>18</v>
      </c>
      <c r="V13" s="723">
        <v>19</v>
      </c>
      <c r="W13" s="723">
        <v>20</v>
      </c>
      <c r="X13" s="836"/>
      <c r="Y13" s="837"/>
    </row>
    <row r="14" spans="1:25" s="710" customFormat="1" ht="38.25">
      <c r="A14" s="879"/>
      <c r="B14" s="915" t="s">
        <v>1074</v>
      </c>
      <c r="C14" s="709" t="s">
        <v>1122</v>
      </c>
      <c r="D14" s="708" t="str">
        <f>IF('I2 LDC class'!$D$20="",'I2 LDC class'!$C$20,'I2 LDC class'!$D$20)</f>
        <v>Residential</v>
      </c>
      <c r="E14" s="708" t="str">
        <f>IF('I2 LDC class'!$D$21="",'I2 LDC class'!$C$21,'I2 LDC class'!$D$21)</f>
        <v>GS &lt;50</v>
      </c>
      <c r="F14" s="708" t="str">
        <f>IF('I2 LDC class'!$D$22="",'I2 LDC class'!$C$22,'I2 LDC class'!$D$22)</f>
        <v>GS&gt;50-Regular</v>
      </c>
      <c r="G14" s="708" t="str">
        <f>IF('I2 LDC class'!$D$23="",'I2 LDC class'!$C$23,'I2 LDC class'!$D$23)</f>
        <v>GS&gt; 50-TOU</v>
      </c>
      <c r="H14" s="708" t="str">
        <f>IF('I2 LDC class'!$D$24="",'I2 LDC class'!$C$24,'I2 LDC class'!$D$24)</f>
        <v>GS &gt;50-Intermediate</v>
      </c>
      <c r="I14" s="708" t="str">
        <f>IF('I2 LDC class'!$D$25="",'I2 LDC class'!$C$25,'I2 LDC class'!$D$25)</f>
        <v>Large Use &gt;5MW</v>
      </c>
      <c r="J14" s="708" t="str">
        <f>IF('I2 LDC class'!$D$26="",'I2 LDC class'!$C$26,'I2 LDC class'!$D$26)</f>
        <v>Street Light</v>
      </c>
      <c r="K14" s="708" t="str">
        <f>IF('I2 LDC class'!$D$27="",'I2 LDC class'!$C$27,'I2 LDC class'!$D$27)</f>
        <v>Sentinel</v>
      </c>
      <c r="L14" s="708" t="str">
        <f>IF('I2 LDC class'!$D$28="",'I2 LDC class'!$C$28,'I2 LDC class'!$D$28)</f>
        <v>Unmetered Scattered Load</v>
      </c>
      <c r="M14" s="708" t="str">
        <f>IF('I2 LDC class'!$D$29="",'I2 LDC class'!$C$29,'I2 LDC class'!$D$29)</f>
        <v>Embedded Distributor</v>
      </c>
      <c r="N14" s="708" t="str">
        <f>IF('I2 LDC class'!$D$30="",'I2 LDC class'!$C$30,'I2 LDC class'!$D$30)</f>
        <v>Back-up/Standby Power</v>
      </c>
      <c r="O14" s="708" t="str">
        <f>IF('I2 LDC class'!$D$31="",'I2 LDC class'!$C$31,'I2 LDC class'!$D$31)</f>
        <v>Rate Class 1</v>
      </c>
      <c r="P14" s="708" t="str">
        <f>IF('I2 LDC class'!$D$32="",'I2 LDC class'!$C$32,'I2 LDC class'!$D$32)</f>
        <v>Rate class 2</v>
      </c>
      <c r="Q14" s="708" t="str">
        <f>IF('I2 LDC class'!$D$33="",'I2 LDC class'!$C$33,'I2 LDC class'!$D$33)</f>
        <v>Rate class 3</v>
      </c>
      <c r="R14" s="708" t="str">
        <f>IF('I2 LDC class'!$D$34="",'I2 LDC class'!$C$34,'I2 LDC class'!$D$34)</f>
        <v>Rate class 4</v>
      </c>
      <c r="S14" s="708" t="str">
        <f>IF('I2 LDC class'!$D$35="",'I2 LDC class'!$C$35,'I2 LDC class'!$D$35)</f>
        <v>Rate class 5</v>
      </c>
      <c r="T14" s="708" t="str">
        <f>IF('I2 LDC class'!$D$36="",'I2 LDC class'!$C$36,'I2 LDC class'!$D$36)</f>
        <v>Rate class 6</v>
      </c>
      <c r="U14" s="708" t="str">
        <f>IF('I2 LDC class'!$D$37="",'I2 LDC class'!$C$37,'I2 LDC class'!$D$37)</f>
        <v>Rate class 7</v>
      </c>
      <c r="V14" s="708" t="str">
        <f>IF('I2 LDC class'!$D$38="",'I2 LDC class'!$C$38,'I2 LDC class'!$D$38)</f>
        <v>Rate class 8</v>
      </c>
      <c r="W14" s="709" t="str">
        <f>IF('I2 LDC class'!$D$39="",'I2 LDC class'!$C$39,'I2 LDC class'!$D$39)</f>
        <v>Rate class 9</v>
      </c>
      <c r="X14" s="798"/>
    </row>
    <row r="15" spans="1:25" s="730" customFormat="1" ht="12.75">
      <c r="A15" s="880"/>
      <c r="B15" s="904" t="s">
        <v>865</v>
      </c>
      <c r="C15" s="840">
        <f t="shared" ref="C15:C25" si="0">SUM(D15:W15)</f>
        <v>0</v>
      </c>
      <c r="D15" s="841">
        <f>IF(ISERROR('O7 Amortization'!G324+'O7 Amortization'!G397+'O7 Amortization'!G470+'O7 Amortization'!G543), "-", 'O7 Amortization'!G324+'O7 Amortization'!G397+'O7 Amortization'!G470+'O7 Amortization'!G543)</f>
        <v>0</v>
      </c>
      <c r="E15" s="841">
        <f>IF(ISERROR('O7 Amortization'!H324+'O7 Amortization'!H397+'O7 Amortization'!H470+'O7 Amortization'!H543), "-", 'O7 Amortization'!H324+'O7 Amortization'!H397+'O7 Amortization'!H470+'O7 Amortization'!H543)</f>
        <v>0</v>
      </c>
      <c r="F15" s="841">
        <f>IF(ISERROR('O7 Amortization'!I324+'O7 Amortization'!I397+'O7 Amortization'!I470+'O7 Amortization'!I543), "-", 'O7 Amortization'!I324+'O7 Amortization'!I397+'O7 Amortization'!I470+'O7 Amortization'!I543)</f>
        <v>0</v>
      </c>
      <c r="G15" s="841">
        <f>IF(ISERROR('O7 Amortization'!J324+'O7 Amortization'!J397+'O7 Amortization'!J470+'O7 Amortization'!J543), "-", 'O7 Amortization'!J324+'O7 Amortization'!J397+'O7 Amortization'!J470+'O7 Amortization'!J543)</f>
        <v>0</v>
      </c>
      <c r="H15" s="841">
        <f>IF(ISERROR('O7 Amortization'!K324+'O7 Amortization'!K397+'O7 Amortization'!K470+'O7 Amortization'!K543), "-", 'O7 Amortization'!K324+'O7 Amortization'!K397+'O7 Amortization'!K470+'O7 Amortization'!K543)</f>
        <v>0</v>
      </c>
      <c r="I15" s="841">
        <f>IF(ISERROR('O7 Amortization'!L324+'O7 Amortization'!L397+'O7 Amortization'!L470+'O7 Amortization'!L543), "-", 'O7 Amortization'!L324+'O7 Amortization'!L397+'O7 Amortization'!L470+'O7 Amortization'!L543)</f>
        <v>0</v>
      </c>
      <c r="J15" s="841">
        <f>IF(ISERROR('O7 Amortization'!M324+'O7 Amortization'!M397+'O7 Amortization'!M470+'O7 Amortization'!M543), "-", 'O7 Amortization'!M324+'O7 Amortization'!M397+'O7 Amortization'!M470+'O7 Amortization'!M543)</f>
        <v>0</v>
      </c>
      <c r="K15" s="841">
        <f>IF(ISERROR('O7 Amortization'!N324+'O7 Amortization'!N397+'O7 Amortization'!N470+'O7 Amortization'!N543), "-", 'O7 Amortization'!N324+'O7 Amortization'!N397+'O7 Amortization'!N470+'O7 Amortization'!N543)</f>
        <v>0</v>
      </c>
      <c r="L15" s="841">
        <f>IF(ISERROR('O7 Amortization'!O324+'O7 Amortization'!O397+'O7 Amortization'!O470+'O7 Amortization'!O543), "-", 'O7 Amortization'!O324+'O7 Amortization'!O397+'O7 Amortization'!O470+'O7 Amortization'!O543)</f>
        <v>0</v>
      </c>
      <c r="M15" s="841">
        <f>IF(ISERROR('O7 Amortization'!P324+'O7 Amortization'!P397+'O7 Amortization'!P470+'O7 Amortization'!P543), "-", 'O7 Amortization'!P324+'O7 Amortization'!P397+'O7 Amortization'!P470+'O7 Amortization'!P543)</f>
        <v>0</v>
      </c>
      <c r="N15" s="841">
        <f>IF(ISERROR('O7 Amortization'!Q324+'O7 Amortization'!Q397+'O7 Amortization'!Q470+'O7 Amortization'!Q543), "-", 'O7 Amortization'!Q324+'O7 Amortization'!Q397+'O7 Amortization'!Q470+'O7 Amortization'!Q543)</f>
        <v>0</v>
      </c>
      <c r="O15" s="841">
        <f>IF(ISERROR('O7 Amortization'!R324+'O7 Amortization'!R397+'O7 Amortization'!R470+'O7 Amortization'!R543), "-", 'O7 Amortization'!R324+'O7 Amortization'!R397+'O7 Amortization'!R470+'O7 Amortization'!R543)</f>
        <v>0</v>
      </c>
      <c r="P15" s="841">
        <f>IF(ISERROR('O7 Amortization'!S324+'O7 Amortization'!S397+'O7 Amortization'!S470+'O7 Amortization'!S543), "-", 'O7 Amortization'!S324+'O7 Amortization'!S397+'O7 Amortization'!S470+'O7 Amortization'!S543)</f>
        <v>0</v>
      </c>
      <c r="Q15" s="841">
        <f>IF(ISERROR('O7 Amortization'!T324+'O7 Amortization'!T397+'O7 Amortization'!T470+'O7 Amortization'!T543), "-", 'O7 Amortization'!T324+'O7 Amortization'!T397+'O7 Amortization'!T470+'O7 Amortization'!T543)</f>
        <v>0</v>
      </c>
      <c r="R15" s="841">
        <f>IF(ISERROR('O7 Amortization'!U324+'O7 Amortization'!U397+'O7 Amortization'!U470+'O7 Amortization'!U543), "-", 'O7 Amortization'!U324+'O7 Amortization'!U397+'O7 Amortization'!U470+'O7 Amortization'!U543)</f>
        <v>0</v>
      </c>
      <c r="S15" s="841">
        <f>IF(ISERROR('O7 Amortization'!V324+'O7 Amortization'!V397+'O7 Amortization'!V470+'O7 Amortization'!V543), "-", 'O7 Amortization'!V324+'O7 Amortization'!V397+'O7 Amortization'!V470+'O7 Amortization'!V543)</f>
        <v>0</v>
      </c>
      <c r="T15" s="841">
        <f>IF(ISERROR('O7 Amortization'!W324+'O7 Amortization'!W397+'O7 Amortization'!W470+'O7 Amortization'!W543), "-", 'O7 Amortization'!W324+'O7 Amortization'!W397+'O7 Amortization'!W470+'O7 Amortization'!W543)</f>
        <v>0</v>
      </c>
      <c r="U15" s="841">
        <f>IF(ISERROR('O7 Amortization'!X324+'O7 Amortization'!X397+'O7 Amortization'!X470+'O7 Amortization'!X543), "-", 'O7 Amortization'!X324+'O7 Amortization'!X397+'O7 Amortization'!X470+'O7 Amortization'!X543)</f>
        <v>0</v>
      </c>
      <c r="V15" s="841">
        <f>IF(ISERROR('O7 Amortization'!Y324+'O7 Amortization'!Y397+'O7 Amortization'!Y470+'O7 Amortization'!Y543), "-", 'O7 Amortization'!Y324+'O7 Amortization'!Y397+'O7 Amortization'!Y470+'O7 Amortization'!Y543)</f>
        <v>0</v>
      </c>
      <c r="W15" s="842">
        <f>IF(ISERROR('O7 Amortization'!Z324+'O7 Amortization'!Z397+'O7 Amortization'!Z470+'O7 Amortization'!Z543), "-", 'O7 Amortization'!Z324+'O7 Amortization'!Z397+'O7 Amortization'!Z470+'O7 Amortization'!Z543)</f>
        <v>0</v>
      </c>
      <c r="X15" s="843"/>
    </row>
    <row r="16" spans="1:25" s="730" customFormat="1" ht="12.75">
      <c r="A16" s="880"/>
      <c r="B16" s="904" t="s">
        <v>866</v>
      </c>
      <c r="C16" s="844">
        <f t="shared" si="0"/>
        <v>221872.95000000004</v>
      </c>
      <c r="D16" s="746">
        <f>IF(ISERROR('O7 Amortization'!G328+'O7 Amortization'!G401+'O7 Amortization'!G474+'O7 Amortization'!G547), "-", 'O7 Amortization'!G328+'O7 Amortization'!G401+'O7 Amortization'!G474+'O7 Amortization'!G547)</f>
        <v>83415.442830865592</v>
      </c>
      <c r="E16" s="746">
        <f>IF(ISERROR('O7 Amortization'!H328+'O7 Amortization'!H401+'O7 Amortization'!H474+'O7 Amortization'!H547), "-", 'O7 Amortization'!H328+'O7 Amortization'!H401+'O7 Amortization'!H474+'O7 Amortization'!H547)</f>
        <v>39053.017694253933</v>
      </c>
      <c r="F16" s="746">
        <f>IF(ISERROR('O7 Amortization'!I328+'O7 Amortization'!I401+'O7 Amortization'!I474+'O7 Amortization'!I547), "-", 'O7 Amortization'!I328+'O7 Amortization'!I401+'O7 Amortization'!I474+'O7 Amortization'!I547)</f>
        <v>99256.564512208133</v>
      </c>
      <c r="G16" s="746">
        <f>IF(ISERROR('O7 Amortization'!J328+'O7 Amortization'!J401+'O7 Amortization'!J474+'O7 Amortization'!J547), "-", 'O7 Amortization'!J328+'O7 Amortization'!J401+'O7 Amortization'!J474+'O7 Amortization'!J547)</f>
        <v>0</v>
      </c>
      <c r="H16" s="746">
        <f>IF(ISERROR('O7 Amortization'!K328+'O7 Amortization'!K401+'O7 Amortization'!K474+'O7 Amortization'!K547), "-", 'O7 Amortization'!K328+'O7 Amortization'!K401+'O7 Amortization'!K474+'O7 Amortization'!K547)</f>
        <v>0</v>
      </c>
      <c r="I16" s="746">
        <f>IF(ISERROR('O7 Amortization'!L328+'O7 Amortization'!L401+'O7 Amortization'!L474+'O7 Amortization'!L547), "-", 'O7 Amortization'!L328+'O7 Amortization'!L401+'O7 Amortization'!L474+'O7 Amortization'!L547)</f>
        <v>0</v>
      </c>
      <c r="J16" s="746">
        <f>IF(ISERROR('O7 Amortization'!M328+'O7 Amortization'!M401+'O7 Amortization'!M474+'O7 Amortization'!M547), "-", 'O7 Amortization'!M328+'O7 Amortization'!M401+'O7 Amortization'!M474+'O7 Amortization'!M547)</f>
        <v>0</v>
      </c>
      <c r="K16" s="746">
        <f>IF(ISERROR('O7 Amortization'!N328+'O7 Amortization'!N401+'O7 Amortization'!N474+'O7 Amortization'!N547), "-", 'O7 Amortization'!N328+'O7 Amortization'!N401+'O7 Amortization'!N474+'O7 Amortization'!N547)</f>
        <v>0</v>
      </c>
      <c r="L16" s="746">
        <f>IF(ISERROR('O7 Amortization'!O328+'O7 Amortization'!O401+'O7 Amortization'!O474+'O7 Amortization'!O547), "-", 'O7 Amortization'!O328+'O7 Amortization'!O401+'O7 Amortization'!O474+'O7 Amortization'!O547)</f>
        <v>147.92496267236157</v>
      </c>
      <c r="M16" s="746">
        <f>IF(ISERROR('O7 Amortization'!P328+'O7 Amortization'!P401+'O7 Amortization'!P474+'O7 Amortization'!P547), "-", 'O7 Amortization'!P328+'O7 Amortization'!P401+'O7 Amortization'!P474+'O7 Amortization'!P547)</f>
        <v>0</v>
      </c>
      <c r="N16" s="746">
        <f>IF(ISERROR('O7 Amortization'!Q328+'O7 Amortization'!Q401+'O7 Amortization'!Q474+'O7 Amortization'!Q547), "-", 'O7 Amortization'!Q328+'O7 Amortization'!Q401+'O7 Amortization'!Q474+'O7 Amortization'!Q547)</f>
        <v>0</v>
      </c>
      <c r="O16" s="746">
        <f>IF(ISERROR('O7 Amortization'!R328+'O7 Amortization'!R401+'O7 Amortization'!R474+'O7 Amortization'!R547), "-", 'O7 Amortization'!R328+'O7 Amortization'!R401+'O7 Amortization'!R474+'O7 Amortization'!R547)</f>
        <v>0</v>
      </c>
      <c r="P16" s="746">
        <f>IF(ISERROR('O7 Amortization'!S328+'O7 Amortization'!S401+'O7 Amortization'!S474+'O7 Amortization'!S547), "-", 'O7 Amortization'!S328+'O7 Amortization'!S401+'O7 Amortization'!S474+'O7 Amortization'!S547)</f>
        <v>0</v>
      </c>
      <c r="Q16" s="746">
        <f>IF(ISERROR('O7 Amortization'!T328+'O7 Amortization'!T401+'O7 Amortization'!T474+'O7 Amortization'!T547), "-", 'O7 Amortization'!T328+'O7 Amortization'!T401+'O7 Amortization'!T474+'O7 Amortization'!T547)</f>
        <v>0</v>
      </c>
      <c r="R16" s="746">
        <f>IF(ISERROR('O7 Amortization'!U328+'O7 Amortization'!U401+'O7 Amortization'!U474+'O7 Amortization'!U547), "-", 'O7 Amortization'!U328+'O7 Amortization'!U401+'O7 Amortization'!U474+'O7 Amortization'!U547)</f>
        <v>0</v>
      </c>
      <c r="S16" s="746">
        <f>IF(ISERROR('O7 Amortization'!V328+'O7 Amortization'!V401+'O7 Amortization'!V474+'O7 Amortization'!V547), "-", 'O7 Amortization'!V328+'O7 Amortization'!V401+'O7 Amortization'!V474+'O7 Amortization'!V547)</f>
        <v>0</v>
      </c>
      <c r="T16" s="746">
        <f>IF(ISERROR('O7 Amortization'!W328+'O7 Amortization'!W401+'O7 Amortization'!W474+'O7 Amortization'!W547), "-", 'O7 Amortization'!W328+'O7 Amortization'!W401+'O7 Amortization'!W474+'O7 Amortization'!W547)</f>
        <v>0</v>
      </c>
      <c r="U16" s="746">
        <f>IF(ISERROR('O7 Amortization'!X328+'O7 Amortization'!X401+'O7 Amortization'!X474+'O7 Amortization'!X547), "-", 'O7 Amortization'!X328+'O7 Amortization'!X401+'O7 Amortization'!X474+'O7 Amortization'!X547)</f>
        <v>0</v>
      </c>
      <c r="V16" s="746">
        <f>IF(ISERROR('O7 Amortization'!Y328+'O7 Amortization'!Y401+'O7 Amortization'!Y474+'O7 Amortization'!Y547), "-", 'O7 Amortization'!Y328+'O7 Amortization'!Y401+'O7 Amortization'!Y474+'O7 Amortization'!Y547)</f>
        <v>0</v>
      </c>
      <c r="W16" s="747">
        <f>IF(ISERROR('O7 Amortization'!Z328+'O7 Amortization'!Z401+'O7 Amortization'!Z474+'O7 Amortization'!Z547), "-", 'O7 Amortization'!Z328+'O7 Amortization'!Z401+'O7 Amortization'!Z474+'O7 Amortization'!Z547)</f>
        <v>0</v>
      </c>
      <c r="X16" s="843"/>
    </row>
    <row r="17" spans="1:24" s="730" customFormat="1" ht="12.75">
      <c r="A17" s="880"/>
      <c r="B17" s="904" t="s">
        <v>867</v>
      </c>
      <c r="C17" s="844">
        <f t="shared" si="0"/>
        <v>135200.00000000003</v>
      </c>
      <c r="D17" s="746">
        <f>IF(ISERROR('O7 Amortization'!G332+'O7 Amortization'!G405+'O7 Amortization'!G478+'O7 Amortization'!G551), "-", 'O7 Amortization'!G332+'O7 Amortization'!G405+'O7 Amortization'!G478+'O7 Amortization'!G551)</f>
        <v>50829.845957936865</v>
      </c>
      <c r="E17" s="746">
        <f>IF(ISERROR('O7 Amortization'!H332+'O7 Amortization'!H405+'O7 Amortization'!H478+'O7 Amortization'!H551), "-", 'O7 Amortization'!H332+'O7 Amortization'!H405+'O7 Amortization'!H478+'O7 Amortization'!H551)</f>
        <v>23797.258711632632</v>
      </c>
      <c r="F17" s="746">
        <f>IF(ISERROR('O7 Amortization'!I332+'O7 Amortization'!I405+'O7 Amortization'!I478+'O7 Amortization'!I551), "-", 'O7 Amortization'!I332+'O7 Amortization'!I405+'O7 Amortization'!I478+'O7 Amortization'!I551)</f>
        <v>60482.756109072958</v>
      </c>
      <c r="G17" s="746">
        <f>IF(ISERROR('O7 Amortization'!J332+'O7 Amortization'!J405+'O7 Amortization'!J478+'O7 Amortization'!J551), "-", 'O7 Amortization'!J332+'O7 Amortization'!J405+'O7 Amortization'!J478+'O7 Amortization'!J551)</f>
        <v>0</v>
      </c>
      <c r="H17" s="746">
        <f>IF(ISERROR('O7 Amortization'!K332+'O7 Amortization'!K405+'O7 Amortization'!K478+'O7 Amortization'!K551), "-", 'O7 Amortization'!K332+'O7 Amortization'!K405+'O7 Amortization'!K478+'O7 Amortization'!K551)</f>
        <v>0</v>
      </c>
      <c r="I17" s="746">
        <f>IF(ISERROR('O7 Amortization'!L332+'O7 Amortization'!L405+'O7 Amortization'!L478+'O7 Amortization'!L551), "-", 'O7 Amortization'!L332+'O7 Amortization'!L405+'O7 Amortization'!L478+'O7 Amortization'!L551)</f>
        <v>0</v>
      </c>
      <c r="J17" s="746">
        <f>IF(ISERROR('O7 Amortization'!M332+'O7 Amortization'!M405+'O7 Amortization'!M478+'O7 Amortization'!M551), "-", 'O7 Amortization'!M332+'O7 Amortization'!M405+'O7 Amortization'!M478+'O7 Amortization'!M551)</f>
        <v>0</v>
      </c>
      <c r="K17" s="746">
        <f>IF(ISERROR('O7 Amortization'!N332+'O7 Amortization'!N405+'O7 Amortization'!N478+'O7 Amortization'!N551), "-", 'O7 Amortization'!N332+'O7 Amortization'!N405+'O7 Amortization'!N478+'O7 Amortization'!N551)</f>
        <v>0</v>
      </c>
      <c r="L17" s="746">
        <f>IF(ISERROR('O7 Amortization'!O332+'O7 Amortization'!O405+'O7 Amortization'!O478+'O7 Amortization'!O551), "-", 'O7 Amortization'!O332+'O7 Amortization'!O405+'O7 Amortization'!O478+'O7 Amortization'!O551)</f>
        <v>90.139221357552984</v>
      </c>
      <c r="M17" s="746">
        <f>IF(ISERROR('O7 Amortization'!P332+'O7 Amortization'!P405+'O7 Amortization'!P478+'O7 Amortization'!P551), "-", 'O7 Amortization'!P332+'O7 Amortization'!P405+'O7 Amortization'!P478+'O7 Amortization'!P551)</f>
        <v>0</v>
      </c>
      <c r="N17" s="746">
        <f>IF(ISERROR('O7 Amortization'!Q332+'O7 Amortization'!Q405+'O7 Amortization'!Q478+'O7 Amortization'!Q551), "-", 'O7 Amortization'!Q332+'O7 Amortization'!Q405+'O7 Amortization'!Q478+'O7 Amortization'!Q551)</f>
        <v>0</v>
      </c>
      <c r="O17" s="746">
        <f>IF(ISERROR('O7 Amortization'!R332+'O7 Amortization'!R405+'O7 Amortization'!R478+'O7 Amortization'!R551), "-", 'O7 Amortization'!R332+'O7 Amortization'!R405+'O7 Amortization'!R478+'O7 Amortization'!R551)</f>
        <v>0</v>
      </c>
      <c r="P17" s="746">
        <f>IF(ISERROR('O7 Amortization'!S332+'O7 Amortization'!S405+'O7 Amortization'!S478+'O7 Amortization'!S551), "-", 'O7 Amortization'!S332+'O7 Amortization'!S405+'O7 Amortization'!S478+'O7 Amortization'!S551)</f>
        <v>0</v>
      </c>
      <c r="Q17" s="746">
        <f>IF(ISERROR('O7 Amortization'!T332+'O7 Amortization'!T405+'O7 Amortization'!T478+'O7 Amortization'!T551), "-", 'O7 Amortization'!T332+'O7 Amortization'!T405+'O7 Amortization'!T478+'O7 Amortization'!T551)</f>
        <v>0</v>
      </c>
      <c r="R17" s="746">
        <f>IF(ISERROR('O7 Amortization'!U332+'O7 Amortization'!U405+'O7 Amortization'!U478+'O7 Amortization'!U551), "-", 'O7 Amortization'!U332+'O7 Amortization'!U405+'O7 Amortization'!U478+'O7 Amortization'!U551)</f>
        <v>0</v>
      </c>
      <c r="S17" s="746">
        <f>IF(ISERROR('O7 Amortization'!V332+'O7 Amortization'!V405+'O7 Amortization'!V478+'O7 Amortization'!V551), "-", 'O7 Amortization'!V332+'O7 Amortization'!V405+'O7 Amortization'!V478+'O7 Amortization'!V551)</f>
        <v>0</v>
      </c>
      <c r="T17" s="746">
        <f>IF(ISERROR('O7 Amortization'!W332+'O7 Amortization'!W405+'O7 Amortization'!W478+'O7 Amortization'!W551), "-", 'O7 Amortization'!W332+'O7 Amortization'!W405+'O7 Amortization'!W478+'O7 Amortization'!W551)</f>
        <v>0</v>
      </c>
      <c r="U17" s="746">
        <f>IF(ISERROR('O7 Amortization'!X332+'O7 Amortization'!X405+'O7 Amortization'!X478+'O7 Amortization'!X551), "-", 'O7 Amortization'!X332+'O7 Amortization'!X405+'O7 Amortization'!X478+'O7 Amortization'!X551)</f>
        <v>0</v>
      </c>
      <c r="V17" s="746">
        <f>IF(ISERROR('O7 Amortization'!Y332+'O7 Amortization'!Y405+'O7 Amortization'!Y478+'O7 Amortization'!Y551), "-", 'O7 Amortization'!Y332+'O7 Amortization'!Y405+'O7 Amortization'!Y478+'O7 Amortization'!Y551)</f>
        <v>0</v>
      </c>
      <c r="W17" s="747">
        <f>IF(ISERROR('O7 Amortization'!Z332+'O7 Amortization'!Z405+'O7 Amortization'!Z478+'O7 Amortization'!Z551), "-", 'O7 Amortization'!Z332+'O7 Amortization'!Z405+'O7 Amortization'!Z478+'O7 Amortization'!Z551)</f>
        <v>0</v>
      </c>
      <c r="X17" s="843"/>
    </row>
    <row r="18" spans="1:24" s="730" customFormat="1" ht="12.75">
      <c r="A18" s="880"/>
      <c r="B18" s="904" t="s">
        <v>868</v>
      </c>
      <c r="C18" s="844">
        <f t="shared" si="0"/>
        <v>0</v>
      </c>
      <c r="D18" s="746">
        <f>IF(ISERROR('O7 Amortization'!G336+'O7 Amortization'!G409+'O7 Amortization'!G482+'O7 Amortization'!G555), "-", 'O7 Amortization'!G336+'O7 Amortization'!G409+'O7 Amortization'!G482+'O7 Amortization'!G555)</f>
        <v>0</v>
      </c>
      <c r="E18" s="746">
        <f>IF(ISERROR('O7 Amortization'!H336+'O7 Amortization'!H409+'O7 Amortization'!H482+'O7 Amortization'!H555), "-", 'O7 Amortization'!H336+'O7 Amortization'!H409+'O7 Amortization'!H482+'O7 Amortization'!H555)</f>
        <v>0</v>
      </c>
      <c r="F18" s="746">
        <f>IF(ISERROR('O7 Amortization'!I336+'O7 Amortization'!I409+'O7 Amortization'!I482+'O7 Amortization'!I555), "-", 'O7 Amortization'!I336+'O7 Amortization'!I409+'O7 Amortization'!I482+'O7 Amortization'!I555)</f>
        <v>0</v>
      </c>
      <c r="G18" s="746">
        <f>IF(ISERROR('O7 Amortization'!J336+'O7 Amortization'!J409+'O7 Amortization'!J482+'O7 Amortization'!J555), "-", 'O7 Amortization'!J336+'O7 Amortization'!J409+'O7 Amortization'!J482+'O7 Amortization'!J555)</f>
        <v>0</v>
      </c>
      <c r="H18" s="746">
        <f>IF(ISERROR('O7 Amortization'!K336+'O7 Amortization'!K409+'O7 Amortization'!K482+'O7 Amortization'!K555), "-", 'O7 Amortization'!K336+'O7 Amortization'!K409+'O7 Amortization'!K482+'O7 Amortization'!K555)</f>
        <v>0</v>
      </c>
      <c r="I18" s="746">
        <f>IF(ISERROR('O7 Amortization'!L336+'O7 Amortization'!L409+'O7 Amortization'!L482+'O7 Amortization'!L555), "-", 'O7 Amortization'!L336+'O7 Amortization'!L409+'O7 Amortization'!L482+'O7 Amortization'!L555)</f>
        <v>0</v>
      </c>
      <c r="J18" s="746">
        <f>IF(ISERROR('O7 Amortization'!M336+'O7 Amortization'!M409+'O7 Amortization'!M482+'O7 Amortization'!M555), "-", 'O7 Amortization'!M336+'O7 Amortization'!M409+'O7 Amortization'!M482+'O7 Amortization'!M555)</f>
        <v>0</v>
      </c>
      <c r="K18" s="746">
        <f>IF(ISERROR('O7 Amortization'!N336+'O7 Amortization'!N409+'O7 Amortization'!N482+'O7 Amortization'!N555), "-", 'O7 Amortization'!N336+'O7 Amortization'!N409+'O7 Amortization'!N482+'O7 Amortization'!N555)</f>
        <v>0</v>
      </c>
      <c r="L18" s="746">
        <f>IF(ISERROR('O7 Amortization'!O336+'O7 Amortization'!O409+'O7 Amortization'!O482+'O7 Amortization'!O555), "-", 'O7 Amortization'!O336+'O7 Amortization'!O409+'O7 Amortization'!O482+'O7 Amortization'!O555)</f>
        <v>0</v>
      </c>
      <c r="M18" s="746">
        <f>IF(ISERROR('O7 Amortization'!P336+'O7 Amortization'!P409+'O7 Amortization'!P482+'O7 Amortization'!P555), "-", 'O7 Amortization'!P336+'O7 Amortization'!P409+'O7 Amortization'!P482+'O7 Amortization'!P555)</f>
        <v>0</v>
      </c>
      <c r="N18" s="746">
        <f>IF(ISERROR('O7 Amortization'!Q336+'O7 Amortization'!Q409+'O7 Amortization'!Q482+'O7 Amortization'!Q555), "-", 'O7 Amortization'!Q336+'O7 Amortization'!Q409+'O7 Amortization'!Q482+'O7 Amortization'!Q555)</f>
        <v>0</v>
      </c>
      <c r="O18" s="746">
        <f>IF(ISERROR('O7 Amortization'!R336+'O7 Amortization'!R409+'O7 Amortization'!R482+'O7 Amortization'!R555), "-", 'O7 Amortization'!R336+'O7 Amortization'!R409+'O7 Amortization'!R482+'O7 Amortization'!R555)</f>
        <v>0</v>
      </c>
      <c r="P18" s="746">
        <f>IF(ISERROR('O7 Amortization'!S336+'O7 Amortization'!S409+'O7 Amortization'!S482+'O7 Amortization'!S555), "-", 'O7 Amortization'!S336+'O7 Amortization'!S409+'O7 Amortization'!S482+'O7 Amortization'!S555)</f>
        <v>0</v>
      </c>
      <c r="Q18" s="746">
        <f>IF(ISERROR('O7 Amortization'!T336+'O7 Amortization'!T409+'O7 Amortization'!T482+'O7 Amortization'!T555), "-", 'O7 Amortization'!T336+'O7 Amortization'!T409+'O7 Amortization'!T482+'O7 Amortization'!T555)</f>
        <v>0</v>
      </c>
      <c r="R18" s="746">
        <f>IF(ISERROR('O7 Amortization'!U336+'O7 Amortization'!U409+'O7 Amortization'!U482+'O7 Amortization'!U555), "-", 'O7 Amortization'!U336+'O7 Amortization'!U409+'O7 Amortization'!U482+'O7 Amortization'!U555)</f>
        <v>0</v>
      </c>
      <c r="S18" s="746">
        <f>IF(ISERROR('O7 Amortization'!V336+'O7 Amortization'!V409+'O7 Amortization'!V482+'O7 Amortization'!V555), "-", 'O7 Amortization'!V336+'O7 Amortization'!V409+'O7 Amortization'!V482+'O7 Amortization'!V555)</f>
        <v>0</v>
      </c>
      <c r="T18" s="746">
        <f>IF(ISERROR('O7 Amortization'!W336+'O7 Amortization'!W409+'O7 Amortization'!W482+'O7 Amortization'!W555), "-", 'O7 Amortization'!W336+'O7 Amortization'!W409+'O7 Amortization'!W482+'O7 Amortization'!W555)</f>
        <v>0</v>
      </c>
      <c r="U18" s="746">
        <f>IF(ISERROR('O7 Amortization'!X336+'O7 Amortization'!X409+'O7 Amortization'!X482+'O7 Amortization'!X555), "-", 'O7 Amortization'!X336+'O7 Amortization'!X409+'O7 Amortization'!X482+'O7 Amortization'!X555)</f>
        <v>0</v>
      </c>
      <c r="V18" s="746">
        <f>IF(ISERROR('O7 Amortization'!Y336+'O7 Amortization'!Y409+'O7 Amortization'!Y482+'O7 Amortization'!Y555), "-", 'O7 Amortization'!Y336+'O7 Amortization'!Y409+'O7 Amortization'!Y482+'O7 Amortization'!Y555)</f>
        <v>0</v>
      </c>
      <c r="W18" s="747">
        <f>IF(ISERROR('O7 Amortization'!Z336+'O7 Amortization'!Z409+'O7 Amortization'!Z482+'O7 Amortization'!Z555), "-", 'O7 Amortization'!Z336+'O7 Amortization'!Z409+'O7 Amortization'!Z482+'O7 Amortization'!Z555)</f>
        <v>0</v>
      </c>
      <c r="X18" s="843"/>
    </row>
    <row r="19" spans="1:24" s="730" customFormat="1" ht="12.75">
      <c r="A19" s="880"/>
      <c r="B19" s="904" t="s">
        <v>829</v>
      </c>
      <c r="C19" s="844">
        <f t="shared" si="0"/>
        <v>111889.80099765644</v>
      </c>
      <c r="D19" s="843">
        <f t="shared" ref="D19:W19" si="1">IF(ISERROR(D38*(D58/D40)),0,D38*(D58/D40))</f>
        <v>42373.385364173206</v>
      </c>
      <c r="E19" s="843">
        <f t="shared" si="1"/>
        <v>19708.367273455064</v>
      </c>
      <c r="F19" s="843">
        <f t="shared" si="1"/>
        <v>49731.609341141331</v>
      </c>
      <c r="G19" s="843">
        <f t="shared" si="1"/>
        <v>0</v>
      </c>
      <c r="H19" s="843">
        <f t="shared" si="1"/>
        <v>0</v>
      </c>
      <c r="I19" s="843">
        <f t="shared" si="1"/>
        <v>0</v>
      </c>
      <c r="J19" s="843">
        <f t="shared" si="1"/>
        <v>0</v>
      </c>
      <c r="K19" s="843">
        <f t="shared" si="1"/>
        <v>0</v>
      </c>
      <c r="L19" s="843">
        <f t="shared" si="1"/>
        <v>76.439018886843968</v>
      </c>
      <c r="M19" s="843">
        <f t="shared" si="1"/>
        <v>0</v>
      </c>
      <c r="N19" s="843">
        <f t="shared" si="1"/>
        <v>0</v>
      </c>
      <c r="O19" s="843">
        <f t="shared" si="1"/>
        <v>0</v>
      </c>
      <c r="P19" s="843">
        <f t="shared" si="1"/>
        <v>0</v>
      </c>
      <c r="Q19" s="843">
        <f t="shared" si="1"/>
        <v>0</v>
      </c>
      <c r="R19" s="843">
        <f t="shared" si="1"/>
        <v>0</v>
      </c>
      <c r="S19" s="843">
        <f t="shared" si="1"/>
        <v>0</v>
      </c>
      <c r="T19" s="843">
        <f t="shared" si="1"/>
        <v>0</v>
      </c>
      <c r="U19" s="843">
        <f t="shared" si="1"/>
        <v>0</v>
      </c>
      <c r="V19" s="843">
        <f t="shared" si="1"/>
        <v>0</v>
      </c>
      <c r="W19" s="731">
        <f t="shared" si="1"/>
        <v>0</v>
      </c>
      <c r="X19" s="843"/>
    </row>
    <row r="20" spans="1:24" s="730" customFormat="1" ht="12.75">
      <c r="A20" s="880"/>
      <c r="B20" s="904" t="s">
        <v>830</v>
      </c>
      <c r="C20" s="844">
        <f t="shared" si="0"/>
        <v>311876.66756128724</v>
      </c>
      <c r="D20" s="843">
        <f t="shared" ref="D20:W20" si="2">IF(ISERROR((D51/(D51+D66+D72))*D86),0,(D51/(D51+D66+D72))*D86)</f>
        <v>153937.9334440075</v>
      </c>
      <c r="E20" s="843">
        <f t="shared" si="2"/>
        <v>65382.92052130658</v>
      </c>
      <c r="F20" s="843">
        <f t="shared" si="2"/>
        <v>92272.674742206233</v>
      </c>
      <c r="G20" s="843">
        <f t="shared" si="2"/>
        <v>0</v>
      </c>
      <c r="H20" s="843">
        <f t="shared" si="2"/>
        <v>0</v>
      </c>
      <c r="I20" s="843">
        <f t="shared" si="2"/>
        <v>0</v>
      </c>
      <c r="J20" s="843">
        <f t="shared" si="2"/>
        <v>0</v>
      </c>
      <c r="K20" s="843">
        <f t="shared" si="2"/>
        <v>0</v>
      </c>
      <c r="L20" s="843">
        <f t="shared" si="2"/>
        <v>283.13885376691701</v>
      </c>
      <c r="M20" s="843">
        <f t="shared" si="2"/>
        <v>0</v>
      </c>
      <c r="N20" s="843">
        <f t="shared" si="2"/>
        <v>0</v>
      </c>
      <c r="O20" s="843">
        <f t="shared" si="2"/>
        <v>0</v>
      </c>
      <c r="P20" s="843">
        <f t="shared" si="2"/>
        <v>0</v>
      </c>
      <c r="Q20" s="843">
        <f t="shared" si="2"/>
        <v>0</v>
      </c>
      <c r="R20" s="843">
        <f t="shared" si="2"/>
        <v>0</v>
      </c>
      <c r="S20" s="843">
        <f t="shared" si="2"/>
        <v>0</v>
      </c>
      <c r="T20" s="843">
        <f t="shared" si="2"/>
        <v>0</v>
      </c>
      <c r="U20" s="843">
        <f t="shared" si="2"/>
        <v>0</v>
      </c>
      <c r="V20" s="843">
        <f t="shared" si="2"/>
        <v>0</v>
      </c>
      <c r="W20" s="731">
        <f t="shared" si="2"/>
        <v>0</v>
      </c>
      <c r="X20" s="843"/>
    </row>
    <row r="21" spans="1:24" s="843" customFormat="1" ht="12.75">
      <c r="A21" s="845"/>
      <c r="B21" s="904" t="s">
        <v>1160</v>
      </c>
      <c r="C21" s="844">
        <f t="shared" si="0"/>
        <v>291340.8629269122</v>
      </c>
      <c r="D21" s="843">
        <f t="shared" ref="D21:W21" si="3">IF(ISERROR(D95/D97*D93),0, D95/D97*D93)</f>
        <v>109532.6270993147</v>
      </c>
      <c r="E21" s="843">
        <f t="shared" si="3"/>
        <v>51280.428168210274</v>
      </c>
      <c r="F21" s="843">
        <f t="shared" si="3"/>
        <v>130333.56772940299</v>
      </c>
      <c r="G21" s="843">
        <f t="shared" si="3"/>
        <v>0</v>
      </c>
      <c r="H21" s="843">
        <f t="shared" si="3"/>
        <v>0</v>
      </c>
      <c r="I21" s="843">
        <f t="shared" si="3"/>
        <v>0</v>
      </c>
      <c r="J21" s="843">
        <f t="shared" si="3"/>
        <v>0</v>
      </c>
      <c r="K21" s="843">
        <f t="shared" si="3"/>
        <v>0</v>
      </c>
      <c r="L21" s="843">
        <f t="shared" si="3"/>
        <v>194.2399299842414</v>
      </c>
      <c r="M21" s="843">
        <f t="shared" si="3"/>
        <v>0</v>
      </c>
      <c r="N21" s="843">
        <f t="shared" si="3"/>
        <v>0</v>
      </c>
      <c r="O21" s="843">
        <f t="shared" si="3"/>
        <v>0</v>
      </c>
      <c r="P21" s="843">
        <f t="shared" si="3"/>
        <v>0</v>
      </c>
      <c r="Q21" s="843">
        <f t="shared" si="3"/>
        <v>0</v>
      </c>
      <c r="R21" s="843">
        <f t="shared" si="3"/>
        <v>0</v>
      </c>
      <c r="S21" s="843">
        <f t="shared" si="3"/>
        <v>0</v>
      </c>
      <c r="T21" s="843">
        <f t="shared" si="3"/>
        <v>0</v>
      </c>
      <c r="U21" s="843">
        <f t="shared" si="3"/>
        <v>0</v>
      </c>
      <c r="V21" s="843">
        <f t="shared" si="3"/>
        <v>0</v>
      </c>
      <c r="W21" s="731">
        <f t="shared" si="3"/>
        <v>0</v>
      </c>
    </row>
    <row r="22" spans="1:24" s="843" customFormat="1" ht="12.75">
      <c r="A22" s="845"/>
      <c r="B22" s="904" t="s">
        <v>831</v>
      </c>
      <c r="C22" s="844">
        <f t="shared" si="0"/>
        <v>161591.8753456311</v>
      </c>
      <c r="D22" s="843">
        <f t="shared" ref="D22:W22" si="4">IF(ISERROR(SUM(D20:D21)/D44*D42),0,SUM(D20:D20)/D44*D42)</f>
        <v>79144.696600866519</v>
      </c>
      <c r="E22" s="843">
        <f t="shared" si="4"/>
        <v>33861.654151013245</v>
      </c>
      <c r="F22" s="843">
        <f t="shared" si="4"/>
        <v>48436.524027703192</v>
      </c>
      <c r="G22" s="843">
        <f t="shared" si="4"/>
        <v>0</v>
      </c>
      <c r="H22" s="843">
        <f t="shared" si="4"/>
        <v>0</v>
      </c>
      <c r="I22" s="843">
        <f t="shared" si="4"/>
        <v>0</v>
      </c>
      <c r="J22" s="843">
        <f t="shared" si="4"/>
        <v>0</v>
      </c>
      <c r="K22" s="843">
        <f t="shared" si="4"/>
        <v>0</v>
      </c>
      <c r="L22" s="843">
        <f t="shared" si="4"/>
        <v>149.00056604813784</v>
      </c>
      <c r="M22" s="843">
        <f t="shared" si="4"/>
        <v>0</v>
      </c>
      <c r="N22" s="843">
        <f t="shared" si="4"/>
        <v>0</v>
      </c>
      <c r="O22" s="843">
        <f t="shared" si="4"/>
        <v>0</v>
      </c>
      <c r="P22" s="843">
        <f t="shared" si="4"/>
        <v>0</v>
      </c>
      <c r="Q22" s="843">
        <f t="shared" si="4"/>
        <v>0</v>
      </c>
      <c r="R22" s="843">
        <f t="shared" si="4"/>
        <v>0</v>
      </c>
      <c r="S22" s="843">
        <f t="shared" si="4"/>
        <v>0</v>
      </c>
      <c r="T22" s="843">
        <f t="shared" si="4"/>
        <v>0</v>
      </c>
      <c r="U22" s="843">
        <f t="shared" si="4"/>
        <v>0</v>
      </c>
      <c r="V22" s="843">
        <f t="shared" si="4"/>
        <v>0</v>
      </c>
      <c r="W22" s="731">
        <f t="shared" si="4"/>
        <v>0</v>
      </c>
    </row>
    <row r="23" spans="1:24" s="843" customFormat="1" ht="12.75">
      <c r="A23" s="845"/>
      <c r="B23" s="904" t="s">
        <v>832</v>
      </c>
      <c r="C23" s="844">
        <f t="shared" si="0"/>
        <v>120601.94004196247</v>
      </c>
      <c r="D23" s="843">
        <f>IF(ISERROR('O4 Summary by Class &amp; Accounts'!E201*D60/(D36+D40)),0,('O4 Summary by Class &amp; Accounts'!E201*D60/(D36+D40)))</f>
        <v>45341.553510068712</v>
      </c>
      <c r="E23" s="843">
        <f>IF(ISERROR('O4 Summary by Class &amp; Accounts'!F201*E60/(E36+E40)),0,('O4 Summary by Class &amp; Accounts'!F201*E60/(E36+E40)))</f>
        <v>21227.777872066476</v>
      </c>
      <c r="F23" s="843">
        <f>IF(ISERROR('O4 Summary by Class &amp; Accounts'!G201*F60/(F36+F40)),0,('O4 Summary by Class &amp; Accounts'!G201*F60/(F36+F40)))</f>
        <v>53952.202114194195</v>
      </c>
      <c r="G23" s="843">
        <f>IF(ISERROR('O4 Summary by Class &amp; Accounts'!H201*G60/(G36+G40)),0,('O4 Summary by Class &amp; Accounts'!H201*G60/(G36+G40)))</f>
        <v>0</v>
      </c>
      <c r="H23" s="843">
        <f>IF(ISERROR('O4 Summary by Class &amp; Accounts'!I201*H60/(H36+H40)),0,('O4 Summary by Class &amp; Accounts'!I201*H60/(H36+H40)))</f>
        <v>0</v>
      </c>
      <c r="I23" s="843">
        <f>IF(ISERROR('O4 Summary by Class &amp; Accounts'!J201*I60/(I36+I40)),0,('O4 Summary by Class &amp; Accounts'!J201*I60/(I36+I40)))</f>
        <v>0</v>
      </c>
      <c r="J23" s="843">
        <f>IF(ISERROR('O4 Summary by Class &amp; Accounts'!K201*J60/(J36+J40)),0,('O4 Summary by Class &amp; Accounts'!K201*J60/(J36+J40)))</f>
        <v>0</v>
      </c>
      <c r="K23" s="843">
        <f>IF(ISERROR('O4 Summary by Class &amp; Accounts'!L201*K60/(K36+K40)),0,('O4 Summary by Class &amp; Accounts'!L201*K60/(K36+K40)))</f>
        <v>0</v>
      </c>
      <c r="L23" s="843">
        <f>IF(ISERROR('O4 Summary by Class &amp; Accounts'!M201*L60/(L36+L40)),0,('O4 Summary by Class &amp; Accounts'!M201*L60/(L36+L40)))</f>
        <v>80.406545633082743</v>
      </c>
      <c r="M23" s="843">
        <f>IF(ISERROR('O4 Summary by Class &amp; Accounts'!N201*M60/(M36+M40)),0,('O4 Summary by Class &amp; Accounts'!N201*M60/(M36+M40)))</f>
        <v>0</v>
      </c>
      <c r="N23" s="843">
        <f>IF(ISERROR('O4 Summary by Class &amp; Accounts'!O201*N60/(N36+N40)),0,('O4 Summary by Class &amp; Accounts'!O201*N60/(N36+N40)))</f>
        <v>0</v>
      </c>
      <c r="O23" s="843">
        <f>IF(ISERROR('O4 Summary by Class &amp; Accounts'!P201*O60/(O36+O40)),0,('O4 Summary by Class &amp; Accounts'!P201*O60/(O36+O40)))</f>
        <v>0</v>
      </c>
      <c r="P23" s="843">
        <f>IF(ISERROR('O4 Summary by Class &amp; Accounts'!Q201*P60/(P36+P40)),0,('O4 Summary by Class &amp; Accounts'!Q201*P60/(P36+P40)))</f>
        <v>0</v>
      </c>
      <c r="Q23" s="843">
        <f>IF(ISERROR('O4 Summary by Class &amp; Accounts'!R201*Q60/(Q36+Q40)),0,('O4 Summary by Class &amp; Accounts'!R201*Q60/(Q36+Q40)))</f>
        <v>0</v>
      </c>
      <c r="R23" s="843">
        <f>IF(ISERROR('O4 Summary by Class &amp; Accounts'!S201*R60/(R36+R40)),0,('O4 Summary by Class &amp; Accounts'!S201*R60/(R36+R40)))</f>
        <v>0</v>
      </c>
      <c r="S23" s="843">
        <f>IF(ISERROR('O4 Summary by Class &amp; Accounts'!T201*S60/(S36+S40)),0,('O4 Summary by Class &amp; Accounts'!T201*S60/(S36+S40)))</f>
        <v>0</v>
      </c>
      <c r="T23" s="843">
        <f>IF(ISERROR('O4 Summary by Class &amp; Accounts'!U201*T60/(T36+T40)),0,('O4 Summary by Class &amp; Accounts'!U201*T60/(T36+T40)))</f>
        <v>0</v>
      </c>
      <c r="U23" s="843">
        <f>IF(ISERROR('O4 Summary by Class &amp; Accounts'!V201*U60/(U36+U40)),0,('O4 Summary by Class &amp; Accounts'!V201*U60/(U36+U40)))</f>
        <v>0</v>
      </c>
      <c r="V23" s="843">
        <f>IF(ISERROR('O4 Summary by Class &amp; Accounts'!W201*V60/(V36+V40)),0,('O4 Summary by Class &amp; Accounts'!W201*V60/(V36+V40)))</f>
        <v>0</v>
      </c>
      <c r="W23" s="731">
        <f>IF(ISERROR('O4 Summary by Class &amp; Accounts'!X201*W60/(W36+W40)),0,('O4 Summary by Class &amp; Accounts'!X201*W60/(W36+W40)))</f>
        <v>0</v>
      </c>
    </row>
    <row r="24" spans="1:24" s="843" customFormat="1" ht="12.75">
      <c r="A24" s="845"/>
      <c r="B24" s="904" t="s">
        <v>833</v>
      </c>
      <c r="C24" s="844">
        <f t="shared" si="0"/>
        <v>259641.85868672933</v>
      </c>
      <c r="D24" s="843">
        <f>IF(ISERROR('O4 Summary by Class &amp; Accounts'!E199*D60/(D36+D40)),0,('O4 Summary by Class &amp; Accounts'!E199*D60/(D36+D40)))</f>
        <v>97615.056814192765</v>
      </c>
      <c r="E24" s="843">
        <f>IF(ISERROR('O4 Summary by Class &amp; Accounts'!F199*E60/(E36+E40)),0,('O4 Summary by Class &amp; Accounts'!F199*E60/(E36+E40)))</f>
        <v>45700.920736222324</v>
      </c>
      <c r="F24" s="843">
        <f>IF(ISERROR('O4 Summary by Class &amp; Accounts'!G199*F60/(F36+F40)),0,('O4 Summary by Class &amp; Accounts'!G199*F60/(F36+F40)))</f>
        <v>116152.77525633013</v>
      </c>
      <c r="G24" s="843">
        <f>IF(ISERROR('O4 Summary by Class &amp; Accounts'!H199*G60/(G36+G40)),0,('O4 Summary by Class &amp; Accounts'!H199*G60/(G36+G40)))</f>
        <v>0</v>
      </c>
      <c r="H24" s="843">
        <f>IF(ISERROR('O4 Summary by Class &amp; Accounts'!I199*H60/(H36+H40)),0,('O4 Summary by Class &amp; Accounts'!I199*H60/(H36+H40)))</f>
        <v>0</v>
      </c>
      <c r="I24" s="843">
        <f>IF(ISERROR('O4 Summary by Class &amp; Accounts'!J199*I60/(I36+I40)),0,('O4 Summary by Class &amp; Accounts'!J199*I60/(I36+I40)))</f>
        <v>0</v>
      </c>
      <c r="J24" s="843">
        <f>IF(ISERROR('O4 Summary by Class &amp; Accounts'!K199*J60/(J36+J40)),0,('O4 Summary by Class &amp; Accounts'!K199*J60/(J36+J40)))</f>
        <v>0</v>
      </c>
      <c r="K24" s="843">
        <f>IF(ISERROR('O4 Summary by Class &amp; Accounts'!L199*K60/(K36+K40)),0,('O4 Summary by Class &amp; Accounts'!L199*K60/(K36+K40)))</f>
        <v>0</v>
      </c>
      <c r="L24" s="843">
        <f>IF(ISERROR('O4 Summary by Class &amp; Accounts'!M199*L60/(L36+L40)),0,('O4 Summary by Class &amp; Accounts'!M199*L60/(L36+L40)))</f>
        <v>173.10587998409463</v>
      </c>
      <c r="M24" s="843">
        <f>IF(ISERROR('O4 Summary by Class &amp; Accounts'!N199*M60/(M36+M40)),0,('O4 Summary by Class &amp; Accounts'!N199*M60/(M36+M40)))</f>
        <v>0</v>
      </c>
      <c r="N24" s="843">
        <f>IF(ISERROR('O4 Summary by Class &amp; Accounts'!O199*N60/(N36+N40)),0,('O4 Summary by Class &amp; Accounts'!O199*N60/(N36+N40)))</f>
        <v>0</v>
      </c>
      <c r="O24" s="843">
        <f>IF(ISERROR('O4 Summary by Class &amp; Accounts'!P199*O60/(O36+O40)),0,('O4 Summary by Class &amp; Accounts'!P199*O60/(O36+O40)))</f>
        <v>0</v>
      </c>
      <c r="P24" s="843">
        <f>IF(ISERROR('O4 Summary by Class &amp; Accounts'!Q199*P60/(P36+P40)),0,('O4 Summary by Class &amp; Accounts'!Q199*P60/(P36+P40)))</f>
        <v>0</v>
      </c>
      <c r="Q24" s="843">
        <f>IF(ISERROR('O4 Summary by Class &amp; Accounts'!R199*Q60/(Q36+Q40)),0,('O4 Summary by Class &amp; Accounts'!R199*Q60/(Q36+Q40)))</f>
        <v>0</v>
      </c>
      <c r="R24" s="843">
        <f>IF(ISERROR('O4 Summary by Class &amp; Accounts'!S199*R60/(R36+R40)),0,('O4 Summary by Class &amp; Accounts'!S199*R60/(R36+R40)))</f>
        <v>0</v>
      </c>
      <c r="S24" s="843">
        <f>IF(ISERROR('O4 Summary by Class &amp; Accounts'!T199*S60/(S36+S40)),0,('O4 Summary by Class &amp; Accounts'!T199*S60/(S36+S40)))</f>
        <v>0</v>
      </c>
      <c r="T24" s="843">
        <f>IF(ISERROR('O4 Summary by Class &amp; Accounts'!U199*T60/(T36+T40)),0,('O4 Summary by Class &amp; Accounts'!U199*T60/(T36+T40)))</f>
        <v>0</v>
      </c>
      <c r="U24" s="843">
        <f>IF(ISERROR('O4 Summary by Class &amp; Accounts'!V199*U60/(U36+U40)),0,('O4 Summary by Class &amp; Accounts'!V199*U60/(U36+U40)))</f>
        <v>0</v>
      </c>
      <c r="V24" s="843">
        <f>IF(ISERROR('O4 Summary by Class &amp; Accounts'!W199*V60/(V36+V40)),0,('O4 Summary by Class &amp; Accounts'!W199*V60/(V36+V40)))</f>
        <v>0</v>
      </c>
      <c r="W24" s="731">
        <f>IF(ISERROR('O4 Summary by Class &amp; Accounts'!X199*W60/(W36+W40)),0,('O4 Summary by Class &amp; Accounts'!X199*W60/(W36+W40)))</f>
        <v>0</v>
      </c>
    </row>
    <row r="25" spans="1:24" s="843" customFormat="1" ht="12.75">
      <c r="A25" s="845"/>
      <c r="B25" s="904" t="s">
        <v>834</v>
      </c>
      <c r="C25" s="844">
        <f t="shared" si="0"/>
        <v>287913.42587769608</v>
      </c>
      <c r="D25" s="843">
        <f>IF(ISERROR(D60/(D36+D40)*'O1 Revenue to cost|RR'!D33),0,D60/(D36+D40)*'O1 Revenue to cost|RR'!D33)</f>
        <v>108244.04649841097</v>
      </c>
      <c r="E25" s="843">
        <f>IF(ISERROR(E60/(E36+E40)*'O1 Revenue to cost|RR'!E33),0,E60/(E36+E40)*'O1 Revenue to cost|RR'!E33)</f>
        <v>50677.147057426024</v>
      </c>
      <c r="F25" s="843">
        <f>IF(ISERROR(F60/(F36+F40)*'O1 Revenue to cost|RR'!F33),0,F60/(F36+F40)*'O1 Revenue to cost|RR'!F33)</f>
        <v>128800.27749917413</v>
      </c>
      <c r="G25" s="843">
        <f>IF(ISERROR(G60/(G36+G40)*'O1 Revenue to cost|RR'!G33),0,G60/(G36+G40)*'O1 Revenue to cost|RR'!G33)</f>
        <v>0</v>
      </c>
      <c r="H25" s="843">
        <f>IF(ISERROR(H60/(H36+H40)*'O1 Revenue to cost|RR'!H33),0,H60/(H36+H40)*'O1 Revenue to cost|RR'!H33)</f>
        <v>0</v>
      </c>
      <c r="I25" s="843">
        <f>IF(ISERROR(I60/(I36+I40)*'O1 Revenue to cost|RR'!I33),0,I60/(I36+I40)*'O1 Revenue to cost|RR'!I33)</f>
        <v>0</v>
      </c>
      <c r="J25" s="843">
        <f>IF(ISERROR(J60/(J36+J40)*'O1 Revenue to cost|RR'!J33),0,J60/(J36+J40)*'O1 Revenue to cost|RR'!J33)</f>
        <v>0</v>
      </c>
      <c r="K25" s="843">
        <f>IF(ISERROR(K60/(K36+K40)*'O1 Revenue to cost|RR'!K33),0,K60/(K36+K40)*'O1 Revenue to cost|RR'!K33)</f>
        <v>0</v>
      </c>
      <c r="L25" s="843">
        <f>IF(ISERROR(L60/(L36+L40)*'O1 Revenue to cost|RR'!L33),0,L60/(L36+L40)*'O1 Revenue to cost|RR'!L33)</f>
        <v>191.95482268491921</v>
      </c>
      <c r="M25" s="843">
        <f>IF(ISERROR(M60/(M36+M40)*'O1 Revenue to cost|RR'!M33),0,M60/(M36+M40)*'O1 Revenue to cost|RR'!M33)</f>
        <v>0</v>
      </c>
      <c r="N25" s="843">
        <f>IF(ISERROR(N60/(N36+N40)*'O1 Revenue to cost|RR'!N33),0,N60/(N36+N40)*'O1 Revenue to cost|RR'!N33)</f>
        <v>0</v>
      </c>
      <c r="O25" s="843">
        <f>IF(ISERROR(O60/(O36+O40)*'O1 Revenue to cost|RR'!O33),0,O60/(O36+O40)*'O1 Revenue to cost|RR'!O33)</f>
        <v>0</v>
      </c>
      <c r="P25" s="843">
        <f>IF(ISERROR(P60/(P36+P40)*'O1 Revenue to cost|RR'!P33),0,P60/(P36+P40)*'O1 Revenue to cost|RR'!P33)</f>
        <v>0</v>
      </c>
      <c r="Q25" s="843">
        <f>IF(ISERROR(Q60/(Q36+Q40)*'O1 Revenue to cost|RR'!Q33),0,Q60/(Q36+Q40)*'O1 Revenue to cost|RR'!Q33)</f>
        <v>0</v>
      </c>
      <c r="R25" s="843">
        <f>IF(ISERROR(R60/(R36+R40)*'O1 Revenue to cost|RR'!R33),0,R60/(R36+R40)*'O1 Revenue to cost|RR'!R33)</f>
        <v>0</v>
      </c>
      <c r="S25" s="843">
        <f>IF(ISERROR(S60/(S36+S40)*'O1 Revenue to cost|RR'!S33),0,S60/(S36+S40)*'O1 Revenue to cost|RR'!S33)</f>
        <v>0</v>
      </c>
      <c r="T25" s="843">
        <f>IF(ISERROR(T60/(T36+T40)*'O1 Revenue to cost|RR'!T33),0,T60/(T36+T40)*'O1 Revenue to cost|RR'!T33)</f>
        <v>0</v>
      </c>
      <c r="U25" s="843">
        <f>IF(ISERROR(U60/(U36+U40)*'O1 Revenue to cost|RR'!U33),0,U60/(U36+U40)*'O1 Revenue to cost|RR'!U33)</f>
        <v>0</v>
      </c>
      <c r="V25" s="843">
        <f>IF(ISERROR(V60/(V36+V40)*'O1 Revenue to cost|RR'!V33),0,V60/(V36+V40)*'O1 Revenue to cost|RR'!V33)</f>
        <v>0</v>
      </c>
      <c r="W25" s="731">
        <f>IF(ISERROR(W60/(W36+W40)*'O1 Revenue to cost|RR'!W33),0,W60/(W36+W40)*'O1 Revenue to cost|RR'!W33)</f>
        <v>0</v>
      </c>
    </row>
    <row r="26" spans="1:24" s="872" customFormat="1" ht="22.5" customHeight="1">
      <c r="B26" s="990" t="s">
        <v>1204</v>
      </c>
      <c r="C26" s="1787">
        <f>IF(SUM(C15:C25)=SUM(D26:W26), SUM(C15:C25), "Error - Please Revise")</f>
        <v>1901929.3814378751</v>
      </c>
      <c r="D26" s="980">
        <f t="shared" ref="D26:W26" si="5">SUM(D15:D25)</f>
        <v>770434.58811983687</v>
      </c>
      <c r="E26" s="980">
        <f t="shared" si="5"/>
        <v>350689.4921855866</v>
      </c>
      <c r="F26" s="980">
        <f t="shared" si="5"/>
        <v>779418.95133143337</v>
      </c>
      <c r="G26" s="980">
        <f t="shared" si="5"/>
        <v>0</v>
      </c>
      <c r="H26" s="980">
        <f t="shared" si="5"/>
        <v>0</v>
      </c>
      <c r="I26" s="980">
        <f t="shared" si="5"/>
        <v>0</v>
      </c>
      <c r="J26" s="980">
        <f t="shared" si="5"/>
        <v>0</v>
      </c>
      <c r="K26" s="980">
        <f t="shared" si="5"/>
        <v>0</v>
      </c>
      <c r="L26" s="980">
        <f t="shared" si="5"/>
        <v>1386.3498010181513</v>
      </c>
      <c r="M26" s="980">
        <f t="shared" si="5"/>
        <v>0</v>
      </c>
      <c r="N26" s="980">
        <f t="shared" si="5"/>
        <v>0</v>
      </c>
      <c r="O26" s="980">
        <f t="shared" si="5"/>
        <v>0</v>
      </c>
      <c r="P26" s="980">
        <f t="shared" si="5"/>
        <v>0</v>
      </c>
      <c r="Q26" s="980">
        <f t="shared" si="5"/>
        <v>0</v>
      </c>
      <c r="R26" s="980">
        <f t="shared" si="5"/>
        <v>0</v>
      </c>
      <c r="S26" s="980">
        <f t="shared" si="5"/>
        <v>0</v>
      </c>
      <c r="T26" s="980">
        <f t="shared" si="5"/>
        <v>0</v>
      </c>
      <c r="U26" s="980">
        <f t="shared" si="5"/>
        <v>0</v>
      </c>
      <c r="V26" s="980">
        <f t="shared" si="5"/>
        <v>0</v>
      </c>
      <c r="W26" s="981">
        <f t="shared" si="5"/>
        <v>0</v>
      </c>
      <c r="X26" s="902"/>
    </row>
    <row r="27" spans="1:24" s="846" customFormat="1" ht="12.75">
      <c r="B27" s="905"/>
      <c r="C27" s="883"/>
      <c r="D27" s="852"/>
      <c r="E27" s="852"/>
      <c r="F27" s="852"/>
      <c r="G27" s="852"/>
      <c r="H27" s="852"/>
      <c r="I27" s="852"/>
      <c r="J27" s="852"/>
      <c r="K27" s="852"/>
      <c r="L27" s="852"/>
      <c r="M27" s="852"/>
      <c r="N27" s="852"/>
      <c r="O27" s="852"/>
      <c r="P27" s="852"/>
      <c r="Q27" s="852"/>
      <c r="R27" s="852"/>
      <c r="S27" s="852"/>
      <c r="T27" s="852"/>
      <c r="U27" s="852"/>
      <c r="V27" s="852"/>
      <c r="W27" s="853"/>
      <c r="X27" s="852"/>
    </row>
    <row r="28" spans="1:24" s="846" customFormat="1" ht="12.75">
      <c r="B28" s="905" t="s">
        <v>33</v>
      </c>
      <c r="C28" s="847">
        <f>SUM(D28:W28)</f>
        <v>221764.36025289711</v>
      </c>
      <c r="D28" s="848">
        <f>IF('I8 Demand Data'!$C$15="4 NCP",'E3 PLCC'!C53,IF('I8 Demand Data'!$C$15="1 NCP",'E3 PLCC'!C40,'E3 PLCC'!C66))</f>
        <v>83374.617386206926</v>
      </c>
      <c r="E28" s="848">
        <f>IF('I8 Demand Data'!$C$15="4 NCP",'E3 PLCC'!D53,IF('I8 Demand Data'!$C$15="1 NCP",'E3 PLCC'!D40,'E3 PLCC'!D66))</f>
        <v>39033.904245250691</v>
      </c>
      <c r="F28" s="848">
        <f>IF('I8 Demand Data'!$C$15="4 NCP",'E3 PLCC'!E53,IF('I8 Demand Data'!$C$15="1 NCP",'E3 PLCC'!E40,'E3 PLCC'!E66))</f>
        <v>99207.986056661015</v>
      </c>
      <c r="G28" s="848">
        <f>IF('I8 Demand Data'!$C$15="4 NCP",'E3 PLCC'!F53,IF('I8 Demand Data'!$C$15="1 NCP",'E3 PLCC'!F40,'E3 PLCC'!F66))</f>
        <v>0</v>
      </c>
      <c r="H28" s="848">
        <f>IF('I8 Demand Data'!$C$15="4 NCP",'E3 PLCC'!G53,IF('I8 Demand Data'!$C$15="1 NCP",'E3 PLCC'!G40,'E3 PLCC'!G66))</f>
        <v>0</v>
      </c>
      <c r="I28" s="848">
        <f>IF('I8 Demand Data'!$C$15="4 NCP",'E3 PLCC'!H53,IF('I8 Demand Data'!$C$15="1 NCP",'E3 PLCC'!H40,'E3 PLCC'!H66))</f>
        <v>0</v>
      </c>
      <c r="J28" s="848">
        <f>IF('I8 Demand Data'!$C$15="4 NCP",'E3 PLCC'!I53,IF('I8 Demand Data'!$C$15="1 NCP",'E3 PLCC'!I40,'E3 PLCC'!I66))</f>
        <v>0</v>
      </c>
      <c r="K28" s="848">
        <f>IF('I8 Demand Data'!$C$15="4 NCP",'E3 PLCC'!J53,IF('I8 Demand Data'!$C$15="1 NCP",'E3 PLCC'!J40,'E3 PLCC'!J66))</f>
        <v>0</v>
      </c>
      <c r="L28" s="848">
        <f>IF('I8 Demand Data'!$C$15="4 NCP",'E3 PLCC'!K53,IF('I8 Demand Data'!$C$15="1 NCP",'E3 PLCC'!K40,'E3 PLCC'!K66))</f>
        <v>147.85256477849126</v>
      </c>
      <c r="M28" s="848">
        <f>IF('I8 Demand Data'!$C$15="4 NCP",'E3 PLCC'!L53,IF('I8 Demand Data'!$C$15="1 NCP",'E3 PLCC'!L40,'E3 PLCC'!L66))</f>
        <v>0</v>
      </c>
      <c r="N28" s="848">
        <f>IF('I8 Demand Data'!$C$15="4 NCP",'E3 PLCC'!M53,IF('I8 Demand Data'!$C$15="1 NCP",'E3 PLCC'!M40,'E3 PLCC'!M66))</f>
        <v>0</v>
      </c>
      <c r="O28" s="848">
        <f>IF('I8 Demand Data'!$C$15="4 NCP",'E3 PLCC'!N53,IF('I8 Demand Data'!$C$15="1 NCP",'E3 PLCC'!N40,'E3 PLCC'!N66))</f>
        <v>0</v>
      </c>
      <c r="P28" s="848">
        <f>IF('I8 Demand Data'!$C$15="4 NCP",'E3 PLCC'!O53,IF('I8 Demand Data'!$C$15="1 NCP",'E3 PLCC'!O40,'E3 PLCC'!O66))</f>
        <v>0</v>
      </c>
      <c r="Q28" s="848">
        <f>IF('I8 Demand Data'!$C$15="4 NCP",'E3 PLCC'!P53,IF('I8 Demand Data'!$C$15="1 NCP",'E3 PLCC'!P40,'E3 PLCC'!P66))</f>
        <v>0</v>
      </c>
      <c r="R28" s="848">
        <f>IF('I8 Demand Data'!$C$15="4 NCP",'E3 PLCC'!Q53,IF('I8 Demand Data'!$C$15="1 NCP",'E3 PLCC'!Q40,'E3 PLCC'!Q66))</f>
        <v>0</v>
      </c>
      <c r="S28" s="848">
        <f>IF('I8 Demand Data'!$C$15="4 NCP",'E3 PLCC'!R53,IF('I8 Demand Data'!$C$15="1 NCP",'E3 PLCC'!R40,'E3 PLCC'!R66))</f>
        <v>0</v>
      </c>
      <c r="T28" s="848">
        <f>IF('I8 Demand Data'!$C$15="4 NCP",'E3 PLCC'!S53,IF('I8 Demand Data'!$C$15="1 NCP",'E3 PLCC'!S40,'E3 PLCC'!S66))</f>
        <v>0</v>
      </c>
      <c r="U28" s="848">
        <f>IF('I8 Demand Data'!$C$15="4 NCP",'E3 PLCC'!T53,IF('I8 Demand Data'!$C$15="1 NCP",'E3 PLCC'!T40,'E3 PLCC'!T66))</f>
        <v>0</v>
      </c>
      <c r="V28" s="848">
        <f>IF('I8 Demand Data'!$C$15="4 NCP",'E3 PLCC'!U53,IF('I8 Demand Data'!$C$15="1 NCP",'E3 PLCC'!U40,'E3 PLCC'!U66))</f>
        <v>0</v>
      </c>
      <c r="W28" s="849">
        <f>IF('I8 Demand Data'!$C$15="4 NCP",'E3 PLCC'!V53,IF('I8 Demand Data'!$C$15="1 NCP",'E3 PLCC'!V40,'E3 PLCC'!V66))</f>
        <v>0</v>
      </c>
      <c r="X28" s="852"/>
    </row>
    <row r="29" spans="1:24" s="846" customFormat="1" ht="12.75">
      <c r="B29" s="905" t="s">
        <v>29</v>
      </c>
      <c r="C29" s="847">
        <f>SUM(D29:W29)</f>
        <v>23620.608252113409</v>
      </c>
      <c r="D29" s="848">
        <f>IF('I8 Demand Data'!$C$15="4 NCP",MIN('E3 PLCC'!C27*4,'E3 PLCC'!C47),IF('I8 Demand Data'!$C$15="1 NCP",MIN('E3 PLCC'!C27,'E3 PLCC'!C34),MIN('E3 PLCC'!C27*12,'E3 PLCC'!C60)))</f>
        <v>18254.400000000001</v>
      </c>
      <c r="E29" s="848">
        <f>IF('I8 Demand Data'!$C$15="4 NCP",MIN('E3 PLCC'!D27*4,'E3 PLCC'!D47),IF('I8 Demand Data'!$C$15="1 NCP",MIN('E3 PLCC'!D27,'E3 PLCC'!D34),MIN('E3 PLCC'!D27*12,'E3 PLCC'!D60)))</f>
        <v>2168</v>
      </c>
      <c r="F29" s="848">
        <f>IF('I8 Demand Data'!$C$15="4 NCP",MIN('E3 PLCC'!E27*4,'E3 PLCC'!E47),IF('I8 Demand Data'!$C$15="1 NCP",MIN('E3 PLCC'!E27,'E3 PLCC'!E34),MIN('E3 PLCC'!E27*12,'E3 PLCC'!E60)))</f>
        <v>251.2</v>
      </c>
      <c r="G29" s="848">
        <f>IF('I8 Demand Data'!$C$15="4 NCP",MIN('E3 PLCC'!F27*4,'E3 PLCC'!F47),IF('I8 Demand Data'!$C$15="1 NCP",MIN('E3 PLCC'!F27,'E3 PLCC'!F34),MIN('E3 PLCC'!F27*12,'E3 PLCC'!F60)))</f>
        <v>0</v>
      </c>
      <c r="H29" s="848">
        <f>IF('I8 Demand Data'!$C$15="4 NCP",MIN('E3 PLCC'!G27*4,'E3 PLCC'!G47),IF('I8 Demand Data'!$C$15="1 NCP",MIN('E3 PLCC'!G27,'E3 PLCC'!G34),MIN('E3 PLCC'!G27*12,'E3 PLCC'!G60)))</f>
        <v>0</v>
      </c>
      <c r="I29" s="848">
        <f>IF('I8 Demand Data'!$C$15="4 NCP",MIN('E3 PLCC'!H27*4,'E3 PLCC'!H47),IF('I8 Demand Data'!$C$15="1 NCP",MIN('E3 PLCC'!H27,'E3 PLCC'!H34),MIN('E3 PLCC'!H27*12,'E3 PLCC'!H60)))</f>
        <v>0</v>
      </c>
      <c r="J29" s="848">
        <f>IF('I8 Demand Data'!$C$15="4 NCP",MIN('E3 PLCC'!I27*4,'E3 PLCC'!I47),IF('I8 Demand Data'!$C$15="1 NCP",MIN('E3 PLCC'!I27,'E3 PLCC'!I34),MIN('E3 PLCC'!I27*12,'E3 PLCC'!I60)))</f>
        <v>2400.6368763237888</v>
      </c>
      <c r="K29" s="848">
        <f>IF('I8 Demand Data'!$C$15="4 NCP",MIN('E3 PLCC'!J27*4,'E3 PLCC'!J47),IF('I8 Demand Data'!$C$15="1 NCP",MIN('E3 PLCC'!J27,'E3 PLCC'!J34),MIN('E3 PLCC'!J27*12,'E3 PLCC'!J60)))</f>
        <v>304.7713757896193</v>
      </c>
      <c r="L29" s="848">
        <f>IF('I8 Demand Data'!$C$15="4 NCP",MIN('E3 PLCC'!K27*4,'E3 PLCC'!K47),IF('I8 Demand Data'!$C$15="1 NCP",MIN('E3 PLCC'!K27,'E3 PLCC'!K34),MIN('E3 PLCC'!K27*12,'E3 PLCC'!K60)))</f>
        <v>241.6</v>
      </c>
      <c r="M29" s="848">
        <f>IF('I8 Demand Data'!$C$15="4 NCP",MIN('E3 PLCC'!L27*4,'E3 PLCC'!L47),IF('I8 Demand Data'!$C$15="1 NCP",MIN('E3 PLCC'!L27,'E3 PLCC'!L34),MIN('E3 PLCC'!L27*12,'E3 PLCC'!L60)))</f>
        <v>0</v>
      </c>
      <c r="N29" s="848">
        <f>IF('I8 Demand Data'!$C$15="4 NCP",MIN('E3 PLCC'!M27*4,'E3 PLCC'!M47),IF('I8 Demand Data'!$C$15="1 NCP",MIN('E3 PLCC'!M27,'E3 PLCC'!M34),MIN('E3 PLCC'!M27*12,'E3 PLCC'!M60)))</f>
        <v>0</v>
      </c>
      <c r="O29" s="848">
        <f>IF('I8 Demand Data'!$C$15="4 NCP",MIN('E3 PLCC'!N27*4,'E3 PLCC'!N47),IF('I8 Demand Data'!$C$15="1 NCP",MIN('E3 PLCC'!N27,'E3 PLCC'!N34),MIN('E3 PLCC'!N27*12,'E3 PLCC'!N60)))</f>
        <v>0</v>
      </c>
      <c r="P29" s="848">
        <f>IF('I8 Demand Data'!$C$15="4 NCP",MIN('E3 PLCC'!O27*4,'E3 PLCC'!O47),IF('I8 Demand Data'!$C$15="1 NCP",MIN('E3 PLCC'!O27,'E3 PLCC'!O34),MIN('E3 PLCC'!O27*12,'E3 PLCC'!O60)))</f>
        <v>0</v>
      </c>
      <c r="Q29" s="848">
        <f>IF('I8 Demand Data'!$C$15="4 NCP",MIN('E3 PLCC'!P27*4,'E3 PLCC'!P47),IF('I8 Demand Data'!$C$15="1 NCP",MIN('E3 PLCC'!P27,'E3 PLCC'!P34),MIN('E3 PLCC'!P27*12,'E3 PLCC'!P60)))</f>
        <v>0</v>
      </c>
      <c r="R29" s="848">
        <f>IF('I8 Demand Data'!$C$15="4 NCP",MIN('E3 PLCC'!Q27*4,'E3 PLCC'!Q47),IF('I8 Demand Data'!$C$15="1 NCP",MIN('E3 PLCC'!Q27,'E3 PLCC'!Q34),MIN('E3 PLCC'!Q27*12,'E3 PLCC'!Q60)))</f>
        <v>0</v>
      </c>
      <c r="S29" s="848">
        <f>IF('I8 Demand Data'!$C$15="4 NCP",MIN('E3 PLCC'!R27*4,'E3 PLCC'!R47),IF('I8 Demand Data'!$C$15="1 NCP",MIN('E3 PLCC'!R27,'E3 PLCC'!R34),MIN('E3 PLCC'!R27*12,'E3 PLCC'!R60)))</f>
        <v>0</v>
      </c>
      <c r="T29" s="848">
        <f>IF('I8 Demand Data'!$C$15="4 NCP",MIN('E3 PLCC'!S27*4,'E3 PLCC'!S47),IF('I8 Demand Data'!$C$15="1 NCP",MIN('E3 PLCC'!S27,'E3 PLCC'!S34),MIN('E3 PLCC'!S27*12,'E3 PLCC'!S60)))</f>
        <v>0</v>
      </c>
      <c r="U29" s="848">
        <f>IF('I8 Demand Data'!$C$15="4 NCP",MIN('E3 PLCC'!T27*4,'E3 PLCC'!T47),IF('I8 Demand Data'!$C$15="1 NCP",MIN('E3 PLCC'!T27,'E3 PLCC'!T34),MIN('E3 PLCC'!T27*12,'E3 PLCC'!T60)))</f>
        <v>0</v>
      </c>
      <c r="V29" s="848">
        <f>IF('I8 Demand Data'!$C$15="4 NCP",MIN('E3 PLCC'!U27*4,'E3 PLCC'!U47),IF('I8 Demand Data'!$C$15="1 NCP",MIN('E3 PLCC'!U27,'E3 PLCC'!U34),MIN('E3 PLCC'!U27*12,'E3 PLCC'!U60)))</f>
        <v>0</v>
      </c>
      <c r="W29" s="849">
        <f>IF('I8 Demand Data'!$C$15="4 NCP",MIN('E3 PLCC'!V27*4,'E3 PLCC'!V47),IF('I8 Demand Data'!$C$15="1 NCP",MIN('E3 PLCC'!V27,'E3 PLCC'!V34),MIN('E3 PLCC'!V27*12,'E3 PLCC'!V60)))</f>
        <v>0</v>
      </c>
      <c r="X29" s="852"/>
    </row>
    <row r="30" spans="1:24" s="846" customFormat="1" ht="12.75">
      <c r="B30" s="905" t="s">
        <v>30</v>
      </c>
      <c r="C30" s="851">
        <f>SUM(D30:W30)</f>
        <v>192399.00336355297</v>
      </c>
      <c r="D30" s="852">
        <f>IF(ISERROR(D26/D28),0,D26/D28*D29)</f>
        <v>168682.28708299174</v>
      </c>
      <c r="E30" s="852">
        <f t="shared" ref="E30:W30" si="6">IF(ISERROR(E26/E28),0,E26/E28*E29)</f>
        <v>19477.806121606653</v>
      </c>
      <c r="F30" s="852">
        <f t="shared" si="6"/>
        <v>1973.5310468114308</v>
      </c>
      <c r="G30" s="852">
        <f t="shared" si="6"/>
        <v>0</v>
      </c>
      <c r="H30" s="852">
        <f t="shared" si="6"/>
        <v>0</v>
      </c>
      <c r="I30" s="852">
        <f t="shared" si="6"/>
        <v>0</v>
      </c>
      <c r="J30" s="852">
        <f t="shared" si="6"/>
        <v>0</v>
      </c>
      <c r="K30" s="852">
        <f t="shared" si="6"/>
        <v>0</v>
      </c>
      <c r="L30" s="852">
        <f t="shared" si="6"/>
        <v>2265.379112143145</v>
      </c>
      <c r="M30" s="852">
        <f t="shared" si="6"/>
        <v>0</v>
      </c>
      <c r="N30" s="852">
        <f t="shared" si="6"/>
        <v>0</v>
      </c>
      <c r="O30" s="852">
        <f t="shared" si="6"/>
        <v>0</v>
      </c>
      <c r="P30" s="852">
        <f t="shared" si="6"/>
        <v>0</v>
      </c>
      <c r="Q30" s="852">
        <f t="shared" si="6"/>
        <v>0</v>
      </c>
      <c r="R30" s="852">
        <f t="shared" si="6"/>
        <v>0</v>
      </c>
      <c r="S30" s="852">
        <f t="shared" si="6"/>
        <v>0</v>
      </c>
      <c r="T30" s="852">
        <f t="shared" si="6"/>
        <v>0</v>
      </c>
      <c r="U30" s="852">
        <f t="shared" si="6"/>
        <v>0</v>
      </c>
      <c r="V30" s="852">
        <f t="shared" si="6"/>
        <v>0</v>
      </c>
      <c r="W30" s="853">
        <f t="shared" si="6"/>
        <v>0</v>
      </c>
      <c r="X30" s="852"/>
    </row>
    <row r="31" spans="1:24" s="846" customFormat="1" ht="12.75">
      <c r="B31" s="905"/>
      <c r="C31" s="851"/>
      <c r="D31" s="852"/>
      <c r="E31" s="852"/>
      <c r="F31" s="852"/>
      <c r="G31" s="852"/>
      <c r="H31" s="852"/>
      <c r="I31" s="852"/>
      <c r="J31" s="852"/>
      <c r="K31" s="852"/>
      <c r="L31" s="852"/>
      <c r="M31" s="852"/>
      <c r="N31" s="852"/>
      <c r="O31" s="852"/>
      <c r="P31" s="852"/>
      <c r="Q31" s="852"/>
      <c r="R31" s="852"/>
      <c r="S31" s="852"/>
      <c r="T31" s="852"/>
      <c r="U31" s="852"/>
      <c r="V31" s="852"/>
      <c r="W31" s="853"/>
      <c r="X31" s="852"/>
    </row>
    <row r="32" spans="1:24" s="846" customFormat="1" ht="12.75">
      <c r="B32" s="905"/>
      <c r="C32" s="851"/>
      <c r="D32" s="852"/>
      <c r="E32" s="852"/>
      <c r="F32" s="852"/>
      <c r="G32" s="852"/>
      <c r="H32" s="852"/>
      <c r="I32" s="852"/>
      <c r="J32" s="852"/>
      <c r="K32" s="852"/>
      <c r="L32" s="852"/>
      <c r="M32" s="852"/>
      <c r="N32" s="852"/>
      <c r="O32" s="852"/>
      <c r="P32" s="852"/>
      <c r="Q32" s="852"/>
      <c r="R32" s="852"/>
      <c r="S32" s="852"/>
      <c r="T32" s="852"/>
      <c r="U32" s="852"/>
      <c r="V32" s="852"/>
      <c r="W32" s="853"/>
      <c r="X32" s="852"/>
    </row>
    <row r="33" spans="1:24" s="730" customFormat="1" ht="12.75">
      <c r="A33" s="727"/>
      <c r="B33" s="905"/>
      <c r="C33" s="844"/>
      <c r="D33" s="843"/>
      <c r="E33" s="843"/>
      <c r="F33" s="843"/>
      <c r="G33" s="843"/>
      <c r="H33" s="843"/>
      <c r="I33" s="843"/>
      <c r="J33" s="843"/>
      <c r="K33" s="843"/>
      <c r="L33" s="843"/>
      <c r="M33" s="843"/>
      <c r="N33" s="843"/>
      <c r="O33" s="843"/>
      <c r="P33" s="843"/>
      <c r="Q33" s="843"/>
      <c r="R33" s="843"/>
      <c r="S33" s="843"/>
      <c r="T33" s="843"/>
      <c r="U33" s="843"/>
      <c r="V33" s="843"/>
      <c r="W33" s="731"/>
      <c r="X33" s="843"/>
    </row>
    <row r="34" spans="1:24" s="730" customFormat="1" ht="12.75">
      <c r="B34" s="905" t="s">
        <v>1016</v>
      </c>
      <c r="C34" s="844">
        <f>SUM(D34:W34)</f>
        <v>6187500</v>
      </c>
      <c r="D34" s="843">
        <f>SUM('O4 Summary by Class &amp; Accounts'!E60:E73)+SUM('O4 Summary by Class &amp; Accounts'!E74:E76)+SUM('O4 Summary by Class &amp; Accounts'!E77) +SUM('O4 Summary by Class &amp; Accounts'!E79:E80)</f>
        <v>3099953.4179031756</v>
      </c>
      <c r="E34" s="843">
        <f>SUM('O4 Summary by Class &amp; Accounts'!F60:F73)+SUM('O4 Summary by Class &amp; Accounts'!F74:F76)+SUM('O4 Summary by Class &amp; Accounts'!F77) +SUM('O4 Summary by Class &amp; Accounts'!F79:F80)</f>
        <v>1066200.6481675906</v>
      </c>
      <c r="F34" s="843">
        <f>SUM('O4 Summary by Class &amp; Accounts'!G60:G73)+SUM('O4 Summary by Class &amp; Accounts'!G74:G76)+SUM('O4 Summary by Class &amp; Accounts'!G77) +SUM('O4 Summary by Class &amp; Accounts'!G79:G80)</f>
        <v>1544444.8964134022</v>
      </c>
      <c r="G34" s="843">
        <f>SUM('O4 Summary by Class &amp; Accounts'!H60:H73)+SUM('O4 Summary by Class &amp; Accounts'!H74:H76)+SUM('O4 Summary by Class &amp; Accounts'!H77) +SUM('O4 Summary by Class &amp; Accounts'!H79:H80)</f>
        <v>0</v>
      </c>
      <c r="H34" s="843">
        <f>SUM('O4 Summary by Class &amp; Accounts'!I60:I73)+SUM('O4 Summary by Class &amp; Accounts'!I74:I76)+SUM('O4 Summary by Class &amp; Accounts'!I77) +SUM('O4 Summary by Class &amp; Accounts'!I79:I80)</f>
        <v>0</v>
      </c>
      <c r="I34" s="843">
        <f>SUM('O4 Summary by Class &amp; Accounts'!J60:J73)+SUM('O4 Summary by Class &amp; Accounts'!J74:J76)+SUM('O4 Summary by Class &amp; Accounts'!J77) +SUM('O4 Summary by Class &amp; Accounts'!J79:J80)</f>
        <v>0</v>
      </c>
      <c r="J34" s="843">
        <f>SUM('O4 Summary by Class &amp; Accounts'!K60:K73)+SUM('O4 Summary by Class &amp; Accounts'!K74:K76)+SUM('O4 Summary by Class &amp; Accounts'!K77) +SUM('O4 Summary by Class &amp; Accounts'!K79:K80)</f>
        <v>431737.48985434702</v>
      </c>
      <c r="K34" s="843">
        <f>SUM('O4 Summary by Class &amp; Accounts'!L60:L73)+SUM('O4 Summary by Class &amp; Accounts'!L74:L76)+SUM('O4 Summary by Class &amp; Accounts'!L77) +SUM('O4 Summary by Class &amp; Accounts'!L79:L80)</f>
        <v>23689.490912913076</v>
      </c>
      <c r="L34" s="843">
        <f>SUM('O4 Summary by Class &amp; Accounts'!M60:M73)+SUM('O4 Summary by Class &amp; Accounts'!M74:M76)+SUM('O4 Summary by Class &amp; Accounts'!M77) +SUM('O4 Summary by Class &amp; Accounts'!M79:M80)</f>
        <v>21474.056748571678</v>
      </c>
      <c r="M34" s="843">
        <f>SUM('O4 Summary by Class &amp; Accounts'!N60:N73)+SUM('O4 Summary by Class &amp; Accounts'!N74:N76)+SUM('O4 Summary by Class &amp; Accounts'!N77) +SUM('O4 Summary by Class &amp; Accounts'!N79:N80)</f>
        <v>0</v>
      </c>
      <c r="N34" s="843">
        <f>SUM('O4 Summary by Class &amp; Accounts'!O60:O73)+SUM('O4 Summary by Class &amp; Accounts'!O74:O76)+SUM('O4 Summary by Class &amp; Accounts'!O77) +SUM('O4 Summary by Class &amp; Accounts'!O79:O80)</f>
        <v>0</v>
      </c>
      <c r="O34" s="843">
        <f>SUM('O4 Summary by Class &amp; Accounts'!P60:P73)+SUM('O4 Summary by Class &amp; Accounts'!P74:P76)+SUM('O4 Summary by Class &amp; Accounts'!P77) +SUM('O4 Summary by Class &amp; Accounts'!P79:P80)</f>
        <v>0</v>
      </c>
      <c r="P34" s="843">
        <f>SUM('O4 Summary by Class &amp; Accounts'!Q60:Q73)+SUM('O4 Summary by Class &amp; Accounts'!Q74:Q76)+SUM('O4 Summary by Class &amp; Accounts'!Q77) +SUM('O4 Summary by Class &amp; Accounts'!Q79:Q80)</f>
        <v>0</v>
      </c>
      <c r="Q34" s="843">
        <f>SUM('O4 Summary by Class &amp; Accounts'!R60:R73)+SUM('O4 Summary by Class &amp; Accounts'!R74:R76)+SUM('O4 Summary by Class &amp; Accounts'!R77) +SUM('O4 Summary by Class &amp; Accounts'!R79:R80)</f>
        <v>0</v>
      </c>
      <c r="R34" s="843">
        <f>SUM('O4 Summary by Class &amp; Accounts'!S60:S73)+SUM('O4 Summary by Class &amp; Accounts'!S74:S76)+SUM('O4 Summary by Class &amp; Accounts'!S77) +SUM('O4 Summary by Class &amp; Accounts'!S79:S80)</f>
        <v>0</v>
      </c>
      <c r="S34" s="843">
        <f>SUM('O4 Summary by Class &amp; Accounts'!T60:T73)+SUM('O4 Summary by Class &amp; Accounts'!T74:T76)+SUM('O4 Summary by Class &amp; Accounts'!T77) +SUM('O4 Summary by Class &amp; Accounts'!T79:T80)</f>
        <v>0</v>
      </c>
      <c r="T34" s="843">
        <f>SUM('O4 Summary by Class &amp; Accounts'!U60:U73)+SUM('O4 Summary by Class &amp; Accounts'!U74:U76)+SUM('O4 Summary by Class &amp; Accounts'!U77) +SUM('O4 Summary by Class &amp; Accounts'!U79:U80)</f>
        <v>0</v>
      </c>
      <c r="U34" s="843">
        <f>SUM('O4 Summary by Class &amp; Accounts'!V60:V73)+SUM('O4 Summary by Class &amp; Accounts'!V74:V76)+SUM('O4 Summary by Class &amp; Accounts'!V77) +SUM('O4 Summary by Class &amp; Accounts'!V79:V80)</f>
        <v>0</v>
      </c>
      <c r="V34" s="843">
        <f>SUM('O4 Summary by Class &amp; Accounts'!W60:W73)+SUM('O4 Summary by Class &amp; Accounts'!W74:W76)+SUM('O4 Summary by Class &amp; Accounts'!W77) +SUM('O4 Summary by Class &amp; Accounts'!W79:W80)</f>
        <v>0</v>
      </c>
      <c r="W34" s="731">
        <f>SUM('O4 Summary by Class &amp; Accounts'!X60:X73)+SUM('O4 Summary by Class &amp; Accounts'!X74:X76)+SUM('O4 Summary by Class &amp; Accounts'!X77) +SUM('O4 Summary by Class &amp; Accounts'!X79:X80)</f>
        <v>0</v>
      </c>
      <c r="X34" s="843"/>
    </row>
    <row r="35" spans="1:24" s="730" customFormat="1" ht="12.75">
      <c r="B35" s="905" t="s">
        <v>1017</v>
      </c>
      <c r="C35" s="844">
        <f>SUM(D35:W35)</f>
        <v>-4221999.9999999991</v>
      </c>
      <c r="D35" s="843">
        <f>'O7 Amortization'!AW80+'O7 Amortization'!AW150+'O7 Amortization'!AW220+'O7 Amortization'!AW290</f>
        <v>-2115232.8614767198</v>
      </c>
      <c r="E35" s="843">
        <f>'O7 Amortization'!AX80+'O7 Amortization'!AX150+'O7 Amortization'!AX220+'O7 Amortization'!AX290</f>
        <v>-727515.01196986961</v>
      </c>
      <c r="F35" s="843">
        <f>'O7 Amortization'!AY80+'O7 Amortization'!AY150+'O7 Amortization'!AY220+'O7 Amortization'!AY290</f>
        <v>-1053841.8347729105</v>
      </c>
      <c r="G35" s="843">
        <f>'O7 Amortization'!AZ80+'O7 Amortization'!AZ150+'O7 Amortization'!AZ220+'O7 Amortization'!AZ290</f>
        <v>0</v>
      </c>
      <c r="H35" s="843">
        <f>'O7 Amortization'!BA80+'O7 Amortization'!BA150+'O7 Amortization'!BA220+'O7 Amortization'!BA290</f>
        <v>0</v>
      </c>
      <c r="I35" s="843">
        <f>'O7 Amortization'!BB80+'O7 Amortization'!BB150+'O7 Amortization'!BB220+'O7 Amortization'!BB290</f>
        <v>0</v>
      </c>
      <c r="J35" s="843">
        <f>'O7 Amortization'!BC80+'O7 Amortization'!BC150+'O7 Amortization'!BC220+'O7 Amortization'!BC290</f>
        <v>-294593.24156202882</v>
      </c>
      <c r="K35" s="843">
        <f>'O7 Amortization'!BD80+'O7 Amortization'!BD150+'O7 Amortization'!BD220+'O7 Amortization'!BD290</f>
        <v>-16164.368587364685</v>
      </c>
      <c r="L35" s="843">
        <f>'O7 Amortization'!BE80+'O7 Amortization'!BE150+'O7 Amortization'!BE220+'O7 Amortization'!BE290</f>
        <v>-14652.681631106199</v>
      </c>
      <c r="M35" s="843">
        <f>'O7 Amortization'!BF80+'O7 Amortization'!BF150+'O7 Amortization'!BF220+'O7 Amortization'!BF290</f>
        <v>0</v>
      </c>
      <c r="N35" s="843">
        <f>'O7 Amortization'!BG80+'O7 Amortization'!BG150+'O7 Amortization'!BG220+'O7 Amortization'!BG290</f>
        <v>0</v>
      </c>
      <c r="O35" s="843">
        <f>'O7 Amortization'!BH80+'O7 Amortization'!BH150+'O7 Amortization'!BH220+'O7 Amortization'!BH290</f>
        <v>0</v>
      </c>
      <c r="P35" s="843">
        <f>'O7 Amortization'!BI80+'O7 Amortization'!BI150+'O7 Amortization'!BI220+'O7 Amortization'!BI290</f>
        <v>0</v>
      </c>
      <c r="Q35" s="843">
        <f>'O7 Amortization'!BJ80+'O7 Amortization'!BJ150+'O7 Amortization'!BJ220+'O7 Amortization'!BJ290</f>
        <v>0</v>
      </c>
      <c r="R35" s="843">
        <f>'O7 Amortization'!BK80+'O7 Amortization'!BK150+'O7 Amortization'!BK220+'O7 Amortization'!BK290</f>
        <v>0</v>
      </c>
      <c r="S35" s="843">
        <f>'O7 Amortization'!BL80+'O7 Amortization'!BL150+'O7 Amortization'!BL220+'O7 Amortization'!BL290</f>
        <v>0</v>
      </c>
      <c r="T35" s="843">
        <f>'O7 Amortization'!BM80+'O7 Amortization'!BM150+'O7 Amortization'!BM220+'O7 Amortization'!BM290</f>
        <v>0</v>
      </c>
      <c r="U35" s="843">
        <f>'O7 Amortization'!BN80+'O7 Amortization'!BN150+'O7 Amortization'!BN220+'O7 Amortization'!BN290</f>
        <v>0</v>
      </c>
      <c r="V35" s="843">
        <f>'O7 Amortization'!BO80+'O7 Amortization'!BO150+'O7 Amortization'!BO220+'O7 Amortization'!BO290</f>
        <v>0</v>
      </c>
      <c r="W35" s="731">
        <f>'O7 Amortization'!BP80+'O7 Amortization'!BP150+'O7 Amortization'!BP220+'O7 Amortization'!BP290</f>
        <v>0</v>
      </c>
      <c r="X35" s="843"/>
    </row>
    <row r="36" spans="1:24" s="730" customFormat="1" ht="12.75">
      <c r="B36" s="905" t="s">
        <v>1018</v>
      </c>
      <c r="C36" s="844">
        <f>SUM(D36:W36)</f>
        <v>1965500.0000000005</v>
      </c>
      <c r="D36" s="843">
        <f t="shared" ref="D36:W36" si="7">D34+D35</f>
        <v>984720.55642645573</v>
      </c>
      <c r="E36" s="843">
        <f t="shared" si="7"/>
        <v>338685.636197721</v>
      </c>
      <c r="F36" s="843">
        <f t="shared" si="7"/>
        <v>490603.06164049171</v>
      </c>
      <c r="G36" s="843">
        <f t="shared" si="7"/>
        <v>0</v>
      </c>
      <c r="H36" s="843">
        <f t="shared" si="7"/>
        <v>0</v>
      </c>
      <c r="I36" s="843">
        <f t="shared" si="7"/>
        <v>0</v>
      </c>
      <c r="J36" s="843">
        <f t="shared" si="7"/>
        <v>137144.2482923182</v>
      </c>
      <c r="K36" s="843">
        <f t="shared" si="7"/>
        <v>7525.122325548391</v>
      </c>
      <c r="L36" s="843">
        <f t="shared" si="7"/>
        <v>6821.375117465479</v>
      </c>
      <c r="M36" s="843">
        <f t="shared" si="7"/>
        <v>0</v>
      </c>
      <c r="N36" s="843">
        <f t="shared" si="7"/>
        <v>0</v>
      </c>
      <c r="O36" s="843">
        <f t="shared" si="7"/>
        <v>0</v>
      </c>
      <c r="P36" s="843">
        <f t="shared" si="7"/>
        <v>0</v>
      </c>
      <c r="Q36" s="843">
        <f t="shared" si="7"/>
        <v>0</v>
      </c>
      <c r="R36" s="843">
        <f t="shared" si="7"/>
        <v>0</v>
      </c>
      <c r="S36" s="843">
        <f t="shared" si="7"/>
        <v>0</v>
      </c>
      <c r="T36" s="843">
        <f t="shared" si="7"/>
        <v>0</v>
      </c>
      <c r="U36" s="843">
        <f t="shared" si="7"/>
        <v>0</v>
      </c>
      <c r="V36" s="843">
        <f t="shared" si="7"/>
        <v>0</v>
      </c>
      <c r="W36" s="731">
        <f t="shared" si="7"/>
        <v>0</v>
      </c>
      <c r="X36" s="843"/>
    </row>
    <row r="37" spans="1:24" s="730" customFormat="1" ht="12.75">
      <c r="B37" s="905"/>
      <c r="C37" s="844"/>
      <c r="D37" s="843"/>
      <c r="E37" s="843"/>
      <c r="F37" s="843"/>
      <c r="G37" s="843"/>
      <c r="H37" s="843"/>
      <c r="I37" s="843"/>
      <c r="J37" s="843"/>
      <c r="K37" s="843"/>
      <c r="L37" s="843"/>
      <c r="M37" s="843"/>
      <c r="N37" s="843"/>
      <c r="O37" s="843"/>
      <c r="P37" s="843"/>
      <c r="Q37" s="843"/>
      <c r="R37" s="843"/>
      <c r="S37" s="843"/>
      <c r="T37" s="843"/>
      <c r="U37" s="843"/>
      <c r="V37" s="843"/>
      <c r="W37" s="731"/>
      <c r="X37" s="843"/>
    </row>
    <row r="38" spans="1:24" s="730" customFormat="1" ht="12.75">
      <c r="B38" s="905" t="s">
        <v>1019</v>
      </c>
      <c r="C38" s="844">
        <f>SUM(D38:W38)</f>
        <v>320000.00000000006</v>
      </c>
      <c r="D38" s="843">
        <f>'O7 Amortization'!AW364+'O7 Amortization'!AW436+'O7 Amortization'!AW509+'O7 Amortization'!AW582</f>
        <v>160320.82322893187</v>
      </c>
      <c r="E38" s="843">
        <f>'O7 Amortization'!AX364+'O7 Amortization'!AX436+'O7 Amortization'!AX509+'O7 Amortization'!AX582</f>
        <v>55140.882006243082</v>
      </c>
      <c r="F38" s="843">
        <f>'O7 Amortization'!AY364+'O7 Amortization'!AY436+'O7 Amortization'!AY509+'O7 Amortization'!AY582</f>
        <v>79874.321915521417</v>
      </c>
      <c r="G38" s="843">
        <f>'O7 Amortization'!AZ364+'O7 Amortization'!AZ436+'O7 Amortization'!AZ509+'O7 Amortization'!AZ582</f>
        <v>0</v>
      </c>
      <c r="H38" s="843">
        <f>'O7 Amortization'!BA364+'O7 Amortization'!BA436+'O7 Amortization'!BA509+'O7 Amortization'!BA582</f>
        <v>0</v>
      </c>
      <c r="I38" s="843">
        <f>'O7 Amortization'!BB364+'O7 Amortization'!BB436+'O7 Amortization'!BB509+'O7 Amortization'!BB582</f>
        <v>0</v>
      </c>
      <c r="J38" s="843">
        <f>'O7 Amortization'!BC364+'O7 Amortization'!BC436+'O7 Amortization'!BC509+'O7 Amortization'!BC582</f>
        <v>22328.241899537948</v>
      </c>
      <c r="K38" s="843">
        <f>'O7 Amortization'!BD364+'O7 Amortization'!BD436+'O7 Amortization'!BD509+'O7 Amortization'!BD582</f>
        <v>1225.1534694355046</v>
      </c>
      <c r="L38" s="843">
        <f>'O7 Amortization'!BE364+'O7 Amortization'!BE436+'O7 Amortization'!BE509+'O7 Amortization'!BE582</f>
        <v>1110.5774803301717</v>
      </c>
      <c r="M38" s="843">
        <f>'O7 Amortization'!BF364+'O7 Amortization'!BF436+'O7 Amortization'!BF509+'O7 Amortization'!BF582</f>
        <v>0</v>
      </c>
      <c r="N38" s="843">
        <f>'O7 Amortization'!BG364+'O7 Amortization'!BG436+'O7 Amortization'!BG509+'O7 Amortization'!BG582</f>
        <v>0</v>
      </c>
      <c r="O38" s="843">
        <f>'O7 Amortization'!BH364+'O7 Amortization'!BH436+'O7 Amortization'!BH509+'O7 Amortization'!BH582</f>
        <v>0</v>
      </c>
      <c r="P38" s="843">
        <f>'O7 Amortization'!BI364+'O7 Amortization'!BI436+'O7 Amortization'!BI509+'O7 Amortization'!BI582</f>
        <v>0</v>
      </c>
      <c r="Q38" s="843">
        <f>'O7 Amortization'!BJ364+'O7 Amortization'!BJ436+'O7 Amortization'!BJ509+'O7 Amortization'!BJ582</f>
        <v>0</v>
      </c>
      <c r="R38" s="843">
        <f>'O7 Amortization'!BK364+'O7 Amortization'!BK436+'O7 Amortization'!BK509+'O7 Amortization'!BK582</f>
        <v>0</v>
      </c>
      <c r="S38" s="843">
        <f>'O7 Amortization'!BL364+'O7 Amortization'!BL436+'O7 Amortization'!BL509+'O7 Amortization'!BL582</f>
        <v>0</v>
      </c>
      <c r="T38" s="843">
        <f>'O7 Amortization'!BM364+'O7 Amortization'!BM436+'O7 Amortization'!BM509+'O7 Amortization'!BM582</f>
        <v>0</v>
      </c>
      <c r="U38" s="843">
        <f>'O7 Amortization'!BN364+'O7 Amortization'!BN436+'O7 Amortization'!BN509+'O7 Amortization'!BN582</f>
        <v>0</v>
      </c>
      <c r="V38" s="843">
        <f>'O7 Amortization'!BO364+'O7 Amortization'!BO436+'O7 Amortization'!BO509+'O7 Amortization'!BO582</f>
        <v>0</v>
      </c>
      <c r="W38" s="731">
        <f>'O7 Amortization'!BP364+'O7 Amortization'!BP436+'O7 Amortization'!BP509+'O7 Amortization'!BP582</f>
        <v>0</v>
      </c>
      <c r="X38" s="843"/>
    </row>
    <row r="39" spans="1:24" s="730" customFormat="1" ht="12.75">
      <c r="B39" s="905"/>
      <c r="C39" s="844"/>
      <c r="D39" s="843"/>
      <c r="E39" s="843"/>
      <c r="F39" s="843"/>
      <c r="G39" s="843"/>
      <c r="H39" s="843"/>
      <c r="I39" s="843"/>
      <c r="J39" s="843"/>
      <c r="K39" s="843"/>
      <c r="L39" s="843"/>
      <c r="M39" s="843"/>
      <c r="N39" s="843"/>
      <c r="O39" s="843"/>
      <c r="P39" s="843"/>
      <c r="Q39" s="843"/>
      <c r="R39" s="843"/>
      <c r="S39" s="843"/>
      <c r="T39" s="843"/>
      <c r="U39" s="843"/>
      <c r="V39" s="843"/>
      <c r="W39" s="731"/>
      <c r="X39" s="843"/>
    </row>
    <row r="40" spans="1:24" s="728" customFormat="1" ht="12.75">
      <c r="B40" s="991" t="s">
        <v>419</v>
      </c>
      <c r="C40" s="992">
        <f>SUM(D40:W40)</f>
        <v>14586650.000000004</v>
      </c>
      <c r="D40" s="993">
        <f>IF(ISERROR('O6 Source Data for E2'!D99), "-", 'O6 Source Data for E2'!D99)</f>
        <v>7286994.4551457241</v>
      </c>
      <c r="E40" s="993">
        <f>IF(ISERROR('O6 Source Data for E2'!E99), "-", 'O6 Source Data for E2'!E99)</f>
        <v>2522800.2637391775</v>
      </c>
      <c r="F40" s="993">
        <f>IF(ISERROR('O6 Source Data for E2'!F99), "-", 'O6 Source Data for E2'!F99)</f>
        <v>3680773.7068402441</v>
      </c>
      <c r="G40" s="993">
        <f>IF(ISERROR('O6 Source Data for E2'!G99), "-", 'O6 Source Data for E2'!G99)</f>
        <v>0</v>
      </c>
      <c r="H40" s="993">
        <f>IF(ISERROR('O6 Source Data for E2'!H99), "-", 'O6 Source Data for E2'!H99)</f>
        <v>0</v>
      </c>
      <c r="I40" s="993">
        <f>IF(ISERROR('O6 Source Data for E2'!I99), "-", 'O6 Source Data for E2'!I99)</f>
        <v>0</v>
      </c>
      <c r="J40" s="993">
        <f>IF(ISERROR('O6 Source Data for E2'!J99), "-", 'O6 Source Data for E2'!J99)</f>
        <v>992024.63486041268</v>
      </c>
      <c r="K40" s="993">
        <f>IF(ISERROR('O6 Source Data for E2'!K99), "-", 'O6 Source Data for E2'!K99)</f>
        <v>54434.23437106538</v>
      </c>
      <c r="L40" s="993">
        <f>IF(ISERROR('O6 Source Data for E2'!L99), "-", 'O6 Source Data for E2'!L99)</f>
        <v>49622.705043377151</v>
      </c>
      <c r="M40" s="993">
        <f>IF(ISERROR('O6 Source Data for E2'!M99), "-", 'O6 Source Data for E2'!M99)</f>
        <v>0</v>
      </c>
      <c r="N40" s="993">
        <f>IF(ISERROR('O6 Source Data for E2'!N99), "-", 'O6 Source Data for E2'!N99)</f>
        <v>0</v>
      </c>
      <c r="O40" s="993">
        <f>IF(ISERROR('O6 Source Data for E2'!O99), "-", 'O6 Source Data for E2'!O99)</f>
        <v>0</v>
      </c>
      <c r="P40" s="993">
        <f>IF(ISERROR('O6 Source Data for E2'!P99), "-", 'O6 Source Data for E2'!P99)</f>
        <v>0</v>
      </c>
      <c r="Q40" s="993">
        <f>IF(ISERROR('O6 Source Data for E2'!Q99), "-", 'O6 Source Data for E2'!Q99)</f>
        <v>0</v>
      </c>
      <c r="R40" s="993">
        <f>IF(ISERROR('O6 Source Data for E2'!R99), "-", 'O6 Source Data for E2'!R99)</f>
        <v>0</v>
      </c>
      <c r="S40" s="993">
        <f>IF(ISERROR('O6 Source Data for E2'!S99), "-", 'O6 Source Data for E2'!S99)</f>
        <v>0</v>
      </c>
      <c r="T40" s="993">
        <f>IF(ISERROR('O6 Source Data for E2'!T99), "-", 'O6 Source Data for E2'!T99)</f>
        <v>0</v>
      </c>
      <c r="U40" s="993">
        <f>IF(ISERROR('O6 Source Data for E2'!U99), "-", 'O6 Source Data for E2'!U99)</f>
        <v>0</v>
      </c>
      <c r="V40" s="993">
        <f>IF(ISERROR('O6 Source Data for E2'!V99), "-", 'O6 Source Data for E2'!V99)</f>
        <v>0</v>
      </c>
      <c r="W40" s="994">
        <f>IF(ISERROR('O6 Source Data for E2'!W99), "-", 'O6 Source Data for E2'!W99)</f>
        <v>0</v>
      </c>
      <c r="X40" s="665"/>
    </row>
    <row r="41" spans="1:24" s="728" customFormat="1" ht="12.75">
      <c r="B41" s="906"/>
      <c r="C41" s="870"/>
      <c r="D41" s="665"/>
      <c r="E41" s="665"/>
      <c r="F41" s="665"/>
      <c r="G41" s="665"/>
      <c r="H41" s="665"/>
      <c r="I41" s="665"/>
      <c r="J41" s="665"/>
      <c r="K41" s="665"/>
      <c r="L41" s="665"/>
      <c r="M41" s="665"/>
      <c r="N41" s="665"/>
      <c r="O41" s="665"/>
      <c r="P41" s="665"/>
      <c r="Q41" s="665"/>
      <c r="R41" s="665"/>
      <c r="S41" s="665"/>
      <c r="T41" s="665"/>
      <c r="U41" s="665"/>
      <c r="V41" s="665"/>
      <c r="W41" s="871"/>
      <c r="X41" s="665"/>
    </row>
    <row r="42" spans="1:24" s="728" customFormat="1" ht="12.75">
      <c r="B42" s="991" t="s">
        <v>1025</v>
      </c>
      <c r="C42" s="992">
        <f>SUM(D42:W42)</f>
        <v>1482000</v>
      </c>
      <c r="D42" s="995">
        <f>SUM('O4 Summary by Class &amp; Accounts'!E166:E191) + 'O4 Summary by Class &amp; Accounts'!E200+ SUM('O4 Summary by Class &amp; Accounts'!E202:E205)</f>
        <v>884175.92851668969</v>
      </c>
      <c r="E42" s="995">
        <f>SUM('O4 Summary by Class &amp; Accounts'!F166:F191) + 'O4 Summary by Class &amp; Accounts'!F200+ SUM('O4 Summary by Class &amp; Accounts'!F202:F205)</f>
        <v>250602.10048643738</v>
      </c>
      <c r="F42" s="995">
        <f>SUM('O4 Summary by Class &amp; Accounts'!G166:G191) + 'O4 Summary by Class &amp; Accounts'!G200+ SUM('O4 Summary by Class &amp; Accounts'!G202:G205)</f>
        <v>274576.60306409799</v>
      </c>
      <c r="G42" s="995">
        <f>SUM('O4 Summary by Class &amp; Accounts'!H166:H191) + 'O4 Summary by Class &amp; Accounts'!H200+ SUM('O4 Summary by Class &amp; Accounts'!H202:H205)</f>
        <v>0</v>
      </c>
      <c r="H42" s="995">
        <f>SUM('O4 Summary by Class &amp; Accounts'!I166:I191) + 'O4 Summary by Class &amp; Accounts'!I200+ SUM('O4 Summary by Class &amp; Accounts'!I202:I205)</f>
        <v>0</v>
      </c>
      <c r="I42" s="995">
        <f>SUM('O4 Summary by Class &amp; Accounts'!J166:J191) + 'O4 Summary by Class &amp; Accounts'!J200+ SUM('O4 Summary by Class &amp; Accounts'!J202:J205)</f>
        <v>0</v>
      </c>
      <c r="J42" s="995">
        <f>SUM('O4 Summary by Class &amp; Accounts'!K166:K191) + 'O4 Summary by Class &amp; Accounts'!K200+ SUM('O4 Summary by Class &amp; Accounts'!K202:K205)</f>
        <v>64990.630519547485</v>
      </c>
      <c r="K42" s="995">
        <f>SUM('O4 Summary by Class &amp; Accounts'!L166:L191) + 'O4 Summary by Class &amp; Accounts'!L200+ SUM('O4 Summary by Class &amp; Accounts'!L202:L205)</f>
        <v>4067.7030412484655</v>
      </c>
      <c r="L42" s="995">
        <f>SUM('O4 Summary by Class &amp; Accounts'!M166:M191) + 'O4 Summary by Class &amp; Accounts'!M200+ SUM('O4 Summary by Class &amp; Accounts'!M202:M205)</f>
        <v>3587.0343719789998</v>
      </c>
      <c r="M42" s="995">
        <f>SUM('O4 Summary by Class &amp; Accounts'!N166:N191) + 'O4 Summary by Class &amp; Accounts'!N200+ SUM('O4 Summary by Class &amp; Accounts'!N202:N205)</f>
        <v>0</v>
      </c>
      <c r="N42" s="995">
        <f>SUM('O4 Summary by Class &amp; Accounts'!O166:O191) + 'O4 Summary by Class &amp; Accounts'!O200+ SUM('O4 Summary by Class &amp; Accounts'!O202:O205)</f>
        <v>0</v>
      </c>
      <c r="O42" s="995">
        <f>SUM('O4 Summary by Class &amp; Accounts'!P166:P191) + 'O4 Summary by Class &amp; Accounts'!P200+ SUM('O4 Summary by Class &amp; Accounts'!P202:P205)</f>
        <v>0</v>
      </c>
      <c r="P42" s="995">
        <f>SUM('O4 Summary by Class &amp; Accounts'!Q166:Q191) + 'O4 Summary by Class &amp; Accounts'!Q200+ SUM('O4 Summary by Class &amp; Accounts'!Q202:Q205)</f>
        <v>0</v>
      </c>
      <c r="Q42" s="995">
        <f>SUM('O4 Summary by Class &amp; Accounts'!R166:R191) + 'O4 Summary by Class &amp; Accounts'!R200+ SUM('O4 Summary by Class &amp; Accounts'!R202:R205)</f>
        <v>0</v>
      </c>
      <c r="R42" s="995">
        <f>SUM('O4 Summary by Class &amp; Accounts'!S166:S191) + 'O4 Summary by Class &amp; Accounts'!S200+ SUM('O4 Summary by Class &amp; Accounts'!S202:S205)</f>
        <v>0</v>
      </c>
      <c r="S42" s="995">
        <f>SUM('O4 Summary by Class &amp; Accounts'!T166:T191) + 'O4 Summary by Class &amp; Accounts'!T200+ SUM('O4 Summary by Class &amp; Accounts'!T202:T205)</f>
        <v>0</v>
      </c>
      <c r="T42" s="995">
        <f>SUM('O4 Summary by Class &amp; Accounts'!U166:U191) + 'O4 Summary by Class &amp; Accounts'!U200+ SUM('O4 Summary by Class &amp; Accounts'!U202:U205)</f>
        <v>0</v>
      </c>
      <c r="U42" s="995">
        <f>SUM('O4 Summary by Class &amp; Accounts'!V166:V191) + 'O4 Summary by Class &amp; Accounts'!V200+ SUM('O4 Summary by Class &amp; Accounts'!V202:V205)</f>
        <v>0</v>
      </c>
      <c r="V42" s="995">
        <f>SUM('O4 Summary by Class &amp; Accounts'!W166:W191) + 'O4 Summary by Class &amp; Accounts'!W200+ SUM('O4 Summary by Class &amp; Accounts'!W202:W205)</f>
        <v>0</v>
      </c>
      <c r="W42" s="996">
        <f>SUM('O4 Summary by Class &amp; Accounts'!X166:X191) + 'O4 Summary by Class &amp; Accounts'!X200+ SUM('O4 Summary by Class &amp; Accounts'!X202:X205)</f>
        <v>0</v>
      </c>
      <c r="X42" s="665"/>
    </row>
    <row r="43" spans="1:24" s="728" customFormat="1" ht="12.75">
      <c r="B43" s="906"/>
      <c r="C43" s="870"/>
      <c r="D43" s="665"/>
      <c r="E43" s="665"/>
      <c r="F43" s="665"/>
      <c r="G43" s="665"/>
      <c r="H43" s="665"/>
      <c r="I43" s="665"/>
      <c r="J43" s="665"/>
      <c r="K43" s="665"/>
      <c r="L43" s="665"/>
      <c r="M43" s="665"/>
      <c r="N43" s="665"/>
      <c r="O43" s="665"/>
      <c r="P43" s="665"/>
      <c r="Q43" s="665"/>
      <c r="R43" s="665"/>
      <c r="S43" s="665"/>
      <c r="T43" s="665"/>
      <c r="U43" s="665"/>
      <c r="V43" s="665"/>
      <c r="W43" s="871"/>
      <c r="X43" s="665"/>
    </row>
    <row r="44" spans="1:24" s="728" customFormat="1" ht="12.75">
      <c r="B44" s="991" t="s">
        <v>1020</v>
      </c>
      <c r="C44" s="992">
        <f>SUM(D44:W44)</f>
        <v>2864000</v>
      </c>
      <c r="D44" s="995">
        <f>'O6 Source Data for E2'!D152</f>
        <v>1719738.9222830823</v>
      </c>
      <c r="E44" s="995">
        <f>'O6 Source Data for E2'!E152</f>
        <v>483883.54406741017</v>
      </c>
      <c r="F44" s="995">
        <f>'O6 Source Data for E2'!F152</f>
        <v>523074.64449477312</v>
      </c>
      <c r="G44" s="995">
        <f>'O6 Source Data for E2'!G152</f>
        <v>0</v>
      </c>
      <c r="H44" s="995">
        <f>'O6 Source Data for E2'!H152</f>
        <v>0</v>
      </c>
      <c r="I44" s="995">
        <f>'O6 Source Data for E2'!I152</f>
        <v>0</v>
      </c>
      <c r="J44" s="995">
        <f>'O6 Source Data for E2'!J152</f>
        <v>122743.4283201736</v>
      </c>
      <c r="K44" s="995">
        <f>'O6 Source Data for E2'!K152</f>
        <v>7743.1860549297025</v>
      </c>
      <c r="L44" s="995">
        <f>'O6 Source Data for E2'!L152</f>
        <v>6816.2747796310141</v>
      </c>
      <c r="M44" s="995">
        <f>'O6 Source Data for E2'!M152</f>
        <v>0</v>
      </c>
      <c r="N44" s="995">
        <f>'O6 Source Data for E2'!N152</f>
        <v>0</v>
      </c>
      <c r="O44" s="995">
        <f>'O6 Source Data for E2'!O152</f>
        <v>0</v>
      </c>
      <c r="P44" s="995">
        <f>'O6 Source Data for E2'!P152</f>
        <v>0</v>
      </c>
      <c r="Q44" s="995">
        <f>'O6 Source Data for E2'!Q152</f>
        <v>0</v>
      </c>
      <c r="R44" s="995">
        <f>'O6 Source Data for E2'!R152</f>
        <v>0</v>
      </c>
      <c r="S44" s="995">
        <f>'O6 Source Data for E2'!S152</f>
        <v>0</v>
      </c>
      <c r="T44" s="995">
        <f>'O6 Source Data for E2'!T152</f>
        <v>0</v>
      </c>
      <c r="U44" s="995">
        <f>'O6 Source Data for E2'!U152</f>
        <v>0</v>
      </c>
      <c r="V44" s="995">
        <f>'O6 Source Data for E2'!V152</f>
        <v>0</v>
      </c>
      <c r="W44" s="996">
        <f>'O6 Source Data for E2'!W152</f>
        <v>0</v>
      </c>
      <c r="X44" s="665"/>
    </row>
    <row r="45" spans="1:24" s="730" customFormat="1" ht="12.75">
      <c r="B45" s="905"/>
      <c r="C45" s="844"/>
      <c r="D45" s="843"/>
      <c r="E45" s="843"/>
      <c r="F45" s="843"/>
      <c r="G45" s="843"/>
      <c r="H45" s="843"/>
      <c r="I45" s="843"/>
      <c r="J45" s="843"/>
      <c r="K45" s="843"/>
      <c r="L45" s="843"/>
      <c r="M45" s="843"/>
      <c r="N45" s="843"/>
      <c r="O45" s="843"/>
      <c r="P45" s="843"/>
      <c r="Q45" s="843"/>
      <c r="R45" s="843"/>
      <c r="S45" s="843"/>
      <c r="T45" s="843"/>
      <c r="U45" s="843"/>
      <c r="V45" s="843"/>
      <c r="W45" s="731"/>
      <c r="X45" s="843"/>
    </row>
    <row r="46" spans="1:24" s="730" customFormat="1" ht="12.75">
      <c r="B46" s="997" t="s">
        <v>1165</v>
      </c>
      <c r="C46" s="844"/>
      <c r="D46" s="843"/>
      <c r="E46" s="843"/>
      <c r="F46" s="843"/>
      <c r="G46" s="843"/>
      <c r="H46" s="843"/>
      <c r="I46" s="843"/>
      <c r="J46" s="843"/>
      <c r="K46" s="843"/>
      <c r="L46" s="843"/>
      <c r="M46" s="843"/>
      <c r="N46" s="843"/>
      <c r="O46" s="843"/>
      <c r="P46" s="843"/>
      <c r="Q46" s="843"/>
      <c r="R46" s="843"/>
      <c r="S46" s="843"/>
      <c r="T46" s="843"/>
      <c r="U46" s="843"/>
      <c r="V46" s="843"/>
      <c r="W46" s="731"/>
      <c r="X46" s="843"/>
    </row>
    <row r="47" spans="1:24" s="730" customFormat="1" ht="12.75">
      <c r="A47" s="880"/>
      <c r="B47" s="904" t="s">
        <v>1161</v>
      </c>
      <c r="C47" s="844">
        <f>SUM(D47:W47)</f>
        <v>0</v>
      </c>
      <c r="D47" s="843">
        <f>'O5 Details by Class &amp; Accounts'!I43</f>
        <v>0</v>
      </c>
      <c r="E47" s="843">
        <f>'O5 Details by Class &amp; Accounts'!J43</f>
        <v>0</v>
      </c>
      <c r="F47" s="843">
        <f>'O5 Details by Class &amp; Accounts'!K43</f>
        <v>0</v>
      </c>
      <c r="G47" s="843">
        <f>'O5 Details by Class &amp; Accounts'!L43</f>
        <v>0</v>
      </c>
      <c r="H47" s="843">
        <f>'O5 Details by Class &amp; Accounts'!M43</f>
        <v>0</v>
      </c>
      <c r="I47" s="843">
        <f>'O5 Details by Class &amp; Accounts'!N43</f>
        <v>0</v>
      </c>
      <c r="J47" s="843">
        <f>'O5 Details by Class &amp; Accounts'!O43</f>
        <v>0</v>
      </c>
      <c r="K47" s="843">
        <f>'O5 Details by Class &amp; Accounts'!P43</f>
        <v>0</v>
      </c>
      <c r="L47" s="843">
        <f>'O5 Details by Class &amp; Accounts'!Q43</f>
        <v>0</v>
      </c>
      <c r="M47" s="843">
        <f>'O5 Details by Class &amp; Accounts'!R43</f>
        <v>0</v>
      </c>
      <c r="N47" s="843">
        <f>'O5 Details by Class &amp; Accounts'!S43</f>
        <v>0</v>
      </c>
      <c r="O47" s="843">
        <f>'O5 Details by Class &amp; Accounts'!T43</f>
        <v>0</v>
      </c>
      <c r="P47" s="843">
        <f>'O5 Details by Class &amp; Accounts'!U43</f>
        <v>0</v>
      </c>
      <c r="Q47" s="843">
        <f>'O5 Details by Class &amp; Accounts'!V43</f>
        <v>0</v>
      </c>
      <c r="R47" s="843">
        <f>'O5 Details by Class &amp; Accounts'!W43</f>
        <v>0</v>
      </c>
      <c r="S47" s="843">
        <f>'O5 Details by Class &amp; Accounts'!X43</f>
        <v>0</v>
      </c>
      <c r="T47" s="843">
        <f>'O5 Details by Class &amp; Accounts'!Y43</f>
        <v>0</v>
      </c>
      <c r="U47" s="843">
        <f>'O5 Details by Class &amp; Accounts'!Z43</f>
        <v>0</v>
      </c>
      <c r="V47" s="843">
        <f>'O5 Details by Class &amp; Accounts'!AA43</f>
        <v>0</v>
      </c>
      <c r="W47" s="731">
        <f>'O5 Details by Class &amp; Accounts'!AB43</f>
        <v>0</v>
      </c>
      <c r="X47" s="843"/>
    </row>
    <row r="48" spans="1:24" s="730" customFormat="1" ht="12.75">
      <c r="A48" s="845"/>
      <c r="B48" s="904" t="s">
        <v>1162</v>
      </c>
      <c r="C48" s="844">
        <f>SUM(D48:W48)</f>
        <v>6101169.3015000001</v>
      </c>
      <c r="D48" s="843">
        <f>'O5 Details by Class &amp; Accounts'!I47</f>
        <v>2293798.0455513182</v>
      </c>
      <c r="E48" s="843">
        <f>'O5 Details by Class &amp; Accounts'!J47</f>
        <v>1073898.7005271185</v>
      </c>
      <c r="F48" s="843">
        <f>'O5 Details by Class &amp; Accounts'!K47</f>
        <v>2729404.8435117416</v>
      </c>
      <c r="G48" s="843">
        <f>'O5 Details by Class &amp; Accounts'!L47</f>
        <v>0</v>
      </c>
      <c r="H48" s="843">
        <f>'O5 Details by Class &amp; Accounts'!M47</f>
        <v>0</v>
      </c>
      <c r="I48" s="843">
        <f>'O5 Details by Class &amp; Accounts'!N47</f>
        <v>0</v>
      </c>
      <c r="J48" s="843">
        <f>'O5 Details by Class &amp; Accounts'!O47</f>
        <v>0</v>
      </c>
      <c r="K48" s="843">
        <f>'O5 Details by Class &amp; Accounts'!P47</f>
        <v>0</v>
      </c>
      <c r="L48" s="843">
        <f>'O5 Details by Class &amp; Accounts'!Q47</f>
        <v>4067.7119098211192</v>
      </c>
      <c r="M48" s="843">
        <f>'O5 Details by Class &amp; Accounts'!R47</f>
        <v>0</v>
      </c>
      <c r="N48" s="843">
        <f>'O5 Details by Class &amp; Accounts'!S47</f>
        <v>0</v>
      </c>
      <c r="O48" s="843">
        <f>'O5 Details by Class &amp; Accounts'!T47</f>
        <v>0</v>
      </c>
      <c r="P48" s="843">
        <f>'O5 Details by Class &amp; Accounts'!U47</f>
        <v>0</v>
      </c>
      <c r="Q48" s="843">
        <f>'O5 Details by Class &amp; Accounts'!V47</f>
        <v>0</v>
      </c>
      <c r="R48" s="843">
        <f>'O5 Details by Class &amp; Accounts'!W47</f>
        <v>0</v>
      </c>
      <c r="S48" s="843">
        <f>'O5 Details by Class &amp; Accounts'!X47</f>
        <v>0</v>
      </c>
      <c r="T48" s="843">
        <f>'O5 Details by Class &amp; Accounts'!Y47</f>
        <v>0</v>
      </c>
      <c r="U48" s="843">
        <f>'O5 Details by Class &amp; Accounts'!Z47</f>
        <v>0</v>
      </c>
      <c r="V48" s="843">
        <f>'O5 Details by Class &amp; Accounts'!AA47</f>
        <v>0</v>
      </c>
      <c r="W48" s="731">
        <f>'O5 Details by Class &amp; Accounts'!AB47</f>
        <v>0</v>
      </c>
      <c r="X48" s="843"/>
    </row>
    <row r="49" spans="1:24" s="730" customFormat="1" ht="12.75">
      <c r="A49" s="845"/>
      <c r="B49" s="904" t="s">
        <v>1163</v>
      </c>
      <c r="C49" s="844">
        <f>SUM(D49:W49)</f>
        <v>3258125.0000000005</v>
      </c>
      <c r="D49" s="843">
        <f>'O5 Details by Class &amp; Accounts'!I51</f>
        <v>1224925.9753084546</v>
      </c>
      <c r="E49" s="843">
        <f>'O5 Details by Class &amp; Accounts'!J51</f>
        <v>573479.61198105081</v>
      </c>
      <c r="F49" s="843">
        <f>'O5 Details by Class &amp; Accounts'!K51</f>
        <v>1457547.1874842702</v>
      </c>
      <c r="G49" s="843">
        <f>'O5 Details by Class &amp; Accounts'!L51</f>
        <v>0</v>
      </c>
      <c r="H49" s="843">
        <f>'O5 Details by Class &amp; Accounts'!M51</f>
        <v>0</v>
      </c>
      <c r="I49" s="843">
        <f>'O5 Details by Class &amp; Accounts'!N51</f>
        <v>0</v>
      </c>
      <c r="J49" s="843">
        <f>'O5 Details by Class &amp; Accounts'!O51</f>
        <v>0</v>
      </c>
      <c r="K49" s="843">
        <f>'O5 Details by Class &amp; Accounts'!P51</f>
        <v>0</v>
      </c>
      <c r="L49" s="843">
        <f>'O5 Details by Class &amp; Accounts'!Q51</f>
        <v>2172.2252262246843</v>
      </c>
      <c r="M49" s="843">
        <f>'O5 Details by Class &amp; Accounts'!R51</f>
        <v>0</v>
      </c>
      <c r="N49" s="843">
        <f>'O5 Details by Class &amp; Accounts'!S51</f>
        <v>0</v>
      </c>
      <c r="O49" s="843">
        <f>'O5 Details by Class &amp; Accounts'!T51</f>
        <v>0</v>
      </c>
      <c r="P49" s="843">
        <f>'O5 Details by Class &amp; Accounts'!U51</f>
        <v>0</v>
      </c>
      <c r="Q49" s="843">
        <f>'O5 Details by Class &amp; Accounts'!V51</f>
        <v>0</v>
      </c>
      <c r="R49" s="843">
        <f>'O5 Details by Class &amp; Accounts'!W51</f>
        <v>0</v>
      </c>
      <c r="S49" s="843">
        <f>'O5 Details by Class &amp; Accounts'!X51</f>
        <v>0</v>
      </c>
      <c r="T49" s="843">
        <f>'O5 Details by Class &amp; Accounts'!Y51</f>
        <v>0</v>
      </c>
      <c r="U49" s="843">
        <f>'O5 Details by Class &amp; Accounts'!Z51</f>
        <v>0</v>
      </c>
      <c r="V49" s="843">
        <f>'O5 Details by Class &amp; Accounts'!AA51</f>
        <v>0</v>
      </c>
      <c r="W49" s="731">
        <f>'O5 Details by Class &amp; Accounts'!AB51</f>
        <v>0</v>
      </c>
      <c r="X49" s="843"/>
    </row>
    <row r="50" spans="1:24" s="730" customFormat="1" ht="12.75">
      <c r="A50" s="845"/>
      <c r="B50" s="904" t="s">
        <v>1164</v>
      </c>
      <c r="C50" s="844">
        <f>SUM(D50:W50)</f>
        <v>0</v>
      </c>
      <c r="D50" s="843">
        <f>'O5 Details by Class &amp; Accounts'!I55</f>
        <v>0</v>
      </c>
      <c r="E50" s="843">
        <f>'O5 Details by Class &amp; Accounts'!J55</f>
        <v>0</v>
      </c>
      <c r="F50" s="843">
        <f>'O5 Details by Class &amp; Accounts'!K55</f>
        <v>0</v>
      </c>
      <c r="G50" s="843">
        <f>'O5 Details by Class &amp; Accounts'!L55</f>
        <v>0</v>
      </c>
      <c r="H50" s="843">
        <f>'O5 Details by Class &amp; Accounts'!M55</f>
        <v>0</v>
      </c>
      <c r="I50" s="843">
        <f>'O5 Details by Class &amp; Accounts'!N55</f>
        <v>0</v>
      </c>
      <c r="J50" s="843">
        <f>'O5 Details by Class &amp; Accounts'!O55</f>
        <v>0</v>
      </c>
      <c r="K50" s="843">
        <f>'O5 Details by Class &amp; Accounts'!P55</f>
        <v>0</v>
      </c>
      <c r="L50" s="843">
        <f>'O5 Details by Class &amp; Accounts'!Q55</f>
        <v>0</v>
      </c>
      <c r="M50" s="843">
        <f>'O5 Details by Class &amp; Accounts'!R55</f>
        <v>0</v>
      </c>
      <c r="N50" s="843">
        <f>'O5 Details by Class &amp; Accounts'!S55</f>
        <v>0</v>
      </c>
      <c r="O50" s="843">
        <f>'O5 Details by Class &amp; Accounts'!T55</f>
        <v>0</v>
      </c>
      <c r="P50" s="843">
        <f>'O5 Details by Class &amp; Accounts'!U55</f>
        <v>0</v>
      </c>
      <c r="Q50" s="843">
        <f>'O5 Details by Class &amp; Accounts'!V55</f>
        <v>0</v>
      </c>
      <c r="R50" s="843">
        <f>'O5 Details by Class &amp; Accounts'!W55</f>
        <v>0</v>
      </c>
      <c r="S50" s="843">
        <f>'O5 Details by Class &amp; Accounts'!X55</f>
        <v>0</v>
      </c>
      <c r="T50" s="843">
        <f>'O5 Details by Class &amp; Accounts'!Y55</f>
        <v>0</v>
      </c>
      <c r="U50" s="843">
        <f>'O5 Details by Class &amp; Accounts'!Z55</f>
        <v>0</v>
      </c>
      <c r="V50" s="843">
        <f>'O5 Details by Class &amp; Accounts'!AA55</f>
        <v>0</v>
      </c>
      <c r="W50" s="731">
        <f>'O5 Details by Class &amp; Accounts'!AB55</f>
        <v>0</v>
      </c>
      <c r="X50" s="843"/>
    </row>
    <row r="51" spans="1:24" s="900" customFormat="1" ht="19.5" customHeight="1">
      <c r="A51" s="899"/>
      <c r="B51" s="998" t="s">
        <v>795</v>
      </c>
      <c r="C51" s="999">
        <f>SUM(D51:W51)</f>
        <v>9359294.3015000001</v>
      </c>
      <c r="D51" s="1000">
        <f t="shared" ref="D51:W51" si="8">SUM(D47:D50)</f>
        <v>3518724.0208597728</v>
      </c>
      <c r="E51" s="1000">
        <f t="shared" si="8"/>
        <v>1647378.3125081693</v>
      </c>
      <c r="F51" s="1000">
        <f t="shared" si="8"/>
        <v>4186952.0309960116</v>
      </c>
      <c r="G51" s="1000">
        <f t="shared" si="8"/>
        <v>0</v>
      </c>
      <c r="H51" s="1000">
        <f t="shared" si="8"/>
        <v>0</v>
      </c>
      <c r="I51" s="1000">
        <f t="shared" si="8"/>
        <v>0</v>
      </c>
      <c r="J51" s="1000">
        <f t="shared" si="8"/>
        <v>0</v>
      </c>
      <c r="K51" s="1000">
        <f t="shared" si="8"/>
        <v>0</v>
      </c>
      <c r="L51" s="1000">
        <f t="shared" si="8"/>
        <v>6239.9371360458035</v>
      </c>
      <c r="M51" s="1000">
        <f t="shared" si="8"/>
        <v>0</v>
      </c>
      <c r="N51" s="1000">
        <f t="shared" si="8"/>
        <v>0</v>
      </c>
      <c r="O51" s="1000">
        <f t="shared" si="8"/>
        <v>0</v>
      </c>
      <c r="P51" s="1000">
        <f t="shared" si="8"/>
        <v>0</v>
      </c>
      <c r="Q51" s="1000">
        <f t="shared" si="8"/>
        <v>0</v>
      </c>
      <c r="R51" s="1000">
        <f t="shared" si="8"/>
        <v>0</v>
      </c>
      <c r="S51" s="1000">
        <f t="shared" si="8"/>
        <v>0</v>
      </c>
      <c r="T51" s="1000">
        <f t="shared" si="8"/>
        <v>0</v>
      </c>
      <c r="U51" s="1000">
        <f t="shared" si="8"/>
        <v>0</v>
      </c>
      <c r="V51" s="1000">
        <f t="shared" si="8"/>
        <v>0</v>
      </c>
      <c r="W51" s="1001">
        <f t="shared" si="8"/>
        <v>0</v>
      </c>
      <c r="X51" s="897"/>
    </row>
    <row r="52" spans="1:24" s="730" customFormat="1" ht="19.5" customHeight="1">
      <c r="A52" s="845"/>
      <c r="B52" s="997" t="s">
        <v>1168</v>
      </c>
      <c r="C52" s="844"/>
      <c r="D52" s="843"/>
      <c r="E52" s="843"/>
      <c r="F52" s="843"/>
      <c r="G52" s="843"/>
      <c r="H52" s="843"/>
      <c r="I52" s="843"/>
      <c r="J52" s="843"/>
      <c r="K52" s="843"/>
      <c r="L52" s="843"/>
      <c r="M52" s="843"/>
      <c r="N52" s="843"/>
      <c r="O52" s="843"/>
      <c r="P52" s="843"/>
      <c r="Q52" s="843"/>
      <c r="R52" s="843"/>
      <c r="S52" s="843"/>
      <c r="T52" s="843"/>
      <c r="U52" s="843"/>
      <c r="V52" s="843"/>
      <c r="W52" s="731"/>
      <c r="X52" s="843"/>
    </row>
    <row r="53" spans="1:24" s="730" customFormat="1" ht="12.75">
      <c r="A53" s="845"/>
      <c r="B53" s="904" t="s">
        <v>1161</v>
      </c>
      <c r="C53" s="844">
        <f t="shared" ref="C53:C60" si="9">SUM(D53:W53)</f>
        <v>0</v>
      </c>
      <c r="D53" s="746">
        <f>IF(ISERROR('O7 Amortization'!G41+'O7 Amortization'!G111+'O7 Amortization'!G181+'O7 Amortization'!G251), "-", 'O7 Amortization'!G41+'O7 Amortization'!G111+'O7 Amortization'!G181+'O7 Amortization'!G251)</f>
        <v>0</v>
      </c>
      <c r="E53" s="746">
        <f>IF(ISERROR('O7 Amortization'!H41+'O7 Amortization'!H111+'O7 Amortization'!H181+'O7 Amortization'!H251), "-", 'O7 Amortization'!H41+'O7 Amortization'!H111+'O7 Amortization'!H181+'O7 Amortization'!H251)</f>
        <v>0</v>
      </c>
      <c r="F53" s="746">
        <f>IF(ISERROR('O7 Amortization'!I41+'O7 Amortization'!I111+'O7 Amortization'!I181+'O7 Amortization'!I251), "-", 'O7 Amortization'!I41+'O7 Amortization'!I111+'O7 Amortization'!I181+'O7 Amortization'!I251)</f>
        <v>0</v>
      </c>
      <c r="G53" s="746">
        <f>IF(ISERROR('O7 Amortization'!J41+'O7 Amortization'!J111+'O7 Amortization'!J181+'O7 Amortization'!J251), "-", 'O7 Amortization'!J41+'O7 Amortization'!J111+'O7 Amortization'!J181+'O7 Amortization'!J251)</f>
        <v>0</v>
      </c>
      <c r="H53" s="746">
        <f>IF(ISERROR('O7 Amortization'!K41+'O7 Amortization'!K111+'O7 Amortization'!K181+'O7 Amortization'!K251), "-", 'O7 Amortization'!K41+'O7 Amortization'!K111+'O7 Amortization'!K181+'O7 Amortization'!K251)</f>
        <v>0</v>
      </c>
      <c r="I53" s="746">
        <f>IF(ISERROR('O7 Amortization'!L41+'O7 Amortization'!L111+'O7 Amortization'!L181+'O7 Amortization'!L251), "-", 'O7 Amortization'!L41+'O7 Amortization'!L111+'O7 Amortization'!L181+'O7 Amortization'!L251)</f>
        <v>0</v>
      </c>
      <c r="J53" s="746">
        <f>IF(ISERROR('O7 Amortization'!M41+'O7 Amortization'!M111+'O7 Amortization'!M181+'O7 Amortization'!M251), "-", 'O7 Amortization'!M41+'O7 Amortization'!M111+'O7 Amortization'!M181+'O7 Amortization'!M251)</f>
        <v>0</v>
      </c>
      <c r="K53" s="746">
        <f>IF(ISERROR('O7 Amortization'!N41+'O7 Amortization'!N111+'O7 Amortization'!N181+'O7 Amortization'!N251), "-", 'O7 Amortization'!N41+'O7 Amortization'!N111+'O7 Amortization'!N181+'O7 Amortization'!N251)</f>
        <v>0</v>
      </c>
      <c r="L53" s="746">
        <f>IF(ISERROR('O7 Amortization'!O41+'O7 Amortization'!O111+'O7 Amortization'!O181+'O7 Amortization'!O251), "-", 'O7 Amortization'!O41+'O7 Amortization'!O111+'O7 Amortization'!O181+'O7 Amortization'!O251)</f>
        <v>0</v>
      </c>
      <c r="M53" s="746">
        <f>IF(ISERROR('O7 Amortization'!P41+'O7 Amortization'!P111+'O7 Amortization'!P181+'O7 Amortization'!P251), "-", 'O7 Amortization'!P41+'O7 Amortization'!P111+'O7 Amortization'!P181+'O7 Amortization'!P251)</f>
        <v>0</v>
      </c>
      <c r="N53" s="746">
        <f>IF(ISERROR('O7 Amortization'!Q41+'O7 Amortization'!Q111+'O7 Amortization'!Q181+'O7 Amortization'!Q251), "-", 'O7 Amortization'!Q41+'O7 Amortization'!Q111+'O7 Amortization'!Q181+'O7 Amortization'!Q251)</f>
        <v>0</v>
      </c>
      <c r="O53" s="746">
        <f>IF(ISERROR('O7 Amortization'!R41+'O7 Amortization'!R111+'O7 Amortization'!R181+'O7 Amortization'!R251), "-", 'O7 Amortization'!R41+'O7 Amortization'!R111+'O7 Amortization'!R181+'O7 Amortization'!R251)</f>
        <v>0</v>
      </c>
      <c r="P53" s="746">
        <f>IF(ISERROR('O7 Amortization'!S41+'O7 Amortization'!S111+'O7 Amortization'!S181+'O7 Amortization'!S251), "-", 'O7 Amortization'!S41+'O7 Amortization'!S111+'O7 Amortization'!S181+'O7 Amortization'!S251)</f>
        <v>0</v>
      </c>
      <c r="Q53" s="746">
        <f>IF(ISERROR('O7 Amortization'!T41+'O7 Amortization'!T111+'O7 Amortization'!T181+'O7 Amortization'!T251), "-", 'O7 Amortization'!T41+'O7 Amortization'!T111+'O7 Amortization'!T181+'O7 Amortization'!T251)</f>
        <v>0</v>
      </c>
      <c r="R53" s="746">
        <f>IF(ISERROR('O7 Amortization'!U41+'O7 Amortization'!U111+'O7 Amortization'!U181+'O7 Amortization'!U251), "-", 'O7 Amortization'!U41+'O7 Amortization'!U111+'O7 Amortization'!U181+'O7 Amortization'!U251)</f>
        <v>0</v>
      </c>
      <c r="S53" s="746">
        <f>IF(ISERROR('O7 Amortization'!V41+'O7 Amortization'!V111+'O7 Amortization'!V181+'O7 Amortization'!V251), "-", 'O7 Amortization'!V41+'O7 Amortization'!V111+'O7 Amortization'!V181+'O7 Amortization'!V251)</f>
        <v>0</v>
      </c>
      <c r="T53" s="746">
        <f>IF(ISERROR('O7 Amortization'!W41+'O7 Amortization'!W111+'O7 Amortization'!W181+'O7 Amortization'!W251), "-", 'O7 Amortization'!W41+'O7 Amortization'!W111+'O7 Amortization'!W181+'O7 Amortization'!W251)</f>
        <v>0</v>
      </c>
      <c r="U53" s="746">
        <f>IF(ISERROR('O7 Amortization'!X41+'O7 Amortization'!X111+'O7 Amortization'!X181+'O7 Amortization'!X251), "-", 'O7 Amortization'!X41+'O7 Amortization'!X111+'O7 Amortization'!X181+'O7 Amortization'!X251)</f>
        <v>0</v>
      </c>
      <c r="V53" s="746">
        <f>IF(ISERROR('O7 Amortization'!Y41+'O7 Amortization'!Y111+'O7 Amortization'!Y181+'O7 Amortization'!Y251), "-", 'O7 Amortization'!Y41+'O7 Amortization'!Y111+'O7 Amortization'!Y181+'O7 Amortization'!Y251)</f>
        <v>0</v>
      </c>
      <c r="W53" s="747">
        <f>IF(ISERROR('O7 Amortization'!Z41+'O7 Amortization'!Z111+'O7 Amortization'!Z181+'O7 Amortization'!Z251), "-", 'O7 Amortization'!Z41+'O7 Amortization'!Z111+'O7 Amortization'!Z181+'O7 Amortization'!Z251)</f>
        <v>0</v>
      </c>
      <c r="X53" s="843"/>
    </row>
    <row r="54" spans="1:24" s="730" customFormat="1" ht="12.75">
      <c r="A54" s="845"/>
      <c r="B54" s="904" t="s">
        <v>1162</v>
      </c>
      <c r="C54" s="844">
        <f t="shared" si="9"/>
        <v>-2712236.4749999996</v>
      </c>
      <c r="D54" s="746">
        <f>IF(ISERROR('O7 Amortization'!G45+'O7 Amortization'!G115+'O7 Amortization'!G185+'O7 Amortization'!G255), "-", 'O7 Amortization'!G45+'O7 Amortization'!G115+'O7 Amortization'!G185+'O7 Amortization'!G255)</f>
        <v>-1019693.5075868909</v>
      </c>
      <c r="E54" s="746">
        <f>IF(ISERROR('O7 Amortization'!H45+'O7 Amortization'!H115+'O7 Amortization'!H185+'O7 Amortization'!H255), "-", 'O7 Amortization'!H45+'O7 Amortization'!H115+'O7 Amortization'!H185+'O7 Amortization'!H255)</f>
        <v>-477394.91925075091</v>
      </c>
      <c r="F54" s="746">
        <f>IF(ISERROR('O7 Amortization'!I45+'O7 Amortization'!I115+'O7 Amortization'!I185+'O7 Amortization'!I255), "-", 'O7 Amortization'!I45+'O7 Amortization'!I115+'O7 Amortization'!I185+'O7 Amortization'!I255)</f>
        <v>-1213339.7723931712</v>
      </c>
      <c r="G54" s="746">
        <f>IF(ISERROR('O7 Amortization'!J45+'O7 Amortization'!J115+'O7 Amortization'!J185+'O7 Amortization'!J255), "-", 'O7 Amortization'!J45+'O7 Amortization'!J115+'O7 Amortization'!J185+'O7 Amortization'!J255)</f>
        <v>0</v>
      </c>
      <c r="H54" s="746">
        <f>IF(ISERROR('O7 Amortization'!K45+'O7 Amortization'!K115+'O7 Amortization'!K185+'O7 Amortization'!K255), "-", 'O7 Amortization'!K45+'O7 Amortization'!K115+'O7 Amortization'!K185+'O7 Amortization'!K255)</f>
        <v>0</v>
      </c>
      <c r="I54" s="746">
        <f>IF(ISERROR('O7 Amortization'!L45+'O7 Amortization'!L115+'O7 Amortization'!L185+'O7 Amortization'!L255), "-", 'O7 Amortization'!L45+'O7 Amortization'!L115+'O7 Amortization'!L185+'O7 Amortization'!L255)</f>
        <v>0</v>
      </c>
      <c r="J54" s="746">
        <f>IF(ISERROR('O7 Amortization'!M45+'O7 Amortization'!M115+'O7 Amortization'!M185+'O7 Amortization'!M255), "-", 'O7 Amortization'!M45+'O7 Amortization'!M115+'O7 Amortization'!M185+'O7 Amortization'!M255)</f>
        <v>0</v>
      </c>
      <c r="K54" s="746">
        <f>IF(ISERROR('O7 Amortization'!N45+'O7 Amortization'!N115+'O7 Amortization'!N185+'O7 Amortization'!N255), "-", 'O7 Amortization'!N45+'O7 Amortization'!N115+'O7 Amortization'!N185+'O7 Amortization'!N255)</f>
        <v>0</v>
      </c>
      <c r="L54" s="746">
        <f>IF(ISERROR('O7 Amortization'!O45+'O7 Amortization'!O115+'O7 Amortization'!O185+'O7 Amortization'!O255), "-", 'O7 Amortization'!O45+'O7 Amortization'!O115+'O7 Amortization'!O185+'O7 Amortization'!O255)</f>
        <v>-1808.2757691867912</v>
      </c>
      <c r="M54" s="746">
        <f>IF(ISERROR('O7 Amortization'!P45+'O7 Amortization'!P115+'O7 Amortization'!P185+'O7 Amortization'!P255), "-", 'O7 Amortization'!P45+'O7 Amortization'!P115+'O7 Amortization'!P185+'O7 Amortization'!P255)</f>
        <v>0</v>
      </c>
      <c r="N54" s="746">
        <f>IF(ISERROR('O7 Amortization'!Q45+'O7 Amortization'!Q115+'O7 Amortization'!Q185+'O7 Amortization'!Q255), "-", 'O7 Amortization'!Q45+'O7 Amortization'!Q115+'O7 Amortization'!Q185+'O7 Amortization'!Q255)</f>
        <v>0</v>
      </c>
      <c r="O54" s="746">
        <f>IF(ISERROR('O7 Amortization'!R45+'O7 Amortization'!R115+'O7 Amortization'!R185+'O7 Amortization'!R255), "-", 'O7 Amortization'!R45+'O7 Amortization'!R115+'O7 Amortization'!R185+'O7 Amortization'!R255)</f>
        <v>0</v>
      </c>
      <c r="P54" s="746">
        <f>IF(ISERROR('O7 Amortization'!S45+'O7 Amortization'!S115+'O7 Amortization'!S185+'O7 Amortization'!S255), "-", 'O7 Amortization'!S45+'O7 Amortization'!S115+'O7 Amortization'!S185+'O7 Amortization'!S255)</f>
        <v>0</v>
      </c>
      <c r="Q54" s="746">
        <f>IF(ISERROR('O7 Amortization'!T45+'O7 Amortization'!T115+'O7 Amortization'!T185+'O7 Amortization'!T255), "-", 'O7 Amortization'!T45+'O7 Amortization'!T115+'O7 Amortization'!T185+'O7 Amortization'!T255)</f>
        <v>0</v>
      </c>
      <c r="R54" s="746">
        <f>IF(ISERROR('O7 Amortization'!U45+'O7 Amortization'!U115+'O7 Amortization'!U185+'O7 Amortization'!U255), "-", 'O7 Amortization'!U45+'O7 Amortization'!U115+'O7 Amortization'!U185+'O7 Amortization'!U255)</f>
        <v>0</v>
      </c>
      <c r="S54" s="746">
        <f>IF(ISERROR('O7 Amortization'!V45+'O7 Amortization'!V115+'O7 Amortization'!V185+'O7 Amortization'!V255), "-", 'O7 Amortization'!V45+'O7 Amortization'!V115+'O7 Amortization'!V185+'O7 Amortization'!V255)</f>
        <v>0</v>
      </c>
      <c r="T54" s="746">
        <f>IF(ISERROR('O7 Amortization'!W45+'O7 Amortization'!W115+'O7 Amortization'!W185+'O7 Amortization'!W255), "-", 'O7 Amortization'!W45+'O7 Amortization'!W115+'O7 Amortization'!W185+'O7 Amortization'!W255)</f>
        <v>0</v>
      </c>
      <c r="U54" s="746">
        <f>IF(ISERROR('O7 Amortization'!X45+'O7 Amortization'!X115+'O7 Amortization'!X185+'O7 Amortization'!X255), "-", 'O7 Amortization'!X45+'O7 Amortization'!X115+'O7 Amortization'!X185+'O7 Amortization'!X255)</f>
        <v>0</v>
      </c>
      <c r="V54" s="746">
        <f>IF(ISERROR('O7 Amortization'!Y45+'O7 Amortization'!Y115+'O7 Amortization'!Y185+'O7 Amortization'!Y255), "-", 'O7 Amortization'!Y45+'O7 Amortization'!Y115+'O7 Amortization'!Y185+'O7 Amortization'!Y255)</f>
        <v>0</v>
      </c>
      <c r="W54" s="747">
        <f>IF(ISERROR('O7 Amortization'!Z45+'O7 Amortization'!Z115+'O7 Amortization'!Z185+'O7 Amortization'!Z255), "-", 'O7 Amortization'!Z45+'O7 Amortization'!Z115+'O7 Amortization'!Z185+'O7 Amortization'!Z255)</f>
        <v>0</v>
      </c>
      <c r="X54" s="843"/>
    </row>
    <row r="55" spans="1:24" s="730" customFormat="1" ht="12.75">
      <c r="A55" s="845"/>
      <c r="B55" s="904" t="s">
        <v>1166</v>
      </c>
      <c r="C55" s="844">
        <f t="shared" si="9"/>
        <v>-1524232.291517203</v>
      </c>
      <c r="D55" s="746">
        <f>IF(ISERROR('O7 Amortization'!G49+'O7 Amortization'!G119+'O7 Amortization'!G189+'O7 Amortization'!G259), "-", 'O7 Amortization'!G49+'O7 Amortization'!G119+'O7 Amortization'!G189+'O7 Amortization'!G259)</f>
        <v>-573050.98063559574</v>
      </c>
      <c r="E55" s="746">
        <f>IF(ISERROR('O7 Amortization'!H49+'O7 Amortization'!H119+'O7 Amortization'!H189+'O7 Amortization'!H259), "-", 'O7 Amortization'!H49+'O7 Amortization'!H119+'O7 Amortization'!H189+'O7 Amortization'!H259)</f>
        <v>-268288.09303150536</v>
      </c>
      <c r="F55" s="746">
        <f>IF(ISERROR('O7 Amortization'!I49+'O7 Amortization'!I119+'O7 Amortization'!I189+'O7 Amortization'!I259), "-", 'O7 Amortization'!I49+'O7 Amortization'!I119+'O7 Amortization'!I189+'O7 Amortization'!I259)</f>
        <v>-681876.99660805019</v>
      </c>
      <c r="G55" s="746">
        <f>IF(ISERROR('O7 Amortization'!J49+'O7 Amortization'!J119+'O7 Amortization'!J189+'O7 Amortization'!J259), "-", 'O7 Amortization'!J49+'O7 Amortization'!J119+'O7 Amortization'!J189+'O7 Amortization'!J259)</f>
        <v>0</v>
      </c>
      <c r="H55" s="746">
        <f>IF(ISERROR('O7 Amortization'!K49+'O7 Amortization'!K119+'O7 Amortization'!K189+'O7 Amortization'!K259), "-", 'O7 Amortization'!K49+'O7 Amortization'!K119+'O7 Amortization'!K189+'O7 Amortization'!K259)</f>
        <v>0</v>
      </c>
      <c r="I55" s="746">
        <f>IF(ISERROR('O7 Amortization'!L49+'O7 Amortization'!L119+'O7 Amortization'!L189+'O7 Amortization'!L259), "-", 'O7 Amortization'!L49+'O7 Amortization'!L119+'O7 Amortization'!L189+'O7 Amortization'!L259)</f>
        <v>0</v>
      </c>
      <c r="J55" s="746">
        <f>IF(ISERROR('O7 Amortization'!M49+'O7 Amortization'!M119+'O7 Amortization'!M189+'O7 Amortization'!M259), "-", 'O7 Amortization'!M49+'O7 Amortization'!M119+'O7 Amortization'!M189+'O7 Amortization'!M259)</f>
        <v>0</v>
      </c>
      <c r="K55" s="746">
        <f>IF(ISERROR('O7 Amortization'!N49+'O7 Amortization'!N119+'O7 Amortization'!N189+'O7 Amortization'!N259), "-", 'O7 Amortization'!N49+'O7 Amortization'!N119+'O7 Amortization'!N189+'O7 Amortization'!N259)</f>
        <v>0</v>
      </c>
      <c r="L55" s="746">
        <f>IF(ISERROR('O7 Amortization'!O49+'O7 Amortization'!O119+'O7 Amortization'!O189+'O7 Amortization'!O259), "-", 'O7 Amortization'!O49+'O7 Amortization'!O119+'O7 Amortization'!O189+'O7 Amortization'!O259)</f>
        <v>-1016.2212420517706</v>
      </c>
      <c r="M55" s="746">
        <f>IF(ISERROR('O7 Amortization'!P49+'O7 Amortization'!P119+'O7 Amortization'!P189+'O7 Amortization'!P259), "-", 'O7 Amortization'!P49+'O7 Amortization'!P119+'O7 Amortization'!P189+'O7 Amortization'!P259)</f>
        <v>0</v>
      </c>
      <c r="N55" s="746">
        <f>IF(ISERROR('O7 Amortization'!Q49+'O7 Amortization'!Q119+'O7 Amortization'!Q189+'O7 Amortization'!Q259), "-", 'O7 Amortization'!Q49+'O7 Amortization'!Q119+'O7 Amortization'!Q189+'O7 Amortization'!Q259)</f>
        <v>0</v>
      </c>
      <c r="O55" s="746">
        <f>IF(ISERROR('O7 Amortization'!R49+'O7 Amortization'!R119+'O7 Amortization'!R189+'O7 Amortization'!R259), "-", 'O7 Amortization'!R49+'O7 Amortization'!R119+'O7 Amortization'!R189+'O7 Amortization'!R259)</f>
        <v>0</v>
      </c>
      <c r="P55" s="746">
        <f>IF(ISERROR('O7 Amortization'!S49+'O7 Amortization'!S119+'O7 Amortization'!S189+'O7 Amortization'!S259), "-", 'O7 Amortization'!S49+'O7 Amortization'!S119+'O7 Amortization'!S189+'O7 Amortization'!S259)</f>
        <v>0</v>
      </c>
      <c r="Q55" s="746">
        <f>IF(ISERROR('O7 Amortization'!T49+'O7 Amortization'!T119+'O7 Amortization'!T189+'O7 Amortization'!T259), "-", 'O7 Amortization'!T49+'O7 Amortization'!T119+'O7 Amortization'!T189+'O7 Amortization'!T259)</f>
        <v>0</v>
      </c>
      <c r="R55" s="746">
        <f>IF(ISERROR('O7 Amortization'!U49+'O7 Amortization'!U119+'O7 Amortization'!U189+'O7 Amortization'!U259), "-", 'O7 Amortization'!U49+'O7 Amortization'!U119+'O7 Amortization'!U189+'O7 Amortization'!U259)</f>
        <v>0</v>
      </c>
      <c r="S55" s="746">
        <f>IF(ISERROR('O7 Amortization'!V49+'O7 Amortization'!V119+'O7 Amortization'!V189+'O7 Amortization'!V259), "-", 'O7 Amortization'!V49+'O7 Amortization'!V119+'O7 Amortization'!V189+'O7 Amortization'!V259)</f>
        <v>0</v>
      </c>
      <c r="T55" s="746">
        <f>IF(ISERROR('O7 Amortization'!W49+'O7 Amortization'!W119+'O7 Amortization'!W189+'O7 Amortization'!W259), "-", 'O7 Amortization'!W49+'O7 Amortization'!W119+'O7 Amortization'!W189+'O7 Amortization'!W259)</f>
        <v>0</v>
      </c>
      <c r="U55" s="746">
        <f>IF(ISERROR('O7 Amortization'!X49+'O7 Amortization'!X119+'O7 Amortization'!X189+'O7 Amortization'!X259), "-", 'O7 Amortization'!X49+'O7 Amortization'!X119+'O7 Amortization'!X189+'O7 Amortization'!X259)</f>
        <v>0</v>
      </c>
      <c r="V55" s="746">
        <f>IF(ISERROR('O7 Amortization'!Y49+'O7 Amortization'!Y119+'O7 Amortization'!Y189+'O7 Amortization'!Y259), "-", 'O7 Amortization'!Y49+'O7 Amortization'!Y119+'O7 Amortization'!Y189+'O7 Amortization'!Y259)</f>
        <v>0</v>
      </c>
      <c r="W55" s="747">
        <f>IF(ISERROR('O7 Amortization'!Z49+'O7 Amortization'!Z119+'O7 Amortization'!Z189+'O7 Amortization'!Z259), "-", 'O7 Amortization'!Z49+'O7 Amortization'!Z119+'O7 Amortization'!Z189+'O7 Amortization'!Z259)</f>
        <v>0</v>
      </c>
      <c r="X55" s="843"/>
    </row>
    <row r="56" spans="1:24" s="730" customFormat="1" ht="12.75">
      <c r="A56" s="845"/>
      <c r="B56" s="904" t="s">
        <v>1167</v>
      </c>
      <c r="C56" s="844">
        <f t="shared" si="9"/>
        <v>0</v>
      </c>
      <c r="D56" s="746">
        <f>IF(ISERROR('O7 Amortization'!G53+'O7 Amortization'!G123+'O7 Amortization'!G193+'O7 Amortization'!G263), "-", 'O7 Amortization'!G53+'O7 Amortization'!G123+'O7 Amortization'!G193+'O7 Amortization'!G263)</f>
        <v>0</v>
      </c>
      <c r="E56" s="746">
        <f>IF(ISERROR('O7 Amortization'!H53+'O7 Amortization'!H123+'O7 Amortization'!H193+'O7 Amortization'!H263), "-", 'O7 Amortization'!H53+'O7 Amortization'!H123+'O7 Amortization'!H193+'O7 Amortization'!H263)</f>
        <v>0</v>
      </c>
      <c r="F56" s="746">
        <f>IF(ISERROR('O7 Amortization'!I53+'O7 Amortization'!I123+'O7 Amortization'!I193+'O7 Amortization'!I263), "-", 'O7 Amortization'!I53+'O7 Amortization'!I123+'O7 Amortization'!I193+'O7 Amortization'!I263)</f>
        <v>0</v>
      </c>
      <c r="G56" s="746">
        <f>IF(ISERROR('O7 Amortization'!J53+'O7 Amortization'!J123+'O7 Amortization'!J193+'O7 Amortization'!J263), "-", 'O7 Amortization'!J53+'O7 Amortization'!J123+'O7 Amortization'!J193+'O7 Amortization'!J263)</f>
        <v>0</v>
      </c>
      <c r="H56" s="746">
        <f>IF(ISERROR('O7 Amortization'!K53+'O7 Amortization'!K123+'O7 Amortization'!K193+'O7 Amortization'!K263), "-", 'O7 Amortization'!K53+'O7 Amortization'!K123+'O7 Amortization'!K193+'O7 Amortization'!K263)</f>
        <v>0</v>
      </c>
      <c r="I56" s="746">
        <f>IF(ISERROR('O7 Amortization'!L53+'O7 Amortization'!L123+'O7 Amortization'!L193+'O7 Amortization'!L263), "-", 'O7 Amortization'!L53+'O7 Amortization'!L123+'O7 Amortization'!L193+'O7 Amortization'!L263)</f>
        <v>0</v>
      </c>
      <c r="J56" s="746">
        <f>IF(ISERROR('O7 Amortization'!M53+'O7 Amortization'!M123+'O7 Amortization'!M193+'O7 Amortization'!M263), "-", 'O7 Amortization'!M53+'O7 Amortization'!M123+'O7 Amortization'!M193+'O7 Amortization'!M263)</f>
        <v>0</v>
      </c>
      <c r="K56" s="746">
        <f>IF(ISERROR('O7 Amortization'!N53+'O7 Amortization'!N123+'O7 Amortization'!N193+'O7 Amortization'!N263), "-", 'O7 Amortization'!N53+'O7 Amortization'!N123+'O7 Amortization'!N193+'O7 Amortization'!N263)</f>
        <v>0</v>
      </c>
      <c r="L56" s="746">
        <f>IF(ISERROR('O7 Amortization'!O53+'O7 Amortization'!O123+'O7 Amortization'!O193+'O7 Amortization'!O263), "-", 'O7 Amortization'!O53+'O7 Amortization'!O123+'O7 Amortization'!O193+'O7 Amortization'!O263)</f>
        <v>0</v>
      </c>
      <c r="M56" s="746">
        <f>IF(ISERROR('O7 Amortization'!P53+'O7 Amortization'!P123+'O7 Amortization'!P193+'O7 Amortization'!P263), "-", 'O7 Amortization'!P53+'O7 Amortization'!P123+'O7 Amortization'!P193+'O7 Amortization'!P263)</f>
        <v>0</v>
      </c>
      <c r="N56" s="746">
        <f>IF(ISERROR('O7 Amortization'!Q53+'O7 Amortization'!Q123+'O7 Amortization'!Q193+'O7 Amortization'!Q263), "-", 'O7 Amortization'!Q53+'O7 Amortization'!Q123+'O7 Amortization'!Q193+'O7 Amortization'!Q263)</f>
        <v>0</v>
      </c>
      <c r="O56" s="746">
        <f>IF(ISERROR('O7 Amortization'!R53+'O7 Amortization'!R123+'O7 Amortization'!R193+'O7 Amortization'!R263), "-", 'O7 Amortization'!R53+'O7 Amortization'!R123+'O7 Amortization'!R193+'O7 Amortization'!R263)</f>
        <v>0</v>
      </c>
      <c r="P56" s="746">
        <f>IF(ISERROR('O7 Amortization'!S53+'O7 Amortization'!S123+'O7 Amortization'!S193+'O7 Amortization'!S263), "-", 'O7 Amortization'!S53+'O7 Amortization'!S123+'O7 Amortization'!S193+'O7 Amortization'!S263)</f>
        <v>0</v>
      </c>
      <c r="Q56" s="746">
        <f>IF(ISERROR('O7 Amortization'!T53+'O7 Amortization'!T123+'O7 Amortization'!T193+'O7 Amortization'!T263), "-", 'O7 Amortization'!T53+'O7 Amortization'!T123+'O7 Amortization'!T193+'O7 Amortization'!T263)</f>
        <v>0</v>
      </c>
      <c r="R56" s="746">
        <f>IF(ISERROR('O7 Amortization'!U53+'O7 Amortization'!U123+'O7 Amortization'!U193+'O7 Amortization'!U263), "-", 'O7 Amortization'!U53+'O7 Amortization'!U123+'O7 Amortization'!U193+'O7 Amortization'!U263)</f>
        <v>0</v>
      </c>
      <c r="S56" s="746">
        <f>IF(ISERROR('O7 Amortization'!V53+'O7 Amortization'!V123+'O7 Amortization'!V193+'O7 Amortization'!V263), "-", 'O7 Amortization'!V53+'O7 Amortization'!V123+'O7 Amortization'!V193+'O7 Amortization'!V263)</f>
        <v>0</v>
      </c>
      <c r="T56" s="746">
        <f>IF(ISERROR('O7 Amortization'!W53+'O7 Amortization'!W123+'O7 Amortization'!W193+'O7 Amortization'!W263), "-", 'O7 Amortization'!W53+'O7 Amortization'!W123+'O7 Amortization'!W193+'O7 Amortization'!W263)</f>
        <v>0</v>
      </c>
      <c r="U56" s="746">
        <f>IF(ISERROR('O7 Amortization'!X53+'O7 Amortization'!X123+'O7 Amortization'!X193+'O7 Amortization'!X263), "-", 'O7 Amortization'!X53+'O7 Amortization'!X123+'O7 Amortization'!X193+'O7 Amortization'!X263)</f>
        <v>0</v>
      </c>
      <c r="V56" s="746">
        <f>IF(ISERROR('O7 Amortization'!Y53+'O7 Amortization'!Y123+'O7 Amortization'!Y193+'O7 Amortization'!Y263), "-", 'O7 Amortization'!Y53+'O7 Amortization'!Y123+'O7 Amortization'!Y193+'O7 Amortization'!Y263)</f>
        <v>0</v>
      </c>
      <c r="W56" s="747">
        <f>IF(ISERROR('O7 Amortization'!Z53+'O7 Amortization'!Z123+'O7 Amortization'!Z193+'O7 Amortization'!Z263), "-", 'O7 Amortization'!Z53+'O7 Amortization'!Z123+'O7 Amortization'!Z193+'O7 Amortization'!Z263)</f>
        <v>0</v>
      </c>
      <c r="X56" s="843"/>
    </row>
    <row r="57" spans="1:24" s="896" customFormat="1" ht="19.5" customHeight="1">
      <c r="A57" s="894"/>
      <c r="B57" s="998" t="s">
        <v>795</v>
      </c>
      <c r="C57" s="986">
        <f t="shared" si="9"/>
        <v>-4236468.7665172033</v>
      </c>
      <c r="D57" s="987">
        <f t="shared" ref="D57:W57" si="10">SUM(D53:D56)</f>
        <v>-1592744.4882224868</v>
      </c>
      <c r="E57" s="987">
        <f t="shared" si="10"/>
        <v>-745683.01228225627</v>
      </c>
      <c r="F57" s="987">
        <f t="shared" si="10"/>
        <v>-1895216.7690012213</v>
      </c>
      <c r="G57" s="987">
        <f t="shared" si="10"/>
        <v>0</v>
      </c>
      <c r="H57" s="987">
        <f t="shared" si="10"/>
        <v>0</v>
      </c>
      <c r="I57" s="987">
        <f t="shared" si="10"/>
        <v>0</v>
      </c>
      <c r="J57" s="987">
        <f t="shared" si="10"/>
        <v>0</v>
      </c>
      <c r="K57" s="987">
        <f t="shared" si="10"/>
        <v>0</v>
      </c>
      <c r="L57" s="987">
        <f t="shared" si="10"/>
        <v>-2824.4970112385618</v>
      </c>
      <c r="M57" s="987">
        <f t="shared" si="10"/>
        <v>0</v>
      </c>
      <c r="N57" s="987">
        <f t="shared" si="10"/>
        <v>0</v>
      </c>
      <c r="O57" s="987">
        <f t="shared" si="10"/>
        <v>0</v>
      </c>
      <c r="P57" s="987">
        <f t="shared" si="10"/>
        <v>0</v>
      </c>
      <c r="Q57" s="987">
        <f t="shared" si="10"/>
        <v>0</v>
      </c>
      <c r="R57" s="987">
        <f t="shared" si="10"/>
        <v>0</v>
      </c>
      <c r="S57" s="987">
        <f t="shared" si="10"/>
        <v>0</v>
      </c>
      <c r="T57" s="987">
        <f t="shared" si="10"/>
        <v>0</v>
      </c>
      <c r="U57" s="987">
        <f t="shared" si="10"/>
        <v>0</v>
      </c>
      <c r="V57" s="987">
        <f t="shared" si="10"/>
        <v>0</v>
      </c>
      <c r="W57" s="988">
        <f t="shared" si="10"/>
        <v>0</v>
      </c>
      <c r="X57" s="895"/>
    </row>
    <row r="58" spans="1:24" s="730" customFormat="1" ht="18.75" customHeight="1">
      <c r="B58" s="905" t="s">
        <v>796</v>
      </c>
      <c r="C58" s="844">
        <f t="shared" si="9"/>
        <v>5122825.5349827958</v>
      </c>
      <c r="D58" s="843">
        <f t="shared" ref="D58:W58" si="11">D51+D57</f>
        <v>1925979.532637286</v>
      </c>
      <c r="E58" s="843">
        <f t="shared" si="11"/>
        <v>901695.30022591306</v>
      </c>
      <c r="F58" s="843">
        <f t="shared" si="11"/>
        <v>2291735.2619947903</v>
      </c>
      <c r="G58" s="843">
        <f t="shared" si="11"/>
        <v>0</v>
      </c>
      <c r="H58" s="843">
        <f t="shared" si="11"/>
        <v>0</v>
      </c>
      <c r="I58" s="843">
        <f t="shared" si="11"/>
        <v>0</v>
      </c>
      <c r="J58" s="843">
        <f t="shared" si="11"/>
        <v>0</v>
      </c>
      <c r="K58" s="843">
        <f t="shared" si="11"/>
        <v>0</v>
      </c>
      <c r="L58" s="843">
        <f t="shared" si="11"/>
        <v>3415.4401248072418</v>
      </c>
      <c r="M58" s="843">
        <f t="shared" si="11"/>
        <v>0</v>
      </c>
      <c r="N58" s="843">
        <f t="shared" si="11"/>
        <v>0</v>
      </c>
      <c r="O58" s="843">
        <f t="shared" si="11"/>
        <v>0</v>
      </c>
      <c r="P58" s="843">
        <f t="shared" si="11"/>
        <v>0</v>
      </c>
      <c r="Q58" s="843">
        <f t="shared" si="11"/>
        <v>0</v>
      </c>
      <c r="R58" s="843">
        <f t="shared" si="11"/>
        <v>0</v>
      </c>
      <c r="S58" s="843">
        <f t="shared" si="11"/>
        <v>0</v>
      </c>
      <c r="T58" s="843">
        <f t="shared" si="11"/>
        <v>0</v>
      </c>
      <c r="U58" s="843">
        <f t="shared" si="11"/>
        <v>0</v>
      </c>
      <c r="V58" s="843">
        <f t="shared" si="11"/>
        <v>0</v>
      </c>
      <c r="W58" s="731">
        <f t="shared" si="11"/>
        <v>0</v>
      </c>
      <c r="X58" s="843"/>
    </row>
    <row r="59" spans="1:24" s="730" customFormat="1" ht="12.75">
      <c r="B59" s="905" t="s">
        <v>847</v>
      </c>
      <c r="C59" s="844">
        <f t="shared" si="9"/>
        <v>687248.13706529303</v>
      </c>
      <c r="D59" s="843">
        <f t="shared" ref="D59:W59" si="12">IF(ISERROR(D58/D40*D36),0,D58/D40*D36)</f>
        <v>260265.27791650782</v>
      </c>
      <c r="E59" s="843">
        <f t="shared" si="12"/>
        <v>121052.4871124247</v>
      </c>
      <c r="F59" s="843">
        <f t="shared" si="12"/>
        <v>305460.86925004149</v>
      </c>
      <c r="G59" s="843">
        <f t="shared" si="12"/>
        <v>0</v>
      </c>
      <c r="H59" s="843">
        <f t="shared" si="12"/>
        <v>0</v>
      </c>
      <c r="I59" s="843">
        <f t="shared" si="12"/>
        <v>0</v>
      </c>
      <c r="J59" s="843">
        <f t="shared" si="12"/>
        <v>0</v>
      </c>
      <c r="K59" s="843">
        <f t="shared" si="12"/>
        <v>0</v>
      </c>
      <c r="L59" s="843">
        <f t="shared" si="12"/>
        <v>469.50278631903711</v>
      </c>
      <c r="M59" s="843">
        <f t="shared" si="12"/>
        <v>0</v>
      </c>
      <c r="N59" s="843">
        <f t="shared" si="12"/>
        <v>0</v>
      </c>
      <c r="O59" s="843">
        <f t="shared" si="12"/>
        <v>0</v>
      </c>
      <c r="P59" s="843">
        <f t="shared" si="12"/>
        <v>0</v>
      </c>
      <c r="Q59" s="843">
        <f t="shared" si="12"/>
        <v>0</v>
      </c>
      <c r="R59" s="843">
        <f t="shared" si="12"/>
        <v>0</v>
      </c>
      <c r="S59" s="843">
        <f t="shared" si="12"/>
        <v>0</v>
      </c>
      <c r="T59" s="843">
        <f t="shared" si="12"/>
        <v>0</v>
      </c>
      <c r="U59" s="843">
        <f t="shared" si="12"/>
        <v>0</v>
      </c>
      <c r="V59" s="843">
        <f t="shared" si="12"/>
        <v>0</v>
      </c>
      <c r="W59" s="731">
        <f t="shared" si="12"/>
        <v>0</v>
      </c>
      <c r="X59" s="843"/>
    </row>
    <row r="60" spans="1:24" s="730" customFormat="1" ht="12.75">
      <c r="B60" s="905" t="s">
        <v>417</v>
      </c>
      <c r="C60" s="844">
        <f t="shared" si="9"/>
        <v>5810073.67204809</v>
      </c>
      <c r="D60" s="843">
        <f t="shared" ref="D60:W60" si="13">SUM(D58:D59)</f>
        <v>2186244.8105537938</v>
      </c>
      <c r="E60" s="843">
        <f t="shared" si="13"/>
        <v>1022747.7873383377</v>
      </c>
      <c r="F60" s="843">
        <f t="shared" si="13"/>
        <v>2597196.1312448317</v>
      </c>
      <c r="G60" s="843">
        <f t="shared" si="13"/>
        <v>0</v>
      </c>
      <c r="H60" s="843">
        <f t="shared" si="13"/>
        <v>0</v>
      </c>
      <c r="I60" s="843">
        <f t="shared" si="13"/>
        <v>0</v>
      </c>
      <c r="J60" s="843">
        <f t="shared" si="13"/>
        <v>0</v>
      </c>
      <c r="K60" s="843">
        <f t="shared" si="13"/>
        <v>0</v>
      </c>
      <c r="L60" s="843">
        <f t="shared" si="13"/>
        <v>3884.9429111262789</v>
      </c>
      <c r="M60" s="843">
        <f t="shared" si="13"/>
        <v>0</v>
      </c>
      <c r="N60" s="843">
        <f t="shared" si="13"/>
        <v>0</v>
      </c>
      <c r="O60" s="843">
        <f t="shared" si="13"/>
        <v>0</v>
      </c>
      <c r="P60" s="843">
        <f t="shared" si="13"/>
        <v>0</v>
      </c>
      <c r="Q60" s="843">
        <f t="shared" si="13"/>
        <v>0</v>
      </c>
      <c r="R60" s="843">
        <f t="shared" si="13"/>
        <v>0</v>
      </c>
      <c r="S60" s="843">
        <f t="shared" si="13"/>
        <v>0</v>
      </c>
      <c r="T60" s="843">
        <f t="shared" si="13"/>
        <v>0</v>
      </c>
      <c r="U60" s="843">
        <f t="shared" si="13"/>
        <v>0</v>
      </c>
      <c r="V60" s="843">
        <f t="shared" si="13"/>
        <v>0</v>
      </c>
      <c r="W60" s="731">
        <f t="shared" si="13"/>
        <v>0</v>
      </c>
      <c r="X60" s="843"/>
    </row>
    <row r="61" spans="1:24" s="730" customFormat="1" ht="12.75">
      <c r="B61" s="905"/>
      <c r="C61" s="844"/>
      <c r="D61" s="843"/>
      <c r="E61" s="843"/>
      <c r="F61" s="843"/>
      <c r="G61" s="843"/>
      <c r="H61" s="843"/>
      <c r="I61" s="843"/>
      <c r="J61" s="843"/>
      <c r="K61" s="843"/>
      <c r="L61" s="843"/>
      <c r="M61" s="843"/>
      <c r="N61" s="843"/>
      <c r="O61" s="843"/>
      <c r="P61" s="843"/>
      <c r="Q61" s="843"/>
      <c r="R61" s="843"/>
      <c r="S61" s="843"/>
      <c r="T61" s="843"/>
      <c r="U61" s="843"/>
      <c r="V61" s="843"/>
      <c r="W61" s="731"/>
      <c r="X61" s="843"/>
    </row>
    <row r="62" spans="1:24" s="752" customFormat="1" ht="12.75">
      <c r="B62" s="904" t="s">
        <v>1169</v>
      </c>
      <c r="C62" s="844">
        <f>SUM(D62:W62)</f>
        <v>0</v>
      </c>
      <c r="D62" s="843">
        <f>'O5 Details by Class &amp; Accounts'!I42</f>
        <v>0</v>
      </c>
      <c r="E62" s="843">
        <f>'O5 Details by Class &amp; Accounts'!J42</f>
        <v>0</v>
      </c>
      <c r="F62" s="843">
        <f>'O5 Details by Class &amp; Accounts'!K42</f>
        <v>0</v>
      </c>
      <c r="G62" s="843">
        <f>'O5 Details by Class &amp; Accounts'!L42</f>
        <v>0</v>
      </c>
      <c r="H62" s="843">
        <f>'O5 Details by Class &amp; Accounts'!M42</f>
        <v>0</v>
      </c>
      <c r="I62" s="843">
        <f>'O5 Details by Class &amp; Accounts'!N42</f>
        <v>0</v>
      </c>
      <c r="J62" s="843">
        <f>'O5 Details by Class &amp; Accounts'!O42</f>
        <v>0</v>
      </c>
      <c r="K62" s="843">
        <f>'O5 Details by Class &amp; Accounts'!P42</f>
        <v>0</v>
      </c>
      <c r="L62" s="843">
        <f>'O5 Details by Class &amp; Accounts'!Q42</f>
        <v>0</v>
      </c>
      <c r="M62" s="843">
        <f>'O5 Details by Class &amp; Accounts'!R42</f>
        <v>0</v>
      </c>
      <c r="N62" s="843">
        <f>'O5 Details by Class &amp; Accounts'!S42</f>
        <v>0</v>
      </c>
      <c r="O62" s="843">
        <f>'O5 Details by Class &amp; Accounts'!T42</f>
        <v>0</v>
      </c>
      <c r="P62" s="843">
        <f>'O5 Details by Class &amp; Accounts'!U42</f>
        <v>0</v>
      </c>
      <c r="Q62" s="843">
        <f>'O5 Details by Class &amp; Accounts'!V42</f>
        <v>0</v>
      </c>
      <c r="R62" s="843">
        <f>'O5 Details by Class &amp; Accounts'!W42</f>
        <v>0</v>
      </c>
      <c r="S62" s="843">
        <f>'O5 Details by Class &amp; Accounts'!X42</f>
        <v>0</v>
      </c>
      <c r="T62" s="843">
        <f>'O5 Details by Class &amp; Accounts'!Y42</f>
        <v>0</v>
      </c>
      <c r="U62" s="843">
        <f>'O5 Details by Class &amp; Accounts'!Z42</f>
        <v>0</v>
      </c>
      <c r="V62" s="843">
        <f>'O5 Details by Class &amp; Accounts'!AA42</f>
        <v>0</v>
      </c>
      <c r="W62" s="731">
        <f>'O5 Details by Class &amp; Accounts'!AB42</f>
        <v>0</v>
      </c>
      <c r="X62" s="856"/>
    </row>
    <row r="63" spans="1:24" s="752" customFormat="1" ht="12.75">
      <c r="B63" s="904" t="s">
        <v>1170</v>
      </c>
      <c r="C63" s="844">
        <f>SUM(D63:W63)</f>
        <v>0</v>
      </c>
      <c r="D63" s="843">
        <f>'O5 Details by Class &amp; Accounts'!I46</f>
        <v>0</v>
      </c>
      <c r="E63" s="843">
        <f>'O5 Details by Class &amp; Accounts'!J46</f>
        <v>0</v>
      </c>
      <c r="F63" s="843">
        <f>'O5 Details by Class &amp; Accounts'!K46</f>
        <v>0</v>
      </c>
      <c r="G63" s="843">
        <f>'O5 Details by Class &amp; Accounts'!L46</f>
        <v>0</v>
      </c>
      <c r="H63" s="843">
        <f>'O5 Details by Class &amp; Accounts'!M46</f>
        <v>0</v>
      </c>
      <c r="I63" s="843">
        <f>'O5 Details by Class &amp; Accounts'!N46</f>
        <v>0</v>
      </c>
      <c r="J63" s="843">
        <f>'O5 Details by Class &amp; Accounts'!O46</f>
        <v>0</v>
      </c>
      <c r="K63" s="843">
        <f>'O5 Details by Class &amp; Accounts'!P46</f>
        <v>0</v>
      </c>
      <c r="L63" s="843">
        <f>'O5 Details by Class &amp; Accounts'!Q46</f>
        <v>0</v>
      </c>
      <c r="M63" s="843">
        <f>'O5 Details by Class &amp; Accounts'!R46</f>
        <v>0</v>
      </c>
      <c r="N63" s="843">
        <f>'O5 Details by Class &amp; Accounts'!S46</f>
        <v>0</v>
      </c>
      <c r="O63" s="843">
        <f>'O5 Details by Class &amp; Accounts'!T46</f>
        <v>0</v>
      </c>
      <c r="P63" s="843">
        <f>'O5 Details by Class &amp; Accounts'!U46</f>
        <v>0</v>
      </c>
      <c r="Q63" s="843">
        <f>'O5 Details by Class &amp; Accounts'!V46</f>
        <v>0</v>
      </c>
      <c r="R63" s="843">
        <f>'O5 Details by Class &amp; Accounts'!W46</f>
        <v>0</v>
      </c>
      <c r="S63" s="843">
        <f>'O5 Details by Class &amp; Accounts'!X46</f>
        <v>0</v>
      </c>
      <c r="T63" s="843">
        <f>'O5 Details by Class &amp; Accounts'!Y46</f>
        <v>0</v>
      </c>
      <c r="U63" s="843">
        <f>'O5 Details by Class &amp; Accounts'!Z46</f>
        <v>0</v>
      </c>
      <c r="V63" s="843">
        <f>'O5 Details by Class &amp; Accounts'!AA46</f>
        <v>0</v>
      </c>
      <c r="W63" s="731">
        <f>'O5 Details by Class &amp; Accounts'!AB46</f>
        <v>0</v>
      </c>
    </row>
    <row r="64" spans="1:24" s="752" customFormat="1" ht="12.75">
      <c r="B64" s="904" t="s">
        <v>1171</v>
      </c>
      <c r="C64" s="844">
        <f>SUM(D64:W64)</f>
        <v>0</v>
      </c>
      <c r="D64" s="843">
        <f>'O5 Details by Class &amp; Accounts'!I50</f>
        <v>0</v>
      </c>
      <c r="E64" s="843">
        <f>'O5 Details by Class &amp; Accounts'!J50</f>
        <v>0</v>
      </c>
      <c r="F64" s="843">
        <f>'O5 Details by Class &amp; Accounts'!K50</f>
        <v>0</v>
      </c>
      <c r="G64" s="843">
        <f>'O5 Details by Class &amp; Accounts'!L50</f>
        <v>0</v>
      </c>
      <c r="H64" s="843">
        <f>'O5 Details by Class &amp; Accounts'!M50</f>
        <v>0</v>
      </c>
      <c r="I64" s="843">
        <f>'O5 Details by Class &amp; Accounts'!N50</f>
        <v>0</v>
      </c>
      <c r="J64" s="843">
        <f>'O5 Details by Class &amp; Accounts'!O50</f>
        <v>0</v>
      </c>
      <c r="K64" s="843">
        <f>'O5 Details by Class &amp; Accounts'!P50</f>
        <v>0</v>
      </c>
      <c r="L64" s="843">
        <f>'O5 Details by Class &amp; Accounts'!Q50</f>
        <v>0</v>
      </c>
      <c r="M64" s="843">
        <f>'O5 Details by Class &amp; Accounts'!R50</f>
        <v>0</v>
      </c>
      <c r="N64" s="843">
        <f>'O5 Details by Class &amp; Accounts'!S50</f>
        <v>0</v>
      </c>
      <c r="O64" s="843">
        <f>'O5 Details by Class &amp; Accounts'!T50</f>
        <v>0</v>
      </c>
      <c r="P64" s="843">
        <f>'O5 Details by Class &amp; Accounts'!U50</f>
        <v>0</v>
      </c>
      <c r="Q64" s="843">
        <f>'O5 Details by Class &amp; Accounts'!V50</f>
        <v>0</v>
      </c>
      <c r="R64" s="843">
        <f>'O5 Details by Class &amp; Accounts'!W50</f>
        <v>0</v>
      </c>
      <c r="S64" s="843">
        <f>'O5 Details by Class &amp; Accounts'!X50</f>
        <v>0</v>
      </c>
      <c r="T64" s="843">
        <f>'O5 Details by Class &amp; Accounts'!Y50</f>
        <v>0</v>
      </c>
      <c r="U64" s="843">
        <f>'O5 Details by Class &amp; Accounts'!Z50</f>
        <v>0</v>
      </c>
      <c r="V64" s="843">
        <f>'O5 Details by Class &amp; Accounts'!AA50</f>
        <v>0</v>
      </c>
      <c r="W64" s="731">
        <f>'O5 Details by Class &amp; Accounts'!AB50</f>
        <v>0</v>
      </c>
    </row>
    <row r="65" spans="1:24" s="752" customFormat="1" ht="12.75">
      <c r="B65" s="904" t="s">
        <v>1172</v>
      </c>
      <c r="C65" s="844">
        <f>SUM(D65:W65)</f>
        <v>0</v>
      </c>
      <c r="D65" s="843">
        <f>'O5 Details by Class &amp; Accounts'!I54</f>
        <v>0</v>
      </c>
      <c r="E65" s="843">
        <f>'O5 Details by Class &amp; Accounts'!J54</f>
        <v>0</v>
      </c>
      <c r="F65" s="843">
        <f>'O5 Details by Class &amp; Accounts'!K54</f>
        <v>0</v>
      </c>
      <c r="G65" s="843">
        <f>'O5 Details by Class &amp; Accounts'!L54</f>
        <v>0</v>
      </c>
      <c r="H65" s="843">
        <f>'O5 Details by Class &amp; Accounts'!M54</f>
        <v>0</v>
      </c>
      <c r="I65" s="843">
        <f>'O5 Details by Class &amp; Accounts'!N54</f>
        <v>0</v>
      </c>
      <c r="J65" s="843">
        <f>'O5 Details by Class &amp; Accounts'!O54</f>
        <v>0</v>
      </c>
      <c r="K65" s="843">
        <f>'O5 Details by Class &amp; Accounts'!P54</f>
        <v>0</v>
      </c>
      <c r="L65" s="843">
        <f>'O5 Details by Class &amp; Accounts'!Q54</f>
        <v>0</v>
      </c>
      <c r="M65" s="843">
        <f>'O5 Details by Class &amp; Accounts'!R54</f>
        <v>0</v>
      </c>
      <c r="N65" s="843">
        <f>'O5 Details by Class &amp; Accounts'!S54</f>
        <v>0</v>
      </c>
      <c r="O65" s="843">
        <f>'O5 Details by Class &amp; Accounts'!T54</f>
        <v>0</v>
      </c>
      <c r="P65" s="843">
        <f>'O5 Details by Class &amp; Accounts'!U54</f>
        <v>0</v>
      </c>
      <c r="Q65" s="843">
        <f>'O5 Details by Class &amp; Accounts'!V54</f>
        <v>0</v>
      </c>
      <c r="R65" s="843">
        <f>'O5 Details by Class &amp; Accounts'!W54</f>
        <v>0</v>
      </c>
      <c r="S65" s="843">
        <f>'O5 Details by Class &amp; Accounts'!X54</f>
        <v>0</v>
      </c>
      <c r="T65" s="843">
        <f>'O5 Details by Class &amp; Accounts'!Y54</f>
        <v>0</v>
      </c>
      <c r="U65" s="843">
        <f>'O5 Details by Class &amp; Accounts'!Z54</f>
        <v>0</v>
      </c>
      <c r="V65" s="843">
        <f>'O5 Details by Class &amp; Accounts'!AA54</f>
        <v>0</v>
      </c>
      <c r="W65" s="731">
        <f>'O5 Details by Class &amp; Accounts'!AB54</f>
        <v>0</v>
      </c>
    </row>
    <row r="66" spans="1:24" s="901" customFormat="1" ht="19.5" customHeight="1">
      <c r="B66" s="998" t="s">
        <v>749</v>
      </c>
      <c r="C66" s="986">
        <f>SUM(D66:W66)</f>
        <v>0</v>
      </c>
      <c r="D66" s="987">
        <f t="shared" ref="D66:W66" si="14">SUM(D62:D65)</f>
        <v>0</v>
      </c>
      <c r="E66" s="987">
        <f t="shared" si="14"/>
        <v>0</v>
      </c>
      <c r="F66" s="987">
        <f t="shared" si="14"/>
        <v>0</v>
      </c>
      <c r="G66" s="987">
        <f t="shared" si="14"/>
        <v>0</v>
      </c>
      <c r="H66" s="987">
        <f t="shared" si="14"/>
        <v>0</v>
      </c>
      <c r="I66" s="987">
        <f t="shared" si="14"/>
        <v>0</v>
      </c>
      <c r="J66" s="987">
        <f t="shared" si="14"/>
        <v>0</v>
      </c>
      <c r="K66" s="987">
        <f t="shared" si="14"/>
        <v>0</v>
      </c>
      <c r="L66" s="987">
        <f t="shared" si="14"/>
        <v>0</v>
      </c>
      <c r="M66" s="987">
        <f t="shared" si="14"/>
        <v>0</v>
      </c>
      <c r="N66" s="987">
        <f t="shared" si="14"/>
        <v>0</v>
      </c>
      <c r="O66" s="987">
        <f t="shared" si="14"/>
        <v>0</v>
      </c>
      <c r="P66" s="987">
        <f t="shared" si="14"/>
        <v>0</v>
      </c>
      <c r="Q66" s="987">
        <f t="shared" si="14"/>
        <v>0</v>
      </c>
      <c r="R66" s="987">
        <f t="shared" si="14"/>
        <v>0</v>
      </c>
      <c r="S66" s="987">
        <f t="shared" si="14"/>
        <v>0</v>
      </c>
      <c r="T66" s="987">
        <f t="shared" si="14"/>
        <v>0</v>
      </c>
      <c r="U66" s="987">
        <f t="shared" si="14"/>
        <v>0</v>
      </c>
      <c r="V66" s="987">
        <f t="shared" si="14"/>
        <v>0</v>
      </c>
      <c r="W66" s="988">
        <f t="shared" si="14"/>
        <v>0</v>
      </c>
    </row>
    <row r="67" spans="1:24" s="752" customFormat="1" ht="12.75">
      <c r="B67" s="907"/>
      <c r="C67" s="858"/>
      <c r="D67" s="856"/>
      <c r="E67" s="856"/>
      <c r="F67" s="856"/>
      <c r="G67" s="856"/>
      <c r="H67" s="856"/>
      <c r="I67" s="856"/>
      <c r="J67" s="856"/>
      <c r="K67" s="856"/>
      <c r="L67" s="856"/>
      <c r="M67" s="856"/>
      <c r="N67" s="856"/>
      <c r="O67" s="856"/>
      <c r="P67" s="856"/>
      <c r="Q67" s="856"/>
      <c r="R67" s="856"/>
      <c r="S67" s="856"/>
      <c r="T67" s="856"/>
      <c r="U67" s="856"/>
      <c r="V67" s="856"/>
      <c r="W67" s="859"/>
    </row>
    <row r="68" spans="1:24" s="752" customFormat="1" ht="12.75">
      <c r="B68" s="904" t="s">
        <v>1173</v>
      </c>
      <c r="C68" s="844">
        <f>SUM(D68:W68)</f>
        <v>0.65000000000000013</v>
      </c>
      <c r="D68" s="843">
        <f>'O5 Details by Class &amp; Accounts'!I44</f>
        <v>0.40237380125994099</v>
      </c>
      <c r="E68" s="843">
        <f>'O5 Details by Class &amp; Accounts'!J44</f>
        <v>0.15247713277824562</v>
      </c>
      <c r="F68" s="843">
        <f>'O5 Details by Class &amp; Accounts'!K44</f>
        <v>9.4375817315590749E-2</v>
      </c>
      <c r="G68" s="843">
        <f>'O5 Details by Class &amp; Accounts'!L44</f>
        <v>0</v>
      </c>
      <c r="H68" s="843">
        <f>'O5 Details by Class &amp; Accounts'!M44</f>
        <v>0</v>
      </c>
      <c r="I68" s="843">
        <f>'O5 Details by Class &amp; Accounts'!N44</f>
        <v>0</v>
      </c>
      <c r="J68" s="843">
        <f>'O5 Details by Class &amp; Accounts'!O44</f>
        <v>0</v>
      </c>
      <c r="K68" s="843">
        <f>'O5 Details by Class &amp; Accounts'!P44</f>
        <v>0</v>
      </c>
      <c r="L68" s="843">
        <f>'O5 Details by Class &amp; Accounts'!Q44</f>
        <v>7.7324864622273573E-4</v>
      </c>
      <c r="M68" s="843">
        <f>'O5 Details by Class &amp; Accounts'!R44</f>
        <v>0</v>
      </c>
      <c r="N68" s="843">
        <f>'O5 Details by Class &amp; Accounts'!S44</f>
        <v>0</v>
      </c>
      <c r="O68" s="843">
        <f>'O5 Details by Class &amp; Accounts'!T44</f>
        <v>0</v>
      </c>
      <c r="P68" s="843">
        <f>'O5 Details by Class &amp; Accounts'!U44</f>
        <v>0</v>
      </c>
      <c r="Q68" s="843">
        <f>'O5 Details by Class &amp; Accounts'!V44</f>
        <v>0</v>
      </c>
      <c r="R68" s="843">
        <f>'O5 Details by Class &amp; Accounts'!W44</f>
        <v>0</v>
      </c>
      <c r="S68" s="843">
        <f>'O5 Details by Class &amp; Accounts'!X44</f>
        <v>0</v>
      </c>
      <c r="T68" s="843">
        <f>'O5 Details by Class &amp; Accounts'!Y44</f>
        <v>0</v>
      </c>
      <c r="U68" s="843">
        <f>'O5 Details by Class &amp; Accounts'!Z44</f>
        <v>0</v>
      </c>
      <c r="V68" s="843">
        <f>'O5 Details by Class &amp; Accounts'!AA44</f>
        <v>0</v>
      </c>
      <c r="W68" s="731">
        <f>'O5 Details by Class &amp; Accounts'!AB44</f>
        <v>0</v>
      </c>
    </row>
    <row r="69" spans="1:24" s="856" customFormat="1" ht="12.75">
      <c r="B69" s="904" t="s">
        <v>1174</v>
      </c>
      <c r="C69" s="844">
        <f>SUM(D69:W69)</f>
        <v>2741105.0485000005</v>
      </c>
      <c r="D69" s="843">
        <f>'O5 Details by Class &amp; Accounts'!I48</f>
        <v>1696844.3969504</v>
      </c>
      <c r="E69" s="843">
        <f>'O5 Details by Class &amp; Accounts'!J48</f>
        <v>643008.98221423686</v>
      </c>
      <c r="F69" s="843">
        <f>'O5 Details by Class &amp; Accounts'!K48</f>
        <v>397990.8143078147</v>
      </c>
      <c r="G69" s="843">
        <f>'O5 Details by Class &amp; Accounts'!L48</f>
        <v>0</v>
      </c>
      <c r="H69" s="843">
        <f>'O5 Details by Class &amp; Accounts'!M48</f>
        <v>0</v>
      </c>
      <c r="I69" s="843">
        <f>'O5 Details by Class &amp; Accounts'!N48</f>
        <v>0</v>
      </c>
      <c r="J69" s="843">
        <f>'O5 Details by Class &amp; Accounts'!O48</f>
        <v>0</v>
      </c>
      <c r="K69" s="843">
        <f>'O5 Details by Class &amp; Accounts'!P48</f>
        <v>0</v>
      </c>
      <c r="L69" s="843">
        <f>'O5 Details by Class &amp; Accounts'!Q48</f>
        <v>3260.8550275491257</v>
      </c>
      <c r="M69" s="843">
        <f>'O5 Details by Class &amp; Accounts'!R48</f>
        <v>0</v>
      </c>
      <c r="N69" s="843">
        <f>'O5 Details by Class &amp; Accounts'!S48</f>
        <v>0</v>
      </c>
      <c r="O69" s="843">
        <f>'O5 Details by Class &amp; Accounts'!T48</f>
        <v>0</v>
      </c>
      <c r="P69" s="843">
        <f>'O5 Details by Class &amp; Accounts'!U48</f>
        <v>0</v>
      </c>
      <c r="Q69" s="843">
        <f>'O5 Details by Class &amp; Accounts'!V48</f>
        <v>0</v>
      </c>
      <c r="R69" s="843">
        <f>'O5 Details by Class &amp; Accounts'!W48</f>
        <v>0</v>
      </c>
      <c r="S69" s="843">
        <f>'O5 Details by Class &amp; Accounts'!X48</f>
        <v>0</v>
      </c>
      <c r="T69" s="843">
        <f>'O5 Details by Class &amp; Accounts'!Y48</f>
        <v>0</v>
      </c>
      <c r="U69" s="843">
        <f>'O5 Details by Class &amp; Accounts'!Z48</f>
        <v>0</v>
      </c>
      <c r="V69" s="843">
        <f>'O5 Details by Class &amp; Accounts'!AA48</f>
        <v>0</v>
      </c>
      <c r="W69" s="731">
        <f>'O5 Details by Class &amp; Accounts'!AB48</f>
        <v>0</v>
      </c>
    </row>
    <row r="70" spans="1:24" s="856" customFormat="1" ht="12.75">
      <c r="B70" s="904" t="s">
        <v>1175</v>
      </c>
      <c r="C70" s="844">
        <f>SUM(D70:W70)</f>
        <v>0</v>
      </c>
      <c r="D70" s="843">
        <f>'O5 Details by Class &amp; Accounts'!I52</f>
        <v>0</v>
      </c>
      <c r="E70" s="843">
        <f>'O5 Details by Class &amp; Accounts'!J52</f>
        <v>0</v>
      </c>
      <c r="F70" s="843">
        <f>'O5 Details by Class &amp; Accounts'!K52</f>
        <v>0</v>
      </c>
      <c r="G70" s="843">
        <f>'O5 Details by Class &amp; Accounts'!L52</f>
        <v>0</v>
      </c>
      <c r="H70" s="843">
        <f>'O5 Details by Class &amp; Accounts'!M52</f>
        <v>0</v>
      </c>
      <c r="I70" s="843">
        <f>'O5 Details by Class &amp; Accounts'!N52</f>
        <v>0</v>
      </c>
      <c r="J70" s="843">
        <f>'O5 Details by Class &amp; Accounts'!O52</f>
        <v>0</v>
      </c>
      <c r="K70" s="843">
        <f>'O5 Details by Class &amp; Accounts'!P52</f>
        <v>0</v>
      </c>
      <c r="L70" s="843">
        <f>'O5 Details by Class &amp; Accounts'!Q52</f>
        <v>0</v>
      </c>
      <c r="M70" s="843">
        <f>'O5 Details by Class &amp; Accounts'!R52</f>
        <v>0</v>
      </c>
      <c r="N70" s="843">
        <f>'O5 Details by Class &amp; Accounts'!S52</f>
        <v>0</v>
      </c>
      <c r="O70" s="843">
        <f>'O5 Details by Class &amp; Accounts'!T52</f>
        <v>0</v>
      </c>
      <c r="P70" s="843">
        <f>'O5 Details by Class &amp; Accounts'!U52</f>
        <v>0</v>
      </c>
      <c r="Q70" s="843">
        <f>'O5 Details by Class &amp; Accounts'!V52</f>
        <v>0</v>
      </c>
      <c r="R70" s="843">
        <f>'O5 Details by Class &amp; Accounts'!W52</f>
        <v>0</v>
      </c>
      <c r="S70" s="843">
        <f>'O5 Details by Class &amp; Accounts'!X52</f>
        <v>0</v>
      </c>
      <c r="T70" s="843">
        <f>'O5 Details by Class &amp; Accounts'!Y52</f>
        <v>0</v>
      </c>
      <c r="U70" s="843">
        <f>'O5 Details by Class &amp; Accounts'!Z52</f>
        <v>0</v>
      </c>
      <c r="V70" s="843">
        <f>'O5 Details by Class &amp; Accounts'!AA52</f>
        <v>0</v>
      </c>
      <c r="W70" s="731">
        <f>'O5 Details by Class &amp; Accounts'!AB52</f>
        <v>0</v>
      </c>
      <c r="X70" s="860"/>
    </row>
    <row r="71" spans="1:24" s="856" customFormat="1" ht="12.75">
      <c r="B71" s="904" t="s">
        <v>1176</v>
      </c>
      <c r="C71" s="844">
        <f>SUM(D71:W71)</f>
        <v>0</v>
      </c>
      <c r="D71" s="843">
        <f>'O5 Details by Class &amp; Accounts'!I56</f>
        <v>0</v>
      </c>
      <c r="E71" s="843">
        <f>'O5 Details by Class &amp; Accounts'!J56</f>
        <v>0</v>
      </c>
      <c r="F71" s="843">
        <f>'O5 Details by Class &amp; Accounts'!K56</f>
        <v>0</v>
      </c>
      <c r="G71" s="843">
        <f>'O5 Details by Class &amp; Accounts'!L56</f>
        <v>0</v>
      </c>
      <c r="H71" s="843">
        <f>'O5 Details by Class &amp; Accounts'!M56</f>
        <v>0</v>
      </c>
      <c r="I71" s="843">
        <f>'O5 Details by Class &amp; Accounts'!N56</f>
        <v>0</v>
      </c>
      <c r="J71" s="843">
        <f>'O5 Details by Class &amp; Accounts'!O56</f>
        <v>0</v>
      </c>
      <c r="K71" s="843">
        <f>'O5 Details by Class &amp; Accounts'!P56</f>
        <v>0</v>
      </c>
      <c r="L71" s="843">
        <f>'O5 Details by Class &amp; Accounts'!Q56</f>
        <v>0</v>
      </c>
      <c r="M71" s="843">
        <f>'O5 Details by Class &amp; Accounts'!R56</f>
        <v>0</v>
      </c>
      <c r="N71" s="843">
        <f>'O5 Details by Class &amp; Accounts'!S56</f>
        <v>0</v>
      </c>
      <c r="O71" s="843">
        <f>'O5 Details by Class &amp; Accounts'!T56</f>
        <v>0</v>
      </c>
      <c r="P71" s="843">
        <f>'O5 Details by Class &amp; Accounts'!U56</f>
        <v>0</v>
      </c>
      <c r="Q71" s="843">
        <f>'O5 Details by Class &amp; Accounts'!V56</f>
        <v>0</v>
      </c>
      <c r="R71" s="843">
        <f>'O5 Details by Class &amp; Accounts'!W56</f>
        <v>0</v>
      </c>
      <c r="S71" s="843">
        <f>'O5 Details by Class &amp; Accounts'!X56</f>
        <v>0</v>
      </c>
      <c r="T71" s="843">
        <f>'O5 Details by Class &amp; Accounts'!Y56</f>
        <v>0</v>
      </c>
      <c r="U71" s="843">
        <f>'O5 Details by Class &amp; Accounts'!Z56</f>
        <v>0</v>
      </c>
      <c r="V71" s="843">
        <f>'O5 Details by Class &amp; Accounts'!AA56</f>
        <v>0</v>
      </c>
      <c r="W71" s="731">
        <f>'O5 Details by Class &amp; Accounts'!AB56</f>
        <v>0</v>
      </c>
      <c r="X71" s="860"/>
    </row>
    <row r="72" spans="1:24" s="901" customFormat="1" ht="19.5" customHeight="1">
      <c r="B72" s="998" t="s">
        <v>749</v>
      </c>
      <c r="C72" s="986">
        <f>SUM(D72:W72)</f>
        <v>2741105.6985000004</v>
      </c>
      <c r="D72" s="987">
        <f t="shared" ref="D72:W72" si="15">SUM(D68:D71)</f>
        <v>1696844.7993242012</v>
      </c>
      <c r="E72" s="987">
        <f t="shared" si="15"/>
        <v>643009.1346913696</v>
      </c>
      <c r="F72" s="987">
        <f t="shared" si="15"/>
        <v>397990.90868363203</v>
      </c>
      <c r="G72" s="987">
        <f t="shared" si="15"/>
        <v>0</v>
      </c>
      <c r="H72" s="987">
        <f t="shared" si="15"/>
        <v>0</v>
      </c>
      <c r="I72" s="987">
        <f t="shared" si="15"/>
        <v>0</v>
      </c>
      <c r="J72" s="987">
        <f t="shared" si="15"/>
        <v>0</v>
      </c>
      <c r="K72" s="987">
        <f t="shared" si="15"/>
        <v>0</v>
      </c>
      <c r="L72" s="987">
        <f t="shared" si="15"/>
        <v>3260.8558007977717</v>
      </c>
      <c r="M72" s="987">
        <f t="shared" si="15"/>
        <v>0</v>
      </c>
      <c r="N72" s="987">
        <f t="shared" si="15"/>
        <v>0</v>
      </c>
      <c r="O72" s="987">
        <f t="shared" si="15"/>
        <v>0</v>
      </c>
      <c r="P72" s="987">
        <f t="shared" si="15"/>
        <v>0</v>
      </c>
      <c r="Q72" s="987">
        <f t="shared" si="15"/>
        <v>0</v>
      </c>
      <c r="R72" s="987">
        <f t="shared" si="15"/>
        <v>0</v>
      </c>
      <c r="S72" s="987">
        <f t="shared" si="15"/>
        <v>0</v>
      </c>
      <c r="T72" s="987">
        <f t="shared" si="15"/>
        <v>0</v>
      </c>
      <c r="U72" s="987">
        <f t="shared" si="15"/>
        <v>0</v>
      </c>
      <c r="V72" s="987">
        <f t="shared" si="15"/>
        <v>0</v>
      </c>
      <c r="W72" s="988">
        <f t="shared" si="15"/>
        <v>0</v>
      </c>
    </row>
    <row r="73" spans="1:24" s="885" customFormat="1" ht="12.75">
      <c r="A73" s="856"/>
      <c r="B73" s="908"/>
      <c r="C73" s="884"/>
      <c r="W73" s="886"/>
    </row>
    <row r="74" spans="1:24" s="860" customFormat="1" ht="16.5" customHeight="1">
      <c r="A74" s="887"/>
      <c r="B74" s="909" t="s">
        <v>797</v>
      </c>
      <c r="C74" s="889"/>
      <c r="W74" s="890"/>
    </row>
    <row r="75" spans="1:24" s="856" customFormat="1" ht="12.75">
      <c r="A75" s="231"/>
      <c r="B75" s="910" t="s">
        <v>798</v>
      </c>
      <c r="C75" s="844">
        <f t="shared" ref="C75:C86" si="16">SUM(D75:W75)</f>
        <v>8450</v>
      </c>
      <c r="D75" s="843">
        <f>'O5 Details by Class &amp; Accounts'!I130</f>
        <v>3813.6036301967697</v>
      </c>
      <c r="E75" s="843">
        <f>'O5 Details by Class &amp; Accounts'!J130</f>
        <v>1640.7396521366079</v>
      </c>
      <c r="F75" s="843">
        <f>'O5 Details by Class &amp; Accounts'!K130</f>
        <v>2988.6532714771824</v>
      </c>
      <c r="G75" s="843">
        <f>'O5 Details by Class &amp; Accounts'!L130</f>
        <v>0</v>
      </c>
      <c r="H75" s="843">
        <f>'O5 Details by Class &amp; Accounts'!M130</f>
        <v>0</v>
      </c>
      <c r="I75" s="843">
        <f>'O5 Details by Class &amp; Accounts'!N130</f>
        <v>0</v>
      </c>
      <c r="J75" s="843">
        <f>'O5 Details by Class &amp; Accounts'!O130</f>
        <v>0</v>
      </c>
      <c r="K75" s="843">
        <f>'O5 Details by Class &amp; Accounts'!P130</f>
        <v>0</v>
      </c>
      <c r="L75" s="843">
        <f>'O5 Details by Class &amp; Accounts'!Q130</f>
        <v>7.0034461894398934</v>
      </c>
      <c r="M75" s="843">
        <f>'O5 Details by Class &amp; Accounts'!R130</f>
        <v>0</v>
      </c>
      <c r="N75" s="843">
        <f>'O5 Details by Class &amp; Accounts'!S130</f>
        <v>0</v>
      </c>
      <c r="O75" s="843">
        <f>'O5 Details by Class &amp; Accounts'!T130</f>
        <v>0</v>
      </c>
      <c r="P75" s="843">
        <f>'O5 Details by Class &amp; Accounts'!U130</f>
        <v>0</v>
      </c>
      <c r="Q75" s="843">
        <f>'O5 Details by Class &amp; Accounts'!V130</f>
        <v>0</v>
      </c>
      <c r="R75" s="843">
        <f>'O5 Details by Class &amp; Accounts'!W130</f>
        <v>0</v>
      </c>
      <c r="S75" s="843">
        <f>'O5 Details by Class &amp; Accounts'!X130</f>
        <v>0</v>
      </c>
      <c r="T75" s="843">
        <f>'O5 Details by Class &amp; Accounts'!Y130</f>
        <v>0</v>
      </c>
      <c r="U75" s="843">
        <f>'O5 Details by Class &amp; Accounts'!Z130</f>
        <v>0</v>
      </c>
      <c r="V75" s="843">
        <f>'O5 Details by Class &amp; Accounts'!AA130</f>
        <v>0</v>
      </c>
      <c r="W75" s="731">
        <f>'O5 Details by Class &amp; Accounts'!AB130</f>
        <v>0</v>
      </c>
    </row>
    <row r="76" spans="1:24" s="856" customFormat="1" ht="12.75">
      <c r="A76" s="231"/>
      <c r="B76" s="910" t="s">
        <v>799</v>
      </c>
      <c r="C76" s="844">
        <f t="shared" si="16"/>
        <v>24699.999999999996</v>
      </c>
      <c r="D76" s="843">
        <f>'O5 Details by Class &amp; Accounts'!I131</f>
        <v>11147.456765190556</v>
      </c>
      <c r="E76" s="843">
        <f>'O5 Details by Class &amp; Accounts'!J131</f>
        <v>4796.0082139377773</v>
      </c>
      <c r="F76" s="843">
        <f>'O5 Details by Class &amp; Accounts'!K131</f>
        <v>8736.0634089333016</v>
      </c>
      <c r="G76" s="843">
        <f>'O5 Details by Class &amp; Accounts'!L131</f>
        <v>0</v>
      </c>
      <c r="H76" s="843">
        <f>'O5 Details by Class &amp; Accounts'!M131</f>
        <v>0</v>
      </c>
      <c r="I76" s="843">
        <f>'O5 Details by Class &amp; Accounts'!N131</f>
        <v>0</v>
      </c>
      <c r="J76" s="843">
        <f>'O5 Details by Class &amp; Accounts'!O131</f>
        <v>0</v>
      </c>
      <c r="K76" s="843">
        <f>'O5 Details by Class &amp; Accounts'!P131</f>
        <v>0</v>
      </c>
      <c r="L76" s="843">
        <f>'O5 Details by Class &amp; Accounts'!Q131</f>
        <v>20.471611938362766</v>
      </c>
      <c r="M76" s="843">
        <f>'O5 Details by Class &amp; Accounts'!R131</f>
        <v>0</v>
      </c>
      <c r="N76" s="843">
        <f>'O5 Details by Class &amp; Accounts'!S131</f>
        <v>0</v>
      </c>
      <c r="O76" s="843">
        <f>'O5 Details by Class &amp; Accounts'!T131</f>
        <v>0</v>
      </c>
      <c r="P76" s="843">
        <f>'O5 Details by Class &amp; Accounts'!U131</f>
        <v>0</v>
      </c>
      <c r="Q76" s="843">
        <f>'O5 Details by Class &amp; Accounts'!V131</f>
        <v>0</v>
      </c>
      <c r="R76" s="843">
        <f>'O5 Details by Class &amp; Accounts'!W131</f>
        <v>0</v>
      </c>
      <c r="S76" s="843">
        <f>'O5 Details by Class &amp; Accounts'!X131</f>
        <v>0</v>
      </c>
      <c r="T76" s="843">
        <f>'O5 Details by Class &amp; Accounts'!Y131</f>
        <v>0</v>
      </c>
      <c r="U76" s="843">
        <f>'O5 Details by Class &amp; Accounts'!Z131</f>
        <v>0</v>
      </c>
      <c r="V76" s="843">
        <f>'O5 Details by Class &amp; Accounts'!AA131</f>
        <v>0</v>
      </c>
      <c r="W76" s="731">
        <f>'O5 Details by Class &amp; Accounts'!AB131</f>
        <v>0</v>
      </c>
      <c r="X76" s="860"/>
    </row>
    <row r="77" spans="1:24" s="856" customFormat="1" ht="11.25" customHeight="1">
      <c r="A77" s="231"/>
      <c r="B77" s="910" t="s">
        <v>814</v>
      </c>
      <c r="C77" s="844">
        <f t="shared" si="16"/>
        <v>0</v>
      </c>
      <c r="D77" s="843">
        <f>'O5 Details by Class &amp; Accounts'!I134</f>
        <v>0</v>
      </c>
      <c r="E77" s="843">
        <f>'O5 Details by Class &amp; Accounts'!J134</f>
        <v>0</v>
      </c>
      <c r="F77" s="843">
        <f>'O5 Details by Class &amp; Accounts'!K134</f>
        <v>0</v>
      </c>
      <c r="G77" s="843">
        <f>'O5 Details by Class &amp; Accounts'!L134</f>
        <v>0</v>
      </c>
      <c r="H77" s="843">
        <f>'O5 Details by Class &amp; Accounts'!M134</f>
        <v>0</v>
      </c>
      <c r="I77" s="843">
        <f>'O5 Details by Class &amp; Accounts'!N134</f>
        <v>0</v>
      </c>
      <c r="J77" s="843">
        <f>'O5 Details by Class &amp; Accounts'!O134</f>
        <v>0</v>
      </c>
      <c r="K77" s="843">
        <f>'O5 Details by Class &amp; Accounts'!P134</f>
        <v>0</v>
      </c>
      <c r="L77" s="843">
        <f>'O5 Details by Class &amp; Accounts'!Q134</f>
        <v>0</v>
      </c>
      <c r="M77" s="843">
        <f>'O5 Details by Class &amp; Accounts'!R134</f>
        <v>0</v>
      </c>
      <c r="N77" s="843">
        <f>'O5 Details by Class &amp; Accounts'!S134</f>
        <v>0</v>
      </c>
      <c r="O77" s="843">
        <f>'O5 Details by Class &amp; Accounts'!T134</f>
        <v>0</v>
      </c>
      <c r="P77" s="843">
        <f>'O5 Details by Class &amp; Accounts'!U134</f>
        <v>0</v>
      </c>
      <c r="Q77" s="843">
        <f>'O5 Details by Class &amp; Accounts'!V134</f>
        <v>0</v>
      </c>
      <c r="R77" s="843">
        <f>'O5 Details by Class &amp; Accounts'!W134</f>
        <v>0</v>
      </c>
      <c r="S77" s="843">
        <f>'O5 Details by Class &amp; Accounts'!X134</f>
        <v>0</v>
      </c>
      <c r="T77" s="843">
        <f>'O5 Details by Class &amp; Accounts'!Y134</f>
        <v>0</v>
      </c>
      <c r="U77" s="843">
        <f>'O5 Details by Class &amp; Accounts'!Z134</f>
        <v>0</v>
      </c>
      <c r="V77" s="843">
        <f>'O5 Details by Class &amp; Accounts'!AA134</f>
        <v>0</v>
      </c>
      <c r="W77" s="731">
        <f>'O5 Details by Class &amp; Accounts'!AB134</f>
        <v>0</v>
      </c>
    </row>
    <row r="78" spans="1:24" s="856" customFormat="1" ht="12.75">
      <c r="A78" s="231"/>
      <c r="B78" s="910" t="s">
        <v>815</v>
      </c>
      <c r="C78" s="844">
        <f t="shared" si="16"/>
        <v>0</v>
      </c>
      <c r="D78" s="843">
        <f>'O5 Details by Class &amp; Accounts'!I135</f>
        <v>0</v>
      </c>
      <c r="E78" s="843">
        <f>'O5 Details by Class &amp; Accounts'!J135</f>
        <v>0</v>
      </c>
      <c r="F78" s="843">
        <f>'O5 Details by Class &amp; Accounts'!K135</f>
        <v>0</v>
      </c>
      <c r="G78" s="843">
        <f>'O5 Details by Class &amp; Accounts'!L135</f>
        <v>0</v>
      </c>
      <c r="H78" s="843">
        <f>'O5 Details by Class &amp; Accounts'!M135</f>
        <v>0</v>
      </c>
      <c r="I78" s="843">
        <f>'O5 Details by Class &amp; Accounts'!N135</f>
        <v>0</v>
      </c>
      <c r="J78" s="843">
        <f>'O5 Details by Class &amp; Accounts'!O135</f>
        <v>0</v>
      </c>
      <c r="K78" s="843">
        <f>'O5 Details by Class &amp; Accounts'!P135</f>
        <v>0</v>
      </c>
      <c r="L78" s="843">
        <f>'O5 Details by Class &amp; Accounts'!Q135</f>
        <v>0</v>
      </c>
      <c r="M78" s="843">
        <f>'O5 Details by Class &amp; Accounts'!R135</f>
        <v>0</v>
      </c>
      <c r="N78" s="843">
        <f>'O5 Details by Class &amp; Accounts'!S135</f>
        <v>0</v>
      </c>
      <c r="O78" s="843">
        <f>'O5 Details by Class &amp; Accounts'!T135</f>
        <v>0</v>
      </c>
      <c r="P78" s="843">
        <f>'O5 Details by Class &amp; Accounts'!U135</f>
        <v>0</v>
      </c>
      <c r="Q78" s="843">
        <f>'O5 Details by Class &amp; Accounts'!V135</f>
        <v>0</v>
      </c>
      <c r="R78" s="843">
        <f>'O5 Details by Class &amp; Accounts'!W135</f>
        <v>0</v>
      </c>
      <c r="S78" s="843">
        <f>'O5 Details by Class &amp; Accounts'!X135</f>
        <v>0</v>
      </c>
      <c r="T78" s="843">
        <f>'O5 Details by Class &amp; Accounts'!Y135</f>
        <v>0</v>
      </c>
      <c r="U78" s="843">
        <f>'O5 Details by Class &amp; Accounts'!Z135</f>
        <v>0</v>
      </c>
      <c r="V78" s="843">
        <f>'O5 Details by Class &amp; Accounts'!AA135</f>
        <v>0</v>
      </c>
      <c r="W78" s="731">
        <f>'O5 Details by Class &amp; Accounts'!AB135</f>
        <v>0</v>
      </c>
    </row>
    <row r="79" spans="1:24" s="856" customFormat="1" ht="12.75">
      <c r="A79" s="231"/>
      <c r="B79" s="910" t="s">
        <v>817</v>
      </c>
      <c r="C79" s="844">
        <f t="shared" si="16"/>
        <v>0</v>
      </c>
      <c r="D79" s="843">
        <f>'O5 Details by Class &amp; Accounts'!I142</f>
        <v>0</v>
      </c>
      <c r="E79" s="843">
        <f>'O5 Details by Class &amp; Accounts'!J142</f>
        <v>0</v>
      </c>
      <c r="F79" s="843">
        <f>'O5 Details by Class &amp; Accounts'!K142</f>
        <v>0</v>
      </c>
      <c r="G79" s="843">
        <f>'O5 Details by Class &amp; Accounts'!L142</f>
        <v>0</v>
      </c>
      <c r="H79" s="843">
        <f>'O5 Details by Class &amp; Accounts'!M142</f>
        <v>0</v>
      </c>
      <c r="I79" s="843">
        <f>'O5 Details by Class &amp; Accounts'!N142</f>
        <v>0</v>
      </c>
      <c r="J79" s="843">
        <f>'O5 Details by Class &amp; Accounts'!O142</f>
        <v>0</v>
      </c>
      <c r="K79" s="843">
        <f>'O5 Details by Class &amp; Accounts'!P142</f>
        <v>0</v>
      </c>
      <c r="L79" s="843">
        <f>'O5 Details by Class &amp; Accounts'!Q142</f>
        <v>0</v>
      </c>
      <c r="M79" s="843">
        <f>'O5 Details by Class &amp; Accounts'!R142</f>
        <v>0</v>
      </c>
      <c r="N79" s="843">
        <f>'O5 Details by Class &amp; Accounts'!S142</f>
        <v>0</v>
      </c>
      <c r="O79" s="843">
        <f>'O5 Details by Class &amp; Accounts'!T142</f>
        <v>0</v>
      </c>
      <c r="P79" s="843">
        <f>'O5 Details by Class &amp; Accounts'!U142</f>
        <v>0</v>
      </c>
      <c r="Q79" s="843">
        <f>'O5 Details by Class &amp; Accounts'!V142</f>
        <v>0</v>
      </c>
      <c r="R79" s="843">
        <f>'O5 Details by Class &amp; Accounts'!W142</f>
        <v>0</v>
      </c>
      <c r="S79" s="843">
        <f>'O5 Details by Class &amp; Accounts'!X142</f>
        <v>0</v>
      </c>
      <c r="T79" s="843">
        <f>'O5 Details by Class &amp; Accounts'!Y142</f>
        <v>0</v>
      </c>
      <c r="U79" s="843">
        <f>'O5 Details by Class &amp; Accounts'!Z142</f>
        <v>0</v>
      </c>
      <c r="V79" s="843">
        <f>'O5 Details by Class &amp; Accounts'!AA142</f>
        <v>0</v>
      </c>
      <c r="W79" s="731">
        <f>'O5 Details by Class &amp; Accounts'!AB142</f>
        <v>0</v>
      </c>
      <c r="X79" s="892"/>
    </row>
    <row r="80" spans="1:24" s="856" customFormat="1" ht="12.75">
      <c r="A80" s="231"/>
      <c r="B80" s="910" t="s">
        <v>823</v>
      </c>
      <c r="C80" s="844">
        <f t="shared" si="16"/>
        <v>0</v>
      </c>
      <c r="D80" s="843">
        <f>'O5 Details by Class &amp; Accounts'!I143</f>
        <v>0</v>
      </c>
      <c r="E80" s="843">
        <f>'O5 Details by Class &amp; Accounts'!J143</f>
        <v>0</v>
      </c>
      <c r="F80" s="843">
        <f>'O5 Details by Class &amp; Accounts'!K143</f>
        <v>0</v>
      </c>
      <c r="G80" s="843">
        <f>'O5 Details by Class &amp; Accounts'!L143</f>
        <v>0</v>
      </c>
      <c r="H80" s="843">
        <f>'O5 Details by Class &amp; Accounts'!M143</f>
        <v>0</v>
      </c>
      <c r="I80" s="843">
        <f>'O5 Details by Class &amp; Accounts'!N143</f>
        <v>0</v>
      </c>
      <c r="J80" s="843">
        <f>'O5 Details by Class &amp; Accounts'!O143</f>
        <v>0</v>
      </c>
      <c r="K80" s="843">
        <f>'O5 Details by Class &amp; Accounts'!P143</f>
        <v>0</v>
      </c>
      <c r="L80" s="843">
        <f>'O5 Details by Class &amp; Accounts'!Q143</f>
        <v>0</v>
      </c>
      <c r="M80" s="843">
        <f>'O5 Details by Class &amp; Accounts'!R143</f>
        <v>0</v>
      </c>
      <c r="N80" s="843">
        <f>'O5 Details by Class &amp; Accounts'!S143</f>
        <v>0</v>
      </c>
      <c r="O80" s="843">
        <f>'O5 Details by Class &amp; Accounts'!T143</f>
        <v>0</v>
      </c>
      <c r="P80" s="843">
        <f>'O5 Details by Class &amp; Accounts'!U143</f>
        <v>0</v>
      </c>
      <c r="Q80" s="843">
        <f>'O5 Details by Class &amp; Accounts'!V143</f>
        <v>0</v>
      </c>
      <c r="R80" s="843">
        <f>'O5 Details by Class &amp; Accounts'!W143</f>
        <v>0</v>
      </c>
      <c r="S80" s="843">
        <f>'O5 Details by Class &amp; Accounts'!X143</f>
        <v>0</v>
      </c>
      <c r="T80" s="843">
        <f>'O5 Details by Class &amp; Accounts'!Y143</f>
        <v>0</v>
      </c>
      <c r="U80" s="843">
        <f>'O5 Details by Class &amp; Accounts'!Z143</f>
        <v>0</v>
      </c>
      <c r="V80" s="843">
        <f>'O5 Details by Class &amp; Accounts'!AA143</f>
        <v>0</v>
      </c>
      <c r="W80" s="731">
        <f>'O5 Details by Class &amp; Accounts'!AB143</f>
        <v>0</v>
      </c>
    </row>
    <row r="81" spans="1:24" s="856" customFormat="1" ht="12.75">
      <c r="A81" s="231"/>
      <c r="B81" s="910" t="s">
        <v>824</v>
      </c>
      <c r="C81" s="844">
        <f t="shared" si="16"/>
        <v>257399.99999999997</v>
      </c>
      <c r="D81" s="843">
        <f>'O5 Details by Class &amp; Accounts'!I149</f>
        <v>159340.02529893658</v>
      </c>
      <c r="E81" s="843">
        <f>'O5 Details by Class &amp; Accounts'!J149</f>
        <v>60380.944580185256</v>
      </c>
      <c r="F81" s="843">
        <f>'O5 Details by Class &amp; Accounts'!K149</f>
        <v>37372.823656973924</v>
      </c>
      <c r="G81" s="843">
        <f>'O5 Details by Class &amp; Accounts'!L149</f>
        <v>0</v>
      </c>
      <c r="H81" s="843">
        <f>'O5 Details by Class &amp; Accounts'!M149</f>
        <v>0</v>
      </c>
      <c r="I81" s="843">
        <f>'O5 Details by Class &amp; Accounts'!N149</f>
        <v>0</v>
      </c>
      <c r="J81" s="843">
        <f>'O5 Details by Class &amp; Accounts'!O149</f>
        <v>0</v>
      </c>
      <c r="K81" s="843">
        <f>'O5 Details by Class &amp; Accounts'!P149</f>
        <v>0</v>
      </c>
      <c r="L81" s="843">
        <f>'O5 Details by Class &amp; Accounts'!Q149</f>
        <v>306.20646390420325</v>
      </c>
      <c r="M81" s="843">
        <f>'O5 Details by Class &amp; Accounts'!R149</f>
        <v>0</v>
      </c>
      <c r="N81" s="843">
        <f>'O5 Details by Class &amp; Accounts'!S149</f>
        <v>0</v>
      </c>
      <c r="O81" s="843">
        <f>'O5 Details by Class &amp; Accounts'!T149</f>
        <v>0</v>
      </c>
      <c r="P81" s="843">
        <f>'O5 Details by Class &amp; Accounts'!U149</f>
        <v>0</v>
      </c>
      <c r="Q81" s="843">
        <f>'O5 Details by Class &amp; Accounts'!V149</f>
        <v>0</v>
      </c>
      <c r="R81" s="843">
        <f>'O5 Details by Class &amp; Accounts'!W149</f>
        <v>0</v>
      </c>
      <c r="S81" s="843">
        <f>'O5 Details by Class &amp; Accounts'!X149</f>
        <v>0</v>
      </c>
      <c r="T81" s="843">
        <f>'O5 Details by Class &amp; Accounts'!Y149</f>
        <v>0</v>
      </c>
      <c r="U81" s="843">
        <f>'O5 Details by Class &amp; Accounts'!Z149</f>
        <v>0</v>
      </c>
      <c r="V81" s="843">
        <f>'O5 Details by Class &amp; Accounts'!AA149</f>
        <v>0</v>
      </c>
      <c r="W81" s="731">
        <f>'O5 Details by Class &amp; Accounts'!AB149</f>
        <v>0</v>
      </c>
    </row>
    <row r="82" spans="1:24" s="856" customFormat="1" ht="12.75">
      <c r="A82" s="231"/>
      <c r="B82" s="910" t="s">
        <v>825</v>
      </c>
      <c r="C82" s="844">
        <f t="shared" si="16"/>
        <v>66300</v>
      </c>
      <c r="D82" s="843">
        <f>'O5 Details by Class &amp; Accounts'!I150</f>
        <v>29922.119973337394</v>
      </c>
      <c r="E82" s="843">
        <f>'O5 Details by Class &amp; Accounts'!J150</f>
        <v>12873.495535201513</v>
      </c>
      <c r="F82" s="843">
        <f>'O5 Details by Class &amp; Accounts'!K150</f>
        <v>23449.434376963953</v>
      </c>
      <c r="G82" s="843">
        <f>'O5 Details by Class &amp; Accounts'!L150</f>
        <v>0</v>
      </c>
      <c r="H82" s="843">
        <f>'O5 Details by Class &amp; Accounts'!M150</f>
        <v>0</v>
      </c>
      <c r="I82" s="843">
        <f>'O5 Details by Class &amp; Accounts'!N150</f>
        <v>0</v>
      </c>
      <c r="J82" s="843">
        <f>'O5 Details by Class &amp; Accounts'!O150</f>
        <v>0</v>
      </c>
      <c r="K82" s="843">
        <f>'O5 Details by Class &amp; Accounts'!P150</f>
        <v>0</v>
      </c>
      <c r="L82" s="843">
        <f>'O5 Details by Class &amp; Accounts'!Q150</f>
        <v>54.950114497142607</v>
      </c>
      <c r="M82" s="843">
        <f>'O5 Details by Class &amp; Accounts'!R150</f>
        <v>0</v>
      </c>
      <c r="N82" s="843">
        <f>'O5 Details by Class &amp; Accounts'!S150</f>
        <v>0</v>
      </c>
      <c r="O82" s="843">
        <f>'O5 Details by Class &amp; Accounts'!T150</f>
        <v>0</v>
      </c>
      <c r="P82" s="843">
        <f>'O5 Details by Class &amp; Accounts'!U150</f>
        <v>0</v>
      </c>
      <c r="Q82" s="843">
        <f>'O5 Details by Class &amp; Accounts'!V150</f>
        <v>0</v>
      </c>
      <c r="R82" s="843">
        <f>'O5 Details by Class &amp; Accounts'!W150</f>
        <v>0</v>
      </c>
      <c r="S82" s="843">
        <f>'O5 Details by Class &amp; Accounts'!X150</f>
        <v>0</v>
      </c>
      <c r="T82" s="843">
        <f>'O5 Details by Class &amp; Accounts'!Y150</f>
        <v>0</v>
      </c>
      <c r="U82" s="843">
        <f>'O5 Details by Class &amp; Accounts'!Z150</f>
        <v>0</v>
      </c>
      <c r="V82" s="843">
        <f>'O5 Details by Class &amp; Accounts'!AA150</f>
        <v>0</v>
      </c>
      <c r="W82" s="731">
        <f>'O5 Details by Class &amp; Accounts'!AB150</f>
        <v>0</v>
      </c>
    </row>
    <row r="83" spans="1:24" s="752" customFormat="1" ht="12.75">
      <c r="A83" s="231"/>
      <c r="B83" s="910" t="s">
        <v>826</v>
      </c>
      <c r="C83" s="844">
        <f t="shared" si="16"/>
        <v>0</v>
      </c>
      <c r="D83" s="843">
        <f>'O5 Details by Class &amp; Accounts'!I152</f>
        <v>0</v>
      </c>
      <c r="E83" s="843">
        <f>'O5 Details by Class &amp; Accounts'!J152</f>
        <v>0</v>
      </c>
      <c r="F83" s="843">
        <f>'O5 Details by Class &amp; Accounts'!K152</f>
        <v>0</v>
      </c>
      <c r="G83" s="843">
        <f>'O5 Details by Class &amp; Accounts'!L152</f>
        <v>0</v>
      </c>
      <c r="H83" s="843">
        <f>'O5 Details by Class &amp; Accounts'!M152</f>
        <v>0</v>
      </c>
      <c r="I83" s="843">
        <f>'O5 Details by Class &amp; Accounts'!N152</f>
        <v>0</v>
      </c>
      <c r="J83" s="843">
        <f>'O5 Details by Class &amp; Accounts'!O152</f>
        <v>0</v>
      </c>
      <c r="K83" s="843">
        <f>'O5 Details by Class &amp; Accounts'!P152</f>
        <v>0</v>
      </c>
      <c r="L83" s="843">
        <f>'O5 Details by Class &amp; Accounts'!Q152</f>
        <v>0</v>
      </c>
      <c r="M83" s="843">
        <f>'O5 Details by Class &amp; Accounts'!R152</f>
        <v>0</v>
      </c>
      <c r="N83" s="843">
        <f>'O5 Details by Class &amp; Accounts'!S152</f>
        <v>0</v>
      </c>
      <c r="O83" s="843">
        <f>'O5 Details by Class &amp; Accounts'!T152</f>
        <v>0</v>
      </c>
      <c r="P83" s="843">
        <f>'O5 Details by Class &amp; Accounts'!U152</f>
        <v>0</v>
      </c>
      <c r="Q83" s="843">
        <f>'O5 Details by Class &amp; Accounts'!V152</f>
        <v>0</v>
      </c>
      <c r="R83" s="843">
        <f>'O5 Details by Class &amp; Accounts'!W152</f>
        <v>0</v>
      </c>
      <c r="S83" s="843">
        <f>'O5 Details by Class &amp; Accounts'!X152</f>
        <v>0</v>
      </c>
      <c r="T83" s="843">
        <f>'O5 Details by Class &amp; Accounts'!Y152</f>
        <v>0</v>
      </c>
      <c r="U83" s="843">
        <f>'O5 Details by Class &amp; Accounts'!Z152</f>
        <v>0</v>
      </c>
      <c r="V83" s="843">
        <f>'O5 Details by Class &amp; Accounts'!AA152</f>
        <v>0</v>
      </c>
      <c r="W83" s="731">
        <f>'O5 Details by Class &amp; Accounts'!AB152</f>
        <v>0</v>
      </c>
    </row>
    <row r="84" spans="1:24" s="752" customFormat="1" ht="12.75">
      <c r="A84" s="231"/>
      <c r="B84" s="910" t="s">
        <v>827</v>
      </c>
      <c r="C84" s="844">
        <f t="shared" si="16"/>
        <v>63700.000000000007</v>
      </c>
      <c r="D84" s="843">
        <f>'O5 Details by Class &amp; Accounts'!I153</f>
        <v>23948.677422489483</v>
      </c>
      <c r="E84" s="843">
        <f>'O5 Details by Class &amp; Accounts'!J153</f>
        <v>11212.169969903834</v>
      </c>
      <c r="F84" s="843">
        <f>'O5 Details by Class &amp; Accounts'!K153</f>
        <v>28496.683166774757</v>
      </c>
      <c r="G84" s="843">
        <f>'O5 Details by Class &amp; Accounts'!L153</f>
        <v>0</v>
      </c>
      <c r="H84" s="843">
        <f>'O5 Details by Class &amp; Accounts'!M153</f>
        <v>0</v>
      </c>
      <c r="I84" s="843">
        <f>'O5 Details by Class &amp; Accounts'!N153</f>
        <v>0</v>
      </c>
      <c r="J84" s="843">
        <f>'O5 Details by Class &amp; Accounts'!O153</f>
        <v>0</v>
      </c>
      <c r="K84" s="843">
        <f>'O5 Details by Class &amp; Accounts'!P153</f>
        <v>0</v>
      </c>
      <c r="L84" s="843">
        <f>'O5 Details by Class &amp; Accounts'!Q153</f>
        <v>42.469440831923997</v>
      </c>
      <c r="M84" s="843">
        <f>'O5 Details by Class &amp; Accounts'!R153</f>
        <v>0</v>
      </c>
      <c r="N84" s="843">
        <f>'O5 Details by Class &amp; Accounts'!S153</f>
        <v>0</v>
      </c>
      <c r="O84" s="843">
        <f>'O5 Details by Class &amp; Accounts'!T153</f>
        <v>0</v>
      </c>
      <c r="P84" s="843">
        <f>'O5 Details by Class &amp; Accounts'!U153</f>
        <v>0</v>
      </c>
      <c r="Q84" s="843">
        <f>'O5 Details by Class &amp; Accounts'!V153</f>
        <v>0</v>
      </c>
      <c r="R84" s="843">
        <f>'O5 Details by Class &amp; Accounts'!W153</f>
        <v>0</v>
      </c>
      <c r="S84" s="843">
        <f>'O5 Details by Class &amp; Accounts'!X153</f>
        <v>0</v>
      </c>
      <c r="T84" s="843">
        <f>'O5 Details by Class &amp; Accounts'!Y153</f>
        <v>0</v>
      </c>
      <c r="U84" s="843">
        <f>'O5 Details by Class &amp; Accounts'!Z153</f>
        <v>0</v>
      </c>
      <c r="V84" s="843">
        <f>'O5 Details by Class &amp; Accounts'!AA153</f>
        <v>0</v>
      </c>
      <c r="W84" s="731">
        <f>'O5 Details by Class &amp; Accounts'!AB153</f>
        <v>0</v>
      </c>
    </row>
    <row r="85" spans="1:24" s="752" customFormat="1" ht="12" customHeight="1">
      <c r="A85" s="231"/>
      <c r="B85" s="910" t="s">
        <v>828</v>
      </c>
      <c r="C85" s="844">
        <f t="shared" si="16"/>
        <v>0</v>
      </c>
      <c r="D85" s="843">
        <f>'O5 Details by Class &amp; Accounts'!I154</f>
        <v>0</v>
      </c>
      <c r="E85" s="843">
        <f>'O5 Details by Class &amp; Accounts'!J154</f>
        <v>0</v>
      </c>
      <c r="F85" s="843">
        <f>'O5 Details by Class &amp; Accounts'!K154</f>
        <v>0</v>
      </c>
      <c r="G85" s="843">
        <f>'O5 Details by Class &amp; Accounts'!L154</f>
        <v>0</v>
      </c>
      <c r="H85" s="843">
        <f>'O5 Details by Class &amp; Accounts'!M154</f>
        <v>0</v>
      </c>
      <c r="I85" s="843">
        <f>'O5 Details by Class &amp; Accounts'!N154</f>
        <v>0</v>
      </c>
      <c r="J85" s="843">
        <f>'O5 Details by Class &amp; Accounts'!O154</f>
        <v>0</v>
      </c>
      <c r="K85" s="843">
        <f>'O5 Details by Class &amp; Accounts'!P154</f>
        <v>0</v>
      </c>
      <c r="L85" s="843">
        <f>'O5 Details by Class &amp; Accounts'!Q154</f>
        <v>0</v>
      </c>
      <c r="M85" s="843">
        <f>'O5 Details by Class &amp; Accounts'!R154</f>
        <v>0</v>
      </c>
      <c r="N85" s="843">
        <f>'O5 Details by Class &amp; Accounts'!S154</f>
        <v>0</v>
      </c>
      <c r="O85" s="843">
        <f>'O5 Details by Class &amp; Accounts'!T154</f>
        <v>0</v>
      </c>
      <c r="P85" s="843">
        <f>'O5 Details by Class &amp; Accounts'!U154</f>
        <v>0</v>
      </c>
      <c r="Q85" s="843">
        <f>'O5 Details by Class &amp; Accounts'!V154</f>
        <v>0</v>
      </c>
      <c r="R85" s="843">
        <f>'O5 Details by Class &amp; Accounts'!W154</f>
        <v>0</v>
      </c>
      <c r="S85" s="843">
        <f>'O5 Details by Class &amp; Accounts'!X154</f>
        <v>0</v>
      </c>
      <c r="T85" s="843">
        <f>'O5 Details by Class &amp; Accounts'!Y154</f>
        <v>0</v>
      </c>
      <c r="U85" s="843">
        <f>'O5 Details by Class &amp; Accounts'!Z154</f>
        <v>0</v>
      </c>
      <c r="V85" s="843">
        <f>'O5 Details by Class &amp; Accounts'!AA154</f>
        <v>0</v>
      </c>
      <c r="W85" s="731">
        <f>'O5 Details by Class &amp; Accounts'!AB154</f>
        <v>0</v>
      </c>
    </row>
    <row r="86" spans="1:24" s="707" customFormat="1" ht="23.25" customHeight="1">
      <c r="B86" s="1002" t="s">
        <v>1204</v>
      </c>
      <c r="C86" s="962">
        <f t="shared" si="16"/>
        <v>420549.99999999994</v>
      </c>
      <c r="D86" s="963">
        <f t="shared" ref="D86:W86" si="17">SUM(D75:D85)</f>
        <v>228171.88309015078</v>
      </c>
      <c r="E86" s="963">
        <f t="shared" si="17"/>
        <v>90903.357951364975</v>
      </c>
      <c r="F86" s="963">
        <f t="shared" si="17"/>
        <v>101043.65788112312</v>
      </c>
      <c r="G86" s="963">
        <f t="shared" si="17"/>
        <v>0</v>
      </c>
      <c r="H86" s="963">
        <f t="shared" si="17"/>
        <v>0</v>
      </c>
      <c r="I86" s="963">
        <f t="shared" si="17"/>
        <v>0</v>
      </c>
      <c r="J86" s="963">
        <f t="shared" si="17"/>
        <v>0</v>
      </c>
      <c r="K86" s="963">
        <f t="shared" si="17"/>
        <v>0</v>
      </c>
      <c r="L86" s="963">
        <f t="shared" si="17"/>
        <v>431.1010773610725</v>
      </c>
      <c r="M86" s="963">
        <f t="shared" si="17"/>
        <v>0</v>
      </c>
      <c r="N86" s="963">
        <f t="shared" si="17"/>
        <v>0</v>
      </c>
      <c r="O86" s="963">
        <f t="shared" si="17"/>
        <v>0</v>
      </c>
      <c r="P86" s="963">
        <f t="shared" si="17"/>
        <v>0</v>
      </c>
      <c r="Q86" s="963">
        <f t="shared" si="17"/>
        <v>0</v>
      </c>
      <c r="R86" s="963">
        <f t="shared" si="17"/>
        <v>0</v>
      </c>
      <c r="S86" s="963">
        <f t="shared" si="17"/>
        <v>0</v>
      </c>
      <c r="T86" s="963">
        <f t="shared" si="17"/>
        <v>0</v>
      </c>
      <c r="U86" s="963">
        <f t="shared" si="17"/>
        <v>0</v>
      </c>
      <c r="V86" s="963">
        <f t="shared" si="17"/>
        <v>0</v>
      </c>
      <c r="W86" s="964">
        <f t="shared" si="17"/>
        <v>0</v>
      </c>
    </row>
    <row r="87" spans="1:24" s="752" customFormat="1" ht="12.75">
      <c r="B87" s="907"/>
      <c r="C87" s="858"/>
      <c r="D87" s="856"/>
      <c r="E87" s="856"/>
      <c r="F87" s="856"/>
      <c r="G87" s="856"/>
      <c r="H87" s="856"/>
      <c r="I87" s="856"/>
      <c r="J87" s="856"/>
      <c r="K87" s="856"/>
      <c r="L87" s="856"/>
      <c r="M87" s="856"/>
      <c r="N87" s="856"/>
      <c r="O87" s="856"/>
      <c r="P87" s="856"/>
      <c r="Q87" s="856"/>
      <c r="R87" s="856"/>
      <c r="S87" s="856"/>
      <c r="T87" s="856"/>
      <c r="U87" s="856"/>
      <c r="V87" s="856"/>
      <c r="W87" s="859"/>
    </row>
    <row r="88" spans="1:24" s="730" customFormat="1" ht="12.75">
      <c r="B88" s="997" t="s">
        <v>1159</v>
      </c>
      <c r="C88" s="844"/>
      <c r="D88" s="843"/>
      <c r="E88" s="843"/>
      <c r="F88" s="843"/>
      <c r="G88" s="843"/>
      <c r="H88" s="843"/>
      <c r="I88" s="843"/>
      <c r="J88" s="843"/>
      <c r="K88" s="843"/>
      <c r="L88" s="843"/>
      <c r="M88" s="843"/>
      <c r="N88" s="843"/>
      <c r="O88" s="843"/>
      <c r="P88" s="843"/>
      <c r="Q88" s="843"/>
      <c r="R88" s="843"/>
      <c r="S88" s="843"/>
      <c r="T88" s="843"/>
      <c r="U88" s="843"/>
      <c r="V88" s="843"/>
      <c r="W88" s="731"/>
      <c r="X88" s="843"/>
    </row>
    <row r="89" spans="1:24" s="752" customFormat="1" ht="12.75">
      <c r="B89" s="911" t="s">
        <v>242</v>
      </c>
      <c r="C89" s="844">
        <f>SUM(D89:W89)</f>
        <v>419249.99999999994</v>
      </c>
      <c r="D89" s="843">
        <f>'O2.1 Line Tran PLCC Adj'!D50</f>
        <v>180167.53752399824</v>
      </c>
      <c r="E89" s="843">
        <f>'O2.1 Line Tran PLCC Adj'!E50</f>
        <v>81268.28863333218</v>
      </c>
      <c r="F89" s="843">
        <f>'O2.1 Line Tran PLCC Adj'!F50</f>
        <v>157486.13964073433</v>
      </c>
      <c r="G89" s="843">
        <f>'O2.1 Line Tran PLCC Adj'!G50</f>
        <v>0</v>
      </c>
      <c r="H89" s="843">
        <f>'O2.1 Line Tran PLCC Adj'!H50</f>
        <v>0</v>
      </c>
      <c r="I89" s="843">
        <f>'O2.1 Line Tran PLCC Adj'!I50</f>
        <v>0</v>
      </c>
      <c r="J89" s="843">
        <f>'O2.1 Line Tran PLCC Adj'!J50</f>
        <v>0</v>
      </c>
      <c r="K89" s="843">
        <f>'O2.1 Line Tran PLCC Adj'!K50</f>
        <v>0</v>
      </c>
      <c r="L89" s="843">
        <f>'O2.1 Line Tran PLCC Adj'!L50</f>
        <v>328.03420193523573</v>
      </c>
      <c r="M89" s="843">
        <f>'O2.1 Line Tran PLCC Adj'!M50</f>
        <v>0</v>
      </c>
      <c r="N89" s="843">
        <f>'O2.1 Line Tran PLCC Adj'!N50</f>
        <v>0</v>
      </c>
      <c r="O89" s="843">
        <f>'O2.1 Line Tran PLCC Adj'!O50</f>
        <v>0</v>
      </c>
      <c r="P89" s="843">
        <f>'O2.1 Line Tran PLCC Adj'!P50</f>
        <v>0</v>
      </c>
      <c r="Q89" s="843">
        <f>'O2.1 Line Tran PLCC Adj'!Q50</f>
        <v>0</v>
      </c>
      <c r="R89" s="843">
        <f>'O2.1 Line Tran PLCC Adj'!R50</f>
        <v>0</v>
      </c>
      <c r="S89" s="843">
        <f>'O2.1 Line Tran PLCC Adj'!S50</f>
        <v>0</v>
      </c>
      <c r="T89" s="843">
        <f>'O2.1 Line Tran PLCC Adj'!T50</f>
        <v>0</v>
      </c>
      <c r="U89" s="843">
        <f>'O2.1 Line Tran PLCC Adj'!U50</f>
        <v>0</v>
      </c>
      <c r="V89" s="843">
        <f>'O2.1 Line Tran PLCC Adj'!V50</f>
        <v>0</v>
      </c>
      <c r="W89" s="731">
        <f>'O2.1 Line Tran PLCC Adj'!W50</f>
        <v>0</v>
      </c>
      <c r="X89" s="856"/>
    </row>
    <row r="90" spans="1:24" s="752" customFormat="1" ht="12.75">
      <c r="B90" s="908" t="s">
        <v>243</v>
      </c>
      <c r="C90" s="844">
        <f>SUM(D90:W90)</f>
        <v>169649.99999999997</v>
      </c>
      <c r="D90" s="843">
        <f>'O2.1 Line Tran PLCC Adj'!D51</f>
        <v>72905.003556222538</v>
      </c>
      <c r="E90" s="843">
        <f>'O2.1 Line Tran PLCC Adj'!E51</f>
        <v>32885.307493487904</v>
      </c>
      <c r="F90" s="843">
        <f>'O2.1 Line Tran PLCC Adj'!F51</f>
        <v>63726.949529041332</v>
      </c>
      <c r="G90" s="843">
        <f>'O2.1 Line Tran PLCC Adj'!G51</f>
        <v>0</v>
      </c>
      <c r="H90" s="843">
        <f>'O2.1 Line Tran PLCC Adj'!H51</f>
        <v>0</v>
      </c>
      <c r="I90" s="843">
        <f>'O2.1 Line Tran PLCC Adj'!I51</f>
        <v>0</v>
      </c>
      <c r="J90" s="843">
        <f>'O2.1 Line Tran PLCC Adj'!J51</f>
        <v>0</v>
      </c>
      <c r="K90" s="843">
        <f>'O2.1 Line Tran PLCC Adj'!K51</f>
        <v>0</v>
      </c>
      <c r="L90" s="843">
        <f>'O2.1 Line Tran PLCC Adj'!L51</f>
        <v>132.73942124821167</v>
      </c>
      <c r="M90" s="843">
        <f>'O2.1 Line Tran PLCC Adj'!M51</f>
        <v>0</v>
      </c>
      <c r="N90" s="843">
        <f>'O2.1 Line Tran PLCC Adj'!N51</f>
        <v>0</v>
      </c>
      <c r="O90" s="843">
        <f>'O2.1 Line Tran PLCC Adj'!O51</f>
        <v>0</v>
      </c>
      <c r="P90" s="843">
        <f>'O2.1 Line Tran PLCC Adj'!P51</f>
        <v>0</v>
      </c>
      <c r="Q90" s="843">
        <f>'O2.1 Line Tran PLCC Adj'!Q51</f>
        <v>0</v>
      </c>
      <c r="R90" s="843">
        <f>'O2.1 Line Tran PLCC Adj'!R51</f>
        <v>0</v>
      </c>
      <c r="S90" s="843">
        <f>'O2.1 Line Tran PLCC Adj'!S51</f>
        <v>0</v>
      </c>
      <c r="T90" s="843">
        <f>'O2.1 Line Tran PLCC Adj'!T51</f>
        <v>0</v>
      </c>
      <c r="U90" s="843">
        <f>'O2.1 Line Tran PLCC Adj'!U51</f>
        <v>0</v>
      </c>
      <c r="V90" s="843">
        <f>'O2.1 Line Tran PLCC Adj'!V51</f>
        <v>0</v>
      </c>
      <c r="W90" s="731">
        <f>'O2.1 Line Tran PLCC Adj'!W51</f>
        <v>0</v>
      </c>
    </row>
    <row r="91" spans="1:24" s="752" customFormat="1" ht="12.75">
      <c r="B91" s="908" t="s">
        <v>244</v>
      </c>
      <c r="C91" s="844">
        <f>SUM(D91:W91)</f>
        <v>0</v>
      </c>
      <c r="D91" s="843">
        <f>'O2.1 Line Tran PLCC Adj'!D52</f>
        <v>0</v>
      </c>
      <c r="E91" s="843">
        <f>'O2.1 Line Tran PLCC Adj'!E52</f>
        <v>0</v>
      </c>
      <c r="F91" s="843">
        <f>'O2.1 Line Tran PLCC Adj'!F52</f>
        <v>0</v>
      </c>
      <c r="G91" s="843">
        <f>'O2.1 Line Tran PLCC Adj'!G52</f>
        <v>0</v>
      </c>
      <c r="H91" s="843">
        <f>'O2.1 Line Tran PLCC Adj'!H52</f>
        <v>0</v>
      </c>
      <c r="I91" s="843">
        <f>'O2.1 Line Tran PLCC Adj'!I52</f>
        <v>0</v>
      </c>
      <c r="J91" s="843">
        <f>'O2.1 Line Tran PLCC Adj'!J52</f>
        <v>0</v>
      </c>
      <c r="K91" s="843">
        <f>'O2.1 Line Tran PLCC Adj'!K52</f>
        <v>0</v>
      </c>
      <c r="L91" s="843">
        <f>'O2.1 Line Tran PLCC Adj'!L52</f>
        <v>0</v>
      </c>
      <c r="M91" s="843">
        <f>'O2.1 Line Tran PLCC Adj'!M52</f>
        <v>0</v>
      </c>
      <c r="N91" s="843">
        <f>'O2.1 Line Tran PLCC Adj'!N52</f>
        <v>0</v>
      </c>
      <c r="O91" s="843">
        <f>'O2.1 Line Tran PLCC Adj'!O52</f>
        <v>0</v>
      </c>
      <c r="P91" s="843">
        <f>'O2.1 Line Tran PLCC Adj'!P52</f>
        <v>0</v>
      </c>
      <c r="Q91" s="843">
        <f>'O2.1 Line Tran PLCC Adj'!Q52</f>
        <v>0</v>
      </c>
      <c r="R91" s="843">
        <f>'O2.1 Line Tran PLCC Adj'!R52</f>
        <v>0</v>
      </c>
      <c r="S91" s="843">
        <f>'O2.1 Line Tran PLCC Adj'!S52</f>
        <v>0</v>
      </c>
      <c r="T91" s="843">
        <f>'O2.1 Line Tran PLCC Adj'!T52</f>
        <v>0</v>
      </c>
      <c r="U91" s="843">
        <f>'O2.1 Line Tran PLCC Adj'!U52</f>
        <v>0</v>
      </c>
      <c r="V91" s="843">
        <f>'O2.1 Line Tran PLCC Adj'!V52</f>
        <v>0</v>
      </c>
      <c r="W91" s="731">
        <f>'O2.1 Line Tran PLCC Adj'!W52</f>
        <v>0</v>
      </c>
    </row>
    <row r="92" spans="1:24" s="752" customFormat="1" ht="12.75">
      <c r="B92" s="908" t="s">
        <v>245</v>
      </c>
      <c r="C92" s="844">
        <f>SUM(D92:W92)</f>
        <v>0</v>
      </c>
      <c r="D92" s="843">
        <f>'O2.1 Line Tran PLCC Adj'!D53</f>
        <v>0</v>
      </c>
      <c r="E92" s="843">
        <f>'O2.1 Line Tran PLCC Adj'!E53</f>
        <v>0</v>
      </c>
      <c r="F92" s="843">
        <f>'O2.1 Line Tran PLCC Adj'!F53</f>
        <v>0</v>
      </c>
      <c r="G92" s="843">
        <f>'O2.1 Line Tran PLCC Adj'!G53</f>
        <v>0</v>
      </c>
      <c r="H92" s="843">
        <f>'O2.1 Line Tran PLCC Adj'!H53</f>
        <v>0</v>
      </c>
      <c r="I92" s="843">
        <f>'O2.1 Line Tran PLCC Adj'!I53</f>
        <v>0</v>
      </c>
      <c r="J92" s="843">
        <f>'O2.1 Line Tran PLCC Adj'!J53</f>
        <v>0</v>
      </c>
      <c r="K92" s="843">
        <f>'O2.1 Line Tran PLCC Adj'!K53</f>
        <v>0</v>
      </c>
      <c r="L92" s="843">
        <f>'O2.1 Line Tran PLCC Adj'!L53</f>
        <v>0</v>
      </c>
      <c r="M92" s="843">
        <f>'O2.1 Line Tran PLCC Adj'!M53</f>
        <v>0</v>
      </c>
      <c r="N92" s="843">
        <f>'O2.1 Line Tran PLCC Adj'!N53</f>
        <v>0</v>
      </c>
      <c r="O92" s="843">
        <f>'O2.1 Line Tran PLCC Adj'!O53</f>
        <v>0</v>
      </c>
      <c r="P92" s="843">
        <f>'O2.1 Line Tran PLCC Adj'!P53</f>
        <v>0</v>
      </c>
      <c r="Q92" s="843">
        <f>'O2.1 Line Tran PLCC Adj'!Q53</f>
        <v>0</v>
      </c>
      <c r="R92" s="843">
        <f>'O2.1 Line Tran PLCC Adj'!R53</f>
        <v>0</v>
      </c>
      <c r="S92" s="843">
        <f>'O2.1 Line Tran PLCC Adj'!S53</f>
        <v>0</v>
      </c>
      <c r="T92" s="843">
        <f>'O2.1 Line Tran PLCC Adj'!T53</f>
        <v>0</v>
      </c>
      <c r="U92" s="843">
        <f>'O2.1 Line Tran PLCC Adj'!U53</f>
        <v>0</v>
      </c>
      <c r="V92" s="843">
        <f>'O2.1 Line Tran PLCC Adj'!V53</f>
        <v>0</v>
      </c>
      <c r="W92" s="731">
        <f>'O2.1 Line Tran PLCC Adj'!W53</f>
        <v>0</v>
      </c>
    </row>
    <row r="93" spans="1:24" s="707" customFormat="1" ht="21.75" customHeight="1">
      <c r="B93" s="1002" t="s">
        <v>1122</v>
      </c>
      <c r="C93" s="962">
        <f>SUM(D93:W93)</f>
        <v>588900</v>
      </c>
      <c r="D93" s="963">
        <f t="shared" ref="D93:W93" si="18">SUM(D89:D92)</f>
        <v>253072.54108022078</v>
      </c>
      <c r="E93" s="963">
        <f t="shared" si="18"/>
        <v>114153.59612682008</v>
      </c>
      <c r="F93" s="963">
        <f t="shared" si="18"/>
        <v>221213.08916977566</v>
      </c>
      <c r="G93" s="963">
        <f t="shared" si="18"/>
        <v>0</v>
      </c>
      <c r="H93" s="963">
        <f t="shared" si="18"/>
        <v>0</v>
      </c>
      <c r="I93" s="963">
        <f t="shared" si="18"/>
        <v>0</v>
      </c>
      <c r="J93" s="963">
        <f t="shared" si="18"/>
        <v>0</v>
      </c>
      <c r="K93" s="963">
        <f t="shared" si="18"/>
        <v>0</v>
      </c>
      <c r="L93" s="963">
        <f t="shared" si="18"/>
        <v>460.7736231834474</v>
      </c>
      <c r="M93" s="963">
        <f t="shared" si="18"/>
        <v>0</v>
      </c>
      <c r="N93" s="963">
        <f t="shared" si="18"/>
        <v>0</v>
      </c>
      <c r="O93" s="963">
        <f t="shared" si="18"/>
        <v>0</v>
      </c>
      <c r="P93" s="963">
        <f t="shared" si="18"/>
        <v>0</v>
      </c>
      <c r="Q93" s="963">
        <f t="shared" si="18"/>
        <v>0</v>
      </c>
      <c r="R93" s="963">
        <f t="shared" si="18"/>
        <v>0</v>
      </c>
      <c r="S93" s="963">
        <f t="shared" si="18"/>
        <v>0</v>
      </c>
      <c r="T93" s="963">
        <f t="shared" si="18"/>
        <v>0</v>
      </c>
      <c r="U93" s="963">
        <f t="shared" si="18"/>
        <v>0</v>
      </c>
      <c r="V93" s="963">
        <f t="shared" si="18"/>
        <v>0</v>
      </c>
      <c r="W93" s="964">
        <f t="shared" si="18"/>
        <v>0</v>
      </c>
    </row>
    <row r="94" spans="1:24" s="752" customFormat="1" ht="12.75">
      <c r="A94" s="710"/>
      <c r="B94" s="912"/>
      <c r="C94" s="858"/>
      <c r="D94" s="856"/>
      <c r="E94" s="856"/>
      <c r="F94" s="856"/>
      <c r="G94" s="856"/>
      <c r="H94" s="856"/>
      <c r="I94" s="856"/>
      <c r="J94" s="856"/>
      <c r="K94" s="856"/>
      <c r="L94" s="856"/>
      <c r="M94" s="856"/>
      <c r="N94" s="856"/>
      <c r="O94" s="856"/>
      <c r="P94" s="856"/>
      <c r="Q94" s="856"/>
      <c r="R94" s="856"/>
      <c r="S94" s="856"/>
      <c r="T94" s="856"/>
      <c r="U94" s="856"/>
      <c r="V94" s="856"/>
      <c r="W94" s="859"/>
    </row>
    <row r="95" spans="1:24" s="856" customFormat="1" ht="12.75">
      <c r="B95" s="905" t="s">
        <v>1165</v>
      </c>
      <c r="C95" s="844">
        <f>SUM(D95:W95)</f>
        <v>9359294.3015000001</v>
      </c>
      <c r="D95" s="843">
        <f t="shared" ref="D95:W95" si="19">D51</f>
        <v>3518724.0208597728</v>
      </c>
      <c r="E95" s="843">
        <f t="shared" si="19"/>
        <v>1647378.3125081693</v>
      </c>
      <c r="F95" s="843">
        <f t="shared" si="19"/>
        <v>4186952.0309960116</v>
      </c>
      <c r="G95" s="843">
        <f t="shared" si="19"/>
        <v>0</v>
      </c>
      <c r="H95" s="843">
        <f t="shared" si="19"/>
        <v>0</v>
      </c>
      <c r="I95" s="843">
        <f t="shared" si="19"/>
        <v>0</v>
      </c>
      <c r="J95" s="843">
        <f t="shared" si="19"/>
        <v>0</v>
      </c>
      <c r="K95" s="843">
        <f t="shared" si="19"/>
        <v>0</v>
      </c>
      <c r="L95" s="843">
        <f t="shared" si="19"/>
        <v>6239.9371360458035</v>
      </c>
      <c r="M95" s="843">
        <f t="shared" si="19"/>
        <v>0</v>
      </c>
      <c r="N95" s="843">
        <f t="shared" si="19"/>
        <v>0</v>
      </c>
      <c r="O95" s="843">
        <f t="shared" si="19"/>
        <v>0</v>
      </c>
      <c r="P95" s="843">
        <f t="shared" si="19"/>
        <v>0</v>
      </c>
      <c r="Q95" s="843">
        <f t="shared" si="19"/>
        <v>0</v>
      </c>
      <c r="R95" s="843">
        <f t="shared" si="19"/>
        <v>0</v>
      </c>
      <c r="S95" s="843">
        <f t="shared" si="19"/>
        <v>0</v>
      </c>
      <c r="T95" s="843">
        <f t="shared" si="19"/>
        <v>0</v>
      </c>
      <c r="U95" s="843">
        <f t="shared" si="19"/>
        <v>0</v>
      </c>
      <c r="V95" s="843">
        <f t="shared" si="19"/>
        <v>0</v>
      </c>
      <c r="W95" s="731">
        <f t="shared" si="19"/>
        <v>0</v>
      </c>
      <c r="X95" s="860"/>
    </row>
    <row r="96" spans="1:24" s="865" customFormat="1" ht="12.75">
      <c r="B96" s="913"/>
      <c r="C96" s="847"/>
      <c r="D96" s="862"/>
      <c r="E96" s="862"/>
      <c r="F96" s="862"/>
      <c r="G96" s="862"/>
      <c r="H96" s="862"/>
      <c r="I96" s="862"/>
      <c r="J96" s="862"/>
      <c r="K96" s="862"/>
      <c r="L96" s="862"/>
      <c r="M96" s="862"/>
      <c r="N96" s="862"/>
      <c r="O96" s="862"/>
      <c r="P96" s="862"/>
      <c r="Q96" s="862"/>
      <c r="R96" s="862"/>
      <c r="S96" s="862"/>
      <c r="T96" s="862"/>
      <c r="U96" s="862"/>
      <c r="V96" s="862"/>
      <c r="W96" s="863"/>
      <c r="X96" s="864"/>
    </row>
    <row r="97" spans="2:23" s="856" customFormat="1" ht="12.75">
      <c r="B97" s="914" t="s">
        <v>1158</v>
      </c>
      <c r="C97" s="867">
        <f>SUM(D97:W97)</f>
        <v>18918350</v>
      </c>
      <c r="D97" s="868">
        <f>'O2.1 Line Tran PLCC Adj'!D58</f>
        <v>8129928.5235948283</v>
      </c>
      <c r="E97" s="868">
        <f>'O2.1 Line Tran PLCC Adj'!E58</f>
        <v>3667172.1604446033</v>
      </c>
      <c r="F97" s="868">
        <f>'O2.1 Line Tran PLCC Adj'!F58</f>
        <v>7106447.0122177377</v>
      </c>
      <c r="G97" s="868">
        <f>'O2.1 Line Tran PLCC Adj'!G58</f>
        <v>0</v>
      </c>
      <c r="H97" s="868">
        <f>'O2.1 Line Tran PLCC Adj'!H58</f>
        <v>0</v>
      </c>
      <c r="I97" s="868">
        <f>'O2.1 Line Tran PLCC Adj'!I58</f>
        <v>0</v>
      </c>
      <c r="J97" s="868">
        <f>'O2.1 Line Tran PLCC Adj'!J58</f>
        <v>0</v>
      </c>
      <c r="K97" s="868">
        <f>'O2.1 Line Tran PLCC Adj'!K58</f>
        <v>0</v>
      </c>
      <c r="L97" s="868">
        <f>'O2.1 Line Tran PLCC Adj'!L58</f>
        <v>14802.303742829976</v>
      </c>
      <c r="M97" s="868">
        <f>'O2.1 Line Tran PLCC Adj'!M58</f>
        <v>0</v>
      </c>
      <c r="N97" s="868">
        <f>'O2.1 Line Tran PLCC Adj'!N58</f>
        <v>0</v>
      </c>
      <c r="O97" s="868">
        <f>'O2.1 Line Tran PLCC Adj'!O58</f>
        <v>0</v>
      </c>
      <c r="P97" s="868">
        <f>'O2.1 Line Tran PLCC Adj'!P58</f>
        <v>0</v>
      </c>
      <c r="Q97" s="868">
        <f>'O2.1 Line Tran PLCC Adj'!Q58</f>
        <v>0</v>
      </c>
      <c r="R97" s="868">
        <f>'O2.1 Line Tran PLCC Adj'!R58</f>
        <v>0</v>
      </c>
      <c r="S97" s="868">
        <f>'O2.1 Line Tran PLCC Adj'!S58</f>
        <v>0</v>
      </c>
      <c r="T97" s="868">
        <f>'O2.1 Line Tran PLCC Adj'!T58</f>
        <v>0</v>
      </c>
      <c r="U97" s="868">
        <f>'O2.1 Line Tran PLCC Adj'!U58</f>
        <v>0</v>
      </c>
      <c r="V97" s="868">
        <f>'O2.1 Line Tran PLCC Adj'!V58</f>
        <v>0</v>
      </c>
      <c r="W97" s="869">
        <f>'O2.1 Line Tran PLCC Adj'!W58</f>
        <v>0</v>
      </c>
    </row>
    <row r="98" spans="2:23" s="752" customFormat="1" ht="12.75">
      <c r="C98" s="893"/>
    </row>
    <row r="99" spans="2:23" s="752" customFormat="1" ht="12.75">
      <c r="C99" s="893"/>
    </row>
    <row r="100" spans="2:23" s="752" customFormat="1" ht="12.75">
      <c r="C100" s="893"/>
    </row>
    <row r="101" spans="2:23" s="752" customFormat="1" ht="12.75">
      <c r="C101" s="893"/>
    </row>
    <row r="102" spans="2:23" s="752" customFormat="1" ht="12.75">
      <c r="C102" s="893"/>
    </row>
    <row r="103" spans="2:23" s="752" customFormat="1" ht="12.75">
      <c r="B103" s="891"/>
      <c r="C103" s="729"/>
      <c r="D103" s="2066"/>
      <c r="E103" s="248"/>
      <c r="F103" s="2067"/>
    </row>
    <row r="104" spans="2:23" s="752" customFormat="1" ht="12.75">
      <c r="B104" s="891"/>
      <c r="C104" s="729"/>
      <c r="D104" s="2066"/>
      <c r="E104" s="248"/>
      <c r="F104" s="2067"/>
    </row>
    <row r="105" spans="2:23" s="752" customFormat="1" ht="12.75">
      <c r="B105" s="891"/>
      <c r="C105" s="729"/>
      <c r="D105" s="2066"/>
      <c r="E105" s="248"/>
      <c r="F105" s="2067"/>
    </row>
    <row r="106" spans="2:23" s="752" customFormat="1" ht="12.75">
      <c r="B106" s="891"/>
      <c r="C106" s="729"/>
      <c r="D106" s="2066"/>
      <c r="E106" s="248"/>
      <c r="F106" s="2067"/>
    </row>
    <row r="107" spans="2:23" s="752" customFormat="1" ht="12.75">
      <c r="B107" s="891"/>
      <c r="C107" s="729"/>
      <c r="D107" s="2066"/>
      <c r="E107" s="248"/>
      <c r="F107" s="2067"/>
    </row>
    <row r="108" spans="2:23" s="752" customFormat="1" ht="12.75">
      <c r="B108" s="891"/>
      <c r="C108" s="729"/>
      <c r="D108" s="2066"/>
      <c r="E108" s="248"/>
      <c r="F108" s="2067"/>
    </row>
    <row r="109" spans="2:23" s="752" customFormat="1" ht="12.75">
      <c r="B109" s="891"/>
      <c r="C109" s="729"/>
      <c r="D109" s="2066"/>
      <c r="E109" s="248"/>
      <c r="F109" s="2067"/>
    </row>
    <row r="110" spans="2:23" s="752" customFormat="1" ht="12.75">
      <c r="B110" s="891"/>
      <c r="C110" s="729"/>
      <c r="D110" s="2066"/>
      <c r="E110" s="248"/>
      <c r="F110" s="2067"/>
    </row>
    <row r="111" spans="2:23" s="752" customFormat="1" ht="12.75">
      <c r="B111" s="891"/>
      <c r="C111" s="729"/>
      <c r="D111" s="2066"/>
      <c r="E111" s="248"/>
      <c r="F111" s="2067"/>
    </row>
    <row r="112" spans="2:23" s="752" customFormat="1" ht="12.75">
      <c r="B112" s="891"/>
      <c r="C112" s="729"/>
      <c r="D112" s="2066"/>
      <c r="E112" s="248"/>
      <c r="F112" s="2067"/>
    </row>
    <row r="113" spans="2:6" s="752" customFormat="1" ht="12.75">
      <c r="B113" s="891"/>
      <c r="C113" s="729"/>
      <c r="D113" s="2066"/>
      <c r="E113" s="248"/>
      <c r="F113" s="2067"/>
    </row>
    <row r="114" spans="2:6" s="752" customFormat="1" ht="12.75">
      <c r="B114" s="801"/>
      <c r="C114" s="187"/>
      <c r="D114" s="2066"/>
      <c r="E114" s="248"/>
      <c r="F114" s="2067"/>
    </row>
    <row r="115" spans="2:6" s="752" customFormat="1" ht="12.75">
      <c r="B115" s="856"/>
      <c r="C115" s="1251"/>
      <c r="D115" s="2066"/>
      <c r="E115" s="248"/>
      <c r="F115" s="2067"/>
    </row>
    <row r="116" spans="2:6" s="752" customFormat="1" ht="12.75">
      <c r="B116" s="2064"/>
      <c r="C116" s="729"/>
      <c r="D116" s="2066"/>
      <c r="E116" s="248"/>
      <c r="F116" s="2067"/>
    </row>
    <row r="117" spans="2:6" s="752" customFormat="1" ht="12.75">
      <c r="B117" s="2065"/>
      <c r="C117" s="729"/>
      <c r="D117" s="2066"/>
      <c r="E117" s="248"/>
      <c r="F117" s="2067"/>
    </row>
    <row r="118" spans="2:6" s="752" customFormat="1" ht="12.75">
      <c r="B118" s="866"/>
      <c r="C118" s="729"/>
      <c r="D118" s="856"/>
      <c r="E118" s="856"/>
      <c r="F118" s="856"/>
    </row>
    <row r="119" spans="2:6" s="752" customFormat="1" ht="12.75">
      <c r="B119" s="866"/>
      <c r="C119" s="729"/>
      <c r="D119" s="856"/>
      <c r="E119" s="856"/>
      <c r="F119" s="856"/>
    </row>
    <row r="120" spans="2:6" s="752" customFormat="1" ht="12.75">
      <c r="B120" s="866"/>
      <c r="C120" s="729"/>
      <c r="D120" s="856"/>
      <c r="E120" s="856"/>
      <c r="F120" s="856"/>
    </row>
    <row r="121" spans="2:6" s="752" customFormat="1" ht="12.75">
      <c r="B121" s="801"/>
      <c r="C121" s="187"/>
      <c r="D121" s="856"/>
      <c r="E121" s="856"/>
      <c r="F121" s="856"/>
    </row>
    <row r="122" spans="2:6" s="752" customFormat="1" ht="12.75">
      <c r="B122" s="856"/>
      <c r="C122" s="856"/>
      <c r="D122" s="856"/>
      <c r="E122" s="856"/>
      <c r="F122" s="856"/>
    </row>
    <row r="123" spans="2:6" s="752" customFormat="1" ht="12.75">
      <c r="B123" s="856"/>
      <c r="C123" s="856"/>
      <c r="D123" s="856"/>
      <c r="E123" s="856"/>
      <c r="F123" s="856"/>
    </row>
    <row r="124" spans="2:6" s="752" customFormat="1" ht="12.75"/>
    <row r="125" spans="2:6" s="752" customFormat="1" ht="12.75"/>
    <row r="126" spans="2:6" s="752" customFormat="1" ht="12.75"/>
    <row r="127" spans="2:6" s="752" customFormat="1" ht="12.75"/>
    <row r="128" spans="2:6" s="752" customFormat="1" ht="12.75"/>
    <row r="129" s="752" customFormat="1" ht="12.75"/>
    <row r="130" s="752" customFormat="1" ht="12.75"/>
    <row r="131" s="752" customFormat="1" ht="12.75"/>
    <row r="132" s="752" customFormat="1" ht="12.75"/>
    <row r="133" s="752" customFormat="1" ht="12.75"/>
    <row r="134" s="752" customFormat="1" ht="12.75"/>
    <row r="135" s="752" customFormat="1" ht="12.75"/>
    <row r="136" s="752" customFormat="1" ht="12.75"/>
    <row r="137" s="752" customFormat="1" ht="12.75"/>
    <row r="138" s="752" customFormat="1" ht="12.75"/>
    <row r="139" s="752" customFormat="1" ht="12.75"/>
    <row r="140" s="752" customFormat="1" ht="12.75"/>
    <row r="141" s="752" customFormat="1" ht="12.75"/>
    <row r="142" s="752" customFormat="1" ht="12.75"/>
    <row r="143" s="752" customFormat="1" ht="12.75"/>
    <row r="144" s="752" customFormat="1" ht="12.75"/>
    <row r="145" s="752" customFormat="1" ht="12.75"/>
    <row r="146" s="752" customFormat="1" ht="12.75"/>
    <row r="147" s="752" customFormat="1" ht="12.75"/>
    <row r="148" s="752" customFormat="1" ht="12.75"/>
    <row r="149" s="752" customFormat="1" ht="12.75"/>
    <row r="150" s="752" customFormat="1" ht="12.75"/>
    <row r="151" s="752" customFormat="1" ht="12.75"/>
    <row r="152" s="752" customFormat="1" ht="12.75"/>
  </sheetData>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legacyDrawing r:id="rId3"/>
  <oleObjects>
    <oleObject progId="Unknown" shapeId="45058" r:id="rId4"/>
  </oleObjects>
</worksheet>
</file>

<file path=xl/worksheets/sheet15.xml><?xml version="1.0" encoding="utf-8"?>
<worksheet xmlns="http://schemas.openxmlformats.org/spreadsheetml/2006/main" xmlns:r="http://schemas.openxmlformats.org/officeDocument/2006/relationships">
  <sheetPr codeName="Sheet33" enableFormatConditionsCalculation="0">
    <tabColor indexed="9"/>
  </sheetPr>
  <dimension ref="A1:AE113"/>
  <sheetViews>
    <sheetView workbookViewId="0">
      <selection sqref="A1:F1"/>
    </sheetView>
  </sheetViews>
  <sheetFormatPr defaultRowHeight="12.75"/>
  <cols>
    <col min="1" max="1" width="3.140625" style="710" customWidth="1"/>
    <col min="2" max="2" width="61.28515625" style="710" customWidth="1"/>
    <col min="3" max="23" width="15.7109375" style="710" customWidth="1"/>
    <col min="24" max="16384" width="9.140625" style="710"/>
  </cols>
  <sheetData>
    <row r="1" spans="1:25" s="15" customFormat="1" ht="20.25" customHeight="1">
      <c r="A1" s="2211" t="s">
        <v>967</v>
      </c>
      <c r="B1" s="2211"/>
      <c r="C1" s="2211"/>
      <c r="D1" s="2211"/>
      <c r="E1" s="2211"/>
      <c r="F1" s="2211"/>
    </row>
    <row r="2" spans="1:25" s="15" customFormat="1" ht="18.75" customHeight="1">
      <c r="A2" s="2255" t="str">
        <f>'I1 Intro'!C9</f>
        <v>Orillia Power Distribution Corporation</v>
      </c>
      <c r="B2" s="2255"/>
      <c r="C2" s="2255"/>
      <c r="D2" s="2255"/>
      <c r="E2" s="2255"/>
    </row>
    <row r="3" spans="1:25" s="15" customFormat="1" ht="18.75" customHeight="1">
      <c r="A3" s="2256" t="str">
        <f>'I1 Intro'!C13 &amp; "   " &amp; 'I1 Intro'!E13</f>
        <v xml:space="preserve">EB-2009-0273   </v>
      </c>
      <c r="B3" s="2256"/>
      <c r="C3" s="2256"/>
      <c r="D3" s="2256"/>
      <c r="E3" s="2256"/>
      <c r="G3" s="16"/>
    </row>
    <row r="4" spans="1:25" s="15" customFormat="1" ht="18">
      <c r="A4" s="2257">
        <f>'I1 Intro'!C15</f>
        <v>40072</v>
      </c>
      <c r="B4" s="2257"/>
      <c r="C4" s="2257"/>
      <c r="D4" s="2257"/>
      <c r="E4" s="2257"/>
    </row>
    <row r="5" spans="1:25" s="15" customFormat="1" ht="21" customHeight="1">
      <c r="A5" s="368" t="str">
        <f>"Sheet O2.3 Secondary Cost PLCC Adjustment Worksheet  - "&amp; 'I2 LDC class'!$C$17 &amp; "  " &amp;  'I2 LDC class'!$D$17</f>
        <v xml:space="preserve">Sheet O2.3 Secondary Cost PLCC Adjustment Worksheet  -   </v>
      </c>
      <c r="B5" s="369"/>
      <c r="C5" s="623"/>
      <c r="D5" s="623"/>
      <c r="E5" s="370"/>
    </row>
    <row r="6" spans="1:25" s="15" customFormat="1" ht="6" customHeight="1">
      <c r="A6" s="18"/>
      <c r="B6" s="18"/>
      <c r="C6" s="624"/>
      <c r="D6" s="624"/>
      <c r="E6" s="18"/>
      <c r="F6" s="18"/>
      <c r="G6" s="18"/>
      <c r="H6" s="18"/>
      <c r="I6" s="18"/>
      <c r="J6" s="18"/>
      <c r="K6" s="18"/>
      <c r="L6" s="18"/>
      <c r="M6" s="18"/>
      <c r="N6" s="18"/>
      <c r="O6" s="18"/>
    </row>
    <row r="7" spans="1:25" ht="14.25" customHeight="1">
      <c r="A7" s="824"/>
      <c r="B7" s="824"/>
      <c r="C7" s="712"/>
      <c r="D7" s="712"/>
      <c r="E7" s="712"/>
      <c r="F7" s="712"/>
      <c r="G7" s="712"/>
      <c r="H7" s="712"/>
      <c r="I7" s="712"/>
      <c r="J7" s="712"/>
      <c r="K7" s="712"/>
      <c r="L7" s="712"/>
      <c r="M7" s="712"/>
      <c r="N7" s="712"/>
      <c r="O7" s="712"/>
      <c r="P7" s="712"/>
      <c r="Q7" s="712"/>
      <c r="R7" s="712"/>
      <c r="S7" s="712"/>
      <c r="T7" s="712"/>
      <c r="U7" s="712"/>
      <c r="V7" s="712"/>
      <c r="W7" s="712"/>
      <c r="X7" s="712"/>
    </row>
    <row r="8" spans="1:25" ht="14.25" customHeight="1">
      <c r="A8" s="824"/>
      <c r="B8" s="824"/>
      <c r="C8" s="712"/>
      <c r="D8" s="712"/>
      <c r="E8" s="712"/>
      <c r="F8" s="712"/>
      <c r="G8" s="712"/>
      <c r="H8" s="712"/>
      <c r="I8" s="712"/>
      <c r="J8" s="712"/>
      <c r="K8" s="712"/>
      <c r="L8" s="712"/>
      <c r="M8" s="712"/>
      <c r="N8" s="712"/>
      <c r="O8" s="712"/>
      <c r="P8" s="712"/>
      <c r="Q8" s="712"/>
      <c r="R8" s="712"/>
      <c r="S8" s="712"/>
      <c r="T8" s="712"/>
      <c r="U8" s="712"/>
      <c r="V8" s="712"/>
      <c r="W8" s="712"/>
      <c r="X8" s="712"/>
    </row>
    <row r="9" spans="1:25" ht="14.25" customHeight="1">
      <c r="A9" s="824"/>
      <c r="B9" s="824"/>
      <c r="C9" s="712"/>
      <c r="D9" s="712"/>
      <c r="E9" s="712"/>
      <c r="F9" s="712"/>
      <c r="G9" s="712"/>
      <c r="H9" s="712"/>
      <c r="I9" s="712"/>
      <c r="J9" s="712"/>
      <c r="K9" s="712"/>
      <c r="L9" s="712"/>
      <c r="M9" s="712"/>
      <c r="N9" s="712"/>
      <c r="O9" s="712"/>
      <c r="P9" s="712"/>
      <c r="Q9" s="712"/>
      <c r="R9" s="712"/>
      <c r="S9" s="712"/>
      <c r="T9" s="712"/>
      <c r="U9" s="712"/>
      <c r="V9" s="712"/>
      <c r="W9" s="712"/>
      <c r="X9" s="712"/>
    </row>
    <row r="10" spans="1:25" ht="14.25" customHeight="1">
      <c r="A10" s="824"/>
      <c r="B10" s="824"/>
      <c r="C10" s="712"/>
      <c r="D10" s="712"/>
      <c r="E10" s="712"/>
      <c r="F10" s="712"/>
      <c r="G10" s="712"/>
      <c r="H10" s="712"/>
      <c r="I10" s="712"/>
      <c r="J10" s="712"/>
      <c r="K10" s="712"/>
      <c r="L10" s="712"/>
      <c r="M10" s="712"/>
      <c r="N10" s="712"/>
      <c r="O10" s="712"/>
      <c r="P10" s="712"/>
      <c r="Q10" s="712"/>
      <c r="R10" s="712"/>
      <c r="S10" s="712"/>
      <c r="T10" s="712"/>
      <c r="U10" s="712"/>
      <c r="V10" s="712"/>
      <c r="W10" s="712"/>
      <c r="X10" s="712"/>
    </row>
    <row r="13" spans="1:25" s="926" customFormat="1">
      <c r="A13" s="722"/>
      <c r="B13" s="923"/>
      <c r="C13" s="923"/>
      <c r="D13" s="379">
        <v>1</v>
      </c>
      <c r="E13" s="379">
        <v>2</v>
      </c>
      <c r="F13" s="379">
        <v>3</v>
      </c>
      <c r="G13" s="379">
        <v>4</v>
      </c>
      <c r="H13" s="379">
        <v>5</v>
      </c>
      <c r="I13" s="379">
        <v>6</v>
      </c>
      <c r="J13" s="379">
        <v>7</v>
      </c>
      <c r="K13" s="379">
        <v>8</v>
      </c>
      <c r="L13" s="379">
        <v>9</v>
      </c>
      <c r="M13" s="379">
        <v>10</v>
      </c>
      <c r="N13" s="379">
        <v>11</v>
      </c>
      <c r="O13" s="379">
        <v>12</v>
      </c>
      <c r="P13" s="379">
        <v>13</v>
      </c>
      <c r="Q13" s="379">
        <v>14</v>
      </c>
      <c r="R13" s="379">
        <v>15</v>
      </c>
      <c r="S13" s="379">
        <v>16</v>
      </c>
      <c r="T13" s="379">
        <v>17</v>
      </c>
      <c r="U13" s="379">
        <v>18</v>
      </c>
      <c r="V13" s="379">
        <v>19</v>
      </c>
      <c r="W13" s="379">
        <v>20</v>
      </c>
      <c r="X13" s="924"/>
      <c r="Y13" s="925"/>
    </row>
    <row r="14" spans="1:25" ht="47.25" customHeight="1">
      <c r="A14" s="879"/>
      <c r="B14" s="903" t="s">
        <v>1074</v>
      </c>
      <c r="C14" s="709" t="s">
        <v>1122</v>
      </c>
      <c r="D14" s="708" t="str">
        <f>IF('I2 LDC class'!$D$20="",'I2 LDC class'!$C$20,'I2 LDC class'!$D$20)</f>
        <v>Residential</v>
      </c>
      <c r="E14" s="708" t="str">
        <f>IF('I2 LDC class'!$D$21="",'I2 LDC class'!$C$21,'I2 LDC class'!$D$21)</f>
        <v>GS &lt;50</v>
      </c>
      <c r="F14" s="708" t="str">
        <f>IF('I2 LDC class'!$D$22="",'I2 LDC class'!$C$22,'I2 LDC class'!$D$22)</f>
        <v>GS&gt;50-Regular</v>
      </c>
      <c r="G14" s="708" t="str">
        <f>IF('I2 LDC class'!$D$23="",'I2 LDC class'!$C$23,'I2 LDC class'!$D$23)</f>
        <v>GS&gt; 50-TOU</v>
      </c>
      <c r="H14" s="708" t="str">
        <f>IF('I2 LDC class'!$D$24="",'I2 LDC class'!$C$24,'I2 LDC class'!$D$24)</f>
        <v>GS &gt;50-Intermediate</v>
      </c>
      <c r="I14" s="708" t="str">
        <f>IF('I2 LDC class'!$D$25="",'I2 LDC class'!$C$25,'I2 LDC class'!$D$25)</f>
        <v>Large Use &gt;5MW</v>
      </c>
      <c r="J14" s="708" t="str">
        <f>IF('I2 LDC class'!$D$26="",'I2 LDC class'!$C$26,'I2 LDC class'!$D$26)</f>
        <v>Street Light</v>
      </c>
      <c r="K14" s="708" t="str">
        <f>IF('I2 LDC class'!$D$27="",'I2 LDC class'!$C$27,'I2 LDC class'!$D$27)</f>
        <v>Sentinel</v>
      </c>
      <c r="L14" s="708" t="str">
        <f>IF('I2 LDC class'!$D$28="",'I2 LDC class'!$C$28,'I2 LDC class'!$D$28)</f>
        <v>Unmetered Scattered Load</v>
      </c>
      <c r="M14" s="708" t="str">
        <f>IF('I2 LDC class'!$D$29="",'I2 LDC class'!$C$29,'I2 LDC class'!$D$29)</f>
        <v>Embedded Distributor</v>
      </c>
      <c r="N14" s="708" t="str">
        <f>IF('I2 LDC class'!$D$30="",'I2 LDC class'!$C$30,'I2 LDC class'!$D$30)</f>
        <v>Back-up/Standby Power</v>
      </c>
      <c r="O14" s="708" t="str">
        <f>IF('I2 LDC class'!$D$31="",'I2 LDC class'!$C$31,'I2 LDC class'!$D$31)</f>
        <v>Rate Class 1</v>
      </c>
      <c r="P14" s="708" t="str">
        <f>IF('I2 LDC class'!$D$32="",'I2 LDC class'!$C$32,'I2 LDC class'!$D$32)</f>
        <v>Rate class 2</v>
      </c>
      <c r="Q14" s="708" t="str">
        <f>IF('I2 LDC class'!$D$33="",'I2 LDC class'!$C$33,'I2 LDC class'!$D$33)</f>
        <v>Rate class 3</v>
      </c>
      <c r="R14" s="708" t="str">
        <f>IF('I2 LDC class'!$D$34="",'I2 LDC class'!$C$34,'I2 LDC class'!$D$34)</f>
        <v>Rate class 4</v>
      </c>
      <c r="S14" s="708" t="str">
        <f>IF('I2 LDC class'!$D$35="",'I2 LDC class'!$C$35,'I2 LDC class'!$D$35)</f>
        <v>Rate class 5</v>
      </c>
      <c r="T14" s="708" t="str">
        <f>IF('I2 LDC class'!$D$36="",'I2 LDC class'!$C$36,'I2 LDC class'!$D$36)</f>
        <v>Rate class 6</v>
      </c>
      <c r="U14" s="708" t="str">
        <f>IF('I2 LDC class'!$D$37="",'I2 LDC class'!$C$37,'I2 LDC class'!$D$37)</f>
        <v>Rate class 7</v>
      </c>
      <c r="V14" s="708" t="str">
        <f>IF('I2 LDC class'!$D$38="",'I2 LDC class'!$C$38,'I2 LDC class'!$D$38)</f>
        <v>Rate class 8</v>
      </c>
      <c r="W14" s="709" t="str">
        <f>IF('I2 LDC class'!$D$39="",'I2 LDC class'!$C$39,'I2 LDC class'!$D$39)</f>
        <v>Rate class 9</v>
      </c>
      <c r="X14" s="798"/>
    </row>
    <row r="15" spans="1:25" s="730" customFormat="1">
      <c r="A15" s="880"/>
      <c r="B15" s="839" t="s">
        <v>818</v>
      </c>
      <c r="C15" s="840">
        <f t="shared" ref="C15:C25" si="0">SUM(D15:W15)</f>
        <v>0</v>
      </c>
      <c r="D15" s="841">
        <f>IF(ISERROR('O7 Amortization'!G325+'O7 Amortization'!G398+'O7 Amortization'!G471+'O7 Amortization'!G544), "-", 'O7 Amortization'!G325+'O7 Amortization'!G398+'O7 Amortization'!G471+'O7 Amortization'!G544)</f>
        <v>0</v>
      </c>
      <c r="E15" s="841">
        <f>IF(ISERROR('O7 Amortization'!H325+'O7 Amortization'!H398+'O7 Amortization'!H471+'O7 Amortization'!H544), "-", 'O7 Amortization'!H325+'O7 Amortization'!H398+'O7 Amortization'!H471+'O7 Amortization'!H544)</f>
        <v>0</v>
      </c>
      <c r="F15" s="841">
        <f>IF(ISERROR('O7 Amortization'!I325+'O7 Amortization'!I398+'O7 Amortization'!I471+'O7 Amortization'!I544), "-", 'O7 Amortization'!I325+'O7 Amortization'!I398+'O7 Amortization'!I471+'O7 Amortization'!I544)</f>
        <v>0</v>
      </c>
      <c r="G15" s="841">
        <f>IF(ISERROR('O7 Amortization'!J325+'O7 Amortization'!J398+'O7 Amortization'!J471+'O7 Amortization'!J544), "-", 'O7 Amortization'!J325+'O7 Amortization'!J398+'O7 Amortization'!J471+'O7 Amortization'!J544)</f>
        <v>0</v>
      </c>
      <c r="H15" s="841">
        <f>IF(ISERROR('O7 Amortization'!K325+'O7 Amortization'!K398+'O7 Amortization'!K471+'O7 Amortization'!K544), "-", 'O7 Amortization'!K325+'O7 Amortization'!K398+'O7 Amortization'!K471+'O7 Amortization'!K544)</f>
        <v>0</v>
      </c>
      <c r="I15" s="841">
        <f>IF(ISERROR('O7 Amortization'!L325+'O7 Amortization'!L398+'O7 Amortization'!L471+'O7 Amortization'!L544), "-", 'O7 Amortization'!L325+'O7 Amortization'!L398+'O7 Amortization'!L471+'O7 Amortization'!L544)</f>
        <v>0</v>
      </c>
      <c r="J15" s="841">
        <f>IF(ISERROR('O7 Amortization'!M325+'O7 Amortization'!M398+'O7 Amortization'!M471+'O7 Amortization'!M544), "-", 'O7 Amortization'!M325+'O7 Amortization'!M398+'O7 Amortization'!M471+'O7 Amortization'!M544)</f>
        <v>0</v>
      </c>
      <c r="K15" s="841">
        <f>IF(ISERROR('O7 Amortization'!N325+'O7 Amortization'!N398+'O7 Amortization'!N471+'O7 Amortization'!N544), "-", 'O7 Amortization'!N325+'O7 Amortization'!N398+'O7 Amortization'!N471+'O7 Amortization'!N544)</f>
        <v>0</v>
      </c>
      <c r="L15" s="841">
        <f>IF(ISERROR('O7 Amortization'!O325+'O7 Amortization'!O398+'O7 Amortization'!O471+'O7 Amortization'!O544), "-", 'O7 Amortization'!O325+'O7 Amortization'!O398+'O7 Amortization'!O471+'O7 Amortization'!O544)</f>
        <v>0</v>
      </c>
      <c r="M15" s="841">
        <f>IF(ISERROR('O7 Amortization'!P325+'O7 Amortization'!P398+'O7 Amortization'!P471+'O7 Amortization'!P544), "-", 'O7 Amortization'!P325+'O7 Amortization'!P398+'O7 Amortization'!P471+'O7 Amortization'!P544)</f>
        <v>0</v>
      </c>
      <c r="N15" s="841">
        <f>IF(ISERROR('O7 Amortization'!Q325+'O7 Amortization'!Q398+'O7 Amortization'!Q471+'O7 Amortization'!Q544), "-", 'O7 Amortization'!Q325+'O7 Amortization'!Q398+'O7 Amortization'!Q471+'O7 Amortization'!Q544)</f>
        <v>0</v>
      </c>
      <c r="O15" s="841">
        <f>IF(ISERROR('O7 Amortization'!R325+'O7 Amortization'!R398+'O7 Amortization'!R471+'O7 Amortization'!R544), "-", 'O7 Amortization'!R325+'O7 Amortization'!R398+'O7 Amortization'!R471+'O7 Amortization'!R544)</f>
        <v>0</v>
      </c>
      <c r="P15" s="841">
        <f>IF(ISERROR('O7 Amortization'!S325+'O7 Amortization'!S398+'O7 Amortization'!S471+'O7 Amortization'!S544), "-", 'O7 Amortization'!S325+'O7 Amortization'!S398+'O7 Amortization'!S471+'O7 Amortization'!S544)</f>
        <v>0</v>
      </c>
      <c r="Q15" s="841">
        <f>IF(ISERROR('O7 Amortization'!T325+'O7 Amortization'!T398+'O7 Amortization'!T471+'O7 Amortization'!T544), "-", 'O7 Amortization'!T325+'O7 Amortization'!T398+'O7 Amortization'!T471+'O7 Amortization'!T544)</f>
        <v>0</v>
      </c>
      <c r="R15" s="841">
        <f>IF(ISERROR('O7 Amortization'!U325+'O7 Amortization'!U398+'O7 Amortization'!U471+'O7 Amortization'!U544), "-", 'O7 Amortization'!U325+'O7 Amortization'!U398+'O7 Amortization'!U471+'O7 Amortization'!U544)</f>
        <v>0</v>
      </c>
      <c r="S15" s="841">
        <f>IF(ISERROR('O7 Amortization'!V325+'O7 Amortization'!V398+'O7 Amortization'!V471+'O7 Amortization'!V544), "-", 'O7 Amortization'!V325+'O7 Amortization'!V398+'O7 Amortization'!V471+'O7 Amortization'!V544)</f>
        <v>0</v>
      </c>
      <c r="T15" s="841">
        <f>IF(ISERROR('O7 Amortization'!W325+'O7 Amortization'!W398+'O7 Amortization'!W471+'O7 Amortization'!W544), "-", 'O7 Amortization'!W325+'O7 Amortization'!W398+'O7 Amortization'!W471+'O7 Amortization'!W544)</f>
        <v>0</v>
      </c>
      <c r="U15" s="841">
        <f>IF(ISERROR('O7 Amortization'!X325+'O7 Amortization'!X398+'O7 Amortization'!X471+'O7 Amortization'!X544), "-", 'O7 Amortization'!X325+'O7 Amortization'!X398+'O7 Amortization'!X471+'O7 Amortization'!X544)</f>
        <v>0</v>
      </c>
      <c r="V15" s="841">
        <f>IF(ISERROR('O7 Amortization'!Y325+'O7 Amortization'!Y398+'O7 Amortization'!Y471+'O7 Amortization'!Y544), "-", 'O7 Amortization'!Y325+'O7 Amortization'!Y398+'O7 Amortization'!Y471+'O7 Amortization'!Y544)</f>
        <v>0</v>
      </c>
      <c r="W15" s="842">
        <f>IF(ISERROR('O7 Amortization'!Z325+'O7 Amortization'!Z398+'O7 Amortization'!Z471+'O7 Amortization'!Z544), "-", 'O7 Amortization'!Z325+'O7 Amortization'!Z398+'O7 Amortization'!Z471+'O7 Amortization'!Z544)</f>
        <v>0</v>
      </c>
      <c r="X15" s="843"/>
    </row>
    <row r="16" spans="1:25" s="730" customFormat="1">
      <c r="A16" s="880"/>
      <c r="B16" s="839" t="s">
        <v>819</v>
      </c>
      <c r="C16" s="844">
        <f t="shared" si="0"/>
        <v>153357.00000000003</v>
      </c>
      <c r="D16" s="746">
        <f>IF(ISERROR('O7 Amortization'!G329+'O7 Amortization'!G402+'O7 Amortization'!G475+'O7 Amortization'!G548 + 'O7 Amortization'!AB329+'O7 Amortization'!AB402+'O7 Amortization'!AB475+'O7 Amortization'!AB548), "-", 'O7 Amortization'!G329+'O7 Amortization'!G402+'O7 Amortization'!G475+'O7 Amortization'!G548 + 'O7 Amortization'!AB329+'O7 Amortization'!AB402+'O7 Amortization'!AB475+'O7 Amortization'!AB548)</f>
        <v>97748.505454474915</v>
      </c>
      <c r="E16" s="746">
        <f>IF(ISERROR('O7 Amortization'!H329+'O7 Amortization'!H402+'O7 Amortization'!H475+'O7 Amortization'!H548 + 'O7 Amortization'!AC329+'O7 Amortization'!AC402+'O7 Amortization'!AC475+'O7 Amortization'!AC548), "-", 'O7 Amortization'!H329+'O7 Amortization'!H402+'O7 Amortization'!H475+'O7 Amortization'!H548 + 'O7 Amortization'!AC329+'O7 Amortization'!AC402+'O7 Amortization'!AC475+'O7 Amortization'!AC548)</f>
        <v>27353.034848895695</v>
      </c>
      <c r="F16" s="746">
        <f>IF(ISERROR('O7 Amortization'!I329+'O7 Amortization'!I402+'O7 Amortization'!I475+'O7 Amortization'!I548 + 'O7 Amortization'!AD329+'O7 Amortization'!AD402+'O7 Amortization'!AD475+'O7 Amortization'!AD548), "-", 'O7 Amortization'!I329+'O7 Amortization'!I402+'O7 Amortization'!I475+'O7 Amortization'!I548 + 'O7 Amortization'!AD329+'O7 Amortization'!AD402+'O7 Amortization'!AD475+'O7 Amortization'!AD548)</f>
        <v>14670.836007306832</v>
      </c>
      <c r="G16" s="746">
        <f>IF(ISERROR('O7 Amortization'!J329+'O7 Amortization'!J402+'O7 Amortization'!J475+'O7 Amortization'!J548 + 'O7 Amortization'!AE329+'O7 Amortization'!AE402+'O7 Amortization'!AE475+'O7 Amortization'!AE548), "-", 'O7 Amortization'!J329+'O7 Amortization'!J402+'O7 Amortization'!J475+'O7 Amortization'!J548 + 'O7 Amortization'!AE329+'O7 Amortization'!AE402+'O7 Amortization'!AE475+'O7 Amortization'!AE548)</f>
        <v>0</v>
      </c>
      <c r="H16" s="746">
        <f>IF(ISERROR('O7 Amortization'!K329+'O7 Amortization'!K402+'O7 Amortization'!K475+'O7 Amortization'!K548 + 'O7 Amortization'!AF329+'O7 Amortization'!AF402+'O7 Amortization'!AF475+'O7 Amortization'!AF548), "-", 'O7 Amortization'!K329+'O7 Amortization'!K402+'O7 Amortization'!K475+'O7 Amortization'!K548 + 'O7 Amortization'!AF329+'O7 Amortization'!AF402+'O7 Amortization'!AF475+'O7 Amortization'!AF548)</f>
        <v>0</v>
      </c>
      <c r="I16" s="746">
        <f>IF(ISERROR('O7 Amortization'!L329+'O7 Amortization'!L402+'O7 Amortization'!L475+'O7 Amortization'!L548 + 'O7 Amortization'!AG329+'O7 Amortization'!AG402+'O7 Amortization'!AG475+'O7 Amortization'!AG548), "-", 'O7 Amortization'!L329+'O7 Amortization'!L402+'O7 Amortization'!L475+'O7 Amortization'!L548 + 'O7 Amortization'!AG329+'O7 Amortization'!AG402+'O7 Amortization'!AG475+'O7 Amortization'!AG548)</f>
        <v>0</v>
      </c>
      <c r="J16" s="746">
        <f>IF(ISERROR('O7 Amortization'!M329+'O7 Amortization'!M402+'O7 Amortization'!M475+'O7 Amortization'!M548 + 'O7 Amortization'!AH329+'O7 Amortization'!AH402+'O7 Amortization'!AH475+'O7 Amortization'!AH548), "-", 'O7 Amortization'!M329+'O7 Amortization'!M402+'O7 Amortization'!M475+'O7 Amortization'!M548 + 'O7 Amortization'!AH329+'O7 Amortization'!AH402+'O7 Amortization'!AH475+'O7 Amortization'!AH548)</f>
        <v>12271.973439725172</v>
      </c>
      <c r="K16" s="746">
        <f>IF(ISERROR('O7 Amortization'!N329+'O7 Amortization'!N402+'O7 Amortization'!N475+'O7 Amortization'!N548 + 'O7 Amortization'!AI329+'O7 Amortization'!AI402+'O7 Amortization'!AI475+'O7 Amortization'!AI548), "-", 'O7 Amortization'!N329+'O7 Amortization'!N402+'O7 Amortization'!N475+'O7 Amortization'!N548 + 'O7 Amortization'!AI329+'O7 Amortization'!AI402+'O7 Amortization'!AI475+'O7 Amortization'!AI548)</f>
        <v>672.95692371946245</v>
      </c>
      <c r="L16" s="746">
        <f>IF(ISERROR('O7 Amortization'!O329+'O7 Amortization'!O402+'O7 Amortization'!O475+'O7 Amortization'!O548 + 'O7 Amortization'!AJ329+'O7 Amortization'!AJ402+'O7 Amortization'!AJ475+'O7 Amortization'!AJ548), "-", 'O7 Amortization'!O329+'O7 Amortization'!O402+'O7 Amortization'!O475+'O7 Amortization'!O548 + 'O7 Amortization'!AJ329+'O7 Amortization'!AJ402+'O7 Amortization'!AJ475+'O7 Amortization'!AJ548)</f>
        <v>639.69332587795361</v>
      </c>
      <c r="M16" s="746">
        <f>IF(ISERROR('O7 Amortization'!P329+'O7 Amortization'!P402+'O7 Amortization'!P475+'O7 Amortization'!P548 + 'O7 Amortization'!AK329+'O7 Amortization'!AK402+'O7 Amortization'!AK475+'O7 Amortization'!AK548), "-", 'O7 Amortization'!P329+'O7 Amortization'!P402+'O7 Amortization'!P475+'O7 Amortization'!P548 + 'O7 Amortization'!AK329+'O7 Amortization'!AK402+'O7 Amortization'!AK475+'O7 Amortization'!AK548)</f>
        <v>0</v>
      </c>
      <c r="N16" s="746">
        <f>IF(ISERROR('O7 Amortization'!Q329+'O7 Amortization'!Q402+'O7 Amortization'!Q475+'O7 Amortization'!Q548 + 'O7 Amortization'!AL329+'O7 Amortization'!AL402+'O7 Amortization'!AL475+'O7 Amortization'!AL548), "-", 'O7 Amortization'!Q329+'O7 Amortization'!Q402+'O7 Amortization'!Q475+'O7 Amortization'!Q548 + 'O7 Amortization'!AL329+'O7 Amortization'!AL402+'O7 Amortization'!AL475+'O7 Amortization'!AL548)</f>
        <v>0</v>
      </c>
      <c r="O16" s="746">
        <f>IF(ISERROR('O7 Amortization'!R329+'O7 Amortization'!R402+'O7 Amortization'!R475+'O7 Amortization'!R548 + 'O7 Amortization'!AM329+'O7 Amortization'!AM402+'O7 Amortization'!AM475+'O7 Amortization'!AM548), "-", 'O7 Amortization'!R329+'O7 Amortization'!R402+'O7 Amortization'!R475+'O7 Amortization'!R548 + 'O7 Amortization'!AM329+'O7 Amortization'!AM402+'O7 Amortization'!AM475+'O7 Amortization'!AM548)</f>
        <v>0</v>
      </c>
      <c r="P16" s="746">
        <f>IF(ISERROR('O7 Amortization'!S329+'O7 Amortization'!S402+'O7 Amortization'!S475+'O7 Amortization'!S548 + 'O7 Amortization'!AN329+'O7 Amortization'!AN402+'O7 Amortization'!AN475+'O7 Amortization'!AN548), "-", 'O7 Amortization'!S329+'O7 Amortization'!S402+'O7 Amortization'!S475+'O7 Amortization'!S548 + 'O7 Amortization'!AN329+'O7 Amortization'!AN402+'O7 Amortization'!AN475+'O7 Amortization'!AN548)</f>
        <v>0</v>
      </c>
      <c r="Q16" s="746">
        <f>IF(ISERROR('O7 Amortization'!T329+'O7 Amortization'!T402+'O7 Amortization'!T475+'O7 Amortization'!T548 + 'O7 Amortization'!AO329+'O7 Amortization'!AO402+'O7 Amortization'!AO475+'O7 Amortization'!AO548), "-", 'O7 Amortization'!T329+'O7 Amortization'!T402+'O7 Amortization'!T475+'O7 Amortization'!T548 + 'O7 Amortization'!AO329+'O7 Amortization'!AO402+'O7 Amortization'!AO475+'O7 Amortization'!AO548)</f>
        <v>0</v>
      </c>
      <c r="R16" s="746">
        <f>IF(ISERROR('O7 Amortization'!U329+'O7 Amortization'!U402+'O7 Amortization'!U475+'O7 Amortization'!U548 + 'O7 Amortization'!AP329+'O7 Amortization'!AP402+'O7 Amortization'!AP475+'O7 Amortization'!AP548), "-", 'O7 Amortization'!U329+'O7 Amortization'!U402+'O7 Amortization'!U475+'O7 Amortization'!U548 + 'O7 Amortization'!AP329+'O7 Amortization'!AP402+'O7 Amortization'!AP475+'O7 Amortization'!AP548)</f>
        <v>0</v>
      </c>
      <c r="S16" s="746">
        <f>IF(ISERROR('O7 Amortization'!V329+'O7 Amortization'!V402+'O7 Amortization'!V475+'O7 Amortization'!V548 + 'O7 Amortization'!AQ329+'O7 Amortization'!AQ402+'O7 Amortization'!AQ475+'O7 Amortization'!AQ548), "-", 'O7 Amortization'!V329+'O7 Amortization'!V402+'O7 Amortization'!V475+'O7 Amortization'!V548 + 'O7 Amortization'!AQ329+'O7 Amortization'!AQ402+'O7 Amortization'!AQ475+'O7 Amortization'!AQ548)</f>
        <v>0</v>
      </c>
      <c r="T16" s="746">
        <f>IF(ISERROR('O7 Amortization'!W329+'O7 Amortization'!W402+'O7 Amortization'!W475+'O7 Amortization'!W548 + 'O7 Amortization'!AR329+'O7 Amortization'!AR402+'O7 Amortization'!AR475+'O7 Amortization'!AR548), "-", 'O7 Amortization'!W329+'O7 Amortization'!W402+'O7 Amortization'!W475+'O7 Amortization'!W548 + 'O7 Amortization'!AR329+'O7 Amortization'!AR402+'O7 Amortization'!AR475+'O7 Amortization'!AR548)</f>
        <v>0</v>
      </c>
      <c r="U16" s="746">
        <f>IF(ISERROR('O7 Amortization'!X329+'O7 Amortization'!X402+'O7 Amortization'!X475+'O7 Amortization'!X548 + 'O7 Amortization'!AS329+'O7 Amortization'!AS402+'O7 Amortization'!AS475+'O7 Amortization'!AS548), "-", 'O7 Amortization'!X329+'O7 Amortization'!X402+'O7 Amortization'!X475+'O7 Amortization'!X548 + 'O7 Amortization'!AS329+'O7 Amortization'!AS402+'O7 Amortization'!AS475+'O7 Amortization'!AS548)</f>
        <v>0</v>
      </c>
      <c r="V16" s="746">
        <f>IF(ISERROR('O7 Amortization'!Y329+'O7 Amortization'!Y402+'O7 Amortization'!Y475+'O7 Amortization'!Y548 + 'O7 Amortization'!AT329+'O7 Amortization'!AT402+'O7 Amortization'!AT475+'O7 Amortization'!AT548), "-", 'O7 Amortization'!Y329+'O7 Amortization'!Y402+'O7 Amortization'!Y475+'O7 Amortization'!Y548 + 'O7 Amortization'!AT329+'O7 Amortization'!AT402+'O7 Amortization'!AT475+'O7 Amortization'!AT548)</f>
        <v>0</v>
      </c>
      <c r="W16" s="747">
        <f>IF(ISERROR('O7 Amortization'!Z329+'O7 Amortization'!Z402+'O7 Amortization'!Z475+'O7 Amortization'!Z548 + 'O7 Amortization'!AU329+'O7 Amortization'!AU402+'O7 Amortization'!AU475+'O7 Amortization'!AU548), "-", 'O7 Amortization'!Z329+'O7 Amortization'!Z402+'O7 Amortization'!Z475+'O7 Amortization'!Z548 + 'O7 Amortization'!AU329+'O7 Amortization'!AU402+'O7 Amortization'!AU475+'O7 Amortization'!AU548)</f>
        <v>0</v>
      </c>
      <c r="X16" s="843"/>
    </row>
    <row r="17" spans="1:24" s="730" customFormat="1">
      <c r="A17" s="880"/>
      <c r="B17" s="839" t="s">
        <v>820</v>
      </c>
      <c r="C17" s="844">
        <f t="shared" si="0"/>
        <v>0</v>
      </c>
      <c r="D17" s="746">
        <f>IF(ISERROR('O7 Amortization'!G333+'O7 Amortization'!G406+'O7 Amortization'!G479+'O7 Amortization'!G552 + 'O7 Amortization'!AB333+'O7 Amortization'!AB406+'O7 Amortization'!AB479+'O7 Amortization'!AB552), "-", 'O7 Amortization'!G333+'O7 Amortization'!G406+'O7 Amortization'!G479+'O7 Amortization'!G552 + 'O7 Amortization'!AB333+'O7 Amortization'!AB406+'O7 Amortization'!AB479+'O7 Amortization'!AB552)</f>
        <v>0</v>
      </c>
      <c r="E17" s="746">
        <f>IF(ISERROR('O7 Amortization'!H333+'O7 Amortization'!H406+'O7 Amortization'!H479+'O7 Amortization'!H552 + 'O7 Amortization'!AC333+'O7 Amortization'!AC406+'O7 Amortization'!AC479+'O7 Amortization'!AC552), "-", 'O7 Amortization'!H333+'O7 Amortization'!H406+'O7 Amortization'!H479+'O7 Amortization'!H552 + 'O7 Amortization'!AC333+'O7 Amortization'!AC406+'O7 Amortization'!AC479+'O7 Amortization'!AC552)</f>
        <v>0</v>
      </c>
      <c r="F17" s="746">
        <f>IF(ISERROR('O7 Amortization'!I333+'O7 Amortization'!I406+'O7 Amortization'!I479+'O7 Amortization'!I552 + 'O7 Amortization'!AD333+'O7 Amortization'!AD406+'O7 Amortization'!AD479+'O7 Amortization'!AD552), "-", 'O7 Amortization'!I333+'O7 Amortization'!I406+'O7 Amortization'!I479+'O7 Amortization'!I552 + 'O7 Amortization'!AD333+'O7 Amortization'!AD406+'O7 Amortization'!AD479+'O7 Amortization'!AD552)</f>
        <v>0</v>
      </c>
      <c r="G17" s="746">
        <f>IF(ISERROR('O7 Amortization'!J333+'O7 Amortization'!J406+'O7 Amortization'!J479+'O7 Amortization'!J552 + 'O7 Amortization'!AE333+'O7 Amortization'!AE406+'O7 Amortization'!AE479+'O7 Amortization'!AE552), "-", 'O7 Amortization'!J333+'O7 Amortization'!J406+'O7 Amortization'!J479+'O7 Amortization'!J552 + 'O7 Amortization'!AE333+'O7 Amortization'!AE406+'O7 Amortization'!AE479+'O7 Amortization'!AE552)</f>
        <v>0</v>
      </c>
      <c r="H17" s="746">
        <f>IF(ISERROR('O7 Amortization'!K333+'O7 Amortization'!K406+'O7 Amortization'!K479+'O7 Amortization'!K552 + 'O7 Amortization'!AF333+'O7 Amortization'!AF406+'O7 Amortization'!AF479+'O7 Amortization'!AF552), "-", 'O7 Amortization'!K333+'O7 Amortization'!K406+'O7 Amortization'!K479+'O7 Amortization'!K552 + 'O7 Amortization'!AF333+'O7 Amortization'!AF406+'O7 Amortization'!AF479+'O7 Amortization'!AF552)</f>
        <v>0</v>
      </c>
      <c r="I17" s="746">
        <f>IF(ISERROR('O7 Amortization'!L333+'O7 Amortization'!L406+'O7 Amortization'!L479+'O7 Amortization'!L552 + 'O7 Amortization'!AG333+'O7 Amortization'!AG406+'O7 Amortization'!AG479+'O7 Amortization'!AG552), "-", 'O7 Amortization'!L333+'O7 Amortization'!L406+'O7 Amortization'!L479+'O7 Amortization'!L552 + 'O7 Amortization'!AG333+'O7 Amortization'!AG406+'O7 Amortization'!AG479+'O7 Amortization'!AG552)</f>
        <v>0</v>
      </c>
      <c r="J17" s="746">
        <f>IF(ISERROR('O7 Amortization'!M333+'O7 Amortization'!M406+'O7 Amortization'!M479+'O7 Amortization'!M552 + 'O7 Amortization'!AH333+'O7 Amortization'!AH406+'O7 Amortization'!AH479+'O7 Amortization'!AH552), "-", 'O7 Amortization'!M333+'O7 Amortization'!M406+'O7 Amortization'!M479+'O7 Amortization'!M552 + 'O7 Amortization'!AH333+'O7 Amortization'!AH406+'O7 Amortization'!AH479+'O7 Amortization'!AH552)</f>
        <v>0</v>
      </c>
      <c r="K17" s="746">
        <f>IF(ISERROR('O7 Amortization'!N333+'O7 Amortization'!N406+'O7 Amortization'!N479+'O7 Amortization'!N552 + 'O7 Amortization'!AI333+'O7 Amortization'!AI406+'O7 Amortization'!AI479+'O7 Amortization'!AI552), "-", 'O7 Amortization'!N333+'O7 Amortization'!N406+'O7 Amortization'!N479+'O7 Amortization'!N552 + 'O7 Amortization'!AI333+'O7 Amortization'!AI406+'O7 Amortization'!AI479+'O7 Amortization'!AI552)</f>
        <v>0</v>
      </c>
      <c r="L17" s="746">
        <f>IF(ISERROR('O7 Amortization'!O333+'O7 Amortization'!O406+'O7 Amortization'!O479+'O7 Amortization'!O552 + 'O7 Amortization'!AJ333+'O7 Amortization'!AJ406+'O7 Amortization'!AJ479+'O7 Amortization'!AJ552), "-", 'O7 Amortization'!O333+'O7 Amortization'!O406+'O7 Amortization'!O479+'O7 Amortization'!O552 + 'O7 Amortization'!AJ333+'O7 Amortization'!AJ406+'O7 Amortization'!AJ479+'O7 Amortization'!AJ552)</f>
        <v>0</v>
      </c>
      <c r="M17" s="746">
        <f>IF(ISERROR('O7 Amortization'!P333+'O7 Amortization'!P406+'O7 Amortization'!P479+'O7 Amortization'!P552 + 'O7 Amortization'!AK333+'O7 Amortization'!AK406+'O7 Amortization'!AK479+'O7 Amortization'!AK552), "-", 'O7 Amortization'!P333+'O7 Amortization'!P406+'O7 Amortization'!P479+'O7 Amortization'!P552 + 'O7 Amortization'!AK333+'O7 Amortization'!AK406+'O7 Amortization'!AK479+'O7 Amortization'!AK552)</f>
        <v>0</v>
      </c>
      <c r="N17" s="746">
        <f>IF(ISERROR('O7 Amortization'!Q333+'O7 Amortization'!Q406+'O7 Amortization'!Q479+'O7 Amortization'!Q552 + 'O7 Amortization'!AL333+'O7 Amortization'!AL406+'O7 Amortization'!AL479+'O7 Amortization'!AL552), "-", 'O7 Amortization'!Q333+'O7 Amortization'!Q406+'O7 Amortization'!Q479+'O7 Amortization'!Q552 + 'O7 Amortization'!AL333+'O7 Amortization'!AL406+'O7 Amortization'!AL479+'O7 Amortization'!AL552)</f>
        <v>0</v>
      </c>
      <c r="O17" s="746">
        <f>IF(ISERROR('O7 Amortization'!R333+'O7 Amortization'!R406+'O7 Amortization'!R479+'O7 Amortization'!R552 + 'O7 Amortization'!AM333+'O7 Amortization'!AM406+'O7 Amortization'!AM479+'O7 Amortization'!AM552), "-", 'O7 Amortization'!R333+'O7 Amortization'!R406+'O7 Amortization'!R479+'O7 Amortization'!R552 + 'O7 Amortization'!AM333+'O7 Amortization'!AM406+'O7 Amortization'!AM479+'O7 Amortization'!AM552)</f>
        <v>0</v>
      </c>
      <c r="P17" s="746">
        <f>IF(ISERROR('O7 Amortization'!S333+'O7 Amortization'!S406+'O7 Amortization'!S479+'O7 Amortization'!S552 + 'O7 Amortization'!AN333+'O7 Amortization'!AN406+'O7 Amortization'!AN479+'O7 Amortization'!AN552), "-", 'O7 Amortization'!S333+'O7 Amortization'!S406+'O7 Amortization'!S479+'O7 Amortization'!S552 + 'O7 Amortization'!AN333+'O7 Amortization'!AN406+'O7 Amortization'!AN479+'O7 Amortization'!AN552)</f>
        <v>0</v>
      </c>
      <c r="Q17" s="746">
        <f>IF(ISERROR('O7 Amortization'!T333+'O7 Amortization'!T406+'O7 Amortization'!T479+'O7 Amortization'!T552 + 'O7 Amortization'!AO333+'O7 Amortization'!AO406+'O7 Amortization'!AO479+'O7 Amortization'!AO552), "-", 'O7 Amortization'!T333+'O7 Amortization'!T406+'O7 Amortization'!T479+'O7 Amortization'!T552 + 'O7 Amortization'!AO333+'O7 Amortization'!AO406+'O7 Amortization'!AO479+'O7 Amortization'!AO552)</f>
        <v>0</v>
      </c>
      <c r="R17" s="746">
        <f>IF(ISERROR('O7 Amortization'!U333+'O7 Amortization'!U406+'O7 Amortization'!U479+'O7 Amortization'!U552 + 'O7 Amortization'!AP333+'O7 Amortization'!AP406+'O7 Amortization'!AP479+'O7 Amortization'!AP552), "-", 'O7 Amortization'!U333+'O7 Amortization'!U406+'O7 Amortization'!U479+'O7 Amortization'!U552 + 'O7 Amortization'!AP333+'O7 Amortization'!AP406+'O7 Amortization'!AP479+'O7 Amortization'!AP552)</f>
        <v>0</v>
      </c>
      <c r="S17" s="746">
        <f>IF(ISERROR('O7 Amortization'!V333+'O7 Amortization'!V406+'O7 Amortization'!V479+'O7 Amortization'!V552 + 'O7 Amortization'!AQ333+'O7 Amortization'!AQ406+'O7 Amortization'!AQ479+'O7 Amortization'!AQ552), "-", 'O7 Amortization'!V333+'O7 Amortization'!V406+'O7 Amortization'!V479+'O7 Amortization'!V552 + 'O7 Amortization'!AQ333+'O7 Amortization'!AQ406+'O7 Amortization'!AQ479+'O7 Amortization'!AQ552)</f>
        <v>0</v>
      </c>
      <c r="T17" s="746">
        <f>IF(ISERROR('O7 Amortization'!W333+'O7 Amortization'!W406+'O7 Amortization'!W479+'O7 Amortization'!W552 + 'O7 Amortization'!AR333+'O7 Amortization'!AR406+'O7 Amortization'!AR479+'O7 Amortization'!AR552), "-", 'O7 Amortization'!W333+'O7 Amortization'!W406+'O7 Amortization'!W479+'O7 Amortization'!W552 + 'O7 Amortization'!AR333+'O7 Amortization'!AR406+'O7 Amortization'!AR479+'O7 Amortization'!AR552)</f>
        <v>0</v>
      </c>
      <c r="U17" s="746">
        <f>IF(ISERROR('O7 Amortization'!X333+'O7 Amortization'!X406+'O7 Amortization'!X479+'O7 Amortization'!X552 + 'O7 Amortization'!AS333+'O7 Amortization'!AS406+'O7 Amortization'!AS479+'O7 Amortization'!AS552), "-", 'O7 Amortization'!X333+'O7 Amortization'!X406+'O7 Amortization'!X479+'O7 Amortization'!X552 + 'O7 Amortization'!AS333+'O7 Amortization'!AS406+'O7 Amortization'!AS479+'O7 Amortization'!AS552)</f>
        <v>0</v>
      </c>
      <c r="V17" s="746">
        <f>IF(ISERROR('O7 Amortization'!Y333+'O7 Amortization'!Y406+'O7 Amortization'!Y479+'O7 Amortization'!Y552 + 'O7 Amortization'!AT333+'O7 Amortization'!AT406+'O7 Amortization'!AT479+'O7 Amortization'!AT552), "-", 'O7 Amortization'!Y333+'O7 Amortization'!Y406+'O7 Amortization'!Y479+'O7 Amortization'!Y552 + 'O7 Amortization'!AT333+'O7 Amortization'!AT406+'O7 Amortization'!AT479+'O7 Amortization'!AT552)</f>
        <v>0</v>
      </c>
      <c r="W17" s="747">
        <f>IF(ISERROR('O7 Amortization'!Z333+'O7 Amortization'!Z406+'O7 Amortization'!Z479+'O7 Amortization'!Z552 + 'O7 Amortization'!AU333+'O7 Amortization'!AU406+'O7 Amortization'!AU479+'O7 Amortization'!AU552), "-", 'O7 Amortization'!Z333+'O7 Amortization'!Z406+'O7 Amortization'!Z479+'O7 Amortization'!Z552 + 'O7 Amortization'!AU333+'O7 Amortization'!AU406+'O7 Amortization'!AU479+'O7 Amortization'!AU552)</f>
        <v>0</v>
      </c>
      <c r="X17" s="843"/>
    </row>
    <row r="18" spans="1:24" s="730" customFormat="1">
      <c r="A18" s="880"/>
      <c r="B18" s="839" t="s">
        <v>821</v>
      </c>
      <c r="C18" s="844">
        <f t="shared" si="0"/>
        <v>0</v>
      </c>
      <c r="D18" s="746">
        <f>IF(ISERROR('O7 Amortization'!G337+'O7 Amortization'!G410+'O7 Amortization'!G483+'O7 Amortization'!G556 +'O7 Amortization'!AB337+'O7 Amortization'!AB410+'O7 Amortization'!AB483+'O7 Amortization'!AB556), "-", 'O7 Amortization'!G337+'O7 Amortization'!G410+'O7 Amortization'!G483+'O7 Amortization'!G556 +'O7 Amortization'!AB337+'O7 Amortization'!AB410+'O7 Amortization'!AB483+'O7 Amortization'!AB556)</f>
        <v>0</v>
      </c>
      <c r="E18" s="746">
        <f>IF(ISERROR('O7 Amortization'!H337+'O7 Amortization'!H410+'O7 Amortization'!H483+'O7 Amortization'!H556 +'O7 Amortization'!AC337+'O7 Amortization'!AC410+'O7 Amortization'!AC483+'O7 Amortization'!AC556), "-", 'O7 Amortization'!H337+'O7 Amortization'!H410+'O7 Amortization'!H483+'O7 Amortization'!H556 +'O7 Amortization'!AC337+'O7 Amortization'!AC410+'O7 Amortization'!AC483+'O7 Amortization'!AC556)</f>
        <v>0</v>
      </c>
      <c r="F18" s="746">
        <f>IF(ISERROR('O7 Amortization'!I337+'O7 Amortization'!I410+'O7 Amortization'!I483+'O7 Amortization'!I556 +'O7 Amortization'!AD337+'O7 Amortization'!AD410+'O7 Amortization'!AD483+'O7 Amortization'!AD556), "-", 'O7 Amortization'!I337+'O7 Amortization'!I410+'O7 Amortization'!I483+'O7 Amortization'!I556 +'O7 Amortization'!AD337+'O7 Amortization'!AD410+'O7 Amortization'!AD483+'O7 Amortization'!AD556)</f>
        <v>0</v>
      </c>
      <c r="G18" s="746">
        <f>IF(ISERROR('O7 Amortization'!J337+'O7 Amortization'!J410+'O7 Amortization'!J483+'O7 Amortization'!J556 +'O7 Amortization'!AE337+'O7 Amortization'!AE410+'O7 Amortization'!AE483+'O7 Amortization'!AE556), "-", 'O7 Amortization'!J337+'O7 Amortization'!J410+'O7 Amortization'!J483+'O7 Amortization'!J556 +'O7 Amortization'!AE337+'O7 Amortization'!AE410+'O7 Amortization'!AE483+'O7 Amortization'!AE556)</f>
        <v>0</v>
      </c>
      <c r="H18" s="746">
        <f>IF(ISERROR('O7 Amortization'!K337+'O7 Amortization'!K410+'O7 Amortization'!K483+'O7 Amortization'!K556 +'O7 Amortization'!AF337+'O7 Amortization'!AF410+'O7 Amortization'!AF483+'O7 Amortization'!AF556), "-", 'O7 Amortization'!K337+'O7 Amortization'!K410+'O7 Amortization'!K483+'O7 Amortization'!K556 +'O7 Amortization'!AF337+'O7 Amortization'!AF410+'O7 Amortization'!AF483+'O7 Amortization'!AF556)</f>
        <v>0</v>
      </c>
      <c r="I18" s="746">
        <f>IF(ISERROR('O7 Amortization'!L337+'O7 Amortization'!L410+'O7 Amortization'!L483+'O7 Amortization'!L556 +'O7 Amortization'!AG337+'O7 Amortization'!AG410+'O7 Amortization'!AG483+'O7 Amortization'!AG556), "-", 'O7 Amortization'!L337+'O7 Amortization'!L410+'O7 Amortization'!L483+'O7 Amortization'!L556 +'O7 Amortization'!AG337+'O7 Amortization'!AG410+'O7 Amortization'!AG483+'O7 Amortization'!AG556)</f>
        <v>0</v>
      </c>
      <c r="J18" s="746">
        <f>IF(ISERROR('O7 Amortization'!M337+'O7 Amortization'!M410+'O7 Amortization'!M483+'O7 Amortization'!M556 +'O7 Amortization'!AH337+'O7 Amortization'!AH410+'O7 Amortization'!AH483+'O7 Amortization'!AH556), "-", 'O7 Amortization'!M337+'O7 Amortization'!M410+'O7 Amortization'!M483+'O7 Amortization'!M556 +'O7 Amortization'!AH337+'O7 Amortization'!AH410+'O7 Amortization'!AH483+'O7 Amortization'!AH556)</f>
        <v>0</v>
      </c>
      <c r="K18" s="746">
        <f>IF(ISERROR('O7 Amortization'!N337+'O7 Amortization'!N410+'O7 Amortization'!N483+'O7 Amortization'!N556 +'O7 Amortization'!AI337+'O7 Amortization'!AI410+'O7 Amortization'!AI483+'O7 Amortization'!AI556), "-", 'O7 Amortization'!N337+'O7 Amortization'!N410+'O7 Amortization'!N483+'O7 Amortization'!N556 +'O7 Amortization'!AI337+'O7 Amortization'!AI410+'O7 Amortization'!AI483+'O7 Amortization'!AI556)</f>
        <v>0</v>
      </c>
      <c r="L18" s="746">
        <f>IF(ISERROR('O7 Amortization'!O337+'O7 Amortization'!O410+'O7 Amortization'!O483+'O7 Amortization'!O556 +'O7 Amortization'!AJ337+'O7 Amortization'!AJ410+'O7 Amortization'!AJ483+'O7 Amortization'!AJ556), "-", 'O7 Amortization'!O337+'O7 Amortization'!O410+'O7 Amortization'!O483+'O7 Amortization'!O556 +'O7 Amortization'!AJ337+'O7 Amortization'!AJ410+'O7 Amortization'!AJ483+'O7 Amortization'!AJ556)</f>
        <v>0</v>
      </c>
      <c r="M18" s="746">
        <f>IF(ISERROR('O7 Amortization'!P337+'O7 Amortization'!P410+'O7 Amortization'!P483+'O7 Amortization'!P556 +'O7 Amortization'!AK337+'O7 Amortization'!AK410+'O7 Amortization'!AK483+'O7 Amortization'!AK556), "-", 'O7 Amortization'!P337+'O7 Amortization'!P410+'O7 Amortization'!P483+'O7 Amortization'!P556 +'O7 Amortization'!AK337+'O7 Amortization'!AK410+'O7 Amortization'!AK483+'O7 Amortization'!AK556)</f>
        <v>0</v>
      </c>
      <c r="N18" s="746">
        <f>IF(ISERROR('O7 Amortization'!Q337+'O7 Amortization'!Q410+'O7 Amortization'!Q483+'O7 Amortization'!Q556 +'O7 Amortization'!AL337+'O7 Amortization'!AL410+'O7 Amortization'!AL483+'O7 Amortization'!AL556), "-", 'O7 Amortization'!Q337+'O7 Amortization'!Q410+'O7 Amortization'!Q483+'O7 Amortization'!Q556 +'O7 Amortization'!AL337+'O7 Amortization'!AL410+'O7 Amortization'!AL483+'O7 Amortization'!AL556)</f>
        <v>0</v>
      </c>
      <c r="O18" s="746">
        <f>IF(ISERROR('O7 Amortization'!R337+'O7 Amortization'!R410+'O7 Amortization'!R483+'O7 Amortization'!R556 +'O7 Amortization'!AM337+'O7 Amortization'!AM410+'O7 Amortization'!AM483+'O7 Amortization'!AM556), "-", 'O7 Amortization'!R337+'O7 Amortization'!R410+'O7 Amortization'!R483+'O7 Amortization'!R556 +'O7 Amortization'!AM337+'O7 Amortization'!AM410+'O7 Amortization'!AM483+'O7 Amortization'!AM556)</f>
        <v>0</v>
      </c>
      <c r="P18" s="746">
        <f>IF(ISERROR('O7 Amortization'!S337+'O7 Amortization'!S410+'O7 Amortization'!S483+'O7 Amortization'!S556 +'O7 Amortization'!AN337+'O7 Amortization'!AN410+'O7 Amortization'!AN483+'O7 Amortization'!AN556), "-", 'O7 Amortization'!S337+'O7 Amortization'!S410+'O7 Amortization'!S483+'O7 Amortization'!S556 +'O7 Amortization'!AN337+'O7 Amortization'!AN410+'O7 Amortization'!AN483+'O7 Amortization'!AN556)</f>
        <v>0</v>
      </c>
      <c r="Q18" s="746">
        <f>IF(ISERROR('O7 Amortization'!T337+'O7 Amortization'!T410+'O7 Amortization'!T483+'O7 Amortization'!T556 +'O7 Amortization'!AO337+'O7 Amortization'!AO410+'O7 Amortization'!AO483+'O7 Amortization'!AO556), "-", 'O7 Amortization'!T337+'O7 Amortization'!T410+'O7 Amortization'!T483+'O7 Amortization'!T556 +'O7 Amortization'!AO337+'O7 Amortization'!AO410+'O7 Amortization'!AO483+'O7 Amortization'!AO556)</f>
        <v>0</v>
      </c>
      <c r="R18" s="746">
        <f>IF(ISERROR('O7 Amortization'!U337+'O7 Amortization'!U410+'O7 Amortization'!U483+'O7 Amortization'!U556 +'O7 Amortization'!AP337+'O7 Amortization'!AP410+'O7 Amortization'!AP483+'O7 Amortization'!AP556), "-", 'O7 Amortization'!U337+'O7 Amortization'!U410+'O7 Amortization'!U483+'O7 Amortization'!U556 +'O7 Amortization'!AP337+'O7 Amortization'!AP410+'O7 Amortization'!AP483+'O7 Amortization'!AP556)</f>
        <v>0</v>
      </c>
      <c r="S18" s="746">
        <f>IF(ISERROR('O7 Amortization'!V337+'O7 Amortization'!V410+'O7 Amortization'!V483+'O7 Amortization'!V556 +'O7 Amortization'!AQ337+'O7 Amortization'!AQ410+'O7 Amortization'!AQ483+'O7 Amortization'!AQ556), "-", 'O7 Amortization'!V337+'O7 Amortization'!V410+'O7 Amortization'!V483+'O7 Amortization'!V556 +'O7 Amortization'!AQ337+'O7 Amortization'!AQ410+'O7 Amortization'!AQ483+'O7 Amortization'!AQ556)</f>
        <v>0</v>
      </c>
      <c r="T18" s="746">
        <f>IF(ISERROR('O7 Amortization'!W337+'O7 Amortization'!W410+'O7 Amortization'!W483+'O7 Amortization'!W556 +'O7 Amortization'!AR337+'O7 Amortization'!AR410+'O7 Amortization'!AR483+'O7 Amortization'!AR556), "-", 'O7 Amortization'!W337+'O7 Amortization'!W410+'O7 Amortization'!W483+'O7 Amortization'!W556 +'O7 Amortization'!AR337+'O7 Amortization'!AR410+'O7 Amortization'!AR483+'O7 Amortization'!AR556)</f>
        <v>0</v>
      </c>
      <c r="U18" s="746">
        <f>IF(ISERROR('O7 Amortization'!X337+'O7 Amortization'!X410+'O7 Amortization'!X483+'O7 Amortization'!X556 +'O7 Amortization'!AS337+'O7 Amortization'!AS410+'O7 Amortization'!AS483+'O7 Amortization'!AS556), "-", 'O7 Amortization'!X337+'O7 Amortization'!X410+'O7 Amortization'!X483+'O7 Amortization'!X556 +'O7 Amortization'!AS337+'O7 Amortization'!AS410+'O7 Amortization'!AS483+'O7 Amortization'!AS556)</f>
        <v>0</v>
      </c>
      <c r="V18" s="746">
        <f>IF(ISERROR('O7 Amortization'!Y337+'O7 Amortization'!Y410+'O7 Amortization'!Y483+'O7 Amortization'!Y556 +'O7 Amortization'!AT337+'O7 Amortization'!AT410+'O7 Amortization'!AT483+'O7 Amortization'!AT556), "-", 'O7 Amortization'!Y337+'O7 Amortization'!Y410+'O7 Amortization'!Y483+'O7 Amortization'!Y556 +'O7 Amortization'!AT337+'O7 Amortization'!AT410+'O7 Amortization'!AT483+'O7 Amortization'!AT556)</f>
        <v>0</v>
      </c>
      <c r="W18" s="747">
        <f>IF(ISERROR('O7 Amortization'!Z337+'O7 Amortization'!Z410+'O7 Amortization'!Z483+'O7 Amortization'!Z556 +'O7 Amortization'!AU337+'O7 Amortization'!AU410+'O7 Amortization'!AU483+'O7 Amortization'!AU556), "-", 'O7 Amortization'!Z337+'O7 Amortization'!Z410+'O7 Amortization'!Z483+'O7 Amortization'!Z556 +'O7 Amortization'!AU337+'O7 Amortization'!AU410+'O7 Amortization'!AU483+'O7 Amortization'!AU556)</f>
        <v>0</v>
      </c>
      <c r="X18" s="843"/>
    </row>
    <row r="19" spans="1:24" s="730" customFormat="1">
      <c r="A19" s="880"/>
      <c r="B19" s="839" t="s">
        <v>839</v>
      </c>
      <c r="C19" s="844">
        <f t="shared" si="0"/>
        <v>33380.713057321031</v>
      </c>
      <c r="D19" s="843">
        <f t="shared" ref="D19:W19" si="1">IF(ISERROR(D36*(D56/D38)),0,D36*(D56/D38))</f>
        <v>20736.410589581912</v>
      </c>
      <c r="E19" s="843">
        <f t="shared" si="1"/>
        <v>7806.5285092932781</v>
      </c>
      <c r="F19" s="843">
        <f t="shared" si="1"/>
        <v>4797.2371093075599</v>
      </c>
      <c r="G19" s="843">
        <f t="shared" si="1"/>
        <v>0</v>
      </c>
      <c r="H19" s="843">
        <f t="shared" si="1"/>
        <v>0</v>
      </c>
      <c r="I19" s="843">
        <f t="shared" si="1"/>
        <v>0</v>
      </c>
      <c r="J19" s="843">
        <f t="shared" si="1"/>
        <v>0</v>
      </c>
      <c r="K19" s="843">
        <f t="shared" si="1"/>
        <v>0</v>
      </c>
      <c r="L19" s="843">
        <f t="shared" si="1"/>
        <v>40.536849138280196</v>
      </c>
      <c r="M19" s="843">
        <f t="shared" si="1"/>
        <v>0</v>
      </c>
      <c r="N19" s="843">
        <f t="shared" si="1"/>
        <v>0</v>
      </c>
      <c r="O19" s="843">
        <f t="shared" si="1"/>
        <v>0</v>
      </c>
      <c r="P19" s="843">
        <f t="shared" si="1"/>
        <v>0</v>
      </c>
      <c r="Q19" s="843">
        <f t="shared" si="1"/>
        <v>0</v>
      </c>
      <c r="R19" s="843">
        <f t="shared" si="1"/>
        <v>0</v>
      </c>
      <c r="S19" s="843">
        <f t="shared" si="1"/>
        <v>0</v>
      </c>
      <c r="T19" s="843">
        <f t="shared" si="1"/>
        <v>0</v>
      </c>
      <c r="U19" s="843">
        <f t="shared" si="1"/>
        <v>0</v>
      </c>
      <c r="V19" s="843">
        <f t="shared" si="1"/>
        <v>0</v>
      </c>
      <c r="W19" s="731">
        <f t="shared" si="1"/>
        <v>0</v>
      </c>
      <c r="X19" s="843"/>
    </row>
    <row r="20" spans="1:24" s="730" customFormat="1">
      <c r="A20" s="880"/>
      <c r="B20" s="839" t="s">
        <v>841</v>
      </c>
      <c r="C20" s="844">
        <f t="shared" si="0"/>
        <v>108673.33243871272</v>
      </c>
      <c r="D20" s="843">
        <f t="shared" ref="D20:W20" si="2">IF(ISERROR((D49/(D49+D64+D70))*D84),0,(D49/(D49+D64+D70))*D84)</f>
        <v>74233.949646143272</v>
      </c>
      <c r="E20" s="843">
        <f t="shared" si="2"/>
        <v>25520.437430058402</v>
      </c>
      <c r="F20" s="843">
        <f t="shared" si="2"/>
        <v>8770.9831389168976</v>
      </c>
      <c r="G20" s="843">
        <f t="shared" si="2"/>
        <v>0</v>
      </c>
      <c r="H20" s="843">
        <f t="shared" si="2"/>
        <v>0</v>
      </c>
      <c r="I20" s="843">
        <f t="shared" si="2"/>
        <v>0</v>
      </c>
      <c r="J20" s="843">
        <f t="shared" si="2"/>
        <v>0</v>
      </c>
      <c r="K20" s="843">
        <f t="shared" si="2"/>
        <v>0</v>
      </c>
      <c r="L20" s="843">
        <f t="shared" si="2"/>
        <v>147.96222359415546</v>
      </c>
      <c r="M20" s="843">
        <f t="shared" si="2"/>
        <v>0</v>
      </c>
      <c r="N20" s="843">
        <f t="shared" si="2"/>
        <v>0</v>
      </c>
      <c r="O20" s="843">
        <f t="shared" si="2"/>
        <v>0</v>
      </c>
      <c r="P20" s="843">
        <f t="shared" si="2"/>
        <v>0</v>
      </c>
      <c r="Q20" s="843">
        <f t="shared" si="2"/>
        <v>0</v>
      </c>
      <c r="R20" s="843">
        <f t="shared" si="2"/>
        <v>0</v>
      </c>
      <c r="S20" s="843">
        <f t="shared" si="2"/>
        <v>0</v>
      </c>
      <c r="T20" s="843">
        <f t="shared" si="2"/>
        <v>0</v>
      </c>
      <c r="U20" s="843">
        <f t="shared" si="2"/>
        <v>0</v>
      </c>
      <c r="V20" s="843">
        <f t="shared" si="2"/>
        <v>0</v>
      </c>
      <c r="W20" s="731">
        <f t="shared" si="2"/>
        <v>0</v>
      </c>
      <c r="X20" s="843"/>
    </row>
    <row r="21" spans="1:24" s="843" customFormat="1">
      <c r="A21" s="845"/>
      <c r="B21" s="839" t="s">
        <v>1160</v>
      </c>
      <c r="C21" s="844">
        <f t="shared" si="0"/>
        <v>85326.529313954466</v>
      </c>
      <c r="D21" s="843">
        <f t="shared" ref="D21:W21" si="3">IF(ISERROR(D93/D95*D91),0, D93/D95*D91)</f>
        <v>52820.246074420982</v>
      </c>
      <c r="E21" s="843">
        <f t="shared" si="3"/>
        <v>20015.914676477998</v>
      </c>
      <c r="F21" s="843">
        <f t="shared" si="3"/>
        <v>12388.862988780251</v>
      </c>
      <c r="G21" s="843">
        <f t="shared" si="3"/>
        <v>0</v>
      </c>
      <c r="H21" s="843">
        <f t="shared" si="3"/>
        <v>0</v>
      </c>
      <c r="I21" s="843">
        <f t="shared" si="3"/>
        <v>0</v>
      </c>
      <c r="J21" s="843">
        <f t="shared" si="3"/>
        <v>0</v>
      </c>
      <c r="K21" s="843">
        <f t="shared" si="3"/>
        <v>0</v>
      </c>
      <c r="L21" s="843">
        <f t="shared" si="3"/>
        <v>101.50557427523053</v>
      </c>
      <c r="M21" s="843">
        <f t="shared" si="3"/>
        <v>0</v>
      </c>
      <c r="N21" s="843">
        <f t="shared" si="3"/>
        <v>0</v>
      </c>
      <c r="O21" s="843">
        <f t="shared" si="3"/>
        <v>0</v>
      </c>
      <c r="P21" s="843">
        <f t="shared" si="3"/>
        <v>0</v>
      </c>
      <c r="Q21" s="843">
        <f t="shared" si="3"/>
        <v>0</v>
      </c>
      <c r="R21" s="843">
        <f t="shared" si="3"/>
        <v>0</v>
      </c>
      <c r="S21" s="843">
        <f t="shared" si="3"/>
        <v>0</v>
      </c>
      <c r="T21" s="843">
        <f t="shared" si="3"/>
        <v>0</v>
      </c>
      <c r="U21" s="843">
        <f t="shared" si="3"/>
        <v>0</v>
      </c>
      <c r="V21" s="843">
        <f t="shared" si="3"/>
        <v>0</v>
      </c>
      <c r="W21" s="731">
        <f t="shared" si="3"/>
        <v>0</v>
      </c>
    </row>
    <row r="22" spans="1:24" s="843" customFormat="1">
      <c r="A22" s="845"/>
      <c r="B22" s="839" t="s">
        <v>831</v>
      </c>
      <c r="C22" s="844">
        <f t="shared" si="0"/>
        <v>56065.155863266817</v>
      </c>
      <c r="D22" s="843">
        <f t="shared" ref="D22:W22" si="4">IF(ISERROR(SUM(D20:D21)/D42*D40),0,SUM(D20:D20)/D42*D40)</f>
        <v>38166.183544129701</v>
      </c>
      <c r="E22" s="843">
        <f t="shared" si="4"/>
        <v>13216.971942353086</v>
      </c>
      <c r="F22" s="843">
        <f t="shared" si="4"/>
        <v>4604.1359128435943</v>
      </c>
      <c r="G22" s="843">
        <f t="shared" si="4"/>
        <v>0</v>
      </c>
      <c r="H22" s="843">
        <f t="shared" si="4"/>
        <v>0</v>
      </c>
      <c r="I22" s="843">
        <f t="shared" si="4"/>
        <v>0</v>
      </c>
      <c r="J22" s="843">
        <f t="shared" si="4"/>
        <v>0</v>
      </c>
      <c r="K22" s="843">
        <f t="shared" si="4"/>
        <v>0</v>
      </c>
      <c r="L22" s="843">
        <f t="shared" si="4"/>
        <v>77.864463940435314</v>
      </c>
      <c r="M22" s="843">
        <f t="shared" si="4"/>
        <v>0</v>
      </c>
      <c r="N22" s="843">
        <f t="shared" si="4"/>
        <v>0</v>
      </c>
      <c r="O22" s="843">
        <f t="shared" si="4"/>
        <v>0</v>
      </c>
      <c r="P22" s="843">
        <f t="shared" si="4"/>
        <v>0</v>
      </c>
      <c r="Q22" s="843">
        <f t="shared" si="4"/>
        <v>0</v>
      </c>
      <c r="R22" s="843">
        <f t="shared" si="4"/>
        <v>0</v>
      </c>
      <c r="S22" s="843">
        <f t="shared" si="4"/>
        <v>0</v>
      </c>
      <c r="T22" s="843">
        <f t="shared" si="4"/>
        <v>0</v>
      </c>
      <c r="U22" s="843">
        <f t="shared" si="4"/>
        <v>0</v>
      </c>
      <c r="V22" s="843">
        <f t="shared" si="4"/>
        <v>0</v>
      </c>
      <c r="W22" s="731">
        <f t="shared" si="4"/>
        <v>0</v>
      </c>
    </row>
    <row r="23" spans="1:24" s="843" customFormat="1">
      <c r="A23" s="845"/>
      <c r="B23" s="839" t="s">
        <v>842</v>
      </c>
      <c r="C23" s="844">
        <f t="shared" si="0"/>
        <v>35844.330869658217</v>
      </c>
      <c r="D23" s="843">
        <f>IF(ISERROR('O4 Summary by Class &amp; Accounts'!E201*D58/(D34+D38)),0,('O4 Summary by Class &amp; Accounts'!E201*D58/(D34+D38)))</f>
        <v>22188.953331759109</v>
      </c>
      <c r="E23" s="843">
        <f>IF(ISERROR('O4 Summary by Class &amp; Accounts'!F201*E58/(E34+E38)),0,('O4 Summary by Class &amp; Accounts'!F201*E58/(E34+E38)))</f>
        <v>8408.3704574772964</v>
      </c>
      <c r="F23" s="843">
        <f>IF(ISERROR('O4 Summary by Class &amp; Accounts'!G201*F58/(F34+F38)),0,('O4 Summary by Class &amp; Accounts'!G201*F58/(F34+F38)))</f>
        <v>5204.3661876222368</v>
      </c>
      <c r="G23" s="843">
        <f>IF(ISERROR('O4 Summary by Class &amp; Accounts'!H201*G58/(G34+G38)),0,('O4 Summary by Class &amp; Accounts'!H201*G58/(G34+G38)))</f>
        <v>0</v>
      </c>
      <c r="H23" s="843">
        <f>IF(ISERROR('O4 Summary by Class &amp; Accounts'!I201*H58/(H34+H38)),0,('O4 Summary by Class &amp; Accounts'!I201*H58/(H34+H38)))</f>
        <v>0</v>
      </c>
      <c r="I23" s="843">
        <f>IF(ISERROR('O4 Summary by Class &amp; Accounts'!J201*I58/(I34+I38)),0,('O4 Summary by Class &amp; Accounts'!J201*I58/(I34+I38)))</f>
        <v>0</v>
      </c>
      <c r="J23" s="843">
        <f>IF(ISERROR('O4 Summary by Class &amp; Accounts'!K201*J58/(J34+J38)),0,('O4 Summary by Class &amp; Accounts'!K201*J58/(J34+J38)))</f>
        <v>0</v>
      </c>
      <c r="K23" s="843">
        <f>IF(ISERROR('O4 Summary by Class &amp; Accounts'!L201*K58/(K34+K38)),0,('O4 Summary by Class &amp; Accounts'!L201*K58/(K34+K38)))</f>
        <v>0</v>
      </c>
      <c r="L23" s="843">
        <f>IF(ISERROR('O4 Summary by Class &amp; Accounts'!M201*L58/(L34+L38)),0,('O4 Summary by Class &amp; Accounts'!M201*L58/(L34+L38)))</f>
        <v>42.640892799573891</v>
      </c>
      <c r="M23" s="843">
        <f>IF(ISERROR('O4 Summary by Class &amp; Accounts'!N201*M58/(M34+M38)),0,('O4 Summary by Class &amp; Accounts'!N201*M58/(M34+M38)))</f>
        <v>0</v>
      </c>
      <c r="N23" s="843">
        <f>IF(ISERROR('O4 Summary by Class &amp; Accounts'!O201*N58/(N34+N38)),0,('O4 Summary by Class &amp; Accounts'!O201*N58/(N34+N38)))</f>
        <v>0</v>
      </c>
      <c r="O23" s="843">
        <f>IF(ISERROR('O4 Summary by Class &amp; Accounts'!P201*O58/(O34+O38)),0,('O4 Summary by Class &amp; Accounts'!P201*O58/(O34+O38)))</f>
        <v>0</v>
      </c>
      <c r="P23" s="843">
        <f>IF(ISERROR('O4 Summary by Class &amp; Accounts'!Q201*P58/(P34+P38)),0,('O4 Summary by Class &amp; Accounts'!Q201*P58/(P34+P38)))</f>
        <v>0</v>
      </c>
      <c r="Q23" s="843">
        <f>IF(ISERROR('O4 Summary by Class &amp; Accounts'!R201*Q58/(Q34+Q38)),0,('O4 Summary by Class &amp; Accounts'!R201*Q58/(Q34+Q38)))</f>
        <v>0</v>
      </c>
      <c r="R23" s="843">
        <f>IF(ISERROR('O4 Summary by Class &amp; Accounts'!S201*R58/(R34+R38)),0,('O4 Summary by Class &amp; Accounts'!S201*R58/(R34+R38)))</f>
        <v>0</v>
      </c>
      <c r="S23" s="843">
        <f>IF(ISERROR('O4 Summary by Class &amp; Accounts'!T201*S58/(S34+S38)),0,('O4 Summary by Class &amp; Accounts'!T201*S58/(S34+S38)))</f>
        <v>0</v>
      </c>
      <c r="T23" s="843">
        <f>IF(ISERROR('O4 Summary by Class &amp; Accounts'!U201*T58/(T34+T38)),0,('O4 Summary by Class &amp; Accounts'!U201*T58/(T34+T38)))</f>
        <v>0</v>
      </c>
      <c r="U23" s="843">
        <f>IF(ISERROR('O4 Summary by Class &amp; Accounts'!V201*U58/(U34+U38)),0,('O4 Summary by Class &amp; Accounts'!V201*U58/(U34+U38)))</f>
        <v>0</v>
      </c>
      <c r="V23" s="843">
        <f>IF(ISERROR('O4 Summary by Class &amp; Accounts'!W201*V58/(V34+V38)),0,('O4 Summary by Class &amp; Accounts'!W201*V58/(V34+V38)))</f>
        <v>0</v>
      </c>
      <c r="W23" s="731">
        <f>IF(ISERROR('O4 Summary by Class &amp; Accounts'!X201*W58/(W34+W38)),0,('O4 Summary by Class &amp; Accounts'!X201*W58/(W34+W38)))</f>
        <v>0</v>
      </c>
    </row>
    <row r="24" spans="1:24" s="843" customFormat="1">
      <c r="A24" s="845"/>
      <c r="B24" s="839" t="s">
        <v>843</v>
      </c>
      <c r="C24" s="844">
        <f t="shared" si="0"/>
        <v>77168.648258410933</v>
      </c>
      <c r="D24" s="843">
        <f>IF(ISERROR('O4 Summary by Class &amp; Accounts'!E199*D58/(D34+D38)),0,('O4 Summary by Class &amp; Accounts'!E199*D58/(D34+D38)))</f>
        <v>47770.21898127404</v>
      </c>
      <c r="E24" s="843">
        <f>IF(ISERROR('O4 Summary by Class &amp; Accounts'!F199*E58/(E34+E38)),0,('O4 Summary by Class &amp; Accounts'!F199*E58/(E34+E38)))</f>
        <v>18102.237272023776</v>
      </c>
      <c r="F24" s="843">
        <f>IF(ISERROR('O4 Summary by Class &amp; Accounts'!G199*F58/(F34+F38)),0,('O4 Summary by Class &amp; Accounts'!G199*F58/(F34+F38)))</f>
        <v>11204.391154656727</v>
      </c>
      <c r="G24" s="843">
        <f>IF(ISERROR('O4 Summary by Class &amp; Accounts'!H199*G58/(G34+G38)),0,('O4 Summary by Class &amp; Accounts'!H199*G58/(G34+G38)))</f>
        <v>0</v>
      </c>
      <c r="H24" s="843">
        <f>IF(ISERROR('O4 Summary by Class &amp; Accounts'!I199*H58/(H34+H38)),0,('O4 Summary by Class &amp; Accounts'!I199*H58/(H34+H38)))</f>
        <v>0</v>
      </c>
      <c r="I24" s="843">
        <f>IF(ISERROR('O4 Summary by Class &amp; Accounts'!J199*I58/(I34+I38)),0,('O4 Summary by Class &amp; Accounts'!J199*I58/(I34+I38)))</f>
        <v>0</v>
      </c>
      <c r="J24" s="843">
        <f>IF(ISERROR('O4 Summary by Class &amp; Accounts'!K199*J58/(J34+J38)),0,('O4 Summary by Class &amp; Accounts'!K199*J58/(J34+J38)))</f>
        <v>0</v>
      </c>
      <c r="K24" s="843">
        <f>IF(ISERROR('O4 Summary by Class &amp; Accounts'!L199*K58/(K34+K38)),0,('O4 Summary by Class &amp; Accounts'!L199*K58/(K34+K38)))</f>
        <v>0</v>
      </c>
      <c r="L24" s="843">
        <f>IF(ISERROR('O4 Summary by Class &amp; Accounts'!M199*L58/(L34+L38)),0,('O4 Summary by Class &amp; Accounts'!M199*L58/(L34+L38)))</f>
        <v>91.800850456391913</v>
      </c>
      <c r="M24" s="843">
        <f>IF(ISERROR('O4 Summary by Class &amp; Accounts'!N199*M58/(M34+M38)),0,('O4 Summary by Class &amp; Accounts'!N199*M58/(M34+M38)))</f>
        <v>0</v>
      </c>
      <c r="N24" s="843">
        <f>IF(ISERROR('O4 Summary by Class &amp; Accounts'!O199*N58/(N34+N38)),0,('O4 Summary by Class &amp; Accounts'!O199*N58/(N34+N38)))</f>
        <v>0</v>
      </c>
      <c r="O24" s="843">
        <f>IF(ISERROR('O4 Summary by Class &amp; Accounts'!P199*O58/(O34+O38)),0,('O4 Summary by Class &amp; Accounts'!P199*O58/(O34+O38)))</f>
        <v>0</v>
      </c>
      <c r="P24" s="843">
        <f>IF(ISERROR('O4 Summary by Class &amp; Accounts'!Q199*P58/(P34+P38)),0,('O4 Summary by Class &amp; Accounts'!Q199*P58/(P34+P38)))</f>
        <v>0</v>
      </c>
      <c r="Q24" s="843">
        <f>IF(ISERROR('O4 Summary by Class &amp; Accounts'!R199*Q58/(Q34+Q38)),0,('O4 Summary by Class &amp; Accounts'!R199*Q58/(Q34+Q38)))</f>
        <v>0</v>
      </c>
      <c r="R24" s="843">
        <f>IF(ISERROR('O4 Summary by Class &amp; Accounts'!S199*R58/(R34+R38)),0,('O4 Summary by Class &amp; Accounts'!S199*R58/(R34+R38)))</f>
        <v>0</v>
      </c>
      <c r="S24" s="843">
        <f>IF(ISERROR('O4 Summary by Class &amp; Accounts'!T199*S58/(S34+S38)),0,('O4 Summary by Class &amp; Accounts'!T199*S58/(S34+S38)))</f>
        <v>0</v>
      </c>
      <c r="T24" s="843">
        <f>IF(ISERROR('O4 Summary by Class &amp; Accounts'!U199*T58/(T34+T38)),0,('O4 Summary by Class &amp; Accounts'!U199*T58/(T34+T38)))</f>
        <v>0</v>
      </c>
      <c r="U24" s="843">
        <f>IF(ISERROR('O4 Summary by Class &amp; Accounts'!V199*U58/(U34+U38)),0,('O4 Summary by Class &amp; Accounts'!V199*U58/(U34+U38)))</f>
        <v>0</v>
      </c>
      <c r="V24" s="843">
        <f>IF(ISERROR('O4 Summary by Class &amp; Accounts'!W199*V58/(V34+V38)),0,('O4 Summary by Class &amp; Accounts'!W199*V58/(V34+V38)))</f>
        <v>0</v>
      </c>
      <c r="W24" s="731">
        <f>IF(ISERROR('O4 Summary by Class &amp; Accounts'!X199*W58/(W34+W38)),0,('O4 Summary by Class &amp; Accounts'!X199*W58/(W34+W38)))</f>
        <v>0</v>
      </c>
    </row>
    <row r="25" spans="1:24" s="843" customFormat="1">
      <c r="A25" s="845"/>
      <c r="B25" s="839" t="s">
        <v>844</v>
      </c>
      <c r="C25" s="844">
        <f t="shared" si="0"/>
        <v>85571.29425435586</v>
      </c>
      <c r="D25" s="843">
        <f>IF(ISERROR(D58/(D34+D38)*'O1 Revenue to cost|RR'!D33),0,(D58/(D34+D38)*'O1 Revenue to cost|RR'!D33))</f>
        <v>52971.76453516633</v>
      </c>
      <c r="E25" s="843">
        <f>IF(ISERROR(E58/(E34+E38)*'O1 Revenue to cost|RR'!E33),0,(E58/(E34+E38)*'O1 Revenue to cost|RR'!E33))</f>
        <v>20073.331686196529</v>
      </c>
      <c r="F25" s="843">
        <f>IF(ISERROR(F58/(F34+F38)*'O1 Revenue to cost|RR'!F33),0,(F58/(F34+F38)*'O1 Revenue to cost|RR'!F33))</f>
        <v>12424.401283088844</v>
      </c>
      <c r="G25" s="843">
        <f>IF(ISERROR(G58/(G34+G38)*'O1 Revenue to cost|RR'!G33),0,(G58/(G34+G38)*'O1 Revenue to cost|RR'!G33))</f>
        <v>0</v>
      </c>
      <c r="H25" s="843">
        <f>IF(ISERROR(H58/(H34+H38)*'O1 Revenue to cost|RR'!H33),0,(H58/(H34+H38)*'O1 Revenue to cost|RR'!H33))</f>
        <v>0</v>
      </c>
      <c r="I25" s="843">
        <f>IF(ISERROR(I58/(I34+I38)*'O1 Revenue to cost|RR'!I33),0,(I58/(I34+I38)*'O1 Revenue to cost|RR'!I33))</f>
        <v>0</v>
      </c>
      <c r="J25" s="843">
        <f>IF(ISERROR(J58/(J34+J38)*'O1 Revenue to cost|RR'!J33),0,(J58/(J34+J38)*'O1 Revenue to cost|RR'!J33))</f>
        <v>0</v>
      </c>
      <c r="K25" s="843">
        <f>IF(ISERROR(K58/(K34+K38)*'O1 Revenue to cost|RR'!K33),0,(K58/(K34+K38)*'O1 Revenue to cost|RR'!K33))</f>
        <v>0</v>
      </c>
      <c r="L25" s="843">
        <f>IF(ISERROR(L58/(L34+L38)*'O1 Revenue to cost|RR'!L33),0,(L58/(L34+L38)*'O1 Revenue to cost|RR'!L33))</f>
        <v>101.79674990416621</v>
      </c>
      <c r="M25" s="843">
        <f>IF(ISERROR(M58/(M34+M38)*'O1 Revenue to cost|RR'!M33),0,(M58/(M34+M38)*'O1 Revenue to cost|RR'!M33))</f>
        <v>0</v>
      </c>
      <c r="N25" s="843">
        <f>IF(ISERROR(N58/(N34+N38)*'O1 Revenue to cost|RR'!N33),0,(N58/(N34+N38)*'O1 Revenue to cost|RR'!N33))</f>
        <v>0</v>
      </c>
      <c r="O25" s="843">
        <f>IF(ISERROR(O58/(O34+O38)*'O1 Revenue to cost|RR'!O33),0,(O58/(O34+O38)*'O1 Revenue to cost|RR'!O33))</f>
        <v>0</v>
      </c>
      <c r="P25" s="843">
        <f>IF(ISERROR(P58/(P34+P38)*'O1 Revenue to cost|RR'!P33),0,(P58/(P34+P38)*'O1 Revenue to cost|RR'!P33))</f>
        <v>0</v>
      </c>
      <c r="Q25" s="843">
        <f>IF(ISERROR(Q58/(Q34+Q38)*'O1 Revenue to cost|RR'!Q33),0,(Q58/(Q34+Q38)*'O1 Revenue to cost|RR'!Q33))</f>
        <v>0</v>
      </c>
      <c r="R25" s="843">
        <f>IF(ISERROR(R58/(R34+R38)*'O1 Revenue to cost|RR'!R33),0,(R58/(R34+R38)*'O1 Revenue to cost|RR'!R33))</f>
        <v>0</v>
      </c>
      <c r="S25" s="843">
        <f>IF(ISERROR(S58/(S34+S38)*'O1 Revenue to cost|RR'!S33),0,(S58/(S34+S38)*'O1 Revenue to cost|RR'!S33))</f>
        <v>0</v>
      </c>
      <c r="T25" s="843">
        <f>IF(ISERROR(T58/(T34+T38)*'O1 Revenue to cost|RR'!T33),0,(T58/(T34+T38)*'O1 Revenue to cost|RR'!T33))</f>
        <v>0</v>
      </c>
      <c r="U25" s="843">
        <f>IF(ISERROR(U58/(U34+U38)*'O1 Revenue to cost|RR'!U33),0,(U58/(U34+U38)*'O1 Revenue to cost|RR'!U33))</f>
        <v>0</v>
      </c>
      <c r="V25" s="843">
        <f>IF(ISERROR(V58/(V34+V38)*'O1 Revenue to cost|RR'!V33),0,(V58/(V34+V38)*'O1 Revenue to cost|RR'!V33))</f>
        <v>0</v>
      </c>
      <c r="W25" s="731">
        <f>IF(ISERROR(W58/(W34+W38)*'O1 Revenue to cost|RR'!W33),0,(W58/(W34+W38)*'O1 Revenue to cost|RR'!W33))</f>
        <v>0</v>
      </c>
    </row>
    <row r="26" spans="1:24" s="929" customFormat="1" ht="23.25" customHeight="1">
      <c r="B26" s="982" t="s">
        <v>1204</v>
      </c>
      <c r="C26" s="1787">
        <f>IF(SUM(C15:C25)=SUM(D26:W26), SUM(C15:C25), "Error - Please Revise")</f>
        <v>635387.00405568001</v>
      </c>
      <c r="D26" s="963">
        <f t="shared" ref="D26:W26" si="5">SUM(D15:D25)</f>
        <v>406636.23215695022</v>
      </c>
      <c r="E26" s="963">
        <f t="shared" si="5"/>
        <v>140496.82682277606</v>
      </c>
      <c r="F26" s="963">
        <f t="shared" si="5"/>
        <v>74065.213782522944</v>
      </c>
      <c r="G26" s="963">
        <f t="shared" si="5"/>
        <v>0</v>
      </c>
      <c r="H26" s="963">
        <f t="shared" si="5"/>
        <v>0</v>
      </c>
      <c r="I26" s="963">
        <f t="shared" si="5"/>
        <v>0</v>
      </c>
      <c r="J26" s="963">
        <f t="shared" si="5"/>
        <v>12271.973439725172</v>
      </c>
      <c r="K26" s="963">
        <f t="shared" si="5"/>
        <v>672.95692371946245</v>
      </c>
      <c r="L26" s="963">
        <f t="shared" si="5"/>
        <v>1243.8009299861872</v>
      </c>
      <c r="M26" s="963">
        <f t="shared" si="5"/>
        <v>0</v>
      </c>
      <c r="N26" s="963">
        <f t="shared" si="5"/>
        <v>0</v>
      </c>
      <c r="O26" s="963">
        <f t="shared" si="5"/>
        <v>0</v>
      </c>
      <c r="P26" s="963">
        <f t="shared" si="5"/>
        <v>0</v>
      </c>
      <c r="Q26" s="963">
        <f t="shared" si="5"/>
        <v>0</v>
      </c>
      <c r="R26" s="963">
        <f t="shared" si="5"/>
        <v>0</v>
      </c>
      <c r="S26" s="963">
        <f t="shared" si="5"/>
        <v>0</v>
      </c>
      <c r="T26" s="963">
        <f t="shared" si="5"/>
        <v>0</v>
      </c>
      <c r="U26" s="963">
        <f t="shared" si="5"/>
        <v>0</v>
      </c>
      <c r="V26" s="963">
        <f t="shared" si="5"/>
        <v>0</v>
      </c>
      <c r="W26" s="964">
        <f t="shared" si="5"/>
        <v>0</v>
      </c>
      <c r="X26" s="188"/>
    </row>
    <row r="27" spans="1:24" s="846" customFormat="1">
      <c r="C27" s="883"/>
      <c r="D27" s="852"/>
      <c r="E27" s="852"/>
      <c r="F27" s="852"/>
      <c r="G27" s="852"/>
      <c r="H27" s="852"/>
      <c r="I27" s="852"/>
      <c r="J27" s="852"/>
      <c r="K27" s="852"/>
      <c r="L27" s="852"/>
      <c r="M27" s="852"/>
      <c r="N27" s="852"/>
      <c r="O27" s="852"/>
      <c r="P27" s="852"/>
      <c r="Q27" s="852"/>
      <c r="R27" s="852"/>
      <c r="S27" s="852"/>
      <c r="T27" s="852"/>
      <c r="U27" s="852"/>
      <c r="V27" s="852"/>
      <c r="W27" s="853"/>
      <c r="X27" s="852"/>
    </row>
    <row r="28" spans="1:24" s="846" customFormat="1">
      <c r="B28" s="846" t="s">
        <v>34</v>
      </c>
      <c r="C28" s="847">
        <f>SUM(D28:W28)</f>
        <v>124286.24036457264</v>
      </c>
      <c r="D28" s="848">
        <f>IF('I8 Demand Data'!$C$15="4 NCP",'E3 PLCC'!C55,IF('I8 Demand Data'!$C$15="1 NCP",'E3 PLCC'!C42,'E3 PLCC'!C68))</f>
        <v>76937.73381507663</v>
      </c>
      <c r="E28" s="848">
        <f>IF('I8 Demand Data'!$C$15="4 NCP",'E3 PLCC'!D55,IF('I8 Demand Data'!$C$15="1 NCP",'E3 PLCC'!D42,'E3 PLCC'!D68))</f>
        <v>29155.091653196756</v>
      </c>
      <c r="F28" s="848">
        <f>IF('I8 Demand Data'!$C$15="4 NCP",'E3 PLCC'!E55,IF('I8 Demand Data'!$C$15="1 NCP",'E3 PLCC'!E42,'E3 PLCC'!E68))</f>
        <v>18045.562331520781</v>
      </c>
      <c r="G28" s="848">
        <f>IF('I8 Demand Data'!$C$15="4 NCP",'E3 PLCC'!F55,IF('I8 Demand Data'!$C$15="1 NCP",'E3 PLCC'!F42,'E3 PLCC'!F68))</f>
        <v>0</v>
      </c>
      <c r="H28" s="848">
        <f>IF('I8 Demand Data'!$C$15="4 NCP",'E3 PLCC'!G55,IF('I8 Demand Data'!$C$15="1 NCP",'E3 PLCC'!G42,'E3 PLCC'!G68))</f>
        <v>0</v>
      </c>
      <c r="I28" s="848">
        <f>IF('I8 Demand Data'!$C$15="4 NCP",'E3 PLCC'!H55,IF('I8 Demand Data'!$C$15="1 NCP",'E3 PLCC'!H42,'E3 PLCC'!H68))</f>
        <v>0</v>
      </c>
      <c r="J28" s="848">
        <f>IF('I8 Demand Data'!$C$15="4 NCP",'E3 PLCC'!I55,IF('I8 Demand Data'!$C$15="1 NCP",'E3 PLCC'!I42,'E3 PLCC'!I68))</f>
        <v>0</v>
      </c>
      <c r="K28" s="848">
        <f>IF('I8 Demand Data'!$C$15="4 NCP",'E3 PLCC'!J55,IF('I8 Demand Data'!$C$15="1 NCP",'E3 PLCC'!J42,'E3 PLCC'!J68))</f>
        <v>0</v>
      </c>
      <c r="L28" s="848">
        <f>IF('I8 Demand Data'!$C$15="4 NCP",'E3 PLCC'!K55,IF('I8 Demand Data'!$C$15="1 NCP",'E3 PLCC'!K42,'E3 PLCC'!K68))</f>
        <v>147.85256477849126</v>
      </c>
      <c r="M28" s="848">
        <f>IF('I8 Demand Data'!$C$15="4 NCP",'E3 PLCC'!L55,IF('I8 Demand Data'!$C$15="1 NCP",'E3 PLCC'!L42,'E3 PLCC'!L68))</f>
        <v>0</v>
      </c>
      <c r="N28" s="848">
        <f>IF('I8 Demand Data'!$C$15="4 NCP",'E3 PLCC'!M55,IF('I8 Demand Data'!$C$15="1 NCP",'E3 PLCC'!M42,'E3 PLCC'!M68))</f>
        <v>0</v>
      </c>
      <c r="O28" s="848">
        <f>IF('I8 Demand Data'!$C$15="4 NCP",'E3 PLCC'!N55,IF('I8 Demand Data'!$C$15="1 NCP",'E3 PLCC'!N42,'E3 PLCC'!N68))</f>
        <v>0</v>
      </c>
      <c r="P28" s="848">
        <f>IF('I8 Demand Data'!$C$15="4 NCP",'E3 PLCC'!O55,IF('I8 Demand Data'!$C$15="1 NCP",'E3 PLCC'!O42,'E3 PLCC'!O68))</f>
        <v>0</v>
      </c>
      <c r="Q28" s="848">
        <f>IF('I8 Demand Data'!$C$15="4 NCP",'E3 PLCC'!P55,IF('I8 Demand Data'!$C$15="1 NCP",'E3 PLCC'!P42,'E3 PLCC'!P68))</f>
        <v>0</v>
      </c>
      <c r="R28" s="848">
        <f>IF('I8 Demand Data'!$C$15="4 NCP",'E3 PLCC'!Q55,IF('I8 Demand Data'!$C$15="1 NCP",'E3 PLCC'!Q42,'E3 PLCC'!Q68))</f>
        <v>0</v>
      </c>
      <c r="S28" s="848">
        <f>IF('I8 Demand Data'!$C$15="4 NCP",'E3 PLCC'!R55,IF('I8 Demand Data'!$C$15="1 NCP",'E3 PLCC'!R42,'E3 PLCC'!R68))</f>
        <v>0</v>
      </c>
      <c r="T28" s="848">
        <f>IF('I8 Demand Data'!$C$15="4 NCP",'E3 PLCC'!S55,IF('I8 Demand Data'!$C$15="1 NCP",'E3 PLCC'!S42,'E3 PLCC'!S68))</f>
        <v>0</v>
      </c>
      <c r="U28" s="848">
        <f>IF('I8 Demand Data'!$C$15="4 NCP",'E3 PLCC'!T55,IF('I8 Demand Data'!$C$15="1 NCP",'E3 PLCC'!T42,'E3 PLCC'!T68))</f>
        <v>0</v>
      </c>
      <c r="V28" s="848">
        <f>IF('I8 Demand Data'!$C$15="4 NCP",'E3 PLCC'!U55,IF('I8 Demand Data'!$C$15="1 NCP",'E3 PLCC'!U42,'E3 PLCC'!U68))</f>
        <v>0</v>
      </c>
      <c r="W28" s="849">
        <f>IF('I8 Demand Data'!$C$15="4 NCP",'E3 PLCC'!V55,IF('I8 Demand Data'!$C$15="1 NCP",'E3 PLCC'!V42,'E3 PLCC'!V68))</f>
        <v>0</v>
      </c>
      <c r="X28" s="852"/>
    </row>
    <row r="29" spans="1:24" s="846" customFormat="1">
      <c r="B29" s="846" t="s">
        <v>29</v>
      </c>
      <c r="C29" s="847">
        <f>SUM(D29:W29)</f>
        <v>23620.608252113409</v>
      </c>
      <c r="D29" s="848">
        <f>IF('I8 Demand Data'!$C$15="4 NCP",MIN('E3 PLCC'!C27*4,'E3 PLCC'!C49),IF('I8 Demand Data'!$C$15="1 NCP",MIN('E3 PLCC'!C27,'E3 PLCC'!C36),MIN('E3 PLCC'!C27*12,'E3 PLCC'!C62)))</f>
        <v>18254.400000000001</v>
      </c>
      <c r="E29" s="848">
        <f>IF('I8 Demand Data'!$C$15="4 NCP",MIN('E3 PLCC'!D27*4,'E3 PLCC'!D49),IF('I8 Demand Data'!$C$15="1 NCP",MIN('E3 PLCC'!D27,'E3 PLCC'!D36),MIN('E3 PLCC'!D27*12,'E3 PLCC'!D62)))</f>
        <v>2168</v>
      </c>
      <c r="F29" s="848">
        <f>IF('I8 Demand Data'!$C$15="4 NCP",MIN('E3 PLCC'!E27*4,'E3 PLCC'!E49),IF('I8 Demand Data'!$C$15="1 NCP",MIN('E3 PLCC'!E27,'E3 PLCC'!E36),MIN('E3 PLCC'!E27*12,'E3 PLCC'!E62)))</f>
        <v>251.2</v>
      </c>
      <c r="G29" s="848">
        <f>IF('I8 Demand Data'!$C$15="4 NCP",MIN('E3 PLCC'!F27*4,'E3 PLCC'!F49),IF('I8 Demand Data'!$C$15="1 NCP",MIN('E3 PLCC'!F27,'E3 PLCC'!F36),MIN('E3 PLCC'!F27*12,'E3 PLCC'!F62)))</f>
        <v>0</v>
      </c>
      <c r="H29" s="848">
        <f>IF('I8 Demand Data'!$C$15="4 NCP",MIN('E3 PLCC'!G27*4,'E3 PLCC'!G49),IF('I8 Demand Data'!$C$15="1 NCP",MIN('E3 PLCC'!G27,'E3 PLCC'!G36),MIN('E3 PLCC'!G27*12,'E3 PLCC'!G62)))</f>
        <v>0</v>
      </c>
      <c r="I29" s="848">
        <f>IF('I8 Demand Data'!$C$15="4 NCP",MIN('E3 PLCC'!H27*4,'E3 PLCC'!H49),IF('I8 Demand Data'!$C$15="1 NCP",MIN('E3 PLCC'!H27,'E3 PLCC'!H36),MIN('E3 PLCC'!H27*12,'E3 PLCC'!H62)))</f>
        <v>0</v>
      </c>
      <c r="J29" s="848">
        <f>IF('I8 Demand Data'!$C$15="4 NCP",MIN('E3 PLCC'!I27*4,'E3 PLCC'!I49),IF('I8 Demand Data'!$C$15="1 NCP",MIN('E3 PLCC'!I27,'E3 PLCC'!I36),MIN('E3 PLCC'!I27*12,'E3 PLCC'!I62)))</f>
        <v>2400.6368763237888</v>
      </c>
      <c r="K29" s="848">
        <f>IF('I8 Demand Data'!$C$15="4 NCP",MIN('E3 PLCC'!J27*4,'E3 PLCC'!J49),IF('I8 Demand Data'!$C$15="1 NCP",MIN('E3 PLCC'!J27,'E3 PLCC'!J36),MIN('E3 PLCC'!J27*12,'E3 PLCC'!J62)))</f>
        <v>304.7713757896193</v>
      </c>
      <c r="L29" s="848">
        <f>IF('I8 Demand Data'!$C$15="4 NCP",MIN('E3 PLCC'!K27*4,'E3 PLCC'!K49),IF('I8 Demand Data'!$C$15="1 NCP",MIN('E3 PLCC'!K27,'E3 PLCC'!K36),MIN('E3 PLCC'!K27*12,'E3 PLCC'!K62)))</f>
        <v>241.6</v>
      </c>
      <c r="M29" s="848">
        <f>IF('I8 Demand Data'!$C$15="4 NCP",MIN('E3 PLCC'!L27*4,'E3 PLCC'!L49),IF('I8 Demand Data'!$C$15="1 NCP",MIN('E3 PLCC'!L27,'E3 PLCC'!L36),MIN('E3 PLCC'!L27*12,'E3 PLCC'!L62)))</f>
        <v>0</v>
      </c>
      <c r="N29" s="848">
        <f>IF('I8 Demand Data'!$C$15="4 NCP",MIN('E3 PLCC'!M27*4,'E3 PLCC'!M49),IF('I8 Demand Data'!$C$15="1 NCP",MIN('E3 PLCC'!M27,'E3 PLCC'!M36),MIN('E3 PLCC'!M27*12,'E3 PLCC'!M62)))</f>
        <v>0</v>
      </c>
      <c r="O29" s="848">
        <f>IF('I8 Demand Data'!$C$15="4 NCP",MIN('E3 PLCC'!N27*4,'E3 PLCC'!N49),IF('I8 Demand Data'!$C$15="1 NCP",MIN('E3 PLCC'!N27,'E3 PLCC'!N36),MIN('E3 PLCC'!N27*12,'E3 PLCC'!N62)))</f>
        <v>0</v>
      </c>
      <c r="P29" s="848">
        <f>IF('I8 Demand Data'!$C$15="4 NCP",MIN('E3 PLCC'!O27*4,'E3 PLCC'!O49),IF('I8 Demand Data'!$C$15="1 NCP",MIN('E3 PLCC'!O27,'E3 PLCC'!O36),MIN('E3 PLCC'!O27*12,'E3 PLCC'!O62)))</f>
        <v>0</v>
      </c>
      <c r="Q29" s="848">
        <f>IF('I8 Demand Data'!$C$15="4 NCP",MIN('E3 PLCC'!P27*4,'E3 PLCC'!P49),IF('I8 Demand Data'!$C$15="1 NCP",MIN('E3 PLCC'!P27,'E3 PLCC'!P36),MIN('E3 PLCC'!P27*12,'E3 PLCC'!P62)))</f>
        <v>0</v>
      </c>
      <c r="R29" s="848">
        <f>IF('I8 Demand Data'!$C$15="4 NCP",MIN('E3 PLCC'!Q27*4,'E3 PLCC'!Q49),IF('I8 Demand Data'!$C$15="1 NCP",MIN('E3 PLCC'!Q27,'E3 PLCC'!Q36),MIN('E3 PLCC'!Q27*12,'E3 PLCC'!Q62)))</f>
        <v>0</v>
      </c>
      <c r="S29" s="848">
        <f>IF('I8 Demand Data'!$C$15="4 NCP",MIN('E3 PLCC'!R27*4,'E3 PLCC'!R49),IF('I8 Demand Data'!$C$15="1 NCP",MIN('E3 PLCC'!R27,'E3 PLCC'!R36),MIN('E3 PLCC'!R27*12,'E3 PLCC'!R62)))</f>
        <v>0</v>
      </c>
      <c r="T29" s="848">
        <f>IF('I8 Demand Data'!$C$15="4 NCP",MIN('E3 PLCC'!S27*4,'E3 PLCC'!S49),IF('I8 Demand Data'!$C$15="1 NCP",MIN('E3 PLCC'!S27,'E3 PLCC'!S36),MIN('E3 PLCC'!S27*12,'E3 PLCC'!S62)))</f>
        <v>0</v>
      </c>
      <c r="U29" s="848">
        <f>IF('I8 Demand Data'!$C$15="4 NCP",MIN('E3 PLCC'!T27*4,'E3 PLCC'!T49),IF('I8 Demand Data'!$C$15="1 NCP",MIN('E3 PLCC'!T27,'E3 PLCC'!T36),MIN('E3 PLCC'!T27*12,'E3 PLCC'!T62)))</f>
        <v>0</v>
      </c>
      <c r="V29" s="848">
        <f>IF('I8 Demand Data'!$C$15="4 NCP",MIN('E3 PLCC'!U27*4,'E3 PLCC'!U49),IF('I8 Demand Data'!$C$15="1 NCP",MIN('E3 PLCC'!U27,'E3 PLCC'!U36),MIN('E3 PLCC'!U27*12,'E3 PLCC'!U62)))</f>
        <v>0</v>
      </c>
      <c r="W29" s="849">
        <f>IF('I8 Demand Data'!$C$15="4 NCP",MIN('E3 PLCC'!V27*4,'E3 PLCC'!V49),IF('I8 Demand Data'!$C$15="1 NCP",MIN('E3 PLCC'!V27,'E3 PLCC'!V36),MIN('E3 PLCC'!V27*12,'E3 PLCC'!V62)))</f>
        <v>0</v>
      </c>
      <c r="X29" s="852"/>
    </row>
    <row r="30" spans="1:24" s="846" customFormat="1">
      <c r="B30" s="846" t="s">
        <v>30</v>
      </c>
      <c r="C30" s="851">
        <f>SUM(D30:W30)</f>
        <v>109990.25568322868</v>
      </c>
      <c r="D30" s="852">
        <f>IF(ISERROR(D26/D28),0,D26/D28*D29)</f>
        <v>96479.322540576963</v>
      </c>
      <c r="E30" s="852">
        <f t="shared" ref="E30:W30" si="6">IF(ISERROR(E26/E28),0,E26/E28*E29)</f>
        <v>10447.47600779298</v>
      </c>
      <c r="F30" s="852">
        <f t="shared" si="6"/>
        <v>1031.0114675490868</v>
      </c>
      <c r="G30" s="852">
        <f t="shared" si="6"/>
        <v>0</v>
      </c>
      <c r="H30" s="852">
        <f t="shared" si="6"/>
        <v>0</v>
      </c>
      <c r="I30" s="852">
        <f t="shared" si="6"/>
        <v>0</v>
      </c>
      <c r="J30" s="852">
        <f t="shared" si="6"/>
        <v>0</v>
      </c>
      <c r="K30" s="852">
        <f t="shared" si="6"/>
        <v>0</v>
      </c>
      <c r="L30" s="852">
        <f t="shared" si="6"/>
        <v>2032.4456673096427</v>
      </c>
      <c r="M30" s="852">
        <f t="shared" si="6"/>
        <v>0</v>
      </c>
      <c r="N30" s="852">
        <f t="shared" si="6"/>
        <v>0</v>
      </c>
      <c r="O30" s="852">
        <f t="shared" si="6"/>
        <v>0</v>
      </c>
      <c r="P30" s="852">
        <f t="shared" si="6"/>
        <v>0</v>
      </c>
      <c r="Q30" s="852">
        <f t="shared" si="6"/>
        <v>0</v>
      </c>
      <c r="R30" s="852">
        <f t="shared" si="6"/>
        <v>0</v>
      </c>
      <c r="S30" s="852">
        <f t="shared" si="6"/>
        <v>0</v>
      </c>
      <c r="T30" s="852">
        <f t="shared" si="6"/>
        <v>0</v>
      </c>
      <c r="U30" s="852">
        <f t="shared" si="6"/>
        <v>0</v>
      </c>
      <c r="V30" s="852">
        <f t="shared" si="6"/>
        <v>0</v>
      </c>
      <c r="W30" s="853">
        <f t="shared" si="6"/>
        <v>0</v>
      </c>
      <c r="X30" s="852"/>
    </row>
    <row r="31" spans="1:24" s="730" customFormat="1">
      <c r="A31" s="727"/>
      <c r="B31" s="846"/>
      <c r="C31" s="844"/>
      <c r="D31" s="843"/>
      <c r="E31" s="843"/>
      <c r="F31" s="843"/>
      <c r="G31" s="843"/>
      <c r="H31" s="843"/>
      <c r="I31" s="843"/>
      <c r="J31" s="843"/>
      <c r="K31" s="843"/>
      <c r="L31" s="843"/>
      <c r="M31" s="843"/>
      <c r="N31" s="843"/>
      <c r="O31" s="843"/>
      <c r="P31" s="843"/>
      <c r="Q31" s="843"/>
      <c r="R31" s="843"/>
      <c r="S31" s="843"/>
      <c r="T31" s="843"/>
      <c r="U31" s="843"/>
      <c r="V31" s="843"/>
      <c r="W31" s="731"/>
      <c r="X31" s="843"/>
    </row>
    <row r="32" spans="1:24" s="730" customFormat="1">
      <c r="B32" s="846" t="s">
        <v>1016</v>
      </c>
      <c r="C32" s="844">
        <f>SUM(D32:W32)</f>
        <v>6187500</v>
      </c>
      <c r="D32" s="843">
        <f>SUM('O4 Summary by Class &amp; Accounts'!E60:E73)+SUM('O4 Summary by Class &amp; Accounts'!E74:E76)+SUM('O4 Summary by Class &amp; Accounts'!E77) +SUM('O4 Summary by Class &amp; Accounts'!E79:E80)</f>
        <v>3099953.4179031756</v>
      </c>
      <c r="E32" s="843">
        <f>SUM('O4 Summary by Class &amp; Accounts'!F60:F73)+SUM('O4 Summary by Class &amp; Accounts'!F74:F76)+SUM('O4 Summary by Class &amp; Accounts'!F77) +SUM('O4 Summary by Class &amp; Accounts'!F79:F80)</f>
        <v>1066200.6481675906</v>
      </c>
      <c r="F32" s="843">
        <f>SUM('O4 Summary by Class &amp; Accounts'!G60:G73)+SUM('O4 Summary by Class &amp; Accounts'!G74:G76)+SUM('O4 Summary by Class &amp; Accounts'!G77) +SUM('O4 Summary by Class &amp; Accounts'!G79:G80)</f>
        <v>1544444.8964134022</v>
      </c>
      <c r="G32" s="843">
        <f>SUM('O4 Summary by Class &amp; Accounts'!H60:H73)+SUM('O4 Summary by Class &amp; Accounts'!H74:H76)+SUM('O4 Summary by Class &amp; Accounts'!H77) +SUM('O4 Summary by Class &amp; Accounts'!H79:H80)</f>
        <v>0</v>
      </c>
      <c r="H32" s="843">
        <f>SUM('O4 Summary by Class &amp; Accounts'!I60:I73)+SUM('O4 Summary by Class &amp; Accounts'!I74:I76)+SUM('O4 Summary by Class &amp; Accounts'!I77) +SUM('O4 Summary by Class &amp; Accounts'!I79:I80)</f>
        <v>0</v>
      </c>
      <c r="I32" s="843">
        <f>SUM('O4 Summary by Class &amp; Accounts'!J60:J73)+SUM('O4 Summary by Class &amp; Accounts'!J74:J76)+SUM('O4 Summary by Class &amp; Accounts'!J77) +SUM('O4 Summary by Class &amp; Accounts'!J79:J80)</f>
        <v>0</v>
      </c>
      <c r="J32" s="843">
        <f>SUM('O4 Summary by Class &amp; Accounts'!K60:K73)+SUM('O4 Summary by Class &amp; Accounts'!K74:K76)+SUM('O4 Summary by Class &amp; Accounts'!K77) +SUM('O4 Summary by Class &amp; Accounts'!K79:K80)</f>
        <v>431737.48985434702</v>
      </c>
      <c r="K32" s="843">
        <f>SUM('O4 Summary by Class &amp; Accounts'!L60:L73)+SUM('O4 Summary by Class &amp; Accounts'!L74:L76)+SUM('O4 Summary by Class &amp; Accounts'!L77) +SUM('O4 Summary by Class &amp; Accounts'!L79:L80)</f>
        <v>23689.490912913076</v>
      </c>
      <c r="L32" s="843">
        <f>SUM('O4 Summary by Class &amp; Accounts'!M60:M73)+SUM('O4 Summary by Class &amp; Accounts'!M74:M76)+SUM('O4 Summary by Class &amp; Accounts'!M77) +SUM('O4 Summary by Class &amp; Accounts'!M79:M80)</f>
        <v>21474.056748571678</v>
      </c>
      <c r="M32" s="843">
        <f>SUM('O4 Summary by Class &amp; Accounts'!N60:N73)+SUM('O4 Summary by Class &amp; Accounts'!N74:N76)+SUM('O4 Summary by Class &amp; Accounts'!N77) +SUM('O4 Summary by Class &amp; Accounts'!N79:N80)</f>
        <v>0</v>
      </c>
      <c r="N32" s="843">
        <f>SUM('O4 Summary by Class &amp; Accounts'!O60:O73)+SUM('O4 Summary by Class &amp; Accounts'!O74:O76)+SUM('O4 Summary by Class &amp; Accounts'!O77) +SUM('O4 Summary by Class &amp; Accounts'!O79:O80)</f>
        <v>0</v>
      </c>
      <c r="O32" s="843">
        <f>SUM('O4 Summary by Class &amp; Accounts'!P60:P73)+SUM('O4 Summary by Class &amp; Accounts'!P74:P76)+SUM('O4 Summary by Class &amp; Accounts'!P77) +SUM('O4 Summary by Class &amp; Accounts'!P79:P80)</f>
        <v>0</v>
      </c>
      <c r="P32" s="843">
        <f>SUM('O4 Summary by Class &amp; Accounts'!Q60:Q73)+SUM('O4 Summary by Class &amp; Accounts'!Q74:Q76)+SUM('O4 Summary by Class &amp; Accounts'!Q77) +SUM('O4 Summary by Class &amp; Accounts'!Q79:Q80)</f>
        <v>0</v>
      </c>
      <c r="Q32" s="843">
        <f>SUM('O4 Summary by Class &amp; Accounts'!R60:R73)+SUM('O4 Summary by Class &amp; Accounts'!R74:R76)+SUM('O4 Summary by Class &amp; Accounts'!R77) +SUM('O4 Summary by Class &amp; Accounts'!R79:R80)</f>
        <v>0</v>
      </c>
      <c r="R32" s="843">
        <f>SUM('O4 Summary by Class &amp; Accounts'!S60:S73)+SUM('O4 Summary by Class &amp; Accounts'!S74:S76)+SUM('O4 Summary by Class &amp; Accounts'!S77) +SUM('O4 Summary by Class &amp; Accounts'!S79:S80)</f>
        <v>0</v>
      </c>
      <c r="S32" s="843">
        <f>SUM('O4 Summary by Class &amp; Accounts'!T60:T73)+SUM('O4 Summary by Class &amp; Accounts'!T74:T76)+SUM('O4 Summary by Class &amp; Accounts'!T77) +SUM('O4 Summary by Class &amp; Accounts'!T79:T80)</f>
        <v>0</v>
      </c>
      <c r="T32" s="843">
        <f>SUM('O4 Summary by Class &amp; Accounts'!U60:U73)+SUM('O4 Summary by Class &amp; Accounts'!U74:U76)+SUM('O4 Summary by Class &amp; Accounts'!U77) +SUM('O4 Summary by Class &amp; Accounts'!U79:U80)</f>
        <v>0</v>
      </c>
      <c r="U32" s="843">
        <f>SUM('O4 Summary by Class &amp; Accounts'!V60:V73)+SUM('O4 Summary by Class &amp; Accounts'!V74:V76)+SUM('O4 Summary by Class &amp; Accounts'!V77) +SUM('O4 Summary by Class &amp; Accounts'!V79:V80)</f>
        <v>0</v>
      </c>
      <c r="V32" s="843">
        <f>SUM('O4 Summary by Class &amp; Accounts'!W60:W73)+SUM('O4 Summary by Class &amp; Accounts'!W74:W76)+SUM('O4 Summary by Class &amp; Accounts'!W77) +SUM('O4 Summary by Class &amp; Accounts'!W79:W80)</f>
        <v>0</v>
      </c>
      <c r="W32" s="731">
        <f>SUM('O4 Summary by Class &amp; Accounts'!X60:X73)+SUM('O4 Summary by Class &amp; Accounts'!X74:X76)+SUM('O4 Summary by Class &amp; Accounts'!X77) +SUM('O4 Summary by Class &amp; Accounts'!X79:X80)</f>
        <v>0</v>
      </c>
      <c r="X32" s="843"/>
    </row>
    <row r="33" spans="1:31" s="730" customFormat="1">
      <c r="B33" s="846" t="s">
        <v>1017</v>
      </c>
      <c r="C33" s="844">
        <f>SUM(D33:W33)</f>
        <v>-4221999.9999999991</v>
      </c>
      <c r="D33" s="843">
        <f>'O7 Amortization'!AW80+'O7 Amortization'!AW150+'O7 Amortization'!AW220+'O7 Amortization'!AW290</f>
        <v>-2115232.8614767198</v>
      </c>
      <c r="E33" s="843">
        <f>'O7 Amortization'!AX80+'O7 Amortization'!AX150+'O7 Amortization'!AX220+'O7 Amortization'!AX290</f>
        <v>-727515.01196986961</v>
      </c>
      <c r="F33" s="843">
        <f>'O7 Amortization'!AY80+'O7 Amortization'!AY150+'O7 Amortization'!AY220+'O7 Amortization'!AY290</f>
        <v>-1053841.8347729105</v>
      </c>
      <c r="G33" s="843">
        <f>'O7 Amortization'!AZ80+'O7 Amortization'!AZ150+'O7 Amortization'!AZ220+'O7 Amortization'!AZ290</f>
        <v>0</v>
      </c>
      <c r="H33" s="843">
        <f>'O7 Amortization'!BA80+'O7 Amortization'!BA150+'O7 Amortization'!BA220+'O7 Amortization'!BA290</f>
        <v>0</v>
      </c>
      <c r="I33" s="843">
        <f>'O7 Amortization'!BB80+'O7 Amortization'!BB150+'O7 Amortization'!BB220+'O7 Amortization'!BB290</f>
        <v>0</v>
      </c>
      <c r="J33" s="843">
        <f>'O7 Amortization'!BC80+'O7 Amortization'!BC150+'O7 Amortization'!BC220+'O7 Amortization'!BC290</f>
        <v>-294593.24156202882</v>
      </c>
      <c r="K33" s="843">
        <f>'O7 Amortization'!BD80+'O7 Amortization'!BD150+'O7 Amortization'!BD220+'O7 Amortization'!BD290</f>
        <v>-16164.368587364685</v>
      </c>
      <c r="L33" s="843">
        <f>'O7 Amortization'!BE80+'O7 Amortization'!BE150+'O7 Amortization'!BE220+'O7 Amortization'!BE290</f>
        <v>-14652.681631106199</v>
      </c>
      <c r="M33" s="843">
        <f>'O7 Amortization'!BF80+'O7 Amortization'!BF150+'O7 Amortization'!BF220+'O7 Amortization'!BF290</f>
        <v>0</v>
      </c>
      <c r="N33" s="843">
        <f>'O7 Amortization'!BG80+'O7 Amortization'!BG150+'O7 Amortization'!BG220+'O7 Amortization'!BG290</f>
        <v>0</v>
      </c>
      <c r="O33" s="843">
        <f>'O7 Amortization'!BH80+'O7 Amortization'!BH150+'O7 Amortization'!BH220+'O7 Amortization'!BH290</f>
        <v>0</v>
      </c>
      <c r="P33" s="843">
        <f>'O7 Amortization'!BI80+'O7 Amortization'!BI150+'O7 Amortization'!BI220+'O7 Amortization'!BI290</f>
        <v>0</v>
      </c>
      <c r="Q33" s="843">
        <f>'O7 Amortization'!BJ80+'O7 Amortization'!BJ150+'O7 Amortization'!BJ220+'O7 Amortization'!BJ290</f>
        <v>0</v>
      </c>
      <c r="R33" s="843">
        <f>'O7 Amortization'!BK80+'O7 Amortization'!BK150+'O7 Amortization'!BK220+'O7 Amortization'!BK290</f>
        <v>0</v>
      </c>
      <c r="S33" s="843">
        <f>'O7 Amortization'!BL80+'O7 Amortization'!BL150+'O7 Amortization'!BL220+'O7 Amortization'!BL290</f>
        <v>0</v>
      </c>
      <c r="T33" s="843">
        <f>'O7 Amortization'!BM80+'O7 Amortization'!BM150+'O7 Amortization'!BM220+'O7 Amortization'!BM290</f>
        <v>0</v>
      </c>
      <c r="U33" s="843">
        <f>'O7 Amortization'!BN80+'O7 Amortization'!BN150+'O7 Amortization'!BN220+'O7 Amortization'!BN290</f>
        <v>0</v>
      </c>
      <c r="V33" s="843">
        <f>'O7 Amortization'!BO80+'O7 Amortization'!BO150+'O7 Amortization'!BO220+'O7 Amortization'!BO290</f>
        <v>0</v>
      </c>
      <c r="W33" s="731">
        <f>'O7 Amortization'!BP80+'O7 Amortization'!BP150+'O7 Amortization'!BP220+'O7 Amortization'!BP290</f>
        <v>0</v>
      </c>
      <c r="X33" s="843"/>
    </row>
    <row r="34" spans="1:31" s="730" customFormat="1">
      <c r="B34" s="846" t="s">
        <v>1018</v>
      </c>
      <c r="C34" s="844">
        <f>SUM(D34:W34)</f>
        <v>1965500.0000000005</v>
      </c>
      <c r="D34" s="843">
        <f t="shared" ref="D34:W34" si="7">D32+D33</f>
        <v>984720.55642645573</v>
      </c>
      <c r="E34" s="843">
        <f t="shared" si="7"/>
        <v>338685.636197721</v>
      </c>
      <c r="F34" s="843">
        <f t="shared" si="7"/>
        <v>490603.06164049171</v>
      </c>
      <c r="G34" s="843">
        <f t="shared" si="7"/>
        <v>0</v>
      </c>
      <c r="H34" s="843">
        <f t="shared" si="7"/>
        <v>0</v>
      </c>
      <c r="I34" s="843">
        <f t="shared" si="7"/>
        <v>0</v>
      </c>
      <c r="J34" s="843">
        <f t="shared" si="7"/>
        <v>137144.2482923182</v>
      </c>
      <c r="K34" s="843">
        <f t="shared" si="7"/>
        <v>7525.122325548391</v>
      </c>
      <c r="L34" s="843">
        <f t="shared" si="7"/>
        <v>6821.375117465479</v>
      </c>
      <c r="M34" s="843">
        <f t="shared" si="7"/>
        <v>0</v>
      </c>
      <c r="N34" s="843">
        <f t="shared" si="7"/>
        <v>0</v>
      </c>
      <c r="O34" s="843">
        <f t="shared" si="7"/>
        <v>0</v>
      </c>
      <c r="P34" s="843">
        <f t="shared" si="7"/>
        <v>0</v>
      </c>
      <c r="Q34" s="843">
        <f t="shared" si="7"/>
        <v>0</v>
      </c>
      <c r="R34" s="843">
        <f t="shared" si="7"/>
        <v>0</v>
      </c>
      <c r="S34" s="843">
        <f t="shared" si="7"/>
        <v>0</v>
      </c>
      <c r="T34" s="843">
        <f t="shared" si="7"/>
        <v>0</v>
      </c>
      <c r="U34" s="843">
        <f t="shared" si="7"/>
        <v>0</v>
      </c>
      <c r="V34" s="843">
        <f t="shared" si="7"/>
        <v>0</v>
      </c>
      <c r="W34" s="731">
        <f t="shared" si="7"/>
        <v>0</v>
      </c>
      <c r="X34" s="843"/>
    </row>
    <row r="35" spans="1:31" s="730" customFormat="1">
      <c r="B35" s="846"/>
      <c r="C35" s="844"/>
      <c r="D35" s="843"/>
      <c r="E35" s="843"/>
      <c r="F35" s="843"/>
      <c r="G35" s="843"/>
      <c r="H35" s="843"/>
      <c r="I35" s="843"/>
      <c r="J35" s="843"/>
      <c r="K35" s="843"/>
      <c r="L35" s="843"/>
      <c r="M35" s="843"/>
      <c r="N35" s="843"/>
      <c r="O35" s="843"/>
      <c r="P35" s="843"/>
      <c r="Q35" s="843"/>
      <c r="R35" s="843"/>
      <c r="S35" s="843"/>
      <c r="T35" s="843"/>
      <c r="U35" s="843"/>
      <c r="V35" s="843"/>
      <c r="W35" s="731"/>
      <c r="X35" s="843"/>
    </row>
    <row r="36" spans="1:31" s="730" customFormat="1">
      <c r="B36" s="846" t="s">
        <v>1019</v>
      </c>
      <c r="C36" s="844">
        <f>SUM(D36:W36)</f>
        <v>320000.00000000006</v>
      </c>
      <c r="D36" s="843">
        <f>'O7 Amortization'!AW364+'O7 Amortization'!AW436+'O7 Amortization'!AW509+'O7 Amortization'!AW582</f>
        <v>160320.82322893187</v>
      </c>
      <c r="E36" s="843">
        <f>'O7 Amortization'!AX364+'O7 Amortization'!AX436+'O7 Amortization'!AX509+'O7 Amortization'!AX582</f>
        <v>55140.882006243082</v>
      </c>
      <c r="F36" s="843">
        <f>'O7 Amortization'!AY364+'O7 Amortization'!AY436+'O7 Amortization'!AY509+'O7 Amortization'!AY582</f>
        <v>79874.321915521417</v>
      </c>
      <c r="G36" s="843">
        <f>'O7 Amortization'!AZ364+'O7 Amortization'!AZ436+'O7 Amortization'!AZ509+'O7 Amortization'!AZ582</f>
        <v>0</v>
      </c>
      <c r="H36" s="843">
        <f>'O7 Amortization'!BA364+'O7 Amortization'!BA436+'O7 Amortization'!BA509+'O7 Amortization'!BA582</f>
        <v>0</v>
      </c>
      <c r="I36" s="843">
        <f>'O7 Amortization'!BB364+'O7 Amortization'!BB436+'O7 Amortization'!BB509+'O7 Amortization'!BB582</f>
        <v>0</v>
      </c>
      <c r="J36" s="843">
        <f>'O7 Amortization'!BC364+'O7 Amortization'!BC436+'O7 Amortization'!BC509+'O7 Amortization'!BC582</f>
        <v>22328.241899537948</v>
      </c>
      <c r="K36" s="843">
        <f>'O7 Amortization'!BD364+'O7 Amortization'!BD436+'O7 Amortization'!BD509+'O7 Amortization'!BD582</f>
        <v>1225.1534694355046</v>
      </c>
      <c r="L36" s="843">
        <f>'O7 Amortization'!BE364+'O7 Amortization'!BE436+'O7 Amortization'!BE509+'O7 Amortization'!BE582</f>
        <v>1110.5774803301717</v>
      </c>
      <c r="M36" s="843">
        <f>'O7 Amortization'!BF364+'O7 Amortization'!BF436+'O7 Amortization'!BF509+'O7 Amortization'!BF582</f>
        <v>0</v>
      </c>
      <c r="N36" s="843">
        <f>'O7 Amortization'!BG364+'O7 Amortization'!BG436+'O7 Amortization'!BG509+'O7 Amortization'!BG582</f>
        <v>0</v>
      </c>
      <c r="O36" s="843">
        <f>'O7 Amortization'!BH364+'O7 Amortization'!BH436+'O7 Amortization'!BH509+'O7 Amortization'!BH582</f>
        <v>0</v>
      </c>
      <c r="P36" s="843">
        <f>'O7 Amortization'!BI364+'O7 Amortization'!BI436+'O7 Amortization'!BI509+'O7 Amortization'!BI582</f>
        <v>0</v>
      </c>
      <c r="Q36" s="843">
        <f>'O7 Amortization'!BJ364+'O7 Amortization'!BJ436+'O7 Amortization'!BJ509+'O7 Amortization'!BJ582</f>
        <v>0</v>
      </c>
      <c r="R36" s="843">
        <f>'O7 Amortization'!BK364+'O7 Amortization'!BK436+'O7 Amortization'!BK509+'O7 Amortization'!BK582</f>
        <v>0</v>
      </c>
      <c r="S36" s="843">
        <f>'O7 Amortization'!BL364+'O7 Amortization'!BL436+'O7 Amortization'!BL509+'O7 Amortization'!BL582</f>
        <v>0</v>
      </c>
      <c r="T36" s="843">
        <f>'O7 Amortization'!BM364+'O7 Amortization'!BM436+'O7 Amortization'!BM509+'O7 Amortization'!BM582</f>
        <v>0</v>
      </c>
      <c r="U36" s="843">
        <f>'O7 Amortization'!BN364+'O7 Amortization'!BN436+'O7 Amortization'!BN509+'O7 Amortization'!BN582</f>
        <v>0</v>
      </c>
      <c r="V36" s="843">
        <f>'O7 Amortization'!BO364+'O7 Amortization'!BO436+'O7 Amortization'!BO509+'O7 Amortization'!BO582</f>
        <v>0</v>
      </c>
      <c r="W36" s="731">
        <f>'O7 Amortization'!BP364+'O7 Amortization'!BP436+'O7 Amortization'!BP509+'O7 Amortization'!BP582</f>
        <v>0</v>
      </c>
      <c r="X36" s="843"/>
    </row>
    <row r="37" spans="1:31" s="730" customFormat="1">
      <c r="B37" s="846"/>
      <c r="C37" s="844"/>
      <c r="D37" s="843"/>
      <c r="E37" s="843"/>
      <c r="F37" s="843"/>
      <c r="G37" s="843"/>
      <c r="H37" s="843"/>
      <c r="I37" s="843"/>
      <c r="J37" s="843"/>
      <c r="K37" s="843"/>
      <c r="L37" s="843"/>
      <c r="M37" s="843"/>
      <c r="N37" s="843"/>
      <c r="O37" s="843"/>
      <c r="P37" s="843"/>
      <c r="Q37" s="843"/>
      <c r="R37" s="843"/>
      <c r="S37" s="843"/>
      <c r="T37" s="843"/>
      <c r="U37" s="843"/>
      <c r="V37" s="843"/>
      <c r="W37" s="731"/>
      <c r="X37" s="843"/>
    </row>
    <row r="38" spans="1:31" s="730" customFormat="1">
      <c r="B38" s="957" t="s">
        <v>419</v>
      </c>
      <c r="C38" s="965">
        <f>SUM(D38:W38)</f>
        <v>14586650.000000004</v>
      </c>
      <c r="D38" s="983">
        <f>IF(ISERROR('O6 Source Data for E2'!D99), "-", 'O6 Source Data for E2'!D99)</f>
        <v>7286994.4551457241</v>
      </c>
      <c r="E38" s="983">
        <f>IF(ISERROR('O6 Source Data for E2'!E99), "-", 'O6 Source Data for E2'!E99)</f>
        <v>2522800.2637391775</v>
      </c>
      <c r="F38" s="983">
        <f>IF(ISERROR('O6 Source Data for E2'!F99), "-", 'O6 Source Data for E2'!F99)</f>
        <v>3680773.7068402441</v>
      </c>
      <c r="G38" s="983">
        <f>IF(ISERROR('O6 Source Data for E2'!G99), "-", 'O6 Source Data for E2'!G99)</f>
        <v>0</v>
      </c>
      <c r="H38" s="983">
        <f>IF(ISERROR('O6 Source Data for E2'!H99), "-", 'O6 Source Data for E2'!H99)</f>
        <v>0</v>
      </c>
      <c r="I38" s="983">
        <f>IF(ISERROR('O6 Source Data for E2'!I99), "-", 'O6 Source Data for E2'!I99)</f>
        <v>0</v>
      </c>
      <c r="J38" s="983">
        <f>IF(ISERROR('O6 Source Data for E2'!J99), "-", 'O6 Source Data for E2'!J99)</f>
        <v>992024.63486041268</v>
      </c>
      <c r="K38" s="983">
        <f>IF(ISERROR('O6 Source Data for E2'!K99), "-", 'O6 Source Data for E2'!K99)</f>
        <v>54434.23437106538</v>
      </c>
      <c r="L38" s="983">
        <f>IF(ISERROR('O6 Source Data for E2'!L99), "-", 'O6 Source Data for E2'!L99)</f>
        <v>49622.705043377151</v>
      </c>
      <c r="M38" s="983">
        <f>IF(ISERROR('O6 Source Data for E2'!M99), "-", 'O6 Source Data for E2'!M99)</f>
        <v>0</v>
      </c>
      <c r="N38" s="983">
        <f>IF(ISERROR('O6 Source Data for E2'!N99), "-", 'O6 Source Data for E2'!N99)</f>
        <v>0</v>
      </c>
      <c r="O38" s="983">
        <f>IF(ISERROR('O6 Source Data for E2'!O99), "-", 'O6 Source Data for E2'!O99)</f>
        <v>0</v>
      </c>
      <c r="P38" s="983">
        <f>IF(ISERROR('O6 Source Data for E2'!P99), "-", 'O6 Source Data for E2'!P99)</f>
        <v>0</v>
      </c>
      <c r="Q38" s="983">
        <f>IF(ISERROR('O6 Source Data for E2'!Q99), "-", 'O6 Source Data for E2'!Q99)</f>
        <v>0</v>
      </c>
      <c r="R38" s="983">
        <f>IF(ISERROR('O6 Source Data for E2'!R99), "-", 'O6 Source Data for E2'!R99)</f>
        <v>0</v>
      </c>
      <c r="S38" s="983">
        <f>IF(ISERROR('O6 Source Data for E2'!S99), "-", 'O6 Source Data for E2'!S99)</f>
        <v>0</v>
      </c>
      <c r="T38" s="983">
        <f>IF(ISERROR('O6 Source Data for E2'!T99), "-", 'O6 Source Data for E2'!T99)</f>
        <v>0</v>
      </c>
      <c r="U38" s="983">
        <f>IF(ISERROR('O6 Source Data for E2'!U99), "-", 'O6 Source Data for E2'!U99)</f>
        <v>0</v>
      </c>
      <c r="V38" s="983">
        <f>IF(ISERROR('O6 Source Data for E2'!V99), "-", 'O6 Source Data for E2'!V99)</f>
        <v>0</v>
      </c>
      <c r="W38" s="984">
        <f>IF(ISERROR('O6 Source Data for E2'!W99), "-", 'O6 Source Data for E2'!W99)</f>
        <v>0</v>
      </c>
      <c r="X38" s="843"/>
      <c r="Y38" s="843"/>
      <c r="Z38" s="843"/>
      <c r="AA38" s="843"/>
      <c r="AB38" s="843"/>
      <c r="AC38" s="843"/>
      <c r="AD38" s="843"/>
      <c r="AE38" s="843"/>
    </row>
    <row r="39" spans="1:31" s="730" customFormat="1">
      <c r="B39" s="846"/>
      <c r="C39" s="844"/>
      <c r="D39" s="843"/>
      <c r="E39" s="843"/>
      <c r="F39" s="843"/>
      <c r="G39" s="843"/>
      <c r="H39" s="843"/>
      <c r="I39" s="843"/>
      <c r="J39" s="843"/>
      <c r="K39" s="843"/>
      <c r="L39" s="843"/>
      <c r="M39" s="843"/>
      <c r="N39" s="843"/>
      <c r="O39" s="843"/>
      <c r="P39" s="843"/>
      <c r="Q39" s="843"/>
      <c r="R39" s="843"/>
      <c r="S39" s="843"/>
      <c r="T39" s="843"/>
      <c r="U39" s="843"/>
      <c r="V39" s="843"/>
      <c r="W39" s="731"/>
      <c r="X39" s="843"/>
    </row>
    <row r="40" spans="1:31" s="730" customFormat="1">
      <c r="B40" s="957" t="s">
        <v>1025</v>
      </c>
      <c r="C40" s="965">
        <f>SUM(D40:W40)</f>
        <v>1482000</v>
      </c>
      <c r="D40" s="966">
        <f>SUM('O4 Summary by Class &amp; Accounts'!E166:E191) + 'O4 Summary by Class &amp; Accounts'!E200+ SUM('O4 Summary by Class &amp; Accounts'!E202:E205)</f>
        <v>884175.92851668969</v>
      </c>
      <c r="E40" s="966">
        <f>SUM('O4 Summary by Class &amp; Accounts'!F166:F191) + 'O4 Summary by Class &amp; Accounts'!F200+ SUM('O4 Summary by Class &amp; Accounts'!F202:F205)</f>
        <v>250602.10048643738</v>
      </c>
      <c r="F40" s="966">
        <f>SUM('O4 Summary by Class &amp; Accounts'!G166:G191) + 'O4 Summary by Class &amp; Accounts'!G200+ SUM('O4 Summary by Class &amp; Accounts'!G202:G205)</f>
        <v>274576.60306409799</v>
      </c>
      <c r="G40" s="966">
        <f>SUM('O4 Summary by Class &amp; Accounts'!H166:H191) + 'O4 Summary by Class &amp; Accounts'!H200+ SUM('O4 Summary by Class &amp; Accounts'!H202:H205)</f>
        <v>0</v>
      </c>
      <c r="H40" s="966">
        <f>SUM('O4 Summary by Class &amp; Accounts'!I166:I191) + 'O4 Summary by Class &amp; Accounts'!I200+ SUM('O4 Summary by Class &amp; Accounts'!I202:I205)</f>
        <v>0</v>
      </c>
      <c r="I40" s="966">
        <f>SUM('O4 Summary by Class &amp; Accounts'!J166:J191) + 'O4 Summary by Class &amp; Accounts'!J200+ SUM('O4 Summary by Class &amp; Accounts'!J202:J205)</f>
        <v>0</v>
      </c>
      <c r="J40" s="966">
        <f>SUM('O4 Summary by Class &amp; Accounts'!K166:K191) + 'O4 Summary by Class &amp; Accounts'!K200+ SUM('O4 Summary by Class &amp; Accounts'!K202:K205)</f>
        <v>64990.630519547485</v>
      </c>
      <c r="K40" s="966">
        <f>SUM('O4 Summary by Class &amp; Accounts'!L166:L191) + 'O4 Summary by Class &amp; Accounts'!L200+ SUM('O4 Summary by Class &amp; Accounts'!L202:L205)</f>
        <v>4067.7030412484655</v>
      </c>
      <c r="L40" s="966">
        <f>SUM('O4 Summary by Class &amp; Accounts'!M166:M191) + 'O4 Summary by Class &amp; Accounts'!M200+ SUM('O4 Summary by Class &amp; Accounts'!M202:M205)</f>
        <v>3587.0343719789998</v>
      </c>
      <c r="M40" s="966">
        <f>SUM('O4 Summary by Class &amp; Accounts'!N166:N191) + 'O4 Summary by Class &amp; Accounts'!N200+ SUM('O4 Summary by Class &amp; Accounts'!N202:N205)</f>
        <v>0</v>
      </c>
      <c r="N40" s="966">
        <f>SUM('O4 Summary by Class &amp; Accounts'!O166:O191) + 'O4 Summary by Class &amp; Accounts'!O200+ SUM('O4 Summary by Class &amp; Accounts'!O202:O205)</f>
        <v>0</v>
      </c>
      <c r="O40" s="966">
        <f>SUM('O4 Summary by Class &amp; Accounts'!P166:P191) + 'O4 Summary by Class &amp; Accounts'!P200+ SUM('O4 Summary by Class &amp; Accounts'!P202:P205)</f>
        <v>0</v>
      </c>
      <c r="P40" s="966">
        <f>SUM('O4 Summary by Class &amp; Accounts'!Q166:Q191) + 'O4 Summary by Class &amp; Accounts'!Q200+ SUM('O4 Summary by Class &amp; Accounts'!Q202:Q205)</f>
        <v>0</v>
      </c>
      <c r="Q40" s="966">
        <f>SUM('O4 Summary by Class &amp; Accounts'!R166:R191) + 'O4 Summary by Class &amp; Accounts'!R200+ SUM('O4 Summary by Class &amp; Accounts'!R202:R205)</f>
        <v>0</v>
      </c>
      <c r="R40" s="966">
        <f>SUM('O4 Summary by Class &amp; Accounts'!S166:S191) + 'O4 Summary by Class &amp; Accounts'!S200+ SUM('O4 Summary by Class &amp; Accounts'!S202:S205)</f>
        <v>0</v>
      </c>
      <c r="S40" s="966">
        <f>SUM('O4 Summary by Class &amp; Accounts'!T166:T191) + 'O4 Summary by Class &amp; Accounts'!T200+ SUM('O4 Summary by Class &amp; Accounts'!T202:T205)</f>
        <v>0</v>
      </c>
      <c r="T40" s="966">
        <f>SUM('O4 Summary by Class &amp; Accounts'!U166:U191) + 'O4 Summary by Class &amp; Accounts'!U200+ SUM('O4 Summary by Class &amp; Accounts'!U202:U205)</f>
        <v>0</v>
      </c>
      <c r="U40" s="966">
        <f>SUM('O4 Summary by Class &amp; Accounts'!V166:V191) + 'O4 Summary by Class &amp; Accounts'!V200+ SUM('O4 Summary by Class &amp; Accounts'!V202:V205)</f>
        <v>0</v>
      </c>
      <c r="V40" s="966">
        <f>SUM('O4 Summary by Class &amp; Accounts'!W166:W191) + 'O4 Summary by Class &amp; Accounts'!W200+ SUM('O4 Summary by Class &amp; Accounts'!W202:W205)</f>
        <v>0</v>
      </c>
      <c r="W40" s="967">
        <f>SUM('O4 Summary by Class &amp; Accounts'!X166:X191) + 'O4 Summary by Class &amp; Accounts'!X200+ SUM('O4 Summary by Class &amp; Accounts'!X202:X205)</f>
        <v>0</v>
      </c>
      <c r="X40" s="843"/>
    </row>
    <row r="41" spans="1:31" s="730" customFormat="1">
      <c r="B41" s="846"/>
      <c r="C41" s="844"/>
      <c r="D41" s="843"/>
      <c r="E41" s="843"/>
      <c r="F41" s="843"/>
      <c r="G41" s="843"/>
      <c r="H41" s="843"/>
      <c r="I41" s="843"/>
      <c r="J41" s="843"/>
      <c r="K41" s="843"/>
      <c r="L41" s="843"/>
      <c r="M41" s="843"/>
      <c r="N41" s="843"/>
      <c r="O41" s="843"/>
      <c r="P41" s="843"/>
      <c r="Q41" s="843"/>
      <c r="R41" s="843"/>
      <c r="S41" s="843"/>
      <c r="T41" s="843"/>
      <c r="U41" s="843"/>
      <c r="V41" s="843"/>
      <c r="W41" s="731"/>
      <c r="X41" s="843"/>
    </row>
    <row r="42" spans="1:31" s="730" customFormat="1">
      <c r="B42" s="957" t="s">
        <v>1020</v>
      </c>
      <c r="C42" s="965">
        <f>SUM(D42:W42)</f>
        <v>2864000</v>
      </c>
      <c r="D42" s="966">
        <f>'O6 Source Data for E2'!D152</f>
        <v>1719738.9222830823</v>
      </c>
      <c r="E42" s="966">
        <f>'O6 Source Data for E2'!E152</f>
        <v>483883.54406741017</v>
      </c>
      <c r="F42" s="966">
        <f>'O6 Source Data for E2'!F152</f>
        <v>523074.64449477312</v>
      </c>
      <c r="G42" s="966">
        <f>'O6 Source Data for E2'!G152</f>
        <v>0</v>
      </c>
      <c r="H42" s="966">
        <f>'O6 Source Data for E2'!H152</f>
        <v>0</v>
      </c>
      <c r="I42" s="966">
        <f>'O6 Source Data for E2'!I152</f>
        <v>0</v>
      </c>
      <c r="J42" s="966">
        <f>'O6 Source Data for E2'!J152</f>
        <v>122743.4283201736</v>
      </c>
      <c r="K42" s="966">
        <f>'O6 Source Data for E2'!K152</f>
        <v>7743.1860549297025</v>
      </c>
      <c r="L42" s="966">
        <f>'O6 Source Data for E2'!L152</f>
        <v>6816.2747796310141</v>
      </c>
      <c r="M42" s="966">
        <f>'O6 Source Data for E2'!M152</f>
        <v>0</v>
      </c>
      <c r="N42" s="966">
        <f>'O6 Source Data for E2'!N152</f>
        <v>0</v>
      </c>
      <c r="O42" s="966">
        <f>'O6 Source Data for E2'!O152</f>
        <v>0</v>
      </c>
      <c r="P42" s="966">
        <f>'O6 Source Data for E2'!P152</f>
        <v>0</v>
      </c>
      <c r="Q42" s="966">
        <f>'O6 Source Data for E2'!Q152</f>
        <v>0</v>
      </c>
      <c r="R42" s="966">
        <f>'O6 Source Data for E2'!R152</f>
        <v>0</v>
      </c>
      <c r="S42" s="966">
        <f>'O6 Source Data for E2'!S152</f>
        <v>0</v>
      </c>
      <c r="T42" s="966">
        <f>'O6 Source Data for E2'!T152</f>
        <v>0</v>
      </c>
      <c r="U42" s="966">
        <f>'O6 Source Data for E2'!U152</f>
        <v>0</v>
      </c>
      <c r="V42" s="966">
        <f>'O6 Source Data for E2'!V152</f>
        <v>0</v>
      </c>
      <c r="W42" s="967">
        <f>'O6 Source Data for E2'!W152</f>
        <v>0</v>
      </c>
      <c r="X42" s="843"/>
    </row>
    <row r="43" spans="1:31" s="730" customFormat="1">
      <c r="B43" s="846"/>
      <c r="C43" s="844"/>
      <c r="D43" s="843"/>
      <c r="E43" s="843"/>
      <c r="F43" s="843"/>
      <c r="G43" s="843"/>
      <c r="H43" s="843"/>
      <c r="I43" s="843"/>
      <c r="J43" s="843"/>
      <c r="K43" s="843"/>
      <c r="L43" s="843"/>
      <c r="M43" s="843"/>
      <c r="N43" s="843"/>
      <c r="O43" s="843"/>
      <c r="P43" s="843"/>
      <c r="Q43" s="843"/>
      <c r="R43" s="843"/>
      <c r="S43" s="843"/>
      <c r="T43" s="843"/>
      <c r="U43" s="843"/>
      <c r="V43" s="843"/>
      <c r="W43" s="731"/>
      <c r="X43" s="843"/>
    </row>
    <row r="44" spans="1:31" s="730" customFormat="1">
      <c r="B44" s="973" t="s">
        <v>1177</v>
      </c>
      <c r="C44" s="844"/>
      <c r="D44" s="843"/>
      <c r="E44" s="843"/>
      <c r="F44" s="843"/>
      <c r="G44" s="843"/>
      <c r="H44" s="843"/>
      <c r="I44" s="843"/>
      <c r="J44" s="843"/>
      <c r="K44" s="843"/>
      <c r="L44" s="843"/>
      <c r="M44" s="843"/>
      <c r="N44" s="843"/>
      <c r="O44" s="843"/>
      <c r="P44" s="843"/>
      <c r="Q44" s="843"/>
      <c r="R44" s="843"/>
      <c r="S44" s="843"/>
      <c r="T44" s="843"/>
      <c r="U44" s="843"/>
      <c r="V44" s="843"/>
      <c r="W44" s="731"/>
      <c r="X44" s="843"/>
    </row>
    <row r="45" spans="1:31" s="730" customFormat="1">
      <c r="A45" s="880"/>
      <c r="B45" s="839" t="s">
        <v>1173</v>
      </c>
      <c r="C45" s="844">
        <f>SUM(D45:W45)</f>
        <v>0.65000000000000013</v>
      </c>
      <c r="D45" s="843">
        <f>'O2.2 Primary Cost PLCC Adj'!D68</f>
        <v>0.40237380125994099</v>
      </c>
      <c r="E45" s="843">
        <f>'O2.2 Primary Cost PLCC Adj'!E68</f>
        <v>0.15247713277824562</v>
      </c>
      <c r="F45" s="843">
        <f>'O2.2 Primary Cost PLCC Adj'!F68</f>
        <v>9.4375817315590749E-2</v>
      </c>
      <c r="G45" s="843">
        <f>'O2.2 Primary Cost PLCC Adj'!G68</f>
        <v>0</v>
      </c>
      <c r="H45" s="843">
        <f>'O2.2 Primary Cost PLCC Adj'!H68</f>
        <v>0</v>
      </c>
      <c r="I45" s="843">
        <f>'O2.2 Primary Cost PLCC Adj'!I68</f>
        <v>0</v>
      </c>
      <c r="J45" s="843">
        <f>'O2.2 Primary Cost PLCC Adj'!J68</f>
        <v>0</v>
      </c>
      <c r="K45" s="843">
        <f>'O2.2 Primary Cost PLCC Adj'!K68</f>
        <v>0</v>
      </c>
      <c r="L45" s="843">
        <f>'O2.2 Primary Cost PLCC Adj'!L68</f>
        <v>7.7324864622273573E-4</v>
      </c>
      <c r="M45" s="843">
        <f>'O2.2 Primary Cost PLCC Adj'!M68</f>
        <v>0</v>
      </c>
      <c r="N45" s="843">
        <f>'O2.2 Primary Cost PLCC Adj'!N68</f>
        <v>0</v>
      </c>
      <c r="O45" s="843">
        <f>'O2.2 Primary Cost PLCC Adj'!O68</f>
        <v>0</v>
      </c>
      <c r="P45" s="843">
        <f>'O2.2 Primary Cost PLCC Adj'!P68</f>
        <v>0</v>
      </c>
      <c r="Q45" s="843">
        <f>'O2.2 Primary Cost PLCC Adj'!Q68</f>
        <v>0</v>
      </c>
      <c r="R45" s="843">
        <f>'O2.2 Primary Cost PLCC Adj'!R68</f>
        <v>0</v>
      </c>
      <c r="S45" s="843">
        <f>'O2.2 Primary Cost PLCC Adj'!S68</f>
        <v>0</v>
      </c>
      <c r="T45" s="843">
        <f>'O2.2 Primary Cost PLCC Adj'!T68</f>
        <v>0</v>
      </c>
      <c r="U45" s="843">
        <f>'O2.2 Primary Cost PLCC Adj'!U68</f>
        <v>0</v>
      </c>
      <c r="V45" s="843">
        <f>'O2.2 Primary Cost PLCC Adj'!V68</f>
        <v>0</v>
      </c>
      <c r="W45" s="731">
        <f>'O2.2 Primary Cost PLCC Adj'!W68</f>
        <v>0</v>
      </c>
      <c r="X45" s="843"/>
    </row>
    <row r="46" spans="1:31" s="730" customFormat="1">
      <c r="A46" s="845"/>
      <c r="B46" s="839" t="s">
        <v>1174</v>
      </c>
      <c r="C46" s="844">
        <f>SUM(D46:W46)</f>
        <v>2741105.0485000005</v>
      </c>
      <c r="D46" s="843">
        <f>'O2.2 Primary Cost PLCC Adj'!D69</f>
        <v>1696844.3969504</v>
      </c>
      <c r="E46" s="843">
        <f>'O2.2 Primary Cost PLCC Adj'!E69</f>
        <v>643008.98221423686</v>
      </c>
      <c r="F46" s="843">
        <f>'O2.2 Primary Cost PLCC Adj'!F69</f>
        <v>397990.8143078147</v>
      </c>
      <c r="G46" s="843">
        <f>'O2.2 Primary Cost PLCC Adj'!G69</f>
        <v>0</v>
      </c>
      <c r="H46" s="843">
        <f>'O2.2 Primary Cost PLCC Adj'!H69</f>
        <v>0</v>
      </c>
      <c r="I46" s="843">
        <f>'O2.2 Primary Cost PLCC Adj'!I69</f>
        <v>0</v>
      </c>
      <c r="J46" s="843">
        <f>'O2.2 Primary Cost PLCC Adj'!J69</f>
        <v>0</v>
      </c>
      <c r="K46" s="843">
        <f>'O2.2 Primary Cost PLCC Adj'!K69</f>
        <v>0</v>
      </c>
      <c r="L46" s="843">
        <f>'O2.2 Primary Cost PLCC Adj'!L69</f>
        <v>3260.8550275491257</v>
      </c>
      <c r="M46" s="843">
        <f>'O2.2 Primary Cost PLCC Adj'!M69</f>
        <v>0</v>
      </c>
      <c r="N46" s="843">
        <f>'O2.2 Primary Cost PLCC Adj'!N69</f>
        <v>0</v>
      </c>
      <c r="O46" s="843">
        <f>'O2.2 Primary Cost PLCC Adj'!O69</f>
        <v>0</v>
      </c>
      <c r="P46" s="843">
        <f>'O2.2 Primary Cost PLCC Adj'!P69</f>
        <v>0</v>
      </c>
      <c r="Q46" s="843">
        <f>'O2.2 Primary Cost PLCC Adj'!Q69</f>
        <v>0</v>
      </c>
      <c r="R46" s="843">
        <f>'O2.2 Primary Cost PLCC Adj'!R69</f>
        <v>0</v>
      </c>
      <c r="S46" s="843">
        <f>'O2.2 Primary Cost PLCC Adj'!S69</f>
        <v>0</v>
      </c>
      <c r="T46" s="843">
        <f>'O2.2 Primary Cost PLCC Adj'!T69</f>
        <v>0</v>
      </c>
      <c r="U46" s="843">
        <f>'O2.2 Primary Cost PLCC Adj'!U69</f>
        <v>0</v>
      </c>
      <c r="V46" s="843">
        <f>'O2.2 Primary Cost PLCC Adj'!V69</f>
        <v>0</v>
      </c>
      <c r="W46" s="731">
        <f>'O2.2 Primary Cost PLCC Adj'!W69</f>
        <v>0</v>
      </c>
      <c r="X46" s="843"/>
    </row>
    <row r="47" spans="1:31" s="730" customFormat="1">
      <c r="A47" s="845"/>
      <c r="B47" s="839" t="s">
        <v>822</v>
      </c>
      <c r="C47" s="844">
        <f>SUM(D47:W47)</f>
        <v>0</v>
      </c>
      <c r="D47" s="843">
        <f>'O2.2 Primary Cost PLCC Adj'!D70</f>
        <v>0</v>
      </c>
      <c r="E47" s="843">
        <f>'O2.2 Primary Cost PLCC Adj'!E70</f>
        <v>0</v>
      </c>
      <c r="F47" s="843">
        <f>'O2.2 Primary Cost PLCC Adj'!F70</f>
        <v>0</v>
      </c>
      <c r="G47" s="843">
        <f>'O2.2 Primary Cost PLCC Adj'!G70</f>
        <v>0</v>
      </c>
      <c r="H47" s="843">
        <f>'O2.2 Primary Cost PLCC Adj'!H70</f>
        <v>0</v>
      </c>
      <c r="I47" s="843">
        <f>'O2.2 Primary Cost PLCC Adj'!I70</f>
        <v>0</v>
      </c>
      <c r="J47" s="843">
        <f>'O2.2 Primary Cost PLCC Adj'!J70</f>
        <v>0</v>
      </c>
      <c r="K47" s="843">
        <f>'O2.2 Primary Cost PLCC Adj'!K70</f>
        <v>0</v>
      </c>
      <c r="L47" s="843">
        <f>'O2.2 Primary Cost PLCC Adj'!L70</f>
        <v>0</v>
      </c>
      <c r="M47" s="843">
        <f>'O2.2 Primary Cost PLCC Adj'!M70</f>
        <v>0</v>
      </c>
      <c r="N47" s="843">
        <f>'O2.2 Primary Cost PLCC Adj'!N70</f>
        <v>0</v>
      </c>
      <c r="O47" s="843">
        <f>'O2.2 Primary Cost PLCC Adj'!O70</f>
        <v>0</v>
      </c>
      <c r="P47" s="843">
        <f>'O2.2 Primary Cost PLCC Adj'!P70</f>
        <v>0</v>
      </c>
      <c r="Q47" s="843">
        <f>'O2.2 Primary Cost PLCC Adj'!Q70</f>
        <v>0</v>
      </c>
      <c r="R47" s="843">
        <f>'O2.2 Primary Cost PLCC Adj'!R70</f>
        <v>0</v>
      </c>
      <c r="S47" s="843">
        <f>'O2.2 Primary Cost PLCC Adj'!S70</f>
        <v>0</v>
      </c>
      <c r="T47" s="843">
        <f>'O2.2 Primary Cost PLCC Adj'!T70</f>
        <v>0</v>
      </c>
      <c r="U47" s="843">
        <f>'O2.2 Primary Cost PLCC Adj'!U70</f>
        <v>0</v>
      </c>
      <c r="V47" s="843">
        <f>'O2.2 Primary Cost PLCC Adj'!V70</f>
        <v>0</v>
      </c>
      <c r="W47" s="731">
        <f>'O2.2 Primary Cost PLCC Adj'!W70</f>
        <v>0</v>
      </c>
      <c r="X47" s="843"/>
    </row>
    <row r="48" spans="1:31" s="730" customFormat="1">
      <c r="A48" s="845"/>
      <c r="B48" s="839" t="s">
        <v>1176</v>
      </c>
      <c r="C48" s="844">
        <f>SUM(D48:W48)</f>
        <v>0</v>
      </c>
      <c r="D48" s="843">
        <f>'O2.2 Primary Cost PLCC Adj'!D71</f>
        <v>0</v>
      </c>
      <c r="E48" s="843">
        <f>'O2.2 Primary Cost PLCC Adj'!E71</f>
        <v>0</v>
      </c>
      <c r="F48" s="843">
        <f>'O2.2 Primary Cost PLCC Adj'!F71</f>
        <v>0</v>
      </c>
      <c r="G48" s="843">
        <f>'O2.2 Primary Cost PLCC Adj'!G71</f>
        <v>0</v>
      </c>
      <c r="H48" s="843">
        <f>'O2.2 Primary Cost PLCC Adj'!H71</f>
        <v>0</v>
      </c>
      <c r="I48" s="843">
        <f>'O2.2 Primary Cost PLCC Adj'!I71</f>
        <v>0</v>
      </c>
      <c r="J48" s="843">
        <f>'O2.2 Primary Cost PLCC Adj'!J71</f>
        <v>0</v>
      </c>
      <c r="K48" s="843">
        <f>'O2.2 Primary Cost PLCC Adj'!K71</f>
        <v>0</v>
      </c>
      <c r="L48" s="843">
        <f>'O2.2 Primary Cost PLCC Adj'!L71</f>
        <v>0</v>
      </c>
      <c r="M48" s="843">
        <f>'O2.2 Primary Cost PLCC Adj'!M71</f>
        <v>0</v>
      </c>
      <c r="N48" s="843">
        <f>'O2.2 Primary Cost PLCC Adj'!N71</f>
        <v>0</v>
      </c>
      <c r="O48" s="843">
        <f>'O2.2 Primary Cost PLCC Adj'!O71</f>
        <v>0</v>
      </c>
      <c r="P48" s="843">
        <f>'O2.2 Primary Cost PLCC Adj'!P71</f>
        <v>0</v>
      </c>
      <c r="Q48" s="843">
        <f>'O2.2 Primary Cost PLCC Adj'!Q71</f>
        <v>0</v>
      </c>
      <c r="R48" s="843">
        <f>'O2.2 Primary Cost PLCC Adj'!R71</f>
        <v>0</v>
      </c>
      <c r="S48" s="843">
        <f>'O2.2 Primary Cost PLCC Adj'!S71</f>
        <v>0</v>
      </c>
      <c r="T48" s="843">
        <f>'O2.2 Primary Cost PLCC Adj'!T71</f>
        <v>0</v>
      </c>
      <c r="U48" s="843">
        <f>'O2.2 Primary Cost PLCC Adj'!U71</f>
        <v>0</v>
      </c>
      <c r="V48" s="843">
        <f>'O2.2 Primary Cost PLCC Adj'!V71</f>
        <v>0</v>
      </c>
      <c r="W48" s="731">
        <f>'O2.2 Primary Cost PLCC Adj'!W71</f>
        <v>0</v>
      </c>
      <c r="X48" s="843"/>
    </row>
    <row r="49" spans="1:24" s="930" customFormat="1" ht="23.25" customHeight="1">
      <c r="A49" s="899"/>
      <c r="B49" s="985" t="s">
        <v>795</v>
      </c>
      <c r="C49" s="986">
        <f>SUM(D49:W49)</f>
        <v>2741105.6985000004</v>
      </c>
      <c r="D49" s="987">
        <f t="shared" ref="D49:W49" si="8">SUM(D45:D48)</f>
        <v>1696844.7993242012</v>
      </c>
      <c r="E49" s="987">
        <f t="shared" si="8"/>
        <v>643009.1346913696</v>
      </c>
      <c r="F49" s="987">
        <f t="shared" si="8"/>
        <v>397990.90868363203</v>
      </c>
      <c r="G49" s="987">
        <f t="shared" si="8"/>
        <v>0</v>
      </c>
      <c r="H49" s="987">
        <f t="shared" si="8"/>
        <v>0</v>
      </c>
      <c r="I49" s="987">
        <f t="shared" si="8"/>
        <v>0</v>
      </c>
      <c r="J49" s="987">
        <f t="shared" si="8"/>
        <v>0</v>
      </c>
      <c r="K49" s="987">
        <f t="shared" si="8"/>
        <v>0</v>
      </c>
      <c r="L49" s="987">
        <f t="shared" si="8"/>
        <v>3260.8558007977717</v>
      </c>
      <c r="M49" s="987">
        <f t="shared" si="8"/>
        <v>0</v>
      </c>
      <c r="N49" s="987">
        <f t="shared" si="8"/>
        <v>0</v>
      </c>
      <c r="O49" s="987">
        <f t="shared" si="8"/>
        <v>0</v>
      </c>
      <c r="P49" s="987">
        <f t="shared" si="8"/>
        <v>0</v>
      </c>
      <c r="Q49" s="987">
        <f t="shared" si="8"/>
        <v>0</v>
      </c>
      <c r="R49" s="987">
        <f t="shared" si="8"/>
        <v>0</v>
      </c>
      <c r="S49" s="987">
        <f t="shared" si="8"/>
        <v>0</v>
      </c>
      <c r="T49" s="987">
        <f t="shared" si="8"/>
        <v>0</v>
      </c>
      <c r="U49" s="987">
        <f t="shared" si="8"/>
        <v>0</v>
      </c>
      <c r="V49" s="987">
        <f t="shared" si="8"/>
        <v>0</v>
      </c>
      <c r="W49" s="988">
        <f t="shared" si="8"/>
        <v>0</v>
      </c>
      <c r="X49" s="898"/>
    </row>
    <row r="50" spans="1:24" s="730" customFormat="1">
      <c r="A50" s="845"/>
      <c r="B50" s="846" t="s">
        <v>1178</v>
      </c>
      <c r="C50" s="844"/>
      <c r="D50" s="843"/>
      <c r="E50" s="843"/>
      <c r="F50" s="843"/>
      <c r="G50" s="843"/>
      <c r="H50" s="843"/>
      <c r="I50" s="843"/>
      <c r="J50" s="843"/>
      <c r="K50" s="843"/>
      <c r="L50" s="843"/>
      <c r="M50" s="843"/>
      <c r="N50" s="843"/>
      <c r="O50" s="843"/>
      <c r="P50" s="843"/>
      <c r="Q50" s="843"/>
      <c r="R50" s="843"/>
      <c r="S50" s="843"/>
      <c r="T50" s="843"/>
      <c r="U50" s="843"/>
      <c r="V50" s="843"/>
      <c r="W50" s="731"/>
      <c r="X50" s="843"/>
    </row>
    <row r="51" spans="1:24" s="730" customFormat="1">
      <c r="A51" s="845"/>
      <c r="B51" s="839" t="s">
        <v>1173</v>
      </c>
      <c r="C51" s="844">
        <f t="shared" ref="C51:C58" si="9">SUM(D51:W51)</f>
        <v>0</v>
      </c>
      <c r="D51" s="746">
        <f>IF(ISERROR('O7 Amortization'!G42+'O7 Amortization'!G112+'O7 Amortization'!G182+'O7 Amortization'!G252), "-", 'O7 Amortization'!G42+'O7 Amortization'!G112+'O7 Amortization'!G182+'O7 Amortization'!G252)</f>
        <v>0</v>
      </c>
      <c r="E51" s="746">
        <f>IF(ISERROR('O7 Amortization'!H42+'O7 Amortization'!H112+'O7 Amortization'!H182+'O7 Amortization'!H252), "-", 'O7 Amortization'!H42+'O7 Amortization'!H112+'O7 Amortization'!H182+'O7 Amortization'!H252)</f>
        <v>0</v>
      </c>
      <c r="F51" s="746">
        <f>IF(ISERROR('O7 Amortization'!I42+'O7 Amortization'!I112+'O7 Amortization'!I182+'O7 Amortization'!I252), "-", 'O7 Amortization'!I42+'O7 Amortization'!I112+'O7 Amortization'!I182+'O7 Amortization'!I252)</f>
        <v>0</v>
      </c>
      <c r="G51" s="746">
        <f>IF(ISERROR('O7 Amortization'!J42+'O7 Amortization'!J112+'O7 Amortization'!J182+'O7 Amortization'!J252), "-", 'O7 Amortization'!J42+'O7 Amortization'!J112+'O7 Amortization'!J182+'O7 Amortization'!J252)</f>
        <v>0</v>
      </c>
      <c r="H51" s="746">
        <f>IF(ISERROR('O7 Amortization'!K42+'O7 Amortization'!K112+'O7 Amortization'!K182+'O7 Amortization'!K252), "-", 'O7 Amortization'!K42+'O7 Amortization'!K112+'O7 Amortization'!K182+'O7 Amortization'!K252)</f>
        <v>0</v>
      </c>
      <c r="I51" s="746">
        <f>IF(ISERROR('O7 Amortization'!L42+'O7 Amortization'!L112+'O7 Amortization'!L182+'O7 Amortization'!L252), "-", 'O7 Amortization'!L42+'O7 Amortization'!L112+'O7 Amortization'!L182+'O7 Amortization'!L252)</f>
        <v>0</v>
      </c>
      <c r="J51" s="746">
        <f>IF(ISERROR('O7 Amortization'!M42+'O7 Amortization'!M112+'O7 Amortization'!M182+'O7 Amortization'!M252), "-", 'O7 Amortization'!M42+'O7 Amortization'!M112+'O7 Amortization'!M182+'O7 Amortization'!M252)</f>
        <v>0</v>
      </c>
      <c r="K51" s="746">
        <f>IF(ISERROR('O7 Amortization'!N42+'O7 Amortization'!N112+'O7 Amortization'!N182+'O7 Amortization'!N252), "-", 'O7 Amortization'!N42+'O7 Amortization'!N112+'O7 Amortization'!N182+'O7 Amortization'!N252)</f>
        <v>0</v>
      </c>
      <c r="L51" s="746">
        <f>IF(ISERROR('O7 Amortization'!O42+'O7 Amortization'!O112+'O7 Amortization'!O182+'O7 Amortization'!O252), "-", 'O7 Amortization'!O42+'O7 Amortization'!O112+'O7 Amortization'!O182+'O7 Amortization'!O252)</f>
        <v>0</v>
      </c>
      <c r="M51" s="746">
        <f>IF(ISERROR('O7 Amortization'!P42+'O7 Amortization'!P112+'O7 Amortization'!P182+'O7 Amortization'!P252), "-", 'O7 Amortization'!P42+'O7 Amortization'!P112+'O7 Amortization'!P182+'O7 Amortization'!P252)</f>
        <v>0</v>
      </c>
      <c r="N51" s="746">
        <f>IF(ISERROR('O7 Amortization'!Q42+'O7 Amortization'!Q112+'O7 Amortization'!Q182+'O7 Amortization'!Q252), "-", 'O7 Amortization'!Q42+'O7 Amortization'!Q112+'O7 Amortization'!Q182+'O7 Amortization'!Q252)</f>
        <v>0</v>
      </c>
      <c r="O51" s="746">
        <f>IF(ISERROR('O7 Amortization'!R42+'O7 Amortization'!R112+'O7 Amortization'!R182+'O7 Amortization'!R252), "-", 'O7 Amortization'!R42+'O7 Amortization'!R112+'O7 Amortization'!R182+'O7 Amortization'!R252)</f>
        <v>0</v>
      </c>
      <c r="P51" s="746">
        <f>IF(ISERROR('O7 Amortization'!S42+'O7 Amortization'!S112+'O7 Amortization'!S182+'O7 Amortization'!S252), "-", 'O7 Amortization'!S42+'O7 Amortization'!S112+'O7 Amortization'!S182+'O7 Amortization'!S252)</f>
        <v>0</v>
      </c>
      <c r="Q51" s="746">
        <f>IF(ISERROR('O7 Amortization'!T42+'O7 Amortization'!T112+'O7 Amortization'!T182+'O7 Amortization'!T252), "-", 'O7 Amortization'!T42+'O7 Amortization'!T112+'O7 Amortization'!T182+'O7 Amortization'!T252)</f>
        <v>0</v>
      </c>
      <c r="R51" s="746">
        <f>IF(ISERROR('O7 Amortization'!U42+'O7 Amortization'!U112+'O7 Amortization'!U182+'O7 Amortization'!U252), "-", 'O7 Amortization'!U42+'O7 Amortization'!U112+'O7 Amortization'!U182+'O7 Amortization'!U252)</f>
        <v>0</v>
      </c>
      <c r="S51" s="746">
        <f>IF(ISERROR('O7 Amortization'!V42+'O7 Amortization'!V112+'O7 Amortization'!V182+'O7 Amortization'!V252), "-", 'O7 Amortization'!V42+'O7 Amortization'!V112+'O7 Amortization'!V182+'O7 Amortization'!V252)</f>
        <v>0</v>
      </c>
      <c r="T51" s="746">
        <f>IF(ISERROR('O7 Amortization'!W42+'O7 Amortization'!W112+'O7 Amortization'!W182+'O7 Amortization'!W252), "-", 'O7 Amortization'!W42+'O7 Amortization'!W112+'O7 Amortization'!W182+'O7 Amortization'!W252)</f>
        <v>0</v>
      </c>
      <c r="U51" s="746">
        <f>IF(ISERROR('O7 Amortization'!X42+'O7 Amortization'!X112+'O7 Amortization'!X182+'O7 Amortization'!X252), "-", 'O7 Amortization'!X42+'O7 Amortization'!X112+'O7 Amortization'!X182+'O7 Amortization'!X252)</f>
        <v>0</v>
      </c>
      <c r="V51" s="746">
        <f>IF(ISERROR('O7 Amortization'!Y42+'O7 Amortization'!Y112+'O7 Amortization'!Y182+'O7 Amortization'!Y252), "-", 'O7 Amortization'!Y42+'O7 Amortization'!Y112+'O7 Amortization'!Y182+'O7 Amortization'!Y252)</f>
        <v>0</v>
      </c>
      <c r="W51" s="747">
        <f>IF(ISERROR('O7 Amortization'!Z42+'O7 Amortization'!Z112+'O7 Amortization'!Z182+'O7 Amortization'!Z252), "-", 'O7 Amortization'!Z42+'O7 Amortization'!Z112+'O7 Amortization'!Z182+'O7 Amortization'!Z252)</f>
        <v>0</v>
      </c>
      <c r="X51" s="843"/>
    </row>
    <row r="52" spans="1:24" s="730" customFormat="1">
      <c r="A52" s="845"/>
      <c r="B52" s="839" t="s">
        <v>1174</v>
      </c>
      <c r="C52" s="844">
        <f t="shared" si="9"/>
        <v>-1218541.0250000001</v>
      </c>
      <c r="D52" s="746">
        <f>IF(ISERROR('O7 Amortization'!G46+'O7 Amortization'!G116+'O7 Amortization'!G186+'O7 Amortization'!G256), "-", 'O7 Amortization'!G46+'O7 Amortization'!G116+'O7 Amortization'!G186+'O7 Amortization'!G256)</f>
        <v>-754321.51418528426</v>
      </c>
      <c r="E52" s="746">
        <f>IF(ISERROR('O7 Amortization'!H46+'O7 Amortization'!H116+'O7 Amortization'!H186+'O7 Amortization'!H256), "-", 'O7 Amortization'!H46+'O7 Amortization'!H116+'O7 Amortization'!H186+'O7 Amortization'!H256)</f>
        <v>-285845.60256102233</v>
      </c>
      <c r="F52" s="746">
        <f>IF(ISERROR('O7 Amortization'!I46+'O7 Amortization'!I116+'O7 Amortization'!I186+'O7 Amortization'!I256), "-", 'O7 Amortization'!I46+'O7 Amortization'!I116+'O7 Amortization'!I186+'O7 Amortization'!I256)</f>
        <v>-176924.31564146568</v>
      </c>
      <c r="G52" s="746">
        <f>IF(ISERROR('O7 Amortization'!J46+'O7 Amortization'!J116+'O7 Amortization'!J186+'O7 Amortization'!J256), "-", 'O7 Amortization'!J46+'O7 Amortization'!J116+'O7 Amortization'!J186+'O7 Amortization'!J256)</f>
        <v>0</v>
      </c>
      <c r="H52" s="746">
        <f>IF(ISERROR('O7 Amortization'!K46+'O7 Amortization'!K116+'O7 Amortization'!K186+'O7 Amortization'!K256), "-", 'O7 Amortization'!K46+'O7 Amortization'!K116+'O7 Amortization'!K186+'O7 Amortization'!K256)</f>
        <v>0</v>
      </c>
      <c r="I52" s="746">
        <f>IF(ISERROR('O7 Amortization'!L46+'O7 Amortization'!L116+'O7 Amortization'!L186+'O7 Amortization'!L256), "-", 'O7 Amortization'!L46+'O7 Amortization'!L116+'O7 Amortization'!L186+'O7 Amortization'!L256)</f>
        <v>0</v>
      </c>
      <c r="J52" s="746">
        <f>IF(ISERROR('O7 Amortization'!M46+'O7 Amortization'!M116+'O7 Amortization'!M186+'O7 Amortization'!M256), "-", 'O7 Amortization'!M46+'O7 Amortization'!M116+'O7 Amortization'!M186+'O7 Amortization'!M256)</f>
        <v>0</v>
      </c>
      <c r="K52" s="746">
        <f>IF(ISERROR('O7 Amortization'!N46+'O7 Amortization'!N116+'O7 Amortization'!N186+'O7 Amortization'!N256), "-", 'O7 Amortization'!N46+'O7 Amortization'!N116+'O7 Amortization'!N186+'O7 Amortization'!N256)</f>
        <v>0</v>
      </c>
      <c r="L52" s="746">
        <f>IF(ISERROR('O7 Amortization'!O46+'O7 Amortization'!O116+'O7 Amortization'!O186+'O7 Amortization'!O256), "-", 'O7 Amortization'!O46+'O7 Amortization'!O116+'O7 Amortization'!O186+'O7 Amortization'!O256)</f>
        <v>-1449.592612227869</v>
      </c>
      <c r="M52" s="746">
        <f>IF(ISERROR('O7 Amortization'!P46+'O7 Amortization'!P116+'O7 Amortization'!P186+'O7 Amortization'!P256), "-", 'O7 Amortization'!P46+'O7 Amortization'!P116+'O7 Amortization'!P186+'O7 Amortization'!P256)</f>
        <v>0</v>
      </c>
      <c r="N52" s="746">
        <f>IF(ISERROR('O7 Amortization'!Q46+'O7 Amortization'!Q116+'O7 Amortization'!Q186+'O7 Amortization'!Q256), "-", 'O7 Amortization'!Q46+'O7 Amortization'!Q116+'O7 Amortization'!Q186+'O7 Amortization'!Q256)</f>
        <v>0</v>
      </c>
      <c r="O52" s="746">
        <f>IF(ISERROR('O7 Amortization'!R46+'O7 Amortization'!R116+'O7 Amortization'!R186+'O7 Amortization'!R256), "-", 'O7 Amortization'!R46+'O7 Amortization'!R116+'O7 Amortization'!R186+'O7 Amortization'!R256)</f>
        <v>0</v>
      </c>
      <c r="P52" s="746">
        <f>IF(ISERROR('O7 Amortization'!S46+'O7 Amortization'!S116+'O7 Amortization'!S186+'O7 Amortization'!S256), "-", 'O7 Amortization'!S46+'O7 Amortization'!S116+'O7 Amortization'!S186+'O7 Amortization'!S256)</f>
        <v>0</v>
      </c>
      <c r="Q52" s="746">
        <f>IF(ISERROR('O7 Amortization'!T46+'O7 Amortization'!T116+'O7 Amortization'!T186+'O7 Amortization'!T256), "-", 'O7 Amortization'!T46+'O7 Amortization'!T116+'O7 Amortization'!T186+'O7 Amortization'!T256)</f>
        <v>0</v>
      </c>
      <c r="R52" s="746">
        <f>IF(ISERROR('O7 Amortization'!U46+'O7 Amortization'!U116+'O7 Amortization'!U186+'O7 Amortization'!U256), "-", 'O7 Amortization'!U46+'O7 Amortization'!U116+'O7 Amortization'!U186+'O7 Amortization'!U256)</f>
        <v>0</v>
      </c>
      <c r="S52" s="746">
        <f>IF(ISERROR('O7 Amortization'!V46+'O7 Amortization'!V116+'O7 Amortization'!V186+'O7 Amortization'!V256), "-", 'O7 Amortization'!V46+'O7 Amortization'!V116+'O7 Amortization'!V186+'O7 Amortization'!V256)</f>
        <v>0</v>
      </c>
      <c r="T52" s="746">
        <f>IF(ISERROR('O7 Amortization'!W46+'O7 Amortization'!W116+'O7 Amortization'!W186+'O7 Amortization'!W256), "-", 'O7 Amortization'!W46+'O7 Amortization'!W116+'O7 Amortization'!W186+'O7 Amortization'!W256)</f>
        <v>0</v>
      </c>
      <c r="U52" s="746">
        <f>IF(ISERROR('O7 Amortization'!X46+'O7 Amortization'!X116+'O7 Amortization'!X186+'O7 Amortization'!X256), "-", 'O7 Amortization'!X46+'O7 Amortization'!X116+'O7 Amortization'!X186+'O7 Amortization'!X256)</f>
        <v>0</v>
      </c>
      <c r="V52" s="746">
        <f>IF(ISERROR('O7 Amortization'!Y46+'O7 Amortization'!Y116+'O7 Amortization'!Y186+'O7 Amortization'!Y256), "-", 'O7 Amortization'!Y46+'O7 Amortization'!Y116+'O7 Amortization'!Y186+'O7 Amortization'!Y256)</f>
        <v>0</v>
      </c>
      <c r="W52" s="747">
        <f>IF(ISERROR('O7 Amortization'!Z46+'O7 Amortization'!Z116+'O7 Amortization'!Z186+'O7 Amortization'!Z256), "-", 'O7 Amortization'!Z46+'O7 Amortization'!Z116+'O7 Amortization'!Z186+'O7 Amortization'!Z256)</f>
        <v>0</v>
      </c>
      <c r="X52" s="843"/>
    </row>
    <row r="53" spans="1:24" s="730" customFormat="1">
      <c r="A53" s="845"/>
      <c r="B53" s="839" t="s">
        <v>822</v>
      </c>
      <c r="C53" s="844">
        <f t="shared" si="9"/>
        <v>0</v>
      </c>
      <c r="D53" s="746">
        <f>IF(ISERROR('O7 Amortization'!G50+'O7 Amortization'!G120+'O7 Amortization'!G190+'O7 Amortization'!G260), "-", 'O7 Amortization'!G50+'O7 Amortization'!G120+'O7 Amortization'!G190+'O7 Amortization'!G260)</f>
        <v>0</v>
      </c>
      <c r="E53" s="746">
        <f>IF(ISERROR('O7 Amortization'!H50+'O7 Amortization'!H120+'O7 Amortization'!H190+'O7 Amortization'!H260), "-", 'O7 Amortization'!H50+'O7 Amortization'!H120+'O7 Amortization'!H190+'O7 Amortization'!H260)</f>
        <v>0</v>
      </c>
      <c r="F53" s="746">
        <f>IF(ISERROR('O7 Amortization'!I50+'O7 Amortization'!I120+'O7 Amortization'!I190+'O7 Amortization'!I260), "-", 'O7 Amortization'!I50+'O7 Amortization'!I120+'O7 Amortization'!I190+'O7 Amortization'!I260)</f>
        <v>0</v>
      </c>
      <c r="G53" s="746">
        <f>IF(ISERROR('O7 Amortization'!J50+'O7 Amortization'!J120+'O7 Amortization'!J190+'O7 Amortization'!J260), "-", 'O7 Amortization'!J50+'O7 Amortization'!J120+'O7 Amortization'!J190+'O7 Amortization'!J260)</f>
        <v>0</v>
      </c>
      <c r="H53" s="746">
        <f>IF(ISERROR('O7 Amortization'!K50+'O7 Amortization'!K120+'O7 Amortization'!K190+'O7 Amortization'!K260), "-", 'O7 Amortization'!K50+'O7 Amortization'!K120+'O7 Amortization'!K190+'O7 Amortization'!K260)</f>
        <v>0</v>
      </c>
      <c r="I53" s="746">
        <f>IF(ISERROR('O7 Amortization'!L50+'O7 Amortization'!L120+'O7 Amortization'!L190+'O7 Amortization'!L260), "-", 'O7 Amortization'!L50+'O7 Amortization'!L120+'O7 Amortization'!L190+'O7 Amortization'!L260)</f>
        <v>0</v>
      </c>
      <c r="J53" s="746">
        <f>IF(ISERROR('O7 Amortization'!M50+'O7 Amortization'!M120+'O7 Amortization'!M190+'O7 Amortization'!M260), "-", 'O7 Amortization'!M50+'O7 Amortization'!M120+'O7 Amortization'!M190+'O7 Amortization'!M260)</f>
        <v>0</v>
      </c>
      <c r="K53" s="746">
        <f>IF(ISERROR('O7 Amortization'!N50+'O7 Amortization'!N120+'O7 Amortization'!N190+'O7 Amortization'!N260), "-", 'O7 Amortization'!N50+'O7 Amortization'!N120+'O7 Amortization'!N190+'O7 Amortization'!N260)</f>
        <v>0</v>
      </c>
      <c r="L53" s="746">
        <f>IF(ISERROR('O7 Amortization'!O50+'O7 Amortization'!O120+'O7 Amortization'!O190+'O7 Amortization'!O260), "-", 'O7 Amortization'!O50+'O7 Amortization'!O120+'O7 Amortization'!O190+'O7 Amortization'!O260)</f>
        <v>0</v>
      </c>
      <c r="M53" s="746">
        <f>IF(ISERROR('O7 Amortization'!P50+'O7 Amortization'!P120+'O7 Amortization'!P190+'O7 Amortization'!P260), "-", 'O7 Amortization'!P50+'O7 Amortization'!P120+'O7 Amortization'!P190+'O7 Amortization'!P260)</f>
        <v>0</v>
      </c>
      <c r="N53" s="746">
        <f>IF(ISERROR('O7 Amortization'!Q50+'O7 Amortization'!Q120+'O7 Amortization'!Q190+'O7 Amortization'!Q260), "-", 'O7 Amortization'!Q50+'O7 Amortization'!Q120+'O7 Amortization'!Q190+'O7 Amortization'!Q260)</f>
        <v>0</v>
      </c>
      <c r="O53" s="746">
        <f>IF(ISERROR('O7 Amortization'!R50+'O7 Amortization'!R120+'O7 Amortization'!R190+'O7 Amortization'!R260), "-", 'O7 Amortization'!R50+'O7 Amortization'!R120+'O7 Amortization'!R190+'O7 Amortization'!R260)</f>
        <v>0</v>
      </c>
      <c r="P53" s="746">
        <f>IF(ISERROR('O7 Amortization'!S50+'O7 Amortization'!S120+'O7 Amortization'!S190+'O7 Amortization'!S260), "-", 'O7 Amortization'!S50+'O7 Amortization'!S120+'O7 Amortization'!S190+'O7 Amortization'!S260)</f>
        <v>0</v>
      </c>
      <c r="Q53" s="746">
        <f>IF(ISERROR('O7 Amortization'!T50+'O7 Amortization'!T120+'O7 Amortization'!T190+'O7 Amortization'!T260), "-", 'O7 Amortization'!T50+'O7 Amortization'!T120+'O7 Amortization'!T190+'O7 Amortization'!T260)</f>
        <v>0</v>
      </c>
      <c r="R53" s="746">
        <f>IF(ISERROR('O7 Amortization'!U50+'O7 Amortization'!U120+'O7 Amortization'!U190+'O7 Amortization'!U260), "-", 'O7 Amortization'!U50+'O7 Amortization'!U120+'O7 Amortization'!U190+'O7 Amortization'!U260)</f>
        <v>0</v>
      </c>
      <c r="S53" s="746">
        <f>IF(ISERROR('O7 Amortization'!V50+'O7 Amortization'!V120+'O7 Amortization'!V190+'O7 Amortization'!V260), "-", 'O7 Amortization'!V50+'O7 Amortization'!V120+'O7 Amortization'!V190+'O7 Amortization'!V260)</f>
        <v>0</v>
      </c>
      <c r="T53" s="746">
        <f>IF(ISERROR('O7 Amortization'!W50+'O7 Amortization'!W120+'O7 Amortization'!W190+'O7 Amortization'!W260), "-", 'O7 Amortization'!W50+'O7 Amortization'!W120+'O7 Amortization'!W190+'O7 Amortization'!W260)</f>
        <v>0</v>
      </c>
      <c r="U53" s="746">
        <f>IF(ISERROR('O7 Amortization'!X50+'O7 Amortization'!X120+'O7 Amortization'!X190+'O7 Amortization'!X260), "-", 'O7 Amortization'!X50+'O7 Amortization'!X120+'O7 Amortization'!X190+'O7 Amortization'!X260)</f>
        <v>0</v>
      </c>
      <c r="V53" s="746">
        <f>IF(ISERROR('O7 Amortization'!Y50+'O7 Amortization'!Y120+'O7 Amortization'!Y190+'O7 Amortization'!Y260), "-", 'O7 Amortization'!Y50+'O7 Amortization'!Y120+'O7 Amortization'!Y190+'O7 Amortization'!Y260)</f>
        <v>0</v>
      </c>
      <c r="W53" s="747">
        <f>IF(ISERROR('O7 Amortization'!Z50+'O7 Amortization'!Z120+'O7 Amortization'!Z190+'O7 Amortization'!Z260), "-", 'O7 Amortization'!Z50+'O7 Amortization'!Z120+'O7 Amortization'!Z190+'O7 Amortization'!Z260)</f>
        <v>0</v>
      </c>
      <c r="X53" s="843"/>
    </row>
    <row r="54" spans="1:24" s="730" customFormat="1">
      <c r="A54" s="845"/>
      <c r="B54" s="839" t="s">
        <v>1176</v>
      </c>
      <c r="C54" s="844">
        <f t="shared" si="9"/>
        <v>0</v>
      </c>
      <c r="D54" s="746">
        <f>IF(ISERROR('O7 Amortization'!G54+'O7 Amortization'!G124+'O7 Amortization'!G194+'O7 Amortization'!G264), "-", 'O7 Amortization'!G54+'O7 Amortization'!G124+'O7 Amortization'!G194+'O7 Amortization'!G264)</f>
        <v>0</v>
      </c>
      <c r="E54" s="746">
        <f>IF(ISERROR('O7 Amortization'!H54+'O7 Amortization'!H124+'O7 Amortization'!H194+'O7 Amortization'!H264), "-", 'O7 Amortization'!H54+'O7 Amortization'!H124+'O7 Amortization'!H194+'O7 Amortization'!H264)</f>
        <v>0</v>
      </c>
      <c r="F54" s="746">
        <f>IF(ISERROR('O7 Amortization'!I54+'O7 Amortization'!I124+'O7 Amortization'!I194+'O7 Amortization'!I264), "-", 'O7 Amortization'!I54+'O7 Amortization'!I124+'O7 Amortization'!I194+'O7 Amortization'!I264)</f>
        <v>0</v>
      </c>
      <c r="G54" s="746">
        <f>IF(ISERROR('O7 Amortization'!J54+'O7 Amortization'!J124+'O7 Amortization'!J194+'O7 Amortization'!J264), "-", 'O7 Amortization'!J54+'O7 Amortization'!J124+'O7 Amortization'!J194+'O7 Amortization'!J264)</f>
        <v>0</v>
      </c>
      <c r="H54" s="746">
        <f>IF(ISERROR('O7 Amortization'!K54+'O7 Amortization'!K124+'O7 Amortization'!K194+'O7 Amortization'!K264), "-", 'O7 Amortization'!K54+'O7 Amortization'!K124+'O7 Amortization'!K194+'O7 Amortization'!K264)</f>
        <v>0</v>
      </c>
      <c r="I54" s="746">
        <f>IF(ISERROR('O7 Amortization'!L54+'O7 Amortization'!L124+'O7 Amortization'!L194+'O7 Amortization'!L264), "-", 'O7 Amortization'!L54+'O7 Amortization'!L124+'O7 Amortization'!L194+'O7 Amortization'!L264)</f>
        <v>0</v>
      </c>
      <c r="J54" s="746">
        <f>IF(ISERROR('O7 Amortization'!M54+'O7 Amortization'!M124+'O7 Amortization'!M194+'O7 Amortization'!M264), "-", 'O7 Amortization'!M54+'O7 Amortization'!M124+'O7 Amortization'!M194+'O7 Amortization'!M264)</f>
        <v>0</v>
      </c>
      <c r="K54" s="746">
        <f>IF(ISERROR('O7 Amortization'!N54+'O7 Amortization'!N124+'O7 Amortization'!N194+'O7 Amortization'!N264), "-", 'O7 Amortization'!N54+'O7 Amortization'!N124+'O7 Amortization'!N194+'O7 Amortization'!N264)</f>
        <v>0</v>
      </c>
      <c r="L54" s="746">
        <f>IF(ISERROR('O7 Amortization'!O54+'O7 Amortization'!O124+'O7 Amortization'!O194+'O7 Amortization'!O264), "-", 'O7 Amortization'!O54+'O7 Amortization'!O124+'O7 Amortization'!O194+'O7 Amortization'!O264)</f>
        <v>0</v>
      </c>
      <c r="M54" s="746">
        <f>IF(ISERROR('O7 Amortization'!P54+'O7 Amortization'!P124+'O7 Amortization'!P194+'O7 Amortization'!P264), "-", 'O7 Amortization'!P54+'O7 Amortization'!P124+'O7 Amortization'!P194+'O7 Amortization'!P264)</f>
        <v>0</v>
      </c>
      <c r="N54" s="746">
        <f>IF(ISERROR('O7 Amortization'!Q54+'O7 Amortization'!Q124+'O7 Amortization'!Q194+'O7 Amortization'!Q264), "-", 'O7 Amortization'!Q54+'O7 Amortization'!Q124+'O7 Amortization'!Q194+'O7 Amortization'!Q264)</f>
        <v>0</v>
      </c>
      <c r="O54" s="746">
        <f>IF(ISERROR('O7 Amortization'!R54+'O7 Amortization'!R124+'O7 Amortization'!R194+'O7 Amortization'!R264), "-", 'O7 Amortization'!R54+'O7 Amortization'!R124+'O7 Amortization'!R194+'O7 Amortization'!R264)</f>
        <v>0</v>
      </c>
      <c r="P54" s="746">
        <f>IF(ISERROR('O7 Amortization'!S54+'O7 Amortization'!S124+'O7 Amortization'!S194+'O7 Amortization'!S264), "-", 'O7 Amortization'!S54+'O7 Amortization'!S124+'O7 Amortization'!S194+'O7 Amortization'!S264)</f>
        <v>0</v>
      </c>
      <c r="Q54" s="746">
        <f>IF(ISERROR('O7 Amortization'!T54+'O7 Amortization'!T124+'O7 Amortization'!T194+'O7 Amortization'!T264), "-", 'O7 Amortization'!T54+'O7 Amortization'!T124+'O7 Amortization'!T194+'O7 Amortization'!T264)</f>
        <v>0</v>
      </c>
      <c r="R54" s="746">
        <f>IF(ISERROR('O7 Amortization'!U54+'O7 Amortization'!U124+'O7 Amortization'!U194+'O7 Amortization'!U264), "-", 'O7 Amortization'!U54+'O7 Amortization'!U124+'O7 Amortization'!U194+'O7 Amortization'!U264)</f>
        <v>0</v>
      </c>
      <c r="S54" s="746">
        <f>IF(ISERROR('O7 Amortization'!V54+'O7 Amortization'!V124+'O7 Amortization'!V194+'O7 Amortization'!V264), "-", 'O7 Amortization'!V54+'O7 Amortization'!V124+'O7 Amortization'!V194+'O7 Amortization'!V264)</f>
        <v>0</v>
      </c>
      <c r="T54" s="746">
        <f>IF(ISERROR('O7 Amortization'!W54+'O7 Amortization'!W124+'O7 Amortization'!W194+'O7 Amortization'!W264), "-", 'O7 Amortization'!W54+'O7 Amortization'!W124+'O7 Amortization'!W194+'O7 Amortization'!W264)</f>
        <v>0</v>
      </c>
      <c r="U54" s="746">
        <f>IF(ISERROR('O7 Amortization'!X54+'O7 Amortization'!X124+'O7 Amortization'!X194+'O7 Amortization'!X264), "-", 'O7 Amortization'!X54+'O7 Amortization'!X124+'O7 Amortization'!X194+'O7 Amortization'!X264)</f>
        <v>0</v>
      </c>
      <c r="V54" s="746">
        <f>IF(ISERROR('O7 Amortization'!Y54+'O7 Amortization'!Y124+'O7 Amortization'!Y194+'O7 Amortization'!Y264), "-", 'O7 Amortization'!Y54+'O7 Amortization'!Y124+'O7 Amortization'!Y194+'O7 Amortization'!Y264)</f>
        <v>0</v>
      </c>
      <c r="W54" s="747">
        <f>IF(ISERROR('O7 Amortization'!Z54+'O7 Amortization'!Z124+'O7 Amortization'!Z194+'O7 Amortization'!Z264), "-", 'O7 Amortization'!Z54+'O7 Amortization'!Z124+'O7 Amortization'!Z194+'O7 Amortization'!Z264)</f>
        <v>0</v>
      </c>
      <c r="X54" s="843"/>
    </row>
    <row r="55" spans="1:24" s="930" customFormat="1" ht="23.25" customHeight="1">
      <c r="A55" s="899"/>
      <c r="B55" s="985" t="s">
        <v>795</v>
      </c>
      <c r="C55" s="986">
        <f t="shared" si="9"/>
        <v>-1218541.0250000001</v>
      </c>
      <c r="D55" s="987">
        <f t="shared" ref="D55:W55" si="10">SUM(D51:D54)</f>
        <v>-754321.51418528426</v>
      </c>
      <c r="E55" s="987">
        <f t="shared" si="10"/>
        <v>-285845.60256102233</v>
      </c>
      <c r="F55" s="987">
        <f t="shared" si="10"/>
        <v>-176924.31564146568</v>
      </c>
      <c r="G55" s="987">
        <f t="shared" si="10"/>
        <v>0</v>
      </c>
      <c r="H55" s="987">
        <f t="shared" si="10"/>
        <v>0</v>
      </c>
      <c r="I55" s="987">
        <f t="shared" si="10"/>
        <v>0</v>
      </c>
      <c r="J55" s="987">
        <f t="shared" si="10"/>
        <v>0</v>
      </c>
      <c r="K55" s="987">
        <f t="shared" si="10"/>
        <v>0</v>
      </c>
      <c r="L55" s="987">
        <f t="shared" si="10"/>
        <v>-1449.592612227869</v>
      </c>
      <c r="M55" s="987">
        <f t="shared" si="10"/>
        <v>0</v>
      </c>
      <c r="N55" s="987">
        <f t="shared" si="10"/>
        <v>0</v>
      </c>
      <c r="O55" s="987">
        <f t="shared" si="10"/>
        <v>0</v>
      </c>
      <c r="P55" s="987">
        <f t="shared" si="10"/>
        <v>0</v>
      </c>
      <c r="Q55" s="987">
        <f t="shared" si="10"/>
        <v>0</v>
      </c>
      <c r="R55" s="987">
        <f t="shared" si="10"/>
        <v>0</v>
      </c>
      <c r="S55" s="987">
        <f t="shared" si="10"/>
        <v>0</v>
      </c>
      <c r="T55" s="987">
        <f t="shared" si="10"/>
        <v>0</v>
      </c>
      <c r="U55" s="987">
        <f t="shared" si="10"/>
        <v>0</v>
      </c>
      <c r="V55" s="987">
        <f t="shared" si="10"/>
        <v>0</v>
      </c>
      <c r="W55" s="988">
        <f t="shared" si="10"/>
        <v>0</v>
      </c>
      <c r="X55" s="898"/>
    </row>
    <row r="56" spans="1:24" s="730" customFormat="1">
      <c r="B56" s="846" t="s">
        <v>845</v>
      </c>
      <c r="C56" s="844">
        <f t="shared" si="9"/>
        <v>1522564.6735000005</v>
      </c>
      <c r="D56" s="843">
        <f t="shared" ref="D56:W56" si="11">D49+D55</f>
        <v>942523.28513891692</v>
      </c>
      <c r="E56" s="843">
        <f t="shared" si="11"/>
        <v>357163.53213034727</v>
      </c>
      <c r="F56" s="843">
        <f t="shared" si="11"/>
        <v>221066.59304216635</v>
      </c>
      <c r="G56" s="843">
        <f t="shared" si="11"/>
        <v>0</v>
      </c>
      <c r="H56" s="843">
        <f t="shared" si="11"/>
        <v>0</v>
      </c>
      <c r="I56" s="843">
        <f t="shared" si="11"/>
        <v>0</v>
      </c>
      <c r="J56" s="843">
        <f t="shared" si="11"/>
        <v>0</v>
      </c>
      <c r="K56" s="843">
        <f t="shared" si="11"/>
        <v>0</v>
      </c>
      <c r="L56" s="843">
        <f t="shared" si="11"/>
        <v>1811.2631885699027</v>
      </c>
      <c r="M56" s="843">
        <f t="shared" si="11"/>
        <v>0</v>
      </c>
      <c r="N56" s="843">
        <f t="shared" si="11"/>
        <v>0</v>
      </c>
      <c r="O56" s="843">
        <f t="shared" si="11"/>
        <v>0</v>
      </c>
      <c r="P56" s="843">
        <f t="shared" si="11"/>
        <v>0</v>
      </c>
      <c r="Q56" s="843">
        <f t="shared" si="11"/>
        <v>0</v>
      </c>
      <c r="R56" s="843">
        <f t="shared" si="11"/>
        <v>0</v>
      </c>
      <c r="S56" s="843">
        <f t="shared" si="11"/>
        <v>0</v>
      </c>
      <c r="T56" s="843">
        <f t="shared" si="11"/>
        <v>0</v>
      </c>
      <c r="U56" s="843">
        <f t="shared" si="11"/>
        <v>0</v>
      </c>
      <c r="V56" s="843">
        <f t="shared" si="11"/>
        <v>0</v>
      </c>
      <c r="W56" s="731">
        <f t="shared" si="11"/>
        <v>0</v>
      </c>
      <c r="X56" s="843"/>
    </row>
    <row r="57" spans="1:24" s="730" customFormat="1">
      <c r="B57" s="846" t="s">
        <v>846</v>
      </c>
      <c r="C57" s="844">
        <f t="shared" si="9"/>
        <v>205030.59848176406</v>
      </c>
      <c r="D57" s="843">
        <f t="shared" ref="D57:W57" si="12">IF(ISERROR(D56/D38*D34),0,D56/D38*D34)</f>
        <v>127366.92191819774</v>
      </c>
      <c r="E57" s="843">
        <f t="shared" si="12"/>
        <v>47949.16182817478</v>
      </c>
      <c r="F57" s="843">
        <f t="shared" si="12"/>
        <v>29465.529807325027</v>
      </c>
      <c r="G57" s="843">
        <f t="shared" si="12"/>
        <v>0</v>
      </c>
      <c r="H57" s="843">
        <f t="shared" si="12"/>
        <v>0</v>
      </c>
      <c r="I57" s="843">
        <f t="shared" si="12"/>
        <v>0</v>
      </c>
      <c r="J57" s="843">
        <f t="shared" si="12"/>
        <v>0</v>
      </c>
      <c r="K57" s="843">
        <f t="shared" si="12"/>
        <v>0</v>
      </c>
      <c r="L57" s="843">
        <f t="shared" si="12"/>
        <v>248.98492806653047</v>
      </c>
      <c r="M57" s="843">
        <f t="shared" si="12"/>
        <v>0</v>
      </c>
      <c r="N57" s="843">
        <f t="shared" si="12"/>
        <v>0</v>
      </c>
      <c r="O57" s="843">
        <f t="shared" si="12"/>
        <v>0</v>
      </c>
      <c r="P57" s="843">
        <f t="shared" si="12"/>
        <v>0</v>
      </c>
      <c r="Q57" s="843">
        <f t="shared" si="12"/>
        <v>0</v>
      </c>
      <c r="R57" s="843">
        <f t="shared" si="12"/>
        <v>0</v>
      </c>
      <c r="S57" s="843">
        <f t="shared" si="12"/>
        <v>0</v>
      </c>
      <c r="T57" s="843">
        <f t="shared" si="12"/>
        <v>0</v>
      </c>
      <c r="U57" s="843">
        <f t="shared" si="12"/>
        <v>0</v>
      </c>
      <c r="V57" s="843">
        <f t="shared" si="12"/>
        <v>0</v>
      </c>
      <c r="W57" s="731">
        <f t="shared" si="12"/>
        <v>0</v>
      </c>
      <c r="X57" s="843"/>
    </row>
    <row r="58" spans="1:24" s="730" customFormat="1">
      <c r="B58" s="846" t="s">
        <v>420</v>
      </c>
      <c r="C58" s="844">
        <f t="shared" si="9"/>
        <v>1727595.2719817646</v>
      </c>
      <c r="D58" s="843">
        <f t="shared" ref="D58:W58" si="13">SUM(D56:D57)</f>
        <v>1069890.2070571147</v>
      </c>
      <c r="E58" s="843">
        <f t="shared" si="13"/>
        <v>405112.69395852205</v>
      </c>
      <c r="F58" s="843">
        <f t="shared" si="13"/>
        <v>250532.12284949137</v>
      </c>
      <c r="G58" s="843">
        <f t="shared" si="13"/>
        <v>0</v>
      </c>
      <c r="H58" s="843">
        <f t="shared" si="13"/>
        <v>0</v>
      </c>
      <c r="I58" s="843">
        <f t="shared" si="13"/>
        <v>0</v>
      </c>
      <c r="J58" s="843">
        <f t="shared" si="13"/>
        <v>0</v>
      </c>
      <c r="K58" s="843">
        <f t="shared" si="13"/>
        <v>0</v>
      </c>
      <c r="L58" s="843">
        <f t="shared" si="13"/>
        <v>2060.2481166364332</v>
      </c>
      <c r="M58" s="843">
        <f t="shared" si="13"/>
        <v>0</v>
      </c>
      <c r="N58" s="843">
        <f t="shared" si="13"/>
        <v>0</v>
      </c>
      <c r="O58" s="843">
        <f t="shared" si="13"/>
        <v>0</v>
      </c>
      <c r="P58" s="843">
        <f t="shared" si="13"/>
        <v>0</v>
      </c>
      <c r="Q58" s="843">
        <f t="shared" si="13"/>
        <v>0</v>
      </c>
      <c r="R58" s="843">
        <f t="shared" si="13"/>
        <v>0</v>
      </c>
      <c r="S58" s="843">
        <f t="shared" si="13"/>
        <v>0</v>
      </c>
      <c r="T58" s="843">
        <f t="shared" si="13"/>
        <v>0</v>
      </c>
      <c r="U58" s="843">
        <f t="shared" si="13"/>
        <v>0</v>
      </c>
      <c r="V58" s="843">
        <f t="shared" si="13"/>
        <v>0</v>
      </c>
      <c r="W58" s="731">
        <f t="shared" si="13"/>
        <v>0</v>
      </c>
      <c r="X58" s="843"/>
    </row>
    <row r="59" spans="1:24" s="730" customFormat="1">
      <c r="B59" s="846"/>
      <c r="C59" s="844"/>
      <c r="D59" s="843"/>
      <c r="E59" s="843"/>
      <c r="F59" s="843"/>
      <c r="G59" s="843"/>
      <c r="H59" s="843"/>
      <c r="I59" s="843"/>
      <c r="J59" s="843"/>
      <c r="K59" s="843"/>
      <c r="L59" s="843"/>
      <c r="M59" s="843"/>
      <c r="N59" s="843"/>
      <c r="O59" s="843"/>
      <c r="P59" s="843"/>
      <c r="Q59" s="843"/>
      <c r="R59" s="843"/>
      <c r="S59" s="843"/>
      <c r="T59" s="843"/>
      <c r="U59" s="843"/>
      <c r="V59" s="843"/>
      <c r="W59" s="731"/>
      <c r="X59" s="843"/>
    </row>
    <row r="60" spans="1:24" s="752" customFormat="1">
      <c r="B60" s="839" t="s">
        <v>1169</v>
      </c>
      <c r="C60" s="844">
        <f>SUM(D60:W60)</f>
        <v>0</v>
      </c>
      <c r="D60" s="843">
        <f>'O2.2 Primary Cost PLCC Adj'!D62</f>
        <v>0</v>
      </c>
      <c r="E60" s="843">
        <f>'O2.2 Primary Cost PLCC Adj'!E62</f>
        <v>0</v>
      </c>
      <c r="F60" s="843">
        <f>'O2.2 Primary Cost PLCC Adj'!F62</f>
        <v>0</v>
      </c>
      <c r="G60" s="843">
        <f>'O2.2 Primary Cost PLCC Adj'!G62</f>
        <v>0</v>
      </c>
      <c r="H60" s="843">
        <f>'O2.2 Primary Cost PLCC Adj'!H62</f>
        <v>0</v>
      </c>
      <c r="I60" s="843">
        <f>'O2.2 Primary Cost PLCC Adj'!I62</f>
        <v>0</v>
      </c>
      <c r="J60" s="843">
        <f>'O2.2 Primary Cost PLCC Adj'!J62</f>
        <v>0</v>
      </c>
      <c r="K60" s="843">
        <f>'O2.2 Primary Cost PLCC Adj'!K62</f>
        <v>0</v>
      </c>
      <c r="L60" s="843">
        <f>'O2.2 Primary Cost PLCC Adj'!L62</f>
        <v>0</v>
      </c>
      <c r="M60" s="843">
        <f>'O2.2 Primary Cost PLCC Adj'!M62</f>
        <v>0</v>
      </c>
      <c r="N60" s="843">
        <f>'O2.2 Primary Cost PLCC Adj'!N62</f>
        <v>0</v>
      </c>
      <c r="O60" s="843">
        <f>'O2.2 Primary Cost PLCC Adj'!O62</f>
        <v>0</v>
      </c>
      <c r="P60" s="843">
        <f>'O2.2 Primary Cost PLCC Adj'!P62</f>
        <v>0</v>
      </c>
      <c r="Q60" s="843">
        <f>'O2.2 Primary Cost PLCC Adj'!Q62</f>
        <v>0</v>
      </c>
      <c r="R60" s="843">
        <f>'O2.2 Primary Cost PLCC Adj'!R62</f>
        <v>0</v>
      </c>
      <c r="S60" s="843">
        <f>'O2.2 Primary Cost PLCC Adj'!S62</f>
        <v>0</v>
      </c>
      <c r="T60" s="843">
        <f>'O2.2 Primary Cost PLCC Adj'!T62</f>
        <v>0</v>
      </c>
      <c r="U60" s="843">
        <f>'O2.2 Primary Cost PLCC Adj'!U62</f>
        <v>0</v>
      </c>
      <c r="V60" s="843">
        <f>'O2.2 Primary Cost PLCC Adj'!V62</f>
        <v>0</v>
      </c>
      <c r="W60" s="731">
        <f>'O2.2 Primary Cost PLCC Adj'!W62</f>
        <v>0</v>
      </c>
      <c r="X60" s="856"/>
    </row>
    <row r="61" spans="1:24" s="752" customFormat="1">
      <c r="B61" s="839" t="s">
        <v>1170</v>
      </c>
      <c r="C61" s="844">
        <f>SUM(D61:W61)</f>
        <v>0</v>
      </c>
      <c r="D61" s="843">
        <f>'O2.2 Primary Cost PLCC Adj'!D63</f>
        <v>0</v>
      </c>
      <c r="E61" s="843">
        <f>'O2.2 Primary Cost PLCC Adj'!E63</f>
        <v>0</v>
      </c>
      <c r="F61" s="843">
        <f>'O2.2 Primary Cost PLCC Adj'!F63</f>
        <v>0</v>
      </c>
      <c r="G61" s="843">
        <f>'O2.2 Primary Cost PLCC Adj'!G63</f>
        <v>0</v>
      </c>
      <c r="H61" s="843">
        <f>'O2.2 Primary Cost PLCC Adj'!H63</f>
        <v>0</v>
      </c>
      <c r="I61" s="843">
        <f>'O2.2 Primary Cost PLCC Adj'!I63</f>
        <v>0</v>
      </c>
      <c r="J61" s="843">
        <f>'O2.2 Primary Cost PLCC Adj'!J63</f>
        <v>0</v>
      </c>
      <c r="K61" s="843">
        <f>'O2.2 Primary Cost PLCC Adj'!K63</f>
        <v>0</v>
      </c>
      <c r="L61" s="843">
        <f>'O2.2 Primary Cost PLCC Adj'!L63</f>
        <v>0</v>
      </c>
      <c r="M61" s="843">
        <f>'O2.2 Primary Cost PLCC Adj'!M63</f>
        <v>0</v>
      </c>
      <c r="N61" s="843">
        <f>'O2.2 Primary Cost PLCC Adj'!N63</f>
        <v>0</v>
      </c>
      <c r="O61" s="843">
        <f>'O2.2 Primary Cost PLCC Adj'!O63</f>
        <v>0</v>
      </c>
      <c r="P61" s="843">
        <f>'O2.2 Primary Cost PLCC Adj'!P63</f>
        <v>0</v>
      </c>
      <c r="Q61" s="843">
        <f>'O2.2 Primary Cost PLCC Adj'!Q63</f>
        <v>0</v>
      </c>
      <c r="R61" s="843">
        <f>'O2.2 Primary Cost PLCC Adj'!R63</f>
        <v>0</v>
      </c>
      <c r="S61" s="843">
        <f>'O2.2 Primary Cost PLCC Adj'!S63</f>
        <v>0</v>
      </c>
      <c r="T61" s="843">
        <f>'O2.2 Primary Cost PLCC Adj'!T63</f>
        <v>0</v>
      </c>
      <c r="U61" s="843">
        <f>'O2.2 Primary Cost PLCC Adj'!U63</f>
        <v>0</v>
      </c>
      <c r="V61" s="843">
        <f>'O2.2 Primary Cost PLCC Adj'!V63</f>
        <v>0</v>
      </c>
      <c r="W61" s="731">
        <f>'O2.2 Primary Cost PLCC Adj'!W63</f>
        <v>0</v>
      </c>
    </row>
    <row r="62" spans="1:24" s="752" customFormat="1">
      <c r="B62" s="839" t="s">
        <v>1171</v>
      </c>
      <c r="C62" s="844">
        <f>SUM(D62:W62)</f>
        <v>0</v>
      </c>
      <c r="D62" s="843">
        <f>'O2.2 Primary Cost PLCC Adj'!D64</f>
        <v>0</v>
      </c>
      <c r="E62" s="843">
        <f>'O2.2 Primary Cost PLCC Adj'!E64</f>
        <v>0</v>
      </c>
      <c r="F62" s="843">
        <f>'O2.2 Primary Cost PLCC Adj'!F64</f>
        <v>0</v>
      </c>
      <c r="G62" s="843">
        <f>'O2.2 Primary Cost PLCC Adj'!G64</f>
        <v>0</v>
      </c>
      <c r="H62" s="843">
        <f>'O2.2 Primary Cost PLCC Adj'!H64</f>
        <v>0</v>
      </c>
      <c r="I62" s="843">
        <f>'O2.2 Primary Cost PLCC Adj'!I64</f>
        <v>0</v>
      </c>
      <c r="J62" s="843">
        <f>'O2.2 Primary Cost PLCC Adj'!J64</f>
        <v>0</v>
      </c>
      <c r="K62" s="843">
        <f>'O2.2 Primary Cost PLCC Adj'!K64</f>
        <v>0</v>
      </c>
      <c r="L62" s="843">
        <f>'O2.2 Primary Cost PLCC Adj'!L64</f>
        <v>0</v>
      </c>
      <c r="M62" s="843">
        <f>'O2.2 Primary Cost PLCC Adj'!M64</f>
        <v>0</v>
      </c>
      <c r="N62" s="843">
        <f>'O2.2 Primary Cost PLCC Adj'!N64</f>
        <v>0</v>
      </c>
      <c r="O62" s="843">
        <f>'O2.2 Primary Cost PLCC Adj'!O64</f>
        <v>0</v>
      </c>
      <c r="P62" s="843">
        <f>'O2.2 Primary Cost PLCC Adj'!P64</f>
        <v>0</v>
      </c>
      <c r="Q62" s="843">
        <f>'O2.2 Primary Cost PLCC Adj'!Q64</f>
        <v>0</v>
      </c>
      <c r="R62" s="843">
        <f>'O2.2 Primary Cost PLCC Adj'!R64</f>
        <v>0</v>
      </c>
      <c r="S62" s="843">
        <f>'O2.2 Primary Cost PLCC Adj'!S64</f>
        <v>0</v>
      </c>
      <c r="T62" s="843">
        <f>'O2.2 Primary Cost PLCC Adj'!T64</f>
        <v>0</v>
      </c>
      <c r="U62" s="843">
        <f>'O2.2 Primary Cost PLCC Adj'!U64</f>
        <v>0</v>
      </c>
      <c r="V62" s="843">
        <f>'O2.2 Primary Cost PLCC Adj'!V64</f>
        <v>0</v>
      </c>
      <c r="W62" s="731">
        <f>'O2.2 Primary Cost PLCC Adj'!W64</f>
        <v>0</v>
      </c>
    </row>
    <row r="63" spans="1:24" s="752" customFormat="1">
      <c r="B63" s="839" t="s">
        <v>1172</v>
      </c>
      <c r="C63" s="844">
        <f>SUM(D63:W63)</f>
        <v>0</v>
      </c>
      <c r="D63" s="843">
        <f>'O2.2 Primary Cost PLCC Adj'!D65</f>
        <v>0</v>
      </c>
      <c r="E63" s="843">
        <f>'O2.2 Primary Cost PLCC Adj'!E65</f>
        <v>0</v>
      </c>
      <c r="F63" s="843">
        <f>'O2.2 Primary Cost PLCC Adj'!F65</f>
        <v>0</v>
      </c>
      <c r="G63" s="843">
        <f>'O2.2 Primary Cost PLCC Adj'!G65</f>
        <v>0</v>
      </c>
      <c r="H63" s="843">
        <f>'O2.2 Primary Cost PLCC Adj'!H65</f>
        <v>0</v>
      </c>
      <c r="I63" s="843">
        <f>'O2.2 Primary Cost PLCC Adj'!I65</f>
        <v>0</v>
      </c>
      <c r="J63" s="843">
        <f>'O2.2 Primary Cost PLCC Adj'!J65</f>
        <v>0</v>
      </c>
      <c r="K63" s="843">
        <f>'O2.2 Primary Cost PLCC Adj'!K65</f>
        <v>0</v>
      </c>
      <c r="L63" s="843">
        <f>'O2.2 Primary Cost PLCC Adj'!L65</f>
        <v>0</v>
      </c>
      <c r="M63" s="843">
        <f>'O2.2 Primary Cost PLCC Adj'!M65</f>
        <v>0</v>
      </c>
      <c r="N63" s="843">
        <f>'O2.2 Primary Cost PLCC Adj'!N65</f>
        <v>0</v>
      </c>
      <c r="O63" s="843">
        <f>'O2.2 Primary Cost PLCC Adj'!O65</f>
        <v>0</v>
      </c>
      <c r="P63" s="843">
        <f>'O2.2 Primary Cost PLCC Adj'!P65</f>
        <v>0</v>
      </c>
      <c r="Q63" s="843">
        <f>'O2.2 Primary Cost PLCC Adj'!Q65</f>
        <v>0</v>
      </c>
      <c r="R63" s="843">
        <f>'O2.2 Primary Cost PLCC Adj'!R65</f>
        <v>0</v>
      </c>
      <c r="S63" s="843">
        <f>'O2.2 Primary Cost PLCC Adj'!S65</f>
        <v>0</v>
      </c>
      <c r="T63" s="843">
        <f>'O2.2 Primary Cost PLCC Adj'!T65</f>
        <v>0</v>
      </c>
      <c r="U63" s="843">
        <f>'O2.2 Primary Cost PLCC Adj'!U65</f>
        <v>0</v>
      </c>
      <c r="V63" s="843">
        <f>'O2.2 Primary Cost PLCC Adj'!V65</f>
        <v>0</v>
      </c>
      <c r="W63" s="731">
        <f>'O2.2 Primary Cost PLCC Adj'!W65</f>
        <v>0</v>
      </c>
    </row>
    <row r="64" spans="1:24" s="901" customFormat="1" ht="23.25" customHeight="1">
      <c r="B64" s="985" t="s">
        <v>749</v>
      </c>
      <c r="C64" s="986">
        <f>SUM(D64:W64)</f>
        <v>0</v>
      </c>
      <c r="D64" s="987">
        <f t="shared" ref="D64:W64" si="14">SUM(D60:D63)</f>
        <v>0</v>
      </c>
      <c r="E64" s="987">
        <f t="shared" si="14"/>
        <v>0</v>
      </c>
      <c r="F64" s="987">
        <f t="shared" si="14"/>
        <v>0</v>
      </c>
      <c r="G64" s="987">
        <f t="shared" si="14"/>
        <v>0</v>
      </c>
      <c r="H64" s="987">
        <f t="shared" si="14"/>
        <v>0</v>
      </c>
      <c r="I64" s="987">
        <f t="shared" si="14"/>
        <v>0</v>
      </c>
      <c r="J64" s="987">
        <f t="shared" si="14"/>
        <v>0</v>
      </c>
      <c r="K64" s="987">
        <f t="shared" si="14"/>
        <v>0</v>
      </c>
      <c r="L64" s="987">
        <f t="shared" si="14"/>
        <v>0</v>
      </c>
      <c r="M64" s="987">
        <f t="shared" si="14"/>
        <v>0</v>
      </c>
      <c r="N64" s="987">
        <f t="shared" si="14"/>
        <v>0</v>
      </c>
      <c r="O64" s="987">
        <f t="shared" si="14"/>
        <v>0</v>
      </c>
      <c r="P64" s="987">
        <f t="shared" si="14"/>
        <v>0</v>
      </c>
      <c r="Q64" s="987">
        <f t="shared" si="14"/>
        <v>0</v>
      </c>
      <c r="R64" s="987">
        <f t="shared" si="14"/>
        <v>0</v>
      </c>
      <c r="S64" s="987">
        <f t="shared" si="14"/>
        <v>0</v>
      </c>
      <c r="T64" s="987">
        <f t="shared" si="14"/>
        <v>0</v>
      </c>
      <c r="U64" s="987">
        <f t="shared" si="14"/>
        <v>0</v>
      </c>
      <c r="V64" s="987">
        <f t="shared" si="14"/>
        <v>0</v>
      </c>
      <c r="W64" s="988">
        <f t="shared" si="14"/>
        <v>0</v>
      </c>
    </row>
    <row r="65" spans="1:24" s="752" customFormat="1">
      <c r="C65" s="858"/>
      <c r="D65" s="856"/>
      <c r="E65" s="856"/>
      <c r="F65" s="856"/>
      <c r="G65" s="856"/>
      <c r="H65" s="856"/>
      <c r="I65" s="856"/>
      <c r="J65" s="856"/>
      <c r="K65" s="856"/>
      <c r="L65" s="856"/>
      <c r="M65" s="856"/>
      <c r="N65" s="856"/>
      <c r="O65" s="856"/>
      <c r="P65" s="856"/>
      <c r="Q65" s="856"/>
      <c r="R65" s="856"/>
      <c r="S65" s="856"/>
      <c r="T65" s="856"/>
      <c r="U65" s="856"/>
      <c r="V65" s="856"/>
      <c r="W65" s="859"/>
    </row>
    <row r="66" spans="1:24" s="752" customFormat="1">
      <c r="B66" s="839" t="s">
        <v>1161</v>
      </c>
      <c r="C66" s="844">
        <f>SUM(D66:W66)</f>
        <v>0</v>
      </c>
      <c r="D66" s="843">
        <f>'O2.2 Primary Cost PLCC Adj'!D47</f>
        <v>0</v>
      </c>
      <c r="E66" s="843">
        <f>'O2.2 Primary Cost PLCC Adj'!E47</f>
        <v>0</v>
      </c>
      <c r="F66" s="843">
        <f>'O2.2 Primary Cost PLCC Adj'!F47</f>
        <v>0</v>
      </c>
      <c r="G66" s="843">
        <f>'O2.2 Primary Cost PLCC Adj'!G47</f>
        <v>0</v>
      </c>
      <c r="H66" s="843">
        <f>'O2.2 Primary Cost PLCC Adj'!H47</f>
        <v>0</v>
      </c>
      <c r="I66" s="843">
        <f>'O2.2 Primary Cost PLCC Adj'!I47</f>
        <v>0</v>
      </c>
      <c r="J66" s="843">
        <f>'O2.2 Primary Cost PLCC Adj'!J47</f>
        <v>0</v>
      </c>
      <c r="K66" s="843">
        <f>'O2.2 Primary Cost PLCC Adj'!K47</f>
        <v>0</v>
      </c>
      <c r="L66" s="843">
        <f>'O2.2 Primary Cost PLCC Adj'!L47</f>
        <v>0</v>
      </c>
      <c r="M66" s="843">
        <f>'O2.2 Primary Cost PLCC Adj'!M47</f>
        <v>0</v>
      </c>
      <c r="N66" s="843">
        <f>'O2.2 Primary Cost PLCC Adj'!N47</f>
        <v>0</v>
      </c>
      <c r="O66" s="843">
        <f>'O2.2 Primary Cost PLCC Adj'!O47</f>
        <v>0</v>
      </c>
      <c r="P66" s="843">
        <f>'O2.2 Primary Cost PLCC Adj'!P47</f>
        <v>0</v>
      </c>
      <c r="Q66" s="843">
        <f>'O2.2 Primary Cost PLCC Adj'!Q47</f>
        <v>0</v>
      </c>
      <c r="R66" s="843">
        <f>'O2.2 Primary Cost PLCC Adj'!R47</f>
        <v>0</v>
      </c>
      <c r="S66" s="843">
        <f>'O2.2 Primary Cost PLCC Adj'!S47</f>
        <v>0</v>
      </c>
      <c r="T66" s="843">
        <f>'O2.2 Primary Cost PLCC Adj'!T47</f>
        <v>0</v>
      </c>
      <c r="U66" s="843">
        <f>'O2.2 Primary Cost PLCC Adj'!U47</f>
        <v>0</v>
      </c>
      <c r="V66" s="843">
        <f>'O2.2 Primary Cost PLCC Adj'!V47</f>
        <v>0</v>
      </c>
      <c r="W66" s="731">
        <f>'O2.2 Primary Cost PLCC Adj'!W47</f>
        <v>0</v>
      </c>
    </row>
    <row r="67" spans="1:24" s="856" customFormat="1">
      <c r="B67" s="839" t="s">
        <v>1179</v>
      </c>
      <c r="C67" s="844">
        <f>SUM(D67:W67)</f>
        <v>6101169.3015000001</v>
      </c>
      <c r="D67" s="843">
        <f>'O2.2 Primary Cost PLCC Adj'!D48</f>
        <v>2293798.0455513182</v>
      </c>
      <c r="E67" s="843">
        <f>'O2.2 Primary Cost PLCC Adj'!E48</f>
        <v>1073898.7005271185</v>
      </c>
      <c r="F67" s="843">
        <f>'O2.2 Primary Cost PLCC Adj'!F48</f>
        <v>2729404.8435117416</v>
      </c>
      <c r="G67" s="843">
        <f>'O2.2 Primary Cost PLCC Adj'!G48</f>
        <v>0</v>
      </c>
      <c r="H67" s="843">
        <f>'O2.2 Primary Cost PLCC Adj'!H48</f>
        <v>0</v>
      </c>
      <c r="I67" s="843">
        <f>'O2.2 Primary Cost PLCC Adj'!I48</f>
        <v>0</v>
      </c>
      <c r="J67" s="843">
        <f>'O2.2 Primary Cost PLCC Adj'!J48</f>
        <v>0</v>
      </c>
      <c r="K67" s="843">
        <f>'O2.2 Primary Cost PLCC Adj'!K48</f>
        <v>0</v>
      </c>
      <c r="L67" s="843">
        <f>'O2.2 Primary Cost PLCC Adj'!L48</f>
        <v>4067.7119098211192</v>
      </c>
      <c r="M67" s="843">
        <f>'O2.2 Primary Cost PLCC Adj'!M48</f>
        <v>0</v>
      </c>
      <c r="N67" s="843">
        <f>'O2.2 Primary Cost PLCC Adj'!N48</f>
        <v>0</v>
      </c>
      <c r="O67" s="843">
        <f>'O2.2 Primary Cost PLCC Adj'!O48</f>
        <v>0</v>
      </c>
      <c r="P67" s="843">
        <f>'O2.2 Primary Cost PLCC Adj'!P48</f>
        <v>0</v>
      </c>
      <c r="Q67" s="843">
        <f>'O2.2 Primary Cost PLCC Adj'!Q48</f>
        <v>0</v>
      </c>
      <c r="R67" s="843">
        <f>'O2.2 Primary Cost PLCC Adj'!R48</f>
        <v>0</v>
      </c>
      <c r="S67" s="843">
        <f>'O2.2 Primary Cost PLCC Adj'!S48</f>
        <v>0</v>
      </c>
      <c r="T67" s="843">
        <f>'O2.2 Primary Cost PLCC Adj'!T48</f>
        <v>0</v>
      </c>
      <c r="U67" s="843">
        <f>'O2.2 Primary Cost PLCC Adj'!U48</f>
        <v>0</v>
      </c>
      <c r="V67" s="843">
        <f>'O2.2 Primary Cost PLCC Adj'!V48</f>
        <v>0</v>
      </c>
      <c r="W67" s="731">
        <f>'O2.2 Primary Cost PLCC Adj'!W48</f>
        <v>0</v>
      </c>
    </row>
    <row r="68" spans="1:24" s="856" customFormat="1">
      <c r="B68" s="839" t="s">
        <v>1163</v>
      </c>
      <c r="C68" s="844">
        <f>SUM(D68:W68)</f>
        <v>3258125.0000000005</v>
      </c>
      <c r="D68" s="843">
        <f>'O2.2 Primary Cost PLCC Adj'!D49</f>
        <v>1224925.9753084546</v>
      </c>
      <c r="E68" s="843">
        <f>'O2.2 Primary Cost PLCC Adj'!E49</f>
        <v>573479.61198105081</v>
      </c>
      <c r="F68" s="843">
        <f>'O2.2 Primary Cost PLCC Adj'!F49</f>
        <v>1457547.1874842702</v>
      </c>
      <c r="G68" s="843">
        <f>'O2.2 Primary Cost PLCC Adj'!G49</f>
        <v>0</v>
      </c>
      <c r="H68" s="843">
        <f>'O2.2 Primary Cost PLCC Adj'!H49</f>
        <v>0</v>
      </c>
      <c r="I68" s="843">
        <f>'O2.2 Primary Cost PLCC Adj'!I49</f>
        <v>0</v>
      </c>
      <c r="J68" s="843">
        <f>'O2.2 Primary Cost PLCC Adj'!J49</f>
        <v>0</v>
      </c>
      <c r="K68" s="843">
        <f>'O2.2 Primary Cost PLCC Adj'!K49</f>
        <v>0</v>
      </c>
      <c r="L68" s="843">
        <f>'O2.2 Primary Cost PLCC Adj'!L49</f>
        <v>2172.2252262246843</v>
      </c>
      <c r="M68" s="843">
        <f>'O2.2 Primary Cost PLCC Adj'!M49</f>
        <v>0</v>
      </c>
      <c r="N68" s="843">
        <f>'O2.2 Primary Cost PLCC Adj'!N49</f>
        <v>0</v>
      </c>
      <c r="O68" s="843">
        <f>'O2.2 Primary Cost PLCC Adj'!O49</f>
        <v>0</v>
      </c>
      <c r="P68" s="843">
        <f>'O2.2 Primary Cost PLCC Adj'!P49</f>
        <v>0</v>
      </c>
      <c r="Q68" s="843">
        <f>'O2.2 Primary Cost PLCC Adj'!Q49</f>
        <v>0</v>
      </c>
      <c r="R68" s="843">
        <f>'O2.2 Primary Cost PLCC Adj'!R49</f>
        <v>0</v>
      </c>
      <c r="S68" s="843">
        <f>'O2.2 Primary Cost PLCC Adj'!S49</f>
        <v>0</v>
      </c>
      <c r="T68" s="843">
        <f>'O2.2 Primary Cost PLCC Adj'!T49</f>
        <v>0</v>
      </c>
      <c r="U68" s="843">
        <f>'O2.2 Primary Cost PLCC Adj'!U49</f>
        <v>0</v>
      </c>
      <c r="V68" s="843">
        <f>'O2.2 Primary Cost PLCC Adj'!V49</f>
        <v>0</v>
      </c>
      <c r="W68" s="731">
        <f>'O2.2 Primary Cost PLCC Adj'!W49</f>
        <v>0</v>
      </c>
      <c r="X68" s="860"/>
    </row>
    <row r="69" spans="1:24" s="856" customFormat="1">
      <c r="B69" s="839" t="s">
        <v>1167</v>
      </c>
      <c r="C69" s="844">
        <f>SUM(D69:W69)</f>
        <v>0</v>
      </c>
      <c r="D69" s="843">
        <f>'O2.2 Primary Cost PLCC Adj'!D50</f>
        <v>0</v>
      </c>
      <c r="E69" s="843">
        <f>'O2.2 Primary Cost PLCC Adj'!E50</f>
        <v>0</v>
      </c>
      <c r="F69" s="843">
        <f>'O2.2 Primary Cost PLCC Adj'!F50</f>
        <v>0</v>
      </c>
      <c r="G69" s="843">
        <f>'O2.2 Primary Cost PLCC Adj'!G50</f>
        <v>0</v>
      </c>
      <c r="H69" s="843">
        <f>'O2.2 Primary Cost PLCC Adj'!H50</f>
        <v>0</v>
      </c>
      <c r="I69" s="843">
        <f>'O2.2 Primary Cost PLCC Adj'!I50</f>
        <v>0</v>
      </c>
      <c r="J69" s="843">
        <f>'O2.2 Primary Cost PLCC Adj'!J50</f>
        <v>0</v>
      </c>
      <c r="K69" s="843">
        <f>'O2.2 Primary Cost PLCC Adj'!K50</f>
        <v>0</v>
      </c>
      <c r="L69" s="843">
        <f>'O2.2 Primary Cost PLCC Adj'!L50</f>
        <v>0</v>
      </c>
      <c r="M69" s="843">
        <f>'O2.2 Primary Cost PLCC Adj'!M50</f>
        <v>0</v>
      </c>
      <c r="N69" s="843">
        <f>'O2.2 Primary Cost PLCC Adj'!N50</f>
        <v>0</v>
      </c>
      <c r="O69" s="843">
        <f>'O2.2 Primary Cost PLCC Adj'!O50</f>
        <v>0</v>
      </c>
      <c r="P69" s="843">
        <f>'O2.2 Primary Cost PLCC Adj'!P50</f>
        <v>0</v>
      </c>
      <c r="Q69" s="843">
        <f>'O2.2 Primary Cost PLCC Adj'!Q50</f>
        <v>0</v>
      </c>
      <c r="R69" s="843">
        <f>'O2.2 Primary Cost PLCC Adj'!R50</f>
        <v>0</v>
      </c>
      <c r="S69" s="843">
        <f>'O2.2 Primary Cost PLCC Adj'!S50</f>
        <v>0</v>
      </c>
      <c r="T69" s="843">
        <f>'O2.2 Primary Cost PLCC Adj'!T50</f>
        <v>0</v>
      </c>
      <c r="U69" s="843">
        <f>'O2.2 Primary Cost PLCC Adj'!U50</f>
        <v>0</v>
      </c>
      <c r="V69" s="843">
        <f>'O2.2 Primary Cost PLCC Adj'!V50</f>
        <v>0</v>
      </c>
      <c r="W69" s="731">
        <f>'O2.2 Primary Cost PLCC Adj'!W50</f>
        <v>0</v>
      </c>
      <c r="X69" s="860"/>
    </row>
    <row r="70" spans="1:24" s="901" customFormat="1" ht="23.25" customHeight="1">
      <c r="B70" s="985" t="s">
        <v>749</v>
      </c>
      <c r="C70" s="986">
        <f>SUM(D70:W70)</f>
        <v>9359294.3015000001</v>
      </c>
      <c r="D70" s="987">
        <f t="shared" ref="D70:W70" si="15">SUM(D66:D69)</f>
        <v>3518724.0208597728</v>
      </c>
      <c r="E70" s="987">
        <f t="shared" si="15"/>
        <v>1647378.3125081693</v>
      </c>
      <c r="F70" s="987">
        <f t="shared" si="15"/>
        <v>4186952.0309960116</v>
      </c>
      <c r="G70" s="987">
        <f t="shared" si="15"/>
        <v>0</v>
      </c>
      <c r="H70" s="987">
        <f t="shared" si="15"/>
        <v>0</v>
      </c>
      <c r="I70" s="987">
        <f t="shared" si="15"/>
        <v>0</v>
      </c>
      <c r="J70" s="987">
        <f t="shared" si="15"/>
        <v>0</v>
      </c>
      <c r="K70" s="987">
        <f t="shared" si="15"/>
        <v>0</v>
      </c>
      <c r="L70" s="987">
        <f t="shared" si="15"/>
        <v>6239.9371360458035</v>
      </c>
      <c r="M70" s="987">
        <f t="shared" si="15"/>
        <v>0</v>
      </c>
      <c r="N70" s="987">
        <f t="shared" si="15"/>
        <v>0</v>
      </c>
      <c r="O70" s="987">
        <f t="shared" si="15"/>
        <v>0</v>
      </c>
      <c r="P70" s="987">
        <f t="shared" si="15"/>
        <v>0</v>
      </c>
      <c r="Q70" s="987">
        <f t="shared" si="15"/>
        <v>0</v>
      </c>
      <c r="R70" s="987">
        <f t="shared" si="15"/>
        <v>0</v>
      </c>
      <c r="S70" s="987">
        <f t="shared" si="15"/>
        <v>0</v>
      </c>
      <c r="T70" s="987">
        <f t="shared" si="15"/>
        <v>0</v>
      </c>
      <c r="U70" s="987">
        <f t="shared" si="15"/>
        <v>0</v>
      </c>
      <c r="V70" s="987">
        <f t="shared" si="15"/>
        <v>0</v>
      </c>
      <c r="W70" s="988">
        <f t="shared" si="15"/>
        <v>0</v>
      </c>
    </row>
    <row r="71" spans="1:24" s="885" customFormat="1">
      <c r="A71" s="856"/>
      <c r="B71" s="866"/>
      <c r="C71" s="884"/>
      <c r="W71" s="886"/>
    </row>
    <row r="72" spans="1:24" s="860" customFormat="1">
      <c r="A72" s="887"/>
      <c r="B72" s="989" t="s">
        <v>797</v>
      </c>
      <c r="C72" s="889"/>
      <c r="W72" s="890"/>
    </row>
    <row r="73" spans="1:24" s="856" customFormat="1">
      <c r="A73" s="231"/>
      <c r="B73" s="891" t="s">
        <v>798</v>
      </c>
      <c r="C73" s="844">
        <f t="shared" ref="C73:C84" si="16">SUM(D73:W73)</f>
        <v>8450</v>
      </c>
      <c r="D73" s="843">
        <f>'O2.2 Primary Cost PLCC Adj'!D75</f>
        <v>3813.6036301967697</v>
      </c>
      <c r="E73" s="843">
        <f>'O2.2 Primary Cost PLCC Adj'!E75</f>
        <v>1640.7396521366079</v>
      </c>
      <c r="F73" s="843">
        <f>'O2.2 Primary Cost PLCC Adj'!F75</f>
        <v>2988.6532714771824</v>
      </c>
      <c r="G73" s="843">
        <f>'O2.2 Primary Cost PLCC Adj'!G75</f>
        <v>0</v>
      </c>
      <c r="H73" s="843">
        <f>'O2.2 Primary Cost PLCC Adj'!H75</f>
        <v>0</v>
      </c>
      <c r="I73" s="843">
        <f>'O2.2 Primary Cost PLCC Adj'!I75</f>
        <v>0</v>
      </c>
      <c r="J73" s="843">
        <f>'O2.2 Primary Cost PLCC Adj'!J75</f>
        <v>0</v>
      </c>
      <c r="K73" s="843">
        <f>'O2.2 Primary Cost PLCC Adj'!K75</f>
        <v>0</v>
      </c>
      <c r="L73" s="843">
        <f>'O2.2 Primary Cost PLCC Adj'!L75</f>
        <v>7.0034461894398934</v>
      </c>
      <c r="M73" s="843">
        <f>'O2.2 Primary Cost PLCC Adj'!M75</f>
        <v>0</v>
      </c>
      <c r="N73" s="843">
        <f>'O2.2 Primary Cost PLCC Adj'!N75</f>
        <v>0</v>
      </c>
      <c r="O73" s="843">
        <f>'O2.2 Primary Cost PLCC Adj'!O75</f>
        <v>0</v>
      </c>
      <c r="P73" s="843">
        <f>'O2.2 Primary Cost PLCC Adj'!P75</f>
        <v>0</v>
      </c>
      <c r="Q73" s="843">
        <f>'O2.2 Primary Cost PLCC Adj'!Q75</f>
        <v>0</v>
      </c>
      <c r="R73" s="843">
        <f>'O2.2 Primary Cost PLCC Adj'!R75</f>
        <v>0</v>
      </c>
      <c r="S73" s="843">
        <f>'O2.2 Primary Cost PLCC Adj'!S75</f>
        <v>0</v>
      </c>
      <c r="T73" s="843">
        <f>'O2.2 Primary Cost PLCC Adj'!T75</f>
        <v>0</v>
      </c>
      <c r="U73" s="843">
        <f>'O2.2 Primary Cost PLCC Adj'!U75</f>
        <v>0</v>
      </c>
      <c r="V73" s="843">
        <f>'O2.2 Primary Cost PLCC Adj'!V75</f>
        <v>0</v>
      </c>
      <c r="W73" s="731">
        <f>'O2.2 Primary Cost PLCC Adj'!W75</f>
        <v>0</v>
      </c>
    </row>
    <row r="74" spans="1:24" s="856" customFormat="1">
      <c r="A74" s="231"/>
      <c r="B74" s="891" t="s">
        <v>799</v>
      </c>
      <c r="C74" s="844">
        <f t="shared" si="16"/>
        <v>24699.999999999996</v>
      </c>
      <c r="D74" s="843">
        <f>'O2.2 Primary Cost PLCC Adj'!D76</f>
        <v>11147.456765190556</v>
      </c>
      <c r="E74" s="843">
        <f>'O2.2 Primary Cost PLCC Adj'!E76</f>
        <v>4796.0082139377773</v>
      </c>
      <c r="F74" s="843">
        <f>'O2.2 Primary Cost PLCC Adj'!F76</f>
        <v>8736.0634089333016</v>
      </c>
      <c r="G74" s="843">
        <f>'O2.2 Primary Cost PLCC Adj'!G76</f>
        <v>0</v>
      </c>
      <c r="H74" s="843">
        <f>'O2.2 Primary Cost PLCC Adj'!H76</f>
        <v>0</v>
      </c>
      <c r="I74" s="843">
        <f>'O2.2 Primary Cost PLCC Adj'!I76</f>
        <v>0</v>
      </c>
      <c r="J74" s="843">
        <f>'O2.2 Primary Cost PLCC Adj'!J76</f>
        <v>0</v>
      </c>
      <c r="K74" s="843">
        <f>'O2.2 Primary Cost PLCC Adj'!K76</f>
        <v>0</v>
      </c>
      <c r="L74" s="843">
        <f>'O2.2 Primary Cost PLCC Adj'!L76</f>
        <v>20.471611938362766</v>
      </c>
      <c r="M74" s="843">
        <f>'O2.2 Primary Cost PLCC Adj'!M76</f>
        <v>0</v>
      </c>
      <c r="N74" s="843">
        <f>'O2.2 Primary Cost PLCC Adj'!N76</f>
        <v>0</v>
      </c>
      <c r="O74" s="843">
        <f>'O2.2 Primary Cost PLCC Adj'!O76</f>
        <v>0</v>
      </c>
      <c r="P74" s="843">
        <f>'O2.2 Primary Cost PLCC Adj'!P76</f>
        <v>0</v>
      </c>
      <c r="Q74" s="843">
        <f>'O2.2 Primary Cost PLCC Adj'!Q76</f>
        <v>0</v>
      </c>
      <c r="R74" s="843">
        <f>'O2.2 Primary Cost PLCC Adj'!R76</f>
        <v>0</v>
      </c>
      <c r="S74" s="843">
        <f>'O2.2 Primary Cost PLCC Adj'!S76</f>
        <v>0</v>
      </c>
      <c r="T74" s="843">
        <f>'O2.2 Primary Cost PLCC Adj'!T76</f>
        <v>0</v>
      </c>
      <c r="U74" s="843">
        <f>'O2.2 Primary Cost PLCC Adj'!U76</f>
        <v>0</v>
      </c>
      <c r="V74" s="843">
        <f>'O2.2 Primary Cost PLCC Adj'!V76</f>
        <v>0</v>
      </c>
      <c r="W74" s="731">
        <f>'O2.2 Primary Cost PLCC Adj'!W76</f>
        <v>0</v>
      </c>
      <c r="X74" s="860"/>
    </row>
    <row r="75" spans="1:24" s="856" customFormat="1" ht="11.25" customHeight="1">
      <c r="A75" s="231"/>
      <c r="B75" s="891" t="s">
        <v>814</v>
      </c>
      <c r="C75" s="844">
        <f t="shared" si="16"/>
        <v>0</v>
      </c>
      <c r="D75" s="843">
        <f>'O2.2 Primary Cost PLCC Adj'!D77</f>
        <v>0</v>
      </c>
      <c r="E75" s="843">
        <f>'O2.2 Primary Cost PLCC Adj'!E77</f>
        <v>0</v>
      </c>
      <c r="F75" s="843">
        <f>'O2.2 Primary Cost PLCC Adj'!F77</f>
        <v>0</v>
      </c>
      <c r="G75" s="843">
        <f>'O2.2 Primary Cost PLCC Adj'!G77</f>
        <v>0</v>
      </c>
      <c r="H75" s="843">
        <f>'O2.2 Primary Cost PLCC Adj'!H77</f>
        <v>0</v>
      </c>
      <c r="I75" s="843">
        <f>'O2.2 Primary Cost PLCC Adj'!I77</f>
        <v>0</v>
      </c>
      <c r="J75" s="843">
        <f>'O2.2 Primary Cost PLCC Adj'!J77</f>
        <v>0</v>
      </c>
      <c r="K75" s="843">
        <f>'O2.2 Primary Cost PLCC Adj'!K77</f>
        <v>0</v>
      </c>
      <c r="L75" s="843">
        <f>'O2.2 Primary Cost PLCC Adj'!L77</f>
        <v>0</v>
      </c>
      <c r="M75" s="843">
        <f>'O2.2 Primary Cost PLCC Adj'!M77</f>
        <v>0</v>
      </c>
      <c r="N75" s="843">
        <f>'O2.2 Primary Cost PLCC Adj'!N77</f>
        <v>0</v>
      </c>
      <c r="O75" s="843">
        <f>'O2.2 Primary Cost PLCC Adj'!O77</f>
        <v>0</v>
      </c>
      <c r="P75" s="843">
        <f>'O2.2 Primary Cost PLCC Adj'!P77</f>
        <v>0</v>
      </c>
      <c r="Q75" s="843">
        <f>'O2.2 Primary Cost PLCC Adj'!Q77</f>
        <v>0</v>
      </c>
      <c r="R75" s="843">
        <f>'O2.2 Primary Cost PLCC Adj'!R77</f>
        <v>0</v>
      </c>
      <c r="S75" s="843">
        <f>'O2.2 Primary Cost PLCC Adj'!S77</f>
        <v>0</v>
      </c>
      <c r="T75" s="843">
        <f>'O2.2 Primary Cost PLCC Adj'!T77</f>
        <v>0</v>
      </c>
      <c r="U75" s="843">
        <f>'O2.2 Primary Cost PLCC Adj'!U77</f>
        <v>0</v>
      </c>
      <c r="V75" s="843">
        <f>'O2.2 Primary Cost PLCC Adj'!V77</f>
        <v>0</v>
      </c>
      <c r="W75" s="731">
        <f>'O2.2 Primary Cost PLCC Adj'!W77</f>
        <v>0</v>
      </c>
    </row>
    <row r="76" spans="1:24" s="856" customFormat="1">
      <c r="A76" s="231"/>
      <c r="B76" s="891" t="s">
        <v>815</v>
      </c>
      <c r="C76" s="844">
        <f t="shared" si="16"/>
        <v>0</v>
      </c>
      <c r="D76" s="843">
        <f>'O2.2 Primary Cost PLCC Adj'!D78</f>
        <v>0</v>
      </c>
      <c r="E76" s="843">
        <f>'O2.2 Primary Cost PLCC Adj'!E78</f>
        <v>0</v>
      </c>
      <c r="F76" s="843">
        <f>'O2.2 Primary Cost PLCC Adj'!F78</f>
        <v>0</v>
      </c>
      <c r="G76" s="843">
        <f>'O2.2 Primary Cost PLCC Adj'!G78</f>
        <v>0</v>
      </c>
      <c r="H76" s="843">
        <f>'O2.2 Primary Cost PLCC Adj'!H78</f>
        <v>0</v>
      </c>
      <c r="I76" s="843">
        <f>'O2.2 Primary Cost PLCC Adj'!I78</f>
        <v>0</v>
      </c>
      <c r="J76" s="843">
        <f>'O2.2 Primary Cost PLCC Adj'!J78</f>
        <v>0</v>
      </c>
      <c r="K76" s="843">
        <f>'O2.2 Primary Cost PLCC Adj'!K78</f>
        <v>0</v>
      </c>
      <c r="L76" s="843">
        <f>'O2.2 Primary Cost PLCC Adj'!L78</f>
        <v>0</v>
      </c>
      <c r="M76" s="843">
        <f>'O2.2 Primary Cost PLCC Adj'!M78</f>
        <v>0</v>
      </c>
      <c r="N76" s="843">
        <f>'O2.2 Primary Cost PLCC Adj'!N78</f>
        <v>0</v>
      </c>
      <c r="O76" s="843">
        <f>'O2.2 Primary Cost PLCC Adj'!O78</f>
        <v>0</v>
      </c>
      <c r="P76" s="843">
        <f>'O2.2 Primary Cost PLCC Adj'!P78</f>
        <v>0</v>
      </c>
      <c r="Q76" s="843">
        <f>'O2.2 Primary Cost PLCC Adj'!Q78</f>
        <v>0</v>
      </c>
      <c r="R76" s="843">
        <f>'O2.2 Primary Cost PLCC Adj'!R78</f>
        <v>0</v>
      </c>
      <c r="S76" s="843">
        <f>'O2.2 Primary Cost PLCC Adj'!S78</f>
        <v>0</v>
      </c>
      <c r="T76" s="843">
        <f>'O2.2 Primary Cost PLCC Adj'!T78</f>
        <v>0</v>
      </c>
      <c r="U76" s="843">
        <f>'O2.2 Primary Cost PLCC Adj'!U78</f>
        <v>0</v>
      </c>
      <c r="V76" s="843">
        <f>'O2.2 Primary Cost PLCC Adj'!V78</f>
        <v>0</v>
      </c>
      <c r="W76" s="731">
        <f>'O2.2 Primary Cost PLCC Adj'!W78</f>
        <v>0</v>
      </c>
    </row>
    <row r="77" spans="1:24" s="856" customFormat="1" ht="11.25" customHeight="1">
      <c r="A77" s="231"/>
      <c r="B77" s="891" t="s">
        <v>817</v>
      </c>
      <c r="C77" s="844">
        <f t="shared" si="16"/>
        <v>0</v>
      </c>
      <c r="D77" s="843">
        <f>'O2.2 Primary Cost PLCC Adj'!D79</f>
        <v>0</v>
      </c>
      <c r="E77" s="843">
        <f>'O2.2 Primary Cost PLCC Adj'!E79</f>
        <v>0</v>
      </c>
      <c r="F77" s="843">
        <f>'O2.2 Primary Cost PLCC Adj'!F79</f>
        <v>0</v>
      </c>
      <c r="G77" s="843">
        <f>'O2.2 Primary Cost PLCC Adj'!G79</f>
        <v>0</v>
      </c>
      <c r="H77" s="843">
        <f>'O2.2 Primary Cost PLCC Adj'!H79</f>
        <v>0</v>
      </c>
      <c r="I77" s="843">
        <f>'O2.2 Primary Cost PLCC Adj'!I79</f>
        <v>0</v>
      </c>
      <c r="J77" s="843">
        <f>'O2.2 Primary Cost PLCC Adj'!J79</f>
        <v>0</v>
      </c>
      <c r="K77" s="843">
        <f>'O2.2 Primary Cost PLCC Adj'!K79</f>
        <v>0</v>
      </c>
      <c r="L77" s="843">
        <f>'O2.2 Primary Cost PLCC Adj'!L79</f>
        <v>0</v>
      </c>
      <c r="M77" s="843">
        <f>'O2.2 Primary Cost PLCC Adj'!M79</f>
        <v>0</v>
      </c>
      <c r="N77" s="843">
        <f>'O2.2 Primary Cost PLCC Adj'!N79</f>
        <v>0</v>
      </c>
      <c r="O77" s="843">
        <f>'O2.2 Primary Cost PLCC Adj'!O79</f>
        <v>0</v>
      </c>
      <c r="P77" s="843">
        <f>'O2.2 Primary Cost PLCC Adj'!P79</f>
        <v>0</v>
      </c>
      <c r="Q77" s="843">
        <f>'O2.2 Primary Cost PLCC Adj'!Q79</f>
        <v>0</v>
      </c>
      <c r="R77" s="843">
        <f>'O2.2 Primary Cost PLCC Adj'!R79</f>
        <v>0</v>
      </c>
      <c r="S77" s="843">
        <f>'O2.2 Primary Cost PLCC Adj'!S79</f>
        <v>0</v>
      </c>
      <c r="T77" s="843">
        <f>'O2.2 Primary Cost PLCC Adj'!T79</f>
        <v>0</v>
      </c>
      <c r="U77" s="843">
        <f>'O2.2 Primary Cost PLCC Adj'!U79</f>
        <v>0</v>
      </c>
      <c r="V77" s="843">
        <f>'O2.2 Primary Cost PLCC Adj'!V79</f>
        <v>0</v>
      </c>
      <c r="W77" s="731">
        <f>'O2.2 Primary Cost PLCC Adj'!W79</f>
        <v>0</v>
      </c>
      <c r="X77" s="892"/>
    </row>
    <row r="78" spans="1:24" s="856" customFormat="1" ht="11.25" customHeight="1">
      <c r="A78" s="231"/>
      <c r="B78" s="891" t="s">
        <v>823</v>
      </c>
      <c r="C78" s="844">
        <f t="shared" si="16"/>
        <v>0</v>
      </c>
      <c r="D78" s="843">
        <f>'O2.2 Primary Cost PLCC Adj'!D80</f>
        <v>0</v>
      </c>
      <c r="E78" s="843">
        <f>'O2.2 Primary Cost PLCC Adj'!E80</f>
        <v>0</v>
      </c>
      <c r="F78" s="843">
        <f>'O2.2 Primary Cost PLCC Adj'!F80</f>
        <v>0</v>
      </c>
      <c r="G78" s="843">
        <f>'O2.2 Primary Cost PLCC Adj'!G80</f>
        <v>0</v>
      </c>
      <c r="H78" s="843">
        <f>'O2.2 Primary Cost PLCC Adj'!H80</f>
        <v>0</v>
      </c>
      <c r="I78" s="843">
        <f>'O2.2 Primary Cost PLCC Adj'!I80</f>
        <v>0</v>
      </c>
      <c r="J78" s="843">
        <f>'O2.2 Primary Cost PLCC Adj'!J80</f>
        <v>0</v>
      </c>
      <c r="K78" s="843">
        <f>'O2.2 Primary Cost PLCC Adj'!K80</f>
        <v>0</v>
      </c>
      <c r="L78" s="843">
        <f>'O2.2 Primary Cost PLCC Adj'!L80</f>
        <v>0</v>
      </c>
      <c r="M78" s="843">
        <f>'O2.2 Primary Cost PLCC Adj'!M80</f>
        <v>0</v>
      </c>
      <c r="N78" s="843">
        <f>'O2.2 Primary Cost PLCC Adj'!N80</f>
        <v>0</v>
      </c>
      <c r="O78" s="843">
        <f>'O2.2 Primary Cost PLCC Adj'!O80</f>
        <v>0</v>
      </c>
      <c r="P78" s="843">
        <f>'O2.2 Primary Cost PLCC Adj'!P80</f>
        <v>0</v>
      </c>
      <c r="Q78" s="843">
        <f>'O2.2 Primary Cost PLCC Adj'!Q80</f>
        <v>0</v>
      </c>
      <c r="R78" s="843">
        <f>'O2.2 Primary Cost PLCC Adj'!R80</f>
        <v>0</v>
      </c>
      <c r="S78" s="843">
        <f>'O2.2 Primary Cost PLCC Adj'!S80</f>
        <v>0</v>
      </c>
      <c r="T78" s="843">
        <f>'O2.2 Primary Cost PLCC Adj'!T80</f>
        <v>0</v>
      </c>
      <c r="U78" s="843">
        <f>'O2.2 Primary Cost PLCC Adj'!U80</f>
        <v>0</v>
      </c>
      <c r="V78" s="843">
        <f>'O2.2 Primary Cost PLCC Adj'!V80</f>
        <v>0</v>
      </c>
      <c r="W78" s="731">
        <f>'O2.2 Primary Cost PLCC Adj'!W80</f>
        <v>0</v>
      </c>
    </row>
    <row r="79" spans="1:24" s="856" customFormat="1">
      <c r="A79" s="231"/>
      <c r="B79" s="891" t="s">
        <v>824</v>
      </c>
      <c r="C79" s="844">
        <f t="shared" si="16"/>
        <v>257399.99999999997</v>
      </c>
      <c r="D79" s="843">
        <f>'O2.2 Primary Cost PLCC Adj'!D81</f>
        <v>159340.02529893658</v>
      </c>
      <c r="E79" s="843">
        <f>'O2.2 Primary Cost PLCC Adj'!E81</f>
        <v>60380.944580185256</v>
      </c>
      <c r="F79" s="843">
        <f>'O2.2 Primary Cost PLCC Adj'!F81</f>
        <v>37372.823656973924</v>
      </c>
      <c r="G79" s="843">
        <f>'O2.2 Primary Cost PLCC Adj'!G81</f>
        <v>0</v>
      </c>
      <c r="H79" s="843">
        <f>'O2.2 Primary Cost PLCC Adj'!H81</f>
        <v>0</v>
      </c>
      <c r="I79" s="843">
        <f>'O2.2 Primary Cost PLCC Adj'!I81</f>
        <v>0</v>
      </c>
      <c r="J79" s="843">
        <f>'O2.2 Primary Cost PLCC Adj'!J81</f>
        <v>0</v>
      </c>
      <c r="K79" s="843">
        <f>'O2.2 Primary Cost PLCC Adj'!K81</f>
        <v>0</v>
      </c>
      <c r="L79" s="843">
        <f>'O2.2 Primary Cost PLCC Adj'!L81</f>
        <v>306.20646390420325</v>
      </c>
      <c r="M79" s="843">
        <f>'O2.2 Primary Cost PLCC Adj'!M81</f>
        <v>0</v>
      </c>
      <c r="N79" s="843">
        <f>'O2.2 Primary Cost PLCC Adj'!N81</f>
        <v>0</v>
      </c>
      <c r="O79" s="843">
        <f>'O2.2 Primary Cost PLCC Adj'!O81</f>
        <v>0</v>
      </c>
      <c r="P79" s="843">
        <f>'O2.2 Primary Cost PLCC Adj'!P81</f>
        <v>0</v>
      </c>
      <c r="Q79" s="843">
        <f>'O2.2 Primary Cost PLCC Adj'!Q81</f>
        <v>0</v>
      </c>
      <c r="R79" s="843">
        <f>'O2.2 Primary Cost PLCC Adj'!R81</f>
        <v>0</v>
      </c>
      <c r="S79" s="843">
        <f>'O2.2 Primary Cost PLCC Adj'!S81</f>
        <v>0</v>
      </c>
      <c r="T79" s="843">
        <f>'O2.2 Primary Cost PLCC Adj'!T81</f>
        <v>0</v>
      </c>
      <c r="U79" s="843">
        <f>'O2.2 Primary Cost PLCC Adj'!U81</f>
        <v>0</v>
      </c>
      <c r="V79" s="843">
        <f>'O2.2 Primary Cost PLCC Adj'!V81</f>
        <v>0</v>
      </c>
      <c r="W79" s="731">
        <f>'O2.2 Primary Cost PLCC Adj'!W81</f>
        <v>0</v>
      </c>
    </row>
    <row r="80" spans="1:24" s="856" customFormat="1">
      <c r="A80" s="231"/>
      <c r="B80" s="891" t="s">
        <v>825</v>
      </c>
      <c r="C80" s="844">
        <f t="shared" si="16"/>
        <v>66300</v>
      </c>
      <c r="D80" s="843">
        <f>'O2.2 Primary Cost PLCC Adj'!D82</f>
        <v>29922.119973337394</v>
      </c>
      <c r="E80" s="843">
        <f>'O2.2 Primary Cost PLCC Adj'!E82</f>
        <v>12873.495535201513</v>
      </c>
      <c r="F80" s="843">
        <f>'O2.2 Primary Cost PLCC Adj'!F82</f>
        <v>23449.434376963953</v>
      </c>
      <c r="G80" s="843">
        <f>'O2.2 Primary Cost PLCC Adj'!G82</f>
        <v>0</v>
      </c>
      <c r="H80" s="843">
        <f>'O2.2 Primary Cost PLCC Adj'!H82</f>
        <v>0</v>
      </c>
      <c r="I80" s="843">
        <f>'O2.2 Primary Cost PLCC Adj'!I82</f>
        <v>0</v>
      </c>
      <c r="J80" s="843">
        <f>'O2.2 Primary Cost PLCC Adj'!J82</f>
        <v>0</v>
      </c>
      <c r="K80" s="843">
        <f>'O2.2 Primary Cost PLCC Adj'!K82</f>
        <v>0</v>
      </c>
      <c r="L80" s="843">
        <f>'O2.2 Primary Cost PLCC Adj'!L82</f>
        <v>54.950114497142607</v>
      </c>
      <c r="M80" s="843">
        <f>'O2.2 Primary Cost PLCC Adj'!M82</f>
        <v>0</v>
      </c>
      <c r="N80" s="843">
        <f>'O2.2 Primary Cost PLCC Adj'!N82</f>
        <v>0</v>
      </c>
      <c r="O80" s="843">
        <f>'O2.2 Primary Cost PLCC Adj'!O82</f>
        <v>0</v>
      </c>
      <c r="P80" s="843">
        <f>'O2.2 Primary Cost PLCC Adj'!P82</f>
        <v>0</v>
      </c>
      <c r="Q80" s="843">
        <f>'O2.2 Primary Cost PLCC Adj'!Q82</f>
        <v>0</v>
      </c>
      <c r="R80" s="843">
        <f>'O2.2 Primary Cost PLCC Adj'!R82</f>
        <v>0</v>
      </c>
      <c r="S80" s="843">
        <f>'O2.2 Primary Cost PLCC Adj'!S82</f>
        <v>0</v>
      </c>
      <c r="T80" s="843">
        <f>'O2.2 Primary Cost PLCC Adj'!T82</f>
        <v>0</v>
      </c>
      <c r="U80" s="843">
        <f>'O2.2 Primary Cost PLCC Adj'!U82</f>
        <v>0</v>
      </c>
      <c r="V80" s="843">
        <f>'O2.2 Primary Cost PLCC Adj'!V82</f>
        <v>0</v>
      </c>
      <c r="W80" s="731">
        <f>'O2.2 Primary Cost PLCC Adj'!W82</f>
        <v>0</v>
      </c>
    </row>
    <row r="81" spans="1:24" s="752" customFormat="1" ht="11.25" customHeight="1">
      <c r="A81" s="231"/>
      <c r="B81" s="891" t="s">
        <v>826</v>
      </c>
      <c r="C81" s="844">
        <f t="shared" si="16"/>
        <v>0</v>
      </c>
      <c r="D81" s="843">
        <f>'O2.2 Primary Cost PLCC Adj'!D83</f>
        <v>0</v>
      </c>
      <c r="E81" s="843">
        <f>'O2.2 Primary Cost PLCC Adj'!E83</f>
        <v>0</v>
      </c>
      <c r="F81" s="843">
        <f>'O2.2 Primary Cost PLCC Adj'!F83</f>
        <v>0</v>
      </c>
      <c r="G81" s="843">
        <f>'O2.2 Primary Cost PLCC Adj'!G83</f>
        <v>0</v>
      </c>
      <c r="H81" s="843">
        <f>'O2.2 Primary Cost PLCC Adj'!H83</f>
        <v>0</v>
      </c>
      <c r="I81" s="843">
        <f>'O2.2 Primary Cost PLCC Adj'!I83</f>
        <v>0</v>
      </c>
      <c r="J81" s="843">
        <f>'O2.2 Primary Cost PLCC Adj'!J83</f>
        <v>0</v>
      </c>
      <c r="K81" s="843">
        <f>'O2.2 Primary Cost PLCC Adj'!K83</f>
        <v>0</v>
      </c>
      <c r="L81" s="843">
        <f>'O2.2 Primary Cost PLCC Adj'!L83</f>
        <v>0</v>
      </c>
      <c r="M81" s="843">
        <f>'O2.2 Primary Cost PLCC Adj'!M83</f>
        <v>0</v>
      </c>
      <c r="N81" s="843">
        <f>'O2.2 Primary Cost PLCC Adj'!N83</f>
        <v>0</v>
      </c>
      <c r="O81" s="843">
        <f>'O2.2 Primary Cost PLCC Adj'!O83</f>
        <v>0</v>
      </c>
      <c r="P81" s="843">
        <f>'O2.2 Primary Cost PLCC Adj'!P83</f>
        <v>0</v>
      </c>
      <c r="Q81" s="843">
        <f>'O2.2 Primary Cost PLCC Adj'!Q83</f>
        <v>0</v>
      </c>
      <c r="R81" s="843">
        <f>'O2.2 Primary Cost PLCC Adj'!R83</f>
        <v>0</v>
      </c>
      <c r="S81" s="843">
        <f>'O2.2 Primary Cost PLCC Adj'!S83</f>
        <v>0</v>
      </c>
      <c r="T81" s="843">
        <f>'O2.2 Primary Cost PLCC Adj'!T83</f>
        <v>0</v>
      </c>
      <c r="U81" s="843">
        <f>'O2.2 Primary Cost PLCC Adj'!U83</f>
        <v>0</v>
      </c>
      <c r="V81" s="843">
        <f>'O2.2 Primary Cost PLCC Adj'!V83</f>
        <v>0</v>
      </c>
      <c r="W81" s="731">
        <f>'O2.2 Primary Cost PLCC Adj'!W83</f>
        <v>0</v>
      </c>
    </row>
    <row r="82" spans="1:24" s="752" customFormat="1">
      <c r="A82" s="231"/>
      <c r="B82" s="891" t="s">
        <v>827</v>
      </c>
      <c r="C82" s="844">
        <f t="shared" si="16"/>
        <v>63700.000000000007</v>
      </c>
      <c r="D82" s="843">
        <f>'O2.2 Primary Cost PLCC Adj'!D84</f>
        <v>23948.677422489483</v>
      </c>
      <c r="E82" s="843">
        <f>'O2.2 Primary Cost PLCC Adj'!E84</f>
        <v>11212.169969903834</v>
      </c>
      <c r="F82" s="843">
        <f>'O2.2 Primary Cost PLCC Adj'!F84</f>
        <v>28496.683166774757</v>
      </c>
      <c r="G82" s="843">
        <f>'O2.2 Primary Cost PLCC Adj'!G84</f>
        <v>0</v>
      </c>
      <c r="H82" s="843">
        <f>'O2.2 Primary Cost PLCC Adj'!H84</f>
        <v>0</v>
      </c>
      <c r="I82" s="843">
        <f>'O2.2 Primary Cost PLCC Adj'!I84</f>
        <v>0</v>
      </c>
      <c r="J82" s="843">
        <f>'O2.2 Primary Cost PLCC Adj'!J84</f>
        <v>0</v>
      </c>
      <c r="K82" s="843">
        <f>'O2.2 Primary Cost PLCC Adj'!K84</f>
        <v>0</v>
      </c>
      <c r="L82" s="843">
        <f>'O2.2 Primary Cost PLCC Adj'!L84</f>
        <v>42.469440831923997</v>
      </c>
      <c r="M82" s="843">
        <f>'O2.2 Primary Cost PLCC Adj'!M84</f>
        <v>0</v>
      </c>
      <c r="N82" s="843">
        <f>'O2.2 Primary Cost PLCC Adj'!N84</f>
        <v>0</v>
      </c>
      <c r="O82" s="843">
        <f>'O2.2 Primary Cost PLCC Adj'!O84</f>
        <v>0</v>
      </c>
      <c r="P82" s="843">
        <f>'O2.2 Primary Cost PLCC Adj'!P84</f>
        <v>0</v>
      </c>
      <c r="Q82" s="843">
        <f>'O2.2 Primary Cost PLCC Adj'!Q84</f>
        <v>0</v>
      </c>
      <c r="R82" s="843">
        <f>'O2.2 Primary Cost PLCC Adj'!R84</f>
        <v>0</v>
      </c>
      <c r="S82" s="843">
        <f>'O2.2 Primary Cost PLCC Adj'!S84</f>
        <v>0</v>
      </c>
      <c r="T82" s="843">
        <f>'O2.2 Primary Cost PLCC Adj'!T84</f>
        <v>0</v>
      </c>
      <c r="U82" s="843">
        <f>'O2.2 Primary Cost PLCC Adj'!U84</f>
        <v>0</v>
      </c>
      <c r="V82" s="843">
        <f>'O2.2 Primary Cost PLCC Adj'!V84</f>
        <v>0</v>
      </c>
      <c r="W82" s="731">
        <f>'O2.2 Primary Cost PLCC Adj'!W84</f>
        <v>0</v>
      </c>
    </row>
    <row r="83" spans="1:24" s="752" customFormat="1" ht="12" customHeight="1">
      <c r="A83" s="231"/>
      <c r="B83" s="891" t="s">
        <v>828</v>
      </c>
      <c r="C83" s="844">
        <f t="shared" si="16"/>
        <v>0</v>
      </c>
      <c r="D83" s="843">
        <f>'O2.2 Primary Cost PLCC Adj'!D85</f>
        <v>0</v>
      </c>
      <c r="E83" s="843">
        <f>'O2.2 Primary Cost PLCC Adj'!E85</f>
        <v>0</v>
      </c>
      <c r="F83" s="843">
        <f>'O2.2 Primary Cost PLCC Adj'!F85</f>
        <v>0</v>
      </c>
      <c r="G83" s="843">
        <f>'O2.2 Primary Cost PLCC Adj'!G85</f>
        <v>0</v>
      </c>
      <c r="H83" s="843">
        <f>'O2.2 Primary Cost PLCC Adj'!H85</f>
        <v>0</v>
      </c>
      <c r="I83" s="843">
        <f>'O2.2 Primary Cost PLCC Adj'!I85</f>
        <v>0</v>
      </c>
      <c r="J83" s="843">
        <f>'O2.2 Primary Cost PLCC Adj'!J85</f>
        <v>0</v>
      </c>
      <c r="K83" s="843">
        <f>'O2.2 Primary Cost PLCC Adj'!K85</f>
        <v>0</v>
      </c>
      <c r="L83" s="843">
        <f>'O2.2 Primary Cost PLCC Adj'!L85</f>
        <v>0</v>
      </c>
      <c r="M83" s="843">
        <f>'O2.2 Primary Cost PLCC Adj'!M85</f>
        <v>0</v>
      </c>
      <c r="N83" s="843">
        <f>'O2.2 Primary Cost PLCC Adj'!N85</f>
        <v>0</v>
      </c>
      <c r="O83" s="843">
        <f>'O2.2 Primary Cost PLCC Adj'!O85</f>
        <v>0</v>
      </c>
      <c r="P83" s="843">
        <f>'O2.2 Primary Cost PLCC Adj'!P85</f>
        <v>0</v>
      </c>
      <c r="Q83" s="843">
        <f>'O2.2 Primary Cost PLCC Adj'!Q85</f>
        <v>0</v>
      </c>
      <c r="R83" s="843">
        <f>'O2.2 Primary Cost PLCC Adj'!R85</f>
        <v>0</v>
      </c>
      <c r="S83" s="843">
        <f>'O2.2 Primary Cost PLCC Adj'!S85</f>
        <v>0</v>
      </c>
      <c r="T83" s="843">
        <f>'O2.2 Primary Cost PLCC Adj'!T85</f>
        <v>0</v>
      </c>
      <c r="U83" s="843">
        <f>'O2.2 Primary Cost PLCC Adj'!U85</f>
        <v>0</v>
      </c>
      <c r="V83" s="843">
        <f>'O2.2 Primary Cost PLCC Adj'!V85</f>
        <v>0</v>
      </c>
      <c r="W83" s="731">
        <f>'O2.2 Primary Cost PLCC Adj'!W85</f>
        <v>0</v>
      </c>
    </row>
    <row r="84" spans="1:24" s="801" customFormat="1" ht="23.25" customHeight="1">
      <c r="B84" s="961" t="s">
        <v>1204</v>
      </c>
      <c r="C84" s="962">
        <f t="shared" si="16"/>
        <v>420549.99999999994</v>
      </c>
      <c r="D84" s="963">
        <f t="shared" ref="D84:W84" si="17">SUM(D73:D83)</f>
        <v>228171.88309015078</v>
      </c>
      <c r="E84" s="963">
        <f t="shared" si="17"/>
        <v>90903.357951364975</v>
      </c>
      <c r="F84" s="963">
        <f t="shared" si="17"/>
        <v>101043.65788112312</v>
      </c>
      <c r="G84" s="963">
        <f t="shared" si="17"/>
        <v>0</v>
      </c>
      <c r="H84" s="963">
        <f t="shared" si="17"/>
        <v>0</v>
      </c>
      <c r="I84" s="963">
        <f t="shared" si="17"/>
        <v>0</v>
      </c>
      <c r="J84" s="963">
        <f t="shared" si="17"/>
        <v>0</v>
      </c>
      <c r="K84" s="963">
        <f t="shared" si="17"/>
        <v>0</v>
      </c>
      <c r="L84" s="963">
        <f t="shared" si="17"/>
        <v>431.1010773610725</v>
      </c>
      <c r="M84" s="963">
        <f t="shared" si="17"/>
        <v>0</v>
      </c>
      <c r="N84" s="963">
        <f t="shared" si="17"/>
        <v>0</v>
      </c>
      <c r="O84" s="963">
        <f t="shared" si="17"/>
        <v>0</v>
      </c>
      <c r="P84" s="963">
        <f t="shared" si="17"/>
        <v>0</v>
      </c>
      <c r="Q84" s="963">
        <f t="shared" si="17"/>
        <v>0</v>
      </c>
      <c r="R84" s="963">
        <f t="shared" si="17"/>
        <v>0</v>
      </c>
      <c r="S84" s="963">
        <f t="shared" si="17"/>
        <v>0</v>
      </c>
      <c r="T84" s="963">
        <f t="shared" si="17"/>
        <v>0</v>
      </c>
      <c r="U84" s="963">
        <f t="shared" si="17"/>
        <v>0</v>
      </c>
      <c r="V84" s="963">
        <f t="shared" si="17"/>
        <v>0</v>
      </c>
      <c r="W84" s="964">
        <f t="shared" si="17"/>
        <v>0</v>
      </c>
    </row>
    <row r="85" spans="1:24" s="752" customFormat="1">
      <c r="C85" s="858"/>
      <c r="D85" s="856"/>
      <c r="E85" s="856"/>
      <c r="F85" s="856"/>
      <c r="G85" s="856"/>
      <c r="H85" s="856"/>
      <c r="I85" s="856"/>
      <c r="J85" s="856"/>
      <c r="K85" s="856"/>
      <c r="L85" s="856"/>
      <c r="M85" s="856"/>
      <c r="N85" s="856"/>
      <c r="O85" s="856"/>
      <c r="P85" s="856"/>
      <c r="Q85" s="856"/>
      <c r="R85" s="856"/>
      <c r="S85" s="856"/>
      <c r="T85" s="856"/>
      <c r="U85" s="856"/>
      <c r="V85" s="856"/>
      <c r="W85" s="859"/>
    </row>
    <row r="86" spans="1:24" s="730" customFormat="1">
      <c r="B86" s="973" t="s">
        <v>1159</v>
      </c>
      <c r="C86" s="844"/>
      <c r="D86" s="843"/>
      <c r="E86" s="843"/>
      <c r="F86" s="843"/>
      <c r="G86" s="843"/>
      <c r="H86" s="843"/>
      <c r="I86" s="843"/>
      <c r="J86" s="843"/>
      <c r="K86" s="843"/>
      <c r="L86" s="843"/>
      <c r="M86" s="843"/>
      <c r="N86" s="843"/>
      <c r="O86" s="843"/>
      <c r="P86" s="843"/>
      <c r="Q86" s="843"/>
      <c r="R86" s="843"/>
      <c r="S86" s="843"/>
      <c r="T86" s="843"/>
      <c r="U86" s="843"/>
      <c r="V86" s="843"/>
      <c r="W86" s="731"/>
      <c r="X86" s="843"/>
    </row>
    <row r="87" spans="1:24" s="752" customFormat="1">
      <c r="B87" s="855" t="s">
        <v>242</v>
      </c>
      <c r="C87" s="844">
        <f>SUM(D87:W87)</f>
        <v>419249.99999999994</v>
      </c>
      <c r="D87" s="843">
        <f>'O2.2 Primary Cost PLCC Adj'!D89</f>
        <v>180167.53752399824</v>
      </c>
      <c r="E87" s="843">
        <f>'O2.2 Primary Cost PLCC Adj'!E89</f>
        <v>81268.28863333218</v>
      </c>
      <c r="F87" s="843">
        <f>'O2.2 Primary Cost PLCC Adj'!F89</f>
        <v>157486.13964073433</v>
      </c>
      <c r="G87" s="843">
        <f>'O2.2 Primary Cost PLCC Adj'!G89</f>
        <v>0</v>
      </c>
      <c r="H87" s="843">
        <f>'O2.2 Primary Cost PLCC Adj'!H89</f>
        <v>0</v>
      </c>
      <c r="I87" s="843">
        <f>'O2.2 Primary Cost PLCC Adj'!I89</f>
        <v>0</v>
      </c>
      <c r="J87" s="843">
        <f>'O2.2 Primary Cost PLCC Adj'!J89</f>
        <v>0</v>
      </c>
      <c r="K87" s="843">
        <f>'O2.2 Primary Cost PLCC Adj'!K89</f>
        <v>0</v>
      </c>
      <c r="L87" s="843">
        <f>'O2.2 Primary Cost PLCC Adj'!L89</f>
        <v>328.03420193523573</v>
      </c>
      <c r="M87" s="843">
        <f>'O2.2 Primary Cost PLCC Adj'!M89</f>
        <v>0</v>
      </c>
      <c r="N87" s="843">
        <f>'O2.2 Primary Cost PLCC Adj'!N89</f>
        <v>0</v>
      </c>
      <c r="O87" s="843">
        <f>'O2.2 Primary Cost PLCC Adj'!O89</f>
        <v>0</v>
      </c>
      <c r="P87" s="843">
        <f>'O2.2 Primary Cost PLCC Adj'!P89</f>
        <v>0</v>
      </c>
      <c r="Q87" s="843">
        <f>'O2.2 Primary Cost PLCC Adj'!Q89</f>
        <v>0</v>
      </c>
      <c r="R87" s="843">
        <f>'O2.2 Primary Cost PLCC Adj'!R89</f>
        <v>0</v>
      </c>
      <c r="S87" s="843">
        <f>'O2.2 Primary Cost PLCC Adj'!S89</f>
        <v>0</v>
      </c>
      <c r="T87" s="843">
        <f>'O2.2 Primary Cost PLCC Adj'!T89</f>
        <v>0</v>
      </c>
      <c r="U87" s="843">
        <f>'O2.2 Primary Cost PLCC Adj'!U89</f>
        <v>0</v>
      </c>
      <c r="V87" s="843">
        <f>'O2.2 Primary Cost PLCC Adj'!V89</f>
        <v>0</v>
      </c>
      <c r="W87" s="731">
        <f>'O2.2 Primary Cost PLCC Adj'!W89</f>
        <v>0</v>
      </c>
      <c r="X87" s="856"/>
    </row>
    <row r="88" spans="1:24" s="752" customFormat="1">
      <c r="B88" s="857" t="s">
        <v>243</v>
      </c>
      <c r="C88" s="844">
        <f>SUM(D88:W88)</f>
        <v>169649.99999999997</v>
      </c>
      <c r="D88" s="843">
        <f>'O2.2 Primary Cost PLCC Adj'!D90</f>
        <v>72905.003556222538</v>
      </c>
      <c r="E88" s="843">
        <f>'O2.2 Primary Cost PLCC Adj'!E90</f>
        <v>32885.307493487904</v>
      </c>
      <c r="F88" s="843">
        <f>'O2.2 Primary Cost PLCC Adj'!F90</f>
        <v>63726.949529041332</v>
      </c>
      <c r="G88" s="843">
        <f>'O2.2 Primary Cost PLCC Adj'!G90</f>
        <v>0</v>
      </c>
      <c r="H88" s="843">
        <f>'O2.2 Primary Cost PLCC Adj'!H90</f>
        <v>0</v>
      </c>
      <c r="I88" s="843">
        <f>'O2.2 Primary Cost PLCC Adj'!I90</f>
        <v>0</v>
      </c>
      <c r="J88" s="843">
        <f>'O2.2 Primary Cost PLCC Adj'!J90</f>
        <v>0</v>
      </c>
      <c r="K88" s="843">
        <f>'O2.2 Primary Cost PLCC Adj'!K90</f>
        <v>0</v>
      </c>
      <c r="L88" s="843">
        <f>'O2.2 Primary Cost PLCC Adj'!L90</f>
        <v>132.73942124821167</v>
      </c>
      <c r="M88" s="843">
        <f>'O2.2 Primary Cost PLCC Adj'!M90</f>
        <v>0</v>
      </c>
      <c r="N88" s="843">
        <f>'O2.2 Primary Cost PLCC Adj'!N90</f>
        <v>0</v>
      </c>
      <c r="O88" s="843">
        <f>'O2.2 Primary Cost PLCC Adj'!O90</f>
        <v>0</v>
      </c>
      <c r="P88" s="843">
        <f>'O2.2 Primary Cost PLCC Adj'!P90</f>
        <v>0</v>
      </c>
      <c r="Q88" s="843">
        <f>'O2.2 Primary Cost PLCC Adj'!Q90</f>
        <v>0</v>
      </c>
      <c r="R88" s="843">
        <f>'O2.2 Primary Cost PLCC Adj'!R90</f>
        <v>0</v>
      </c>
      <c r="S88" s="843">
        <f>'O2.2 Primary Cost PLCC Adj'!S90</f>
        <v>0</v>
      </c>
      <c r="T88" s="843">
        <f>'O2.2 Primary Cost PLCC Adj'!T90</f>
        <v>0</v>
      </c>
      <c r="U88" s="843">
        <f>'O2.2 Primary Cost PLCC Adj'!U90</f>
        <v>0</v>
      </c>
      <c r="V88" s="843">
        <f>'O2.2 Primary Cost PLCC Adj'!V90</f>
        <v>0</v>
      </c>
      <c r="W88" s="731">
        <f>'O2.2 Primary Cost PLCC Adj'!W90</f>
        <v>0</v>
      </c>
    </row>
    <row r="89" spans="1:24" s="752" customFormat="1">
      <c r="B89" s="857" t="s">
        <v>244</v>
      </c>
      <c r="C89" s="844">
        <f>SUM(D89:W89)</f>
        <v>0</v>
      </c>
      <c r="D89" s="843">
        <f>'O2.2 Primary Cost PLCC Adj'!D91</f>
        <v>0</v>
      </c>
      <c r="E89" s="843">
        <f>'O2.2 Primary Cost PLCC Adj'!E91</f>
        <v>0</v>
      </c>
      <c r="F89" s="843">
        <f>'O2.2 Primary Cost PLCC Adj'!F91</f>
        <v>0</v>
      </c>
      <c r="G89" s="843">
        <f>'O2.2 Primary Cost PLCC Adj'!G91</f>
        <v>0</v>
      </c>
      <c r="H89" s="843">
        <f>'O2.2 Primary Cost PLCC Adj'!H91</f>
        <v>0</v>
      </c>
      <c r="I89" s="843">
        <f>'O2.2 Primary Cost PLCC Adj'!I91</f>
        <v>0</v>
      </c>
      <c r="J89" s="843">
        <f>'O2.2 Primary Cost PLCC Adj'!J91</f>
        <v>0</v>
      </c>
      <c r="K89" s="843">
        <f>'O2.2 Primary Cost PLCC Adj'!K91</f>
        <v>0</v>
      </c>
      <c r="L89" s="843">
        <f>'O2.2 Primary Cost PLCC Adj'!L91</f>
        <v>0</v>
      </c>
      <c r="M89" s="843">
        <f>'O2.2 Primary Cost PLCC Adj'!M91</f>
        <v>0</v>
      </c>
      <c r="N89" s="843">
        <f>'O2.2 Primary Cost PLCC Adj'!N91</f>
        <v>0</v>
      </c>
      <c r="O89" s="843">
        <f>'O2.2 Primary Cost PLCC Adj'!O91</f>
        <v>0</v>
      </c>
      <c r="P89" s="843">
        <f>'O2.2 Primary Cost PLCC Adj'!P91</f>
        <v>0</v>
      </c>
      <c r="Q89" s="843">
        <f>'O2.2 Primary Cost PLCC Adj'!Q91</f>
        <v>0</v>
      </c>
      <c r="R89" s="843">
        <f>'O2.2 Primary Cost PLCC Adj'!R91</f>
        <v>0</v>
      </c>
      <c r="S89" s="843">
        <f>'O2.2 Primary Cost PLCC Adj'!S91</f>
        <v>0</v>
      </c>
      <c r="T89" s="843">
        <f>'O2.2 Primary Cost PLCC Adj'!T91</f>
        <v>0</v>
      </c>
      <c r="U89" s="843">
        <f>'O2.2 Primary Cost PLCC Adj'!U91</f>
        <v>0</v>
      </c>
      <c r="V89" s="843">
        <f>'O2.2 Primary Cost PLCC Adj'!V91</f>
        <v>0</v>
      </c>
      <c r="W89" s="731">
        <f>'O2.2 Primary Cost PLCC Adj'!W91</f>
        <v>0</v>
      </c>
    </row>
    <row r="90" spans="1:24" s="752" customFormat="1">
      <c r="B90" s="857" t="s">
        <v>245</v>
      </c>
      <c r="C90" s="844">
        <f>SUM(D90:W90)</f>
        <v>0</v>
      </c>
      <c r="D90" s="843">
        <f>'O2.2 Primary Cost PLCC Adj'!D92</f>
        <v>0</v>
      </c>
      <c r="E90" s="843">
        <f>'O2.2 Primary Cost PLCC Adj'!E92</f>
        <v>0</v>
      </c>
      <c r="F90" s="843">
        <f>'O2.2 Primary Cost PLCC Adj'!F92</f>
        <v>0</v>
      </c>
      <c r="G90" s="843">
        <f>'O2.2 Primary Cost PLCC Adj'!G92</f>
        <v>0</v>
      </c>
      <c r="H90" s="843">
        <f>'O2.2 Primary Cost PLCC Adj'!H92</f>
        <v>0</v>
      </c>
      <c r="I90" s="843">
        <f>'O2.2 Primary Cost PLCC Adj'!I92</f>
        <v>0</v>
      </c>
      <c r="J90" s="843">
        <f>'O2.2 Primary Cost PLCC Adj'!J92</f>
        <v>0</v>
      </c>
      <c r="K90" s="843">
        <f>'O2.2 Primary Cost PLCC Adj'!K92</f>
        <v>0</v>
      </c>
      <c r="L90" s="843">
        <f>'O2.2 Primary Cost PLCC Adj'!L92</f>
        <v>0</v>
      </c>
      <c r="M90" s="843">
        <f>'O2.2 Primary Cost PLCC Adj'!M92</f>
        <v>0</v>
      </c>
      <c r="N90" s="843">
        <f>'O2.2 Primary Cost PLCC Adj'!N92</f>
        <v>0</v>
      </c>
      <c r="O90" s="843">
        <f>'O2.2 Primary Cost PLCC Adj'!O92</f>
        <v>0</v>
      </c>
      <c r="P90" s="843">
        <f>'O2.2 Primary Cost PLCC Adj'!P92</f>
        <v>0</v>
      </c>
      <c r="Q90" s="843">
        <f>'O2.2 Primary Cost PLCC Adj'!Q92</f>
        <v>0</v>
      </c>
      <c r="R90" s="843">
        <f>'O2.2 Primary Cost PLCC Adj'!R92</f>
        <v>0</v>
      </c>
      <c r="S90" s="843">
        <f>'O2.2 Primary Cost PLCC Adj'!S92</f>
        <v>0</v>
      </c>
      <c r="T90" s="843">
        <f>'O2.2 Primary Cost PLCC Adj'!T92</f>
        <v>0</v>
      </c>
      <c r="U90" s="843">
        <f>'O2.2 Primary Cost PLCC Adj'!U92</f>
        <v>0</v>
      </c>
      <c r="V90" s="843">
        <f>'O2.2 Primary Cost PLCC Adj'!V92</f>
        <v>0</v>
      </c>
      <c r="W90" s="731">
        <f>'O2.2 Primary Cost PLCC Adj'!W92</f>
        <v>0</v>
      </c>
    </row>
    <row r="91" spans="1:24" s="707" customFormat="1" ht="23.25" customHeight="1">
      <c r="B91" s="960" t="s">
        <v>1122</v>
      </c>
      <c r="C91" s="962">
        <f>SUM(D91:W91)</f>
        <v>588900</v>
      </c>
      <c r="D91" s="963">
        <f t="shared" ref="D91:W91" si="18">SUM(D87:D90)</f>
        <v>253072.54108022078</v>
      </c>
      <c r="E91" s="963">
        <f t="shared" si="18"/>
        <v>114153.59612682008</v>
      </c>
      <c r="F91" s="963">
        <f t="shared" si="18"/>
        <v>221213.08916977566</v>
      </c>
      <c r="G91" s="963">
        <f t="shared" si="18"/>
        <v>0</v>
      </c>
      <c r="H91" s="963">
        <f t="shared" si="18"/>
        <v>0</v>
      </c>
      <c r="I91" s="963">
        <f t="shared" si="18"/>
        <v>0</v>
      </c>
      <c r="J91" s="963">
        <f t="shared" si="18"/>
        <v>0</v>
      </c>
      <c r="K91" s="963">
        <f t="shared" si="18"/>
        <v>0</v>
      </c>
      <c r="L91" s="963">
        <f t="shared" si="18"/>
        <v>460.7736231834474</v>
      </c>
      <c r="M91" s="963">
        <f t="shared" si="18"/>
        <v>0</v>
      </c>
      <c r="N91" s="963">
        <f t="shared" si="18"/>
        <v>0</v>
      </c>
      <c r="O91" s="963">
        <f t="shared" si="18"/>
        <v>0</v>
      </c>
      <c r="P91" s="963">
        <f t="shared" si="18"/>
        <v>0</v>
      </c>
      <c r="Q91" s="963">
        <f t="shared" si="18"/>
        <v>0</v>
      </c>
      <c r="R91" s="963">
        <f t="shared" si="18"/>
        <v>0</v>
      </c>
      <c r="S91" s="963">
        <f t="shared" si="18"/>
        <v>0</v>
      </c>
      <c r="T91" s="963">
        <f t="shared" si="18"/>
        <v>0</v>
      </c>
      <c r="U91" s="963">
        <f t="shared" si="18"/>
        <v>0</v>
      </c>
      <c r="V91" s="963">
        <f t="shared" si="18"/>
        <v>0</v>
      </c>
      <c r="W91" s="964">
        <f t="shared" si="18"/>
        <v>0</v>
      </c>
    </row>
    <row r="92" spans="1:24" s="752" customFormat="1">
      <c r="A92" s="710"/>
      <c r="B92" s="710"/>
      <c r="C92" s="858"/>
      <c r="D92" s="856"/>
      <c r="E92" s="856"/>
      <c r="F92" s="856"/>
      <c r="G92" s="856"/>
      <c r="H92" s="856"/>
      <c r="I92" s="856"/>
      <c r="J92" s="856"/>
      <c r="K92" s="856"/>
      <c r="L92" s="856"/>
      <c r="M92" s="856"/>
      <c r="N92" s="856"/>
      <c r="O92" s="856"/>
      <c r="P92" s="856"/>
      <c r="Q92" s="856"/>
      <c r="R92" s="856"/>
      <c r="S92" s="856"/>
      <c r="T92" s="856"/>
      <c r="U92" s="856"/>
      <c r="V92" s="856"/>
      <c r="W92" s="859"/>
    </row>
    <row r="93" spans="1:24" s="856" customFormat="1">
      <c r="B93" s="846" t="s">
        <v>1180</v>
      </c>
      <c r="C93" s="844">
        <f>SUM(D93:W93)</f>
        <v>2741105.6985000004</v>
      </c>
      <c r="D93" s="843">
        <f t="shared" ref="D93:W93" si="19">D49</f>
        <v>1696844.7993242012</v>
      </c>
      <c r="E93" s="843">
        <f t="shared" si="19"/>
        <v>643009.1346913696</v>
      </c>
      <c r="F93" s="843">
        <f t="shared" si="19"/>
        <v>397990.90868363203</v>
      </c>
      <c r="G93" s="843">
        <f t="shared" si="19"/>
        <v>0</v>
      </c>
      <c r="H93" s="843">
        <f t="shared" si="19"/>
        <v>0</v>
      </c>
      <c r="I93" s="843">
        <f t="shared" si="19"/>
        <v>0</v>
      </c>
      <c r="J93" s="843">
        <f t="shared" si="19"/>
        <v>0</v>
      </c>
      <c r="K93" s="843">
        <f t="shared" si="19"/>
        <v>0</v>
      </c>
      <c r="L93" s="843">
        <f t="shared" si="19"/>
        <v>3260.8558007977717</v>
      </c>
      <c r="M93" s="843">
        <f t="shared" si="19"/>
        <v>0</v>
      </c>
      <c r="N93" s="843">
        <f t="shared" si="19"/>
        <v>0</v>
      </c>
      <c r="O93" s="843">
        <f t="shared" si="19"/>
        <v>0</v>
      </c>
      <c r="P93" s="843">
        <f t="shared" si="19"/>
        <v>0</v>
      </c>
      <c r="Q93" s="843">
        <f t="shared" si="19"/>
        <v>0</v>
      </c>
      <c r="R93" s="843">
        <f t="shared" si="19"/>
        <v>0</v>
      </c>
      <c r="S93" s="843">
        <f t="shared" si="19"/>
        <v>0</v>
      </c>
      <c r="T93" s="843">
        <f t="shared" si="19"/>
        <v>0</v>
      </c>
      <c r="U93" s="843">
        <f t="shared" si="19"/>
        <v>0</v>
      </c>
      <c r="V93" s="843">
        <f t="shared" si="19"/>
        <v>0</v>
      </c>
      <c r="W93" s="731">
        <f t="shared" si="19"/>
        <v>0</v>
      </c>
      <c r="X93" s="860"/>
    </row>
    <row r="94" spans="1:24" s="865" customFormat="1">
      <c r="B94" s="861"/>
      <c r="C94" s="847"/>
      <c r="D94" s="862"/>
      <c r="E94" s="862"/>
      <c r="F94" s="862"/>
      <c r="G94" s="862"/>
      <c r="H94" s="862"/>
      <c r="I94" s="862"/>
      <c r="J94" s="862"/>
      <c r="K94" s="862"/>
      <c r="L94" s="862"/>
      <c r="M94" s="862"/>
      <c r="N94" s="862"/>
      <c r="O94" s="862"/>
      <c r="P94" s="862"/>
      <c r="Q94" s="862"/>
      <c r="R94" s="862"/>
      <c r="S94" s="862"/>
      <c r="T94" s="862"/>
      <c r="U94" s="862"/>
      <c r="V94" s="862"/>
      <c r="W94" s="863"/>
      <c r="X94" s="864"/>
    </row>
    <row r="95" spans="1:24" s="856" customFormat="1">
      <c r="B95" s="866" t="s">
        <v>1158</v>
      </c>
      <c r="C95" s="867">
        <f>SUM(D95:W95)</f>
        <v>18918350</v>
      </c>
      <c r="D95" s="868">
        <f>'O2.2 Primary Cost PLCC Adj'!D97</f>
        <v>8129928.5235948283</v>
      </c>
      <c r="E95" s="868">
        <f>'O2.2 Primary Cost PLCC Adj'!E97</f>
        <v>3667172.1604446033</v>
      </c>
      <c r="F95" s="868">
        <f>'O2.2 Primary Cost PLCC Adj'!F97</f>
        <v>7106447.0122177377</v>
      </c>
      <c r="G95" s="868">
        <f>'O2.2 Primary Cost PLCC Adj'!G97</f>
        <v>0</v>
      </c>
      <c r="H95" s="868">
        <f>'O2.2 Primary Cost PLCC Adj'!H97</f>
        <v>0</v>
      </c>
      <c r="I95" s="868">
        <f>'O2.2 Primary Cost PLCC Adj'!I97</f>
        <v>0</v>
      </c>
      <c r="J95" s="868">
        <f>'O2.2 Primary Cost PLCC Adj'!J97</f>
        <v>0</v>
      </c>
      <c r="K95" s="868">
        <f>'O2.2 Primary Cost PLCC Adj'!K97</f>
        <v>0</v>
      </c>
      <c r="L95" s="868">
        <f>'O2.2 Primary Cost PLCC Adj'!L97</f>
        <v>14802.303742829976</v>
      </c>
      <c r="M95" s="868">
        <f>'O2.2 Primary Cost PLCC Adj'!M97</f>
        <v>0</v>
      </c>
      <c r="N95" s="868">
        <f>'O2.2 Primary Cost PLCC Adj'!N97</f>
        <v>0</v>
      </c>
      <c r="O95" s="868">
        <f>'O2.2 Primary Cost PLCC Adj'!O97</f>
        <v>0</v>
      </c>
      <c r="P95" s="868">
        <f>'O2.2 Primary Cost PLCC Adj'!P97</f>
        <v>0</v>
      </c>
      <c r="Q95" s="868">
        <f>'O2.2 Primary Cost PLCC Adj'!Q97</f>
        <v>0</v>
      </c>
      <c r="R95" s="868">
        <f>'O2.2 Primary Cost PLCC Adj'!R97</f>
        <v>0</v>
      </c>
      <c r="S95" s="868">
        <f>'O2.2 Primary Cost PLCC Adj'!S97</f>
        <v>0</v>
      </c>
      <c r="T95" s="868">
        <f>'O2.2 Primary Cost PLCC Adj'!T97</f>
        <v>0</v>
      </c>
      <c r="U95" s="868">
        <f>'O2.2 Primary Cost PLCC Adj'!U97</f>
        <v>0</v>
      </c>
      <c r="V95" s="868">
        <f>'O2.2 Primary Cost PLCC Adj'!V97</f>
        <v>0</v>
      </c>
      <c r="W95" s="869">
        <f>'O2.2 Primary Cost PLCC Adj'!W97</f>
        <v>0</v>
      </c>
    </row>
    <row r="100" spans="1:24" s="752" customFormat="1"/>
    <row r="102" spans="1:24" s="727" customFormat="1">
      <c r="A102" s="730"/>
      <c r="B102" s="846"/>
      <c r="C102" s="917"/>
      <c r="X102" s="917"/>
    </row>
    <row r="103" spans="1:24">
      <c r="B103" s="855"/>
      <c r="C103" s="917"/>
      <c r="D103" s="917"/>
      <c r="E103" s="917"/>
      <c r="F103" s="917"/>
      <c r="G103" s="917"/>
      <c r="H103" s="917"/>
      <c r="I103" s="917"/>
      <c r="J103" s="917"/>
      <c r="K103" s="917"/>
      <c r="L103" s="917"/>
      <c r="M103" s="917"/>
      <c r="N103" s="917"/>
      <c r="O103" s="917"/>
      <c r="P103" s="917"/>
      <c r="Q103" s="917"/>
      <c r="R103" s="917"/>
      <c r="S103" s="917"/>
      <c r="T103" s="917"/>
      <c r="U103" s="917"/>
      <c r="V103" s="917"/>
      <c r="W103" s="917"/>
      <c r="X103" s="718"/>
    </row>
    <row r="104" spans="1:24">
      <c r="B104" s="857"/>
      <c r="C104" s="917"/>
      <c r="D104" s="917"/>
      <c r="E104" s="917"/>
      <c r="F104" s="917"/>
      <c r="G104" s="917"/>
      <c r="H104" s="917"/>
      <c r="I104" s="917"/>
      <c r="J104" s="917"/>
      <c r="K104" s="917"/>
      <c r="L104" s="917"/>
      <c r="M104" s="917"/>
      <c r="N104" s="917"/>
      <c r="O104" s="917"/>
      <c r="P104" s="917"/>
      <c r="Q104" s="917"/>
      <c r="R104" s="917"/>
      <c r="S104" s="917"/>
      <c r="T104" s="917"/>
      <c r="U104" s="917"/>
      <c r="V104" s="917"/>
      <c r="W104" s="917"/>
    </row>
    <row r="105" spans="1:24">
      <c r="B105" s="857"/>
      <c r="C105" s="917"/>
      <c r="D105" s="917"/>
      <c r="E105" s="917"/>
      <c r="F105" s="917"/>
      <c r="G105" s="917"/>
      <c r="H105" s="917"/>
      <c r="I105" s="917"/>
      <c r="J105" s="917"/>
      <c r="K105" s="917"/>
      <c r="L105" s="917"/>
      <c r="M105" s="917"/>
      <c r="N105" s="917"/>
      <c r="O105" s="917"/>
      <c r="P105" s="917"/>
      <c r="Q105" s="917"/>
      <c r="R105" s="917"/>
      <c r="S105" s="917"/>
      <c r="T105" s="917"/>
      <c r="U105" s="917"/>
      <c r="V105" s="917"/>
      <c r="W105" s="917"/>
    </row>
    <row r="106" spans="1:24">
      <c r="B106" s="857"/>
      <c r="C106" s="917"/>
      <c r="D106" s="727"/>
      <c r="E106" s="727"/>
      <c r="F106" s="727"/>
      <c r="G106" s="727"/>
      <c r="H106" s="727"/>
      <c r="I106" s="727"/>
      <c r="J106" s="727"/>
      <c r="K106" s="727"/>
      <c r="L106" s="727"/>
      <c r="M106" s="727"/>
      <c r="N106" s="727"/>
      <c r="O106" s="727"/>
      <c r="P106" s="727"/>
      <c r="Q106" s="727"/>
      <c r="R106" s="727"/>
      <c r="S106" s="727"/>
      <c r="T106" s="727"/>
      <c r="U106" s="727"/>
      <c r="V106" s="727"/>
      <c r="W106" s="727"/>
    </row>
    <row r="107" spans="1:24" s="857" customFormat="1">
      <c r="C107" s="917"/>
      <c r="D107" s="727"/>
      <c r="E107" s="727"/>
      <c r="F107" s="727"/>
      <c r="G107" s="727"/>
      <c r="H107" s="727"/>
      <c r="I107" s="727"/>
      <c r="J107" s="727"/>
      <c r="K107" s="727"/>
      <c r="L107" s="727"/>
      <c r="M107" s="727"/>
      <c r="N107" s="727"/>
      <c r="O107" s="727"/>
      <c r="P107" s="727"/>
      <c r="Q107" s="727"/>
      <c r="R107" s="727"/>
      <c r="S107" s="727"/>
      <c r="T107" s="727"/>
      <c r="U107" s="727"/>
      <c r="V107" s="727"/>
      <c r="W107" s="727"/>
    </row>
    <row r="109" spans="1:24" s="718" customFormat="1">
      <c r="B109" s="839"/>
      <c r="C109" s="917"/>
      <c r="D109" s="727"/>
      <c r="E109" s="727"/>
      <c r="F109" s="727"/>
      <c r="G109" s="727"/>
      <c r="H109" s="727"/>
      <c r="I109" s="727"/>
      <c r="J109" s="727"/>
      <c r="K109" s="727"/>
      <c r="L109" s="727"/>
      <c r="M109" s="727"/>
      <c r="N109" s="727"/>
      <c r="O109" s="727"/>
      <c r="P109" s="727"/>
      <c r="Q109" s="727"/>
      <c r="R109" s="727"/>
      <c r="S109" s="727"/>
      <c r="T109" s="727"/>
      <c r="U109" s="727"/>
      <c r="V109" s="727"/>
      <c r="W109" s="727"/>
    </row>
    <row r="110" spans="1:24" s="718" customFormat="1">
      <c r="B110" s="839"/>
      <c r="C110" s="917"/>
      <c r="D110" s="727"/>
      <c r="E110" s="727"/>
      <c r="F110" s="727"/>
      <c r="G110" s="727"/>
      <c r="H110" s="727"/>
      <c r="I110" s="727"/>
      <c r="J110" s="727"/>
      <c r="K110" s="727"/>
      <c r="L110" s="727"/>
      <c r="M110" s="727"/>
      <c r="N110" s="727"/>
      <c r="O110" s="727"/>
      <c r="P110" s="727"/>
      <c r="Q110" s="727"/>
      <c r="R110" s="727"/>
      <c r="S110" s="727"/>
      <c r="T110" s="727"/>
      <c r="U110" s="727"/>
      <c r="V110" s="727"/>
      <c r="W110" s="727"/>
      <c r="X110" s="918"/>
    </row>
    <row r="111" spans="1:24" s="718" customFormat="1">
      <c r="B111" s="857"/>
      <c r="C111" s="917"/>
      <c r="D111" s="917"/>
      <c r="E111" s="917"/>
      <c r="F111" s="917"/>
      <c r="G111" s="917"/>
      <c r="H111" s="917"/>
      <c r="I111" s="917"/>
      <c r="J111" s="917"/>
      <c r="K111" s="917"/>
      <c r="L111" s="917"/>
      <c r="M111" s="917"/>
      <c r="N111" s="917"/>
      <c r="O111" s="917"/>
      <c r="P111" s="917"/>
      <c r="Q111" s="917"/>
      <c r="R111" s="917"/>
      <c r="S111" s="917"/>
      <c r="T111" s="917"/>
      <c r="U111" s="917"/>
      <c r="V111" s="917"/>
      <c r="W111" s="917"/>
      <c r="X111" s="918"/>
    </row>
    <row r="112" spans="1:24" s="919" customFormat="1">
      <c r="B112" s="861"/>
      <c r="C112" s="920"/>
      <c r="D112" s="921"/>
      <c r="E112" s="921"/>
      <c r="F112" s="921"/>
      <c r="G112" s="921"/>
      <c r="H112" s="921"/>
      <c r="I112" s="921"/>
      <c r="J112" s="921"/>
      <c r="K112" s="921"/>
      <c r="L112" s="921"/>
      <c r="M112" s="921"/>
      <c r="N112" s="921"/>
      <c r="O112" s="921"/>
      <c r="P112" s="921"/>
      <c r="Q112" s="921"/>
      <c r="R112" s="921"/>
      <c r="S112" s="921"/>
      <c r="T112" s="921"/>
      <c r="U112" s="921"/>
      <c r="V112" s="921"/>
      <c r="W112" s="921"/>
      <c r="X112" s="922"/>
    </row>
    <row r="113" spans="2:23" s="718" customFormat="1">
      <c r="B113" s="866"/>
      <c r="C113" s="917"/>
      <c r="D113" s="917"/>
      <c r="E113" s="917"/>
      <c r="F113" s="917"/>
      <c r="G113" s="917"/>
      <c r="H113" s="917"/>
      <c r="I113" s="917"/>
      <c r="J113" s="917"/>
      <c r="K113" s="917"/>
      <c r="L113" s="917"/>
      <c r="M113" s="917"/>
      <c r="N113" s="917"/>
      <c r="O113" s="917"/>
      <c r="P113" s="917"/>
      <c r="Q113" s="917"/>
      <c r="R113" s="917"/>
      <c r="S113" s="917"/>
      <c r="T113" s="917"/>
      <c r="U113" s="917"/>
      <c r="V113" s="917"/>
      <c r="W113" s="917"/>
    </row>
  </sheetData>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legacyDrawing r:id="rId3"/>
  <oleObjects>
    <oleObject progId="Unknown" shapeId="46082" r:id="rId4"/>
  </oleObjects>
</worksheet>
</file>

<file path=xl/worksheets/sheet16.xml><?xml version="1.0" encoding="utf-8"?>
<worksheet xmlns="http://schemas.openxmlformats.org/spreadsheetml/2006/main" xmlns:r="http://schemas.openxmlformats.org/officeDocument/2006/relationships">
  <sheetPr codeName="Sheet18" enableFormatConditionsCalculation="0">
    <tabColor indexed="9"/>
  </sheetPr>
  <dimension ref="A1:Y123"/>
  <sheetViews>
    <sheetView workbookViewId="0">
      <selection sqref="A1:F1"/>
    </sheetView>
  </sheetViews>
  <sheetFormatPr defaultRowHeight="11.25"/>
  <cols>
    <col min="1" max="1" width="3" style="15" customWidth="1"/>
    <col min="2" max="2" width="57.42578125" style="15" customWidth="1"/>
    <col min="3" max="6" width="15.7109375" style="15" customWidth="1"/>
    <col min="7" max="9" width="15.7109375" style="15" hidden="1" customWidth="1"/>
    <col min="10" max="12" width="15.7109375" style="15" customWidth="1"/>
    <col min="13" max="23" width="15.7109375" style="15" hidden="1" customWidth="1"/>
    <col min="24" max="16384" width="9.140625" style="15"/>
  </cols>
  <sheetData>
    <row r="1" spans="1:25" ht="20.25" customHeight="1">
      <c r="A1" s="2211" t="s">
        <v>967</v>
      </c>
      <c r="B1" s="2211"/>
      <c r="C1" s="2211"/>
      <c r="D1" s="2211"/>
      <c r="E1" s="2211"/>
      <c r="F1" s="2211"/>
    </row>
    <row r="2" spans="1:25" ht="18.75" customHeight="1">
      <c r="A2" s="2255" t="str">
        <f>'I1 Intro'!C9</f>
        <v>Orillia Power Distribution Corporation</v>
      </c>
      <c r="B2" s="2255"/>
      <c r="C2" s="2255"/>
      <c r="D2" s="2255"/>
      <c r="E2" s="2255"/>
    </row>
    <row r="3" spans="1:25" ht="18.75" customHeight="1">
      <c r="A3" s="2256" t="str">
        <f>'I1 Intro'!C13 &amp; "   " &amp; 'I1 Intro'!E13</f>
        <v xml:space="preserve">EB-2009-0273   </v>
      </c>
      <c r="B3" s="2256"/>
      <c r="C3" s="2256"/>
      <c r="D3" s="2256"/>
      <c r="E3" s="2256"/>
      <c r="G3" s="16"/>
    </row>
    <row r="4" spans="1:25" ht="18">
      <c r="A4" s="2257">
        <f>'I1 Intro'!C15</f>
        <v>40072</v>
      </c>
      <c r="B4" s="2257"/>
      <c r="C4" s="2257"/>
      <c r="D4" s="2257"/>
      <c r="E4" s="2257"/>
    </row>
    <row r="5" spans="1:25" ht="21" customHeight="1">
      <c r="A5" s="368" t="str">
        <f>"Sheet O3.1 Line Transformers Unit Cost Worksheet  - "&amp; 'I2 LDC class'!$C$17 &amp; "  " &amp;  'I2 LDC class'!$D$17</f>
        <v xml:space="preserve">Sheet O3.1 Line Transformers Unit Cost Worksheet  -   </v>
      </c>
      <c r="B5" s="369"/>
      <c r="C5" s="623"/>
      <c r="D5" s="623"/>
      <c r="E5" s="370"/>
    </row>
    <row r="6" spans="1:25" ht="6" customHeight="1">
      <c r="A6" s="18"/>
      <c r="B6" s="18"/>
      <c r="C6" s="624"/>
      <c r="D6" s="624"/>
      <c r="E6" s="18"/>
      <c r="F6" s="18"/>
      <c r="G6" s="18"/>
      <c r="H6" s="18"/>
      <c r="I6" s="18"/>
      <c r="J6" s="18"/>
      <c r="K6" s="18"/>
      <c r="L6" s="18"/>
      <c r="M6" s="18"/>
      <c r="N6" s="18"/>
      <c r="O6" s="18"/>
    </row>
    <row r="7" spans="1:25" ht="14.25" customHeight="1">
      <c r="A7" s="824"/>
      <c r="C7" s="692"/>
      <c r="D7" s="692"/>
      <c r="E7" s="692"/>
      <c r="F7" s="692"/>
      <c r="G7" s="692"/>
      <c r="H7" s="692"/>
      <c r="I7" s="692"/>
      <c r="J7" s="692"/>
      <c r="K7" s="692"/>
      <c r="L7" s="692"/>
      <c r="M7" s="692"/>
      <c r="N7" s="692"/>
      <c r="O7" s="692"/>
      <c r="P7" s="692"/>
      <c r="Q7" s="692"/>
      <c r="R7" s="692"/>
      <c r="S7" s="692"/>
      <c r="T7" s="692"/>
      <c r="U7" s="692"/>
      <c r="V7" s="692"/>
      <c r="W7" s="692"/>
      <c r="X7" s="692"/>
    </row>
    <row r="8" spans="1:25" ht="12.75">
      <c r="A8" s="2340" t="s">
        <v>1029</v>
      </c>
      <c r="B8" s="2340"/>
      <c r="C8" s="356"/>
    </row>
    <row r="9" spans="1:25">
      <c r="A9" s="2340"/>
      <c r="B9" s="2340"/>
    </row>
    <row r="10" spans="1:25" s="375" customFormat="1" ht="12.75">
      <c r="C10" s="923"/>
      <c r="D10" s="379">
        <v>1</v>
      </c>
      <c r="E10" s="379">
        <v>2</v>
      </c>
      <c r="F10" s="379">
        <v>3</v>
      </c>
      <c r="G10" s="379">
        <v>4</v>
      </c>
      <c r="H10" s="379">
        <v>5</v>
      </c>
      <c r="I10" s="379">
        <v>6</v>
      </c>
      <c r="J10" s="379">
        <v>7</v>
      </c>
      <c r="K10" s="379">
        <v>8</v>
      </c>
      <c r="L10" s="379">
        <v>9</v>
      </c>
      <c r="M10" s="379">
        <v>10</v>
      </c>
      <c r="N10" s="379">
        <v>11</v>
      </c>
      <c r="O10" s="379">
        <v>12</v>
      </c>
      <c r="P10" s="379">
        <v>13</v>
      </c>
      <c r="Q10" s="379">
        <v>14</v>
      </c>
      <c r="R10" s="379">
        <v>15</v>
      </c>
      <c r="S10" s="379">
        <v>16</v>
      </c>
      <c r="T10" s="379">
        <v>17</v>
      </c>
      <c r="U10" s="379">
        <v>18</v>
      </c>
      <c r="V10" s="379">
        <v>19</v>
      </c>
      <c r="W10" s="379">
        <v>20</v>
      </c>
      <c r="X10" s="826"/>
      <c r="Y10" s="934"/>
    </row>
    <row r="11" spans="1:25" ht="47.25" customHeight="1">
      <c r="B11" s="903" t="s">
        <v>1074</v>
      </c>
      <c r="C11" s="932" t="s">
        <v>1122</v>
      </c>
      <c r="D11" s="933" t="str">
        <f>IF('I2 LDC class'!$D$20="",'I2 LDC class'!$C$20,'I2 LDC class'!$D$20)</f>
        <v>Residential</v>
      </c>
      <c r="E11" s="933" t="str">
        <f>IF('I2 LDC class'!$D$21="",'I2 LDC class'!$C$21,'I2 LDC class'!$D$21)</f>
        <v>GS &lt;50</v>
      </c>
      <c r="F11" s="933" t="str">
        <f>IF('I2 LDC class'!$D$22="",'I2 LDC class'!$C$22,'I2 LDC class'!$D$22)</f>
        <v>GS&gt;50-Regular</v>
      </c>
      <c r="G11" s="933" t="str">
        <f>IF('I2 LDC class'!$D$23="",'I2 LDC class'!$C$23,'I2 LDC class'!$D$23)</f>
        <v>GS&gt; 50-TOU</v>
      </c>
      <c r="H11" s="933" t="str">
        <f>IF('I2 LDC class'!$D$24="",'I2 LDC class'!$C$24,'I2 LDC class'!$D$24)</f>
        <v>GS &gt;50-Intermediate</v>
      </c>
      <c r="I11" s="933" t="str">
        <f>IF('I2 LDC class'!$D$25="",'I2 LDC class'!$C$25,'I2 LDC class'!$D$25)</f>
        <v>Large Use &gt;5MW</v>
      </c>
      <c r="J11" s="933" t="str">
        <f>IF('I2 LDC class'!$D$26="",'I2 LDC class'!$C$26,'I2 LDC class'!$D$26)</f>
        <v>Street Light</v>
      </c>
      <c r="K11" s="933" t="str">
        <f>IF('I2 LDC class'!$D$27="",'I2 LDC class'!$C$27,'I2 LDC class'!$D$27)</f>
        <v>Sentinel</v>
      </c>
      <c r="L11" s="933" t="str">
        <f>IF('I2 LDC class'!$D$28="",'I2 LDC class'!$C$28,'I2 LDC class'!$D$28)</f>
        <v>Unmetered Scattered Load</v>
      </c>
      <c r="M11" s="933" t="str">
        <f>IF('I2 LDC class'!$D$29="",'I2 LDC class'!$C$29,'I2 LDC class'!$D$29)</f>
        <v>Embedded Distributor</v>
      </c>
      <c r="N11" s="933" t="str">
        <f>IF('I2 LDC class'!$D$30="",'I2 LDC class'!$C$30,'I2 LDC class'!$D$30)</f>
        <v>Back-up/Standby Power</v>
      </c>
      <c r="O11" s="933" t="str">
        <f>IF('I2 LDC class'!$D$31="",'I2 LDC class'!$C$31,'I2 LDC class'!$D$31)</f>
        <v>Rate Class 1</v>
      </c>
      <c r="P11" s="933" t="str">
        <f>IF('I2 LDC class'!$D$32="",'I2 LDC class'!$C$32,'I2 LDC class'!$D$32)</f>
        <v>Rate class 2</v>
      </c>
      <c r="Q11" s="933" t="str">
        <f>IF('I2 LDC class'!$D$33="",'I2 LDC class'!$C$33,'I2 LDC class'!$D$33)</f>
        <v>Rate class 3</v>
      </c>
      <c r="R11" s="933" t="str">
        <f>IF('I2 LDC class'!$D$34="",'I2 LDC class'!$C$34,'I2 LDC class'!$D$34)</f>
        <v>Rate class 4</v>
      </c>
      <c r="S11" s="933" t="str">
        <f>IF('I2 LDC class'!$D$35="",'I2 LDC class'!$C$35,'I2 LDC class'!$D$35)</f>
        <v>Rate class 5</v>
      </c>
      <c r="T11" s="933" t="str">
        <f>IF('I2 LDC class'!$D$36="",'I2 LDC class'!$C$36,'I2 LDC class'!$D$36)</f>
        <v>Rate class 6</v>
      </c>
      <c r="U11" s="933" t="str">
        <f>IF('I2 LDC class'!$D$37="",'I2 LDC class'!$C$37,'I2 LDC class'!$D$37)</f>
        <v>Rate class 7</v>
      </c>
      <c r="V11" s="933" t="str">
        <f>IF('I2 LDC class'!$D$38="",'I2 LDC class'!$C$38,'I2 LDC class'!$D$38)</f>
        <v>Rate class 8</v>
      </c>
      <c r="W11" s="932" t="str">
        <f>IF('I2 LDC class'!$D$39="",'I2 LDC class'!$C$39,'I2 LDC class'!$D$39)</f>
        <v>Rate class 9</v>
      </c>
      <c r="X11" s="827"/>
    </row>
    <row r="12" spans="1:25" s="730" customFormat="1" ht="12.75">
      <c r="A12" s="609"/>
      <c r="B12" s="839" t="s">
        <v>864</v>
      </c>
      <c r="C12" s="840">
        <f t="shared" ref="C12:C22" si="0">SUM(D12:W12)</f>
        <v>161000.00000000003</v>
      </c>
      <c r="D12" s="841">
        <f>IF(ISERROR('O7 Amortization'!G338+'O7 Amortization'!G411+'O7 Amortization'!G484+'O7 Amortization'!G557+'O7 Amortization'!AB338 +'O7 Amortization'!AB411+'O7 Amortization'!AB484+'O7 Amortization'!AB557), "-", 'O7 Amortization'!G338+'O7 Amortization'!G411+'O7 Amortization'!G484+'O7 Amortization'!G557+'O7 Amortization'!AB338 +'O7 Amortization'!AB411+'O7 Amortization'!AB484+'O7 Amortization'!AB557)</f>
        <v>88095.086743894004</v>
      </c>
      <c r="E12" s="841">
        <f>IF(ISERROR('O7 Amortization'!H338+'O7 Amortization'!H411+'O7 Amortization'!H484+'O7 Amortization'!H557+'O7 Amortization'!AC338 +'O7 Amortization'!AC411+'O7 Amortization'!AC484+'O7 Amortization'!AC557), "-", 'O7 Amortization'!H338+'O7 Amortization'!H411+'O7 Amortization'!H484+'O7 Amortization'!H557+'O7 Amortization'!AC338 +'O7 Amortization'!AC411+'O7 Amortization'!AC484+'O7 Amortization'!AC557)</f>
        <v>30515.214649529131</v>
      </c>
      <c r="F12" s="841">
        <f>IF(ISERROR('O7 Amortization'!I338+'O7 Amortization'!I411+'O7 Amortization'!I484+'O7 Amortization'!I557+'O7 Amortization'!AD338 +'O7 Amortization'!AD411+'O7 Amortization'!AD484+'O7 Amortization'!AD557), "-", 'O7 Amortization'!I338+'O7 Amortization'!I411+'O7 Amortization'!I484+'O7 Amortization'!I557+'O7 Amortization'!AD338 +'O7 Amortization'!AD411+'O7 Amortization'!AD484+'O7 Amortization'!AD557)</f>
        <v>30648.440583593791</v>
      </c>
      <c r="G12" s="841">
        <f>IF(ISERROR('O7 Amortization'!J338+'O7 Amortization'!J411+'O7 Amortization'!J484+'O7 Amortization'!J557+'O7 Amortization'!AE338 +'O7 Amortization'!AE411+'O7 Amortization'!AE484+'O7 Amortization'!AE557), "-", 'O7 Amortization'!J338+'O7 Amortization'!J411+'O7 Amortization'!J484+'O7 Amortization'!J557+'O7 Amortization'!AE338 +'O7 Amortization'!AE411+'O7 Amortization'!AE484+'O7 Amortization'!AE557)</f>
        <v>0</v>
      </c>
      <c r="H12" s="841">
        <f>IF(ISERROR('O7 Amortization'!K338+'O7 Amortization'!K411+'O7 Amortization'!K484+'O7 Amortization'!K557+'O7 Amortization'!AF338 +'O7 Amortization'!AF411+'O7 Amortization'!AF484+'O7 Amortization'!AF557), "-", 'O7 Amortization'!K338+'O7 Amortization'!K411+'O7 Amortization'!K484+'O7 Amortization'!K557+'O7 Amortization'!AF338 +'O7 Amortization'!AF411+'O7 Amortization'!AF484+'O7 Amortization'!AF557)</f>
        <v>0</v>
      </c>
      <c r="I12" s="841">
        <f>IF(ISERROR('O7 Amortization'!L338+'O7 Amortization'!L411+'O7 Amortization'!L484+'O7 Amortization'!L557+'O7 Amortization'!AG338 +'O7 Amortization'!AG411+'O7 Amortization'!AG484+'O7 Amortization'!AG557), "-", 'O7 Amortization'!L338+'O7 Amortization'!L411+'O7 Amortization'!L484+'O7 Amortization'!L557+'O7 Amortization'!AG338 +'O7 Amortization'!AG411+'O7 Amortization'!AG484+'O7 Amortization'!AG557)</f>
        <v>0</v>
      </c>
      <c r="J12" s="841">
        <f>IF(ISERROR('O7 Amortization'!M338+'O7 Amortization'!M411+'O7 Amortization'!M484+'O7 Amortization'!M557+'O7 Amortization'!AH338 +'O7 Amortization'!AH411+'O7 Amortization'!AH484+'O7 Amortization'!AH557), "-", 'O7 Amortization'!M338+'O7 Amortization'!M411+'O7 Amortization'!M484+'O7 Amortization'!M557+'O7 Amortization'!AH338 +'O7 Amortization'!AH411+'O7 Amortization'!AH484+'O7 Amortization'!AH557)</f>
        <v>10605.395728858819</v>
      </c>
      <c r="K12" s="841">
        <f>IF(ISERROR('O7 Amortization'!N338+'O7 Amortization'!N411+'O7 Amortization'!N484+'O7 Amortization'!N557+'O7 Amortization'!AI338 +'O7 Amortization'!AI411+'O7 Amortization'!AI484+'O7 Amortization'!AI557), "-", 'O7 Amortization'!N338+'O7 Amortization'!N411+'O7 Amortization'!N484+'O7 Amortization'!N557+'O7 Amortization'!AI338 +'O7 Amortization'!AI411+'O7 Amortization'!AI484+'O7 Amortization'!AI557)</f>
        <v>581.56697613258427</v>
      </c>
      <c r="L12" s="841">
        <f>IF(ISERROR('O7 Amortization'!O338+'O7 Amortization'!O411+'O7 Amortization'!O484+'O7 Amortization'!O557+'O7 Amortization'!AJ338 +'O7 Amortization'!AJ411+'O7 Amortization'!AJ484+'O7 Amortization'!AJ557), "-", 'O7 Amortization'!O338+'O7 Amortization'!O411+'O7 Amortization'!O484+'O7 Amortization'!O557+'O7 Amortization'!AJ338 +'O7 Amortization'!AJ411+'O7 Amortization'!AJ484+'O7 Amortization'!AJ557)</f>
        <v>554.29531799168421</v>
      </c>
      <c r="M12" s="841">
        <f>IF(ISERROR('O7 Amortization'!P338+'O7 Amortization'!P411+'O7 Amortization'!P484+'O7 Amortization'!P557+'O7 Amortization'!AK338 +'O7 Amortization'!AK411+'O7 Amortization'!AK484+'O7 Amortization'!AK557), "-", 'O7 Amortization'!P338+'O7 Amortization'!P411+'O7 Amortization'!P484+'O7 Amortization'!P557+'O7 Amortization'!AK338 +'O7 Amortization'!AK411+'O7 Amortization'!AK484+'O7 Amortization'!AK557)</f>
        <v>0</v>
      </c>
      <c r="N12" s="841">
        <f>IF(ISERROR('O7 Amortization'!Q338+'O7 Amortization'!Q411+'O7 Amortization'!Q484+'O7 Amortization'!Q557+'O7 Amortization'!AL338 +'O7 Amortization'!AL411+'O7 Amortization'!AL484+'O7 Amortization'!AL557), "-", 'O7 Amortization'!Q338+'O7 Amortization'!Q411+'O7 Amortization'!Q484+'O7 Amortization'!Q557+'O7 Amortization'!AL338 +'O7 Amortization'!AL411+'O7 Amortization'!AL484+'O7 Amortization'!AL557)</f>
        <v>0</v>
      </c>
      <c r="O12" s="841">
        <f>IF(ISERROR('O7 Amortization'!R338+'O7 Amortization'!R411+'O7 Amortization'!R484+'O7 Amortization'!R557+'O7 Amortization'!AM338 +'O7 Amortization'!AM411+'O7 Amortization'!AM484+'O7 Amortization'!AM557), "-", 'O7 Amortization'!R338+'O7 Amortization'!R411+'O7 Amortization'!R484+'O7 Amortization'!R557+'O7 Amortization'!AM338 +'O7 Amortization'!AM411+'O7 Amortization'!AM484+'O7 Amortization'!AM557)</f>
        <v>0</v>
      </c>
      <c r="P12" s="841">
        <f>IF(ISERROR('O7 Amortization'!S338+'O7 Amortization'!S411+'O7 Amortization'!S484+'O7 Amortization'!S557+'O7 Amortization'!AN338 +'O7 Amortization'!AN411+'O7 Amortization'!AN484+'O7 Amortization'!AN557), "-", 'O7 Amortization'!S338+'O7 Amortization'!S411+'O7 Amortization'!S484+'O7 Amortization'!S557+'O7 Amortization'!AN338 +'O7 Amortization'!AN411+'O7 Amortization'!AN484+'O7 Amortization'!AN557)</f>
        <v>0</v>
      </c>
      <c r="Q12" s="841">
        <f>IF(ISERROR('O7 Amortization'!T338+'O7 Amortization'!T411+'O7 Amortization'!T484+'O7 Amortization'!T557+'O7 Amortization'!AO338 +'O7 Amortization'!AO411+'O7 Amortization'!AO484+'O7 Amortization'!AO557), "-", 'O7 Amortization'!T338+'O7 Amortization'!T411+'O7 Amortization'!T484+'O7 Amortization'!T557+'O7 Amortization'!AO338 +'O7 Amortization'!AO411+'O7 Amortization'!AO484+'O7 Amortization'!AO557)</f>
        <v>0</v>
      </c>
      <c r="R12" s="841">
        <f>IF(ISERROR('O7 Amortization'!U338+'O7 Amortization'!U411+'O7 Amortization'!U484+'O7 Amortization'!U557+'O7 Amortization'!AP338 +'O7 Amortization'!AP411+'O7 Amortization'!AP484+'O7 Amortization'!AP557), "-", 'O7 Amortization'!U338+'O7 Amortization'!U411+'O7 Amortization'!U484+'O7 Amortization'!U557+'O7 Amortization'!AP338 +'O7 Amortization'!AP411+'O7 Amortization'!AP484+'O7 Amortization'!AP557)</f>
        <v>0</v>
      </c>
      <c r="S12" s="841">
        <f>IF(ISERROR('O7 Amortization'!V338+'O7 Amortization'!V411+'O7 Amortization'!V484+'O7 Amortization'!V557+'O7 Amortization'!AQ338 +'O7 Amortization'!AQ411+'O7 Amortization'!AQ484+'O7 Amortization'!AQ557), "-", 'O7 Amortization'!V338+'O7 Amortization'!V411+'O7 Amortization'!V484+'O7 Amortization'!V557+'O7 Amortization'!AQ338 +'O7 Amortization'!AQ411+'O7 Amortization'!AQ484+'O7 Amortization'!AQ557)</f>
        <v>0</v>
      </c>
      <c r="T12" s="841">
        <f>IF(ISERROR('O7 Amortization'!W338+'O7 Amortization'!W411+'O7 Amortization'!W484+'O7 Amortization'!W557+'O7 Amortization'!AR338 +'O7 Amortization'!AR411+'O7 Amortization'!AR484+'O7 Amortization'!AR557), "-", 'O7 Amortization'!W338+'O7 Amortization'!W411+'O7 Amortization'!W484+'O7 Amortization'!W557+'O7 Amortization'!AR338 +'O7 Amortization'!AR411+'O7 Amortization'!AR484+'O7 Amortization'!AR557)</f>
        <v>0</v>
      </c>
      <c r="U12" s="841">
        <f>IF(ISERROR('O7 Amortization'!X338+'O7 Amortization'!X411+'O7 Amortization'!X484+'O7 Amortization'!X557+'O7 Amortization'!AS338 +'O7 Amortization'!AS411+'O7 Amortization'!AS484+'O7 Amortization'!AS557), "-", 'O7 Amortization'!X338+'O7 Amortization'!X411+'O7 Amortization'!X484+'O7 Amortization'!X557+'O7 Amortization'!AS338 +'O7 Amortization'!AS411+'O7 Amortization'!AS484+'O7 Amortization'!AS557)</f>
        <v>0</v>
      </c>
      <c r="V12" s="841">
        <f>IF(ISERROR('O7 Amortization'!Y338+'O7 Amortization'!Y411+'O7 Amortization'!Y484+'O7 Amortization'!Y557+'O7 Amortization'!AT338 +'O7 Amortization'!AT411+'O7 Amortization'!AT484+'O7 Amortization'!AT557), "-", 'O7 Amortization'!Y338+'O7 Amortization'!Y411+'O7 Amortization'!Y484+'O7 Amortization'!Y557+'O7 Amortization'!AT338 +'O7 Amortization'!AT411+'O7 Amortization'!AT484+'O7 Amortization'!AT557)</f>
        <v>0</v>
      </c>
      <c r="W12" s="842">
        <f>IF(ISERROR('O7 Amortization'!Z338+'O7 Amortization'!Z411+'O7 Amortization'!Z484+'O7 Amortization'!Z557+'O7 Amortization'!AU338 +'O7 Amortization'!AU411+'O7 Amortization'!AU484+'O7 Amortization'!AU557), "-", 'O7 Amortization'!Z338+'O7 Amortization'!Z411+'O7 Amortization'!Z484+'O7 Amortization'!Z557+'O7 Amortization'!AU338 +'O7 Amortization'!AU411+'O7 Amortization'!AU484+'O7 Amortization'!AU557)</f>
        <v>0</v>
      </c>
      <c r="X12" s="843"/>
    </row>
    <row r="13" spans="1:25" s="730" customFormat="1" ht="12.75">
      <c r="A13" s="609"/>
      <c r="B13" s="839" t="s">
        <v>1027</v>
      </c>
      <c r="C13" s="844">
        <f t="shared" si="0"/>
        <v>28808.654460127887</v>
      </c>
      <c r="D13" s="843">
        <f>IF(ISERROR(D36*(D48/D34)),0,D36*(D48/D34))</f>
        <v>15797.807690481557</v>
      </c>
      <c r="E13" s="843">
        <f t="shared" ref="E13:W13" si="1">IF(ISERROR(E36*(E48/E34)),0,E36*(E48/E34))</f>
        <v>5436.3938203628704</v>
      </c>
      <c r="F13" s="843">
        <f t="shared" si="1"/>
        <v>5421.0085042623632</v>
      </c>
      <c r="G13" s="843">
        <f t="shared" si="1"/>
        <v>0</v>
      </c>
      <c r="H13" s="843">
        <f t="shared" si="1"/>
        <v>0</v>
      </c>
      <c r="I13" s="843">
        <f t="shared" si="1"/>
        <v>0</v>
      </c>
      <c r="J13" s="843">
        <f t="shared" si="1"/>
        <v>1945.6404644364511</v>
      </c>
      <c r="K13" s="843">
        <f t="shared" si="1"/>
        <v>106.68951794614532</v>
      </c>
      <c r="L13" s="843">
        <f t="shared" si="1"/>
        <v>101.11446263849538</v>
      </c>
      <c r="M13" s="843">
        <f t="shared" si="1"/>
        <v>0</v>
      </c>
      <c r="N13" s="843">
        <f t="shared" si="1"/>
        <v>0</v>
      </c>
      <c r="O13" s="843">
        <f t="shared" si="1"/>
        <v>0</v>
      </c>
      <c r="P13" s="843">
        <f t="shared" si="1"/>
        <v>0</v>
      </c>
      <c r="Q13" s="843">
        <f t="shared" si="1"/>
        <v>0</v>
      </c>
      <c r="R13" s="843">
        <f t="shared" si="1"/>
        <v>0</v>
      </c>
      <c r="S13" s="843">
        <f t="shared" si="1"/>
        <v>0</v>
      </c>
      <c r="T13" s="843">
        <f t="shared" si="1"/>
        <v>0</v>
      </c>
      <c r="U13" s="843">
        <f t="shared" si="1"/>
        <v>0</v>
      </c>
      <c r="V13" s="843">
        <f t="shared" si="1"/>
        <v>0</v>
      </c>
      <c r="W13" s="731">
        <f t="shared" si="1"/>
        <v>0</v>
      </c>
      <c r="X13" s="843"/>
    </row>
    <row r="14" spans="1:25" s="730" customFormat="1" ht="12.75">
      <c r="A14" s="609"/>
      <c r="B14" s="839" t="s">
        <v>777</v>
      </c>
      <c r="C14" s="844">
        <f t="shared" si="0"/>
        <v>0</v>
      </c>
      <c r="D14" s="843">
        <f>'O4 Summary by Class &amp; Accounts'!E133</f>
        <v>0</v>
      </c>
      <c r="E14" s="843">
        <f>'O4 Summary by Class &amp; Accounts'!F133</f>
        <v>0</v>
      </c>
      <c r="F14" s="843">
        <f>'O4 Summary by Class &amp; Accounts'!G133</f>
        <v>0</v>
      </c>
      <c r="G14" s="843">
        <f>'O4 Summary by Class &amp; Accounts'!H133</f>
        <v>0</v>
      </c>
      <c r="H14" s="843">
        <f>'O4 Summary by Class &amp; Accounts'!I133</f>
        <v>0</v>
      </c>
      <c r="I14" s="843">
        <f>'O4 Summary by Class &amp; Accounts'!J133</f>
        <v>0</v>
      </c>
      <c r="J14" s="843">
        <f>'O4 Summary by Class &amp; Accounts'!K133</f>
        <v>0</v>
      </c>
      <c r="K14" s="843">
        <f>'O4 Summary by Class &amp; Accounts'!L133</f>
        <v>0</v>
      </c>
      <c r="L14" s="843">
        <f>'O4 Summary by Class &amp; Accounts'!M133</f>
        <v>0</v>
      </c>
      <c r="M14" s="843">
        <f>'O4 Summary by Class &amp; Accounts'!N133</f>
        <v>0</v>
      </c>
      <c r="N14" s="843">
        <f>'O4 Summary by Class &amp; Accounts'!O133</f>
        <v>0</v>
      </c>
      <c r="O14" s="843">
        <f>'O4 Summary by Class &amp; Accounts'!P133</f>
        <v>0</v>
      </c>
      <c r="P14" s="843">
        <f>'O4 Summary by Class &amp; Accounts'!Q133</f>
        <v>0</v>
      </c>
      <c r="Q14" s="843">
        <f>'O4 Summary by Class &amp; Accounts'!R133</f>
        <v>0</v>
      </c>
      <c r="R14" s="843">
        <f>'O4 Summary by Class &amp; Accounts'!S133</f>
        <v>0</v>
      </c>
      <c r="S14" s="843">
        <f>'O4 Summary by Class &amp; Accounts'!T133</f>
        <v>0</v>
      </c>
      <c r="T14" s="843">
        <f>'O4 Summary by Class &amp; Accounts'!U133</f>
        <v>0</v>
      </c>
      <c r="U14" s="843">
        <f>'O4 Summary by Class &amp; Accounts'!V133</f>
        <v>0</v>
      </c>
      <c r="V14" s="843">
        <f>'O4 Summary by Class &amp; Accounts'!W133</f>
        <v>0</v>
      </c>
      <c r="W14" s="731">
        <f>'O4 Summary by Class &amp; Accounts'!X133</f>
        <v>0</v>
      </c>
      <c r="X14" s="843"/>
    </row>
    <row r="15" spans="1:25" s="730" customFormat="1" ht="12.75">
      <c r="A15" s="609"/>
      <c r="B15" s="839" t="s">
        <v>778</v>
      </c>
      <c r="C15" s="844">
        <f t="shared" si="0"/>
        <v>0</v>
      </c>
      <c r="D15" s="843">
        <f>'O4 Summary by Class &amp; Accounts'!E137</f>
        <v>0</v>
      </c>
      <c r="E15" s="843">
        <f>'O4 Summary by Class &amp; Accounts'!F137</f>
        <v>0</v>
      </c>
      <c r="F15" s="843">
        <f>'O4 Summary by Class &amp; Accounts'!G137</f>
        <v>0</v>
      </c>
      <c r="G15" s="843">
        <f>'O4 Summary by Class &amp; Accounts'!H137</f>
        <v>0</v>
      </c>
      <c r="H15" s="843">
        <f>'O4 Summary by Class &amp; Accounts'!I137</f>
        <v>0</v>
      </c>
      <c r="I15" s="843">
        <f>'O4 Summary by Class &amp; Accounts'!J137</f>
        <v>0</v>
      </c>
      <c r="J15" s="843">
        <f>'O4 Summary by Class &amp; Accounts'!K137</f>
        <v>0</v>
      </c>
      <c r="K15" s="843">
        <f>'O4 Summary by Class &amp; Accounts'!L137</f>
        <v>0</v>
      </c>
      <c r="L15" s="843">
        <f>'O4 Summary by Class &amp; Accounts'!M137</f>
        <v>0</v>
      </c>
      <c r="M15" s="843">
        <f>'O4 Summary by Class &amp; Accounts'!N137</f>
        <v>0</v>
      </c>
      <c r="N15" s="843">
        <f>'O4 Summary by Class &amp; Accounts'!O137</f>
        <v>0</v>
      </c>
      <c r="O15" s="843">
        <f>'O4 Summary by Class &amp; Accounts'!P137</f>
        <v>0</v>
      </c>
      <c r="P15" s="843">
        <f>'O4 Summary by Class &amp; Accounts'!Q137</f>
        <v>0</v>
      </c>
      <c r="Q15" s="843">
        <f>'O4 Summary by Class &amp; Accounts'!R137</f>
        <v>0</v>
      </c>
      <c r="R15" s="843">
        <f>'O4 Summary by Class &amp; Accounts'!S137</f>
        <v>0</v>
      </c>
      <c r="S15" s="843">
        <f>'O4 Summary by Class &amp; Accounts'!T137</f>
        <v>0</v>
      </c>
      <c r="T15" s="843">
        <f>'O4 Summary by Class &amp; Accounts'!U137</f>
        <v>0</v>
      </c>
      <c r="U15" s="843">
        <f>'O4 Summary by Class &amp; Accounts'!V137</f>
        <v>0</v>
      </c>
      <c r="V15" s="843">
        <f>'O4 Summary by Class &amp; Accounts'!W137</f>
        <v>0</v>
      </c>
      <c r="W15" s="731">
        <f>'O4 Summary by Class &amp; Accounts'!X137</f>
        <v>0</v>
      </c>
      <c r="X15" s="843"/>
    </row>
    <row r="16" spans="1:25" s="843" customFormat="1" ht="12.75">
      <c r="A16" s="696"/>
      <c r="B16" s="839" t="s">
        <v>779</v>
      </c>
      <c r="C16" s="844">
        <f t="shared" si="0"/>
        <v>56000.000000000007</v>
      </c>
      <c r="D16" s="843">
        <f>'O4 Summary by Class &amp; Accounts'!E156</f>
        <v>30641.769302223998</v>
      </c>
      <c r="E16" s="843">
        <f>'O4 Summary by Class &amp; Accounts'!F156</f>
        <v>10613.987704184046</v>
      </c>
      <c r="F16" s="843">
        <f>'O4 Summary by Class &amp; Accounts'!G156</f>
        <v>10660.327159510885</v>
      </c>
      <c r="G16" s="843">
        <f>'O4 Summary by Class &amp; Accounts'!H156</f>
        <v>0</v>
      </c>
      <c r="H16" s="843">
        <f>'O4 Summary by Class &amp; Accounts'!I156</f>
        <v>0</v>
      </c>
      <c r="I16" s="843">
        <f>'O4 Summary by Class &amp; Accounts'!J156</f>
        <v>0</v>
      </c>
      <c r="J16" s="843">
        <f>'O4 Summary by Class &amp; Accounts'!K156</f>
        <v>3688.8332969943708</v>
      </c>
      <c r="K16" s="843">
        <f>'O4 Summary by Class &amp; Accounts'!L156</f>
        <v>202.28416561133363</v>
      </c>
      <c r="L16" s="843">
        <f>'O4 Summary by Class &amp; Accounts'!M156</f>
        <v>192.79837147536841</v>
      </c>
      <c r="M16" s="843">
        <f>'O4 Summary by Class &amp; Accounts'!N156</f>
        <v>0</v>
      </c>
      <c r="N16" s="843">
        <f>'O4 Summary by Class &amp; Accounts'!O156</f>
        <v>0</v>
      </c>
      <c r="O16" s="843">
        <f>'O4 Summary by Class &amp; Accounts'!P156</f>
        <v>0</v>
      </c>
      <c r="P16" s="843">
        <f>'O4 Summary by Class &amp; Accounts'!Q156</f>
        <v>0</v>
      </c>
      <c r="Q16" s="843">
        <f>'O4 Summary by Class &amp; Accounts'!R156</f>
        <v>0</v>
      </c>
      <c r="R16" s="843">
        <f>'O4 Summary by Class &amp; Accounts'!S156</f>
        <v>0</v>
      </c>
      <c r="S16" s="843">
        <f>'O4 Summary by Class &amp; Accounts'!T156</f>
        <v>0</v>
      </c>
      <c r="T16" s="843">
        <f>'O4 Summary by Class &amp; Accounts'!U156</f>
        <v>0</v>
      </c>
      <c r="U16" s="843">
        <f>'O4 Summary by Class &amp; Accounts'!V156</f>
        <v>0</v>
      </c>
      <c r="V16" s="843">
        <f>'O4 Summary by Class &amp; Accounts'!W156</f>
        <v>0</v>
      </c>
      <c r="W16" s="731">
        <f>'O4 Summary by Class &amp; Accounts'!X156</f>
        <v>0</v>
      </c>
    </row>
    <row r="17" spans="1:24" s="843" customFormat="1" ht="12.75">
      <c r="A17" s="828"/>
      <c r="B17" s="839" t="s">
        <v>1160</v>
      </c>
      <c r="C17" s="844">
        <f>SUM(D17:W17)</f>
        <v>133850.8918608388</v>
      </c>
      <c r="D17" s="843">
        <f>IF(ISERROR(D58/D60*D56),0, D58/D60*D56)</f>
        <v>73562.085205602969</v>
      </c>
      <c r="E17" s="843">
        <f t="shared" ref="E17:W17" si="2">IF(ISERROR(E58/E60*E56),0, E58/E60*E56)</f>
        <v>25163.87353326628</v>
      </c>
      <c r="F17" s="843">
        <f t="shared" si="2"/>
        <v>25049.564766306576</v>
      </c>
      <c r="G17" s="843">
        <f t="shared" si="2"/>
        <v>0</v>
      </c>
      <c r="H17" s="843">
        <f t="shared" si="2"/>
        <v>0</v>
      </c>
      <c r="I17" s="843">
        <f t="shared" si="2"/>
        <v>0</v>
      </c>
      <c r="J17" s="843">
        <f t="shared" si="2"/>
        <v>9103.6768763249165</v>
      </c>
      <c r="K17" s="843">
        <f t="shared" si="2"/>
        <v>499.21737651388059</v>
      </c>
      <c r="L17" s="843">
        <f t="shared" si="2"/>
        <v>472.47410282420896</v>
      </c>
      <c r="M17" s="843">
        <f t="shared" si="2"/>
        <v>0</v>
      </c>
      <c r="N17" s="843">
        <f t="shared" si="2"/>
        <v>0</v>
      </c>
      <c r="O17" s="843">
        <f t="shared" si="2"/>
        <v>0</v>
      </c>
      <c r="P17" s="843">
        <f t="shared" si="2"/>
        <v>0</v>
      </c>
      <c r="Q17" s="843">
        <f t="shared" si="2"/>
        <v>0</v>
      </c>
      <c r="R17" s="843">
        <f t="shared" si="2"/>
        <v>0</v>
      </c>
      <c r="S17" s="843">
        <f t="shared" si="2"/>
        <v>0</v>
      </c>
      <c r="T17" s="843">
        <f t="shared" si="2"/>
        <v>0</v>
      </c>
      <c r="U17" s="843">
        <f t="shared" si="2"/>
        <v>0</v>
      </c>
      <c r="V17" s="843">
        <f t="shared" si="2"/>
        <v>0</v>
      </c>
      <c r="W17" s="731">
        <f t="shared" si="2"/>
        <v>0</v>
      </c>
    </row>
    <row r="18" spans="1:24" s="843" customFormat="1" ht="12.75">
      <c r="A18" s="696"/>
      <c r="B18" s="839" t="s">
        <v>1021</v>
      </c>
      <c r="C18" s="844">
        <f t="shared" si="0"/>
        <v>29007.734891138411</v>
      </c>
      <c r="D18" s="843">
        <f>IF(ISERROR(SUM(D14:D17)/D42*D40),0,SUM(D14:D16)/D42*D40)</f>
        <v>15753.969671292021</v>
      </c>
      <c r="E18" s="843">
        <f t="shared" ref="E18:W18" si="3">IF(ISERROR(SUM(E14:E17)/E42*E40),0,SUM(E14:E16)/E42*E40)</f>
        <v>5496.9581954520654</v>
      </c>
      <c r="F18" s="843">
        <f t="shared" si="3"/>
        <v>5595.9057656821533</v>
      </c>
      <c r="G18" s="843">
        <f t="shared" si="3"/>
        <v>0</v>
      </c>
      <c r="H18" s="843">
        <f t="shared" si="3"/>
        <v>0</v>
      </c>
      <c r="I18" s="843">
        <f t="shared" si="3"/>
        <v>0</v>
      </c>
      <c r="J18" s="843">
        <f t="shared" si="3"/>
        <v>1953.176680284746</v>
      </c>
      <c r="K18" s="843">
        <f t="shared" si="3"/>
        <v>106.26529051691503</v>
      </c>
      <c r="L18" s="843">
        <f t="shared" si="3"/>
        <v>101.45928791050866</v>
      </c>
      <c r="M18" s="843">
        <f t="shared" si="3"/>
        <v>0</v>
      </c>
      <c r="N18" s="843">
        <f t="shared" si="3"/>
        <v>0</v>
      </c>
      <c r="O18" s="843">
        <f t="shared" si="3"/>
        <v>0</v>
      </c>
      <c r="P18" s="843">
        <f t="shared" si="3"/>
        <v>0</v>
      </c>
      <c r="Q18" s="843">
        <f t="shared" si="3"/>
        <v>0</v>
      </c>
      <c r="R18" s="843">
        <f t="shared" si="3"/>
        <v>0</v>
      </c>
      <c r="S18" s="843">
        <f t="shared" si="3"/>
        <v>0</v>
      </c>
      <c r="T18" s="843">
        <f t="shared" si="3"/>
        <v>0</v>
      </c>
      <c r="U18" s="843">
        <f t="shared" si="3"/>
        <v>0</v>
      </c>
      <c r="V18" s="843">
        <f t="shared" si="3"/>
        <v>0</v>
      </c>
      <c r="W18" s="731">
        <f t="shared" si="3"/>
        <v>0</v>
      </c>
    </row>
    <row r="19" spans="1:24" s="843" customFormat="1" ht="12.75">
      <c r="A19" s="696"/>
      <c r="B19" s="839" t="s">
        <v>1022</v>
      </c>
      <c r="C19" s="844">
        <f t="shared" si="0"/>
        <v>30894.007278927867</v>
      </c>
      <c r="D19" s="843">
        <f>IF(ISERROR('O4 Summary by Class &amp; Accounts'!E201*D49/(D34+D38)),0,'O4 Summary by Class &amp; Accounts'!E201*D49/(D34+D38))</f>
        <v>16904.411497538153</v>
      </c>
      <c r="E19" s="843">
        <f>IF(ISERROR('O4 Summary by Class &amp; Accounts'!F201*E49/(E34+E38)),0,'O4 Summary by Class &amp; Accounts'!F201*E49/(E34+E38))</f>
        <v>5855.5109534198718</v>
      </c>
      <c r="F19" s="843">
        <f>IF(ISERROR('O4 Summary by Class &amp; Accounts'!G201*F49/(F34+F38)),0,'O4 Summary by Class &amp; Accounts'!G201*F49/(F34+F38))</f>
        <v>5881.0754439586053</v>
      </c>
      <c r="G19" s="843">
        <f>IF(ISERROR('O4 Summary by Class &amp; Accounts'!H201*G49/(G34+G38)),0,'O4 Summary by Class &amp; Accounts'!H201*G49/(G34+G38))</f>
        <v>0</v>
      </c>
      <c r="H19" s="843">
        <f>IF(ISERROR('O4 Summary by Class &amp; Accounts'!I201*H49/(H34+H38)),0,'O4 Summary by Class &amp; Accounts'!I201*H49/(H34+H38))</f>
        <v>0</v>
      </c>
      <c r="I19" s="843">
        <f>IF(ISERROR('O4 Summary by Class &amp; Accounts'!J201*I49/(I34+I38)),0,'O4 Summary by Class &amp; Accounts'!J201*I49/(I34+I38))</f>
        <v>0</v>
      </c>
      <c r="J19" s="843">
        <f>IF(ISERROR('O4 Summary by Class &amp; Accounts'!K201*J49/(J34+J38)),0,'O4 Summary by Class &amp; Accounts'!K201*J49/(J34+J38))</f>
        <v>2035.0507630017062</v>
      </c>
      <c r="K19" s="843">
        <f>IF(ISERROR('O4 Summary by Class &amp; Accounts'!L201*K49/(K34+K38)),0,'O4 Summary by Class &amp; Accounts'!L201*K49/(K34+K38))</f>
        <v>111.59586580014987</v>
      </c>
      <c r="L19" s="843">
        <f>IF(ISERROR('O4 Summary by Class &amp; Accounts'!M201*L49/(L34+L38)),0,'O4 Summary by Class &amp; Accounts'!M201*L49/(L34+L38))</f>
        <v>106.36275520938339</v>
      </c>
      <c r="M19" s="843">
        <f>IF(ISERROR('O4 Summary by Class &amp; Accounts'!N201*M49/(M34+M38)),0,'O4 Summary by Class &amp; Accounts'!N201*M49/(M34+M38))</f>
        <v>0</v>
      </c>
      <c r="N19" s="843">
        <f>IF(ISERROR('O4 Summary by Class &amp; Accounts'!O201*N49/(N34+N38)),0,'O4 Summary by Class &amp; Accounts'!O201*N49/(N34+N38))</f>
        <v>0</v>
      </c>
      <c r="O19" s="843">
        <f>IF(ISERROR('O4 Summary by Class &amp; Accounts'!P201*O49/(O34+O38)),0,'O4 Summary by Class &amp; Accounts'!P201*O49/(O34+O38))</f>
        <v>0</v>
      </c>
      <c r="P19" s="843">
        <f>IF(ISERROR('O4 Summary by Class &amp; Accounts'!Q201*P49/(P34+P38)),0,'O4 Summary by Class &amp; Accounts'!Q201*P49/(P34+P38))</f>
        <v>0</v>
      </c>
      <c r="Q19" s="843">
        <f>IF(ISERROR('O4 Summary by Class &amp; Accounts'!R201*Q49/(Q34+Q38)),0,'O4 Summary by Class &amp; Accounts'!R201*Q49/(Q34+Q38))</f>
        <v>0</v>
      </c>
      <c r="R19" s="843">
        <f>IF(ISERROR('O4 Summary by Class &amp; Accounts'!S201*R49/(R34+R38)),0,'O4 Summary by Class &amp; Accounts'!S201*R49/(R34+R38))</f>
        <v>0</v>
      </c>
      <c r="S19" s="843">
        <f>IF(ISERROR('O4 Summary by Class &amp; Accounts'!T201*S49/(S34+S38)),0,'O4 Summary by Class &amp; Accounts'!T201*S49/(S34+S38))</f>
        <v>0</v>
      </c>
      <c r="T19" s="843">
        <f>IF(ISERROR('O4 Summary by Class &amp; Accounts'!U201*T49/(T34+T38)),0,'O4 Summary by Class &amp; Accounts'!U201*T49/(T34+T38))</f>
        <v>0</v>
      </c>
      <c r="U19" s="843">
        <f>IF(ISERROR('O4 Summary by Class &amp; Accounts'!V201*U49/(U34+U38)),0,'O4 Summary by Class &amp; Accounts'!V201*U49/(U34+U38))</f>
        <v>0</v>
      </c>
      <c r="V19" s="843">
        <f>IF(ISERROR('O4 Summary by Class &amp; Accounts'!W201*V49/(V34+V38)),0,'O4 Summary by Class &amp; Accounts'!W201*V49/(V34+V38))</f>
        <v>0</v>
      </c>
      <c r="W19" s="731">
        <f>IF(ISERROR('O4 Summary by Class &amp; Accounts'!X201*W49/(W34+W38)),0,'O4 Summary by Class &amp; Accounts'!X201*W49/(W34+W38))</f>
        <v>0</v>
      </c>
    </row>
    <row r="20" spans="1:24" s="843" customFormat="1" ht="12.75">
      <c r="A20" s="696"/>
      <c r="B20" s="839" t="s">
        <v>1023</v>
      </c>
      <c r="C20" s="844">
        <f t="shared" si="0"/>
        <v>66511.181075455374</v>
      </c>
      <c r="D20" s="843">
        <f>IF(ISERROR('O4 Summary by Class &amp; Accounts'!E199*D49/(D34+D38)),0,'O4 Summary by Class &amp; Accounts'!E199*D49/(D34+D38))</f>
        <v>36393.219045224105</v>
      </c>
      <c r="E20" s="843">
        <f>IF(ISERROR('O4 Summary by Class &amp; Accounts'!F199*E49/(E34+E38)),0,'O4 Summary by Class &amp; Accounts'!F199*E49/(E34+E38))</f>
        <v>12606.229609386461</v>
      </c>
      <c r="F20" s="843">
        <f>IF(ISERROR('O4 Summary by Class &amp; Accounts'!G199*F49/(F34+F38)),0,'O4 Summary by Class &amp; Accounts'!G199*F49/(F34+F38))</f>
        <v>12661.266964818278</v>
      </c>
      <c r="G20" s="843">
        <f>IF(ISERROR('O4 Summary by Class &amp; Accounts'!H199*G49/(G34+G38)),0,'O4 Summary by Class &amp; Accounts'!H199*G49/(G34+G38))</f>
        <v>0</v>
      </c>
      <c r="H20" s="843">
        <f>IF(ISERROR('O4 Summary by Class &amp; Accounts'!I199*H49/(H34+H38)),0,'O4 Summary by Class &amp; Accounts'!I199*H49/(H34+H38))</f>
        <v>0</v>
      </c>
      <c r="I20" s="843">
        <f>IF(ISERROR('O4 Summary by Class &amp; Accounts'!J199*I49/(I34+I38)),0,'O4 Summary by Class &amp; Accounts'!J199*I49/(I34+I38))</f>
        <v>0</v>
      </c>
      <c r="J20" s="843">
        <f>IF(ISERROR('O4 Summary by Class &amp; Accounts'!K199*J49/(J34+J38)),0,'O4 Summary by Class &amp; Accounts'!K199*J49/(J34+J38))</f>
        <v>4381.2260602421711</v>
      </c>
      <c r="K20" s="843">
        <f>IF(ISERROR('O4 Summary by Class &amp; Accounts'!L199*K49/(K34+K38)),0,'O4 Summary by Class &amp; Accounts'!L199*K49/(K34+K38))</f>
        <v>240.25283513701459</v>
      </c>
      <c r="L20" s="843">
        <f>IF(ISERROR('O4 Summary by Class &amp; Accounts'!M199*L49/(L34+L38)),0,'O4 Summary by Class &amp; Accounts'!M199*L49/(L34+L38))</f>
        <v>228.98656064734175</v>
      </c>
      <c r="M20" s="843">
        <f>IF(ISERROR('O4 Summary by Class &amp; Accounts'!N199*M49/(M34+M38)),0,'O4 Summary by Class &amp; Accounts'!N199*M49/(M34+M38))</f>
        <v>0</v>
      </c>
      <c r="N20" s="843">
        <f>IF(ISERROR('O4 Summary by Class &amp; Accounts'!O199*N49/(N34+N38)),0,'O4 Summary by Class &amp; Accounts'!O199*N49/(N34+N38))</f>
        <v>0</v>
      </c>
      <c r="O20" s="843">
        <f>IF(ISERROR('O4 Summary by Class &amp; Accounts'!P199*O49/(O34+O38)),0,'O4 Summary by Class &amp; Accounts'!P199*O49/(O34+O38))</f>
        <v>0</v>
      </c>
      <c r="P20" s="843">
        <f>IF(ISERROR('O4 Summary by Class &amp; Accounts'!Q199*P49/(P34+P38)),0,'O4 Summary by Class &amp; Accounts'!Q199*P49/(P34+P38))</f>
        <v>0</v>
      </c>
      <c r="Q20" s="843">
        <f>IF(ISERROR('O4 Summary by Class &amp; Accounts'!R199*Q49/(Q34+Q38)),0,'O4 Summary by Class &amp; Accounts'!R199*Q49/(Q34+Q38))</f>
        <v>0</v>
      </c>
      <c r="R20" s="843">
        <f>IF(ISERROR('O4 Summary by Class &amp; Accounts'!S199*R49/(R34+R38)),0,'O4 Summary by Class &amp; Accounts'!S199*R49/(R34+R38))</f>
        <v>0</v>
      </c>
      <c r="S20" s="843">
        <f>IF(ISERROR('O4 Summary by Class &amp; Accounts'!T199*S49/(S34+S38)),0,'O4 Summary by Class &amp; Accounts'!T199*S49/(S34+S38))</f>
        <v>0</v>
      </c>
      <c r="T20" s="843">
        <f>IF(ISERROR('O4 Summary by Class &amp; Accounts'!U199*T49/(T34+T38)),0,'O4 Summary by Class &amp; Accounts'!U199*T49/(T34+T38))</f>
        <v>0</v>
      </c>
      <c r="U20" s="843">
        <f>IF(ISERROR('O4 Summary by Class &amp; Accounts'!V199*U49/(U34+U38)),0,'O4 Summary by Class &amp; Accounts'!V199*U49/(U34+U38))</f>
        <v>0</v>
      </c>
      <c r="V20" s="843">
        <f>IF(ISERROR('O4 Summary by Class &amp; Accounts'!W199*V49/(V34+V38)),0,'O4 Summary by Class &amp; Accounts'!W199*V49/(V34+V38))</f>
        <v>0</v>
      </c>
      <c r="W20" s="731">
        <f>IF(ISERROR('O4 Summary by Class &amp; Accounts'!X199*W49/(W34+W38)),0,'O4 Summary by Class &amp; Accounts'!X199*W49/(W34+W38))</f>
        <v>0</v>
      </c>
    </row>
    <row r="21" spans="1:24" s="843" customFormat="1" ht="12.75">
      <c r="A21" s="696"/>
      <c r="B21" s="839" t="s">
        <v>1028</v>
      </c>
      <c r="C21" s="844">
        <f t="shared" si="0"/>
        <v>73753.369735774817</v>
      </c>
      <c r="D21" s="843">
        <f>IF(ISERROR(D49/(D34+D38)*'O1 Revenue to cost|RR'!D33),0,D49/(D34+D38)*'O1 Revenue to cost|RR'!D33)</f>
        <v>40355.95965545073</v>
      </c>
      <c r="E21" s="843">
        <f>IF(ISERROR(E49/(E34+E38)*'O1 Revenue to cost|RR'!E33),0,E49/(E34+E38)*'O1 Revenue to cost|RR'!E33)</f>
        <v>13978.881419958097</v>
      </c>
      <c r="F21" s="843">
        <f>IF(ISERROR(F49/(F34+F38)*'O1 Revenue to cost|RR'!F33),0,F49/(F34+F38)*'O1 Revenue to cost|RR'!F33)</f>
        <v>14039.91161606658</v>
      </c>
      <c r="G21" s="843">
        <f>IF(ISERROR(G49/(G34+G38)*'O1 Revenue to cost|RR'!G33),0,G49/(G34+G38)*'O1 Revenue to cost|RR'!G33)</f>
        <v>0</v>
      </c>
      <c r="H21" s="843">
        <f>IF(ISERROR(H49/(H34+H38)*'O1 Revenue to cost|RR'!H33),0,H49/(H34+H38)*'O1 Revenue to cost|RR'!H33)</f>
        <v>0</v>
      </c>
      <c r="I21" s="843">
        <f>IF(ISERROR(I49/(I34+I38)*'O1 Revenue to cost|RR'!I33),0,I49/(I34+I38)*'O1 Revenue to cost|RR'!I33)</f>
        <v>0</v>
      </c>
      <c r="J21" s="843">
        <f>IF(ISERROR(J49/(J34+J38)*'O1 Revenue to cost|RR'!J33),0,J49/(J34+J38)*'O1 Revenue to cost|RR'!J33)</f>
        <v>4858.2836794082668</v>
      </c>
      <c r="K21" s="843">
        <f>IF(ISERROR(K49/(K34+K38)*'O1 Revenue to cost|RR'!K33),0,K49/(K34+K38)*'O1 Revenue to cost|RR'!K33)</f>
        <v>266.41319389331062</v>
      </c>
      <c r="L21" s="843">
        <f>IF(ISERROR(L49/(L34+L38)*'O1 Revenue to cost|RR'!L33),0,L49/(L34+L38)*'O1 Revenue to cost|RR'!L33)</f>
        <v>253.92017099782328</v>
      </c>
      <c r="M21" s="843">
        <f>IF(ISERROR(M49/(M34+M38)*'O1 Revenue to cost|RR'!M33),0,M49/(M34+M38)*'O1 Revenue to cost|RR'!M33)</f>
        <v>0</v>
      </c>
      <c r="N21" s="843">
        <f>IF(ISERROR(N49/(N34+N38)*'O1 Revenue to cost|RR'!N33),0,N49/(N34+N38)*'O1 Revenue to cost|RR'!N33)</f>
        <v>0</v>
      </c>
      <c r="O21" s="843">
        <f>IF(ISERROR(O49/(O34+O38)*'O1 Revenue to cost|RR'!O33),0,O49/(O34+O38)*'O1 Revenue to cost|RR'!O33)</f>
        <v>0</v>
      </c>
      <c r="P21" s="843">
        <f>IF(ISERROR(P49/(P34+P38)*'O1 Revenue to cost|RR'!P33),0,P49/(P34+P38)*'O1 Revenue to cost|RR'!P33)</f>
        <v>0</v>
      </c>
      <c r="Q21" s="843">
        <f>IF(ISERROR(Q49/(Q34+Q38)*'O1 Revenue to cost|RR'!Q33),0,Q49/(Q34+Q38)*'O1 Revenue to cost|RR'!Q33)</f>
        <v>0</v>
      </c>
      <c r="R21" s="843">
        <f>IF(ISERROR(R49/(R34+R38)*'O1 Revenue to cost|RR'!R33),0,R49/(R34+R38)*'O1 Revenue to cost|RR'!R33)</f>
        <v>0</v>
      </c>
      <c r="S21" s="843">
        <f>IF(ISERROR(S49/(S34+S38)*'O1 Revenue to cost|RR'!S33),0,S49/(S34+S38)*'O1 Revenue to cost|RR'!S33)</f>
        <v>0</v>
      </c>
      <c r="T21" s="843">
        <f>IF(ISERROR(T49/(T34+T38)*'O1 Revenue to cost|RR'!T33),0,T49/(T34+T38)*'O1 Revenue to cost|RR'!T33)</f>
        <v>0</v>
      </c>
      <c r="U21" s="843">
        <f>IF(ISERROR(U49/(U34+U38)*'O1 Revenue to cost|RR'!U33),0,U49/(U34+U38)*'O1 Revenue to cost|RR'!U33)</f>
        <v>0</v>
      </c>
      <c r="V21" s="843">
        <f>IF(ISERROR(V49/(V34+V38)*'O1 Revenue to cost|RR'!V33),0,V49/(V34+V38)*'O1 Revenue to cost|RR'!V33)</f>
        <v>0</v>
      </c>
      <c r="W21" s="731">
        <f>IF(ISERROR(W49/(W34+W38)*'O1 Revenue to cost|RR'!W33),0,W49/(W34+W38)*'O1 Revenue to cost|RR'!W33)</f>
        <v>0</v>
      </c>
    </row>
    <row r="22" spans="1:24" s="843" customFormat="1" ht="12.75">
      <c r="A22" s="696"/>
      <c r="B22" s="839" t="s">
        <v>1354</v>
      </c>
      <c r="C22" s="844">
        <f t="shared" si="0"/>
        <v>0</v>
      </c>
      <c r="D22" s="843">
        <f>('I3 TB Data'!$F$15*(('E2 Allocators'!D110*'E1 Categorization'!$E$25)+((1-'E1 Categorization'!$E$25)*'E2 Allocators'!D66)))*-1</f>
        <v>0</v>
      </c>
      <c r="E22" s="843">
        <f>('I3 TB Data'!$F$15*(('E2 Allocators'!E110*'E1 Categorization'!$E$25)+((1-'E1 Categorization'!$E$25)*'E2 Allocators'!E66)))*-1</f>
        <v>0</v>
      </c>
      <c r="F22" s="843">
        <f>('I3 TB Data'!$F$15*(('E2 Allocators'!F110*'E1 Categorization'!$E$25)+((1-'E1 Categorization'!$E$25)*'E2 Allocators'!F66)))*-1</f>
        <v>0</v>
      </c>
      <c r="G22" s="843">
        <f>('I3 TB Data'!$F$15*(('E2 Allocators'!G110*'E1 Categorization'!$E$25)+((1-'E1 Categorization'!$E$25)*'E2 Allocators'!G66)))*-1</f>
        <v>0</v>
      </c>
      <c r="H22" s="843">
        <f>('I3 TB Data'!$F$15*(('E2 Allocators'!H110*'E1 Categorization'!$E$25)+((1-'E1 Categorization'!$E$25)*'E2 Allocators'!H66)))*-1</f>
        <v>0</v>
      </c>
      <c r="I22" s="843">
        <f>('I3 TB Data'!$F$15*(('E2 Allocators'!I110*'E1 Categorization'!$E$25)+((1-'E1 Categorization'!$E$25)*'E2 Allocators'!I66)))*-1</f>
        <v>0</v>
      </c>
      <c r="J22" s="843">
        <f>('I3 TB Data'!$F$15*(('E2 Allocators'!J110*'E1 Categorization'!$E$25)+((1-'E1 Categorization'!$E$25)*'E2 Allocators'!J66)))*-1</f>
        <v>0</v>
      </c>
      <c r="K22" s="843">
        <f>('I3 TB Data'!$F$15*(('E2 Allocators'!K110*'E1 Categorization'!$E$25)+((1-'E1 Categorization'!$E$25)*'E2 Allocators'!K66)))*-1</f>
        <v>0</v>
      </c>
      <c r="L22" s="843">
        <f>('I3 TB Data'!$F$15*(('E2 Allocators'!L110*'E1 Categorization'!$E$25)+((1-'E1 Categorization'!$E$25)*'E2 Allocators'!L66)))*-1</f>
        <v>0</v>
      </c>
      <c r="M22" s="843">
        <f>('I3 TB Data'!$F$15*(('E2 Allocators'!M110*'E1 Categorization'!$E$25)+((1-'E1 Categorization'!$E$25)*'E2 Allocators'!M66)))*-1</f>
        <v>0</v>
      </c>
      <c r="N22" s="843">
        <f>('I3 TB Data'!$F$15*(('E2 Allocators'!N110*'E1 Categorization'!$E$25)+((1-'E1 Categorization'!$E$25)*'E2 Allocators'!N66)))*-1</f>
        <v>0</v>
      </c>
      <c r="O22" s="843">
        <f>('I3 TB Data'!$F$15*(('E2 Allocators'!O110*'E1 Categorization'!$E$25)+((1-'E1 Categorization'!$E$25)*'E2 Allocators'!O66)))*-1</f>
        <v>0</v>
      </c>
      <c r="P22" s="843">
        <f>('I3 TB Data'!$F$15*(('E2 Allocators'!P110*'E1 Categorization'!$E$25)+((1-'E1 Categorization'!$E$25)*'E2 Allocators'!P66)))*-1</f>
        <v>0</v>
      </c>
      <c r="Q22" s="843">
        <f>('I3 TB Data'!$F$15*(('E2 Allocators'!Q110*'E1 Categorization'!$E$25)+((1-'E1 Categorization'!$E$25)*'E2 Allocators'!Q66)))*-1</f>
        <v>0</v>
      </c>
      <c r="R22" s="843">
        <f>('I3 TB Data'!$F$15*(('E2 Allocators'!R110*'E1 Categorization'!$E$25)+((1-'E1 Categorization'!$E$25)*'E2 Allocators'!R66)))*-1</f>
        <v>0</v>
      </c>
      <c r="S22" s="843">
        <f>('I3 TB Data'!$F$15*(('E2 Allocators'!S110*'E1 Categorization'!$E$25)+((1-'E1 Categorization'!$E$25)*'E2 Allocators'!S66)))*-1</f>
        <v>0</v>
      </c>
      <c r="T22" s="843">
        <f>('I3 TB Data'!$F$15*(('E2 Allocators'!T110*'E1 Categorization'!$E$25)+((1-'E1 Categorization'!$E$25)*'E2 Allocators'!T66)))*-1</f>
        <v>0</v>
      </c>
      <c r="U22" s="843">
        <f>('I3 TB Data'!$F$15*(('E2 Allocators'!U110*'E1 Categorization'!$E$25)+((1-'E1 Categorization'!$E$25)*'E2 Allocators'!U66)))*-1</f>
        <v>0</v>
      </c>
      <c r="V22" s="843">
        <f>('I3 TB Data'!$F$15*(('E2 Allocators'!V110*'E1 Categorization'!$E$25)+((1-'E1 Categorization'!$E$25)*'E2 Allocators'!V66)))*-1</f>
        <v>0</v>
      </c>
      <c r="W22" s="843">
        <f>('I3 TB Data'!$F$15*(('E2 Allocators'!W110*'E1 Categorization'!$E$25)+((1-'E1 Categorization'!$E$25)*'E2 Allocators'!W66)))*-1</f>
        <v>0</v>
      </c>
    </row>
    <row r="23" spans="1:24" s="937" customFormat="1" ht="20.25" customHeight="1">
      <c r="A23" s="935"/>
      <c r="B23" s="978" t="s">
        <v>1204</v>
      </c>
      <c r="C23" s="1787">
        <f>IF(SUM(C12:C22)=SUM(D23:W23), SUM(C12:C22), "Error - Please Revise")</f>
        <v>579825.83930226322</v>
      </c>
      <c r="D23" s="980">
        <f>SUM(D12:D22)</f>
        <v>317504.30881170754</v>
      </c>
      <c r="E23" s="980">
        <f t="shared" ref="E23:W23" si="4">SUM(E12:E22)</f>
        <v>109667.04988555882</v>
      </c>
      <c r="F23" s="980">
        <f t="shared" si="4"/>
        <v>109957.50080419923</v>
      </c>
      <c r="G23" s="980">
        <f t="shared" si="4"/>
        <v>0</v>
      </c>
      <c r="H23" s="980">
        <f t="shared" si="4"/>
        <v>0</v>
      </c>
      <c r="I23" s="980">
        <f t="shared" si="4"/>
        <v>0</v>
      </c>
      <c r="J23" s="980">
        <f t="shared" si="4"/>
        <v>38571.283549551452</v>
      </c>
      <c r="K23" s="980">
        <f t="shared" si="4"/>
        <v>2114.285221551334</v>
      </c>
      <c r="L23" s="980">
        <f t="shared" si="4"/>
        <v>2011.411029694814</v>
      </c>
      <c r="M23" s="980">
        <f t="shared" si="4"/>
        <v>0</v>
      </c>
      <c r="N23" s="980">
        <f t="shared" si="4"/>
        <v>0</v>
      </c>
      <c r="O23" s="980">
        <f t="shared" si="4"/>
        <v>0</v>
      </c>
      <c r="P23" s="980">
        <f t="shared" si="4"/>
        <v>0</v>
      </c>
      <c r="Q23" s="980">
        <f t="shared" si="4"/>
        <v>0</v>
      </c>
      <c r="R23" s="980">
        <f t="shared" si="4"/>
        <v>0</v>
      </c>
      <c r="S23" s="980">
        <f t="shared" si="4"/>
        <v>0</v>
      </c>
      <c r="T23" s="980">
        <f t="shared" si="4"/>
        <v>0</v>
      </c>
      <c r="U23" s="980">
        <f t="shared" si="4"/>
        <v>0</v>
      </c>
      <c r="V23" s="980">
        <f t="shared" si="4"/>
        <v>0</v>
      </c>
      <c r="W23" s="981">
        <f t="shared" si="4"/>
        <v>0</v>
      </c>
      <c r="X23" s="936"/>
    </row>
    <row r="24" spans="1:24" s="730" customFormat="1" ht="12.75">
      <c r="A24" s="609"/>
      <c r="B24" s="846"/>
      <c r="C24" s="844"/>
      <c r="D24" s="843"/>
      <c r="E24" s="843"/>
      <c r="F24" s="843"/>
      <c r="G24" s="843"/>
      <c r="H24" s="843"/>
      <c r="I24" s="843"/>
      <c r="J24" s="843"/>
      <c r="K24" s="843"/>
      <c r="L24" s="843"/>
      <c r="M24" s="843"/>
      <c r="N24" s="843"/>
      <c r="O24" s="843"/>
      <c r="P24" s="843"/>
      <c r="Q24" s="843"/>
      <c r="R24" s="843"/>
      <c r="S24" s="843"/>
      <c r="T24" s="843"/>
      <c r="U24" s="843"/>
      <c r="V24" s="843"/>
      <c r="W24" s="731"/>
      <c r="X24" s="843"/>
    </row>
    <row r="25" spans="1:24" s="865" customFormat="1" ht="12.75">
      <c r="A25" s="832"/>
      <c r="B25" s="861" t="s">
        <v>706</v>
      </c>
      <c r="C25" s="847"/>
      <c r="D25" s="862">
        <f>IF('I6 Customer Data'!D22-'I6 Customer Data'!D23=0,0,'I6 Customer Data'!D22-'I6 Customer Data'!D23)</f>
        <v>0</v>
      </c>
      <c r="E25" s="862">
        <f>IF('I6 Customer Data'!E22-'I6 Customer Data'!E23=0,0,'I6 Customer Data'!E22-'I6 Customer Data'!E23)</f>
        <v>0</v>
      </c>
      <c r="F25" s="862">
        <f>IF('I6 Customer Data'!F22-'I6 Customer Data'!F23=0,0,'I6 Customer Data'!F22-'I6 Customer Data'!F23)</f>
        <v>162955</v>
      </c>
      <c r="G25" s="862">
        <f>IF('I6 Customer Data'!G22-'I6 Customer Data'!G23=0,0,'I6 Customer Data'!G22-'I6 Customer Data'!G23)</f>
        <v>0</v>
      </c>
      <c r="H25" s="862">
        <f>IF('I6 Customer Data'!H22-'I6 Customer Data'!H23=0,0,'I6 Customer Data'!H22-'I6 Customer Data'!H23)</f>
        <v>0</v>
      </c>
      <c r="I25" s="862">
        <f>IF('I6 Customer Data'!I22-'I6 Customer Data'!I23=0,0,'I6 Customer Data'!I22-'I6 Customer Data'!I23)</f>
        <v>0</v>
      </c>
      <c r="J25" s="862">
        <f>IF('I6 Customer Data'!J22-'I6 Customer Data'!J23=0,0,'I6 Customer Data'!J22-'I6 Customer Data'!J23)</f>
        <v>7098</v>
      </c>
      <c r="K25" s="862">
        <f>IF('I6 Customer Data'!K22-'I6 Customer Data'!K23=0,0,'I6 Customer Data'!K22-'I6 Customer Data'!K23)</f>
        <v>896</v>
      </c>
      <c r="L25" s="862">
        <f>IF('I6 Customer Data'!L22-'I6 Customer Data'!L23=0,0,'I6 Customer Data'!L22-'I6 Customer Data'!L23)</f>
        <v>0</v>
      </c>
      <c r="M25" s="862">
        <f>IF('I6 Customer Data'!M22-'I6 Customer Data'!M23=0,0,'I6 Customer Data'!M22-'I6 Customer Data'!M23)</f>
        <v>0</v>
      </c>
      <c r="N25" s="862">
        <f>IF('I6 Customer Data'!N22-'I6 Customer Data'!N23=0,0,'I6 Customer Data'!N22-'I6 Customer Data'!N23)</f>
        <v>0</v>
      </c>
      <c r="O25" s="862">
        <f>IF('I6 Customer Data'!O22-'I6 Customer Data'!O23=0,0,'I6 Customer Data'!O22-'I6 Customer Data'!O23)</f>
        <v>0</v>
      </c>
      <c r="P25" s="862">
        <f>IF('I6 Customer Data'!P22-'I6 Customer Data'!P23=0,0,'I6 Customer Data'!P22-'I6 Customer Data'!P23)</f>
        <v>0</v>
      </c>
      <c r="Q25" s="862">
        <f>IF('I6 Customer Data'!Q22-'I6 Customer Data'!Q23=0,0,'I6 Customer Data'!Q22-'I6 Customer Data'!Q23)</f>
        <v>0</v>
      </c>
      <c r="R25" s="862">
        <f>IF('I6 Customer Data'!R22-'I6 Customer Data'!R23=0,0,'I6 Customer Data'!R22-'I6 Customer Data'!R23)</f>
        <v>0</v>
      </c>
      <c r="S25" s="862">
        <f>IF('I6 Customer Data'!S22-'I6 Customer Data'!S23=0,0,'I6 Customer Data'!S22-'I6 Customer Data'!S23)</f>
        <v>0</v>
      </c>
      <c r="T25" s="862">
        <f>IF('I6 Customer Data'!T22-'I6 Customer Data'!T23=0,0,'I6 Customer Data'!T22-'I6 Customer Data'!T23)</f>
        <v>0</v>
      </c>
      <c r="U25" s="862">
        <f>IF('I6 Customer Data'!U22-'I6 Customer Data'!U23=0,0,'I6 Customer Data'!U22-'I6 Customer Data'!U23)</f>
        <v>0</v>
      </c>
      <c r="V25" s="862">
        <f>IF('I6 Customer Data'!V22-'I6 Customer Data'!V23=0,0,'I6 Customer Data'!V22-'I6 Customer Data'!V23)</f>
        <v>0</v>
      </c>
      <c r="W25" s="863">
        <f>IF('I6 Customer Data'!W22-'I6 Customer Data'!W23=0,0,'I6 Customer Data'!W22-'I6 Customer Data'!W23)</f>
        <v>0</v>
      </c>
      <c r="X25" s="864"/>
    </row>
    <row r="26" spans="1:24" s="939" customFormat="1" ht="12.75">
      <c r="A26" s="931"/>
      <c r="B26" s="861" t="s">
        <v>707</v>
      </c>
      <c r="C26" s="847"/>
      <c r="D26" s="862">
        <f>IF('I6 Customer Data'!D21-'I6 Customer Data'!D24=0,0,'I6 Customer Data'!D21-'I6 Customer Data'!D24)</f>
        <v>109779129</v>
      </c>
      <c r="E26" s="862">
        <f>IF('I6 Customer Data'!E21-'I6 Customer Data'!E24=0,0,'I6 Customer Data'!E21-'I6 Customer Data'!E24)</f>
        <v>48719948</v>
      </c>
      <c r="F26" s="862">
        <f>IF('I6 Customer Data'!F21-'I6 Customer Data'!F24=0,0,'I6 Customer Data'!F21-'I6 Customer Data'!F24)</f>
        <v>153792811</v>
      </c>
      <c r="G26" s="862">
        <f>IF('I6 Customer Data'!G21-'I6 Customer Data'!G24=0,0,'I6 Customer Data'!G21-'I6 Customer Data'!G24)</f>
        <v>0</v>
      </c>
      <c r="H26" s="862">
        <f>IF('I6 Customer Data'!H21-'I6 Customer Data'!H24=0,0,'I6 Customer Data'!H21-'I6 Customer Data'!H24)</f>
        <v>0</v>
      </c>
      <c r="I26" s="862">
        <f>IF('I6 Customer Data'!I21-'I6 Customer Data'!I24=0,0,'I6 Customer Data'!I21-'I6 Customer Data'!I24)</f>
        <v>0</v>
      </c>
      <c r="J26" s="862">
        <f>IF('I6 Customer Data'!J21-'I6 Customer Data'!J24=0,0,'I6 Customer Data'!J21-'I6 Customer Data'!J24)</f>
        <v>2560651</v>
      </c>
      <c r="K26" s="862">
        <f>IF('I6 Customer Data'!K21-'I6 Customer Data'!K24=0,0,'I6 Customer Data'!K21-'I6 Customer Data'!K24)</f>
        <v>324773</v>
      </c>
      <c r="L26" s="862">
        <f>IF('I6 Customer Data'!L21-'I6 Customer Data'!L24=0,0,'I6 Customer Data'!L21-'I6 Customer Data'!L24)</f>
        <v>822688</v>
      </c>
      <c r="M26" s="862">
        <f>IF('I6 Customer Data'!M21-'I6 Customer Data'!M24=0,0,'I6 Customer Data'!M21-'I6 Customer Data'!M24)</f>
        <v>0</v>
      </c>
      <c r="N26" s="862">
        <f>IF('I6 Customer Data'!N21-'I6 Customer Data'!N24=0,0,'I6 Customer Data'!N21-'I6 Customer Data'!N24)</f>
        <v>0</v>
      </c>
      <c r="O26" s="862">
        <f>IF('I6 Customer Data'!O21-'I6 Customer Data'!O24=0,0,'I6 Customer Data'!O21-'I6 Customer Data'!O24)</f>
        <v>0</v>
      </c>
      <c r="P26" s="862">
        <f>IF('I6 Customer Data'!P21-'I6 Customer Data'!P24=0,0,'I6 Customer Data'!P21-'I6 Customer Data'!P24)</f>
        <v>0</v>
      </c>
      <c r="Q26" s="862">
        <f>IF('I6 Customer Data'!Q21-'I6 Customer Data'!Q24=0,0,'I6 Customer Data'!Q21-'I6 Customer Data'!Q24)</f>
        <v>0</v>
      </c>
      <c r="R26" s="862">
        <f>IF('I6 Customer Data'!R21-'I6 Customer Data'!R24=0,0,'I6 Customer Data'!R21-'I6 Customer Data'!R24)</f>
        <v>0</v>
      </c>
      <c r="S26" s="862">
        <f>IF('I6 Customer Data'!S21-'I6 Customer Data'!S24=0,0,'I6 Customer Data'!S21-'I6 Customer Data'!S24)</f>
        <v>0</v>
      </c>
      <c r="T26" s="862">
        <f>IF('I6 Customer Data'!T21-'I6 Customer Data'!T24=0,0,'I6 Customer Data'!T21-'I6 Customer Data'!T24)</f>
        <v>0</v>
      </c>
      <c r="U26" s="862">
        <f>IF('I6 Customer Data'!U21-'I6 Customer Data'!U24=0,0,'I6 Customer Data'!U21-'I6 Customer Data'!U24)</f>
        <v>0</v>
      </c>
      <c r="V26" s="862">
        <f>IF('I6 Customer Data'!V21-'I6 Customer Data'!V24=0,0,'I6 Customer Data'!V21-'I6 Customer Data'!V24)</f>
        <v>0</v>
      </c>
      <c r="W26" s="863">
        <f>IF('I6 Customer Data'!W21-'I6 Customer Data'!W24=0,0,'I6 Customer Data'!W21-'I6 Customer Data'!W24)</f>
        <v>0</v>
      </c>
      <c r="X26" s="938"/>
    </row>
    <row r="27" spans="1:24" s="865" customFormat="1" ht="12.75">
      <c r="A27" s="832"/>
      <c r="C27" s="847"/>
      <c r="D27" s="862"/>
      <c r="E27" s="862"/>
      <c r="F27" s="862"/>
      <c r="G27" s="862"/>
      <c r="H27" s="862"/>
      <c r="I27" s="862"/>
      <c r="J27" s="862"/>
      <c r="K27" s="862"/>
      <c r="L27" s="862"/>
      <c r="M27" s="862"/>
      <c r="N27" s="862"/>
      <c r="O27" s="862"/>
      <c r="P27" s="862"/>
      <c r="Q27" s="862"/>
      <c r="R27" s="862"/>
      <c r="S27" s="862"/>
      <c r="T27" s="862"/>
      <c r="U27" s="862"/>
      <c r="V27" s="862"/>
      <c r="W27" s="863"/>
      <c r="X27" s="864"/>
    </row>
    <row r="28" spans="1:24" s="866" customFormat="1" ht="12.75">
      <c r="A28" s="58"/>
      <c r="B28" s="866" t="s">
        <v>788</v>
      </c>
      <c r="C28" s="884"/>
      <c r="D28" s="940">
        <f>IF(ISERROR(D23/D25),0,D23/D25)</f>
        <v>0</v>
      </c>
      <c r="E28" s="940">
        <f t="shared" ref="E28:W28" si="5">IF(ISERROR(E23/E25),0,E23/E25)</f>
        <v>0</v>
      </c>
      <c r="F28" s="940">
        <f t="shared" si="5"/>
        <v>0.67477218130280892</v>
      </c>
      <c r="G28" s="940">
        <f t="shared" si="5"/>
        <v>0</v>
      </c>
      <c r="H28" s="940">
        <f t="shared" si="5"/>
        <v>0</v>
      </c>
      <c r="I28" s="940">
        <f t="shared" si="5"/>
        <v>0</v>
      </c>
      <c r="J28" s="940">
        <f t="shared" si="5"/>
        <v>5.4341058818753805</v>
      </c>
      <c r="K28" s="940">
        <f t="shared" si="5"/>
        <v>2.3596933276242567</v>
      </c>
      <c r="L28" s="940">
        <f t="shared" si="5"/>
        <v>0</v>
      </c>
      <c r="M28" s="940">
        <f t="shared" si="5"/>
        <v>0</v>
      </c>
      <c r="N28" s="940">
        <f t="shared" si="5"/>
        <v>0</v>
      </c>
      <c r="O28" s="940">
        <f t="shared" si="5"/>
        <v>0</v>
      </c>
      <c r="P28" s="940">
        <f t="shared" si="5"/>
        <v>0</v>
      </c>
      <c r="Q28" s="940">
        <f t="shared" si="5"/>
        <v>0</v>
      </c>
      <c r="R28" s="940">
        <f t="shared" si="5"/>
        <v>0</v>
      </c>
      <c r="S28" s="940">
        <f t="shared" si="5"/>
        <v>0</v>
      </c>
      <c r="T28" s="940">
        <f t="shared" si="5"/>
        <v>0</v>
      </c>
      <c r="U28" s="940">
        <f t="shared" si="5"/>
        <v>0</v>
      </c>
      <c r="V28" s="940">
        <f t="shared" si="5"/>
        <v>0</v>
      </c>
      <c r="W28" s="941">
        <f t="shared" si="5"/>
        <v>0</v>
      </c>
    </row>
    <row r="29" spans="1:24" s="888" customFormat="1" ht="12.75">
      <c r="A29" s="875"/>
      <c r="B29" s="866" t="s">
        <v>789</v>
      </c>
      <c r="C29" s="942"/>
      <c r="D29" s="940">
        <f>IF(ISERROR(D23/D26),0,D23/D26)</f>
        <v>2.8922101286821792E-3</v>
      </c>
      <c r="E29" s="940">
        <f t="shared" ref="E29:W29" si="6">IF(ISERROR(E23/E26),0,E23/E26)</f>
        <v>2.2509681226580707E-3</v>
      </c>
      <c r="F29" s="940">
        <f t="shared" si="6"/>
        <v>7.1497165627721845E-4</v>
      </c>
      <c r="G29" s="940">
        <f t="shared" si="6"/>
        <v>0</v>
      </c>
      <c r="H29" s="940">
        <f t="shared" si="6"/>
        <v>0</v>
      </c>
      <c r="I29" s="940">
        <f t="shared" si="6"/>
        <v>0</v>
      </c>
      <c r="J29" s="940">
        <f t="shared" si="6"/>
        <v>1.5063077143098163E-2</v>
      </c>
      <c r="K29" s="940">
        <f t="shared" si="6"/>
        <v>6.5100400019439241E-3</v>
      </c>
      <c r="L29" s="940">
        <f t="shared" si="6"/>
        <v>2.4449256944246347E-3</v>
      </c>
      <c r="M29" s="940">
        <f t="shared" si="6"/>
        <v>0</v>
      </c>
      <c r="N29" s="940">
        <f t="shared" si="6"/>
        <v>0</v>
      </c>
      <c r="O29" s="940">
        <f t="shared" si="6"/>
        <v>0</v>
      </c>
      <c r="P29" s="940">
        <f t="shared" si="6"/>
        <v>0</v>
      </c>
      <c r="Q29" s="940">
        <f t="shared" si="6"/>
        <v>0</v>
      </c>
      <c r="R29" s="940">
        <f t="shared" si="6"/>
        <v>0</v>
      </c>
      <c r="S29" s="940">
        <f t="shared" si="6"/>
        <v>0</v>
      </c>
      <c r="T29" s="940">
        <f t="shared" si="6"/>
        <v>0</v>
      </c>
      <c r="U29" s="940">
        <f t="shared" si="6"/>
        <v>0</v>
      </c>
      <c r="V29" s="940">
        <f t="shared" si="6"/>
        <v>0</v>
      </c>
      <c r="W29" s="941">
        <f t="shared" si="6"/>
        <v>0</v>
      </c>
    </row>
    <row r="30" spans="1:24" s="730" customFormat="1" ht="12.75">
      <c r="A30" s="609"/>
      <c r="B30" s="846"/>
      <c r="C30" s="844"/>
      <c r="D30" s="843"/>
      <c r="E30" s="843"/>
      <c r="F30" s="843"/>
      <c r="G30" s="843"/>
      <c r="H30" s="843"/>
      <c r="I30" s="843"/>
      <c r="J30" s="843"/>
      <c r="K30" s="843"/>
      <c r="L30" s="843"/>
      <c r="M30" s="843"/>
      <c r="N30" s="843"/>
      <c r="O30" s="843"/>
      <c r="P30" s="843"/>
      <c r="Q30" s="843"/>
      <c r="R30" s="843"/>
      <c r="S30" s="843"/>
      <c r="T30" s="843"/>
      <c r="U30" s="843"/>
      <c r="V30" s="843"/>
      <c r="W30" s="731"/>
      <c r="X30" s="843"/>
    </row>
    <row r="31" spans="1:24" s="730" customFormat="1" ht="12.75">
      <c r="A31" s="609"/>
      <c r="B31" s="846"/>
      <c r="C31" s="844"/>
      <c r="D31" s="843"/>
      <c r="E31" s="843"/>
      <c r="F31" s="843"/>
      <c r="G31" s="843"/>
      <c r="H31" s="843"/>
      <c r="I31" s="843"/>
      <c r="J31" s="843"/>
      <c r="K31" s="843"/>
      <c r="L31" s="843"/>
      <c r="M31" s="843"/>
      <c r="N31" s="843"/>
      <c r="O31" s="843"/>
      <c r="P31" s="843"/>
      <c r="Q31" s="843"/>
      <c r="R31" s="843"/>
      <c r="S31" s="843"/>
      <c r="T31" s="843"/>
      <c r="U31" s="843"/>
      <c r="V31" s="843"/>
      <c r="W31" s="731"/>
      <c r="X31" s="843"/>
    </row>
    <row r="32" spans="1:24" s="730" customFormat="1" ht="12.75">
      <c r="A32" s="609"/>
      <c r="B32" s="846" t="s">
        <v>1016</v>
      </c>
      <c r="C32" s="844">
        <f>SUM(D32:W32)</f>
        <v>6187500</v>
      </c>
      <c r="D32" s="843">
        <f>SUM('O4 Summary by Class &amp; Accounts'!E60:E73)+SUM('O4 Summary by Class &amp; Accounts'!E74:E76)+SUM('O4 Summary by Class &amp; Accounts'!E77) +SUM('O4 Summary by Class &amp; Accounts'!E79:E80)</f>
        <v>3099953.4179031756</v>
      </c>
      <c r="E32" s="843">
        <f>SUM('O4 Summary by Class &amp; Accounts'!F60:F73)+SUM('O4 Summary by Class &amp; Accounts'!F74:F76)+SUM('O4 Summary by Class &amp; Accounts'!F77) +SUM('O4 Summary by Class &amp; Accounts'!F79:F80)</f>
        <v>1066200.6481675906</v>
      </c>
      <c r="F32" s="843">
        <f>SUM('O4 Summary by Class &amp; Accounts'!G60:G73)+SUM('O4 Summary by Class &amp; Accounts'!G74:G76)+SUM('O4 Summary by Class &amp; Accounts'!G77) +SUM('O4 Summary by Class &amp; Accounts'!G79:G80)</f>
        <v>1544444.8964134022</v>
      </c>
      <c r="G32" s="843">
        <f>SUM('O4 Summary by Class &amp; Accounts'!H60:H73)+SUM('O4 Summary by Class &amp; Accounts'!H74:H76)+SUM('O4 Summary by Class &amp; Accounts'!H77) +SUM('O4 Summary by Class &amp; Accounts'!H79:H80)</f>
        <v>0</v>
      </c>
      <c r="H32" s="843">
        <f>SUM('O4 Summary by Class &amp; Accounts'!I60:I73)+SUM('O4 Summary by Class &amp; Accounts'!I74:I76)+SUM('O4 Summary by Class &amp; Accounts'!I77) +SUM('O4 Summary by Class &amp; Accounts'!I79:I80)</f>
        <v>0</v>
      </c>
      <c r="I32" s="843">
        <f>SUM('O4 Summary by Class &amp; Accounts'!J60:J73)+SUM('O4 Summary by Class &amp; Accounts'!J74:J76)+SUM('O4 Summary by Class &amp; Accounts'!J77) +SUM('O4 Summary by Class &amp; Accounts'!J79:J80)</f>
        <v>0</v>
      </c>
      <c r="J32" s="843">
        <f>SUM('O4 Summary by Class &amp; Accounts'!K60:K73)+SUM('O4 Summary by Class &amp; Accounts'!K74:K76)+SUM('O4 Summary by Class &amp; Accounts'!K77) +SUM('O4 Summary by Class &amp; Accounts'!K79:K80)</f>
        <v>431737.48985434702</v>
      </c>
      <c r="K32" s="843">
        <f>SUM('O4 Summary by Class &amp; Accounts'!L60:L73)+SUM('O4 Summary by Class &amp; Accounts'!L74:L76)+SUM('O4 Summary by Class &amp; Accounts'!L77) +SUM('O4 Summary by Class &amp; Accounts'!L79:L80)</f>
        <v>23689.490912913076</v>
      </c>
      <c r="L32" s="843">
        <f>SUM('O4 Summary by Class &amp; Accounts'!M60:M73)+SUM('O4 Summary by Class &amp; Accounts'!M74:M76)+SUM('O4 Summary by Class &amp; Accounts'!M77) +SUM('O4 Summary by Class &amp; Accounts'!M79:M80)</f>
        <v>21474.056748571678</v>
      </c>
      <c r="M32" s="843">
        <f>SUM('O4 Summary by Class &amp; Accounts'!N60:N73)+SUM('O4 Summary by Class &amp; Accounts'!N74:N76)+SUM('O4 Summary by Class &amp; Accounts'!N77) +SUM('O4 Summary by Class &amp; Accounts'!N79:N80)</f>
        <v>0</v>
      </c>
      <c r="N32" s="843">
        <f>SUM('O4 Summary by Class &amp; Accounts'!O60:O73)+SUM('O4 Summary by Class &amp; Accounts'!O74:O76)+SUM('O4 Summary by Class &amp; Accounts'!O77) +SUM('O4 Summary by Class &amp; Accounts'!O79:O80)</f>
        <v>0</v>
      </c>
      <c r="O32" s="843">
        <f>SUM('O4 Summary by Class &amp; Accounts'!P60:P73)+SUM('O4 Summary by Class &amp; Accounts'!P74:P76)+SUM('O4 Summary by Class &amp; Accounts'!P77) +SUM('O4 Summary by Class &amp; Accounts'!P79:P80)</f>
        <v>0</v>
      </c>
      <c r="P32" s="843">
        <f>SUM('O4 Summary by Class &amp; Accounts'!Q60:Q73)+SUM('O4 Summary by Class &amp; Accounts'!Q74:Q76)+SUM('O4 Summary by Class &amp; Accounts'!Q77) +SUM('O4 Summary by Class &amp; Accounts'!Q79:Q80)</f>
        <v>0</v>
      </c>
      <c r="Q32" s="843">
        <f>SUM('O4 Summary by Class &amp; Accounts'!R60:R73)+SUM('O4 Summary by Class &amp; Accounts'!R74:R76)+SUM('O4 Summary by Class &amp; Accounts'!R77) +SUM('O4 Summary by Class &amp; Accounts'!R79:R80)</f>
        <v>0</v>
      </c>
      <c r="R32" s="843">
        <f>SUM('O4 Summary by Class &amp; Accounts'!S60:S73)+SUM('O4 Summary by Class &amp; Accounts'!S74:S76)+SUM('O4 Summary by Class &amp; Accounts'!S77) +SUM('O4 Summary by Class &amp; Accounts'!S79:S80)</f>
        <v>0</v>
      </c>
      <c r="S32" s="843">
        <f>SUM('O4 Summary by Class &amp; Accounts'!T60:T73)+SUM('O4 Summary by Class &amp; Accounts'!T74:T76)+SUM('O4 Summary by Class &amp; Accounts'!T77) +SUM('O4 Summary by Class &amp; Accounts'!T79:T80)</f>
        <v>0</v>
      </c>
      <c r="T32" s="843">
        <f>SUM('O4 Summary by Class &amp; Accounts'!U60:U73)+SUM('O4 Summary by Class &amp; Accounts'!U74:U76)+SUM('O4 Summary by Class &amp; Accounts'!U77) +SUM('O4 Summary by Class &amp; Accounts'!U79:U80)</f>
        <v>0</v>
      </c>
      <c r="U32" s="843">
        <f>SUM('O4 Summary by Class &amp; Accounts'!V60:V73)+SUM('O4 Summary by Class &amp; Accounts'!V74:V76)+SUM('O4 Summary by Class &amp; Accounts'!V77) +SUM('O4 Summary by Class &amp; Accounts'!V79:V80)</f>
        <v>0</v>
      </c>
      <c r="V32" s="843">
        <f>SUM('O4 Summary by Class &amp; Accounts'!W60:W73)+SUM('O4 Summary by Class &amp; Accounts'!W74:W76)+SUM('O4 Summary by Class &amp; Accounts'!W77) +SUM('O4 Summary by Class &amp; Accounts'!W79:W80)</f>
        <v>0</v>
      </c>
      <c r="W32" s="731">
        <f>SUM('O4 Summary by Class &amp; Accounts'!X60:X73)+SUM('O4 Summary by Class &amp; Accounts'!X74:X76)+SUM('O4 Summary by Class &amp; Accounts'!X77) +SUM('O4 Summary by Class &amp; Accounts'!X79:X80)</f>
        <v>0</v>
      </c>
      <c r="X32" s="843"/>
    </row>
    <row r="33" spans="1:24" s="730" customFormat="1" ht="12.75">
      <c r="A33" s="609"/>
      <c r="B33" s="846" t="s">
        <v>1017</v>
      </c>
      <c r="C33" s="844">
        <f>SUM(D33:W33)</f>
        <v>-4221999.9999999991</v>
      </c>
      <c r="D33" s="843">
        <f>'O7 Amortization'!AW80+'O7 Amortization'!AW150+'O7 Amortization'!AW220+'O7 Amortization'!AW290</f>
        <v>-2115232.8614767198</v>
      </c>
      <c r="E33" s="843">
        <f>'O7 Amortization'!AX80+'O7 Amortization'!AX150+'O7 Amortization'!AX220+'O7 Amortization'!AX290</f>
        <v>-727515.01196986961</v>
      </c>
      <c r="F33" s="843">
        <f>'O7 Amortization'!AY80+'O7 Amortization'!AY150+'O7 Amortization'!AY220+'O7 Amortization'!AY290</f>
        <v>-1053841.8347729105</v>
      </c>
      <c r="G33" s="843">
        <f>'O7 Amortization'!AZ80+'O7 Amortization'!AZ150+'O7 Amortization'!AZ220+'O7 Amortization'!AZ290</f>
        <v>0</v>
      </c>
      <c r="H33" s="843">
        <f>'O7 Amortization'!BA80+'O7 Amortization'!BA150+'O7 Amortization'!BA220+'O7 Amortization'!BA290</f>
        <v>0</v>
      </c>
      <c r="I33" s="843">
        <f>'O7 Amortization'!BB80+'O7 Amortization'!BB150+'O7 Amortization'!BB220+'O7 Amortization'!BB290</f>
        <v>0</v>
      </c>
      <c r="J33" s="843">
        <f>'O7 Amortization'!BC80+'O7 Amortization'!BC150+'O7 Amortization'!BC220+'O7 Amortization'!BC290</f>
        <v>-294593.24156202882</v>
      </c>
      <c r="K33" s="843">
        <f>'O7 Amortization'!BD80+'O7 Amortization'!BD150+'O7 Amortization'!BD220+'O7 Amortization'!BD290</f>
        <v>-16164.368587364685</v>
      </c>
      <c r="L33" s="843">
        <f>'O7 Amortization'!BE80+'O7 Amortization'!BE150+'O7 Amortization'!BE220+'O7 Amortization'!BE290</f>
        <v>-14652.681631106199</v>
      </c>
      <c r="M33" s="843">
        <f>'O7 Amortization'!BF80+'O7 Amortization'!BF150+'O7 Amortization'!BF220+'O7 Amortization'!BF290</f>
        <v>0</v>
      </c>
      <c r="N33" s="843">
        <f>'O7 Amortization'!BG80+'O7 Amortization'!BG150+'O7 Amortization'!BG220+'O7 Amortization'!BG290</f>
        <v>0</v>
      </c>
      <c r="O33" s="843">
        <f>'O7 Amortization'!BH80+'O7 Amortization'!BH150+'O7 Amortization'!BH220+'O7 Amortization'!BH290</f>
        <v>0</v>
      </c>
      <c r="P33" s="843">
        <f>'O7 Amortization'!BI80+'O7 Amortization'!BI150+'O7 Amortization'!BI220+'O7 Amortization'!BI290</f>
        <v>0</v>
      </c>
      <c r="Q33" s="843">
        <f>'O7 Amortization'!BJ80+'O7 Amortization'!BJ150+'O7 Amortization'!BJ220+'O7 Amortization'!BJ290</f>
        <v>0</v>
      </c>
      <c r="R33" s="843">
        <f>'O7 Amortization'!BK80+'O7 Amortization'!BK150+'O7 Amortization'!BK220+'O7 Amortization'!BK290</f>
        <v>0</v>
      </c>
      <c r="S33" s="843">
        <f>'O7 Amortization'!BL80+'O7 Amortization'!BL150+'O7 Amortization'!BL220+'O7 Amortization'!BL290</f>
        <v>0</v>
      </c>
      <c r="T33" s="843">
        <f>'O7 Amortization'!BM80+'O7 Amortization'!BM150+'O7 Amortization'!BM220+'O7 Amortization'!BM290</f>
        <v>0</v>
      </c>
      <c r="U33" s="843">
        <f>'O7 Amortization'!BN80+'O7 Amortization'!BN150+'O7 Amortization'!BN220+'O7 Amortization'!BN290</f>
        <v>0</v>
      </c>
      <c r="V33" s="843">
        <f>'O7 Amortization'!BO80+'O7 Amortization'!BO150+'O7 Amortization'!BO220+'O7 Amortization'!BO290</f>
        <v>0</v>
      </c>
      <c r="W33" s="731">
        <f>'O7 Amortization'!BP80+'O7 Amortization'!BP150+'O7 Amortization'!BP220+'O7 Amortization'!BP290</f>
        <v>0</v>
      </c>
      <c r="X33" s="843"/>
    </row>
    <row r="34" spans="1:24" s="730" customFormat="1" ht="12.75">
      <c r="A34" s="609"/>
      <c r="B34" s="846" t="s">
        <v>1018</v>
      </c>
      <c r="C34" s="844">
        <f>SUM(D34:W34)</f>
        <v>1965500.0000000005</v>
      </c>
      <c r="D34" s="843">
        <f>D32+D33</f>
        <v>984720.55642645573</v>
      </c>
      <c r="E34" s="843">
        <f t="shared" ref="E34:W34" si="7">E32+E33</f>
        <v>338685.636197721</v>
      </c>
      <c r="F34" s="843">
        <f t="shared" si="7"/>
        <v>490603.06164049171</v>
      </c>
      <c r="G34" s="843">
        <f t="shared" si="7"/>
        <v>0</v>
      </c>
      <c r="H34" s="843">
        <f t="shared" si="7"/>
        <v>0</v>
      </c>
      <c r="I34" s="843">
        <f t="shared" si="7"/>
        <v>0</v>
      </c>
      <c r="J34" s="843">
        <f t="shared" si="7"/>
        <v>137144.2482923182</v>
      </c>
      <c r="K34" s="843">
        <f t="shared" si="7"/>
        <v>7525.122325548391</v>
      </c>
      <c r="L34" s="843">
        <f t="shared" si="7"/>
        <v>6821.375117465479</v>
      </c>
      <c r="M34" s="843">
        <f t="shared" si="7"/>
        <v>0</v>
      </c>
      <c r="N34" s="843">
        <f t="shared" si="7"/>
        <v>0</v>
      </c>
      <c r="O34" s="843">
        <f t="shared" si="7"/>
        <v>0</v>
      </c>
      <c r="P34" s="843">
        <f t="shared" si="7"/>
        <v>0</v>
      </c>
      <c r="Q34" s="843">
        <f t="shared" si="7"/>
        <v>0</v>
      </c>
      <c r="R34" s="843">
        <f t="shared" si="7"/>
        <v>0</v>
      </c>
      <c r="S34" s="843">
        <f t="shared" si="7"/>
        <v>0</v>
      </c>
      <c r="T34" s="843">
        <f t="shared" si="7"/>
        <v>0</v>
      </c>
      <c r="U34" s="843">
        <f t="shared" si="7"/>
        <v>0</v>
      </c>
      <c r="V34" s="843">
        <f t="shared" si="7"/>
        <v>0</v>
      </c>
      <c r="W34" s="731">
        <f t="shared" si="7"/>
        <v>0</v>
      </c>
      <c r="X34" s="843"/>
    </row>
    <row r="35" spans="1:24" s="730" customFormat="1" ht="12.75">
      <c r="A35" s="609"/>
      <c r="B35" s="846"/>
      <c r="C35" s="844"/>
      <c r="D35" s="843"/>
      <c r="E35" s="843"/>
      <c r="F35" s="843"/>
      <c r="G35" s="843"/>
      <c r="H35" s="843"/>
      <c r="I35" s="843"/>
      <c r="J35" s="843"/>
      <c r="K35" s="843"/>
      <c r="L35" s="843"/>
      <c r="M35" s="843"/>
      <c r="N35" s="843"/>
      <c r="O35" s="843"/>
      <c r="P35" s="843"/>
      <c r="Q35" s="843"/>
      <c r="R35" s="843"/>
      <c r="S35" s="843"/>
      <c r="T35" s="843"/>
      <c r="U35" s="843"/>
      <c r="V35" s="843"/>
      <c r="W35" s="731"/>
      <c r="X35" s="843"/>
    </row>
    <row r="36" spans="1:24" s="730" customFormat="1" ht="12.75">
      <c r="A36" s="609"/>
      <c r="B36" s="846" t="s">
        <v>1019</v>
      </c>
      <c r="C36" s="844">
        <f>SUM(D36:W36)</f>
        <v>320000.00000000006</v>
      </c>
      <c r="D36" s="843">
        <f>'O7 Amortization'!AW364+'O7 Amortization'!AW436+'O7 Amortization'!AW509+'O7 Amortization'!AW582</f>
        <v>160320.82322893187</v>
      </c>
      <c r="E36" s="843">
        <f>'O7 Amortization'!AX364+'O7 Amortization'!AX436+'O7 Amortization'!AX509+'O7 Amortization'!AX582</f>
        <v>55140.882006243082</v>
      </c>
      <c r="F36" s="843">
        <f>'O7 Amortization'!AY364+'O7 Amortization'!AY436+'O7 Amortization'!AY509+'O7 Amortization'!AY582</f>
        <v>79874.321915521417</v>
      </c>
      <c r="G36" s="843">
        <f>'O7 Amortization'!AZ364+'O7 Amortization'!AZ436+'O7 Amortization'!AZ509+'O7 Amortization'!AZ582</f>
        <v>0</v>
      </c>
      <c r="H36" s="843">
        <f>'O7 Amortization'!BA364+'O7 Amortization'!BA436+'O7 Amortization'!BA509+'O7 Amortization'!BA582</f>
        <v>0</v>
      </c>
      <c r="I36" s="843">
        <f>'O7 Amortization'!BB364+'O7 Amortization'!BB436+'O7 Amortization'!BB509+'O7 Amortization'!BB582</f>
        <v>0</v>
      </c>
      <c r="J36" s="843">
        <f>'O7 Amortization'!BC364+'O7 Amortization'!BC436+'O7 Amortization'!BC509+'O7 Amortization'!BC582</f>
        <v>22328.241899537948</v>
      </c>
      <c r="K36" s="843">
        <f>'O7 Amortization'!BD364+'O7 Amortization'!BD436+'O7 Amortization'!BD509+'O7 Amortization'!BD582</f>
        <v>1225.1534694355046</v>
      </c>
      <c r="L36" s="843">
        <f>'O7 Amortization'!BE364+'O7 Amortization'!BE436+'O7 Amortization'!BE509+'O7 Amortization'!BE582</f>
        <v>1110.5774803301717</v>
      </c>
      <c r="M36" s="843">
        <f>'O7 Amortization'!BF364+'O7 Amortization'!BF436+'O7 Amortization'!BF509+'O7 Amortization'!BF582</f>
        <v>0</v>
      </c>
      <c r="N36" s="843">
        <f>'O7 Amortization'!BG364+'O7 Amortization'!BG436+'O7 Amortization'!BG509+'O7 Amortization'!BG582</f>
        <v>0</v>
      </c>
      <c r="O36" s="843">
        <f>'O7 Amortization'!BH364+'O7 Amortization'!BH436+'O7 Amortization'!BH509+'O7 Amortization'!BH582</f>
        <v>0</v>
      </c>
      <c r="P36" s="843">
        <f>'O7 Amortization'!BI364+'O7 Amortization'!BI436+'O7 Amortization'!BI509+'O7 Amortization'!BI582</f>
        <v>0</v>
      </c>
      <c r="Q36" s="843">
        <f>'O7 Amortization'!BJ364+'O7 Amortization'!BJ436+'O7 Amortization'!BJ509+'O7 Amortization'!BJ582</f>
        <v>0</v>
      </c>
      <c r="R36" s="843">
        <f>'O7 Amortization'!BK364+'O7 Amortization'!BK436+'O7 Amortization'!BK509+'O7 Amortization'!BK582</f>
        <v>0</v>
      </c>
      <c r="S36" s="843">
        <f>'O7 Amortization'!BL364+'O7 Amortization'!BL436+'O7 Amortization'!BL509+'O7 Amortization'!BL582</f>
        <v>0</v>
      </c>
      <c r="T36" s="843">
        <f>'O7 Amortization'!BM364+'O7 Amortization'!BM436+'O7 Amortization'!BM509+'O7 Amortization'!BM582</f>
        <v>0</v>
      </c>
      <c r="U36" s="843">
        <f>'O7 Amortization'!BN364+'O7 Amortization'!BN436+'O7 Amortization'!BN509+'O7 Amortization'!BN582</f>
        <v>0</v>
      </c>
      <c r="V36" s="843">
        <f>'O7 Amortization'!BO364+'O7 Amortization'!BO436+'O7 Amortization'!BO509+'O7 Amortization'!BO582</f>
        <v>0</v>
      </c>
      <c r="W36" s="731">
        <f>'O7 Amortization'!BP364+'O7 Amortization'!BP436+'O7 Amortization'!BP509+'O7 Amortization'!BP582</f>
        <v>0</v>
      </c>
      <c r="X36" s="843"/>
    </row>
    <row r="37" spans="1:24" s="730" customFormat="1" ht="12.75">
      <c r="A37" s="609"/>
      <c r="B37" s="846"/>
      <c r="C37" s="844"/>
      <c r="D37" s="843"/>
      <c r="E37" s="843"/>
      <c r="F37" s="843"/>
      <c r="G37" s="843"/>
      <c r="H37" s="843"/>
      <c r="I37" s="843"/>
      <c r="J37" s="843"/>
      <c r="K37" s="843"/>
      <c r="L37" s="843"/>
      <c r="M37" s="843"/>
      <c r="N37" s="843"/>
      <c r="O37" s="843"/>
      <c r="P37" s="843"/>
      <c r="Q37" s="843"/>
      <c r="R37" s="843"/>
      <c r="S37" s="843"/>
      <c r="T37" s="843"/>
      <c r="U37" s="843"/>
      <c r="V37" s="843"/>
      <c r="W37" s="731"/>
      <c r="X37" s="843"/>
    </row>
    <row r="38" spans="1:24" s="730" customFormat="1" ht="12.75">
      <c r="A38" s="609"/>
      <c r="B38" s="957" t="s">
        <v>419</v>
      </c>
      <c r="C38" s="965">
        <f>SUM(D38:W38)</f>
        <v>14586650.000000004</v>
      </c>
      <c r="D38" s="966">
        <f>'O6 Source Data for E2'!D99</f>
        <v>7286994.4551457241</v>
      </c>
      <c r="E38" s="966">
        <f>'O6 Source Data for E2'!E99</f>
        <v>2522800.2637391775</v>
      </c>
      <c r="F38" s="966">
        <f>'O6 Source Data for E2'!F99</f>
        <v>3680773.7068402441</v>
      </c>
      <c r="G38" s="966">
        <f>'O6 Source Data for E2'!G99</f>
        <v>0</v>
      </c>
      <c r="H38" s="966">
        <f>'O6 Source Data for E2'!H99</f>
        <v>0</v>
      </c>
      <c r="I38" s="966">
        <f>'O6 Source Data for E2'!I99</f>
        <v>0</v>
      </c>
      <c r="J38" s="966">
        <f>'O6 Source Data for E2'!J99</f>
        <v>992024.63486041268</v>
      </c>
      <c r="K38" s="966">
        <f>'O6 Source Data for E2'!K99</f>
        <v>54434.23437106538</v>
      </c>
      <c r="L38" s="966">
        <f>'O6 Source Data for E2'!L99</f>
        <v>49622.705043377151</v>
      </c>
      <c r="M38" s="966">
        <f>'O6 Source Data for E2'!M99</f>
        <v>0</v>
      </c>
      <c r="N38" s="966">
        <f>'O6 Source Data for E2'!N99</f>
        <v>0</v>
      </c>
      <c r="O38" s="966">
        <f>'O6 Source Data for E2'!O99</f>
        <v>0</v>
      </c>
      <c r="P38" s="966">
        <f>'O6 Source Data for E2'!P99</f>
        <v>0</v>
      </c>
      <c r="Q38" s="966">
        <f>'O6 Source Data for E2'!Q99</f>
        <v>0</v>
      </c>
      <c r="R38" s="966">
        <f>'O6 Source Data for E2'!R99</f>
        <v>0</v>
      </c>
      <c r="S38" s="966">
        <f>'O6 Source Data for E2'!S99</f>
        <v>0</v>
      </c>
      <c r="T38" s="966">
        <f>'O6 Source Data for E2'!T99</f>
        <v>0</v>
      </c>
      <c r="U38" s="966">
        <f>'O6 Source Data for E2'!U99</f>
        <v>0</v>
      </c>
      <c r="V38" s="966">
        <f>'O6 Source Data for E2'!V99</f>
        <v>0</v>
      </c>
      <c r="W38" s="967">
        <f>'O6 Source Data for E2'!W99</f>
        <v>0</v>
      </c>
      <c r="X38" s="843"/>
    </row>
    <row r="39" spans="1:24" s="730" customFormat="1" ht="12.75">
      <c r="A39" s="609"/>
      <c r="B39" s="846"/>
      <c r="C39" s="844"/>
      <c r="D39" s="843"/>
      <c r="E39" s="843"/>
      <c r="F39" s="843"/>
      <c r="G39" s="843"/>
      <c r="H39" s="843"/>
      <c r="I39" s="843"/>
      <c r="J39" s="843"/>
      <c r="K39" s="843"/>
      <c r="L39" s="843"/>
      <c r="M39" s="843"/>
      <c r="N39" s="843"/>
      <c r="O39" s="843"/>
      <c r="P39" s="843"/>
      <c r="Q39" s="843"/>
      <c r="R39" s="843"/>
      <c r="S39" s="843"/>
      <c r="T39" s="843"/>
      <c r="U39" s="843"/>
      <c r="V39" s="843"/>
      <c r="W39" s="731"/>
      <c r="X39" s="843"/>
    </row>
    <row r="40" spans="1:24" s="730" customFormat="1" ht="12.75">
      <c r="A40" s="609"/>
      <c r="B40" s="957" t="s">
        <v>1025</v>
      </c>
      <c r="C40" s="965">
        <f>SUM(D40:W40)</f>
        <v>1482000</v>
      </c>
      <c r="D40" s="966">
        <f>SUM('O4 Summary by Class &amp; Accounts'!E166:E191) + 'O4 Summary by Class &amp; Accounts'!E200+ SUM('O4 Summary by Class &amp; Accounts'!E202:E205)</f>
        <v>884175.92851668969</v>
      </c>
      <c r="E40" s="966">
        <f>SUM('O4 Summary by Class &amp; Accounts'!F166:F191) + 'O4 Summary by Class &amp; Accounts'!F200+ SUM('O4 Summary by Class &amp; Accounts'!F202:F205)</f>
        <v>250602.10048643738</v>
      </c>
      <c r="F40" s="966">
        <f>SUM('O4 Summary by Class &amp; Accounts'!G166:G191) + 'O4 Summary by Class &amp; Accounts'!G200+ SUM('O4 Summary by Class &amp; Accounts'!G202:G205)</f>
        <v>274576.60306409799</v>
      </c>
      <c r="G40" s="966">
        <f>SUM('O4 Summary by Class &amp; Accounts'!H166:H191) + 'O4 Summary by Class &amp; Accounts'!H200+ SUM('O4 Summary by Class &amp; Accounts'!H202:H205)</f>
        <v>0</v>
      </c>
      <c r="H40" s="966">
        <f>SUM('O4 Summary by Class &amp; Accounts'!I166:I191) + 'O4 Summary by Class &amp; Accounts'!I200+ SUM('O4 Summary by Class &amp; Accounts'!I202:I205)</f>
        <v>0</v>
      </c>
      <c r="I40" s="966">
        <f>SUM('O4 Summary by Class &amp; Accounts'!J166:J191) + 'O4 Summary by Class &amp; Accounts'!J200+ SUM('O4 Summary by Class &amp; Accounts'!J202:J205)</f>
        <v>0</v>
      </c>
      <c r="J40" s="966">
        <f>SUM('O4 Summary by Class &amp; Accounts'!K166:K191) + 'O4 Summary by Class &amp; Accounts'!K200+ SUM('O4 Summary by Class &amp; Accounts'!K202:K205)</f>
        <v>64990.630519547485</v>
      </c>
      <c r="K40" s="966">
        <f>SUM('O4 Summary by Class &amp; Accounts'!L166:L191) + 'O4 Summary by Class &amp; Accounts'!L200+ SUM('O4 Summary by Class &amp; Accounts'!L202:L205)</f>
        <v>4067.7030412484655</v>
      </c>
      <c r="L40" s="966">
        <f>SUM('O4 Summary by Class &amp; Accounts'!M166:M191) + 'O4 Summary by Class &amp; Accounts'!M200+ SUM('O4 Summary by Class &amp; Accounts'!M202:M205)</f>
        <v>3587.0343719789998</v>
      </c>
      <c r="M40" s="966">
        <f>SUM('O4 Summary by Class &amp; Accounts'!N166:N191) + 'O4 Summary by Class &amp; Accounts'!N200+ SUM('O4 Summary by Class &amp; Accounts'!N202:N205)</f>
        <v>0</v>
      </c>
      <c r="N40" s="966">
        <f>SUM('O4 Summary by Class &amp; Accounts'!O166:O191) + 'O4 Summary by Class &amp; Accounts'!O200+ SUM('O4 Summary by Class &amp; Accounts'!O202:O205)</f>
        <v>0</v>
      </c>
      <c r="O40" s="966">
        <f>SUM('O4 Summary by Class &amp; Accounts'!P166:P191) + 'O4 Summary by Class &amp; Accounts'!P200+ SUM('O4 Summary by Class &amp; Accounts'!P202:P205)</f>
        <v>0</v>
      </c>
      <c r="P40" s="966">
        <f>SUM('O4 Summary by Class &amp; Accounts'!Q166:Q191) + 'O4 Summary by Class &amp; Accounts'!Q200+ SUM('O4 Summary by Class &amp; Accounts'!Q202:Q205)</f>
        <v>0</v>
      </c>
      <c r="Q40" s="966">
        <f>SUM('O4 Summary by Class &amp; Accounts'!R166:R191) + 'O4 Summary by Class &amp; Accounts'!R200+ SUM('O4 Summary by Class &amp; Accounts'!R202:R205)</f>
        <v>0</v>
      </c>
      <c r="R40" s="966">
        <f>SUM('O4 Summary by Class &amp; Accounts'!S166:S191) + 'O4 Summary by Class &amp; Accounts'!S200+ SUM('O4 Summary by Class &amp; Accounts'!S202:S205)</f>
        <v>0</v>
      </c>
      <c r="S40" s="966">
        <f>SUM('O4 Summary by Class &amp; Accounts'!T166:T191) + 'O4 Summary by Class &amp; Accounts'!T200+ SUM('O4 Summary by Class &amp; Accounts'!T202:T205)</f>
        <v>0</v>
      </c>
      <c r="T40" s="966">
        <f>SUM('O4 Summary by Class &amp; Accounts'!U166:U191) + 'O4 Summary by Class &amp; Accounts'!U200+ SUM('O4 Summary by Class &amp; Accounts'!U202:U205)</f>
        <v>0</v>
      </c>
      <c r="U40" s="966">
        <f>SUM('O4 Summary by Class &amp; Accounts'!V166:V191) + 'O4 Summary by Class &amp; Accounts'!V200+ SUM('O4 Summary by Class &amp; Accounts'!V202:V205)</f>
        <v>0</v>
      </c>
      <c r="V40" s="966">
        <f>SUM('O4 Summary by Class &amp; Accounts'!W166:W191) + 'O4 Summary by Class &amp; Accounts'!W200+ SUM('O4 Summary by Class &amp; Accounts'!W202:W205)</f>
        <v>0</v>
      </c>
      <c r="W40" s="967">
        <f>SUM('O4 Summary by Class &amp; Accounts'!X166:X191) + 'O4 Summary by Class &amp; Accounts'!X200+ SUM('O4 Summary by Class &amp; Accounts'!X202:X205)</f>
        <v>0</v>
      </c>
      <c r="X40" s="843"/>
    </row>
    <row r="41" spans="1:24" s="730" customFormat="1" ht="12.75">
      <c r="A41" s="609"/>
      <c r="B41" s="846"/>
      <c r="C41" s="844"/>
      <c r="D41" s="843"/>
      <c r="E41" s="843"/>
      <c r="F41" s="843"/>
      <c r="G41" s="843"/>
      <c r="H41" s="843"/>
      <c r="I41" s="843"/>
      <c r="J41" s="843"/>
      <c r="K41" s="843"/>
      <c r="L41" s="843"/>
      <c r="M41" s="843"/>
      <c r="N41" s="843"/>
      <c r="O41" s="843"/>
      <c r="P41" s="843"/>
      <c r="Q41" s="843"/>
      <c r="R41" s="843"/>
      <c r="S41" s="843"/>
      <c r="T41" s="843"/>
      <c r="U41" s="843"/>
      <c r="V41" s="843"/>
      <c r="W41" s="731"/>
      <c r="X41" s="843"/>
    </row>
    <row r="42" spans="1:24" s="730" customFormat="1" ht="12.75">
      <c r="A42" s="609"/>
      <c r="B42" s="957" t="s">
        <v>1020</v>
      </c>
      <c r="C42" s="965">
        <f>SUM(D42:W42)</f>
        <v>2864000</v>
      </c>
      <c r="D42" s="966">
        <f>'O6 Source Data for E2'!D152</f>
        <v>1719738.9222830823</v>
      </c>
      <c r="E42" s="966">
        <f>'O6 Source Data for E2'!E152</f>
        <v>483883.54406741017</v>
      </c>
      <c r="F42" s="966">
        <f>'O6 Source Data for E2'!F152</f>
        <v>523074.64449477312</v>
      </c>
      <c r="G42" s="966">
        <f>'O6 Source Data for E2'!G152</f>
        <v>0</v>
      </c>
      <c r="H42" s="966">
        <f>'O6 Source Data for E2'!H152</f>
        <v>0</v>
      </c>
      <c r="I42" s="966">
        <f>'O6 Source Data for E2'!I152</f>
        <v>0</v>
      </c>
      <c r="J42" s="966">
        <f>'O6 Source Data for E2'!J152</f>
        <v>122743.4283201736</v>
      </c>
      <c r="K42" s="966">
        <f>'O6 Source Data for E2'!K152</f>
        <v>7743.1860549297025</v>
      </c>
      <c r="L42" s="966">
        <f>'O6 Source Data for E2'!L152</f>
        <v>6816.2747796310141</v>
      </c>
      <c r="M42" s="966">
        <f>'O6 Source Data for E2'!M152</f>
        <v>0</v>
      </c>
      <c r="N42" s="966">
        <f>'O6 Source Data for E2'!N152</f>
        <v>0</v>
      </c>
      <c r="O42" s="966">
        <f>'O6 Source Data for E2'!O152</f>
        <v>0</v>
      </c>
      <c r="P42" s="966">
        <f>'O6 Source Data for E2'!P152</f>
        <v>0</v>
      </c>
      <c r="Q42" s="966">
        <f>'O6 Source Data for E2'!Q152</f>
        <v>0</v>
      </c>
      <c r="R42" s="966">
        <f>'O6 Source Data for E2'!R152</f>
        <v>0</v>
      </c>
      <c r="S42" s="966">
        <f>'O6 Source Data for E2'!S152</f>
        <v>0</v>
      </c>
      <c r="T42" s="966">
        <f>'O6 Source Data for E2'!T152</f>
        <v>0</v>
      </c>
      <c r="U42" s="966">
        <f>'O6 Source Data for E2'!U152</f>
        <v>0</v>
      </c>
      <c r="V42" s="966">
        <f>'O6 Source Data for E2'!V152</f>
        <v>0</v>
      </c>
      <c r="W42" s="967">
        <f>'O6 Source Data for E2'!W152</f>
        <v>0</v>
      </c>
      <c r="X42" s="843"/>
    </row>
    <row r="43" spans="1:24" s="730" customFormat="1" ht="12.75">
      <c r="A43" s="609"/>
      <c r="B43" s="846"/>
      <c r="C43" s="844"/>
      <c r="D43" s="843"/>
      <c r="E43" s="843"/>
      <c r="F43" s="843"/>
      <c r="G43" s="843"/>
      <c r="H43" s="843"/>
      <c r="I43" s="843"/>
      <c r="J43" s="843"/>
      <c r="K43" s="843"/>
      <c r="L43" s="843"/>
      <c r="M43" s="843"/>
      <c r="N43" s="843"/>
      <c r="O43" s="843"/>
      <c r="P43" s="843"/>
      <c r="Q43" s="843"/>
      <c r="R43" s="843"/>
      <c r="S43" s="843"/>
      <c r="T43" s="843"/>
      <c r="U43" s="843"/>
      <c r="V43" s="843"/>
      <c r="W43" s="731"/>
      <c r="X43" s="843"/>
    </row>
    <row r="44" spans="1:24" s="730" customFormat="1" ht="12.75">
      <c r="A44" s="609"/>
      <c r="B44" s="973" t="s">
        <v>1024</v>
      </c>
      <c r="C44" s="844"/>
      <c r="D44" s="843"/>
      <c r="E44" s="843"/>
      <c r="F44" s="843"/>
      <c r="G44" s="843"/>
      <c r="H44" s="843"/>
      <c r="I44" s="843"/>
      <c r="J44" s="843"/>
      <c r="K44" s="843"/>
      <c r="L44" s="843"/>
      <c r="M44" s="843"/>
      <c r="N44" s="843"/>
      <c r="O44" s="843"/>
      <c r="P44" s="843"/>
      <c r="Q44" s="843"/>
      <c r="R44" s="843"/>
      <c r="S44" s="843"/>
      <c r="T44" s="843"/>
      <c r="U44" s="843"/>
      <c r="V44" s="843"/>
      <c r="W44" s="731"/>
      <c r="X44" s="843"/>
    </row>
    <row r="45" spans="1:24" s="730" customFormat="1" ht="12.75">
      <c r="A45" s="609"/>
      <c r="B45" s="846" t="s">
        <v>780</v>
      </c>
      <c r="C45" s="844">
        <f>SUM(D45:W45)</f>
        <v>4223500.0000000009</v>
      </c>
      <c r="D45" s="843">
        <f>'O4 Summary by Class &amp; Accounts'!E57</f>
        <v>2310991.2972846976</v>
      </c>
      <c r="E45" s="843">
        <f>'O4 Summary by Class &amp; Accounts'!F57</f>
        <v>800503.16193966637</v>
      </c>
      <c r="F45" s="843">
        <f>'O4 Summary by Class &amp; Accounts'!G57</f>
        <v>803998.06711061101</v>
      </c>
      <c r="G45" s="843">
        <f>'O4 Summary by Class &amp; Accounts'!H57</f>
        <v>0</v>
      </c>
      <c r="H45" s="843">
        <f>'O4 Summary by Class &amp; Accounts'!I57</f>
        <v>0</v>
      </c>
      <c r="I45" s="843">
        <f>'O4 Summary by Class &amp; Accounts'!J57</f>
        <v>0</v>
      </c>
      <c r="J45" s="843">
        <f>'O4 Summary by Class &amp; Accounts'!K57</f>
        <v>278210.48981885228</v>
      </c>
      <c r="K45" s="843">
        <f>'O4 Summary by Class &amp; Accounts'!L57</f>
        <v>15256.199526061924</v>
      </c>
      <c r="L45" s="843">
        <f>'O4 Summary by Class &amp; Accounts'!M57</f>
        <v>14540.784320111045</v>
      </c>
      <c r="M45" s="843">
        <f>'O4 Summary by Class &amp; Accounts'!N57</f>
        <v>0</v>
      </c>
      <c r="N45" s="843">
        <f>'O4 Summary by Class &amp; Accounts'!O57</f>
        <v>0</v>
      </c>
      <c r="O45" s="843">
        <f>'O4 Summary by Class &amp; Accounts'!P57</f>
        <v>0</v>
      </c>
      <c r="P45" s="843">
        <f>'O4 Summary by Class &amp; Accounts'!Q57</f>
        <v>0</v>
      </c>
      <c r="Q45" s="843">
        <f>'O4 Summary by Class &amp; Accounts'!R57</f>
        <v>0</v>
      </c>
      <c r="R45" s="843">
        <f>'O4 Summary by Class &amp; Accounts'!S57</f>
        <v>0</v>
      </c>
      <c r="S45" s="843">
        <f>'O4 Summary by Class &amp; Accounts'!T57</f>
        <v>0</v>
      </c>
      <c r="T45" s="843">
        <f>'O4 Summary by Class &amp; Accounts'!U57</f>
        <v>0</v>
      </c>
      <c r="U45" s="843">
        <f>'O4 Summary by Class &amp; Accounts'!V57</f>
        <v>0</v>
      </c>
      <c r="V45" s="843">
        <f>'O4 Summary by Class &amp; Accounts'!W57</f>
        <v>0</v>
      </c>
      <c r="W45" s="731">
        <f>'O4 Summary by Class &amp; Accounts'!X57</f>
        <v>0</v>
      </c>
      <c r="X45" s="843"/>
    </row>
    <row r="46" spans="1:24" s="730" customFormat="1" ht="12.75">
      <c r="A46" s="609"/>
      <c r="B46" s="846" t="s">
        <v>1014</v>
      </c>
      <c r="C46" s="844">
        <f>SUM(D46:W46)</f>
        <v>-2911210.9164962918</v>
      </c>
      <c r="D46" s="746">
        <f>IF(ISERROR('O7 Amortization'!G55+'O7 Amortization'!G125+'O7 Amortization'!G195+'O7 Amortization'!G265+'O7 Amortization'!AB55+'O7 Amortization'!AB125+'O7 Amortization'!AB195+'O7 Amortization'!AB265), "-", 'O7 Amortization'!G55+'O7 Amortization'!G125+'O7 Amortization'!G195+'O7 Amortization'!G265+'O7 Amortization'!AB55+'O7 Amortization'!AB125+'O7 Amortization'!AB195+'O7 Amortization'!AB265)</f>
        <v>-1592940.2373820622</v>
      </c>
      <c r="E46" s="746">
        <f>IF(ISERROR('O7 Amortization'!H55+'O7 Amortization'!H125+'O7 Amortization'!H195+'O7 Amortization'!H265+'O7 Amortization'!AC55+'O7 Amortization'!AC125+'O7 Amortization'!AC195+'O7 Amortization'!AC265), "-", 'O7 Amortization'!H55+'O7 Amortization'!H125+'O7 Amortization'!H195+'O7 Amortization'!H265+'O7 Amortization'!AC55+'O7 Amortization'!AC125+'O7 Amortization'!AC195+'O7 Amortization'!AC265)</f>
        <v>-551777.80128532159</v>
      </c>
      <c r="F46" s="746">
        <f>IF(ISERROR('O7 Amortization'!I55+'O7 Amortization'!I125+'O7 Amortization'!I195+'O7 Amortization'!I265+'O7 Amortization'!AD55+'O7 Amortization'!AD125+'O7 Amortization'!AD195+'O7 Amortization'!AD265), "-", 'O7 Amortization'!I55+'O7 Amortization'!I125+'O7 Amortization'!I195+'O7 Amortization'!I265+'O7 Amortization'!AD55+'O7 Amortization'!AD125+'O7 Amortization'!AD195+'O7 Amortization'!AD265)</f>
        <v>-554186.80000339262</v>
      </c>
      <c r="G46" s="746">
        <f>IF(ISERROR('O7 Amortization'!J55+'O7 Amortization'!J125+'O7 Amortization'!J195+'O7 Amortization'!J265+'O7 Amortization'!AE55+'O7 Amortization'!AE125+'O7 Amortization'!AE195+'O7 Amortization'!AE265), "-", 'O7 Amortization'!J55+'O7 Amortization'!J125+'O7 Amortization'!J195+'O7 Amortization'!J265+'O7 Amortization'!AE55+'O7 Amortization'!AE125+'O7 Amortization'!AE195+'O7 Amortization'!AE265)</f>
        <v>0</v>
      </c>
      <c r="H46" s="746">
        <f>IF(ISERROR('O7 Amortization'!K55+'O7 Amortization'!K125+'O7 Amortization'!K195+'O7 Amortization'!K265+'O7 Amortization'!AF55+'O7 Amortization'!AF125+'O7 Amortization'!AF195+'O7 Amortization'!AF265), "-", 'O7 Amortization'!K55+'O7 Amortization'!K125+'O7 Amortization'!K195+'O7 Amortization'!K265+'O7 Amortization'!AF55+'O7 Amortization'!AF125+'O7 Amortization'!AF195+'O7 Amortization'!AF265)</f>
        <v>0</v>
      </c>
      <c r="I46" s="746">
        <f>IF(ISERROR('O7 Amortization'!L55+'O7 Amortization'!L125+'O7 Amortization'!L195+'O7 Amortization'!L265+'O7 Amortization'!AG55+'O7 Amortization'!AG125+'O7 Amortization'!AG195+'O7 Amortization'!AG265), "-", 'O7 Amortization'!L55+'O7 Amortization'!L125+'O7 Amortization'!L195+'O7 Amortization'!L265+'O7 Amortization'!AG55+'O7 Amortization'!AG125+'O7 Amortization'!AG195+'O7 Amortization'!AG265)</f>
        <v>0</v>
      </c>
      <c r="J46" s="746">
        <f>IF(ISERROR('O7 Amortization'!M55+'O7 Amortization'!M125+'O7 Amortization'!M195+'O7 Amortization'!M265+'O7 Amortization'!AH55+'O7 Amortization'!AH125+'O7 Amortization'!AH195+'O7 Amortization'!AH265), "-", 'O7 Amortization'!M55+'O7 Amortization'!M125+'O7 Amortization'!M195+'O7 Amortization'!M265+'O7 Amortization'!AH55+'O7 Amortization'!AH125+'O7 Amortization'!AH195+'O7 Amortization'!AH265)</f>
        <v>-191767.35291687545</v>
      </c>
      <c r="K46" s="746">
        <f>IF(ISERROR('O7 Amortization'!N55+'O7 Amortization'!N125+'O7 Amortization'!N195+'O7 Amortization'!N265+'O7 Amortization'!AI55+'O7 Amortization'!AI125+'O7 Amortization'!AI195+'O7 Amortization'!AI265), "-", 'O7 Amortization'!N55+'O7 Amortization'!N125+'O7 Amortization'!N195+'O7 Amortization'!N265+'O7 Amortization'!AI55+'O7 Amortization'!AI125+'O7 Amortization'!AI195+'O7 Amortization'!AI265)</f>
        <v>-10515.926270751042</v>
      </c>
      <c r="L46" s="746">
        <f>IF(ISERROR('O7 Amortization'!O55+'O7 Amortization'!O125+'O7 Amortization'!O195+'O7 Amortization'!O265+'O7 Amortization'!AJ55+'O7 Amortization'!AJ125+'O7 Amortization'!AJ195+'O7 Amortization'!AJ265), "-", 'O7 Amortization'!O55+'O7 Amortization'!O125+'O7 Amortization'!O195+'O7 Amortization'!O265+'O7 Amortization'!AJ55+'O7 Amortization'!AJ125+'O7 Amortization'!AJ195+'O7 Amortization'!AJ265)</f>
        <v>-10022.798637889284</v>
      </c>
      <c r="M46" s="746">
        <f>IF(ISERROR('O7 Amortization'!P55+'O7 Amortization'!P125+'O7 Amortization'!P195+'O7 Amortization'!P265+'O7 Amortization'!AK55+'O7 Amortization'!AK125+'O7 Amortization'!AK195+'O7 Amortization'!AK265), "-", 'O7 Amortization'!P55+'O7 Amortization'!P125+'O7 Amortization'!P195+'O7 Amortization'!P265+'O7 Amortization'!AK55+'O7 Amortization'!AK125+'O7 Amortization'!AK195+'O7 Amortization'!AK265)</f>
        <v>0</v>
      </c>
      <c r="N46" s="746">
        <f>IF(ISERROR('O7 Amortization'!Q55+'O7 Amortization'!Q125+'O7 Amortization'!Q195+'O7 Amortization'!Q265+'O7 Amortization'!AL55+'O7 Amortization'!AL125+'O7 Amortization'!AL195+'O7 Amortization'!AL265), "-", 'O7 Amortization'!Q55+'O7 Amortization'!Q125+'O7 Amortization'!Q195+'O7 Amortization'!Q265+'O7 Amortization'!AL55+'O7 Amortization'!AL125+'O7 Amortization'!AL195+'O7 Amortization'!AL265)</f>
        <v>0</v>
      </c>
      <c r="O46" s="746">
        <f>IF(ISERROR('O7 Amortization'!R55+'O7 Amortization'!R125+'O7 Amortization'!R195+'O7 Amortization'!R265+'O7 Amortization'!AM55+'O7 Amortization'!AM125+'O7 Amortization'!AM195+'O7 Amortization'!AM265), "-", 'O7 Amortization'!R55+'O7 Amortization'!R125+'O7 Amortization'!R195+'O7 Amortization'!R265+'O7 Amortization'!AM55+'O7 Amortization'!AM125+'O7 Amortization'!AM195+'O7 Amortization'!AM265)</f>
        <v>0</v>
      </c>
      <c r="P46" s="746">
        <f>IF(ISERROR('O7 Amortization'!S55+'O7 Amortization'!S125+'O7 Amortization'!S195+'O7 Amortization'!S265+'O7 Amortization'!AN55+'O7 Amortization'!AN125+'O7 Amortization'!AN195+'O7 Amortization'!AN265), "-", 'O7 Amortization'!S55+'O7 Amortization'!S125+'O7 Amortization'!S195+'O7 Amortization'!S265+'O7 Amortization'!AN55+'O7 Amortization'!AN125+'O7 Amortization'!AN195+'O7 Amortization'!AN265)</f>
        <v>0</v>
      </c>
      <c r="Q46" s="746">
        <f>IF(ISERROR('O7 Amortization'!T55+'O7 Amortization'!T125+'O7 Amortization'!T195+'O7 Amortization'!T265+'O7 Amortization'!AO55+'O7 Amortization'!AO125+'O7 Amortization'!AO195+'O7 Amortization'!AO265), "-", 'O7 Amortization'!T55+'O7 Amortization'!T125+'O7 Amortization'!T195+'O7 Amortization'!T265+'O7 Amortization'!AO55+'O7 Amortization'!AO125+'O7 Amortization'!AO195+'O7 Amortization'!AO265)</f>
        <v>0</v>
      </c>
      <c r="R46" s="746">
        <f>IF(ISERROR('O7 Amortization'!U55+'O7 Amortization'!U125+'O7 Amortization'!U195+'O7 Amortization'!U265+'O7 Amortization'!AP55+'O7 Amortization'!AP125+'O7 Amortization'!AP195+'O7 Amortization'!AP265), "-", 'O7 Amortization'!U55+'O7 Amortization'!U125+'O7 Amortization'!U195+'O7 Amortization'!U265+'O7 Amortization'!AP55+'O7 Amortization'!AP125+'O7 Amortization'!AP195+'O7 Amortization'!AP265)</f>
        <v>0</v>
      </c>
      <c r="S46" s="746">
        <f>IF(ISERROR('O7 Amortization'!V55+'O7 Amortization'!V125+'O7 Amortization'!V195+'O7 Amortization'!V265+'O7 Amortization'!AQ55+'O7 Amortization'!AQ125+'O7 Amortization'!AQ195+'O7 Amortization'!AQ265), "-", 'O7 Amortization'!V55+'O7 Amortization'!V125+'O7 Amortization'!V195+'O7 Amortization'!V265+'O7 Amortization'!AQ55+'O7 Amortization'!AQ125+'O7 Amortization'!AQ195+'O7 Amortization'!AQ265)</f>
        <v>0</v>
      </c>
      <c r="T46" s="746">
        <f>IF(ISERROR('O7 Amortization'!W55+'O7 Amortization'!W125+'O7 Amortization'!W195+'O7 Amortization'!W265+'O7 Amortization'!AR55+'O7 Amortization'!AR125+'O7 Amortization'!AR195+'O7 Amortization'!AR265), "-", 'O7 Amortization'!W55+'O7 Amortization'!W125+'O7 Amortization'!W195+'O7 Amortization'!W265+'O7 Amortization'!AR55+'O7 Amortization'!AR125+'O7 Amortization'!AR195+'O7 Amortization'!AR265)</f>
        <v>0</v>
      </c>
      <c r="U46" s="746">
        <f>IF(ISERROR('O7 Amortization'!X55+'O7 Amortization'!X125+'O7 Amortization'!X195+'O7 Amortization'!X265+'O7 Amortization'!AS55+'O7 Amortization'!AS125+'O7 Amortization'!AS195+'O7 Amortization'!AS265), "-", 'O7 Amortization'!X55+'O7 Amortization'!X125+'O7 Amortization'!X195+'O7 Amortization'!X265+'O7 Amortization'!AS55+'O7 Amortization'!AS125+'O7 Amortization'!AS195+'O7 Amortization'!AS265)</f>
        <v>0</v>
      </c>
      <c r="V46" s="746">
        <f>IF(ISERROR('O7 Amortization'!Y55+'O7 Amortization'!Y125+'O7 Amortization'!Y195+'O7 Amortization'!Y265+'O7 Amortization'!AT55+'O7 Amortization'!AT125+'O7 Amortization'!AT195+'O7 Amortization'!AT265), "-", 'O7 Amortization'!Y55+'O7 Amortization'!Y125+'O7 Amortization'!Y195+'O7 Amortization'!Y265+'O7 Amortization'!AT55+'O7 Amortization'!AT125+'O7 Amortization'!AT195+'O7 Amortization'!AT265)</f>
        <v>0</v>
      </c>
      <c r="W46" s="747">
        <f>IF(ISERROR('O7 Amortization'!Z55+'O7 Amortization'!Z125+'O7 Amortization'!Z195+'O7 Amortization'!Z265+'O7 Amortization'!AU55+'O7 Amortization'!AU125+'O7 Amortization'!AU195+'O7 Amortization'!AU265), "-", 'O7 Amortization'!Z55+'O7 Amortization'!Z125+'O7 Amortization'!Z195+'O7 Amortization'!Z265+'O7 Amortization'!AU55+'O7 Amortization'!AU125+'O7 Amortization'!AU195+'O7 Amortization'!AU265)</f>
        <v>0</v>
      </c>
      <c r="X46" s="843"/>
    </row>
    <row r="47" spans="1:24" s="730" customFormat="1" ht="12.75">
      <c r="A47" s="609"/>
      <c r="B47" s="846" t="s">
        <v>1015</v>
      </c>
      <c r="C47" s="844">
        <f>SUM(D47:W47)</f>
        <v>1312289.0835037082</v>
      </c>
      <c r="D47" s="746">
        <f>IF(ISERROR(D45+D46), "-", D45+D46)</f>
        <v>718051.0599026354</v>
      </c>
      <c r="E47" s="746">
        <f t="shared" ref="E47:W47" si="8">IF(ISERROR(E45+E46), "-", E45+E46)</f>
        <v>248725.36065434478</v>
      </c>
      <c r="F47" s="746">
        <f t="shared" si="8"/>
        <v>249811.26710721839</v>
      </c>
      <c r="G47" s="746">
        <f t="shared" si="8"/>
        <v>0</v>
      </c>
      <c r="H47" s="746">
        <f t="shared" si="8"/>
        <v>0</v>
      </c>
      <c r="I47" s="746">
        <f t="shared" si="8"/>
        <v>0</v>
      </c>
      <c r="J47" s="746">
        <f t="shared" si="8"/>
        <v>86443.136901976832</v>
      </c>
      <c r="K47" s="746">
        <f t="shared" si="8"/>
        <v>4740.2732553108817</v>
      </c>
      <c r="L47" s="746">
        <f t="shared" si="8"/>
        <v>4517.9856822217607</v>
      </c>
      <c r="M47" s="746">
        <f t="shared" si="8"/>
        <v>0</v>
      </c>
      <c r="N47" s="746">
        <f t="shared" si="8"/>
        <v>0</v>
      </c>
      <c r="O47" s="746">
        <f t="shared" si="8"/>
        <v>0</v>
      </c>
      <c r="P47" s="746">
        <f t="shared" si="8"/>
        <v>0</v>
      </c>
      <c r="Q47" s="746">
        <f t="shared" si="8"/>
        <v>0</v>
      </c>
      <c r="R47" s="746">
        <f t="shared" si="8"/>
        <v>0</v>
      </c>
      <c r="S47" s="746">
        <f t="shared" si="8"/>
        <v>0</v>
      </c>
      <c r="T47" s="746">
        <f t="shared" si="8"/>
        <v>0</v>
      </c>
      <c r="U47" s="746">
        <f t="shared" si="8"/>
        <v>0</v>
      </c>
      <c r="V47" s="746">
        <f t="shared" si="8"/>
        <v>0</v>
      </c>
      <c r="W47" s="747">
        <f t="shared" si="8"/>
        <v>0</v>
      </c>
      <c r="X47" s="843"/>
    </row>
    <row r="48" spans="1:24" s="730" customFormat="1" ht="12.75">
      <c r="A48" s="609"/>
      <c r="B48" s="846" t="s">
        <v>1026</v>
      </c>
      <c r="C48" s="844">
        <f>SUM(D48:W48)</f>
        <v>176948.1573168168</v>
      </c>
      <c r="D48" s="843">
        <f>IF(ISERROR(D47/D38*D34),0,D47/D38*D34)</f>
        <v>97033.09692387977</v>
      </c>
      <c r="E48" s="843">
        <f t="shared" ref="E48:W48" si="9">IF(ISERROR(E47/E38*E34),0,E47/E38*E34)</f>
        <v>33391.350168510049</v>
      </c>
      <c r="F48" s="843">
        <f t="shared" si="9"/>
        <v>33296.850672273984</v>
      </c>
      <c r="G48" s="843">
        <f t="shared" si="9"/>
        <v>0</v>
      </c>
      <c r="H48" s="843">
        <f t="shared" si="9"/>
        <v>0</v>
      </c>
      <c r="I48" s="843">
        <f t="shared" si="9"/>
        <v>0</v>
      </c>
      <c r="J48" s="843">
        <f t="shared" si="9"/>
        <v>11950.48854015576</v>
      </c>
      <c r="K48" s="843">
        <f t="shared" si="9"/>
        <v>655.30702350983961</v>
      </c>
      <c r="L48" s="843">
        <f t="shared" si="9"/>
        <v>621.06398848738354</v>
      </c>
      <c r="M48" s="843">
        <f t="shared" si="9"/>
        <v>0</v>
      </c>
      <c r="N48" s="843">
        <f t="shared" si="9"/>
        <v>0</v>
      </c>
      <c r="O48" s="843">
        <f t="shared" si="9"/>
        <v>0</v>
      </c>
      <c r="P48" s="843">
        <f t="shared" si="9"/>
        <v>0</v>
      </c>
      <c r="Q48" s="843">
        <f t="shared" si="9"/>
        <v>0</v>
      </c>
      <c r="R48" s="843">
        <f t="shared" si="9"/>
        <v>0</v>
      </c>
      <c r="S48" s="843">
        <f t="shared" si="9"/>
        <v>0</v>
      </c>
      <c r="T48" s="843">
        <f t="shared" si="9"/>
        <v>0</v>
      </c>
      <c r="U48" s="843">
        <f t="shared" si="9"/>
        <v>0</v>
      </c>
      <c r="V48" s="843">
        <f t="shared" si="9"/>
        <v>0</v>
      </c>
      <c r="W48" s="731">
        <f t="shared" si="9"/>
        <v>0</v>
      </c>
      <c r="X48" s="843"/>
    </row>
    <row r="49" spans="1:24" s="730" customFormat="1" ht="12.75">
      <c r="A49" s="609"/>
      <c r="B49" s="846" t="s">
        <v>415</v>
      </c>
      <c r="C49" s="844">
        <f>SUM(D49:W49)</f>
        <v>1489237.240820525</v>
      </c>
      <c r="D49" s="843">
        <f t="shared" ref="D49:W49" si="10">SUM(D47:D48)</f>
        <v>815084.15682651522</v>
      </c>
      <c r="E49" s="843">
        <f t="shared" si="10"/>
        <v>282116.71082285483</v>
      </c>
      <c r="F49" s="843">
        <f t="shared" si="10"/>
        <v>283108.1177794924</v>
      </c>
      <c r="G49" s="843">
        <f t="shared" si="10"/>
        <v>0</v>
      </c>
      <c r="H49" s="843">
        <f t="shared" si="10"/>
        <v>0</v>
      </c>
      <c r="I49" s="843">
        <f t="shared" si="10"/>
        <v>0</v>
      </c>
      <c r="J49" s="843">
        <f t="shared" si="10"/>
        <v>98393.625442132587</v>
      </c>
      <c r="K49" s="843">
        <f t="shared" si="10"/>
        <v>5395.5802788207211</v>
      </c>
      <c r="L49" s="843">
        <f t="shared" si="10"/>
        <v>5139.0496707091443</v>
      </c>
      <c r="M49" s="843">
        <f t="shared" si="10"/>
        <v>0</v>
      </c>
      <c r="N49" s="843">
        <f t="shared" si="10"/>
        <v>0</v>
      </c>
      <c r="O49" s="843">
        <f t="shared" si="10"/>
        <v>0</v>
      </c>
      <c r="P49" s="843">
        <f t="shared" si="10"/>
        <v>0</v>
      </c>
      <c r="Q49" s="843">
        <f t="shared" si="10"/>
        <v>0</v>
      </c>
      <c r="R49" s="843">
        <f t="shared" si="10"/>
        <v>0</v>
      </c>
      <c r="S49" s="843">
        <f t="shared" si="10"/>
        <v>0</v>
      </c>
      <c r="T49" s="843">
        <f t="shared" si="10"/>
        <v>0</v>
      </c>
      <c r="U49" s="843">
        <f t="shared" si="10"/>
        <v>0</v>
      </c>
      <c r="V49" s="843">
        <f t="shared" si="10"/>
        <v>0</v>
      </c>
      <c r="W49" s="731">
        <f t="shared" si="10"/>
        <v>0</v>
      </c>
      <c r="X49" s="843"/>
    </row>
    <row r="50" spans="1:24" s="730" customFormat="1" ht="12.75">
      <c r="A50" s="609"/>
      <c r="B50" s="846"/>
      <c r="C50" s="844"/>
      <c r="D50" s="843"/>
      <c r="E50" s="843"/>
      <c r="F50" s="843"/>
      <c r="G50" s="843"/>
      <c r="H50" s="843"/>
      <c r="I50" s="843"/>
      <c r="J50" s="843"/>
      <c r="K50" s="843"/>
      <c r="L50" s="843"/>
      <c r="M50" s="843"/>
      <c r="N50" s="843"/>
      <c r="O50" s="843"/>
      <c r="P50" s="843"/>
      <c r="Q50" s="843"/>
      <c r="R50" s="843"/>
      <c r="S50" s="843"/>
      <c r="T50" s="843"/>
      <c r="U50" s="843"/>
      <c r="V50" s="843"/>
      <c r="W50" s="731"/>
      <c r="X50" s="843"/>
    </row>
    <row r="51" spans="1:24" s="730" customFormat="1" ht="12.75">
      <c r="A51" s="609"/>
      <c r="B51" s="973" t="s">
        <v>1159</v>
      </c>
      <c r="C51" s="844"/>
      <c r="D51" s="843"/>
      <c r="E51" s="843"/>
      <c r="F51" s="843"/>
      <c r="G51" s="843"/>
      <c r="H51" s="843"/>
      <c r="I51" s="843"/>
      <c r="J51" s="843"/>
      <c r="K51" s="843"/>
      <c r="L51" s="843"/>
      <c r="M51" s="843"/>
      <c r="N51" s="843"/>
      <c r="O51" s="843"/>
      <c r="P51" s="843"/>
      <c r="Q51" s="843"/>
      <c r="R51" s="843"/>
      <c r="S51" s="843"/>
      <c r="T51" s="843"/>
      <c r="U51" s="843"/>
      <c r="V51" s="843"/>
      <c r="W51" s="731"/>
      <c r="X51" s="843"/>
    </row>
    <row r="52" spans="1:24" s="752" customFormat="1" ht="12.75">
      <c r="A52" s="15"/>
      <c r="B52" s="855" t="s">
        <v>242</v>
      </c>
      <c r="C52" s="844">
        <f>SUM(D52:W52)</f>
        <v>644999.99999999988</v>
      </c>
      <c r="D52" s="843">
        <f>'O4 Summary by Class &amp; Accounts'!E123</f>
        <v>329597.58655260806</v>
      </c>
      <c r="E52" s="843">
        <f>'O4 Summary by Class &amp; Accounts'!F123</f>
        <v>101614.46231943859</v>
      </c>
      <c r="F52" s="843">
        <f>'O4 Summary by Class &amp; Accounts'!G123</f>
        <v>160418.90414989021</v>
      </c>
      <c r="G52" s="843">
        <f>'O4 Summary by Class &amp; Accounts'!H123</f>
        <v>0</v>
      </c>
      <c r="H52" s="843">
        <f>'O4 Summary by Class &amp; Accounts'!I123</f>
        <v>0</v>
      </c>
      <c r="I52" s="843">
        <f>'O4 Summary by Class &amp; Accounts'!J123</f>
        <v>0</v>
      </c>
      <c r="J52" s="843">
        <f>'O4 Summary by Class &amp; Accounts'!K123</f>
        <v>48337.734862099074</v>
      </c>
      <c r="K52" s="843">
        <f>'O4 Summary by Class &amp; Accounts'!L123</f>
        <v>2650.6913099295057</v>
      </c>
      <c r="L52" s="843">
        <f>'O4 Summary by Class &amp; Accounts'!M123</f>
        <v>2380.6208060344934</v>
      </c>
      <c r="M52" s="843">
        <f>'O4 Summary by Class &amp; Accounts'!N123</f>
        <v>0</v>
      </c>
      <c r="N52" s="843">
        <f>'O4 Summary by Class &amp; Accounts'!O123</f>
        <v>0</v>
      </c>
      <c r="O52" s="843">
        <f>'O4 Summary by Class &amp; Accounts'!P123</f>
        <v>0</v>
      </c>
      <c r="P52" s="843">
        <f>'O4 Summary by Class &amp; Accounts'!Q123</f>
        <v>0</v>
      </c>
      <c r="Q52" s="843">
        <f>'O4 Summary by Class &amp; Accounts'!R123</f>
        <v>0</v>
      </c>
      <c r="R52" s="843">
        <f>'O4 Summary by Class &amp; Accounts'!S123</f>
        <v>0</v>
      </c>
      <c r="S52" s="843">
        <f>'O4 Summary by Class &amp; Accounts'!T123</f>
        <v>0</v>
      </c>
      <c r="T52" s="843">
        <f>'O4 Summary by Class &amp; Accounts'!U123</f>
        <v>0</v>
      </c>
      <c r="U52" s="843">
        <f>'O4 Summary by Class &amp; Accounts'!V123</f>
        <v>0</v>
      </c>
      <c r="V52" s="843">
        <f>'O4 Summary by Class &amp; Accounts'!W123</f>
        <v>0</v>
      </c>
      <c r="W52" s="731">
        <f>'O4 Summary by Class &amp; Accounts'!X123</f>
        <v>0</v>
      </c>
      <c r="X52" s="856"/>
    </row>
    <row r="53" spans="1:24" s="752" customFormat="1" ht="12.75">
      <c r="A53" s="15"/>
      <c r="B53" s="857" t="s">
        <v>243</v>
      </c>
      <c r="C53" s="844">
        <f>SUM(D53:W53)</f>
        <v>260999.99999999997</v>
      </c>
      <c r="D53" s="843">
        <f>'O4 Summary by Class &amp; Accounts'!E124</f>
        <v>133372.04665152048</v>
      </c>
      <c r="E53" s="843">
        <f>'O4 Summary by Class &amp; Accounts'!F124</f>
        <v>41118.410333912361</v>
      </c>
      <c r="F53" s="843">
        <f>'O4 Summary by Class &amp; Accounts'!G124</f>
        <v>64913.69609786255</v>
      </c>
      <c r="G53" s="843">
        <f>'O4 Summary by Class &amp; Accounts'!H124</f>
        <v>0</v>
      </c>
      <c r="H53" s="843">
        <f>'O4 Summary by Class &amp; Accounts'!I124</f>
        <v>0</v>
      </c>
      <c r="I53" s="843">
        <f>'O4 Summary by Class &amp; Accounts'!J124</f>
        <v>0</v>
      </c>
      <c r="J53" s="843">
        <f>'O4 Summary by Class &amp; Accounts'!K124</f>
        <v>19559.920618616834</v>
      </c>
      <c r="K53" s="843">
        <f>'O4 Summary by Class &amp; Accounts'!L124</f>
        <v>1072.6053207621721</v>
      </c>
      <c r="L53" s="843">
        <f>'O4 Summary by Class &amp; Accounts'!M124</f>
        <v>963.32097732558566</v>
      </c>
      <c r="M53" s="843">
        <f>'O4 Summary by Class &amp; Accounts'!N124</f>
        <v>0</v>
      </c>
      <c r="N53" s="843">
        <f>'O4 Summary by Class &amp; Accounts'!O124</f>
        <v>0</v>
      </c>
      <c r="O53" s="843">
        <f>'O4 Summary by Class &amp; Accounts'!P124</f>
        <v>0</v>
      </c>
      <c r="P53" s="843">
        <f>'O4 Summary by Class &amp; Accounts'!Q124</f>
        <v>0</v>
      </c>
      <c r="Q53" s="843">
        <f>'O4 Summary by Class &amp; Accounts'!R124</f>
        <v>0</v>
      </c>
      <c r="R53" s="843">
        <f>'O4 Summary by Class &amp; Accounts'!S124</f>
        <v>0</v>
      </c>
      <c r="S53" s="843">
        <f>'O4 Summary by Class &amp; Accounts'!T124</f>
        <v>0</v>
      </c>
      <c r="T53" s="843">
        <f>'O4 Summary by Class &amp; Accounts'!U124</f>
        <v>0</v>
      </c>
      <c r="U53" s="843">
        <f>'O4 Summary by Class &amp; Accounts'!V124</f>
        <v>0</v>
      </c>
      <c r="V53" s="843">
        <f>'O4 Summary by Class &amp; Accounts'!W124</f>
        <v>0</v>
      </c>
      <c r="W53" s="731">
        <f>'O4 Summary by Class &amp; Accounts'!X124</f>
        <v>0</v>
      </c>
    </row>
    <row r="54" spans="1:24" s="752" customFormat="1" ht="12.75">
      <c r="A54" s="15"/>
      <c r="B54" s="857" t="s">
        <v>244</v>
      </c>
      <c r="C54" s="844">
        <f>SUM(D54:W54)</f>
        <v>0</v>
      </c>
      <c r="D54" s="843">
        <f>'O4 Summary by Class &amp; Accounts'!E141</f>
        <v>0</v>
      </c>
      <c r="E54" s="843">
        <f>'O4 Summary by Class &amp; Accounts'!F141</f>
        <v>0</v>
      </c>
      <c r="F54" s="843">
        <f>'O4 Summary by Class &amp; Accounts'!G141</f>
        <v>0</v>
      </c>
      <c r="G54" s="843">
        <f>'O4 Summary by Class &amp; Accounts'!H141</f>
        <v>0</v>
      </c>
      <c r="H54" s="843">
        <f>'O4 Summary by Class &amp; Accounts'!I141</f>
        <v>0</v>
      </c>
      <c r="I54" s="843">
        <f>'O4 Summary by Class &amp; Accounts'!J141</f>
        <v>0</v>
      </c>
      <c r="J54" s="843">
        <f>'O4 Summary by Class &amp; Accounts'!K141</f>
        <v>0</v>
      </c>
      <c r="K54" s="843">
        <f>'O4 Summary by Class &amp; Accounts'!L141</f>
        <v>0</v>
      </c>
      <c r="L54" s="843">
        <f>'O4 Summary by Class &amp; Accounts'!M141</f>
        <v>0</v>
      </c>
      <c r="M54" s="843">
        <f>'O4 Summary by Class &amp; Accounts'!N141</f>
        <v>0</v>
      </c>
      <c r="N54" s="843">
        <f>'O4 Summary by Class &amp; Accounts'!O141</f>
        <v>0</v>
      </c>
      <c r="O54" s="843">
        <f>'O4 Summary by Class &amp; Accounts'!P141</f>
        <v>0</v>
      </c>
      <c r="P54" s="843">
        <f>'O4 Summary by Class &amp; Accounts'!Q141</f>
        <v>0</v>
      </c>
      <c r="Q54" s="843">
        <f>'O4 Summary by Class &amp; Accounts'!R141</f>
        <v>0</v>
      </c>
      <c r="R54" s="843">
        <f>'O4 Summary by Class &amp; Accounts'!S141</f>
        <v>0</v>
      </c>
      <c r="S54" s="843">
        <f>'O4 Summary by Class &amp; Accounts'!T141</f>
        <v>0</v>
      </c>
      <c r="T54" s="843">
        <f>'O4 Summary by Class &amp; Accounts'!U141</f>
        <v>0</v>
      </c>
      <c r="U54" s="843">
        <f>'O4 Summary by Class &amp; Accounts'!V141</f>
        <v>0</v>
      </c>
      <c r="V54" s="843">
        <f>'O4 Summary by Class &amp; Accounts'!W141</f>
        <v>0</v>
      </c>
      <c r="W54" s="731">
        <f>'O4 Summary by Class &amp; Accounts'!X141</f>
        <v>0</v>
      </c>
    </row>
    <row r="55" spans="1:24" s="752" customFormat="1" ht="12.75">
      <c r="A55" s="15"/>
      <c r="B55" s="857" t="s">
        <v>245</v>
      </c>
      <c r="C55" s="844">
        <f>SUM(D55:W55)</f>
        <v>0</v>
      </c>
      <c r="D55" s="843">
        <f>'O4 Summary by Class &amp; Accounts'!E145</f>
        <v>0</v>
      </c>
      <c r="E55" s="843">
        <f>'O4 Summary by Class &amp; Accounts'!F145</f>
        <v>0</v>
      </c>
      <c r="F55" s="843">
        <f>'O4 Summary by Class &amp; Accounts'!G145</f>
        <v>0</v>
      </c>
      <c r="G55" s="843">
        <f>'O4 Summary by Class &amp; Accounts'!H145</f>
        <v>0</v>
      </c>
      <c r="H55" s="843">
        <f>'O4 Summary by Class &amp; Accounts'!I145</f>
        <v>0</v>
      </c>
      <c r="I55" s="843">
        <f>'O4 Summary by Class &amp; Accounts'!J145</f>
        <v>0</v>
      </c>
      <c r="J55" s="843">
        <f>'O4 Summary by Class &amp; Accounts'!K145</f>
        <v>0</v>
      </c>
      <c r="K55" s="843">
        <f>'O4 Summary by Class &amp; Accounts'!L145</f>
        <v>0</v>
      </c>
      <c r="L55" s="843">
        <f>'O4 Summary by Class &amp; Accounts'!M145</f>
        <v>0</v>
      </c>
      <c r="M55" s="843">
        <f>'O4 Summary by Class &amp; Accounts'!N145</f>
        <v>0</v>
      </c>
      <c r="N55" s="843">
        <f>'O4 Summary by Class &amp; Accounts'!O145</f>
        <v>0</v>
      </c>
      <c r="O55" s="843">
        <f>'O4 Summary by Class &amp; Accounts'!P145</f>
        <v>0</v>
      </c>
      <c r="P55" s="843">
        <f>'O4 Summary by Class &amp; Accounts'!Q145</f>
        <v>0</v>
      </c>
      <c r="Q55" s="843">
        <f>'O4 Summary by Class &amp; Accounts'!R145</f>
        <v>0</v>
      </c>
      <c r="R55" s="843">
        <f>'O4 Summary by Class &amp; Accounts'!S145</f>
        <v>0</v>
      </c>
      <c r="S55" s="843">
        <f>'O4 Summary by Class &amp; Accounts'!T145</f>
        <v>0</v>
      </c>
      <c r="T55" s="843">
        <f>'O4 Summary by Class &amp; Accounts'!U145</f>
        <v>0</v>
      </c>
      <c r="U55" s="843">
        <f>'O4 Summary by Class &amp; Accounts'!V145</f>
        <v>0</v>
      </c>
      <c r="V55" s="843">
        <f>'O4 Summary by Class &amp; Accounts'!W145</f>
        <v>0</v>
      </c>
      <c r="W55" s="731">
        <f>'O4 Summary by Class &amp; Accounts'!X145</f>
        <v>0</v>
      </c>
    </row>
    <row r="56" spans="1:24" s="927" customFormat="1" ht="20.25" customHeight="1">
      <c r="A56" s="690"/>
      <c r="B56" s="974" t="s">
        <v>1122</v>
      </c>
      <c r="C56" s="979">
        <f>SUM(D56:W56)</f>
        <v>905999.99999999988</v>
      </c>
      <c r="D56" s="980">
        <f>SUM(D52:D55)</f>
        <v>462969.63320412853</v>
      </c>
      <c r="E56" s="980">
        <f t="shared" ref="E56:W56" si="11">SUM(E52:E55)</f>
        <v>142732.87265335096</v>
      </c>
      <c r="F56" s="980">
        <f t="shared" si="11"/>
        <v>225332.60024775277</v>
      </c>
      <c r="G56" s="980">
        <f t="shared" si="11"/>
        <v>0</v>
      </c>
      <c r="H56" s="980">
        <f t="shared" si="11"/>
        <v>0</v>
      </c>
      <c r="I56" s="980">
        <f t="shared" si="11"/>
        <v>0</v>
      </c>
      <c r="J56" s="980">
        <f t="shared" si="11"/>
        <v>67897.655480715912</v>
      </c>
      <c r="K56" s="980">
        <f t="shared" si="11"/>
        <v>3723.2966306916778</v>
      </c>
      <c r="L56" s="980">
        <f t="shared" si="11"/>
        <v>3343.9417833600792</v>
      </c>
      <c r="M56" s="980">
        <f t="shared" si="11"/>
        <v>0</v>
      </c>
      <c r="N56" s="980">
        <f t="shared" si="11"/>
        <v>0</v>
      </c>
      <c r="O56" s="980">
        <f t="shared" si="11"/>
        <v>0</v>
      </c>
      <c r="P56" s="980">
        <f t="shared" si="11"/>
        <v>0</v>
      </c>
      <c r="Q56" s="980">
        <f t="shared" si="11"/>
        <v>0</v>
      </c>
      <c r="R56" s="980">
        <f t="shared" si="11"/>
        <v>0</v>
      </c>
      <c r="S56" s="980">
        <f t="shared" si="11"/>
        <v>0</v>
      </c>
      <c r="T56" s="980">
        <f t="shared" si="11"/>
        <v>0</v>
      </c>
      <c r="U56" s="980">
        <f t="shared" si="11"/>
        <v>0</v>
      </c>
      <c r="V56" s="980">
        <f t="shared" si="11"/>
        <v>0</v>
      </c>
      <c r="W56" s="981">
        <f t="shared" si="11"/>
        <v>0</v>
      </c>
    </row>
    <row r="57" spans="1:24" s="752" customFormat="1" ht="12.75">
      <c r="A57" s="15"/>
      <c r="B57" s="710"/>
      <c r="C57" s="858"/>
      <c r="D57" s="856"/>
      <c r="E57" s="856"/>
      <c r="F57" s="856"/>
      <c r="G57" s="856"/>
      <c r="H57" s="856"/>
      <c r="I57" s="856"/>
      <c r="J57" s="856"/>
      <c r="K57" s="856"/>
      <c r="L57" s="856"/>
      <c r="M57" s="856"/>
      <c r="N57" s="856"/>
      <c r="O57" s="856"/>
      <c r="P57" s="856"/>
      <c r="Q57" s="856"/>
      <c r="R57" s="856"/>
      <c r="S57" s="856"/>
      <c r="T57" s="856"/>
      <c r="U57" s="856"/>
      <c r="V57" s="856"/>
      <c r="W57" s="859"/>
    </row>
    <row r="58" spans="1:24" s="856" customFormat="1" ht="12.75">
      <c r="A58" s="7"/>
      <c r="B58" s="846" t="s">
        <v>780</v>
      </c>
      <c r="C58" s="844">
        <f>SUM(D58:W58)</f>
        <v>4223500.0000000009</v>
      </c>
      <c r="D58" s="843">
        <f>D45</f>
        <v>2310991.2972846976</v>
      </c>
      <c r="E58" s="843">
        <f t="shared" ref="E58:W58" si="12">E45</f>
        <v>800503.16193966637</v>
      </c>
      <c r="F58" s="843">
        <f t="shared" si="12"/>
        <v>803998.06711061101</v>
      </c>
      <c r="G58" s="843">
        <f t="shared" si="12"/>
        <v>0</v>
      </c>
      <c r="H58" s="843">
        <f t="shared" si="12"/>
        <v>0</v>
      </c>
      <c r="I58" s="843">
        <f t="shared" si="12"/>
        <v>0</v>
      </c>
      <c r="J58" s="843">
        <f t="shared" si="12"/>
        <v>278210.48981885228</v>
      </c>
      <c r="K58" s="843">
        <f t="shared" si="12"/>
        <v>15256.199526061924</v>
      </c>
      <c r="L58" s="843">
        <f t="shared" si="12"/>
        <v>14540.784320111045</v>
      </c>
      <c r="M58" s="843">
        <f t="shared" si="12"/>
        <v>0</v>
      </c>
      <c r="N58" s="843">
        <f t="shared" si="12"/>
        <v>0</v>
      </c>
      <c r="O58" s="843">
        <f t="shared" si="12"/>
        <v>0</v>
      </c>
      <c r="P58" s="843">
        <f t="shared" si="12"/>
        <v>0</v>
      </c>
      <c r="Q58" s="843">
        <f t="shared" si="12"/>
        <v>0</v>
      </c>
      <c r="R58" s="843">
        <f t="shared" si="12"/>
        <v>0</v>
      </c>
      <c r="S58" s="843">
        <f t="shared" si="12"/>
        <v>0</v>
      </c>
      <c r="T58" s="843">
        <f t="shared" si="12"/>
        <v>0</v>
      </c>
      <c r="U58" s="843">
        <f t="shared" si="12"/>
        <v>0</v>
      </c>
      <c r="V58" s="843">
        <f t="shared" si="12"/>
        <v>0</v>
      </c>
      <c r="W58" s="731">
        <f t="shared" si="12"/>
        <v>0</v>
      </c>
      <c r="X58" s="860"/>
    </row>
    <row r="59" spans="1:24" s="865" customFormat="1" ht="12.75">
      <c r="A59" s="832"/>
      <c r="B59" s="861"/>
      <c r="C59" s="847"/>
      <c r="D59" s="862"/>
      <c r="E59" s="862"/>
      <c r="F59" s="862"/>
      <c r="G59" s="862"/>
      <c r="H59" s="862"/>
      <c r="I59" s="862"/>
      <c r="J59" s="862"/>
      <c r="K59" s="862"/>
      <c r="L59" s="862"/>
      <c r="M59" s="862"/>
      <c r="N59" s="862"/>
      <c r="O59" s="862"/>
      <c r="P59" s="862"/>
      <c r="Q59" s="862"/>
      <c r="R59" s="862"/>
      <c r="S59" s="862"/>
      <c r="T59" s="862"/>
      <c r="U59" s="862"/>
      <c r="V59" s="862"/>
      <c r="W59" s="863"/>
      <c r="X59" s="864"/>
    </row>
    <row r="60" spans="1:24" s="856" customFormat="1" ht="12.75">
      <c r="A60" s="7"/>
      <c r="B60" s="866" t="s">
        <v>1158</v>
      </c>
      <c r="C60" s="867">
        <f>SUM(D60:W60)</f>
        <v>28609000</v>
      </c>
      <c r="D60" s="868">
        <f>'O6 Source Data for E2'!D88+'O6 Source Data for E2'!Y88</f>
        <v>14544432.641508885</v>
      </c>
      <c r="E60" s="868">
        <f>'O6 Source Data for E2'!E88+'O6 Source Data for E2'!Z88</f>
        <v>4540561.5204945132</v>
      </c>
      <c r="F60" s="868">
        <f>'O6 Source Data for E2'!F88+'O6 Source Data for E2'!AA88</f>
        <v>7232340.232109881</v>
      </c>
      <c r="G60" s="868">
        <f>'O6 Source Data for E2'!G88+'O6 Source Data for E2'!AB88</f>
        <v>0</v>
      </c>
      <c r="H60" s="868">
        <f>'O6 Source Data for E2'!H88+'O6 Source Data for E2'!AC88</f>
        <v>0</v>
      </c>
      <c r="I60" s="868">
        <f>'O6 Source Data for E2'!I88+'O6 Source Data for E2'!AD88</f>
        <v>0</v>
      </c>
      <c r="J60" s="868">
        <f>'O6 Source Data for E2'!J88+'O6 Source Data for E2'!AE88</f>
        <v>2074968.1964181636</v>
      </c>
      <c r="K60" s="868">
        <f>'O6 Source Data for E2'!K88+'O6 Source Data for E2'!AF88</f>
        <v>113784.8139205686</v>
      </c>
      <c r="L60" s="868">
        <f>'O6 Source Data for E2'!L88+'O6 Source Data for E2'!AG88</f>
        <v>102912.5955479882</v>
      </c>
      <c r="M60" s="868">
        <f>'O6 Source Data for E2'!M88+'O6 Source Data for E2'!AH88</f>
        <v>0</v>
      </c>
      <c r="N60" s="868">
        <f>'O6 Source Data for E2'!N88+'O6 Source Data for E2'!AI88</f>
        <v>0</v>
      </c>
      <c r="O60" s="868">
        <f>'O6 Source Data for E2'!O88+'O6 Source Data for E2'!AJ88</f>
        <v>0</v>
      </c>
      <c r="P60" s="868">
        <f>'O6 Source Data for E2'!P88+'O6 Source Data for E2'!AK88</f>
        <v>0</v>
      </c>
      <c r="Q60" s="868">
        <f>'O6 Source Data for E2'!Q88+'O6 Source Data for E2'!AL88</f>
        <v>0</v>
      </c>
      <c r="R60" s="868">
        <f>'O6 Source Data for E2'!R88+'O6 Source Data for E2'!AM88</f>
        <v>0</v>
      </c>
      <c r="S60" s="868">
        <f>'O6 Source Data for E2'!S88+'O6 Source Data for E2'!AN88</f>
        <v>0</v>
      </c>
      <c r="T60" s="868">
        <f>'O6 Source Data for E2'!T88+'O6 Source Data for E2'!AO88</f>
        <v>0</v>
      </c>
      <c r="U60" s="868">
        <f>'O6 Source Data for E2'!U88+'O6 Source Data for E2'!AP88</f>
        <v>0</v>
      </c>
      <c r="V60" s="868">
        <f>'O6 Source Data for E2'!V88+'O6 Source Data for E2'!AQ88</f>
        <v>0</v>
      </c>
      <c r="W60" s="869">
        <f>'O6 Source Data for E2'!W88+'O6 Source Data for E2'!AR88</f>
        <v>0</v>
      </c>
    </row>
    <row r="61" spans="1:24" s="752" customFormat="1" ht="12.75">
      <c r="A61" s="15"/>
    </row>
    <row r="62" spans="1:24" s="752" customFormat="1" ht="12.75">
      <c r="A62" s="15"/>
    </row>
    <row r="63" spans="1:24" s="752" customFormat="1" ht="12.75">
      <c r="A63" s="15"/>
    </row>
    <row r="64" spans="1:24" s="752" customFormat="1" ht="12.75">
      <c r="A64" s="15"/>
    </row>
    <row r="65" spans="1:1" s="752" customFormat="1" ht="12.75">
      <c r="A65" s="15"/>
    </row>
    <row r="66" spans="1:1" s="752" customFormat="1" ht="12.75">
      <c r="A66" s="15"/>
    </row>
    <row r="67" spans="1:1" s="752" customFormat="1" ht="12.75">
      <c r="A67" s="15"/>
    </row>
    <row r="68" spans="1:1" s="752" customFormat="1" ht="12.75">
      <c r="A68" s="15"/>
    </row>
    <row r="69" spans="1:1" s="752" customFormat="1" ht="12.75">
      <c r="A69" s="15"/>
    </row>
    <row r="70" spans="1:1" s="752" customFormat="1" ht="12.75">
      <c r="A70" s="15"/>
    </row>
    <row r="71" spans="1:1" s="752" customFormat="1" ht="12.75">
      <c r="A71" s="15"/>
    </row>
    <row r="72" spans="1:1" s="752" customFormat="1" ht="12.75">
      <c r="A72" s="15"/>
    </row>
    <row r="73" spans="1:1" s="752" customFormat="1" ht="12.75">
      <c r="A73" s="15"/>
    </row>
    <row r="74" spans="1:1" s="752" customFormat="1" ht="12.75">
      <c r="A74" s="15"/>
    </row>
    <row r="75" spans="1:1" s="752" customFormat="1" ht="12.75">
      <c r="A75" s="15"/>
    </row>
    <row r="76" spans="1:1" s="752" customFormat="1" ht="12.75">
      <c r="A76" s="15"/>
    </row>
    <row r="77" spans="1:1" s="752" customFormat="1" ht="12.75">
      <c r="A77" s="15"/>
    </row>
    <row r="78" spans="1:1" s="752" customFormat="1" ht="12.75">
      <c r="A78" s="15"/>
    </row>
    <row r="79" spans="1:1" s="752" customFormat="1" ht="12.75">
      <c r="A79" s="15"/>
    </row>
    <row r="80" spans="1:1" s="752" customFormat="1" ht="12.75">
      <c r="A80" s="15"/>
    </row>
    <row r="81" spans="1:1" s="752" customFormat="1" ht="12.75">
      <c r="A81" s="15"/>
    </row>
    <row r="82" spans="1:1" s="752" customFormat="1" ht="12.75">
      <c r="A82" s="15"/>
    </row>
    <row r="83" spans="1:1" s="752" customFormat="1" ht="12.75">
      <c r="A83" s="15"/>
    </row>
    <row r="84" spans="1:1" s="752" customFormat="1" ht="12.75">
      <c r="A84" s="15"/>
    </row>
    <row r="85" spans="1:1" s="752" customFormat="1" ht="12.75">
      <c r="A85" s="15"/>
    </row>
    <row r="86" spans="1:1" s="752" customFormat="1" ht="12.75">
      <c r="A86" s="15"/>
    </row>
    <row r="87" spans="1:1" s="752" customFormat="1" ht="12.75">
      <c r="A87" s="15"/>
    </row>
    <row r="88" spans="1:1" s="752" customFormat="1" ht="12.75">
      <c r="A88" s="15"/>
    </row>
    <row r="89" spans="1:1" s="752" customFormat="1" ht="12.75">
      <c r="A89" s="15"/>
    </row>
    <row r="90" spans="1:1" s="752" customFormat="1" ht="12.75">
      <c r="A90" s="15"/>
    </row>
    <row r="91" spans="1:1" s="752" customFormat="1" ht="12.75">
      <c r="A91" s="15"/>
    </row>
    <row r="92" spans="1:1" s="752" customFormat="1" ht="12.75">
      <c r="A92" s="15"/>
    </row>
    <row r="93" spans="1:1" s="752" customFormat="1" ht="12.75">
      <c r="A93" s="15"/>
    </row>
    <row r="94" spans="1:1" s="752" customFormat="1" ht="12.75">
      <c r="A94" s="15"/>
    </row>
    <row r="95" spans="1:1" s="752" customFormat="1" ht="12.75">
      <c r="A95" s="15"/>
    </row>
    <row r="96" spans="1:1" s="752" customFormat="1" ht="12.75">
      <c r="A96" s="15"/>
    </row>
    <row r="97" spans="1:1" s="752" customFormat="1" ht="12.75">
      <c r="A97" s="15"/>
    </row>
    <row r="98" spans="1:1" s="752" customFormat="1" ht="12.75">
      <c r="A98" s="15"/>
    </row>
    <row r="99" spans="1:1" s="752" customFormat="1" ht="12.75">
      <c r="A99" s="15"/>
    </row>
    <row r="100" spans="1:1" s="752" customFormat="1" ht="12.75">
      <c r="A100" s="15"/>
    </row>
    <row r="101" spans="1:1" s="752" customFormat="1" ht="12.75">
      <c r="A101" s="15"/>
    </row>
    <row r="102" spans="1:1" s="752" customFormat="1" ht="12.75">
      <c r="A102" s="15"/>
    </row>
    <row r="103" spans="1:1" s="752" customFormat="1" ht="12.75">
      <c r="A103" s="15"/>
    </row>
    <row r="104" spans="1:1" s="752" customFormat="1" ht="12.75">
      <c r="A104" s="15"/>
    </row>
    <row r="105" spans="1:1" s="752" customFormat="1" ht="12.75">
      <c r="A105" s="15"/>
    </row>
    <row r="106" spans="1:1" s="752" customFormat="1" ht="12.75">
      <c r="A106" s="15"/>
    </row>
    <row r="107" spans="1:1" s="752" customFormat="1" ht="12.75">
      <c r="A107" s="15"/>
    </row>
    <row r="108" spans="1:1" s="752" customFormat="1" ht="12.75">
      <c r="A108" s="15"/>
    </row>
    <row r="109" spans="1:1" s="752" customFormat="1" ht="12.75">
      <c r="A109" s="15"/>
    </row>
    <row r="110" spans="1:1" s="752" customFormat="1" ht="12.75">
      <c r="A110" s="15"/>
    </row>
    <row r="111" spans="1:1" s="752" customFormat="1" ht="12.75">
      <c r="A111" s="15"/>
    </row>
    <row r="112" spans="1:1" s="752" customFormat="1" ht="12.75">
      <c r="A112" s="15"/>
    </row>
    <row r="113" spans="1:1" s="752" customFormat="1" ht="12.75">
      <c r="A113" s="15"/>
    </row>
    <row r="114" spans="1:1" s="752" customFormat="1" ht="12.75">
      <c r="A114" s="15"/>
    </row>
    <row r="115" spans="1:1" s="752" customFormat="1" ht="12.75">
      <c r="A115" s="15"/>
    </row>
    <row r="116" spans="1:1" s="752" customFormat="1" ht="12.75">
      <c r="A116" s="15"/>
    </row>
    <row r="117" spans="1:1" s="752" customFormat="1" ht="12.75">
      <c r="A117" s="15"/>
    </row>
    <row r="118" spans="1:1" s="752" customFormat="1" ht="12.75">
      <c r="A118" s="15"/>
    </row>
    <row r="119" spans="1:1" s="752" customFormat="1" ht="12.75">
      <c r="A119" s="15"/>
    </row>
    <row r="120" spans="1:1" s="752" customFormat="1" ht="12.75">
      <c r="A120" s="15"/>
    </row>
    <row r="121" spans="1:1" s="752" customFormat="1" ht="12.75">
      <c r="A121" s="15"/>
    </row>
    <row r="122" spans="1:1" s="752" customFormat="1" ht="12.75">
      <c r="A122" s="15"/>
    </row>
    <row r="123" spans="1:1" s="752" customFormat="1" ht="12.75">
      <c r="A123" s="15"/>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legacyDrawing r:id="rId2"/>
  <oleObjects>
    <oleObject progId="Unknown" shapeId="36868" r:id="rId3"/>
  </oleObjects>
</worksheet>
</file>

<file path=xl/worksheets/sheet17.xml><?xml version="1.0" encoding="utf-8"?>
<worksheet xmlns="http://schemas.openxmlformats.org/spreadsheetml/2006/main" xmlns:r="http://schemas.openxmlformats.org/officeDocument/2006/relationships">
  <sheetPr codeName="Sheet28" enableFormatConditionsCalculation="0">
    <tabColor indexed="9"/>
  </sheetPr>
  <dimension ref="A1:Y90"/>
  <sheetViews>
    <sheetView workbookViewId="0">
      <selection sqref="A1:F1"/>
    </sheetView>
  </sheetViews>
  <sheetFormatPr defaultRowHeight="11.25"/>
  <cols>
    <col min="1" max="1" width="4" style="15" customWidth="1"/>
    <col min="2" max="2" width="63.85546875" style="15" customWidth="1"/>
    <col min="3" max="6" width="15.7109375" style="15" customWidth="1"/>
    <col min="7" max="9" width="15.7109375" style="15" hidden="1" customWidth="1"/>
    <col min="10" max="12" width="15.7109375" style="15" customWidth="1"/>
    <col min="13" max="23" width="15.7109375" style="15" hidden="1" customWidth="1"/>
    <col min="24" max="16384" width="9.140625" style="15"/>
  </cols>
  <sheetData>
    <row r="1" spans="1:25" ht="20.25" customHeight="1">
      <c r="A1" s="2211" t="s">
        <v>967</v>
      </c>
      <c r="B1" s="2211"/>
      <c r="C1" s="2211"/>
      <c r="D1" s="2211"/>
      <c r="E1" s="2211"/>
      <c r="F1" s="2211"/>
    </row>
    <row r="2" spans="1:25" ht="18.75" customHeight="1">
      <c r="A2" s="2255" t="str">
        <f>'I1 Intro'!C9</f>
        <v>Orillia Power Distribution Corporation</v>
      </c>
      <c r="B2" s="2255"/>
      <c r="C2" s="2255"/>
      <c r="D2" s="2255"/>
      <c r="E2" s="2255"/>
    </row>
    <row r="3" spans="1:25" ht="18.75" customHeight="1">
      <c r="A3" s="2256" t="str">
        <f>'I1 Intro'!C13 &amp; "   " &amp; 'I1 Intro'!E13</f>
        <v xml:space="preserve">EB-2009-0273   </v>
      </c>
      <c r="B3" s="2256"/>
      <c r="C3" s="2256"/>
      <c r="D3" s="2256"/>
      <c r="E3" s="2256"/>
      <c r="G3" s="16"/>
    </row>
    <row r="4" spans="1:25" ht="18">
      <c r="A4" s="2257">
        <f>'I1 Intro'!C15</f>
        <v>40072</v>
      </c>
      <c r="B4" s="2257"/>
      <c r="C4" s="2257"/>
      <c r="D4" s="2257"/>
      <c r="E4" s="2257"/>
    </row>
    <row r="5" spans="1:25" ht="21" customHeight="1">
      <c r="A5" s="368" t="str">
        <f>"Sheet O3.2 Substation Transformers Unit Cost Worksheet  - "&amp; 'I2 LDC class'!$C$17 &amp; "  " &amp;  'I2 LDC class'!$D$17</f>
        <v xml:space="preserve">Sheet O3.2 Substation Transformers Unit Cost Worksheet  -   </v>
      </c>
      <c r="B5" s="369"/>
      <c r="C5" s="623"/>
      <c r="D5" s="623"/>
      <c r="E5" s="370"/>
    </row>
    <row r="6" spans="1:25" ht="6" customHeight="1">
      <c r="A6" s="18"/>
      <c r="B6" s="18"/>
      <c r="C6" s="624"/>
      <c r="D6" s="624"/>
      <c r="E6" s="18"/>
      <c r="F6" s="18"/>
      <c r="G6" s="18"/>
      <c r="H6" s="18"/>
      <c r="I6" s="18"/>
      <c r="J6" s="18"/>
      <c r="K6" s="18"/>
      <c r="L6" s="18"/>
      <c r="M6" s="18"/>
      <c r="N6" s="18"/>
      <c r="O6" s="18"/>
    </row>
    <row r="7" spans="1:25" ht="14.25" customHeight="1">
      <c r="A7" s="2341"/>
      <c r="B7" s="2341"/>
      <c r="C7" s="692"/>
      <c r="D7" s="692"/>
      <c r="E7" s="692"/>
      <c r="F7" s="692"/>
      <c r="G7" s="692"/>
      <c r="H7" s="692"/>
      <c r="I7" s="692"/>
      <c r="J7" s="692"/>
      <c r="K7" s="692"/>
      <c r="L7" s="692"/>
      <c r="M7" s="692"/>
      <c r="N7" s="692"/>
      <c r="O7" s="692"/>
      <c r="P7" s="692"/>
      <c r="Q7" s="692"/>
      <c r="R7" s="692"/>
      <c r="S7" s="692"/>
      <c r="T7" s="692"/>
      <c r="U7" s="692"/>
      <c r="V7" s="692"/>
      <c r="W7" s="692"/>
      <c r="X7" s="692"/>
    </row>
    <row r="8" spans="1:25" ht="12.75">
      <c r="A8" s="2340" t="s">
        <v>1029</v>
      </c>
      <c r="B8" s="2340"/>
      <c r="C8" s="356"/>
    </row>
    <row r="9" spans="1:25">
      <c r="A9" s="2340"/>
      <c r="B9" s="2340"/>
    </row>
    <row r="10" spans="1:25" s="926" customFormat="1" ht="12.75">
      <c r="A10" s="722"/>
      <c r="B10" s="923"/>
      <c r="C10" s="923"/>
      <c r="D10" s="379">
        <v>1</v>
      </c>
      <c r="E10" s="379">
        <v>2</v>
      </c>
      <c r="F10" s="379">
        <v>3</v>
      </c>
      <c r="G10" s="379">
        <v>4</v>
      </c>
      <c r="H10" s="379">
        <v>5</v>
      </c>
      <c r="I10" s="379">
        <v>6</v>
      </c>
      <c r="J10" s="379">
        <v>7</v>
      </c>
      <c r="K10" s="379">
        <v>8</v>
      </c>
      <c r="L10" s="379">
        <v>9</v>
      </c>
      <c r="M10" s="379">
        <v>10</v>
      </c>
      <c r="N10" s="379">
        <v>11</v>
      </c>
      <c r="O10" s="379">
        <v>12</v>
      </c>
      <c r="P10" s="379">
        <v>13</v>
      </c>
      <c r="Q10" s="379">
        <v>14</v>
      </c>
      <c r="R10" s="379">
        <v>15</v>
      </c>
      <c r="S10" s="379">
        <v>16</v>
      </c>
      <c r="T10" s="379">
        <v>17</v>
      </c>
      <c r="U10" s="379">
        <v>18</v>
      </c>
      <c r="V10" s="379">
        <v>19</v>
      </c>
      <c r="W10" s="379">
        <v>20</v>
      </c>
      <c r="X10" s="924"/>
      <c r="Y10" s="925"/>
    </row>
    <row r="11" spans="1:25" ht="47.25" customHeight="1">
      <c r="A11" s="873"/>
      <c r="B11" s="903" t="s">
        <v>1074</v>
      </c>
      <c r="C11" s="709" t="s">
        <v>1122</v>
      </c>
      <c r="D11" s="708" t="str">
        <f>IF('I2 LDC class'!$D$20="",'I2 LDC class'!$C$20,'I2 LDC class'!$D$20)</f>
        <v>Residential</v>
      </c>
      <c r="E11" s="708" t="str">
        <f>IF('I2 LDC class'!$D$21="",'I2 LDC class'!$C$21,'I2 LDC class'!$D$21)</f>
        <v>GS &lt;50</v>
      </c>
      <c r="F11" s="708" t="str">
        <f>IF('I2 LDC class'!$D$22="",'I2 LDC class'!$C$22,'I2 LDC class'!$D$22)</f>
        <v>GS&gt;50-Regular</v>
      </c>
      <c r="G11" s="708" t="str">
        <f>IF('I2 LDC class'!$D$23="",'I2 LDC class'!$C$23,'I2 LDC class'!$D$23)</f>
        <v>GS&gt; 50-TOU</v>
      </c>
      <c r="H11" s="708" t="str">
        <f>IF('I2 LDC class'!$D$24="",'I2 LDC class'!$C$24,'I2 LDC class'!$D$24)</f>
        <v>GS &gt;50-Intermediate</v>
      </c>
      <c r="I11" s="708" t="str">
        <f>IF('I2 LDC class'!$D$25="",'I2 LDC class'!$C$25,'I2 LDC class'!$D$25)</f>
        <v>Large Use &gt;5MW</v>
      </c>
      <c r="J11" s="708" t="str">
        <f>IF('I2 LDC class'!$D$26="",'I2 LDC class'!$C$26,'I2 LDC class'!$D$26)</f>
        <v>Street Light</v>
      </c>
      <c r="K11" s="708" t="str">
        <f>IF('I2 LDC class'!$D$27="",'I2 LDC class'!$C$27,'I2 LDC class'!$D$27)</f>
        <v>Sentinel</v>
      </c>
      <c r="L11" s="708" t="str">
        <f>IF('I2 LDC class'!$D$28="",'I2 LDC class'!$C$28,'I2 LDC class'!$D$28)</f>
        <v>Unmetered Scattered Load</v>
      </c>
      <c r="M11" s="708" t="str">
        <f>IF('I2 LDC class'!$D$29="",'I2 LDC class'!$C$29,'I2 LDC class'!$D$29)</f>
        <v>Embedded Distributor</v>
      </c>
      <c r="N11" s="708" t="str">
        <f>IF('I2 LDC class'!$D$30="",'I2 LDC class'!$C$30,'I2 LDC class'!$D$30)</f>
        <v>Back-up/Standby Power</v>
      </c>
      <c r="O11" s="708" t="str">
        <f>IF('I2 LDC class'!$D$31="",'I2 LDC class'!$C$31,'I2 LDC class'!$D$31)</f>
        <v>Rate Class 1</v>
      </c>
      <c r="P11" s="708" t="str">
        <f>IF('I2 LDC class'!$D$32="",'I2 LDC class'!$C$32,'I2 LDC class'!$D$32)</f>
        <v>Rate class 2</v>
      </c>
      <c r="Q11" s="708" t="str">
        <f>IF('I2 LDC class'!$D$33="",'I2 LDC class'!$C$33,'I2 LDC class'!$D$33)</f>
        <v>Rate class 3</v>
      </c>
      <c r="R11" s="708" t="str">
        <f>IF('I2 LDC class'!$D$34="",'I2 LDC class'!$C$34,'I2 LDC class'!$D$34)</f>
        <v>Rate class 4</v>
      </c>
      <c r="S11" s="708" t="str">
        <f>IF('I2 LDC class'!$D$35="",'I2 LDC class'!$C$35,'I2 LDC class'!$D$35)</f>
        <v>Rate class 5</v>
      </c>
      <c r="T11" s="708" t="str">
        <f>IF('I2 LDC class'!$D$36="",'I2 LDC class'!$C$36,'I2 LDC class'!$D$36)</f>
        <v>Rate class 6</v>
      </c>
      <c r="U11" s="708" t="str">
        <f>IF('I2 LDC class'!$D$37="",'I2 LDC class'!$C$37,'I2 LDC class'!$D$37)</f>
        <v>Rate class 7</v>
      </c>
      <c r="V11" s="708" t="str">
        <f>IF('I2 LDC class'!$D$38="",'I2 LDC class'!$C$38,'I2 LDC class'!$D$38)</f>
        <v>Rate class 8</v>
      </c>
      <c r="W11" s="709" t="str">
        <f>IF('I2 LDC class'!$D$39="",'I2 LDC class'!$C$39,'I2 LDC class'!$D$39)</f>
        <v>Rate class 9</v>
      </c>
      <c r="X11" s="827"/>
    </row>
    <row r="12" spans="1:25" s="730" customFormat="1" ht="12.75">
      <c r="A12" s="880"/>
      <c r="B12" s="839" t="s">
        <v>510</v>
      </c>
      <c r="C12" s="840">
        <f t="shared" ref="C12:C27" si="0">SUM(D12:W12)</f>
        <v>93000</v>
      </c>
      <c r="D12" s="881">
        <f>'O7 Amortization'!G317+'O7 Amortization'!G390+'O7 Amortization'!G463+'O7 Amortization'!G536 +'O7 Amortization'!AB317+'O7 Amortization'!AB390+'O7 Amortization'!AB463+'O7 Amortization'!AB536</f>
        <v>34964.317116036451</v>
      </c>
      <c r="E12" s="881">
        <f>'O7 Amortization'!H317+'O7 Amortization'!H390+'O7 Amortization'!H463+'O7 Amortization'!H536 +'O7 Amortization'!AC317+'O7 Amortization'!AC390+'O7 Amortization'!AC463+'O7 Amortization'!AC536</f>
        <v>16369.416125605287</v>
      </c>
      <c r="F12" s="881">
        <f>'O7 Amortization'!I317+'O7 Amortization'!I390+'O7 Amortization'!I463+'O7 Amortization'!I536 +'O7 Amortization'!AD317+'O7 Amortization'!AD390+'O7 Amortization'!AD463+'O7 Amortization'!AD536</f>
        <v>41604.262708164089</v>
      </c>
      <c r="G12" s="881">
        <f>'O7 Amortization'!J317+'O7 Amortization'!J390+'O7 Amortization'!J463+'O7 Amortization'!J536 +'O7 Amortization'!AE317+'O7 Amortization'!AE390+'O7 Amortization'!AE463+'O7 Amortization'!AE536</f>
        <v>0</v>
      </c>
      <c r="H12" s="881">
        <f>'O7 Amortization'!K317+'O7 Amortization'!K390+'O7 Amortization'!K463+'O7 Amortization'!K536 +'O7 Amortization'!AF317+'O7 Amortization'!AF390+'O7 Amortization'!AF463+'O7 Amortization'!AF536</f>
        <v>0</v>
      </c>
      <c r="I12" s="881">
        <f>'O7 Amortization'!L317+'O7 Amortization'!L390+'O7 Amortization'!L463+'O7 Amortization'!L536 +'O7 Amortization'!AG317+'O7 Amortization'!AG390+'O7 Amortization'!AG463+'O7 Amortization'!AG536</f>
        <v>0</v>
      </c>
      <c r="J12" s="881">
        <f>'O7 Amortization'!M317+'O7 Amortization'!M390+'O7 Amortization'!M463+'O7 Amortization'!M536 +'O7 Amortization'!AH317+'O7 Amortization'!AH390+'O7 Amortization'!AH463+'O7 Amortization'!AH536</f>
        <v>0</v>
      </c>
      <c r="K12" s="881">
        <f>'O7 Amortization'!N317+'O7 Amortization'!N390+'O7 Amortization'!N463+'O7 Amortization'!N536 +'O7 Amortization'!AI317+'O7 Amortization'!AI390+'O7 Amortization'!AI463+'O7 Amortization'!AI536</f>
        <v>0</v>
      </c>
      <c r="L12" s="881">
        <f>'O7 Amortization'!O317+'O7 Amortization'!O390+'O7 Amortization'!O463+'O7 Amortization'!O536 +'O7 Amortization'!AJ317+'O7 Amortization'!AJ390+'O7 Amortization'!AJ463+'O7 Amortization'!AJ536</f>
        <v>62.004050194174759</v>
      </c>
      <c r="M12" s="881">
        <f>'O7 Amortization'!P317+'O7 Amortization'!P390+'O7 Amortization'!P463+'O7 Amortization'!P536 +'O7 Amortization'!AK317+'O7 Amortization'!AK390+'O7 Amortization'!AK463+'O7 Amortization'!AK536</f>
        <v>0</v>
      </c>
      <c r="N12" s="881">
        <f>'O7 Amortization'!Q317+'O7 Amortization'!Q390+'O7 Amortization'!Q463+'O7 Amortization'!Q536 +'O7 Amortization'!AL317+'O7 Amortization'!AL390+'O7 Amortization'!AL463+'O7 Amortization'!AL536</f>
        <v>0</v>
      </c>
      <c r="O12" s="881">
        <f>'O7 Amortization'!R317+'O7 Amortization'!R390+'O7 Amortization'!R463+'O7 Amortization'!R536 +'O7 Amortization'!AM317+'O7 Amortization'!AM390+'O7 Amortization'!AM463+'O7 Amortization'!AM536</f>
        <v>0</v>
      </c>
      <c r="P12" s="881">
        <f>'O7 Amortization'!S317+'O7 Amortization'!S390+'O7 Amortization'!S463+'O7 Amortization'!S536 +'O7 Amortization'!AN317+'O7 Amortization'!AN390+'O7 Amortization'!AN463+'O7 Amortization'!AN536</f>
        <v>0</v>
      </c>
      <c r="Q12" s="881">
        <f>'O7 Amortization'!T317+'O7 Amortization'!T390+'O7 Amortization'!T463+'O7 Amortization'!T536 +'O7 Amortization'!AO317+'O7 Amortization'!AO390+'O7 Amortization'!AO463+'O7 Amortization'!AO536</f>
        <v>0</v>
      </c>
      <c r="R12" s="881">
        <f>'O7 Amortization'!U317+'O7 Amortization'!U390+'O7 Amortization'!U463+'O7 Amortization'!U536 +'O7 Amortization'!AP317+'O7 Amortization'!AP390+'O7 Amortization'!AP463+'O7 Amortization'!AP536</f>
        <v>0</v>
      </c>
      <c r="S12" s="881">
        <f>'O7 Amortization'!V317+'O7 Amortization'!V390+'O7 Amortization'!V463+'O7 Amortization'!V536 +'O7 Amortization'!AQ317+'O7 Amortization'!AQ390+'O7 Amortization'!AQ463+'O7 Amortization'!AQ536</f>
        <v>0</v>
      </c>
      <c r="T12" s="881">
        <f>'O7 Amortization'!W317+'O7 Amortization'!W390+'O7 Amortization'!W463+'O7 Amortization'!W536 +'O7 Amortization'!AR317+'O7 Amortization'!AR390+'O7 Amortization'!AR463+'O7 Amortization'!AR536</f>
        <v>0</v>
      </c>
      <c r="U12" s="881">
        <f>'O7 Amortization'!X317+'O7 Amortization'!X390+'O7 Amortization'!X463+'O7 Amortization'!X536 +'O7 Amortization'!AS317+'O7 Amortization'!AS390+'O7 Amortization'!AS463+'O7 Amortization'!AS536</f>
        <v>0</v>
      </c>
      <c r="V12" s="881">
        <f>'O7 Amortization'!Y317+'O7 Amortization'!Y390+'O7 Amortization'!Y463+'O7 Amortization'!Y536 +'O7 Amortization'!AT317+'O7 Amortization'!AT390+'O7 Amortization'!AT463+'O7 Amortization'!AT536</f>
        <v>0</v>
      </c>
      <c r="W12" s="882">
        <f>'O7 Amortization'!Z317+'O7 Amortization'!Z390+'O7 Amortization'!Z463+'O7 Amortization'!Z536 +'O7 Amortization'!AU317+'O7 Amortization'!AU390+'O7 Amortization'!AU463+'O7 Amortization'!AU536</f>
        <v>0</v>
      </c>
      <c r="X12" s="843"/>
    </row>
    <row r="13" spans="1:25" s="730" customFormat="1" ht="12.75">
      <c r="A13" s="880"/>
      <c r="B13" s="839" t="s">
        <v>511</v>
      </c>
      <c r="C13" s="844">
        <f t="shared" si="0"/>
        <v>0</v>
      </c>
      <c r="D13" s="843">
        <f>'O7 Amortization'!G321+'O7 Amortization'!G394+'O7 Amortization'!G467+'O7 Amortization'!G540 + 'O7 Amortization'!AB321+'O7 Amortization'!AB394+'O7 Amortization'!AB467+'O7 Amortization'!AB540</f>
        <v>0</v>
      </c>
      <c r="E13" s="843">
        <f>'O7 Amortization'!H321+'O7 Amortization'!H394+'O7 Amortization'!H467+'O7 Amortization'!H540 + 'O7 Amortization'!AC321+'O7 Amortization'!AC394+'O7 Amortization'!AC467+'O7 Amortization'!AC540</f>
        <v>0</v>
      </c>
      <c r="F13" s="843">
        <f>'O7 Amortization'!I321+'O7 Amortization'!I394+'O7 Amortization'!I467+'O7 Amortization'!I540 + 'O7 Amortization'!AD321+'O7 Amortization'!AD394+'O7 Amortization'!AD467+'O7 Amortization'!AD540</f>
        <v>0</v>
      </c>
      <c r="G13" s="843">
        <f>'O7 Amortization'!J321+'O7 Amortization'!J394+'O7 Amortization'!J467+'O7 Amortization'!J540 + 'O7 Amortization'!AE321+'O7 Amortization'!AE394+'O7 Amortization'!AE467+'O7 Amortization'!AE540</f>
        <v>0</v>
      </c>
      <c r="H13" s="843">
        <f>'O7 Amortization'!K321+'O7 Amortization'!K394+'O7 Amortization'!K467+'O7 Amortization'!K540 + 'O7 Amortization'!AF321+'O7 Amortization'!AF394+'O7 Amortization'!AF467+'O7 Amortization'!AF540</f>
        <v>0</v>
      </c>
      <c r="I13" s="843">
        <f>'O7 Amortization'!L321+'O7 Amortization'!L394+'O7 Amortization'!L467+'O7 Amortization'!L540 + 'O7 Amortization'!AG321+'O7 Amortization'!AG394+'O7 Amortization'!AG467+'O7 Amortization'!AG540</f>
        <v>0</v>
      </c>
      <c r="J13" s="843">
        <f>'O7 Amortization'!M321+'O7 Amortization'!M394+'O7 Amortization'!M467+'O7 Amortization'!M540 + 'O7 Amortization'!AH321+'O7 Amortization'!AH394+'O7 Amortization'!AH467+'O7 Amortization'!AH540</f>
        <v>0</v>
      </c>
      <c r="K13" s="843">
        <f>'O7 Amortization'!N321+'O7 Amortization'!N394+'O7 Amortization'!N467+'O7 Amortization'!N540 + 'O7 Amortization'!AI321+'O7 Amortization'!AI394+'O7 Amortization'!AI467+'O7 Amortization'!AI540</f>
        <v>0</v>
      </c>
      <c r="L13" s="843">
        <f>'O7 Amortization'!O321+'O7 Amortization'!O394+'O7 Amortization'!O467+'O7 Amortization'!O540 + 'O7 Amortization'!AJ321+'O7 Amortization'!AJ394+'O7 Amortization'!AJ467+'O7 Amortization'!AJ540</f>
        <v>0</v>
      </c>
      <c r="M13" s="843">
        <f>'O7 Amortization'!P321+'O7 Amortization'!P394+'O7 Amortization'!P467+'O7 Amortization'!P540 + 'O7 Amortization'!AK321+'O7 Amortization'!AK394+'O7 Amortization'!AK467+'O7 Amortization'!AK540</f>
        <v>0</v>
      </c>
      <c r="N13" s="843">
        <f>'O7 Amortization'!Q321+'O7 Amortization'!Q394+'O7 Amortization'!Q467+'O7 Amortization'!Q540 + 'O7 Amortization'!AL321+'O7 Amortization'!AL394+'O7 Amortization'!AL467+'O7 Amortization'!AL540</f>
        <v>0</v>
      </c>
      <c r="O13" s="843">
        <f>'O7 Amortization'!R321+'O7 Amortization'!R394+'O7 Amortization'!R467+'O7 Amortization'!R540 + 'O7 Amortization'!AM321+'O7 Amortization'!AM394+'O7 Amortization'!AM467+'O7 Amortization'!AM540</f>
        <v>0</v>
      </c>
      <c r="P13" s="843">
        <f>'O7 Amortization'!S321+'O7 Amortization'!S394+'O7 Amortization'!S467+'O7 Amortization'!S540 + 'O7 Amortization'!AN321+'O7 Amortization'!AN394+'O7 Amortization'!AN467+'O7 Amortization'!AN540</f>
        <v>0</v>
      </c>
      <c r="Q13" s="843">
        <f>'O7 Amortization'!T321+'O7 Amortization'!T394+'O7 Amortization'!T467+'O7 Amortization'!T540 + 'O7 Amortization'!AO321+'O7 Amortization'!AO394+'O7 Amortization'!AO467+'O7 Amortization'!AO540</f>
        <v>0</v>
      </c>
      <c r="R13" s="843">
        <f>'O7 Amortization'!U321+'O7 Amortization'!U394+'O7 Amortization'!U467+'O7 Amortization'!U540 + 'O7 Amortization'!AP321+'O7 Amortization'!AP394+'O7 Amortization'!AP467+'O7 Amortization'!AP540</f>
        <v>0</v>
      </c>
      <c r="S13" s="843">
        <f>'O7 Amortization'!V321+'O7 Amortization'!V394+'O7 Amortization'!V467+'O7 Amortization'!V540 + 'O7 Amortization'!AQ321+'O7 Amortization'!AQ394+'O7 Amortization'!AQ467+'O7 Amortization'!AQ540</f>
        <v>0</v>
      </c>
      <c r="T13" s="843">
        <f>'O7 Amortization'!W321+'O7 Amortization'!W394+'O7 Amortization'!W467+'O7 Amortization'!W540 + 'O7 Amortization'!AR321+'O7 Amortization'!AR394+'O7 Amortization'!AR467+'O7 Amortization'!AR540</f>
        <v>0</v>
      </c>
      <c r="U13" s="843">
        <f>'O7 Amortization'!X321+'O7 Amortization'!X394+'O7 Amortization'!X467+'O7 Amortization'!X540 + 'O7 Amortization'!AS321+'O7 Amortization'!AS394+'O7 Amortization'!AS467+'O7 Amortization'!AS540</f>
        <v>0</v>
      </c>
      <c r="V13" s="843">
        <f>'O7 Amortization'!Y321+'O7 Amortization'!Y394+'O7 Amortization'!Y467+'O7 Amortization'!Y540 + 'O7 Amortization'!AT321+'O7 Amortization'!AT394+'O7 Amortization'!AT467+'O7 Amortization'!AT540</f>
        <v>0</v>
      </c>
      <c r="W13" s="731">
        <f>'O7 Amortization'!Z321+'O7 Amortization'!Z394+'O7 Amortization'!Z467+'O7 Amortization'!Z540 + 'O7 Amortization'!AU321+'O7 Amortization'!AU394+'O7 Amortization'!AU467+'O7 Amortization'!AU540</f>
        <v>0</v>
      </c>
      <c r="X13" s="843"/>
    </row>
    <row r="14" spans="1:25" s="730" customFormat="1" ht="12.75">
      <c r="A14" s="880"/>
      <c r="B14" s="839" t="s">
        <v>512</v>
      </c>
      <c r="C14" s="844">
        <f t="shared" si="0"/>
        <v>0</v>
      </c>
      <c r="D14" s="843">
        <f>'O7 Amortization'!G304+'O7 Amortization'!G377+'O7 Amortization'!G450+'O7 Amortization'!G523+'O7 Amortization'!AB304+'O7 Amortization'!AB377+'O7 Amortization'!AB450+'O7 Amortization'!AB523</f>
        <v>0</v>
      </c>
      <c r="E14" s="843">
        <f>'O7 Amortization'!H304+'O7 Amortization'!H377+'O7 Amortization'!H450+'O7 Amortization'!H523+'O7 Amortization'!AC304+'O7 Amortization'!AC377+'O7 Amortization'!AC450+'O7 Amortization'!AC523</f>
        <v>0</v>
      </c>
      <c r="F14" s="843">
        <f>'O7 Amortization'!I304+'O7 Amortization'!I377+'O7 Amortization'!I450+'O7 Amortization'!I523+'O7 Amortization'!AD304+'O7 Amortization'!AD377+'O7 Amortization'!AD450+'O7 Amortization'!AD523</f>
        <v>0</v>
      </c>
      <c r="G14" s="843">
        <f>'O7 Amortization'!J304+'O7 Amortization'!J377+'O7 Amortization'!J450+'O7 Amortization'!J523+'O7 Amortization'!AE304+'O7 Amortization'!AE377+'O7 Amortization'!AE450+'O7 Amortization'!AE523</f>
        <v>0</v>
      </c>
      <c r="H14" s="843">
        <f>'O7 Amortization'!K304+'O7 Amortization'!K377+'O7 Amortization'!K450+'O7 Amortization'!K523+'O7 Amortization'!AF304+'O7 Amortization'!AF377+'O7 Amortization'!AF450+'O7 Amortization'!AF523</f>
        <v>0</v>
      </c>
      <c r="I14" s="843">
        <f>'O7 Amortization'!L304+'O7 Amortization'!L377+'O7 Amortization'!L450+'O7 Amortization'!L523+'O7 Amortization'!AG304+'O7 Amortization'!AG377+'O7 Amortization'!AG450+'O7 Amortization'!AG523</f>
        <v>0</v>
      </c>
      <c r="J14" s="843">
        <f>'O7 Amortization'!M304+'O7 Amortization'!M377+'O7 Amortization'!M450+'O7 Amortization'!M523+'O7 Amortization'!AH304+'O7 Amortization'!AH377+'O7 Amortization'!AH450+'O7 Amortization'!AH523</f>
        <v>0</v>
      </c>
      <c r="K14" s="843">
        <f>'O7 Amortization'!N304+'O7 Amortization'!N377+'O7 Amortization'!N450+'O7 Amortization'!N523+'O7 Amortization'!AI304+'O7 Amortization'!AI377+'O7 Amortization'!AI450+'O7 Amortization'!AI523</f>
        <v>0</v>
      </c>
      <c r="L14" s="843">
        <f>'O7 Amortization'!O304+'O7 Amortization'!O377+'O7 Amortization'!O450+'O7 Amortization'!O523+'O7 Amortization'!AJ304+'O7 Amortization'!AJ377+'O7 Amortization'!AJ450+'O7 Amortization'!AJ523</f>
        <v>0</v>
      </c>
      <c r="M14" s="843">
        <f>'O7 Amortization'!P304+'O7 Amortization'!P377+'O7 Amortization'!P450+'O7 Amortization'!P523+'O7 Amortization'!AK304+'O7 Amortization'!AK377+'O7 Amortization'!AK450+'O7 Amortization'!AK523</f>
        <v>0</v>
      </c>
      <c r="N14" s="843">
        <f>'O7 Amortization'!Q304+'O7 Amortization'!Q377+'O7 Amortization'!Q450+'O7 Amortization'!Q523+'O7 Amortization'!AL304+'O7 Amortization'!AL377+'O7 Amortization'!AL450+'O7 Amortization'!AL523</f>
        <v>0</v>
      </c>
      <c r="O14" s="843">
        <f>'O7 Amortization'!R304+'O7 Amortization'!R377+'O7 Amortization'!R450+'O7 Amortization'!R523+'O7 Amortization'!AM304+'O7 Amortization'!AM377+'O7 Amortization'!AM450+'O7 Amortization'!AM523</f>
        <v>0</v>
      </c>
      <c r="P14" s="843">
        <f>'O7 Amortization'!S304+'O7 Amortization'!S377+'O7 Amortization'!S450+'O7 Amortization'!S523+'O7 Amortization'!AN304+'O7 Amortization'!AN377+'O7 Amortization'!AN450+'O7 Amortization'!AN523</f>
        <v>0</v>
      </c>
      <c r="Q14" s="843">
        <f>'O7 Amortization'!T304+'O7 Amortization'!T377+'O7 Amortization'!T450+'O7 Amortization'!T523+'O7 Amortization'!AO304+'O7 Amortization'!AO377+'O7 Amortization'!AO450+'O7 Amortization'!AO523</f>
        <v>0</v>
      </c>
      <c r="R14" s="843">
        <f>'O7 Amortization'!U304+'O7 Amortization'!U377+'O7 Amortization'!U450+'O7 Amortization'!U523+'O7 Amortization'!AP304+'O7 Amortization'!AP377+'O7 Amortization'!AP450+'O7 Amortization'!AP523</f>
        <v>0</v>
      </c>
      <c r="S14" s="843">
        <f>'O7 Amortization'!V304+'O7 Amortization'!V377+'O7 Amortization'!V450+'O7 Amortization'!V523+'O7 Amortization'!AQ304+'O7 Amortization'!AQ377+'O7 Amortization'!AQ450+'O7 Amortization'!AQ523</f>
        <v>0</v>
      </c>
      <c r="T14" s="843">
        <f>'O7 Amortization'!W304+'O7 Amortization'!W377+'O7 Amortization'!W450+'O7 Amortization'!W523+'O7 Amortization'!AR304+'O7 Amortization'!AR377+'O7 Amortization'!AR450+'O7 Amortization'!AR523</f>
        <v>0</v>
      </c>
      <c r="U14" s="843">
        <f>'O7 Amortization'!X304+'O7 Amortization'!X377+'O7 Amortization'!X450+'O7 Amortization'!X523+'O7 Amortization'!AS304+'O7 Amortization'!AS377+'O7 Amortization'!AS450+'O7 Amortization'!AS523</f>
        <v>0</v>
      </c>
      <c r="V14" s="843">
        <f>'O7 Amortization'!Y304+'O7 Amortization'!Y377+'O7 Amortization'!Y450+'O7 Amortization'!Y523+'O7 Amortization'!AT304+'O7 Amortization'!AT377+'O7 Amortization'!AT450+'O7 Amortization'!AT523</f>
        <v>0</v>
      </c>
      <c r="W14" s="731">
        <f>'O7 Amortization'!Z304+'O7 Amortization'!Z377+'O7 Amortization'!Z450+'O7 Amortization'!Z523+'O7 Amortization'!AU304+'O7 Amortization'!AU377+'O7 Amortization'!AU450+'O7 Amortization'!AU523</f>
        <v>0</v>
      </c>
      <c r="X14" s="843"/>
    </row>
    <row r="15" spans="1:25" s="730" customFormat="1" ht="12.75">
      <c r="A15" s="880"/>
      <c r="B15" s="839" t="s">
        <v>513</v>
      </c>
      <c r="C15" s="844">
        <f t="shared" si="0"/>
        <v>2000</v>
      </c>
      <c r="D15" s="843">
        <f>'O7 Amortization'!G307+'O7 Amortization'!G380+'O7 Amortization'!G453+'O7 Amortization'!G526+'O7 Amortization'!AB307+'O7 Amortization'!AB380+'O7 Amortization'!AB453+'O7 Amortization'!AB526</f>
        <v>686.47952524309244</v>
      </c>
      <c r="E15" s="843">
        <f>'O7 Amortization'!H307+'O7 Amortization'!H380+'O7 Amortization'!H453+'O7 Amortization'!H526+'O7 Amortization'!AC307+'O7 Amortization'!AC380+'O7 Amortization'!AC453+'O7 Amortization'!AC526</f>
        <v>364.06418198232973</v>
      </c>
      <c r="F15" s="843">
        <f>'O7 Amortization'!I307+'O7 Amortization'!I380+'O7 Amortization'!I453+'O7 Amortization'!I526+'O7 Amortization'!AD307+'O7 Amortization'!AD380+'O7 Amortization'!AD453+'O7 Amortization'!AD526</f>
        <v>938.39295446574363</v>
      </c>
      <c r="G15" s="843">
        <f>'O7 Amortization'!J307+'O7 Amortization'!J380+'O7 Amortization'!J453+'O7 Amortization'!J526+'O7 Amortization'!AE307+'O7 Amortization'!AE380+'O7 Amortization'!AE453+'O7 Amortization'!AE526</f>
        <v>0</v>
      </c>
      <c r="H15" s="843">
        <f>'O7 Amortization'!K307+'O7 Amortization'!K380+'O7 Amortization'!K453+'O7 Amortization'!K526+'O7 Amortization'!AF307+'O7 Amortization'!AF380+'O7 Amortization'!AF453+'O7 Amortization'!AF526</f>
        <v>0</v>
      </c>
      <c r="I15" s="843">
        <f>'O7 Amortization'!L307+'O7 Amortization'!L380+'O7 Amortization'!L453+'O7 Amortization'!L526+'O7 Amortization'!AG307+'O7 Amortization'!AG380+'O7 Amortization'!AG453+'O7 Amortization'!AG526</f>
        <v>0</v>
      </c>
      <c r="J15" s="843">
        <f>'O7 Amortization'!M307+'O7 Amortization'!M380+'O7 Amortization'!M453+'O7 Amortization'!M526+'O7 Amortization'!AH307+'O7 Amortization'!AH380+'O7 Amortization'!AH453+'O7 Amortization'!AH526</f>
        <v>6.3583544711122864</v>
      </c>
      <c r="K15" s="843">
        <f>'O7 Amortization'!N307+'O7 Amortization'!N380+'O7 Amortization'!N453+'O7 Amortization'!N526+'O7 Amortization'!AI307+'O7 Amortization'!AI380+'O7 Amortization'!AI453+'O7 Amortization'!AI526</f>
        <v>0.80805317168976631</v>
      </c>
      <c r="L15" s="843">
        <f>'O7 Amortization'!O307+'O7 Amortization'!O380+'O7 Amortization'!O453+'O7 Amortization'!O526+'O7 Amortization'!AJ307+'O7 Amortization'!AJ380+'O7 Amortization'!AJ453+'O7 Amortization'!AJ526</f>
        <v>3.8969306660321017</v>
      </c>
      <c r="M15" s="843">
        <f>'O7 Amortization'!P307+'O7 Amortization'!P380+'O7 Amortization'!P453+'O7 Amortization'!P526+'O7 Amortization'!AK307+'O7 Amortization'!AK380+'O7 Amortization'!AK453+'O7 Amortization'!AK526</f>
        <v>0</v>
      </c>
      <c r="N15" s="843">
        <f>'O7 Amortization'!Q307+'O7 Amortization'!Q380+'O7 Amortization'!Q453+'O7 Amortization'!Q526+'O7 Amortization'!AL307+'O7 Amortization'!AL380+'O7 Amortization'!AL453+'O7 Amortization'!AL526</f>
        <v>0</v>
      </c>
      <c r="O15" s="843">
        <f>'O7 Amortization'!R307+'O7 Amortization'!R380+'O7 Amortization'!R453+'O7 Amortization'!R526+'O7 Amortization'!AM307+'O7 Amortization'!AM380+'O7 Amortization'!AM453+'O7 Amortization'!AM526</f>
        <v>0</v>
      </c>
      <c r="P15" s="843">
        <f>'O7 Amortization'!S307+'O7 Amortization'!S380+'O7 Amortization'!S453+'O7 Amortization'!S526+'O7 Amortization'!AN307+'O7 Amortization'!AN380+'O7 Amortization'!AN453+'O7 Amortization'!AN526</f>
        <v>0</v>
      </c>
      <c r="Q15" s="843">
        <f>'O7 Amortization'!T307+'O7 Amortization'!T380+'O7 Amortization'!T453+'O7 Amortization'!T526+'O7 Amortization'!AO307+'O7 Amortization'!AO380+'O7 Amortization'!AO453+'O7 Amortization'!AO526</f>
        <v>0</v>
      </c>
      <c r="R15" s="843">
        <f>'O7 Amortization'!U307+'O7 Amortization'!U380+'O7 Amortization'!U453+'O7 Amortization'!U526+'O7 Amortization'!AP307+'O7 Amortization'!AP380+'O7 Amortization'!AP453+'O7 Amortization'!AP526</f>
        <v>0</v>
      </c>
      <c r="S15" s="843">
        <f>'O7 Amortization'!V307+'O7 Amortization'!V380+'O7 Amortization'!V453+'O7 Amortization'!V526+'O7 Amortization'!AQ307+'O7 Amortization'!AQ380+'O7 Amortization'!AQ453+'O7 Amortization'!AQ526</f>
        <v>0</v>
      </c>
      <c r="T15" s="843">
        <f>'O7 Amortization'!W307+'O7 Amortization'!W380+'O7 Amortization'!W453+'O7 Amortization'!W526+'O7 Amortization'!AR307+'O7 Amortization'!AR380+'O7 Amortization'!AR453+'O7 Amortization'!AR526</f>
        <v>0</v>
      </c>
      <c r="U15" s="843">
        <f>'O7 Amortization'!X307+'O7 Amortization'!X380+'O7 Amortization'!X453+'O7 Amortization'!X526+'O7 Amortization'!AS307+'O7 Amortization'!AS380+'O7 Amortization'!AS453+'O7 Amortization'!AS526</f>
        <v>0</v>
      </c>
      <c r="V15" s="843">
        <f>'O7 Amortization'!Y307+'O7 Amortization'!Y380+'O7 Amortization'!Y453+'O7 Amortization'!Y526+'O7 Amortization'!AT307+'O7 Amortization'!AT380+'O7 Amortization'!AT453+'O7 Amortization'!AT526</f>
        <v>0</v>
      </c>
      <c r="W15" s="731">
        <f>'O7 Amortization'!Z307+'O7 Amortization'!Z380+'O7 Amortization'!Z453+'O7 Amortization'!Z526+'O7 Amortization'!AU307+'O7 Amortization'!AU380+'O7 Amortization'!AU453+'O7 Amortization'!AU526</f>
        <v>0</v>
      </c>
      <c r="X15" s="843"/>
    </row>
    <row r="16" spans="1:25" s="730" customFormat="1" ht="12.75">
      <c r="A16" s="880"/>
      <c r="B16" s="839" t="s">
        <v>514</v>
      </c>
      <c r="C16" s="844">
        <f t="shared" si="0"/>
        <v>0</v>
      </c>
      <c r="D16" s="843">
        <f>'O7 Amortization'!G310+'O7 Amortization'!G383+'O7 Amortization'!G456+'O7 Amortization'!G529+'O7 Amortization'!AB310+'O7 Amortization'!AB383+'O7 Amortization'!AB456+'O7 Amortization'!AB529</f>
        <v>0</v>
      </c>
      <c r="E16" s="843">
        <f>'O7 Amortization'!H310+'O7 Amortization'!H383+'O7 Amortization'!H456+'O7 Amortization'!H529+'O7 Amortization'!AC310+'O7 Amortization'!AC383+'O7 Amortization'!AC456+'O7 Amortization'!AC529</f>
        <v>0</v>
      </c>
      <c r="F16" s="843">
        <f>'O7 Amortization'!I310+'O7 Amortization'!I383+'O7 Amortization'!I456+'O7 Amortization'!I529+'O7 Amortization'!AD310+'O7 Amortization'!AD383+'O7 Amortization'!AD456+'O7 Amortization'!AD529</f>
        <v>0</v>
      </c>
      <c r="G16" s="843">
        <f>'O7 Amortization'!J310+'O7 Amortization'!J383+'O7 Amortization'!J456+'O7 Amortization'!J529+'O7 Amortization'!AE310+'O7 Amortization'!AE383+'O7 Amortization'!AE456+'O7 Amortization'!AE529</f>
        <v>0</v>
      </c>
      <c r="H16" s="843">
        <f>'O7 Amortization'!K310+'O7 Amortization'!K383+'O7 Amortization'!K456+'O7 Amortization'!K529+'O7 Amortization'!AF310+'O7 Amortization'!AF383+'O7 Amortization'!AF456+'O7 Amortization'!AF529</f>
        <v>0</v>
      </c>
      <c r="I16" s="843">
        <f>'O7 Amortization'!L310+'O7 Amortization'!L383+'O7 Amortization'!L456+'O7 Amortization'!L529+'O7 Amortization'!AG310+'O7 Amortization'!AG383+'O7 Amortization'!AG456+'O7 Amortization'!AG529</f>
        <v>0</v>
      </c>
      <c r="J16" s="843">
        <f>'O7 Amortization'!M310+'O7 Amortization'!M383+'O7 Amortization'!M456+'O7 Amortization'!M529+'O7 Amortization'!AH310+'O7 Amortization'!AH383+'O7 Amortization'!AH456+'O7 Amortization'!AH529</f>
        <v>0</v>
      </c>
      <c r="K16" s="843">
        <f>'O7 Amortization'!N310+'O7 Amortization'!N383+'O7 Amortization'!N456+'O7 Amortization'!N529+'O7 Amortization'!AI310+'O7 Amortization'!AI383+'O7 Amortization'!AI456+'O7 Amortization'!AI529</f>
        <v>0</v>
      </c>
      <c r="L16" s="843">
        <f>'O7 Amortization'!O310+'O7 Amortization'!O383+'O7 Amortization'!O456+'O7 Amortization'!O529+'O7 Amortization'!AJ310+'O7 Amortization'!AJ383+'O7 Amortization'!AJ456+'O7 Amortization'!AJ529</f>
        <v>0</v>
      </c>
      <c r="M16" s="843">
        <f>'O7 Amortization'!P310+'O7 Amortization'!P383+'O7 Amortization'!P456+'O7 Amortization'!P529+'O7 Amortization'!AK310+'O7 Amortization'!AK383+'O7 Amortization'!AK456+'O7 Amortization'!AK529</f>
        <v>0</v>
      </c>
      <c r="N16" s="843">
        <f>'O7 Amortization'!Q310+'O7 Amortization'!Q383+'O7 Amortization'!Q456+'O7 Amortization'!Q529+'O7 Amortization'!AL310+'O7 Amortization'!AL383+'O7 Amortization'!AL456+'O7 Amortization'!AL529</f>
        <v>0</v>
      </c>
      <c r="O16" s="843">
        <f>'O7 Amortization'!R310+'O7 Amortization'!R383+'O7 Amortization'!R456+'O7 Amortization'!R529+'O7 Amortization'!AM310+'O7 Amortization'!AM383+'O7 Amortization'!AM456+'O7 Amortization'!AM529</f>
        <v>0</v>
      </c>
      <c r="P16" s="843">
        <f>'O7 Amortization'!S310+'O7 Amortization'!S383+'O7 Amortization'!S456+'O7 Amortization'!S529+'O7 Amortization'!AN310+'O7 Amortization'!AN383+'O7 Amortization'!AN456+'O7 Amortization'!AN529</f>
        <v>0</v>
      </c>
      <c r="Q16" s="843">
        <f>'O7 Amortization'!T310+'O7 Amortization'!T383+'O7 Amortization'!T456+'O7 Amortization'!T529+'O7 Amortization'!AO310+'O7 Amortization'!AO383+'O7 Amortization'!AO456+'O7 Amortization'!AO529</f>
        <v>0</v>
      </c>
      <c r="R16" s="843">
        <f>'O7 Amortization'!U310+'O7 Amortization'!U383+'O7 Amortization'!U456+'O7 Amortization'!U529+'O7 Amortization'!AP310+'O7 Amortization'!AP383+'O7 Amortization'!AP456+'O7 Amortization'!AP529</f>
        <v>0</v>
      </c>
      <c r="S16" s="843">
        <f>'O7 Amortization'!V310+'O7 Amortization'!V383+'O7 Amortization'!V456+'O7 Amortization'!V529+'O7 Amortization'!AQ310+'O7 Amortization'!AQ383+'O7 Amortization'!AQ456+'O7 Amortization'!AQ529</f>
        <v>0</v>
      </c>
      <c r="T16" s="843">
        <f>'O7 Amortization'!W310+'O7 Amortization'!W383+'O7 Amortization'!W456+'O7 Amortization'!W529+'O7 Amortization'!AR310+'O7 Amortization'!AR383+'O7 Amortization'!AR456+'O7 Amortization'!AR529</f>
        <v>0</v>
      </c>
      <c r="U16" s="843">
        <f>'O7 Amortization'!X310+'O7 Amortization'!X383+'O7 Amortization'!X456+'O7 Amortization'!X529+'O7 Amortization'!AS310+'O7 Amortization'!AS383+'O7 Amortization'!AS456+'O7 Amortization'!AS529</f>
        <v>0</v>
      </c>
      <c r="V16" s="843">
        <f>'O7 Amortization'!Y310+'O7 Amortization'!Y383+'O7 Amortization'!Y456+'O7 Amortization'!Y529+'O7 Amortization'!AT310+'O7 Amortization'!AT383+'O7 Amortization'!AT456+'O7 Amortization'!AT529</f>
        <v>0</v>
      </c>
      <c r="W16" s="731">
        <f>'O7 Amortization'!Z310+'O7 Amortization'!Z383+'O7 Amortization'!Z456+'O7 Amortization'!Z529+'O7 Amortization'!AU310+'O7 Amortization'!AU383+'O7 Amortization'!AU456+'O7 Amortization'!AU529</f>
        <v>0</v>
      </c>
      <c r="X16" s="843"/>
    </row>
    <row r="17" spans="1:24" s="730" customFormat="1" ht="12.75">
      <c r="A17" s="880"/>
      <c r="B17" s="839" t="s">
        <v>515</v>
      </c>
      <c r="C17" s="844">
        <f t="shared" si="0"/>
        <v>0</v>
      </c>
      <c r="D17" s="843">
        <f>'O7 Amortization'!G313+'O7 Amortization'!G386+'O7 Amortization'!G459+'O7 Amortization'!G532+'O7 Amortization'!AB313+'O7 Amortization'!AB386+'O7 Amortization'!AB459+'O7 Amortization'!AB532</f>
        <v>0</v>
      </c>
      <c r="E17" s="843">
        <f>'O7 Amortization'!H313+'O7 Amortization'!H386+'O7 Amortization'!H459+'O7 Amortization'!H532+'O7 Amortization'!AC313+'O7 Amortization'!AC386+'O7 Amortization'!AC459+'O7 Amortization'!AC532</f>
        <v>0</v>
      </c>
      <c r="F17" s="843">
        <f>'O7 Amortization'!I313+'O7 Amortization'!I386+'O7 Amortization'!I459+'O7 Amortization'!I532+'O7 Amortization'!AD313+'O7 Amortization'!AD386+'O7 Amortization'!AD459+'O7 Amortization'!AD532</f>
        <v>0</v>
      </c>
      <c r="G17" s="843">
        <f>'O7 Amortization'!J313+'O7 Amortization'!J386+'O7 Amortization'!J459+'O7 Amortization'!J532+'O7 Amortization'!AE313+'O7 Amortization'!AE386+'O7 Amortization'!AE459+'O7 Amortization'!AE532</f>
        <v>0</v>
      </c>
      <c r="H17" s="843">
        <f>'O7 Amortization'!K313+'O7 Amortization'!K386+'O7 Amortization'!K459+'O7 Amortization'!K532+'O7 Amortization'!AF313+'O7 Amortization'!AF386+'O7 Amortization'!AF459+'O7 Amortization'!AF532</f>
        <v>0</v>
      </c>
      <c r="I17" s="843">
        <f>'O7 Amortization'!L313+'O7 Amortization'!L386+'O7 Amortization'!L459+'O7 Amortization'!L532+'O7 Amortization'!AG313+'O7 Amortization'!AG386+'O7 Amortization'!AG459+'O7 Amortization'!AG532</f>
        <v>0</v>
      </c>
      <c r="J17" s="843">
        <f>'O7 Amortization'!M313+'O7 Amortization'!M386+'O7 Amortization'!M459+'O7 Amortization'!M532+'O7 Amortization'!AH313+'O7 Amortization'!AH386+'O7 Amortization'!AH459+'O7 Amortization'!AH532</f>
        <v>0</v>
      </c>
      <c r="K17" s="843">
        <f>'O7 Amortization'!N313+'O7 Amortization'!N386+'O7 Amortization'!N459+'O7 Amortization'!N532+'O7 Amortization'!AI313+'O7 Amortization'!AI386+'O7 Amortization'!AI459+'O7 Amortization'!AI532</f>
        <v>0</v>
      </c>
      <c r="L17" s="843">
        <f>'O7 Amortization'!O313+'O7 Amortization'!O386+'O7 Amortization'!O459+'O7 Amortization'!O532+'O7 Amortization'!AJ313+'O7 Amortization'!AJ386+'O7 Amortization'!AJ459+'O7 Amortization'!AJ532</f>
        <v>0</v>
      </c>
      <c r="M17" s="843">
        <f>'O7 Amortization'!P313+'O7 Amortization'!P386+'O7 Amortization'!P459+'O7 Amortization'!P532+'O7 Amortization'!AK313+'O7 Amortization'!AK386+'O7 Amortization'!AK459+'O7 Amortization'!AK532</f>
        <v>0</v>
      </c>
      <c r="N17" s="843">
        <f>'O7 Amortization'!Q313+'O7 Amortization'!Q386+'O7 Amortization'!Q459+'O7 Amortization'!Q532+'O7 Amortization'!AL313+'O7 Amortization'!AL386+'O7 Amortization'!AL459+'O7 Amortization'!AL532</f>
        <v>0</v>
      </c>
      <c r="O17" s="843">
        <f>'O7 Amortization'!R313+'O7 Amortization'!R386+'O7 Amortization'!R459+'O7 Amortization'!R532+'O7 Amortization'!AM313+'O7 Amortization'!AM386+'O7 Amortization'!AM459+'O7 Amortization'!AM532</f>
        <v>0</v>
      </c>
      <c r="P17" s="843">
        <f>'O7 Amortization'!S313+'O7 Amortization'!S386+'O7 Amortization'!S459+'O7 Amortization'!S532+'O7 Amortization'!AN313+'O7 Amortization'!AN386+'O7 Amortization'!AN459+'O7 Amortization'!AN532</f>
        <v>0</v>
      </c>
      <c r="Q17" s="843">
        <f>'O7 Amortization'!T313+'O7 Amortization'!T386+'O7 Amortization'!T459+'O7 Amortization'!T532+'O7 Amortization'!AO313+'O7 Amortization'!AO386+'O7 Amortization'!AO459+'O7 Amortization'!AO532</f>
        <v>0</v>
      </c>
      <c r="R17" s="843">
        <f>'O7 Amortization'!U313+'O7 Amortization'!U386+'O7 Amortization'!U459+'O7 Amortization'!U532+'O7 Amortization'!AP313+'O7 Amortization'!AP386+'O7 Amortization'!AP459+'O7 Amortization'!AP532</f>
        <v>0</v>
      </c>
      <c r="S17" s="843">
        <f>'O7 Amortization'!V313+'O7 Amortization'!V386+'O7 Amortization'!V459+'O7 Amortization'!V532+'O7 Amortization'!AQ313+'O7 Amortization'!AQ386+'O7 Amortization'!AQ459+'O7 Amortization'!AQ532</f>
        <v>0</v>
      </c>
      <c r="T17" s="843">
        <f>'O7 Amortization'!W313+'O7 Amortization'!W386+'O7 Amortization'!W459+'O7 Amortization'!W532+'O7 Amortization'!AR313+'O7 Amortization'!AR386+'O7 Amortization'!AR459+'O7 Amortization'!AR532</f>
        <v>0</v>
      </c>
      <c r="U17" s="843">
        <f>'O7 Amortization'!X313+'O7 Amortization'!X386+'O7 Amortization'!X459+'O7 Amortization'!X532+'O7 Amortization'!AS313+'O7 Amortization'!AS386+'O7 Amortization'!AS459+'O7 Amortization'!AS532</f>
        <v>0</v>
      </c>
      <c r="V17" s="843">
        <f>'O7 Amortization'!Y313+'O7 Amortization'!Y386+'O7 Amortization'!Y459+'O7 Amortization'!Y532+'O7 Amortization'!AT313+'O7 Amortization'!AT386+'O7 Amortization'!AT459+'O7 Amortization'!AT532</f>
        <v>0</v>
      </c>
      <c r="W17" s="731">
        <f>'O7 Amortization'!Z313+'O7 Amortization'!Z386+'O7 Amortization'!Z459+'O7 Amortization'!Z532+'O7 Amortization'!AU313+'O7 Amortization'!AU386+'O7 Amortization'!AU459+'O7 Amortization'!AU532</f>
        <v>0</v>
      </c>
      <c r="X17" s="843"/>
    </row>
    <row r="18" spans="1:24" s="730" customFormat="1" ht="12.75">
      <c r="A18" s="880"/>
      <c r="B18" s="839" t="s">
        <v>701</v>
      </c>
      <c r="C18" s="844">
        <f t="shared" si="0"/>
        <v>40973.735877899817</v>
      </c>
      <c r="D18" s="843">
        <f t="shared" ref="D18:W18" si="1">IF(ISERROR(D41*(D65/D43)),0,D41*(D65/D43))</f>
        <v>15408.60714933672</v>
      </c>
      <c r="E18" s="843">
        <f t="shared" si="1"/>
        <v>7237.1441109411708</v>
      </c>
      <c r="F18" s="843">
        <f t="shared" si="1"/>
        <v>18283.482625793498</v>
      </c>
      <c r="G18" s="843">
        <f t="shared" si="1"/>
        <v>0</v>
      </c>
      <c r="H18" s="843">
        <f t="shared" si="1"/>
        <v>0</v>
      </c>
      <c r="I18" s="843">
        <f t="shared" si="1"/>
        <v>0</v>
      </c>
      <c r="J18" s="843">
        <f t="shared" si="1"/>
        <v>10.804974811351864</v>
      </c>
      <c r="K18" s="843">
        <f t="shared" si="1"/>
        <v>1.3731097983795375</v>
      </c>
      <c r="L18" s="843">
        <f t="shared" si="1"/>
        <v>32.323907218688319</v>
      </c>
      <c r="M18" s="843">
        <f t="shared" si="1"/>
        <v>0</v>
      </c>
      <c r="N18" s="843">
        <f t="shared" si="1"/>
        <v>0</v>
      </c>
      <c r="O18" s="843">
        <f t="shared" si="1"/>
        <v>0</v>
      </c>
      <c r="P18" s="843">
        <f t="shared" si="1"/>
        <v>0</v>
      </c>
      <c r="Q18" s="843">
        <f t="shared" si="1"/>
        <v>0</v>
      </c>
      <c r="R18" s="843">
        <f t="shared" si="1"/>
        <v>0</v>
      </c>
      <c r="S18" s="843">
        <f t="shared" si="1"/>
        <v>0</v>
      </c>
      <c r="T18" s="843">
        <f t="shared" si="1"/>
        <v>0</v>
      </c>
      <c r="U18" s="843">
        <f t="shared" si="1"/>
        <v>0</v>
      </c>
      <c r="V18" s="843">
        <f t="shared" si="1"/>
        <v>0</v>
      </c>
      <c r="W18" s="731">
        <f t="shared" si="1"/>
        <v>0</v>
      </c>
      <c r="X18" s="843"/>
    </row>
    <row r="19" spans="1:24" s="730" customFormat="1" ht="12.75">
      <c r="A19" s="880"/>
      <c r="B19" s="839" t="s">
        <v>241</v>
      </c>
      <c r="C19" s="844">
        <f t="shared" si="0"/>
        <v>0</v>
      </c>
      <c r="D19" s="843">
        <f>'O4 Summary by Class &amp; Accounts'!E125</f>
        <v>0</v>
      </c>
      <c r="E19" s="843">
        <f>'O4 Summary by Class &amp; Accounts'!F125</f>
        <v>0</v>
      </c>
      <c r="F19" s="843">
        <f>'O4 Summary by Class &amp; Accounts'!G125</f>
        <v>0</v>
      </c>
      <c r="G19" s="843">
        <f>'O4 Summary by Class &amp; Accounts'!H125</f>
        <v>0</v>
      </c>
      <c r="H19" s="843">
        <f>'O4 Summary by Class &amp; Accounts'!I125</f>
        <v>0</v>
      </c>
      <c r="I19" s="843">
        <f>'O4 Summary by Class &amp; Accounts'!J125</f>
        <v>0</v>
      </c>
      <c r="J19" s="843">
        <f>'O4 Summary by Class &amp; Accounts'!K125</f>
        <v>0</v>
      </c>
      <c r="K19" s="843">
        <f>'O4 Summary by Class &amp; Accounts'!L125</f>
        <v>0</v>
      </c>
      <c r="L19" s="843">
        <f>'O4 Summary by Class &amp; Accounts'!M125</f>
        <v>0</v>
      </c>
      <c r="M19" s="843">
        <f>'O4 Summary by Class &amp; Accounts'!N125</f>
        <v>0</v>
      </c>
      <c r="N19" s="843">
        <f>'O4 Summary by Class &amp; Accounts'!O125</f>
        <v>0</v>
      </c>
      <c r="O19" s="843">
        <f>'O4 Summary by Class &amp; Accounts'!P125</f>
        <v>0</v>
      </c>
      <c r="P19" s="843">
        <f>'O4 Summary by Class &amp; Accounts'!Q125</f>
        <v>0</v>
      </c>
      <c r="Q19" s="843">
        <f>'O4 Summary by Class &amp; Accounts'!R125</f>
        <v>0</v>
      </c>
      <c r="R19" s="843">
        <f>'O4 Summary by Class &amp; Accounts'!S125</f>
        <v>0</v>
      </c>
      <c r="S19" s="843">
        <f>'O4 Summary by Class &amp; Accounts'!T125</f>
        <v>0</v>
      </c>
      <c r="T19" s="843">
        <f>'O4 Summary by Class &amp; Accounts'!U125</f>
        <v>0</v>
      </c>
      <c r="U19" s="843">
        <f>'O4 Summary by Class &amp; Accounts'!V125</f>
        <v>0</v>
      </c>
      <c r="V19" s="843">
        <f>'O4 Summary by Class &amp; Accounts'!W125</f>
        <v>0</v>
      </c>
      <c r="W19" s="731">
        <f>'O4 Summary by Class &amp; Accounts'!X125</f>
        <v>0</v>
      </c>
      <c r="X19" s="843"/>
    </row>
    <row r="20" spans="1:24" s="730" customFormat="1" ht="12.75">
      <c r="A20" s="880"/>
      <c r="B20" s="839" t="s">
        <v>781</v>
      </c>
      <c r="C20" s="844">
        <f t="shared" si="0"/>
        <v>27000</v>
      </c>
      <c r="D20" s="843">
        <f>'O4 Summary by Class &amp; Accounts'!E128</f>
        <v>10150.930775623487</v>
      </c>
      <c r="E20" s="843">
        <f>'O4 Summary by Class &amp; Accounts'!F128</f>
        <v>4752.4111332402445</v>
      </c>
      <c r="F20" s="843">
        <f>'O4 Summary by Class &amp; Accounts'!G128</f>
        <v>12078.656915273446</v>
      </c>
      <c r="G20" s="843">
        <f>'O4 Summary by Class &amp; Accounts'!H128</f>
        <v>0</v>
      </c>
      <c r="H20" s="843">
        <f>'O4 Summary by Class &amp; Accounts'!I128</f>
        <v>0</v>
      </c>
      <c r="I20" s="843">
        <f>'O4 Summary by Class &amp; Accounts'!J128</f>
        <v>0</v>
      </c>
      <c r="J20" s="843">
        <f>'O4 Summary by Class &amp; Accounts'!K128</f>
        <v>0</v>
      </c>
      <c r="K20" s="843">
        <f>'O4 Summary by Class &amp; Accounts'!L128</f>
        <v>0</v>
      </c>
      <c r="L20" s="843">
        <f>'O4 Summary by Class &amp; Accounts'!M128</f>
        <v>18.00117586282493</v>
      </c>
      <c r="M20" s="843">
        <f>'O4 Summary by Class &amp; Accounts'!N128</f>
        <v>0</v>
      </c>
      <c r="N20" s="843">
        <f>'O4 Summary by Class &amp; Accounts'!O128</f>
        <v>0</v>
      </c>
      <c r="O20" s="843">
        <f>'O4 Summary by Class &amp; Accounts'!P128</f>
        <v>0</v>
      </c>
      <c r="P20" s="843">
        <f>'O4 Summary by Class &amp; Accounts'!Q128</f>
        <v>0</v>
      </c>
      <c r="Q20" s="843">
        <f>'O4 Summary by Class &amp; Accounts'!R128</f>
        <v>0</v>
      </c>
      <c r="R20" s="843">
        <f>'O4 Summary by Class &amp; Accounts'!S128</f>
        <v>0</v>
      </c>
      <c r="S20" s="843">
        <f>'O4 Summary by Class &amp; Accounts'!T128</f>
        <v>0</v>
      </c>
      <c r="T20" s="843">
        <f>'O4 Summary by Class &amp; Accounts'!U128</f>
        <v>0</v>
      </c>
      <c r="U20" s="843">
        <f>'O4 Summary by Class &amp; Accounts'!V128</f>
        <v>0</v>
      </c>
      <c r="V20" s="843">
        <f>'O4 Summary by Class &amp; Accounts'!W128</f>
        <v>0</v>
      </c>
      <c r="W20" s="731">
        <f>'O4 Summary by Class &amp; Accounts'!X128</f>
        <v>0</v>
      </c>
      <c r="X20" s="843"/>
    </row>
    <row r="21" spans="1:24" s="730" customFormat="1" ht="12.75">
      <c r="A21" s="880"/>
      <c r="B21" s="839" t="s">
        <v>782</v>
      </c>
      <c r="C21" s="844">
        <f t="shared" si="0"/>
        <v>147000</v>
      </c>
      <c r="D21" s="843">
        <f>'O4 Summary by Class &amp; Accounts'!E129</f>
        <v>55266.178667283428</v>
      </c>
      <c r="E21" s="843">
        <f>'O4 Summary by Class &amp; Accounts'!F129</f>
        <v>25874.238392085776</v>
      </c>
      <c r="F21" s="843">
        <f>'O4 Summary by Class &amp; Accounts'!G129</f>
        <v>65761.576538710986</v>
      </c>
      <c r="G21" s="843">
        <f>'O4 Summary by Class &amp; Accounts'!H129</f>
        <v>0</v>
      </c>
      <c r="H21" s="843">
        <f>'O4 Summary by Class &amp; Accounts'!I129</f>
        <v>0</v>
      </c>
      <c r="I21" s="843">
        <f>'O4 Summary by Class &amp; Accounts'!J129</f>
        <v>0</v>
      </c>
      <c r="J21" s="843">
        <f>'O4 Summary by Class &amp; Accounts'!K129</f>
        <v>0</v>
      </c>
      <c r="K21" s="843">
        <f>'O4 Summary by Class &amp; Accounts'!L129</f>
        <v>0</v>
      </c>
      <c r="L21" s="843">
        <f>'O4 Summary by Class &amp; Accounts'!M129</f>
        <v>98.006401919824611</v>
      </c>
      <c r="M21" s="843">
        <f>'O4 Summary by Class &amp; Accounts'!N129</f>
        <v>0</v>
      </c>
      <c r="N21" s="843">
        <f>'O4 Summary by Class &amp; Accounts'!O129</f>
        <v>0</v>
      </c>
      <c r="O21" s="843">
        <f>'O4 Summary by Class &amp; Accounts'!P129</f>
        <v>0</v>
      </c>
      <c r="P21" s="843">
        <f>'O4 Summary by Class &amp; Accounts'!Q129</f>
        <v>0</v>
      </c>
      <c r="Q21" s="843">
        <f>'O4 Summary by Class &amp; Accounts'!R129</f>
        <v>0</v>
      </c>
      <c r="R21" s="843">
        <f>'O4 Summary by Class &amp; Accounts'!S129</f>
        <v>0</v>
      </c>
      <c r="S21" s="843">
        <f>'O4 Summary by Class &amp; Accounts'!T129</f>
        <v>0</v>
      </c>
      <c r="T21" s="843">
        <f>'O4 Summary by Class &amp; Accounts'!U129</f>
        <v>0</v>
      </c>
      <c r="U21" s="843">
        <f>'O4 Summary by Class &amp; Accounts'!V129</f>
        <v>0</v>
      </c>
      <c r="V21" s="843">
        <f>'O4 Summary by Class &amp; Accounts'!W129</f>
        <v>0</v>
      </c>
      <c r="W21" s="731">
        <f>'O4 Summary by Class &amp; Accounts'!X129</f>
        <v>0</v>
      </c>
      <c r="X21" s="843"/>
    </row>
    <row r="22" spans="1:24" s="843" customFormat="1" ht="12.75">
      <c r="A22" s="845"/>
      <c r="B22" s="839" t="s">
        <v>783</v>
      </c>
      <c r="C22" s="844">
        <f t="shared" si="0"/>
        <v>0</v>
      </c>
      <c r="D22" s="843">
        <f>'O4 Summary by Class &amp; Accounts'!E148</f>
        <v>0</v>
      </c>
      <c r="E22" s="843">
        <f>'O4 Summary by Class &amp; Accounts'!F148</f>
        <v>0</v>
      </c>
      <c r="F22" s="843">
        <f>'O4 Summary by Class &amp; Accounts'!G148</f>
        <v>0</v>
      </c>
      <c r="G22" s="843">
        <f>'O4 Summary by Class &amp; Accounts'!H148</f>
        <v>0</v>
      </c>
      <c r="H22" s="843">
        <f>'O4 Summary by Class &amp; Accounts'!I148</f>
        <v>0</v>
      </c>
      <c r="I22" s="843">
        <f>'O4 Summary by Class &amp; Accounts'!J148</f>
        <v>0</v>
      </c>
      <c r="J22" s="843">
        <f>'O4 Summary by Class &amp; Accounts'!K148</f>
        <v>0</v>
      </c>
      <c r="K22" s="843">
        <f>'O4 Summary by Class &amp; Accounts'!L148</f>
        <v>0</v>
      </c>
      <c r="L22" s="843">
        <f>'O4 Summary by Class &amp; Accounts'!M148</f>
        <v>0</v>
      </c>
      <c r="M22" s="843">
        <f>'O4 Summary by Class &amp; Accounts'!N148</f>
        <v>0</v>
      </c>
      <c r="N22" s="843">
        <f>'O4 Summary by Class &amp; Accounts'!O148</f>
        <v>0</v>
      </c>
      <c r="O22" s="843">
        <f>'O4 Summary by Class &amp; Accounts'!P148</f>
        <v>0</v>
      </c>
      <c r="P22" s="843">
        <f>'O4 Summary by Class &amp; Accounts'!Q148</f>
        <v>0</v>
      </c>
      <c r="Q22" s="843">
        <f>'O4 Summary by Class &amp; Accounts'!R148</f>
        <v>0</v>
      </c>
      <c r="R22" s="843">
        <f>'O4 Summary by Class &amp; Accounts'!S148</f>
        <v>0</v>
      </c>
      <c r="S22" s="843">
        <f>'O4 Summary by Class &amp; Accounts'!T148</f>
        <v>0</v>
      </c>
      <c r="T22" s="843">
        <f>'O4 Summary by Class &amp; Accounts'!U148</f>
        <v>0</v>
      </c>
      <c r="U22" s="843">
        <f>'O4 Summary by Class &amp; Accounts'!V148</f>
        <v>0</v>
      </c>
      <c r="V22" s="843">
        <f>'O4 Summary by Class &amp; Accounts'!W148</f>
        <v>0</v>
      </c>
      <c r="W22" s="731">
        <f>'O4 Summary by Class &amp; Accounts'!X148</f>
        <v>0</v>
      </c>
    </row>
    <row r="23" spans="1:24" s="843" customFormat="1" ht="12.75">
      <c r="A23" s="845"/>
      <c r="B23" s="839" t="s">
        <v>1160</v>
      </c>
      <c r="C23" s="844">
        <f t="shared" si="0"/>
        <v>0</v>
      </c>
      <c r="D23" s="843">
        <f>IF(ISERROR(D79/D81*D75),0, D79/D81*D75)</f>
        <v>0</v>
      </c>
      <c r="E23" s="843">
        <f t="shared" ref="E23:W23" si="2">IF(ISERROR(E79/E81*E75),0, E79/E81*E75)</f>
        <v>0</v>
      </c>
      <c r="F23" s="843">
        <f t="shared" si="2"/>
        <v>0</v>
      </c>
      <c r="G23" s="843">
        <f t="shared" si="2"/>
        <v>0</v>
      </c>
      <c r="H23" s="843">
        <f t="shared" si="2"/>
        <v>0</v>
      </c>
      <c r="I23" s="843">
        <f t="shared" si="2"/>
        <v>0</v>
      </c>
      <c r="J23" s="843">
        <f t="shared" si="2"/>
        <v>0</v>
      </c>
      <c r="K23" s="843">
        <f t="shared" si="2"/>
        <v>0</v>
      </c>
      <c r="L23" s="843">
        <f t="shared" si="2"/>
        <v>0</v>
      </c>
      <c r="M23" s="843">
        <f t="shared" si="2"/>
        <v>0</v>
      </c>
      <c r="N23" s="843">
        <f t="shared" si="2"/>
        <v>0</v>
      </c>
      <c r="O23" s="843">
        <f t="shared" si="2"/>
        <v>0</v>
      </c>
      <c r="P23" s="843">
        <f t="shared" si="2"/>
        <v>0</v>
      </c>
      <c r="Q23" s="843">
        <f t="shared" si="2"/>
        <v>0</v>
      </c>
      <c r="R23" s="843">
        <f t="shared" si="2"/>
        <v>0</v>
      </c>
      <c r="S23" s="843">
        <f t="shared" si="2"/>
        <v>0</v>
      </c>
      <c r="T23" s="843">
        <f t="shared" si="2"/>
        <v>0</v>
      </c>
      <c r="U23" s="843">
        <f t="shared" si="2"/>
        <v>0</v>
      </c>
      <c r="V23" s="843">
        <f t="shared" si="2"/>
        <v>0</v>
      </c>
      <c r="W23" s="731">
        <f t="shared" si="2"/>
        <v>0</v>
      </c>
    </row>
    <row r="24" spans="1:24" s="843" customFormat="1" ht="12.75">
      <c r="A24" s="845"/>
      <c r="B24" s="839" t="s">
        <v>836</v>
      </c>
      <c r="C24" s="844">
        <f t="shared" si="0"/>
        <v>90416.192398834464</v>
      </c>
      <c r="D24" s="843">
        <f>IF(ISERROR(SUM(D19:D23)/D47*D45),0,SUM(D20:D22)/D47*D45)</f>
        <v>33633.147876756135</v>
      </c>
      <c r="E24" s="843">
        <f t="shared" ref="E24:W24" si="3">IF(ISERROR(SUM(E19:E23)/E47*E45),0,SUM(E20:E22)/E47*E45)</f>
        <v>15861.466660745602</v>
      </c>
      <c r="F24" s="843">
        <f t="shared" si="3"/>
        <v>40860.529388028823</v>
      </c>
      <c r="G24" s="843">
        <f t="shared" si="3"/>
        <v>0</v>
      </c>
      <c r="H24" s="843">
        <f t="shared" si="3"/>
        <v>0</v>
      </c>
      <c r="I24" s="843">
        <f t="shared" si="3"/>
        <v>0</v>
      </c>
      <c r="J24" s="843">
        <f t="shared" si="3"/>
        <v>0</v>
      </c>
      <c r="K24" s="843">
        <f t="shared" si="3"/>
        <v>0</v>
      </c>
      <c r="L24" s="843">
        <f t="shared" si="3"/>
        <v>61.048473303905944</v>
      </c>
      <c r="M24" s="843">
        <f t="shared" si="3"/>
        <v>0</v>
      </c>
      <c r="N24" s="843">
        <f t="shared" si="3"/>
        <v>0</v>
      </c>
      <c r="O24" s="843">
        <f t="shared" si="3"/>
        <v>0</v>
      </c>
      <c r="P24" s="843">
        <f t="shared" si="3"/>
        <v>0</v>
      </c>
      <c r="Q24" s="843">
        <f t="shared" si="3"/>
        <v>0</v>
      </c>
      <c r="R24" s="843">
        <f t="shared" si="3"/>
        <v>0</v>
      </c>
      <c r="S24" s="843">
        <f t="shared" si="3"/>
        <v>0</v>
      </c>
      <c r="T24" s="843">
        <f t="shared" si="3"/>
        <v>0</v>
      </c>
      <c r="U24" s="843">
        <f t="shared" si="3"/>
        <v>0</v>
      </c>
      <c r="V24" s="843">
        <f t="shared" si="3"/>
        <v>0</v>
      </c>
      <c r="W24" s="731">
        <f t="shared" si="3"/>
        <v>0</v>
      </c>
    </row>
    <row r="25" spans="1:24" s="843" customFormat="1" ht="12.75">
      <c r="A25" s="845"/>
      <c r="B25" s="839" t="s">
        <v>837</v>
      </c>
      <c r="C25" s="844">
        <f t="shared" si="0"/>
        <v>44164.931632691521</v>
      </c>
      <c r="D25" s="843">
        <f>IF(ISERROR('O4 Summary by Class &amp; Accounts'!E201*D67/(D39+D43)),0,'O4 Summary by Class &amp; Accounts'!E201*D67/(D39+D43))</f>
        <v>16487.948262165253</v>
      </c>
      <c r="E25" s="843">
        <f>IF(ISERROR('O4 Summary by Class &amp; Accounts'!F201*E67/(E39+E43)),0,'O4 Summary by Class &amp; Accounts'!F201*E67/(E39+E43))</f>
        <v>7795.089541593502</v>
      </c>
      <c r="F25" s="843">
        <f>IF(ISERROR('O4 Summary by Class &amp; Accounts'!G201*F67/(F39+F43)),0,'O4 Summary by Class &amp; Accounts'!G201*F67/(F39+F43))</f>
        <v>19835.154402737662</v>
      </c>
      <c r="G25" s="843">
        <f>IF(ISERROR('O4 Summary by Class &amp; Accounts'!H201*G67/(G39+G43)),0,'O4 Summary by Class &amp; Accounts'!H201*G67/(G39+G43))</f>
        <v>0</v>
      </c>
      <c r="H25" s="843">
        <f>IF(ISERROR('O4 Summary by Class &amp; Accounts'!I201*H67/(H39+H43)),0,'O4 Summary by Class &amp; Accounts'!I201*H67/(H39+H43))</f>
        <v>0</v>
      </c>
      <c r="I25" s="843">
        <f>IF(ISERROR('O4 Summary by Class &amp; Accounts'!J201*I67/(I39+I43)),0,'O4 Summary by Class &amp; Accounts'!J201*I67/(I39+I43))</f>
        <v>0</v>
      </c>
      <c r="J25" s="843">
        <f>IF(ISERROR('O4 Summary by Class &amp; Accounts'!K201*J67/(J39+J43)),0,'O4 Summary by Class &amp; Accounts'!K201*J67/(J39+J43))</f>
        <v>11.301508493464018</v>
      </c>
      <c r="K25" s="843">
        <f>IF(ISERROR('O4 Summary by Class &amp; Accounts'!L201*K67/(K39+K43)),0,'O4 Summary by Class &amp; Accounts'!L201*K67/(K39+K43))</f>
        <v>1.4362552173699275</v>
      </c>
      <c r="L25" s="843">
        <f>IF(ISERROR('O4 Summary by Class &amp; Accounts'!M201*L67/(L39+L43)),0,'O4 Summary by Class &amp; Accounts'!M201*L67/(L39+L43))</f>
        <v>34.001662484267207</v>
      </c>
      <c r="M25" s="843">
        <f>IF(ISERROR('O4 Summary by Class &amp; Accounts'!N201*M67/(M39+M43)),0,'O4 Summary by Class &amp; Accounts'!N201*M67/(M39+M43))</f>
        <v>0</v>
      </c>
      <c r="N25" s="843">
        <f>IF(ISERROR('O4 Summary by Class &amp; Accounts'!O201*N67/(N39+N43)),0,'O4 Summary by Class &amp; Accounts'!O201*N67/(N39+N43))</f>
        <v>0</v>
      </c>
      <c r="O25" s="843">
        <f>IF(ISERROR('O4 Summary by Class &amp; Accounts'!P201*O67/(O39+O43)),0,'O4 Summary by Class &amp; Accounts'!P201*O67/(O39+O43))</f>
        <v>0</v>
      </c>
      <c r="P25" s="843">
        <f>IF(ISERROR('O4 Summary by Class &amp; Accounts'!Q201*P67/(P39+P43)),0,'O4 Summary by Class &amp; Accounts'!Q201*P67/(P39+P43))</f>
        <v>0</v>
      </c>
      <c r="Q25" s="843">
        <f>IF(ISERROR('O4 Summary by Class &amp; Accounts'!R201*Q67/(Q39+Q43)),0,'O4 Summary by Class &amp; Accounts'!R201*Q67/(Q39+Q43))</f>
        <v>0</v>
      </c>
      <c r="R25" s="843">
        <f>IF(ISERROR('O4 Summary by Class &amp; Accounts'!S201*R67/(R39+R43)),0,'O4 Summary by Class &amp; Accounts'!S201*R67/(R39+R43))</f>
        <v>0</v>
      </c>
      <c r="S25" s="843">
        <f>IF(ISERROR('O4 Summary by Class &amp; Accounts'!T201*S67/(S39+S43)),0,'O4 Summary by Class &amp; Accounts'!T201*S67/(S39+S43))</f>
        <v>0</v>
      </c>
      <c r="T25" s="843">
        <f>IF(ISERROR('O4 Summary by Class &amp; Accounts'!U201*T67/(T39+T43)),0,'O4 Summary by Class &amp; Accounts'!U201*T67/(T39+T43))</f>
        <v>0</v>
      </c>
      <c r="U25" s="843">
        <f>IF(ISERROR('O4 Summary by Class &amp; Accounts'!V201*U67/(U39+U43)),0,'O4 Summary by Class &amp; Accounts'!V201*U67/(U39+U43))</f>
        <v>0</v>
      </c>
      <c r="V25" s="843">
        <f>IF(ISERROR('O4 Summary by Class &amp; Accounts'!W201*V67/(V39+V43)),0,'O4 Summary by Class &amp; Accounts'!W201*V67/(V39+V43))</f>
        <v>0</v>
      </c>
      <c r="W25" s="731">
        <f>IF(ISERROR('O4 Summary by Class &amp; Accounts'!X201*W67/(W39+W43)),0,'O4 Summary by Class &amp; Accounts'!X201*W67/(W39+W43))</f>
        <v>0</v>
      </c>
    </row>
    <row r="26" spans="1:24" s="843" customFormat="1" ht="12.75">
      <c r="A26" s="845"/>
      <c r="B26" s="839" t="s">
        <v>702</v>
      </c>
      <c r="C26" s="844">
        <f t="shared" si="0"/>
        <v>95081.927653025152</v>
      </c>
      <c r="D26" s="843">
        <f>IF(ISERROR('O4 Summary by Class &amp; Accounts'!E199*D67/(D39+D43)),0,'O4 Summary by Class &amp; Accounts'!E199*D67/(D39+D43))</f>
        <v>35496.622452588155</v>
      </c>
      <c r="E26" s="843">
        <f>IF(ISERROR('O4 Summary by Class &amp; Accounts'!F199*E67/(E39+E43)),0,'O4 Summary by Class &amp; Accounts'!F199*E67/(E39+E43))</f>
        <v>16781.915253640291</v>
      </c>
      <c r="F26" s="843">
        <f>IF(ISERROR('O4 Summary by Class &amp; Accounts'!G199*F67/(F39+F43)),0,'O4 Summary by Class &amp; Accounts'!G199*F67/(F39+F43))</f>
        <v>42702.765433733119</v>
      </c>
      <c r="G26" s="843">
        <f>IF(ISERROR('O4 Summary by Class &amp; Accounts'!H199*G67/(G39+G43)),0,'O4 Summary by Class &amp; Accounts'!H199*G67/(G39+G43))</f>
        <v>0</v>
      </c>
      <c r="H26" s="843">
        <f>IF(ISERROR('O4 Summary by Class &amp; Accounts'!I199*H67/(H39+H43)),0,'O4 Summary by Class &amp; Accounts'!I199*H67/(H39+H43))</f>
        <v>0</v>
      </c>
      <c r="I26" s="843">
        <f>IF(ISERROR('O4 Summary by Class &amp; Accounts'!J199*I67/(I39+I43)),0,'O4 Summary by Class &amp; Accounts'!J199*I67/(I39+I43))</f>
        <v>0</v>
      </c>
      <c r="J26" s="843">
        <f>IF(ISERROR('O4 Summary by Class &amp; Accounts'!K199*J67/(J39+J43)),0,'O4 Summary by Class &amp; Accounts'!K199*J67/(J39+J43))</f>
        <v>24.33082477931843</v>
      </c>
      <c r="K26" s="843">
        <f>IF(ISERROR('O4 Summary by Class &amp; Accounts'!L199*K67/(K39+K43)),0,'O4 Summary by Class &amp; Accounts'!L199*K67/(K39+K43))</f>
        <v>3.0920893482865099</v>
      </c>
      <c r="L26" s="843">
        <f>IF(ISERROR('O4 Summary by Class &amp; Accounts'!M199*L67/(L39+L43)),0,'O4 Summary by Class &amp; Accounts'!M199*L67/(L39+L43))</f>
        <v>73.201598935989367</v>
      </c>
      <c r="M26" s="843">
        <f>IF(ISERROR('O4 Summary by Class &amp; Accounts'!N199*M67/(M39+M43)),0,'O4 Summary by Class &amp; Accounts'!N199*M67/(M39+M43))</f>
        <v>0</v>
      </c>
      <c r="N26" s="843">
        <f>IF(ISERROR('O4 Summary by Class &amp; Accounts'!O199*N67/(N39+N43)),0,'O4 Summary by Class &amp; Accounts'!O199*N67/(N39+N43))</f>
        <v>0</v>
      </c>
      <c r="O26" s="843">
        <f>IF(ISERROR('O4 Summary by Class &amp; Accounts'!P199*O67/(O39+O43)),0,'O4 Summary by Class &amp; Accounts'!P199*O67/(O39+O43))</f>
        <v>0</v>
      </c>
      <c r="P26" s="843">
        <f>IF(ISERROR('O4 Summary by Class &amp; Accounts'!Q199*P67/(P39+P43)),0,'O4 Summary by Class &amp; Accounts'!Q199*P67/(P39+P43))</f>
        <v>0</v>
      </c>
      <c r="Q26" s="843">
        <f>IF(ISERROR('O4 Summary by Class &amp; Accounts'!R199*Q67/(Q39+Q43)),0,'O4 Summary by Class &amp; Accounts'!R199*Q67/(Q39+Q43))</f>
        <v>0</v>
      </c>
      <c r="R26" s="843">
        <f>IF(ISERROR('O4 Summary by Class &amp; Accounts'!S199*R67/(R39+R43)),0,'O4 Summary by Class &amp; Accounts'!S199*R67/(R39+R43))</f>
        <v>0</v>
      </c>
      <c r="S26" s="843">
        <f>IF(ISERROR('O4 Summary by Class &amp; Accounts'!T199*S67/(S39+S43)),0,'O4 Summary by Class &amp; Accounts'!T199*S67/(S39+S43))</f>
        <v>0</v>
      </c>
      <c r="T26" s="843">
        <f>IF(ISERROR('O4 Summary by Class &amp; Accounts'!U199*T67/(T39+T43)),0,'O4 Summary by Class &amp; Accounts'!U199*T67/(T39+T43))</f>
        <v>0</v>
      </c>
      <c r="U26" s="843">
        <f>IF(ISERROR('O4 Summary by Class &amp; Accounts'!V199*U67/(U39+U43)),0,'O4 Summary by Class &amp; Accounts'!V199*U67/(U39+U43))</f>
        <v>0</v>
      </c>
      <c r="V26" s="843">
        <f>IF(ISERROR('O4 Summary by Class &amp; Accounts'!W199*V67/(V39+V43)),0,'O4 Summary by Class &amp; Accounts'!W199*V67/(V39+V43))</f>
        <v>0</v>
      </c>
      <c r="W26" s="731">
        <f>IF(ISERROR('O4 Summary by Class &amp; Accounts'!X199*W67/(W39+W43)),0,'O4 Summary by Class &amp; Accounts'!X199*W67/(W39+W43))</f>
        <v>0</v>
      </c>
    </row>
    <row r="27" spans="1:24" s="843" customFormat="1" ht="12.75">
      <c r="A27" s="845"/>
      <c r="B27" s="839" t="s">
        <v>703</v>
      </c>
      <c r="C27" s="844">
        <f t="shared" si="0"/>
        <v>105435.09304740975</v>
      </c>
      <c r="D27" s="843">
        <f>IF(ISERROR(D67/(D39+D43)*'O1 Revenue to cost|RR'!D33),0,D67/(D39+D43)*'O1 Revenue to cost|RR'!D33)</f>
        <v>39361.735542583214</v>
      </c>
      <c r="E27" s="843">
        <f>IF(ISERROR(E67/(E39+E43)*'O1 Revenue to cost|RR'!E33),0,E67/(E39+E43)*'O1 Revenue to cost|RR'!E33)</f>
        <v>18609.244048335331</v>
      </c>
      <c r="F27" s="843">
        <f>IF(ISERROR(F67/(F39+F43)*'O1 Revenue to cost|RR'!F33),0,F67/(F39+F43)*'O1 Revenue to cost|RR'!F33)</f>
        <v>47352.532263728404</v>
      </c>
      <c r="G27" s="843">
        <f>IF(ISERROR(G67/(G39+G43)*'O1 Revenue to cost|RR'!G33),0,G67/(G39+G43)*'O1 Revenue to cost|RR'!G33)</f>
        <v>0</v>
      </c>
      <c r="H27" s="843">
        <f>IF(ISERROR(H67/(H39+H43)*'O1 Revenue to cost|RR'!H33),0,H67/(H39+H43)*'O1 Revenue to cost|RR'!H33)</f>
        <v>0</v>
      </c>
      <c r="I27" s="843">
        <f>IF(ISERROR(I67/(I39+I43)*'O1 Revenue to cost|RR'!I33),0,I67/(I39+I43)*'O1 Revenue to cost|RR'!I33)</f>
        <v>0</v>
      </c>
      <c r="J27" s="843">
        <f>IF(ISERROR(J67/(J39+J43)*'O1 Revenue to cost|RR'!J33),0,J67/(J39+J43)*'O1 Revenue to cost|RR'!J33)</f>
        <v>26.980130060983697</v>
      </c>
      <c r="K27" s="843">
        <f>IF(ISERROR(K67/(K39+K43)*'O1 Revenue to cost|RR'!K33),0,K67/(K39+K43)*'O1 Revenue to cost|RR'!K33)</f>
        <v>3.4287770157247137</v>
      </c>
      <c r="L27" s="843">
        <f>IF(ISERROR(L67/(L39+L43)*'O1 Revenue to cost|RR'!L33),0,L67/(L39+L43)*'O1 Revenue to cost|RR'!L33)</f>
        <v>81.172285686086951</v>
      </c>
      <c r="M27" s="843">
        <f>IF(ISERROR(M67/(M39+M43)*'O1 Revenue to cost|RR'!M33),0,M67/(M39+M43)*'O1 Revenue to cost|RR'!M33)</f>
        <v>0</v>
      </c>
      <c r="N27" s="843">
        <f>IF(ISERROR(N67/(N39+N43)*'O1 Revenue to cost|RR'!N33),0,N67/(N39+N43)*'O1 Revenue to cost|RR'!N33)</f>
        <v>0</v>
      </c>
      <c r="O27" s="843">
        <f>IF(ISERROR(O67/(O39+O43)*'O1 Revenue to cost|RR'!O33),0,O67/(O39+O43)*'O1 Revenue to cost|RR'!O33)</f>
        <v>0</v>
      </c>
      <c r="P27" s="843">
        <f>IF(ISERROR(P67/(P39+P43)*'O1 Revenue to cost|RR'!P33),0,P67/(P39+P43)*'O1 Revenue to cost|RR'!P33)</f>
        <v>0</v>
      </c>
      <c r="Q27" s="843">
        <f>IF(ISERROR(Q67/(Q39+Q43)*'O1 Revenue to cost|RR'!Q33),0,Q67/(Q39+Q43)*'O1 Revenue to cost|RR'!Q33)</f>
        <v>0</v>
      </c>
      <c r="R27" s="843">
        <f>IF(ISERROR(R67/(R39+R43)*'O1 Revenue to cost|RR'!R33),0,R67/(R39+R43)*'O1 Revenue to cost|RR'!R33)</f>
        <v>0</v>
      </c>
      <c r="S27" s="843">
        <f>IF(ISERROR(S67/(S39+S43)*'O1 Revenue to cost|RR'!S33),0,S67/(S39+S43)*'O1 Revenue to cost|RR'!S33)</f>
        <v>0</v>
      </c>
      <c r="T27" s="843">
        <f>IF(ISERROR(T67/(T39+T43)*'O1 Revenue to cost|RR'!T33),0,T67/(T39+T43)*'O1 Revenue to cost|RR'!T33)</f>
        <v>0</v>
      </c>
      <c r="U27" s="843">
        <f>IF(ISERROR(U67/(U39+U43)*'O1 Revenue to cost|RR'!U33),0,U67/(U39+U43)*'O1 Revenue to cost|RR'!U33)</f>
        <v>0</v>
      </c>
      <c r="V27" s="843">
        <f>IF(ISERROR(V67/(V39+V43)*'O1 Revenue to cost|RR'!V33),0,V67/(V39+V43)*'O1 Revenue to cost|RR'!V33)</f>
        <v>0</v>
      </c>
      <c r="W27" s="731">
        <f>IF(ISERROR(W67/(W39+W43)*'O1 Revenue to cost|RR'!W33),0,W67/(W39+W43)*'O1 Revenue to cost|RR'!W33)</f>
        <v>0</v>
      </c>
    </row>
    <row r="28" spans="1:24" s="846" customFormat="1" ht="18.75" customHeight="1">
      <c r="B28" s="957" t="s">
        <v>1204</v>
      </c>
      <c r="C28" s="1787">
        <f>IF(SUM(C12:C27)=SUM(D28:W28), SUM(C12:C27), "Error - Please Revise")</f>
        <v>645071.88060986076</v>
      </c>
      <c r="D28" s="958">
        <f>SUM(D12:D27)</f>
        <v>241455.96736761596</v>
      </c>
      <c r="E28" s="958">
        <f t="shared" ref="E28:W28" si="4">SUM(E12:E27)</f>
        <v>113644.98944816954</v>
      </c>
      <c r="F28" s="958">
        <f t="shared" si="4"/>
        <v>289417.35323063575</v>
      </c>
      <c r="G28" s="958">
        <f t="shared" si="4"/>
        <v>0</v>
      </c>
      <c r="H28" s="958">
        <f t="shared" si="4"/>
        <v>0</v>
      </c>
      <c r="I28" s="958">
        <f t="shared" si="4"/>
        <v>0</v>
      </c>
      <c r="J28" s="958">
        <f t="shared" si="4"/>
        <v>79.775792616230291</v>
      </c>
      <c r="K28" s="958">
        <f t="shared" si="4"/>
        <v>10.138284551450456</v>
      </c>
      <c r="L28" s="958">
        <f t="shared" si="4"/>
        <v>463.65648627179417</v>
      </c>
      <c r="M28" s="958">
        <f t="shared" si="4"/>
        <v>0</v>
      </c>
      <c r="N28" s="958">
        <f t="shared" si="4"/>
        <v>0</v>
      </c>
      <c r="O28" s="958">
        <f t="shared" si="4"/>
        <v>0</v>
      </c>
      <c r="P28" s="958">
        <f t="shared" si="4"/>
        <v>0</v>
      </c>
      <c r="Q28" s="958">
        <f t="shared" si="4"/>
        <v>0</v>
      </c>
      <c r="R28" s="958">
        <f t="shared" si="4"/>
        <v>0</v>
      </c>
      <c r="S28" s="958">
        <f t="shared" si="4"/>
        <v>0</v>
      </c>
      <c r="T28" s="958">
        <f t="shared" si="4"/>
        <v>0</v>
      </c>
      <c r="U28" s="958">
        <f t="shared" si="4"/>
        <v>0</v>
      </c>
      <c r="V28" s="958">
        <f t="shared" si="4"/>
        <v>0</v>
      </c>
      <c r="W28" s="959">
        <f t="shared" si="4"/>
        <v>0</v>
      </c>
      <c r="X28" s="852"/>
    </row>
    <row r="29" spans="1:24" s="730" customFormat="1" ht="12.75">
      <c r="A29" s="727"/>
      <c r="B29" s="846"/>
      <c r="C29" s="844"/>
      <c r="D29" s="843"/>
      <c r="E29" s="843"/>
      <c r="F29" s="843"/>
      <c r="G29" s="843"/>
      <c r="H29" s="843"/>
      <c r="I29" s="843"/>
      <c r="J29" s="843"/>
      <c r="K29" s="843"/>
      <c r="L29" s="843"/>
      <c r="M29" s="843"/>
      <c r="N29" s="843"/>
      <c r="O29" s="843"/>
      <c r="P29" s="843"/>
      <c r="Q29" s="843"/>
      <c r="R29" s="843"/>
      <c r="S29" s="843"/>
      <c r="T29" s="843"/>
      <c r="U29" s="843"/>
      <c r="V29" s="843"/>
      <c r="W29" s="731"/>
      <c r="X29" s="843"/>
    </row>
    <row r="30" spans="1:24" s="865" customFormat="1" ht="12.75">
      <c r="B30" s="861" t="s">
        <v>704</v>
      </c>
      <c r="C30" s="847"/>
      <c r="D30" s="862">
        <f>IF('I6 Customer Data'!D22=0,0,'I6 Customer Data'!D22)</f>
        <v>0</v>
      </c>
      <c r="E30" s="862">
        <f>IF('I6 Customer Data'!E22=0,0,'I6 Customer Data'!E22)</f>
        <v>0</v>
      </c>
      <c r="F30" s="862">
        <f>IF('I6 Customer Data'!F22=0,0,'I6 Customer Data'!F22)</f>
        <v>404655</v>
      </c>
      <c r="G30" s="862">
        <f>IF('I6 Customer Data'!G22=0,0,'I6 Customer Data'!G22)</f>
        <v>0</v>
      </c>
      <c r="H30" s="862">
        <f>IF('I6 Customer Data'!H22=0,0,'I6 Customer Data'!H22)</f>
        <v>0</v>
      </c>
      <c r="I30" s="862">
        <f>IF('I6 Customer Data'!I22=0,0,'I6 Customer Data'!I22)</f>
        <v>0</v>
      </c>
      <c r="J30" s="862">
        <f>IF('I6 Customer Data'!J22=0,0,'I6 Customer Data'!J22)</f>
        <v>7098</v>
      </c>
      <c r="K30" s="862">
        <f>IF('I6 Customer Data'!K22=0,0,'I6 Customer Data'!K22)</f>
        <v>896</v>
      </c>
      <c r="L30" s="862">
        <f>IF('I6 Customer Data'!L22=0,0,'I6 Customer Data'!L22)</f>
        <v>0</v>
      </c>
      <c r="M30" s="862">
        <f>IF('I6 Customer Data'!M22=0,0,'I6 Customer Data'!M22)</f>
        <v>0</v>
      </c>
      <c r="N30" s="862">
        <f>IF('I6 Customer Data'!N22=0,0,'I6 Customer Data'!N22)</f>
        <v>0</v>
      </c>
      <c r="O30" s="862">
        <f>IF('I6 Customer Data'!O22=0,0,'I6 Customer Data'!O22)</f>
        <v>0</v>
      </c>
      <c r="P30" s="862">
        <f>IF('I6 Customer Data'!P22=0,0,'I6 Customer Data'!P22)</f>
        <v>0</v>
      </c>
      <c r="Q30" s="862">
        <f>IF('I6 Customer Data'!Q22=0,0,'I6 Customer Data'!Q22)</f>
        <v>0</v>
      </c>
      <c r="R30" s="862">
        <f>IF('I6 Customer Data'!R22=0,0,'I6 Customer Data'!R22)</f>
        <v>0</v>
      </c>
      <c r="S30" s="862">
        <f>IF('I6 Customer Data'!S22=0,0,'I6 Customer Data'!S22)</f>
        <v>0</v>
      </c>
      <c r="T30" s="862">
        <f>IF('I6 Customer Data'!T22=0,0,'I6 Customer Data'!T22)</f>
        <v>0</v>
      </c>
      <c r="U30" s="862">
        <f>IF('I6 Customer Data'!U22=0,0,'I6 Customer Data'!U22)</f>
        <v>0</v>
      </c>
      <c r="V30" s="862">
        <f>IF('I6 Customer Data'!V22=0,0,'I6 Customer Data'!V22)</f>
        <v>0</v>
      </c>
      <c r="W30" s="863">
        <f>IF('I6 Customer Data'!W22=0,0,'I6 Customer Data'!W22)</f>
        <v>0</v>
      </c>
      <c r="X30" s="864"/>
    </row>
    <row r="31" spans="1:24" s="865" customFormat="1" ht="12.75">
      <c r="B31" s="861" t="s">
        <v>705</v>
      </c>
      <c r="C31" s="847"/>
      <c r="D31" s="862">
        <f>IF('I6 Customer Data'!D21=0,0,'I6 Customer Data'!D21)</f>
        <v>109779129</v>
      </c>
      <c r="E31" s="862">
        <f>IF('I6 Customer Data'!E21=0,0,'I6 Customer Data'!E21)</f>
        <v>48719948</v>
      </c>
      <c r="F31" s="862">
        <f>IF('I6 Customer Data'!F21=0,0,'I6 Customer Data'!F21)</f>
        <v>153792811</v>
      </c>
      <c r="G31" s="862">
        <f>IF('I6 Customer Data'!G21=0,0,'I6 Customer Data'!G21)</f>
        <v>0</v>
      </c>
      <c r="H31" s="862">
        <f>IF('I6 Customer Data'!H21=0,0,'I6 Customer Data'!H21)</f>
        <v>0</v>
      </c>
      <c r="I31" s="862">
        <f>IF('I6 Customer Data'!I21=0,0,'I6 Customer Data'!I21)</f>
        <v>0</v>
      </c>
      <c r="J31" s="862">
        <f>IF('I6 Customer Data'!J21=0,0,'I6 Customer Data'!J21)</f>
        <v>2560651</v>
      </c>
      <c r="K31" s="862">
        <f>IF('I6 Customer Data'!K21=0,0,'I6 Customer Data'!K21)</f>
        <v>324773</v>
      </c>
      <c r="L31" s="862">
        <f>IF('I6 Customer Data'!L21=0,0,'I6 Customer Data'!L21)</f>
        <v>822688</v>
      </c>
      <c r="M31" s="862">
        <f>IF('I6 Customer Data'!M21=0,0,'I6 Customer Data'!M21)</f>
        <v>0</v>
      </c>
      <c r="N31" s="862">
        <f>IF('I6 Customer Data'!N21=0,0,'I6 Customer Data'!N21)</f>
        <v>0</v>
      </c>
      <c r="O31" s="862">
        <f>IF('I6 Customer Data'!O21=0,0,'I6 Customer Data'!O21)</f>
        <v>0</v>
      </c>
      <c r="P31" s="862">
        <f>IF('I6 Customer Data'!P21=0,0,'I6 Customer Data'!P21)</f>
        <v>0</v>
      </c>
      <c r="Q31" s="862">
        <f>IF('I6 Customer Data'!Q21=0,0,'I6 Customer Data'!Q21)</f>
        <v>0</v>
      </c>
      <c r="R31" s="862">
        <f>IF('I6 Customer Data'!R21=0,0,'I6 Customer Data'!R21)</f>
        <v>0</v>
      </c>
      <c r="S31" s="862">
        <f>IF('I6 Customer Data'!S21=0,0,'I6 Customer Data'!S21)</f>
        <v>0</v>
      </c>
      <c r="T31" s="862">
        <f>IF('I6 Customer Data'!T21=0,0,'I6 Customer Data'!T21)</f>
        <v>0</v>
      </c>
      <c r="U31" s="862">
        <f>IF('I6 Customer Data'!U21=0,0,'I6 Customer Data'!U21)</f>
        <v>0</v>
      </c>
      <c r="V31" s="862">
        <f>IF('I6 Customer Data'!V21=0,0,'I6 Customer Data'!V21)</f>
        <v>0</v>
      </c>
      <c r="W31" s="863">
        <f>IF('I6 Customer Data'!W21=0,0,'I6 Customer Data'!W21)</f>
        <v>0</v>
      </c>
      <c r="X31" s="864"/>
    </row>
    <row r="32" spans="1:24" s="865" customFormat="1" ht="12.75">
      <c r="C32" s="847"/>
      <c r="D32" s="862"/>
      <c r="E32" s="862"/>
      <c r="F32" s="862"/>
      <c r="G32" s="862"/>
      <c r="H32" s="862"/>
      <c r="I32" s="862"/>
      <c r="J32" s="862"/>
      <c r="K32" s="862"/>
      <c r="L32" s="862"/>
      <c r="M32" s="862"/>
      <c r="N32" s="862"/>
      <c r="O32" s="862"/>
      <c r="P32" s="862"/>
      <c r="Q32" s="862"/>
      <c r="R32" s="862"/>
      <c r="S32" s="862"/>
      <c r="T32" s="862"/>
      <c r="U32" s="862"/>
      <c r="V32" s="862"/>
      <c r="W32" s="863"/>
      <c r="X32" s="864"/>
    </row>
    <row r="33" spans="1:24" s="866" customFormat="1" ht="12.75">
      <c r="B33" s="866" t="s">
        <v>792</v>
      </c>
      <c r="C33" s="884"/>
      <c r="D33" s="940">
        <f t="shared" ref="D33:W33" si="5">IF(ISERROR(D28/D30),0,D28/D30)</f>
        <v>0</v>
      </c>
      <c r="E33" s="940">
        <f t="shared" si="5"/>
        <v>0</v>
      </c>
      <c r="F33" s="940">
        <f t="shared" si="5"/>
        <v>0.71522001020779613</v>
      </c>
      <c r="G33" s="940">
        <f t="shared" si="5"/>
        <v>0</v>
      </c>
      <c r="H33" s="940">
        <f t="shared" si="5"/>
        <v>0</v>
      </c>
      <c r="I33" s="940">
        <f t="shared" si="5"/>
        <v>0</v>
      </c>
      <c r="J33" s="940">
        <f t="shared" si="5"/>
        <v>1.1239193098933543E-2</v>
      </c>
      <c r="K33" s="940">
        <f t="shared" si="5"/>
        <v>1.1315049722600955E-2</v>
      </c>
      <c r="L33" s="940">
        <f t="shared" si="5"/>
        <v>0</v>
      </c>
      <c r="M33" s="940">
        <f t="shared" si="5"/>
        <v>0</v>
      </c>
      <c r="N33" s="940">
        <f t="shared" si="5"/>
        <v>0</v>
      </c>
      <c r="O33" s="940">
        <f t="shared" si="5"/>
        <v>0</v>
      </c>
      <c r="P33" s="940">
        <f t="shared" si="5"/>
        <v>0</v>
      </c>
      <c r="Q33" s="940">
        <f t="shared" si="5"/>
        <v>0</v>
      </c>
      <c r="R33" s="940">
        <f t="shared" si="5"/>
        <v>0</v>
      </c>
      <c r="S33" s="940">
        <f t="shared" si="5"/>
        <v>0</v>
      </c>
      <c r="T33" s="940">
        <f t="shared" si="5"/>
        <v>0</v>
      </c>
      <c r="U33" s="940">
        <f t="shared" si="5"/>
        <v>0</v>
      </c>
      <c r="V33" s="940">
        <f t="shared" si="5"/>
        <v>0</v>
      </c>
      <c r="W33" s="941">
        <f t="shared" si="5"/>
        <v>0</v>
      </c>
    </row>
    <row r="34" spans="1:24" s="888" customFormat="1" ht="12.75">
      <c r="B34" s="866" t="s">
        <v>793</v>
      </c>
      <c r="C34" s="942"/>
      <c r="D34" s="940">
        <f t="shared" ref="D34:W34" si="6">IF(ISERROR(D28/D31),0,D28/D31)</f>
        <v>2.1994706058163019E-3</v>
      </c>
      <c r="E34" s="940">
        <f t="shared" si="6"/>
        <v>2.3326172156047775E-3</v>
      </c>
      <c r="F34" s="940">
        <f t="shared" si="6"/>
        <v>1.8818652923291437E-3</v>
      </c>
      <c r="G34" s="940">
        <f t="shared" si="6"/>
        <v>0</v>
      </c>
      <c r="H34" s="940">
        <f t="shared" si="6"/>
        <v>0</v>
      </c>
      <c r="I34" s="940">
        <f t="shared" si="6"/>
        <v>0</v>
      </c>
      <c r="J34" s="940">
        <f t="shared" si="6"/>
        <v>3.1154496499612908E-5</v>
      </c>
      <c r="K34" s="940">
        <f t="shared" si="6"/>
        <v>3.12165252390145E-5</v>
      </c>
      <c r="L34" s="940">
        <f t="shared" si="6"/>
        <v>5.635872727835998E-4</v>
      </c>
      <c r="M34" s="940">
        <f t="shared" si="6"/>
        <v>0</v>
      </c>
      <c r="N34" s="940">
        <f t="shared" si="6"/>
        <v>0</v>
      </c>
      <c r="O34" s="940">
        <f t="shared" si="6"/>
        <v>0</v>
      </c>
      <c r="P34" s="940">
        <f t="shared" si="6"/>
        <v>0</v>
      </c>
      <c r="Q34" s="940">
        <f t="shared" si="6"/>
        <v>0</v>
      </c>
      <c r="R34" s="940">
        <f t="shared" si="6"/>
        <v>0</v>
      </c>
      <c r="S34" s="940">
        <f t="shared" si="6"/>
        <v>0</v>
      </c>
      <c r="T34" s="940">
        <f t="shared" si="6"/>
        <v>0</v>
      </c>
      <c r="U34" s="940">
        <f t="shared" si="6"/>
        <v>0</v>
      </c>
      <c r="V34" s="940">
        <f t="shared" si="6"/>
        <v>0</v>
      </c>
      <c r="W34" s="941">
        <f t="shared" si="6"/>
        <v>0</v>
      </c>
    </row>
    <row r="35" spans="1:24" s="730" customFormat="1" ht="12.75">
      <c r="A35" s="727"/>
      <c r="B35" s="846"/>
      <c r="C35" s="844"/>
      <c r="D35" s="843"/>
      <c r="E35" s="843"/>
      <c r="F35" s="843"/>
      <c r="G35" s="843"/>
      <c r="H35" s="843"/>
      <c r="I35" s="843"/>
      <c r="J35" s="843"/>
      <c r="K35" s="843"/>
      <c r="L35" s="843"/>
      <c r="M35" s="843"/>
      <c r="N35" s="843"/>
      <c r="O35" s="843"/>
      <c r="P35" s="843"/>
      <c r="Q35" s="843"/>
      <c r="R35" s="843"/>
      <c r="S35" s="843"/>
      <c r="T35" s="843"/>
      <c r="U35" s="843"/>
      <c r="V35" s="843"/>
      <c r="W35" s="731"/>
      <c r="X35" s="843"/>
    </row>
    <row r="36" spans="1:24" s="730" customFormat="1" ht="12.75">
      <c r="B36" s="846"/>
      <c r="C36" s="844"/>
      <c r="D36" s="843"/>
      <c r="E36" s="843"/>
      <c r="F36" s="843"/>
      <c r="G36" s="843"/>
      <c r="H36" s="843"/>
      <c r="I36" s="843"/>
      <c r="J36" s="843"/>
      <c r="K36" s="843"/>
      <c r="L36" s="843"/>
      <c r="M36" s="843"/>
      <c r="N36" s="843"/>
      <c r="O36" s="843"/>
      <c r="P36" s="843"/>
      <c r="Q36" s="843"/>
      <c r="R36" s="843"/>
      <c r="S36" s="843"/>
      <c r="T36" s="843"/>
      <c r="U36" s="843"/>
      <c r="V36" s="843"/>
      <c r="W36" s="731"/>
      <c r="X36" s="843"/>
    </row>
    <row r="37" spans="1:24" s="730" customFormat="1" ht="12.75">
      <c r="B37" s="846" t="s">
        <v>1016</v>
      </c>
      <c r="C37" s="844">
        <f>SUM(D37:W37)</f>
        <v>6187500</v>
      </c>
      <c r="D37" s="843">
        <f>SUM('O4 Summary by Class &amp; Accounts'!E60:E73)+SUM('O4 Summary by Class &amp; Accounts'!E74:E76)+SUM('O4 Summary by Class &amp; Accounts'!E77) +SUM('O4 Summary by Class &amp; Accounts'!E79:E80)</f>
        <v>3099953.4179031756</v>
      </c>
      <c r="E37" s="843">
        <f>SUM('O4 Summary by Class &amp; Accounts'!F60:F73)+SUM('O4 Summary by Class &amp; Accounts'!F74:F76)+SUM('O4 Summary by Class &amp; Accounts'!F77) +SUM('O4 Summary by Class &amp; Accounts'!F79:F80)</f>
        <v>1066200.6481675906</v>
      </c>
      <c r="F37" s="843">
        <f>SUM('O4 Summary by Class &amp; Accounts'!G60:G73)+SUM('O4 Summary by Class &amp; Accounts'!G74:G76)+SUM('O4 Summary by Class &amp; Accounts'!G77) +SUM('O4 Summary by Class &amp; Accounts'!G79:G80)</f>
        <v>1544444.8964134022</v>
      </c>
      <c r="G37" s="843">
        <f>SUM('O4 Summary by Class &amp; Accounts'!H60:H73)+SUM('O4 Summary by Class &amp; Accounts'!H74:H76)+SUM('O4 Summary by Class &amp; Accounts'!H77) +SUM('O4 Summary by Class &amp; Accounts'!H79:H80)</f>
        <v>0</v>
      </c>
      <c r="H37" s="843">
        <f>SUM('O4 Summary by Class &amp; Accounts'!I60:I73)+SUM('O4 Summary by Class &amp; Accounts'!I74:I76)+SUM('O4 Summary by Class &amp; Accounts'!I77) +SUM('O4 Summary by Class &amp; Accounts'!I79:I80)</f>
        <v>0</v>
      </c>
      <c r="I37" s="843">
        <f>SUM('O4 Summary by Class &amp; Accounts'!J60:J73)+SUM('O4 Summary by Class &amp; Accounts'!J74:J76)+SUM('O4 Summary by Class &amp; Accounts'!J77) +SUM('O4 Summary by Class &amp; Accounts'!J79:J80)</f>
        <v>0</v>
      </c>
      <c r="J37" s="843">
        <f>SUM('O4 Summary by Class &amp; Accounts'!K60:K73)+SUM('O4 Summary by Class &amp; Accounts'!K74:K76)+SUM('O4 Summary by Class &amp; Accounts'!K77) +SUM('O4 Summary by Class &amp; Accounts'!K79:K80)</f>
        <v>431737.48985434702</v>
      </c>
      <c r="K37" s="843">
        <f>SUM('O4 Summary by Class &amp; Accounts'!L60:L73)+SUM('O4 Summary by Class &amp; Accounts'!L74:L76)+SUM('O4 Summary by Class &amp; Accounts'!L77) +SUM('O4 Summary by Class &amp; Accounts'!L79:L80)</f>
        <v>23689.490912913076</v>
      </c>
      <c r="L37" s="843">
        <f>SUM('O4 Summary by Class &amp; Accounts'!M60:M73)+SUM('O4 Summary by Class &amp; Accounts'!M74:M76)+SUM('O4 Summary by Class &amp; Accounts'!M77) +SUM('O4 Summary by Class &amp; Accounts'!M79:M80)</f>
        <v>21474.056748571678</v>
      </c>
      <c r="M37" s="843">
        <f>SUM('O4 Summary by Class &amp; Accounts'!N60:N73)+SUM('O4 Summary by Class &amp; Accounts'!N74:N76)+SUM('O4 Summary by Class &amp; Accounts'!N77) +SUM('O4 Summary by Class &amp; Accounts'!N79:N80)</f>
        <v>0</v>
      </c>
      <c r="N37" s="843">
        <f>SUM('O4 Summary by Class &amp; Accounts'!O60:O73)+SUM('O4 Summary by Class &amp; Accounts'!O74:O76)+SUM('O4 Summary by Class &amp; Accounts'!O77) +SUM('O4 Summary by Class &amp; Accounts'!O79:O80)</f>
        <v>0</v>
      </c>
      <c r="O37" s="843">
        <f>SUM('O4 Summary by Class &amp; Accounts'!P60:P73)+SUM('O4 Summary by Class &amp; Accounts'!P74:P76)+SUM('O4 Summary by Class &amp; Accounts'!P77) +SUM('O4 Summary by Class &amp; Accounts'!P79:P80)</f>
        <v>0</v>
      </c>
      <c r="P37" s="843">
        <f>SUM('O4 Summary by Class &amp; Accounts'!Q60:Q73)+SUM('O4 Summary by Class &amp; Accounts'!Q74:Q76)+SUM('O4 Summary by Class &amp; Accounts'!Q77) +SUM('O4 Summary by Class &amp; Accounts'!Q79:Q80)</f>
        <v>0</v>
      </c>
      <c r="Q37" s="843">
        <f>SUM('O4 Summary by Class &amp; Accounts'!R60:R73)+SUM('O4 Summary by Class &amp; Accounts'!R74:R76)+SUM('O4 Summary by Class &amp; Accounts'!R77) +SUM('O4 Summary by Class &amp; Accounts'!R79:R80)</f>
        <v>0</v>
      </c>
      <c r="R37" s="843">
        <f>SUM('O4 Summary by Class &amp; Accounts'!S60:S73)+SUM('O4 Summary by Class &amp; Accounts'!S74:S76)+SUM('O4 Summary by Class &amp; Accounts'!S77) +SUM('O4 Summary by Class &amp; Accounts'!S79:S80)</f>
        <v>0</v>
      </c>
      <c r="S37" s="843">
        <f>SUM('O4 Summary by Class &amp; Accounts'!T60:T73)+SUM('O4 Summary by Class &amp; Accounts'!T74:T76)+SUM('O4 Summary by Class &amp; Accounts'!T77) +SUM('O4 Summary by Class &amp; Accounts'!T79:T80)</f>
        <v>0</v>
      </c>
      <c r="T37" s="843">
        <f>SUM('O4 Summary by Class &amp; Accounts'!U60:U73)+SUM('O4 Summary by Class &amp; Accounts'!U74:U76)+SUM('O4 Summary by Class &amp; Accounts'!U77) +SUM('O4 Summary by Class &amp; Accounts'!U79:U80)</f>
        <v>0</v>
      </c>
      <c r="U37" s="843">
        <f>SUM('O4 Summary by Class &amp; Accounts'!V60:V73)+SUM('O4 Summary by Class &amp; Accounts'!V74:V76)+SUM('O4 Summary by Class &amp; Accounts'!V77) +SUM('O4 Summary by Class &amp; Accounts'!V79:V80)</f>
        <v>0</v>
      </c>
      <c r="V37" s="843">
        <f>SUM('O4 Summary by Class &amp; Accounts'!W60:W73)+SUM('O4 Summary by Class &amp; Accounts'!W74:W76)+SUM('O4 Summary by Class &amp; Accounts'!W77) +SUM('O4 Summary by Class &amp; Accounts'!W79:W80)</f>
        <v>0</v>
      </c>
      <c r="W37" s="731">
        <f>SUM('O4 Summary by Class &amp; Accounts'!X60:X73)+SUM('O4 Summary by Class &amp; Accounts'!X74:X76)+SUM('O4 Summary by Class &amp; Accounts'!X77) +SUM('O4 Summary by Class &amp; Accounts'!X79:X80)</f>
        <v>0</v>
      </c>
      <c r="X37" s="843"/>
    </row>
    <row r="38" spans="1:24" s="730" customFormat="1" ht="12.75">
      <c r="B38" s="846" t="s">
        <v>1017</v>
      </c>
      <c r="C38" s="844">
        <f>SUM(D38:W38)</f>
        <v>-4221999.9999999991</v>
      </c>
      <c r="D38" s="843">
        <f>'O7 Amortization'!AW80+'O7 Amortization'!AW150+'O7 Amortization'!AW220+'O7 Amortization'!AW290</f>
        <v>-2115232.8614767198</v>
      </c>
      <c r="E38" s="843">
        <f>'O7 Amortization'!AX80+'O7 Amortization'!AX150+'O7 Amortization'!AX220+'O7 Amortization'!AX290</f>
        <v>-727515.01196986961</v>
      </c>
      <c r="F38" s="843">
        <f>'O7 Amortization'!AY80+'O7 Amortization'!AY150+'O7 Amortization'!AY220+'O7 Amortization'!AY290</f>
        <v>-1053841.8347729105</v>
      </c>
      <c r="G38" s="843">
        <f>'O7 Amortization'!AZ80+'O7 Amortization'!AZ150+'O7 Amortization'!AZ220+'O7 Amortization'!AZ290</f>
        <v>0</v>
      </c>
      <c r="H38" s="843">
        <f>'O7 Amortization'!BA80+'O7 Amortization'!BA150+'O7 Amortization'!BA220+'O7 Amortization'!BA290</f>
        <v>0</v>
      </c>
      <c r="I38" s="843">
        <f>'O7 Amortization'!BB80+'O7 Amortization'!BB150+'O7 Amortization'!BB220+'O7 Amortization'!BB290</f>
        <v>0</v>
      </c>
      <c r="J38" s="843">
        <f>'O7 Amortization'!BC80+'O7 Amortization'!BC150+'O7 Amortization'!BC220+'O7 Amortization'!BC290</f>
        <v>-294593.24156202882</v>
      </c>
      <c r="K38" s="843">
        <f>'O7 Amortization'!BD80+'O7 Amortization'!BD150+'O7 Amortization'!BD220+'O7 Amortization'!BD290</f>
        <v>-16164.368587364685</v>
      </c>
      <c r="L38" s="843">
        <f>'O7 Amortization'!BE80+'O7 Amortization'!BE150+'O7 Amortization'!BE220+'O7 Amortization'!BE290</f>
        <v>-14652.681631106199</v>
      </c>
      <c r="M38" s="843">
        <f>'O7 Amortization'!BF80+'O7 Amortization'!BF150+'O7 Amortization'!BF220+'O7 Amortization'!BF290</f>
        <v>0</v>
      </c>
      <c r="N38" s="843">
        <f>'O7 Amortization'!BG80+'O7 Amortization'!BG150+'O7 Amortization'!BG220+'O7 Amortization'!BG290</f>
        <v>0</v>
      </c>
      <c r="O38" s="843">
        <f>'O7 Amortization'!BH80+'O7 Amortization'!BH150+'O7 Amortization'!BH220+'O7 Amortization'!BH290</f>
        <v>0</v>
      </c>
      <c r="P38" s="843">
        <f>'O7 Amortization'!BI80+'O7 Amortization'!BI150+'O7 Amortization'!BI220+'O7 Amortization'!BI290</f>
        <v>0</v>
      </c>
      <c r="Q38" s="843">
        <f>'O7 Amortization'!BJ80+'O7 Amortization'!BJ150+'O7 Amortization'!BJ220+'O7 Amortization'!BJ290</f>
        <v>0</v>
      </c>
      <c r="R38" s="843">
        <f>'O7 Amortization'!BK80+'O7 Amortization'!BK150+'O7 Amortization'!BK220+'O7 Amortization'!BK290</f>
        <v>0</v>
      </c>
      <c r="S38" s="843">
        <f>'O7 Amortization'!BL80+'O7 Amortization'!BL150+'O7 Amortization'!BL220+'O7 Amortization'!BL290</f>
        <v>0</v>
      </c>
      <c r="T38" s="843">
        <f>'O7 Amortization'!BM80+'O7 Amortization'!BM150+'O7 Amortization'!BM220+'O7 Amortization'!BM290</f>
        <v>0</v>
      </c>
      <c r="U38" s="843">
        <f>'O7 Amortization'!BN80+'O7 Amortization'!BN150+'O7 Amortization'!BN220+'O7 Amortization'!BN290</f>
        <v>0</v>
      </c>
      <c r="V38" s="843">
        <f>'O7 Amortization'!BO80+'O7 Amortization'!BO150+'O7 Amortization'!BO220+'O7 Amortization'!BO290</f>
        <v>0</v>
      </c>
      <c r="W38" s="731">
        <f>'O7 Amortization'!BP80+'O7 Amortization'!BP150+'O7 Amortization'!BP220+'O7 Amortization'!BP290</f>
        <v>0</v>
      </c>
      <c r="X38" s="843"/>
    </row>
    <row r="39" spans="1:24" s="730" customFormat="1" ht="12.75">
      <c r="B39" s="846" t="s">
        <v>1018</v>
      </c>
      <c r="C39" s="844">
        <f>SUM(D39:W39)</f>
        <v>1965500.0000000005</v>
      </c>
      <c r="D39" s="843">
        <f>D37+D38</f>
        <v>984720.55642645573</v>
      </c>
      <c r="E39" s="843">
        <f t="shared" ref="E39:W39" si="7">E37+E38</f>
        <v>338685.636197721</v>
      </c>
      <c r="F39" s="843">
        <f t="shared" si="7"/>
        <v>490603.06164049171</v>
      </c>
      <c r="G39" s="843">
        <f t="shared" si="7"/>
        <v>0</v>
      </c>
      <c r="H39" s="843">
        <f t="shared" si="7"/>
        <v>0</v>
      </c>
      <c r="I39" s="843">
        <f t="shared" si="7"/>
        <v>0</v>
      </c>
      <c r="J39" s="843">
        <f t="shared" si="7"/>
        <v>137144.2482923182</v>
      </c>
      <c r="K39" s="843">
        <f t="shared" si="7"/>
        <v>7525.122325548391</v>
      </c>
      <c r="L39" s="843">
        <f t="shared" si="7"/>
        <v>6821.375117465479</v>
      </c>
      <c r="M39" s="843">
        <f t="shared" si="7"/>
        <v>0</v>
      </c>
      <c r="N39" s="843">
        <f t="shared" si="7"/>
        <v>0</v>
      </c>
      <c r="O39" s="843">
        <f t="shared" si="7"/>
        <v>0</v>
      </c>
      <c r="P39" s="843">
        <f t="shared" si="7"/>
        <v>0</v>
      </c>
      <c r="Q39" s="843">
        <f t="shared" si="7"/>
        <v>0</v>
      </c>
      <c r="R39" s="843">
        <f t="shared" si="7"/>
        <v>0</v>
      </c>
      <c r="S39" s="843">
        <f t="shared" si="7"/>
        <v>0</v>
      </c>
      <c r="T39" s="843">
        <f t="shared" si="7"/>
        <v>0</v>
      </c>
      <c r="U39" s="843">
        <f t="shared" si="7"/>
        <v>0</v>
      </c>
      <c r="V39" s="843">
        <f t="shared" si="7"/>
        <v>0</v>
      </c>
      <c r="W39" s="731">
        <f t="shared" si="7"/>
        <v>0</v>
      </c>
      <c r="X39" s="843"/>
    </row>
    <row r="40" spans="1:24" s="730" customFormat="1" ht="12.75">
      <c r="B40" s="846"/>
      <c r="C40" s="844"/>
      <c r="D40" s="843"/>
      <c r="E40" s="843"/>
      <c r="F40" s="843"/>
      <c r="G40" s="843"/>
      <c r="H40" s="843"/>
      <c r="I40" s="843"/>
      <c r="J40" s="843"/>
      <c r="K40" s="843"/>
      <c r="L40" s="843"/>
      <c r="M40" s="843"/>
      <c r="N40" s="843"/>
      <c r="O40" s="843"/>
      <c r="P40" s="843"/>
      <c r="Q40" s="843"/>
      <c r="R40" s="843"/>
      <c r="S40" s="843"/>
      <c r="T40" s="843"/>
      <c r="U40" s="843"/>
      <c r="V40" s="843"/>
      <c r="W40" s="731"/>
      <c r="X40" s="843"/>
    </row>
    <row r="41" spans="1:24" s="730" customFormat="1" ht="12.75">
      <c r="B41" s="846" t="s">
        <v>1019</v>
      </c>
      <c r="C41" s="844">
        <f>SUM(D41:W41)</f>
        <v>320000.00000000006</v>
      </c>
      <c r="D41" s="843">
        <f>'O7 Amortization'!AW364+'O7 Amortization'!AW436+'O7 Amortization'!AW509+'O7 Amortization'!AW582</f>
        <v>160320.82322893187</v>
      </c>
      <c r="E41" s="843">
        <f>'O7 Amortization'!AX364+'O7 Amortization'!AX436+'O7 Amortization'!AX509+'O7 Amortization'!AX582</f>
        <v>55140.882006243082</v>
      </c>
      <c r="F41" s="843">
        <f>'O7 Amortization'!AY364+'O7 Amortization'!AY436+'O7 Amortization'!AY509+'O7 Amortization'!AY582</f>
        <v>79874.321915521417</v>
      </c>
      <c r="G41" s="843">
        <f>'O7 Amortization'!AZ364+'O7 Amortization'!AZ436+'O7 Amortization'!AZ509+'O7 Amortization'!AZ582</f>
        <v>0</v>
      </c>
      <c r="H41" s="843">
        <f>'O7 Amortization'!BA364+'O7 Amortization'!BA436+'O7 Amortization'!BA509+'O7 Amortization'!BA582</f>
        <v>0</v>
      </c>
      <c r="I41" s="843">
        <f>'O7 Amortization'!BB364+'O7 Amortization'!BB436+'O7 Amortization'!BB509+'O7 Amortization'!BB582</f>
        <v>0</v>
      </c>
      <c r="J41" s="843">
        <f>'O7 Amortization'!BC364+'O7 Amortization'!BC436+'O7 Amortization'!BC509+'O7 Amortization'!BC582</f>
        <v>22328.241899537948</v>
      </c>
      <c r="K41" s="843">
        <f>'O7 Amortization'!BD364+'O7 Amortization'!BD436+'O7 Amortization'!BD509+'O7 Amortization'!BD582</f>
        <v>1225.1534694355046</v>
      </c>
      <c r="L41" s="843">
        <f>'O7 Amortization'!BE364+'O7 Amortization'!BE436+'O7 Amortization'!BE509+'O7 Amortization'!BE582</f>
        <v>1110.5774803301717</v>
      </c>
      <c r="M41" s="843">
        <f>'O7 Amortization'!BF364+'O7 Amortization'!BF436+'O7 Amortization'!BF509+'O7 Amortization'!BF582</f>
        <v>0</v>
      </c>
      <c r="N41" s="843">
        <f>'O7 Amortization'!BG364+'O7 Amortization'!BG436+'O7 Amortization'!BG509+'O7 Amortization'!BG582</f>
        <v>0</v>
      </c>
      <c r="O41" s="843">
        <f>'O7 Amortization'!BH364+'O7 Amortization'!BH436+'O7 Amortization'!BH509+'O7 Amortization'!BH582</f>
        <v>0</v>
      </c>
      <c r="P41" s="843">
        <f>'O7 Amortization'!BI364+'O7 Amortization'!BI436+'O7 Amortization'!BI509+'O7 Amortization'!BI582</f>
        <v>0</v>
      </c>
      <c r="Q41" s="843">
        <f>'O7 Amortization'!BJ364+'O7 Amortization'!BJ436+'O7 Amortization'!BJ509+'O7 Amortization'!BJ582</f>
        <v>0</v>
      </c>
      <c r="R41" s="843">
        <f>'O7 Amortization'!BK364+'O7 Amortization'!BK436+'O7 Amortization'!BK509+'O7 Amortization'!BK582</f>
        <v>0</v>
      </c>
      <c r="S41" s="843">
        <f>'O7 Amortization'!BL364+'O7 Amortization'!BL436+'O7 Amortization'!BL509+'O7 Amortization'!BL582</f>
        <v>0</v>
      </c>
      <c r="T41" s="843">
        <f>'O7 Amortization'!BM364+'O7 Amortization'!BM436+'O7 Amortization'!BM509+'O7 Amortization'!BM582</f>
        <v>0</v>
      </c>
      <c r="U41" s="843">
        <f>'O7 Amortization'!BN364+'O7 Amortization'!BN436+'O7 Amortization'!BN509+'O7 Amortization'!BN582</f>
        <v>0</v>
      </c>
      <c r="V41" s="843">
        <f>'O7 Amortization'!BO364+'O7 Amortization'!BO436+'O7 Amortization'!BO509+'O7 Amortization'!BO582</f>
        <v>0</v>
      </c>
      <c r="W41" s="731">
        <f>'O7 Amortization'!BP364+'O7 Amortization'!BP436+'O7 Amortization'!BP509+'O7 Amortization'!BP582</f>
        <v>0</v>
      </c>
      <c r="X41" s="843"/>
    </row>
    <row r="42" spans="1:24" s="730" customFormat="1" ht="12.75">
      <c r="B42" s="846"/>
      <c r="C42" s="844"/>
      <c r="D42" s="843"/>
      <c r="E42" s="843"/>
      <c r="F42" s="843"/>
      <c r="G42" s="843"/>
      <c r="H42" s="843"/>
      <c r="I42" s="843"/>
      <c r="J42" s="843"/>
      <c r="K42" s="843"/>
      <c r="L42" s="843"/>
      <c r="M42" s="843"/>
      <c r="N42" s="843"/>
      <c r="O42" s="843"/>
      <c r="P42" s="843"/>
      <c r="Q42" s="843"/>
      <c r="R42" s="843"/>
      <c r="S42" s="843"/>
      <c r="T42" s="843"/>
      <c r="U42" s="843"/>
      <c r="V42" s="843"/>
      <c r="W42" s="731"/>
      <c r="X42" s="843"/>
    </row>
    <row r="43" spans="1:24" s="730" customFormat="1" ht="12.75">
      <c r="B43" s="957" t="s">
        <v>419</v>
      </c>
      <c r="C43" s="965">
        <f>SUM(D43:W43)</f>
        <v>14586650.000000004</v>
      </c>
      <c r="D43" s="966">
        <f>'O6 Source Data for E2'!D99</f>
        <v>7286994.4551457241</v>
      </c>
      <c r="E43" s="966">
        <f>'O6 Source Data for E2'!E99</f>
        <v>2522800.2637391775</v>
      </c>
      <c r="F43" s="966">
        <f>'O6 Source Data for E2'!F99</f>
        <v>3680773.7068402441</v>
      </c>
      <c r="G43" s="966">
        <f>'O6 Source Data for E2'!G99</f>
        <v>0</v>
      </c>
      <c r="H43" s="966">
        <f>'O6 Source Data for E2'!H99</f>
        <v>0</v>
      </c>
      <c r="I43" s="966">
        <f>'O6 Source Data for E2'!I99</f>
        <v>0</v>
      </c>
      <c r="J43" s="966">
        <f>'O6 Source Data for E2'!J99</f>
        <v>992024.63486041268</v>
      </c>
      <c r="K43" s="966">
        <f>'O6 Source Data for E2'!K99</f>
        <v>54434.23437106538</v>
      </c>
      <c r="L43" s="966">
        <f>'O6 Source Data for E2'!L99</f>
        <v>49622.705043377151</v>
      </c>
      <c r="M43" s="966">
        <f>'O6 Source Data for E2'!M99</f>
        <v>0</v>
      </c>
      <c r="N43" s="966">
        <f>'O6 Source Data for E2'!N99</f>
        <v>0</v>
      </c>
      <c r="O43" s="966">
        <f>'O6 Source Data for E2'!O99</f>
        <v>0</v>
      </c>
      <c r="P43" s="966">
        <f>'O6 Source Data for E2'!P99</f>
        <v>0</v>
      </c>
      <c r="Q43" s="966">
        <f>'O6 Source Data for E2'!Q99</f>
        <v>0</v>
      </c>
      <c r="R43" s="966">
        <f>'O6 Source Data for E2'!R99</f>
        <v>0</v>
      </c>
      <c r="S43" s="966">
        <f>'O6 Source Data for E2'!S99</f>
        <v>0</v>
      </c>
      <c r="T43" s="966">
        <f>'O6 Source Data for E2'!T99</f>
        <v>0</v>
      </c>
      <c r="U43" s="966">
        <f>'O6 Source Data for E2'!U99</f>
        <v>0</v>
      </c>
      <c r="V43" s="966">
        <f>'O6 Source Data for E2'!V99</f>
        <v>0</v>
      </c>
      <c r="W43" s="967">
        <f>'O6 Source Data for E2'!W99</f>
        <v>0</v>
      </c>
      <c r="X43" s="843"/>
    </row>
    <row r="44" spans="1:24" s="730" customFormat="1" ht="12.75">
      <c r="B44" s="846"/>
      <c r="C44" s="844"/>
      <c r="D44" s="843"/>
      <c r="E44" s="843"/>
      <c r="F44" s="843"/>
      <c r="G44" s="843"/>
      <c r="H44" s="843"/>
      <c r="I44" s="843"/>
      <c r="J44" s="843"/>
      <c r="K44" s="843"/>
      <c r="L44" s="843"/>
      <c r="M44" s="843"/>
      <c r="N44" s="843"/>
      <c r="O44" s="843"/>
      <c r="P44" s="843"/>
      <c r="Q44" s="843"/>
      <c r="R44" s="843"/>
      <c r="S44" s="843"/>
      <c r="T44" s="843"/>
      <c r="U44" s="843"/>
      <c r="V44" s="843"/>
      <c r="W44" s="731"/>
      <c r="X44" s="843"/>
    </row>
    <row r="45" spans="1:24" s="730" customFormat="1" ht="12.75">
      <c r="B45" s="957" t="s">
        <v>1025</v>
      </c>
      <c r="C45" s="965">
        <f>SUM(D45:W45)</f>
        <v>1482000</v>
      </c>
      <c r="D45" s="966">
        <f>SUM('O4 Summary by Class &amp; Accounts'!E166:E191) + 'O4 Summary by Class &amp; Accounts'!E200+ SUM('O4 Summary by Class &amp; Accounts'!E202:E205)</f>
        <v>884175.92851668969</v>
      </c>
      <c r="E45" s="966">
        <f>SUM('O4 Summary by Class &amp; Accounts'!F166:F191) + 'O4 Summary by Class &amp; Accounts'!F200+ SUM('O4 Summary by Class &amp; Accounts'!F202:F205)</f>
        <v>250602.10048643738</v>
      </c>
      <c r="F45" s="966">
        <f>SUM('O4 Summary by Class &amp; Accounts'!G166:G191) + 'O4 Summary by Class &amp; Accounts'!G200+ SUM('O4 Summary by Class &amp; Accounts'!G202:G205)</f>
        <v>274576.60306409799</v>
      </c>
      <c r="G45" s="966">
        <f>SUM('O4 Summary by Class &amp; Accounts'!H166:H191) + 'O4 Summary by Class &amp; Accounts'!H200+ SUM('O4 Summary by Class &amp; Accounts'!H202:H205)</f>
        <v>0</v>
      </c>
      <c r="H45" s="966">
        <f>SUM('O4 Summary by Class &amp; Accounts'!I166:I191) + 'O4 Summary by Class &amp; Accounts'!I200+ SUM('O4 Summary by Class &amp; Accounts'!I202:I205)</f>
        <v>0</v>
      </c>
      <c r="I45" s="966">
        <f>SUM('O4 Summary by Class &amp; Accounts'!J166:J191) + 'O4 Summary by Class &amp; Accounts'!J200+ SUM('O4 Summary by Class &amp; Accounts'!J202:J205)</f>
        <v>0</v>
      </c>
      <c r="J45" s="966">
        <f>SUM('O4 Summary by Class &amp; Accounts'!K166:K191) + 'O4 Summary by Class &amp; Accounts'!K200+ SUM('O4 Summary by Class &amp; Accounts'!K202:K205)</f>
        <v>64990.630519547485</v>
      </c>
      <c r="K45" s="966">
        <f>SUM('O4 Summary by Class &amp; Accounts'!L166:L191) + 'O4 Summary by Class &amp; Accounts'!L200+ SUM('O4 Summary by Class &amp; Accounts'!L202:L205)</f>
        <v>4067.7030412484655</v>
      </c>
      <c r="L45" s="966">
        <f>SUM('O4 Summary by Class &amp; Accounts'!M166:M191) + 'O4 Summary by Class &amp; Accounts'!M200+ SUM('O4 Summary by Class &amp; Accounts'!M202:M205)</f>
        <v>3587.0343719789998</v>
      </c>
      <c r="M45" s="966">
        <f>SUM('O4 Summary by Class &amp; Accounts'!N166:N191) + 'O4 Summary by Class &amp; Accounts'!N200+ SUM('O4 Summary by Class &amp; Accounts'!N202:N205)</f>
        <v>0</v>
      </c>
      <c r="N45" s="966">
        <f>SUM('O4 Summary by Class &amp; Accounts'!O166:O191) + 'O4 Summary by Class &amp; Accounts'!O200+ SUM('O4 Summary by Class &amp; Accounts'!O202:O205)</f>
        <v>0</v>
      </c>
      <c r="O45" s="966">
        <f>SUM('O4 Summary by Class &amp; Accounts'!P166:P191) + 'O4 Summary by Class &amp; Accounts'!P200+ SUM('O4 Summary by Class &amp; Accounts'!P202:P205)</f>
        <v>0</v>
      </c>
      <c r="P45" s="966">
        <f>SUM('O4 Summary by Class &amp; Accounts'!Q166:Q191) + 'O4 Summary by Class &amp; Accounts'!Q200+ SUM('O4 Summary by Class &amp; Accounts'!Q202:Q205)</f>
        <v>0</v>
      </c>
      <c r="Q45" s="966">
        <f>SUM('O4 Summary by Class &amp; Accounts'!R166:R191) + 'O4 Summary by Class &amp; Accounts'!R200+ SUM('O4 Summary by Class &amp; Accounts'!R202:R205)</f>
        <v>0</v>
      </c>
      <c r="R45" s="966">
        <f>SUM('O4 Summary by Class &amp; Accounts'!S166:S191) + 'O4 Summary by Class &amp; Accounts'!S200+ SUM('O4 Summary by Class &amp; Accounts'!S202:S205)</f>
        <v>0</v>
      </c>
      <c r="S45" s="966">
        <f>SUM('O4 Summary by Class &amp; Accounts'!T166:T191) + 'O4 Summary by Class &amp; Accounts'!T200+ SUM('O4 Summary by Class &amp; Accounts'!T202:T205)</f>
        <v>0</v>
      </c>
      <c r="T45" s="966">
        <f>SUM('O4 Summary by Class &amp; Accounts'!U166:U191) + 'O4 Summary by Class &amp; Accounts'!U200+ SUM('O4 Summary by Class &amp; Accounts'!U202:U205)</f>
        <v>0</v>
      </c>
      <c r="U45" s="966">
        <f>SUM('O4 Summary by Class &amp; Accounts'!V166:V191) + 'O4 Summary by Class &amp; Accounts'!V200+ SUM('O4 Summary by Class &amp; Accounts'!V202:V205)</f>
        <v>0</v>
      </c>
      <c r="V45" s="966">
        <f>SUM('O4 Summary by Class &amp; Accounts'!W166:W191) + 'O4 Summary by Class &amp; Accounts'!W200+ SUM('O4 Summary by Class &amp; Accounts'!W202:W205)</f>
        <v>0</v>
      </c>
      <c r="W45" s="967">
        <f>SUM('O4 Summary by Class &amp; Accounts'!X166:X191) + 'O4 Summary by Class &amp; Accounts'!X200+ SUM('O4 Summary by Class &amp; Accounts'!X202:X205)</f>
        <v>0</v>
      </c>
      <c r="X45" s="843"/>
    </row>
    <row r="46" spans="1:24" s="730" customFormat="1" ht="12.75">
      <c r="B46" s="846"/>
      <c r="C46" s="844"/>
      <c r="D46" s="843"/>
      <c r="E46" s="843"/>
      <c r="F46" s="843"/>
      <c r="G46" s="843"/>
      <c r="H46" s="843"/>
      <c r="I46" s="843"/>
      <c r="J46" s="843"/>
      <c r="K46" s="843"/>
      <c r="L46" s="843"/>
      <c r="M46" s="843"/>
      <c r="N46" s="843"/>
      <c r="O46" s="843"/>
      <c r="P46" s="843"/>
      <c r="Q46" s="843"/>
      <c r="R46" s="843"/>
      <c r="S46" s="843"/>
      <c r="T46" s="843"/>
      <c r="U46" s="843"/>
      <c r="V46" s="843"/>
      <c r="W46" s="731"/>
      <c r="X46" s="843"/>
    </row>
    <row r="47" spans="1:24" s="730" customFormat="1" ht="12.75">
      <c r="B47" s="957" t="s">
        <v>1020</v>
      </c>
      <c r="C47" s="965">
        <f>SUM(D47:W47)</f>
        <v>2864000</v>
      </c>
      <c r="D47" s="966">
        <f>'O6 Source Data for E2'!D152</f>
        <v>1719738.9222830823</v>
      </c>
      <c r="E47" s="966">
        <f>'O6 Source Data for E2'!E152</f>
        <v>483883.54406741017</v>
      </c>
      <c r="F47" s="966">
        <f>'O6 Source Data for E2'!F152</f>
        <v>523074.64449477312</v>
      </c>
      <c r="G47" s="966">
        <f>'O6 Source Data for E2'!G152</f>
        <v>0</v>
      </c>
      <c r="H47" s="966">
        <f>'O6 Source Data for E2'!H152</f>
        <v>0</v>
      </c>
      <c r="I47" s="966">
        <f>'O6 Source Data for E2'!I152</f>
        <v>0</v>
      </c>
      <c r="J47" s="966">
        <f>'O6 Source Data for E2'!J152</f>
        <v>122743.4283201736</v>
      </c>
      <c r="K47" s="966">
        <f>'O6 Source Data for E2'!K152</f>
        <v>7743.1860549297025</v>
      </c>
      <c r="L47" s="966">
        <f>'O6 Source Data for E2'!L152</f>
        <v>6816.2747796310141</v>
      </c>
      <c r="M47" s="966">
        <f>'O6 Source Data for E2'!M152</f>
        <v>0</v>
      </c>
      <c r="N47" s="966">
        <f>'O6 Source Data for E2'!N152</f>
        <v>0</v>
      </c>
      <c r="O47" s="966">
        <f>'O6 Source Data for E2'!O152</f>
        <v>0</v>
      </c>
      <c r="P47" s="966">
        <f>'O6 Source Data for E2'!P152</f>
        <v>0</v>
      </c>
      <c r="Q47" s="966">
        <f>'O6 Source Data for E2'!Q152</f>
        <v>0</v>
      </c>
      <c r="R47" s="966">
        <f>'O6 Source Data for E2'!R152</f>
        <v>0</v>
      </c>
      <c r="S47" s="966">
        <f>'O6 Source Data for E2'!S152</f>
        <v>0</v>
      </c>
      <c r="T47" s="966">
        <f>'O6 Source Data for E2'!T152</f>
        <v>0</v>
      </c>
      <c r="U47" s="966">
        <f>'O6 Source Data for E2'!U152</f>
        <v>0</v>
      </c>
      <c r="V47" s="966">
        <f>'O6 Source Data for E2'!V152</f>
        <v>0</v>
      </c>
      <c r="W47" s="967">
        <f>'O6 Source Data for E2'!W152</f>
        <v>0</v>
      </c>
      <c r="X47" s="843"/>
    </row>
    <row r="48" spans="1:24" s="730" customFormat="1" ht="12.75">
      <c r="B48" s="846"/>
      <c r="C48" s="844"/>
      <c r="D48" s="843"/>
      <c r="E48" s="843"/>
      <c r="F48" s="843"/>
      <c r="G48" s="843"/>
      <c r="H48" s="843"/>
      <c r="I48" s="843"/>
      <c r="J48" s="843"/>
      <c r="K48" s="843"/>
      <c r="L48" s="843"/>
      <c r="M48" s="843"/>
      <c r="N48" s="843"/>
      <c r="O48" s="843"/>
      <c r="P48" s="843"/>
      <c r="Q48" s="843"/>
      <c r="R48" s="843"/>
      <c r="S48" s="843"/>
      <c r="T48" s="843"/>
      <c r="U48" s="843"/>
      <c r="V48" s="843"/>
      <c r="W48" s="731"/>
      <c r="X48" s="843"/>
    </row>
    <row r="49" spans="1:24" s="730" customFormat="1" ht="12.75">
      <c r="B49" s="846" t="s">
        <v>1157</v>
      </c>
      <c r="C49" s="844"/>
      <c r="D49" s="843"/>
      <c r="E49" s="843"/>
      <c r="F49" s="843"/>
      <c r="G49" s="843"/>
      <c r="H49" s="843"/>
      <c r="I49" s="843"/>
      <c r="J49" s="843"/>
      <c r="K49" s="843"/>
      <c r="L49" s="843"/>
      <c r="M49" s="843"/>
      <c r="N49" s="843"/>
      <c r="O49" s="843"/>
      <c r="P49" s="843"/>
      <c r="Q49" s="843"/>
      <c r="R49" s="843"/>
      <c r="S49" s="843"/>
      <c r="T49" s="843"/>
      <c r="U49" s="843"/>
      <c r="V49" s="843"/>
      <c r="W49" s="731"/>
      <c r="X49" s="843"/>
    </row>
    <row r="50" spans="1:24" s="730" customFormat="1" ht="12.75">
      <c r="A50" s="880"/>
      <c r="B50" s="839" t="s">
        <v>246</v>
      </c>
      <c r="C50" s="844">
        <f>SUM(D50:W50)</f>
        <v>3861500</v>
      </c>
      <c r="D50" s="843">
        <f>'O4 Summary by Class &amp; Accounts'!E36</f>
        <v>1451771.081113707</v>
      </c>
      <c r="E50" s="843">
        <f>'O4 Summary by Class &amp; Accounts'!F36</f>
        <v>679682.79966693348</v>
      </c>
      <c r="F50" s="843">
        <f>'O4 Summary by Class &amp; Accounts'!G36</f>
        <v>1727471.617715867</v>
      </c>
      <c r="G50" s="843">
        <f>'O4 Summary by Class &amp; Accounts'!H36</f>
        <v>0</v>
      </c>
      <c r="H50" s="843">
        <f>'O4 Summary by Class &amp; Accounts'!I36</f>
        <v>0</v>
      </c>
      <c r="I50" s="843">
        <f>'O4 Summary by Class &amp; Accounts'!J36</f>
        <v>0</v>
      </c>
      <c r="J50" s="843">
        <f>'O4 Summary by Class &amp; Accounts'!K36</f>
        <v>0</v>
      </c>
      <c r="K50" s="843">
        <f>'O4 Summary by Class &amp; Accounts'!L36</f>
        <v>0</v>
      </c>
      <c r="L50" s="843">
        <f>'O4 Summary by Class &amp; Accounts'!M36</f>
        <v>2574.5015034925359</v>
      </c>
      <c r="M50" s="843">
        <f>'O4 Summary by Class &amp; Accounts'!N35</f>
        <v>0</v>
      </c>
      <c r="N50" s="843">
        <f>'O4 Summary by Class &amp; Accounts'!O35</f>
        <v>0</v>
      </c>
      <c r="O50" s="843">
        <f>'O4 Summary by Class &amp; Accounts'!P35</f>
        <v>0</v>
      </c>
      <c r="P50" s="843">
        <f>'O4 Summary by Class &amp; Accounts'!Q35</f>
        <v>0</v>
      </c>
      <c r="Q50" s="843">
        <f>'O4 Summary by Class &amp; Accounts'!R35</f>
        <v>0</v>
      </c>
      <c r="R50" s="843">
        <f>'O4 Summary by Class &amp; Accounts'!S35</f>
        <v>0</v>
      </c>
      <c r="S50" s="843">
        <f>'O4 Summary by Class &amp; Accounts'!T35</f>
        <v>0</v>
      </c>
      <c r="T50" s="843">
        <f>'O4 Summary by Class &amp; Accounts'!U35</f>
        <v>0</v>
      </c>
      <c r="U50" s="843">
        <f>'O4 Summary by Class &amp; Accounts'!V35</f>
        <v>0</v>
      </c>
      <c r="V50" s="843">
        <f>'O4 Summary by Class &amp; Accounts'!W35</f>
        <v>0</v>
      </c>
      <c r="W50" s="731">
        <f>'O4 Summary by Class &amp; Accounts'!X35</f>
        <v>0</v>
      </c>
      <c r="X50" s="843"/>
    </row>
    <row r="51" spans="1:24" s="730" customFormat="1" ht="12.75">
      <c r="A51" s="845"/>
      <c r="B51" s="839" t="s">
        <v>247</v>
      </c>
      <c r="C51" s="844">
        <f t="shared" ref="C51:C63" si="8">SUM(D51:W51)</f>
        <v>0</v>
      </c>
      <c r="D51" s="843">
        <f>'O4 Summary by Class &amp; Accounts'!E40</f>
        <v>0</v>
      </c>
      <c r="E51" s="843">
        <f>'O4 Summary by Class &amp; Accounts'!F40</f>
        <v>0</v>
      </c>
      <c r="F51" s="843">
        <f>'O4 Summary by Class &amp; Accounts'!G40</f>
        <v>0</v>
      </c>
      <c r="G51" s="843">
        <f>'O4 Summary by Class &amp; Accounts'!H40</f>
        <v>0</v>
      </c>
      <c r="H51" s="843">
        <f>'O4 Summary by Class &amp; Accounts'!I40</f>
        <v>0</v>
      </c>
      <c r="I51" s="843">
        <f>'O4 Summary by Class &amp; Accounts'!J40</f>
        <v>0</v>
      </c>
      <c r="J51" s="843">
        <f>'O4 Summary by Class &amp; Accounts'!K40</f>
        <v>0</v>
      </c>
      <c r="K51" s="843">
        <f>'O4 Summary by Class &amp; Accounts'!L40</f>
        <v>0</v>
      </c>
      <c r="L51" s="843">
        <f>'O4 Summary by Class &amp; Accounts'!M40</f>
        <v>0</v>
      </c>
      <c r="M51" s="843">
        <f>'O4 Summary by Class &amp; Accounts'!N40</f>
        <v>0</v>
      </c>
      <c r="N51" s="843">
        <f>'O4 Summary by Class &amp; Accounts'!O40</f>
        <v>0</v>
      </c>
      <c r="O51" s="843">
        <f>'O4 Summary by Class &amp; Accounts'!P40</f>
        <v>0</v>
      </c>
      <c r="P51" s="843">
        <f>'O4 Summary by Class &amp; Accounts'!Q40</f>
        <v>0</v>
      </c>
      <c r="Q51" s="843">
        <f>'O4 Summary by Class &amp; Accounts'!R40</f>
        <v>0</v>
      </c>
      <c r="R51" s="843">
        <f>'O4 Summary by Class &amp; Accounts'!S40</f>
        <v>0</v>
      </c>
      <c r="S51" s="843">
        <f>'O4 Summary by Class &amp; Accounts'!T40</f>
        <v>0</v>
      </c>
      <c r="T51" s="843">
        <f>'O4 Summary by Class &amp; Accounts'!U40</f>
        <v>0</v>
      </c>
      <c r="U51" s="843">
        <f>'O4 Summary by Class &amp; Accounts'!V40</f>
        <v>0</v>
      </c>
      <c r="V51" s="843">
        <f>'O4 Summary by Class &amp; Accounts'!W40</f>
        <v>0</v>
      </c>
      <c r="W51" s="731">
        <f>'O4 Summary by Class &amp; Accounts'!X40</f>
        <v>0</v>
      </c>
      <c r="X51" s="843"/>
    </row>
    <row r="52" spans="1:24" s="730" customFormat="1" ht="12.75">
      <c r="A52" s="845"/>
      <c r="B52" s="839" t="s">
        <v>1153</v>
      </c>
      <c r="C52" s="844">
        <f t="shared" si="8"/>
        <v>134000</v>
      </c>
      <c r="D52" s="843">
        <f>'O4 Summary by Class &amp; Accounts'!E23</f>
        <v>45994.128191287193</v>
      </c>
      <c r="E52" s="843">
        <f>'O4 Summary by Class &amp; Accounts'!F23</f>
        <v>24392.300192816088</v>
      </c>
      <c r="F52" s="843">
        <f>'O4 Summary by Class &amp; Accounts'!G23</f>
        <v>62872.327949204824</v>
      </c>
      <c r="G52" s="843">
        <f>'O4 Summary by Class &amp; Accounts'!H23</f>
        <v>0</v>
      </c>
      <c r="H52" s="843">
        <f>'O4 Summary by Class &amp; Accounts'!I23</f>
        <v>0</v>
      </c>
      <c r="I52" s="843">
        <f>'O4 Summary by Class &amp; Accounts'!J23</f>
        <v>0</v>
      </c>
      <c r="J52" s="843">
        <f>'O4 Summary by Class &amp; Accounts'!K23</f>
        <v>426.00974956452319</v>
      </c>
      <c r="K52" s="843">
        <f>'O4 Summary by Class &amp; Accounts'!L23</f>
        <v>54.139562503214343</v>
      </c>
      <c r="L52" s="843">
        <f>'O4 Summary by Class &amp; Accounts'!M23</f>
        <v>261.09435462415081</v>
      </c>
      <c r="M52" s="843">
        <f>'O4 Summary by Class &amp; Accounts'!N23</f>
        <v>0</v>
      </c>
      <c r="N52" s="843">
        <f>'O4 Summary by Class &amp; Accounts'!O23</f>
        <v>0</v>
      </c>
      <c r="O52" s="843">
        <f>'O4 Summary by Class &amp; Accounts'!P23</f>
        <v>0</v>
      </c>
      <c r="P52" s="843">
        <f>'O4 Summary by Class &amp; Accounts'!Q23</f>
        <v>0</v>
      </c>
      <c r="Q52" s="843">
        <f>'O4 Summary by Class &amp; Accounts'!R23</f>
        <v>0</v>
      </c>
      <c r="R52" s="843">
        <f>'O4 Summary by Class &amp; Accounts'!S23</f>
        <v>0</v>
      </c>
      <c r="S52" s="843">
        <f>'O4 Summary by Class &amp; Accounts'!T23</f>
        <v>0</v>
      </c>
      <c r="T52" s="843">
        <f>'O4 Summary by Class &amp; Accounts'!U23</f>
        <v>0</v>
      </c>
      <c r="U52" s="843">
        <f>'O4 Summary by Class &amp; Accounts'!V23</f>
        <v>0</v>
      </c>
      <c r="V52" s="843">
        <f>'O4 Summary by Class &amp; Accounts'!W23</f>
        <v>0</v>
      </c>
      <c r="W52" s="731">
        <f>'O4 Summary by Class &amp; Accounts'!X23</f>
        <v>0</v>
      </c>
      <c r="X52" s="843"/>
    </row>
    <row r="53" spans="1:24" s="730" customFormat="1" ht="12.75">
      <c r="A53" s="845"/>
      <c r="B53" s="839" t="s">
        <v>1154</v>
      </c>
      <c r="C53" s="844">
        <f t="shared" si="8"/>
        <v>49000</v>
      </c>
      <c r="D53" s="843">
        <f>'O4 Summary by Class &amp; Accounts'!E26</f>
        <v>16818.748368455763</v>
      </c>
      <c r="E53" s="843">
        <f>'O4 Summary by Class &amp; Accounts'!F26</f>
        <v>8919.5724585670778</v>
      </c>
      <c r="F53" s="843">
        <f>'O4 Summary by Class &amp; Accounts'!G26</f>
        <v>22990.62738441072</v>
      </c>
      <c r="G53" s="843">
        <f>'O4 Summary by Class &amp; Accounts'!H26</f>
        <v>0</v>
      </c>
      <c r="H53" s="843">
        <f>'O4 Summary by Class &amp; Accounts'!I26</f>
        <v>0</v>
      </c>
      <c r="I53" s="843">
        <f>'O4 Summary by Class &amp; Accounts'!J26</f>
        <v>0</v>
      </c>
      <c r="J53" s="843">
        <f>'O4 Summary by Class &amp; Accounts'!K26</f>
        <v>155.779684542251</v>
      </c>
      <c r="K53" s="843">
        <f>'O4 Summary by Class &amp; Accounts'!L26</f>
        <v>19.797302706399275</v>
      </c>
      <c r="L53" s="843">
        <f>'O4 Summary by Class &amp; Accounts'!M26</f>
        <v>95.474801317786486</v>
      </c>
      <c r="M53" s="843">
        <f>'O4 Summary by Class &amp; Accounts'!N26</f>
        <v>0</v>
      </c>
      <c r="N53" s="843">
        <f>'O4 Summary by Class &amp; Accounts'!O26</f>
        <v>0</v>
      </c>
      <c r="O53" s="843">
        <f>'O4 Summary by Class &amp; Accounts'!P26</f>
        <v>0</v>
      </c>
      <c r="P53" s="843">
        <f>'O4 Summary by Class &amp; Accounts'!Q26</f>
        <v>0</v>
      </c>
      <c r="Q53" s="843">
        <f>'O4 Summary by Class &amp; Accounts'!R26</f>
        <v>0</v>
      </c>
      <c r="R53" s="843">
        <f>'O4 Summary by Class &amp; Accounts'!S26</f>
        <v>0</v>
      </c>
      <c r="S53" s="843">
        <f>'O4 Summary by Class &amp; Accounts'!T26</f>
        <v>0</v>
      </c>
      <c r="T53" s="843">
        <f>'O4 Summary by Class &amp; Accounts'!U26</f>
        <v>0</v>
      </c>
      <c r="U53" s="843">
        <f>'O4 Summary by Class &amp; Accounts'!V26</f>
        <v>0</v>
      </c>
      <c r="V53" s="843">
        <f>'O4 Summary by Class &amp; Accounts'!W26</f>
        <v>0</v>
      </c>
      <c r="W53" s="731">
        <f>'O4 Summary by Class &amp; Accounts'!X26</f>
        <v>0</v>
      </c>
      <c r="X53" s="843"/>
    </row>
    <row r="54" spans="1:24" s="730" customFormat="1" ht="12.75">
      <c r="A54" s="845"/>
      <c r="B54" s="839" t="s">
        <v>1155</v>
      </c>
      <c r="C54" s="844">
        <f t="shared" si="8"/>
        <v>0</v>
      </c>
      <c r="D54" s="843">
        <f>'O4 Summary by Class &amp; Accounts'!E29</f>
        <v>0</v>
      </c>
      <c r="E54" s="843">
        <f>'O4 Summary by Class &amp; Accounts'!F29</f>
        <v>0</v>
      </c>
      <c r="F54" s="843">
        <f>'O4 Summary by Class &amp; Accounts'!G29</f>
        <v>0</v>
      </c>
      <c r="G54" s="843">
        <f>'O4 Summary by Class &amp; Accounts'!H29</f>
        <v>0</v>
      </c>
      <c r="H54" s="843">
        <f>'O4 Summary by Class &amp; Accounts'!I29</f>
        <v>0</v>
      </c>
      <c r="I54" s="843">
        <f>'O4 Summary by Class &amp; Accounts'!J29</f>
        <v>0</v>
      </c>
      <c r="J54" s="843">
        <f>'O4 Summary by Class &amp; Accounts'!K29</f>
        <v>0</v>
      </c>
      <c r="K54" s="843">
        <f>'O4 Summary by Class &amp; Accounts'!L29</f>
        <v>0</v>
      </c>
      <c r="L54" s="843">
        <f>'O4 Summary by Class &amp; Accounts'!M29</f>
        <v>0</v>
      </c>
      <c r="M54" s="843">
        <f>'O4 Summary by Class &amp; Accounts'!N29</f>
        <v>0</v>
      </c>
      <c r="N54" s="843">
        <f>'O4 Summary by Class &amp; Accounts'!O29</f>
        <v>0</v>
      </c>
      <c r="O54" s="843">
        <f>'O4 Summary by Class &amp; Accounts'!P29</f>
        <v>0</v>
      </c>
      <c r="P54" s="843">
        <f>'O4 Summary by Class &amp; Accounts'!Q29</f>
        <v>0</v>
      </c>
      <c r="Q54" s="843">
        <f>'O4 Summary by Class &amp; Accounts'!R29</f>
        <v>0</v>
      </c>
      <c r="R54" s="843">
        <f>'O4 Summary by Class &amp; Accounts'!S29</f>
        <v>0</v>
      </c>
      <c r="S54" s="843">
        <f>'O4 Summary by Class &amp; Accounts'!T29</f>
        <v>0</v>
      </c>
      <c r="T54" s="843">
        <f>'O4 Summary by Class &amp; Accounts'!U29</f>
        <v>0</v>
      </c>
      <c r="U54" s="843">
        <f>'O4 Summary by Class &amp; Accounts'!V29</f>
        <v>0</v>
      </c>
      <c r="V54" s="843">
        <f>'O4 Summary by Class &amp; Accounts'!W29</f>
        <v>0</v>
      </c>
      <c r="W54" s="731">
        <f>'O4 Summary by Class &amp; Accounts'!X29</f>
        <v>0</v>
      </c>
      <c r="X54" s="843"/>
    </row>
    <row r="55" spans="1:24" s="730" customFormat="1" ht="12.75">
      <c r="A55" s="845"/>
      <c r="B55" s="839" t="s">
        <v>1156</v>
      </c>
      <c r="C55" s="844">
        <f t="shared" si="8"/>
        <v>0</v>
      </c>
      <c r="D55" s="843">
        <f>'O4 Summary by Class &amp; Accounts'!E32</f>
        <v>0</v>
      </c>
      <c r="E55" s="843">
        <f>'O4 Summary by Class &amp; Accounts'!F32</f>
        <v>0</v>
      </c>
      <c r="F55" s="843">
        <f>'O4 Summary by Class &amp; Accounts'!G32</f>
        <v>0</v>
      </c>
      <c r="G55" s="843">
        <f>'O4 Summary by Class &amp; Accounts'!H32</f>
        <v>0</v>
      </c>
      <c r="H55" s="843">
        <f>'O4 Summary by Class &amp; Accounts'!I32</f>
        <v>0</v>
      </c>
      <c r="I55" s="843">
        <f>'O4 Summary by Class &amp; Accounts'!J32</f>
        <v>0</v>
      </c>
      <c r="J55" s="843">
        <f>'O4 Summary by Class &amp; Accounts'!K32</f>
        <v>0</v>
      </c>
      <c r="K55" s="843">
        <f>'O4 Summary by Class &amp; Accounts'!L32</f>
        <v>0</v>
      </c>
      <c r="L55" s="843">
        <f>'O4 Summary by Class &amp; Accounts'!M32</f>
        <v>0</v>
      </c>
      <c r="M55" s="843">
        <f>'O4 Summary by Class &amp; Accounts'!N32</f>
        <v>0</v>
      </c>
      <c r="N55" s="843">
        <f>'O4 Summary by Class &amp; Accounts'!O32</f>
        <v>0</v>
      </c>
      <c r="O55" s="843">
        <f>'O4 Summary by Class &amp; Accounts'!P32</f>
        <v>0</v>
      </c>
      <c r="P55" s="843">
        <f>'O4 Summary by Class &amp; Accounts'!Q32</f>
        <v>0</v>
      </c>
      <c r="Q55" s="843">
        <f>'O4 Summary by Class &amp; Accounts'!R32</f>
        <v>0</v>
      </c>
      <c r="R55" s="843">
        <f>'O4 Summary by Class &amp; Accounts'!S32</f>
        <v>0</v>
      </c>
      <c r="S55" s="843">
        <f>'O4 Summary by Class &amp; Accounts'!T32</f>
        <v>0</v>
      </c>
      <c r="T55" s="843">
        <f>'O4 Summary by Class &amp; Accounts'!U32</f>
        <v>0</v>
      </c>
      <c r="U55" s="843">
        <f>'O4 Summary by Class &amp; Accounts'!V32</f>
        <v>0</v>
      </c>
      <c r="V55" s="843">
        <f>'O4 Summary by Class &amp; Accounts'!W32</f>
        <v>0</v>
      </c>
      <c r="W55" s="731">
        <f>'O4 Summary by Class &amp; Accounts'!X32</f>
        <v>0</v>
      </c>
      <c r="X55" s="843"/>
    </row>
    <row r="56" spans="1:24" s="953" customFormat="1" ht="21" customHeight="1">
      <c r="A56" s="951"/>
      <c r="B56" s="969" t="s">
        <v>749</v>
      </c>
      <c r="C56" s="970">
        <f t="shared" si="8"/>
        <v>4044499.9999999995</v>
      </c>
      <c r="D56" s="971">
        <f>SUM(D50:D55)</f>
        <v>1514583.95767345</v>
      </c>
      <c r="E56" s="971">
        <f t="shared" ref="E56:W56" si="9">SUM(E50:E55)</f>
        <v>712994.67231831665</v>
      </c>
      <c r="F56" s="971">
        <f t="shared" si="9"/>
        <v>1813334.5730494824</v>
      </c>
      <c r="G56" s="971">
        <f t="shared" si="9"/>
        <v>0</v>
      </c>
      <c r="H56" s="971">
        <f t="shared" si="9"/>
        <v>0</v>
      </c>
      <c r="I56" s="971">
        <f t="shared" si="9"/>
        <v>0</v>
      </c>
      <c r="J56" s="971">
        <f t="shared" si="9"/>
        <v>581.78943410677425</v>
      </c>
      <c r="K56" s="971">
        <f t="shared" si="9"/>
        <v>73.936865209613615</v>
      </c>
      <c r="L56" s="971">
        <f t="shared" si="9"/>
        <v>2931.0706594344733</v>
      </c>
      <c r="M56" s="971">
        <f t="shared" si="9"/>
        <v>0</v>
      </c>
      <c r="N56" s="971">
        <f t="shared" si="9"/>
        <v>0</v>
      </c>
      <c r="O56" s="971">
        <f t="shared" si="9"/>
        <v>0</v>
      </c>
      <c r="P56" s="971">
        <f t="shared" si="9"/>
        <v>0</v>
      </c>
      <c r="Q56" s="971">
        <f t="shared" si="9"/>
        <v>0</v>
      </c>
      <c r="R56" s="971">
        <f t="shared" si="9"/>
        <v>0</v>
      </c>
      <c r="S56" s="971">
        <f t="shared" si="9"/>
        <v>0</v>
      </c>
      <c r="T56" s="971">
        <f t="shared" si="9"/>
        <v>0</v>
      </c>
      <c r="U56" s="971">
        <f t="shared" si="9"/>
        <v>0</v>
      </c>
      <c r="V56" s="971">
        <f t="shared" si="9"/>
        <v>0</v>
      </c>
      <c r="W56" s="972">
        <f t="shared" si="9"/>
        <v>0</v>
      </c>
      <c r="X56" s="952"/>
    </row>
    <row r="57" spans="1:24" s="730" customFormat="1" ht="12.75">
      <c r="A57" s="954"/>
      <c r="B57" s="846" t="s">
        <v>790</v>
      </c>
      <c r="C57" s="844"/>
      <c r="D57" s="843"/>
      <c r="E57" s="843"/>
      <c r="F57" s="843"/>
      <c r="G57" s="843"/>
      <c r="H57" s="843"/>
      <c r="I57" s="843"/>
      <c r="J57" s="843"/>
      <c r="K57" s="843"/>
      <c r="L57" s="843"/>
      <c r="M57" s="843"/>
      <c r="N57" s="843"/>
      <c r="O57" s="843"/>
      <c r="P57" s="843"/>
      <c r="Q57" s="843"/>
      <c r="R57" s="843"/>
      <c r="S57" s="843"/>
      <c r="T57" s="843"/>
      <c r="U57" s="843"/>
      <c r="V57" s="843"/>
      <c r="W57" s="731"/>
      <c r="X57" s="843"/>
    </row>
    <row r="58" spans="1:24" s="730" customFormat="1" ht="12.75">
      <c r="B58" s="839" t="s">
        <v>246</v>
      </c>
      <c r="C58" s="844">
        <f t="shared" si="8"/>
        <v>-2136500</v>
      </c>
      <c r="D58" s="843">
        <f>'O7 Amortization'!G34+'O7 Amortization'!AB34+'O7 Amortization'!G104+'O7 Amortization'!AB104+'O7 Amortization'!G174+'O7 Amortization'!AB174+'O7 Amortization'!G244+'O7 Amortization'!AB244</f>
        <v>-803239.39267109556</v>
      </c>
      <c r="E58" s="843">
        <f>'O7 Amortization'!H34+'O7 Amortization'!AC34+'O7 Amortization'!H104+'O7 Amortization'!AC104+'O7 Amortization'!H174+'O7 Amortization'!AC174+'O7 Amortization'!H244+'O7 Amortization'!AC244</f>
        <v>-376056.53282102896</v>
      </c>
      <c r="F58" s="843">
        <f>'O7 Amortization'!I34+'O7 Amortization'!AD34+'O7 Amortization'!I104+'O7 Amortization'!AD104+'O7 Amortization'!I174+'O7 Amortization'!AD174+'O7 Amortization'!I244+'O7 Amortization'!AD244</f>
        <v>-955779.64812895248</v>
      </c>
      <c r="G58" s="843">
        <f>'O7 Amortization'!J34+'O7 Amortization'!AE34+'O7 Amortization'!J104+'O7 Amortization'!AE104+'O7 Amortization'!J174+'O7 Amortization'!AE174+'O7 Amortization'!J244+'O7 Amortization'!AE244</f>
        <v>0</v>
      </c>
      <c r="H58" s="843">
        <f>'O7 Amortization'!K34+'O7 Amortization'!AF34+'O7 Amortization'!K104+'O7 Amortization'!AF104+'O7 Amortization'!K174+'O7 Amortization'!AF174+'O7 Amortization'!K244+'O7 Amortization'!AF244</f>
        <v>0</v>
      </c>
      <c r="I58" s="843">
        <f>'O7 Amortization'!L34+'O7 Amortization'!AG34+'O7 Amortization'!L104+'O7 Amortization'!AG104+'O7 Amortization'!L174+'O7 Amortization'!AG174+'O7 Amortization'!L244+'O7 Amortization'!AG244</f>
        <v>0</v>
      </c>
      <c r="J58" s="843">
        <f>'O7 Amortization'!M34+'O7 Amortization'!AH34+'O7 Amortization'!M104+'O7 Amortization'!AH104+'O7 Amortization'!M174+'O7 Amortization'!AH174+'O7 Amortization'!M244+'O7 Amortization'!AH244</f>
        <v>0</v>
      </c>
      <c r="K58" s="843">
        <f>'O7 Amortization'!N34+'O7 Amortization'!AI34+'O7 Amortization'!N104+'O7 Amortization'!AI104+'O7 Amortization'!N174+'O7 Amortization'!AI174+'O7 Amortization'!N244+'O7 Amortization'!AI244</f>
        <v>0</v>
      </c>
      <c r="L58" s="843">
        <f>'O7 Amortization'!O34+'O7 Amortization'!AJ34+'O7 Amortization'!O104+'O7 Amortization'!AJ104+'O7 Amortization'!O174+'O7 Amortization'!AJ174+'O7 Amortization'!O244+'O7 Amortization'!AJ244</f>
        <v>-1424.4263789231652</v>
      </c>
      <c r="M58" s="843">
        <f>'O7 Amortization'!P34+'O7 Amortization'!AK34+'O7 Amortization'!P104+'O7 Amortization'!AK104+'O7 Amortization'!P174+'O7 Amortization'!AK174+'O7 Amortization'!P244+'O7 Amortization'!AK244</f>
        <v>0</v>
      </c>
      <c r="N58" s="843">
        <f>'O7 Amortization'!Q34+'O7 Amortization'!AL34+'O7 Amortization'!Q104+'O7 Amortization'!AL104+'O7 Amortization'!Q174+'O7 Amortization'!AL174+'O7 Amortization'!Q244+'O7 Amortization'!AL244</f>
        <v>0</v>
      </c>
      <c r="O58" s="843">
        <f>'O7 Amortization'!R34+'O7 Amortization'!AM34+'O7 Amortization'!R104+'O7 Amortization'!AM104+'O7 Amortization'!R174+'O7 Amortization'!AM174+'O7 Amortization'!R244+'O7 Amortization'!AM244</f>
        <v>0</v>
      </c>
      <c r="P58" s="843">
        <f>'O7 Amortization'!S34+'O7 Amortization'!AN34+'O7 Amortization'!S104+'O7 Amortization'!AN104+'O7 Amortization'!S174+'O7 Amortization'!AN174+'O7 Amortization'!S244+'O7 Amortization'!AN244</f>
        <v>0</v>
      </c>
      <c r="Q58" s="843">
        <f>'O7 Amortization'!T34+'O7 Amortization'!AO34+'O7 Amortization'!T104+'O7 Amortization'!AO104+'O7 Amortization'!T174+'O7 Amortization'!AO174+'O7 Amortization'!T244+'O7 Amortization'!AO244</f>
        <v>0</v>
      </c>
      <c r="R58" s="843">
        <f>'O7 Amortization'!U34+'O7 Amortization'!AP34+'O7 Amortization'!U104+'O7 Amortization'!AP104+'O7 Amortization'!U174+'O7 Amortization'!AP174+'O7 Amortization'!U244+'O7 Amortization'!AP244</f>
        <v>0</v>
      </c>
      <c r="S58" s="843">
        <f>'O7 Amortization'!V34+'O7 Amortization'!AQ34+'O7 Amortization'!V104+'O7 Amortization'!AQ104+'O7 Amortization'!V174+'O7 Amortization'!AQ174+'O7 Amortization'!V244+'O7 Amortization'!AQ244</f>
        <v>0</v>
      </c>
      <c r="T58" s="843">
        <f>'O7 Amortization'!W34+'O7 Amortization'!AR34+'O7 Amortization'!W104+'O7 Amortization'!AR104+'O7 Amortization'!W174+'O7 Amortization'!AR174+'O7 Amortization'!W244+'O7 Amortization'!AR244</f>
        <v>0</v>
      </c>
      <c r="U58" s="843">
        <f>'O7 Amortization'!X34+'O7 Amortization'!AS34+'O7 Amortization'!X104+'O7 Amortization'!AS104+'O7 Amortization'!X174+'O7 Amortization'!AS174+'O7 Amortization'!X244+'O7 Amortization'!AS244</f>
        <v>0</v>
      </c>
      <c r="V58" s="843">
        <f>'O7 Amortization'!Y34+'O7 Amortization'!AT34+'O7 Amortization'!Y104+'O7 Amortization'!AT104+'O7 Amortization'!Y174+'O7 Amortization'!AT174+'O7 Amortization'!Y244+'O7 Amortization'!AT244</f>
        <v>0</v>
      </c>
      <c r="W58" s="731">
        <f>'O7 Amortization'!Z34+'O7 Amortization'!AU34+'O7 Amortization'!Z104+'O7 Amortization'!AU104+'O7 Amortization'!Z174+'O7 Amortization'!AU174+'O7 Amortization'!Z244+'O7 Amortization'!AU244</f>
        <v>0</v>
      </c>
      <c r="X58" s="843"/>
    </row>
    <row r="59" spans="1:24" s="730" customFormat="1" ht="12.75">
      <c r="B59" s="839" t="s">
        <v>247</v>
      </c>
      <c r="C59" s="844">
        <f t="shared" si="8"/>
        <v>0</v>
      </c>
      <c r="D59" s="843">
        <f>'O7 Amortization'!G38+'O7 Amortization'!AB38+'O7 Amortization'!G108+'O7 Amortization'!AB108+'O7 Amortization'!G178+'O7 Amortization'!AB178+'O7 Amortization'!G248+'O7 Amortization'!AB248</f>
        <v>0</v>
      </c>
      <c r="E59" s="843">
        <f>'O7 Amortization'!H38+'O7 Amortization'!AC38+'O7 Amortization'!H108+'O7 Amortization'!AC108+'O7 Amortization'!H178+'O7 Amortization'!AC178+'O7 Amortization'!H248+'O7 Amortization'!AC248</f>
        <v>0</v>
      </c>
      <c r="F59" s="843">
        <f>'O7 Amortization'!I38+'O7 Amortization'!AD38+'O7 Amortization'!I108+'O7 Amortization'!AD108+'O7 Amortization'!I178+'O7 Amortization'!AD178+'O7 Amortization'!I248+'O7 Amortization'!AD248</f>
        <v>0</v>
      </c>
      <c r="G59" s="843">
        <f>'O7 Amortization'!J38+'O7 Amortization'!AE38+'O7 Amortization'!J108+'O7 Amortization'!AE108+'O7 Amortization'!J178+'O7 Amortization'!AE178+'O7 Amortization'!J248+'O7 Amortization'!AE248</f>
        <v>0</v>
      </c>
      <c r="H59" s="843">
        <f>'O7 Amortization'!K38+'O7 Amortization'!AF38+'O7 Amortization'!K108+'O7 Amortization'!AF108+'O7 Amortization'!K178+'O7 Amortization'!AF178+'O7 Amortization'!K248+'O7 Amortization'!AF248</f>
        <v>0</v>
      </c>
      <c r="I59" s="843">
        <f>'O7 Amortization'!L38+'O7 Amortization'!AG38+'O7 Amortization'!L108+'O7 Amortization'!AG108+'O7 Amortization'!L178+'O7 Amortization'!AG178+'O7 Amortization'!L248+'O7 Amortization'!AG248</f>
        <v>0</v>
      </c>
      <c r="J59" s="843">
        <f>'O7 Amortization'!M38+'O7 Amortization'!AH38+'O7 Amortization'!M108+'O7 Amortization'!AH108+'O7 Amortization'!M178+'O7 Amortization'!AH178+'O7 Amortization'!M248+'O7 Amortization'!AH248</f>
        <v>0</v>
      </c>
      <c r="K59" s="843">
        <f>'O7 Amortization'!N38+'O7 Amortization'!AI38+'O7 Amortization'!N108+'O7 Amortization'!AI108+'O7 Amortization'!N178+'O7 Amortization'!AI178+'O7 Amortization'!N248+'O7 Amortization'!AI248</f>
        <v>0</v>
      </c>
      <c r="L59" s="843">
        <f>'O7 Amortization'!O38+'O7 Amortization'!AJ38+'O7 Amortization'!O108+'O7 Amortization'!AJ108+'O7 Amortization'!O178+'O7 Amortization'!AJ178+'O7 Amortization'!O248+'O7 Amortization'!AJ248</f>
        <v>0</v>
      </c>
      <c r="M59" s="843">
        <f>'O7 Amortization'!P38+'O7 Amortization'!AK38+'O7 Amortization'!P108+'O7 Amortization'!AK108+'O7 Amortization'!P178+'O7 Amortization'!AK178+'O7 Amortization'!P248+'O7 Amortization'!AK248</f>
        <v>0</v>
      </c>
      <c r="N59" s="843">
        <f>'O7 Amortization'!Q38+'O7 Amortization'!AL38+'O7 Amortization'!Q108+'O7 Amortization'!AL108+'O7 Amortization'!Q178+'O7 Amortization'!AL178+'O7 Amortization'!Q248+'O7 Amortization'!AL248</f>
        <v>0</v>
      </c>
      <c r="O59" s="843">
        <f>'O7 Amortization'!R38+'O7 Amortization'!AM38+'O7 Amortization'!R108+'O7 Amortization'!AM108+'O7 Amortization'!R178+'O7 Amortization'!AM178+'O7 Amortization'!R248+'O7 Amortization'!AM248</f>
        <v>0</v>
      </c>
      <c r="P59" s="843">
        <f>'O7 Amortization'!S38+'O7 Amortization'!AN38+'O7 Amortization'!S108+'O7 Amortization'!AN108+'O7 Amortization'!S178+'O7 Amortization'!AN178+'O7 Amortization'!S248+'O7 Amortization'!AN248</f>
        <v>0</v>
      </c>
      <c r="Q59" s="843">
        <f>'O7 Amortization'!T38+'O7 Amortization'!AO38+'O7 Amortization'!T108+'O7 Amortization'!AO108+'O7 Amortization'!T178+'O7 Amortization'!AO178+'O7 Amortization'!T248+'O7 Amortization'!AO248</f>
        <v>0</v>
      </c>
      <c r="R59" s="843">
        <f>'O7 Amortization'!U38+'O7 Amortization'!AP38+'O7 Amortization'!U108+'O7 Amortization'!AP108+'O7 Amortization'!U178+'O7 Amortization'!AP178+'O7 Amortization'!U248+'O7 Amortization'!AP248</f>
        <v>0</v>
      </c>
      <c r="S59" s="843">
        <f>'O7 Amortization'!V38+'O7 Amortization'!AQ38+'O7 Amortization'!V108+'O7 Amortization'!AQ108+'O7 Amortization'!V178+'O7 Amortization'!AQ178+'O7 Amortization'!V248+'O7 Amortization'!AQ248</f>
        <v>0</v>
      </c>
      <c r="T59" s="843">
        <f>'O7 Amortization'!W38+'O7 Amortization'!AR38+'O7 Amortization'!W108+'O7 Amortization'!AR108+'O7 Amortization'!W178+'O7 Amortization'!AR178+'O7 Amortization'!W248+'O7 Amortization'!AR248</f>
        <v>0</v>
      </c>
      <c r="U59" s="843">
        <f>'O7 Amortization'!X38+'O7 Amortization'!AS38+'O7 Amortization'!X108+'O7 Amortization'!AS108+'O7 Amortization'!X178+'O7 Amortization'!AS178+'O7 Amortization'!X248+'O7 Amortization'!AS248</f>
        <v>0</v>
      </c>
      <c r="V59" s="843">
        <f>'O7 Amortization'!Y38+'O7 Amortization'!AT38+'O7 Amortization'!Y108+'O7 Amortization'!AT108+'O7 Amortization'!Y178+'O7 Amortization'!AT178+'O7 Amortization'!Y248+'O7 Amortization'!AT248</f>
        <v>0</v>
      </c>
      <c r="W59" s="731">
        <f>'O7 Amortization'!Z38+'O7 Amortization'!AU38+'O7 Amortization'!Z108+'O7 Amortization'!AU108+'O7 Amortization'!Z178+'O7 Amortization'!AU178+'O7 Amortization'!Z248+'O7 Amortization'!AU248</f>
        <v>0</v>
      </c>
      <c r="X59" s="843"/>
    </row>
    <row r="60" spans="1:24" s="730" customFormat="1" ht="12.75">
      <c r="B60" s="839" t="s">
        <v>1153</v>
      </c>
      <c r="C60" s="844">
        <f t="shared" si="8"/>
        <v>0</v>
      </c>
      <c r="D60" s="843">
        <f>'O7 Amortization'!G21+'O7 Amortization'!AB21+'O7 Amortization'!G91+'O7 Amortization'!AB91+'O7 Amortization'!G161+'O7 Amortization'!AB161+'O7 Amortization'!G231+'O7 Amortization'!AB231</f>
        <v>0</v>
      </c>
      <c r="E60" s="843">
        <f>'O7 Amortization'!H21+'O7 Amortization'!AC21+'O7 Amortization'!H91+'O7 Amortization'!AC91+'O7 Amortization'!H161+'O7 Amortization'!AC161+'O7 Amortization'!H231+'O7 Amortization'!AC231</f>
        <v>0</v>
      </c>
      <c r="F60" s="843">
        <f>'O7 Amortization'!I21+'O7 Amortization'!AD21+'O7 Amortization'!I91+'O7 Amortization'!AD91+'O7 Amortization'!I161+'O7 Amortization'!AD161+'O7 Amortization'!I231+'O7 Amortization'!AD231</f>
        <v>0</v>
      </c>
      <c r="G60" s="843">
        <f>'O7 Amortization'!J21+'O7 Amortization'!AE21+'O7 Amortization'!J91+'O7 Amortization'!AE91+'O7 Amortization'!J161+'O7 Amortization'!AE161+'O7 Amortization'!J231+'O7 Amortization'!AE231</f>
        <v>0</v>
      </c>
      <c r="H60" s="843">
        <f>'O7 Amortization'!K21+'O7 Amortization'!AF21+'O7 Amortization'!K91+'O7 Amortization'!AF91+'O7 Amortization'!K161+'O7 Amortization'!AF161+'O7 Amortization'!K231+'O7 Amortization'!AF231</f>
        <v>0</v>
      </c>
      <c r="I60" s="843">
        <f>'O7 Amortization'!L21+'O7 Amortization'!AG21+'O7 Amortization'!L91+'O7 Amortization'!AG91+'O7 Amortization'!L161+'O7 Amortization'!AG161+'O7 Amortization'!L231+'O7 Amortization'!AG231</f>
        <v>0</v>
      </c>
      <c r="J60" s="843">
        <f>'O7 Amortization'!M21+'O7 Amortization'!AH21+'O7 Amortization'!M91+'O7 Amortization'!AH91+'O7 Amortization'!M161+'O7 Amortization'!AH161+'O7 Amortization'!M231+'O7 Amortization'!AH231</f>
        <v>0</v>
      </c>
      <c r="K60" s="843">
        <f>'O7 Amortization'!N21+'O7 Amortization'!AI21+'O7 Amortization'!N91+'O7 Amortization'!AI91+'O7 Amortization'!N161+'O7 Amortization'!AI161+'O7 Amortization'!N231+'O7 Amortization'!AI231</f>
        <v>0</v>
      </c>
      <c r="L60" s="843">
        <f>'O7 Amortization'!O21+'O7 Amortization'!AJ21+'O7 Amortization'!O91+'O7 Amortization'!AJ91+'O7 Amortization'!O161+'O7 Amortization'!AJ161+'O7 Amortization'!O231+'O7 Amortization'!AJ231</f>
        <v>0</v>
      </c>
      <c r="M60" s="843">
        <f>'O7 Amortization'!P21+'O7 Amortization'!AK21+'O7 Amortization'!P91+'O7 Amortization'!AK91+'O7 Amortization'!P161+'O7 Amortization'!AK161+'O7 Amortization'!P231+'O7 Amortization'!AK231</f>
        <v>0</v>
      </c>
      <c r="N60" s="843">
        <f>'O7 Amortization'!Q21+'O7 Amortization'!AL21+'O7 Amortization'!Q91+'O7 Amortization'!AL91+'O7 Amortization'!Q161+'O7 Amortization'!AL161+'O7 Amortization'!Q231+'O7 Amortization'!AL231</f>
        <v>0</v>
      </c>
      <c r="O60" s="843">
        <f>'O7 Amortization'!R21+'O7 Amortization'!AM21+'O7 Amortization'!R91+'O7 Amortization'!AM91+'O7 Amortization'!R161+'O7 Amortization'!AM161+'O7 Amortization'!R231+'O7 Amortization'!AM231</f>
        <v>0</v>
      </c>
      <c r="P60" s="843">
        <f>'O7 Amortization'!S21+'O7 Amortization'!AN21+'O7 Amortization'!S91+'O7 Amortization'!AN91+'O7 Amortization'!S161+'O7 Amortization'!AN161+'O7 Amortization'!S231+'O7 Amortization'!AN231</f>
        <v>0</v>
      </c>
      <c r="Q60" s="843">
        <f>'O7 Amortization'!T21+'O7 Amortization'!AO21+'O7 Amortization'!T91+'O7 Amortization'!AO91+'O7 Amortization'!T161+'O7 Amortization'!AO161+'O7 Amortization'!T231+'O7 Amortization'!AO231</f>
        <v>0</v>
      </c>
      <c r="R60" s="843">
        <f>'O7 Amortization'!U21+'O7 Amortization'!AP21+'O7 Amortization'!U91+'O7 Amortization'!AP91+'O7 Amortization'!U161+'O7 Amortization'!AP161+'O7 Amortization'!U231+'O7 Amortization'!AP231</f>
        <v>0</v>
      </c>
      <c r="S60" s="843">
        <f>'O7 Amortization'!V21+'O7 Amortization'!AQ21+'O7 Amortization'!V91+'O7 Amortization'!AQ91+'O7 Amortization'!V161+'O7 Amortization'!AQ161+'O7 Amortization'!V231+'O7 Amortization'!AQ231</f>
        <v>0</v>
      </c>
      <c r="T60" s="843">
        <f>'O7 Amortization'!W21+'O7 Amortization'!AR21+'O7 Amortization'!W91+'O7 Amortization'!AR91+'O7 Amortization'!W161+'O7 Amortization'!AR161+'O7 Amortization'!W231+'O7 Amortization'!AR231</f>
        <v>0</v>
      </c>
      <c r="U60" s="843">
        <f>'O7 Amortization'!X21+'O7 Amortization'!AS21+'O7 Amortization'!X91+'O7 Amortization'!AS91+'O7 Amortization'!X161+'O7 Amortization'!AS161+'O7 Amortization'!X231+'O7 Amortization'!AS231</f>
        <v>0</v>
      </c>
      <c r="V60" s="843">
        <f>'O7 Amortization'!Y21+'O7 Amortization'!AT21+'O7 Amortization'!Y91+'O7 Amortization'!AT91+'O7 Amortization'!Y161+'O7 Amortization'!AT161+'O7 Amortization'!Y231+'O7 Amortization'!AT231</f>
        <v>0</v>
      </c>
      <c r="W60" s="731">
        <f>'O7 Amortization'!Z21+'O7 Amortization'!AU21+'O7 Amortization'!Z91+'O7 Amortization'!AU91+'O7 Amortization'!Z161+'O7 Amortization'!AU161+'O7 Amortization'!Z231+'O7 Amortization'!AU231</f>
        <v>0</v>
      </c>
      <c r="X60" s="843"/>
    </row>
    <row r="61" spans="1:24" s="730" customFormat="1" ht="12.75">
      <c r="B61" s="839" t="s">
        <v>1154</v>
      </c>
      <c r="C61" s="844">
        <f t="shared" si="8"/>
        <v>-32000</v>
      </c>
      <c r="D61" s="843">
        <f>'O7 Amortization'!G24+'O7 Amortization'!AB24+'O7 Amortization'!G94+'O7 Amortization'!AB94+'O7 Amortization'!G164+'O7 Amortization'!AB164+'O7 Amortization'!G234+'O7 Amortization'!AB234</f>
        <v>-10983.672403889479</v>
      </c>
      <c r="E61" s="843">
        <f>'O7 Amortization'!H24+'O7 Amortization'!AC24+'O7 Amortization'!H94+'O7 Amortization'!AC94+'O7 Amortization'!H164+'O7 Amortization'!AC164+'O7 Amortization'!H234+'O7 Amortization'!AC234</f>
        <v>-5825.0269117172757</v>
      </c>
      <c r="F61" s="843">
        <f>'O7 Amortization'!I24+'O7 Amortization'!AD24+'O7 Amortization'!I94+'O7 Amortization'!AD94+'O7 Amortization'!I164+'O7 Amortization'!AD164+'O7 Amortization'!I234+'O7 Amortization'!AD234</f>
        <v>-15014.287271451898</v>
      </c>
      <c r="G61" s="843">
        <f>'O7 Amortization'!J24+'O7 Amortization'!AE24+'O7 Amortization'!J94+'O7 Amortization'!AE94+'O7 Amortization'!J164+'O7 Amortization'!AE164+'O7 Amortization'!J234+'O7 Amortization'!AE234</f>
        <v>0</v>
      </c>
      <c r="H61" s="843">
        <f>'O7 Amortization'!K24+'O7 Amortization'!AF24+'O7 Amortization'!K94+'O7 Amortization'!AF94+'O7 Amortization'!K164+'O7 Amortization'!AF164+'O7 Amortization'!K234+'O7 Amortization'!AF234</f>
        <v>0</v>
      </c>
      <c r="I61" s="843">
        <f>'O7 Amortization'!L24+'O7 Amortization'!AG24+'O7 Amortization'!L94+'O7 Amortization'!AG94+'O7 Amortization'!L164+'O7 Amortization'!AG164+'O7 Amortization'!L234+'O7 Amortization'!AG234</f>
        <v>0</v>
      </c>
      <c r="J61" s="843">
        <f>'O7 Amortization'!M24+'O7 Amortization'!AH24+'O7 Amortization'!M94+'O7 Amortization'!AH94+'O7 Amortization'!M164+'O7 Amortization'!AH164+'O7 Amortization'!M234+'O7 Amortization'!AH234</f>
        <v>-101.73367153779658</v>
      </c>
      <c r="K61" s="843">
        <f>'O7 Amortization'!N24+'O7 Amortization'!AI24+'O7 Amortization'!N94+'O7 Amortization'!AI94+'O7 Amortization'!N164+'O7 Amortization'!AI164+'O7 Amortization'!N234+'O7 Amortization'!AI234</f>
        <v>-12.928850747036261</v>
      </c>
      <c r="L61" s="843">
        <f>'O7 Amortization'!O24+'O7 Amortization'!AJ24+'O7 Amortization'!O94+'O7 Amortization'!AJ94+'O7 Amortization'!O164+'O7 Amortization'!AJ164+'O7 Amortization'!O234+'O7 Amortization'!AJ234</f>
        <v>-62.350890656513627</v>
      </c>
      <c r="M61" s="843">
        <f>'O7 Amortization'!P24+'O7 Amortization'!AK24+'O7 Amortization'!P94+'O7 Amortization'!AK94+'O7 Amortization'!P164+'O7 Amortization'!AK164+'O7 Amortization'!P234+'O7 Amortization'!AK234</f>
        <v>0</v>
      </c>
      <c r="N61" s="843">
        <f>'O7 Amortization'!Q24+'O7 Amortization'!AL24+'O7 Amortization'!Q94+'O7 Amortization'!AL94+'O7 Amortization'!Q164+'O7 Amortization'!AL164+'O7 Amortization'!Q234+'O7 Amortization'!AL234</f>
        <v>0</v>
      </c>
      <c r="O61" s="843">
        <f>'O7 Amortization'!R24+'O7 Amortization'!AM24+'O7 Amortization'!R94+'O7 Amortization'!AM94+'O7 Amortization'!R164+'O7 Amortization'!AM164+'O7 Amortization'!R234+'O7 Amortization'!AM234</f>
        <v>0</v>
      </c>
      <c r="P61" s="843">
        <f>'O7 Amortization'!S24+'O7 Amortization'!AN24+'O7 Amortization'!S94+'O7 Amortization'!AN94+'O7 Amortization'!S164+'O7 Amortization'!AN164+'O7 Amortization'!S234+'O7 Amortization'!AN234</f>
        <v>0</v>
      </c>
      <c r="Q61" s="843">
        <f>'O7 Amortization'!T24+'O7 Amortization'!AO24+'O7 Amortization'!T94+'O7 Amortization'!AO94+'O7 Amortization'!T164+'O7 Amortization'!AO164+'O7 Amortization'!T234+'O7 Amortization'!AO234</f>
        <v>0</v>
      </c>
      <c r="R61" s="843">
        <f>'O7 Amortization'!U24+'O7 Amortization'!AP24+'O7 Amortization'!U94+'O7 Amortization'!AP94+'O7 Amortization'!U164+'O7 Amortization'!AP164+'O7 Amortization'!U234+'O7 Amortization'!AP234</f>
        <v>0</v>
      </c>
      <c r="S61" s="843">
        <f>'O7 Amortization'!V24+'O7 Amortization'!AQ24+'O7 Amortization'!V94+'O7 Amortization'!AQ94+'O7 Amortization'!V164+'O7 Amortization'!AQ164+'O7 Amortization'!V234+'O7 Amortization'!AQ234</f>
        <v>0</v>
      </c>
      <c r="T61" s="843">
        <f>'O7 Amortization'!W24+'O7 Amortization'!AR24+'O7 Amortization'!W94+'O7 Amortization'!AR94+'O7 Amortization'!W164+'O7 Amortization'!AR164+'O7 Amortization'!W234+'O7 Amortization'!AR234</f>
        <v>0</v>
      </c>
      <c r="U61" s="843">
        <f>'O7 Amortization'!X24+'O7 Amortization'!AS24+'O7 Amortization'!X94+'O7 Amortization'!AS94+'O7 Amortization'!X164+'O7 Amortization'!AS164+'O7 Amortization'!X234+'O7 Amortization'!AS234</f>
        <v>0</v>
      </c>
      <c r="V61" s="843">
        <f>'O7 Amortization'!Y24+'O7 Amortization'!AT24+'O7 Amortization'!Y94+'O7 Amortization'!AT94+'O7 Amortization'!Y164+'O7 Amortization'!AT164+'O7 Amortization'!Y234+'O7 Amortization'!AT234</f>
        <v>0</v>
      </c>
      <c r="W61" s="731">
        <f>'O7 Amortization'!Z24+'O7 Amortization'!AU24+'O7 Amortization'!Z94+'O7 Amortization'!AU94+'O7 Amortization'!Z164+'O7 Amortization'!AU164+'O7 Amortization'!Z234+'O7 Amortization'!AU234</f>
        <v>0</v>
      </c>
      <c r="X61" s="843"/>
    </row>
    <row r="62" spans="1:24" s="730" customFormat="1" ht="12.75">
      <c r="B62" s="839" t="s">
        <v>1155</v>
      </c>
      <c r="C62" s="844">
        <f t="shared" si="8"/>
        <v>0</v>
      </c>
      <c r="D62" s="843">
        <f>'O7 Amortization'!G27+'O7 Amortization'!AB27+'O7 Amortization'!G97+'O7 Amortization'!AB97+'O7 Amortization'!G167+'O7 Amortization'!AB167+'O7 Amortization'!G237+'O7 Amortization'!AB237</f>
        <v>0</v>
      </c>
      <c r="E62" s="843">
        <f>'O7 Amortization'!H27+'O7 Amortization'!AC27+'O7 Amortization'!H97+'O7 Amortization'!AC97+'O7 Amortization'!H167+'O7 Amortization'!AC167+'O7 Amortization'!H237+'O7 Amortization'!AC237</f>
        <v>0</v>
      </c>
      <c r="F62" s="843">
        <f>'O7 Amortization'!I27+'O7 Amortization'!AD27+'O7 Amortization'!I97+'O7 Amortization'!AD97+'O7 Amortization'!I167+'O7 Amortization'!AD167+'O7 Amortization'!I237+'O7 Amortization'!AD237</f>
        <v>0</v>
      </c>
      <c r="G62" s="843">
        <f>'O7 Amortization'!J27+'O7 Amortization'!AE27+'O7 Amortization'!J97+'O7 Amortization'!AE97+'O7 Amortization'!J167+'O7 Amortization'!AE167+'O7 Amortization'!J237+'O7 Amortization'!AE237</f>
        <v>0</v>
      </c>
      <c r="H62" s="843">
        <f>'O7 Amortization'!K27+'O7 Amortization'!AF27+'O7 Amortization'!K97+'O7 Amortization'!AF97+'O7 Amortization'!K167+'O7 Amortization'!AF167+'O7 Amortization'!K237+'O7 Amortization'!AF237</f>
        <v>0</v>
      </c>
      <c r="I62" s="843">
        <f>'O7 Amortization'!L27+'O7 Amortization'!AG27+'O7 Amortization'!L97+'O7 Amortization'!AG97+'O7 Amortization'!L167+'O7 Amortization'!AG167+'O7 Amortization'!L237+'O7 Amortization'!AG237</f>
        <v>0</v>
      </c>
      <c r="J62" s="843">
        <f>'O7 Amortization'!M27+'O7 Amortization'!AH27+'O7 Amortization'!M97+'O7 Amortization'!AH97+'O7 Amortization'!M167+'O7 Amortization'!AH167+'O7 Amortization'!M237+'O7 Amortization'!AH237</f>
        <v>0</v>
      </c>
      <c r="K62" s="843">
        <f>'O7 Amortization'!N27+'O7 Amortization'!AI27+'O7 Amortization'!N97+'O7 Amortization'!AI97+'O7 Amortization'!N167+'O7 Amortization'!AI167+'O7 Amortization'!N237+'O7 Amortization'!AI237</f>
        <v>0</v>
      </c>
      <c r="L62" s="843">
        <f>'O7 Amortization'!O27+'O7 Amortization'!AJ27+'O7 Amortization'!O97+'O7 Amortization'!AJ97+'O7 Amortization'!O167+'O7 Amortization'!AJ167+'O7 Amortization'!O237+'O7 Amortization'!AJ237</f>
        <v>0</v>
      </c>
      <c r="M62" s="843">
        <f>'O7 Amortization'!P27+'O7 Amortization'!AK27+'O7 Amortization'!P97+'O7 Amortization'!AK97+'O7 Amortization'!P167+'O7 Amortization'!AK167+'O7 Amortization'!P237+'O7 Amortization'!AK237</f>
        <v>0</v>
      </c>
      <c r="N62" s="843">
        <f>'O7 Amortization'!Q27+'O7 Amortization'!AL27+'O7 Amortization'!Q97+'O7 Amortization'!AL97+'O7 Amortization'!Q167+'O7 Amortization'!AL167+'O7 Amortization'!Q237+'O7 Amortization'!AL237</f>
        <v>0</v>
      </c>
      <c r="O62" s="843">
        <f>'O7 Amortization'!R27+'O7 Amortization'!AM27+'O7 Amortization'!R97+'O7 Amortization'!AM97+'O7 Amortization'!R167+'O7 Amortization'!AM167+'O7 Amortization'!R237+'O7 Amortization'!AM237</f>
        <v>0</v>
      </c>
      <c r="P62" s="843">
        <f>'O7 Amortization'!S27+'O7 Amortization'!AN27+'O7 Amortization'!S97+'O7 Amortization'!AN97+'O7 Amortization'!S167+'O7 Amortization'!AN167+'O7 Amortization'!S237+'O7 Amortization'!AN237</f>
        <v>0</v>
      </c>
      <c r="Q62" s="843">
        <f>'O7 Amortization'!T27+'O7 Amortization'!AO27+'O7 Amortization'!T97+'O7 Amortization'!AO97+'O7 Amortization'!T167+'O7 Amortization'!AO167+'O7 Amortization'!T237+'O7 Amortization'!AO237</f>
        <v>0</v>
      </c>
      <c r="R62" s="843">
        <f>'O7 Amortization'!U27+'O7 Amortization'!AP27+'O7 Amortization'!U97+'O7 Amortization'!AP97+'O7 Amortization'!U167+'O7 Amortization'!AP167+'O7 Amortization'!U237+'O7 Amortization'!AP237</f>
        <v>0</v>
      </c>
      <c r="S62" s="843">
        <f>'O7 Amortization'!V27+'O7 Amortization'!AQ27+'O7 Amortization'!V97+'O7 Amortization'!AQ97+'O7 Amortization'!V167+'O7 Amortization'!AQ167+'O7 Amortization'!V237+'O7 Amortization'!AQ237</f>
        <v>0</v>
      </c>
      <c r="T62" s="843">
        <f>'O7 Amortization'!W27+'O7 Amortization'!AR27+'O7 Amortization'!W97+'O7 Amortization'!AR97+'O7 Amortization'!W167+'O7 Amortization'!AR167+'O7 Amortization'!W237+'O7 Amortization'!AR237</f>
        <v>0</v>
      </c>
      <c r="U62" s="843">
        <f>'O7 Amortization'!X27+'O7 Amortization'!AS27+'O7 Amortization'!X97+'O7 Amortization'!AS97+'O7 Amortization'!X167+'O7 Amortization'!AS167+'O7 Amortization'!X237+'O7 Amortization'!AS237</f>
        <v>0</v>
      </c>
      <c r="V62" s="843">
        <f>'O7 Amortization'!Y27+'O7 Amortization'!AT27+'O7 Amortization'!Y97+'O7 Amortization'!AT97+'O7 Amortization'!Y167+'O7 Amortization'!AT167+'O7 Amortization'!Y237+'O7 Amortization'!AT237</f>
        <v>0</v>
      </c>
      <c r="W62" s="731">
        <f>'O7 Amortization'!Z27+'O7 Amortization'!AU27+'O7 Amortization'!Z97+'O7 Amortization'!AU97+'O7 Amortization'!Z167+'O7 Amortization'!AU167+'O7 Amortization'!Z237+'O7 Amortization'!AU237</f>
        <v>0</v>
      </c>
      <c r="X62" s="843"/>
    </row>
    <row r="63" spans="1:24" s="730" customFormat="1" ht="12.75">
      <c r="B63" s="839" t="s">
        <v>1156</v>
      </c>
      <c r="C63" s="844">
        <f t="shared" si="8"/>
        <v>0</v>
      </c>
      <c r="D63" s="843">
        <f>'O7 Amortization'!G30+'O7 Amortization'!AB30+'O7 Amortization'!G100+'O7 Amortization'!AB100+'O7 Amortization'!G170+'O7 Amortization'!AB170+'O7 Amortization'!G240+'O7 Amortization'!AB240</f>
        <v>0</v>
      </c>
      <c r="E63" s="843">
        <f>'O7 Amortization'!H30+'O7 Amortization'!AC30+'O7 Amortization'!H100+'O7 Amortization'!AC100+'O7 Amortization'!H170+'O7 Amortization'!AC170+'O7 Amortization'!H240+'O7 Amortization'!AC240</f>
        <v>0</v>
      </c>
      <c r="F63" s="843">
        <f>'O7 Amortization'!I30+'O7 Amortization'!AD30+'O7 Amortization'!I100+'O7 Amortization'!AD100+'O7 Amortization'!I170+'O7 Amortization'!AD170+'O7 Amortization'!I240+'O7 Amortization'!AD240</f>
        <v>0</v>
      </c>
      <c r="G63" s="843">
        <f>'O7 Amortization'!J30+'O7 Amortization'!AE30+'O7 Amortization'!J100+'O7 Amortization'!AE100+'O7 Amortization'!J170+'O7 Amortization'!AE170+'O7 Amortization'!J240+'O7 Amortization'!AE240</f>
        <v>0</v>
      </c>
      <c r="H63" s="843">
        <f>'O7 Amortization'!K30+'O7 Amortization'!AF30+'O7 Amortization'!K100+'O7 Amortization'!AF100+'O7 Amortization'!K170+'O7 Amortization'!AF170+'O7 Amortization'!K240+'O7 Amortization'!AF240</f>
        <v>0</v>
      </c>
      <c r="I63" s="843">
        <f>'O7 Amortization'!L30+'O7 Amortization'!AG30+'O7 Amortization'!L100+'O7 Amortization'!AG100+'O7 Amortization'!L170+'O7 Amortization'!AG170+'O7 Amortization'!L240+'O7 Amortization'!AG240</f>
        <v>0</v>
      </c>
      <c r="J63" s="843">
        <f>'O7 Amortization'!M30+'O7 Amortization'!AH30+'O7 Amortization'!M100+'O7 Amortization'!AH100+'O7 Amortization'!M170+'O7 Amortization'!AH170+'O7 Amortization'!M240+'O7 Amortization'!AH240</f>
        <v>0</v>
      </c>
      <c r="K63" s="843">
        <f>'O7 Amortization'!N30+'O7 Amortization'!AI30+'O7 Amortization'!N100+'O7 Amortization'!AI100+'O7 Amortization'!N170+'O7 Amortization'!AI170+'O7 Amortization'!N240+'O7 Amortization'!AI240</f>
        <v>0</v>
      </c>
      <c r="L63" s="843">
        <f>'O7 Amortization'!O30+'O7 Amortization'!AJ30+'O7 Amortization'!O100+'O7 Amortization'!AJ100+'O7 Amortization'!O170+'O7 Amortization'!AJ170+'O7 Amortization'!O240+'O7 Amortization'!AJ240</f>
        <v>0</v>
      </c>
      <c r="M63" s="843">
        <f>'O7 Amortization'!P30+'O7 Amortization'!AK30+'O7 Amortization'!P100+'O7 Amortization'!AK100+'O7 Amortization'!P170+'O7 Amortization'!AK170+'O7 Amortization'!P240+'O7 Amortization'!AK240</f>
        <v>0</v>
      </c>
      <c r="N63" s="843">
        <f>'O7 Amortization'!Q30+'O7 Amortization'!AL30+'O7 Amortization'!Q100+'O7 Amortization'!AL100+'O7 Amortization'!Q170+'O7 Amortization'!AL170+'O7 Amortization'!Q240+'O7 Amortization'!AL240</f>
        <v>0</v>
      </c>
      <c r="O63" s="843">
        <f>'O7 Amortization'!R30+'O7 Amortization'!AM30+'O7 Amortization'!R100+'O7 Amortization'!AM100+'O7 Amortization'!R170+'O7 Amortization'!AM170+'O7 Amortization'!R240+'O7 Amortization'!AM240</f>
        <v>0</v>
      </c>
      <c r="P63" s="843">
        <f>'O7 Amortization'!S30+'O7 Amortization'!AN30+'O7 Amortization'!S100+'O7 Amortization'!AN100+'O7 Amortization'!S170+'O7 Amortization'!AN170+'O7 Amortization'!S240+'O7 Amortization'!AN240</f>
        <v>0</v>
      </c>
      <c r="Q63" s="843">
        <f>'O7 Amortization'!T30+'O7 Amortization'!AO30+'O7 Amortization'!T100+'O7 Amortization'!AO100+'O7 Amortization'!T170+'O7 Amortization'!AO170+'O7 Amortization'!T240+'O7 Amortization'!AO240</f>
        <v>0</v>
      </c>
      <c r="R63" s="843">
        <f>'O7 Amortization'!U30+'O7 Amortization'!AP30+'O7 Amortization'!U100+'O7 Amortization'!AP100+'O7 Amortization'!U170+'O7 Amortization'!AP170+'O7 Amortization'!U240+'O7 Amortization'!AP240</f>
        <v>0</v>
      </c>
      <c r="S63" s="843">
        <f>'O7 Amortization'!V30+'O7 Amortization'!AQ30+'O7 Amortization'!V100+'O7 Amortization'!AQ100+'O7 Amortization'!V170+'O7 Amortization'!AQ170+'O7 Amortization'!V240+'O7 Amortization'!AQ240</f>
        <v>0</v>
      </c>
      <c r="T63" s="843">
        <f>'O7 Amortization'!W30+'O7 Amortization'!AR30+'O7 Amortization'!W100+'O7 Amortization'!AR100+'O7 Amortization'!W170+'O7 Amortization'!AR170+'O7 Amortization'!W240+'O7 Amortization'!AR240</f>
        <v>0</v>
      </c>
      <c r="U63" s="843">
        <f>'O7 Amortization'!X30+'O7 Amortization'!AS30+'O7 Amortization'!X100+'O7 Amortization'!AS100+'O7 Amortization'!X170+'O7 Amortization'!AS170+'O7 Amortization'!X240+'O7 Amortization'!AS240</f>
        <v>0</v>
      </c>
      <c r="V63" s="843">
        <f>'O7 Amortization'!Y30+'O7 Amortization'!AT30+'O7 Amortization'!Y100+'O7 Amortization'!AT100+'O7 Amortization'!Y170+'O7 Amortization'!AT170+'O7 Amortization'!Y240+'O7 Amortization'!AT240</f>
        <v>0</v>
      </c>
      <c r="W63" s="731">
        <f>'O7 Amortization'!Z30+'O7 Amortization'!AU30+'O7 Amortization'!Z100+'O7 Amortization'!AU100+'O7 Amortization'!Z170+'O7 Amortization'!AU170+'O7 Amortization'!Z240+'O7 Amortization'!AU240</f>
        <v>0</v>
      </c>
      <c r="X63" s="843"/>
    </row>
    <row r="64" spans="1:24" s="953" customFormat="1" ht="21" customHeight="1">
      <c r="A64" s="951"/>
      <c r="B64" s="969" t="s">
        <v>749</v>
      </c>
      <c r="C64" s="970">
        <f>SUM(D64:W64)</f>
        <v>-2168500</v>
      </c>
      <c r="D64" s="971">
        <f t="shared" ref="D64:W64" si="10">SUM(D58:D63)</f>
        <v>-814223.06507498503</v>
      </c>
      <c r="E64" s="971">
        <f t="shared" si="10"/>
        <v>-381881.55973274622</v>
      </c>
      <c r="F64" s="971">
        <f t="shared" si="10"/>
        <v>-970793.93540040439</v>
      </c>
      <c r="G64" s="971">
        <f t="shared" si="10"/>
        <v>0</v>
      </c>
      <c r="H64" s="971">
        <f t="shared" si="10"/>
        <v>0</v>
      </c>
      <c r="I64" s="971">
        <f t="shared" si="10"/>
        <v>0</v>
      </c>
      <c r="J64" s="971">
        <f t="shared" si="10"/>
        <v>-101.73367153779658</v>
      </c>
      <c r="K64" s="971">
        <f t="shared" si="10"/>
        <v>-12.928850747036261</v>
      </c>
      <c r="L64" s="971">
        <f t="shared" si="10"/>
        <v>-1486.7772695796789</v>
      </c>
      <c r="M64" s="971">
        <f t="shared" si="10"/>
        <v>0</v>
      </c>
      <c r="N64" s="971">
        <f t="shared" si="10"/>
        <v>0</v>
      </c>
      <c r="O64" s="971">
        <f t="shared" si="10"/>
        <v>0</v>
      </c>
      <c r="P64" s="971">
        <f t="shared" si="10"/>
        <v>0</v>
      </c>
      <c r="Q64" s="971">
        <f t="shared" si="10"/>
        <v>0</v>
      </c>
      <c r="R64" s="971">
        <f t="shared" si="10"/>
        <v>0</v>
      </c>
      <c r="S64" s="971">
        <f t="shared" si="10"/>
        <v>0</v>
      </c>
      <c r="T64" s="971">
        <f t="shared" si="10"/>
        <v>0</v>
      </c>
      <c r="U64" s="971">
        <f t="shared" si="10"/>
        <v>0</v>
      </c>
      <c r="V64" s="971">
        <f t="shared" si="10"/>
        <v>0</v>
      </c>
      <c r="W64" s="972">
        <f t="shared" si="10"/>
        <v>0</v>
      </c>
      <c r="X64" s="952"/>
    </row>
    <row r="65" spans="1:24" s="730" customFormat="1" ht="12.75">
      <c r="A65" s="954"/>
      <c r="B65" s="846" t="s">
        <v>791</v>
      </c>
      <c r="C65" s="844">
        <f>SUM(D65:W65)</f>
        <v>1875999.9999999998</v>
      </c>
      <c r="D65" s="843">
        <f>D56+D64</f>
        <v>700360.89259846497</v>
      </c>
      <c r="E65" s="843">
        <f t="shared" ref="E65:W65" si="11">E56+E64</f>
        <v>331113.11258557043</v>
      </c>
      <c r="F65" s="843">
        <f t="shared" si="11"/>
        <v>842540.63764907804</v>
      </c>
      <c r="G65" s="843">
        <f t="shared" si="11"/>
        <v>0</v>
      </c>
      <c r="H65" s="843">
        <f t="shared" si="11"/>
        <v>0</v>
      </c>
      <c r="I65" s="843">
        <f t="shared" si="11"/>
        <v>0</v>
      </c>
      <c r="J65" s="843">
        <f t="shared" si="11"/>
        <v>480.05576256897768</v>
      </c>
      <c r="K65" s="843">
        <f t="shared" si="11"/>
        <v>61.00801446257735</v>
      </c>
      <c r="L65" s="843">
        <f t="shared" si="11"/>
        <v>1444.2933898547944</v>
      </c>
      <c r="M65" s="843">
        <f t="shared" si="11"/>
        <v>0</v>
      </c>
      <c r="N65" s="843">
        <f t="shared" si="11"/>
        <v>0</v>
      </c>
      <c r="O65" s="843">
        <f t="shared" si="11"/>
        <v>0</v>
      </c>
      <c r="P65" s="843">
        <f t="shared" si="11"/>
        <v>0</v>
      </c>
      <c r="Q65" s="843">
        <f t="shared" si="11"/>
        <v>0</v>
      </c>
      <c r="R65" s="843">
        <f t="shared" si="11"/>
        <v>0</v>
      </c>
      <c r="S65" s="843">
        <f t="shared" si="11"/>
        <v>0</v>
      </c>
      <c r="T65" s="843">
        <f t="shared" si="11"/>
        <v>0</v>
      </c>
      <c r="U65" s="843">
        <f t="shared" si="11"/>
        <v>0</v>
      </c>
      <c r="V65" s="843">
        <f t="shared" si="11"/>
        <v>0</v>
      </c>
      <c r="W65" s="731">
        <f t="shared" si="11"/>
        <v>0</v>
      </c>
      <c r="X65" s="843"/>
    </row>
    <row r="66" spans="1:24" s="730" customFormat="1" ht="12.75">
      <c r="B66" s="846" t="s">
        <v>838</v>
      </c>
      <c r="C66" s="844">
        <f>SUM(D66:W66)</f>
        <v>251668.36833753777</v>
      </c>
      <c r="D66" s="843">
        <f t="shared" ref="D66:W66" si="12">IF(ISERROR(D65/D43*D39),0,D65/D43*D39)</f>
        <v>94642.554225066706</v>
      </c>
      <c r="E66" s="843">
        <f t="shared" si="12"/>
        <v>44451.896093921445</v>
      </c>
      <c r="F66" s="843">
        <f t="shared" si="12"/>
        <v>112300.57844061601</v>
      </c>
      <c r="G66" s="843">
        <f t="shared" si="12"/>
        <v>0</v>
      </c>
      <c r="H66" s="843">
        <f t="shared" si="12"/>
        <v>0</v>
      </c>
      <c r="I66" s="843">
        <f t="shared" si="12"/>
        <v>0</v>
      </c>
      <c r="J66" s="843">
        <f t="shared" si="12"/>
        <v>66.366181224100245</v>
      </c>
      <c r="K66" s="843">
        <f t="shared" si="12"/>
        <v>8.4338978397343194</v>
      </c>
      <c r="L66" s="843">
        <f t="shared" si="12"/>
        <v>198.53949886978725</v>
      </c>
      <c r="M66" s="843">
        <f t="shared" si="12"/>
        <v>0</v>
      </c>
      <c r="N66" s="843">
        <f t="shared" si="12"/>
        <v>0</v>
      </c>
      <c r="O66" s="843">
        <f t="shared" si="12"/>
        <v>0</v>
      </c>
      <c r="P66" s="843">
        <f t="shared" si="12"/>
        <v>0</v>
      </c>
      <c r="Q66" s="843">
        <f t="shared" si="12"/>
        <v>0</v>
      </c>
      <c r="R66" s="843">
        <f t="shared" si="12"/>
        <v>0</v>
      </c>
      <c r="S66" s="843">
        <f t="shared" si="12"/>
        <v>0</v>
      </c>
      <c r="T66" s="843">
        <f t="shared" si="12"/>
        <v>0</v>
      </c>
      <c r="U66" s="843">
        <f t="shared" si="12"/>
        <v>0</v>
      </c>
      <c r="V66" s="843">
        <f t="shared" si="12"/>
        <v>0</v>
      </c>
      <c r="W66" s="731">
        <f t="shared" si="12"/>
        <v>0</v>
      </c>
      <c r="X66" s="843"/>
    </row>
    <row r="67" spans="1:24" s="730" customFormat="1" ht="12.75">
      <c r="B67" s="846" t="s">
        <v>416</v>
      </c>
      <c r="C67" s="844">
        <f>SUM(D67:W67)</f>
        <v>2127668.3683375376</v>
      </c>
      <c r="D67" s="843">
        <f>SUM(D65:D66)</f>
        <v>795003.44682353165</v>
      </c>
      <c r="E67" s="843">
        <f t="shared" ref="E67:W67" si="13">SUM(E65:E66)</f>
        <v>375565.00867949188</v>
      </c>
      <c r="F67" s="843">
        <f t="shared" si="13"/>
        <v>954841.21608969406</v>
      </c>
      <c r="G67" s="843">
        <f t="shared" si="13"/>
        <v>0</v>
      </c>
      <c r="H67" s="843">
        <f t="shared" si="13"/>
        <v>0</v>
      </c>
      <c r="I67" s="843">
        <f t="shared" si="13"/>
        <v>0</v>
      </c>
      <c r="J67" s="843">
        <f t="shared" si="13"/>
        <v>546.42194379307796</v>
      </c>
      <c r="K67" s="843">
        <f t="shared" si="13"/>
        <v>69.441912302311664</v>
      </c>
      <c r="L67" s="843">
        <f t="shared" si="13"/>
        <v>1642.8328887245816</v>
      </c>
      <c r="M67" s="843">
        <f t="shared" si="13"/>
        <v>0</v>
      </c>
      <c r="N67" s="843">
        <f t="shared" si="13"/>
        <v>0</v>
      </c>
      <c r="O67" s="843">
        <f t="shared" si="13"/>
        <v>0</v>
      </c>
      <c r="P67" s="843">
        <f t="shared" si="13"/>
        <v>0</v>
      </c>
      <c r="Q67" s="843">
        <f t="shared" si="13"/>
        <v>0</v>
      </c>
      <c r="R67" s="843">
        <f t="shared" si="13"/>
        <v>0</v>
      </c>
      <c r="S67" s="843">
        <f t="shared" si="13"/>
        <v>0</v>
      </c>
      <c r="T67" s="843">
        <f t="shared" si="13"/>
        <v>0</v>
      </c>
      <c r="U67" s="843">
        <f t="shared" si="13"/>
        <v>0</v>
      </c>
      <c r="V67" s="843">
        <f t="shared" si="13"/>
        <v>0</v>
      </c>
      <c r="W67" s="731">
        <f t="shared" si="13"/>
        <v>0</v>
      </c>
      <c r="X67" s="843"/>
    </row>
    <row r="68" spans="1:24" s="730" customFormat="1" ht="12.75">
      <c r="B68" s="846"/>
      <c r="C68" s="844"/>
      <c r="D68" s="843"/>
      <c r="E68" s="843"/>
      <c r="F68" s="843"/>
      <c r="G68" s="843"/>
      <c r="H68" s="843"/>
      <c r="I68" s="843"/>
      <c r="J68" s="843"/>
      <c r="K68" s="843"/>
      <c r="L68" s="843"/>
      <c r="M68" s="843"/>
      <c r="N68" s="843"/>
      <c r="O68" s="843"/>
      <c r="P68" s="843"/>
      <c r="Q68" s="843"/>
      <c r="R68" s="843"/>
      <c r="S68" s="843"/>
      <c r="T68" s="843"/>
      <c r="U68" s="843"/>
      <c r="V68" s="843"/>
      <c r="W68" s="731"/>
      <c r="X68" s="843"/>
    </row>
    <row r="69" spans="1:24" s="730" customFormat="1" ht="12.75">
      <c r="B69" s="846"/>
      <c r="C69" s="844"/>
      <c r="D69" s="843"/>
      <c r="E69" s="843"/>
      <c r="F69" s="843"/>
      <c r="G69" s="843"/>
      <c r="H69" s="843"/>
      <c r="I69" s="843"/>
      <c r="J69" s="843"/>
      <c r="K69" s="843"/>
      <c r="L69" s="843"/>
      <c r="M69" s="843"/>
      <c r="N69" s="843"/>
      <c r="O69" s="843"/>
      <c r="P69" s="843"/>
      <c r="Q69" s="843"/>
      <c r="R69" s="843"/>
      <c r="S69" s="843"/>
      <c r="T69" s="843"/>
      <c r="U69" s="843"/>
      <c r="V69" s="843"/>
      <c r="W69" s="731"/>
      <c r="X69" s="843"/>
    </row>
    <row r="70" spans="1:24" s="730" customFormat="1" ht="12.75">
      <c r="B70" s="973" t="s">
        <v>1159</v>
      </c>
      <c r="C70" s="844"/>
      <c r="D70" s="843"/>
      <c r="E70" s="843"/>
      <c r="F70" s="843"/>
      <c r="G70" s="843"/>
      <c r="H70" s="843"/>
      <c r="I70" s="843"/>
      <c r="J70" s="843"/>
      <c r="K70" s="843"/>
      <c r="L70" s="843"/>
      <c r="M70" s="843"/>
      <c r="N70" s="843"/>
      <c r="O70" s="843"/>
      <c r="P70" s="843"/>
      <c r="Q70" s="843"/>
      <c r="R70" s="843"/>
      <c r="S70" s="843"/>
      <c r="T70" s="843"/>
      <c r="U70" s="843"/>
      <c r="V70" s="843"/>
      <c r="W70" s="731"/>
      <c r="X70" s="843"/>
    </row>
    <row r="71" spans="1:24" s="752" customFormat="1" ht="12.75">
      <c r="B71" s="855" t="s">
        <v>242</v>
      </c>
      <c r="C71" s="844">
        <f>SUM(D71:W71)</f>
        <v>644999.99999999988</v>
      </c>
      <c r="D71" s="843">
        <f>'O4 Summary by Class &amp; Accounts'!E123</f>
        <v>329597.58655260806</v>
      </c>
      <c r="E71" s="843">
        <f>'O4 Summary by Class &amp; Accounts'!F123</f>
        <v>101614.46231943859</v>
      </c>
      <c r="F71" s="843">
        <f>'O4 Summary by Class &amp; Accounts'!G123</f>
        <v>160418.90414989021</v>
      </c>
      <c r="G71" s="843">
        <f>'O4 Summary by Class &amp; Accounts'!H123</f>
        <v>0</v>
      </c>
      <c r="H71" s="843">
        <f>'O4 Summary by Class &amp; Accounts'!I123</f>
        <v>0</v>
      </c>
      <c r="I71" s="843">
        <f>'O4 Summary by Class &amp; Accounts'!J123</f>
        <v>0</v>
      </c>
      <c r="J71" s="843">
        <f>'O4 Summary by Class &amp; Accounts'!K123</f>
        <v>48337.734862099074</v>
      </c>
      <c r="K71" s="843">
        <f>'O4 Summary by Class &amp; Accounts'!L123</f>
        <v>2650.6913099295057</v>
      </c>
      <c r="L71" s="843">
        <f>'O4 Summary by Class &amp; Accounts'!M123</f>
        <v>2380.6208060344934</v>
      </c>
      <c r="M71" s="843">
        <f>'O4 Summary by Class &amp; Accounts'!N123</f>
        <v>0</v>
      </c>
      <c r="N71" s="843">
        <f>'O4 Summary by Class &amp; Accounts'!O123</f>
        <v>0</v>
      </c>
      <c r="O71" s="843">
        <f>'O4 Summary by Class &amp; Accounts'!P123</f>
        <v>0</v>
      </c>
      <c r="P71" s="843">
        <f>'O4 Summary by Class &amp; Accounts'!Q123</f>
        <v>0</v>
      </c>
      <c r="Q71" s="843">
        <f>'O4 Summary by Class &amp; Accounts'!R123</f>
        <v>0</v>
      </c>
      <c r="R71" s="843">
        <f>'O4 Summary by Class &amp; Accounts'!S123</f>
        <v>0</v>
      </c>
      <c r="S71" s="843">
        <f>'O4 Summary by Class &amp; Accounts'!T123</f>
        <v>0</v>
      </c>
      <c r="T71" s="843">
        <f>'O4 Summary by Class &amp; Accounts'!U123</f>
        <v>0</v>
      </c>
      <c r="U71" s="843">
        <f>'O4 Summary by Class &amp; Accounts'!V123</f>
        <v>0</v>
      </c>
      <c r="V71" s="843">
        <f>'O4 Summary by Class &amp; Accounts'!W123</f>
        <v>0</v>
      </c>
      <c r="W71" s="731">
        <f>'O4 Summary by Class &amp; Accounts'!X123</f>
        <v>0</v>
      </c>
      <c r="X71" s="856"/>
    </row>
    <row r="72" spans="1:24" s="752" customFormat="1" ht="12.75">
      <c r="B72" s="857" t="s">
        <v>243</v>
      </c>
      <c r="C72" s="844">
        <f>SUM(D72:W72)</f>
        <v>260999.99999999997</v>
      </c>
      <c r="D72" s="843">
        <f>'O4 Summary by Class &amp; Accounts'!E124</f>
        <v>133372.04665152048</v>
      </c>
      <c r="E72" s="843">
        <f>'O4 Summary by Class &amp; Accounts'!F124</f>
        <v>41118.410333912361</v>
      </c>
      <c r="F72" s="843">
        <f>'O4 Summary by Class &amp; Accounts'!G124</f>
        <v>64913.69609786255</v>
      </c>
      <c r="G72" s="843">
        <f>'O4 Summary by Class &amp; Accounts'!H124</f>
        <v>0</v>
      </c>
      <c r="H72" s="843">
        <f>'O4 Summary by Class &amp; Accounts'!I124</f>
        <v>0</v>
      </c>
      <c r="I72" s="843">
        <f>'O4 Summary by Class &amp; Accounts'!J124</f>
        <v>0</v>
      </c>
      <c r="J72" s="843">
        <f>'O4 Summary by Class &amp; Accounts'!K124</f>
        <v>19559.920618616834</v>
      </c>
      <c r="K72" s="843">
        <f>'O4 Summary by Class &amp; Accounts'!L124</f>
        <v>1072.6053207621721</v>
      </c>
      <c r="L72" s="843">
        <f>'O4 Summary by Class &amp; Accounts'!M124</f>
        <v>963.32097732558566</v>
      </c>
      <c r="M72" s="843">
        <f>'O4 Summary by Class &amp; Accounts'!N124</f>
        <v>0</v>
      </c>
      <c r="N72" s="843">
        <f>'O4 Summary by Class &amp; Accounts'!O124</f>
        <v>0</v>
      </c>
      <c r="O72" s="843">
        <f>'O4 Summary by Class &amp; Accounts'!P124</f>
        <v>0</v>
      </c>
      <c r="P72" s="843">
        <f>'O4 Summary by Class &amp; Accounts'!Q124</f>
        <v>0</v>
      </c>
      <c r="Q72" s="843">
        <f>'O4 Summary by Class &amp; Accounts'!R124</f>
        <v>0</v>
      </c>
      <c r="R72" s="843">
        <f>'O4 Summary by Class &amp; Accounts'!S124</f>
        <v>0</v>
      </c>
      <c r="S72" s="843">
        <f>'O4 Summary by Class &amp; Accounts'!T124</f>
        <v>0</v>
      </c>
      <c r="T72" s="843">
        <f>'O4 Summary by Class &amp; Accounts'!U124</f>
        <v>0</v>
      </c>
      <c r="U72" s="843">
        <f>'O4 Summary by Class &amp; Accounts'!V124</f>
        <v>0</v>
      </c>
      <c r="V72" s="843">
        <f>'O4 Summary by Class &amp; Accounts'!W124</f>
        <v>0</v>
      </c>
      <c r="W72" s="731">
        <f>'O4 Summary by Class &amp; Accounts'!X124</f>
        <v>0</v>
      </c>
    </row>
    <row r="73" spans="1:24" s="752" customFormat="1" ht="12.75">
      <c r="B73" s="857" t="s">
        <v>244</v>
      </c>
      <c r="C73" s="844">
        <f>SUM(D73:W73)</f>
        <v>0</v>
      </c>
      <c r="D73" s="843">
        <f>'O4 Summary by Class &amp; Accounts'!E141</f>
        <v>0</v>
      </c>
      <c r="E73" s="843">
        <f>'O4 Summary by Class &amp; Accounts'!F141</f>
        <v>0</v>
      </c>
      <c r="F73" s="843">
        <f>'O4 Summary by Class &amp; Accounts'!G141</f>
        <v>0</v>
      </c>
      <c r="G73" s="843">
        <f>'O4 Summary by Class &amp; Accounts'!H141</f>
        <v>0</v>
      </c>
      <c r="H73" s="843">
        <f>'O4 Summary by Class &amp; Accounts'!I141</f>
        <v>0</v>
      </c>
      <c r="I73" s="843">
        <f>'O4 Summary by Class &amp; Accounts'!J141</f>
        <v>0</v>
      </c>
      <c r="J73" s="843">
        <f>'O4 Summary by Class &amp; Accounts'!K141</f>
        <v>0</v>
      </c>
      <c r="K73" s="843">
        <f>'O4 Summary by Class &amp; Accounts'!L141</f>
        <v>0</v>
      </c>
      <c r="L73" s="843">
        <f>'O4 Summary by Class &amp; Accounts'!M141</f>
        <v>0</v>
      </c>
      <c r="M73" s="843">
        <f>'O4 Summary by Class &amp; Accounts'!N141</f>
        <v>0</v>
      </c>
      <c r="N73" s="843">
        <f>'O4 Summary by Class &amp; Accounts'!O141</f>
        <v>0</v>
      </c>
      <c r="O73" s="843">
        <f>'O4 Summary by Class &amp; Accounts'!P141</f>
        <v>0</v>
      </c>
      <c r="P73" s="843">
        <f>'O4 Summary by Class &amp; Accounts'!Q141</f>
        <v>0</v>
      </c>
      <c r="Q73" s="843">
        <f>'O4 Summary by Class &amp; Accounts'!R141</f>
        <v>0</v>
      </c>
      <c r="R73" s="843">
        <f>'O4 Summary by Class &amp; Accounts'!S141</f>
        <v>0</v>
      </c>
      <c r="S73" s="843">
        <f>'O4 Summary by Class &amp; Accounts'!T141</f>
        <v>0</v>
      </c>
      <c r="T73" s="843">
        <f>'O4 Summary by Class &amp; Accounts'!U141</f>
        <v>0</v>
      </c>
      <c r="U73" s="843">
        <f>'O4 Summary by Class &amp; Accounts'!V141</f>
        <v>0</v>
      </c>
      <c r="V73" s="843">
        <f>'O4 Summary by Class &amp; Accounts'!W141</f>
        <v>0</v>
      </c>
      <c r="W73" s="731">
        <f>'O4 Summary by Class &amp; Accounts'!X141</f>
        <v>0</v>
      </c>
    </row>
    <row r="74" spans="1:24" s="752" customFormat="1" ht="12.75">
      <c r="B74" s="857" t="s">
        <v>245</v>
      </c>
      <c r="C74" s="844">
        <f>SUM(D74:W74)</f>
        <v>0</v>
      </c>
      <c r="D74" s="843">
        <f>'O4 Summary by Class &amp; Accounts'!E145</f>
        <v>0</v>
      </c>
      <c r="E74" s="843">
        <f>'O4 Summary by Class &amp; Accounts'!F145</f>
        <v>0</v>
      </c>
      <c r="F74" s="843">
        <f>'O4 Summary by Class &amp; Accounts'!G145</f>
        <v>0</v>
      </c>
      <c r="G74" s="843">
        <f>'O4 Summary by Class &amp; Accounts'!H145</f>
        <v>0</v>
      </c>
      <c r="H74" s="843">
        <f>'O4 Summary by Class &amp; Accounts'!I145</f>
        <v>0</v>
      </c>
      <c r="I74" s="843">
        <f>'O4 Summary by Class &amp; Accounts'!J145</f>
        <v>0</v>
      </c>
      <c r="J74" s="843">
        <f>'O4 Summary by Class &amp; Accounts'!K145</f>
        <v>0</v>
      </c>
      <c r="K74" s="843">
        <f>'O4 Summary by Class &amp; Accounts'!L145</f>
        <v>0</v>
      </c>
      <c r="L74" s="843">
        <f>'O4 Summary by Class &amp; Accounts'!M145</f>
        <v>0</v>
      </c>
      <c r="M74" s="843">
        <f>'O4 Summary by Class &amp; Accounts'!N145</f>
        <v>0</v>
      </c>
      <c r="N74" s="843">
        <f>'O4 Summary by Class &amp; Accounts'!O145</f>
        <v>0</v>
      </c>
      <c r="O74" s="843">
        <f>'O4 Summary by Class &amp; Accounts'!P145</f>
        <v>0</v>
      </c>
      <c r="P74" s="843">
        <f>'O4 Summary by Class &amp; Accounts'!Q145</f>
        <v>0</v>
      </c>
      <c r="Q74" s="843">
        <f>'O4 Summary by Class &amp; Accounts'!R145</f>
        <v>0</v>
      </c>
      <c r="R74" s="843">
        <f>'O4 Summary by Class &amp; Accounts'!S145</f>
        <v>0</v>
      </c>
      <c r="S74" s="843">
        <f>'O4 Summary by Class &amp; Accounts'!T145</f>
        <v>0</v>
      </c>
      <c r="T74" s="843">
        <f>'O4 Summary by Class &amp; Accounts'!U145</f>
        <v>0</v>
      </c>
      <c r="U74" s="843">
        <f>'O4 Summary by Class &amp; Accounts'!V145</f>
        <v>0</v>
      </c>
      <c r="V74" s="843">
        <f>'O4 Summary by Class &amp; Accounts'!W145</f>
        <v>0</v>
      </c>
      <c r="W74" s="731">
        <f>'O4 Summary by Class &amp; Accounts'!X145</f>
        <v>0</v>
      </c>
    </row>
    <row r="75" spans="1:24" s="927" customFormat="1" ht="21" customHeight="1">
      <c r="B75" s="974" t="s">
        <v>1122</v>
      </c>
      <c r="C75" s="975">
        <f>SUM(D75:W75)</f>
        <v>905999.99999999988</v>
      </c>
      <c r="D75" s="976">
        <f>SUM(D71:D74)</f>
        <v>462969.63320412853</v>
      </c>
      <c r="E75" s="976">
        <f t="shared" ref="E75:W75" si="14">SUM(E71:E74)</f>
        <v>142732.87265335096</v>
      </c>
      <c r="F75" s="976">
        <f t="shared" si="14"/>
        <v>225332.60024775277</v>
      </c>
      <c r="G75" s="976">
        <f t="shared" si="14"/>
        <v>0</v>
      </c>
      <c r="H75" s="976">
        <f t="shared" si="14"/>
        <v>0</v>
      </c>
      <c r="I75" s="976">
        <f t="shared" si="14"/>
        <v>0</v>
      </c>
      <c r="J75" s="976">
        <f t="shared" si="14"/>
        <v>67897.655480715912</v>
      </c>
      <c r="K75" s="976">
        <f t="shared" si="14"/>
        <v>3723.2966306916778</v>
      </c>
      <c r="L75" s="976">
        <f t="shared" si="14"/>
        <v>3343.9417833600792</v>
      </c>
      <c r="M75" s="976">
        <f t="shared" si="14"/>
        <v>0</v>
      </c>
      <c r="N75" s="976">
        <f t="shared" si="14"/>
        <v>0</v>
      </c>
      <c r="O75" s="976">
        <f t="shared" si="14"/>
        <v>0</v>
      </c>
      <c r="P75" s="976">
        <f t="shared" si="14"/>
        <v>0</v>
      </c>
      <c r="Q75" s="976">
        <f t="shared" si="14"/>
        <v>0</v>
      </c>
      <c r="R75" s="976">
        <f t="shared" si="14"/>
        <v>0</v>
      </c>
      <c r="S75" s="976">
        <f t="shared" si="14"/>
        <v>0</v>
      </c>
      <c r="T75" s="976">
        <f t="shared" si="14"/>
        <v>0</v>
      </c>
      <c r="U75" s="976">
        <f t="shared" si="14"/>
        <v>0</v>
      </c>
      <c r="V75" s="976">
        <f t="shared" si="14"/>
        <v>0</v>
      </c>
      <c r="W75" s="977">
        <f t="shared" si="14"/>
        <v>0</v>
      </c>
    </row>
    <row r="76" spans="1:24" s="752" customFormat="1" ht="12.75">
      <c r="A76" s="710"/>
      <c r="B76" s="710"/>
      <c r="C76" s="858"/>
      <c r="D76" s="856"/>
      <c r="E76" s="856"/>
      <c r="F76" s="856"/>
      <c r="G76" s="856"/>
      <c r="H76" s="856"/>
      <c r="I76" s="856"/>
      <c r="J76" s="856"/>
      <c r="K76" s="856"/>
      <c r="L76" s="856"/>
      <c r="M76" s="856"/>
      <c r="N76" s="856"/>
      <c r="O76" s="856"/>
      <c r="P76" s="856"/>
      <c r="Q76" s="856"/>
      <c r="R76" s="856"/>
      <c r="S76" s="856"/>
      <c r="T76" s="856"/>
      <c r="U76" s="856"/>
      <c r="V76" s="856"/>
      <c r="W76" s="859"/>
    </row>
    <row r="77" spans="1:24" s="856" customFormat="1" ht="12.75">
      <c r="B77" s="839" t="s">
        <v>246</v>
      </c>
      <c r="C77" s="844">
        <f>SUM(D77:W77)</f>
        <v>0</v>
      </c>
      <c r="D77" s="843">
        <f>'O4 Summary by Class &amp; Accounts'!E35</f>
        <v>0</v>
      </c>
      <c r="E77" s="843">
        <f>'O4 Summary by Class &amp; Accounts'!F35</f>
        <v>0</v>
      </c>
      <c r="F77" s="843">
        <f>'O4 Summary by Class &amp; Accounts'!G35</f>
        <v>0</v>
      </c>
      <c r="G77" s="843">
        <f>'O4 Summary by Class &amp; Accounts'!H35</f>
        <v>0</v>
      </c>
      <c r="H77" s="843">
        <f>'O4 Summary by Class &amp; Accounts'!I35</f>
        <v>0</v>
      </c>
      <c r="I77" s="843">
        <f>'O4 Summary by Class &amp; Accounts'!J35</f>
        <v>0</v>
      </c>
      <c r="J77" s="843">
        <f>'O4 Summary by Class &amp; Accounts'!K35</f>
        <v>0</v>
      </c>
      <c r="K77" s="843">
        <f>'O4 Summary by Class &amp; Accounts'!L35</f>
        <v>0</v>
      </c>
      <c r="L77" s="843">
        <f>'O4 Summary by Class &amp; Accounts'!M35</f>
        <v>0</v>
      </c>
      <c r="M77" s="843">
        <f>'O4 Summary by Class &amp; Accounts'!N35</f>
        <v>0</v>
      </c>
      <c r="N77" s="843">
        <f>'O4 Summary by Class &amp; Accounts'!O35</f>
        <v>0</v>
      </c>
      <c r="O77" s="843">
        <f>'O4 Summary by Class &amp; Accounts'!P35</f>
        <v>0</v>
      </c>
      <c r="P77" s="843">
        <f>'O4 Summary by Class &amp; Accounts'!Q35</f>
        <v>0</v>
      </c>
      <c r="Q77" s="843">
        <f>'O4 Summary by Class &amp; Accounts'!R35</f>
        <v>0</v>
      </c>
      <c r="R77" s="843">
        <f>'O4 Summary by Class &amp; Accounts'!S35</f>
        <v>0</v>
      </c>
      <c r="S77" s="843">
        <f>'O4 Summary by Class &amp; Accounts'!T35</f>
        <v>0</v>
      </c>
      <c r="T77" s="843">
        <f>'O4 Summary by Class &amp; Accounts'!U35</f>
        <v>0</v>
      </c>
      <c r="U77" s="843">
        <f>'O4 Summary by Class &amp; Accounts'!V35</f>
        <v>0</v>
      </c>
      <c r="V77" s="843">
        <f>'O4 Summary by Class &amp; Accounts'!W35</f>
        <v>0</v>
      </c>
      <c r="W77" s="731">
        <f>'O4 Summary by Class &amp; Accounts'!X35</f>
        <v>0</v>
      </c>
    </row>
    <row r="78" spans="1:24" s="856" customFormat="1" ht="12.75">
      <c r="B78" s="839" t="s">
        <v>247</v>
      </c>
      <c r="C78" s="844">
        <f>SUM(D78:W78)</f>
        <v>0</v>
      </c>
      <c r="D78" s="843">
        <f>'O4 Summary by Class &amp; Accounts'!E40</f>
        <v>0</v>
      </c>
      <c r="E78" s="843">
        <f>'O4 Summary by Class &amp; Accounts'!F40</f>
        <v>0</v>
      </c>
      <c r="F78" s="843">
        <f>'O4 Summary by Class &amp; Accounts'!G40</f>
        <v>0</v>
      </c>
      <c r="G78" s="843">
        <f>'O4 Summary by Class &amp; Accounts'!H40</f>
        <v>0</v>
      </c>
      <c r="H78" s="843">
        <f>'O4 Summary by Class &amp; Accounts'!I40</f>
        <v>0</v>
      </c>
      <c r="I78" s="843">
        <f>'O4 Summary by Class &amp; Accounts'!J40</f>
        <v>0</v>
      </c>
      <c r="J78" s="843">
        <f>'O4 Summary by Class &amp; Accounts'!K40</f>
        <v>0</v>
      </c>
      <c r="K78" s="843">
        <f>'O4 Summary by Class &amp; Accounts'!L40</f>
        <v>0</v>
      </c>
      <c r="L78" s="843">
        <f>'O4 Summary by Class &amp; Accounts'!M40</f>
        <v>0</v>
      </c>
      <c r="M78" s="843">
        <f>'O4 Summary by Class &amp; Accounts'!N40</f>
        <v>0</v>
      </c>
      <c r="N78" s="843">
        <f>'O4 Summary by Class &amp; Accounts'!O40</f>
        <v>0</v>
      </c>
      <c r="O78" s="843">
        <f>'O4 Summary by Class &amp; Accounts'!P40</f>
        <v>0</v>
      </c>
      <c r="P78" s="843">
        <f>'O4 Summary by Class &amp; Accounts'!Q40</f>
        <v>0</v>
      </c>
      <c r="Q78" s="843">
        <f>'O4 Summary by Class &amp; Accounts'!R40</f>
        <v>0</v>
      </c>
      <c r="R78" s="843">
        <f>'O4 Summary by Class &amp; Accounts'!S40</f>
        <v>0</v>
      </c>
      <c r="S78" s="843">
        <f>'O4 Summary by Class &amp; Accounts'!T40</f>
        <v>0</v>
      </c>
      <c r="T78" s="843">
        <f>'O4 Summary by Class &amp; Accounts'!U40</f>
        <v>0</v>
      </c>
      <c r="U78" s="843">
        <f>'O4 Summary by Class &amp; Accounts'!V40</f>
        <v>0</v>
      </c>
      <c r="V78" s="843">
        <f>'O4 Summary by Class &amp; Accounts'!W40</f>
        <v>0</v>
      </c>
      <c r="W78" s="731">
        <f>'O4 Summary by Class &amp; Accounts'!X40</f>
        <v>0</v>
      </c>
      <c r="X78" s="860"/>
    </row>
    <row r="79" spans="1:24" s="204" customFormat="1" ht="21" customHeight="1">
      <c r="B79" s="974" t="s">
        <v>1122</v>
      </c>
      <c r="C79" s="975">
        <f>SUM(D79:W79)</f>
        <v>0</v>
      </c>
      <c r="D79" s="976">
        <f>SUM(D77:D78)</f>
        <v>0</v>
      </c>
      <c r="E79" s="976">
        <f t="shared" ref="E79:W79" si="15">SUM(E77:E78)</f>
        <v>0</v>
      </c>
      <c r="F79" s="976">
        <f t="shared" si="15"/>
        <v>0</v>
      </c>
      <c r="G79" s="976">
        <f t="shared" si="15"/>
        <v>0</v>
      </c>
      <c r="H79" s="976">
        <f t="shared" si="15"/>
        <v>0</v>
      </c>
      <c r="I79" s="976">
        <f t="shared" si="15"/>
        <v>0</v>
      </c>
      <c r="J79" s="976">
        <f t="shared" si="15"/>
        <v>0</v>
      </c>
      <c r="K79" s="976">
        <f t="shared" si="15"/>
        <v>0</v>
      </c>
      <c r="L79" s="976">
        <f t="shared" si="15"/>
        <v>0</v>
      </c>
      <c r="M79" s="976">
        <f t="shared" si="15"/>
        <v>0</v>
      </c>
      <c r="N79" s="976">
        <f t="shared" si="15"/>
        <v>0</v>
      </c>
      <c r="O79" s="976">
        <f t="shared" si="15"/>
        <v>0</v>
      </c>
      <c r="P79" s="976">
        <f t="shared" si="15"/>
        <v>0</v>
      </c>
      <c r="Q79" s="976">
        <f t="shared" si="15"/>
        <v>0</v>
      </c>
      <c r="R79" s="976">
        <f t="shared" si="15"/>
        <v>0</v>
      </c>
      <c r="S79" s="976">
        <f t="shared" si="15"/>
        <v>0</v>
      </c>
      <c r="T79" s="976">
        <f t="shared" si="15"/>
        <v>0</v>
      </c>
      <c r="U79" s="976">
        <f t="shared" si="15"/>
        <v>0</v>
      </c>
      <c r="V79" s="976">
        <f t="shared" si="15"/>
        <v>0</v>
      </c>
      <c r="W79" s="977">
        <f t="shared" si="15"/>
        <v>0</v>
      </c>
      <c r="X79" s="955"/>
    </row>
    <row r="80" spans="1:24" s="865" customFormat="1" ht="12.75">
      <c r="B80" s="861"/>
      <c r="C80" s="847"/>
      <c r="D80" s="862"/>
      <c r="E80" s="862"/>
      <c r="F80" s="862"/>
      <c r="G80" s="862"/>
      <c r="H80" s="862"/>
      <c r="I80" s="862"/>
      <c r="J80" s="862"/>
      <c r="K80" s="862"/>
      <c r="L80" s="862"/>
      <c r="M80" s="862"/>
      <c r="N80" s="862"/>
      <c r="O80" s="862"/>
      <c r="P80" s="862"/>
      <c r="Q80" s="862"/>
      <c r="R80" s="862"/>
      <c r="S80" s="862"/>
      <c r="T80" s="862"/>
      <c r="U80" s="862"/>
      <c r="V80" s="862"/>
      <c r="W80" s="863"/>
      <c r="X80" s="864"/>
    </row>
    <row r="81" spans="2:24" s="856" customFormat="1" ht="12.75">
      <c r="B81" s="866" t="s">
        <v>1158</v>
      </c>
      <c r="C81" s="867">
        <f>SUM(D81:W81)</f>
        <v>28609000</v>
      </c>
      <c r="D81" s="868">
        <f>'O6 Source Data for E2'!D88+'O6 Source Data for E2'!Y88</f>
        <v>14544432.641508885</v>
      </c>
      <c r="E81" s="868">
        <f>'O6 Source Data for E2'!E88+'O6 Source Data for E2'!Z88</f>
        <v>4540561.5204945132</v>
      </c>
      <c r="F81" s="868">
        <f>'O6 Source Data for E2'!F88+'O6 Source Data for E2'!AA88</f>
        <v>7232340.232109881</v>
      </c>
      <c r="G81" s="868">
        <f>'O6 Source Data for E2'!G88+'O6 Source Data for E2'!AB88</f>
        <v>0</v>
      </c>
      <c r="H81" s="868">
        <f>'O6 Source Data for E2'!H88+'O6 Source Data for E2'!AC88</f>
        <v>0</v>
      </c>
      <c r="I81" s="868">
        <f>'O6 Source Data for E2'!I88+'O6 Source Data for E2'!AD88</f>
        <v>0</v>
      </c>
      <c r="J81" s="868">
        <f>'O6 Source Data for E2'!J88+'O6 Source Data for E2'!AE88</f>
        <v>2074968.1964181636</v>
      </c>
      <c r="K81" s="868">
        <f>'O6 Source Data for E2'!K88+'O6 Source Data for E2'!AF88</f>
        <v>113784.8139205686</v>
      </c>
      <c r="L81" s="868">
        <f>'O6 Source Data for E2'!L88+'O6 Source Data for E2'!AG88</f>
        <v>102912.5955479882</v>
      </c>
      <c r="M81" s="868">
        <f>'O6 Source Data for E2'!M88+'O6 Source Data for E2'!AH88</f>
        <v>0</v>
      </c>
      <c r="N81" s="868">
        <f>'O6 Source Data for E2'!N88+'O6 Source Data for E2'!AI88</f>
        <v>0</v>
      </c>
      <c r="O81" s="868">
        <f>'O6 Source Data for E2'!O88+'O6 Source Data for E2'!AJ88</f>
        <v>0</v>
      </c>
      <c r="P81" s="868">
        <f>'O6 Source Data for E2'!P88+'O6 Source Data for E2'!AK88</f>
        <v>0</v>
      </c>
      <c r="Q81" s="868">
        <f>'O6 Source Data for E2'!Q88+'O6 Source Data for E2'!AL88</f>
        <v>0</v>
      </c>
      <c r="R81" s="868">
        <f>'O6 Source Data for E2'!R88+'O6 Source Data for E2'!AM88</f>
        <v>0</v>
      </c>
      <c r="S81" s="868">
        <f>'O6 Source Data for E2'!S88+'O6 Source Data for E2'!AN88</f>
        <v>0</v>
      </c>
      <c r="T81" s="868">
        <f>'O6 Source Data for E2'!T88+'O6 Source Data for E2'!AO88</f>
        <v>0</v>
      </c>
      <c r="U81" s="868">
        <f>'O6 Source Data for E2'!U88+'O6 Source Data for E2'!AP88</f>
        <v>0</v>
      </c>
      <c r="V81" s="868">
        <f>'O6 Source Data for E2'!V88+'O6 Source Data for E2'!AQ88</f>
        <v>0</v>
      </c>
      <c r="W81" s="869">
        <f>'O6 Source Data for E2'!W88+'O6 Source Data for E2'!AR88</f>
        <v>0</v>
      </c>
    </row>
    <row r="82" spans="2:24" s="829" customFormat="1">
      <c r="B82" s="875"/>
      <c r="C82" s="943"/>
    </row>
    <row r="83" spans="2:24" s="7" customFormat="1">
      <c r="B83" s="58"/>
      <c r="C83" s="54"/>
    </row>
    <row r="84" spans="2:24" s="7" customFormat="1">
      <c r="B84" s="58"/>
      <c r="C84" s="944"/>
      <c r="D84" s="944"/>
      <c r="E84" s="944"/>
      <c r="F84" s="944"/>
      <c r="G84" s="944"/>
      <c r="H84" s="944"/>
      <c r="I84" s="944"/>
      <c r="J84" s="944"/>
      <c r="K84" s="944"/>
      <c r="L84" s="944"/>
      <c r="M84" s="944"/>
      <c r="N84" s="944"/>
      <c r="O84" s="944"/>
      <c r="P84" s="944"/>
      <c r="Q84" s="944"/>
      <c r="R84" s="944"/>
      <c r="S84" s="944"/>
      <c r="T84" s="944"/>
      <c r="U84" s="944"/>
      <c r="V84" s="944"/>
      <c r="W84" s="944"/>
      <c r="X84" s="829"/>
    </row>
    <row r="85" spans="2:24" s="7" customFormat="1">
      <c r="C85" s="945"/>
    </row>
    <row r="86" spans="2:24" s="7" customFormat="1">
      <c r="C86" s="945"/>
    </row>
    <row r="87" spans="2:24" s="7" customFormat="1">
      <c r="C87" s="945"/>
      <c r="D87" s="876"/>
      <c r="E87" s="876"/>
      <c r="F87" s="946"/>
      <c r="G87" s="876"/>
      <c r="H87" s="876"/>
      <c r="I87" s="876"/>
      <c r="J87" s="876"/>
      <c r="K87" s="876"/>
      <c r="L87" s="876"/>
      <c r="M87" s="876"/>
      <c r="N87" s="876"/>
      <c r="O87" s="876"/>
      <c r="P87" s="876"/>
      <c r="Q87" s="876"/>
      <c r="R87" s="876"/>
      <c r="S87" s="876"/>
      <c r="T87" s="876"/>
      <c r="U87" s="876"/>
      <c r="V87" s="876"/>
      <c r="W87" s="876"/>
      <c r="X87" s="876"/>
    </row>
    <row r="88" spans="2:24" s="7" customFormat="1"/>
    <row r="89" spans="2:24" s="7" customFormat="1"/>
    <row r="90" spans="2:24" s="7" customFormat="1"/>
  </sheetData>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legacyDrawing r:id="rId2"/>
  <oleObjects>
    <oleObject progId="Unknown" shapeId="39938" r:id="rId3"/>
  </oleObjects>
</worksheet>
</file>

<file path=xl/worksheets/sheet18.xml><?xml version="1.0" encoding="utf-8"?>
<worksheet xmlns="http://schemas.openxmlformats.org/spreadsheetml/2006/main" xmlns:r="http://schemas.openxmlformats.org/officeDocument/2006/relationships">
  <sheetPr codeName="Sheet29" enableFormatConditionsCalculation="0">
    <tabColor indexed="9"/>
  </sheetPr>
  <dimension ref="A1:Y109"/>
  <sheetViews>
    <sheetView workbookViewId="0">
      <selection sqref="A1:F1"/>
    </sheetView>
  </sheetViews>
  <sheetFormatPr defaultRowHeight="11.25"/>
  <cols>
    <col min="1" max="1" width="3.140625" style="15" customWidth="1"/>
    <col min="2" max="2" width="61" style="15" customWidth="1"/>
    <col min="3" max="6" width="15.7109375" style="15" customWidth="1"/>
    <col min="7" max="9" width="15.7109375" style="15" hidden="1" customWidth="1"/>
    <col min="10" max="12" width="15.7109375" style="15" customWidth="1"/>
    <col min="13" max="23" width="15.7109375" style="15" hidden="1" customWidth="1"/>
    <col min="24" max="16384" width="9.140625" style="15"/>
  </cols>
  <sheetData>
    <row r="1" spans="1:25" ht="20.25" customHeight="1">
      <c r="A1" s="2211" t="s">
        <v>967</v>
      </c>
      <c r="B1" s="2211"/>
      <c r="C1" s="2211"/>
      <c r="D1" s="2211"/>
      <c r="E1" s="2211"/>
      <c r="F1" s="2211"/>
    </row>
    <row r="2" spans="1:25" ht="18.75" customHeight="1">
      <c r="A2" s="2255" t="str">
        <f>'I1 Intro'!C9</f>
        <v>Orillia Power Distribution Corporation</v>
      </c>
      <c r="B2" s="2255"/>
      <c r="C2" s="2255"/>
      <c r="D2" s="2255"/>
      <c r="E2" s="2255"/>
    </row>
    <row r="3" spans="1:25" ht="18.75" customHeight="1">
      <c r="A3" s="2256" t="str">
        <f>'I1 Intro'!C13 &amp; "   " &amp; 'I1 Intro'!E13</f>
        <v xml:space="preserve">EB-2009-0273   </v>
      </c>
      <c r="B3" s="2256"/>
      <c r="C3" s="2256"/>
      <c r="D3" s="2256"/>
      <c r="E3" s="2256"/>
      <c r="G3" s="16"/>
    </row>
    <row r="4" spans="1:25" ht="18">
      <c r="A4" s="2257">
        <f>'I1 Intro'!C15</f>
        <v>40072</v>
      </c>
      <c r="B4" s="2257"/>
      <c r="C4" s="2257"/>
      <c r="D4" s="2257"/>
      <c r="E4" s="2257"/>
    </row>
    <row r="5" spans="1:25" ht="21" customHeight="1">
      <c r="A5" s="368" t="str">
        <f>"Sheet O3.3 Primary Conductors and Poles Cost Pool Worksheet  - "&amp; 'I2 LDC class'!$C$17 &amp; "  " &amp;  'I2 LDC class'!$D$17</f>
        <v xml:space="preserve">Sheet O3.3 Primary Conductors and Poles Cost Pool Worksheet  -   </v>
      </c>
      <c r="B5" s="369"/>
      <c r="C5" s="623"/>
      <c r="D5" s="623"/>
      <c r="E5" s="370"/>
    </row>
    <row r="6" spans="1:25" ht="6" customHeight="1">
      <c r="A6" s="18"/>
      <c r="B6" s="18"/>
      <c r="C6" s="624"/>
      <c r="D6" s="624"/>
      <c r="E6" s="18"/>
      <c r="F6" s="18"/>
      <c r="G6" s="18"/>
      <c r="H6" s="18"/>
      <c r="I6" s="18"/>
      <c r="J6" s="18"/>
      <c r="K6" s="18"/>
      <c r="L6" s="18"/>
      <c r="M6" s="18"/>
      <c r="N6" s="18"/>
      <c r="O6" s="18"/>
    </row>
    <row r="7" spans="1:25">
      <c r="A7" s="956"/>
      <c r="W7" s="7"/>
    </row>
    <row r="8" spans="1:25" ht="14.25" customHeight="1">
      <c r="A8" s="2340" t="s">
        <v>1029</v>
      </c>
      <c r="B8" s="2340"/>
      <c r="C8" s="692"/>
      <c r="D8" s="692"/>
      <c r="E8" s="692"/>
      <c r="F8" s="692"/>
      <c r="G8" s="692"/>
      <c r="H8" s="692"/>
      <c r="I8" s="692"/>
      <c r="J8" s="692"/>
      <c r="K8" s="692"/>
      <c r="L8" s="692"/>
      <c r="M8" s="692"/>
      <c r="N8" s="692"/>
      <c r="O8" s="692"/>
      <c r="P8" s="692"/>
      <c r="Q8" s="692"/>
      <c r="R8" s="692"/>
      <c r="S8" s="692"/>
      <c r="T8" s="692"/>
      <c r="U8" s="692"/>
      <c r="V8" s="692"/>
      <c r="W8" s="692"/>
      <c r="X8" s="692"/>
    </row>
    <row r="9" spans="1:25" ht="12.75">
      <c r="A9" s="2340"/>
      <c r="B9" s="2340"/>
      <c r="C9" s="356"/>
    </row>
    <row r="10" spans="1:25" s="356" customFormat="1" ht="12.75"/>
    <row r="11" spans="1:25" s="926" customFormat="1" ht="12.75">
      <c r="A11" s="722"/>
      <c r="B11" s="923"/>
      <c r="C11" s="923"/>
      <c r="D11" s="379">
        <v>1</v>
      </c>
      <c r="E11" s="379">
        <v>2</v>
      </c>
      <c r="F11" s="379">
        <v>3</v>
      </c>
      <c r="G11" s="379">
        <v>4</v>
      </c>
      <c r="H11" s="379">
        <v>5</v>
      </c>
      <c r="I11" s="379">
        <v>6</v>
      </c>
      <c r="J11" s="379">
        <v>7</v>
      </c>
      <c r="K11" s="379">
        <v>8</v>
      </c>
      <c r="L11" s="379">
        <v>9</v>
      </c>
      <c r="M11" s="379">
        <v>10</v>
      </c>
      <c r="N11" s="379">
        <v>11</v>
      </c>
      <c r="O11" s="379">
        <v>12</v>
      </c>
      <c r="P11" s="379">
        <v>13</v>
      </c>
      <c r="Q11" s="379">
        <v>14</v>
      </c>
      <c r="R11" s="379">
        <v>15</v>
      </c>
      <c r="S11" s="379">
        <v>16</v>
      </c>
      <c r="T11" s="379">
        <v>17</v>
      </c>
      <c r="U11" s="379">
        <v>18</v>
      </c>
      <c r="V11" s="379">
        <v>19</v>
      </c>
      <c r="W11" s="379">
        <v>20</v>
      </c>
      <c r="X11" s="924"/>
      <c r="Y11" s="925"/>
    </row>
    <row r="12" spans="1:25" s="710" customFormat="1" ht="47.25" customHeight="1">
      <c r="A12" s="879"/>
      <c r="B12" s="903" t="s">
        <v>1074</v>
      </c>
      <c r="C12" s="709" t="s">
        <v>1122</v>
      </c>
      <c r="D12" s="708" t="str">
        <f>IF('I2 LDC class'!$D$20="",'I2 LDC class'!$C$20,'I2 LDC class'!$D$20)</f>
        <v>Residential</v>
      </c>
      <c r="E12" s="708" t="str">
        <f>IF('I2 LDC class'!$D$21="",'I2 LDC class'!$C$21,'I2 LDC class'!$D$21)</f>
        <v>GS &lt;50</v>
      </c>
      <c r="F12" s="708" t="str">
        <f>IF('I2 LDC class'!$D$22="",'I2 LDC class'!$C$22,'I2 LDC class'!$D$22)</f>
        <v>GS&gt;50-Regular</v>
      </c>
      <c r="G12" s="708" t="str">
        <f>IF('I2 LDC class'!$D$23="",'I2 LDC class'!$C$23,'I2 LDC class'!$D$23)</f>
        <v>GS&gt; 50-TOU</v>
      </c>
      <c r="H12" s="708" t="str">
        <f>IF('I2 LDC class'!$D$24="",'I2 LDC class'!$C$24,'I2 LDC class'!$D$24)</f>
        <v>GS &gt;50-Intermediate</v>
      </c>
      <c r="I12" s="708" t="str">
        <f>IF('I2 LDC class'!$D$25="",'I2 LDC class'!$C$25,'I2 LDC class'!$D$25)</f>
        <v>Large Use &gt;5MW</v>
      </c>
      <c r="J12" s="708" t="str">
        <f>IF('I2 LDC class'!$D$26="",'I2 LDC class'!$C$26,'I2 LDC class'!$D$26)</f>
        <v>Street Light</v>
      </c>
      <c r="K12" s="708" t="str">
        <f>IF('I2 LDC class'!$D$27="",'I2 LDC class'!$C$27,'I2 LDC class'!$D$27)</f>
        <v>Sentinel</v>
      </c>
      <c r="L12" s="708" t="str">
        <f>IF('I2 LDC class'!$D$28="",'I2 LDC class'!$C$28,'I2 LDC class'!$D$28)</f>
        <v>Unmetered Scattered Load</v>
      </c>
      <c r="M12" s="708" t="str">
        <f>IF('I2 LDC class'!$D$29="",'I2 LDC class'!$C$29,'I2 LDC class'!$D$29)</f>
        <v>Embedded Distributor</v>
      </c>
      <c r="N12" s="708" t="str">
        <f>IF('I2 LDC class'!$D$30="",'I2 LDC class'!$C$30,'I2 LDC class'!$D$30)</f>
        <v>Back-up/Standby Power</v>
      </c>
      <c r="O12" s="708" t="str">
        <f>IF('I2 LDC class'!$D$31="",'I2 LDC class'!$C$31,'I2 LDC class'!$D$31)</f>
        <v>Rate Class 1</v>
      </c>
      <c r="P12" s="708" t="str">
        <f>IF('I2 LDC class'!$D$32="",'I2 LDC class'!$C$32,'I2 LDC class'!$D$32)</f>
        <v>Rate class 2</v>
      </c>
      <c r="Q12" s="708" t="str">
        <f>IF('I2 LDC class'!$D$33="",'I2 LDC class'!$C$33,'I2 LDC class'!$D$33)</f>
        <v>Rate class 3</v>
      </c>
      <c r="R12" s="708" t="str">
        <f>IF('I2 LDC class'!$D$34="",'I2 LDC class'!$C$34,'I2 LDC class'!$D$34)</f>
        <v>Rate class 4</v>
      </c>
      <c r="S12" s="708" t="str">
        <f>IF('I2 LDC class'!$D$35="",'I2 LDC class'!$C$35,'I2 LDC class'!$D$35)</f>
        <v>Rate class 5</v>
      </c>
      <c r="T12" s="708" t="str">
        <f>IF('I2 LDC class'!$D$36="",'I2 LDC class'!$C$36,'I2 LDC class'!$D$36)</f>
        <v>Rate class 6</v>
      </c>
      <c r="U12" s="708" t="str">
        <f>IF('I2 LDC class'!$D$37="",'I2 LDC class'!$C$37,'I2 LDC class'!$D$37)</f>
        <v>Rate class 7</v>
      </c>
      <c r="V12" s="708" t="str">
        <f>IF('I2 LDC class'!$D$38="",'I2 LDC class'!$C$38,'I2 LDC class'!$D$38)</f>
        <v>Rate class 8</v>
      </c>
      <c r="W12" s="709" t="str">
        <f>IF('I2 LDC class'!$D$39="",'I2 LDC class'!$C$39,'I2 LDC class'!$D$39)</f>
        <v>Rate class 9</v>
      </c>
      <c r="X12" s="798"/>
    </row>
    <row r="13" spans="1:25" s="730" customFormat="1" ht="12.75">
      <c r="A13" s="880"/>
      <c r="B13" s="839" t="s">
        <v>865</v>
      </c>
      <c r="C13" s="840">
        <f t="shared" ref="C13:C23" si="0">SUM(D13:W13)</f>
        <v>0</v>
      </c>
      <c r="D13" s="841">
        <f>IF(ISERROR('O7 Amortization'!G324+'O7 Amortization'!G397+'O7 Amortization'!G470+'O7 Amortization'!G543 + 'O7 Amortization'!AB324+'O7 Amortization'!AB397+'O7 Amortization'!AB470+'O7 Amortization'!AB543), "-", 'O7 Amortization'!G324+'O7 Amortization'!G397+'O7 Amortization'!G470+'O7 Amortization'!G543 + 'O7 Amortization'!AB324+'O7 Amortization'!AB397+'O7 Amortization'!AB470+'O7 Amortization'!AB543)</f>
        <v>0</v>
      </c>
      <c r="E13" s="841">
        <f>IF(ISERROR('O7 Amortization'!H324+'O7 Amortization'!H397+'O7 Amortization'!H470+'O7 Amortization'!H543 + 'O7 Amortization'!AC324+'O7 Amortization'!AC397+'O7 Amortization'!AC470+'O7 Amortization'!AC543), "-", 'O7 Amortization'!H324+'O7 Amortization'!H397+'O7 Amortization'!H470+'O7 Amortization'!H543 + 'O7 Amortization'!AC324+'O7 Amortization'!AC397+'O7 Amortization'!AC470+'O7 Amortization'!AC543)</f>
        <v>0</v>
      </c>
      <c r="F13" s="841">
        <f>IF(ISERROR('O7 Amortization'!I324+'O7 Amortization'!I397+'O7 Amortization'!I470+'O7 Amortization'!I543 + 'O7 Amortization'!AD324+'O7 Amortization'!AD397+'O7 Amortization'!AD470+'O7 Amortization'!AD543), "-", 'O7 Amortization'!I324+'O7 Amortization'!I397+'O7 Amortization'!I470+'O7 Amortization'!I543 + 'O7 Amortization'!AD324+'O7 Amortization'!AD397+'O7 Amortization'!AD470+'O7 Amortization'!AD543)</f>
        <v>0</v>
      </c>
      <c r="G13" s="841">
        <f>IF(ISERROR('O7 Amortization'!J324+'O7 Amortization'!J397+'O7 Amortization'!J470+'O7 Amortization'!J543 + 'O7 Amortization'!AE324+'O7 Amortization'!AE397+'O7 Amortization'!AE470+'O7 Amortization'!AE543), "-", 'O7 Amortization'!J324+'O7 Amortization'!J397+'O7 Amortization'!J470+'O7 Amortization'!J543 + 'O7 Amortization'!AE324+'O7 Amortization'!AE397+'O7 Amortization'!AE470+'O7 Amortization'!AE543)</f>
        <v>0</v>
      </c>
      <c r="H13" s="841">
        <f>IF(ISERROR('O7 Amortization'!K324+'O7 Amortization'!K397+'O7 Amortization'!K470+'O7 Amortization'!K543 + 'O7 Amortization'!AF324+'O7 Amortization'!AF397+'O7 Amortization'!AF470+'O7 Amortization'!AF543), "-", 'O7 Amortization'!K324+'O7 Amortization'!K397+'O7 Amortization'!K470+'O7 Amortization'!K543 + 'O7 Amortization'!AF324+'O7 Amortization'!AF397+'O7 Amortization'!AF470+'O7 Amortization'!AF543)</f>
        <v>0</v>
      </c>
      <c r="I13" s="841">
        <f>IF(ISERROR('O7 Amortization'!L324+'O7 Amortization'!L397+'O7 Amortization'!L470+'O7 Amortization'!L543 + 'O7 Amortization'!AG324+'O7 Amortization'!AG397+'O7 Amortization'!AG470+'O7 Amortization'!AG543), "-", 'O7 Amortization'!L324+'O7 Amortization'!L397+'O7 Amortization'!L470+'O7 Amortization'!L543 + 'O7 Amortization'!AG324+'O7 Amortization'!AG397+'O7 Amortization'!AG470+'O7 Amortization'!AG543)</f>
        <v>0</v>
      </c>
      <c r="J13" s="841">
        <f>IF(ISERROR('O7 Amortization'!M324+'O7 Amortization'!M397+'O7 Amortization'!M470+'O7 Amortization'!M543 + 'O7 Amortization'!AH324+'O7 Amortization'!AH397+'O7 Amortization'!AH470+'O7 Amortization'!AH543), "-", 'O7 Amortization'!M324+'O7 Amortization'!M397+'O7 Amortization'!M470+'O7 Amortization'!M543 + 'O7 Amortization'!AH324+'O7 Amortization'!AH397+'O7 Amortization'!AH470+'O7 Amortization'!AH543)</f>
        <v>0</v>
      </c>
      <c r="K13" s="841">
        <f>IF(ISERROR('O7 Amortization'!N324+'O7 Amortization'!N397+'O7 Amortization'!N470+'O7 Amortization'!N543 + 'O7 Amortization'!AI324+'O7 Amortization'!AI397+'O7 Amortization'!AI470+'O7 Amortization'!AI543), "-", 'O7 Amortization'!N324+'O7 Amortization'!N397+'O7 Amortization'!N470+'O7 Amortization'!N543 + 'O7 Amortization'!AI324+'O7 Amortization'!AI397+'O7 Amortization'!AI470+'O7 Amortization'!AI543)</f>
        <v>0</v>
      </c>
      <c r="L13" s="841">
        <f>IF(ISERROR('O7 Amortization'!O324+'O7 Amortization'!O397+'O7 Amortization'!O470+'O7 Amortization'!O543 + 'O7 Amortization'!AJ324+'O7 Amortization'!AJ397+'O7 Amortization'!AJ470+'O7 Amortization'!AJ543), "-", 'O7 Amortization'!O324+'O7 Amortization'!O397+'O7 Amortization'!O470+'O7 Amortization'!O543 + 'O7 Amortization'!AJ324+'O7 Amortization'!AJ397+'O7 Amortization'!AJ470+'O7 Amortization'!AJ543)</f>
        <v>0</v>
      </c>
      <c r="M13" s="841">
        <f>IF(ISERROR('O7 Amortization'!P324+'O7 Amortization'!P397+'O7 Amortization'!P470+'O7 Amortization'!P543 + 'O7 Amortization'!AK324+'O7 Amortization'!AK397+'O7 Amortization'!AK470+'O7 Amortization'!AK543), "-", 'O7 Amortization'!P324+'O7 Amortization'!P397+'O7 Amortization'!P470+'O7 Amortization'!P543 + 'O7 Amortization'!AK324+'O7 Amortization'!AK397+'O7 Amortization'!AK470+'O7 Amortization'!AK543)</f>
        <v>0</v>
      </c>
      <c r="N13" s="841">
        <f>IF(ISERROR('O7 Amortization'!Q324+'O7 Amortization'!Q397+'O7 Amortization'!Q470+'O7 Amortization'!Q543 + 'O7 Amortization'!AL324+'O7 Amortization'!AL397+'O7 Amortization'!AL470+'O7 Amortization'!AL543), "-", 'O7 Amortization'!Q324+'O7 Amortization'!Q397+'O7 Amortization'!Q470+'O7 Amortization'!Q543 + 'O7 Amortization'!AL324+'O7 Amortization'!AL397+'O7 Amortization'!AL470+'O7 Amortization'!AL543)</f>
        <v>0</v>
      </c>
      <c r="O13" s="841">
        <f>IF(ISERROR('O7 Amortization'!R324+'O7 Amortization'!R397+'O7 Amortization'!R470+'O7 Amortization'!R543 + 'O7 Amortization'!AM324+'O7 Amortization'!AM397+'O7 Amortization'!AM470+'O7 Amortization'!AM543), "-", 'O7 Amortization'!R324+'O7 Amortization'!R397+'O7 Amortization'!R470+'O7 Amortization'!R543 + 'O7 Amortization'!AM324+'O7 Amortization'!AM397+'O7 Amortization'!AM470+'O7 Amortization'!AM543)</f>
        <v>0</v>
      </c>
      <c r="P13" s="841">
        <f>IF(ISERROR('O7 Amortization'!S324+'O7 Amortization'!S397+'O7 Amortization'!S470+'O7 Amortization'!S543 + 'O7 Amortization'!AN324+'O7 Amortization'!AN397+'O7 Amortization'!AN470+'O7 Amortization'!AN543), "-", 'O7 Amortization'!S324+'O7 Amortization'!S397+'O7 Amortization'!S470+'O7 Amortization'!S543 + 'O7 Amortization'!AN324+'O7 Amortization'!AN397+'O7 Amortization'!AN470+'O7 Amortization'!AN543)</f>
        <v>0</v>
      </c>
      <c r="Q13" s="841">
        <f>IF(ISERROR('O7 Amortization'!T324+'O7 Amortization'!T397+'O7 Amortization'!T470+'O7 Amortization'!T543 + 'O7 Amortization'!AO324+'O7 Amortization'!AO397+'O7 Amortization'!AO470+'O7 Amortization'!AO543), "-", 'O7 Amortization'!T324+'O7 Amortization'!T397+'O7 Amortization'!T470+'O7 Amortization'!T543 + 'O7 Amortization'!AO324+'O7 Amortization'!AO397+'O7 Amortization'!AO470+'O7 Amortization'!AO543)</f>
        <v>0</v>
      </c>
      <c r="R13" s="841">
        <f>IF(ISERROR('O7 Amortization'!U324+'O7 Amortization'!U397+'O7 Amortization'!U470+'O7 Amortization'!U543 + 'O7 Amortization'!AP324+'O7 Amortization'!AP397+'O7 Amortization'!AP470+'O7 Amortization'!AP543), "-", 'O7 Amortization'!U324+'O7 Amortization'!U397+'O7 Amortization'!U470+'O7 Amortization'!U543 + 'O7 Amortization'!AP324+'O7 Amortization'!AP397+'O7 Amortization'!AP470+'O7 Amortization'!AP543)</f>
        <v>0</v>
      </c>
      <c r="S13" s="841">
        <f>IF(ISERROR('O7 Amortization'!V324+'O7 Amortization'!V397+'O7 Amortization'!V470+'O7 Amortization'!V543 + 'O7 Amortization'!AQ324+'O7 Amortization'!AQ397+'O7 Amortization'!AQ470+'O7 Amortization'!AQ543), "-", 'O7 Amortization'!V324+'O7 Amortization'!V397+'O7 Amortization'!V470+'O7 Amortization'!V543 + 'O7 Amortization'!AQ324+'O7 Amortization'!AQ397+'O7 Amortization'!AQ470+'O7 Amortization'!AQ543)</f>
        <v>0</v>
      </c>
      <c r="T13" s="841">
        <f>IF(ISERROR('O7 Amortization'!W324+'O7 Amortization'!W397+'O7 Amortization'!W470+'O7 Amortization'!W543 + 'O7 Amortization'!AR324+'O7 Amortization'!AR397+'O7 Amortization'!AR470+'O7 Amortization'!AR543), "-", 'O7 Amortization'!W324+'O7 Amortization'!W397+'O7 Amortization'!W470+'O7 Amortization'!W543 + 'O7 Amortization'!AR324+'O7 Amortization'!AR397+'O7 Amortization'!AR470+'O7 Amortization'!AR543)</f>
        <v>0</v>
      </c>
      <c r="U13" s="841">
        <f>IF(ISERROR('O7 Amortization'!X324+'O7 Amortization'!X397+'O7 Amortization'!X470+'O7 Amortization'!X543 + 'O7 Amortization'!AS324+'O7 Amortization'!AS397+'O7 Amortization'!AS470+'O7 Amortization'!AS543), "-", 'O7 Amortization'!X324+'O7 Amortization'!X397+'O7 Amortization'!X470+'O7 Amortization'!X543 + 'O7 Amortization'!AS324+'O7 Amortization'!AS397+'O7 Amortization'!AS470+'O7 Amortization'!AS543)</f>
        <v>0</v>
      </c>
      <c r="V13" s="841">
        <f>IF(ISERROR('O7 Amortization'!Y324+'O7 Amortization'!Y397+'O7 Amortization'!Y470+'O7 Amortization'!Y543 + 'O7 Amortization'!AT324+'O7 Amortization'!AT397+'O7 Amortization'!AT470+'O7 Amortization'!AT543), "-", 'O7 Amortization'!Y324+'O7 Amortization'!Y397+'O7 Amortization'!Y470+'O7 Amortization'!Y543 + 'O7 Amortization'!AT324+'O7 Amortization'!AT397+'O7 Amortization'!AT470+'O7 Amortization'!AT543)</f>
        <v>0</v>
      </c>
      <c r="W13" s="842">
        <f>IF(ISERROR('O7 Amortization'!Z324+'O7 Amortization'!Z397+'O7 Amortization'!Z470+'O7 Amortization'!Z543 + 'O7 Amortization'!AU324+'O7 Amortization'!AU397+'O7 Amortization'!AU470+'O7 Amortization'!AU543), "-", 'O7 Amortization'!Z324+'O7 Amortization'!Z397+'O7 Amortization'!Z470+'O7 Amortization'!Z543 + 'O7 Amortization'!AU324+'O7 Amortization'!AU397+'O7 Amortization'!AU470+'O7 Amortization'!AU543)</f>
        <v>0</v>
      </c>
      <c r="X13" s="843"/>
    </row>
    <row r="14" spans="1:25" s="730" customFormat="1" ht="12.75">
      <c r="A14" s="880"/>
      <c r="B14" s="839" t="s">
        <v>866</v>
      </c>
      <c r="C14" s="844">
        <f t="shared" si="0"/>
        <v>341343</v>
      </c>
      <c r="D14" s="746">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164437.48411066108</v>
      </c>
      <c r="E14" s="746">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48675.672259432555</v>
      </c>
      <c r="F14" s="746">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100371.51415555355</v>
      </c>
      <c r="G14" s="746">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4" s="746">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4" s="746">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4" s="746">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25253.254342269509</v>
      </c>
      <c r="K14" s="746">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1384.8100665755217</v>
      </c>
      <c r="L14" s="746">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1220.2650655077653</v>
      </c>
      <c r="M14" s="746">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4" s="746">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4" s="746">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4" s="746">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4" s="746">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4" s="746">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4" s="746">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4" s="746">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4" s="746">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4" s="746">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4" s="747">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4" s="843"/>
    </row>
    <row r="15" spans="1:25" s="730" customFormat="1" ht="12.75">
      <c r="A15" s="880"/>
      <c r="B15" s="839" t="s">
        <v>867</v>
      </c>
      <c r="C15" s="844">
        <f>SUM(D15:W15)</f>
        <v>207999.99999999997</v>
      </c>
      <c r="D15" s="746">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100201.25414910371</v>
      </c>
      <c r="E15" s="746">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29660.897777197632</v>
      </c>
      <c r="F15" s="746">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61162.159307075694</v>
      </c>
      <c r="G15" s="746">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5" s="746">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5" s="746">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5" s="746">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15388.266064316709</v>
      </c>
      <c r="K15" s="746">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843.84473637282304</v>
      </c>
      <c r="L15" s="746">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743.57796593343119</v>
      </c>
      <c r="M15" s="746">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5" s="746">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5" s="746">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5" s="746">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5" s="746">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5" s="746">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5" s="746">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5" s="746">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5" s="746">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5" s="746">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5" s="747">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5" s="843"/>
    </row>
    <row r="16" spans="1:25" s="730" customFormat="1" ht="12.75">
      <c r="A16" s="880"/>
      <c r="B16" s="839" t="s">
        <v>868</v>
      </c>
      <c r="C16" s="844">
        <f>SUM(D16:W16)</f>
        <v>0</v>
      </c>
      <c r="D16" s="746">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0</v>
      </c>
      <c r="E16" s="746">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0</v>
      </c>
      <c r="F16" s="746">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0</v>
      </c>
      <c r="G16" s="746">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6" s="746">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6" s="746">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6" s="746">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0</v>
      </c>
      <c r="K16" s="746">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6" s="746">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0</v>
      </c>
      <c r="M16" s="746">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6" s="746">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6" s="746">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6" s="746">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6" s="746">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6" s="746">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6" s="746">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6" s="746">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6" s="746">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6" s="746">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6" s="747">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6" s="843"/>
    </row>
    <row r="17" spans="1:24" s="730" customFormat="1" ht="12.75">
      <c r="A17" s="880"/>
      <c r="B17" s="839" t="s">
        <v>829</v>
      </c>
      <c r="C17" s="844">
        <f t="shared" si="0"/>
        <v>172859.56894681265</v>
      </c>
      <c r="D17" s="843">
        <f t="shared" ref="D17:W17" si="1">IF(ISERROR(D30*(D50/D32)),0,D30*(D50/D32))</f>
        <v>83530.970358379724</v>
      </c>
      <c r="E17" s="843">
        <f t="shared" si="1"/>
        <v>24564.50443040601</v>
      </c>
      <c r="F17" s="843">
        <f t="shared" si="1"/>
        <v>50290.244836641272</v>
      </c>
      <c r="G17" s="843">
        <f t="shared" si="1"/>
        <v>0</v>
      </c>
      <c r="H17" s="843">
        <f t="shared" si="1"/>
        <v>0</v>
      </c>
      <c r="I17" s="843">
        <f t="shared" si="1"/>
        <v>0</v>
      </c>
      <c r="J17" s="843">
        <f t="shared" si="1"/>
        <v>13123.64977897917</v>
      </c>
      <c r="K17" s="843">
        <f t="shared" si="1"/>
        <v>719.63751484726367</v>
      </c>
      <c r="L17" s="843">
        <f t="shared" si="1"/>
        <v>630.56202755920481</v>
      </c>
      <c r="M17" s="843">
        <f t="shared" si="1"/>
        <v>0</v>
      </c>
      <c r="N17" s="843">
        <f t="shared" si="1"/>
        <v>0</v>
      </c>
      <c r="O17" s="843">
        <f t="shared" si="1"/>
        <v>0</v>
      </c>
      <c r="P17" s="843">
        <f t="shared" si="1"/>
        <v>0</v>
      </c>
      <c r="Q17" s="843">
        <f t="shared" si="1"/>
        <v>0</v>
      </c>
      <c r="R17" s="843">
        <f t="shared" si="1"/>
        <v>0</v>
      </c>
      <c r="S17" s="843">
        <f t="shared" si="1"/>
        <v>0</v>
      </c>
      <c r="T17" s="843">
        <f t="shared" si="1"/>
        <v>0</v>
      </c>
      <c r="U17" s="843">
        <f t="shared" si="1"/>
        <v>0</v>
      </c>
      <c r="V17" s="843">
        <f t="shared" si="1"/>
        <v>0</v>
      </c>
      <c r="W17" s="731">
        <f t="shared" si="1"/>
        <v>0</v>
      </c>
      <c r="X17" s="843"/>
    </row>
    <row r="18" spans="1:24" s="730" customFormat="1" ht="12.75">
      <c r="A18" s="880"/>
      <c r="B18" s="839" t="s">
        <v>830</v>
      </c>
      <c r="C18" s="844">
        <f t="shared" si="0"/>
        <v>489306.63192672428</v>
      </c>
      <c r="D18" s="843">
        <f t="shared" ref="D18:W18" si="2">IF(ISERROR((D43/(D43+D58+D64))*D78),0,(D43/(D43+D58+D64))*D78)</f>
        <v>274381.23293071485</v>
      </c>
      <c r="E18" s="843">
        <f t="shared" si="2"/>
        <v>79132.240281927647</v>
      </c>
      <c r="F18" s="843">
        <f t="shared" si="2"/>
        <v>93382.345486370963</v>
      </c>
      <c r="G18" s="843">
        <f t="shared" si="2"/>
        <v>0</v>
      </c>
      <c r="H18" s="843">
        <f t="shared" si="2"/>
        <v>0</v>
      </c>
      <c r="I18" s="843">
        <f t="shared" si="2"/>
        <v>0</v>
      </c>
      <c r="J18" s="843">
        <f t="shared" si="2"/>
        <v>38384.948920978153</v>
      </c>
      <c r="K18" s="843">
        <f t="shared" si="2"/>
        <v>2104.9114284563389</v>
      </c>
      <c r="L18" s="843">
        <f t="shared" si="2"/>
        <v>1920.9528782763457</v>
      </c>
      <c r="M18" s="843">
        <f t="shared" si="2"/>
        <v>0</v>
      </c>
      <c r="N18" s="843">
        <f t="shared" si="2"/>
        <v>0</v>
      </c>
      <c r="O18" s="843">
        <f t="shared" si="2"/>
        <v>0</v>
      </c>
      <c r="P18" s="843">
        <f t="shared" si="2"/>
        <v>0</v>
      </c>
      <c r="Q18" s="843">
        <f t="shared" si="2"/>
        <v>0</v>
      </c>
      <c r="R18" s="843">
        <f t="shared" si="2"/>
        <v>0</v>
      </c>
      <c r="S18" s="843">
        <f t="shared" si="2"/>
        <v>0</v>
      </c>
      <c r="T18" s="843">
        <f t="shared" si="2"/>
        <v>0</v>
      </c>
      <c r="U18" s="843">
        <f t="shared" si="2"/>
        <v>0</v>
      </c>
      <c r="V18" s="843">
        <f t="shared" si="2"/>
        <v>0</v>
      </c>
      <c r="W18" s="731">
        <f t="shared" si="2"/>
        <v>0</v>
      </c>
      <c r="X18" s="843"/>
    </row>
    <row r="19" spans="1:24" s="843" customFormat="1" ht="12.75">
      <c r="A19" s="845"/>
      <c r="B19" s="839" t="s">
        <v>1160</v>
      </c>
      <c r="C19" s="844">
        <f t="shared" si="0"/>
        <v>455700.33667780913</v>
      </c>
      <c r="D19" s="843">
        <f>IF(ISERROR(D87/D89*D85),0, D87/D89*D85)</f>
        <v>220798.07912763729</v>
      </c>
      <c r="E19" s="843">
        <f t="shared" ref="E19:W19" si="3">IF(ISERROR(E87/E89*E85),0, E87/E89*E85)</f>
        <v>64545.377701589932</v>
      </c>
      <c r="F19" s="843">
        <f t="shared" si="3"/>
        <v>131915.06676383741</v>
      </c>
      <c r="G19" s="843">
        <f t="shared" si="3"/>
        <v>0</v>
      </c>
      <c r="H19" s="843">
        <f t="shared" si="3"/>
        <v>0</v>
      </c>
      <c r="I19" s="843">
        <f t="shared" si="3"/>
        <v>0</v>
      </c>
      <c r="J19" s="843">
        <f t="shared" si="3"/>
        <v>34857.756564609823</v>
      </c>
      <c r="K19" s="843">
        <f t="shared" si="3"/>
        <v>1911.491150196546</v>
      </c>
      <c r="L19" s="843">
        <f t="shared" si="3"/>
        <v>1672.5653699381285</v>
      </c>
      <c r="M19" s="843">
        <f t="shared" si="3"/>
        <v>0</v>
      </c>
      <c r="N19" s="843">
        <f t="shared" si="3"/>
        <v>0</v>
      </c>
      <c r="O19" s="843">
        <f t="shared" si="3"/>
        <v>0</v>
      </c>
      <c r="P19" s="843">
        <f t="shared" si="3"/>
        <v>0</v>
      </c>
      <c r="Q19" s="843">
        <f t="shared" si="3"/>
        <v>0</v>
      </c>
      <c r="R19" s="843">
        <f t="shared" si="3"/>
        <v>0</v>
      </c>
      <c r="S19" s="843">
        <f t="shared" si="3"/>
        <v>0</v>
      </c>
      <c r="T19" s="843">
        <f t="shared" si="3"/>
        <v>0</v>
      </c>
      <c r="U19" s="843">
        <f t="shared" si="3"/>
        <v>0</v>
      </c>
      <c r="V19" s="843">
        <f t="shared" si="3"/>
        <v>0</v>
      </c>
      <c r="W19" s="731">
        <f t="shared" si="3"/>
        <v>0</v>
      </c>
    </row>
    <row r="20" spans="1:24" s="843" customFormat="1" ht="12.75">
      <c r="A20" s="845"/>
      <c r="B20" s="839" t="s">
        <v>831</v>
      </c>
      <c r="C20" s="844">
        <f t="shared" si="0"/>
        <v>253510.94357997444</v>
      </c>
      <c r="D20" s="843">
        <f>IF(ISERROR(SUM(D18:D19)/D36*D34),0,SUM(D18:D18)/D36*D34)</f>
        <v>141068.66934894837</v>
      </c>
      <c r="E20" s="843">
        <f t="shared" ref="E20:W20" si="4">IF(ISERROR(SUM(E18:E19)/E36*E34),0,SUM(E18:E18)/E36*E34)</f>
        <v>40982.393127396601</v>
      </c>
      <c r="F20" s="843">
        <f t="shared" si="4"/>
        <v>49019.021433492475</v>
      </c>
      <c r="G20" s="843">
        <f t="shared" si="4"/>
        <v>0</v>
      </c>
      <c r="H20" s="843">
        <f t="shared" si="4"/>
        <v>0</v>
      </c>
      <c r="I20" s="843">
        <f t="shared" si="4"/>
        <v>0</v>
      </c>
      <c r="J20" s="843">
        <f t="shared" si="4"/>
        <v>20324.20038266914</v>
      </c>
      <c r="K20" s="843">
        <f t="shared" si="4"/>
        <v>1105.7663548765436</v>
      </c>
      <c r="L20" s="843">
        <f t="shared" si="4"/>
        <v>1010.8929325912898</v>
      </c>
      <c r="M20" s="843">
        <f t="shared" si="4"/>
        <v>0</v>
      </c>
      <c r="N20" s="843">
        <f t="shared" si="4"/>
        <v>0</v>
      </c>
      <c r="O20" s="843">
        <f t="shared" si="4"/>
        <v>0</v>
      </c>
      <c r="P20" s="843">
        <f t="shared" si="4"/>
        <v>0</v>
      </c>
      <c r="Q20" s="843">
        <f t="shared" si="4"/>
        <v>0</v>
      </c>
      <c r="R20" s="843">
        <f t="shared" si="4"/>
        <v>0</v>
      </c>
      <c r="S20" s="843">
        <f t="shared" si="4"/>
        <v>0</v>
      </c>
      <c r="T20" s="843">
        <f t="shared" si="4"/>
        <v>0</v>
      </c>
      <c r="U20" s="843">
        <f t="shared" si="4"/>
        <v>0</v>
      </c>
      <c r="V20" s="843">
        <f t="shared" si="4"/>
        <v>0</v>
      </c>
      <c r="W20" s="731">
        <f t="shared" si="4"/>
        <v>0</v>
      </c>
    </row>
    <row r="21" spans="1:24" s="843" customFormat="1" ht="12.75">
      <c r="A21" s="845"/>
      <c r="B21" s="839" t="s">
        <v>832</v>
      </c>
      <c r="C21" s="844">
        <f t="shared" si="0"/>
        <v>185541.44621840378</v>
      </c>
      <c r="D21" s="843">
        <f>IF(ISERROR('O4 Summary by Class &amp; Accounts'!E201*D52/(D28+D32)),0,('O4 Summary by Class &amp; Accounts'!E201*D52/(D28+D32)))</f>
        <v>89382.142344819891</v>
      </c>
      <c r="E21" s="843">
        <f>IF(ISERROR('O4 Summary by Class &amp; Accounts'!F201*E52/(E28+E32)),0,('O4 Summary by Class &amp; Accounts'!F201*E52/(E28+E32)))</f>
        <v>26458.297450564842</v>
      </c>
      <c r="F21" s="843">
        <f>IF(ISERROR('O4 Summary by Class &amp; Accounts'!G201*F52/(F28+F32)),0,('O4 Summary by Class &amp; Accounts'!G201*F52/(F28+F32)))</f>
        <v>54558.247556130904</v>
      </c>
      <c r="G21" s="843">
        <f>IF(ISERROR('O4 Summary by Class &amp; Accounts'!H201*G52/(G28+G32)),0,('O4 Summary by Class &amp; Accounts'!H201*G52/(G28+G32)))</f>
        <v>0</v>
      </c>
      <c r="H21" s="843">
        <f>IF(ISERROR('O4 Summary by Class &amp; Accounts'!I201*H52/(H28+H32)),0,('O4 Summary by Class &amp; Accounts'!I201*H52/(H28+H32)))</f>
        <v>0</v>
      </c>
      <c r="I21" s="843">
        <f>IF(ISERROR('O4 Summary by Class &amp; Accounts'!J201*I52/(I28+I32)),0,('O4 Summary by Class &amp; Accounts'!J201*I52/(I28+I32)))</f>
        <v>0</v>
      </c>
      <c r="J21" s="843">
        <f>IF(ISERROR('O4 Summary by Class &amp; Accounts'!K201*J52/(J28+J32)),0,('O4 Summary by Class &amp; Accounts'!K201*J52/(J28+J32)))</f>
        <v>13726.736251763979</v>
      </c>
      <c r="K21" s="843">
        <f>IF(ISERROR('O4 Summary by Class &amp; Accounts'!L201*K52/(K28+K32)),0,('O4 Summary by Class &amp; Accounts'!L201*K52/(K28+K32)))</f>
        <v>752.73159985769848</v>
      </c>
      <c r="L21" s="843">
        <f>IF(ISERROR('O4 Summary by Class &amp; Accounts'!M201*L52/(L28+L32)),0,('O4 Summary by Class &amp; Accounts'!M201*L52/(L28+L32)))</f>
        <v>663.29101526647992</v>
      </c>
      <c r="M21" s="843">
        <f>IF(ISERROR('O4 Summary by Class &amp; Accounts'!N201*M52/(M28+M32)),0,('O4 Summary by Class &amp; Accounts'!N201*M52/(M28+M32)))</f>
        <v>0</v>
      </c>
      <c r="N21" s="843">
        <f>IF(ISERROR('O4 Summary by Class &amp; Accounts'!O201*N52/(N28+N32)),0,('O4 Summary by Class &amp; Accounts'!O201*N52/(N28+N32)))</f>
        <v>0</v>
      </c>
      <c r="O21" s="843">
        <f>IF(ISERROR('O4 Summary by Class &amp; Accounts'!P201*O52/(O28+O32)),0,('O4 Summary by Class &amp; Accounts'!P201*O52/(O28+O32)))</f>
        <v>0</v>
      </c>
      <c r="P21" s="843">
        <f>IF(ISERROR('O4 Summary by Class &amp; Accounts'!Q201*P52/(P28+P32)),0,('O4 Summary by Class &amp; Accounts'!Q201*P52/(P28+P32)))</f>
        <v>0</v>
      </c>
      <c r="Q21" s="843">
        <f>IF(ISERROR('O4 Summary by Class &amp; Accounts'!R201*Q52/(Q28+Q32)),0,('O4 Summary by Class &amp; Accounts'!R201*Q52/(Q28+Q32)))</f>
        <v>0</v>
      </c>
      <c r="R21" s="843">
        <f>IF(ISERROR('O4 Summary by Class &amp; Accounts'!S201*R52/(R28+R32)),0,('O4 Summary by Class &amp; Accounts'!S201*R52/(R28+R32)))</f>
        <v>0</v>
      </c>
      <c r="S21" s="843">
        <f>IF(ISERROR('O4 Summary by Class &amp; Accounts'!T201*S52/(S28+S32)),0,('O4 Summary by Class &amp; Accounts'!T201*S52/(S28+S32)))</f>
        <v>0</v>
      </c>
      <c r="T21" s="843">
        <f>IF(ISERROR('O4 Summary by Class &amp; Accounts'!U201*T52/(T28+T32)),0,('O4 Summary by Class &amp; Accounts'!U201*T52/(T28+T32)))</f>
        <v>0</v>
      </c>
      <c r="U21" s="843">
        <f>IF(ISERROR('O4 Summary by Class &amp; Accounts'!V201*U52/(U28+U32)),0,('O4 Summary by Class &amp; Accounts'!V201*U52/(U28+U32)))</f>
        <v>0</v>
      </c>
      <c r="V21" s="843">
        <f>IF(ISERROR('O4 Summary by Class &amp; Accounts'!W201*V52/(V28+V32)),0,('O4 Summary by Class &amp; Accounts'!W201*V52/(V28+V32)))</f>
        <v>0</v>
      </c>
      <c r="W21" s="731">
        <f>IF(ISERROR('O4 Summary by Class &amp; Accounts'!X201*W52/(W28+W32)),0,('O4 Summary by Class &amp; Accounts'!X201*W52/(W28+W32)))</f>
        <v>0</v>
      </c>
    </row>
    <row r="22" spans="1:24" s="843" customFormat="1" ht="12.75">
      <c r="A22" s="845"/>
      <c r="B22" s="839" t="s">
        <v>833</v>
      </c>
      <c r="C22" s="844">
        <f t="shared" si="0"/>
        <v>399449.01336419897</v>
      </c>
      <c r="D22" s="843">
        <f>IF(ISERROR('O4 Summary by Class &amp; Accounts'!E199*D52/(D28+D32)),0,('O4 Summary by Class &amp; Accounts'!E199*D52/(D28+D32)))</f>
        <v>192429.2889793982</v>
      </c>
      <c r="E22" s="843">
        <f>IF(ISERROR('O4 Summary by Class &amp; Accounts'!F199*E52/(E28+E32)),0,('O4 Summary by Class &amp; Accounts'!F199*E52/(E28+E32)))</f>
        <v>56961.617079797863</v>
      </c>
      <c r="F22" s="843">
        <f>IF(ISERROR('O4 Summary by Class &amp; Accounts'!G199*F52/(F28+F32)),0,('O4 Summary by Class &amp; Accounts'!G199*F52/(F28+F32)))</f>
        <v>117457.52014632378</v>
      </c>
      <c r="G22" s="843">
        <f>IF(ISERROR('O4 Summary by Class &amp; Accounts'!H199*G52/(G28+G32)),0,('O4 Summary by Class &amp; Accounts'!H199*G52/(G28+G32)))</f>
        <v>0</v>
      </c>
      <c r="H22" s="843">
        <f>IF(ISERROR('O4 Summary by Class &amp; Accounts'!I199*H52/(H28+H32)),0,('O4 Summary by Class &amp; Accounts'!I199*H52/(H28+H32)))</f>
        <v>0</v>
      </c>
      <c r="I22" s="843">
        <f>IF(ISERROR('O4 Summary by Class &amp; Accounts'!J199*I52/(I28+I32)),0,('O4 Summary by Class &amp; Accounts'!J199*I52/(I28+I32)))</f>
        <v>0</v>
      </c>
      <c r="J22" s="843">
        <f>IF(ISERROR('O4 Summary by Class &amp; Accounts'!K199*J52/(J28+J32)),0,('O4 Summary by Class &amp; Accounts'!K199*J52/(J28+J32)))</f>
        <v>29552.056234505275</v>
      </c>
      <c r="K22" s="843">
        <f>IF(ISERROR('O4 Summary by Class &amp; Accounts'!L199*K52/(K28+K32)),0,('O4 Summary by Class &amp; Accounts'!L199*K52/(K28+K32)))</f>
        <v>1620.543016234119</v>
      </c>
      <c r="L22" s="843">
        <f>IF(ISERROR('O4 Summary by Class &amp; Accounts'!M199*L52/(L28+L32)),0,('O4 Summary by Class &amp; Accounts'!M199*L52/(L28+L32)))</f>
        <v>1427.987907939746</v>
      </c>
      <c r="M22" s="843">
        <f>IF(ISERROR('O4 Summary by Class &amp; Accounts'!N199*M52/(M28+M32)),0,('O4 Summary by Class &amp; Accounts'!N199*M52/(M28+M32)))</f>
        <v>0</v>
      </c>
      <c r="N22" s="843">
        <f>IF(ISERROR('O4 Summary by Class &amp; Accounts'!O199*N52/(N28+N32)),0,('O4 Summary by Class &amp; Accounts'!O199*N52/(N28+N32)))</f>
        <v>0</v>
      </c>
      <c r="O22" s="843">
        <f>IF(ISERROR('O4 Summary by Class &amp; Accounts'!P199*O52/(O28+O32)),0,('O4 Summary by Class &amp; Accounts'!P199*O52/(O28+O32)))</f>
        <v>0</v>
      </c>
      <c r="P22" s="843">
        <f>IF(ISERROR('O4 Summary by Class &amp; Accounts'!Q199*P52/(P28+P32)),0,('O4 Summary by Class &amp; Accounts'!Q199*P52/(P28+P32)))</f>
        <v>0</v>
      </c>
      <c r="Q22" s="843">
        <f>IF(ISERROR('O4 Summary by Class &amp; Accounts'!R199*Q52/(Q28+Q32)),0,('O4 Summary by Class &amp; Accounts'!R199*Q52/(Q28+Q32)))</f>
        <v>0</v>
      </c>
      <c r="R22" s="843">
        <f>IF(ISERROR('O4 Summary by Class &amp; Accounts'!S199*R52/(R28+R32)),0,('O4 Summary by Class &amp; Accounts'!S199*R52/(R28+R32)))</f>
        <v>0</v>
      </c>
      <c r="S22" s="843">
        <f>IF(ISERROR('O4 Summary by Class &amp; Accounts'!T199*S52/(S28+S32)),0,('O4 Summary by Class &amp; Accounts'!T199*S52/(S28+S32)))</f>
        <v>0</v>
      </c>
      <c r="T22" s="843">
        <f>IF(ISERROR('O4 Summary by Class &amp; Accounts'!U199*T52/(T28+T32)),0,('O4 Summary by Class &amp; Accounts'!U199*T52/(T28+T32)))</f>
        <v>0</v>
      </c>
      <c r="U22" s="843">
        <f>IF(ISERROR('O4 Summary by Class &amp; Accounts'!V199*U52/(U28+U32)),0,('O4 Summary by Class &amp; Accounts'!V199*U52/(U28+U32)))</f>
        <v>0</v>
      </c>
      <c r="V22" s="843">
        <f>IF(ISERROR('O4 Summary by Class &amp; Accounts'!W199*V52/(V28+V32)),0,('O4 Summary by Class &amp; Accounts'!W199*V52/(V28+V32)))</f>
        <v>0</v>
      </c>
      <c r="W22" s="731">
        <f>IF(ISERROR('O4 Summary by Class &amp; Accounts'!X199*W52/(W28+W32)),0,('O4 Summary by Class &amp; Accounts'!X199*W52/(W28+W32)))</f>
        <v>0</v>
      </c>
    </row>
    <row r="23" spans="1:24" s="843" customFormat="1" ht="12.75">
      <c r="A23" s="845"/>
      <c r="B23" s="839" t="s">
        <v>834</v>
      </c>
      <c r="C23" s="844">
        <f t="shared" si="0"/>
        <v>442943.73211953248</v>
      </c>
      <c r="D23" s="843">
        <f>IF(ISERROR(D52/(D28+D32)*'O1 Revenue to cost|RR'!D33),0,D52/(D28+D32)*'O1 Revenue to cost|RR'!D33)</f>
        <v>213382.29555702783</v>
      </c>
      <c r="E23" s="843">
        <f>IF(ISERROR(E52/(E28+E32)*'O1 Revenue to cost|RR'!E33),0,E52/(E28+E32)*'O1 Revenue to cost|RR'!E33)</f>
        <v>63163.984420422414</v>
      </c>
      <c r="F23" s="843">
        <f>IF(ISERROR(F52/(F28+F32)*'O1 Revenue to cost|RR'!F33),0,F52/(F28+F32)*'O1 Revenue to cost|RR'!F33)</f>
        <v>130247.09186521874</v>
      </c>
      <c r="G23" s="843">
        <f>IF(ISERROR(G52/(G28+G32)*'O1 Revenue to cost|RR'!G33),0,G52/(G28+G32)*'O1 Revenue to cost|RR'!G33)</f>
        <v>0</v>
      </c>
      <c r="H23" s="843">
        <f>IF(ISERROR(H52/(H28+H32)*'O1 Revenue to cost|RR'!H33),0,H52/(H28+H32)*'O1 Revenue to cost|RR'!H33)</f>
        <v>0</v>
      </c>
      <c r="I23" s="843">
        <f>IF(ISERROR(I52/(I28+I32)*'O1 Revenue to cost|RR'!I33),0,I52/(I28+I32)*'O1 Revenue to cost|RR'!I33)</f>
        <v>0</v>
      </c>
      <c r="J23" s="843">
        <f>IF(ISERROR(J52/(J28+J32)*'O1 Revenue to cost|RR'!J33),0,J52/(J28+J32)*'O1 Revenue to cost|RR'!J33)</f>
        <v>32769.884622003818</v>
      </c>
      <c r="K23" s="843">
        <f>IF(ISERROR(K52/(K28+K32)*'O1 Revenue to cost|RR'!K33),0,K52/(K28+K32)*'O1 Revenue to cost|RR'!K33)</f>
        <v>1796.9987348961595</v>
      </c>
      <c r="L23" s="843">
        <f>IF(ISERROR(L52/(L28+L32)*'O1 Revenue to cost|RR'!L33),0,L52/(L28+L32)*'O1 Revenue to cost|RR'!L33)</f>
        <v>1583.4769199634839</v>
      </c>
      <c r="M23" s="843">
        <f>IF(ISERROR(M52/(M28+M32)*'O1 Revenue to cost|RR'!M33),0,M52/(M28+M32)*'O1 Revenue to cost|RR'!M33)</f>
        <v>0</v>
      </c>
      <c r="N23" s="843">
        <f>IF(ISERROR(N52/(N28+N32)*'O1 Revenue to cost|RR'!N33),0,N52/(N28+N32)*'O1 Revenue to cost|RR'!N33)</f>
        <v>0</v>
      </c>
      <c r="O23" s="843">
        <f>IF(ISERROR(O52/(O28+O32)*'O1 Revenue to cost|RR'!O33),0,O52/(O28+O32)*'O1 Revenue to cost|RR'!O33)</f>
        <v>0</v>
      </c>
      <c r="P23" s="843">
        <f>IF(ISERROR(P52/(P28+P32)*'O1 Revenue to cost|RR'!P33),0,P52/(P28+P32)*'O1 Revenue to cost|RR'!P33)</f>
        <v>0</v>
      </c>
      <c r="Q23" s="843">
        <f>IF(ISERROR(Q52/(Q28+Q32)*'O1 Revenue to cost|RR'!Q33),0,Q52/(Q28+Q32)*'O1 Revenue to cost|RR'!Q33)</f>
        <v>0</v>
      </c>
      <c r="R23" s="843">
        <f>IF(ISERROR(R52/(R28+R32)*'O1 Revenue to cost|RR'!R33),0,R52/(R28+R32)*'O1 Revenue to cost|RR'!R33)</f>
        <v>0</v>
      </c>
      <c r="S23" s="843">
        <f>IF(ISERROR(S52/(S28+S32)*'O1 Revenue to cost|RR'!S33),0,S52/(S28+S32)*'O1 Revenue to cost|RR'!S33)</f>
        <v>0</v>
      </c>
      <c r="T23" s="843">
        <f>IF(ISERROR(T52/(T28+T32)*'O1 Revenue to cost|RR'!T33),0,T52/(T28+T32)*'O1 Revenue to cost|RR'!T33)</f>
        <v>0</v>
      </c>
      <c r="U23" s="843">
        <f>IF(ISERROR(U52/(U28+U32)*'O1 Revenue to cost|RR'!U33),0,U52/(U28+U32)*'O1 Revenue to cost|RR'!U33)</f>
        <v>0</v>
      </c>
      <c r="V23" s="843">
        <f>IF(ISERROR(V52/(V28+V32)*'O1 Revenue to cost|RR'!V33),0,V52/(V28+V32)*'O1 Revenue to cost|RR'!V33)</f>
        <v>0</v>
      </c>
      <c r="W23" s="731">
        <f>IF(ISERROR(W52/(W28+W32)*'O1 Revenue to cost|RR'!W33),0,W52/(W28+W32)*'O1 Revenue to cost|RR'!W33)</f>
        <v>0</v>
      </c>
    </row>
    <row r="24" spans="1:24" s="872" customFormat="1" ht="19.5" customHeight="1">
      <c r="B24" s="978" t="s">
        <v>1204</v>
      </c>
      <c r="C24" s="1787">
        <f>IF(SUM(C13:C23)=SUM(D24:W24), SUM(C13:C23), "Error - Please Revise")</f>
        <v>2948654.6728334557</v>
      </c>
      <c r="D24" s="980">
        <f>SUM(D13:D23)</f>
        <v>1479611.4169066909</v>
      </c>
      <c r="E24" s="980">
        <f t="shared" ref="E24:W24" si="5">SUM(E13:E23)</f>
        <v>434144.98452873551</v>
      </c>
      <c r="F24" s="980">
        <f t="shared" si="5"/>
        <v>788403.21155064483</v>
      </c>
      <c r="G24" s="980">
        <f t="shared" si="5"/>
        <v>0</v>
      </c>
      <c r="H24" s="980">
        <f t="shared" si="5"/>
        <v>0</v>
      </c>
      <c r="I24" s="980">
        <f t="shared" si="5"/>
        <v>0</v>
      </c>
      <c r="J24" s="980">
        <f t="shared" si="5"/>
        <v>223380.75316209556</v>
      </c>
      <c r="K24" s="980">
        <f t="shared" si="5"/>
        <v>12240.734602313012</v>
      </c>
      <c r="L24" s="980">
        <f t="shared" si="5"/>
        <v>10873.572082975876</v>
      </c>
      <c r="M24" s="980">
        <f t="shared" si="5"/>
        <v>0</v>
      </c>
      <c r="N24" s="980">
        <f t="shared" si="5"/>
        <v>0</v>
      </c>
      <c r="O24" s="980">
        <f t="shared" si="5"/>
        <v>0</v>
      </c>
      <c r="P24" s="980">
        <f t="shared" si="5"/>
        <v>0</v>
      </c>
      <c r="Q24" s="980">
        <f t="shared" si="5"/>
        <v>0</v>
      </c>
      <c r="R24" s="980">
        <f t="shared" si="5"/>
        <v>0</v>
      </c>
      <c r="S24" s="980">
        <f t="shared" si="5"/>
        <v>0</v>
      </c>
      <c r="T24" s="980">
        <f t="shared" si="5"/>
        <v>0</v>
      </c>
      <c r="U24" s="980">
        <f t="shared" si="5"/>
        <v>0</v>
      </c>
      <c r="V24" s="980">
        <f t="shared" si="5"/>
        <v>0</v>
      </c>
      <c r="W24" s="981">
        <f t="shared" si="5"/>
        <v>0</v>
      </c>
      <c r="X24" s="902"/>
    </row>
    <row r="25" spans="1:24" s="730" customFormat="1" ht="12.75">
      <c r="A25" s="727"/>
      <c r="B25" s="846"/>
      <c r="C25" s="844"/>
      <c r="D25" s="843"/>
      <c r="E25" s="843"/>
      <c r="F25" s="843"/>
      <c r="G25" s="843"/>
      <c r="H25" s="843"/>
      <c r="I25" s="843"/>
      <c r="J25" s="843"/>
      <c r="K25" s="843"/>
      <c r="L25" s="843"/>
      <c r="M25" s="843"/>
      <c r="N25" s="843"/>
      <c r="O25" s="843"/>
      <c r="P25" s="843"/>
      <c r="Q25" s="843"/>
      <c r="R25" s="843"/>
      <c r="S25" s="843"/>
      <c r="T25" s="843"/>
      <c r="U25" s="843"/>
      <c r="V25" s="843"/>
      <c r="W25" s="731"/>
      <c r="X25" s="843"/>
    </row>
    <row r="26" spans="1:24" s="730" customFormat="1" ht="12.75">
      <c r="B26" s="846" t="s">
        <v>1016</v>
      </c>
      <c r="C26" s="844">
        <f>SUM(D26:W26)</f>
        <v>6187500</v>
      </c>
      <c r="D26" s="843">
        <f>SUM('O4 Summary by Class &amp; Accounts'!E60:E73)+SUM('O4 Summary by Class &amp; Accounts'!E74:E76)+SUM('O4 Summary by Class &amp; Accounts'!E77) +SUM('O4 Summary by Class &amp; Accounts'!E79:E80)</f>
        <v>3099953.4179031756</v>
      </c>
      <c r="E26" s="843">
        <f>SUM('O4 Summary by Class &amp; Accounts'!F60:F73)+SUM('O4 Summary by Class &amp; Accounts'!F74:F76)+SUM('O4 Summary by Class &amp; Accounts'!F77) +SUM('O4 Summary by Class &amp; Accounts'!F79:F80)</f>
        <v>1066200.6481675906</v>
      </c>
      <c r="F26" s="843">
        <f>SUM('O4 Summary by Class &amp; Accounts'!G60:G73)+SUM('O4 Summary by Class &amp; Accounts'!G74:G76)+SUM('O4 Summary by Class &amp; Accounts'!G77) +SUM('O4 Summary by Class &amp; Accounts'!G79:G80)</f>
        <v>1544444.8964134022</v>
      </c>
      <c r="G26" s="843">
        <f>SUM('O4 Summary by Class &amp; Accounts'!H60:H73)+SUM('O4 Summary by Class &amp; Accounts'!H74:H76)+SUM('O4 Summary by Class &amp; Accounts'!H77) +SUM('O4 Summary by Class &amp; Accounts'!H79:H80)</f>
        <v>0</v>
      </c>
      <c r="H26" s="843">
        <f>SUM('O4 Summary by Class &amp; Accounts'!I60:I73)+SUM('O4 Summary by Class &amp; Accounts'!I74:I76)+SUM('O4 Summary by Class &amp; Accounts'!I77) +SUM('O4 Summary by Class &amp; Accounts'!I79:I80)</f>
        <v>0</v>
      </c>
      <c r="I26" s="843">
        <f>SUM('O4 Summary by Class &amp; Accounts'!J60:J73)+SUM('O4 Summary by Class &amp; Accounts'!J74:J76)+SUM('O4 Summary by Class &amp; Accounts'!J77) +SUM('O4 Summary by Class &amp; Accounts'!J79:J80)</f>
        <v>0</v>
      </c>
      <c r="J26" s="843">
        <f>SUM('O4 Summary by Class &amp; Accounts'!K60:K73)+SUM('O4 Summary by Class &amp; Accounts'!K74:K76)+SUM('O4 Summary by Class &amp; Accounts'!K77) +SUM('O4 Summary by Class &amp; Accounts'!K79:K80)</f>
        <v>431737.48985434702</v>
      </c>
      <c r="K26" s="843">
        <f>SUM('O4 Summary by Class &amp; Accounts'!L60:L73)+SUM('O4 Summary by Class &amp; Accounts'!L74:L76)+SUM('O4 Summary by Class &amp; Accounts'!L77) +SUM('O4 Summary by Class &amp; Accounts'!L79:L80)</f>
        <v>23689.490912913076</v>
      </c>
      <c r="L26" s="843">
        <f>SUM('O4 Summary by Class &amp; Accounts'!M60:M73)+SUM('O4 Summary by Class &amp; Accounts'!M74:M76)+SUM('O4 Summary by Class &amp; Accounts'!M77) +SUM('O4 Summary by Class &amp; Accounts'!M79:M80)</f>
        <v>21474.056748571678</v>
      </c>
      <c r="M26" s="843">
        <f>SUM('O4 Summary by Class &amp; Accounts'!N60:N73)+SUM('O4 Summary by Class &amp; Accounts'!N74:N76)+SUM('O4 Summary by Class &amp; Accounts'!N77) +SUM('O4 Summary by Class &amp; Accounts'!N79:N80)</f>
        <v>0</v>
      </c>
      <c r="N26" s="843">
        <f>SUM('O4 Summary by Class &amp; Accounts'!O60:O73)+SUM('O4 Summary by Class &amp; Accounts'!O74:O76)+SUM('O4 Summary by Class &amp; Accounts'!O77) +SUM('O4 Summary by Class &amp; Accounts'!O79:O80)</f>
        <v>0</v>
      </c>
      <c r="O26" s="843">
        <f>SUM('O4 Summary by Class &amp; Accounts'!P60:P73)+SUM('O4 Summary by Class &amp; Accounts'!P74:P76)+SUM('O4 Summary by Class &amp; Accounts'!P77) +SUM('O4 Summary by Class &amp; Accounts'!P79:P80)</f>
        <v>0</v>
      </c>
      <c r="P26" s="843">
        <f>SUM('O4 Summary by Class &amp; Accounts'!Q60:Q73)+SUM('O4 Summary by Class &amp; Accounts'!Q74:Q76)+SUM('O4 Summary by Class &amp; Accounts'!Q77) +SUM('O4 Summary by Class &amp; Accounts'!Q79:Q80)</f>
        <v>0</v>
      </c>
      <c r="Q26" s="843">
        <f>SUM('O4 Summary by Class &amp; Accounts'!R60:R73)+SUM('O4 Summary by Class &amp; Accounts'!R74:R76)+SUM('O4 Summary by Class &amp; Accounts'!R77) +SUM('O4 Summary by Class &amp; Accounts'!R79:R80)</f>
        <v>0</v>
      </c>
      <c r="R26" s="843">
        <f>SUM('O4 Summary by Class &amp; Accounts'!S60:S73)+SUM('O4 Summary by Class &amp; Accounts'!S74:S76)+SUM('O4 Summary by Class &amp; Accounts'!S77) +SUM('O4 Summary by Class &amp; Accounts'!S79:S80)</f>
        <v>0</v>
      </c>
      <c r="S26" s="843">
        <f>SUM('O4 Summary by Class &amp; Accounts'!T60:T73)+SUM('O4 Summary by Class &amp; Accounts'!T74:T76)+SUM('O4 Summary by Class &amp; Accounts'!T77) +SUM('O4 Summary by Class &amp; Accounts'!T79:T80)</f>
        <v>0</v>
      </c>
      <c r="T26" s="843">
        <f>SUM('O4 Summary by Class &amp; Accounts'!U60:U73)+SUM('O4 Summary by Class &amp; Accounts'!U74:U76)+SUM('O4 Summary by Class &amp; Accounts'!U77) +SUM('O4 Summary by Class &amp; Accounts'!U79:U80)</f>
        <v>0</v>
      </c>
      <c r="U26" s="843">
        <f>SUM('O4 Summary by Class &amp; Accounts'!V60:V73)+SUM('O4 Summary by Class &amp; Accounts'!V74:V76)+SUM('O4 Summary by Class &amp; Accounts'!V77) +SUM('O4 Summary by Class &amp; Accounts'!V79:V80)</f>
        <v>0</v>
      </c>
      <c r="V26" s="843">
        <f>SUM('O4 Summary by Class &amp; Accounts'!W60:W73)+SUM('O4 Summary by Class &amp; Accounts'!W74:W76)+SUM('O4 Summary by Class &amp; Accounts'!W77) +SUM('O4 Summary by Class &amp; Accounts'!W79:W80)</f>
        <v>0</v>
      </c>
      <c r="W26" s="731">
        <f>SUM('O4 Summary by Class &amp; Accounts'!X60:X73)+SUM('O4 Summary by Class &amp; Accounts'!X74:X76)+SUM('O4 Summary by Class &amp; Accounts'!X77) +SUM('O4 Summary by Class &amp; Accounts'!X79:X80)</f>
        <v>0</v>
      </c>
      <c r="X26" s="843"/>
    </row>
    <row r="27" spans="1:24" s="730" customFormat="1" ht="12.75">
      <c r="B27" s="846" t="s">
        <v>1017</v>
      </c>
      <c r="C27" s="844">
        <f>SUM(D27:W27)</f>
        <v>-4221999.9999999991</v>
      </c>
      <c r="D27" s="843">
        <f>'O7 Amortization'!AW80+'O7 Amortization'!AW150+'O7 Amortization'!AW220+'O7 Amortization'!AW290</f>
        <v>-2115232.8614767198</v>
      </c>
      <c r="E27" s="843">
        <f>'O7 Amortization'!AX80+'O7 Amortization'!AX150+'O7 Amortization'!AX220+'O7 Amortization'!AX290</f>
        <v>-727515.01196986961</v>
      </c>
      <c r="F27" s="843">
        <f>'O7 Amortization'!AY80+'O7 Amortization'!AY150+'O7 Amortization'!AY220+'O7 Amortization'!AY290</f>
        <v>-1053841.8347729105</v>
      </c>
      <c r="G27" s="843">
        <f>'O7 Amortization'!AZ80+'O7 Amortization'!AZ150+'O7 Amortization'!AZ220+'O7 Amortization'!AZ290</f>
        <v>0</v>
      </c>
      <c r="H27" s="843">
        <f>'O7 Amortization'!BA80+'O7 Amortization'!BA150+'O7 Amortization'!BA220+'O7 Amortization'!BA290</f>
        <v>0</v>
      </c>
      <c r="I27" s="843">
        <f>'O7 Amortization'!BB80+'O7 Amortization'!BB150+'O7 Amortization'!BB220+'O7 Amortization'!BB290</f>
        <v>0</v>
      </c>
      <c r="J27" s="843">
        <f>'O7 Amortization'!BC80+'O7 Amortization'!BC150+'O7 Amortization'!BC220+'O7 Amortization'!BC290</f>
        <v>-294593.24156202882</v>
      </c>
      <c r="K27" s="843">
        <f>'O7 Amortization'!BD80+'O7 Amortization'!BD150+'O7 Amortization'!BD220+'O7 Amortization'!BD290</f>
        <v>-16164.368587364685</v>
      </c>
      <c r="L27" s="843">
        <f>'O7 Amortization'!BE80+'O7 Amortization'!BE150+'O7 Amortization'!BE220+'O7 Amortization'!BE290</f>
        <v>-14652.681631106199</v>
      </c>
      <c r="M27" s="843">
        <f>'O7 Amortization'!BF80+'O7 Amortization'!BF150+'O7 Amortization'!BF220+'O7 Amortization'!BF290</f>
        <v>0</v>
      </c>
      <c r="N27" s="843">
        <f>'O7 Amortization'!BG80+'O7 Amortization'!BG150+'O7 Amortization'!BG220+'O7 Amortization'!BG290</f>
        <v>0</v>
      </c>
      <c r="O27" s="843">
        <f>'O7 Amortization'!BH80+'O7 Amortization'!BH150+'O7 Amortization'!BH220+'O7 Amortization'!BH290</f>
        <v>0</v>
      </c>
      <c r="P27" s="843">
        <f>'O7 Amortization'!BI80+'O7 Amortization'!BI150+'O7 Amortization'!BI220+'O7 Amortization'!BI290</f>
        <v>0</v>
      </c>
      <c r="Q27" s="843">
        <f>'O7 Amortization'!BJ80+'O7 Amortization'!BJ150+'O7 Amortization'!BJ220+'O7 Amortization'!BJ290</f>
        <v>0</v>
      </c>
      <c r="R27" s="843">
        <f>'O7 Amortization'!BK80+'O7 Amortization'!BK150+'O7 Amortization'!BK220+'O7 Amortization'!BK290</f>
        <v>0</v>
      </c>
      <c r="S27" s="843">
        <f>'O7 Amortization'!BL80+'O7 Amortization'!BL150+'O7 Amortization'!BL220+'O7 Amortization'!BL290</f>
        <v>0</v>
      </c>
      <c r="T27" s="843">
        <f>'O7 Amortization'!BM80+'O7 Amortization'!BM150+'O7 Amortization'!BM220+'O7 Amortization'!BM290</f>
        <v>0</v>
      </c>
      <c r="U27" s="843">
        <f>'O7 Amortization'!BN80+'O7 Amortization'!BN150+'O7 Amortization'!BN220+'O7 Amortization'!BN290</f>
        <v>0</v>
      </c>
      <c r="V27" s="843">
        <f>'O7 Amortization'!BO80+'O7 Amortization'!BO150+'O7 Amortization'!BO220+'O7 Amortization'!BO290</f>
        <v>0</v>
      </c>
      <c r="W27" s="731">
        <f>'O7 Amortization'!BP80+'O7 Amortization'!BP150+'O7 Amortization'!BP220+'O7 Amortization'!BP290</f>
        <v>0</v>
      </c>
      <c r="X27" s="843"/>
    </row>
    <row r="28" spans="1:24" s="730" customFormat="1" ht="12.75">
      <c r="B28" s="846" t="s">
        <v>1018</v>
      </c>
      <c r="C28" s="844">
        <f>SUM(D28:W28)</f>
        <v>1965500.0000000005</v>
      </c>
      <c r="D28" s="843">
        <f>D26+D27</f>
        <v>984720.55642645573</v>
      </c>
      <c r="E28" s="843">
        <f t="shared" ref="E28:W28" si="6">E26+E27</f>
        <v>338685.636197721</v>
      </c>
      <c r="F28" s="843">
        <f t="shared" si="6"/>
        <v>490603.06164049171</v>
      </c>
      <c r="G28" s="843">
        <f t="shared" si="6"/>
        <v>0</v>
      </c>
      <c r="H28" s="843">
        <f t="shared" si="6"/>
        <v>0</v>
      </c>
      <c r="I28" s="843">
        <f t="shared" si="6"/>
        <v>0</v>
      </c>
      <c r="J28" s="843">
        <f t="shared" si="6"/>
        <v>137144.2482923182</v>
      </c>
      <c r="K28" s="843">
        <f t="shared" si="6"/>
        <v>7525.122325548391</v>
      </c>
      <c r="L28" s="843">
        <f t="shared" si="6"/>
        <v>6821.375117465479</v>
      </c>
      <c r="M28" s="843">
        <f t="shared" si="6"/>
        <v>0</v>
      </c>
      <c r="N28" s="843">
        <f t="shared" si="6"/>
        <v>0</v>
      </c>
      <c r="O28" s="843">
        <f t="shared" si="6"/>
        <v>0</v>
      </c>
      <c r="P28" s="843">
        <f t="shared" si="6"/>
        <v>0</v>
      </c>
      <c r="Q28" s="843">
        <f t="shared" si="6"/>
        <v>0</v>
      </c>
      <c r="R28" s="843">
        <f t="shared" si="6"/>
        <v>0</v>
      </c>
      <c r="S28" s="843">
        <f t="shared" si="6"/>
        <v>0</v>
      </c>
      <c r="T28" s="843">
        <f t="shared" si="6"/>
        <v>0</v>
      </c>
      <c r="U28" s="843">
        <f t="shared" si="6"/>
        <v>0</v>
      </c>
      <c r="V28" s="843">
        <f t="shared" si="6"/>
        <v>0</v>
      </c>
      <c r="W28" s="731">
        <f t="shared" si="6"/>
        <v>0</v>
      </c>
      <c r="X28" s="843"/>
    </row>
    <row r="29" spans="1:24" s="730" customFormat="1" ht="12.75">
      <c r="B29" s="846"/>
      <c r="C29" s="844"/>
      <c r="D29" s="843"/>
      <c r="E29" s="843"/>
      <c r="F29" s="843"/>
      <c r="G29" s="843"/>
      <c r="H29" s="843"/>
      <c r="I29" s="843"/>
      <c r="J29" s="843"/>
      <c r="K29" s="843"/>
      <c r="L29" s="843"/>
      <c r="M29" s="843"/>
      <c r="N29" s="843"/>
      <c r="O29" s="843"/>
      <c r="P29" s="843"/>
      <c r="Q29" s="843"/>
      <c r="R29" s="843"/>
      <c r="S29" s="843"/>
      <c r="T29" s="843"/>
      <c r="U29" s="843"/>
      <c r="V29" s="843"/>
      <c r="W29" s="731"/>
      <c r="X29" s="843"/>
    </row>
    <row r="30" spans="1:24" s="730" customFormat="1" ht="12.75">
      <c r="B30" s="846" t="s">
        <v>1019</v>
      </c>
      <c r="C30" s="844">
        <f>SUM(D30:W30)</f>
        <v>320000.00000000006</v>
      </c>
      <c r="D30" s="843">
        <f>'O7 Amortization'!AW364+'O7 Amortization'!AW436+'O7 Amortization'!AW509+'O7 Amortization'!AW582</f>
        <v>160320.82322893187</v>
      </c>
      <c r="E30" s="843">
        <f>'O7 Amortization'!AX364+'O7 Amortization'!AX436+'O7 Amortization'!AX509+'O7 Amortization'!AX582</f>
        <v>55140.882006243082</v>
      </c>
      <c r="F30" s="843">
        <f>'O7 Amortization'!AY364+'O7 Amortization'!AY436+'O7 Amortization'!AY509+'O7 Amortization'!AY582</f>
        <v>79874.321915521417</v>
      </c>
      <c r="G30" s="843">
        <f>'O7 Amortization'!AZ364+'O7 Amortization'!AZ436+'O7 Amortization'!AZ509+'O7 Amortization'!AZ582</f>
        <v>0</v>
      </c>
      <c r="H30" s="843">
        <f>'O7 Amortization'!BA364+'O7 Amortization'!BA436+'O7 Amortization'!BA509+'O7 Amortization'!BA582</f>
        <v>0</v>
      </c>
      <c r="I30" s="843">
        <f>'O7 Amortization'!BB364+'O7 Amortization'!BB436+'O7 Amortization'!BB509+'O7 Amortization'!BB582</f>
        <v>0</v>
      </c>
      <c r="J30" s="843">
        <f>'O7 Amortization'!BC364+'O7 Amortization'!BC436+'O7 Amortization'!BC509+'O7 Amortization'!BC582</f>
        <v>22328.241899537948</v>
      </c>
      <c r="K30" s="843">
        <f>'O7 Amortization'!BD364+'O7 Amortization'!BD436+'O7 Amortization'!BD509+'O7 Amortization'!BD582</f>
        <v>1225.1534694355046</v>
      </c>
      <c r="L30" s="843">
        <f>'O7 Amortization'!BE364+'O7 Amortization'!BE436+'O7 Amortization'!BE509+'O7 Amortization'!BE582</f>
        <v>1110.5774803301717</v>
      </c>
      <c r="M30" s="843">
        <f>'O7 Amortization'!BF364+'O7 Amortization'!BF436+'O7 Amortization'!BF509+'O7 Amortization'!BF582</f>
        <v>0</v>
      </c>
      <c r="N30" s="843">
        <f>'O7 Amortization'!BG364+'O7 Amortization'!BG436+'O7 Amortization'!BG509+'O7 Amortization'!BG582</f>
        <v>0</v>
      </c>
      <c r="O30" s="843">
        <f>'O7 Amortization'!BH364+'O7 Amortization'!BH436+'O7 Amortization'!BH509+'O7 Amortization'!BH582</f>
        <v>0</v>
      </c>
      <c r="P30" s="843">
        <f>'O7 Amortization'!BI364+'O7 Amortization'!BI436+'O7 Amortization'!BI509+'O7 Amortization'!BI582</f>
        <v>0</v>
      </c>
      <c r="Q30" s="843">
        <f>'O7 Amortization'!BJ364+'O7 Amortization'!BJ436+'O7 Amortization'!BJ509+'O7 Amortization'!BJ582</f>
        <v>0</v>
      </c>
      <c r="R30" s="843">
        <f>'O7 Amortization'!BK364+'O7 Amortization'!BK436+'O7 Amortization'!BK509+'O7 Amortization'!BK582</f>
        <v>0</v>
      </c>
      <c r="S30" s="843">
        <f>'O7 Amortization'!BL364+'O7 Amortization'!BL436+'O7 Amortization'!BL509+'O7 Amortization'!BL582</f>
        <v>0</v>
      </c>
      <c r="T30" s="843">
        <f>'O7 Amortization'!BM364+'O7 Amortization'!BM436+'O7 Amortization'!BM509+'O7 Amortization'!BM582</f>
        <v>0</v>
      </c>
      <c r="U30" s="843">
        <f>'O7 Amortization'!BN364+'O7 Amortization'!BN436+'O7 Amortization'!BN509+'O7 Amortization'!BN582</f>
        <v>0</v>
      </c>
      <c r="V30" s="843">
        <f>'O7 Amortization'!BO364+'O7 Amortization'!BO436+'O7 Amortization'!BO509+'O7 Amortization'!BO582</f>
        <v>0</v>
      </c>
      <c r="W30" s="731">
        <f>'O7 Amortization'!BP364+'O7 Amortization'!BP436+'O7 Amortization'!BP509+'O7 Amortization'!BP582</f>
        <v>0</v>
      </c>
      <c r="X30" s="843"/>
    </row>
    <row r="31" spans="1:24" s="730" customFormat="1" ht="12.75">
      <c r="B31" s="846"/>
      <c r="C31" s="844"/>
      <c r="D31" s="843"/>
      <c r="E31" s="843"/>
      <c r="F31" s="843"/>
      <c r="G31" s="843"/>
      <c r="H31" s="843"/>
      <c r="I31" s="843"/>
      <c r="J31" s="843"/>
      <c r="K31" s="843"/>
      <c r="L31" s="843"/>
      <c r="M31" s="843"/>
      <c r="N31" s="843"/>
      <c r="O31" s="843"/>
      <c r="P31" s="843"/>
      <c r="Q31" s="843"/>
      <c r="R31" s="843"/>
      <c r="S31" s="843"/>
      <c r="T31" s="843"/>
      <c r="U31" s="843"/>
      <c r="V31" s="843"/>
      <c r="W31" s="731"/>
      <c r="X31" s="843"/>
    </row>
    <row r="32" spans="1:24" s="730" customFormat="1" ht="12.75">
      <c r="B32" s="957" t="s">
        <v>419</v>
      </c>
      <c r="C32" s="965">
        <f>SUM(D32:W32)</f>
        <v>14586650.000000004</v>
      </c>
      <c r="D32" s="966">
        <f>'O6 Source Data for E2'!D99</f>
        <v>7286994.4551457241</v>
      </c>
      <c r="E32" s="966">
        <f>'O6 Source Data for E2'!E99</f>
        <v>2522800.2637391775</v>
      </c>
      <c r="F32" s="966">
        <f>'O6 Source Data for E2'!F99</f>
        <v>3680773.7068402441</v>
      </c>
      <c r="G32" s="966">
        <f>'O6 Source Data for E2'!G99</f>
        <v>0</v>
      </c>
      <c r="H32" s="966">
        <f>'O6 Source Data for E2'!H99</f>
        <v>0</v>
      </c>
      <c r="I32" s="966">
        <f>'O6 Source Data for E2'!I99</f>
        <v>0</v>
      </c>
      <c r="J32" s="966">
        <f>'O6 Source Data for E2'!J99</f>
        <v>992024.63486041268</v>
      </c>
      <c r="K32" s="966">
        <f>'O6 Source Data for E2'!K99</f>
        <v>54434.23437106538</v>
      </c>
      <c r="L32" s="966">
        <f>'O6 Source Data for E2'!L99</f>
        <v>49622.705043377151</v>
      </c>
      <c r="M32" s="966">
        <f>'O6 Source Data for E2'!M99</f>
        <v>0</v>
      </c>
      <c r="N32" s="966">
        <f>'O6 Source Data for E2'!N99</f>
        <v>0</v>
      </c>
      <c r="O32" s="966">
        <f>'O6 Source Data for E2'!O99</f>
        <v>0</v>
      </c>
      <c r="P32" s="966">
        <f>'O6 Source Data for E2'!P99</f>
        <v>0</v>
      </c>
      <c r="Q32" s="966">
        <f>'O6 Source Data for E2'!Q99</f>
        <v>0</v>
      </c>
      <c r="R32" s="966">
        <f>'O6 Source Data for E2'!R99</f>
        <v>0</v>
      </c>
      <c r="S32" s="966">
        <f>'O6 Source Data for E2'!S99</f>
        <v>0</v>
      </c>
      <c r="T32" s="966">
        <f>'O6 Source Data for E2'!T99</f>
        <v>0</v>
      </c>
      <c r="U32" s="966">
        <f>'O6 Source Data for E2'!U99</f>
        <v>0</v>
      </c>
      <c r="V32" s="966">
        <f>'O6 Source Data for E2'!V99</f>
        <v>0</v>
      </c>
      <c r="W32" s="967">
        <f>'O6 Source Data for E2'!W99</f>
        <v>0</v>
      </c>
      <c r="X32" s="843"/>
    </row>
    <row r="33" spans="1:24" s="730" customFormat="1" ht="12.75">
      <c r="B33" s="846"/>
      <c r="C33" s="844"/>
      <c r="D33" s="843"/>
      <c r="E33" s="843"/>
      <c r="F33" s="843"/>
      <c r="G33" s="843"/>
      <c r="H33" s="843"/>
      <c r="I33" s="843"/>
      <c r="J33" s="843"/>
      <c r="K33" s="843"/>
      <c r="L33" s="843"/>
      <c r="M33" s="843"/>
      <c r="N33" s="843"/>
      <c r="O33" s="843"/>
      <c r="P33" s="843"/>
      <c r="Q33" s="843"/>
      <c r="R33" s="843"/>
      <c r="S33" s="843"/>
      <c r="T33" s="843"/>
      <c r="U33" s="843"/>
      <c r="V33" s="843"/>
      <c r="W33" s="731"/>
      <c r="X33" s="843"/>
    </row>
    <row r="34" spans="1:24" s="730" customFormat="1" ht="12.75">
      <c r="B34" s="957" t="s">
        <v>1025</v>
      </c>
      <c r="C34" s="965">
        <f>SUM(D34:W34)</f>
        <v>1482000</v>
      </c>
      <c r="D34" s="966">
        <f>SUM('O4 Summary by Class &amp; Accounts'!E166:E191) + 'O4 Summary by Class &amp; Accounts'!E200+ SUM('O4 Summary by Class &amp; Accounts'!E202:E205)</f>
        <v>884175.92851668969</v>
      </c>
      <c r="E34" s="966">
        <f>SUM('O4 Summary by Class &amp; Accounts'!F166:F191) + 'O4 Summary by Class &amp; Accounts'!F200+ SUM('O4 Summary by Class &amp; Accounts'!F202:F205)</f>
        <v>250602.10048643738</v>
      </c>
      <c r="F34" s="966">
        <f>SUM('O4 Summary by Class &amp; Accounts'!G166:G191) + 'O4 Summary by Class &amp; Accounts'!G200+ SUM('O4 Summary by Class &amp; Accounts'!G202:G205)</f>
        <v>274576.60306409799</v>
      </c>
      <c r="G34" s="966">
        <f>SUM('O4 Summary by Class &amp; Accounts'!H166:H191) + 'O4 Summary by Class &amp; Accounts'!H200+ SUM('O4 Summary by Class &amp; Accounts'!H202:H205)</f>
        <v>0</v>
      </c>
      <c r="H34" s="966">
        <f>SUM('O4 Summary by Class &amp; Accounts'!I166:I191) + 'O4 Summary by Class &amp; Accounts'!I200+ SUM('O4 Summary by Class &amp; Accounts'!I202:I205)</f>
        <v>0</v>
      </c>
      <c r="I34" s="966">
        <f>SUM('O4 Summary by Class &amp; Accounts'!J166:J191) + 'O4 Summary by Class &amp; Accounts'!J200+ SUM('O4 Summary by Class &amp; Accounts'!J202:J205)</f>
        <v>0</v>
      </c>
      <c r="J34" s="966">
        <f>SUM('O4 Summary by Class &amp; Accounts'!K166:K191) + 'O4 Summary by Class &amp; Accounts'!K200+ SUM('O4 Summary by Class &amp; Accounts'!K202:K205)</f>
        <v>64990.630519547485</v>
      </c>
      <c r="K34" s="966">
        <f>SUM('O4 Summary by Class &amp; Accounts'!L166:L191) + 'O4 Summary by Class &amp; Accounts'!L200+ SUM('O4 Summary by Class &amp; Accounts'!L202:L205)</f>
        <v>4067.7030412484655</v>
      </c>
      <c r="L34" s="966">
        <f>SUM('O4 Summary by Class &amp; Accounts'!M166:M191) + 'O4 Summary by Class &amp; Accounts'!M200+ SUM('O4 Summary by Class &amp; Accounts'!M202:M205)</f>
        <v>3587.0343719789998</v>
      </c>
      <c r="M34" s="966">
        <f>SUM('O4 Summary by Class &amp; Accounts'!N166:N191) + 'O4 Summary by Class &amp; Accounts'!N200+ SUM('O4 Summary by Class &amp; Accounts'!N202:N205)</f>
        <v>0</v>
      </c>
      <c r="N34" s="966">
        <f>SUM('O4 Summary by Class &amp; Accounts'!O166:O191) + 'O4 Summary by Class &amp; Accounts'!O200+ SUM('O4 Summary by Class &amp; Accounts'!O202:O205)</f>
        <v>0</v>
      </c>
      <c r="O34" s="966">
        <f>SUM('O4 Summary by Class &amp; Accounts'!P166:P191) + 'O4 Summary by Class &amp; Accounts'!P200+ SUM('O4 Summary by Class &amp; Accounts'!P202:P205)</f>
        <v>0</v>
      </c>
      <c r="P34" s="966">
        <f>SUM('O4 Summary by Class &amp; Accounts'!Q166:Q191) + 'O4 Summary by Class &amp; Accounts'!Q200+ SUM('O4 Summary by Class &amp; Accounts'!Q202:Q205)</f>
        <v>0</v>
      </c>
      <c r="Q34" s="966">
        <f>SUM('O4 Summary by Class &amp; Accounts'!R166:R191) + 'O4 Summary by Class &amp; Accounts'!R200+ SUM('O4 Summary by Class &amp; Accounts'!R202:R205)</f>
        <v>0</v>
      </c>
      <c r="R34" s="966">
        <f>SUM('O4 Summary by Class &amp; Accounts'!S166:S191) + 'O4 Summary by Class &amp; Accounts'!S200+ SUM('O4 Summary by Class &amp; Accounts'!S202:S205)</f>
        <v>0</v>
      </c>
      <c r="S34" s="966">
        <f>SUM('O4 Summary by Class &amp; Accounts'!T166:T191) + 'O4 Summary by Class &amp; Accounts'!T200+ SUM('O4 Summary by Class &amp; Accounts'!T202:T205)</f>
        <v>0</v>
      </c>
      <c r="T34" s="966">
        <f>SUM('O4 Summary by Class &amp; Accounts'!U166:U191) + 'O4 Summary by Class &amp; Accounts'!U200+ SUM('O4 Summary by Class &amp; Accounts'!U202:U205)</f>
        <v>0</v>
      </c>
      <c r="U34" s="966">
        <f>SUM('O4 Summary by Class &amp; Accounts'!V166:V191) + 'O4 Summary by Class &amp; Accounts'!V200+ SUM('O4 Summary by Class &amp; Accounts'!V202:V205)</f>
        <v>0</v>
      </c>
      <c r="V34" s="966">
        <f>SUM('O4 Summary by Class &amp; Accounts'!W166:W191) + 'O4 Summary by Class &amp; Accounts'!W200+ SUM('O4 Summary by Class &amp; Accounts'!W202:W205)</f>
        <v>0</v>
      </c>
      <c r="W34" s="967">
        <f>SUM('O4 Summary by Class &amp; Accounts'!X166:X191) + 'O4 Summary by Class &amp; Accounts'!X200+ SUM('O4 Summary by Class &amp; Accounts'!X202:X205)</f>
        <v>0</v>
      </c>
      <c r="X34" s="843"/>
    </row>
    <row r="35" spans="1:24" s="730" customFormat="1" ht="12.75">
      <c r="B35" s="846"/>
      <c r="C35" s="844"/>
      <c r="D35" s="843"/>
      <c r="E35" s="843"/>
      <c r="F35" s="843"/>
      <c r="G35" s="843"/>
      <c r="H35" s="843"/>
      <c r="I35" s="843"/>
      <c r="J35" s="843"/>
      <c r="K35" s="843"/>
      <c r="L35" s="843"/>
      <c r="M35" s="843"/>
      <c r="N35" s="843"/>
      <c r="O35" s="843"/>
      <c r="P35" s="843"/>
      <c r="Q35" s="843"/>
      <c r="R35" s="843"/>
      <c r="S35" s="843"/>
      <c r="T35" s="843"/>
      <c r="U35" s="843"/>
      <c r="V35" s="843"/>
      <c r="W35" s="731"/>
      <c r="X35" s="843"/>
    </row>
    <row r="36" spans="1:24" s="730" customFormat="1" ht="12.75">
      <c r="B36" s="957" t="s">
        <v>1020</v>
      </c>
      <c r="C36" s="965">
        <f>SUM(D36:W36)</f>
        <v>2864000</v>
      </c>
      <c r="D36" s="966">
        <f>'O6 Source Data for E2'!D152</f>
        <v>1719738.9222830823</v>
      </c>
      <c r="E36" s="966">
        <f>'O6 Source Data for E2'!E152</f>
        <v>483883.54406741017</v>
      </c>
      <c r="F36" s="966">
        <f>'O6 Source Data for E2'!F152</f>
        <v>523074.64449477312</v>
      </c>
      <c r="G36" s="966">
        <f>'O6 Source Data for E2'!G152</f>
        <v>0</v>
      </c>
      <c r="H36" s="966">
        <f>'O6 Source Data for E2'!H152</f>
        <v>0</v>
      </c>
      <c r="I36" s="966">
        <f>'O6 Source Data for E2'!I152</f>
        <v>0</v>
      </c>
      <c r="J36" s="966">
        <f>'O6 Source Data for E2'!J152</f>
        <v>122743.4283201736</v>
      </c>
      <c r="K36" s="966">
        <f>'O6 Source Data for E2'!K152</f>
        <v>7743.1860549297025</v>
      </c>
      <c r="L36" s="966">
        <f>'O6 Source Data for E2'!L152</f>
        <v>6816.2747796310141</v>
      </c>
      <c r="M36" s="966">
        <f>'O6 Source Data for E2'!M152</f>
        <v>0</v>
      </c>
      <c r="N36" s="966">
        <f>'O6 Source Data for E2'!N152</f>
        <v>0</v>
      </c>
      <c r="O36" s="966">
        <f>'O6 Source Data for E2'!O152</f>
        <v>0</v>
      </c>
      <c r="P36" s="966">
        <f>'O6 Source Data for E2'!P152</f>
        <v>0</v>
      </c>
      <c r="Q36" s="966">
        <f>'O6 Source Data for E2'!Q152</f>
        <v>0</v>
      </c>
      <c r="R36" s="966">
        <f>'O6 Source Data for E2'!R152</f>
        <v>0</v>
      </c>
      <c r="S36" s="966">
        <f>'O6 Source Data for E2'!S152</f>
        <v>0</v>
      </c>
      <c r="T36" s="966">
        <f>'O6 Source Data for E2'!T152</f>
        <v>0</v>
      </c>
      <c r="U36" s="966">
        <f>'O6 Source Data for E2'!U152</f>
        <v>0</v>
      </c>
      <c r="V36" s="966">
        <f>'O6 Source Data for E2'!V152</f>
        <v>0</v>
      </c>
      <c r="W36" s="967">
        <f>'O6 Source Data for E2'!W152</f>
        <v>0</v>
      </c>
      <c r="X36" s="843"/>
    </row>
    <row r="37" spans="1:24" s="730" customFormat="1" ht="12.75">
      <c r="B37" s="846"/>
      <c r="C37" s="844"/>
      <c r="D37" s="843"/>
      <c r="E37" s="843"/>
      <c r="F37" s="843"/>
      <c r="G37" s="843"/>
      <c r="H37" s="843"/>
      <c r="I37" s="843"/>
      <c r="J37" s="843"/>
      <c r="K37" s="843"/>
      <c r="L37" s="843"/>
      <c r="M37" s="843"/>
      <c r="N37" s="843"/>
      <c r="O37" s="843"/>
      <c r="P37" s="843"/>
      <c r="Q37" s="843"/>
      <c r="R37" s="843"/>
      <c r="S37" s="843"/>
      <c r="T37" s="843"/>
      <c r="U37" s="843"/>
      <c r="V37" s="843"/>
      <c r="W37" s="731"/>
      <c r="X37" s="843"/>
    </row>
    <row r="38" spans="1:24" s="730" customFormat="1" ht="12.75">
      <c r="B38" s="846" t="s">
        <v>1165</v>
      </c>
      <c r="C38" s="844"/>
      <c r="D38" s="843"/>
      <c r="E38" s="843"/>
      <c r="F38" s="843"/>
      <c r="G38" s="843"/>
      <c r="H38" s="843"/>
      <c r="I38" s="843"/>
      <c r="J38" s="843"/>
      <c r="K38" s="843"/>
      <c r="L38" s="843"/>
      <c r="M38" s="843"/>
      <c r="N38" s="843"/>
      <c r="O38" s="843"/>
      <c r="P38" s="843"/>
      <c r="Q38" s="843"/>
      <c r="R38" s="843"/>
      <c r="S38" s="843"/>
      <c r="T38" s="843"/>
      <c r="U38" s="843"/>
      <c r="V38" s="843"/>
      <c r="W38" s="731"/>
      <c r="X38" s="843"/>
    </row>
    <row r="39" spans="1:24" s="730" customFormat="1" ht="12.75">
      <c r="A39" s="880"/>
      <c r="B39" s="839" t="s">
        <v>1161</v>
      </c>
      <c r="C39" s="844">
        <f>SUM(D39:W39)</f>
        <v>0</v>
      </c>
      <c r="D39" s="843">
        <f>'O4 Summary by Class &amp; Accounts'!E43</f>
        <v>0</v>
      </c>
      <c r="E39" s="843">
        <f>'O4 Summary by Class &amp; Accounts'!F43</f>
        <v>0</v>
      </c>
      <c r="F39" s="843">
        <f>'O4 Summary by Class &amp; Accounts'!G43</f>
        <v>0</v>
      </c>
      <c r="G39" s="843">
        <f>'O4 Summary by Class &amp; Accounts'!H43</f>
        <v>0</v>
      </c>
      <c r="H39" s="843">
        <f>'O4 Summary by Class &amp; Accounts'!I43</f>
        <v>0</v>
      </c>
      <c r="I39" s="843">
        <f>'O4 Summary by Class &amp; Accounts'!J43</f>
        <v>0</v>
      </c>
      <c r="J39" s="843">
        <f>'O4 Summary by Class &amp; Accounts'!K43</f>
        <v>0</v>
      </c>
      <c r="K39" s="843">
        <f>'O4 Summary by Class &amp; Accounts'!L43</f>
        <v>0</v>
      </c>
      <c r="L39" s="843">
        <f>'O4 Summary by Class &amp; Accounts'!M43</f>
        <v>0</v>
      </c>
      <c r="M39" s="843">
        <f>'O4 Summary by Class &amp; Accounts'!N43</f>
        <v>0</v>
      </c>
      <c r="N39" s="843">
        <f>'O4 Summary by Class &amp; Accounts'!O43</f>
        <v>0</v>
      </c>
      <c r="O39" s="843">
        <f>'O4 Summary by Class &amp; Accounts'!P43</f>
        <v>0</v>
      </c>
      <c r="P39" s="843">
        <f>'O4 Summary by Class &amp; Accounts'!Q43</f>
        <v>0</v>
      </c>
      <c r="Q39" s="843">
        <f>'O4 Summary by Class &amp; Accounts'!R43</f>
        <v>0</v>
      </c>
      <c r="R39" s="843">
        <f>'O4 Summary by Class &amp; Accounts'!S43</f>
        <v>0</v>
      </c>
      <c r="S39" s="843">
        <f>'O4 Summary by Class &amp; Accounts'!T43</f>
        <v>0</v>
      </c>
      <c r="T39" s="843">
        <f>'O4 Summary by Class &amp; Accounts'!U43</f>
        <v>0</v>
      </c>
      <c r="U39" s="843">
        <f>'O4 Summary by Class &amp; Accounts'!V43</f>
        <v>0</v>
      </c>
      <c r="V39" s="843">
        <f>'O4 Summary by Class &amp; Accounts'!W43</f>
        <v>0</v>
      </c>
      <c r="W39" s="731">
        <f>'O4 Summary by Class &amp; Accounts'!X43</f>
        <v>0</v>
      </c>
      <c r="X39" s="843"/>
    </row>
    <row r="40" spans="1:24" s="730" customFormat="1" ht="12.75">
      <c r="A40" s="845"/>
      <c r="B40" s="839" t="s">
        <v>1162</v>
      </c>
      <c r="C40" s="844">
        <f t="shared" ref="C40:C49" si="7">SUM(D40:W40)</f>
        <v>9386414.3099999987</v>
      </c>
      <c r="D40" s="843">
        <f>'O4 Summary by Class &amp; Accounts'!E47</f>
        <v>4521781.1818514131</v>
      </c>
      <c r="E40" s="843">
        <f>'O4 Summary by Class &amp; Accounts'!F47</f>
        <v>1338507.0929968029</v>
      </c>
      <c r="F40" s="843">
        <f>'O4 Summary by Class &amp; Accounts'!G47</f>
        <v>2760064.26610786</v>
      </c>
      <c r="G40" s="843">
        <f>'O4 Summary by Class &amp; Accounts'!H47</f>
        <v>0</v>
      </c>
      <c r="H40" s="843">
        <f>'O4 Summary by Class &amp; Accounts'!I47</f>
        <v>0</v>
      </c>
      <c r="I40" s="843">
        <f>'O4 Summary by Class &amp; Accounts'!J47</f>
        <v>0</v>
      </c>
      <c r="J40" s="843">
        <f>'O4 Summary by Class &amp; Accounts'!K47</f>
        <v>694426.15765475819</v>
      </c>
      <c r="K40" s="843">
        <f>'O4 Summary by Class &amp; Accounts'!L47</f>
        <v>38080.174562057895</v>
      </c>
      <c r="L40" s="843">
        <f>'O4 Summary by Class &amp; Accounts'!M47</f>
        <v>33555.436827106976</v>
      </c>
      <c r="M40" s="843">
        <f>'O4 Summary by Class &amp; Accounts'!N47</f>
        <v>0</v>
      </c>
      <c r="N40" s="843">
        <f>'O4 Summary by Class &amp; Accounts'!O47</f>
        <v>0</v>
      </c>
      <c r="O40" s="843">
        <f>'O4 Summary by Class &amp; Accounts'!P47</f>
        <v>0</v>
      </c>
      <c r="P40" s="843">
        <f>'O4 Summary by Class &amp; Accounts'!Q47</f>
        <v>0</v>
      </c>
      <c r="Q40" s="843">
        <f>'O4 Summary by Class &amp; Accounts'!R47</f>
        <v>0</v>
      </c>
      <c r="R40" s="843">
        <f>'O4 Summary by Class &amp; Accounts'!S47</f>
        <v>0</v>
      </c>
      <c r="S40" s="843">
        <f>'O4 Summary by Class &amp; Accounts'!T47</f>
        <v>0</v>
      </c>
      <c r="T40" s="843">
        <f>'O4 Summary by Class &amp; Accounts'!U47</f>
        <v>0</v>
      </c>
      <c r="U40" s="843">
        <f>'O4 Summary by Class &amp; Accounts'!V47</f>
        <v>0</v>
      </c>
      <c r="V40" s="843">
        <f>'O4 Summary by Class &amp; Accounts'!W47</f>
        <v>0</v>
      </c>
      <c r="W40" s="731">
        <f>'O4 Summary by Class &amp; Accounts'!X47</f>
        <v>0</v>
      </c>
      <c r="X40" s="843"/>
    </row>
    <row r="41" spans="1:24" s="730" customFormat="1" ht="12.75">
      <c r="A41" s="845"/>
      <c r="B41" s="839" t="s">
        <v>1163</v>
      </c>
      <c r="C41" s="844">
        <f t="shared" si="7"/>
        <v>5012500</v>
      </c>
      <c r="D41" s="843">
        <f>'O4 Summary by Class &amp; Accounts'!E51</f>
        <v>2414705.7039537616</v>
      </c>
      <c r="E41" s="843">
        <f>'O4 Summary by Class &amp; Accounts'!F51</f>
        <v>714784.8562894382</v>
      </c>
      <c r="F41" s="843">
        <f>'O4 Summary by Class &amp; Accounts'!G51</f>
        <v>1473919.8246476774</v>
      </c>
      <c r="G41" s="843">
        <f>'O4 Summary by Class &amp; Accounts'!H51</f>
        <v>0</v>
      </c>
      <c r="H41" s="843">
        <f>'O4 Summary by Class &amp; Accounts'!I51</f>
        <v>0</v>
      </c>
      <c r="I41" s="843">
        <f>'O4 Summary by Class &amp; Accounts'!J51</f>
        <v>0</v>
      </c>
      <c r="J41" s="843">
        <f>'O4 Summary by Class &amp; Accounts'!K51</f>
        <v>370835.01753551682</v>
      </c>
      <c r="K41" s="843">
        <f>'O4 Summary by Class &amp; Accounts'!L51</f>
        <v>20335.44106283065</v>
      </c>
      <c r="L41" s="843">
        <f>'O4 Summary by Class &amp; Accounts'!M51</f>
        <v>17919.156510775596</v>
      </c>
      <c r="M41" s="843">
        <f>'O4 Summary by Class &amp; Accounts'!N51</f>
        <v>0</v>
      </c>
      <c r="N41" s="843">
        <f>'O4 Summary by Class &amp; Accounts'!O51</f>
        <v>0</v>
      </c>
      <c r="O41" s="843">
        <f>'O4 Summary by Class &amp; Accounts'!P51</f>
        <v>0</v>
      </c>
      <c r="P41" s="843">
        <f>'O4 Summary by Class &amp; Accounts'!Q51</f>
        <v>0</v>
      </c>
      <c r="Q41" s="843">
        <f>'O4 Summary by Class &amp; Accounts'!R51</f>
        <v>0</v>
      </c>
      <c r="R41" s="843">
        <f>'O4 Summary by Class &amp; Accounts'!S51</f>
        <v>0</v>
      </c>
      <c r="S41" s="843">
        <f>'O4 Summary by Class &amp; Accounts'!T51</f>
        <v>0</v>
      </c>
      <c r="T41" s="843">
        <f>'O4 Summary by Class &amp; Accounts'!U51</f>
        <v>0</v>
      </c>
      <c r="U41" s="843">
        <f>'O4 Summary by Class &amp; Accounts'!V51</f>
        <v>0</v>
      </c>
      <c r="V41" s="843">
        <f>'O4 Summary by Class &amp; Accounts'!W51</f>
        <v>0</v>
      </c>
      <c r="W41" s="731">
        <f>'O4 Summary by Class &amp; Accounts'!X51</f>
        <v>0</v>
      </c>
      <c r="X41" s="843"/>
    </row>
    <row r="42" spans="1:24" s="730" customFormat="1" ht="12.75">
      <c r="A42" s="845"/>
      <c r="B42" s="839" t="s">
        <v>1164</v>
      </c>
      <c r="C42" s="844">
        <f t="shared" si="7"/>
        <v>0</v>
      </c>
      <c r="D42" s="843">
        <f>'O4 Summary by Class &amp; Accounts'!E55</f>
        <v>0</v>
      </c>
      <c r="E42" s="843">
        <f>'O4 Summary by Class &amp; Accounts'!F55</f>
        <v>0</v>
      </c>
      <c r="F42" s="843">
        <f>'O4 Summary by Class &amp; Accounts'!G55</f>
        <v>0</v>
      </c>
      <c r="G42" s="843">
        <f>'O4 Summary by Class &amp; Accounts'!H55</f>
        <v>0</v>
      </c>
      <c r="H42" s="843">
        <f>'O4 Summary by Class &amp; Accounts'!I55</f>
        <v>0</v>
      </c>
      <c r="I42" s="843">
        <f>'O4 Summary by Class &amp; Accounts'!J55</f>
        <v>0</v>
      </c>
      <c r="J42" s="843">
        <f>'O4 Summary by Class &amp; Accounts'!K55</f>
        <v>0</v>
      </c>
      <c r="K42" s="843">
        <f>'O4 Summary by Class &amp; Accounts'!L55</f>
        <v>0</v>
      </c>
      <c r="L42" s="843">
        <f>'O4 Summary by Class &amp; Accounts'!M55</f>
        <v>0</v>
      </c>
      <c r="M42" s="843">
        <f>'O4 Summary by Class &amp; Accounts'!N55</f>
        <v>0</v>
      </c>
      <c r="N42" s="843">
        <f>'O4 Summary by Class &amp; Accounts'!O55</f>
        <v>0</v>
      </c>
      <c r="O42" s="843">
        <f>'O4 Summary by Class &amp; Accounts'!P55</f>
        <v>0</v>
      </c>
      <c r="P42" s="843">
        <f>'O4 Summary by Class &amp; Accounts'!Q55</f>
        <v>0</v>
      </c>
      <c r="Q42" s="843">
        <f>'O4 Summary by Class &amp; Accounts'!R55</f>
        <v>0</v>
      </c>
      <c r="R42" s="843">
        <f>'O4 Summary by Class &amp; Accounts'!S55</f>
        <v>0</v>
      </c>
      <c r="S42" s="843">
        <f>'O4 Summary by Class &amp; Accounts'!T55</f>
        <v>0</v>
      </c>
      <c r="T42" s="843">
        <f>'O4 Summary by Class &amp; Accounts'!U55</f>
        <v>0</v>
      </c>
      <c r="U42" s="843">
        <f>'O4 Summary by Class &amp; Accounts'!V55</f>
        <v>0</v>
      </c>
      <c r="V42" s="843">
        <f>'O4 Summary by Class &amp; Accounts'!W55</f>
        <v>0</v>
      </c>
      <c r="W42" s="731">
        <f>'O4 Summary by Class &amp; Accounts'!X55</f>
        <v>0</v>
      </c>
      <c r="X42" s="843"/>
    </row>
    <row r="43" spans="1:24" s="929" customFormat="1" ht="20.25" customHeight="1">
      <c r="A43" s="928"/>
      <c r="B43" s="968" t="s">
        <v>795</v>
      </c>
      <c r="C43" s="962">
        <f t="shared" si="7"/>
        <v>14398914.309999999</v>
      </c>
      <c r="D43" s="963">
        <f>SUM(D39:D42)</f>
        <v>6936486.8858051747</v>
      </c>
      <c r="E43" s="963">
        <f t="shared" ref="E43:W43" si="8">SUM(E39:E42)</f>
        <v>2053291.9492862411</v>
      </c>
      <c r="F43" s="963">
        <f t="shared" si="8"/>
        <v>4233984.0907555372</v>
      </c>
      <c r="G43" s="963">
        <f t="shared" si="8"/>
        <v>0</v>
      </c>
      <c r="H43" s="963">
        <f t="shared" si="8"/>
        <v>0</v>
      </c>
      <c r="I43" s="963">
        <f t="shared" si="8"/>
        <v>0</v>
      </c>
      <c r="J43" s="963">
        <f t="shared" si="8"/>
        <v>1065261.1751902751</v>
      </c>
      <c r="K43" s="963">
        <f t="shared" si="8"/>
        <v>58415.615624888545</v>
      </c>
      <c r="L43" s="963">
        <f t="shared" si="8"/>
        <v>51474.593337882572</v>
      </c>
      <c r="M43" s="963">
        <f t="shared" si="8"/>
        <v>0</v>
      </c>
      <c r="N43" s="963">
        <f t="shared" si="8"/>
        <v>0</v>
      </c>
      <c r="O43" s="963">
        <f t="shared" si="8"/>
        <v>0</v>
      </c>
      <c r="P43" s="963">
        <f t="shared" si="8"/>
        <v>0</v>
      </c>
      <c r="Q43" s="963">
        <f t="shared" si="8"/>
        <v>0</v>
      </c>
      <c r="R43" s="963">
        <f t="shared" si="8"/>
        <v>0</v>
      </c>
      <c r="S43" s="963">
        <f t="shared" si="8"/>
        <v>0</v>
      </c>
      <c r="T43" s="963">
        <f t="shared" si="8"/>
        <v>0</v>
      </c>
      <c r="U43" s="963">
        <f t="shared" si="8"/>
        <v>0</v>
      </c>
      <c r="V43" s="963">
        <f t="shared" si="8"/>
        <v>0</v>
      </c>
      <c r="W43" s="964">
        <f t="shared" si="8"/>
        <v>0</v>
      </c>
      <c r="X43" s="188"/>
    </row>
    <row r="44" spans="1:24" s="730" customFormat="1" ht="18.75" customHeight="1">
      <c r="A44" s="845"/>
      <c r="B44" s="846" t="s">
        <v>1168</v>
      </c>
      <c r="C44" s="844"/>
      <c r="D44" s="843"/>
      <c r="E44" s="843"/>
      <c r="F44" s="843"/>
      <c r="G44" s="843"/>
      <c r="H44" s="843"/>
      <c r="I44" s="843"/>
      <c r="J44" s="843"/>
      <c r="K44" s="843"/>
      <c r="L44" s="843"/>
      <c r="M44" s="843"/>
      <c r="N44" s="843"/>
      <c r="O44" s="843"/>
      <c r="P44" s="843"/>
      <c r="Q44" s="843"/>
      <c r="R44" s="843"/>
      <c r="S44" s="843"/>
      <c r="T44" s="843"/>
      <c r="U44" s="843"/>
      <c r="V44" s="843"/>
      <c r="W44" s="731"/>
      <c r="X44" s="843"/>
    </row>
    <row r="45" spans="1:24" s="730" customFormat="1" ht="12.75">
      <c r="A45" s="845"/>
      <c r="B45" s="839" t="s">
        <v>1161</v>
      </c>
      <c r="C45" s="844">
        <f t="shared" si="7"/>
        <v>0</v>
      </c>
      <c r="D45" s="746">
        <f>IF(ISERROR('O7 Amortization'!G41+'O7 Amortization'!G111+'O7 Amortization'!G181+'O7 Amortization'!G251 + 'O7 Amortization'!AB41+'O7 Amortization'!AB111+'O7 Amortization'!AB181+'O7 Amortization'!AB251), "-",'O7 Amortization'!G41+'O7 Amortization'!G111+'O7 Amortization'!G181+'O7 Amortization'!G251 + 'O7 Amortization'!AB41+'O7 Amortization'!AB111+'O7 Amortization'!AB181+'O7 Amortization'!AB251)</f>
        <v>0</v>
      </c>
      <c r="E45" s="746">
        <f>IF(ISERROR('O7 Amortization'!H41+'O7 Amortization'!H111+'O7 Amortization'!H181+'O7 Amortization'!H251 + 'O7 Amortization'!AC41+'O7 Amortization'!AC111+'O7 Amortization'!AC181+'O7 Amortization'!AC251), "-",'O7 Amortization'!H41+'O7 Amortization'!H111+'O7 Amortization'!H181+'O7 Amortization'!H251 + 'O7 Amortization'!AC41+'O7 Amortization'!AC111+'O7 Amortization'!AC181+'O7 Amortization'!AC251)</f>
        <v>0</v>
      </c>
      <c r="F45" s="746">
        <f>IF(ISERROR('O7 Amortization'!I41+'O7 Amortization'!I111+'O7 Amortization'!I181+'O7 Amortization'!I251 + 'O7 Amortization'!AD41+'O7 Amortization'!AD111+'O7 Amortization'!AD181+'O7 Amortization'!AD251), "-",'O7 Amortization'!I41+'O7 Amortization'!I111+'O7 Amortization'!I181+'O7 Amortization'!I251 + 'O7 Amortization'!AD41+'O7 Amortization'!AD111+'O7 Amortization'!AD181+'O7 Amortization'!AD251)</f>
        <v>0</v>
      </c>
      <c r="G45" s="746">
        <f>IF(ISERROR('O7 Amortization'!J41+'O7 Amortization'!J111+'O7 Amortization'!J181+'O7 Amortization'!J251 + 'O7 Amortization'!AE41+'O7 Amortization'!AE111+'O7 Amortization'!AE181+'O7 Amortization'!AE251), "-",'O7 Amortization'!J41+'O7 Amortization'!J111+'O7 Amortization'!J181+'O7 Amortization'!J251 + 'O7 Amortization'!AE41+'O7 Amortization'!AE111+'O7 Amortization'!AE181+'O7 Amortization'!AE251)</f>
        <v>0</v>
      </c>
      <c r="H45" s="746">
        <f>IF(ISERROR('O7 Amortization'!K41+'O7 Amortization'!K111+'O7 Amortization'!K181+'O7 Amortization'!K251 + 'O7 Amortization'!AF41+'O7 Amortization'!AF111+'O7 Amortization'!AF181+'O7 Amortization'!AF251), "-",'O7 Amortization'!K41+'O7 Amortization'!K111+'O7 Amortization'!K181+'O7 Amortization'!K251 + 'O7 Amortization'!AF41+'O7 Amortization'!AF111+'O7 Amortization'!AF181+'O7 Amortization'!AF251)</f>
        <v>0</v>
      </c>
      <c r="I45" s="746">
        <f>IF(ISERROR('O7 Amortization'!L41+'O7 Amortization'!L111+'O7 Amortization'!L181+'O7 Amortization'!L251 + 'O7 Amortization'!AG41+'O7 Amortization'!AG111+'O7 Amortization'!AG181+'O7 Amortization'!AG251), "-",'O7 Amortization'!L41+'O7 Amortization'!L111+'O7 Amortization'!L181+'O7 Amortization'!L251 + 'O7 Amortization'!AG41+'O7 Amortization'!AG111+'O7 Amortization'!AG181+'O7 Amortization'!AG251)</f>
        <v>0</v>
      </c>
      <c r="J45" s="746">
        <f>IF(ISERROR('O7 Amortization'!M41+'O7 Amortization'!M111+'O7 Amortization'!M181+'O7 Amortization'!M251 + 'O7 Amortization'!AH41+'O7 Amortization'!AH111+'O7 Amortization'!AH181+'O7 Amortization'!AH251), "-",'O7 Amortization'!M41+'O7 Amortization'!M111+'O7 Amortization'!M181+'O7 Amortization'!M251 + 'O7 Amortization'!AH41+'O7 Amortization'!AH111+'O7 Amortization'!AH181+'O7 Amortization'!AH251)</f>
        <v>0</v>
      </c>
      <c r="K45" s="746">
        <f>IF(ISERROR('O7 Amortization'!N41+'O7 Amortization'!N111+'O7 Amortization'!N181+'O7 Amortization'!N251 + 'O7 Amortization'!AI41+'O7 Amortization'!AI111+'O7 Amortization'!AI181+'O7 Amortization'!AI251), "-",'O7 Amortization'!N41+'O7 Amortization'!N111+'O7 Amortization'!N181+'O7 Amortization'!N251 + 'O7 Amortization'!AI41+'O7 Amortization'!AI111+'O7 Amortization'!AI181+'O7 Amortization'!AI251)</f>
        <v>0</v>
      </c>
      <c r="L45" s="746">
        <f>IF(ISERROR('O7 Amortization'!O41+'O7 Amortization'!O111+'O7 Amortization'!O181+'O7 Amortization'!O251 + 'O7 Amortization'!AJ41+'O7 Amortization'!AJ111+'O7 Amortization'!AJ181+'O7 Amortization'!AJ251), "-",'O7 Amortization'!O41+'O7 Amortization'!O111+'O7 Amortization'!O181+'O7 Amortization'!O251 + 'O7 Amortization'!AJ41+'O7 Amortization'!AJ111+'O7 Amortization'!AJ181+'O7 Amortization'!AJ251)</f>
        <v>0</v>
      </c>
      <c r="M45" s="746">
        <f>IF(ISERROR('O7 Amortization'!P41+'O7 Amortization'!P111+'O7 Amortization'!P181+'O7 Amortization'!P251 + 'O7 Amortization'!AK41+'O7 Amortization'!AK111+'O7 Amortization'!AK181+'O7 Amortization'!AK251), "-",'O7 Amortization'!P41+'O7 Amortization'!P111+'O7 Amortization'!P181+'O7 Amortization'!P251 + 'O7 Amortization'!AK41+'O7 Amortization'!AK111+'O7 Amortization'!AK181+'O7 Amortization'!AK251)</f>
        <v>0</v>
      </c>
      <c r="N45" s="746">
        <f>IF(ISERROR('O7 Amortization'!Q41+'O7 Amortization'!Q111+'O7 Amortization'!Q181+'O7 Amortization'!Q251 + 'O7 Amortization'!AL41+'O7 Amortization'!AL111+'O7 Amortization'!AL181+'O7 Amortization'!AL251), "-",'O7 Amortization'!Q41+'O7 Amortization'!Q111+'O7 Amortization'!Q181+'O7 Amortization'!Q251 + 'O7 Amortization'!AL41+'O7 Amortization'!AL111+'O7 Amortization'!AL181+'O7 Amortization'!AL251)</f>
        <v>0</v>
      </c>
      <c r="O45" s="746">
        <f>IF(ISERROR('O7 Amortization'!R41+'O7 Amortization'!R111+'O7 Amortization'!R181+'O7 Amortization'!R251 + 'O7 Amortization'!AM41+'O7 Amortization'!AM111+'O7 Amortization'!AM181+'O7 Amortization'!AM251), "-",'O7 Amortization'!R41+'O7 Amortization'!R111+'O7 Amortization'!R181+'O7 Amortization'!R251 + 'O7 Amortization'!AM41+'O7 Amortization'!AM111+'O7 Amortization'!AM181+'O7 Amortization'!AM251)</f>
        <v>0</v>
      </c>
      <c r="P45" s="746">
        <f>IF(ISERROR('O7 Amortization'!S41+'O7 Amortization'!S111+'O7 Amortization'!S181+'O7 Amortization'!S251 + 'O7 Amortization'!AN41+'O7 Amortization'!AN111+'O7 Amortization'!AN181+'O7 Amortization'!AN251), "-",'O7 Amortization'!S41+'O7 Amortization'!S111+'O7 Amortization'!S181+'O7 Amortization'!S251 + 'O7 Amortization'!AN41+'O7 Amortization'!AN111+'O7 Amortization'!AN181+'O7 Amortization'!AN251)</f>
        <v>0</v>
      </c>
      <c r="Q45" s="746">
        <f>IF(ISERROR('O7 Amortization'!T41+'O7 Amortization'!T111+'O7 Amortization'!T181+'O7 Amortization'!T251 + 'O7 Amortization'!AO41+'O7 Amortization'!AO111+'O7 Amortization'!AO181+'O7 Amortization'!AO251), "-",'O7 Amortization'!T41+'O7 Amortization'!T111+'O7 Amortization'!T181+'O7 Amortization'!T251 + 'O7 Amortization'!AO41+'O7 Amortization'!AO111+'O7 Amortization'!AO181+'O7 Amortization'!AO251)</f>
        <v>0</v>
      </c>
      <c r="R45" s="746">
        <f>IF(ISERROR('O7 Amortization'!U41+'O7 Amortization'!U111+'O7 Amortization'!U181+'O7 Amortization'!U251 + 'O7 Amortization'!AP41+'O7 Amortization'!AP111+'O7 Amortization'!AP181+'O7 Amortization'!AP251), "-",'O7 Amortization'!U41+'O7 Amortization'!U111+'O7 Amortization'!U181+'O7 Amortization'!U251 + 'O7 Amortization'!AP41+'O7 Amortization'!AP111+'O7 Amortization'!AP181+'O7 Amortization'!AP251)</f>
        <v>0</v>
      </c>
      <c r="S45" s="746">
        <f>IF(ISERROR('O7 Amortization'!V41+'O7 Amortization'!V111+'O7 Amortization'!V181+'O7 Amortization'!V251 + 'O7 Amortization'!AQ41+'O7 Amortization'!AQ111+'O7 Amortization'!AQ181+'O7 Amortization'!AQ251), "-",'O7 Amortization'!V41+'O7 Amortization'!V111+'O7 Amortization'!V181+'O7 Amortization'!V251 + 'O7 Amortization'!AQ41+'O7 Amortization'!AQ111+'O7 Amortization'!AQ181+'O7 Amortization'!AQ251)</f>
        <v>0</v>
      </c>
      <c r="T45" s="746">
        <f>IF(ISERROR('O7 Amortization'!W41+'O7 Amortization'!W111+'O7 Amortization'!W181+'O7 Amortization'!W251 + 'O7 Amortization'!AR41+'O7 Amortization'!AR111+'O7 Amortization'!AR181+'O7 Amortization'!AR251), "-",'O7 Amortization'!W41+'O7 Amortization'!W111+'O7 Amortization'!W181+'O7 Amortization'!W251 + 'O7 Amortization'!AR41+'O7 Amortization'!AR111+'O7 Amortization'!AR181+'O7 Amortization'!AR251)</f>
        <v>0</v>
      </c>
      <c r="U45" s="746">
        <f>IF(ISERROR('O7 Amortization'!X41+'O7 Amortization'!X111+'O7 Amortization'!X181+'O7 Amortization'!X251 + 'O7 Amortization'!AS41+'O7 Amortization'!AS111+'O7 Amortization'!AS181+'O7 Amortization'!AS251), "-",'O7 Amortization'!X41+'O7 Amortization'!X111+'O7 Amortization'!X181+'O7 Amortization'!X251 + 'O7 Amortization'!AS41+'O7 Amortization'!AS111+'O7 Amortization'!AS181+'O7 Amortization'!AS251)</f>
        <v>0</v>
      </c>
      <c r="V45" s="746">
        <f>IF(ISERROR('O7 Amortization'!Y41+'O7 Amortization'!Y111+'O7 Amortization'!Y181+'O7 Amortization'!Y251 + 'O7 Amortization'!AT41+'O7 Amortization'!AT111+'O7 Amortization'!AT181+'O7 Amortization'!AT251), "-",'O7 Amortization'!Y41+'O7 Amortization'!Y111+'O7 Amortization'!Y181+'O7 Amortization'!Y251 + 'O7 Amortization'!AT41+'O7 Amortization'!AT111+'O7 Amortization'!AT181+'O7 Amortization'!AT251)</f>
        <v>0</v>
      </c>
      <c r="W45" s="747">
        <f>IF(ISERROR('O7 Amortization'!Z41+'O7 Amortization'!Z111+'O7 Amortization'!Z181+'O7 Amortization'!Z251 + 'O7 Amortization'!AU41+'O7 Amortization'!AU111+'O7 Amortization'!AU181+'O7 Amortization'!AU251), "-",'O7 Amortization'!Z41+'O7 Amortization'!Z111+'O7 Amortization'!Z181+'O7 Amortization'!Z251 + 'O7 Amortization'!AU41+'O7 Amortization'!AU111+'O7 Amortization'!AU181+'O7 Amortization'!AU251)</f>
        <v>0</v>
      </c>
      <c r="X45" s="843"/>
    </row>
    <row r="46" spans="1:24" s="730" customFormat="1" ht="12.75">
      <c r="A46" s="845"/>
      <c r="B46" s="839" t="s">
        <v>1162</v>
      </c>
      <c r="C46" s="844">
        <f t="shared" si="7"/>
        <v>-4172671.4999999991</v>
      </c>
      <c r="D46" s="746">
        <f>IF(ISERROR('O7 Amortization'!G45+'O7 Amortization'!G115+'O7 Amortization'!G185+'O7 Amortization'!G255 + 'O7 Amortization'!AB45+'O7 Amortization'!AB115+'O7 Amortization'!AB185+'O7 Amortization'!AB255), "-", 'O7 Amortization'!G45+'O7 Amortization'!G115+'O7 Amortization'!G185+'O7 Amortization'!G255 + 'O7 Amortization'!AB45+'O7 Amortization'!AB115+'O7 Amortization'!AB185+'O7 Amortization'!AB255)</f>
        <v>-2010129.4108279892</v>
      </c>
      <c r="E46" s="746">
        <f>IF(ISERROR('O7 Amortization'!H45+'O7 Amortization'!H115+'O7 Amortization'!H185+'O7 Amortization'!H255 + 'O7 Amortization'!AC45+'O7 Amortization'!AC115+'O7 Amortization'!AC185+'O7 Amortization'!AC255), "-", 'O7 Amortization'!H45+'O7 Amortization'!H115+'O7 Amortization'!H185+'O7 Amortization'!H255 + 'O7 Amortization'!AC45+'O7 Amortization'!AC115+'O7 Amortization'!AC185+'O7 Amortization'!AC255)</f>
        <v>-595024.91740060528</v>
      </c>
      <c r="F46" s="746">
        <f>IF(ISERROR('O7 Amortization'!I45+'O7 Amortization'!I115+'O7 Amortization'!I185+'O7 Amortization'!I255 + 'O7 Amortization'!AD45+'O7 Amortization'!AD115+'O7 Amortization'!AD185+'O7 Amortization'!AD255), "-", 'O7 Amortization'!I45+'O7 Amortization'!I115+'O7 Amortization'!I185+'O7 Amortization'!I255 + 'O7 Amortization'!AD45+'O7 Amortization'!AD115+'O7 Amortization'!AD185+'O7 Amortization'!AD255)</f>
        <v>-1226969.2260533387</v>
      </c>
      <c r="G46" s="746">
        <f>IF(ISERROR('O7 Amortization'!J45+'O7 Amortization'!J115+'O7 Amortization'!J185+'O7 Amortization'!J255 + 'O7 Amortization'!AE45+'O7 Amortization'!AE115+'O7 Amortization'!AE185+'O7 Amortization'!AE255), "-", 'O7 Amortization'!J45+'O7 Amortization'!J115+'O7 Amortization'!J185+'O7 Amortization'!J255 + 'O7 Amortization'!AE45+'O7 Amortization'!AE115+'O7 Amortization'!AE185+'O7 Amortization'!AE255)</f>
        <v>0</v>
      </c>
      <c r="H46" s="746">
        <f>IF(ISERROR('O7 Amortization'!K45+'O7 Amortization'!K115+'O7 Amortization'!K185+'O7 Amortization'!K255 + 'O7 Amortization'!AF45+'O7 Amortization'!AF115+'O7 Amortization'!AF185+'O7 Amortization'!AF255), "-", 'O7 Amortization'!K45+'O7 Amortization'!K115+'O7 Amortization'!K185+'O7 Amortization'!K255 + 'O7 Amortization'!AF45+'O7 Amortization'!AF115+'O7 Amortization'!AF185+'O7 Amortization'!AF255)</f>
        <v>0</v>
      </c>
      <c r="I46" s="746">
        <f>IF(ISERROR('O7 Amortization'!L45+'O7 Amortization'!L115+'O7 Amortization'!L185+'O7 Amortization'!L255 + 'O7 Amortization'!AG45+'O7 Amortization'!AG115+'O7 Amortization'!AG185+'O7 Amortization'!AG255), "-", 'O7 Amortization'!L45+'O7 Amortization'!L115+'O7 Amortization'!L185+'O7 Amortization'!L255 + 'O7 Amortization'!AG45+'O7 Amortization'!AG115+'O7 Amortization'!AG185+'O7 Amortization'!AG255)</f>
        <v>0</v>
      </c>
      <c r="J46" s="746">
        <f>IF(ISERROR('O7 Amortization'!M45+'O7 Amortization'!M115+'O7 Amortization'!M185+'O7 Amortization'!M255 + 'O7 Amortization'!AH45+'O7 Amortization'!AH115+'O7 Amortization'!AH185+'O7 Amortization'!AH255), "-", 'O7 Amortization'!M45+'O7 Amortization'!M115+'O7 Amortization'!M185+'O7 Amortization'!M255 + 'O7 Amortization'!AH45+'O7 Amortization'!AH115+'O7 Amortization'!AH185+'O7 Amortization'!AH255)</f>
        <v>-308702.78481245902</v>
      </c>
      <c r="K46" s="746">
        <f>IF(ISERROR('O7 Amortization'!N45+'O7 Amortization'!N115+'O7 Amortization'!N185+'O7 Amortization'!N255 + 'O7 Amortization'!AI45+'O7 Amortization'!AI115+'O7 Amortization'!AI185+'O7 Amortization'!AI255), "-", 'O7 Amortization'!N45+'O7 Amortization'!N115+'O7 Amortization'!N185+'O7 Amortization'!N255 + 'O7 Amortization'!AI45+'O7 Amortization'!AI115+'O7 Amortization'!AI185+'O7 Amortization'!AI255)</f>
        <v>-16928.302316768706</v>
      </c>
      <c r="L46" s="746">
        <f>IF(ISERROR('O7 Amortization'!O45+'O7 Amortization'!O115+'O7 Amortization'!O185+'O7 Amortization'!O255 + 'O7 Amortization'!AJ45+'O7 Amortization'!AJ115+'O7 Amortization'!AJ185+'O7 Amortization'!AJ255), "-", 'O7 Amortization'!O45+'O7 Amortization'!O115+'O7 Amortization'!O185+'O7 Amortization'!O255 + 'O7 Amortization'!AJ45+'O7 Amortization'!AJ115+'O7 Amortization'!AJ185+'O7 Amortization'!AJ255)</f>
        <v>-14916.858588838457</v>
      </c>
      <c r="M46" s="746">
        <f>IF(ISERROR('O7 Amortization'!P45+'O7 Amortization'!P115+'O7 Amortization'!P185+'O7 Amortization'!P255 + 'O7 Amortization'!AK45+'O7 Amortization'!AK115+'O7 Amortization'!AK185+'O7 Amortization'!AK255), "-", 'O7 Amortization'!P45+'O7 Amortization'!P115+'O7 Amortization'!P185+'O7 Amortization'!P255 + 'O7 Amortization'!AK45+'O7 Amortization'!AK115+'O7 Amortization'!AK185+'O7 Amortization'!AK255)</f>
        <v>0</v>
      </c>
      <c r="N46" s="746">
        <f>IF(ISERROR('O7 Amortization'!Q45+'O7 Amortization'!Q115+'O7 Amortization'!Q185+'O7 Amortization'!Q255 + 'O7 Amortization'!AL45+'O7 Amortization'!AL115+'O7 Amortization'!AL185+'O7 Amortization'!AL255), "-", 'O7 Amortization'!Q45+'O7 Amortization'!Q115+'O7 Amortization'!Q185+'O7 Amortization'!Q255 + 'O7 Amortization'!AL45+'O7 Amortization'!AL115+'O7 Amortization'!AL185+'O7 Amortization'!AL255)</f>
        <v>0</v>
      </c>
      <c r="O46" s="746">
        <f>IF(ISERROR('O7 Amortization'!R45+'O7 Amortization'!R115+'O7 Amortization'!R185+'O7 Amortization'!R255 + 'O7 Amortization'!AM45+'O7 Amortization'!AM115+'O7 Amortization'!AM185+'O7 Amortization'!AM255), "-", 'O7 Amortization'!R45+'O7 Amortization'!R115+'O7 Amortization'!R185+'O7 Amortization'!R255 + 'O7 Amortization'!AM45+'O7 Amortization'!AM115+'O7 Amortization'!AM185+'O7 Amortization'!AM255)</f>
        <v>0</v>
      </c>
      <c r="P46" s="746">
        <f>IF(ISERROR('O7 Amortization'!S45+'O7 Amortization'!S115+'O7 Amortization'!S185+'O7 Amortization'!S255 + 'O7 Amortization'!AN45+'O7 Amortization'!AN115+'O7 Amortization'!AN185+'O7 Amortization'!AN255), "-", 'O7 Amortization'!S45+'O7 Amortization'!S115+'O7 Amortization'!S185+'O7 Amortization'!S255 + 'O7 Amortization'!AN45+'O7 Amortization'!AN115+'O7 Amortization'!AN185+'O7 Amortization'!AN255)</f>
        <v>0</v>
      </c>
      <c r="Q46" s="746">
        <f>IF(ISERROR('O7 Amortization'!T45+'O7 Amortization'!T115+'O7 Amortization'!T185+'O7 Amortization'!T255 + 'O7 Amortization'!AO45+'O7 Amortization'!AO115+'O7 Amortization'!AO185+'O7 Amortization'!AO255), "-", 'O7 Amortization'!T45+'O7 Amortization'!T115+'O7 Amortization'!T185+'O7 Amortization'!T255 + 'O7 Amortization'!AO45+'O7 Amortization'!AO115+'O7 Amortization'!AO185+'O7 Amortization'!AO255)</f>
        <v>0</v>
      </c>
      <c r="R46" s="746">
        <f>IF(ISERROR('O7 Amortization'!U45+'O7 Amortization'!U115+'O7 Amortization'!U185+'O7 Amortization'!U255 + 'O7 Amortization'!AP45+'O7 Amortization'!AP115+'O7 Amortization'!AP185+'O7 Amortization'!AP255), "-", 'O7 Amortization'!U45+'O7 Amortization'!U115+'O7 Amortization'!U185+'O7 Amortization'!U255 + 'O7 Amortization'!AP45+'O7 Amortization'!AP115+'O7 Amortization'!AP185+'O7 Amortization'!AP255)</f>
        <v>0</v>
      </c>
      <c r="S46" s="746">
        <f>IF(ISERROR('O7 Amortization'!V45+'O7 Amortization'!V115+'O7 Amortization'!V185+'O7 Amortization'!V255 + 'O7 Amortization'!AQ45+'O7 Amortization'!AQ115+'O7 Amortization'!AQ185+'O7 Amortization'!AQ255), "-", 'O7 Amortization'!V45+'O7 Amortization'!V115+'O7 Amortization'!V185+'O7 Amortization'!V255 + 'O7 Amortization'!AQ45+'O7 Amortization'!AQ115+'O7 Amortization'!AQ185+'O7 Amortization'!AQ255)</f>
        <v>0</v>
      </c>
      <c r="T46" s="746">
        <f>IF(ISERROR('O7 Amortization'!W45+'O7 Amortization'!W115+'O7 Amortization'!W185+'O7 Amortization'!W255 + 'O7 Amortization'!AR45+'O7 Amortization'!AR115+'O7 Amortization'!AR185+'O7 Amortization'!AR255), "-", 'O7 Amortization'!W45+'O7 Amortization'!W115+'O7 Amortization'!W185+'O7 Amortization'!W255 + 'O7 Amortization'!AR45+'O7 Amortization'!AR115+'O7 Amortization'!AR185+'O7 Amortization'!AR255)</f>
        <v>0</v>
      </c>
      <c r="U46" s="746">
        <f>IF(ISERROR('O7 Amortization'!X45+'O7 Amortization'!X115+'O7 Amortization'!X185+'O7 Amortization'!X255 + 'O7 Amortization'!AS45+'O7 Amortization'!AS115+'O7 Amortization'!AS185+'O7 Amortization'!AS255), "-", 'O7 Amortization'!X45+'O7 Amortization'!X115+'O7 Amortization'!X185+'O7 Amortization'!X255 + 'O7 Amortization'!AS45+'O7 Amortization'!AS115+'O7 Amortization'!AS185+'O7 Amortization'!AS255)</f>
        <v>0</v>
      </c>
      <c r="V46" s="746">
        <f>IF(ISERROR('O7 Amortization'!Y45+'O7 Amortization'!Y115+'O7 Amortization'!Y185+'O7 Amortization'!Y255 + 'O7 Amortization'!AT45+'O7 Amortization'!AT115+'O7 Amortization'!AT185+'O7 Amortization'!AT255), "-", 'O7 Amortization'!Y45+'O7 Amortization'!Y115+'O7 Amortization'!Y185+'O7 Amortization'!Y255 + 'O7 Amortization'!AT45+'O7 Amortization'!AT115+'O7 Amortization'!AT185+'O7 Amortization'!AT255)</f>
        <v>0</v>
      </c>
      <c r="W46" s="747">
        <f>IF(ISERROR('O7 Amortization'!Z45+'O7 Amortization'!Z115+'O7 Amortization'!Z185+'O7 Amortization'!Z255 + 'O7 Amortization'!AU45+'O7 Amortization'!AU115+'O7 Amortization'!AU185+'O7 Amortization'!AU255), "-", 'O7 Amortization'!Z45+'O7 Amortization'!Z115+'O7 Amortization'!Z185+'O7 Amortization'!Z255 + 'O7 Amortization'!AU45+'O7 Amortization'!AU115+'O7 Amortization'!AU185+'O7 Amortization'!AU255)</f>
        <v>0</v>
      </c>
      <c r="X46" s="843"/>
    </row>
    <row r="47" spans="1:24" s="730" customFormat="1" ht="12.75">
      <c r="A47" s="845"/>
      <c r="B47" s="839" t="s">
        <v>1166</v>
      </c>
      <c r="C47" s="844">
        <f t="shared" si="7"/>
        <v>-2344972.7561803125</v>
      </c>
      <c r="D47" s="746">
        <f>IF(ISERROR('O7 Amortization'!G49+'O7 Amortization'!G119+'O7 Amortization'!G189+'O7 Amortization'!G259 + 'O7 Amortization'!AB49+'O7 Amortization'!AB119+'O7 Amortization'!AB189+'O7 Amortization'!AB259), "-", 'O7 Amortization'!G49+'O7 Amortization'!G119+'O7 Amortization'!G189+'O7 Amortization'!G259 + 'O7 Amortization'!AB49+'O7 Amortization'!AB119+'O7 Amortization'!AB189+'O7 Amortization'!AB259)</f>
        <v>-1129659.6688209025</v>
      </c>
      <c r="E47" s="746">
        <f>IF(ISERROR('O7 Amortization'!H49+'O7 Amortization'!H119+'O7 Amortization'!H189+'O7 Amortization'!H259 + 'O7 Amortization'!AC49+'O7 Amortization'!AC119+'O7 Amortization'!AC189+'O7 Amortization'!AC259), "-", 'O7 Amortization'!H49+'O7 Amortization'!H119+'O7 Amortization'!H189+'O7 Amortization'!H259 + 'O7 Amortization'!AC49+'O7 Amortization'!AC119+'O7 Amortization'!AC189+'O7 Amortization'!AC259)</f>
        <v>-334394.2173623924</v>
      </c>
      <c r="F47" s="746">
        <f>IF(ISERROR('O7 Amortization'!I49+'O7 Amortization'!I119+'O7 Amortization'!I189+'O7 Amortization'!I259 + 'O7 Amortization'!AD49+'O7 Amortization'!AD119+'O7 Amortization'!AD189+'O7 Amortization'!AD259), "-", 'O7 Amortization'!I49+'O7 Amortization'!I119+'O7 Amortization'!I189+'O7 Amortization'!I259 + 'O7 Amortization'!AD49+'O7 Amortization'!AD119+'O7 Amortization'!AD189+'O7 Amortization'!AD259)</f>
        <v>-689536.52540506073</v>
      </c>
      <c r="G47" s="746">
        <f>IF(ISERROR('O7 Amortization'!J49+'O7 Amortization'!J119+'O7 Amortization'!J189+'O7 Amortization'!J259 + 'O7 Amortization'!AE49+'O7 Amortization'!AE119+'O7 Amortization'!AE189+'O7 Amortization'!AE259), "-", 'O7 Amortization'!J49+'O7 Amortization'!J119+'O7 Amortization'!J189+'O7 Amortization'!J259 + 'O7 Amortization'!AE49+'O7 Amortization'!AE119+'O7 Amortization'!AE189+'O7 Amortization'!AE259)</f>
        <v>0</v>
      </c>
      <c r="H47" s="746">
        <f>IF(ISERROR('O7 Amortization'!K49+'O7 Amortization'!K119+'O7 Amortization'!K189+'O7 Amortization'!K259 + 'O7 Amortization'!AF49+'O7 Amortization'!AF119+'O7 Amortization'!AF189+'O7 Amortization'!AF259), "-", 'O7 Amortization'!K49+'O7 Amortization'!K119+'O7 Amortization'!K189+'O7 Amortization'!K259 + 'O7 Amortization'!AF49+'O7 Amortization'!AF119+'O7 Amortization'!AF189+'O7 Amortization'!AF259)</f>
        <v>0</v>
      </c>
      <c r="I47" s="746">
        <f>IF(ISERROR('O7 Amortization'!L49+'O7 Amortization'!L119+'O7 Amortization'!L189+'O7 Amortization'!L259 + 'O7 Amortization'!AG49+'O7 Amortization'!AG119+'O7 Amortization'!AG189+'O7 Amortization'!AG259), "-", 'O7 Amortization'!L49+'O7 Amortization'!L119+'O7 Amortization'!L189+'O7 Amortization'!L259 + 'O7 Amortization'!AG49+'O7 Amortization'!AG119+'O7 Amortization'!AG189+'O7 Amortization'!AG259)</f>
        <v>0</v>
      </c>
      <c r="J47" s="746">
        <f>IF(ISERROR('O7 Amortization'!M49+'O7 Amortization'!M119+'O7 Amortization'!M189+'O7 Amortization'!M259 + 'O7 Amortization'!AH49+'O7 Amortization'!AH119+'O7 Amortization'!AH189+'O7 Amortization'!AH259), "-", 'O7 Amortization'!M49+'O7 Amortization'!M119+'O7 Amortization'!M189+'O7 Amortization'!M259 + 'O7 Amortization'!AH49+'O7 Amortization'!AH119+'O7 Amortization'!AH189+'O7 Amortization'!AH259)</f>
        <v>-173485.88791190731</v>
      </c>
      <c r="K47" s="746">
        <f>IF(ISERROR('O7 Amortization'!N49+'O7 Amortization'!N119+'O7 Amortization'!N189+'O7 Amortization'!N259 + 'O7 Amortization'!AI49+'O7 Amortization'!AI119+'O7 Amortization'!AI189+'O7 Amortization'!AI259), "-", 'O7 Amortization'!N49+'O7 Amortization'!N119+'O7 Amortization'!N189+'O7 Amortization'!N259 + 'O7 Amortization'!AI49+'O7 Amortization'!AI119+'O7 Amortization'!AI189+'O7 Amortization'!AI259)</f>
        <v>-9513.427486732824</v>
      </c>
      <c r="L47" s="746">
        <f>IF(ISERROR('O7 Amortization'!O49+'O7 Amortization'!O119+'O7 Amortization'!O189+'O7 Amortization'!O259 + 'O7 Amortization'!AJ49+'O7 Amortization'!AJ119+'O7 Amortization'!AJ189+'O7 Amortization'!AJ259), "-", 'O7 Amortization'!O49+'O7 Amortization'!O119+'O7 Amortization'!O189+'O7 Amortization'!O259 + 'O7 Amortization'!AJ49+'O7 Amortization'!AJ119+'O7 Amortization'!AJ189+'O7 Amortization'!AJ259)</f>
        <v>-8383.0291933166754</v>
      </c>
      <c r="M47" s="746">
        <f>IF(ISERROR('O7 Amortization'!P49+'O7 Amortization'!P119+'O7 Amortization'!P189+'O7 Amortization'!P259 + 'O7 Amortization'!AK49+'O7 Amortization'!AK119+'O7 Amortization'!AK189+'O7 Amortization'!AK259), "-", 'O7 Amortization'!P49+'O7 Amortization'!P119+'O7 Amortization'!P189+'O7 Amortization'!P259 + 'O7 Amortization'!AK49+'O7 Amortization'!AK119+'O7 Amortization'!AK189+'O7 Amortization'!AK259)</f>
        <v>0</v>
      </c>
      <c r="N47" s="746">
        <f>IF(ISERROR('O7 Amortization'!Q49+'O7 Amortization'!Q119+'O7 Amortization'!Q189+'O7 Amortization'!Q259 + 'O7 Amortization'!AL49+'O7 Amortization'!AL119+'O7 Amortization'!AL189+'O7 Amortization'!AL259), "-", 'O7 Amortization'!Q49+'O7 Amortization'!Q119+'O7 Amortization'!Q189+'O7 Amortization'!Q259 + 'O7 Amortization'!AL49+'O7 Amortization'!AL119+'O7 Amortization'!AL189+'O7 Amortization'!AL259)</f>
        <v>0</v>
      </c>
      <c r="O47" s="746">
        <f>IF(ISERROR('O7 Amortization'!R49+'O7 Amortization'!R119+'O7 Amortization'!R189+'O7 Amortization'!R259 + 'O7 Amortization'!AM49+'O7 Amortization'!AM119+'O7 Amortization'!AM189+'O7 Amortization'!AM259), "-", 'O7 Amortization'!R49+'O7 Amortization'!R119+'O7 Amortization'!R189+'O7 Amortization'!R259 + 'O7 Amortization'!AM49+'O7 Amortization'!AM119+'O7 Amortization'!AM189+'O7 Amortization'!AM259)</f>
        <v>0</v>
      </c>
      <c r="P47" s="746">
        <f>IF(ISERROR('O7 Amortization'!S49+'O7 Amortization'!S119+'O7 Amortization'!S189+'O7 Amortization'!S259 + 'O7 Amortization'!AN49+'O7 Amortization'!AN119+'O7 Amortization'!AN189+'O7 Amortization'!AN259), "-", 'O7 Amortization'!S49+'O7 Amortization'!S119+'O7 Amortization'!S189+'O7 Amortization'!S259 + 'O7 Amortization'!AN49+'O7 Amortization'!AN119+'O7 Amortization'!AN189+'O7 Amortization'!AN259)</f>
        <v>0</v>
      </c>
      <c r="Q47" s="746">
        <f>IF(ISERROR('O7 Amortization'!T49+'O7 Amortization'!T119+'O7 Amortization'!T189+'O7 Amortization'!T259 + 'O7 Amortization'!AO49+'O7 Amortization'!AO119+'O7 Amortization'!AO189+'O7 Amortization'!AO259), "-", 'O7 Amortization'!T49+'O7 Amortization'!T119+'O7 Amortization'!T189+'O7 Amortization'!T259 + 'O7 Amortization'!AO49+'O7 Amortization'!AO119+'O7 Amortization'!AO189+'O7 Amortization'!AO259)</f>
        <v>0</v>
      </c>
      <c r="R47" s="746">
        <f>IF(ISERROR('O7 Amortization'!U49+'O7 Amortization'!U119+'O7 Amortization'!U189+'O7 Amortization'!U259 + 'O7 Amortization'!AP49+'O7 Amortization'!AP119+'O7 Amortization'!AP189+'O7 Amortization'!AP259), "-", 'O7 Amortization'!U49+'O7 Amortization'!U119+'O7 Amortization'!U189+'O7 Amortization'!U259 + 'O7 Amortization'!AP49+'O7 Amortization'!AP119+'O7 Amortization'!AP189+'O7 Amortization'!AP259)</f>
        <v>0</v>
      </c>
      <c r="S47" s="746">
        <f>IF(ISERROR('O7 Amortization'!V49+'O7 Amortization'!V119+'O7 Amortization'!V189+'O7 Amortization'!V259 + 'O7 Amortization'!AQ49+'O7 Amortization'!AQ119+'O7 Amortization'!AQ189+'O7 Amortization'!AQ259), "-", 'O7 Amortization'!V49+'O7 Amortization'!V119+'O7 Amortization'!V189+'O7 Amortization'!V259 + 'O7 Amortization'!AQ49+'O7 Amortization'!AQ119+'O7 Amortization'!AQ189+'O7 Amortization'!AQ259)</f>
        <v>0</v>
      </c>
      <c r="T47" s="746">
        <f>IF(ISERROR('O7 Amortization'!W49+'O7 Amortization'!W119+'O7 Amortization'!W189+'O7 Amortization'!W259 + 'O7 Amortization'!AR49+'O7 Amortization'!AR119+'O7 Amortization'!AR189+'O7 Amortization'!AR259), "-", 'O7 Amortization'!W49+'O7 Amortization'!W119+'O7 Amortization'!W189+'O7 Amortization'!W259 + 'O7 Amortization'!AR49+'O7 Amortization'!AR119+'O7 Amortization'!AR189+'O7 Amortization'!AR259)</f>
        <v>0</v>
      </c>
      <c r="U47" s="746">
        <f>IF(ISERROR('O7 Amortization'!X49+'O7 Amortization'!X119+'O7 Amortization'!X189+'O7 Amortization'!X259 + 'O7 Amortization'!AS49+'O7 Amortization'!AS119+'O7 Amortization'!AS189+'O7 Amortization'!AS259), "-", 'O7 Amortization'!X49+'O7 Amortization'!X119+'O7 Amortization'!X189+'O7 Amortization'!X259 + 'O7 Amortization'!AS49+'O7 Amortization'!AS119+'O7 Amortization'!AS189+'O7 Amortization'!AS259)</f>
        <v>0</v>
      </c>
      <c r="V47" s="746">
        <f>IF(ISERROR('O7 Amortization'!Y49+'O7 Amortization'!Y119+'O7 Amortization'!Y189+'O7 Amortization'!Y259 + 'O7 Amortization'!AT49+'O7 Amortization'!AT119+'O7 Amortization'!AT189+'O7 Amortization'!AT259), "-", 'O7 Amortization'!Y49+'O7 Amortization'!Y119+'O7 Amortization'!Y189+'O7 Amortization'!Y259 + 'O7 Amortization'!AT49+'O7 Amortization'!AT119+'O7 Amortization'!AT189+'O7 Amortization'!AT259)</f>
        <v>0</v>
      </c>
      <c r="W47" s="747">
        <f>IF(ISERROR('O7 Amortization'!Z49+'O7 Amortization'!Z119+'O7 Amortization'!Z189+'O7 Amortization'!Z259 + 'O7 Amortization'!AU49+'O7 Amortization'!AU119+'O7 Amortization'!AU189+'O7 Amortization'!AU259), "-", 'O7 Amortization'!Z49+'O7 Amortization'!Z119+'O7 Amortization'!Z189+'O7 Amortization'!Z259 + 'O7 Amortization'!AU49+'O7 Amortization'!AU119+'O7 Amortization'!AU189+'O7 Amortization'!AU259)</f>
        <v>0</v>
      </c>
      <c r="X47" s="843"/>
    </row>
    <row r="48" spans="1:24" s="730" customFormat="1" ht="12.75">
      <c r="A48" s="845"/>
      <c r="B48" s="839" t="s">
        <v>1167</v>
      </c>
      <c r="C48" s="844">
        <f t="shared" si="7"/>
        <v>0</v>
      </c>
      <c r="D48" s="746">
        <f>IF(ISERROR('O7 Amortization'!G53+'O7 Amortization'!G123+'O7 Amortization'!G193+'O7 Amortization'!G263 + 'O7 Amortization'!AB53+'O7 Amortization'!AB123+'O7 Amortization'!AB193+'O7 Amortization'!AB263), "-", 'O7 Amortization'!G53+'O7 Amortization'!G123+'O7 Amortization'!G193+'O7 Amortization'!G263 + 'O7 Amortization'!AB53+'O7 Amortization'!AB123+'O7 Amortization'!AB193+'O7 Amortization'!AB263)</f>
        <v>0</v>
      </c>
      <c r="E48" s="746">
        <f>IF(ISERROR('O7 Amortization'!H53+'O7 Amortization'!H123+'O7 Amortization'!H193+'O7 Amortization'!H263 + 'O7 Amortization'!AC53+'O7 Amortization'!AC123+'O7 Amortization'!AC193+'O7 Amortization'!AC263), "-", 'O7 Amortization'!H53+'O7 Amortization'!H123+'O7 Amortization'!H193+'O7 Amortization'!H263 + 'O7 Amortization'!AC53+'O7 Amortization'!AC123+'O7 Amortization'!AC193+'O7 Amortization'!AC263)</f>
        <v>0</v>
      </c>
      <c r="F48" s="746">
        <f>IF(ISERROR('O7 Amortization'!I53+'O7 Amortization'!I123+'O7 Amortization'!I193+'O7 Amortization'!I263 + 'O7 Amortization'!AD53+'O7 Amortization'!AD123+'O7 Amortization'!AD193+'O7 Amortization'!AD263), "-", 'O7 Amortization'!I53+'O7 Amortization'!I123+'O7 Amortization'!I193+'O7 Amortization'!I263 + 'O7 Amortization'!AD53+'O7 Amortization'!AD123+'O7 Amortization'!AD193+'O7 Amortization'!AD263)</f>
        <v>0</v>
      </c>
      <c r="G48" s="746">
        <f>IF(ISERROR('O7 Amortization'!J53+'O7 Amortization'!J123+'O7 Amortization'!J193+'O7 Amortization'!J263 + 'O7 Amortization'!AE53+'O7 Amortization'!AE123+'O7 Amortization'!AE193+'O7 Amortization'!AE263), "-", 'O7 Amortization'!J53+'O7 Amortization'!J123+'O7 Amortization'!J193+'O7 Amortization'!J263 + 'O7 Amortization'!AE53+'O7 Amortization'!AE123+'O7 Amortization'!AE193+'O7 Amortization'!AE263)</f>
        <v>0</v>
      </c>
      <c r="H48" s="746">
        <f>IF(ISERROR('O7 Amortization'!K53+'O7 Amortization'!K123+'O7 Amortization'!K193+'O7 Amortization'!K263 + 'O7 Amortization'!AF53+'O7 Amortization'!AF123+'O7 Amortization'!AF193+'O7 Amortization'!AF263), "-", 'O7 Amortization'!K53+'O7 Amortization'!K123+'O7 Amortization'!K193+'O7 Amortization'!K263 + 'O7 Amortization'!AF53+'O7 Amortization'!AF123+'O7 Amortization'!AF193+'O7 Amortization'!AF263)</f>
        <v>0</v>
      </c>
      <c r="I48" s="746">
        <f>IF(ISERROR('O7 Amortization'!L53+'O7 Amortization'!L123+'O7 Amortization'!L193+'O7 Amortization'!L263 + 'O7 Amortization'!AG53+'O7 Amortization'!AG123+'O7 Amortization'!AG193+'O7 Amortization'!AG263), "-", 'O7 Amortization'!L53+'O7 Amortization'!L123+'O7 Amortization'!L193+'O7 Amortization'!L263 + 'O7 Amortization'!AG53+'O7 Amortization'!AG123+'O7 Amortization'!AG193+'O7 Amortization'!AG263)</f>
        <v>0</v>
      </c>
      <c r="J48" s="746">
        <f>IF(ISERROR('O7 Amortization'!M53+'O7 Amortization'!M123+'O7 Amortization'!M193+'O7 Amortization'!M263 + 'O7 Amortization'!AH53+'O7 Amortization'!AH123+'O7 Amortization'!AH193+'O7 Amortization'!AH263), "-", 'O7 Amortization'!M53+'O7 Amortization'!M123+'O7 Amortization'!M193+'O7 Amortization'!M263 + 'O7 Amortization'!AH53+'O7 Amortization'!AH123+'O7 Amortization'!AH193+'O7 Amortization'!AH263)</f>
        <v>0</v>
      </c>
      <c r="K48" s="746">
        <f>IF(ISERROR('O7 Amortization'!N53+'O7 Amortization'!N123+'O7 Amortization'!N193+'O7 Amortization'!N263 + 'O7 Amortization'!AI53+'O7 Amortization'!AI123+'O7 Amortization'!AI193+'O7 Amortization'!AI263), "-", 'O7 Amortization'!N53+'O7 Amortization'!N123+'O7 Amortization'!N193+'O7 Amortization'!N263 + 'O7 Amortization'!AI53+'O7 Amortization'!AI123+'O7 Amortization'!AI193+'O7 Amortization'!AI263)</f>
        <v>0</v>
      </c>
      <c r="L48" s="746">
        <f>IF(ISERROR('O7 Amortization'!O53+'O7 Amortization'!O123+'O7 Amortization'!O193+'O7 Amortization'!O263 + 'O7 Amortization'!AJ53+'O7 Amortization'!AJ123+'O7 Amortization'!AJ193+'O7 Amortization'!AJ263), "-", 'O7 Amortization'!O53+'O7 Amortization'!O123+'O7 Amortization'!O193+'O7 Amortization'!O263 + 'O7 Amortization'!AJ53+'O7 Amortization'!AJ123+'O7 Amortization'!AJ193+'O7 Amortization'!AJ263)</f>
        <v>0</v>
      </c>
      <c r="M48" s="746">
        <f>IF(ISERROR('O7 Amortization'!P53+'O7 Amortization'!P123+'O7 Amortization'!P193+'O7 Amortization'!P263 + 'O7 Amortization'!AK53+'O7 Amortization'!AK123+'O7 Amortization'!AK193+'O7 Amortization'!AK263), "-", 'O7 Amortization'!P53+'O7 Amortization'!P123+'O7 Amortization'!P193+'O7 Amortization'!P263 + 'O7 Amortization'!AK53+'O7 Amortization'!AK123+'O7 Amortization'!AK193+'O7 Amortization'!AK263)</f>
        <v>0</v>
      </c>
      <c r="N48" s="746">
        <f>IF(ISERROR('O7 Amortization'!Q53+'O7 Amortization'!Q123+'O7 Amortization'!Q193+'O7 Amortization'!Q263 + 'O7 Amortization'!AL53+'O7 Amortization'!AL123+'O7 Amortization'!AL193+'O7 Amortization'!AL263), "-", 'O7 Amortization'!Q53+'O7 Amortization'!Q123+'O7 Amortization'!Q193+'O7 Amortization'!Q263 + 'O7 Amortization'!AL53+'O7 Amortization'!AL123+'O7 Amortization'!AL193+'O7 Amortization'!AL263)</f>
        <v>0</v>
      </c>
      <c r="O48" s="746">
        <f>IF(ISERROR('O7 Amortization'!R53+'O7 Amortization'!R123+'O7 Amortization'!R193+'O7 Amortization'!R263 + 'O7 Amortization'!AM53+'O7 Amortization'!AM123+'O7 Amortization'!AM193+'O7 Amortization'!AM263), "-", 'O7 Amortization'!R53+'O7 Amortization'!R123+'O7 Amortization'!R193+'O7 Amortization'!R263 + 'O7 Amortization'!AM53+'O7 Amortization'!AM123+'O7 Amortization'!AM193+'O7 Amortization'!AM263)</f>
        <v>0</v>
      </c>
      <c r="P48" s="746">
        <f>IF(ISERROR('O7 Amortization'!S53+'O7 Amortization'!S123+'O7 Amortization'!S193+'O7 Amortization'!S263 + 'O7 Amortization'!AN53+'O7 Amortization'!AN123+'O7 Amortization'!AN193+'O7 Amortization'!AN263), "-", 'O7 Amortization'!S53+'O7 Amortization'!S123+'O7 Amortization'!S193+'O7 Amortization'!S263 + 'O7 Amortization'!AN53+'O7 Amortization'!AN123+'O7 Amortization'!AN193+'O7 Amortization'!AN263)</f>
        <v>0</v>
      </c>
      <c r="Q48" s="746">
        <f>IF(ISERROR('O7 Amortization'!T53+'O7 Amortization'!T123+'O7 Amortization'!T193+'O7 Amortization'!T263 + 'O7 Amortization'!AO53+'O7 Amortization'!AO123+'O7 Amortization'!AO193+'O7 Amortization'!AO263), "-", 'O7 Amortization'!T53+'O7 Amortization'!T123+'O7 Amortization'!T193+'O7 Amortization'!T263 + 'O7 Amortization'!AO53+'O7 Amortization'!AO123+'O7 Amortization'!AO193+'O7 Amortization'!AO263)</f>
        <v>0</v>
      </c>
      <c r="R48" s="746">
        <f>IF(ISERROR('O7 Amortization'!U53+'O7 Amortization'!U123+'O7 Amortization'!U193+'O7 Amortization'!U263 + 'O7 Amortization'!AP53+'O7 Amortization'!AP123+'O7 Amortization'!AP193+'O7 Amortization'!AP263), "-", 'O7 Amortization'!U53+'O7 Amortization'!U123+'O7 Amortization'!U193+'O7 Amortization'!U263 + 'O7 Amortization'!AP53+'O7 Amortization'!AP123+'O7 Amortization'!AP193+'O7 Amortization'!AP263)</f>
        <v>0</v>
      </c>
      <c r="S48" s="746">
        <f>IF(ISERROR('O7 Amortization'!V53+'O7 Amortization'!V123+'O7 Amortization'!V193+'O7 Amortization'!V263 + 'O7 Amortization'!AQ53+'O7 Amortization'!AQ123+'O7 Amortization'!AQ193+'O7 Amortization'!AQ263), "-", 'O7 Amortization'!V53+'O7 Amortization'!V123+'O7 Amortization'!V193+'O7 Amortization'!V263 + 'O7 Amortization'!AQ53+'O7 Amortization'!AQ123+'O7 Amortization'!AQ193+'O7 Amortization'!AQ263)</f>
        <v>0</v>
      </c>
      <c r="T48" s="746">
        <f>IF(ISERROR('O7 Amortization'!W53+'O7 Amortization'!W123+'O7 Amortization'!W193+'O7 Amortization'!W263 + 'O7 Amortization'!AR53+'O7 Amortization'!AR123+'O7 Amortization'!AR193+'O7 Amortization'!AR263), "-", 'O7 Amortization'!W53+'O7 Amortization'!W123+'O7 Amortization'!W193+'O7 Amortization'!W263 + 'O7 Amortization'!AR53+'O7 Amortization'!AR123+'O7 Amortization'!AR193+'O7 Amortization'!AR263)</f>
        <v>0</v>
      </c>
      <c r="U48" s="746">
        <f>IF(ISERROR('O7 Amortization'!X53+'O7 Amortization'!X123+'O7 Amortization'!X193+'O7 Amortization'!X263 + 'O7 Amortization'!AS53+'O7 Amortization'!AS123+'O7 Amortization'!AS193+'O7 Amortization'!AS263), "-", 'O7 Amortization'!X53+'O7 Amortization'!X123+'O7 Amortization'!X193+'O7 Amortization'!X263 + 'O7 Amortization'!AS53+'O7 Amortization'!AS123+'O7 Amortization'!AS193+'O7 Amortization'!AS263)</f>
        <v>0</v>
      </c>
      <c r="V48" s="746">
        <f>IF(ISERROR('O7 Amortization'!Y53+'O7 Amortization'!Y123+'O7 Amortization'!Y193+'O7 Amortization'!Y263 + 'O7 Amortization'!AT53+'O7 Amortization'!AT123+'O7 Amortization'!AT193+'O7 Amortization'!AT263), "-", 'O7 Amortization'!Y53+'O7 Amortization'!Y123+'O7 Amortization'!Y193+'O7 Amortization'!Y263 + 'O7 Amortization'!AT53+'O7 Amortization'!AT123+'O7 Amortization'!AT193+'O7 Amortization'!AT263)</f>
        <v>0</v>
      </c>
      <c r="W48" s="747">
        <f>IF(ISERROR('O7 Amortization'!Z53+'O7 Amortization'!Z123+'O7 Amortization'!Z193+'O7 Amortization'!Z263 + 'O7 Amortization'!AU53+'O7 Amortization'!AU123+'O7 Amortization'!AU193+'O7 Amortization'!AU263), "-", 'O7 Amortization'!Z53+'O7 Amortization'!Z123+'O7 Amortization'!Z193+'O7 Amortization'!Z263 + 'O7 Amortization'!AU53+'O7 Amortization'!AU123+'O7 Amortization'!AU193+'O7 Amortization'!AU263)</f>
        <v>0</v>
      </c>
      <c r="X48" s="843"/>
    </row>
    <row r="49" spans="1:24" s="929" customFormat="1" ht="20.25" customHeight="1">
      <c r="A49" s="928"/>
      <c r="B49" s="968" t="s">
        <v>795</v>
      </c>
      <c r="C49" s="962">
        <f t="shared" si="7"/>
        <v>-6517644.2561803125</v>
      </c>
      <c r="D49" s="963">
        <f>SUM(D45:D48)</f>
        <v>-3139789.0796488915</v>
      </c>
      <c r="E49" s="963">
        <f t="shared" ref="E49:W49" si="9">SUM(E45:E48)</f>
        <v>-929419.13476299774</v>
      </c>
      <c r="F49" s="963">
        <f t="shared" si="9"/>
        <v>-1916505.7514583995</v>
      </c>
      <c r="G49" s="963">
        <f t="shared" si="9"/>
        <v>0</v>
      </c>
      <c r="H49" s="963">
        <f t="shared" si="9"/>
        <v>0</v>
      </c>
      <c r="I49" s="963">
        <f t="shared" si="9"/>
        <v>0</v>
      </c>
      <c r="J49" s="963">
        <f t="shared" si="9"/>
        <v>-482188.6727243663</v>
      </c>
      <c r="K49" s="963">
        <f t="shared" si="9"/>
        <v>-26441.72980350153</v>
      </c>
      <c r="L49" s="963">
        <f t="shared" si="9"/>
        <v>-23299.887782155132</v>
      </c>
      <c r="M49" s="963">
        <f t="shared" si="9"/>
        <v>0</v>
      </c>
      <c r="N49" s="963">
        <f t="shared" si="9"/>
        <v>0</v>
      </c>
      <c r="O49" s="963">
        <f t="shared" si="9"/>
        <v>0</v>
      </c>
      <c r="P49" s="963">
        <f t="shared" si="9"/>
        <v>0</v>
      </c>
      <c r="Q49" s="963">
        <f t="shared" si="9"/>
        <v>0</v>
      </c>
      <c r="R49" s="963">
        <f t="shared" si="9"/>
        <v>0</v>
      </c>
      <c r="S49" s="963">
        <f t="shared" si="9"/>
        <v>0</v>
      </c>
      <c r="T49" s="963">
        <f t="shared" si="9"/>
        <v>0</v>
      </c>
      <c r="U49" s="963">
        <f t="shared" si="9"/>
        <v>0</v>
      </c>
      <c r="V49" s="963">
        <f t="shared" si="9"/>
        <v>0</v>
      </c>
      <c r="W49" s="964">
        <f t="shared" si="9"/>
        <v>0</v>
      </c>
      <c r="X49" s="188"/>
    </row>
    <row r="50" spans="1:24" s="730" customFormat="1" ht="18" customHeight="1">
      <c r="B50" s="846" t="s">
        <v>796</v>
      </c>
      <c r="C50" s="844">
        <f>SUM(D50:W50)</f>
        <v>7881270.0538196871</v>
      </c>
      <c r="D50" s="843">
        <f>D43+D49</f>
        <v>3796697.8061562832</v>
      </c>
      <c r="E50" s="843">
        <f t="shared" ref="E50:W50" si="10">E43+E49</f>
        <v>1123872.8145232433</v>
      </c>
      <c r="F50" s="843">
        <f t="shared" si="10"/>
        <v>2317478.3392971377</v>
      </c>
      <c r="G50" s="843">
        <f t="shared" si="10"/>
        <v>0</v>
      </c>
      <c r="H50" s="843">
        <f t="shared" si="10"/>
        <v>0</v>
      </c>
      <c r="I50" s="843">
        <f t="shared" si="10"/>
        <v>0</v>
      </c>
      <c r="J50" s="843">
        <f t="shared" si="10"/>
        <v>583072.50246590876</v>
      </c>
      <c r="K50" s="843">
        <f t="shared" si="10"/>
        <v>31973.885821387015</v>
      </c>
      <c r="L50" s="843">
        <f t="shared" si="10"/>
        <v>28174.70555572744</v>
      </c>
      <c r="M50" s="843">
        <f t="shared" si="10"/>
        <v>0</v>
      </c>
      <c r="N50" s="843">
        <f t="shared" si="10"/>
        <v>0</v>
      </c>
      <c r="O50" s="843">
        <f t="shared" si="10"/>
        <v>0</v>
      </c>
      <c r="P50" s="843">
        <f t="shared" si="10"/>
        <v>0</v>
      </c>
      <c r="Q50" s="843">
        <f t="shared" si="10"/>
        <v>0</v>
      </c>
      <c r="R50" s="843">
        <f t="shared" si="10"/>
        <v>0</v>
      </c>
      <c r="S50" s="843">
        <f t="shared" si="10"/>
        <v>0</v>
      </c>
      <c r="T50" s="843">
        <f t="shared" si="10"/>
        <v>0</v>
      </c>
      <c r="U50" s="843">
        <f t="shared" si="10"/>
        <v>0</v>
      </c>
      <c r="V50" s="843">
        <f t="shared" si="10"/>
        <v>0</v>
      </c>
      <c r="W50" s="731">
        <f t="shared" si="10"/>
        <v>0</v>
      </c>
      <c r="X50" s="843"/>
    </row>
    <row r="51" spans="1:24" s="730" customFormat="1" ht="12.75">
      <c r="B51" s="846" t="s">
        <v>847</v>
      </c>
      <c r="C51" s="844">
        <f>SUM(D51:W51)</f>
        <v>1061735.8836405012</v>
      </c>
      <c r="D51" s="843">
        <f t="shared" ref="D51:W51" si="11">IF(ISERROR(D50/D32*D28),0,D50/D32*D28)</f>
        <v>513062.88199811085</v>
      </c>
      <c r="E51" s="843">
        <f t="shared" si="11"/>
        <v>150879.79205613435</v>
      </c>
      <c r="F51" s="843">
        <f t="shared" si="11"/>
        <v>308892.11320755759</v>
      </c>
      <c r="G51" s="843">
        <f t="shared" si="11"/>
        <v>0</v>
      </c>
      <c r="H51" s="843">
        <f t="shared" si="11"/>
        <v>0</v>
      </c>
      <c r="I51" s="843">
        <f t="shared" si="11"/>
        <v>0</v>
      </c>
      <c r="J51" s="843">
        <f t="shared" si="11"/>
        <v>80607.91762682359</v>
      </c>
      <c r="K51" s="843">
        <f t="shared" si="11"/>
        <v>4420.1485482259286</v>
      </c>
      <c r="L51" s="843">
        <f t="shared" si="11"/>
        <v>3873.0302036488042</v>
      </c>
      <c r="M51" s="843">
        <f t="shared" si="11"/>
        <v>0</v>
      </c>
      <c r="N51" s="843">
        <f t="shared" si="11"/>
        <v>0</v>
      </c>
      <c r="O51" s="843">
        <f t="shared" si="11"/>
        <v>0</v>
      </c>
      <c r="P51" s="843">
        <f t="shared" si="11"/>
        <v>0</v>
      </c>
      <c r="Q51" s="843">
        <f t="shared" si="11"/>
        <v>0</v>
      </c>
      <c r="R51" s="843">
        <f t="shared" si="11"/>
        <v>0</v>
      </c>
      <c r="S51" s="843">
        <f t="shared" si="11"/>
        <v>0</v>
      </c>
      <c r="T51" s="843">
        <f t="shared" si="11"/>
        <v>0</v>
      </c>
      <c r="U51" s="843">
        <f t="shared" si="11"/>
        <v>0</v>
      </c>
      <c r="V51" s="843">
        <f t="shared" si="11"/>
        <v>0</v>
      </c>
      <c r="W51" s="731">
        <f t="shared" si="11"/>
        <v>0</v>
      </c>
      <c r="X51" s="843"/>
    </row>
    <row r="52" spans="1:24" s="730" customFormat="1" ht="12.75">
      <c r="B52" s="846" t="s">
        <v>417</v>
      </c>
      <c r="C52" s="844">
        <f>SUM(D52:W52)</f>
        <v>8943005.9374601878</v>
      </c>
      <c r="D52" s="843">
        <f>SUM(D50:D51)</f>
        <v>4309760.6881543938</v>
      </c>
      <c r="E52" s="843">
        <f t="shared" ref="E52:W52" si="12">SUM(E50:E51)</f>
        <v>1274752.6065793778</v>
      </c>
      <c r="F52" s="843">
        <f t="shared" si="12"/>
        <v>2626370.4525046954</v>
      </c>
      <c r="G52" s="843">
        <f t="shared" si="12"/>
        <v>0</v>
      </c>
      <c r="H52" s="843">
        <f t="shared" si="12"/>
        <v>0</v>
      </c>
      <c r="I52" s="843">
        <f t="shared" si="12"/>
        <v>0</v>
      </c>
      <c r="J52" s="843">
        <f t="shared" si="12"/>
        <v>663680.42009273241</v>
      </c>
      <c r="K52" s="843">
        <f t="shared" si="12"/>
        <v>36394.034369612942</v>
      </c>
      <c r="L52" s="843">
        <f t="shared" si="12"/>
        <v>32047.735759376243</v>
      </c>
      <c r="M52" s="843">
        <f t="shared" si="12"/>
        <v>0</v>
      </c>
      <c r="N52" s="843">
        <f t="shared" si="12"/>
        <v>0</v>
      </c>
      <c r="O52" s="843">
        <f t="shared" si="12"/>
        <v>0</v>
      </c>
      <c r="P52" s="843">
        <f t="shared" si="12"/>
        <v>0</v>
      </c>
      <c r="Q52" s="843">
        <f t="shared" si="12"/>
        <v>0</v>
      </c>
      <c r="R52" s="843">
        <f t="shared" si="12"/>
        <v>0</v>
      </c>
      <c r="S52" s="843">
        <f t="shared" si="12"/>
        <v>0</v>
      </c>
      <c r="T52" s="843">
        <f t="shared" si="12"/>
        <v>0</v>
      </c>
      <c r="U52" s="843">
        <f t="shared" si="12"/>
        <v>0</v>
      </c>
      <c r="V52" s="843">
        <f t="shared" si="12"/>
        <v>0</v>
      </c>
      <c r="W52" s="731">
        <f t="shared" si="12"/>
        <v>0</v>
      </c>
      <c r="X52" s="843"/>
    </row>
    <row r="53" spans="1:24" s="730" customFormat="1" ht="12.75">
      <c r="B53" s="846"/>
      <c r="C53" s="844"/>
      <c r="D53" s="843"/>
      <c r="E53" s="843"/>
      <c r="F53" s="843"/>
      <c r="G53" s="843"/>
      <c r="H53" s="843"/>
      <c r="I53" s="843"/>
      <c r="J53" s="843"/>
      <c r="K53" s="843"/>
      <c r="L53" s="843"/>
      <c r="M53" s="843"/>
      <c r="N53" s="843"/>
      <c r="O53" s="843"/>
      <c r="P53" s="843"/>
      <c r="Q53" s="843"/>
      <c r="R53" s="843"/>
      <c r="S53" s="843"/>
      <c r="T53" s="843"/>
      <c r="U53" s="843"/>
      <c r="V53" s="843"/>
      <c r="W53" s="731"/>
      <c r="X53" s="843"/>
    </row>
    <row r="54" spans="1:24" s="752" customFormat="1" ht="12.75">
      <c r="B54" s="839" t="s">
        <v>1169</v>
      </c>
      <c r="C54" s="844">
        <f>SUM(D54:W54)</f>
        <v>0</v>
      </c>
      <c r="D54" s="843">
        <f>'O4 Summary by Class &amp; Accounts'!E42</f>
        <v>0</v>
      </c>
      <c r="E54" s="843">
        <f>'O4 Summary by Class &amp; Accounts'!F42</f>
        <v>0</v>
      </c>
      <c r="F54" s="843">
        <f>'O4 Summary by Class &amp; Accounts'!G42</f>
        <v>0</v>
      </c>
      <c r="G54" s="843">
        <f>'O4 Summary by Class &amp; Accounts'!H42</f>
        <v>0</v>
      </c>
      <c r="H54" s="843">
        <f>'O4 Summary by Class &amp; Accounts'!I42</f>
        <v>0</v>
      </c>
      <c r="I54" s="843">
        <f>'O4 Summary by Class &amp; Accounts'!J42</f>
        <v>0</v>
      </c>
      <c r="J54" s="843">
        <f>'O4 Summary by Class &amp; Accounts'!K42</f>
        <v>0</v>
      </c>
      <c r="K54" s="843">
        <f>'O4 Summary by Class &amp; Accounts'!L42</f>
        <v>0</v>
      </c>
      <c r="L54" s="843">
        <f>'O4 Summary by Class &amp; Accounts'!M42</f>
        <v>0</v>
      </c>
      <c r="M54" s="843">
        <f>'O4 Summary by Class &amp; Accounts'!N42</f>
        <v>0</v>
      </c>
      <c r="N54" s="843">
        <f>'O4 Summary by Class &amp; Accounts'!O42</f>
        <v>0</v>
      </c>
      <c r="O54" s="843">
        <f>'O4 Summary by Class &amp; Accounts'!P42</f>
        <v>0</v>
      </c>
      <c r="P54" s="843">
        <f>'O4 Summary by Class &amp; Accounts'!Q42</f>
        <v>0</v>
      </c>
      <c r="Q54" s="843">
        <f>'O4 Summary by Class &amp; Accounts'!R42</f>
        <v>0</v>
      </c>
      <c r="R54" s="843">
        <f>'O4 Summary by Class &amp; Accounts'!S42</f>
        <v>0</v>
      </c>
      <c r="S54" s="843">
        <f>'O4 Summary by Class &amp; Accounts'!T42</f>
        <v>0</v>
      </c>
      <c r="T54" s="843">
        <f>'O4 Summary by Class &amp; Accounts'!U42</f>
        <v>0</v>
      </c>
      <c r="U54" s="843">
        <f>'O4 Summary by Class &amp; Accounts'!V42</f>
        <v>0</v>
      </c>
      <c r="V54" s="843">
        <f>'O4 Summary by Class &amp; Accounts'!W42</f>
        <v>0</v>
      </c>
      <c r="W54" s="731">
        <f>'O4 Summary by Class &amp; Accounts'!X42</f>
        <v>0</v>
      </c>
      <c r="X54" s="856"/>
    </row>
    <row r="55" spans="1:24" s="752" customFormat="1" ht="12.75">
      <c r="B55" s="839" t="s">
        <v>1170</v>
      </c>
      <c r="C55" s="844">
        <f>SUM(D55:W55)</f>
        <v>0</v>
      </c>
      <c r="D55" s="843">
        <f>'O4 Summary by Class &amp; Accounts'!E46</f>
        <v>0</v>
      </c>
      <c r="E55" s="843">
        <f>'O4 Summary by Class &amp; Accounts'!F46</f>
        <v>0</v>
      </c>
      <c r="F55" s="843">
        <f>'O4 Summary by Class &amp; Accounts'!G46</f>
        <v>0</v>
      </c>
      <c r="G55" s="843">
        <f>'O4 Summary by Class &amp; Accounts'!H46</f>
        <v>0</v>
      </c>
      <c r="H55" s="843">
        <f>'O4 Summary by Class &amp; Accounts'!I46</f>
        <v>0</v>
      </c>
      <c r="I55" s="843">
        <f>'O4 Summary by Class &amp; Accounts'!J46</f>
        <v>0</v>
      </c>
      <c r="J55" s="843">
        <f>'O4 Summary by Class &amp; Accounts'!K46</f>
        <v>0</v>
      </c>
      <c r="K55" s="843">
        <f>'O4 Summary by Class &amp; Accounts'!L46</f>
        <v>0</v>
      </c>
      <c r="L55" s="843">
        <f>'O4 Summary by Class &amp; Accounts'!M46</f>
        <v>0</v>
      </c>
      <c r="M55" s="843">
        <f>'O4 Summary by Class &amp; Accounts'!N46</f>
        <v>0</v>
      </c>
      <c r="N55" s="843">
        <f>'O4 Summary by Class &amp; Accounts'!O46</f>
        <v>0</v>
      </c>
      <c r="O55" s="843">
        <f>'O4 Summary by Class &amp; Accounts'!P46</f>
        <v>0</v>
      </c>
      <c r="P55" s="843">
        <f>'O4 Summary by Class &amp; Accounts'!Q46</f>
        <v>0</v>
      </c>
      <c r="Q55" s="843">
        <f>'O4 Summary by Class &amp; Accounts'!R46</f>
        <v>0</v>
      </c>
      <c r="R55" s="843">
        <f>'O4 Summary by Class &amp; Accounts'!S46</f>
        <v>0</v>
      </c>
      <c r="S55" s="843">
        <f>'O4 Summary by Class &amp; Accounts'!T46</f>
        <v>0</v>
      </c>
      <c r="T55" s="843">
        <f>'O4 Summary by Class &amp; Accounts'!U46</f>
        <v>0</v>
      </c>
      <c r="U55" s="843">
        <f>'O4 Summary by Class &amp; Accounts'!V46</f>
        <v>0</v>
      </c>
      <c r="V55" s="843">
        <f>'O4 Summary by Class &amp; Accounts'!W46</f>
        <v>0</v>
      </c>
      <c r="W55" s="731">
        <f>'O4 Summary by Class &amp; Accounts'!X46</f>
        <v>0</v>
      </c>
    </row>
    <row r="56" spans="1:24" s="752" customFormat="1" ht="12.75">
      <c r="B56" s="839" t="s">
        <v>1171</v>
      </c>
      <c r="C56" s="844">
        <f>SUM(D56:W56)</f>
        <v>0</v>
      </c>
      <c r="D56" s="843">
        <f>'O4 Summary by Class &amp; Accounts'!E50</f>
        <v>0</v>
      </c>
      <c r="E56" s="843">
        <f>'O4 Summary by Class &amp; Accounts'!F50</f>
        <v>0</v>
      </c>
      <c r="F56" s="843">
        <f>'O4 Summary by Class &amp; Accounts'!G50</f>
        <v>0</v>
      </c>
      <c r="G56" s="843">
        <f>'O4 Summary by Class &amp; Accounts'!H50</f>
        <v>0</v>
      </c>
      <c r="H56" s="843">
        <f>'O4 Summary by Class &amp; Accounts'!I50</f>
        <v>0</v>
      </c>
      <c r="I56" s="843">
        <f>'O4 Summary by Class &amp; Accounts'!J50</f>
        <v>0</v>
      </c>
      <c r="J56" s="843">
        <f>'O4 Summary by Class &amp; Accounts'!K50</f>
        <v>0</v>
      </c>
      <c r="K56" s="843">
        <f>'O4 Summary by Class &amp; Accounts'!L50</f>
        <v>0</v>
      </c>
      <c r="L56" s="843">
        <f>'O4 Summary by Class &amp; Accounts'!M50</f>
        <v>0</v>
      </c>
      <c r="M56" s="843">
        <f>'O4 Summary by Class &amp; Accounts'!N50</f>
        <v>0</v>
      </c>
      <c r="N56" s="843">
        <f>'O4 Summary by Class &amp; Accounts'!O50</f>
        <v>0</v>
      </c>
      <c r="O56" s="843">
        <f>'O4 Summary by Class &amp; Accounts'!P50</f>
        <v>0</v>
      </c>
      <c r="P56" s="843">
        <f>'O4 Summary by Class &amp; Accounts'!Q50</f>
        <v>0</v>
      </c>
      <c r="Q56" s="843">
        <f>'O4 Summary by Class &amp; Accounts'!R50</f>
        <v>0</v>
      </c>
      <c r="R56" s="843">
        <f>'O4 Summary by Class &amp; Accounts'!S50</f>
        <v>0</v>
      </c>
      <c r="S56" s="843">
        <f>'O4 Summary by Class &amp; Accounts'!T50</f>
        <v>0</v>
      </c>
      <c r="T56" s="843">
        <f>'O4 Summary by Class &amp; Accounts'!U50</f>
        <v>0</v>
      </c>
      <c r="U56" s="843">
        <f>'O4 Summary by Class &amp; Accounts'!V50</f>
        <v>0</v>
      </c>
      <c r="V56" s="843">
        <f>'O4 Summary by Class &amp; Accounts'!W50</f>
        <v>0</v>
      </c>
      <c r="W56" s="731">
        <f>'O4 Summary by Class &amp; Accounts'!X50</f>
        <v>0</v>
      </c>
    </row>
    <row r="57" spans="1:24" s="752" customFormat="1" ht="12.75">
      <c r="B57" s="839" t="s">
        <v>1172</v>
      </c>
      <c r="C57" s="844">
        <f>SUM(D57:W57)</f>
        <v>0</v>
      </c>
      <c r="D57" s="843">
        <f>'O4 Summary by Class &amp; Accounts'!E54</f>
        <v>0</v>
      </c>
      <c r="E57" s="843">
        <f>'O4 Summary by Class &amp; Accounts'!F54</f>
        <v>0</v>
      </c>
      <c r="F57" s="843">
        <f>'O4 Summary by Class &amp; Accounts'!G54</f>
        <v>0</v>
      </c>
      <c r="G57" s="843">
        <f>'O4 Summary by Class &amp; Accounts'!H54</f>
        <v>0</v>
      </c>
      <c r="H57" s="843">
        <f>'O4 Summary by Class &amp; Accounts'!I54</f>
        <v>0</v>
      </c>
      <c r="I57" s="843">
        <f>'O4 Summary by Class &amp; Accounts'!J54</f>
        <v>0</v>
      </c>
      <c r="J57" s="843">
        <f>'O4 Summary by Class &amp; Accounts'!K54</f>
        <v>0</v>
      </c>
      <c r="K57" s="843">
        <f>'O4 Summary by Class &amp; Accounts'!L54</f>
        <v>0</v>
      </c>
      <c r="L57" s="843">
        <f>'O4 Summary by Class &amp; Accounts'!M54</f>
        <v>0</v>
      </c>
      <c r="M57" s="843">
        <f>'O4 Summary by Class &amp; Accounts'!N54</f>
        <v>0</v>
      </c>
      <c r="N57" s="843">
        <f>'O4 Summary by Class &amp; Accounts'!O54</f>
        <v>0</v>
      </c>
      <c r="O57" s="843">
        <f>'O4 Summary by Class &amp; Accounts'!P54</f>
        <v>0</v>
      </c>
      <c r="P57" s="843">
        <f>'O4 Summary by Class &amp; Accounts'!Q54</f>
        <v>0</v>
      </c>
      <c r="Q57" s="843">
        <f>'O4 Summary by Class &amp; Accounts'!R54</f>
        <v>0</v>
      </c>
      <c r="R57" s="843">
        <f>'O4 Summary by Class &amp; Accounts'!S54</f>
        <v>0</v>
      </c>
      <c r="S57" s="843">
        <f>'O4 Summary by Class &amp; Accounts'!T54</f>
        <v>0</v>
      </c>
      <c r="T57" s="843">
        <f>'O4 Summary by Class &amp; Accounts'!U54</f>
        <v>0</v>
      </c>
      <c r="U57" s="843">
        <f>'O4 Summary by Class &amp; Accounts'!V54</f>
        <v>0</v>
      </c>
      <c r="V57" s="843">
        <f>'O4 Summary by Class &amp; Accounts'!W54</f>
        <v>0</v>
      </c>
      <c r="W57" s="731">
        <f>'O4 Summary by Class &amp; Accounts'!X54</f>
        <v>0</v>
      </c>
    </row>
    <row r="58" spans="1:24" s="707" customFormat="1" ht="20.25" customHeight="1">
      <c r="B58" s="968" t="s">
        <v>749</v>
      </c>
      <c r="C58" s="962">
        <f>SUM(D58:W58)</f>
        <v>0</v>
      </c>
      <c r="D58" s="963">
        <f>SUM(D54:D57)</f>
        <v>0</v>
      </c>
      <c r="E58" s="963">
        <f t="shared" ref="E58:W58" si="13">SUM(E54:E57)</f>
        <v>0</v>
      </c>
      <c r="F58" s="963">
        <f t="shared" si="13"/>
        <v>0</v>
      </c>
      <c r="G58" s="963">
        <f t="shared" si="13"/>
        <v>0</v>
      </c>
      <c r="H58" s="963">
        <f t="shared" si="13"/>
        <v>0</v>
      </c>
      <c r="I58" s="963">
        <f t="shared" si="13"/>
        <v>0</v>
      </c>
      <c r="J58" s="963">
        <f t="shared" si="13"/>
        <v>0</v>
      </c>
      <c r="K58" s="963">
        <f t="shared" si="13"/>
        <v>0</v>
      </c>
      <c r="L58" s="963">
        <f t="shared" si="13"/>
        <v>0</v>
      </c>
      <c r="M58" s="963">
        <f t="shared" si="13"/>
        <v>0</v>
      </c>
      <c r="N58" s="963">
        <f t="shared" si="13"/>
        <v>0</v>
      </c>
      <c r="O58" s="963">
        <f t="shared" si="13"/>
        <v>0</v>
      </c>
      <c r="P58" s="963">
        <f t="shared" si="13"/>
        <v>0</v>
      </c>
      <c r="Q58" s="963">
        <f t="shared" si="13"/>
        <v>0</v>
      </c>
      <c r="R58" s="963">
        <f t="shared" si="13"/>
        <v>0</v>
      </c>
      <c r="S58" s="963">
        <f t="shared" si="13"/>
        <v>0</v>
      </c>
      <c r="T58" s="963">
        <f t="shared" si="13"/>
        <v>0</v>
      </c>
      <c r="U58" s="963">
        <f t="shared" si="13"/>
        <v>0</v>
      </c>
      <c r="V58" s="963">
        <f t="shared" si="13"/>
        <v>0</v>
      </c>
      <c r="W58" s="964">
        <f t="shared" si="13"/>
        <v>0</v>
      </c>
    </row>
    <row r="59" spans="1:24" s="752" customFormat="1" ht="12.75">
      <c r="C59" s="858"/>
      <c r="D59" s="856"/>
      <c r="E59" s="856"/>
      <c r="F59" s="856"/>
      <c r="G59" s="856"/>
      <c r="H59" s="856"/>
      <c r="I59" s="856"/>
      <c r="J59" s="856"/>
      <c r="K59" s="856"/>
      <c r="L59" s="856"/>
      <c r="M59" s="856"/>
      <c r="N59" s="856"/>
      <c r="O59" s="856"/>
      <c r="P59" s="856"/>
      <c r="Q59" s="856"/>
      <c r="R59" s="856"/>
      <c r="S59" s="856"/>
      <c r="T59" s="856"/>
      <c r="U59" s="856"/>
      <c r="V59" s="856"/>
      <c r="W59" s="859"/>
    </row>
    <row r="60" spans="1:24" s="752" customFormat="1" ht="12.75">
      <c r="B60" s="839" t="s">
        <v>1173</v>
      </c>
      <c r="C60" s="844">
        <f>SUM(D60:W60)</f>
        <v>1.0000000000000002</v>
      </c>
      <c r="D60" s="843">
        <f>'O4 Summary by Class &amp; Accounts'!E44</f>
        <v>0.637391872914017</v>
      </c>
      <c r="E60" s="843">
        <f>'O4 Summary by Class &amp; Accounts'!F44</f>
        <v>0.17836182794978836</v>
      </c>
      <c r="F60" s="843">
        <f>'O4 Summary by Class &amp; Accounts'!G44</f>
        <v>9.5664599642056328E-2</v>
      </c>
      <c r="G60" s="843">
        <f>'O4 Summary by Class &amp; Accounts'!H44</f>
        <v>0</v>
      </c>
      <c r="H60" s="843">
        <f>'O4 Summary by Class &amp; Accounts'!I44</f>
        <v>0</v>
      </c>
      <c r="I60" s="843">
        <f>'O4 Summary by Class &amp; Accounts'!J44</f>
        <v>0</v>
      </c>
      <c r="J60" s="843">
        <f>'O4 Summary by Class &amp; Accounts'!K44</f>
        <v>8.0022258127931373E-2</v>
      </c>
      <c r="K60" s="843">
        <f>'O4 Summary by Class &amp; Accounts'!L44</f>
        <v>4.388172197679026E-3</v>
      </c>
      <c r="L60" s="843">
        <f>'O4 Summary by Class &amp; Accounts'!M44</f>
        <v>4.1712691685280327E-3</v>
      </c>
      <c r="M60" s="843">
        <f>'O4 Summary by Class &amp; Accounts'!N44</f>
        <v>0</v>
      </c>
      <c r="N60" s="843">
        <f>'O4 Summary by Class &amp; Accounts'!O44</f>
        <v>0</v>
      </c>
      <c r="O60" s="843">
        <f>'O4 Summary by Class &amp; Accounts'!P44</f>
        <v>0</v>
      </c>
      <c r="P60" s="843">
        <f>'O4 Summary by Class &amp; Accounts'!Q44</f>
        <v>0</v>
      </c>
      <c r="Q60" s="843">
        <f>'O4 Summary by Class &amp; Accounts'!R44</f>
        <v>0</v>
      </c>
      <c r="R60" s="843">
        <f>'O4 Summary by Class &amp; Accounts'!S44</f>
        <v>0</v>
      </c>
      <c r="S60" s="843">
        <f>'O4 Summary by Class &amp; Accounts'!T44</f>
        <v>0</v>
      </c>
      <c r="T60" s="843">
        <f>'O4 Summary by Class &amp; Accounts'!U44</f>
        <v>0</v>
      </c>
      <c r="U60" s="843">
        <f>'O4 Summary by Class &amp; Accounts'!V44</f>
        <v>0</v>
      </c>
      <c r="V60" s="843">
        <f>'O4 Summary by Class &amp; Accounts'!W44</f>
        <v>0</v>
      </c>
      <c r="W60" s="731">
        <f>'O4 Summary by Class &amp; Accounts'!X44</f>
        <v>0</v>
      </c>
    </row>
    <row r="61" spans="1:24" s="856" customFormat="1" ht="12.75">
      <c r="B61" s="839" t="s">
        <v>1174</v>
      </c>
      <c r="C61" s="844">
        <f>SUM(D61:W61)</f>
        <v>4217084.6900000013</v>
      </c>
      <c r="D61" s="843">
        <f>'O4 Summary by Class &amp; Accounts'!E48</f>
        <v>2687935.508796127</v>
      </c>
      <c r="E61" s="843">
        <f>'O4 Summary by Class &amp; Accounts'!F48</f>
        <v>752166.93392746663</v>
      </c>
      <c r="F61" s="843">
        <f>'O4 Summary by Class &amp; Accounts'!G48</f>
        <v>403425.71852549526</v>
      </c>
      <c r="G61" s="843">
        <f>'O4 Summary by Class &amp; Accounts'!H48</f>
        <v>0</v>
      </c>
      <c r="H61" s="843">
        <f>'O4 Summary by Class &amp; Accounts'!I48</f>
        <v>0</v>
      </c>
      <c r="I61" s="843">
        <f>'O4 Summary by Class &amp; Accounts'!J48</f>
        <v>0</v>
      </c>
      <c r="J61" s="843">
        <f>'O4 Summary by Class &amp; Accounts'!K48</f>
        <v>337460.63961052749</v>
      </c>
      <c r="K61" s="843">
        <f>'O4 Summary by Class &amp; Accounts'!L48</f>
        <v>18505.293791915876</v>
      </c>
      <c r="L61" s="843">
        <f>'O4 Summary by Class &amp; Accounts'!M48</f>
        <v>17590.5953484686</v>
      </c>
      <c r="M61" s="843">
        <f>'O4 Summary by Class &amp; Accounts'!N48</f>
        <v>0</v>
      </c>
      <c r="N61" s="843">
        <f>'O4 Summary by Class &amp; Accounts'!O48</f>
        <v>0</v>
      </c>
      <c r="O61" s="843">
        <f>'O4 Summary by Class &amp; Accounts'!P48</f>
        <v>0</v>
      </c>
      <c r="P61" s="843">
        <f>'O4 Summary by Class &amp; Accounts'!Q48</f>
        <v>0</v>
      </c>
      <c r="Q61" s="843">
        <f>'O4 Summary by Class &amp; Accounts'!R48</f>
        <v>0</v>
      </c>
      <c r="R61" s="843">
        <f>'O4 Summary by Class &amp; Accounts'!S48</f>
        <v>0</v>
      </c>
      <c r="S61" s="843">
        <f>'O4 Summary by Class &amp; Accounts'!T48</f>
        <v>0</v>
      </c>
      <c r="T61" s="843">
        <f>'O4 Summary by Class &amp; Accounts'!U48</f>
        <v>0</v>
      </c>
      <c r="U61" s="843">
        <f>'O4 Summary by Class &amp; Accounts'!V48</f>
        <v>0</v>
      </c>
      <c r="V61" s="843">
        <f>'O4 Summary by Class &amp; Accounts'!W48</f>
        <v>0</v>
      </c>
      <c r="W61" s="731">
        <f>'O4 Summary by Class &amp; Accounts'!X48</f>
        <v>0</v>
      </c>
    </row>
    <row r="62" spans="1:24" s="856" customFormat="1" ht="12.75">
      <c r="B62" s="839" t="s">
        <v>1175</v>
      </c>
      <c r="C62" s="844">
        <f>SUM(D62:W62)</f>
        <v>0</v>
      </c>
      <c r="D62" s="843">
        <f>'O4 Summary by Class &amp; Accounts'!E52</f>
        <v>0</v>
      </c>
      <c r="E62" s="843">
        <f>'O4 Summary by Class &amp; Accounts'!F52</f>
        <v>0</v>
      </c>
      <c r="F62" s="843">
        <f>'O4 Summary by Class &amp; Accounts'!G52</f>
        <v>0</v>
      </c>
      <c r="G62" s="843">
        <f>'O4 Summary by Class &amp; Accounts'!H52</f>
        <v>0</v>
      </c>
      <c r="H62" s="843">
        <f>'O4 Summary by Class &amp; Accounts'!I52</f>
        <v>0</v>
      </c>
      <c r="I62" s="843">
        <f>'O4 Summary by Class &amp; Accounts'!J52</f>
        <v>0</v>
      </c>
      <c r="J62" s="843">
        <f>'O4 Summary by Class &amp; Accounts'!K52</f>
        <v>0</v>
      </c>
      <c r="K62" s="843">
        <f>'O4 Summary by Class &amp; Accounts'!L52</f>
        <v>0</v>
      </c>
      <c r="L62" s="843">
        <f>'O4 Summary by Class &amp; Accounts'!M52</f>
        <v>0</v>
      </c>
      <c r="M62" s="843">
        <f>'O4 Summary by Class &amp; Accounts'!N52</f>
        <v>0</v>
      </c>
      <c r="N62" s="843">
        <f>'O4 Summary by Class &amp; Accounts'!O52</f>
        <v>0</v>
      </c>
      <c r="O62" s="843">
        <f>'O4 Summary by Class &amp; Accounts'!P52</f>
        <v>0</v>
      </c>
      <c r="P62" s="843">
        <f>'O4 Summary by Class &amp; Accounts'!Q52</f>
        <v>0</v>
      </c>
      <c r="Q62" s="843">
        <f>'O4 Summary by Class &amp; Accounts'!R52</f>
        <v>0</v>
      </c>
      <c r="R62" s="843">
        <f>'O4 Summary by Class &amp; Accounts'!S52</f>
        <v>0</v>
      </c>
      <c r="S62" s="843">
        <f>'O4 Summary by Class &amp; Accounts'!T52</f>
        <v>0</v>
      </c>
      <c r="T62" s="843">
        <f>'O4 Summary by Class &amp; Accounts'!U52</f>
        <v>0</v>
      </c>
      <c r="U62" s="843">
        <f>'O4 Summary by Class &amp; Accounts'!V52</f>
        <v>0</v>
      </c>
      <c r="V62" s="843">
        <f>'O4 Summary by Class &amp; Accounts'!W52</f>
        <v>0</v>
      </c>
      <c r="W62" s="731">
        <f>'O4 Summary by Class &amp; Accounts'!X52</f>
        <v>0</v>
      </c>
      <c r="X62" s="860"/>
    </row>
    <row r="63" spans="1:24" s="856" customFormat="1" ht="12.75">
      <c r="B63" s="839" t="s">
        <v>1176</v>
      </c>
      <c r="C63" s="844">
        <f>SUM(D63:W63)</f>
        <v>0</v>
      </c>
      <c r="D63" s="843">
        <f>'O4 Summary by Class &amp; Accounts'!E56</f>
        <v>0</v>
      </c>
      <c r="E63" s="843">
        <f>'O4 Summary by Class &amp; Accounts'!F56</f>
        <v>0</v>
      </c>
      <c r="F63" s="843">
        <f>'O4 Summary by Class &amp; Accounts'!G56</f>
        <v>0</v>
      </c>
      <c r="G63" s="843">
        <f>'O4 Summary by Class &amp; Accounts'!H56</f>
        <v>0</v>
      </c>
      <c r="H63" s="843">
        <f>'O4 Summary by Class &amp; Accounts'!I56</f>
        <v>0</v>
      </c>
      <c r="I63" s="843">
        <f>'O4 Summary by Class &amp; Accounts'!J56</f>
        <v>0</v>
      </c>
      <c r="J63" s="843">
        <f>'O4 Summary by Class &amp; Accounts'!K56</f>
        <v>0</v>
      </c>
      <c r="K63" s="843">
        <f>'O4 Summary by Class &amp; Accounts'!L56</f>
        <v>0</v>
      </c>
      <c r="L63" s="843">
        <f>'O4 Summary by Class &amp; Accounts'!M56</f>
        <v>0</v>
      </c>
      <c r="M63" s="843">
        <f>'O4 Summary by Class &amp; Accounts'!N56</f>
        <v>0</v>
      </c>
      <c r="N63" s="843">
        <f>'O4 Summary by Class &amp; Accounts'!O56</f>
        <v>0</v>
      </c>
      <c r="O63" s="843">
        <f>'O4 Summary by Class &amp; Accounts'!P56</f>
        <v>0</v>
      </c>
      <c r="P63" s="843">
        <f>'O4 Summary by Class &amp; Accounts'!Q56</f>
        <v>0</v>
      </c>
      <c r="Q63" s="843">
        <f>'O4 Summary by Class &amp; Accounts'!R56</f>
        <v>0</v>
      </c>
      <c r="R63" s="843">
        <f>'O4 Summary by Class &amp; Accounts'!S56</f>
        <v>0</v>
      </c>
      <c r="S63" s="843">
        <f>'O4 Summary by Class &amp; Accounts'!T56</f>
        <v>0</v>
      </c>
      <c r="T63" s="843">
        <f>'O4 Summary by Class &amp; Accounts'!U56</f>
        <v>0</v>
      </c>
      <c r="U63" s="843">
        <f>'O4 Summary by Class &amp; Accounts'!V56</f>
        <v>0</v>
      </c>
      <c r="V63" s="843">
        <f>'O4 Summary by Class &amp; Accounts'!W56</f>
        <v>0</v>
      </c>
      <c r="W63" s="731">
        <f>'O4 Summary by Class &amp; Accounts'!X56</f>
        <v>0</v>
      </c>
      <c r="X63" s="860"/>
    </row>
    <row r="64" spans="1:24" s="707" customFormat="1" ht="20.25" customHeight="1">
      <c r="B64" s="968" t="s">
        <v>749</v>
      </c>
      <c r="C64" s="962">
        <f>SUM(D64:W64)</f>
        <v>4217085.6900000013</v>
      </c>
      <c r="D64" s="963">
        <f t="shared" ref="D64:W64" si="14">SUM(D60:D63)</f>
        <v>2687936.1461879998</v>
      </c>
      <c r="E64" s="963">
        <f t="shared" si="14"/>
        <v>752167.1122892946</v>
      </c>
      <c r="F64" s="963">
        <f t="shared" si="14"/>
        <v>403425.81419009488</v>
      </c>
      <c r="G64" s="963">
        <f t="shared" si="14"/>
        <v>0</v>
      </c>
      <c r="H64" s="963">
        <f t="shared" si="14"/>
        <v>0</v>
      </c>
      <c r="I64" s="963">
        <f t="shared" si="14"/>
        <v>0</v>
      </c>
      <c r="J64" s="963">
        <f t="shared" si="14"/>
        <v>337460.71963278559</v>
      </c>
      <c r="K64" s="963">
        <f t="shared" si="14"/>
        <v>18505.298180088073</v>
      </c>
      <c r="L64" s="963">
        <f t="shared" si="14"/>
        <v>17590.599519737767</v>
      </c>
      <c r="M64" s="963">
        <f t="shared" si="14"/>
        <v>0</v>
      </c>
      <c r="N64" s="963">
        <f t="shared" si="14"/>
        <v>0</v>
      </c>
      <c r="O64" s="963">
        <f t="shared" si="14"/>
        <v>0</v>
      </c>
      <c r="P64" s="963">
        <f t="shared" si="14"/>
        <v>0</v>
      </c>
      <c r="Q64" s="963">
        <f t="shared" si="14"/>
        <v>0</v>
      </c>
      <c r="R64" s="963">
        <f t="shared" si="14"/>
        <v>0</v>
      </c>
      <c r="S64" s="963">
        <f t="shared" si="14"/>
        <v>0</v>
      </c>
      <c r="T64" s="963">
        <f t="shared" si="14"/>
        <v>0</v>
      </c>
      <c r="U64" s="963">
        <f t="shared" si="14"/>
        <v>0</v>
      </c>
      <c r="V64" s="963">
        <f t="shared" si="14"/>
        <v>0</v>
      </c>
      <c r="W64" s="964">
        <f t="shared" si="14"/>
        <v>0</v>
      </c>
    </row>
    <row r="65" spans="1:24" s="885" customFormat="1" ht="12.75">
      <c r="A65" s="856"/>
      <c r="B65" s="866"/>
      <c r="C65" s="884"/>
      <c r="W65" s="886"/>
    </row>
    <row r="66" spans="1:24" s="860" customFormat="1" ht="12.75">
      <c r="A66" s="887"/>
      <c r="B66" s="989" t="s">
        <v>797</v>
      </c>
      <c r="C66" s="889"/>
      <c r="W66" s="890"/>
    </row>
    <row r="67" spans="1:24" s="856" customFormat="1" ht="12.75">
      <c r="A67" s="1878" t="s">
        <v>563</v>
      </c>
      <c r="B67" s="891" t="s">
        <v>798</v>
      </c>
      <c r="C67" s="844">
        <f t="shared" ref="C67:C78" si="15">SUM(D67:W67)</f>
        <v>12999.999999999998</v>
      </c>
      <c r="D67" s="843">
        <f>'O4 Summary by Class &amp; Accounts'!E130</f>
        <v>6889.8684356608501</v>
      </c>
      <c r="E67" s="843">
        <f>'O4 Summary by Class &amp; Accounts'!F130</f>
        <v>1997.9244068599453</v>
      </c>
      <c r="F67" s="843">
        <f>'O4 Summary by Class &amp; Accounts'!G130</f>
        <v>3023.1463258627123</v>
      </c>
      <c r="G67" s="843">
        <f>'O4 Summary by Class &amp; Accounts'!H130</f>
        <v>0</v>
      </c>
      <c r="H67" s="843">
        <f>'O4 Summary by Class &amp; Accounts'!I130</f>
        <v>0</v>
      </c>
      <c r="I67" s="843">
        <f>'O4 Summary by Class &amp; Accounts'!J130</f>
        <v>0</v>
      </c>
      <c r="J67" s="843">
        <f>'O4 Summary by Class &amp; Accounts'!K130</f>
        <v>986.10867826207016</v>
      </c>
      <c r="K67" s="843">
        <f>'O4 Summary by Class &amp; Accounts'!L130</f>
        <v>54.075138431131528</v>
      </c>
      <c r="L67" s="843">
        <f>'O4 Summary by Class &amp; Accounts'!M130</f>
        <v>48.877014923290453</v>
      </c>
      <c r="M67" s="843">
        <f>'O4 Summary by Class &amp; Accounts'!N130</f>
        <v>0</v>
      </c>
      <c r="N67" s="843">
        <f>'O4 Summary by Class &amp; Accounts'!O130</f>
        <v>0</v>
      </c>
      <c r="O67" s="843">
        <f>'O4 Summary by Class &amp; Accounts'!P130</f>
        <v>0</v>
      </c>
      <c r="P67" s="843">
        <f>'O4 Summary by Class &amp; Accounts'!Q130</f>
        <v>0</v>
      </c>
      <c r="Q67" s="843">
        <f>'O4 Summary by Class &amp; Accounts'!R130</f>
        <v>0</v>
      </c>
      <c r="R67" s="843">
        <f>'O4 Summary by Class &amp; Accounts'!S130</f>
        <v>0</v>
      </c>
      <c r="S67" s="843">
        <f>'O4 Summary by Class &amp; Accounts'!T130</f>
        <v>0</v>
      </c>
      <c r="T67" s="843">
        <f>'O4 Summary by Class &amp; Accounts'!U130</f>
        <v>0</v>
      </c>
      <c r="U67" s="843">
        <f>'O4 Summary by Class &amp; Accounts'!V130</f>
        <v>0</v>
      </c>
      <c r="V67" s="843">
        <f>'O4 Summary by Class &amp; Accounts'!W130</f>
        <v>0</v>
      </c>
      <c r="W67" s="731">
        <f>'O4 Summary by Class &amp; Accounts'!X130</f>
        <v>0</v>
      </c>
    </row>
    <row r="68" spans="1:24" s="856" customFormat="1" ht="12.75">
      <c r="A68" s="1878" t="s">
        <v>563</v>
      </c>
      <c r="B68" s="891" t="s">
        <v>799</v>
      </c>
      <c r="C68" s="844">
        <f t="shared" si="15"/>
        <v>38000.000000000007</v>
      </c>
      <c r="D68" s="843">
        <f>'O4 Summary by Class &amp; Accounts'!E131</f>
        <v>20139.615427316334</v>
      </c>
      <c r="E68" s="843">
        <f>'O4 Summary by Class &amp; Accounts'!F131</f>
        <v>5840.0867277444559</v>
      </c>
      <c r="F68" s="843">
        <f>'O4 Summary by Class &amp; Accounts'!G131</f>
        <v>8836.8892602140822</v>
      </c>
      <c r="G68" s="843">
        <f>'O4 Summary by Class &amp; Accounts'!H131</f>
        <v>0</v>
      </c>
      <c r="H68" s="843">
        <f>'O4 Summary by Class &amp; Accounts'!I131</f>
        <v>0</v>
      </c>
      <c r="I68" s="843">
        <f>'O4 Summary by Class &amp; Accounts'!J131</f>
        <v>0</v>
      </c>
      <c r="J68" s="843">
        <f>'O4 Summary by Class &amp; Accounts'!K131</f>
        <v>2882.4715210737436</v>
      </c>
      <c r="K68" s="843">
        <f>'O4 Summary by Class &amp; Accounts'!L131</f>
        <v>158.06578926023062</v>
      </c>
      <c r="L68" s="843">
        <f>'O4 Summary by Class &amp; Accounts'!M131</f>
        <v>142.8712743911567</v>
      </c>
      <c r="M68" s="843">
        <f>'O4 Summary by Class &amp; Accounts'!N131</f>
        <v>0</v>
      </c>
      <c r="N68" s="843">
        <f>'O4 Summary by Class &amp; Accounts'!O131</f>
        <v>0</v>
      </c>
      <c r="O68" s="843">
        <f>'O4 Summary by Class &amp; Accounts'!P131</f>
        <v>0</v>
      </c>
      <c r="P68" s="843">
        <f>'O4 Summary by Class &amp; Accounts'!Q131</f>
        <v>0</v>
      </c>
      <c r="Q68" s="843">
        <f>'O4 Summary by Class &amp; Accounts'!R131</f>
        <v>0</v>
      </c>
      <c r="R68" s="843">
        <f>'O4 Summary by Class &amp; Accounts'!S131</f>
        <v>0</v>
      </c>
      <c r="S68" s="843">
        <f>'O4 Summary by Class &amp; Accounts'!T131</f>
        <v>0</v>
      </c>
      <c r="T68" s="843">
        <f>'O4 Summary by Class &amp; Accounts'!U131</f>
        <v>0</v>
      </c>
      <c r="U68" s="843">
        <f>'O4 Summary by Class &amp; Accounts'!V131</f>
        <v>0</v>
      </c>
      <c r="V68" s="843">
        <f>'O4 Summary by Class &amp; Accounts'!W131</f>
        <v>0</v>
      </c>
      <c r="W68" s="731">
        <f>'O4 Summary by Class &amp; Accounts'!X131</f>
        <v>0</v>
      </c>
      <c r="X68" s="860"/>
    </row>
    <row r="69" spans="1:24" s="856" customFormat="1" ht="11.25" customHeight="1">
      <c r="A69" s="1878" t="s">
        <v>564</v>
      </c>
      <c r="B69" s="891" t="s">
        <v>814</v>
      </c>
      <c r="C69" s="844">
        <f t="shared" si="15"/>
        <v>0</v>
      </c>
      <c r="D69" s="843">
        <f>'O4 Summary by Class &amp; Accounts'!E134</f>
        <v>0</v>
      </c>
      <c r="E69" s="843">
        <f>'O4 Summary by Class &amp; Accounts'!F134</f>
        <v>0</v>
      </c>
      <c r="F69" s="843">
        <f>'O4 Summary by Class &amp; Accounts'!G134</f>
        <v>0</v>
      </c>
      <c r="G69" s="843">
        <f>'O4 Summary by Class &amp; Accounts'!H134</f>
        <v>0</v>
      </c>
      <c r="H69" s="843">
        <f>'O4 Summary by Class &amp; Accounts'!I134</f>
        <v>0</v>
      </c>
      <c r="I69" s="843">
        <f>'O4 Summary by Class &amp; Accounts'!J134</f>
        <v>0</v>
      </c>
      <c r="J69" s="843">
        <f>'O4 Summary by Class &amp; Accounts'!K134</f>
        <v>0</v>
      </c>
      <c r="K69" s="843">
        <f>'O4 Summary by Class &amp; Accounts'!L134</f>
        <v>0</v>
      </c>
      <c r="L69" s="843">
        <f>'O4 Summary by Class &amp; Accounts'!M134</f>
        <v>0</v>
      </c>
      <c r="M69" s="843">
        <f>'O4 Summary by Class &amp; Accounts'!N134</f>
        <v>0</v>
      </c>
      <c r="N69" s="843">
        <f>'O4 Summary by Class &amp; Accounts'!O134</f>
        <v>0</v>
      </c>
      <c r="O69" s="843">
        <f>'O4 Summary by Class &amp; Accounts'!P134</f>
        <v>0</v>
      </c>
      <c r="P69" s="843">
        <f>'O4 Summary by Class &amp; Accounts'!Q134</f>
        <v>0</v>
      </c>
      <c r="Q69" s="843">
        <f>'O4 Summary by Class &amp; Accounts'!R134</f>
        <v>0</v>
      </c>
      <c r="R69" s="843">
        <f>'O4 Summary by Class &amp; Accounts'!S134</f>
        <v>0</v>
      </c>
      <c r="S69" s="843">
        <f>'O4 Summary by Class &amp; Accounts'!T134</f>
        <v>0</v>
      </c>
      <c r="T69" s="843">
        <f>'O4 Summary by Class &amp; Accounts'!U134</f>
        <v>0</v>
      </c>
      <c r="U69" s="843">
        <f>'O4 Summary by Class &amp; Accounts'!V134</f>
        <v>0</v>
      </c>
      <c r="V69" s="843">
        <f>'O4 Summary by Class &amp; Accounts'!W134</f>
        <v>0</v>
      </c>
      <c r="W69" s="731">
        <f>'O4 Summary by Class &amp; Accounts'!X134</f>
        <v>0</v>
      </c>
    </row>
    <row r="70" spans="1:24" s="856" customFormat="1" ht="12.75">
      <c r="A70" s="1878" t="s">
        <v>564</v>
      </c>
      <c r="B70" s="891" t="s">
        <v>815</v>
      </c>
      <c r="C70" s="844">
        <f t="shared" si="15"/>
        <v>0</v>
      </c>
      <c r="D70" s="843">
        <f>'O4 Summary by Class &amp; Accounts'!E135</f>
        <v>0</v>
      </c>
      <c r="E70" s="843">
        <f>'O4 Summary by Class &amp; Accounts'!F135</f>
        <v>0</v>
      </c>
      <c r="F70" s="843">
        <f>'O4 Summary by Class &amp; Accounts'!G135</f>
        <v>0</v>
      </c>
      <c r="G70" s="843">
        <f>'O4 Summary by Class &amp; Accounts'!H135</f>
        <v>0</v>
      </c>
      <c r="H70" s="843">
        <f>'O4 Summary by Class &amp; Accounts'!I135</f>
        <v>0</v>
      </c>
      <c r="I70" s="843">
        <f>'O4 Summary by Class &amp; Accounts'!J135</f>
        <v>0</v>
      </c>
      <c r="J70" s="843">
        <f>'O4 Summary by Class &amp; Accounts'!K135</f>
        <v>0</v>
      </c>
      <c r="K70" s="843">
        <f>'O4 Summary by Class &amp; Accounts'!L135</f>
        <v>0</v>
      </c>
      <c r="L70" s="843">
        <f>'O4 Summary by Class &amp; Accounts'!M135</f>
        <v>0</v>
      </c>
      <c r="M70" s="843">
        <f>'O4 Summary by Class &amp; Accounts'!N135</f>
        <v>0</v>
      </c>
      <c r="N70" s="843">
        <f>'O4 Summary by Class &amp; Accounts'!O135</f>
        <v>0</v>
      </c>
      <c r="O70" s="843">
        <f>'O4 Summary by Class &amp; Accounts'!P135</f>
        <v>0</v>
      </c>
      <c r="P70" s="843">
        <f>'O4 Summary by Class &amp; Accounts'!Q135</f>
        <v>0</v>
      </c>
      <c r="Q70" s="843">
        <f>'O4 Summary by Class &amp; Accounts'!R135</f>
        <v>0</v>
      </c>
      <c r="R70" s="843">
        <f>'O4 Summary by Class &amp; Accounts'!S135</f>
        <v>0</v>
      </c>
      <c r="S70" s="843">
        <f>'O4 Summary by Class &amp; Accounts'!T135</f>
        <v>0</v>
      </c>
      <c r="T70" s="843">
        <f>'O4 Summary by Class &amp; Accounts'!U135</f>
        <v>0</v>
      </c>
      <c r="U70" s="843">
        <f>'O4 Summary by Class &amp; Accounts'!V135</f>
        <v>0</v>
      </c>
      <c r="V70" s="843">
        <f>'O4 Summary by Class &amp; Accounts'!W135</f>
        <v>0</v>
      </c>
      <c r="W70" s="731">
        <f>'O4 Summary by Class &amp; Accounts'!X135</f>
        <v>0</v>
      </c>
    </row>
    <row r="71" spans="1:24" s="856" customFormat="1" ht="11.25" customHeight="1">
      <c r="A71" s="1878" t="s">
        <v>564</v>
      </c>
      <c r="B71" s="891" t="s">
        <v>817</v>
      </c>
      <c r="C71" s="844">
        <f t="shared" si="15"/>
        <v>0</v>
      </c>
      <c r="D71" s="843">
        <f>'O4 Summary by Class &amp; Accounts'!E142</f>
        <v>0</v>
      </c>
      <c r="E71" s="843">
        <f>'O4 Summary by Class &amp; Accounts'!F142</f>
        <v>0</v>
      </c>
      <c r="F71" s="843">
        <f>'O4 Summary by Class &amp; Accounts'!G142</f>
        <v>0</v>
      </c>
      <c r="G71" s="843">
        <f>'O4 Summary by Class &amp; Accounts'!H142</f>
        <v>0</v>
      </c>
      <c r="H71" s="843">
        <f>'O4 Summary by Class &amp; Accounts'!I142</f>
        <v>0</v>
      </c>
      <c r="I71" s="843">
        <f>'O4 Summary by Class &amp; Accounts'!J142</f>
        <v>0</v>
      </c>
      <c r="J71" s="843">
        <f>'O4 Summary by Class &amp; Accounts'!K142</f>
        <v>0</v>
      </c>
      <c r="K71" s="843">
        <f>'O4 Summary by Class &amp; Accounts'!L142</f>
        <v>0</v>
      </c>
      <c r="L71" s="843">
        <f>'O4 Summary by Class &amp; Accounts'!M142</f>
        <v>0</v>
      </c>
      <c r="M71" s="843">
        <f>'O4 Summary by Class &amp; Accounts'!N142</f>
        <v>0</v>
      </c>
      <c r="N71" s="843">
        <f>'O4 Summary by Class &amp; Accounts'!O142</f>
        <v>0</v>
      </c>
      <c r="O71" s="843">
        <f>'O4 Summary by Class &amp; Accounts'!P142</f>
        <v>0</v>
      </c>
      <c r="P71" s="843">
        <f>'O4 Summary by Class &amp; Accounts'!Q142</f>
        <v>0</v>
      </c>
      <c r="Q71" s="843">
        <f>'O4 Summary by Class &amp; Accounts'!R142</f>
        <v>0</v>
      </c>
      <c r="R71" s="843">
        <f>'O4 Summary by Class &amp; Accounts'!S142</f>
        <v>0</v>
      </c>
      <c r="S71" s="843">
        <f>'O4 Summary by Class &amp; Accounts'!T142</f>
        <v>0</v>
      </c>
      <c r="T71" s="843">
        <f>'O4 Summary by Class &amp; Accounts'!U142</f>
        <v>0</v>
      </c>
      <c r="U71" s="843">
        <f>'O4 Summary by Class &amp; Accounts'!V142</f>
        <v>0</v>
      </c>
      <c r="V71" s="843">
        <f>'O4 Summary by Class &amp; Accounts'!W142</f>
        <v>0</v>
      </c>
      <c r="W71" s="731">
        <f>'O4 Summary by Class &amp; Accounts'!X142</f>
        <v>0</v>
      </c>
      <c r="X71" s="892"/>
    </row>
    <row r="72" spans="1:24" s="856" customFormat="1" ht="11.25" customHeight="1">
      <c r="A72" s="1878" t="s">
        <v>563</v>
      </c>
      <c r="B72" s="891" t="s">
        <v>823</v>
      </c>
      <c r="C72" s="844">
        <f t="shared" si="15"/>
        <v>0</v>
      </c>
      <c r="D72" s="843">
        <f>'O4 Summary by Class &amp; Accounts'!E143</f>
        <v>0</v>
      </c>
      <c r="E72" s="843">
        <f>'O4 Summary by Class &amp; Accounts'!F143</f>
        <v>0</v>
      </c>
      <c r="F72" s="843">
        <f>'O4 Summary by Class &amp; Accounts'!G143</f>
        <v>0</v>
      </c>
      <c r="G72" s="843">
        <f>'O4 Summary by Class &amp; Accounts'!H143</f>
        <v>0</v>
      </c>
      <c r="H72" s="843">
        <f>'O4 Summary by Class &amp; Accounts'!I143</f>
        <v>0</v>
      </c>
      <c r="I72" s="843">
        <f>'O4 Summary by Class &amp; Accounts'!J143</f>
        <v>0</v>
      </c>
      <c r="J72" s="843">
        <f>'O4 Summary by Class &amp; Accounts'!K143</f>
        <v>0</v>
      </c>
      <c r="K72" s="843">
        <f>'O4 Summary by Class &amp; Accounts'!L143</f>
        <v>0</v>
      </c>
      <c r="L72" s="843">
        <f>'O4 Summary by Class &amp; Accounts'!M143</f>
        <v>0</v>
      </c>
      <c r="M72" s="843">
        <f>'O4 Summary by Class &amp; Accounts'!N143</f>
        <v>0</v>
      </c>
      <c r="N72" s="843">
        <f>'O4 Summary by Class &amp; Accounts'!O143</f>
        <v>0</v>
      </c>
      <c r="O72" s="843">
        <f>'O4 Summary by Class &amp; Accounts'!P143</f>
        <v>0</v>
      </c>
      <c r="P72" s="843">
        <f>'O4 Summary by Class &amp; Accounts'!Q143</f>
        <v>0</v>
      </c>
      <c r="Q72" s="843">
        <f>'O4 Summary by Class &amp; Accounts'!R143</f>
        <v>0</v>
      </c>
      <c r="R72" s="843">
        <f>'O4 Summary by Class &amp; Accounts'!S143</f>
        <v>0</v>
      </c>
      <c r="S72" s="843">
        <f>'O4 Summary by Class &amp; Accounts'!T143</f>
        <v>0</v>
      </c>
      <c r="T72" s="843">
        <f>'O4 Summary by Class &amp; Accounts'!U143</f>
        <v>0</v>
      </c>
      <c r="U72" s="843">
        <f>'O4 Summary by Class &amp; Accounts'!V143</f>
        <v>0</v>
      </c>
      <c r="V72" s="843">
        <f>'O4 Summary by Class &amp; Accounts'!W143</f>
        <v>0</v>
      </c>
      <c r="W72" s="731">
        <f>'O4 Summary by Class &amp; Accounts'!X143</f>
        <v>0</v>
      </c>
    </row>
    <row r="73" spans="1:24" s="856" customFormat="1" ht="12.75">
      <c r="A73" s="2069">
        <v>1830</v>
      </c>
      <c r="B73" s="891" t="s">
        <v>824</v>
      </c>
      <c r="C73" s="844">
        <f t="shared" si="15"/>
        <v>395999.99999999994</v>
      </c>
      <c r="D73" s="843">
        <f>'O4 Summary by Class &amp; Accounts'!E149</f>
        <v>252407.18167395069</v>
      </c>
      <c r="E73" s="843">
        <f>'O4 Summary by Class &amp; Accounts'!F149</f>
        <v>70631.283868116181</v>
      </c>
      <c r="F73" s="843">
        <f>'O4 Summary by Class &amp; Accounts'!G149</f>
        <v>37883.181458254294</v>
      </c>
      <c r="G73" s="843">
        <f>'O4 Summary by Class &amp; Accounts'!H149</f>
        <v>0</v>
      </c>
      <c r="H73" s="843">
        <f>'O4 Summary by Class &amp; Accounts'!I149</f>
        <v>0</v>
      </c>
      <c r="I73" s="843">
        <f>'O4 Summary by Class &amp; Accounts'!J149</f>
        <v>0</v>
      </c>
      <c r="J73" s="843">
        <f>'O4 Summary by Class &amp; Accounts'!K149</f>
        <v>31688.814218660827</v>
      </c>
      <c r="K73" s="843">
        <f>'O4 Summary by Class &amp; Accounts'!L149</f>
        <v>1737.7161902808946</v>
      </c>
      <c r="L73" s="843">
        <f>'O4 Summary by Class &amp; Accounts'!M149</f>
        <v>1651.8225907371011</v>
      </c>
      <c r="M73" s="843">
        <f>'O4 Summary by Class &amp; Accounts'!N149</f>
        <v>0</v>
      </c>
      <c r="N73" s="843">
        <f>'O4 Summary by Class &amp; Accounts'!O149</f>
        <v>0</v>
      </c>
      <c r="O73" s="843">
        <f>'O4 Summary by Class &amp; Accounts'!P149</f>
        <v>0</v>
      </c>
      <c r="P73" s="843">
        <f>'O4 Summary by Class &amp; Accounts'!Q149</f>
        <v>0</v>
      </c>
      <c r="Q73" s="843">
        <f>'O4 Summary by Class &amp; Accounts'!R149</f>
        <v>0</v>
      </c>
      <c r="R73" s="843">
        <f>'O4 Summary by Class &amp; Accounts'!S149</f>
        <v>0</v>
      </c>
      <c r="S73" s="843">
        <f>'O4 Summary by Class &amp; Accounts'!T149</f>
        <v>0</v>
      </c>
      <c r="T73" s="843">
        <f>'O4 Summary by Class &amp; Accounts'!U149</f>
        <v>0</v>
      </c>
      <c r="U73" s="843">
        <f>'O4 Summary by Class &amp; Accounts'!V149</f>
        <v>0</v>
      </c>
      <c r="V73" s="843">
        <f>'O4 Summary by Class &amp; Accounts'!W149</f>
        <v>0</v>
      </c>
      <c r="W73" s="731">
        <f>'O4 Summary by Class &amp; Accounts'!X149</f>
        <v>0</v>
      </c>
    </row>
    <row r="74" spans="1:24" s="856" customFormat="1" ht="12.75">
      <c r="A74" s="2069">
        <v>1835</v>
      </c>
      <c r="B74" s="891" t="s">
        <v>825</v>
      </c>
      <c r="C74" s="844">
        <f t="shared" si="15"/>
        <v>102000.00000000001</v>
      </c>
      <c r="D74" s="843">
        <f>'O4 Summary by Class &amp; Accounts'!E150</f>
        <v>54058.966920646606</v>
      </c>
      <c r="E74" s="843">
        <f>'O4 Summary by Class &amp; Accounts'!F150</f>
        <v>15676.022084191391</v>
      </c>
      <c r="F74" s="843">
        <f>'O4 Summary by Class &amp; Accounts'!G150</f>
        <v>23720.072198527912</v>
      </c>
      <c r="G74" s="843">
        <f>'O4 Summary by Class &amp; Accounts'!H150</f>
        <v>0</v>
      </c>
      <c r="H74" s="843">
        <f>'O4 Summary by Class &amp; Accounts'!I150</f>
        <v>0</v>
      </c>
      <c r="I74" s="843">
        <f>'O4 Summary by Class &amp; Accounts'!J150</f>
        <v>0</v>
      </c>
      <c r="J74" s="843">
        <f>'O4 Summary by Class &amp; Accounts'!K150</f>
        <v>7737.1603674215839</v>
      </c>
      <c r="K74" s="843">
        <f>'O4 Summary by Class &amp; Accounts'!L150</f>
        <v>424.28185366906894</v>
      </c>
      <c r="L74" s="843">
        <f>'O4 Summary by Class &amp; Accounts'!M150</f>
        <v>383.49657554344719</v>
      </c>
      <c r="M74" s="843">
        <f>'O4 Summary by Class &amp; Accounts'!N150</f>
        <v>0</v>
      </c>
      <c r="N74" s="843">
        <f>'O4 Summary by Class &amp; Accounts'!O150</f>
        <v>0</v>
      </c>
      <c r="O74" s="843">
        <f>'O4 Summary by Class &amp; Accounts'!P150</f>
        <v>0</v>
      </c>
      <c r="P74" s="843">
        <f>'O4 Summary by Class &amp; Accounts'!Q150</f>
        <v>0</v>
      </c>
      <c r="Q74" s="843">
        <f>'O4 Summary by Class &amp; Accounts'!R150</f>
        <v>0</v>
      </c>
      <c r="R74" s="843">
        <f>'O4 Summary by Class &amp; Accounts'!S150</f>
        <v>0</v>
      </c>
      <c r="S74" s="843">
        <f>'O4 Summary by Class &amp; Accounts'!T150</f>
        <v>0</v>
      </c>
      <c r="T74" s="843">
        <f>'O4 Summary by Class &amp; Accounts'!U150</f>
        <v>0</v>
      </c>
      <c r="U74" s="843">
        <f>'O4 Summary by Class &amp; Accounts'!V150</f>
        <v>0</v>
      </c>
      <c r="V74" s="843">
        <f>'O4 Summary by Class &amp; Accounts'!W150</f>
        <v>0</v>
      </c>
      <c r="W74" s="731">
        <f>'O4 Summary by Class &amp; Accounts'!X150</f>
        <v>0</v>
      </c>
    </row>
    <row r="75" spans="1:24" s="752" customFormat="1" ht="11.25" customHeight="1">
      <c r="A75" s="1878" t="s">
        <v>563</v>
      </c>
      <c r="B75" s="891" t="s">
        <v>826</v>
      </c>
      <c r="C75" s="844">
        <f t="shared" si="15"/>
        <v>0</v>
      </c>
      <c r="D75" s="843">
        <f>'O4 Summary by Class &amp; Accounts'!E152</f>
        <v>0</v>
      </c>
      <c r="E75" s="843">
        <f>'O4 Summary by Class &amp; Accounts'!F152</f>
        <v>0</v>
      </c>
      <c r="F75" s="843">
        <f>'O4 Summary by Class &amp; Accounts'!G152</f>
        <v>0</v>
      </c>
      <c r="G75" s="843">
        <f>'O4 Summary by Class &amp; Accounts'!H152</f>
        <v>0</v>
      </c>
      <c r="H75" s="843">
        <f>'O4 Summary by Class &amp; Accounts'!I152</f>
        <v>0</v>
      </c>
      <c r="I75" s="843">
        <f>'O4 Summary by Class &amp; Accounts'!J152</f>
        <v>0</v>
      </c>
      <c r="J75" s="843">
        <f>'O4 Summary by Class &amp; Accounts'!K152</f>
        <v>0</v>
      </c>
      <c r="K75" s="843">
        <f>'O4 Summary by Class &amp; Accounts'!L152</f>
        <v>0</v>
      </c>
      <c r="L75" s="843">
        <f>'O4 Summary by Class &amp; Accounts'!M152</f>
        <v>0</v>
      </c>
      <c r="M75" s="843">
        <f>'O4 Summary by Class &amp; Accounts'!N152</f>
        <v>0</v>
      </c>
      <c r="N75" s="843">
        <f>'O4 Summary by Class &amp; Accounts'!O152</f>
        <v>0</v>
      </c>
      <c r="O75" s="843">
        <f>'O4 Summary by Class &amp; Accounts'!P152</f>
        <v>0</v>
      </c>
      <c r="P75" s="843">
        <f>'O4 Summary by Class &amp; Accounts'!Q152</f>
        <v>0</v>
      </c>
      <c r="Q75" s="843">
        <f>'O4 Summary by Class &amp; Accounts'!R152</f>
        <v>0</v>
      </c>
      <c r="R75" s="843">
        <f>'O4 Summary by Class &amp; Accounts'!S152</f>
        <v>0</v>
      </c>
      <c r="S75" s="843">
        <f>'O4 Summary by Class &amp; Accounts'!T152</f>
        <v>0</v>
      </c>
      <c r="T75" s="843">
        <f>'O4 Summary by Class &amp; Accounts'!U152</f>
        <v>0</v>
      </c>
      <c r="U75" s="843">
        <f>'O4 Summary by Class &amp; Accounts'!V152</f>
        <v>0</v>
      </c>
      <c r="V75" s="843">
        <f>'O4 Summary by Class &amp; Accounts'!W152</f>
        <v>0</v>
      </c>
      <c r="W75" s="731">
        <f>'O4 Summary by Class &amp; Accounts'!X152</f>
        <v>0</v>
      </c>
    </row>
    <row r="76" spans="1:24" s="752" customFormat="1" ht="12.75">
      <c r="A76" s="2069">
        <v>1840</v>
      </c>
      <c r="B76" s="891" t="s">
        <v>827</v>
      </c>
      <c r="C76" s="844">
        <f t="shared" si="15"/>
        <v>98000</v>
      </c>
      <c r="D76" s="843">
        <f>'O4 Summary by Class &amp; Accounts'!E153</f>
        <v>47210.206281789258</v>
      </c>
      <c r="E76" s="843">
        <f>'O4 Summary by Class &amp; Accounts'!F153</f>
        <v>13974.846068102728</v>
      </c>
      <c r="F76" s="843">
        <f>'O4 Summary by Class &amp; Accounts'!G153</f>
        <v>28816.786596602968</v>
      </c>
      <c r="G76" s="843">
        <f>'O4 Summary by Class &amp; Accounts'!H153</f>
        <v>0</v>
      </c>
      <c r="H76" s="843">
        <f>'O4 Summary by Class &amp; Accounts'!I153</f>
        <v>0</v>
      </c>
      <c r="I76" s="843">
        <f>'O4 Summary by Class &amp; Accounts'!J153</f>
        <v>0</v>
      </c>
      <c r="J76" s="843">
        <f>'O4 Summary by Class &amp; Accounts'!K153</f>
        <v>7250.2407418415269</v>
      </c>
      <c r="K76" s="843">
        <f>'O4 Summary by Class &amp; Accounts'!L153</f>
        <v>397.58069309873395</v>
      </c>
      <c r="L76" s="843">
        <f>'O4 Summary by Class &amp; Accounts'!M153</f>
        <v>350.33961856478976</v>
      </c>
      <c r="M76" s="843">
        <f>'O4 Summary by Class &amp; Accounts'!N153</f>
        <v>0</v>
      </c>
      <c r="N76" s="843">
        <f>'O4 Summary by Class &amp; Accounts'!O153</f>
        <v>0</v>
      </c>
      <c r="O76" s="843">
        <f>'O4 Summary by Class &amp; Accounts'!P153</f>
        <v>0</v>
      </c>
      <c r="P76" s="843">
        <f>'O4 Summary by Class &amp; Accounts'!Q153</f>
        <v>0</v>
      </c>
      <c r="Q76" s="843">
        <f>'O4 Summary by Class &amp; Accounts'!R153</f>
        <v>0</v>
      </c>
      <c r="R76" s="843">
        <f>'O4 Summary by Class &amp; Accounts'!S153</f>
        <v>0</v>
      </c>
      <c r="S76" s="843">
        <f>'O4 Summary by Class &amp; Accounts'!T153</f>
        <v>0</v>
      </c>
      <c r="T76" s="843">
        <f>'O4 Summary by Class &amp; Accounts'!U153</f>
        <v>0</v>
      </c>
      <c r="U76" s="843">
        <f>'O4 Summary by Class &amp; Accounts'!V153</f>
        <v>0</v>
      </c>
      <c r="V76" s="843">
        <f>'O4 Summary by Class &amp; Accounts'!W153</f>
        <v>0</v>
      </c>
      <c r="W76" s="731">
        <f>'O4 Summary by Class &amp; Accounts'!X153</f>
        <v>0</v>
      </c>
    </row>
    <row r="77" spans="1:24" s="752" customFormat="1" ht="12" customHeight="1">
      <c r="A77" s="2069">
        <v>1845</v>
      </c>
      <c r="B77" s="891" t="s">
        <v>828</v>
      </c>
      <c r="C77" s="844">
        <f t="shared" si="15"/>
        <v>0</v>
      </c>
      <c r="D77" s="843">
        <f>'O4 Summary by Class &amp; Accounts'!E154</f>
        <v>0</v>
      </c>
      <c r="E77" s="843">
        <f>'O4 Summary by Class &amp; Accounts'!F154</f>
        <v>0</v>
      </c>
      <c r="F77" s="843">
        <f>'O4 Summary by Class &amp; Accounts'!G154</f>
        <v>0</v>
      </c>
      <c r="G77" s="843">
        <f>'O4 Summary by Class &amp; Accounts'!H154</f>
        <v>0</v>
      </c>
      <c r="H77" s="843">
        <f>'O4 Summary by Class &amp; Accounts'!I154</f>
        <v>0</v>
      </c>
      <c r="I77" s="843">
        <f>'O4 Summary by Class &amp; Accounts'!J154</f>
        <v>0</v>
      </c>
      <c r="J77" s="843">
        <f>'O4 Summary by Class &amp; Accounts'!K154</f>
        <v>0</v>
      </c>
      <c r="K77" s="843">
        <f>'O4 Summary by Class &amp; Accounts'!L154</f>
        <v>0</v>
      </c>
      <c r="L77" s="843">
        <f>'O4 Summary by Class &amp; Accounts'!M154</f>
        <v>0</v>
      </c>
      <c r="M77" s="843">
        <f>'O4 Summary by Class &amp; Accounts'!N154</f>
        <v>0</v>
      </c>
      <c r="N77" s="843">
        <f>'O4 Summary by Class &amp; Accounts'!O154</f>
        <v>0</v>
      </c>
      <c r="O77" s="843">
        <f>'O4 Summary by Class &amp; Accounts'!P154</f>
        <v>0</v>
      </c>
      <c r="P77" s="843">
        <f>'O4 Summary by Class &amp; Accounts'!Q154</f>
        <v>0</v>
      </c>
      <c r="Q77" s="843">
        <f>'O4 Summary by Class &amp; Accounts'!R154</f>
        <v>0</v>
      </c>
      <c r="R77" s="843">
        <f>'O4 Summary by Class &amp; Accounts'!S154</f>
        <v>0</v>
      </c>
      <c r="S77" s="843">
        <f>'O4 Summary by Class &amp; Accounts'!T154</f>
        <v>0</v>
      </c>
      <c r="T77" s="843">
        <f>'O4 Summary by Class &amp; Accounts'!U154</f>
        <v>0</v>
      </c>
      <c r="U77" s="843">
        <f>'O4 Summary by Class &amp; Accounts'!V154</f>
        <v>0</v>
      </c>
      <c r="V77" s="843">
        <f>'O4 Summary by Class &amp; Accounts'!W154</f>
        <v>0</v>
      </c>
      <c r="W77" s="731">
        <f>'O4 Summary by Class &amp; Accounts'!X154</f>
        <v>0</v>
      </c>
    </row>
    <row r="78" spans="1:24" s="707" customFormat="1" ht="20.25" customHeight="1">
      <c r="B78" s="961" t="s">
        <v>1204</v>
      </c>
      <c r="C78" s="962">
        <f t="shared" si="15"/>
        <v>646999.99999999988</v>
      </c>
      <c r="D78" s="963">
        <f>SUM(D67:D77)</f>
        <v>380705.83873936371</v>
      </c>
      <c r="E78" s="963">
        <f t="shared" ref="E78:W78" si="16">SUM(E67:E77)</f>
        <v>108120.16315501468</v>
      </c>
      <c r="F78" s="963">
        <f t="shared" si="16"/>
        <v>102280.07583946196</v>
      </c>
      <c r="G78" s="963">
        <f t="shared" si="16"/>
        <v>0</v>
      </c>
      <c r="H78" s="963">
        <f t="shared" si="16"/>
        <v>0</v>
      </c>
      <c r="I78" s="963">
        <f t="shared" si="16"/>
        <v>0</v>
      </c>
      <c r="J78" s="963">
        <f t="shared" si="16"/>
        <v>50544.795527259746</v>
      </c>
      <c r="K78" s="963">
        <f t="shared" si="16"/>
        <v>2771.7196647400597</v>
      </c>
      <c r="L78" s="963">
        <f t="shared" si="16"/>
        <v>2577.4070741597852</v>
      </c>
      <c r="M78" s="963">
        <f t="shared" si="16"/>
        <v>0</v>
      </c>
      <c r="N78" s="963">
        <f t="shared" si="16"/>
        <v>0</v>
      </c>
      <c r="O78" s="963">
        <f t="shared" si="16"/>
        <v>0</v>
      </c>
      <c r="P78" s="963">
        <f t="shared" si="16"/>
        <v>0</v>
      </c>
      <c r="Q78" s="963">
        <f t="shared" si="16"/>
        <v>0</v>
      </c>
      <c r="R78" s="963">
        <f t="shared" si="16"/>
        <v>0</v>
      </c>
      <c r="S78" s="963">
        <f t="shared" si="16"/>
        <v>0</v>
      </c>
      <c r="T78" s="963">
        <f t="shared" si="16"/>
        <v>0</v>
      </c>
      <c r="U78" s="963">
        <f t="shared" si="16"/>
        <v>0</v>
      </c>
      <c r="V78" s="963">
        <f t="shared" si="16"/>
        <v>0</v>
      </c>
      <c r="W78" s="964">
        <f t="shared" si="16"/>
        <v>0</v>
      </c>
    </row>
    <row r="79" spans="1:24" s="752" customFormat="1" ht="12.75">
      <c r="C79" s="858"/>
      <c r="D79" s="856"/>
      <c r="E79" s="856"/>
      <c r="F79" s="856"/>
      <c r="G79" s="856"/>
      <c r="H79" s="856"/>
      <c r="I79" s="856"/>
      <c r="J79" s="856"/>
      <c r="K79" s="856"/>
      <c r="L79" s="856"/>
      <c r="M79" s="856"/>
      <c r="N79" s="856"/>
      <c r="O79" s="856"/>
      <c r="P79" s="856"/>
      <c r="Q79" s="856"/>
      <c r="R79" s="856"/>
      <c r="S79" s="856"/>
      <c r="T79" s="856"/>
      <c r="U79" s="856"/>
      <c r="V79" s="856"/>
      <c r="W79" s="859"/>
    </row>
    <row r="80" spans="1:24" s="730" customFormat="1" ht="12.75">
      <c r="B80" s="973" t="s">
        <v>1159</v>
      </c>
      <c r="C80" s="844"/>
      <c r="D80" s="843"/>
      <c r="E80" s="843"/>
      <c r="F80" s="843"/>
      <c r="G80" s="843"/>
      <c r="H80" s="843"/>
      <c r="I80" s="843"/>
      <c r="J80" s="843"/>
      <c r="K80" s="843"/>
      <c r="L80" s="843"/>
      <c r="M80" s="843"/>
      <c r="N80" s="843"/>
      <c r="O80" s="843"/>
      <c r="P80" s="843"/>
      <c r="Q80" s="843"/>
      <c r="R80" s="843"/>
      <c r="S80" s="843"/>
      <c r="T80" s="843"/>
      <c r="U80" s="843"/>
      <c r="V80" s="843"/>
      <c r="W80" s="731"/>
      <c r="X80" s="843"/>
    </row>
    <row r="81" spans="1:24" s="752" customFormat="1" ht="12.75">
      <c r="B81" s="855" t="s">
        <v>242</v>
      </c>
      <c r="C81" s="844">
        <f>SUM(D81:W81)</f>
        <v>644999.99999999988</v>
      </c>
      <c r="D81" s="843">
        <f>'O4 Summary by Class &amp; Accounts'!E123</f>
        <v>329597.58655260806</v>
      </c>
      <c r="E81" s="843">
        <f>'O4 Summary by Class &amp; Accounts'!F123</f>
        <v>101614.46231943859</v>
      </c>
      <c r="F81" s="843">
        <f>'O4 Summary by Class &amp; Accounts'!G123</f>
        <v>160418.90414989021</v>
      </c>
      <c r="G81" s="843">
        <f>'O4 Summary by Class &amp; Accounts'!H123</f>
        <v>0</v>
      </c>
      <c r="H81" s="843">
        <f>'O4 Summary by Class &amp; Accounts'!I123</f>
        <v>0</v>
      </c>
      <c r="I81" s="843">
        <f>'O4 Summary by Class &amp; Accounts'!J123</f>
        <v>0</v>
      </c>
      <c r="J81" s="843">
        <f>'O4 Summary by Class &amp; Accounts'!K123</f>
        <v>48337.734862099074</v>
      </c>
      <c r="K81" s="843">
        <f>'O4 Summary by Class &amp; Accounts'!L123</f>
        <v>2650.6913099295057</v>
      </c>
      <c r="L81" s="843">
        <f>'O4 Summary by Class &amp; Accounts'!M123</f>
        <v>2380.6208060344934</v>
      </c>
      <c r="M81" s="843">
        <f>'O4 Summary by Class &amp; Accounts'!N123</f>
        <v>0</v>
      </c>
      <c r="N81" s="843">
        <f>'O4 Summary by Class &amp; Accounts'!O123</f>
        <v>0</v>
      </c>
      <c r="O81" s="843">
        <f>'O4 Summary by Class &amp; Accounts'!P123</f>
        <v>0</v>
      </c>
      <c r="P81" s="843">
        <f>'O4 Summary by Class &amp; Accounts'!Q123</f>
        <v>0</v>
      </c>
      <c r="Q81" s="843">
        <f>'O4 Summary by Class &amp; Accounts'!R123</f>
        <v>0</v>
      </c>
      <c r="R81" s="843">
        <f>'O4 Summary by Class &amp; Accounts'!S123</f>
        <v>0</v>
      </c>
      <c r="S81" s="843">
        <f>'O4 Summary by Class &amp; Accounts'!T123</f>
        <v>0</v>
      </c>
      <c r="T81" s="843">
        <f>'O4 Summary by Class &amp; Accounts'!U123</f>
        <v>0</v>
      </c>
      <c r="U81" s="843">
        <f>'O4 Summary by Class &amp; Accounts'!V123</f>
        <v>0</v>
      </c>
      <c r="V81" s="843">
        <f>'O4 Summary by Class &amp; Accounts'!W123</f>
        <v>0</v>
      </c>
      <c r="W81" s="731">
        <f>'O4 Summary by Class &amp; Accounts'!X123</f>
        <v>0</v>
      </c>
      <c r="X81" s="856"/>
    </row>
    <row r="82" spans="1:24" s="752" customFormat="1" ht="12.75">
      <c r="B82" s="857" t="s">
        <v>243</v>
      </c>
      <c r="C82" s="844">
        <f>SUM(D82:W82)</f>
        <v>260999.99999999997</v>
      </c>
      <c r="D82" s="843">
        <f>'O4 Summary by Class &amp; Accounts'!E124</f>
        <v>133372.04665152048</v>
      </c>
      <c r="E82" s="843">
        <f>'O4 Summary by Class &amp; Accounts'!F124</f>
        <v>41118.410333912361</v>
      </c>
      <c r="F82" s="843">
        <f>'O4 Summary by Class &amp; Accounts'!G124</f>
        <v>64913.69609786255</v>
      </c>
      <c r="G82" s="843">
        <f>'O4 Summary by Class &amp; Accounts'!H124</f>
        <v>0</v>
      </c>
      <c r="H82" s="843">
        <f>'O4 Summary by Class &amp; Accounts'!I124</f>
        <v>0</v>
      </c>
      <c r="I82" s="843">
        <f>'O4 Summary by Class &amp; Accounts'!J124</f>
        <v>0</v>
      </c>
      <c r="J82" s="843">
        <f>'O4 Summary by Class &amp; Accounts'!K124</f>
        <v>19559.920618616834</v>
      </c>
      <c r="K82" s="843">
        <f>'O4 Summary by Class &amp; Accounts'!L124</f>
        <v>1072.6053207621721</v>
      </c>
      <c r="L82" s="843">
        <f>'O4 Summary by Class &amp; Accounts'!M124</f>
        <v>963.32097732558566</v>
      </c>
      <c r="M82" s="843">
        <f>'O4 Summary by Class &amp; Accounts'!N124</f>
        <v>0</v>
      </c>
      <c r="N82" s="843">
        <f>'O4 Summary by Class &amp; Accounts'!O124</f>
        <v>0</v>
      </c>
      <c r="O82" s="843">
        <f>'O4 Summary by Class &amp; Accounts'!P124</f>
        <v>0</v>
      </c>
      <c r="P82" s="843">
        <f>'O4 Summary by Class &amp; Accounts'!Q124</f>
        <v>0</v>
      </c>
      <c r="Q82" s="843">
        <f>'O4 Summary by Class &amp; Accounts'!R124</f>
        <v>0</v>
      </c>
      <c r="R82" s="843">
        <f>'O4 Summary by Class &amp; Accounts'!S124</f>
        <v>0</v>
      </c>
      <c r="S82" s="843">
        <f>'O4 Summary by Class &amp; Accounts'!T124</f>
        <v>0</v>
      </c>
      <c r="T82" s="843">
        <f>'O4 Summary by Class &amp; Accounts'!U124</f>
        <v>0</v>
      </c>
      <c r="U82" s="843">
        <f>'O4 Summary by Class &amp; Accounts'!V124</f>
        <v>0</v>
      </c>
      <c r="V82" s="843">
        <f>'O4 Summary by Class &amp; Accounts'!W124</f>
        <v>0</v>
      </c>
      <c r="W82" s="731">
        <f>'O4 Summary by Class &amp; Accounts'!X124</f>
        <v>0</v>
      </c>
    </row>
    <row r="83" spans="1:24" s="752" customFormat="1" ht="12.75">
      <c r="B83" s="857" t="s">
        <v>244</v>
      </c>
      <c r="C83" s="844">
        <f>SUM(D83:W83)</f>
        <v>0</v>
      </c>
      <c r="D83" s="843">
        <f>'O4 Summary by Class &amp; Accounts'!E141</f>
        <v>0</v>
      </c>
      <c r="E83" s="843">
        <f>'O4 Summary by Class &amp; Accounts'!F141</f>
        <v>0</v>
      </c>
      <c r="F83" s="843">
        <f>'O4 Summary by Class &amp; Accounts'!G141</f>
        <v>0</v>
      </c>
      <c r="G83" s="843">
        <f>'O4 Summary by Class &amp; Accounts'!H141</f>
        <v>0</v>
      </c>
      <c r="H83" s="843">
        <f>'O4 Summary by Class &amp; Accounts'!I141</f>
        <v>0</v>
      </c>
      <c r="I83" s="843">
        <f>'O4 Summary by Class &amp; Accounts'!J141</f>
        <v>0</v>
      </c>
      <c r="J83" s="843">
        <f>'O4 Summary by Class &amp; Accounts'!K141</f>
        <v>0</v>
      </c>
      <c r="K83" s="843">
        <f>'O4 Summary by Class &amp; Accounts'!L141</f>
        <v>0</v>
      </c>
      <c r="L83" s="843">
        <f>'O4 Summary by Class &amp; Accounts'!M141</f>
        <v>0</v>
      </c>
      <c r="M83" s="843">
        <f>'O4 Summary by Class &amp; Accounts'!N141</f>
        <v>0</v>
      </c>
      <c r="N83" s="843">
        <f>'O4 Summary by Class &amp; Accounts'!O141</f>
        <v>0</v>
      </c>
      <c r="O83" s="843">
        <f>'O4 Summary by Class &amp; Accounts'!P141</f>
        <v>0</v>
      </c>
      <c r="P83" s="843">
        <f>'O4 Summary by Class &amp; Accounts'!Q141</f>
        <v>0</v>
      </c>
      <c r="Q83" s="843">
        <f>'O4 Summary by Class &amp; Accounts'!R141</f>
        <v>0</v>
      </c>
      <c r="R83" s="843">
        <f>'O4 Summary by Class &amp; Accounts'!S141</f>
        <v>0</v>
      </c>
      <c r="S83" s="843">
        <f>'O4 Summary by Class &amp; Accounts'!T141</f>
        <v>0</v>
      </c>
      <c r="T83" s="843">
        <f>'O4 Summary by Class &amp; Accounts'!U141</f>
        <v>0</v>
      </c>
      <c r="U83" s="843">
        <f>'O4 Summary by Class &amp; Accounts'!V141</f>
        <v>0</v>
      </c>
      <c r="V83" s="843">
        <f>'O4 Summary by Class &amp; Accounts'!W141</f>
        <v>0</v>
      </c>
      <c r="W83" s="731">
        <f>'O4 Summary by Class &amp; Accounts'!X141</f>
        <v>0</v>
      </c>
    </row>
    <row r="84" spans="1:24" s="752" customFormat="1" ht="12.75">
      <c r="B84" s="857" t="s">
        <v>245</v>
      </c>
      <c r="C84" s="844">
        <f>SUM(D84:W84)</f>
        <v>0</v>
      </c>
      <c r="D84" s="843">
        <f>'O4 Summary by Class &amp; Accounts'!E145</f>
        <v>0</v>
      </c>
      <c r="E84" s="843">
        <f>'O4 Summary by Class &amp; Accounts'!F145</f>
        <v>0</v>
      </c>
      <c r="F84" s="843">
        <f>'O4 Summary by Class &amp; Accounts'!G145</f>
        <v>0</v>
      </c>
      <c r="G84" s="843">
        <f>'O4 Summary by Class &amp; Accounts'!H145</f>
        <v>0</v>
      </c>
      <c r="H84" s="843">
        <f>'O4 Summary by Class &amp; Accounts'!I145</f>
        <v>0</v>
      </c>
      <c r="I84" s="843">
        <f>'O4 Summary by Class &amp; Accounts'!J145</f>
        <v>0</v>
      </c>
      <c r="J84" s="843">
        <f>'O4 Summary by Class &amp; Accounts'!K145</f>
        <v>0</v>
      </c>
      <c r="K84" s="843">
        <f>'O4 Summary by Class &amp; Accounts'!L145</f>
        <v>0</v>
      </c>
      <c r="L84" s="843">
        <f>'O4 Summary by Class &amp; Accounts'!M145</f>
        <v>0</v>
      </c>
      <c r="M84" s="843">
        <f>'O4 Summary by Class &amp; Accounts'!N145</f>
        <v>0</v>
      </c>
      <c r="N84" s="843">
        <f>'O4 Summary by Class &amp; Accounts'!O145</f>
        <v>0</v>
      </c>
      <c r="O84" s="843">
        <f>'O4 Summary by Class &amp; Accounts'!P145</f>
        <v>0</v>
      </c>
      <c r="P84" s="843">
        <f>'O4 Summary by Class &amp; Accounts'!Q145</f>
        <v>0</v>
      </c>
      <c r="Q84" s="843">
        <f>'O4 Summary by Class &amp; Accounts'!R145</f>
        <v>0</v>
      </c>
      <c r="R84" s="843">
        <f>'O4 Summary by Class &amp; Accounts'!S145</f>
        <v>0</v>
      </c>
      <c r="S84" s="843">
        <f>'O4 Summary by Class &amp; Accounts'!T145</f>
        <v>0</v>
      </c>
      <c r="T84" s="843">
        <f>'O4 Summary by Class &amp; Accounts'!U145</f>
        <v>0</v>
      </c>
      <c r="U84" s="843">
        <f>'O4 Summary by Class &amp; Accounts'!V145</f>
        <v>0</v>
      </c>
      <c r="V84" s="843">
        <f>'O4 Summary by Class &amp; Accounts'!W145</f>
        <v>0</v>
      </c>
      <c r="W84" s="731">
        <f>'O4 Summary by Class &amp; Accounts'!X145</f>
        <v>0</v>
      </c>
    </row>
    <row r="85" spans="1:24" s="707" customFormat="1" ht="20.25" customHeight="1">
      <c r="B85" s="960" t="s">
        <v>1122</v>
      </c>
      <c r="C85" s="962">
        <f>SUM(D85:W85)</f>
        <v>905999.99999999988</v>
      </c>
      <c r="D85" s="963">
        <f>SUM(D81:D84)</f>
        <v>462969.63320412853</v>
      </c>
      <c r="E85" s="963">
        <f t="shared" ref="E85:W85" si="17">SUM(E81:E84)</f>
        <v>142732.87265335096</v>
      </c>
      <c r="F85" s="963">
        <f t="shared" si="17"/>
        <v>225332.60024775277</v>
      </c>
      <c r="G85" s="963">
        <f t="shared" si="17"/>
        <v>0</v>
      </c>
      <c r="H85" s="963">
        <f t="shared" si="17"/>
        <v>0</v>
      </c>
      <c r="I85" s="963">
        <f t="shared" si="17"/>
        <v>0</v>
      </c>
      <c r="J85" s="963">
        <f t="shared" si="17"/>
        <v>67897.655480715912</v>
      </c>
      <c r="K85" s="963">
        <f t="shared" si="17"/>
        <v>3723.2966306916778</v>
      </c>
      <c r="L85" s="963">
        <f t="shared" si="17"/>
        <v>3343.9417833600792</v>
      </c>
      <c r="M85" s="963">
        <f t="shared" si="17"/>
        <v>0</v>
      </c>
      <c r="N85" s="963">
        <f t="shared" si="17"/>
        <v>0</v>
      </c>
      <c r="O85" s="963">
        <f t="shared" si="17"/>
        <v>0</v>
      </c>
      <c r="P85" s="963">
        <f t="shared" si="17"/>
        <v>0</v>
      </c>
      <c r="Q85" s="963">
        <f t="shared" si="17"/>
        <v>0</v>
      </c>
      <c r="R85" s="963">
        <f t="shared" si="17"/>
        <v>0</v>
      </c>
      <c r="S85" s="963">
        <f t="shared" si="17"/>
        <v>0</v>
      </c>
      <c r="T85" s="963">
        <f t="shared" si="17"/>
        <v>0</v>
      </c>
      <c r="U85" s="963">
        <f t="shared" si="17"/>
        <v>0</v>
      </c>
      <c r="V85" s="963">
        <f t="shared" si="17"/>
        <v>0</v>
      </c>
      <c r="W85" s="964">
        <f t="shared" si="17"/>
        <v>0</v>
      </c>
    </row>
    <row r="86" spans="1:24" s="752" customFormat="1" ht="12.75">
      <c r="B86" s="710"/>
      <c r="C86" s="858"/>
      <c r="D86" s="856"/>
      <c r="E86" s="856"/>
      <c r="F86" s="856"/>
      <c r="G86" s="856"/>
      <c r="H86" s="856"/>
      <c r="I86" s="856"/>
      <c r="J86" s="856"/>
      <c r="K86" s="856"/>
      <c r="L86" s="856"/>
      <c r="M86" s="856"/>
      <c r="N86" s="856"/>
      <c r="O86" s="856"/>
      <c r="P86" s="856"/>
      <c r="Q86" s="856"/>
      <c r="R86" s="856"/>
      <c r="S86" s="856"/>
      <c r="T86" s="856"/>
      <c r="U86" s="856"/>
      <c r="V86" s="856"/>
      <c r="W86" s="859"/>
    </row>
    <row r="87" spans="1:24" s="856" customFormat="1" ht="12.75">
      <c r="B87" s="846" t="s">
        <v>1165</v>
      </c>
      <c r="C87" s="844">
        <f>SUM(D87:W87)</f>
        <v>14398914.309999999</v>
      </c>
      <c r="D87" s="843">
        <f>D43</f>
        <v>6936486.8858051747</v>
      </c>
      <c r="E87" s="843">
        <f t="shared" ref="E87:W87" si="18">E43</f>
        <v>2053291.9492862411</v>
      </c>
      <c r="F87" s="843">
        <f t="shared" si="18"/>
        <v>4233984.0907555372</v>
      </c>
      <c r="G87" s="843">
        <f t="shared" si="18"/>
        <v>0</v>
      </c>
      <c r="H87" s="843">
        <f t="shared" si="18"/>
        <v>0</v>
      </c>
      <c r="I87" s="843">
        <f t="shared" si="18"/>
        <v>0</v>
      </c>
      <c r="J87" s="843">
        <f t="shared" si="18"/>
        <v>1065261.1751902751</v>
      </c>
      <c r="K87" s="843">
        <f t="shared" si="18"/>
        <v>58415.615624888545</v>
      </c>
      <c r="L87" s="843">
        <f t="shared" si="18"/>
        <v>51474.593337882572</v>
      </c>
      <c r="M87" s="843">
        <f t="shared" si="18"/>
        <v>0</v>
      </c>
      <c r="N87" s="843">
        <f t="shared" si="18"/>
        <v>0</v>
      </c>
      <c r="O87" s="843">
        <f t="shared" si="18"/>
        <v>0</v>
      </c>
      <c r="P87" s="843">
        <f t="shared" si="18"/>
        <v>0</v>
      </c>
      <c r="Q87" s="843">
        <f t="shared" si="18"/>
        <v>0</v>
      </c>
      <c r="R87" s="843">
        <f t="shared" si="18"/>
        <v>0</v>
      </c>
      <c r="S87" s="843">
        <f t="shared" si="18"/>
        <v>0</v>
      </c>
      <c r="T87" s="843">
        <f t="shared" si="18"/>
        <v>0</v>
      </c>
      <c r="U87" s="843">
        <f t="shared" si="18"/>
        <v>0</v>
      </c>
      <c r="V87" s="843">
        <f t="shared" si="18"/>
        <v>0</v>
      </c>
      <c r="W87" s="731">
        <f t="shared" si="18"/>
        <v>0</v>
      </c>
      <c r="X87" s="860"/>
    </row>
    <row r="88" spans="1:24" s="865" customFormat="1" ht="12.75">
      <c r="B88" s="861"/>
      <c r="C88" s="847"/>
      <c r="D88" s="862"/>
      <c r="E88" s="862"/>
      <c r="F88" s="862"/>
      <c r="G88" s="862"/>
      <c r="H88" s="862"/>
      <c r="I88" s="862"/>
      <c r="J88" s="862"/>
      <c r="K88" s="862"/>
      <c r="L88" s="862"/>
      <c r="M88" s="862"/>
      <c r="N88" s="862"/>
      <c r="O88" s="862"/>
      <c r="P88" s="862"/>
      <c r="Q88" s="862"/>
      <c r="R88" s="862"/>
      <c r="S88" s="862"/>
      <c r="T88" s="862"/>
      <c r="U88" s="862"/>
      <c r="V88" s="862"/>
      <c r="W88" s="863"/>
      <c r="X88" s="864"/>
    </row>
    <row r="89" spans="1:24" s="856" customFormat="1" ht="12.75">
      <c r="B89" s="866" t="s">
        <v>1158</v>
      </c>
      <c r="C89" s="867">
        <f>SUM(D89:W89)</f>
        <v>28609000</v>
      </c>
      <c r="D89" s="868">
        <f>'O6 Source Data for E2'!D88+'O6 Source Data for E2'!Y88</f>
        <v>14544432.641508885</v>
      </c>
      <c r="E89" s="868">
        <f>'O6 Source Data for E2'!E88+'O6 Source Data for E2'!Z88</f>
        <v>4540561.5204945132</v>
      </c>
      <c r="F89" s="868">
        <f>'O6 Source Data for E2'!F88+'O6 Source Data for E2'!AA88</f>
        <v>7232340.232109881</v>
      </c>
      <c r="G89" s="868">
        <f>'O6 Source Data for E2'!G88+'O6 Source Data for E2'!AB88</f>
        <v>0</v>
      </c>
      <c r="H89" s="868">
        <f>'O6 Source Data for E2'!H88+'O6 Source Data for E2'!AC88</f>
        <v>0</v>
      </c>
      <c r="I89" s="868">
        <f>'O6 Source Data for E2'!I88+'O6 Source Data for E2'!AD88</f>
        <v>0</v>
      </c>
      <c r="J89" s="868">
        <f>'O6 Source Data for E2'!J88+'O6 Source Data for E2'!AE88</f>
        <v>2074968.1964181636</v>
      </c>
      <c r="K89" s="868">
        <f>'O6 Source Data for E2'!K88+'O6 Source Data for E2'!AF88</f>
        <v>113784.8139205686</v>
      </c>
      <c r="L89" s="868">
        <f>'O6 Source Data for E2'!L88+'O6 Source Data for E2'!AG88</f>
        <v>102912.5955479882</v>
      </c>
      <c r="M89" s="868">
        <f>'O6 Source Data for E2'!M88+'O6 Source Data for E2'!AH88</f>
        <v>0</v>
      </c>
      <c r="N89" s="868">
        <f>'O6 Source Data for E2'!N88+'O6 Source Data for E2'!AI88</f>
        <v>0</v>
      </c>
      <c r="O89" s="868">
        <f>'O6 Source Data for E2'!O88+'O6 Source Data for E2'!AJ88</f>
        <v>0</v>
      </c>
      <c r="P89" s="868">
        <f>'O6 Source Data for E2'!P88+'O6 Source Data for E2'!AK88</f>
        <v>0</v>
      </c>
      <c r="Q89" s="868">
        <f>'O6 Source Data for E2'!Q88+'O6 Source Data for E2'!AL88</f>
        <v>0</v>
      </c>
      <c r="R89" s="868">
        <f>'O6 Source Data for E2'!R88+'O6 Source Data for E2'!AM88</f>
        <v>0</v>
      </c>
      <c r="S89" s="868">
        <f>'O6 Source Data for E2'!S88+'O6 Source Data for E2'!AN88</f>
        <v>0</v>
      </c>
      <c r="T89" s="868">
        <f>'O6 Source Data for E2'!T88+'O6 Source Data for E2'!AO88</f>
        <v>0</v>
      </c>
      <c r="U89" s="868">
        <f>'O6 Source Data for E2'!U88+'O6 Source Data for E2'!AP88</f>
        <v>0</v>
      </c>
      <c r="V89" s="868">
        <f>'O6 Source Data for E2'!V88+'O6 Source Data for E2'!AQ88</f>
        <v>0</v>
      </c>
      <c r="W89" s="869">
        <f>'O6 Source Data for E2'!W88+'O6 Source Data for E2'!AR88</f>
        <v>0</v>
      </c>
    </row>
    <row r="90" spans="1:24" s="752" customFormat="1" ht="12.75">
      <c r="C90" s="893"/>
    </row>
    <row r="91" spans="1:24" s="752" customFormat="1" ht="12.75">
      <c r="C91" s="893"/>
    </row>
    <row r="92" spans="1:24" s="1990" customFormat="1" ht="12.75">
      <c r="C92" s="1991"/>
    </row>
    <row r="93" spans="1:24" s="356" customFormat="1" ht="38.25">
      <c r="A93" s="752"/>
      <c r="B93" s="2082" t="s">
        <v>1250</v>
      </c>
      <c r="C93" s="2071" t="str">
        <f>C12</f>
        <v xml:space="preserve">Total </v>
      </c>
      <c r="D93" s="2071" t="str">
        <f t="shared" ref="D93:W93" si="19">D12</f>
        <v>Residential</v>
      </c>
      <c r="E93" s="2071" t="str">
        <f t="shared" si="19"/>
        <v>GS &lt;50</v>
      </c>
      <c r="F93" s="2071" t="str">
        <f t="shared" si="19"/>
        <v>GS&gt;50-Regular</v>
      </c>
      <c r="G93" s="2071" t="str">
        <f t="shared" si="19"/>
        <v>GS&gt; 50-TOU</v>
      </c>
      <c r="H93" s="2071" t="str">
        <f t="shared" si="19"/>
        <v>GS &gt;50-Intermediate</v>
      </c>
      <c r="I93" s="2071" t="str">
        <f t="shared" si="19"/>
        <v>Large Use &gt;5MW</v>
      </c>
      <c r="J93" s="2071" t="str">
        <f t="shared" si="19"/>
        <v>Street Light</v>
      </c>
      <c r="K93" s="2071" t="str">
        <f t="shared" si="19"/>
        <v>Sentinel</v>
      </c>
      <c r="L93" s="2071" t="str">
        <f t="shared" si="19"/>
        <v>Unmetered Scattered Load</v>
      </c>
      <c r="M93" s="2071" t="str">
        <f t="shared" si="19"/>
        <v>Embedded Distributor</v>
      </c>
      <c r="N93" s="2071" t="str">
        <f t="shared" si="19"/>
        <v>Back-up/Standby Power</v>
      </c>
      <c r="O93" s="2071" t="str">
        <f t="shared" si="19"/>
        <v>Rate Class 1</v>
      </c>
      <c r="P93" s="2071" t="str">
        <f t="shared" si="19"/>
        <v>Rate class 2</v>
      </c>
      <c r="Q93" s="2071" t="str">
        <f t="shared" si="19"/>
        <v>Rate class 3</v>
      </c>
      <c r="R93" s="2071" t="str">
        <f t="shared" si="19"/>
        <v>Rate class 4</v>
      </c>
      <c r="S93" s="2071" t="str">
        <f t="shared" si="19"/>
        <v>Rate class 5</v>
      </c>
      <c r="T93" s="2071" t="str">
        <f t="shared" si="19"/>
        <v>Rate class 6</v>
      </c>
      <c r="U93" s="2071" t="str">
        <f t="shared" si="19"/>
        <v>Rate class 7</v>
      </c>
      <c r="V93" s="2071" t="str">
        <f t="shared" si="19"/>
        <v>Rate class 8</v>
      </c>
      <c r="W93" s="2071" t="str">
        <f t="shared" si="19"/>
        <v>Rate class 9</v>
      </c>
    </row>
    <row r="94" spans="1:24" s="356" customFormat="1" ht="12.75">
      <c r="A94" s="752"/>
      <c r="B94" s="289">
        <v>1830</v>
      </c>
      <c r="C94" s="2070">
        <f t="shared" ref="C94:D99" si="20">SUMIF($A$67:$A$77,$B94,C$67:C$77)</f>
        <v>395999.99999999994</v>
      </c>
      <c r="D94" s="2070">
        <f t="shared" si="20"/>
        <v>252407.18167395069</v>
      </c>
      <c r="E94" s="2070">
        <f t="shared" ref="E94:W99" si="21">SUMIF($A$67:$A$77,$B94,E$67:E$77)</f>
        <v>70631.283868116181</v>
      </c>
      <c r="F94" s="2070">
        <f t="shared" si="21"/>
        <v>37883.181458254294</v>
      </c>
      <c r="G94" s="2070">
        <f t="shared" si="21"/>
        <v>0</v>
      </c>
      <c r="H94" s="2070">
        <f t="shared" si="21"/>
        <v>0</v>
      </c>
      <c r="I94" s="2070">
        <f t="shared" si="21"/>
        <v>0</v>
      </c>
      <c r="J94" s="2070">
        <f t="shared" si="21"/>
        <v>31688.814218660827</v>
      </c>
      <c r="K94" s="2070">
        <f t="shared" si="21"/>
        <v>1737.7161902808946</v>
      </c>
      <c r="L94" s="2070">
        <f t="shared" si="21"/>
        <v>1651.8225907371011</v>
      </c>
      <c r="M94" s="2070">
        <f t="shared" si="21"/>
        <v>0</v>
      </c>
      <c r="N94" s="2070">
        <f t="shared" si="21"/>
        <v>0</v>
      </c>
      <c r="O94" s="2070">
        <f t="shared" si="21"/>
        <v>0</v>
      </c>
      <c r="P94" s="2070">
        <f t="shared" si="21"/>
        <v>0</v>
      </c>
      <c r="Q94" s="2070">
        <f t="shared" si="21"/>
        <v>0</v>
      </c>
      <c r="R94" s="2070">
        <f t="shared" si="21"/>
        <v>0</v>
      </c>
      <c r="S94" s="2070">
        <f t="shared" si="21"/>
        <v>0</v>
      </c>
      <c r="T94" s="2070">
        <f t="shared" si="21"/>
        <v>0</v>
      </c>
      <c r="U94" s="2070">
        <f t="shared" si="21"/>
        <v>0</v>
      </c>
      <c r="V94" s="2070">
        <f t="shared" si="21"/>
        <v>0</v>
      </c>
      <c r="W94" s="2070">
        <f t="shared" si="21"/>
        <v>0</v>
      </c>
    </row>
    <row r="95" spans="1:24" s="356" customFormat="1" ht="12.75">
      <c r="A95" s="752"/>
      <c r="B95" s="289">
        <v>1835</v>
      </c>
      <c r="C95" s="2070">
        <f t="shared" si="20"/>
        <v>102000.00000000001</v>
      </c>
      <c r="D95" s="2070">
        <f t="shared" si="20"/>
        <v>54058.966920646606</v>
      </c>
      <c r="E95" s="2070">
        <f t="shared" ref="E95:R95" si="22">SUMIF($A$67:$A$77,$B95,E$67:E$77)</f>
        <v>15676.022084191391</v>
      </c>
      <c r="F95" s="2070">
        <f t="shared" si="22"/>
        <v>23720.072198527912</v>
      </c>
      <c r="G95" s="2070">
        <f t="shared" si="22"/>
        <v>0</v>
      </c>
      <c r="H95" s="2070">
        <f t="shared" si="22"/>
        <v>0</v>
      </c>
      <c r="I95" s="2070">
        <f t="shared" si="22"/>
        <v>0</v>
      </c>
      <c r="J95" s="2070">
        <f t="shared" si="22"/>
        <v>7737.1603674215839</v>
      </c>
      <c r="K95" s="2070">
        <f t="shared" si="22"/>
        <v>424.28185366906894</v>
      </c>
      <c r="L95" s="2070">
        <f t="shared" si="22"/>
        <v>383.49657554344719</v>
      </c>
      <c r="M95" s="2070">
        <f t="shared" si="22"/>
        <v>0</v>
      </c>
      <c r="N95" s="2070">
        <f t="shared" si="22"/>
        <v>0</v>
      </c>
      <c r="O95" s="2070">
        <f t="shared" si="22"/>
        <v>0</v>
      </c>
      <c r="P95" s="2070">
        <f t="shared" si="22"/>
        <v>0</v>
      </c>
      <c r="Q95" s="2070">
        <f t="shared" si="22"/>
        <v>0</v>
      </c>
      <c r="R95" s="2070">
        <f t="shared" si="22"/>
        <v>0</v>
      </c>
      <c r="S95" s="2070">
        <f t="shared" si="21"/>
        <v>0</v>
      </c>
      <c r="T95" s="2070">
        <f t="shared" si="21"/>
        <v>0</v>
      </c>
      <c r="U95" s="2070">
        <f t="shared" si="21"/>
        <v>0</v>
      </c>
      <c r="V95" s="2070">
        <f t="shared" si="21"/>
        <v>0</v>
      </c>
      <c r="W95" s="2070">
        <f t="shared" si="21"/>
        <v>0</v>
      </c>
    </row>
    <row r="96" spans="1:24" s="356" customFormat="1" ht="12.75">
      <c r="A96" s="752"/>
      <c r="B96" s="289">
        <v>1840</v>
      </c>
      <c r="C96" s="2070">
        <f t="shared" si="20"/>
        <v>98000</v>
      </c>
      <c r="D96" s="2070">
        <f t="shared" si="20"/>
        <v>47210.206281789258</v>
      </c>
      <c r="E96" s="2070">
        <f t="shared" si="21"/>
        <v>13974.846068102728</v>
      </c>
      <c r="F96" s="2070">
        <f t="shared" si="21"/>
        <v>28816.786596602968</v>
      </c>
      <c r="G96" s="2070">
        <f t="shared" si="21"/>
        <v>0</v>
      </c>
      <c r="H96" s="2070">
        <f t="shared" si="21"/>
        <v>0</v>
      </c>
      <c r="I96" s="2070">
        <f t="shared" si="21"/>
        <v>0</v>
      </c>
      <c r="J96" s="2070">
        <f t="shared" si="21"/>
        <v>7250.2407418415269</v>
      </c>
      <c r="K96" s="2070">
        <f t="shared" si="21"/>
        <v>397.58069309873395</v>
      </c>
      <c r="L96" s="2070">
        <f t="shared" si="21"/>
        <v>350.33961856478976</v>
      </c>
      <c r="M96" s="2070">
        <f t="shared" si="21"/>
        <v>0</v>
      </c>
      <c r="N96" s="2070">
        <f t="shared" si="21"/>
        <v>0</v>
      </c>
      <c r="O96" s="2070">
        <f t="shared" si="21"/>
        <v>0</v>
      </c>
      <c r="P96" s="2070">
        <f t="shared" si="21"/>
        <v>0</v>
      </c>
      <c r="Q96" s="2070">
        <f t="shared" si="21"/>
        <v>0</v>
      </c>
      <c r="R96" s="2070">
        <f t="shared" si="21"/>
        <v>0</v>
      </c>
      <c r="S96" s="2070">
        <f t="shared" si="21"/>
        <v>0</v>
      </c>
      <c r="T96" s="2070">
        <f t="shared" si="21"/>
        <v>0</v>
      </c>
      <c r="U96" s="2070">
        <f t="shared" si="21"/>
        <v>0</v>
      </c>
      <c r="V96" s="2070">
        <f t="shared" si="21"/>
        <v>0</v>
      </c>
      <c r="W96" s="2070">
        <f t="shared" si="21"/>
        <v>0</v>
      </c>
    </row>
    <row r="97" spans="1:23" s="356" customFormat="1" ht="12.75">
      <c r="A97" s="752"/>
      <c r="B97" s="289">
        <v>1845</v>
      </c>
      <c r="C97" s="2070">
        <f t="shared" si="20"/>
        <v>0</v>
      </c>
      <c r="D97" s="2070">
        <f t="shared" si="20"/>
        <v>0</v>
      </c>
      <c r="E97" s="2070">
        <f t="shared" si="21"/>
        <v>0</v>
      </c>
      <c r="F97" s="2070">
        <f t="shared" si="21"/>
        <v>0</v>
      </c>
      <c r="G97" s="2070">
        <f t="shared" si="21"/>
        <v>0</v>
      </c>
      <c r="H97" s="2070">
        <f t="shared" si="21"/>
        <v>0</v>
      </c>
      <c r="I97" s="2070">
        <f t="shared" si="21"/>
        <v>0</v>
      </c>
      <c r="J97" s="2070">
        <f t="shared" si="21"/>
        <v>0</v>
      </c>
      <c r="K97" s="2070">
        <f t="shared" si="21"/>
        <v>0</v>
      </c>
      <c r="L97" s="2070">
        <f t="shared" si="21"/>
        <v>0</v>
      </c>
      <c r="M97" s="2070">
        <f t="shared" si="21"/>
        <v>0</v>
      </c>
      <c r="N97" s="2070">
        <f t="shared" si="21"/>
        <v>0</v>
      </c>
      <c r="O97" s="2070">
        <f t="shared" si="21"/>
        <v>0</v>
      </c>
      <c r="P97" s="2070">
        <f t="shared" si="21"/>
        <v>0</v>
      </c>
      <c r="Q97" s="2070">
        <f t="shared" si="21"/>
        <v>0</v>
      </c>
      <c r="R97" s="2070">
        <f t="shared" si="21"/>
        <v>0</v>
      </c>
      <c r="S97" s="2070">
        <f t="shared" si="21"/>
        <v>0</v>
      </c>
      <c r="T97" s="2070">
        <f t="shared" si="21"/>
        <v>0</v>
      </c>
      <c r="U97" s="2070">
        <f t="shared" si="21"/>
        <v>0</v>
      </c>
      <c r="V97" s="2070">
        <f t="shared" si="21"/>
        <v>0</v>
      </c>
      <c r="W97" s="2070">
        <f t="shared" si="21"/>
        <v>0</v>
      </c>
    </row>
    <row r="98" spans="1:23" s="356" customFormat="1" ht="12.75">
      <c r="A98" s="752"/>
      <c r="B98" s="752" t="s">
        <v>563</v>
      </c>
      <c r="C98" s="2070">
        <f t="shared" si="20"/>
        <v>51000.000000000007</v>
      </c>
      <c r="D98" s="2070">
        <f t="shared" si="20"/>
        <v>27029.483862977184</v>
      </c>
      <c r="E98" s="2070">
        <f t="shared" si="21"/>
        <v>7838.0111346044014</v>
      </c>
      <c r="F98" s="2070">
        <f t="shared" si="21"/>
        <v>11860.035586076794</v>
      </c>
      <c r="G98" s="2070">
        <f t="shared" si="21"/>
        <v>0</v>
      </c>
      <c r="H98" s="2070">
        <f t="shared" si="21"/>
        <v>0</v>
      </c>
      <c r="I98" s="2070">
        <f t="shared" si="21"/>
        <v>0</v>
      </c>
      <c r="J98" s="2070">
        <f t="shared" si="21"/>
        <v>3868.5801993358136</v>
      </c>
      <c r="K98" s="2070">
        <f t="shared" si="21"/>
        <v>212.14092769136215</v>
      </c>
      <c r="L98" s="2070">
        <f t="shared" si="21"/>
        <v>191.74828931444716</v>
      </c>
      <c r="M98" s="2070">
        <f t="shared" si="21"/>
        <v>0</v>
      </c>
      <c r="N98" s="2070">
        <f t="shared" si="21"/>
        <v>0</v>
      </c>
      <c r="O98" s="2070">
        <f t="shared" si="21"/>
        <v>0</v>
      </c>
      <c r="P98" s="2070">
        <f t="shared" si="21"/>
        <v>0</v>
      </c>
      <c r="Q98" s="2070">
        <f t="shared" si="21"/>
        <v>0</v>
      </c>
      <c r="R98" s="2070">
        <f t="shared" si="21"/>
        <v>0</v>
      </c>
      <c r="S98" s="2070">
        <f t="shared" si="21"/>
        <v>0</v>
      </c>
      <c r="T98" s="2070">
        <f t="shared" si="21"/>
        <v>0</v>
      </c>
      <c r="U98" s="2070">
        <f t="shared" si="21"/>
        <v>0</v>
      </c>
      <c r="V98" s="2070">
        <f t="shared" si="21"/>
        <v>0</v>
      </c>
      <c r="W98" s="2070">
        <f t="shared" si="21"/>
        <v>0</v>
      </c>
    </row>
    <row r="99" spans="1:23" s="356" customFormat="1" ht="12.75">
      <c r="A99" s="752"/>
      <c r="B99" s="752" t="s">
        <v>564</v>
      </c>
      <c r="C99" s="2070">
        <f t="shared" si="20"/>
        <v>0</v>
      </c>
      <c r="D99" s="2070">
        <f t="shared" si="20"/>
        <v>0</v>
      </c>
      <c r="E99" s="2070">
        <f t="shared" si="21"/>
        <v>0</v>
      </c>
      <c r="F99" s="2070">
        <f t="shared" si="21"/>
        <v>0</v>
      </c>
      <c r="G99" s="2070">
        <f t="shared" si="21"/>
        <v>0</v>
      </c>
      <c r="H99" s="2070">
        <f t="shared" si="21"/>
        <v>0</v>
      </c>
      <c r="I99" s="2070">
        <f t="shared" si="21"/>
        <v>0</v>
      </c>
      <c r="J99" s="2070">
        <f t="shared" si="21"/>
        <v>0</v>
      </c>
      <c r="K99" s="2070">
        <f t="shared" si="21"/>
        <v>0</v>
      </c>
      <c r="L99" s="2070">
        <f t="shared" si="21"/>
        <v>0</v>
      </c>
      <c r="M99" s="2070">
        <f t="shared" si="21"/>
        <v>0</v>
      </c>
      <c r="N99" s="2070">
        <f t="shared" si="21"/>
        <v>0</v>
      </c>
      <c r="O99" s="2070">
        <f t="shared" si="21"/>
        <v>0</v>
      </c>
      <c r="P99" s="2070">
        <f t="shared" si="21"/>
        <v>0</v>
      </c>
      <c r="Q99" s="2070">
        <f t="shared" si="21"/>
        <v>0</v>
      </c>
      <c r="R99" s="2070">
        <f t="shared" si="21"/>
        <v>0</v>
      </c>
      <c r="S99" s="2070">
        <f t="shared" si="21"/>
        <v>0</v>
      </c>
      <c r="T99" s="2070">
        <f t="shared" si="21"/>
        <v>0</v>
      </c>
      <c r="U99" s="2070">
        <f t="shared" si="21"/>
        <v>0</v>
      </c>
      <c r="V99" s="2070">
        <f t="shared" si="21"/>
        <v>0</v>
      </c>
      <c r="W99" s="2070">
        <f t="shared" si="21"/>
        <v>0</v>
      </c>
    </row>
    <row r="100" spans="1:23" s="481" customFormat="1" ht="12.75">
      <c r="B100" s="2073" t="s">
        <v>1204</v>
      </c>
      <c r="C100" s="2074">
        <f>SUM(C94:C99)</f>
        <v>647000</v>
      </c>
      <c r="D100" s="2074">
        <f t="shared" ref="D100:W100" si="23">SUM(D94:D99)</f>
        <v>380705.83873936377</v>
      </c>
      <c r="E100" s="2074">
        <f t="shared" si="23"/>
        <v>108120.16315501468</v>
      </c>
      <c r="F100" s="2074">
        <f t="shared" si="23"/>
        <v>102280.07583946196</v>
      </c>
      <c r="G100" s="2074">
        <f t="shared" si="23"/>
        <v>0</v>
      </c>
      <c r="H100" s="2074">
        <f t="shared" si="23"/>
        <v>0</v>
      </c>
      <c r="I100" s="2074">
        <f t="shared" si="23"/>
        <v>0</v>
      </c>
      <c r="J100" s="2074">
        <f t="shared" si="23"/>
        <v>50544.795527259746</v>
      </c>
      <c r="K100" s="2074">
        <f t="shared" si="23"/>
        <v>2771.7196647400601</v>
      </c>
      <c r="L100" s="2074">
        <f t="shared" si="23"/>
        <v>2577.4070741597852</v>
      </c>
      <c r="M100" s="2074">
        <f t="shared" si="23"/>
        <v>0</v>
      </c>
      <c r="N100" s="2074">
        <f t="shared" si="23"/>
        <v>0</v>
      </c>
      <c r="O100" s="2074">
        <f t="shared" si="23"/>
        <v>0</v>
      </c>
      <c r="P100" s="2074">
        <f t="shared" si="23"/>
        <v>0</v>
      </c>
      <c r="Q100" s="2074">
        <f t="shared" si="23"/>
        <v>0</v>
      </c>
      <c r="R100" s="2074">
        <f t="shared" si="23"/>
        <v>0</v>
      </c>
      <c r="S100" s="2074">
        <f t="shared" si="23"/>
        <v>0</v>
      </c>
      <c r="T100" s="2074">
        <f t="shared" si="23"/>
        <v>0</v>
      </c>
      <c r="U100" s="2074">
        <f t="shared" si="23"/>
        <v>0</v>
      </c>
      <c r="V100" s="2074">
        <f t="shared" si="23"/>
        <v>0</v>
      </c>
      <c r="W100" s="2074">
        <f t="shared" si="23"/>
        <v>0</v>
      </c>
    </row>
    <row r="101" spans="1:23">
      <c r="C101" s="614"/>
    </row>
    <row r="102" spans="1:23">
      <c r="C102" s="614"/>
    </row>
    <row r="103" spans="1:23">
      <c r="C103" s="614"/>
    </row>
    <row r="104" spans="1:23">
      <c r="C104" s="614"/>
    </row>
    <row r="105" spans="1:23">
      <c r="C105" s="614"/>
    </row>
    <row r="106" spans="1:23">
      <c r="C106" s="614"/>
    </row>
    <row r="107" spans="1:23">
      <c r="C107" s="614"/>
    </row>
    <row r="108" spans="1:23">
      <c r="C108" s="614"/>
    </row>
    <row r="109" spans="1:23">
      <c r="C109" s="614"/>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legacyDrawing r:id="rId2"/>
  <oleObjects>
    <oleObject progId="Unknown" shapeId="40962" r:id="rId3"/>
  </oleObjects>
</worksheet>
</file>

<file path=xl/worksheets/sheet19.xml><?xml version="1.0" encoding="utf-8"?>
<worksheet xmlns="http://schemas.openxmlformats.org/spreadsheetml/2006/main" xmlns:r="http://schemas.openxmlformats.org/officeDocument/2006/relationships">
  <sheetPr codeName="Sheet30" enableFormatConditionsCalculation="0">
    <tabColor indexed="9"/>
  </sheetPr>
  <dimension ref="A1:Y112"/>
  <sheetViews>
    <sheetView workbookViewId="0">
      <selection sqref="A1:F1"/>
    </sheetView>
  </sheetViews>
  <sheetFormatPr defaultRowHeight="11.25"/>
  <cols>
    <col min="1" max="1" width="3.140625" style="15" customWidth="1"/>
    <col min="2" max="2" width="60.7109375" style="15" customWidth="1"/>
    <col min="3" max="6" width="15.7109375" style="15" customWidth="1"/>
    <col min="7" max="9" width="15.7109375" style="15" hidden="1" customWidth="1"/>
    <col min="10" max="12" width="15.7109375" style="15" customWidth="1"/>
    <col min="13" max="23" width="15.7109375" style="15" hidden="1" customWidth="1"/>
    <col min="24" max="16384" width="9.140625" style="15"/>
  </cols>
  <sheetData>
    <row r="1" spans="1:25" ht="20.25" customHeight="1">
      <c r="A1" s="2211" t="s">
        <v>967</v>
      </c>
      <c r="B1" s="2211"/>
      <c r="C1" s="2211"/>
      <c r="D1" s="2211"/>
      <c r="E1" s="2211"/>
      <c r="F1" s="2211"/>
    </row>
    <row r="2" spans="1:25" ht="18.75" customHeight="1">
      <c r="A2" s="2255" t="str">
        <f>'I1 Intro'!C9</f>
        <v>Orillia Power Distribution Corporation</v>
      </c>
      <c r="B2" s="2255"/>
      <c r="C2" s="2255"/>
      <c r="D2" s="2255"/>
      <c r="E2" s="2255"/>
    </row>
    <row r="3" spans="1:25" ht="18.75" customHeight="1">
      <c r="A3" s="2256" t="str">
        <f>'I1 Intro'!C13 &amp; "   " &amp; 'I1 Intro'!E13</f>
        <v xml:space="preserve">EB-2009-0273   </v>
      </c>
      <c r="B3" s="2256"/>
      <c r="C3" s="2256"/>
      <c r="D3" s="2256"/>
      <c r="E3" s="2256"/>
      <c r="G3" s="16"/>
    </row>
    <row r="4" spans="1:25" ht="18">
      <c r="A4" s="2257">
        <f>'I1 Intro'!C15</f>
        <v>40072</v>
      </c>
      <c r="B4" s="2257"/>
      <c r="C4" s="2257"/>
      <c r="D4" s="2257"/>
      <c r="E4" s="2257"/>
    </row>
    <row r="5" spans="1:25" ht="21" customHeight="1">
      <c r="A5" s="368" t="str">
        <f>"Sheet O3.4 Secondary Cost Pool Worksheet  - "&amp; 'I2 LDC class'!$C$17 &amp; "  " &amp;  'I2 LDC class'!$D$17</f>
        <v xml:space="preserve">Sheet O3.4 Secondary Cost Pool Worksheet  -   </v>
      </c>
      <c r="B5" s="369"/>
      <c r="C5" s="623"/>
      <c r="D5" s="623"/>
      <c r="E5" s="370"/>
    </row>
    <row r="6" spans="1:25" ht="6" customHeight="1">
      <c r="A6" s="18"/>
      <c r="B6" s="18"/>
      <c r="C6" s="624"/>
      <c r="D6" s="624"/>
      <c r="E6" s="18"/>
      <c r="F6" s="18"/>
      <c r="G6" s="18"/>
      <c r="H6" s="18"/>
      <c r="I6" s="18"/>
      <c r="J6" s="18"/>
      <c r="K6" s="18"/>
      <c r="L6" s="18"/>
      <c r="M6" s="18"/>
      <c r="N6" s="18"/>
      <c r="O6" s="18"/>
    </row>
    <row r="7" spans="1:25" ht="14.25" customHeight="1">
      <c r="A7" s="833"/>
      <c r="B7" s="833"/>
      <c r="C7" s="692"/>
      <c r="D7" s="692"/>
      <c r="E7" s="692"/>
      <c r="F7" s="692"/>
      <c r="G7" s="692"/>
      <c r="H7" s="692"/>
      <c r="I7" s="692"/>
      <c r="J7" s="692"/>
      <c r="K7" s="692"/>
      <c r="L7" s="692"/>
      <c r="M7" s="692"/>
      <c r="N7" s="692"/>
      <c r="O7" s="692"/>
      <c r="P7" s="692"/>
      <c r="Q7" s="692"/>
      <c r="R7" s="692"/>
      <c r="S7" s="692"/>
      <c r="T7" s="692"/>
      <c r="U7" s="692"/>
      <c r="V7" s="692"/>
      <c r="W7" s="692"/>
      <c r="X7" s="692"/>
    </row>
    <row r="8" spans="1:25" ht="12.75">
      <c r="A8" s="2340" t="s">
        <v>1029</v>
      </c>
      <c r="B8" s="2340"/>
      <c r="C8" s="356"/>
    </row>
    <row r="9" spans="1:25">
      <c r="A9" s="2340"/>
      <c r="B9" s="2340"/>
    </row>
    <row r="10" spans="1:25" s="926" customFormat="1" ht="12.75">
      <c r="A10" s="722"/>
      <c r="B10" s="923"/>
      <c r="C10" s="923"/>
      <c r="D10" s="379">
        <v>1</v>
      </c>
      <c r="E10" s="379">
        <v>2</v>
      </c>
      <c r="F10" s="379">
        <v>3</v>
      </c>
      <c r="G10" s="379">
        <v>4</v>
      </c>
      <c r="H10" s="379">
        <v>5</v>
      </c>
      <c r="I10" s="379">
        <v>6</v>
      </c>
      <c r="J10" s="379">
        <v>7</v>
      </c>
      <c r="K10" s="379">
        <v>8</v>
      </c>
      <c r="L10" s="379">
        <v>9</v>
      </c>
      <c r="M10" s="379">
        <v>10</v>
      </c>
      <c r="N10" s="379">
        <v>11</v>
      </c>
      <c r="O10" s="379">
        <v>12</v>
      </c>
      <c r="P10" s="379">
        <v>13</v>
      </c>
      <c r="Q10" s="379">
        <v>14</v>
      </c>
      <c r="R10" s="379">
        <v>15</v>
      </c>
      <c r="S10" s="379">
        <v>16</v>
      </c>
      <c r="T10" s="379">
        <v>17</v>
      </c>
      <c r="U10" s="379">
        <v>18</v>
      </c>
      <c r="V10" s="379">
        <v>19</v>
      </c>
      <c r="W10" s="379">
        <v>20</v>
      </c>
      <c r="X10" s="924"/>
      <c r="Y10" s="925"/>
    </row>
    <row r="11" spans="1:25" s="710" customFormat="1" ht="47.25" customHeight="1">
      <c r="A11" s="879"/>
      <c r="B11" s="903" t="s">
        <v>1074</v>
      </c>
      <c r="C11" s="709" t="s">
        <v>1122</v>
      </c>
      <c r="D11" s="708" t="str">
        <f>IF('I2 LDC class'!$D$20="",'I2 LDC class'!$C$20,'I2 LDC class'!$D$20)</f>
        <v>Residential</v>
      </c>
      <c r="E11" s="708" t="str">
        <f>IF('I2 LDC class'!$D$21="",'I2 LDC class'!$C$21,'I2 LDC class'!$D$21)</f>
        <v>GS &lt;50</v>
      </c>
      <c r="F11" s="708" t="str">
        <f>IF('I2 LDC class'!$D$22="",'I2 LDC class'!$C$22,'I2 LDC class'!$D$22)</f>
        <v>GS&gt;50-Regular</v>
      </c>
      <c r="G11" s="708" t="str">
        <f>IF('I2 LDC class'!$D$23="",'I2 LDC class'!$C$23,'I2 LDC class'!$D$23)</f>
        <v>GS&gt; 50-TOU</v>
      </c>
      <c r="H11" s="708" t="str">
        <f>IF('I2 LDC class'!$D$24="",'I2 LDC class'!$C$24,'I2 LDC class'!$D$24)</f>
        <v>GS &gt;50-Intermediate</v>
      </c>
      <c r="I11" s="708" t="str">
        <f>IF('I2 LDC class'!$D$25="",'I2 LDC class'!$C$25,'I2 LDC class'!$D$25)</f>
        <v>Large Use &gt;5MW</v>
      </c>
      <c r="J11" s="708" t="str">
        <f>IF('I2 LDC class'!$D$26="",'I2 LDC class'!$C$26,'I2 LDC class'!$D$26)</f>
        <v>Street Light</v>
      </c>
      <c r="K11" s="708" t="str">
        <f>IF('I2 LDC class'!$D$27="",'I2 LDC class'!$C$27,'I2 LDC class'!$D$27)</f>
        <v>Sentinel</v>
      </c>
      <c r="L11" s="708" t="str">
        <f>IF('I2 LDC class'!$D$28="",'I2 LDC class'!$C$28,'I2 LDC class'!$D$28)</f>
        <v>Unmetered Scattered Load</v>
      </c>
      <c r="M11" s="708" t="str">
        <f>IF('I2 LDC class'!$D$29="",'I2 LDC class'!$C$29,'I2 LDC class'!$D$29)</f>
        <v>Embedded Distributor</v>
      </c>
      <c r="N11" s="708" t="str">
        <f>IF('I2 LDC class'!$D$30="",'I2 LDC class'!$C$30,'I2 LDC class'!$D$30)</f>
        <v>Back-up/Standby Power</v>
      </c>
      <c r="O11" s="708" t="str">
        <f>IF('I2 LDC class'!$D$31="",'I2 LDC class'!$C$31,'I2 LDC class'!$D$31)</f>
        <v>Rate Class 1</v>
      </c>
      <c r="P11" s="708" t="str">
        <f>IF('I2 LDC class'!$D$32="",'I2 LDC class'!$C$32,'I2 LDC class'!$D$32)</f>
        <v>Rate class 2</v>
      </c>
      <c r="Q11" s="708" t="str">
        <f>IF('I2 LDC class'!$D$33="",'I2 LDC class'!$C$33,'I2 LDC class'!$D$33)</f>
        <v>Rate class 3</v>
      </c>
      <c r="R11" s="708" t="str">
        <f>IF('I2 LDC class'!$D$34="",'I2 LDC class'!$C$34,'I2 LDC class'!$D$34)</f>
        <v>Rate class 4</v>
      </c>
      <c r="S11" s="708" t="str">
        <f>IF('I2 LDC class'!$D$35="",'I2 LDC class'!$C$35,'I2 LDC class'!$D$35)</f>
        <v>Rate class 5</v>
      </c>
      <c r="T11" s="708" t="str">
        <f>IF('I2 LDC class'!$D$36="",'I2 LDC class'!$C$36,'I2 LDC class'!$D$36)</f>
        <v>Rate class 6</v>
      </c>
      <c r="U11" s="708" t="str">
        <f>IF('I2 LDC class'!$D$37="",'I2 LDC class'!$C$37,'I2 LDC class'!$D$37)</f>
        <v>Rate class 7</v>
      </c>
      <c r="V11" s="708" t="str">
        <f>IF('I2 LDC class'!$D$38="",'I2 LDC class'!$C$38,'I2 LDC class'!$D$38)</f>
        <v>Rate class 8</v>
      </c>
      <c r="W11" s="709" t="str">
        <f>IF('I2 LDC class'!$D$39="",'I2 LDC class'!$C$39,'I2 LDC class'!$D$39)</f>
        <v>Rate class 9</v>
      </c>
      <c r="X11" s="798"/>
    </row>
    <row r="12" spans="1:25" s="609" customFormat="1" ht="12.75">
      <c r="A12" s="874"/>
      <c r="B12" s="839" t="s">
        <v>818</v>
      </c>
      <c r="C12" s="840">
        <f>SUM(D12:W12)</f>
        <v>0</v>
      </c>
      <c r="D12" s="841">
        <f>IF(ISERROR('O7 Amortization'!G325+'O7 Amortization'!G398+'O7 Amortization'!G471+'O7 Amortization'!G544 + 'O7 Amortization'!AB325+'O7 Amortization'!AB398+'O7 Amortization'!AB471+'O7 Amortization'!AB544), "-", 'O7 Amortization'!G325+'O7 Amortization'!G398+'O7 Amortization'!G471+'O7 Amortization'!G544 + 'O7 Amortization'!AB325+'O7 Amortization'!AB398+'O7 Amortization'!AB471+'O7 Amortization'!AB544)</f>
        <v>0</v>
      </c>
      <c r="E12" s="841">
        <f>IF(ISERROR('O7 Amortization'!H325+'O7 Amortization'!H398+'O7 Amortization'!H471+'O7 Amortization'!H544 + 'O7 Amortization'!AC325+'O7 Amortization'!AC398+'O7 Amortization'!AC471+'O7 Amortization'!AC544), "-", 'O7 Amortization'!H325+'O7 Amortization'!H398+'O7 Amortization'!H471+'O7 Amortization'!H544 + 'O7 Amortization'!AC325+'O7 Amortization'!AC398+'O7 Amortization'!AC471+'O7 Amortization'!AC544)</f>
        <v>0</v>
      </c>
      <c r="F12" s="841">
        <f>IF(ISERROR('O7 Amortization'!I325+'O7 Amortization'!I398+'O7 Amortization'!I471+'O7 Amortization'!I544 + 'O7 Amortization'!AD325+'O7 Amortization'!AD398+'O7 Amortization'!AD471+'O7 Amortization'!AD544), "-", 'O7 Amortization'!I325+'O7 Amortization'!I398+'O7 Amortization'!I471+'O7 Amortization'!I544 + 'O7 Amortization'!AD325+'O7 Amortization'!AD398+'O7 Amortization'!AD471+'O7 Amortization'!AD544)</f>
        <v>0</v>
      </c>
      <c r="G12" s="841">
        <f>IF(ISERROR('O7 Amortization'!J325+'O7 Amortization'!J398+'O7 Amortization'!J471+'O7 Amortization'!J544 + 'O7 Amortization'!AE325+'O7 Amortization'!AE398+'O7 Amortization'!AE471+'O7 Amortization'!AE544), "-", 'O7 Amortization'!J325+'O7 Amortization'!J398+'O7 Amortization'!J471+'O7 Amortization'!J544 + 'O7 Amortization'!AE325+'O7 Amortization'!AE398+'O7 Amortization'!AE471+'O7 Amortization'!AE544)</f>
        <v>0</v>
      </c>
      <c r="H12" s="841">
        <f>IF(ISERROR('O7 Amortization'!K325+'O7 Amortization'!K398+'O7 Amortization'!K471+'O7 Amortization'!K544 + 'O7 Amortization'!AF325+'O7 Amortization'!AF398+'O7 Amortization'!AF471+'O7 Amortization'!AF544), "-", 'O7 Amortization'!K325+'O7 Amortization'!K398+'O7 Amortization'!K471+'O7 Amortization'!K544 + 'O7 Amortization'!AF325+'O7 Amortization'!AF398+'O7 Amortization'!AF471+'O7 Amortization'!AF544)</f>
        <v>0</v>
      </c>
      <c r="I12" s="841">
        <f>IF(ISERROR('O7 Amortization'!L325+'O7 Amortization'!L398+'O7 Amortization'!L471+'O7 Amortization'!L544 + 'O7 Amortization'!AG325+'O7 Amortization'!AG398+'O7 Amortization'!AG471+'O7 Amortization'!AG544), "-", 'O7 Amortization'!L325+'O7 Amortization'!L398+'O7 Amortization'!L471+'O7 Amortization'!L544 + 'O7 Amortization'!AG325+'O7 Amortization'!AG398+'O7 Amortization'!AG471+'O7 Amortization'!AG544)</f>
        <v>0</v>
      </c>
      <c r="J12" s="841">
        <f>IF(ISERROR('O7 Amortization'!M325+'O7 Amortization'!M398+'O7 Amortization'!M471+'O7 Amortization'!M544 + 'O7 Amortization'!AH325+'O7 Amortization'!AH398+'O7 Amortization'!AH471+'O7 Amortization'!AH544), "-", 'O7 Amortization'!M325+'O7 Amortization'!M398+'O7 Amortization'!M471+'O7 Amortization'!M544 + 'O7 Amortization'!AH325+'O7 Amortization'!AH398+'O7 Amortization'!AH471+'O7 Amortization'!AH544)</f>
        <v>0</v>
      </c>
      <c r="K12" s="841">
        <f>IF(ISERROR('O7 Amortization'!N325+'O7 Amortization'!N398+'O7 Amortization'!N471+'O7 Amortization'!N544 + 'O7 Amortization'!AI325+'O7 Amortization'!AI398+'O7 Amortization'!AI471+'O7 Amortization'!AI544), "-", 'O7 Amortization'!N325+'O7 Amortization'!N398+'O7 Amortization'!N471+'O7 Amortization'!N544 + 'O7 Amortization'!AI325+'O7 Amortization'!AI398+'O7 Amortization'!AI471+'O7 Amortization'!AI544)</f>
        <v>0</v>
      </c>
      <c r="L12" s="841">
        <f>IF(ISERROR('O7 Amortization'!O325+'O7 Amortization'!O398+'O7 Amortization'!O471+'O7 Amortization'!O544 + 'O7 Amortization'!AJ325+'O7 Amortization'!AJ398+'O7 Amortization'!AJ471+'O7 Amortization'!AJ544), "-", 'O7 Amortization'!O325+'O7 Amortization'!O398+'O7 Amortization'!O471+'O7 Amortization'!O544 + 'O7 Amortization'!AJ325+'O7 Amortization'!AJ398+'O7 Amortization'!AJ471+'O7 Amortization'!AJ544)</f>
        <v>0</v>
      </c>
      <c r="M12" s="841">
        <f>IF(ISERROR('O7 Amortization'!P325+'O7 Amortization'!P398+'O7 Amortization'!P471+'O7 Amortization'!P544 + 'O7 Amortization'!AK325+'O7 Amortization'!AK398+'O7 Amortization'!AK471+'O7 Amortization'!AK544), "-", 'O7 Amortization'!P325+'O7 Amortization'!P398+'O7 Amortization'!P471+'O7 Amortization'!P544 + 'O7 Amortization'!AK325+'O7 Amortization'!AK398+'O7 Amortization'!AK471+'O7 Amortization'!AK544)</f>
        <v>0</v>
      </c>
      <c r="N12" s="841">
        <f>IF(ISERROR('O7 Amortization'!Q325+'O7 Amortization'!Q398+'O7 Amortization'!Q471+'O7 Amortization'!Q544 + 'O7 Amortization'!AL325+'O7 Amortization'!AL398+'O7 Amortization'!AL471+'O7 Amortization'!AL544), "-", 'O7 Amortization'!Q325+'O7 Amortization'!Q398+'O7 Amortization'!Q471+'O7 Amortization'!Q544 + 'O7 Amortization'!AL325+'O7 Amortization'!AL398+'O7 Amortization'!AL471+'O7 Amortization'!AL544)</f>
        <v>0</v>
      </c>
      <c r="O12" s="841">
        <f>IF(ISERROR('O7 Amortization'!R325+'O7 Amortization'!R398+'O7 Amortization'!R471+'O7 Amortization'!R544 + 'O7 Amortization'!AM325+'O7 Amortization'!AM398+'O7 Amortization'!AM471+'O7 Amortization'!AM544), "-", 'O7 Amortization'!R325+'O7 Amortization'!R398+'O7 Amortization'!R471+'O7 Amortization'!R544 + 'O7 Amortization'!AM325+'O7 Amortization'!AM398+'O7 Amortization'!AM471+'O7 Amortization'!AM544)</f>
        <v>0</v>
      </c>
      <c r="P12" s="841">
        <f>IF(ISERROR('O7 Amortization'!S325+'O7 Amortization'!S398+'O7 Amortization'!S471+'O7 Amortization'!S544 + 'O7 Amortization'!AN325+'O7 Amortization'!AN398+'O7 Amortization'!AN471+'O7 Amortization'!AN544), "-", 'O7 Amortization'!S325+'O7 Amortization'!S398+'O7 Amortization'!S471+'O7 Amortization'!S544 + 'O7 Amortization'!AN325+'O7 Amortization'!AN398+'O7 Amortization'!AN471+'O7 Amortization'!AN544)</f>
        <v>0</v>
      </c>
      <c r="Q12" s="841">
        <f>IF(ISERROR('O7 Amortization'!T325+'O7 Amortization'!T398+'O7 Amortization'!T471+'O7 Amortization'!T544 + 'O7 Amortization'!AO325+'O7 Amortization'!AO398+'O7 Amortization'!AO471+'O7 Amortization'!AO544), "-", 'O7 Amortization'!T325+'O7 Amortization'!T398+'O7 Amortization'!T471+'O7 Amortization'!T544 + 'O7 Amortization'!AO325+'O7 Amortization'!AO398+'O7 Amortization'!AO471+'O7 Amortization'!AO544)</f>
        <v>0</v>
      </c>
      <c r="R12" s="841">
        <f>IF(ISERROR('O7 Amortization'!U325+'O7 Amortization'!U398+'O7 Amortization'!U471+'O7 Amortization'!U544 + 'O7 Amortization'!AP325+'O7 Amortization'!AP398+'O7 Amortization'!AP471+'O7 Amortization'!AP544), "-", 'O7 Amortization'!U325+'O7 Amortization'!U398+'O7 Amortization'!U471+'O7 Amortization'!U544 + 'O7 Amortization'!AP325+'O7 Amortization'!AP398+'O7 Amortization'!AP471+'O7 Amortization'!AP544)</f>
        <v>0</v>
      </c>
      <c r="S12" s="841">
        <f>IF(ISERROR('O7 Amortization'!V325+'O7 Amortization'!V398+'O7 Amortization'!V471+'O7 Amortization'!V544 + 'O7 Amortization'!AQ325+'O7 Amortization'!AQ398+'O7 Amortization'!AQ471+'O7 Amortization'!AQ544), "-", 'O7 Amortization'!V325+'O7 Amortization'!V398+'O7 Amortization'!V471+'O7 Amortization'!V544 + 'O7 Amortization'!AQ325+'O7 Amortization'!AQ398+'O7 Amortization'!AQ471+'O7 Amortization'!AQ544)</f>
        <v>0</v>
      </c>
      <c r="T12" s="841">
        <f>IF(ISERROR('O7 Amortization'!W325+'O7 Amortization'!W398+'O7 Amortization'!W471+'O7 Amortization'!W544 + 'O7 Amortization'!AR325+'O7 Amortization'!AR398+'O7 Amortization'!AR471+'O7 Amortization'!AR544), "-", 'O7 Amortization'!W325+'O7 Amortization'!W398+'O7 Amortization'!W471+'O7 Amortization'!W544 + 'O7 Amortization'!AR325+'O7 Amortization'!AR398+'O7 Amortization'!AR471+'O7 Amortization'!AR544)</f>
        <v>0</v>
      </c>
      <c r="U12" s="841">
        <f>IF(ISERROR('O7 Amortization'!X325+'O7 Amortization'!X398+'O7 Amortization'!X471+'O7 Amortization'!X544 + 'O7 Amortization'!AS325+'O7 Amortization'!AS398+'O7 Amortization'!AS471+'O7 Amortization'!AS544), "-", 'O7 Amortization'!X325+'O7 Amortization'!X398+'O7 Amortization'!X471+'O7 Amortization'!X544 + 'O7 Amortization'!AS325+'O7 Amortization'!AS398+'O7 Amortization'!AS471+'O7 Amortization'!AS544)</f>
        <v>0</v>
      </c>
      <c r="V12" s="841">
        <f>IF(ISERROR('O7 Amortization'!Y325+'O7 Amortization'!Y398+'O7 Amortization'!Y471+'O7 Amortization'!Y544 + 'O7 Amortization'!AT325+'O7 Amortization'!AT398+'O7 Amortization'!AT471+'O7 Amortization'!AT544), "-", 'O7 Amortization'!Y325+'O7 Amortization'!Y398+'O7 Amortization'!Y471+'O7 Amortization'!Y544 + 'O7 Amortization'!AT325+'O7 Amortization'!AT398+'O7 Amortization'!AT471+'O7 Amortization'!AT544)</f>
        <v>0</v>
      </c>
      <c r="W12" s="842">
        <f>IF(ISERROR('O7 Amortization'!Z325+'O7 Amortization'!Z398+'O7 Amortization'!Z471+'O7 Amortization'!Z544 + 'O7 Amortization'!AU325+'O7 Amortization'!AU398+'O7 Amortization'!AU471+'O7 Amortization'!AU544), "-", 'O7 Amortization'!Z325+'O7 Amortization'!Z398+'O7 Amortization'!Z471+'O7 Amortization'!Z544 + 'O7 Amortization'!AU325+'O7 Amortization'!AU398+'O7 Amortization'!AU471+'O7 Amortization'!AU544)</f>
        <v>0</v>
      </c>
      <c r="X12" s="696"/>
    </row>
    <row r="13" spans="1:25" s="609" customFormat="1" ht="12.75">
      <c r="A13" s="874"/>
      <c r="B13" s="839" t="s">
        <v>819</v>
      </c>
      <c r="C13" s="844">
        <f>SUM(D13:W13)</f>
        <v>153357.00000000003</v>
      </c>
      <c r="D13" s="746">
        <f>IF(ISERROR('O7 Amortization'!G329+'O7 Amortization'!G402+'O7 Amortization'!G475+'O7 Amortization'!G548 + 'O7 Amortization'!AB329+'O7 Amortization'!AB402+'O7 Amortization'!AB475+'O7 Amortization'!AB548), "-", 'O7 Amortization'!G329+'O7 Amortization'!G402+'O7 Amortization'!G475+'O7 Amortization'!G548 + 'O7 Amortization'!AB329+'O7 Amortization'!AB402+'O7 Amortization'!AB475+'O7 Amortization'!AB548)</f>
        <v>97748.505454474915</v>
      </c>
      <c r="E13" s="746">
        <f>IF(ISERROR('O7 Amortization'!H329+'O7 Amortization'!H402+'O7 Amortization'!H475+'O7 Amortization'!H548 + 'O7 Amortization'!AC329+'O7 Amortization'!AC402+'O7 Amortization'!AC475+'O7 Amortization'!AC548), "-", 'O7 Amortization'!H329+'O7 Amortization'!H402+'O7 Amortization'!H475+'O7 Amortization'!H548 + 'O7 Amortization'!AC329+'O7 Amortization'!AC402+'O7 Amortization'!AC475+'O7 Amortization'!AC548)</f>
        <v>27353.034848895695</v>
      </c>
      <c r="F13" s="746">
        <f>IF(ISERROR('O7 Amortization'!I329+'O7 Amortization'!I402+'O7 Amortization'!I475+'O7 Amortization'!I548 + 'O7 Amortization'!AD329+'O7 Amortization'!AD402+'O7 Amortization'!AD475+'O7 Amortization'!AD548), "-", 'O7 Amortization'!I329+'O7 Amortization'!I402+'O7 Amortization'!I475+'O7 Amortization'!I548 + 'O7 Amortization'!AD329+'O7 Amortization'!AD402+'O7 Amortization'!AD475+'O7 Amortization'!AD548)</f>
        <v>14670.836007306832</v>
      </c>
      <c r="G13" s="746">
        <f>IF(ISERROR('O7 Amortization'!J329+'O7 Amortization'!J402+'O7 Amortization'!J475+'O7 Amortization'!J548 + 'O7 Amortization'!AE329+'O7 Amortization'!AE402+'O7 Amortization'!AE475+'O7 Amortization'!AE548), "-", 'O7 Amortization'!J329+'O7 Amortization'!J402+'O7 Amortization'!J475+'O7 Amortization'!J548 + 'O7 Amortization'!AE329+'O7 Amortization'!AE402+'O7 Amortization'!AE475+'O7 Amortization'!AE548)</f>
        <v>0</v>
      </c>
      <c r="H13" s="746">
        <f>IF(ISERROR('O7 Amortization'!K329+'O7 Amortization'!K402+'O7 Amortization'!K475+'O7 Amortization'!K548 + 'O7 Amortization'!AF329+'O7 Amortization'!AF402+'O7 Amortization'!AF475+'O7 Amortization'!AF548), "-", 'O7 Amortization'!K329+'O7 Amortization'!K402+'O7 Amortization'!K475+'O7 Amortization'!K548 + 'O7 Amortization'!AF329+'O7 Amortization'!AF402+'O7 Amortization'!AF475+'O7 Amortization'!AF548)</f>
        <v>0</v>
      </c>
      <c r="I13" s="746">
        <f>IF(ISERROR('O7 Amortization'!L329+'O7 Amortization'!L402+'O7 Amortization'!L475+'O7 Amortization'!L548 + 'O7 Amortization'!AG329+'O7 Amortization'!AG402+'O7 Amortization'!AG475+'O7 Amortization'!AG548), "-", 'O7 Amortization'!L329+'O7 Amortization'!L402+'O7 Amortization'!L475+'O7 Amortization'!L548 + 'O7 Amortization'!AG329+'O7 Amortization'!AG402+'O7 Amortization'!AG475+'O7 Amortization'!AG548)</f>
        <v>0</v>
      </c>
      <c r="J13" s="746">
        <f>IF(ISERROR('O7 Amortization'!M329+'O7 Amortization'!M402+'O7 Amortization'!M475+'O7 Amortization'!M548 + 'O7 Amortization'!AH329+'O7 Amortization'!AH402+'O7 Amortization'!AH475+'O7 Amortization'!AH548), "-", 'O7 Amortization'!M329+'O7 Amortization'!M402+'O7 Amortization'!M475+'O7 Amortization'!M548 + 'O7 Amortization'!AH329+'O7 Amortization'!AH402+'O7 Amortization'!AH475+'O7 Amortization'!AH548)</f>
        <v>12271.973439725172</v>
      </c>
      <c r="K13" s="746">
        <f>IF(ISERROR('O7 Amortization'!N329+'O7 Amortization'!N402+'O7 Amortization'!N475+'O7 Amortization'!N548 + 'O7 Amortization'!AI329+'O7 Amortization'!AI402+'O7 Amortization'!AI475+'O7 Amortization'!AI548), "-", 'O7 Amortization'!N329+'O7 Amortization'!N402+'O7 Amortization'!N475+'O7 Amortization'!N548 + 'O7 Amortization'!AI329+'O7 Amortization'!AI402+'O7 Amortization'!AI475+'O7 Amortization'!AI548)</f>
        <v>672.95692371946245</v>
      </c>
      <c r="L13" s="746">
        <f>IF(ISERROR('O7 Amortization'!O329+'O7 Amortization'!O402+'O7 Amortization'!O475+'O7 Amortization'!O548 + 'O7 Amortization'!AJ329+'O7 Amortization'!AJ402+'O7 Amortization'!AJ475+'O7 Amortization'!AJ548), "-", 'O7 Amortization'!O329+'O7 Amortization'!O402+'O7 Amortization'!O475+'O7 Amortization'!O548 + 'O7 Amortization'!AJ329+'O7 Amortization'!AJ402+'O7 Amortization'!AJ475+'O7 Amortization'!AJ548)</f>
        <v>639.69332587795361</v>
      </c>
      <c r="M13" s="746">
        <f>IF(ISERROR('O7 Amortization'!P329+'O7 Amortization'!P402+'O7 Amortization'!P475+'O7 Amortization'!P548 + 'O7 Amortization'!AK329+'O7 Amortization'!AK402+'O7 Amortization'!AK475+'O7 Amortization'!AK548), "-", 'O7 Amortization'!P329+'O7 Amortization'!P402+'O7 Amortization'!P475+'O7 Amortization'!P548 + 'O7 Amortization'!AK329+'O7 Amortization'!AK402+'O7 Amortization'!AK475+'O7 Amortization'!AK548)</f>
        <v>0</v>
      </c>
      <c r="N13" s="746">
        <f>IF(ISERROR('O7 Amortization'!Q329+'O7 Amortization'!Q402+'O7 Amortization'!Q475+'O7 Amortization'!Q548 + 'O7 Amortization'!AL329+'O7 Amortization'!AL402+'O7 Amortization'!AL475+'O7 Amortization'!AL548), "-", 'O7 Amortization'!Q329+'O7 Amortization'!Q402+'O7 Amortization'!Q475+'O7 Amortization'!Q548 + 'O7 Amortization'!AL329+'O7 Amortization'!AL402+'O7 Amortization'!AL475+'O7 Amortization'!AL548)</f>
        <v>0</v>
      </c>
      <c r="O13" s="746">
        <f>IF(ISERROR('O7 Amortization'!R329+'O7 Amortization'!R402+'O7 Amortization'!R475+'O7 Amortization'!R548 + 'O7 Amortization'!AM329+'O7 Amortization'!AM402+'O7 Amortization'!AM475+'O7 Amortization'!AM548), "-", 'O7 Amortization'!R329+'O7 Amortization'!R402+'O7 Amortization'!R475+'O7 Amortization'!R548 + 'O7 Amortization'!AM329+'O7 Amortization'!AM402+'O7 Amortization'!AM475+'O7 Amortization'!AM548)</f>
        <v>0</v>
      </c>
      <c r="P13" s="746">
        <f>IF(ISERROR('O7 Amortization'!S329+'O7 Amortization'!S402+'O7 Amortization'!S475+'O7 Amortization'!S548 + 'O7 Amortization'!AN329+'O7 Amortization'!AN402+'O7 Amortization'!AN475+'O7 Amortization'!AN548), "-", 'O7 Amortization'!S329+'O7 Amortization'!S402+'O7 Amortization'!S475+'O7 Amortization'!S548 + 'O7 Amortization'!AN329+'O7 Amortization'!AN402+'O7 Amortization'!AN475+'O7 Amortization'!AN548)</f>
        <v>0</v>
      </c>
      <c r="Q13" s="746">
        <f>IF(ISERROR('O7 Amortization'!T329+'O7 Amortization'!T402+'O7 Amortization'!T475+'O7 Amortization'!T548 + 'O7 Amortization'!AO329+'O7 Amortization'!AO402+'O7 Amortization'!AO475+'O7 Amortization'!AO548), "-", 'O7 Amortization'!T329+'O7 Amortization'!T402+'O7 Amortization'!T475+'O7 Amortization'!T548 + 'O7 Amortization'!AO329+'O7 Amortization'!AO402+'O7 Amortization'!AO475+'O7 Amortization'!AO548)</f>
        <v>0</v>
      </c>
      <c r="R13" s="746">
        <f>IF(ISERROR('O7 Amortization'!U329+'O7 Amortization'!U402+'O7 Amortization'!U475+'O7 Amortization'!U548 + 'O7 Amortization'!AP329+'O7 Amortization'!AP402+'O7 Amortization'!AP475+'O7 Amortization'!AP548), "-", 'O7 Amortization'!U329+'O7 Amortization'!U402+'O7 Amortization'!U475+'O7 Amortization'!U548 + 'O7 Amortization'!AP329+'O7 Amortization'!AP402+'O7 Amortization'!AP475+'O7 Amortization'!AP548)</f>
        <v>0</v>
      </c>
      <c r="S13" s="746">
        <f>IF(ISERROR('O7 Amortization'!V329+'O7 Amortization'!V402+'O7 Amortization'!V475+'O7 Amortization'!V548 + 'O7 Amortization'!AQ329+'O7 Amortization'!AQ402+'O7 Amortization'!AQ475+'O7 Amortization'!AQ548), "-", 'O7 Amortization'!V329+'O7 Amortization'!V402+'O7 Amortization'!V475+'O7 Amortization'!V548 + 'O7 Amortization'!AQ329+'O7 Amortization'!AQ402+'O7 Amortization'!AQ475+'O7 Amortization'!AQ548)</f>
        <v>0</v>
      </c>
      <c r="T13" s="746">
        <f>IF(ISERROR('O7 Amortization'!W329+'O7 Amortization'!W402+'O7 Amortization'!W475+'O7 Amortization'!W548 + 'O7 Amortization'!AR329+'O7 Amortization'!AR402+'O7 Amortization'!AR475+'O7 Amortization'!AR548), "-", 'O7 Amortization'!W329+'O7 Amortization'!W402+'O7 Amortization'!W475+'O7 Amortization'!W548 + 'O7 Amortization'!AR329+'O7 Amortization'!AR402+'O7 Amortization'!AR475+'O7 Amortization'!AR548)</f>
        <v>0</v>
      </c>
      <c r="U13" s="746">
        <f>IF(ISERROR('O7 Amortization'!X329+'O7 Amortization'!X402+'O7 Amortization'!X475+'O7 Amortization'!X548 + 'O7 Amortization'!AS329+'O7 Amortization'!AS402+'O7 Amortization'!AS475+'O7 Amortization'!AS548), "-", 'O7 Amortization'!X329+'O7 Amortization'!X402+'O7 Amortization'!X475+'O7 Amortization'!X548 + 'O7 Amortization'!AS329+'O7 Amortization'!AS402+'O7 Amortization'!AS475+'O7 Amortization'!AS548)</f>
        <v>0</v>
      </c>
      <c r="V13" s="746">
        <f>IF(ISERROR('O7 Amortization'!Y329+'O7 Amortization'!Y402+'O7 Amortization'!Y475+'O7 Amortization'!Y548 + 'O7 Amortization'!AT329+'O7 Amortization'!AT402+'O7 Amortization'!AT475+'O7 Amortization'!AT548), "-", 'O7 Amortization'!Y329+'O7 Amortization'!Y402+'O7 Amortization'!Y475+'O7 Amortization'!Y548 + 'O7 Amortization'!AT329+'O7 Amortization'!AT402+'O7 Amortization'!AT475+'O7 Amortization'!AT548)</f>
        <v>0</v>
      </c>
      <c r="W13" s="747">
        <f>IF(ISERROR('O7 Amortization'!Z329+'O7 Amortization'!Z402+'O7 Amortization'!Z475+'O7 Amortization'!Z548 + 'O7 Amortization'!AU329+'O7 Amortization'!AU402+'O7 Amortization'!AU475+'O7 Amortization'!AU548), "-", 'O7 Amortization'!Z329+'O7 Amortization'!Z402+'O7 Amortization'!Z475+'O7 Amortization'!Z548 + 'O7 Amortization'!AU329+'O7 Amortization'!AU402+'O7 Amortization'!AU475+'O7 Amortization'!AU548)</f>
        <v>0</v>
      </c>
      <c r="X13" s="696"/>
    </row>
    <row r="14" spans="1:25" s="609" customFormat="1" ht="12.75">
      <c r="A14" s="874"/>
      <c r="B14" s="839" t="s">
        <v>820</v>
      </c>
      <c r="C14" s="844">
        <f>SUM(D14:W14)</f>
        <v>0</v>
      </c>
      <c r="D14" s="746">
        <f>IF(ISERROR('O7 Amortization'!G333+'O7 Amortization'!G406+'O7 Amortization'!G479+'O7 Amortization'!G552 + 'O7 Amortization'!AB333+'O7 Amortization'!AB406+'O7 Amortization'!AB479+'O7 Amortization'!AB552), "-", 'O7 Amortization'!G333+'O7 Amortization'!G406+'O7 Amortization'!G479+'O7 Amortization'!G552 + 'O7 Amortization'!AB333+'O7 Amortization'!AB406+'O7 Amortization'!AB479+'O7 Amortization'!AB552)</f>
        <v>0</v>
      </c>
      <c r="E14" s="746">
        <f>IF(ISERROR('O7 Amortization'!H333+'O7 Amortization'!H406+'O7 Amortization'!H479+'O7 Amortization'!H552 + 'O7 Amortization'!AC333+'O7 Amortization'!AC406+'O7 Amortization'!AC479+'O7 Amortization'!AC552), "-", 'O7 Amortization'!H333+'O7 Amortization'!H406+'O7 Amortization'!H479+'O7 Amortization'!H552 + 'O7 Amortization'!AC333+'O7 Amortization'!AC406+'O7 Amortization'!AC479+'O7 Amortization'!AC552)</f>
        <v>0</v>
      </c>
      <c r="F14" s="746">
        <f>IF(ISERROR('O7 Amortization'!I333+'O7 Amortization'!I406+'O7 Amortization'!I479+'O7 Amortization'!I552 + 'O7 Amortization'!AD333+'O7 Amortization'!AD406+'O7 Amortization'!AD479+'O7 Amortization'!AD552), "-", 'O7 Amortization'!I333+'O7 Amortization'!I406+'O7 Amortization'!I479+'O7 Amortization'!I552 + 'O7 Amortization'!AD333+'O7 Amortization'!AD406+'O7 Amortization'!AD479+'O7 Amortization'!AD552)</f>
        <v>0</v>
      </c>
      <c r="G14" s="746">
        <f>IF(ISERROR('O7 Amortization'!J333+'O7 Amortization'!J406+'O7 Amortization'!J479+'O7 Amortization'!J552 + 'O7 Amortization'!AE333+'O7 Amortization'!AE406+'O7 Amortization'!AE479+'O7 Amortization'!AE552), "-", 'O7 Amortization'!J333+'O7 Amortization'!J406+'O7 Amortization'!J479+'O7 Amortization'!J552 + 'O7 Amortization'!AE333+'O7 Amortization'!AE406+'O7 Amortization'!AE479+'O7 Amortization'!AE552)</f>
        <v>0</v>
      </c>
      <c r="H14" s="746">
        <f>IF(ISERROR('O7 Amortization'!K333+'O7 Amortization'!K406+'O7 Amortization'!K479+'O7 Amortization'!K552 + 'O7 Amortization'!AF333+'O7 Amortization'!AF406+'O7 Amortization'!AF479+'O7 Amortization'!AF552), "-", 'O7 Amortization'!K333+'O7 Amortization'!K406+'O7 Amortization'!K479+'O7 Amortization'!K552 + 'O7 Amortization'!AF333+'O7 Amortization'!AF406+'O7 Amortization'!AF479+'O7 Amortization'!AF552)</f>
        <v>0</v>
      </c>
      <c r="I14" s="746">
        <f>IF(ISERROR('O7 Amortization'!L333+'O7 Amortization'!L406+'O7 Amortization'!L479+'O7 Amortization'!L552 + 'O7 Amortization'!AG333+'O7 Amortization'!AG406+'O7 Amortization'!AG479+'O7 Amortization'!AG552), "-", 'O7 Amortization'!L333+'O7 Amortization'!L406+'O7 Amortization'!L479+'O7 Amortization'!L552 + 'O7 Amortization'!AG333+'O7 Amortization'!AG406+'O7 Amortization'!AG479+'O7 Amortization'!AG552)</f>
        <v>0</v>
      </c>
      <c r="J14" s="746">
        <f>IF(ISERROR('O7 Amortization'!M333+'O7 Amortization'!M406+'O7 Amortization'!M479+'O7 Amortization'!M552 + 'O7 Amortization'!AH333+'O7 Amortization'!AH406+'O7 Amortization'!AH479+'O7 Amortization'!AH552), "-", 'O7 Amortization'!M333+'O7 Amortization'!M406+'O7 Amortization'!M479+'O7 Amortization'!M552 + 'O7 Amortization'!AH333+'O7 Amortization'!AH406+'O7 Amortization'!AH479+'O7 Amortization'!AH552)</f>
        <v>0</v>
      </c>
      <c r="K14" s="746">
        <f>IF(ISERROR('O7 Amortization'!N333+'O7 Amortization'!N406+'O7 Amortization'!N479+'O7 Amortization'!N552 + 'O7 Amortization'!AI333+'O7 Amortization'!AI406+'O7 Amortization'!AI479+'O7 Amortization'!AI552), "-", 'O7 Amortization'!N333+'O7 Amortization'!N406+'O7 Amortization'!N479+'O7 Amortization'!N552 + 'O7 Amortization'!AI333+'O7 Amortization'!AI406+'O7 Amortization'!AI479+'O7 Amortization'!AI552)</f>
        <v>0</v>
      </c>
      <c r="L14" s="746">
        <f>IF(ISERROR('O7 Amortization'!O333+'O7 Amortization'!O406+'O7 Amortization'!O479+'O7 Amortization'!O552 + 'O7 Amortization'!AJ333+'O7 Amortization'!AJ406+'O7 Amortization'!AJ479+'O7 Amortization'!AJ552), "-", 'O7 Amortization'!O333+'O7 Amortization'!O406+'O7 Amortization'!O479+'O7 Amortization'!O552 + 'O7 Amortization'!AJ333+'O7 Amortization'!AJ406+'O7 Amortization'!AJ479+'O7 Amortization'!AJ552)</f>
        <v>0</v>
      </c>
      <c r="M14" s="746">
        <f>IF(ISERROR('O7 Amortization'!P333+'O7 Amortization'!P406+'O7 Amortization'!P479+'O7 Amortization'!P552 + 'O7 Amortization'!AK333+'O7 Amortization'!AK406+'O7 Amortization'!AK479+'O7 Amortization'!AK552), "-", 'O7 Amortization'!P333+'O7 Amortization'!P406+'O7 Amortization'!P479+'O7 Amortization'!P552 + 'O7 Amortization'!AK333+'O7 Amortization'!AK406+'O7 Amortization'!AK479+'O7 Amortization'!AK552)</f>
        <v>0</v>
      </c>
      <c r="N14" s="746">
        <f>IF(ISERROR('O7 Amortization'!Q333+'O7 Amortization'!Q406+'O7 Amortization'!Q479+'O7 Amortization'!Q552 + 'O7 Amortization'!AL333+'O7 Amortization'!AL406+'O7 Amortization'!AL479+'O7 Amortization'!AL552), "-", 'O7 Amortization'!Q333+'O7 Amortization'!Q406+'O7 Amortization'!Q479+'O7 Amortization'!Q552 + 'O7 Amortization'!AL333+'O7 Amortization'!AL406+'O7 Amortization'!AL479+'O7 Amortization'!AL552)</f>
        <v>0</v>
      </c>
      <c r="O14" s="746">
        <f>IF(ISERROR('O7 Amortization'!R333+'O7 Amortization'!R406+'O7 Amortization'!R479+'O7 Amortization'!R552 + 'O7 Amortization'!AM333+'O7 Amortization'!AM406+'O7 Amortization'!AM479+'O7 Amortization'!AM552), "-", 'O7 Amortization'!R333+'O7 Amortization'!R406+'O7 Amortization'!R479+'O7 Amortization'!R552 + 'O7 Amortization'!AM333+'O7 Amortization'!AM406+'O7 Amortization'!AM479+'O7 Amortization'!AM552)</f>
        <v>0</v>
      </c>
      <c r="P14" s="746">
        <f>IF(ISERROR('O7 Amortization'!S333+'O7 Amortization'!S406+'O7 Amortization'!S479+'O7 Amortization'!S552 + 'O7 Amortization'!AN333+'O7 Amortization'!AN406+'O7 Amortization'!AN479+'O7 Amortization'!AN552), "-", 'O7 Amortization'!S333+'O7 Amortization'!S406+'O7 Amortization'!S479+'O7 Amortization'!S552 + 'O7 Amortization'!AN333+'O7 Amortization'!AN406+'O7 Amortization'!AN479+'O7 Amortization'!AN552)</f>
        <v>0</v>
      </c>
      <c r="Q14" s="746">
        <f>IF(ISERROR('O7 Amortization'!T333+'O7 Amortization'!T406+'O7 Amortization'!T479+'O7 Amortization'!T552 + 'O7 Amortization'!AO333+'O7 Amortization'!AO406+'O7 Amortization'!AO479+'O7 Amortization'!AO552), "-", 'O7 Amortization'!T333+'O7 Amortization'!T406+'O7 Amortization'!T479+'O7 Amortization'!T552 + 'O7 Amortization'!AO333+'O7 Amortization'!AO406+'O7 Amortization'!AO479+'O7 Amortization'!AO552)</f>
        <v>0</v>
      </c>
      <c r="R14" s="746">
        <f>IF(ISERROR('O7 Amortization'!U333+'O7 Amortization'!U406+'O7 Amortization'!U479+'O7 Amortization'!U552 + 'O7 Amortization'!AP333+'O7 Amortization'!AP406+'O7 Amortization'!AP479+'O7 Amortization'!AP552), "-", 'O7 Amortization'!U333+'O7 Amortization'!U406+'O7 Amortization'!U479+'O7 Amortization'!U552 + 'O7 Amortization'!AP333+'O7 Amortization'!AP406+'O7 Amortization'!AP479+'O7 Amortization'!AP552)</f>
        <v>0</v>
      </c>
      <c r="S14" s="746">
        <f>IF(ISERROR('O7 Amortization'!V333+'O7 Amortization'!V406+'O7 Amortization'!V479+'O7 Amortization'!V552 + 'O7 Amortization'!AQ333+'O7 Amortization'!AQ406+'O7 Amortization'!AQ479+'O7 Amortization'!AQ552), "-", 'O7 Amortization'!V333+'O7 Amortization'!V406+'O7 Amortization'!V479+'O7 Amortization'!V552 + 'O7 Amortization'!AQ333+'O7 Amortization'!AQ406+'O7 Amortization'!AQ479+'O7 Amortization'!AQ552)</f>
        <v>0</v>
      </c>
      <c r="T14" s="746">
        <f>IF(ISERROR('O7 Amortization'!W333+'O7 Amortization'!W406+'O7 Amortization'!W479+'O7 Amortization'!W552 + 'O7 Amortization'!AR333+'O7 Amortization'!AR406+'O7 Amortization'!AR479+'O7 Amortization'!AR552), "-", 'O7 Amortization'!W333+'O7 Amortization'!W406+'O7 Amortization'!W479+'O7 Amortization'!W552 + 'O7 Amortization'!AR333+'O7 Amortization'!AR406+'O7 Amortization'!AR479+'O7 Amortization'!AR552)</f>
        <v>0</v>
      </c>
      <c r="U14" s="746">
        <f>IF(ISERROR('O7 Amortization'!X333+'O7 Amortization'!X406+'O7 Amortization'!X479+'O7 Amortization'!X552 + 'O7 Amortization'!AS333+'O7 Amortization'!AS406+'O7 Amortization'!AS479+'O7 Amortization'!AS552), "-", 'O7 Amortization'!X333+'O7 Amortization'!X406+'O7 Amortization'!X479+'O7 Amortization'!X552 + 'O7 Amortization'!AS333+'O7 Amortization'!AS406+'O7 Amortization'!AS479+'O7 Amortization'!AS552)</f>
        <v>0</v>
      </c>
      <c r="V14" s="746">
        <f>IF(ISERROR('O7 Amortization'!Y333+'O7 Amortization'!Y406+'O7 Amortization'!Y479+'O7 Amortization'!Y552 + 'O7 Amortization'!AT333+'O7 Amortization'!AT406+'O7 Amortization'!AT479+'O7 Amortization'!AT552), "-", 'O7 Amortization'!Y333+'O7 Amortization'!Y406+'O7 Amortization'!Y479+'O7 Amortization'!Y552 + 'O7 Amortization'!AT333+'O7 Amortization'!AT406+'O7 Amortization'!AT479+'O7 Amortization'!AT552)</f>
        <v>0</v>
      </c>
      <c r="W14" s="747">
        <f>IF(ISERROR('O7 Amortization'!Z333+'O7 Amortization'!Z406+'O7 Amortization'!Z479+'O7 Amortization'!Z552 + 'O7 Amortization'!AU333+'O7 Amortization'!AU406+'O7 Amortization'!AU479+'O7 Amortization'!AU552), "-", 'O7 Amortization'!Z333+'O7 Amortization'!Z406+'O7 Amortization'!Z479+'O7 Amortization'!Z552 + 'O7 Amortization'!AU333+'O7 Amortization'!AU406+'O7 Amortization'!AU479+'O7 Amortization'!AU552)</f>
        <v>0</v>
      </c>
      <c r="X14" s="696"/>
    </row>
    <row r="15" spans="1:25" s="609" customFormat="1" ht="12.75">
      <c r="A15" s="874"/>
      <c r="B15" s="839" t="s">
        <v>821</v>
      </c>
      <c r="C15" s="844">
        <f>SUM(D15:W15)</f>
        <v>0</v>
      </c>
      <c r="D15" s="746">
        <f>IF(ISERROR('O7 Amortization'!G337+'O7 Amortization'!G410+'O7 Amortization'!G483+'O7 Amortization'!G556 +'O7 Amortization'!AB337+'O7 Amortization'!AB410+'O7 Amortization'!AB483+'O7 Amortization'!AB556), "-", 'O7 Amortization'!G337+'O7 Amortization'!G410+'O7 Amortization'!G483+'O7 Amortization'!G556 +'O7 Amortization'!AB337+'O7 Amortization'!AB410+'O7 Amortization'!AB483+'O7 Amortization'!AB556)</f>
        <v>0</v>
      </c>
      <c r="E15" s="746">
        <f>IF(ISERROR('O7 Amortization'!H337+'O7 Amortization'!H410+'O7 Amortization'!H483+'O7 Amortization'!H556 +'O7 Amortization'!AC337+'O7 Amortization'!AC410+'O7 Amortization'!AC483+'O7 Amortization'!AC556), "-", 'O7 Amortization'!H337+'O7 Amortization'!H410+'O7 Amortization'!H483+'O7 Amortization'!H556 +'O7 Amortization'!AC337+'O7 Amortization'!AC410+'O7 Amortization'!AC483+'O7 Amortization'!AC556)</f>
        <v>0</v>
      </c>
      <c r="F15" s="746">
        <f>IF(ISERROR('O7 Amortization'!I337+'O7 Amortization'!I410+'O7 Amortization'!I483+'O7 Amortization'!I556 +'O7 Amortization'!AD337+'O7 Amortization'!AD410+'O7 Amortization'!AD483+'O7 Amortization'!AD556), "-", 'O7 Amortization'!I337+'O7 Amortization'!I410+'O7 Amortization'!I483+'O7 Amortization'!I556 +'O7 Amortization'!AD337+'O7 Amortization'!AD410+'O7 Amortization'!AD483+'O7 Amortization'!AD556)</f>
        <v>0</v>
      </c>
      <c r="G15" s="746">
        <f>IF(ISERROR('O7 Amortization'!J337+'O7 Amortization'!J410+'O7 Amortization'!J483+'O7 Amortization'!J556 +'O7 Amortization'!AE337+'O7 Amortization'!AE410+'O7 Amortization'!AE483+'O7 Amortization'!AE556), "-", 'O7 Amortization'!J337+'O7 Amortization'!J410+'O7 Amortization'!J483+'O7 Amortization'!J556 +'O7 Amortization'!AE337+'O7 Amortization'!AE410+'O7 Amortization'!AE483+'O7 Amortization'!AE556)</f>
        <v>0</v>
      </c>
      <c r="H15" s="746">
        <f>IF(ISERROR('O7 Amortization'!K337+'O7 Amortization'!K410+'O7 Amortization'!K483+'O7 Amortization'!K556 +'O7 Amortization'!AF337+'O7 Amortization'!AF410+'O7 Amortization'!AF483+'O7 Amortization'!AF556), "-", 'O7 Amortization'!K337+'O7 Amortization'!K410+'O7 Amortization'!K483+'O7 Amortization'!K556 +'O7 Amortization'!AF337+'O7 Amortization'!AF410+'O7 Amortization'!AF483+'O7 Amortization'!AF556)</f>
        <v>0</v>
      </c>
      <c r="I15" s="746">
        <f>IF(ISERROR('O7 Amortization'!L337+'O7 Amortization'!L410+'O7 Amortization'!L483+'O7 Amortization'!L556 +'O7 Amortization'!AG337+'O7 Amortization'!AG410+'O7 Amortization'!AG483+'O7 Amortization'!AG556), "-", 'O7 Amortization'!L337+'O7 Amortization'!L410+'O7 Amortization'!L483+'O7 Amortization'!L556 +'O7 Amortization'!AG337+'O7 Amortization'!AG410+'O7 Amortization'!AG483+'O7 Amortization'!AG556)</f>
        <v>0</v>
      </c>
      <c r="J15" s="746">
        <f>IF(ISERROR('O7 Amortization'!M337+'O7 Amortization'!M410+'O7 Amortization'!M483+'O7 Amortization'!M556 +'O7 Amortization'!AH337+'O7 Amortization'!AH410+'O7 Amortization'!AH483+'O7 Amortization'!AH556), "-", 'O7 Amortization'!M337+'O7 Amortization'!M410+'O7 Amortization'!M483+'O7 Amortization'!M556 +'O7 Amortization'!AH337+'O7 Amortization'!AH410+'O7 Amortization'!AH483+'O7 Amortization'!AH556)</f>
        <v>0</v>
      </c>
      <c r="K15" s="746">
        <f>IF(ISERROR('O7 Amortization'!N337+'O7 Amortization'!N410+'O7 Amortization'!N483+'O7 Amortization'!N556 +'O7 Amortization'!AI337+'O7 Amortization'!AI410+'O7 Amortization'!AI483+'O7 Amortization'!AI556), "-", 'O7 Amortization'!N337+'O7 Amortization'!N410+'O7 Amortization'!N483+'O7 Amortization'!N556 +'O7 Amortization'!AI337+'O7 Amortization'!AI410+'O7 Amortization'!AI483+'O7 Amortization'!AI556)</f>
        <v>0</v>
      </c>
      <c r="L15" s="746">
        <f>IF(ISERROR('O7 Amortization'!O337+'O7 Amortization'!O410+'O7 Amortization'!O483+'O7 Amortization'!O556 +'O7 Amortization'!AJ337+'O7 Amortization'!AJ410+'O7 Amortization'!AJ483+'O7 Amortization'!AJ556), "-", 'O7 Amortization'!O337+'O7 Amortization'!O410+'O7 Amortization'!O483+'O7 Amortization'!O556 +'O7 Amortization'!AJ337+'O7 Amortization'!AJ410+'O7 Amortization'!AJ483+'O7 Amortization'!AJ556)</f>
        <v>0</v>
      </c>
      <c r="M15" s="746">
        <f>IF(ISERROR('O7 Amortization'!P337+'O7 Amortization'!P410+'O7 Amortization'!P483+'O7 Amortization'!P556 +'O7 Amortization'!AK337+'O7 Amortization'!AK410+'O7 Amortization'!AK483+'O7 Amortization'!AK556), "-", 'O7 Amortization'!P337+'O7 Amortization'!P410+'O7 Amortization'!P483+'O7 Amortization'!P556 +'O7 Amortization'!AK337+'O7 Amortization'!AK410+'O7 Amortization'!AK483+'O7 Amortization'!AK556)</f>
        <v>0</v>
      </c>
      <c r="N15" s="746">
        <f>IF(ISERROR('O7 Amortization'!Q337+'O7 Amortization'!Q410+'O7 Amortization'!Q483+'O7 Amortization'!Q556 +'O7 Amortization'!AL337+'O7 Amortization'!AL410+'O7 Amortization'!AL483+'O7 Amortization'!AL556), "-", 'O7 Amortization'!Q337+'O7 Amortization'!Q410+'O7 Amortization'!Q483+'O7 Amortization'!Q556 +'O7 Amortization'!AL337+'O7 Amortization'!AL410+'O7 Amortization'!AL483+'O7 Amortization'!AL556)</f>
        <v>0</v>
      </c>
      <c r="O15" s="746">
        <f>IF(ISERROR('O7 Amortization'!R337+'O7 Amortization'!R410+'O7 Amortization'!R483+'O7 Amortization'!R556 +'O7 Amortization'!AM337+'O7 Amortization'!AM410+'O7 Amortization'!AM483+'O7 Amortization'!AM556), "-", 'O7 Amortization'!R337+'O7 Amortization'!R410+'O7 Amortization'!R483+'O7 Amortization'!R556 +'O7 Amortization'!AM337+'O7 Amortization'!AM410+'O7 Amortization'!AM483+'O7 Amortization'!AM556)</f>
        <v>0</v>
      </c>
      <c r="P15" s="746">
        <f>IF(ISERROR('O7 Amortization'!S337+'O7 Amortization'!S410+'O7 Amortization'!S483+'O7 Amortization'!S556 +'O7 Amortization'!AN337+'O7 Amortization'!AN410+'O7 Amortization'!AN483+'O7 Amortization'!AN556), "-", 'O7 Amortization'!S337+'O7 Amortization'!S410+'O7 Amortization'!S483+'O7 Amortization'!S556 +'O7 Amortization'!AN337+'O7 Amortization'!AN410+'O7 Amortization'!AN483+'O7 Amortization'!AN556)</f>
        <v>0</v>
      </c>
      <c r="Q15" s="746">
        <f>IF(ISERROR('O7 Amortization'!T337+'O7 Amortization'!T410+'O7 Amortization'!T483+'O7 Amortization'!T556 +'O7 Amortization'!AO337+'O7 Amortization'!AO410+'O7 Amortization'!AO483+'O7 Amortization'!AO556), "-", 'O7 Amortization'!T337+'O7 Amortization'!T410+'O7 Amortization'!T483+'O7 Amortization'!T556 +'O7 Amortization'!AO337+'O7 Amortization'!AO410+'O7 Amortization'!AO483+'O7 Amortization'!AO556)</f>
        <v>0</v>
      </c>
      <c r="R15" s="746">
        <f>IF(ISERROR('O7 Amortization'!U337+'O7 Amortization'!U410+'O7 Amortization'!U483+'O7 Amortization'!U556 +'O7 Amortization'!AP337+'O7 Amortization'!AP410+'O7 Amortization'!AP483+'O7 Amortization'!AP556), "-", 'O7 Amortization'!U337+'O7 Amortization'!U410+'O7 Amortization'!U483+'O7 Amortization'!U556 +'O7 Amortization'!AP337+'O7 Amortization'!AP410+'O7 Amortization'!AP483+'O7 Amortization'!AP556)</f>
        <v>0</v>
      </c>
      <c r="S15" s="746">
        <f>IF(ISERROR('O7 Amortization'!V337+'O7 Amortization'!V410+'O7 Amortization'!V483+'O7 Amortization'!V556 +'O7 Amortization'!AQ337+'O7 Amortization'!AQ410+'O7 Amortization'!AQ483+'O7 Amortization'!AQ556), "-", 'O7 Amortization'!V337+'O7 Amortization'!V410+'O7 Amortization'!V483+'O7 Amortization'!V556 +'O7 Amortization'!AQ337+'O7 Amortization'!AQ410+'O7 Amortization'!AQ483+'O7 Amortization'!AQ556)</f>
        <v>0</v>
      </c>
      <c r="T15" s="746">
        <f>IF(ISERROR('O7 Amortization'!W337+'O7 Amortization'!W410+'O7 Amortization'!W483+'O7 Amortization'!W556 +'O7 Amortization'!AR337+'O7 Amortization'!AR410+'O7 Amortization'!AR483+'O7 Amortization'!AR556), "-", 'O7 Amortization'!W337+'O7 Amortization'!W410+'O7 Amortization'!W483+'O7 Amortization'!W556 +'O7 Amortization'!AR337+'O7 Amortization'!AR410+'O7 Amortization'!AR483+'O7 Amortization'!AR556)</f>
        <v>0</v>
      </c>
      <c r="U15" s="746">
        <f>IF(ISERROR('O7 Amortization'!X337+'O7 Amortization'!X410+'O7 Amortization'!X483+'O7 Amortization'!X556 +'O7 Amortization'!AS337+'O7 Amortization'!AS410+'O7 Amortization'!AS483+'O7 Amortization'!AS556), "-", 'O7 Amortization'!X337+'O7 Amortization'!X410+'O7 Amortization'!X483+'O7 Amortization'!X556 +'O7 Amortization'!AS337+'O7 Amortization'!AS410+'O7 Amortization'!AS483+'O7 Amortization'!AS556)</f>
        <v>0</v>
      </c>
      <c r="V15" s="746">
        <f>IF(ISERROR('O7 Amortization'!Y337+'O7 Amortization'!Y410+'O7 Amortization'!Y483+'O7 Amortization'!Y556 +'O7 Amortization'!AT337+'O7 Amortization'!AT410+'O7 Amortization'!AT483+'O7 Amortization'!AT556), "-", 'O7 Amortization'!Y337+'O7 Amortization'!Y410+'O7 Amortization'!Y483+'O7 Amortization'!Y556 +'O7 Amortization'!AT337+'O7 Amortization'!AT410+'O7 Amortization'!AT483+'O7 Amortization'!AT556)</f>
        <v>0</v>
      </c>
      <c r="W15" s="747">
        <f>IF(ISERROR('O7 Amortization'!Z337+'O7 Amortization'!Z410+'O7 Amortization'!Z483+'O7 Amortization'!Z556 +'O7 Amortization'!AU337+'O7 Amortization'!AU410+'O7 Amortization'!AU483+'O7 Amortization'!AU556), "-", 'O7 Amortization'!Z337+'O7 Amortization'!Z410+'O7 Amortization'!Z483+'O7 Amortization'!Z556 +'O7 Amortization'!AU337+'O7 Amortization'!AU410+'O7 Amortization'!AU483+'O7 Amortization'!AU556)</f>
        <v>0</v>
      </c>
      <c r="X15" s="696"/>
    </row>
    <row r="16" spans="1:25" s="609" customFormat="1" ht="12.75">
      <c r="A16" s="874"/>
      <c r="B16" s="839" t="s">
        <v>839</v>
      </c>
      <c r="C16" s="844">
        <f t="shared" ref="C16:C22" si="0">SUM(D16:W16)</f>
        <v>51511.613940718591</v>
      </c>
      <c r="D16" s="843">
        <f t="shared" ref="D16:W16" si="1">IF(ISERROR(D29*(D49/D31)),0,D29*(D49/D31))</f>
        <v>32848.111735458384</v>
      </c>
      <c r="E16" s="843">
        <f t="shared" si="1"/>
        <v>9131.7738567703545</v>
      </c>
      <c r="F16" s="843">
        <f t="shared" si="1"/>
        <v>4862.7474760328178</v>
      </c>
      <c r="G16" s="843">
        <f t="shared" si="1"/>
        <v>0</v>
      </c>
      <c r="H16" s="843">
        <f t="shared" si="1"/>
        <v>0</v>
      </c>
      <c r="I16" s="843">
        <f t="shared" si="1"/>
        <v>0</v>
      </c>
      <c r="J16" s="843">
        <f t="shared" si="1"/>
        <v>4218.9586257121755</v>
      </c>
      <c r="K16" s="843">
        <f t="shared" si="1"/>
        <v>231.34729681022486</v>
      </c>
      <c r="L16" s="843">
        <f t="shared" si="1"/>
        <v>218.67494993463407</v>
      </c>
      <c r="M16" s="843">
        <f t="shared" si="1"/>
        <v>0</v>
      </c>
      <c r="N16" s="843">
        <f t="shared" si="1"/>
        <v>0</v>
      </c>
      <c r="O16" s="843">
        <f t="shared" si="1"/>
        <v>0</v>
      </c>
      <c r="P16" s="843">
        <f t="shared" si="1"/>
        <v>0</v>
      </c>
      <c r="Q16" s="843">
        <f t="shared" si="1"/>
        <v>0</v>
      </c>
      <c r="R16" s="843">
        <f t="shared" si="1"/>
        <v>0</v>
      </c>
      <c r="S16" s="843">
        <f t="shared" si="1"/>
        <v>0</v>
      </c>
      <c r="T16" s="843">
        <f t="shared" si="1"/>
        <v>0</v>
      </c>
      <c r="U16" s="843">
        <f t="shared" si="1"/>
        <v>0</v>
      </c>
      <c r="V16" s="843">
        <f t="shared" si="1"/>
        <v>0</v>
      </c>
      <c r="W16" s="731">
        <f t="shared" si="1"/>
        <v>0</v>
      </c>
      <c r="X16" s="696"/>
    </row>
    <row r="17" spans="1:24" s="609" customFormat="1" ht="12.75">
      <c r="A17" s="874"/>
      <c r="B17" s="839" t="s">
        <v>841</v>
      </c>
      <c r="C17" s="844">
        <f t="shared" si="0"/>
        <v>157693.36807327566</v>
      </c>
      <c r="D17" s="843">
        <f t="shared" ref="D17:W17" si="2">IF(ISERROR((D42/(D42+D57+D63))*D77),0,(D42/(D42+D57+D63))*D77)</f>
        <v>106324.60580864886</v>
      </c>
      <c r="E17" s="843">
        <f t="shared" si="2"/>
        <v>28987.922873087045</v>
      </c>
      <c r="F17" s="843">
        <f t="shared" si="2"/>
        <v>8897.7303530909976</v>
      </c>
      <c r="G17" s="843">
        <f t="shared" si="2"/>
        <v>0</v>
      </c>
      <c r="H17" s="843">
        <f t="shared" si="2"/>
        <v>0</v>
      </c>
      <c r="I17" s="843">
        <f t="shared" si="2"/>
        <v>0</v>
      </c>
      <c r="J17" s="843">
        <f t="shared" si="2"/>
        <v>12159.846606281591</v>
      </c>
      <c r="K17" s="843">
        <f t="shared" si="2"/>
        <v>666.80823628372048</v>
      </c>
      <c r="L17" s="843">
        <f t="shared" si="2"/>
        <v>656.45419588343975</v>
      </c>
      <c r="M17" s="843">
        <f t="shared" si="2"/>
        <v>0</v>
      </c>
      <c r="N17" s="843">
        <f t="shared" si="2"/>
        <v>0</v>
      </c>
      <c r="O17" s="843">
        <f t="shared" si="2"/>
        <v>0</v>
      </c>
      <c r="P17" s="843">
        <f t="shared" si="2"/>
        <v>0</v>
      </c>
      <c r="Q17" s="843">
        <f t="shared" si="2"/>
        <v>0</v>
      </c>
      <c r="R17" s="843">
        <f t="shared" si="2"/>
        <v>0</v>
      </c>
      <c r="S17" s="843">
        <f t="shared" si="2"/>
        <v>0</v>
      </c>
      <c r="T17" s="843">
        <f t="shared" si="2"/>
        <v>0</v>
      </c>
      <c r="U17" s="843">
        <f t="shared" si="2"/>
        <v>0</v>
      </c>
      <c r="V17" s="843">
        <f t="shared" si="2"/>
        <v>0</v>
      </c>
      <c r="W17" s="731">
        <f t="shared" si="2"/>
        <v>0</v>
      </c>
      <c r="X17" s="696"/>
    </row>
    <row r="18" spans="1:24" s="696" customFormat="1" ht="12.75">
      <c r="A18" s="828"/>
      <c r="B18" s="839" t="s">
        <v>1160</v>
      </c>
      <c r="C18" s="844">
        <f t="shared" si="0"/>
        <v>133994.01442216983</v>
      </c>
      <c r="D18" s="843">
        <f>IF(ISERROR(D86/D88*D84),0, D86/D88*D84)</f>
        <v>85560.766951145633</v>
      </c>
      <c r="E18" s="843">
        <f t="shared" ref="E18:W18" si="3">IF(ISERROR(E86/E88*E84),0, E86/E88*E84)</f>
        <v>23644.426392604881</v>
      </c>
      <c r="F18" s="843">
        <f t="shared" si="3"/>
        <v>12569.235517284456</v>
      </c>
      <c r="G18" s="843">
        <f t="shared" si="3"/>
        <v>0</v>
      </c>
      <c r="H18" s="843">
        <f t="shared" si="3"/>
        <v>0</v>
      </c>
      <c r="I18" s="843">
        <f t="shared" si="3"/>
        <v>0</v>
      </c>
      <c r="J18" s="843">
        <f t="shared" si="3"/>
        <v>11042.478491696254</v>
      </c>
      <c r="K18" s="843">
        <f t="shared" si="3"/>
        <v>605.53523787423217</v>
      </c>
      <c r="L18" s="843">
        <f t="shared" si="3"/>
        <v>571.57183156435076</v>
      </c>
      <c r="M18" s="843">
        <f t="shared" si="3"/>
        <v>0</v>
      </c>
      <c r="N18" s="843">
        <f t="shared" si="3"/>
        <v>0</v>
      </c>
      <c r="O18" s="843">
        <f t="shared" si="3"/>
        <v>0</v>
      </c>
      <c r="P18" s="843">
        <f t="shared" si="3"/>
        <v>0</v>
      </c>
      <c r="Q18" s="843">
        <f t="shared" si="3"/>
        <v>0</v>
      </c>
      <c r="R18" s="843">
        <f t="shared" si="3"/>
        <v>0</v>
      </c>
      <c r="S18" s="843">
        <f t="shared" si="3"/>
        <v>0</v>
      </c>
      <c r="T18" s="843">
        <f t="shared" si="3"/>
        <v>0</v>
      </c>
      <c r="U18" s="843">
        <f t="shared" si="3"/>
        <v>0</v>
      </c>
      <c r="V18" s="843">
        <f t="shared" si="3"/>
        <v>0</v>
      </c>
      <c r="W18" s="731">
        <f t="shared" si="3"/>
        <v>0</v>
      </c>
    </row>
    <row r="19" spans="1:24" s="696" customFormat="1" ht="12.75">
      <c r="A19" s="828"/>
      <c r="B19" s="839" t="s">
        <v>831</v>
      </c>
      <c r="C19" s="844">
        <f t="shared" si="0"/>
        <v>81482.705697447367</v>
      </c>
      <c r="D19" s="843">
        <f>IF(ISERROR(SUM(D17:D18)/D35*D33),0,SUM(D17:D17)/D35*D33)</f>
        <v>54665.074940694059</v>
      </c>
      <c r="E19" s="843">
        <f t="shared" ref="E19:W19" si="4">IF(ISERROR(SUM(E17:E18)/E35*E33),0,SUM(E17:E17)/E35*E33)</f>
        <v>15012.774147414368</v>
      </c>
      <c r="F19" s="843">
        <f t="shared" si="4"/>
        <v>4670.6690929203623</v>
      </c>
      <c r="G19" s="843">
        <f t="shared" si="4"/>
        <v>0</v>
      </c>
      <c r="H19" s="843">
        <f t="shared" si="4"/>
        <v>0</v>
      </c>
      <c r="I19" s="843">
        <f t="shared" si="4"/>
        <v>0</v>
      </c>
      <c r="J19" s="843">
        <f t="shared" si="4"/>
        <v>6438.4391798296692</v>
      </c>
      <c r="K19" s="843">
        <f t="shared" si="4"/>
        <v>350.29222743963106</v>
      </c>
      <c r="L19" s="843">
        <f t="shared" si="4"/>
        <v>345.45610914928551</v>
      </c>
      <c r="M19" s="843">
        <f t="shared" si="4"/>
        <v>0</v>
      </c>
      <c r="N19" s="843">
        <f t="shared" si="4"/>
        <v>0</v>
      </c>
      <c r="O19" s="843">
        <f t="shared" si="4"/>
        <v>0</v>
      </c>
      <c r="P19" s="843">
        <f t="shared" si="4"/>
        <v>0</v>
      </c>
      <c r="Q19" s="843">
        <f t="shared" si="4"/>
        <v>0</v>
      </c>
      <c r="R19" s="843">
        <f t="shared" si="4"/>
        <v>0</v>
      </c>
      <c r="S19" s="843">
        <f t="shared" si="4"/>
        <v>0</v>
      </c>
      <c r="T19" s="843">
        <f t="shared" si="4"/>
        <v>0</v>
      </c>
      <c r="U19" s="843">
        <f t="shared" si="4"/>
        <v>0</v>
      </c>
      <c r="V19" s="843">
        <f t="shared" si="4"/>
        <v>0</v>
      </c>
      <c r="W19" s="731">
        <f t="shared" si="4"/>
        <v>0</v>
      </c>
    </row>
    <row r="20" spans="1:24" s="696" customFormat="1" ht="12.75">
      <c r="A20" s="828"/>
      <c r="B20" s="839" t="s">
        <v>842</v>
      </c>
      <c r="C20" s="844">
        <f t="shared" si="0"/>
        <v>55145.124414858787</v>
      </c>
      <c r="D20" s="843">
        <f>IF(ISERROR('O4 Summary by Class &amp; Accounts'!E201*D51/(D27+D31)),0,('O4 Summary by Class &amp; Accounts'!E201*D51/(D27+D31)))</f>
        <v>35149.054132863319</v>
      </c>
      <c r="E20" s="843">
        <f>IF(ISERROR('O4 Summary by Class &amp; Accounts'!F201*E51/(E27+E31)),0,('O4 Summary by Class &amp; Accounts'!F201*E51/(E27+E31)))</f>
        <v>9835.7851931527166</v>
      </c>
      <c r="F20" s="843">
        <f>IF(ISERROR('O4 Summary by Class &amp; Accounts'!G201*F51/(F27+F31)),0,('O4 Summary by Class &amp; Accounts'!G201*F51/(F27+F31)))</f>
        <v>5275.4362493588515</v>
      </c>
      <c r="G20" s="843">
        <f>IF(ISERROR('O4 Summary by Class &amp; Accounts'!H201*G51/(G27+G31)),0,('O4 Summary by Class &amp; Accounts'!H201*G51/(G27+G31)))</f>
        <v>0</v>
      </c>
      <c r="H20" s="843">
        <f>IF(ISERROR('O4 Summary by Class &amp; Accounts'!I201*H51/(H27+H31)),0,('O4 Summary by Class &amp; Accounts'!I201*H51/(H27+H31)))</f>
        <v>0</v>
      </c>
      <c r="I20" s="843">
        <f>IF(ISERROR('O4 Summary by Class &amp; Accounts'!J201*I51/(I27+I31)),0,('O4 Summary by Class &amp; Accounts'!J201*I51/(I27+I31)))</f>
        <v>0</v>
      </c>
      <c r="J20" s="843">
        <f>IF(ISERROR('O4 Summary by Class &amp; Accounts'!K201*J51/(J27+J31)),0,('O4 Summary by Class &amp; Accounts'!K201*J51/(J27+J31)))</f>
        <v>4412.8373804227194</v>
      </c>
      <c r="K20" s="843">
        <f>IF(ISERROR('O4 Summary by Class &amp; Accounts'!L201*K51/(K27+K31)),0,('O4 Summary by Class &amp; Accounts'!L201*K51/(K27+K31)))</f>
        <v>241.98630179483416</v>
      </c>
      <c r="L20" s="843">
        <f>IF(ISERROR('O4 Summary by Class &amp; Accounts'!M201*L51/(L27+L31)),0,('O4 Summary by Class &amp; Accounts'!M201*L51/(L27+L31)))</f>
        <v>230.02515726634292</v>
      </c>
      <c r="M20" s="843">
        <f>IF(ISERROR('O4 Summary by Class &amp; Accounts'!N201*M51/(M27+M31)),0,('O4 Summary by Class &amp; Accounts'!N201*M51/(M27+M31)))</f>
        <v>0</v>
      </c>
      <c r="N20" s="843">
        <f>IF(ISERROR('O4 Summary by Class &amp; Accounts'!O201*N51/(N27+N31)),0,('O4 Summary by Class &amp; Accounts'!O201*N51/(N27+N31)))</f>
        <v>0</v>
      </c>
      <c r="O20" s="843">
        <f>IF(ISERROR('O4 Summary by Class &amp; Accounts'!P201*O51/(O27+O31)),0,('O4 Summary by Class &amp; Accounts'!P201*O51/(O27+O31)))</f>
        <v>0</v>
      </c>
      <c r="P20" s="843">
        <f>IF(ISERROR('O4 Summary by Class &amp; Accounts'!Q201*P51/(P27+P31)),0,('O4 Summary by Class &amp; Accounts'!Q201*P51/(P27+P31)))</f>
        <v>0</v>
      </c>
      <c r="Q20" s="843">
        <f>IF(ISERROR('O4 Summary by Class &amp; Accounts'!R201*Q51/(Q27+Q31)),0,('O4 Summary by Class &amp; Accounts'!R201*Q51/(Q27+Q31)))</f>
        <v>0</v>
      </c>
      <c r="R20" s="843">
        <f>IF(ISERROR('O4 Summary by Class &amp; Accounts'!S201*R51/(R27+R31)),0,('O4 Summary by Class &amp; Accounts'!S201*R51/(R27+R31)))</f>
        <v>0</v>
      </c>
      <c r="S20" s="843">
        <f>IF(ISERROR('O4 Summary by Class &amp; Accounts'!T201*S51/(S27+S31)),0,('O4 Summary by Class &amp; Accounts'!T201*S51/(S27+S31)))</f>
        <v>0</v>
      </c>
      <c r="T20" s="843">
        <f>IF(ISERROR('O4 Summary by Class &amp; Accounts'!U201*T51/(T27+T31)),0,('O4 Summary by Class &amp; Accounts'!U201*T51/(T27+T31)))</f>
        <v>0</v>
      </c>
      <c r="U20" s="843">
        <f>IF(ISERROR('O4 Summary by Class &amp; Accounts'!V201*U51/(U27+U31)),0,('O4 Summary by Class &amp; Accounts'!V201*U51/(U27+U31)))</f>
        <v>0</v>
      </c>
      <c r="V20" s="843">
        <f>IF(ISERROR('O4 Summary by Class &amp; Accounts'!W201*V51/(V27+V31)),0,('O4 Summary by Class &amp; Accounts'!W201*V51/(V27+V31)))</f>
        <v>0</v>
      </c>
      <c r="W20" s="731">
        <f>IF(ISERROR('O4 Summary by Class &amp; Accounts'!X201*W51/(W27+W31)),0,('O4 Summary by Class &amp; Accounts'!X201*W51/(W27+W31)))</f>
        <v>0</v>
      </c>
    </row>
    <row r="21" spans="1:24" s="696" customFormat="1" ht="12.75">
      <c r="A21" s="828"/>
      <c r="B21" s="839" t="s">
        <v>843</v>
      </c>
      <c r="C21" s="844">
        <f t="shared" si="0"/>
        <v>118720.9973206322</v>
      </c>
      <c r="D21" s="843">
        <f>IF(ISERROR('O4 Summary by Class &amp; Accounts'!E199*D51/(D27+D31)),0,('O4 Summary by Class &amp; Accounts'!E199*D51/(D27+D31)))</f>
        <v>75671.798836417729</v>
      </c>
      <c r="E21" s="843">
        <f>IF(ISERROR('O4 Summary by Class &amp; Accounts'!F199*E51/(E27+E31)),0,('O4 Summary by Class &amp; Accounts'!F199*E51/(E27+E31)))</f>
        <v>21175.294098129885</v>
      </c>
      <c r="F21" s="843">
        <f>IF(ISERROR('O4 Summary by Class &amp; Accounts'!G199*F51/(F27+F31)),0,('O4 Summary by Class &amp; Accounts'!G199*F51/(F27+F31)))</f>
        <v>11357.396677783923</v>
      </c>
      <c r="G21" s="843">
        <f>IF(ISERROR('O4 Summary by Class &amp; Accounts'!H199*G51/(G27+G31)),0,('O4 Summary by Class &amp; Accounts'!H199*G51/(G27+G31)))</f>
        <v>0</v>
      </c>
      <c r="H21" s="843">
        <f>IF(ISERROR('O4 Summary by Class &amp; Accounts'!I199*H51/(H27+H31)),0,('O4 Summary by Class &amp; Accounts'!I199*H51/(H27+H31)))</f>
        <v>0</v>
      </c>
      <c r="I21" s="843">
        <f>IF(ISERROR('O4 Summary by Class &amp; Accounts'!J199*I51/(I27+I31)),0,('O4 Summary by Class &amp; Accounts'!J199*I51/(I27+I31)))</f>
        <v>0</v>
      </c>
      <c r="J21" s="843">
        <f>IF(ISERROR('O4 Summary by Class &amp; Accounts'!K199*J51/(J27+J31)),0,('O4 Summary by Class &amp; Accounts'!K199*J51/(J27+J31)))</f>
        <v>9500.3222927970783</v>
      </c>
      <c r="K21" s="843">
        <f>IF(ISERROR('O4 Summary by Class &amp; Accounts'!L199*K51/(K27+K31)),0,('O4 Summary by Class &amp; Accounts'!L199*K51/(K27+K31)))</f>
        <v>520.96817972312431</v>
      </c>
      <c r="L21" s="843">
        <f>IF(ISERROR('O4 Summary by Class &amp; Accounts'!M199*L51/(L27+L31)),0,('O4 Summary by Class &amp; Accounts'!M199*L51/(L27+L31)))</f>
        <v>495.21723578045237</v>
      </c>
      <c r="M21" s="843">
        <f>IF(ISERROR('O4 Summary by Class &amp; Accounts'!N199*M51/(M27+M31)),0,('O4 Summary by Class &amp; Accounts'!N199*M51/(M27+M31)))</f>
        <v>0</v>
      </c>
      <c r="N21" s="843">
        <f>IF(ISERROR('O4 Summary by Class &amp; Accounts'!O199*N51/(N27+N31)),0,('O4 Summary by Class &amp; Accounts'!O199*N51/(N27+N31)))</f>
        <v>0</v>
      </c>
      <c r="O21" s="843">
        <f>IF(ISERROR('O4 Summary by Class &amp; Accounts'!P199*O51/(O27+O31)),0,('O4 Summary by Class &amp; Accounts'!P199*O51/(O27+O31)))</f>
        <v>0</v>
      </c>
      <c r="P21" s="843">
        <f>IF(ISERROR('O4 Summary by Class &amp; Accounts'!Q199*P51/(P27+P31)),0,('O4 Summary by Class &amp; Accounts'!Q199*P51/(P27+P31)))</f>
        <v>0</v>
      </c>
      <c r="Q21" s="843">
        <f>IF(ISERROR('O4 Summary by Class &amp; Accounts'!R199*Q51/(Q27+Q31)),0,('O4 Summary by Class &amp; Accounts'!R199*Q51/(Q27+Q31)))</f>
        <v>0</v>
      </c>
      <c r="R21" s="843">
        <f>IF(ISERROR('O4 Summary by Class &amp; Accounts'!S199*R51/(R27+R31)),0,('O4 Summary by Class &amp; Accounts'!S199*R51/(R27+R31)))</f>
        <v>0</v>
      </c>
      <c r="S21" s="843">
        <f>IF(ISERROR('O4 Summary by Class &amp; Accounts'!T199*S51/(S27+S31)),0,('O4 Summary by Class &amp; Accounts'!T199*S51/(S27+S31)))</f>
        <v>0</v>
      </c>
      <c r="T21" s="843">
        <f>IF(ISERROR('O4 Summary by Class &amp; Accounts'!U199*T51/(T27+T31)),0,('O4 Summary by Class &amp; Accounts'!U199*T51/(T27+T31)))</f>
        <v>0</v>
      </c>
      <c r="U21" s="843">
        <f>IF(ISERROR('O4 Summary by Class &amp; Accounts'!V199*U51/(U27+U31)),0,('O4 Summary by Class &amp; Accounts'!V199*U51/(U27+U31)))</f>
        <v>0</v>
      </c>
      <c r="V21" s="843">
        <f>IF(ISERROR('O4 Summary by Class &amp; Accounts'!W199*V51/(V27+V31)),0,('O4 Summary by Class &amp; Accounts'!W199*V51/(V27+V31)))</f>
        <v>0</v>
      </c>
      <c r="W21" s="731">
        <f>IF(ISERROR('O4 Summary by Class &amp; Accounts'!X199*W51/(W27+W31)),0,('O4 Summary by Class &amp; Accounts'!X199*W51/(W27+W31)))</f>
        <v>0</v>
      </c>
    </row>
    <row r="22" spans="1:24" s="696" customFormat="1" ht="12.75">
      <c r="A22" s="828"/>
      <c r="B22" s="839" t="s">
        <v>844</v>
      </c>
      <c r="C22" s="844">
        <f t="shared" si="0"/>
        <v>131648.14500670129</v>
      </c>
      <c r="D22" s="843">
        <f>IF(ISERROR(D51/(D27+D31)*'O1 Revenue to cost|RR'!D33),0,(D51/(D27+D31)*'O1 Revenue to cost|RR'!D33))</f>
        <v>83911.457711477429</v>
      </c>
      <c r="E22" s="843">
        <f>IF(ISERROR(E51/(E27+E31)*'O1 Revenue to cost|RR'!E33),0,(E51/(E27+E31)*'O1 Revenue to cost|RR'!E33))</f>
        <v>23481.003789594051</v>
      </c>
      <c r="F22" s="843">
        <f>IF(ISERROR(F51/(F27+F31)*'O1 Revenue to cost|RR'!F33),0,(F51/(F27+F31)*'O1 Revenue to cost|RR'!F33))</f>
        <v>12594.067085685458</v>
      </c>
      <c r="G22" s="843">
        <f>IF(ISERROR(G51/(G27+G31)*'O1 Revenue to cost|RR'!G33),0,(G51/(G27+G31)*'O1 Revenue to cost|RR'!G33))</f>
        <v>0</v>
      </c>
      <c r="H22" s="843">
        <f>IF(ISERROR(H51/(H27+H31)*'O1 Revenue to cost|RR'!H33),0,(H51/(H27+H31)*'O1 Revenue to cost|RR'!H33))</f>
        <v>0</v>
      </c>
      <c r="I22" s="843">
        <f>IF(ISERROR(I51/(I27+I31)*'O1 Revenue to cost|RR'!I33),0,(I51/(I27+I31)*'O1 Revenue to cost|RR'!I33))</f>
        <v>0</v>
      </c>
      <c r="J22" s="843">
        <f>IF(ISERROR(J51/(J27+J31)*'O1 Revenue to cost|RR'!J33),0,(J51/(J27+J31)*'O1 Revenue to cost|RR'!J33))</f>
        <v>10534.781841789591</v>
      </c>
      <c r="K22" s="843">
        <f>IF(ISERROR(K51/(K27+K31)*'O1 Revenue to cost|RR'!K33),0,(K51/(K27+K31)*'O1 Revenue to cost|RR'!K33))</f>
        <v>577.69472979442355</v>
      </c>
      <c r="L22" s="843">
        <f>IF(ISERROR(L51/(L27+L31)*'O1 Revenue to cost|RR'!L33),0,(L51/(L27+L31)*'O1 Revenue to cost|RR'!L33))</f>
        <v>549.13984836036093</v>
      </c>
      <c r="M22" s="843">
        <f>IF(ISERROR(M51/(M27+M31)*'O1 Revenue to cost|RR'!M33),0,(M51/(M27+M31)*'O1 Revenue to cost|RR'!M33))</f>
        <v>0</v>
      </c>
      <c r="N22" s="843">
        <f>IF(ISERROR(N51/(N27+N31)*'O1 Revenue to cost|RR'!N33),0,(N51/(N27+N31)*'O1 Revenue to cost|RR'!N33))</f>
        <v>0</v>
      </c>
      <c r="O22" s="843">
        <f>IF(ISERROR(O51/(O27+O31)*'O1 Revenue to cost|RR'!O33),0,(O51/(O27+O31)*'O1 Revenue to cost|RR'!O33))</f>
        <v>0</v>
      </c>
      <c r="P22" s="843">
        <f>IF(ISERROR(P51/(P27+P31)*'O1 Revenue to cost|RR'!P33),0,(P51/(P27+P31)*'O1 Revenue to cost|RR'!P33))</f>
        <v>0</v>
      </c>
      <c r="Q22" s="843">
        <f>IF(ISERROR(Q51/(Q27+Q31)*'O1 Revenue to cost|RR'!Q33),0,(Q51/(Q27+Q31)*'O1 Revenue to cost|RR'!Q33))</f>
        <v>0</v>
      </c>
      <c r="R22" s="843">
        <f>IF(ISERROR(R51/(R27+R31)*'O1 Revenue to cost|RR'!R33),0,(R51/(R27+R31)*'O1 Revenue to cost|RR'!R33))</f>
        <v>0</v>
      </c>
      <c r="S22" s="843">
        <f>IF(ISERROR(S51/(S27+S31)*'O1 Revenue to cost|RR'!S33),0,(S51/(S27+S31)*'O1 Revenue to cost|RR'!S33))</f>
        <v>0</v>
      </c>
      <c r="T22" s="843">
        <f>IF(ISERROR(T51/(T27+T31)*'O1 Revenue to cost|RR'!T33),0,(T51/(T27+T31)*'O1 Revenue to cost|RR'!T33))</f>
        <v>0</v>
      </c>
      <c r="U22" s="843">
        <f>IF(ISERROR(U51/(U27+U31)*'O1 Revenue to cost|RR'!U33),0,(U51/(U27+U31)*'O1 Revenue to cost|RR'!U33))</f>
        <v>0</v>
      </c>
      <c r="V22" s="843">
        <f>IF(ISERROR(V51/(V27+V31)*'O1 Revenue to cost|RR'!V33),0,(V51/(V27+V31)*'O1 Revenue to cost|RR'!V33))</f>
        <v>0</v>
      </c>
      <c r="W22" s="731">
        <f>IF(ISERROR(W51/(W27+W31)*'O1 Revenue to cost|RR'!W33),0,(W51/(W27+W31)*'O1 Revenue to cost|RR'!W33))</f>
        <v>0</v>
      </c>
    </row>
    <row r="23" spans="1:24" s="1059" customFormat="1" ht="21" customHeight="1">
      <c r="B23" s="978" t="s">
        <v>1204</v>
      </c>
      <c r="C23" s="1787">
        <f>IF(SUM(C12:C22)=SUM(D23:W23), SUM(C12:C22), "Error - Please Revise")</f>
        <v>883552.96887580375</v>
      </c>
      <c r="D23" s="980">
        <f>SUM(D12:D22)</f>
        <v>571879.37557118025</v>
      </c>
      <c r="E23" s="980">
        <f t="shared" ref="E23:W23" si="5">SUM(E12:E22)</f>
        <v>158622.015199649</v>
      </c>
      <c r="F23" s="980">
        <f t="shared" si="5"/>
        <v>74898.118459463702</v>
      </c>
      <c r="G23" s="980">
        <f t="shared" si="5"/>
        <v>0</v>
      </c>
      <c r="H23" s="980">
        <f t="shared" si="5"/>
        <v>0</v>
      </c>
      <c r="I23" s="980">
        <f t="shared" si="5"/>
        <v>0</v>
      </c>
      <c r="J23" s="980">
        <f t="shared" si="5"/>
        <v>70579.637858254253</v>
      </c>
      <c r="K23" s="980">
        <f t="shared" si="5"/>
        <v>3867.5891334396529</v>
      </c>
      <c r="L23" s="980">
        <f t="shared" si="5"/>
        <v>3706.2326538168199</v>
      </c>
      <c r="M23" s="980">
        <f t="shared" si="5"/>
        <v>0</v>
      </c>
      <c r="N23" s="980">
        <f t="shared" si="5"/>
        <v>0</v>
      </c>
      <c r="O23" s="980">
        <f t="shared" si="5"/>
        <v>0</v>
      </c>
      <c r="P23" s="980">
        <f t="shared" si="5"/>
        <v>0</v>
      </c>
      <c r="Q23" s="980">
        <f t="shared" si="5"/>
        <v>0</v>
      </c>
      <c r="R23" s="980">
        <f t="shared" si="5"/>
        <v>0</v>
      </c>
      <c r="S23" s="980">
        <f t="shared" si="5"/>
        <v>0</v>
      </c>
      <c r="T23" s="980">
        <f t="shared" si="5"/>
        <v>0</v>
      </c>
      <c r="U23" s="980">
        <f t="shared" si="5"/>
        <v>0</v>
      </c>
      <c r="V23" s="980">
        <f t="shared" si="5"/>
        <v>0</v>
      </c>
      <c r="W23" s="981">
        <f t="shared" si="5"/>
        <v>0</v>
      </c>
      <c r="X23" s="1060"/>
    </row>
    <row r="24" spans="1:24" s="609" customFormat="1" ht="12.75">
      <c r="B24" s="846"/>
      <c r="C24" s="844"/>
      <c r="D24" s="843"/>
      <c r="E24" s="843"/>
      <c r="F24" s="843"/>
      <c r="G24" s="843"/>
      <c r="H24" s="843"/>
      <c r="I24" s="843"/>
      <c r="J24" s="843"/>
      <c r="K24" s="843"/>
      <c r="L24" s="843"/>
      <c r="M24" s="843"/>
      <c r="N24" s="843"/>
      <c r="O24" s="843"/>
      <c r="P24" s="843"/>
      <c r="Q24" s="843"/>
      <c r="R24" s="843"/>
      <c r="S24" s="843"/>
      <c r="T24" s="843"/>
      <c r="U24" s="843"/>
      <c r="V24" s="843"/>
      <c r="W24" s="731"/>
      <c r="X24" s="696"/>
    </row>
    <row r="25" spans="1:24" s="609" customFormat="1" ht="12.75">
      <c r="B25" s="846" t="s">
        <v>1016</v>
      </c>
      <c r="C25" s="844">
        <f>SUM(D25:W25)</f>
        <v>6187500</v>
      </c>
      <c r="D25" s="843">
        <f>SUM('O4 Summary by Class &amp; Accounts'!E60:E73)+SUM('O4 Summary by Class &amp; Accounts'!E74:E76)+SUM('O4 Summary by Class &amp; Accounts'!E77) +SUM('O4 Summary by Class &amp; Accounts'!E79:E80)</f>
        <v>3099953.4179031756</v>
      </c>
      <c r="E25" s="843">
        <f>SUM('O4 Summary by Class &amp; Accounts'!F60:F73)+SUM('O4 Summary by Class &amp; Accounts'!F74:F76)+SUM('O4 Summary by Class &amp; Accounts'!F77) +SUM('O4 Summary by Class &amp; Accounts'!F79:F80)</f>
        <v>1066200.6481675906</v>
      </c>
      <c r="F25" s="843">
        <f>SUM('O4 Summary by Class &amp; Accounts'!G60:G73)+SUM('O4 Summary by Class &amp; Accounts'!G74:G76)+SUM('O4 Summary by Class &amp; Accounts'!G77) +SUM('O4 Summary by Class &amp; Accounts'!G79:G80)</f>
        <v>1544444.8964134022</v>
      </c>
      <c r="G25" s="843">
        <f>SUM('O4 Summary by Class &amp; Accounts'!H60:H73)+SUM('O4 Summary by Class &amp; Accounts'!H74:H76)+SUM('O4 Summary by Class &amp; Accounts'!H77) +SUM('O4 Summary by Class &amp; Accounts'!H79:H80)</f>
        <v>0</v>
      </c>
      <c r="H25" s="843">
        <f>SUM('O4 Summary by Class &amp; Accounts'!I60:I73)+SUM('O4 Summary by Class &amp; Accounts'!I74:I76)+SUM('O4 Summary by Class &amp; Accounts'!I77) +SUM('O4 Summary by Class &amp; Accounts'!I79:I80)</f>
        <v>0</v>
      </c>
      <c r="I25" s="843">
        <f>SUM('O4 Summary by Class &amp; Accounts'!J60:J73)+SUM('O4 Summary by Class &amp; Accounts'!J74:J76)+SUM('O4 Summary by Class &amp; Accounts'!J77) +SUM('O4 Summary by Class &amp; Accounts'!J79:J80)</f>
        <v>0</v>
      </c>
      <c r="J25" s="843">
        <f>SUM('O4 Summary by Class &amp; Accounts'!K60:K73)+SUM('O4 Summary by Class &amp; Accounts'!K74:K76)+SUM('O4 Summary by Class &amp; Accounts'!K77) +SUM('O4 Summary by Class &amp; Accounts'!K79:K80)</f>
        <v>431737.48985434702</v>
      </c>
      <c r="K25" s="843">
        <f>SUM('O4 Summary by Class &amp; Accounts'!L60:L73)+SUM('O4 Summary by Class &amp; Accounts'!L74:L76)+SUM('O4 Summary by Class &amp; Accounts'!L77) +SUM('O4 Summary by Class &amp; Accounts'!L79:L80)</f>
        <v>23689.490912913076</v>
      </c>
      <c r="L25" s="843">
        <f>SUM('O4 Summary by Class &amp; Accounts'!M60:M73)+SUM('O4 Summary by Class &amp; Accounts'!M74:M76)+SUM('O4 Summary by Class &amp; Accounts'!M77) +SUM('O4 Summary by Class &amp; Accounts'!M79:M80)</f>
        <v>21474.056748571678</v>
      </c>
      <c r="M25" s="843">
        <f>SUM('O4 Summary by Class &amp; Accounts'!N60:N73)+SUM('O4 Summary by Class &amp; Accounts'!N74:N76)+SUM('O4 Summary by Class &amp; Accounts'!N77) +SUM('O4 Summary by Class &amp; Accounts'!N79:N80)</f>
        <v>0</v>
      </c>
      <c r="N25" s="843">
        <f>SUM('O4 Summary by Class &amp; Accounts'!O60:O73)+SUM('O4 Summary by Class &amp; Accounts'!O74:O76)+SUM('O4 Summary by Class &amp; Accounts'!O77) +SUM('O4 Summary by Class &amp; Accounts'!O79:O80)</f>
        <v>0</v>
      </c>
      <c r="O25" s="843">
        <f>SUM('O4 Summary by Class &amp; Accounts'!P60:P73)+SUM('O4 Summary by Class &amp; Accounts'!P74:P76)+SUM('O4 Summary by Class &amp; Accounts'!P77) +SUM('O4 Summary by Class &amp; Accounts'!P79:P80)</f>
        <v>0</v>
      </c>
      <c r="P25" s="843">
        <f>SUM('O4 Summary by Class &amp; Accounts'!Q60:Q73)+SUM('O4 Summary by Class &amp; Accounts'!Q74:Q76)+SUM('O4 Summary by Class &amp; Accounts'!Q77) +SUM('O4 Summary by Class &amp; Accounts'!Q79:Q80)</f>
        <v>0</v>
      </c>
      <c r="Q25" s="843">
        <f>SUM('O4 Summary by Class &amp; Accounts'!R60:R73)+SUM('O4 Summary by Class &amp; Accounts'!R74:R76)+SUM('O4 Summary by Class &amp; Accounts'!R77) +SUM('O4 Summary by Class &amp; Accounts'!R79:R80)</f>
        <v>0</v>
      </c>
      <c r="R25" s="843">
        <f>SUM('O4 Summary by Class &amp; Accounts'!S60:S73)+SUM('O4 Summary by Class &amp; Accounts'!S74:S76)+SUM('O4 Summary by Class &amp; Accounts'!S77) +SUM('O4 Summary by Class &amp; Accounts'!S79:S80)</f>
        <v>0</v>
      </c>
      <c r="S25" s="843">
        <f>SUM('O4 Summary by Class &amp; Accounts'!T60:T73)+SUM('O4 Summary by Class &amp; Accounts'!T74:T76)+SUM('O4 Summary by Class &amp; Accounts'!T77) +SUM('O4 Summary by Class &amp; Accounts'!T79:T80)</f>
        <v>0</v>
      </c>
      <c r="T25" s="843">
        <f>SUM('O4 Summary by Class &amp; Accounts'!U60:U73)+SUM('O4 Summary by Class &amp; Accounts'!U74:U76)+SUM('O4 Summary by Class &amp; Accounts'!U77) +SUM('O4 Summary by Class &amp; Accounts'!U79:U80)</f>
        <v>0</v>
      </c>
      <c r="U25" s="843">
        <f>SUM('O4 Summary by Class &amp; Accounts'!V60:V73)+SUM('O4 Summary by Class &amp; Accounts'!V74:V76)+SUM('O4 Summary by Class &amp; Accounts'!V77) +SUM('O4 Summary by Class &amp; Accounts'!V79:V80)</f>
        <v>0</v>
      </c>
      <c r="V25" s="843">
        <f>SUM('O4 Summary by Class &amp; Accounts'!W60:W73)+SUM('O4 Summary by Class &amp; Accounts'!W74:W76)+SUM('O4 Summary by Class &amp; Accounts'!W77) +SUM('O4 Summary by Class &amp; Accounts'!W79:W80)</f>
        <v>0</v>
      </c>
      <c r="W25" s="731">
        <f>SUM('O4 Summary by Class &amp; Accounts'!X60:X73)+SUM('O4 Summary by Class &amp; Accounts'!X74:X76)+SUM('O4 Summary by Class &amp; Accounts'!X77) +SUM('O4 Summary by Class &amp; Accounts'!X79:X80)</f>
        <v>0</v>
      </c>
      <c r="X25" s="696"/>
    </row>
    <row r="26" spans="1:24" s="609" customFormat="1" ht="12.75">
      <c r="B26" s="846" t="s">
        <v>1017</v>
      </c>
      <c r="C26" s="844">
        <f>SUM(D26:W26)</f>
        <v>-4221999.9999999991</v>
      </c>
      <c r="D26" s="843">
        <f>'O7 Amortization'!AW80+'O7 Amortization'!AW150+'O7 Amortization'!AW220+'O7 Amortization'!AW290</f>
        <v>-2115232.8614767198</v>
      </c>
      <c r="E26" s="843">
        <f>'O7 Amortization'!AX80+'O7 Amortization'!AX150+'O7 Amortization'!AX220+'O7 Amortization'!AX290</f>
        <v>-727515.01196986961</v>
      </c>
      <c r="F26" s="843">
        <f>'O7 Amortization'!AY80+'O7 Amortization'!AY150+'O7 Amortization'!AY220+'O7 Amortization'!AY290</f>
        <v>-1053841.8347729105</v>
      </c>
      <c r="G26" s="843">
        <f>'O7 Amortization'!AZ80+'O7 Amortization'!AZ150+'O7 Amortization'!AZ220+'O7 Amortization'!AZ290</f>
        <v>0</v>
      </c>
      <c r="H26" s="843">
        <f>'O7 Amortization'!BA80+'O7 Amortization'!BA150+'O7 Amortization'!BA220+'O7 Amortization'!BA290</f>
        <v>0</v>
      </c>
      <c r="I26" s="843">
        <f>'O7 Amortization'!BB80+'O7 Amortization'!BB150+'O7 Amortization'!BB220+'O7 Amortization'!BB290</f>
        <v>0</v>
      </c>
      <c r="J26" s="843">
        <f>'O7 Amortization'!BC80+'O7 Amortization'!BC150+'O7 Amortization'!BC220+'O7 Amortization'!BC290</f>
        <v>-294593.24156202882</v>
      </c>
      <c r="K26" s="843">
        <f>'O7 Amortization'!BD80+'O7 Amortization'!BD150+'O7 Amortization'!BD220+'O7 Amortization'!BD290</f>
        <v>-16164.368587364685</v>
      </c>
      <c r="L26" s="843">
        <f>'O7 Amortization'!BE80+'O7 Amortization'!BE150+'O7 Amortization'!BE220+'O7 Amortization'!BE290</f>
        <v>-14652.681631106199</v>
      </c>
      <c r="M26" s="843">
        <f>'O7 Amortization'!BF80+'O7 Amortization'!BF150+'O7 Amortization'!BF220+'O7 Amortization'!BF290</f>
        <v>0</v>
      </c>
      <c r="N26" s="843">
        <f>'O7 Amortization'!BG80+'O7 Amortization'!BG150+'O7 Amortization'!BG220+'O7 Amortization'!BG290</f>
        <v>0</v>
      </c>
      <c r="O26" s="843">
        <f>'O7 Amortization'!BH80+'O7 Amortization'!BH150+'O7 Amortization'!BH220+'O7 Amortization'!BH290</f>
        <v>0</v>
      </c>
      <c r="P26" s="843">
        <f>'O7 Amortization'!BI80+'O7 Amortization'!BI150+'O7 Amortization'!BI220+'O7 Amortization'!BI290</f>
        <v>0</v>
      </c>
      <c r="Q26" s="843">
        <f>'O7 Amortization'!BJ80+'O7 Amortization'!BJ150+'O7 Amortization'!BJ220+'O7 Amortization'!BJ290</f>
        <v>0</v>
      </c>
      <c r="R26" s="843">
        <f>'O7 Amortization'!BK80+'O7 Amortization'!BK150+'O7 Amortization'!BK220+'O7 Amortization'!BK290</f>
        <v>0</v>
      </c>
      <c r="S26" s="843">
        <f>'O7 Amortization'!BL80+'O7 Amortization'!BL150+'O7 Amortization'!BL220+'O7 Amortization'!BL290</f>
        <v>0</v>
      </c>
      <c r="T26" s="843">
        <f>'O7 Amortization'!BM80+'O7 Amortization'!BM150+'O7 Amortization'!BM220+'O7 Amortization'!BM290</f>
        <v>0</v>
      </c>
      <c r="U26" s="843">
        <f>'O7 Amortization'!BN80+'O7 Amortization'!BN150+'O7 Amortization'!BN220+'O7 Amortization'!BN290</f>
        <v>0</v>
      </c>
      <c r="V26" s="843">
        <f>'O7 Amortization'!BO80+'O7 Amortization'!BO150+'O7 Amortization'!BO220+'O7 Amortization'!BO290</f>
        <v>0</v>
      </c>
      <c r="W26" s="731">
        <f>'O7 Amortization'!BP80+'O7 Amortization'!BP150+'O7 Amortization'!BP220+'O7 Amortization'!BP290</f>
        <v>0</v>
      </c>
      <c r="X26" s="696"/>
    </row>
    <row r="27" spans="1:24" s="609" customFormat="1" ht="12.75">
      <c r="B27" s="846" t="s">
        <v>1018</v>
      </c>
      <c r="C27" s="844">
        <f>SUM(D27:W27)</f>
        <v>1965500.0000000005</v>
      </c>
      <c r="D27" s="843">
        <f>D25+D26</f>
        <v>984720.55642645573</v>
      </c>
      <c r="E27" s="843">
        <f t="shared" ref="E27:W27" si="6">E25+E26</f>
        <v>338685.636197721</v>
      </c>
      <c r="F27" s="843">
        <f t="shared" si="6"/>
        <v>490603.06164049171</v>
      </c>
      <c r="G27" s="843">
        <f t="shared" si="6"/>
        <v>0</v>
      </c>
      <c r="H27" s="843">
        <f t="shared" si="6"/>
        <v>0</v>
      </c>
      <c r="I27" s="843">
        <f t="shared" si="6"/>
        <v>0</v>
      </c>
      <c r="J27" s="843">
        <f t="shared" si="6"/>
        <v>137144.2482923182</v>
      </c>
      <c r="K27" s="843">
        <f t="shared" si="6"/>
        <v>7525.122325548391</v>
      </c>
      <c r="L27" s="843">
        <f t="shared" si="6"/>
        <v>6821.375117465479</v>
      </c>
      <c r="M27" s="843">
        <f t="shared" si="6"/>
        <v>0</v>
      </c>
      <c r="N27" s="843">
        <f t="shared" si="6"/>
        <v>0</v>
      </c>
      <c r="O27" s="843">
        <f t="shared" si="6"/>
        <v>0</v>
      </c>
      <c r="P27" s="843">
        <f t="shared" si="6"/>
        <v>0</v>
      </c>
      <c r="Q27" s="843">
        <f t="shared" si="6"/>
        <v>0</v>
      </c>
      <c r="R27" s="843">
        <f t="shared" si="6"/>
        <v>0</v>
      </c>
      <c r="S27" s="843">
        <f t="shared" si="6"/>
        <v>0</v>
      </c>
      <c r="T27" s="843">
        <f t="shared" si="6"/>
        <v>0</v>
      </c>
      <c r="U27" s="843">
        <f t="shared" si="6"/>
        <v>0</v>
      </c>
      <c r="V27" s="843">
        <f t="shared" si="6"/>
        <v>0</v>
      </c>
      <c r="W27" s="731">
        <f t="shared" si="6"/>
        <v>0</v>
      </c>
      <c r="X27" s="696"/>
    </row>
    <row r="28" spans="1:24" s="609" customFormat="1" ht="12.75">
      <c r="B28" s="846"/>
      <c r="C28" s="844"/>
      <c r="D28" s="843"/>
      <c r="E28" s="843"/>
      <c r="F28" s="843"/>
      <c r="G28" s="843"/>
      <c r="H28" s="843"/>
      <c r="I28" s="843"/>
      <c r="J28" s="843"/>
      <c r="K28" s="843"/>
      <c r="L28" s="843"/>
      <c r="M28" s="843"/>
      <c r="N28" s="843"/>
      <c r="O28" s="843"/>
      <c r="P28" s="843"/>
      <c r="Q28" s="843"/>
      <c r="R28" s="843"/>
      <c r="S28" s="843"/>
      <c r="T28" s="843"/>
      <c r="U28" s="843"/>
      <c r="V28" s="843"/>
      <c r="W28" s="731"/>
      <c r="X28" s="696"/>
    </row>
    <row r="29" spans="1:24" s="609" customFormat="1" ht="12.75">
      <c r="B29" s="846" t="s">
        <v>1019</v>
      </c>
      <c r="C29" s="844">
        <f>SUM(D29:W29)</f>
        <v>320000.00000000006</v>
      </c>
      <c r="D29" s="843">
        <f>'O7 Amortization'!AW364+'O7 Amortization'!AW436+'O7 Amortization'!AW509+'O7 Amortization'!AW582</f>
        <v>160320.82322893187</v>
      </c>
      <c r="E29" s="843">
        <f>'O7 Amortization'!AX364+'O7 Amortization'!AX436+'O7 Amortization'!AX509+'O7 Amortization'!AX582</f>
        <v>55140.882006243082</v>
      </c>
      <c r="F29" s="843">
        <f>'O7 Amortization'!AY364+'O7 Amortization'!AY436+'O7 Amortization'!AY509+'O7 Amortization'!AY582</f>
        <v>79874.321915521417</v>
      </c>
      <c r="G29" s="843">
        <f>'O7 Amortization'!AZ364+'O7 Amortization'!AZ436+'O7 Amortization'!AZ509+'O7 Amortization'!AZ582</f>
        <v>0</v>
      </c>
      <c r="H29" s="843">
        <f>'O7 Amortization'!BA364+'O7 Amortization'!BA436+'O7 Amortization'!BA509+'O7 Amortization'!BA582</f>
        <v>0</v>
      </c>
      <c r="I29" s="843">
        <f>'O7 Amortization'!BB364+'O7 Amortization'!BB436+'O7 Amortization'!BB509+'O7 Amortization'!BB582</f>
        <v>0</v>
      </c>
      <c r="J29" s="843">
        <f>'O7 Amortization'!BC364+'O7 Amortization'!BC436+'O7 Amortization'!BC509+'O7 Amortization'!BC582</f>
        <v>22328.241899537948</v>
      </c>
      <c r="K29" s="843">
        <f>'O7 Amortization'!BD364+'O7 Amortization'!BD436+'O7 Amortization'!BD509+'O7 Amortization'!BD582</f>
        <v>1225.1534694355046</v>
      </c>
      <c r="L29" s="843">
        <f>'O7 Amortization'!BE364+'O7 Amortization'!BE436+'O7 Amortization'!BE509+'O7 Amortization'!BE582</f>
        <v>1110.5774803301717</v>
      </c>
      <c r="M29" s="843">
        <f>'O7 Amortization'!BF364+'O7 Amortization'!BF436+'O7 Amortization'!BF509+'O7 Amortization'!BF582</f>
        <v>0</v>
      </c>
      <c r="N29" s="843">
        <f>'O7 Amortization'!BG364+'O7 Amortization'!BG436+'O7 Amortization'!BG509+'O7 Amortization'!BG582</f>
        <v>0</v>
      </c>
      <c r="O29" s="843">
        <f>'O7 Amortization'!BH364+'O7 Amortization'!BH436+'O7 Amortization'!BH509+'O7 Amortization'!BH582</f>
        <v>0</v>
      </c>
      <c r="P29" s="843">
        <f>'O7 Amortization'!BI364+'O7 Amortization'!BI436+'O7 Amortization'!BI509+'O7 Amortization'!BI582</f>
        <v>0</v>
      </c>
      <c r="Q29" s="843">
        <f>'O7 Amortization'!BJ364+'O7 Amortization'!BJ436+'O7 Amortization'!BJ509+'O7 Amortization'!BJ582</f>
        <v>0</v>
      </c>
      <c r="R29" s="843">
        <f>'O7 Amortization'!BK364+'O7 Amortization'!BK436+'O7 Amortization'!BK509+'O7 Amortization'!BK582</f>
        <v>0</v>
      </c>
      <c r="S29" s="843">
        <f>'O7 Amortization'!BL364+'O7 Amortization'!BL436+'O7 Amortization'!BL509+'O7 Amortization'!BL582</f>
        <v>0</v>
      </c>
      <c r="T29" s="843">
        <f>'O7 Amortization'!BM364+'O7 Amortization'!BM436+'O7 Amortization'!BM509+'O7 Amortization'!BM582</f>
        <v>0</v>
      </c>
      <c r="U29" s="843">
        <f>'O7 Amortization'!BN364+'O7 Amortization'!BN436+'O7 Amortization'!BN509+'O7 Amortization'!BN582</f>
        <v>0</v>
      </c>
      <c r="V29" s="843">
        <f>'O7 Amortization'!BO364+'O7 Amortization'!BO436+'O7 Amortization'!BO509+'O7 Amortization'!BO582</f>
        <v>0</v>
      </c>
      <c r="W29" s="731">
        <f>'O7 Amortization'!BP364+'O7 Amortization'!BP436+'O7 Amortization'!BP509+'O7 Amortization'!BP582</f>
        <v>0</v>
      </c>
      <c r="X29" s="696"/>
    </row>
    <row r="30" spans="1:24" s="609" customFormat="1" ht="12.75">
      <c r="B30" s="846"/>
      <c r="C30" s="844"/>
      <c r="D30" s="843"/>
      <c r="E30" s="843"/>
      <c r="F30" s="843"/>
      <c r="G30" s="843"/>
      <c r="H30" s="843"/>
      <c r="I30" s="843"/>
      <c r="J30" s="843"/>
      <c r="K30" s="843"/>
      <c r="L30" s="843"/>
      <c r="M30" s="843"/>
      <c r="N30" s="843"/>
      <c r="O30" s="843"/>
      <c r="P30" s="843"/>
      <c r="Q30" s="843"/>
      <c r="R30" s="843"/>
      <c r="S30" s="843"/>
      <c r="T30" s="843"/>
      <c r="U30" s="843"/>
      <c r="V30" s="843"/>
      <c r="W30" s="731"/>
      <c r="X30" s="696"/>
    </row>
    <row r="31" spans="1:24" s="609" customFormat="1" ht="12.75">
      <c r="B31" s="1026" t="s">
        <v>419</v>
      </c>
      <c r="C31" s="992">
        <f>SUM(D31:W31)</f>
        <v>14586650.000000004</v>
      </c>
      <c r="D31" s="995">
        <f>'O6 Source Data for E2'!D99</f>
        <v>7286994.4551457241</v>
      </c>
      <c r="E31" s="995">
        <f>'O6 Source Data for E2'!E99</f>
        <v>2522800.2637391775</v>
      </c>
      <c r="F31" s="995">
        <f>'O6 Source Data for E2'!F99</f>
        <v>3680773.7068402441</v>
      </c>
      <c r="G31" s="995">
        <f>'O6 Source Data for E2'!G99</f>
        <v>0</v>
      </c>
      <c r="H31" s="995">
        <f>'O6 Source Data for E2'!H99</f>
        <v>0</v>
      </c>
      <c r="I31" s="995">
        <f>'O6 Source Data for E2'!I99</f>
        <v>0</v>
      </c>
      <c r="J31" s="995">
        <f>'O6 Source Data for E2'!J99</f>
        <v>992024.63486041268</v>
      </c>
      <c r="K31" s="995">
        <f>'O6 Source Data for E2'!K99</f>
        <v>54434.23437106538</v>
      </c>
      <c r="L31" s="995">
        <f>'O6 Source Data for E2'!L99</f>
        <v>49622.705043377151</v>
      </c>
      <c r="M31" s="995">
        <f>'O6 Source Data for E2'!M99</f>
        <v>0</v>
      </c>
      <c r="N31" s="995">
        <f>'O6 Source Data for E2'!N99</f>
        <v>0</v>
      </c>
      <c r="O31" s="995">
        <f>'O6 Source Data for E2'!O99</f>
        <v>0</v>
      </c>
      <c r="P31" s="995">
        <f>'O6 Source Data for E2'!P99</f>
        <v>0</v>
      </c>
      <c r="Q31" s="995">
        <f>'O6 Source Data for E2'!Q99</f>
        <v>0</v>
      </c>
      <c r="R31" s="995">
        <f>'O6 Source Data for E2'!R99</f>
        <v>0</v>
      </c>
      <c r="S31" s="995">
        <f>'O6 Source Data for E2'!S99</f>
        <v>0</v>
      </c>
      <c r="T31" s="995">
        <f>'O6 Source Data for E2'!T99</f>
        <v>0</v>
      </c>
      <c r="U31" s="995">
        <f>'O6 Source Data for E2'!U99</f>
        <v>0</v>
      </c>
      <c r="V31" s="995">
        <f>'O6 Source Data for E2'!V99</f>
        <v>0</v>
      </c>
      <c r="W31" s="996">
        <f>'O6 Source Data for E2'!W99</f>
        <v>0</v>
      </c>
      <c r="X31" s="696"/>
    </row>
    <row r="32" spans="1:24" s="609" customFormat="1" ht="12.75">
      <c r="B32" s="846"/>
      <c r="C32" s="844"/>
      <c r="D32" s="843"/>
      <c r="E32" s="843"/>
      <c r="F32" s="843"/>
      <c r="G32" s="843"/>
      <c r="H32" s="843"/>
      <c r="I32" s="843"/>
      <c r="J32" s="843"/>
      <c r="K32" s="843"/>
      <c r="L32" s="843"/>
      <c r="M32" s="843"/>
      <c r="N32" s="843"/>
      <c r="O32" s="843"/>
      <c r="P32" s="843"/>
      <c r="Q32" s="843"/>
      <c r="R32" s="843"/>
      <c r="S32" s="843"/>
      <c r="T32" s="843"/>
      <c r="U32" s="843"/>
      <c r="V32" s="843"/>
      <c r="W32" s="731"/>
      <c r="X32" s="696"/>
    </row>
    <row r="33" spans="1:24" s="609" customFormat="1" ht="12.75">
      <c r="B33" s="1026" t="s">
        <v>1025</v>
      </c>
      <c r="C33" s="992">
        <f>SUM(D33:W33)</f>
        <v>1482000</v>
      </c>
      <c r="D33" s="995">
        <f>SUM('O4 Summary by Class &amp; Accounts'!E166:E191) + 'O4 Summary by Class &amp; Accounts'!E200+ SUM('O4 Summary by Class &amp; Accounts'!E202:E205)</f>
        <v>884175.92851668969</v>
      </c>
      <c r="E33" s="995">
        <f>SUM('O4 Summary by Class &amp; Accounts'!F166:F191) + 'O4 Summary by Class &amp; Accounts'!F200+ SUM('O4 Summary by Class &amp; Accounts'!F202:F205)</f>
        <v>250602.10048643738</v>
      </c>
      <c r="F33" s="995">
        <f>SUM('O4 Summary by Class &amp; Accounts'!G166:G191) + 'O4 Summary by Class &amp; Accounts'!G200+ SUM('O4 Summary by Class &amp; Accounts'!G202:G205)</f>
        <v>274576.60306409799</v>
      </c>
      <c r="G33" s="995">
        <f>SUM('O4 Summary by Class &amp; Accounts'!H166:H191) + 'O4 Summary by Class &amp; Accounts'!H200+ SUM('O4 Summary by Class &amp; Accounts'!H202:H205)</f>
        <v>0</v>
      </c>
      <c r="H33" s="995">
        <f>SUM('O4 Summary by Class &amp; Accounts'!I166:I191) + 'O4 Summary by Class &amp; Accounts'!I200+ SUM('O4 Summary by Class &amp; Accounts'!I202:I205)</f>
        <v>0</v>
      </c>
      <c r="I33" s="995">
        <f>SUM('O4 Summary by Class &amp; Accounts'!J166:J191) + 'O4 Summary by Class &amp; Accounts'!J200+ SUM('O4 Summary by Class &amp; Accounts'!J202:J205)</f>
        <v>0</v>
      </c>
      <c r="J33" s="995">
        <f>SUM('O4 Summary by Class &amp; Accounts'!K166:K191) + 'O4 Summary by Class &amp; Accounts'!K200+ SUM('O4 Summary by Class &amp; Accounts'!K202:K205)</f>
        <v>64990.630519547485</v>
      </c>
      <c r="K33" s="995">
        <f>SUM('O4 Summary by Class &amp; Accounts'!L166:L191) + 'O4 Summary by Class &amp; Accounts'!L200+ SUM('O4 Summary by Class &amp; Accounts'!L202:L205)</f>
        <v>4067.7030412484655</v>
      </c>
      <c r="L33" s="995">
        <f>SUM('O4 Summary by Class &amp; Accounts'!M166:M191) + 'O4 Summary by Class &amp; Accounts'!M200+ SUM('O4 Summary by Class &amp; Accounts'!M202:M205)</f>
        <v>3587.0343719789998</v>
      </c>
      <c r="M33" s="995">
        <f>SUM('O4 Summary by Class &amp; Accounts'!N166:N191) + 'O4 Summary by Class &amp; Accounts'!N200+ SUM('O4 Summary by Class &amp; Accounts'!N202:N205)</f>
        <v>0</v>
      </c>
      <c r="N33" s="995">
        <f>SUM('O4 Summary by Class &amp; Accounts'!O166:O191) + 'O4 Summary by Class &amp; Accounts'!O200+ SUM('O4 Summary by Class &amp; Accounts'!O202:O205)</f>
        <v>0</v>
      </c>
      <c r="O33" s="995">
        <f>SUM('O4 Summary by Class &amp; Accounts'!P166:P191) + 'O4 Summary by Class &amp; Accounts'!P200+ SUM('O4 Summary by Class &amp; Accounts'!P202:P205)</f>
        <v>0</v>
      </c>
      <c r="P33" s="995">
        <f>SUM('O4 Summary by Class &amp; Accounts'!Q166:Q191) + 'O4 Summary by Class &amp; Accounts'!Q200+ SUM('O4 Summary by Class &amp; Accounts'!Q202:Q205)</f>
        <v>0</v>
      </c>
      <c r="Q33" s="995">
        <f>SUM('O4 Summary by Class &amp; Accounts'!R166:R191) + 'O4 Summary by Class &amp; Accounts'!R200+ SUM('O4 Summary by Class &amp; Accounts'!R202:R205)</f>
        <v>0</v>
      </c>
      <c r="R33" s="995">
        <f>SUM('O4 Summary by Class &amp; Accounts'!S166:S191) + 'O4 Summary by Class &amp; Accounts'!S200+ SUM('O4 Summary by Class &amp; Accounts'!S202:S205)</f>
        <v>0</v>
      </c>
      <c r="S33" s="995">
        <f>SUM('O4 Summary by Class &amp; Accounts'!T166:T191) + 'O4 Summary by Class &amp; Accounts'!T200+ SUM('O4 Summary by Class &amp; Accounts'!T202:T205)</f>
        <v>0</v>
      </c>
      <c r="T33" s="995">
        <f>SUM('O4 Summary by Class &amp; Accounts'!U166:U191) + 'O4 Summary by Class &amp; Accounts'!U200+ SUM('O4 Summary by Class &amp; Accounts'!U202:U205)</f>
        <v>0</v>
      </c>
      <c r="U33" s="995">
        <f>SUM('O4 Summary by Class &amp; Accounts'!V166:V191) + 'O4 Summary by Class &amp; Accounts'!V200+ SUM('O4 Summary by Class &amp; Accounts'!V202:V205)</f>
        <v>0</v>
      </c>
      <c r="V33" s="995">
        <f>SUM('O4 Summary by Class &amp; Accounts'!W166:W191) + 'O4 Summary by Class &amp; Accounts'!W200+ SUM('O4 Summary by Class &amp; Accounts'!W202:W205)</f>
        <v>0</v>
      </c>
      <c r="W33" s="996">
        <f>SUM('O4 Summary by Class &amp; Accounts'!X166:X191) + 'O4 Summary by Class &amp; Accounts'!X200+ SUM('O4 Summary by Class &amp; Accounts'!X202:X205)</f>
        <v>0</v>
      </c>
      <c r="X33" s="696"/>
    </row>
    <row r="34" spans="1:24" s="609" customFormat="1" ht="12.75">
      <c r="B34" s="728"/>
      <c r="C34" s="870"/>
      <c r="D34" s="665"/>
      <c r="E34" s="665"/>
      <c r="F34" s="665"/>
      <c r="G34" s="665"/>
      <c r="H34" s="665"/>
      <c r="I34" s="665"/>
      <c r="J34" s="665"/>
      <c r="K34" s="665"/>
      <c r="L34" s="665"/>
      <c r="M34" s="665"/>
      <c r="N34" s="665"/>
      <c r="O34" s="665"/>
      <c r="P34" s="665"/>
      <c r="Q34" s="665"/>
      <c r="R34" s="665"/>
      <c r="S34" s="665"/>
      <c r="T34" s="665"/>
      <c r="U34" s="665"/>
      <c r="V34" s="665"/>
      <c r="W34" s="871"/>
      <c r="X34" s="696"/>
    </row>
    <row r="35" spans="1:24" s="609" customFormat="1" ht="12.75">
      <c r="B35" s="1026" t="s">
        <v>1020</v>
      </c>
      <c r="C35" s="992">
        <f>SUM(D35:W35)</f>
        <v>2864000</v>
      </c>
      <c r="D35" s="995">
        <f>'O6 Source Data for E2'!D152</f>
        <v>1719738.9222830823</v>
      </c>
      <c r="E35" s="995">
        <f>'O6 Source Data for E2'!E152</f>
        <v>483883.54406741017</v>
      </c>
      <c r="F35" s="995">
        <f>'O6 Source Data for E2'!F152</f>
        <v>523074.64449477312</v>
      </c>
      <c r="G35" s="995">
        <f>'O6 Source Data for E2'!G152</f>
        <v>0</v>
      </c>
      <c r="H35" s="995">
        <f>'O6 Source Data for E2'!H152</f>
        <v>0</v>
      </c>
      <c r="I35" s="995">
        <f>'O6 Source Data for E2'!I152</f>
        <v>0</v>
      </c>
      <c r="J35" s="995">
        <f>'O6 Source Data for E2'!J152</f>
        <v>122743.4283201736</v>
      </c>
      <c r="K35" s="995">
        <f>'O6 Source Data for E2'!K152</f>
        <v>7743.1860549297025</v>
      </c>
      <c r="L35" s="995">
        <f>'O6 Source Data for E2'!L152</f>
        <v>6816.2747796310141</v>
      </c>
      <c r="M35" s="995">
        <f>'O6 Source Data for E2'!M152</f>
        <v>0</v>
      </c>
      <c r="N35" s="995">
        <f>'O6 Source Data for E2'!N152</f>
        <v>0</v>
      </c>
      <c r="O35" s="995">
        <f>'O6 Source Data for E2'!O152</f>
        <v>0</v>
      </c>
      <c r="P35" s="995">
        <f>'O6 Source Data for E2'!P152</f>
        <v>0</v>
      </c>
      <c r="Q35" s="995">
        <f>'O6 Source Data for E2'!Q152</f>
        <v>0</v>
      </c>
      <c r="R35" s="995">
        <f>'O6 Source Data for E2'!R152</f>
        <v>0</v>
      </c>
      <c r="S35" s="995">
        <f>'O6 Source Data for E2'!S152</f>
        <v>0</v>
      </c>
      <c r="T35" s="995">
        <f>'O6 Source Data for E2'!T152</f>
        <v>0</v>
      </c>
      <c r="U35" s="995">
        <f>'O6 Source Data for E2'!U152</f>
        <v>0</v>
      </c>
      <c r="V35" s="995">
        <f>'O6 Source Data for E2'!V152</f>
        <v>0</v>
      </c>
      <c r="W35" s="996">
        <f>'O6 Source Data for E2'!W152</f>
        <v>0</v>
      </c>
      <c r="X35" s="696"/>
    </row>
    <row r="36" spans="1:24" s="609" customFormat="1" ht="12.75">
      <c r="B36" s="846"/>
      <c r="C36" s="844"/>
      <c r="D36" s="843"/>
      <c r="E36" s="843"/>
      <c r="F36" s="843"/>
      <c r="G36" s="843"/>
      <c r="H36" s="843"/>
      <c r="I36" s="843"/>
      <c r="J36" s="843"/>
      <c r="K36" s="843"/>
      <c r="L36" s="843"/>
      <c r="M36" s="843"/>
      <c r="N36" s="843"/>
      <c r="O36" s="843"/>
      <c r="P36" s="843"/>
      <c r="Q36" s="843"/>
      <c r="R36" s="843"/>
      <c r="S36" s="843"/>
      <c r="T36" s="843"/>
      <c r="U36" s="843"/>
      <c r="V36" s="843"/>
      <c r="W36" s="731"/>
      <c r="X36" s="696"/>
    </row>
    <row r="37" spans="1:24" s="609" customFormat="1" ht="12.75">
      <c r="B37" s="973" t="s">
        <v>1177</v>
      </c>
      <c r="C37" s="844"/>
      <c r="D37" s="843"/>
      <c r="E37" s="843"/>
      <c r="F37" s="843"/>
      <c r="G37" s="843"/>
      <c r="H37" s="843"/>
      <c r="I37" s="843"/>
      <c r="J37" s="843"/>
      <c r="K37" s="843"/>
      <c r="L37" s="843"/>
      <c r="M37" s="843"/>
      <c r="N37" s="843"/>
      <c r="O37" s="843"/>
      <c r="P37" s="843"/>
      <c r="Q37" s="843"/>
      <c r="R37" s="843"/>
      <c r="S37" s="843"/>
      <c r="T37" s="843"/>
      <c r="U37" s="843"/>
      <c r="V37" s="843"/>
      <c r="W37" s="731"/>
      <c r="X37" s="696"/>
    </row>
    <row r="38" spans="1:24" s="609" customFormat="1" ht="12.75">
      <c r="A38" s="874"/>
      <c r="B38" s="839" t="s">
        <v>1173</v>
      </c>
      <c r="C38" s="844">
        <f t="shared" ref="C38:C51" si="7">SUM(D38:W38)</f>
        <v>1.0000000000000002</v>
      </c>
      <c r="D38" s="843">
        <f>'O4 Summary by Class &amp; Accounts'!E44</f>
        <v>0.637391872914017</v>
      </c>
      <c r="E38" s="843">
        <f>'O4 Summary by Class &amp; Accounts'!F44</f>
        <v>0.17836182794978836</v>
      </c>
      <c r="F38" s="843">
        <f>'O4 Summary by Class &amp; Accounts'!G44</f>
        <v>9.5664599642056328E-2</v>
      </c>
      <c r="G38" s="843">
        <f>'O4 Summary by Class &amp; Accounts'!H44</f>
        <v>0</v>
      </c>
      <c r="H38" s="843">
        <f>'O4 Summary by Class &amp; Accounts'!I44</f>
        <v>0</v>
      </c>
      <c r="I38" s="843">
        <f>'O4 Summary by Class &amp; Accounts'!J44</f>
        <v>0</v>
      </c>
      <c r="J38" s="843">
        <f>'O4 Summary by Class &amp; Accounts'!K44</f>
        <v>8.0022258127931373E-2</v>
      </c>
      <c r="K38" s="843">
        <f>'O4 Summary by Class &amp; Accounts'!L44</f>
        <v>4.388172197679026E-3</v>
      </c>
      <c r="L38" s="843">
        <f>'O4 Summary by Class &amp; Accounts'!M44</f>
        <v>4.1712691685280327E-3</v>
      </c>
      <c r="M38" s="843">
        <f>'O4 Summary by Class &amp; Accounts'!N44</f>
        <v>0</v>
      </c>
      <c r="N38" s="843">
        <f>'O4 Summary by Class &amp; Accounts'!O44</f>
        <v>0</v>
      </c>
      <c r="O38" s="843">
        <f>'O4 Summary by Class &amp; Accounts'!P44</f>
        <v>0</v>
      </c>
      <c r="P38" s="843">
        <f>'O4 Summary by Class &amp; Accounts'!Q44</f>
        <v>0</v>
      </c>
      <c r="Q38" s="843">
        <f>'O4 Summary by Class &amp; Accounts'!R44</f>
        <v>0</v>
      </c>
      <c r="R38" s="843">
        <f>'O4 Summary by Class &amp; Accounts'!S44</f>
        <v>0</v>
      </c>
      <c r="S38" s="843">
        <f>'O4 Summary by Class &amp; Accounts'!T44</f>
        <v>0</v>
      </c>
      <c r="T38" s="843">
        <f>'O4 Summary by Class &amp; Accounts'!U44</f>
        <v>0</v>
      </c>
      <c r="U38" s="843">
        <f>'O4 Summary by Class &amp; Accounts'!V44</f>
        <v>0</v>
      </c>
      <c r="V38" s="843">
        <f>'O4 Summary by Class &amp; Accounts'!W44</f>
        <v>0</v>
      </c>
      <c r="W38" s="731">
        <f>'O4 Summary by Class &amp; Accounts'!X44</f>
        <v>0</v>
      </c>
      <c r="X38" s="696"/>
    </row>
    <row r="39" spans="1:24" s="609" customFormat="1" ht="12.75">
      <c r="A39" s="828"/>
      <c r="B39" s="839" t="s">
        <v>1174</v>
      </c>
      <c r="C39" s="844">
        <f t="shared" si="7"/>
        <v>4217084.6900000013</v>
      </c>
      <c r="D39" s="843">
        <f>'O4 Summary by Class &amp; Accounts'!E48</f>
        <v>2687935.508796127</v>
      </c>
      <c r="E39" s="843">
        <f>'O4 Summary by Class &amp; Accounts'!F48</f>
        <v>752166.93392746663</v>
      </c>
      <c r="F39" s="843">
        <f>'O4 Summary by Class &amp; Accounts'!G48</f>
        <v>403425.71852549526</v>
      </c>
      <c r="G39" s="843">
        <f>'O4 Summary by Class &amp; Accounts'!H48</f>
        <v>0</v>
      </c>
      <c r="H39" s="843">
        <f>'O4 Summary by Class &amp; Accounts'!I48</f>
        <v>0</v>
      </c>
      <c r="I39" s="843">
        <f>'O4 Summary by Class &amp; Accounts'!J48</f>
        <v>0</v>
      </c>
      <c r="J39" s="843">
        <f>'O4 Summary by Class &amp; Accounts'!K48</f>
        <v>337460.63961052749</v>
      </c>
      <c r="K39" s="843">
        <f>'O4 Summary by Class &amp; Accounts'!L48</f>
        <v>18505.293791915876</v>
      </c>
      <c r="L39" s="843">
        <f>'O4 Summary by Class &amp; Accounts'!M48</f>
        <v>17590.5953484686</v>
      </c>
      <c r="M39" s="843">
        <f>'O4 Summary by Class &amp; Accounts'!N48</f>
        <v>0</v>
      </c>
      <c r="N39" s="843">
        <f>'O4 Summary by Class &amp; Accounts'!O48</f>
        <v>0</v>
      </c>
      <c r="O39" s="843">
        <f>'O4 Summary by Class &amp; Accounts'!P48</f>
        <v>0</v>
      </c>
      <c r="P39" s="843">
        <f>'O4 Summary by Class &amp; Accounts'!Q48</f>
        <v>0</v>
      </c>
      <c r="Q39" s="843">
        <f>'O4 Summary by Class &amp; Accounts'!R48</f>
        <v>0</v>
      </c>
      <c r="R39" s="843">
        <f>'O4 Summary by Class &amp; Accounts'!S48</f>
        <v>0</v>
      </c>
      <c r="S39" s="843">
        <f>'O4 Summary by Class &amp; Accounts'!T48</f>
        <v>0</v>
      </c>
      <c r="T39" s="843">
        <f>'O4 Summary by Class &amp; Accounts'!U48</f>
        <v>0</v>
      </c>
      <c r="U39" s="843">
        <f>'O4 Summary by Class &amp; Accounts'!V48</f>
        <v>0</v>
      </c>
      <c r="V39" s="843">
        <f>'O4 Summary by Class &amp; Accounts'!W48</f>
        <v>0</v>
      </c>
      <c r="W39" s="731">
        <f>'O4 Summary by Class &amp; Accounts'!X48</f>
        <v>0</v>
      </c>
      <c r="X39" s="696"/>
    </row>
    <row r="40" spans="1:24" s="609" customFormat="1" ht="12.75">
      <c r="A40" s="828"/>
      <c r="B40" s="839" t="s">
        <v>822</v>
      </c>
      <c r="C40" s="844">
        <f t="shared" si="7"/>
        <v>0</v>
      </c>
      <c r="D40" s="843">
        <f>'O4 Summary by Class &amp; Accounts'!E52</f>
        <v>0</v>
      </c>
      <c r="E40" s="843">
        <f>'O4 Summary by Class &amp; Accounts'!F52</f>
        <v>0</v>
      </c>
      <c r="F40" s="843">
        <f>'O4 Summary by Class &amp; Accounts'!G52</f>
        <v>0</v>
      </c>
      <c r="G40" s="843">
        <f>'O4 Summary by Class &amp; Accounts'!H52</f>
        <v>0</v>
      </c>
      <c r="H40" s="843">
        <f>'O4 Summary by Class &amp; Accounts'!I52</f>
        <v>0</v>
      </c>
      <c r="I40" s="843">
        <f>'O4 Summary by Class &amp; Accounts'!J52</f>
        <v>0</v>
      </c>
      <c r="J40" s="843">
        <f>'O4 Summary by Class &amp; Accounts'!K52</f>
        <v>0</v>
      </c>
      <c r="K40" s="843">
        <f>'O4 Summary by Class &amp; Accounts'!L52</f>
        <v>0</v>
      </c>
      <c r="L40" s="843">
        <f>'O4 Summary by Class &amp; Accounts'!M52</f>
        <v>0</v>
      </c>
      <c r="M40" s="843">
        <f>'O4 Summary by Class &amp; Accounts'!N52</f>
        <v>0</v>
      </c>
      <c r="N40" s="843">
        <f>'O4 Summary by Class &amp; Accounts'!O52</f>
        <v>0</v>
      </c>
      <c r="O40" s="843">
        <f>'O4 Summary by Class &amp; Accounts'!P52</f>
        <v>0</v>
      </c>
      <c r="P40" s="843">
        <f>'O4 Summary by Class &amp; Accounts'!Q52</f>
        <v>0</v>
      </c>
      <c r="Q40" s="843">
        <f>'O4 Summary by Class &amp; Accounts'!R52</f>
        <v>0</v>
      </c>
      <c r="R40" s="843">
        <f>'O4 Summary by Class &amp; Accounts'!S52</f>
        <v>0</v>
      </c>
      <c r="S40" s="843">
        <f>'O4 Summary by Class &amp; Accounts'!T52</f>
        <v>0</v>
      </c>
      <c r="T40" s="843">
        <f>'O4 Summary by Class &amp; Accounts'!U52</f>
        <v>0</v>
      </c>
      <c r="U40" s="843">
        <f>'O4 Summary by Class &amp; Accounts'!V52</f>
        <v>0</v>
      </c>
      <c r="V40" s="843">
        <f>'O4 Summary by Class &amp; Accounts'!W52</f>
        <v>0</v>
      </c>
      <c r="W40" s="731">
        <f>'O4 Summary by Class &amp; Accounts'!X52</f>
        <v>0</v>
      </c>
      <c r="X40" s="696"/>
    </row>
    <row r="41" spans="1:24" s="609" customFormat="1" ht="12.75">
      <c r="A41" s="828"/>
      <c r="B41" s="839" t="s">
        <v>1176</v>
      </c>
      <c r="C41" s="844">
        <f t="shared" si="7"/>
        <v>0</v>
      </c>
      <c r="D41" s="843">
        <f>'O4 Summary by Class &amp; Accounts'!E56</f>
        <v>0</v>
      </c>
      <c r="E41" s="843">
        <f>'O4 Summary by Class &amp; Accounts'!F56</f>
        <v>0</v>
      </c>
      <c r="F41" s="843">
        <f>'O4 Summary by Class &amp; Accounts'!G56</f>
        <v>0</v>
      </c>
      <c r="G41" s="843">
        <f>'O4 Summary by Class &amp; Accounts'!H56</f>
        <v>0</v>
      </c>
      <c r="H41" s="843">
        <f>'O4 Summary by Class &amp; Accounts'!I56</f>
        <v>0</v>
      </c>
      <c r="I41" s="843">
        <f>'O4 Summary by Class &amp; Accounts'!J56</f>
        <v>0</v>
      </c>
      <c r="J41" s="843">
        <f>'O4 Summary by Class &amp; Accounts'!K56</f>
        <v>0</v>
      </c>
      <c r="K41" s="843">
        <f>'O4 Summary by Class &amp; Accounts'!L56</f>
        <v>0</v>
      </c>
      <c r="L41" s="843">
        <f>'O4 Summary by Class &amp; Accounts'!M56</f>
        <v>0</v>
      </c>
      <c r="M41" s="843">
        <f>'O4 Summary by Class &amp; Accounts'!N56</f>
        <v>0</v>
      </c>
      <c r="N41" s="843">
        <f>'O4 Summary by Class &amp; Accounts'!O56</f>
        <v>0</v>
      </c>
      <c r="O41" s="843">
        <f>'O4 Summary by Class &amp; Accounts'!P56</f>
        <v>0</v>
      </c>
      <c r="P41" s="843">
        <f>'O4 Summary by Class &amp; Accounts'!Q56</f>
        <v>0</v>
      </c>
      <c r="Q41" s="843">
        <f>'O4 Summary by Class &amp; Accounts'!R56</f>
        <v>0</v>
      </c>
      <c r="R41" s="843">
        <f>'O4 Summary by Class &amp; Accounts'!S56</f>
        <v>0</v>
      </c>
      <c r="S41" s="843">
        <f>'O4 Summary by Class &amp; Accounts'!T56</f>
        <v>0</v>
      </c>
      <c r="T41" s="843">
        <f>'O4 Summary by Class &amp; Accounts'!U56</f>
        <v>0</v>
      </c>
      <c r="U41" s="843">
        <f>'O4 Summary by Class &amp; Accounts'!V56</f>
        <v>0</v>
      </c>
      <c r="V41" s="843">
        <f>'O4 Summary by Class &amp; Accounts'!W56</f>
        <v>0</v>
      </c>
      <c r="W41" s="731">
        <f>'O4 Summary by Class &amp; Accounts'!X56</f>
        <v>0</v>
      </c>
      <c r="X41" s="696"/>
    </row>
    <row r="42" spans="1:24" s="949" customFormat="1" ht="27" customHeight="1">
      <c r="A42" s="950"/>
      <c r="B42" s="985" t="s">
        <v>795</v>
      </c>
      <c r="C42" s="986">
        <f t="shared" si="7"/>
        <v>4217085.6900000013</v>
      </c>
      <c r="D42" s="987">
        <f t="shared" ref="D42:W42" si="8">SUM(D38:D41)</f>
        <v>2687936.1461879998</v>
      </c>
      <c r="E42" s="987">
        <f t="shared" si="8"/>
        <v>752167.1122892946</v>
      </c>
      <c r="F42" s="987">
        <f t="shared" si="8"/>
        <v>403425.81419009488</v>
      </c>
      <c r="G42" s="987">
        <f t="shared" si="8"/>
        <v>0</v>
      </c>
      <c r="H42" s="987">
        <f t="shared" si="8"/>
        <v>0</v>
      </c>
      <c r="I42" s="987">
        <f t="shared" si="8"/>
        <v>0</v>
      </c>
      <c r="J42" s="987">
        <f t="shared" si="8"/>
        <v>337460.71963278559</v>
      </c>
      <c r="K42" s="987">
        <f t="shared" si="8"/>
        <v>18505.298180088073</v>
      </c>
      <c r="L42" s="987">
        <f t="shared" si="8"/>
        <v>17590.599519737767</v>
      </c>
      <c r="M42" s="987">
        <f t="shared" si="8"/>
        <v>0</v>
      </c>
      <c r="N42" s="987">
        <f t="shared" si="8"/>
        <v>0</v>
      </c>
      <c r="O42" s="987">
        <f t="shared" si="8"/>
        <v>0</v>
      </c>
      <c r="P42" s="987">
        <f t="shared" si="8"/>
        <v>0</v>
      </c>
      <c r="Q42" s="987">
        <f t="shared" si="8"/>
        <v>0</v>
      </c>
      <c r="R42" s="987">
        <f t="shared" si="8"/>
        <v>0</v>
      </c>
      <c r="S42" s="987">
        <f t="shared" si="8"/>
        <v>0</v>
      </c>
      <c r="T42" s="987">
        <f t="shared" si="8"/>
        <v>0</v>
      </c>
      <c r="U42" s="987">
        <f t="shared" si="8"/>
        <v>0</v>
      </c>
      <c r="V42" s="987">
        <f t="shared" si="8"/>
        <v>0</v>
      </c>
      <c r="W42" s="988">
        <f t="shared" si="8"/>
        <v>0</v>
      </c>
      <c r="X42" s="948"/>
    </row>
    <row r="43" spans="1:24" s="609" customFormat="1" ht="12.75">
      <c r="A43" s="828"/>
      <c r="B43" s="973" t="s">
        <v>1178</v>
      </c>
      <c r="C43" s="844"/>
      <c r="D43" s="843"/>
      <c r="E43" s="843"/>
      <c r="F43" s="843"/>
      <c r="G43" s="843"/>
      <c r="H43" s="843"/>
      <c r="I43" s="843"/>
      <c r="J43" s="843"/>
      <c r="K43" s="843"/>
      <c r="L43" s="843"/>
      <c r="M43" s="843"/>
      <c r="N43" s="843"/>
      <c r="O43" s="843"/>
      <c r="P43" s="843"/>
      <c r="Q43" s="843"/>
      <c r="R43" s="843"/>
      <c r="S43" s="843"/>
      <c r="T43" s="843"/>
      <c r="U43" s="843"/>
      <c r="V43" s="843"/>
      <c r="W43" s="731"/>
      <c r="X43" s="696"/>
    </row>
    <row r="44" spans="1:24" s="609" customFormat="1" ht="12.75">
      <c r="A44" s="828"/>
      <c r="B44" s="839" t="s">
        <v>1173</v>
      </c>
      <c r="C44" s="844">
        <f t="shared" si="7"/>
        <v>0</v>
      </c>
      <c r="D44" s="746">
        <f>IF(ISERROR('O7 Amortization'!G42+'O7 Amortization'!G112+'O7 Amortization'!G182+'O7 Amortization'!G252 + 'O7 Amortization'!AB42+'O7 Amortization'!AB112+'O7 Amortization'!AB182+'O7 Amortization'!AB252), "-", 'O7 Amortization'!G42+'O7 Amortization'!G112+'O7 Amortization'!G182+'O7 Amortization'!G252 + 'O7 Amortization'!AB42+'O7 Amortization'!AB112+'O7 Amortization'!AB182+'O7 Amortization'!AB252)</f>
        <v>0</v>
      </c>
      <c r="E44" s="746">
        <f>IF(ISERROR('O7 Amortization'!H42+'O7 Amortization'!H112+'O7 Amortization'!H182+'O7 Amortization'!H252 + 'O7 Amortization'!AC42+'O7 Amortization'!AC112+'O7 Amortization'!AC182+'O7 Amortization'!AC252), "-", 'O7 Amortization'!H42+'O7 Amortization'!H112+'O7 Amortization'!H182+'O7 Amortization'!H252 + 'O7 Amortization'!AC42+'O7 Amortization'!AC112+'O7 Amortization'!AC182+'O7 Amortization'!AC252)</f>
        <v>0</v>
      </c>
      <c r="F44" s="746">
        <f>IF(ISERROR('O7 Amortization'!I42+'O7 Amortization'!I112+'O7 Amortization'!I182+'O7 Amortization'!I252 + 'O7 Amortization'!AD42+'O7 Amortization'!AD112+'O7 Amortization'!AD182+'O7 Amortization'!AD252), "-", 'O7 Amortization'!I42+'O7 Amortization'!I112+'O7 Amortization'!I182+'O7 Amortization'!I252 + 'O7 Amortization'!AD42+'O7 Amortization'!AD112+'O7 Amortization'!AD182+'O7 Amortization'!AD252)</f>
        <v>0</v>
      </c>
      <c r="G44" s="746">
        <f>IF(ISERROR('O7 Amortization'!J42+'O7 Amortization'!J112+'O7 Amortization'!J182+'O7 Amortization'!J252 + 'O7 Amortization'!AE42+'O7 Amortization'!AE112+'O7 Amortization'!AE182+'O7 Amortization'!AE252), "-", 'O7 Amortization'!J42+'O7 Amortization'!J112+'O7 Amortization'!J182+'O7 Amortization'!J252 + 'O7 Amortization'!AE42+'O7 Amortization'!AE112+'O7 Amortization'!AE182+'O7 Amortization'!AE252)</f>
        <v>0</v>
      </c>
      <c r="H44" s="746">
        <f>IF(ISERROR('O7 Amortization'!K42+'O7 Amortization'!K112+'O7 Amortization'!K182+'O7 Amortization'!K252 + 'O7 Amortization'!AF42+'O7 Amortization'!AF112+'O7 Amortization'!AF182+'O7 Amortization'!AF252), "-", 'O7 Amortization'!K42+'O7 Amortization'!K112+'O7 Amortization'!K182+'O7 Amortization'!K252 + 'O7 Amortization'!AF42+'O7 Amortization'!AF112+'O7 Amortization'!AF182+'O7 Amortization'!AF252)</f>
        <v>0</v>
      </c>
      <c r="I44" s="746">
        <f>IF(ISERROR('O7 Amortization'!L42+'O7 Amortization'!L112+'O7 Amortization'!L182+'O7 Amortization'!L252 + 'O7 Amortization'!AG42+'O7 Amortization'!AG112+'O7 Amortization'!AG182+'O7 Amortization'!AG252), "-", 'O7 Amortization'!L42+'O7 Amortization'!L112+'O7 Amortization'!L182+'O7 Amortization'!L252 + 'O7 Amortization'!AG42+'O7 Amortization'!AG112+'O7 Amortization'!AG182+'O7 Amortization'!AG252)</f>
        <v>0</v>
      </c>
      <c r="J44" s="746">
        <f>IF(ISERROR('O7 Amortization'!M42+'O7 Amortization'!M112+'O7 Amortization'!M182+'O7 Amortization'!M252 + 'O7 Amortization'!AH42+'O7 Amortization'!AH112+'O7 Amortization'!AH182+'O7 Amortization'!AH252), "-", 'O7 Amortization'!M42+'O7 Amortization'!M112+'O7 Amortization'!M182+'O7 Amortization'!M252 + 'O7 Amortization'!AH42+'O7 Amortization'!AH112+'O7 Amortization'!AH182+'O7 Amortization'!AH252)</f>
        <v>0</v>
      </c>
      <c r="K44" s="746">
        <f>IF(ISERROR('O7 Amortization'!N42+'O7 Amortization'!N112+'O7 Amortization'!N182+'O7 Amortization'!N252 + 'O7 Amortization'!AI42+'O7 Amortization'!AI112+'O7 Amortization'!AI182+'O7 Amortization'!AI252), "-", 'O7 Amortization'!N42+'O7 Amortization'!N112+'O7 Amortization'!N182+'O7 Amortization'!N252 + 'O7 Amortization'!AI42+'O7 Amortization'!AI112+'O7 Amortization'!AI182+'O7 Amortization'!AI252)</f>
        <v>0</v>
      </c>
      <c r="L44" s="746">
        <f>IF(ISERROR('O7 Amortization'!O42+'O7 Amortization'!O112+'O7 Amortization'!O182+'O7 Amortization'!O252 + 'O7 Amortization'!AJ42+'O7 Amortization'!AJ112+'O7 Amortization'!AJ182+'O7 Amortization'!AJ252), "-", 'O7 Amortization'!O42+'O7 Amortization'!O112+'O7 Amortization'!O182+'O7 Amortization'!O252 + 'O7 Amortization'!AJ42+'O7 Amortization'!AJ112+'O7 Amortization'!AJ182+'O7 Amortization'!AJ252)</f>
        <v>0</v>
      </c>
      <c r="M44" s="746">
        <f>IF(ISERROR('O7 Amortization'!P42+'O7 Amortization'!P112+'O7 Amortization'!P182+'O7 Amortization'!P252 + 'O7 Amortization'!AK42+'O7 Amortization'!AK112+'O7 Amortization'!AK182+'O7 Amortization'!AK252), "-", 'O7 Amortization'!P42+'O7 Amortization'!P112+'O7 Amortization'!P182+'O7 Amortization'!P252 + 'O7 Amortization'!AK42+'O7 Amortization'!AK112+'O7 Amortization'!AK182+'O7 Amortization'!AK252)</f>
        <v>0</v>
      </c>
      <c r="N44" s="746">
        <f>IF(ISERROR('O7 Amortization'!Q42+'O7 Amortization'!Q112+'O7 Amortization'!Q182+'O7 Amortization'!Q252 + 'O7 Amortization'!AL42+'O7 Amortization'!AL112+'O7 Amortization'!AL182+'O7 Amortization'!AL252), "-", 'O7 Amortization'!Q42+'O7 Amortization'!Q112+'O7 Amortization'!Q182+'O7 Amortization'!Q252 + 'O7 Amortization'!AL42+'O7 Amortization'!AL112+'O7 Amortization'!AL182+'O7 Amortization'!AL252)</f>
        <v>0</v>
      </c>
      <c r="O44" s="746">
        <f>IF(ISERROR('O7 Amortization'!R42+'O7 Amortization'!R112+'O7 Amortization'!R182+'O7 Amortization'!R252 + 'O7 Amortization'!AM42+'O7 Amortization'!AM112+'O7 Amortization'!AM182+'O7 Amortization'!AM252), "-", 'O7 Amortization'!R42+'O7 Amortization'!R112+'O7 Amortization'!R182+'O7 Amortization'!R252 + 'O7 Amortization'!AM42+'O7 Amortization'!AM112+'O7 Amortization'!AM182+'O7 Amortization'!AM252)</f>
        <v>0</v>
      </c>
      <c r="P44" s="746">
        <f>IF(ISERROR('O7 Amortization'!S42+'O7 Amortization'!S112+'O7 Amortization'!S182+'O7 Amortization'!S252 + 'O7 Amortization'!AN42+'O7 Amortization'!AN112+'O7 Amortization'!AN182+'O7 Amortization'!AN252), "-", 'O7 Amortization'!S42+'O7 Amortization'!S112+'O7 Amortization'!S182+'O7 Amortization'!S252 + 'O7 Amortization'!AN42+'O7 Amortization'!AN112+'O7 Amortization'!AN182+'O7 Amortization'!AN252)</f>
        <v>0</v>
      </c>
      <c r="Q44" s="746">
        <f>IF(ISERROR('O7 Amortization'!T42+'O7 Amortization'!T112+'O7 Amortization'!T182+'O7 Amortization'!T252 + 'O7 Amortization'!AO42+'O7 Amortization'!AO112+'O7 Amortization'!AO182+'O7 Amortization'!AO252), "-", 'O7 Amortization'!T42+'O7 Amortization'!T112+'O7 Amortization'!T182+'O7 Amortization'!T252 + 'O7 Amortization'!AO42+'O7 Amortization'!AO112+'O7 Amortization'!AO182+'O7 Amortization'!AO252)</f>
        <v>0</v>
      </c>
      <c r="R44" s="746">
        <f>IF(ISERROR('O7 Amortization'!U42+'O7 Amortization'!U112+'O7 Amortization'!U182+'O7 Amortization'!U252 + 'O7 Amortization'!AP42+'O7 Amortization'!AP112+'O7 Amortization'!AP182+'O7 Amortization'!AP252), "-", 'O7 Amortization'!U42+'O7 Amortization'!U112+'O7 Amortization'!U182+'O7 Amortization'!U252 + 'O7 Amortization'!AP42+'O7 Amortization'!AP112+'O7 Amortization'!AP182+'O7 Amortization'!AP252)</f>
        <v>0</v>
      </c>
      <c r="S44" s="746">
        <f>IF(ISERROR('O7 Amortization'!V42+'O7 Amortization'!V112+'O7 Amortization'!V182+'O7 Amortization'!V252 + 'O7 Amortization'!AQ42+'O7 Amortization'!AQ112+'O7 Amortization'!AQ182+'O7 Amortization'!AQ252), "-", 'O7 Amortization'!V42+'O7 Amortization'!V112+'O7 Amortization'!V182+'O7 Amortization'!V252 + 'O7 Amortization'!AQ42+'O7 Amortization'!AQ112+'O7 Amortization'!AQ182+'O7 Amortization'!AQ252)</f>
        <v>0</v>
      </c>
      <c r="T44" s="746">
        <f>IF(ISERROR('O7 Amortization'!W42+'O7 Amortization'!W112+'O7 Amortization'!W182+'O7 Amortization'!W252 + 'O7 Amortization'!AR42+'O7 Amortization'!AR112+'O7 Amortization'!AR182+'O7 Amortization'!AR252), "-", 'O7 Amortization'!W42+'O7 Amortization'!W112+'O7 Amortization'!W182+'O7 Amortization'!W252 + 'O7 Amortization'!AR42+'O7 Amortization'!AR112+'O7 Amortization'!AR182+'O7 Amortization'!AR252)</f>
        <v>0</v>
      </c>
      <c r="U44" s="746">
        <f>IF(ISERROR('O7 Amortization'!X42+'O7 Amortization'!X112+'O7 Amortization'!X182+'O7 Amortization'!X252 + 'O7 Amortization'!AS42+'O7 Amortization'!AS112+'O7 Amortization'!AS182+'O7 Amortization'!AS252), "-", 'O7 Amortization'!X42+'O7 Amortization'!X112+'O7 Amortization'!X182+'O7 Amortization'!X252 + 'O7 Amortization'!AS42+'O7 Amortization'!AS112+'O7 Amortization'!AS182+'O7 Amortization'!AS252)</f>
        <v>0</v>
      </c>
      <c r="V44" s="746">
        <f>IF(ISERROR('O7 Amortization'!Y42+'O7 Amortization'!Y112+'O7 Amortization'!Y182+'O7 Amortization'!Y252 + 'O7 Amortization'!AT42+'O7 Amortization'!AT112+'O7 Amortization'!AT182+'O7 Amortization'!AT252), "-", 'O7 Amortization'!Y42+'O7 Amortization'!Y112+'O7 Amortization'!Y182+'O7 Amortization'!Y252 + 'O7 Amortization'!AT42+'O7 Amortization'!AT112+'O7 Amortization'!AT182+'O7 Amortization'!AT252)</f>
        <v>0</v>
      </c>
      <c r="W44" s="747">
        <f>IF(ISERROR('O7 Amortization'!Z42+'O7 Amortization'!Z112+'O7 Amortization'!Z182+'O7 Amortization'!Z252 + 'O7 Amortization'!AU42+'O7 Amortization'!AU112+'O7 Amortization'!AU182+'O7 Amortization'!AU252), "-", 'O7 Amortization'!Z42+'O7 Amortization'!Z112+'O7 Amortization'!Z182+'O7 Amortization'!Z252 + 'O7 Amortization'!AU42+'O7 Amortization'!AU112+'O7 Amortization'!AU182+'O7 Amortization'!AU252)</f>
        <v>0</v>
      </c>
      <c r="X44" s="696"/>
    </row>
    <row r="45" spans="1:24" s="609" customFormat="1" ht="12.75">
      <c r="A45" s="828"/>
      <c r="B45" s="839" t="s">
        <v>1174</v>
      </c>
      <c r="C45" s="844">
        <f t="shared" si="7"/>
        <v>-1874678.5000000002</v>
      </c>
      <c r="D45" s="746">
        <f>IF(ISERROR('O7 Amortization'!G46+'O7 Amortization'!G116+'O7 Amortization'!G186+'O7 Amortization'!G256 +'O7 Amortization'!AB46+'O7 Amortization'!AB116+'O7 Amortization'!AB186+'O7 Amortization'!AB256), "-", 'O7 Amortization'!G46+'O7 Amortization'!G116+'O7 Amortization'!G186+'O7 Amortization'!G256 +'O7 Amortization'!AB46+'O7 Amortization'!AB116+'O7 Amortization'!AB186+'O7 Amortization'!AB256)</f>
        <v>-1194904.84022664</v>
      </c>
      <c r="E45" s="746">
        <f>IF(ISERROR('O7 Amortization'!H46+'O7 Amortization'!H116+'O7 Amortization'!H186+'O7 Amortization'!H256 +'O7 Amortization'!AC46+'O7 Amortization'!AC116+'O7 Amortization'!AC186+'O7 Amortization'!AC256), "-", 'O7 Amortization'!H46+'O7 Amortization'!H116+'O7 Amortization'!H186+'O7 Amortization'!H256 +'O7 Amortization'!AC46+'O7 Amortization'!AC116+'O7 Amortization'!AC186+'O7 Amortization'!AC256)</f>
        <v>-334371.08407816733</v>
      </c>
      <c r="F45" s="746">
        <f>IF(ISERROR('O7 Amortization'!I46+'O7 Amortization'!I116+'O7 Amortization'!I186+'O7 Amortization'!I256 +'O7 Amortization'!AD46+'O7 Amortization'!AD116+'O7 Amortization'!AD186+'O7 Amortization'!AD256), "-", 'O7 Amortization'!I46+'O7 Amortization'!I116+'O7 Amortization'!I186+'O7 Amortization'!I256 +'O7 Amortization'!AD46+'O7 Amortization'!AD116+'O7 Amortization'!AD186+'O7 Amortization'!AD256)</f>
        <v>-179340.36816007068</v>
      </c>
      <c r="G45" s="746">
        <f>IF(ISERROR('O7 Amortization'!J46+'O7 Amortization'!J116+'O7 Amortization'!J186+'O7 Amortization'!J256 +'O7 Amortization'!AE46+'O7 Amortization'!AE116+'O7 Amortization'!AE186+'O7 Amortization'!AE256), "-", 'O7 Amortization'!J46+'O7 Amortization'!J116+'O7 Amortization'!J186+'O7 Amortization'!J256 +'O7 Amortization'!AE46+'O7 Amortization'!AE116+'O7 Amortization'!AE186+'O7 Amortization'!AE256)</f>
        <v>0</v>
      </c>
      <c r="H45" s="746">
        <f>IF(ISERROR('O7 Amortization'!K46+'O7 Amortization'!K116+'O7 Amortization'!K186+'O7 Amortization'!K256 +'O7 Amortization'!AF46+'O7 Amortization'!AF116+'O7 Amortization'!AF186+'O7 Amortization'!AF256), "-", 'O7 Amortization'!K46+'O7 Amortization'!K116+'O7 Amortization'!K186+'O7 Amortization'!K256 +'O7 Amortization'!AF46+'O7 Amortization'!AF116+'O7 Amortization'!AF186+'O7 Amortization'!AF256)</f>
        <v>0</v>
      </c>
      <c r="I45" s="746">
        <f>IF(ISERROR('O7 Amortization'!L46+'O7 Amortization'!L116+'O7 Amortization'!L186+'O7 Amortization'!L256 +'O7 Amortization'!AG46+'O7 Amortization'!AG116+'O7 Amortization'!AG186+'O7 Amortization'!AG256), "-", 'O7 Amortization'!L46+'O7 Amortization'!L116+'O7 Amortization'!L186+'O7 Amortization'!L256 +'O7 Amortization'!AG46+'O7 Amortization'!AG116+'O7 Amortization'!AG186+'O7 Amortization'!AG256)</f>
        <v>0</v>
      </c>
      <c r="J45" s="746">
        <f>IF(ISERROR('O7 Amortization'!M46+'O7 Amortization'!M116+'O7 Amortization'!M186+'O7 Amortization'!M256 +'O7 Amortization'!AH46+'O7 Amortization'!AH116+'O7 Amortization'!AH186+'O7 Amortization'!AH256), "-", 'O7 Amortization'!M46+'O7 Amortization'!M116+'O7 Amortization'!M186+'O7 Amortization'!M256 +'O7 Amortization'!AH46+'O7 Amortization'!AH116+'O7 Amortization'!AH186+'O7 Amortization'!AH256)</f>
        <v>-150016.00683388324</v>
      </c>
      <c r="K45" s="746">
        <f>IF(ISERROR('O7 Amortization'!N46+'O7 Amortization'!N116+'O7 Amortization'!N186+'O7 Amortization'!N256 +'O7 Amortization'!AI46+'O7 Amortization'!AI116+'O7 Amortization'!AI186+'O7 Amortization'!AI256), "-", 'O7 Amortization'!N46+'O7 Amortization'!N116+'O7 Amortization'!N186+'O7 Amortization'!N256 +'O7 Amortization'!AI46+'O7 Amortization'!AI116+'O7 Amortization'!AI186+'O7 Amortization'!AI256)</f>
        <v>-8226.4120732866213</v>
      </c>
      <c r="L45" s="746">
        <f>IF(ISERROR('O7 Amortization'!O46+'O7 Amortization'!O116+'O7 Amortization'!O186+'O7 Amortization'!O256 +'O7 Amortization'!AJ46+'O7 Amortization'!AJ116+'O7 Amortization'!AJ186+'O7 Amortization'!AJ256), "-", 'O7 Amortization'!O46+'O7 Amortization'!O116+'O7 Amortization'!O186+'O7 Amortization'!O256 +'O7 Amortization'!AJ46+'O7 Amortization'!AJ116+'O7 Amortization'!AJ186+'O7 Amortization'!AJ256)</f>
        <v>-7819.7886279523809</v>
      </c>
      <c r="M45" s="746">
        <f>IF(ISERROR('O7 Amortization'!P46+'O7 Amortization'!P116+'O7 Amortization'!P186+'O7 Amortization'!P256 +'O7 Amortization'!AK46+'O7 Amortization'!AK116+'O7 Amortization'!AK186+'O7 Amortization'!AK256), "-", 'O7 Amortization'!P46+'O7 Amortization'!P116+'O7 Amortization'!P186+'O7 Amortization'!P256 +'O7 Amortization'!AK46+'O7 Amortization'!AK116+'O7 Amortization'!AK186+'O7 Amortization'!AK256)</f>
        <v>0</v>
      </c>
      <c r="N45" s="746">
        <f>IF(ISERROR('O7 Amortization'!Q46+'O7 Amortization'!Q116+'O7 Amortization'!Q186+'O7 Amortization'!Q256 +'O7 Amortization'!AL46+'O7 Amortization'!AL116+'O7 Amortization'!AL186+'O7 Amortization'!AL256), "-", 'O7 Amortization'!Q46+'O7 Amortization'!Q116+'O7 Amortization'!Q186+'O7 Amortization'!Q256 +'O7 Amortization'!AL46+'O7 Amortization'!AL116+'O7 Amortization'!AL186+'O7 Amortization'!AL256)</f>
        <v>0</v>
      </c>
      <c r="O45" s="746">
        <f>IF(ISERROR('O7 Amortization'!R46+'O7 Amortization'!R116+'O7 Amortization'!R186+'O7 Amortization'!R256 +'O7 Amortization'!AM46+'O7 Amortization'!AM116+'O7 Amortization'!AM186+'O7 Amortization'!AM256), "-", 'O7 Amortization'!R46+'O7 Amortization'!R116+'O7 Amortization'!R186+'O7 Amortization'!R256 +'O7 Amortization'!AM46+'O7 Amortization'!AM116+'O7 Amortization'!AM186+'O7 Amortization'!AM256)</f>
        <v>0</v>
      </c>
      <c r="P45" s="746">
        <f>IF(ISERROR('O7 Amortization'!S46+'O7 Amortization'!S116+'O7 Amortization'!S186+'O7 Amortization'!S256 +'O7 Amortization'!AN46+'O7 Amortization'!AN116+'O7 Amortization'!AN186+'O7 Amortization'!AN256), "-", 'O7 Amortization'!S46+'O7 Amortization'!S116+'O7 Amortization'!S186+'O7 Amortization'!S256 +'O7 Amortization'!AN46+'O7 Amortization'!AN116+'O7 Amortization'!AN186+'O7 Amortization'!AN256)</f>
        <v>0</v>
      </c>
      <c r="Q45" s="746">
        <f>IF(ISERROR('O7 Amortization'!T46+'O7 Amortization'!T116+'O7 Amortization'!T186+'O7 Amortization'!T256 +'O7 Amortization'!AO46+'O7 Amortization'!AO116+'O7 Amortization'!AO186+'O7 Amortization'!AO256), "-", 'O7 Amortization'!T46+'O7 Amortization'!T116+'O7 Amortization'!T186+'O7 Amortization'!T256 +'O7 Amortization'!AO46+'O7 Amortization'!AO116+'O7 Amortization'!AO186+'O7 Amortization'!AO256)</f>
        <v>0</v>
      </c>
      <c r="R45" s="746">
        <f>IF(ISERROR('O7 Amortization'!U46+'O7 Amortization'!U116+'O7 Amortization'!U186+'O7 Amortization'!U256 +'O7 Amortization'!AP46+'O7 Amortization'!AP116+'O7 Amortization'!AP186+'O7 Amortization'!AP256), "-", 'O7 Amortization'!U46+'O7 Amortization'!U116+'O7 Amortization'!U186+'O7 Amortization'!U256 +'O7 Amortization'!AP46+'O7 Amortization'!AP116+'O7 Amortization'!AP186+'O7 Amortization'!AP256)</f>
        <v>0</v>
      </c>
      <c r="S45" s="746">
        <f>IF(ISERROR('O7 Amortization'!V46+'O7 Amortization'!V116+'O7 Amortization'!V186+'O7 Amortization'!V256 +'O7 Amortization'!AQ46+'O7 Amortization'!AQ116+'O7 Amortization'!AQ186+'O7 Amortization'!AQ256), "-", 'O7 Amortization'!V46+'O7 Amortization'!V116+'O7 Amortization'!V186+'O7 Amortization'!V256 +'O7 Amortization'!AQ46+'O7 Amortization'!AQ116+'O7 Amortization'!AQ186+'O7 Amortization'!AQ256)</f>
        <v>0</v>
      </c>
      <c r="T45" s="746">
        <f>IF(ISERROR('O7 Amortization'!W46+'O7 Amortization'!W116+'O7 Amortization'!W186+'O7 Amortization'!W256 +'O7 Amortization'!AR46+'O7 Amortization'!AR116+'O7 Amortization'!AR186+'O7 Amortization'!AR256), "-", 'O7 Amortization'!W46+'O7 Amortization'!W116+'O7 Amortization'!W186+'O7 Amortization'!W256 +'O7 Amortization'!AR46+'O7 Amortization'!AR116+'O7 Amortization'!AR186+'O7 Amortization'!AR256)</f>
        <v>0</v>
      </c>
      <c r="U45" s="746">
        <f>IF(ISERROR('O7 Amortization'!X46+'O7 Amortization'!X116+'O7 Amortization'!X186+'O7 Amortization'!X256 +'O7 Amortization'!AS46+'O7 Amortization'!AS116+'O7 Amortization'!AS186+'O7 Amortization'!AS256), "-", 'O7 Amortization'!X46+'O7 Amortization'!X116+'O7 Amortization'!X186+'O7 Amortization'!X256 +'O7 Amortization'!AS46+'O7 Amortization'!AS116+'O7 Amortization'!AS186+'O7 Amortization'!AS256)</f>
        <v>0</v>
      </c>
      <c r="V45" s="746">
        <f>IF(ISERROR('O7 Amortization'!Y46+'O7 Amortization'!Y116+'O7 Amortization'!Y186+'O7 Amortization'!Y256 +'O7 Amortization'!AT46+'O7 Amortization'!AT116+'O7 Amortization'!AT186+'O7 Amortization'!AT256), "-", 'O7 Amortization'!Y46+'O7 Amortization'!Y116+'O7 Amortization'!Y186+'O7 Amortization'!Y256 +'O7 Amortization'!AT46+'O7 Amortization'!AT116+'O7 Amortization'!AT186+'O7 Amortization'!AT256)</f>
        <v>0</v>
      </c>
      <c r="W45" s="747">
        <f>IF(ISERROR('O7 Amortization'!Z46+'O7 Amortization'!Z116+'O7 Amortization'!Z186+'O7 Amortization'!Z256 +'O7 Amortization'!AU46+'O7 Amortization'!AU116+'O7 Amortization'!AU186+'O7 Amortization'!AU256), "-", 'O7 Amortization'!Z46+'O7 Amortization'!Z116+'O7 Amortization'!Z186+'O7 Amortization'!Z256 +'O7 Amortization'!AU46+'O7 Amortization'!AU116+'O7 Amortization'!AU186+'O7 Amortization'!AU256)</f>
        <v>0</v>
      </c>
      <c r="X45" s="696"/>
    </row>
    <row r="46" spans="1:24" s="609" customFormat="1" ht="12.75">
      <c r="A46" s="828"/>
      <c r="B46" s="839" t="s">
        <v>822</v>
      </c>
      <c r="C46" s="844">
        <f t="shared" si="7"/>
        <v>0</v>
      </c>
      <c r="D46" s="746">
        <f>IF(ISERROR('O7 Amortization'!G50+'O7 Amortization'!G120+'O7 Amortization'!G190+'O7 Amortization'!G260 + 'O7 Amortization'!AB50+'O7 Amortization'!AB120+'O7 Amortization'!AB190+'O7 Amortization'!AB260), "-", 'O7 Amortization'!G50+'O7 Amortization'!G120+'O7 Amortization'!G190+'O7 Amortization'!G260 + 'O7 Amortization'!AB50+'O7 Amortization'!AB120+'O7 Amortization'!AB190+'O7 Amortization'!AB260)</f>
        <v>0</v>
      </c>
      <c r="E46" s="746">
        <f>IF(ISERROR('O7 Amortization'!H50+'O7 Amortization'!H120+'O7 Amortization'!H190+'O7 Amortization'!H260 + 'O7 Amortization'!AC50+'O7 Amortization'!AC120+'O7 Amortization'!AC190+'O7 Amortization'!AC260), "-", 'O7 Amortization'!H50+'O7 Amortization'!H120+'O7 Amortization'!H190+'O7 Amortization'!H260 + 'O7 Amortization'!AC50+'O7 Amortization'!AC120+'O7 Amortization'!AC190+'O7 Amortization'!AC260)</f>
        <v>0</v>
      </c>
      <c r="F46" s="746">
        <f>IF(ISERROR('O7 Amortization'!I50+'O7 Amortization'!I120+'O7 Amortization'!I190+'O7 Amortization'!I260 + 'O7 Amortization'!AD50+'O7 Amortization'!AD120+'O7 Amortization'!AD190+'O7 Amortization'!AD260), "-", 'O7 Amortization'!I50+'O7 Amortization'!I120+'O7 Amortization'!I190+'O7 Amortization'!I260 + 'O7 Amortization'!AD50+'O7 Amortization'!AD120+'O7 Amortization'!AD190+'O7 Amortization'!AD260)</f>
        <v>0</v>
      </c>
      <c r="G46" s="746">
        <f>IF(ISERROR('O7 Amortization'!J50+'O7 Amortization'!J120+'O7 Amortization'!J190+'O7 Amortization'!J260 + 'O7 Amortization'!AE50+'O7 Amortization'!AE120+'O7 Amortization'!AE190+'O7 Amortization'!AE260), "-", 'O7 Amortization'!J50+'O7 Amortization'!J120+'O7 Amortization'!J190+'O7 Amortization'!J260 + 'O7 Amortization'!AE50+'O7 Amortization'!AE120+'O7 Amortization'!AE190+'O7 Amortization'!AE260)</f>
        <v>0</v>
      </c>
      <c r="H46" s="746">
        <f>IF(ISERROR('O7 Amortization'!K50+'O7 Amortization'!K120+'O7 Amortization'!K190+'O7 Amortization'!K260 + 'O7 Amortization'!AF50+'O7 Amortization'!AF120+'O7 Amortization'!AF190+'O7 Amortization'!AF260), "-", 'O7 Amortization'!K50+'O7 Amortization'!K120+'O7 Amortization'!K190+'O7 Amortization'!K260 + 'O7 Amortization'!AF50+'O7 Amortization'!AF120+'O7 Amortization'!AF190+'O7 Amortization'!AF260)</f>
        <v>0</v>
      </c>
      <c r="I46" s="746">
        <f>IF(ISERROR('O7 Amortization'!L50+'O7 Amortization'!L120+'O7 Amortization'!L190+'O7 Amortization'!L260 + 'O7 Amortization'!AG50+'O7 Amortization'!AG120+'O7 Amortization'!AG190+'O7 Amortization'!AG260), "-", 'O7 Amortization'!L50+'O7 Amortization'!L120+'O7 Amortization'!L190+'O7 Amortization'!L260 + 'O7 Amortization'!AG50+'O7 Amortization'!AG120+'O7 Amortization'!AG190+'O7 Amortization'!AG260)</f>
        <v>0</v>
      </c>
      <c r="J46" s="746">
        <f>IF(ISERROR('O7 Amortization'!M50+'O7 Amortization'!M120+'O7 Amortization'!M190+'O7 Amortization'!M260 + 'O7 Amortization'!AH50+'O7 Amortization'!AH120+'O7 Amortization'!AH190+'O7 Amortization'!AH260), "-", 'O7 Amortization'!M50+'O7 Amortization'!M120+'O7 Amortization'!M190+'O7 Amortization'!M260 + 'O7 Amortization'!AH50+'O7 Amortization'!AH120+'O7 Amortization'!AH190+'O7 Amortization'!AH260)</f>
        <v>0</v>
      </c>
      <c r="K46" s="746">
        <f>IF(ISERROR('O7 Amortization'!N50+'O7 Amortization'!N120+'O7 Amortization'!N190+'O7 Amortization'!N260 + 'O7 Amortization'!AI50+'O7 Amortization'!AI120+'O7 Amortization'!AI190+'O7 Amortization'!AI260), "-", 'O7 Amortization'!N50+'O7 Amortization'!N120+'O7 Amortization'!N190+'O7 Amortization'!N260 + 'O7 Amortization'!AI50+'O7 Amortization'!AI120+'O7 Amortization'!AI190+'O7 Amortization'!AI260)</f>
        <v>0</v>
      </c>
      <c r="L46" s="746">
        <f>IF(ISERROR('O7 Amortization'!O50+'O7 Amortization'!O120+'O7 Amortization'!O190+'O7 Amortization'!O260 + 'O7 Amortization'!AJ50+'O7 Amortization'!AJ120+'O7 Amortization'!AJ190+'O7 Amortization'!AJ260), "-", 'O7 Amortization'!O50+'O7 Amortization'!O120+'O7 Amortization'!O190+'O7 Amortization'!O260 + 'O7 Amortization'!AJ50+'O7 Amortization'!AJ120+'O7 Amortization'!AJ190+'O7 Amortization'!AJ260)</f>
        <v>0</v>
      </c>
      <c r="M46" s="746">
        <f>IF(ISERROR('O7 Amortization'!P50+'O7 Amortization'!P120+'O7 Amortization'!P190+'O7 Amortization'!P260 + 'O7 Amortization'!AK50+'O7 Amortization'!AK120+'O7 Amortization'!AK190+'O7 Amortization'!AK260), "-", 'O7 Amortization'!P50+'O7 Amortization'!P120+'O7 Amortization'!P190+'O7 Amortization'!P260 + 'O7 Amortization'!AK50+'O7 Amortization'!AK120+'O7 Amortization'!AK190+'O7 Amortization'!AK260)</f>
        <v>0</v>
      </c>
      <c r="N46" s="746">
        <f>IF(ISERROR('O7 Amortization'!Q50+'O7 Amortization'!Q120+'O7 Amortization'!Q190+'O7 Amortization'!Q260 + 'O7 Amortization'!AL50+'O7 Amortization'!AL120+'O7 Amortization'!AL190+'O7 Amortization'!AL260), "-", 'O7 Amortization'!Q50+'O7 Amortization'!Q120+'O7 Amortization'!Q190+'O7 Amortization'!Q260 + 'O7 Amortization'!AL50+'O7 Amortization'!AL120+'O7 Amortization'!AL190+'O7 Amortization'!AL260)</f>
        <v>0</v>
      </c>
      <c r="O46" s="746">
        <f>IF(ISERROR('O7 Amortization'!R50+'O7 Amortization'!R120+'O7 Amortization'!R190+'O7 Amortization'!R260 + 'O7 Amortization'!AM50+'O7 Amortization'!AM120+'O7 Amortization'!AM190+'O7 Amortization'!AM260), "-", 'O7 Amortization'!R50+'O7 Amortization'!R120+'O7 Amortization'!R190+'O7 Amortization'!R260 + 'O7 Amortization'!AM50+'O7 Amortization'!AM120+'O7 Amortization'!AM190+'O7 Amortization'!AM260)</f>
        <v>0</v>
      </c>
      <c r="P46" s="746">
        <f>IF(ISERROR('O7 Amortization'!S50+'O7 Amortization'!S120+'O7 Amortization'!S190+'O7 Amortization'!S260 + 'O7 Amortization'!AN50+'O7 Amortization'!AN120+'O7 Amortization'!AN190+'O7 Amortization'!AN260), "-", 'O7 Amortization'!S50+'O7 Amortization'!S120+'O7 Amortization'!S190+'O7 Amortization'!S260 + 'O7 Amortization'!AN50+'O7 Amortization'!AN120+'O7 Amortization'!AN190+'O7 Amortization'!AN260)</f>
        <v>0</v>
      </c>
      <c r="Q46" s="746">
        <f>IF(ISERROR('O7 Amortization'!T50+'O7 Amortization'!T120+'O7 Amortization'!T190+'O7 Amortization'!T260 + 'O7 Amortization'!AO50+'O7 Amortization'!AO120+'O7 Amortization'!AO190+'O7 Amortization'!AO260), "-", 'O7 Amortization'!T50+'O7 Amortization'!T120+'O7 Amortization'!T190+'O7 Amortization'!T260 + 'O7 Amortization'!AO50+'O7 Amortization'!AO120+'O7 Amortization'!AO190+'O7 Amortization'!AO260)</f>
        <v>0</v>
      </c>
      <c r="R46" s="746">
        <f>IF(ISERROR('O7 Amortization'!U50+'O7 Amortization'!U120+'O7 Amortization'!U190+'O7 Amortization'!U260 + 'O7 Amortization'!AP50+'O7 Amortization'!AP120+'O7 Amortization'!AP190+'O7 Amortization'!AP260), "-", 'O7 Amortization'!U50+'O7 Amortization'!U120+'O7 Amortization'!U190+'O7 Amortization'!U260 + 'O7 Amortization'!AP50+'O7 Amortization'!AP120+'O7 Amortization'!AP190+'O7 Amortization'!AP260)</f>
        <v>0</v>
      </c>
      <c r="S46" s="746">
        <f>IF(ISERROR('O7 Amortization'!V50+'O7 Amortization'!V120+'O7 Amortization'!V190+'O7 Amortization'!V260 + 'O7 Amortization'!AQ50+'O7 Amortization'!AQ120+'O7 Amortization'!AQ190+'O7 Amortization'!AQ260), "-", 'O7 Amortization'!V50+'O7 Amortization'!V120+'O7 Amortization'!V190+'O7 Amortization'!V260 + 'O7 Amortization'!AQ50+'O7 Amortization'!AQ120+'O7 Amortization'!AQ190+'O7 Amortization'!AQ260)</f>
        <v>0</v>
      </c>
      <c r="T46" s="746">
        <f>IF(ISERROR('O7 Amortization'!W50+'O7 Amortization'!W120+'O7 Amortization'!W190+'O7 Amortization'!W260 + 'O7 Amortization'!AR50+'O7 Amortization'!AR120+'O7 Amortization'!AR190+'O7 Amortization'!AR260), "-", 'O7 Amortization'!W50+'O7 Amortization'!W120+'O7 Amortization'!W190+'O7 Amortization'!W260 + 'O7 Amortization'!AR50+'O7 Amortization'!AR120+'O7 Amortization'!AR190+'O7 Amortization'!AR260)</f>
        <v>0</v>
      </c>
      <c r="U46" s="746">
        <f>IF(ISERROR('O7 Amortization'!X50+'O7 Amortization'!X120+'O7 Amortization'!X190+'O7 Amortization'!X260 + 'O7 Amortization'!AS50+'O7 Amortization'!AS120+'O7 Amortization'!AS190+'O7 Amortization'!AS260), "-", 'O7 Amortization'!X50+'O7 Amortization'!X120+'O7 Amortization'!X190+'O7 Amortization'!X260 + 'O7 Amortization'!AS50+'O7 Amortization'!AS120+'O7 Amortization'!AS190+'O7 Amortization'!AS260)</f>
        <v>0</v>
      </c>
      <c r="V46" s="746">
        <f>IF(ISERROR('O7 Amortization'!Y50+'O7 Amortization'!Y120+'O7 Amortization'!Y190+'O7 Amortization'!Y260 + 'O7 Amortization'!AT50+'O7 Amortization'!AT120+'O7 Amortization'!AT190+'O7 Amortization'!AT260), "-", 'O7 Amortization'!Y50+'O7 Amortization'!Y120+'O7 Amortization'!Y190+'O7 Amortization'!Y260 + 'O7 Amortization'!AT50+'O7 Amortization'!AT120+'O7 Amortization'!AT190+'O7 Amortization'!AT260)</f>
        <v>0</v>
      </c>
      <c r="W46" s="747">
        <f>IF(ISERROR('O7 Amortization'!Z50+'O7 Amortization'!Z120+'O7 Amortization'!Z190+'O7 Amortization'!Z260 + 'O7 Amortization'!AU50+'O7 Amortization'!AU120+'O7 Amortization'!AU190+'O7 Amortization'!AU260), "-", 'O7 Amortization'!Z50+'O7 Amortization'!Z120+'O7 Amortization'!Z190+'O7 Amortization'!Z260 + 'O7 Amortization'!AU50+'O7 Amortization'!AU120+'O7 Amortization'!AU190+'O7 Amortization'!AU260)</f>
        <v>0</v>
      </c>
      <c r="X46" s="696"/>
    </row>
    <row r="47" spans="1:24" s="609" customFormat="1" ht="12.75">
      <c r="A47" s="828"/>
      <c r="B47" s="839" t="s">
        <v>1176</v>
      </c>
      <c r="C47" s="844">
        <f t="shared" si="7"/>
        <v>0</v>
      </c>
      <c r="D47" s="746">
        <f>IF(ISERROR('O7 Amortization'!G54+'O7 Amortization'!G124+'O7 Amortization'!G194+'O7 Amortization'!G264 + 'O7 Amortization'!AB54+'O7 Amortization'!AB124+'O7 Amortization'!AB194+'O7 Amortization'!AB264), "-", 'O7 Amortization'!G54+'O7 Amortization'!G124+'O7 Amortization'!G194+'O7 Amortization'!G264 + 'O7 Amortization'!AB54+'O7 Amortization'!AB124+'O7 Amortization'!AB194+'O7 Amortization'!AB264)</f>
        <v>0</v>
      </c>
      <c r="E47" s="746">
        <f>IF(ISERROR('O7 Amortization'!H54+'O7 Amortization'!H124+'O7 Amortization'!H194+'O7 Amortization'!H264 + 'O7 Amortization'!AC54+'O7 Amortization'!AC124+'O7 Amortization'!AC194+'O7 Amortization'!AC264), "-", 'O7 Amortization'!H54+'O7 Amortization'!H124+'O7 Amortization'!H194+'O7 Amortization'!H264 + 'O7 Amortization'!AC54+'O7 Amortization'!AC124+'O7 Amortization'!AC194+'O7 Amortization'!AC264)</f>
        <v>0</v>
      </c>
      <c r="F47" s="746">
        <f>IF(ISERROR('O7 Amortization'!I54+'O7 Amortization'!I124+'O7 Amortization'!I194+'O7 Amortization'!I264 + 'O7 Amortization'!AD54+'O7 Amortization'!AD124+'O7 Amortization'!AD194+'O7 Amortization'!AD264), "-", 'O7 Amortization'!I54+'O7 Amortization'!I124+'O7 Amortization'!I194+'O7 Amortization'!I264 + 'O7 Amortization'!AD54+'O7 Amortization'!AD124+'O7 Amortization'!AD194+'O7 Amortization'!AD264)</f>
        <v>0</v>
      </c>
      <c r="G47" s="746">
        <f>IF(ISERROR('O7 Amortization'!J54+'O7 Amortization'!J124+'O7 Amortization'!J194+'O7 Amortization'!J264 + 'O7 Amortization'!AE54+'O7 Amortization'!AE124+'O7 Amortization'!AE194+'O7 Amortization'!AE264), "-", 'O7 Amortization'!J54+'O7 Amortization'!J124+'O7 Amortization'!J194+'O7 Amortization'!J264 + 'O7 Amortization'!AE54+'O7 Amortization'!AE124+'O7 Amortization'!AE194+'O7 Amortization'!AE264)</f>
        <v>0</v>
      </c>
      <c r="H47" s="746">
        <f>IF(ISERROR('O7 Amortization'!K54+'O7 Amortization'!K124+'O7 Amortization'!K194+'O7 Amortization'!K264 + 'O7 Amortization'!AF54+'O7 Amortization'!AF124+'O7 Amortization'!AF194+'O7 Amortization'!AF264), "-", 'O7 Amortization'!K54+'O7 Amortization'!K124+'O7 Amortization'!K194+'O7 Amortization'!K264 + 'O7 Amortization'!AF54+'O7 Amortization'!AF124+'O7 Amortization'!AF194+'O7 Amortization'!AF264)</f>
        <v>0</v>
      </c>
      <c r="I47" s="746">
        <f>IF(ISERROR('O7 Amortization'!L54+'O7 Amortization'!L124+'O7 Amortization'!L194+'O7 Amortization'!L264 + 'O7 Amortization'!AG54+'O7 Amortization'!AG124+'O7 Amortization'!AG194+'O7 Amortization'!AG264), "-", 'O7 Amortization'!L54+'O7 Amortization'!L124+'O7 Amortization'!L194+'O7 Amortization'!L264 + 'O7 Amortization'!AG54+'O7 Amortization'!AG124+'O7 Amortization'!AG194+'O7 Amortization'!AG264)</f>
        <v>0</v>
      </c>
      <c r="J47" s="746">
        <f>IF(ISERROR('O7 Amortization'!M54+'O7 Amortization'!M124+'O7 Amortization'!M194+'O7 Amortization'!M264 + 'O7 Amortization'!AH54+'O7 Amortization'!AH124+'O7 Amortization'!AH194+'O7 Amortization'!AH264), "-", 'O7 Amortization'!M54+'O7 Amortization'!M124+'O7 Amortization'!M194+'O7 Amortization'!M264 + 'O7 Amortization'!AH54+'O7 Amortization'!AH124+'O7 Amortization'!AH194+'O7 Amortization'!AH264)</f>
        <v>0</v>
      </c>
      <c r="K47" s="746">
        <f>IF(ISERROR('O7 Amortization'!N54+'O7 Amortization'!N124+'O7 Amortization'!N194+'O7 Amortization'!N264 + 'O7 Amortization'!AI54+'O7 Amortization'!AI124+'O7 Amortization'!AI194+'O7 Amortization'!AI264), "-", 'O7 Amortization'!N54+'O7 Amortization'!N124+'O7 Amortization'!N194+'O7 Amortization'!N264 + 'O7 Amortization'!AI54+'O7 Amortization'!AI124+'O7 Amortization'!AI194+'O7 Amortization'!AI264)</f>
        <v>0</v>
      </c>
      <c r="L47" s="746">
        <f>IF(ISERROR('O7 Amortization'!O54+'O7 Amortization'!O124+'O7 Amortization'!O194+'O7 Amortization'!O264 + 'O7 Amortization'!AJ54+'O7 Amortization'!AJ124+'O7 Amortization'!AJ194+'O7 Amortization'!AJ264), "-", 'O7 Amortization'!O54+'O7 Amortization'!O124+'O7 Amortization'!O194+'O7 Amortization'!O264 + 'O7 Amortization'!AJ54+'O7 Amortization'!AJ124+'O7 Amortization'!AJ194+'O7 Amortization'!AJ264)</f>
        <v>0</v>
      </c>
      <c r="M47" s="746">
        <f>IF(ISERROR('O7 Amortization'!P54+'O7 Amortization'!P124+'O7 Amortization'!P194+'O7 Amortization'!P264 + 'O7 Amortization'!AK54+'O7 Amortization'!AK124+'O7 Amortization'!AK194+'O7 Amortization'!AK264), "-", 'O7 Amortization'!P54+'O7 Amortization'!P124+'O7 Amortization'!P194+'O7 Amortization'!P264 + 'O7 Amortization'!AK54+'O7 Amortization'!AK124+'O7 Amortization'!AK194+'O7 Amortization'!AK264)</f>
        <v>0</v>
      </c>
      <c r="N47" s="746">
        <f>IF(ISERROR('O7 Amortization'!Q54+'O7 Amortization'!Q124+'O7 Amortization'!Q194+'O7 Amortization'!Q264 + 'O7 Amortization'!AL54+'O7 Amortization'!AL124+'O7 Amortization'!AL194+'O7 Amortization'!AL264), "-", 'O7 Amortization'!Q54+'O7 Amortization'!Q124+'O7 Amortization'!Q194+'O7 Amortization'!Q264 + 'O7 Amortization'!AL54+'O7 Amortization'!AL124+'O7 Amortization'!AL194+'O7 Amortization'!AL264)</f>
        <v>0</v>
      </c>
      <c r="O47" s="746">
        <f>IF(ISERROR('O7 Amortization'!R54+'O7 Amortization'!R124+'O7 Amortization'!R194+'O7 Amortization'!R264 + 'O7 Amortization'!AM54+'O7 Amortization'!AM124+'O7 Amortization'!AM194+'O7 Amortization'!AM264), "-", 'O7 Amortization'!R54+'O7 Amortization'!R124+'O7 Amortization'!R194+'O7 Amortization'!R264 + 'O7 Amortization'!AM54+'O7 Amortization'!AM124+'O7 Amortization'!AM194+'O7 Amortization'!AM264)</f>
        <v>0</v>
      </c>
      <c r="P47" s="746">
        <f>IF(ISERROR('O7 Amortization'!S54+'O7 Amortization'!S124+'O7 Amortization'!S194+'O7 Amortization'!S264 + 'O7 Amortization'!AN54+'O7 Amortization'!AN124+'O7 Amortization'!AN194+'O7 Amortization'!AN264), "-", 'O7 Amortization'!S54+'O7 Amortization'!S124+'O7 Amortization'!S194+'O7 Amortization'!S264 + 'O7 Amortization'!AN54+'O7 Amortization'!AN124+'O7 Amortization'!AN194+'O7 Amortization'!AN264)</f>
        <v>0</v>
      </c>
      <c r="Q47" s="746">
        <f>IF(ISERROR('O7 Amortization'!T54+'O7 Amortization'!T124+'O7 Amortization'!T194+'O7 Amortization'!T264 + 'O7 Amortization'!AO54+'O7 Amortization'!AO124+'O7 Amortization'!AO194+'O7 Amortization'!AO264), "-", 'O7 Amortization'!T54+'O7 Amortization'!T124+'O7 Amortization'!T194+'O7 Amortization'!T264 + 'O7 Amortization'!AO54+'O7 Amortization'!AO124+'O7 Amortization'!AO194+'O7 Amortization'!AO264)</f>
        <v>0</v>
      </c>
      <c r="R47" s="746">
        <f>IF(ISERROR('O7 Amortization'!U54+'O7 Amortization'!U124+'O7 Amortization'!U194+'O7 Amortization'!U264 + 'O7 Amortization'!AP54+'O7 Amortization'!AP124+'O7 Amortization'!AP194+'O7 Amortization'!AP264), "-", 'O7 Amortization'!U54+'O7 Amortization'!U124+'O7 Amortization'!U194+'O7 Amortization'!U264 + 'O7 Amortization'!AP54+'O7 Amortization'!AP124+'O7 Amortization'!AP194+'O7 Amortization'!AP264)</f>
        <v>0</v>
      </c>
      <c r="S47" s="746">
        <f>IF(ISERROR('O7 Amortization'!V54+'O7 Amortization'!V124+'O7 Amortization'!V194+'O7 Amortization'!V264 + 'O7 Amortization'!AQ54+'O7 Amortization'!AQ124+'O7 Amortization'!AQ194+'O7 Amortization'!AQ264), "-", 'O7 Amortization'!V54+'O7 Amortization'!V124+'O7 Amortization'!V194+'O7 Amortization'!V264 + 'O7 Amortization'!AQ54+'O7 Amortization'!AQ124+'O7 Amortization'!AQ194+'O7 Amortization'!AQ264)</f>
        <v>0</v>
      </c>
      <c r="T47" s="746">
        <f>IF(ISERROR('O7 Amortization'!W54+'O7 Amortization'!W124+'O7 Amortization'!W194+'O7 Amortization'!W264 + 'O7 Amortization'!AR54+'O7 Amortization'!AR124+'O7 Amortization'!AR194+'O7 Amortization'!AR264), "-", 'O7 Amortization'!W54+'O7 Amortization'!W124+'O7 Amortization'!W194+'O7 Amortization'!W264 + 'O7 Amortization'!AR54+'O7 Amortization'!AR124+'O7 Amortization'!AR194+'O7 Amortization'!AR264)</f>
        <v>0</v>
      </c>
      <c r="U47" s="746">
        <f>IF(ISERROR('O7 Amortization'!X54+'O7 Amortization'!X124+'O7 Amortization'!X194+'O7 Amortization'!X264 + 'O7 Amortization'!AS54+'O7 Amortization'!AS124+'O7 Amortization'!AS194+'O7 Amortization'!AS264), "-", 'O7 Amortization'!X54+'O7 Amortization'!X124+'O7 Amortization'!X194+'O7 Amortization'!X264 + 'O7 Amortization'!AS54+'O7 Amortization'!AS124+'O7 Amortization'!AS194+'O7 Amortization'!AS264)</f>
        <v>0</v>
      </c>
      <c r="V47" s="746">
        <f>IF(ISERROR('O7 Amortization'!Y54+'O7 Amortization'!Y124+'O7 Amortization'!Y194+'O7 Amortization'!Y264 + 'O7 Amortization'!AT54+'O7 Amortization'!AT124+'O7 Amortization'!AT194+'O7 Amortization'!AT264), "-", 'O7 Amortization'!Y54+'O7 Amortization'!Y124+'O7 Amortization'!Y194+'O7 Amortization'!Y264 + 'O7 Amortization'!AT54+'O7 Amortization'!AT124+'O7 Amortization'!AT194+'O7 Amortization'!AT264)</f>
        <v>0</v>
      </c>
      <c r="W47" s="747">
        <f>IF(ISERROR('O7 Amortization'!Z54+'O7 Amortization'!Z124+'O7 Amortization'!Z194+'O7 Amortization'!Z264 + 'O7 Amortization'!AU54+'O7 Amortization'!AU124+'O7 Amortization'!AU194+'O7 Amortization'!AU264), "-", 'O7 Amortization'!Z54+'O7 Amortization'!Z124+'O7 Amortization'!Z194+'O7 Amortization'!Z264 + 'O7 Amortization'!AU54+'O7 Amortization'!AU124+'O7 Amortization'!AU194+'O7 Amortization'!AU264)</f>
        <v>0</v>
      </c>
      <c r="X47" s="696"/>
    </row>
    <row r="48" spans="1:24" s="949" customFormat="1" ht="25.5" customHeight="1">
      <c r="A48" s="950"/>
      <c r="B48" s="985" t="s">
        <v>795</v>
      </c>
      <c r="C48" s="986">
        <f t="shared" si="7"/>
        <v>-1874678.5000000002</v>
      </c>
      <c r="D48" s="987">
        <f t="shared" ref="D48:W48" si="9">SUM(D44:D47)</f>
        <v>-1194904.84022664</v>
      </c>
      <c r="E48" s="987">
        <f t="shared" si="9"/>
        <v>-334371.08407816733</v>
      </c>
      <c r="F48" s="987">
        <f t="shared" si="9"/>
        <v>-179340.36816007068</v>
      </c>
      <c r="G48" s="987">
        <f t="shared" si="9"/>
        <v>0</v>
      </c>
      <c r="H48" s="987">
        <f t="shared" si="9"/>
        <v>0</v>
      </c>
      <c r="I48" s="987">
        <f t="shared" si="9"/>
        <v>0</v>
      </c>
      <c r="J48" s="987">
        <f t="shared" si="9"/>
        <v>-150016.00683388324</v>
      </c>
      <c r="K48" s="987">
        <f t="shared" si="9"/>
        <v>-8226.4120732866213</v>
      </c>
      <c r="L48" s="987">
        <f t="shared" si="9"/>
        <v>-7819.7886279523809</v>
      </c>
      <c r="M48" s="987">
        <f t="shared" si="9"/>
        <v>0</v>
      </c>
      <c r="N48" s="987">
        <f t="shared" si="9"/>
        <v>0</v>
      </c>
      <c r="O48" s="987">
        <f t="shared" si="9"/>
        <v>0</v>
      </c>
      <c r="P48" s="987">
        <f t="shared" si="9"/>
        <v>0</v>
      </c>
      <c r="Q48" s="987">
        <f t="shared" si="9"/>
        <v>0</v>
      </c>
      <c r="R48" s="987">
        <f t="shared" si="9"/>
        <v>0</v>
      </c>
      <c r="S48" s="987">
        <f t="shared" si="9"/>
        <v>0</v>
      </c>
      <c r="T48" s="987">
        <f t="shared" si="9"/>
        <v>0</v>
      </c>
      <c r="U48" s="987">
        <f t="shared" si="9"/>
        <v>0</v>
      </c>
      <c r="V48" s="987">
        <f t="shared" si="9"/>
        <v>0</v>
      </c>
      <c r="W48" s="988">
        <f t="shared" si="9"/>
        <v>0</v>
      </c>
      <c r="X48" s="948"/>
    </row>
    <row r="49" spans="2:24" s="609" customFormat="1" ht="12.75">
      <c r="B49" s="846" t="s">
        <v>845</v>
      </c>
      <c r="C49" s="844">
        <f t="shared" si="7"/>
        <v>2342407.19</v>
      </c>
      <c r="D49" s="843">
        <f>D42+D48</f>
        <v>1493031.3059613598</v>
      </c>
      <c r="E49" s="843">
        <f t="shared" ref="E49:W49" si="10">E42+E48</f>
        <v>417796.02821112727</v>
      </c>
      <c r="F49" s="843">
        <f t="shared" si="10"/>
        <v>224085.44603002421</v>
      </c>
      <c r="G49" s="843">
        <f t="shared" si="10"/>
        <v>0</v>
      </c>
      <c r="H49" s="843">
        <f t="shared" si="10"/>
        <v>0</v>
      </c>
      <c r="I49" s="843">
        <f t="shared" si="10"/>
        <v>0</v>
      </c>
      <c r="J49" s="843">
        <f t="shared" si="10"/>
        <v>187444.71279890236</v>
      </c>
      <c r="K49" s="843">
        <f t="shared" si="10"/>
        <v>10278.886106801452</v>
      </c>
      <c r="L49" s="843">
        <f t="shared" si="10"/>
        <v>9770.810891785386</v>
      </c>
      <c r="M49" s="843">
        <f t="shared" si="10"/>
        <v>0</v>
      </c>
      <c r="N49" s="843">
        <f t="shared" si="10"/>
        <v>0</v>
      </c>
      <c r="O49" s="843">
        <f t="shared" si="10"/>
        <v>0</v>
      </c>
      <c r="P49" s="843">
        <f t="shared" si="10"/>
        <v>0</v>
      </c>
      <c r="Q49" s="843">
        <f t="shared" si="10"/>
        <v>0</v>
      </c>
      <c r="R49" s="843">
        <f t="shared" si="10"/>
        <v>0</v>
      </c>
      <c r="S49" s="843">
        <f t="shared" si="10"/>
        <v>0</v>
      </c>
      <c r="T49" s="843">
        <f t="shared" si="10"/>
        <v>0</v>
      </c>
      <c r="U49" s="843">
        <f t="shared" si="10"/>
        <v>0</v>
      </c>
      <c r="V49" s="843">
        <f t="shared" si="10"/>
        <v>0</v>
      </c>
      <c r="W49" s="731">
        <f t="shared" si="10"/>
        <v>0</v>
      </c>
      <c r="X49" s="696"/>
    </row>
    <row r="50" spans="2:24" s="609" customFormat="1" ht="12.75">
      <c r="B50" s="846" t="s">
        <v>846</v>
      </c>
      <c r="C50" s="844">
        <f t="shared" si="7"/>
        <v>316393.9912515076</v>
      </c>
      <c r="D50" s="843">
        <f t="shared" ref="D50:W50" si="11">IF(ISERROR(D49/D31*D27),0,D49/D31*D27)</f>
        <v>201759.26130013596</v>
      </c>
      <c r="E50" s="843">
        <f t="shared" si="11"/>
        <v>56089.06723588163</v>
      </c>
      <c r="F50" s="843">
        <f t="shared" si="11"/>
        <v>29867.90676294532</v>
      </c>
      <c r="G50" s="843">
        <f t="shared" si="11"/>
        <v>0</v>
      </c>
      <c r="H50" s="843">
        <f t="shared" si="11"/>
        <v>0</v>
      </c>
      <c r="I50" s="843">
        <f t="shared" si="11"/>
        <v>0</v>
      </c>
      <c r="J50" s="843">
        <f t="shared" si="11"/>
        <v>25913.634933866491</v>
      </c>
      <c r="K50" s="843">
        <f t="shared" si="11"/>
        <v>1420.9784746265534</v>
      </c>
      <c r="L50" s="843">
        <f t="shared" si="11"/>
        <v>1343.1425440516357</v>
      </c>
      <c r="M50" s="843">
        <f t="shared" si="11"/>
        <v>0</v>
      </c>
      <c r="N50" s="843">
        <f t="shared" si="11"/>
        <v>0</v>
      </c>
      <c r="O50" s="843">
        <f t="shared" si="11"/>
        <v>0</v>
      </c>
      <c r="P50" s="843">
        <f t="shared" si="11"/>
        <v>0</v>
      </c>
      <c r="Q50" s="843">
        <f t="shared" si="11"/>
        <v>0</v>
      </c>
      <c r="R50" s="843">
        <f t="shared" si="11"/>
        <v>0</v>
      </c>
      <c r="S50" s="843">
        <f t="shared" si="11"/>
        <v>0</v>
      </c>
      <c r="T50" s="843">
        <f t="shared" si="11"/>
        <v>0</v>
      </c>
      <c r="U50" s="843">
        <f t="shared" si="11"/>
        <v>0</v>
      </c>
      <c r="V50" s="843">
        <f t="shared" si="11"/>
        <v>0</v>
      </c>
      <c r="W50" s="731">
        <f t="shared" si="11"/>
        <v>0</v>
      </c>
      <c r="X50" s="696"/>
    </row>
    <row r="51" spans="2:24" s="609" customFormat="1" ht="12.75">
      <c r="B51" s="846" t="s">
        <v>420</v>
      </c>
      <c r="C51" s="844">
        <f t="shared" si="7"/>
        <v>2658801.1812515077</v>
      </c>
      <c r="D51" s="843">
        <f t="shared" ref="D51:W51" si="12">SUM(D49:D50)</f>
        <v>1694790.5672614956</v>
      </c>
      <c r="E51" s="843">
        <f t="shared" si="12"/>
        <v>473885.09544700891</v>
      </c>
      <c r="F51" s="843">
        <f t="shared" si="12"/>
        <v>253953.35279296953</v>
      </c>
      <c r="G51" s="843">
        <f t="shared" si="12"/>
        <v>0</v>
      </c>
      <c r="H51" s="843">
        <f t="shared" si="12"/>
        <v>0</v>
      </c>
      <c r="I51" s="843">
        <f t="shared" si="12"/>
        <v>0</v>
      </c>
      <c r="J51" s="843">
        <f t="shared" si="12"/>
        <v>213358.34773276886</v>
      </c>
      <c r="K51" s="843">
        <f t="shared" si="12"/>
        <v>11699.864581428006</v>
      </c>
      <c r="L51" s="843">
        <f t="shared" si="12"/>
        <v>11113.953435837022</v>
      </c>
      <c r="M51" s="843">
        <f t="shared" si="12"/>
        <v>0</v>
      </c>
      <c r="N51" s="843">
        <f t="shared" si="12"/>
        <v>0</v>
      </c>
      <c r="O51" s="843">
        <f t="shared" si="12"/>
        <v>0</v>
      </c>
      <c r="P51" s="843">
        <f t="shared" si="12"/>
        <v>0</v>
      </c>
      <c r="Q51" s="843">
        <f t="shared" si="12"/>
        <v>0</v>
      </c>
      <c r="R51" s="843">
        <f t="shared" si="12"/>
        <v>0</v>
      </c>
      <c r="S51" s="843">
        <f t="shared" si="12"/>
        <v>0</v>
      </c>
      <c r="T51" s="843">
        <f t="shared" si="12"/>
        <v>0</v>
      </c>
      <c r="U51" s="843">
        <f t="shared" si="12"/>
        <v>0</v>
      </c>
      <c r="V51" s="843">
        <f t="shared" si="12"/>
        <v>0</v>
      </c>
      <c r="W51" s="731">
        <f t="shared" si="12"/>
        <v>0</v>
      </c>
      <c r="X51" s="696"/>
    </row>
    <row r="52" spans="2:24" s="609" customFormat="1" ht="12.75">
      <c r="B52" s="846"/>
      <c r="C52" s="844"/>
      <c r="D52" s="843"/>
      <c r="E52" s="843"/>
      <c r="F52" s="843"/>
      <c r="G52" s="843"/>
      <c r="H52" s="843"/>
      <c r="I52" s="843"/>
      <c r="J52" s="843"/>
      <c r="K52" s="843"/>
      <c r="L52" s="843"/>
      <c r="M52" s="843"/>
      <c r="N52" s="843"/>
      <c r="O52" s="843"/>
      <c r="P52" s="843"/>
      <c r="Q52" s="843"/>
      <c r="R52" s="843"/>
      <c r="S52" s="843"/>
      <c r="T52" s="843"/>
      <c r="U52" s="843"/>
      <c r="V52" s="843"/>
      <c r="W52" s="731"/>
      <c r="X52" s="696"/>
    </row>
    <row r="53" spans="2:24" ht="12.75">
      <c r="B53" s="839" t="s">
        <v>1169</v>
      </c>
      <c r="C53" s="844">
        <f>SUM(D53:W53)</f>
        <v>0</v>
      </c>
      <c r="D53" s="843">
        <f>'O4 Summary by Class &amp; Accounts'!E42</f>
        <v>0</v>
      </c>
      <c r="E53" s="843">
        <f>'O4 Summary by Class &amp; Accounts'!F42</f>
        <v>0</v>
      </c>
      <c r="F53" s="843">
        <f>'O4 Summary by Class &amp; Accounts'!G42</f>
        <v>0</v>
      </c>
      <c r="G53" s="843">
        <f>'O4 Summary by Class &amp; Accounts'!H42</f>
        <v>0</v>
      </c>
      <c r="H53" s="843">
        <f>'O4 Summary by Class &amp; Accounts'!I42</f>
        <v>0</v>
      </c>
      <c r="I53" s="843">
        <f>'O4 Summary by Class &amp; Accounts'!J42</f>
        <v>0</v>
      </c>
      <c r="J53" s="843">
        <f>'O4 Summary by Class &amp; Accounts'!K42</f>
        <v>0</v>
      </c>
      <c r="K53" s="843">
        <f>'O4 Summary by Class &amp; Accounts'!L42</f>
        <v>0</v>
      </c>
      <c r="L53" s="843">
        <f>'O4 Summary by Class &amp; Accounts'!M42</f>
        <v>0</v>
      </c>
      <c r="M53" s="843">
        <f>'O4 Summary by Class &amp; Accounts'!N42</f>
        <v>0</v>
      </c>
      <c r="N53" s="843">
        <f>'O4 Summary by Class &amp; Accounts'!O42</f>
        <v>0</v>
      </c>
      <c r="O53" s="843">
        <f>'O4 Summary by Class &amp; Accounts'!P42</f>
        <v>0</v>
      </c>
      <c r="P53" s="843">
        <f>'O4 Summary by Class &amp; Accounts'!Q42</f>
        <v>0</v>
      </c>
      <c r="Q53" s="843">
        <f>'O4 Summary by Class &amp; Accounts'!R42</f>
        <v>0</v>
      </c>
      <c r="R53" s="843">
        <f>'O4 Summary by Class &amp; Accounts'!S42</f>
        <v>0</v>
      </c>
      <c r="S53" s="843">
        <f>'O4 Summary by Class &amp; Accounts'!T42</f>
        <v>0</v>
      </c>
      <c r="T53" s="843">
        <f>'O4 Summary by Class &amp; Accounts'!U42</f>
        <v>0</v>
      </c>
      <c r="U53" s="843">
        <f>'O4 Summary by Class &amp; Accounts'!V42</f>
        <v>0</v>
      </c>
      <c r="V53" s="843">
        <f>'O4 Summary by Class &amp; Accounts'!W42</f>
        <v>0</v>
      </c>
      <c r="W53" s="731">
        <f>'O4 Summary by Class &amp; Accounts'!X42</f>
        <v>0</v>
      </c>
      <c r="X53" s="7"/>
    </row>
    <row r="54" spans="2:24" ht="12.75">
      <c r="B54" s="839" t="s">
        <v>1170</v>
      </c>
      <c r="C54" s="844">
        <f>SUM(D54:W54)</f>
        <v>0</v>
      </c>
      <c r="D54" s="843">
        <f>'O4 Summary by Class &amp; Accounts'!E46</f>
        <v>0</v>
      </c>
      <c r="E54" s="843">
        <f>'O4 Summary by Class &amp; Accounts'!F46</f>
        <v>0</v>
      </c>
      <c r="F54" s="843">
        <f>'O4 Summary by Class &amp; Accounts'!G46</f>
        <v>0</v>
      </c>
      <c r="G54" s="843">
        <f>'O4 Summary by Class &amp; Accounts'!H46</f>
        <v>0</v>
      </c>
      <c r="H54" s="843">
        <f>'O4 Summary by Class &amp; Accounts'!I46</f>
        <v>0</v>
      </c>
      <c r="I54" s="843">
        <f>'O4 Summary by Class &amp; Accounts'!J46</f>
        <v>0</v>
      </c>
      <c r="J54" s="843">
        <f>'O4 Summary by Class &amp; Accounts'!K46</f>
        <v>0</v>
      </c>
      <c r="K54" s="843">
        <f>'O4 Summary by Class &amp; Accounts'!L46</f>
        <v>0</v>
      </c>
      <c r="L54" s="843">
        <f>'O4 Summary by Class &amp; Accounts'!M46</f>
        <v>0</v>
      </c>
      <c r="M54" s="843">
        <f>'O4 Summary by Class &amp; Accounts'!N46</f>
        <v>0</v>
      </c>
      <c r="N54" s="843">
        <f>'O4 Summary by Class &amp; Accounts'!O46</f>
        <v>0</v>
      </c>
      <c r="O54" s="843">
        <f>'O4 Summary by Class &amp; Accounts'!P46</f>
        <v>0</v>
      </c>
      <c r="P54" s="843">
        <f>'O4 Summary by Class &amp; Accounts'!Q46</f>
        <v>0</v>
      </c>
      <c r="Q54" s="843">
        <f>'O4 Summary by Class &amp; Accounts'!R46</f>
        <v>0</v>
      </c>
      <c r="R54" s="843">
        <f>'O4 Summary by Class &amp; Accounts'!S46</f>
        <v>0</v>
      </c>
      <c r="S54" s="843">
        <f>'O4 Summary by Class &amp; Accounts'!T46</f>
        <v>0</v>
      </c>
      <c r="T54" s="843">
        <f>'O4 Summary by Class &amp; Accounts'!U46</f>
        <v>0</v>
      </c>
      <c r="U54" s="843">
        <f>'O4 Summary by Class &amp; Accounts'!V46</f>
        <v>0</v>
      </c>
      <c r="V54" s="843">
        <f>'O4 Summary by Class &amp; Accounts'!W46</f>
        <v>0</v>
      </c>
      <c r="W54" s="731">
        <f>'O4 Summary by Class &amp; Accounts'!X46</f>
        <v>0</v>
      </c>
    </row>
    <row r="55" spans="2:24" ht="12.75">
      <c r="B55" s="839" t="s">
        <v>1171</v>
      </c>
      <c r="C55" s="844">
        <f>SUM(D55:W55)</f>
        <v>0</v>
      </c>
      <c r="D55" s="843">
        <f>'O4 Summary by Class &amp; Accounts'!E50</f>
        <v>0</v>
      </c>
      <c r="E55" s="843">
        <f>'O4 Summary by Class &amp; Accounts'!F50</f>
        <v>0</v>
      </c>
      <c r="F55" s="843">
        <f>'O4 Summary by Class &amp; Accounts'!G50</f>
        <v>0</v>
      </c>
      <c r="G55" s="843">
        <f>'O4 Summary by Class &amp; Accounts'!H50</f>
        <v>0</v>
      </c>
      <c r="H55" s="843">
        <f>'O4 Summary by Class &amp; Accounts'!I50</f>
        <v>0</v>
      </c>
      <c r="I55" s="843">
        <f>'O4 Summary by Class &amp; Accounts'!J50</f>
        <v>0</v>
      </c>
      <c r="J55" s="843">
        <f>'O4 Summary by Class &amp; Accounts'!K50</f>
        <v>0</v>
      </c>
      <c r="K55" s="843">
        <f>'O4 Summary by Class &amp; Accounts'!L50</f>
        <v>0</v>
      </c>
      <c r="L55" s="843">
        <f>'O4 Summary by Class &amp; Accounts'!M50</f>
        <v>0</v>
      </c>
      <c r="M55" s="843">
        <f>'O4 Summary by Class &amp; Accounts'!N50</f>
        <v>0</v>
      </c>
      <c r="N55" s="843">
        <f>'O4 Summary by Class &amp; Accounts'!O50</f>
        <v>0</v>
      </c>
      <c r="O55" s="843">
        <f>'O4 Summary by Class &amp; Accounts'!P50</f>
        <v>0</v>
      </c>
      <c r="P55" s="843">
        <f>'O4 Summary by Class &amp; Accounts'!Q50</f>
        <v>0</v>
      </c>
      <c r="Q55" s="843">
        <f>'O4 Summary by Class &amp; Accounts'!R50</f>
        <v>0</v>
      </c>
      <c r="R55" s="843">
        <f>'O4 Summary by Class &amp; Accounts'!S50</f>
        <v>0</v>
      </c>
      <c r="S55" s="843">
        <f>'O4 Summary by Class &amp; Accounts'!T50</f>
        <v>0</v>
      </c>
      <c r="T55" s="843">
        <f>'O4 Summary by Class &amp; Accounts'!U50</f>
        <v>0</v>
      </c>
      <c r="U55" s="843">
        <f>'O4 Summary by Class &amp; Accounts'!V50</f>
        <v>0</v>
      </c>
      <c r="V55" s="843">
        <f>'O4 Summary by Class &amp; Accounts'!W50</f>
        <v>0</v>
      </c>
      <c r="W55" s="731">
        <f>'O4 Summary by Class &amp; Accounts'!X50</f>
        <v>0</v>
      </c>
    </row>
    <row r="56" spans="2:24" ht="12.75">
      <c r="B56" s="839" t="s">
        <v>1172</v>
      </c>
      <c r="C56" s="844">
        <f>SUM(D56:W56)</f>
        <v>0</v>
      </c>
      <c r="D56" s="843">
        <f>'O4 Summary by Class &amp; Accounts'!E54</f>
        <v>0</v>
      </c>
      <c r="E56" s="843">
        <f>'O4 Summary by Class &amp; Accounts'!F54</f>
        <v>0</v>
      </c>
      <c r="F56" s="843">
        <f>'O4 Summary by Class &amp; Accounts'!G54</f>
        <v>0</v>
      </c>
      <c r="G56" s="843">
        <f>'O4 Summary by Class &amp; Accounts'!H54</f>
        <v>0</v>
      </c>
      <c r="H56" s="843">
        <f>'O4 Summary by Class &amp; Accounts'!I54</f>
        <v>0</v>
      </c>
      <c r="I56" s="843">
        <f>'O4 Summary by Class &amp; Accounts'!J54</f>
        <v>0</v>
      </c>
      <c r="J56" s="843">
        <f>'O4 Summary by Class &amp; Accounts'!K54</f>
        <v>0</v>
      </c>
      <c r="K56" s="843">
        <f>'O4 Summary by Class &amp; Accounts'!L54</f>
        <v>0</v>
      </c>
      <c r="L56" s="843">
        <f>'O4 Summary by Class &amp; Accounts'!M54</f>
        <v>0</v>
      </c>
      <c r="M56" s="843">
        <f>'O4 Summary by Class &amp; Accounts'!N54</f>
        <v>0</v>
      </c>
      <c r="N56" s="843">
        <f>'O4 Summary by Class &amp; Accounts'!O54</f>
        <v>0</v>
      </c>
      <c r="O56" s="843">
        <f>'O4 Summary by Class &amp; Accounts'!P54</f>
        <v>0</v>
      </c>
      <c r="P56" s="843">
        <f>'O4 Summary by Class &amp; Accounts'!Q54</f>
        <v>0</v>
      </c>
      <c r="Q56" s="843">
        <f>'O4 Summary by Class &amp; Accounts'!R54</f>
        <v>0</v>
      </c>
      <c r="R56" s="843">
        <f>'O4 Summary by Class &amp; Accounts'!S54</f>
        <v>0</v>
      </c>
      <c r="S56" s="843">
        <f>'O4 Summary by Class &amp; Accounts'!T54</f>
        <v>0</v>
      </c>
      <c r="T56" s="843">
        <f>'O4 Summary by Class &amp; Accounts'!U54</f>
        <v>0</v>
      </c>
      <c r="U56" s="843">
        <f>'O4 Summary by Class &amp; Accounts'!V54</f>
        <v>0</v>
      </c>
      <c r="V56" s="843">
        <f>'O4 Summary by Class &amp; Accounts'!W54</f>
        <v>0</v>
      </c>
      <c r="W56" s="731">
        <f>'O4 Summary by Class &amp; Accounts'!X54</f>
        <v>0</v>
      </c>
    </row>
    <row r="57" spans="2:24" s="1058" customFormat="1" ht="25.5" customHeight="1">
      <c r="B57" s="985" t="s">
        <v>749</v>
      </c>
      <c r="C57" s="986">
        <f>SUM(D57:W57)</f>
        <v>0</v>
      </c>
      <c r="D57" s="987">
        <f t="shared" ref="D57:W57" si="13">SUM(D53:D56)</f>
        <v>0</v>
      </c>
      <c r="E57" s="987">
        <f t="shared" si="13"/>
        <v>0</v>
      </c>
      <c r="F57" s="987">
        <f t="shared" si="13"/>
        <v>0</v>
      </c>
      <c r="G57" s="987">
        <f t="shared" si="13"/>
        <v>0</v>
      </c>
      <c r="H57" s="987">
        <f t="shared" si="13"/>
        <v>0</v>
      </c>
      <c r="I57" s="987">
        <f t="shared" si="13"/>
        <v>0</v>
      </c>
      <c r="J57" s="987">
        <f t="shared" si="13"/>
        <v>0</v>
      </c>
      <c r="K57" s="987">
        <f t="shared" si="13"/>
        <v>0</v>
      </c>
      <c r="L57" s="987">
        <f t="shared" si="13"/>
        <v>0</v>
      </c>
      <c r="M57" s="987">
        <f t="shared" si="13"/>
        <v>0</v>
      </c>
      <c r="N57" s="987">
        <f t="shared" si="13"/>
        <v>0</v>
      </c>
      <c r="O57" s="987">
        <f t="shared" si="13"/>
        <v>0</v>
      </c>
      <c r="P57" s="987">
        <f t="shared" si="13"/>
        <v>0</v>
      </c>
      <c r="Q57" s="987">
        <f t="shared" si="13"/>
        <v>0</v>
      </c>
      <c r="R57" s="987">
        <f t="shared" si="13"/>
        <v>0</v>
      </c>
      <c r="S57" s="987">
        <f t="shared" si="13"/>
        <v>0</v>
      </c>
      <c r="T57" s="987">
        <f t="shared" si="13"/>
        <v>0</v>
      </c>
      <c r="U57" s="987">
        <f t="shared" si="13"/>
        <v>0</v>
      </c>
      <c r="V57" s="987">
        <f t="shared" si="13"/>
        <v>0</v>
      </c>
      <c r="W57" s="988">
        <f t="shared" si="13"/>
        <v>0</v>
      </c>
    </row>
    <row r="58" spans="2:24" ht="12.75">
      <c r="B58" s="752"/>
      <c r="C58" s="858"/>
      <c r="D58" s="856"/>
      <c r="E58" s="856"/>
      <c r="F58" s="856"/>
      <c r="G58" s="856"/>
      <c r="H58" s="856"/>
      <c r="I58" s="856"/>
      <c r="J58" s="856"/>
      <c r="K58" s="856"/>
      <c r="L58" s="856"/>
      <c r="M58" s="856"/>
      <c r="N58" s="856"/>
      <c r="O58" s="856"/>
      <c r="P58" s="856"/>
      <c r="Q58" s="856"/>
      <c r="R58" s="856"/>
      <c r="S58" s="856"/>
      <c r="T58" s="856"/>
      <c r="U58" s="856"/>
      <c r="V58" s="856"/>
      <c r="W58" s="859"/>
    </row>
    <row r="59" spans="2:24" ht="12.75">
      <c r="B59" s="839" t="s">
        <v>1161</v>
      </c>
      <c r="C59" s="844">
        <f>SUM(D59:W59)</f>
        <v>0</v>
      </c>
      <c r="D59" s="843">
        <f>'O3.3 Primary Cost Pool'!D39</f>
        <v>0</v>
      </c>
      <c r="E59" s="843">
        <f>'O3.3 Primary Cost Pool'!E39</f>
        <v>0</v>
      </c>
      <c r="F59" s="843">
        <f>'O3.3 Primary Cost Pool'!F39</f>
        <v>0</v>
      </c>
      <c r="G59" s="843">
        <f>'O3.3 Primary Cost Pool'!G39</f>
        <v>0</v>
      </c>
      <c r="H59" s="843">
        <f>'O3.3 Primary Cost Pool'!H39</f>
        <v>0</v>
      </c>
      <c r="I59" s="843">
        <f>'O3.3 Primary Cost Pool'!I39</f>
        <v>0</v>
      </c>
      <c r="J59" s="843">
        <f>'O3.3 Primary Cost Pool'!J39</f>
        <v>0</v>
      </c>
      <c r="K59" s="843">
        <f>'O3.3 Primary Cost Pool'!K39</f>
        <v>0</v>
      </c>
      <c r="L59" s="843">
        <f>'O3.3 Primary Cost Pool'!L39</f>
        <v>0</v>
      </c>
      <c r="M59" s="843">
        <f>'O3.3 Primary Cost Pool'!M39</f>
        <v>0</v>
      </c>
      <c r="N59" s="843">
        <f>'O3.3 Primary Cost Pool'!N39</f>
        <v>0</v>
      </c>
      <c r="O59" s="843">
        <f>'O3.3 Primary Cost Pool'!O39</f>
        <v>0</v>
      </c>
      <c r="P59" s="843">
        <f>'O3.3 Primary Cost Pool'!P39</f>
        <v>0</v>
      </c>
      <c r="Q59" s="843">
        <f>'O3.3 Primary Cost Pool'!Q39</f>
        <v>0</v>
      </c>
      <c r="R59" s="843">
        <f>'O3.3 Primary Cost Pool'!R39</f>
        <v>0</v>
      </c>
      <c r="S59" s="843">
        <f>'O3.3 Primary Cost Pool'!S39</f>
        <v>0</v>
      </c>
      <c r="T59" s="843">
        <f>'O3.3 Primary Cost Pool'!T39</f>
        <v>0</v>
      </c>
      <c r="U59" s="843">
        <f>'O3.3 Primary Cost Pool'!U39</f>
        <v>0</v>
      </c>
      <c r="V59" s="843">
        <f>'O3.3 Primary Cost Pool'!V39</f>
        <v>0</v>
      </c>
      <c r="W59" s="731">
        <f>'O3.3 Primary Cost Pool'!W39</f>
        <v>0</v>
      </c>
    </row>
    <row r="60" spans="2:24" s="7" customFormat="1" ht="12.75">
      <c r="B60" s="839" t="s">
        <v>1179</v>
      </c>
      <c r="C60" s="844">
        <f>SUM(D60:W60)</f>
        <v>9386414.3099999987</v>
      </c>
      <c r="D60" s="843">
        <f>'O3.3 Primary Cost Pool'!D40</f>
        <v>4521781.1818514131</v>
      </c>
      <c r="E60" s="843">
        <f>'O3.3 Primary Cost Pool'!E40</f>
        <v>1338507.0929968029</v>
      </c>
      <c r="F60" s="843">
        <f>'O3.3 Primary Cost Pool'!F40</f>
        <v>2760064.26610786</v>
      </c>
      <c r="G60" s="843">
        <f>'O3.3 Primary Cost Pool'!G40</f>
        <v>0</v>
      </c>
      <c r="H60" s="843">
        <f>'O3.3 Primary Cost Pool'!H40</f>
        <v>0</v>
      </c>
      <c r="I60" s="843">
        <f>'O3.3 Primary Cost Pool'!I40</f>
        <v>0</v>
      </c>
      <c r="J60" s="843">
        <f>'O3.3 Primary Cost Pool'!J40</f>
        <v>694426.15765475819</v>
      </c>
      <c r="K60" s="843">
        <f>'O3.3 Primary Cost Pool'!K40</f>
        <v>38080.174562057895</v>
      </c>
      <c r="L60" s="843">
        <f>'O3.3 Primary Cost Pool'!L40</f>
        <v>33555.436827106976</v>
      </c>
      <c r="M60" s="843">
        <f>'O3.3 Primary Cost Pool'!M40</f>
        <v>0</v>
      </c>
      <c r="N60" s="843">
        <f>'O3.3 Primary Cost Pool'!N40</f>
        <v>0</v>
      </c>
      <c r="O60" s="843">
        <f>'O3.3 Primary Cost Pool'!O40</f>
        <v>0</v>
      </c>
      <c r="P60" s="843">
        <f>'O3.3 Primary Cost Pool'!P40</f>
        <v>0</v>
      </c>
      <c r="Q60" s="843">
        <f>'O3.3 Primary Cost Pool'!Q40</f>
        <v>0</v>
      </c>
      <c r="R60" s="843">
        <f>'O3.3 Primary Cost Pool'!R40</f>
        <v>0</v>
      </c>
      <c r="S60" s="843">
        <f>'O3.3 Primary Cost Pool'!S40</f>
        <v>0</v>
      </c>
      <c r="T60" s="843">
        <f>'O3.3 Primary Cost Pool'!T40</f>
        <v>0</v>
      </c>
      <c r="U60" s="843">
        <f>'O3.3 Primary Cost Pool'!U40</f>
        <v>0</v>
      </c>
      <c r="V60" s="843">
        <f>'O3.3 Primary Cost Pool'!V40</f>
        <v>0</v>
      </c>
      <c r="W60" s="731">
        <f>'O3.3 Primary Cost Pool'!W40</f>
        <v>0</v>
      </c>
    </row>
    <row r="61" spans="2:24" s="7" customFormat="1" ht="12.75">
      <c r="B61" s="839" t="s">
        <v>1163</v>
      </c>
      <c r="C61" s="844">
        <f>SUM(D61:W61)</f>
        <v>5012500</v>
      </c>
      <c r="D61" s="843">
        <f>'O3.3 Primary Cost Pool'!D41</f>
        <v>2414705.7039537616</v>
      </c>
      <c r="E61" s="843">
        <f>'O3.3 Primary Cost Pool'!E41</f>
        <v>714784.8562894382</v>
      </c>
      <c r="F61" s="843">
        <f>'O3.3 Primary Cost Pool'!F41</f>
        <v>1473919.8246476774</v>
      </c>
      <c r="G61" s="843">
        <f>'O3.3 Primary Cost Pool'!G41</f>
        <v>0</v>
      </c>
      <c r="H61" s="843">
        <f>'O3.3 Primary Cost Pool'!H41</f>
        <v>0</v>
      </c>
      <c r="I61" s="843">
        <f>'O3.3 Primary Cost Pool'!I41</f>
        <v>0</v>
      </c>
      <c r="J61" s="843">
        <f>'O3.3 Primary Cost Pool'!J41</f>
        <v>370835.01753551682</v>
      </c>
      <c r="K61" s="843">
        <f>'O3.3 Primary Cost Pool'!K41</f>
        <v>20335.44106283065</v>
      </c>
      <c r="L61" s="843">
        <f>'O3.3 Primary Cost Pool'!L41</f>
        <v>17919.156510775596</v>
      </c>
      <c r="M61" s="843">
        <f>'O3.3 Primary Cost Pool'!M41</f>
        <v>0</v>
      </c>
      <c r="N61" s="843">
        <f>'O3.3 Primary Cost Pool'!N41</f>
        <v>0</v>
      </c>
      <c r="O61" s="843">
        <f>'O3.3 Primary Cost Pool'!O41</f>
        <v>0</v>
      </c>
      <c r="P61" s="843">
        <f>'O3.3 Primary Cost Pool'!P41</f>
        <v>0</v>
      </c>
      <c r="Q61" s="843">
        <f>'O3.3 Primary Cost Pool'!Q41</f>
        <v>0</v>
      </c>
      <c r="R61" s="843">
        <f>'O3.3 Primary Cost Pool'!R41</f>
        <v>0</v>
      </c>
      <c r="S61" s="843">
        <f>'O3.3 Primary Cost Pool'!S41</f>
        <v>0</v>
      </c>
      <c r="T61" s="843">
        <f>'O3.3 Primary Cost Pool'!T41</f>
        <v>0</v>
      </c>
      <c r="U61" s="843">
        <f>'O3.3 Primary Cost Pool'!U41</f>
        <v>0</v>
      </c>
      <c r="V61" s="843">
        <f>'O3.3 Primary Cost Pool'!V41</f>
        <v>0</v>
      </c>
      <c r="W61" s="731">
        <f>'O3.3 Primary Cost Pool'!W41</f>
        <v>0</v>
      </c>
      <c r="X61" s="829"/>
    </row>
    <row r="62" spans="2:24" s="7" customFormat="1" ht="12.75">
      <c r="B62" s="839" t="s">
        <v>1167</v>
      </c>
      <c r="C62" s="844">
        <f>SUM(D62:W62)</f>
        <v>0</v>
      </c>
      <c r="D62" s="843">
        <f>'O3.3 Primary Cost Pool'!D42</f>
        <v>0</v>
      </c>
      <c r="E62" s="843">
        <f>'O3.3 Primary Cost Pool'!E42</f>
        <v>0</v>
      </c>
      <c r="F62" s="843">
        <f>'O3.3 Primary Cost Pool'!F42</f>
        <v>0</v>
      </c>
      <c r="G62" s="843">
        <f>'O3.3 Primary Cost Pool'!G42</f>
        <v>0</v>
      </c>
      <c r="H62" s="843">
        <f>'O3.3 Primary Cost Pool'!H42</f>
        <v>0</v>
      </c>
      <c r="I62" s="843">
        <f>'O3.3 Primary Cost Pool'!I42</f>
        <v>0</v>
      </c>
      <c r="J62" s="843">
        <f>'O3.3 Primary Cost Pool'!J42</f>
        <v>0</v>
      </c>
      <c r="K62" s="843">
        <f>'O3.3 Primary Cost Pool'!K42</f>
        <v>0</v>
      </c>
      <c r="L62" s="843">
        <f>'O3.3 Primary Cost Pool'!L42</f>
        <v>0</v>
      </c>
      <c r="M62" s="843">
        <f>'O3.3 Primary Cost Pool'!M42</f>
        <v>0</v>
      </c>
      <c r="N62" s="843">
        <f>'O3.3 Primary Cost Pool'!N42</f>
        <v>0</v>
      </c>
      <c r="O62" s="843">
        <f>'O3.3 Primary Cost Pool'!O42</f>
        <v>0</v>
      </c>
      <c r="P62" s="843">
        <f>'O3.3 Primary Cost Pool'!P42</f>
        <v>0</v>
      </c>
      <c r="Q62" s="843">
        <f>'O3.3 Primary Cost Pool'!Q42</f>
        <v>0</v>
      </c>
      <c r="R62" s="843">
        <f>'O3.3 Primary Cost Pool'!R42</f>
        <v>0</v>
      </c>
      <c r="S62" s="843">
        <f>'O3.3 Primary Cost Pool'!S42</f>
        <v>0</v>
      </c>
      <c r="T62" s="843">
        <f>'O3.3 Primary Cost Pool'!T42</f>
        <v>0</v>
      </c>
      <c r="U62" s="843">
        <f>'O3.3 Primary Cost Pool'!U42</f>
        <v>0</v>
      </c>
      <c r="V62" s="843">
        <f>'O3.3 Primary Cost Pool'!V42</f>
        <v>0</v>
      </c>
      <c r="W62" s="731">
        <f>'O3.3 Primary Cost Pool'!W42</f>
        <v>0</v>
      </c>
      <c r="X62" s="829"/>
    </row>
    <row r="63" spans="2:24" s="1058" customFormat="1" ht="21.75" customHeight="1">
      <c r="B63" s="985" t="s">
        <v>749</v>
      </c>
      <c r="C63" s="986">
        <f>SUM(D63:W63)</f>
        <v>14398914.309999999</v>
      </c>
      <c r="D63" s="987">
        <f t="shared" ref="D63:W63" si="14">SUM(D59:D62)</f>
        <v>6936486.8858051747</v>
      </c>
      <c r="E63" s="987">
        <f t="shared" si="14"/>
        <v>2053291.9492862411</v>
      </c>
      <c r="F63" s="987">
        <f t="shared" si="14"/>
        <v>4233984.0907555372</v>
      </c>
      <c r="G63" s="987">
        <f t="shared" si="14"/>
        <v>0</v>
      </c>
      <c r="H63" s="987">
        <f t="shared" si="14"/>
        <v>0</v>
      </c>
      <c r="I63" s="987">
        <f t="shared" si="14"/>
        <v>0</v>
      </c>
      <c r="J63" s="987">
        <f t="shared" si="14"/>
        <v>1065261.1751902751</v>
      </c>
      <c r="K63" s="987">
        <f t="shared" si="14"/>
        <v>58415.615624888545</v>
      </c>
      <c r="L63" s="987">
        <f t="shared" si="14"/>
        <v>51474.593337882572</v>
      </c>
      <c r="M63" s="987">
        <f t="shared" si="14"/>
        <v>0</v>
      </c>
      <c r="N63" s="987">
        <f t="shared" si="14"/>
        <v>0</v>
      </c>
      <c r="O63" s="987">
        <f t="shared" si="14"/>
        <v>0</v>
      </c>
      <c r="P63" s="987">
        <f t="shared" si="14"/>
        <v>0</v>
      </c>
      <c r="Q63" s="987">
        <f t="shared" si="14"/>
        <v>0</v>
      </c>
      <c r="R63" s="987">
        <f t="shared" si="14"/>
        <v>0</v>
      </c>
      <c r="S63" s="987">
        <f t="shared" si="14"/>
        <v>0</v>
      </c>
      <c r="T63" s="987">
        <f t="shared" si="14"/>
        <v>0</v>
      </c>
      <c r="U63" s="987">
        <f t="shared" si="14"/>
        <v>0</v>
      </c>
      <c r="V63" s="987">
        <f t="shared" si="14"/>
        <v>0</v>
      </c>
      <c r="W63" s="988">
        <f t="shared" si="14"/>
        <v>0</v>
      </c>
    </row>
    <row r="64" spans="2:24" s="7" customFormat="1" ht="12.75">
      <c r="B64" s="866"/>
      <c r="C64" s="884"/>
      <c r="D64" s="885"/>
      <c r="E64" s="885"/>
      <c r="F64" s="885"/>
      <c r="G64" s="885"/>
      <c r="H64" s="885"/>
      <c r="I64" s="885"/>
      <c r="J64" s="885"/>
      <c r="K64" s="885"/>
      <c r="L64" s="885"/>
      <c r="M64" s="885"/>
      <c r="N64" s="885"/>
      <c r="O64" s="885"/>
      <c r="P64" s="885"/>
      <c r="Q64" s="885"/>
      <c r="R64" s="885"/>
      <c r="S64" s="885"/>
      <c r="T64" s="885"/>
      <c r="U64" s="885"/>
      <c r="V64" s="885"/>
      <c r="W64" s="886"/>
    </row>
    <row r="65" spans="1:24" s="829" customFormat="1" ht="12.75">
      <c r="B65" s="989" t="s">
        <v>797</v>
      </c>
      <c r="C65" s="889"/>
      <c r="D65" s="860"/>
      <c r="E65" s="860"/>
      <c r="F65" s="860"/>
      <c r="G65" s="860"/>
      <c r="H65" s="860"/>
      <c r="I65" s="860"/>
      <c r="J65" s="860"/>
      <c r="K65" s="860"/>
      <c r="L65" s="860"/>
      <c r="M65" s="860"/>
      <c r="N65" s="860"/>
      <c r="O65" s="860"/>
      <c r="P65" s="860"/>
      <c r="Q65" s="860"/>
      <c r="R65" s="860"/>
      <c r="S65" s="860"/>
      <c r="T65" s="860"/>
      <c r="U65" s="860"/>
      <c r="V65" s="860"/>
      <c r="W65" s="890"/>
    </row>
    <row r="66" spans="1:24" s="7" customFormat="1" ht="12.75">
      <c r="A66" s="1878" t="s">
        <v>563</v>
      </c>
      <c r="B66" s="891" t="s">
        <v>798</v>
      </c>
      <c r="C66" s="844">
        <f t="shared" ref="C66:C77" si="15">SUM(D66:W66)</f>
        <v>12999.999999999998</v>
      </c>
      <c r="D66" s="843">
        <f>'O4 Summary by Class &amp; Accounts'!E130</f>
        <v>6889.8684356608501</v>
      </c>
      <c r="E66" s="843">
        <f>'O4 Summary by Class &amp; Accounts'!F130</f>
        <v>1997.9244068599453</v>
      </c>
      <c r="F66" s="843">
        <f>'O4 Summary by Class &amp; Accounts'!G130</f>
        <v>3023.1463258627123</v>
      </c>
      <c r="G66" s="843">
        <f>'O4 Summary by Class &amp; Accounts'!H130</f>
        <v>0</v>
      </c>
      <c r="H66" s="843">
        <f>'O4 Summary by Class &amp; Accounts'!I130</f>
        <v>0</v>
      </c>
      <c r="I66" s="843">
        <f>'O4 Summary by Class &amp; Accounts'!J130</f>
        <v>0</v>
      </c>
      <c r="J66" s="843">
        <f>'O4 Summary by Class &amp; Accounts'!K130</f>
        <v>986.10867826207016</v>
      </c>
      <c r="K66" s="843">
        <f>'O4 Summary by Class &amp; Accounts'!L130</f>
        <v>54.075138431131528</v>
      </c>
      <c r="L66" s="843">
        <f>'O4 Summary by Class &amp; Accounts'!M130</f>
        <v>48.877014923290453</v>
      </c>
      <c r="M66" s="843">
        <f>'O4 Summary by Class &amp; Accounts'!N130</f>
        <v>0</v>
      </c>
      <c r="N66" s="843">
        <f>'O4 Summary by Class &amp; Accounts'!O130</f>
        <v>0</v>
      </c>
      <c r="O66" s="843">
        <f>'O4 Summary by Class &amp; Accounts'!P130</f>
        <v>0</v>
      </c>
      <c r="P66" s="843">
        <f>'O4 Summary by Class &amp; Accounts'!Q130</f>
        <v>0</v>
      </c>
      <c r="Q66" s="843">
        <f>'O4 Summary by Class &amp; Accounts'!R130</f>
        <v>0</v>
      </c>
      <c r="R66" s="843">
        <f>'O4 Summary by Class &amp; Accounts'!S130</f>
        <v>0</v>
      </c>
      <c r="S66" s="843">
        <f>'O4 Summary by Class &amp; Accounts'!T130</f>
        <v>0</v>
      </c>
      <c r="T66" s="843">
        <f>'O4 Summary by Class &amp; Accounts'!U130</f>
        <v>0</v>
      </c>
      <c r="U66" s="843">
        <f>'O4 Summary by Class &amp; Accounts'!V130</f>
        <v>0</v>
      </c>
      <c r="V66" s="843">
        <f>'O4 Summary by Class &amp; Accounts'!W130</f>
        <v>0</v>
      </c>
      <c r="W66" s="731">
        <f>'O4 Summary by Class &amp; Accounts'!X130</f>
        <v>0</v>
      </c>
    </row>
    <row r="67" spans="1:24" s="7" customFormat="1" ht="12.75">
      <c r="A67" s="1878" t="s">
        <v>563</v>
      </c>
      <c r="B67" s="891" t="s">
        <v>799</v>
      </c>
      <c r="C67" s="844">
        <f t="shared" si="15"/>
        <v>38000.000000000007</v>
      </c>
      <c r="D67" s="843">
        <f>'O4 Summary by Class &amp; Accounts'!E131</f>
        <v>20139.615427316334</v>
      </c>
      <c r="E67" s="843">
        <f>'O4 Summary by Class &amp; Accounts'!F131</f>
        <v>5840.0867277444559</v>
      </c>
      <c r="F67" s="843">
        <f>'O4 Summary by Class &amp; Accounts'!G131</f>
        <v>8836.8892602140822</v>
      </c>
      <c r="G67" s="843">
        <f>'O4 Summary by Class &amp; Accounts'!H131</f>
        <v>0</v>
      </c>
      <c r="H67" s="843">
        <f>'O4 Summary by Class &amp; Accounts'!I131</f>
        <v>0</v>
      </c>
      <c r="I67" s="843">
        <f>'O4 Summary by Class &amp; Accounts'!J131</f>
        <v>0</v>
      </c>
      <c r="J67" s="843">
        <f>'O4 Summary by Class &amp; Accounts'!K131</f>
        <v>2882.4715210737436</v>
      </c>
      <c r="K67" s="843">
        <f>'O4 Summary by Class &amp; Accounts'!L131</f>
        <v>158.06578926023062</v>
      </c>
      <c r="L67" s="843">
        <f>'O4 Summary by Class &amp; Accounts'!M131</f>
        <v>142.8712743911567</v>
      </c>
      <c r="M67" s="843">
        <f>'O4 Summary by Class &amp; Accounts'!N131</f>
        <v>0</v>
      </c>
      <c r="N67" s="843">
        <f>'O4 Summary by Class &amp; Accounts'!O131</f>
        <v>0</v>
      </c>
      <c r="O67" s="843">
        <f>'O4 Summary by Class &amp; Accounts'!P131</f>
        <v>0</v>
      </c>
      <c r="P67" s="843">
        <f>'O4 Summary by Class &amp; Accounts'!Q131</f>
        <v>0</v>
      </c>
      <c r="Q67" s="843">
        <f>'O4 Summary by Class &amp; Accounts'!R131</f>
        <v>0</v>
      </c>
      <c r="R67" s="843">
        <f>'O4 Summary by Class &amp; Accounts'!S131</f>
        <v>0</v>
      </c>
      <c r="S67" s="843">
        <f>'O4 Summary by Class &amp; Accounts'!T131</f>
        <v>0</v>
      </c>
      <c r="T67" s="843">
        <f>'O4 Summary by Class &amp; Accounts'!U131</f>
        <v>0</v>
      </c>
      <c r="U67" s="843">
        <f>'O4 Summary by Class &amp; Accounts'!V131</f>
        <v>0</v>
      </c>
      <c r="V67" s="843">
        <f>'O4 Summary by Class &amp; Accounts'!W131</f>
        <v>0</v>
      </c>
      <c r="W67" s="731">
        <f>'O4 Summary by Class &amp; Accounts'!X131</f>
        <v>0</v>
      </c>
      <c r="X67" s="829"/>
    </row>
    <row r="68" spans="1:24" s="7" customFormat="1" ht="11.25" customHeight="1">
      <c r="A68" s="1878" t="s">
        <v>564</v>
      </c>
      <c r="B68" s="891" t="s">
        <v>814</v>
      </c>
      <c r="C68" s="844">
        <f t="shared" si="15"/>
        <v>0</v>
      </c>
      <c r="D68" s="843">
        <f>'O4 Summary by Class &amp; Accounts'!E134</f>
        <v>0</v>
      </c>
      <c r="E68" s="843">
        <f>'O4 Summary by Class &amp; Accounts'!F134</f>
        <v>0</v>
      </c>
      <c r="F68" s="843">
        <f>'O4 Summary by Class &amp; Accounts'!G134</f>
        <v>0</v>
      </c>
      <c r="G68" s="843">
        <f>'O4 Summary by Class &amp; Accounts'!H134</f>
        <v>0</v>
      </c>
      <c r="H68" s="843">
        <f>'O4 Summary by Class &amp; Accounts'!I134</f>
        <v>0</v>
      </c>
      <c r="I68" s="843">
        <f>'O4 Summary by Class &amp; Accounts'!J134</f>
        <v>0</v>
      </c>
      <c r="J68" s="843">
        <f>'O4 Summary by Class &amp; Accounts'!K134</f>
        <v>0</v>
      </c>
      <c r="K68" s="843">
        <f>'O4 Summary by Class &amp; Accounts'!L134</f>
        <v>0</v>
      </c>
      <c r="L68" s="843">
        <f>'O4 Summary by Class &amp; Accounts'!M134</f>
        <v>0</v>
      </c>
      <c r="M68" s="843">
        <f>'O4 Summary by Class &amp; Accounts'!N134</f>
        <v>0</v>
      </c>
      <c r="N68" s="843">
        <f>'O4 Summary by Class &amp; Accounts'!O134</f>
        <v>0</v>
      </c>
      <c r="O68" s="843">
        <f>'O4 Summary by Class &amp; Accounts'!P134</f>
        <v>0</v>
      </c>
      <c r="P68" s="843">
        <f>'O4 Summary by Class &amp; Accounts'!Q134</f>
        <v>0</v>
      </c>
      <c r="Q68" s="843">
        <f>'O4 Summary by Class &amp; Accounts'!R134</f>
        <v>0</v>
      </c>
      <c r="R68" s="843">
        <f>'O4 Summary by Class &amp; Accounts'!S134</f>
        <v>0</v>
      </c>
      <c r="S68" s="843">
        <f>'O4 Summary by Class &amp; Accounts'!T134</f>
        <v>0</v>
      </c>
      <c r="T68" s="843">
        <f>'O4 Summary by Class &amp; Accounts'!U134</f>
        <v>0</v>
      </c>
      <c r="U68" s="843">
        <f>'O4 Summary by Class &amp; Accounts'!V134</f>
        <v>0</v>
      </c>
      <c r="V68" s="843">
        <f>'O4 Summary by Class &amp; Accounts'!W134</f>
        <v>0</v>
      </c>
      <c r="W68" s="731">
        <f>'O4 Summary by Class &amp; Accounts'!X134</f>
        <v>0</v>
      </c>
    </row>
    <row r="69" spans="1:24" s="7" customFormat="1" ht="12.75">
      <c r="A69" s="1878" t="s">
        <v>564</v>
      </c>
      <c r="B69" s="891" t="s">
        <v>815</v>
      </c>
      <c r="C69" s="844">
        <f t="shared" si="15"/>
        <v>0</v>
      </c>
      <c r="D69" s="843">
        <f>'O4 Summary by Class &amp; Accounts'!E135</f>
        <v>0</v>
      </c>
      <c r="E69" s="843">
        <f>'O4 Summary by Class &amp; Accounts'!F135</f>
        <v>0</v>
      </c>
      <c r="F69" s="843">
        <f>'O4 Summary by Class &amp; Accounts'!G135</f>
        <v>0</v>
      </c>
      <c r="G69" s="843">
        <f>'O4 Summary by Class &amp; Accounts'!H135</f>
        <v>0</v>
      </c>
      <c r="H69" s="843">
        <f>'O4 Summary by Class &amp; Accounts'!I135</f>
        <v>0</v>
      </c>
      <c r="I69" s="843">
        <f>'O4 Summary by Class &amp; Accounts'!J135</f>
        <v>0</v>
      </c>
      <c r="J69" s="843">
        <f>'O4 Summary by Class &amp; Accounts'!K135</f>
        <v>0</v>
      </c>
      <c r="K69" s="843">
        <f>'O4 Summary by Class &amp; Accounts'!L135</f>
        <v>0</v>
      </c>
      <c r="L69" s="843">
        <f>'O4 Summary by Class &amp; Accounts'!M135</f>
        <v>0</v>
      </c>
      <c r="M69" s="843">
        <f>'O4 Summary by Class &amp; Accounts'!N135</f>
        <v>0</v>
      </c>
      <c r="N69" s="843">
        <f>'O4 Summary by Class &amp; Accounts'!O135</f>
        <v>0</v>
      </c>
      <c r="O69" s="843">
        <f>'O4 Summary by Class &amp; Accounts'!P135</f>
        <v>0</v>
      </c>
      <c r="P69" s="843">
        <f>'O4 Summary by Class &amp; Accounts'!Q135</f>
        <v>0</v>
      </c>
      <c r="Q69" s="843">
        <f>'O4 Summary by Class &amp; Accounts'!R135</f>
        <v>0</v>
      </c>
      <c r="R69" s="843">
        <f>'O4 Summary by Class &amp; Accounts'!S135</f>
        <v>0</v>
      </c>
      <c r="S69" s="843">
        <f>'O4 Summary by Class &amp; Accounts'!T135</f>
        <v>0</v>
      </c>
      <c r="T69" s="843">
        <f>'O4 Summary by Class &amp; Accounts'!U135</f>
        <v>0</v>
      </c>
      <c r="U69" s="843">
        <f>'O4 Summary by Class &amp; Accounts'!V135</f>
        <v>0</v>
      </c>
      <c r="V69" s="843">
        <f>'O4 Summary by Class &amp; Accounts'!W135</f>
        <v>0</v>
      </c>
      <c r="W69" s="731">
        <f>'O4 Summary by Class &amp; Accounts'!X135</f>
        <v>0</v>
      </c>
    </row>
    <row r="70" spans="1:24" s="7" customFormat="1" ht="11.25" customHeight="1">
      <c r="A70" s="1878" t="s">
        <v>564</v>
      </c>
      <c r="B70" s="891" t="s">
        <v>817</v>
      </c>
      <c r="C70" s="844">
        <f t="shared" si="15"/>
        <v>0</v>
      </c>
      <c r="D70" s="843">
        <f>'O4 Summary by Class &amp; Accounts'!E142</f>
        <v>0</v>
      </c>
      <c r="E70" s="843">
        <f>'O4 Summary by Class &amp; Accounts'!F142</f>
        <v>0</v>
      </c>
      <c r="F70" s="843">
        <f>'O4 Summary by Class &amp; Accounts'!G142</f>
        <v>0</v>
      </c>
      <c r="G70" s="843">
        <f>'O4 Summary by Class &amp; Accounts'!H142</f>
        <v>0</v>
      </c>
      <c r="H70" s="843">
        <f>'O4 Summary by Class &amp; Accounts'!I142</f>
        <v>0</v>
      </c>
      <c r="I70" s="843">
        <f>'O4 Summary by Class &amp; Accounts'!J142</f>
        <v>0</v>
      </c>
      <c r="J70" s="843">
        <f>'O4 Summary by Class &amp; Accounts'!K142</f>
        <v>0</v>
      </c>
      <c r="K70" s="843">
        <f>'O4 Summary by Class &amp; Accounts'!L142</f>
        <v>0</v>
      </c>
      <c r="L70" s="843">
        <f>'O4 Summary by Class &amp; Accounts'!M142</f>
        <v>0</v>
      </c>
      <c r="M70" s="843">
        <f>'O4 Summary by Class &amp; Accounts'!N142</f>
        <v>0</v>
      </c>
      <c r="N70" s="843">
        <f>'O4 Summary by Class &amp; Accounts'!O142</f>
        <v>0</v>
      </c>
      <c r="O70" s="843">
        <f>'O4 Summary by Class &amp; Accounts'!P142</f>
        <v>0</v>
      </c>
      <c r="P70" s="843">
        <f>'O4 Summary by Class &amp; Accounts'!Q142</f>
        <v>0</v>
      </c>
      <c r="Q70" s="843">
        <f>'O4 Summary by Class &amp; Accounts'!R142</f>
        <v>0</v>
      </c>
      <c r="R70" s="843">
        <f>'O4 Summary by Class &amp; Accounts'!S142</f>
        <v>0</v>
      </c>
      <c r="S70" s="843">
        <f>'O4 Summary by Class &amp; Accounts'!T142</f>
        <v>0</v>
      </c>
      <c r="T70" s="843">
        <f>'O4 Summary by Class &amp; Accounts'!U142</f>
        <v>0</v>
      </c>
      <c r="U70" s="843">
        <f>'O4 Summary by Class &amp; Accounts'!V142</f>
        <v>0</v>
      </c>
      <c r="V70" s="843">
        <f>'O4 Summary by Class &amp; Accounts'!W142</f>
        <v>0</v>
      </c>
      <c r="W70" s="731">
        <f>'O4 Summary by Class &amp; Accounts'!X142</f>
        <v>0</v>
      </c>
      <c r="X70" s="876"/>
    </row>
    <row r="71" spans="1:24" s="7" customFormat="1" ht="11.25" customHeight="1">
      <c r="A71" s="1878" t="s">
        <v>563</v>
      </c>
      <c r="B71" s="891" t="s">
        <v>823</v>
      </c>
      <c r="C71" s="844">
        <f t="shared" si="15"/>
        <v>0</v>
      </c>
      <c r="D71" s="843">
        <f>'O4 Summary by Class &amp; Accounts'!E143</f>
        <v>0</v>
      </c>
      <c r="E71" s="843">
        <f>'O4 Summary by Class &amp; Accounts'!F143</f>
        <v>0</v>
      </c>
      <c r="F71" s="843">
        <f>'O4 Summary by Class &amp; Accounts'!G143</f>
        <v>0</v>
      </c>
      <c r="G71" s="843">
        <f>'O4 Summary by Class &amp; Accounts'!H143</f>
        <v>0</v>
      </c>
      <c r="H71" s="843">
        <f>'O4 Summary by Class &amp; Accounts'!I143</f>
        <v>0</v>
      </c>
      <c r="I71" s="843">
        <f>'O4 Summary by Class &amp; Accounts'!J143</f>
        <v>0</v>
      </c>
      <c r="J71" s="843">
        <f>'O4 Summary by Class &amp; Accounts'!K143</f>
        <v>0</v>
      </c>
      <c r="K71" s="843">
        <f>'O4 Summary by Class &amp; Accounts'!L143</f>
        <v>0</v>
      </c>
      <c r="L71" s="843">
        <f>'O4 Summary by Class &amp; Accounts'!M143</f>
        <v>0</v>
      </c>
      <c r="M71" s="843">
        <f>'O4 Summary by Class &amp; Accounts'!N143</f>
        <v>0</v>
      </c>
      <c r="N71" s="843">
        <f>'O4 Summary by Class &amp; Accounts'!O143</f>
        <v>0</v>
      </c>
      <c r="O71" s="843">
        <f>'O4 Summary by Class &amp; Accounts'!P143</f>
        <v>0</v>
      </c>
      <c r="P71" s="843">
        <f>'O4 Summary by Class &amp; Accounts'!Q143</f>
        <v>0</v>
      </c>
      <c r="Q71" s="843">
        <f>'O4 Summary by Class &amp; Accounts'!R143</f>
        <v>0</v>
      </c>
      <c r="R71" s="843">
        <f>'O4 Summary by Class &amp; Accounts'!S143</f>
        <v>0</v>
      </c>
      <c r="S71" s="843">
        <f>'O4 Summary by Class &amp; Accounts'!T143</f>
        <v>0</v>
      </c>
      <c r="T71" s="843">
        <f>'O4 Summary by Class &amp; Accounts'!U143</f>
        <v>0</v>
      </c>
      <c r="U71" s="843">
        <f>'O4 Summary by Class &amp; Accounts'!V143</f>
        <v>0</v>
      </c>
      <c r="V71" s="843">
        <f>'O4 Summary by Class &amp; Accounts'!W143</f>
        <v>0</v>
      </c>
      <c r="W71" s="731">
        <f>'O4 Summary by Class &amp; Accounts'!X143</f>
        <v>0</v>
      </c>
    </row>
    <row r="72" spans="1:24" s="7" customFormat="1" ht="12.75">
      <c r="A72" s="2069">
        <v>1830</v>
      </c>
      <c r="B72" s="891" t="s">
        <v>824</v>
      </c>
      <c r="C72" s="844">
        <f t="shared" si="15"/>
        <v>395999.99999999994</v>
      </c>
      <c r="D72" s="843">
        <f>'O4 Summary by Class &amp; Accounts'!E149</f>
        <v>252407.18167395069</v>
      </c>
      <c r="E72" s="843">
        <f>'O4 Summary by Class &amp; Accounts'!F149</f>
        <v>70631.283868116181</v>
      </c>
      <c r="F72" s="843">
        <f>'O4 Summary by Class &amp; Accounts'!G149</f>
        <v>37883.181458254294</v>
      </c>
      <c r="G72" s="843">
        <f>'O4 Summary by Class &amp; Accounts'!H149</f>
        <v>0</v>
      </c>
      <c r="H72" s="843">
        <f>'O4 Summary by Class &amp; Accounts'!I149</f>
        <v>0</v>
      </c>
      <c r="I72" s="843">
        <f>'O4 Summary by Class &amp; Accounts'!J149</f>
        <v>0</v>
      </c>
      <c r="J72" s="843">
        <f>'O4 Summary by Class &amp; Accounts'!K149</f>
        <v>31688.814218660827</v>
      </c>
      <c r="K72" s="843">
        <f>'O4 Summary by Class &amp; Accounts'!L149</f>
        <v>1737.7161902808946</v>
      </c>
      <c r="L72" s="843">
        <f>'O4 Summary by Class &amp; Accounts'!M149</f>
        <v>1651.8225907371011</v>
      </c>
      <c r="M72" s="843">
        <f>'O4 Summary by Class &amp; Accounts'!N149</f>
        <v>0</v>
      </c>
      <c r="N72" s="843">
        <f>'O4 Summary by Class &amp; Accounts'!O149</f>
        <v>0</v>
      </c>
      <c r="O72" s="843">
        <f>'O4 Summary by Class &amp; Accounts'!P149</f>
        <v>0</v>
      </c>
      <c r="P72" s="843">
        <f>'O4 Summary by Class &amp; Accounts'!Q149</f>
        <v>0</v>
      </c>
      <c r="Q72" s="843">
        <f>'O4 Summary by Class &amp; Accounts'!R149</f>
        <v>0</v>
      </c>
      <c r="R72" s="843">
        <f>'O4 Summary by Class &amp; Accounts'!S149</f>
        <v>0</v>
      </c>
      <c r="S72" s="843">
        <f>'O4 Summary by Class &amp; Accounts'!T149</f>
        <v>0</v>
      </c>
      <c r="T72" s="843">
        <f>'O4 Summary by Class &amp; Accounts'!U149</f>
        <v>0</v>
      </c>
      <c r="U72" s="843">
        <f>'O4 Summary by Class &amp; Accounts'!V149</f>
        <v>0</v>
      </c>
      <c r="V72" s="843">
        <f>'O4 Summary by Class &amp; Accounts'!W149</f>
        <v>0</v>
      </c>
      <c r="W72" s="731">
        <f>'O4 Summary by Class &amp; Accounts'!X149</f>
        <v>0</v>
      </c>
    </row>
    <row r="73" spans="1:24" s="7" customFormat="1" ht="12.75">
      <c r="A73" s="2069">
        <v>1835</v>
      </c>
      <c r="B73" s="891" t="s">
        <v>825</v>
      </c>
      <c r="C73" s="844">
        <f t="shared" si="15"/>
        <v>102000.00000000001</v>
      </c>
      <c r="D73" s="843">
        <f>'O4 Summary by Class &amp; Accounts'!E150</f>
        <v>54058.966920646606</v>
      </c>
      <c r="E73" s="843">
        <f>'O4 Summary by Class &amp; Accounts'!F150</f>
        <v>15676.022084191391</v>
      </c>
      <c r="F73" s="843">
        <f>'O4 Summary by Class &amp; Accounts'!G150</f>
        <v>23720.072198527912</v>
      </c>
      <c r="G73" s="843">
        <f>'O4 Summary by Class &amp; Accounts'!H150</f>
        <v>0</v>
      </c>
      <c r="H73" s="843">
        <f>'O4 Summary by Class &amp; Accounts'!I150</f>
        <v>0</v>
      </c>
      <c r="I73" s="843">
        <f>'O4 Summary by Class &amp; Accounts'!J150</f>
        <v>0</v>
      </c>
      <c r="J73" s="843">
        <f>'O4 Summary by Class &amp; Accounts'!K150</f>
        <v>7737.1603674215839</v>
      </c>
      <c r="K73" s="843">
        <f>'O4 Summary by Class &amp; Accounts'!L150</f>
        <v>424.28185366906894</v>
      </c>
      <c r="L73" s="843">
        <f>'O4 Summary by Class &amp; Accounts'!M150</f>
        <v>383.49657554344719</v>
      </c>
      <c r="M73" s="843">
        <f>'O4 Summary by Class &amp; Accounts'!N150</f>
        <v>0</v>
      </c>
      <c r="N73" s="843">
        <f>'O4 Summary by Class &amp; Accounts'!O150</f>
        <v>0</v>
      </c>
      <c r="O73" s="843">
        <f>'O4 Summary by Class &amp; Accounts'!P150</f>
        <v>0</v>
      </c>
      <c r="P73" s="843">
        <f>'O4 Summary by Class &amp; Accounts'!Q150</f>
        <v>0</v>
      </c>
      <c r="Q73" s="843">
        <f>'O4 Summary by Class &amp; Accounts'!R150</f>
        <v>0</v>
      </c>
      <c r="R73" s="843">
        <f>'O4 Summary by Class &amp; Accounts'!S150</f>
        <v>0</v>
      </c>
      <c r="S73" s="843">
        <f>'O4 Summary by Class &amp; Accounts'!T150</f>
        <v>0</v>
      </c>
      <c r="T73" s="843">
        <f>'O4 Summary by Class &amp; Accounts'!U150</f>
        <v>0</v>
      </c>
      <c r="U73" s="843">
        <f>'O4 Summary by Class &amp; Accounts'!V150</f>
        <v>0</v>
      </c>
      <c r="V73" s="843">
        <f>'O4 Summary by Class &amp; Accounts'!W150</f>
        <v>0</v>
      </c>
      <c r="W73" s="731">
        <f>'O4 Summary by Class &amp; Accounts'!X150</f>
        <v>0</v>
      </c>
    </row>
    <row r="74" spans="1:24" ht="11.25" customHeight="1">
      <c r="A74" s="1878" t="s">
        <v>563</v>
      </c>
      <c r="B74" s="891" t="s">
        <v>826</v>
      </c>
      <c r="C74" s="844">
        <f t="shared" si="15"/>
        <v>0</v>
      </c>
      <c r="D74" s="843">
        <f>'O4 Summary by Class &amp; Accounts'!E152</f>
        <v>0</v>
      </c>
      <c r="E74" s="843">
        <f>'O4 Summary by Class &amp; Accounts'!F152</f>
        <v>0</v>
      </c>
      <c r="F74" s="843">
        <f>'O4 Summary by Class &amp; Accounts'!G152</f>
        <v>0</v>
      </c>
      <c r="G74" s="843">
        <f>'O4 Summary by Class &amp; Accounts'!H152</f>
        <v>0</v>
      </c>
      <c r="H74" s="843">
        <f>'O4 Summary by Class &amp; Accounts'!I152</f>
        <v>0</v>
      </c>
      <c r="I74" s="843">
        <f>'O4 Summary by Class &amp; Accounts'!J152</f>
        <v>0</v>
      </c>
      <c r="J74" s="843">
        <f>'O4 Summary by Class &amp; Accounts'!K152</f>
        <v>0</v>
      </c>
      <c r="K74" s="843">
        <f>'O4 Summary by Class &amp; Accounts'!L152</f>
        <v>0</v>
      </c>
      <c r="L74" s="843">
        <f>'O4 Summary by Class &amp; Accounts'!M152</f>
        <v>0</v>
      </c>
      <c r="M74" s="843">
        <f>'O4 Summary by Class &amp; Accounts'!N152</f>
        <v>0</v>
      </c>
      <c r="N74" s="843">
        <f>'O4 Summary by Class &amp; Accounts'!O152</f>
        <v>0</v>
      </c>
      <c r="O74" s="843">
        <f>'O4 Summary by Class &amp; Accounts'!P152</f>
        <v>0</v>
      </c>
      <c r="P74" s="843">
        <f>'O4 Summary by Class &amp; Accounts'!Q152</f>
        <v>0</v>
      </c>
      <c r="Q74" s="843">
        <f>'O4 Summary by Class &amp; Accounts'!R152</f>
        <v>0</v>
      </c>
      <c r="R74" s="843">
        <f>'O4 Summary by Class &amp; Accounts'!S152</f>
        <v>0</v>
      </c>
      <c r="S74" s="843">
        <f>'O4 Summary by Class &amp; Accounts'!T152</f>
        <v>0</v>
      </c>
      <c r="T74" s="843">
        <f>'O4 Summary by Class &amp; Accounts'!U152</f>
        <v>0</v>
      </c>
      <c r="U74" s="843">
        <f>'O4 Summary by Class &amp; Accounts'!V152</f>
        <v>0</v>
      </c>
      <c r="V74" s="843">
        <f>'O4 Summary by Class &amp; Accounts'!W152</f>
        <v>0</v>
      </c>
      <c r="W74" s="731">
        <f>'O4 Summary by Class &amp; Accounts'!X152</f>
        <v>0</v>
      </c>
    </row>
    <row r="75" spans="1:24" ht="12.75">
      <c r="A75" s="2069">
        <v>1840</v>
      </c>
      <c r="B75" s="891" t="s">
        <v>827</v>
      </c>
      <c r="C75" s="844">
        <f t="shared" si="15"/>
        <v>98000</v>
      </c>
      <c r="D75" s="843">
        <f>'O4 Summary by Class &amp; Accounts'!E153</f>
        <v>47210.206281789258</v>
      </c>
      <c r="E75" s="843">
        <f>'O4 Summary by Class &amp; Accounts'!F153</f>
        <v>13974.846068102728</v>
      </c>
      <c r="F75" s="843">
        <f>'O4 Summary by Class &amp; Accounts'!G153</f>
        <v>28816.786596602968</v>
      </c>
      <c r="G75" s="843">
        <f>'O4 Summary by Class &amp; Accounts'!H153</f>
        <v>0</v>
      </c>
      <c r="H75" s="843">
        <f>'O4 Summary by Class &amp; Accounts'!I153</f>
        <v>0</v>
      </c>
      <c r="I75" s="843">
        <f>'O4 Summary by Class &amp; Accounts'!J153</f>
        <v>0</v>
      </c>
      <c r="J75" s="843">
        <f>'O4 Summary by Class &amp; Accounts'!K153</f>
        <v>7250.2407418415269</v>
      </c>
      <c r="K75" s="843">
        <f>'O4 Summary by Class &amp; Accounts'!L153</f>
        <v>397.58069309873395</v>
      </c>
      <c r="L75" s="843">
        <f>'O4 Summary by Class &amp; Accounts'!M153</f>
        <v>350.33961856478976</v>
      </c>
      <c r="M75" s="843">
        <f>'O4 Summary by Class &amp; Accounts'!N153</f>
        <v>0</v>
      </c>
      <c r="N75" s="843">
        <f>'O4 Summary by Class &amp; Accounts'!O153</f>
        <v>0</v>
      </c>
      <c r="O75" s="843">
        <f>'O4 Summary by Class &amp; Accounts'!P153</f>
        <v>0</v>
      </c>
      <c r="P75" s="843">
        <f>'O4 Summary by Class &amp; Accounts'!Q153</f>
        <v>0</v>
      </c>
      <c r="Q75" s="843">
        <f>'O4 Summary by Class &amp; Accounts'!R153</f>
        <v>0</v>
      </c>
      <c r="R75" s="843">
        <f>'O4 Summary by Class &amp; Accounts'!S153</f>
        <v>0</v>
      </c>
      <c r="S75" s="843">
        <f>'O4 Summary by Class &amp; Accounts'!T153</f>
        <v>0</v>
      </c>
      <c r="T75" s="843">
        <f>'O4 Summary by Class &amp; Accounts'!U153</f>
        <v>0</v>
      </c>
      <c r="U75" s="843">
        <f>'O4 Summary by Class &amp; Accounts'!V153</f>
        <v>0</v>
      </c>
      <c r="V75" s="843">
        <f>'O4 Summary by Class &amp; Accounts'!W153</f>
        <v>0</v>
      </c>
      <c r="W75" s="731">
        <f>'O4 Summary by Class &amp; Accounts'!X153</f>
        <v>0</v>
      </c>
    </row>
    <row r="76" spans="1:24" ht="12" customHeight="1">
      <c r="A76" s="2069">
        <v>1845</v>
      </c>
      <c r="B76" s="891" t="s">
        <v>828</v>
      </c>
      <c r="C76" s="844">
        <f t="shared" si="15"/>
        <v>0</v>
      </c>
      <c r="D76" s="843">
        <f>'O4 Summary by Class &amp; Accounts'!E154</f>
        <v>0</v>
      </c>
      <c r="E76" s="843">
        <f>'O4 Summary by Class &amp; Accounts'!F154</f>
        <v>0</v>
      </c>
      <c r="F76" s="843">
        <f>'O4 Summary by Class &amp; Accounts'!G154</f>
        <v>0</v>
      </c>
      <c r="G76" s="843">
        <f>'O4 Summary by Class &amp; Accounts'!H154</f>
        <v>0</v>
      </c>
      <c r="H76" s="843">
        <f>'O4 Summary by Class &amp; Accounts'!I154</f>
        <v>0</v>
      </c>
      <c r="I76" s="843">
        <f>'O4 Summary by Class &amp; Accounts'!J154</f>
        <v>0</v>
      </c>
      <c r="J76" s="843">
        <f>'O4 Summary by Class &amp; Accounts'!K154</f>
        <v>0</v>
      </c>
      <c r="K76" s="843">
        <f>'O4 Summary by Class &amp; Accounts'!L154</f>
        <v>0</v>
      </c>
      <c r="L76" s="843">
        <f>'O4 Summary by Class &amp; Accounts'!M154</f>
        <v>0</v>
      </c>
      <c r="M76" s="843">
        <f>'O4 Summary by Class &amp; Accounts'!N154</f>
        <v>0</v>
      </c>
      <c r="N76" s="843">
        <f>'O4 Summary by Class &amp; Accounts'!O154</f>
        <v>0</v>
      </c>
      <c r="O76" s="843">
        <f>'O4 Summary by Class &amp; Accounts'!P154</f>
        <v>0</v>
      </c>
      <c r="P76" s="843">
        <f>'O4 Summary by Class &amp; Accounts'!Q154</f>
        <v>0</v>
      </c>
      <c r="Q76" s="843">
        <f>'O4 Summary by Class &amp; Accounts'!R154</f>
        <v>0</v>
      </c>
      <c r="R76" s="843">
        <f>'O4 Summary by Class &amp; Accounts'!S154</f>
        <v>0</v>
      </c>
      <c r="S76" s="843">
        <f>'O4 Summary by Class &amp; Accounts'!T154</f>
        <v>0</v>
      </c>
      <c r="T76" s="843">
        <f>'O4 Summary by Class &amp; Accounts'!U154</f>
        <v>0</v>
      </c>
      <c r="U76" s="843">
        <f>'O4 Summary by Class &amp; Accounts'!V154</f>
        <v>0</v>
      </c>
      <c r="V76" s="843">
        <f>'O4 Summary by Class &amp; Accounts'!W154</f>
        <v>0</v>
      </c>
      <c r="W76" s="731">
        <f>'O4 Summary by Class &amp; Accounts'!X154</f>
        <v>0</v>
      </c>
    </row>
    <row r="77" spans="1:24" s="947" customFormat="1" ht="21.75" customHeight="1">
      <c r="B77" s="961" t="s">
        <v>1204</v>
      </c>
      <c r="C77" s="962">
        <f t="shared" si="15"/>
        <v>646999.99999999988</v>
      </c>
      <c r="D77" s="963">
        <f t="shared" ref="D77:W77" si="16">SUM(D66:D76)</f>
        <v>380705.83873936371</v>
      </c>
      <c r="E77" s="963">
        <f t="shared" si="16"/>
        <v>108120.16315501468</v>
      </c>
      <c r="F77" s="963">
        <f t="shared" si="16"/>
        <v>102280.07583946196</v>
      </c>
      <c r="G77" s="963">
        <f t="shared" si="16"/>
        <v>0</v>
      </c>
      <c r="H77" s="963">
        <f t="shared" si="16"/>
        <v>0</v>
      </c>
      <c r="I77" s="963">
        <f t="shared" si="16"/>
        <v>0</v>
      </c>
      <c r="J77" s="963">
        <f t="shared" si="16"/>
        <v>50544.795527259746</v>
      </c>
      <c r="K77" s="963">
        <f t="shared" si="16"/>
        <v>2771.7196647400597</v>
      </c>
      <c r="L77" s="963">
        <f t="shared" si="16"/>
        <v>2577.4070741597852</v>
      </c>
      <c r="M77" s="963">
        <f t="shared" si="16"/>
        <v>0</v>
      </c>
      <c r="N77" s="963">
        <f t="shared" si="16"/>
        <v>0</v>
      </c>
      <c r="O77" s="963">
        <f t="shared" si="16"/>
        <v>0</v>
      </c>
      <c r="P77" s="963">
        <f t="shared" si="16"/>
        <v>0</v>
      </c>
      <c r="Q77" s="963">
        <f t="shared" si="16"/>
        <v>0</v>
      </c>
      <c r="R77" s="963">
        <f t="shared" si="16"/>
        <v>0</v>
      </c>
      <c r="S77" s="963">
        <f t="shared" si="16"/>
        <v>0</v>
      </c>
      <c r="T77" s="963">
        <f t="shared" si="16"/>
        <v>0</v>
      </c>
      <c r="U77" s="963">
        <f t="shared" si="16"/>
        <v>0</v>
      </c>
      <c r="V77" s="963">
        <f t="shared" si="16"/>
        <v>0</v>
      </c>
      <c r="W77" s="964">
        <f t="shared" si="16"/>
        <v>0</v>
      </c>
    </row>
    <row r="78" spans="1:24" ht="12.75">
      <c r="B78" s="752"/>
      <c r="C78" s="858"/>
      <c r="D78" s="856"/>
      <c r="E78" s="856"/>
      <c r="F78" s="856"/>
      <c r="G78" s="856"/>
      <c r="H78" s="856"/>
      <c r="I78" s="856"/>
      <c r="J78" s="856"/>
      <c r="K78" s="856"/>
      <c r="L78" s="856"/>
      <c r="M78" s="856"/>
      <c r="N78" s="856"/>
      <c r="O78" s="856"/>
      <c r="P78" s="856"/>
      <c r="Q78" s="856"/>
      <c r="R78" s="856"/>
      <c r="S78" s="856"/>
      <c r="T78" s="856"/>
      <c r="U78" s="856"/>
      <c r="V78" s="856"/>
      <c r="W78" s="859"/>
    </row>
    <row r="79" spans="1:24" s="609" customFormat="1" ht="12.75">
      <c r="B79" s="973" t="s">
        <v>1159</v>
      </c>
      <c r="C79" s="844"/>
      <c r="D79" s="843"/>
      <c r="E79" s="843"/>
      <c r="F79" s="843"/>
      <c r="G79" s="843"/>
      <c r="H79" s="843"/>
      <c r="I79" s="843"/>
      <c r="J79" s="843"/>
      <c r="K79" s="843"/>
      <c r="L79" s="843"/>
      <c r="M79" s="843"/>
      <c r="N79" s="843"/>
      <c r="O79" s="843"/>
      <c r="P79" s="843"/>
      <c r="Q79" s="843"/>
      <c r="R79" s="843"/>
      <c r="S79" s="843"/>
      <c r="T79" s="843"/>
      <c r="U79" s="843"/>
      <c r="V79" s="843"/>
      <c r="W79" s="731"/>
      <c r="X79" s="696"/>
    </row>
    <row r="80" spans="1:24" ht="12.75">
      <c r="B80" s="855" t="s">
        <v>242</v>
      </c>
      <c r="C80" s="844">
        <f>SUM(D80:W80)</f>
        <v>644999.99999999988</v>
      </c>
      <c r="D80" s="843">
        <f>'O4 Summary by Class &amp; Accounts'!E123</f>
        <v>329597.58655260806</v>
      </c>
      <c r="E80" s="843">
        <f>'O4 Summary by Class &amp; Accounts'!F123</f>
        <v>101614.46231943859</v>
      </c>
      <c r="F80" s="843">
        <f>'O4 Summary by Class &amp; Accounts'!G123</f>
        <v>160418.90414989021</v>
      </c>
      <c r="G80" s="843">
        <f>'O4 Summary by Class &amp; Accounts'!H123</f>
        <v>0</v>
      </c>
      <c r="H80" s="843">
        <f>'O4 Summary by Class &amp; Accounts'!I123</f>
        <v>0</v>
      </c>
      <c r="I80" s="843">
        <f>'O4 Summary by Class &amp; Accounts'!J123</f>
        <v>0</v>
      </c>
      <c r="J80" s="843">
        <f>'O4 Summary by Class &amp; Accounts'!K123</f>
        <v>48337.734862099074</v>
      </c>
      <c r="K80" s="843">
        <f>'O4 Summary by Class &amp; Accounts'!L123</f>
        <v>2650.6913099295057</v>
      </c>
      <c r="L80" s="843">
        <f>'O4 Summary by Class &amp; Accounts'!M123</f>
        <v>2380.6208060344934</v>
      </c>
      <c r="M80" s="843">
        <f>'O4 Summary by Class &amp; Accounts'!N123</f>
        <v>0</v>
      </c>
      <c r="N80" s="843">
        <f>'O4 Summary by Class &amp; Accounts'!O123</f>
        <v>0</v>
      </c>
      <c r="O80" s="843">
        <f>'O4 Summary by Class &amp; Accounts'!P123</f>
        <v>0</v>
      </c>
      <c r="P80" s="843">
        <f>'O4 Summary by Class &amp; Accounts'!Q123</f>
        <v>0</v>
      </c>
      <c r="Q80" s="843">
        <f>'O4 Summary by Class &amp; Accounts'!R123</f>
        <v>0</v>
      </c>
      <c r="R80" s="843">
        <f>'O4 Summary by Class &amp; Accounts'!S123</f>
        <v>0</v>
      </c>
      <c r="S80" s="843">
        <f>'O4 Summary by Class &amp; Accounts'!T123</f>
        <v>0</v>
      </c>
      <c r="T80" s="843">
        <f>'O4 Summary by Class &amp; Accounts'!U123</f>
        <v>0</v>
      </c>
      <c r="U80" s="843">
        <f>'O4 Summary by Class &amp; Accounts'!V123</f>
        <v>0</v>
      </c>
      <c r="V80" s="843">
        <f>'O4 Summary by Class &amp; Accounts'!W123</f>
        <v>0</v>
      </c>
      <c r="W80" s="731">
        <f>'O4 Summary by Class &amp; Accounts'!X123</f>
        <v>0</v>
      </c>
      <c r="X80" s="7"/>
    </row>
    <row r="81" spans="1:24" ht="12.75">
      <c r="B81" s="857" t="s">
        <v>243</v>
      </c>
      <c r="C81" s="844">
        <f>SUM(D81:W81)</f>
        <v>260999.99999999997</v>
      </c>
      <c r="D81" s="843">
        <f>'O4 Summary by Class &amp; Accounts'!E124</f>
        <v>133372.04665152048</v>
      </c>
      <c r="E81" s="843">
        <f>'O4 Summary by Class &amp; Accounts'!F124</f>
        <v>41118.410333912361</v>
      </c>
      <c r="F81" s="843">
        <f>'O4 Summary by Class &amp; Accounts'!G124</f>
        <v>64913.69609786255</v>
      </c>
      <c r="G81" s="843">
        <f>'O4 Summary by Class &amp; Accounts'!H124</f>
        <v>0</v>
      </c>
      <c r="H81" s="843">
        <f>'O4 Summary by Class &amp; Accounts'!I124</f>
        <v>0</v>
      </c>
      <c r="I81" s="843">
        <f>'O4 Summary by Class &amp; Accounts'!J124</f>
        <v>0</v>
      </c>
      <c r="J81" s="843">
        <f>'O4 Summary by Class &amp; Accounts'!K124</f>
        <v>19559.920618616834</v>
      </c>
      <c r="K81" s="843">
        <f>'O4 Summary by Class &amp; Accounts'!L124</f>
        <v>1072.6053207621721</v>
      </c>
      <c r="L81" s="843">
        <f>'O4 Summary by Class &amp; Accounts'!M124</f>
        <v>963.32097732558566</v>
      </c>
      <c r="M81" s="843">
        <f>'O4 Summary by Class &amp; Accounts'!N124</f>
        <v>0</v>
      </c>
      <c r="N81" s="843">
        <f>'O4 Summary by Class &amp; Accounts'!O124</f>
        <v>0</v>
      </c>
      <c r="O81" s="843">
        <f>'O4 Summary by Class &amp; Accounts'!P124</f>
        <v>0</v>
      </c>
      <c r="P81" s="843">
        <f>'O4 Summary by Class &amp; Accounts'!Q124</f>
        <v>0</v>
      </c>
      <c r="Q81" s="843">
        <f>'O4 Summary by Class &amp; Accounts'!R124</f>
        <v>0</v>
      </c>
      <c r="R81" s="843">
        <f>'O4 Summary by Class &amp; Accounts'!S124</f>
        <v>0</v>
      </c>
      <c r="S81" s="843">
        <f>'O4 Summary by Class &amp; Accounts'!T124</f>
        <v>0</v>
      </c>
      <c r="T81" s="843">
        <f>'O4 Summary by Class &amp; Accounts'!U124</f>
        <v>0</v>
      </c>
      <c r="U81" s="843">
        <f>'O4 Summary by Class &amp; Accounts'!V124</f>
        <v>0</v>
      </c>
      <c r="V81" s="843">
        <f>'O4 Summary by Class &amp; Accounts'!W124</f>
        <v>0</v>
      </c>
      <c r="W81" s="731">
        <f>'O4 Summary by Class &amp; Accounts'!X124</f>
        <v>0</v>
      </c>
    </row>
    <row r="82" spans="1:24" ht="12.75">
      <c r="B82" s="857" t="s">
        <v>244</v>
      </c>
      <c r="C82" s="844">
        <f>SUM(D82:W82)</f>
        <v>0</v>
      </c>
      <c r="D82" s="843">
        <f>'O4 Summary by Class &amp; Accounts'!E141</f>
        <v>0</v>
      </c>
      <c r="E82" s="843">
        <f>'O4 Summary by Class &amp; Accounts'!F141</f>
        <v>0</v>
      </c>
      <c r="F82" s="843">
        <f>'O4 Summary by Class &amp; Accounts'!G141</f>
        <v>0</v>
      </c>
      <c r="G82" s="843">
        <f>'O4 Summary by Class &amp; Accounts'!H141</f>
        <v>0</v>
      </c>
      <c r="H82" s="843">
        <f>'O4 Summary by Class &amp; Accounts'!I141</f>
        <v>0</v>
      </c>
      <c r="I82" s="843">
        <f>'O4 Summary by Class &amp; Accounts'!J141</f>
        <v>0</v>
      </c>
      <c r="J82" s="843">
        <f>'O4 Summary by Class &amp; Accounts'!K141</f>
        <v>0</v>
      </c>
      <c r="K82" s="843">
        <f>'O4 Summary by Class &amp; Accounts'!L141</f>
        <v>0</v>
      </c>
      <c r="L82" s="843">
        <f>'O4 Summary by Class &amp; Accounts'!M141</f>
        <v>0</v>
      </c>
      <c r="M82" s="843">
        <f>'O4 Summary by Class &amp; Accounts'!N141</f>
        <v>0</v>
      </c>
      <c r="N82" s="843">
        <f>'O4 Summary by Class &amp; Accounts'!O141</f>
        <v>0</v>
      </c>
      <c r="O82" s="843">
        <f>'O4 Summary by Class &amp; Accounts'!P141</f>
        <v>0</v>
      </c>
      <c r="P82" s="843">
        <f>'O4 Summary by Class &amp; Accounts'!Q141</f>
        <v>0</v>
      </c>
      <c r="Q82" s="843">
        <f>'O4 Summary by Class &amp; Accounts'!R141</f>
        <v>0</v>
      </c>
      <c r="R82" s="843">
        <f>'O4 Summary by Class &amp; Accounts'!S141</f>
        <v>0</v>
      </c>
      <c r="S82" s="843">
        <f>'O4 Summary by Class &amp; Accounts'!T141</f>
        <v>0</v>
      </c>
      <c r="T82" s="843">
        <f>'O4 Summary by Class &amp; Accounts'!U141</f>
        <v>0</v>
      </c>
      <c r="U82" s="843">
        <f>'O4 Summary by Class &amp; Accounts'!V141</f>
        <v>0</v>
      </c>
      <c r="V82" s="843">
        <f>'O4 Summary by Class &amp; Accounts'!W141</f>
        <v>0</v>
      </c>
      <c r="W82" s="731">
        <f>'O4 Summary by Class &amp; Accounts'!X141</f>
        <v>0</v>
      </c>
    </row>
    <row r="83" spans="1:24" ht="12.75">
      <c r="B83" s="857" t="s">
        <v>245</v>
      </c>
      <c r="C83" s="844">
        <f>SUM(D83:W83)</f>
        <v>0</v>
      </c>
      <c r="D83" s="843">
        <f>'O4 Summary by Class &amp; Accounts'!E145</f>
        <v>0</v>
      </c>
      <c r="E83" s="843">
        <f>'O4 Summary by Class &amp; Accounts'!F145</f>
        <v>0</v>
      </c>
      <c r="F83" s="843">
        <f>'O4 Summary by Class &amp; Accounts'!G145</f>
        <v>0</v>
      </c>
      <c r="G83" s="843">
        <f>'O4 Summary by Class &amp; Accounts'!H145</f>
        <v>0</v>
      </c>
      <c r="H83" s="843">
        <f>'O4 Summary by Class &amp; Accounts'!I145</f>
        <v>0</v>
      </c>
      <c r="I83" s="843">
        <f>'O4 Summary by Class &amp; Accounts'!J145</f>
        <v>0</v>
      </c>
      <c r="J83" s="843">
        <f>'O4 Summary by Class &amp; Accounts'!K145</f>
        <v>0</v>
      </c>
      <c r="K83" s="843">
        <f>'O4 Summary by Class &amp; Accounts'!L145</f>
        <v>0</v>
      </c>
      <c r="L83" s="843">
        <f>'O4 Summary by Class &amp; Accounts'!M145</f>
        <v>0</v>
      </c>
      <c r="M83" s="843">
        <f>'O4 Summary by Class &amp; Accounts'!N145</f>
        <v>0</v>
      </c>
      <c r="N83" s="843">
        <f>'O4 Summary by Class &amp; Accounts'!O145</f>
        <v>0</v>
      </c>
      <c r="O83" s="843">
        <f>'O4 Summary by Class &amp; Accounts'!P145</f>
        <v>0</v>
      </c>
      <c r="P83" s="843">
        <f>'O4 Summary by Class &amp; Accounts'!Q145</f>
        <v>0</v>
      </c>
      <c r="Q83" s="843">
        <f>'O4 Summary by Class &amp; Accounts'!R145</f>
        <v>0</v>
      </c>
      <c r="R83" s="843">
        <f>'O4 Summary by Class &amp; Accounts'!S145</f>
        <v>0</v>
      </c>
      <c r="S83" s="843">
        <f>'O4 Summary by Class &amp; Accounts'!T145</f>
        <v>0</v>
      </c>
      <c r="T83" s="843">
        <f>'O4 Summary by Class &amp; Accounts'!U145</f>
        <v>0</v>
      </c>
      <c r="U83" s="843">
        <f>'O4 Summary by Class &amp; Accounts'!V145</f>
        <v>0</v>
      </c>
      <c r="V83" s="843">
        <f>'O4 Summary by Class &amp; Accounts'!W145</f>
        <v>0</v>
      </c>
      <c r="W83" s="731">
        <f>'O4 Summary by Class &amp; Accounts'!X145</f>
        <v>0</v>
      </c>
    </row>
    <row r="84" spans="1:24" s="690" customFormat="1" ht="21.75" customHeight="1">
      <c r="B84" s="960" t="s">
        <v>1122</v>
      </c>
      <c r="C84" s="962">
        <f>SUM(D84:W84)</f>
        <v>905999.99999999988</v>
      </c>
      <c r="D84" s="963">
        <f>SUM(D80:D83)</f>
        <v>462969.63320412853</v>
      </c>
      <c r="E84" s="963">
        <f t="shared" ref="E84:W84" si="17">SUM(E80:E83)</f>
        <v>142732.87265335096</v>
      </c>
      <c r="F84" s="963">
        <f t="shared" si="17"/>
        <v>225332.60024775277</v>
      </c>
      <c r="G84" s="963">
        <f t="shared" si="17"/>
        <v>0</v>
      </c>
      <c r="H84" s="963">
        <f t="shared" si="17"/>
        <v>0</v>
      </c>
      <c r="I84" s="963">
        <f t="shared" si="17"/>
        <v>0</v>
      </c>
      <c r="J84" s="963">
        <f t="shared" si="17"/>
        <v>67897.655480715912</v>
      </c>
      <c r="K84" s="963">
        <f t="shared" si="17"/>
        <v>3723.2966306916778</v>
      </c>
      <c r="L84" s="963">
        <f t="shared" si="17"/>
        <v>3343.9417833600792</v>
      </c>
      <c r="M84" s="963">
        <f t="shared" si="17"/>
        <v>0</v>
      </c>
      <c r="N84" s="963">
        <f t="shared" si="17"/>
        <v>0</v>
      </c>
      <c r="O84" s="963">
        <f t="shared" si="17"/>
        <v>0</v>
      </c>
      <c r="P84" s="963">
        <f t="shared" si="17"/>
        <v>0</v>
      </c>
      <c r="Q84" s="963">
        <f t="shared" si="17"/>
        <v>0</v>
      </c>
      <c r="R84" s="963">
        <f t="shared" si="17"/>
        <v>0</v>
      </c>
      <c r="S84" s="963">
        <f t="shared" si="17"/>
        <v>0</v>
      </c>
      <c r="T84" s="963">
        <f t="shared" si="17"/>
        <v>0</v>
      </c>
      <c r="U84" s="963">
        <f t="shared" si="17"/>
        <v>0</v>
      </c>
      <c r="V84" s="963">
        <f t="shared" si="17"/>
        <v>0</v>
      </c>
      <c r="W84" s="964">
        <f t="shared" si="17"/>
        <v>0</v>
      </c>
    </row>
    <row r="85" spans="1:24" ht="12.75">
      <c r="B85" s="752"/>
      <c r="C85" s="858"/>
      <c r="D85" s="856"/>
      <c r="E85" s="856"/>
      <c r="F85" s="856"/>
      <c r="G85" s="856"/>
      <c r="H85" s="856"/>
      <c r="I85" s="856"/>
      <c r="J85" s="856"/>
      <c r="K85" s="856"/>
      <c r="L85" s="856"/>
      <c r="M85" s="856"/>
      <c r="N85" s="856"/>
      <c r="O85" s="856"/>
      <c r="P85" s="856"/>
      <c r="Q85" s="856"/>
      <c r="R85" s="856"/>
      <c r="S85" s="856"/>
      <c r="T85" s="856"/>
      <c r="U85" s="856"/>
      <c r="V85" s="856"/>
      <c r="W85" s="859"/>
    </row>
    <row r="86" spans="1:24" s="7" customFormat="1" ht="12.75">
      <c r="B86" s="846" t="s">
        <v>1180</v>
      </c>
      <c r="C86" s="844">
        <f>SUM(D86:W86)</f>
        <v>4217085.6900000013</v>
      </c>
      <c r="D86" s="843">
        <f>D42</f>
        <v>2687936.1461879998</v>
      </c>
      <c r="E86" s="843">
        <f t="shared" ref="E86:W86" si="18">E42</f>
        <v>752167.1122892946</v>
      </c>
      <c r="F86" s="843">
        <f t="shared" si="18"/>
        <v>403425.81419009488</v>
      </c>
      <c r="G86" s="843">
        <f t="shared" si="18"/>
        <v>0</v>
      </c>
      <c r="H86" s="843">
        <f t="shared" si="18"/>
        <v>0</v>
      </c>
      <c r="I86" s="843">
        <f t="shared" si="18"/>
        <v>0</v>
      </c>
      <c r="J86" s="843">
        <f t="shared" si="18"/>
        <v>337460.71963278559</v>
      </c>
      <c r="K86" s="843">
        <f t="shared" si="18"/>
        <v>18505.298180088073</v>
      </c>
      <c r="L86" s="843">
        <f t="shared" si="18"/>
        <v>17590.599519737767</v>
      </c>
      <c r="M86" s="843">
        <f t="shared" si="18"/>
        <v>0</v>
      </c>
      <c r="N86" s="843">
        <f t="shared" si="18"/>
        <v>0</v>
      </c>
      <c r="O86" s="843">
        <f t="shared" si="18"/>
        <v>0</v>
      </c>
      <c r="P86" s="843">
        <f t="shared" si="18"/>
        <v>0</v>
      </c>
      <c r="Q86" s="843">
        <f t="shared" si="18"/>
        <v>0</v>
      </c>
      <c r="R86" s="843">
        <f t="shared" si="18"/>
        <v>0</v>
      </c>
      <c r="S86" s="843">
        <f t="shared" si="18"/>
        <v>0</v>
      </c>
      <c r="T86" s="843">
        <f t="shared" si="18"/>
        <v>0</v>
      </c>
      <c r="U86" s="843">
        <f t="shared" si="18"/>
        <v>0</v>
      </c>
      <c r="V86" s="843">
        <f t="shared" si="18"/>
        <v>0</v>
      </c>
      <c r="W86" s="731">
        <f t="shared" si="18"/>
        <v>0</v>
      </c>
      <c r="X86" s="829"/>
    </row>
    <row r="87" spans="1:24" s="832" customFormat="1" ht="12.75">
      <c r="B87" s="861"/>
      <c r="C87" s="847"/>
      <c r="D87" s="862"/>
      <c r="E87" s="862"/>
      <c r="F87" s="862"/>
      <c r="G87" s="862"/>
      <c r="H87" s="862"/>
      <c r="I87" s="862"/>
      <c r="J87" s="862"/>
      <c r="K87" s="862"/>
      <c r="L87" s="862"/>
      <c r="M87" s="862"/>
      <c r="N87" s="862"/>
      <c r="O87" s="862"/>
      <c r="P87" s="862"/>
      <c r="Q87" s="862"/>
      <c r="R87" s="862"/>
      <c r="S87" s="862"/>
      <c r="T87" s="862"/>
      <c r="U87" s="862"/>
      <c r="V87" s="862"/>
      <c r="W87" s="863"/>
      <c r="X87" s="831"/>
    </row>
    <row r="88" spans="1:24" s="7" customFormat="1" ht="12.75">
      <c r="B88" s="866" t="s">
        <v>1158</v>
      </c>
      <c r="C88" s="867">
        <f>SUM(D88:W88)</f>
        <v>28609000</v>
      </c>
      <c r="D88" s="868">
        <f>'O6 Source Data for E2'!D88+'O6 Source Data for E2'!Y88</f>
        <v>14544432.641508885</v>
      </c>
      <c r="E88" s="868">
        <f>'O6 Source Data for E2'!E88+'O6 Source Data for E2'!Z88</f>
        <v>4540561.5204945132</v>
      </c>
      <c r="F88" s="868">
        <f>'O6 Source Data for E2'!F88+'O6 Source Data for E2'!AA88</f>
        <v>7232340.232109881</v>
      </c>
      <c r="G88" s="868">
        <f>'O6 Source Data for E2'!G88+'O6 Source Data for E2'!AB88</f>
        <v>0</v>
      </c>
      <c r="H88" s="868">
        <f>'O6 Source Data for E2'!H88+'O6 Source Data for E2'!AC88</f>
        <v>0</v>
      </c>
      <c r="I88" s="868">
        <f>'O6 Source Data for E2'!I88+'O6 Source Data for E2'!AD88</f>
        <v>0</v>
      </c>
      <c r="J88" s="868">
        <f>'O6 Source Data for E2'!J88+'O6 Source Data for E2'!AE88</f>
        <v>2074968.1964181636</v>
      </c>
      <c r="K88" s="868">
        <f>'O6 Source Data for E2'!K88+'O6 Source Data for E2'!AF88</f>
        <v>113784.8139205686</v>
      </c>
      <c r="L88" s="868">
        <f>'O6 Source Data for E2'!L88+'O6 Source Data for E2'!AG88</f>
        <v>102912.5955479882</v>
      </c>
      <c r="M88" s="868">
        <f>'O6 Source Data for E2'!M88+'O6 Source Data for E2'!AH88</f>
        <v>0</v>
      </c>
      <c r="N88" s="868">
        <f>'O6 Source Data for E2'!N88+'O6 Source Data for E2'!AI88</f>
        <v>0</v>
      </c>
      <c r="O88" s="868">
        <f>'O6 Source Data for E2'!O88+'O6 Source Data for E2'!AJ88</f>
        <v>0</v>
      </c>
      <c r="P88" s="868">
        <f>'O6 Source Data for E2'!P88+'O6 Source Data for E2'!AK88</f>
        <v>0</v>
      </c>
      <c r="Q88" s="868">
        <f>'O6 Source Data for E2'!Q88+'O6 Source Data for E2'!AL88</f>
        <v>0</v>
      </c>
      <c r="R88" s="868">
        <f>'O6 Source Data for E2'!R88+'O6 Source Data for E2'!AM88</f>
        <v>0</v>
      </c>
      <c r="S88" s="868">
        <f>'O6 Source Data for E2'!S88+'O6 Source Data for E2'!AN88</f>
        <v>0</v>
      </c>
      <c r="T88" s="868">
        <f>'O6 Source Data for E2'!T88+'O6 Source Data for E2'!AO88</f>
        <v>0</v>
      </c>
      <c r="U88" s="868">
        <f>'O6 Source Data for E2'!U88+'O6 Source Data for E2'!AP88</f>
        <v>0</v>
      </c>
      <c r="V88" s="868">
        <f>'O6 Source Data for E2'!V88+'O6 Source Data for E2'!AQ88</f>
        <v>0</v>
      </c>
      <c r="W88" s="869">
        <f>'O6 Source Data for E2'!W88+'O6 Source Data for E2'!AR88</f>
        <v>0</v>
      </c>
    </row>
    <row r="89" spans="1:24" ht="12.75">
      <c r="B89" s="752"/>
      <c r="C89" s="752"/>
      <c r="D89" s="752"/>
      <c r="E89" s="752"/>
      <c r="F89" s="752"/>
      <c r="G89" s="752"/>
      <c r="H89" s="752"/>
      <c r="I89" s="752"/>
      <c r="J89" s="752"/>
      <c r="K89" s="752"/>
      <c r="L89" s="752"/>
      <c r="M89" s="752"/>
      <c r="N89" s="752"/>
      <c r="O89" s="752"/>
      <c r="P89" s="752"/>
      <c r="Q89" s="752"/>
      <c r="R89" s="752"/>
      <c r="S89" s="752"/>
      <c r="T89" s="752"/>
      <c r="U89" s="752"/>
      <c r="V89" s="752"/>
      <c r="W89" s="752"/>
    </row>
    <row r="90" spans="1:24" ht="12.75">
      <c r="B90" s="752"/>
      <c r="C90" s="752"/>
      <c r="D90" s="752"/>
      <c r="E90" s="752"/>
      <c r="F90" s="752"/>
      <c r="G90" s="752"/>
      <c r="H90" s="752"/>
      <c r="I90" s="752"/>
      <c r="J90" s="752"/>
      <c r="K90" s="752"/>
      <c r="L90" s="752"/>
      <c r="M90" s="752"/>
      <c r="N90" s="752"/>
      <c r="O90" s="752"/>
      <c r="P90" s="752"/>
      <c r="Q90" s="752"/>
      <c r="R90" s="752"/>
      <c r="S90" s="752"/>
      <c r="T90" s="752"/>
      <c r="U90" s="752"/>
      <c r="V90" s="752"/>
      <c r="W90" s="752"/>
    </row>
    <row r="91" spans="1:24" ht="12.75">
      <c r="B91" s="752"/>
      <c r="C91" s="752"/>
      <c r="D91" s="752"/>
      <c r="E91" s="752"/>
      <c r="F91" s="752"/>
      <c r="G91" s="752"/>
      <c r="H91" s="752"/>
      <c r="I91" s="752"/>
      <c r="J91" s="752"/>
      <c r="K91" s="752"/>
      <c r="L91" s="752"/>
      <c r="M91" s="752"/>
      <c r="N91" s="752"/>
      <c r="O91" s="752"/>
      <c r="P91" s="752"/>
      <c r="Q91" s="752"/>
      <c r="R91" s="752"/>
      <c r="S91" s="752"/>
      <c r="T91" s="752"/>
      <c r="U91" s="752"/>
      <c r="V91" s="752"/>
      <c r="W91" s="752"/>
    </row>
    <row r="92" spans="1:24" s="1990" customFormat="1" ht="12.75">
      <c r="C92" s="1991"/>
    </row>
    <row r="93" spans="1:24" s="356" customFormat="1" ht="38.25">
      <c r="A93" s="752"/>
      <c r="B93" s="2082" t="s">
        <v>1250</v>
      </c>
      <c r="C93" s="2071" t="str">
        <f>C11</f>
        <v xml:space="preserve">Total </v>
      </c>
      <c r="D93" s="2071" t="str">
        <f t="shared" ref="D93:W93" si="19">D11</f>
        <v>Residential</v>
      </c>
      <c r="E93" s="2071" t="str">
        <f t="shared" si="19"/>
        <v>GS &lt;50</v>
      </c>
      <c r="F93" s="2071" t="str">
        <f t="shared" si="19"/>
        <v>GS&gt;50-Regular</v>
      </c>
      <c r="G93" s="2071" t="str">
        <f t="shared" si="19"/>
        <v>GS&gt; 50-TOU</v>
      </c>
      <c r="H93" s="2071" t="str">
        <f t="shared" si="19"/>
        <v>GS &gt;50-Intermediate</v>
      </c>
      <c r="I93" s="2071" t="str">
        <f t="shared" si="19"/>
        <v>Large Use &gt;5MW</v>
      </c>
      <c r="J93" s="2071" t="str">
        <f t="shared" si="19"/>
        <v>Street Light</v>
      </c>
      <c r="K93" s="2071" t="str">
        <f t="shared" si="19"/>
        <v>Sentinel</v>
      </c>
      <c r="L93" s="2071" t="str">
        <f t="shared" si="19"/>
        <v>Unmetered Scattered Load</v>
      </c>
      <c r="M93" s="2071" t="str">
        <f t="shared" si="19"/>
        <v>Embedded Distributor</v>
      </c>
      <c r="N93" s="2071" t="str">
        <f t="shared" si="19"/>
        <v>Back-up/Standby Power</v>
      </c>
      <c r="O93" s="2071" t="str">
        <f t="shared" si="19"/>
        <v>Rate Class 1</v>
      </c>
      <c r="P93" s="2071" t="str">
        <f t="shared" si="19"/>
        <v>Rate class 2</v>
      </c>
      <c r="Q93" s="2071" t="str">
        <f t="shared" si="19"/>
        <v>Rate class 3</v>
      </c>
      <c r="R93" s="2071" t="str">
        <f t="shared" si="19"/>
        <v>Rate class 4</v>
      </c>
      <c r="S93" s="2071" t="str">
        <f t="shared" si="19"/>
        <v>Rate class 5</v>
      </c>
      <c r="T93" s="2071" t="str">
        <f t="shared" si="19"/>
        <v>Rate class 6</v>
      </c>
      <c r="U93" s="2071" t="str">
        <f t="shared" si="19"/>
        <v>Rate class 7</v>
      </c>
      <c r="V93" s="2071" t="str">
        <f t="shared" si="19"/>
        <v>Rate class 8</v>
      </c>
      <c r="W93" s="2071" t="str">
        <f t="shared" si="19"/>
        <v>Rate class 9</v>
      </c>
    </row>
    <row r="94" spans="1:24" s="356" customFormat="1" ht="12.75">
      <c r="A94" s="752"/>
      <c r="B94" s="289">
        <v>1830</v>
      </c>
      <c r="C94" s="2070">
        <f t="shared" ref="C94:C99" si="20">SUMIF($A$66:$A$76,$B94,C$66:C$76)</f>
        <v>395999.99999999994</v>
      </c>
      <c r="D94" s="2070">
        <f t="shared" ref="D94:W99" si="21">SUMIF($A$66:$A$76,$B94,D$66:D$76)</f>
        <v>252407.18167395069</v>
      </c>
      <c r="E94" s="2070">
        <f t="shared" si="21"/>
        <v>70631.283868116181</v>
      </c>
      <c r="F94" s="2070">
        <f t="shared" si="21"/>
        <v>37883.181458254294</v>
      </c>
      <c r="G94" s="2070">
        <f t="shared" si="21"/>
        <v>0</v>
      </c>
      <c r="H94" s="2070">
        <f t="shared" si="21"/>
        <v>0</v>
      </c>
      <c r="I94" s="2070">
        <f t="shared" si="21"/>
        <v>0</v>
      </c>
      <c r="J94" s="2070">
        <f t="shared" si="21"/>
        <v>31688.814218660827</v>
      </c>
      <c r="K94" s="2070">
        <f t="shared" si="21"/>
        <v>1737.7161902808946</v>
      </c>
      <c r="L94" s="2070">
        <f t="shared" si="21"/>
        <v>1651.8225907371011</v>
      </c>
      <c r="M94" s="2070">
        <f t="shared" si="21"/>
        <v>0</v>
      </c>
      <c r="N94" s="2070">
        <f t="shared" si="21"/>
        <v>0</v>
      </c>
      <c r="O94" s="2070">
        <f t="shared" si="21"/>
        <v>0</v>
      </c>
      <c r="P94" s="2070">
        <f t="shared" si="21"/>
        <v>0</v>
      </c>
      <c r="Q94" s="2070">
        <f t="shared" si="21"/>
        <v>0</v>
      </c>
      <c r="R94" s="2070">
        <f t="shared" si="21"/>
        <v>0</v>
      </c>
      <c r="S94" s="2070">
        <f t="shared" si="21"/>
        <v>0</v>
      </c>
      <c r="T94" s="2070">
        <f t="shared" si="21"/>
        <v>0</v>
      </c>
      <c r="U94" s="2070">
        <f t="shared" si="21"/>
        <v>0</v>
      </c>
      <c r="V94" s="2070">
        <f t="shared" si="21"/>
        <v>0</v>
      </c>
      <c r="W94" s="2070">
        <f t="shared" si="21"/>
        <v>0</v>
      </c>
    </row>
    <row r="95" spans="1:24" s="356" customFormat="1" ht="12.75">
      <c r="A95" s="752"/>
      <c r="B95" s="289">
        <v>1835</v>
      </c>
      <c r="C95" s="2070">
        <f t="shared" si="20"/>
        <v>102000.00000000001</v>
      </c>
      <c r="D95" s="2070">
        <f t="shared" ref="D95:R95" si="22">SUMIF($A$66:$A$76,$B95,D$66:D$76)</f>
        <v>54058.966920646606</v>
      </c>
      <c r="E95" s="2070">
        <f t="shared" si="22"/>
        <v>15676.022084191391</v>
      </c>
      <c r="F95" s="2070">
        <f t="shared" si="22"/>
        <v>23720.072198527912</v>
      </c>
      <c r="G95" s="2070">
        <f t="shared" si="22"/>
        <v>0</v>
      </c>
      <c r="H95" s="2070">
        <f t="shared" si="22"/>
        <v>0</v>
      </c>
      <c r="I95" s="2070">
        <f t="shared" si="22"/>
        <v>0</v>
      </c>
      <c r="J95" s="2070">
        <f t="shared" si="22"/>
        <v>7737.1603674215839</v>
      </c>
      <c r="K95" s="2070">
        <f t="shared" si="22"/>
        <v>424.28185366906894</v>
      </c>
      <c r="L95" s="2070">
        <f t="shared" si="22"/>
        <v>383.49657554344719</v>
      </c>
      <c r="M95" s="2070">
        <f t="shared" si="22"/>
        <v>0</v>
      </c>
      <c r="N95" s="2070">
        <f t="shared" si="22"/>
        <v>0</v>
      </c>
      <c r="O95" s="2070">
        <f t="shared" si="22"/>
        <v>0</v>
      </c>
      <c r="P95" s="2070">
        <f t="shared" si="22"/>
        <v>0</v>
      </c>
      <c r="Q95" s="2070">
        <f t="shared" si="22"/>
        <v>0</v>
      </c>
      <c r="R95" s="2070">
        <f t="shared" si="22"/>
        <v>0</v>
      </c>
      <c r="S95" s="2070">
        <f t="shared" si="21"/>
        <v>0</v>
      </c>
      <c r="T95" s="2070">
        <f t="shared" si="21"/>
        <v>0</v>
      </c>
      <c r="U95" s="2070">
        <f t="shared" si="21"/>
        <v>0</v>
      </c>
      <c r="V95" s="2070">
        <f t="shared" si="21"/>
        <v>0</v>
      </c>
      <c r="W95" s="2070">
        <f t="shared" si="21"/>
        <v>0</v>
      </c>
    </row>
    <row r="96" spans="1:24" s="356" customFormat="1" ht="12.75">
      <c r="A96" s="752"/>
      <c r="B96" s="289">
        <v>1840</v>
      </c>
      <c r="C96" s="2070">
        <f t="shared" si="20"/>
        <v>98000</v>
      </c>
      <c r="D96" s="2070">
        <f t="shared" si="21"/>
        <v>47210.206281789258</v>
      </c>
      <c r="E96" s="2070">
        <f t="shared" si="21"/>
        <v>13974.846068102728</v>
      </c>
      <c r="F96" s="2070">
        <f t="shared" si="21"/>
        <v>28816.786596602968</v>
      </c>
      <c r="G96" s="2070">
        <f t="shared" si="21"/>
        <v>0</v>
      </c>
      <c r="H96" s="2070">
        <f t="shared" si="21"/>
        <v>0</v>
      </c>
      <c r="I96" s="2070">
        <f t="shared" si="21"/>
        <v>0</v>
      </c>
      <c r="J96" s="2070">
        <f t="shared" si="21"/>
        <v>7250.2407418415269</v>
      </c>
      <c r="K96" s="2070">
        <f t="shared" si="21"/>
        <v>397.58069309873395</v>
      </c>
      <c r="L96" s="2070">
        <f t="shared" si="21"/>
        <v>350.33961856478976</v>
      </c>
      <c r="M96" s="2070">
        <f t="shared" si="21"/>
        <v>0</v>
      </c>
      <c r="N96" s="2070">
        <f t="shared" si="21"/>
        <v>0</v>
      </c>
      <c r="O96" s="2070">
        <f t="shared" si="21"/>
        <v>0</v>
      </c>
      <c r="P96" s="2070">
        <f t="shared" si="21"/>
        <v>0</v>
      </c>
      <c r="Q96" s="2070">
        <f t="shared" si="21"/>
        <v>0</v>
      </c>
      <c r="R96" s="2070">
        <f t="shared" si="21"/>
        <v>0</v>
      </c>
      <c r="S96" s="2070">
        <f t="shared" si="21"/>
        <v>0</v>
      </c>
      <c r="T96" s="2070">
        <f t="shared" si="21"/>
        <v>0</v>
      </c>
      <c r="U96" s="2070">
        <f t="shared" si="21"/>
        <v>0</v>
      </c>
      <c r="V96" s="2070">
        <f t="shared" si="21"/>
        <v>0</v>
      </c>
      <c r="W96" s="2070">
        <f t="shared" si="21"/>
        <v>0</v>
      </c>
    </row>
    <row r="97" spans="1:24" s="356" customFormat="1" ht="12.75">
      <c r="A97" s="752"/>
      <c r="B97" s="289">
        <v>1845</v>
      </c>
      <c r="C97" s="2070">
        <f t="shared" si="20"/>
        <v>0</v>
      </c>
      <c r="D97" s="2070">
        <f t="shared" si="21"/>
        <v>0</v>
      </c>
      <c r="E97" s="2070">
        <f t="shared" si="21"/>
        <v>0</v>
      </c>
      <c r="F97" s="2070">
        <f t="shared" si="21"/>
        <v>0</v>
      </c>
      <c r="G97" s="2070">
        <f t="shared" si="21"/>
        <v>0</v>
      </c>
      <c r="H97" s="2070">
        <f t="shared" si="21"/>
        <v>0</v>
      </c>
      <c r="I97" s="2070">
        <f t="shared" si="21"/>
        <v>0</v>
      </c>
      <c r="J97" s="2070">
        <f t="shared" si="21"/>
        <v>0</v>
      </c>
      <c r="K97" s="2070">
        <f t="shared" si="21"/>
        <v>0</v>
      </c>
      <c r="L97" s="2070">
        <f t="shared" si="21"/>
        <v>0</v>
      </c>
      <c r="M97" s="2070">
        <f t="shared" si="21"/>
        <v>0</v>
      </c>
      <c r="N97" s="2070">
        <f t="shared" si="21"/>
        <v>0</v>
      </c>
      <c r="O97" s="2070">
        <f t="shared" si="21"/>
        <v>0</v>
      </c>
      <c r="P97" s="2070">
        <f t="shared" si="21"/>
        <v>0</v>
      </c>
      <c r="Q97" s="2070">
        <f t="shared" si="21"/>
        <v>0</v>
      </c>
      <c r="R97" s="2070">
        <f t="shared" si="21"/>
        <v>0</v>
      </c>
      <c r="S97" s="2070">
        <f t="shared" si="21"/>
        <v>0</v>
      </c>
      <c r="T97" s="2070">
        <f t="shared" si="21"/>
        <v>0</v>
      </c>
      <c r="U97" s="2070">
        <f t="shared" si="21"/>
        <v>0</v>
      </c>
      <c r="V97" s="2070">
        <f t="shared" si="21"/>
        <v>0</v>
      </c>
      <c r="W97" s="2070">
        <f t="shared" si="21"/>
        <v>0</v>
      </c>
    </row>
    <row r="98" spans="1:24" s="356" customFormat="1" ht="12.75">
      <c r="A98" s="752"/>
      <c r="B98" s="752" t="s">
        <v>563</v>
      </c>
      <c r="C98" s="2070">
        <f t="shared" si="20"/>
        <v>51000.000000000007</v>
      </c>
      <c r="D98" s="2070">
        <f t="shared" si="21"/>
        <v>27029.483862977184</v>
      </c>
      <c r="E98" s="2070">
        <f t="shared" si="21"/>
        <v>7838.0111346044014</v>
      </c>
      <c r="F98" s="2070">
        <f t="shared" si="21"/>
        <v>11860.035586076794</v>
      </c>
      <c r="G98" s="2070">
        <f t="shared" si="21"/>
        <v>0</v>
      </c>
      <c r="H98" s="2070">
        <f t="shared" si="21"/>
        <v>0</v>
      </c>
      <c r="I98" s="2070">
        <f t="shared" si="21"/>
        <v>0</v>
      </c>
      <c r="J98" s="2070">
        <f t="shared" si="21"/>
        <v>3868.5801993358136</v>
      </c>
      <c r="K98" s="2070">
        <f t="shared" si="21"/>
        <v>212.14092769136215</v>
      </c>
      <c r="L98" s="2070">
        <f t="shared" si="21"/>
        <v>191.74828931444716</v>
      </c>
      <c r="M98" s="2070">
        <f t="shared" si="21"/>
        <v>0</v>
      </c>
      <c r="N98" s="2070">
        <f t="shared" si="21"/>
        <v>0</v>
      </c>
      <c r="O98" s="2070">
        <f t="shared" si="21"/>
        <v>0</v>
      </c>
      <c r="P98" s="2070">
        <f t="shared" si="21"/>
        <v>0</v>
      </c>
      <c r="Q98" s="2070">
        <f t="shared" si="21"/>
        <v>0</v>
      </c>
      <c r="R98" s="2070">
        <f t="shared" si="21"/>
        <v>0</v>
      </c>
      <c r="S98" s="2070">
        <f t="shared" si="21"/>
        <v>0</v>
      </c>
      <c r="T98" s="2070">
        <f t="shared" si="21"/>
        <v>0</v>
      </c>
      <c r="U98" s="2070">
        <f t="shared" si="21"/>
        <v>0</v>
      </c>
      <c r="V98" s="2070">
        <f t="shared" si="21"/>
        <v>0</v>
      </c>
      <c r="W98" s="2070">
        <f t="shared" si="21"/>
        <v>0</v>
      </c>
    </row>
    <row r="99" spans="1:24" s="356" customFormat="1" ht="12.75">
      <c r="A99" s="752"/>
      <c r="B99" s="752" t="s">
        <v>564</v>
      </c>
      <c r="C99" s="2070">
        <f t="shared" si="20"/>
        <v>0</v>
      </c>
      <c r="D99" s="2070">
        <f t="shared" si="21"/>
        <v>0</v>
      </c>
      <c r="E99" s="2070">
        <f t="shared" si="21"/>
        <v>0</v>
      </c>
      <c r="F99" s="2070">
        <f t="shared" si="21"/>
        <v>0</v>
      </c>
      <c r="G99" s="2070">
        <f t="shared" si="21"/>
        <v>0</v>
      </c>
      <c r="H99" s="2070">
        <f t="shared" si="21"/>
        <v>0</v>
      </c>
      <c r="I99" s="2070">
        <f t="shared" si="21"/>
        <v>0</v>
      </c>
      <c r="J99" s="2070">
        <f t="shared" si="21"/>
        <v>0</v>
      </c>
      <c r="K99" s="2070">
        <f t="shared" si="21"/>
        <v>0</v>
      </c>
      <c r="L99" s="2070">
        <f t="shared" si="21"/>
        <v>0</v>
      </c>
      <c r="M99" s="2070">
        <f t="shared" si="21"/>
        <v>0</v>
      </c>
      <c r="N99" s="2070">
        <f t="shared" si="21"/>
        <v>0</v>
      </c>
      <c r="O99" s="2070">
        <f t="shared" si="21"/>
        <v>0</v>
      </c>
      <c r="P99" s="2070">
        <f t="shared" si="21"/>
        <v>0</v>
      </c>
      <c r="Q99" s="2070">
        <f t="shared" si="21"/>
        <v>0</v>
      </c>
      <c r="R99" s="2070">
        <f t="shared" si="21"/>
        <v>0</v>
      </c>
      <c r="S99" s="2070">
        <f t="shared" si="21"/>
        <v>0</v>
      </c>
      <c r="T99" s="2070">
        <f t="shared" si="21"/>
        <v>0</v>
      </c>
      <c r="U99" s="2070">
        <f t="shared" si="21"/>
        <v>0</v>
      </c>
      <c r="V99" s="2070">
        <f t="shared" si="21"/>
        <v>0</v>
      </c>
      <c r="W99" s="2070">
        <f t="shared" si="21"/>
        <v>0</v>
      </c>
    </row>
    <row r="100" spans="1:24" s="481" customFormat="1" ht="12.75">
      <c r="B100" s="2073" t="s">
        <v>1204</v>
      </c>
      <c r="C100" s="2074">
        <f>SUM(C94:C99)</f>
        <v>647000</v>
      </c>
      <c r="D100" s="2074">
        <f t="shared" ref="D100:W100" si="23">SUM(D94:D99)</f>
        <v>380705.83873936377</v>
      </c>
      <c r="E100" s="2074">
        <f t="shared" si="23"/>
        <v>108120.16315501468</v>
      </c>
      <c r="F100" s="2074">
        <f t="shared" si="23"/>
        <v>102280.07583946196</v>
      </c>
      <c r="G100" s="2074">
        <f t="shared" si="23"/>
        <v>0</v>
      </c>
      <c r="H100" s="2074">
        <f t="shared" si="23"/>
        <v>0</v>
      </c>
      <c r="I100" s="2074">
        <f t="shared" si="23"/>
        <v>0</v>
      </c>
      <c r="J100" s="2074">
        <f t="shared" si="23"/>
        <v>50544.795527259746</v>
      </c>
      <c r="K100" s="2074">
        <f t="shared" si="23"/>
        <v>2771.7196647400601</v>
      </c>
      <c r="L100" s="2074">
        <f t="shared" si="23"/>
        <v>2577.4070741597852</v>
      </c>
      <c r="M100" s="2074">
        <f t="shared" si="23"/>
        <v>0</v>
      </c>
      <c r="N100" s="2074">
        <f t="shared" si="23"/>
        <v>0</v>
      </c>
      <c r="O100" s="2074">
        <f t="shared" si="23"/>
        <v>0</v>
      </c>
      <c r="P100" s="2074">
        <f t="shared" si="23"/>
        <v>0</v>
      </c>
      <c r="Q100" s="2074">
        <f t="shared" si="23"/>
        <v>0</v>
      </c>
      <c r="R100" s="2074">
        <f t="shared" si="23"/>
        <v>0</v>
      </c>
      <c r="S100" s="2074">
        <f t="shared" si="23"/>
        <v>0</v>
      </c>
      <c r="T100" s="2074">
        <f t="shared" si="23"/>
        <v>0</v>
      </c>
      <c r="U100" s="2074">
        <f t="shared" si="23"/>
        <v>0</v>
      </c>
      <c r="V100" s="2074">
        <f t="shared" si="23"/>
        <v>0</v>
      </c>
      <c r="W100" s="2074">
        <f t="shared" si="23"/>
        <v>0</v>
      </c>
    </row>
    <row r="101" spans="1:24" ht="12.75">
      <c r="B101" s="710"/>
      <c r="C101" s="710"/>
      <c r="D101" s="710"/>
      <c r="E101" s="710"/>
      <c r="F101" s="710"/>
      <c r="G101" s="710"/>
      <c r="H101" s="710"/>
      <c r="I101" s="710"/>
      <c r="J101" s="710"/>
      <c r="K101" s="710"/>
      <c r="L101" s="710"/>
      <c r="M101" s="710"/>
      <c r="N101" s="710"/>
      <c r="O101" s="710"/>
      <c r="P101" s="710"/>
      <c r="Q101" s="710"/>
      <c r="R101" s="710"/>
      <c r="S101" s="710"/>
      <c r="T101" s="710"/>
      <c r="U101" s="710"/>
      <c r="V101" s="710"/>
      <c r="W101" s="710"/>
    </row>
    <row r="102" spans="1:24" s="7" customFormat="1" ht="12.75">
      <c r="B102" s="839"/>
      <c r="C102" s="2072"/>
      <c r="D102" s="727"/>
      <c r="E102" s="727"/>
      <c r="F102" s="727"/>
      <c r="G102" s="727"/>
      <c r="H102" s="727"/>
      <c r="I102" s="727"/>
      <c r="J102" s="727"/>
      <c r="K102" s="727"/>
      <c r="L102" s="727"/>
      <c r="M102" s="727"/>
      <c r="N102" s="727"/>
      <c r="O102" s="727"/>
      <c r="P102" s="727"/>
      <c r="Q102" s="727"/>
      <c r="R102" s="727"/>
      <c r="S102" s="727"/>
      <c r="T102" s="727"/>
      <c r="U102" s="727"/>
      <c r="V102" s="727"/>
      <c r="W102" s="727"/>
    </row>
    <row r="103" spans="1:24" s="7" customFormat="1" ht="12.75">
      <c r="B103" s="839"/>
      <c r="C103" s="917"/>
      <c r="D103" s="727"/>
      <c r="E103" s="727"/>
      <c r="F103" s="727"/>
      <c r="G103" s="727"/>
      <c r="H103" s="727"/>
      <c r="I103" s="727"/>
      <c r="J103" s="727"/>
      <c r="K103" s="727"/>
      <c r="L103" s="727"/>
      <c r="M103" s="727"/>
      <c r="N103" s="727"/>
      <c r="O103" s="727"/>
      <c r="P103" s="727"/>
      <c r="Q103" s="727"/>
      <c r="R103" s="727"/>
      <c r="S103" s="727"/>
      <c r="T103" s="727"/>
      <c r="U103" s="727"/>
      <c r="V103" s="727"/>
      <c r="W103" s="727"/>
      <c r="X103" s="829"/>
    </row>
    <row r="104" spans="1:24" s="7" customFormat="1" ht="12.75">
      <c r="B104" s="857"/>
      <c r="C104" s="917"/>
      <c r="D104" s="917"/>
      <c r="E104" s="917"/>
      <c r="F104" s="917"/>
      <c r="G104" s="917"/>
      <c r="H104" s="917"/>
      <c r="I104" s="917"/>
      <c r="J104" s="917"/>
      <c r="K104" s="917"/>
      <c r="L104" s="917"/>
      <c r="M104" s="917"/>
      <c r="N104" s="917"/>
      <c r="O104" s="917"/>
      <c r="P104" s="917"/>
      <c r="Q104" s="917"/>
      <c r="R104" s="917"/>
      <c r="S104" s="917"/>
      <c r="T104" s="917"/>
      <c r="U104" s="917"/>
      <c r="V104" s="917"/>
      <c r="W104" s="917"/>
      <c r="X104" s="829"/>
    </row>
    <row r="105" spans="1:24" s="832" customFormat="1" ht="12.75">
      <c r="B105" s="861"/>
      <c r="C105" s="920"/>
      <c r="D105" s="921"/>
      <c r="E105" s="921"/>
      <c r="F105" s="921"/>
      <c r="G105" s="921"/>
      <c r="H105" s="921"/>
      <c r="I105" s="921"/>
      <c r="J105" s="921"/>
      <c r="K105" s="921"/>
      <c r="L105" s="921"/>
      <c r="M105" s="921"/>
      <c r="N105" s="921"/>
      <c r="O105" s="921"/>
      <c r="P105" s="921"/>
      <c r="Q105" s="921"/>
      <c r="R105" s="921"/>
      <c r="S105" s="921"/>
      <c r="T105" s="921"/>
      <c r="U105" s="921"/>
      <c r="V105" s="921"/>
      <c r="W105" s="921"/>
      <c r="X105" s="831"/>
    </row>
    <row r="106" spans="1:24" s="7" customFormat="1" ht="12.75">
      <c r="B106" s="866"/>
      <c r="C106" s="917"/>
      <c r="D106" s="917"/>
      <c r="E106" s="917"/>
      <c r="F106" s="917"/>
      <c r="G106" s="917"/>
      <c r="H106" s="917"/>
      <c r="I106" s="917"/>
      <c r="J106" s="917"/>
      <c r="K106" s="917"/>
      <c r="L106" s="917"/>
      <c r="M106" s="917"/>
      <c r="N106" s="917"/>
      <c r="O106" s="917"/>
      <c r="P106" s="917"/>
      <c r="Q106" s="917"/>
      <c r="R106" s="917"/>
      <c r="S106" s="917"/>
      <c r="T106" s="917"/>
      <c r="U106" s="917"/>
      <c r="V106" s="917"/>
      <c r="W106" s="917"/>
    </row>
    <row r="107" spans="1:24" ht="12.75">
      <c r="B107" s="710"/>
      <c r="C107" s="710"/>
      <c r="D107" s="710"/>
      <c r="E107" s="710"/>
      <c r="F107" s="710"/>
      <c r="G107" s="710"/>
      <c r="H107" s="710"/>
      <c r="I107" s="710"/>
      <c r="J107" s="710"/>
      <c r="K107" s="710"/>
      <c r="L107" s="710"/>
      <c r="M107" s="710"/>
      <c r="N107" s="710"/>
      <c r="O107" s="710"/>
      <c r="P107" s="710"/>
      <c r="Q107" s="710"/>
      <c r="R107" s="710"/>
      <c r="S107" s="710"/>
      <c r="T107" s="710"/>
      <c r="U107" s="710"/>
      <c r="V107" s="710"/>
      <c r="W107" s="710"/>
    </row>
    <row r="108" spans="1:24" ht="12.75">
      <c r="B108" s="710"/>
      <c r="C108" s="710"/>
      <c r="D108" s="710"/>
      <c r="E108" s="710"/>
      <c r="F108" s="710"/>
      <c r="G108" s="710"/>
      <c r="H108" s="710"/>
      <c r="I108" s="710"/>
      <c r="J108" s="710"/>
      <c r="K108" s="710"/>
      <c r="L108" s="710"/>
      <c r="M108" s="710"/>
      <c r="N108" s="710"/>
      <c r="O108" s="710"/>
      <c r="P108" s="710"/>
      <c r="Q108" s="710"/>
      <c r="R108" s="710"/>
      <c r="S108" s="710"/>
      <c r="T108" s="710"/>
      <c r="U108" s="710"/>
      <c r="V108" s="710"/>
      <c r="W108" s="710"/>
    </row>
    <row r="109" spans="1:24" ht="12.75">
      <c r="B109" s="710"/>
      <c r="C109" s="710"/>
      <c r="D109" s="710"/>
      <c r="E109" s="710"/>
      <c r="F109" s="710"/>
      <c r="G109" s="710"/>
      <c r="H109" s="710"/>
      <c r="I109" s="710"/>
      <c r="J109" s="710"/>
      <c r="K109" s="710"/>
      <c r="L109" s="710"/>
      <c r="M109" s="710"/>
      <c r="N109" s="710"/>
      <c r="O109" s="710"/>
      <c r="P109" s="710"/>
      <c r="Q109" s="710"/>
      <c r="R109" s="710"/>
      <c r="S109" s="710"/>
      <c r="T109" s="710"/>
      <c r="U109" s="710"/>
      <c r="V109" s="710"/>
      <c r="W109" s="710"/>
    </row>
    <row r="110" spans="1:24" ht="12.75">
      <c r="B110" s="710"/>
      <c r="C110" s="710"/>
      <c r="D110" s="710"/>
      <c r="E110" s="710"/>
      <c r="F110" s="710"/>
      <c r="G110" s="710"/>
      <c r="H110" s="710"/>
      <c r="I110" s="710"/>
      <c r="J110" s="710"/>
      <c r="K110" s="710"/>
      <c r="L110" s="710"/>
      <c r="M110" s="710"/>
      <c r="N110" s="710"/>
      <c r="O110" s="710"/>
      <c r="P110" s="710"/>
      <c r="Q110" s="710"/>
      <c r="R110" s="710"/>
      <c r="S110" s="710"/>
      <c r="T110" s="710"/>
      <c r="U110" s="710"/>
      <c r="V110" s="710"/>
      <c r="W110" s="710"/>
    </row>
    <row r="111" spans="1:24" ht="12.75">
      <c r="B111" s="710"/>
      <c r="C111" s="710"/>
      <c r="D111" s="710"/>
      <c r="E111" s="710"/>
      <c r="F111" s="710"/>
      <c r="G111" s="710"/>
      <c r="H111" s="710"/>
      <c r="I111" s="710"/>
      <c r="J111" s="710"/>
      <c r="K111" s="710"/>
      <c r="L111" s="710"/>
      <c r="M111" s="710"/>
      <c r="N111" s="710"/>
      <c r="O111" s="710"/>
      <c r="P111" s="710"/>
      <c r="Q111" s="710"/>
      <c r="R111" s="710"/>
      <c r="S111" s="710"/>
      <c r="T111" s="710"/>
      <c r="U111" s="710"/>
      <c r="V111" s="710"/>
      <c r="W111" s="710"/>
    </row>
    <row r="112" spans="1:24" ht="12.75">
      <c r="B112" s="710"/>
      <c r="C112" s="710"/>
      <c r="D112" s="710"/>
      <c r="E112" s="710"/>
      <c r="F112" s="710"/>
      <c r="G112" s="710"/>
      <c r="H112" s="710"/>
      <c r="I112" s="710"/>
      <c r="J112" s="710"/>
      <c r="K112" s="710"/>
      <c r="L112" s="710"/>
      <c r="M112" s="710"/>
      <c r="N112" s="710"/>
      <c r="O112" s="710"/>
      <c r="P112" s="710"/>
      <c r="Q112" s="710"/>
      <c r="R112" s="710"/>
      <c r="S112" s="710"/>
      <c r="T112" s="710"/>
      <c r="U112" s="710"/>
      <c r="V112" s="710"/>
      <c r="W112" s="710"/>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legacyDrawing r:id="rId2"/>
  <oleObjects>
    <oleObject progId="Unknown" shapeId="41986" r:id="rId3"/>
  </oleObjects>
</worksheet>
</file>

<file path=xl/worksheets/sheet2.xml><?xml version="1.0" encoding="utf-8"?>
<worksheet xmlns="http://schemas.openxmlformats.org/spreadsheetml/2006/main" xmlns:r="http://schemas.openxmlformats.org/officeDocument/2006/relationships">
  <sheetPr codeName="Sheet2" enableFormatConditionsCalculation="0">
    <tabColor indexed="42"/>
  </sheetPr>
  <dimension ref="A1:Q99"/>
  <sheetViews>
    <sheetView workbookViewId="0">
      <selection activeCell="C5" sqref="C5"/>
    </sheetView>
  </sheetViews>
  <sheetFormatPr defaultRowHeight="11.25"/>
  <cols>
    <col min="1" max="1" width="9.140625" style="55"/>
    <col min="2" max="2" width="9.140625" style="54"/>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5" customFormat="1" ht="20.25" customHeight="1">
      <c r="C1" s="2202" t="s">
        <v>967</v>
      </c>
      <c r="D1" s="2202"/>
      <c r="E1" s="46"/>
      <c r="F1" s="47"/>
      <c r="G1" s="47"/>
    </row>
    <row r="2" spans="1:7" s="15" customFormat="1" ht="18.75" customHeight="1">
      <c r="C2" s="48" t="str">
        <f>'I1 Intro'!C9:F9</f>
        <v>Orillia Power Distribution Corporation</v>
      </c>
    </row>
    <row r="3" spans="1:7" s="15" customFormat="1" ht="18.75" customHeight="1">
      <c r="C3" s="49" t="str">
        <f>'I1 Intro'!C13 &amp; "   " &amp; 'I1 Intro'!E13</f>
        <v xml:space="preserve">EB-2009-0273   </v>
      </c>
      <c r="G3" s="16"/>
    </row>
    <row r="4" spans="1:7" s="15" customFormat="1" ht="18">
      <c r="C4" s="50">
        <f>'I1 Intro'!C15</f>
        <v>40072</v>
      </c>
    </row>
    <row r="5" spans="1:7" s="15" customFormat="1" ht="21" customHeight="1">
      <c r="B5" s="17"/>
      <c r="C5" s="51" t="s">
        <v>1313</v>
      </c>
      <c r="D5" s="52" t="str">
        <f>$C$17 &amp; "  " &amp; D17</f>
        <v xml:space="preserve">  </v>
      </c>
    </row>
    <row r="6" spans="1:7" s="15" customFormat="1" ht="6" customHeight="1">
      <c r="A6" s="18"/>
      <c r="B6" s="18"/>
      <c r="C6" s="18"/>
      <c r="D6" s="18"/>
      <c r="E6" s="18"/>
    </row>
    <row r="7" spans="1:7">
      <c r="A7" s="53"/>
    </row>
    <row r="8" spans="1:7">
      <c r="A8" s="53"/>
    </row>
    <row r="9" spans="1:7" ht="12.75">
      <c r="C9" s="2201"/>
      <c r="D9" s="2201"/>
      <c r="E9" s="2201"/>
      <c r="F9" s="2201"/>
      <c r="G9" s="2201"/>
    </row>
    <row r="10" spans="1:7">
      <c r="A10" s="56"/>
    </row>
    <row r="11" spans="1:7">
      <c r="A11" s="57"/>
      <c r="B11" s="58"/>
    </row>
    <row r="12" spans="1:7">
      <c r="A12" s="57"/>
      <c r="B12" s="58"/>
    </row>
    <row r="13" spans="1:7">
      <c r="A13" s="57"/>
      <c r="B13" s="58"/>
    </row>
    <row r="14" spans="1:7">
      <c r="A14" s="57"/>
      <c r="B14" s="58"/>
    </row>
    <row r="15" spans="1:7" ht="18" customHeight="1">
      <c r="A15" s="59"/>
      <c r="D15" s="2203" t="s">
        <v>647</v>
      </c>
      <c r="E15" s="2203"/>
    </row>
    <row r="16" spans="1:7" ht="15" customHeight="1" thickBot="1">
      <c r="A16" s="2203" t="s">
        <v>1314</v>
      </c>
      <c r="B16" s="2203"/>
      <c r="D16" s="2206"/>
      <c r="E16" s="2206"/>
      <c r="F16" s="15"/>
      <c r="G16" s="72"/>
    </row>
    <row r="17" spans="1:17" ht="12" customHeight="1" thickBot="1">
      <c r="A17" s="2203"/>
      <c r="B17" s="2203"/>
      <c r="C17" s="1804"/>
      <c r="D17" s="2204"/>
      <c r="E17" s="2205"/>
      <c r="F17" s="15"/>
      <c r="G17" s="72"/>
    </row>
    <row r="18" spans="1:17" ht="12" thickBot="1"/>
    <row r="19" spans="1:17" ht="13.5" customHeight="1" thickBot="1">
      <c r="D19" s="60" t="s">
        <v>1134</v>
      </c>
      <c r="E19" s="61" t="s">
        <v>1083</v>
      </c>
      <c r="F19" s="73"/>
      <c r="G19" s="73"/>
    </row>
    <row r="20" spans="1:17" ht="13.5" customHeight="1" thickBot="1">
      <c r="B20" s="62">
        <v>1</v>
      </c>
      <c r="C20" s="63" t="s">
        <v>1132</v>
      </c>
      <c r="D20" s="64"/>
      <c r="E20" s="8" t="s">
        <v>385</v>
      </c>
      <c r="F20" s="73"/>
      <c r="G20" s="74"/>
      <c r="Q20" s="1805" t="s">
        <v>648</v>
      </c>
    </row>
    <row r="21" spans="1:17" ht="13.5" customHeight="1" thickBot="1">
      <c r="B21" s="65">
        <v>2</v>
      </c>
      <c r="C21" s="66" t="s">
        <v>1200</v>
      </c>
      <c r="D21" s="9"/>
      <c r="E21" s="8" t="s">
        <v>385</v>
      </c>
      <c r="G21" s="74"/>
      <c r="Q21" s="1805" t="s">
        <v>648</v>
      </c>
    </row>
    <row r="22" spans="1:17" ht="13.5" customHeight="1" thickBot="1">
      <c r="B22" s="65">
        <v>3</v>
      </c>
      <c r="C22" s="66" t="s">
        <v>736</v>
      </c>
      <c r="D22" s="9"/>
      <c r="E22" s="8" t="s">
        <v>385</v>
      </c>
      <c r="G22" s="73"/>
      <c r="Q22" s="1805" t="s">
        <v>648</v>
      </c>
    </row>
    <row r="23" spans="1:17" ht="13.5" customHeight="1" thickBot="1">
      <c r="B23" s="65">
        <v>4</v>
      </c>
      <c r="C23" s="66" t="s">
        <v>737</v>
      </c>
      <c r="D23" s="9"/>
      <c r="E23" s="8" t="s">
        <v>524</v>
      </c>
      <c r="G23" s="73"/>
      <c r="Q23" s="1805" t="s">
        <v>648</v>
      </c>
    </row>
    <row r="24" spans="1:17" ht="13.5" customHeight="1" thickBot="1">
      <c r="B24" s="65">
        <v>5</v>
      </c>
      <c r="C24" s="66" t="s">
        <v>738</v>
      </c>
      <c r="D24" s="9"/>
      <c r="E24" s="8" t="s">
        <v>524</v>
      </c>
      <c r="G24" s="73"/>
      <c r="Q24" s="1805" t="s">
        <v>648</v>
      </c>
    </row>
    <row r="25" spans="1:17" ht="13.5" customHeight="1" thickBot="1">
      <c r="B25" s="65">
        <v>6</v>
      </c>
      <c r="C25" s="66" t="s">
        <v>380</v>
      </c>
      <c r="D25" s="9"/>
      <c r="E25" s="8" t="s">
        <v>524</v>
      </c>
      <c r="G25" s="73"/>
      <c r="Q25" s="1805" t="s">
        <v>648</v>
      </c>
    </row>
    <row r="26" spans="1:17" ht="13.5" customHeight="1" thickBot="1">
      <c r="B26" s="65">
        <v>7</v>
      </c>
      <c r="C26" s="66" t="s">
        <v>1201</v>
      </c>
      <c r="D26" s="9"/>
      <c r="E26" s="8" t="s">
        <v>385</v>
      </c>
      <c r="G26" s="73"/>
      <c r="Q26" s="1805" t="s">
        <v>648</v>
      </c>
    </row>
    <row r="27" spans="1:17" ht="13.5" customHeight="1" thickBot="1">
      <c r="B27" s="65">
        <v>8</v>
      </c>
      <c r="C27" s="66" t="s">
        <v>678</v>
      </c>
      <c r="D27" s="9"/>
      <c r="E27" s="8" t="s">
        <v>385</v>
      </c>
      <c r="G27" s="73"/>
      <c r="Q27" s="1805" t="s">
        <v>648</v>
      </c>
    </row>
    <row r="28" spans="1:17" ht="13.5" customHeight="1" thickBot="1">
      <c r="B28" s="65">
        <v>9</v>
      </c>
      <c r="C28" s="66" t="s">
        <v>679</v>
      </c>
      <c r="D28" s="9"/>
      <c r="E28" s="8" t="s">
        <v>385</v>
      </c>
      <c r="G28" s="73"/>
      <c r="Q28" s="1805" t="s">
        <v>648</v>
      </c>
    </row>
    <row r="29" spans="1:17" ht="13.5" customHeight="1" thickBot="1">
      <c r="B29" s="65">
        <v>10</v>
      </c>
      <c r="C29" s="66" t="s">
        <v>1202</v>
      </c>
      <c r="D29" s="9"/>
      <c r="E29" s="8" t="s">
        <v>524</v>
      </c>
      <c r="G29" s="73"/>
      <c r="Q29" s="1805" t="s">
        <v>648</v>
      </c>
    </row>
    <row r="30" spans="1:17" ht="13.5" customHeight="1" thickBot="1">
      <c r="B30" s="65">
        <v>11</v>
      </c>
      <c r="C30" s="66" t="s">
        <v>689</v>
      </c>
      <c r="D30" s="9"/>
      <c r="E30" s="8" t="s">
        <v>524</v>
      </c>
      <c r="G30" s="73"/>
      <c r="Q30" s="1805" t="s">
        <v>648</v>
      </c>
    </row>
    <row r="31" spans="1:17" ht="13.5" customHeight="1" thickBot="1">
      <c r="B31" s="65">
        <v>12</v>
      </c>
      <c r="C31" s="66" t="s">
        <v>690</v>
      </c>
      <c r="D31" s="9"/>
      <c r="E31" s="8" t="s">
        <v>524</v>
      </c>
      <c r="G31" s="73"/>
      <c r="Q31" s="1805" t="s">
        <v>648</v>
      </c>
    </row>
    <row r="32" spans="1:17" ht="13.5" customHeight="1" thickBot="1">
      <c r="B32" s="65">
        <v>13</v>
      </c>
      <c r="C32" s="66" t="s">
        <v>1191</v>
      </c>
      <c r="D32" s="9"/>
      <c r="E32" s="8" t="s">
        <v>524</v>
      </c>
      <c r="G32" s="73"/>
      <c r="Q32" s="1805" t="s">
        <v>648</v>
      </c>
    </row>
    <row r="33" spans="1:17" ht="13.5" customHeight="1" thickBot="1">
      <c r="B33" s="65">
        <v>14</v>
      </c>
      <c r="C33" s="66" t="s">
        <v>1192</v>
      </c>
      <c r="D33" s="9"/>
      <c r="E33" s="8" t="s">
        <v>524</v>
      </c>
      <c r="G33" s="73"/>
      <c r="Q33" s="1805" t="s">
        <v>648</v>
      </c>
    </row>
    <row r="34" spans="1:17" ht="13.5" customHeight="1" thickBot="1">
      <c r="B34" s="65">
        <v>15</v>
      </c>
      <c r="C34" s="66" t="s">
        <v>1193</v>
      </c>
      <c r="D34" s="9"/>
      <c r="E34" s="8" t="s">
        <v>524</v>
      </c>
      <c r="G34" s="73"/>
      <c r="Q34" s="1805" t="s">
        <v>648</v>
      </c>
    </row>
    <row r="35" spans="1:17" ht="13.5" customHeight="1" thickBot="1">
      <c r="B35" s="65">
        <v>16</v>
      </c>
      <c r="C35" s="66" t="s">
        <v>691</v>
      </c>
      <c r="D35" s="9"/>
      <c r="E35" s="8" t="s">
        <v>524</v>
      </c>
      <c r="G35" s="73"/>
      <c r="Q35" s="1805" t="s">
        <v>648</v>
      </c>
    </row>
    <row r="36" spans="1:17" ht="13.5" customHeight="1" thickBot="1">
      <c r="B36" s="65">
        <v>17</v>
      </c>
      <c r="C36" s="66" t="s">
        <v>692</v>
      </c>
      <c r="D36" s="9"/>
      <c r="E36" s="8" t="s">
        <v>524</v>
      </c>
      <c r="G36" s="73"/>
      <c r="Q36" s="1805" t="s">
        <v>648</v>
      </c>
    </row>
    <row r="37" spans="1:17" ht="13.5" customHeight="1" thickBot="1">
      <c r="B37" s="65">
        <v>18</v>
      </c>
      <c r="C37" s="66" t="s">
        <v>693</v>
      </c>
      <c r="D37" s="9"/>
      <c r="E37" s="8" t="s">
        <v>524</v>
      </c>
      <c r="G37" s="73"/>
      <c r="Q37" s="1805" t="s">
        <v>648</v>
      </c>
    </row>
    <row r="38" spans="1:17" ht="13.5" customHeight="1" thickBot="1">
      <c r="B38" s="65">
        <v>19</v>
      </c>
      <c r="C38" s="66" t="s">
        <v>694</v>
      </c>
      <c r="D38" s="9"/>
      <c r="E38" s="8" t="s">
        <v>524</v>
      </c>
      <c r="G38" s="73"/>
      <c r="Q38" s="1805" t="s">
        <v>648</v>
      </c>
    </row>
    <row r="39" spans="1:17" ht="13.5" customHeight="1" thickBot="1">
      <c r="B39" s="67">
        <v>20</v>
      </c>
      <c r="C39" s="68" t="s">
        <v>42</v>
      </c>
      <c r="D39" s="69"/>
      <c r="E39" s="8" t="s">
        <v>524</v>
      </c>
      <c r="F39" s="73"/>
      <c r="G39" s="73"/>
      <c r="Q39" s="1805" t="s">
        <v>648</v>
      </c>
    </row>
    <row r="40" spans="1:17" ht="15" customHeight="1">
      <c r="C40" s="77"/>
      <c r="E40" s="54"/>
      <c r="G40" s="75"/>
      <c r="H40" s="75"/>
      <c r="I40" s="75"/>
      <c r="J40" s="75"/>
      <c r="K40" s="75"/>
    </row>
    <row r="41" spans="1:17" ht="15" customHeight="1">
      <c r="C41" s="77"/>
      <c r="E41" s="54"/>
      <c r="G41" s="75"/>
      <c r="H41" s="75"/>
      <c r="I41" s="75"/>
      <c r="J41" s="75"/>
      <c r="K41" s="75"/>
    </row>
    <row r="42" spans="1:17" ht="15" customHeight="1">
      <c r="C42" s="77"/>
      <c r="E42" s="54"/>
      <c r="G42" s="54"/>
    </row>
    <row r="43" spans="1:17" ht="15" customHeight="1">
      <c r="C43" s="77"/>
      <c r="E43" s="54"/>
      <c r="G43" s="54"/>
    </row>
    <row r="44" spans="1:17" ht="15" customHeight="1">
      <c r="A44" s="79" t="s">
        <v>1315</v>
      </c>
      <c r="B44" s="78" t="s">
        <v>1319</v>
      </c>
      <c r="C44" s="75"/>
      <c r="D44" s="75"/>
      <c r="E44" s="75"/>
      <c r="H44" s="76"/>
    </row>
    <row r="45" spans="1:17" ht="15" customHeight="1">
      <c r="B45" s="75"/>
      <c r="C45" s="75"/>
      <c r="D45" s="75"/>
      <c r="E45" s="75"/>
      <c r="H45" s="76"/>
    </row>
    <row r="46" spans="1:17" ht="15" customHeight="1">
      <c r="B46" s="75"/>
      <c r="C46" s="75"/>
      <c r="D46" s="75"/>
      <c r="E46" s="75"/>
    </row>
    <row r="47" spans="1:17" ht="15" customHeight="1">
      <c r="B47" s="75"/>
      <c r="C47" s="75"/>
      <c r="D47" s="75"/>
      <c r="E47" s="75"/>
    </row>
    <row r="48" spans="1:17" ht="15" customHeight="1">
      <c r="B48" s="75"/>
      <c r="C48" s="75"/>
      <c r="D48" s="75"/>
      <c r="E48" s="75"/>
    </row>
    <row r="49" spans="2:7" ht="15" customHeight="1">
      <c r="B49" s="75"/>
      <c r="C49" s="75"/>
      <c r="D49" s="75"/>
      <c r="E49" s="75"/>
    </row>
    <row r="50" spans="2:7" ht="15" customHeight="1">
      <c r="B50" s="75"/>
      <c r="C50" s="75"/>
      <c r="D50" s="75"/>
      <c r="E50" s="75"/>
      <c r="F50" s="76"/>
    </row>
    <row r="51" spans="2:7" ht="15" customHeight="1">
      <c r="B51" s="75"/>
      <c r="C51" s="75"/>
      <c r="D51" s="75"/>
      <c r="E51" s="75"/>
      <c r="G51" s="54"/>
    </row>
    <row r="52" spans="2:7" ht="15" customHeight="1">
      <c r="B52" s="75"/>
      <c r="C52" s="75"/>
      <c r="D52" s="75"/>
      <c r="E52" s="75"/>
      <c r="F52" s="76"/>
      <c r="G52" s="70"/>
    </row>
    <row r="53" spans="2:7" ht="15" customHeight="1">
      <c r="B53" s="75"/>
      <c r="C53" s="75"/>
      <c r="D53" s="75"/>
      <c r="E53" s="75"/>
    </row>
    <row r="54" spans="2:7" ht="15" customHeight="1">
      <c r="C54" s="77"/>
    </row>
    <row r="55" spans="2:7" ht="15" customHeight="1">
      <c r="C55" s="77"/>
    </row>
    <row r="56" spans="2:7" ht="15" customHeight="1">
      <c r="C56" s="77"/>
    </row>
    <row r="57" spans="2:7" ht="15" customHeight="1"/>
    <row r="58" spans="2:7" ht="15" customHeight="1"/>
    <row r="59" spans="2:7" ht="15" customHeight="1"/>
    <row r="60" spans="2:7" ht="15" customHeight="1"/>
    <row r="61" spans="2:7" ht="15" customHeight="1"/>
    <row r="62" spans="2:7" ht="15" customHeight="1"/>
    <row r="63" spans="2:7" ht="15" customHeight="1"/>
    <row r="64" spans="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sheetData>
  <dataConsolidate/>
  <mergeCells count="5">
    <mergeCell ref="C9:G9"/>
    <mergeCell ref="C1:D1"/>
    <mergeCell ref="A16:B17"/>
    <mergeCell ref="D17:E17"/>
    <mergeCell ref="D15:E16"/>
  </mergeCells>
  <phoneticPr fontId="0" type="noConversion"/>
  <dataValidations count="3">
    <dataValidation type="list" allowBlank="1" showInputMessage="1" showErrorMessage="1" sqref="C17">
      <formula1>"First Run, Second Run,Optional Third Run"</formula1>
    </dataValidation>
    <dataValidation type="list" allowBlank="1" showInputMessage="1" showErrorMessage="1" sqref="G52 E20:E39">
      <formula1>"YES,NO"</formula1>
    </dataValidation>
    <dataValidation type="textLength" allowBlank="1" showInputMessage="1" showErrorMessage="1" errorTitle="Character Error" error="You may only enter a maximum of 40 characters in this cell.  Please revise." sqref="D17:E17">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oleObjects>
    <oleObject progId="Unknown" shapeId="4164" r:id="rId4"/>
  </oleObjects>
</worksheet>
</file>

<file path=xl/worksheets/sheet20.xml><?xml version="1.0" encoding="utf-8"?>
<worksheet xmlns="http://schemas.openxmlformats.org/spreadsheetml/2006/main" xmlns:r="http://schemas.openxmlformats.org/officeDocument/2006/relationships">
  <sheetPr codeName="Sheet31" enableFormatConditionsCalculation="0">
    <tabColor indexed="9"/>
  </sheetPr>
  <dimension ref="A1:AD67"/>
  <sheetViews>
    <sheetView workbookViewId="0">
      <selection sqref="A1:F1"/>
    </sheetView>
  </sheetViews>
  <sheetFormatPr defaultRowHeight="12.75"/>
  <cols>
    <col min="1" max="1" width="4" style="15" customWidth="1"/>
    <col min="2" max="2" width="50.5703125" style="15" customWidth="1"/>
    <col min="3" max="3" width="15.7109375" style="15" customWidth="1"/>
    <col min="4" max="4" width="14.7109375" style="75" customWidth="1"/>
    <col min="5" max="5" width="16.5703125" style="75" customWidth="1"/>
    <col min="6" max="6" width="11" style="75" customWidth="1"/>
    <col min="7" max="7" width="9.140625" style="75"/>
    <col min="8" max="8" width="10.85546875" style="75" bestFit="1" customWidth="1"/>
    <col min="9" max="9" width="9.140625" style="75"/>
    <col min="10" max="10" width="10.28515625" style="75" customWidth="1"/>
    <col min="11" max="11" width="9.140625" style="75"/>
    <col min="12" max="12" width="10.5703125" style="75" customWidth="1"/>
    <col min="13" max="30" width="9.140625" style="75"/>
    <col min="31" max="16384" width="9.140625" style="15"/>
  </cols>
  <sheetData>
    <row r="1" spans="1:30" ht="20.25" customHeight="1">
      <c r="A1" s="2211" t="s">
        <v>967</v>
      </c>
      <c r="B1" s="2211"/>
      <c r="C1" s="2211"/>
      <c r="D1" s="2211"/>
      <c r="E1" s="2211"/>
      <c r="F1" s="2211"/>
      <c r="G1" s="15"/>
      <c r="H1" s="15"/>
      <c r="I1" s="15"/>
      <c r="J1" s="15"/>
      <c r="K1" s="15"/>
      <c r="L1" s="15"/>
      <c r="M1" s="15"/>
      <c r="N1" s="15"/>
      <c r="O1" s="15"/>
      <c r="P1" s="15"/>
      <c r="Q1" s="15"/>
      <c r="R1" s="15"/>
      <c r="S1" s="15"/>
      <c r="T1" s="15"/>
      <c r="U1" s="15"/>
      <c r="V1" s="15"/>
      <c r="W1" s="15"/>
      <c r="X1" s="15"/>
      <c r="Y1" s="15"/>
      <c r="Z1" s="15"/>
      <c r="AA1" s="15"/>
      <c r="AB1" s="15"/>
      <c r="AC1" s="15"/>
      <c r="AD1" s="15"/>
    </row>
    <row r="2" spans="1:30" ht="18.75" customHeight="1">
      <c r="A2" s="2255" t="str">
        <f>'I1 Intro'!C9</f>
        <v>Orillia Power Distribution Corporation</v>
      </c>
      <c r="B2" s="2255"/>
      <c r="C2" s="2255"/>
      <c r="D2" s="2255"/>
      <c r="E2" s="2255"/>
      <c r="F2" s="15"/>
      <c r="G2" s="15"/>
      <c r="H2" s="15"/>
      <c r="I2" s="15"/>
      <c r="J2" s="15"/>
      <c r="K2" s="15"/>
      <c r="L2" s="15"/>
      <c r="M2" s="15"/>
      <c r="N2" s="15"/>
      <c r="O2" s="15"/>
      <c r="P2" s="15"/>
      <c r="Q2" s="15"/>
      <c r="R2" s="15"/>
      <c r="S2" s="15"/>
      <c r="T2" s="15"/>
      <c r="U2" s="15"/>
      <c r="V2" s="15"/>
      <c r="W2" s="15"/>
      <c r="X2" s="15"/>
      <c r="Y2" s="15"/>
      <c r="Z2" s="15"/>
      <c r="AA2" s="15"/>
      <c r="AB2" s="15"/>
      <c r="AC2" s="15"/>
      <c r="AD2" s="15"/>
    </row>
    <row r="3" spans="1:30" ht="18.75" customHeight="1">
      <c r="A3" s="2256" t="str">
        <f>'I1 Intro'!C13 &amp; "   " &amp; 'I1 Intro'!E13</f>
        <v xml:space="preserve">EB-2009-0273   </v>
      </c>
      <c r="B3" s="2256"/>
      <c r="C3" s="2256"/>
      <c r="D3" s="2256"/>
      <c r="E3" s="2256"/>
      <c r="F3" s="15"/>
      <c r="G3" s="16"/>
      <c r="H3" s="15"/>
      <c r="I3" s="15"/>
      <c r="J3" s="15"/>
      <c r="K3" s="15"/>
      <c r="L3" s="15"/>
      <c r="M3" s="15"/>
      <c r="N3" s="15"/>
      <c r="O3" s="15"/>
      <c r="P3" s="15"/>
      <c r="Q3" s="15"/>
      <c r="R3" s="15"/>
      <c r="S3" s="15"/>
      <c r="T3" s="15"/>
      <c r="U3" s="15"/>
      <c r="V3" s="15"/>
      <c r="W3" s="15"/>
      <c r="X3" s="15"/>
      <c r="Y3" s="15"/>
      <c r="Z3" s="15"/>
      <c r="AA3" s="15"/>
      <c r="AB3" s="15"/>
      <c r="AC3" s="15"/>
      <c r="AD3" s="15"/>
    </row>
    <row r="4" spans="1:30" ht="18">
      <c r="A4" s="2257">
        <f>'I1 Intro'!C15</f>
        <v>40072</v>
      </c>
      <c r="B4" s="2257"/>
      <c r="C4" s="2257"/>
      <c r="D4" s="2257"/>
      <c r="E4" s="2257"/>
      <c r="F4" s="15"/>
      <c r="G4" s="15"/>
      <c r="H4" s="15"/>
      <c r="I4" s="15"/>
      <c r="J4" s="15"/>
      <c r="K4" s="15"/>
      <c r="L4" s="15"/>
      <c r="M4" s="15"/>
      <c r="N4" s="15"/>
      <c r="O4" s="15"/>
      <c r="P4" s="15"/>
      <c r="Q4" s="15"/>
      <c r="R4" s="15"/>
      <c r="S4" s="15"/>
      <c r="T4" s="15"/>
      <c r="U4" s="15"/>
      <c r="V4" s="15"/>
      <c r="W4" s="15"/>
      <c r="X4" s="15"/>
      <c r="Y4" s="15"/>
      <c r="Z4" s="15"/>
      <c r="AA4" s="15"/>
      <c r="AB4" s="15"/>
      <c r="AC4" s="15"/>
      <c r="AD4" s="15"/>
    </row>
    <row r="5" spans="1:30" ht="21" customHeight="1">
      <c r="A5" s="368" t="str">
        <f>"Sheet O3.5 USL Metering Credit Worksheet  - "&amp; 'I2 LDC class'!$C$17 &amp; "  " &amp;  'I2 LDC class'!$D$17</f>
        <v xml:space="preserve">Sheet O3.5 USL Metering Credit Worksheet  -   </v>
      </c>
      <c r="B5" s="369"/>
      <c r="C5" s="623"/>
      <c r="D5" s="623"/>
      <c r="E5" s="370"/>
      <c r="F5" s="15"/>
      <c r="G5" s="15"/>
      <c r="H5" s="15"/>
      <c r="I5" s="15"/>
      <c r="J5" s="15"/>
      <c r="K5" s="15"/>
      <c r="L5" s="15"/>
      <c r="M5" s="15"/>
      <c r="N5" s="15"/>
      <c r="O5" s="15"/>
      <c r="P5" s="15"/>
      <c r="Q5" s="15"/>
      <c r="R5" s="15"/>
      <c r="S5" s="15"/>
      <c r="T5" s="15"/>
      <c r="U5" s="15"/>
      <c r="V5" s="15"/>
      <c r="W5" s="15"/>
      <c r="X5" s="15"/>
      <c r="Y5" s="15"/>
      <c r="Z5" s="15"/>
      <c r="AA5" s="15"/>
      <c r="AB5" s="15"/>
      <c r="AC5" s="15"/>
      <c r="AD5" s="15"/>
    </row>
    <row r="6" spans="1:30" ht="6" customHeight="1">
      <c r="A6" s="18"/>
      <c r="B6" s="18"/>
      <c r="C6" s="624"/>
      <c r="D6" s="624"/>
      <c r="E6" s="18"/>
      <c r="F6" s="18"/>
      <c r="G6" s="18"/>
      <c r="H6" s="18"/>
      <c r="I6" s="18"/>
      <c r="J6" s="18"/>
      <c r="K6" s="18"/>
      <c r="L6" s="18"/>
      <c r="M6" s="18"/>
      <c r="N6" s="18"/>
      <c r="O6" s="18"/>
      <c r="P6" s="15"/>
      <c r="Q6" s="15"/>
      <c r="R6" s="15"/>
      <c r="S6" s="15"/>
      <c r="T6" s="15"/>
      <c r="U6" s="15"/>
      <c r="V6" s="15"/>
      <c r="W6" s="15"/>
      <c r="X6" s="15"/>
      <c r="Y6" s="15"/>
      <c r="Z6" s="15"/>
      <c r="AA6" s="15"/>
      <c r="AB6" s="15"/>
      <c r="AC6" s="15"/>
      <c r="AD6" s="15"/>
    </row>
    <row r="7" spans="1:30" ht="14.25" customHeight="1">
      <c r="A7" s="833"/>
      <c r="B7" s="833"/>
      <c r="C7" s="692"/>
    </row>
    <row r="8" spans="1:30">
      <c r="A8" s="2340" t="s">
        <v>1029</v>
      </c>
      <c r="B8" s="2340"/>
      <c r="C8" s="356"/>
    </row>
    <row r="9" spans="1:30">
      <c r="A9" s="2340"/>
      <c r="B9" s="2340"/>
    </row>
    <row r="10" spans="1:30">
      <c r="B10" s="825"/>
      <c r="C10" s="75"/>
    </row>
    <row r="11" spans="1:30" ht="47.25" customHeight="1">
      <c r="A11" s="1077"/>
      <c r="B11" s="1078" t="s">
        <v>1074</v>
      </c>
      <c r="C11" s="709" t="str">
        <f>IF('I2 LDC class'!$D$21="",'I2 LDC class'!$C$21,'I2 LDC class'!$D$21)</f>
        <v>GS &lt;50</v>
      </c>
    </row>
    <row r="12" spans="1:30" s="609" customFormat="1">
      <c r="A12" s="1067"/>
      <c r="B12" s="1068" t="s">
        <v>863</v>
      </c>
      <c r="C12" s="1061">
        <f>'O7 Amortization'!H340+'O7 Amortization'!H413+'O7 Amortization'!H486+'O7 Amortization'!H559 + 'O7 Amortization'!AC340+'O7 Amortization'!AC413+'O7 Amortization'!AC486+'O7 Amortization'!AC559</f>
        <v>36649.61411707446</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row>
    <row r="13" spans="1:30" s="609" customFormat="1">
      <c r="A13" s="1067"/>
      <c r="B13" s="1068" t="s">
        <v>848</v>
      </c>
      <c r="C13" s="1062">
        <f>IF(ISERROR(C33*(C44/C35)),0,C33*(C44/C35))</f>
        <v>6868.0286956946065</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row>
    <row r="14" spans="1:30" s="609" customFormat="1">
      <c r="A14" s="1067"/>
      <c r="B14" s="853" t="s">
        <v>856</v>
      </c>
      <c r="C14" s="1062">
        <f>'O4 Summary by Class &amp; Accounts'!F138</f>
        <v>0</v>
      </c>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row>
    <row r="15" spans="1:30" s="609" customFormat="1">
      <c r="A15" s="1067"/>
      <c r="B15" s="853" t="s">
        <v>857</v>
      </c>
      <c r="C15" s="1062">
        <f>'O4 Summary by Class &amp; Accounts'!F139+'O4 Summary by Class &amp; Accounts'!F140</f>
        <v>161.08898531771979</v>
      </c>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row>
    <row r="16" spans="1:30" s="696" customFormat="1">
      <c r="A16" s="1067"/>
      <c r="B16" s="853" t="s">
        <v>858</v>
      </c>
      <c r="C16" s="1062">
        <f>'O4 Summary by Class &amp; Accounts'!F157</f>
        <v>22830.907154898836</v>
      </c>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row>
    <row r="17" spans="1:30" s="696" customFormat="1">
      <c r="A17" s="1067"/>
      <c r="B17" s="853" t="s">
        <v>859</v>
      </c>
      <c r="C17" s="1062">
        <f>'O4 Summary by Class &amp; Accounts'!F159</f>
        <v>52300.584115561454</v>
      </c>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row>
    <row r="18" spans="1:30" s="696" customFormat="1">
      <c r="A18" s="1067"/>
      <c r="B18" s="1068" t="s">
        <v>849</v>
      </c>
      <c r="C18" s="1062">
        <f>IF(ISERROR(SUM(C14:C17)/C39*C37),0,SUM(C14:C17)/C39*C37)</f>
        <v>38993.842618696392</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row>
    <row r="19" spans="1:30" s="696" customFormat="1">
      <c r="A19" s="1067"/>
      <c r="B19" s="1068" t="s">
        <v>850</v>
      </c>
      <c r="C19" s="1062">
        <f>IF(ISERROR('O4 Summary by Class &amp; Accounts'!F201*C46/(C31+C35)),0,('O4 Summary by Class &amp; Accounts'!F201*C46/(C31+C35)))</f>
        <v>7397.5172853385056</v>
      </c>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row>
    <row r="20" spans="1:30" s="696" customFormat="1">
      <c r="A20" s="1067"/>
      <c r="B20" s="1068" t="s">
        <v>851</v>
      </c>
      <c r="C20" s="1062">
        <f>IF(ISERROR('O4 Summary by Class &amp; Accounts'!F199*C46/(C31+C35)),0,('O4 Summary by Class &amp; Accounts'!F199*C46/(C31+C35)))</f>
        <v>15925.988727579375</v>
      </c>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row>
    <row r="21" spans="1:30" s="696" customFormat="1">
      <c r="A21" s="1067"/>
      <c r="B21" s="1068" t="s">
        <v>852</v>
      </c>
      <c r="C21" s="1062">
        <f>IF(ISERROR(C46/(C31+C35)*'O1 Revenue to cost|RR'!E33),0,(C46/(C31+C35)*'O1 Revenue to cost|RR'!E33))</f>
        <v>17660.118434829663</v>
      </c>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row>
    <row r="22" spans="1:30" s="609" customFormat="1" ht="18.75" customHeight="1">
      <c r="A22" s="1069"/>
      <c r="B22" s="959" t="s">
        <v>1204</v>
      </c>
      <c r="C22" s="1065">
        <f>SUM(C12:C21)</f>
        <v>198787.69013499105</v>
      </c>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row>
    <row r="23" spans="1:30" s="609" customFormat="1">
      <c r="A23" s="1069"/>
      <c r="B23" s="853"/>
      <c r="C23" s="1062"/>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row>
    <row r="24" spans="1:30" s="832" customFormat="1">
      <c r="A24" s="1070"/>
      <c r="B24" s="1071" t="s">
        <v>1203</v>
      </c>
      <c r="C24" s="1063">
        <f>'I6 Customer Data'!E38</f>
        <v>1355</v>
      </c>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row>
    <row r="25" spans="1:30" s="832" customFormat="1">
      <c r="A25" s="1070"/>
      <c r="B25" s="1072"/>
      <c r="C25" s="1063"/>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row>
    <row r="26" spans="1:30" s="58" customFormat="1">
      <c r="A26" s="1073"/>
      <c r="B26" s="1074" t="s">
        <v>860</v>
      </c>
      <c r="C26" s="911">
        <f>IF(ISERROR(C22/C24/12),0,C22/C24/12)</f>
        <v>12.225565198953939</v>
      </c>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row>
    <row r="27" spans="1:30" s="609" customFormat="1">
      <c r="A27" s="1069"/>
      <c r="B27" s="853"/>
      <c r="C27" s="1062"/>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row>
    <row r="28" spans="1:30" s="609" customFormat="1">
      <c r="A28" s="1069"/>
      <c r="B28" s="853"/>
      <c r="C28" s="1062"/>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row>
    <row r="29" spans="1:30" s="609" customFormat="1">
      <c r="A29" s="1069"/>
      <c r="B29" s="853" t="s">
        <v>1016</v>
      </c>
      <c r="C29" s="1062">
        <f>SUM('O4 Summary by Class &amp; Accounts'!F60:F73)+SUM('O4 Summary by Class &amp; Accounts'!F74:F76)+SUM('O4 Summary by Class &amp; Accounts'!F77) +SUM('O4 Summary by Class &amp; Accounts'!F79:F80)</f>
        <v>1066200.6481675906</v>
      </c>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row>
    <row r="30" spans="1:30" s="609" customFormat="1">
      <c r="A30" s="1069"/>
      <c r="B30" s="853" t="s">
        <v>1017</v>
      </c>
      <c r="C30" s="1062">
        <f>'O7 Amortization'!AX80+'O7 Amortization'!AX150+'O7 Amortization'!AX220+'O7 Amortization'!AX290</f>
        <v>-727515.01196986961</v>
      </c>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row>
    <row r="31" spans="1:30" s="609" customFormat="1">
      <c r="A31" s="1069"/>
      <c r="B31" s="853" t="s">
        <v>1018</v>
      </c>
      <c r="C31" s="1062">
        <f>C29+C30</f>
        <v>338685.636197721</v>
      </c>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row>
    <row r="32" spans="1:30" s="609" customFormat="1">
      <c r="A32" s="1069"/>
      <c r="B32" s="853"/>
      <c r="C32" s="1062"/>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row>
    <row r="33" spans="1:30" s="609" customFormat="1">
      <c r="A33" s="1069"/>
      <c r="B33" s="853" t="s">
        <v>1019</v>
      </c>
      <c r="C33" s="1062">
        <f>'O7 Amortization'!AX364+'O7 Amortization'!AX436+'O7 Amortization'!AX509+'O7 Amortization'!AX582</f>
        <v>55140.882006243082</v>
      </c>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row>
    <row r="34" spans="1:30" s="609" customFormat="1">
      <c r="A34" s="1069"/>
      <c r="B34" s="853"/>
      <c r="C34" s="1062"/>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row>
    <row r="35" spans="1:30" s="609" customFormat="1">
      <c r="A35" s="1069"/>
      <c r="B35" s="959" t="s">
        <v>419</v>
      </c>
      <c r="C35" s="1066">
        <f>'O6 Source Data for E2'!E99</f>
        <v>2522800.2637391775</v>
      </c>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row>
    <row r="36" spans="1:30" s="609" customFormat="1">
      <c r="A36" s="1069"/>
      <c r="B36" s="853"/>
      <c r="C36" s="1062"/>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row>
    <row r="37" spans="1:30" s="609" customFormat="1">
      <c r="A37" s="1069"/>
      <c r="B37" s="959" t="s">
        <v>1025</v>
      </c>
      <c r="C37" s="1065">
        <f>SUM('O4 Summary by Class &amp; Accounts'!F166:F191) + 'O4 Summary by Class &amp; Accounts'!F200+ SUM('O4 Summary by Class &amp; Accounts'!F202:F205)</f>
        <v>250602.10048643738</v>
      </c>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row>
    <row r="38" spans="1:30" s="609" customFormat="1">
      <c r="A38" s="1069"/>
      <c r="B38" s="853"/>
      <c r="C38" s="1062"/>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row>
    <row r="39" spans="1:30" s="609" customFormat="1">
      <c r="A39" s="1069"/>
      <c r="B39" s="959" t="s">
        <v>1020</v>
      </c>
      <c r="C39" s="1065">
        <f>'O6 Source Data for E2'!E152</f>
        <v>483883.54406741017</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row>
    <row r="40" spans="1:30" s="609" customFormat="1">
      <c r="A40" s="1069"/>
      <c r="B40" s="853"/>
      <c r="C40" s="1062"/>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row>
    <row r="41" spans="1:30" s="609" customFormat="1">
      <c r="A41" s="1069"/>
      <c r="B41" s="853" t="s">
        <v>862</v>
      </c>
      <c r="C41" s="1062"/>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row>
    <row r="42" spans="1:30" s="609" customFormat="1">
      <c r="A42" s="1067"/>
      <c r="B42" s="853" t="s">
        <v>861</v>
      </c>
      <c r="C42" s="1062">
        <f>'O4 Summary by Class &amp; Accounts'!F59</f>
        <v>982630.22767992248</v>
      </c>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row>
    <row r="43" spans="1:30" s="609" customFormat="1">
      <c r="A43" s="1069"/>
      <c r="B43" s="853" t="s">
        <v>853</v>
      </c>
      <c r="C43" s="1062">
        <f>'O7 Amortization'!H57+'O7 Amortization'!H127+'O7 Amortization'!H197+'O7 Amortization'!H267 + 'O7 Amortization'!AC57+'O7 Amortization'!AC127+'O7 Amortization'!AC197+'O7 Amortization'!AC267</f>
        <v>-668404.84762697271</v>
      </c>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row>
    <row r="44" spans="1:30" s="609" customFormat="1">
      <c r="A44" s="1069"/>
      <c r="B44" s="853" t="s">
        <v>854</v>
      </c>
      <c r="C44" s="1062">
        <f>C42+C43</f>
        <v>314225.38005294977</v>
      </c>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row>
    <row r="45" spans="1:30" s="609" customFormat="1">
      <c r="A45" s="1069"/>
      <c r="B45" s="853" t="s">
        <v>855</v>
      </c>
      <c r="C45" s="1062">
        <f>IF(ISERROR(C44/C35*C31),0,C44/C35*C31)</f>
        <v>42184.72000433669</v>
      </c>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row>
    <row r="46" spans="1:30" s="609" customFormat="1">
      <c r="A46" s="1075"/>
      <c r="B46" s="1076" t="s">
        <v>418</v>
      </c>
      <c r="C46" s="1064">
        <f>SUM(C44:C45)</f>
        <v>356410.10005728644</v>
      </c>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row>
    <row r="47" spans="1:30" s="609" customFormat="1">
      <c r="B47" s="610"/>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row>
    <row r="48" spans="1:30">
      <c r="C48" s="691"/>
    </row>
    <row r="54" spans="2:30" s="7" customFormat="1">
      <c r="B54" s="58"/>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row>
    <row r="55" spans="2:30" s="7" customFormat="1">
      <c r="C55" s="696"/>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row>
    <row r="56" spans="2:30" s="7" customFormat="1">
      <c r="C56" s="829"/>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row>
    <row r="57" spans="2:30" s="832" customFormat="1">
      <c r="B57" s="830"/>
      <c r="C57" s="916"/>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row>
    <row r="58" spans="2:30" s="7" customFormat="1">
      <c r="B58" s="58"/>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row>
    <row r="59" spans="2:30" s="829" customFormat="1">
      <c r="B59" s="8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row>
    <row r="60" spans="2:30" s="7" customFormat="1">
      <c r="B60" s="58"/>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row>
    <row r="61" spans="2:30" s="7" customFormat="1">
      <c r="B61" s="58"/>
      <c r="C61" s="944"/>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row>
    <row r="62" spans="2:30" s="7" customFormat="1">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row>
    <row r="63" spans="2:30" s="7" customFormat="1">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row>
    <row r="64" spans="2:30" s="7" customFormat="1">
      <c r="C64" s="876"/>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row>
    <row r="65" spans="4:30" s="7" customFormat="1">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row>
    <row r="66" spans="4:30" s="7" customFormat="1">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row>
    <row r="67" spans="4:30" s="7" customFormat="1">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legacyDrawing r:id="rId2"/>
  <oleObjects>
    <oleObject progId="Unknown" shapeId="43010" r:id="rId3"/>
  </oleObjects>
</worksheet>
</file>

<file path=xl/worksheets/sheet21.xml><?xml version="1.0" encoding="utf-8"?>
<worksheet xmlns="http://schemas.openxmlformats.org/spreadsheetml/2006/main" xmlns:r="http://schemas.openxmlformats.org/officeDocument/2006/relationships">
  <sheetPr codeName="Sheet27" enableFormatConditionsCalculation="0">
    <tabColor indexed="9"/>
  </sheetPr>
  <dimension ref="A1:Z1578"/>
  <sheetViews>
    <sheetView topLeftCell="A64" workbookViewId="0">
      <selection activeCell="G93" sqref="G93"/>
    </sheetView>
  </sheetViews>
  <sheetFormatPr defaultRowHeight="11.25"/>
  <cols>
    <col min="1" max="1" width="10.140625" style="90" customWidth="1"/>
    <col min="2" max="2" width="60.140625" style="81" bestFit="1" customWidth="1"/>
    <col min="3" max="3" width="12.5703125" style="410" customWidth="1"/>
    <col min="4" max="4" width="19.28515625" style="655" customWidth="1"/>
    <col min="5" max="5" width="16.5703125" style="655" customWidth="1"/>
    <col min="6" max="6" width="16" style="655" customWidth="1"/>
    <col min="7" max="7" width="13.85546875" style="655" customWidth="1"/>
    <col min="8" max="8" width="13.28515625" style="655" hidden="1" customWidth="1"/>
    <col min="9" max="9" width="13.7109375" style="655" hidden="1" customWidth="1"/>
    <col min="10" max="10" width="15.7109375" style="655" hidden="1" customWidth="1"/>
    <col min="11" max="13" width="15.7109375" style="655" customWidth="1"/>
    <col min="14" max="24" width="15.7109375" style="655" hidden="1" customWidth="1"/>
    <col min="25" max="25" width="0" style="2085" hidden="1" customWidth="1"/>
    <col min="26" max="26" width="0" style="2086" hidden="1" customWidth="1"/>
    <col min="27" max="16384" width="9.140625" style="80"/>
  </cols>
  <sheetData>
    <row r="1" spans="1:26" s="15" customFormat="1" ht="20.25" customHeight="1">
      <c r="A1" s="2211" t="s">
        <v>967</v>
      </c>
      <c r="B1" s="2211"/>
      <c r="C1" s="2211"/>
      <c r="D1" s="2211"/>
      <c r="E1" s="2211"/>
      <c r="F1" s="2211"/>
      <c r="Y1" s="2083"/>
      <c r="Z1" s="2084"/>
    </row>
    <row r="2" spans="1:26" s="15" customFormat="1" ht="18.75" customHeight="1">
      <c r="A2" s="2255" t="str">
        <f>'I1 Intro'!C9</f>
        <v>Orillia Power Distribution Corporation</v>
      </c>
      <c r="B2" s="2255"/>
      <c r="C2" s="2255"/>
      <c r="D2" s="2255"/>
      <c r="E2" s="2255"/>
      <c r="Y2" s="2083"/>
      <c r="Z2" s="2084"/>
    </row>
    <row r="3" spans="1:26" s="15" customFormat="1" ht="18.75" customHeight="1">
      <c r="A3" s="2256" t="str">
        <f>'I1 Intro'!C13 &amp; "   " &amp; 'I1 Intro'!E13</f>
        <v xml:space="preserve">EB-2009-0273   </v>
      </c>
      <c r="B3" s="2256"/>
      <c r="C3" s="2256"/>
      <c r="D3" s="2256"/>
      <c r="E3" s="2256"/>
      <c r="G3" s="16"/>
      <c r="Y3" s="2083"/>
      <c r="Z3" s="2084"/>
    </row>
    <row r="4" spans="1:26" s="15" customFormat="1" ht="18">
      <c r="A4" s="2257">
        <f>'I1 Intro'!C15</f>
        <v>40072</v>
      </c>
      <c r="B4" s="2257"/>
      <c r="C4" s="2257"/>
      <c r="D4" s="2257"/>
      <c r="E4" s="2257"/>
      <c r="Y4" s="2083"/>
      <c r="Z4" s="2084"/>
    </row>
    <row r="5" spans="1:26" s="15" customFormat="1" ht="21" customHeight="1">
      <c r="A5" s="368" t="str">
        <f>"Sheet O4 Summary of Allocators by Class &amp; Accounts  - "&amp; 'I2 LDC class'!$C$17 &amp; "  " &amp;  'I2 LDC class'!$D$17</f>
        <v xml:space="preserve">Sheet O4 Summary of Allocators by Class &amp; Accounts  -   </v>
      </c>
      <c r="B5" s="369"/>
      <c r="C5" s="623"/>
      <c r="D5" s="623"/>
      <c r="E5" s="370"/>
      <c r="Y5" s="2083"/>
      <c r="Z5" s="2084"/>
    </row>
    <row r="6" spans="1:26" s="15" customFormat="1" ht="6" customHeight="1">
      <c r="A6" s="18"/>
      <c r="B6" s="18"/>
      <c r="C6" s="624"/>
      <c r="D6" s="624"/>
      <c r="E6" s="18"/>
      <c r="F6" s="18"/>
      <c r="G6" s="18"/>
      <c r="H6" s="18"/>
      <c r="I6" s="18"/>
      <c r="J6" s="18"/>
      <c r="K6" s="18"/>
      <c r="L6" s="18"/>
      <c r="M6" s="18"/>
      <c r="N6" s="18"/>
      <c r="O6" s="18"/>
      <c r="Y6" s="2083"/>
      <c r="Z6" s="2084"/>
    </row>
    <row r="7" spans="1:26">
      <c r="A7" s="1079"/>
    </row>
    <row r="8" spans="1:26" ht="3" customHeight="1">
      <c r="A8" s="89"/>
    </row>
    <row r="9" spans="1:26" ht="3" customHeight="1">
      <c r="A9" s="472"/>
    </row>
    <row r="10" spans="1:26" ht="3" customHeight="1">
      <c r="A10" s="89"/>
    </row>
    <row r="11" spans="1:26" ht="3" customHeight="1">
      <c r="A11" s="472"/>
    </row>
    <row r="12" spans="1:26" ht="3" customHeight="1">
      <c r="C12" s="1081"/>
    </row>
    <row r="13" spans="1:26" ht="4.5" customHeight="1"/>
    <row r="14" spans="1:26">
      <c r="A14" s="2340" t="s">
        <v>1029</v>
      </c>
      <c r="B14" s="2340"/>
    </row>
    <row r="15" spans="1:26">
      <c r="A15" s="2340"/>
      <c r="B15" s="2340"/>
    </row>
    <row r="16" spans="1:26" ht="12" thickBot="1">
      <c r="A16" s="1092"/>
      <c r="B16" s="1093"/>
      <c r="E16" s="1094"/>
      <c r="F16" s="1094"/>
      <c r="G16" s="1094"/>
      <c r="H16" s="1094"/>
      <c r="I16" s="1094"/>
      <c r="J16" s="1094"/>
      <c r="K16" s="1094"/>
      <c r="L16" s="1094"/>
      <c r="M16" s="1094"/>
    </row>
    <row r="17" spans="1:26" s="1097" customFormat="1" ht="25.5" customHeight="1" thickBot="1">
      <c r="A17" s="1095"/>
      <c r="B17" s="1096"/>
      <c r="C17" s="1121"/>
      <c r="D17" s="1122"/>
      <c r="E17" s="1123">
        <v>1</v>
      </c>
      <c r="F17" s="1123">
        <v>2</v>
      </c>
      <c r="G17" s="1123">
        <v>3</v>
      </c>
      <c r="H17" s="1123">
        <v>4</v>
      </c>
      <c r="I17" s="1123">
        <v>5</v>
      </c>
      <c r="J17" s="1123">
        <v>6</v>
      </c>
      <c r="K17" s="1123">
        <v>7</v>
      </c>
      <c r="L17" s="1123">
        <v>8</v>
      </c>
      <c r="M17" s="1123">
        <v>9</v>
      </c>
      <c r="N17" s="1123">
        <v>10</v>
      </c>
      <c r="O17" s="1123">
        <v>11</v>
      </c>
      <c r="P17" s="1123">
        <v>12</v>
      </c>
      <c r="Q17" s="1123">
        <v>13</v>
      </c>
      <c r="R17" s="1123">
        <v>14</v>
      </c>
      <c r="S17" s="1123">
        <v>15</v>
      </c>
      <c r="T17" s="1123">
        <v>16</v>
      </c>
      <c r="U17" s="1123">
        <v>17</v>
      </c>
      <c r="V17" s="1123">
        <v>18</v>
      </c>
      <c r="W17" s="1123">
        <v>19</v>
      </c>
      <c r="X17" s="1124">
        <v>20</v>
      </c>
      <c r="Y17" s="2087"/>
      <c r="Z17" s="2088"/>
    </row>
    <row r="18" spans="1:26" s="557" customFormat="1" ht="45.75" customHeight="1" thickBot="1">
      <c r="A18" s="1125" t="s">
        <v>981</v>
      </c>
      <c r="B18" s="1126" t="s">
        <v>984</v>
      </c>
      <c r="C18" s="1117" t="s">
        <v>1101</v>
      </c>
      <c r="D18" s="1118" t="s">
        <v>1204</v>
      </c>
      <c r="E18" s="1119" t="str">
        <f>IF('I2 LDC class'!$D$20="",'I2 LDC class'!$C$20,'I2 LDC class'!$D$20)</f>
        <v>Residential</v>
      </c>
      <c r="F18" s="1119" t="str">
        <f>IF('I2 LDC class'!$D$21="",'I2 LDC class'!$C$21,'I2 LDC class'!$D$21)</f>
        <v>GS &lt;50</v>
      </c>
      <c r="G18" s="1119" t="str">
        <f>IF('I2 LDC class'!$D$22="",'I2 LDC class'!$C$22,'I2 LDC class'!$D$22)</f>
        <v>GS&gt;50-Regular</v>
      </c>
      <c r="H18" s="1119" t="str">
        <f>IF('I2 LDC class'!$D$23="",'I2 LDC class'!$C$23,'I2 LDC class'!$D$23)</f>
        <v>GS&gt; 50-TOU</v>
      </c>
      <c r="I18" s="1119" t="str">
        <f>IF('I2 LDC class'!$D$24="",'I2 LDC class'!$C$24,'I2 LDC class'!$D$24)</f>
        <v>GS &gt;50-Intermediate</v>
      </c>
      <c r="J18" s="1119" t="str">
        <f>IF('I2 LDC class'!$D$25="",'I2 LDC class'!$C$25,'I2 LDC class'!$D$25)</f>
        <v>Large Use &gt;5MW</v>
      </c>
      <c r="K18" s="1119" t="str">
        <f>IF('I2 LDC class'!$D$26="",'I2 LDC class'!$C$26,'I2 LDC class'!$D$26)</f>
        <v>Street Light</v>
      </c>
      <c r="L18" s="1119" t="str">
        <f>IF('I2 LDC class'!$D$27="",'I2 LDC class'!$C$27,'I2 LDC class'!$D$27)</f>
        <v>Sentinel</v>
      </c>
      <c r="M18" s="1119" t="str">
        <f>IF('I2 LDC class'!$D$28="",'I2 LDC class'!$C$28,'I2 LDC class'!$D$28)</f>
        <v>Unmetered Scattered Load</v>
      </c>
      <c r="N18" s="1119" t="str">
        <f>IF('I2 LDC class'!$D$29="",'I2 LDC class'!$C$29,'I2 LDC class'!$D$29)</f>
        <v>Embedded Distributor</v>
      </c>
      <c r="O18" s="1119" t="str">
        <f>IF('I2 LDC class'!$D$30="",'I2 LDC class'!$C$30,'I2 LDC class'!$D$30)</f>
        <v>Back-up/Standby Power</v>
      </c>
      <c r="P18" s="1119" t="str">
        <f>IF('I2 LDC class'!$D$31="",'I2 LDC class'!$C$31,'I2 LDC class'!$D$31)</f>
        <v>Rate Class 1</v>
      </c>
      <c r="Q18" s="1119" t="str">
        <f>IF('I2 LDC class'!$D$32="",'I2 LDC class'!$C$32,'I2 LDC class'!$D$32)</f>
        <v>Rate class 2</v>
      </c>
      <c r="R18" s="1119" t="str">
        <f>IF('I2 LDC class'!$D$33="",'I2 LDC class'!$C$33,'I2 LDC class'!$D$33)</f>
        <v>Rate class 3</v>
      </c>
      <c r="S18" s="1119" t="str">
        <f>IF('I2 LDC class'!$D$34="",'I2 LDC class'!$C$34,'I2 LDC class'!$D$34)</f>
        <v>Rate class 4</v>
      </c>
      <c r="T18" s="1119" t="str">
        <f>IF('I2 LDC class'!$D$35="",'I2 LDC class'!$C$35,'I2 LDC class'!$D$35)</f>
        <v>Rate class 5</v>
      </c>
      <c r="U18" s="1119" t="str">
        <f>IF('I2 LDC class'!$D$36="",'I2 LDC class'!$C$36,'I2 LDC class'!$D$36)</f>
        <v>Rate class 6</v>
      </c>
      <c r="V18" s="1119" t="str">
        <f>IF('I2 LDC class'!$D$37="",'I2 LDC class'!$C$37,'I2 LDC class'!$D$37)</f>
        <v>Rate class 7</v>
      </c>
      <c r="W18" s="1119" t="str">
        <f>IF('I2 LDC class'!$D$38="",'I2 LDC class'!$C$38,'I2 LDC class'!$D$38)</f>
        <v>Rate class 8</v>
      </c>
      <c r="X18" s="1120" t="str">
        <f>IF('I2 LDC class'!$D$39="",'I2 LDC class'!$C$39,'I2 LDC class'!$D$39)</f>
        <v>Rate class 9</v>
      </c>
      <c r="Y18" s="2089"/>
      <c r="Z18" s="2090"/>
    </row>
    <row r="19" spans="1:26" ht="12.75">
      <c r="A19" s="1938" t="s">
        <v>62</v>
      </c>
      <c r="B19" s="1082" t="s">
        <v>1343</v>
      </c>
      <c r="C19" s="1098" t="str">
        <f>IF(ISBLANK('E4 TB Allocation Details'!D19), "",('E4 TB Allocation Details'!D19))</f>
        <v>dp</v>
      </c>
      <c r="D19" s="1099">
        <f>SUM(E19:X19)</f>
        <v>0</v>
      </c>
      <c r="E19" s="666">
        <f>'O5 Details by Class &amp; Accounts'!I19+'O5 Details by Class &amp; Accounts'!AD19+'O5 Details by Class &amp; Accounts'!AY19+'O5 Details by Class &amp; Accounts'!BT19</f>
        <v>0</v>
      </c>
      <c r="F19" s="666">
        <f>'O5 Details by Class &amp; Accounts'!J19+'O5 Details by Class &amp; Accounts'!AE19+'O5 Details by Class &amp; Accounts'!AZ19+'O5 Details by Class &amp; Accounts'!BU19</f>
        <v>0</v>
      </c>
      <c r="G19" s="666">
        <f>'O5 Details by Class &amp; Accounts'!K19+'O5 Details by Class &amp; Accounts'!AF19+'O5 Details by Class &amp; Accounts'!BA19+'O5 Details by Class &amp; Accounts'!BV19</f>
        <v>0</v>
      </c>
      <c r="H19" s="666">
        <f>'O5 Details by Class &amp; Accounts'!L19+'O5 Details by Class &amp; Accounts'!AG19+'O5 Details by Class &amp; Accounts'!BB19+'O5 Details by Class &amp; Accounts'!BW19</f>
        <v>0</v>
      </c>
      <c r="I19" s="666">
        <f>'O5 Details by Class &amp; Accounts'!M19+'O5 Details by Class &amp; Accounts'!AH19+'O5 Details by Class &amp; Accounts'!BC19+'O5 Details by Class &amp; Accounts'!BX19</f>
        <v>0</v>
      </c>
      <c r="J19" s="666">
        <f>'O5 Details by Class &amp; Accounts'!N19+'O5 Details by Class &amp; Accounts'!AI19+'O5 Details by Class &amp; Accounts'!BD19+'O5 Details by Class &amp; Accounts'!BY19</f>
        <v>0</v>
      </c>
      <c r="K19" s="666">
        <f>'O5 Details by Class &amp; Accounts'!O19+'O5 Details by Class &amp; Accounts'!AJ19+'O5 Details by Class &amp; Accounts'!BE19+'O5 Details by Class &amp; Accounts'!BZ19</f>
        <v>0</v>
      </c>
      <c r="L19" s="666">
        <f>'O5 Details by Class &amp; Accounts'!P19+'O5 Details by Class &amp; Accounts'!AK19+'O5 Details by Class &amp; Accounts'!BF19+'O5 Details by Class &amp; Accounts'!CA19</f>
        <v>0</v>
      </c>
      <c r="M19" s="666">
        <f>'O5 Details by Class &amp; Accounts'!Q19+'O5 Details by Class &amp; Accounts'!AL19+'O5 Details by Class &amp; Accounts'!BG19+'O5 Details by Class &amp; Accounts'!CB19</f>
        <v>0</v>
      </c>
      <c r="N19" s="666">
        <f>'O5 Details by Class &amp; Accounts'!R19+'O5 Details by Class &amp; Accounts'!AM19+'O5 Details by Class &amp; Accounts'!BH19+'O5 Details by Class &amp; Accounts'!CC19</f>
        <v>0</v>
      </c>
      <c r="O19" s="666">
        <f>'O5 Details by Class &amp; Accounts'!S19+'O5 Details by Class &amp; Accounts'!AN19+'O5 Details by Class &amp; Accounts'!BI19+'O5 Details by Class &amp; Accounts'!CD19</f>
        <v>0</v>
      </c>
      <c r="P19" s="666">
        <f>'O5 Details by Class &amp; Accounts'!T19+'O5 Details by Class &amp; Accounts'!AO19+'O5 Details by Class &amp; Accounts'!BJ19+'O5 Details by Class &amp; Accounts'!CE19</f>
        <v>0</v>
      </c>
      <c r="Q19" s="666">
        <f>'O5 Details by Class &amp; Accounts'!U19+'O5 Details by Class &amp; Accounts'!AP19+'O5 Details by Class &amp; Accounts'!BK19+'O5 Details by Class &amp; Accounts'!CF19</f>
        <v>0</v>
      </c>
      <c r="R19" s="666">
        <f>'O5 Details by Class &amp; Accounts'!V19+'O5 Details by Class &amp; Accounts'!AQ19+'O5 Details by Class &amp; Accounts'!BL19+'O5 Details by Class &amp; Accounts'!CG19</f>
        <v>0</v>
      </c>
      <c r="S19" s="666">
        <f>'O5 Details by Class &amp; Accounts'!W19+'O5 Details by Class &amp; Accounts'!AR19+'O5 Details by Class &amp; Accounts'!BM19+'O5 Details by Class &amp; Accounts'!CH19</f>
        <v>0</v>
      </c>
      <c r="T19" s="666">
        <f>'O5 Details by Class &amp; Accounts'!X19+'O5 Details by Class &amp; Accounts'!AS19+'O5 Details by Class &amp; Accounts'!BN19+'O5 Details by Class &amp; Accounts'!CI19</f>
        <v>0</v>
      </c>
      <c r="U19" s="666">
        <f>'O5 Details by Class &amp; Accounts'!Y19+'O5 Details by Class &amp; Accounts'!AT19+'O5 Details by Class &amp; Accounts'!BO19+'O5 Details by Class &amp; Accounts'!CJ19</f>
        <v>0</v>
      </c>
      <c r="V19" s="666">
        <f>'O5 Details by Class &amp; Accounts'!Z19+'O5 Details by Class &amp; Accounts'!AU19+'O5 Details by Class &amp; Accounts'!BP19+'O5 Details by Class &amp; Accounts'!CK19</f>
        <v>0</v>
      </c>
      <c r="W19" s="666">
        <f>'O5 Details by Class &amp; Accounts'!AA19+'O5 Details by Class &amp; Accounts'!AV19+'O5 Details by Class &amp; Accounts'!BQ19+'O5 Details by Class &amp; Accounts'!CL19</f>
        <v>0</v>
      </c>
      <c r="X19" s="1112">
        <f>'O5 Details by Class &amp; Accounts'!AB19+'O5 Details by Class &amp; Accounts'!AW19+'O5 Details by Class &amp; Accounts'!BR19+'O5 Details by Class &amp; Accounts'!CM19</f>
        <v>0</v>
      </c>
      <c r="Y19" s="2091" t="str">
        <f>A19</f>
        <v>1565</v>
      </c>
      <c r="Z19" s="2086" t="s">
        <v>501</v>
      </c>
    </row>
    <row r="20" spans="1:26" ht="12.95" customHeight="1">
      <c r="A20" s="1939" t="s">
        <v>67</v>
      </c>
      <c r="B20" s="1083" t="s">
        <v>234</v>
      </c>
      <c r="C20" s="1098" t="str">
        <f>IF(ISBLANK('E4 TB Allocation Details'!D20), "",('E4 TB Allocation Details'!D20))</f>
        <v>gp</v>
      </c>
      <c r="D20" s="1099">
        <f>SUM(E20:X20)</f>
        <v>0</v>
      </c>
      <c r="E20" s="666">
        <f>'O5 Details by Class &amp; Accounts'!I20+'O5 Details by Class &amp; Accounts'!AD20+'O5 Details by Class &amp; Accounts'!AY20+'O5 Details by Class &amp; Accounts'!BT20</f>
        <v>0</v>
      </c>
      <c r="F20" s="666">
        <f>'O5 Details by Class &amp; Accounts'!J20+'O5 Details by Class &amp; Accounts'!AE20+'O5 Details by Class &amp; Accounts'!AZ20+'O5 Details by Class &amp; Accounts'!BU20</f>
        <v>0</v>
      </c>
      <c r="G20" s="666">
        <f>'O5 Details by Class &amp; Accounts'!K20+'O5 Details by Class &amp; Accounts'!AF20+'O5 Details by Class &amp; Accounts'!BA20+'O5 Details by Class &amp; Accounts'!BV20</f>
        <v>0</v>
      </c>
      <c r="H20" s="666">
        <f>'O5 Details by Class &amp; Accounts'!L20+'O5 Details by Class &amp; Accounts'!AG20+'O5 Details by Class &amp; Accounts'!BB20+'O5 Details by Class &amp; Accounts'!BW20</f>
        <v>0</v>
      </c>
      <c r="I20" s="666">
        <f>'O5 Details by Class &amp; Accounts'!M20+'O5 Details by Class &amp; Accounts'!AH20+'O5 Details by Class &amp; Accounts'!BC20+'O5 Details by Class &amp; Accounts'!BX20</f>
        <v>0</v>
      </c>
      <c r="J20" s="666">
        <f>'O5 Details by Class &amp; Accounts'!N20+'O5 Details by Class &amp; Accounts'!AI20+'O5 Details by Class &amp; Accounts'!BD20+'O5 Details by Class &amp; Accounts'!BY20</f>
        <v>0</v>
      </c>
      <c r="K20" s="666">
        <f>'O5 Details by Class &amp; Accounts'!O20+'O5 Details by Class &amp; Accounts'!AJ20+'O5 Details by Class &amp; Accounts'!BE20+'O5 Details by Class &amp; Accounts'!BZ20</f>
        <v>0</v>
      </c>
      <c r="L20" s="666">
        <f>'O5 Details by Class &amp; Accounts'!P20+'O5 Details by Class &amp; Accounts'!AK20+'O5 Details by Class &amp; Accounts'!BF20+'O5 Details by Class &amp; Accounts'!CA20</f>
        <v>0</v>
      </c>
      <c r="M20" s="666">
        <f>'O5 Details by Class &amp; Accounts'!Q20+'O5 Details by Class &amp; Accounts'!AL20+'O5 Details by Class &amp; Accounts'!BG20+'O5 Details by Class &amp; Accounts'!CB20</f>
        <v>0</v>
      </c>
      <c r="N20" s="666">
        <f>'O5 Details by Class &amp; Accounts'!R20+'O5 Details by Class &amp; Accounts'!AM20+'O5 Details by Class &amp; Accounts'!BH20+'O5 Details by Class &amp; Accounts'!CC20</f>
        <v>0</v>
      </c>
      <c r="O20" s="666">
        <f>'O5 Details by Class &amp; Accounts'!S20+'O5 Details by Class &amp; Accounts'!AN20+'O5 Details by Class &amp; Accounts'!BI20+'O5 Details by Class &amp; Accounts'!CD20</f>
        <v>0</v>
      </c>
      <c r="P20" s="666">
        <f>'O5 Details by Class &amp; Accounts'!T20+'O5 Details by Class &amp; Accounts'!AO20+'O5 Details by Class &amp; Accounts'!BJ20+'O5 Details by Class &amp; Accounts'!CE20</f>
        <v>0</v>
      </c>
      <c r="Q20" s="666">
        <f>'O5 Details by Class &amp; Accounts'!U20+'O5 Details by Class &amp; Accounts'!AP20+'O5 Details by Class &amp; Accounts'!BK20+'O5 Details by Class &amp; Accounts'!CF20</f>
        <v>0</v>
      </c>
      <c r="R20" s="666">
        <f>'O5 Details by Class &amp; Accounts'!V20+'O5 Details by Class &amp; Accounts'!AQ20+'O5 Details by Class &amp; Accounts'!BL20+'O5 Details by Class &amp; Accounts'!CG20</f>
        <v>0</v>
      </c>
      <c r="S20" s="666">
        <f>'O5 Details by Class &amp; Accounts'!W20+'O5 Details by Class &amp; Accounts'!AR20+'O5 Details by Class &amp; Accounts'!BM20+'O5 Details by Class &amp; Accounts'!CH20</f>
        <v>0</v>
      </c>
      <c r="T20" s="666">
        <f>'O5 Details by Class &amp; Accounts'!X20+'O5 Details by Class &amp; Accounts'!AS20+'O5 Details by Class &amp; Accounts'!BN20+'O5 Details by Class &amp; Accounts'!CI20</f>
        <v>0</v>
      </c>
      <c r="U20" s="666">
        <f>'O5 Details by Class &amp; Accounts'!Y20+'O5 Details by Class &amp; Accounts'!AT20+'O5 Details by Class &amp; Accounts'!BO20+'O5 Details by Class &amp; Accounts'!CJ20</f>
        <v>0</v>
      </c>
      <c r="V20" s="666">
        <f>'O5 Details by Class &amp; Accounts'!Z20+'O5 Details by Class &amp; Accounts'!AU20+'O5 Details by Class &amp; Accounts'!BP20+'O5 Details by Class &amp; Accounts'!CK20</f>
        <v>0</v>
      </c>
      <c r="W20" s="666">
        <f>'O5 Details by Class &amp; Accounts'!AA20+'O5 Details by Class &amp; Accounts'!AV20+'O5 Details by Class &amp; Accounts'!BQ20+'O5 Details by Class &amp; Accounts'!CL20</f>
        <v>0</v>
      </c>
      <c r="X20" s="1112">
        <f>'O5 Details by Class &amp; Accounts'!AB20+'O5 Details by Class &amp; Accounts'!AW20+'O5 Details by Class &amp; Accounts'!BR20+'O5 Details by Class &amp; Accounts'!CM20</f>
        <v>0</v>
      </c>
      <c r="Y20" s="2091" t="str">
        <f t="shared" ref="Y20:Y83" si="0">A20</f>
        <v>1608</v>
      </c>
      <c r="Z20" s="2086" t="s">
        <v>1471</v>
      </c>
    </row>
    <row r="21" spans="1:26" ht="12.95" customHeight="1">
      <c r="A21" s="1940" t="s">
        <v>212</v>
      </c>
      <c r="B21" s="1082" t="s">
        <v>236</v>
      </c>
      <c r="C21" s="1098" t="str">
        <f>IF(ISBLANK('E4 TB Allocation Details'!D21), "",('E4 TB Allocation Details'!D21))</f>
        <v>dp</v>
      </c>
      <c r="D21" s="1099">
        <f t="shared" ref="D21:D47" si="1">SUM(E21:X21)</f>
        <v>0</v>
      </c>
      <c r="E21" s="666">
        <f>'O5 Details by Class &amp; Accounts'!I21+'O5 Details by Class &amp; Accounts'!AD21+'O5 Details by Class &amp; Accounts'!AY21+'O5 Details by Class &amp; Accounts'!BT21</f>
        <v>0</v>
      </c>
      <c r="F21" s="666">
        <f>'O5 Details by Class &amp; Accounts'!J21+'O5 Details by Class &amp; Accounts'!AE21+'O5 Details by Class &amp; Accounts'!AZ21+'O5 Details by Class &amp; Accounts'!BU21</f>
        <v>0</v>
      </c>
      <c r="G21" s="666">
        <f>'O5 Details by Class &amp; Accounts'!K21+'O5 Details by Class &amp; Accounts'!AF21+'O5 Details by Class &amp; Accounts'!BA21+'O5 Details by Class &amp; Accounts'!BV21</f>
        <v>0</v>
      </c>
      <c r="H21" s="666">
        <f>'O5 Details by Class &amp; Accounts'!L21+'O5 Details by Class &amp; Accounts'!AG21+'O5 Details by Class &amp; Accounts'!BB21+'O5 Details by Class &amp; Accounts'!BW21</f>
        <v>0</v>
      </c>
      <c r="I21" s="666">
        <f>'O5 Details by Class &amp; Accounts'!M21+'O5 Details by Class &amp; Accounts'!AH21+'O5 Details by Class &amp; Accounts'!BC21+'O5 Details by Class &amp; Accounts'!BX21</f>
        <v>0</v>
      </c>
      <c r="J21" s="666">
        <f>'O5 Details by Class &amp; Accounts'!N21+'O5 Details by Class &amp; Accounts'!AI21+'O5 Details by Class &amp; Accounts'!BD21+'O5 Details by Class &amp; Accounts'!BY21</f>
        <v>0</v>
      </c>
      <c r="K21" s="666">
        <f>'O5 Details by Class &amp; Accounts'!O21+'O5 Details by Class &amp; Accounts'!AJ21+'O5 Details by Class &amp; Accounts'!BE21+'O5 Details by Class &amp; Accounts'!BZ21</f>
        <v>0</v>
      </c>
      <c r="L21" s="666">
        <f>'O5 Details by Class &amp; Accounts'!P21+'O5 Details by Class &amp; Accounts'!AK21+'O5 Details by Class &amp; Accounts'!BF21+'O5 Details by Class &amp; Accounts'!CA21</f>
        <v>0</v>
      </c>
      <c r="M21" s="666">
        <f>'O5 Details by Class &amp; Accounts'!Q21+'O5 Details by Class &amp; Accounts'!AL21+'O5 Details by Class &amp; Accounts'!BG21+'O5 Details by Class &amp; Accounts'!CB21</f>
        <v>0</v>
      </c>
      <c r="N21" s="666">
        <f>'O5 Details by Class &amp; Accounts'!R21+'O5 Details by Class &amp; Accounts'!AM21+'O5 Details by Class &amp; Accounts'!BH21+'O5 Details by Class &amp; Accounts'!CC21</f>
        <v>0</v>
      </c>
      <c r="O21" s="666">
        <f>'O5 Details by Class &amp; Accounts'!S21+'O5 Details by Class &amp; Accounts'!AN21+'O5 Details by Class &amp; Accounts'!BI21+'O5 Details by Class &amp; Accounts'!CD21</f>
        <v>0</v>
      </c>
      <c r="P21" s="666">
        <f>'O5 Details by Class &amp; Accounts'!T21+'O5 Details by Class &amp; Accounts'!AO21+'O5 Details by Class &amp; Accounts'!BJ21+'O5 Details by Class &amp; Accounts'!CE21</f>
        <v>0</v>
      </c>
      <c r="Q21" s="666">
        <f>'O5 Details by Class &amp; Accounts'!U21+'O5 Details by Class &amp; Accounts'!AP21+'O5 Details by Class &amp; Accounts'!BK21+'O5 Details by Class &amp; Accounts'!CF21</f>
        <v>0</v>
      </c>
      <c r="R21" s="666">
        <f>'O5 Details by Class &amp; Accounts'!V21+'O5 Details by Class &amp; Accounts'!AQ21+'O5 Details by Class &amp; Accounts'!BL21+'O5 Details by Class &amp; Accounts'!CG21</f>
        <v>0</v>
      </c>
      <c r="S21" s="666">
        <f>'O5 Details by Class &amp; Accounts'!W21+'O5 Details by Class &amp; Accounts'!AR21+'O5 Details by Class &amp; Accounts'!BM21+'O5 Details by Class &amp; Accounts'!CH21</f>
        <v>0</v>
      </c>
      <c r="T21" s="666">
        <f>'O5 Details by Class &amp; Accounts'!X21+'O5 Details by Class &amp; Accounts'!AS21+'O5 Details by Class &amp; Accounts'!BN21+'O5 Details by Class &amp; Accounts'!CI21</f>
        <v>0</v>
      </c>
      <c r="U21" s="666">
        <f>'O5 Details by Class &amp; Accounts'!Y21+'O5 Details by Class &amp; Accounts'!AT21+'O5 Details by Class &amp; Accounts'!BO21+'O5 Details by Class &amp; Accounts'!CJ21</f>
        <v>0</v>
      </c>
      <c r="V21" s="666">
        <f>'O5 Details by Class &amp; Accounts'!Z21+'O5 Details by Class &amp; Accounts'!AU21+'O5 Details by Class &amp; Accounts'!BP21+'O5 Details by Class &amp; Accounts'!CK21</f>
        <v>0</v>
      </c>
      <c r="W21" s="666">
        <f>'O5 Details by Class &amp; Accounts'!AA21+'O5 Details by Class &amp; Accounts'!AV21+'O5 Details by Class &amp; Accounts'!BQ21+'O5 Details by Class &amp; Accounts'!CL21</f>
        <v>0</v>
      </c>
      <c r="X21" s="1112">
        <f>'O5 Details by Class &amp; Accounts'!AB21+'O5 Details by Class &amp; Accounts'!AW21+'O5 Details by Class &amp; Accounts'!BR21+'O5 Details by Class &amp; Accounts'!CM21</f>
        <v>0</v>
      </c>
      <c r="Y21" s="2091" t="str">
        <f t="shared" si="0"/>
        <v>1805</v>
      </c>
      <c r="Z21" s="2086" t="e">
        <v>#N/A</v>
      </c>
    </row>
    <row r="22" spans="1:26" ht="12.95" customHeight="1">
      <c r="A22" s="1940" t="s">
        <v>1257</v>
      </c>
      <c r="B22" s="1082" t="s">
        <v>1006</v>
      </c>
      <c r="C22" s="1098" t="str">
        <f>IF(ISBLANK('E4 TB Allocation Details'!D22), "",('E4 TB Allocation Details'!D22))</f>
        <v>dp</v>
      </c>
      <c r="D22" s="1099">
        <f t="shared" si="1"/>
        <v>0</v>
      </c>
      <c r="E22" s="666">
        <f>'O5 Details by Class &amp; Accounts'!I22+'O5 Details by Class &amp; Accounts'!AD22+'O5 Details by Class &amp; Accounts'!AY22+'O5 Details by Class &amp; Accounts'!BT22</f>
        <v>0</v>
      </c>
      <c r="F22" s="666">
        <f>'O5 Details by Class &amp; Accounts'!J22+'O5 Details by Class &amp; Accounts'!AE22+'O5 Details by Class &amp; Accounts'!AZ22+'O5 Details by Class &amp; Accounts'!BU22</f>
        <v>0</v>
      </c>
      <c r="G22" s="666">
        <f>'O5 Details by Class &amp; Accounts'!K22+'O5 Details by Class &amp; Accounts'!AF22+'O5 Details by Class &amp; Accounts'!BA22+'O5 Details by Class &amp; Accounts'!BV22</f>
        <v>0</v>
      </c>
      <c r="H22" s="666">
        <f>'O5 Details by Class &amp; Accounts'!L22+'O5 Details by Class &amp; Accounts'!AG22+'O5 Details by Class &amp; Accounts'!BB22+'O5 Details by Class &amp; Accounts'!BW22</f>
        <v>0</v>
      </c>
      <c r="I22" s="666">
        <f>'O5 Details by Class &amp; Accounts'!M22+'O5 Details by Class &amp; Accounts'!AH22+'O5 Details by Class &amp; Accounts'!BC22+'O5 Details by Class &amp; Accounts'!BX22</f>
        <v>0</v>
      </c>
      <c r="J22" s="666">
        <f>'O5 Details by Class &amp; Accounts'!N22+'O5 Details by Class &amp; Accounts'!AI22+'O5 Details by Class &amp; Accounts'!BD22+'O5 Details by Class &amp; Accounts'!BY22</f>
        <v>0</v>
      </c>
      <c r="K22" s="666">
        <f>'O5 Details by Class &amp; Accounts'!O22+'O5 Details by Class &amp; Accounts'!AJ22+'O5 Details by Class &amp; Accounts'!BE22+'O5 Details by Class &amp; Accounts'!BZ22</f>
        <v>0</v>
      </c>
      <c r="L22" s="666">
        <f>'O5 Details by Class &amp; Accounts'!P22+'O5 Details by Class &amp; Accounts'!AK22+'O5 Details by Class &amp; Accounts'!BF22+'O5 Details by Class &amp; Accounts'!CA22</f>
        <v>0</v>
      </c>
      <c r="M22" s="666">
        <f>'O5 Details by Class &amp; Accounts'!Q22+'O5 Details by Class &amp; Accounts'!AL22+'O5 Details by Class &amp; Accounts'!BG22+'O5 Details by Class &amp; Accounts'!CB22</f>
        <v>0</v>
      </c>
      <c r="N22" s="666">
        <f>'O5 Details by Class &amp; Accounts'!R22+'O5 Details by Class &amp; Accounts'!AM22+'O5 Details by Class &amp; Accounts'!BH22+'O5 Details by Class &amp; Accounts'!CC22</f>
        <v>0</v>
      </c>
      <c r="O22" s="666">
        <f>'O5 Details by Class &amp; Accounts'!S22+'O5 Details by Class &amp; Accounts'!AN22+'O5 Details by Class &amp; Accounts'!BI22+'O5 Details by Class &amp; Accounts'!CD22</f>
        <v>0</v>
      </c>
      <c r="P22" s="666">
        <f>'O5 Details by Class &amp; Accounts'!T22+'O5 Details by Class &amp; Accounts'!AO22+'O5 Details by Class &amp; Accounts'!BJ22+'O5 Details by Class &amp; Accounts'!CE22</f>
        <v>0</v>
      </c>
      <c r="Q22" s="666">
        <f>'O5 Details by Class &amp; Accounts'!U22+'O5 Details by Class &amp; Accounts'!AP22+'O5 Details by Class &amp; Accounts'!BK22+'O5 Details by Class &amp; Accounts'!CF22</f>
        <v>0</v>
      </c>
      <c r="R22" s="666">
        <f>'O5 Details by Class &amp; Accounts'!V22+'O5 Details by Class &amp; Accounts'!AQ22+'O5 Details by Class &amp; Accounts'!BL22+'O5 Details by Class &amp; Accounts'!CG22</f>
        <v>0</v>
      </c>
      <c r="S22" s="666">
        <f>'O5 Details by Class &amp; Accounts'!W22+'O5 Details by Class &amp; Accounts'!AR22+'O5 Details by Class &amp; Accounts'!BM22+'O5 Details by Class &amp; Accounts'!CH22</f>
        <v>0</v>
      </c>
      <c r="T22" s="666">
        <f>'O5 Details by Class &amp; Accounts'!X22+'O5 Details by Class &amp; Accounts'!AS22+'O5 Details by Class &amp; Accounts'!BN22+'O5 Details by Class &amp; Accounts'!CI22</f>
        <v>0</v>
      </c>
      <c r="U22" s="666">
        <f>'O5 Details by Class &amp; Accounts'!Y22+'O5 Details by Class &amp; Accounts'!AT22+'O5 Details by Class &amp; Accounts'!BO22+'O5 Details by Class &amp; Accounts'!CJ22</f>
        <v>0</v>
      </c>
      <c r="V22" s="666">
        <f>'O5 Details by Class &amp; Accounts'!Z22+'O5 Details by Class &amp; Accounts'!AU22+'O5 Details by Class &amp; Accounts'!BP22+'O5 Details by Class &amp; Accounts'!CK22</f>
        <v>0</v>
      </c>
      <c r="W22" s="666">
        <f>'O5 Details by Class &amp; Accounts'!AA22+'O5 Details by Class &amp; Accounts'!AV22+'O5 Details by Class &amp; Accounts'!BQ22+'O5 Details by Class &amp; Accounts'!CL22</f>
        <v>0</v>
      </c>
      <c r="X22" s="1112">
        <f>'O5 Details by Class &amp; Accounts'!AB22+'O5 Details by Class &amp; Accounts'!AW22+'O5 Details by Class &amp; Accounts'!BR22+'O5 Details by Class &amp; Accounts'!CM22</f>
        <v>0</v>
      </c>
      <c r="Y22" s="2091" t="str">
        <f t="shared" si="0"/>
        <v>1805-1</v>
      </c>
      <c r="Z22" s="2086" t="s">
        <v>1137</v>
      </c>
    </row>
    <row r="23" spans="1:26" ht="12.95" customHeight="1">
      <c r="A23" s="1940" t="s">
        <v>1258</v>
      </c>
      <c r="B23" s="1082" t="s">
        <v>1008</v>
      </c>
      <c r="C23" s="1098" t="str">
        <f>IF(ISBLANK('E4 TB Allocation Details'!D23), "",('E4 TB Allocation Details'!D23))</f>
        <v>dp</v>
      </c>
      <c r="D23" s="1099">
        <f t="shared" si="1"/>
        <v>134000</v>
      </c>
      <c r="E23" s="666">
        <f>'O5 Details by Class &amp; Accounts'!I23+'O5 Details by Class &amp; Accounts'!AD23+'O5 Details by Class &amp; Accounts'!AY23+'O5 Details by Class &amp; Accounts'!BT23</f>
        <v>45994.128191287193</v>
      </c>
      <c r="F23" s="666">
        <f>'O5 Details by Class &amp; Accounts'!J23+'O5 Details by Class &amp; Accounts'!AE23+'O5 Details by Class &amp; Accounts'!AZ23+'O5 Details by Class &amp; Accounts'!BU23</f>
        <v>24392.300192816088</v>
      </c>
      <c r="G23" s="666">
        <f>'O5 Details by Class &amp; Accounts'!K23+'O5 Details by Class &amp; Accounts'!AF23+'O5 Details by Class &amp; Accounts'!BA23+'O5 Details by Class &amp; Accounts'!BV23</f>
        <v>62872.327949204824</v>
      </c>
      <c r="H23" s="666">
        <f>'O5 Details by Class &amp; Accounts'!L23+'O5 Details by Class &amp; Accounts'!AG23+'O5 Details by Class &amp; Accounts'!BB23+'O5 Details by Class &amp; Accounts'!BW23</f>
        <v>0</v>
      </c>
      <c r="I23" s="666">
        <f>'O5 Details by Class &amp; Accounts'!M23+'O5 Details by Class &amp; Accounts'!AH23+'O5 Details by Class &amp; Accounts'!BC23+'O5 Details by Class &amp; Accounts'!BX23</f>
        <v>0</v>
      </c>
      <c r="J23" s="666">
        <f>'O5 Details by Class &amp; Accounts'!N23+'O5 Details by Class &amp; Accounts'!AI23+'O5 Details by Class &amp; Accounts'!BD23+'O5 Details by Class &amp; Accounts'!BY23</f>
        <v>0</v>
      </c>
      <c r="K23" s="666">
        <f>'O5 Details by Class &amp; Accounts'!O23+'O5 Details by Class &amp; Accounts'!AJ23+'O5 Details by Class &amp; Accounts'!BE23+'O5 Details by Class &amp; Accounts'!BZ23</f>
        <v>426.00974956452319</v>
      </c>
      <c r="L23" s="666">
        <f>'O5 Details by Class &amp; Accounts'!P23+'O5 Details by Class &amp; Accounts'!AK23+'O5 Details by Class &amp; Accounts'!BF23+'O5 Details by Class &amp; Accounts'!CA23</f>
        <v>54.139562503214343</v>
      </c>
      <c r="M23" s="666">
        <f>'O5 Details by Class &amp; Accounts'!Q23+'O5 Details by Class &amp; Accounts'!AL23+'O5 Details by Class &amp; Accounts'!BG23+'O5 Details by Class &amp; Accounts'!CB23</f>
        <v>261.09435462415081</v>
      </c>
      <c r="N23" s="666">
        <f>'O5 Details by Class &amp; Accounts'!R23+'O5 Details by Class &amp; Accounts'!AM23+'O5 Details by Class &amp; Accounts'!BH23+'O5 Details by Class &amp; Accounts'!CC23</f>
        <v>0</v>
      </c>
      <c r="O23" s="666">
        <f>'O5 Details by Class &amp; Accounts'!S23+'O5 Details by Class &amp; Accounts'!AN23+'O5 Details by Class &amp; Accounts'!BI23+'O5 Details by Class &amp; Accounts'!CD23</f>
        <v>0</v>
      </c>
      <c r="P23" s="666">
        <f>'O5 Details by Class &amp; Accounts'!T23+'O5 Details by Class &amp; Accounts'!AO23+'O5 Details by Class &amp; Accounts'!BJ23+'O5 Details by Class &amp; Accounts'!CE23</f>
        <v>0</v>
      </c>
      <c r="Q23" s="666">
        <f>'O5 Details by Class &amp; Accounts'!U23+'O5 Details by Class &amp; Accounts'!AP23+'O5 Details by Class &amp; Accounts'!BK23+'O5 Details by Class &amp; Accounts'!CF23</f>
        <v>0</v>
      </c>
      <c r="R23" s="666">
        <f>'O5 Details by Class &amp; Accounts'!V23+'O5 Details by Class &amp; Accounts'!AQ23+'O5 Details by Class &amp; Accounts'!BL23+'O5 Details by Class &amp; Accounts'!CG23</f>
        <v>0</v>
      </c>
      <c r="S23" s="666">
        <f>'O5 Details by Class &amp; Accounts'!W23+'O5 Details by Class &amp; Accounts'!AR23+'O5 Details by Class &amp; Accounts'!BM23+'O5 Details by Class &amp; Accounts'!CH23</f>
        <v>0</v>
      </c>
      <c r="T23" s="666">
        <f>'O5 Details by Class &amp; Accounts'!X23+'O5 Details by Class &amp; Accounts'!AS23+'O5 Details by Class &amp; Accounts'!BN23+'O5 Details by Class &amp; Accounts'!CI23</f>
        <v>0</v>
      </c>
      <c r="U23" s="666">
        <f>'O5 Details by Class &amp; Accounts'!Y23+'O5 Details by Class &amp; Accounts'!AT23+'O5 Details by Class &amp; Accounts'!BO23+'O5 Details by Class &amp; Accounts'!CJ23</f>
        <v>0</v>
      </c>
      <c r="V23" s="666">
        <f>'O5 Details by Class &amp; Accounts'!Z23+'O5 Details by Class &amp; Accounts'!AU23+'O5 Details by Class &amp; Accounts'!BP23+'O5 Details by Class &amp; Accounts'!CK23</f>
        <v>0</v>
      </c>
      <c r="W23" s="666">
        <f>'O5 Details by Class &amp; Accounts'!AA23+'O5 Details by Class &amp; Accounts'!AV23+'O5 Details by Class &amp; Accounts'!BQ23+'O5 Details by Class &amp; Accounts'!CL23</f>
        <v>0</v>
      </c>
      <c r="X23" s="1112">
        <f>'O5 Details by Class &amp; Accounts'!AB23+'O5 Details by Class &amp; Accounts'!AW23+'O5 Details by Class &amp; Accounts'!BR23+'O5 Details by Class &amp; Accounts'!CM23</f>
        <v>0</v>
      </c>
      <c r="Y23" s="2091" t="str">
        <f t="shared" si="0"/>
        <v>1805-2</v>
      </c>
      <c r="Z23" s="2086" t="s">
        <v>1138</v>
      </c>
    </row>
    <row r="24" spans="1:26" ht="12.95" customHeight="1">
      <c r="A24" s="1940" t="s">
        <v>213</v>
      </c>
      <c r="B24" s="1082" t="s">
        <v>237</v>
      </c>
      <c r="C24" s="1098" t="str">
        <f>IF(ISBLANK('E4 TB Allocation Details'!D24), "",('E4 TB Allocation Details'!D24))</f>
        <v>dp</v>
      </c>
      <c r="D24" s="1099">
        <f t="shared" si="1"/>
        <v>0</v>
      </c>
      <c r="E24" s="666">
        <f>'O5 Details by Class &amp; Accounts'!I24+'O5 Details by Class &amp; Accounts'!AD24+'O5 Details by Class &amp; Accounts'!AY24+'O5 Details by Class &amp; Accounts'!BT24</f>
        <v>0</v>
      </c>
      <c r="F24" s="666">
        <f>'O5 Details by Class &amp; Accounts'!J24+'O5 Details by Class &amp; Accounts'!AE24+'O5 Details by Class &amp; Accounts'!AZ24+'O5 Details by Class &amp; Accounts'!BU24</f>
        <v>0</v>
      </c>
      <c r="G24" s="666">
        <f>'O5 Details by Class &amp; Accounts'!K24+'O5 Details by Class &amp; Accounts'!AF24+'O5 Details by Class &amp; Accounts'!BA24+'O5 Details by Class &amp; Accounts'!BV24</f>
        <v>0</v>
      </c>
      <c r="H24" s="666">
        <f>'O5 Details by Class &amp; Accounts'!L24+'O5 Details by Class &amp; Accounts'!AG24+'O5 Details by Class &amp; Accounts'!BB24+'O5 Details by Class &amp; Accounts'!BW24</f>
        <v>0</v>
      </c>
      <c r="I24" s="666">
        <f>'O5 Details by Class &amp; Accounts'!M24+'O5 Details by Class &amp; Accounts'!AH24+'O5 Details by Class &amp; Accounts'!BC24+'O5 Details by Class &amp; Accounts'!BX24</f>
        <v>0</v>
      </c>
      <c r="J24" s="666">
        <f>'O5 Details by Class &amp; Accounts'!N24+'O5 Details by Class &amp; Accounts'!AI24+'O5 Details by Class &amp; Accounts'!BD24+'O5 Details by Class &amp; Accounts'!BY24</f>
        <v>0</v>
      </c>
      <c r="K24" s="666">
        <f>'O5 Details by Class &amp; Accounts'!O24+'O5 Details by Class &amp; Accounts'!AJ24+'O5 Details by Class &amp; Accounts'!BE24+'O5 Details by Class &amp; Accounts'!BZ24</f>
        <v>0</v>
      </c>
      <c r="L24" s="666">
        <f>'O5 Details by Class &amp; Accounts'!P24+'O5 Details by Class &amp; Accounts'!AK24+'O5 Details by Class &amp; Accounts'!BF24+'O5 Details by Class &amp; Accounts'!CA24</f>
        <v>0</v>
      </c>
      <c r="M24" s="666">
        <f>'O5 Details by Class &amp; Accounts'!Q24+'O5 Details by Class &amp; Accounts'!AL24+'O5 Details by Class &amp; Accounts'!BG24+'O5 Details by Class &amp; Accounts'!CB24</f>
        <v>0</v>
      </c>
      <c r="N24" s="666">
        <f>'O5 Details by Class &amp; Accounts'!R24+'O5 Details by Class &amp; Accounts'!AM24+'O5 Details by Class &amp; Accounts'!BH24+'O5 Details by Class &amp; Accounts'!CC24</f>
        <v>0</v>
      </c>
      <c r="O24" s="666">
        <f>'O5 Details by Class &amp; Accounts'!S24+'O5 Details by Class &amp; Accounts'!AN24+'O5 Details by Class &amp; Accounts'!BI24+'O5 Details by Class &amp; Accounts'!CD24</f>
        <v>0</v>
      </c>
      <c r="P24" s="666">
        <f>'O5 Details by Class &amp; Accounts'!T24+'O5 Details by Class &amp; Accounts'!AO24+'O5 Details by Class &amp; Accounts'!BJ24+'O5 Details by Class &amp; Accounts'!CE24</f>
        <v>0</v>
      </c>
      <c r="Q24" s="666">
        <f>'O5 Details by Class &amp; Accounts'!U24+'O5 Details by Class &amp; Accounts'!AP24+'O5 Details by Class &amp; Accounts'!BK24+'O5 Details by Class &amp; Accounts'!CF24</f>
        <v>0</v>
      </c>
      <c r="R24" s="666">
        <f>'O5 Details by Class &amp; Accounts'!V24+'O5 Details by Class &amp; Accounts'!AQ24+'O5 Details by Class &amp; Accounts'!BL24+'O5 Details by Class &amp; Accounts'!CG24</f>
        <v>0</v>
      </c>
      <c r="S24" s="666">
        <f>'O5 Details by Class &amp; Accounts'!W24+'O5 Details by Class &amp; Accounts'!AR24+'O5 Details by Class &amp; Accounts'!BM24+'O5 Details by Class &amp; Accounts'!CH24</f>
        <v>0</v>
      </c>
      <c r="T24" s="666">
        <f>'O5 Details by Class &amp; Accounts'!X24+'O5 Details by Class &amp; Accounts'!AS24+'O5 Details by Class &amp; Accounts'!BN24+'O5 Details by Class &amp; Accounts'!CI24</f>
        <v>0</v>
      </c>
      <c r="U24" s="666">
        <f>'O5 Details by Class &amp; Accounts'!Y24+'O5 Details by Class &amp; Accounts'!AT24+'O5 Details by Class &amp; Accounts'!BO24+'O5 Details by Class &amp; Accounts'!CJ24</f>
        <v>0</v>
      </c>
      <c r="V24" s="666">
        <f>'O5 Details by Class &amp; Accounts'!Z24+'O5 Details by Class &amp; Accounts'!AU24+'O5 Details by Class &amp; Accounts'!BP24+'O5 Details by Class &amp; Accounts'!CK24</f>
        <v>0</v>
      </c>
      <c r="W24" s="666">
        <f>'O5 Details by Class &amp; Accounts'!AA24+'O5 Details by Class &amp; Accounts'!AV24+'O5 Details by Class &amp; Accounts'!BQ24+'O5 Details by Class &amp; Accounts'!CL24</f>
        <v>0</v>
      </c>
      <c r="X24" s="1112">
        <f>'O5 Details by Class &amp; Accounts'!AB24+'O5 Details by Class &amp; Accounts'!AW24+'O5 Details by Class &amp; Accounts'!BR24+'O5 Details by Class &amp; Accounts'!CM24</f>
        <v>0</v>
      </c>
      <c r="Y24" s="2091" t="str">
        <f t="shared" si="0"/>
        <v>1806</v>
      </c>
      <c r="Z24" s="2086" t="e">
        <v>#N/A</v>
      </c>
    </row>
    <row r="25" spans="1:26" ht="12.95" customHeight="1">
      <c r="A25" s="1940" t="s">
        <v>1259</v>
      </c>
      <c r="B25" s="1082" t="s">
        <v>1007</v>
      </c>
      <c r="C25" s="1098" t="str">
        <f>IF(ISBLANK('E4 TB Allocation Details'!D25), "",('E4 TB Allocation Details'!D25))</f>
        <v>dp</v>
      </c>
      <c r="D25" s="1099">
        <f t="shared" si="1"/>
        <v>0</v>
      </c>
      <c r="E25" s="666">
        <f>'O5 Details by Class &amp; Accounts'!I25+'O5 Details by Class &amp; Accounts'!AD25+'O5 Details by Class &amp; Accounts'!AY25+'O5 Details by Class &amp; Accounts'!BT25</f>
        <v>0</v>
      </c>
      <c r="F25" s="666">
        <f>'O5 Details by Class &amp; Accounts'!J25+'O5 Details by Class &amp; Accounts'!AE25+'O5 Details by Class &amp; Accounts'!AZ25+'O5 Details by Class &amp; Accounts'!BU25</f>
        <v>0</v>
      </c>
      <c r="G25" s="666">
        <f>'O5 Details by Class &amp; Accounts'!K25+'O5 Details by Class &amp; Accounts'!AF25+'O5 Details by Class &amp; Accounts'!BA25+'O5 Details by Class &amp; Accounts'!BV25</f>
        <v>0</v>
      </c>
      <c r="H25" s="666">
        <f>'O5 Details by Class &amp; Accounts'!L25+'O5 Details by Class &amp; Accounts'!AG25+'O5 Details by Class &amp; Accounts'!BB25+'O5 Details by Class &amp; Accounts'!BW25</f>
        <v>0</v>
      </c>
      <c r="I25" s="666">
        <f>'O5 Details by Class &amp; Accounts'!M25+'O5 Details by Class &amp; Accounts'!AH25+'O5 Details by Class &amp; Accounts'!BC25+'O5 Details by Class &amp; Accounts'!BX25</f>
        <v>0</v>
      </c>
      <c r="J25" s="666">
        <f>'O5 Details by Class &amp; Accounts'!N25+'O5 Details by Class &amp; Accounts'!AI25+'O5 Details by Class &amp; Accounts'!BD25+'O5 Details by Class &amp; Accounts'!BY25</f>
        <v>0</v>
      </c>
      <c r="K25" s="666">
        <f>'O5 Details by Class &amp; Accounts'!O25+'O5 Details by Class &amp; Accounts'!AJ25+'O5 Details by Class &amp; Accounts'!BE25+'O5 Details by Class &amp; Accounts'!BZ25</f>
        <v>0</v>
      </c>
      <c r="L25" s="666">
        <f>'O5 Details by Class &amp; Accounts'!P25+'O5 Details by Class &amp; Accounts'!AK25+'O5 Details by Class &amp; Accounts'!BF25+'O5 Details by Class &amp; Accounts'!CA25</f>
        <v>0</v>
      </c>
      <c r="M25" s="666">
        <f>'O5 Details by Class &amp; Accounts'!Q25+'O5 Details by Class &amp; Accounts'!AL25+'O5 Details by Class &amp; Accounts'!BG25+'O5 Details by Class &amp; Accounts'!CB25</f>
        <v>0</v>
      </c>
      <c r="N25" s="666">
        <f>'O5 Details by Class &amp; Accounts'!R25+'O5 Details by Class &amp; Accounts'!AM25+'O5 Details by Class &amp; Accounts'!BH25+'O5 Details by Class &amp; Accounts'!CC25</f>
        <v>0</v>
      </c>
      <c r="O25" s="666">
        <f>'O5 Details by Class &amp; Accounts'!S25+'O5 Details by Class &amp; Accounts'!AN25+'O5 Details by Class &amp; Accounts'!BI25+'O5 Details by Class &amp; Accounts'!CD25</f>
        <v>0</v>
      </c>
      <c r="P25" s="666">
        <f>'O5 Details by Class &amp; Accounts'!T25+'O5 Details by Class &amp; Accounts'!AO25+'O5 Details by Class &amp; Accounts'!BJ25+'O5 Details by Class &amp; Accounts'!CE25</f>
        <v>0</v>
      </c>
      <c r="Q25" s="666">
        <f>'O5 Details by Class &amp; Accounts'!U25+'O5 Details by Class &amp; Accounts'!AP25+'O5 Details by Class &amp; Accounts'!BK25+'O5 Details by Class &amp; Accounts'!CF25</f>
        <v>0</v>
      </c>
      <c r="R25" s="666">
        <f>'O5 Details by Class &amp; Accounts'!V25+'O5 Details by Class &amp; Accounts'!AQ25+'O5 Details by Class &amp; Accounts'!BL25+'O5 Details by Class &amp; Accounts'!CG25</f>
        <v>0</v>
      </c>
      <c r="S25" s="666">
        <f>'O5 Details by Class &amp; Accounts'!W25+'O5 Details by Class &amp; Accounts'!AR25+'O5 Details by Class &amp; Accounts'!BM25+'O5 Details by Class &amp; Accounts'!CH25</f>
        <v>0</v>
      </c>
      <c r="T25" s="666">
        <f>'O5 Details by Class &amp; Accounts'!X25+'O5 Details by Class &amp; Accounts'!AS25+'O5 Details by Class &amp; Accounts'!BN25+'O5 Details by Class &amp; Accounts'!CI25</f>
        <v>0</v>
      </c>
      <c r="U25" s="666">
        <f>'O5 Details by Class &amp; Accounts'!Y25+'O5 Details by Class &amp; Accounts'!AT25+'O5 Details by Class &amp; Accounts'!BO25+'O5 Details by Class &amp; Accounts'!CJ25</f>
        <v>0</v>
      </c>
      <c r="V25" s="666">
        <f>'O5 Details by Class &amp; Accounts'!Z25+'O5 Details by Class &amp; Accounts'!AU25+'O5 Details by Class &amp; Accounts'!BP25+'O5 Details by Class &amp; Accounts'!CK25</f>
        <v>0</v>
      </c>
      <c r="W25" s="666">
        <f>'O5 Details by Class &amp; Accounts'!AA25+'O5 Details by Class &amp; Accounts'!AV25+'O5 Details by Class &amp; Accounts'!BQ25+'O5 Details by Class &amp; Accounts'!CL25</f>
        <v>0</v>
      </c>
      <c r="X25" s="1112">
        <f>'O5 Details by Class &amp; Accounts'!AB25+'O5 Details by Class &amp; Accounts'!AW25+'O5 Details by Class &amp; Accounts'!BR25+'O5 Details by Class &amp; Accounts'!CM25</f>
        <v>0</v>
      </c>
      <c r="Y25" s="2091" t="str">
        <f t="shared" si="0"/>
        <v>1806-1</v>
      </c>
      <c r="Z25" s="2086" t="s">
        <v>1137</v>
      </c>
    </row>
    <row r="26" spans="1:26" ht="12.95" customHeight="1">
      <c r="A26" s="1940" t="s">
        <v>1260</v>
      </c>
      <c r="B26" s="1082" t="s">
        <v>1009</v>
      </c>
      <c r="C26" s="1098" t="str">
        <f>IF(ISBLANK('E4 TB Allocation Details'!D26), "",('E4 TB Allocation Details'!D26))</f>
        <v>dp</v>
      </c>
      <c r="D26" s="1099">
        <f t="shared" si="1"/>
        <v>49000</v>
      </c>
      <c r="E26" s="666">
        <f>'O5 Details by Class &amp; Accounts'!I26+'O5 Details by Class &amp; Accounts'!AD26+'O5 Details by Class &amp; Accounts'!AY26+'O5 Details by Class &amp; Accounts'!BT26</f>
        <v>16818.748368455763</v>
      </c>
      <c r="F26" s="666">
        <f>'O5 Details by Class &amp; Accounts'!J26+'O5 Details by Class &amp; Accounts'!AE26+'O5 Details by Class &amp; Accounts'!AZ26+'O5 Details by Class &amp; Accounts'!BU26</f>
        <v>8919.5724585670778</v>
      </c>
      <c r="G26" s="666">
        <f>'O5 Details by Class &amp; Accounts'!K26+'O5 Details by Class &amp; Accounts'!AF26+'O5 Details by Class &amp; Accounts'!BA26+'O5 Details by Class &amp; Accounts'!BV26</f>
        <v>22990.62738441072</v>
      </c>
      <c r="H26" s="666">
        <f>'O5 Details by Class &amp; Accounts'!L26+'O5 Details by Class &amp; Accounts'!AG26+'O5 Details by Class &amp; Accounts'!BB26+'O5 Details by Class &amp; Accounts'!BW26</f>
        <v>0</v>
      </c>
      <c r="I26" s="666">
        <f>'O5 Details by Class &amp; Accounts'!M26+'O5 Details by Class &amp; Accounts'!AH26+'O5 Details by Class &amp; Accounts'!BC26+'O5 Details by Class &amp; Accounts'!BX26</f>
        <v>0</v>
      </c>
      <c r="J26" s="666">
        <f>'O5 Details by Class &amp; Accounts'!N26+'O5 Details by Class &amp; Accounts'!AI26+'O5 Details by Class &amp; Accounts'!BD26+'O5 Details by Class &amp; Accounts'!BY26</f>
        <v>0</v>
      </c>
      <c r="K26" s="666">
        <f>'O5 Details by Class &amp; Accounts'!O26+'O5 Details by Class &amp; Accounts'!AJ26+'O5 Details by Class &amp; Accounts'!BE26+'O5 Details by Class &amp; Accounts'!BZ26</f>
        <v>155.779684542251</v>
      </c>
      <c r="L26" s="666">
        <f>'O5 Details by Class &amp; Accounts'!P26+'O5 Details by Class &amp; Accounts'!AK26+'O5 Details by Class &amp; Accounts'!BF26+'O5 Details by Class &amp; Accounts'!CA26</f>
        <v>19.797302706399275</v>
      </c>
      <c r="M26" s="666">
        <f>'O5 Details by Class &amp; Accounts'!Q26+'O5 Details by Class &amp; Accounts'!AL26+'O5 Details by Class &amp; Accounts'!BG26+'O5 Details by Class &amp; Accounts'!CB26</f>
        <v>95.474801317786486</v>
      </c>
      <c r="N26" s="666">
        <f>'O5 Details by Class &amp; Accounts'!R26+'O5 Details by Class &amp; Accounts'!AM26+'O5 Details by Class &amp; Accounts'!BH26+'O5 Details by Class &amp; Accounts'!CC26</f>
        <v>0</v>
      </c>
      <c r="O26" s="666">
        <f>'O5 Details by Class &amp; Accounts'!S26+'O5 Details by Class &amp; Accounts'!AN26+'O5 Details by Class &amp; Accounts'!BI26+'O5 Details by Class &amp; Accounts'!CD26</f>
        <v>0</v>
      </c>
      <c r="P26" s="666">
        <f>'O5 Details by Class &amp; Accounts'!T26+'O5 Details by Class &amp; Accounts'!AO26+'O5 Details by Class &amp; Accounts'!BJ26+'O5 Details by Class &amp; Accounts'!CE26</f>
        <v>0</v>
      </c>
      <c r="Q26" s="666">
        <f>'O5 Details by Class &amp; Accounts'!U26+'O5 Details by Class &amp; Accounts'!AP26+'O5 Details by Class &amp; Accounts'!BK26+'O5 Details by Class &amp; Accounts'!CF26</f>
        <v>0</v>
      </c>
      <c r="R26" s="666">
        <f>'O5 Details by Class &amp; Accounts'!V26+'O5 Details by Class &amp; Accounts'!AQ26+'O5 Details by Class &amp; Accounts'!BL26+'O5 Details by Class &amp; Accounts'!CG26</f>
        <v>0</v>
      </c>
      <c r="S26" s="666">
        <f>'O5 Details by Class &amp; Accounts'!W26+'O5 Details by Class &amp; Accounts'!AR26+'O5 Details by Class &amp; Accounts'!BM26+'O5 Details by Class &amp; Accounts'!CH26</f>
        <v>0</v>
      </c>
      <c r="T26" s="666">
        <f>'O5 Details by Class &amp; Accounts'!X26+'O5 Details by Class &amp; Accounts'!AS26+'O5 Details by Class &amp; Accounts'!BN26+'O5 Details by Class &amp; Accounts'!CI26</f>
        <v>0</v>
      </c>
      <c r="U26" s="666">
        <f>'O5 Details by Class &amp; Accounts'!Y26+'O5 Details by Class &amp; Accounts'!AT26+'O5 Details by Class &amp; Accounts'!BO26+'O5 Details by Class &amp; Accounts'!CJ26</f>
        <v>0</v>
      </c>
      <c r="V26" s="666">
        <f>'O5 Details by Class &amp; Accounts'!Z26+'O5 Details by Class &amp; Accounts'!AU26+'O5 Details by Class &amp; Accounts'!BP26+'O5 Details by Class &amp; Accounts'!CK26</f>
        <v>0</v>
      </c>
      <c r="W26" s="666">
        <f>'O5 Details by Class &amp; Accounts'!AA26+'O5 Details by Class &amp; Accounts'!AV26+'O5 Details by Class &amp; Accounts'!BQ26+'O5 Details by Class &amp; Accounts'!CL26</f>
        <v>0</v>
      </c>
      <c r="X26" s="1112">
        <f>'O5 Details by Class &amp; Accounts'!AB26+'O5 Details by Class &amp; Accounts'!AW26+'O5 Details by Class &amp; Accounts'!BR26+'O5 Details by Class &amp; Accounts'!CM26</f>
        <v>0</v>
      </c>
      <c r="Y26" s="2091" t="str">
        <f t="shared" si="0"/>
        <v>1806-2</v>
      </c>
      <c r="Z26" s="2086" t="s">
        <v>1138</v>
      </c>
    </row>
    <row r="27" spans="1:26" ht="12.95" customHeight="1">
      <c r="A27" s="1940" t="s">
        <v>214</v>
      </c>
      <c r="B27" s="1082" t="s">
        <v>238</v>
      </c>
      <c r="C27" s="1098" t="str">
        <f>IF(ISBLANK('E4 TB Allocation Details'!D27), "",('E4 TB Allocation Details'!D27))</f>
        <v>dp</v>
      </c>
      <c r="D27" s="1099">
        <f t="shared" si="1"/>
        <v>0</v>
      </c>
      <c r="E27" s="666">
        <f>'O5 Details by Class &amp; Accounts'!I27+'O5 Details by Class &amp; Accounts'!AD27+'O5 Details by Class &amp; Accounts'!AY27+'O5 Details by Class &amp; Accounts'!BT27</f>
        <v>0</v>
      </c>
      <c r="F27" s="666">
        <f>'O5 Details by Class &amp; Accounts'!J27+'O5 Details by Class &amp; Accounts'!AE27+'O5 Details by Class &amp; Accounts'!AZ27+'O5 Details by Class &amp; Accounts'!BU27</f>
        <v>0</v>
      </c>
      <c r="G27" s="666">
        <f>'O5 Details by Class &amp; Accounts'!K27+'O5 Details by Class &amp; Accounts'!AF27+'O5 Details by Class &amp; Accounts'!BA27+'O5 Details by Class &amp; Accounts'!BV27</f>
        <v>0</v>
      </c>
      <c r="H27" s="666">
        <f>'O5 Details by Class &amp; Accounts'!L27+'O5 Details by Class &amp; Accounts'!AG27+'O5 Details by Class &amp; Accounts'!BB27+'O5 Details by Class &amp; Accounts'!BW27</f>
        <v>0</v>
      </c>
      <c r="I27" s="666">
        <f>'O5 Details by Class &amp; Accounts'!M27+'O5 Details by Class &amp; Accounts'!AH27+'O5 Details by Class &amp; Accounts'!BC27+'O5 Details by Class &amp; Accounts'!BX27</f>
        <v>0</v>
      </c>
      <c r="J27" s="666">
        <f>'O5 Details by Class &amp; Accounts'!N27+'O5 Details by Class &amp; Accounts'!AI27+'O5 Details by Class &amp; Accounts'!BD27+'O5 Details by Class &amp; Accounts'!BY27</f>
        <v>0</v>
      </c>
      <c r="K27" s="666">
        <f>'O5 Details by Class &amp; Accounts'!O27+'O5 Details by Class &amp; Accounts'!AJ27+'O5 Details by Class &amp; Accounts'!BE27+'O5 Details by Class &amp; Accounts'!BZ27</f>
        <v>0</v>
      </c>
      <c r="L27" s="666">
        <f>'O5 Details by Class &amp; Accounts'!P27+'O5 Details by Class &amp; Accounts'!AK27+'O5 Details by Class &amp; Accounts'!BF27+'O5 Details by Class &amp; Accounts'!CA27</f>
        <v>0</v>
      </c>
      <c r="M27" s="666">
        <f>'O5 Details by Class &amp; Accounts'!Q27+'O5 Details by Class &amp; Accounts'!AL27+'O5 Details by Class &amp; Accounts'!BG27+'O5 Details by Class &amp; Accounts'!CB27</f>
        <v>0</v>
      </c>
      <c r="N27" s="666">
        <f>'O5 Details by Class &amp; Accounts'!R27+'O5 Details by Class &amp; Accounts'!AM27+'O5 Details by Class &amp; Accounts'!BH27+'O5 Details by Class &amp; Accounts'!CC27</f>
        <v>0</v>
      </c>
      <c r="O27" s="666">
        <f>'O5 Details by Class &amp; Accounts'!S27+'O5 Details by Class &amp; Accounts'!AN27+'O5 Details by Class &amp; Accounts'!BI27+'O5 Details by Class &amp; Accounts'!CD27</f>
        <v>0</v>
      </c>
      <c r="P27" s="666">
        <f>'O5 Details by Class &amp; Accounts'!T27+'O5 Details by Class &amp; Accounts'!AO27+'O5 Details by Class &amp; Accounts'!BJ27+'O5 Details by Class &amp; Accounts'!CE27</f>
        <v>0</v>
      </c>
      <c r="Q27" s="666">
        <f>'O5 Details by Class &amp; Accounts'!U27+'O5 Details by Class &amp; Accounts'!AP27+'O5 Details by Class &amp; Accounts'!BK27+'O5 Details by Class &amp; Accounts'!CF27</f>
        <v>0</v>
      </c>
      <c r="R27" s="666">
        <f>'O5 Details by Class &amp; Accounts'!V27+'O5 Details by Class &amp; Accounts'!AQ27+'O5 Details by Class &amp; Accounts'!BL27+'O5 Details by Class &amp; Accounts'!CG27</f>
        <v>0</v>
      </c>
      <c r="S27" s="666">
        <f>'O5 Details by Class &amp; Accounts'!W27+'O5 Details by Class &amp; Accounts'!AR27+'O5 Details by Class &amp; Accounts'!BM27+'O5 Details by Class &amp; Accounts'!CH27</f>
        <v>0</v>
      </c>
      <c r="T27" s="666">
        <f>'O5 Details by Class &amp; Accounts'!X27+'O5 Details by Class &amp; Accounts'!AS27+'O5 Details by Class &amp; Accounts'!BN27+'O5 Details by Class &amp; Accounts'!CI27</f>
        <v>0</v>
      </c>
      <c r="U27" s="666">
        <f>'O5 Details by Class &amp; Accounts'!Y27+'O5 Details by Class &amp; Accounts'!AT27+'O5 Details by Class &amp; Accounts'!BO27+'O5 Details by Class &amp; Accounts'!CJ27</f>
        <v>0</v>
      </c>
      <c r="V27" s="666">
        <f>'O5 Details by Class &amp; Accounts'!Z27+'O5 Details by Class &amp; Accounts'!AU27+'O5 Details by Class &amp; Accounts'!BP27+'O5 Details by Class &amp; Accounts'!CK27</f>
        <v>0</v>
      </c>
      <c r="W27" s="666">
        <f>'O5 Details by Class &amp; Accounts'!AA27+'O5 Details by Class &amp; Accounts'!AV27+'O5 Details by Class &amp; Accounts'!BQ27+'O5 Details by Class &amp; Accounts'!CL27</f>
        <v>0</v>
      </c>
      <c r="X27" s="1112">
        <f>'O5 Details by Class &amp; Accounts'!AB27+'O5 Details by Class &amp; Accounts'!AW27+'O5 Details by Class &amp; Accounts'!BR27+'O5 Details by Class &amp; Accounts'!CM27</f>
        <v>0</v>
      </c>
      <c r="Y27" s="2091" t="str">
        <f t="shared" si="0"/>
        <v>1808</v>
      </c>
      <c r="Z27" s="2086" t="e">
        <v>#N/A</v>
      </c>
    </row>
    <row r="28" spans="1:26" ht="12.95" customHeight="1">
      <c r="A28" s="1940" t="s">
        <v>1261</v>
      </c>
      <c r="B28" s="1082" t="s">
        <v>1010</v>
      </c>
      <c r="C28" s="1098" t="str">
        <f>IF(ISBLANK('E4 TB Allocation Details'!D28), "",('E4 TB Allocation Details'!D28))</f>
        <v>dp</v>
      </c>
      <c r="D28" s="1099">
        <f t="shared" si="1"/>
        <v>0</v>
      </c>
      <c r="E28" s="666">
        <f>'O5 Details by Class &amp; Accounts'!I28+'O5 Details by Class &amp; Accounts'!AD28+'O5 Details by Class &amp; Accounts'!AY28+'O5 Details by Class &amp; Accounts'!BT28</f>
        <v>0</v>
      </c>
      <c r="F28" s="666">
        <f>'O5 Details by Class &amp; Accounts'!J28+'O5 Details by Class &amp; Accounts'!AE28+'O5 Details by Class &amp; Accounts'!AZ28+'O5 Details by Class &amp; Accounts'!BU28</f>
        <v>0</v>
      </c>
      <c r="G28" s="666">
        <f>'O5 Details by Class &amp; Accounts'!K28+'O5 Details by Class &amp; Accounts'!AF28+'O5 Details by Class &amp; Accounts'!BA28+'O5 Details by Class &amp; Accounts'!BV28</f>
        <v>0</v>
      </c>
      <c r="H28" s="666">
        <f>'O5 Details by Class &amp; Accounts'!L28+'O5 Details by Class &amp; Accounts'!AG28+'O5 Details by Class &amp; Accounts'!BB28+'O5 Details by Class &amp; Accounts'!BW28</f>
        <v>0</v>
      </c>
      <c r="I28" s="666">
        <f>'O5 Details by Class &amp; Accounts'!M28+'O5 Details by Class &amp; Accounts'!AH28+'O5 Details by Class &amp; Accounts'!BC28+'O5 Details by Class &amp; Accounts'!BX28</f>
        <v>0</v>
      </c>
      <c r="J28" s="666">
        <f>'O5 Details by Class &amp; Accounts'!N28+'O5 Details by Class &amp; Accounts'!AI28+'O5 Details by Class &amp; Accounts'!BD28+'O5 Details by Class &amp; Accounts'!BY28</f>
        <v>0</v>
      </c>
      <c r="K28" s="666">
        <f>'O5 Details by Class &amp; Accounts'!O28+'O5 Details by Class &amp; Accounts'!AJ28+'O5 Details by Class &amp; Accounts'!BE28+'O5 Details by Class &amp; Accounts'!BZ28</f>
        <v>0</v>
      </c>
      <c r="L28" s="666">
        <f>'O5 Details by Class &amp; Accounts'!P28+'O5 Details by Class &amp; Accounts'!AK28+'O5 Details by Class &amp; Accounts'!BF28+'O5 Details by Class &amp; Accounts'!CA28</f>
        <v>0</v>
      </c>
      <c r="M28" s="666">
        <f>'O5 Details by Class &amp; Accounts'!Q28+'O5 Details by Class &amp; Accounts'!AL28+'O5 Details by Class &amp; Accounts'!BG28+'O5 Details by Class &amp; Accounts'!CB28</f>
        <v>0</v>
      </c>
      <c r="N28" s="666">
        <f>'O5 Details by Class &amp; Accounts'!R28+'O5 Details by Class &amp; Accounts'!AM28+'O5 Details by Class &amp; Accounts'!BH28+'O5 Details by Class &amp; Accounts'!CC28</f>
        <v>0</v>
      </c>
      <c r="O28" s="666">
        <f>'O5 Details by Class &amp; Accounts'!S28+'O5 Details by Class &amp; Accounts'!AN28+'O5 Details by Class &amp; Accounts'!BI28+'O5 Details by Class &amp; Accounts'!CD28</f>
        <v>0</v>
      </c>
      <c r="P28" s="666">
        <f>'O5 Details by Class &amp; Accounts'!T28+'O5 Details by Class &amp; Accounts'!AO28+'O5 Details by Class &amp; Accounts'!BJ28+'O5 Details by Class &amp; Accounts'!CE28</f>
        <v>0</v>
      </c>
      <c r="Q28" s="666">
        <f>'O5 Details by Class &amp; Accounts'!U28+'O5 Details by Class &amp; Accounts'!AP28+'O5 Details by Class &amp; Accounts'!BK28+'O5 Details by Class &amp; Accounts'!CF28</f>
        <v>0</v>
      </c>
      <c r="R28" s="666">
        <f>'O5 Details by Class &amp; Accounts'!V28+'O5 Details by Class &amp; Accounts'!AQ28+'O5 Details by Class &amp; Accounts'!BL28+'O5 Details by Class &amp; Accounts'!CG28</f>
        <v>0</v>
      </c>
      <c r="S28" s="666">
        <f>'O5 Details by Class &amp; Accounts'!W28+'O5 Details by Class &amp; Accounts'!AR28+'O5 Details by Class &amp; Accounts'!BM28+'O5 Details by Class &amp; Accounts'!CH28</f>
        <v>0</v>
      </c>
      <c r="T28" s="666">
        <f>'O5 Details by Class &amp; Accounts'!X28+'O5 Details by Class &amp; Accounts'!AS28+'O5 Details by Class &amp; Accounts'!BN28+'O5 Details by Class &amp; Accounts'!CI28</f>
        <v>0</v>
      </c>
      <c r="U28" s="666">
        <f>'O5 Details by Class &amp; Accounts'!Y28+'O5 Details by Class &amp; Accounts'!AT28+'O5 Details by Class &amp; Accounts'!BO28+'O5 Details by Class &amp; Accounts'!CJ28</f>
        <v>0</v>
      </c>
      <c r="V28" s="666">
        <f>'O5 Details by Class &amp; Accounts'!Z28+'O5 Details by Class &amp; Accounts'!AU28+'O5 Details by Class &amp; Accounts'!BP28+'O5 Details by Class &amp; Accounts'!CK28</f>
        <v>0</v>
      </c>
      <c r="W28" s="666">
        <f>'O5 Details by Class &amp; Accounts'!AA28+'O5 Details by Class &amp; Accounts'!AV28+'O5 Details by Class &amp; Accounts'!BQ28+'O5 Details by Class &amp; Accounts'!CL28</f>
        <v>0</v>
      </c>
      <c r="X28" s="1112">
        <f>'O5 Details by Class &amp; Accounts'!AB28+'O5 Details by Class &amp; Accounts'!AW28+'O5 Details by Class &amp; Accounts'!BR28+'O5 Details by Class &amp; Accounts'!CM28</f>
        <v>0</v>
      </c>
      <c r="Y28" s="2091" t="str">
        <f t="shared" si="0"/>
        <v>1808-1</v>
      </c>
      <c r="Z28" s="2086" t="s">
        <v>1137</v>
      </c>
    </row>
    <row r="29" spans="1:26" ht="12.95" customHeight="1">
      <c r="A29" s="1940" t="s">
        <v>1262</v>
      </c>
      <c r="B29" s="1082" t="s">
        <v>1011</v>
      </c>
      <c r="C29" s="1098" t="str">
        <f>IF(ISBLANK('E4 TB Allocation Details'!D29), "",('E4 TB Allocation Details'!D29))</f>
        <v>dp</v>
      </c>
      <c r="D29" s="1099">
        <f t="shared" si="1"/>
        <v>0</v>
      </c>
      <c r="E29" s="666">
        <f>'O5 Details by Class &amp; Accounts'!I29+'O5 Details by Class &amp; Accounts'!AD29+'O5 Details by Class &amp; Accounts'!AY29+'O5 Details by Class &amp; Accounts'!BT29</f>
        <v>0</v>
      </c>
      <c r="F29" s="666">
        <f>'O5 Details by Class &amp; Accounts'!J29+'O5 Details by Class &amp; Accounts'!AE29+'O5 Details by Class &amp; Accounts'!AZ29+'O5 Details by Class &amp; Accounts'!BU29</f>
        <v>0</v>
      </c>
      <c r="G29" s="666">
        <f>'O5 Details by Class &amp; Accounts'!K29+'O5 Details by Class &amp; Accounts'!AF29+'O5 Details by Class &amp; Accounts'!BA29+'O5 Details by Class &amp; Accounts'!BV29</f>
        <v>0</v>
      </c>
      <c r="H29" s="666">
        <f>'O5 Details by Class &amp; Accounts'!L29+'O5 Details by Class &amp; Accounts'!AG29+'O5 Details by Class &amp; Accounts'!BB29+'O5 Details by Class &amp; Accounts'!BW29</f>
        <v>0</v>
      </c>
      <c r="I29" s="666">
        <f>'O5 Details by Class &amp; Accounts'!M29+'O5 Details by Class &amp; Accounts'!AH29+'O5 Details by Class &amp; Accounts'!BC29+'O5 Details by Class &amp; Accounts'!BX29</f>
        <v>0</v>
      </c>
      <c r="J29" s="666">
        <f>'O5 Details by Class &amp; Accounts'!N29+'O5 Details by Class &amp; Accounts'!AI29+'O5 Details by Class &amp; Accounts'!BD29+'O5 Details by Class &amp; Accounts'!BY29</f>
        <v>0</v>
      </c>
      <c r="K29" s="666">
        <f>'O5 Details by Class &amp; Accounts'!O29+'O5 Details by Class &amp; Accounts'!AJ29+'O5 Details by Class &amp; Accounts'!BE29+'O5 Details by Class &amp; Accounts'!BZ29</f>
        <v>0</v>
      </c>
      <c r="L29" s="666">
        <f>'O5 Details by Class &amp; Accounts'!P29+'O5 Details by Class &amp; Accounts'!AK29+'O5 Details by Class &amp; Accounts'!BF29+'O5 Details by Class &amp; Accounts'!CA29</f>
        <v>0</v>
      </c>
      <c r="M29" s="666">
        <f>'O5 Details by Class &amp; Accounts'!Q29+'O5 Details by Class &amp; Accounts'!AL29+'O5 Details by Class &amp; Accounts'!BG29+'O5 Details by Class &amp; Accounts'!CB29</f>
        <v>0</v>
      </c>
      <c r="N29" s="666">
        <f>'O5 Details by Class &amp; Accounts'!R29+'O5 Details by Class &amp; Accounts'!AM29+'O5 Details by Class &amp; Accounts'!BH29+'O5 Details by Class &amp; Accounts'!CC29</f>
        <v>0</v>
      </c>
      <c r="O29" s="666">
        <f>'O5 Details by Class &amp; Accounts'!S29+'O5 Details by Class &amp; Accounts'!AN29+'O5 Details by Class &amp; Accounts'!BI29+'O5 Details by Class &amp; Accounts'!CD29</f>
        <v>0</v>
      </c>
      <c r="P29" s="666">
        <f>'O5 Details by Class &amp; Accounts'!T29+'O5 Details by Class &amp; Accounts'!AO29+'O5 Details by Class &amp; Accounts'!BJ29+'O5 Details by Class &amp; Accounts'!CE29</f>
        <v>0</v>
      </c>
      <c r="Q29" s="666">
        <f>'O5 Details by Class &amp; Accounts'!U29+'O5 Details by Class &amp; Accounts'!AP29+'O5 Details by Class &amp; Accounts'!BK29+'O5 Details by Class &amp; Accounts'!CF29</f>
        <v>0</v>
      </c>
      <c r="R29" s="666">
        <f>'O5 Details by Class &amp; Accounts'!V29+'O5 Details by Class &amp; Accounts'!AQ29+'O5 Details by Class &amp; Accounts'!BL29+'O5 Details by Class &amp; Accounts'!CG29</f>
        <v>0</v>
      </c>
      <c r="S29" s="666">
        <f>'O5 Details by Class &amp; Accounts'!W29+'O5 Details by Class &amp; Accounts'!AR29+'O5 Details by Class &amp; Accounts'!BM29+'O5 Details by Class &amp; Accounts'!CH29</f>
        <v>0</v>
      </c>
      <c r="T29" s="666">
        <f>'O5 Details by Class &amp; Accounts'!X29+'O5 Details by Class &amp; Accounts'!AS29+'O5 Details by Class &amp; Accounts'!BN29+'O5 Details by Class &amp; Accounts'!CI29</f>
        <v>0</v>
      </c>
      <c r="U29" s="666">
        <f>'O5 Details by Class &amp; Accounts'!Y29+'O5 Details by Class &amp; Accounts'!AT29+'O5 Details by Class &amp; Accounts'!BO29+'O5 Details by Class &amp; Accounts'!CJ29</f>
        <v>0</v>
      </c>
      <c r="V29" s="666">
        <f>'O5 Details by Class &amp; Accounts'!Z29+'O5 Details by Class &amp; Accounts'!AU29+'O5 Details by Class &amp; Accounts'!BP29+'O5 Details by Class &amp; Accounts'!CK29</f>
        <v>0</v>
      </c>
      <c r="W29" s="666">
        <f>'O5 Details by Class &amp; Accounts'!AA29+'O5 Details by Class &amp; Accounts'!AV29+'O5 Details by Class &amp; Accounts'!BQ29+'O5 Details by Class &amp; Accounts'!CL29</f>
        <v>0</v>
      </c>
      <c r="X29" s="1112">
        <f>'O5 Details by Class &amp; Accounts'!AB29+'O5 Details by Class &amp; Accounts'!AW29+'O5 Details by Class &amp; Accounts'!BR29+'O5 Details by Class &amp; Accounts'!CM29</f>
        <v>0</v>
      </c>
      <c r="Y29" s="2091" t="str">
        <f t="shared" si="0"/>
        <v>1808-2</v>
      </c>
      <c r="Z29" s="2086" t="s">
        <v>1138</v>
      </c>
    </row>
    <row r="30" spans="1:26" ht="12.95" customHeight="1">
      <c r="A30" s="1940" t="s">
        <v>215</v>
      </c>
      <c r="B30" s="1082" t="s">
        <v>239</v>
      </c>
      <c r="C30" s="1098" t="str">
        <f>IF(ISBLANK('E4 TB Allocation Details'!D30), "",('E4 TB Allocation Details'!D30))</f>
        <v>dp</v>
      </c>
      <c r="D30" s="1099">
        <f t="shared" si="1"/>
        <v>0</v>
      </c>
      <c r="E30" s="666">
        <f>'O5 Details by Class &amp; Accounts'!I30+'O5 Details by Class &amp; Accounts'!AD30+'O5 Details by Class &amp; Accounts'!AY30+'O5 Details by Class &amp; Accounts'!BT30</f>
        <v>0</v>
      </c>
      <c r="F30" s="666">
        <f>'O5 Details by Class &amp; Accounts'!J30+'O5 Details by Class &amp; Accounts'!AE30+'O5 Details by Class &amp; Accounts'!AZ30+'O5 Details by Class &amp; Accounts'!BU30</f>
        <v>0</v>
      </c>
      <c r="G30" s="666">
        <f>'O5 Details by Class &amp; Accounts'!K30+'O5 Details by Class &amp; Accounts'!AF30+'O5 Details by Class &amp; Accounts'!BA30+'O5 Details by Class &amp; Accounts'!BV30</f>
        <v>0</v>
      </c>
      <c r="H30" s="666">
        <f>'O5 Details by Class &amp; Accounts'!L30+'O5 Details by Class &amp; Accounts'!AG30+'O5 Details by Class &amp; Accounts'!BB30+'O5 Details by Class &amp; Accounts'!BW30</f>
        <v>0</v>
      </c>
      <c r="I30" s="666">
        <f>'O5 Details by Class &amp; Accounts'!M30+'O5 Details by Class &amp; Accounts'!AH30+'O5 Details by Class &amp; Accounts'!BC30+'O5 Details by Class &amp; Accounts'!BX30</f>
        <v>0</v>
      </c>
      <c r="J30" s="666">
        <f>'O5 Details by Class &amp; Accounts'!N30+'O5 Details by Class &amp; Accounts'!AI30+'O5 Details by Class &amp; Accounts'!BD30+'O5 Details by Class &amp; Accounts'!BY30</f>
        <v>0</v>
      </c>
      <c r="K30" s="666">
        <f>'O5 Details by Class &amp; Accounts'!O30+'O5 Details by Class &amp; Accounts'!AJ30+'O5 Details by Class &amp; Accounts'!BE30+'O5 Details by Class &amp; Accounts'!BZ30</f>
        <v>0</v>
      </c>
      <c r="L30" s="666">
        <f>'O5 Details by Class &amp; Accounts'!P30+'O5 Details by Class &amp; Accounts'!AK30+'O5 Details by Class &amp; Accounts'!BF30+'O5 Details by Class &amp; Accounts'!CA30</f>
        <v>0</v>
      </c>
      <c r="M30" s="666">
        <f>'O5 Details by Class &amp; Accounts'!Q30+'O5 Details by Class &amp; Accounts'!AL30+'O5 Details by Class &amp; Accounts'!BG30+'O5 Details by Class &amp; Accounts'!CB30</f>
        <v>0</v>
      </c>
      <c r="N30" s="666">
        <f>'O5 Details by Class &amp; Accounts'!R30+'O5 Details by Class &amp; Accounts'!AM30+'O5 Details by Class &amp; Accounts'!BH30+'O5 Details by Class &amp; Accounts'!CC30</f>
        <v>0</v>
      </c>
      <c r="O30" s="666">
        <f>'O5 Details by Class &amp; Accounts'!S30+'O5 Details by Class &amp; Accounts'!AN30+'O5 Details by Class &amp; Accounts'!BI30+'O5 Details by Class &amp; Accounts'!CD30</f>
        <v>0</v>
      </c>
      <c r="P30" s="666">
        <f>'O5 Details by Class &amp; Accounts'!T30+'O5 Details by Class &amp; Accounts'!AO30+'O5 Details by Class &amp; Accounts'!BJ30+'O5 Details by Class &amp; Accounts'!CE30</f>
        <v>0</v>
      </c>
      <c r="Q30" s="666">
        <f>'O5 Details by Class &amp; Accounts'!U30+'O5 Details by Class &amp; Accounts'!AP30+'O5 Details by Class &amp; Accounts'!BK30+'O5 Details by Class &amp; Accounts'!CF30</f>
        <v>0</v>
      </c>
      <c r="R30" s="666">
        <f>'O5 Details by Class &amp; Accounts'!V30+'O5 Details by Class &amp; Accounts'!AQ30+'O5 Details by Class &amp; Accounts'!BL30+'O5 Details by Class &amp; Accounts'!CG30</f>
        <v>0</v>
      </c>
      <c r="S30" s="666">
        <f>'O5 Details by Class &amp; Accounts'!W30+'O5 Details by Class &amp; Accounts'!AR30+'O5 Details by Class &amp; Accounts'!BM30+'O5 Details by Class &amp; Accounts'!CH30</f>
        <v>0</v>
      </c>
      <c r="T30" s="666">
        <f>'O5 Details by Class &amp; Accounts'!X30+'O5 Details by Class &amp; Accounts'!AS30+'O5 Details by Class &amp; Accounts'!BN30+'O5 Details by Class &amp; Accounts'!CI30</f>
        <v>0</v>
      </c>
      <c r="U30" s="666">
        <f>'O5 Details by Class &amp; Accounts'!Y30+'O5 Details by Class &amp; Accounts'!AT30+'O5 Details by Class &amp; Accounts'!BO30+'O5 Details by Class &amp; Accounts'!CJ30</f>
        <v>0</v>
      </c>
      <c r="V30" s="666">
        <f>'O5 Details by Class &amp; Accounts'!Z30+'O5 Details by Class &amp; Accounts'!AU30+'O5 Details by Class &amp; Accounts'!BP30+'O5 Details by Class &amp; Accounts'!CK30</f>
        <v>0</v>
      </c>
      <c r="W30" s="666">
        <f>'O5 Details by Class &amp; Accounts'!AA30+'O5 Details by Class &amp; Accounts'!AV30+'O5 Details by Class &amp; Accounts'!BQ30+'O5 Details by Class &amp; Accounts'!CL30</f>
        <v>0</v>
      </c>
      <c r="X30" s="1112">
        <f>'O5 Details by Class &amp; Accounts'!AB30+'O5 Details by Class &amp; Accounts'!AW30+'O5 Details by Class &amp; Accounts'!BR30+'O5 Details by Class &amp; Accounts'!CM30</f>
        <v>0</v>
      </c>
      <c r="Y30" s="2091" t="str">
        <f t="shared" si="0"/>
        <v>1810</v>
      </c>
      <c r="Z30" s="2086" t="e">
        <v>#N/A</v>
      </c>
    </row>
    <row r="31" spans="1:26" ht="12.95" customHeight="1">
      <c r="A31" s="1940" t="s">
        <v>1263</v>
      </c>
      <c r="B31" s="1082" t="s">
        <v>1030</v>
      </c>
      <c r="C31" s="1098" t="str">
        <f>IF(ISBLANK('E4 TB Allocation Details'!D31), "",('E4 TB Allocation Details'!D31))</f>
        <v>dp</v>
      </c>
      <c r="D31" s="1099">
        <f t="shared" si="1"/>
        <v>0</v>
      </c>
      <c r="E31" s="666">
        <f>'O5 Details by Class &amp; Accounts'!I31+'O5 Details by Class &amp; Accounts'!AD31+'O5 Details by Class &amp; Accounts'!AY31+'O5 Details by Class &amp; Accounts'!BT31</f>
        <v>0</v>
      </c>
      <c r="F31" s="666">
        <f>'O5 Details by Class &amp; Accounts'!J31+'O5 Details by Class &amp; Accounts'!AE31+'O5 Details by Class &amp; Accounts'!AZ31+'O5 Details by Class &amp; Accounts'!BU31</f>
        <v>0</v>
      </c>
      <c r="G31" s="666">
        <f>'O5 Details by Class &amp; Accounts'!K31+'O5 Details by Class &amp; Accounts'!AF31+'O5 Details by Class &amp; Accounts'!BA31+'O5 Details by Class &amp; Accounts'!BV31</f>
        <v>0</v>
      </c>
      <c r="H31" s="666">
        <f>'O5 Details by Class &amp; Accounts'!L31+'O5 Details by Class &amp; Accounts'!AG31+'O5 Details by Class &amp; Accounts'!BB31+'O5 Details by Class &amp; Accounts'!BW31</f>
        <v>0</v>
      </c>
      <c r="I31" s="666">
        <f>'O5 Details by Class &amp; Accounts'!M31+'O5 Details by Class &amp; Accounts'!AH31+'O5 Details by Class &amp; Accounts'!BC31+'O5 Details by Class &amp; Accounts'!BX31</f>
        <v>0</v>
      </c>
      <c r="J31" s="666">
        <f>'O5 Details by Class &amp; Accounts'!N31+'O5 Details by Class &amp; Accounts'!AI31+'O5 Details by Class &amp; Accounts'!BD31+'O5 Details by Class &amp; Accounts'!BY31</f>
        <v>0</v>
      </c>
      <c r="K31" s="666">
        <f>'O5 Details by Class &amp; Accounts'!O31+'O5 Details by Class &amp; Accounts'!AJ31+'O5 Details by Class &amp; Accounts'!BE31+'O5 Details by Class &amp; Accounts'!BZ31</f>
        <v>0</v>
      </c>
      <c r="L31" s="666">
        <f>'O5 Details by Class &amp; Accounts'!P31+'O5 Details by Class &amp; Accounts'!AK31+'O5 Details by Class &amp; Accounts'!BF31+'O5 Details by Class &amp; Accounts'!CA31</f>
        <v>0</v>
      </c>
      <c r="M31" s="666">
        <f>'O5 Details by Class &amp; Accounts'!Q31+'O5 Details by Class &amp; Accounts'!AL31+'O5 Details by Class &amp; Accounts'!BG31+'O5 Details by Class &amp; Accounts'!CB31</f>
        <v>0</v>
      </c>
      <c r="N31" s="666">
        <f>'O5 Details by Class &amp; Accounts'!R31+'O5 Details by Class &amp; Accounts'!AM31+'O5 Details by Class &amp; Accounts'!BH31+'O5 Details by Class &amp; Accounts'!CC31</f>
        <v>0</v>
      </c>
      <c r="O31" s="666">
        <f>'O5 Details by Class &amp; Accounts'!S31+'O5 Details by Class &amp; Accounts'!AN31+'O5 Details by Class &amp; Accounts'!BI31+'O5 Details by Class &amp; Accounts'!CD31</f>
        <v>0</v>
      </c>
      <c r="P31" s="666">
        <f>'O5 Details by Class &amp; Accounts'!T31+'O5 Details by Class &amp; Accounts'!AO31+'O5 Details by Class &amp; Accounts'!BJ31+'O5 Details by Class &amp; Accounts'!CE31</f>
        <v>0</v>
      </c>
      <c r="Q31" s="666">
        <f>'O5 Details by Class &amp; Accounts'!U31+'O5 Details by Class &amp; Accounts'!AP31+'O5 Details by Class &amp; Accounts'!BK31+'O5 Details by Class &amp; Accounts'!CF31</f>
        <v>0</v>
      </c>
      <c r="R31" s="666">
        <f>'O5 Details by Class &amp; Accounts'!V31+'O5 Details by Class &amp; Accounts'!AQ31+'O5 Details by Class &amp; Accounts'!BL31+'O5 Details by Class &amp; Accounts'!CG31</f>
        <v>0</v>
      </c>
      <c r="S31" s="666">
        <f>'O5 Details by Class &amp; Accounts'!W31+'O5 Details by Class &amp; Accounts'!AR31+'O5 Details by Class &amp; Accounts'!BM31+'O5 Details by Class &amp; Accounts'!CH31</f>
        <v>0</v>
      </c>
      <c r="T31" s="666">
        <f>'O5 Details by Class &amp; Accounts'!X31+'O5 Details by Class &amp; Accounts'!AS31+'O5 Details by Class &amp; Accounts'!BN31+'O5 Details by Class &amp; Accounts'!CI31</f>
        <v>0</v>
      </c>
      <c r="U31" s="666">
        <f>'O5 Details by Class &amp; Accounts'!Y31+'O5 Details by Class &amp; Accounts'!AT31+'O5 Details by Class &amp; Accounts'!BO31+'O5 Details by Class &amp; Accounts'!CJ31</f>
        <v>0</v>
      </c>
      <c r="V31" s="666">
        <f>'O5 Details by Class &amp; Accounts'!Z31+'O5 Details by Class &amp; Accounts'!AU31+'O5 Details by Class &amp; Accounts'!BP31+'O5 Details by Class &amp; Accounts'!CK31</f>
        <v>0</v>
      </c>
      <c r="W31" s="666">
        <f>'O5 Details by Class &amp; Accounts'!AA31+'O5 Details by Class &amp; Accounts'!AV31+'O5 Details by Class &amp; Accounts'!BQ31+'O5 Details by Class &amp; Accounts'!CL31</f>
        <v>0</v>
      </c>
      <c r="X31" s="1112">
        <f>'O5 Details by Class &amp; Accounts'!AB31+'O5 Details by Class &amp; Accounts'!AW31+'O5 Details by Class &amp; Accounts'!BR31+'O5 Details by Class &amp; Accounts'!CM31</f>
        <v>0</v>
      </c>
      <c r="Y31" s="2091" t="str">
        <f t="shared" si="0"/>
        <v>1810-1</v>
      </c>
      <c r="Z31" s="2086" t="s">
        <v>1137</v>
      </c>
    </row>
    <row r="32" spans="1:26" ht="12.95" customHeight="1">
      <c r="A32" s="1940" t="s">
        <v>1264</v>
      </c>
      <c r="B32" s="1082" t="s">
        <v>1031</v>
      </c>
      <c r="C32" s="1098" t="str">
        <f>IF(ISBLANK('E4 TB Allocation Details'!D32), "",('E4 TB Allocation Details'!D32))</f>
        <v>dp</v>
      </c>
      <c r="D32" s="1099">
        <f t="shared" si="1"/>
        <v>0</v>
      </c>
      <c r="E32" s="666">
        <f>'O5 Details by Class &amp; Accounts'!I32+'O5 Details by Class &amp; Accounts'!AD32+'O5 Details by Class &amp; Accounts'!AY32+'O5 Details by Class &amp; Accounts'!BT32</f>
        <v>0</v>
      </c>
      <c r="F32" s="666">
        <f>'O5 Details by Class &amp; Accounts'!J32+'O5 Details by Class &amp; Accounts'!AE32+'O5 Details by Class &amp; Accounts'!AZ32+'O5 Details by Class &amp; Accounts'!BU32</f>
        <v>0</v>
      </c>
      <c r="G32" s="666">
        <f>'O5 Details by Class &amp; Accounts'!K32+'O5 Details by Class &amp; Accounts'!AF32+'O5 Details by Class &amp; Accounts'!BA32+'O5 Details by Class &amp; Accounts'!BV32</f>
        <v>0</v>
      </c>
      <c r="H32" s="666">
        <f>'O5 Details by Class &amp; Accounts'!L32+'O5 Details by Class &amp; Accounts'!AG32+'O5 Details by Class &amp; Accounts'!BB32+'O5 Details by Class &amp; Accounts'!BW32</f>
        <v>0</v>
      </c>
      <c r="I32" s="666">
        <f>'O5 Details by Class &amp; Accounts'!M32+'O5 Details by Class &amp; Accounts'!AH32+'O5 Details by Class &amp; Accounts'!BC32+'O5 Details by Class &amp; Accounts'!BX32</f>
        <v>0</v>
      </c>
      <c r="J32" s="666">
        <f>'O5 Details by Class &amp; Accounts'!N32+'O5 Details by Class &amp; Accounts'!AI32+'O5 Details by Class &amp; Accounts'!BD32+'O5 Details by Class &amp; Accounts'!BY32</f>
        <v>0</v>
      </c>
      <c r="K32" s="666">
        <f>'O5 Details by Class &amp; Accounts'!O32+'O5 Details by Class &amp; Accounts'!AJ32+'O5 Details by Class &amp; Accounts'!BE32+'O5 Details by Class &amp; Accounts'!BZ32</f>
        <v>0</v>
      </c>
      <c r="L32" s="666">
        <f>'O5 Details by Class &amp; Accounts'!P32+'O5 Details by Class &amp; Accounts'!AK32+'O5 Details by Class &amp; Accounts'!BF32+'O5 Details by Class &amp; Accounts'!CA32</f>
        <v>0</v>
      </c>
      <c r="M32" s="666">
        <f>'O5 Details by Class &amp; Accounts'!Q32+'O5 Details by Class &amp; Accounts'!AL32+'O5 Details by Class &amp; Accounts'!BG32+'O5 Details by Class &amp; Accounts'!CB32</f>
        <v>0</v>
      </c>
      <c r="N32" s="666">
        <f>'O5 Details by Class &amp; Accounts'!R32+'O5 Details by Class &amp; Accounts'!AM32+'O5 Details by Class &amp; Accounts'!BH32+'O5 Details by Class &amp; Accounts'!CC32</f>
        <v>0</v>
      </c>
      <c r="O32" s="666">
        <f>'O5 Details by Class &amp; Accounts'!S32+'O5 Details by Class &amp; Accounts'!AN32+'O5 Details by Class &amp; Accounts'!BI32+'O5 Details by Class &amp; Accounts'!CD32</f>
        <v>0</v>
      </c>
      <c r="P32" s="666">
        <f>'O5 Details by Class &amp; Accounts'!T32+'O5 Details by Class &amp; Accounts'!AO32+'O5 Details by Class &amp; Accounts'!BJ32+'O5 Details by Class &amp; Accounts'!CE32</f>
        <v>0</v>
      </c>
      <c r="Q32" s="666">
        <f>'O5 Details by Class &amp; Accounts'!U32+'O5 Details by Class &amp; Accounts'!AP32+'O5 Details by Class &amp; Accounts'!BK32+'O5 Details by Class &amp; Accounts'!CF32</f>
        <v>0</v>
      </c>
      <c r="R32" s="666">
        <f>'O5 Details by Class &amp; Accounts'!V32+'O5 Details by Class &amp; Accounts'!AQ32+'O5 Details by Class &amp; Accounts'!BL32+'O5 Details by Class &amp; Accounts'!CG32</f>
        <v>0</v>
      </c>
      <c r="S32" s="666">
        <f>'O5 Details by Class &amp; Accounts'!W32+'O5 Details by Class &amp; Accounts'!AR32+'O5 Details by Class &amp; Accounts'!BM32+'O5 Details by Class &amp; Accounts'!CH32</f>
        <v>0</v>
      </c>
      <c r="T32" s="666">
        <f>'O5 Details by Class &amp; Accounts'!X32+'O5 Details by Class &amp; Accounts'!AS32+'O5 Details by Class &amp; Accounts'!BN32+'O5 Details by Class &amp; Accounts'!CI32</f>
        <v>0</v>
      </c>
      <c r="U32" s="666">
        <f>'O5 Details by Class &amp; Accounts'!Y32+'O5 Details by Class &amp; Accounts'!AT32+'O5 Details by Class &amp; Accounts'!BO32+'O5 Details by Class &amp; Accounts'!CJ32</f>
        <v>0</v>
      </c>
      <c r="V32" s="666">
        <f>'O5 Details by Class &amp; Accounts'!Z32+'O5 Details by Class &amp; Accounts'!AU32+'O5 Details by Class &amp; Accounts'!BP32+'O5 Details by Class &amp; Accounts'!CK32</f>
        <v>0</v>
      </c>
      <c r="W32" s="666">
        <f>'O5 Details by Class &amp; Accounts'!AA32+'O5 Details by Class &amp; Accounts'!AV32+'O5 Details by Class &amp; Accounts'!BQ32+'O5 Details by Class &amp; Accounts'!CL32</f>
        <v>0</v>
      </c>
      <c r="X32" s="1112">
        <f>'O5 Details by Class &amp; Accounts'!AB32+'O5 Details by Class &amp; Accounts'!AW32+'O5 Details by Class &amp; Accounts'!BR32+'O5 Details by Class &amp; Accounts'!CM32</f>
        <v>0</v>
      </c>
      <c r="Y32" s="2091" t="str">
        <f t="shared" si="0"/>
        <v>1810-2</v>
      </c>
      <c r="Z32" s="2086" t="s">
        <v>1138</v>
      </c>
    </row>
    <row r="33" spans="1:26" ht="12.75">
      <c r="A33" s="1940" t="s">
        <v>63</v>
      </c>
      <c r="B33" s="1082" t="s">
        <v>37</v>
      </c>
      <c r="C33" s="1098" t="str">
        <f>IF(ISBLANK('E4 TB Allocation Details'!D33), "",('E4 TB Allocation Details'!D33))</f>
        <v>dp</v>
      </c>
      <c r="D33" s="1099">
        <f t="shared" si="1"/>
        <v>0</v>
      </c>
      <c r="E33" s="666">
        <f>'O5 Details by Class &amp; Accounts'!I33+'O5 Details by Class &amp; Accounts'!AD33+'O5 Details by Class &amp; Accounts'!AY33+'O5 Details by Class &amp; Accounts'!BT33</f>
        <v>0</v>
      </c>
      <c r="F33" s="666">
        <f>'O5 Details by Class &amp; Accounts'!J33+'O5 Details by Class &amp; Accounts'!AE33+'O5 Details by Class &amp; Accounts'!AZ33+'O5 Details by Class &amp; Accounts'!BU33</f>
        <v>0</v>
      </c>
      <c r="G33" s="666">
        <f>'O5 Details by Class &amp; Accounts'!K33+'O5 Details by Class &amp; Accounts'!AF33+'O5 Details by Class &amp; Accounts'!BA33+'O5 Details by Class &amp; Accounts'!BV33</f>
        <v>0</v>
      </c>
      <c r="H33" s="666">
        <f>'O5 Details by Class &amp; Accounts'!L33+'O5 Details by Class &amp; Accounts'!AG33+'O5 Details by Class &amp; Accounts'!BB33+'O5 Details by Class &amp; Accounts'!BW33</f>
        <v>0</v>
      </c>
      <c r="I33" s="666">
        <f>'O5 Details by Class &amp; Accounts'!M33+'O5 Details by Class &amp; Accounts'!AH33+'O5 Details by Class &amp; Accounts'!BC33+'O5 Details by Class &amp; Accounts'!BX33</f>
        <v>0</v>
      </c>
      <c r="J33" s="666">
        <f>'O5 Details by Class &amp; Accounts'!N33+'O5 Details by Class &amp; Accounts'!AI33+'O5 Details by Class &amp; Accounts'!BD33+'O5 Details by Class &amp; Accounts'!BY33</f>
        <v>0</v>
      </c>
      <c r="K33" s="666">
        <f>'O5 Details by Class &amp; Accounts'!O33+'O5 Details by Class &amp; Accounts'!AJ33+'O5 Details by Class &amp; Accounts'!BE33+'O5 Details by Class &amp; Accounts'!BZ33</f>
        <v>0</v>
      </c>
      <c r="L33" s="666">
        <f>'O5 Details by Class &amp; Accounts'!P33+'O5 Details by Class &amp; Accounts'!AK33+'O5 Details by Class &amp; Accounts'!BF33+'O5 Details by Class &amp; Accounts'!CA33</f>
        <v>0</v>
      </c>
      <c r="M33" s="666">
        <f>'O5 Details by Class &amp; Accounts'!Q33+'O5 Details by Class &amp; Accounts'!AL33+'O5 Details by Class &amp; Accounts'!BG33+'O5 Details by Class &amp; Accounts'!CB33</f>
        <v>0</v>
      </c>
      <c r="N33" s="666">
        <f>'O5 Details by Class &amp; Accounts'!R33+'O5 Details by Class &amp; Accounts'!AM33+'O5 Details by Class &amp; Accounts'!BH33+'O5 Details by Class &amp; Accounts'!CC33</f>
        <v>0</v>
      </c>
      <c r="O33" s="666">
        <f>'O5 Details by Class &amp; Accounts'!S33+'O5 Details by Class &amp; Accounts'!AN33+'O5 Details by Class &amp; Accounts'!BI33+'O5 Details by Class &amp; Accounts'!CD33</f>
        <v>0</v>
      </c>
      <c r="P33" s="666">
        <f>'O5 Details by Class &amp; Accounts'!T33+'O5 Details by Class &amp; Accounts'!AO33+'O5 Details by Class &amp; Accounts'!BJ33+'O5 Details by Class &amp; Accounts'!CE33</f>
        <v>0</v>
      </c>
      <c r="Q33" s="666">
        <f>'O5 Details by Class &amp; Accounts'!U33+'O5 Details by Class &amp; Accounts'!AP33+'O5 Details by Class &amp; Accounts'!BK33+'O5 Details by Class &amp; Accounts'!CF33</f>
        <v>0</v>
      </c>
      <c r="R33" s="666">
        <f>'O5 Details by Class &amp; Accounts'!V33+'O5 Details by Class &amp; Accounts'!AQ33+'O5 Details by Class &amp; Accounts'!BL33+'O5 Details by Class &amp; Accounts'!CG33</f>
        <v>0</v>
      </c>
      <c r="S33" s="666">
        <f>'O5 Details by Class &amp; Accounts'!W33+'O5 Details by Class &amp; Accounts'!AR33+'O5 Details by Class &amp; Accounts'!BM33+'O5 Details by Class &amp; Accounts'!CH33</f>
        <v>0</v>
      </c>
      <c r="T33" s="666">
        <f>'O5 Details by Class &amp; Accounts'!X33+'O5 Details by Class &amp; Accounts'!AS33+'O5 Details by Class &amp; Accounts'!BN33+'O5 Details by Class &amp; Accounts'!CI33</f>
        <v>0</v>
      </c>
      <c r="U33" s="666">
        <f>'O5 Details by Class &amp; Accounts'!Y33+'O5 Details by Class &amp; Accounts'!AT33+'O5 Details by Class &amp; Accounts'!BO33+'O5 Details by Class &amp; Accounts'!CJ33</f>
        <v>0</v>
      </c>
      <c r="V33" s="666">
        <f>'O5 Details by Class &amp; Accounts'!Z33+'O5 Details by Class &amp; Accounts'!AU33+'O5 Details by Class &amp; Accounts'!BP33+'O5 Details by Class &amp; Accounts'!CK33</f>
        <v>0</v>
      </c>
      <c r="W33" s="666">
        <f>'O5 Details by Class &amp; Accounts'!AA33+'O5 Details by Class &amp; Accounts'!AV33+'O5 Details by Class &amp; Accounts'!BQ33+'O5 Details by Class &amp; Accounts'!CL33</f>
        <v>0</v>
      </c>
      <c r="X33" s="1112">
        <f>'O5 Details by Class &amp; Accounts'!AB33+'O5 Details by Class &amp; Accounts'!AW33+'O5 Details by Class &amp; Accounts'!BR33+'O5 Details by Class &amp; Accounts'!CM33</f>
        <v>0</v>
      </c>
      <c r="Y33" s="2091" t="str">
        <f t="shared" si="0"/>
        <v>1815</v>
      </c>
      <c r="Z33" s="2086" t="s">
        <v>1137</v>
      </c>
    </row>
    <row r="34" spans="1:26" ht="12.75">
      <c r="A34" s="1940" t="s">
        <v>216</v>
      </c>
      <c r="B34" s="1082" t="s">
        <v>38</v>
      </c>
      <c r="C34" s="1098" t="str">
        <f>IF(ISBLANK('E4 TB Allocation Details'!D34), "",('E4 TB Allocation Details'!D34))</f>
        <v>dp</v>
      </c>
      <c r="D34" s="1099">
        <f t="shared" si="1"/>
        <v>0</v>
      </c>
      <c r="E34" s="666">
        <f>'O5 Details by Class &amp; Accounts'!I34+'O5 Details by Class &amp; Accounts'!AD34+'O5 Details by Class &amp; Accounts'!AY34+'O5 Details by Class &amp; Accounts'!BT34</f>
        <v>0</v>
      </c>
      <c r="F34" s="666">
        <f>'O5 Details by Class &amp; Accounts'!J34+'O5 Details by Class &amp; Accounts'!AE34+'O5 Details by Class &amp; Accounts'!AZ34+'O5 Details by Class &amp; Accounts'!BU34</f>
        <v>0</v>
      </c>
      <c r="G34" s="666">
        <f>'O5 Details by Class &amp; Accounts'!K34+'O5 Details by Class &amp; Accounts'!AF34+'O5 Details by Class &amp; Accounts'!BA34+'O5 Details by Class &amp; Accounts'!BV34</f>
        <v>0</v>
      </c>
      <c r="H34" s="666">
        <f>'O5 Details by Class &amp; Accounts'!L34+'O5 Details by Class &amp; Accounts'!AG34+'O5 Details by Class &amp; Accounts'!BB34+'O5 Details by Class &amp; Accounts'!BW34</f>
        <v>0</v>
      </c>
      <c r="I34" s="666">
        <f>'O5 Details by Class &amp; Accounts'!M34+'O5 Details by Class &amp; Accounts'!AH34+'O5 Details by Class &amp; Accounts'!BC34+'O5 Details by Class &amp; Accounts'!BX34</f>
        <v>0</v>
      </c>
      <c r="J34" s="666">
        <f>'O5 Details by Class &amp; Accounts'!N34+'O5 Details by Class &amp; Accounts'!AI34+'O5 Details by Class &amp; Accounts'!BD34+'O5 Details by Class &amp; Accounts'!BY34</f>
        <v>0</v>
      </c>
      <c r="K34" s="666">
        <f>'O5 Details by Class &amp; Accounts'!O34+'O5 Details by Class &amp; Accounts'!AJ34+'O5 Details by Class &amp; Accounts'!BE34+'O5 Details by Class &amp; Accounts'!BZ34</f>
        <v>0</v>
      </c>
      <c r="L34" s="666">
        <f>'O5 Details by Class &amp; Accounts'!P34+'O5 Details by Class &amp; Accounts'!AK34+'O5 Details by Class &amp; Accounts'!BF34+'O5 Details by Class &amp; Accounts'!CA34</f>
        <v>0</v>
      </c>
      <c r="M34" s="666">
        <f>'O5 Details by Class &amp; Accounts'!Q34+'O5 Details by Class &amp; Accounts'!AL34+'O5 Details by Class &amp; Accounts'!BG34+'O5 Details by Class &amp; Accounts'!CB34</f>
        <v>0</v>
      </c>
      <c r="N34" s="666">
        <f>'O5 Details by Class &amp; Accounts'!R34+'O5 Details by Class &amp; Accounts'!AM34+'O5 Details by Class &amp; Accounts'!BH34+'O5 Details by Class &amp; Accounts'!CC34</f>
        <v>0</v>
      </c>
      <c r="O34" s="666">
        <f>'O5 Details by Class &amp; Accounts'!S34+'O5 Details by Class &amp; Accounts'!AN34+'O5 Details by Class &amp; Accounts'!BI34+'O5 Details by Class &amp; Accounts'!CD34</f>
        <v>0</v>
      </c>
      <c r="P34" s="666">
        <f>'O5 Details by Class &amp; Accounts'!T34+'O5 Details by Class &amp; Accounts'!AO34+'O5 Details by Class &amp; Accounts'!BJ34+'O5 Details by Class &amp; Accounts'!CE34</f>
        <v>0</v>
      </c>
      <c r="Q34" s="666">
        <f>'O5 Details by Class &amp; Accounts'!U34+'O5 Details by Class &amp; Accounts'!AP34+'O5 Details by Class &amp; Accounts'!BK34+'O5 Details by Class &amp; Accounts'!CF34</f>
        <v>0</v>
      </c>
      <c r="R34" s="666">
        <f>'O5 Details by Class &amp; Accounts'!V34+'O5 Details by Class &amp; Accounts'!AQ34+'O5 Details by Class &amp; Accounts'!BL34+'O5 Details by Class &amp; Accounts'!CG34</f>
        <v>0</v>
      </c>
      <c r="S34" s="666">
        <f>'O5 Details by Class &amp; Accounts'!W34+'O5 Details by Class &amp; Accounts'!AR34+'O5 Details by Class &amp; Accounts'!BM34+'O5 Details by Class &amp; Accounts'!CH34</f>
        <v>0</v>
      </c>
      <c r="T34" s="666">
        <f>'O5 Details by Class &amp; Accounts'!X34+'O5 Details by Class &amp; Accounts'!AS34+'O5 Details by Class &amp; Accounts'!BN34+'O5 Details by Class &amp; Accounts'!CI34</f>
        <v>0</v>
      </c>
      <c r="U34" s="666">
        <f>'O5 Details by Class &amp; Accounts'!Y34+'O5 Details by Class &amp; Accounts'!AT34+'O5 Details by Class &amp; Accounts'!BO34+'O5 Details by Class &amp; Accounts'!CJ34</f>
        <v>0</v>
      </c>
      <c r="V34" s="666">
        <f>'O5 Details by Class &amp; Accounts'!Z34+'O5 Details by Class &amp; Accounts'!AU34+'O5 Details by Class &amp; Accounts'!BP34+'O5 Details by Class &amp; Accounts'!CK34</f>
        <v>0</v>
      </c>
      <c r="W34" s="666">
        <f>'O5 Details by Class &amp; Accounts'!AA34+'O5 Details by Class &amp; Accounts'!AV34+'O5 Details by Class &amp; Accounts'!BQ34+'O5 Details by Class &amp; Accounts'!CL34</f>
        <v>0</v>
      </c>
      <c r="X34" s="1112">
        <f>'O5 Details by Class &amp; Accounts'!AB34+'O5 Details by Class &amp; Accounts'!AW34+'O5 Details by Class &amp; Accounts'!BR34+'O5 Details by Class &amp; Accounts'!CM34</f>
        <v>0</v>
      </c>
      <c r="Y34" s="2091" t="str">
        <f t="shared" si="0"/>
        <v>1820</v>
      </c>
      <c r="Z34" s="2086" t="e">
        <v>#N/A</v>
      </c>
    </row>
    <row r="35" spans="1:26" ht="12.75">
      <c r="A35" s="1940" t="s">
        <v>549</v>
      </c>
      <c r="B35" s="1082" t="s">
        <v>506</v>
      </c>
      <c r="C35" s="1098" t="str">
        <f>IF(ISBLANK('E4 TB Allocation Details'!D35), "",('E4 TB Allocation Details'!D35))</f>
        <v>dp</v>
      </c>
      <c r="D35" s="1099">
        <f>SUM(E35:X35)</f>
        <v>0</v>
      </c>
      <c r="E35" s="666">
        <f>'O5 Details by Class &amp; Accounts'!I35+'O5 Details by Class &amp; Accounts'!AD35+'O5 Details by Class &amp; Accounts'!AY35+'O5 Details by Class &amp; Accounts'!BT35</f>
        <v>0</v>
      </c>
      <c r="F35" s="666">
        <f>'O5 Details by Class &amp; Accounts'!J35+'O5 Details by Class &amp; Accounts'!AE35+'O5 Details by Class &amp; Accounts'!AZ35+'O5 Details by Class &amp; Accounts'!BU35</f>
        <v>0</v>
      </c>
      <c r="G35" s="666">
        <f>'O5 Details by Class &amp; Accounts'!K35+'O5 Details by Class &amp; Accounts'!AF35+'O5 Details by Class &amp; Accounts'!BA35+'O5 Details by Class &amp; Accounts'!BV35</f>
        <v>0</v>
      </c>
      <c r="H35" s="666">
        <f>'O5 Details by Class &amp; Accounts'!L35+'O5 Details by Class &amp; Accounts'!AG35+'O5 Details by Class &amp; Accounts'!BB35+'O5 Details by Class &amp; Accounts'!BW35</f>
        <v>0</v>
      </c>
      <c r="I35" s="666">
        <f>'O5 Details by Class &amp; Accounts'!M35+'O5 Details by Class &amp; Accounts'!AH35+'O5 Details by Class &amp; Accounts'!BC35+'O5 Details by Class &amp; Accounts'!BX35</f>
        <v>0</v>
      </c>
      <c r="J35" s="666">
        <f>'O5 Details by Class &amp; Accounts'!N35+'O5 Details by Class &amp; Accounts'!AI35+'O5 Details by Class &amp; Accounts'!BD35+'O5 Details by Class &amp; Accounts'!BY35</f>
        <v>0</v>
      </c>
      <c r="K35" s="666">
        <f>'O5 Details by Class &amp; Accounts'!O35+'O5 Details by Class &amp; Accounts'!AJ35+'O5 Details by Class &amp; Accounts'!BE35+'O5 Details by Class &amp; Accounts'!BZ35</f>
        <v>0</v>
      </c>
      <c r="L35" s="666">
        <f>'O5 Details by Class &amp; Accounts'!P35+'O5 Details by Class &amp; Accounts'!AK35+'O5 Details by Class &amp; Accounts'!BF35+'O5 Details by Class &amp; Accounts'!CA35</f>
        <v>0</v>
      </c>
      <c r="M35" s="666">
        <f>'O5 Details by Class &amp; Accounts'!Q35+'O5 Details by Class &amp; Accounts'!AL35+'O5 Details by Class &amp; Accounts'!BG35+'O5 Details by Class &amp; Accounts'!CB35</f>
        <v>0</v>
      </c>
      <c r="N35" s="666">
        <f>'O5 Details by Class &amp; Accounts'!R35+'O5 Details by Class &amp; Accounts'!AM35+'O5 Details by Class &amp; Accounts'!BH35+'O5 Details by Class &amp; Accounts'!CC35</f>
        <v>0</v>
      </c>
      <c r="O35" s="666">
        <f>'O5 Details by Class &amp; Accounts'!S35+'O5 Details by Class &amp; Accounts'!AN35+'O5 Details by Class &amp; Accounts'!BI35+'O5 Details by Class &amp; Accounts'!CD35</f>
        <v>0</v>
      </c>
      <c r="P35" s="666">
        <f>'O5 Details by Class &amp; Accounts'!T35+'O5 Details by Class &amp; Accounts'!AO35+'O5 Details by Class &amp; Accounts'!BJ35+'O5 Details by Class &amp; Accounts'!CE35</f>
        <v>0</v>
      </c>
      <c r="Q35" s="666">
        <f>'O5 Details by Class &amp; Accounts'!U35+'O5 Details by Class &amp; Accounts'!AP35+'O5 Details by Class &amp; Accounts'!BK35+'O5 Details by Class &amp; Accounts'!CF35</f>
        <v>0</v>
      </c>
      <c r="R35" s="666">
        <f>'O5 Details by Class &amp; Accounts'!V35+'O5 Details by Class &amp; Accounts'!AQ35+'O5 Details by Class &amp; Accounts'!BL35+'O5 Details by Class &amp; Accounts'!CG35</f>
        <v>0</v>
      </c>
      <c r="S35" s="666">
        <f>'O5 Details by Class &amp; Accounts'!W35+'O5 Details by Class &amp; Accounts'!AR35+'O5 Details by Class &amp; Accounts'!BM35+'O5 Details by Class &amp; Accounts'!CH35</f>
        <v>0</v>
      </c>
      <c r="T35" s="666">
        <f>'O5 Details by Class &amp; Accounts'!X35+'O5 Details by Class &amp; Accounts'!AS35+'O5 Details by Class &amp; Accounts'!BN35+'O5 Details by Class &amp; Accounts'!CI35</f>
        <v>0</v>
      </c>
      <c r="U35" s="666">
        <f>'O5 Details by Class &amp; Accounts'!Y35+'O5 Details by Class &amp; Accounts'!AT35+'O5 Details by Class &amp; Accounts'!BO35+'O5 Details by Class &amp; Accounts'!CJ35</f>
        <v>0</v>
      </c>
      <c r="V35" s="666">
        <f>'O5 Details by Class &amp; Accounts'!Z35+'O5 Details by Class &amp; Accounts'!AU35+'O5 Details by Class &amp; Accounts'!BP35+'O5 Details by Class &amp; Accounts'!CK35</f>
        <v>0</v>
      </c>
      <c r="W35" s="666">
        <f>'O5 Details by Class &amp; Accounts'!AA35+'O5 Details by Class &amp; Accounts'!AV35+'O5 Details by Class &amp; Accounts'!BQ35+'O5 Details by Class &amp; Accounts'!CL35</f>
        <v>0</v>
      </c>
      <c r="X35" s="1112">
        <f>'O5 Details by Class &amp; Accounts'!AB35+'O5 Details by Class &amp; Accounts'!AW35+'O5 Details by Class &amp; Accounts'!BR35+'O5 Details by Class &amp; Accounts'!CM35</f>
        <v>0</v>
      </c>
      <c r="Y35" s="2091" t="str">
        <f t="shared" si="0"/>
        <v>1820-1</v>
      </c>
      <c r="Z35" s="2086" t="s">
        <v>1138</v>
      </c>
    </row>
    <row r="36" spans="1:26" ht="25.5">
      <c r="A36" s="1940" t="s">
        <v>550</v>
      </c>
      <c r="B36" s="1082" t="s">
        <v>509</v>
      </c>
      <c r="C36" s="1098" t="str">
        <f>IF(ISBLANK('E4 TB Allocation Details'!D36), "",('E4 TB Allocation Details'!D36))</f>
        <v>dp</v>
      </c>
      <c r="D36" s="1099">
        <f>SUM(E36:X36)</f>
        <v>3861500</v>
      </c>
      <c r="E36" s="666">
        <f>'O5 Details by Class &amp; Accounts'!I36+'O5 Details by Class &amp; Accounts'!AD36+'O5 Details by Class &amp; Accounts'!AY36+'O5 Details by Class &amp; Accounts'!BT36</f>
        <v>1451771.081113707</v>
      </c>
      <c r="F36" s="666">
        <f>'O5 Details by Class &amp; Accounts'!J36+'O5 Details by Class &amp; Accounts'!AE36+'O5 Details by Class &amp; Accounts'!AZ36+'O5 Details by Class &amp; Accounts'!BU36</f>
        <v>679682.79966693348</v>
      </c>
      <c r="G36" s="666">
        <f>'O5 Details by Class &amp; Accounts'!K36+'O5 Details by Class &amp; Accounts'!AF36+'O5 Details by Class &amp; Accounts'!BA36+'O5 Details by Class &amp; Accounts'!BV36</f>
        <v>1727471.617715867</v>
      </c>
      <c r="H36" s="666">
        <f>'O5 Details by Class &amp; Accounts'!L36+'O5 Details by Class &amp; Accounts'!AG36+'O5 Details by Class &amp; Accounts'!BB36+'O5 Details by Class &amp; Accounts'!BW36</f>
        <v>0</v>
      </c>
      <c r="I36" s="666">
        <f>'O5 Details by Class &amp; Accounts'!M36+'O5 Details by Class &amp; Accounts'!AH36+'O5 Details by Class &amp; Accounts'!BC36+'O5 Details by Class &amp; Accounts'!BX36</f>
        <v>0</v>
      </c>
      <c r="J36" s="666">
        <f>'O5 Details by Class &amp; Accounts'!N36+'O5 Details by Class &amp; Accounts'!AI36+'O5 Details by Class &amp; Accounts'!BD36+'O5 Details by Class &amp; Accounts'!BY36</f>
        <v>0</v>
      </c>
      <c r="K36" s="666">
        <f>'O5 Details by Class &amp; Accounts'!O36+'O5 Details by Class &amp; Accounts'!AJ36+'O5 Details by Class &amp; Accounts'!BE36+'O5 Details by Class &amp; Accounts'!BZ36</f>
        <v>0</v>
      </c>
      <c r="L36" s="666">
        <f>'O5 Details by Class &amp; Accounts'!P36+'O5 Details by Class &amp; Accounts'!AK36+'O5 Details by Class &amp; Accounts'!BF36+'O5 Details by Class &amp; Accounts'!CA36</f>
        <v>0</v>
      </c>
      <c r="M36" s="666">
        <f>'O5 Details by Class &amp; Accounts'!Q36+'O5 Details by Class &amp; Accounts'!AL36+'O5 Details by Class &amp; Accounts'!BG36+'O5 Details by Class &amp; Accounts'!CB36</f>
        <v>2574.5015034925359</v>
      </c>
      <c r="N36" s="666">
        <f>'O5 Details by Class &amp; Accounts'!R36+'O5 Details by Class &amp; Accounts'!AM36+'O5 Details by Class &amp; Accounts'!BH36+'O5 Details by Class &amp; Accounts'!CC36</f>
        <v>0</v>
      </c>
      <c r="O36" s="666">
        <f>'O5 Details by Class &amp; Accounts'!S36+'O5 Details by Class &amp; Accounts'!AN36+'O5 Details by Class &amp; Accounts'!BI36+'O5 Details by Class &amp; Accounts'!CD36</f>
        <v>0</v>
      </c>
      <c r="P36" s="666">
        <f>'O5 Details by Class &amp; Accounts'!T36+'O5 Details by Class &amp; Accounts'!AO36+'O5 Details by Class &amp; Accounts'!BJ36+'O5 Details by Class &amp; Accounts'!CE36</f>
        <v>0</v>
      </c>
      <c r="Q36" s="666">
        <f>'O5 Details by Class &amp; Accounts'!U36+'O5 Details by Class &amp; Accounts'!AP36+'O5 Details by Class &amp; Accounts'!BK36+'O5 Details by Class &amp; Accounts'!CF36</f>
        <v>0</v>
      </c>
      <c r="R36" s="666">
        <f>'O5 Details by Class &amp; Accounts'!V36+'O5 Details by Class &amp; Accounts'!AQ36+'O5 Details by Class &amp; Accounts'!BL36+'O5 Details by Class &amp; Accounts'!CG36</f>
        <v>0</v>
      </c>
      <c r="S36" s="666">
        <f>'O5 Details by Class &amp; Accounts'!W36+'O5 Details by Class &amp; Accounts'!AR36+'O5 Details by Class &amp; Accounts'!BM36+'O5 Details by Class &amp; Accounts'!CH36</f>
        <v>0</v>
      </c>
      <c r="T36" s="666">
        <f>'O5 Details by Class &amp; Accounts'!X36+'O5 Details by Class &amp; Accounts'!AS36+'O5 Details by Class &amp; Accounts'!BN36+'O5 Details by Class &amp; Accounts'!CI36</f>
        <v>0</v>
      </c>
      <c r="U36" s="666">
        <f>'O5 Details by Class &amp; Accounts'!Y36+'O5 Details by Class &amp; Accounts'!AT36+'O5 Details by Class &amp; Accounts'!BO36+'O5 Details by Class &amp; Accounts'!CJ36</f>
        <v>0</v>
      </c>
      <c r="V36" s="666">
        <f>'O5 Details by Class &amp; Accounts'!Z36+'O5 Details by Class &amp; Accounts'!AU36+'O5 Details by Class &amp; Accounts'!BP36+'O5 Details by Class &amp; Accounts'!CK36</f>
        <v>0</v>
      </c>
      <c r="W36" s="666">
        <f>'O5 Details by Class &amp; Accounts'!AA36+'O5 Details by Class &amp; Accounts'!AV36+'O5 Details by Class &amp; Accounts'!BQ36+'O5 Details by Class &amp; Accounts'!CL36</f>
        <v>0</v>
      </c>
      <c r="X36" s="1112">
        <f>'O5 Details by Class &amp; Accounts'!AB36+'O5 Details by Class &amp; Accounts'!AW36+'O5 Details by Class &amp; Accounts'!BR36+'O5 Details by Class &amp; Accounts'!CM36</f>
        <v>0</v>
      </c>
      <c r="Y36" s="2091" t="str">
        <f t="shared" si="0"/>
        <v>1820-2</v>
      </c>
      <c r="Z36" s="2086" t="s">
        <v>1139</v>
      </c>
    </row>
    <row r="37" spans="1:26" ht="25.5">
      <c r="A37" s="1940" t="s">
        <v>496</v>
      </c>
      <c r="B37" s="1082" t="s">
        <v>497</v>
      </c>
      <c r="C37" s="1098" t="str">
        <f>IF(ISBLANK('E4 TB Allocation Details'!D37), "",('E4 TB Allocation Details'!D37))</f>
        <v>dp</v>
      </c>
      <c r="D37" s="1099">
        <f>SUM(E37:X37)</f>
        <v>0</v>
      </c>
      <c r="E37" s="666">
        <f>'O5 Details by Class &amp; Accounts'!I37+'O5 Details by Class &amp; Accounts'!AD37+'O5 Details by Class &amp; Accounts'!AY37+'O5 Details by Class &amp; Accounts'!BT37</f>
        <v>0</v>
      </c>
      <c r="F37" s="666">
        <f>'O5 Details by Class &amp; Accounts'!J37+'O5 Details by Class &amp; Accounts'!AE37+'O5 Details by Class &amp; Accounts'!AZ37+'O5 Details by Class &amp; Accounts'!BU37</f>
        <v>0</v>
      </c>
      <c r="G37" s="666">
        <f>'O5 Details by Class &amp; Accounts'!K37+'O5 Details by Class &amp; Accounts'!AF37+'O5 Details by Class &amp; Accounts'!BA37+'O5 Details by Class &amp; Accounts'!BV37</f>
        <v>0</v>
      </c>
      <c r="H37" s="666">
        <f>'O5 Details by Class &amp; Accounts'!L37+'O5 Details by Class &amp; Accounts'!AG37+'O5 Details by Class &amp; Accounts'!BB37+'O5 Details by Class &amp; Accounts'!BW37</f>
        <v>0</v>
      </c>
      <c r="I37" s="666">
        <f>'O5 Details by Class &amp; Accounts'!M37+'O5 Details by Class &amp; Accounts'!AH37+'O5 Details by Class &amp; Accounts'!BC37+'O5 Details by Class &amp; Accounts'!BX37</f>
        <v>0</v>
      </c>
      <c r="J37" s="666">
        <f>'O5 Details by Class &amp; Accounts'!N37+'O5 Details by Class &amp; Accounts'!AI37+'O5 Details by Class &amp; Accounts'!BD37+'O5 Details by Class &amp; Accounts'!BY37</f>
        <v>0</v>
      </c>
      <c r="K37" s="666">
        <f>'O5 Details by Class &amp; Accounts'!O37+'O5 Details by Class &amp; Accounts'!AJ37+'O5 Details by Class &amp; Accounts'!BE37+'O5 Details by Class &amp; Accounts'!BZ37</f>
        <v>0</v>
      </c>
      <c r="L37" s="666">
        <f>'O5 Details by Class &amp; Accounts'!P37+'O5 Details by Class &amp; Accounts'!AK37+'O5 Details by Class &amp; Accounts'!BF37+'O5 Details by Class &amp; Accounts'!CA37</f>
        <v>0</v>
      </c>
      <c r="M37" s="666">
        <f>'O5 Details by Class &amp; Accounts'!Q37+'O5 Details by Class &amp; Accounts'!AL37+'O5 Details by Class &amp; Accounts'!BG37+'O5 Details by Class &amp; Accounts'!CB37</f>
        <v>0</v>
      </c>
      <c r="N37" s="666">
        <f>'O5 Details by Class &amp; Accounts'!R37+'O5 Details by Class &amp; Accounts'!AM37+'O5 Details by Class &amp; Accounts'!BH37+'O5 Details by Class &amp; Accounts'!CC37</f>
        <v>0</v>
      </c>
      <c r="O37" s="666">
        <f>'O5 Details by Class &amp; Accounts'!S37+'O5 Details by Class &amp; Accounts'!AN37+'O5 Details by Class &amp; Accounts'!BI37+'O5 Details by Class &amp; Accounts'!CD37</f>
        <v>0</v>
      </c>
      <c r="P37" s="666">
        <f>'O5 Details by Class &amp; Accounts'!T37+'O5 Details by Class &amp; Accounts'!AO37+'O5 Details by Class &amp; Accounts'!BJ37+'O5 Details by Class &amp; Accounts'!CE37</f>
        <v>0</v>
      </c>
      <c r="Q37" s="666">
        <f>'O5 Details by Class &amp; Accounts'!U37+'O5 Details by Class &amp; Accounts'!AP37+'O5 Details by Class &amp; Accounts'!BK37+'O5 Details by Class &amp; Accounts'!CF37</f>
        <v>0</v>
      </c>
      <c r="R37" s="666">
        <f>'O5 Details by Class &amp; Accounts'!V37+'O5 Details by Class &amp; Accounts'!AQ37+'O5 Details by Class &amp; Accounts'!BL37+'O5 Details by Class &amp; Accounts'!CG37</f>
        <v>0</v>
      </c>
      <c r="S37" s="666">
        <f>'O5 Details by Class &amp; Accounts'!W37+'O5 Details by Class &amp; Accounts'!AR37+'O5 Details by Class &amp; Accounts'!BM37+'O5 Details by Class &amp; Accounts'!CH37</f>
        <v>0</v>
      </c>
      <c r="T37" s="666">
        <f>'O5 Details by Class &amp; Accounts'!X37+'O5 Details by Class &amp; Accounts'!AS37+'O5 Details by Class &amp; Accounts'!BN37+'O5 Details by Class &amp; Accounts'!CI37</f>
        <v>0</v>
      </c>
      <c r="U37" s="666">
        <f>'O5 Details by Class &amp; Accounts'!Y37+'O5 Details by Class &amp; Accounts'!AT37+'O5 Details by Class &amp; Accounts'!BO37+'O5 Details by Class &amp; Accounts'!CJ37</f>
        <v>0</v>
      </c>
      <c r="V37" s="666">
        <f>'O5 Details by Class &amp; Accounts'!Z37+'O5 Details by Class &amp; Accounts'!AU37+'O5 Details by Class &amp; Accounts'!BP37+'O5 Details by Class &amp; Accounts'!CK37</f>
        <v>0</v>
      </c>
      <c r="W37" s="666">
        <f>'O5 Details by Class &amp; Accounts'!AA37+'O5 Details by Class &amp; Accounts'!AV37+'O5 Details by Class &amp; Accounts'!BQ37+'O5 Details by Class &amp; Accounts'!CL37</f>
        <v>0</v>
      </c>
      <c r="X37" s="1112">
        <f>'O5 Details by Class &amp; Accounts'!AB37+'O5 Details by Class &amp; Accounts'!AW37+'O5 Details by Class &amp; Accounts'!BR37+'O5 Details by Class &amp; Accounts'!CM37</f>
        <v>0</v>
      </c>
      <c r="Y37" s="2091" t="str">
        <f t="shared" si="0"/>
        <v>1820-3</v>
      </c>
      <c r="Z37" s="2086" t="s">
        <v>1214</v>
      </c>
    </row>
    <row r="38" spans="1:26" ht="12.95" customHeight="1">
      <c r="A38" s="1940" t="s">
        <v>217</v>
      </c>
      <c r="B38" s="1082" t="s">
        <v>39</v>
      </c>
      <c r="C38" s="1098" t="str">
        <f>IF(ISBLANK('E4 TB Allocation Details'!D38), "",('E4 TB Allocation Details'!D38))</f>
        <v>dp</v>
      </c>
      <c r="D38" s="1099">
        <f t="shared" si="1"/>
        <v>0</v>
      </c>
      <c r="E38" s="666">
        <f>'O5 Details by Class &amp; Accounts'!I38+'O5 Details by Class &amp; Accounts'!AD38+'O5 Details by Class &amp; Accounts'!AY38+'O5 Details by Class &amp; Accounts'!BT38</f>
        <v>0</v>
      </c>
      <c r="F38" s="666">
        <f>'O5 Details by Class &amp; Accounts'!J38+'O5 Details by Class &amp; Accounts'!AE38+'O5 Details by Class &amp; Accounts'!AZ38+'O5 Details by Class &amp; Accounts'!BU38</f>
        <v>0</v>
      </c>
      <c r="G38" s="666">
        <f>'O5 Details by Class &amp; Accounts'!K38+'O5 Details by Class &amp; Accounts'!AF38+'O5 Details by Class &amp; Accounts'!BA38+'O5 Details by Class &amp; Accounts'!BV38</f>
        <v>0</v>
      </c>
      <c r="H38" s="666">
        <f>'O5 Details by Class &amp; Accounts'!L38+'O5 Details by Class &amp; Accounts'!AG38+'O5 Details by Class &amp; Accounts'!BB38+'O5 Details by Class &amp; Accounts'!BW38</f>
        <v>0</v>
      </c>
      <c r="I38" s="666">
        <f>'O5 Details by Class &amp; Accounts'!M38+'O5 Details by Class &amp; Accounts'!AH38+'O5 Details by Class &amp; Accounts'!BC38+'O5 Details by Class &amp; Accounts'!BX38</f>
        <v>0</v>
      </c>
      <c r="J38" s="666">
        <f>'O5 Details by Class &amp; Accounts'!N38+'O5 Details by Class &amp; Accounts'!AI38+'O5 Details by Class &amp; Accounts'!BD38+'O5 Details by Class &amp; Accounts'!BY38</f>
        <v>0</v>
      </c>
      <c r="K38" s="666">
        <f>'O5 Details by Class &amp; Accounts'!O38+'O5 Details by Class &amp; Accounts'!AJ38+'O5 Details by Class &amp; Accounts'!BE38+'O5 Details by Class &amp; Accounts'!BZ38</f>
        <v>0</v>
      </c>
      <c r="L38" s="666">
        <f>'O5 Details by Class &amp; Accounts'!P38+'O5 Details by Class &amp; Accounts'!AK38+'O5 Details by Class &amp; Accounts'!BF38+'O5 Details by Class &amp; Accounts'!CA38</f>
        <v>0</v>
      </c>
      <c r="M38" s="666">
        <f>'O5 Details by Class &amp; Accounts'!Q38+'O5 Details by Class &amp; Accounts'!AL38+'O5 Details by Class &amp; Accounts'!BG38+'O5 Details by Class &amp; Accounts'!CB38</f>
        <v>0</v>
      </c>
      <c r="N38" s="666">
        <f>'O5 Details by Class &amp; Accounts'!R38+'O5 Details by Class &amp; Accounts'!AM38+'O5 Details by Class &amp; Accounts'!BH38+'O5 Details by Class &amp; Accounts'!CC38</f>
        <v>0</v>
      </c>
      <c r="O38" s="666">
        <f>'O5 Details by Class &amp; Accounts'!S38+'O5 Details by Class &amp; Accounts'!AN38+'O5 Details by Class &amp; Accounts'!BI38+'O5 Details by Class &amp; Accounts'!CD38</f>
        <v>0</v>
      </c>
      <c r="P38" s="666">
        <f>'O5 Details by Class &amp; Accounts'!T38+'O5 Details by Class &amp; Accounts'!AO38+'O5 Details by Class &amp; Accounts'!BJ38+'O5 Details by Class &amp; Accounts'!CE38</f>
        <v>0</v>
      </c>
      <c r="Q38" s="666">
        <f>'O5 Details by Class &amp; Accounts'!U38+'O5 Details by Class &amp; Accounts'!AP38+'O5 Details by Class &amp; Accounts'!BK38+'O5 Details by Class &amp; Accounts'!CF38</f>
        <v>0</v>
      </c>
      <c r="R38" s="666">
        <f>'O5 Details by Class &amp; Accounts'!V38+'O5 Details by Class &amp; Accounts'!AQ38+'O5 Details by Class &amp; Accounts'!BL38+'O5 Details by Class &amp; Accounts'!CG38</f>
        <v>0</v>
      </c>
      <c r="S38" s="666">
        <f>'O5 Details by Class &amp; Accounts'!W38+'O5 Details by Class &amp; Accounts'!AR38+'O5 Details by Class &amp; Accounts'!BM38+'O5 Details by Class &amp; Accounts'!CH38</f>
        <v>0</v>
      </c>
      <c r="T38" s="666">
        <f>'O5 Details by Class &amp; Accounts'!X38+'O5 Details by Class &amp; Accounts'!AS38+'O5 Details by Class &amp; Accounts'!BN38+'O5 Details by Class &amp; Accounts'!CI38</f>
        <v>0</v>
      </c>
      <c r="U38" s="666">
        <f>'O5 Details by Class &amp; Accounts'!Y38+'O5 Details by Class &amp; Accounts'!AT38+'O5 Details by Class &amp; Accounts'!BO38+'O5 Details by Class &amp; Accounts'!CJ38</f>
        <v>0</v>
      </c>
      <c r="V38" s="666">
        <f>'O5 Details by Class &amp; Accounts'!Z38+'O5 Details by Class &amp; Accounts'!AU38+'O5 Details by Class &amp; Accounts'!BP38+'O5 Details by Class &amp; Accounts'!CK38</f>
        <v>0</v>
      </c>
      <c r="W38" s="666">
        <f>'O5 Details by Class &amp; Accounts'!AA38+'O5 Details by Class &amp; Accounts'!AV38+'O5 Details by Class &amp; Accounts'!BQ38+'O5 Details by Class &amp; Accounts'!CL38</f>
        <v>0</v>
      </c>
      <c r="X38" s="1112">
        <f>'O5 Details by Class &amp; Accounts'!AB38+'O5 Details by Class &amp; Accounts'!AW38+'O5 Details by Class &amp; Accounts'!BR38+'O5 Details by Class &amp; Accounts'!CM38</f>
        <v>0</v>
      </c>
      <c r="Y38" s="2091" t="str">
        <f t="shared" si="0"/>
        <v>1825</v>
      </c>
      <c r="Z38" s="2086" t="e">
        <v>#N/A</v>
      </c>
    </row>
    <row r="39" spans="1:26" ht="12.95" customHeight="1">
      <c r="A39" s="1940" t="s">
        <v>1265</v>
      </c>
      <c r="B39" s="1082" t="s">
        <v>1032</v>
      </c>
      <c r="C39" s="1098" t="str">
        <f>IF(ISBLANK('E4 TB Allocation Details'!D39), "",('E4 TB Allocation Details'!D39))</f>
        <v>dp</v>
      </c>
      <c r="D39" s="1099">
        <f t="shared" si="1"/>
        <v>0</v>
      </c>
      <c r="E39" s="666">
        <f>'O5 Details by Class &amp; Accounts'!I39+'O5 Details by Class &amp; Accounts'!AD39+'O5 Details by Class &amp; Accounts'!AY39+'O5 Details by Class &amp; Accounts'!BT39</f>
        <v>0</v>
      </c>
      <c r="F39" s="666">
        <f>'O5 Details by Class &amp; Accounts'!J39+'O5 Details by Class &amp; Accounts'!AE39+'O5 Details by Class &amp; Accounts'!AZ39+'O5 Details by Class &amp; Accounts'!BU39</f>
        <v>0</v>
      </c>
      <c r="G39" s="666">
        <f>'O5 Details by Class &amp; Accounts'!K39+'O5 Details by Class &amp; Accounts'!AF39+'O5 Details by Class &amp; Accounts'!BA39+'O5 Details by Class &amp; Accounts'!BV39</f>
        <v>0</v>
      </c>
      <c r="H39" s="666">
        <f>'O5 Details by Class &amp; Accounts'!L39+'O5 Details by Class &amp; Accounts'!AG39+'O5 Details by Class &amp; Accounts'!BB39+'O5 Details by Class &amp; Accounts'!BW39</f>
        <v>0</v>
      </c>
      <c r="I39" s="666">
        <f>'O5 Details by Class &amp; Accounts'!M39+'O5 Details by Class &amp; Accounts'!AH39+'O5 Details by Class &amp; Accounts'!BC39+'O5 Details by Class &amp; Accounts'!BX39</f>
        <v>0</v>
      </c>
      <c r="J39" s="666">
        <f>'O5 Details by Class &amp; Accounts'!N39+'O5 Details by Class &amp; Accounts'!AI39+'O5 Details by Class &amp; Accounts'!BD39+'O5 Details by Class &amp; Accounts'!BY39</f>
        <v>0</v>
      </c>
      <c r="K39" s="666">
        <f>'O5 Details by Class &amp; Accounts'!O39+'O5 Details by Class &amp; Accounts'!AJ39+'O5 Details by Class &amp; Accounts'!BE39+'O5 Details by Class &amp; Accounts'!BZ39</f>
        <v>0</v>
      </c>
      <c r="L39" s="666">
        <f>'O5 Details by Class &amp; Accounts'!P39+'O5 Details by Class &amp; Accounts'!AK39+'O5 Details by Class &amp; Accounts'!BF39+'O5 Details by Class &amp; Accounts'!CA39</f>
        <v>0</v>
      </c>
      <c r="M39" s="666">
        <f>'O5 Details by Class &amp; Accounts'!Q39+'O5 Details by Class &amp; Accounts'!AL39+'O5 Details by Class &amp; Accounts'!BG39+'O5 Details by Class &amp; Accounts'!CB39</f>
        <v>0</v>
      </c>
      <c r="N39" s="666">
        <f>'O5 Details by Class &amp; Accounts'!R39+'O5 Details by Class &amp; Accounts'!AM39+'O5 Details by Class &amp; Accounts'!BH39+'O5 Details by Class &amp; Accounts'!CC39</f>
        <v>0</v>
      </c>
      <c r="O39" s="666">
        <f>'O5 Details by Class &amp; Accounts'!S39+'O5 Details by Class &amp; Accounts'!AN39+'O5 Details by Class &amp; Accounts'!BI39+'O5 Details by Class &amp; Accounts'!CD39</f>
        <v>0</v>
      </c>
      <c r="P39" s="666">
        <f>'O5 Details by Class &amp; Accounts'!T39+'O5 Details by Class &amp; Accounts'!AO39+'O5 Details by Class &amp; Accounts'!BJ39+'O5 Details by Class &amp; Accounts'!CE39</f>
        <v>0</v>
      </c>
      <c r="Q39" s="666">
        <f>'O5 Details by Class &amp; Accounts'!U39+'O5 Details by Class &amp; Accounts'!AP39+'O5 Details by Class &amp; Accounts'!BK39+'O5 Details by Class &amp; Accounts'!CF39</f>
        <v>0</v>
      </c>
      <c r="R39" s="666">
        <f>'O5 Details by Class &amp; Accounts'!V39+'O5 Details by Class &amp; Accounts'!AQ39+'O5 Details by Class &amp; Accounts'!BL39+'O5 Details by Class &amp; Accounts'!CG39</f>
        <v>0</v>
      </c>
      <c r="S39" s="666">
        <f>'O5 Details by Class &amp; Accounts'!W39+'O5 Details by Class &amp; Accounts'!AR39+'O5 Details by Class &amp; Accounts'!BM39+'O5 Details by Class &amp; Accounts'!CH39</f>
        <v>0</v>
      </c>
      <c r="T39" s="666">
        <f>'O5 Details by Class &amp; Accounts'!X39+'O5 Details by Class &amp; Accounts'!AS39+'O5 Details by Class &amp; Accounts'!BN39+'O5 Details by Class &amp; Accounts'!CI39</f>
        <v>0</v>
      </c>
      <c r="U39" s="666">
        <f>'O5 Details by Class &amp; Accounts'!Y39+'O5 Details by Class &amp; Accounts'!AT39+'O5 Details by Class &amp; Accounts'!BO39+'O5 Details by Class &amp; Accounts'!CJ39</f>
        <v>0</v>
      </c>
      <c r="V39" s="666">
        <f>'O5 Details by Class &amp; Accounts'!Z39+'O5 Details by Class &amp; Accounts'!AU39+'O5 Details by Class &amp; Accounts'!BP39+'O5 Details by Class &amp; Accounts'!CK39</f>
        <v>0</v>
      </c>
      <c r="W39" s="666">
        <f>'O5 Details by Class &amp; Accounts'!AA39+'O5 Details by Class &amp; Accounts'!AV39+'O5 Details by Class &amp; Accounts'!BQ39+'O5 Details by Class &amp; Accounts'!CL39</f>
        <v>0</v>
      </c>
      <c r="X39" s="1112">
        <f>'O5 Details by Class &amp; Accounts'!AB39+'O5 Details by Class &amp; Accounts'!AW39+'O5 Details by Class &amp; Accounts'!BR39+'O5 Details by Class &amp; Accounts'!CM39</f>
        <v>0</v>
      </c>
      <c r="Y39" s="2091" t="str">
        <f t="shared" si="0"/>
        <v>1825-1</v>
      </c>
      <c r="Z39" s="2086" t="s">
        <v>1137</v>
      </c>
    </row>
    <row r="40" spans="1:26" ht="12.95" customHeight="1">
      <c r="A40" s="1940" t="s">
        <v>1266</v>
      </c>
      <c r="B40" s="1082" t="s">
        <v>1033</v>
      </c>
      <c r="C40" s="1098" t="str">
        <f>IF(ISBLANK('E4 TB Allocation Details'!D40), "",('E4 TB Allocation Details'!D40))</f>
        <v>dp</v>
      </c>
      <c r="D40" s="1099">
        <f t="shared" si="1"/>
        <v>0</v>
      </c>
      <c r="E40" s="666">
        <f>'O5 Details by Class &amp; Accounts'!I40+'O5 Details by Class &amp; Accounts'!AD40+'O5 Details by Class &amp; Accounts'!AY40+'O5 Details by Class &amp; Accounts'!BT40</f>
        <v>0</v>
      </c>
      <c r="F40" s="666">
        <f>'O5 Details by Class &amp; Accounts'!J40+'O5 Details by Class &amp; Accounts'!AE40+'O5 Details by Class &amp; Accounts'!AZ40+'O5 Details by Class &amp; Accounts'!BU40</f>
        <v>0</v>
      </c>
      <c r="G40" s="666">
        <f>'O5 Details by Class &amp; Accounts'!K40+'O5 Details by Class &amp; Accounts'!AF40+'O5 Details by Class &amp; Accounts'!BA40+'O5 Details by Class &amp; Accounts'!BV40</f>
        <v>0</v>
      </c>
      <c r="H40" s="666">
        <f>'O5 Details by Class &amp; Accounts'!L40+'O5 Details by Class &amp; Accounts'!AG40+'O5 Details by Class &amp; Accounts'!BB40+'O5 Details by Class &amp; Accounts'!BW40</f>
        <v>0</v>
      </c>
      <c r="I40" s="666">
        <f>'O5 Details by Class &amp; Accounts'!M40+'O5 Details by Class &amp; Accounts'!AH40+'O5 Details by Class &amp; Accounts'!BC40+'O5 Details by Class &amp; Accounts'!BX40</f>
        <v>0</v>
      </c>
      <c r="J40" s="666">
        <f>'O5 Details by Class &amp; Accounts'!N40+'O5 Details by Class &amp; Accounts'!AI40+'O5 Details by Class &amp; Accounts'!BD40+'O5 Details by Class &amp; Accounts'!BY40</f>
        <v>0</v>
      </c>
      <c r="K40" s="666">
        <f>'O5 Details by Class &amp; Accounts'!O40+'O5 Details by Class &amp; Accounts'!AJ40+'O5 Details by Class &amp; Accounts'!BE40+'O5 Details by Class &amp; Accounts'!BZ40</f>
        <v>0</v>
      </c>
      <c r="L40" s="666">
        <f>'O5 Details by Class &amp; Accounts'!P40+'O5 Details by Class &amp; Accounts'!AK40+'O5 Details by Class &amp; Accounts'!BF40+'O5 Details by Class &amp; Accounts'!CA40</f>
        <v>0</v>
      </c>
      <c r="M40" s="666">
        <f>'O5 Details by Class &amp; Accounts'!Q40+'O5 Details by Class &amp; Accounts'!AL40+'O5 Details by Class &amp; Accounts'!BG40+'O5 Details by Class &amp; Accounts'!CB40</f>
        <v>0</v>
      </c>
      <c r="N40" s="666">
        <f>'O5 Details by Class &amp; Accounts'!R40+'O5 Details by Class &amp; Accounts'!AM40+'O5 Details by Class &amp; Accounts'!BH40+'O5 Details by Class &amp; Accounts'!CC40</f>
        <v>0</v>
      </c>
      <c r="O40" s="666">
        <f>'O5 Details by Class &amp; Accounts'!S40+'O5 Details by Class &amp; Accounts'!AN40+'O5 Details by Class &amp; Accounts'!BI40+'O5 Details by Class &amp; Accounts'!CD40</f>
        <v>0</v>
      </c>
      <c r="P40" s="666">
        <f>'O5 Details by Class &amp; Accounts'!T40+'O5 Details by Class &amp; Accounts'!AO40+'O5 Details by Class &amp; Accounts'!BJ40+'O5 Details by Class &amp; Accounts'!CE40</f>
        <v>0</v>
      </c>
      <c r="Q40" s="666">
        <f>'O5 Details by Class &amp; Accounts'!U40+'O5 Details by Class &amp; Accounts'!AP40+'O5 Details by Class &amp; Accounts'!BK40+'O5 Details by Class &amp; Accounts'!CF40</f>
        <v>0</v>
      </c>
      <c r="R40" s="666">
        <f>'O5 Details by Class &amp; Accounts'!V40+'O5 Details by Class &amp; Accounts'!AQ40+'O5 Details by Class &amp; Accounts'!BL40+'O5 Details by Class &amp; Accounts'!CG40</f>
        <v>0</v>
      </c>
      <c r="S40" s="666">
        <f>'O5 Details by Class &amp; Accounts'!W40+'O5 Details by Class &amp; Accounts'!AR40+'O5 Details by Class &amp; Accounts'!BM40+'O5 Details by Class &amp; Accounts'!CH40</f>
        <v>0</v>
      </c>
      <c r="T40" s="666">
        <f>'O5 Details by Class &amp; Accounts'!X40+'O5 Details by Class &amp; Accounts'!AS40+'O5 Details by Class &amp; Accounts'!BN40+'O5 Details by Class &amp; Accounts'!CI40</f>
        <v>0</v>
      </c>
      <c r="U40" s="666">
        <f>'O5 Details by Class &amp; Accounts'!Y40+'O5 Details by Class &amp; Accounts'!AT40+'O5 Details by Class &amp; Accounts'!BO40+'O5 Details by Class &amp; Accounts'!CJ40</f>
        <v>0</v>
      </c>
      <c r="V40" s="666">
        <f>'O5 Details by Class &amp; Accounts'!Z40+'O5 Details by Class &amp; Accounts'!AU40+'O5 Details by Class &amp; Accounts'!BP40+'O5 Details by Class &amp; Accounts'!CK40</f>
        <v>0</v>
      </c>
      <c r="W40" s="666">
        <f>'O5 Details by Class &amp; Accounts'!AA40+'O5 Details by Class &amp; Accounts'!AV40+'O5 Details by Class &amp; Accounts'!BQ40+'O5 Details by Class &amp; Accounts'!CL40</f>
        <v>0</v>
      </c>
      <c r="X40" s="1112">
        <f>'O5 Details by Class &amp; Accounts'!AB40+'O5 Details by Class &amp; Accounts'!AW40+'O5 Details by Class &amp; Accounts'!BR40+'O5 Details by Class &amp; Accounts'!CM40</f>
        <v>0</v>
      </c>
      <c r="Y40" s="2091" t="str">
        <f t="shared" si="0"/>
        <v>1825-2</v>
      </c>
      <c r="Z40" s="2086" t="s">
        <v>1138</v>
      </c>
    </row>
    <row r="41" spans="1:26" ht="12.95" customHeight="1">
      <c r="A41" s="1940" t="s">
        <v>218</v>
      </c>
      <c r="B41" s="1082" t="s">
        <v>40</v>
      </c>
      <c r="C41" s="1098" t="str">
        <f>IF(ISBLANK('E4 TB Allocation Details'!D41), "",('E4 TB Allocation Details'!D41))</f>
        <v>dp</v>
      </c>
      <c r="D41" s="1099">
        <f t="shared" si="1"/>
        <v>0</v>
      </c>
      <c r="E41" s="666">
        <f>'O5 Details by Class &amp; Accounts'!I41+'O5 Details by Class &amp; Accounts'!AD41+'O5 Details by Class &amp; Accounts'!AY41+'O5 Details by Class &amp; Accounts'!BT41</f>
        <v>0</v>
      </c>
      <c r="F41" s="666">
        <f>'O5 Details by Class &amp; Accounts'!J41+'O5 Details by Class &amp; Accounts'!AE41+'O5 Details by Class &amp; Accounts'!AZ41+'O5 Details by Class &amp; Accounts'!BU41</f>
        <v>0</v>
      </c>
      <c r="G41" s="666">
        <f>'O5 Details by Class &amp; Accounts'!K41+'O5 Details by Class &amp; Accounts'!AF41+'O5 Details by Class &amp; Accounts'!BA41+'O5 Details by Class &amp; Accounts'!BV41</f>
        <v>0</v>
      </c>
      <c r="H41" s="666">
        <f>'O5 Details by Class &amp; Accounts'!L41+'O5 Details by Class &amp; Accounts'!AG41+'O5 Details by Class &amp; Accounts'!BB41+'O5 Details by Class &amp; Accounts'!BW41</f>
        <v>0</v>
      </c>
      <c r="I41" s="666">
        <f>'O5 Details by Class &amp; Accounts'!M41+'O5 Details by Class &amp; Accounts'!AH41+'O5 Details by Class &amp; Accounts'!BC41+'O5 Details by Class &amp; Accounts'!BX41</f>
        <v>0</v>
      </c>
      <c r="J41" s="666">
        <f>'O5 Details by Class &amp; Accounts'!N41+'O5 Details by Class &amp; Accounts'!AI41+'O5 Details by Class &amp; Accounts'!BD41+'O5 Details by Class &amp; Accounts'!BY41</f>
        <v>0</v>
      </c>
      <c r="K41" s="666">
        <f>'O5 Details by Class &amp; Accounts'!O41+'O5 Details by Class &amp; Accounts'!AJ41+'O5 Details by Class &amp; Accounts'!BE41+'O5 Details by Class &amp; Accounts'!BZ41</f>
        <v>0</v>
      </c>
      <c r="L41" s="666">
        <f>'O5 Details by Class &amp; Accounts'!P41+'O5 Details by Class &amp; Accounts'!AK41+'O5 Details by Class &amp; Accounts'!BF41+'O5 Details by Class &amp; Accounts'!CA41</f>
        <v>0</v>
      </c>
      <c r="M41" s="666">
        <f>'O5 Details by Class &amp; Accounts'!Q41+'O5 Details by Class &amp; Accounts'!AL41+'O5 Details by Class &amp; Accounts'!BG41+'O5 Details by Class &amp; Accounts'!CB41</f>
        <v>0</v>
      </c>
      <c r="N41" s="666">
        <f>'O5 Details by Class &amp; Accounts'!R41+'O5 Details by Class &amp; Accounts'!AM41+'O5 Details by Class &amp; Accounts'!BH41+'O5 Details by Class &amp; Accounts'!CC41</f>
        <v>0</v>
      </c>
      <c r="O41" s="666">
        <f>'O5 Details by Class &amp; Accounts'!S41+'O5 Details by Class &amp; Accounts'!AN41+'O5 Details by Class &amp; Accounts'!BI41+'O5 Details by Class &amp; Accounts'!CD41</f>
        <v>0</v>
      </c>
      <c r="P41" s="666">
        <f>'O5 Details by Class &amp; Accounts'!T41+'O5 Details by Class &amp; Accounts'!AO41+'O5 Details by Class &amp; Accounts'!BJ41+'O5 Details by Class &amp; Accounts'!CE41</f>
        <v>0</v>
      </c>
      <c r="Q41" s="666">
        <f>'O5 Details by Class &amp; Accounts'!U41+'O5 Details by Class &amp; Accounts'!AP41+'O5 Details by Class &amp; Accounts'!BK41+'O5 Details by Class &amp; Accounts'!CF41</f>
        <v>0</v>
      </c>
      <c r="R41" s="666">
        <f>'O5 Details by Class &amp; Accounts'!V41+'O5 Details by Class &amp; Accounts'!AQ41+'O5 Details by Class &amp; Accounts'!BL41+'O5 Details by Class &amp; Accounts'!CG41</f>
        <v>0</v>
      </c>
      <c r="S41" s="666">
        <f>'O5 Details by Class &amp; Accounts'!W41+'O5 Details by Class &amp; Accounts'!AR41+'O5 Details by Class &amp; Accounts'!BM41+'O5 Details by Class &amp; Accounts'!CH41</f>
        <v>0</v>
      </c>
      <c r="T41" s="666">
        <f>'O5 Details by Class &amp; Accounts'!X41+'O5 Details by Class &amp; Accounts'!AS41+'O5 Details by Class &amp; Accounts'!BN41+'O5 Details by Class &amp; Accounts'!CI41</f>
        <v>0</v>
      </c>
      <c r="U41" s="666">
        <f>'O5 Details by Class &amp; Accounts'!Y41+'O5 Details by Class &amp; Accounts'!AT41+'O5 Details by Class &amp; Accounts'!BO41+'O5 Details by Class &amp; Accounts'!CJ41</f>
        <v>0</v>
      </c>
      <c r="V41" s="666">
        <f>'O5 Details by Class &amp; Accounts'!Z41+'O5 Details by Class &amp; Accounts'!AU41+'O5 Details by Class &amp; Accounts'!BP41+'O5 Details by Class &amp; Accounts'!CK41</f>
        <v>0</v>
      </c>
      <c r="W41" s="666">
        <f>'O5 Details by Class &amp; Accounts'!AA41+'O5 Details by Class &amp; Accounts'!AV41+'O5 Details by Class &amp; Accounts'!BQ41+'O5 Details by Class &amp; Accounts'!CL41</f>
        <v>0</v>
      </c>
      <c r="X41" s="1112">
        <f>'O5 Details by Class &amp; Accounts'!AB41+'O5 Details by Class &amp; Accounts'!AW41+'O5 Details by Class &amp; Accounts'!BR41+'O5 Details by Class &amp; Accounts'!CM41</f>
        <v>0</v>
      </c>
      <c r="Y41" s="2091" t="str">
        <f t="shared" si="0"/>
        <v>1830</v>
      </c>
      <c r="Z41" s="2086" t="e">
        <v>#N/A</v>
      </c>
    </row>
    <row r="42" spans="1:26" ht="12.75">
      <c r="A42" s="1940" t="s">
        <v>1267</v>
      </c>
      <c r="B42" s="1082" t="s">
        <v>1034</v>
      </c>
      <c r="C42" s="1098" t="str">
        <f>IF(ISBLANK('E4 TB Allocation Details'!D42), "",('E4 TB Allocation Details'!D42))</f>
        <v>dp</v>
      </c>
      <c r="D42" s="1099">
        <f t="shared" si="1"/>
        <v>0</v>
      </c>
      <c r="E42" s="666">
        <f>'O5 Details by Class &amp; Accounts'!I42+'O5 Details by Class &amp; Accounts'!AD42+'O5 Details by Class &amp; Accounts'!AY42+'O5 Details by Class &amp; Accounts'!BT42</f>
        <v>0</v>
      </c>
      <c r="F42" s="666">
        <f>'O5 Details by Class &amp; Accounts'!J42+'O5 Details by Class &amp; Accounts'!AE42+'O5 Details by Class &amp; Accounts'!AZ42+'O5 Details by Class &amp; Accounts'!BU42</f>
        <v>0</v>
      </c>
      <c r="G42" s="666">
        <f>'O5 Details by Class &amp; Accounts'!K42+'O5 Details by Class &amp; Accounts'!AF42+'O5 Details by Class &amp; Accounts'!BA42+'O5 Details by Class &amp; Accounts'!BV42</f>
        <v>0</v>
      </c>
      <c r="H42" s="666">
        <f>'O5 Details by Class &amp; Accounts'!L42+'O5 Details by Class &amp; Accounts'!AG42+'O5 Details by Class &amp; Accounts'!BB42+'O5 Details by Class &amp; Accounts'!BW42</f>
        <v>0</v>
      </c>
      <c r="I42" s="666">
        <f>'O5 Details by Class &amp; Accounts'!M42+'O5 Details by Class &amp; Accounts'!AH42+'O5 Details by Class &amp; Accounts'!BC42+'O5 Details by Class &amp; Accounts'!BX42</f>
        <v>0</v>
      </c>
      <c r="J42" s="666">
        <f>'O5 Details by Class &amp; Accounts'!N42+'O5 Details by Class &amp; Accounts'!AI42+'O5 Details by Class &amp; Accounts'!BD42+'O5 Details by Class &amp; Accounts'!BY42</f>
        <v>0</v>
      </c>
      <c r="K42" s="666">
        <f>'O5 Details by Class &amp; Accounts'!O42+'O5 Details by Class &amp; Accounts'!AJ42+'O5 Details by Class &amp; Accounts'!BE42+'O5 Details by Class &amp; Accounts'!BZ42</f>
        <v>0</v>
      </c>
      <c r="L42" s="666">
        <f>'O5 Details by Class &amp; Accounts'!P42+'O5 Details by Class &amp; Accounts'!AK42+'O5 Details by Class &amp; Accounts'!BF42+'O5 Details by Class &amp; Accounts'!CA42</f>
        <v>0</v>
      </c>
      <c r="M42" s="666">
        <f>'O5 Details by Class &amp; Accounts'!Q42+'O5 Details by Class &amp; Accounts'!AL42+'O5 Details by Class &amp; Accounts'!BG42+'O5 Details by Class &amp; Accounts'!CB42</f>
        <v>0</v>
      </c>
      <c r="N42" s="666">
        <f>'O5 Details by Class &amp; Accounts'!R42+'O5 Details by Class &amp; Accounts'!AM42+'O5 Details by Class &amp; Accounts'!BH42+'O5 Details by Class &amp; Accounts'!CC42</f>
        <v>0</v>
      </c>
      <c r="O42" s="666">
        <f>'O5 Details by Class &amp; Accounts'!S42+'O5 Details by Class &amp; Accounts'!AN42+'O5 Details by Class &amp; Accounts'!BI42+'O5 Details by Class &amp; Accounts'!CD42</f>
        <v>0</v>
      </c>
      <c r="P42" s="666">
        <f>'O5 Details by Class &amp; Accounts'!T42+'O5 Details by Class &amp; Accounts'!AO42+'O5 Details by Class &amp; Accounts'!BJ42+'O5 Details by Class &amp; Accounts'!CE42</f>
        <v>0</v>
      </c>
      <c r="Q42" s="666">
        <f>'O5 Details by Class &amp; Accounts'!U42+'O5 Details by Class &amp; Accounts'!AP42+'O5 Details by Class &amp; Accounts'!BK42+'O5 Details by Class &amp; Accounts'!CF42</f>
        <v>0</v>
      </c>
      <c r="R42" s="666">
        <f>'O5 Details by Class &amp; Accounts'!V42+'O5 Details by Class &amp; Accounts'!AQ42+'O5 Details by Class &amp; Accounts'!BL42+'O5 Details by Class &amp; Accounts'!CG42</f>
        <v>0</v>
      </c>
      <c r="S42" s="666">
        <f>'O5 Details by Class &amp; Accounts'!W42+'O5 Details by Class &amp; Accounts'!AR42+'O5 Details by Class &amp; Accounts'!BM42+'O5 Details by Class &amp; Accounts'!CH42</f>
        <v>0</v>
      </c>
      <c r="T42" s="666">
        <f>'O5 Details by Class &amp; Accounts'!X42+'O5 Details by Class &amp; Accounts'!AS42+'O5 Details by Class &amp; Accounts'!BN42+'O5 Details by Class &amp; Accounts'!CI42</f>
        <v>0</v>
      </c>
      <c r="U42" s="666">
        <f>'O5 Details by Class &amp; Accounts'!Y42+'O5 Details by Class &amp; Accounts'!AT42+'O5 Details by Class &amp; Accounts'!BO42+'O5 Details by Class &amp; Accounts'!CJ42</f>
        <v>0</v>
      </c>
      <c r="V42" s="666">
        <f>'O5 Details by Class &amp; Accounts'!Z42+'O5 Details by Class &amp; Accounts'!AU42+'O5 Details by Class &amp; Accounts'!BP42+'O5 Details by Class &amp; Accounts'!CK42</f>
        <v>0</v>
      </c>
      <c r="W42" s="666">
        <f>'O5 Details by Class &amp; Accounts'!AA42+'O5 Details by Class &amp; Accounts'!AV42+'O5 Details by Class &amp; Accounts'!BQ42+'O5 Details by Class &amp; Accounts'!CL42</f>
        <v>0</v>
      </c>
      <c r="X42" s="1112">
        <f>'O5 Details by Class &amp; Accounts'!AB42+'O5 Details by Class &amp; Accounts'!AW42+'O5 Details by Class &amp; Accounts'!BR42+'O5 Details by Class &amp; Accounts'!CM42</f>
        <v>0</v>
      </c>
      <c r="Y42" s="2091" t="str">
        <f t="shared" si="0"/>
        <v>1830-3</v>
      </c>
      <c r="Z42" s="2086" t="s">
        <v>755</v>
      </c>
    </row>
    <row r="43" spans="1:26" ht="12.95" customHeight="1">
      <c r="A43" s="1940" t="s">
        <v>1268</v>
      </c>
      <c r="B43" s="1082" t="s">
        <v>1035</v>
      </c>
      <c r="C43" s="1098" t="str">
        <f>IF(ISBLANK('E4 TB Allocation Details'!D43), "",('E4 TB Allocation Details'!D43))</f>
        <v>dp</v>
      </c>
      <c r="D43" s="1099">
        <f t="shared" si="1"/>
        <v>0</v>
      </c>
      <c r="E43" s="666">
        <f>'O5 Details by Class &amp; Accounts'!I43+'O5 Details by Class &amp; Accounts'!AD43+'O5 Details by Class &amp; Accounts'!AY43+'O5 Details by Class &amp; Accounts'!BT43</f>
        <v>0</v>
      </c>
      <c r="F43" s="666">
        <f>'O5 Details by Class &amp; Accounts'!J43+'O5 Details by Class &amp; Accounts'!AE43+'O5 Details by Class &amp; Accounts'!AZ43+'O5 Details by Class &amp; Accounts'!BU43</f>
        <v>0</v>
      </c>
      <c r="G43" s="666">
        <f>'O5 Details by Class &amp; Accounts'!K43+'O5 Details by Class &amp; Accounts'!AF43+'O5 Details by Class &amp; Accounts'!BA43+'O5 Details by Class &amp; Accounts'!BV43</f>
        <v>0</v>
      </c>
      <c r="H43" s="666">
        <f>'O5 Details by Class &amp; Accounts'!L43+'O5 Details by Class &amp; Accounts'!AG43+'O5 Details by Class &amp; Accounts'!BB43+'O5 Details by Class &amp; Accounts'!BW43</f>
        <v>0</v>
      </c>
      <c r="I43" s="666">
        <f>'O5 Details by Class &amp; Accounts'!M43+'O5 Details by Class &amp; Accounts'!AH43+'O5 Details by Class &amp; Accounts'!BC43+'O5 Details by Class &amp; Accounts'!BX43</f>
        <v>0</v>
      </c>
      <c r="J43" s="666">
        <f>'O5 Details by Class &amp; Accounts'!N43+'O5 Details by Class &amp; Accounts'!AI43+'O5 Details by Class &amp; Accounts'!BD43+'O5 Details by Class &amp; Accounts'!BY43</f>
        <v>0</v>
      </c>
      <c r="K43" s="666">
        <f>'O5 Details by Class &amp; Accounts'!O43+'O5 Details by Class &amp; Accounts'!AJ43+'O5 Details by Class &amp; Accounts'!BE43+'O5 Details by Class &amp; Accounts'!BZ43</f>
        <v>0</v>
      </c>
      <c r="L43" s="666">
        <f>'O5 Details by Class &amp; Accounts'!P43+'O5 Details by Class &amp; Accounts'!AK43+'O5 Details by Class &amp; Accounts'!BF43+'O5 Details by Class &amp; Accounts'!CA43</f>
        <v>0</v>
      </c>
      <c r="M43" s="666">
        <f>'O5 Details by Class &amp; Accounts'!Q43+'O5 Details by Class &amp; Accounts'!AL43+'O5 Details by Class &amp; Accounts'!BG43+'O5 Details by Class &amp; Accounts'!CB43</f>
        <v>0</v>
      </c>
      <c r="N43" s="666">
        <f>'O5 Details by Class &amp; Accounts'!R43+'O5 Details by Class &amp; Accounts'!AM43+'O5 Details by Class &amp; Accounts'!BH43+'O5 Details by Class &amp; Accounts'!CC43</f>
        <v>0</v>
      </c>
      <c r="O43" s="666">
        <f>'O5 Details by Class &amp; Accounts'!S43+'O5 Details by Class &amp; Accounts'!AN43+'O5 Details by Class &amp; Accounts'!BI43+'O5 Details by Class &amp; Accounts'!CD43</f>
        <v>0</v>
      </c>
      <c r="P43" s="666">
        <f>'O5 Details by Class &amp; Accounts'!T43+'O5 Details by Class &amp; Accounts'!AO43+'O5 Details by Class &amp; Accounts'!BJ43+'O5 Details by Class &amp; Accounts'!CE43</f>
        <v>0</v>
      </c>
      <c r="Q43" s="666">
        <f>'O5 Details by Class &amp; Accounts'!U43+'O5 Details by Class &amp; Accounts'!AP43+'O5 Details by Class &amp; Accounts'!BK43+'O5 Details by Class &amp; Accounts'!CF43</f>
        <v>0</v>
      </c>
      <c r="R43" s="666">
        <f>'O5 Details by Class &amp; Accounts'!V43+'O5 Details by Class &amp; Accounts'!AQ43+'O5 Details by Class &amp; Accounts'!BL43+'O5 Details by Class &amp; Accounts'!CG43</f>
        <v>0</v>
      </c>
      <c r="S43" s="666">
        <f>'O5 Details by Class &amp; Accounts'!W43+'O5 Details by Class &amp; Accounts'!AR43+'O5 Details by Class &amp; Accounts'!BM43+'O5 Details by Class &amp; Accounts'!CH43</f>
        <v>0</v>
      </c>
      <c r="T43" s="666">
        <f>'O5 Details by Class &amp; Accounts'!X43+'O5 Details by Class &amp; Accounts'!AS43+'O5 Details by Class &amp; Accounts'!BN43+'O5 Details by Class &amp; Accounts'!CI43</f>
        <v>0</v>
      </c>
      <c r="U43" s="666">
        <f>'O5 Details by Class &amp; Accounts'!Y43+'O5 Details by Class &amp; Accounts'!AT43+'O5 Details by Class &amp; Accounts'!BO43+'O5 Details by Class &amp; Accounts'!CJ43</f>
        <v>0</v>
      </c>
      <c r="V43" s="666">
        <f>'O5 Details by Class &amp; Accounts'!Z43+'O5 Details by Class &amp; Accounts'!AU43+'O5 Details by Class &amp; Accounts'!BP43+'O5 Details by Class &amp; Accounts'!CK43</f>
        <v>0</v>
      </c>
      <c r="W43" s="666">
        <f>'O5 Details by Class &amp; Accounts'!AA43+'O5 Details by Class &amp; Accounts'!AV43+'O5 Details by Class &amp; Accounts'!BQ43+'O5 Details by Class &amp; Accounts'!CL43</f>
        <v>0</v>
      </c>
      <c r="X43" s="1112">
        <f>'O5 Details by Class &amp; Accounts'!AB43+'O5 Details by Class &amp; Accounts'!AW43+'O5 Details by Class &amp; Accounts'!BR43+'O5 Details by Class &amp; Accounts'!CM43</f>
        <v>0</v>
      </c>
      <c r="Y43" s="2091" t="str">
        <f t="shared" si="0"/>
        <v>1830-4</v>
      </c>
      <c r="Z43" s="2086" t="s">
        <v>1139</v>
      </c>
    </row>
    <row r="44" spans="1:26" ht="12.95" customHeight="1">
      <c r="A44" s="1940" t="s">
        <v>1269</v>
      </c>
      <c r="B44" s="1082" t="s">
        <v>1059</v>
      </c>
      <c r="C44" s="1098" t="str">
        <f>IF(ISBLANK('E4 TB Allocation Details'!D44), "",('E4 TB Allocation Details'!D44))</f>
        <v>dp</v>
      </c>
      <c r="D44" s="1099">
        <f t="shared" si="1"/>
        <v>1.0000000000000002</v>
      </c>
      <c r="E44" s="666">
        <f>'O5 Details by Class &amp; Accounts'!I44+'O5 Details by Class &amp; Accounts'!AD44+'O5 Details by Class &amp; Accounts'!AY44+'O5 Details by Class &amp; Accounts'!BT44</f>
        <v>0.637391872914017</v>
      </c>
      <c r="F44" s="666">
        <f>'O5 Details by Class &amp; Accounts'!J44+'O5 Details by Class &amp; Accounts'!AE44+'O5 Details by Class &amp; Accounts'!AZ44+'O5 Details by Class &amp; Accounts'!BU44</f>
        <v>0.17836182794978836</v>
      </c>
      <c r="G44" s="666">
        <f>'O5 Details by Class &amp; Accounts'!K44+'O5 Details by Class &amp; Accounts'!AF44+'O5 Details by Class &amp; Accounts'!BA44+'O5 Details by Class &amp; Accounts'!BV44</f>
        <v>9.5664599642056328E-2</v>
      </c>
      <c r="H44" s="666">
        <f>'O5 Details by Class &amp; Accounts'!L44+'O5 Details by Class &amp; Accounts'!AG44+'O5 Details by Class &amp; Accounts'!BB44+'O5 Details by Class &amp; Accounts'!BW44</f>
        <v>0</v>
      </c>
      <c r="I44" s="666">
        <f>'O5 Details by Class &amp; Accounts'!M44+'O5 Details by Class &amp; Accounts'!AH44+'O5 Details by Class &amp; Accounts'!BC44+'O5 Details by Class &amp; Accounts'!BX44</f>
        <v>0</v>
      </c>
      <c r="J44" s="666">
        <f>'O5 Details by Class &amp; Accounts'!N44+'O5 Details by Class &amp; Accounts'!AI44+'O5 Details by Class &amp; Accounts'!BD44+'O5 Details by Class &amp; Accounts'!BY44</f>
        <v>0</v>
      </c>
      <c r="K44" s="666">
        <f>'O5 Details by Class &amp; Accounts'!O44+'O5 Details by Class &amp; Accounts'!AJ44+'O5 Details by Class &amp; Accounts'!BE44+'O5 Details by Class &amp; Accounts'!BZ44</f>
        <v>8.0022258127931373E-2</v>
      </c>
      <c r="L44" s="666">
        <f>'O5 Details by Class &amp; Accounts'!P44+'O5 Details by Class &amp; Accounts'!AK44+'O5 Details by Class &amp; Accounts'!BF44+'O5 Details by Class &amp; Accounts'!CA44</f>
        <v>4.388172197679026E-3</v>
      </c>
      <c r="M44" s="666">
        <f>'O5 Details by Class &amp; Accounts'!Q44+'O5 Details by Class &amp; Accounts'!AL44+'O5 Details by Class &amp; Accounts'!BG44+'O5 Details by Class &amp; Accounts'!CB44</f>
        <v>4.1712691685280327E-3</v>
      </c>
      <c r="N44" s="666">
        <f>'O5 Details by Class &amp; Accounts'!R44+'O5 Details by Class &amp; Accounts'!AM44+'O5 Details by Class &amp; Accounts'!BH44+'O5 Details by Class &amp; Accounts'!CC44</f>
        <v>0</v>
      </c>
      <c r="O44" s="666">
        <f>'O5 Details by Class &amp; Accounts'!S44+'O5 Details by Class &amp; Accounts'!AN44+'O5 Details by Class &amp; Accounts'!BI44+'O5 Details by Class &amp; Accounts'!CD44</f>
        <v>0</v>
      </c>
      <c r="P44" s="666">
        <f>'O5 Details by Class &amp; Accounts'!T44+'O5 Details by Class &amp; Accounts'!AO44+'O5 Details by Class &amp; Accounts'!BJ44+'O5 Details by Class &amp; Accounts'!CE44</f>
        <v>0</v>
      </c>
      <c r="Q44" s="666">
        <f>'O5 Details by Class &amp; Accounts'!U44+'O5 Details by Class &amp; Accounts'!AP44+'O5 Details by Class &amp; Accounts'!BK44+'O5 Details by Class &amp; Accounts'!CF44</f>
        <v>0</v>
      </c>
      <c r="R44" s="666">
        <f>'O5 Details by Class &amp; Accounts'!V44+'O5 Details by Class &amp; Accounts'!AQ44+'O5 Details by Class &amp; Accounts'!BL44+'O5 Details by Class &amp; Accounts'!CG44</f>
        <v>0</v>
      </c>
      <c r="S44" s="666">
        <f>'O5 Details by Class &amp; Accounts'!W44+'O5 Details by Class &amp; Accounts'!AR44+'O5 Details by Class &amp; Accounts'!BM44+'O5 Details by Class &amp; Accounts'!CH44</f>
        <v>0</v>
      </c>
      <c r="T44" s="666">
        <f>'O5 Details by Class &amp; Accounts'!X44+'O5 Details by Class &amp; Accounts'!AS44+'O5 Details by Class &amp; Accounts'!BN44+'O5 Details by Class &amp; Accounts'!CI44</f>
        <v>0</v>
      </c>
      <c r="U44" s="666">
        <f>'O5 Details by Class &amp; Accounts'!Y44+'O5 Details by Class &amp; Accounts'!AT44+'O5 Details by Class &amp; Accounts'!BO44+'O5 Details by Class &amp; Accounts'!CJ44</f>
        <v>0</v>
      </c>
      <c r="V44" s="666">
        <f>'O5 Details by Class &amp; Accounts'!Z44+'O5 Details by Class &amp; Accounts'!AU44+'O5 Details by Class &amp; Accounts'!BP44+'O5 Details by Class &amp; Accounts'!CK44</f>
        <v>0</v>
      </c>
      <c r="W44" s="666">
        <f>'O5 Details by Class &amp; Accounts'!AA44+'O5 Details by Class &amp; Accounts'!AV44+'O5 Details by Class &amp; Accounts'!BQ44+'O5 Details by Class &amp; Accounts'!CL44</f>
        <v>0</v>
      </c>
      <c r="X44" s="1112">
        <f>'O5 Details by Class &amp; Accounts'!AB44+'O5 Details by Class &amp; Accounts'!AW44+'O5 Details by Class &amp; Accounts'!BR44+'O5 Details by Class &amp; Accounts'!CM44</f>
        <v>0</v>
      </c>
      <c r="Y44" s="2091" t="str">
        <f t="shared" si="0"/>
        <v>1830-5</v>
      </c>
      <c r="Z44" s="2086" t="s">
        <v>1140</v>
      </c>
    </row>
    <row r="45" spans="1:26" ht="12.95" customHeight="1">
      <c r="A45" s="1940" t="s">
        <v>219</v>
      </c>
      <c r="B45" s="1082" t="s">
        <v>26</v>
      </c>
      <c r="C45" s="1098" t="str">
        <f>IF(ISBLANK('E4 TB Allocation Details'!D45), "",('E4 TB Allocation Details'!D45))</f>
        <v>dp</v>
      </c>
      <c r="D45" s="1099">
        <f t="shared" si="1"/>
        <v>0</v>
      </c>
      <c r="E45" s="666">
        <f>'O5 Details by Class &amp; Accounts'!I45+'O5 Details by Class &amp; Accounts'!AD45+'O5 Details by Class &amp; Accounts'!AY45+'O5 Details by Class &amp; Accounts'!BT45</f>
        <v>0</v>
      </c>
      <c r="F45" s="666">
        <f>'O5 Details by Class &amp; Accounts'!J45+'O5 Details by Class &amp; Accounts'!AE45+'O5 Details by Class &amp; Accounts'!AZ45+'O5 Details by Class &amp; Accounts'!BU45</f>
        <v>0</v>
      </c>
      <c r="G45" s="666">
        <f>'O5 Details by Class &amp; Accounts'!K45+'O5 Details by Class &amp; Accounts'!AF45+'O5 Details by Class &amp; Accounts'!BA45+'O5 Details by Class &amp; Accounts'!BV45</f>
        <v>0</v>
      </c>
      <c r="H45" s="666">
        <f>'O5 Details by Class &amp; Accounts'!L45+'O5 Details by Class &amp; Accounts'!AG45+'O5 Details by Class &amp; Accounts'!BB45+'O5 Details by Class &amp; Accounts'!BW45</f>
        <v>0</v>
      </c>
      <c r="I45" s="666">
        <f>'O5 Details by Class &amp; Accounts'!M45+'O5 Details by Class &amp; Accounts'!AH45+'O5 Details by Class &amp; Accounts'!BC45+'O5 Details by Class &amp; Accounts'!BX45</f>
        <v>0</v>
      </c>
      <c r="J45" s="666">
        <f>'O5 Details by Class &amp; Accounts'!N45+'O5 Details by Class &amp; Accounts'!AI45+'O5 Details by Class &amp; Accounts'!BD45+'O5 Details by Class &amp; Accounts'!BY45</f>
        <v>0</v>
      </c>
      <c r="K45" s="666">
        <f>'O5 Details by Class &amp; Accounts'!O45+'O5 Details by Class &amp; Accounts'!AJ45+'O5 Details by Class &amp; Accounts'!BE45+'O5 Details by Class &amp; Accounts'!BZ45</f>
        <v>0</v>
      </c>
      <c r="L45" s="666">
        <f>'O5 Details by Class &amp; Accounts'!P45+'O5 Details by Class &amp; Accounts'!AK45+'O5 Details by Class &amp; Accounts'!BF45+'O5 Details by Class &amp; Accounts'!CA45</f>
        <v>0</v>
      </c>
      <c r="M45" s="666">
        <f>'O5 Details by Class &amp; Accounts'!Q45+'O5 Details by Class &amp; Accounts'!AL45+'O5 Details by Class &amp; Accounts'!BG45+'O5 Details by Class &amp; Accounts'!CB45</f>
        <v>0</v>
      </c>
      <c r="N45" s="666">
        <f>'O5 Details by Class &amp; Accounts'!R45+'O5 Details by Class &amp; Accounts'!AM45+'O5 Details by Class &amp; Accounts'!BH45+'O5 Details by Class &amp; Accounts'!CC45</f>
        <v>0</v>
      </c>
      <c r="O45" s="666">
        <f>'O5 Details by Class &amp; Accounts'!S45+'O5 Details by Class &amp; Accounts'!AN45+'O5 Details by Class &amp; Accounts'!BI45+'O5 Details by Class &amp; Accounts'!CD45</f>
        <v>0</v>
      </c>
      <c r="P45" s="666">
        <f>'O5 Details by Class &amp; Accounts'!T45+'O5 Details by Class &amp; Accounts'!AO45+'O5 Details by Class &amp; Accounts'!BJ45+'O5 Details by Class &amp; Accounts'!CE45</f>
        <v>0</v>
      </c>
      <c r="Q45" s="666">
        <f>'O5 Details by Class &amp; Accounts'!U45+'O5 Details by Class &amp; Accounts'!AP45+'O5 Details by Class &amp; Accounts'!BK45+'O5 Details by Class &amp; Accounts'!CF45</f>
        <v>0</v>
      </c>
      <c r="R45" s="666">
        <f>'O5 Details by Class &amp; Accounts'!V45+'O5 Details by Class &amp; Accounts'!AQ45+'O5 Details by Class &amp; Accounts'!BL45+'O5 Details by Class &amp; Accounts'!CG45</f>
        <v>0</v>
      </c>
      <c r="S45" s="666">
        <f>'O5 Details by Class &amp; Accounts'!W45+'O5 Details by Class &amp; Accounts'!AR45+'O5 Details by Class &amp; Accounts'!BM45+'O5 Details by Class &amp; Accounts'!CH45</f>
        <v>0</v>
      </c>
      <c r="T45" s="666">
        <f>'O5 Details by Class &amp; Accounts'!X45+'O5 Details by Class &amp; Accounts'!AS45+'O5 Details by Class &amp; Accounts'!BN45+'O5 Details by Class &amp; Accounts'!CI45</f>
        <v>0</v>
      </c>
      <c r="U45" s="666">
        <f>'O5 Details by Class &amp; Accounts'!Y45+'O5 Details by Class &amp; Accounts'!AT45+'O5 Details by Class &amp; Accounts'!BO45+'O5 Details by Class &amp; Accounts'!CJ45</f>
        <v>0</v>
      </c>
      <c r="V45" s="666">
        <f>'O5 Details by Class &amp; Accounts'!Z45+'O5 Details by Class &amp; Accounts'!AU45+'O5 Details by Class &amp; Accounts'!BP45+'O5 Details by Class &amp; Accounts'!CK45</f>
        <v>0</v>
      </c>
      <c r="W45" s="666">
        <f>'O5 Details by Class &amp; Accounts'!AA45+'O5 Details by Class &amp; Accounts'!AV45+'O5 Details by Class &amp; Accounts'!BQ45+'O5 Details by Class &amp; Accounts'!CL45</f>
        <v>0</v>
      </c>
      <c r="X45" s="1112">
        <f>'O5 Details by Class &amp; Accounts'!AB45+'O5 Details by Class &amp; Accounts'!AW45+'O5 Details by Class &amp; Accounts'!BR45+'O5 Details by Class &amp; Accounts'!CM45</f>
        <v>0</v>
      </c>
      <c r="Y45" s="2091" t="str">
        <f t="shared" si="0"/>
        <v>1835</v>
      </c>
      <c r="Z45" s="2086" t="e">
        <v>#N/A</v>
      </c>
    </row>
    <row r="46" spans="1:26" ht="12.75">
      <c r="A46" s="1940" t="s">
        <v>1270</v>
      </c>
      <c r="B46" s="1082" t="s">
        <v>1060</v>
      </c>
      <c r="C46" s="1098" t="str">
        <f>IF(ISBLANK('E4 TB Allocation Details'!D46), "",('E4 TB Allocation Details'!D46))</f>
        <v>dp</v>
      </c>
      <c r="D46" s="1099">
        <f t="shared" si="1"/>
        <v>0</v>
      </c>
      <c r="E46" s="666">
        <f>'O5 Details by Class &amp; Accounts'!I46+'O5 Details by Class &amp; Accounts'!AD46+'O5 Details by Class &amp; Accounts'!AY46+'O5 Details by Class &amp; Accounts'!BT46</f>
        <v>0</v>
      </c>
      <c r="F46" s="666">
        <f>'O5 Details by Class &amp; Accounts'!J46+'O5 Details by Class &amp; Accounts'!AE46+'O5 Details by Class &amp; Accounts'!AZ46+'O5 Details by Class &amp; Accounts'!BU46</f>
        <v>0</v>
      </c>
      <c r="G46" s="666">
        <f>'O5 Details by Class &amp; Accounts'!K46+'O5 Details by Class &amp; Accounts'!AF46+'O5 Details by Class &amp; Accounts'!BA46+'O5 Details by Class &amp; Accounts'!BV46</f>
        <v>0</v>
      </c>
      <c r="H46" s="666">
        <f>'O5 Details by Class &amp; Accounts'!L46+'O5 Details by Class &amp; Accounts'!AG46+'O5 Details by Class &amp; Accounts'!BB46+'O5 Details by Class &amp; Accounts'!BW46</f>
        <v>0</v>
      </c>
      <c r="I46" s="666">
        <f>'O5 Details by Class &amp; Accounts'!M46+'O5 Details by Class &amp; Accounts'!AH46+'O5 Details by Class &amp; Accounts'!BC46+'O5 Details by Class &amp; Accounts'!BX46</f>
        <v>0</v>
      </c>
      <c r="J46" s="666">
        <f>'O5 Details by Class &amp; Accounts'!N46+'O5 Details by Class &amp; Accounts'!AI46+'O5 Details by Class &amp; Accounts'!BD46+'O5 Details by Class &amp; Accounts'!BY46</f>
        <v>0</v>
      </c>
      <c r="K46" s="666">
        <f>'O5 Details by Class &amp; Accounts'!O46+'O5 Details by Class &amp; Accounts'!AJ46+'O5 Details by Class &amp; Accounts'!BE46+'O5 Details by Class &amp; Accounts'!BZ46</f>
        <v>0</v>
      </c>
      <c r="L46" s="666">
        <f>'O5 Details by Class &amp; Accounts'!P46+'O5 Details by Class &amp; Accounts'!AK46+'O5 Details by Class &amp; Accounts'!BF46+'O5 Details by Class &amp; Accounts'!CA46</f>
        <v>0</v>
      </c>
      <c r="M46" s="666">
        <f>'O5 Details by Class &amp; Accounts'!Q46+'O5 Details by Class &amp; Accounts'!AL46+'O5 Details by Class &amp; Accounts'!BG46+'O5 Details by Class &amp; Accounts'!CB46</f>
        <v>0</v>
      </c>
      <c r="N46" s="666">
        <f>'O5 Details by Class &amp; Accounts'!R46+'O5 Details by Class &amp; Accounts'!AM46+'O5 Details by Class &amp; Accounts'!BH46+'O5 Details by Class &amp; Accounts'!CC46</f>
        <v>0</v>
      </c>
      <c r="O46" s="666">
        <f>'O5 Details by Class &amp; Accounts'!S46+'O5 Details by Class &amp; Accounts'!AN46+'O5 Details by Class &amp; Accounts'!BI46+'O5 Details by Class &amp; Accounts'!CD46</f>
        <v>0</v>
      </c>
      <c r="P46" s="666">
        <f>'O5 Details by Class &amp; Accounts'!T46+'O5 Details by Class &amp; Accounts'!AO46+'O5 Details by Class &amp; Accounts'!BJ46+'O5 Details by Class &amp; Accounts'!CE46</f>
        <v>0</v>
      </c>
      <c r="Q46" s="666">
        <f>'O5 Details by Class &amp; Accounts'!U46+'O5 Details by Class &amp; Accounts'!AP46+'O5 Details by Class &amp; Accounts'!BK46+'O5 Details by Class &amp; Accounts'!CF46</f>
        <v>0</v>
      </c>
      <c r="R46" s="666">
        <f>'O5 Details by Class &amp; Accounts'!V46+'O5 Details by Class &amp; Accounts'!AQ46+'O5 Details by Class &amp; Accounts'!BL46+'O5 Details by Class &amp; Accounts'!CG46</f>
        <v>0</v>
      </c>
      <c r="S46" s="666">
        <f>'O5 Details by Class &amp; Accounts'!W46+'O5 Details by Class &amp; Accounts'!AR46+'O5 Details by Class &amp; Accounts'!BM46+'O5 Details by Class &amp; Accounts'!CH46</f>
        <v>0</v>
      </c>
      <c r="T46" s="666">
        <f>'O5 Details by Class &amp; Accounts'!X46+'O5 Details by Class &amp; Accounts'!AS46+'O5 Details by Class &amp; Accounts'!BN46+'O5 Details by Class &amp; Accounts'!CI46</f>
        <v>0</v>
      </c>
      <c r="U46" s="666">
        <f>'O5 Details by Class &amp; Accounts'!Y46+'O5 Details by Class &amp; Accounts'!AT46+'O5 Details by Class &amp; Accounts'!BO46+'O5 Details by Class &amp; Accounts'!CJ46</f>
        <v>0</v>
      </c>
      <c r="V46" s="666">
        <f>'O5 Details by Class &amp; Accounts'!Z46+'O5 Details by Class &amp; Accounts'!AU46+'O5 Details by Class &amp; Accounts'!BP46+'O5 Details by Class &amp; Accounts'!CK46</f>
        <v>0</v>
      </c>
      <c r="W46" s="666">
        <f>'O5 Details by Class &amp; Accounts'!AA46+'O5 Details by Class &amp; Accounts'!AV46+'O5 Details by Class &amp; Accounts'!BQ46+'O5 Details by Class &amp; Accounts'!CL46</f>
        <v>0</v>
      </c>
      <c r="X46" s="1112">
        <f>'O5 Details by Class &amp; Accounts'!AB46+'O5 Details by Class &amp; Accounts'!AW46+'O5 Details by Class &amp; Accounts'!BR46+'O5 Details by Class &amp; Accounts'!CM46</f>
        <v>0</v>
      </c>
      <c r="Y46" s="2091" t="str">
        <f t="shared" si="0"/>
        <v>1835-3</v>
      </c>
      <c r="Z46" s="2086" t="s">
        <v>755</v>
      </c>
    </row>
    <row r="47" spans="1:26" ht="12.95" customHeight="1">
      <c r="A47" s="1940" t="s">
        <v>1271</v>
      </c>
      <c r="B47" s="1082" t="s">
        <v>1061</v>
      </c>
      <c r="C47" s="1098" t="str">
        <f>IF(ISBLANK('E4 TB Allocation Details'!D47), "",('E4 TB Allocation Details'!D47))</f>
        <v>dp</v>
      </c>
      <c r="D47" s="1099">
        <f t="shared" si="1"/>
        <v>9386414.3099999987</v>
      </c>
      <c r="E47" s="666">
        <f>'O5 Details by Class &amp; Accounts'!I47+'O5 Details by Class &amp; Accounts'!AD47+'O5 Details by Class &amp; Accounts'!AY47+'O5 Details by Class &amp; Accounts'!BT47</f>
        <v>4521781.1818514131</v>
      </c>
      <c r="F47" s="666">
        <f>'O5 Details by Class &amp; Accounts'!J47+'O5 Details by Class &amp; Accounts'!AE47+'O5 Details by Class &amp; Accounts'!AZ47+'O5 Details by Class &amp; Accounts'!BU47</f>
        <v>1338507.0929968029</v>
      </c>
      <c r="G47" s="666">
        <f>'O5 Details by Class &amp; Accounts'!K47+'O5 Details by Class &amp; Accounts'!AF47+'O5 Details by Class &amp; Accounts'!BA47+'O5 Details by Class &amp; Accounts'!BV47</f>
        <v>2760064.26610786</v>
      </c>
      <c r="H47" s="666">
        <f>'O5 Details by Class &amp; Accounts'!L47+'O5 Details by Class &amp; Accounts'!AG47+'O5 Details by Class &amp; Accounts'!BB47+'O5 Details by Class &amp; Accounts'!BW47</f>
        <v>0</v>
      </c>
      <c r="I47" s="666">
        <f>'O5 Details by Class &amp; Accounts'!M47+'O5 Details by Class &amp; Accounts'!AH47+'O5 Details by Class &amp; Accounts'!BC47+'O5 Details by Class &amp; Accounts'!BX47</f>
        <v>0</v>
      </c>
      <c r="J47" s="666">
        <f>'O5 Details by Class &amp; Accounts'!N47+'O5 Details by Class &amp; Accounts'!AI47+'O5 Details by Class &amp; Accounts'!BD47+'O5 Details by Class &amp; Accounts'!BY47</f>
        <v>0</v>
      </c>
      <c r="K47" s="666">
        <f>'O5 Details by Class &amp; Accounts'!O47+'O5 Details by Class &amp; Accounts'!AJ47+'O5 Details by Class &amp; Accounts'!BE47+'O5 Details by Class &amp; Accounts'!BZ47</f>
        <v>694426.15765475819</v>
      </c>
      <c r="L47" s="666">
        <f>'O5 Details by Class &amp; Accounts'!P47+'O5 Details by Class &amp; Accounts'!AK47+'O5 Details by Class &amp; Accounts'!BF47+'O5 Details by Class &amp; Accounts'!CA47</f>
        <v>38080.174562057895</v>
      </c>
      <c r="M47" s="666">
        <f>'O5 Details by Class &amp; Accounts'!Q47+'O5 Details by Class &amp; Accounts'!AL47+'O5 Details by Class &amp; Accounts'!BG47+'O5 Details by Class &amp; Accounts'!CB47</f>
        <v>33555.436827106976</v>
      </c>
      <c r="N47" s="666">
        <f>'O5 Details by Class &amp; Accounts'!R47+'O5 Details by Class &amp; Accounts'!AM47+'O5 Details by Class &amp; Accounts'!BH47+'O5 Details by Class &amp; Accounts'!CC47</f>
        <v>0</v>
      </c>
      <c r="O47" s="666">
        <f>'O5 Details by Class &amp; Accounts'!S47+'O5 Details by Class &amp; Accounts'!AN47+'O5 Details by Class &amp; Accounts'!BI47+'O5 Details by Class &amp; Accounts'!CD47</f>
        <v>0</v>
      </c>
      <c r="P47" s="666">
        <f>'O5 Details by Class &amp; Accounts'!T47+'O5 Details by Class &amp; Accounts'!AO47+'O5 Details by Class &amp; Accounts'!BJ47+'O5 Details by Class &amp; Accounts'!CE47</f>
        <v>0</v>
      </c>
      <c r="Q47" s="666">
        <f>'O5 Details by Class &amp; Accounts'!U47+'O5 Details by Class &amp; Accounts'!AP47+'O5 Details by Class &amp; Accounts'!BK47+'O5 Details by Class &amp; Accounts'!CF47</f>
        <v>0</v>
      </c>
      <c r="R47" s="666">
        <f>'O5 Details by Class &amp; Accounts'!V47+'O5 Details by Class &amp; Accounts'!AQ47+'O5 Details by Class &amp; Accounts'!BL47+'O5 Details by Class &amp; Accounts'!CG47</f>
        <v>0</v>
      </c>
      <c r="S47" s="666">
        <f>'O5 Details by Class &amp; Accounts'!W47+'O5 Details by Class &amp; Accounts'!AR47+'O5 Details by Class &amp; Accounts'!BM47+'O5 Details by Class &amp; Accounts'!CH47</f>
        <v>0</v>
      </c>
      <c r="T47" s="666">
        <f>'O5 Details by Class &amp; Accounts'!X47+'O5 Details by Class &amp; Accounts'!AS47+'O5 Details by Class &amp; Accounts'!BN47+'O5 Details by Class &amp; Accounts'!CI47</f>
        <v>0</v>
      </c>
      <c r="U47" s="666">
        <f>'O5 Details by Class &amp; Accounts'!Y47+'O5 Details by Class &amp; Accounts'!AT47+'O5 Details by Class &amp; Accounts'!BO47+'O5 Details by Class &amp; Accounts'!CJ47</f>
        <v>0</v>
      </c>
      <c r="V47" s="666">
        <f>'O5 Details by Class &amp; Accounts'!Z47+'O5 Details by Class &amp; Accounts'!AU47+'O5 Details by Class &amp; Accounts'!BP47+'O5 Details by Class &amp; Accounts'!CK47</f>
        <v>0</v>
      </c>
      <c r="W47" s="666">
        <f>'O5 Details by Class &amp; Accounts'!AA47+'O5 Details by Class &amp; Accounts'!AV47+'O5 Details by Class &amp; Accounts'!BQ47+'O5 Details by Class &amp; Accounts'!CL47</f>
        <v>0</v>
      </c>
      <c r="X47" s="1112">
        <f>'O5 Details by Class &amp; Accounts'!AB47+'O5 Details by Class &amp; Accounts'!AW47+'O5 Details by Class &amp; Accounts'!BR47+'O5 Details by Class &amp; Accounts'!CM47</f>
        <v>0</v>
      </c>
      <c r="Y47" s="2091" t="str">
        <f t="shared" si="0"/>
        <v>1835-4</v>
      </c>
      <c r="Z47" s="2086" t="s">
        <v>1139</v>
      </c>
    </row>
    <row r="48" spans="1:26" ht="12.95" customHeight="1">
      <c r="A48" s="1940" t="s">
        <v>1272</v>
      </c>
      <c r="B48" s="1082" t="s">
        <v>1062</v>
      </c>
      <c r="C48" s="1098" t="str">
        <f>IF(ISBLANK('E4 TB Allocation Details'!D48), "",('E4 TB Allocation Details'!D48))</f>
        <v>dp</v>
      </c>
      <c r="D48" s="1099">
        <f t="shared" ref="D48:D82" si="2">SUM(E48:X48)</f>
        <v>4217084.6900000013</v>
      </c>
      <c r="E48" s="666">
        <f>'O5 Details by Class &amp; Accounts'!I48+'O5 Details by Class &amp; Accounts'!AD48+'O5 Details by Class &amp; Accounts'!AY48+'O5 Details by Class &amp; Accounts'!BT48</f>
        <v>2687935.508796127</v>
      </c>
      <c r="F48" s="666">
        <f>'O5 Details by Class &amp; Accounts'!J48+'O5 Details by Class &amp; Accounts'!AE48+'O5 Details by Class &amp; Accounts'!AZ48+'O5 Details by Class &amp; Accounts'!BU48</f>
        <v>752166.93392746663</v>
      </c>
      <c r="G48" s="666">
        <f>'O5 Details by Class &amp; Accounts'!K48+'O5 Details by Class &amp; Accounts'!AF48+'O5 Details by Class &amp; Accounts'!BA48+'O5 Details by Class &amp; Accounts'!BV48</f>
        <v>403425.71852549526</v>
      </c>
      <c r="H48" s="666">
        <f>'O5 Details by Class &amp; Accounts'!L48+'O5 Details by Class &amp; Accounts'!AG48+'O5 Details by Class &amp; Accounts'!BB48+'O5 Details by Class &amp; Accounts'!BW48</f>
        <v>0</v>
      </c>
      <c r="I48" s="666">
        <f>'O5 Details by Class &amp; Accounts'!M48+'O5 Details by Class &amp; Accounts'!AH48+'O5 Details by Class &amp; Accounts'!BC48+'O5 Details by Class &amp; Accounts'!BX48</f>
        <v>0</v>
      </c>
      <c r="J48" s="666">
        <f>'O5 Details by Class &amp; Accounts'!N48+'O5 Details by Class &amp; Accounts'!AI48+'O5 Details by Class &amp; Accounts'!BD48+'O5 Details by Class &amp; Accounts'!BY48</f>
        <v>0</v>
      </c>
      <c r="K48" s="666">
        <f>'O5 Details by Class &amp; Accounts'!O48+'O5 Details by Class &amp; Accounts'!AJ48+'O5 Details by Class &amp; Accounts'!BE48+'O5 Details by Class &amp; Accounts'!BZ48</f>
        <v>337460.63961052749</v>
      </c>
      <c r="L48" s="666">
        <f>'O5 Details by Class &amp; Accounts'!P48+'O5 Details by Class &amp; Accounts'!AK48+'O5 Details by Class &amp; Accounts'!BF48+'O5 Details by Class &amp; Accounts'!CA48</f>
        <v>18505.293791915876</v>
      </c>
      <c r="M48" s="666">
        <f>'O5 Details by Class &amp; Accounts'!Q48+'O5 Details by Class &amp; Accounts'!AL48+'O5 Details by Class &amp; Accounts'!BG48+'O5 Details by Class &amp; Accounts'!CB48</f>
        <v>17590.5953484686</v>
      </c>
      <c r="N48" s="666">
        <f>'O5 Details by Class &amp; Accounts'!R48+'O5 Details by Class &amp; Accounts'!AM48+'O5 Details by Class &amp; Accounts'!BH48+'O5 Details by Class &amp; Accounts'!CC48</f>
        <v>0</v>
      </c>
      <c r="O48" s="666">
        <f>'O5 Details by Class &amp; Accounts'!S48+'O5 Details by Class &amp; Accounts'!AN48+'O5 Details by Class &amp; Accounts'!BI48+'O5 Details by Class &amp; Accounts'!CD48</f>
        <v>0</v>
      </c>
      <c r="P48" s="666">
        <f>'O5 Details by Class &amp; Accounts'!T48+'O5 Details by Class &amp; Accounts'!AO48+'O5 Details by Class &amp; Accounts'!BJ48+'O5 Details by Class &amp; Accounts'!CE48</f>
        <v>0</v>
      </c>
      <c r="Q48" s="666">
        <f>'O5 Details by Class &amp; Accounts'!U48+'O5 Details by Class &amp; Accounts'!AP48+'O5 Details by Class &amp; Accounts'!BK48+'O5 Details by Class &amp; Accounts'!CF48</f>
        <v>0</v>
      </c>
      <c r="R48" s="666">
        <f>'O5 Details by Class &amp; Accounts'!V48+'O5 Details by Class &amp; Accounts'!AQ48+'O5 Details by Class &amp; Accounts'!BL48+'O5 Details by Class &amp; Accounts'!CG48</f>
        <v>0</v>
      </c>
      <c r="S48" s="666">
        <f>'O5 Details by Class &amp; Accounts'!W48+'O5 Details by Class &amp; Accounts'!AR48+'O5 Details by Class &amp; Accounts'!BM48+'O5 Details by Class &amp; Accounts'!CH48</f>
        <v>0</v>
      </c>
      <c r="T48" s="666">
        <f>'O5 Details by Class &amp; Accounts'!X48+'O5 Details by Class &amp; Accounts'!AS48+'O5 Details by Class &amp; Accounts'!BN48+'O5 Details by Class &amp; Accounts'!CI48</f>
        <v>0</v>
      </c>
      <c r="U48" s="666">
        <f>'O5 Details by Class &amp; Accounts'!Y48+'O5 Details by Class &amp; Accounts'!AT48+'O5 Details by Class &amp; Accounts'!BO48+'O5 Details by Class &amp; Accounts'!CJ48</f>
        <v>0</v>
      </c>
      <c r="V48" s="666">
        <f>'O5 Details by Class &amp; Accounts'!Z48+'O5 Details by Class &amp; Accounts'!AU48+'O5 Details by Class &amp; Accounts'!BP48+'O5 Details by Class &amp; Accounts'!CK48</f>
        <v>0</v>
      </c>
      <c r="W48" s="666">
        <f>'O5 Details by Class &amp; Accounts'!AA48+'O5 Details by Class &amp; Accounts'!AV48+'O5 Details by Class &amp; Accounts'!BQ48+'O5 Details by Class &amp; Accounts'!CL48</f>
        <v>0</v>
      </c>
      <c r="X48" s="1112">
        <f>'O5 Details by Class &amp; Accounts'!AB48+'O5 Details by Class &amp; Accounts'!AW48+'O5 Details by Class &amp; Accounts'!BR48+'O5 Details by Class &amp; Accounts'!CM48</f>
        <v>0</v>
      </c>
      <c r="Y48" s="2091" t="str">
        <f t="shared" si="0"/>
        <v>1835-5</v>
      </c>
      <c r="Z48" s="2086" t="s">
        <v>1140</v>
      </c>
    </row>
    <row r="49" spans="1:26" ht="12.95" customHeight="1">
      <c r="A49" s="1940" t="s">
        <v>220</v>
      </c>
      <c r="B49" s="1082" t="s">
        <v>27</v>
      </c>
      <c r="C49" s="1098" t="str">
        <f>IF(ISBLANK('E4 TB Allocation Details'!D49), "",('E4 TB Allocation Details'!D49))</f>
        <v>dp</v>
      </c>
      <c r="D49" s="1099">
        <f t="shared" si="2"/>
        <v>0</v>
      </c>
      <c r="E49" s="666">
        <f>'O5 Details by Class &amp; Accounts'!I49+'O5 Details by Class &amp; Accounts'!AD49+'O5 Details by Class &amp; Accounts'!AY49+'O5 Details by Class &amp; Accounts'!BT49</f>
        <v>0</v>
      </c>
      <c r="F49" s="666">
        <f>'O5 Details by Class &amp; Accounts'!J49+'O5 Details by Class &amp; Accounts'!AE49+'O5 Details by Class &amp; Accounts'!AZ49+'O5 Details by Class &amp; Accounts'!BU49</f>
        <v>0</v>
      </c>
      <c r="G49" s="666">
        <f>'O5 Details by Class &amp; Accounts'!K49+'O5 Details by Class &amp; Accounts'!AF49+'O5 Details by Class &amp; Accounts'!BA49+'O5 Details by Class &amp; Accounts'!BV49</f>
        <v>0</v>
      </c>
      <c r="H49" s="666">
        <f>'O5 Details by Class &amp; Accounts'!L49+'O5 Details by Class &amp; Accounts'!AG49+'O5 Details by Class &amp; Accounts'!BB49+'O5 Details by Class &amp; Accounts'!BW49</f>
        <v>0</v>
      </c>
      <c r="I49" s="666">
        <f>'O5 Details by Class &amp; Accounts'!M49+'O5 Details by Class &amp; Accounts'!AH49+'O5 Details by Class &amp; Accounts'!BC49+'O5 Details by Class &amp; Accounts'!BX49</f>
        <v>0</v>
      </c>
      <c r="J49" s="666">
        <f>'O5 Details by Class &amp; Accounts'!N49+'O5 Details by Class &amp; Accounts'!AI49+'O5 Details by Class &amp; Accounts'!BD49+'O5 Details by Class &amp; Accounts'!BY49</f>
        <v>0</v>
      </c>
      <c r="K49" s="666">
        <f>'O5 Details by Class &amp; Accounts'!O49+'O5 Details by Class &amp; Accounts'!AJ49+'O5 Details by Class &amp; Accounts'!BE49+'O5 Details by Class &amp; Accounts'!BZ49</f>
        <v>0</v>
      </c>
      <c r="L49" s="666">
        <f>'O5 Details by Class &amp; Accounts'!P49+'O5 Details by Class &amp; Accounts'!AK49+'O5 Details by Class &amp; Accounts'!BF49+'O5 Details by Class &amp; Accounts'!CA49</f>
        <v>0</v>
      </c>
      <c r="M49" s="666">
        <f>'O5 Details by Class &amp; Accounts'!Q49+'O5 Details by Class &amp; Accounts'!AL49+'O5 Details by Class &amp; Accounts'!BG49+'O5 Details by Class &amp; Accounts'!CB49</f>
        <v>0</v>
      </c>
      <c r="N49" s="666">
        <f>'O5 Details by Class &amp; Accounts'!R49+'O5 Details by Class &amp; Accounts'!AM49+'O5 Details by Class &amp; Accounts'!BH49+'O5 Details by Class &amp; Accounts'!CC49</f>
        <v>0</v>
      </c>
      <c r="O49" s="666">
        <f>'O5 Details by Class &amp; Accounts'!S49+'O5 Details by Class &amp; Accounts'!AN49+'O5 Details by Class &amp; Accounts'!BI49+'O5 Details by Class &amp; Accounts'!CD49</f>
        <v>0</v>
      </c>
      <c r="P49" s="666">
        <f>'O5 Details by Class &amp; Accounts'!T49+'O5 Details by Class &amp; Accounts'!AO49+'O5 Details by Class &amp; Accounts'!BJ49+'O5 Details by Class &amp; Accounts'!CE49</f>
        <v>0</v>
      </c>
      <c r="Q49" s="666">
        <f>'O5 Details by Class &amp; Accounts'!U49+'O5 Details by Class &amp; Accounts'!AP49+'O5 Details by Class &amp; Accounts'!BK49+'O5 Details by Class &amp; Accounts'!CF49</f>
        <v>0</v>
      </c>
      <c r="R49" s="666">
        <f>'O5 Details by Class &amp; Accounts'!V49+'O5 Details by Class &amp; Accounts'!AQ49+'O5 Details by Class &amp; Accounts'!BL49+'O5 Details by Class &amp; Accounts'!CG49</f>
        <v>0</v>
      </c>
      <c r="S49" s="666">
        <f>'O5 Details by Class &amp; Accounts'!W49+'O5 Details by Class &amp; Accounts'!AR49+'O5 Details by Class &amp; Accounts'!BM49+'O5 Details by Class &amp; Accounts'!CH49</f>
        <v>0</v>
      </c>
      <c r="T49" s="666">
        <f>'O5 Details by Class &amp; Accounts'!X49+'O5 Details by Class &amp; Accounts'!AS49+'O5 Details by Class &amp; Accounts'!BN49+'O5 Details by Class &amp; Accounts'!CI49</f>
        <v>0</v>
      </c>
      <c r="U49" s="666">
        <f>'O5 Details by Class &amp; Accounts'!Y49+'O5 Details by Class &amp; Accounts'!AT49+'O5 Details by Class &amp; Accounts'!BO49+'O5 Details by Class &amp; Accounts'!CJ49</f>
        <v>0</v>
      </c>
      <c r="V49" s="666">
        <f>'O5 Details by Class &amp; Accounts'!Z49+'O5 Details by Class &amp; Accounts'!AU49+'O5 Details by Class &amp; Accounts'!BP49+'O5 Details by Class &amp; Accounts'!CK49</f>
        <v>0</v>
      </c>
      <c r="W49" s="666">
        <f>'O5 Details by Class &amp; Accounts'!AA49+'O5 Details by Class &amp; Accounts'!AV49+'O5 Details by Class &amp; Accounts'!BQ49+'O5 Details by Class &amp; Accounts'!CL49</f>
        <v>0</v>
      </c>
      <c r="X49" s="1112">
        <f>'O5 Details by Class &amp; Accounts'!AB49+'O5 Details by Class &amp; Accounts'!AW49+'O5 Details by Class &amp; Accounts'!BR49+'O5 Details by Class &amp; Accounts'!CM49</f>
        <v>0</v>
      </c>
      <c r="Y49" s="2091" t="str">
        <f t="shared" si="0"/>
        <v>1840</v>
      </c>
      <c r="Z49" s="2086" t="e">
        <v>#N/A</v>
      </c>
    </row>
    <row r="50" spans="1:26" ht="12.95" customHeight="1">
      <c r="A50" s="1940" t="s">
        <v>1273</v>
      </c>
      <c r="B50" s="1082" t="s">
        <v>1063</v>
      </c>
      <c r="C50" s="1098" t="str">
        <f>IF(ISBLANK('E4 TB Allocation Details'!D50), "",('E4 TB Allocation Details'!D50))</f>
        <v>dp</v>
      </c>
      <c r="D50" s="1099">
        <f t="shared" si="2"/>
        <v>0</v>
      </c>
      <c r="E50" s="666">
        <f>'O5 Details by Class &amp; Accounts'!I50+'O5 Details by Class &amp; Accounts'!AD50+'O5 Details by Class &amp; Accounts'!AY50+'O5 Details by Class &amp; Accounts'!BT50</f>
        <v>0</v>
      </c>
      <c r="F50" s="666">
        <f>'O5 Details by Class &amp; Accounts'!J50+'O5 Details by Class &amp; Accounts'!AE50+'O5 Details by Class &amp; Accounts'!AZ50+'O5 Details by Class &amp; Accounts'!BU50</f>
        <v>0</v>
      </c>
      <c r="G50" s="666">
        <f>'O5 Details by Class &amp; Accounts'!K50+'O5 Details by Class &amp; Accounts'!AF50+'O5 Details by Class &amp; Accounts'!BA50+'O5 Details by Class &amp; Accounts'!BV50</f>
        <v>0</v>
      </c>
      <c r="H50" s="666">
        <f>'O5 Details by Class &amp; Accounts'!L50+'O5 Details by Class &amp; Accounts'!AG50+'O5 Details by Class &amp; Accounts'!BB50+'O5 Details by Class &amp; Accounts'!BW50</f>
        <v>0</v>
      </c>
      <c r="I50" s="666">
        <f>'O5 Details by Class &amp; Accounts'!M50+'O5 Details by Class &amp; Accounts'!AH50+'O5 Details by Class &amp; Accounts'!BC50+'O5 Details by Class &amp; Accounts'!BX50</f>
        <v>0</v>
      </c>
      <c r="J50" s="666">
        <f>'O5 Details by Class &amp; Accounts'!N50+'O5 Details by Class &amp; Accounts'!AI50+'O5 Details by Class &amp; Accounts'!BD50+'O5 Details by Class &amp; Accounts'!BY50</f>
        <v>0</v>
      </c>
      <c r="K50" s="666">
        <f>'O5 Details by Class &amp; Accounts'!O50+'O5 Details by Class &amp; Accounts'!AJ50+'O5 Details by Class &amp; Accounts'!BE50+'O5 Details by Class &amp; Accounts'!BZ50</f>
        <v>0</v>
      </c>
      <c r="L50" s="666">
        <f>'O5 Details by Class &amp; Accounts'!P50+'O5 Details by Class &amp; Accounts'!AK50+'O5 Details by Class &amp; Accounts'!BF50+'O5 Details by Class &amp; Accounts'!CA50</f>
        <v>0</v>
      </c>
      <c r="M50" s="666">
        <f>'O5 Details by Class &amp; Accounts'!Q50+'O5 Details by Class &amp; Accounts'!AL50+'O5 Details by Class &amp; Accounts'!BG50+'O5 Details by Class &amp; Accounts'!CB50</f>
        <v>0</v>
      </c>
      <c r="N50" s="666">
        <f>'O5 Details by Class &amp; Accounts'!R50+'O5 Details by Class &amp; Accounts'!AM50+'O5 Details by Class &amp; Accounts'!BH50+'O5 Details by Class &amp; Accounts'!CC50</f>
        <v>0</v>
      </c>
      <c r="O50" s="666">
        <f>'O5 Details by Class &amp; Accounts'!S50+'O5 Details by Class &amp; Accounts'!AN50+'O5 Details by Class &amp; Accounts'!BI50+'O5 Details by Class &amp; Accounts'!CD50</f>
        <v>0</v>
      </c>
      <c r="P50" s="666">
        <f>'O5 Details by Class &amp; Accounts'!T50+'O5 Details by Class &amp; Accounts'!AO50+'O5 Details by Class &amp; Accounts'!BJ50+'O5 Details by Class &amp; Accounts'!CE50</f>
        <v>0</v>
      </c>
      <c r="Q50" s="666">
        <f>'O5 Details by Class &amp; Accounts'!U50+'O5 Details by Class &amp; Accounts'!AP50+'O5 Details by Class &amp; Accounts'!BK50+'O5 Details by Class &amp; Accounts'!CF50</f>
        <v>0</v>
      </c>
      <c r="R50" s="666">
        <f>'O5 Details by Class &amp; Accounts'!V50+'O5 Details by Class &amp; Accounts'!AQ50+'O5 Details by Class &amp; Accounts'!BL50+'O5 Details by Class &amp; Accounts'!CG50</f>
        <v>0</v>
      </c>
      <c r="S50" s="666">
        <f>'O5 Details by Class &amp; Accounts'!W50+'O5 Details by Class &amp; Accounts'!AR50+'O5 Details by Class &amp; Accounts'!BM50+'O5 Details by Class &amp; Accounts'!CH50</f>
        <v>0</v>
      </c>
      <c r="T50" s="666">
        <f>'O5 Details by Class &amp; Accounts'!X50+'O5 Details by Class &amp; Accounts'!AS50+'O5 Details by Class &amp; Accounts'!BN50+'O5 Details by Class &amp; Accounts'!CI50</f>
        <v>0</v>
      </c>
      <c r="U50" s="666">
        <f>'O5 Details by Class &amp; Accounts'!Y50+'O5 Details by Class &amp; Accounts'!AT50+'O5 Details by Class &amp; Accounts'!BO50+'O5 Details by Class &amp; Accounts'!CJ50</f>
        <v>0</v>
      </c>
      <c r="V50" s="666">
        <f>'O5 Details by Class &amp; Accounts'!Z50+'O5 Details by Class &amp; Accounts'!AU50+'O5 Details by Class &amp; Accounts'!BP50+'O5 Details by Class &amp; Accounts'!CK50</f>
        <v>0</v>
      </c>
      <c r="W50" s="666">
        <f>'O5 Details by Class &amp; Accounts'!AA50+'O5 Details by Class &amp; Accounts'!AV50+'O5 Details by Class &amp; Accounts'!BQ50+'O5 Details by Class &amp; Accounts'!CL50</f>
        <v>0</v>
      </c>
      <c r="X50" s="1112">
        <f>'O5 Details by Class &amp; Accounts'!AB50+'O5 Details by Class &amp; Accounts'!AW50+'O5 Details by Class &amp; Accounts'!BR50+'O5 Details by Class &amp; Accounts'!CM50</f>
        <v>0</v>
      </c>
      <c r="Y50" s="2091" t="str">
        <f t="shared" si="0"/>
        <v>1840-3</v>
      </c>
      <c r="Z50" s="2086" t="s">
        <v>755</v>
      </c>
    </row>
    <row r="51" spans="1:26" ht="12.95" customHeight="1">
      <c r="A51" s="1940" t="s">
        <v>1274</v>
      </c>
      <c r="B51" s="1082" t="s">
        <v>1064</v>
      </c>
      <c r="C51" s="1098" t="str">
        <f>IF(ISBLANK('E4 TB Allocation Details'!D51), "",('E4 TB Allocation Details'!D51))</f>
        <v>dp</v>
      </c>
      <c r="D51" s="1099">
        <f t="shared" si="2"/>
        <v>5012500</v>
      </c>
      <c r="E51" s="666">
        <f>'O5 Details by Class &amp; Accounts'!I51+'O5 Details by Class &amp; Accounts'!AD51+'O5 Details by Class &amp; Accounts'!AY51+'O5 Details by Class &amp; Accounts'!BT51</f>
        <v>2414705.7039537616</v>
      </c>
      <c r="F51" s="666">
        <f>'O5 Details by Class &amp; Accounts'!J51+'O5 Details by Class &amp; Accounts'!AE51+'O5 Details by Class &amp; Accounts'!AZ51+'O5 Details by Class &amp; Accounts'!BU51</f>
        <v>714784.8562894382</v>
      </c>
      <c r="G51" s="666">
        <f>'O5 Details by Class &amp; Accounts'!K51+'O5 Details by Class &amp; Accounts'!AF51+'O5 Details by Class &amp; Accounts'!BA51+'O5 Details by Class &amp; Accounts'!BV51</f>
        <v>1473919.8246476774</v>
      </c>
      <c r="H51" s="666">
        <f>'O5 Details by Class &amp; Accounts'!L51+'O5 Details by Class &amp; Accounts'!AG51+'O5 Details by Class &amp; Accounts'!BB51+'O5 Details by Class &amp; Accounts'!BW51</f>
        <v>0</v>
      </c>
      <c r="I51" s="666">
        <f>'O5 Details by Class &amp; Accounts'!M51+'O5 Details by Class &amp; Accounts'!AH51+'O5 Details by Class &amp; Accounts'!BC51+'O5 Details by Class &amp; Accounts'!BX51</f>
        <v>0</v>
      </c>
      <c r="J51" s="666">
        <f>'O5 Details by Class &amp; Accounts'!N51+'O5 Details by Class &amp; Accounts'!AI51+'O5 Details by Class &amp; Accounts'!BD51+'O5 Details by Class &amp; Accounts'!BY51</f>
        <v>0</v>
      </c>
      <c r="K51" s="666">
        <f>'O5 Details by Class &amp; Accounts'!O51+'O5 Details by Class &amp; Accounts'!AJ51+'O5 Details by Class &amp; Accounts'!BE51+'O5 Details by Class &amp; Accounts'!BZ51</f>
        <v>370835.01753551682</v>
      </c>
      <c r="L51" s="666">
        <f>'O5 Details by Class &amp; Accounts'!P51+'O5 Details by Class &amp; Accounts'!AK51+'O5 Details by Class &amp; Accounts'!BF51+'O5 Details by Class &amp; Accounts'!CA51</f>
        <v>20335.44106283065</v>
      </c>
      <c r="M51" s="666">
        <f>'O5 Details by Class &amp; Accounts'!Q51+'O5 Details by Class &amp; Accounts'!AL51+'O5 Details by Class &amp; Accounts'!BG51+'O5 Details by Class &amp; Accounts'!CB51</f>
        <v>17919.156510775596</v>
      </c>
      <c r="N51" s="666">
        <f>'O5 Details by Class &amp; Accounts'!R51+'O5 Details by Class &amp; Accounts'!AM51+'O5 Details by Class &amp; Accounts'!BH51+'O5 Details by Class &amp; Accounts'!CC51</f>
        <v>0</v>
      </c>
      <c r="O51" s="666">
        <f>'O5 Details by Class &amp; Accounts'!S51+'O5 Details by Class &amp; Accounts'!AN51+'O5 Details by Class &amp; Accounts'!BI51+'O5 Details by Class &amp; Accounts'!CD51</f>
        <v>0</v>
      </c>
      <c r="P51" s="666">
        <f>'O5 Details by Class &amp; Accounts'!T51+'O5 Details by Class &amp; Accounts'!AO51+'O5 Details by Class &amp; Accounts'!BJ51+'O5 Details by Class &amp; Accounts'!CE51</f>
        <v>0</v>
      </c>
      <c r="Q51" s="666">
        <f>'O5 Details by Class &amp; Accounts'!U51+'O5 Details by Class &amp; Accounts'!AP51+'O5 Details by Class &amp; Accounts'!BK51+'O5 Details by Class &amp; Accounts'!CF51</f>
        <v>0</v>
      </c>
      <c r="R51" s="666">
        <f>'O5 Details by Class &amp; Accounts'!V51+'O5 Details by Class &amp; Accounts'!AQ51+'O5 Details by Class &amp; Accounts'!BL51+'O5 Details by Class &amp; Accounts'!CG51</f>
        <v>0</v>
      </c>
      <c r="S51" s="666">
        <f>'O5 Details by Class &amp; Accounts'!W51+'O5 Details by Class &amp; Accounts'!AR51+'O5 Details by Class &amp; Accounts'!BM51+'O5 Details by Class &amp; Accounts'!CH51</f>
        <v>0</v>
      </c>
      <c r="T51" s="666">
        <f>'O5 Details by Class &amp; Accounts'!X51+'O5 Details by Class &amp; Accounts'!AS51+'O5 Details by Class &amp; Accounts'!BN51+'O5 Details by Class &amp; Accounts'!CI51</f>
        <v>0</v>
      </c>
      <c r="U51" s="666">
        <f>'O5 Details by Class &amp; Accounts'!Y51+'O5 Details by Class &amp; Accounts'!AT51+'O5 Details by Class &amp; Accounts'!BO51+'O5 Details by Class &amp; Accounts'!CJ51</f>
        <v>0</v>
      </c>
      <c r="V51" s="666">
        <f>'O5 Details by Class &amp; Accounts'!Z51+'O5 Details by Class &amp; Accounts'!AU51+'O5 Details by Class &amp; Accounts'!BP51+'O5 Details by Class &amp; Accounts'!CK51</f>
        <v>0</v>
      </c>
      <c r="W51" s="666">
        <f>'O5 Details by Class &amp; Accounts'!AA51+'O5 Details by Class &amp; Accounts'!AV51+'O5 Details by Class &amp; Accounts'!BQ51+'O5 Details by Class &amp; Accounts'!CL51</f>
        <v>0</v>
      </c>
      <c r="X51" s="1112">
        <f>'O5 Details by Class &amp; Accounts'!AB51+'O5 Details by Class &amp; Accounts'!AW51+'O5 Details by Class &amp; Accounts'!BR51+'O5 Details by Class &amp; Accounts'!CM51</f>
        <v>0</v>
      </c>
      <c r="Y51" s="2091" t="str">
        <f t="shared" si="0"/>
        <v>1840-4</v>
      </c>
      <c r="Z51" s="2086" t="s">
        <v>1139</v>
      </c>
    </row>
    <row r="52" spans="1:26" ht="12.95" customHeight="1">
      <c r="A52" s="1940" t="s">
        <v>1275</v>
      </c>
      <c r="B52" s="1082" t="s">
        <v>1065</v>
      </c>
      <c r="C52" s="1098" t="str">
        <f>IF(ISBLANK('E4 TB Allocation Details'!D52), "",('E4 TB Allocation Details'!D52))</f>
        <v>dp</v>
      </c>
      <c r="D52" s="1099">
        <f t="shared" si="2"/>
        <v>0</v>
      </c>
      <c r="E52" s="666">
        <f>'O5 Details by Class &amp; Accounts'!I52+'O5 Details by Class &amp; Accounts'!AD52+'O5 Details by Class &amp; Accounts'!AY52+'O5 Details by Class &amp; Accounts'!BT52</f>
        <v>0</v>
      </c>
      <c r="F52" s="666">
        <f>'O5 Details by Class &amp; Accounts'!J52+'O5 Details by Class &amp; Accounts'!AE52+'O5 Details by Class &amp; Accounts'!AZ52+'O5 Details by Class &amp; Accounts'!BU52</f>
        <v>0</v>
      </c>
      <c r="G52" s="666">
        <f>'O5 Details by Class &amp; Accounts'!K52+'O5 Details by Class &amp; Accounts'!AF52+'O5 Details by Class &amp; Accounts'!BA52+'O5 Details by Class &amp; Accounts'!BV52</f>
        <v>0</v>
      </c>
      <c r="H52" s="666">
        <f>'O5 Details by Class &amp; Accounts'!L52+'O5 Details by Class &amp; Accounts'!AG52+'O5 Details by Class &amp; Accounts'!BB52+'O5 Details by Class &amp; Accounts'!BW52</f>
        <v>0</v>
      </c>
      <c r="I52" s="666">
        <f>'O5 Details by Class &amp; Accounts'!M52+'O5 Details by Class &amp; Accounts'!AH52+'O5 Details by Class &amp; Accounts'!BC52+'O5 Details by Class &amp; Accounts'!BX52</f>
        <v>0</v>
      </c>
      <c r="J52" s="666">
        <f>'O5 Details by Class &amp; Accounts'!N52+'O5 Details by Class &amp; Accounts'!AI52+'O5 Details by Class &amp; Accounts'!BD52+'O5 Details by Class &amp; Accounts'!BY52</f>
        <v>0</v>
      </c>
      <c r="K52" s="666">
        <f>'O5 Details by Class &amp; Accounts'!O52+'O5 Details by Class &amp; Accounts'!AJ52+'O5 Details by Class &amp; Accounts'!BE52+'O5 Details by Class &amp; Accounts'!BZ52</f>
        <v>0</v>
      </c>
      <c r="L52" s="666">
        <f>'O5 Details by Class &amp; Accounts'!P52+'O5 Details by Class &amp; Accounts'!AK52+'O5 Details by Class &amp; Accounts'!BF52+'O5 Details by Class &amp; Accounts'!CA52</f>
        <v>0</v>
      </c>
      <c r="M52" s="666">
        <f>'O5 Details by Class &amp; Accounts'!Q52+'O5 Details by Class &amp; Accounts'!AL52+'O5 Details by Class &amp; Accounts'!BG52+'O5 Details by Class &amp; Accounts'!CB52</f>
        <v>0</v>
      </c>
      <c r="N52" s="666">
        <f>'O5 Details by Class &amp; Accounts'!R52+'O5 Details by Class &amp; Accounts'!AM52+'O5 Details by Class &amp; Accounts'!BH52+'O5 Details by Class &amp; Accounts'!CC52</f>
        <v>0</v>
      </c>
      <c r="O52" s="666">
        <f>'O5 Details by Class &amp; Accounts'!S52+'O5 Details by Class &amp; Accounts'!AN52+'O5 Details by Class &amp; Accounts'!BI52+'O5 Details by Class &amp; Accounts'!CD52</f>
        <v>0</v>
      </c>
      <c r="P52" s="666">
        <f>'O5 Details by Class &amp; Accounts'!T52+'O5 Details by Class &amp; Accounts'!AO52+'O5 Details by Class &amp; Accounts'!BJ52+'O5 Details by Class &amp; Accounts'!CE52</f>
        <v>0</v>
      </c>
      <c r="Q52" s="666">
        <f>'O5 Details by Class &amp; Accounts'!U52+'O5 Details by Class &amp; Accounts'!AP52+'O5 Details by Class &amp; Accounts'!BK52+'O5 Details by Class &amp; Accounts'!CF52</f>
        <v>0</v>
      </c>
      <c r="R52" s="666">
        <f>'O5 Details by Class &amp; Accounts'!V52+'O5 Details by Class &amp; Accounts'!AQ52+'O5 Details by Class &amp; Accounts'!BL52+'O5 Details by Class &amp; Accounts'!CG52</f>
        <v>0</v>
      </c>
      <c r="S52" s="666">
        <f>'O5 Details by Class &amp; Accounts'!W52+'O5 Details by Class &amp; Accounts'!AR52+'O5 Details by Class &amp; Accounts'!BM52+'O5 Details by Class &amp; Accounts'!CH52</f>
        <v>0</v>
      </c>
      <c r="T52" s="666">
        <f>'O5 Details by Class &amp; Accounts'!X52+'O5 Details by Class &amp; Accounts'!AS52+'O5 Details by Class &amp; Accounts'!BN52+'O5 Details by Class &amp; Accounts'!CI52</f>
        <v>0</v>
      </c>
      <c r="U52" s="666">
        <f>'O5 Details by Class &amp; Accounts'!Y52+'O5 Details by Class &amp; Accounts'!AT52+'O5 Details by Class &amp; Accounts'!BO52+'O5 Details by Class &amp; Accounts'!CJ52</f>
        <v>0</v>
      </c>
      <c r="V52" s="666">
        <f>'O5 Details by Class &amp; Accounts'!Z52+'O5 Details by Class &amp; Accounts'!AU52+'O5 Details by Class &amp; Accounts'!BP52+'O5 Details by Class &amp; Accounts'!CK52</f>
        <v>0</v>
      </c>
      <c r="W52" s="666">
        <f>'O5 Details by Class &amp; Accounts'!AA52+'O5 Details by Class &amp; Accounts'!AV52+'O5 Details by Class &amp; Accounts'!BQ52+'O5 Details by Class &amp; Accounts'!CL52</f>
        <v>0</v>
      </c>
      <c r="X52" s="1112">
        <f>'O5 Details by Class &amp; Accounts'!AB52+'O5 Details by Class &amp; Accounts'!AW52+'O5 Details by Class &amp; Accounts'!BR52+'O5 Details by Class &amp; Accounts'!CM52</f>
        <v>0</v>
      </c>
      <c r="Y52" s="2091" t="str">
        <f t="shared" si="0"/>
        <v>1840-5</v>
      </c>
      <c r="Z52" s="2086" t="s">
        <v>1140</v>
      </c>
    </row>
    <row r="53" spans="1:26" ht="12.95" customHeight="1">
      <c r="A53" s="1940" t="s">
        <v>221</v>
      </c>
      <c r="B53" s="1082" t="s">
        <v>35</v>
      </c>
      <c r="C53" s="1098" t="str">
        <f>IF(ISBLANK('E4 TB Allocation Details'!D53), "",('E4 TB Allocation Details'!D53))</f>
        <v>dp</v>
      </c>
      <c r="D53" s="1099">
        <f t="shared" si="2"/>
        <v>0</v>
      </c>
      <c r="E53" s="666">
        <f>'O5 Details by Class &amp; Accounts'!I53+'O5 Details by Class &amp; Accounts'!AD53+'O5 Details by Class &amp; Accounts'!AY53+'O5 Details by Class &amp; Accounts'!BT53</f>
        <v>0</v>
      </c>
      <c r="F53" s="666">
        <f>'O5 Details by Class &amp; Accounts'!J53+'O5 Details by Class &amp; Accounts'!AE53+'O5 Details by Class &amp; Accounts'!AZ53+'O5 Details by Class &amp; Accounts'!BU53</f>
        <v>0</v>
      </c>
      <c r="G53" s="666">
        <f>'O5 Details by Class &amp; Accounts'!K53+'O5 Details by Class &amp; Accounts'!AF53+'O5 Details by Class &amp; Accounts'!BA53+'O5 Details by Class &amp; Accounts'!BV53</f>
        <v>0</v>
      </c>
      <c r="H53" s="666">
        <f>'O5 Details by Class &amp; Accounts'!L53+'O5 Details by Class &amp; Accounts'!AG53+'O5 Details by Class &amp; Accounts'!BB53+'O5 Details by Class &amp; Accounts'!BW53</f>
        <v>0</v>
      </c>
      <c r="I53" s="666">
        <f>'O5 Details by Class &amp; Accounts'!M53+'O5 Details by Class &amp; Accounts'!AH53+'O5 Details by Class &amp; Accounts'!BC53+'O5 Details by Class &amp; Accounts'!BX53</f>
        <v>0</v>
      </c>
      <c r="J53" s="666">
        <f>'O5 Details by Class &amp; Accounts'!N53+'O5 Details by Class &amp; Accounts'!AI53+'O5 Details by Class &amp; Accounts'!BD53+'O5 Details by Class &amp; Accounts'!BY53</f>
        <v>0</v>
      </c>
      <c r="K53" s="666">
        <f>'O5 Details by Class &amp; Accounts'!O53+'O5 Details by Class &amp; Accounts'!AJ53+'O5 Details by Class &amp; Accounts'!BE53+'O5 Details by Class &amp; Accounts'!BZ53</f>
        <v>0</v>
      </c>
      <c r="L53" s="666">
        <f>'O5 Details by Class &amp; Accounts'!P53+'O5 Details by Class &amp; Accounts'!AK53+'O5 Details by Class &amp; Accounts'!BF53+'O5 Details by Class &amp; Accounts'!CA53</f>
        <v>0</v>
      </c>
      <c r="M53" s="666">
        <f>'O5 Details by Class &amp; Accounts'!Q53+'O5 Details by Class &amp; Accounts'!AL53+'O5 Details by Class &amp; Accounts'!BG53+'O5 Details by Class &amp; Accounts'!CB53</f>
        <v>0</v>
      </c>
      <c r="N53" s="666">
        <f>'O5 Details by Class &amp; Accounts'!R53+'O5 Details by Class &amp; Accounts'!AM53+'O5 Details by Class &amp; Accounts'!BH53+'O5 Details by Class &amp; Accounts'!CC53</f>
        <v>0</v>
      </c>
      <c r="O53" s="666">
        <f>'O5 Details by Class &amp; Accounts'!S53+'O5 Details by Class &amp; Accounts'!AN53+'O5 Details by Class &amp; Accounts'!BI53+'O5 Details by Class &amp; Accounts'!CD53</f>
        <v>0</v>
      </c>
      <c r="P53" s="666">
        <f>'O5 Details by Class &amp; Accounts'!T53+'O5 Details by Class &amp; Accounts'!AO53+'O5 Details by Class &amp; Accounts'!BJ53+'O5 Details by Class &amp; Accounts'!CE53</f>
        <v>0</v>
      </c>
      <c r="Q53" s="666">
        <f>'O5 Details by Class &amp; Accounts'!U53+'O5 Details by Class &amp; Accounts'!AP53+'O5 Details by Class &amp; Accounts'!BK53+'O5 Details by Class &amp; Accounts'!CF53</f>
        <v>0</v>
      </c>
      <c r="R53" s="666">
        <f>'O5 Details by Class &amp; Accounts'!V53+'O5 Details by Class &amp; Accounts'!AQ53+'O5 Details by Class &amp; Accounts'!BL53+'O5 Details by Class &amp; Accounts'!CG53</f>
        <v>0</v>
      </c>
      <c r="S53" s="666">
        <f>'O5 Details by Class &amp; Accounts'!W53+'O5 Details by Class &amp; Accounts'!AR53+'O5 Details by Class &amp; Accounts'!BM53+'O5 Details by Class &amp; Accounts'!CH53</f>
        <v>0</v>
      </c>
      <c r="T53" s="666">
        <f>'O5 Details by Class &amp; Accounts'!X53+'O5 Details by Class &amp; Accounts'!AS53+'O5 Details by Class &amp; Accounts'!BN53+'O5 Details by Class &amp; Accounts'!CI53</f>
        <v>0</v>
      </c>
      <c r="U53" s="666">
        <f>'O5 Details by Class &amp; Accounts'!Y53+'O5 Details by Class &amp; Accounts'!AT53+'O5 Details by Class &amp; Accounts'!BO53+'O5 Details by Class &amp; Accounts'!CJ53</f>
        <v>0</v>
      </c>
      <c r="V53" s="666">
        <f>'O5 Details by Class &amp; Accounts'!Z53+'O5 Details by Class &amp; Accounts'!AU53+'O5 Details by Class &amp; Accounts'!BP53+'O5 Details by Class &amp; Accounts'!CK53</f>
        <v>0</v>
      </c>
      <c r="W53" s="666">
        <f>'O5 Details by Class &amp; Accounts'!AA53+'O5 Details by Class &amp; Accounts'!AV53+'O5 Details by Class &amp; Accounts'!BQ53+'O5 Details by Class &amp; Accounts'!CL53</f>
        <v>0</v>
      </c>
      <c r="X53" s="1112">
        <f>'O5 Details by Class &amp; Accounts'!AB53+'O5 Details by Class &amp; Accounts'!AW53+'O5 Details by Class &amp; Accounts'!BR53+'O5 Details by Class &amp; Accounts'!CM53</f>
        <v>0</v>
      </c>
      <c r="Y53" s="2091" t="str">
        <f t="shared" si="0"/>
        <v>1845</v>
      </c>
      <c r="Z53" s="2086" t="e">
        <v>#N/A</v>
      </c>
    </row>
    <row r="54" spans="1:26" ht="12.95" customHeight="1">
      <c r="A54" s="1940" t="s">
        <v>1276</v>
      </c>
      <c r="B54" s="1082" t="s">
        <v>1066</v>
      </c>
      <c r="C54" s="1098" t="str">
        <f>IF(ISBLANK('E4 TB Allocation Details'!D54), "",('E4 TB Allocation Details'!D54))</f>
        <v>dp</v>
      </c>
      <c r="D54" s="1099">
        <f t="shared" si="2"/>
        <v>0</v>
      </c>
      <c r="E54" s="666">
        <f>'O5 Details by Class &amp; Accounts'!I54+'O5 Details by Class &amp; Accounts'!AD54+'O5 Details by Class &amp; Accounts'!AY54+'O5 Details by Class &amp; Accounts'!BT54</f>
        <v>0</v>
      </c>
      <c r="F54" s="666">
        <f>'O5 Details by Class &amp; Accounts'!J54+'O5 Details by Class &amp; Accounts'!AE54+'O5 Details by Class &amp; Accounts'!AZ54+'O5 Details by Class &amp; Accounts'!BU54</f>
        <v>0</v>
      </c>
      <c r="G54" s="666">
        <f>'O5 Details by Class &amp; Accounts'!K54+'O5 Details by Class &amp; Accounts'!AF54+'O5 Details by Class &amp; Accounts'!BA54+'O5 Details by Class &amp; Accounts'!BV54</f>
        <v>0</v>
      </c>
      <c r="H54" s="666">
        <f>'O5 Details by Class &amp; Accounts'!L54+'O5 Details by Class &amp; Accounts'!AG54+'O5 Details by Class &amp; Accounts'!BB54+'O5 Details by Class &amp; Accounts'!BW54</f>
        <v>0</v>
      </c>
      <c r="I54" s="666">
        <f>'O5 Details by Class &amp; Accounts'!M54+'O5 Details by Class &amp; Accounts'!AH54+'O5 Details by Class &amp; Accounts'!BC54+'O5 Details by Class &amp; Accounts'!BX54</f>
        <v>0</v>
      </c>
      <c r="J54" s="666">
        <f>'O5 Details by Class &amp; Accounts'!N54+'O5 Details by Class &amp; Accounts'!AI54+'O5 Details by Class &amp; Accounts'!BD54+'O5 Details by Class &amp; Accounts'!BY54</f>
        <v>0</v>
      </c>
      <c r="K54" s="666">
        <f>'O5 Details by Class &amp; Accounts'!O54+'O5 Details by Class &amp; Accounts'!AJ54+'O5 Details by Class &amp; Accounts'!BE54+'O5 Details by Class &amp; Accounts'!BZ54</f>
        <v>0</v>
      </c>
      <c r="L54" s="666">
        <f>'O5 Details by Class &amp; Accounts'!P54+'O5 Details by Class &amp; Accounts'!AK54+'O5 Details by Class &amp; Accounts'!BF54+'O5 Details by Class &amp; Accounts'!CA54</f>
        <v>0</v>
      </c>
      <c r="M54" s="666">
        <f>'O5 Details by Class &amp; Accounts'!Q54+'O5 Details by Class &amp; Accounts'!AL54+'O5 Details by Class &amp; Accounts'!BG54+'O5 Details by Class &amp; Accounts'!CB54</f>
        <v>0</v>
      </c>
      <c r="N54" s="666">
        <f>'O5 Details by Class &amp; Accounts'!R54+'O5 Details by Class &amp; Accounts'!AM54+'O5 Details by Class &amp; Accounts'!BH54+'O5 Details by Class &amp; Accounts'!CC54</f>
        <v>0</v>
      </c>
      <c r="O54" s="666">
        <f>'O5 Details by Class &amp; Accounts'!S54+'O5 Details by Class &amp; Accounts'!AN54+'O5 Details by Class &amp; Accounts'!BI54+'O5 Details by Class &amp; Accounts'!CD54</f>
        <v>0</v>
      </c>
      <c r="P54" s="666">
        <f>'O5 Details by Class &amp; Accounts'!T54+'O5 Details by Class &amp; Accounts'!AO54+'O5 Details by Class &amp; Accounts'!BJ54+'O5 Details by Class &amp; Accounts'!CE54</f>
        <v>0</v>
      </c>
      <c r="Q54" s="666">
        <f>'O5 Details by Class &amp; Accounts'!U54+'O5 Details by Class &amp; Accounts'!AP54+'O5 Details by Class &amp; Accounts'!BK54+'O5 Details by Class &amp; Accounts'!CF54</f>
        <v>0</v>
      </c>
      <c r="R54" s="666">
        <f>'O5 Details by Class &amp; Accounts'!V54+'O5 Details by Class &amp; Accounts'!AQ54+'O5 Details by Class &amp; Accounts'!BL54+'O5 Details by Class &amp; Accounts'!CG54</f>
        <v>0</v>
      </c>
      <c r="S54" s="666">
        <f>'O5 Details by Class &amp; Accounts'!W54+'O5 Details by Class &amp; Accounts'!AR54+'O5 Details by Class &amp; Accounts'!BM54+'O5 Details by Class &amp; Accounts'!CH54</f>
        <v>0</v>
      </c>
      <c r="T54" s="666">
        <f>'O5 Details by Class &amp; Accounts'!X54+'O5 Details by Class &amp; Accounts'!AS54+'O5 Details by Class &amp; Accounts'!BN54+'O5 Details by Class &amp; Accounts'!CI54</f>
        <v>0</v>
      </c>
      <c r="U54" s="666">
        <f>'O5 Details by Class &amp; Accounts'!Y54+'O5 Details by Class &amp; Accounts'!AT54+'O5 Details by Class &amp; Accounts'!BO54+'O5 Details by Class &amp; Accounts'!CJ54</f>
        <v>0</v>
      </c>
      <c r="V54" s="666">
        <f>'O5 Details by Class &amp; Accounts'!Z54+'O5 Details by Class &amp; Accounts'!AU54+'O5 Details by Class &amp; Accounts'!BP54+'O5 Details by Class &amp; Accounts'!CK54</f>
        <v>0</v>
      </c>
      <c r="W54" s="666">
        <f>'O5 Details by Class &amp; Accounts'!AA54+'O5 Details by Class &amp; Accounts'!AV54+'O5 Details by Class &amp; Accounts'!BQ54+'O5 Details by Class &amp; Accounts'!CL54</f>
        <v>0</v>
      </c>
      <c r="X54" s="1112">
        <f>'O5 Details by Class &amp; Accounts'!AB54+'O5 Details by Class &amp; Accounts'!AW54+'O5 Details by Class &amp; Accounts'!BR54+'O5 Details by Class &amp; Accounts'!CM54</f>
        <v>0</v>
      </c>
      <c r="Y54" s="2091" t="str">
        <f t="shared" si="0"/>
        <v>1845-3</v>
      </c>
      <c r="Z54" s="2086" t="s">
        <v>755</v>
      </c>
    </row>
    <row r="55" spans="1:26" ht="12.95" customHeight="1">
      <c r="A55" s="1940" t="s">
        <v>1277</v>
      </c>
      <c r="B55" s="1082" t="s">
        <v>1067</v>
      </c>
      <c r="C55" s="1098" t="str">
        <f>IF(ISBLANK('E4 TB Allocation Details'!D55), "",('E4 TB Allocation Details'!D55))</f>
        <v>dp</v>
      </c>
      <c r="D55" s="1099">
        <f t="shared" si="2"/>
        <v>0</v>
      </c>
      <c r="E55" s="666">
        <f>'O5 Details by Class &amp; Accounts'!I55+'O5 Details by Class &amp; Accounts'!AD55+'O5 Details by Class &amp; Accounts'!AY55+'O5 Details by Class &amp; Accounts'!BT55</f>
        <v>0</v>
      </c>
      <c r="F55" s="666">
        <f>'O5 Details by Class &amp; Accounts'!J55+'O5 Details by Class &amp; Accounts'!AE55+'O5 Details by Class &amp; Accounts'!AZ55+'O5 Details by Class &amp; Accounts'!BU55</f>
        <v>0</v>
      </c>
      <c r="G55" s="666">
        <f>'O5 Details by Class &amp; Accounts'!K55+'O5 Details by Class &amp; Accounts'!AF55+'O5 Details by Class &amp; Accounts'!BA55+'O5 Details by Class &amp; Accounts'!BV55</f>
        <v>0</v>
      </c>
      <c r="H55" s="666">
        <f>'O5 Details by Class &amp; Accounts'!L55+'O5 Details by Class &amp; Accounts'!AG55+'O5 Details by Class &amp; Accounts'!BB55+'O5 Details by Class &amp; Accounts'!BW55</f>
        <v>0</v>
      </c>
      <c r="I55" s="666">
        <f>'O5 Details by Class &amp; Accounts'!M55+'O5 Details by Class &amp; Accounts'!AH55+'O5 Details by Class &amp; Accounts'!BC55+'O5 Details by Class &amp; Accounts'!BX55</f>
        <v>0</v>
      </c>
      <c r="J55" s="666">
        <f>'O5 Details by Class &amp; Accounts'!N55+'O5 Details by Class &amp; Accounts'!AI55+'O5 Details by Class &amp; Accounts'!BD55+'O5 Details by Class &amp; Accounts'!BY55</f>
        <v>0</v>
      </c>
      <c r="K55" s="666">
        <f>'O5 Details by Class &amp; Accounts'!O55+'O5 Details by Class &amp; Accounts'!AJ55+'O5 Details by Class &amp; Accounts'!BE55+'O5 Details by Class &amp; Accounts'!BZ55</f>
        <v>0</v>
      </c>
      <c r="L55" s="666">
        <f>'O5 Details by Class &amp; Accounts'!P55+'O5 Details by Class &amp; Accounts'!AK55+'O5 Details by Class &amp; Accounts'!BF55+'O5 Details by Class &amp; Accounts'!CA55</f>
        <v>0</v>
      </c>
      <c r="M55" s="666">
        <f>'O5 Details by Class &amp; Accounts'!Q55+'O5 Details by Class &amp; Accounts'!AL55+'O5 Details by Class &amp; Accounts'!BG55+'O5 Details by Class &amp; Accounts'!CB55</f>
        <v>0</v>
      </c>
      <c r="N55" s="666">
        <f>'O5 Details by Class &amp; Accounts'!R55+'O5 Details by Class &amp; Accounts'!AM55+'O5 Details by Class &amp; Accounts'!BH55+'O5 Details by Class &amp; Accounts'!CC55</f>
        <v>0</v>
      </c>
      <c r="O55" s="666">
        <f>'O5 Details by Class &amp; Accounts'!S55+'O5 Details by Class &amp; Accounts'!AN55+'O5 Details by Class &amp; Accounts'!BI55+'O5 Details by Class &amp; Accounts'!CD55</f>
        <v>0</v>
      </c>
      <c r="P55" s="666">
        <f>'O5 Details by Class &amp; Accounts'!T55+'O5 Details by Class &amp; Accounts'!AO55+'O5 Details by Class &amp; Accounts'!BJ55+'O5 Details by Class &amp; Accounts'!CE55</f>
        <v>0</v>
      </c>
      <c r="Q55" s="666">
        <f>'O5 Details by Class &amp; Accounts'!U55+'O5 Details by Class &amp; Accounts'!AP55+'O5 Details by Class &amp; Accounts'!BK55+'O5 Details by Class &amp; Accounts'!CF55</f>
        <v>0</v>
      </c>
      <c r="R55" s="666">
        <f>'O5 Details by Class &amp; Accounts'!V55+'O5 Details by Class &amp; Accounts'!AQ55+'O5 Details by Class &amp; Accounts'!BL55+'O5 Details by Class &amp; Accounts'!CG55</f>
        <v>0</v>
      </c>
      <c r="S55" s="666">
        <f>'O5 Details by Class &amp; Accounts'!W55+'O5 Details by Class &amp; Accounts'!AR55+'O5 Details by Class &amp; Accounts'!BM55+'O5 Details by Class &amp; Accounts'!CH55</f>
        <v>0</v>
      </c>
      <c r="T55" s="666">
        <f>'O5 Details by Class &amp; Accounts'!X55+'O5 Details by Class &amp; Accounts'!AS55+'O5 Details by Class &amp; Accounts'!BN55+'O5 Details by Class &amp; Accounts'!CI55</f>
        <v>0</v>
      </c>
      <c r="U55" s="666">
        <f>'O5 Details by Class &amp; Accounts'!Y55+'O5 Details by Class &amp; Accounts'!AT55+'O5 Details by Class &amp; Accounts'!BO55+'O5 Details by Class &amp; Accounts'!CJ55</f>
        <v>0</v>
      </c>
      <c r="V55" s="666">
        <f>'O5 Details by Class &amp; Accounts'!Z55+'O5 Details by Class &amp; Accounts'!AU55+'O5 Details by Class &amp; Accounts'!BP55+'O5 Details by Class &amp; Accounts'!CK55</f>
        <v>0</v>
      </c>
      <c r="W55" s="666">
        <f>'O5 Details by Class &amp; Accounts'!AA55+'O5 Details by Class &amp; Accounts'!AV55+'O5 Details by Class &amp; Accounts'!BQ55+'O5 Details by Class &amp; Accounts'!CL55</f>
        <v>0</v>
      </c>
      <c r="X55" s="1112">
        <f>'O5 Details by Class &amp; Accounts'!AB55+'O5 Details by Class &amp; Accounts'!AW55+'O5 Details by Class &amp; Accounts'!BR55+'O5 Details by Class &amp; Accounts'!CM55</f>
        <v>0</v>
      </c>
      <c r="Y55" s="2091" t="str">
        <f t="shared" si="0"/>
        <v>1845-4</v>
      </c>
      <c r="Z55" s="2086" t="s">
        <v>1139</v>
      </c>
    </row>
    <row r="56" spans="1:26" ht="12.95" customHeight="1">
      <c r="A56" s="1940" t="s">
        <v>1278</v>
      </c>
      <c r="B56" s="1082" t="s">
        <v>1068</v>
      </c>
      <c r="C56" s="1098" t="str">
        <f>IF(ISBLANK('E4 TB Allocation Details'!D56), "",('E4 TB Allocation Details'!D56))</f>
        <v>dp</v>
      </c>
      <c r="D56" s="1099">
        <f t="shared" si="2"/>
        <v>0</v>
      </c>
      <c r="E56" s="666">
        <f>'O5 Details by Class &amp; Accounts'!I56+'O5 Details by Class &amp; Accounts'!AD56+'O5 Details by Class &amp; Accounts'!AY56+'O5 Details by Class &amp; Accounts'!BT56</f>
        <v>0</v>
      </c>
      <c r="F56" s="666">
        <f>'O5 Details by Class &amp; Accounts'!J56+'O5 Details by Class &amp; Accounts'!AE56+'O5 Details by Class &amp; Accounts'!AZ56+'O5 Details by Class &amp; Accounts'!BU56</f>
        <v>0</v>
      </c>
      <c r="G56" s="666">
        <f>'O5 Details by Class &amp; Accounts'!K56+'O5 Details by Class &amp; Accounts'!AF56+'O5 Details by Class &amp; Accounts'!BA56+'O5 Details by Class &amp; Accounts'!BV56</f>
        <v>0</v>
      </c>
      <c r="H56" s="666">
        <f>'O5 Details by Class &amp; Accounts'!L56+'O5 Details by Class &amp; Accounts'!AG56+'O5 Details by Class &amp; Accounts'!BB56+'O5 Details by Class &amp; Accounts'!BW56</f>
        <v>0</v>
      </c>
      <c r="I56" s="666">
        <f>'O5 Details by Class &amp; Accounts'!M56+'O5 Details by Class &amp; Accounts'!AH56+'O5 Details by Class &amp; Accounts'!BC56+'O5 Details by Class &amp; Accounts'!BX56</f>
        <v>0</v>
      </c>
      <c r="J56" s="666">
        <f>'O5 Details by Class &amp; Accounts'!N56+'O5 Details by Class &amp; Accounts'!AI56+'O5 Details by Class &amp; Accounts'!BD56+'O5 Details by Class &amp; Accounts'!BY56</f>
        <v>0</v>
      </c>
      <c r="K56" s="666">
        <f>'O5 Details by Class &amp; Accounts'!O56+'O5 Details by Class &amp; Accounts'!AJ56+'O5 Details by Class &amp; Accounts'!BE56+'O5 Details by Class &amp; Accounts'!BZ56</f>
        <v>0</v>
      </c>
      <c r="L56" s="666">
        <f>'O5 Details by Class &amp; Accounts'!P56+'O5 Details by Class &amp; Accounts'!AK56+'O5 Details by Class &amp; Accounts'!BF56+'O5 Details by Class &amp; Accounts'!CA56</f>
        <v>0</v>
      </c>
      <c r="M56" s="666">
        <f>'O5 Details by Class &amp; Accounts'!Q56+'O5 Details by Class &amp; Accounts'!AL56+'O5 Details by Class &amp; Accounts'!BG56+'O5 Details by Class &amp; Accounts'!CB56</f>
        <v>0</v>
      </c>
      <c r="N56" s="666">
        <f>'O5 Details by Class &amp; Accounts'!R56+'O5 Details by Class &amp; Accounts'!AM56+'O5 Details by Class &amp; Accounts'!BH56+'O5 Details by Class &amp; Accounts'!CC56</f>
        <v>0</v>
      </c>
      <c r="O56" s="666">
        <f>'O5 Details by Class &amp; Accounts'!S56+'O5 Details by Class &amp; Accounts'!AN56+'O5 Details by Class &amp; Accounts'!BI56+'O5 Details by Class &amp; Accounts'!CD56</f>
        <v>0</v>
      </c>
      <c r="P56" s="666">
        <f>'O5 Details by Class &amp; Accounts'!T56+'O5 Details by Class &amp; Accounts'!AO56+'O5 Details by Class &amp; Accounts'!BJ56+'O5 Details by Class &amp; Accounts'!CE56</f>
        <v>0</v>
      </c>
      <c r="Q56" s="666">
        <f>'O5 Details by Class &amp; Accounts'!U56+'O5 Details by Class &amp; Accounts'!AP56+'O5 Details by Class &amp; Accounts'!BK56+'O5 Details by Class &amp; Accounts'!CF56</f>
        <v>0</v>
      </c>
      <c r="R56" s="666">
        <f>'O5 Details by Class &amp; Accounts'!V56+'O5 Details by Class &amp; Accounts'!AQ56+'O5 Details by Class &amp; Accounts'!BL56+'O5 Details by Class &amp; Accounts'!CG56</f>
        <v>0</v>
      </c>
      <c r="S56" s="666">
        <f>'O5 Details by Class &amp; Accounts'!W56+'O5 Details by Class &amp; Accounts'!AR56+'O5 Details by Class &amp; Accounts'!BM56+'O5 Details by Class &amp; Accounts'!CH56</f>
        <v>0</v>
      </c>
      <c r="T56" s="666">
        <f>'O5 Details by Class &amp; Accounts'!X56+'O5 Details by Class &amp; Accounts'!AS56+'O5 Details by Class &amp; Accounts'!BN56+'O5 Details by Class &amp; Accounts'!CI56</f>
        <v>0</v>
      </c>
      <c r="U56" s="666">
        <f>'O5 Details by Class &amp; Accounts'!Y56+'O5 Details by Class &amp; Accounts'!AT56+'O5 Details by Class &amp; Accounts'!BO56+'O5 Details by Class &amp; Accounts'!CJ56</f>
        <v>0</v>
      </c>
      <c r="V56" s="666">
        <f>'O5 Details by Class &amp; Accounts'!Z56+'O5 Details by Class &amp; Accounts'!AU56+'O5 Details by Class &amp; Accounts'!BP56+'O5 Details by Class &amp; Accounts'!CK56</f>
        <v>0</v>
      </c>
      <c r="W56" s="666">
        <f>'O5 Details by Class &amp; Accounts'!AA56+'O5 Details by Class &amp; Accounts'!AV56+'O5 Details by Class &amp; Accounts'!BQ56+'O5 Details by Class &amp; Accounts'!CL56</f>
        <v>0</v>
      </c>
      <c r="X56" s="1112">
        <f>'O5 Details by Class &amp; Accounts'!AB56+'O5 Details by Class &amp; Accounts'!AW56+'O5 Details by Class &amp; Accounts'!BR56+'O5 Details by Class &amp; Accounts'!CM56</f>
        <v>0</v>
      </c>
      <c r="Y56" s="2091" t="str">
        <f t="shared" si="0"/>
        <v>1845-5</v>
      </c>
      <c r="Z56" s="2086" t="s">
        <v>1140</v>
      </c>
    </row>
    <row r="57" spans="1:26" ht="12.95" customHeight="1">
      <c r="A57" s="1940" t="s">
        <v>64</v>
      </c>
      <c r="B57" s="1082" t="s">
        <v>41</v>
      </c>
      <c r="C57" s="1098" t="str">
        <f>IF(ISBLANK('E4 TB Allocation Details'!D57), "",('E4 TB Allocation Details'!D57))</f>
        <v>dp</v>
      </c>
      <c r="D57" s="1099">
        <f t="shared" si="2"/>
        <v>4223500.0000000009</v>
      </c>
      <c r="E57" s="666">
        <f>'O5 Details by Class &amp; Accounts'!I57+'O5 Details by Class &amp; Accounts'!AD57+'O5 Details by Class &amp; Accounts'!AY57+'O5 Details by Class &amp; Accounts'!BT57</f>
        <v>2310991.2972846976</v>
      </c>
      <c r="F57" s="666">
        <f>'O5 Details by Class &amp; Accounts'!J57+'O5 Details by Class &amp; Accounts'!AE57+'O5 Details by Class &amp; Accounts'!AZ57+'O5 Details by Class &amp; Accounts'!BU57</f>
        <v>800503.16193966637</v>
      </c>
      <c r="G57" s="666">
        <f>'O5 Details by Class &amp; Accounts'!K57+'O5 Details by Class &amp; Accounts'!AF57+'O5 Details by Class &amp; Accounts'!BA57+'O5 Details by Class &amp; Accounts'!BV57</f>
        <v>803998.06711061101</v>
      </c>
      <c r="H57" s="666">
        <f>'O5 Details by Class &amp; Accounts'!L57+'O5 Details by Class &amp; Accounts'!AG57+'O5 Details by Class &amp; Accounts'!BB57+'O5 Details by Class &amp; Accounts'!BW57</f>
        <v>0</v>
      </c>
      <c r="I57" s="666">
        <f>'O5 Details by Class &amp; Accounts'!M57+'O5 Details by Class &amp; Accounts'!AH57+'O5 Details by Class &amp; Accounts'!BC57+'O5 Details by Class &amp; Accounts'!BX57</f>
        <v>0</v>
      </c>
      <c r="J57" s="666">
        <f>'O5 Details by Class &amp; Accounts'!N57+'O5 Details by Class &amp; Accounts'!AI57+'O5 Details by Class &amp; Accounts'!BD57+'O5 Details by Class &amp; Accounts'!BY57</f>
        <v>0</v>
      </c>
      <c r="K57" s="666">
        <f>'O5 Details by Class &amp; Accounts'!O57+'O5 Details by Class &amp; Accounts'!AJ57+'O5 Details by Class &amp; Accounts'!BE57+'O5 Details by Class &amp; Accounts'!BZ57</f>
        <v>278210.48981885228</v>
      </c>
      <c r="L57" s="666">
        <f>'O5 Details by Class &amp; Accounts'!P57+'O5 Details by Class &amp; Accounts'!AK57+'O5 Details by Class &amp; Accounts'!BF57+'O5 Details by Class &amp; Accounts'!CA57</f>
        <v>15256.199526061924</v>
      </c>
      <c r="M57" s="666">
        <f>'O5 Details by Class &amp; Accounts'!Q57+'O5 Details by Class &amp; Accounts'!AL57+'O5 Details by Class &amp; Accounts'!BG57+'O5 Details by Class &amp; Accounts'!CB57</f>
        <v>14540.784320111045</v>
      </c>
      <c r="N57" s="666">
        <f>'O5 Details by Class &amp; Accounts'!R57+'O5 Details by Class &amp; Accounts'!AM57+'O5 Details by Class &amp; Accounts'!BH57+'O5 Details by Class &amp; Accounts'!CC57</f>
        <v>0</v>
      </c>
      <c r="O57" s="666">
        <f>'O5 Details by Class &amp; Accounts'!S57+'O5 Details by Class &amp; Accounts'!AN57+'O5 Details by Class &amp; Accounts'!BI57+'O5 Details by Class &amp; Accounts'!CD57</f>
        <v>0</v>
      </c>
      <c r="P57" s="666">
        <f>'O5 Details by Class &amp; Accounts'!T57+'O5 Details by Class &amp; Accounts'!AO57+'O5 Details by Class &amp; Accounts'!BJ57+'O5 Details by Class &amp; Accounts'!CE57</f>
        <v>0</v>
      </c>
      <c r="Q57" s="666">
        <f>'O5 Details by Class &amp; Accounts'!U57+'O5 Details by Class &amp; Accounts'!AP57+'O5 Details by Class &amp; Accounts'!BK57+'O5 Details by Class &amp; Accounts'!CF57</f>
        <v>0</v>
      </c>
      <c r="R57" s="666">
        <f>'O5 Details by Class &amp; Accounts'!V57+'O5 Details by Class &amp; Accounts'!AQ57+'O5 Details by Class &amp; Accounts'!BL57+'O5 Details by Class &amp; Accounts'!CG57</f>
        <v>0</v>
      </c>
      <c r="S57" s="666">
        <f>'O5 Details by Class &amp; Accounts'!W57+'O5 Details by Class &amp; Accounts'!AR57+'O5 Details by Class &amp; Accounts'!BM57+'O5 Details by Class &amp; Accounts'!CH57</f>
        <v>0</v>
      </c>
      <c r="T57" s="666">
        <f>'O5 Details by Class &amp; Accounts'!X57+'O5 Details by Class &amp; Accounts'!AS57+'O5 Details by Class &amp; Accounts'!BN57+'O5 Details by Class &amp; Accounts'!CI57</f>
        <v>0</v>
      </c>
      <c r="U57" s="666">
        <f>'O5 Details by Class &amp; Accounts'!Y57+'O5 Details by Class &amp; Accounts'!AT57+'O5 Details by Class &amp; Accounts'!BO57+'O5 Details by Class &amp; Accounts'!CJ57</f>
        <v>0</v>
      </c>
      <c r="V57" s="666">
        <f>'O5 Details by Class &amp; Accounts'!Z57+'O5 Details by Class &amp; Accounts'!AU57+'O5 Details by Class &amp; Accounts'!BP57+'O5 Details by Class &amp; Accounts'!CK57</f>
        <v>0</v>
      </c>
      <c r="W57" s="666">
        <f>'O5 Details by Class &amp; Accounts'!AA57+'O5 Details by Class &amp; Accounts'!AV57+'O5 Details by Class &amp; Accounts'!BQ57+'O5 Details by Class &amp; Accounts'!CL57</f>
        <v>0</v>
      </c>
      <c r="X57" s="1112">
        <f>'O5 Details by Class &amp; Accounts'!AB57+'O5 Details by Class &amp; Accounts'!AW57+'O5 Details by Class &amp; Accounts'!BR57+'O5 Details by Class &amp; Accounts'!CM57</f>
        <v>0</v>
      </c>
      <c r="Y57" s="2091" t="str">
        <f t="shared" si="0"/>
        <v>1850</v>
      </c>
      <c r="Z57" s="2086" t="s">
        <v>266</v>
      </c>
    </row>
    <row r="58" spans="1:26" ht="12.95" customHeight="1">
      <c r="A58" s="1940" t="s">
        <v>65</v>
      </c>
      <c r="B58" s="1082" t="s">
        <v>43</v>
      </c>
      <c r="C58" s="1098" t="str">
        <f>IF(ISBLANK('E4 TB Allocation Details'!D58), "",('E4 TB Allocation Details'!D58))</f>
        <v>dp</v>
      </c>
      <c r="D58" s="1099">
        <f t="shared" si="2"/>
        <v>1908000.0000000002</v>
      </c>
      <c r="E58" s="666">
        <f>'O5 Details by Class &amp; Accounts'!I58+'O5 Details by Class &amp; Accounts'!AD58+'O5 Details by Class &amp; Accounts'!AY58+'O5 Details by Class &amp; Accounts'!BT58</f>
        <v>1157247.2311173053</v>
      </c>
      <c r="F58" s="666">
        <f>'O5 Details by Class &amp; Accounts'!J58+'O5 Details by Class &amp; Accounts'!AE58+'O5 Details by Class &amp; Accounts'!AZ58+'O5 Details by Class &amp; Accounts'!BU58</f>
        <v>254916.49731237837</v>
      </c>
      <c r="G58" s="666">
        <f>'O5 Details by Class &amp; Accounts'!K58+'O5 Details by Class &amp; Accounts'!AF58+'O5 Details by Class &amp; Accounts'!BA58+'O5 Details by Class &amp; Accounts'!BV58</f>
        <v>63460.642337771533</v>
      </c>
      <c r="H58" s="666">
        <f>'O5 Details by Class &amp; Accounts'!L58+'O5 Details by Class &amp; Accounts'!AG58+'O5 Details by Class &amp; Accounts'!BB58+'O5 Details by Class &amp; Accounts'!BW58</f>
        <v>0</v>
      </c>
      <c r="I58" s="666">
        <f>'O5 Details by Class &amp; Accounts'!M58+'O5 Details by Class &amp; Accounts'!AH58+'O5 Details by Class &amp; Accounts'!BC58+'O5 Details by Class &amp; Accounts'!BX58</f>
        <v>0</v>
      </c>
      <c r="J58" s="666">
        <f>'O5 Details by Class &amp; Accounts'!N58+'O5 Details by Class &amp; Accounts'!AI58+'O5 Details by Class &amp; Accounts'!BD58+'O5 Details by Class &amp; Accounts'!BY58</f>
        <v>0</v>
      </c>
      <c r="K58" s="666">
        <f>'O5 Details by Class &amp; Accounts'!O58+'O5 Details by Class &amp; Accounts'!AJ58+'O5 Details by Class &amp; Accounts'!BE58+'O5 Details by Class &amp; Accounts'!BZ58</f>
        <v>394035.8117762506</v>
      </c>
      <c r="L58" s="666">
        <f>'O5 Details by Class &amp; Accounts'!P58+'O5 Details by Class &amp; Accounts'!AK58+'O5 Details by Class &amp; Accounts'!BF58+'O5 Details by Class &amp; Accounts'!CA58</f>
        <v>21607.70058953005</v>
      </c>
      <c r="M58" s="666">
        <f>'O5 Details by Class &amp; Accounts'!Q58+'O5 Details by Class &amp; Accounts'!AL58+'O5 Details by Class &amp; Accounts'!BG58+'O5 Details by Class &amp; Accounts'!CB58</f>
        <v>16732.116866764296</v>
      </c>
      <c r="N58" s="666">
        <f>'O5 Details by Class &amp; Accounts'!R58+'O5 Details by Class &amp; Accounts'!AM58+'O5 Details by Class &amp; Accounts'!BH58+'O5 Details by Class &amp; Accounts'!CC58</f>
        <v>0</v>
      </c>
      <c r="O58" s="666">
        <f>'O5 Details by Class &amp; Accounts'!S58+'O5 Details by Class &amp; Accounts'!AN58+'O5 Details by Class &amp; Accounts'!BI58+'O5 Details by Class &amp; Accounts'!CD58</f>
        <v>0</v>
      </c>
      <c r="P58" s="666">
        <f>'O5 Details by Class &amp; Accounts'!T58+'O5 Details by Class &amp; Accounts'!AO58+'O5 Details by Class &amp; Accounts'!BJ58+'O5 Details by Class &amp; Accounts'!CE58</f>
        <v>0</v>
      </c>
      <c r="Q58" s="666">
        <f>'O5 Details by Class &amp; Accounts'!U58+'O5 Details by Class &amp; Accounts'!AP58+'O5 Details by Class &amp; Accounts'!BK58+'O5 Details by Class &amp; Accounts'!CF58</f>
        <v>0</v>
      </c>
      <c r="R58" s="666">
        <f>'O5 Details by Class &amp; Accounts'!V58+'O5 Details by Class &amp; Accounts'!AQ58+'O5 Details by Class &amp; Accounts'!BL58+'O5 Details by Class &amp; Accounts'!CG58</f>
        <v>0</v>
      </c>
      <c r="S58" s="666">
        <f>'O5 Details by Class &amp; Accounts'!W58+'O5 Details by Class &amp; Accounts'!AR58+'O5 Details by Class &amp; Accounts'!BM58+'O5 Details by Class &amp; Accounts'!CH58</f>
        <v>0</v>
      </c>
      <c r="T58" s="666">
        <f>'O5 Details by Class &amp; Accounts'!X58+'O5 Details by Class &amp; Accounts'!AS58+'O5 Details by Class &amp; Accounts'!BN58+'O5 Details by Class &amp; Accounts'!CI58</f>
        <v>0</v>
      </c>
      <c r="U58" s="666">
        <f>'O5 Details by Class &amp; Accounts'!Y58+'O5 Details by Class &amp; Accounts'!AT58+'O5 Details by Class &amp; Accounts'!BO58+'O5 Details by Class &amp; Accounts'!CJ58</f>
        <v>0</v>
      </c>
      <c r="V58" s="666">
        <f>'O5 Details by Class &amp; Accounts'!Z58+'O5 Details by Class &amp; Accounts'!AU58+'O5 Details by Class &amp; Accounts'!BP58+'O5 Details by Class &amp; Accounts'!CK58</f>
        <v>0</v>
      </c>
      <c r="W58" s="666">
        <f>'O5 Details by Class &amp; Accounts'!AA58+'O5 Details by Class &amp; Accounts'!AV58+'O5 Details by Class &amp; Accounts'!BQ58+'O5 Details by Class &amp; Accounts'!CL58</f>
        <v>0</v>
      </c>
      <c r="X58" s="1112">
        <f>'O5 Details by Class &amp; Accounts'!AB58+'O5 Details by Class &amp; Accounts'!AW58+'O5 Details by Class &amp; Accounts'!BR58+'O5 Details by Class &amp; Accounts'!CM58</f>
        <v>0</v>
      </c>
      <c r="Y58" s="2091" t="str">
        <f t="shared" si="0"/>
        <v>1855</v>
      </c>
      <c r="Z58" s="2086" t="s">
        <v>505</v>
      </c>
    </row>
    <row r="59" spans="1:26" ht="12.95" customHeight="1">
      <c r="A59" s="1940" t="s">
        <v>66</v>
      </c>
      <c r="B59" s="1082" t="s">
        <v>44</v>
      </c>
      <c r="C59" s="1098" t="str">
        <f>IF(ISBLANK('E4 TB Allocation Details'!D59), "",('E4 TB Allocation Details'!D59))</f>
        <v>dp</v>
      </c>
      <c r="D59" s="1099">
        <f t="shared" si="2"/>
        <v>1635500.0000000002</v>
      </c>
      <c r="E59" s="666">
        <f>'O5 Details by Class &amp; Accounts'!I59+'O5 Details by Class &amp; Accounts'!AD59+'O5 Details by Class &amp; Accounts'!AY59+'O5 Details by Class &amp; Accounts'!BT59</f>
        <v>574119.27233920444</v>
      </c>
      <c r="F59" s="666">
        <f>'O5 Details by Class &amp; Accounts'!J59+'O5 Details by Class &amp; Accounts'!AE59+'O5 Details by Class &amp; Accounts'!AZ59+'O5 Details by Class &amp; Accounts'!BU59</f>
        <v>982630.22767992248</v>
      </c>
      <c r="G59" s="666">
        <f>'O5 Details by Class &amp; Accounts'!K59+'O5 Details by Class &amp; Accounts'!AF59+'O5 Details by Class &amp; Accounts'!BA59+'O5 Details by Class &amp; Accounts'!BV59</f>
        <v>78750.49998087321</v>
      </c>
      <c r="H59" s="666">
        <f>'O5 Details by Class &amp; Accounts'!L59+'O5 Details by Class &amp; Accounts'!AG59+'O5 Details by Class &amp; Accounts'!BB59+'O5 Details by Class &amp; Accounts'!BW59</f>
        <v>0</v>
      </c>
      <c r="I59" s="666">
        <f>'O5 Details by Class &amp; Accounts'!M59+'O5 Details by Class &amp; Accounts'!AH59+'O5 Details by Class &amp; Accounts'!BC59+'O5 Details by Class &amp; Accounts'!BX59</f>
        <v>0</v>
      </c>
      <c r="J59" s="666">
        <f>'O5 Details by Class &amp; Accounts'!N59+'O5 Details by Class &amp; Accounts'!AI59+'O5 Details by Class &amp; Accounts'!BD59+'O5 Details by Class &amp; Accounts'!BY59</f>
        <v>0</v>
      </c>
      <c r="K59" s="666">
        <f>'O5 Details by Class &amp; Accounts'!O59+'O5 Details by Class &amp; Accounts'!AJ59+'O5 Details by Class &amp; Accounts'!BE59+'O5 Details by Class &amp; Accounts'!BZ59</f>
        <v>0</v>
      </c>
      <c r="L59" s="666">
        <f>'O5 Details by Class &amp; Accounts'!P59+'O5 Details by Class &amp; Accounts'!AK59+'O5 Details by Class &amp; Accounts'!BF59+'O5 Details by Class &amp; Accounts'!CA59</f>
        <v>0</v>
      </c>
      <c r="M59" s="666">
        <f>'O5 Details by Class &amp; Accounts'!Q59+'O5 Details by Class &amp; Accounts'!AL59+'O5 Details by Class &amp; Accounts'!BG59+'O5 Details by Class &amp; Accounts'!CB59</f>
        <v>0</v>
      </c>
      <c r="N59" s="666">
        <f>'O5 Details by Class &amp; Accounts'!R59+'O5 Details by Class &amp; Accounts'!AM59+'O5 Details by Class &amp; Accounts'!BH59+'O5 Details by Class &amp; Accounts'!CC59</f>
        <v>0</v>
      </c>
      <c r="O59" s="666">
        <f>'O5 Details by Class &amp; Accounts'!S59+'O5 Details by Class &amp; Accounts'!AN59+'O5 Details by Class &amp; Accounts'!BI59+'O5 Details by Class &amp; Accounts'!CD59</f>
        <v>0</v>
      </c>
      <c r="P59" s="666">
        <f>'O5 Details by Class &amp; Accounts'!T59+'O5 Details by Class &amp; Accounts'!AO59+'O5 Details by Class &amp; Accounts'!BJ59+'O5 Details by Class &amp; Accounts'!CE59</f>
        <v>0</v>
      </c>
      <c r="Q59" s="666">
        <f>'O5 Details by Class &amp; Accounts'!U59+'O5 Details by Class &amp; Accounts'!AP59+'O5 Details by Class &amp; Accounts'!BK59+'O5 Details by Class &amp; Accounts'!CF59</f>
        <v>0</v>
      </c>
      <c r="R59" s="666">
        <f>'O5 Details by Class &amp; Accounts'!V59+'O5 Details by Class &amp; Accounts'!AQ59+'O5 Details by Class &amp; Accounts'!BL59+'O5 Details by Class &amp; Accounts'!CG59</f>
        <v>0</v>
      </c>
      <c r="S59" s="666">
        <f>'O5 Details by Class &amp; Accounts'!W59+'O5 Details by Class &amp; Accounts'!AR59+'O5 Details by Class &amp; Accounts'!BM59+'O5 Details by Class &amp; Accounts'!CH59</f>
        <v>0</v>
      </c>
      <c r="T59" s="666">
        <f>'O5 Details by Class &amp; Accounts'!X59+'O5 Details by Class &amp; Accounts'!AS59+'O5 Details by Class &amp; Accounts'!BN59+'O5 Details by Class &amp; Accounts'!CI59</f>
        <v>0</v>
      </c>
      <c r="U59" s="666">
        <f>'O5 Details by Class &amp; Accounts'!Y59+'O5 Details by Class &amp; Accounts'!AT59+'O5 Details by Class &amp; Accounts'!BO59+'O5 Details by Class &amp; Accounts'!CJ59</f>
        <v>0</v>
      </c>
      <c r="V59" s="666">
        <f>'O5 Details by Class &amp; Accounts'!Z59+'O5 Details by Class &amp; Accounts'!AU59+'O5 Details by Class &amp; Accounts'!BP59+'O5 Details by Class &amp; Accounts'!CK59</f>
        <v>0</v>
      </c>
      <c r="W59" s="666">
        <f>'O5 Details by Class &amp; Accounts'!AA59+'O5 Details by Class &amp; Accounts'!AV59+'O5 Details by Class &amp; Accounts'!BQ59+'O5 Details by Class &amp; Accounts'!CL59</f>
        <v>0</v>
      </c>
      <c r="X59" s="1112">
        <f>'O5 Details by Class &amp; Accounts'!AB59+'O5 Details by Class &amp; Accounts'!AW59+'O5 Details by Class &amp; Accounts'!BR59+'O5 Details by Class &amp; Accounts'!CM59</f>
        <v>0</v>
      </c>
      <c r="Y59" s="2091" t="str">
        <f t="shared" si="0"/>
        <v>1860</v>
      </c>
      <c r="Z59" s="2086" t="s">
        <v>1215</v>
      </c>
    </row>
    <row r="60" spans="1:26" ht="12.95" customHeight="1">
      <c r="A60" s="1939" t="s">
        <v>68</v>
      </c>
      <c r="B60" s="1083" t="s">
        <v>236</v>
      </c>
      <c r="C60" s="1098" t="str">
        <f>IF(ISBLANK('E4 TB Allocation Details'!D60), "",('E4 TB Allocation Details'!D60))</f>
        <v>gp</v>
      </c>
      <c r="D60" s="1099">
        <f t="shared" si="2"/>
        <v>135999.99999999997</v>
      </c>
      <c r="E60" s="666">
        <f>'O5 Details by Class &amp; Accounts'!I60+'O5 Details by Class &amp; Accounts'!AD60+'O5 Details by Class &amp; Accounts'!AY60+'O5 Details by Class &amp; Accounts'!BT60</f>
        <v>68136.34987229605</v>
      </c>
      <c r="F60" s="666">
        <f>'O5 Details by Class &amp; Accounts'!J60+'O5 Details by Class &amp; Accounts'!AE60+'O5 Details by Class &amp; Accounts'!AZ60+'O5 Details by Class &amp; Accounts'!BU60</f>
        <v>23434.874852653305</v>
      </c>
      <c r="G60" s="666">
        <f>'O5 Details by Class &amp; Accounts'!K60+'O5 Details by Class &amp; Accounts'!AF60+'O5 Details by Class &amp; Accounts'!BA60+'O5 Details by Class &amp; Accounts'!BV60</f>
        <v>33946.586814096598</v>
      </c>
      <c r="H60" s="666">
        <f>'O5 Details by Class &amp; Accounts'!L60+'O5 Details by Class &amp; Accounts'!AG60+'O5 Details by Class &amp; Accounts'!BB60+'O5 Details by Class &amp; Accounts'!BW60</f>
        <v>0</v>
      </c>
      <c r="I60" s="666">
        <f>'O5 Details by Class &amp; Accounts'!M60+'O5 Details by Class &amp; Accounts'!AH60+'O5 Details by Class &amp; Accounts'!BC60+'O5 Details by Class &amp; Accounts'!BX60</f>
        <v>0</v>
      </c>
      <c r="J60" s="666">
        <f>'O5 Details by Class &amp; Accounts'!N60+'O5 Details by Class &amp; Accounts'!AI60+'O5 Details by Class &amp; Accounts'!BD60+'O5 Details by Class &amp; Accounts'!BY60</f>
        <v>0</v>
      </c>
      <c r="K60" s="666">
        <f>'O5 Details by Class &amp; Accounts'!O60+'O5 Details by Class &amp; Accounts'!AJ60+'O5 Details by Class &amp; Accounts'!BE60+'O5 Details by Class &amp; Accounts'!BZ60</f>
        <v>9489.5028073036283</v>
      </c>
      <c r="L60" s="666">
        <f>'O5 Details by Class &amp; Accounts'!P60+'O5 Details by Class &amp; Accounts'!AK60+'O5 Details by Class &amp; Accounts'!BF60+'O5 Details by Class &amp; Accounts'!CA60</f>
        <v>520.69022451008937</v>
      </c>
      <c r="M60" s="666">
        <f>'O5 Details by Class &amp; Accounts'!Q60+'O5 Details by Class &amp; Accounts'!AL60+'O5 Details by Class &amp; Accounts'!BG60+'O5 Details by Class &amp; Accounts'!CB60</f>
        <v>471.99542914032293</v>
      </c>
      <c r="N60" s="666">
        <f>'O5 Details by Class &amp; Accounts'!R60+'O5 Details by Class &amp; Accounts'!AM60+'O5 Details by Class &amp; Accounts'!BH60+'O5 Details by Class &amp; Accounts'!CC60</f>
        <v>0</v>
      </c>
      <c r="O60" s="666">
        <f>'O5 Details by Class &amp; Accounts'!S60+'O5 Details by Class &amp; Accounts'!AN60+'O5 Details by Class &amp; Accounts'!BI60+'O5 Details by Class &amp; Accounts'!CD60</f>
        <v>0</v>
      </c>
      <c r="P60" s="666">
        <f>'O5 Details by Class &amp; Accounts'!T60+'O5 Details by Class &amp; Accounts'!AO60+'O5 Details by Class &amp; Accounts'!BJ60+'O5 Details by Class &amp; Accounts'!CE60</f>
        <v>0</v>
      </c>
      <c r="Q60" s="666">
        <f>'O5 Details by Class &amp; Accounts'!U60+'O5 Details by Class &amp; Accounts'!AP60+'O5 Details by Class &amp; Accounts'!BK60+'O5 Details by Class &amp; Accounts'!CF60</f>
        <v>0</v>
      </c>
      <c r="R60" s="666">
        <f>'O5 Details by Class &amp; Accounts'!V60+'O5 Details by Class &amp; Accounts'!AQ60+'O5 Details by Class &amp; Accounts'!BL60+'O5 Details by Class &amp; Accounts'!CG60</f>
        <v>0</v>
      </c>
      <c r="S60" s="666">
        <f>'O5 Details by Class &amp; Accounts'!W60+'O5 Details by Class &amp; Accounts'!AR60+'O5 Details by Class &amp; Accounts'!BM60+'O5 Details by Class &amp; Accounts'!CH60</f>
        <v>0</v>
      </c>
      <c r="T60" s="666">
        <f>'O5 Details by Class &amp; Accounts'!X60+'O5 Details by Class &amp; Accounts'!AS60+'O5 Details by Class &amp; Accounts'!BN60+'O5 Details by Class &amp; Accounts'!CI60</f>
        <v>0</v>
      </c>
      <c r="U60" s="666">
        <f>'O5 Details by Class &amp; Accounts'!Y60+'O5 Details by Class &amp; Accounts'!AT60+'O5 Details by Class &amp; Accounts'!BO60+'O5 Details by Class &amp; Accounts'!CJ60</f>
        <v>0</v>
      </c>
      <c r="V60" s="666">
        <f>'O5 Details by Class &amp; Accounts'!Z60+'O5 Details by Class &amp; Accounts'!AU60+'O5 Details by Class &amp; Accounts'!BP60+'O5 Details by Class &amp; Accounts'!CK60</f>
        <v>0</v>
      </c>
      <c r="W60" s="666">
        <f>'O5 Details by Class &amp; Accounts'!AA60+'O5 Details by Class &amp; Accounts'!AV60+'O5 Details by Class &amp; Accounts'!BQ60+'O5 Details by Class &amp; Accounts'!CL60</f>
        <v>0</v>
      </c>
      <c r="X60" s="1112">
        <f>'O5 Details by Class &amp; Accounts'!AB60+'O5 Details by Class &amp; Accounts'!AW60+'O5 Details by Class &amp; Accounts'!BR60+'O5 Details by Class &amp; Accounts'!CM60</f>
        <v>0</v>
      </c>
      <c r="Y60" s="2091" t="str">
        <f t="shared" si="0"/>
        <v>1905</v>
      </c>
      <c r="Z60" s="2086" t="s">
        <v>1471</v>
      </c>
    </row>
    <row r="61" spans="1:26" ht="12.95" customHeight="1">
      <c r="A61" s="1939" t="s">
        <v>69</v>
      </c>
      <c r="B61" s="1083" t="s">
        <v>237</v>
      </c>
      <c r="C61" s="1098" t="str">
        <f>IF(ISBLANK('E4 TB Allocation Details'!D61), "",('E4 TB Allocation Details'!D61))</f>
        <v>gp</v>
      </c>
      <c r="D61" s="1099">
        <f t="shared" si="2"/>
        <v>0</v>
      </c>
      <c r="E61" s="666">
        <f>'O5 Details by Class &amp; Accounts'!I61+'O5 Details by Class &amp; Accounts'!AD61+'O5 Details by Class &amp; Accounts'!AY61+'O5 Details by Class &amp; Accounts'!BT61</f>
        <v>0</v>
      </c>
      <c r="F61" s="666">
        <f>'O5 Details by Class &amp; Accounts'!J61+'O5 Details by Class &amp; Accounts'!AE61+'O5 Details by Class &amp; Accounts'!AZ61+'O5 Details by Class &amp; Accounts'!BU61</f>
        <v>0</v>
      </c>
      <c r="G61" s="666">
        <f>'O5 Details by Class &amp; Accounts'!K61+'O5 Details by Class &amp; Accounts'!AF61+'O5 Details by Class &amp; Accounts'!BA61+'O5 Details by Class &amp; Accounts'!BV61</f>
        <v>0</v>
      </c>
      <c r="H61" s="666">
        <f>'O5 Details by Class &amp; Accounts'!L61+'O5 Details by Class &amp; Accounts'!AG61+'O5 Details by Class &amp; Accounts'!BB61+'O5 Details by Class &amp; Accounts'!BW61</f>
        <v>0</v>
      </c>
      <c r="I61" s="666">
        <f>'O5 Details by Class &amp; Accounts'!M61+'O5 Details by Class &amp; Accounts'!AH61+'O5 Details by Class &amp; Accounts'!BC61+'O5 Details by Class &amp; Accounts'!BX61</f>
        <v>0</v>
      </c>
      <c r="J61" s="666">
        <f>'O5 Details by Class &amp; Accounts'!N61+'O5 Details by Class &amp; Accounts'!AI61+'O5 Details by Class &amp; Accounts'!BD61+'O5 Details by Class &amp; Accounts'!BY61</f>
        <v>0</v>
      </c>
      <c r="K61" s="666">
        <f>'O5 Details by Class &amp; Accounts'!O61+'O5 Details by Class &amp; Accounts'!AJ61+'O5 Details by Class &amp; Accounts'!BE61+'O5 Details by Class &amp; Accounts'!BZ61</f>
        <v>0</v>
      </c>
      <c r="L61" s="666">
        <f>'O5 Details by Class &amp; Accounts'!P61+'O5 Details by Class &amp; Accounts'!AK61+'O5 Details by Class &amp; Accounts'!BF61+'O5 Details by Class &amp; Accounts'!CA61</f>
        <v>0</v>
      </c>
      <c r="M61" s="666">
        <f>'O5 Details by Class &amp; Accounts'!Q61+'O5 Details by Class &amp; Accounts'!AL61+'O5 Details by Class &amp; Accounts'!BG61+'O5 Details by Class &amp; Accounts'!CB61</f>
        <v>0</v>
      </c>
      <c r="N61" s="666">
        <f>'O5 Details by Class &amp; Accounts'!R61+'O5 Details by Class &amp; Accounts'!AM61+'O5 Details by Class &amp; Accounts'!BH61+'O5 Details by Class &amp; Accounts'!CC61</f>
        <v>0</v>
      </c>
      <c r="O61" s="666">
        <f>'O5 Details by Class &amp; Accounts'!S61+'O5 Details by Class &amp; Accounts'!AN61+'O5 Details by Class &amp; Accounts'!BI61+'O5 Details by Class &amp; Accounts'!CD61</f>
        <v>0</v>
      </c>
      <c r="P61" s="666">
        <f>'O5 Details by Class &amp; Accounts'!T61+'O5 Details by Class &amp; Accounts'!AO61+'O5 Details by Class &amp; Accounts'!BJ61+'O5 Details by Class &amp; Accounts'!CE61</f>
        <v>0</v>
      </c>
      <c r="Q61" s="666">
        <f>'O5 Details by Class &amp; Accounts'!U61+'O5 Details by Class &amp; Accounts'!AP61+'O5 Details by Class &amp; Accounts'!BK61+'O5 Details by Class &amp; Accounts'!CF61</f>
        <v>0</v>
      </c>
      <c r="R61" s="666">
        <f>'O5 Details by Class &amp; Accounts'!V61+'O5 Details by Class &amp; Accounts'!AQ61+'O5 Details by Class &amp; Accounts'!BL61+'O5 Details by Class &amp; Accounts'!CG61</f>
        <v>0</v>
      </c>
      <c r="S61" s="666">
        <f>'O5 Details by Class &amp; Accounts'!W61+'O5 Details by Class &amp; Accounts'!AR61+'O5 Details by Class &amp; Accounts'!BM61+'O5 Details by Class &amp; Accounts'!CH61</f>
        <v>0</v>
      </c>
      <c r="T61" s="666">
        <f>'O5 Details by Class &amp; Accounts'!X61+'O5 Details by Class &amp; Accounts'!AS61+'O5 Details by Class &amp; Accounts'!BN61+'O5 Details by Class &amp; Accounts'!CI61</f>
        <v>0</v>
      </c>
      <c r="U61" s="666">
        <f>'O5 Details by Class &amp; Accounts'!Y61+'O5 Details by Class &amp; Accounts'!AT61+'O5 Details by Class &amp; Accounts'!BO61+'O5 Details by Class &amp; Accounts'!CJ61</f>
        <v>0</v>
      </c>
      <c r="V61" s="666">
        <f>'O5 Details by Class &amp; Accounts'!Z61+'O5 Details by Class &amp; Accounts'!AU61+'O5 Details by Class &amp; Accounts'!BP61+'O5 Details by Class &amp; Accounts'!CK61</f>
        <v>0</v>
      </c>
      <c r="W61" s="666">
        <f>'O5 Details by Class &amp; Accounts'!AA61+'O5 Details by Class &amp; Accounts'!AV61+'O5 Details by Class &amp; Accounts'!BQ61+'O5 Details by Class &amp; Accounts'!CL61</f>
        <v>0</v>
      </c>
      <c r="X61" s="1112">
        <f>'O5 Details by Class &amp; Accounts'!AB61+'O5 Details by Class &amp; Accounts'!AW61+'O5 Details by Class &amp; Accounts'!BR61+'O5 Details by Class &amp; Accounts'!CM61</f>
        <v>0</v>
      </c>
      <c r="Y61" s="2091" t="str">
        <f t="shared" si="0"/>
        <v>1906</v>
      </c>
      <c r="Z61" s="2086" t="s">
        <v>1471</v>
      </c>
    </row>
    <row r="62" spans="1:26" ht="12.95" customHeight="1">
      <c r="A62" s="1939" t="s">
        <v>70</v>
      </c>
      <c r="B62" s="1083" t="s">
        <v>238</v>
      </c>
      <c r="C62" s="1098" t="str">
        <f>IF(ISBLANK('E4 TB Allocation Details'!D62), "",('E4 TB Allocation Details'!D62))</f>
        <v>gp</v>
      </c>
      <c r="D62" s="1099">
        <f t="shared" si="2"/>
        <v>1519000.0000000002</v>
      </c>
      <c r="E62" s="666">
        <f>'O5 Details by Class &amp; Accounts'!I62+'O5 Details by Class &amp; Accounts'!AD62+'O5 Details by Class &amp; Accounts'!AY62+'O5 Details by Class &amp; Accounts'!BT62</f>
        <v>761022.9077648361</v>
      </c>
      <c r="F62" s="666">
        <f>'O5 Details by Class &amp; Accounts'!J62+'O5 Details by Class &amp; Accounts'!AE62+'O5 Details by Class &amp; Accounts'!AZ62+'O5 Details by Class &amp; Accounts'!BU62</f>
        <v>261746.8742733851</v>
      </c>
      <c r="G62" s="666">
        <f>'O5 Details by Class &amp; Accounts'!K62+'O5 Details by Class &amp; Accounts'!AF62+'O5 Details by Class &amp; Accounts'!BA62+'O5 Details by Class &amp; Accounts'!BV62</f>
        <v>379153.42184274073</v>
      </c>
      <c r="H62" s="666">
        <f>'O5 Details by Class &amp; Accounts'!L62+'O5 Details by Class &amp; Accounts'!AG62+'O5 Details by Class &amp; Accounts'!BB62+'O5 Details by Class &amp; Accounts'!BW62</f>
        <v>0</v>
      </c>
      <c r="I62" s="666">
        <f>'O5 Details by Class &amp; Accounts'!M62+'O5 Details by Class &amp; Accounts'!AH62+'O5 Details by Class &amp; Accounts'!BC62+'O5 Details by Class &amp; Accounts'!BX62</f>
        <v>0</v>
      </c>
      <c r="J62" s="666">
        <f>'O5 Details by Class &amp; Accounts'!N62+'O5 Details by Class &amp; Accounts'!AI62+'O5 Details by Class &amp; Accounts'!BD62+'O5 Details by Class &amp; Accounts'!BY62</f>
        <v>0</v>
      </c>
      <c r="K62" s="666">
        <f>'O5 Details by Class &amp; Accounts'!O62+'O5 Details by Class &amp; Accounts'!AJ62+'O5 Details by Class &amp; Accounts'!BE62+'O5 Details by Class &amp; Accounts'!BZ62</f>
        <v>105989.3732668692</v>
      </c>
      <c r="L62" s="666">
        <f>'O5 Details by Class &amp; Accounts'!P62+'O5 Details by Class &amp; Accounts'!AK62+'O5 Details by Class &amp; Accounts'!BF62+'O5 Details by Class &amp; Accounts'!CA62</f>
        <v>5815.6503752266599</v>
      </c>
      <c r="M62" s="666">
        <f>'O5 Details by Class &amp; Accounts'!Q62+'O5 Details by Class &amp; Accounts'!AL62+'O5 Details by Class &amp; Accounts'!BG62+'O5 Details by Class &amp; Accounts'!CB62</f>
        <v>5271.772476942283</v>
      </c>
      <c r="N62" s="666">
        <f>'O5 Details by Class &amp; Accounts'!R62+'O5 Details by Class &amp; Accounts'!AM62+'O5 Details by Class &amp; Accounts'!BH62+'O5 Details by Class &amp; Accounts'!CC62</f>
        <v>0</v>
      </c>
      <c r="O62" s="666">
        <f>'O5 Details by Class &amp; Accounts'!S62+'O5 Details by Class &amp; Accounts'!AN62+'O5 Details by Class &amp; Accounts'!BI62+'O5 Details by Class &amp; Accounts'!CD62</f>
        <v>0</v>
      </c>
      <c r="P62" s="666">
        <f>'O5 Details by Class &amp; Accounts'!T62+'O5 Details by Class &amp; Accounts'!AO62+'O5 Details by Class &amp; Accounts'!BJ62+'O5 Details by Class &amp; Accounts'!CE62</f>
        <v>0</v>
      </c>
      <c r="Q62" s="666">
        <f>'O5 Details by Class &amp; Accounts'!U62+'O5 Details by Class &amp; Accounts'!AP62+'O5 Details by Class &amp; Accounts'!BK62+'O5 Details by Class &amp; Accounts'!CF62</f>
        <v>0</v>
      </c>
      <c r="R62" s="666">
        <f>'O5 Details by Class &amp; Accounts'!V62+'O5 Details by Class &amp; Accounts'!AQ62+'O5 Details by Class &amp; Accounts'!BL62+'O5 Details by Class &amp; Accounts'!CG62</f>
        <v>0</v>
      </c>
      <c r="S62" s="666">
        <f>'O5 Details by Class &amp; Accounts'!W62+'O5 Details by Class &amp; Accounts'!AR62+'O5 Details by Class &amp; Accounts'!BM62+'O5 Details by Class &amp; Accounts'!CH62</f>
        <v>0</v>
      </c>
      <c r="T62" s="666">
        <f>'O5 Details by Class &amp; Accounts'!X62+'O5 Details by Class &amp; Accounts'!AS62+'O5 Details by Class &amp; Accounts'!BN62+'O5 Details by Class &amp; Accounts'!CI62</f>
        <v>0</v>
      </c>
      <c r="U62" s="666">
        <f>'O5 Details by Class &amp; Accounts'!Y62+'O5 Details by Class &amp; Accounts'!AT62+'O5 Details by Class &amp; Accounts'!BO62+'O5 Details by Class &amp; Accounts'!CJ62</f>
        <v>0</v>
      </c>
      <c r="V62" s="666">
        <f>'O5 Details by Class &amp; Accounts'!Z62+'O5 Details by Class &amp; Accounts'!AU62+'O5 Details by Class &amp; Accounts'!BP62+'O5 Details by Class &amp; Accounts'!CK62</f>
        <v>0</v>
      </c>
      <c r="W62" s="666">
        <f>'O5 Details by Class &amp; Accounts'!AA62+'O5 Details by Class &amp; Accounts'!AV62+'O5 Details by Class &amp; Accounts'!BQ62+'O5 Details by Class &amp; Accounts'!CL62</f>
        <v>0</v>
      </c>
      <c r="X62" s="1112">
        <f>'O5 Details by Class &amp; Accounts'!AB62+'O5 Details by Class &amp; Accounts'!AW62+'O5 Details by Class &amp; Accounts'!BR62+'O5 Details by Class &amp; Accounts'!CM62</f>
        <v>0</v>
      </c>
      <c r="Y62" s="2091" t="str">
        <f t="shared" si="0"/>
        <v>1908</v>
      </c>
      <c r="Z62" s="2086" t="s">
        <v>1471</v>
      </c>
    </row>
    <row r="63" spans="1:26" ht="12.95" customHeight="1">
      <c r="A63" s="1939" t="s">
        <v>71</v>
      </c>
      <c r="B63" s="1083" t="s">
        <v>239</v>
      </c>
      <c r="C63" s="1098" t="str">
        <f>IF(ISBLANK('E4 TB Allocation Details'!D63), "",('E4 TB Allocation Details'!D63))</f>
        <v>gp</v>
      </c>
      <c r="D63" s="1099">
        <f t="shared" si="2"/>
        <v>0</v>
      </c>
      <c r="E63" s="666">
        <f>'O5 Details by Class &amp; Accounts'!I63+'O5 Details by Class &amp; Accounts'!AD63+'O5 Details by Class &amp; Accounts'!AY63+'O5 Details by Class &amp; Accounts'!BT63</f>
        <v>0</v>
      </c>
      <c r="F63" s="666">
        <f>'O5 Details by Class &amp; Accounts'!J63+'O5 Details by Class &amp; Accounts'!AE63+'O5 Details by Class &amp; Accounts'!AZ63+'O5 Details by Class &amp; Accounts'!BU63</f>
        <v>0</v>
      </c>
      <c r="G63" s="666">
        <f>'O5 Details by Class &amp; Accounts'!K63+'O5 Details by Class &amp; Accounts'!AF63+'O5 Details by Class &amp; Accounts'!BA63+'O5 Details by Class &amp; Accounts'!BV63</f>
        <v>0</v>
      </c>
      <c r="H63" s="666">
        <f>'O5 Details by Class &amp; Accounts'!L63+'O5 Details by Class &amp; Accounts'!AG63+'O5 Details by Class &amp; Accounts'!BB63+'O5 Details by Class &amp; Accounts'!BW63</f>
        <v>0</v>
      </c>
      <c r="I63" s="666">
        <f>'O5 Details by Class &amp; Accounts'!M63+'O5 Details by Class &amp; Accounts'!AH63+'O5 Details by Class &amp; Accounts'!BC63+'O5 Details by Class &amp; Accounts'!BX63</f>
        <v>0</v>
      </c>
      <c r="J63" s="666">
        <f>'O5 Details by Class &amp; Accounts'!N63+'O5 Details by Class &amp; Accounts'!AI63+'O5 Details by Class &amp; Accounts'!BD63+'O5 Details by Class &amp; Accounts'!BY63</f>
        <v>0</v>
      </c>
      <c r="K63" s="666">
        <f>'O5 Details by Class &amp; Accounts'!O63+'O5 Details by Class &amp; Accounts'!AJ63+'O5 Details by Class &amp; Accounts'!BE63+'O5 Details by Class &amp; Accounts'!BZ63</f>
        <v>0</v>
      </c>
      <c r="L63" s="666">
        <f>'O5 Details by Class &amp; Accounts'!P63+'O5 Details by Class &amp; Accounts'!AK63+'O5 Details by Class &amp; Accounts'!BF63+'O5 Details by Class &amp; Accounts'!CA63</f>
        <v>0</v>
      </c>
      <c r="M63" s="666">
        <f>'O5 Details by Class &amp; Accounts'!Q63+'O5 Details by Class &amp; Accounts'!AL63+'O5 Details by Class &amp; Accounts'!BG63+'O5 Details by Class &amp; Accounts'!CB63</f>
        <v>0</v>
      </c>
      <c r="N63" s="666">
        <f>'O5 Details by Class &amp; Accounts'!R63+'O5 Details by Class &amp; Accounts'!AM63+'O5 Details by Class &amp; Accounts'!BH63+'O5 Details by Class &amp; Accounts'!CC63</f>
        <v>0</v>
      </c>
      <c r="O63" s="666">
        <f>'O5 Details by Class &amp; Accounts'!S63+'O5 Details by Class &amp; Accounts'!AN63+'O5 Details by Class &amp; Accounts'!BI63+'O5 Details by Class &amp; Accounts'!CD63</f>
        <v>0</v>
      </c>
      <c r="P63" s="666">
        <f>'O5 Details by Class &amp; Accounts'!T63+'O5 Details by Class &amp; Accounts'!AO63+'O5 Details by Class &amp; Accounts'!BJ63+'O5 Details by Class &amp; Accounts'!CE63</f>
        <v>0</v>
      </c>
      <c r="Q63" s="666">
        <f>'O5 Details by Class &amp; Accounts'!U63+'O5 Details by Class &amp; Accounts'!AP63+'O5 Details by Class &amp; Accounts'!BK63+'O5 Details by Class &amp; Accounts'!CF63</f>
        <v>0</v>
      </c>
      <c r="R63" s="666">
        <f>'O5 Details by Class &amp; Accounts'!V63+'O5 Details by Class &amp; Accounts'!AQ63+'O5 Details by Class &amp; Accounts'!BL63+'O5 Details by Class &amp; Accounts'!CG63</f>
        <v>0</v>
      </c>
      <c r="S63" s="666">
        <f>'O5 Details by Class &amp; Accounts'!W63+'O5 Details by Class &amp; Accounts'!AR63+'O5 Details by Class &amp; Accounts'!BM63+'O5 Details by Class &amp; Accounts'!CH63</f>
        <v>0</v>
      </c>
      <c r="T63" s="666">
        <f>'O5 Details by Class &amp; Accounts'!X63+'O5 Details by Class &amp; Accounts'!AS63+'O5 Details by Class &amp; Accounts'!BN63+'O5 Details by Class &amp; Accounts'!CI63</f>
        <v>0</v>
      </c>
      <c r="U63" s="666">
        <f>'O5 Details by Class &amp; Accounts'!Y63+'O5 Details by Class &amp; Accounts'!AT63+'O5 Details by Class &amp; Accounts'!BO63+'O5 Details by Class &amp; Accounts'!CJ63</f>
        <v>0</v>
      </c>
      <c r="V63" s="666">
        <f>'O5 Details by Class &amp; Accounts'!Z63+'O5 Details by Class &amp; Accounts'!AU63+'O5 Details by Class &amp; Accounts'!BP63+'O5 Details by Class &amp; Accounts'!CK63</f>
        <v>0</v>
      </c>
      <c r="W63" s="666">
        <f>'O5 Details by Class &amp; Accounts'!AA63+'O5 Details by Class &amp; Accounts'!AV63+'O5 Details by Class &amp; Accounts'!BQ63+'O5 Details by Class &amp; Accounts'!CL63</f>
        <v>0</v>
      </c>
      <c r="X63" s="1112">
        <f>'O5 Details by Class &amp; Accounts'!AB63+'O5 Details by Class &amp; Accounts'!AW63+'O5 Details by Class &amp; Accounts'!BR63+'O5 Details by Class &amp; Accounts'!CM63</f>
        <v>0</v>
      </c>
      <c r="Y63" s="2091" t="str">
        <f t="shared" si="0"/>
        <v>1910</v>
      </c>
      <c r="Z63" s="2086" t="s">
        <v>1471</v>
      </c>
    </row>
    <row r="64" spans="1:26" ht="12.95" customHeight="1">
      <c r="A64" s="1939" t="s">
        <v>72</v>
      </c>
      <c r="B64" s="1083" t="s">
        <v>569</v>
      </c>
      <c r="C64" s="1098" t="str">
        <f>IF(ISBLANK('E4 TB Allocation Details'!D64), "",('E4 TB Allocation Details'!D64))</f>
        <v>gp</v>
      </c>
      <c r="D64" s="1099">
        <f t="shared" si="2"/>
        <v>54000.000000000007</v>
      </c>
      <c r="E64" s="666">
        <f>'O5 Details by Class &amp; Accounts'!I64+'O5 Details by Class &amp; Accounts'!AD64+'O5 Details by Class &amp; Accounts'!AY64+'O5 Details by Class &amp; Accounts'!BT64</f>
        <v>27054.138919882254</v>
      </c>
      <c r="F64" s="666">
        <f>'O5 Details by Class &amp; Accounts'!J64+'O5 Details by Class &amp; Accounts'!AE64+'O5 Details by Class &amp; Accounts'!AZ64+'O5 Details by Class &amp; Accounts'!BU64</f>
        <v>9305.0238385535195</v>
      </c>
      <c r="G64" s="666">
        <f>'O5 Details by Class &amp; Accounts'!K64+'O5 Details by Class &amp; Accounts'!AF64+'O5 Details by Class &amp; Accounts'!BA64+'O5 Details by Class &amp; Accounts'!BV64</f>
        <v>13478.791823244239</v>
      </c>
      <c r="H64" s="666">
        <f>'O5 Details by Class &amp; Accounts'!L64+'O5 Details by Class &amp; Accounts'!AG64+'O5 Details by Class &amp; Accounts'!BB64+'O5 Details by Class &amp; Accounts'!BW64</f>
        <v>0</v>
      </c>
      <c r="I64" s="666">
        <f>'O5 Details by Class &amp; Accounts'!M64+'O5 Details by Class &amp; Accounts'!AH64+'O5 Details by Class &amp; Accounts'!BC64+'O5 Details by Class &amp; Accounts'!BX64</f>
        <v>0</v>
      </c>
      <c r="J64" s="666">
        <f>'O5 Details by Class &amp; Accounts'!N64+'O5 Details by Class &amp; Accounts'!AI64+'O5 Details by Class &amp; Accounts'!BD64+'O5 Details by Class &amp; Accounts'!BY64</f>
        <v>0</v>
      </c>
      <c r="K64" s="666">
        <f>'O5 Details by Class &amp; Accounts'!O64+'O5 Details by Class &amp; Accounts'!AJ64+'O5 Details by Class &amp; Accounts'!BE64+'O5 Details by Class &amp; Accounts'!BZ64</f>
        <v>3767.8908205470289</v>
      </c>
      <c r="L64" s="666">
        <f>'O5 Details by Class &amp; Accounts'!P64+'O5 Details by Class &amp; Accounts'!AK64+'O5 Details by Class &amp; Accounts'!BF64+'O5 Details by Class &amp; Accounts'!CA64</f>
        <v>206.74464796724135</v>
      </c>
      <c r="M64" s="666">
        <f>'O5 Details by Class &amp; Accounts'!Q64+'O5 Details by Class &amp; Accounts'!AL64+'O5 Details by Class &amp; Accounts'!BG64+'O5 Details by Class &amp; Accounts'!CB64</f>
        <v>187.40994980571645</v>
      </c>
      <c r="N64" s="666">
        <f>'O5 Details by Class &amp; Accounts'!R64+'O5 Details by Class &amp; Accounts'!AM64+'O5 Details by Class &amp; Accounts'!BH64+'O5 Details by Class &amp; Accounts'!CC64</f>
        <v>0</v>
      </c>
      <c r="O64" s="666">
        <f>'O5 Details by Class &amp; Accounts'!S64+'O5 Details by Class &amp; Accounts'!AN64+'O5 Details by Class &amp; Accounts'!BI64+'O5 Details by Class &amp; Accounts'!CD64</f>
        <v>0</v>
      </c>
      <c r="P64" s="666">
        <f>'O5 Details by Class &amp; Accounts'!T64+'O5 Details by Class &amp; Accounts'!AO64+'O5 Details by Class &amp; Accounts'!BJ64+'O5 Details by Class &amp; Accounts'!CE64</f>
        <v>0</v>
      </c>
      <c r="Q64" s="666">
        <f>'O5 Details by Class &amp; Accounts'!U64+'O5 Details by Class &amp; Accounts'!AP64+'O5 Details by Class &amp; Accounts'!BK64+'O5 Details by Class &amp; Accounts'!CF64</f>
        <v>0</v>
      </c>
      <c r="R64" s="666">
        <f>'O5 Details by Class &amp; Accounts'!V64+'O5 Details by Class &amp; Accounts'!AQ64+'O5 Details by Class &amp; Accounts'!BL64+'O5 Details by Class &amp; Accounts'!CG64</f>
        <v>0</v>
      </c>
      <c r="S64" s="666">
        <f>'O5 Details by Class &amp; Accounts'!W64+'O5 Details by Class &amp; Accounts'!AR64+'O5 Details by Class &amp; Accounts'!BM64+'O5 Details by Class &amp; Accounts'!CH64</f>
        <v>0</v>
      </c>
      <c r="T64" s="666">
        <f>'O5 Details by Class &amp; Accounts'!X64+'O5 Details by Class &amp; Accounts'!AS64+'O5 Details by Class &amp; Accounts'!BN64+'O5 Details by Class &amp; Accounts'!CI64</f>
        <v>0</v>
      </c>
      <c r="U64" s="666">
        <f>'O5 Details by Class &amp; Accounts'!Y64+'O5 Details by Class &amp; Accounts'!AT64+'O5 Details by Class &amp; Accounts'!BO64+'O5 Details by Class &amp; Accounts'!CJ64</f>
        <v>0</v>
      </c>
      <c r="V64" s="666">
        <f>'O5 Details by Class &amp; Accounts'!Z64+'O5 Details by Class &amp; Accounts'!AU64+'O5 Details by Class &amp; Accounts'!BP64+'O5 Details by Class &amp; Accounts'!CK64</f>
        <v>0</v>
      </c>
      <c r="W64" s="666">
        <f>'O5 Details by Class &amp; Accounts'!AA64+'O5 Details by Class &amp; Accounts'!AV64+'O5 Details by Class &amp; Accounts'!BQ64+'O5 Details by Class &amp; Accounts'!CL64</f>
        <v>0</v>
      </c>
      <c r="X64" s="1112">
        <f>'O5 Details by Class &amp; Accounts'!AB64+'O5 Details by Class &amp; Accounts'!AW64+'O5 Details by Class &amp; Accounts'!BR64+'O5 Details by Class &amp; Accounts'!CM64</f>
        <v>0</v>
      </c>
      <c r="Y64" s="2091" t="str">
        <f t="shared" si="0"/>
        <v>1915</v>
      </c>
      <c r="Z64" s="2086" t="s">
        <v>1471</v>
      </c>
    </row>
    <row r="65" spans="1:26" ht="12.95" customHeight="1">
      <c r="A65" s="1939" t="s">
        <v>73</v>
      </c>
      <c r="B65" s="1083" t="s">
        <v>570</v>
      </c>
      <c r="C65" s="1098" t="str">
        <f>IF(ISBLANK('E4 TB Allocation Details'!D65), "",('E4 TB Allocation Details'!D65))</f>
        <v>gp</v>
      </c>
      <c r="D65" s="1099">
        <f t="shared" si="2"/>
        <v>145499.99999999997</v>
      </c>
      <c r="E65" s="666">
        <f>'O5 Details by Class &amp; Accounts'!I65+'O5 Details by Class &amp; Accounts'!AD65+'O5 Details by Class &amp; Accounts'!AY65+'O5 Details by Class &amp; Accounts'!BT65</f>
        <v>72895.874311904961</v>
      </c>
      <c r="F65" s="666">
        <f>'O5 Details by Class &amp; Accounts'!J65+'O5 Details by Class &amp; Accounts'!AE65+'O5 Details by Class &amp; Accounts'!AZ65+'O5 Details by Class &amp; Accounts'!BU65</f>
        <v>25071.869787213647</v>
      </c>
      <c r="G65" s="666">
        <f>'O5 Details by Class &amp; Accounts'!K65+'O5 Details by Class &amp; Accounts'!AF65+'O5 Details by Class &amp; Accounts'!BA65+'O5 Details by Class &amp; Accounts'!BV65</f>
        <v>36317.855745963643</v>
      </c>
      <c r="H65" s="666">
        <f>'O5 Details by Class &amp; Accounts'!L65+'O5 Details by Class &amp; Accounts'!AG65+'O5 Details by Class &amp; Accounts'!BB65+'O5 Details by Class &amp; Accounts'!BW65</f>
        <v>0</v>
      </c>
      <c r="I65" s="666">
        <f>'O5 Details by Class &amp; Accounts'!M65+'O5 Details by Class &amp; Accounts'!AH65+'O5 Details by Class &amp; Accounts'!BC65+'O5 Details by Class &amp; Accounts'!BX65</f>
        <v>0</v>
      </c>
      <c r="J65" s="666">
        <f>'O5 Details by Class &amp; Accounts'!N65+'O5 Details by Class &amp; Accounts'!AI65+'O5 Details by Class &amp; Accounts'!BD65+'O5 Details by Class &amp; Accounts'!BY65</f>
        <v>0</v>
      </c>
      <c r="K65" s="666">
        <f>'O5 Details by Class &amp; Accounts'!O65+'O5 Details by Class &amp; Accounts'!AJ65+'O5 Details by Class &amp; Accounts'!BE65+'O5 Details by Class &amp; Accounts'!BZ65</f>
        <v>10152.372488696161</v>
      </c>
      <c r="L65" s="666">
        <f>'O5 Details by Class &amp; Accounts'!P65+'O5 Details by Class &amp; Accounts'!AK65+'O5 Details by Class &amp; Accounts'!BF65+'O5 Details by Class &amp; Accounts'!CA65</f>
        <v>557.06196813395582</v>
      </c>
      <c r="M65" s="666">
        <f>'O5 Details by Class &amp; Accounts'!Q65+'O5 Details by Class &amp; Accounts'!AL65+'O5 Details by Class &amp; Accounts'!BG65+'O5 Details by Class &amp; Accounts'!CB65</f>
        <v>504.9656980876249</v>
      </c>
      <c r="N65" s="666">
        <f>'O5 Details by Class &amp; Accounts'!R65+'O5 Details by Class &amp; Accounts'!AM65+'O5 Details by Class &amp; Accounts'!BH65+'O5 Details by Class &amp; Accounts'!CC65</f>
        <v>0</v>
      </c>
      <c r="O65" s="666">
        <f>'O5 Details by Class &amp; Accounts'!S65+'O5 Details by Class &amp; Accounts'!AN65+'O5 Details by Class &amp; Accounts'!BI65+'O5 Details by Class &amp; Accounts'!CD65</f>
        <v>0</v>
      </c>
      <c r="P65" s="666">
        <f>'O5 Details by Class &amp; Accounts'!T65+'O5 Details by Class &amp; Accounts'!AO65+'O5 Details by Class &amp; Accounts'!BJ65+'O5 Details by Class &amp; Accounts'!CE65</f>
        <v>0</v>
      </c>
      <c r="Q65" s="666">
        <f>'O5 Details by Class &amp; Accounts'!U65+'O5 Details by Class &amp; Accounts'!AP65+'O5 Details by Class &amp; Accounts'!BK65+'O5 Details by Class &amp; Accounts'!CF65</f>
        <v>0</v>
      </c>
      <c r="R65" s="666">
        <f>'O5 Details by Class &amp; Accounts'!V65+'O5 Details by Class &amp; Accounts'!AQ65+'O5 Details by Class &amp; Accounts'!BL65+'O5 Details by Class &amp; Accounts'!CG65</f>
        <v>0</v>
      </c>
      <c r="S65" s="666">
        <f>'O5 Details by Class &amp; Accounts'!W65+'O5 Details by Class &amp; Accounts'!AR65+'O5 Details by Class &amp; Accounts'!BM65+'O5 Details by Class &amp; Accounts'!CH65</f>
        <v>0</v>
      </c>
      <c r="T65" s="666">
        <f>'O5 Details by Class &amp; Accounts'!X65+'O5 Details by Class &amp; Accounts'!AS65+'O5 Details by Class &amp; Accounts'!BN65+'O5 Details by Class &amp; Accounts'!CI65</f>
        <v>0</v>
      </c>
      <c r="U65" s="666">
        <f>'O5 Details by Class &amp; Accounts'!Y65+'O5 Details by Class &amp; Accounts'!AT65+'O5 Details by Class &amp; Accounts'!BO65+'O5 Details by Class &amp; Accounts'!CJ65</f>
        <v>0</v>
      </c>
      <c r="V65" s="666">
        <f>'O5 Details by Class &amp; Accounts'!Z65+'O5 Details by Class &amp; Accounts'!AU65+'O5 Details by Class &amp; Accounts'!BP65+'O5 Details by Class &amp; Accounts'!CK65</f>
        <v>0</v>
      </c>
      <c r="W65" s="666">
        <f>'O5 Details by Class &amp; Accounts'!AA65+'O5 Details by Class &amp; Accounts'!AV65+'O5 Details by Class &amp; Accounts'!BQ65+'O5 Details by Class &amp; Accounts'!CL65</f>
        <v>0</v>
      </c>
      <c r="X65" s="1112">
        <f>'O5 Details by Class &amp; Accounts'!AB65+'O5 Details by Class &amp; Accounts'!AW65+'O5 Details by Class &amp; Accounts'!BR65+'O5 Details by Class &amp; Accounts'!CM65</f>
        <v>0</v>
      </c>
      <c r="Y65" s="2091" t="str">
        <f t="shared" si="0"/>
        <v>1920</v>
      </c>
      <c r="Z65" s="2086" t="s">
        <v>1471</v>
      </c>
    </row>
    <row r="66" spans="1:26" ht="12.95" customHeight="1">
      <c r="A66" s="1939" t="s">
        <v>74</v>
      </c>
      <c r="B66" s="1083" t="s">
        <v>571</v>
      </c>
      <c r="C66" s="1098" t="str">
        <f>IF(ISBLANK('E4 TB Allocation Details'!D66), "",('E4 TB Allocation Details'!D66))</f>
        <v>gp</v>
      </c>
      <c r="D66" s="1099">
        <f t="shared" si="2"/>
        <v>296999.99999999994</v>
      </c>
      <c r="E66" s="666">
        <f>'O5 Details by Class &amp; Accounts'!I66+'O5 Details by Class &amp; Accounts'!AD66+'O5 Details by Class &amp; Accounts'!AY66+'O5 Details by Class &amp; Accounts'!BT66</f>
        <v>148797.7640593524</v>
      </c>
      <c r="F66" s="666">
        <f>'O5 Details by Class &amp; Accounts'!J66+'O5 Details by Class &amp; Accounts'!AE66+'O5 Details by Class &amp; Accounts'!AZ66+'O5 Details by Class &amp; Accounts'!BU66</f>
        <v>51177.631112044357</v>
      </c>
      <c r="G66" s="666">
        <f>'O5 Details by Class &amp; Accounts'!K66+'O5 Details by Class &amp; Accounts'!AF66+'O5 Details by Class &amp; Accounts'!BA66+'O5 Details by Class &amp; Accounts'!BV66</f>
        <v>74133.35502784331</v>
      </c>
      <c r="H66" s="666">
        <f>'O5 Details by Class &amp; Accounts'!L66+'O5 Details by Class &amp; Accounts'!AG66+'O5 Details by Class &amp; Accounts'!BB66+'O5 Details by Class &amp; Accounts'!BW66</f>
        <v>0</v>
      </c>
      <c r="I66" s="666">
        <f>'O5 Details by Class &amp; Accounts'!M66+'O5 Details by Class &amp; Accounts'!AH66+'O5 Details by Class &amp; Accounts'!BC66+'O5 Details by Class &amp; Accounts'!BX66</f>
        <v>0</v>
      </c>
      <c r="J66" s="666">
        <f>'O5 Details by Class &amp; Accounts'!N66+'O5 Details by Class &amp; Accounts'!AI66+'O5 Details by Class &amp; Accounts'!BD66+'O5 Details by Class &amp; Accounts'!BY66</f>
        <v>0</v>
      </c>
      <c r="K66" s="666">
        <f>'O5 Details by Class &amp; Accounts'!O66+'O5 Details by Class &amp; Accounts'!AJ66+'O5 Details by Class &amp; Accounts'!BE66+'O5 Details by Class &amp; Accounts'!BZ66</f>
        <v>20723.399513008659</v>
      </c>
      <c r="L66" s="666">
        <f>'O5 Details by Class &amp; Accounts'!P66+'O5 Details by Class &amp; Accounts'!AK66+'O5 Details by Class &amp; Accounts'!BF66+'O5 Details by Class &amp; Accounts'!CA66</f>
        <v>1137.0955638198275</v>
      </c>
      <c r="M66" s="666">
        <f>'O5 Details by Class &amp; Accounts'!Q66+'O5 Details by Class &amp; Accounts'!AL66+'O5 Details by Class &amp; Accounts'!BG66+'O5 Details by Class &amp; Accounts'!CB66</f>
        <v>1030.7547239314406</v>
      </c>
      <c r="N66" s="666">
        <f>'O5 Details by Class &amp; Accounts'!R66+'O5 Details by Class &amp; Accounts'!AM66+'O5 Details by Class &amp; Accounts'!BH66+'O5 Details by Class &amp; Accounts'!CC66</f>
        <v>0</v>
      </c>
      <c r="O66" s="666">
        <f>'O5 Details by Class &amp; Accounts'!S66+'O5 Details by Class &amp; Accounts'!AN66+'O5 Details by Class &amp; Accounts'!BI66+'O5 Details by Class &amp; Accounts'!CD66</f>
        <v>0</v>
      </c>
      <c r="P66" s="666">
        <f>'O5 Details by Class &amp; Accounts'!T66+'O5 Details by Class &amp; Accounts'!AO66+'O5 Details by Class &amp; Accounts'!BJ66+'O5 Details by Class &amp; Accounts'!CE66</f>
        <v>0</v>
      </c>
      <c r="Q66" s="666">
        <f>'O5 Details by Class &amp; Accounts'!U66+'O5 Details by Class &amp; Accounts'!AP66+'O5 Details by Class &amp; Accounts'!BK66+'O5 Details by Class &amp; Accounts'!CF66</f>
        <v>0</v>
      </c>
      <c r="R66" s="666">
        <f>'O5 Details by Class &amp; Accounts'!V66+'O5 Details by Class &amp; Accounts'!AQ66+'O5 Details by Class &amp; Accounts'!BL66+'O5 Details by Class &amp; Accounts'!CG66</f>
        <v>0</v>
      </c>
      <c r="S66" s="666">
        <f>'O5 Details by Class &amp; Accounts'!W66+'O5 Details by Class &amp; Accounts'!AR66+'O5 Details by Class &amp; Accounts'!BM66+'O5 Details by Class &amp; Accounts'!CH66</f>
        <v>0</v>
      </c>
      <c r="T66" s="666">
        <f>'O5 Details by Class &amp; Accounts'!X66+'O5 Details by Class &amp; Accounts'!AS66+'O5 Details by Class &amp; Accounts'!BN66+'O5 Details by Class &amp; Accounts'!CI66</f>
        <v>0</v>
      </c>
      <c r="U66" s="666">
        <f>'O5 Details by Class &amp; Accounts'!Y66+'O5 Details by Class &amp; Accounts'!AT66+'O5 Details by Class &amp; Accounts'!BO66+'O5 Details by Class &amp; Accounts'!CJ66</f>
        <v>0</v>
      </c>
      <c r="V66" s="666">
        <f>'O5 Details by Class &amp; Accounts'!Z66+'O5 Details by Class &amp; Accounts'!AU66+'O5 Details by Class &amp; Accounts'!BP66+'O5 Details by Class &amp; Accounts'!CK66</f>
        <v>0</v>
      </c>
      <c r="W66" s="666">
        <f>'O5 Details by Class &amp; Accounts'!AA66+'O5 Details by Class &amp; Accounts'!AV66+'O5 Details by Class &amp; Accounts'!BQ66+'O5 Details by Class &amp; Accounts'!CL66</f>
        <v>0</v>
      </c>
      <c r="X66" s="1112">
        <f>'O5 Details by Class &amp; Accounts'!AB66+'O5 Details by Class &amp; Accounts'!AW66+'O5 Details by Class &amp; Accounts'!BR66+'O5 Details by Class &amp; Accounts'!CM66</f>
        <v>0</v>
      </c>
      <c r="Y66" s="2091" t="str">
        <f t="shared" si="0"/>
        <v>1925</v>
      </c>
      <c r="Z66" s="2086" t="s">
        <v>1471</v>
      </c>
    </row>
    <row r="67" spans="1:26" ht="12.95" customHeight="1">
      <c r="A67" s="1939" t="s">
        <v>75</v>
      </c>
      <c r="B67" s="1083" t="s">
        <v>572</v>
      </c>
      <c r="C67" s="1098" t="str">
        <f>IF(ISBLANK('E4 TB Allocation Details'!D67), "",('E4 TB Allocation Details'!D67))</f>
        <v>gp</v>
      </c>
      <c r="D67" s="1099">
        <f t="shared" si="2"/>
        <v>1998999.9999999995</v>
      </c>
      <c r="E67" s="666">
        <f>'O5 Details by Class &amp; Accounts'!I67+'O5 Details by Class &amp; Accounts'!AD67+'O5 Details by Class &amp; Accounts'!AY67+'O5 Details by Class &amp; Accounts'!BT67</f>
        <v>1001504.1426082338</v>
      </c>
      <c r="F67" s="666">
        <f>'O5 Details by Class &amp; Accounts'!J67+'O5 Details by Class &amp; Accounts'!AE67+'O5 Details by Class &amp; Accounts'!AZ67+'O5 Details by Class &amp; Accounts'!BU67</f>
        <v>344458.19728274969</v>
      </c>
      <c r="G67" s="666">
        <f>'O5 Details by Class &amp; Accounts'!K67+'O5 Details by Class &amp; Accounts'!AF67+'O5 Details by Class &amp; Accounts'!BA67+'O5 Details by Class &amp; Accounts'!BV67</f>
        <v>498964.90471602284</v>
      </c>
      <c r="H67" s="666">
        <f>'O5 Details by Class &amp; Accounts'!L67+'O5 Details by Class &amp; Accounts'!AG67+'O5 Details by Class &amp; Accounts'!BB67+'O5 Details by Class &amp; Accounts'!BW67</f>
        <v>0</v>
      </c>
      <c r="I67" s="666">
        <f>'O5 Details by Class &amp; Accounts'!M67+'O5 Details by Class &amp; Accounts'!AH67+'O5 Details by Class &amp; Accounts'!BC67+'O5 Details by Class &amp; Accounts'!BX67</f>
        <v>0</v>
      </c>
      <c r="J67" s="666">
        <f>'O5 Details by Class &amp; Accounts'!N67+'O5 Details by Class &amp; Accounts'!AI67+'O5 Details by Class &amp; Accounts'!BD67+'O5 Details by Class &amp; Accounts'!BY67</f>
        <v>0</v>
      </c>
      <c r="K67" s="666">
        <f>'O5 Details by Class &amp; Accounts'!O67+'O5 Details by Class &amp; Accounts'!AJ67+'O5 Details by Class &amp; Accounts'!BE67+'O5 Details by Class &amp; Accounts'!BZ67</f>
        <v>139481.73611617612</v>
      </c>
      <c r="L67" s="666">
        <f>'O5 Details by Class &amp; Accounts'!P67+'O5 Details by Class &amp; Accounts'!AK67+'O5 Details by Class &amp; Accounts'!BF67+'O5 Details by Class &amp; Accounts'!CA67</f>
        <v>7653.3805793799156</v>
      </c>
      <c r="M67" s="666">
        <f>'O5 Details by Class &amp; Accounts'!Q67+'O5 Details by Class &amp; Accounts'!AL67+'O5 Details by Class &amp; Accounts'!BG67+'O5 Details by Class &amp; Accounts'!CB67</f>
        <v>6937.63869743754</v>
      </c>
      <c r="N67" s="666">
        <f>'O5 Details by Class &amp; Accounts'!R67+'O5 Details by Class &amp; Accounts'!AM67+'O5 Details by Class &amp; Accounts'!BH67+'O5 Details by Class &amp; Accounts'!CC67</f>
        <v>0</v>
      </c>
      <c r="O67" s="666">
        <f>'O5 Details by Class &amp; Accounts'!S67+'O5 Details by Class &amp; Accounts'!AN67+'O5 Details by Class &amp; Accounts'!BI67+'O5 Details by Class &amp; Accounts'!CD67</f>
        <v>0</v>
      </c>
      <c r="P67" s="666">
        <f>'O5 Details by Class &amp; Accounts'!T67+'O5 Details by Class &amp; Accounts'!AO67+'O5 Details by Class &amp; Accounts'!BJ67+'O5 Details by Class &amp; Accounts'!CE67</f>
        <v>0</v>
      </c>
      <c r="Q67" s="666">
        <f>'O5 Details by Class &amp; Accounts'!U67+'O5 Details by Class &amp; Accounts'!AP67+'O5 Details by Class &amp; Accounts'!BK67+'O5 Details by Class &amp; Accounts'!CF67</f>
        <v>0</v>
      </c>
      <c r="R67" s="666">
        <f>'O5 Details by Class &amp; Accounts'!V67+'O5 Details by Class &amp; Accounts'!AQ67+'O5 Details by Class &amp; Accounts'!BL67+'O5 Details by Class &amp; Accounts'!CG67</f>
        <v>0</v>
      </c>
      <c r="S67" s="666">
        <f>'O5 Details by Class &amp; Accounts'!W67+'O5 Details by Class &amp; Accounts'!AR67+'O5 Details by Class &amp; Accounts'!BM67+'O5 Details by Class &amp; Accounts'!CH67</f>
        <v>0</v>
      </c>
      <c r="T67" s="666">
        <f>'O5 Details by Class &amp; Accounts'!X67+'O5 Details by Class &amp; Accounts'!AS67+'O5 Details by Class &amp; Accounts'!BN67+'O5 Details by Class &amp; Accounts'!CI67</f>
        <v>0</v>
      </c>
      <c r="U67" s="666">
        <f>'O5 Details by Class &amp; Accounts'!Y67+'O5 Details by Class &amp; Accounts'!AT67+'O5 Details by Class &amp; Accounts'!BO67+'O5 Details by Class &amp; Accounts'!CJ67</f>
        <v>0</v>
      </c>
      <c r="V67" s="666">
        <f>'O5 Details by Class &amp; Accounts'!Z67+'O5 Details by Class &amp; Accounts'!AU67+'O5 Details by Class &amp; Accounts'!BP67+'O5 Details by Class &amp; Accounts'!CK67</f>
        <v>0</v>
      </c>
      <c r="W67" s="666">
        <f>'O5 Details by Class &amp; Accounts'!AA67+'O5 Details by Class &amp; Accounts'!AV67+'O5 Details by Class &amp; Accounts'!BQ67+'O5 Details by Class &amp; Accounts'!CL67</f>
        <v>0</v>
      </c>
      <c r="X67" s="1112">
        <f>'O5 Details by Class &amp; Accounts'!AB67+'O5 Details by Class &amp; Accounts'!AW67+'O5 Details by Class &amp; Accounts'!BR67+'O5 Details by Class &amp; Accounts'!CM67</f>
        <v>0</v>
      </c>
      <c r="Y67" s="2091" t="str">
        <f t="shared" si="0"/>
        <v>1930</v>
      </c>
      <c r="Z67" s="2086" t="s">
        <v>1471</v>
      </c>
    </row>
    <row r="68" spans="1:26" ht="12.95" customHeight="1">
      <c r="A68" s="1939" t="s">
        <v>76</v>
      </c>
      <c r="B68" s="1083" t="s">
        <v>573</v>
      </c>
      <c r="C68" s="1098" t="str">
        <f>IF(ISBLANK('E4 TB Allocation Details'!D68), "",('E4 TB Allocation Details'!D68))</f>
        <v>gp</v>
      </c>
      <c r="D68" s="1099">
        <f t="shared" si="2"/>
        <v>29000</v>
      </c>
      <c r="E68" s="666">
        <f>'O5 Details by Class &amp; Accounts'!I68+'O5 Details by Class &amp; Accounts'!AD68+'O5 Details by Class &amp; Accounts'!AY68+'O5 Details by Class &amp; Accounts'!BT68</f>
        <v>14529.074605121952</v>
      </c>
      <c r="F68" s="666">
        <f>'O5 Details by Class &amp; Accounts'!J68+'O5 Details by Class &amp; Accounts'!AE68+'O5 Details by Class &amp; Accounts'!AZ68+'O5 Details by Class &amp; Accounts'!BU68</f>
        <v>4997.1424318157788</v>
      </c>
      <c r="G68" s="666">
        <f>'O5 Details by Class &amp; Accounts'!K68+'O5 Details by Class &amp; Accounts'!AF68+'O5 Details by Class &amp; Accounts'!BA68+'O5 Details by Class &amp; Accounts'!BV68</f>
        <v>7238.6104235941284</v>
      </c>
      <c r="H68" s="666">
        <f>'O5 Details by Class &amp; Accounts'!L68+'O5 Details by Class &amp; Accounts'!AG68+'O5 Details by Class &amp; Accounts'!BB68+'O5 Details by Class &amp; Accounts'!BW68</f>
        <v>0</v>
      </c>
      <c r="I68" s="666">
        <f>'O5 Details by Class &amp; Accounts'!M68+'O5 Details by Class &amp; Accounts'!AH68+'O5 Details by Class &amp; Accounts'!BC68+'O5 Details by Class &amp; Accounts'!BX68</f>
        <v>0</v>
      </c>
      <c r="J68" s="666">
        <f>'O5 Details by Class &amp; Accounts'!N68+'O5 Details by Class &amp; Accounts'!AI68+'O5 Details by Class &amp; Accounts'!BD68+'O5 Details by Class &amp; Accounts'!BY68</f>
        <v>0</v>
      </c>
      <c r="K68" s="666">
        <f>'O5 Details by Class &amp; Accounts'!O68+'O5 Details by Class &amp; Accounts'!AJ68+'O5 Details by Class &amp; Accounts'!BE68+'O5 Details by Class &amp; Accounts'!BZ68</f>
        <v>2023.4969221456265</v>
      </c>
      <c r="L68" s="666">
        <f>'O5 Details by Class &amp; Accounts'!P68+'O5 Details by Class &amp; Accounts'!AK68+'O5 Details by Class &amp; Accounts'!BF68+'O5 Details by Class &amp; Accounts'!CA68</f>
        <v>111.02953316759258</v>
      </c>
      <c r="M68" s="666">
        <f>'O5 Details by Class &amp; Accounts'!Q68+'O5 Details by Class &amp; Accounts'!AL68+'O5 Details by Class &amp; Accounts'!BG68+'O5 Details by Class &amp; Accounts'!CB68</f>
        <v>100.64608415492179</v>
      </c>
      <c r="N68" s="666">
        <f>'O5 Details by Class &amp; Accounts'!R68+'O5 Details by Class &amp; Accounts'!AM68+'O5 Details by Class &amp; Accounts'!BH68+'O5 Details by Class &amp; Accounts'!CC68</f>
        <v>0</v>
      </c>
      <c r="O68" s="666">
        <f>'O5 Details by Class &amp; Accounts'!S68+'O5 Details by Class &amp; Accounts'!AN68+'O5 Details by Class &amp; Accounts'!BI68+'O5 Details by Class &amp; Accounts'!CD68</f>
        <v>0</v>
      </c>
      <c r="P68" s="666">
        <f>'O5 Details by Class &amp; Accounts'!T68+'O5 Details by Class &amp; Accounts'!AO68+'O5 Details by Class &amp; Accounts'!BJ68+'O5 Details by Class &amp; Accounts'!CE68</f>
        <v>0</v>
      </c>
      <c r="Q68" s="666">
        <f>'O5 Details by Class &amp; Accounts'!U68+'O5 Details by Class &amp; Accounts'!AP68+'O5 Details by Class &amp; Accounts'!BK68+'O5 Details by Class &amp; Accounts'!CF68</f>
        <v>0</v>
      </c>
      <c r="R68" s="666">
        <f>'O5 Details by Class &amp; Accounts'!V68+'O5 Details by Class &amp; Accounts'!AQ68+'O5 Details by Class &amp; Accounts'!BL68+'O5 Details by Class &amp; Accounts'!CG68</f>
        <v>0</v>
      </c>
      <c r="S68" s="666">
        <f>'O5 Details by Class &amp; Accounts'!W68+'O5 Details by Class &amp; Accounts'!AR68+'O5 Details by Class &amp; Accounts'!BM68+'O5 Details by Class &amp; Accounts'!CH68</f>
        <v>0</v>
      </c>
      <c r="T68" s="666">
        <f>'O5 Details by Class &amp; Accounts'!X68+'O5 Details by Class &amp; Accounts'!AS68+'O5 Details by Class &amp; Accounts'!BN68+'O5 Details by Class &amp; Accounts'!CI68</f>
        <v>0</v>
      </c>
      <c r="U68" s="666">
        <f>'O5 Details by Class &amp; Accounts'!Y68+'O5 Details by Class &amp; Accounts'!AT68+'O5 Details by Class &amp; Accounts'!BO68+'O5 Details by Class &amp; Accounts'!CJ68</f>
        <v>0</v>
      </c>
      <c r="V68" s="666">
        <f>'O5 Details by Class &amp; Accounts'!Z68+'O5 Details by Class &amp; Accounts'!AU68+'O5 Details by Class &amp; Accounts'!BP68+'O5 Details by Class &amp; Accounts'!CK68</f>
        <v>0</v>
      </c>
      <c r="W68" s="666">
        <f>'O5 Details by Class &amp; Accounts'!AA68+'O5 Details by Class &amp; Accounts'!AV68+'O5 Details by Class &amp; Accounts'!BQ68+'O5 Details by Class &amp; Accounts'!CL68</f>
        <v>0</v>
      </c>
      <c r="X68" s="1112">
        <f>'O5 Details by Class &amp; Accounts'!AB68+'O5 Details by Class &amp; Accounts'!AW68+'O5 Details by Class &amp; Accounts'!BR68+'O5 Details by Class &amp; Accounts'!CM68</f>
        <v>0</v>
      </c>
      <c r="Y68" s="2091" t="str">
        <f t="shared" si="0"/>
        <v>1935</v>
      </c>
      <c r="Z68" s="2086" t="s">
        <v>1471</v>
      </c>
    </row>
    <row r="69" spans="1:26" ht="12.95" customHeight="1">
      <c r="A69" s="1939" t="s">
        <v>77</v>
      </c>
      <c r="B69" s="1083" t="s">
        <v>574</v>
      </c>
      <c r="C69" s="1098" t="str">
        <f>IF(ISBLANK('E4 TB Allocation Details'!D69), "",('E4 TB Allocation Details'!D69))</f>
        <v>gp</v>
      </c>
      <c r="D69" s="1099">
        <f t="shared" si="2"/>
        <v>253000.00000000003</v>
      </c>
      <c r="E69" s="666">
        <f>'O5 Details by Class &amp; Accounts'!I69+'O5 Details by Class &amp; Accounts'!AD69+'O5 Details by Class &amp; Accounts'!AY69+'O5 Details by Class &amp; Accounts'!BT69</f>
        <v>126753.65086537428</v>
      </c>
      <c r="F69" s="666">
        <f>'O5 Details by Class &amp; Accounts'!J69+'O5 Details by Class &amp; Accounts'!AE69+'O5 Details by Class &amp; Accounts'!AZ69+'O5 Details by Class &amp; Accounts'!BU69</f>
        <v>43595.759836185935</v>
      </c>
      <c r="G69" s="666">
        <f>'O5 Details by Class &amp; Accounts'!K69+'O5 Details by Class &amp; Accounts'!AF69+'O5 Details by Class &amp; Accounts'!BA69+'O5 Details by Class &amp; Accounts'!BV69</f>
        <v>63150.635764459119</v>
      </c>
      <c r="H69" s="666">
        <f>'O5 Details by Class &amp; Accounts'!L69+'O5 Details by Class &amp; Accounts'!AG69+'O5 Details by Class &amp; Accounts'!BB69+'O5 Details by Class &amp; Accounts'!BW69</f>
        <v>0</v>
      </c>
      <c r="I69" s="666">
        <f>'O5 Details by Class &amp; Accounts'!M69+'O5 Details by Class &amp; Accounts'!AH69+'O5 Details by Class &amp; Accounts'!BC69+'O5 Details by Class &amp; Accounts'!BX69</f>
        <v>0</v>
      </c>
      <c r="J69" s="666">
        <f>'O5 Details by Class &amp; Accounts'!N69+'O5 Details by Class &amp; Accounts'!AI69+'O5 Details by Class &amp; Accounts'!BD69+'O5 Details by Class &amp; Accounts'!BY69</f>
        <v>0</v>
      </c>
      <c r="K69" s="666">
        <f>'O5 Details by Class &amp; Accounts'!O69+'O5 Details by Class &amp; Accounts'!AJ69+'O5 Details by Class &amp; Accounts'!BE69+'O5 Details by Class &amp; Accounts'!BZ69</f>
        <v>17653.266251822191</v>
      </c>
      <c r="L69" s="666">
        <f>'O5 Details by Class &amp; Accounts'!P69+'O5 Details by Class &amp; Accounts'!AK69+'O5 Details by Class &amp; Accounts'!BF69+'O5 Details by Class &amp; Accounts'!CA69</f>
        <v>968.6369617724456</v>
      </c>
      <c r="M69" s="666">
        <f>'O5 Details by Class &amp; Accounts'!Q69+'O5 Details by Class &amp; Accounts'!AL69+'O5 Details by Class &amp; Accounts'!BG69+'O5 Details by Class &amp; Accounts'!CB69</f>
        <v>878.0503203860419</v>
      </c>
      <c r="N69" s="666">
        <f>'O5 Details by Class &amp; Accounts'!R69+'O5 Details by Class &amp; Accounts'!AM69+'O5 Details by Class &amp; Accounts'!BH69+'O5 Details by Class &amp; Accounts'!CC69</f>
        <v>0</v>
      </c>
      <c r="O69" s="666">
        <f>'O5 Details by Class &amp; Accounts'!S69+'O5 Details by Class &amp; Accounts'!AN69+'O5 Details by Class &amp; Accounts'!BI69+'O5 Details by Class &amp; Accounts'!CD69</f>
        <v>0</v>
      </c>
      <c r="P69" s="666">
        <f>'O5 Details by Class &amp; Accounts'!T69+'O5 Details by Class &amp; Accounts'!AO69+'O5 Details by Class &amp; Accounts'!BJ69+'O5 Details by Class &amp; Accounts'!CE69</f>
        <v>0</v>
      </c>
      <c r="Q69" s="666">
        <f>'O5 Details by Class &amp; Accounts'!U69+'O5 Details by Class &amp; Accounts'!AP69+'O5 Details by Class &amp; Accounts'!BK69+'O5 Details by Class &amp; Accounts'!CF69</f>
        <v>0</v>
      </c>
      <c r="R69" s="666">
        <f>'O5 Details by Class &amp; Accounts'!V69+'O5 Details by Class &amp; Accounts'!AQ69+'O5 Details by Class &amp; Accounts'!BL69+'O5 Details by Class &amp; Accounts'!CG69</f>
        <v>0</v>
      </c>
      <c r="S69" s="666">
        <f>'O5 Details by Class &amp; Accounts'!W69+'O5 Details by Class &amp; Accounts'!AR69+'O5 Details by Class &amp; Accounts'!BM69+'O5 Details by Class &amp; Accounts'!CH69</f>
        <v>0</v>
      </c>
      <c r="T69" s="666">
        <f>'O5 Details by Class &amp; Accounts'!X69+'O5 Details by Class &amp; Accounts'!AS69+'O5 Details by Class &amp; Accounts'!BN69+'O5 Details by Class &amp; Accounts'!CI69</f>
        <v>0</v>
      </c>
      <c r="U69" s="666">
        <f>'O5 Details by Class &amp; Accounts'!Y69+'O5 Details by Class &amp; Accounts'!AT69+'O5 Details by Class &amp; Accounts'!BO69+'O5 Details by Class &amp; Accounts'!CJ69</f>
        <v>0</v>
      </c>
      <c r="V69" s="666">
        <f>'O5 Details by Class &amp; Accounts'!Z69+'O5 Details by Class &amp; Accounts'!AU69+'O5 Details by Class &amp; Accounts'!BP69+'O5 Details by Class &amp; Accounts'!CK69</f>
        <v>0</v>
      </c>
      <c r="W69" s="666">
        <f>'O5 Details by Class &amp; Accounts'!AA69+'O5 Details by Class &amp; Accounts'!AV69+'O5 Details by Class &amp; Accounts'!BQ69+'O5 Details by Class &amp; Accounts'!CL69</f>
        <v>0</v>
      </c>
      <c r="X69" s="1112">
        <f>'O5 Details by Class &amp; Accounts'!AB69+'O5 Details by Class &amp; Accounts'!AW69+'O5 Details by Class &amp; Accounts'!BR69+'O5 Details by Class &amp; Accounts'!CM69</f>
        <v>0</v>
      </c>
      <c r="Y69" s="2091" t="str">
        <f t="shared" si="0"/>
        <v>1940</v>
      </c>
      <c r="Z69" s="2086" t="s">
        <v>1471</v>
      </c>
    </row>
    <row r="70" spans="1:26" ht="12.95" customHeight="1">
      <c r="A70" s="1939" t="s">
        <v>78</v>
      </c>
      <c r="B70" s="1083" t="s">
        <v>575</v>
      </c>
      <c r="C70" s="1098" t="str">
        <f>IF(ISBLANK('E4 TB Allocation Details'!D70), "",('E4 TB Allocation Details'!D70))</f>
        <v>gp</v>
      </c>
      <c r="D70" s="1099">
        <f t="shared" si="2"/>
        <v>0</v>
      </c>
      <c r="E70" s="666">
        <f>'O5 Details by Class &amp; Accounts'!I70+'O5 Details by Class &amp; Accounts'!AD70+'O5 Details by Class &amp; Accounts'!AY70+'O5 Details by Class &amp; Accounts'!BT70</f>
        <v>0</v>
      </c>
      <c r="F70" s="666">
        <f>'O5 Details by Class &amp; Accounts'!J70+'O5 Details by Class &amp; Accounts'!AE70+'O5 Details by Class &amp; Accounts'!AZ70+'O5 Details by Class &amp; Accounts'!BU70</f>
        <v>0</v>
      </c>
      <c r="G70" s="666">
        <f>'O5 Details by Class &amp; Accounts'!K70+'O5 Details by Class &amp; Accounts'!AF70+'O5 Details by Class &amp; Accounts'!BA70+'O5 Details by Class &amp; Accounts'!BV70</f>
        <v>0</v>
      </c>
      <c r="H70" s="666">
        <f>'O5 Details by Class &amp; Accounts'!L70+'O5 Details by Class &amp; Accounts'!AG70+'O5 Details by Class &amp; Accounts'!BB70+'O5 Details by Class &amp; Accounts'!BW70</f>
        <v>0</v>
      </c>
      <c r="I70" s="666">
        <f>'O5 Details by Class &amp; Accounts'!M70+'O5 Details by Class &amp; Accounts'!AH70+'O5 Details by Class &amp; Accounts'!BC70+'O5 Details by Class &amp; Accounts'!BX70</f>
        <v>0</v>
      </c>
      <c r="J70" s="666">
        <f>'O5 Details by Class &amp; Accounts'!N70+'O5 Details by Class &amp; Accounts'!AI70+'O5 Details by Class &amp; Accounts'!BD70+'O5 Details by Class &amp; Accounts'!BY70</f>
        <v>0</v>
      </c>
      <c r="K70" s="666">
        <f>'O5 Details by Class &amp; Accounts'!O70+'O5 Details by Class &amp; Accounts'!AJ70+'O5 Details by Class &amp; Accounts'!BE70+'O5 Details by Class &amp; Accounts'!BZ70</f>
        <v>0</v>
      </c>
      <c r="L70" s="666">
        <f>'O5 Details by Class &amp; Accounts'!P70+'O5 Details by Class &amp; Accounts'!AK70+'O5 Details by Class &amp; Accounts'!BF70+'O5 Details by Class &amp; Accounts'!CA70</f>
        <v>0</v>
      </c>
      <c r="M70" s="666">
        <f>'O5 Details by Class &amp; Accounts'!Q70+'O5 Details by Class &amp; Accounts'!AL70+'O5 Details by Class &amp; Accounts'!BG70+'O5 Details by Class &amp; Accounts'!CB70</f>
        <v>0</v>
      </c>
      <c r="N70" s="666">
        <f>'O5 Details by Class &amp; Accounts'!R70+'O5 Details by Class &amp; Accounts'!AM70+'O5 Details by Class &amp; Accounts'!BH70+'O5 Details by Class &amp; Accounts'!CC70</f>
        <v>0</v>
      </c>
      <c r="O70" s="666">
        <f>'O5 Details by Class &amp; Accounts'!S70+'O5 Details by Class &amp; Accounts'!AN70+'O5 Details by Class &amp; Accounts'!BI70+'O5 Details by Class &amp; Accounts'!CD70</f>
        <v>0</v>
      </c>
      <c r="P70" s="666">
        <f>'O5 Details by Class &amp; Accounts'!T70+'O5 Details by Class &amp; Accounts'!AO70+'O5 Details by Class &amp; Accounts'!BJ70+'O5 Details by Class &amp; Accounts'!CE70</f>
        <v>0</v>
      </c>
      <c r="Q70" s="666">
        <f>'O5 Details by Class &amp; Accounts'!U70+'O5 Details by Class &amp; Accounts'!AP70+'O5 Details by Class &amp; Accounts'!BK70+'O5 Details by Class &amp; Accounts'!CF70</f>
        <v>0</v>
      </c>
      <c r="R70" s="666">
        <f>'O5 Details by Class &amp; Accounts'!V70+'O5 Details by Class &amp; Accounts'!AQ70+'O5 Details by Class &amp; Accounts'!BL70+'O5 Details by Class &amp; Accounts'!CG70</f>
        <v>0</v>
      </c>
      <c r="S70" s="666">
        <f>'O5 Details by Class &amp; Accounts'!W70+'O5 Details by Class &amp; Accounts'!AR70+'O5 Details by Class &amp; Accounts'!BM70+'O5 Details by Class &amp; Accounts'!CH70</f>
        <v>0</v>
      </c>
      <c r="T70" s="666">
        <f>'O5 Details by Class &amp; Accounts'!X70+'O5 Details by Class &amp; Accounts'!AS70+'O5 Details by Class &amp; Accounts'!BN70+'O5 Details by Class &amp; Accounts'!CI70</f>
        <v>0</v>
      </c>
      <c r="U70" s="666">
        <f>'O5 Details by Class &amp; Accounts'!Y70+'O5 Details by Class &amp; Accounts'!AT70+'O5 Details by Class &amp; Accounts'!BO70+'O5 Details by Class &amp; Accounts'!CJ70</f>
        <v>0</v>
      </c>
      <c r="V70" s="666">
        <f>'O5 Details by Class &amp; Accounts'!Z70+'O5 Details by Class &amp; Accounts'!AU70+'O5 Details by Class &amp; Accounts'!BP70+'O5 Details by Class &amp; Accounts'!CK70</f>
        <v>0</v>
      </c>
      <c r="W70" s="666">
        <f>'O5 Details by Class &amp; Accounts'!AA70+'O5 Details by Class &amp; Accounts'!AV70+'O5 Details by Class &amp; Accounts'!BQ70+'O5 Details by Class &amp; Accounts'!CL70</f>
        <v>0</v>
      </c>
      <c r="X70" s="1112">
        <f>'O5 Details by Class &amp; Accounts'!AB70+'O5 Details by Class &amp; Accounts'!AW70+'O5 Details by Class &amp; Accounts'!BR70+'O5 Details by Class &amp; Accounts'!CM70</f>
        <v>0</v>
      </c>
      <c r="Y70" s="2091" t="str">
        <f t="shared" si="0"/>
        <v>1945</v>
      </c>
      <c r="Z70" s="2086" t="s">
        <v>1471</v>
      </c>
    </row>
    <row r="71" spans="1:26" ht="12.95" customHeight="1">
      <c r="A71" s="1939" t="s">
        <v>79</v>
      </c>
      <c r="B71" s="1083" t="s">
        <v>576</v>
      </c>
      <c r="C71" s="1098" t="str">
        <f>IF(ISBLANK('E4 TB Allocation Details'!D71), "",('E4 TB Allocation Details'!D71))</f>
        <v>gp</v>
      </c>
      <c r="D71" s="1099">
        <f t="shared" si="2"/>
        <v>0</v>
      </c>
      <c r="E71" s="666">
        <f>'O5 Details by Class &amp; Accounts'!I71+'O5 Details by Class &amp; Accounts'!AD71+'O5 Details by Class &amp; Accounts'!AY71+'O5 Details by Class &amp; Accounts'!BT71</f>
        <v>0</v>
      </c>
      <c r="F71" s="666">
        <f>'O5 Details by Class &amp; Accounts'!J71+'O5 Details by Class &amp; Accounts'!AE71+'O5 Details by Class &amp; Accounts'!AZ71+'O5 Details by Class &amp; Accounts'!BU71</f>
        <v>0</v>
      </c>
      <c r="G71" s="666">
        <f>'O5 Details by Class &amp; Accounts'!K71+'O5 Details by Class &amp; Accounts'!AF71+'O5 Details by Class &amp; Accounts'!BA71+'O5 Details by Class &amp; Accounts'!BV71</f>
        <v>0</v>
      </c>
      <c r="H71" s="666">
        <f>'O5 Details by Class &amp; Accounts'!L71+'O5 Details by Class &amp; Accounts'!AG71+'O5 Details by Class &amp; Accounts'!BB71+'O5 Details by Class &amp; Accounts'!BW71</f>
        <v>0</v>
      </c>
      <c r="I71" s="666">
        <f>'O5 Details by Class &amp; Accounts'!M71+'O5 Details by Class &amp; Accounts'!AH71+'O5 Details by Class &amp; Accounts'!BC71+'O5 Details by Class &amp; Accounts'!BX71</f>
        <v>0</v>
      </c>
      <c r="J71" s="666">
        <f>'O5 Details by Class &amp; Accounts'!N71+'O5 Details by Class &amp; Accounts'!AI71+'O5 Details by Class &amp; Accounts'!BD71+'O5 Details by Class &amp; Accounts'!BY71</f>
        <v>0</v>
      </c>
      <c r="K71" s="666">
        <f>'O5 Details by Class &amp; Accounts'!O71+'O5 Details by Class &amp; Accounts'!AJ71+'O5 Details by Class &amp; Accounts'!BE71+'O5 Details by Class &amp; Accounts'!BZ71</f>
        <v>0</v>
      </c>
      <c r="L71" s="666">
        <f>'O5 Details by Class &amp; Accounts'!P71+'O5 Details by Class &amp; Accounts'!AK71+'O5 Details by Class &amp; Accounts'!BF71+'O5 Details by Class &amp; Accounts'!CA71</f>
        <v>0</v>
      </c>
      <c r="M71" s="666">
        <f>'O5 Details by Class &amp; Accounts'!Q71+'O5 Details by Class &amp; Accounts'!AL71+'O5 Details by Class &amp; Accounts'!BG71+'O5 Details by Class &amp; Accounts'!CB71</f>
        <v>0</v>
      </c>
      <c r="N71" s="666">
        <f>'O5 Details by Class &amp; Accounts'!R71+'O5 Details by Class &amp; Accounts'!AM71+'O5 Details by Class &amp; Accounts'!BH71+'O5 Details by Class &amp; Accounts'!CC71</f>
        <v>0</v>
      </c>
      <c r="O71" s="666">
        <f>'O5 Details by Class &amp; Accounts'!S71+'O5 Details by Class &amp; Accounts'!AN71+'O5 Details by Class &amp; Accounts'!BI71+'O5 Details by Class &amp; Accounts'!CD71</f>
        <v>0</v>
      </c>
      <c r="P71" s="666">
        <f>'O5 Details by Class &amp; Accounts'!T71+'O5 Details by Class &amp; Accounts'!AO71+'O5 Details by Class &amp; Accounts'!BJ71+'O5 Details by Class &amp; Accounts'!CE71</f>
        <v>0</v>
      </c>
      <c r="Q71" s="666">
        <f>'O5 Details by Class &amp; Accounts'!U71+'O5 Details by Class &amp; Accounts'!AP71+'O5 Details by Class &amp; Accounts'!BK71+'O5 Details by Class &amp; Accounts'!CF71</f>
        <v>0</v>
      </c>
      <c r="R71" s="666">
        <f>'O5 Details by Class &amp; Accounts'!V71+'O5 Details by Class &amp; Accounts'!AQ71+'O5 Details by Class &amp; Accounts'!BL71+'O5 Details by Class &amp; Accounts'!CG71</f>
        <v>0</v>
      </c>
      <c r="S71" s="666">
        <f>'O5 Details by Class &amp; Accounts'!W71+'O5 Details by Class &amp; Accounts'!AR71+'O5 Details by Class &amp; Accounts'!BM71+'O5 Details by Class &amp; Accounts'!CH71</f>
        <v>0</v>
      </c>
      <c r="T71" s="666">
        <f>'O5 Details by Class &amp; Accounts'!X71+'O5 Details by Class &amp; Accounts'!AS71+'O5 Details by Class &amp; Accounts'!BN71+'O5 Details by Class &amp; Accounts'!CI71</f>
        <v>0</v>
      </c>
      <c r="U71" s="666">
        <f>'O5 Details by Class &amp; Accounts'!Y71+'O5 Details by Class &amp; Accounts'!AT71+'O5 Details by Class &amp; Accounts'!BO71+'O5 Details by Class &amp; Accounts'!CJ71</f>
        <v>0</v>
      </c>
      <c r="V71" s="666">
        <f>'O5 Details by Class &amp; Accounts'!Z71+'O5 Details by Class &amp; Accounts'!AU71+'O5 Details by Class &amp; Accounts'!BP71+'O5 Details by Class &amp; Accounts'!CK71</f>
        <v>0</v>
      </c>
      <c r="W71" s="666">
        <f>'O5 Details by Class &amp; Accounts'!AA71+'O5 Details by Class &amp; Accounts'!AV71+'O5 Details by Class &amp; Accounts'!BQ71+'O5 Details by Class &amp; Accounts'!CL71</f>
        <v>0</v>
      </c>
      <c r="X71" s="1112">
        <f>'O5 Details by Class &amp; Accounts'!AB71+'O5 Details by Class &amp; Accounts'!AW71+'O5 Details by Class &amp; Accounts'!BR71+'O5 Details by Class &amp; Accounts'!CM71</f>
        <v>0</v>
      </c>
      <c r="Y71" s="2091" t="str">
        <f t="shared" si="0"/>
        <v>1950</v>
      </c>
      <c r="Z71" s="2086" t="s">
        <v>1471</v>
      </c>
    </row>
    <row r="72" spans="1:26" ht="12.95" customHeight="1">
      <c r="A72" s="1939" t="s">
        <v>80</v>
      </c>
      <c r="B72" s="1083" t="s">
        <v>227</v>
      </c>
      <c r="C72" s="1098" t="str">
        <f>IF(ISBLANK('E4 TB Allocation Details'!D72), "",('E4 TB Allocation Details'!D72))</f>
        <v>gp</v>
      </c>
      <c r="D72" s="1099">
        <f t="shared" si="2"/>
        <v>0</v>
      </c>
      <c r="E72" s="666">
        <f>'O5 Details by Class &amp; Accounts'!I72+'O5 Details by Class &amp; Accounts'!AD72+'O5 Details by Class &amp; Accounts'!AY72+'O5 Details by Class &amp; Accounts'!BT72</f>
        <v>0</v>
      </c>
      <c r="F72" s="666">
        <f>'O5 Details by Class &amp; Accounts'!J72+'O5 Details by Class &amp; Accounts'!AE72+'O5 Details by Class &amp; Accounts'!AZ72+'O5 Details by Class &amp; Accounts'!BU72</f>
        <v>0</v>
      </c>
      <c r="G72" s="666">
        <f>'O5 Details by Class &amp; Accounts'!K72+'O5 Details by Class &amp; Accounts'!AF72+'O5 Details by Class &amp; Accounts'!BA72+'O5 Details by Class &amp; Accounts'!BV72</f>
        <v>0</v>
      </c>
      <c r="H72" s="666">
        <f>'O5 Details by Class &amp; Accounts'!L72+'O5 Details by Class &amp; Accounts'!AG72+'O5 Details by Class &amp; Accounts'!BB72+'O5 Details by Class &amp; Accounts'!BW72</f>
        <v>0</v>
      </c>
      <c r="I72" s="666">
        <f>'O5 Details by Class &amp; Accounts'!M72+'O5 Details by Class &amp; Accounts'!AH72+'O5 Details by Class &amp; Accounts'!BC72+'O5 Details by Class &amp; Accounts'!BX72</f>
        <v>0</v>
      </c>
      <c r="J72" s="666">
        <f>'O5 Details by Class &amp; Accounts'!N72+'O5 Details by Class &amp; Accounts'!AI72+'O5 Details by Class &amp; Accounts'!BD72+'O5 Details by Class &amp; Accounts'!BY72</f>
        <v>0</v>
      </c>
      <c r="K72" s="666">
        <f>'O5 Details by Class &amp; Accounts'!O72+'O5 Details by Class &amp; Accounts'!AJ72+'O5 Details by Class &amp; Accounts'!BE72+'O5 Details by Class &amp; Accounts'!BZ72</f>
        <v>0</v>
      </c>
      <c r="L72" s="666">
        <f>'O5 Details by Class &amp; Accounts'!P72+'O5 Details by Class &amp; Accounts'!AK72+'O5 Details by Class &amp; Accounts'!BF72+'O5 Details by Class &amp; Accounts'!CA72</f>
        <v>0</v>
      </c>
      <c r="M72" s="666">
        <f>'O5 Details by Class &amp; Accounts'!Q72+'O5 Details by Class &amp; Accounts'!AL72+'O5 Details by Class &amp; Accounts'!BG72+'O5 Details by Class &amp; Accounts'!CB72</f>
        <v>0</v>
      </c>
      <c r="N72" s="666">
        <f>'O5 Details by Class &amp; Accounts'!R72+'O5 Details by Class &amp; Accounts'!AM72+'O5 Details by Class &amp; Accounts'!BH72+'O5 Details by Class &amp; Accounts'!CC72</f>
        <v>0</v>
      </c>
      <c r="O72" s="666">
        <f>'O5 Details by Class &amp; Accounts'!S72+'O5 Details by Class &amp; Accounts'!AN72+'O5 Details by Class &amp; Accounts'!BI72+'O5 Details by Class &amp; Accounts'!CD72</f>
        <v>0</v>
      </c>
      <c r="P72" s="666">
        <f>'O5 Details by Class &amp; Accounts'!T72+'O5 Details by Class &amp; Accounts'!AO72+'O5 Details by Class &amp; Accounts'!BJ72+'O5 Details by Class &amp; Accounts'!CE72</f>
        <v>0</v>
      </c>
      <c r="Q72" s="666">
        <f>'O5 Details by Class &amp; Accounts'!U72+'O5 Details by Class &amp; Accounts'!AP72+'O5 Details by Class &amp; Accounts'!BK72+'O5 Details by Class &amp; Accounts'!CF72</f>
        <v>0</v>
      </c>
      <c r="R72" s="666">
        <f>'O5 Details by Class &amp; Accounts'!V72+'O5 Details by Class &amp; Accounts'!AQ72+'O5 Details by Class &amp; Accounts'!BL72+'O5 Details by Class &amp; Accounts'!CG72</f>
        <v>0</v>
      </c>
      <c r="S72" s="666">
        <f>'O5 Details by Class &amp; Accounts'!W72+'O5 Details by Class &amp; Accounts'!AR72+'O5 Details by Class &amp; Accounts'!BM72+'O5 Details by Class &amp; Accounts'!CH72</f>
        <v>0</v>
      </c>
      <c r="T72" s="666">
        <f>'O5 Details by Class &amp; Accounts'!X72+'O5 Details by Class &amp; Accounts'!AS72+'O5 Details by Class &amp; Accounts'!BN72+'O5 Details by Class &amp; Accounts'!CI72</f>
        <v>0</v>
      </c>
      <c r="U72" s="666">
        <f>'O5 Details by Class &amp; Accounts'!Y72+'O5 Details by Class &amp; Accounts'!AT72+'O5 Details by Class &amp; Accounts'!BO72+'O5 Details by Class &amp; Accounts'!CJ72</f>
        <v>0</v>
      </c>
      <c r="V72" s="666">
        <f>'O5 Details by Class &amp; Accounts'!Z72+'O5 Details by Class &amp; Accounts'!AU72+'O5 Details by Class &amp; Accounts'!BP72+'O5 Details by Class &amp; Accounts'!CK72</f>
        <v>0</v>
      </c>
      <c r="W72" s="666">
        <f>'O5 Details by Class &amp; Accounts'!AA72+'O5 Details by Class &amp; Accounts'!AV72+'O5 Details by Class &amp; Accounts'!BQ72+'O5 Details by Class &amp; Accounts'!CL72</f>
        <v>0</v>
      </c>
      <c r="X72" s="1112">
        <f>'O5 Details by Class &amp; Accounts'!AB72+'O5 Details by Class &amp; Accounts'!AW72+'O5 Details by Class &amp; Accounts'!BR72+'O5 Details by Class &amp; Accounts'!CM72</f>
        <v>0</v>
      </c>
      <c r="Y72" s="2091" t="str">
        <f t="shared" si="0"/>
        <v>1955</v>
      </c>
      <c r="Z72" s="2086" t="s">
        <v>1471</v>
      </c>
    </row>
    <row r="73" spans="1:26" ht="12.95" customHeight="1">
      <c r="A73" s="1939" t="s">
        <v>81</v>
      </c>
      <c r="B73" s="1083" t="s">
        <v>228</v>
      </c>
      <c r="C73" s="1098" t="str">
        <f>IF(ISBLANK('E4 TB Allocation Details'!D73), "",('E4 TB Allocation Details'!D73))</f>
        <v>gp</v>
      </c>
      <c r="D73" s="1099">
        <f t="shared" si="2"/>
        <v>0</v>
      </c>
      <c r="E73" s="666">
        <f>'O5 Details by Class &amp; Accounts'!I73+'O5 Details by Class &amp; Accounts'!AD73+'O5 Details by Class &amp; Accounts'!AY73+'O5 Details by Class &amp; Accounts'!BT73</f>
        <v>0</v>
      </c>
      <c r="F73" s="666">
        <f>'O5 Details by Class &amp; Accounts'!J73+'O5 Details by Class &amp; Accounts'!AE73+'O5 Details by Class &amp; Accounts'!AZ73+'O5 Details by Class &amp; Accounts'!BU73</f>
        <v>0</v>
      </c>
      <c r="G73" s="666">
        <f>'O5 Details by Class &amp; Accounts'!K73+'O5 Details by Class &amp; Accounts'!AF73+'O5 Details by Class &amp; Accounts'!BA73+'O5 Details by Class &amp; Accounts'!BV73</f>
        <v>0</v>
      </c>
      <c r="H73" s="666">
        <f>'O5 Details by Class &amp; Accounts'!L73+'O5 Details by Class &amp; Accounts'!AG73+'O5 Details by Class &amp; Accounts'!BB73+'O5 Details by Class &amp; Accounts'!BW73</f>
        <v>0</v>
      </c>
      <c r="I73" s="666">
        <f>'O5 Details by Class &amp; Accounts'!M73+'O5 Details by Class &amp; Accounts'!AH73+'O5 Details by Class &amp; Accounts'!BC73+'O5 Details by Class &amp; Accounts'!BX73</f>
        <v>0</v>
      </c>
      <c r="J73" s="666">
        <f>'O5 Details by Class &amp; Accounts'!N73+'O5 Details by Class &amp; Accounts'!AI73+'O5 Details by Class &amp; Accounts'!BD73+'O5 Details by Class &amp; Accounts'!BY73</f>
        <v>0</v>
      </c>
      <c r="K73" s="666">
        <f>'O5 Details by Class &amp; Accounts'!O73+'O5 Details by Class &amp; Accounts'!AJ73+'O5 Details by Class &amp; Accounts'!BE73+'O5 Details by Class &amp; Accounts'!BZ73</f>
        <v>0</v>
      </c>
      <c r="L73" s="666">
        <f>'O5 Details by Class &amp; Accounts'!P73+'O5 Details by Class &amp; Accounts'!AK73+'O5 Details by Class &amp; Accounts'!BF73+'O5 Details by Class &amp; Accounts'!CA73</f>
        <v>0</v>
      </c>
      <c r="M73" s="666">
        <f>'O5 Details by Class &amp; Accounts'!Q73+'O5 Details by Class &amp; Accounts'!AL73+'O5 Details by Class &amp; Accounts'!BG73+'O5 Details by Class &amp; Accounts'!CB73</f>
        <v>0</v>
      </c>
      <c r="N73" s="666">
        <f>'O5 Details by Class &amp; Accounts'!R73+'O5 Details by Class &amp; Accounts'!AM73+'O5 Details by Class &amp; Accounts'!BH73+'O5 Details by Class &amp; Accounts'!CC73</f>
        <v>0</v>
      </c>
      <c r="O73" s="666">
        <f>'O5 Details by Class &amp; Accounts'!S73+'O5 Details by Class &amp; Accounts'!AN73+'O5 Details by Class &amp; Accounts'!BI73+'O5 Details by Class &amp; Accounts'!CD73</f>
        <v>0</v>
      </c>
      <c r="P73" s="666">
        <f>'O5 Details by Class &amp; Accounts'!T73+'O5 Details by Class &amp; Accounts'!AO73+'O5 Details by Class &amp; Accounts'!BJ73+'O5 Details by Class &amp; Accounts'!CE73</f>
        <v>0</v>
      </c>
      <c r="Q73" s="666">
        <f>'O5 Details by Class &amp; Accounts'!U73+'O5 Details by Class &amp; Accounts'!AP73+'O5 Details by Class &amp; Accounts'!BK73+'O5 Details by Class &amp; Accounts'!CF73</f>
        <v>0</v>
      </c>
      <c r="R73" s="666">
        <f>'O5 Details by Class &amp; Accounts'!V73+'O5 Details by Class &amp; Accounts'!AQ73+'O5 Details by Class &amp; Accounts'!BL73+'O5 Details by Class &amp; Accounts'!CG73</f>
        <v>0</v>
      </c>
      <c r="S73" s="666">
        <f>'O5 Details by Class &amp; Accounts'!W73+'O5 Details by Class &amp; Accounts'!AR73+'O5 Details by Class &amp; Accounts'!BM73+'O5 Details by Class &amp; Accounts'!CH73</f>
        <v>0</v>
      </c>
      <c r="T73" s="666">
        <f>'O5 Details by Class &amp; Accounts'!X73+'O5 Details by Class &amp; Accounts'!AS73+'O5 Details by Class &amp; Accounts'!BN73+'O5 Details by Class &amp; Accounts'!CI73</f>
        <v>0</v>
      </c>
      <c r="U73" s="666">
        <f>'O5 Details by Class &amp; Accounts'!Y73+'O5 Details by Class &amp; Accounts'!AT73+'O5 Details by Class &amp; Accounts'!BO73+'O5 Details by Class &amp; Accounts'!CJ73</f>
        <v>0</v>
      </c>
      <c r="V73" s="666">
        <f>'O5 Details by Class &amp; Accounts'!Z73+'O5 Details by Class &amp; Accounts'!AU73+'O5 Details by Class &amp; Accounts'!BP73+'O5 Details by Class &amp; Accounts'!CK73</f>
        <v>0</v>
      </c>
      <c r="W73" s="666">
        <f>'O5 Details by Class &amp; Accounts'!AA73+'O5 Details by Class &amp; Accounts'!AV73+'O5 Details by Class &amp; Accounts'!BQ73+'O5 Details by Class &amp; Accounts'!CL73</f>
        <v>0</v>
      </c>
      <c r="X73" s="1112">
        <f>'O5 Details by Class &amp; Accounts'!AB73+'O5 Details by Class &amp; Accounts'!AW73+'O5 Details by Class &amp; Accounts'!BR73+'O5 Details by Class &amp; Accounts'!CM73</f>
        <v>0</v>
      </c>
      <c r="Y73" s="2091" t="str">
        <f t="shared" si="0"/>
        <v>1960</v>
      </c>
      <c r="Z73" s="2086" t="s">
        <v>1471</v>
      </c>
    </row>
    <row r="74" spans="1:26" ht="12.95" customHeight="1">
      <c r="A74" s="1939" t="s">
        <v>82</v>
      </c>
      <c r="B74" s="1083" t="s">
        <v>230</v>
      </c>
      <c r="C74" s="1098" t="str">
        <f>IF(ISBLANK('E4 TB Allocation Details'!D74), "",('E4 TB Allocation Details'!D74))</f>
        <v>gp</v>
      </c>
      <c r="D74" s="1099">
        <f t="shared" si="2"/>
        <v>0</v>
      </c>
      <c r="E74" s="666">
        <f>'O5 Details by Class &amp; Accounts'!I74+'O5 Details by Class &amp; Accounts'!AD74+'O5 Details by Class &amp; Accounts'!AY74+'O5 Details by Class &amp; Accounts'!BT74</f>
        <v>0</v>
      </c>
      <c r="F74" s="666">
        <f>'O5 Details by Class &amp; Accounts'!J74+'O5 Details by Class &amp; Accounts'!AE74+'O5 Details by Class &amp; Accounts'!AZ74+'O5 Details by Class &amp; Accounts'!BU74</f>
        <v>0</v>
      </c>
      <c r="G74" s="666">
        <f>'O5 Details by Class &amp; Accounts'!K74+'O5 Details by Class &amp; Accounts'!AF74+'O5 Details by Class &amp; Accounts'!BA74+'O5 Details by Class &amp; Accounts'!BV74</f>
        <v>0</v>
      </c>
      <c r="H74" s="666">
        <f>'O5 Details by Class &amp; Accounts'!L74+'O5 Details by Class &amp; Accounts'!AG74+'O5 Details by Class &amp; Accounts'!BB74+'O5 Details by Class &amp; Accounts'!BW74</f>
        <v>0</v>
      </c>
      <c r="I74" s="666">
        <f>'O5 Details by Class &amp; Accounts'!M74+'O5 Details by Class &amp; Accounts'!AH74+'O5 Details by Class &amp; Accounts'!BC74+'O5 Details by Class &amp; Accounts'!BX74</f>
        <v>0</v>
      </c>
      <c r="J74" s="666">
        <f>'O5 Details by Class &amp; Accounts'!N74+'O5 Details by Class &amp; Accounts'!AI74+'O5 Details by Class &amp; Accounts'!BD74+'O5 Details by Class &amp; Accounts'!BY74</f>
        <v>0</v>
      </c>
      <c r="K74" s="666">
        <f>'O5 Details by Class &amp; Accounts'!O74+'O5 Details by Class &amp; Accounts'!AJ74+'O5 Details by Class &amp; Accounts'!BE74+'O5 Details by Class &amp; Accounts'!BZ74</f>
        <v>0</v>
      </c>
      <c r="L74" s="666">
        <f>'O5 Details by Class &amp; Accounts'!P74+'O5 Details by Class &amp; Accounts'!AK74+'O5 Details by Class &amp; Accounts'!BF74+'O5 Details by Class &amp; Accounts'!CA74</f>
        <v>0</v>
      </c>
      <c r="M74" s="666">
        <f>'O5 Details by Class &amp; Accounts'!Q74+'O5 Details by Class &amp; Accounts'!AL74+'O5 Details by Class &amp; Accounts'!BG74+'O5 Details by Class &amp; Accounts'!CB74</f>
        <v>0</v>
      </c>
      <c r="N74" s="666">
        <f>'O5 Details by Class &amp; Accounts'!R74+'O5 Details by Class &amp; Accounts'!AM74+'O5 Details by Class &amp; Accounts'!BH74+'O5 Details by Class &amp; Accounts'!CC74</f>
        <v>0</v>
      </c>
      <c r="O74" s="666">
        <f>'O5 Details by Class &amp; Accounts'!S74+'O5 Details by Class &amp; Accounts'!AN74+'O5 Details by Class &amp; Accounts'!BI74+'O5 Details by Class &amp; Accounts'!CD74</f>
        <v>0</v>
      </c>
      <c r="P74" s="666">
        <f>'O5 Details by Class &amp; Accounts'!T74+'O5 Details by Class &amp; Accounts'!AO74+'O5 Details by Class &amp; Accounts'!BJ74+'O5 Details by Class &amp; Accounts'!CE74</f>
        <v>0</v>
      </c>
      <c r="Q74" s="666">
        <f>'O5 Details by Class &amp; Accounts'!U74+'O5 Details by Class &amp; Accounts'!AP74+'O5 Details by Class &amp; Accounts'!BK74+'O5 Details by Class &amp; Accounts'!CF74</f>
        <v>0</v>
      </c>
      <c r="R74" s="666">
        <f>'O5 Details by Class &amp; Accounts'!V74+'O5 Details by Class &amp; Accounts'!AQ74+'O5 Details by Class &amp; Accounts'!BL74+'O5 Details by Class &amp; Accounts'!CG74</f>
        <v>0</v>
      </c>
      <c r="S74" s="666">
        <f>'O5 Details by Class &amp; Accounts'!W74+'O5 Details by Class &amp; Accounts'!AR74+'O5 Details by Class &amp; Accounts'!BM74+'O5 Details by Class &amp; Accounts'!CH74</f>
        <v>0</v>
      </c>
      <c r="T74" s="666">
        <f>'O5 Details by Class &amp; Accounts'!X74+'O5 Details by Class &amp; Accounts'!AS74+'O5 Details by Class &amp; Accounts'!BN74+'O5 Details by Class &amp; Accounts'!CI74</f>
        <v>0</v>
      </c>
      <c r="U74" s="666">
        <f>'O5 Details by Class &amp; Accounts'!Y74+'O5 Details by Class &amp; Accounts'!AT74+'O5 Details by Class &amp; Accounts'!BO74+'O5 Details by Class &amp; Accounts'!CJ74</f>
        <v>0</v>
      </c>
      <c r="V74" s="666">
        <f>'O5 Details by Class &amp; Accounts'!Z74+'O5 Details by Class &amp; Accounts'!AU74+'O5 Details by Class &amp; Accounts'!BP74+'O5 Details by Class &amp; Accounts'!CK74</f>
        <v>0</v>
      </c>
      <c r="W74" s="666">
        <f>'O5 Details by Class &amp; Accounts'!AA74+'O5 Details by Class &amp; Accounts'!AV74+'O5 Details by Class &amp; Accounts'!BQ74+'O5 Details by Class &amp; Accounts'!CL74</f>
        <v>0</v>
      </c>
      <c r="X74" s="1112">
        <f>'O5 Details by Class &amp; Accounts'!AB74+'O5 Details by Class &amp; Accounts'!AW74+'O5 Details by Class &amp; Accounts'!BR74+'O5 Details by Class &amp; Accounts'!CM74</f>
        <v>0</v>
      </c>
      <c r="Y74" s="2091" t="str">
        <f t="shared" si="0"/>
        <v>1970</v>
      </c>
      <c r="Z74" s="2086" t="s">
        <v>1471</v>
      </c>
    </row>
    <row r="75" spans="1:26" ht="12.95" customHeight="1">
      <c r="A75" s="1939" t="s">
        <v>83</v>
      </c>
      <c r="B75" s="1083" t="s">
        <v>895</v>
      </c>
      <c r="C75" s="1098" t="str">
        <f>IF(ISBLANK('E4 TB Allocation Details'!D75), "",('E4 TB Allocation Details'!D75))</f>
        <v>gp</v>
      </c>
      <c r="D75" s="1099">
        <f t="shared" si="2"/>
        <v>0</v>
      </c>
      <c r="E75" s="666">
        <f>'O5 Details by Class &amp; Accounts'!I75+'O5 Details by Class &amp; Accounts'!AD75+'O5 Details by Class &amp; Accounts'!AY75+'O5 Details by Class &amp; Accounts'!BT75</f>
        <v>0</v>
      </c>
      <c r="F75" s="666">
        <f>'O5 Details by Class &amp; Accounts'!J75+'O5 Details by Class &amp; Accounts'!AE75+'O5 Details by Class &amp; Accounts'!AZ75+'O5 Details by Class &amp; Accounts'!BU75</f>
        <v>0</v>
      </c>
      <c r="G75" s="666">
        <f>'O5 Details by Class &amp; Accounts'!K75+'O5 Details by Class &amp; Accounts'!AF75+'O5 Details by Class &amp; Accounts'!BA75+'O5 Details by Class &amp; Accounts'!BV75</f>
        <v>0</v>
      </c>
      <c r="H75" s="666">
        <f>'O5 Details by Class &amp; Accounts'!L75+'O5 Details by Class &amp; Accounts'!AG75+'O5 Details by Class &amp; Accounts'!BB75+'O5 Details by Class &amp; Accounts'!BW75</f>
        <v>0</v>
      </c>
      <c r="I75" s="666">
        <f>'O5 Details by Class &amp; Accounts'!M75+'O5 Details by Class &amp; Accounts'!AH75+'O5 Details by Class &amp; Accounts'!BC75+'O5 Details by Class &amp; Accounts'!BX75</f>
        <v>0</v>
      </c>
      <c r="J75" s="666">
        <f>'O5 Details by Class &amp; Accounts'!N75+'O5 Details by Class &amp; Accounts'!AI75+'O5 Details by Class &amp; Accounts'!BD75+'O5 Details by Class &amp; Accounts'!BY75</f>
        <v>0</v>
      </c>
      <c r="K75" s="666">
        <f>'O5 Details by Class &amp; Accounts'!O75+'O5 Details by Class &amp; Accounts'!AJ75+'O5 Details by Class &amp; Accounts'!BE75+'O5 Details by Class &amp; Accounts'!BZ75</f>
        <v>0</v>
      </c>
      <c r="L75" s="666">
        <f>'O5 Details by Class &amp; Accounts'!P75+'O5 Details by Class &amp; Accounts'!AK75+'O5 Details by Class &amp; Accounts'!BF75+'O5 Details by Class &amp; Accounts'!CA75</f>
        <v>0</v>
      </c>
      <c r="M75" s="666">
        <f>'O5 Details by Class &amp; Accounts'!Q75+'O5 Details by Class &amp; Accounts'!AL75+'O5 Details by Class &amp; Accounts'!BG75+'O5 Details by Class &amp; Accounts'!CB75</f>
        <v>0</v>
      </c>
      <c r="N75" s="666">
        <f>'O5 Details by Class &amp; Accounts'!R75+'O5 Details by Class &amp; Accounts'!AM75+'O5 Details by Class &amp; Accounts'!BH75+'O5 Details by Class &amp; Accounts'!CC75</f>
        <v>0</v>
      </c>
      <c r="O75" s="666">
        <f>'O5 Details by Class &amp; Accounts'!S75+'O5 Details by Class &amp; Accounts'!AN75+'O5 Details by Class &amp; Accounts'!BI75+'O5 Details by Class &amp; Accounts'!CD75</f>
        <v>0</v>
      </c>
      <c r="P75" s="666">
        <f>'O5 Details by Class &amp; Accounts'!T75+'O5 Details by Class &amp; Accounts'!AO75+'O5 Details by Class &amp; Accounts'!BJ75+'O5 Details by Class &amp; Accounts'!CE75</f>
        <v>0</v>
      </c>
      <c r="Q75" s="666">
        <f>'O5 Details by Class &amp; Accounts'!U75+'O5 Details by Class &amp; Accounts'!AP75+'O5 Details by Class &amp; Accounts'!BK75+'O5 Details by Class &amp; Accounts'!CF75</f>
        <v>0</v>
      </c>
      <c r="R75" s="666">
        <f>'O5 Details by Class &amp; Accounts'!V75+'O5 Details by Class &amp; Accounts'!AQ75+'O5 Details by Class &amp; Accounts'!BL75+'O5 Details by Class &amp; Accounts'!CG75</f>
        <v>0</v>
      </c>
      <c r="S75" s="666">
        <f>'O5 Details by Class &amp; Accounts'!W75+'O5 Details by Class &amp; Accounts'!AR75+'O5 Details by Class &amp; Accounts'!BM75+'O5 Details by Class &amp; Accounts'!CH75</f>
        <v>0</v>
      </c>
      <c r="T75" s="666">
        <f>'O5 Details by Class &amp; Accounts'!X75+'O5 Details by Class &amp; Accounts'!AS75+'O5 Details by Class &amp; Accounts'!BN75+'O5 Details by Class &amp; Accounts'!CI75</f>
        <v>0</v>
      </c>
      <c r="U75" s="666">
        <f>'O5 Details by Class &amp; Accounts'!Y75+'O5 Details by Class &amp; Accounts'!AT75+'O5 Details by Class &amp; Accounts'!BO75+'O5 Details by Class &amp; Accounts'!CJ75</f>
        <v>0</v>
      </c>
      <c r="V75" s="666">
        <f>'O5 Details by Class &amp; Accounts'!Z75+'O5 Details by Class &amp; Accounts'!AU75+'O5 Details by Class &amp; Accounts'!BP75+'O5 Details by Class &amp; Accounts'!CK75</f>
        <v>0</v>
      </c>
      <c r="W75" s="666">
        <f>'O5 Details by Class &amp; Accounts'!AA75+'O5 Details by Class &amp; Accounts'!AV75+'O5 Details by Class &amp; Accounts'!BQ75+'O5 Details by Class &amp; Accounts'!CL75</f>
        <v>0</v>
      </c>
      <c r="X75" s="1112">
        <f>'O5 Details by Class &amp; Accounts'!AB75+'O5 Details by Class &amp; Accounts'!AW75+'O5 Details by Class &amp; Accounts'!BR75+'O5 Details by Class &amp; Accounts'!CM75</f>
        <v>0</v>
      </c>
      <c r="Y75" s="2091" t="str">
        <f t="shared" si="0"/>
        <v>1975</v>
      </c>
      <c r="Z75" s="2086" t="s">
        <v>1471</v>
      </c>
    </row>
    <row r="76" spans="1:26" ht="12.95" customHeight="1">
      <c r="A76" s="1939" t="s">
        <v>84</v>
      </c>
      <c r="B76" s="1083" t="s">
        <v>248</v>
      </c>
      <c r="C76" s="1098" t="str">
        <f>IF(ISBLANK('E4 TB Allocation Details'!D76), "",('E4 TB Allocation Details'!D76))</f>
        <v>gp</v>
      </c>
      <c r="D76" s="1099">
        <f t="shared" si="2"/>
        <v>1755000</v>
      </c>
      <c r="E76" s="666">
        <f>'O5 Details by Class &amp; Accounts'!I76+'O5 Details by Class &amp; Accounts'!AD76+'O5 Details by Class &amp; Accounts'!AY76+'O5 Details by Class &amp; Accounts'!BT76</f>
        <v>879259.51489617326</v>
      </c>
      <c r="F76" s="666">
        <f>'O5 Details by Class &amp; Accounts'!J76+'O5 Details by Class &amp; Accounts'!AE76+'O5 Details by Class &amp; Accounts'!AZ76+'O5 Details by Class &amp; Accounts'!BU76</f>
        <v>302413.27475298935</v>
      </c>
      <c r="G76" s="666">
        <f>'O5 Details by Class &amp; Accounts'!K76+'O5 Details by Class &amp; Accounts'!AF76+'O5 Details by Class &amp; Accounts'!BA76+'O5 Details by Class &amp; Accounts'!BV76</f>
        <v>438060.73425543774</v>
      </c>
      <c r="H76" s="666">
        <f>'O5 Details by Class &amp; Accounts'!L76+'O5 Details by Class &amp; Accounts'!AG76+'O5 Details by Class &amp; Accounts'!BB76+'O5 Details by Class &amp; Accounts'!BW76</f>
        <v>0</v>
      </c>
      <c r="I76" s="666">
        <f>'O5 Details by Class &amp; Accounts'!M76+'O5 Details by Class &amp; Accounts'!AH76+'O5 Details by Class &amp; Accounts'!BC76+'O5 Details by Class &amp; Accounts'!BX76</f>
        <v>0</v>
      </c>
      <c r="J76" s="666">
        <f>'O5 Details by Class &amp; Accounts'!N76+'O5 Details by Class &amp; Accounts'!AI76+'O5 Details by Class &amp; Accounts'!BD76+'O5 Details by Class &amp; Accounts'!BY76</f>
        <v>0</v>
      </c>
      <c r="K76" s="666">
        <f>'O5 Details by Class &amp; Accounts'!O76+'O5 Details by Class &amp; Accounts'!AJ76+'O5 Details by Class &amp; Accounts'!BE76+'O5 Details by Class &amp; Accounts'!BZ76</f>
        <v>122456.45166777844</v>
      </c>
      <c r="L76" s="666">
        <f>'O5 Details by Class &amp; Accounts'!P76+'O5 Details by Class &amp; Accounts'!AK76+'O5 Details by Class &amp; Accounts'!BF76+'O5 Details by Class &amp; Accounts'!CA76</f>
        <v>6719.201058935344</v>
      </c>
      <c r="M76" s="666">
        <f>'O5 Details by Class &amp; Accounts'!Q76+'O5 Details by Class &amp; Accounts'!AL76+'O5 Details by Class &amp; Accounts'!BG76+'O5 Details by Class &amp; Accounts'!CB76</f>
        <v>6090.8233686857848</v>
      </c>
      <c r="N76" s="666">
        <f>'O5 Details by Class &amp; Accounts'!R76+'O5 Details by Class &amp; Accounts'!AM76+'O5 Details by Class &amp; Accounts'!BH76+'O5 Details by Class &amp; Accounts'!CC76</f>
        <v>0</v>
      </c>
      <c r="O76" s="666">
        <f>'O5 Details by Class &amp; Accounts'!S76+'O5 Details by Class &amp; Accounts'!AN76+'O5 Details by Class &amp; Accounts'!BI76+'O5 Details by Class &amp; Accounts'!CD76</f>
        <v>0</v>
      </c>
      <c r="P76" s="666">
        <f>'O5 Details by Class &amp; Accounts'!T76+'O5 Details by Class &amp; Accounts'!AO76+'O5 Details by Class &amp; Accounts'!BJ76+'O5 Details by Class &amp; Accounts'!CE76</f>
        <v>0</v>
      </c>
      <c r="Q76" s="666">
        <f>'O5 Details by Class &amp; Accounts'!U76+'O5 Details by Class &amp; Accounts'!AP76+'O5 Details by Class &amp; Accounts'!BK76+'O5 Details by Class &amp; Accounts'!CF76</f>
        <v>0</v>
      </c>
      <c r="R76" s="666">
        <f>'O5 Details by Class &amp; Accounts'!V76+'O5 Details by Class &amp; Accounts'!AQ76+'O5 Details by Class &amp; Accounts'!BL76+'O5 Details by Class &amp; Accounts'!CG76</f>
        <v>0</v>
      </c>
      <c r="S76" s="666">
        <f>'O5 Details by Class &amp; Accounts'!W76+'O5 Details by Class &amp; Accounts'!AR76+'O5 Details by Class &amp; Accounts'!BM76+'O5 Details by Class &amp; Accounts'!CH76</f>
        <v>0</v>
      </c>
      <c r="T76" s="666">
        <f>'O5 Details by Class &amp; Accounts'!X76+'O5 Details by Class &amp; Accounts'!AS76+'O5 Details by Class &amp; Accounts'!BN76+'O5 Details by Class &amp; Accounts'!CI76</f>
        <v>0</v>
      </c>
      <c r="U76" s="666">
        <f>'O5 Details by Class &amp; Accounts'!Y76+'O5 Details by Class &amp; Accounts'!AT76+'O5 Details by Class &amp; Accounts'!BO76+'O5 Details by Class &amp; Accounts'!CJ76</f>
        <v>0</v>
      </c>
      <c r="V76" s="666">
        <f>'O5 Details by Class &amp; Accounts'!Z76+'O5 Details by Class &amp; Accounts'!AU76+'O5 Details by Class &amp; Accounts'!BP76+'O5 Details by Class &amp; Accounts'!CK76</f>
        <v>0</v>
      </c>
      <c r="W76" s="666">
        <f>'O5 Details by Class &amp; Accounts'!AA76+'O5 Details by Class &amp; Accounts'!AV76+'O5 Details by Class &amp; Accounts'!BQ76+'O5 Details by Class &amp; Accounts'!CL76</f>
        <v>0</v>
      </c>
      <c r="X76" s="1112">
        <f>'O5 Details by Class &amp; Accounts'!AB76+'O5 Details by Class &amp; Accounts'!AW76+'O5 Details by Class &amp; Accounts'!BR76+'O5 Details by Class &amp; Accounts'!CM76</f>
        <v>0</v>
      </c>
      <c r="Y76" s="2091" t="str">
        <f t="shared" si="0"/>
        <v>1980</v>
      </c>
      <c r="Z76" s="2086" t="s">
        <v>1471</v>
      </c>
    </row>
    <row r="77" spans="1:26" ht="12.95" customHeight="1">
      <c r="A77" s="1939" t="s">
        <v>85</v>
      </c>
      <c r="B77" s="1083" t="s">
        <v>250</v>
      </c>
      <c r="C77" s="1098" t="str">
        <f>IF(ISBLANK('E4 TB Allocation Details'!D77), "",('E4 TB Allocation Details'!D77))</f>
        <v>gp</v>
      </c>
      <c r="D77" s="1099">
        <f t="shared" si="2"/>
        <v>0</v>
      </c>
      <c r="E77" s="666">
        <f>'O5 Details by Class &amp; Accounts'!I77+'O5 Details by Class &amp; Accounts'!AD77+'O5 Details by Class &amp; Accounts'!AY77+'O5 Details by Class &amp; Accounts'!BT77</f>
        <v>0</v>
      </c>
      <c r="F77" s="666">
        <f>'O5 Details by Class &amp; Accounts'!J77+'O5 Details by Class &amp; Accounts'!AE77+'O5 Details by Class &amp; Accounts'!AZ77+'O5 Details by Class &amp; Accounts'!BU77</f>
        <v>0</v>
      </c>
      <c r="G77" s="666">
        <f>'O5 Details by Class &amp; Accounts'!K77+'O5 Details by Class &amp; Accounts'!AF77+'O5 Details by Class &amp; Accounts'!BA77+'O5 Details by Class &amp; Accounts'!BV77</f>
        <v>0</v>
      </c>
      <c r="H77" s="666">
        <f>'O5 Details by Class &amp; Accounts'!L77+'O5 Details by Class &amp; Accounts'!AG77+'O5 Details by Class &amp; Accounts'!BB77+'O5 Details by Class &amp; Accounts'!BW77</f>
        <v>0</v>
      </c>
      <c r="I77" s="666">
        <f>'O5 Details by Class &amp; Accounts'!M77+'O5 Details by Class &amp; Accounts'!AH77+'O5 Details by Class &amp; Accounts'!BC77+'O5 Details by Class &amp; Accounts'!BX77</f>
        <v>0</v>
      </c>
      <c r="J77" s="666">
        <f>'O5 Details by Class &amp; Accounts'!N77+'O5 Details by Class &amp; Accounts'!AI77+'O5 Details by Class &amp; Accounts'!BD77+'O5 Details by Class &amp; Accounts'!BY77</f>
        <v>0</v>
      </c>
      <c r="K77" s="666">
        <f>'O5 Details by Class &amp; Accounts'!O77+'O5 Details by Class &amp; Accounts'!AJ77+'O5 Details by Class &amp; Accounts'!BE77+'O5 Details by Class &amp; Accounts'!BZ77</f>
        <v>0</v>
      </c>
      <c r="L77" s="666">
        <f>'O5 Details by Class &amp; Accounts'!P77+'O5 Details by Class &amp; Accounts'!AK77+'O5 Details by Class &amp; Accounts'!BF77+'O5 Details by Class &amp; Accounts'!CA77</f>
        <v>0</v>
      </c>
      <c r="M77" s="666">
        <f>'O5 Details by Class &amp; Accounts'!Q77+'O5 Details by Class &amp; Accounts'!AL77+'O5 Details by Class &amp; Accounts'!BG77+'O5 Details by Class &amp; Accounts'!CB77</f>
        <v>0</v>
      </c>
      <c r="N77" s="666">
        <f>'O5 Details by Class &amp; Accounts'!R77+'O5 Details by Class &amp; Accounts'!AM77+'O5 Details by Class &amp; Accounts'!BH77+'O5 Details by Class &amp; Accounts'!CC77</f>
        <v>0</v>
      </c>
      <c r="O77" s="666">
        <f>'O5 Details by Class &amp; Accounts'!S77+'O5 Details by Class &amp; Accounts'!AN77+'O5 Details by Class &amp; Accounts'!BI77+'O5 Details by Class &amp; Accounts'!CD77</f>
        <v>0</v>
      </c>
      <c r="P77" s="666">
        <f>'O5 Details by Class &amp; Accounts'!T77+'O5 Details by Class &amp; Accounts'!AO77+'O5 Details by Class &amp; Accounts'!BJ77+'O5 Details by Class &amp; Accounts'!CE77</f>
        <v>0</v>
      </c>
      <c r="Q77" s="666">
        <f>'O5 Details by Class &amp; Accounts'!U77+'O5 Details by Class &amp; Accounts'!AP77+'O5 Details by Class &amp; Accounts'!BK77+'O5 Details by Class &amp; Accounts'!CF77</f>
        <v>0</v>
      </c>
      <c r="R77" s="666">
        <f>'O5 Details by Class &amp; Accounts'!V77+'O5 Details by Class &amp; Accounts'!AQ77+'O5 Details by Class &amp; Accounts'!BL77+'O5 Details by Class &amp; Accounts'!CG77</f>
        <v>0</v>
      </c>
      <c r="S77" s="666">
        <f>'O5 Details by Class &amp; Accounts'!W77+'O5 Details by Class &amp; Accounts'!AR77+'O5 Details by Class &amp; Accounts'!BM77+'O5 Details by Class &amp; Accounts'!CH77</f>
        <v>0</v>
      </c>
      <c r="T77" s="666">
        <f>'O5 Details by Class &amp; Accounts'!X77+'O5 Details by Class &amp; Accounts'!AS77+'O5 Details by Class &amp; Accounts'!BN77+'O5 Details by Class &amp; Accounts'!CI77</f>
        <v>0</v>
      </c>
      <c r="U77" s="666">
        <f>'O5 Details by Class &amp; Accounts'!Y77+'O5 Details by Class &amp; Accounts'!AT77+'O5 Details by Class &amp; Accounts'!BO77+'O5 Details by Class &amp; Accounts'!CJ77</f>
        <v>0</v>
      </c>
      <c r="V77" s="666">
        <f>'O5 Details by Class &amp; Accounts'!Z77+'O5 Details by Class &amp; Accounts'!AU77+'O5 Details by Class &amp; Accounts'!BP77+'O5 Details by Class &amp; Accounts'!CK77</f>
        <v>0</v>
      </c>
      <c r="W77" s="666">
        <f>'O5 Details by Class &amp; Accounts'!AA77+'O5 Details by Class &amp; Accounts'!AV77+'O5 Details by Class &amp; Accounts'!BQ77+'O5 Details by Class &amp; Accounts'!CL77</f>
        <v>0</v>
      </c>
      <c r="X77" s="1112">
        <f>'O5 Details by Class &amp; Accounts'!AB77+'O5 Details by Class &amp; Accounts'!AW77+'O5 Details by Class &amp; Accounts'!BR77+'O5 Details by Class &amp; Accounts'!CM77</f>
        <v>0</v>
      </c>
      <c r="Y77" s="2091" t="str">
        <f t="shared" si="0"/>
        <v>1990</v>
      </c>
      <c r="Z77" s="2086" t="s">
        <v>1471</v>
      </c>
    </row>
    <row r="78" spans="1:26" ht="12.95" customHeight="1">
      <c r="A78" s="1938" t="s">
        <v>88</v>
      </c>
      <c r="B78" s="1082" t="s">
        <v>251</v>
      </c>
      <c r="C78" s="1098" t="str">
        <f>IF(ISBLANK('E4 TB Allocation Details'!D78), "",('E4 TB Allocation Details'!D78))</f>
        <v>co</v>
      </c>
      <c r="D78" s="1099">
        <f t="shared" si="2"/>
        <v>-371000</v>
      </c>
      <c r="E78" s="666">
        <f>'O5 Details by Class &amp; Accounts'!I78+'O5 Details by Class &amp; Accounts'!AD78+'O5 Details by Class &amp; Accounts'!AY78+'O5 Details by Class &amp; Accounts'!BT78</f>
        <v>-206826.67476125472</v>
      </c>
      <c r="F78" s="666">
        <f>'O5 Details by Class &amp; Accounts'!J78+'O5 Details by Class &amp; Accounts'!AE78+'O5 Details by Class &amp; Accounts'!AZ78+'O5 Details by Class &amp; Accounts'!BU78</f>
        <v>-54631.029200453115</v>
      </c>
      <c r="G78" s="666">
        <f>'O5 Details by Class &amp; Accounts'!K78+'O5 Details by Class &amp; Accounts'!AF78+'O5 Details by Class &amp; Accounts'!BA78+'O5 Details by Class &amp; Accounts'!BV78</f>
        <v>-52764.265658814904</v>
      </c>
      <c r="H78" s="666">
        <f>'O5 Details by Class &amp; Accounts'!L78+'O5 Details by Class &amp; Accounts'!AG78+'O5 Details by Class &amp; Accounts'!BB78+'O5 Details by Class &amp; Accounts'!BW78</f>
        <v>0</v>
      </c>
      <c r="I78" s="666">
        <f>'O5 Details by Class &amp; Accounts'!M78+'O5 Details by Class &amp; Accounts'!AH78+'O5 Details by Class &amp; Accounts'!BC78+'O5 Details by Class &amp; Accounts'!BX78</f>
        <v>0</v>
      </c>
      <c r="J78" s="666">
        <f>'O5 Details by Class &amp; Accounts'!N78+'O5 Details by Class &amp; Accounts'!AI78+'O5 Details by Class &amp; Accounts'!BD78+'O5 Details by Class &amp; Accounts'!BY78</f>
        <v>0</v>
      </c>
      <c r="K78" s="666">
        <f>'O5 Details by Class &amp; Accounts'!O78+'O5 Details by Class &amp; Accounts'!AJ78+'O5 Details by Class &amp; Accounts'!BE78+'O5 Details by Class &amp; Accounts'!BZ78</f>
        <v>-51656.700916536822</v>
      </c>
      <c r="L78" s="666">
        <f>'O5 Details by Class &amp; Accounts'!P78+'O5 Details by Class &amp; Accounts'!AK78+'O5 Details by Class &amp; Accounts'!BF78+'O5 Details by Class &amp; Accounts'!CA78</f>
        <v>-2832.6931042532842</v>
      </c>
      <c r="M78" s="666">
        <f>'O5 Details by Class &amp; Accounts'!Q78+'O5 Details by Class &amp; Accounts'!AL78+'O5 Details by Class &amp; Accounts'!BG78+'O5 Details by Class &amp; Accounts'!CB78</f>
        <v>-2288.6363586871939</v>
      </c>
      <c r="N78" s="666">
        <f>'O5 Details by Class &amp; Accounts'!R78+'O5 Details by Class &amp; Accounts'!AM78+'O5 Details by Class &amp; Accounts'!BH78+'O5 Details by Class &amp; Accounts'!CC78</f>
        <v>0</v>
      </c>
      <c r="O78" s="666">
        <f>'O5 Details by Class &amp; Accounts'!S78+'O5 Details by Class &amp; Accounts'!AN78+'O5 Details by Class &amp; Accounts'!BI78+'O5 Details by Class &amp; Accounts'!CD78</f>
        <v>0</v>
      </c>
      <c r="P78" s="666">
        <f>'O5 Details by Class &amp; Accounts'!T78+'O5 Details by Class &amp; Accounts'!AO78+'O5 Details by Class &amp; Accounts'!BJ78+'O5 Details by Class &amp; Accounts'!CE78</f>
        <v>0</v>
      </c>
      <c r="Q78" s="666">
        <f>'O5 Details by Class &amp; Accounts'!U78+'O5 Details by Class &amp; Accounts'!AP78+'O5 Details by Class &amp; Accounts'!BK78+'O5 Details by Class &amp; Accounts'!CF78</f>
        <v>0</v>
      </c>
      <c r="R78" s="666">
        <f>'O5 Details by Class &amp; Accounts'!V78+'O5 Details by Class &amp; Accounts'!AQ78+'O5 Details by Class &amp; Accounts'!BL78+'O5 Details by Class &amp; Accounts'!CG78</f>
        <v>0</v>
      </c>
      <c r="S78" s="666">
        <f>'O5 Details by Class &amp; Accounts'!W78+'O5 Details by Class &amp; Accounts'!AR78+'O5 Details by Class &amp; Accounts'!BM78+'O5 Details by Class &amp; Accounts'!CH78</f>
        <v>0</v>
      </c>
      <c r="T78" s="666">
        <f>'O5 Details by Class &amp; Accounts'!X78+'O5 Details by Class &amp; Accounts'!AS78+'O5 Details by Class &amp; Accounts'!BN78+'O5 Details by Class &amp; Accounts'!CI78</f>
        <v>0</v>
      </c>
      <c r="U78" s="666">
        <f>'O5 Details by Class &amp; Accounts'!Y78+'O5 Details by Class &amp; Accounts'!AT78+'O5 Details by Class &amp; Accounts'!BO78+'O5 Details by Class &amp; Accounts'!CJ78</f>
        <v>0</v>
      </c>
      <c r="V78" s="666">
        <f>'O5 Details by Class &amp; Accounts'!Z78+'O5 Details by Class &amp; Accounts'!AU78+'O5 Details by Class &amp; Accounts'!BP78+'O5 Details by Class &amp; Accounts'!CK78</f>
        <v>0</v>
      </c>
      <c r="W78" s="666">
        <f>'O5 Details by Class &amp; Accounts'!AA78+'O5 Details by Class &amp; Accounts'!AV78+'O5 Details by Class &amp; Accounts'!BQ78+'O5 Details by Class &amp; Accounts'!CL78</f>
        <v>0</v>
      </c>
      <c r="X78" s="1112">
        <f>'O5 Details by Class &amp; Accounts'!AB78+'O5 Details by Class &amp; Accounts'!AW78+'O5 Details by Class &amp; Accounts'!BR78+'O5 Details by Class &amp; Accounts'!CM78</f>
        <v>0</v>
      </c>
      <c r="Y78" s="2091" t="str">
        <f t="shared" si="0"/>
        <v>1995</v>
      </c>
      <c r="Z78" s="2086" t="s">
        <v>946</v>
      </c>
    </row>
    <row r="79" spans="1:26" ht="12.95" customHeight="1">
      <c r="A79" s="1939" t="s">
        <v>86</v>
      </c>
      <c r="B79" s="1083" t="s">
        <v>252</v>
      </c>
      <c r="C79" s="1098" t="str">
        <f>IF(ISBLANK('E4 TB Allocation Details'!D79), "",('E4 TB Allocation Details'!D79))</f>
        <v>gp</v>
      </c>
      <c r="D79" s="1099">
        <f t="shared" si="2"/>
        <v>0</v>
      </c>
      <c r="E79" s="666">
        <f>'O5 Details by Class &amp; Accounts'!I79+'O5 Details by Class &amp; Accounts'!AD79+'O5 Details by Class &amp; Accounts'!AY79+'O5 Details by Class &amp; Accounts'!BT79</f>
        <v>0</v>
      </c>
      <c r="F79" s="666">
        <f>'O5 Details by Class &amp; Accounts'!J79+'O5 Details by Class &amp; Accounts'!AE79+'O5 Details by Class &amp; Accounts'!AZ79+'O5 Details by Class &amp; Accounts'!BU79</f>
        <v>0</v>
      </c>
      <c r="G79" s="666">
        <f>'O5 Details by Class &amp; Accounts'!K79+'O5 Details by Class &amp; Accounts'!AF79+'O5 Details by Class &amp; Accounts'!BA79+'O5 Details by Class &amp; Accounts'!BV79</f>
        <v>0</v>
      </c>
      <c r="H79" s="666">
        <f>'O5 Details by Class &amp; Accounts'!L79+'O5 Details by Class &amp; Accounts'!AG79+'O5 Details by Class &amp; Accounts'!BB79+'O5 Details by Class &amp; Accounts'!BW79</f>
        <v>0</v>
      </c>
      <c r="I79" s="666">
        <f>'O5 Details by Class &amp; Accounts'!M79+'O5 Details by Class &amp; Accounts'!AH79+'O5 Details by Class &amp; Accounts'!BC79+'O5 Details by Class &amp; Accounts'!BX79</f>
        <v>0</v>
      </c>
      <c r="J79" s="666">
        <f>'O5 Details by Class &amp; Accounts'!N79+'O5 Details by Class &amp; Accounts'!AI79+'O5 Details by Class &amp; Accounts'!BD79+'O5 Details by Class &amp; Accounts'!BY79</f>
        <v>0</v>
      </c>
      <c r="K79" s="666">
        <f>'O5 Details by Class &amp; Accounts'!O79+'O5 Details by Class &amp; Accounts'!AJ79+'O5 Details by Class &amp; Accounts'!BE79+'O5 Details by Class &amp; Accounts'!BZ79</f>
        <v>0</v>
      </c>
      <c r="L79" s="666">
        <f>'O5 Details by Class &amp; Accounts'!P79+'O5 Details by Class &amp; Accounts'!AK79+'O5 Details by Class &amp; Accounts'!BF79+'O5 Details by Class &amp; Accounts'!CA79</f>
        <v>0</v>
      </c>
      <c r="M79" s="666">
        <f>'O5 Details by Class &amp; Accounts'!Q79+'O5 Details by Class &amp; Accounts'!AL79+'O5 Details by Class &amp; Accounts'!BG79+'O5 Details by Class &amp; Accounts'!CB79</f>
        <v>0</v>
      </c>
      <c r="N79" s="666">
        <f>'O5 Details by Class &amp; Accounts'!R79+'O5 Details by Class &amp; Accounts'!AM79+'O5 Details by Class &amp; Accounts'!BH79+'O5 Details by Class &amp; Accounts'!CC79</f>
        <v>0</v>
      </c>
      <c r="O79" s="666">
        <f>'O5 Details by Class &amp; Accounts'!S79+'O5 Details by Class &amp; Accounts'!AN79+'O5 Details by Class &amp; Accounts'!BI79+'O5 Details by Class &amp; Accounts'!CD79</f>
        <v>0</v>
      </c>
      <c r="P79" s="666">
        <f>'O5 Details by Class &amp; Accounts'!T79+'O5 Details by Class &amp; Accounts'!AO79+'O5 Details by Class &amp; Accounts'!BJ79+'O5 Details by Class &amp; Accounts'!CE79</f>
        <v>0</v>
      </c>
      <c r="Q79" s="666">
        <f>'O5 Details by Class &amp; Accounts'!U79+'O5 Details by Class &amp; Accounts'!AP79+'O5 Details by Class &amp; Accounts'!BK79+'O5 Details by Class &amp; Accounts'!CF79</f>
        <v>0</v>
      </c>
      <c r="R79" s="666">
        <f>'O5 Details by Class &amp; Accounts'!V79+'O5 Details by Class &amp; Accounts'!AQ79+'O5 Details by Class &amp; Accounts'!BL79+'O5 Details by Class &amp; Accounts'!CG79</f>
        <v>0</v>
      </c>
      <c r="S79" s="666">
        <f>'O5 Details by Class &amp; Accounts'!W79+'O5 Details by Class &amp; Accounts'!AR79+'O5 Details by Class &amp; Accounts'!BM79+'O5 Details by Class &amp; Accounts'!CH79</f>
        <v>0</v>
      </c>
      <c r="T79" s="666">
        <f>'O5 Details by Class &amp; Accounts'!X79+'O5 Details by Class &amp; Accounts'!AS79+'O5 Details by Class &amp; Accounts'!BN79+'O5 Details by Class &amp; Accounts'!CI79</f>
        <v>0</v>
      </c>
      <c r="U79" s="666">
        <f>'O5 Details by Class &amp; Accounts'!Y79+'O5 Details by Class &amp; Accounts'!AT79+'O5 Details by Class &amp; Accounts'!BO79+'O5 Details by Class &amp; Accounts'!CJ79</f>
        <v>0</v>
      </c>
      <c r="V79" s="666">
        <f>'O5 Details by Class &amp; Accounts'!Z79+'O5 Details by Class &amp; Accounts'!AU79+'O5 Details by Class &amp; Accounts'!BP79+'O5 Details by Class &amp; Accounts'!CK79</f>
        <v>0</v>
      </c>
      <c r="W79" s="666">
        <f>'O5 Details by Class &amp; Accounts'!AA79+'O5 Details by Class &amp; Accounts'!AV79+'O5 Details by Class &amp; Accounts'!BQ79+'O5 Details by Class &amp; Accounts'!CL79</f>
        <v>0</v>
      </c>
      <c r="X79" s="1112">
        <f>'O5 Details by Class &amp; Accounts'!AB79+'O5 Details by Class &amp; Accounts'!AW79+'O5 Details by Class &amp; Accounts'!BR79+'O5 Details by Class &amp; Accounts'!CM79</f>
        <v>0</v>
      </c>
      <c r="Y79" s="2091" t="str">
        <f t="shared" si="0"/>
        <v>2005</v>
      </c>
      <c r="Z79" s="2086" t="s">
        <v>1471</v>
      </c>
    </row>
    <row r="80" spans="1:26" ht="12.95" customHeight="1">
      <c r="A80" s="1939" t="s">
        <v>87</v>
      </c>
      <c r="B80" s="1083" t="s">
        <v>253</v>
      </c>
      <c r="C80" s="1098" t="str">
        <f>IF(ISBLANK('E4 TB Allocation Details'!D80), "",('E4 TB Allocation Details'!D80))</f>
        <v>gp</v>
      </c>
      <c r="D80" s="1099">
        <f t="shared" si="2"/>
        <v>0</v>
      </c>
      <c r="E80" s="666">
        <f>'O5 Details by Class &amp; Accounts'!I80+'O5 Details by Class &amp; Accounts'!AD80+'O5 Details by Class &amp; Accounts'!AY80+'O5 Details by Class &amp; Accounts'!BT80</f>
        <v>0</v>
      </c>
      <c r="F80" s="666">
        <f>'O5 Details by Class &amp; Accounts'!J80+'O5 Details by Class &amp; Accounts'!AE80+'O5 Details by Class &amp; Accounts'!AZ80+'O5 Details by Class &amp; Accounts'!BU80</f>
        <v>0</v>
      </c>
      <c r="G80" s="666">
        <f>'O5 Details by Class &amp; Accounts'!K80+'O5 Details by Class &amp; Accounts'!AF80+'O5 Details by Class &amp; Accounts'!BA80+'O5 Details by Class &amp; Accounts'!BV80</f>
        <v>0</v>
      </c>
      <c r="H80" s="666">
        <f>'O5 Details by Class &amp; Accounts'!L80+'O5 Details by Class &amp; Accounts'!AG80+'O5 Details by Class &amp; Accounts'!BB80+'O5 Details by Class &amp; Accounts'!BW80</f>
        <v>0</v>
      </c>
      <c r="I80" s="666">
        <f>'O5 Details by Class &amp; Accounts'!M80+'O5 Details by Class &amp; Accounts'!AH80+'O5 Details by Class &amp; Accounts'!BC80+'O5 Details by Class &amp; Accounts'!BX80</f>
        <v>0</v>
      </c>
      <c r="J80" s="666">
        <f>'O5 Details by Class &amp; Accounts'!N80+'O5 Details by Class &amp; Accounts'!AI80+'O5 Details by Class &amp; Accounts'!BD80+'O5 Details by Class &amp; Accounts'!BY80</f>
        <v>0</v>
      </c>
      <c r="K80" s="666">
        <f>'O5 Details by Class &amp; Accounts'!O80+'O5 Details by Class &amp; Accounts'!AJ80+'O5 Details by Class &amp; Accounts'!BE80+'O5 Details by Class &amp; Accounts'!BZ80</f>
        <v>0</v>
      </c>
      <c r="L80" s="666">
        <f>'O5 Details by Class &amp; Accounts'!P80+'O5 Details by Class &amp; Accounts'!AK80+'O5 Details by Class &amp; Accounts'!BF80+'O5 Details by Class &amp; Accounts'!CA80</f>
        <v>0</v>
      </c>
      <c r="M80" s="666">
        <f>'O5 Details by Class &amp; Accounts'!Q80+'O5 Details by Class &amp; Accounts'!AL80+'O5 Details by Class &amp; Accounts'!BG80+'O5 Details by Class &amp; Accounts'!CB80</f>
        <v>0</v>
      </c>
      <c r="N80" s="666">
        <f>'O5 Details by Class &amp; Accounts'!R80+'O5 Details by Class &amp; Accounts'!AM80+'O5 Details by Class &amp; Accounts'!BH80+'O5 Details by Class &amp; Accounts'!CC80</f>
        <v>0</v>
      </c>
      <c r="O80" s="666">
        <f>'O5 Details by Class &amp; Accounts'!S80+'O5 Details by Class &amp; Accounts'!AN80+'O5 Details by Class &amp; Accounts'!BI80+'O5 Details by Class &amp; Accounts'!CD80</f>
        <v>0</v>
      </c>
      <c r="P80" s="666">
        <f>'O5 Details by Class &amp; Accounts'!T80+'O5 Details by Class &amp; Accounts'!AO80+'O5 Details by Class &amp; Accounts'!BJ80+'O5 Details by Class &amp; Accounts'!CE80</f>
        <v>0</v>
      </c>
      <c r="Q80" s="666">
        <f>'O5 Details by Class &amp; Accounts'!U80+'O5 Details by Class &amp; Accounts'!AP80+'O5 Details by Class &amp; Accounts'!BK80+'O5 Details by Class &amp; Accounts'!CF80</f>
        <v>0</v>
      </c>
      <c r="R80" s="666">
        <f>'O5 Details by Class &amp; Accounts'!V80+'O5 Details by Class &amp; Accounts'!AQ80+'O5 Details by Class &amp; Accounts'!BL80+'O5 Details by Class &amp; Accounts'!CG80</f>
        <v>0</v>
      </c>
      <c r="S80" s="666">
        <f>'O5 Details by Class &amp; Accounts'!W80+'O5 Details by Class &amp; Accounts'!AR80+'O5 Details by Class &amp; Accounts'!BM80+'O5 Details by Class &amp; Accounts'!CH80</f>
        <v>0</v>
      </c>
      <c r="T80" s="666">
        <f>'O5 Details by Class &amp; Accounts'!X80+'O5 Details by Class &amp; Accounts'!AS80+'O5 Details by Class &amp; Accounts'!BN80+'O5 Details by Class &amp; Accounts'!CI80</f>
        <v>0</v>
      </c>
      <c r="U80" s="666">
        <f>'O5 Details by Class &amp; Accounts'!Y80+'O5 Details by Class &amp; Accounts'!AT80+'O5 Details by Class &amp; Accounts'!BO80+'O5 Details by Class &amp; Accounts'!CJ80</f>
        <v>0</v>
      </c>
      <c r="V80" s="666">
        <f>'O5 Details by Class &amp; Accounts'!Z80+'O5 Details by Class &amp; Accounts'!AU80+'O5 Details by Class &amp; Accounts'!BP80+'O5 Details by Class &amp; Accounts'!CK80</f>
        <v>0</v>
      </c>
      <c r="W80" s="666">
        <f>'O5 Details by Class &amp; Accounts'!AA80+'O5 Details by Class &amp; Accounts'!AV80+'O5 Details by Class &amp; Accounts'!BQ80+'O5 Details by Class &amp; Accounts'!CL80</f>
        <v>0</v>
      </c>
      <c r="X80" s="1112">
        <f>'O5 Details by Class &amp; Accounts'!AB80+'O5 Details by Class &amp; Accounts'!AW80+'O5 Details by Class &amp; Accounts'!BR80+'O5 Details by Class &amp; Accounts'!CM80</f>
        <v>0</v>
      </c>
      <c r="Y80" s="2091" t="str">
        <f t="shared" si="0"/>
        <v>2010</v>
      </c>
      <c r="Z80" s="2086" t="s">
        <v>1471</v>
      </c>
    </row>
    <row r="81" spans="1:26" ht="25.5">
      <c r="A81" s="1938" t="s">
        <v>89</v>
      </c>
      <c r="B81" s="1082" t="s">
        <v>930</v>
      </c>
      <c r="C81" s="1098" t="str">
        <f>IF(ISBLANK('E4 TB Allocation Details'!D81), "",('E4 TB Allocation Details'!D81))</f>
        <v>accum dep</v>
      </c>
      <c r="D81" s="1099">
        <f t="shared" si="2"/>
        <v>-19691850.000000004</v>
      </c>
      <c r="E81" s="666">
        <f>'O5 Details by Class &amp; Accounts'!I81+'O5 Details by Class &amp; Accounts'!AD81+'O5 Details by Class &amp; Accounts'!AY81+'O5 Details by Class &amp; Accounts'!BT81</f>
        <v>-9802776.5219775736</v>
      </c>
      <c r="F81" s="666">
        <f>'O5 Details by Class &amp; Accounts'!J81+'O5 Details by Class &amp; Accounts'!AE81+'O5 Details by Class &amp; Accounts'!AZ81+'O5 Details by Class &amp; Accounts'!BU81</f>
        <v>-3706587.3398560579</v>
      </c>
      <c r="G81" s="666">
        <f>'O5 Details by Class &amp; Accounts'!K81+'O5 Details by Class &amp; Accounts'!AF81+'O5 Details by Class &amp; Accounts'!BA81+'O5 Details by Class &amp; Accounts'!BV81</f>
        <v>-4717257.5496982224</v>
      </c>
      <c r="H81" s="666">
        <f>'O5 Details by Class &amp; Accounts'!L81+'O5 Details by Class &amp; Accounts'!AG81+'O5 Details by Class &amp; Accounts'!BB81+'O5 Details by Class &amp; Accounts'!BW81</f>
        <v>0</v>
      </c>
      <c r="I81" s="666">
        <f>'O5 Details by Class &amp; Accounts'!M81+'O5 Details by Class &amp; Accounts'!AH81+'O5 Details by Class &amp; Accounts'!BC81+'O5 Details by Class &amp; Accounts'!BX81</f>
        <v>0</v>
      </c>
      <c r="J81" s="666">
        <f>'O5 Details by Class &amp; Accounts'!N81+'O5 Details by Class &amp; Accounts'!AI81+'O5 Details by Class &amp; Accounts'!BD81+'O5 Details by Class &amp; Accounts'!BY81</f>
        <v>0</v>
      </c>
      <c r="K81" s="666">
        <f>'O5 Details by Class &amp; Accounts'!O81+'O5 Details by Class &amp; Accounts'!AJ81+'O5 Details by Class &amp; Accounts'!BE81+'O5 Details by Class &amp; Accounts'!BZ81</f>
        <v>-1326461.8916373497</v>
      </c>
      <c r="L81" s="666">
        <f>'O5 Details by Class &amp; Accounts'!P81+'O5 Details by Class &amp; Accounts'!AK81+'O5 Details by Class &amp; Accounts'!BF81+'O5 Details by Class &amp; Accounts'!CA81</f>
        <v>-72756.191897824232</v>
      </c>
      <c r="M81" s="666">
        <f>'O5 Details by Class &amp; Accounts'!Q81+'O5 Details by Class &amp; Accounts'!AL81+'O5 Details by Class &amp; Accounts'!BG81+'O5 Details by Class &amp; Accounts'!CB81</f>
        <v>-66010.504932971991</v>
      </c>
      <c r="N81" s="666">
        <f>'O5 Details by Class &amp; Accounts'!R81+'O5 Details by Class &amp; Accounts'!AM81+'O5 Details by Class &amp; Accounts'!BH81+'O5 Details by Class &amp; Accounts'!CC81</f>
        <v>0</v>
      </c>
      <c r="O81" s="666">
        <f>'O5 Details by Class &amp; Accounts'!S81+'O5 Details by Class &amp; Accounts'!AN81+'O5 Details by Class &amp; Accounts'!BI81+'O5 Details by Class &amp; Accounts'!CD81</f>
        <v>0</v>
      </c>
      <c r="P81" s="666">
        <f>'O5 Details by Class &amp; Accounts'!T81+'O5 Details by Class &amp; Accounts'!AO81+'O5 Details by Class &amp; Accounts'!BJ81+'O5 Details by Class &amp; Accounts'!CE81</f>
        <v>0</v>
      </c>
      <c r="Q81" s="666">
        <f>'O5 Details by Class &amp; Accounts'!U81+'O5 Details by Class &amp; Accounts'!AP81+'O5 Details by Class &amp; Accounts'!BK81+'O5 Details by Class &amp; Accounts'!CF81</f>
        <v>0</v>
      </c>
      <c r="R81" s="666">
        <f>'O5 Details by Class &amp; Accounts'!V81+'O5 Details by Class &amp; Accounts'!AQ81+'O5 Details by Class &amp; Accounts'!BL81+'O5 Details by Class &amp; Accounts'!CG81</f>
        <v>0</v>
      </c>
      <c r="S81" s="666">
        <f>'O5 Details by Class &amp; Accounts'!W81+'O5 Details by Class &amp; Accounts'!AR81+'O5 Details by Class &amp; Accounts'!BM81+'O5 Details by Class &amp; Accounts'!CH81</f>
        <v>0</v>
      </c>
      <c r="T81" s="666">
        <f>'O5 Details by Class &amp; Accounts'!X81+'O5 Details by Class &amp; Accounts'!AS81+'O5 Details by Class &amp; Accounts'!BN81+'O5 Details by Class &amp; Accounts'!CI81</f>
        <v>0</v>
      </c>
      <c r="U81" s="666">
        <f>'O5 Details by Class &amp; Accounts'!Y81+'O5 Details by Class &amp; Accounts'!AT81+'O5 Details by Class &amp; Accounts'!BO81+'O5 Details by Class &amp; Accounts'!CJ81</f>
        <v>0</v>
      </c>
      <c r="V81" s="666">
        <f>'O5 Details by Class &amp; Accounts'!Z81+'O5 Details by Class &amp; Accounts'!AU81+'O5 Details by Class &amp; Accounts'!BP81+'O5 Details by Class &amp; Accounts'!CK81</f>
        <v>0</v>
      </c>
      <c r="W81" s="666">
        <f>'O5 Details by Class &amp; Accounts'!AA81+'O5 Details by Class &amp; Accounts'!AV81+'O5 Details by Class &amp; Accounts'!BQ81+'O5 Details by Class &amp; Accounts'!CL81</f>
        <v>0</v>
      </c>
      <c r="X81" s="1112">
        <f>'O5 Details by Class &amp; Accounts'!AB81+'O5 Details by Class &amp; Accounts'!AW81+'O5 Details by Class &amp; Accounts'!BR81+'O5 Details by Class &amp; Accounts'!CM81</f>
        <v>0</v>
      </c>
      <c r="Y81" s="2091" t="str">
        <f t="shared" si="0"/>
        <v>2105</v>
      </c>
      <c r="Z81" s="2086" t="s">
        <v>946</v>
      </c>
    </row>
    <row r="82" spans="1:26" ht="12.75">
      <c r="A82" s="1939" t="s">
        <v>90</v>
      </c>
      <c r="B82" s="1083" t="s">
        <v>48</v>
      </c>
      <c r="C82" s="1098" t="str">
        <f>IF(ISBLANK('E4 TB Allocation Details'!D82), "",('E4 TB Allocation Details'!D82))</f>
        <v>accum dep</v>
      </c>
      <c r="D82" s="1099">
        <f t="shared" si="2"/>
        <v>0</v>
      </c>
      <c r="E82" s="666">
        <f>'O5 Details by Class &amp; Accounts'!I82+'O5 Details by Class &amp; Accounts'!AD82+'O5 Details by Class &amp; Accounts'!AY82+'O5 Details by Class &amp; Accounts'!BT82</f>
        <v>0</v>
      </c>
      <c r="F82" s="666">
        <f>'O5 Details by Class &amp; Accounts'!J82+'O5 Details by Class &amp; Accounts'!AE82+'O5 Details by Class &amp; Accounts'!AZ82+'O5 Details by Class &amp; Accounts'!BU82</f>
        <v>0</v>
      </c>
      <c r="G82" s="666">
        <f>'O5 Details by Class &amp; Accounts'!K82+'O5 Details by Class &amp; Accounts'!AF82+'O5 Details by Class &amp; Accounts'!BA82+'O5 Details by Class &amp; Accounts'!BV82</f>
        <v>0</v>
      </c>
      <c r="H82" s="666">
        <f>'O5 Details by Class &amp; Accounts'!L82+'O5 Details by Class &amp; Accounts'!AG82+'O5 Details by Class &amp; Accounts'!BB82+'O5 Details by Class &amp; Accounts'!BW82</f>
        <v>0</v>
      </c>
      <c r="I82" s="666">
        <f>'O5 Details by Class &amp; Accounts'!M82+'O5 Details by Class &amp; Accounts'!AH82+'O5 Details by Class &amp; Accounts'!BC82+'O5 Details by Class &amp; Accounts'!BX82</f>
        <v>0</v>
      </c>
      <c r="J82" s="666">
        <f>'O5 Details by Class &amp; Accounts'!N82+'O5 Details by Class &amp; Accounts'!AI82+'O5 Details by Class &amp; Accounts'!BD82+'O5 Details by Class &amp; Accounts'!BY82</f>
        <v>0</v>
      </c>
      <c r="K82" s="666">
        <f>'O5 Details by Class &amp; Accounts'!O82+'O5 Details by Class &amp; Accounts'!AJ82+'O5 Details by Class &amp; Accounts'!BE82+'O5 Details by Class &amp; Accounts'!BZ82</f>
        <v>0</v>
      </c>
      <c r="L82" s="666">
        <f>'O5 Details by Class &amp; Accounts'!P82+'O5 Details by Class &amp; Accounts'!AK82+'O5 Details by Class &amp; Accounts'!BF82+'O5 Details by Class &amp; Accounts'!CA82</f>
        <v>0</v>
      </c>
      <c r="M82" s="666">
        <f>'O5 Details by Class &amp; Accounts'!Q82+'O5 Details by Class &amp; Accounts'!AL82+'O5 Details by Class &amp; Accounts'!BG82+'O5 Details by Class &amp; Accounts'!CB82</f>
        <v>0</v>
      </c>
      <c r="N82" s="666">
        <f>'O5 Details by Class &amp; Accounts'!R82+'O5 Details by Class &amp; Accounts'!AM82+'O5 Details by Class &amp; Accounts'!BH82+'O5 Details by Class &amp; Accounts'!CC82</f>
        <v>0</v>
      </c>
      <c r="O82" s="666">
        <f>'O5 Details by Class &amp; Accounts'!S82+'O5 Details by Class &amp; Accounts'!AN82+'O5 Details by Class &amp; Accounts'!BI82+'O5 Details by Class &amp; Accounts'!CD82</f>
        <v>0</v>
      </c>
      <c r="P82" s="666">
        <f>'O5 Details by Class &amp; Accounts'!T82+'O5 Details by Class &amp; Accounts'!AO82+'O5 Details by Class &amp; Accounts'!BJ82+'O5 Details by Class &amp; Accounts'!CE82</f>
        <v>0</v>
      </c>
      <c r="Q82" s="666">
        <f>'O5 Details by Class &amp; Accounts'!U82+'O5 Details by Class &amp; Accounts'!AP82+'O5 Details by Class &amp; Accounts'!BK82+'O5 Details by Class &amp; Accounts'!CF82</f>
        <v>0</v>
      </c>
      <c r="R82" s="666">
        <f>'O5 Details by Class &amp; Accounts'!V82+'O5 Details by Class &amp; Accounts'!AQ82+'O5 Details by Class &amp; Accounts'!BL82+'O5 Details by Class &amp; Accounts'!CG82</f>
        <v>0</v>
      </c>
      <c r="S82" s="666">
        <f>'O5 Details by Class &amp; Accounts'!W82+'O5 Details by Class &amp; Accounts'!AR82+'O5 Details by Class &amp; Accounts'!BM82+'O5 Details by Class &amp; Accounts'!CH82</f>
        <v>0</v>
      </c>
      <c r="T82" s="666">
        <f>'O5 Details by Class &amp; Accounts'!X82+'O5 Details by Class &amp; Accounts'!AS82+'O5 Details by Class &amp; Accounts'!BN82+'O5 Details by Class &amp; Accounts'!CI82</f>
        <v>0</v>
      </c>
      <c r="U82" s="666">
        <f>'O5 Details by Class &amp; Accounts'!Y82+'O5 Details by Class &amp; Accounts'!AT82+'O5 Details by Class &amp; Accounts'!BO82+'O5 Details by Class &amp; Accounts'!CJ82</f>
        <v>0</v>
      </c>
      <c r="V82" s="666">
        <f>'O5 Details by Class &amp; Accounts'!Z82+'O5 Details by Class &amp; Accounts'!AU82+'O5 Details by Class &amp; Accounts'!BP82+'O5 Details by Class &amp; Accounts'!CK82</f>
        <v>0</v>
      </c>
      <c r="W82" s="666">
        <f>'O5 Details by Class &amp; Accounts'!AA82+'O5 Details by Class &amp; Accounts'!AV82+'O5 Details by Class &amp; Accounts'!BQ82+'O5 Details by Class &amp; Accounts'!CL82</f>
        <v>0</v>
      </c>
      <c r="X82" s="1112">
        <f>'O5 Details by Class &amp; Accounts'!AB82+'O5 Details by Class &amp; Accounts'!AW82+'O5 Details by Class &amp; Accounts'!BR82+'O5 Details by Class &amp; Accounts'!CM82</f>
        <v>0</v>
      </c>
      <c r="Y82" s="2091" t="str">
        <f t="shared" si="0"/>
        <v>2120</v>
      </c>
      <c r="Z82" s="2086" t="s">
        <v>946</v>
      </c>
    </row>
    <row r="83" spans="1:26" ht="15.95" customHeight="1">
      <c r="A83" s="1941" t="s">
        <v>91</v>
      </c>
      <c r="B83" s="1084" t="s">
        <v>1393</v>
      </c>
      <c r="C83" s="1098" t="str">
        <f>IF(ISBLANK('E4 TB Allocation Details'!D83), "",('E4 TB Allocation Details'!D83))</f>
        <v>NI</v>
      </c>
      <c r="D83" s="1099">
        <f>SUM(E83:X83)</f>
        <v>-819799.99999999977</v>
      </c>
      <c r="E83" s="666">
        <f>'O5 Details by Class &amp; Accounts'!I83+'O5 Details by Class &amp; Accounts'!AD83+'O5 Details by Class &amp; Accounts'!AY83+'O5 Details by Class &amp; Accounts'!BT83</f>
        <v>-409544.21024213667</v>
      </c>
      <c r="F83" s="666">
        <f>'O5 Details by Class &amp; Accounts'!J83+'O5 Details by Class &amp; Accounts'!AE83+'O5 Details by Class &amp; Accounts'!AZ83+'O5 Details by Class &amp; Accounts'!BU83</f>
        <v>-141786.61009987743</v>
      </c>
      <c r="G83" s="666">
        <f>'O5 Details by Class &amp; Accounts'!K83+'O5 Details by Class &amp; Accounts'!AF83+'O5 Details by Class &amp; Accounts'!BA83+'O5 Details by Class &amp; Accounts'!BV83</f>
        <v>-206867.12061149278</v>
      </c>
      <c r="H83" s="666">
        <f>'O5 Details by Class &amp; Accounts'!L83+'O5 Details by Class &amp; Accounts'!AG83+'O5 Details by Class &amp; Accounts'!BB83+'O5 Details by Class &amp; Accounts'!BW83</f>
        <v>0</v>
      </c>
      <c r="I83" s="666">
        <f>'O5 Details by Class &amp; Accounts'!M83+'O5 Details by Class &amp; Accounts'!AH83+'O5 Details by Class &amp; Accounts'!BC83+'O5 Details by Class &amp; Accounts'!BX83</f>
        <v>0</v>
      </c>
      <c r="J83" s="666">
        <f>'O5 Details by Class &amp; Accounts'!N83+'O5 Details by Class &amp; Accounts'!AI83+'O5 Details by Class &amp; Accounts'!BD83+'O5 Details by Class &amp; Accounts'!BY83</f>
        <v>0</v>
      </c>
      <c r="K83" s="666">
        <f>'O5 Details by Class &amp; Accounts'!O83+'O5 Details by Class &amp; Accounts'!AJ83+'O5 Details by Class &amp; Accounts'!BE83+'O5 Details by Class &amp; Accounts'!BZ83</f>
        <v>-55753.843113982039</v>
      </c>
      <c r="L83" s="666">
        <f>'O5 Details by Class &amp; Accounts'!P83+'O5 Details by Class &amp; Accounts'!AK83+'O5 Details by Class &amp; Accounts'!BF83+'O5 Details by Class &amp; Accounts'!CA83</f>
        <v>-3059.3169327706764</v>
      </c>
      <c r="M83" s="666">
        <f>'O5 Details by Class &amp; Accounts'!Q83+'O5 Details by Class &amp; Accounts'!AL83+'O5 Details by Class &amp; Accounts'!BG83+'O5 Details by Class &amp; Accounts'!CB83</f>
        <v>-2788.8989997402132</v>
      </c>
      <c r="N83" s="666">
        <f>'O5 Details by Class &amp; Accounts'!R83+'O5 Details by Class &amp; Accounts'!AM83+'O5 Details by Class &amp; Accounts'!BH83+'O5 Details by Class &amp; Accounts'!CC83</f>
        <v>0</v>
      </c>
      <c r="O83" s="666">
        <f>'O5 Details by Class &amp; Accounts'!S83+'O5 Details by Class &amp; Accounts'!AN83+'O5 Details by Class &amp; Accounts'!BI83+'O5 Details by Class &amp; Accounts'!CD83</f>
        <v>0</v>
      </c>
      <c r="P83" s="666">
        <f>'O5 Details by Class &amp; Accounts'!T83+'O5 Details by Class &amp; Accounts'!AO83+'O5 Details by Class &amp; Accounts'!BJ83+'O5 Details by Class &amp; Accounts'!CE83</f>
        <v>0</v>
      </c>
      <c r="Q83" s="666">
        <f>'O5 Details by Class &amp; Accounts'!U83+'O5 Details by Class &amp; Accounts'!AP83+'O5 Details by Class &amp; Accounts'!BK83+'O5 Details by Class &amp; Accounts'!CF83</f>
        <v>0</v>
      </c>
      <c r="R83" s="666">
        <f>'O5 Details by Class &amp; Accounts'!V83+'O5 Details by Class &amp; Accounts'!AQ83+'O5 Details by Class &amp; Accounts'!BL83+'O5 Details by Class &amp; Accounts'!CG83</f>
        <v>0</v>
      </c>
      <c r="S83" s="666">
        <f>'O5 Details by Class &amp; Accounts'!W83+'O5 Details by Class &amp; Accounts'!AR83+'O5 Details by Class &amp; Accounts'!BM83+'O5 Details by Class &amp; Accounts'!CH83</f>
        <v>0</v>
      </c>
      <c r="T83" s="666">
        <f>'O5 Details by Class &amp; Accounts'!X83+'O5 Details by Class &amp; Accounts'!AS83+'O5 Details by Class &amp; Accounts'!BN83+'O5 Details by Class &amp; Accounts'!CI83</f>
        <v>0</v>
      </c>
      <c r="U83" s="666">
        <f>'O5 Details by Class &amp; Accounts'!Y83+'O5 Details by Class &amp; Accounts'!AT83+'O5 Details by Class &amp; Accounts'!BO83+'O5 Details by Class &amp; Accounts'!CJ83</f>
        <v>0</v>
      </c>
      <c r="V83" s="666">
        <f>'O5 Details by Class &amp; Accounts'!Z83+'O5 Details by Class &amp; Accounts'!AU83+'O5 Details by Class &amp; Accounts'!BP83+'O5 Details by Class &amp; Accounts'!CK83</f>
        <v>0</v>
      </c>
      <c r="W83" s="666">
        <f>'O5 Details by Class &amp; Accounts'!AA83+'O5 Details by Class &amp; Accounts'!AV83+'O5 Details by Class &amp; Accounts'!BQ83+'O5 Details by Class &amp; Accounts'!CL83</f>
        <v>0</v>
      </c>
      <c r="X83" s="1112">
        <f>'O5 Details by Class &amp; Accounts'!AB83+'O5 Details by Class &amp; Accounts'!AW83+'O5 Details by Class &amp; Accounts'!BR83+'O5 Details by Class &amp; Accounts'!CM83</f>
        <v>0</v>
      </c>
      <c r="Y83" s="2091" t="str">
        <f t="shared" si="0"/>
        <v>3046</v>
      </c>
      <c r="Z83" s="2086" t="s">
        <v>401</v>
      </c>
    </row>
    <row r="84" spans="1:26" ht="15.95" customHeight="1">
      <c r="A84" s="1942" t="s">
        <v>92</v>
      </c>
      <c r="B84" s="1085" t="s">
        <v>944</v>
      </c>
      <c r="C84" s="1098" t="str">
        <f>IF(ISBLANK('E4 TB Allocation Details'!D84), "",('E4 TB Allocation Details'!D84))</f>
        <v>CREV</v>
      </c>
      <c r="D84" s="1099">
        <f t="shared" ref="D84:D116" si="3">SUM(E84:X84)</f>
        <v>-7114899.9999999991</v>
      </c>
      <c r="E84" s="666">
        <f>'O5 Details by Class &amp; Accounts'!I84+'O5 Details by Class &amp; Accounts'!AD84+'O5 Details by Class &amp; Accounts'!AY84+'O5 Details by Class &amp; Accounts'!BT84</f>
        <v>-3618796.8798376056</v>
      </c>
      <c r="F84" s="666">
        <f>'O5 Details by Class &amp; Accounts'!J84+'O5 Details by Class &amp; Accounts'!AE84+'O5 Details by Class &amp; Accounts'!AZ84+'O5 Details by Class &amp; Accounts'!BU84</f>
        <v>-1339960.8935293453</v>
      </c>
      <c r="G84" s="666">
        <f>'O5 Details by Class &amp; Accounts'!K84+'O5 Details by Class &amp; Accounts'!AF84+'O5 Details by Class &amp; Accounts'!BA84+'O5 Details by Class &amp; Accounts'!BV84</f>
        <v>-2013356.0563947135</v>
      </c>
      <c r="H84" s="666">
        <f>'O5 Details by Class &amp; Accounts'!L84+'O5 Details by Class &amp; Accounts'!AG84+'O5 Details by Class &amp; Accounts'!BB84+'O5 Details by Class &amp; Accounts'!BW84</f>
        <v>0</v>
      </c>
      <c r="I84" s="666">
        <f>'O5 Details by Class &amp; Accounts'!M84+'O5 Details by Class &amp; Accounts'!AH84+'O5 Details by Class &amp; Accounts'!BC84+'O5 Details by Class &amp; Accounts'!BX84</f>
        <v>0</v>
      </c>
      <c r="J84" s="666">
        <f>'O5 Details by Class &amp; Accounts'!N84+'O5 Details by Class &amp; Accounts'!AI84+'O5 Details by Class &amp; Accounts'!BD84+'O5 Details by Class &amp; Accounts'!BY84</f>
        <v>0</v>
      </c>
      <c r="K84" s="666">
        <f>'O5 Details by Class &amp; Accounts'!O84+'O5 Details by Class &amp; Accounts'!AJ84+'O5 Details by Class &amp; Accounts'!BE84+'O5 Details by Class &amp; Accounts'!BZ84</f>
        <v>-80629.072169416613</v>
      </c>
      <c r="L84" s="666">
        <f>'O5 Details by Class &amp; Accounts'!P84+'O5 Details by Class &amp; Accounts'!AK84+'O5 Details by Class &amp; Accounts'!BF84+'O5 Details by Class &amp; Accounts'!CA84</f>
        <v>-17144.366184402203</v>
      </c>
      <c r="M84" s="666">
        <f>'O5 Details by Class &amp; Accounts'!Q84+'O5 Details by Class &amp; Accounts'!AL84+'O5 Details by Class &amp; Accounts'!BG84+'O5 Details by Class &amp; Accounts'!CB84</f>
        <v>-45012.731884517081</v>
      </c>
      <c r="N84" s="666">
        <f>'O5 Details by Class &amp; Accounts'!R84+'O5 Details by Class &amp; Accounts'!AM84+'O5 Details by Class &amp; Accounts'!BH84+'O5 Details by Class &amp; Accounts'!CC84</f>
        <v>0</v>
      </c>
      <c r="O84" s="666">
        <f>'O5 Details by Class &amp; Accounts'!S84+'O5 Details by Class &amp; Accounts'!AN84+'O5 Details by Class &amp; Accounts'!BI84+'O5 Details by Class &amp; Accounts'!CD84</f>
        <v>0</v>
      </c>
      <c r="P84" s="666">
        <f>'O5 Details by Class &amp; Accounts'!T84+'O5 Details by Class &amp; Accounts'!AO84+'O5 Details by Class &amp; Accounts'!BJ84+'O5 Details by Class &amp; Accounts'!CE84</f>
        <v>0</v>
      </c>
      <c r="Q84" s="666">
        <f>'O5 Details by Class &amp; Accounts'!U84+'O5 Details by Class &amp; Accounts'!AP84+'O5 Details by Class &amp; Accounts'!BK84+'O5 Details by Class &amp; Accounts'!CF84</f>
        <v>0</v>
      </c>
      <c r="R84" s="666">
        <f>'O5 Details by Class &amp; Accounts'!V84+'O5 Details by Class &amp; Accounts'!AQ84+'O5 Details by Class &amp; Accounts'!BL84+'O5 Details by Class &amp; Accounts'!CG84</f>
        <v>0</v>
      </c>
      <c r="S84" s="666">
        <f>'O5 Details by Class &amp; Accounts'!W84+'O5 Details by Class &amp; Accounts'!AR84+'O5 Details by Class &amp; Accounts'!BM84+'O5 Details by Class &amp; Accounts'!CH84</f>
        <v>0</v>
      </c>
      <c r="T84" s="666">
        <f>'O5 Details by Class &amp; Accounts'!X84+'O5 Details by Class &amp; Accounts'!AS84+'O5 Details by Class &amp; Accounts'!BN84+'O5 Details by Class &amp; Accounts'!CI84</f>
        <v>0</v>
      </c>
      <c r="U84" s="666">
        <f>'O5 Details by Class &amp; Accounts'!Y84+'O5 Details by Class &amp; Accounts'!AT84+'O5 Details by Class &amp; Accounts'!BO84+'O5 Details by Class &amp; Accounts'!CJ84</f>
        <v>0</v>
      </c>
      <c r="V84" s="666">
        <f>'O5 Details by Class &amp; Accounts'!Z84+'O5 Details by Class &amp; Accounts'!AU84+'O5 Details by Class &amp; Accounts'!BP84+'O5 Details by Class &amp; Accounts'!CK84</f>
        <v>0</v>
      </c>
      <c r="W84" s="666">
        <f>'O5 Details by Class &amp; Accounts'!AA84+'O5 Details by Class &amp; Accounts'!AV84+'O5 Details by Class &amp; Accounts'!BQ84+'O5 Details by Class &amp; Accounts'!CL84</f>
        <v>0</v>
      </c>
      <c r="X84" s="1112">
        <f>'O5 Details by Class &amp; Accounts'!AB84+'O5 Details by Class &amp; Accounts'!AW84+'O5 Details by Class &amp; Accounts'!BR84+'O5 Details by Class &amp; Accounts'!CM84</f>
        <v>0</v>
      </c>
      <c r="Y84" s="2091" t="str">
        <f t="shared" ref="Y84:Y147" si="4">A84</f>
        <v>4080</v>
      </c>
      <c r="Z84" s="2086" t="s">
        <v>287</v>
      </c>
    </row>
    <row r="85" spans="1:26" ht="15.95" customHeight="1">
      <c r="A85" s="1942" t="s">
        <v>93</v>
      </c>
      <c r="B85" s="1085" t="s">
        <v>945</v>
      </c>
      <c r="C85" s="1098" t="str">
        <f>IF(ISBLANK('E4 TB Allocation Details'!D85), "",('E4 TB Allocation Details'!D85))</f>
        <v>mi</v>
      </c>
      <c r="D85" s="1099">
        <f t="shared" si="3"/>
        <v>-21000.000000000004</v>
      </c>
      <c r="E85" s="666">
        <f>'O5 Details by Class &amp; Accounts'!I85+'O5 Details by Class &amp; Accounts'!AD85+'O5 Details by Class &amp; Accounts'!AY85+'O5 Details by Class &amp; Accounts'!BT85</f>
        <v>-15695.316082541764</v>
      </c>
      <c r="F85" s="666">
        <f>'O5 Details by Class &amp; Accounts'!J85+'O5 Details by Class &amp; Accounts'!AE85+'O5 Details by Class &amp; Accounts'!AZ85+'O5 Details by Class &amp; Accounts'!BU85</f>
        <v>-3728.1362594169668</v>
      </c>
      <c r="G85" s="666">
        <f>'O5 Details by Class &amp; Accounts'!K85+'O5 Details by Class &amp; Accounts'!AF85+'O5 Details by Class &amp; Accounts'!BA85+'O5 Details by Class &amp; Accounts'!BV85</f>
        <v>-1511.8899443170653</v>
      </c>
      <c r="H85" s="666">
        <f>'O5 Details by Class &amp; Accounts'!L85+'O5 Details by Class &amp; Accounts'!AG85+'O5 Details by Class &amp; Accounts'!BB85+'O5 Details by Class &amp; Accounts'!BW85</f>
        <v>0</v>
      </c>
      <c r="I85" s="666">
        <f>'O5 Details by Class &amp; Accounts'!M85+'O5 Details by Class &amp; Accounts'!AH85+'O5 Details by Class &amp; Accounts'!BC85+'O5 Details by Class &amp; Accounts'!BX85</f>
        <v>0</v>
      </c>
      <c r="J85" s="666">
        <f>'O5 Details by Class &amp; Accounts'!N85+'O5 Details by Class &amp; Accounts'!AI85+'O5 Details by Class &amp; Accounts'!BD85+'O5 Details by Class &amp; Accounts'!BY85</f>
        <v>0</v>
      </c>
      <c r="K85" s="666">
        <f>'O5 Details by Class &amp; Accounts'!O85+'O5 Details by Class &amp; Accounts'!AJ85+'O5 Details by Class &amp; Accounts'!BE85+'O5 Details by Class &amp; Accounts'!BZ85</f>
        <v>-6.878480183426138</v>
      </c>
      <c r="L85" s="666">
        <f>'O5 Details by Class &amp; Accounts'!P85+'O5 Details by Class &amp; Accounts'!AK85+'O5 Details by Class &amp; Accounts'!BF85+'O5 Details by Class &amp; Accounts'!CA85</f>
        <v>-37.143792990501147</v>
      </c>
      <c r="M85" s="666">
        <f>'O5 Details by Class &amp; Accounts'!Q85+'O5 Details by Class &amp; Accounts'!AL85+'O5 Details by Class &amp; Accounts'!BG85+'O5 Details by Class &amp; Accounts'!CB85</f>
        <v>-20.635440550278414</v>
      </c>
      <c r="N85" s="666">
        <f>'O5 Details by Class &amp; Accounts'!R85+'O5 Details by Class &amp; Accounts'!AM85+'O5 Details by Class &amp; Accounts'!BH85+'O5 Details by Class &amp; Accounts'!CC85</f>
        <v>0</v>
      </c>
      <c r="O85" s="666">
        <f>'O5 Details by Class &amp; Accounts'!S85+'O5 Details by Class &amp; Accounts'!AN85+'O5 Details by Class &amp; Accounts'!BI85+'O5 Details by Class &amp; Accounts'!CD85</f>
        <v>0</v>
      </c>
      <c r="P85" s="666">
        <f>'O5 Details by Class &amp; Accounts'!T85+'O5 Details by Class &amp; Accounts'!AO85+'O5 Details by Class &amp; Accounts'!BJ85+'O5 Details by Class &amp; Accounts'!CE85</f>
        <v>0</v>
      </c>
      <c r="Q85" s="666">
        <f>'O5 Details by Class &amp; Accounts'!U85+'O5 Details by Class &amp; Accounts'!AP85+'O5 Details by Class &amp; Accounts'!BK85+'O5 Details by Class &amp; Accounts'!CF85</f>
        <v>0</v>
      </c>
      <c r="R85" s="666">
        <f>'O5 Details by Class &amp; Accounts'!V85+'O5 Details by Class &amp; Accounts'!AQ85+'O5 Details by Class &amp; Accounts'!BL85+'O5 Details by Class &amp; Accounts'!CG85</f>
        <v>0</v>
      </c>
      <c r="S85" s="666">
        <f>'O5 Details by Class &amp; Accounts'!W85+'O5 Details by Class &amp; Accounts'!AR85+'O5 Details by Class &amp; Accounts'!BM85+'O5 Details by Class &amp; Accounts'!CH85</f>
        <v>0</v>
      </c>
      <c r="T85" s="666">
        <f>'O5 Details by Class &amp; Accounts'!X85+'O5 Details by Class &amp; Accounts'!AS85+'O5 Details by Class &amp; Accounts'!BN85+'O5 Details by Class &amp; Accounts'!CI85</f>
        <v>0</v>
      </c>
      <c r="U85" s="666">
        <f>'O5 Details by Class &amp; Accounts'!Y85+'O5 Details by Class &amp; Accounts'!AT85+'O5 Details by Class &amp; Accounts'!BO85+'O5 Details by Class &amp; Accounts'!CJ85</f>
        <v>0</v>
      </c>
      <c r="V85" s="666">
        <f>'O5 Details by Class &amp; Accounts'!Z85+'O5 Details by Class &amp; Accounts'!AU85+'O5 Details by Class &amp; Accounts'!BP85+'O5 Details by Class &amp; Accounts'!CK85</f>
        <v>0</v>
      </c>
      <c r="W85" s="666">
        <f>'O5 Details by Class &amp; Accounts'!AA85+'O5 Details by Class &amp; Accounts'!AV85+'O5 Details by Class &amp; Accounts'!BQ85+'O5 Details by Class &amp; Accounts'!CL85</f>
        <v>0</v>
      </c>
      <c r="X85" s="1112">
        <f>'O5 Details by Class &amp; Accounts'!AB85+'O5 Details by Class &amp; Accounts'!AW85+'O5 Details by Class &amp; Accounts'!BR85+'O5 Details by Class &amp; Accounts'!CM85</f>
        <v>0</v>
      </c>
      <c r="Y85" s="2091" t="str">
        <f t="shared" si="4"/>
        <v>4082</v>
      </c>
      <c r="Z85" s="2086" t="s">
        <v>504</v>
      </c>
    </row>
    <row r="86" spans="1:26" ht="15.95" customHeight="1">
      <c r="A86" s="1942" t="s">
        <v>94</v>
      </c>
      <c r="B86" s="1085" t="s">
        <v>577</v>
      </c>
      <c r="C86" s="1098" t="str">
        <f>IF(ISBLANK('E4 TB Allocation Details'!D86), "",('E4 TB Allocation Details'!D86))</f>
        <v>mi</v>
      </c>
      <c r="D86" s="1099">
        <f t="shared" si="3"/>
        <v>-1000</v>
      </c>
      <c r="E86" s="666">
        <f>'O5 Details by Class &amp; Accounts'!I86+'O5 Details by Class &amp; Accounts'!AD86+'O5 Details by Class &amp; Accounts'!AY86+'O5 Details by Class &amp; Accounts'!BT86</f>
        <v>-747.39600393056014</v>
      </c>
      <c r="F86" s="666">
        <f>'O5 Details by Class &amp; Accounts'!J86+'O5 Details by Class &amp; Accounts'!AE86+'O5 Details by Class &amp; Accounts'!AZ86+'O5 Details by Class &amp; Accounts'!BU86</f>
        <v>-177.5302980674746</v>
      </c>
      <c r="G86" s="666">
        <f>'O5 Details by Class &amp; Accounts'!K86+'O5 Details by Class &amp; Accounts'!AF86+'O5 Details by Class &amp; Accounts'!BA86+'O5 Details by Class &amp; Accounts'!BV86</f>
        <v>-71.994759253193578</v>
      </c>
      <c r="H86" s="666">
        <f>'O5 Details by Class &amp; Accounts'!L86+'O5 Details by Class &amp; Accounts'!AG86+'O5 Details by Class &amp; Accounts'!BB86+'O5 Details by Class &amp; Accounts'!BW86</f>
        <v>0</v>
      </c>
      <c r="I86" s="666">
        <f>'O5 Details by Class &amp; Accounts'!M86+'O5 Details by Class &amp; Accounts'!AH86+'O5 Details by Class &amp; Accounts'!BC86+'O5 Details by Class &amp; Accounts'!BX86</f>
        <v>0</v>
      </c>
      <c r="J86" s="666">
        <f>'O5 Details by Class &amp; Accounts'!N86+'O5 Details by Class &amp; Accounts'!AI86+'O5 Details by Class &amp; Accounts'!BD86+'O5 Details by Class &amp; Accounts'!BY86</f>
        <v>0</v>
      </c>
      <c r="K86" s="666">
        <f>'O5 Details by Class &amp; Accounts'!O86+'O5 Details by Class &amp; Accounts'!AJ86+'O5 Details by Class &amp; Accounts'!BE86+'O5 Details by Class &amp; Accounts'!BZ86</f>
        <v>-0.32754667540124466</v>
      </c>
      <c r="L86" s="666">
        <f>'O5 Details by Class &amp; Accounts'!P86+'O5 Details by Class &amp; Accounts'!AK86+'O5 Details by Class &amp; Accounts'!BF86+'O5 Details by Class &amp; Accounts'!CA86</f>
        <v>-1.7687520471667213</v>
      </c>
      <c r="M86" s="666">
        <f>'O5 Details by Class &amp; Accounts'!Q86+'O5 Details by Class &amp; Accounts'!AL86+'O5 Details by Class &amp; Accounts'!BG86+'O5 Details by Class &amp; Accounts'!CB86</f>
        <v>-0.98264002620373392</v>
      </c>
      <c r="N86" s="666">
        <f>'O5 Details by Class &amp; Accounts'!R86+'O5 Details by Class &amp; Accounts'!AM86+'O5 Details by Class &amp; Accounts'!BH86+'O5 Details by Class &amp; Accounts'!CC86</f>
        <v>0</v>
      </c>
      <c r="O86" s="666">
        <f>'O5 Details by Class &amp; Accounts'!S86+'O5 Details by Class &amp; Accounts'!AN86+'O5 Details by Class &amp; Accounts'!BI86+'O5 Details by Class &amp; Accounts'!CD86</f>
        <v>0</v>
      </c>
      <c r="P86" s="666">
        <f>'O5 Details by Class &amp; Accounts'!T86+'O5 Details by Class &amp; Accounts'!AO86+'O5 Details by Class &amp; Accounts'!BJ86+'O5 Details by Class &amp; Accounts'!CE86</f>
        <v>0</v>
      </c>
      <c r="Q86" s="666">
        <f>'O5 Details by Class &amp; Accounts'!U86+'O5 Details by Class &amp; Accounts'!AP86+'O5 Details by Class &amp; Accounts'!BK86+'O5 Details by Class &amp; Accounts'!CF86</f>
        <v>0</v>
      </c>
      <c r="R86" s="666">
        <f>'O5 Details by Class &amp; Accounts'!V86+'O5 Details by Class &amp; Accounts'!AQ86+'O5 Details by Class &amp; Accounts'!BL86+'O5 Details by Class &amp; Accounts'!CG86</f>
        <v>0</v>
      </c>
      <c r="S86" s="666">
        <f>'O5 Details by Class &amp; Accounts'!W86+'O5 Details by Class &amp; Accounts'!AR86+'O5 Details by Class &amp; Accounts'!BM86+'O5 Details by Class &amp; Accounts'!CH86</f>
        <v>0</v>
      </c>
      <c r="T86" s="666">
        <f>'O5 Details by Class &amp; Accounts'!X86+'O5 Details by Class &amp; Accounts'!AS86+'O5 Details by Class &amp; Accounts'!BN86+'O5 Details by Class &amp; Accounts'!CI86</f>
        <v>0</v>
      </c>
      <c r="U86" s="666">
        <f>'O5 Details by Class &amp; Accounts'!Y86+'O5 Details by Class &amp; Accounts'!AT86+'O5 Details by Class &amp; Accounts'!BO86+'O5 Details by Class &amp; Accounts'!CJ86</f>
        <v>0</v>
      </c>
      <c r="V86" s="666">
        <f>'O5 Details by Class &amp; Accounts'!Z86+'O5 Details by Class &amp; Accounts'!AU86+'O5 Details by Class &amp; Accounts'!BP86+'O5 Details by Class &amp; Accounts'!CK86</f>
        <v>0</v>
      </c>
      <c r="W86" s="666">
        <f>'O5 Details by Class &amp; Accounts'!AA86+'O5 Details by Class &amp; Accounts'!AV86+'O5 Details by Class &amp; Accounts'!BQ86+'O5 Details by Class &amp; Accounts'!CL86</f>
        <v>0</v>
      </c>
      <c r="X86" s="1112">
        <f>'O5 Details by Class &amp; Accounts'!AB86+'O5 Details by Class &amp; Accounts'!AW86+'O5 Details by Class &amp; Accounts'!BR86+'O5 Details by Class &amp; Accounts'!CM86</f>
        <v>0</v>
      </c>
      <c r="Y86" s="2091" t="str">
        <f t="shared" si="4"/>
        <v>4084</v>
      </c>
      <c r="Z86" s="2086" t="s">
        <v>504</v>
      </c>
    </row>
    <row r="87" spans="1:26" ht="15.95" customHeight="1">
      <c r="A87" s="1942" t="s">
        <v>95</v>
      </c>
      <c r="B87" s="1085" t="s">
        <v>582</v>
      </c>
      <c r="C87" s="1098" t="str">
        <f>IF(ISBLANK('E4 TB Allocation Details'!D87), "",('E4 TB Allocation Details'!D87))</f>
        <v>mi</v>
      </c>
      <c r="D87" s="1099">
        <f t="shared" si="3"/>
        <v>0</v>
      </c>
      <c r="E87" s="666">
        <f>'O5 Details by Class &amp; Accounts'!I87+'O5 Details by Class &amp; Accounts'!AD87+'O5 Details by Class &amp; Accounts'!AY87+'O5 Details by Class &amp; Accounts'!BT87</f>
        <v>0</v>
      </c>
      <c r="F87" s="666">
        <f>'O5 Details by Class &amp; Accounts'!J87+'O5 Details by Class &amp; Accounts'!AE87+'O5 Details by Class &amp; Accounts'!AZ87+'O5 Details by Class &amp; Accounts'!BU87</f>
        <v>0</v>
      </c>
      <c r="G87" s="666">
        <f>'O5 Details by Class &amp; Accounts'!K87+'O5 Details by Class &amp; Accounts'!AF87+'O5 Details by Class &amp; Accounts'!BA87+'O5 Details by Class &amp; Accounts'!BV87</f>
        <v>0</v>
      </c>
      <c r="H87" s="666">
        <f>'O5 Details by Class &amp; Accounts'!L87+'O5 Details by Class &amp; Accounts'!AG87+'O5 Details by Class &amp; Accounts'!BB87+'O5 Details by Class &amp; Accounts'!BW87</f>
        <v>0</v>
      </c>
      <c r="I87" s="666">
        <f>'O5 Details by Class &amp; Accounts'!M87+'O5 Details by Class &amp; Accounts'!AH87+'O5 Details by Class &amp; Accounts'!BC87+'O5 Details by Class &amp; Accounts'!BX87</f>
        <v>0</v>
      </c>
      <c r="J87" s="666">
        <f>'O5 Details by Class &amp; Accounts'!N87+'O5 Details by Class &amp; Accounts'!AI87+'O5 Details by Class &amp; Accounts'!BD87+'O5 Details by Class &amp; Accounts'!BY87</f>
        <v>0</v>
      </c>
      <c r="K87" s="666">
        <f>'O5 Details by Class &amp; Accounts'!O87+'O5 Details by Class &amp; Accounts'!AJ87+'O5 Details by Class &amp; Accounts'!BE87+'O5 Details by Class &amp; Accounts'!BZ87</f>
        <v>0</v>
      </c>
      <c r="L87" s="666">
        <f>'O5 Details by Class &amp; Accounts'!P87+'O5 Details by Class &amp; Accounts'!AK87+'O5 Details by Class &amp; Accounts'!BF87+'O5 Details by Class &amp; Accounts'!CA87</f>
        <v>0</v>
      </c>
      <c r="M87" s="666">
        <f>'O5 Details by Class &amp; Accounts'!Q87+'O5 Details by Class &amp; Accounts'!AL87+'O5 Details by Class &amp; Accounts'!BG87+'O5 Details by Class &amp; Accounts'!CB87</f>
        <v>0</v>
      </c>
      <c r="N87" s="666">
        <f>'O5 Details by Class &amp; Accounts'!R87+'O5 Details by Class &amp; Accounts'!AM87+'O5 Details by Class &amp; Accounts'!BH87+'O5 Details by Class &amp; Accounts'!CC87</f>
        <v>0</v>
      </c>
      <c r="O87" s="666">
        <f>'O5 Details by Class &amp; Accounts'!S87+'O5 Details by Class &amp; Accounts'!AN87+'O5 Details by Class &amp; Accounts'!BI87+'O5 Details by Class &amp; Accounts'!CD87</f>
        <v>0</v>
      </c>
      <c r="P87" s="666">
        <f>'O5 Details by Class &amp; Accounts'!T87+'O5 Details by Class &amp; Accounts'!AO87+'O5 Details by Class &amp; Accounts'!BJ87+'O5 Details by Class &amp; Accounts'!CE87</f>
        <v>0</v>
      </c>
      <c r="Q87" s="666">
        <f>'O5 Details by Class &amp; Accounts'!U87+'O5 Details by Class &amp; Accounts'!AP87+'O5 Details by Class &amp; Accounts'!BK87+'O5 Details by Class &amp; Accounts'!CF87</f>
        <v>0</v>
      </c>
      <c r="R87" s="666">
        <f>'O5 Details by Class &amp; Accounts'!V87+'O5 Details by Class &amp; Accounts'!AQ87+'O5 Details by Class &amp; Accounts'!BL87+'O5 Details by Class &amp; Accounts'!CG87</f>
        <v>0</v>
      </c>
      <c r="S87" s="666">
        <f>'O5 Details by Class &amp; Accounts'!W87+'O5 Details by Class &amp; Accounts'!AR87+'O5 Details by Class &amp; Accounts'!BM87+'O5 Details by Class &amp; Accounts'!CH87</f>
        <v>0</v>
      </c>
      <c r="T87" s="666">
        <f>'O5 Details by Class &amp; Accounts'!X87+'O5 Details by Class &amp; Accounts'!AS87+'O5 Details by Class &amp; Accounts'!BN87+'O5 Details by Class &amp; Accounts'!CI87</f>
        <v>0</v>
      </c>
      <c r="U87" s="666">
        <f>'O5 Details by Class &amp; Accounts'!Y87+'O5 Details by Class &amp; Accounts'!AT87+'O5 Details by Class &amp; Accounts'!BO87+'O5 Details by Class &amp; Accounts'!CJ87</f>
        <v>0</v>
      </c>
      <c r="V87" s="666">
        <f>'O5 Details by Class &amp; Accounts'!Z87+'O5 Details by Class &amp; Accounts'!AU87+'O5 Details by Class &amp; Accounts'!BP87+'O5 Details by Class &amp; Accounts'!CK87</f>
        <v>0</v>
      </c>
      <c r="W87" s="666">
        <f>'O5 Details by Class &amp; Accounts'!AA87+'O5 Details by Class &amp; Accounts'!AV87+'O5 Details by Class &amp; Accounts'!BQ87+'O5 Details by Class &amp; Accounts'!CL87</f>
        <v>0</v>
      </c>
      <c r="X87" s="1112">
        <f>'O5 Details by Class &amp; Accounts'!AB87+'O5 Details by Class &amp; Accounts'!AW87+'O5 Details by Class &amp; Accounts'!BR87+'O5 Details by Class &amp; Accounts'!CM87</f>
        <v>0</v>
      </c>
      <c r="Y87" s="2091" t="str">
        <f t="shared" si="4"/>
        <v>4090</v>
      </c>
      <c r="Z87" s="2086" t="s">
        <v>504</v>
      </c>
    </row>
    <row r="88" spans="1:26" ht="15.95" customHeight="1">
      <c r="A88" s="1942" t="s">
        <v>97</v>
      </c>
      <c r="B88" s="1085" t="s">
        <v>585</v>
      </c>
      <c r="C88" s="1098" t="str">
        <f>IF(ISBLANK('E4 TB Allocation Details'!D88), "",('E4 TB Allocation Details'!D88))</f>
        <v>mi</v>
      </c>
      <c r="D88" s="1099">
        <f t="shared" si="3"/>
        <v>-36999.999999999993</v>
      </c>
      <c r="E88" s="666">
        <f>'O5 Details by Class &amp; Accounts'!I88+'O5 Details by Class &amp; Accounts'!AD88+'O5 Details by Class &amp; Accounts'!AY88+'O5 Details by Class &amp; Accounts'!BT88</f>
        <v>-18483.942155353816</v>
      </c>
      <c r="F88" s="666">
        <f>'O5 Details by Class &amp; Accounts'!J88+'O5 Details by Class &amp; Accounts'!AE88+'O5 Details by Class &amp; Accounts'!AZ88+'O5 Details by Class &amp; Accounts'!BU88</f>
        <v>-6399.2492970181329</v>
      </c>
      <c r="G88" s="666">
        <f>'O5 Details by Class &amp; Accounts'!K88+'O5 Details by Class &amp; Accounts'!AF88+'O5 Details by Class &amp; Accounts'!BA88+'O5 Details by Class &amp; Accounts'!BV88</f>
        <v>-9336.5253264518578</v>
      </c>
      <c r="H88" s="666">
        <f>'O5 Details by Class &amp; Accounts'!L88+'O5 Details by Class &amp; Accounts'!AG88+'O5 Details by Class &amp; Accounts'!BB88+'O5 Details by Class &amp; Accounts'!BW88</f>
        <v>0</v>
      </c>
      <c r="I88" s="666">
        <f>'O5 Details by Class &amp; Accounts'!M88+'O5 Details by Class &amp; Accounts'!AH88+'O5 Details by Class &amp; Accounts'!BC88+'O5 Details by Class &amp; Accounts'!BX88</f>
        <v>0</v>
      </c>
      <c r="J88" s="666">
        <f>'O5 Details by Class &amp; Accounts'!N88+'O5 Details by Class &amp; Accounts'!AI88+'O5 Details by Class &amp; Accounts'!BD88+'O5 Details by Class &amp; Accounts'!BY88</f>
        <v>0</v>
      </c>
      <c r="K88" s="666">
        <f>'O5 Details by Class &amp; Accounts'!O88+'O5 Details by Class &amp; Accounts'!AJ88+'O5 Details by Class &amp; Accounts'!BE88+'O5 Details by Class &amp; Accounts'!BZ88</f>
        <v>-2516.3359297601069</v>
      </c>
      <c r="L88" s="666">
        <f>'O5 Details by Class &amp; Accounts'!P88+'O5 Details by Class &amp; Accounts'!AK88+'O5 Details by Class &amp; Accounts'!BF88+'O5 Details by Class &amp; Accounts'!CA88</f>
        <v>-138.07602648513665</v>
      </c>
      <c r="M88" s="666">
        <f>'O5 Details by Class &amp; Accounts'!Q88+'O5 Details by Class &amp; Accounts'!AL88+'O5 Details by Class &amp; Accounts'!BG88+'O5 Details by Class &amp; Accounts'!CB88</f>
        <v>-125.87126493094399</v>
      </c>
      <c r="N88" s="666">
        <f>'O5 Details by Class &amp; Accounts'!R88+'O5 Details by Class &amp; Accounts'!AM88+'O5 Details by Class &amp; Accounts'!BH88+'O5 Details by Class &amp; Accounts'!CC88</f>
        <v>0</v>
      </c>
      <c r="O88" s="666">
        <f>'O5 Details by Class &amp; Accounts'!S88+'O5 Details by Class &amp; Accounts'!AN88+'O5 Details by Class &amp; Accounts'!BI88+'O5 Details by Class &amp; Accounts'!CD88</f>
        <v>0</v>
      </c>
      <c r="P88" s="666">
        <f>'O5 Details by Class &amp; Accounts'!T88+'O5 Details by Class &amp; Accounts'!AO88+'O5 Details by Class &amp; Accounts'!BJ88+'O5 Details by Class &amp; Accounts'!CE88</f>
        <v>0</v>
      </c>
      <c r="Q88" s="666">
        <f>'O5 Details by Class &amp; Accounts'!U88+'O5 Details by Class &amp; Accounts'!AP88+'O5 Details by Class &amp; Accounts'!BK88+'O5 Details by Class &amp; Accounts'!CF88</f>
        <v>0</v>
      </c>
      <c r="R88" s="666">
        <f>'O5 Details by Class &amp; Accounts'!V88+'O5 Details by Class &amp; Accounts'!AQ88+'O5 Details by Class &amp; Accounts'!BL88+'O5 Details by Class &amp; Accounts'!CG88</f>
        <v>0</v>
      </c>
      <c r="S88" s="666">
        <f>'O5 Details by Class &amp; Accounts'!W88+'O5 Details by Class &amp; Accounts'!AR88+'O5 Details by Class &amp; Accounts'!BM88+'O5 Details by Class &amp; Accounts'!CH88</f>
        <v>0</v>
      </c>
      <c r="T88" s="666">
        <f>'O5 Details by Class &amp; Accounts'!X88+'O5 Details by Class &amp; Accounts'!AS88+'O5 Details by Class &amp; Accounts'!BN88+'O5 Details by Class &amp; Accounts'!CI88</f>
        <v>0</v>
      </c>
      <c r="U88" s="666">
        <f>'O5 Details by Class &amp; Accounts'!Y88+'O5 Details by Class &amp; Accounts'!AT88+'O5 Details by Class &amp; Accounts'!BO88+'O5 Details by Class &amp; Accounts'!CJ88</f>
        <v>0</v>
      </c>
      <c r="V88" s="666">
        <f>'O5 Details by Class &amp; Accounts'!Z88+'O5 Details by Class &amp; Accounts'!AU88+'O5 Details by Class &amp; Accounts'!BP88+'O5 Details by Class &amp; Accounts'!CK88</f>
        <v>0</v>
      </c>
      <c r="W88" s="666">
        <f>'O5 Details by Class &amp; Accounts'!AA88+'O5 Details by Class &amp; Accounts'!AV88+'O5 Details by Class &amp; Accounts'!BQ88+'O5 Details by Class &amp; Accounts'!CL88</f>
        <v>0</v>
      </c>
      <c r="X88" s="1112">
        <f>'O5 Details by Class &amp; Accounts'!AB88+'O5 Details by Class &amp; Accounts'!AW88+'O5 Details by Class &amp; Accounts'!BR88+'O5 Details by Class &amp; Accounts'!CM88</f>
        <v>0</v>
      </c>
      <c r="Y88" s="2091" t="str">
        <f t="shared" si="4"/>
        <v>4205</v>
      </c>
      <c r="Z88" s="2086" t="s">
        <v>401</v>
      </c>
    </row>
    <row r="89" spans="1:26" ht="15.95" customHeight="1">
      <c r="A89" s="1942" t="s">
        <v>98</v>
      </c>
      <c r="B89" s="1085" t="s">
        <v>586</v>
      </c>
      <c r="C89" s="1098" t="str">
        <f>IF(ISBLANK('E4 TB Allocation Details'!D89), "",('E4 TB Allocation Details'!D89))</f>
        <v>mi</v>
      </c>
      <c r="D89" s="1099">
        <f t="shared" si="3"/>
        <v>0</v>
      </c>
      <c r="E89" s="666">
        <f>'O5 Details by Class &amp; Accounts'!I89+'O5 Details by Class &amp; Accounts'!AD89+'O5 Details by Class &amp; Accounts'!AY89+'O5 Details by Class &amp; Accounts'!BT89</f>
        <v>0</v>
      </c>
      <c r="F89" s="666">
        <f>'O5 Details by Class &amp; Accounts'!J89+'O5 Details by Class &amp; Accounts'!AE89+'O5 Details by Class &amp; Accounts'!AZ89+'O5 Details by Class &amp; Accounts'!BU89</f>
        <v>0</v>
      </c>
      <c r="G89" s="666">
        <f>'O5 Details by Class &amp; Accounts'!K89+'O5 Details by Class &amp; Accounts'!AF89+'O5 Details by Class &amp; Accounts'!BA89+'O5 Details by Class &amp; Accounts'!BV89</f>
        <v>0</v>
      </c>
      <c r="H89" s="666">
        <f>'O5 Details by Class &amp; Accounts'!L89+'O5 Details by Class &amp; Accounts'!AG89+'O5 Details by Class &amp; Accounts'!BB89+'O5 Details by Class &amp; Accounts'!BW89</f>
        <v>0</v>
      </c>
      <c r="I89" s="666">
        <f>'O5 Details by Class &amp; Accounts'!M89+'O5 Details by Class &amp; Accounts'!AH89+'O5 Details by Class &amp; Accounts'!BC89+'O5 Details by Class &amp; Accounts'!BX89</f>
        <v>0</v>
      </c>
      <c r="J89" s="666">
        <f>'O5 Details by Class &amp; Accounts'!N89+'O5 Details by Class &amp; Accounts'!AI89+'O5 Details by Class &amp; Accounts'!BD89+'O5 Details by Class &amp; Accounts'!BY89</f>
        <v>0</v>
      </c>
      <c r="K89" s="666">
        <f>'O5 Details by Class &amp; Accounts'!O89+'O5 Details by Class &amp; Accounts'!AJ89+'O5 Details by Class &amp; Accounts'!BE89+'O5 Details by Class &amp; Accounts'!BZ89</f>
        <v>0</v>
      </c>
      <c r="L89" s="666">
        <f>'O5 Details by Class &amp; Accounts'!P89+'O5 Details by Class &amp; Accounts'!AK89+'O5 Details by Class &amp; Accounts'!BF89+'O5 Details by Class &amp; Accounts'!CA89</f>
        <v>0</v>
      </c>
      <c r="M89" s="666">
        <f>'O5 Details by Class &amp; Accounts'!Q89+'O5 Details by Class &amp; Accounts'!AL89+'O5 Details by Class &amp; Accounts'!BG89+'O5 Details by Class &amp; Accounts'!CB89</f>
        <v>0</v>
      </c>
      <c r="N89" s="666">
        <f>'O5 Details by Class &amp; Accounts'!R89+'O5 Details by Class &amp; Accounts'!AM89+'O5 Details by Class &amp; Accounts'!BH89+'O5 Details by Class &amp; Accounts'!CC89</f>
        <v>0</v>
      </c>
      <c r="O89" s="666">
        <f>'O5 Details by Class &amp; Accounts'!S89+'O5 Details by Class &amp; Accounts'!AN89+'O5 Details by Class &amp; Accounts'!BI89+'O5 Details by Class &amp; Accounts'!CD89</f>
        <v>0</v>
      </c>
      <c r="P89" s="666">
        <f>'O5 Details by Class &amp; Accounts'!T89+'O5 Details by Class &amp; Accounts'!AO89+'O5 Details by Class &amp; Accounts'!BJ89+'O5 Details by Class &amp; Accounts'!CE89</f>
        <v>0</v>
      </c>
      <c r="Q89" s="666">
        <f>'O5 Details by Class &amp; Accounts'!U89+'O5 Details by Class &amp; Accounts'!AP89+'O5 Details by Class &amp; Accounts'!BK89+'O5 Details by Class &amp; Accounts'!CF89</f>
        <v>0</v>
      </c>
      <c r="R89" s="666">
        <f>'O5 Details by Class &amp; Accounts'!V89+'O5 Details by Class &amp; Accounts'!AQ89+'O5 Details by Class &amp; Accounts'!BL89+'O5 Details by Class &amp; Accounts'!CG89</f>
        <v>0</v>
      </c>
      <c r="S89" s="666">
        <f>'O5 Details by Class &amp; Accounts'!W89+'O5 Details by Class &amp; Accounts'!AR89+'O5 Details by Class &amp; Accounts'!BM89+'O5 Details by Class &amp; Accounts'!CH89</f>
        <v>0</v>
      </c>
      <c r="T89" s="666">
        <f>'O5 Details by Class &amp; Accounts'!X89+'O5 Details by Class &amp; Accounts'!AS89+'O5 Details by Class &amp; Accounts'!BN89+'O5 Details by Class &amp; Accounts'!CI89</f>
        <v>0</v>
      </c>
      <c r="U89" s="666">
        <f>'O5 Details by Class &amp; Accounts'!Y89+'O5 Details by Class &amp; Accounts'!AT89+'O5 Details by Class &amp; Accounts'!BO89+'O5 Details by Class &amp; Accounts'!CJ89</f>
        <v>0</v>
      </c>
      <c r="V89" s="666">
        <f>'O5 Details by Class &amp; Accounts'!Z89+'O5 Details by Class &amp; Accounts'!AU89+'O5 Details by Class &amp; Accounts'!BP89+'O5 Details by Class &amp; Accounts'!CK89</f>
        <v>0</v>
      </c>
      <c r="W89" s="666">
        <f>'O5 Details by Class &amp; Accounts'!AA89+'O5 Details by Class &amp; Accounts'!AV89+'O5 Details by Class &amp; Accounts'!BQ89+'O5 Details by Class &amp; Accounts'!CL89</f>
        <v>0</v>
      </c>
      <c r="X89" s="1112">
        <f>'O5 Details by Class &amp; Accounts'!AB89+'O5 Details by Class &amp; Accounts'!AW89+'O5 Details by Class &amp; Accounts'!BR89+'O5 Details by Class &amp; Accounts'!CM89</f>
        <v>0</v>
      </c>
      <c r="Y89" s="2091" t="str">
        <f t="shared" si="4"/>
        <v>4210</v>
      </c>
      <c r="Z89" s="2086" t="s">
        <v>401</v>
      </c>
    </row>
    <row r="90" spans="1:26" ht="15.95" customHeight="1">
      <c r="A90" s="1942" t="s">
        <v>99</v>
      </c>
      <c r="B90" s="1085" t="s">
        <v>587</v>
      </c>
      <c r="C90" s="1098" t="str">
        <f>IF(ISBLANK('E4 TB Allocation Details'!D90), "",('E4 TB Allocation Details'!D90))</f>
        <v>mi</v>
      </c>
      <c r="D90" s="1099">
        <f t="shared" si="3"/>
        <v>0</v>
      </c>
      <c r="E90" s="666">
        <f>'O5 Details by Class &amp; Accounts'!I90+'O5 Details by Class &amp; Accounts'!AD90+'O5 Details by Class &amp; Accounts'!AY90+'O5 Details by Class &amp; Accounts'!BT90</f>
        <v>0</v>
      </c>
      <c r="F90" s="666">
        <f>'O5 Details by Class &amp; Accounts'!J90+'O5 Details by Class &amp; Accounts'!AE90+'O5 Details by Class &amp; Accounts'!AZ90+'O5 Details by Class &amp; Accounts'!BU90</f>
        <v>0</v>
      </c>
      <c r="G90" s="666">
        <f>'O5 Details by Class &amp; Accounts'!K90+'O5 Details by Class &amp; Accounts'!AF90+'O5 Details by Class &amp; Accounts'!BA90+'O5 Details by Class &amp; Accounts'!BV90</f>
        <v>0</v>
      </c>
      <c r="H90" s="666">
        <f>'O5 Details by Class &amp; Accounts'!L90+'O5 Details by Class &amp; Accounts'!AG90+'O5 Details by Class &amp; Accounts'!BB90+'O5 Details by Class &amp; Accounts'!BW90</f>
        <v>0</v>
      </c>
      <c r="I90" s="666">
        <f>'O5 Details by Class &amp; Accounts'!M90+'O5 Details by Class &amp; Accounts'!AH90+'O5 Details by Class &amp; Accounts'!BC90+'O5 Details by Class &amp; Accounts'!BX90</f>
        <v>0</v>
      </c>
      <c r="J90" s="666">
        <f>'O5 Details by Class &amp; Accounts'!N90+'O5 Details by Class &amp; Accounts'!AI90+'O5 Details by Class &amp; Accounts'!BD90+'O5 Details by Class &amp; Accounts'!BY90</f>
        <v>0</v>
      </c>
      <c r="K90" s="666">
        <f>'O5 Details by Class &amp; Accounts'!O90+'O5 Details by Class &amp; Accounts'!AJ90+'O5 Details by Class &amp; Accounts'!BE90+'O5 Details by Class &amp; Accounts'!BZ90</f>
        <v>0</v>
      </c>
      <c r="L90" s="666">
        <f>'O5 Details by Class &amp; Accounts'!P90+'O5 Details by Class &amp; Accounts'!AK90+'O5 Details by Class &amp; Accounts'!BF90+'O5 Details by Class &amp; Accounts'!CA90</f>
        <v>0</v>
      </c>
      <c r="M90" s="666">
        <f>'O5 Details by Class &amp; Accounts'!Q90+'O5 Details by Class &amp; Accounts'!AL90+'O5 Details by Class &amp; Accounts'!BG90+'O5 Details by Class &amp; Accounts'!CB90</f>
        <v>0</v>
      </c>
      <c r="N90" s="666">
        <f>'O5 Details by Class &amp; Accounts'!R90+'O5 Details by Class &amp; Accounts'!AM90+'O5 Details by Class &amp; Accounts'!BH90+'O5 Details by Class &amp; Accounts'!CC90</f>
        <v>0</v>
      </c>
      <c r="O90" s="666">
        <f>'O5 Details by Class &amp; Accounts'!S90+'O5 Details by Class &amp; Accounts'!AN90+'O5 Details by Class &amp; Accounts'!BI90+'O5 Details by Class &amp; Accounts'!CD90</f>
        <v>0</v>
      </c>
      <c r="P90" s="666">
        <f>'O5 Details by Class &amp; Accounts'!T90+'O5 Details by Class &amp; Accounts'!AO90+'O5 Details by Class &amp; Accounts'!BJ90+'O5 Details by Class &amp; Accounts'!CE90</f>
        <v>0</v>
      </c>
      <c r="Q90" s="666">
        <f>'O5 Details by Class &amp; Accounts'!U90+'O5 Details by Class &amp; Accounts'!AP90+'O5 Details by Class &amp; Accounts'!BK90+'O5 Details by Class &amp; Accounts'!CF90</f>
        <v>0</v>
      </c>
      <c r="R90" s="666">
        <f>'O5 Details by Class &amp; Accounts'!V90+'O5 Details by Class &amp; Accounts'!AQ90+'O5 Details by Class &amp; Accounts'!BL90+'O5 Details by Class &amp; Accounts'!CG90</f>
        <v>0</v>
      </c>
      <c r="S90" s="666">
        <f>'O5 Details by Class &amp; Accounts'!W90+'O5 Details by Class &amp; Accounts'!AR90+'O5 Details by Class &amp; Accounts'!BM90+'O5 Details by Class &amp; Accounts'!CH90</f>
        <v>0</v>
      </c>
      <c r="T90" s="666">
        <f>'O5 Details by Class &amp; Accounts'!X90+'O5 Details by Class &amp; Accounts'!AS90+'O5 Details by Class &amp; Accounts'!BN90+'O5 Details by Class &amp; Accounts'!CI90</f>
        <v>0</v>
      </c>
      <c r="U90" s="666">
        <f>'O5 Details by Class &amp; Accounts'!Y90+'O5 Details by Class &amp; Accounts'!AT90+'O5 Details by Class &amp; Accounts'!BO90+'O5 Details by Class &amp; Accounts'!CJ90</f>
        <v>0</v>
      </c>
      <c r="V90" s="666">
        <f>'O5 Details by Class &amp; Accounts'!Z90+'O5 Details by Class &amp; Accounts'!AU90+'O5 Details by Class &amp; Accounts'!BP90+'O5 Details by Class &amp; Accounts'!CK90</f>
        <v>0</v>
      </c>
      <c r="W90" s="666">
        <f>'O5 Details by Class &amp; Accounts'!AA90+'O5 Details by Class &amp; Accounts'!AV90+'O5 Details by Class &amp; Accounts'!BQ90+'O5 Details by Class &amp; Accounts'!CL90</f>
        <v>0</v>
      </c>
      <c r="X90" s="1112">
        <f>'O5 Details by Class &amp; Accounts'!AB90+'O5 Details by Class &amp; Accounts'!AW90+'O5 Details by Class &amp; Accounts'!BR90+'O5 Details by Class &amp; Accounts'!CM90</f>
        <v>0</v>
      </c>
      <c r="Y90" s="2091" t="str">
        <f t="shared" si="4"/>
        <v>4215</v>
      </c>
      <c r="Z90" s="2086" t="s">
        <v>401</v>
      </c>
    </row>
    <row r="91" spans="1:26" ht="15.95" customHeight="1">
      <c r="A91" s="1942" t="s">
        <v>100</v>
      </c>
      <c r="B91" s="1085" t="s">
        <v>588</v>
      </c>
      <c r="C91" s="1098" t="str">
        <f>IF(ISBLANK('E4 TB Allocation Details'!D91), "",('E4 TB Allocation Details'!D91))</f>
        <v>mi</v>
      </c>
      <c r="D91" s="1099">
        <f t="shared" si="3"/>
        <v>-90000</v>
      </c>
      <c r="E91" s="666">
        <f>'O5 Details by Class &amp; Accounts'!I91+'O5 Details by Class &amp; Accounts'!AD91+'O5 Details by Class &amp; Accounts'!AY91+'O5 Details by Class &amp; Accounts'!BT91</f>
        <v>-44960.940377887659</v>
      </c>
      <c r="F91" s="666">
        <f>'O5 Details by Class &amp; Accounts'!J91+'O5 Details by Class &amp; Accounts'!AE91+'O5 Details by Class &amp; Accounts'!AZ91+'O5 Details by Class &amp; Accounts'!BU91</f>
        <v>-15565.74153328735</v>
      </c>
      <c r="G91" s="666">
        <f>'O5 Details by Class &amp; Accounts'!K91+'O5 Details by Class &amp; Accounts'!AF91+'O5 Details by Class &amp; Accounts'!BA91+'O5 Details by Class &amp; Accounts'!BV91</f>
        <v>-22710.467010288303</v>
      </c>
      <c r="H91" s="666">
        <f>'O5 Details by Class &amp; Accounts'!L91+'O5 Details by Class &amp; Accounts'!AG91+'O5 Details by Class &amp; Accounts'!BB91+'O5 Details by Class &amp; Accounts'!BW91</f>
        <v>0</v>
      </c>
      <c r="I91" s="666">
        <f>'O5 Details by Class &amp; Accounts'!M91+'O5 Details by Class &amp; Accounts'!AH91+'O5 Details by Class &amp; Accounts'!BC91+'O5 Details by Class &amp; Accounts'!BX91</f>
        <v>0</v>
      </c>
      <c r="J91" s="666">
        <f>'O5 Details by Class &amp; Accounts'!N91+'O5 Details by Class &amp; Accounts'!AI91+'O5 Details by Class &amp; Accounts'!BD91+'O5 Details by Class &amp; Accounts'!BY91</f>
        <v>0</v>
      </c>
      <c r="K91" s="666">
        <f>'O5 Details by Class &amp; Accounts'!O91+'O5 Details by Class &amp; Accounts'!AJ91+'O5 Details by Class &amp; Accounts'!BE91+'O5 Details by Class &amp; Accounts'!BZ91</f>
        <v>-6120.8171264435032</v>
      </c>
      <c r="L91" s="666">
        <f>'O5 Details by Class &amp; Accounts'!P91+'O5 Details by Class &amp; Accounts'!AK91+'O5 Details by Class &amp; Accounts'!BF91+'O5 Details by Class &amp; Accounts'!CA91</f>
        <v>-335.8606049638459</v>
      </c>
      <c r="M91" s="666">
        <f>'O5 Details by Class &amp; Accounts'!Q91+'O5 Details by Class &amp; Accounts'!AL91+'O5 Details by Class &amp; Accounts'!BG91+'O5 Details by Class &amp; Accounts'!CB91</f>
        <v>-306.17334712932325</v>
      </c>
      <c r="N91" s="666">
        <f>'O5 Details by Class &amp; Accounts'!R91+'O5 Details by Class &amp; Accounts'!AM91+'O5 Details by Class &amp; Accounts'!BH91+'O5 Details by Class &amp; Accounts'!CC91</f>
        <v>0</v>
      </c>
      <c r="O91" s="666">
        <f>'O5 Details by Class &amp; Accounts'!S91+'O5 Details by Class &amp; Accounts'!AN91+'O5 Details by Class &amp; Accounts'!BI91+'O5 Details by Class &amp; Accounts'!CD91</f>
        <v>0</v>
      </c>
      <c r="P91" s="666">
        <f>'O5 Details by Class &amp; Accounts'!T91+'O5 Details by Class &amp; Accounts'!AO91+'O5 Details by Class &amp; Accounts'!BJ91+'O5 Details by Class &amp; Accounts'!CE91</f>
        <v>0</v>
      </c>
      <c r="Q91" s="666">
        <f>'O5 Details by Class &amp; Accounts'!U91+'O5 Details by Class &amp; Accounts'!AP91+'O5 Details by Class &amp; Accounts'!BK91+'O5 Details by Class &amp; Accounts'!CF91</f>
        <v>0</v>
      </c>
      <c r="R91" s="666">
        <f>'O5 Details by Class &amp; Accounts'!V91+'O5 Details by Class &amp; Accounts'!AQ91+'O5 Details by Class &amp; Accounts'!BL91+'O5 Details by Class &amp; Accounts'!CG91</f>
        <v>0</v>
      </c>
      <c r="S91" s="666">
        <f>'O5 Details by Class &amp; Accounts'!W91+'O5 Details by Class &amp; Accounts'!AR91+'O5 Details by Class &amp; Accounts'!BM91+'O5 Details by Class &amp; Accounts'!CH91</f>
        <v>0</v>
      </c>
      <c r="T91" s="666">
        <f>'O5 Details by Class &amp; Accounts'!X91+'O5 Details by Class &amp; Accounts'!AS91+'O5 Details by Class &amp; Accounts'!BN91+'O5 Details by Class &amp; Accounts'!CI91</f>
        <v>0</v>
      </c>
      <c r="U91" s="666">
        <f>'O5 Details by Class &amp; Accounts'!Y91+'O5 Details by Class &amp; Accounts'!AT91+'O5 Details by Class &amp; Accounts'!BO91+'O5 Details by Class &amp; Accounts'!CJ91</f>
        <v>0</v>
      </c>
      <c r="V91" s="666">
        <f>'O5 Details by Class &amp; Accounts'!Z91+'O5 Details by Class &amp; Accounts'!AU91+'O5 Details by Class &amp; Accounts'!BP91+'O5 Details by Class &amp; Accounts'!CK91</f>
        <v>0</v>
      </c>
      <c r="W91" s="666">
        <f>'O5 Details by Class &amp; Accounts'!AA91+'O5 Details by Class &amp; Accounts'!AV91+'O5 Details by Class &amp; Accounts'!BQ91+'O5 Details by Class &amp; Accounts'!CL91</f>
        <v>0</v>
      </c>
      <c r="X91" s="1112">
        <f>'O5 Details by Class &amp; Accounts'!AB91+'O5 Details by Class &amp; Accounts'!AW91+'O5 Details by Class &amp; Accounts'!BR91+'O5 Details by Class &amp; Accounts'!CM91</f>
        <v>0</v>
      </c>
      <c r="Y91" s="2091" t="str">
        <f t="shared" si="4"/>
        <v>4220</v>
      </c>
      <c r="Z91" s="2086" t="s">
        <v>401</v>
      </c>
    </row>
    <row r="92" spans="1:26" ht="15.95" customHeight="1">
      <c r="A92" s="1942" t="s">
        <v>122</v>
      </c>
      <c r="B92" s="1085" t="s">
        <v>589</v>
      </c>
      <c r="C92" s="1098" t="str">
        <f>IF(ISBLANK('E4 TB Allocation Details'!D92), "",('E4 TB Allocation Details'!D92))</f>
        <v>mi</v>
      </c>
      <c r="D92" s="1099">
        <f t="shared" si="3"/>
        <v>-60000</v>
      </c>
      <c r="E92" s="666">
        <f>'O5 Details by Class &amp; Accounts'!I92+'O5 Details by Class &amp; Accounts'!AD92+'O5 Details by Class &amp; Accounts'!AY92+'O5 Details by Class &amp; Accounts'!BT92</f>
        <v>-29275.347719650039</v>
      </c>
      <c r="F92" s="666">
        <f>'O5 Details by Class &amp; Accounts'!J92+'O5 Details by Class &amp; Accounts'!AE92+'O5 Details by Class &amp; Accounts'!AZ92+'O5 Details by Class &amp; Accounts'!BU92</f>
        <v>-9418.4784776528468</v>
      </c>
      <c r="G92" s="666">
        <f>'O5 Details by Class &amp; Accounts'!K92+'O5 Details by Class &amp; Accounts'!AF92+'O5 Details by Class &amp; Accounts'!BA92+'O5 Details by Class &amp; Accounts'!BV92</f>
        <v>-21301.481877608363</v>
      </c>
      <c r="H92" s="666">
        <f>'O5 Details by Class &amp; Accounts'!L92+'O5 Details by Class &amp; Accounts'!AG92+'O5 Details by Class &amp; Accounts'!BB92+'O5 Details by Class &amp; Accounts'!BW92</f>
        <v>0</v>
      </c>
      <c r="I92" s="666">
        <f>'O5 Details by Class &amp; Accounts'!M92+'O5 Details by Class &amp; Accounts'!AH92+'O5 Details by Class &amp; Accounts'!BC92+'O5 Details by Class &amp; Accounts'!BX92</f>
        <v>0</v>
      </c>
      <c r="J92" s="666">
        <f>'O5 Details by Class &amp; Accounts'!N92+'O5 Details by Class &amp; Accounts'!AI92+'O5 Details by Class &amp; Accounts'!BD92+'O5 Details by Class &amp; Accounts'!BY92</f>
        <v>0</v>
      </c>
      <c r="K92" s="666">
        <f>'O5 Details by Class &amp; Accounts'!O92+'O5 Details by Class &amp; Accounts'!AJ92+'O5 Details by Class &amp; Accounts'!BE92+'O5 Details by Class &amp; Accounts'!BZ92</f>
        <v>0</v>
      </c>
      <c r="L92" s="666">
        <f>'O5 Details by Class &amp; Accounts'!P92+'O5 Details by Class &amp; Accounts'!AK92+'O5 Details by Class &amp; Accounts'!BF92+'O5 Details by Class &amp; Accounts'!CA92</f>
        <v>-4.6919250887510762</v>
      </c>
      <c r="M92" s="666">
        <f>'O5 Details by Class &amp; Accounts'!Q92+'O5 Details by Class &amp; Accounts'!AL92+'O5 Details by Class &amp; Accounts'!BG92+'O5 Details by Class &amp; Accounts'!CB92</f>
        <v>0</v>
      </c>
      <c r="N92" s="666">
        <f>'O5 Details by Class &amp; Accounts'!R92+'O5 Details by Class &amp; Accounts'!AM92+'O5 Details by Class &amp; Accounts'!BH92+'O5 Details by Class &amp; Accounts'!CC92</f>
        <v>0</v>
      </c>
      <c r="O92" s="666">
        <f>'O5 Details by Class &amp; Accounts'!S92+'O5 Details by Class &amp; Accounts'!AN92+'O5 Details by Class &amp; Accounts'!BI92+'O5 Details by Class &amp; Accounts'!CD92</f>
        <v>0</v>
      </c>
      <c r="P92" s="666">
        <f>'O5 Details by Class &amp; Accounts'!T92+'O5 Details by Class &amp; Accounts'!AO92+'O5 Details by Class &amp; Accounts'!BJ92+'O5 Details by Class &amp; Accounts'!CE92</f>
        <v>0</v>
      </c>
      <c r="Q92" s="666">
        <f>'O5 Details by Class &amp; Accounts'!U92+'O5 Details by Class &amp; Accounts'!AP92+'O5 Details by Class &amp; Accounts'!BK92+'O5 Details by Class &amp; Accounts'!CF92</f>
        <v>0</v>
      </c>
      <c r="R92" s="666">
        <f>'O5 Details by Class &amp; Accounts'!V92+'O5 Details by Class &amp; Accounts'!AQ92+'O5 Details by Class &amp; Accounts'!BL92+'O5 Details by Class &amp; Accounts'!CG92</f>
        <v>0</v>
      </c>
      <c r="S92" s="666">
        <f>'O5 Details by Class &amp; Accounts'!W92+'O5 Details by Class &amp; Accounts'!AR92+'O5 Details by Class &amp; Accounts'!BM92+'O5 Details by Class &amp; Accounts'!CH92</f>
        <v>0</v>
      </c>
      <c r="T92" s="666">
        <f>'O5 Details by Class &amp; Accounts'!X92+'O5 Details by Class &amp; Accounts'!AS92+'O5 Details by Class &amp; Accounts'!BN92+'O5 Details by Class &amp; Accounts'!CI92</f>
        <v>0</v>
      </c>
      <c r="U92" s="666">
        <f>'O5 Details by Class &amp; Accounts'!Y92+'O5 Details by Class &amp; Accounts'!AT92+'O5 Details by Class &amp; Accounts'!BO92+'O5 Details by Class &amp; Accounts'!CJ92</f>
        <v>0</v>
      </c>
      <c r="V92" s="666">
        <f>'O5 Details by Class &amp; Accounts'!Z92+'O5 Details by Class &amp; Accounts'!AU92+'O5 Details by Class &amp; Accounts'!BP92+'O5 Details by Class &amp; Accounts'!CK92</f>
        <v>0</v>
      </c>
      <c r="W92" s="666">
        <f>'O5 Details by Class &amp; Accounts'!AA92+'O5 Details by Class &amp; Accounts'!AV92+'O5 Details by Class &amp; Accounts'!BQ92+'O5 Details by Class &amp; Accounts'!CL92</f>
        <v>0</v>
      </c>
      <c r="X92" s="1112">
        <f>'O5 Details by Class &amp; Accounts'!AB92+'O5 Details by Class &amp; Accounts'!AW92+'O5 Details by Class &amp; Accounts'!BR92+'O5 Details by Class &amp; Accounts'!CM92</f>
        <v>0</v>
      </c>
      <c r="Y92" s="2091" t="str">
        <f t="shared" si="4"/>
        <v>4225</v>
      </c>
      <c r="Z92" s="2086" t="s">
        <v>684</v>
      </c>
    </row>
    <row r="93" spans="1:26" ht="15.95" customHeight="1">
      <c r="A93" s="1942" t="s">
        <v>96</v>
      </c>
      <c r="B93" s="1085" t="s">
        <v>591</v>
      </c>
      <c r="C93" s="1098" t="str">
        <f>IF(ISBLANK('E4 TB Allocation Details'!D93), "",('E4 TB Allocation Details'!D93))</f>
        <v>mi</v>
      </c>
      <c r="D93" s="1099">
        <f t="shared" si="3"/>
        <v>-351400.00000000012</v>
      </c>
      <c r="E93" s="666">
        <f>'O5 Details by Class &amp; Accounts'!I93+'O5 Details by Class &amp; Accounts'!AD93+'O5 Details by Class &amp; Accounts'!AY93+'O5 Details by Class &amp; Accounts'!BT93</f>
        <v>-262634.95578119886</v>
      </c>
      <c r="F93" s="666">
        <f>'O5 Details by Class &amp; Accounts'!J93+'O5 Details by Class &amp; Accounts'!AE93+'O5 Details by Class &amp; Accounts'!AZ93+'O5 Details by Class &amp; Accounts'!BU93</f>
        <v>-62384.146740910575</v>
      </c>
      <c r="G93" s="666">
        <f>'O5 Details by Class &amp; Accounts'!K93+'O5 Details by Class &amp; Accounts'!AF93+'O5 Details by Class &amp; Accounts'!BA93+'O5 Details by Class &amp; Accounts'!BV93</f>
        <v>-25298.958401572225</v>
      </c>
      <c r="H93" s="666">
        <f>'O5 Details by Class &amp; Accounts'!L93+'O5 Details by Class &amp; Accounts'!AG93+'O5 Details by Class &amp; Accounts'!BB93+'O5 Details by Class &amp; Accounts'!BW93</f>
        <v>0</v>
      </c>
      <c r="I93" s="666">
        <f>'O5 Details by Class &amp; Accounts'!M93+'O5 Details by Class &amp; Accounts'!AH93+'O5 Details by Class &amp; Accounts'!BC93+'O5 Details by Class &amp; Accounts'!BX93</f>
        <v>0</v>
      </c>
      <c r="J93" s="666">
        <f>'O5 Details by Class &amp; Accounts'!N93+'O5 Details by Class &amp; Accounts'!AI93+'O5 Details by Class &amp; Accounts'!BD93+'O5 Details by Class &amp; Accounts'!BY93</f>
        <v>0</v>
      </c>
      <c r="K93" s="666">
        <f>'O5 Details by Class &amp; Accounts'!O93+'O5 Details by Class &amp; Accounts'!AJ93+'O5 Details by Class &amp; Accounts'!BE93+'O5 Details by Class &amp; Accounts'!BZ93</f>
        <v>-115.09990173599738</v>
      </c>
      <c r="L93" s="666">
        <f>'O5 Details by Class &amp; Accounts'!P93+'O5 Details by Class &amp; Accounts'!AK93+'O5 Details by Class &amp; Accounts'!BF93+'O5 Details by Class &amp; Accounts'!CA93</f>
        <v>-621.53946937438582</v>
      </c>
      <c r="M93" s="666">
        <f>'O5 Details by Class &amp; Accounts'!Q93+'O5 Details by Class &amp; Accounts'!AL93+'O5 Details by Class &amp; Accounts'!BG93+'O5 Details by Class &amp; Accounts'!CB93</f>
        <v>-345.29970520799213</v>
      </c>
      <c r="N93" s="666">
        <f>'O5 Details by Class &amp; Accounts'!R93+'O5 Details by Class &amp; Accounts'!AM93+'O5 Details by Class &amp; Accounts'!BH93+'O5 Details by Class &amp; Accounts'!CC93</f>
        <v>0</v>
      </c>
      <c r="O93" s="666">
        <f>'O5 Details by Class &amp; Accounts'!S93+'O5 Details by Class &amp; Accounts'!AN93+'O5 Details by Class &amp; Accounts'!BI93+'O5 Details by Class &amp; Accounts'!CD93</f>
        <v>0</v>
      </c>
      <c r="P93" s="666">
        <f>'O5 Details by Class &amp; Accounts'!T93+'O5 Details by Class &amp; Accounts'!AO93+'O5 Details by Class &amp; Accounts'!BJ93+'O5 Details by Class &amp; Accounts'!CE93</f>
        <v>0</v>
      </c>
      <c r="Q93" s="666">
        <f>'O5 Details by Class &amp; Accounts'!U93+'O5 Details by Class &amp; Accounts'!AP93+'O5 Details by Class &amp; Accounts'!BK93+'O5 Details by Class &amp; Accounts'!CF93</f>
        <v>0</v>
      </c>
      <c r="R93" s="666">
        <f>'O5 Details by Class &amp; Accounts'!V93+'O5 Details by Class &amp; Accounts'!AQ93+'O5 Details by Class &amp; Accounts'!BL93+'O5 Details by Class &amp; Accounts'!CG93</f>
        <v>0</v>
      </c>
      <c r="S93" s="666">
        <f>'O5 Details by Class &amp; Accounts'!W93+'O5 Details by Class &amp; Accounts'!AR93+'O5 Details by Class &amp; Accounts'!BM93+'O5 Details by Class &amp; Accounts'!CH93</f>
        <v>0</v>
      </c>
      <c r="T93" s="666">
        <f>'O5 Details by Class &amp; Accounts'!X93+'O5 Details by Class &amp; Accounts'!AS93+'O5 Details by Class &amp; Accounts'!BN93+'O5 Details by Class &amp; Accounts'!CI93</f>
        <v>0</v>
      </c>
      <c r="U93" s="666">
        <f>'O5 Details by Class &amp; Accounts'!Y93+'O5 Details by Class &amp; Accounts'!AT93+'O5 Details by Class &amp; Accounts'!BO93+'O5 Details by Class &amp; Accounts'!CJ93</f>
        <v>0</v>
      </c>
      <c r="V93" s="666">
        <f>'O5 Details by Class &amp; Accounts'!Z93+'O5 Details by Class &amp; Accounts'!AU93+'O5 Details by Class &amp; Accounts'!BP93+'O5 Details by Class &amp; Accounts'!CK93</f>
        <v>0</v>
      </c>
      <c r="W93" s="666">
        <f>'O5 Details by Class &amp; Accounts'!AA93+'O5 Details by Class &amp; Accounts'!AV93+'O5 Details by Class &amp; Accounts'!BQ93+'O5 Details by Class &amp; Accounts'!CL93</f>
        <v>0</v>
      </c>
      <c r="X93" s="1112">
        <f>'O5 Details by Class &amp; Accounts'!AB93+'O5 Details by Class &amp; Accounts'!AW93+'O5 Details by Class &amp; Accounts'!BR93+'O5 Details by Class &amp; Accounts'!CM93</f>
        <v>0</v>
      </c>
      <c r="Y93" s="2091" t="str">
        <f t="shared" si="4"/>
        <v>4235</v>
      </c>
      <c r="Z93" s="2086" t="s">
        <v>504</v>
      </c>
    </row>
    <row r="94" spans="1:26" ht="15.95" customHeight="1">
      <c r="A94" s="1941" t="s">
        <v>101</v>
      </c>
      <c r="B94" s="1084" t="s">
        <v>592</v>
      </c>
      <c r="C94" s="1098" t="str">
        <f>IF(ISBLANK('E4 TB Allocation Details'!D94), "",('E4 TB Allocation Details'!D94))</f>
        <v>mi</v>
      </c>
      <c r="D94" s="1099">
        <f t="shared" si="3"/>
        <v>0</v>
      </c>
      <c r="E94" s="666">
        <f>'O5 Details by Class &amp; Accounts'!I94+'O5 Details by Class &amp; Accounts'!AD94+'O5 Details by Class &amp; Accounts'!AY94+'O5 Details by Class &amp; Accounts'!BT94</f>
        <v>0</v>
      </c>
      <c r="F94" s="666">
        <f>'O5 Details by Class &amp; Accounts'!J94+'O5 Details by Class &amp; Accounts'!AE94+'O5 Details by Class &amp; Accounts'!AZ94+'O5 Details by Class &amp; Accounts'!BU94</f>
        <v>0</v>
      </c>
      <c r="G94" s="666">
        <f>'O5 Details by Class &amp; Accounts'!K94+'O5 Details by Class &amp; Accounts'!AF94+'O5 Details by Class &amp; Accounts'!BA94+'O5 Details by Class &amp; Accounts'!BV94</f>
        <v>0</v>
      </c>
      <c r="H94" s="666">
        <f>'O5 Details by Class &amp; Accounts'!L94+'O5 Details by Class &amp; Accounts'!AG94+'O5 Details by Class &amp; Accounts'!BB94+'O5 Details by Class &amp; Accounts'!BW94</f>
        <v>0</v>
      </c>
      <c r="I94" s="666">
        <f>'O5 Details by Class &amp; Accounts'!M94+'O5 Details by Class &amp; Accounts'!AH94+'O5 Details by Class &amp; Accounts'!BC94+'O5 Details by Class &amp; Accounts'!BX94</f>
        <v>0</v>
      </c>
      <c r="J94" s="666">
        <f>'O5 Details by Class &amp; Accounts'!N94+'O5 Details by Class &amp; Accounts'!AI94+'O5 Details by Class &amp; Accounts'!BD94+'O5 Details by Class &amp; Accounts'!BY94</f>
        <v>0</v>
      </c>
      <c r="K94" s="666">
        <f>'O5 Details by Class &amp; Accounts'!O94+'O5 Details by Class &amp; Accounts'!AJ94+'O5 Details by Class &amp; Accounts'!BE94+'O5 Details by Class &amp; Accounts'!BZ94</f>
        <v>0</v>
      </c>
      <c r="L94" s="666">
        <f>'O5 Details by Class &amp; Accounts'!P94+'O5 Details by Class &amp; Accounts'!AK94+'O5 Details by Class &amp; Accounts'!BF94+'O5 Details by Class &amp; Accounts'!CA94</f>
        <v>0</v>
      </c>
      <c r="M94" s="666">
        <f>'O5 Details by Class &amp; Accounts'!Q94+'O5 Details by Class &amp; Accounts'!AL94+'O5 Details by Class &amp; Accounts'!BG94+'O5 Details by Class &amp; Accounts'!CB94</f>
        <v>0</v>
      </c>
      <c r="N94" s="666">
        <f>'O5 Details by Class &amp; Accounts'!R94+'O5 Details by Class &amp; Accounts'!AM94+'O5 Details by Class &amp; Accounts'!BH94+'O5 Details by Class &amp; Accounts'!CC94</f>
        <v>0</v>
      </c>
      <c r="O94" s="666">
        <f>'O5 Details by Class &amp; Accounts'!S94+'O5 Details by Class &amp; Accounts'!AN94+'O5 Details by Class &amp; Accounts'!BI94+'O5 Details by Class &amp; Accounts'!CD94</f>
        <v>0</v>
      </c>
      <c r="P94" s="666">
        <f>'O5 Details by Class &amp; Accounts'!T94+'O5 Details by Class &amp; Accounts'!AO94+'O5 Details by Class &amp; Accounts'!BJ94+'O5 Details by Class &amp; Accounts'!CE94</f>
        <v>0</v>
      </c>
      <c r="Q94" s="666">
        <f>'O5 Details by Class &amp; Accounts'!U94+'O5 Details by Class &amp; Accounts'!AP94+'O5 Details by Class &amp; Accounts'!BK94+'O5 Details by Class &amp; Accounts'!CF94</f>
        <v>0</v>
      </c>
      <c r="R94" s="666">
        <f>'O5 Details by Class &amp; Accounts'!V94+'O5 Details by Class &amp; Accounts'!AQ94+'O5 Details by Class &amp; Accounts'!BL94+'O5 Details by Class &amp; Accounts'!CG94</f>
        <v>0</v>
      </c>
      <c r="S94" s="666">
        <f>'O5 Details by Class &amp; Accounts'!W94+'O5 Details by Class &amp; Accounts'!AR94+'O5 Details by Class &amp; Accounts'!BM94+'O5 Details by Class &amp; Accounts'!CH94</f>
        <v>0</v>
      </c>
      <c r="T94" s="666">
        <f>'O5 Details by Class &amp; Accounts'!X94+'O5 Details by Class &amp; Accounts'!AS94+'O5 Details by Class &amp; Accounts'!BN94+'O5 Details by Class &amp; Accounts'!CI94</f>
        <v>0</v>
      </c>
      <c r="U94" s="666">
        <f>'O5 Details by Class &amp; Accounts'!Y94+'O5 Details by Class &amp; Accounts'!AT94+'O5 Details by Class &amp; Accounts'!BO94+'O5 Details by Class &amp; Accounts'!CJ94</f>
        <v>0</v>
      </c>
      <c r="V94" s="666">
        <f>'O5 Details by Class &amp; Accounts'!Z94+'O5 Details by Class &amp; Accounts'!AU94+'O5 Details by Class &amp; Accounts'!BP94+'O5 Details by Class &amp; Accounts'!CK94</f>
        <v>0</v>
      </c>
      <c r="W94" s="666">
        <f>'O5 Details by Class &amp; Accounts'!AA94+'O5 Details by Class &amp; Accounts'!AV94+'O5 Details by Class &amp; Accounts'!BQ94+'O5 Details by Class &amp; Accounts'!CL94</f>
        <v>0</v>
      </c>
      <c r="X94" s="1112">
        <f>'O5 Details by Class &amp; Accounts'!AB94+'O5 Details by Class &amp; Accounts'!AW94+'O5 Details by Class &amp; Accounts'!BR94+'O5 Details by Class &amp; Accounts'!CM94</f>
        <v>0</v>
      </c>
      <c r="Y94" s="2091" t="str">
        <f t="shared" si="4"/>
        <v>4240</v>
      </c>
      <c r="Z94" s="2086" t="s">
        <v>401</v>
      </c>
    </row>
    <row r="95" spans="1:26" ht="15.95" customHeight="1">
      <c r="A95" s="1942" t="s">
        <v>102</v>
      </c>
      <c r="B95" s="1085" t="s">
        <v>593</v>
      </c>
      <c r="C95" s="1098" t="str">
        <f>IF(ISBLANK('E4 TB Allocation Details'!D95), "",('E4 TB Allocation Details'!D95))</f>
        <v>mi</v>
      </c>
      <c r="D95" s="1099">
        <f t="shared" si="3"/>
        <v>0</v>
      </c>
      <c r="E95" s="666">
        <f>'O5 Details by Class &amp; Accounts'!I95+'O5 Details by Class &amp; Accounts'!AD95+'O5 Details by Class &amp; Accounts'!AY95+'O5 Details by Class &amp; Accounts'!BT95</f>
        <v>0</v>
      </c>
      <c r="F95" s="666">
        <f>'O5 Details by Class &amp; Accounts'!J95+'O5 Details by Class &amp; Accounts'!AE95+'O5 Details by Class &amp; Accounts'!AZ95+'O5 Details by Class &amp; Accounts'!BU95</f>
        <v>0</v>
      </c>
      <c r="G95" s="666">
        <f>'O5 Details by Class &amp; Accounts'!K95+'O5 Details by Class &amp; Accounts'!AF95+'O5 Details by Class &amp; Accounts'!BA95+'O5 Details by Class &amp; Accounts'!BV95</f>
        <v>0</v>
      </c>
      <c r="H95" s="666">
        <f>'O5 Details by Class &amp; Accounts'!L95+'O5 Details by Class &amp; Accounts'!AG95+'O5 Details by Class &amp; Accounts'!BB95+'O5 Details by Class &amp; Accounts'!BW95</f>
        <v>0</v>
      </c>
      <c r="I95" s="666">
        <f>'O5 Details by Class &amp; Accounts'!M95+'O5 Details by Class &amp; Accounts'!AH95+'O5 Details by Class &amp; Accounts'!BC95+'O5 Details by Class &amp; Accounts'!BX95</f>
        <v>0</v>
      </c>
      <c r="J95" s="666">
        <f>'O5 Details by Class &amp; Accounts'!N95+'O5 Details by Class &amp; Accounts'!AI95+'O5 Details by Class &amp; Accounts'!BD95+'O5 Details by Class &amp; Accounts'!BY95</f>
        <v>0</v>
      </c>
      <c r="K95" s="666">
        <f>'O5 Details by Class &amp; Accounts'!O95+'O5 Details by Class &amp; Accounts'!AJ95+'O5 Details by Class &amp; Accounts'!BE95+'O5 Details by Class &amp; Accounts'!BZ95</f>
        <v>0</v>
      </c>
      <c r="L95" s="666">
        <f>'O5 Details by Class &amp; Accounts'!P95+'O5 Details by Class &amp; Accounts'!AK95+'O5 Details by Class &amp; Accounts'!BF95+'O5 Details by Class &amp; Accounts'!CA95</f>
        <v>0</v>
      </c>
      <c r="M95" s="666">
        <f>'O5 Details by Class &amp; Accounts'!Q95+'O5 Details by Class &amp; Accounts'!AL95+'O5 Details by Class &amp; Accounts'!BG95+'O5 Details by Class &amp; Accounts'!CB95</f>
        <v>0</v>
      </c>
      <c r="N95" s="666">
        <f>'O5 Details by Class &amp; Accounts'!R95+'O5 Details by Class &amp; Accounts'!AM95+'O5 Details by Class &amp; Accounts'!BH95+'O5 Details by Class &amp; Accounts'!CC95</f>
        <v>0</v>
      </c>
      <c r="O95" s="666">
        <f>'O5 Details by Class &amp; Accounts'!S95+'O5 Details by Class &amp; Accounts'!AN95+'O5 Details by Class &amp; Accounts'!BI95+'O5 Details by Class &amp; Accounts'!CD95</f>
        <v>0</v>
      </c>
      <c r="P95" s="666">
        <f>'O5 Details by Class &amp; Accounts'!T95+'O5 Details by Class &amp; Accounts'!AO95+'O5 Details by Class &amp; Accounts'!BJ95+'O5 Details by Class &amp; Accounts'!CE95</f>
        <v>0</v>
      </c>
      <c r="Q95" s="666">
        <f>'O5 Details by Class &amp; Accounts'!U95+'O5 Details by Class &amp; Accounts'!AP95+'O5 Details by Class &amp; Accounts'!BK95+'O5 Details by Class &amp; Accounts'!CF95</f>
        <v>0</v>
      </c>
      <c r="R95" s="666">
        <f>'O5 Details by Class &amp; Accounts'!V95+'O5 Details by Class &amp; Accounts'!AQ95+'O5 Details by Class &amp; Accounts'!BL95+'O5 Details by Class &amp; Accounts'!CG95</f>
        <v>0</v>
      </c>
      <c r="S95" s="666">
        <f>'O5 Details by Class &amp; Accounts'!W95+'O5 Details by Class &amp; Accounts'!AR95+'O5 Details by Class &amp; Accounts'!BM95+'O5 Details by Class &amp; Accounts'!CH95</f>
        <v>0</v>
      </c>
      <c r="T95" s="666">
        <f>'O5 Details by Class &amp; Accounts'!X95+'O5 Details by Class &amp; Accounts'!AS95+'O5 Details by Class &amp; Accounts'!BN95+'O5 Details by Class &amp; Accounts'!CI95</f>
        <v>0</v>
      </c>
      <c r="U95" s="666">
        <f>'O5 Details by Class &amp; Accounts'!Y95+'O5 Details by Class &amp; Accounts'!AT95+'O5 Details by Class &amp; Accounts'!BO95+'O5 Details by Class &amp; Accounts'!CJ95</f>
        <v>0</v>
      </c>
      <c r="V95" s="666">
        <f>'O5 Details by Class &amp; Accounts'!Z95+'O5 Details by Class &amp; Accounts'!AU95+'O5 Details by Class &amp; Accounts'!BP95+'O5 Details by Class &amp; Accounts'!CK95</f>
        <v>0</v>
      </c>
      <c r="W95" s="666">
        <f>'O5 Details by Class &amp; Accounts'!AA95+'O5 Details by Class &amp; Accounts'!AV95+'O5 Details by Class &amp; Accounts'!BQ95+'O5 Details by Class &amp; Accounts'!CL95</f>
        <v>0</v>
      </c>
      <c r="X95" s="1112">
        <f>'O5 Details by Class &amp; Accounts'!AB95+'O5 Details by Class &amp; Accounts'!AW95+'O5 Details by Class &amp; Accounts'!BR95+'O5 Details by Class &amp; Accounts'!CM95</f>
        <v>0</v>
      </c>
      <c r="Y95" s="2091" t="str">
        <f t="shared" si="4"/>
        <v>4245</v>
      </c>
      <c r="Z95" s="2086" t="s">
        <v>401</v>
      </c>
    </row>
    <row r="96" spans="1:26" ht="15.95" customHeight="1">
      <c r="A96" s="1941" t="s">
        <v>103</v>
      </c>
      <c r="B96" s="1084" t="s">
        <v>733</v>
      </c>
      <c r="C96" s="1098" t="str">
        <f>IF(ISBLANK('E4 TB Allocation Details'!D96), "",('E4 TB Allocation Details'!D96))</f>
        <v>mi</v>
      </c>
      <c r="D96" s="1099">
        <f t="shared" si="3"/>
        <v>0</v>
      </c>
      <c r="E96" s="666">
        <f>'O5 Details by Class &amp; Accounts'!I96+'O5 Details by Class &amp; Accounts'!AD96+'O5 Details by Class &amp; Accounts'!AY96+'O5 Details by Class &amp; Accounts'!BT96</f>
        <v>0</v>
      </c>
      <c r="F96" s="666">
        <f>'O5 Details by Class &amp; Accounts'!J96+'O5 Details by Class &amp; Accounts'!AE96+'O5 Details by Class &amp; Accounts'!AZ96+'O5 Details by Class &amp; Accounts'!BU96</f>
        <v>0</v>
      </c>
      <c r="G96" s="666">
        <f>'O5 Details by Class &amp; Accounts'!K96+'O5 Details by Class &amp; Accounts'!AF96+'O5 Details by Class &amp; Accounts'!BA96+'O5 Details by Class &amp; Accounts'!BV96</f>
        <v>0</v>
      </c>
      <c r="H96" s="666">
        <f>'O5 Details by Class &amp; Accounts'!L96+'O5 Details by Class &amp; Accounts'!AG96+'O5 Details by Class &amp; Accounts'!BB96+'O5 Details by Class &amp; Accounts'!BW96</f>
        <v>0</v>
      </c>
      <c r="I96" s="666">
        <f>'O5 Details by Class &amp; Accounts'!M96+'O5 Details by Class &amp; Accounts'!AH96+'O5 Details by Class &amp; Accounts'!BC96+'O5 Details by Class &amp; Accounts'!BX96</f>
        <v>0</v>
      </c>
      <c r="J96" s="666">
        <f>'O5 Details by Class &amp; Accounts'!N96+'O5 Details by Class &amp; Accounts'!AI96+'O5 Details by Class &amp; Accounts'!BD96+'O5 Details by Class &amp; Accounts'!BY96</f>
        <v>0</v>
      </c>
      <c r="K96" s="666">
        <f>'O5 Details by Class &amp; Accounts'!O96+'O5 Details by Class &amp; Accounts'!AJ96+'O5 Details by Class &amp; Accounts'!BE96+'O5 Details by Class &amp; Accounts'!BZ96</f>
        <v>0</v>
      </c>
      <c r="L96" s="666">
        <f>'O5 Details by Class &amp; Accounts'!P96+'O5 Details by Class &amp; Accounts'!AK96+'O5 Details by Class &amp; Accounts'!BF96+'O5 Details by Class &amp; Accounts'!CA96</f>
        <v>0</v>
      </c>
      <c r="M96" s="666">
        <f>'O5 Details by Class &amp; Accounts'!Q96+'O5 Details by Class &amp; Accounts'!AL96+'O5 Details by Class &amp; Accounts'!BG96+'O5 Details by Class &amp; Accounts'!CB96</f>
        <v>0</v>
      </c>
      <c r="N96" s="666">
        <f>'O5 Details by Class &amp; Accounts'!R96+'O5 Details by Class &amp; Accounts'!AM96+'O5 Details by Class &amp; Accounts'!BH96+'O5 Details by Class &amp; Accounts'!CC96</f>
        <v>0</v>
      </c>
      <c r="O96" s="666">
        <f>'O5 Details by Class &amp; Accounts'!S96+'O5 Details by Class &amp; Accounts'!AN96+'O5 Details by Class &amp; Accounts'!BI96+'O5 Details by Class &amp; Accounts'!CD96</f>
        <v>0</v>
      </c>
      <c r="P96" s="666">
        <f>'O5 Details by Class &amp; Accounts'!T96+'O5 Details by Class &amp; Accounts'!AO96+'O5 Details by Class &amp; Accounts'!BJ96+'O5 Details by Class &amp; Accounts'!CE96</f>
        <v>0</v>
      </c>
      <c r="Q96" s="666">
        <f>'O5 Details by Class &amp; Accounts'!U96+'O5 Details by Class &amp; Accounts'!AP96+'O5 Details by Class &amp; Accounts'!BK96+'O5 Details by Class &amp; Accounts'!CF96</f>
        <v>0</v>
      </c>
      <c r="R96" s="666">
        <f>'O5 Details by Class &amp; Accounts'!V96+'O5 Details by Class &amp; Accounts'!AQ96+'O5 Details by Class &amp; Accounts'!BL96+'O5 Details by Class &amp; Accounts'!CG96</f>
        <v>0</v>
      </c>
      <c r="S96" s="666">
        <f>'O5 Details by Class &amp; Accounts'!W96+'O5 Details by Class &amp; Accounts'!AR96+'O5 Details by Class &amp; Accounts'!BM96+'O5 Details by Class &amp; Accounts'!CH96</f>
        <v>0</v>
      </c>
      <c r="T96" s="666">
        <f>'O5 Details by Class &amp; Accounts'!X96+'O5 Details by Class &amp; Accounts'!AS96+'O5 Details by Class &amp; Accounts'!BN96+'O5 Details by Class &amp; Accounts'!CI96</f>
        <v>0</v>
      </c>
      <c r="U96" s="666">
        <f>'O5 Details by Class &amp; Accounts'!Y96+'O5 Details by Class &amp; Accounts'!AT96+'O5 Details by Class &amp; Accounts'!BO96+'O5 Details by Class &amp; Accounts'!CJ96</f>
        <v>0</v>
      </c>
      <c r="V96" s="666">
        <f>'O5 Details by Class &amp; Accounts'!Z96+'O5 Details by Class &amp; Accounts'!AU96+'O5 Details by Class &amp; Accounts'!BP96+'O5 Details by Class &amp; Accounts'!CK96</f>
        <v>0</v>
      </c>
      <c r="W96" s="666">
        <f>'O5 Details by Class &amp; Accounts'!AA96+'O5 Details by Class &amp; Accounts'!AV96+'O5 Details by Class &amp; Accounts'!BQ96+'O5 Details by Class &amp; Accounts'!CL96</f>
        <v>0</v>
      </c>
      <c r="X96" s="1112">
        <f>'O5 Details by Class &amp; Accounts'!AB96+'O5 Details by Class &amp; Accounts'!AW96+'O5 Details by Class &amp; Accounts'!BR96+'O5 Details by Class &amp; Accounts'!CM96</f>
        <v>0</v>
      </c>
      <c r="Y96" s="2091" t="str">
        <f t="shared" si="4"/>
        <v>4305</v>
      </c>
      <c r="Z96" s="2086" t="s">
        <v>401</v>
      </c>
    </row>
    <row r="97" spans="1:26" ht="15.95" customHeight="1">
      <c r="A97" s="1941" t="s">
        <v>104</v>
      </c>
      <c r="B97" s="1084" t="s">
        <v>734</v>
      </c>
      <c r="C97" s="1098" t="str">
        <f>IF(ISBLANK('E4 TB Allocation Details'!D97), "",('E4 TB Allocation Details'!D97))</f>
        <v>mi</v>
      </c>
      <c r="D97" s="1099">
        <f t="shared" si="3"/>
        <v>0</v>
      </c>
      <c r="E97" s="666">
        <f>'O5 Details by Class &amp; Accounts'!I97+'O5 Details by Class &amp; Accounts'!AD97+'O5 Details by Class &amp; Accounts'!AY97+'O5 Details by Class &amp; Accounts'!BT97</f>
        <v>0</v>
      </c>
      <c r="F97" s="666">
        <f>'O5 Details by Class &amp; Accounts'!J97+'O5 Details by Class &amp; Accounts'!AE97+'O5 Details by Class &amp; Accounts'!AZ97+'O5 Details by Class &amp; Accounts'!BU97</f>
        <v>0</v>
      </c>
      <c r="G97" s="666">
        <f>'O5 Details by Class &amp; Accounts'!K97+'O5 Details by Class &amp; Accounts'!AF97+'O5 Details by Class &amp; Accounts'!BA97+'O5 Details by Class &amp; Accounts'!BV97</f>
        <v>0</v>
      </c>
      <c r="H97" s="666">
        <f>'O5 Details by Class &amp; Accounts'!L97+'O5 Details by Class &amp; Accounts'!AG97+'O5 Details by Class &amp; Accounts'!BB97+'O5 Details by Class &amp; Accounts'!BW97</f>
        <v>0</v>
      </c>
      <c r="I97" s="666">
        <f>'O5 Details by Class &amp; Accounts'!M97+'O5 Details by Class &amp; Accounts'!AH97+'O5 Details by Class &amp; Accounts'!BC97+'O5 Details by Class &amp; Accounts'!BX97</f>
        <v>0</v>
      </c>
      <c r="J97" s="666">
        <f>'O5 Details by Class &amp; Accounts'!N97+'O5 Details by Class &amp; Accounts'!AI97+'O5 Details by Class &amp; Accounts'!BD97+'O5 Details by Class &amp; Accounts'!BY97</f>
        <v>0</v>
      </c>
      <c r="K97" s="666">
        <f>'O5 Details by Class &amp; Accounts'!O97+'O5 Details by Class &amp; Accounts'!AJ97+'O5 Details by Class &amp; Accounts'!BE97+'O5 Details by Class &amp; Accounts'!BZ97</f>
        <v>0</v>
      </c>
      <c r="L97" s="666">
        <f>'O5 Details by Class &amp; Accounts'!P97+'O5 Details by Class &amp; Accounts'!AK97+'O5 Details by Class &amp; Accounts'!BF97+'O5 Details by Class &amp; Accounts'!CA97</f>
        <v>0</v>
      </c>
      <c r="M97" s="666">
        <f>'O5 Details by Class &amp; Accounts'!Q97+'O5 Details by Class &amp; Accounts'!AL97+'O5 Details by Class &amp; Accounts'!BG97+'O5 Details by Class &amp; Accounts'!CB97</f>
        <v>0</v>
      </c>
      <c r="N97" s="666">
        <f>'O5 Details by Class &amp; Accounts'!R97+'O5 Details by Class &amp; Accounts'!AM97+'O5 Details by Class &amp; Accounts'!BH97+'O5 Details by Class &amp; Accounts'!CC97</f>
        <v>0</v>
      </c>
      <c r="O97" s="666">
        <f>'O5 Details by Class &amp; Accounts'!S97+'O5 Details by Class &amp; Accounts'!AN97+'O5 Details by Class &amp; Accounts'!BI97+'O5 Details by Class &amp; Accounts'!CD97</f>
        <v>0</v>
      </c>
      <c r="P97" s="666">
        <f>'O5 Details by Class &amp; Accounts'!T97+'O5 Details by Class &amp; Accounts'!AO97+'O5 Details by Class &amp; Accounts'!BJ97+'O5 Details by Class &amp; Accounts'!CE97</f>
        <v>0</v>
      </c>
      <c r="Q97" s="666">
        <f>'O5 Details by Class &amp; Accounts'!U97+'O5 Details by Class &amp; Accounts'!AP97+'O5 Details by Class &amp; Accounts'!BK97+'O5 Details by Class &amp; Accounts'!CF97</f>
        <v>0</v>
      </c>
      <c r="R97" s="666">
        <f>'O5 Details by Class &amp; Accounts'!V97+'O5 Details by Class &amp; Accounts'!AQ97+'O5 Details by Class &amp; Accounts'!BL97+'O5 Details by Class &amp; Accounts'!CG97</f>
        <v>0</v>
      </c>
      <c r="S97" s="666">
        <f>'O5 Details by Class &amp; Accounts'!W97+'O5 Details by Class &amp; Accounts'!AR97+'O5 Details by Class &amp; Accounts'!BM97+'O5 Details by Class &amp; Accounts'!CH97</f>
        <v>0</v>
      </c>
      <c r="T97" s="666">
        <f>'O5 Details by Class &amp; Accounts'!X97+'O5 Details by Class &amp; Accounts'!AS97+'O5 Details by Class &amp; Accounts'!BN97+'O5 Details by Class &amp; Accounts'!CI97</f>
        <v>0</v>
      </c>
      <c r="U97" s="666">
        <f>'O5 Details by Class &amp; Accounts'!Y97+'O5 Details by Class &amp; Accounts'!AT97+'O5 Details by Class &amp; Accounts'!BO97+'O5 Details by Class &amp; Accounts'!CJ97</f>
        <v>0</v>
      </c>
      <c r="V97" s="666">
        <f>'O5 Details by Class &amp; Accounts'!Z97+'O5 Details by Class &amp; Accounts'!AU97+'O5 Details by Class &amp; Accounts'!BP97+'O5 Details by Class &amp; Accounts'!CK97</f>
        <v>0</v>
      </c>
      <c r="W97" s="666">
        <f>'O5 Details by Class &amp; Accounts'!AA97+'O5 Details by Class &amp; Accounts'!AV97+'O5 Details by Class &amp; Accounts'!BQ97+'O5 Details by Class &amp; Accounts'!CL97</f>
        <v>0</v>
      </c>
      <c r="X97" s="1112">
        <f>'O5 Details by Class &amp; Accounts'!AB97+'O5 Details by Class &amp; Accounts'!AW97+'O5 Details by Class &amp; Accounts'!BR97+'O5 Details by Class &amp; Accounts'!CM97</f>
        <v>0</v>
      </c>
      <c r="Y97" s="2091" t="str">
        <f t="shared" si="4"/>
        <v>4310</v>
      </c>
      <c r="Z97" s="2086" t="s">
        <v>401</v>
      </c>
    </row>
    <row r="98" spans="1:26" ht="15.95" customHeight="1">
      <c r="A98" s="1942" t="s">
        <v>105</v>
      </c>
      <c r="B98" s="1085" t="s">
        <v>735</v>
      </c>
      <c r="C98" s="1098" t="str">
        <f>IF(ISBLANK('E4 TB Allocation Details'!D98), "",('E4 TB Allocation Details'!D98))</f>
        <v>mi</v>
      </c>
      <c r="D98" s="1099">
        <f t="shared" si="3"/>
        <v>0</v>
      </c>
      <c r="E98" s="666">
        <f>'O5 Details by Class &amp; Accounts'!I98+'O5 Details by Class &amp; Accounts'!AD98+'O5 Details by Class &amp; Accounts'!AY98+'O5 Details by Class &amp; Accounts'!BT98</f>
        <v>0</v>
      </c>
      <c r="F98" s="666">
        <f>'O5 Details by Class &amp; Accounts'!J98+'O5 Details by Class &amp; Accounts'!AE98+'O5 Details by Class &amp; Accounts'!AZ98+'O5 Details by Class &amp; Accounts'!BU98</f>
        <v>0</v>
      </c>
      <c r="G98" s="666">
        <f>'O5 Details by Class &amp; Accounts'!K98+'O5 Details by Class &amp; Accounts'!AF98+'O5 Details by Class &amp; Accounts'!BA98+'O5 Details by Class &amp; Accounts'!BV98</f>
        <v>0</v>
      </c>
      <c r="H98" s="666">
        <f>'O5 Details by Class &amp; Accounts'!L98+'O5 Details by Class &amp; Accounts'!AG98+'O5 Details by Class &amp; Accounts'!BB98+'O5 Details by Class &amp; Accounts'!BW98</f>
        <v>0</v>
      </c>
      <c r="I98" s="666">
        <f>'O5 Details by Class &amp; Accounts'!M98+'O5 Details by Class &amp; Accounts'!AH98+'O5 Details by Class &amp; Accounts'!BC98+'O5 Details by Class &amp; Accounts'!BX98</f>
        <v>0</v>
      </c>
      <c r="J98" s="666">
        <f>'O5 Details by Class &amp; Accounts'!N98+'O5 Details by Class &amp; Accounts'!AI98+'O5 Details by Class &amp; Accounts'!BD98+'O5 Details by Class &amp; Accounts'!BY98</f>
        <v>0</v>
      </c>
      <c r="K98" s="666">
        <f>'O5 Details by Class &amp; Accounts'!O98+'O5 Details by Class &amp; Accounts'!AJ98+'O5 Details by Class &amp; Accounts'!BE98+'O5 Details by Class &amp; Accounts'!BZ98</f>
        <v>0</v>
      </c>
      <c r="L98" s="666">
        <f>'O5 Details by Class &amp; Accounts'!P98+'O5 Details by Class &amp; Accounts'!AK98+'O5 Details by Class &amp; Accounts'!BF98+'O5 Details by Class &amp; Accounts'!CA98</f>
        <v>0</v>
      </c>
      <c r="M98" s="666">
        <f>'O5 Details by Class &amp; Accounts'!Q98+'O5 Details by Class &amp; Accounts'!AL98+'O5 Details by Class &amp; Accounts'!BG98+'O5 Details by Class &amp; Accounts'!CB98</f>
        <v>0</v>
      </c>
      <c r="N98" s="666">
        <f>'O5 Details by Class &amp; Accounts'!R98+'O5 Details by Class &amp; Accounts'!AM98+'O5 Details by Class &amp; Accounts'!BH98+'O5 Details by Class &amp; Accounts'!CC98</f>
        <v>0</v>
      </c>
      <c r="O98" s="666">
        <f>'O5 Details by Class &amp; Accounts'!S98+'O5 Details by Class &amp; Accounts'!AN98+'O5 Details by Class &amp; Accounts'!BI98+'O5 Details by Class &amp; Accounts'!CD98</f>
        <v>0</v>
      </c>
      <c r="P98" s="666">
        <f>'O5 Details by Class &amp; Accounts'!T98+'O5 Details by Class &amp; Accounts'!AO98+'O5 Details by Class &amp; Accounts'!BJ98+'O5 Details by Class &amp; Accounts'!CE98</f>
        <v>0</v>
      </c>
      <c r="Q98" s="666">
        <f>'O5 Details by Class &amp; Accounts'!U98+'O5 Details by Class &amp; Accounts'!AP98+'O5 Details by Class &amp; Accounts'!BK98+'O5 Details by Class &amp; Accounts'!CF98</f>
        <v>0</v>
      </c>
      <c r="R98" s="666">
        <f>'O5 Details by Class &amp; Accounts'!V98+'O5 Details by Class &amp; Accounts'!AQ98+'O5 Details by Class &amp; Accounts'!BL98+'O5 Details by Class &amp; Accounts'!CG98</f>
        <v>0</v>
      </c>
      <c r="S98" s="666">
        <f>'O5 Details by Class &amp; Accounts'!W98+'O5 Details by Class &amp; Accounts'!AR98+'O5 Details by Class &amp; Accounts'!BM98+'O5 Details by Class &amp; Accounts'!CH98</f>
        <v>0</v>
      </c>
      <c r="T98" s="666">
        <f>'O5 Details by Class &amp; Accounts'!X98+'O5 Details by Class &amp; Accounts'!AS98+'O5 Details by Class &amp; Accounts'!BN98+'O5 Details by Class &amp; Accounts'!CI98</f>
        <v>0</v>
      </c>
      <c r="U98" s="666">
        <f>'O5 Details by Class &amp; Accounts'!Y98+'O5 Details by Class &amp; Accounts'!AT98+'O5 Details by Class &amp; Accounts'!BO98+'O5 Details by Class &amp; Accounts'!CJ98</f>
        <v>0</v>
      </c>
      <c r="V98" s="666">
        <f>'O5 Details by Class &amp; Accounts'!Z98+'O5 Details by Class &amp; Accounts'!AU98+'O5 Details by Class &amp; Accounts'!BP98+'O5 Details by Class &amp; Accounts'!CK98</f>
        <v>0</v>
      </c>
      <c r="W98" s="666">
        <f>'O5 Details by Class &amp; Accounts'!AA98+'O5 Details by Class &amp; Accounts'!AV98+'O5 Details by Class &amp; Accounts'!BQ98+'O5 Details by Class &amp; Accounts'!CL98</f>
        <v>0</v>
      </c>
      <c r="X98" s="1112">
        <f>'O5 Details by Class &amp; Accounts'!AB98+'O5 Details by Class &amp; Accounts'!AW98+'O5 Details by Class &amp; Accounts'!BR98+'O5 Details by Class &amp; Accounts'!CM98</f>
        <v>0</v>
      </c>
      <c r="Y98" s="2091" t="str">
        <f t="shared" si="4"/>
        <v>4315</v>
      </c>
      <c r="Z98" s="2086" t="s">
        <v>401</v>
      </c>
    </row>
    <row r="99" spans="1:26" ht="15.95" customHeight="1">
      <c r="A99" s="1942" t="s">
        <v>106</v>
      </c>
      <c r="B99" s="1085" t="s">
        <v>739</v>
      </c>
      <c r="C99" s="1098" t="str">
        <f>IF(ISBLANK('E4 TB Allocation Details'!D99), "",('E4 TB Allocation Details'!D99))</f>
        <v>mi</v>
      </c>
      <c r="D99" s="1099">
        <f t="shared" si="3"/>
        <v>0</v>
      </c>
      <c r="E99" s="666">
        <f>'O5 Details by Class &amp; Accounts'!I99+'O5 Details by Class &amp; Accounts'!AD99+'O5 Details by Class &amp; Accounts'!AY99+'O5 Details by Class &amp; Accounts'!BT99</f>
        <v>0</v>
      </c>
      <c r="F99" s="666">
        <f>'O5 Details by Class &amp; Accounts'!J99+'O5 Details by Class &amp; Accounts'!AE99+'O5 Details by Class &amp; Accounts'!AZ99+'O5 Details by Class &amp; Accounts'!BU99</f>
        <v>0</v>
      </c>
      <c r="G99" s="666">
        <f>'O5 Details by Class &amp; Accounts'!K99+'O5 Details by Class &amp; Accounts'!AF99+'O5 Details by Class &amp; Accounts'!BA99+'O5 Details by Class &amp; Accounts'!BV99</f>
        <v>0</v>
      </c>
      <c r="H99" s="666">
        <f>'O5 Details by Class &amp; Accounts'!L99+'O5 Details by Class &amp; Accounts'!AG99+'O5 Details by Class &amp; Accounts'!BB99+'O5 Details by Class &amp; Accounts'!BW99</f>
        <v>0</v>
      </c>
      <c r="I99" s="666">
        <f>'O5 Details by Class &amp; Accounts'!M99+'O5 Details by Class &amp; Accounts'!AH99+'O5 Details by Class &amp; Accounts'!BC99+'O5 Details by Class &amp; Accounts'!BX99</f>
        <v>0</v>
      </c>
      <c r="J99" s="666">
        <f>'O5 Details by Class &amp; Accounts'!N99+'O5 Details by Class &amp; Accounts'!AI99+'O5 Details by Class &amp; Accounts'!BD99+'O5 Details by Class &amp; Accounts'!BY99</f>
        <v>0</v>
      </c>
      <c r="K99" s="666">
        <f>'O5 Details by Class &amp; Accounts'!O99+'O5 Details by Class &amp; Accounts'!AJ99+'O5 Details by Class &amp; Accounts'!BE99+'O5 Details by Class &amp; Accounts'!BZ99</f>
        <v>0</v>
      </c>
      <c r="L99" s="666">
        <f>'O5 Details by Class &amp; Accounts'!P99+'O5 Details by Class &amp; Accounts'!AK99+'O5 Details by Class &amp; Accounts'!BF99+'O5 Details by Class &amp; Accounts'!CA99</f>
        <v>0</v>
      </c>
      <c r="M99" s="666">
        <f>'O5 Details by Class &amp; Accounts'!Q99+'O5 Details by Class &amp; Accounts'!AL99+'O5 Details by Class &amp; Accounts'!BG99+'O5 Details by Class &amp; Accounts'!CB99</f>
        <v>0</v>
      </c>
      <c r="N99" s="666">
        <f>'O5 Details by Class &amp; Accounts'!R99+'O5 Details by Class &amp; Accounts'!AM99+'O5 Details by Class &amp; Accounts'!BH99+'O5 Details by Class &amp; Accounts'!CC99</f>
        <v>0</v>
      </c>
      <c r="O99" s="666">
        <f>'O5 Details by Class &amp; Accounts'!S99+'O5 Details by Class &amp; Accounts'!AN99+'O5 Details by Class &amp; Accounts'!BI99+'O5 Details by Class &amp; Accounts'!CD99</f>
        <v>0</v>
      </c>
      <c r="P99" s="666">
        <f>'O5 Details by Class &amp; Accounts'!T99+'O5 Details by Class &amp; Accounts'!AO99+'O5 Details by Class &amp; Accounts'!BJ99+'O5 Details by Class &amp; Accounts'!CE99</f>
        <v>0</v>
      </c>
      <c r="Q99" s="666">
        <f>'O5 Details by Class &amp; Accounts'!U99+'O5 Details by Class &amp; Accounts'!AP99+'O5 Details by Class &amp; Accounts'!BK99+'O5 Details by Class &amp; Accounts'!CF99</f>
        <v>0</v>
      </c>
      <c r="R99" s="666">
        <f>'O5 Details by Class &amp; Accounts'!V99+'O5 Details by Class &amp; Accounts'!AQ99+'O5 Details by Class &amp; Accounts'!BL99+'O5 Details by Class &amp; Accounts'!CG99</f>
        <v>0</v>
      </c>
      <c r="S99" s="666">
        <f>'O5 Details by Class &amp; Accounts'!W99+'O5 Details by Class &amp; Accounts'!AR99+'O5 Details by Class &amp; Accounts'!BM99+'O5 Details by Class &amp; Accounts'!CH99</f>
        <v>0</v>
      </c>
      <c r="T99" s="666">
        <f>'O5 Details by Class &amp; Accounts'!X99+'O5 Details by Class &amp; Accounts'!AS99+'O5 Details by Class &amp; Accounts'!BN99+'O5 Details by Class &amp; Accounts'!CI99</f>
        <v>0</v>
      </c>
      <c r="U99" s="666">
        <f>'O5 Details by Class &amp; Accounts'!Y99+'O5 Details by Class &amp; Accounts'!AT99+'O5 Details by Class &amp; Accounts'!BO99+'O5 Details by Class &amp; Accounts'!CJ99</f>
        <v>0</v>
      </c>
      <c r="V99" s="666">
        <f>'O5 Details by Class &amp; Accounts'!Z99+'O5 Details by Class &amp; Accounts'!AU99+'O5 Details by Class &amp; Accounts'!BP99+'O5 Details by Class &amp; Accounts'!CK99</f>
        <v>0</v>
      </c>
      <c r="W99" s="666">
        <f>'O5 Details by Class &amp; Accounts'!AA99+'O5 Details by Class &amp; Accounts'!AV99+'O5 Details by Class &amp; Accounts'!BQ99+'O5 Details by Class &amp; Accounts'!CL99</f>
        <v>0</v>
      </c>
      <c r="X99" s="1112">
        <f>'O5 Details by Class &amp; Accounts'!AB99+'O5 Details by Class &amp; Accounts'!AW99+'O5 Details by Class &amp; Accounts'!BR99+'O5 Details by Class &amp; Accounts'!CM99</f>
        <v>0</v>
      </c>
      <c r="Y99" s="2091" t="str">
        <f t="shared" si="4"/>
        <v>4320</v>
      </c>
      <c r="Z99" s="2086" t="s">
        <v>401</v>
      </c>
    </row>
    <row r="100" spans="1:26" ht="15.95" customHeight="1">
      <c r="A100" s="1942" t="s">
        <v>107</v>
      </c>
      <c r="B100" s="1085" t="s">
        <v>725</v>
      </c>
      <c r="C100" s="1098" t="str">
        <f>IF(ISBLANK('E4 TB Allocation Details'!D100), "",('E4 TB Allocation Details'!D100))</f>
        <v>mi</v>
      </c>
      <c r="D100" s="1099">
        <f t="shared" si="3"/>
        <v>-29999.999999999993</v>
      </c>
      <c r="E100" s="666">
        <f>'O5 Details by Class &amp; Accounts'!I100+'O5 Details by Class &amp; Accounts'!AD100+'O5 Details by Class &amp; Accounts'!AY100+'O5 Details by Class &amp; Accounts'!BT100</f>
        <v>-14986.980125962553</v>
      </c>
      <c r="F100" s="666">
        <f>'O5 Details by Class &amp; Accounts'!J100+'O5 Details by Class &amp; Accounts'!AE100+'O5 Details by Class &amp; Accounts'!AZ100+'O5 Details by Class &amp; Accounts'!BU100</f>
        <v>-5188.5805110957835</v>
      </c>
      <c r="G100" s="666">
        <f>'O5 Details by Class &amp; Accounts'!K100+'O5 Details by Class &amp; Accounts'!AF100+'O5 Details by Class &amp; Accounts'!BA100+'O5 Details by Class &amp; Accounts'!BV100</f>
        <v>-7570.1556700961009</v>
      </c>
      <c r="H100" s="666">
        <f>'O5 Details by Class &amp; Accounts'!L100+'O5 Details by Class &amp; Accounts'!AG100+'O5 Details by Class &amp; Accounts'!BB100+'O5 Details by Class &amp; Accounts'!BW100</f>
        <v>0</v>
      </c>
      <c r="I100" s="666">
        <f>'O5 Details by Class &amp; Accounts'!M100+'O5 Details by Class &amp; Accounts'!AH100+'O5 Details by Class &amp; Accounts'!BC100+'O5 Details by Class &amp; Accounts'!BX100</f>
        <v>0</v>
      </c>
      <c r="J100" s="666">
        <f>'O5 Details by Class &amp; Accounts'!N100+'O5 Details by Class &amp; Accounts'!AI100+'O5 Details by Class &amp; Accounts'!BD100+'O5 Details by Class &amp; Accounts'!BY100</f>
        <v>0</v>
      </c>
      <c r="K100" s="666">
        <f>'O5 Details by Class &amp; Accounts'!O100+'O5 Details by Class &amp; Accounts'!AJ100+'O5 Details by Class &amp; Accounts'!BE100+'O5 Details by Class &amp; Accounts'!BZ100</f>
        <v>-2040.2723754811675</v>
      </c>
      <c r="L100" s="666">
        <f>'O5 Details by Class &amp; Accounts'!P100+'O5 Details by Class &amp; Accounts'!AK100+'O5 Details by Class &amp; Accounts'!BF100+'O5 Details by Class &amp; Accounts'!CA100</f>
        <v>-111.95353498794863</v>
      </c>
      <c r="M100" s="666">
        <f>'O5 Details by Class &amp; Accounts'!Q100+'O5 Details by Class &amp; Accounts'!AL100+'O5 Details by Class &amp; Accounts'!BG100+'O5 Details by Class &amp; Accounts'!CB100</f>
        <v>-102.05778237644107</v>
      </c>
      <c r="N100" s="666">
        <f>'O5 Details by Class &amp; Accounts'!R100+'O5 Details by Class &amp; Accounts'!AM100+'O5 Details by Class &amp; Accounts'!BH100+'O5 Details by Class &amp; Accounts'!CC100</f>
        <v>0</v>
      </c>
      <c r="O100" s="666">
        <f>'O5 Details by Class &amp; Accounts'!S100+'O5 Details by Class &amp; Accounts'!AN100+'O5 Details by Class &amp; Accounts'!BI100+'O5 Details by Class &amp; Accounts'!CD100</f>
        <v>0</v>
      </c>
      <c r="P100" s="666">
        <f>'O5 Details by Class &amp; Accounts'!T100+'O5 Details by Class &amp; Accounts'!AO100+'O5 Details by Class &amp; Accounts'!BJ100+'O5 Details by Class &amp; Accounts'!CE100</f>
        <v>0</v>
      </c>
      <c r="Q100" s="666">
        <f>'O5 Details by Class &amp; Accounts'!U100+'O5 Details by Class &amp; Accounts'!AP100+'O5 Details by Class &amp; Accounts'!BK100+'O5 Details by Class &amp; Accounts'!CF100</f>
        <v>0</v>
      </c>
      <c r="R100" s="666">
        <f>'O5 Details by Class &amp; Accounts'!V100+'O5 Details by Class &amp; Accounts'!AQ100+'O5 Details by Class &amp; Accounts'!BL100+'O5 Details by Class &amp; Accounts'!CG100</f>
        <v>0</v>
      </c>
      <c r="S100" s="666">
        <f>'O5 Details by Class &amp; Accounts'!W100+'O5 Details by Class &amp; Accounts'!AR100+'O5 Details by Class &amp; Accounts'!BM100+'O5 Details by Class &amp; Accounts'!CH100</f>
        <v>0</v>
      </c>
      <c r="T100" s="666">
        <f>'O5 Details by Class &amp; Accounts'!X100+'O5 Details by Class &amp; Accounts'!AS100+'O5 Details by Class &amp; Accounts'!BN100+'O5 Details by Class &amp; Accounts'!CI100</f>
        <v>0</v>
      </c>
      <c r="U100" s="666">
        <f>'O5 Details by Class &amp; Accounts'!Y100+'O5 Details by Class &amp; Accounts'!AT100+'O5 Details by Class &amp; Accounts'!BO100+'O5 Details by Class &amp; Accounts'!CJ100</f>
        <v>0</v>
      </c>
      <c r="V100" s="666">
        <f>'O5 Details by Class &amp; Accounts'!Z100+'O5 Details by Class &amp; Accounts'!AU100+'O5 Details by Class &amp; Accounts'!BP100+'O5 Details by Class &amp; Accounts'!CK100</f>
        <v>0</v>
      </c>
      <c r="W100" s="666">
        <f>'O5 Details by Class &amp; Accounts'!AA100+'O5 Details by Class &amp; Accounts'!AV100+'O5 Details by Class &amp; Accounts'!BQ100+'O5 Details by Class &amp; Accounts'!CL100</f>
        <v>0</v>
      </c>
      <c r="X100" s="1112">
        <f>'O5 Details by Class &amp; Accounts'!AB100+'O5 Details by Class &amp; Accounts'!AW100+'O5 Details by Class &amp; Accounts'!BR100+'O5 Details by Class &amp; Accounts'!CM100</f>
        <v>0</v>
      </c>
      <c r="Y100" s="2091" t="str">
        <f t="shared" si="4"/>
        <v>4325</v>
      </c>
      <c r="Z100" s="2086" t="s">
        <v>401</v>
      </c>
    </row>
    <row r="101" spans="1:26" ht="15.95" customHeight="1">
      <c r="A101" s="1942" t="s">
        <v>108</v>
      </c>
      <c r="B101" s="1085" t="s">
        <v>726</v>
      </c>
      <c r="C101" s="1098" t="str">
        <f>IF(ISBLANK('E4 TB Allocation Details'!D101), "",('E4 TB Allocation Details'!D101))</f>
        <v>mi</v>
      </c>
      <c r="D101" s="1099">
        <f t="shared" si="3"/>
        <v>0</v>
      </c>
      <c r="E101" s="666">
        <f>'O5 Details by Class &amp; Accounts'!I101+'O5 Details by Class &amp; Accounts'!AD101+'O5 Details by Class &amp; Accounts'!AY101+'O5 Details by Class &amp; Accounts'!BT101</f>
        <v>0</v>
      </c>
      <c r="F101" s="666">
        <f>'O5 Details by Class &amp; Accounts'!J101+'O5 Details by Class &amp; Accounts'!AE101+'O5 Details by Class &amp; Accounts'!AZ101+'O5 Details by Class &amp; Accounts'!BU101</f>
        <v>0</v>
      </c>
      <c r="G101" s="666">
        <f>'O5 Details by Class &amp; Accounts'!K101+'O5 Details by Class &amp; Accounts'!AF101+'O5 Details by Class &amp; Accounts'!BA101+'O5 Details by Class &amp; Accounts'!BV101</f>
        <v>0</v>
      </c>
      <c r="H101" s="666">
        <f>'O5 Details by Class &amp; Accounts'!L101+'O5 Details by Class &amp; Accounts'!AG101+'O5 Details by Class &amp; Accounts'!BB101+'O5 Details by Class &amp; Accounts'!BW101</f>
        <v>0</v>
      </c>
      <c r="I101" s="666">
        <f>'O5 Details by Class &amp; Accounts'!M101+'O5 Details by Class &amp; Accounts'!AH101+'O5 Details by Class &amp; Accounts'!BC101+'O5 Details by Class &amp; Accounts'!BX101</f>
        <v>0</v>
      </c>
      <c r="J101" s="666">
        <f>'O5 Details by Class &amp; Accounts'!N101+'O5 Details by Class &amp; Accounts'!AI101+'O5 Details by Class &amp; Accounts'!BD101+'O5 Details by Class &amp; Accounts'!BY101</f>
        <v>0</v>
      </c>
      <c r="K101" s="666">
        <f>'O5 Details by Class &amp; Accounts'!O101+'O5 Details by Class &amp; Accounts'!AJ101+'O5 Details by Class &amp; Accounts'!BE101+'O5 Details by Class &amp; Accounts'!BZ101</f>
        <v>0</v>
      </c>
      <c r="L101" s="666">
        <f>'O5 Details by Class &amp; Accounts'!P101+'O5 Details by Class &amp; Accounts'!AK101+'O5 Details by Class &amp; Accounts'!BF101+'O5 Details by Class &amp; Accounts'!CA101</f>
        <v>0</v>
      </c>
      <c r="M101" s="666">
        <f>'O5 Details by Class &amp; Accounts'!Q101+'O5 Details by Class &amp; Accounts'!AL101+'O5 Details by Class &amp; Accounts'!BG101+'O5 Details by Class &amp; Accounts'!CB101</f>
        <v>0</v>
      </c>
      <c r="N101" s="666">
        <f>'O5 Details by Class &amp; Accounts'!R101+'O5 Details by Class &amp; Accounts'!AM101+'O5 Details by Class &amp; Accounts'!BH101+'O5 Details by Class &amp; Accounts'!CC101</f>
        <v>0</v>
      </c>
      <c r="O101" s="666">
        <f>'O5 Details by Class &amp; Accounts'!S101+'O5 Details by Class &amp; Accounts'!AN101+'O5 Details by Class &amp; Accounts'!BI101+'O5 Details by Class &amp; Accounts'!CD101</f>
        <v>0</v>
      </c>
      <c r="P101" s="666">
        <f>'O5 Details by Class &amp; Accounts'!T101+'O5 Details by Class &amp; Accounts'!AO101+'O5 Details by Class &amp; Accounts'!BJ101+'O5 Details by Class &amp; Accounts'!CE101</f>
        <v>0</v>
      </c>
      <c r="Q101" s="666">
        <f>'O5 Details by Class &amp; Accounts'!U101+'O5 Details by Class &amp; Accounts'!AP101+'O5 Details by Class &amp; Accounts'!BK101+'O5 Details by Class &amp; Accounts'!CF101</f>
        <v>0</v>
      </c>
      <c r="R101" s="666">
        <f>'O5 Details by Class &amp; Accounts'!V101+'O5 Details by Class &amp; Accounts'!AQ101+'O5 Details by Class &amp; Accounts'!BL101+'O5 Details by Class &amp; Accounts'!CG101</f>
        <v>0</v>
      </c>
      <c r="S101" s="666">
        <f>'O5 Details by Class &amp; Accounts'!W101+'O5 Details by Class &amp; Accounts'!AR101+'O5 Details by Class &amp; Accounts'!BM101+'O5 Details by Class &amp; Accounts'!CH101</f>
        <v>0</v>
      </c>
      <c r="T101" s="666">
        <f>'O5 Details by Class &amp; Accounts'!X101+'O5 Details by Class &amp; Accounts'!AS101+'O5 Details by Class &amp; Accounts'!BN101+'O5 Details by Class &amp; Accounts'!CI101</f>
        <v>0</v>
      </c>
      <c r="U101" s="666">
        <f>'O5 Details by Class &amp; Accounts'!Y101+'O5 Details by Class &amp; Accounts'!AT101+'O5 Details by Class &amp; Accounts'!BO101+'O5 Details by Class &amp; Accounts'!CJ101</f>
        <v>0</v>
      </c>
      <c r="V101" s="666">
        <f>'O5 Details by Class &amp; Accounts'!Z101+'O5 Details by Class &amp; Accounts'!AU101+'O5 Details by Class &amp; Accounts'!BP101+'O5 Details by Class &amp; Accounts'!CK101</f>
        <v>0</v>
      </c>
      <c r="W101" s="666">
        <f>'O5 Details by Class &amp; Accounts'!AA101+'O5 Details by Class &amp; Accounts'!AV101+'O5 Details by Class &amp; Accounts'!BQ101+'O5 Details by Class &amp; Accounts'!CL101</f>
        <v>0</v>
      </c>
      <c r="X101" s="1112">
        <f>'O5 Details by Class &amp; Accounts'!AB101+'O5 Details by Class &amp; Accounts'!AW101+'O5 Details by Class &amp; Accounts'!BR101+'O5 Details by Class &amp; Accounts'!CM101</f>
        <v>0</v>
      </c>
      <c r="Y101" s="2091" t="str">
        <f t="shared" si="4"/>
        <v>4330</v>
      </c>
      <c r="Z101" s="2086" t="s">
        <v>401</v>
      </c>
    </row>
    <row r="102" spans="1:26" ht="15.95" customHeight="1">
      <c r="A102" s="1942" t="s">
        <v>109</v>
      </c>
      <c r="B102" s="1085" t="s">
        <v>729</v>
      </c>
      <c r="C102" s="1098" t="str">
        <f>IF(ISBLANK('E4 TB Allocation Details'!D102), "",('E4 TB Allocation Details'!D102))</f>
        <v>mi</v>
      </c>
      <c r="D102" s="1099">
        <f t="shared" si="3"/>
        <v>0</v>
      </c>
      <c r="E102" s="666">
        <f>'O5 Details by Class &amp; Accounts'!I102+'O5 Details by Class &amp; Accounts'!AD102+'O5 Details by Class &amp; Accounts'!AY102+'O5 Details by Class &amp; Accounts'!BT102</f>
        <v>0</v>
      </c>
      <c r="F102" s="666">
        <f>'O5 Details by Class &amp; Accounts'!J102+'O5 Details by Class &amp; Accounts'!AE102+'O5 Details by Class &amp; Accounts'!AZ102+'O5 Details by Class &amp; Accounts'!BU102</f>
        <v>0</v>
      </c>
      <c r="G102" s="666">
        <f>'O5 Details by Class &amp; Accounts'!K102+'O5 Details by Class &amp; Accounts'!AF102+'O5 Details by Class &amp; Accounts'!BA102+'O5 Details by Class &amp; Accounts'!BV102</f>
        <v>0</v>
      </c>
      <c r="H102" s="666">
        <f>'O5 Details by Class &amp; Accounts'!L102+'O5 Details by Class &amp; Accounts'!AG102+'O5 Details by Class &amp; Accounts'!BB102+'O5 Details by Class &amp; Accounts'!BW102</f>
        <v>0</v>
      </c>
      <c r="I102" s="666">
        <f>'O5 Details by Class &amp; Accounts'!M102+'O5 Details by Class &amp; Accounts'!AH102+'O5 Details by Class &amp; Accounts'!BC102+'O5 Details by Class &amp; Accounts'!BX102</f>
        <v>0</v>
      </c>
      <c r="J102" s="666">
        <f>'O5 Details by Class &amp; Accounts'!N102+'O5 Details by Class &amp; Accounts'!AI102+'O5 Details by Class &amp; Accounts'!BD102+'O5 Details by Class &amp; Accounts'!BY102</f>
        <v>0</v>
      </c>
      <c r="K102" s="666">
        <f>'O5 Details by Class &amp; Accounts'!O102+'O5 Details by Class &amp; Accounts'!AJ102+'O5 Details by Class &amp; Accounts'!BE102+'O5 Details by Class &amp; Accounts'!BZ102</f>
        <v>0</v>
      </c>
      <c r="L102" s="666">
        <f>'O5 Details by Class &amp; Accounts'!P102+'O5 Details by Class &amp; Accounts'!AK102+'O5 Details by Class &amp; Accounts'!BF102+'O5 Details by Class &amp; Accounts'!CA102</f>
        <v>0</v>
      </c>
      <c r="M102" s="666">
        <f>'O5 Details by Class &amp; Accounts'!Q102+'O5 Details by Class &amp; Accounts'!AL102+'O5 Details by Class &amp; Accounts'!BG102+'O5 Details by Class &amp; Accounts'!CB102</f>
        <v>0</v>
      </c>
      <c r="N102" s="666">
        <f>'O5 Details by Class &amp; Accounts'!R102+'O5 Details by Class &amp; Accounts'!AM102+'O5 Details by Class &amp; Accounts'!BH102+'O5 Details by Class &amp; Accounts'!CC102</f>
        <v>0</v>
      </c>
      <c r="O102" s="666">
        <f>'O5 Details by Class &amp; Accounts'!S102+'O5 Details by Class &amp; Accounts'!AN102+'O5 Details by Class &amp; Accounts'!BI102+'O5 Details by Class &amp; Accounts'!CD102</f>
        <v>0</v>
      </c>
      <c r="P102" s="666">
        <f>'O5 Details by Class &amp; Accounts'!T102+'O5 Details by Class &amp; Accounts'!AO102+'O5 Details by Class &amp; Accounts'!BJ102+'O5 Details by Class &amp; Accounts'!CE102</f>
        <v>0</v>
      </c>
      <c r="Q102" s="666">
        <f>'O5 Details by Class &amp; Accounts'!U102+'O5 Details by Class &amp; Accounts'!AP102+'O5 Details by Class &amp; Accounts'!BK102+'O5 Details by Class &amp; Accounts'!CF102</f>
        <v>0</v>
      </c>
      <c r="R102" s="666">
        <f>'O5 Details by Class &amp; Accounts'!V102+'O5 Details by Class &amp; Accounts'!AQ102+'O5 Details by Class &amp; Accounts'!BL102+'O5 Details by Class &amp; Accounts'!CG102</f>
        <v>0</v>
      </c>
      <c r="S102" s="666">
        <f>'O5 Details by Class &amp; Accounts'!W102+'O5 Details by Class &amp; Accounts'!AR102+'O5 Details by Class &amp; Accounts'!BM102+'O5 Details by Class &amp; Accounts'!CH102</f>
        <v>0</v>
      </c>
      <c r="T102" s="666">
        <f>'O5 Details by Class &amp; Accounts'!X102+'O5 Details by Class &amp; Accounts'!AS102+'O5 Details by Class &amp; Accounts'!BN102+'O5 Details by Class &amp; Accounts'!CI102</f>
        <v>0</v>
      </c>
      <c r="U102" s="666">
        <f>'O5 Details by Class &amp; Accounts'!Y102+'O5 Details by Class &amp; Accounts'!AT102+'O5 Details by Class &amp; Accounts'!BO102+'O5 Details by Class &amp; Accounts'!CJ102</f>
        <v>0</v>
      </c>
      <c r="V102" s="666">
        <f>'O5 Details by Class &amp; Accounts'!Z102+'O5 Details by Class &amp; Accounts'!AU102+'O5 Details by Class &amp; Accounts'!BP102+'O5 Details by Class &amp; Accounts'!CK102</f>
        <v>0</v>
      </c>
      <c r="W102" s="666">
        <f>'O5 Details by Class &amp; Accounts'!AA102+'O5 Details by Class &amp; Accounts'!AV102+'O5 Details by Class &amp; Accounts'!BQ102+'O5 Details by Class &amp; Accounts'!CL102</f>
        <v>0</v>
      </c>
      <c r="X102" s="1112">
        <f>'O5 Details by Class &amp; Accounts'!AB102+'O5 Details by Class &amp; Accounts'!AW102+'O5 Details by Class &amp; Accounts'!BR102+'O5 Details by Class &amp; Accounts'!CM102</f>
        <v>0</v>
      </c>
      <c r="Y102" s="2091" t="str">
        <f t="shared" si="4"/>
        <v>4335</v>
      </c>
      <c r="Z102" s="2086" t="s">
        <v>401</v>
      </c>
    </row>
    <row r="103" spans="1:26" ht="12.75">
      <c r="A103" s="1942" t="s">
        <v>110</v>
      </c>
      <c r="B103" s="1085" t="s">
        <v>730</v>
      </c>
      <c r="C103" s="1098" t="str">
        <f>IF(ISBLANK('E4 TB Allocation Details'!D103), "",('E4 TB Allocation Details'!D103))</f>
        <v>mi</v>
      </c>
      <c r="D103" s="1099">
        <f t="shared" si="3"/>
        <v>0</v>
      </c>
      <c r="E103" s="666">
        <f>'O5 Details by Class &amp; Accounts'!I103+'O5 Details by Class &amp; Accounts'!AD103+'O5 Details by Class &amp; Accounts'!AY103+'O5 Details by Class &amp; Accounts'!BT103</f>
        <v>0</v>
      </c>
      <c r="F103" s="666">
        <f>'O5 Details by Class &amp; Accounts'!J103+'O5 Details by Class &amp; Accounts'!AE103+'O5 Details by Class &amp; Accounts'!AZ103+'O5 Details by Class &amp; Accounts'!BU103</f>
        <v>0</v>
      </c>
      <c r="G103" s="666">
        <f>'O5 Details by Class &amp; Accounts'!K103+'O5 Details by Class &amp; Accounts'!AF103+'O5 Details by Class &amp; Accounts'!BA103+'O5 Details by Class &amp; Accounts'!BV103</f>
        <v>0</v>
      </c>
      <c r="H103" s="666">
        <f>'O5 Details by Class &amp; Accounts'!L103+'O5 Details by Class &amp; Accounts'!AG103+'O5 Details by Class &amp; Accounts'!BB103+'O5 Details by Class &amp; Accounts'!BW103</f>
        <v>0</v>
      </c>
      <c r="I103" s="666">
        <f>'O5 Details by Class &amp; Accounts'!M103+'O5 Details by Class &amp; Accounts'!AH103+'O5 Details by Class &amp; Accounts'!BC103+'O5 Details by Class &amp; Accounts'!BX103</f>
        <v>0</v>
      </c>
      <c r="J103" s="666">
        <f>'O5 Details by Class &amp; Accounts'!N103+'O5 Details by Class &amp; Accounts'!AI103+'O5 Details by Class &amp; Accounts'!BD103+'O5 Details by Class &amp; Accounts'!BY103</f>
        <v>0</v>
      </c>
      <c r="K103" s="666">
        <f>'O5 Details by Class &amp; Accounts'!O103+'O5 Details by Class &amp; Accounts'!AJ103+'O5 Details by Class &amp; Accounts'!BE103+'O5 Details by Class &amp; Accounts'!BZ103</f>
        <v>0</v>
      </c>
      <c r="L103" s="666">
        <f>'O5 Details by Class &amp; Accounts'!P103+'O5 Details by Class &amp; Accounts'!AK103+'O5 Details by Class &amp; Accounts'!BF103+'O5 Details by Class &amp; Accounts'!CA103</f>
        <v>0</v>
      </c>
      <c r="M103" s="666">
        <f>'O5 Details by Class &amp; Accounts'!Q103+'O5 Details by Class &amp; Accounts'!AL103+'O5 Details by Class &amp; Accounts'!BG103+'O5 Details by Class &amp; Accounts'!CB103</f>
        <v>0</v>
      </c>
      <c r="N103" s="666">
        <f>'O5 Details by Class &amp; Accounts'!R103+'O5 Details by Class &amp; Accounts'!AM103+'O5 Details by Class &amp; Accounts'!BH103+'O5 Details by Class &amp; Accounts'!CC103</f>
        <v>0</v>
      </c>
      <c r="O103" s="666">
        <f>'O5 Details by Class &amp; Accounts'!S103+'O5 Details by Class &amp; Accounts'!AN103+'O5 Details by Class &amp; Accounts'!BI103+'O5 Details by Class &amp; Accounts'!CD103</f>
        <v>0</v>
      </c>
      <c r="P103" s="666">
        <f>'O5 Details by Class &amp; Accounts'!T103+'O5 Details by Class &amp; Accounts'!AO103+'O5 Details by Class &amp; Accounts'!BJ103+'O5 Details by Class &amp; Accounts'!CE103</f>
        <v>0</v>
      </c>
      <c r="Q103" s="666">
        <f>'O5 Details by Class &amp; Accounts'!U103+'O5 Details by Class &amp; Accounts'!AP103+'O5 Details by Class &amp; Accounts'!BK103+'O5 Details by Class &amp; Accounts'!CF103</f>
        <v>0</v>
      </c>
      <c r="R103" s="666">
        <f>'O5 Details by Class &amp; Accounts'!V103+'O5 Details by Class &amp; Accounts'!AQ103+'O5 Details by Class &amp; Accounts'!BL103+'O5 Details by Class &amp; Accounts'!CG103</f>
        <v>0</v>
      </c>
      <c r="S103" s="666">
        <f>'O5 Details by Class &amp; Accounts'!W103+'O5 Details by Class &amp; Accounts'!AR103+'O5 Details by Class &amp; Accounts'!BM103+'O5 Details by Class &amp; Accounts'!CH103</f>
        <v>0</v>
      </c>
      <c r="T103" s="666">
        <f>'O5 Details by Class &amp; Accounts'!X103+'O5 Details by Class &amp; Accounts'!AS103+'O5 Details by Class &amp; Accounts'!BN103+'O5 Details by Class &amp; Accounts'!CI103</f>
        <v>0</v>
      </c>
      <c r="U103" s="666">
        <f>'O5 Details by Class &amp; Accounts'!Y103+'O5 Details by Class &amp; Accounts'!AT103+'O5 Details by Class &amp; Accounts'!BO103+'O5 Details by Class &amp; Accounts'!CJ103</f>
        <v>0</v>
      </c>
      <c r="V103" s="666">
        <f>'O5 Details by Class &amp; Accounts'!Z103+'O5 Details by Class &amp; Accounts'!AU103+'O5 Details by Class &amp; Accounts'!BP103+'O5 Details by Class &amp; Accounts'!CK103</f>
        <v>0</v>
      </c>
      <c r="W103" s="666">
        <f>'O5 Details by Class &amp; Accounts'!AA103+'O5 Details by Class &amp; Accounts'!AV103+'O5 Details by Class &amp; Accounts'!BQ103+'O5 Details by Class &amp; Accounts'!CL103</f>
        <v>0</v>
      </c>
      <c r="X103" s="1112">
        <f>'O5 Details by Class &amp; Accounts'!AB103+'O5 Details by Class &amp; Accounts'!AW103+'O5 Details by Class &amp; Accounts'!BR103+'O5 Details by Class &amp; Accounts'!CM103</f>
        <v>0</v>
      </c>
      <c r="Y103" s="2091" t="str">
        <f t="shared" si="4"/>
        <v>4340</v>
      </c>
      <c r="Z103" s="2086" t="s">
        <v>401</v>
      </c>
    </row>
    <row r="104" spans="1:26" ht="15.95" customHeight="1">
      <c r="A104" s="1942" t="s">
        <v>111</v>
      </c>
      <c r="B104" s="1085" t="s">
        <v>731</v>
      </c>
      <c r="C104" s="1098" t="str">
        <f>IF(ISBLANK('E4 TB Allocation Details'!D104), "",('E4 TB Allocation Details'!D104))</f>
        <v>mi</v>
      </c>
      <c r="D104" s="1099">
        <f t="shared" si="3"/>
        <v>0</v>
      </c>
      <c r="E104" s="666">
        <f>'O5 Details by Class &amp; Accounts'!I104+'O5 Details by Class &amp; Accounts'!AD104+'O5 Details by Class &amp; Accounts'!AY104+'O5 Details by Class &amp; Accounts'!BT104</f>
        <v>0</v>
      </c>
      <c r="F104" s="666">
        <f>'O5 Details by Class &amp; Accounts'!J104+'O5 Details by Class &amp; Accounts'!AE104+'O5 Details by Class &amp; Accounts'!AZ104+'O5 Details by Class &amp; Accounts'!BU104</f>
        <v>0</v>
      </c>
      <c r="G104" s="666">
        <f>'O5 Details by Class &amp; Accounts'!K104+'O5 Details by Class &amp; Accounts'!AF104+'O5 Details by Class &amp; Accounts'!BA104+'O5 Details by Class &amp; Accounts'!BV104</f>
        <v>0</v>
      </c>
      <c r="H104" s="666">
        <f>'O5 Details by Class &amp; Accounts'!L104+'O5 Details by Class &amp; Accounts'!AG104+'O5 Details by Class &amp; Accounts'!BB104+'O5 Details by Class &amp; Accounts'!BW104</f>
        <v>0</v>
      </c>
      <c r="I104" s="666">
        <f>'O5 Details by Class &amp; Accounts'!M104+'O5 Details by Class &amp; Accounts'!AH104+'O5 Details by Class &amp; Accounts'!BC104+'O5 Details by Class &amp; Accounts'!BX104</f>
        <v>0</v>
      </c>
      <c r="J104" s="666">
        <f>'O5 Details by Class &amp; Accounts'!N104+'O5 Details by Class &amp; Accounts'!AI104+'O5 Details by Class &amp; Accounts'!BD104+'O5 Details by Class &amp; Accounts'!BY104</f>
        <v>0</v>
      </c>
      <c r="K104" s="666">
        <f>'O5 Details by Class &amp; Accounts'!O104+'O5 Details by Class &amp; Accounts'!AJ104+'O5 Details by Class &amp; Accounts'!BE104+'O5 Details by Class &amp; Accounts'!BZ104</f>
        <v>0</v>
      </c>
      <c r="L104" s="666">
        <f>'O5 Details by Class &amp; Accounts'!P104+'O5 Details by Class &amp; Accounts'!AK104+'O5 Details by Class &amp; Accounts'!BF104+'O5 Details by Class &amp; Accounts'!CA104</f>
        <v>0</v>
      </c>
      <c r="M104" s="666">
        <f>'O5 Details by Class &amp; Accounts'!Q104+'O5 Details by Class &amp; Accounts'!AL104+'O5 Details by Class &amp; Accounts'!BG104+'O5 Details by Class &amp; Accounts'!CB104</f>
        <v>0</v>
      </c>
      <c r="N104" s="666">
        <f>'O5 Details by Class &amp; Accounts'!R104+'O5 Details by Class &amp; Accounts'!AM104+'O5 Details by Class &amp; Accounts'!BH104+'O5 Details by Class &amp; Accounts'!CC104</f>
        <v>0</v>
      </c>
      <c r="O104" s="666">
        <f>'O5 Details by Class &amp; Accounts'!S104+'O5 Details by Class &amp; Accounts'!AN104+'O5 Details by Class &amp; Accounts'!BI104+'O5 Details by Class &amp; Accounts'!CD104</f>
        <v>0</v>
      </c>
      <c r="P104" s="666">
        <f>'O5 Details by Class &amp; Accounts'!T104+'O5 Details by Class &amp; Accounts'!AO104+'O5 Details by Class &amp; Accounts'!BJ104+'O5 Details by Class &amp; Accounts'!CE104</f>
        <v>0</v>
      </c>
      <c r="Q104" s="666">
        <f>'O5 Details by Class &amp; Accounts'!U104+'O5 Details by Class &amp; Accounts'!AP104+'O5 Details by Class &amp; Accounts'!BK104+'O5 Details by Class &amp; Accounts'!CF104</f>
        <v>0</v>
      </c>
      <c r="R104" s="666">
        <f>'O5 Details by Class &amp; Accounts'!V104+'O5 Details by Class &amp; Accounts'!AQ104+'O5 Details by Class &amp; Accounts'!BL104+'O5 Details by Class &amp; Accounts'!CG104</f>
        <v>0</v>
      </c>
      <c r="S104" s="666">
        <f>'O5 Details by Class &amp; Accounts'!W104+'O5 Details by Class &amp; Accounts'!AR104+'O5 Details by Class &amp; Accounts'!BM104+'O5 Details by Class &amp; Accounts'!CH104</f>
        <v>0</v>
      </c>
      <c r="T104" s="666">
        <f>'O5 Details by Class &amp; Accounts'!X104+'O5 Details by Class &amp; Accounts'!AS104+'O5 Details by Class &amp; Accounts'!BN104+'O5 Details by Class &amp; Accounts'!CI104</f>
        <v>0</v>
      </c>
      <c r="U104" s="666">
        <f>'O5 Details by Class &amp; Accounts'!Y104+'O5 Details by Class &amp; Accounts'!AT104+'O5 Details by Class &amp; Accounts'!BO104+'O5 Details by Class &amp; Accounts'!CJ104</f>
        <v>0</v>
      </c>
      <c r="V104" s="666">
        <f>'O5 Details by Class &amp; Accounts'!Z104+'O5 Details by Class &amp; Accounts'!AU104+'O5 Details by Class &amp; Accounts'!BP104+'O5 Details by Class &amp; Accounts'!CK104</f>
        <v>0</v>
      </c>
      <c r="W104" s="666">
        <f>'O5 Details by Class &amp; Accounts'!AA104+'O5 Details by Class &amp; Accounts'!AV104+'O5 Details by Class &amp; Accounts'!BQ104+'O5 Details by Class &amp; Accounts'!CL104</f>
        <v>0</v>
      </c>
      <c r="X104" s="1112">
        <f>'O5 Details by Class &amp; Accounts'!AB104+'O5 Details by Class &amp; Accounts'!AW104+'O5 Details by Class &amp; Accounts'!BR104+'O5 Details by Class &amp; Accounts'!CM104</f>
        <v>0</v>
      </c>
      <c r="Y104" s="2091" t="str">
        <f t="shared" si="4"/>
        <v>4345</v>
      </c>
      <c r="Z104" s="2086" t="s">
        <v>401</v>
      </c>
    </row>
    <row r="105" spans="1:26" ht="15.95" customHeight="1">
      <c r="A105" s="1942" t="s">
        <v>112</v>
      </c>
      <c r="B105" s="1085" t="s">
        <v>732</v>
      </c>
      <c r="C105" s="1098" t="str">
        <f>IF(ISBLANK('E4 TB Allocation Details'!D105), "",('E4 TB Allocation Details'!D105))</f>
        <v>mi</v>
      </c>
      <c r="D105" s="1099">
        <f t="shared" si="3"/>
        <v>0</v>
      </c>
      <c r="E105" s="666">
        <f>'O5 Details by Class &amp; Accounts'!I105+'O5 Details by Class &amp; Accounts'!AD105+'O5 Details by Class &amp; Accounts'!AY105+'O5 Details by Class &amp; Accounts'!BT105</f>
        <v>0</v>
      </c>
      <c r="F105" s="666">
        <f>'O5 Details by Class &amp; Accounts'!J105+'O5 Details by Class &amp; Accounts'!AE105+'O5 Details by Class &amp; Accounts'!AZ105+'O5 Details by Class &amp; Accounts'!BU105</f>
        <v>0</v>
      </c>
      <c r="G105" s="666">
        <f>'O5 Details by Class &amp; Accounts'!K105+'O5 Details by Class &amp; Accounts'!AF105+'O5 Details by Class &amp; Accounts'!BA105+'O5 Details by Class &amp; Accounts'!BV105</f>
        <v>0</v>
      </c>
      <c r="H105" s="666">
        <f>'O5 Details by Class &amp; Accounts'!L105+'O5 Details by Class &amp; Accounts'!AG105+'O5 Details by Class &amp; Accounts'!BB105+'O5 Details by Class &amp; Accounts'!BW105</f>
        <v>0</v>
      </c>
      <c r="I105" s="666">
        <f>'O5 Details by Class &amp; Accounts'!M105+'O5 Details by Class &amp; Accounts'!AH105+'O5 Details by Class &amp; Accounts'!BC105+'O5 Details by Class &amp; Accounts'!BX105</f>
        <v>0</v>
      </c>
      <c r="J105" s="666">
        <f>'O5 Details by Class &amp; Accounts'!N105+'O5 Details by Class &amp; Accounts'!AI105+'O5 Details by Class &amp; Accounts'!BD105+'O5 Details by Class &amp; Accounts'!BY105</f>
        <v>0</v>
      </c>
      <c r="K105" s="666">
        <f>'O5 Details by Class &amp; Accounts'!O105+'O5 Details by Class &amp; Accounts'!AJ105+'O5 Details by Class &amp; Accounts'!BE105+'O5 Details by Class &amp; Accounts'!BZ105</f>
        <v>0</v>
      </c>
      <c r="L105" s="666">
        <f>'O5 Details by Class &amp; Accounts'!P105+'O5 Details by Class &amp; Accounts'!AK105+'O5 Details by Class &amp; Accounts'!BF105+'O5 Details by Class &amp; Accounts'!CA105</f>
        <v>0</v>
      </c>
      <c r="M105" s="666">
        <f>'O5 Details by Class &amp; Accounts'!Q105+'O5 Details by Class &amp; Accounts'!AL105+'O5 Details by Class &amp; Accounts'!BG105+'O5 Details by Class &amp; Accounts'!CB105</f>
        <v>0</v>
      </c>
      <c r="N105" s="666">
        <f>'O5 Details by Class &amp; Accounts'!R105+'O5 Details by Class &amp; Accounts'!AM105+'O5 Details by Class &amp; Accounts'!BH105+'O5 Details by Class &amp; Accounts'!CC105</f>
        <v>0</v>
      </c>
      <c r="O105" s="666">
        <f>'O5 Details by Class &amp; Accounts'!S105+'O5 Details by Class &amp; Accounts'!AN105+'O5 Details by Class &amp; Accounts'!BI105+'O5 Details by Class &amp; Accounts'!CD105</f>
        <v>0</v>
      </c>
      <c r="P105" s="666">
        <f>'O5 Details by Class &amp; Accounts'!T105+'O5 Details by Class &amp; Accounts'!AO105+'O5 Details by Class &amp; Accounts'!BJ105+'O5 Details by Class &amp; Accounts'!CE105</f>
        <v>0</v>
      </c>
      <c r="Q105" s="666">
        <f>'O5 Details by Class &amp; Accounts'!U105+'O5 Details by Class &amp; Accounts'!AP105+'O5 Details by Class &amp; Accounts'!BK105+'O5 Details by Class &amp; Accounts'!CF105</f>
        <v>0</v>
      </c>
      <c r="R105" s="666">
        <f>'O5 Details by Class &amp; Accounts'!V105+'O5 Details by Class &amp; Accounts'!AQ105+'O5 Details by Class &amp; Accounts'!BL105+'O5 Details by Class &amp; Accounts'!CG105</f>
        <v>0</v>
      </c>
      <c r="S105" s="666">
        <f>'O5 Details by Class &amp; Accounts'!W105+'O5 Details by Class &amp; Accounts'!AR105+'O5 Details by Class &amp; Accounts'!BM105+'O5 Details by Class &amp; Accounts'!CH105</f>
        <v>0</v>
      </c>
      <c r="T105" s="666">
        <f>'O5 Details by Class &amp; Accounts'!X105+'O5 Details by Class &amp; Accounts'!AS105+'O5 Details by Class &amp; Accounts'!BN105+'O5 Details by Class &amp; Accounts'!CI105</f>
        <v>0</v>
      </c>
      <c r="U105" s="666">
        <f>'O5 Details by Class &amp; Accounts'!Y105+'O5 Details by Class &amp; Accounts'!AT105+'O5 Details by Class &amp; Accounts'!BO105+'O5 Details by Class &amp; Accounts'!CJ105</f>
        <v>0</v>
      </c>
      <c r="V105" s="666">
        <f>'O5 Details by Class &amp; Accounts'!Z105+'O5 Details by Class &amp; Accounts'!AU105+'O5 Details by Class &amp; Accounts'!BP105+'O5 Details by Class &amp; Accounts'!CK105</f>
        <v>0</v>
      </c>
      <c r="W105" s="666">
        <f>'O5 Details by Class &amp; Accounts'!AA105+'O5 Details by Class &amp; Accounts'!AV105+'O5 Details by Class &amp; Accounts'!BQ105+'O5 Details by Class &amp; Accounts'!CL105</f>
        <v>0</v>
      </c>
      <c r="X105" s="1112">
        <f>'O5 Details by Class &amp; Accounts'!AB105+'O5 Details by Class &amp; Accounts'!AW105+'O5 Details by Class &amp; Accounts'!BR105+'O5 Details by Class &amp; Accounts'!CM105</f>
        <v>0</v>
      </c>
      <c r="Y105" s="2091" t="str">
        <f t="shared" si="4"/>
        <v>4350</v>
      </c>
      <c r="Z105" s="2086" t="s">
        <v>401</v>
      </c>
    </row>
    <row r="106" spans="1:26" ht="15.95" customHeight="1">
      <c r="A106" s="1942" t="s">
        <v>113</v>
      </c>
      <c r="B106" s="1085" t="s">
        <v>1434</v>
      </c>
      <c r="C106" s="1098" t="str">
        <f>IF(ISBLANK('E4 TB Allocation Details'!D106), "",('E4 TB Allocation Details'!D106))</f>
        <v>mi</v>
      </c>
      <c r="D106" s="1099">
        <f t="shared" si="3"/>
        <v>0</v>
      </c>
      <c r="E106" s="666">
        <f>'O5 Details by Class &amp; Accounts'!I106+'O5 Details by Class &amp; Accounts'!AD106+'O5 Details by Class &amp; Accounts'!AY106+'O5 Details by Class &amp; Accounts'!BT106</f>
        <v>0</v>
      </c>
      <c r="F106" s="666">
        <f>'O5 Details by Class &amp; Accounts'!J106+'O5 Details by Class &amp; Accounts'!AE106+'O5 Details by Class &amp; Accounts'!AZ106+'O5 Details by Class &amp; Accounts'!BU106</f>
        <v>0</v>
      </c>
      <c r="G106" s="666">
        <f>'O5 Details by Class &amp; Accounts'!K106+'O5 Details by Class &amp; Accounts'!AF106+'O5 Details by Class &amp; Accounts'!BA106+'O5 Details by Class &amp; Accounts'!BV106</f>
        <v>0</v>
      </c>
      <c r="H106" s="666">
        <f>'O5 Details by Class &amp; Accounts'!L106+'O5 Details by Class &amp; Accounts'!AG106+'O5 Details by Class &amp; Accounts'!BB106+'O5 Details by Class &amp; Accounts'!BW106</f>
        <v>0</v>
      </c>
      <c r="I106" s="666">
        <f>'O5 Details by Class &amp; Accounts'!M106+'O5 Details by Class &amp; Accounts'!AH106+'O5 Details by Class &amp; Accounts'!BC106+'O5 Details by Class &amp; Accounts'!BX106</f>
        <v>0</v>
      </c>
      <c r="J106" s="666">
        <f>'O5 Details by Class &amp; Accounts'!N106+'O5 Details by Class &amp; Accounts'!AI106+'O5 Details by Class &amp; Accounts'!BD106+'O5 Details by Class &amp; Accounts'!BY106</f>
        <v>0</v>
      </c>
      <c r="K106" s="666">
        <f>'O5 Details by Class &amp; Accounts'!O106+'O5 Details by Class &amp; Accounts'!AJ106+'O5 Details by Class &amp; Accounts'!BE106+'O5 Details by Class &amp; Accounts'!BZ106</f>
        <v>0</v>
      </c>
      <c r="L106" s="666">
        <f>'O5 Details by Class &amp; Accounts'!P106+'O5 Details by Class &amp; Accounts'!AK106+'O5 Details by Class &amp; Accounts'!BF106+'O5 Details by Class &amp; Accounts'!CA106</f>
        <v>0</v>
      </c>
      <c r="M106" s="666">
        <f>'O5 Details by Class &amp; Accounts'!Q106+'O5 Details by Class &amp; Accounts'!AL106+'O5 Details by Class &amp; Accounts'!BG106+'O5 Details by Class &amp; Accounts'!CB106</f>
        <v>0</v>
      </c>
      <c r="N106" s="666">
        <f>'O5 Details by Class &amp; Accounts'!R106+'O5 Details by Class &amp; Accounts'!AM106+'O5 Details by Class &amp; Accounts'!BH106+'O5 Details by Class &amp; Accounts'!CC106</f>
        <v>0</v>
      </c>
      <c r="O106" s="666">
        <f>'O5 Details by Class &amp; Accounts'!S106+'O5 Details by Class &amp; Accounts'!AN106+'O5 Details by Class &amp; Accounts'!BI106+'O5 Details by Class &amp; Accounts'!CD106</f>
        <v>0</v>
      </c>
      <c r="P106" s="666">
        <f>'O5 Details by Class &amp; Accounts'!T106+'O5 Details by Class &amp; Accounts'!AO106+'O5 Details by Class &amp; Accounts'!BJ106+'O5 Details by Class &amp; Accounts'!CE106</f>
        <v>0</v>
      </c>
      <c r="Q106" s="666">
        <f>'O5 Details by Class &amp; Accounts'!U106+'O5 Details by Class &amp; Accounts'!AP106+'O5 Details by Class &amp; Accounts'!BK106+'O5 Details by Class &amp; Accounts'!CF106</f>
        <v>0</v>
      </c>
      <c r="R106" s="666">
        <f>'O5 Details by Class &amp; Accounts'!V106+'O5 Details by Class &amp; Accounts'!AQ106+'O5 Details by Class &amp; Accounts'!BL106+'O5 Details by Class &amp; Accounts'!CG106</f>
        <v>0</v>
      </c>
      <c r="S106" s="666">
        <f>'O5 Details by Class &amp; Accounts'!W106+'O5 Details by Class &amp; Accounts'!AR106+'O5 Details by Class &amp; Accounts'!BM106+'O5 Details by Class &amp; Accounts'!CH106</f>
        <v>0</v>
      </c>
      <c r="T106" s="666">
        <f>'O5 Details by Class &amp; Accounts'!X106+'O5 Details by Class &amp; Accounts'!AS106+'O5 Details by Class &amp; Accounts'!BN106+'O5 Details by Class &amp; Accounts'!CI106</f>
        <v>0</v>
      </c>
      <c r="U106" s="666">
        <f>'O5 Details by Class &amp; Accounts'!Y106+'O5 Details by Class &amp; Accounts'!AT106+'O5 Details by Class &amp; Accounts'!BO106+'O5 Details by Class &amp; Accounts'!CJ106</f>
        <v>0</v>
      </c>
      <c r="V106" s="666">
        <f>'O5 Details by Class &amp; Accounts'!Z106+'O5 Details by Class &amp; Accounts'!AU106+'O5 Details by Class &amp; Accounts'!BP106+'O5 Details by Class &amp; Accounts'!CK106</f>
        <v>0</v>
      </c>
      <c r="W106" s="666">
        <f>'O5 Details by Class &amp; Accounts'!AA106+'O5 Details by Class &amp; Accounts'!AV106+'O5 Details by Class &amp; Accounts'!BQ106+'O5 Details by Class &amp; Accounts'!CL106</f>
        <v>0</v>
      </c>
      <c r="X106" s="1112">
        <f>'O5 Details by Class &amp; Accounts'!AB106+'O5 Details by Class &amp; Accounts'!AW106+'O5 Details by Class &amp; Accounts'!BR106+'O5 Details by Class &amp; Accounts'!CM106</f>
        <v>0</v>
      </c>
      <c r="Y106" s="2091" t="str">
        <f t="shared" si="4"/>
        <v>4355</v>
      </c>
      <c r="Z106" s="2086" t="s">
        <v>401</v>
      </c>
    </row>
    <row r="107" spans="1:26" ht="15.95" customHeight="1">
      <c r="A107" s="1942" t="s">
        <v>114</v>
      </c>
      <c r="B107" s="1085" t="s">
        <v>1415</v>
      </c>
      <c r="C107" s="1098" t="str">
        <f>IF(ISBLANK('E4 TB Allocation Details'!D107), "",('E4 TB Allocation Details'!D107))</f>
        <v>mi</v>
      </c>
      <c r="D107" s="1099">
        <f t="shared" si="3"/>
        <v>69999.999999999985</v>
      </c>
      <c r="E107" s="666">
        <f>'O5 Details by Class &amp; Accounts'!I107+'O5 Details by Class &amp; Accounts'!AD107+'O5 Details by Class &amp; Accounts'!AY107+'O5 Details by Class &amp; Accounts'!BT107</f>
        <v>34969.620293912623</v>
      </c>
      <c r="F107" s="666">
        <f>'O5 Details by Class &amp; Accounts'!J107+'O5 Details by Class &amp; Accounts'!AE107+'O5 Details by Class &amp; Accounts'!AZ107+'O5 Details by Class &amp; Accounts'!BU107</f>
        <v>12106.687859223495</v>
      </c>
      <c r="G107" s="666">
        <f>'O5 Details by Class &amp; Accounts'!K107+'O5 Details by Class &amp; Accounts'!AF107+'O5 Details by Class &amp; Accounts'!BA107+'O5 Details by Class &amp; Accounts'!BV107</f>
        <v>17663.696563557569</v>
      </c>
      <c r="H107" s="666">
        <f>'O5 Details by Class &amp; Accounts'!L107+'O5 Details by Class &amp; Accounts'!AG107+'O5 Details by Class &amp; Accounts'!BB107+'O5 Details by Class &amp; Accounts'!BW107</f>
        <v>0</v>
      </c>
      <c r="I107" s="666">
        <f>'O5 Details by Class &amp; Accounts'!M107+'O5 Details by Class &amp; Accounts'!AH107+'O5 Details by Class &amp; Accounts'!BC107+'O5 Details by Class &amp; Accounts'!BX107</f>
        <v>0</v>
      </c>
      <c r="J107" s="666">
        <f>'O5 Details by Class &amp; Accounts'!N107+'O5 Details by Class &amp; Accounts'!AI107+'O5 Details by Class &amp; Accounts'!BD107+'O5 Details by Class &amp; Accounts'!BY107</f>
        <v>0</v>
      </c>
      <c r="K107" s="666">
        <f>'O5 Details by Class &amp; Accounts'!O107+'O5 Details by Class &amp; Accounts'!AJ107+'O5 Details by Class &amp; Accounts'!BE107+'O5 Details by Class &amp; Accounts'!BZ107</f>
        <v>4760.6355427893914</v>
      </c>
      <c r="L107" s="666">
        <f>'O5 Details by Class &amp; Accounts'!P107+'O5 Details by Class &amp; Accounts'!AK107+'O5 Details by Class &amp; Accounts'!BF107+'O5 Details by Class &amp; Accounts'!CA107</f>
        <v>261.22491497188014</v>
      </c>
      <c r="M107" s="666">
        <f>'O5 Details by Class &amp; Accounts'!Q107+'O5 Details by Class &amp; Accounts'!AL107+'O5 Details by Class &amp; Accounts'!BG107+'O5 Details by Class &amp; Accounts'!CB107</f>
        <v>238.13482554502917</v>
      </c>
      <c r="N107" s="666">
        <f>'O5 Details by Class &amp; Accounts'!R107+'O5 Details by Class &amp; Accounts'!AM107+'O5 Details by Class &amp; Accounts'!BH107+'O5 Details by Class &amp; Accounts'!CC107</f>
        <v>0</v>
      </c>
      <c r="O107" s="666">
        <f>'O5 Details by Class &amp; Accounts'!S107+'O5 Details by Class &amp; Accounts'!AN107+'O5 Details by Class &amp; Accounts'!BI107+'O5 Details by Class &amp; Accounts'!CD107</f>
        <v>0</v>
      </c>
      <c r="P107" s="666">
        <f>'O5 Details by Class &amp; Accounts'!T107+'O5 Details by Class &amp; Accounts'!AO107+'O5 Details by Class &amp; Accounts'!BJ107+'O5 Details by Class &amp; Accounts'!CE107</f>
        <v>0</v>
      </c>
      <c r="Q107" s="666">
        <f>'O5 Details by Class &amp; Accounts'!U107+'O5 Details by Class &amp; Accounts'!AP107+'O5 Details by Class &amp; Accounts'!BK107+'O5 Details by Class &amp; Accounts'!CF107</f>
        <v>0</v>
      </c>
      <c r="R107" s="666">
        <f>'O5 Details by Class &amp; Accounts'!V107+'O5 Details by Class &amp; Accounts'!AQ107+'O5 Details by Class &amp; Accounts'!BL107+'O5 Details by Class &amp; Accounts'!CG107</f>
        <v>0</v>
      </c>
      <c r="S107" s="666">
        <f>'O5 Details by Class &amp; Accounts'!W107+'O5 Details by Class &amp; Accounts'!AR107+'O5 Details by Class &amp; Accounts'!BM107+'O5 Details by Class &amp; Accounts'!CH107</f>
        <v>0</v>
      </c>
      <c r="T107" s="666">
        <f>'O5 Details by Class &amp; Accounts'!X107+'O5 Details by Class &amp; Accounts'!AS107+'O5 Details by Class &amp; Accounts'!BN107+'O5 Details by Class &amp; Accounts'!CI107</f>
        <v>0</v>
      </c>
      <c r="U107" s="666">
        <f>'O5 Details by Class &amp; Accounts'!Y107+'O5 Details by Class &amp; Accounts'!AT107+'O5 Details by Class &amp; Accounts'!BO107+'O5 Details by Class &amp; Accounts'!CJ107</f>
        <v>0</v>
      </c>
      <c r="V107" s="666">
        <f>'O5 Details by Class &amp; Accounts'!Z107+'O5 Details by Class &amp; Accounts'!AU107+'O5 Details by Class &amp; Accounts'!BP107+'O5 Details by Class &amp; Accounts'!CK107</f>
        <v>0</v>
      </c>
      <c r="W107" s="666">
        <f>'O5 Details by Class &amp; Accounts'!AA107+'O5 Details by Class &amp; Accounts'!AV107+'O5 Details by Class &amp; Accounts'!BQ107+'O5 Details by Class &amp; Accounts'!CL107</f>
        <v>0</v>
      </c>
      <c r="X107" s="1112">
        <f>'O5 Details by Class &amp; Accounts'!AB107+'O5 Details by Class &amp; Accounts'!AW107+'O5 Details by Class &amp; Accounts'!BR107+'O5 Details by Class &amp; Accounts'!CM107</f>
        <v>0</v>
      </c>
      <c r="Y107" s="2091" t="str">
        <f t="shared" si="4"/>
        <v>4360</v>
      </c>
      <c r="Z107" s="2086" t="s">
        <v>401</v>
      </c>
    </row>
    <row r="108" spans="1:26" ht="15.95" customHeight="1">
      <c r="A108" s="1942" t="s">
        <v>115</v>
      </c>
      <c r="B108" s="1085" t="s">
        <v>1416</v>
      </c>
      <c r="C108" s="1098" t="str">
        <f>IF(ISBLANK('E4 TB Allocation Details'!D108), "",('E4 TB Allocation Details'!D108))</f>
        <v>mi</v>
      </c>
      <c r="D108" s="1099">
        <f t="shared" si="3"/>
        <v>0</v>
      </c>
      <c r="E108" s="666">
        <f>'O5 Details by Class &amp; Accounts'!I108+'O5 Details by Class &amp; Accounts'!AD108+'O5 Details by Class &amp; Accounts'!AY108+'O5 Details by Class &amp; Accounts'!BT108</f>
        <v>0</v>
      </c>
      <c r="F108" s="666">
        <f>'O5 Details by Class &amp; Accounts'!J108+'O5 Details by Class &amp; Accounts'!AE108+'O5 Details by Class &amp; Accounts'!AZ108+'O5 Details by Class &amp; Accounts'!BU108</f>
        <v>0</v>
      </c>
      <c r="G108" s="666">
        <f>'O5 Details by Class &amp; Accounts'!K108+'O5 Details by Class &amp; Accounts'!AF108+'O5 Details by Class &amp; Accounts'!BA108+'O5 Details by Class &amp; Accounts'!BV108</f>
        <v>0</v>
      </c>
      <c r="H108" s="666">
        <f>'O5 Details by Class &amp; Accounts'!L108+'O5 Details by Class &amp; Accounts'!AG108+'O5 Details by Class &amp; Accounts'!BB108+'O5 Details by Class &amp; Accounts'!BW108</f>
        <v>0</v>
      </c>
      <c r="I108" s="666">
        <f>'O5 Details by Class &amp; Accounts'!M108+'O5 Details by Class &amp; Accounts'!AH108+'O5 Details by Class &amp; Accounts'!BC108+'O5 Details by Class &amp; Accounts'!BX108</f>
        <v>0</v>
      </c>
      <c r="J108" s="666">
        <f>'O5 Details by Class &amp; Accounts'!N108+'O5 Details by Class &amp; Accounts'!AI108+'O5 Details by Class &amp; Accounts'!BD108+'O5 Details by Class &amp; Accounts'!BY108</f>
        <v>0</v>
      </c>
      <c r="K108" s="666">
        <f>'O5 Details by Class &amp; Accounts'!O108+'O5 Details by Class &amp; Accounts'!AJ108+'O5 Details by Class &amp; Accounts'!BE108+'O5 Details by Class &amp; Accounts'!BZ108</f>
        <v>0</v>
      </c>
      <c r="L108" s="666">
        <f>'O5 Details by Class &amp; Accounts'!P108+'O5 Details by Class &amp; Accounts'!AK108+'O5 Details by Class &amp; Accounts'!BF108+'O5 Details by Class &amp; Accounts'!CA108</f>
        <v>0</v>
      </c>
      <c r="M108" s="666">
        <f>'O5 Details by Class &amp; Accounts'!Q108+'O5 Details by Class &amp; Accounts'!AL108+'O5 Details by Class &amp; Accounts'!BG108+'O5 Details by Class &amp; Accounts'!CB108</f>
        <v>0</v>
      </c>
      <c r="N108" s="666">
        <f>'O5 Details by Class &amp; Accounts'!R108+'O5 Details by Class &amp; Accounts'!AM108+'O5 Details by Class &amp; Accounts'!BH108+'O5 Details by Class &amp; Accounts'!CC108</f>
        <v>0</v>
      </c>
      <c r="O108" s="666">
        <f>'O5 Details by Class &amp; Accounts'!S108+'O5 Details by Class &amp; Accounts'!AN108+'O5 Details by Class &amp; Accounts'!BI108+'O5 Details by Class &amp; Accounts'!CD108</f>
        <v>0</v>
      </c>
      <c r="P108" s="666">
        <f>'O5 Details by Class &amp; Accounts'!T108+'O5 Details by Class &amp; Accounts'!AO108+'O5 Details by Class &amp; Accounts'!BJ108+'O5 Details by Class &amp; Accounts'!CE108</f>
        <v>0</v>
      </c>
      <c r="Q108" s="666">
        <f>'O5 Details by Class &amp; Accounts'!U108+'O5 Details by Class &amp; Accounts'!AP108+'O5 Details by Class &amp; Accounts'!BK108+'O5 Details by Class &amp; Accounts'!CF108</f>
        <v>0</v>
      </c>
      <c r="R108" s="666">
        <f>'O5 Details by Class &amp; Accounts'!V108+'O5 Details by Class &amp; Accounts'!AQ108+'O5 Details by Class &amp; Accounts'!BL108+'O5 Details by Class &amp; Accounts'!CG108</f>
        <v>0</v>
      </c>
      <c r="S108" s="666">
        <f>'O5 Details by Class &amp; Accounts'!W108+'O5 Details by Class &amp; Accounts'!AR108+'O5 Details by Class &amp; Accounts'!BM108+'O5 Details by Class &amp; Accounts'!CH108</f>
        <v>0</v>
      </c>
      <c r="T108" s="666">
        <f>'O5 Details by Class &amp; Accounts'!X108+'O5 Details by Class &amp; Accounts'!AS108+'O5 Details by Class &amp; Accounts'!BN108+'O5 Details by Class &amp; Accounts'!CI108</f>
        <v>0</v>
      </c>
      <c r="U108" s="666">
        <f>'O5 Details by Class &amp; Accounts'!Y108+'O5 Details by Class &amp; Accounts'!AT108+'O5 Details by Class &amp; Accounts'!BO108+'O5 Details by Class &amp; Accounts'!CJ108</f>
        <v>0</v>
      </c>
      <c r="V108" s="666">
        <f>'O5 Details by Class &amp; Accounts'!Z108+'O5 Details by Class &amp; Accounts'!AU108+'O5 Details by Class &amp; Accounts'!BP108+'O5 Details by Class &amp; Accounts'!CK108</f>
        <v>0</v>
      </c>
      <c r="W108" s="666">
        <f>'O5 Details by Class &amp; Accounts'!AA108+'O5 Details by Class &amp; Accounts'!AV108+'O5 Details by Class &amp; Accounts'!BQ108+'O5 Details by Class &amp; Accounts'!CL108</f>
        <v>0</v>
      </c>
      <c r="X108" s="1112">
        <f>'O5 Details by Class &amp; Accounts'!AB108+'O5 Details by Class &amp; Accounts'!AW108+'O5 Details by Class &amp; Accounts'!BR108+'O5 Details by Class &amp; Accounts'!CM108</f>
        <v>0</v>
      </c>
      <c r="Y108" s="2091" t="str">
        <f t="shared" si="4"/>
        <v>4365</v>
      </c>
      <c r="Z108" s="2086" t="s">
        <v>401</v>
      </c>
    </row>
    <row r="109" spans="1:26" ht="15.95" customHeight="1">
      <c r="A109" s="1942" t="s">
        <v>116</v>
      </c>
      <c r="B109" s="1085" t="s">
        <v>740</v>
      </c>
      <c r="C109" s="1098" t="str">
        <f>IF(ISBLANK('E4 TB Allocation Details'!D109), "",('E4 TB Allocation Details'!D109))</f>
        <v>mi</v>
      </c>
      <c r="D109" s="1099">
        <f t="shared" si="3"/>
        <v>0</v>
      </c>
      <c r="E109" s="666">
        <f>'O5 Details by Class &amp; Accounts'!I109+'O5 Details by Class &amp; Accounts'!AD109+'O5 Details by Class &amp; Accounts'!AY109+'O5 Details by Class &amp; Accounts'!BT109</f>
        <v>0</v>
      </c>
      <c r="F109" s="666">
        <f>'O5 Details by Class &amp; Accounts'!J109+'O5 Details by Class &amp; Accounts'!AE109+'O5 Details by Class &amp; Accounts'!AZ109+'O5 Details by Class &amp; Accounts'!BU109</f>
        <v>0</v>
      </c>
      <c r="G109" s="666">
        <f>'O5 Details by Class &amp; Accounts'!K109+'O5 Details by Class &amp; Accounts'!AF109+'O5 Details by Class &amp; Accounts'!BA109+'O5 Details by Class &amp; Accounts'!BV109</f>
        <v>0</v>
      </c>
      <c r="H109" s="666">
        <f>'O5 Details by Class &amp; Accounts'!L109+'O5 Details by Class &amp; Accounts'!AG109+'O5 Details by Class &amp; Accounts'!BB109+'O5 Details by Class &amp; Accounts'!BW109</f>
        <v>0</v>
      </c>
      <c r="I109" s="666">
        <f>'O5 Details by Class &amp; Accounts'!M109+'O5 Details by Class &amp; Accounts'!AH109+'O5 Details by Class &amp; Accounts'!BC109+'O5 Details by Class &amp; Accounts'!BX109</f>
        <v>0</v>
      </c>
      <c r="J109" s="666">
        <f>'O5 Details by Class &amp; Accounts'!N109+'O5 Details by Class &amp; Accounts'!AI109+'O5 Details by Class &amp; Accounts'!BD109+'O5 Details by Class &amp; Accounts'!BY109</f>
        <v>0</v>
      </c>
      <c r="K109" s="666">
        <f>'O5 Details by Class &amp; Accounts'!O109+'O5 Details by Class &amp; Accounts'!AJ109+'O5 Details by Class &amp; Accounts'!BE109+'O5 Details by Class &amp; Accounts'!BZ109</f>
        <v>0</v>
      </c>
      <c r="L109" s="666">
        <f>'O5 Details by Class &amp; Accounts'!P109+'O5 Details by Class &amp; Accounts'!AK109+'O5 Details by Class &amp; Accounts'!BF109+'O5 Details by Class &amp; Accounts'!CA109</f>
        <v>0</v>
      </c>
      <c r="M109" s="666">
        <f>'O5 Details by Class &amp; Accounts'!Q109+'O5 Details by Class &amp; Accounts'!AL109+'O5 Details by Class &amp; Accounts'!BG109+'O5 Details by Class &amp; Accounts'!CB109</f>
        <v>0</v>
      </c>
      <c r="N109" s="666">
        <f>'O5 Details by Class &amp; Accounts'!R109+'O5 Details by Class &amp; Accounts'!AM109+'O5 Details by Class &amp; Accounts'!BH109+'O5 Details by Class &amp; Accounts'!CC109</f>
        <v>0</v>
      </c>
      <c r="O109" s="666">
        <f>'O5 Details by Class &amp; Accounts'!S109+'O5 Details by Class &amp; Accounts'!AN109+'O5 Details by Class &amp; Accounts'!BI109+'O5 Details by Class &amp; Accounts'!CD109</f>
        <v>0</v>
      </c>
      <c r="P109" s="666">
        <f>'O5 Details by Class &amp; Accounts'!T109+'O5 Details by Class &amp; Accounts'!AO109+'O5 Details by Class &amp; Accounts'!BJ109+'O5 Details by Class &amp; Accounts'!CE109</f>
        <v>0</v>
      </c>
      <c r="Q109" s="666">
        <f>'O5 Details by Class &amp; Accounts'!U109+'O5 Details by Class &amp; Accounts'!AP109+'O5 Details by Class &amp; Accounts'!BK109+'O5 Details by Class &amp; Accounts'!CF109</f>
        <v>0</v>
      </c>
      <c r="R109" s="666">
        <f>'O5 Details by Class &amp; Accounts'!V109+'O5 Details by Class &amp; Accounts'!AQ109+'O5 Details by Class &amp; Accounts'!BL109+'O5 Details by Class &amp; Accounts'!CG109</f>
        <v>0</v>
      </c>
      <c r="S109" s="666">
        <f>'O5 Details by Class &amp; Accounts'!W109+'O5 Details by Class &amp; Accounts'!AR109+'O5 Details by Class &amp; Accounts'!BM109+'O5 Details by Class &amp; Accounts'!CH109</f>
        <v>0</v>
      </c>
      <c r="T109" s="666">
        <f>'O5 Details by Class &amp; Accounts'!X109+'O5 Details by Class &amp; Accounts'!AS109+'O5 Details by Class &amp; Accounts'!BN109+'O5 Details by Class &amp; Accounts'!CI109</f>
        <v>0</v>
      </c>
      <c r="U109" s="666">
        <f>'O5 Details by Class &amp; Accounts'!Y109+'O5 Details by Class &amp; Accounts'!AT109+'O5 Details by Class &amp; Accounts'!BO109+'O5 Details by Class &amp; Accounts'!CJ109</f>
        <v>0</v>
      </c>
      <c r="V109" s="666">
        <f>'O5 Details by Class &amp; Accounts'!Z109+'O5 Details by Class &amp; Accounts'!AU109+'O5 Details by Class &amp; Accounts'!BP109+'O5 Details by Class &amp; Accounts'!CK109</f>
        <v>0</v>
      </c>
      <c r="W109" s="666">
        <f>'O5 Details by Class &amp; Accounts'!AA109+'O5 Details by Class &amp; Accounts'!AV109+'O5 Details by Class &amp; Accounts'!BQ109+'O5 Details by Class &amp; Accounts'!CL109</f>
        <v>0</v>
      </c>
      <c r="X109" s="1112">
        <f>'O5 Details by Class &amp; Accounts'!AB109+'O5 Details by Class &amp; Accounts'!AW109+'O5 Details by Class &amp; Accounts'!BR109+'O5 Details by Class &amp; Accounts'!CM109</f>
        <v>0</v>
      </c>
      <c r="Y109" s="2091" t="str">
        <f t="shared" si="4"/>
        <v>4370</v>
      </c>
      <c r="Z109" s="2086" t="s">
        <v>401</v>
      </c>
    </row>
    <row r="110" spans="1:26" ht="15.95" customHeight="1">
      <c r="A110" s="1942" t="s">
        <v>117</v>
      </c>
      <c r="B110" s="1085" t="s">
        <v>715</v>
      </c>
      <c r="C110" s="1098" t="str">
        <f>IF(ISBLANK('E4 TB Allocation Details'!D110), "",('E4 TB Allocation Details'!D110))</f>
        <v>mi</v>
      </c>
      <c r="D110" s="1099">
        <f t="shared" si="3"/>
        <v>0</v>
      </c>
      <c r="E110" s="666">
        <f>'O5 Details by Class &amp; Accounts'!I110+'O5 Details by Class &amp; Accounts'!AD110+'O5 Details by Class &amp; Accounts'!AY110+'O5 Details by Class &amp; Accounts'!BT110</f>
        <v>0</v>
      </c>
      <c r="F110" s="666">
        <f>'O5 Details by Class &amp; Accounts'!J110+'O5 Details by Class &amp; Accounts'!AE110+'O5 Details by Class &amp; Accounts'!AZ110+'O5 Details by Class &amp; Accounts'!BU110</f>
        <v>0</v>
      </c>
      <c r="G110" s="666">
        <f>'O5 Details by Class &amp; Accounts'!K110+'O5 Details by Class &amp; Accounts'!AF110+'O5 Details by Class &amp; Accounts'!BA110+'O5 Details by Class &amp; Accounts'!BV110</f>
        <v>0</v>
      </c>
      <c r="H110" s="666">
        <f>'O5 Details by Class &amp; Accounts'!L110+'O5 Details by Class &amp; Accounts'!AG110+'O5 Details by Class &amp; Accounts'!BB110+'O5 Details by Class &amp; Accounts'!BW110</f>
        <v>0</v>
      </c>
      <c r="I110" s="666">
        <f>'O5 Details by Class &amp; Accounts'!M110+'O5 Details by Class &amp; Accounts'!AH110+'O5 Details by Class &amp; Accounts'!BC110+'O5 Details by Class &amp; Accounts'!BX110</f>
        <v>0</v>
      </c>
      <c r="J110" s="666">
        <f>'O5 Details by Class &amp; Accounts'!N110+'O5 Details by Class &amp; Accounts'!AI110+'O5 Details by Class &amp; Accounts'!BD110+'O5 Details by Class &amp; Accounts'!BY110</f>
        <v>0</v>
      </c>
      <c r="K110" s="666">
        <f>'O5 Details by Class &amp; Accounts'!O110+'O5 Details by Class &amp; Accounts'!AJ110+'O5 Details by Class &amp; Accounts'!BE110+'O5 Details by Class &amp; Accounts'!BZ110</f>
        <v>0</v>
      </c>
      <c r="L110" s="666">
        <f>'O5 Details by Class &amp; Accounts'!P110+'O5 Details by Class &amp; Accounts'!AK110+'O5 Details by Class &amp; Accounts'!BF110+'O5 Details by Class &amp; Accounts'!CA110</f>
        <v>0</v>
      </c>
      <c r="M110" s="666">
        <f>'O5 Details by Class &amp; Accounts'!Q110+'O5 Details by Class &amp; Accounts'!AL110+'O5 Details by Class &amp; Accounts'!BG110+'O5 Details by Class &amp; Accounts'!CB110</f>
        <v>0</v>
      </c>
      <c r="N110" s="666">
        <f>'O5 Details by Class &amp; Accounts'!R110+'O5 Details by Class &amp; Accounts'!AM110+'O5 Details by Class &amp; Accounts'!BH110+'O5 Details by Class &amp; Accounts'!CC110</f>
        <v>0</v>
      </c>
      <c r="O110" s="666">
        <f>'O5 Details by Class &amp; Accounts'!S110+'O5 Details by Class &amp; Accounts'!AN110+'O5 Details by Class &amp; Accounts'!BI110+'O5 Details by Class &amp; Accounts'!CD110</f>
        <v>0</v>
      </c>
      <c r="P110" s="666">
        <f>'O5 Details by Class &amp; Accounts'!T110+'O5 Details by Class &amp; Accounts'!AO110+'O5 Details by Class &amp; Accounts'!BJ110+'O5 Details by Class &amp; Accounts'!CE110</f>
        <v>0</v>
      </c>
      <c r="Q110" s="666">
        <f>'O5 Details by Class &amp; Accounts'!U110+'O5 Details by Class &amp; Accounts'!AP110+'O5 Details by Class &amp; Accounts'!BK110+'O5 Details by Class &amp; Accounts'!CF110</f>
        <v>0</v>
      </c>
      <c r="R110" s="666">
        <f>'O5 Details by Class &amp; Accounts'!V110+'O5 Details by Class &amp; Accounts'!AQ110+'O5 Details by Class &amp; Accounts'!BL110+'O5 Details by Class &amp; Accounts'!CG110</f>
        <v>0</v>
      </c>
      <c r="S110" s="666">
        <f>'O5 Details by Class &amp; Accounts'!W110+'O5 Details by Class &amp; Accounts'!AR110+'O5 Details by Class &amp; Accounts'!BM110+'O5 Details by Class &amp; Accounts'!CH110</f>
        <v>0</v>
      </c>
      <c r="T110" s="666">
        <f>'O5 Details by Class &amp; Accounts'!X110+'O5 Details by Class &amp; Accounts'!AS110+'O5 Details by Class &amp; Accounts'!BN110+'O5 Details by Class &amp; Accounts'!CI110</f>
        <v>0</v>
      </c>
      <c r="U110" s="666">
        <f>'O5 Details by Class &amp; Accounts'!Y110+'O5 Details by Class &amp; Accounts'!AT110+'O5 Details by Class &amp; Accounts'!BO110+'O5 Details by Class &amp; Accounts'!CJ110</f>
        <v>0</v>
      </c>
      <c r="V110" s="666">
        <f>'O5 Details by Class &amp; Accounts'!Z110+'O5 Details by Class &amp; Accounts'!AU110+'O5 Details by Class &amp; Accounts'!BP110+'O5 Details by Class &amp; Accounts'!CK110</f>
        <v>0</v>
      </c>
      <c r="W110" s="666">
        <f>'O5 Details by Class &amp; Accounts'!AA110+'O5 Details by Class &amp; Accounts'!AV110+'O5 Details by Class &amp; Accounts'!BQ110+'O5 Details by Class &amp; Accounts'!CL110</f>
        <v>0</v>
      </c>
      <c r="X110" s="1112">
        <f>'O5 Details by Class &amp; Accounts'!AB110+'O5 Details by Class &amp; Accounts'!AW110+'O5 Details by Class &amp; Accounts'!BR110+'O5 Details by Class &amp; Accounts'!CM110</f>
        <v>0</v>
      </c>
      <c r="Y110" s="2091" t="str">
        <f t="shared" si="4"/>
        <v>4390</v>
      </c>
      <c r="Z110" s="2086" t="s">
        <v>401</v>
      </c>
    </row>
    <row r="111" spans="1:26" ht="15.95" customHeight="1">
      <c r="A111" s="1942" t="s">
        <v>118</v>
      </c>
      <c r="B111" s="1085" t="s">
        <v>773</v>
      </c>
      <c r="C111" s="1098" t="str">
        <f>IF(ISBLANK('E4 TB Allocation Details'!D111), "",('E4 TB Allocation Details'!D111))</f>
        <v>mi</v>
      </c>
      <c r="D111" s="1099">
        <f t="shared" si="3"/>
        <v>0</v>
      </c>
      <c r="E111" s="666">
        <f>'O5 Details by Class &amp; Accounts'!I111+'O5 Details by Class &amp; Accounts'!AD111+'O5 Details by Class &amp; Accounts'!AY111+'O5 Details by Class &amp; Accounts'!BT111</f>
        <v>0</v>
      </c>
      <c r="F111" s="666">
        <f>'O5 Details by Class &amp; Accounts'!J111+'O5 Details by Class &amp; Accounts'!AE111+'O5 Details by Class &amp; Accounts'!AZ111+'O5 Details by Class &amp; Accounts'!BU111</f>
        <v>0</v>
      </c>
      <c r="G111" s="666">
        <f>'O5 Details by Class &amp; Accounts'!K111+'O5 Details by Class &amp; Accounts'!AF111+'O5 Details by Class &amp; Accounts'!BA111+'O5 Details by Class &amp; Accounts'!BV111</f>
        <v>0</v>
      </c>
      <c r="H111" s="666">
        <f>'O5 Details by Class &amp; Accounts'!L111+'O5 Details by Class &amp; Accounts'!AG111+'O5 Details by Class &amp; Accounts'!BB111+'O5 Details by Class &amp; Accounts'!BW111</f>
        <v>0</v>
      </c>
      <c r="I111" s="666">
        <f>'O5 Details by Class &amp; Accounts'!M111+'O5 Details by Class &amp; Accounts'!AH111+'O5 Details by Class &amp; Accounts'!BC111+'O5 Details by Class &amp; Accounts'!BX111</f>
        <v>0</v>
      </c>
      <c r="J111" s="666">
        <f>'O5 Details by Class &amp; Accounts'!N111+'O5 Details by Class &amp; Accounts'!AI111+'O5 Details by Class &amp; Accounts'!BD111+'O5 Details by Class &amp; Accounts'!BY111</f>
        <v>0</v>
      </c>
      <c r="K111" s="666">
        <f>'O5 Details by Class &amp; Accounts'!O111+'O5 Details by Class &amp; Accounts'!AJ111+'O5 Details by Class &amp; Accounts'!BE111+'O5 Details by Class &amp; Accounts'!BZ111</f>
        <v>0</v>
      </c>
      <c r="L111" s="666">
        <f>'O5 Details by Class &amp; Accounts'!P111+'O5 Details by Class &amp; Accounts'!AK111+'O5 Details by Class &amp; Accounts'!BF111+'O5 Details by Class &amp; Accounts'!CA111</f>
        <v>0</v>
      </c>
      <c r="M111" s="666">
        <f>'O5 Details by Class &amp; Accounts'!Q111+'O5 Details by Class &amp; Accounts'!AL111+'O5 Details by Class &amp; Accounts'!BG111+'O5 Details by Class &amp; Accounts'!CB111</f>
        <v>0</v>
      </c>
      <c r="N111" s="666">
        <f>'O5 Details by Class &amp; Accounts'!R111+'O5 Details by Class &amp; Accounts'!AM111+'O5 Details by Class &amp; Accounts'!BH111+'O5 Details by Class &amp; Accounts'!CC111</f>
        <v>0</v>
      </c>
      <c r="O111" s="666">
        <f>'O5 Details by Class &amp; Accounts'!S111+'O5 Details by Class &amp; Accounts'!AN111+'O5 Details by Class &amp; Accounts'!BI111+'O5 Details by Class &amp; Accounts'!CD111</f>
        <v>0</v>
      </c>
      <c r="P111" s="666">
        <f>'O5 Details by Class &amp; Accounts'!T111+'O5 Details by Class &amp; Accounts'!AO111+'O5 Details by Class &amp; Accounts'!BJ111+'O5 Details by Class &amp; Accounts'!CE111</f>
        <v>0</v>
      </c>
      <c r="Q111" s="666">
        <f>'O5 Details by Class &amp; Accounts'!U111+'O5 Details by Class &amp; Accounts'!AP111+'O5 Details by Class &amp; Accounts'!BK111+'O5 Details by Class &amp; Accounts'!CF111</f>
        <v>0</v>
      </c>
      <c r="R111" s="666">
        <f>'O5 Details by Class &amp; Accounts'!V111+'O5 Details by Class &amp; Accounts'!AQ111+'O5 Details by Class &amp; Accounts'!BL111+'O5 Details by Class &amp; Accounts'!CG111</f>
        <v>0</v>
      </c>
      <c r="S111" s="666">
        <f>'O5 Details by Class &amp; Accounts'!W111+'O5 Details by Class &amp; Accounts'!AR111+'O5 Details by Class &amp; Accounts'!BM111+'O5 Details by Class &amp; Accounts'!CH111</f>
        <v>0</v>
      </c>
      <c r="T111" s="666">
        <f>'O5 Details by Class &amp; Accounts'!X111+'O5 Details by Class &amp; Accounts'!AS111+'O5 Details by Class &amp; Accounts'!BN111+'O5 Details by Class &amp; Accounts'!CI111</f>
        <v>0</v>
      </c>
      <c r="U111" s="666">
        <f>'O5 Details by Class &amp; Accounts'!Y111+'O5 Details by Class &amp; Accounts'!AT111+'O5 Details by Class &amp; Accounts'!BO111+'O5 Details by Class &amp; Accounts'!CJ111</f>
        <v>0</v>
      </c>
      <c r="V111" s="666">
        <f>'O5 Details by Class &amp; Accounts'!Z111+'O5 Details by Class &amp; Accounts'!AU111+'O5 Details by Class &amp; Accounts'!BP111+'O5 Details by Class &amp; Accounts'!CK111</f>
        <v>0</v>
      </c>
      <c r="W111" s="666">
        <f>'O5 Details by Class &amp; Accounts'!AA111+'O5 Details by Class &amp; Accounts'!AV111+'O5 Details by Class &amp; Accounts'!BQ111+'O5 Details by Class &amp; Accounts'!CL111</f>
        <v>0</v>
      </c>
      <c r="X111" s="1112">
        <f>'O5 Details by Class &amp; Accounts'!AB111+'O5 Details by Class &amp; Accounts'!AW111+'O5 Details by Class &amp; Accounts'!BR111+'O5 Details by Class &amp; Accounts'!CM111</f>
        <v>0</v>
      </c>
      <c r="Y111" s="2091" t="str">
        <f t="shared" si="4"/>
        <v>4395</v>
      </c>
      <c r="Z111" s="2086" t="s">
        <v>401</v>
      </c>
    </row>
    <row r="112" spans="1:26" ht="12.75">
      <c r="A112" s="1942" t="s">
        <v>119</v>
      </c>
      <c r="B112" s="1085" t="s">
        <v>1436</v>
      </c>
      <c r="C112" s="1098" t="str">
        <f>IF(ISBLANK('E4 TB Allocation Details'!D112), "",('E4 TB Allocation Details'!D112))</f>
        <v>mi</v>
      </c>
      <c r="D112" s="1099">
        <f t="shared" si="3"/>
        <v>0</v>
      </c>
      <c r="E112" s="666">
        <f>'O5 Details by Class &amp; Accounts'!I112+'O5 Details by Class &amp; Accounts'!AD112+'O5 Details by Class &amp; Accounts'!AY112+'O5 Details by Class &amp; Accounts'!BT112</f>
        <v>0</v>
      </c>
      <c r="F112" s="666">
        <f>'O5 Details by Class &amp; Accounts'!J112+'O5 Details by Class &amp; Accounts'!AE112+'O5 Details by Class &amp; Accounts'!AZ112+'O5 Details by Class &amp; Accounts'!BU112</f>
        <v>0</v>
      </c>
      <c r="G112" s="666">
        <f>'O5 Details by Class &amp; Accounts'!K112+'O5 Details by Class &amp; Accounts'!AF112+'O5 Details by Class &amp; Accounts'!BA112+'O5 Details by Class &amp; Accounts'!BV112</f>
        <v>0</v>
      </c>
      <c r="H112" s="666">
        <f>'O5 Details by Class &amp; Accounts'!L112+'O5 Details by Class &amp; Accounts'!AG112+'O5 Details by Class &amp; Accounts'!BB112+'O5 Details by Class &amp; Accounts'!BW112</f>
        <v>0</v>
      </c>
      <c r="I112" s="666">
        <f>'O5 Details by Class &amp; Accounts'!M112+'O5 Details by Class &amp; Accounts'!AH112+'O5 Details by Class &amp; Accounts'!BC112+'O5 Details by Class &amp; Accounts'!BX112</f>
        <v>0</v>
      </c>
      <c r="J112" s="666">
        <f>'O5 Details by Class &amp; Accounts'!N112+'O5 Details by Class &amp; Accounts'!AI112+'O5 Details by Class &amp; Accounts'!BD112+'O5 Details by Class &amp; Accounts'!BY112</f>
        <v>0</v>
      </c>
      <c r="K112" s="666">
        <f>'O5 Details by Class &amp; Accounts'!O112+'O5 Details by Class &amp; Accounts'!AJ112+'O5 Details by Class &amp; Accounts'!BE112+'O5 Details by Class &amp; Accounts'!BZ112</f>
        <v>0</v>
      </c>
      <c r="L112" s="666">
        <f>'O5 Details by Class &amp; Accounts'!P112+'O5 Details by Class &amp; Accounts'!AK112+'O5 Details by Class &amp; Accounts'!BF112+'O5 Details by Class &amp; Accounts'!CA112</f>
        <v>0</v>
      </c>
      <c r="M112" s="666">
        <f>'O5 Details by Class &amp; Accounts'!Q112+'O5 Details by Class &amp; Accounts'!AL112+'O5 Details by Class &amp; Accounts'!BG112+'O5 Details by Class &amp; Accounts'!CB112</f>
        <v>0</v>
      </c>
      <c r="N112" s="666">
        <f>'O5 Details by Class &amp; Accounts'!R112+'O5 Details by Class &amp; Accounts'!AM112+'O5 Details by Class &amp; Accounts'!BH112+'O5 Details by Class &amp; Accounts'!CC112</f>
        <v>0</v>
      </c>
      <c r="O112" s="666">
        <f>'O5 Details by Class &amp; Accounts'!S112+'O5 Details by Class &amp; Accounts'!AN112+'O5 Details by Class &amp; Accounts'!BI112+'O5 Details by Class &amp; Accounts'!CD112</f>
        <v>0</v>
      </c>
      <c r="P112" s="666">
        <f>'O5 Details by Class &amp; Accounts'!T112+'O5 Details by Class &amp; Accounts'!AO112+'O5 Details by Class &amp; Accounts'!BJ112+'O5 Details by Class &amp; Accounts'!CE112</f>
        <v>0</v>
      </c>
      <c r="Q112" s="666">
        <f>'O5 Details by Class &amp; Accounts'!U112+'O5 Details by Class &amp; Accounts'!AP112+'O5 Details by Class &amp; Accounts'!BK112+'O5 Details by Class &amp; Accounts'!CF112</f>
        <v>0</v>
      </c>
      <c r="R112" s="666">
        <f>'O5 Details by Class &amp; Accounts'!V112+'O5 Details by Class &amp; Accounts'!AQ112+'O5 Details by Class &amp; Accounts'!BL112+'O5 Details by Class &amp; Accounts'!CG112</f>
        <v>0</v>
      </c>
      <c r="S112" s="666">
        <f>'O5 Details by Class &amp; Accounts'!W112+'O5 Details by Class &amp; Accounts'!AR112+'O5 Details by Class &amp; Accounts'!BM112+'O5 Details by Class &amp; Accounts'!CH112</f>
        <v>0</v>
      </c>
      <c r="T112" s="666">
        <f>'O5 Details by Class &amp; Accounts'!X112+'O5 Details by Class &amp; Accounts'!AS112+'O5 Details by Class &amp; Accounts'!BN112+'O5 Details by Class &amp; Accounts'!CI112</f>
        <v>0</v>
      </c>
      <c r="U112" s="666">
        <f>'O5 Details by Class &amp; Accounts'!Y112+'O5 Details by Class &amp; Accounts'!AT112+'O5 Details by Class &amp; Accounts'!BO112+'O5 Details by Class &amp; Accounts'!CJ112</f>
        <v>0</v>
      </c>
      <c r="V112" s="666">
        <f>'O5 Details by Class &amp; Accounts'!Z112+'O5 Details by Class &amp; Accounts'!AU112+'O5 Details by Class &amp; Accounts'!BP112+'O5 Details by Class &amp; Accounts'!CK112</f>
        <v>0</v>
      </c>
      <c r="W112" s="666">
        <f>'O5 Details by Class &amp; Accounts'!AA112+'O5 Details by Class &amp; Accounts'!AV112+'O5 Details by Class &amp; Accounts'!BQ112+'O5 Details by Class &amp; Accounts'!CL112</f>
        <v>0</v>
      </c>
      <c r="X112" s="1112">
        <f>'O5 Details by Class &amp; Accounts'!AB112+'O5 Details by Class &amp; Accounts'!AW112+'O5 Details by Class &amp; Accounts'!BR112+'O5 Details by Class &amp; Accounts'!CM112</f>
        <v>0</v>
      </c>
      <c r="Y112" s="2091" t="str">
        <f t="shared" si="4"/>
        <v>4398</v>
      </c>
      <c r="Z112" s="2086" t="s">
        <v>401</v>
      </c>
    </row>
    <row r="113" spans="1:26" ht="15.95" customHeight="1">
      <c r="A113" s="1942" t="s">
        <v>120</v>
      </c>
      <c r="B113" s="1085" t="s">
        <v>1437</v>
      </c>
      <c r="C113" s="1098" t="str">
        <f>IF(ISBLANK('E4 TB Allocation Details'!D113), "",('E4 TB Allocation Details'!D113))</f>
        <v>mi</v>
      </c>
      <c r="D113" s="1099">
        <f t="shared" si="3"/>
        <v>-7999.9999999999982</v>
      </c>
      <c r="E113" s="666">
        <f>'O5 Details by Class &amp; Accounts'!I113+'O5 Details by Class &amp; Accounts'!AD113+'O5 Details by Class &amp; Accounts'!AY113+'O5 Details by Class &amp; Accounts'!BT113</f>
        <v>-3996.5280335900138</v>
      </c>
      <c r="F113" s="666">
        <f>'O5 Details by Class &amp; Accounts'!J113+'O5 Details by Class &amp; Accounts'!AE113+'O5 Details by Class &amp; Accounts'!AZ113+'O5 Details by Class &amp; Accounts'!BU113</f>
        <v>-1383.6214696255422</v>
      </c>
      <c r="G113" s="666">
        <f>'O5 Details by Class &amp; Accounts'!K113+'O5 Details by Class &amp; Accounts'!AF113+'O5 Details by Class &amp; Accounts'!BA113+'O5 Details by Class &amp; Accounts'!BV113</f>
        <v>-2018.7081786922936</v>
      </c>
      <c r="H113" s="666">
        <f>'O5 Details by Class &amp; Accounts'!L113+'O5 Details by Class &amp; Accounts'!AG113+'O5 Details by Class &amp; Accounts'!BB113+'O5 Details by Class &amp; Accounts'!BW113</f>
        <v>0</v>
      </c>
      <c r="I113" s="666">
        <f>'O5 Details by Class &amp; Accounts'!M113+'O5 Details by Class &amp; Accounts'!AH113+'O5 Details by Class &amp; Accounts'!BC113+'O5 Details by Class &amp; Accounts'!BX113</f>
        <v>0</v>
      </c>
      <c r="J113" s="666">
        <f>'O5 Details by Class &amp; Accounts'!N113+'O5 Details by Class &amp; Accounts'!AI113+'O5 Details by Class &amp; Accounts'!BD113+'O5 Details by Class &amp; Accounts'!BY113</f>
        <v>0</v>
      </c>
      <c r="K113" s="666">
        <f>'O5 Details by Class &amp; Accounts'!O113+'O5 Details by Class &amp; Accounts'!AJ113+'O5 Details by Class &amp; Accounts'!BE113+'O5 Details by Class &amp; Accounts'!BZ113</f>
        <v>-544.07263346164473</v>
      </c>
      <c r="L113" s="666">
        <f>'O5 Details by Class &amp; Accounts'!P113+'O5 Details by Class &amp; Accounts'!AK113+'O5 Details by Class &amp; Accounts'!BF113+'O5 Details by Class &amp; Accounts'!CA113</f>
        <v>-29.854275996786303</v>
      </c>
      <c r="M113" s="666">
        <f>'O5 Details by Class &amp; Accounts'!Q113+'O5 Details by Class &amp; Accounts'!AL113+'O5 Details by Class &amp; Accounts'!BG113+'O5 Details by Class &amp; Accounts'!CB113</f>
        <v>-27.215408633717619</v>
      </c>
      <c r="N113" s="666">
        <f>'O5 Details by Class &amp; Accounts'!R113+'O5 Details by Class &amp; Accounts'!AM113+'O5 Details by Class &amp; Accounts'!BH113+'O5 Details by Class &amp; Accounts'!CC113</f>
        <v>0</v>
      </c>
      <c r="O113" s="666">
        <f>'O5 Details by Class &amp; Accounts'!S113+'O5 Details by Class &amp; Accounts'!AN113+'O5 Details by Class &amp; Accounts'!BI113+'O5 Details by Class &amp; Accounts'!CD113</f>
        <v>0</v>
      </c>
      <c r="P113" s="666">
        <f>'O5 Details by Class &amp; Accounts'!T113+'O5 Details by Class &amp; Accounts'!AO113+'O5 Details by Class &amp; Accounts'!BJ113+'O5 Details by Class &amp; Accounts'!CE113</f>
        <v>0</v>
      </c>
      <c r="Q113" s="666">
        <f>'O5 Details by Class &amp; Accounts'!U113+'O5 Details by Class &amp; Accounts'!AP113+'O5 Details by Class &amp; Accounts'!BK113+'O5 Details by Class &amp; Accounts'!CF113</f>
        <v>0</v>
      </c>
      <c r="R113" s="666">
        <f>'O5 Details by Class &amp; Accounts'!V113+'O5 Details by Class &amp; Accounts'!AQ113+'O5 Details by Class &amp; Accounts'!BL113+'O5 Details by Class &amp; Accounts'!CG113</f>
        <v>0</v>
      </c>
      <c r="S113" s="666">
        <f>'O5 Details by Class &amp; Accounts'!W113+'O5 Details by Class &amp; Accounts'!AR113+'O5 Details by Class &amp; Accounts'!BM113+'O5 Details by Class &amp; Accounts'!CH113</f>
        <v>0</v>
      </c>
      <c r="T113" s="666">
        <f>'O5 Details by Class &amp; Accounts'!X113+'O5 Details by Class &amp; Accounts'!AS113+'O5 Details by Class &amp; Accounts'!BN113+'O5 Details by Class &amp; Accounts'!CI113</f>
        <v>0</v>
      </c>
      <c r="U113" s="666">
        <f>'O5 Details by Class &amp; Accounts'!Y113+'O5 Details by Class &amp; Accounts'!AT113+'O5 Details by Class &amp; Accounts'!BO113+'O5 Details by Class &amp; Accounts'!CJ113</f>
        <v>0</v>
      </c>
      <c r="V113" s="666">
        <f>'O5 Details by Class &amp; Accounts'!Z113+'O5 Details by Class &amp; Accounts'!AU113+'O5 Details by Class &amp; Accounts'!BP113+'O5 Details by Class &amp; Accounts'!CK113</f>
        <v>0</v>
      </c>
      <c r="W113" s="666">
        <f>'O5 Details by Class &amp; Accounts'!AA113+'O5 Details by Class &amp; Accounts'!AV113+'O5 Details by Class &amp; Accounts'!BQ113+'O5 Details by Class &amp; Accounts'!CL113</f>
        <v>0</v>
      </c>
      <c r="X113" s="1112">
        <f>'O5 Details by Class &amp; Accounts'!AB113+'O5 Details by Class &amp; Accounts'!AW113+'O5 Details by Class &amp; Accounts'!BR113+'O5 Details by Class &amp; Accounts'!CM113</f>
        <v>0</v>
      </c>
      <c r="Y113" s="2091" t="str">
        <f t="shared" si="4"/>
        <v>4405</v>
      </c>
      <c r="Z113" s="2086" t="s">
        <v>401</v>
      </c>
    </row>
    <row r="114" spans="1:26" ht="15.95" customHeight="1">
      <c r="A114" s="1942" t="s">
        <v>121</v>
      </c>
      <c r="B114" s="1085" t="s">
        <v>1438</v>
      </c>
      <c r="C114" s="1098" t="str">
        <f>IF(ISBLANK('E4 TB Allocation Details'!D114), "",('E4 TB Allocation Details'!D114))</f>
        <v>mi</v>
      </c>
      <c r="D114" s="1099">
        <f t="shared" si="3"/>
        <v>0</v>
      </c>
      <c r="E114" s="666">
        <f>'O5 Details by Class &amp; Accounts'!I114+'O5 Details by Class &amp; Accounts'!AD114+'O5 Details by Class &amp; Accounts'!AY114+'O5 Details by Class &amp; Accounts'!BT114</f>
        <v>0</v>
      </c>
      <c r="F114" s="666">
        <f>'O5 Details by Class &amp; Accounts'!J114+'O5 Details by Class &amp; Accounts'!AE114+'O5 Details by Class &amp; Accounts'!AZ114+'O5 Details by Class &amp; Accounts'!BU114</f>
        <v>0</v>
      </c>
      <c r="G114" s="666">
        <f>'O5 Details by Class &amp; Accounts'!K114+'O5 Details by Class &amp; Accounts'!AF114+'O5 Details by Class &amp; Accounts'!BA114+'O5 Details by Class &amp; Accounts'!BV114</f>
        <v>0</v>
      </c>
      <c r="H114" s="666">
        <f>'O5 Details by Class &amp; Accounts'!L114+'O5 Details by Class &amp; Accounts'!AG114+'O5 Details by Class &amp; Accounts'!BB114+'O5 Details by Class &amp; Accounts'!BW114</f>
        <v>0</v>
      </c>
      <c r="I114" s="666">
        <f>'O5 Details by Class &amp; Accounts'!M114+'O5 Details by Class &amp; Accounts'!AH114+'O5 Details by Class &amp; Accounts'!BC114+'O5 Details by Class &amp; Accounts'!BX114</f>
        <v>0</v>
      </c>
      <c r="J114" s="666">
        <f>'O5 Details by Class &amp; Accounts'!N114+'O5 Details by Class &amp; Accounts'!AI114+'O5 Details by Class &amp; Accounts'!BD114+'O5 Details by Class &amp; Accounts'!BY114</f>
        <v>0</v>
      </c>
      <c r="K114" s="666">
        <f>'O5 Details by Class &amp; Accounts'!O114+'O5 Details by Class &amp; Accounts'!AJ114+'O5 Details by Class &amp; Accounts'!BE114+'O5 Details by Class &amp; Accounts'!BZ114</f>
        <v>0</v>
      </c>
      <c r="L114" s="666">
        <f>'O5 Details by Class &amp; Accounts'!P114+'O5 Details by Class &amp; Accounts'!AK114+'O5 Details by Class &amp; Accounts'!BF114+'O5 Details by Class &amp; Accounts'!CA114</f>
        <v>0</v>
      </c>
      <c r="M114" s="666">
        <f>'O5 Details by Class &amp; Accounts'!Q114+'O5 Details by Class &amp; Accounts'!AL114+'O5 Details by Class &amp; Accounts'!BG114+'O5 Details by Class &amp; Accounts'!CB114</f>
        <v>0</v>
      </c>
      <c r="N114" s="666">
        <f>'O5 Details by Class &amp; Accounts'!R114+'O5 Details by Class &amp; Accounts'!AM114+'O5 Details by Class &amp; Accounts'!BH114+'O5 Details by Class &amp; Accounts'!CC114</f>
        <v>0</v>
      </c>
      <c r="O114" s="666">
        <f>'O5 Details by Class &amp; Accounts'!S114+'O5 Details by Class &amp; Accounts'!AN114+'O5 Details by Class &amp; Accounts'!BI114+'O5 Details by Class &amp; Accounts'!CD114</f>
        <v>0</v>
      </c>
      <c r="P114" s="666">
        <f>'O5 Details by Class &amp; Accounts'!T114+'O5 Details by Class &amp; Accounts'!AO114+'O5 Details by Class &amp; Accounts'!BJ114+'O5 Details by Class &amp; Accounts'!CE114</f>
        <v>0</v>
      </c>
      <c r="Q114" s="666">
        <f>'O5 Details by Class &amp; Accounts'!U114+'O5 Details by Class &amp; Accounts'!AP114+'O5 Details by Class &amp; Accounts'!BK114+'O5 Details by Class &amp; Accounts'!CF114</f>
        <v>0</v>
      </c>
      <c r="R114" s="666">
        <f>'O5 Details by Class &amp; Accounts'!V114+'O5 Details by Class &amp; Accounts'!AQ114+'O5 Details by Class &amp; Accounts'!BL114+'O5 Details by Class &amp; Accounts'!CG114</f>
        <v>0</v>
      </c>
      <c r="S114" s="666">
        <f>'O5 Details by Class &amp; Accounts'!W114+'O5 Details by Class &amp; Accounts'!AR114+'O5 Details by Class &amp; Accounts'!BM114+'O5 Details by Class &amp; Accounts'!CH114</f>
        <v>0</v>
      </c>
      <c r="T114" s="666">
        <f>'O5 Details by Class &amp; Accounts'!X114+'O5 Details by Class &amp; Accounts'!AS114+'O5 Details by Class &amp; Accounts'!BN114+'O5 Details by Class &amp; Accounts'!CI114</f>
        <v>0</v>
      </c>
      <c r="U114" s="666">
        <f>'O5 Details by Class &amp; Accounts'!Y114+'O5 Details by Class &amp; Accounts'!AT114+'O5 Details by Class &amp; Accounts'!BO114+'O5 Details by Class &amp; Accounts'!CJ114</f>
        <v>0</v>
      </c>
      <c r="V114" s="666">
        <f>'O5 Details by Class &amp; Accounts'!Z114+'O5 Details by Class &amp; Accounts'!AU114+'O5 Details by Class &amp; Accounts'!BP114+'O5 Details by Class &amp; Accounts'!CK114</f>
        <v>0</v>
      </c>
      <c r="W114" s="666">
        <f>'O5 Details by Class &amp; Accounts'!AA114+'O5 Details by Class &amp; Accounts'!AV114+'O5 Details by Class &amp; Accounts'!BQ114+'O5 Details by Class &amp; Accounts'!CL114</f>
        <v>0</v>
      </c>
      <c r="X114" s="1112">
        <f>'O5 Details by Class &amp; Accounts'!AB114+'O5 Details by Class &amp; Accounts'!AW114+'O5 Details by Class &amp; Accounts'!BR114+'O5 Details by Class &amp; Accounts'!CM114</f>
        <v>0</v>
      </c>
      <c r="Y114" s="2091" t="str">
        <f t="shared" si="4"/>
        <v>4415</v>
      </c>
      <c r="Z114" s="2086" t="s">
        <v>401</v>
      </c>
    </row>
    <row r="115" spans="1:26" ht="15.95" customHeight="1">
      <c r="A115" s="1943" t="s">
        <v>123</v>
      </c>
      <c r="B115" s="1087" t="s">
        <v>698</v>
      </c>
      <c r="C115" s="1098" t="str">
        <f>IF(ISBLANK('E4 TB Allocation Details'!D115), "",('E4 TB Allocation Details'!D115))</f>
        <v>cop</v>
      </c>
      <c r="D115" s="1099">
        <f t="shared" si="3"/>
        <v>20323000</v>
      </c>
      <c r="E115" s="666">
        <f>'O5 Details by Class &amp; Accounts'!I115+'O5 Details by Class &amp; Accounts'!AD115+'O5 Details by Class &amp; Accounts'!AY115+'O5 Details by Class &amp; Accounts'!BT115</f>
        <v>7060257.0843892414</v>
      </c>
      <c r="F115" s="666">
        <f>'O5 Details by Class &amp; Accounts'!J115+'O5 Details by Class &amp; Accounts'!AE115+'O5 Details by Class &amp; Accounts'!AZ115+'O5 Details by Class &amp; Accounts'!BU115</f>
        <v>3133340.2000126583</v>
      </c>
      <c r="G115" s="666">
        <f>'O5 Details by Class &amp; Accounts'!K115+'O5 Details by Class &amp; Accounts'!AF115+'O5 Details by Class &amp; Accounts'!BA115+'O5 Details by Class &amp; Accounts'!BV115</f>
        <v>9890921.8289651908</v>
      </c>
      <c r="H115" s="666">
        <f>'O5 Details by Class &amp; Accounts'!L115+'O5 Details by Class &amp; Accounts'!AG115+'O5 Details by Class &amp; Accounts'!BB115+'O5 Details by Class &amp; Accounts'!BW115</f>
        <v>0</v>
      </c>
      <c r="I115" s="666">
        <f>'O5 Details by Class &amp; Accounts'!M115+'O5 Details by Class &amp; Accounts'!AH115+'O5 Details by Class &amp; Accounts'!BC115+'O5 Details by Class &amp; Accounts'!BX115</f>
        <v>0</v>
      </c>
      <c r="J115" s="666">
        <f>'O5 Details by Class &amp; Accounts'!N115+'O5 Details by Class &amp; Accounts'!AI115+'O5 Details by Class &amp; Accounts'!BD115+'O5 Details by Class &amp; Accounts'!BY115</f>
        <v>0</v>
      </c>
      <c r="K115" s="666">
        <f>'O5 Details by Class &amp; Accounts'!O115+'O5 Details by Class &amp; Accounts'!AJ115+'O5 Details by Class &amp; Accounts'!BE115+'O5 Details by Class &amp; Accounts'!BZ115</f>
        <v>164683.89326898733</v>
      </c>
      <c r="L115" s="666">
        <f>'O5 Details by Class &amp; Accounts'!P115+'O5 Details by Class &amp; Accounts'!AK115+'O5 Details by Class &amp; Accounts'!BF115+'O5 Details by Class &amp; Accounts'!CA115</f>
        <v>20887.220503164557</v>
      </c>
      <c r="M115" s="666">
        <f>'O5 Details by Class &amp; Accounts'!Q115+'O5 Details by Class &amp; Accounts'!AL115+'O5 Details by Class &amp; Accounts'!BG115+'O5 Details by Class &amp; Accounts'!CB115</f>
        <v>52909.772860759498</v>
      </c>
      <c r="N115" s="666">
        <f>'O5 Details by Class &amp; Accounts'!R115+'O5 Details by Class &amp; Accounts'!AM115+'O5 Details by Class &amp; Accounts'!BH115+'O5 Details by Class &amp; Accounts'!CC115</f>
        <v>0</v>
      </c>
      <c r="O115" s="666">
        <f>'O5 Details by Class &amp; Accounts'!S115+'O5 Details by Class &amp; Accounts'!AN115+'O5 Details by Class &amp; Accounts'!BI115+'O5 Details by Class &amp; Accounts'!CD115</f>
        <v>0</v>
      </c>
      <c r="P115" s="666">
        <f>'O5 Details by Class &amp; Accounts'!T115+'O5 Details by Class &amp; Accounts'!AO115+'O5 Details by Class &amp; Accounts'!BJ115+'O5 Details by Class &amp; Accounts'!CE115</f>
        <v>0</v>
      </c>
      <c r="Q115" s="666">
        <f>'O5 Details by Class &amp; Accounts'!U115+'O5 Details by Class &amp; Accounts'!AP115+'O5 Details by Class &amp; Accounts'!BK115+'O5 Details by Class &amp; Accounts'!CF115</f>
        <v>0</v>
      </c>
      <c r="R115" s="666">
        <f>'O5 Details by Class &amp; Accounts'!V115+'O5 Details by Class &amp; Accounts'!AQ115+'O5 Details by Class &amp; Accounts'!BL115+'O5 Details by Class &amp; Accounts'!CG115</f>
        <v>0</v>
      </c>
      <c r="S115" s="666">
        <f>'O5 Details by Class &amp; Accounts'!W115+'O5 Details by Class &amp; Accounts'!AR115+'O5 Details by Class &amp; Accounts'!BM115+'O5 Details by Class &amp; Accounts'!CH115</f>
        <v>0</v>
      </c>
      <c r="T115" s="666">
        <f>'O5 Details by Class &amp; Accounts'!X115+'O5 Details by Class &amp; Accounts'!AS115+'O5 Details by Class &amp; Accounts'!BN115+'O5 Details by Class &amp; Accounts'!CI115</f>
        <v>0</v>
      </c>
      <c r="U115" s="666">
        <f>'O5 Details by Class &amp; Accounts'!Y115+'O5 Details by Class &amp; Accounts'!AT115+'O5 Details by Class &amp; Accounts'!BO115+'O5 Details by Class &amp; Accounts'!CJ115</f>
        <v>0</v>
      </c>
      <c r="V115" s="666">
        <f>'O5 Details by Class &amp; Accounts'!Z115+'O5 Details by Class &amp; Accounts'!AU115+'O5 Details by Class &amp; Accounts'!BP115+'O5 Details by Class &amp; Accounts'!CK115</f>
        <v>0</v>
      </c>
      <c r="W115" s="666">
        <f>'O5 Details by Class &amp; Accounts'!AA115+'O5 Details by Class &amp; Accounts'!AV115+'O5 Details by Class &amp; Accounts'!BQ115+'O5 Details by Class &amp; Accounts'!CL115</f>
        <v>0</v>
      </c>
      <c r="X115" s="1112">
        <f>'O5 Details by Class &amp; Accounts'!AB115+'O5 Details by Class &amp; Accounts'!AW115+'O5 Details by Class &amp; Accounts'!BR115+'O5 Details by Class &amp; Accounts'!CM115</f>
        <v>0</v>
      </c>
      <c r="Y115" s="2091" t="str">
        <f t="shared" si="4"/>
        <v>4705</v>
      </c>
      <c r="Z115" s="2086" t="s">
        <v>494</v>
      </c>
    </row>
    <row r="116" spans="1:26" ht="15.95" customHeight="1">
      <c r="A116" s="1943" t="s">
        <v>124</v>
      </c>
      <c r="B116" s="1087" t="s">
        <v>699</v>
      </c>
      <c r="C116" s="1098" t="str">
        <f>IF(ISBLANK('E4 TB Allocation Details'!D116), "",('E4 TB Allocation Details'!D116))</f>
        <v>cop</v>
      </c>
      <c r="D116" s="1099">
        <f t="shared" si="3"/>
        <v>1459000</v>
      </c>
      <c r="E116" s="666">
        <f>'O5 Details by Class &amp; Accounts'!I116+'O5 Details by Class &amp; Accounts'!AD116+'O5 Details by Class &amp; Accounts'!AY116+'O5 Details by Class &amp; Accounts'!BT116</f>
        <v>506859.96585759497</v>
      </c>
      <c r="F116" s="666">
        <f>'O5 Details by Class &amp; Accounts'!J116+'O5 Details by Class &amp; Accounts'!AE116+'O5 Details by Class &amp; Accounts'!AZ116+'O5 Details by Class &amp; Accounts'!BU116</f>
        <v>224944.31687341773</v>
      </c>
      <c r="G116" s="666">
        <f>'O5 Details by Class &amp; Accounts'!K116+'O5 Details by Class &amp; Accounts'!AF116+'O5 Details by Class &amp; Accounts'!BA116+'O5 Details by Class &amp; Accounts'!BV116</f>
        <v>710075.03559810133</v>
      </c>
      <c r="H116" s="666">
        <f>'O5 Details by Class &amp; Accounts'!L116+'O5 Details by Class &amp; Accounts'!AG116+'O5 Details by Class &amp; Accounts'!BB116+'O5 Details by Class &amp; Accounts'!BW116</f>
        <v>0</v>
      </c>
      <c r="I116" s="666">
        <f>'O5 Details by Class &amp; Accounts'!M116+'O5 Details by Class &amp; Accounts'!AH116+'O5 Details by Class &amp; Accounts'!BC116+'O5 Details by Class &amp; Accounts'!BX116</f>
        <v>0</v>
      </c>
      <c r="J116" s="666">
        <f>'O5 Details by Class &amp; Accounts'!N116+'O5 Details by Class &amp; Accounts'!AI116+'O5 Details by Class &amp; Accounts'!BD116+'O5 Details by Class &amp; Accounts'!BY116</f>
        <v>0</v>
      </c>
      <c r="K116" s="666">
        <f>'O5 Details by Class &amp; Accounts'!O116+'O5 Details by Class &amp; Accounts'!AJ116+'O5 Details by Class &amp; Accounts'!BE116+'O5 Details by Class &amp; Accounts'!BZ116</f>
        <v>11822.752560126582</v>
      </c>
      <c r="L116" s="666">
        <f>'O5 Details by Class &amp; Accounts'!P116+'O5 Details by Class &amp; Accounts'!AK116+'O5 Details by Class &amp; Accounts'!BF116+'O5 Details by Class &amp; Accounts'!CA116</f>
        <v>1499.5057183544304</v>
      </c>
      <c r="M116" s="666">
        <f>'O5 Details by Class &amp; Accounts'!Q116+'O5 Details by Class &amp; Accounts'!AL116+'O5 Details by Class &amp; Accounts'!BG116+'O5 Details by Class &amp; Accounts'!CB116</f>
        <v>3798.4233924050636</v>
      </c>
      <c r="N116" s="666">
        <f>'O5 Details by Class &amp; Accounts'!R116+'O5 Details by Class &amp; Accounts'!AM116+'O5 Details by Class &amp; Accounts'!BH116+'O5 Details by Class &amp; Accounts'!CC116</f>
        <v>0</v>
      </c>
      <c r="O116" s="666">
        <f>'O5 Details by Class &amp; Accounts'!S116+'O5 Details by Class &amp; Accounts'!AN116+'O5 Details by Class &amp; Accounts'!BI116+'O5 Details by Class &amp; Accounts'!CD116</f>
        <v>0</v>
      </c>
      <c r="P116" s="666">
        <f>'O5 Details by Class &amp; Accounts'!T116+'O5 Details by Class &amp; Accounts'!AO116+'O5 Details by Class &amp; Accounts'!BJ116+'O5 Details by Class &amp; Accounts'!CE116</f>
        <v>0</v>
      </c>
      <c r="Q116" s="666">
        <f>'O5 Details by Class &amp; Accounts'!U116+'O5 Details by Class &amp; Accounts'!AP116+'O5 Details by Class &amp; Accounts'!BK116+'O5 Details by Class &amp; Accounts'!CF116</f>
        <v>0</v>
      </c>
      <c r="R116" s="666">
        <f>'O5 Details by Class &amp; Accounts'!V116+'O5 Details by Class &amp; Accounts'!AQ116+'O5 Details by Class &amp; Accounts'!BL116+'O5 Details by Class &amp; Accounts'!CG116</f>
        <v>0</v>
      </c>
      <c r="S116" s="666">
        <f>'O5 Details by Class &amp; Accounts'!W116+'O5 Details by Class &amp; Accounts'!AR116+'O5 Details by Class &amp; Accounts'!BM116+'O5 Details by Class &amp; Accounts'!CH116</f>
        <v>0</v>
      </c>
      <c r="T116" s="666">
        <f>'O5 Details by Class &amp; Accounts'!X116+'O5 Details by Class &amp; Accounts'!AS116+'O5 Details by Class &amp; Accounts'!BN116+'O5 Details by Class &amp; Accounts'!CI116</f>
        <v>0</v>
      </c>
      <c r="U116" s="666">
        <f>'O5 Details by Class &amp; Accounts'!Y116+'O5 Details by Class &amp; Accounts'!AT116+'O5 Details by Class &amp; Accounts'!BO116+'O5 Details by Class &amp; Accounts'!CJ116</f>
        <v>0</v>
      </c>
      <c r="V116" s="666">
        <f>'O5 Details by Class &amp; Accounts'!Z116+'O5 Details by Class &amp; Accounts'!AU116+'O5 Details by Class &amp; Accounts'!BP116+'O5 Details by Class &amp; Accounts'!CK116</f>
        <v>0</v>
      </c>
      <c r="W116" s="666">
        <f>'O5 Details by Class &amp; Accounts'!AA116+'O5 Details by Class &amp; Accounts'!AV116+'O5 Details by Class &amp; Accounts'!BQ116+'O5 Details by Class &amp; Accounts'!CL116</f>
        <v>0</v>
      </c>
      <c r="X116" s="1112">
        <f>'O5 Details by Class &amp; Accounts'!AB116+'O5 Details by Class &amp; Accounts'!AW116+'O5 Details by Class &amp; Accounts'!BR116+'O5 Details by Class &amp; Accounts'!CM116</f>
        <v>0</v>
      </c>
      <c r="Y116" s="2091" t="str">
        <f t="shared" si="4"/>
        <v>4708</v>
      </c>
      <c r="Z116" s="2086" t="s">
        <v>494</v>
      </c>
    </row>
    <row r="117" spans="1:26" ht="15.95" customHeight="1">
      <c r="A117" s="1943" t="s">
        <v>125</v>
      </c>
      <c r="B117" s="1087" t="s">
        <v>722</v>
      </c>
      <c r="C117" s="1098" t="str">
        <f>IF(ISBLANK('E4 TB Allocation Details'!D117), "",('E4 TB Allocation Details'!D117))</f>
        <v>cop</v>
      </c>
      <c r="D117" s="1099">
        <f t="shared" ref="D117:D156" si="5">SUM(E117:X117)</f>
        <v>184999.99999999997</v>
      </c>
      <c r="E117" s="666">
        <f>'O5 Details by Class &amp; Accounts'!I117+'O5 Details by Class &amp; Accounts'!AD117+'O5 Details by Class &amp; Accounts'!AY117+'O5 Details by Class &amp; Accounts'!BT117</f>
        <v>64269.426787974691</v>
      </c>
      <c r="F117" s="666">
        <f>'O5 Details by Class &amp; Accounts'!J117+'O5 Details by Class &amp; Accounts'!AE117+'O5 Details by Class &amp; Accounts'!AZ117+'O5 Details by Class &amp; Accounts'!BU117</f>
        <v>28522.754367088608</v>
      </c>
      <c r="G117" s="666">
        <f>'O5 Details by Class &amp; Accounts'!K117+'O5 Details by Class &amp; Accounts'!AF117+'O5 Details by Class &amp; Accounts'!BA117+'O5 Details by Class &amp; Accounts'!BV117</f>
        <v>90036.930490506333</v>
      </c>
      <c r="H117" s="666">
        <f>'O5 Details by Class &amp; Accounts'!L117+'O5 Details by Class &amp; Accounts'!AG117+'O5 Details by Class &amp; Accounts'!BB117+'O5 Details by Class &amp; Accounts'!BW117</f>
        <v>0</v>
      </c>
      <c r="I117" s="666">
        <f>'O5 Details by Class &amp; Accounts'!M117+'O5 Details by Class &amp; Accounts'!AH117+'O5 Details by Class &amp; Accounts'!BC117+'O5 Details by Class &amp; Accounts'!BX117</f>
        <v>0</v>
      </c>
      <c r="J117" s="666">
        <f>'O5 Details by Class &amp; Accounts'!N117+'O5 Details by Class &amp; Accounts'!AI117+'O5 Details by Class &amp; Accounts'!BD117+'O5 Details by Class &amp; Accounts'!BY117</f>
        <v>0</v>
      </c>
      <c r="K117" s="666">
        <f>'O5 Details by Class &amp; Accounts'!O117+'O5 Details by Class &amp; Accounts'!AJ117+'O5 Details by Class &amp; Accounts'!BE117+'O5 Details by Class &amp; Accounts'!BZ117</f>
        <v>1499.1153006329114</v>
      </c>
      <c r="L117" s="666">
        <f>'O5 Details by Class &amp; Accounts'!P117+'O5 Details by Class &amp; Accounts'!AK117+'O5 Details by Class &amp; Accounts'!BF117+'O5 Details by Class &amp; Accounts'!CA117</f>
        <v>190.1360917721519</v>
      </c>
      <c r="M117" s="666">
        <f>'O5 Details by Class &amp; Accounts'!Q117+'O5 Details by Class &amp; Accounts'!AL117+'O5 Details by Class &amp; Accounts'!BG117+'O5 Details by Class &amp; Accounts'!CB117</f>
        <v>481.63696202531651</v>
      </c>
      <c r="N117" s="666">
        <f>'O5 Details by Class &amp; Accounts'!R117+'O5 Details by Class &amp; Accounts'!AM117+'O5 Details by Class &amp; Accounts'!BH117+'O5 Details by Class &amp; Accounts'!CC117</f>
        <v>0</v>
      </c>
      <c r="O117" s="666">
        <f>'O5 Details by Class &amp; Accounts'!S117+'O5 Details by Class &amp; Accounts'!AN117+'O5 Details by Class &amp; Accounts'!BI117+'O5 Details by Class &amp; Accounts'!CD117</f>
        <v>0</v>
      </c>
      <c r="P117" s="666">
        <f>'O5 Details by Class &amp; Accounts'!T117+'O5 Details by Class &amp; Accounts'!AO117+'O5 Details by Class &amp; Accounts'!BJ117+'O5 Details by Class &amp; Accounts'!CE117</f>
        <v>0</v>
      </c>
      <c r="Q117" s="666">
        <f>'O5 Details by Class &amp; Accounts'!U117+'O5 Details by Class &amp; Accounts'!AP117+'O5 Details by Class &amp; Accounts'!BK117+'O5 Details by Class &amp; Accounts'!CF117</f>
        <v>0</v>
      </c>
      <c r="R117" s="666">
        <f>'O5 Details by Class &amp; Accounts'!V117+'O5 Details by Class &amp; Accounts'!AQ117+'O5 Details by Class &amp; Accounts'!BL117+'O5 Details by Class &amp; Accounts'!CG117</f>
        <v>0</v>
      </c>
      <c r="S117" s="666">
        <f>'O5 Details by Class &amp; Accounts'!W117+'O5 Details by Class &amp; Accounts'!AR117+'O5 Details by Class &amp; Accounts'!BM117+'O5 Details by Class &amp; Accounts'!CH117</f>
        <v>0</v>
      </c>
      <c r="T117" s="666">
        <f>'O5 Details by Class &amp; Accounts'!X117+'O5 Details by Class &amp; Accounts'!AS117+'O5 Details by Class &amp; Accounts'!BN117+'O5 Details by Class &amp; Accounts'!CI117</f>
        <v>0</v>
      </c>
      <c r="U117" s="666">
        <f>'O5 Details by Class &amp; Accounts'!Y117+'O5 Details by Class &amp; Accounts'!AT117+'O5 Details by Class &amp; Accounts'!BO117+'O5 Details by Class &amp; Accounts'!CJ117</f>
        <v>0</v>
      </c>
      <c r="V117" s="666">
        <f>'O5 Details by Class &amp; Accounts'!Z117+'O5 Details by Class &amp; Accounts'!AU117+'O5 Details by Class &amp; Accounts'!BP117+'O5 Details by Class &amp; Accounts'!CK117</f>
        <v>0</v>
      </c>
      <c r="W117" s="666">
        <f>'O5 Details by Class &amp; Accounts'!AA117+'O5 Details by Class &amp; Accounts'!AV117+'O5 Details by Class &amp; Accounts'!BQ117+'O5 Details by Class &amp; Accounts'!CL117</f>
        <v>0</v>
      </c>
      <c r="X117" s="1112">
        <f>'O5 Details by Class &amp; Accounts'!AB117+'O5 Details by Class &amp; Accounts'!AW117+'O5 Details by Class &amp; Accounts'!BR117+'O5 Details by Class &amp; Accounts'!CM117</f>
        <v>0</v>
      </c>
      <c r="Y117" s="2091" t="str">
        <f t="shared" si="4"/>
        <v>4710</v>
      </c>
      <c r="Z117" s="2086" t="s">
        <v>494</v>
      </c>
    </row>
    <row r="118" spans="1:26" ht="15.95" customHeight="1">
      <c r="A118" s="1943" t="s">
        <v>126</v>
      </c>
      <c r="B118" s="1087" t="s">
        <v>723</v>
      </c>
      <c r="C118" s="1098" t="str">
        <f>IF(ISBLANK('E4 TB Allocation Details'!D118), "",('E4 TB Allocation Details'!D118))</f>
        <v>cop</v>
      </c>
      <c r="D118" s="1099">
        <f t="shared" si="5"/>
        <v>0</v>
      </c>
      <c r="E118" s="666">
        <f>'O5 Details by Class &amp; Accounts'!I118+'O5 Details by Class &amp; Accounts'!AD118+'O5 Details by Class &amp; Accounts'!AY118+'O5 Details by Class &amp; Accounts'!BT118</f>
        <v>0</v>
      </c>
      <c r="F118" s="666">
        <f>'O5 Details by Class &amp; Accounts'!J118+'O5 Details by Class &amp; Accounts'!AE118+'O5 Details by Class &amp; Accounts'!AZ118+'O5 Details by Class &amp; Accounts'!BU118</f>
        <v>0</v>
      </c>
      <c r="G118" s="666">
        <f>'O5 Details by Class &amp; Accounts'!K118+'O5 Details by Class &amp; Accounts'!AF118+'O5 Details by Class &amp; Accounts'!BA118+'O5 Details by Class &amp; Accounts'!BV118</f>
        <v>0</v>
      </c>
      <c r="H118" s="666">
        <f>'O5 Details by Class &amp; Accounts'!L118+'O5 Details by Class &amp; Accounts'!AG118+'O5 Details by Class &amp; Accounts'!BB118+'O5 Details by Class &amp; Accounts'!BW118</f>
        <v>0</v>
      </c>
      <c r="I118" s="666">
        <f>'O5 Details by Class &amp; Accounts'!M118+'O5 Details by Class &amp; Accounts'!AH118+'O5 Details by Class &amp; Accounts'!BC118+'O5 Details by Class &amp; Accounts'!BX118</f>
        <v>0</v>
      </c>
      <c r="J118" s="666">
        <f>'O5 Details by Class &amp; Accounts'!N118+'O5 Details by Class &amp; Accounts'!AI118+'O5 Details by Class &amp; Accounts'!BD118+'O5 Details by Class &amp; Accounts'!BY118</f>
        <v>0</v>
      </c>
      <c r="K118" s="666">
        <f>'O5 Details by Class &amp; Accounts'!O118+'O5 Details by Class &amp; Accounts'!AJ118+'O5 Details by Class &amp; Accounts'!BE118+'O5 Details by Class &amp; Accounts'!BZ118</f>
        <v>0</v>
      </c>
      <c r="L118" s="666">
        <f>'O5 Details by Class &amp; Accounts'!P118+'O5 Details by Class &amp; Accounts'!AK118+'O5 Details by Class &amp; Accounts'!BF118+'O5 Details by Class &amp; Accounts'!CA118</f>
        <v>0</v>
      </c>
      <c r="M118" s="666">
        <f>'O5 Details by Class &amp; Accounts'!Q118+'O5 Details by Class &amp; Accounts'!AL118+'O5 Details by Class &amp; Accounts'!BG118+'O5 Details by Class &amp; Accounts'!CB118</f>
        <v>0</v>
      </c>
      <c r="N118" s="666">
        <f>'O5 Details by Class &amp; Accounts'!R118+'O5 Details by Class &amp; Accounts'!AM118+'O5 Details by Class &amp; Accounts'!BH118+'O5 Details by Class &amp; Accounts'!CC118</f>
        <v>0</v>
      </c>
      <c r="O118" s="666">
        <f>'O5 Details by Class &amp; Accounts'!S118+'O5 Details by Class &amp; Accounts'!AN118+'O5 Details by Class &amp; Accounts'!BI118+'O5 Details by Class &amp; Accounts'!CD118</f>
        <v>0</v>
      </c>
      <c r="P118" s="666">
        <f>'O5 Details by Class &amp; Accounts'!T118+'O5 Details by Class &amp; Accounts'!AO118+'O5 Details by Class &amp; Accounts'!BJ118+'O5 Details by Class &amp; Accounts'!CE118</f>
        <v>0</v>
      </c>
      <c r="Q118" s="666">
        <f>'O5 Details by Class &amp; Accounts'!U118+'O5 Details by Class &amp; Accounts'!AP118+'O5 Details by Class &amp; Accounts'!BK118+'O5 Details by Class &amp; Accounts'!CF118</f>
        <v>0</v>
      </c>
      <c r="R118" s="666">
        <f>'O5 Details by Class &amp; Accounts'!V118+'O5 Details by Class &amp; Accounts'!AQ118+'O5 Details by Class &amp; Accounts'!BL118+'O5 Details by Class &amp; Accounts'!CG118</f>
        <v>0</v>
      </c>
      <c r="S118" s="666">
        <f>'O5 Details by Class &amp; Accounts'!W118+'O5 Details by Class &amp; Accounts'!AR118+'O5 Details by Class &amp; Accounts'!BM118+'O5 Details by Class &amp; Accounts'!CH118</f>
        <v>0</v>
      </c>
      <c r="T118" s="666">
        <f>'O5 Details by Class &amp; Accounts'!X118+'O5 Details by Class &amp; Accounts'!AS118+'O5 Details by Class &amp; Accounts'!BN118+'O5 Details by Class &amp; Accounts'!CI118</f>
        <v>0</v>
      </c>
      <c r="U118" s="666">
        <f>'O5 Details by Class &amp; Accounts'!Y118+'O5 Details by Class &amp; Accounts'!AT118+'O5 Details by Class &amp; Accounts'!BO118+'O5 Details by Class &amp; Accounts'!CJ118</f>
        <v>0</v>
      </c>
      <c r="V118" s="666">
        <f>'O5 Details by Class &amp; Accounts'!Z118+'O5 Details by Class &amp; Accounts'!AU118+'O5 Details by Class &amp; Accounts'!BP118+'O5 Details by Class &amp; Accounts'!CK118</f>
        <v>0</v>
      </c>
      <c r="W118" s="666">
        <f>'O5 Details by Class &amp; Accounts'!AA118+'O5 Details by Class &amp; Accounts'!AV118+'O5 Details by Class &amp; Accounts'!BQ118+'O5 Details by Class &amp; Accounts'!CL118</f>
        <v>0</v>
      </c>
      <c r="X118" s="1112">
        <f>'O5 Details by Class &amp; Accounts'!AB118+'O5 Details by Class &amp; Accounts'!AW118+'O5 Details by Class &amp; Accounts'!BR118+'O5 Details by Class &amp; Accounts'!CM118</f>
        <v>0</v>
      </c>
      <c r="Y118" s="2091" t="str">
        <f t="shared" si="4"/>
        <v>4712</v>
      </c>
      <c r="Z118" s="2086" t="s">
        <v>494</v>
      </c>
    </row>
    <row r="119" spans="1:26" ht="15.95" customHeight="1">
      <c r="A119" s="1943" t="s">
        <v>129</v>
      </c>
      <c r="B119" s="1087" t="s">
        <v>724</v>
      </c>
      <c r="C119" s="1098" t="str">
        <f>IF(ISBLANK('E4 TB Allocation Details'!D119), "",('E4 TB Allocation Details'!D119))</f>
        <v>cop</v>
      </c>
      <c r="D119" s="1099">
        <f t="shared" si="5"/>
        <v>1055000</v>
      </c>
      <c r="E119" s="666">
        <f>'O5 Details by Class &amp; Accounts'!I119+'O5 Details by Class &amp; Accounts'!AD119+'O5 Details by Class &amp; Accounts'!AY119+'O5 Details by Class &amp; Accounts'!BT119</f>
        <v>366509.43384493672</v>
      </c>
      <c r="F119" s="666">
        <f>'O5 Details by Class &amp; Accounts'!J119+'O5 Details by Class &amp; Accounts'!AE119+'O5 Details by Class &amp; Accounts'!AZ119+'O5 Details by Class &amp; Accounts'!BU119</f>
        <v>162656.78841772152</v>
      </c>
      <c r="G119" s="666">
        <f>'O5 Details by Class &amp; Accounts'!K119+'O5 Details by Class &amp; Accounts'!AF119+'O5 Details by Class &amp; Accounts'!BA119+'O5 Details by Class &amp; Accounts'!BV119</f>
        <v>513453.84685126587</v>
      </c>
      <c r="H119" s="666">
        <f>'O5 Details by Class &amp; Accounts'!L119+'O5 Details by Class &amp; Accounts'!AG119+'O5 Details by Class &amp; Accounts'!BB119+'O5 Details by Class &amp; Accounts'!BW119</f>
        <v>0</v>
      </c>
      <c r="I119" s="666">
        <f>'O5 Details by Class &amp; Accounts'!M119+'O5 Details by Class &amp; Accounts'!AH119+'O5 Details by Class &amp; Accounts'!BC119+'O5 Details by Class &amp; Accounts'!BX119</f>
        <v>0</v>
      </c>
      <c r="J119" s="666">
        <f>'O5 Details by Class &amp; Accounts'!N119+'O5 Details by Class &amp; Accounts'!AI119+'O5 Details by Class &amp; Accounts'!BD119+'O5 Details by Class &amp; Accounts'!BY119</f>
        <v>0</v>
      </c>
      <c r="K119" s="666">
        <f>'O5 Details by Class &amp; Accounts'!O119+'O5 Details by Class &amp; Accounts'!AJ119+'O5 Details by Class &amp; Accounts'!BE119+'O5 Details by Class &amp; Accounts'!BZ119</f>
        <v>8549.0088765822784</v>
      </c>
      <c r="L119" s="666">
        <f>'O5 Details by Class &amp; Accounts'!P119+'O5 Details by Class &amp; Accounts'!AK119+'O5 Details by Class &amp; Accounts'!BF119+'O5 Details by Class &amp; Accounts'!CA119</f>
        <v>1084.2896044303798</v>
      </c>
      <c r="M119" s="666">
        <f>'O5 Details by Class &amp; Accounts'!Q119+'O5 Details by Class &amp; Accounts'!AL119+'O5 Details by Class &amp; Accounts'!BG119+'O5 Details by Class &amp; Accounts'!CB119</f>
        <v>2746.6324050632911</v>
      </c>
      <c r="N119" s="666">
        <f>'O5 Details by Class &amp; Accounts'!R119+'O5 Details by Class &amp; Accounts'!AM119+'O5 Details by Class &amp; Accounts'!BH119+'O5 Details by Class &amp; Accounts'!CC119</f>
        <v>0</v>
      </c>
      <c r="O119" s="666">
        <f>'O5 Details by Class &amp; Accounts'!S119+'O5 Details by Class &amp; Accounts'!AN119+'O5 Details by Class &amp; Accounts'!BI119+'O5 Details by Class &amp; Accounts'!CD119</f>
        <v>0</v>
      </c>
      <c r="P119" s="666">
        <f>'O5 Details by Class &amp; Accounts'!T119+'O5 Details by Class &amp; Accounts'!AO119+'O5 Details by Class &amp; Accounts'!BJ119+'O5 Details by Class &amp; Accounts'!CE119</f>
        <v>0</v>
      </c>
      <c r="Q119" s="666">
        <f>'O5 Details by Class &amp; Accounts'!U119+'O5 Details by Class &amp; Accounts'!AP119+'O5 Details by Class &amp; Accounts'!BK119+'O5 Details by Class &amp; Accounts'!CF119</f>
        <v>0</v>
      </c>
      <c r="R119" s="666">
        <f>'O5 Details by Class &amp; Accounts'!V119+'O5 Details by Class &amp; Accounts'!AQ119+'O5 Details by Class &amp; Accounts'!BL119+'O5 Details by Class &amp; Accounts'!CG119</f>
        <v>0</v>
      </c>
      <c r="S119" s="666">
        <f>'O5 Details by Class &amp; Accounts'!W119+'O5 Details by Class &amp; Accounts'!AR119+'O5 Details by Class &amp; Accounts'!BM119+'O5 Details by Class &amp; Accounts'!CH119</f>
        <v>0</v>
      </c>
      <c r="T119" s="666">
        <f>'O5 Details by Class &amp; Accounts'!X119+'O5 Details by Class &amp; Accounts'!AS119+'O5 Details by Class &amp; Accounts'!BN119+'O5 Details by Class &amp; Accounts'!CI119</f>
        <v>0</v>
      </c>
      <c r="U119" s="666">
        <f>'O5 Details by Class &amp; Accounts'!Y119+'O5 Details by Class &amp; Accounts'!AT119+'O5 Details by Class &amp; Accounts'!BO119+'O5 Details by Class &amp; Accounts'!CJ119</f>
        <v>0</v>
      </c>
      <c r="V119" s="666">
        <f>'O5 Details by Class &amp; Accounts'!Z119+'O5 Details by Class &amp; Accounts'!AU119+'O5 Details by Class &amp; Accounts'!BP119+'O5 Details by Class &amp; Accounts'!CK119</f>
        <v>0</v>
      </c>
      <c r="W119" s="666">
        <f>'O5 Details by Class &amp; Accounts'!AA119+'O5 Details by Class &amp; Accounts'!AV119+'O5 Details by Class &amp; Accounts'!BQ119+'O5 Details by Class &amp; Accounts'!CL119</f>
        <v>0</v>
      </c>
      <c r="X119" s="1112">
        <f>'O5 Details by Class &amp; Accounts'!AB119+'O5 Details by Class &amp; Accounts'!AW119+'O5 Details by Class &amp; Accounts'!BR119+'O5 Details by Class &amp; Accounts'!CM119</f>
        <v>0</v>
      </c>
      <c r="Y119" s="2091" t="str">
        <f t="shared" si="4"/>
        <v>4714</v>
      </c>
      <c r="Z119" s="2086" t="s">
        <v>1214</v>
      </c>
    </row>
    <row r="120" spans="1:26" ht="15.95" customHeight="1">
      <c r="A120" s="1943" t="s">
        <v>127</v>
      </c>
      <c r="B120" s="1087" t="s">
        <v>632</v>
      </c>
      <c r="C120" s="1098" t="str">
        <f>IF(ISBLANK('E4 TB Allocation Details'!D120), "",('E4 TB Allocation Details'!D120))</f>
        <v>cop</v>
      </c>
      <c r="D120" s="1099">
        <f t="shared" si="5"/>
        <v>0</v>
      </c>
      <c r="E120" s="666">
        <f>'O5 Details by Class &amp; Accounts'!I120+'O5 Details by Class &amp; Accounts'!AD120+'O5 Details by Class &amp; Accounts'!AY120+'O5 Details by Class &amp; Accounts'!BT120</f>
        <v>0</v>
      </c>
      <c r="F120" s="666">
        <f>'O5 Details by Class &amp; Accounts'!J120+'O5 Details by Class &amp; Accounts'!AE120+'O5 Details by Class &amp; Accounts'!AZ120+'O5 Details by Class &amp; Accounts'!BU120</f>
        <v>0</v>
      </c>
      <c r="G120" s="666">
        <f>'O5 Details by Class &amp; Accounts'!K120+'O5 Details by Class &amp; Accounts'!AF120+'O5 Details by Class &amp; Accounts'!BA120+'O5 Details by Class &amp; Accounts'!BV120</f>
        <v>0</v>
      </c>
      <c r="H120" s="666">
        <f>'O5 Details by Class &amp; Accounts'!L120+'O5 Details by Class &amp; Accounts'!AG120+'O5 Details by Class &amp; Accounts'!BB120+'O5 Details by Class &amp; Accounts'!BW120</f>
        <v>0</v>
      </c>
      <c r="I120" s="666">
        <f>'O5 Details by Class &amp; Accounts'!M120+'O5 Details by Class &amp; Accounts'!AH120+'O5 Details by Class &amp; Accounts'!BC120+'O5 Details by Class &amp; Accounts'!BX120</f>
        <v>0</v>
      </c>
      <c r="J120" s="666">
        <f>'O5 Details by Class &amp; Accounts'!N120+'O5 Details by Class &amp; Accounts'!AI120+'O5 Details by Class &amp; Accounts'!BD120+'O5 Details by Class &amp; Accounts'!BY120</f>
        <v>0</v>
      </c>
      <c r="K120" s="666">
        <f>'O5 Details by Class &amp; Accounts'!O120+'O5 Details by Class &amp; Accounts'!AJ120+'O5 Details by Class &amp; Accounts'!BE120+'O5 Details by Class &amp; Accounts'!BZ120</f>
        <v>0</v>
      </c>
      <c r="L120" s="666">
        <f>'O5 Details by Class &amp; Accounts'!P120+'O5 Details by Class &amp; Accounts'!AK120+'O5 Details by Class &amp; Accounts'!BF120+'O5 Details by Class &amp; Accounts'!CA120</f>
        <v>0</v>
      </c>
      <c r="M120" s="666">
        <f>'O5 Details by Class &amp; Accounts'!Q120+'O5 Details by Class &amp; Accounts'!AL120+'O5 Details by Class &amp; Accounts'!BG120+'O5 Details by Class &amp; Accounts'!CB120</f>
        <v>0</v>
      </c>
      <c r="N120" s="666">
        <f>'O5 Details by Class &amp; Accounts'!R120+'O5 Details by Class &amp; Accounts'!AM120+'O5 Details by Class &amp; Accounts'!BH120+'O5 Details by Class &amp; Accounts'!CC120</f>
        <v>0</v>
      </c>
      <c r="O120" s="666">
        <f>'O5 Details by Class &amp; Accounts'!S120+'O5 Details by Class &amp; Accounts'!AN120+'O5 Details by Class &amp; Accounts'!BI120+'O5 Details by Class &amp; Accounts'!CD120</f>
        <v>0</v>
      </c>
      <c r="P120" s="666">
        <f>'O5 Details by Class &amp; Accounts'!T120+'O5 Details by Class &amp; Accounts'!AO120+'O5 Details by Class &amp; Accounts'!BJ120+'O5 Details by Class &amp; Accounts'!CE120</f>
        <v>0</v>
      </c>
      <c r="Q120" s="666">
        <f>'O5 Details by Class &amp; Accounts'!U120+'O5 Details by Class &amp; Accounts'!AP120+'O5 Details by Class &amp; Accounts'!BK120+'O5 Details by Class &amp; Accounts'!CF120</f>
        <v>0</v>
      </c>
      <c r="R120" s="666">
        <f>'O5 Details by Class &amp; Accounts'!V120+'O5 Details by Class &amp; Accounts'!AQ120+'O5 Details by Class &amp; Accounts'!BL120+'O5 Details by Class &amp; Accounts'!CG120</f>
        <v>0</v>
      </c>
      <c r="S120" s="666">
        <f>'O5 Details by Class &amp; Accounts'!W120+'O5 Details by Class &amp; Accounts'!AR120+'O5 Details by Class &amp; Accounts'!BM120+'O5 Details by Class &amp; Accounts'!CH120</f>
        <v>0</v>
      </c>
      <c r="T120" s="666">
        <f>'O5 Details by Class &amp; Accounts'!X120+'O5 Details by Class &amp; Accounts'!AS120+'O5 Details by Class &amp; Accounts'!BN120+'O5 Details by Class &amp; Accounts'!CI120</f>
        <v>0</v>
      </c>
      <c r="U120" s="666">
        <f>'O5 Details by Class &amp; Accounts'!Y120+'O5 Details by Class &amp; Accounts'!AT120+'O5 Details by Class &amp; Accounts'!BO120+'O5 Details by Class &amp; Accounts'!CJ120</f>
        <v>0</v>
      </c>
      <c r="V120" s="666">
        <f>'O5 Details by Class &amp; Accounts'!Z120+'O5 Details by Class &amp; Accounts'!AU120+'O5 Details by Class &amp; Accounts'!BP120+'O5 Details by Class &amp; Accounts'!CK120</f>
        <v>0</v>
      </c>
      <c r="W120" s="666">
        <f>'O5 Details by Class &amp; Accounts'!AA120+'O5 Details by Class &amp; Accounts'!AV120+'O5 Details by Class &amp; Accounts'!BQ120+'O5 Details by Class &amp; Accounts'!CL120</f>
        <v>0</v>
      </c>
      <c r="X120" s="1112">
        <f>'O5 Details by Class &amp; Accounts'!AB120+'O5 Details by Class &amp; Accounts'!AW120+'O5 Details by Class &amp; Accounts'!BR120+'O5 Details by Class &amp; Accounts'!CM120</f>
        <v>0</v>
      </c>
      <c r="Y120" s="2091" t="str">
        <f t="shared" si="4"/>
        <v>4715</v>
      </c>
      <c r="Z120" s="2086" t="s">
        <v>494</v>
      </c>
    </row>
    <row r="121" spans="1:26" ht="15.95" customHeight="1">
      <c r="A121" s="1943" t="s">
        <v>130</v>
      </c>
      <c r="B121" s="1087" t="s">
        <v>633</v>
      </c>
      <c r="C121" s="1098" t="str">
        <f>IF(ISBLANK('E4 TB Allocation Details'!D121), "",('E4 TB Allocation Details'!D121))</f>
        <v>cop</v>
      </c>
      <c r="D121" s="1099">
        <f t="shared" si="5"/>
        <v>989000</v>
      </c>
      <c r="E121" s="666">
        <f>'O5 Details by Class &amp; Accounts'!I121+'O5 Details by Class &amp; Accounts'!AD121+'O5 Details by Class &amp; Accounts'!AY121+'O5 Details by Class &amp; Accounts'!BT121</f>
        <v>343580.88158544304</v>
      </c>
      <c r="F121" s="666">
        <f>'O5 Details by Class &amp; Accounts'!J121+'O5 Details by Class &amp; Accounts'!AE121+'O5 Details by Class &amp; Accounts'!AZ121+'O5 Details by Class &amp; Accounts'!BU121</f>
        <v>152481.10307594939</v>
      </c>
      <c r="G121" s="666">
        <f>'O5 Details by Class &amp; Accounts'!K121+'O5 Details by Class &amp; Accounts'!AF121+'O5 Details by Class &amp; Accounts'!BA121+'O5 Details by Class &amp; Accounts'!BV121</f>
        <v>481332.56354113924</v>
      </c>
      <c r="H121" s="666">
        <f>'O5 Details by Class &amp; Accounts'!L121+'O5 Details by Class &amp; Accounts'!AG121+'O5 Details by Class &amp; Accounts'!BB121+'O5 Details by Class &amp; Accounts'!BW121</f>
        <v>0</v>
      </c>
      <c r="I121" s="666">
        <f>'O5 Details by Class &amp; Accounts'!M121+'O5 Details by Class &amp; Accounts'!AH121+'O5 Details by Class &amp; Accounts'!BC121+'O5 Details by Class &amp; Accounts'!BX121</f>
        <v>0</v>
      </c>
      <c r="J121" s="666">
        <f>'O5 Details by Class &amp; Accounts'!N121+'O5 Details by Class &amp; Accounts'!AI121+'O5 Details by Class &amp; Accounts'!BD121+'O5 Details by Class &amp; Accounts'!BY121</f>
        <v>0</v>
      </c>
      <c r="K121" s="666">
        <f>'O5 Details by Class &amp; Accounts'!O121+'O5 Details by Class &amp; Accounts'!AJ121+'O5 Details by Class &amp; Accounts'!BE121+'O5 Details by Class &amp; Accounts'!BZ121</f>
        <v>8014.1893639240498</v>
      </c>
      <c r="L121" s="666">
        <f>'O5 Details by Class &amp; Accounts'!P121+'O5 Details by Class &amp; Accounts'!AK121+'O5 Details by Class &amp; Accounts'!BF121+'O5 Details by Class &amp; Accounts'!CA121</f>
        <v>1016.4572689873418</v>
      </c>
      <c r="M121" s="666">
        <f>'O5 Details by Class &amp; Accounts'!Q121+'O5 Details by Class &amp; Accounts'!AL121+'O5 Details by Class &amp; Accounts'!BG121+'O5 Details by Class &amp; Accounts'!CB121</f>
        <v>2574.8051645569622</v>
      </c>
      <c r="N121" s="666">
        <f>'O5 Details by Class &amp; Accounts'!R121+'O5 Details by Class &amp; Accounts'!AM121+'O5 Details by Class &amp; Accounts'!BH121+'O5 Details by Class &amp; Accounts'!CC121</f>
        <v>0</v>
      </c>
      <c r="O121" s="666">
        <f>'O5 Details by Class &amp; Accounts'!S121+'O5 Details by Class &amp; Accounts'!AN121+'O5 Details by Class &amp; Accounts'!BI121+'O5 Details by Class &amp; Accounts'!CD121</f>
        <v>0</v>
      </c>
      <c r="P121" s="666">
        <f>'O5 Details by Class &amp; Accounts'!T121+'O5 Details by Class &amp; Accounts'!AO121+'O5 Details by Class &amp; Accounts'!BJ121+'O5 Details by Class &amp; Accounts'!CE121</f>
        <v>0</v>
      </c>
      <c r="Q121" s="666">
        <f>'O5 Details by Class &amp; Accounts'!U121+'O5 Details by Class &amp; Accounts'!AP121+'O5 Details by Class &amp; Accounts'!BK121+'O5 Details by Class &amp; Accounts'!CF121</f>
        <v>0</v>
      </c>
      <c r="R121" s="666">
        <f>'O5 Details by Class &amp; Accounts'!V121+'O5 Details by Class &amp; Accounts'!AQ121+'O5 Details by Class &amp; Accounts'!BL121+'O5 Details by Class &amp; Accounts'!CG121</f>
        <v>0</v>
      </c>
      <c r="S121" s="666">
        <f>'O5 Details by Class &amp; Accounts'!W121+'O5 Details by Class &amp; Accounts'!AR121+'O5 Details by Class &amp; Accounts'!BM121+'O5 Details by Class &amp; Accounts'!CH121</f>
        <v>0</v>
      </c>
      <c r="T121" s="666">
        <f>'O5 Details by Class &amp; Accounts'!X121+'O5 Details by Class &amp; Accounts'!AS121+'O5 Details by Class &amp; Accounts'!BN121+'O5 Details by Class &amp; Accounts'!CI121</f>
        <v>0</v>
      </c>
      <c r="U121" s="666">
        <f>'O5 Details by Class &amp; Accounts'!Y121+'O5 Details by Class &amp; Accounts'!AT121+'O5 Details by Class &amp; Accounts'!BO121+'O5 Details by Class &amp; Accounts'!CJ121</f>
        <v>0</v>
      </c>
      <c r="V121" s="666">
        <f>'O5 Details by Class &amp; Accounts'!Z121+'O5 Details by Class &amp; Accounts'!AU121+'O5 Details by Class &amp; Accounts'!BP121+'O5 Details by Class &amp; Accounts'!CK121</f>
        <v>0</v>
      </c>
      <c r="W121" s="666">
        <f>'O5 Details by Class &amp; Accounts'!AA121+'O5 Details by Class &amp; Accounts'!AV121+'O5 Details by Class &amp; Accounts'!BQ121+'O5 Details by Class &amp; Accounts'!CL121</f>
        <v>0</v>
      </c>
      <c r="X121" s="1112">
        <f>'O5 Details by Class &amp; Accounts'!AB121+'O5 Details by Class &amp; Accounts'!AW121+'O5 Details by Class &amp; Accounts'!BR121+'O5 Details by Class &amp; Accounts'!CM121</f>
        <v>0</v>
      </c>
      <c r="Y121" s="2091" t="str">
        <f t="shared" si="4"/>
        <v>4716</v>
      </c>
      <c r="Z121" s="2086" t="s">
        <v>1214</v>
      </c>
    </row>
    <row r="122" spans="1:26" ht="15.95" customHeight="1">
      <c r="A122" s="1943" t="s">
        <v>128</v>
      </c>
      <c r="B122" s="1087" t="s">
        <v>636</v>
      </c>
      <c r="C122" s="1098" t="str">
        <f>IF(ISBLANK('E4 TB Allocation Details'!D122), "",('E4 TB Allocation Details'!D122))</f>
        <v>cop</v>
      </c>
      <c r="D122" s="1099">
        <f t="shared" si="5"/>
        <v>0</v>
      </c>
      <c r="E122" s="666">
        <f>'O5 Details by Class &amp; Accounts'!I122+'O5 Details by Class &amp; Accounts'!AD122+'O5 Details by Class &amp; Accounts'!AY122+'O5 Details by Class &amp; Accounts'!BT122</f>
        <v>0</v>
      </c>
      <c r="F122" s="666">
        <f>'O5 Details by Class &amp; Accounts'!J122+'O5 Details by Class &amp; Accounts'!AE122+'O5 Details by Class &amp; Accounts'!AZ122+'O5 Details by Class &amp; Accounts'!BU122</f>
        <v>0</v>
      </c>
      <c r="G122" s="666">
        <f>'O5 Details by Class &amp; Accounts'!K122+'O5 Details by Class &amp; Accounts'!AF122+'O5 Details by Class &amp; Accounts'!BA122+'O5 Details by Class &amp; Accounts'!BV122</f>
        <v>0</v>
      </c>
      <c r="H122" s="666">
        <f>'O5 Details by Class &amp; Accounts'!L122+'O5 Details by Class &amp; Accounts'!AG122+'O5 Details by Class &amp; Accounts'!BB122+'O5 Details by Class &amp; Accounts'!BW122</f>
        <v>0</v>
      </c>
      <c r="I122" s="666">
        <f>'O5 Details by Class &amp; Accounts'!M122+'O5 Details by Class &amp; Accounts'!AH122+'O5 Details by Class &amp; Accounts'!BC122+'O5 Details by Class &amp; Accounts'!BX122</f>
        <v>0</v>
      </c>
      <c r="J122" s="666">
        <f>'O5 Details by Class &amp; Accounts'!N122+'O5 Details by Class &amp; Accounts'!AI122+'O5 Details by Class &amp; Accounts'!BD122+'O5 Details by Class &amp; Accounts'!BY122</f>
        <v>0</v>
      </c>
      <c r="K122" s="666">
        <f>'O5 Details by Class &amp; Accounts'!O122+'O5 Details by Class &amp; Accounts'!AJ122+'O5 Details by Class &amp; Accounts'!BE122+'O5 Details by Class &amp; Accounts'!BZ122</f>
        <v>0</v>
      </c>
      <c r="L122" s="666">
        <f>'O5 Details by Class &amp; Accounts'!P122+'O5 Details by Class &amp; Accounts'!AK122+'O5 Details by Class &amp; Accounts'!BF122+'O5 Details by Class &amp; Accounts'!CA122</f>
        <v>0</v>
      </c>
      <c r="M122" s="666">
        <f>'O5 Details by Class &amp; Accounts'!Q122+'O5 Details by Class &amp; Accounts'!AL122+'O5 Details by Class &amp; Accounts'!BG122+'O5 Details by Class &amp; Accounts'!CB122</f>
        <v>0</v>
      </c>
      <c r="N122" s="666">
        <f>'O5 Details by Class &amp; Accounts'!R122+'O5 Details by Class &amp; Accounts'!AM122+'O5 Details by Class &amp; Accounts'!BH122+'O5 Details by Class &amp; Accounts'!CC122</f>
        <v>0</v>
      </c>
      <c r="O122" s="666">
        <f>'O5 Details by Class &amp; Accounts'!S122+'O5 Details by Class &amp; Accounts'!AN122+'O5 Details by Class &amp; Accounts'!BI122+'O5 Details by Class &amp; Accounts'!CD122</f>
        <v>0</v>
      </c>
      <c r="P122" s="666">
        <f>'O5 Details by Class &amp; Accounts'!T122+'O5 Details by Class &amp; Accounts'!AO122+'O5 Details by Class &amp; Accounts'!BJ122+'O5 Details by Class &amp; Accounts'!CE122</f>
        <v>0</v>
      </c>
      <c r="Q122" s="666">
        <f>'O5 Details by Class &amp; Accounts'!U122+'O5 Details by Class &amp; Accounts'!AP122+'O5 Details by Class &amp; Accounts'!BK122+'O5 Details by Class &amp; Accounts'!CF122</f>
        <v>0</v>
      </c>
      <c r="R122" s="666">
        <f>'O5 Details by Class &amp; Accounts'!V122+'O5 Details by Class &amp; Accounts'!AQ122+'O5 Details by Class &amp; Accounts'!BL122+'O5 Details by Class &amp; Accounts'!CG122</f>
        <v>0</v>
      </c>
      <c r="S122" s="666">
        <f>'O5 Details by Class &amp; Accounts'!W122+'O5 Details by Class &amp; Accounts'!AR122+'O5 Details by Class &amp; Accounts'!BM122+'O5 Details by Class &amp; Accounts'!CH122</f>
        <v>0</v>
      </c>
      <c r="T122" s="666">
        <f>'O5 Details by Class &amp; Accounts'!X122+'O5 Details by Class &amp; Accounts'!AS122+'O5 Details by Class &amp; Accounts'!BN122+'O5 Details by Class &amp; Accounts'!CI122</f>
        <v>0</v>
      </c>
      <c r="U122" s="666">
        <f>'O5 Details by Class &amp; Accounts'!Y122+'O5 Details by Class &amp; Accounts'!AT122+'O5 Details by Class &amp; Accounts'!BO122+'O5 Details by Class &amp; Accounts'!CJ122</f>
        <v>0</v>
      </c>
      <c r="V122" s="666">
        <f>'O5 Details by Class &amp; Accounts'!Z122+'O5 Details by Class &amp; Accounts'!AU122+'O5 Details by Class &amp; Accounts'!BP122+'O5 Details by Class &amp; Accounts'!CK122</f>
        <v>0</v>
      </c>
      <c r="W122" s="666">
        <f>'O5 Details by Class &amp; Accounts'!AA122+'O5 Details by Class &amp; Accounts'!AV122+'O5 Details by Class &amp; Accounts'!BQ122+'O5 Details by Class &amp; Accounts'!CL122</f>
        <v>0</v>
      </c>
      <c r="X122" s="1112">
        <f>'O5 Details by Class &amp; Accounts'!AB122+'O5 Details by Class &amp; Accounts'!AW122+'O5 Details by Class &amp; Accounts'!BR122+'O5 Details by Class &amp; Accounts'!CM122</f>
        <v>0</v>
      </c>
      <c r="Y122" s="2091" t="str">
        <f t="shared" si="4"/>
        <v>4730</v>
      </c>
      <c r="Z122" s="2086" t="s">
        <v>494</v>
      </c>
    </row>
    <row r="123" spans="1:26" ht="15.95" customHeight="1">
      <c r="A123" s="1938" t="s">
        <v>131</v>
      </c>
      <c r="B123" s="1082" t="s">
        <v>1439</v>
      </c>
      <c r="C123" s="1098" t="str">
        <f>IF(ISBLANK('E4 TB Allocation Details'!D123), "",('E4 TB Allocation Details'!D123))</f>
        <v>di</v>
      </c>
      <c r="D123" s="1099">
        <f t="shared" si="5"/>
        <v>644999.99999999988</v>
      </c>
      <c r="E123" s="666">
        <f>'O5 Details by Class &amp; Accounts'!I123+'O5 Details by Class &amp; Accounts'!AD123+'O5 Details by Class &amp; Accounts'!AY123+'O5 Details by Class &amp; Accounts'!BT123</f>
        <v>329597.58655260806</v>
      </c>
      <c r="F123" s="666">
        <f>'O5 Details by Class &amp; Accounts'!J123+'O5 Details by Class &amp; Accounts'!AE123+'O5 Details by Class &amp; Accounts'!AZ123+'O5 Details by Class &amp; Accounts'!BU123</f>
        <v>101614.46231943859</v>
      </c>
      <c r="G123" s="666">
        <f>'O5 Details by Class &amp; Accounts'!K123+'O5 Details by Class &amp; Accounts'!AF123+'O5 Details by Class &amp; Accounts'!BA123+'O5 Details by Class &amp; Accounts'!BV123</f>
        <v>160418.90414989021</v>
      </c>
      <c r="H123" s="666">
        <f>'O5 Details by Class &amp; Accounts'!L123+'O5 Details by Class &amp; Accounts'!AG123+'O5 Details by Class &amp; Accounts'!BB123+'O5 Details by Class &amp; Accounts'!BW123</f>
        <v>0</v>
      </c>
      <c r="I123" s="666">
        <f>'O5 Details by Class &amp; Accounts'!M123+'O5 Details by Class &amp; Accounts'!AH123+'O5 Details by Class &amp; Accounts'!BC123+'O5 Details by Class &amp; Accounts'!BX123</f>
        <v>0</v>
      </c>
      <c r="J123" s="666">
        <f>'O5 Details by Class &amp; Accounts'!N123+'O5 Details by Class &amp; Accounts'!AI123+'O5 Details by Class &amp; Accounts'!BD123+'O5 Details by Class &amp; Accounts'!BY123</f>
        <v>0</v>
      </c>
      <c r="K123" s="666">
        <f>'O5 Details by Class &amp; Accounts'!O123+'O5 Details by Class &amp; Accounts'!AJ123+'O5 Details by Class &amp; Accounts'!BE123+'O5 Details by Class &amp; Accounts'!BZ123</f>
        <v>48337.734862099074</v>
      </c>
      <c r="L123" s="666">
        <f>'O5 Details by Class &amp; Accounts'!P123+'O5 Details by Class &amp; Accounts'!AK123+'O5 Details by Class &amp; Accounts'!BF123+'O5 Details by Class &amp; Accounts'!CA123</f>
        <v>2650.6913099295057</v>
      </c>
      <c r="M123" s="666">
        <f>'O5 Details by Class &amp; Accounts'!Q123+'O5 Details by Class &amp; Accounts'!AL123+'O5 Details by Class &amp; Accounts'!BG123+'O5 Details by Class &amp; Accounts'!CB123</f>
        <v>2380.6208060344934</v>
      </c>
      <c r="N123" s="666">
        <f>'O5 Details by Class &amp; Accounts'!R123+'O5 Details by Class &amp; Accounts'!AM123+'O5 Details by Class &amp; Accounts'!BH123+'O5 Details by Class &amp; Accounts'!CC123</f>
        <v>0</v>
      </c>
      <c r="O123" s="666">
        <f>'O5 Details by Class &amp; Accounts'!S123+'O5 Details by Class &amp; Accounts'!AN123+'O5 Details by Class &amp; Accounts'!BI123+'O5 Details by Class &amp; Accounts'!CD123</f>
        <v>0</v>
      </c>
      <c r="P123" s="666">
        <f>'O5 Details by Class &amp; Accounts'!T123+'O5 Details by Class &amp; Accounts'!AO123+'O5 Details by Class &amp; Accounts'!BJ123+'O5 Details by Class &amp; Accounts'!CE123</f>
        <v>0</v>
      </c>
      <c r="Q123" s="666">
        <f>'O5 Details by Class &amp; Accounts'!U123+'O5 Details by Class &amp; Accounts'!AP123+'O5 Details by Class &amp; Accounts'!BK123+'O5 Details by Class &amp; Accounts'!CF123</f>
        <v>0</v>
      </c>
      <c r="R123" s="666">
        <f>'O5 Details by Class &amp; Accounts'!V123+'O5 Details by Class &amp; Accounts'!AQ123+'O5 Details by Class &amp; Accounts'!BL123+'O5 Details by Class &amp; Accounts'!CG123</f>
        <v>0</v>
      </c>
      <c r="S123" s="666">
        <f>'O5 Details by Class &amp; Accounts'!W123+'O5 Details by Class &amp; Accounts'!AR123+'O5 Details by Class &amp; Accounts'!BM123+'O5 Details by Class &amp; Accounts'!CH123</f>
        <v>0</v>
      </c>
      <c r="T123" s="666">
        <f>'O5 Details by Class &amp; Accounts'!X123+'O5 Details by Class &amp; Accounts'!AS123+'O5 Details by Class &amp; Accounts'!BN123+'O5 Details by Class &amp; Accounts'!CI123</f>
        <v>0</v>
      </c>
      <c r="U123" s="666">
        <f>'O5 Details by Class &amp; Accounts'!Y123+'O5 Details by Class &amp; Accounts'!AT123+'O5 Details by Class &amp; Accounts'!BO123+'O5 Details by Class &amp; Accounts'!CJ123</f>
        <v>0</v>
      </c>
      <c r="V123" s="666">
        <f>'O5 Details by Class &amp; Accounts'!Z123+'O5 Details by Class &amp; Accounts'!AU123+'O5 Details by Class &amp; Accounts'!BP123+'O5 Details by Class &amp; Accounts'!CK123</f>
        <v>0</v>
      </c>
      <c r="W123" s="666">
        <f>'O5 Details by Class &amp; Accounts'!AA123+'O5 Details by Class &amp; Accounts'!AV123+'O5 Details by Class &amp; Accounts'!BQ123+'O5 Details by Class &amp; Accounts'!CL123</f>
        <v>0</v>
      </c>
      <c r="X123" s="1112">
        <f>'O5 Details by Class &amp; Accounts'!AB123+'O5 Details by Class &amp; Accounts'!AW123+'O5 Details by Class &amp; Accounts'!BR123+'O5 Details by Class &amp; Accounts'!CM123</f>
        <v>0</v>
      </c>
      <c r="Y123" s="2091" t="str">
        <f t="shared" si="4"/>
        <v>5005</v>
      </c>
      <c r="Z123" s="2086" t="s">
        <v>61</v>
      </c>
    </row>
    <row r="124" spans="1:26" ht="15.95" customHeight="1">
      <c r="A124" s="1938" t="s">
        <v>132</v>
      </c>
      <c r="B124" s="1082" t="s">
        <v>637</v>
      </c>
      <c r="C124" s="1098" t="str">
        <f>IF(ISBLANK('E4 TB Allocation Details'!D124), "",('E4 TB Allocation Details'!D124))</f>
        <v>di</v>
      </c>
      <c r="D124" s="1099">
        <f t="shared" si="5"/>
        <v>260999.99999999997</v>
      </c>
      <c r="E124" s="666">
        <f>'O5 Details by Class &amp; Accounts'!I124+'O5 Details by Class &amp; Accounts'!AD124+'O5 Details by Class &amp; Accounts'!AY124+'O5 Details by Class &amp; Accounts'!BT124</f>
        <v>133372.04665152048</v>
      </c>
      <c r="F124" s="666">
        <f>'O5 Details by Class &amp; Accounts'!J124+'O5 Details by Class &amp; Accounts'!AE124+'O5 Details by Class &amp; Accounts'!AZ124+'O5 Details by Class &amp; Accounts'!BU124</f>
        <v>41118.410333912361</v>
      </c>
      <c r="G124" s="666">
        <f>'O5 Details by Class &amp; Accounts'!K124+'O5 Details by Class &amp; Accounts'!AF124+'O5 Details by Class &amp; Accounts'!BA124+'O5 Details by Class &amp; Accounts'!BV124</f>
        <v>64913.69609786255</v>
      </c>
      <c r="H124" s="666">
        <f>'O5 Details by Class &amp; Accounts'!L124+'O5 Details by Class &amp; Accounts'!AG124+'O5 Details by Class &amp; Accounts'!BB124+'O5 Details by Class &amp; Accounts'!BW124</f>
        <v>0</v>
      </c>
      <c r="I124" s="666">
        <f>'O5 Details by Class &amp; Accounts'!M124+'O5 Details by Class &amp; Accounts'!AH124+'O5 Details by Class &amp; Accounts'!BC124+'O5 Details by Class &amp; Accounts'!BX124</f>
        <v>0</v>
      </c>
      <c r="J124" s="666">
        <f>'O5 Details by Class &amp; Accounts'!N124+'O5 Details by Class &amp; Accounts'!AI124+'O5 Details by Class &amp; Accounts'!BD124+'O5 Details by Class &amp; Accounts'!BY124</f>
        <v>0</v>
      </c>
      <c r="K124" s="666">
        <f>'O5 Details by Class &amp; Accounts'!O124+'O5 Details by Class &amp; Accounts'!AJ124+'O5 Details by Class &amp; Accounts'!BE124+'O5 Details by Class &amp; Accounts'!BZ124</f>
        <v>19559.920618616834</v>
      </c>
      <c r="L124" s="666">
        <f>'O5 Details by Class &amp; Accounts'!P124+'O5 Details by Class &amp; Accounts'!AK124+'O5 Details by Class &amp; Accounts'!BF124+'O5 Details by Class &amp; Accounts'!CA124</f>
        <v>1072.6053207621721</v>
      </c>
      <c r="M124" s="666">
        <f>'O5 Details by Class &amp; Accounts'!Q124+'O5 Details by Class &amp; Accounts'!AL124+'O5 Details by Class &amp; Accounts'!BG124+'O5 Details by Class &amp; Accounts'!CB124</f>
        <v>963.32097732558566</v>
      </c>
      <c r="N124" s="666">
        <f>'O5 Details by Class &amp; Accounts'!R124+'O5 Details by Class &amp; Accounts'!AM124+'O5 Details by Class &amp; Accounts'!BH124+'O5 Details by Class &amp; Accounts'!CC124</f>
        <v>0</v>
      </c>
      <c r="O124" s="666">
        <f>'O5 Details by Class &amp; Accounts'!S124+'O5 Details by Class &amp; Accounts'!AN124+'O5 Details by Class &amp; Accounts'!BI124+'O5 Details by Class &amp; Accounts'!CD124</f>
        <v>0</v>
      </c>
      <c r="P124" s="666">
        <f>'O5 Details by Class &amp; Accounts'!T124+'O5 Details by Class &amp; Accounts'!AO124+'O5 Details by Class &amp; Accounts'!BJ124+'O5 Details by Class &amp; Accounts'!CE124</f>
        <v>0</v>
      </c>
      <c r="Q124" s="666">
        <f>'O5 Details by Class &amp; Accounts'!U124+'O5 Details by Class &amp; Accounts'!AP124+'O5 Details by Class &amp; Accounts'!BK124+'O5 Details by Class &amp; Accounts'!CF124</f>
        <v>0</v>
      </c>
      <c r="R124" s="666">
        <f>'O5 Details by Class &amp; Accounts'!V124+'O5 Details by Class &amp; Accounts'!AQ124+'O5 Details by Class &amp; Accounts'!BL124+'O5 Details by Class &amp; Accounts'!CG124</f>
        <v>0</v>
      </c>
      <c r="S124" s="666">
        <f>'O5 Details by Class &amp; Accounts'!W124+'O5 Details by Class &amp; Accounts'!AR124+'O5 Details by Class &amp; Accounts'!BM124+'O5 Details by Class &amp; Accounts'!CH124</f>
        <v>0</v>
      </c>
      <c r="T124" s="666">
        <f>'O5 Details by Class &amp; Accounts'!X124+'O5 Details by Class &amp; Accounts'!AS124+'O5 Details by Class &amp; Accounts'!BN124+'O5 Details by Class &amp; Accounts'!CI124</f>
        <v>0</v>
      </c>
      <c r="U124" s="666">
        <f>'O5 Details by Class &amp; Accounts'!Y124+'O5 Details by Class &amp; Accounts'!AT124+'O5 Details by Class &amp; Accounts'!BO124+'O5 Details by Class &amp; Accounts'!CJ124</f>
        <v>0</v>
      </c>
      <c r="V124" s="666">
        <f>'O5 Details by Class &amp; Accounts'!Z124+'O5 Details by Class &amp; Accounts'!AU124+'O5 Details by Class &amp; Accounts'!BP124+'O5 Details by Class &amp; Accounts'!CK124</f>
        <v>0</v>
      </c>
      <c r="W124" s="666">
        <f>'O5 Details by Class &amp; Accounts'!AA124+'O5 Details by Class &amp; Accounts'!AV124+'O5 Details by Class &amp; Accounts'!BQ124+'O5 Details by Class &amp; Accounts'!CL124</f>
        <v>0</v>
      </c>
      <c r="X124" s="1112">
        <f>'O5 Details by Class &amp; Accounts'!AB124+'O5 Details by Class &amp; Accounts'!AW124+'O5 Details by Class &amp; Accounts'!BR124+'O5 Details by Class &amp; Accounts'!CM124</f>
        <v>0</v>
      </c>
      <c r="Y124" s="2091" t="str">
        <f t="shared" si="4"/>
        <v>5010</v>
      </c>
      <c r="Z124" s="2086" t="s">
        <v>61</v>
      </c>
    </row>
    <row r="125" spans="1:26" ht="15.95" customHeight="1">
      <c r="A125" s="1938" t="s">
        <v>135</v>
      </c>
      <c r="B125" s="1082" t="s">
        <v>1430</v>
      </c>
      <c r="C125" s="1098" t="str">
        <f>IF(ISBLANK('E4 TB Allocation Details'!D125), "",('E4 TB Allocation Details'!D125))</f>
        <v>di</v>
      </c>
      <c r="D125" s="1099">
        <f t="shared" si="5"/>
        <v>0</v>
      </c>
      <c r="E125" s="666">
        <f>'O5 Details by Class &amp; Accounts'!I125+'O5 Details by Class &amp; Accounts'!AD125+'O5 Details by Class &amp; Accounts'!AY125+'O5 Details by Class &amp; Accounts'!BT125</f>
        <v>0</v>
      </c>
      <c r="F125" s="666">
        <f>'O5 Details by Class &amp; Accounts'!J125+'O5 Details by Class &amp; Accounts'!AE125+'O5 Details by Class &amp; Accounts'!AZ125+'O5 Details by Class &amp; Accounts'!BU125</f>
        <v>0</v>
      </c>
      <c r="G125" s="666">
        <f>'O5 Details by Class &amp; Accounts'!K125+'O5 Details by Class &amp; Accounts'!AF125+'O5 Details by Class &amp; Accounts'!BA125+'O5 Details by Class &amp; Accounts'!BV125</f>
        <v>0</v>
      </c>
      <c r="H125" s="666">
        <f>'O5 Details by Class &amp; Accounts'!L125+'O5 Details by Class &amp; Accounts'!AG125+'O5 Details by Class &amp; Accounts'!BB125+'O5 Details by Class &amp; Accounts'!BW125</f>
        <v>0</v>
      </c>
      <c r="I125" s="666">
        <f>'O5 Details by Class &amp; Accounts'!M125+'O5 Details by Class &amp; Accounts'!AH125+'O5 Details by Class &amp; Accounts'!BC125+'O5 Details by Class &amp; Accounts'!BX125</f>
        <v>0</v>
      </c>
      <c r="J125" s="666">
        <f>'O5 Details by Class &amp; Accounts'!N125+'O5 Details by Class &amp; Accounts'!AI125+'O5 Details by Class &amp; Accounts'!BD125+'O5 Details by Class &amp; Accounts'!BY125</f>
        <v>0</v>
      </c>
      <c r="K125" s="666">
        <f>'O5 Details by Class &amp; Accounts'!O125+'O5 Details by Class &amp; Accounts'!AJ125+'O5 Details by Class &amp; Accounts'!BE125+'O5 Details by Class &amp; Accounts'!BZ125</f>
        <v>0</v>
      </c>
      <c r="L125" s="666">
        <f>'O5 Details by Class &amp; Accounts'!P125+'O5 Details by Class &amp; Accounts'!AK125+'O5 Details by Class &amp; Accounts'!BF125+'O5 Details by Class &amp; Accounts'!CA125</f>
        <v>0</v>
      </c>
      <c r="M125" s="666">
        <f>'O5 Details by Class &amp; Accounts'!Q125+'O5 Details by Class &amp; Accounts'!AL125+'O5 Details by Class &amp; Accounts'!BG125+'O5 Details by Class &amp; Accounts'!CB125</f>
        <v>0</v>
      </c>
      <c r="N125" s="666">
        <f>'O5 Details by Class &amp; Accounts'!R125+'O5 Details by Class &amp; Accounts'!AM125+'O5 Details by Class &amp; Accounts'!BH125+'O5 Details by Class &amp; Accounts'!CC125</f>
        <v>0</v>
      </c>
      <c r="O125" s="666">
        <f>'O5 Details by Class &amp; Accounts'!S125+'O5 Details by Class &amp; Accounts'!AN125+'O5 Details by Class &amp; Accounts'!BI125+'O5 Details by Class &amp; Accounts'!CD125</f>
        <v>0</v>
      </c>
      <c r="P125" s="666">
        <f>'O5 Details by Class &amp; Accounts'!T125+'O5 Details by Class &amp; Accounts'!AO125+'O5 Details by Class &amp; Accounts'!BJ125+'O5 Details by Class &amp; Accounts'!CE125</f>
        <v>0</v>
      </c>
      <c r="Q125" s="666">
        <f>'O5 Details by Class &amp; Accounts'!U125+'O5 Details by Class &amp; Accounts'!AP125+'O5 Details by Class &amp; Accounts'!BK125+'O5 Details by Class &amp; Accounts'!CF125</f>
        <v>0</v>
      </c>
      <c r="R125" s="666">
        <f>'O5 Details by Class &amp; Accounts'!V125+'O5 Details by Class &amp; Accounts'!AQ125+'O5 Details by Class &amp; Accounts'!BL125+'O5 Details by Class &amp; Accounts'!CG125</f>
        <v>0</v>
      </c>
      <c r="S125" s="666">
        <f>'O5 Details by Class &amp; Accounts'!W125+'O5 Details by Class &amp; Accounts'!AR125+'O5 Details by Class &amp; Accounts'!BM125+'O5 Details by Class &amp; Accounts'!CH125</f>
        <v>0</v>
      </c>
      <c r="T125" s="666">
        <f>'O5 Details by Class &amp; Accounts'!X125+'O5 Details by Class &amp; Accounts'!AS125+'O5 Details by Class &amp; Accounts'!BN125+'O5 Details by Class &amp; Accounts'!CI125</f>
        <v>0</v>
      </c>
      <c r="U125" s="666">
        <f>'O5 Details by Class &amp; Accounts'!Y125+'O5 Details by Class &amp; Accounts'!AT125+'O5 Details by Class &amp; Accounts'!BO125+'O5 Details by Class &amp; Accounts'!CJ125</f>
        <v>0</v>
      </c>
      <c r="V125" s="666">
        <f>'O5 Details by Class &amp; Accounts'!Z125+'O5 Details by Class &amp; Accounts'!AU125+'O5 Details by Class &amp; Accounts'!BP125+'O5 Details by Class &amp; Accounts'!CK125</f>
        <v>0</v>
      </c>
      <c r="W125" s="666">
        <f>'O5 Details by Class &amp; Accounts'!AA125+'O5 Details by Class &amp; Accounts'!AV125+'O5 Details by Class &amp; Accounts'!BQ125+'O5 Details by Class &amp; Accounts'!CL125</f>
        <v>0</v>
      </c>
      <c r="X125" s="1112">
        <f>'O5 Details by Class &amp; Accounts'!AB125+'O5 Details by Class &amp; Accounts'!AW125+'O5 Details by Class &amp; Accounts'!BR125+'O5 Details by Class &amp; Accounts'!CM125</f>
        <v>0</v>
      </c>
      <c r="Y125" s="2091" t="str">
        <f t="shared" si="4"/>
        <v>5012</v>
      </c>
      <c r="Z125" s="2086">
        <v>1808</v>
      </c>
    </row>
    <row r="126" spans="1:26" ht="15.95" customHeight="1">
      <c r="A126" s="1938" t="s">
        <v>137</v>
      </c>
      <c r="B126" s="1082" t="s">
        <v>1431</v>
      </c>
      <c r="C126" s="1098" t="str">
        <f>IF(ISBLANK('E4 TB Allocation Details'!D126), "",('E4 TB Allocation Details'!D126))</f>
        <v>di</v>
      </c>
      <c r="D126" s="1099">
        <f t="shared" si="5"/>
        <v>0</v>
      </c>
      <c r="E126" s="666">
        <f>'O5 Details by Class &amp; Accounts'!I126+'O5 Details by Class &amp; Accounts'!AD126+'O5 Details by Class &amp; Accounts'!AY126+'O5 Details by Class &amp; Accounts'!BT126</f>
        <v>0</v>
      </c>
      <c r="F126" s="666">
        <f>'O5 Details by Class &amp; Accounts'!J126+'O5 Details by Class &amp; Accounts'!AE126+'O5 Details by Class &amp; Accounts'!AZ126+'O5 Details by Class &amp; Accounts'!BU126</f>
        <v>0</v>
      </c>
      <c r="G126" s="666">
        <f>'O5 Details by Class &amp; Accounts'!K126+'O5 Details by Class &amp; Accounts'!AF126+'O5 Details by Class &amp; Accounts'!BA126+'O5 Details by Class &amp; Accounts'!BV126</f>
        <v>0</v>
      </c>
      <c r="H126" s="666">
        <f>'O5 Details by Class &amp; Accounts'!L126+'O5 Details by Class &amp; Accounts'!AG126+'O5 Details by Class &amp; Accounts'!BB126+'O5 Details by Class &amp; Accounts'!BW126</f>
        <v>0</v>
      </c>
      <c r="I126" s="666">
        <f>'O5 Details by Class &amp; Accounts'!M126+'O5 Details by Class &amp; Accounts'!AH126+'O5 Details by Class &amp; Accounts'!BC126+'O5 Details by Class &amp; Accounts'!BX126</f>
        <v>0</v>
      </c>
      <c r="J126" s="666">
        <f>'O5 Details by Class &amp; Accounts'!N126+'O5 Details by Class &amp; Accounts'!AI126+'O5 Details by Class &amp; Accounts'!BD126+'O5 Details by Class &amp; Accounts'!BY126</f>
        <v>0</v>
      </c>
      <c r="K126" s="666">
        <f>'O5 Details by Class &amp; Accounts'!O126+'O5 Details by Class &amp; Accounts'!AJ126+'O5 Details by Class &amp; Accounts'!BE126+'O5 Details by Class &amp; Accounts'!BZ126</f>
        <v>0</v>
      </c>
      <c r="L126" s="666">
        <f>'O5 Details by Class &amp; Accounts'!P126+'O5 Details by Class &amp; Accounts'!AK126+'O5 Details by Class &amp; Accounts'!BF126+'O5 Details by Class &amp; Accounts'!CA126</f>
        <v>0</v>
      </c>
      <c r="M126" s="666">
        <f>'O5 Details by Class &amp; Accounts'!Q126+'O5 Details by Class &amp; Accounts'!AL126+'O5 Details by Class &amp; Accounts'!BG126+'O5 Details by Class &amp; Accounts'!CB126</f>
        <v>0</v>
      </c>
      <c r="N126" s="666">
        <f>'O5 Details by Class &amp; Accounts'!R126+'O5 Details by Class &amp; Accounts'!AM126+'O5 Details by Class &amp; Accounts'!BH126+'O5 Details by Class &amp; Accounts'!CC126</f>
        <v>0</v>
      </c>
      <c r="O126" s="666">
        <f>'O5 Details by Class &amp; Accounts'!S126+'O5 Details by Class &amp; Accounts'!AN126+'O5 Details by Class &amp; Accounts'!BI126+'O5 Details by Class &amp; Accounts'!CD126</f>
        <v>0</v>
      </c>
      <c r="P126" s="666">
        <f>'O5 Details by Class &amp; Accounts'!T126+'O5 Details by Class &amp; Accounts'!AO126+'O5 Details by Class &amp; Accounts'!BJ126+'O5 Details by Class &amp; Accounts'!CE126</f>
        <v>0</v>
      </c>
      <c r="Q126" s="666">
        <f>'O5 Details by Class &amp; Accounts'!U126+'O5 Details by Class &amp; Accounts'!AP126+'O5 Details by Class &amp; Accounts'!BK126+'O5 Details by Class &amp; Accounts'!CF126</f>
        <v>0</v>
      </c>
      <c r="R126" s="666">
        <f>'O5 Details by Class &amp; Accounts'!V126+'O5 Details by Class &amp; Accounts'!AQ126+'O5 Details by Class &amp; Accounts'!BL126+'O5 Details by Class &amp; Accounts'!CG126</f>
        <v>0</v>
      </c>
      <c r="S126" s="666">
        <f>'O5 Details by Class &amp; Accounts'!W126+'O5 Details by Class &amp; Accounts'!AR126+'O5 Details by Class &amp; Accounts'!BM126+'O5 Details by Class &amp; Accounts'!CH126</f>
        <v>0</v>
      </c>
      <c r="T126" s="666">
        <f>'O5 Details by Class &amp; Accounts'!X126+'O5 Details by Class &amp; Accounts'!AS126+'O5 Details by Class &amp; Accounts'!BN126+'O5 Details by Class &amp; Accounts'!CI126</f>
        <v>0</v>
      </c>
      <c r="U126" s="666">
        <f>'O5 Details by Class &amp; Accounts'!Y126+'O5 Details by Class &amp; Accounts'!AT126+'O5 Details by Class &amp; Accounts'!BO126+'O5 Details by Class &amp; Accounts'!CJ126</f>
        <v>0</v>
      </c>
      <c r="V126" s="666">
        <f>'O5 Details by Class &amp; Accounts'!Z126+'O5 Details by Class &amp; Accounts'!AU126+'O5 Details by Class &amp; Accounts'!BP126+'O5 Details by Class &amp; Accounts'!CK126</f>
        <v>0</v>
      </c>
      <c r="W126" s="666">
        <f>'O5 Details by Class &amp; Accounts'!AA126+'O5 Details by Class &amp; Accounts'!AV126+'O5 Details by Class &amp; Accounts'!BQ126+'O5 Details by Class &amp; Accounts'!CL126</f>
        <v>0</v>
      </c>
      <c r="X126" s="1112">
        <f>'O5 Details by Class &amp; Accounts'!AB126+'O5 Details by Class &amp; Accounts'!AW126+'O5 Details by Class &amp; Accounts'!BR126+'O5 Details by Class &amp; Accounts'!CM126</f>
        <v>0</v>
      </c>
      <c r="Y126" s="2091" t="str">
        <f t="shared" si="4"/>
        <v>5014</v>
      </c>
      <c r="Z126" s="2086">
        <v>1815</v>
      </c>
    </row>
    <row r="127" spans="1:26" ht="15.95" customHeight="1">
      <c r="A127" s="1938" t="s">
        <v>138</v>
      </c>
      <c r="B127" s="1082" t="s">
        <v>1432</v>
      </c>
      <c r="C127" s="1098" t="str">
        <f>IF(ISBLANK('E4 TB Allocation Details'!D127), "",('E4 TB Allocation Details'!D127))</f>
        <v>di</v>
      </c>
      <c r="D127" s="1099">
        <f t="shared" si="5"/>
        <v>0</v>
      </c>
      <c r="E127" s="666">
        <f>'O5 Details by Class &amp; Accounts'!I127+'O5 Details by Class &amp; Accounts'!AD127+'O5 Details by Class &amp; Accounts'!AY127+'O5 Details by Class &amp; Accounts'!BT127</f>
        <v>0</v>
      </c>
      <c r="F127" s="666">
        <f>'O5 Details by Class &amp; Accounts'!J127+'O5 Details by Class &amp; Accounts'!AE127+'O5 Details by Class &amp; Accounts'!AZ127+'O5 Details by Class &amp; Accounts'!BU127</f>
        <v>0</v>
      </c>
      <c r="G127" s="666">
        <f>'O5 Details by Class &amp; Accounts'!K127+'O5 Details by Class &amp; Accounts'!AF127+'O5 Details by Class &amp; Accounts'!BA127+'O5 Details by Class &amp; Accounts'!BV127</f>
        <v>0</v>
      </c>
      <c r="H127" s="666">
        <f>'O5 Details by Class &amp; Accounts'!L127+'O5 Details by Class &amp; Accounts'!AG127+'O5 Details by Class &amp; Accounts'!BB127+'O5 Details by Class &amp; Accounts'!BW127</f>
        <v>0</v>
      </c>
      <c r="I127" s="666">
        <f>'O5 Details by Class &amp; Accounts'!M127+'O5 Details by Class &amp; Accounts'!AH127+'O5 Details by Class &amp; Accounts'!BC127+'O5 Details by Class &amp; Accounts'!BX127</f>
        <v>0</v>
      </c>
      <c r="J127" s="666">
        <f>'O5 Details by Class &amp; Accounts'!N127+'O5 Details by Class &amp; Accounts'!AI127+'O5 Details by Class &amp; Accounts'!BD127+'O5 Details by Class &amp; Accounts'!BY127</f>
        <v>0</v>
      </c>
      <c r="K127" s="666">
        <f>'O5 Details by Class &amp; Accounts'!O127+'O5 Details by Class &amp; Accounts'!AJ127+'O5 Details by Class &amp; Accounts'!BE127+'O5 Details by Class &amp; Accounts'!BZ127</f>
        <v>0</v>
      </c>
      <c r="L127" s="666">
        <f>'O5 Details by Class &amp; Accounts'!P127+'O5 Details by Class &amp; Accounts'!AK127+'O5 Details by Class &amp; Accounts'!BF127+'O5 Details by Class &amp; Accounts'!CA127</f>
        <v>0</v>
      </c>
      <c r="M127" s="666">
        <f>'O5 Details by Class &amp; Accounts'!Q127+'O5 Details by Class &amp; Accounts'!AL127+'O5 Details by Class &amp; Accounts'!BG127+'O5 Details by Class &amp; Accounts'!CB127</f>
        <v>0</v>
      </c>
      <c r="N127" s="666">
        <f>'O5 Details by Class &amp; Accounts'!R127+'O5 Details by Class &amp; Accounts'!AM127+'O5 Details by Class &amp; Accounts'!BH127+'O5 Details by Class &amp; Accounts'!CC127</f>
        <v>0</v>
      </c>
      <c r="O127" s="666">
        <f>'O5 Details by Class &amp; Accounts'!S127+'O5 Details by Class &amp; Accounts'!AN127+'O5 Details by Class &amp; Accounts'!BI127+'O5 Details by Class &amp; Accounts'!CD127</f>
        <v>0</v>
      </c>
      <c r="P127" s="666">
        <f>'O5 Details by Class &amp; Accounts'!T127+'O5 Details by Class &amp; Accounts'!AO127+'O5 Details by Class &amp; Accounts'!BJ127+'O5 Details by Class &amp; Accounts'!CE127</f>
        <v>0</v>
      </c>
      <c r="Q127" s="666">
        <f>'O5 Details by Class &amp; Accounts'!U127+'O5 Details by Class &amp; Accounts'!AP127+'O5 Details by Class &amp; Accounts'!BK127+'O5 Details by Class &amp; Accounts'!CF127</f>
        <v>0</v>
      </c>
      <c r="R127" s="666">
        <f>'O5 Details by Class &amp; Accounts'!V127+'O5 Details by Class &amp; Accounts'!AQ127+'O5 Details by Class &amp; Accounts'!BL127+'O5 Details by Class &amp; Accounts'!CG127</f>
        <v>0</v>
      </c>
      <c r="S127" s="666">
        <f>'O5 Details by Class &amp; Accounts'!W127+'O5 Details by Class &amp; Accounts'!AR127+'O5 Details by Class &amp; Accounts'!BM127+'O5 Details by Class &amp; Accounts'!CH127</f>
        <v>0</v>
      </c>
      <c r="T127" s="666">
        <f>'O5 Details by Class &amp; Accounts'!X127+'O5 Details by Class &amp; Accounts'!AS127+'O5 Details by Class &amp; Accounts'!BN127+'O5 Details by Class &amp; Accounts'!CI127</f>
        <v>0</v>
      </c>
      <c r="U127" s="666">
        <f>'O5 Details by Class &amp; Accounts'!Y127+'O5 Details by Class &amp; Accounts'!AT127+'O5 Details by Class &amp; Accounts'!BO127+'O5 Details by Class &amp; Accounts'!CJ127</f>
        <v>0</v>
      </c>
      <c r="V127" s="666">
        <f>'O5 Details by Class &amp; Accounts'!Z127+'O5 Details by Class &amp; Accounts'!AU127+'O5 Details by Class &amp; Accounts'!BP127+'O5 Details by Class &amp; Accounts'!CK127</f>
        <v>0</v>
      </c>
      <c r="W127" s="666">
        <f>'O5 Details by Class &amp; Accounts'!AA127+'O5 Details by Class &amp; Accounts'!AV127+'O5 Details by Class &amp; Accounts'!BQ127+'O5 Details by Class &amp; Accounts'!CL127</f>
        <v>0</v>
      </c>
      <c r="X127" s="1112">
        <f>'O5 Details by Class &amp; Accounts'!AB127+'O5 Details by Class &amp; Accounts'!AW127+'O5 Details by Class &amp; Accounts'!BR127+'O5 Details by Class &amp; Accounts'!CM127</f>
        <v>0</v>
      </c>
      <c r="Y127" s="2091" t="str">
        <f t="shared" si="4"/>
        <v>5015</v>
      </c>
      <c r="Z127" s="2086">
        <v>1815</v>
      </c>
    </row>
    <row r="128" spans="1:26" ht="15.95" customHeight="1">
      <c r="A128" s="1938" t="s">
        <v>140</v>
      </c>
      <c r="B128" s="1082" t="s">
        <v>1433</v>
      </c>
      <c r="C128" s="1098" t="str">
        <f>IF(ISBLANK('E4 TB Allocation Details'!D128), "",('E4 TB Allocation Details'!D128))</f>
        <v>di</v>
      </c>
      <c r="D128" s="1099">
        <f t="shared" si="5"/>
        <v>27000</v>
      </c>
      <c r="E128" s="666">
        <f>'O5 Details by Class &amp; Accounts'!I128+'O5 Details by Class &amp; Accounts'!AD128+'O5 Details by Class &amp; Accounts'!AY128+'O5 Details by Class &amp; Accounts'!BT128</f>
        <v>10150.930775623487</v>
      </c>
      <c r="F128" s="666">
        <f>'O5 Details by Class &amp; Accounts'!J128+'O5 Details by Class &amp; Accounts'!AE128+'O5 Details by Class &amp; Accounts'!AZ128+'O5 Details by Class &amp; Accounts'!BU128</f>
        <v>4752.4111332402445</v>
      </c>
      <c r="G128" s="666">
        <f>'O5 Details by Class &amp; Accounts'!K128+'O5 Details by Class &amp; Accounts'!AF128+'O5 Details by Class &amp; Accounts'!BA128+'O5 Details by Class &amp; Accounts'!BV128</f>
        <v>12078.656915273446</v>
      </c>
      <c r="H128" s="666">
        <f>'O5 Details by Class &amp; Accounts'!L128+'O5 Details by Class &amp; Accounts'!AG128+'O5 Details by Class &amp; Accounts'!BB128+'O5 Details by Class &amp; Accounts'!BW128</f>
        <v>0</v>
      </c>
      <c r="I128" s="666">
        <f>'O5 Details by Class &amp; Accounts'!M128+'O5 Details by Class &amp; Accounts'!AH128+'O5 Details by Class &amp; Accounts'!BC128+'O5 Details by Class &amp; Accounts'!BX128</f>
        <v>0</v>
      </c>
      <c r="J128" s="666">
        <f>'O5 Details by Class &amp; Accounts'!N128+'O5 Details by Class &amp; Accounts'!AI128+'O5 Details by Class &amp; Accounts'!BD128+'O5 Details by Class &amp; Accounts'!BY128</f>
        <v>0</v>
      </c>
      <c r="K128" s="666">
        <f>'O5 Details by Class &amp; Accounts'!O128+'O5 Details by Class &amp; Accounts'!AJ128+'O5 Details by Class &amp; Accounts'!BE128+'O5 Details by Class &amp; Accounts'!BZ128</f>
        <v>0</v>
      </c>
      <c r="L128" s="666">
        <f>'O5 Details by Class &amp; Accounts'!P128+'O5 Details by Class &amp; Accounts'!AK128+'O5 Details by Class &amp; Accounts'!BF128+'O5 Details by Class &amp; Accounts'!CA128</f>
        <v>0</v>
      </c>
      <c r="M128" s="666">
        <f>'O5 Details by Class &amp; Accounts'!Q128+'O5 Details by Class &amp; Accounts'!AL128+'O5 Details by Class &amp; Accounts'!BG128+'O5 Details by Class &amp; Accounts'!CB128</f>
        <v>18.00117586282493</v>
      </c>
      <c r="N128" s="666">
        <f>'O5 Details by Class &amp; Accounts'!R128+'O5 Details by Class &amp; Accounts'!AM128+'O5 Details by Class &amp; Accounts'!BH128+'O5 Details by Class &amp; Accounts'!CC128</f>
        <v>0</v>
      </c>
      <c r="O128" s="666">
        <f>'O5 Details by Class &amp; Accounts'!S128+'O5 Details by Class &amp; Accounts'!AN128+'O5 Details by Class &amp; Accounts'!BI128+'O5 Details by Class &amp; Accounts'!CD128</f>
        <v>0</v>
      </c>
      <c r="P128" s="666">
        <f>'O5 Details by Class &amp; Accounts'!T128+'O5 Details by Class &amp; Accounts'!AO128+'O5 Details by Class &amp; Accounts'!BJ128+'O5 Details by Class &amp; Accounts'!CE128</f>
        <v>0</v>
      </c>
      <c r="Q128" s="666">
        <f>'O5 Details by Class &amp; Accounts'!U128+'O5 Details by Class &amp; Accounts'!AP128+'O5 Details by Class &amp; Accounts'!BK128+'O5 Details by Class &amp; Accounts'!CF128</f>
        <v>0</v>
      </c>
      <c r="R128" s="666">
        <f>'O5 Details by Class &amp; Accounts'!V128+'O5 Details by Class &amp; Accounts'!AQ128+'O5 Details by Class &amp; Accounts'!BL128+'O5 Details by Class &amp; Accounts'!CG128</f>
        <v>0</v>
      </c>
      <c r="S128" s="666">
        <f>'O5 Details by Class &amp; Accounts'!W128+'O5 Details by Class &amp; Accounts'!AR128+'O5 Details by Class &amp; Accounts'!BM128+'O5 Details by Class &amp; Accounts'!CH128</f>
        <v>0</v>
      </c>
      <c r="T128" s="666">
        <f>'O5 Details by Class &amp; Accounts'!X128+'O5 Details by Class &amp; Accounts'!AS128+'O5 Details by Class &amp; Accounts'!BN128+'O5 Details by Class &amp; Accounts'!CI128</f>
        <v>0</v>
      </c>
      <c r="U128" s="666">
        <f>'O5 Details by Class &amp; Accounts'!Y128+'O5 Details by Class &amp; Accounts'!AT128+'O5 Details by Class &amp; Accounts'!BO128+'O5 Details by Class &amp; Accounts'!CJ128</f>
        <v>0</v>
      </c>
      <c r="V128" s="666">
        <f>'O5 Details by Class &amp; Accounts'!Z128+'O5 Details by Class &amp; Accounts'!AU128+'O5 Details by Class &amp; Accounts'!BP128+'O5 Details by Class &amp; Accounts'!CK128</f>
        <v>0</v>
      </c>
      <c r="W128" s="666">
        <f>'O5 Details by Class &amp; Accounts'!AA128+'O5 Details by Class &amp; Accounts'!AV128+'O5 Details by Class &amp; Accounts'!BQ128+'O5 Details by Class &amp; Accounts'!CL128</f>
        <v>0</v>
      </c>
      <c r="X128" s="1112">
        <f>'O5 Details by Class &amp; Accounts'!AB128+'O5 Details by Class &amp; Accounts'!AW128+'O5 Details by Class &amp; Accounts'!BR128+'O5 Details by Class &amp; Accounts'!CM128</f>
        <v>0</v>
      </c>
      <c r="Y128" s="2091" t="str">
        <f t="shared" si="4"/>
        <v>5016</v>
      </c>
      <c r="Z128" s="2086">
        <v>1820</v>
      </c>
    </row>
    <row r="129" spans="1:26" ht="12.75">
      <c r="A129" s="1938" t="s">
        <v>141</v>
      </c>
      <c r="B129" s="1082" t="s">
        <v>613</v>
      </c>
      <c r="C129" s="1098" t="str">
        <f>IF(ISBLANK('E4 TB Allocation Details'!D129), "",('E4 TB Allocation Details'!D129))</f>
        <v>di</v>
      </c>
      <c r="D129" s="1099">
        <f t="shared" si="5"/>
        <v>147000</v>
      </c>
      <c r="E129" s="666">
        <f>'O5 Details by Class &amp; Accounts'!I129+'O5 Details by Class &amp; Accounts'!AD129+'O5 Details by Class &amp; Accounts'!AY129+'O5 Details by Class &amp; Accounts'!BT129</f>
        <v>55266.178667283428</v>
      </c>
      <c r="F129" s="666">
        <f>'O5 Details by Class &amp; Accounts'!J129+'O5 Details by Class &amp; Accounts'!AE129+'O5 Details by Class &amp; Accounts'!AZ129+'O5 Details by Class &amp; Accounts'!BU129</f>
        <v>25874.238392085776</v>
      </c>
      <c r="G129" s="666">
        <f>'O5 Details by Class &amp; Accounts'!K129+'O5 Details by Class &amp; Accounts'!AF129+'O5 Details by Class &amp; Accounts'!BA129+'O5 Details by Class &amp; Accounts'!BV129</f>
        <v>65761.576538710986</v>
      </c>
      <c r="H129" s="666">
        <f>'O5 Details by Class &amp; Accounts'!L129+'O5 Details by Class &amp; Accounts'!AG129+'O5 Details by Class &amp; Accounts'!BB129+'O5 Details by Class &amp; Accounts'!BW129</f>
        <v>0</v>
      </c>
      <c r="I129" s="666">
        <f>'O5 Details by Class &amp; Accounts'!M129+'O5 Details by Class &amp; Accounts'!AH129+'O5 Details by Class &amp; Accounts'!BC129+'O5 Details by Class &amp; Accounts'!BX129</f>
        <v>0</v>
      </c>
      <c r="J129" s="666">
        <f>'O5 Details by Class &amp; Accounts'!N129+'O5 Details by Class &amp; Accounts'!AI129+'O5 Details by Class &amp; Accounts'!BD129+'O5 Details by Class &amp; Accounts'!BY129</f>
        <v>0</v>
      </c>
      <c r="K129" s="666">
        <f>'O5 Details by Class &amp; Accounts'!O129+'O5 Details by Class &amp; Accounts'!AJ129+'O5 Details by Class &amp; Accounts'!BE129+'O5 Details by Class &amp; Accounts'!BZ129</f>
        <v>0</v>
      </c>
      <c r="L129" s="666">
        <f>'O5 Details by Class &amp; Accounts'!P129+'O5 Details by Class &amp; Accounts'!AK129+'O5 Details by Class &amp; Accounts'!BF129+'O5 Details by Class &amp; Accounts'!CA129</f>
        <v>0</v>
      </c>
      <c r="M129" s="666">
        <f>'O5 Details by Class &amp; Accounts'!Q129+'O5 Details by Class &amp; Accounts'!AL129+'O5 Details by Class &amp; Accounts'!BG129+'O5 Details by Class &amp; Accounts'!CB129</f>
        <v>98.006401919824611</v>
      </c>
      <c r="N129" s="666">
        <f>'O5 Details by Class &amp; Accounts'!R129+'O5 Details by Class &amp; Accounts'!AM129+'O5 Details by Class &amp; Accounts'!BH129+'O5 Details by Class &amp; Accounts'!CC129</f>
        <v>0</v>
      </c>
      <c r="O129" s="666">
        <f>'O5 Details by Class &amp; Accounts'!S129+'O5 Details by Class &amp; Accounts'!AN129+'O5 Details by Class &amp; Accounts'!BI129+'O5 Details by Class &amp; Accounts'!CD129</f>
        <v>0</v>
      </c>
      <c r="P129" s="666">
        <f>'O5 Details by Class &amp; Accounts'!T129+'O5 Details by Class &amp; Accounts'!AO129+'O5 Details by Class &amp; Accounts'!BJ129+'O5 Details by Class &amp; Accounts'!CE129</f>
        <v>0</v>
      </c>
      <c r="Q129" s="666">
        <f>'O5 Details by Class &amp; Accounts'!U129+'O5 Details by Class &amp; Accounts'!AP129+'O5 Details by Class &amp; Accounts'!BK129+'O5 Details by Class &amp; Accounts'!CF129</f>
        <v>0</v>
      </c>
      <c r="R129" s="666">
        <f>'O5 Details by Class &amp; Accounts'!V129+'O5 Details by Class &amp; Accounts'!AQ129+'O5 Details by Class &amp; Accounts'!BL129+'O5 Details by Class &amp; Accounts'!CG129</f>
        <v>0</v>
      </c>
      <c r="S129" s="666">
        <f>'O5 Details by Class &amp; Accounts'!W129+'O5 Details by Class &amp; Accounts'!AR129+'O5 Details by Class &amp; Accounts'!BM129+'O5 Details by Class &amp; Accounts'!CH129</f>
        <v>0</v>
      </c>
      <c r="T129" s="666">
        <f>'O5 Details by Class &amp; Accounts'!X129+'O5 Details by Class &amp; Accounts'!AS129+'O5 Details by Class &amp; Accounts'!BN129+'O5 Details by Class &amp; Accounts'!CI129</f>
        <v>0</v>
      </c>
      <c r="U129" s="666">
        <f>'O5 Details by Class &amp; Accounts'!Y129+'O5 Details by Class &amp; Accounts'!AT129+'O5 Details by Class &amp; Accounts'!BO129+'O5 Details by Class &amp; Accounts'!CJ129</f>
        <v>0</v>
      </c>
      <c r="V129" s="666">
        <f>'O5 Details by Class &amp; Accounts'!Z129+'O5 Details by Class &amp; Accounts'!AU129+'O5 Details by Class &amp; Accounts'!BP129+'O5 Details by Class &amp; Accounts'!CK129</f>
        <v>0</v>
      </c>
      <c r="W129" s="666">
        <f>'O5 Details by Class &amp; Accounts'!AA129+'O5 Details by Class &amp; Accounts'!AV129+'O5 Details by Class &amp; Accounts'!BQ129+'O5 Details by Class &amp; Accounts'!CL129</f>
        <v>0</v>
      </c>
      <c r="X129" s="1112">
        <f>'O5 Details by Class &amp; Accounts'!AB129+'O5 Details by Class &amp; Accounts'!AW129+'O5 Details by Class &amp; Accounts'!BR129+'O5 Details by Class &amp; Accounts'!CM129</f>
        <v>0</v>
      </c>
      <c r="Y129" s="2091" t="str">
        <f t="shared" si="4"/>
        <v>5017</v>
      </c>
      <c r="Z129" s="2086">
        <v>1820</v>
      </c>
    </row>
    <row r="130" spans="1:26" ht="12.75">
      <c r="A130" s="1938" t="s">
        <v>143</v>
      </c>
      <c r="B130" s="1082" t="s">
        <v>614</v>
      </c>
      <c r="C130" s="1098" t="str">
        <f>IF(ISBLANK('E4 TB Allocation Details'!D130), "",('E4 TB Allocation Details'!D130))</f>
        <v>di</v>
      </c>
      <c r="D130" s="1099">
        <f t="shared" si="5"/>
        <v>12999.999999999998</v>
      </c>
      <c r="E130" s="666">
        <f>'O5 Details by Class &amp; Accounts'!I130+'O5 Details by Class &amp; Accounts'!AD130+'O5 Details by Class &amp; Accounts'!AY130+'O5 Details by Class &amp; Accounts'!BT130</f>
        <v>6889.8684356608501</v>
      </c>
      <c r="F130" s="666">
        <f>'O5 Details by Class &amp; Accounts'!J130+'O5 Details by Class &amp; Accounts'!AE130+'O5 Details by Class &amp; Accounts'!AZ130+'O5 Details by Class &amp; Accounts'!BU130</f>
        <v>1997.9244068599453</v>
      </c>
      <c r="G130" s="666">
        <f>'O5 Details by Class &amp; Accounts'!K130+'O5 Details by Class &amp; Accounts'!AF130+'O5 Details by Class &amp; Accounts'!BA130+'O5 Details by Class &amp; Accounts'!BV130</f>
        <v>3023.1463258627123</v>
      </c>
      <c r="H130" s="666">
        <f>'O5 Details by Class &amp; Accounts'!L130+'O5 Details by Class &amp; Accounts'!AG130+'O5 Details by Class &amp; Accounts'!BB130+'O5 Details by Class &amp; Accounts'!BW130</f>
        <v>0</v>
      </c>
      <c r="I130" s="666">
        <f>'O5 Details by Class &amp; Accounts'!M130+'O5 Details by Class &amp; Accounts'!AH130+'O5 Details by Class &amp; Accounts'!BC130+'O5 Details by Class &amp; Accounts'!BX130</f>
        <v>0</v>
      </c>
      <c r="J130" s="666">
        <f>'O5 Details by Class &amp; Accounts'!N130+'O5 Details by Class &amp; Accounts'!AI130+'O5 Details by Class &amp; Accounts'!BD130+'O5 Details by Class &amp; Accounts'!BY130</f>
        <v>0</v>
      </c>
      <c r="K130" s="666">
        <f>'O5 Details by Class &amp; Accounts'!O130+'O5 Details by Class &amp; Accounts'!AJ130+'O5 Details by Class &amp; Accounts'!BE130+'O5 Details by Class &amp; Accounts'!BZ130</f>
        <v>986.10867826207016</v>
      </c>
      <c r="L130" s="666">
        <f>'O5 Details by Class &amp; Accounts'!P130+'O5 Details by Class &amp; Accounts'!AK130+'O5 Details by Class &amp; Accounts'!BF130+'O5 Details by Class &amp; Accounts'!CA130</f>
        <v>54.075138431131528</v>
      </c>
      <c r="M130" s="666">
        <f>'O5 Details by Class &amp; Accounts'!Q130+'O5 Details by Class &amp; Accounts'!AL130+'O5 Details by Class &amp; Accounts'!BG130+'O5 Details by Class &amp; Accounts'!CB130</f>
        <v>48.877014923290453</v>
      </c>
      <c r="N130" s="666">
        <f>'O5 Details by Class &amp; Accounts'!R130+'O5 Details by Class &amp; Accounts'!AM130+'O5 Details by Class &amp; Accounts'!BH130+'O5 Details by Class &amp; Accounts'!CC130</f>
        <v>0</v>
      </c>
      <c r="O130" s="666">
        <f>'O5 Details by Class &amp; Accounts'!S130+'O5 Details by Class &amp; Accounts'!AN130+'O5 Details by Class &amp; Accounts'!BI130+'O5 Details by Class &amp; Accounts'!CD130</f>
        <v>0</v>
      </c>
      <c r="P130" s="666">
        <f>'O5 Details by Class &amp; Accounts'!T130+'O5 Details by Class &amp; Accounts'!AO130+'O5 Details by Class &amp; Accounts'!BJ130+'O5 Details by Class &amp; Accounts'!CE130</f>
        <v>0</v>
      </c>
      <c r="Q130" s="666">
        <f>'O5 Details by Class &amp; Accounts'!U130+'O5 Details by Class &amp; Accounts'!AP130+'O5 Details by Class &amp; Accounts'!BK130+'O5 Details by Class &amp; Accounts'!CF130</f>
        <v>0</v>
      </c>
      <c r="R130" s="666">
        <f>'O5 Details by Class &amp; Accounts'!V130+'O5 Details by Class &amp; Accounts'!AQ130+'O5 Details by Class &amp; Accounts'!BL130+'O5 Details by Class &amp; Accounts'!CG130</f>
        <v>0</v>
      </c>
      <c r="S130" s="666">
        <f>'O5 Details by Class &amp; Accounts'!W130+'O5 Details by Class &amp; Accounts'!AR130+'O5 Details by Class &amp; Accounts'!BM130+'O5 Details by Class &amp; Accounts'!CH130</f>
        <v>0</v>
      </c>
      <c r="T130" s="666">
        <f>'O5 Details by Class &amp; Accounts'!X130+'O5 Details by Class &amp; Accounts'!AS130+'O5 Details by Class &amp; Accounts'!BN130+'O5 Details by Class &amp; Accounts'!CI130</f>
        <v>0</v>
      </c>
      <c r="U130" s="666">
        <f>'O5 Details by Class &amp; Accounts'!Y130+'O5 Details by Class &amp; Accounts'!AT130+'O5 Details by Class &amp; Accounts'!BO130+'O5 Details by Class &amp; Accounts'!CJ130</f>
        <v>0</v>
      </c>
      <c r="V130" s="666">
        <f>'O5 Details by Class &amp; Accounts'!Z130+'O5 Details by Class &amp; Accounts'!AU130+'O5 Details by Class &amp; Accounts'!BP130+'O5 Details by Class &amp; Accounts'!CK130</f>
        <v>0</v>
      </c>
      <c r="W130" s="666">
        <f>'O5 Details by Class &amp; Accounts'!AA130+'O5 Details by Class &amp; Accounts'!AV130+'O5 Details by Class &amp; Accounts'!BQ130+'O5 Details by Class &amp; Accounts'!CL130</f>
        <v>0</v>
      </c>
      <c r="X130" s="1112">
        <f>'O5 Details by Class &amp; Accounts'!AB130+'O5 Details by Class &amp; Accounts'!AW130+'O5 Details by Class &amp; Accounts'!BR130+'O5 Details by Class &amp; Accounts'!CM130</f>
        <v>0</v>
      </c>
      <c r="Y130" s="2091" t="str">
        <f t="shared" si="4"/>
        <v>5020</v>
      </c>
      <c r="Z130" s="2086" t="s">
        <v>563</v>
      </c>
    </row>
    <row r="131" spans="1:26" ht="25.5">
      <c r="A131" s="1938" t="s">
        <v>144</v>
      </c>
      <c r="B131" s="1082" t="s">
        <v>931</v>
      </c>
      <c r="C131" s="1098" t="str">
        <f>IF(ISBLANK('E4 TB Allocation Details'!D131), "",('E4 TB Allocation Details'!D131))</f>
        <v>di</v>
      </c>
      <c r="D131" s="1099">
        <f t="shared" si="5"/>
        <v>38000.000000000007</v>
      </c>
      <c r="E131" s="666">
        <f>'O5 Details by Class &amp; Accounts'!I131+'O5 Details by Class &amp; Accounts'!AD131+'O5 Details by Class &amp; Accounts'!AY131+'O5 Details by Class &amp; Accounts'!BT131</f>
        <v>20139.615427316334</v>
      </c>
      <c r="F131" s="666">
        <f>'O5 Details by Class &amp; Accounts'!J131+'O5 Details by Class &amp; Accounts'!AE131+'O5 Details by Class &amp; Accounts'!AZ131+'O5 Details by Class &amp; Accounts'!BU131</f>
        <v>5840.0867277444559</v>
      </c>
      <c r="G131" s="666">
        <f>'O5 Details by Class &amp; Accounts'!K131+'O5 Details by Class &amp; Accounts'!AF131+'O5 Details by Class &amp; Accounts'!BA131+'O5 Details by Class &amp; Accounts'!BV131</f>
        <v>8836.8892602140822</v>
      </c>
      <c r="H131" s="666">
        <f>'O5 Details by Class &amp; Accounts'!L131+'O5 Details by Class &amp; Accounts'!AG131+'O5 Details by Class &amp; Accounts'!BB131+'O5 Details by Class &amp; Accounts'!BW131</f>
        <v>0</v>
      </c>
      <c r="I131" s="666">
        <f>'O5 Details by Class &amp; Accounts'!M131+'O5 Details by Class &amp; Accounts'!AH131+'O5 Details by Class &amp; Accounts'!BC131+'O5 Details by Class &amp; Accounts'!BX131</f>
        <v>0</v>
      </c>
      <c r="J131" s="666">
        <f>'O5 Details by Class &amp; Accounts'!N131+'O5 Details by Class &amp; Accounts'!AI131+'O5 Details by Class &amp; Accounts'!BD131+'O5 Details by Class &amp; Accounts'!BY131</f>
        <v>0</v>
      </c>
      <c r="K131" s="666">
        <f>'O5 Details by Class &amp; Accounts'!O131+'O5 Details by Class &amp; Accounts'!AJ131+'O5 Details by Class &amp; Accounts'!BE131+'O5 Details by Class &amp; Accounts'!BZ131</f>
        <v>2882.4715210737436</v>
      </c>
      <c r="L131" s="666">
        <f>'O5 Details by Class &amp; Accounts'!P131+'O5 Details by Class &amp; Accounts'!AK131+'O5 Details by Class &amp; Accounts'!BF131+'O5 Details by Class &amp; Accounts'!CA131</f>
        <v>158.06578926023062</v>
      </c>
      <c r="M131" s="666">
        <f>'O5 Details by Class &amp; Accounts'!Q131+'O5 Details by Class &amp; Accounts'!AL131+'O5 Details by Class &amp; Accounts'!BG131+'O5 Details by Class &amp; Accounts'!CB131</f>
        <v>142.8712743911567</v>
      </c>
      <c r="N131" s="666">
        <f>'O5 Details by Class &amp; Accounts'!R131+'O5 Details by Class &amp; Accounts'!AM131+'O5 Details by Class &amp; Accounts'!BH131+'O5 Details by Class &amp; Accounts'!CC131</f>
        <v>0</v>
      </c>
      <c r="O131" s="666">
        <f>'O5 Details by Class &amp; Accounts'!S131+'O5 Details by Class &amp; Accounts'!AN131+'O5 Details by Class &amp; Accounts'!BI131+'O5 Details by Class &amp; Accounts'!CD131</f>
        <v>0</v>
      </c>
      <c r="P131" s="666">
        <f>'O5 Details by Class &amp; Accounts'!T131+'O5 Details by Class &amp; Accounts'!AO131+'O5 Details by Class &amp; Accounts'!BJ131+'O5 Details by Class &amp; Accounts'!CE131</f>
        <v>0</v>
      </c>
      <c r="Q131" s="666">
        <f>'O5 Details by Class &amp; Accounts'!U131+'O5 Details by Class &amp; Accounts'!AP131+'O5 Details by Class &amp; Accounts'!BK131+'O5 Details by Class &amp; Accounts'!CF131</f>
        <v>0</v>
      </c>
      <c r="R131" s="666">
        <f>'O5 Details by Class &amp; Accounts'!V131+'O5 Details by Class &amp; Accounts'!AQ131+'O5 Details by Class &amp; Accounts'!BL131+'O5 Details by Class &amp; Accounts'!CG131</f>
        <v>0</v>
      </c>
      <c r="S131" s="666">
        <f>'O5 Details by Class &amp; Accounts'!W131+'O5 Details by Class &amp; Accounts'!AR131+'O5 Details by Class &amp; Accounts'!BM131+'O5 Details by Class &amp; Accounts'!CH131</f>
        <v>0</v>
      </c>
      <c r="T131" s="666">
        <f>'O5 Details by Class &amp; Accounts'!X131+'O5 Details by Class &amp; Accounts'!AS131+'O5 Details by Class &amp; Accounts'!BN131+'O5 Details by Class &amp; Accounts'!CI131</f>
        <v>0</v>
      </c>
      <c r="U131" s="666">
        <f>'O5 Details by Class &amp; Accounts'!Y131+'O5 Details by Class &amp; Accounts'!AT131+'O5 Details by Class &amp; Accounts'!BO131+'O5 Details by Class &amp; Accounts'!CJ131</f>
        <v>0</v>
      </c>
      <c r="V131" s="666">
        <f>'O5 Details by Class &amp; Accounts'!Z131+'O5 Details by Class &amp; Accounts'!AU131+'O5 Details by Class &amp; Accounts'!BP131+'O5 Details by Class &amp; Accounts'!CK131</f>
        <v>0</v>
      </c>
      <c r="W131" s="666">
        <f>'O5 Details by Class &amp; Accounts'!AA131+'O5 Details by Class &amp; Accounts'!AV131+'O5 Details by Class &amp; Accounts'!BQ131+'O5 Details by Class &amp; Accounts'!CL131</f>
        <v>0</v>
      </c>
      <c r="X131" s="1112">
        <f>'O5 Details by Class &amp; Accounts'!AB131+'O5 Details by Class &amp; Accounts'!AW131+'O5 Details by Class &amp; Accounts'!BR131+'O5 Details by Class &amp; Accounts'!CM131</f>
        <v>0</v>
      </c>
      <c r="Y131" s="2091" t="str">
        <f t="shared" si="4"/>
        <v>5025</v>
      </c>
      <c r="Z131" s="2086" t="s">
        <v>563</v>
      </c>
    </row>
    <row r="132" spans="1:26" ht="15.95" customHeight="1">
      <c r="A132" s="1938" t="s">
        <v>145</v>
      </c>
      <c r="B132" s="1082" t="s">
        <v>621</v>
      </c>
      <c r="C132" s="1098" t="str">
        <f>IF(ISBLANK('E4 TB Allocation Details'!D132), "",('E4 TB Allocation Details'!D132))</f>
        <v>di</v>
      </c>
      <c r="D132" s="1099">
        <f t="shared" si="5"/>
        <v>0</v>
      </c>
      <c r="E132" s="666">
        <f>'O5 Details by Class &amp; Accounts'!I132+'O5 Details by Class &amp; Accounts'!AD132+'O5 Details by Class &amp; Accounts'!AY132+'O5 Details by Class &amp; Accounts'!BT132</f>
        <v>0</v>
      </c>
      <c r="F132" s="666">
        <f>'O5 Details by Class &amp; Accounts'!J132+'O5 Details by Class &amp; Accounts'!AE132+'O5 Details by Class &amp; Accounts'!AZ132+'O5 Details by Class &amp; Accounts'!BU132</f>
        <v>0</v>
      </c>
      <c r="G132" s="666">
        <f>'O5 Details by Class &amp; Accounts'!K132+'O5 Details by Class &amp; Accounts'!AF132+'O5 Details by Class &amp; Accounts'!BA132+'O5 Details by Class &amp; Accounts'!BV132</f>
        <v>0</v>
      </c>
      <c r="H132" s="666">
        <f>'O5 Details by Class &amp; Accounts'!L132+'O5 Details by Class &amp; Accounts'!AG132+'O5 Details by Class &amp; Accounts'!BB132+'O5 Details by Class &amp; Accounts'!BW132</f>
        <v>0</v>
      </c>
      <c r="I132" s="666">
        <f>'O5 Details by Class &amp; Accounts'!M132+'O5 Details by Class &amp; Accounts'!AH132+'O5 Details by Class &amp; Accounts'!BC132+'O5 Details by Class &amp; Accounts'!BX132</f>
        <v>0</v>
      </c>
      <c r="J132" s="666">
        <f>'O5 Details by Class &amp; Accounts'!N132+'O5 Details by Class &amp; Accounts'!AI132+'O5 Details by Class &amp; Accounts'!BD132+'O5 Details by Class &amp; Accounts'!BY132</f>
        <v>0</v>
      </c>
      <c r="K132" s="666">
        <f>'O5 Details by Class &amp; Accounts'!O132+'O5 Details by Class &amp; Accounts'!AJ132+'O5 Details by Class &amp; Accounts'!BE132+'O5 Details by Class &amp; Accounts'!BZ132</f>
        <v>0</v>
      </c>
      <c r="L132" s="666">
        <f>'O5 Details by Class &amp; Accounts'!P132+'O5 Details by Class &amp; Accounts'!AK132+'O5 Details by Class &amp; Accounts'!BF132+'O5 Details by Class &amp; Accounts'!CA132</f>
        <v>0</v>
      </c>
      <c r="M132" s="666">
        <f>'O5 Details by Class &amp; Accounts'!Q132+'O5 Details by Class &amp; Accounts'!AL132+'O5 Details by Class &amp; Accounts'!BG132+'O5 Details by Class &amp; Accounts'!CB132</f>
        <v>0</v>
      </c>
      <c r="N132" s="666">
        <f>'O5 Details by Class &amp; Accounts'!R132+'O5 Details by Class &amp; Accounts'!AM132+'O5 Details by Class &amp; Accounts'!BH132+'O5 Details by Class &amp; Accounts'!CC132</f>
        <v>0</v>
      </c>
      <c r="O132" s="666">
        <f>'O5 Details by Class &amp; Accounts'!S132+'O5 Details by Class &amp; Accounts'!AN132+'O5 Details by Class &amp; Accounts'!BI132+'O5 Details by Class &amp; Accounts'!CD132</f>
        <v>0</v>
      </c>
      <c r="P132" s="666">
        <f>'O5 Details by Class &amp; Accounts'!T132+'O5 Details by Class &amp; Accounts'!AO132+'O5 Details by Class &amp; Accounts'!BJ132+'O5 Details by Class &amp; Accounts'!CE132</f>
        <v>0</v>
      </c>
      <c r="Q132" s="666">
        <f>'O5 Details by Class &amp; Accounts'!U132+'O5 Details by Class &amp; Accounts'!AP132+'O5 Details by Class &amp; Accounts'!BK132+'O5 Details by Class &amp; Accounts'!CF132</f>
        <v>0</v>
      </c>
      <c r="R132" s="666">
        <f>'O5 Details by Class &amp; Accounts'!V132+'O5 Details by Class &amp; Accounts'!AQ132+'O5 Details by Class &amp; Accounts'!BL132+'O5 Details by Class &amp; Accounts'!CG132</f>
        <v>0</v>
      </c>
      <c r="S132" s="666">
        <f>'O5 Details by Class &amp; Accounts'!W132+'O5 Details by Class &amp; Accounts'!AR132+'O5 Details by Class &amp; Accounts'!BM132+'O5 Details by Class &amp; Accounts'!CH132</f>
        <v>0</v>
      </c>
      <c r="T132" s="666">
        <f>'O5 Details by Class &amp; Accounts'!X132+'O5 Details by Class &amp; Accounts'!AS132+'O5 Details by Class &amp; Accounts'!BN132+'O5 Details by Class &amp; Accounts'!CI132</f>
        <v>0</v>
      </c>
      <c r="U132" s="666">
        <f>'O5 Details by Class &amp; Accounts'!Y132+'O5 Details by Class &amp; Accounts'!AT132+'O5 Details by Class &amp; Accounts'!BO132+'O5 Details by Class &amp; Accounts'!CJ132</f>
        <v>0</v>
      </c>
      <c r="V132" s="666">
        <f>'O5 Details by Class &amp; Accounts'!Z132+'O5 Details by Class &amp; Accounts'!AU132+'O5 Details by Class &amp; Accounts'!BP132+'O5 Details by Class &amp; Accounts'!CK132</f>
        <v>0</v>
      </c>
      <c r="W132" s="666">
        <f>'O5 Details by Class &amp; Accounts'!AA132+'O5 Details by Class &amp; Accounts'!AV132+'O5 Details by Class &amp; Accounts'!BQ132+'O5 Details by Class &amp; Accounts'!CL132</f>
        <v>0</v>
      </c>
      <c r="X132" s="1112">
        <f>'O5 Details by Class &amp; Accounts'!AB132+'O5 Details by Class &amp; Accounts'!AW132+'O5 Details by Class &amp; Accounts'!BR132+'O5 Details by Class &amp; Accounts'!CM132</f>
        <v>0</v>
      </c>
      <c r="Y132" s="2091" t="str">
        <f t="shared" si="4"/>
        <v>5030</v>
      </c>
      <c r="Z132" s="2086" t="s">
        <v>563</v>
      </c>
    </row>
    <row r="133" spans="1:26" ht="15.95" customHeight="1">
      <c r="A133" s="1938" t="s">
        <v>148</v>
      </c>
      <c r="B133" s="1082" t="s">
        <v>743</v>
      </c>
      <c r="C133" s="1098" t="str">
        <f>IF(ISBLANK('E4 TB Allocation Details'!D133), "",('E4 TB Allocation Details'!D133))</f>
        <v>di</v>
      </c>
      <c r="D133" s="1099">
        <f t="shared" si="5"/>
        <v>0</v>
      </c>
      <c r="E133" s="666">
        <f>'O5 Details by Class &amp; Accounts'!I133+'O5 Details by Class &amp; Accounts'!AD133+'O5 Details by Class &amp; Accounts'!AY133+'O5 Details by Class &amp; Accounts'!BT133</f>
        <v>0</v>
      </c>
      <c r="F133" s="666">
        <f>'O5 Details by Class &amp; Accounts'!J133+'O5 Details by Class &amp; Accounts'!AE133+'O5 Details by Class &amp; Accounts'!AZ133+'O5 Details by Class &amp; Accounts'!BU133</f>
        <v>0</v>
      </c>
      <c r="G133" s="666">
        <f>'O5 Details by Class &amp; Accounts'!K133+'O5 Details by Class &amp; Accounts'!AF133+'O5 Details by Class &amp; Accounts'!BA133+'O5 Details by Class &amp; Accounts'!BV133</f>
        <v>0</v>
      </c>
      <c r="H133" s="666">
        <f>'O5 Details by Class &amp; Accounts'!L133+'O5 Details by Class &amp; Accounts'!AG133+'O5 Details by Class &amp; Accounts'!BB133+'O5 Details by Class &amp; Accounts'!BW133</f>
        <v>0</v>
      </c>
      <c r="I133" s="666">
        <f>'O5 Details by Class &amp; Accounts'!M133+'O5 Details by Class &amp; Accounts'!AH133+'O5 Details by Class &amp; Accounts'!BC133+'O5 Details by Class &amp; Accounts'!BX133</f>
        <v>0</v>
      </c>
      <c r="J133" s="666">
        <f>'O5 Details by Class &amp; Accounts'!N133+'O5 Details by Class &amp; Accounts'!AI133+'O5 Details by Class &amp; Accounts'!BD133+'O5 Details by Class &amp; Accounts'!BY133</f>
        <v>0</v>
      </c>
      <c r="K133" s="666">
        <f>'O5 Details by Class &amp; Accounts'!O133+'O5 Details by Class &amp; Accounts'!AJ133+'O5 Details by Class &amp; Accounts'!BE133+'O5 Details by Class &amp; Accounts'!BZ133</f>
        <v>0</v>
      </c>
      <c r="L133" s="666">
        <f>'O5 Details by Class &amp; Accounts'!P133+'O5 Details by Class &amp; Accounts'!AK133+'O5 Details by Class &amp; Accounts'!BF133+'O5 Details by Class &amp; Accounts'!CA133</f>
        <v>0</v>
      </c>
      <c r="M133" s="666">
        <f>'O5 Details by Class &amp; Accounts'!Q133+'O5 Details by Class &amp; Accounts'!AL133+'O5 Details by Class &amp; Accounts'!BG133+'O5 Details by Class &amp; Accounts'!CB133</f>
        <v>0</v>
      </c>
      <c r="N133" s="666">
        <f>'O5 Details by Class &amp; Accounts'!R133+'O5 Details by Class &amp; Accounts'!AM133+'O5 Details by Class &amp; Accounts'!BH133+'O5 Details by Class &amp; Accounts'!CC133</f>
        <v>0</v>
      </c>
      <c r="O133" s="666">
        <f>'O5 Details by Class &amp; Accounts'!S133+'O5 Details by Class &amp; Accounts'!AN133+'O5 Details by Class &amp; Accounts'!BI133+'O5 Details by Class &amp; Accounts'!CD133</f>
        <v>0</v>
      </c>
      <c r="P133" s="666">
        <f>'O5 Details by Class &amp; Accounts'!T133+'O5 Details by Class &amp; Accounts'!AO133+'O5 Details by Class &amp; Accounts'!BJ133+'O5 Details by Class &amp; Accounts'!CE133</f>
        <v>0</v>
      </c>
      <c r="Q133" s="666">
        <f>'O5 Details by Class &amp; Accounts'!U133+'O5 Details by Class &amp; Accounts'!AP133+'O5 Details by Class &amp; Accounts'!BK133+'O5 Details by Class &amp; Accounts'!CF133</f>
        <v>0</v>
      </c>
      <c r="R133" s="666">
        <f>'O5 Details by Class &amp; Accounts'!V133+'O5 Details by Class &amp; Accounts'!AQ133+'O5 Details by Class &amp; Accounts'!BL133+'O5 Details by Class &amp; Accounts'!CG133</f>
        <v>0</v>
      </c>
      <c r="S133" s="666">
        <f>'O5 Details by Class &amp; Accounts'!W133+'O5 Details by Class &amp; Accounts'!AR133+'O5 Details by Class &amp; Accounts'!BM133+'O5 Details by Class &amp; Accounts'!CH133</f>
        <v>0</v>
      </c>
      <c r="T133" s="666">
        <f>'O5 Details by Class &amp; Accounts'!X133+'O5 Details by Class &amp; Accounts'!AS133+'O5 Details by Class &amp; Accounts'!BN133+'O5 Details by Class &amp; Accounts'!CI133</f>
        <v>0</v>
      </c>
      <c r="U133" s="666">
        <f>'O5 Details by Class &amp; Accounts'!Y133+'O5 Details by Class &amp; Accounts'!AT133+'O5 Details by Class &amp; Accounts'!BO133+'O5 Details by Class &amp; Accounts'!CJ133</f>
        <v>0</v>
      </c>
      <c r="V133" s="666">
        <f>'O5 Details by Class &amp; Accounts'!Z133+'O5 Details by Class &amp; Accounts'!AU133+'O5 Details by Class &amp; Accounts'!BP133+'O5 Details by Class &amp; Accounts'!CK133</f>
        <v>0</v>
      </c>
      <c r="W133" s="666">
        <f>'O5 Details by Class &amp; Accounts'!AA133+'O5 Details by Class &amp; Accounts'!AV133+'O5 Details by Class &amp; Accounts'!BQ133+'O5 Details by Class &amp; Accounts'!CL133</f>
        <v>0</v>
      </c>
      <c r="X133" s="1112">
        <f>'O5 Details by Class &amp; Accounts'!AB133+'O5 Details by Class &amp; Accounts'!AW133+'O5 Details by Class &amp; Accounts'!BR133+'O5 Details by Class &amp; Accounts'!CM133</f>
        <v>0</v>
      </c>
      <c r="Y133" s="2091" t="str">
        <f t="shared" si="4"/>
        <v>5035</v>
      </c>
      <c r="Z133" s="2086">
        <v>1850</v>
      </c>
    </row>
    <row r="134" spans="1:26" ht="12.75">
      <c r="A134" s="1938" t="s">
        <v>151</v>
      </c>
      <c r="B134" s="1082" t="s">
        <v>1470</v>
      </c>
      <c r="C134" s="1098" t="str">
        <f>IF(ISBLANK('E4 TB Allocation Details'!D134), "",('E4 TB Allocation Details'!D134))</f>
        <v>di</v>
      </c>
      <c r="D134" s="1099">
        <f t="shared" si="5"/>
        <v>0</v>
      </c>
      <c r="E134" s="666">
        <f>'O5 Details by Class &amp; Accounts'!I134+'O5 Details by Class &amp; Accounts'!AD134+'O5 Details by Class &amp; Accounts'!AY134+'O5 Details by Class &amp; Accounts'!BT134</f>
        <v>0</v>
      </c>
      <c r="F134" s="666">
        <f>'O5 Details by Class &amp; Accounts'!J134+'O5 Details by Class &amp; Accounts'!AE134+'O5 Details by Class &amp; Accounts'!AZ134+'O5 Details by Class &amp; Accounts'!BU134</f>
        <v>0</v>
      </c>
      <c r="G134" s="666">
        <f>'O5 Details by Class &amp; Accounts'!K134+'O5 Details by Class &amp; Accounts'!AF134+'O5 Details by Class &amp; Accounts'!BA134+'O5 Details by Class &amp; Accounts'!BV134</f>
        <v>0</v>
      </c>
      <c r="H134" s="666">
        <f>'O5 Details by Class &amp; Accounts'!L134+'O5 Details by Class &amp; Accounts'!AG134+'O5 Details by Class &amp; Accounts'!BB134+'O5 Details by Class &amp; Accounts'!BW134</f>
        <v>0</v>
      </c>
      <c r="I134" s="666">
        <f>'O5 Details by Class &amp; Accounts'!M134+'O5 Details by Class &amp; Accounts'!AH134+'O5 Details by Class &amp; Accounts'!BC134+'O5 Details by Class &amp; Accounts'!BX134</f>
        <v>0</v>
      </c>
      <c r="J134" s="666">
        <f>'O5 Details by Class &amp; Accounts'!N134+'O5 Details by Class &amp; Accounts'!AI134+'O5 Details by Class &amp; Accounts'!BD134+'O5 Details by Class &amp; Accounts'!BY134</f>
        <v>0</v>
      </c>
      <c r="K134" s="666">
        <f>'O5 Details by Class &amp; Accounts'!O134+'O5 Details by Class &amp; Accounts'!AJ134+'O5 Details by Class &amp; Accounts'!BE134+'O5 Details by Class &amp; Accounts'!BZ134</f>
        <v>0</v>
      </c>
      <c r="L134" s="666">
        <f>'O5 Details by Class &amp; Accounts'!P134+'O5 Details by Class &amp; Accounts'!AK134+'O5 Details by Class &amp; Accounts'!BF134+'O5 Details by Class &amp; Accounts'!CA134</f>
        <v>0</v>
      </c>
      <c r="M134" s="666">
        <f>'O5 Details by Class &amp; Accounts'!Q134+'O5 Details by Class &amp; Accounts'!AL134+'O5 Details by Class &amp; Accounts'!BG134+'O5 Details by Class &amp; Accounts'!CB134</f>
        <v>0</v>
      </c>
      <c r="N134" s="666">
        <f>'O5 Details by Class &amp; Accounts'!R134+'O5 Details by Class &amp; Accounts'!AM134+'O5 Details by Class &amp; Accounts'!BH134+'O5 Details by Class &amp; Accounts'!CC134</f>
        <v>0</v>
      </c>
      <c r="O134" s="666">
        <f>'O5 Details by Class &amp; Accounts'!S134+'O5 Details by Class &amp; Accounts'!AN134+'O5 Details by Class &amp; Accounts'!BI134+'O5 Details by Class &amp; Accounts'!CD134</f>
        <v>0</v>
      </c>
      <c r="P134" s="666">
        <f>'O5 Details by Class &amp; Accounts'!T134+'O5 Details by Class &amp; Accounts'!AO134+'O5 Details by Class &amp; Accounts'!BJ134+'O5 Details by Class &amp; Accounts'!CE134</f>
        <v>0</v>
      </c>
      <c r="Q134" s="666">
        <f>'O5 Details by Class &amp; Accounts'!U134+'O5 Details by Class &amp; Accounts'!AP134+'O5 Details by Class &amp; Accounts'!BK134+'O5 Details by Class &amp; Accounts'!CF134</f>
        <v>0</v>
      </c>
      <c r="R134" s="666">
        <f>'O5 Details by Class &amp; Accounts'!V134+'O5 Details by Class &amp; Accounts'!AQ134+'O5 Details by Class &amp; Accounts'!BL134+'O5 Details by Class &amp; Accounts'!CG134</f>
        <v>0</v>
      </c>
      <c r="S134" s="666">
        <f>'O5 Details by Class &amp; Accounts'!W134+'O5 Details by Class &amp; Accounts'!AR134+'O5 Details by Class &amp; Accounts'!BM134+'O5 Details by Class &amp; Accounts'!CH134</f>
        <v>0</v>
      </c>
      <c r="T134" s="666">
        <f>'O5 Details by Class &amp; Accounts'!X134+'O5 Details by Class &amp; Accounts'!AS134+'O5 Details by Class &amp; Accounts'!BN134+'O5 Details by Class &amp; Accounts'!CI134</f>
        <v>0</v>
      </c>
      <c r="U134" s="666">
        <f>'O5 Details by Class &amp; Accounts'!Y134+'O5 Details by Class &amp; Accounts'!AT134+'O5 Details by Class &amp; Accounts'!BO134+'O5 Details by Class &amp; Accounts'!CJ134</f>
        <v>0</v>
      </c>
      <c r="V134" s="666">
        <f>'O5 Details by Class &amp; Accounts'!Z134+'O5 Details by Class &amp; Accounts'!AU134+'O5 Details by Class &amp; Accounts'!BP134+'O5 Details by Class &amp; Accounts'!CK134</f>
        <v>0</v>
      </c>
      <c r="W134" s="666">
        <f>'O5 Details by Class &amp; Accounts'!AA134+'O5 Details by Class &amp; Accounts'!AV134+'O5 Details by Class &amp; Accounts'!BQ134+'O5 Details by Class &amp; Accounts'!CL134</f>
        <v>0</v>
      </c>
      <c r="X134" s="1112">
        <f>'O5 Details by Class &amp; Accounts'!AB134+'O5 Details by Class &amp; Accounts'!AW134+'O5 Details by Class &amp; Accounts'!BR134+'O5 Details by Class &amp; Accounts'!CM134</f>
        <v>0</v>
      </c>
      <c r="Y134" s="2091" t="str">
        <f t="shared" si="4"/>
        <v>5040</v>
      </c>
      <c r="Z134" s="2086" t="s">
        <v>564</v>
      </c>
    </row>
    <row r="135" spans="1:26" ht="25.5">
      <c r="A135" s="1938" t="s">
        <v>152</v>
      </c>
      <c r="B135" s="1082" t="s">
        <v>932</v>
      </c>
      <c r="C135" s="1098" t="str">
        <f>IF(ISBLANK('E4 TB Allocation Details'!D135), "",('E4 TB Allocation Details'!D135))</f>
        <v>di</v>
      </c>
      <c r="D135" s="1099">
        <f t="shared" si="5"/>
        <v>0</v>
      </c>
      <c r="E135" s="666">
        <f>'O5 Details by Class &amp; Accounts'!I135+'O5 Details by Class &amp; Accounts'!AD135+'O5 Details by Class &amp; Accounts'!AY135+'O5 Details by Class &amp; Accounts'!BT135</f>
        <v>0</v>
      </c>
      <c r="F135" s="666">
        <f>'O5 Details by Class &amp; Accounts'!J135+'O5 Details by Class &amp; Accounts'!AE135+'O5 Details by Class &amp; Accounts'!AZ135+'O5 Details by Class &amp; Accounts'!BU135</f>
        <v>0</v>
      </c>
      <c r="G135" s="666">
        <f>'O5 Details by Class &amp; Accounts'!K135+'O5 Details by Class &amp; Accounts'!AF135+'O5 Details by Class &amp; Accounts'!BA135+'O5 Details by Class &amp; Accounts'!BV135</f>
        <v>0</v>
      </c>
      <c r="H135" s="666">
        <f>'O5 Details by Class &amp; Accounts'!L135+'O5 Details by Class &amp; Accounts'!AG135+'O5 Details by Class &amp; Accounts'!BB135+'O5 Details by Class &amp; Accounts'!BW135</f>
        <v>0</v>
      </c>
      <c r="I135" s="666">
        <f>'O5 Details by Class &amp; Accounts'!M135+'O5 Details by Class &amp; Accounts'!AH135+'O5 Details by Class &amp; Accounts'!BC135+'O5 Details by Class &amp; Accounts'!BX135</f>
        <v>0</v>
      </c>
      <c r="J135" s="666">
        <f>'O5 Details by Class &amp; Accounts'!N135+'O5 Details by Class &amp; Accounts'!AI135+'O5 Details by Class &amp; Accounts'!BD135+'O5 Details by Class &amp; Accounts'!BY135</f>
        <v>0</v>
      </c>
      <c r="K135" s="666">
        <f>'O5 Details by Class &amp; Accounts'!O135+'O5 Details by Class &amp; Accounts'!AJ135+'O5 Details by Class &amp; Accounts'!BE135+'O5 Details by Class &amp; Accounts'!BZ135</f>
        <v>0</v>
      </c>
      <c r="L135" s="666">
        <f>'O5 Details by Class &amp; Accounts'!P135+'O5 Details by Class &amp; Accounts'!AK135+'O5 Details by Class &amp; Accounts'!BF135+'O5 Details by Class &amp; Accounts'!CA135</f>
        <v>0</v>
      </c>
      <c r="M135" s="666">
        <f>'O5 Details by Class &amp; Accounts'!Q135+'O5 Details by Class &amp; Accounts'!AL135+'O5 Details by Class &amp; Accounts'!BG135+'O5 Details by Class &amp; Accounts'!CB135</f>
        <v>0</v>
      </c>
      <c r="N135" s="666">
        <f>'O5 Details by Class &amp; Accounts'!R135+'O5 Details by Class &amp; Accounts'!AM135+'O5 Details by Class &amp; Accounts'!BH135+'O5 Details by Class &amp; Accounts'!CC135</f>
        <v>0</v>
      </c>
      <c r="O135" s="666">
        <f>'O5 Details by Class &amp; Accounts'!S135+'O5 Details by Class &amp; Accounts'!AN135+'O5 Details by Class &amp; Accounts'!BI135+'O5 Details by Class &amp; Accounts'!CD135</f>
        <v>0</v>
      </c>
      <c r="P135" s="666">
        <f>'O5 Details by Class &amp; Accounts'!T135+'O5 Details by Class &amp; Accounts'!AO135+'O5 Details by Class &amp; Accounts'!BJ135+'O5 Details by Class &amp; Accounts'!CE135</f>
        <v>0</v>
      </c>
      <c r="Q135" s="666">
        <f>'O5 Details by Class &amp; Accounts'!U135+'O5 Details by Class &amp; Accounts'!AP135+'O5 Details by Class &amp; Accounts'!BK135+'O5 Details by Class &amp; Accounts'!CF135</f>
        <v>0</v>
      </c>
      <c r="R135" s="666">
        <f>'O5 Details by Class &amp; Accounts'!V135+'O5 Details by Class &amp; Accounts'!AQ135+'O5 Details by Class &amp; Accounts'!BL135+'O5 Details by Class &amp; Accounts'!CG135</f>
        <v>0</v>
      </c>
      <c r="S135" s="666">
        <f>'O5 Details by Class &amp; Accounts'!W135+'O5 Details by Class &amp; Accounts'!AR135+'O5 Details by Class &amp; Accounts'!BM135+'O5 Details by Class &amp; Accounts'!CH135</f>
        <v>0</v>
      </c>
      <c r="T135" s="666">
        <f>'O5 Details by Class &amp; Accounts'!X135+'O5 Details by Class &amp; Accounts'!AS135+'O5 Details by Class &amp; Accounts'!BN135+'O5 Details by Class &amp; Accounts'!CI135</f>
        <v>0</v>
      </c>
      <c r="U135" s="666">
        <f>'O5 Details by Class &amp; Accounts'!Y135+'O5 Details by Class &amp; Accounts'!AT135+'O5 Details by Class &amp; Accounts'!BO135+'O5 Details by Class &amp; Accounts'!CJ135</f>
        <v>0</v>
      </c>
      <c r="V135" s="666">
        <f>'O5 Details by Class &amp; Accounts'!Z135+'O5 Details by Class &amp; Accounts'!AU135+'O5 Details by Class &amp; Accounts'!BP135+'O5 Details by Class &amp; Accounts'!CK135</f>
        <v>0</v>
      </c>
      <c r="W135" s="666">
        <f>'O5 Details by Class &amp; Accounts'!AA135+'O5 Details by Class &amp; Accounts'!AV135+'O5 Details by Class &amp; Accounts'!BQ135+'O5 Details by Class &amp; Accounts'!CL135</f>
        <v>0</v>
      </c>
      <c r="X135" s="1112">
        <f>'O5 Details by Class &amp; Accounts'!AB135+'O5 Details by Class &amp; Accounts'!AW135+'O5 Details by Class &amp; Accounts'!BR135+'O5 Details by Class &amp; Accounts'!CM135</f>
        <v>0</v>
      </c>
      <c r="Y135" s="2091" t="str">
        <f t="shared" si="4"/>
        <v>5045</v>
      </c>
      <c r="Z135" s="2086" t="s">
        <v>564</v>
      </c>
    </row>
    <row r="136" spans="1:26" ht="15.95" customHeight="1">
      <c r="A136" s="1938" t="s">
        <v>153</v>
      </c>
      <c r="B136" s="1082" t="s">
        <v>597</v>
      </c>
      <c r="C136" s="1098" t="str">
        <f>IF(ISBLANK('E4 TB Allocation Details'!D136), "",('E4 TB Allocation Details'!D136))</f>
        <v>di</v>
      </c>
      <c r="D136" s="1099">
        <f t="shared" si="5"/>
        <v>0</v>
      </c>
      <c r="E136" s="666">
        <f>'O5 Details by Class &amp; Accounts'!I136+'O5 Details by Class &amp; Accounts'!AD136+'O5 Details by Class &amp; Accounts'!AY136+'O5 Details by Class &amp; Accounts'!BT136</f>
        <v>0</v>
      </c>
      <c r="F136" s="666">
        <f>'O5 Details by Class &amp; Accounts'!J136+'O5 Details by Class &amp; Accounts'!AE136+'O5 Details by Class &amp; Accounts'!AZ136+'O5 Details by Class &amp; Accounts'!BU136</f>
        <v>0</v>
      </c>
      <c r="G136" s="666">
        <f>'O5 Details by Class &amp; Accounts'!K136+'O5 Details by Class &amp; Accounts'!AF136+'O5 Details by Class &amp; Accounts'!BA136+'O5 Details by Class &amp; Accounts'!BV136</f>
        <v>0</v>
      </c>
      <c r="H136" s="666">
        <f>'O5 Details by Class &amp; Accounts'!L136+'O5 Details by Class &amp; Accounts'!AG136+'O5 Details by Class &amp; Accounts'!BB136+'O5 Details by Class &amp; Accounts'!BW136</f>
        <v>0</v>
      </c>
      <c r="I136" s="666">
        <f>'O5 Details by Class &amp; Accounts'!M136+'O5 Details by Class &amp; Accounts'!AH136+'O5 Details by Class &amp; Accounts'!BC136+'O5 Details by Class &amp; Accounts'!BX136</f>
        <v>0</v>
      </c>
      <c r="J136" s="666">
        <f>'O5 Details by Class &amp; Accounts'!N136+'O5 Details by Class &amp; Accounts'!AI136+'O5 Details by Class &amp; Accounts'!BD136+'O5 Details by Class &amp; Accounts'!BY136</f>
        <v>0</v>
      </c>
      <c r="K136" s="666">
        <f>'O5 Details by Class &amp; Accounts'!O136+'O5 Details by Class &amp; Accounts'!AJ136+'O5 Details by Class &amp; Accounts'!BE136+'O5 Details by Class &amp; Accounts'!BZ136</f>
        <v>0</v>
      </c>
      <c r="L136" s="666">
        <f>'O5 Details by Class &amp; Accounts'!P136+'O5 Details by Class &amp; Accounts'!AK136+'O5 Details by Class &amp; Accounts'!BF136+'O5 Details by Class &amp; Accounts'!CA136</f>
        <v>0</v>
      </c>
      <c r="M136" s="666">
        <f>'O5 Details by Class &amp; Accounts'!Q136+'O5 Details by Class &amp; Accounts'!AL136+'O5 Details by Class &amp; Accounts'!BG136+'O5 Details by Class &amp; Accounts'!CB136</f>
        <v>0</v>
      </c>
      <c r="N136" s="666">
        <f>'O5 Details by Class &amp; Accounts'!R136+'O5 Details by Class &amp; Accounts'!AM136+'O5 Details by Class &amp; Accounts'!BH136+'O5 Details by Class &amp; Accounts'!CC136</f>
        <v>0</v>
      </c>
      <c r="O136" s="666">
        <f>'O5 Details by Class &amp; Accounts'!S136+'O5 Details by Class &amp; Accounts'!AN136+'O5 Details by Class &amp; Accounts'!BI136+'O5 Details by Class &amp; Accounts'!CD136</f>
        <v>0</v>
      </c>
      <c r="P136" s="666">
        <f>'O5 Details by Class &amp; Accounts'!T136+'O5 Details by Class &amp; Accounts'!AO136+'O5 Details by Class &amp; Accounts'!BJ136+'O5 Details by Class &amp; Accounts'!CE136</f>
        <v>0</v>
      </c>
      <c r="Q136" s="666">
        <f>'O5 Details by Class &amp; Accounts'!U136+'O5 Details by Class &amp; Accounts'!AP136+'O5 Details by Class &amp; Accounts'!BK136+'O5 Details by Class &amp; Accounts'!CF136</f>
        <v>0</v>
      </c>
      <c r="R136" s="666">
        <f>'O5 Details by Class &amp; Accounts'!V136+'O5 Details by Class &amp; Accounts'!AQ136+'O5 Details by Class &amp; Accounts'!BL136+'O5 Details by Class &amp; Accounts'!CG136</f>
        <v>0</v>
      </c>
      <c r="S136" s="666">
        <f>'O5 Details by Class &amp; Accounts'!W136+'O5 Details by Class &amp; Accounts'!AR136+'O5 Details by Class &amp; Accounts'!BM136+'O5 Details by Class &amp; Accounts'!CH136</f>
        <v>0</v>
      </c>
      <c r="T136" s="666">
        <f>'O5 Details by Class &amp; Accounts'!X136+'O5 Details by Class &amp; Accounts'!AS136+'O5 Details by Class &amp; Accounts'!BN136+'O5 Details by Class &amp; Accounts'!CI136</f>
        <v>0</v>
      </c>
      <c r="U136" s="666">
        <f>'O5 Details by Class &amp; Accounts'!Y136+'O5 Details by Class &amp; Accounts'!AT136+'O5 Details by Class &amp; Accounts'!BO136+'O5 Details by Class &amp; Accounts'!CJ136</f>
        <v>0</v>
      </c>
      <c r="V136" s="666">
        <f>'O5 Details by Class &amp; Accounts'!Z136+'O5 Details by Class &amp; Accounts'!AU136+'O5 Details by Class &amp; Accounts'!BP136+'O5 Details by Class &amp; Accounts'!CK136</f>
        <v>0</v>
      </c>
      <c r="W136" s="666">
        <f>'O5 Details by Class &amp; Accounts'!AA136+'O5 Details by Class &amp; Accounts'!AV136+'O5 Details by Class &amp; Accounts'!BQ136+'O5 Details by Class &amp; Accounts'!CL136</f>
        <v>0</v>
      </c>
      <c r="X136" s="1112">
        <f>'O5 Details by Class &amp; Accounts'!AB136+'O5 Details by Class &amp; Accounts'!AW136+'O5 Details by Class &amp; Accounts'!BR136+'O5 Details by Class &amp; Accounts'!CM136</f>
        <v>0</v>
      </c>
      <c r="Y136" s="2091" t="str">
        <f t="shared" si="4"/>
        <v>5050</v>
      </c>
      <c r="Z136" s="2086" t="s">
        <v>564</v>
      </c>
    </row>
    <row r="137" spans="1:26" ht="15.95" customHeight="1">
      <c r="A137" s="1938" t="s">
        <v>149</v>
      </c>
      <c r="B137" s="1082" t="s">
        <v>751</v>
      </c>
      <c r="C137" s="1098" t="str">
        <f>IF(ISBLANK('E4 TB Allocation Details'!D137), "",('E4 TB Allocation Details'!D137))</f>
        <v>di</v>
      </c>
      <c r="D137" s="1099">
        <f t="shared" si="5"/>
        <v>0</v>
      </c>
      <c r="E137" s="666">
        <f>'O5 Details by Class &amp; Accounts'!I137+'O5 Details by Class &amp; Accounts'!AD137+'O5 Details by Class &amp; Accounts'!AY137+'O5 Details by Class &amp; Accounts'!BT137</f>
        <v>0</v>
      </c>
      <c r="F137" s="666">
        <f>'O5 Details by Class &amp; Accounts'!J137+'O5 Details by Class &amp; Accounts'!AE137+'O5 Details by Class &amp; Accounts'!AZ137+'O5 Details by Class &amp; Accounts'!BU137</f>
        <v>0</v>
      </c>
      <c r="G137" s="666">
        <f>'O5 Details by Class &amp; Accounts'!K137+'O5 Details by Class &amp; Accounts'!AF137+'O5 Details by Class &amp; Accounts'!BA137+'O5 Details by Class &amp; Accounts'!BV137</f>
        <v>0</v>
      </c>
      <c r="H137" s="666">
        <f>'O5 Details by Class &amp; Accounts'!L137+'O5 Details by Class &amp; Accounts'!AG137+'O5 Details by Class &amp; Accounts'!BB137+'O5 Details by Class &amp; Accounts'!BW137</f>
        <v>0</v>
      </c>
      <c r="I137" s="666">
        <f>'O5 Details by Class &amp; Accounts'!M137+'O5 Details by Class &amp; Accounts'!AH137+'O5 Details by Class &amp; Accounts'!BC137+'O5 Details by Class &amp; Accounts'!BX137</f>
        <v>0</v>
      </c>
      <c r="J137" s="666">
        <f>'O5 Details by Class &amp; Accounts'!N137+'O5 Details by Class &amp; Accounts'!AI137+'O5 Details by Class &amp; Accounts'!BD137+'O5 Details by Class &amp; Accounts'!BY137</f>
        <v>0</v>
      </c>
      <c r="K137" s="666">
        <f>'O5 Details by Class &amp; Accounts'!O137+'O5 Details by Class &amp; Accounts'!AJ137+'O5 Details by Class &amp; Accounts'!BE137+'O5 Details by Class &amp; Accounts'!BZ137</f>
        <v>0</v>
      </c>
      <c r="L137" s="666">
        <f>'O5 Details by Class &amp; Accounts'!P137+'O5 Details by Class &amp; Accounts'!AK137+'O5 Details by Class &amp; Accounts'!BF137+'O5 Details by Class &amp; Accounts'!CA137</f>
        <v>0</v>
      </c>
      <c r="M137" s="666">
        <f>'O5 Details by Class &amp; Accounts'!Q137+'O5 Details by Class &amp; Accounts'!AL137+'O5 Details by Class &amp; Accounts'!BG137+'O5 Details by Class &amp; Accounts'!CB137</f>
        <v>0</v>
      </c>
      <c r="N137" s="666">
        <f>'O5 Details by Class &amp; Accounts'!R137+'O5 Details by Class &amp; Accounts'!AM137+'O5 Details by Class &amp; Accounts'!BH137+'O5 Details by Class &amp; Accounts'!CC137</f>
        <v>0</v>
      </c>
      <c r="O137" s="666">
        <f>'O5 Details by Class &amp; Accounts'!S137+'O5 Details by Class &amp; Accounts'!AN137+'O5 Details by Class &amp; Accounts'!BI137+'O5 Details by Class &amp; Accounts'!CD137</f>
        <v>0</v>
      </c>
      <c r="P137" s="666">
        <f>'O5 Details by Class &amp; Accounts'!T137+'O5 Details by Class &amp; Accounts'!AO137+'O5 Details by Class &amp; Accounts'!BJ137+'O5 Details by Class &amp; Accounts'!CE137</f>
        <v>0</v>
      </c>
      <c r="Q137" s="666">
        <f>'O5 Details by Class &amp; Accounts'!U137+'O5 Details by Class &amp; Accounts'!AP137+'O5 Details by Class &amp; Accounts'!BK137+'O5 Details by Class &amp; Accounts'!CF137</f>
        <v>0</v>
      </c>
      <c r="R137" s="666">
        <f>'O5 Details by Class &amp; Accounts'!V137+'O5 Details by Class &amp; Accounts'!AQ137+'O5 Details by Class &amp; Accounts'!BL137+'O5 Details by Class &amp; Accounts'!CG137</f>
        <v>0</v>
      </c>
      <c r="S137" s="666">
        <f>'O5 Details by Class &amp; Accounts'!W137+'O5 Details by Class &amp; Accounts'!AR137+'O5 Details by Class &amp; Accounts'!BM137+'O5 Details by Class &amp; Accounts'!CH137</f>
        <v>0</v>
      </c>
      <c r="T137" s="666">
        <f>'O5 Details by Class &amp; Accounts'!X137+'O5 Details by Class &amp; Accounts'!AS137+'O5 Details by Class &amp; Accounts'!BN137+'O5 Details by Class &amp; Accounts'!CI137</f>
        <v>0</v>
      </c>
      <c r="U137" s="666">
        <f>'O5 Details by Class &amp; Accounts'!Y137+'O5 Details by Class &amp; Accounts'!AT137+'O5 Details by Class &amp; Accounts'!BO137+'O5 Details by Class &amp; Accounts'!CJ137</f>
        <v>0</v>
      </c>
      <c r="V137" s="666">
        <f>'O5 Details by Class &amp; Accounts'!Z137+'O5 Details by Class &amp; Accounts'!AU137+'O5 Details by Class &amp; Accounts'!BP137+'O5 Details by Class &amp; Accounts'!CK137</f>
        <v>0</v>
      </c>
      <c r="W137" s="666">
        <f>'O5 Details by Class &amp; Accounts'!AA137+'O5 Details by Class &amp; Accounts'!AV137+'O5 Details by Class &amp; Accounts'!BQ137+'O5 Details by Class &amp; Accounts'!CL137</f>
        <v>0</v>
      </c>
      <c r="X137" s="1112">
        <f>'O5 Details by Class &amp; Accounts'!AB137+'O5 Details by Class &amp; Accounts'!AW137+'O5 Details by Class &amp; Accounts'!BR137+'O5 Details by Class &amp; Accounts'!CM137</f>
        <v>0</v>
      </c>
      <c r="Y137" s="2091" t="str">
        <f t="shared" si="4"/>
        <v>5055</v>
      </c>
      <c r="Z137" s="2086">
        <v>1850</v>
      </c>
    </row>
    <row r="138" spans="1:26" ht="15.95" customHeight="1">
      <c r="A138" s="1938" t="s">
        <v>155</v>
      </c>
      <c r="B138" s="1082" t="s">
        <v>926</v>
      </c>
      <c r="C138" s="1098" t="str">
        <f>IF(ISBLANK('E4 TB Allocation Details'!D138), "",('E4 TB Allocation Details'!D138))</f>
        <v>cu</v>
      </c>
      <c r="D138" s="1099">
        <f t="shared" si="5"/>
        <v>0</v>
      </c>
      <c r="E138" s="666">
        <f>'O5 Details by Class &amp; Accounts'!I138+'O5 Details by Class &amp; Accounts'!AD138+'O5 Details by Class &amp; Accounts'!AY138+'O5 Details by Class &amp; Accounts'!BT138</f>
        <v>0</v>
      </c>
      <c r="F138" s="666">
        <f>'O5 Details by Class &amp; Accounts'!J138+'O5 Details by Class &amp; Accounts'!AE138+'O5 Details by Class &amp; Accounts'!AZ138+'O5 Details by Class &amp; Accounts'!BU138</f>
        <v>0</v>
      </c>
      <c r="G138" s="666">
        <f>'O5 Details by Class &amp; Accounts'!K138+'O5 Details by Class &amp; Accounts'!AF138+'O5 Details by Class &amp; Accounts'!BA138+'O5 Details by Class &amp; Accounts'!BV138</f>
        <v>0</v>
      </c>
      <c r="H138" s="666">
        <f>'O5 Details by Class &amp; Accounts'!L138+'O5 Details by Class &amp; Accounts'!AG138+'O5 Details by Class &amp; Accounts'!BB138+'O5 Details by Class &amp; Accounts'!BW138</f>
        <v>0</v>
      </c>
      <c r="I138" s="666">
        <f>'O5 Details by Class &amp; Accounts'!M138+'O5 Details by Class &amp; Accounts'!AH138+'O5 Details by Class &amp; Accounts'!BC138+'O5 Details by Class &amp; Accounts'!BX138</f>
        <v>0</v>
      </c>
      <c r="J138" s="666">
        <f>'O5 Details by Class &amp; Accounts'!N138+'O5 Details by Class &amp; Accounts'!AI138+'O5 Details by Class &amp; Accounts'!BD138+'O5 Details by Class &amp; Accounts'!BY138</f>
        <v>0</v>
      </c>
      <c r="K138" s="666">
        <f>'O5 Details by Class &amp; Accounts'!O138+'O5 Details by Class &amp; Accounts'!AJ138+'O5 Details by Class &amp; Accounts'!BE138+'O5 Details by Class &amp; Accounts'!BZ138</f>
        <v>0</v>
      </c>
      <c r="L138" s="666">
        <f>'O5 Details by Class &amp; Accounts'!P138+'O5 Details by Class &amp; Accounts'!AK138+'O5 Details by Class &amp; Accounts'!BF138+'O5 Details by Class &amp; Accounts'!CA138</f>
        <v>0</v>
      </c>
      <c r="M138" s="666">
        <f>'O5 Details by Class &amp; Accounts'!Q138+'O5 Details by Class &amp; Accounts'!AL138+'O5 Details by Class &amp; Accounts'!BG138+'O5 Details by Class &amp; Accounts'!CB138</f>
        <v>0</v>
      </c>
      <c r="N138" s="666">
        <f>'O5 Details by Class &amp; Accounts'!R138+'O5 Details by Class &amp; Accounts'!AM138+'O5 Details by Class &amp; Accounts'!BH138+'O5 Details by Class &amp; Accounts'!CC138</f>
        <v>0</v>
      </c>
      <c r="O138" s="666">
        <f>'O5 Details by Class &amp; Accounts'!S138+'O5 Details by Class &amp; Accounts'!AN138+'O5 Details by Class &amp; Accounts'!BI138+'O5 Details by Class &amp; Accounts'!CD138</f>
        <v>0</v>
      </c>
      <c r="P138" s="666">
        <f>'O5 Details by Class &amp; Accounts'!T138+'O5 Details by Class &amp; Accounts'!AO138+'O5 Details by Class &amp; Accounts'!BJ138+'O5 Details by Class &amp; Accounts'!CE138</f>
        <v>0</v>
      </c>
      <c r="Q138" s="666">
        <f>'O5 Details by Class &amp; Accounts'!U138+'O5 Details by Class &amp; Accounts'!AP138+'O5 Details by Class &amp; Accounts'!BK138+'O5 Details by Class &amp; Accounts'!CF138</f>
        <v>0</v>
      </c>
      <c r="R138" s="666">
        <f>'O5 Details by Class &amp; Accounts'!V138+'O5 Details by Class &amp; Accounts'!AQ138+'O5 Details by Class &amp; Accounts'!BL138+'O5 Details by Class &amp; Accounts'!CG138</f>
        <v>0</v>
      </c>
      <c r="S138" s="666">
        <f>'O5 Details by Class &amp; Accounts'!W138+'O5 Details by Class &amp; Accounts'!AR138+'O5 Details by Class &amp; Accounts'!BM138+'O5 Details by Class &amp; Accounts'!CH138</f>
        <v>0</v>
      </c>
      <c r="T138" s="666">
        <f>'O5 Details by Class &amp; Accounts'!X138+'O5 Details by Class &amp; Accounts'!AS138+'O5 Details by Class &amp; Accounts'!BN138+'O5 Details by Class &amp; Accounts'!CI138</f>
        <v>0</v>
      </c>
      <c r="U138" s="666">
        <f>'O5 Details by Class &amp; Accounts'!Y138+'O5 Details by Class &amp; Accounts'!AT138+'O5 Details by Class &amp; Accounts'!BO138+'O5 Details by Class &amp; Accounts'!CJ138</f>
        <v>0</v>
      </c>
      <c r="V138" s="666">
        <f>'O5 Details by Class &amp; Accounts'!Z138+'O5 Details by Class &amp; Accounts'!AU138+'O5 Details by Class &amp; Accounts'!BP138+'O5 Details by Class &amp; Accounts'!CK138</f>
        <v>0</v>
      </c>
      <c r="W138" s="666">
        <f>'O5 Details by Class &amp; Accounts'!AA138+'O5 Details by Class &amp; Accounts'!AV138+'O5 Details by Class &amp; Accounts'!BQ138+'O5 Details by Class &amp; Accounts'!CL138</f>
        <v>0</v>
      </c>
      <c r="X138" s="1112">
        <f>'O5 Details by Class &amp; Accounts'!AB138+'O5 Details by Class &amp; Accounts'!AW138+'O5 Details by Class &amp; Accounts'!BR138+'O5 Details by Class &amp; Accounts'!CM138</f>
        <v>0</v>
      </c>
      <c r="Y138" s="2091" t="str">
        <f t="shared" si="4"/>
        <v>5065</v>
      </c>
      <c r="Z138" s="2086" t="s">
        <v>1215</v>
      </c>
    </row>
    <row r="139" spans="1:26" ht="15.95" customHeight="1">
      <c r="A139" s="1938" t="s">
        <v>156</v>
      </c>
      <c r="B139" s="1082" t="s">
        <v>927</v>
      </c>
      <c r="C139" s="1098" t="str">
        <f>IF(ISBLANK('E4 TB Allocation Details'!D139), "",('E4 TB Allocation Details'!D139))</f>
        <v>cu</v>
      </c>
      <c r="D139" s="1099">
        <f t="shared" si="5"/>
        <v>2000</v>
      </c>
      <c r="E139" s="666">
        <f>'O5 Details by Class &amp; Accounts'!I139+'O5 Details by Class &amp; Accounts'!AD139+'O5 Details by Class &amp; Accounts'!AY139+'O5 Details by Class &amp; Accounts'!BT139</f>
        <v>1356.3573678891994</v>
      </c>
      <c r="F139" s="666">
        <f>'O5 Details by Class &amp; Accounts'!J139+'O5 Details by Class &amp; Accounts'!AE139+'O5 Details by Class &amp; Accounts'!AZ139+'O5 Details by Class &amp; Accounts'!BU139</f>
        <v>161.08898531771979</v>
      </c>
      <c r="G139" s="666">
        <f>'O5 Details by Class &amp; Accounts'!K139+'O5 Details by Class &amp; Accounts'!AF139+'O5 Details by Class &amp; Accounts'!BA139+'O5 Details by Class &amp; Accounts'!BV139</f>
        <v>18.664923022053141</v>
      </c>
      <c r="H139" s="666">
        <f>'O5 Details by Class &amp; Accounts'!L139+'O5 Details by Class &amp; Accounts'!AG139+'O5 Details by Class &amp; Accounts'!BB139+'O5 Details by Class &amp; Accounts'!BW139</f>
        <v>0</v>
      </c>
      <c r="I139" s="666">
        <f>'O5 Details by Class &amp; Accounts'!M139+'O5 Details by Class &amp; Accounts'!AH139+'O5 Details by Class &amp; Accounts'!BC139+'O5 Details by Class &amp; Accounts'!BX139</f>
        <v>0</v>
      </c>
      <c r="J139" s="666">
        <f>'O5 Details by Class &amp; Accounts'!N139+'O5 Details by Class &amp; Accounts'!AI139+'O5 Details by Class &amp; Accounts'!BD139+'O5 Details by Class &amp; Accounts'!BY139</f>
        <v>0</v>
      </c>
      <c r="K139" s="666">
        <f>'O5 Details by Class &amp; Accounts'!O139+'O5 Details by Class &amp; Accounts'!AJ139+'O5 Details by Class &amp; Accounts'!BE139+'O5 Details by Class &amp; Accounts'!BZ139</f>
        <v>422.75456220650301</v>
      </c>
      <c r="L139" s="666">
        <f>'O5 Details by Class &amp; Accounts'!P139+'O5 Details by Class &amp; Accounts'!AK139+'O5 Details by Class &amp; Accounts'!BF139+'O5 Details by Class &amp; Accounts'!CA139</f>
        <v>23.182547702550082</v>
      </c>
      <c r="M139" s="666">
        <f>'O5 Details by Class &amp; Accounts'!Q139+'O5 Details by Class &amp; Accounts'!AL139+'O5 Details by Class &amp; Accounts'!BG139+'O5 Details by Class &amp; Accounts'!CB139</f>
        <v>17.951613861974678</v>
      </c>
      <c r="N139" s="666">
        <f>'O5 Details by Class &amp; Accounts'!R139+'O5 Details by Class &amp; Accounts'!AM139+'O5 Details by Class &amp; Accounts'!BH139+'O5 Details by Class &amp; Accounts'!CC139</f>
        <v>0</v>
      </c>
      <c r="O139" s="666">
        <f>'O5 Details by Class &amp; Accounts'!S139+'O5 Details by Class &amp; Accounts'!AN139+'O5 Details by Class &amp; Accounts'!BI139+'O5 Details by Class &amp; Accounts'!CD139</f>
        <v>0</v>
      </c>
      <c r="P139" s="666">
        <f>'O5 Details by Class &amp; Accounts'!T139+'O5 Details by Class &amp; Accounts'!AO139+'O5 Details by Class &amp; Accounts'!BJ139+'O5 Details by Class &amp; Accounts'!CE139</f>
        <v>0</v>
      </c>
      <c r="Q139" s="666">
        <f>'O5 Details by Class &amp; Accounts'!U139+'O5 Details by Class &amp; Accounts'!AP139+'O5 Details by Class &amp; Accounts'!BK139+'O5 Details by Class &amp; Accounts'!CF139</f>
        <v>0</v>
      </c>
      <c r="R139" s="666">
        <f>'O5 Details by Class &amp; Accounts'!V139+'O5 Details by Class &amp; Accounts'!AQ139+'O5 Details by Class &amp; Accounts'!BL139+'O5 Details by Class &amp; Accounts'!CG139</f>
        <v>0</v>
      </c>
      <c r="S139" s="666">
        <f>'O5 Details by Class &amp; Accounts'!W139+'O5 Details by Class &amp; Accounts'!AR139+'O5 Details by Class &amp; Accounts'!BM139+'O5 Details by Class &amp; Accounts'!CH139</f>
        <v>0</v>
      </c>
      <c r="T139" s="666">
        <f>'O5 Details by Class &amp; Accounts'!X139+'O5 Details by Class &amp; Accounts'!AS139+'O5 Details by Class &amp; Accounts'!BN139+'O5 Details by Class &amp; Accounts'!CI139</f>
        <v>0</v>
      </c>
      <c r="U139" s="666">
        <f>'O5 Details by Class &amp; Accounts'!Y139+'O5 Details by Class &amp; Accounts'!AT139+'O5 Details by Class &amp; Accounts'!BO139+'O5 Details by Class &amp; Accounts'!CJ139</f>
        <v>0</v>
      </c>
      <c r="V139" s="666">
        <f>'O5 Details by Class &amp; Accounts'!Z139+'O5 Details by Class &amp; Accounts'!AU139+'O5 Details by Class &amp; Accounts'!BP139+'O5 Details by Class &amp; Accounts'!CK139</f>
        <v>0</v>
      </c>
      <c r="W139" s="666">
        <f>'O5 Details by Class &amp; Accounts'!AA139+'O5 Details by Class &amp; Accounts'!AV139+'O5 Details by Class &amp; Accounts'!BQ139+'O5 Details by Class &amp; Accounts'!CL139</f>
        <v>0</v>
      </c>
      <c r="X139" s="1112">
        <f>'O5 Details by Class &amp; Accounts'!AB139+'O5 Details by Class &amp; Accounts'!AW139+'O5 Details by Class &amp; Accounts'!BR139+'O5 Details by Class &amp; Accounts'!CM139</f>
        <v>0</v>
      </c>
      <c r="Y139" s="2091" t="str">
        <f t="shared" si="4"/>
        <v>5070</v>
      </c>
      <c r="Z139" s="2086" t="s">
        <v>1144</v>
      </c>
    </row>
    <row r="140" spans="1:26" ht="15.95" customHeight="1">
      <c r="A140" s="1938" t="s">
        <v>157</v>
      </c>
      <c r="B140" s="1082" t="s">
        <v>928</v>
      </c>
      <c r="C140" s="1098" t="str">
        <f>IF(ISBLANK('E4 TB Allocation Details'!D140), "",('E4 TB Allocation Details'!D140))</f>
        <v>cu</v>
      </c>
      <c r="D140" s="1099">
        <f t="shared" si="5"/>
        <v>0</v>
      </c>
      <c r="E140" s="666">
        <f>'O5 Details by Class &amp; Accounts'!I140+'O5 Details by Class &amp; Accounts'!AD140+'O5 Details by Class &amp; Accounts'!AY140+'O5 Details by Class &amp; Accounts'!BT140</f>
        <v>0</v>
      </c>
      <c r="F140" s="666">
        <f>'O5 Details by Class &amp; Accounts'!J140+'O5 Details by Class &amp; Accounts'!AE140+'O5 Details by Class &amp; Accounts'!AZ140+'O5 Details by Class &amp; Accounts'!BU140</f>
        <v>0</v>
      </c>
      <c r="G140" s="666">
        <f>'O5 Details by Class &amp; Accounts'!K140+'O5 Details by Class &amp; Accounts'!AF140+'O5 Details by Class &amp; Accounts'!BA140+'O5 Details by Class &amp; Accounts'!BV140</f>
        <v>0</v>
      </c>
      <c r="H140" s="666">
        <f>'O5 Details by Class &amp; Accounts'!L140+'O5 Details by Class &amp; Accounts'!AG140+'O5 Details by Class &amp; Accounts'!BB140+'O5 Details by Class &amp; Accounts'!BW140</f>
        <v>0</v>
      </c>
      <c r="I140" s="666">
        <f>'O5 Details by Class &amp; Accounts'!M140+'O5 Details by Class &amp; Accounts'!AH140+'O5 Details by Class &amp; Accounts'!BC140+'O5 Details by Class &amp; Accounts'!BX140</f>
        <v>0</v>
      </c>
      <c r="J140" s="666">
        <f>'O5 Details by Class &amp; Accounts'!N140+'O5 Details by Class &amp; Accounts'!AI140+'O5 Details by Class &amp; Accounts'!BD140+'O5 Details by Class &amp; Accounts'!BY140</f>
        <v>0</v>
      </c>
      <c r="K140" s="666">
        <f>'O5 Details by Class &amp; Accounts'!O140+'O5 Details by Class &amp; Accounts'!AJ140+'O5 Details by Class &amp; Accounts'!BE140+'O5 Details by Class &amp; Accounts'!BZ140</f>
        <v>0</v>
      </c>
      <c r="L140" s="666">
        <f>'O5 Details by Class &amp; Accounts'!P140+'O5 Details by Class &amp; Accounts'!AK140+'O5 Details by Class &amp; Accounts'!BF140+'O5 Details by Class &amp; Accounts'!CA140</f>
        <v>0</v>
      </c>
      <c r="M140" s="666">
        <f>'O5 Details by Class &amp; Accounts'!Q140+'O5 Details by Class &amp; Accounts'!AL140+'O5 Details by Class &amp; Accounts'!BG140+'O5 Details by Class &amp; Accounts'!CB140</f>
        <v>0</v>
      </c>
      <c r="N140" s="666">
        <f>'O5 Details by Class &amp; Accounts'!R140+'O5 Details by Class &amp; Accounts'!AM140+'O5 Details by Class &amp; Accounts'!BH140+'O5 Details by Class &amp; Accounts'!CC140</f>
        <v>0</v>
      </c>
      <c r="O140" s="666">
        <f>'O5 Details by Class &amp; Accounts'!S140+'O5 Details by Class &amp; Accounts'!AN140+'O5 Details by Class &amp; Accounts'!BI140+'O5 Details by Class &amp; Accounts'!CD140</f>
        <v>0</v>
      </c>
      <c r="P140" s="666">
        <f>'O5 Details by Class &amp; Accounts'!T140+'O5 Details by Class &amp; Accounts'!AO140+'O5 Details by Class &amp; Accounts'!BJ140+'O5 Details by Class &amp; Accounts'!CE140</f>
        <v>0</v>
      </c>
      <c r="Q140" s="666">
        <f>'O5 Details by Class &amp; Accounts'!U140+'O5 Details by Class &amp; Accounts'!AP140+'O5 Details by Class &amp; Accounts'!BK140+'O5 Details by Class &amp; Accounts'!CF140</f>
        <v>0</v>
      </c>
      <c r="R140" s="666">
        <f>'O5 Details by Class &amp; Accounts'!V140+'O5 Details by Class &amp; Accounts'!AQ140+'O5 Details by Class &amp; Accounts'!BL140+'O5 Details by Class &amp; Accounts'!CG140</f>
        <v>0</v>
      </c>
      <c r="S140" s="666">
        <f>'O5 Details by Class &amp; Accounts'!W140+'O5 Details by Class &amp; Accounts'!AR140+'O5 Details by Class &amp; Accounts'!BM140+'O5 Details by Class &amp; Accounts'!CH140</f>
        <v>0</v>
      </c>
      <c r="T140" s="666">
        <f>'O5 Details by Class &amp; Accounts'!X140+'O5 Details by Class &amp; Accounts'!AS140+'O5 Details by Class &amp; Accounts'!BN140+'O5 Details by Class &amp; Accounts'!CI140</f>
        <v>0</v>
      </c>
      <c r="U140" s="666">
        <f>'O5 Details by Class &amp; Accounts'!Y140+'O5 Details by Class &amp; Accounts'!AT140+'O5 Details by Class &amp; Accounts'!BO140+'O5 Details by Class &amp; Accounts'!CJ140</f>
        <v>0</v>
      </c>
      <c r="V140" s="666">
        <f>'O5 Details by Class &amp; Accounts'!Z140+'O5 Details by Class &amp; Accounts'!AU140+'O5 Details by Class &amp; Accounts'!BP140+'O5 Details by Class &amp; Accounts'!CK140</f>
        <v>0</v>
      </c>
      <c r="W140" s="666">
        <f>'O5 Details by Class &amp; Accounts'!AA140+'O5 Details by Class &amp; Accounts'!AV140+'O5 Details by Class &amp; Accounts'!BQ140+'O5 Details by Class &amp; Accounts'!CL140</f>
        <v>0</v>
      </c>
      <c r="X140" s="1112">
        <f>'O5 Details by Class &amp; Accounts'!AB140+'O5 Details by Class &amp; Accounts'!AW140+'O5 Details by Class &amp; Accounts'!BR140+'O5 Details by Class &amp; Accounts'!CM140</f>
        <v>0</v>
      </c>
      <c r="Y140" s="2091" t="str">
        <f t="shared" si="4"/>
        <v>5075</v>
      </c>
      <c r="Z140" s="2086" t="s">
        <v>1144</v>
      </c>
    </row>
    <row r="141" spans="1:26" ht="15.95" customHeight="1">
      <c r="A141" s="1938" t="s">
        <v>133</v>
      </c>
      <c r="B141" s="1082" t="s">
        <v>909</v>
      </c>
      <c r="C141" s="1098" t="str">
        <f>IF(ISBLANK('E4 TB Allocation Details'!D141), "",('E4 TB Allocation Details'!D141))</f>
        <v>di</v>
      </c>
      <c r="D141" s="1099">
        <f t="shared" si="5"/>
        <v>0</v>
      </c>
      <c r="E141" s="666">
        <f>'O5 Details by Class &amp; Accounts'!I141+'O5 Details by Class &amp; Accounts'!AD141+'O5 Details by Class &amp; Accounts'!AY141+'O5 Details by Class &amp; Accounts'!BT141</f>
        <v>0</v>
      </c>
      <c r="F141" s="666">
        <f>'O5 Details by Class &amp; Accounts'!J141+'O5 Details by Class &amp; Accounts'!AE141+'O5 Details by Class &amp; Accounts'!AZ141+'O5 Details by Class &amp; Accounts'!BU141</f>
        <v>0</v>
      </c>
      <c r="G141" s="666">
        <f>'O5 Details by Class &amp; Accounts'!K141+'O5 Details by Class &amp; Accounts'!AF141+'O5 Details by Class &amp; Accounts'!BA141+'O5 Details by Class &amp; Accounts'!BV141</f>
        <v>0</v>
      </c>
      <c r="H141" s="666">
        <f>'O5 Details by Class &amp; Accounts'!L141+'O5 Details by Class &amp; Accounts'!AG141+'O5 Details by Class &amp; Accounts'!BB141+'O5 Details by Class &amp; Accounts'!BW141</f>
        <v>0</v>
      </c>
      <c r="I141" s="666">
        <f>'O5 Details by Class &amp; Accounts'!M141+'O5 Details by Class &amp; Accounts'!AH141+'O5 Details by Class &amp; Accounts'!BC141+'O5 Details by Class &amp; Accounts'!BX141</f>
        <v>0</v>
      </c>
      <c r="J141" s="666">
        <f>'O5 Details by Class &amp; Accounts'!N141+'O5 Details by Class &amp; Accounts'!AI141+'O5 Details by Class &amp; Accounts'!BD141+'O5 Details by Class &amp; Accounts'!BY141</f>
        <v>0</v>
      </c>
      <c r="K141" s="666">
        <f>'O5 Details by Class &amp; Accounts'!O141+'O5 Details by Class &amp; Accounts'!AJ141+'O5 Details by Class &amp; Accounts'!BE141+'O5 Details by Class &amp; Accounts'!BZ141</f>
        <v>0</v>
      </c>
      <c r="L141" s="666">
        <f>'O5 Details by Class &amp; Accounts'!P141+'O5 Details by Class &amp; Accounts'!AK141+'O5 Details by Class &amp; Accounts'!BF141+'O5 Details by Class &amp; Accounts'!CA141</f>
        <v>0</v>
      </c>
      <c r="M141" s="666">
        <f>'O5 Details by Class &amp; Accounts'!Q141+'O5 Details by Class &amp; Accounts'!AL141+'O5 Details by Class &amp; Accounts'!BG141+'O5 Details by Class &amp; Accounts'!CB141</f>
        <v>0</v>
      </c>
      <c r="N141" s="666">
        <f>'O5 Details by Class &amp; Accounts'!R141+'O5 Details by Class &amp; Accounts'!AM141+'O5 Details by Class &amp; Accounts'!BH141+'O5 Details by Class &amp; Accounts'!CC141</f>
        <v>0</v>
      </c>
      <c r="O141" s="666">
        <f>'O5 Details by Class &amp; Accounts'!S141+'O5 Details by Class &amp; Accounts'!AN141+'O5 Details by Class &amp; Accounts'!BI141+'O5 Details by Class &amp; Accounts'!CD141</f>
        <v>0</v>
      </c>
      <c r="P141" s="666">
        <f>'O5 Details by Class &amp; Accounts'!T141+'O5 Details by Class &amp; Accounts'!AO141+'O5 Details by Class &amp; Accounts'!BJ141+'O5 Details by Class &amp; Accounts'!CE141</f>
        <v>0</v>
      </c>
      <c r="Q141" s="666">
        <f>'O5 Details by Class &amp; Accounts'!U141+'O5 Details by Class &amp; Accounts'!AP141+'O5 Details by Class &amp; Accounts'!BK141+'O5 Details by Class &amp; Accounts'!CF141</f>
        <v>0</v>
      </c>
      <c r="R141" s="666">
        <f>'O5 Details by Class &amp; Accounts'!V141+'O5 Details by Class &amp; Accounts'!AQ141+'O5 Details by Class &amp; Accounts'!BL141+'O5 Details by Class &amp; Accounts'!CG141</f>
        <v>0</v>
      </c>
      <c r="S141" s="666">
        <f>'O5 Details by Class &amp; Accounts'!W141+'O5 Details by Class &amp; Accounts'!AR141+'O5 Details by Class &amp; Accounts'!BM141+'O5 Details by Class &amp; Accounts'!CH141</f>
        <v>0</v>
      </c>
      <c r="T141" s="666">
        <f>'O5 Details by Class &amp; Accounts'!X141+'O5 Details by Class &amp; Accounts'!AS141+'O5 Details by Class &amp; Accounts'!BN141+'O5 Details by Class &amp; Accounts'!CI141</f>
        <v>0</v>
      </c>
      <c r="U141" s="666">
        <f>'O5 Details by Class &amp; Accounts'!Y141+'O5 Details by Class &amp; Accounts'!AT141+'O5 Details by Class &amp; Accounts'!BO141+'O5 Details by Class &amp; Accounts'!CJ141</f>
        <v>0</v>
      </c>
      <c r="V141" s="666">
        <f>'O5 Details by Class &amp; Accounts'!Z141+'O5 Details by Class &amp; Accounts'!AU141+'O5 Details by Class &amp; Accounts'!BP141+'O5 Details by Class &amp; Accounts'!CK141</f>
        <v>0</v>
      </c>
      <c r="W141" s="666">
        <f>'O5 Details by Class &amp; Accounts'!AA141+'O5 Details by Class &amp; Accounts'!AV141+'O5 Details by Class &amp; Accounts'!BQ141+'O5 Details by Class &amp; Accounts'!CL141</f>
        <v>0</v>
      </c>
      <c r="X141" s="1112">
        <f>'O5 Details by Class &amp; Accounts'!AB141+'O5 Details by Class &amp; Accounts'!AW141+'O5 Details by Class &amp; Accounts'!BR141+'O5 Details by Class &amp; Accounts'!CM141</f>
        <v>0</v>
      </c>
      <c r="Y141" s="2091" t="str">
        <f t="shared" si="4"/>
        <v>5085</v>
      </c>
      <c r="Z141" s="2086" t="s">
        <v>61</v>
      </c>
    </row>
    <row r="142" spans="1:26" ht="15.95" customHeight="1">
      <c r="A142" s="1938" t="s">
        <v>154</v>
      </c>
      <c r="B142" s="1082" t="s">
        <v>910</v>
      </c>
      <c r="C142" s="1098" t="str">
        <f>IF(ISBLANK('E4 TB Allocation Details'!D142), "",('E4 TB Allocation Details'!D142))</f>
        <v>di</v>
      </c>
      <c r="D142" s="1099">
        <f t="shared" si="5"/>
        <v>0</v>
      </c>
      <c r="E142" s="666">
        <f>'O5 Details by Class &amp; Accounts'!I142+'O5 Details by Class &amp; Accounts'!AD142+'O5 Details by Class &amp; Accounts'!AY142+'O5 Details by Class &amp; Accounts'!BT142</f>
        <v>0</v>
      </c>
      <c r="F142" s="666">
        <f>'O5 Details by Class &amp; Accounts'!J142+'O5 Details by Class &amp; Accounts'!AE142+'O5 Details by Class &amp; Accounts'!AZ142+'O5 Details by Class &amp; Accounts'!BU142</f>
        <v>0</v>
      </c>
      <c r="G142" s="666">
        <f>'O5 Details by Class &amp; Accounts'!K142+'O5 Details by Class &amp; Accounts'!AF142+'O5 Details by Class &amp; Accounts'!BA142+'O5 Details by Class &amp; Accounts'!BV142</f>
        <v>0</v>
      </c>
      <c r="H142" s="666">
        <f>'O5 Details by Class &amp; Accounts'!L142+'O5 Details by Class &amp; Accounts'!AG142+'O5 Details by Class &amp; Accounts'!BB142+'O5 Details by Class &amp; Accounts'!BW142</f>
        <v>0</v>
      </c>
      <c r="I142" s="666">
        <f>'O5 Details by Class &amp; Accounts'!M142+'O5 Details by Class &amp; Accounts'!AH142+'O5 Details by Class &amp; Accounts'!BC142+'O5 Details by Class &amp; Accounts'!BX142</f>
        <v>0</v>
      </c>
      <c r="J142" s="666">
        <f>'O5 Details by Class &amp; Accounts'!N142+'O5 Details by Class &amp; Accounts'!AI142+'O5 Details by Class &amp; Accounts'!BD142+'O5 Details by Class &amp; Accounts'!BY142</f>
        <v>0</v>
      </c>
      <c r="K142" s="666">
        <f>'O5 Details by Class &amp; Accounts'!O142+'O5 Details by Class &amp; Accounts'!AJ142+'O5 Details by Class &amp; Accounts'!BE142+'O5 Details by Class &amp; Accounts'!BZ142</f>
        <v>0</v>
      </c>
      <c r="L142" s="666">
        <f>'O5 Details by Class &amp; Accounts'!P142+'O5 Details by Class &amp; Accounts'!AK142+'O5 Details by Class &amp; Accounts'!BF142+'O5 Details by Class &amp; Accounts'!CA142</f>
        <v>0</v>
      </c>
      <c r="M142" s="666">
        <f>'O5 Details by Class &amp; Accounts'!Q142+'O5 Details by Class &amp; Accounts'!AL142+'O5 Details by Class &amp; Accounts'!BG142+'O5 Details by Class &amp; Accounts'!CB142</f>
        <v>0</v>
      </c>
      <c r="N142" s="666">
        <f>'O5 Details by Class &amp; Accounts'!R142+'O5 Details by Class &amp; Accounts'!AM142+'O5 Details by Class &amp; Accounts'!BH142+'O5 Details by Class &amp; Accounts'!CC142</f>
        <v>0</v>
      </c>
      <c r="O142" s="666">
        <f>'O5 Details by Class &amp; Accounts'!S142+'O5 Details by Class &amp; Accounts'!AN142+'O5 Details by Class &amp; Accounts'!BI142+'O5 Details by Class &amp; Accounts'!CD142</f>
        <v>0</v>
      </c>
      <c r="P142" s="666">
        <f>'O5 Details by Class &amp; Accounts'!T142+'O5 Details by Class &amp; Accounts'!AO142+'O5 Details by Class &amp; Accounts'!BJ142+'O5 Details by Class &amp; Accounts'!CE142</f>
        <v>0</v>
      </c>
      <c r="Q142" s="666">
        <f>'O5 Details by Class &amp; Accounts'!U142+'O5 Details by Class &amp; Accounts'!AP142+'O5 Details by Class &amp; Accounts'!BK142+'O5 Details by Class &amp; Accounts'!CF142</f>
        <v>0</v>
      </c>
      <c r="R142" s="666">
        <f>'O5 Details by Class &amp; Accounts'!V142+'O5 Details by Class &amp; Accounts'!AQ142+'O5 Details by Class &amp; Accounts'!BL142+'O5 Details by Class &amp; Accounts'!CG142</f>
        <v>0</v>
      </c>
      <c r="S142" s="666">
        <f>'O5 Details by Class &amp; Accounts'!W142+'O5 Details by Class &amp; Accounts'!AR142+'O5 Details by Class &amp; Accounts'!BM142+'O5 Details by Class &amp; Accounts'!CH142</f>
        <v>0</v>
      </c>
      <c r="T142" s="666">
        <f>'O5 Details by Class &amp; Accounts'!X142+'O5 Details by Class &amp; Accounts'!AS142+'O5 Details by Class &amp; Accounts'!BN142+'O5 Details by Class &amp; Accounts'!CI142</f>
        <v>0</v>
      </c>
      <c r="U142" s="666">
        <f>'O5 Details by Class &amp; Accounts'!Y142+'O5 Details by Class &amp; Accounts'!AT142+'O5 Details by Class &amp; Accounts'!BO142+'O5 Details by Class &amp; Accounts'!CJ142</f>
        <v>0</v>
      </c>
      <c r="V142" s="666">
        <f>'O5 Details by Class &amp; Accounts'!Z142+'O5 Details by Class &amp; Accounts'!AU142+'O5 Details by Class &amp; Accounts'!BP142+'O5 Details by Class &amp; Accounts'!CK142</f>
        <v>0</v>
      </c>
      <c r="W142" s="666">
        <f>'O5 Details by Class &amp; Accounts'!AA142+'O5 Details by Class &amp; Accounts'!AV142+'O5 Details by Class &amp; Accounts'!BQ142+'O5 Details by Class &amp; Accounts'!CL142</f>
        <v>0</v>
      </c>
      <c r="X142" s="1112">
        <f>'O5 Details by Class &amp; Accounts'!AB142+'O5 Details by Class &amp; Accounts'!AW142+'O5 Details by Class &amp; Accounts'!BR142+'O5 Details by Class &amp; Accounts'!CM142</f>
        <v>0</v>
      </c>
      <c r="Y142" s="2091" t="str">
        <f t="shared" si="4"/>
        <v>5090</v>
      </c>
      <c r="Z142" s="2086" t="s">
        <v>564</v>
      </c>
    </row>
    <row r="143" spans="1:26" ht="15.95" customHeight="1">
      <c r="A143" s="1938" t="s">
        <v>146</v>
      </c>
      <c r="B143" s="1082" t="s">
        <v>911</v>
      </c>
      <c r="C143" s="1098" t="str">
        <f>IF(ISBLANK('E4 TB Allocation Details'!D143), "",('E4 TB Allocation Details'!D143))</f>
        <v>di</v>
      </c>
      <c r="D143" s="1099">
        <f t="shared" si="5"/>
        <v>0</v>
      </c>
      <c r="E143" s="666">
        <f>'O5 Details by Class &amp; Accounts'!I143+'O5 Details by Class &amp; Accounts'!AD143+'O5 Details by Class &amp; Accounts'!AY143+'O5 Details by Class &amp; Accounts'!BT143</f>
        <v>0</v>
      </c>
      <c r="F143" s="666">
        <f>'O5 Details by Class &amp; Accounts'!J143+'O5 Details by Class &amp; Accounts'!AE143+'O5 Details by Class &amp; Accounts'!AZ143+'O5 Details by Class &amp; Accounts'!BU143</f>
        <v>0</v>
      </c>
      <c r="G143" s="666">
        <f>'O5 Details by Class &amp; Accounts'!K143+'O5 Details by Class &amp; Accounts'!AF143+'O5 Details by Class &amp; Accounts'!BA143+'O5 Details by Class &amp; Accounts'!BV143</f>
        <v>0</v>
      </c>
      <c r="H143" s="666">
        <f>'O5 Details by Class &amp; Accounts'!L143+'O5 Details by Class &amp; Accounts'!AG143+'O5 Details by Class &amp; Accounts'!BB143+'O5 Details by Class &amp; Accounts'!BW143</f>
        <v>0</v>
      </c>
      <c r="I143" s="666">
        <f>'O5 Details by Class &amp; Accounts'!M143+'O5 Details by Class &amp; Accounts'!AH143+'O5 Details by Class &amp; Accounts'!BC143+'O5 Details by Class &amp; Accounts'!BX143</f>
        <v>0</v>
      </c>
      <c r="J143" s="666">
        <f>'O5 Details by Class &amp; Accounts'!N143+'O5 Details by Class &amp; Accounts'!AI143+'O5 Details by Class &amp; Accounts'!BD143+'O5 Details by Class &amp; Accounts'!BY143</f>
        <v>0</v>
      </c>
      <c r="K143" s="666">
        <f>'O5 Details by Class &amp; Accounts'!O143+'O5 Details by Class &amp; Accounts'!AJ143+'O5 Details by Class &amp; Accounts'!BE143+'O5 Details by Class &amp; Accounts'!BZ143</f>
        <v>0</v>
      </c>
      <c r="L143" s="666">
        <f>'O5 Details by Class &amp; Accounts'!P143+'O5 Details by Class &amp; Accounts'!AK143+'O5 Details by Class &amp; Accounts'!BF143+'O5 Details by Class &amp; Accounts'!CA143</f>
        <v>0</v>
      </c>
      <c r="M143" s="666">
        <f>'O5 Details by Class &amp; Accounts'!Q143+'O5 Details by Class &amp; Accounts'!AL143+'O5 Details by Class &amp; Accounts'!BG143+'O5 Details by Class &amp; Accounts'!CB143</f>
        <v>0</v>
      </c>
      <c r="N143" s="666">
        <f>'O5 Details by Class &amp; Accounts'!R143+'O5 Details by Class &amp; Accounts'!AM143+'O5 Details by Class &amp; Accounts'!BH143+'O5 Details by Class &amp; Accounts'!CC143</f>
        <v>0</v>
      </c>
      <c r="O143" s="666">
        <f>'O5 Details by Class &amp; Accounts'!S143+'O5 Details by Class &amp; Accounts'!AN143+'O5 Details by Class &amp; Accounts'!BI143+'O5 Details by Class &amp; Accounts'!CD143</f>
        <v>0</v>
      </c>
      <c r="P143" s="666">
        <f>'O5 Details by Class &amp; Accounts'!T143+'O5 Details by Class &amp; Accounts'!AO143+'O5 Details by Class &amp; Accounts'!BJ143+'O5 Details by Class &amp; Accounts'!CE143</f>
        <v>0</v>
      </c>
      <c r="Q143" s="666">
        <f>'O5 Details by Class &amp; Accounts'!U143+'O5 Details by Class &amp; Accounts'!AP143+'O5 Details by Class &amp; Accounts'!BK143+'O5 Details by Class &amp; Accounts'!CF143</f>
        <v>0</v>
      </c>
      <c r="R143" s="666">
        <f>'O5 Details by Class &amp; Accounts'!V143+'O5 Details by Class &amp; Accounts'!AQ143+'O5 Details by Class &amp; Accounts'!BL143+'O5 Details by Class &amp; Accounts'!CG143</f>
        <v>0</v>
      </c>
      <c r="S143" s="666">
        <f>'O5 Details by Class &amp; Accounts'!W143+'O5 Details by Class &amp; Accounts'!AR143+'O5 Details by Class &amp; Accounts'!BM143+'O5 Details by Class &amp; Accounts'!CH143</f>
        <v>0</v>
      </c>
      <c r="T143" s="666">
        <f>'O5 Details by Class &amp; Accounts'!X143+'O5 Details by Class &amp; Accounts'!AS143+'O5 Details by Class &amp; Accounts'!BN143+'O5 Details by Class &amp; Accounts'!CI143</f>
        <v>0</v>
      </c>
      <c r="U143" s="666">
        <f>'O5 Details by Class &amp; Accounts'!Y143+'O5 Details by Class &amp; Accounts'!AT143+'O5 Details by Class &amp; Accounts'!BO143+'O5 Details by Class &amp; Accounts'!CJ143</f>
        <v>0</v>
      </c>
      <c r="V143" s="666">
        <f>'O5 Details by Class &amp; Accounts'!Z143+'O5 Details by Class &amp; Accounts'!AU143+'O5 Details by Class &amp; Accounts'!BP143+'O5 Details by Class &amp; Accounts'!CK143</f>
        <v>0</v>
      </c>
      <c r="W143" s="666">
        <f>'O5 Details by Class &amp; Accounts'!AA143+'O5 Details by Class &amp; Accounts'!AV143+'O5 Details by Class &amp; Accounts'!BQ143+'O5 Details by Class &amp; Accounts'!CL143</f>
        <v>0</v>
      </c>
      <c r="X143" s="1112">
        <f>'O5 Details by Class &amp; Accounts'!AB143+'O5 Details by Class &amp; Accounts'!AW143+'O5 Details by Class &amp; Accounts'!BR143+'O5 Details by Class &amp; Accounts'!CM143</f>
        <v>0</v>
      </c>
      <c r="Y143" s="2091" t="str">
        <f t="shared" si="4"/>
        <v>5095</v>
      </c>
      <c r="Z143" s="2086" t="s">
        <v>563</v>
      </c>
    </row>
    <row r="144" spans="1:26" ht="15.95" customHeight="1">
      <c r="A144" s="1939" t="s">
        <v>200</v>
      </c>
      <c r="B144" s="1083" t="s">
        <v>744</v>
      </c>
      <c r="C144" s="1098" t="str">
        <f>IF(ISBLANK('E4 TB Allocation Details'!D144), "",('E4 TB Allocation Details'!D144))</f>
        <v>di</v>
      </c>
      <c r="D144" s="1099">
        <f t="shared" si="5"/>
        <v>0</v>
      </c>
      <c r="E144" s="666">
        <f>'O5 Details by Class &amp; Accounts'!I144+'O5 Details by Class &amp; Accounts'!AD144+'O5 Details by Class &amp; Accounts'!AY144+'O5 Details by Class &amp; Accounts'!BT144</f>
        <v>0</v>
      </c>
      <c r="F144" s="666">
        <f>'O5 Details by Class &amp; Accounts'!J144+'O5 Details by Class &amp; Accounts'!AE144+'O5 Details by Class &amp; Accounts'!AZ144+'O5 Details by Class &amp; Accounts'!BU144</f>
        <v>0</v>
      </c>
      <c r="G144" s="666">
        <f>'O5 Details by Class &amp; Accounts'!K144+'O5 Details by Class &amp; Accounts'!AF144+'O5 Details by Class &amp; Accounts'!BA144+'O5 Details by Class &amp; Accounts'!BV144</f>
        <v>0</v>
      </c>
      <c r="H144" s="666">
        <f>'O5 Details by Class &amp; Accounts'!L144+'O5 Details by Class &amp; Accounts'!AG144+'O5 Details by Class &amp; Accounts'!BB144+'O5 Details by Class &amp; Accounts'!BW144</f>
        <v>0</v>
      </c>
      <c r="I144" s="666">
        <f>'O5 Details by Class &amp; Accounts'!M144+'O5 Details by Class &amp; Accounts'!AH144+'O5 Details by Class &amp; Accounts'!BC144+'O5 Details by Class &amp; Accounts'!BX144</f>
        <v>0</v>
      </c>
      <c r="J144" s="666">
        <f>'O5 Details by Class &amp; Accounts'!N144+'O5 Details by Class &amp; Accounts'!AI144+'O5 Details by Class &amp; Accounts'!BD144+'O5 Details by Class &amp; Accounts'!BY144</f>
        <v>0</v>
      </c>
      <c r="K144" s="666">
        <f>'O5 Details by Class &amp; Accounts'!O144+'O5 Details by Class &amp; Accounts'!AJ144+'O5 Details by Class &amp; Accounts'!BE144+'O5 Details by Class &amp; Accounts'!BZ144</f>
        <v>0</v>
      </c>
      <c r="L144" s="666">
        <f>'O5 Details by Class &amp; Accounts'!P144+'O5 Details by Class &amp; Accounts'!AK144+'O5 Details by Class &amp; Accounts'!BF144+'O5 Details by Class &amp; Accounts'!CA144</f>
        <v>0</v>
      </c>
      <c r="M144" s="666">
        <f>'O5 Details by Class &amp; Accounts'!Q144+'O5 Details by Class &amp; Accounts'!AL144+'O5 Details by Class &amp; Accounts'!BG144+'O5 Details by Class &amp; Accounts'!CB144</f>
        <v>0</v>
      </c>
      <c r="N144" s="666">
        <f>'O5 Details by Class &amp; Accounts'!R144+'O5 Details by Class &amp; Accounts'!AM144+'O5 Details by Class &amp; Accounts'!BH144+'O5 Details by Class &amp; Accounts'!CC144</f>
        <v>0</v>
      </c>
      <c r="O144" s="666">
        <f>'O5 Details by Class &amp; Accounts'!S144+'O5 Details by Class &amp; Accounts'!AN144+'O5 Details by Class &amp; Accounts'!BI144+'O5 Details by Class &amp; Accounts'!CD144</f>
        <v>0</v>
      </c>
      <c r="P144" s="666">
        <f>'O5 Details by Class &amp; Accounts'!T144+'O5 Details by Class &amp; Accounts'!AO144+'O5 Details by Class &amp; Accounts'!BJ144+'O5 Details by Class &amp; Accounts'!CE144</f>
        <v>0</v>
      </c>
      <c r="Q144" s="666">
        <f>'O5 Details by Class &amp; Accounts'!U144+'O5 Details by Class &amp; Accounts'!AP144+'O5 Details by Class &amp; Accounts'!BK144+'O5 Details by Class &amp; Accounts'!CF144</f>
        <v>0</v>
      </c>
      <c r="R144" s="666">
        <f>'O5 Details by Class &amp; Accounts'!V144+'O5 Details by Class &amp; Accounts'!AQ144+'O5 Details by Class &amp; Accounts'!BL144+'O5 Details by Class &amp; Accounts'!CG144</f>
        <v>0</v>
      </c>
      <c r="S144" s="666">
        <f>'O5 Details by Class &amp; Accounts'!W144+'O5 Details by Class &amp; Accounts'!AR144+'O5 Details by Class &amp; Accounts'!BM144+'O5 Details by Class &amp; Accounts'!CH144</f>
        <v>0</v>
      </c>
      <c r="T144" s="666">
        <f>'O5 Details by Class &amp; Accounts'!X144+'O5 Details by Class &amp; Accounts'!AS144+'O5 Details by Class &amp; Accounts'!BN144+'O5 Details by Class &amp; Accounts'!CI144</f>
        <v>0</v>
      </c>
      <c r="U144" s="666">
        <f>'O5 Details by Class &amp; Accounts'!Y144+'O5 Details by Class &amp; Accounts'!AT144+'O5 Details by Class &amp; Accounts'!BO144+'O5 Details by Class &amp; Accounts'!CJ144</f>
        <v>0</v>
      </c>
      <c r="V144" s="666">
        <f>'O5 Details by Class &amp; Accounts'!Z144+'O5 Details by Class &amp; Accounts'!AU144+'O5 Details by Class &amp; Accounts'!BP144+'O5 Details by Class &amp; Accounts'!CK144</f>
        <v>0</v>
      </c>
      <c r="W144" s="666">
        <f>'O5 Details by Class &amp; Accounts'!AA144+'O5 Details by Class &amp; Accounts'!AV144+'O5 Details by Class &amp; Accounts'!BQ144+'O5 Details by Class &amp; Accounts'!CL144</f>
        <v>0</v>
      </c>
      <c r="X144" s="1112">
        <f>'O5 Details by Class &amp; Accounts'!AB144+'O5 Details by Class &amp; Accounts'!AW144+'O5 Details by Class &amp; Accounts'!BR144+'O5 Details by Class &amp; Accounts'!CM144</f>
        <v>0</v>
      </c>
      <c r="Y144" s="2091" t="str">
        <f t="shared" si="4"/>
        <v>5096</v>
      </c>
      <c r="Z144" s="2086" t="s">
        <v>288</v>
      </c>
    </row>
    <row r="145" spans="1:26" ht="15.95" customHeight="1">
      <c r="A145" s="1938" t="s">
        <v>134</v>
      </c>
      <c r="B145" s="1082" t="s">
        <v>675</v>
      </c>
      <c r="C145" s="1098" t="str">
        <f>IF(ISBLANK('E4 TB Allocation Details'!D145), "",('E4 TB Allocation Details'!D145))</f>
        <v>di</v>
      </c>
      <c r="D145" s="1099">
        <f t="shared" si="5"/>
        <v>0</v>
      </c>
      <c r="E145" s="666">
        <f>'O5 Details by Class &amp; Accounts'!I145+'O5 Details by Class &amp; Accounts'!AD145+'O5 Details by Class &amp; Accounts'!AY145+'O5 Details by Class &amp; Accounts'!BT145</f>
        <v>0</v>
      </c>
      <c r="F145" s="666">
        <f>'O5 Details by Class &amp; Accounts'!J145+'O5 Details by Class &amp; Accounts'!AE145+'O5 Details by Class &amp; Accounts'!AZ145+'O5 Details by Class &amp; Accounts'!BU145</f>
        <v>0</v>
      </c>
      <c r="G145" s="666">
        <f>'O5 Details by Class &amp; Accounts'!K145+'O5 Details by Class &amp; Accounts'!AF145+'O5 Details by Class &amp; Accounts'!BA145+'O5 Details by Class &amp; Accounts'!BV145</f>
        <v>0</v>
      </c>
      <c r="H145" s="666">
        <f>'O5 Details by Class &amp; Accounts'!L145+'O5 Details by Class &amp; Accounts'!AG145+'O5 Details by Class &amp; Accounts'!BB145+'O5 Details by Class &amp; Accounts'!BW145</f>
        <v>0</v>
      </c>
      <c r="I145" s="666">
        <f>'O5 Details by Class &amp; Accounts'!M145+'O5 Details by Class &amp; Accounts'!AH145+'O5 Details by Class &amp; Accounts'!BC145+'O5 Details by Class &amp; Accounts'!BX145</f>
        <v>0</v>
      </c>
      <c r="J145" s="666">
        <f>'O5 Details by Class &amp; Accounts'!N145+'O5 Details by Class &amp; Accounts'!AI145+'O5 Details by Class &amp; Accounts'!BD145+'O5 Details by Class &amp; Accounts'!BY145</f>
        <v>0</v>
      </c>
      <c r="K145" s="666">
        <f>'O5 Details by Class &amp; Accounts'!O145+'O5 Details by Class &amp; Accounts'!AJ145+'O5 Details by Class &amp; Accounts'!BE145+'O5 Details by Class &amp; Accounts'!BZ145</f>
        <v>0</v>
      </c>
      <c r="L145" s="666">
        <f>'O5 Details by Class &amp; Accounts'!P145+'O5 Details by Class &amp; Accounts'!AK145+'O5 Details by Class &amp; Accounts'!BF145+'O5 Details by Class &amp; Accounts'!CA145</f>
        <v>0</v>
      </c>
      <c r="M145" s="666">
        <f>'O5 Details by Class &amp; Accounts'!Q145+'O5 Details by Class &amp; Accounts'!AL145+'O5 Details by Class &amp; Accounts'!BG145+'O5 Details by Class &amp; Accounts'!CB145</f>
        <v>0</v>
      </c>
      <c r="N145" s="666">
        <f>'O5 Details by Class &amp; Accounts'!R145+'O5 Details by Class &amp; Accounts'!AM145+'O5 Details by Class &amp; Accounts'!BH145+'O5 Details by Class &amp; Accounts'!CC145</f>
        <v>0</v>
      </c>
      <c r="O145" s="666">
        <f>'O5 Details by Class &amp; Accounts'!S145+'O5 Details by Class &amp; Accounts'!AN145+'O5 Details by Class &amp; Accounts'!BI145+'O5 Details by Class &amp; Accounts'!CD145</f>
        <v>0</v>
      </c>
      <c r="P145" s="666">
        <f>'O5 Details by Class &amp; Accounts'!T145+'O5 Details by Class &amp; Accounts'!AO145+'O5 Details by Class &amp; Accounts'!BJ145+'O5 Details by Class &amp; Accounts'!CE145</f>
        <v>0</v>
      </c>
      <c r="Q145" s="666">
        <f>'O5 Details by Class &amp; Accounts'!U145+'O5 Details by Class &amp; Accounts'!AP145+'O5 Details by Class &amp; Accounts'!BK145+'O5 Details by Class &amp; Accounts'!CF145</f>
        <v>0</v>
      </c>
      <c r="R145" s="666">
        <f>'O5 Details by Class &amp; Accounts'!V145+'O5 Details by Class &amp; Accounts'!AQ145+'O5 Details by Class &amp; Accounts'!BL145+'O5 Details by Class &amp; Accounts'!CG145</f>
        <v>0</v>
      </c>
      <c r="S145" s="666">
        <f>'O5 Details by Class &amp; Accounts'!W145+'O5 Details by Class &amp; Accounts'!AR145+'O5 Details by Class &amp; Accounts'!BM145+'O5 Details by Class &amp; Accounts'!CH145</f>
        <v>0</v>
      </c>
      <c r="T145" s="666">
        <f>'O5 Details by Class &amp; Accounts'!X145+'O5 Details by Class &amp; Accounts'!AS145+'O5 Details by Class &amp; Accounts'!BN145+'O5 Details by Class &amp; Accounts'!CI145</f>
        <v>0</v>
      </c>
      <c r="U145" s="666">
        <f>'O5 Details by Class &amp; Accounts'!Y145+'O5 Details by Class &amp; Accounts'!AT145+'O5 Details by Class &amp; Accounts'!BO145+'O5 Details by Class &amp; Accounts'!CJ145</f>
        <v>0</v>
      </c>
      <c r="V145" s="666">
        <f>'O5 Details by Class &amp; Accounts'!Z145+'O5 Details by Class &amp; Accounts'!AU145+'O5 Details by Class &amp; Accounts'!BP145+'O5 Details by Class &amp; Accounts'!CK145</f>
        <v>0</v>
      </c>
      <c r="W145" s="666">
        <f>'O5 Details by Class &amp; Accounts'!AA145+'O5 Details by Class &amp; Accounts'!AV145+'O5 Details by Class &amp; Accounts'!BQ145+'O5 Details by Class &amp; Accounts'!CL145</f>
        <v>0</v>
      </c>
      <c r="X145" s="1112">
        <f>'O5 Details by Class &amp; Accounts'!AB145+'O5 Details by Class &amp; Accounts'!AW145+'O5 Details by Class &amp; Accounts'!BR145+'O5 Details by Class &amp; Accounts'!CM145</f>
        <v>0</v>
      </c>
      <c r="Y145" s="2091" t="str">
        <f t="shared" si="4"/>
        <v>5105</v>
      </c>
      <c r="Z145" s="2086" t="s">
        <v>61</v>
      </c>
    </row>
    <row r="146" spans="1:26" ht="15.95" customHeight="1">
      <c r="A146" s="1938" t="s">
        <v>136</v>
      </c>
      <c r="B146" s="1082" t="s">
        <v>745</v>
      </c>
      <c r="C146" s="1098" t="str">
        <f>IF(ISBLANK('E4 TB Allocation Details'!D146), "",('E4 TB Allocation Details'!D146))</f>
        <v>di</v>
      </c>
      <c r="D146" s="1099">
        <f t="shared" si="5"/>
        <v>0</v>
      </c>
      <c r="E146" s="666">
        <f>'O5 Details by Class &amp; Accounts'!I146+'O5 Details by Class &amp; Accounts'!AD146+'O5 Details by Class &amp; Accounts'!AY146+'O5 Details by Class &amp; Accounts'!BT146</f>
        <v>0</v>
      </c>
      <c r="F146" s="666">
        <f>'O5 Details by Class &amp; Accounts'!J146+'O5 Details by Class &amp; Accounts'!AE146+'O5 Details by Class &amp; Accounts'!AZ146+'O5 Details by Class &amp; Accounts'!BU146</f>
        <v>0</v>
      </c>
      <c r="G146" s="666">
        <f>'O5 Details by Class &amp; Accounts'!K146+'O5 Details by Class &amp; Accounts'!AF146+'O5 Details by Class &amp; Accounts'!BA146+'O5 Details by Class &amp; Accounts'!BV146</f>
        <v>0</v>
      </c>
      <c r="H146" s="666">
        <f>'O5 Details by Class &amp; Accounts'!L146+'O5 Details by Class &amp; Accounts'!AG146+'O5 Details by Class &amp; Accounts'!BB146+'O5 Details by Class &amp; Accounts'!BW146</f>
        <v>0</v>
      </c>
      <c r="I146" s="666">
        <f>'O5 Details by Class &amp; Accounts'!M146+'O5 Details by Class &amp; Accounts'!AH146+'O5 Details by Class &amp; Accounts'!BC146+'O5 Details by Class &amp; Accounts'!BX146</f>
        <v>0</v>
      </c>
      <c r="J146" s="666">
        <f>'O5 Details by Class &amp; Accounts'!N146+'O5 Details by Class &amp; Accounts'!AI146+'O5 Details by Class &amp; Accounts'!BD146+'O5 Details by Class &amp; Accounts'!BY146</f>
        <v>0</v>
      </c>
      <c r="K146" s="666">
        <f>'O5 Details by Class &amp; Accounts'!O146+'O5 Details by Class &amp; Accounts'!AJ146+'O5 Details by Class &amp; Accounts'!BE146+'O5 Details by Class &amp; Accounts'!BZ146</f>
        <v>0</v>
      </c>
      <c r="L146" s="666">
        <f>'O5 Details by Class &amp; Accounts'!P146+'O5 Details by Class &amp; Accounts'!AK146+'O5 Details by Class &amp; Accounts'!BF146+'O5 Details by Class &amp; Accounts'!CA146</f>
        <v>0</v>
      </c>
      <c r="M146" s="666">
        <f>'O5 Details by Class &amp; Accounts'!Q146+'O5 Details by Class &amp; Accounts'!AL146+'O5 Details by Class &amp; Accounts'!BG146+'O5 Details by Class &amp; Accounts'!CB146</f>
        <v>0</v>
      </c>
      <c r="N146" s="666">
        <f>'O5 Details by Class &amp; Accounts'!R146+'O5 Details by Class &amp; Accounts'!AM146+'O5 Details by Class &amp; Accounts'!BH146+'O5 Details by Class &amp; Accounts'!CC146</f>
        <v>0</v>
      </c>
      <c r="O146" s="666">
        <f>'O5 Details by Class &amp; Accounts'!S146+'O5 Details by Class &amp; Accounts'!AN146+'O5 Details by Class &amp; Accounts'!BI146+'O5 Details by Class &amp; Accounts'!CD146</f>
        <v>0</v>
      </c>
      <c r="P146" s="666">
        <f>'O5 Details by Class &amp; Accounts'!T146+'O5 Details by Class &amp; Accounts'!AO146+'O5 Details by Class &amp; Accounts'!BJ146+'O5 Details by Class &amp; Accounts'!CE146</f>
        <v>0</v>
      </c>
      <c r="Q146" s="666">
        <f>'O5 Details by Class &amp; Accounts'!U146+'O5 Details by Class &amp; Accounts'!AP146+'O5 Details by Class &amp; Accounts'!BK146+'O5 Details by Class &amp; Accounts'!CF146</f>
        <v>0</v>
      </c>
      <c r="R146" s="666">
        <f>'O5 Details by Class &amp; Accounts'!V146+'O5 Details by Class &amp; Accounts'!AQ146+'O5 Details by Class &amp; Accounts'!BL146+'O5 Details by Class &amp; Accounts'!CG146</f>
        <v>0</v>
      </c>
      <c r="S146" s="666">
        <f>'O5 Details by Class &amp; Accounts'!W146+'O5 Details by Class &amp; Accounts'!AR146+'O5 Details by Class &amp; Accounts'!BM146+'O5 Details by Class &amp; Accounts'!CH146</f>
        <v>0</v>
      </c>
      <c r="T146" s="666">
        <f>'O5 Details by Class &amp; Accounts'!X146+'O5 Details by Class &amp; Accounts'!AS146+'O5 Details by Class &amp; Accounts'!BN146+'O5 Details by Class &amp; Accounts'!CI146</f>
        <v>0</v>
      </c>
      <c r="U146" s="666">
        <f>'O5 Details by Class &amp; Accounts'!Y146+'O5 Details by Class &amp; Accounts'!AT146+'O5 Details by Class &amp; Accounts'!BO146+'O5 Details by Class &amp; Accounts'!CJ146</f>
        <v>0</v>
      </c>
      <c r="V146" s="666">
        <f>'O5 Details by Class &amp; Accounts'!Z146+'O5 Details by Class &amp; Accounts'!AU146+'O5 Details by Class &amp; Accounts'!BP146+'O5 Details by Class &amp; Accounts'!CK146</f>
        <v>0</v>
      </c>
      <c r="W146" s="666">
        <f>'O5 Details by Class &amp; Accounts'!AA146+'O5 Details by Class &amp; Accounts'!AV146+'O5 Details by Class &amp; Accounts'!BQ146+'O5 Details by Class &amp; Accounts'!CL146</f>
        <v>0</v>
      </c>
      <c r="X146" s="1112">
        <f>'O5 Details by Class &amp; Accounts'!AB146+'O5 Details by Class &amp; Accounts'!AW146+'O5 Details by Class &amp; Accounts'!BR146+'O5 Details by Class &amp; Accounts'!CM146</f>
        <v>0</v>
      </c>
      <c r="Y146" s="2091" t="str">
        <f t="shared" si="4"/>
        <v>5110</v>
      </c>
      <c r="Z146" s="2086">
        <v>1808</v>
      </c>
    </row>
    <row r="147" spans="1:26" ht="15.95" customHeight="1">
      <c r="A147" s="1938" t="s">
        <v>139</v>
      </c>
      <c r="B147" s="1082" t="s">
        <v>709</v>
      </c>
      <c r="C147" s="1098" t="str">
        <f>IF(ISBLANK('E4 TB Allocation Details'!D147), "",('E4 TB Allocation Details'!D147))</f>
        <v>di</v>
      </c>
      <c r="D147" s="1099">
        <f t="shared" si="5"/>
        <v>0</v>
      </c>
      <c r="E147" s="666">
        <f>'O5 Details by Class &amp; Accounts'!I147+'O5 Details by Class &amp; Accounts'!AD147+'O5 Details by Class &amp; Accounts'!AY147+'O5 Details by Class &amp; Accounts'!BT147</f>
        <v>0</v>
      </c>
      <c r="F147" s="666">
        <f>'O5 Details by Class &amp; Accounts'!J147+'O5 Details by Class &amp; Accounts'!AE147+'O5 Details by Class &amp; Accounts'!AZ147+'O5 Details by Class &amp; Accounts'!BU147</f>
        <v>0</v>
      </c>
      <c r="G147" s="666">
        <f>'O5 Details by Class &amp; Accounts'!K147+'O5 Details by Class &amp; Accounts'!AF147+'O5 Details by Class &amp; Accounts'!BA147+'O5 Details by Class &amp; Accounts'!BV147</f>
        <v>0</v>
      </c>
      <c r="H147" s="666">
        <f>'O5 Details by Class &amp; Accounts'!L147+'O5 Details by Class &amp; Accounts'!AG147+'O5 Details by Class &amp; Accounts'!BB147+'O5 Details by Class &amp; Accounts'!BW147</f>
        <v>0</v>
      </c>
      <c r="I147" s="666">
        <f>'O5 Details by Class &amp; Accounts'!M147+'O5 Details by Class &amp; Accounts'!AH147+'O5 Details by Class &amp; Accounts'!BC147+'O5 Details by Class &amp; Accounts'!BX147</f>
        <v>0</v>
      </c>
      <c r="J147" s="666">
        <f>'O5 Details by Class &amp; Accounts'!N147+'O5 Details by Class &amp; Accounts'!AI147+'O5 Details by Class &amp; Accounts'!BD147+'O5 Details by Class &amp; Accounts'!BY147</f>
        <v>0</v>
      </c>
      <c r="K147" s="666">
        <f>'O5 Details by Class &amp; Accounts'!O147+'O5 Details by Class &amp; Accounts'!AJ147+'O5 Details by Class &amp; Accounts'!BE147+'O5 Details by Class &amp; Accounts'!BZ147</f>
        <v>0</v>
      </c>
      <c r="L147" s="666">
        <f>'O5 Details by Class &amp; Accounts'!P147+'O5 Details by Class &amp; Accounts'!AK147+'O5 Details by Class &amp; Accounts'!BF147+'O5 Details by Class &amp; Accounts'!CA147</f>
        <v>0</v>
      </c>
      <c r="M147" s="666">
        <f>'O5 Details by Class &amp; Accounts'!Q147+'O5 Details by Class &amp; Accounts'!AL147+'O5 Details by Class &amp; Accounts'!BG147+'O5 Details by Class &amp; Accounts'!CB147</f>
        <v>0</v>
      </c>
      <c r="N147" s="666">
        <f>'O5 Details by Class &amp; Accounts'!R147+'O5 Details by Class &amp; Accounts'!AM147+'O5 Details by Class &amp; Accounts'!BH147+'O5 Details by Class &amp; Accounts'!CC147</f>
        <v>0</v>
      </c>
      <c r="O147" s="666">
        <f>'O5 Details by Class &amp; Accounts'!S147+'O5 Details by Class &amp; Accounts'!AN147+'O5 Details by Class &amp; Accounts'!BI147+'O5 Details by Class &amp; Accounts'!CD147</f>
        <v>0</v>
      </c>
      <c r="P147" s="666">
        <f>'O5 Details by Class &amp; Accounts'!T147+'O5 Details by Class &amp; Accounts'!AO147+'O5 Details by Class &amp; Accounts'!BJ147+'O5 Details by Class &amp; Accounts'!CE147</f>
        <v>0</v>
      </c>
      <c r="Q147" s="666">
        <f>'O5 Details by Class &amp; Accounts'!U147+'O5 Details by Class &amp; Accounts'!AP147+'O5 Details by Class &amp; Accounts'!BK147+'O5 Details by Class &amp; Accounts'!CF147</f>
        <v>0</v>
      </c>
      <c r="R147" s="666">
        <f>'O5 Details by Class &amp; Accounts'!V147+'O5 Details by Class &amp; Accounts'!AQ147+'O5 Details by Class &amp; Accounts'!BL147+'O5 Details by Class &amp; Accounts'!CG147</f>
        <v>0</v>
      </c>
      <c r="S147" s="666">
        <f>'O5 Details by Class &amp; Accounts'!W147+'O5 Details by Class &amp; Accounts'!AR147+'O5 Details by Class &amp; Accounts'!BM147+'O5 Details by Class &amp; Accounts'!CH147</f>
        <v>0</v>
      </c>
      <c r="T147" s="666">
        <f>'O5 Details by Class &amp; Accounts'!X147+'O5 Details by Class &amp; Accounts'!AS147+'O5 Details by Class &amp; Accounts'!BN147+'O5 Details by Class &amp; Accounts'!CI147</f>
        <v>0</v>
      </c>
      <c r="U147" s="666">
        <f>'O5 Details by Class &amp; Accounts'!Y147+'O5 Details by Class &amp; Accounts'!AT147+'O5 Details by Class &amp; Accounts'!BO147+'O5 Details by Class &amp; Accounts'!CJ147</f>
        <v>0</v>
      </c>
      <c r="V147" s="666">
        <f>'O5 Details by Class &amp; Accounts'!Z147+'O5 Details by Class &amp; Accounts'!AU147+'O5 Details by Class &amp; Accounts'!BP147+'O5 Details by Class &amp; Accounts'!CK147</f>
        <v>0</v>
      </c>
      <c r="W147" s="666">
        <f>'O5 Details by Class &amp; Accounts'!AA147+'O5 Details by Class &amp; Accounts'!AV147+'O5 Details by Class &amp; Accounts'!BQ147+'O5 Details by Class &amp; Accounts'!CL147</f>
        <v>0</v>
      </c>
      <c r="X147" s="1112">
        <f>'O5 Details by Class &amp; Accounts'!AB147+'O5 Details by Class &amp; Accounts'!AW147+'O5 Details by Class &amp; Accounts'!BR147+'O5 Details by Class &amp; Accounts'!CM147</f>
        <v>0</v>
      </c>
      <c r="Y147" s="2091" t="str">
        <f t="shared" si="4"/>
        <v>5112</v>
      </c>
      <c r="Z147" s="2086">
        <v>1815</v>
      </c>
    </row>
    <row r="148" spans="1:26" ht="15.95" customHeight="1">
      <c r="A148" s="1938" t="s">
        <v>142</v>
      </c>
      <c r="B148" s="1082" t="s">
        <v>1473</v>
      </c>
      <c r="C148" s="1098" t="str">
        <f>IF(ISBLANK('E4 TB Allocation Details'!D148), "",('E4 TB Allocation Details'!D148))</f>
        <v>di</v>
      </c>
      <c r="D148" s="1099">
        <f t="shared" si="5"/>
        <v>0</v>
      </c>
      <c r="E148" s="666">
        <f>'O5 Details by Class &amp; Accounts'!I148+'O5 Details by Class &amp; Accounts'!AD148+'O5 Details by Class &amp; Accounts'!AY148+'O5 Details by Class &amp; Accounts'!BT148</f>
        <v>0</v>
      </c>
      <c r="F148" s="666">
        <f>'O5 Details by Class &amp; Accounts'!J148+'O5 Details by Class &amp; Accounts'!AE148+'O5 Details by Class &amp; Accounts'!AZ148+'O5 Details by Class &amp; Accounts'!BU148</f>
        <v>0</v>
      </c>
      <c r="G148" s="666">
        <f>'O5 Details by Class &amp; Accounts'!K148+'O5 Details by Class &amp; Accounts'!AF148+'O5 Details by Class &amp; Accounts'!BA148+'O5 Details by Class &amp; Accounts'!BV148</f>
        <v>0</v>
      </c>
      <c r="H148" s="666">
        <f>'O5 Details by Class &amp; Accounts'!L148+'O5 Details by Class &amp; Accounts'!AG148+'O5 Details by Class &amp; Accounts'!BB148+'O5 Details by Class &amp; Accounts'!BW148</f>
        <v>0</v>
      </c>
      <c r="I148" s="666">
        <f>'O5 Details by Class &amp; Accounts'!M148+'O5 Details by Class &amp; Accounts'!AH148+'O5 Details by Class &amp; Accounts'!BC148+'O5 Details by Class &amp; Accounts'!BX148</f>
        <v>0</v>
      </c>
      <c r="J148" s="666">
        <f>'O5 Details by Class &amp; Accounts'!N148+'O5 Details by Class &amp; Accounts'!AI148+'O5 Details by Class &amp; Accounts'!BD148+'O5 Details by Class &amp; Accounts'!BY148</f>
        <v>0</v>
      </c>
      <c r="K148" s="666">
        <f>'O5 Details by Class &amp; Accounts'!O148+'O5 Details by Class &amp; Accounts'!AJ148+'O5 Details by Class &amp; Accounts'!BE148+'O5 Details by Class &amp; Accounts'!BZ148</f>
        <v>0</v>
      </c>
      <c r="L148" s="666">
        <f>'O5 Details by Class &amp; Accounts'!P148+'O5 Details by Class &amp; Accounts'!AK148+'O5 Details by Class &amp; Accounts'!BF148+'O5 Details by Class &amp; Accounts'!CA148</f>
        <v>0</v>
      </c>
      <c r="M148" s="666">
        <f>'O5 Details by Class &amp; Accounts'!Q148+'O5 Details by Class &amp; Accounts'!AL148+'O5 Details by Class &amp; Accounts'!BG148+'O5 Details by Class &amp; Accounts'!CB148</f>
        <v>0</v>
      </c>
      <c r="N148" s="666">
        <f>'O5 Details by Class &amp; Accounts'!R148+'O5 Details by Class &amp; Accounts'!AM148+'O5 Details by Class &amp; Accounts'!BH148+'O5 Details by Class &amp; Accounts'!CC148</f>
        <v>0</v>
      </c>
      <c r="O148" s="666">
        <f>'O5 Details by Class &amp; Accounts'!S148+'O5 Details by Class &amp; Accounts'!AN148+'O5 Details by Class &amp; Accounts'!BI148+'O5 Details by Class &amp; Accounts'!CD148</f>
        <v>0</v>
      </c>
      <c r="P148" s="666">
        <f>'O5 Details by Class &amp; Accounts'!T148+'O5 Details by Class &amp; Accounts'!AO148+'O5 Details by Class &amp; Accounts'!BJ148+'O5 Details by Class &amp; Accounts'!CE148</f>
        <v>0</v>
      </c>
      <c r="Q148" s="666">
        <f>'O5 Details by Class &amp; Accounts'!U148+'O5 Details by Class &amp; Accounts'!AP148+'O5 Details by Class &amp; Accounts'!BK148+'O5 Details by Class &amp; Accounts'!CF148</f>
        <v>0</v>
      </c>
      <c r="R148" s="666">
        <f>'O5 Details by Class &amp; Accounts'!V148+'O5 Details by Class &amp; Accounts'!AQ148+'O5 Details by Class &amp; Accounts'!BL148+'O5 Details by Class &amp; Accounts'!CG148</f>
        <v>0</v>
      </c>
      <c r="S148" s="666">
        <f>'O5 Details by Class &amp; Accounts'!W148+'O5 Details by Class &amp; Accounts'!AR148+'O5 Details by Class &amp; Accounts'!BM148+'O5 Details by Class &amp; Accounts'!CH148</f>
        <v>0</v>
      </c>
      <c r="T148" s="666">
        <f>'O5 Details by Class &amp; Accounts'!X148+'O5 Details by Class &amp; Accounts'!AS148+'O5 Details by Class &amp; Accounts'!BN148+'O5 Details by Class &amp; Accounts'!CI148</f>
        <v>0</v>
      </c>
      <c r="U148" s="666">
        <f>'O5 Details by Class &amp; Accounts'!Y148+'O5 Details by Class &amp; Accounts'!AT148+'O5 Details by Class &amp; Accounts'!BO148+'O5 Details by Class &amp; Accounts'!CJ148</f>
        <v>0</v>
      </c>
      <c r="V148" s="666">
        <f>'O5 Details by Class &amp; Accounts'!Z148+'O5 Details by Class &amp; Accounts'!AU148+'O5 Details by Class &amp; Accounts'!BP148+'O5 Details by Class &amp; Accounts'!CK148</f>
        <v>0</v>
      </c>
      <c r="W148" s="666">
        <f>'O5 Details by Class &amp; Accounts'!AA148+'O5 Details by Class &amp; Accounts'!AV148+'O5 Details by Class &amp; Accounts'!BQ148+'O5 Details by Class &amp; Accounts'!CL148</f>
        <v>0</v>
      </c>
      <c r="X148" s="1112">
        <f>'O5 Details by Class &amp; Accounts'!AB148+'O5 Details by Class &amp; Accounts'!AW148+'O5 Details by Class &amp; Accounts'!BR148+'O5 Details by Class &amp; Accounts'!CM148</f>
        <v>0</v>
      </c>
      <c r="Y148" s="2091" t="str">
        <f t="shared" ref="Y148:Y205" si="6">A148</f>
        <v>5114</v>
      </c>
      <c r="Z148" s="2086">
        <v>1820</v>
      </c>
    </row>
    <row r="149" spans="1:26" ht="15.95" customHeight="1">
      <c r="A149" s="1938" t="s">
        <v>158</v>
      </c>
      <c r="B149" s="1082" t="s">
        <v>1474</v>
      </c>
      <c r="C149" s="1098" t="str">
        <f>IF(ISBLANK('E4 TB Allocation Details'!D149), "",('E4 TB Allocation Details'!D149))</f>
        <v>di</v>
      </c>
      <c r="D149" s="1099">
        <f t="shared" si="5"/>
        <v>395999.99999999994</v>
      </c>
      <c r="E149" s="666">
        <f>'O5 Details by Class &amp; Accounts'!I149+'O5 Details by Class &amp; Accounts'!AD149+'O5 Details by Class &amp; Accounts'!AY149+'O5 Details by Class &amp; Accounts'!BT149</f>
        <v>252407.18167395069</v>
      </c>
      <c r="F149" s="666">
        <f>'O5 Details by Class &amp; Accounts'!J149+'O5 Details by Class &amp; Accounts'!AE149+'O5 Details by Class &amp; Accounts'!AZ149+'O5 Details by Class &amp; Accounts'!BU149</f>
        <v>70631.283868116181</v>
      </c>
      <c r="G149" s="666">
        <f>'O5 Details by Class &amp; Accounts'!K149+'O5 Details by Class &amp; Accounts'!AF149+'O5 Details by Class &amp; Accounts'!BA149+'O5 Details by Class &amp; Accounts'!BV149</f>
        <v>37883.181458254294</v>
      </c>
      <c r="H149" s="666">
        <f>'O5 Details by Class &amp; Accounts'!L149+'O5 Details by Class &amp; Accounts'!AG149+'O5 Details by Class &amp; Accounts'!BB149+'O5 Details by Class &amp; Accounts'!BW149</f>
        <v>0</v>
      </c>
      <c r="I149" s="666">
        <f>'O5 Details by Class &amp; Accounts'!M149+'O5 Details by Class &amp; Accounts'!AH149+'O5 Details by Class &amp; Accounts'!BC149+'O5 Details by Class &amp; Accounts'!BX149</f>
        <v>0</v>
      </c>
      <c r="J149" s="666">
        <f>'O5 Details by Class &amp; Accounts'!N149+'O5 Details by Class &amp; Accounts'!AI149+'O5 Details by Class &amp; Accounts'!BD149+'O5 Details by Class &amp; Accounts'!BY149</f>
        <v>0</v>
      </c>
      <c r="K149" s="666">
        <f>'O5 Details by Class &amp; Accounts'!O149+'O5 Details by Class &amp; Accounts'!AJ149+'O5 Details by Class &amp; Accounts'!BE149+'O5 Details by Class &amp; Accounts'!BZ149</f>
        <v>31688.814218660827</v>
      </c>
      <c r="L149" s="666">
        <f>'O5 Details by Class &amp; Accounts'!P149+'O5 Details by Class &amp; Accounts'!AK149+'O5 Details by Class &amp; Accounts'!BF149+'O5 Details by Class &amp; Accounts'!CA149</f>
        <v>1737.7161902808946</v>
      </c>
      <c r="M149" s="666">
        <f>'O5 Details by Class &amp; Accounts'!Q149+'O5 Details by Class &amp; Accounts'!AL149+'O5 Details by Class &amp; Accounts'!BG149+'O5 Details by Class &amp; Accounts'!CB149</f>
        <v>1651.8225907371011</v>
      </c>
      <c r="N149" s="666">
        <f>'O5 Details by Class &amp; Accounts'!R149+'O5 Details by Class &amp; Accounts'!AM149+'O5 Details by Class &amp; Accounts'!BH149+'O5 Details by Class &amp; Accounts'!CC149</f>
        <v>0</v>
      </c>
      <c r="O149" s="666">
        <f>'O5 Details by Class &amp; Accounts'!S149+'O5 Details by Class &amp; Accounts'!AN149+'O5 Details by Class &amp; Accounts'!BI149+'O5 Details by Class &amp; Accounts'!CD149</f>
        <v>0</v>
      </c>
      <c r="P149" s="666">
        <f>'O5 Details by Class &amp; Accounts'!T149+'O5 Details by Class &amp; Accounts'!AO149+'O5 Details by Class &amp; Accounts'!BJ149+'O5 Details by Class &amp; Accounts'!CE149</f>
        <v>0</v>
      </c>
      <c r="Q149" s="666">
        <f>'O5 Details by Class &amp; Accounts'!U149+'O5 Details by Class &amp; Accounts'!AP149+'O5 Details by Class &amp; Accounts'!BK149+'O5 Details by Class &amp; Accounts'!CF149</f>
        <v>0</v>
      </c>
      <c r="R149" s="666">
        <f>'O5 Details by Class &amp; Accounts'!V149+'O5 Details by Class &amp; Accounts'!AQ149+'O5 Details by Class &amp; Accounts'!BL149+'O5 Details by Class &amp; Accounts'!CG149</f>
        <v>0</v>
      </c>
      <c r="S149" s="666">
        <f>'O5 Details by Class &amp; Accounts'!W149+'O5 Details by Class &amp; Accounts'!AR149+'O5 Details by Class &amp; Accounts'!BM149+'O5 Details by Class &amp; Accounts'!CH149</f>
        <v>0</v>
      </c>
      <c r="T149" s="666">
        <f>'O5 Details by Class &amp; Accounts'!X149+'O5 Details by Class &amp; Accounts'!AS149+'O5 Details by Class &amp; Accounts'!BN149+'O5 Details by Class &amp; Accounts'!CI149</f>
        <v>0</v>
      </c>
      <c r="U149" s="666">
        <f>'O5 Details by Class &amp; Accounts'!Y149+'O5 Details by Class &amp; Accounts'!AT149+'O5 Details by Class &amp; Accounts'!BO149+'O5 Details by Class &amp; Accounts'!CJ149</f>
        <v>0</v>
      </c>
      <c r="V149" s="666">
        <f>'O5 Details by Class &amp; Accounts'!Z149+'O5 Details by Class &amp; Accounts'!AU149+'O5 Details by Class &amp; Accounts'!BP149+'O5 Details by Class &amp; Accounts'!CK149</f>
        <v>0</v>
      </c>
      <c r="W149" s="666">
        <f>'O5 Details by Class &amp; Accounts'!AA149+'O5 Details by Class &amp; Accounts'!AV149+'O5 Details by Class &amp; Accounts'!BQ149+'O5 Details by Class &amp; Accounts'!CL149</f>
        <v>0</v>
      </c>
      <c r="X149" s="1112">
        <f>'O5 Details by Class &amp; Accounts'!AB149+'O5 Details by Class &amp; Accounts'!AW149+'O5 Details by Class &amp; Accounts'!BR149+'O5 Details by Class &amp; Accounts'!CM149</f>
        <v>0</v>
      </c>
      <c r="Y149" s="2091" t="str">
        <f t="shared" si="6"/>
        <v>5120</v>
      </c>
      <c r="Z149" s="2086">
        <v>1830</v>
      </c>
    </row>
    <row r="150" spans="1:26" ht="15.95" customHeight="1">
      <c r="A150" s="1938" t="s">
        <v>159</v>
      </c>
      <c r="B150" s="1082" t="s">
        <v>711</v>
      </c>
      <c r="C150" s="1098" t="str">
        <f>IF(ISBLANK('E4 TB Allocation Details'!D150), "",('E4 TB Allocation Details'!D150))</f>
        <v>di</v>
      </c>
      <c r="D150" s="1099">
        <f t="shared" si="5"/>
        <v>102000.00000000001</v>
      </c>
      <c r="E150" s="666">
        <f>'O5 Details by Class &amp; Accounts'!I150+'O5 Details by Class &amp; Accounts'!AD150+'O5 Details by Class &amp; Accounts'!AY150+'O5 Details by Class &amp; Accounts'!BT150</f>
        <v>54058.966920646606</v>
      </c>
      <c r="F150" s="666">
        <f>'O5 Details by Class &amp; Accounts'!J150+'O5 Details by Class &amp; Accounts'!AE150+'O5 Details by Class &amp; Accounts'!AZ150+'O5 Details by Class &amp; Accounts'!BU150</f>
        <v>15676.022084191391</v>
      </c>
      <c r="G150" s="666">
        <f>'O5 Details by Class &amp; Accounts'!K150+'O5 Details by Class &amp; Accounts'!AF150+'O5 Details by Class &amp; Accounts'!BA150+'O5 Details by Class &amp; Accounts'!BV150</f>
        <v>23720.072198527912</v>
      </c>
      <c r="H150" s="666">
        <f>'O5 Details by Class &amp; Accounts'!L150+'O5 Details by Class &amp; Accounts'!AG150+'O5 Details by Class &amp; Accounts'!BB150+'O5 Details by Class &amp; Accounts'!BW150</f>
        <v>0</v>
      </c>
      <c r="I150" s="666">
        <f>'O5 Details by Class &amp; Accounts'!M150+'O5 Details by Class &amp; Accounts'!AH150+'O5 Details by Class &amp; Accounts'!BC150+'O5 Details by Class &amp; Accounts'!BX150</f>
        <v>0</v>
      </c>
      <c r="J150" s="666">
        <f>'O5 Details by Class &amp; Accounts'!N150+'O5 Details by Class &amp; Accounts'!AI150+'O5 Details by Class &amp; Accounts'!BD150+'O5 Details by Class &amp; Accounts'!BY150</f>
        <v>0</v>
      </c>
      <c r="K150" s="666">
        <f>'O5 Details by Class &amp; Accounts'!O150+'O5 Details by Class &amp; Accounts'!AJ150+'O5 Details by Class &amp; Accounts'!BE150+'O5 Details by Class &amp; Accounts'!BZ150</f>
        <v>7737.1603674215839</v>
      </c>
      <c r="L150" s="666">
        <f>'O5 Details by Class &amp; Accounts'!P150+'O5 Details by Class &amp; Accounts'!AK150+'O5 Details by Class &amp; Accounts'!BF150+'O5 Details by Class &amp; Accounts'!CA150</f>
        <v>424.28185366906894</v>
      </c>
      <c r="M150" s="666">
        <f>'O5 Details by Class &amp; Accounts'!Q150+'O5 Details by Class &amp; Accounts'!AL150+'O5 Details by Class &amp; Accounts'!BG150+'O5 Details by Class &amp; Accounts'!CB150</f>
        <v>383.49657554344719</v>
      </c>
      <c r="N150" s="666">
        <f>'O5 Details by Class &amp; Accounts'!R150+'O5 Details by Class &amp; Accounts'!AM150+'O5 Details by Class &amp; Accounts'!BH150+'O5 Details by Class &amp; Accounts'!CC150</f>
        <v>0</v>
      </c>
      <c r="O150" s="666">
        <f>'O5 Details by Class &amp; Accounts'!S150+'O5 Details by Class &amp; Accounts'!AN150+'O5 Details by Class &amp; Accounts'!BI150+'O5 Details by Class &amp; Accounts'!CD150</f>
        <v>0</v>
      </c>
      <c r="P150" s="666">
        <f>'O5 Details by Class &amp; Accounts'!T150+'O5 Details by Class &amp; Accounts'!AO150+'O5 Details by Class &amp; Accounts'!BJ150+'O5 Details by Class &amp; Accounts'!CE150</f>
        <v>0</v>
      </c>
      <c r="Q150" s="666">
        <f>'O5 Details by Class &amp; Accounts'!U150+'O5 Details by Class &amp; Accounts'!AP150+'O5 Details by Class &amp; Accounts'!BK150+'O5 Details by Class &amp; Accounts'!CF150</f>
        <v>0</v>
      </c>
      <c r="R150" s="666">
        <f>'O5 Details by Class &amp; Accounts'!V150+'O5 Details by Class &amp; Accounts'!AQ150+'O5 Details by Class &amp; Accounts'!BL150+'O5 Details by Class &amp; Accounts'!CG150</f>
        <v>0</v>
      </c>
      <c r="S150" s="666">
        <f>'O5 Details by Class &amp; Accounts'!W150+'O5 Details by Class &amp; Accounts'!AR150+'O5 Details by Class &amp; Accounts'!BM150+'O5 Details by Class &amp; Accounts'!CH150</f>
        <v>0</v>
      </c>
      <c r="T150" s="666">
        <f>'O5 Details by Class &amp; Accounts'!X150+'O5 Details by Class &amp; Accounts'!AS150+'O5 Details by Class &amp; Accounts'!BN150+'O5 Details by Class &amp; Accounts'!CI150</f>
        <v>0</v>
      </c>
      <c r="U150" s="666">
        <f>'O5 Details by Class &amp; Accounts'!Y150+'O5 Details by Class &amp; Accounts'!AT150+'O5 Details by Class &amp; Accounts'!BO150+'O5 Details by Class &amp; Accounts'!CJ150</f>
        <v>0</v>
      </c>
      <c r="V150" s="666">
        <f>'O5 Details by Class &amp; Accounts'!Z150+'O5 Details by Class &amp; Accounts'!AU150+'O5 Details by Class &amp; Accounts'!BP150+'O5 Details by Class &amp; Accounts'!CK150</f>
        <v>0</v>
      </c>
      <c r="W150" s="666">
        <f>'O5 Details by Class &amp; Accounts'!AA150+'O5 Details by Class &amp; Accounts'!AV150+'O5 Details by Class &amp; Accounts'!BQ150+'O5 Details by Class &amp; Accounts'!CL150</f>
        <v>0</v>
      </c>
      <c r="X150" s="1112">
        <f>'O5 Details by Class &amp; Accounts'!AB150+'O5 Details by Class &amp; Accounts'!AW150+'O5 Details by Class &amp; Accounts'!BR150+'O5 Details by Class &amp; Accounts'!CM150</f>
        <v>0</v>
      </c>
      <c r="Y150" s="2091" t="str">
        <f t="shared" si="6"/>
        <v>5125</v>
      </c>
      <c r="Z150" s="2086">
        <v>1835</v>
      </c>
    </row>
    <row r="151" spans="1:26" ht="15.95" customHeight="1">
      <c r="A151" s="1938" t="s">
        <v>160</v>
      </c>
      <c r="B151" s="1082" t="s">
        <v>1475</v>
      </c>
      <c r="C151" s="1098" t="str">
        <f>IF(ISBLANK('E4 TB Allocation Details'!D151), "",('E4 TB Allocation Details'!D151))</f>
        <v>di</v>
      </c>
      <c r="D151" s="1099">
        <f t="shared" si="5"/>
        <v>0</v>
      </c>
      <c r="E151" s="666">
        <f>'O5 Details by Class &amp; Accounts'!I151+'O5 Details by Class &amp; Accounts'!AD151+'O5 Details by Class &amp; Accounts'!AY151+'O5 Details by Class &amp; Accounts'!BT151</f>
        <v>0</v>
      </c>
      <c r="F151" s="666">
        <f>'O5 Details by Class &amp; Accounts'!J151+'O5 Details by Class &amp; Accounts'!AE151+'O5 Details by Class &amp; Accounts'!AZ151+'O5 Details by Class &amp; Accounts'!BU151</f>
        <v>0</v>
      </c>
      <c r="G151" s="666">
        <f>'O5 Details by Class &amp; Accounts'!K151+'O5 Details by Class &amp; Accounts'!AF151+'O5 Details by Class &amp; Accounts'!BA151+'O5 Details by Class &amp; Accounts'!BV151</f>
        <v>0</v>
      </c>
      <c r="H151" s="666">
        <f>'O5 Details by Class &amp; Accounts'!L151+'O5 Details by Class &amp; Accounts'!AG151+'O5 Details by Class &amp; Accounts'!BB151+'O5 Details by Class &amp; Accounts'!BW151</f>
        <v>0</v>
      </c>
      <c r="I151" s="666">
        <f>'O5 Details by Class &amp; Accounts'!M151+'O5 Details by Class &amp; Accounts'!AH151+'O5 Details by Class &amp; Accounts'!BC151+'O5 Details by Class &amp; Accounts'!BX151</f>
        <v>0</v>
      </c>
      <c r="J151" s="666">
        <f>'O5 Details by Class &amp; Accounts'!N151+'O5 Details by Class &amp; Accounts'!AI151+'O5 Details by Class &amp; Accounts'!BD151+'O5 Details by Class &amp; Accounts'!BY151</f>
        <v>0</v>
      </c>
      <c r="K151" s="666">
        <f>'O5 Details by Class &amp; Accounts'!O151+'O5 Details by Class &amp; Accounts'!AJ151+'O5 Details by Class &amp; Accounts'!BE151+'O5 Details by Class &amp; Accounts'!BZ151</f>
        <v>0</v>
      </c>
      <c r="L151" s="666">
        <f>'O5 Details by Class &amp; Accounts'!P151+'O5 Details by Class &amp; Accounts'!AK151+'O5 Details by Class &amp; Accounts'!BF151+'O5 Details by Class &amp; Accounts'!CA151</f>
        <v>0</v>
      </c>
      <c r="M151" s="666">
        <f>'O5 Details by Class &amp; Accounts'!Q151+'O5 Details by Class &amp; Accounts'!AL151+'O5 Details by Class &amp; Accounts'!BG151+'O5 Details by Class &amp; Accounts'!CB151</f>
        <v>0</v>
      </c>
      <c r="N151" s="666">
        <f>'O5 Details by Class &amp; Accounts'!R151+'O5 Details by Class &amp; Accounts'!AM151+'O5 Details by Class &amp; Accounts'!BH151+'O5 Details by Class &amp; Accounts'!CC151</f>
        <v>0</v>
      </c>
      <c r="O151" s="666">
        <f>'O5 Details by Class &amp; Accounts'!S151+'O5 Details by Class &amp; Accounts'!AN151+'O5 Details by Class &amp; Accounts'!BI151+'O5 Details by Class &amp; Accounts'!CD151</f>
        <v>0</v>
      </c>
      <c r="P151" s="666">
        <f>'O5 Details by Class &amp; Accounts'!T151+'O5 Details by Class &amp; Accounts'!AO151+'O5 Details by Class &amp; Accounts'!BJ151+'O5 Details by Class &amp; Accounts'!CE151</f>
        <v>0</v>
      </c>
      <c r="Q151" s="666">
        <f>'O5 Details by Class &amp; Accounts'!U151+'O5 Details by Class &amp; Accounts'!AP151+'O5 Details by Class &amp; Accounts'!BK151+'O5 Details by Class &amp; Accounts'!CF151</f>
        <v>0</v>
      </c>
      <c r="R151" s="666">
        <f>'O5 Details by Class &amp; Accounts'!V151+'O5 Details by Class &amp; Accounts'!AQ151+'O5 Details by Class &amp; Accounts'!BL151+'O5 Details by Class &amp; Accounts'!CG151</f>
        <v>0</v>
      </c>
      <c r="S151" s="666">
        <f>'O5 Details by Class &amp; Accounts'!W151+'O5 Details by Class &amp; Accounts'!AR151+'O5 Details by Class &amp; Accounts'!BM151+'O5 Details by Class &amp; Accounts'!CH151</f>
        <v>0</v>
      </c>
      <c r="T151" s="666">
        <f>'O5 Details by Class &amp; Accounts'!X151+'O5 Details by Class &amp; Accounts'!AS151+'O5 Details by Class &amp; Accounts'!BN151+'O5 Details by Class &amp; Accounts'!CI151</f>
        <v>0</v>
      </c>
      <c r="U151" s="666">
        <f>'O5 Details by Class &amp; Accounts'!Y151+'O5 Details by Class &amp; Accounts'!AT151+'O5 Details by Class &amp; Accounts'!BO151+'O5 Details by Class &amp; Accounts'!CJ151</f>
        <v>0</v>
      </c>
      <c r="V151" s="666">
        <f>'O5 Details by Class &amp; Accounts'!Z151+'O5 Details by Class &amp; Accounts'!AU151+'O5 Details by Class &amp; Accounts'!BP151+'O5 Details by Class &amp; Accounts'!CK151</f>
        <v>0</v>
      </c>
      <c r="W151" s="666">
        <f>'O5 Details by Class &amp; Accounts'!AA151+'O5 Details by Class &amp; Accounts'!AV151+'O5 Details by Class &amp; Accounts'!BQ151+'O5 Details by Class &amp; Accounts'!CL151</f>
        <v>0</v>
      </c>
      <c r="X151" s="1112">
        <f>'O5 Details by Class &amp; Accounts'!AB151+'O5 Details by Class &amp; Accounts'!AW151+'O5 Details by Class &amp; Accounts'!BR151+'O5 Details by Class &amp; Accounts'!CM151</f>
        <v>0</v>
      </c>
      <c r="Y151" s="2091" t="str">
        <f t="shared" si="6"/>
        <v>5130</v>
      </c>
      <c r="Z151" s="2086">
        <v>1855</v>
      </c>
    </row>
    <row r="152" spans="1:26" ht="15.95" customHeight="1">
      <c r="A152" s="1938" t="s">
        <v>147</v>
      </c>
      <c r="B152" s="1082" t="s">
        <v>1476</v>
      </c>
      <c r="C152" s="1098" t="str">
        <f>IF(ISBLANK('E4 TB Allocation Details'!D152), "",('E4 TB Allocation Details'!D152))</f>
        <v>di</v>
      </c>
      <c r="D152" s="1099">
        <f t="shared" si="5"/>
        <v>0</v>
      </c>
      <c r="E152" s="666">
        <f>'O5 Details by Class &amp; Accounts'!I152+'O5 Details by Class &amp; Accounts'!AD152+'O5 Details by Class &amp; Accounts'!AY152+'O5 Details by Class &amp; Accounts'!BT152</f>
        <v>0</v>
      </c>
      <c r="F152" s="666">
        <f>'O5 Details by Class &amp; Accounts'!J152+'O5 Details by Class &amp; Accounts'!AE152+'O5 Details by Class &amp; Accounts'!AZ152+'O5 Details by Class &amp; Accounts'!BU152</f>
        <v>0</v>
      </c>
      <c r="G152" s="666">
        <f>'O5 Details by Class &amp; Accounts'!K152+'O5 Details by Class &amp; Accounts'!AF152+'O5 Details by Class &amp; Accounts'!BA152+'O5 Details by Class &amp; Accounts'!BV152</f>
        <v>0</v>
      </c>
      <c r="H152" s="666">
        <f>'O5 Details by Class &amp; Accounts'!L152+'O5 Details by Class &amp; Accounts'!AG152+'O5 Details by Class &amp; Accounts'!BB152+'O5 Details by Class &amp; Accounts'!BW152</f>
        <v>0</v>
      </c>
      <c r="I152" s="666">
        <f>'O5 Details by Class &amp; Accounts'!M152+'O5 Details by Class &amp; Accounts'!AH152+'O5 Details by Class &amp; Accounts'!BC152+'O5 Details by Class &amp; Accounts'!BX152</f>
        <v>0</v>
      </c>
      <c r="J152" s="666">
        <f>'O5 Details by Class &amp; Accounts'!N152+'O5 Details by Class &amp; Accounts'!AI152+'O5 Details by Class &amp; Accounts'!BD152+'O5 Details by Class &amp; Accounts'!BY152</f>
        <v>0</v>
      </c>
      <c r="K152" s="666">
        <f>'O5 Details by Class &amp; Accounts'!O152+'O5 Details by Class &amp; Accounts'!AJ152+'O5 Details by Class &amp; Accounts'!BE152+'O5 Details by Class &amp; Accounts'!BZ152</f>
        <v>0</v>
      </c>
      <c r="L152" s="666">
        <f>'O5 Details by Class &amp; Accounts'!P152+'O5 Details by Class &amp; Accounts'!AK152+'O5 Details by Class &amp; Accounts'!BF152+'O5 Details by Class &amp; Accounts'!CA152</f>
        <v>0</v>
      </c>
      <c r="M152" s="666">
        <f>'O5 Details by Class &amp; Accounts'!Q152+'O5 Details by Class &amp; Accounts'!AL152+'O5 Details by Class &amp; Accounts'!BG152+'O5 Details by Class &amp; Accounts'!CB152</f>
        <v>0</v>
      </c>
      <c r="N152" s="666">
        <f>'O5 Details by Class &amp; Accounts'!R152+'O5 Details by Class &amp; Accounts'!AM152+'O5 Details by Class &amp; Accounts'!BH152+'O5 Details by Class &amp; Accounts'!CC152</f>
        <v>0</v>
      </c>
      <c r="O152" s="666">
        <f>'O5 Details by Class &amp; Accounts'!S152+'O5 Details by Class &amp; Accounts'!AN152+'O5 Details by Class &amp; Accounts'!BI152+'O5 Details by Class &amp; Accounts'!CD152</f>
        <v>0</v>
      </c>
      <c r="P152" s="666">
        <f>'O5 Details by Class &amp; Accounts'!T152+'O5 Details by Class &amp; Accounts'!AO152+'O5 Details by Class &amp; Accounts'!BJ152+'O5 Details by Class &amp; Accounts'!CE152</f>
        <v>0</v>
      </c>
      <c r="Q152" s="666">
        <f>'O5 Details by Class &amp; Accounts'!U152+'O5 Details by Class &amp; Accounts'!AP152+'O5 Details by Class &amp; Accounts'!BK152+'O5 Details by Class &amp; Accounts'!CF152</f>
        <v>0</v>
      </c>
      <c r="R152" s="666">
        <f>'O5 Details by Class &amp; Accounts'!V152+'O5 Details by Class &amp; Accounts'!AQ152+'O5 Details by Class &amp; Accounts'!BL152+'O5 Details by Class &amp; Accounts'!CG152</f>
        <v>0</v>
      </c>
      <c r="S152" s="666">
        <f>'O5 Details by Class &amp; Accounts'!W152+'O5 Details by Class &amp; Accounts'!AR152+'O5 Details by Class &amp; Accounts'!BM152+'O5 Details by Class &amp; Accounts'!CH152</f>
        <v>0</v>
      </c>
      <c r="T152" s="666">
        <f>'O5 Details by Class &amp; Accounts'!X152+'O5 Details by Class &amp; Accounts'!AS152+'O5 Details by Class &amp; Accounts'!BN152+'O5 Details by Class &amp; Accounts'!CI152</f>
        <v>0</v>
      </c>
      <c r="U152" s="666">
        <f>'O5 Details by Class &amp; Accounts'!Y152+'O5 Details by Class &amp; Accounts'!AT152+'O5 Details by Class &amp; Accounts'!BO152+'O5 Details by Class &amp; Accounts'!CJ152</f>
        <v>0</v>
      </c>
      <c r="V152" s="666">
        <f>'O5 Details by Class &amp; Accounts'!Z152+'O5 Details by Class &amp; Accounts'!AU152+'O5 Details by Class &amp; Accounts'!BP152+'O5 Details by Class &amp; Accounts'!CK152</f>
        <v>0</v>
      </c>
      <c r="W152" s="666">
        <f>'O5 Details by Class &amp; Accounts'!AA152+'O5 Details by Class &amp; Accounts'!AV152+'O5 Details by Class &amp; Accounts'!BQ152+'O5 Details by Class &amp; Accounts'!CL152</f>
        <v>0</v>
      </c>
      <c r="X152" s="1112">
        <f>'O5 Details by Class &amp; Accounts'!AB152+'O5 Details by Class &amp; Accounts'!AW152+'O5 Details by Class &amp; Accounts'!BR152+'O5 Details by Class &amp; Accounts'!CM152</f>
        <v>0</v>
      </c>
      <c r="Y152" s="2091" t="str">
        <f t="shared" si="6"/>
        <v>5135</v>
      </c>
      <c r="Z152" s="2086" t="s">
        <v>563</v>
      </c>
    </row>
    <row r="153" spans="1:26" ht="15.95" customHeight="1">
      <c r="A153" s="1938" t="s">
        <v>162</v>
      </c>
      <c r="B153" s="1082" t="s">
        <v>1477</v>
      </c>
      <c r="C153" s="1098" t="str">
        <f>IF(ISBLANK('E4 TB Allocation Details'!D153), "",('E4 TB Allocation Details'!D153))</f>
        <v>di</v>
      </c>
      <c r="D153" s="1099">
        <f t="shared" si="5"/>
        <v>98000</v>
      </c>
      <c r="E153" s="666">
        <f>'O5 Details by Class &amp; Accounts'!I153+'O5 Details by Class &amp; Accounts'!AD153+'O5 Details by Class &amp; Accounts'!AY153+'O5 Details by Class &amp; Accounts'!BT153</f>
        <v>47210.206281789258</v>
      </c>
      <c r="F153" s="666">
        <f>'O5 Details by Class &amp; Accounts'!J153+'O5 Details by Class &amp; Accounts'!AE153+'O5 Details by Class &amp; Accounts'!AZ153+'O5 Details by Class &amp; Accounts'!BU153</f>
        <v>13974.846068102728</v>
      </c>
      <c r="G153" s="666">
        <f>'O5 Details by Class &amp; Accounts'!K153+'O5 Details by Class &amp; Accounts'!AF153+'O5 Details by Class &amp; Accounts'!BA153+'O5 Details by Class &amp; Accounts'!BV153</f>
        <v>28816.786596602968</v>
      </c>
      <c r="H153" s="666">
        <f>'O5 Details by Class &amp; Accounts'!L153+'O5 Details by Class &amp; Accounts'!AG153+'O5 Details by Class &amp; Accounts'!BB153+'O5 Details by Class &amp; Accounts'!BW153</f>
        <v>0</v>
      </c>
      <c r="I153" s="666">
        <f>'O5 Details by Class &amp; Accounts'!M153+'O5 Details by Class &amp; Accounts'!AH153+'O5 Details by Class &amp; Accounts'!BC153+'O5 Details by Class &amp; Accounts'!BX153</f>
        <v>0</v>
      </c>
      <c r="J153" s="666">
        <f>'O5 Details by Class &amp; Accounts'!N153+'O5 Details by Class &amp; Accounts'!AI153+'O5 Details by Class &amp; Accounts'!BD153+'O5 Details by Class &amp; Accounts'!BY153</f>
        <v>0</v>
      </c>
      <c r="K153" s="666">
        <f>'O5 Details by Class &amp; Accounts'!O153+'O5 Details by Class &amp; Accounts'!AJ153+'O5 Details by Class &amp; Accounts'!BE153+'O5 Details by Class &amp; Accounts'!BZ153</f>
        <v>7250.2407418415269</v>
      </c>
      <c r="L153" s="666">
        <f>'O5 Details by Class &amp; Accounts'!P153+'O5 Details by Class &amp; Accounts'!AK153+'O5 Details by Class &amp; Accounts'!BF153+'O5 Details by Class &amp; Accounts'!CA153</f>
        <v>397.58069309873395</v>
      </c>
      <c r="M153" s="666">
        <f>'O5 Details by Class &amp; Accounts'!Q153+'O5 Details by Class &amp; Accounts'!AL153+'O5 Details by Class &amp; Accounts'!BG153+'O5 Details by Class &amp; Accounts'!CB153</f>
        <v>350.33961856478976</v>
      </c>
      <c r="N153" s="666">
        <f>'O5 Details by Class &amp; Accounts'!R153+'O5 Details by Class &amp; Accounts'!AM153+'O5 Details by Class &amp; Accounts'!BH153+'O5 Details by Class &amp; Accounts'!CC153</f>
        <v>0</v>
      </c>
      <c r="O153" s="666">
        <f>'O5 Details by Class &amp; Accounts'!S153+'O5 Details by Class &amp; Accounts'!AN153+'O5 Details by Class &amp; Accounts'!BI153+'O5 Details by Class &amp; Accounts'!CD153</f>
        <v>0</v>
      </c>
      <c r="P153" s="666">
        <f>'O5 Details by Class &amp; Accounts'!T153+'O5 Details by Class &amp; Accounts'!AO153+'O5 Details by Class &amp; Accounts'!BJ153+'O5 Details by Class &amp; Accounts'!CE153</f>
        <v>0</v>
      </c>
      <c r="Q153" s="666">
        <f>'O5 Details by Class &amp; Accounts'!U153+'O5 Details by Class &amp; Accounts'!AP153+'O5 Details by Class &amp; Accounts'!BK153+'O5 Details by Class &amp; Accounts'!CF153</f>
        <v>0</v>
      </c>
      <c r="R153" s="666">
        <f>'O5 Details by Class &amp; Accounts'!V153+'O5 Details by Class &amp; Accounts'!AQ153+'O5 Details by Class &amp; Accounts'!BL153+'O5 Details by Class &amp; Accounts'!CG153</f>
        <v>0</v>
      </c>
      <c r="S153" s="666">
        <f>'O5 Details by Class &amp; Accounts'!W153+'O5 Details by Class &amp; Accounts'!AR153+'O5 Details by Class &amp; Accounts'!BM153+'O5 Details by Class &amp; Accounts'!CH153</f>
        <v>0</v>
      </c>
      <c r="T153" s="666">
        <f>'O5 Details by Class &amp; Accounts'!X153+'O5 Details by Class &amp; Accounts'!AS153+'O5 Details by Class &amp; Accounts'!BN153+'O5 Details by Class &amp; Accounts'!CI153</f>
        <v>0</v>
      </c>
      <c r="U153" s="666">
        <f>'O5 Details by Class &amp; Accounts'!Y153+'O5 Details by Class &amp; Accounts'!AT153+'O5 Details by Class &amp; Accounts'!BO153+'O5 Details by Class &amp; Accounts'!CJ153</f>
        <v>0</v>
      </c>
      <c r="V153" s="666">
        <f>'O5 Details by Class &amp; Accounts'!Z153+'O5 Details by Class &amp; Accounts'!AU153+'O5 Details by Class &amp; Accounts'!BP153+'O5 Details by Class &amp; Accounts'!CK153</f>
        <v>0</v>
      </c>
      <c r="W153" s="666">
        <f>'O5 Details by Class &amp; Accounts'!AA153+'O5 Details by Class &amp; Accounts'!AV153+'O5 Details by Class &amp; Accounts'!BQ153+'O5 Details by Class &amp; Accounts'!CL153</f>
        <v>0</v>
      </c>
      <c r="X153" s="1112">
        <f>'O5 Details by Class &amp; Accounts'!AB153+'O5 Details by Class &amp; Accounts'!AW153+'O5 Details by Class &amp; Accounts'!BR153+'O5 Details by Class &amp; Accounts'!CM153</f>
        <v>0</v>
      </c>
      <c r="Y153" s="2091" t="str">
        <f t="shared" si="6"/>
        <v>5145</v>
      </c>
      <c r="Z153" s="2086">
        <v>1840</v>
      </c>
    </row>
    <row r="154" spans="1:26" ht="15.95" customHeight="1">
      <c r="A154" s="1938" t="s">
        <v>163</v>
      </c>
      <c r="B154" s="1082" t="s">
        <v>1478</v>
      </c>
      <c r="C154" s="1098" t="str">
        <f>IF(ISBLANK('E4 TB Allocation Details'!D154), "",('E4 TB Allocation Details'!D154))</f>
        <v>di</v>
      </c>
      <c r="D154" s="1099">
        <f t="shared" si="5"/>
        <v>0</v>
      </c>
      <c r="E154" s="666">
        <f>'O5 Details by Class &amp; Accounts'!I154+'O5 Details by Class &amp; Accounts'!AD154+'O5 Details by Class &amp; Accounts'!AY154+'O5 Details by Class &amp; Accounts'!BT154</f>
        <v>0</v>
      </c>
      <c r="F154" s="666">
        <f>'O5 Details by Class &amp; Accounts'!J154+'O5 Details by Class &amp; Accounts'!AE154+'O5 Details by Class &amp; Accounts'!AZ154+'O5 Details by Class &amp; Accounts'!BU154</f>
        <v>0</v>
      </c>
      <c r="G154" s="666">
        <f>'O5 Details by Class &amp; Accounts'!K154+'O5 Details by Class &amp; Accounts'!AF154+'O5 Details by Class &amp; Accounts'!BA154+'O5 Details by Class &amp; Accounts'!BV154</f>
        <v>0</v>
      </c>
      <c r="H154" s="666">
        <f>'O5 Details by Class &amp; Accounts'!L154+'O5 Details by Class &amp; Accounts'!AG154+'O5 Details by Class &amp; Accounts'!BB154+'O5 Details by Class &amp; Accounts'!BW154</f>
        <v>0</v>
      </c>
      <c r="I154" s="666">
        <f>'O5 Details by Class &amp; Accounts'!M154+'O5 Details by Class &amp; Accounts'!AH154+'O5 Details by Class &amp; Accounts'!BC154+'O5 Details by Class &amp; Accounts'!BX154</f>
        <v>0</v>
      </c>
      <c r="J154" s="666">
        <f>'O5 Details by Class &amp; Accounts'!N154+'O5 Details by Class &amp; Accounts'!AI154+'O5 Details by Class &amp; Accounts'!BD154+'O5 Details by Class &amp; Accounts'!BY154</f>
        <v>0</v>
      </c>
      <c r="K154" s="666">
        <f>'O5 Details by Class &amp; Accounts'!O154+'O5 Details by Class &amp; Accounts'!AJ154+'O5 Details by Class &amp; Accounts'!BE154+'O5 Details by Class &amp; Accounts'!BZ154</f>
        <v>0</v>
      </c>
      <c r="L154" s="666">
        <f>'O5 Details by Class &amp; Accounts'!P154+'O5 Details by Class &amp; Accounts'!AK154+'O5 Details by Class &amp; Accounts'!BF154+'O5 Details by Class &amp; Accounts'!CA154</f>
        <v>0</v>
      </c>
      <c r="M154" s="666">
        <f>'O5 Details by Class &amp; Accounts'!Q154+'O5 Details by Class &amp; Accounts'!AL154+'O5 Details by Class &amp; Accounts'!BG154+'O5 Details by Class &amp; Accounts'!CB154</f>
        <v>0</v>
      </c>
      <c r="N154" s="666">
        <f>'O5 Details by Class &amp; Accounts'!R154+'O5 Details by Class &amp; Accounts'!AM154+'O5 Details by Class &amp; Accounts'!BH154+'O5 Details by Class &amp; Accounts'!CC154</f>
        <v>0</v>
      </c>
      <c r="O154" s="666">
        <f>'O5 Details by Class &amp; Accounts'!S154+'O5 Details by Class &amp; Accounts'!AN154+'O5 Details by Class &amp; Accounts'!BI154+'O5 Details by Class &amp; Accounts'!CD154</f>
        <v>0</v>
      </c>
      <c r="P154" s="666">
        <f>'O5 Details by Class &amp; Accounts'!T154+'O5 Details by Class &amp; Accounts'!AO154+'O5 Details by Class &amp; Accounts'!BJ154+'O5 Details by Class &amp; Accounts'!CE154</f>
        <v>0</v>
      </c>
      <c r="Q154" s="666">
        <f>'O5 Details by Class &amp; Accounts'!U154+'O5 Details by Class &amp; Accounts'!AP154+'O5 Details by Class &amp; Accounts'!BK154+'O5 Details by Class &amp; Accounts'!CF154</f>
        <v>0</v>
      </c>
      <c r="R154" s="666">
        <f>'O5 Details by Class &amp; Accounts'!V154+'O5 Details by Class &amp; Accounts'!AQ154+'O5 Details by Class &amp; Accounts'!BL154+'O5 Details by Class &amp; Accounts'!CG154</f>
        <v>0</v>
      </c>
      <c r="S154" s="666">
        <f>'O5 Details by Class &amp; Accounts'!W154+'O5 Details by Class &amp; Accounts'!AR154+'O5 Details by Class &amp; Accounts'!BM154+'O5 Details by Class &amp; Accounts'!CH154</f>
        <v>0</v>
      </c>
      <c r="T154" s="666">
        <f>'O5 Details by Class &amp; Accounts'!X154+'O5 Details by Class &amp; Accounts'!AS154+'O5 Details by Class &amp; Accounts'!BN154+'O5 Details by Class &amp; Accounts'!CI154</f>
        <v>0</v>
      </c>
      <c r="U154" s="666">
        <f>'O5 Details by Class &amp; Accounts'!Y154+'O5 Details by Class &amp; Accounts'!AT154+'O5 Details by Class &amp; Accounts'!BO154+'O5 Details by Class &amp; Accounts'!CJ154</f>
        <v>0</v>
      </c>
      <c r="V154" s="666">
        <f>'O5 Details by Class &amp; Accounts'!Z154+'O5 Details by Class &amp; Accounts'!AU154+'O5 Details by Class &amp; Accounts'!BP154+'O5 Details by Class &amp; Accounts'!CK154</f>
        <v>0</v>
      </c>
      <c r="W154" s="666">
        <f>'O5 Details by Class &amp; Accounts'!AA154+'O5 Details by Class &amp; Accounts'!AV154+'O5 Details by Class &amp; Accounts'!BQ154+'O5 Details by Class &amp; Accounts'!CL154</f>
        <v>0</v>
      </c>
      <c r="X154" s="1112">
        <f>'O5 Details by Class &amp; Accounts'!AB154+'O5 Details by Class &amp; Accounts'!AW154+'O5 Details by Class &amp; Accounts'!BR154+'O5 Details by Class &amp; Accounts'!CM154</f>
        <v>0</v>
      </c>
      <c r="Y154" s="2091" t="str">
        <f t="shared" si="6"/>
        <v>5150</v>
      </c>
      <c r="Z154" s="2086">
        <v>1845</v>
      </c>
    </row>
    <row r="155" spans="1:26" ht="15.95" customHeight="1">
      <c r="A155" s="1938" t="s">
        <v>161</v>
      </c>
      <c r="B155" s="1082" t="s">
        <v>1479</v>
      </c>
      <c r="C155" s="1098" t="str">
        <f>IF(ISBLANK('E4 TB Allocation Details'!D155), "",('E4 TB Allocation Details'!D155))</f>
        <v>di</v>
      </c>
      <c r="D155" s="1099">
        <f t="shared" si="5"/>
        <v>0</v>
      </c>
      <c r="E155" s="666">
        <f>'O5 Details by Class &amp; Accounts'!I155+'O5 Details by Class &amp; Accounts'!AD155+'O5 Details by Class &amp; Accounts'!AY155+'O5 Details by Class &amp; Accounts'!BT155</f>
        <v>0</v>
      </c>
      <c r="F155" s="666">
        <f>'O5 Details by Class &amp; Accounts'!J155+'O5 Details by Class &amp; Accounts'!AE155+'O5 Details by Class &amp; Accounts'!AZ155+'O5 Details by Class &amp; Accounts'!BU155</f>
        <v>0</v>
      </c>
      <c r="G155" s="666">
        <f>'O5 Details by Class &amp; Accounts'!K155+'O5 Details by Class &amp; Accounts'!AF155+'O5 Details by Class &amp; Accounts'!BA155+'O5 Details by Class &amp; Accounts'!BV155</f>
        <v>0</v>
      </c>
      <c r="H155" s="666">
        <f>'O5 Details by Class &amp; Accounts'!L155+'O5 Details by Class &amp; Accounts'!AG155+'O5 Details by Class &amp; Accounts'!BB155+'O5 Details by Class &amp; Accounts'!BW155</f>
        <v>0</v>
      </c>
      <c r="I155" s="666">
        <f>'O5 Details by Class &amp; Accounts'!M155+'O5 Details by Class &amp; Accounts'!AH155+'O5 Details by Class &amp; Accounts'!BC155+'O5 Details by Class &amp; Accounts'!BX155</f>
        <v>0</v>
      </c>
      <c r="J155" s="666">
        <f>'O5 Details by Class &amp; Accounts'!N155+'O5 Details by Class &amp; Accounts'!AI155+'O5 Details by Class &amp; Accounts'!BD155+'O5 Details by Class &amp; Accounts'!BY155</f>
        <v>0</v>
      </c>
      <c r="K155" s="666">
        <f>'O5 Details by Class &amp; Accounts'!O155+'O5 Details by Class &amp; Accounts'!AJ155+'O5 Details by Class &amp; Accounts'!BE155+'O5 Details by Class &amp; Accounts'!BZ155</f>
        <v>0</v>
      </c>
      <c r="L155" s="666">
        <f>'O5 Details by Class &amp; Accounts'!P155+'O5 Details by Class &amp; Accounts'!AK155+'O5 Details by Class &amp; Accounts'!BF155+'O5 Details by Class &amp; Accounts'!CA155</f>
        <v>0</v>
      </c>
      <c r="M155" s="666">
        <f>'O5 Details by Class &amp; Accounts'!Q155+'O5 Details by Class &amp; Accounts'!AL155+'O5 Details by Class &amp; Accounts'!BG155+'O5 Details by Class &amp; Accounts'!CB155</f>
        <v>0</v>
      </c>
      <c r="N155" s="666">
        <f>'O5 Details by Class &amp; Accounts'!R155+'O5 Details by Class &amp; Accounts'!AM155+'O5 Details by Class &amp; Accounts'!BH155+'O5 Details by Class &amp; Accounts'!CC155</f>
        <v>0</v>
      </c>
      <c r="O155" s="666">
        <f>'O5 Details by Class &amp; Accounts'!S155+'O5 Details by Class &amp; Accounts'!AN155+'O5 Details by Class &amp; Accounts'!BI155+'O5 Details by Class &amp; Accounts'!CD155</f>
        <v>0</v>
      </c>
      <c r="P155" s="666">
        <f>'O5 Details by Class &amp; Accounts'!T155+'O5 Details by Class &amp; Accounts'!AO155+'O5 Details by Class &amp; Accounts'!BJ155+'O5 Details by Class &amp; Accounts'!CE155</f>
        <v>0</v>
      </c>
      <c r="Q155" s="666">
        <f>'O5 Details by Class &amp; Accounts'!U155+'O5 Details by Class &amp; Accounts'!AP155+'O5 Details by Class &amp; Accounts'!BK155+'O5 Details by Class &amp; Accounts'!CF155</f>
        <v>0</v>
      </c>
      <c r="R155" s="666">
        <f>'O5 Details by Class &amp; Accounts'!V155+'O5 Details by Class &amp; Accounts'!AQ155+'O5 Details by Class &amp; Accounts'!BL155+'O5 Details by Class &amp; Accounts'!CG155</f>
        <v>0</v>
      </c>
      <c r="S155" s="666">
        <f>'O5 Details by Class &amp; Accounts'!W155+'O5 Details by Class &amp; Accounts'!AR155+'O5 Details by Class &amp; Accounts'!BM155+'O5 Details by Class &amp; Accounts'!CH155</f>
        <v>0</v>
      </c>
      <c r="T155" s="666">
        <f>'O5 Details by Class &amp; Accounts'!X155+'O5 Details by Class &amp; Accounts'!AS155+'O5 Details by Class &amp; Accounts'!BN155+'O5 Details by Class &amp; Accounts'!CI155</f>
        <v>0</v>
      </c>
      <c r="U155" s="666">
        <f>'O5 Details by Class &amp; Accounts'!Y155+'O5 Details by Class &amp; Accounts'!AT155+'O5 Details by Class &amp; Accounts'!BO155+'O5 Details by Class &amp; Accounts'!CJ155</f>
        <v>0</v>
      </c>
      <c r="V155" s="666">
        <f>'O5 Details by Class &amp; Accounts'!Z155+'O5 Details by Class &amp; Accounts'!AU155+'O5 Details by Class &amp; Accounts'!BP155+'O5 Details by Class &amp; Accounts'!CK155</f>
        <v>0</v>
      </c>
      <c r="W155" s="666">
        <f>'O5 Details by Class &amp; Accounts'!AA155+'O5 Details by Class &amp; Accounts'!AV155+'O5 Details by Class &amp; Accounts'!BQ155+'O5 Details by Class &amp; Accounts'!CL155</f>
        <v>0</v>
      </c>
      <c r="X155" s="1112">
        <f>'O5 Details by Class &amp; Accounts'!AB155+'O5 Details by Class &amp; Accounts'!AW155+'O5 Details by Class &amp; Accounts'!BR155+'O5 Details by Class &amp; Accounts'!CM155</f>
        <v>0</v>
      </c>
      <c r="Y155" s="2091" t="str">
        <f t="shared" si="6"/>
        <v>5155</v>
      </c>
      <c r="Z155" s="2086">
        <v>1855</v>
      </c>
    </row>
    <row r="156" spans="1:26" ht="15.95" customHeight="1">
      <c r="A156" s="1938" t="s">
        <v>150</v>
      </c>
      <c r="B156" s="1082" t="s">
        <v>1480</v>
      </c>
      <c r="C156" s="1098" t="str">
        <f>IF(ISBLANK('E4 TB Allocation Details'!D156), "",('E4 TB Allocation Details'!D156))</f>
        <v>di</v>
      </c>
      <c r="D156" s="1099">
        <f t="shared" si="5"/>
        <v>56000.000000000007</v>
      </c>
      <c r="E156" s="666">
        <f>'O5 Details by Class &amp; Accounts'!I156+'O5 Details by Class &amp; Accounts'!AD156+'O5 Details by Class &amp; Accounts'!AY156+'O5 Details by Class &amp; Accounts'!BT156</f>
        <v>30641.769302223998</v>
      </c>
      <c r="F156" s="666">
        <f>'O5 Details by Class &amp; Accounts'!J156+'O5 Details by Class &amp; Accounts'!AE156+'O5 Details by Class &amp; Accounts'!AZ156+'O5 Details by Class &amp; Accounts'!BU156</f>
        <v>10613.987704184046</v>
      </c>
      <c r="G156" s="666">
        <f>'O5 Details by Class &amp; Accounts'!K156+'O5 Details by Class &amp; Accounts'!AF156+'O5 Details by Class &amp; Accounts'!BA156+'O5 Details by Class &amp; Accounts'!BV156</f>
        <v>10660.327159510885</v>
      </c>
      <c r="H156" s="666">
        <f>'O5 Details by Class &amp; Accounts'!L156+'O5 Details by Class &amp; Accounts'!AG156+'O5 Details by Class &amp; Accounts'!BB156+'O5 Details by Class &amp; Accounts'!BW156</f>
        <v>0</v>
      </c>
      <c r="I156" s="666">
        <f>'O5 Details by Class &amp; Accounts'!M156+'O5 Details by Class &amp; Accounts'!AH156+'O5 Details by Class &amp; Accounts'!BC156+'O5 Details by Class &amp; Accounts'!BX156</f>
        <v>0</v>
      </c>
      <c r="J156" s="666">
        <f>'O5 Details by Class &amp; Accounts'!N156+'O5 Details by Class &amp; Accounts'!AI156+'O5 Details by Class &amp; Accounts'!BD156+'O5 Details by Class &amp; Accounts'!BY156</f>
        <v>0</v>
      </c>
      <c r="K156" s="666">
        <f>'O5 Details by Class &amp; Accounts'!O156+'O5 Details by Class &amp; Accounts'!AJ156+'O5 Details by Class &amp; Accounts'!BE156+'O5 Details by Class &amp; Accounts'!BZ156</f>
        <v>3688.8332969943708</v>
      </c>
      <c r="L156" s="666">
        <f>'O5 Details by Class &amp; Accounts'!P156+'O5 Details by Class &amp; Accounts'!AK156+'O5 Details by Class &amp; Accounts'!BF156+'O5 Details by Class &amp; Accounts'!CA156</f>
        <v>202.28416561133363</v>
      </c>
      <c r="M156" s="666">
        <f>'O5 Details by Class &amp; Accounts'!Q156+'O5 Details by Class &amp; Accounts'!AL156+'O5 Details by Class &amp; Accounts'!BG156+'O5 Details by Class &amp; Accounts'!CB156</f>
        <v>192.79837147536841</v>
      </c>
      <c r="N156" s="666">
        <f>'O5 Details by Class &amp; Accounts'!R156+'O5 Details by Class &amp; Accounts'!AM156+'O5 Details by Class &amp; Accounts'!BH156+'O5 Details by Class &amp; Accounts'!CC156</f>
        <v>0</v>
      </c>
      <c r="O156" s="666">
        <f>'O5 Details by Class &amp; Accounts'!S156+'O5 Details by Class &amp; Accounts'!AN156+'O5 Details by Class &amp; Accounts'!BI156+'O5 Details by Class &amp; Accounts'!CD156</f>
        <v>0</v>
      </c>
      <c r="P156" s="666">
        <f>'O5 Details by Class &amp; Accounts'!T156+'O5 Details by Class &amp; Accounts'!AO156+'O5 Details by Class &amp; Accounts'!BJ156+'O5 Details by Class &amp; Accounts'!CE156</f>
        <v>0</v>
      </c>
      <c r="Q156" s="666">
        <f>'O5 Details by Class &amp; Accounts'!U156+'O5 Details by Class &amp; Accounts'!AP156+'O5 Details by Class &amp; Accounts'!BK156+'O5 Details by Class &amp; Accounts'!CF156</f>
        <v>0</v>
      </c>
      <c r="R156" s="666">
        <f>'O5 Details by Class &amp; Accounts'!V156+'O5 Details by Class &amp; Accounts'!AQ156+'O5 Details by Class &amp; Accounts'!BL156+'O5 Details by Class &amp; Accounts'!CG156</f>
        <v>0</v>
      </c>
      <c r="S156" s="666">
        <f>'O5 Details by Class &amp; Accounts'!W156+'O5 Details by Class &amp; Accounts'!AR156+'O5 Details by Class &amp; Accounts'!BM156+'O5 Details by Class &amp; Accounts'!CH156</f>
        <v>0</v>
      </c>
      <c r="T156" s="666">
        <f>'O5 Details by Class &amp; Accounts'!X156+'O5 Details by Class &amp; Accounts'!AS156+'O5 Details by Class &amp; Accounts'!BN156+'O5 Details by Class &amp; Accounts'!CI156</f>
        <v>0</v>
      </c>
      <c r="U156" s="666">
        <f>'O5 Details by Class &amp; Accounts'!Y156+'O5 Details by Class &amp; Accounts'!AT156+'O5 Details by Class &amp; Accounts'!BO156+'O5 Details by Class &amp; Accounts'!CJ156</f>
        <v>0</v>
      </c>
      <c r="V156" s="666">
        <f>'O5 Details by Class &amp; Accounts'!Z156+'O5 Details by Class &amp; Accounts'!AU156+'O5 Details by Class &amp; Accounts'!BP156+'O5 Details by Class &amp; Accounts'!CK156</f>
        <v>0</v>
      </c>
      <c r="W156" s="666">
        <f>'O5 Details by Class &amp; Accounts'!AA156+'O5 Details by Class &amp; Accounts'!AV156+'O5 Details by Class &amp; Accounts'!BQ156+'O5 Details by Class &amp; Accounts'!CL156</f>
        <v>0</v>
      </c>
      <c r="X156" s="1112">
        <f>'O5 Details by Class &amp; Accounts'!AB156+'O5 Details by Class &amp; Accounts'!AW156+'O5 Details by Class &amp; Accounts'!BR156+'O5 Details by Class &amp; Accounts'!CM156</f>
        <v>0</v>
      </c>
      <c r="Y156" s="2091" t="str">
        <f t="shared" si="6"/>
        <v>5160</v>
      </c>
      <c r="Z156" s="2086">
        <v>1850</v>
      </c>
    </row>
    <row r="157" spans="1:26" ht="15.95" customHeight="1">
      <c r="A157" s="1944" t="s">
        <v>164</v>
      </c>
      <c r="B157" s="1088" t="s">
        <v>870</v>
      </c>
      <c r="C157" s="1098" t="str">
        <f>IF(ISBLANK('E4 TB Allocation Details'!D157), "",('E4 TB Allocation Details'!D157))</f>
        <v>cu</v>
      </c>
      <c r="D157" s="1099">
        <f t="shared" ref="D157:D199" si="7">SUM(E157:X157)</f>
        <v>38000</v>
      </c>
      <c r="E157" s="666">
        <f>'O5 Details by Class &amp; Accounts'!I157+'O5 Details by Class &amp; Accounts'!AD157+'O5 Details by Class &amp; Accounts'!AY157+'O5 Details by Class &amp; Accounts'!BT157</f>
        <v>13339.365545025841</v>
      </c>
      <c r="F157" s="666">
        <f>'O5 Details by Class &amp; Accounts'!J157+'O5 Details by Class &amp; Accounts'!AE157+'O5 Details by Class &amp; Accounts'!AZ157+'O5 Details by Class &amp; Accounts'!BU157</f>
        <v>22830.907154898836</v>
      </c>
      <c r="G157" s="666">
        <f>'O5 Details by Class &amp; Accounts'!K157+'O5 Details by Class &amp; Accounts'!AF157+'O5 Details by Class &amp; Accounts'!BA157+'O5 Details by Class &amp; Accounts'!BV157</f>
        <v>1829.7273000753173</v>
      </c>
      <c r="H157" s="666">
        <f>'O5 Details by Class &amp; Accounts'!L157+'O5 Details by Class &amp; Accounts'!AG157+'O5 Details by Class &amp; Accounts'!BB157+'O5 Details by Class &amp; Accounts'!BW157</f>
        <v>0</v>
      </c>
      <c r="I157" s="666">
        <f>'O5 Details by Class &amp; Accounts'!M157+'O5 Details by Class &amp; Accounts'!AH157+'O5 Details by Class &amp; Accounts'!BC157+'O5 Details by Class &amp; Accounts'!BX157</f>
        <v>0</v>
      </c>
      <c r="J157" s="666">
        <f>'O5 Details by Class &amp; Accounts'!N157+'O5 Details by Class &amp; Accounts'!AI157+'O5 Details by Class &amp; Accounts'!BD157+'O5 Details by Class &amp; Accounts'!BY157</f>
        <v>0</v>
      </c>
      <c r="K157" s="666">
        <f>'O5 Details by Class &amp; Accounts'!O157+'O5 Details by Class &amp; Accounts'!AJ157+'O5 Details by Class &amp; Accounts'!BE157+'O5 Details by Class &amp; Accounts'!BZ157</f>
        <v>0</v>
      </c>
      <c r="L157" s="666">
        <f>'O5 Details by Class &amp; Accounts'!P157+'O5 Details by Class &amp; Accounts'!AK157+'O5 Details by Class &amp; Accounts'!BF157+'O5 Details by Class &amp; Accounts'!CA157</f>
        <v>0</v>
      </c>
      <c r="M157" s="666">
        <f>'O5 Details by Class &amp; Accounts'!Q157+'O5 Details by Class &amp; Accounts'!AL157+'O5 Details by Class &amp; Accounts'!BG157+'O5 Details by Class &amp; Accounts'!CB157</f>
        <v>0</v>
      </c>
      <c r="N157" s="666">
        <f>'O5 Details by Class &amp; Accounts'!R157+'O5 Details by Class &amp; Accounts'!AM157+'O5 Details by Class &amp; Accounts'!BH157+'O5 Details by Class &amp; Accounts'!CC157</f>
        <v>0</v>
      </c>
      <c r="O157" s="666">
        <f>'O5 Details by Class &amp; Accounts'!S157+'O5 Details by Class &amp; Accounts'!AN157+'O5 Details by Class &amp; Accounts'!BI157+'O5 Details by Class &amp; Accounts'!CD157</f>
        <v>0</v>
      </c>
      <c r="P157" s="666">
        <f>'O5 Details by Class &amp; Accounts'!T157+'O5 Details by Class &amp; Accounts'!AO157+'O5 Details by Class &amp; Accounts'!BJ157+'O5 Details by Class &amp; Accounts'!CE157</f>
        <v>0</v>
      </c>
      <c r="Q157" s="666">
        <f>'O5 Details by Class &amp; Accounts'!U157+'O5 Details by Class &amp; Accounts'!AP157+'O5 Details by Class &amp; Accounts'!BK157+'O5 Details by Class &amp; Accounts'!CF157</f>
        <v>0</v>
      </c>
      <c r="R157" s="666">
        <f>'O5 Details by Class &amp; Accounts'!V157+'O5 Details by Class &amp; Accounts'!AQ157+'O5 Details by Class &amp; Accounts'!BL157+'O5 Details by Class &amp; Accounts'!CG157</f>
        <v>0</v>
      </c>
      <c r="S157" s="666">
        <f>'O5 Details by Class &amp; Accounts'!W157+'O5 Details by Class &amp; Accounts'!AR157+'O5 Details by Class &amp; Accounts'!BM157+'O5 Details by Class &amp; Accounts'!CH157</f>
        <v>0</v>
      </c>
      <c r="T157" s="666">
        <f>'O5 Details by Class &amp; Accounts'!X157+'O5 Details by Class &amp; Accounts'!AS157+'O5 Details by Class &amp; Accounts'!BN157+'O5 Details by Class &amp; Accounts'!CI157</f>
        <v>0</v>
      </c>
      <c r="U157" s="666">
        <f>'O5 Details by Class &amp; Accounts'!Y157+'O5 Details by Class &amp; Accounts'!AT157+'O5 Details by Class &amp; Accounts'!BO157+'O5 Details by Class &amp; Accounts'!CJ157</f>
        <v>0</v>
      </c>
      <c r="V157" s="666">
        <f>'O5 Details by Class &amp; Accounts'!Z157+'O5 Details by Class &amp; Accounts'!AU157+'O5 Details by Class &amp; Accounts'!BP157+'O5 Details by Class &amp; Accounts'!CK157</f>
        <v>0</v>
      </c>
      <c r="W157" s="666">
        <f>'O5 Details by Class &amp; Accounts'!AA157+'O5 Details by Class &amp; Accounts'!AV157+'O5 Details by Class &amp; Accounts'!BQ157+'O5 Details by Class &amp; Accounts'!CL157</f>
        <v>0</v>
      </c>
      <c r="X157" s="1112">
        <f>'O5 Details by Class &amp; Accounts'!AB157+'O5 Details by Class &amp; Accounts'!AW157+'O5 Details by Class &amp; Accounts'!BR157+'O5 Details by Class &amp; Accounts'!CM157</f>
        <v>0</v>
      </c>
      <c r="Y157" s="2091" t="str">
        <f t="shared" si="6"/>
        <v>5175</v>
      </c>
      <c r="Z157" s="2086">
        <v>1860</v>
      </c>
    </row>
    <row r="158" spans="1:26" ht="15.95" customHeight="1">
      <c r="A158" s="1944" t="s">
        <v>165</v>
      </c>
      <c r="B158" s="1088" t="s">
        <v>880</v>
      </c>
      <c r="C158" s="1098" t="str">
        <f>IF(ISBLANK('E4 TB Allocation Details'!D158), "",('E4 TB Allocation Details'!D158))</f>
        <v>cu</v>
      </c>
      <c r="D158" s="1099">
        <f t="shared" si="7"/>
        <v>0</v>
      </c>
      <c r="E158" s="666">
        <f>'O5 Details by Class &amp; Accounts'!I158+'O5 Details by Class &amp; Accounts'!AD158+'O5 Details by Class &amp; Accounts'!AY158+'O5 Details by Class &amp; Accounts'!BT158</f>
        <v>0</v>
      </c>
      <c r="F158" s="666">
        <f>'O5 Details by Class &amp; Accounts'!J158+'O5 Details by Class &amp; Accounts'!AE158+'O5 Details by Class &amp; Accounts'!AZ158+'O5 Details by Class &amp; Accounts'!BU158</f>
        <v>0</v>
      </c>
      <c r="G158" s="666">
        <f>'O5 Details by Class &amp; Accounts'!K158+'O5 Details by Class &amp; Accounts'!AF158+'O5 Details by Class &amp; Accounts'!BA158+'O5 Details by Class &amp; Accounts'!BV158</f>
        <v>0</v>
      </c>
      <c r="H158" s="666">
        <f>'O5 Details by Class &amp; Accounts'!L158+'O5 Details by Class &amp; Accounts'!AG158+'O5 Details by Class &amp; Accounts'!BB158+'O5 Details by Class &amp; Accounts'!BW158</f>
        <v>0</v>
      </c>
      <c r="I158" s="666">
        <f>'O5 Details by Class &amp; Accounts'!M158+'O5 Details by Class &amp; Accounts'!AH158+'O5 Details by Class &amp; Accounts'!BC158+'O5 Details by Class &amp; Accounts'!BX158</f>
        <v>0</v>
      </c>
      <c r="J158" s="666">
        <f>'O5 Details by Class &amp; Accounts'!N158+'O5 Details by Class &amp; Accounts'!AI158+'O5 Details by Class &amp; Accounts'!BD158+'O5 Details by Class &amp; Accounts'!BY158</f>
        <v>0</v>
      </c>
      <c r="K158" s="666">
        <f>'O5 Details by Class &amp; Accounts'!O158+'O5 Details by Class &amp; Accounts'!AJ158+'O5 Details by Class &amp; Accounts'!BE158+'O5 Details by Class &amp; Accounts'!BZ158</f>
        <v>0</v>
      </c>
      <c r="L158" s="666">
        <f>'O5 Details by Class &amp; Accounts'!P158+'O5 Details by Class &amp; Accounts'!AK158+'O5 Details by Class &amp; Accounts'!BF158+'O5 Details by Class &amp; Accounts'!CA158</f>
        <v>0</v>
      </c>
      <c r="M158" s="666">
        <f>'O5 Details by Class &amp; Accounts'!Q158+'O5 Details by Class &amp; Accounts'!AL158+'O5 Details by Class &amp; Accounts'!BG158+'O5 Details by Class &amp; Accounts'!CB158</f>
        <v>0</v>
      </c>
      <c r="N158" s="666">
        <f>'O5 Details by Class &amp; Accounts'!R158+'O5 Details by Class &amp; Accounts'!AM158+'O5 Details by Class &amp; Accounts'!BH158+'O5 Details by Class &amp; Accounts'!CC158</f>
        <v>0</v>
      </c>
      <c r="O158" s="666">
        <f>'O5 Details by Class &amp; Accounts'!S158+'O5 Details by Class &amp; Accounts'!AN158+'O5 Details by Class &amp; Accounts'!BI158+'O5 Details by Class &amp; Accounts'!CD158</f>
        <v>0</v>
      </c>
      <c r="P158" s="666">
        <f>'O5 Details by Class &amp; Accounts'!T158+'O5 Details by Class &amp; Accounts'!AO158+'O5 Details by Class &amp; Accounts'!BJ158+'O5 Details by Class &amp; Accounts'!CE158</f>
        <v>0</v>
      </c>
      <c r="Q158" s="666">
        <f>'O5 Details by Class &amp; Accounts'!U158+'O5 Details by Class &amp; Accounts'!AP158+'O5 Details by Class &amp; Accounts'!BK158+'O5 Details by Class &amp; Accounts'!CF158</f>
        <v>0</v>
      </c>
      <c r="R158" s="666">
        <f>'O5 Details by Class &amp; Accounts'!V158+'O5 Details by Class &amp; Accounts'!AQ158+'O5 Details by Class &amp; Accounts'!BL158+'O5 Details by Class &amp; Accounts'!CG158</f>
        <v>0</v>
      </c>
      <c r="S158" s="666">
        <f>'O5 Details by Class &amp; Accounts'!W158+'O5 Details by Class &amp; Accounts'!AR158+'O5 Details by Class &amp; Accounts'!BM158+'O5 Details by Class &amp; Accounts'!CH158</f>
        <v>0</v>
      </c>
      <c r="T158" s="666">
        <f>'O5 Details by Class &amp; Accounts'!X158+'O5 Details by Class &amp; Accounts'!AS158+'O5 Details by Class &amp; Accounts'!BN158+'O5 Details by Class &amp; Accounts'!CI158</f>
        <v>0</v>
      </c>
      <c r="U158" s="666">
        <f>'O5 Details by Class &amp; Accounts'!Y158+'O5 Details by Class &amp; Accounts'!AT158+'O5 Details by Class &amp; Accounts'!BO158+'O5 Details by Class &amp; Accounts'!CJ158</f>
        <v>0</v>
      </c>
      <c r="V158" s="666">
        <f>'O5 Details by Class &amp; Accounts'!Z158+'O5 Details by Class &amp; Accounts'!AU158+'O5 Details by Class &amp; Accounts'!BP158+'O5 Details by Class &amp; Accounts'!CK158</f>
        <v>0</v>
      </c>
      <c r="W158" s="666">
        <f>'O5 Details by Class &amp; Accounts'!AA158+'O5 Details by Class &amp; Accounts'!AV158+'O5 Details by Class &amp; Accounts'!BQ158+'O5 Details by Class &amp; Accounts'!CL158</f>
        <v>0</v>
      </c>
      <c r="X158" s="1112">
        <f>'O5 Details by Class &amp; Accounts'!AB158+'O5 Details by Class &amp; Accounts'!AW158+'O5 Details by Class &amp; Accounts'!BR158+'O5 Details by Class &amp; Accounts'!CM158</f>
        <v>0</v>
      </c>
      <c r="Y158" s="2091" t="str">
        <f t="shared" si="6"/>
        <v>5305</v>
      </c>
      <c r="Z158" s="2086" t="s">
        <v>504</v>
      </c>
    </row>
    <row r="159" spans="1:26" ht="15.95" customHeight="1">
      <c r="A159" s="1944" t="s">
        <v>169</v>
      </c>
      <c r="B159" s="1088" t="s">
        <v>240</v>
      </c>
      <c r="C159" s="1098" t="str">
        <f>IF(ISBLANK('E4 TB Allocation Details'!D159), "",('E4 TB Allocation Details'!D159))</f>
        <v>cu</v>
      </c>
      <c r="D159" s="1099">
        <f t="shared" si="7"/>
        <v>302794.00000000006</v>
      </c>
      <c r="E159" s="666">
        <f>'O5 Details by Class &amp; Accounts'!I159+'O5 Details by Class &amp; Accounts'!AD159+'O5 Details by Class &amp; Accounts'!AY159+'O5 Details by Class &amp; Accounts'!BT159</f>
        <v>232197.08889590731</v>
      </c>
      <c r="F159" s="666">
        <f>'O5 Details by Class &amp; Accounts'!J159+'O5 Details by Class &amp; Accounts'!AE159+'O5 Details by Class &amp; Accounts'!AZ159+'O5 Details by Class &amp; Accounts'!BU159</f>
        <v>52300.584115561454</v>
      </c>
      <c r="G159" s="666">
        <f>'O5 Details by Class &amp; Accounts'!K159+'O5 Details by Class &amp; Accounts'!AF159+'O5 Details by Class &amp; Accounts'!BA159+'O5 Details by Class &amp; Accounts'!BV159</f>
        <v>18296.326988531251</v>
      </c>
      <c r="H159" s="666">
        <f>'O5 Details by Class &amp; Accounts'!L159+'O5 Details by Class &amp; Accounts'!AG159+'O5 Details by Class &amp; Accounts'!BB159+'O5 Details by Class &amp; Accounts'!BW159</f>
        <v>0</v>
      </c>
      <c r="I159" s="666">
        <f>'O5 Details by Class &amp; Accounts'!M159+'O5 Details by Class &amp; Accounts'!AH159+'O5 Details by Class &amp; Accounts'!BC159+'O5 Details by Class &amp; Accounts'!BX159</f>
        <v>0</v>
      </c>
      <c r="J159" s="666">
        <f>'O5 Details by Class &amp; Accounts'!N159+'O5 Details by Class &amp; Accounts'!AI159+'O5 Details by Class &amp; Accounts'!BD159+'O5 Details by Class &amp; Accounts'!BY159</f>
        <v>0</v>
      </c>
      <c r="K159" s="666">
        <f>'O5 Details by Class &amp; Accounts'!O159+'O5 Details by Class &amp; Accounts'!AJ159+'O5 Details by Class &amp; Accounts'!BE159+'O5 Details by Class &amp; Accounts'!BZ159</f>
        <v>0</v>
      </c>
      <c r="L159" s="666">
        <f>'O5 Details by Class &amp; Accounts'!P159+'O5 Details by Class &amp; Accounts'!AK159+'O5 Details by Class &amp; Accounts'!BF159+'O5 Details by Class &amp; Accounts'!CA159</f>
        <v>0</v>
      </c>
      <c r="M159" s="666">
        <f>'O5 Details by Class &amp; Accounts'!Q159+'O5 Details by Class &amp; Accounts'!AL159+'O5 Details by Class &amp; Accounts'!BG159+'O5 Details by Class &amp; Accounts'!CB159</f>
        <v>0</v>
      </c>
      <c r="N159" s="666">
        <f>'O5 Details by Class &amp; Accounts'!R159+'O5 Details by Class &amp; Accounts'!AM159+'O5 Details by Class &amp; Accounts'!BH159+'O5 Details by Class &amp; Accounts'!CC159</f>
        <v>0</v>
      </c>
      <c r="O159" s="666">
        <f>'O5 Details by Class &amp; Accounts'!S159+'O5 Details by Class &amp; Accounts'!AN159+'O5 Details by Class &amp; Accounts'!BI159+'O5 Details by Class &amp; Accounts'!CD159</f>
        <v>0</v>
      </c>
      <c r="P159" s="666">
        <f>'O5 Details by Class &amp; Accounts'!T159+'O5 Details by Class &amp; Accounts'!AO159+'O5 Details by Class &amp; Accounts'!BJ159+'O5 Details by Class &amp; Accounts'!CE159</f>
        <v>0</v>
      </c>
      <c r="Q159" s="666">
        <f>'O5 Details by Class &amp; Accounts'!U159+'O5 Details by Class &amp; Accounts'!AP159+'O5 Details by Class &amp; Accounts'!BK159+'O5 Details by Class &amp; Accounts'!CF159</f>
        <v>0</v>
      </c>
      <c r="R159" s="666">
        <f>'O5 Details by Class &amp; Accounts'!V159+'O5 Details by Class &amp; Accounts'!AQ159+'O5 Details by Class &amp; Accounts'!BL159+'O5 Details by Class &amp; Accounts'!CG159</f>
        <v>0</v>
      </c>
      <c r="S159" s="666">
        <f>'O5 Details by Class &amp; Accounts'!W159+'O5 Details by Class &amp; Accounts'!AR159+'O5 Details by Class &amp; Accounts'!BM159+'O5 Details by Class &amp; Accounts'!CH159</f>
        <v>0</v>
      </c>
      <c r="T159" s="666">
        <f>'O5 Details by Class &amp; Accounts'!X159+'O5 Details by Class &amp; Accounts'!AS159+'O5 Details by Class &amp; Accounts'!BN159+'O5 Details by Class &amp; Accounts'!CI159</f>
        <v>0</v>
      </c>
      <c r="U159" s="666">
        <f>'O5 Details by Class &amp; Accounts'!Y159+'O5 Details by Class &amp; Accounts'!AT159+'O5 Details by Class &amp; Accounts'!BO159+'O5 Details by Class &amp; Accounts'!CJ159</f>
        <v>0</v>
      </c>
      <c r="V159" s="666">
        <f>'O5 Details by Class &amp; Accounts'!Z159+'O5 Details by Class &amp; Accounts'!AU159+'O5 Details by Class &amp; Accounts'!BP159+'O5 Details by Class &amp; Accounts'!CK159</f>
        <v>0</v>
      </c>
      <c r="W159" s="666">
        <f>'O5 Details by Class &amp; Accounts'!AA159+'O5 Details by Class &amp; Accounts'!AV159+'O5 Details by Class &amp; Accounts'!BQ159+'O5 Details by Class &amp; Accounts'!CL159</f>
        <v>0</v>
      </c>
      <c r="X159" s="1112">
        <f>'O5 Details by Class &amp; Accounts'!AB159+'O5 Details by Class &amp; Accounts'!AW159+'O5 Details by Class &amp; Accounts'!BR159+'O5 Details by Class &amp; Accounts'!CM159</f>
        <v>0</v>
      </c>
      <c r="Y159" s="2091" t="str">
        <f t="shared" si="6"/>
        <v>5310</v>
      </c>
      <c r="Z159" s="2086" t="s">
        <v>1216</v>
      </c>
    </row>
    <row r="160" spans="1:26" ht="15.95" customHeight="1">
      <c r="A160" s="1944" t="s">
        <v>166</v>
      </c>
      <c r="B160" s="1088" t="s">
        <v>344</v>
      </c>
      <c r="C160" s="1098" t="str">
        <f>IF(ISBLANK('E4 TB Allocation Details'!D160), "",('E4 TB Allocation Details'!D160))</f>
        <v>cu</v>
      </c>
      <c r="D160" s="1099">
        <f t="shared" si="7"/>
        <v>506205.99999999994</v>
      </c>
      <c r="E160" s="666">
        <f>'O5 Details by Class &amp; Accounts'!I160+'O5 Details by Class &amp; Accounts'!AD160+'O5 Details by Class &amp; Accounts'!AY160+'O5 Details by Class &amp; Accounts'!BT160</f>
        <v>378336.34156567312</v>
      </c>
      <c r="F160" s="666">
        <f>'O5 Details by Class &amp; Accounts'!J160+'O5 Details by Class &amp; Accounts'!AE160+'O5 Details by Class &amp; Accounts'!AZ160+'O5 Details by Class &amp; Accounts'!BU160</f>
        <v>89866.902063544054</v>
      </c>
      <c r="G160" s="666">
        <f>'O5 Details by Class &amp; Accounts'!K160+'O5 Details by Class &amp; Accounts'!AF160+'O5 Details by Class &amp; Accounts'!BA160+'O5 Details by Class &amp; Accounts'!BV160</f>
        <v>36444.17910252211</v>
      </c>
      <c r="H160" s="666">
        <f>'O5 Details by Class &amp; Accounts'!L160+'O5 Details by Class &amp; Accounts'!AG160+'O5 Details by Class &amp; Accounts'!BB160+'O5 Details by Class &amp; Accounts'!BW160</f>
        <v>0</v>
      </c>
      <c r="I160" s="666">
        <f>'O5 Details by Class &amp; Accounts'!M160+'O5 Details by Class &amp; Accounts'!AH160+'O5 Details by Class &amp; Accounts'!BC160+'O5 Details by Class &amp; Accounts'!BX160</f>
        <v>0</v>
      </c>
      <c r="J160" s="666">
        <f>'O5 Details by Class &amp; Accounts'!N160+'O5 Details by Class &amp; Accounts'!AI160+'O5 Details by Class &amp; Accounts'!BD160+'O5 Details by Class &amp; Accounts'!BY160</f>
        <v>0</v>
      </c>
      <c r="K160" s="666">
        <f>'O5 Details by Class &amp; Accounts'!O160+'O5 Details by Class &amp; Accounts'!AJ160+'O5 Details by Class &amp; Accounts'!BE160+'O5 Details by Class &amp; Accounts'!BZ160</f>
        <v>165.80609236816244</v>
      </c>
      <c r="L160" s="666">
        <f>'O5 Details by Class &amp; Accounts'!P160+'O5 Details by Class &amp; Accounts'!AK160+'O5 Details by Class &amp; Accounts'!BF160+'O5 Details by Class &amp; Accounts'!CA160</f>
        <v>895.35289878807725</v>
      </c>
      <c r="M160" s="666">
        <f>'O5 Details by Class &amp; Accounts'!Q160+'O5 Details by Class &amp; Accounts'!AL160+'O5 Details by Class &amp; Accounts'!BG160+'O5 Details by Class &amp; Accounts'!CB160</f>
        <v>497.41827710448734</v>
      </c>
      <c r="N160" s="666">
        <f>'O5 Details by Class &amp; Accounts'!R160+'O5 Details by Class &amp; Accounts'!AM160+'O5 Details by Class &amp; Accounts'!BH160+'O5 Details by Class &amp; Accounts'!CC160</f>
        <v>0</v>
      </c>
      <c r="O160" s="666">
        <f>'O5 Details by Class &amp; Accounts'!S160+'O5 Details by Class &amp; Accounts'!AN160+'O5 Details by Class &amp; Accounts'!BI160+'O5 Details by Class &amp; Accounts'!CD160</f>
        <v>0</v>
      </c>
      <c r="P160" s="666">
        <f>'O5 Details by Class &amp; Accounts'!T160+'O5 Details by Class &amp; Accounts'!AO160+'O5 Details by Class &amp; Accounts'!BJ160+'O5 Details by Class &amp; Accounts'!CE160</f>
        <v>0</v>
      </c>
      <c r="Q160" s="666">
        <f>'O5 Details by Class &amp; Accounts'!U160+'O5 Details by Class &amp; Accounts'!AP160+'O5 Details by Class &amp; Accounts'!BK160+'O5 Details by Class &amp; Accounts'!CF160</f>
        <v>0</v>
      </c>
      <c r="R160" s="666">
        <f>'O5 Details by Class &amp; Accounts'!V160+'O5 Details by Class &amp; Accounts'!AQ160+'O5 Details by Class &amp; Accounts'!BL160+'O5 Details by Class &amp; Accounts'!CG160</f>
        <v>0</v>
      </c>
      <c r="S160" s="666">
        <f>'O5 Details by Class &amp; Accounts'!W160+'O5 Details by Class &amp; Accounts'!AR160+'O5 Details by Class &amp; Accounts'!BM160+'O5 Details by Class &amp; Accounts'!CH160</f>
        <v>0</v>
      </c>
      <c r="T160" s="666">
        <f>'O5 Details by Class &amp; Accounts'!X160+'O5 Details by Class &amp; Accounts'!AS160+'O5 Details by Class &amp; Accounts'!BN160+'O5 Details by Class &amp; Accounts'!CI160</f>
        <v>0</v>
      </c>
      <c r="U160" s="666">
        <f>'O5 Details by Class &amp; Accounts'!Y160+'O5 Details by Class &amp; Accounts'!AT160+'O5 Details by Class &amp; Accounts'!BO160+'O5 Details by Class &amp; Accounts'!CJ160</f>
        <v>0</v>
      </c>
      <c r="V160" s="666">
        <f>'O5 Details by Class &amp; Accounts'!Z160+'O5 Details by Class &amp; Accounts'!AU160+'O5 Details by Class &amp; Accounts'!BP160+'O5 Details by Class &amp; Accounts'!CK160</f>
        <v>0</v>
      </c>
      <c r="W160" s="666">
        <f>'O5 Details by Class &amp; Accounts'!AA160+'O5 Details by Class &amp; Accounts'!AV160+'O5 Details by Class &amp; Accounts'!BQ160+'O5 Details by Class &amp; Accounts'!CL160</f>
        <v>0</v>
      </c>
      <c r="X160" s="1112">
        <f>'O5 Details by Class &amp; Accounts'!AB160+'O5 Details by Class &amp; Accounts'!AW160+'O5 Details by Class &amp; Accounts'!BR160+'O5 Details by Class &amp; Accounts'!CM160</f>
        <v>0</v>
      </c>
      <c r="Y160" s="2091" t="str">
        <f t="shared" si="6"/>
        <v>5315</v>
      </c>
      <c r="Z160" s="2086" t="s">
        <v>504</v>
      </c>
    </row>
    <row r="161" spans="1:26" ht="15.95" customHeight="1">
      <c r="A161" s="1944">
        <v>5320</v>
      </c>
      <c r="B161" s="1088" t="s">
        <v>345</v>
      </c>
      <c r="C161" s="1098" t="str">
        <f>IF(ISBLANK('E4 TB Allocation Details'!D161), "",('E4 TB Allocation Details'!D161))</f>
        <v>cu</v>
      </c>
      <c r="D161" s="1099">
        <f t="shared" si="7"/>
        <v>50000.000000000007</v>
      </c>
      <c r="E161" s="666">
        <f>'O5 Details by Class &amp; Accounts'!I161+'O5 Details by Class &amp; Accounts'!AD161+'O5 Details by Class &amp; Accounts'!AY161+'O5 Details by Class &amp; Accounts'!BT161</f>
        <v>37369.800196528005</v>
      </c>
      <c r="F161" s="666">
        <f>'O5 Details by Class &amp; Accounts'!J161+'O5 Details by Class &amp; Accounts'!AE161+'O5 Details by Class &amp; Accounts'!AZ161+'O5 Details by Class &amp; Accounts'!BU161</f>
        <v>8876.5149033737307</v>
      </c>
      <c r="G161" s="666">
        <f>'O5 Details by Class &amp; Accounts'!K161+'O5 Details by Class &amp; Accounts'!AF161+'O5 Details by Class &amp; Accounts'!BA161+'O5 Details by Class &amp; Accounts'!BV161</f>
        <v>3599.7379626596789</v>
      </c>
      <c r="H161" s="666">
        <f>'O5 Details by Class &amp; Accounts'!L161+'O5 Details by Class &amp; Accounts'!AG161+'O5 Details by Class &amp; Accounts'!BB161+'O5 Details by Class &amp; Accounts'!BW161</f>
        <v>0</v>
      </c>
      <c r="I161" s="666">
        <f>'O5 Details by Class &amp; Accounts'!M161+'O5 Details by Class &amp; Accounts'!AH161+'O5 Details by Class &amp; Accounts'!BC161+'O5 Details by Class &amp; Accounts'!BX161</f>
        <v>0</v>
      </c>
      <c r="J161" s="666">
        <f>'O5 Details by Class &amp; Accounts'!N161+'O5 Details by Class &amp; Accounts'!AI161+'O5 Details by Class &amp; Accounts'!BD161+'O5 Details by Class &amp; Accounts'!BY161</f>
        <v>0</v>
      </c>
      <c r="K161" s="666">
        <f>'O5 Details by Class &amp; Accounts'!O161+'O5 Details by Class &amp; Accounts'!AJ161+'O5 Details by Class &amp; Accounts'!BE161+'O5 Details by Class &amp; Accounts'!BZ161</f>
        <v>16.377333770062233</v>
      </c>
      <c r="L161" s="666">
        <f>'O5 Details by Class &amp; Accounts'!P161+'O5 Details by Class &amp; Accounts'!AK161+'O5 Details by Class &amp; Accounts'!BF161+'O5 Details by Class &amp; Accounts'!CA161</f>
        <v>88.437602358336065</v>
      </c>
      <c r="M161" s="666">
        <f>'O5 Details by Class &amp; Accounts'!Q161+'O5 Details by Class &amp; Accounts'!AL161+'O5 Details by Class &amp; Accounts'!BG161+'O5 Details by Class &amp; Accounts'!CB161</f>
        <v>49.132001310186695</v>
      </c>
      <c r="N161" s="666">
        <f>'O5 Details by Class &amp; Accounts'!R161+'O5 Details by Class &amp; Accounts'!AM161+'O5 Details by Class &amp; Accounts'!BH161+'O5 Details by Class &amp; Accounts'!CC161</f>
        <v>0</v>
      </c>
      <c r="O161" s="666">
        <f>'O5 Details by Class &amp; Accounts'!S161+'O5 Details by Class &amp; Accounts'!AN161+'O5 Details by Class &amp; Accounts'!BI161+'O5 Details by Class &amp; Accounts'!CD161</f>
        <v>0</v>
      </c>
      <c r="P161" s="666">
        <f>'O5 Details by Class &amp; Accounts'!T161+'O5 Details by Class &amp; Accounts'!AO161+'O5 Details by Class &amp; Accounts'!BJ161+'O5 Details by Class &amp; Accounts'!CE161</f>
        <v>0</v>
      </c>
      <c r="Q161" s="666">
        <f>'O5 Details by Class &amp; Accounts'!U161+'O5 Details by Class &amp; Accounts'!AP161+'O5 Details by Class &amp; Accounts'!BK161+'O5 Details by Class &amp; Accounts'!CF161</f>
        <v>0</v>
      </c>
      <c r="R161" s="666">
        <f>'O5 Details by Class &amp; Accounts'!V161+'O5 Details by Class &amp; Accounts'!AQ161+'O5 Details by Class &amp; Accounts'!BL161+'O5 Details by Class &amp; Accounts'!CG161</f>
        <v>0</v>
      </c>
      <c r="S161" s="666">
        <f>'O5 Details by Class &amp; Accounts'!W161+'O5 Details by Class &amp; Accounts'!AR161+'O5 Details by Class &amp; Accounts'!BM161+'O5 Details by Class &amp; Accounts'!CH161</f>
        <v>0</v>
      </c>
      <c r="T161" s="666">
        <f>'O5 Details by Class &amp; Accounts'!X161+'O5 Details by Class &amp; Accounts'!AS161+'O5 Details by Class &amp; Accounts'!BN161+'O5 Details by Class &amp; Accounts'!CI161</f>
        <v>0</v>
      </c>
      <c r="U161" s="666">
        <f>'O5 Details by Class &amp; Accounts'!Y161+'O5 Details by Class &amp; Accounts'!AT161+'O5 Details by Class &amp; Accounts'!BO161+'O5 Details by Class &amp; Accounts'!CJ161</f>
        <v>0</v>
      </c>
      <c r="V161" s="666">
        <f>'O5 Details by Class &amp; Accounts'!Z161+'O5 Details by Class &amp; Accounts'!AU161+'O5 Details by Class &amp; Accounts'!BP161+'O5 Details by Class &amp; Accounts'!CK161</f>
        <v>0</v>
      </c>
      <c r="W161" s="666">
        <f>'O5 Details by Class &amp; Accounts'!AA161+'O5 Details by Class &amp; Accounts'!AV161+'O5 Details by Class &amp; Accounts'!BQ161+'O5 Details by Class &amp; Accounts'!CL161</f>
        <v>0</v>
      </c>
      <c r="X161" s="1112">
        <f>'O5 Details by Class &amp; Accounts'!AB161+'O5 Details by Class &amp; Accounts'!AW161+'O5 Details by Class &amp; Accounts'!BR161+'O5 Details by Class &amp; Accounts'!CM161</f>
        <v>0</v>
      </c>
      <c r="Y161" s="2092">
        <f t="shared" si="6"/>
        <v>5320</v>
      </c>
      <c r="Z161" s="2086" t="s">
        <v>504</v>
      </c>
    </row>
    <row r="162" spans="1:26" ht="15.95" customHeight="1">
      <c r="A162" s="1944">
        <v>5325</v>
      </c>
      <c r="B162" s="1088" t="s">
        <v>346</v>
      </c>
      <c r="C162" s="1098" t="str">
        <f>IF(ISBLANK('E4 TB Allocation Details'!D162), "",('E4 TB Allocation Details'!D162))</f>
        <v>cu</v>
      </c>
      <c r="D162" s="1099">
        <f t="shared" si="7"/>
        <v>0</v>
      </c>
      <c r="E162" s="666">
        <f>'O5 Details by Class &amp; Accounts'!I162+'O5 Details by Class &amp; Accounts'!AD162+'O5 Details by Class &amp; Accounts'!AY162+'O5 Details by Class &amp; Accounts'!BT162</f>
        <v>0</v>
      </c>
      <c r="F162" s="666">
        <f>'O5 Details by Class &amp; Accounts'!J162+'O5 Details by Class &amp; Accounts'!AE162+'O5 Details by Class &amp; Accounts'!AZ162+'O5 Details by Class &amp; Accounts'!BU162</f>
        <v>0</v>
      </c>
      <c r="G162" s="666">
        <f>'O5 Details by Class &amp; Accounts'!K162+'O5 Details by Class &amp; Accounts'!AF162+'O5 Details by Class &amp; Accounts'!BA162+'O5 Details by Class &amp; Accounts'!BV162</f>
        <v>0</v>
      </c>
      <c r="H162" s="666">
        <f>'O5 Details by Class &amp; Accounts'!L162+'O5 Details by Class &amp; Accounts'!AG162+'O5 Details by Class &amp; Accounts'!BB162+'O5 Details by Class &amp; Accounts'!BW162</f>
        <v>0</v>
      </c>
      <c r="I162" s="666">
        <f>'O5 Details by Class &amp; Accounts'!M162+'O5 Details by Class &amp; Accounts'!AH162+'O5 Details by Class &amp; Accounts'!BC162+'O5 Details by Class &amp; Accounts'!BX162</f>
        <v>0</v>
      </c>
      <c r="J162" s="666">
        <f>'O5 Details by Class &amp; Accounts'!N162+'O5 Details by Class &amp; Accounts'!AI162+'O5 Details by Class &amp; Accounts'!BD162+'O5 Details by Class &amp; Accounts'!BY162</f>
        <v>0</v>
      </c>
      <c r="K162" s="666">
        <f>'O5 Details by Class &amp; Accounts'!O162+'O5 Details by Class &amp; Accounts'!AJ162+'O5 Details by Class &amp; Accounts'!BE162+'O5 Details by Class &amp; Accounts'!BZ162</f>
        <v>0</v>
      </c>
      <c r="L162" s="666">
        <f>'O5 Details by Class &amp; Accounts'!P162+'O5 Details by Class &amp; Accounts'!AK162+'O5 Details by Class &amp; Accounts'!BF162+'O5 Details by Class &amp; Accounts'!CA162</f>
        <v>0</v>
      </c>
      <c r="M162" s="666">
        <f>'O5 Details by Class &amp; Accounts'!Q162+'O5 Details by Class &amp; Accounts'!AL162+'O5 Details by Class &amp; Accounts'!BG162+'O5 Details by Class &amp; Accounts'!CB162</f>
        <v>0</v>
      </c>
      <c r="N162" s="666">
        <f>'O5 Details by Class &amp; Accounts'!R162+'O5 Details by Class &amp; Accounts'!AM162+'O5 Details by Class &amp; Accounts'!BH162+'O5 Details by Class &amp; Accounts'!CC162</f>
        <v>0</v>
      </c>
      <c r="O162" s="666">
        <f>'O5 Details by Class &amp; Accounts'!S162+'O5 Details by Class &amp; Accounts'!AN162+'O5 Details by Class &amp; Accounts'!BI162+'O5 Details by Class &amp; Accounts'!CD162</f>
        <v>0</v>
      </c>
      <c r="P162" s="666">
        <f>'O5 Details by Class &amp; Accounts'!T162+'O5 Details by Class &amp; Accounts'!AO162+'O5 Details by Class &amp; Accounts'!BJ162+'O5 Details by Class &amp; Accounts'!CE162</f>
        <v>0</v>
      </c>
      <c r="Q162" s="666">
        <f>'O5 Details by Class &amp; Accounts'!U162+'O5 Details by Class &amp; Accounts'!AP162+'O5 Details by Class &amp; Accounts'!BK162+'O5 Details by Class &amp; Accounts'!CF162</f>
        <v>0</v>
      </c>
      <c r="R162" s="666">
        <f>'O5 Details by Class &amp; Accounts'!V162+'O5 Details by Class &amp; Accounts'!AQ162+'O5 Details by Class &amp; Accounts'!BL162+'O5 Details by Class &amp; Accounts'!CG162</f>
        <v>0</v>
      </c>
      <c r="S162" s="666">
        <f>'O5 Details by Class &amp; Accounts'!W162+'O5 Details by Class &amp; Accounts'!AR162+'O5 Details by Class &amp; Accounts'!BM162+'O5 Details by Class &amp; Accounts'!CH162</f>
        <v>0</v>
      </c>
      <c r="T162" s="666">
        <f>'O5 Details by Class &amp; Accounts'!X162+'O5 Details by Class &amp; Accounts'!AS162+'O5 Details by Class &amp; Accounts'!BN162+'O5 Details by Class &amp; Accounts'!CI162</f>
        <v>0</v>
      </c>
      <c r="U162" s="666">
        <f>'O5 Details by Class &amp; Accounts'!Y162+'O5 Details by Class &amp; Accounts'!AT162+'O5 Details by Class &amp; Accounts'!BO162+'O5 Details by Class &amp; Accounts'!CJ162</f>
        <v>0</v>
      </c>
      <c r="V162" s="666">
        <f>'O5 Details by Class &amp; Accounts'!Z162+'O5 Details by Class &amp; Accounts'!AU162+'O5 Details by Class &amp; Accounts'!BP162+'O5 Details by Class &amp; Accounts'!CK162</f>
        <v>0</v>
      </c>
      <c r="W162" s="666">
        <f>'O5 Details by Class &amp; Accounts'!AA162+'O5 Details by Class &amp; Accounts'!AV162+'O5 Details by Class &amp; Accounts'!BQ162+'O5 Details by Class &amp; Accounts'!CL162</f>
        <v>0</v>
      </c>
      <c r="X162" s="1112">
        <f>'O5 Details by Class &amp; Accounts'!AB162+'O5 Details by Class &amp; Accounts'!AW162+'O5 Details by Class &amp; Accounts'!BR162+'O5 Details by Class &amp; Accounts'!CM162</f>
        <v>0</v>
      </c>
      <c r="Y162" s="2092">
        <f t="shared" si="6"/>
        <v>5325</v>
      </c>
      <c r="Z162" s="2086" t="s">
        <v>504</v>
      </c>
    </row>
    <row r="163" spans="1:26" ht="15.95" customHeight="1">
      <c r="A163" s="1944" t="s">
        <v>167</v>
      </c>
      <c r="B163" s="1088" t="s">
        <v>347</v>
      </c>
      <c r="C163" s="1098" t="str">
        <f>IF(ISBLANK('E4 TB Allocation Details'!D163), "",('E4 TB Allocation Details'!D163))</f>
        <v>cu</v>
      </c>
      <c r="D163" s="1099">
        <f t="shared" si="7"/>
        <v>22000</v>
      </c>
      <c r="E163" s="666">
        <f>'O5 Details by Class &amp; Accounts'!I163+'O5 Details by Class &amp; Accounts'!AD163+'O5 Details by Class &amp; Accounts'!AY163+'O5 Details by Class &amp; Accounts'!BT163</f>
        <v>16442.712086472322</v>
      </c>
      <c r="F163" s="666">
        <f>'O5 Details by Class &amp; Accounts'!J163+'O5 Details by Class &amp; Accounts'!AE163+'O5 Details by Class &amp; Accounts'!AZ163+'O5 Details by Class &amp; Accounts'!BU163</f>
        <v>3905.6665574844415</v>
      </c>
      <c r="G163" s="666">
        <f>'O5 Details by Class &amp; Accounts'!K163+'O5 Details by Class &amp; Accounts'!AF163+'O5 Details by Class &amp; Accounts'!BA163+'O5 Details by Class &amp; Accounts'!BV163</f>
        <v>1583.8847035702588</v>
      </c>
      <c r="H163" s="666">
        <f>'O5 Details by Class &amp; Accounts'!L163+'O5 Details by Class &amp; Accounts'!AG163+'O5 Details by Class &amp; Accounts'!BB163+'O5 Details by Class &amp; Accounts'!BW163</f>
        <v>0</v>
      </c>
      <c r="I163" s="666">
        <f>'O5 Details by Class &amp; Accounts'!M163+'O5 Details by Class &amp; Accounts'!AH163+'O5 Details by Class &amp; Accounts'!BC163+'O5 Details by Class &amp; Accounts'!BX163</f>
        <v>0</v>
      </c>
      <c r="J163" s="666">
        <f>'O5 Details by Class &amp; Accounts'!N163+'O5 Details by Class &amp; Accounts'!AI163+'O5 Details by Class &amp; Accounts'!BD163+'O5 Details by Class &amp; Accounts'!BY163</f>
        <v>0</v>
      </c>
      <c r="K163" s="666">
        <f>'O5 Details by Class &amp; Accounts'!O163+'O5 Details by Class &amp; Accounts'!AJ163+'O5 Details by Class &amp; Accounts'!BE163+'O5 Details by Class &amp; Accounts'!BZ163</f>
        <v>7.2060268588273821</v>
      </c>
      <c r="L163" s="666">
        <f>'O5 Details by Class &amp; Accounts'!P163+'O5 Details by Class &amp; Accounts'!AK163+'O5 Details by Class &amp; Accounts'!BF163+'O5 Details by Class &amp; Accounts'!CA163</f>
        <v>38.912545037667869</v>
      </c>
      <c r="M163" s="666">
        <f>'O5 Details by Class &amp; Accounts'!Q163+'O5 Details by Class &amp; Accounts'!AL163+'O5 Details by Class &amp; Accounts'!BG163+'O5 Details by Class &amp; Accounts'!CB163</f>
        <v>21.618080576482146</v>
      </c>
      <c r="N163" s="666">
        <f>'O5 Details by Class &amp; Accounts'!R163+'O5 Details by Class &amp; Accounts'!AM163+'O5 Details by Class &amp; Accounts'!BH163+'O5 Details by Class &amp; Accounts'!CC163</f>
        <v>0</v>
      </c>
      <c r="O163" s="666">
        <f>'O5 Details by Class &amp; Accounts'!S163+'O5 Details by Class &amp; Accounts'!AN163+'O5 Details by Class &amp; Accounts'!BI163+'O5 Details by Class &amp; Accounts'!CD163</f>
        <v>0</v>
      </c>
      <c r="P163" s="666">
        <f>'O5 Details by Class &amp; Accounts'!T163+'O5 Details by Class &amp; Accounts'!AO163+'O5 Details by Class &amp; Accounts'!BJ163+'O5 Details by Class &amp; Accounts'!CE163</f>
        <v>0</v>
      </c>
      <c r="Q163" s="666">
        <f>'O5 Details by Class &amp; Accounts'!U163+'O5 Details by Class &amp; Accounts'!AP163+'O5 Details by Class &amp; Accounts'!BK163+'O5 Details by Class &amp; Accounts'!CF163</f>
        <v>0</v>
      </c>
      <c r="R163" s="666">
        <f>'O5 Details by Class &amp; Accounts'!V163+'O5 Details by Class &amp; Accounts'!AQ163+'O5 Details by Class &amp; Accounts'!BL163+'O5 Details by Class &amp; Accounts'!CG163</f>
        <v>0</v>
      </c>
      <c r="S163" s="666">
        <f>'O5 Details by Class &amp; Accounts'!W163+'O5 Details by Class &amp; Accounts'!AR163+'O5 Details by Class &amp; Accounts'!BM163+'O5 Details by Class &amp; Accounts'!CH163</f>
        <v>0</v>
      </c>
      <c r="T163" s="666">
        <f>'O5 Details by Class &amp; Accounts'!X163+'O5 Details by Class &amp; Accounts'!AS163+'O5 Details by Class &amp; Accounts'!BN163+'O5 Details by Class &amp; Accounts'!CI163</f>
        <v>0</v>
      </c>
      <c r="U163" s="666">
        <f>'O5 Details by Class &amp; Accounts'!Y163+'O5 Details by Class &amp; Accounts'!AT163+'O5 Details by Class &amp; Accounts'!BO163+'O5 Details by Class &amp; Accounts'!CJ163</f>
        <v>0</v>
      </c>
      <c r="V163" s="666">
        <f>'O5 Details by Class &amp; Accounts'!Z163+'O5 Details by Class &amp; Accounts'!AU163+'O5 Details by Class &amp; Accounts'!BP163+'O5 Details by Class &amp; Accounts'!CK163</f>
        <v>0</v>
      </c>
      <c r="W163" s="666">
        <f>'O5 Details by Class &amp; Accounts'!AA163+'O5 Details by Class &amp; Accounts'!AV163+'O5 Details by Class &amp; Accounts'!BQ163+'O5 Details by Class &amp; Accounts'!CL163</f>
        <v>0</v>
      </c>
      <c r="X163" s="1112">
        <f>'O5 Details by Class &amp; Accounts'!AB163+'O5 Details by Class &amp; Accounts'!AW163+'O5 Details by Class &amp; Accounts'!BR163+'O5 Details by Class &amp; Accounts'!CM163</f>
        <v>0</v>
      </c>
      <c r="Y163" s="2091" t="str">
        <f t="shared" si="6"/>
        <v>5330</v>
      </c>
      <c r="Z163" s="2086" t="s">
        <v>504</v>
      </c>
    </row>
    <row r="164" spans="1:26" ht="15.95" customHeight="1">
      <c r="A164" s="1944" t="s">
        <v>170</v>
      </c>
      <c r="B164" s="1088" t="s">
        <v>348</v>
      </c>
      <c r="C164" s="1098" t="str">
        <f>IF(ISBLANK('E4 TB Allocation Details'!D164), "",('E4 TB Allocation Details'!D164))</f>
        <v>cu</v>
      </c>
      <c r="D164" s="1099">
        <f t="shared" si="7"/>
        <v>159999.99999999997</v>
      </c>
      <c r="E164" s="666">
        <f>'O5 Details by Class &amp; Accounts'!I164+'O5 Details by Class &amp; Accounts'!AD164+'O5 Details by Class &amp; Accounts'!AY164+'O5 Details by Class &amp; Accounts'!BT164</f>
        <v>100962.9059369633</v>
      </c>
      <c r="F164" s="666">
        <f>'O5 Details by Class &amp; Accounts'!J164+'O5 Details by Class &amp; Accounts'!AE164+'O5 Details by Class &amp; Accounts'!AZ164+'O5 Details by Class &amp; Accounts'!BU164</f>
        <v>13848.207249354278</v>
      </c>
      <c r="G164" s="666">
        <f>'O5 Details by Class &amp; Accounts'!K164+'O5 Details by Class &amp; Accounts'!AF164+'O5 Details by Class &amp; Accounts'!BA164+'O5 Details by Class &amp; Accounts'!BV164</f>
        <v>45188.886813682388</v>
      </c>
      <c r="H164" s="666">
        <f>'O5 Details by Class &amp; Accounts'!L164+'O5 Details by Class &amp; Accounts'!AG164+'O5 Details by Class &amp; Accounts'!BB164+'O5 Details by Class &amp; Accounts'!BW164</f>
        <v>0</v>
      </c>
      <c r="I164" s="666">
        <f>'O5 Details by Class &amp; Accounts'!M164+'O5 Details by Class &amp; Accounts'!AH164+'O5 Details by Class &amp; Accounts'!BC164+'O5 Details by Class &amp; Accounts'!BX164</f>
        <v>0</v>
      </c>
      <c r="J164" s="666">
        <f>'O5 Details by Class &amp; Accounts'!N164+'O5 Details by Class &amp; Accounts'!AI164+'O5 Details by Class &amp; Accounts'!BD164+'O5 Details by Class &amp; Accounts'!BY164</f>
        <v>0</v>
      </c>
      <c r="K164" s="666">
        <f>'O5 Details by Class &amp; Accounts'!O164+'O5 Details by Class &amp; Accounts'!AJ164+'O5 Details by Class &amp; Accounts'!BE164+'O5 Details by Class &amp; Accounts'!BZ164</f>
        <v>0</v>
      </c>
      <c r="L164" s="666">
        <f>'O5 Details by Class &amp; Accounts'!P164+'O5 Details by Class &amp; Accounts'!AK164+'O5 Details by Class &amp; Accounts'!BF164+'O5 Details by Class &amp; Accounts'!CA164</f>
        <v>0</v>
      </c>
      <c r="M164" s="666">
        <f>'O5 Details by Class &amp; Accounts'!Q164+'O5 Details by Class &amp; Accounts'!AL164+'O5 Details by Class &amp; Accounts'!BG164+'O5 Details by Class &amp; Accounts'!CB164</f>
        <v>0</v>
      </c>
      <c r="N164" s="666">
        <f>'O5 Details by Class &amp; Accounts'!R164+'O5 Details by Class &amp; Accounts'!AM164+'O5 Details by Class &amp; Accounts'!BH164+'O5 Details by Class &amp; Accounts'!CC164</f>
        <v>0</v>
      </c>
      <c r="O164" s="666">
        <f>'O5 Details by Class &amp; Accounts'!S164+'O5 Details by Class &amp; Accounts'!AN164+'O5 Details by Class &amp; Accounts'!BI164+'O5 Details by Class &amp; Accounts'!CD164</f>
        <v>0</v>
      </c>
      <c r="P164" s="666">
        <f>'O5 Details by Class &amp; Accounts'!T164+'O5 Details by Class &amp; Accounts'!AO164+'O5 Details by Class &amp; Accounts'!BJ164+'O5 Details by Class &amp; Accounts'!CE164</f>
        <v>0</v>
      </c>
      <c r="Q164" s="666">
        <f>'O5 Details by Class &amp; Accounts'!U164+'O5 Details by Class &amp; Accounts'!AP164+'O5 Details by Class &amp; Accounts'!BK164+'O5 Details by Class &amp; Accounts'!CF164</f>
        <v>0</v>
      </c>
      <c r="R164" s="666">
        <f>'O5 Details by Class &amp; Accounts'!V164+'O5 Details by Class &amp; Accounts'!AQ164+'O5 Details by Class &amp; Accounts'!BL164+'O5 Details by Class &amp; Accounts'!CG164</f>
        <v>0</v>
      </c>
      <c r="S164" s="666">
        <f>'O5 Details by Class &amp; Accounts'!W164+'O5 Details by Class &amp; Accounts'!AR164+'O5 Details by Class &amp; Accounts'!BM164+'O5 Details by Class &amp; Accounts'!CH164</f>
        <v>0</v>
      </c>
      <c r="T164" s="666">
        <f>'O5 Details by Class &amp; Accounts'!X164+'O5 Details by Class &amp; Accounts'!AS164+'O5 Details by Class &amp; Accounts'!BN164+'O5 Details by Class &amp; Accounts'!CI164</f>
        <v>0</v>
      </c>
      <c r="U164" s="666">
        <f>'O5 Details by Class &amp; Accounts'!Y164+'O5 Details by Class &amp; Accounts'!AT164+'O5 Details by Class &amp; Accounts'!BO164+'O5 Details by Class &amp; Accounts'!CJ164</f>
        <v>0</v>
      </c>
      <c r="V164" s="666">
        <f>'O5 Details by Class &amp; Accounts'!Z164+'O5 Details by Class &amp; Accounts'!AU164+'O5 Details by Class &amp; Accounts'!BP164+'O5 Details by Class &amp; Accounts'!CK164</f>
        <v>0</v>
      </c>
      <c r="W164" s="666">
        <f>'O5 Details by Class &amp; Accounts'!AA164+'O5 Details by Class &amp; Accounts'!AV164+'O5 Details by Class &amp; Accounts'!BQ164+'O5 Details by Class &amp; Accounts'!CL164</f>
        <v>0</v>
      </c>
      <c r="X164" s="1112">
        <f>'O5 Details by Class &amp; Accounts'!AB164+'O5 Details by Class &amp; Accounts'!AW164+'O5 Details by Class &amp; Accounts'!BR164+'O5 Details by Class &amp; Accounts'!CM164</f>
        <v>0</v>
      </c>
      <c r="Y164" s="2091" t="str">
        <f t="shared" si="6"/>
        <v>5335</v>
      </c>
      <c r="Z164" s="2086" t="s">
        <v>681</v>
      </c>
    </row>
    <row r="165" spans="1:26" ht="15.95" customHeight="1">
      <c r="A165" s="1944" t="s">
        <v>168</v>
      </c>
      <c r="B165" s="1088" t="s">
        <v>349</v>
      </c>
      <c r="C165" s="1098" t="str">
        <f>IF(ISBLANK('E4 TB Allocation Details'!D165), "",('E4 TB Allocation Details'!D165))</f>
        <v>cu</v>
      </c>
      <c r="D165" s="1099">
        <f t="shared" si="7"/>
        <v>0</v>
      </c>
      <c r="E165" s="666">
        <f>'O5 Details by Class &amp; Accounts'!I165+'O5 Details by Class &amp; Accounts'!AD165+'O5 Details by Class &amp; Accounts'!AY165+'O5 Details by Class &amp; Accounts'!BT165</f>
        <v>0</v>
      </c>
      <c r="F165" s="666">
        <f>'O5 Details by Class &amp; Accounts'!J165+'O5 Details by Class &amp; Accounts'!AE165+'O5 Details by Class &amp; Accounts'!AZ165+'O5 Details by Class &amp; Accounts'!BU165</f>
        <v>0</v>
      </c>
      <c r="G165" s="666">
        <f>'O5 Details by Class &amp; Accounts'!K165+'O5 Details by Class &amp; Accounts'!AF165+'O5 Details by Class &amp; Accounts'!BA165+'O5 Details by Class &amp; Accounts'!BV165</f>
        <v>0</v>
      </c>
      <c r="H165" s="666">
        <f>'O5 Details by Class &amp; Accounts'!L165+'O5 Details by Class &amp; Accounts'!AG165+'O5 Details by Class &amp; Accounts'!BB165+'O5 Details by Class &amp; Accounts'!BW165</f>
        <v>0</v>
      </c>
      <c r="I165" s="666">
        <f>'O5 Details by Class &amp; Accounts'!M165+'O5 Details by Class &amp; Accounts'!AH165+'O5 Details by Class &amp; Accounts'!BC165+'O5 Details by Class &amp; Accounts'!BX165</f>
        <v>0</v>
      </c>
      <c r="J165" s="666">
        <f>'O5 Details by Class &amp; Accounts'!N165+'O5 Details by Class &amp; Accounts'!AI165+'O5 Details by Class &amp; Accounts'!BD165+'O5 Details by Class &amp; Accounts'!BY165</f>
        <v>0</v>
      </c>
      <c r="K165" s="666">
        <f>'O5 Details by Class &amp; Accounts'!O165+'O5 Details by Class &amp; Accounts'!AJ165+'O5 Details by Class &amp; Accounts'!BE165+'O5 Details by Class &amp; Accounts'!BZ165</f>
        <v>0</v>
      </c>
      <c r="L165" s="666">
        <f>'O5 Details by Class &amp; Accounts'!P165+'O5 Details by Class &amp; Accounts'!AK165+'O5 Details by Class &amp; Accounts'!BF165+'O5 Details by Class &amp; Accounts'!CA165</f>
        <v>0</v>
      </c>
      <c r="M165" s="666">
        <f>'O5 Details by Class &amp; Accounts'!Q165+'O5 Details by Class &amp; Accounts'!AL165+'O5 Details by Class &amp; Accounts'!BG165+'O5 Details by Class &amp; Accounts'!CB165</f>
        <v>0</v>
      </c>
      <c r="N165" s="666">
        <f>'O5 Details by Class &amp; Accounts'!R165+'O5 Details by Class &amp; Accounts'!AM165+'O5 Details by Class &amp; Accounts'!BH165+'O5 Details by Class &amp; Accounts'!CC165</f>
        <v>0</v>
      </c>
      <c r="O165" s="666">
        <f>'O5 Details by Class &amp; Accounts'!S165+'O5 Details by Class &amp; Accounts'!AN165+'O5 Details by Class &amp; Accounts'!BI165+'O5 Details by Class &amp; Accounts'!CD165</f>
        <v>0</v>
      </c>
      <c r="P165" s="666">
        <f>'O5 Details by Class &amp; Accounts'!T165+'O5 Details by Class &amp; Accounts'!AO165+'O5 Details by Class &amp; Accounts'!BJ165+'O5 Details by Class &amp; Accounts'!CE165</f>
        <v>0</v>
      </c>
      <c r="Q165" s="666">
        <f>'O5 Details by Class &amp; Accounts'!U165+'O5 Details by Class &amp; Accounts'!AP165+'O5 Details by Class &amp; Accounts'!BK165+'O5 Details by Class &amp; Accounts'!CF165</f>
        <v>0</v>
      </c>
      <c r="R165" s="666">
        <f>'O5 Details by Class &amp; Accounts'!V165+'O5 Details by Class &amp; Accounts'!AQ165+'O5 Details by Class &amp; Accounts'!BL165+'O5 Details by Class &amp; Accounts'!CG165</f>
        <v>0</v>
      </c>
      <c r="S165" s="666">
        <f>'O5 Details by Class &amp; Accounts'!W165+'O5 Details by Class &amp; Accounts'!AR165+'O5 Details by Class &amp; Accounts'!BM165+'O5 Details by Class &amp; Accounts'!CH165</f>
        <v>0</v>
      </c>
      <c r="T165" s="666">
        <f>'O5 Details by Class &amp; Accounts'!X165+'O5 Details by Class &amp; Accounts'!AS165+'O5 Details by Class &amp; Accounts'!BN165+'O5 Details by Class &amp; Accounts'!CI165</f>
        <v>0</v>
      </c>
      <c r="U165" s="666">
        <f>'O5 Details by Class &amp; Accounts'!Y165+'O5 Details by Class &amp; Accounts'!AT165+'O5 Details by Class &amp; Accounts'!BO165+'O5 Details by Class &amp; Accounts'!CJ165</f>
        <v>0</v>
      </c>
      <c r="V165" s="666">
        <f>'O5 Details by Class &amp; Accounts'!Z165+'O5 Details by Class &amp; Accounts'!AU165+'O5 Details by Class &amp; Accounts'!BP165+'O5 Details by Class &amp; Accounts'!CK165</f>
        <v>0</v>
      </c>
      <c r="W165" s="666">
        <f>'O5 Details by Class &amp; Accounts'!AA165+'O5 Details by Class &amp; Accounts'!AV165+'O5 Details by Class &amp; Accounts'!BQ165+'O5 Details by Class &amp; Accounts'!CL165</f>
        <v>0</v>
      </c>
      <c r="X165" s="1112">
        <f>'O5 Details by Class &amp; Accounts'!AB165+'O5 Details by Class &amp; Accounts'!AW165+'O5 Details by Class &amp; Accounts'!BR165+'O5 Details by Class &amp; Accounts'!CM165</f>
        <v>0</v>
      </c>
      <c r="Y165" s="2091" t="str">
        <f t="shared" si="6"/>
        <v>5340</v>
      </c>
      <c r="Z165" s="2086" t="s">
        <v>504</v>
      </c>
    </row>
    <row r="166" spans="1:26" ht="15.95" customHeight="1">
      <c r="A166" s="1939" t="s">
        <v>171</v>
      </c>
      <c r="B166" s="1083" t="s">
        <v>880</v>
      </c>
      <c r="C166" s="1098" t="str">
        <f>IF(ISBLANK('E4 TB Allocation Details'!D166), "",('E4 TB Allocation Details'!D166))</f>
        <v>ad</v>
      </c>
      <c r="D166" s="1099">
        <f t="shared" si="7"/>
        <v>0</v>
      </c>
      <c r="E166" s="666">
        <f>'O5 Details by Class &amp; Accounts'!I166+'O5 Details by Class &amp; Accounts'!AD166+'O5 Details by Class &amp; Accounts'!AY166+'O5 Details by Class &amp; Accounts'!BT166</f>
        <v>0</v>
      </c>
      <c r="F166" s="666">
        <f>'O5 Details by Class &amp; Accounts'!J166+'O5 Details by Class &amp; Accounts'!AE166+'O5 Details by Class &amp; Accounts'!AZ166+'O5 Details by Class &amp; Accounts'!BU166</f>
        <v>0</v>
      </c>
      <c r="G166" s="666">
        <f>'O5 Details by Class &amp; Accounts'!K166+'O5 Details by Class &amp; Accounts'!AF166+'O5 Details by Class &amp; Accounts'!BA166+'O5 Details by Class &amp; Accounts'!BV166</f>
        <v>0</v>
      </c>
      <c r="H166" s="666">
        <f>'O5 Details by Class &amp; Accounts'!L166+'O5 Details by Class &amp; Accounts'!AG166+'O5 Details by Class &amp; Accounts'!BB166+'O5 Details by Class &amp; Accounts'!BW166</f>
        <v>0</v>
      </c>
      <c r="I166" s="666">
        <f>'O5 Details by Class &amp; Accounts'!M166+'O5 Details by Class &amp; Accounts'!AH166+'O5 Details by Class &amp; Accounts'!BC166+'O5 Details by Class &amp; Accounts'!BX166</f>
        <v>0</v>
      </c>
      <c r="J166" s="666">
        <f>'O5 Details by Class &amp; Accounts'!N166+'O5 Details by Class &amp; Accounts'!AI166+'O5 Details by Class &amp; Accounts'!BD166+'O5 Details by Class &amp; Accounts'!BY166</f>
        <v>0</v>
      </c>
      <c r="K166" s="666">
        <f>'O5 Details by Class &amp; Accounts'!O166+'O5 Details by Class &amp; Accounts'!AJ166+'O5 Details by Class &amp; Accounts'!BE166+'O5 Details by Class &amp; Accounts'!BZ166</f>
        <v>0</v>
      </c>
      <c r="L166" s="666">
        <f>'O5 Details by Class &amp; Accounts'!P166+'O5 Details by Class &amp; Accounts'!AK166+'O5 Details by Class &amp; Accounts'!BF166+'O5 Details by Class &amp; Accounts'!CA166</f>
        <v>0</v>
      </c>
      <c r="M166" s="666">
        <f>'O5 Details by Class &amp; Accounts'!Q166+'O5 Details by Class &amp; Accounts'!AL166+'O5 Details by Class &amp; Accounts'!BG166+'O5 Details by Class &amp; Accounts'!CB166</f>
        <v>0</v>
      </c>
      <c r="N166" s="666">
        <f>'O5 Details by Class &amp; Accounts'!R166+'O5 Details by Class &amp; Accounts'!AM166+'O5 Details by Class &amp; Accounts'!BH166+'O5 Details by Class &amp; Accounts'!CC166</f>
        <v>0</v>
      </c>
      <c r="O166" s="666">
        <f>'O5 Details by Class &amp; Accounts'!S166+'O5 Details by Class &amp; Accounts'!AN166+'O5 Details by Class &amp; Accounts'!BI166+'O5 Details by Class &amp; Accounts'!CD166</f>
        <v>0</v>
      </c>
      <c r="P166" s="666">
        <f>'O5 Details by Class &amp; Accounts'!T166+'O5 Details by Class &amp; Accounts'!AO166+'O5 Details by Class &amp; Accounts'!BJ166+'O5 Details by Class &amp; Accounts'!CE166</f>
        <v>0</v>
      </c>
      <c r="Q166" s="666">
        <f>'O5 Details by Class &amp; Accounts'!U166+'O5 Details by Class &amp; Accounts'!AP166+'O5 Details by Class &amp; Accounts'!BK166+'O5 Details by Class &amp; Accounts'!CF166</f>
        <v>0</v>
      </c>
      <c r="R166" s="666">
        <f>'O5 Details by Class &amp; Accounts'!V166+'O5 Details by Class &amp; Accounts'!AQ166+'O5 Details by Class &amp; Accounts'!BL166+'O5 Details by Class &amp; Accounts'!CG166</f>
        <v>0</v>
      </c>
      <c r="S166" s="666">
        <f>'O5 Details by Class &amp; Accounts'!W166+'O5 Details by Class &amp; Accounts'!AR166+'O5 Details by Class &amp; Accounts'!BM166+'O5 Details by Class &amp; Accounts'!CH166</f>
        <v>0</v>
      </c>
      <c r="T166" s="666">
        <f>'O5 Details by Class &amp; Accounts'!X166+'O5 Details by Class &amp; Accounts'!AS166+'O5 Details by Class &amp; Accounts'!BN166+'O5 Details by Class &amp; Accounts'!CI166</f>
        <v>0</v>
      </c>
      <c r="U166" s="666">
        <f>'O5 Details by Class &amp; Accounts'!Y166+'O5 Details by Class &amp; Accounts'!AT166+'O5 Details by Class &amp; Accounts'!BO166+'O5 Details by Class &amp; Accounts'!CJ166</f>
        <v>0</v>
      </c>
      <c r="V166" s="666">
        <f>'O5 Details by Class &amp; Accounts'!Z166+'O5 Details by Class &amp; Accounts'!AU166+'O5 Details by Class &amp; Accounts'!BP166+'O5 Details by Class &amp; Accounts'!CK166</f>
        <v>0</v>
      </c>
      <c r="W166" s="666">
        <f>'O5 Details by Class &amp; Accounts'!AA166+'O5 Details by Class &amp; Accounts'!AV166+'O5 Details by Class &amp; Accounts'!BQ166+'O5 Details by Class &amp; Accounts'!CL166</f>
        <v>0</v>
      </c>
      <c r="X166" s="1112">
        <f>'O5 Details by Class &amp; Accounts'!AB166+'O5 Details by Class &amp; Accounts'!AW166+'O5 Details by Class &amp; Accounts'!BR166+'O5 Details by Class &amp; Accounts'!CM166</f>
        <v>0</v>
      </c>
      <c r="Y166" s="2091" t="str">
        <f t="shared" si="6"/>
        <v>5405</v>
      </c>
      <c r="Z166" s="2086" t="s">
        <v>288</v>
      </c>
    </row>
    <row r="167" spans="1:26" ht="15.95" customHeight="1">
      <c r="A167" s="1939" t="s">
        <v>172</v>
      </c>
      <c r="B167" s="1083" t="s">
        <v>350</v>
      </c>
      <c r="C167" s="1098" t="str">
        <f>IF(ISBLANK('E4 TB Allocation Details'!D167), "",('E4 TB Allocation Details'!D167))</f>
        <v>ad</v>
      </c>
      <c r="D167" s="1099">
        <f t="shared" si="7"/>
        <v>21000</v>
      </c>
      <c r="E167" s="666">
        <f>'O5 Details by Class &amp; Accounts'!I167+'O5 Details by Class &amp; Accounts'!AD167+'O5 Details by Class &amp; Accounts'!AY167+'O5 Details by Class &amp; Accounts'!BT167</f>
        <v>12609.817516740477</v>
      </c>
      <c r="F167" s="666">
        <f>'O5 Details by Class &amp; Accounts'!J167+'O5 Details by Class &amp; Accounts'!AE167+'O5 Details by Class &amp; Accounts'!AZ167+'O5 Details by Class &amp; Accounts'!BU167</f>
        <v>3548.0287798238874</v>
      </c>
      <c r="G167" s="666">
        <f>'O5 Details by Class &amp; Accounts'!K167+'O5 Details by Class &amp; Accounts'!AF167+'O5 Details by Class &amp; Accounts'!BA167+'O5 Details by Class &amp; Accounts'!BV167</f>
        <v>3835.3936921753616</v>
      </c>
      <c r="H167" s="666">
        <f>'O5 Details by Class &amp; Accounts'!L167+'O5 Details by Class &amp; Accounts'!AG167+'O5 Details by Class &amp; Accounts'!BB167+'O5 Details by Class &amp; Accounts'!BW167</f>
        <v>0</v>
      </c>
      <c r="I167" s="666">
        <f>'O5 Details by Class &amp; Accounts'!M167+'O5 Details by Class &amp; Accounts'!AH167+'O5 Details by Class &amp; Accounts'!BC167+'O5 Details by Class &amp; Accounts'!BX167</f>
        <v>0</v>
      </c>
      <c r="J167" s="666">
        <f>'O5 Details by Class &amp; Accounts'!N167+'O5 Details by Class &amp; Accounts'!AI167+'O5 Details by Class &amp; Accounts'!BD167+'O5 Details by Class &amp; Accounts'!BY167</f>
        <v>0</v>
      </c>
      <c r="K167" s="666">
        <f>'O5 Details by Class &amp; Accounts'!O167+'O5 Details by Class &amp; Accounts'!AJ167+'O5 Details by Class &amp; Accounts'!BE167+'O5 Details by Class &amp; Accounts'!BZ167</f>
        <v>900.00418810183157</v>
      </c>
      <c r="L167" s="666">
        <f>'O5 Details by Class &amp; Accounts'!P167+'O5 Details by Class &amp; Accounts'!AK167+'O5 Details by Class &amp; Accounts'!BF167+'O5 Details by Class &amp; Accounts'!CA167</f>
        <v>56.776154732375609</v>
      </c>
      <c r="M167" s="666">
        <f>'O5 Details by Class &amp; Accounts'!Q167+'O5 Details by Class &amp; Accounts'!AL167+'O5 Details by Class &amp; Accounts'!BG167+'O5 Details by Class &amp; Accounts'!CB167</f>
        <v>49.979668426065402</v>
      </c>
      <c r="N167" s="666">
        <f>'O5 Details by Class &amp; Accounts'!R167+'O5 Details by Class &amp; Accounts'!AM167+'O5 Details by Class &amp; Accounts'!BH167+'O5 Details by Class &amp; Accounts'!CC167</f>
        <v>0</v>
      </c>
      <c r="O167" s="666">
        <f>'O5 Details by Class &amp; Accounts'!S167+'O5 Details by Class &amp; Accounts'!AN167+'O5 Details by Class &amp; Accounts'!BI167+'O5 Details by Class &amp; Accounts'!CD167</f>
        <v>0</v>
      </c>
      <c r="P167" s="666">
        <f>'O5 Details by Class &amp; Accounts'!T167+'O5 Details by Class &amp; Accounts'!AO167+'O5 Details by Class &amp; Accounts'!BJ167+'O5 Details by Class &amp; Accounts'!CE167</f>
        <v>0</v>
      </c>
      <c r="Q167" s="666">
        <f>'O5 Details by Class &amp; Accounts'!U167+'O5 Details by Class &amp; Accounts'!AP167+'O5 Details by Class &amp; Accounts'!BK167+'O5 Details by Class &amp; Accounts'!CF167</f>
        <v>0</v>
      </c>
      <c r="R167" s="666">
        <f>'O5 Details by Class &amp; Accounts'!V167+'O5 Details by Class &amp; Accounts'!AQ167+'O5 Details by Class &amp; Accounts'!BL167+'O5 Details by Class &amp; Accounts'!CG167</f>
        <v>0</v>
      </c>
      <c r="S167" s="666">
        <f>'O5 Details by Class &amp; Accounts'!W167+'O5 Details by Class &amp; Accounts'!AR167+'O5 Details by Class &amp; Accounts'!BM167+'O5 Details by Class &amp; Accounts'!CH167</f>
        <v>0</v>
      </c>
      <c r="T167" s="666">
        <f>'O5 Details by Class &amp; Accounts'!X167+'O5 Details by Class &amp; Accounts'!AS167+'O5 Details by Class &amp; Accounts'!BN167+'O5 Details by Class &amp; Accounts'!CI167</f>
        <v>0</v>
      </c>
      <c r="U167" s="666">
        <f>'O5 Details by Class &amp; Accounts'!Y167+'O5 Details by Class &amp; Accounts'!AT167+'O5 Details by Class &amp; Accounts'!BO167+'O5 Details by Class &amp; Accounts'!CJ167</f>
        <v>0</v>
      </c>
      <c r="V167" s="666">
        <f>'O5 Details by Class &amp; Accounts'!Z167+'O5 Details by Class &amp; Accounts'!AU167+'O5 Details by Class &amp; Accounts'!BP167+'O5 Details by Class &amp; Accounts'!CK167</f>
        <v>0</v>
      </c>
      <c r="W167" s="666">
        <f>'O5 Details by Class &amp; Accounts'!AA167+'O5 Details by Class &amp; Accounts'!AV167+'O5 Details by Class &amp; Accounts'!BQ167+'O5 Details by Class &amp; Accounts'!CL167</f>
        <v>0</v>
      </c>
      <c r="X167" s="1112">
        <f>'O5 Details by Class &amp; Accounts'!AB167+'O5 Details by Class &amp; Accounts'!AW167+'O5 Details by Class &amp; Accounts'!BR167+'O5 Details by Class &amp; Accounts'!CM167</f>
        <v>0</v>
      </c>
      <c r="Y167" s="2091" t="str">
        <f t="shared" si="6"/>
        <v>5410</v>
      </c>
      <c r="Z167" s="2086" t="s">
        <v>288</v>
      </c>
    </row>
    <row r="168" spans="1:26" ht="15.95" customHeight="1">
      <c r="A168" s="1939" t="s">
        <v>201</v>
      </c>
      <c r="B168" s="1083" t="s">
        <v>1502</v>
      </c>
      <c r="C168" s="1098" t="str">
        <f>IF(ISBLANK('E4 TB Allocation Details'!D168), "",('E4 TB Allocation Details'!D168))</f>
        <v>ad</v>
      </c>
      <c r="D168" s="1099">
        <f t="shared" si="7"/>
        <v>0</v>
      </c>
      <c r="E168" s="666">
        <f>'O5 Details by Class &amp; Accounts'!I168+'O5 Details by Class &amp; Accounts'!AD168+'O5 Details by Class &amp; Accounts'!AY168+'O5 Details by Class &amp; Accounts'!BT168</f>
        <v>0</v>
      </c>
      <c r="F168" s="666">
        <f>'O5 Details by Class &amp; Accounts'!J168+'O5 Details by Class &amp; Accounts'!AE168+'O5 Details by Class &amp; Accounts'!AZ168+'O5 Details by Class &amp; Accounts'!BU168</f>
        <v>0</v>
      </c>
      <c r="G168" s="666">
        <f>'O5 Details by Class &amp; Accounts'!K168+'O5 Details by Class &amp; Accounts'!AF168+'O5 Details by Class &amp; Accounts'!BA168+'O5 Details by Class &amp; Accounts'!BV168</f>
        <v>0</v>
      </c>
      <c r="H168" s="666">
        <f>'O5 Details by Class &amp; Accounts'!L168+'O5 Details by Class &amp; Accounts'!AG168+'O5 Details by Class &amp; Accounts'!BB168+'O5 Details by Class &amp; Accounts'!BW168</f>
        <v>0</v>
      </c>
      <c r="I168" s="666">
        <f>'O5 Details by Class &amp; Accounts'!M168+'O5 Details by Class &amp; Accounts'!AH168+'O5 Details by Class &amp; Accounts'!BC168+'O5 Details by Class &amp; Accounts'!BX168</f>
        <v>0</v>
      </c>
      <c r="J168" s="666">
        <f>'O5 Details by Class &amp; Accounts'!N168+'O5 Details by Class &amp; Accounts'!AI168+'O5 Details by Class &amp; Accounts'!BD168+'O5 Details by Class &amp; Accounts'!BY168</f>
        <v>0</v>
      </c>
      <c r="K168" s="666">
        <f>'O5 Details by Class &amp; Accounts'!O168+'O5 Details by Class &amp; Accounts'!AJ168+'O5 Details by Class &amp; Accounts'!BE168+'O5 Details by Class &amp; Accounts'!BZ168</f>
        <v>0</v>
      </c>
      <c r="L168" s="666">
        <f>'O5 Details by Class &amp; Accounts'!P168+'O5 Details by Class &amp; Accounts'!AK168+'O5 Details by Class &amp; Accounts'!BF168+'O5 Details by Class &amp; Accounts'!CA168</f>
        <v>0</v>
      </c>
      <c r="M168" s="666">
        <f>'O5 Details by Class &amp; Accounts'!Q168+'O5 Details by Class &amp; Accounts'!AL168+'O5 Details by Class &amp; Accounts'!BG168+'O5 Details by Class &amp; Accounts'!CB168</f>
        <v>0</v>
      </c>
      <c r="N168" s="666">
        <f>'O5 Details by Class &amp; Accounts'!R168+'O5 Details by Class &amp; Accounts'!AM168+'O5 Details by Class &amp; Accounts'!BH168+'O5 Details by Class &amp; Accounts'!CC168</f>
        <v>0</v>
      </c>
      <c r="O168" s="666">
        <f>'O5 Details by Class &amp; Accounts'!S168+'O5 Details by Class &amp; Accounts'!AN168+'O5 Details by Class &amp; Accounts'!BI168+'O5 Details by Class &amp; Accounts'!CD168</f>
        <v>0</v>
      </c>
      <c r="P168" s="666">
        <f>'O5 Details by Class &amp; Accounts'!T168+'O5 Details by Class &amp; Accounts'!AO168+'O5 Details by Class &amp; Accounts'!BJ168+'O5 Details by Class &amp; Accounts'!CE168</f>
        <v>0</v>
      </c>
      <c r="Q168" s="666">
        <f>'O5 Details by Class &amp; Accounts'!U168+'O5 Details by Class &amp; Accounts'!AP168+'O5 Details by Class &amp; Accounts'!BK168+'O5 Details by Class &amp; Accounts'!CF168</f>
        <v>0</v>
      </c>
      <c r="R168" s="666">
        <f>'O5 Details by Class &amp; Accounts'!V168+'O5 Details by Class &amp; Accounts'!AQ168+'O5 Details by Class &amp; Accounts'!BL168+'O5 Details by Class &amp; Accounts'!CG168</f>
        <v>0</v>
      </c>
      <c r="S168" s="666">
        <f>'O5 Details by Class &amp; Accounts'!W168+'O5 Details by Class &amp; Accounts'!AR168+'O5 Details by Class &amp; Accounts'!BM168+'O5 Details by Class &amp; Accounts'!CH168</f>
        <v>0</v>
      </c>
      <c r="T168" s="666">
        <f>'O5 Details by Class &amp; Accounts'!X168+'O5 Details by Class &amp; Accounts'!AS168+'O5 Details by Class &amp; Accounts'!BN168+'O5 Details by Class &amp; Accounts'!CI168</f>
        <v>0</v>
      </c>
      <c r="U168" s="666">
        <f>'O5 Details by Class &amp; Accounts'!Y168+'O5 Details by Class &amp; Accounts'!AT168+'O5 Details by Class &amp; Accounts'!BO168+'O5 Details by Class &amp; Accounts'!CJ168</f>
        <v>0</v>
      </c>
      <c r="V168" s="666">
        <f>'O5 Details by Class &amp; Accounts'!Z168+'O5 Details by Class &amp; Accounts'!AU168+'O5 Details by Class &amp; Accounts'!BP168+'O5 Details by Class &amp; Accounts'!CK168</f>
        <v>0</v>
      </c>
      <c r="W168" s="666">
        <f>'O5 Details by Class &amp; Accounts'!AA168+'O5 Details by Class &amp; Accounts'!AV168+'O5 Details by Class &amp; Accounts'!BQ168+'O5 Details by Class &amp; Accounts'!CL168</f>
        <v>0</v>
      </c>
      <c r="X168" s="1112">
        <f>'O5 Details by Class &amp; Accounts'!AB168+'O5 Details by Class &amp; Accounts'!AW168+'O5 Details by Class &amp; Accounts'!BR168+'O5 Details by Class &amp; Accounts'!CM168</f>
        <v>0</v>
      </c>
      <c r="Y168" s="2091" t="str">
        <f t="shared" si="6"/>
        <v>5415</v>
      </c>
      <c r="Z168" s="2086" t="s">
        <v>501</v>
      </c>
    </row>
    <row r="169" spans="1:26" ht="15.95" customHeight="1">
      <c r="A169" s="1939" t="s">
        <v>202</v>
      </c>
      <c r="B169" s="1083" t="s">
        <v>1503</v>
      </c>
      <c r="C169" s="1098" t="str">
        <f>IF(ISBLANK('E4 TB Allocation Details'!D169), "",('E4 TB Allocation Details'!D169))</f>
        <v>ad</v>
      </c>
      <c r="D169" s="1099">
        <f t="shared" si="7"/>
        <v>0</v>
      </c>
      <c r="E169" s="666">
        <f>'O5 Details by Class &amp; Accounts'!I169+'O5 Details by Class &amp; Accounts'!AD169+'O5 Details by Class &amp; Accounts'!AY169+'O5 Details by Class &amp; Accounts'!BT169</f>
        <v>0</v>
      </c>
      <c r="F169" s="666">
        <f>'O5 Details by Class &amp; Accounts'!J169+'O5 Details by Class &amp; Accounts'!AE169+'O5 Details by Class &amp; Accounts'!AZ169+'O5 Details by Class &amp; Accounts'!BU169</f>
        <v>0</v>
      </c>
      <c r="G169" s="666">
        <f>'O5 Details by Class &amp; Accounts'!K169+'O5 Details by Class &amp; Accounts'!AF169+'O5 Details by Class &amp; Accounts'!BA169+'O5 Details by Class &amp; Accounts'!BV169</f>
        <v>0</v>
      </c>
      <c r="H169" s="666">
        <f>'O5 Details by Class &amp; Accounts'!L169+'O5 Details by Class &amp; Accounts'!AG169+'O5 Details by Class &amp; Accounts'!BB169+'O5 Details by Class &amp; Accounts'!BW169</f>
        <v>0</v>
      </c>
      <c r="I169" s="666">
        <f>'O5 Details by Class &amp; Accounts'!M169+'O5 Details by Class &amp; Accounts'!AH169+'O5 Details by Class &amp; Accounts'!BC169+'O5 Details by Class &amp; Accounts'!BX169</f>
        <v>0</v>
      </c>
      <c r="J169" s="666">
        <f>'O5 Details by Class &amp; Accounts'!N169+'O5 Details by Class &amp; Accounts'!AI169+'O5 Details by Class &amp; Accounts'!BD169+'O5 Details by Class &amp; Accounts'!BY169</f>
        <v>0</v>
      </c>
      <c r="K169" s="666">
        <f>'O5 Details by Class &amp; Accounts'!O169+'O5 Details by Class &amp; Accounts'!AJ169+'O5 Details by Class &amp; Accounts'!BE169+'O5 Details by Class &amp; Accounts'!BZ169</f>
        <v>0</v>
      </c>
      <c r="L169" s="666">
        <f>'O5 Details by Class &amp; Accounts'!P169+'O5 Details by Class &amp; Accounts'!AK169+'O5 Details by Class &amp; Accounts'!BF169+'O5 Details by Class &amp; Accounts'!CA169</f>
        <v>0</v>
      </c>
      <c r="M169" s="666">
        <f>'O5 Details by Class &amp; Accounts'!Q169+'O5 Details by Class &amp; Accounts'!AL169+'O5 Details by Class &amp; Accounts'!BG169+'O5 Details by Class &amp; Accounts'!CB169</f>
        <v>0</v>
      </c>
      <c r="N169" s="666">
        <f>'O5 Details by Class &amp; Accounts'!R169+'O5 Details by Class &amp; Accounts'!AM169+'O5 Details by Class &amp; Accounts'!BH169+'O5 Details by Class &amp; Accounts'!CC169</f>
        <v>0</v>
      </c>
      <c r="O169" s="666">
        <f>'O5 Details by Class &amp; Accounts'!S169+'O5 Details by Class &amp; Accounts'!AN169+'O5 Details by Class &amp; Accounts'!BI169+'O5 Details by Class &amp; Accounts'!CD169</f>
        <v>0</v>
      </c>
      <c r="P169" s="666">
        <f>'O5 Details by Class &amp; Accounts'!T169+'O5 Details by Class &amp; Accounts'!AO169+'O5 Details by Class &amp; Accounts'!BJ169+'O5 Details by Class &amp; Accounts'!CE169</f>
        <v>0</v>
      </c>
      <c r="Q169" s="666">
        <f>'O5 Details by Class &amp; Accounts'!U169+'O5 Details by Class &amp; Accounts'!AP169+'O5 Details by Class &amp; Accounts'!BK169+'O5 Details by Class &amp; Accounts'!CF169</f>
        <v>0</v>
      </c>
      <c r="R169" s="666">
        <f>'O5 Details by Class &amp; Accounts'!V169+'O5 Details by Class &amp; Accounts'!AQ169+'O5 Details by Class &amp; Accounts'!BL169+'O5 Details by Class &amp; Accounts'!CG169</f>
        <v>0</v>
      </c>
      <c r="S169" s="666">
        <f>'O5 Details by Class &amp; Accounts'!W169+'O5 Details by Class &amp; Accounts'!AR169+'O5 Details by Class &amp; Accounts'!BM169+'O5 Details by Class &amp; Accounts'!CH169</f>
        <v>0</v>
      </c>
      <c r="T169" s="666">
        <f>'O5 Details by Class &amp; Accounts'!X169+'O5 Details by Class &amp; Accounts'!AS169+'O5 Details by Class &amp; Accounts'!BN169+'O5 Details by Class &amp; Accounts'!CI169</f>
        <v>0</v>
      </c>
      <c r="U169" s="666">
        <f>'O5 Details by Class &amp; Accounts'!Y169+'O5 Details by Class &amp; Accounts'!AT169+'O5 Details by Class &amp; Accounts'!BO169+'O5 Details by Class &amp; Accounts'!CJ169</f>
        <v>0</v>
      </c>
      <c r="V169" s="666">
        <f>'O5 Details by Class &amp; Accounts'!Z169+'O5 Details by Class &amp; Accounts'!AU169+'O5 Details by Class &amp; Accounts'!BP169+'O5 Details by Class &amp; Accounts'!CK169</f>
        <v>0</v>
      </c>
      <c r="W169" s="666">
        <f>'O5 Details by Class &amp; Accounts'!AA169+'O5 Details by Class &amp; Accounts'!AV169+'O5 Details by Class &amp; Accounts'!BQ169+'O5 Details by Class &amp; Accounts'!CL169</f>
        <v>0</v>
      </c>
      <c r="X169" s="1112">
        <f>'O5 Details by Class &amp; Accounts'!AB169+'O5 Details by Class &amp; Accounts'!AW169+'O5 Details by Class &amp; Accounts'!BR169+'O5 Details by Class &amp; Accounts'!CM169</f>
        <v>0</v>
      </c>
      <c r="Y169" s="2091" t="str">
        <f t="shared" si="6"/>
        <v>5420</v>
      </c>
      <c r="Z169" s="2086" t="s">
        <v>1471</v>
      </c>
    </row>
    <row r="170" spans="1:26" ht="12.75">
      <c r="A170" s="1939" t="s">
        <v>173</v>
      </c>
      <c r="B170" s="1083" t="s">
        <v>1504</v>
      </c>
      <c r="C170" s="1098" t="str">
        <f>IF(ISBLANK('E4 TB Allocation Details'!D170), "",('E4 TB Allocation Details'!D170))</f>
        <v>ad</v>
      </c>
      <c r="D170" s="1099">
        <f t="shared" si="7"/>
        <v>0</v>
      </c>
      <c r="E170" s="666">
        <f>'O5 Details by Class &amp; Accounts'!I170+'O5 Details by Class &amp; Accounts'!AD170+'O5 Details by Class &amp; Accounts'!AY170+'O5 Details by Class &amp; Accounts'!BT170</f>
        <v>0</v>
      </c>
      <c r="F170" s="666">
        <f>'O5 Details by Class &amp; Accounts'!J170+'O5 Details by Class &amp; Accounts'!AE170+'O5 Details by Class &amp; Accounts'!AZ170+'O5 Details by Class &amp; Accounts'!BU170</f>
        <v>0</v>
      </c>
      <c r="G170" s="666">
        <f>'O5 Details by Class &amp; Accounts'!K170+'O5 Details by Class &amp; Accounts'!AF170+'O5 Details by Class &amp; Accounts'!BA170+'O5 Details by Class &amp; Accounts'!BV170</f>
        <v>0</v>
      </c>
      <c r="H170" s="666">
        <f>'O5 Details by Class &amp; Accounts'!L170+'O5 Details by Class &amp; Accounts'!AG170+'O5 Details by Class &amp; Accounts'!BB170+'O5 Details by Class &amp; Accounts'!BW170</f>
        <v>0</v>
      </c>
      <c r="I170" s="666">
        <f>'O5 Details by Class &amp; Accounts'!M170+'O5 Details by Class &amp; Accounts'!AH170+'O5 Details by Class &amp; Accounts'!BC170+'O5 Details by Class &amp; Accounts'!BX170</f>
        <v>0</v>
      </c>
      <c r="J170" s="666">
        <f>'O5 Details by Class &amp; Accounts'!N170+'O5 Details by Class &amp; Accounts'!AI170+'O5 Details by Class &amp; Accounts'!BD170+'O5 Details by Class &amp; Accounts'!BY170</f>
        <v>0</v>
      </c>
      <c r="K170" s="666">
        <f>'O5 Details by Class &amp; Accounts'!O170+'O5 Details by Class &amp; Accounts'!AJ170+'O5 Details by Class &amp; Accounts'!BE170+'O5 Details by Class &amp; Accounts'!BZ170</f>
        <v>0</v>
      </c>
      <c r="L170" s="666">
        <f>'O5 Details by Class &amp; Accounts'!P170+'O5 Details by Class &amp; Accounts'!AK170+'O5 Details by Class &amp; Accounts'!BF170+'O5 Details by Class &amp; Accounts'!CA170</f>
        <v>0</v>
      </c>
      <c r="M170" s="666">
        <f>'O5 Details by Class &amp; Accounts'!Q170+'O5 Details by Class &amp; Accounts'!AL170+'O5 Details by Class &amp; Accounts'!BG170+'O5 Details by Class &amp; Accounts'!CB170</f>
        <v>0</v>
      </c>
      <c r="N170" s="666">
        <f>'O5 Details by Class &amp; Accounts'!R170+'O5 Details by Class &amp; Accounts'!AM170+'O5 Details by Class &amp; Accounts'!BH170+'O5 Details by Class &amp; Accounts'!CC170</f>
        <v>0</v>
      </c>
      <c r="O170" s="666">
        <f>'O5 Details by Class &amp; Accounts'!S170+'O5 Details by Class &amp; Accounts'!AN170+'O5 Details by Class &amp; Accounts'!BI170+'O5 Details by Class &amp; Accounts'!CD170</f>
        <v>0</v>
      </c>
      <c r="P170" s="666">
        <f>'O5 Details by Class &amp; Accounts'!T170+'O5 Details by Class &amp; Accounts'!AO170+'O5 Details by Class &amp; Accounts'!BJ170+'O5 Details by Class &amp; Accounts'!CE170</f>
        <v>0</v>
      </c>
      <c r="Q170" s="666">
        <f>'O5 Details by Class &amp; Accounts'!U170+'O5 Details by Class &amp; Accounts'!AP170+'O5 Details by Class &amp; Accounts'!BK170+'O5 Details by Class &amp; Accounts'!CF170</f>
        <v>0</v>
      </c>
      <c r="R170" s="666">
        <f>'O5 Details by Class &amp; Accounts'!V170+'O5 Details by Class &amp; Accounts'!AQ170+'O5 Details by Class &amp; Accounts'!BL170+'O5 Details by Class &amp; Accounts'!CG170</f>
        <v>0</v>
      </c>
      <c r="S170" s="666">
        <f>'O5 Details by Class &amp; Accounts'!W170+'O5 Details by Class &amp; Accounts'!AR170+'O5 Details by Class &amp; Accounts'!BM170+'O5 Details by Class &amp; Accounts'!CH170</f>
        <v>0</v>
      </c>
      <c r="T170" s="666">
        <f>'O5 Details by Class &amp; Accounts'!X170+'O5 Details by Class &amp; Accounts'!AS170+'O5 Details by Class &amp; Accounts'!BN170+'O5 Details by Class &amp; Accounts'!CI170</f>
        <v>0</v>
      </c>
      <c r="U170" s="666">
        <f>'O5 Details by Class &amp; Accounts'!Y170+'O5 Details by Class &amp; Accounts'!AT170+'O5 Details by Class &amp; Accounts'!BO170+'O5 Details by Class &amp; Accounts'!CJ170</f>
        <v>0</v>
      </c>
      <c r="V170" s="666">
        <f>'O5 Details by Class &amp; Accounts'!Z170+'O5 Details by Class &amp; Accounts'!AU170+'O5 Details by Class &amp; Accounts'!BP170+'O5 Details by Class &amp; Accounts'!CK170</f>
        <v>0</v>
      </c>
      <c r="W170" s="666">
        <f>'O5 Details by Class &amp; Accounts'!AA170+'O5 Details by Class &amp; Accounts'!AV170+'O5 Details by Class &amp; Accounts'!BQ170+'O5 Details by Class &amp; Accounts'!CL170</f>
        <v>0</v>
      </c>
      <c r="X170" s="1112">
        <f>'O5 Details by Class &amp; Accounts'!AB170+'O5 Details by Class &amp; Accounts'!AW170+'O5 Details by Class &amp; Accounts'!BR170+'O5 Details by Class &amp; Accounts'!CM170</f>
        <v>0</v>
      </c>
      <c r="Y170" s="2091" t="str">
        <f t="shared" si="6"/>
        <v>5425</v>
      </c>
      <c r="Z170" s="2086" t="s">
        <v>288</v>
      </c>
    </row>
    <row r="171" spans="1:26" ht="15.95" customHeight="1">
      <c r="A171" s="1939" t="s">
        <v>174</v>
      </c>
      <c r="B171" s="1083" t="s">
        <v>880</v>
      </c>
      <c r="C171" s="1098" t="str">
        <f>IF(ISBLANK('E4 TB Allocation Details'!D171), "",('E4 TB Allocation Details'!D171))</f>
        <v>ad</v>
      </c>
      <c r="D171" s="1099">
        <f t="shared" si="7"/>
        <v>0</v>
      </c>
      <c r="E171" s="666">
        <f>'O5 Details by Class &amp; Accounts'!I171+'O5 Details by Class &amp; Accounts'!AD171+'O5 Details by Class &amp; Accounts'!AY171+'O5 Details by Class &amp; Accounts'!BT171</f>
        <v>0</v>
      </c>
      <c r="F171" s="666">
        <f>'O5 Details by Class &amp; Accounts'!J171+'O5 Details by Class &amp; Accounts'!AE171+'O5 Details by Class &amp; Accounts'!AZ171+'O5 Details by Class &amp; Accounts'!BU171</f>
        <v>0</v>
      </c>
      <c r="G171" s="666">
        <f>'O5 Details by Class &amp; Accounts'!K171+'O5 Details by Class &amp; Accounts'!AF171+'O5 Details by Class &amp; Accounts'!BA171+'O5 Details by Class &amp; Accounts'!BV171</f>
        <v>0</v>
      </c>
      <c r="H171" s="666">
        <f>'O5 Details by Class &amp; Accounts'!L171+'O5 Details by Class &amp; Accounts'!AG171+'O5 Details by Class &amp; Accounts'!BB171+'O5 Details by Class &amp; Accounts'!BW171</f>
        <v>0</v>
      </c>
      <c r="I171" s="666">
        <f>'O5 Details by Class &amp; Accounts'!M171+'O5 Details by Class &amp; Accounts'!AH171+'O5 Details by Class &amp; Accounts'!BC171+'O5 Details by Class &amp; Accounts'!BX171</f>
        <v>0</v>
      </c>
      <c r="J171" s="666">
        <f>'O5 Details by Class &amp; Accounts'!N171+'O5 Details by Class &amp; Accounts'!AI171+'O5 Details by Class &amp; Accounts'!BD171+'O5 Details by Class &amp; Accounts'!BY171</f>
        <v>0</v>
      </c>
      <c r="K171" s="666">
        <f>'O5 Details by Class &amp; Accounts'!O171+'O5 Details by Class &amp; Accounts'!AJ171+'O5 Details by Class &amp; Accounts'!BE171+'O5 Details by Class &amp; Accounts'!BZ171</f>
        <v>0</v>
      </c>
      <c r="L171" s="666">
        <f>'O5 Details by Class &amp; Accounts'!P171+'O5 Details by Class &amp; Accounts'!AK171+'O5 Details by Class &amp; Accounts'!BF171+'O5 Details by Class &amp; Accounts'!CA171</f>
        <v>0</v>
      </c>
      <c r="M171" s="666">
        <f>'O5 Details by Class &amp; Accounts'!Q171+'O5 Details by Class &amp; Accounts'!AL171+'O5 Details by Class &amp; Accounts'!BG171+'O5 Details by Class &amp; Accounts'!CB171</f>
        <v>0</v>
      </c>
      <c r="N171" s="666">
        <f>'O5 Details by Class &amp; Accounts'!R171+'O5 Details by Class &amp; Accounts'!AM171+'O5 Details by Class &amp; Accounts'!BH171+'O5 Details by Class &amp; Accounts'!CC171</f>
        <v>0</v>
      </c>
      <c r="O171" s="666">
        <f>'O5 Details by Class &amp; Accounts'!S171+'O5 Details by Class &amp; Accounts'!AN171+'O5 Details by Class &amp; Accounts'!BI171+'O5 Details by Class &amp; Accounts'!CD171</f>
        <v>0</v>
      </c>
      <c r="P171" s="666">
        <f>'O5 Details by Class &amp; Accounts'!T171+'O5 Details by Class &amp; Accounts'!AO171+'O5 Details by Class &amp; Accounts'!BJ171+'O5 Details by Class &amp; Accounts'!CE171</f>
        <v>0</v>
      </c>
      <c r="Q171" s="666">
        <f>'O5 Details by Class &amp; Accounts'!U171+'O5 Details by Class &amp; Accounts'!AP171+'O5 Details by Class &amp; Accounts'!BK171+'O5 Details by Class &amp; Accounts'!CF171</f>
        <v>0</v>
      </c>
      <c r="R171" s="666">
        <f>'O5 Details by Class &amp; Accounts'!V171+'O5 Details by Class &amp; Accounts'!AQ171+'O5 Details by Class &amp; Accounts'!BL171+'O5 Details by Class &amp; Accounts'!CG171</f>
        <v>0</v>
      </c>
      <c r="S171" s="666">
        <f>'O5 Details by Class &amp; Accounts'!W171+'O5 Details by Class &amp; Accounts'!AR171+'O5 Details by Class &amp; Accounts'!BM171+'O5 Details by Class &amp; Accounts'!CH171</f>
        <v>0</v>
      </c>
      <c r="T171" s="666">
        <f>'O5 Details by Class &amp; Accounts'!X171+'O5 Details by Class &amp; Accounts'!AS171+'O5 Details by Class &amp; Accounts'!BN171+'O5 Details by Class &amp; Accounts'!CI171</f>
        <v>0</v>
      </c>
      <c r="U171" s="666">
        <f>'O5 Details by Class &amp; Accounts'!Y171+'O5 Details by Class &amp; Accounts'!AT171+'O5 Details by Class &amp; Accounts'!BO171+'O5 Details by Class &amp; Accounts'!CJ171</f>
        <v>0</v>
      </c>
      <c r="V171" s="666">
        <f>'O5 Details by Class &amp; Accounts'!Z171+'O5 Details by Class &amp; Accounts'!AU171+'O5 Details by Class &amp; Accounts'!BP171+'O5 Details by Class &amp; Accounts'!CK171</f>
        <v>0</v>
      </c>
      <c r="W171" s="666">
        <f>'O5 Details by Class &amp; Accounts'!AA171+'O5 Details by Class &amp; Accounts'!AV171+'O5 Details by Class &amp; Accounts'!BQ171+'O5 Details by Class &amp; Accounts'!CL171</f>
        <v>0</v>
      </c>
      <c r="X171" s="1112">
        <f>'O5 Details by Class &amp; Accounts'!AB171+'O5 Details by Class &amp; Accounts'!AW171+'O5 Details by Class &amp; Accounts'!BR171+'O5 Details by Class &amp; Accounts'!CM171</f>
        <v>0</v>
      </c>
      <c r="Y171" s="2091" t="str">
        <f t="shared" si="6"/>
        <v>5505</v>
      </c>
      <c r="Z171" s="2086" t="s">
        <v>288</v>
      </c>
    </row>
    <row r="172" spans="1:26" ht="15.95" customHeight="1">
      <c r="A172" s="1939" t="s">
        <v>175</v>
      </c>
      <c r="B172" s="1083" t="s">
        <v>933</v>
      </c>
      <c r="C172" s="1098" t="str">
        <f>IF(ISBLANK('E4 TB Allocation Details'!D172), "",('E4 TB Allocation Details'!D172))</f>
        <v>ad</v>
      </c>
      <c r="D172" s="1099">
        <f t="shared" si="7"/>
        <v>0</v>
      </c>
      <c r="E172" s="666">
        <f>'O5 Details by Class &amp; Accounts'!I172+'O5 Details by Class &amp; Accounts'!AD172+'O5 Details by Class &amp; Accounts'!AY172+'O5 Details by Class &amp; Accounts'!BT172</f>
        <v>0</v>
      </c>
      <c r="F172" s="666">
        <f>'O5 Details by Class &amp; Accounts'!J172+'O5 Details by Class &amp; Accounts'!AE172+'O5 Details by Class &amp; Accounts'!AZ172+'O5 Details by Class &amp; Accounts'!BU172</f>
        <v>0</v>
      </c>
      <c r="G172" s="666">
        <f>'O5 Details by Class &amp; Accounts'!K172+'O5 Details by Class &amp; Accounts'!AF172+'O5 Details by Class &amp; Accounts'!BA172+'O5 Details by Class &amp; Accounts'!BV172</f>
        <v>0</v>
      </c>
      <c r="H172" s="666">
        <f>'O5 Details by Class &amp; Accounts'!L172+'O5 Details by Class &amp; Accounts'!AG172+'O5 Details by Class &amp; Accounts'!BB172+'O5 Details by Class &amp; Accounts'!BW172</f>
        <v>0</v>
      </c>
      <c r="I172" s="666">
        <f>'O5 Details by Class &amp; Accounts'!M172+'O5 Details by Class &amp; Accounts'!AH172+'O5 Details by Class &amp; Accounts'!BC172+'O5 Details by Class &amp; Accounts'!BX172</f>
        <v>0</v>
      </c>
      <c r="J172" s="666">
        <f>'O5 Details by Class &amp; Accounts'!N172+'O5 Details by Class &amp; Accounts'!AI172+'O5 Details by Class &amp; Accounts'!BD172+'O5 Details by Class &amp; Accounts'!BY172</f>
        <v>0</v>
      </c>
      <c r="K172" s="666">
        <f>'O5 Details by Class &amp; Accounts'!O172+'O5 Details by Class &amp; Accounts'!AJ172+'O5 Details by Class &amp; Accounts'!BE172+'O5 Details by Class &amp; Accounts'!BZ172</f>
        <v>0</v>
      </c>
      <c r="L172" s="666">
        <f>'O5 Details by Class &amp; Accounts'!P172+'O5 Details by Class &amp; Accounts'!AK172+'O5 Details by Class &amp; Accounts'!BF172+'O5 Details by Class &amp; Accounts'!CA172</f>
        <v>0</v>
      </c>
      <c r="M172" s="666">
        <f>'O5 Details by Class &amp; Accounts'!Q172+'O5 Details by Class &amp; Accounts'!AL172+'O5 Details by Class &amp; Accounts'!BG172+'O5 Details by Class &amp; Accounts'!CB172</f>
        <v>0</v>
      </c>
      <c r="N172" s="666">
        <f>'O5 Details by Class &amp; Accounts'!R172+'O5 Details by Class &amp; Accounts'!AM172+'O5 Details by Class &amp; Accounts'!BH172+'O5 Details by Class &amp; Accounts'!CC172</f>
        <v>0</v>
      </c>
      <c r="O172" s="666">
        <f>'O5 Details by Class &amp; Accounts'!S172+'O5 Details by Class &amp; Accounts'!AN172+'O5 Details by Class &amp; Accounts'!BI172+'O5 Details by Class &amp; Accounts'!CD172</f>
        <v>0</v>
      </c>
      <c r="P172" s="666">
        <f>'O5 Details by Class &amp; Accounts'!T172+'O5 Details by Class &amp; Accounts'!AO172+'O5 Details by Class &amp; Accounts'!BJ172+'O5 Details by Class &amp; Accounts'!CE172</f>
        <v>0</v>
      </c>
      <c r="Q172" s="666">
        <f>'O5 Details by Class &amp; Accounts'!U172+'O5 Details by Class &amp; Accounts'!AP172+'O5 Details by Class &amp; Accounts'!BK172+'O5 Details by Class &amp; Accounts'!CF172</f>
        <v>0</v>
      </c>
      <c r="R172" s="666">
        <f>'O5 Details by Class &amp; Accounts'!V172+'O5 Details by Class &amp; Accounts'!AQ172+'O5 Details by Class &amp; Accounts'!BL172+'O5 Details by Class &amp; Accounts'!CG172</f>
        <v>0</v>
      </c>
      <c r="S172" s="666">
        <f>'O5 Details by Class &amp; Accounts'!W172+'O5 Details by Class &amp; Accounts'!AR172+'O5 Details by Class &amp; Accounts'!BM172+'O5 Details by Class &amp; Accounts'!CH172</f>
        <v>0</v>
      </c>
      <c r="T172" s="666">
        <f>'O5 Details by Class &amp; Accounts'!X172+'O5 Details by Class &amp; Accounts'!AS172+'O5 Details by Class &amp; Accounts'!BN172+'O5 Details by Class &amp; Accounts'!CI172</f>
        <v>0</v>
      </c>
      <c r="U172" s="666">
        <f>'O5 Details by Class &amp; Accounts'!Y172+'O5 Details by Class &amp; Accounts'!AT172+'O5 Details by Class &amp; Accounts'!BO172+'O5 Details by Class &amp; Accounts'!CJ172</f>
        <v>0</v>
      </c>
      <c r="V172" s="666">
        <f>'O5 Details by Class &amp; Accounts'!Z172+'O5 Details by Class &amp; Accounts'!AU172+'O5 Details by Class &amp; Accounts'!BP172+'O5 Details by Class &amp; Accounts'!CK172</f>
        <v>0</v>
      </c>
      <c r="W172" s="666">
        <f>'O5 Details by Class &amp; Accounts'!AA172+'O5 Details by Class &amp; Accounts'!AV172+'O5 Details by Class &amp; Accounts'!BQ172+'O5 Details by Class &amp; Accounts'!CL172</f>
        <v>0</v>
      </c>
      <c r="X172" s="1112">
        <f>'O5 Details by Class &amp; Accounts'!AB172+'O5 Details by Class &amp; Accounts'!AW172+'O5 Details by Class &amp; Accounts'!BR172+'O5 Details by Class &amp; Accounts'!CM172</f>
        <v>0</v>
      </c>
      <c r="Y172" s="2091" t="str">
        <f t="shared" si="6"/>
        <v>5510</v>
      </c>
      <c r="Z172" s="2086" t="s">
        <v>288</v>
      </c>
    </row>
    <row r="173" spans="1:26" ht="15.95" customHeight="1">
      <c r="A173" s="1939" t="s">
        <v>176</v>
      </c>
      <c r="B173" s="1083" t="s">
        <v>934</v>
      </c>
      <c r="C173" s="1098" t="str">
        <f>IF(ISBLANK('E4 TB Allocation Details'!D173), "",('E4 TB Allocation Details'!D173))</f>
        <v>ad</v>
      </c>
      <c r="D173" s="1099">
        <f t="shared" si="7"/>
        <v>0</v>
      </c>
      <c r="E173" s="666">
        <f>'O5 Details by Class &amp; Accounts'!I173+'O5 Details by Class &amp; Accounts'!AD173+'O5 Details by Class &amp; Accounts'!AY173+'O5 Details by Class &amp; Accounts'!BT173</f>
        <v>0</v>
      </c>
      <c r="F173" s="666">
        <f>'O5 Details by Class &amp; Accounts'!J173+'O5 Details by Class &amp; Accounts'!AE173+'O5 Details by Class &amp; Accounts'!AZ173+'O5 Details by Class &amp; Accounts'!BU173</f>
        <v>0</v>
      </c>
      <c r="G173" s="666">
        <f>'O5 Details by Class &amp; Accounts'!K173+'O5 Details by Class &amp; Accounts'!AF173+'O5 Details by Class &amp; Accounts'!BA173+'O5 Details by Class &amp; Accounts'!BV173</f>
        <v>0</v>
      </c>
      <c r="H173" s="666">
        <f>'O5 Details by Class &amp; Accounts'!L173+'O5 Details by Class &amp; Accounts'!AG173+'O5 Details by Class &amp; Accounts'!BB173+'O5 Details by Class &amp; Accounts'!BW173</f>
        <v>0</v>
      </c>
      <c r="I173" s="666">
        <f>'O5 Details by Class &amp; Accounts'!M173+'O5 Details by Class &amp; Accounts'!AH173+'O5 Details by Class &amp; Accounts'!BC173+'O5 Details by Class &amp; Accounts'!BX173</f>
        <v>0</v>
      </c>
      <c r="J173" s="666">
        <f>'O5 Details by Class &amp; Accounts'!N173+'O5 Details by Class &amp; Accounts'!AI173+'O5 Details by Class &amp; Accounts'!BD173+'O5 Details by Class &amp; Accounts'!BY173</f>
        <v>0</v>
      </c>
      <c r="K173" s="666">
        <f>'O5 Details by Class &amp; Accounts'!O173+'O5 Details by Class &amp; Accounts'!AJ173+'O5 Details by Class &amp; Accounts'!BE173+'O5 Details by Class &amp; Accounts'!BZ173</f>
        <v>0</v>
      </c>
      <c r="L173" s="666">
        <f>'O5 Details by Class &amp; Accounts'!P173+'O5 Details by Class &amp; Accounts'!AK173+'O5 Details by Class &amp; Accounts'!BF173+'O5 Details by Class &amp; Accounts'!CA173</f>
        <v>0</v>
      </c>
      <c r="M173" s="666">
        <f>'O5 Details by Class &amp; Accounts'!Q173+'O5 Details by Class &amp; Accounts'!AL173+'O5 Details by Class &amp; Accounts'!BG173+'O5 Details by Class &amp; Accounts'!CB173</f>
        <v>0</v>
      </c>
      <c r="N173" s="666">
        <f>'O5 Details by Class &amp; Accounts'!R173+'O5 Details by Class &amp; Accounts'!AM173+'O5 Details by Class &amp; Accounts'!BH173+'O5 Details by Class &amp; Accounts'!CC173</f>
        <v>0</v>
      </c>
      <c r="O173" s="666">
        <f>'O5 Details by Class &amp; Accounts'!S173+'O5 Details by Class &amp; Accounts'!AN173+'O5 Details by Class &amp; Accounts'!BI173+'O5 Details by Class &amp; Accounts'!CD173</f>
        <v>0</v>
      </c>
      <c r="P173" s="666">
        <f>'O5 Details by Class &amp; Accounts'!T173+'O5 Details by Class &amp; Accounts'!AO173+'O5 Details by Class &amp; Accounts'!BJ173+'O5 Details by Class &amp; Accounts'!CE173</f>
        <v>0</v>
      </c>
      <c r="Q173" s="666">
        <f>'O5 Details by Class &amp; Accounts'!U173+'O5 Details by Class &amp; Accounts'!AP173+'O5 Details by Class &amp; Accounts'!BK173+'O5 Details by Class &amp; Accounts'!CF173</f>
        <v>0</v>
      </c>
      <c r="R173" s="666">
        <f>'O5 Details by Class &amp; Accounts'!V173+'O5 Details by Class &amp; Accounts'!AQ173+'O5 Details by Class &amp; Accounts'!BL173+'O5 Details by Class &amp; Accounts'!CG173</f>
        <v>0</v>
      </c>
      <c r="S173" s="666">
        <f>'O5 Details by Class &amp; Accounts'!W173+'O5 Details by Class &amp; Accounts'!AR173+'O5 Details by Class &amp; Accounts'!BM173+'O5 Details by Class &amp; Accounts'!CH173</f>
        <v>0</v>
      </c>
      <c r="T173" s="666">
        <f>'O5 Details by Class &amp; Accounts'!X173+'O5 Details by Class &amp; Accounts'!AS173+'O5 Details by Class &amp; Accounts'!BN173+'O5 Details by Class &amp; Accounts'!CI173</f>
        <v>0</v>
      </c>
      <c r="U173" s="666">
        <f>'O5 Details by Class &amp; Accounts'!Y173+'O5 Details by Class &amp; Accounts'!AT173+'O5 Details by Class &amp; Accounts'!BO173+'O5 Details by Class &amp; Accounts'!CJ173</f>
        <v>0</v>
      </c>
      <c r="V173" s="666">
        <f>'O5 Details by Class &amp; Accounts'!Z173+'O5 Details by Class &amp; Accounts'!AU173+'O5 Details by Class &amp; Accounts'!BP173+'O5 Details by Class &amp; Accounts'!CK173</f>
        <v>0</v>
      </c>
      <c r="W173" s="666">
        <f>'O5 Details by Class &amp; Accounts'!AA173+'O5 Details by Class &amp; Accounts'!AV173+'O5 Details by Class &amp; Accounts'!BQ173+'O5 Details by Class &amp; Accounts'!CL173</f>
        <v>0</v>
      </c>
      <c r="X173" s="1112">
        <f>'O5 Details by Class &amp; Accounts'!AB173+'O5 Details by Class &amp; Accounts'!AW173+'O5 Details by Class &amp; Accounts'!BR173+'O5 Details by Class &amp; Accounts'!CM173</f>
        <v>0</v>
      </c>
      <c r="Y173" s="2091" t="str">
        <f t="shared" si="6"/>
        <v>5515</v>
      </c>
      <c r="Z173" s="2086" t="s">
        <v>288</v>
      </c>
    </row>
    <row r="174" spans="1:26" ht="15.95" customHeight="1">
      <c r="A174" s="1939" t="s">
        <v>177</v>
      </c>
      <c r="B174" s="1083" t="s">
        <v>935</v>
      </c>
      <c r="C174" s="1098" t="str">
        <f>IF(ISBLANK('E4 TB Allocation Details'!D174), "",('E4 TB Allocation Details'!D174))</f>
        <v>ad</v>
      </c>
      <c r="D174" s="1099">
        <f t="shared" si="7"/>
        <v>0</v>
      </c>
      <c r="E174" s="666">
        <f>'O5 Details by Class &amp; Accounts'!I174+'O5 Details by Class &amp; Accounts'!AD174+'O5 Details by Class &amp; Accounts'!AY174+'O5 Details by Class &amp; Accounts'!BT174</f>
        <v>0</v>
      </c>
      <c r="F174" s="666">
        <f>'O5 Details by Class &amp; Accounts'!J174+'O5 Details by Class &amp; Accounts'!AE174+'O5 Details by Class &amp; Accounts'!AZ174+'O5 Details by Class &amp; Accounts'!BU174</f>
        <v>0</v>
      </c>
      <c r="G174" s="666">
        <f>'O5 Details by Class &amp; Accounts'!K174+'O5 Details by Class &amp; Accounts'!AF174+'O5 Details by Class &amp; Accounts'!BA174+'O5 Details by Class &amp; Accounts'!BV174</f>
        <v>0</v>
      </c>
      <c r="H174" s="666">
        <f>'O5 Details by Class &amp; Accounts'!L174+'O5 Details by Class &amp; Accounts'!AG174+'O5 Details by Class &amp; Accounts'!BB174+'O5 Details by Class &amp; Accounts'!BW174</f>
        <v>0</v>
      </c>
      <c r="I174" s="666">
        <f>'O5 Details by Class &amp; Accounts'!M174+'O5 Details by Class &amp; Accounts'!AH174+'O5 Details by Class &amp; Accounts'!BC174+'O5 Details by Class &amp; Accounts'!BX174</f>
        <v>0</v>
      </c>
      <c r="J174" s="666">
        <f>'O5 Details by Class &amp; Accounts'!N174+'O5 Details by Class &amp; Accounts'!AI174+'O5 Details by Class &amp; Accounts'!BD174+'O5 Details by Class &amp; Accounts'!BY174</f>
        <v>0</v>
      </c>
      <c r="K174" s="666">
        <f>'O5 Details by Class &amp; Accounts'!O174+'O5 Details by Class &amp; Accounts'!AJ174+'O5 Details by Class &amp; Accounts'!BE174+'O5 Details by Class &amp; Accounts'!BZ174</f>
        <v>0</v>
      </c>
      <c r="L174" s="666">
        <f>'O5 Details by Class &amp; Accounts'!P174+'O5 Details by Class &amp; Accounts'!AK174+'O5 Details by Class &amp; Accounts'!BF174+'O5 Details by Class &amp; Accounts'!CA174</f>
        <v>0</v>
      </c>
      <c r="M174" s="666">
        <f>'O5 Details by Class &amp; Accounts'!Q174+'O5 Details by Class &amp; Accounts'!AL174+'O5 Details by Class &amp; Accounts'!BG174+'O5 Details by Class &amp; Accounts'!CB174</f>
        <v>0</v>
      </c>
      <c r="N174" s="666">
        <f>'O5 Details by Class &amp; Accounts'!R174+'O5 Details by Class &amp; Accounts'!AM174+'O5 Details by Class &amp; Accounts'!BH174+'O5 Details by Class &amp; Accounts'!CC174</f>
        <v>0</v>
      </c>
      <c r="O174" s="666">
        <f>'O5 Details by Class &amp; Accounts'!S174+'O5 Details by Class &amp; Accounts'!AN174+'O5 Details by Class &amp; Accounts'!BI174+'O5 Details by Class &amp; Accounts'!CD174</f>
        <v>0</v>
      </c>
      <c r="P174" s="666">
        <f>'O5 Details by Class &amp; Accounts'!T174+'O5 Details by Class &amp; Accounts'!AO174+'O5 Details by Class &amp; Accounts'!BJ174+'O5 Details by Class &amp; Accounts'!CE174</f>
        <v>0</v>
      </c>
      <c r="Q174" s="666">
        <f>'O5 Details by Class &amp; Accounts'!U174+'O5 Details by Class &amp; Accounts'!AP174+'O5 Details by Class &amp; Accounts'!BK174+'O5 Details by Class &amp; Accounts'!CF174</f>
        <v>0</v>
      </c>
      <c r="R174" s="666">
        <f>'O5 Details by Class &amp; Accounts'!V174+'O5 Details by Class &amp; Accounts'!AQ174+'O5 Details by Class &amp; Accounts'!BL174+'O5 Details by Class &amp; Accounts'!CG174</f>
        <v>0</v>
      </c>
      <c r="S174" s="666">
        <f>'O5 Details by Class &amp; Accounts'!W174+'O5 Details by Class &amp; Accounts'!AR174+'O5 Details by Class &amp; Accounts'!BM174+'O5 Details by Class &amp; Accounts'!CH174</f>
        <v>0</v>
      </c>
      <c r="T174" s="666">
        <f>'O5 Details by Class &amp; Accounts'!X174+'O5 Details by Class &amp; Accounts'!AS174+'O5 Details by Class &amp; Accounts'!BN174+'O5 Details by Class &amp; Accounts'!CI174</f>
        <v>0</v>
      </c>
      <c r="U174" s="666">
        <f>'O5 Details by Class &amp; Accounts'!Y174+'O5 Details by Class &amp; Accounts'!AT174+'O5 Details by Class &amp; Accounts'!BO174+'O5 Details by Class &amp; Accounts'!CJ174</f>
        <v>0</v>
      </c>
      <c r="V174" s="666">
        <f>'O5 Details by Class &amp; Accounts'!Z174+'O5 Details by Class &amp; Accounts'!AU174+'O5 Details by Class &amp; Accounts'!BP174+'O5 Details by Class &amp; Accounts'!CK174</f>
        <v>0</v>
      </c>
      <c r="W174" s="666">
        <f>'O5 Details by Class &amp; Accounts'!AA174+'O5 Details by Class &amp; Accounts'!AV174+'O5 Details by Class &amp; Accounts'!BQ174+'O5 Details by Class &amp; Accounts'!CL174</f>
        <v>0</v>
      </c>
      <c r="X174" s="1112">
        <f>'O5 Details by Class &amp; Accounts'!AB174+'O5 Details by Class &amp; Accounts'!AW174+'O5 Details by Class &amp; Accounts'!BR174+'O5 Details by Class &amp; Accounts'!CM174</f>
        <v>0</v>
      </c>
      <c r="Y174" s="2091" t="str">
        <f t="shared" si="6"/>
        <v>5520</v>
      </c>
      <c r="Z174" s="2086" t="s">
        <v>288</v>
      </c>
    </row>
    <row r="175" spans="1:26" ht="15.95" customHeight="1">
      <c r="A175" s="1939" t="s">
        <v>178</v>
      </c>
      <c r="B175" s="1083" t="s">
        <v>936</v>
      </c>
      <c r="C175" s="1098" t="str">
        <f>IF(ISBLANK('E4 TB Allocation Details'!D175), "",('E4 TB Allocation Details'!D175))</f>
        <v>ad</v>
      </c>
      <c r="D175" s="1099">
        <f t="shared" si="7"/>
        <v>319000</v>
      </c>
      <c r="E175" s="666">
        <f>'O5 Details by Class &amp; Accounts'!I175+'O5 Details by Class &amp; Accounts'!AD175+'O5 Details by Class &amp; Accounts'!AY175+'O5 Details by Class &amp; Accounts'!BT175</f>
        <v>191549.13275429583</v>
      </c>
      <c r="F175" s="666">
        <f>'O5 Details by Class &amp; Accounts'!J175+'O5 Details by Class &amp; Accounts'!AE175+'O5 Details by Class &amp; Accounts'!AZ175+'O5 Details by Class &amp; Accounts'!BU175</f>
        <v>53896.246703039054</v>
      </c>
      <c r="G175" s="666">
        <f>'O5 Details by Class &amp; Accounts'!K175+'O5 Details by Class &amp; Accounts'!AF175+'O5 Details by Class &amp; Accounts'!BA175+'O5 Details by Class &amp; Accounts'!BV175</f>
        <v>58261.456562092404</v>
      </c>
      <c r="H175" s="666">
        <f>'O5 Details by Class &amp; Accounts'!L175+'O5 Details by Class &amp; Accounts'!AG175+'O5 Details by Class &amp; Accounts'!BB175+'O5 Details by Class &amp; Accounts'!BW175</f>
        <v>0</v>
      </c>
      <c r="I175" s="666">
        <f>'O5 Details by Class &amp; Accounts'!M175+'O5 Details by Class &amp; Accounts'!AH175+'O5 Details by Class &amp; Accounts'!BC175+'O5 Details by Class &amp; Accounts'!BX175</f>
        <v>0</v>
      </c>
      <c r="J175" s="666">
        <f>'O5 Details by Class &amp; Accounts'!N175+'O5 Details by Class &amp; Accounts'!AI175+'O5 Details by Class &amp; Accounts'!BD175+'O5 Details by Class &amp; Accounts'!BY175</f>
        <v>0</v>
      </c>
      <c r="K175" s="666">
        <f>'O5 Details by Class &amp; Accounts'!O175+'O5 Details by Class &amp; Accounts'!AJ175+'O5 Details by Class &amp; Accounts'!BE175+'O5 Details by Class &amp; Accounts'!BZ175</f>
        <v>13671.492190689727</v>
      </c>
      <c r="L175" s="666">
        <f>'O5 Details by Class &amp; Accounts'!P175+'O5 Details by Class &amp; Accounts'!AK175+'O5 Details by Class &amp; Accounts'!BF175+'O5 Details by Class &amp; Accounts'!CA175</f>
        <v>862.45682664894377</v>
      </c>
      <c r="M175" s="666">
        <f>'O5 Details by Class &amp; Accounts'!Q175+'O5 Details by Class &amp; Accounts'!AL175+'O5 Details by Class &amp; Accounts'!BG175+'O5 Details by Class &amp; Accounts'!CB175</f>
        <v>759.21496323404108</v>
      </c>
      <c r="N175" s="666">
        <f>'O5 Details by Class &amp; Accounts'!R175+'O5 Details by Class &amp; Accounts'!AM175+'O5 Details by Class &amp; Accounts'!BH175+'O5 Details by Class &amp; Accounts'!CC175</f>
        <v>0</v>
      </c>
      <c r="O175" s="666">
        <f>'O5 Details by Class &amp; Accounts'!S175+'O5 Details by Class &amp; Accounts'!AN175+'O5 Details by Class &amp; Accounts'!BI175+'O5 Details by Class &amp; Accounts'!CD175</f>
        <v>0</v>
      </c>
      <c r="P175" s="666">
        <f>'O5 Details by Class &amp; Accounts'!T175+'O5 Details by Class &amp; Accounts'!AO175+'O5 Details by Class &amp; Accounts'!BJ175+'O5 Details by Class &amp; Accounts'!CE175</f>
        <v>0</v>
      </c>
      <c r="Q175" s="666">
        <f>'O5 Details by Class &amp; Accounts'!U175+'O5 Details by Class &amp; Accounts'!AP175+'O5 Details by Class &amp; Accounts'!BK175+'O5 Details by Class &amp; Accounts'!CF175</f>
        <v>0</v>
      </c>
      <c r="R175" s="666">
        <f>'O5 Details by Class &amp; Accounts'!V175+'O5 Details by Class &amp; Accounts'!AQ175+'O5 Details by Class &amp; Accounts'!BL175+'O5 Details by Class &amp; Accounts'!CG175</f>
        <v>0</v>
      </c>
      <c r="S175" s="666">
        <f>'O5 Details by Class &amp; Accounts'!W175+'O5 Details by Class &amp; Accounts'!AR175+'O5 Details by Class &amp; Accounts'!BM175+'O5 Details by Class &amp; Accounts'!CH175</f>
        <v>0</v>
      </c>
      <c r="T175" s="666">
        <f>'O5 Details by Class &amp; Accounts'!X175+'O5 Details by Class &amp; Accounts'!AS175+'O5 Details by Class &amp; Accounts'!BN175+'O5 Details by Class &amp; Accounts'!CI175</f>
        <v>0</v>
      </c>
      <c r="U175" s="666">
        <f>'O5 Details by Class &amp; Accounts'!Y175+'O5 Details by Class &amp; Accounts'!AT175+'O5 Details by Class &amp; Accounts'!BO175+'O5 Details by Class &amp; Accounts'!CJ175</f>
        <v>0</v>
      </c>
      <c r="V175" s="666">
        <f>'O5 Details by Class &amp; Accounts'!Z175+'O5 Details by Class &amp; Accounts'!AU175+'O5 Details by Class &amp; Accounts'!BP175+'O5 Details by Class &amp; Accounts'!CK175</f>
        <v>0</v>
      </c>
      <c r="W175" s="666">
        <f>'O5 Details by Class &amp; Accounts'!AA175+'O5 Details by Class &amp; Accounts'!AV175+'O5 Details by Class &amp; Accounts'!BQ175+'O5 Details by Class &amp; Accounts'!CL175</f>
        <v>0</v>
      </c>
      <c r="X175" s="1112">
        <f>'O5 Details by Class &amp; Accounts'!AB175+'O5 Details by Class &amp; Accounts'!AW175+'O5 Details by Class &amp; Accounts'!BR175+'O5 Details by Class &amp; Accounts'!CM175</f>
        <v>0</v>
      </c>
      <c r="Y175" s="2091" t="str">
        <f t="shared" si="6"/>
        <v>5605</v>
      </c>
      <c r="Z175" s="2086" t="s">
        <v>288</v>
      </c>
    </row>
    <row r="176" spans="1:26" ht="15.95" customHeight="1">
      <c r="A176" s="1939" t="s">
        <v>179</v>
      </c>
      <c r="B176" s="1083" t="s">
        <v>937</v>
      </c>
      <c r="C176" s="1098" t="str">
        <f>IF(ISBLANK('E4 TB Allocation Details'!D176), "",('E4 TB Allocation Details'!D176))</f>
        <v>ad</v>
      </c>
      <c r="D176" s="1099">
        <f t="shared" si="7"/>
        <v>403000</v>
      </c>
      <c r="E176" s="666">
        <f>'O5 Details by Class &amp; Accounts'!I176+'O5 Details by Class &amp; Accounts'!AD176+'O5 Details by Class &amp; Accounts'!AY176+'O5 Details by Class &amp; Accounts'!BT176</f>
        <v>241988.40282125774</v>
      </c>
      <c r="F176" s="666">
        <f>'O5 Details by Class &amp; Accounts'!J176+'O5 Details by Class &amp; Accounts'!AE176+'O5 Details by Class &amp; Accounts'!AZ176+'O5 Details by Class &amp; Accounts'!BU176</f>
        <v>68088.361822334598</v>
      </c>
      <c r="G176" s="666">
        <f>'O5 Details by Class &amp; Accounts'!K176+'O5 Details by Class &amp; Accounts'!AF176+'O5 Details by Class &amp; Accounts'!BA176+'O5 Details by Class &amp; Accounts'!BV176</f>
        <v>73603.031330793849</v>
      </c>
      <c r="H176" s="666">
        <f>'O5 Details by Class &amp; Accounts'!L176+'O5 Details by Class &amp; Accounts'!AG176+'O5 Details by Class &amp; Accounts'!BB176+'O5 Details by Class &amp; Accounts'!BW176</f>
        <v>0</v>
      </c>
      <c r="I176" s="666">
        <f>'O5 Details by Class &amp; Accounts'!M176+'O5 Details by Class &amp; Accounts'!AH176+'O5 Details by Class &amp; Accounts'!BC176+'O5 Details by Class &amp; Accounts'!BX176</f>
        <v>0</v>
      </c>
      <c r="J176" s="666">
        <f>'O5 Details by Class &amp; Accounts'!N176+'O5 Details by Class &amp; Accounts'!AI176+'O5 Details by Class &amp; Accounts'!BD176+'O5 Details by Class &amp; Accounts'!BY176</f>
        <v>0</v>
      </c>
      <c r="K176" s="666">
        <f>'O5 Details by Class &amp; Accounts'!O176+'O5 Details by Class &amp; Accounts'!AJ176+'O5 Details by Class &amp; Accounts'!BE176+'O5 Details by Class &amp; Accounts'!BZ176</f>
        <v>17271.508943097051</v>
      </c>
      <c r="L176" s="666">
        <f>'O5 Details by Class &amp; Accounts'!P176+'O5 Details by Class &amp; Accounts'!AK176+'O5 Details by Class &amp; Accounts'!BF176+'O5 Details by Class &amp; Accounts'!CA176</f>
        <v>1089.5614455784462</v>
      </c>
      <c r="M176" s="666">
        <f>'O5 Details by Class &amp; Accounts'!Q176+'O5 Details by Class &amp; Accounts'!AL176+'O5 Details by Class &amp; Accounts'!BG176+'O5 Details by Class &amp; Accounts'!CB176</f>
        <v>959.13363693830263</v>
      </c>
      <c r="N176" s="666">
        <f>'O5 Details by Class &amp; Accounts'!R176+'O5 Details by Class &amp; Accounts'!AM176+'O5 Details by Class &amp; Accounts'!BH176+'O5 Details by Class &amp; Accounts'!CC176</f>
        <v>0</v>
      </c>
      <c r="O176" s="666">
        <f>'O5 Details by Class &amp; Accounts'!S176+'O5 Details by Class &amp; Accounts'!AN176+'O5 Details by Class &amp; Accounts'!BI176+'O5 Details by Class &amp; Accounts'!CD176</f>
        <v>0</v>
      </c>
      <c r="P176" s="666">
        <f>'O5 Details by Class &amp; Accounts'!T176+'O5 Details by Class &amp; Accounts'!AO176+'O5 Details by Class &amp; Accounts'!BJ176+'O5 Details by Class &amp; Accounts'!CE176</f>
        <v>0</v>
      </c>
      <c r="Q176" s="666">
        <f>'O5 Details by Class &amp; Accounts'!U176+'O5 Details by Class &amp; Accounts'!AP176+'O5 Details by Class &amp; Accounts'!BK176+'O5 Details by Class &amp; Accounts'!CF176</f>
        <v>0</v>
      </c>
      <c r="R176" s="666">
        <f>'O5 Details by Class &amp; Accounts'!V176+'O5 Details by Class &amp; Accounts'!AQ176+'O5 Details by Class &amp; Accounts'!BL176+'O5 Details by Class &amp; Accounts'!CG176</f>
        <v>0</v>
      </c>
      <c r="S176" s="666">
        <f>'O5 Details by Class &amp; Accounts'!W176+'O5 Details by Class &amp; Accounts'!AR176+'O5 Details by Class &amp; Accounts'!BM176+'O5 Details by Class &amp; Accounts'!CH176</f>
        <v>0</v>
      </c>
      <c r="T176" s="666">
        <f>'O5 Details by Class &amp; Accounts'!X176+'O5 Details by Class &amp; Accounts'!AS176+'O5 Details by Class &amp; Accounts'!BN176+'O5 Details by Class &amp; Accounts'!CI176</f>
        <v>0</v>
      </c>
      <c r="U176" s="666">
        <f>'O5 Details by Class &amp; Accounts'!Y176+'O5 Details by Class &amp; Accounts'!AT176+'O5 Details by Class &amp; Accounts'!BO176+'O5 Details by Class &amp; Accounts'!CJ176</f>
        <v>0</v>
      </c>
      <c r="V176" s="666">
        <f>'O5 Details by Class &amp; Accounts'!Z176+'O5 Details by Class &amp; Accounts'!AU176+'O5 Details by Class &amp; Accounts'!BP176+'O5 Details by Class &amp; Accounts'!CK176</f>
        <v>0</v>
      </c>
      <c r="W176" s="666">
        <f>'O5 Details by Class &amp; Accounts'!AA176+'O5 Details by Class &amp; Accounts'!AV176+'O5 Details by Class &amp; Accounts'!BQ176+'O5 Details by Class &amp; Accounts'!CL176</f>
        <v>0</v>
      </c>
      <c r="X176" s="1112">
        <f>'O5 Details by Class &amp; Accounts'!AB176+'O5 Details by Class &amp; Accounts'!AW176+'O5 Details by Class &amp; Accounts'!BR176+'O5 Details by Class &amp; Accounts'!CM176</f>
        <v>0</v>
      </c>
      <c r="Y176" s="2091" t="str">
        <f t="shared" si="6"/>
        <v>5610</v>
      </c>
      <c r="Z176" s="2086" t="s">
        <v>288</v>
      </c>
    </row>
    <row r="177" spans="1:26" ht="15.95" customHeight="1">
      <c r="A177" s="1939" t="s">
        <v>180</v>
      </c>
      <c r="B177" s="1083" t="s">
        <v>938</v>
      </c>
      <c r="C177" s="1098" t="str">
        <f>IF(ISBLANK('E4 TB Allocation Details'!D177), "",('E4 TB Allocation Details'!D177))</f>
        <v>ad</v>
      </c>
      <c r="D177" s="1099">
        <f t="shared" si="7"/>
        <v>184999.99999999997</v>
      </c>
      <c r="E177" s="666">
        <f>'O5 Details by Class &amp; Accounts'!I177+'O5 Details by Class &amp; Accounts'!AD177+'O5 Details by Class &amp; Accounts'!AY177+'O5 Details by Class &amp; Accounts'!BT177</f>
        <v>111086.48764747563</v>
      </c>
      <c r="F177" s="666">
        <f>'O5 Details by Class &amp; Accounts'!J177+'O5 Details by Class &amp; Accounts'!AE177+'O5 Details by Class &amp; Accounts'!AZ177+'O5 Details by Class &amp; Accounts'!BU177</f>
        <v>31256.444012734246</v>
      </c>
      <c r="G177" s="666">
        <f>'O5 Details by Class &amp; Accounts'!K177+'O5 Details by Class &amp; Accounts'!AF177+'O5 Details by Class &amp; Accounts'!BA177+'O5 Details by Class &amp; Accounts'!BV177</f>
        <v>33787.992050116285</v>
      </c>
      <c r="H177" s="666">
        <f>'O5 Details by Class &amp; Accounts'!L177+'O5 Details by Class &amp; Accounts'!AG177+'O5 Details by Class &amp; Accounts'!BB177+'O5 Details by Class &amp; Accounts'!BW177</f>
        <v>0</v>
      </c>
      <c r="I177" s="666">
        <f>'O5 Details by Class &amp; Accounts'!M177+'O5 Details by Class &amp; Accounts'!AH177+'O5 Details by Class &amp; Accounts'!BC177+'O5 Details by Class &amp; Accounts'!BX177</f>
        <v>0</v>
      </c>
      <c r="J177" s="666">
        <f>'O5 Details by Class &amp; Accounts'!N177+'O5 Details by Class &amp; Accounts'!AI177+'O5 Details by Class &amp; Accounts'!BD177+'O5 Details by Class &amp; Accounts'!BY177</f>
        <v>0</v>
      </c>
      <c r="K177" s="666">
        <f>'O5 Details by Class &amp; Accounts'!O177+'O5 Details by Class &amp; Accounts'!AJ177+'O5 Details by Class &amp; Accounts'!BE177+'O5 Details by Class &amp; Accounts'!BZ177</f>
        <v>7928.6083237542298</v>
      </c>
      <c r="L177" s="666">
        <f>'O5 Details by Class &amp; Accounts'!P177+'O5 Details by Class &amp; Accounts'!AK177+'O5 Details by Class &amp; Accounts'!BF177+'O5 Details by Class &amp; Accounts'!CA177</f>
        <v>500.17088692807084</v>
      </c>
      <c r="M177" s="666">
        <f>'O5 Details by Class &amp; Accounts'!Q177+'O5 Details by Class &amp; Accounts'!AL177+'O5 Details by Class &amp; Accounts'!BG177+'O5 Details by Class &amp; Accounts'!CB177</f>
        <v>440.29707899152851</v>
      </c>
      <c r="N177" s="666">
        <f>'O5 Details by Class &amp; Accounts'!R177+'O5 Details by Class &amp; Accounts'!AM177+'O5 Details by Class &amp; Accounts'!BH177+'O5 Details by Class &amp; Accounts'!CC177</f>
        <v>0</v>
      </c>
      <c r="O177" s="666">
        <f>'O5 Details by Class &amp; Accounts'!S177+'O5 Details by Class &amp; Accounts'!AN177+'O5 Details by Class &amp; Accounts'!BI177+'O5 Details by Class &amp; Accounts'!CD177</f>
        <v>0</v>
      </c>
      <c r="P177" s="666">
        <f>'O5 Details by Class &amp; Accounts'!T177+'O5 Details by Class &amp; Accounts'!AO177+'O5 Details by Class &amp; Accounts'!BJ177+'O5 Details by Class &amp; Accounts'!CE177</f>
        <v>0</v>
      </c>
      <c r="Q177" s="666">
        <f>'O5 Details by Class &amp; Accounts'!U177+'O5 Details by Class &amp; Accounts'!AP177+'O5 Details by Class &amp; Accounts'!BK177+'O5 Details by Class &amp; Accounts'!CF177</f>
        <v>0</v>
      </c>
      <c r="R177" s="666">
        <f>'O5 Details by Class &amp; Accounts'!V177+'O5 Details by Class &amp; Accounts'!AQ177+'O5 Details by Class &amp; Accounts'!BL177+'O5 Details by Class &amp; Accounts'!CG177</f>
        <v>0</v>
      </c>
      <c r="S177" s="666">
        <f>'O5 Details by Class &amp; Accounts'!W177+'O5 Details by Class &amp; Accounts'!AR177+'O5 Details by Class &amp; Accounts'!BM177+'O5 Details by Class &amp; Accounts'!CH177</f>
        <v>0</v>
      </c>
      <c r="T177" s="666">
        <f>'O5 Details by Class &amp; Accounts'!X177+'O5 Details by Class &amp; Accounts'!AS177+'O5 Details by Class &amp; Accounts'!BN177+'O5 Details by Class &amp; Accounts'!CI177</f>
        <v>0</v>
      </c>
      <c r="U177" s="666">
        <f>'O5 Details by Class &amp; Accounts'!Y177+'O5 Details by Class &amp; Accounts'!AT177+'O5 Details by Class &amp; Accounts'!BO177+'O5 Details by Class &amp; Accounts'!CJ177</f>
        <v>0</v>
      </c>
      <c r="V177" s="666">
        <f>'O5 Details by Class &amp; Accounts'!Z177+'O5 Details by Class &amp; Accounts'!AU177+'O5 Details by Class &amp; Accounts'!BP177+'O5 Details by Class &amp; Accounts'!CK177</f>
        <v>0</v>
      </c>
      <c r="W177" s="666">
        <f>'O5 Details by Class &amp; Accounts'!AA177+'O5 Details by Class &amp; Accounts'!AV177+'O5 Details by Class &amp; Accounts'!BQ177+'O5 Details by Class &amp; Accounts'!CL177</f>
        <v>0</v>
      </c>
      <c r="X177" s="1112">
        <f>'O5 Details by Class &amp; Accounts'!AB177+'O5 Details by Class &amp; Accounts'!AW177+'O5 Details by Class &amp; Accounts'!BR177+'O5 Details by Class &amp; Accounts'!CM177</f>
        <v>0</v>
      </c>
      <c r="Y177" s="2091" t="str">
        <f t="shared" si="6"/>
        <v>5615</v>
      </c>
      <c r="Z177" s="2086" t="s">
        <v>288</v>
      </c>
    </row>
    <row r="178" spans="1:26" ht="15.95" customHeight="1">
      <c r="A178" s="1939" t="s">
        <v>181</v>
      </c>
      <c r="B178" s="1083" t="s">
        <v>952</v>
      </c>
      <c r="C178" s="1098" t="str">
        <f>IF(ISBLANK('E4 TB Allocation Details'!D178), "",('E4 TB Allocation Details'!D178))</f>
        <v>ad</v>
      </c>
      <c r="D178" s="1099">
        <f t="shared" si="7"/>
        <v>209999.99999999997</v>
      </c>
      <c r="E178" s="666">
        <f>'O5 Details by Class &amp; Accounts'!I178+'O5 Details by Class &amp; Accounts'!AD178+'O5 Details by Class &amp; Accounts'!AY178+'O5 Details by Class &amp; Accounts'!BT178</f>
        <v>126098.17516740477</v>
      </c>
      <c r="F178" s="666">
        <f>'O5 Details by Class &amp; Accounts'!J178+'O5 Details by Class &amp; Accounts'!AE178+'O5 Details by Class &amp; Accounts'!AZ178+'O5 Details by Class &amp; Accounts'!BU178</f>
        <v>35480.287798238875</v>
      </c>
      <c r="G178" s="666">
        <f>'O5 Details by Class &amp; Accounts'!K178+'O5 Details by Class &amp; Accounts'!AF178+'O5 Details by Class &amp; Accounts'!BA178+'O5 Details by Class &amp; Accounts'!BV178</f>
        <v>38353.936921753615</v>
      </c>
      <c r="H178" s="666">
        <f>'O5 Details by Class &amp; Accounts'!L178+'O5 Details by Class &amp; Accounts'!AG178+'O5 Details by Class &amp; Accounts'!BB178+'O5 Details by Class &amp; Accounts'!BW178</f>
        <v>0</v>
      </c>
      <c r="I178" s="666">
        <f>'O5 Details by Class &amp; Accounts'!M178+'O5 Details by Class &amp; Accounts'!AH178+'O5 Details by Class &amp; Accounts'!BC178+'O5 Details by Class &amp; Accounts'!BX178</f>
        <v>0</v>
      </c>
      <c r="J178" s="666">
        <f>'O5 Details by Class &amp; Accounts'!N178+'O5 Details by Class &amp; Accounts'!AI178+'O5 Details by Class &amp; Accounts'!BD178+'O5 Details by Class &amp; Accounts'!BY178</f>
        <v>0</v>
      </c>
      <c r="K178" s="666">
        <f>'O5 Details by Class &amp; Accounts'!O178+'O5 Details by Class &amp; Accounts'!AJ178+'O5 Details by Class &amp; Accounts'!BE178+'O5 Details by Class &amp; Accounts'!BZ178</f>
        <v>9000.0418810183146</v>
      </c>
      <c r="L178" s="666">
        <f>'O5 Details by Class &amp; Accounts'!P178+'O5 Details by Class &amp; Accounts'!AK178+'O5 Details by Class &amp; Accounts'!BF178+'O5 Details by Class &amp; Accounts'!CA178</f>
        <v>567.76154732375608</v>
      </c>
      <c r="M178" s="666">
        <f>'O5 Details by Class &amp; Accounts'!Q178+'O5 Details by Class &amp; Accounts'!AL178+'O5 Details by Class &amp; Accounts'!BG178+'O5 Details by Class &amp; Accounts'!CB178</f>
        <v>499.79668426065399</v>
      </c>
      <c r="N178" s="666">
        <f>'O5 Details by Class &amp; Accounts'!R178+'O5 Details by Class &amp; Accounts'!AM178+'O5 Details by Class &amp; Accounts'!BH178+'O5 Details by Class &amp; Accounts'!CC178</f>
        <v>0</v>
      </c>
      <c r="O178" s="666">
        <f>'O5 Details by Class &amp; Accounts'!S178+'O5 Details by Class &amp; Accounts'!AN178+'O5 Details by Class &amp; Accounts'!BI178+'O5 Details by Class &amp; Accounts'!CD178</f>
        <v>0</v>
      </c>
      <c r="P178" s="666">
        <f>'O5 Details by Class &amp; Accounts'!T178+'O5 Details by Class &amp; Accounts'!AO178+'O5 Details by Class &amp; Accounts'!BJ178+'O5 Details by Class &amp; Accounts'!CE178</f>
        <v>0</v>
      </c>
      <c r="Q178" s="666">
        <f>'O5 Details by Class &amp; Accounts'!U178+'O5 Details by Class &amp; Accounts'!AP178+'O5 Details by Class &amp; Accounts'!BK178+'O5 Details by Class &amp; Accounts'!CF178</f>
        <v>0</v>
      </c>
      <c r="R178" s="666">
        <f>'O5 Details by Class &amp; Accounts'!V178+'O5 Details by Class &amp; Accounts'!AQ178+'O5 Details by Class &amp; Accounts'!BL178+'O5 Details by Class &amp; Accounts'!CG178</f>
        <v>0</v>
      </c>
      <c r="S178" s="666">
        <f>'O5 Details by Class &amp; Accounts'!W178+'O5 Details by Class &amp; Accounts'!AR178+'O5 Details by Class &amp; Accounts'!BM178+'O5 Details by Class &amp; Accounts'!CH178</f>
        <v>0</v>
      </c>
      <c r="T178" s="666">
        <f>'O5 Details by Class &amp; Accounts'!X178+'O5 Details by Class &amp; Accounts'!AS178+'O5 Details by Class &amp; Accounts'!BN178+'O5 Details by Class &amp; Accounts'!CI178</f>
        <v>0</v>
      </c>
      <c r="U178" s="666">
        <f>'O5 Details by Class &amp; Accounts'!Y178+'O5 Details by Class &amp; Accounts'!AT178+'O5 Details by Class &amp; Accounts'!BO178+'O5 Details by Class &amp; Accounts'!CJ178</f>
        <v>0</v>
      </c>
      <c r="V178" s="666">
        <f>'O5 Details by Class &amp; Accounts'!Z178+'O5 Details by Class &amp; Accounts'!AU178+'O5 Details by Class &amp; Accounts'!BP178+'O5 Details by Class &amp; Accounts'!CK178</f>
        <v>0</v>
      </c>
      <c r="W178" s="666">
        <f>'O5 Details by Class &amp; Accounts'!AA178+'O5 Details by Class &amp; Accounts'!AV178+'O5 Details by Class &amp; Accounts'!BQ178+'O5 Details by Class &amp; Accounts'!CL178</f>
        <v>0</v>
      </c>
      <c r="X178" s="1112">
        <f>'O5 Details by Class &amp; Accounts'!AB178+'O5 Details by Class &amp; Accounts'!AW178+'O5 Details by Class &amp; Accounts'!BR178+'O5 Details by Class &amp; Accounts'!CM178</f>
        <v>0</v>
      </c>
      <c r="Y178" s="2091" t="str">
        <f t="shared" si="6"/>
        <v>5620</v>
      </c>
      <c r="Z178" s="2086" t="s">
        <v>288</v>
      </c>
    </row>
    <row r="179" spans="1:26" ht="15.95" customHeight="1">
      <c r="A179" s="1939" t="s">
        <v>182</v>
      </c>
      <c r="B179" s="1083" t="s">
        <v>343</v>
      </c>
      <c r="C179" s="1098" t="str">
        <f>IF(ISBLANK('E4 TB Allocation Details'!D179), "",('E4 TB Allocation Details'!D179))</f>
        <v>ad</v>
      </c>
      <c r="D179" s="1099">
        <f t="shared" si="7"/>
        <v>-330000</v>
      </c>
      <c r="E179" s="666">
        <f>'O5 Details by Class &amp; Accounts'!I179+'O5 Details by Class &amp; Accounts'!AD179+'O5 Details by Class &amp; Accounts'!AY179+'O5 Details by Class &amp; Accounts'!BT179</f>
        <v>-198154.27526306466</v>
      </c>
      <c r="F179" s="666">
        <f>'O5 Details by Class &amp; Accounts'!J179+'O5 Details by Class &amp; Accounts'!AE179+'O5 Details by Class &amp; Accounts'!AZ179+'O5 Details by Class &amp; Accounts'!BU179</f>
        <v>-55754.737968661088</v>
      </c>
      <c r="G179" s="666">
        <f>'O5 Details by Class &amp; Accounts'!K179+'O5 Details by Class &amp; Accounts'!AF179+'O5 Details by Class &amp; Accounts'!BA179+'O5 Details by Class &amp; Accounts'!BV179</f>
        <v>-60270.472305612828</v>
      </c>
      <c r="H179" s="666">
        <f>'O5 Details by Class &amp; Accounts'!L179+'O5 Details by Class &amp; Accounts'!AG179+'O5 Details by Class &amp; Accounts'!BB179+'O5 Details by Class &amp; Accounts'!BW179</f>
        <v>0</v>
      </c>
      <c r="I179" s="666">
        <f>'O5 Details by Class &amp; Accounts'!M179+'O5 Details by Class &amp; Accounts'!AH179+'O5 Details by Class &amp; Accounts'!BC179+'O5 Details by Class &amp; Accounts'!BX179</f>
        <v>0</v>
      </c>
      <c r="J179" s="666">
        <f>'O5 Details by Class &amp; Accounts'!N179+'O5 Details by Class &amp; Accounts'!AI179+'O5 Details by Class &amp; Accounts'!BD179+'O5 Details by Class &amp; Accounts'!BY179</f>
        <v>0</v>
      </c>
      <c r="K179" s="666">
        <f>'O5 Details by Class &amp; Accounts'!O179+'O5 Details by Class &amp; Accounts'!AJ179+'O5 Details by Class &amp; Accounts'!BE179+'O5 Details by Class &amp; Accounts'!BZ179</f>
        <v>-14142.922955885924</v>
      </c>
      <c r="L179" s="666">
        <f>'O5 Details by Class &amp; Accounts'!P179+'O5 Details by Class &amp; Accounts'!AK179+'O5 Details by Class &amp; Accounts'!BF179+'O5 Details by Class &amp; Accounts'!CA179</f>
        <v>-892.19671722304531</v>
      </c>
      <c r="M179" s="666">
        <f>'O5 Details by Class &amp; Accounts'!Q179+'O5 Details by Class &amp; Accounts'!AL179+'O5 Details by Class &amp; Accounts'!BG179+'O5 Details by Class &amp; Accounts'!CB179</f>
        <v>-785.39478955245625</v>
      </c>
      <c r="N179" s="666">
        <f>'O5 Details by Class &amp; Accounts'!R179+'O5 Details by Class &amp; Accounts'!AM179+'O5 Details by Class &amp; Accounts'!BH179+'O5 Details by Class &amp; Accounts'!CC179</f>
        <v>0</v>
      </c>
      <c r="O179" s="666">
        <f>'O5 Details by Class &amp; Accounts'!S179+'O5 Details by Class &amp; Accounts'!AN179+'O5 Details by Class &amp; Accounts'!BI179+'O5 Details by Class &amp; Accounts'!CD179</f>
        <v>0</v>
      </c>
      <c r="P179" s="666">
        <f>'O5 Details by Class &amp; Accounts'!T179+'O5 Details by Class &amp; Accounts'!AO179+'O5 Details by Class &amp; Accounts'!BJ179+'O5 Details by Class &amp; Accounts'!CE179</f>
        <v>0</v>
      </c>
      <c r="Q179" s="666">
        <f>'O5 Details by Class &amp; Accounts'!U179+'O5 Details by Class &amp; Accounts'!AP179+'O5 Details by Class &amp; Accounts'!BK179+'O5 Details by Class &amp; Accounts'!CF179</f>
        <v>0</v>
      </c>
      <c r="R179" s="666">
        <f>'O5 Details by Class &amp; Accounts'!V179+'O5 Details by Class &amp; Accounts'!AQ179+'O5 Details by Class &amp; Accounts'!BL179+'O5 Details by Class &amp; Accounts'!CG179</f>
        <v>0</v>
      </c>
      <c r="S179" s="666">
        <f>'O5 Details by Class &amp; Accounts'!W179+'O5 Details by Class &amp; Accounts'!AR179+'O5 Details by Class &amp; Accounts'!BM179+'O5 Details by Class &amp; Accounts'!CH179</f>
        <v>0</v>
      </c>
      <c r="T179" s="666">
        <f>'O5 Details by Class &amp; Accounts'!X179+'O5 Details by Class &amp; Accounts'!AS179+'O5 Details by Class &amp; Accounts'!BN179+'O5 Details by Class &amp; Accounts'!CI179</f>
        <v>0</v>
      </c>
      <c r="U179" s="666">
        <f>'O5 Details by Class &amp; Accounts'!Y179+'O5 Details by Class &amp; Accounts'!AT179+'O5 Details by Class &amp; Accounts'!BO179+'O5 Details by Class &amp; Accounts'!CJ179</f>
        <v>0</v>
      </c>
      <c r="V179" s="666">
        <f>'O5 Details by Class &amp; Accounts'!Z179+'O5 Details by Class &amp; Accounts'!AU179+'O5 Details by Class &amp; Accounts'!BP179+'O5 Details by Class &amp; Accounts'!CK179</f>
        <v>0</v>
      </c>
      <c r="W179" s="666">
        <f>'O5 Details by Class &amp; Accounts'!AA179+'O5 Details by Class &amp; Accounts'!AV179+'O5 Details by Class &amp; Accounts'!BQ179+'O5 Details by Class &amp; Accounts'!CL179</f>
        <v>0</v>
      </c>
      <c r="X179" s="1112">
        <f>'O5 Details by Class &amp; Accounts'!AB179+'O5 Details by Class &amp; Accounts'!AW179+'O5 Details by Class &amp; Accounts'!BR179+'O5 Details by Class &amp; Accounts'!CM179</f>
        <v>0</v>
      </c>
      <c r="Y179" s="2091" t="str">
        <f t="shared" si="6"/>
        <v>5625</v>
      </c>
      <c r="Z179" s="2086" t="s">
        <v>288</v>
      </c>
    </row>
    <row r="180" spans="1:26" ht="15.95" customHeight="1">
      <c r="A180" s="1939" t="s">
        <v>183</v>
      </c>
      <c r="B180" s="1083" t="s">
        <v>953</v>
      </c>
      <c r="C180" s="1098" t="str">
        <f>IF(ISBLANK('E4 TB Allocation Details'!D180), "",('E4 TB Allocation Details'!D180))</f>
        <v>ad</v>
      </c>
      <c r="D180" s="1099">
        <f t="shared" si="7"/>
        <v>124999.99999999999</v>
      </c>
      <c r="E180" s="666">
        <f>'O5 Details by Class &amp; Accounts'!I180+'O5 Details by Class &amp; Accounts'!AD180+'O5 Details by Class &amp; Accounts'!AY180+'O5 Details by Class &amp; Accounts'!BT180</f>
        <v>75058.437599645695</v>
      </c>
      <c r="F180" s="666">
        <f>'O5 Details by Class &amp; Accounts'!J180+'O5 Details by Class &amp; Accounts'!AE180+'O5 Details by Class &amp; Accounts'!AZ180+'O5 Details by Class &amp; Accounts'!BU180</f>
        <v>21119.218927523139</v>
      </c>
      <c r="G180" s="666">
        <f>'O5 Details by Class &amp; Accounts'!K180+'O5 Details by Class &amp; Accounts'!AF180+'O5 Details by Class &amp; Accounts'!BA180+'O5 Details by Class &amp; Accounts'!BV180</f>
        <v>22829.724358186679</v>
      </c>
      <c r="H180" s="666">
        <f>'O5 Details by Class &amp; Accounts'!L180+'O5 Details by Class &amp; Accounts'!AG180+'O5 Details by Class &amp; Accounts'!BB180+'O5 Details by Class &amp; Accounts'!BW180</f>
        <v>0</v>
      </c>
      <c r="I180" s="666">
        <f>'O5 Details by Class &amp; Accounts'!M180+'O5 Details by Class &amp; Accounts'!AH180+'O5 Details by Class &amp; Accounts'!BC180+'O5 Details by Class &amp; Accounts'!BX180</f>
        <v>0</v>
      </c>
      <c r="J180" s="666">
        <f>'O5 Details by Class &amp; Accounts'!N180+'O5 Details by Class &amp; Accounts'!AI180+'O5 Details by Class &amp; Accounts'!BD180+'O5 Details by Class &amp; Accounts'!BY180</f>
        <v>0</v>
      </c>
      <c r="K180" s="666">
        <f>'O5 Details by Class &amp; Accounts'!O180+'O5 Details by Class &amp; Accounts'!AJ180+'O5 Details by Class &amp; Accounts'!BE180+'O5 Details by Class &amp; Accounts'!BZ180</f>
        <v>5357.1677863204259</v>
      </c>
      <c r="L180" s="666">
        <f>'O5 Details by Class &amp; Accounts'!P180+'O5 Details by Class &amp; Accounts'!AK180+'O5 Details by Class &amp; Accounts'!BF180+'O5 Details by Class &amp; Accounts'!CA180</f>
        <v>337.95330197842628</v>
      </c>
      <c r="M180" s="666">
        <f>'O5 Details by Class &amp; Accounts'!Q180+'O5 Details by Class &amp; Accounts'!AL180+'O5 Details by Class &amp; Accounts'!BG180+'O5 Details by Class &amp; Accounts'!CB180</f>
        <v>297.49802634562741</v>
      </c>
      <c r="N180" s="666">
        <f>'O5 Details by Class &amp; Accounts'!R180+'O5 Details by Class &amp; Accounts'!AM180+'O5 Details by Class &amp; Accounts'!BH180+'O5 Details by Class &amp; Accounts'!CC180</f>
        <v>0</v>
      </c>
      <c r="O180" s="666">
        <f>'O5 Details by Class &amp; Accounts'!S180+'O5 Details by Class &amp; Accounts'!AN180+'O5 Details by Class &amp; Accounts'!BI180+'O5 Details by Class &amp; Accounts'!CD180</f>
        <v>0</v>
      </c>
      <c r="P180" s="666">
        <f>'O5 Details by Class &amp; Accounts'!T180+'O5 Details by Class &amp; Accounts'!AO180+'O5 Details by Class &amp; Accounts'!BJ180+'O5 Details by Class &amp; Accounts'!CE180</f>
        <v>0</v>
      </c>
      <c r="Q180" s="666">
        <f>'O5 Details by Class &amp; Accounts'!U180+'O5 Details by Class &amp; Accounts'!AP180+'O5 Details by Class &amp; Accounts'!BK180+'O5 Details by Class &amp; Accounts'!CF180</f>
        <v>0</v>
      </c>
      <c r="R180" s="666">
        <f>'O5 Details by Class &amp; Accounts'!V180+'O5 Details by Class &amp; Accounts'!AQ180+'O5 Details by Class &amp; Accounts'!BL180+'O5 Details by Class &amp; Accounts'!CG180</f>
        <v>0</v>
      </c>
      <c r="S180" s="666">
        <f>'O5 Details by Class &amp; Accounts'!W180+'O5 Details by Class &amp; Accounts'!AR180+'O5 Details by Class &amp; Accounts'!BM180+'O5 Details by Class &amp; Accounts'!CH180</f>
        <v>0</v>
      </c>
      <c r="T180" s="666">
        <f>'O5 Details by Class &amp; Accounts'!X180+'O5 Details by Class &amp; Accounts'!AS180+'O5 Details by Class &amp; Accounts'!BN180+'O5 Details by Class &amp; Accounts'!CI180</f>
        <v>0</v>
      </c>
      <c r="U180" s="666">
        <f>'O5 Details by Class &amp; Accounts'!Y180+'O5 Details by Class &amp; Accounts'!AT180+'O5 Details by Class &amp; Accounts'!BO180+'O5 Details by Class &amp; Accounts'!CJ180</f>
        <v>0</v>
      </c>
      <c r="V180" s="666">
        <f>'O5 Details by Class &amp; Accounts'!Z180+'O5 Details by Class &amp; Accounts'!AU180+'O5 Details by Class &amp; Accounts'!BP180+'O5 Details by Class &amp; Accounts'!CK180</f>
        <v>0</v>
      </c>
      <c r="W180" s="666">
        <f>'O5 Details by Class &amp; Accounts'!AA180+'O5 Details by Class &amp; Accounts'!AV180+'O5 Details by Class &amp; Accounts'!BQ180+'O5 Details by Class &amp; Accounts'!CL180</f>
        <v>0</v>
      </c>
      <c r="X180" s="1112">
        <f>'O5 Details by Class &amp; Accounts'!AB180+'O5 Details by Class &amp; Accounts'!AW180+'O5 Details by Class &amp; Accounts'!BR180+'O5 Details by Class &amp; Accounts'!CM180</f>
        <v>0</v>
      </c>
      <c r="Y180" s="2091" t="str">
        <f t="shared" si="6"/>
        <v>5630</v>
      </c>
      <c r="Z180" s="2086" t="s">
        <v>288</v>
      </c>
    </row>
    <row r="181" spans="1:26" ht="15.95" customHeight="1">
      <c r="A181" s="1939" t="s">
        <v>203</v>
      </c>
      <c r="B181" s="1083" t="s">
        <v>954</v>
      </c>
      <c r="C181" s="1098" t="str">
        <f>IF(ISBLANK('E4 TB Allocation Details'!D181), "",('E4 TB Allocation Details'!D181))</f>
        <v>ad</v>
      </c>
      <c r="D181" s="1099">
        <f t="shared" si="7"/>
        <v>24000</v>
      </c>
      <c r="E181" s="666">
        <f>'O5 Details by Class &amp; Accounts'!I181+'O5 Details by Class &amp; Accounts'!AD181+'O5 Details by Class &amp; Accounts'!AY181+'O5 Details by Class &amp; Accounts'!BT181</f>
        <v>12024.061742169892</v>
      </c>
      <c r="F181" s="666">
        <f>'O5 Details by Class &amp; Accounts'!J181+'O5 Details by Class &amp; Accounts'!AE181+'O5 Details by Class &amp; Accounts'!AZ181+'O5 Details by Class &amp; Accounts'!BU181</f>
        <v>4135.5661504682303</v>
      </c>
      <c r="G181" s="666">
        <f>'O5 Details by Class &amp; Accounts'!K181+'O5 Details by Class &amp; Accounts'!AF181+'O5 Details by Class &amp; Accounts'!BA181+'O5 Details by Class &amp; Accounts'!BV181</f>
        <v>5990.5741436641056</v>
      </c>
      <c r="H181" s="666">
        <f>'O5 Details by Class &amp; Accounts'!L181+'O5 Details by Class &amp; Accounts'!AG181+'O5 Details by Class &amp; Accounts'!BB181+'O5 Details by Class &amp; Accounts'!BW181</f>
        <v>0</v>
      </c>
      <c r="I181" s="666">
        <f>'O5 Details by Class &amp; Accounts'!M181+'O5 Details by Class &amp; Accounts'!AH181+'O5 Details by Class &amp; Accounts'!BC181+'O5 Details by Class &amp; Accounts'!BX181</f>
        <v>0</v>
      </c>
      <c r="J181" s="666">
        <f>'O5 Details by Class &amp; Accounts'!N181+'O5 Details by Class &amp; Accounts'!AI181+'O5 Details by Class &amp; Accounts'!BD181+'O5 Details by Class &amp; Accounts'!BY181</f>
        <v>0</v>
      </c>
      <c r="K181" s="666">
        <f>'O5 Details by Class &amp; Accounts'!O181+'O5 Details by Class &amp; Accounts'!AJ181+'O5 Details by Class &amp; Accounts'!BE181+'O5 Details by Class &amp; Accounts'!BZ181</f>
        <v>1674.6181424653462</v>
      </c>
      <c r="L181" s="666">
        <f>'O5 Details by Class &amp; Accounts'!P181+'O5 Details by Class &amp; Accounts'!AK181+'O5 Details by Class &amp; Accounts'!BF181+'O5 Details by Class &amp; Accounts'!CA181</f>
        <v>91.886510207662823</v>
      </c>
      <c r="M181" s="666">
        <f>'O5 Details by Class &amp; Accounts'!Q181+'O5 Details by Class &amp; Accounts'!AL181+'O5 Details by Class &amp; Accounts'!BG181+'O5 Details by Class &amp; Accounts'!CB181</f>
        <v>83.293311024762872</v>
      </c>
      <c r="N181" s="666">
        <f>'O5 Details by Class &amp; Accounts'!R181+'O5 Details by Class &amp; Accounts'!AM181+'O5 Details by Class &amp; Accounts'!BH181+'O5 Details by Class &amp; Accounts'!CC181</f>
        <v>0</v>
      </c>
      <c r="O181" s="666">
        <f>'O5 Details by Class &amp; Accounts'!S181+'O5 Details by Class &amp; Accounts'!AN181+'O5 Details by Class &amp; Accounts'!BI181+'O5 Details by Class &amp; Accounts'!CD181</f>
        <v>0</v>
      </c>
      <c r="P181" s="666">
        <f>'O5 Details by Class &amp; Accounts'!T181+'O5 Details by Class &amp; Accounts'!AO181+'O5 Details by Class &amp; Accounts'!BJ181+'O5 Details by Class &amp; Accounts'!CE181</f>
        <v>0</v>
      </c>
      <c r="Q181" s="666">
        <f>'O5 Details by Class &amp; Accounts'!U181+'O5 Details by Class &amp; Accounts'!AP181+'O5 Details by Class &amp; Accounts'!BK181+'O5 Details by Class &amp; Accounts'!CF181</f>
        <v>0</v>
      </c>
      <c r="R181" s="666">
        <f>'O5 Details by Class &amp; Accounts'!V181+'O5 Details by Class &amp; Accounts'!AQ181+'O5 Details by Class &amp; Accounts'!BL181+'O5 Details by Class &amp; Accounts'!CG181</f>
        <v>0</v>
      </c>
      <c r="S181" s="666">
        <f>'O5 Details by Class &amp; Accounts'!W181+'O5 Details by Class &amp; Accounts'!AR181+'O5 Details by Class &amp; Accounts'!BM181+'O5 Details by Class &amp; Accounts'!CH181</f>
        <v>0</v>
      </c>
      <c r="T181" s="666">
        <f>'O5 Details by Class &amp; Accounts'!X181+'O5 Details by Class &amp; Accounts'!AS181+'O5 Details by Class &amp; Accounts'!BN181+'O5 Details by Class &amp; Accounts'!CI181</f>
        <v>0</v>
      </c>
      <c r="U181" s="666">
        <f>'O5 Details by Class &amp; Accounts'!Y181+'O5 Details by Class &amp; Accounts'!AT181+'O5 Details by Class &amp; Accounts'!BO181+'O5 Details by Class &amp; Accounts'!CJ181</f>
        <v>0</v>
      </c>
      <c r="V181" s="666">
        <f>'O5 Details by Class &amp; Accounts'!Z181+'O5 Details by Class &amp; Accounts'!AU181+'O5 Details by Class &amp; Accounts'!BP181+'O5 Details by Class &amp; Accounts'!CK181</f>
        <v>0</v>
      </c>
      <c r="W181" s="666">
        <f>'O5 Details by Class &amp; Accounts'!AA181+'O5 Details by Class &amp; Accounts'!AV181+'O5 Details by Class &amp; Accounts'!BQ181+'O5 Details by Class &amp; Accounts'!CL181</f>
        <v>0</v>
      </c>
      <c r="X181" s="1112">
        <f>'O5 Details by Class &amp; Accounts'!AB181+'O5 Details by Class &amp; Accounts'!AW181+'O5 Details by Class &amp; Accounts'!BR181+'O5 Details by Class &amp; Accounts'!CM181</f>
        <v>0</v>
      </c>
      <c r="Y181" s="2091" t="str">
        <f t="shared" si="6"/>
        <v>5635</v>
      </c>
      <c r="Z181" s="2086" t="s">
        <v>1471</v>
      </c>
    </row>
    <row r="182" spans="1:26" ht="15.95" customHeight="1">
      <c r="A182" s="1939" t="s">
        <v>184</v>
      </c>
      <c r="B182" s="1083" t="s">
        <v>955</v>
      </c>
      <c r="C182" s="1098" t="str">
        <f>IF(ISBLANK('E4 TB Allocation Details'!D182), "",('E4 TB Allocation Details'!D182))</f>
        <v>ad</v>
      </c>
      <c r="D182" s="1099">
        <f t="shared" si="7"/>
        <v>28000</v>
      </c>
      <c r="E182" s="666">
        <f>'O5 Details by Class &amp; Accounts'!I182+'O5 Details by Class &amp; Accounts'!AD182+'O5 Details by Class &amp; Accounts'!AY182+'O5 Details by Class &amp; Accounts'!BT182</f>
        <v>16813.090022320637</v>
      </c>
      <c r="F182" s="666">
        <f>'O5 Details by Class &amp; Accounts'!J182+'O5 Details by Class &amp; Accounts'!AE182+'O5 Details by Class &amp; Accounts'!AZ182+'O5 Details by Class &amp; Accounts'!BU182</f>
        <v>4730.7050397651838</v>
      </c>
      <c r="G182" s="666">
        <f>'O5 Details by Class &amp; Accounts'!K182+'O5 Details by Class &amp; Accounts'!AF182+'O5 Details by Class &amp; Accounts'!BA182+'O5 Details by Class &amp; Accounts'!BV182</f>
        <v>5113.8582562338161</v>
      </c>
      <c r="H182" s="666">
        <f>'O5 Details by Class &amp; Accounts'!L182+'O5 Details by Class &amp; Accounts'!AG182+'O5 Details by Class &amp; Accounts'!BB182+'O5 Details by Class &amp; Accounts'!BW182</f>
        <v>0</v>
      </c>
      <c r="I182" s="666">
        <f>'O5 Details by Class &amp; Accounts'!M182+'O5 Details by Class &amp; Accounts'!AH182+'O5 Details by Class &amp; Accounts'!BC182+'O5 Details by Class &amp; Accounts'!BX182</f>
        <v>0</v>
      </c>
      <c r="J182" s="666">
        <f>'O5 Details by Class &amp; Accounts'!N182+'O5 Details by Class &amp; Accounts'!AI182+'O5 Details by Class &amp; Accounts'!BD182+'O5 Details by Class &amp; Accounts'!BY182</f>
        <v>0</v>
      </c>
      <c r="K182" s="666">
        <f>'O5 Details by Class &amp; Accounts'!O182+'O5 Details by Class &amp; Accounts'!AJ182+'O5 Details by Class &amp; Accounts'!BE182+'O5 Details by Class &amp; Accounts'!BZ182</f>
        <v>1200.0055841357753</v>
      </c>
      <c r="L182" s="666">
        <f>'O5 Details by Class &amp; Accounts'!P182+'O5 Details by Class &amp; Accounts'!AK182+'O5 Details by Class &amp; Accounts'!BF182+'O5 Details by Class &amp; Accounts'!CA182</f>
        <v>75.701539643167479</v>
      </c>
      <c r="M182" s="666">
        <f>'O5 Details by Class &amp; Accounts'!Q182+'O5 Details by Class &amp; Accounts'!AL182+'O5 Details by Class &amp; Accounts'!BG182+'O5 Details by Class &amp; Accounts'!CB182</f>
        <v>66.639557901420531</v>
      </c>
      <c r="N182" s="666">
        <f>'O5 Details by Class &amp; Accounts'!R182+'O5 Details by Class &amp; Accounts'!AM182+'O5 Details by Class &amp; Accounts'!BH182+'O5 Details by Class &amp; Accounts'!CC182</f>
        <v>0</v>
      </c>
      <c r="O182" s="666">
        <f>'O5 Details by Class &amp; Accounts'!S182+'O5 Details by Class &amp; Accounts'!AN182+'O5 Details by Class &amp; Accounts'!BI182+'O5 Details by Class &amp; Accounts'!CD182</f>
        <v>0</v>
      </c>
      <c r="P182" s="666">
        <f>'O5 Details by Class &amp; Accounts'!T182+'O5 Details by Class &amp; Accounts'!AO182+'O5 Details by Class &amp; Accounts'!BJ182+'O5 Details by Class &amp; Accounts'!CE182</f>
        <v>0</v>
      </c>
      <c r="Q182" s="666">
        <f>'O5 Details by Class &amp; Accounts'!U182+'O5 Details by Class &amp; Accounts'!AP182+'O5 Details by Class &amp; Accounts'!BK182+'O5 Details by Class &amp; Accounts'!CF182</f>
        <v>0</v>
      </c>
      <c r="R182" s="666">
        <f>'O5 Details by Class &amp; Accounts'!V182+'O5 Details by Class &amp; Accounts'!AQ182+'O5 Details by Class &amp; Accounts'!BL182+'O5 Details by Class &amp; Accounts'!CG182</f>
        <v>0</v>
      </c>
      <c r="S182" s="666">
        <f>'O5 Details by Class &amp; Accounts'!W182+'O5 Details by Class &amp; Accounts'!AR182+'O5 Details by Class &amp; Accounts'!BM182+'O5 Details by Class &amp; Accounts'!CH182</f>
        <v>0</v>
      </c>
      <c r="T182" s="666">
        <f>'O5 Details by Class &amp; Accounts'!X182+'O5 Details by Class &amp; Accounts'!AS182+'O5 Details by Class &amp; Accounts'!BN182+'O5 Details by Class &amp; Accounts'!CI182</f>
        <v>0</v>
      </c>
      <c r="U182" s="666">
        <f>'O5 Details by Class &amp; Accounts'!Y182+'O5 Details by Class &amp; Accounts'!AT182+'O5 Details by Class &amp; Accounts'!BO182+'O5 Details by Class &amp; Accounts'!CJ182</f>
        <v>0</v>
      </c>
      <c r="V182" s="666">
        <f>'O5 Details by Class &amp; Accounts'!Z182+'O5 Details by Class &amp; Accounts'!AU182+'O5 Details by Class &amp; Accounts'!BP182+'O5 Details by Class &amp; Accounts'!CK182</f>
        <v>0</v>
      </c>
      <c r="W182" s="666">
        <f>'O5 Details by Class &amp; Accounts'!AA182+'O5 Details by Class &amp; Accounts'!AV182+'O5 Details by Class &amp; Accounts'!BQ182+'O5 Details by Class &amp; Accounts'!CL182</f>
        <v>0</v>
      </c>
      <c r="X182" s="1112">
        <f>'O5 Details by Class &amp; Accounts'!AB182+'O5 Details by Class &amp; Accounts'!AW182+'O5 Details by Class &amp; Accounts'!BR182+'O5 Details by Class &amp; Accounts'!CM182</f>
        <v>0</v>
      </c>
      <c r="Y182" s="2091" t="str">
        <f t="shared" si="6"/>
        <v>5640</v>
      </c>
      <c r="Z182" s="2086" t="s">
        <v>288</v>
      </c>
    </row>
    <row r="183" spans="1:26" ht="15.95" customHeight="1">
      <c r="A183" s="1939" t="s">
        <v>185</v>
      </c>
      <c r="B183" s="1083" t="s">
        <v>956</v>
      </c>
      <c r="C183" s="1098" t="str">
        <f>IF(ISBLANK('E4 TB Allocation Details'!D183), "",('E4 TB Allocation Details'!D183))</f>
        <v>ad</v>
      </c>
      <c r="D183" s="1099">
        <f t="shared" si="7"/>
        <v>0</v>
      </c>
      <c r="E183" s="666">
        <f>'O5 Details by Class &amp; Accounts'!I183+'O5 Details by Class &amp; Accounts'!AD183+'O5 Details by Class &amp; Accounts'!AY183+'O5 Details by Class &amp; Accounts'!BT183</f>
        <v>0</v>
      </c>
      <c r="F183" s="666">
        <f>'O5 Details by Class &amp; Accounts'!J183+'O5 Details by Class &amp; Accounts'!AE183+'O5 Details by Class &amp; Accounts'!AZ183+'O5 Details by Class &amp; Accounts'!BU183</f>
        <v>0</v>
      </c>
      <c r="G183" s="666">
        <f>'O5 Details by Class &amp; Accounts'!K183+'O5 Details by Class &amp; Accounts'!AF183+'O5 Details by Class &amp; Accounts'!BA183+'O5 Details by Class &amp; Accounts'!BV183</f>
        <v>0</v>
      </c>
      <c r="H183" s="666">
        <f>'O5 Details by Class &amp; Accounts'!L183+'O5 Details by Class &amp; Accounts'!AG183+'O5 Details by Class &amp; Accounts'!BB183+'O5 Details by Class &amp; Accounts'!BW183</f>
        <v>0</v>
      </c>
      <c r="I183" s="666">
        <f>'O5 Details by Class &amp; Accounts'!M183+'O5 Details by Class &amp; Accounts'!AH183+'O5 Details by Class &amp; Accounts'!BC183+'O5 Details by Class &amp; Accounts'!BX183</f>
        <v>0</v>
      </c>
      <c r="J183" s="666">
        <f>'O5 Details by Class &amp; Accounts'!N183+'O5 Details by Class &amp; Accounts'!AI183+'O5 Details by Class &amp; Accounts'!BD183+'O5 Details by Class &amp; Accounts'!BY183</f>
        <v>0</v>
      </c>
      <c r="K183" s="666">
        <f>'O5 Details by Class &amp; Accounts'!O183+'O5 Details by Class &amp; Accounts'!AJ183+'O5 Details by Class &amp; Accounts'!BE183+'O5 Details by Class &amp; Accounts'!BZ183</f>
        <v>0</v>
      </c>
      <c r="L183" s="666">
        <f>'O5 Details by Class &amp; Accounts'!P183+'O5 Details by Class &amp; Accounts'!AK183+'O5 Details by Class &amp; Accounts'!BF183+'O5 Details by Class &amp; Accounts'!CA183</f>
        <v>0</v>
      </c>
      <c r="M183" s="666">
        <f>'O5 Details by Class &amp; Accounts'!Q183+'O5 Details by Class &amp; Accounts'!AL183+'O5 Details by Class &amp; Accounts'!BG183+'O5 Details by Class &amp; Accounts'!CB183</f>
        <v>0</v>
      </c>
      <c r="N183" s="666">
        <f>'O5 Details by Class &amp; Accounts'!R183+'O5 Details by Class &amp; Accounts'!AM183+'O5 Details by Class &amp; Accounts'!BH183+'O5 Details by Class &amp; Accounts'!CC183</f>
        <v>0</v>
      </c>
      <c r="O183" s="666">
        <f>'O5 Details by Class &amp; Accounts'!S183+'O5 Details by Class &amp; Accounts'!AN183+'O5 Details by Class &amp; Accounts'!BI183+'O5 Details by Class &amp; Accounts'!CD183</f>
        <v>0</v>
      </c>
      <c r="P183" s="666">
        <f>'O5 Details by Class &amp; Accounts'!T183+'O5 Details by Class &amp; Accounts'!AO183+'O5 Details by Class &amp; Accounts'!BJ183+'O5 Details by Class &amp; Accounts'!CE183</f>
        <v>0</v>
      </c>
      <c r="Q183" s="666">
        <f>'O5 Details by Class &amp; Accounts'!U183+'O5 Details by Class &amp; Accounts'!AP183+'O5 Details by Class &amp; Accounts'!BK183+'O5 Details by Class &amp; Accounts'!CF183</f>
        <v>0</v>
      </c>
      <c r="R183" s="666">
        <f>'O5 Details by Class &amp; Accounts'!V183+'O5 Details by Class &amp; Accounts'!AQ183+'O5 Details by Class &amp; Accounts'!BL183+'O5 Details by Class &amp; Accounts'!CG183</f>
        <v>0</v>
      </c>
      <c r="S183" s="666">
        <f>'O5 Details by Class &amp; Accounts'!W183+'O5 Details by Class &amp; Accounts'!AR183+'O5 Details by Class &amp; Accounts'!BM183+'O5 Details by Class &amp; Accounts'!CH183</f>
        <v>0</v>
      </c>
      <c r="T183" s="666">
        <f>'O5 Details by Class &amp; Accounts'!X183+'O5 Details by Class &amp; Accounts'!AS183+'O5 Details by Class &amp; Accounts'!BN183+'O5 Details by Class &amp; Accounts'!CI183</f>
        <v>0</v>
      </c>
      <c r="U183" s="666">
        <f>'O5 Details by Class &amp; Accounts'!Y183+'O5 Details by Class &amp; Accounts'!AT183+'O5 Details by Class &amp; Accounts'!BO183+'O5 Details by Class &amp; Accounts'!CJ183</f>
        <v>0</v>
      </c>
      <c r="V183" s="666">
        <f>'O5 Details by Class &amp; Accounts'!Z183+'O5 Details by Class &amp; Accounts'!AU183+'O5 Details by Class &amp; Accounts'!BP183+'O5 Details by Class &amp; Accounts'!CK183</f>
        <v>0</v>
      </c>
      <c r="W183" s="666">
        <f>'O5 Details by Class &amp; Accounts'!AA183+'O5 Details by Class &amp; Accounts'!AV183+'O5 Details by Class &amp; Accounts'!BQ183+'O5 Details by Class &amp; Accounts'!CL183</f>
        <v>0</v>
      </c>
      <c r="X183" s="1112">
        <f>'O5 Details by Class &amp; Accounts'!AB183+'O5 Details by Class &amp; Accounts'!AW183+'O5 Details by Class &amp; Accounts'!BR183+'O5 Details by Class &amp; Accounts'!CM183</f>
        <v>0</v>
      </c>
      <c r="Y183" s="2091" t="str">
        <f t="shared" si="6"/>
        <v>5645</v>
      </c>
      <c r="Z183" s="2086" t="s">
        <v>288</v>
      </c>
    </row>
    <row r="184" spans="1:26" ht="15.95" customHeight="1">
      <c r="A184" s="1939" t="s">
        <v>186</v>
      </c>
      <c r="B184" s="1083" t="s">
        <v>957</v>
      </c>
      <c r="C184" s="1098" t="str">
        <f>IF(ISBLANK('E4 TB Allocation Details'!D184), "",('E4 TB Allocation Details'!D184))</f>
        <v>ad</v>
      </c>
      <c r="D184" s="1099">
        <f t="shared" si="7"/>
        <v>0</v>
      </c>
      <c r="E184" s="666">
        <f>'O5 Details by Class &amp; Accounts'!I184+'O5 Details by Class &amp; Accounts'!AD184+'O5 Details by Class &amp; Accounts'!AY184+'O5 Details by Class &amp; Accounts'!BT184</f>
        <v>0</v>
      </c>
      <c r="F184" s="666">
        <f>'O5 Details by Class &amp; Accounts'!J184+'O5 Details by Class &amp; Accounts'!AE184+'O5 Details by Class &amp; Accounts'!AZ184+'O5 Details by Class &amp; Accounts'!BU184</f>
        <v>0</v>
      </c>
      <c r="G184" s="666">
        <f>'O5 Details by Class &amp; Accounts'!K184+'O5 Details by Class &amp; Accounts'!AF184+'O5 Details by Class &amp; Accounts'!BA184+'O5 Details by Class &amp; Accounts'!BV184</f>
        <v>0</v>
      </c>
      <c r="H184" s="666">
        <f>'O5 Details by Class &amp; Accounts'!L184+'O5 Details by Class &amp; Accounts'!AG184+'O5 Details by Class &amp; Accounts'!BB184+'O5 Details by Class &amp; Accounts'!BW184</f>
        <v>0</v>
      </c>
      <c r="I184" s="666">
        <f>'O5 Details by Class &amp; Accounts'!M184+'O5 Details by Class &amp; Accounts'!AH184+'O5 Details by Class &amp; Accounts'!BC184+'O5 Details by Class &amp; Accounts'!BX184</f>
        <v>0</v>
      </c>
      <c r="J184" s="666">
        <f>'O5 Details by Class &amp; Accounts'!N184+'O5 Details by Class &amp; Accounts'!AI184+'O5 Details by Class &amp; Accounts'!BD184+'O5 Details by Class &amp; Accounts'!BY184</f>
        <v>0</v>
      </c>
      <c r="K184" s="666">
        <f>'O5 Details by Class &amp; Accounts'!O184+'O5 Details by Class &amp; Accounts'!AJ184+'O5 Details by Class &amp; Accounts'!BE184+'O5 Details by Class &amp; Accounts'!BZ184</f>
        <v>0</v>
      </c>
      <c r="L184" s="666">
        <f>'O5 Details by Class &amp; Accounts'!P184+'O5 Details by Class &amp; Accounts'!AK184+'O5 Details by Class &amp; Accounts'!BF184+'O5 Details by Class &amp; Accounts'!CA184</f>
        <v>0</v>
      </c>
      <c r="M184" s="666">
        <f>'O5 Details by Class &amp; Accounts'!Q184+'O5 Details by Class &amp; Accounts'!AL184+'O5 Details by Class &amp; Accounts'!BG184+'O5 Details by Class &amp; Accounts'!CB184</f>
        <v>0</v>
      </c>
      <c r="N184" s="666">
        <f>'O5 Details by Class &amp; Accounts'!R184+'O5 Details by Class &amp; Accounts'!AM184+'O5 Details by Class &amp; Accounts'!BH184+'O5 Details by Class &amp; Accounts'!CC184</f>
        <v>0</v>
      </c>
      <c r="O184" s="666">
        <f>'O5 Details by Class &amp; Accounts'!S184+'O5 Details by Class &amp; Accounts'!AN184+'O5 Details by Class &amp; Accounts'!BI184+'O5 Details by Class &amp; Accounts'!CD184</f>
        <v>0</v>
      </c>
      <c r="P184" s="666">
        <f>'O5 Details by Class &amp; Accounts'!T184+'O5 Details by Class &amp; Accounts'!AO184+'O5 Details by Class &amp; Accounts'!BJ184+'O5 Details by Class &amp; Accounts'!CE184</f>
        <v>0</v>
      </c>
      <c r="Q184" s="666">
        <f>'O5 Details by Class &amp; Accounts'!U184+'O5 Details by Class &amp; Accounts'!AP184+'O5 Details by Class &amp; Accounts'!BK184+'O5 Details by Class &amp; Accounts'!CF184</f>
        <v>0</v>
      </c>
      <c r="R184" s="666">
        <f>'O5 Details by Class &amp; Accounts'!V184+'O5 Details by Class &amp; Accounts'!AQ184+'O5 Details by Class &amp; Accounts'!BL184+'O5 Details by Class &amp; Accounts'!CG184</f>
        <v>0</v>
      </c>
      <c r="S184" s="666">
        <f>'O5 Details by Class &amp; Accounts'!W184+'O5 Details by Class &amp; Accounts'!AR184+'O5 Details by Class &amp; Accounts'!BM184+'O5 Details by Class &amp; Accounts'!CH184</f>
        <v>0</v>
      </c>
      <c r="T184" s="666">
        <f>'O5 Details by Class &amp; Accounts'!X184+'O5 Details by Class &amp; Accounts'!AS184+'O5 Details by Class &amp; Accounts'!BN184+'O5 Details by Class &amp; Accounts'!CI184</f>
        <v>0</v>
      </c>
      <c r="U184" s="666">
        <f>'O5 Details by Class &amp; Accounts'!Y184+'O5 Details by Class &amp; Accounts'!AT184+'O5 Details by Class &amp; Accounts'!BO184+'O5 Details by Class &amp; Accounts'!CJ184</f>
        <v>0</v>
      </c>
      <c r="V184" s="666">
        <f>'O5 Details by Class &amp; Accounts'!Z184+'O5 Details by Class &amp; Accounts'!AU184+'O5 Details by Class &amp; Accounts'!BP184+'O5 Details by Class &amp; Accounts'!CK184</f>
        <v>0</v>
      </c>
      <c r="W184" s="666">
        <f>'O5 Details by Class &amp; Accounts'!AA184+'O5 Details by Class &amp; Accounts'!AV184+'O5 Details by Class &amp; Accounts'!BQ184+'O5 Details by Class &amp; Accounts'!CL184</f>
        <v>0</v>
      </c>
      <c r="X184" s="1112">
        <f>'O5 Details by Class &amp; Accounts'!AB184+'O5 Details by Class &amp; Accounts'!AW184+'O5 Details by Class &amp; Accounts'!BR184+'O5 Details by Class &amp; Accounts'!CM184</f>
        <v>0</v>
      </c>
      <c r="Y184" s="2091" t="str">
        <f t="shared" si="6"/>
        <v>5650</v>
      </c>
      <c r="Z184" s="2086" t="s">
        <v>288</v>
      </c>
    </row>
    <row r="185" spans="1:26" ht="15.95" customHeight="1">
      <c r="A185" s="1939" t="s">
        <v>187</v>
      </c>
      <c r="B185" s="1083" t="s">
        <v>958</v>
      </c>
      <c r="C185" s="1098" t="str">
        <f>IF(ISBLANK('E4 TB Allocation Details'!D185), "",('E4 TB Allocation Details'!D185))</f>
        <v>ad</v>
      </c>
      <c r="D185" s="1099">
        <f t="shared" si="7"/>
        <v>87000</v>
      </c>
      <c r="E185" s="666">
        <f>'O5 Details by Class &amp; Accounts'!I185+'O5 Details by Class &amp; Accounts'!AD185+'O5 Details by Class &amp; Accounts'!AY185+'O5 Details by Class &amp; Accounts'!BT185</f>
        <v>52240.67256935341</v>
      </c>
      <c r="F185" s="666">
        <f>'O5 Details by Class &amp; Accounts'!J185+'O5 Details by Class &amp; Accounts'!AE185+'O5 Details by Class &amp; Accounts'!AZ185+'O5 Details by Class &amp; Accounts'!BU185</f>
        <v>14698.976373556106</v>
      </c>
      <c r="G185" s="666">
        <f>'O5 Details by Class &amp; Accounts'!K185+'O5 Details by Class &amp; Accounts'!AF185+'O5 Details by Class &amp; Accounts'!BA185+'O5 Details by Class &amp; Accounts'!BV185</f>
        <v>15889.488153297927</v>
      </c>
      <c r="H185" s="666">
        <f>'O5 Details by Class &amp; Accounts'!L185+'O5 Details by Class &amp; Accounts'!AG185+'O5 Details by Class &amp; Accounts'!BB185+'O5 Details by Class &amp; Accounts'!BW185</f>
        <v>0</v>
      </c>
      <c r="I185" s="666">
        <f>'O5 Details by Class &amp; Accounts'!M185+'O5 Details by Class &amp; Accounts'!AH185+'O5 Details by Class &amp; Accounts'!BC185+'O5 Details by Class &amp; Accounts'!BX185</f>
        <v>0</v>
      </c>
      <c r="J185" s="666">
        <f>'O5 Details by Class &amp; Accounts'!N185+'O5 Details by Class &amp; Accounts'!AI185+'O5 Details by Class &amp; Accounts'!BD185+'O5 Details by Class &amp; Accounts'!BY185</f>
        <v>0</v>
      </c>
      <c r="K185" s="666">
        <f>'O5 Details by Class &amp; Accounts'!O185+'O5 Details by Class &amp; Accounts'!AJ185+'O5 Details by Class &amp; Accounts'!BE185+'O5 Details by Class &amp; Accounts'!BZ185</f>
        <v>3728.5887792790163</v>
      </c>
      <c r="L185" s="666">
        <f>'O5 Details by Class &amp; Accounts'!P185+'O5 Details by Class &amp; Accounts'!AK185+'O5 Details by Class &amp; Accounts'!BF185+'O5 Details by Class &amp; Accounts'!CA185</f>
        <v>235.21549817698468</v>
      </c>
      <c r="M185" s="666">
        <f>'O5 Details by Class &amp; Accounts'!Q185+'O5 Details by Class &amp; Accounts'!AL185+'O5 Details by Class &amp; Accounts'!BG185+'O5 Details by Class &amp; Accounts'!CB185</f>
        <v>207.05862633655667</v>
      </c>
      <c r="N185" s="666">
        <f>'O5 Details by Class &amp; Accounts'!R185+'O5 Details by Class &amp; Accounts'!AM185+'O5 Details by Class &amp; Accounts'!BH185+'O5 Details by Class &amp; Accounts'!CC185</f>
        <v>0</v>
      </c>
      <c r="O185" s="666">
        <f>'O5 Details by Class &amp; Accounts'!S185+'O5 Details by Class &amp; Accounts'!AN185+'O5 Details by Class &amp; Accounts'!BI185+'O5 Details by Class &amp; Accounts'!CD185</f>
        <v>0</v>
      </c>
      <c r="P185" s="666">
        <f>'O5 Details by Class &amp; Accounts'!T185+'O5 Details by Class &amp; Accounts'!AO185+'O5 Details by Class &amp; Accounts'!BJ185+'O5 Details by Class &amp; Accounts'!CE185</f>
        <v>0</v>
      </c>
      <c r="Q185" s="666">
        <f>'O5 Details by Class &amp; Accounts'!U185+'O5 Details by Class &amp; Accounts'!AP185+'O5 Details by Class &amp; Accounts'!BK185+'O5 Details by Class &amp; Accounts'!CF185</f>
        <v>0</v>
      </c>
      <c r="R185" s="666">
        <f>'O5 Details by Class &amp; Accounts'!V185+'O5 Details by Class &amp; Accounts'!AQ185+'O5 Details by Class &amp; Accounts'!BL185+'O5 Details by Class &amp; Accounts'!CG185</f>
        <v>0</v>
      </c>
      <c r="S185" s="666">
        <f>'O5 Details by Class &amp; Accounts'!W185+'O5 Details by Class &amp; Accounts'!AR185+'O5 Details by Class &amp; Accounts'!BM185+'O5 Details by Class &amp; Accounts'!CH185</f>
        <v>0</v>
      </c>
      <c r="T185" s="666">
        <f>'O5 Details by Class &amp; Accounts'!X185+'O5 Details by Class &amp; Accounts'!AS185+'O5 Details by Class &amp; Accounts'!BN185+'O5 Details by Class &amp; Accounts'!CI185</f>
        <v>0</v>
      </c>
      <c r="U185" s="666">
        <f>'O5 Details by Class &amp; Accounts'!Y185+'O5 Details by Class &amp; Accounts'!AT185+'O5 Details by Class &amp; Accounts'!BO185+'O5 Details by Class &amp; Accounts'!CJ185</f>
        <v>0</v>
      </c>
      <c r="V185" s="666">
        <f>'O5 Details by Class &amp; Accounts'!Z185+'O5 Details by Class &amp; Accounts'!AU185+'O5 Details by Class &amp; Accounts'!BP185+'O5 Details by Class &amp; Accounts'!CK185</f>
        <v>0</v>
      </c>
      <c r="W185" s="666">
        <f>'O5 Details by Class &amp; Accounts'!AA185+'O5 Details by Class &amp; Accounts'!AV185+'O5 Details by Class &amp; Accounts'!BQ185+'O5 Details by Class &amp; Accounts'!CL185</f>
        <v>0</v>
      </c>
      <c r="X185" s="1112">
        <f>'O5 Details by Class &amp; Accounts'!AB185+'O5 Details by Class &amp; Accounts'!AW185+'O5 Details by Class &amp; Accounts'!BR185+'O5 Details by Class &amp; Accounts'!CM185</f>
        <v>0</v>
      </c>
      <c r="Y185" s="2091" t="str">
        <f t="shared" si="6"/>
        <v>5655</v>
      </c>
      <c r="Z185" s="2086" t="s">
        <v>288</v>
      </c>
    </row>
    <row r="186" spans="1:26" ht="15.95" customHeight="1">
      <c r="A186" s="1939" t="s">
        <v>188</v>
      </c>
      <c r="B186" s="1083" t="s">
        <v>959</v>
      </c>
      <c r="C186" s="1098" t="str">
        <f>IF(ISBLANK('E4 TB Allocation Details'!D186), "",('E4 TB Allocation Details'!D186))</f>
        <v>ad</v>
      </c>
      <c r="D186" s="1099">
        <f t="shared" si="7"/>
        <v>29999.999999999996</v>
      </c>
      <c r="E186" s="666">
        <f>'O5 Details by Class &amp; Accounts'!I186+'O5 Details by Class &amp; Accounts'!AD186+'O5 Details by Class &amp; Accounts'!AY186+'O5 Details by Class &amp; Accounts'!BT186</f>
        <v>18014.025023914968</v>
      </c>
      <c r="F186" s="666">
        <f>'O5 Details by Class &amp; Accounts'!J186+'O5 Details by Class &amp; Accounts'!AE186+'O5 Details by Class &amp; Accounts'!AZ186+'O5 Details by Class &amp; Accounts'!BU186</f>
        <v>5068.6125426055532</v>
      </c>
      <c r="G186" s="666">
        <f>'O5 Details by Class &amp; Accounts'!K186+'O5 Details by Class &amp; Accounts'!AF186+'O5 Details by Class &amp; Accounts'!BA186+'O5 Details by Class &amp; Accounts'!BV186</f>
        <v>5479.1338459648023</v>
      </c>
      <c r="H186" s="666">
        <f>'O5 Details by Class &amp; Accounts'!L186+'O5 Details by Class &amp; Accounts'!AG186+'O5 Details by Class &amp; Accounts'!BB186+'O5 Details by Class &amp; Accounts'!BW186</f>
        <v>0</v>
      </c>
      <c r="I186" s="666">
        <f>'O5 Details by Class &amp; Accounts'!M186+'O5 Details by Class &amp; Accounts'!AH186+'O5 Details by Class &amp; Accounts'!BC186+'O5 Details by Class &amp; Accounts'!BX186</f>
        <v>0</v>
      </c>
      <c r="J186" s="666">
        <f>'O5 Details by Class &amp; Accounts'!N186+'O5 Details by Class &amp; Accounts'!AI186+'O5 Details by Class &amp; Accounts'!BD186+'O5 Details by Class &amp; Accounts'!BY186</f>
        <v>0</v>
      </c>
      <c r="K186" s="666">
        <f>'O5 Details by Class &amp; Accounts'!O186+'O5 Details by Class &amp; Accounts'!AJ186+'O5 Details by Class &amp; Accounts'!BE186+'O5 Details by Class &amp; Accounts'!BZ186</f>
        <v>1285.7202687169022</v>
      </c>
      <c r="L186" s="666">
        <f>'O5 Details by Class &amp; Accounts'!P186+'O5 Details by Class &amp; Accounts'!AK186+'O5 Details by Class &amp; Accounts'!BF186+'O5 Details by Class &amp; Accounts'!CA186</f>
        <v>81.108792474822295</v>
      </c>
      <c r="M186" s="666">
        <f>'O5 Details by Class &amp; Accounts'!Q186+'O5 Details by Class &amp; Accounts'!AL186+'O5 Details by Class &amp; Accounts'!BG186+'O5 Details by Class &amp; Accounts'!CB186</f>
        <v>71.399526322950578</v>
      </c>
      <c r="N186" s="666">
        <f>'O5 Details by Class &amp; Accounts'!R186+'O5 Details by Class &amp; Accounts'!AM186+'O5 Details by Class &amp; Accounts'!BH186+'O5 Details by Class &amp; Accounts'!CC186</f>
        <v>0</v>
      </c>
      <c r="O186" s="666">
        <f>'O5 Details by Class &amp; Accounts'!S186+'O5 Details by Class &amp; Accounts'!AN186+'O5 Details by Class &amp; Accounts'!BI186+'O5 Details by Class &amp; Accounts'!CD186</f>
        <v>0</v>
      </c>
      <c r="P186" s="666">
        <f>'O5 Details by Class &amp; Accounts'!T186+'O5 Details by Class &amp; Accounts'!AO186+'O5 Details by Class &amp; Accounts'!BJ186+'O5 Details by Class &amp; Accounts'!CE186</f>
        <v>0</v>
      </c>
      <c r="Q186" s="666">
        <f>'O5 Details by Class &amp; Accounts'!U186+'O5 Details by Class &amp; Accounts'!AP186+'O5 Details by Class &amp; Accounts'!BK186+'O5 Details by Class &amp; Accounts'!CF186</f>
        <v>0</v>
      </c>
      <c r="R186" s="666">
        <f>'O5 Details by Class &amp; Accounts'!V186+'O5 Details by Class &amp; Accounts'!AQ186+'O5 Details by Class &amp; Accounts'!BL186+'O5 Details by Class &amp; Accounts'!CG186</f>
        <v>0</v>
      </c>
      <c r="S186" s="666">
        <f>'O5 Details by Class &amp; Accounts'!W186+'O5 Details by Class &amp; Accounts'!AR186+'O5 Details by Class &amp; Accounts'!BM186+'O5 Details by Class &amp; Accounts'!CH186</f>
        <v>0</v>
      </c>
      <c r="T186" s="666">
        <f>'O5 Details by Class &amp; Accounts'!X186+'O5 Details by Class &amp; Accounts'!AS186+'O5 Details by Class &amp; Accounts'!BN186+'O5 Details by Class &amp; Accounts'!CI186</f>
        <v>0</v>
      </c>
      <c r="U186" s="666">
        <f>'O5 Details by Class &amp; Accounts'!Y186+'O5 Details by Class &amp; Accounts'!AT186+'O5 Details by Class &amp; Accounts'!BO186+'O5 Details by Class &amp; Accounts'!CJ186</f>
        <v>0</v>
      </c>
      <c r="V186" s="666">
        <f>'O5 Details by Class &amp; Accounts'!Z186+'O5 Details by Class &amp; Accounts'!AU186+'O5 Details by Class &amp; Accounts'!BP186+'O5 Details by Class &amp; Accounts'!CK186</f>
        <v>0</v>
      </c>
      <c r="W186" s="666">
        <f>'O5 Details by Class &amp; Accounts'!AA186+'O5 Details by Class &amp; Accounts'!AV186+'O5 Details by Class &amp; Accounts'!BQ186+'O5 Details by Class &amp; Accounts'!CL186</f>
        <v>0</v>
      </c>
      <c r="X186" s="1112">
        <f>'O5 Details by Class &amp; Accounts'!AB186+'O5 Details by Class &amp; Accounts'!AW186+'O5 Details by Class &amp; Accounts'!BR186+'O5 Details by Class &amp; Accounts'!CM186</f>
        <v>0</v>
      </c>
      <c r="Y186" s="2091" t="str">
        <f t="shared" si="6"/>
        <v>5660</v>
      </c>
      <c r="Z186" s="2086" t="s">
        <v>288</v>
      </c>
    </row>
    <row r="187" spans="1:26" ht="15.95" customHeight="1">
      <c r="A187" s="1939" t="s">
        <v>189</v>
      </c>
      <c r="B187" s="1083" t="s">
        <v>960</v>
      </c>
      <c r="C187" s="1098" t="str">
        <f>IF(ISBLANK('E4 TB Allocation Details'!D187), "",('E4 TB Allocation Details'!D187))</f>
        <v>ad</v>
      </c>
      <c r="D187" s="1099">
        <f t="shared" si="7"/>
        <v>96000.000000000015</v>
      </c>
      <c r="E187" s="666">
        <f>'O5 Details by Class &amp; Accounts'!I187+'O5 Details by Class &amp; Accounts'!AD187+'O5 Details by Class &amp; Accounts'!AY187+'O5 Details by Class &amp; Accounts'!BT187</f>
        <v>57644.880076527901</v>
      </c>
      <c r="F187" s="666">
        <f>'O5 Details by Class &amp; Accounts'!J187+'O5 Details by Class &amp; Accounts'!AE187+'O5 Details by Class &amp; Accounts'!AZ187+'O5 Details by Class &amp; Accounts'!BU187</f>
        <v>16219.560136337772</v>
      </c>
      <c r="G187" s="666">
        <f>'O5 Details by Class &amp; Accounts'!K187+'O5 Details by Class &amp; Accounts'!AF187+'O5 Details by Class &amp; Accounts'!BA187+'O5 Details by Class &amp; Accounts'!BV187</f>
        <v>17533.228307087367</v>
      </c>
      <c r="H187" s="666">
        <f>'O5 Details by Class &amp; Accounts'!L187+'O5 Details by Class &amp; Accounts'!AG187+'O5 Details by Class &amp; Accounts'!BB187+'O5 Details by Class &amp; Accounts'!BW187</f>
        <v>0</v>
      </c>
      <c r="I187" s="666">
        <f>'O5 Details by Class &amp; Accounts'!M187+'O5 Details by Class &amp; Accounts'!AH187+'O5 Details by Class &amp; Accounts'!BC187+'O5 Details by Class &amp; Accounts'!BX187</f>
        <v>0</v>
      </c>
      <c r="J187" s="666">
        <f>'O5 Details by Class &amp; Accounts'!N187+'O5 Details by Class &amp; Accounts'!AI187+'O5 Details by Class &amp; Accounts'!BD187+'O5 Details by Class &amp; Accounts'!BY187</f>
        <v>0</v>
      </c>
      <c r="K187" s="666">
        <f>'O5 Details by Class &amp; Accounts'!O187+'O5 Details by Class &amp; Accounts'!AJ187+'O5 Details by Class &amp; Accounts'!BE187+'O5 Details by Class &amp; Accounts'!BZ187</f>
        <v>4114.3048598940868</v>
      </c>
      <c r="L187" s="666">
        <f>'O5 Details by Class &amp; Accounts'!P187+'O5 Details by Class &amp; Accounts'!AK187+'O5 Details by Class &amp; Accounts'!BF187+'O5 Details by Class &amp; Accounts'!CA187</f>
        <v>259.54813591943139</v>
      </c>
      <c r="M187" s="666">
        <f>'O5 Details by Class &amp; Accounts'!Q187+'O5 Details by Class &amp; Accounts'!AL187+'O5 Details by Class &amp; Accounts'!BG187+'O5 Details by Class &amp; Accounts'!CB187</f>
        <v>228.47848423344183</v>
      </c>
      <c r="N187" s="666">
        <f>'O5 Details by Class &amp; Accounts'!R187+'O5 Details by Class &amp; Accounts'!AM187+'O5 Details by Class &amp; Accounts'!BH187+'O5 Details by Class &amp; Accounts'!CC187</f>
        <v>0</v>
      </c>
      <c r="O187" s="666">
        <f>'O5 Details by Class &amp; Accounts'!S187+'O5 Details by Class &amp; Accounts'!AN187+'O5 Details by Class &amp; Accounts'!BI187+'O5 Details by Class &amp; Accounts'!CD187</f>
        <v>0</v>
      </c>
      <c r="P187" s="666">
        <f>'O5 Details by Class &amp; Accounts'!T187+'O5 Details by Class &amp; Accounts'!AO187+'O5 Details by Class &amp; Accounts'!BJ187+'O5 Details by Class &amp; Accounts'!CE187</f>
        <v>0</v>
      </c>
      <c r="Q187" s="666">
        <f>'O5 Details by Class &amp; Accounts'!U187+'O5 Details by Class &amp; Accounts'!AP187+'O5 Details by Class &amp; Accounts'!BK187+'O5 Details by Class &amp; Accounts'!CF187</f>
        <v>0</v>
      </c>
      <c r="R187" s="666">
        <f>'O5 Details by Class &amp; Accounts'!V187+'O5 Details by Class &amp; Accounts'!AQ187+'O5 Details by Class &amp; Accounts'!BL187+'O5 Details by Class &amp; Accounts'!CG187</f>
        <v>0</v>
      </c>
      <c r="S187" s="666">
        <f>'O5 Details by Class &amp; Accounts'!W187+'O5 Details by Class &amp; Accounts'!AR187+'O5 Details by Class &amp; Accounts'!BM187+'O5 Details by Class &amp; Accounts'!CH187</f>
        <v>0</v>
      </c>
      <c r="T187" s="666">
        <f>'O5 Details by Class &amp; Accounts'!X187+'O5 Details by Class &amp; Accounts'!AS187+'O5 Details by Class &amp; Accounts'!BN187+'O5 Details by Class &amp; Accounts'!CI187</f>
        <v>0</v>
      </c>
      <c r="U187" s="666">
        <f>'O5 Details by Class &amp; Accounts'!Y187+'O5 Details by Class &amp; Accounts'!AT187+'O5 Details by Class &amp; Accounts'!BO187+'O5 Details by Class &amp; Accounts'!CJ187</f>
        <v>0</v>
      </c>
      <c r="V187" s="666">
        <f>'O5 Details by Class &amp; Accounts'!Z187+'O5 Details by Class &amp; Accounts'!AU187+'O5 Details by Class &amp; Accounts'!BP187+'O5 Details by Class &amp; Accounts'!CK187</f>
        <v>0</v>
      </c>
      <c r="W187" s="666">
        <f>'O5 Details by Class &amp; Accounts'!AA187+'O5 Details by Class &amp; Accounts'!AV187+'O5 Details by Class &amp; Accounts'!BQ187+'O5 Details by Class &amp; Accounts'!CL187</f>
        <v>0</v>
      </c>
      <c r="X187" s="1112">
        <f>'O5 Details by Class &amp; Accounts'!AB187+'O5 Details by Class &amp; Accounts'!AW187+'O5 Details by Class &amp; Accounts'!BR187+'O5 Details by Class &amp; Accounts'!CM187</f>
        <v>0</v>
      </c>
      <c r="Y187" s="2091" t="str">
        <f t="shared" si="6"/>
        <v>5665</v>
      </c>
      <c r="Z187" s="2086" t="s">
        <v>288</v>
      </c>
    </row>
    <row r="188" spans="1:26" ht="15.95" customHeight="1">
      <c r="A188" s="1939" t="s">
        <v>190</v>
      </c>
      <c r="B188" s="1083" t="s">
        <v>961</v>
      </c>
      <c r="C188" s="1098" t="str">
        <f>IF(ISBLANK('E4 TB Allocation Details'!D188), "",('E4 TB Allocation Details'!D188))</f>
        <v>ad</v>
      </c>
      <c r="D188" s="1099">
        <f t="shared" si="7"/>
        <v>0</v>
      </c>
      <c r="E188" s="666">
        <f>'O5 Details by Class &amp; Accounts'!I188+'O5 Details by Class &amp; Accounts'!AD188+'O5 Details by Class &amp; Accounts'!AY188+'O5 Details by Class &amp; Accounts'!BT188</f>
        <v>0</v>
      </c>
      <c r="F188" s="666">
        <f>'O5 Details by Class &amp; Accounts'!J188+'O5 Details by Class &amp; Accounts'!AE188+'O5 Details by Class &amp; Accounts'!AZ188+'O5 Details by Class &amp; Accounts'!BU188</f>
        <v>0</v>
      </c>
      <c r="G188" s="666">
        <f>'O5 Details by Class &amp; Accounts'!K188+'O5 Details by Class &amp; Accounts'!AF188+'O5 Details by Class &amp; Accounts'!BA188+'O5 Details by Class &amp; Accounts'!BV188</f>
        <v>0</v>
      </c>
      <c r="H188" s="666">
        <f>'O5 Details by Class &amp; Accounts'!L188+'O5 Details by Class &amp; Accounts'!AG188+'O5 Details by Class &amp; Accounts'!BB188+'O5 Details by Class &amp; Accounts'!BW188</f>
        <v>0</v>
      </c>
      <c r="I188" s="666">
        <f>'O5 Details by Class &amp; Accounts'!M188+'O5 Details by Class &amp; Accounts'!AH188+'O5 Details by Class &amp; Accounts'!BC188+'O5 Details by Class &amp; Accounts'!BX188</f>
        <v>0</v>
      </c>
      <c r="J188" s="666">
        <f>'O5 Details by Class &amp; Accounts'!N188+'O5 Details by Class &amp; Accounts'!AI188+'O5 Details by Class &amp; Accounts'!BD188+'O5 Details by Class &amp; Accounts'!BY188</f>
        <v>0</v>
      </c>
      <c r="K188" s="666">
        <f>'O5 Details by Class &amp; Accounts'!O188+'O5 Details by Class &amp; Accounts'!AJ188+'O5 Details by Class &amp; Accounts'!BE188+'O5 Details by Class &amp; Accounts'!BZ188</f>
        <v>0</v>
      </c>
      <c r="L188" s="666">
        <f>'O5 Details by Class &amp; Accounts'!P188+'O5 Details by Class &amp; Accounts'!AK188+'O5 Details by Class &amp; Accounts'!BF188+'O5 Details by Class &amp; Accounts'!CA188</f>
        <v>0</v>
      </c>
      <c r="M188" s="666">
        <f>'O5 Details by Class &amp; Accounts'!Q188+'O5 Details by Class &amp; Accounts'!AL188+'O5 Details by Class &amp; Accounts'!BG188+'O5 Details by Class &amp; Accounts'!CB188</f>
        <v>0</v>
      </c>
      <c r="N188" s="666">
        <f>'O5 Details by Class &amp; Accounts'!R188+'O5 Details by Class &amp; Accounts'!AM188+'O5 Details by Class &amp; Accounts'!BH188+'O5 Details by Class &amp; Accounts'!CC188</f>
        <v>0</v>
      </c>
      <c r="O188" s="666">
        <f>'O5 Details by Class &amp; Accounts'!S188+'O5 Details by Class &amp; Accounts'!AN188+'O5 Details by Class &amp; Accounts'!BI188+'O5 Details by Class &amp; Accounts'!CD188</f>
        <v>0</v>
      </c>
      <c r="P188" s="666">
        <f>'O5 Details by Class &amp; Accounts'!T188+'O5 Details by Class &amp; Accounts'!AO188+'O5 Details by Class &amp; Accounts'!BJ188+'O5 Details by Class &amp; Accounts'!CE188</f>
        <v>0</v>
      </c>
      <c r="Q188" s="666">
        <f>'O5 Details by Class &amp; Accounts'!U188+'O5 Details by Class &amp; Accounts'!AP188+'O5 Details by Class &amp; Accounts'!BK188+'O5 Details by Class &amp; Accounts'!CF188</f>
        <v>0</v>
      </c>
      <c r="R188" s="666">
        <f>'O5 Details by Class &amp; Accounts'!V188+'O5 Details by Class &amp; Accounts'!AQ188+'O5 Details by Class &amp; Accounts'!BL188+'O5 Details by Class &amp; Accounts'!CG188</f>
        <v>0</v>
      </c>
      <c r="S188" s="666">
        <f>'O5 Details by Class &amp; Accounts'!W188+'O5 Details by Class &amp; Accounts'!AR188+'O5 Details by Class &amp; Accounts'!BM188+'O5 Details by Class &amp; Accounts'!CH188</f>
        <v>0</v>
      </c>
      <c r="T188" s="666">
        <f>'O5 Details by Class &amp; Accounts'!X188+'O5 Details by Class &amp; Accounts'!AS188+'O5 Details by Class &amp; Accounts'!BN188+'O5 Details by Class &amp; Accounts'!CI188</f>
        <v>0</v>
      </c>
      <c r="U188" s="666">
        <f>'O5 Details by Class &amp; Accounts'!Y188+'O5 Details by Class &amp; Accounts'!AT188+'O5 Details by Class &amp; Accounts'!BO188+'O5 Details by Class &amp; Accounts'!CJ188</f>
        <v>0</v>
      </c>
      <c r="V188" s="666">
        <f>'O5 Details by Class &amp; Accounts'!Z188+'O5 Details by Class &amp; Accounts'!AU188+'O5 Details by Class &amp; Accounts'!BP188+'O5 Details by Class &amp; Accounts'!CK188</f>
        <v>0</v>
      </c>
      <c r="W188" s="666">
        <f>'O5 Details by Class &amp; Accounts'!AA188+'O5 Details by Class &amp; Accounts'!AV188+'O5 Details by Class &amp; Accounts'!BQ188+'O5 Details by Class &amp; Accounts'!CL188</f>
        <v>0</v>
      </c>
      <c r="X188" s="1112">
        <f>'O5 Details by Class &amp; Accounts'!AB188+'O5 Details by Class &amp; Accounts'!AW188+'O5 Details by Class &amp; Accounts'!BR188+'O5 Details by Class &amp; Accounts'!CM188</f>
        <v>0</v>
      </c>
      <c r="Y188" s="2091" t="str">
        <f t="shared" si="6"/>
        <v>5670</v>
      </c>
      <c r="Z188" s="2086" t="s">
        <v>288</v>
      </c>
    </row>
    <row r="189" spans="1:26" ht="15.95" customHeight="1">
      <c r="A189" s="1939" t="s">
        <v>191</v>
      </c>
      <c r="B189" s="1083" t="s">
        <v>962</v>
      </c>
      <c r="C189" s="1098" t="str">
        <f>IF(ISBLANK('E4 TB Allocation Details'!D189), "",('E4 TB Allocation Details'!D189))</f>
        <v>ad</v>
      </c>
      <c r="D189" s="1099">
        <f t="shared" si="7"/>
        <v>245000</v>
      </c>
      <c r="E189" s="666">
        <f>'O5 Details by Class &amp; Accounts'!I189+'O5 Details by Class &amp; Accounts'!AD189+'O5 Details by Class &amp; Accounts'!AY189+'O5 Details by Class &amp; Accounts'!BT189</f>
        <v>147114.53769530557</v>
      </c>
      <c r="F189" s="666">
        <f>'O5 Details by Class &amp; Accounts'!J189+'O5 Details by Class &amp; Accounts'!AE189+'O5 Details by Class &amp; Accounts'!AZ189+'O5 Details by Class &amp; Accounts'!BU189</f>
        <v>41393.669097945356</v>
      </c>
      <c r="G189" s="666">
        <f>'O5 Details by Class &amp; Accounts'!K189+'O5 Details by Class &amp; Accounts'!AF189+'O5 Details by Class &amp; Accounts'!BA189+'O5 Details by Class &amp; Accounts'!BV189</f>
        <v>44746.259742045884</v>
      </c>
      <c r="H189" s="666">
        <f>'O5 Details by Class &amp; Accounts'!L189+'O5 Details by Class &amp; Accounts'!AG189+'O5 Details by Class &amp; Accounts'!BB189+'O5 Details by Class &amp; Accounts'!BW189</f>
        <v>0</v>
      </c>
      <c r="I189" s="666">
        <f>'O5 Details by Class &amp; Accounts'!M189+'O5 Details by Class &amp; Accounts'!AH189+'O5 Details by Class &amp; Accounts'!BC189+'O5 Details by Class &amp; Accounts'!BX189</f>
        <v>0</v>
      </c>
      <c r="J189" s="666">
        <f>'O5 Details by Class &amp; Accounts'!N189+'O5 Details by Class &amp; Accounts'!AI189+'O5 Details by Class &amp; Accounts'!BD189+'O5 Details by Class &amp; Accounts'!BY189</f>
        <v>0</v>
      </c>
      <c r="K189" s="666">
        <f>'O5 Details by Class &amp; Accounts'!O189+'O5 Details by Class &amp; Accounts'!AJ189+'O5 Details by Class &amp; Accounts'!BE189+'O5 Details by Class &amp; Accounts'!BZ189</f>
        <v>10500.048861188034</v>
      </c>
      <c r="L189" s="666">
        <f>'O5 Details by Class &amp; Accounts'!P189+'O5 Details by Class &amp; Accounts'!AK189+'O5 Details by Class &amp; Accounts'!BF189+'O5 Details by Class &amp; Accounts'!CA189</f>
        <v>662.38847187771546</v>
      </c>
      <c r="M189" s="666">
        <f>'O5 Details by Class &amp; Accounts'!Q189+'O5 Details by Class &amp; Accounts'!AL189+'O5 Details by Class &amp; Accounts'!BG189+'O5 Details by Class &amp; Accounts'!CB189</f>
        <v>583.09613163742972</v>
      </c>
      <c r="N189" s="666">
        <f>'O5 Details by Class &amp; Accounts'!R189+'O5 Details by Class &amp; Accounts'!AM189+'O5 Details by Class &amp; Accounts'!BH189+'O5 Details by Class &amp; Accounts'!CC189</f>
        <v>0</v>
      </c>
      <c r="O189" s="666">
        <f>'O5 Details by Class &amp; Accounts'!S189+'O5 Details by Class &amp; Accounts'!AN189+'O5 Details by Class &amp; Accounts'!BI189+'O5 Details by Class &amp; Accounts'!CD189</f>
        <v>0</v>
      </c>
      <c r="P189" s="666">
        <f>'O5 Details by Class &amp; Accounts'!T189+'O5 Details by Class &amp; Accounts'!AO189+'O5 Details by Class &amp; Accounts'!BJ189+'O5 Details by Class &amp; Accounts'!CE189</f>
        <v>0</v>
      </c>
      <c r="Q189" s="666">
        <f>'O5 Details by Class &amp; Accounts'!U189+'O5 Details by Class &amp; Accounts'!AP189+'O5 Details by Class &amp; Accounts'!BK189+'O5 Details by Class &amp; Accounts'!CF189</f>
        <v>0</v>
      </c>
      <c r="R189" s="666">
        <f>'O5 Details by Class &amp; Accounts'!V189+'O5 Details by Class &amp; Accounts'!AQ189+'O5 Details by Class &amp; Accounts'!BL189+'O5 Details by Class &amp; Accounts'!CG189</f>
        <v>0</v>
      </c>
      <c r="S189" s="666">
        <f>'O5 Details by Class &amp; Accounts'!W189+'O5 Details by Class &amp; Accounts'!AR189+'O5 Details by Class &amp; Accounts'!BM189+'O5 Details by Class &amp; Accounts'!CH189</f>
        <v>0</v>
      </c>
      <c r="T189" s="666">
        <f>'O5 Details by Class &amp; Accounts'!X189+'O5 Details by Class &amp; Accounts'!AS189+'O5 Details by Class &amp; Accounts'!BN189+'O5 Details by Class &amp; Accounts'!CI189</f>
        <v>0</v>
      </c>
      <c r="U189" s="666">
        <f>'O5 Details by Class &amp; Accounts'!Y189+'O5 Details by Class &amp; Accounts'!AT189+'O5 Details by Class &amp; Accounts'!BO189+'O5 Details by Class &amp; Accounts'!CJ189</f>
        <v>0</v>
      </c>
      <c r="V189" s="666">
        <f>'O5 Details by Class &amp; Accounts'!Z189+'O5 Details by Class &amp; Accounts'!AU189+'O5 Details by Class &amp; Accounts'!BP189+'O5 Details by Class &amp; Accounts'!CK189</f>
        <v>0</v>
      </c>
      <c r="W189" s="666">
        <f>'O5 Details by Class &amp; Accounts'!AA189+'O5 Details by Class &amp; Accounts'!AV189+'O5 Details by Class &amp; Accounts'!BQ189+'O5 Details by Class &amp; Accounts'!CL189</f>
        <v>0</v>
      </c>
      <c r="X189" s="1112">
        <f>'O5 Details by Class &amp; Accounts'!AB189+'O5 Details by Class &amp; Accounts'!AW189+'O5 Details by Class &amp; Accounts'!BR189+'O5 Details by Class &amp; Accounts'!CM189</f>
        <v>0</v>
      </c>
      <c r="Y189" s="2091" t="str">
        <f t="shared" si="6"/>
        <v>5675</v>
      </c>
      <c r="Z189" s="2086" t="s">
        <v>288</v>
      </c>
    </row>
    <row r="190" spans="1:26" ht="15.95" customHeight="1">
      <c r="A190" s="1939" t="s">
        <v>192</v>
      </c>
      <c r="B190" s="1083" t="s">
        <v>716</v>
      </c>
      <c r="C190" s="1098" t="str">
        <f>IF(ISBLANK('E4 TB Allocation Details'!D190), "",('E4 TB Allocation Details'!D190))</f>
        <v>ad</v>
      </c>
      <c r="D190" s="1099">
        <f t="shared" si="7"/>
        <v>0</v>
      </c>
      <c r="E190" s="666">
        <f>'O5 Details by Class &amp; Accounts'!I190+'O5 Details by Class &amp; Accounts'!AD190+'O5 Details by Class &amp; Accounts'!AY190+'O5 Details by Class &amp; Accounts'!BT190</f>
        <v>0</v>
      </c>
      <c r="F190" s="666">
        <f>'O5 Details by Class &amp; Accounts'!J190+'O5 Details by Class &amp; Accounts'!AE190+'O5 Details by Class &amp; Accounts'!AZ190+'O5 Details by Class &amp; Accounts'!BU190</f>
        <v>0</v>
      </c>
      <c r="G190" s="666">
        <f>'O5 Details by Class &amp; Accounts'!K190+'O5 Details by Class &amp; Accounts'!AF190+'O5 Details by Class &amp; Accounts'!BA190+'O5 Details by Class &amp; Accounts'!BV190</f>
        <v>0</v>
      </c>
      <c r="H190" s="666">
        <f>'O5 Details by Class &amp; Accounts'!L190+'O5 Details by Class &amp; Accounts'!AG190+'O5 Details by Class &amp; Accounts'!BB190+'O5 Details by Class &amp; Accounts'!BW190</f>
        <v>0</v>
      </c>
      <c r="I190" s="666">
        <f>'O5 Details by Class &amp; Accounts'!M190+'O5 Details by Class &amp; Accounts'!AH190+'O5 Details by Class &amp; Accounts'!BC190+'O5 Details by Class &amp; Accounts'!BX190</f>
        <v>0</v>
      </c>
      <c r="J190" s="666">
        <f>'O5 Details by Class &amp; Accounts'!N190+'O5 Details by Class &amp; Accounts'!AI190+'O5 Details by Class &amp; Accounts'!BD190+'O5 Details by Class &amp; Accounts'!BY190</f>
        <v>0</v>
      </c>
      <c r="K190" s="666">
        <f>'O5 Details by Class &amp; Accounts'!O190+'O5 Details by Class &amp; Accounts'!AJ190+'O5 Details by Class &amp; Accounts'!BE190+'O5 Details by Class &amp; Accounts'!BZ190</f>
        <v>0</v>
      </c>
      <c r="L190" s="666">
        <f>'O5 Details by Class &amp; Accounts'!P190+'O5 Details by Class &amp; Accounts'!AK190+'O5 Details by Class &amp; Accounts'!BF190+'O5 Details by Class &amp; Accounts'!CA190</f>
        <v>0</v>
      </c>
      <c r="M190" s="666">
        <f>'O5 Details by Class &amp; Accounts'!Q190+'O5 Details by Class &amp; Accounts'!AL190+'O5 Details by Class &amp; Accounts'!BG190+'O5 Details by Class &amp; Accounts'!CB190</f>
        <v>0</v>
      </c>
      <c r="N190" s="666">
        <f>'O5 Details by Class &amp; Accounts'!R190+'O5 Details by Class &amp; Accounts'!AM190+'O5 Details by Class &amp; Accounts'!BH190+'O5 Details by Class &amp; Accounts'!CC190</f>
        <v>0</v>
      </c>
      <c r="O190" s="666">
        <f>'O5 Details by Class &amp; Accounts'!S190+'O5 Details by Class &amp; Accounts'!AN190+'O5 Details by Class &amp; Accounts'!BI190+'O5 Details by Class &amp; Accounts'!CD190</f>
        <v>0</v>
      </c>
      <c r="P190" s="666">
        <f>'O5 Details by Class &amp; Accounts'!T190+'O5 Details by Class &amp; Accounts'!AO190+'O5 Details by Class &amp; Accounts'!BJ190+'O5 Details by Class &amp; Accounts'!CE190</f>
        <v>0</v>
      </c>
      <c r="Q190" s="666">
        <f>'O5 Details by Class &amp; Accounts'!U190+'O5 Details by Class &amp; Accounts'!AP190+'O5 Details by Class &amp; Accounts'!BK190+'O5 Details by Class &amp; Accounts'!CF190</f>
        <v>0</v>
      </c>
      <c r="R190" s="666">
        <f>'O5 Details by Class &amp; Accounts'!V190+'O5 Details by Class &amp; Accounts'!AQ190+'O5 Details by Class &amp; Accounts'!BL190+'O5 Details by Class &amp; Accounts'!CG190</f>
        <v>0</v>
      </c>
      <c r="S190" s="666">
        <f>'O5 Details by Class &amp; Accounts'!W190+'O5 Details by Class &amp; Accounts'!AR190+'O5 Details by Class &amp; Accounts'!BM190+'O5 Details by Class &amp; Accounts'!CH190</f>
        <v>0</v>
      </c>
      <c r="T190" s="666">
        <f>'O5 Details by Class &amp; Accounts'!X190+'O5 Details by Class &amp; Accounts'!AS190+'O5 Details by Class &amp; Accounts'!BN190+'O5 Details by Class &amp; Accounts'!CI190</f>
        <v>0</v>
      </c>
      <c r="U190" s="666">
        <f>'O5 Details by Class &amp; Accounts'!Y190+'O5 Details by Class &amp; Accounts'!AT190+'O5 Details by Class &amp; Accounts'!BO190+'O5 Details by Class &amp; Accounts'!CJ190</f>
        <v>0</v>
      </c>
      <c r="V190" s="666">
        <f>'O5 Details by Class &amp; Accounts'!Z190+'O5 Details by Class &amp; Accounts'!AU190+'O5 Details by Class &amp; Accounts'!BP190+'O5 Details by Class &amp; Accounts'!CK190</f>
        <v>0</v>
      </c>
      <c r="W190" s="666">
        <f>'O5 Details by Class &amp; Accounts'!AA190+'O5 Details by Class &amp; Accounts'!AV190+'O5 Details by Class &amp; Accounts'!BQ190+'O5 Details by Class &amp; Accounts'!CL190</f>
        <v>0</v>
      </c>
      <c r="X190" s="1112">
        <f>'O5 Details by Class &amp; Accounts'!AB190+'O5 Details by Class &amp; Accounts'!AW190+'O5 Details by Class &amp; Accounts'!BR190+'O5 Details by Class &amp; Accounts'!CM190</f>
        <v>0</v>
      </c>
      <c r="Y190" s="2091" t="str">
        <f t="shared" si="6"/>
        <v>5680</v>
      </c>
      <c r="Z190" s="2086" t="s">
        <v>288</v>
      </c>
    </row>
    <row r="191" spans="1:26" ht="15.95" customHeight="1">
      <c r="A191" s="1945" t="s">
        <v>204</v>
      </c>
      <c r="B191" s="1089" t="s">
        <v>717</v>
      </c>
      <c r="C191" s="1098" t="str">
        <f>IF(ISBLANK('E4 TB Allocation Details'!D191), "",('E4 TB Allocation Details'!D191))</f>
        <v>cop</v>
      </c>
      <c r="D191" s="1099">
        <f t="shared" si="7"/>
        <v>0</v>
      </c>
      <c r="E191" s="666">
        <f>'O5 Details by Class &amp; Accounts'!I191+'O5 Details by Class &amp; Accounts'!AD191+'O5 Details by Class &amp; Accounts'!AY191+'O5 Details by Class &amp; Accounts'!BT191</f>
        <v>0</v>
      </c>
      <c r="F191" s="666">
        <f>'O5 Details by Class &amp; Accounts'!J191+'O5 Details by Class &amp; Accounts'!AE191+'O5 Details by Class &amp; Accounts'!AZ191+'O5 Details by Class &amp; Accounts'!BU191</f>
        <v>0</v>
      </c>
      <c r="G191" s="666">
        <f>'O5 Details by Class &amp; Accounts'!K191+'O5 Details by Class &amp; Accounts'!AF191+'O5 Details by Class &amp; Accounts'!BA191+'O5 Details by Class &amp; Accounts'!BV191</f>
        <v>0</v>
      </c>
      <c r="H191" s="666">
        <f>'O5 Details by Class &amp; Accounts'!L191+'O5 Details by Class &amp; Accounts'!AG191+'O5 Details by Class &amp; Accounts'!BB191+'O5 Details by Class &amp; Accounts'!BW191</f>
        <v>0</v>
      </c>
      <c r="I191" s="666">
        <f>'O5 Details by Class &amp; Accounts'!M191+'O5 Details by Class &amp; Accounts'!AH191+'O5 Details by Class &amp; Accounts'!BC191+'O5 Details by Class &amp; Accounts'!BX191</f>
        <v>0</v>
      </c>
      <c r="J191" s="666">
        <f>'O5 Details by Class &amp; Accounts'!N191+'O5 Details by Class &amp; Accounts'!AI191+'O5 Details by Class &amp; Accounts'!BD191+'O5 Details by Class &amp; Accounts'!BY191</f>
        <v>0</v>
      </c>
      <c r="K191" s="666">
        <f>'O5 Details by Class &amp; Accounts'!O191+'O5 Details by Class &amp; Accounts'!AJ191+'O5 Details by Class &amp; Accounts'!BE191+'O5 Details by Class &amp; Accounts'!BZ191</f>
        <v>0</v>
      </c>
      <c r="L191" s="666">
        <f>'O5 Details by Class &amp; Accounts'!P191+'O5 Details by Class &amp; Accounts'!AK191+'O5 Details by Class &amp; Accounts'!BF191+'O5 Details by Class &amp; Accounts'!CA191</f>
        <v>0</v>
      </c>
      <c r="M191" s="666">
        <f>'O5 Details by Class &amp; Accounts'!Q191+'O5 Details by Class &amp; Accounts'!AL191+'O5 Details by Class &amp; Accounts'!BG191+'O5 Details by Class &amp; Accounts'!CB191</f>
        <v>0</v>
      </c>
      <c r="N191" s="666">
        <f>'O5 Details by Class &amp; Accounts'!R191+'O5 Details by Class &amp; Accounts'!AM191+'O5 Details by Class &amp; Accounts'!BH191+'O5 Details by Class &amp; Accounts'!CC191</f>
        <v>0</v>
      </c>
      <c r="O191" s="666">
        <f>'O5 Details by Class &amp; Accounts'!S191+'O5 Details by Class &amp; Accounts'!AN191+'O5 Details by Class &amp; Accounts'!BI191+'O5 Details by Class &amp; Accounts'!CD191</f>
        <v>0</v>
      </c>
      <c r="P191" s="666">
        <f>'O5 Details by Class &amp; Accounts'!T191+'O5 Details by Class &amp; Accounts'!AO191+'O5 Details by Class &amp; Accounts'!BJ191+'O5 Details by Class &amp; Accounts'!CE191</f>
        <v>0</v>
      </c>
      <c r="Q191" s="666">
        <f>'O5 Details by Class &amp; Accounts'!U191+'O5 Details by Class &amp; Accounts'!AP191+'O5 Details by Class &amp; Accounts'!BK191+'O5 Details by Class &amp; Accounts'!CF191</f>
        <v>0</v>
      </c>
      <c r="R191" s="666">
        <f>'O5 Details by Class &amp; Accounts'!V191+'O5 Details by Class &amp; Accounts'!AQ191+'O5 Details by Class &amp; Accounts'!BL191+'O5 Details by Class &amp; Accounts'!CG191</f>
        <v>0</v>
      </c>
      <c r="S191" s="666">
        <f>'O5 Details by Class &amp; Accounts'!W191+'O5 Details by Class &amp; Accounts'!AR191+'O5 Details by Class &amp; Accounts'!BM191+'O5 Details by Class &amp; Accounts'!CH191</f>
        <v>0</v>
      </c>
      <c r="T191" s="666">
        <f>'O5 Details by Class &amp; Accounts'!X191+'O5 Details by Class &amp; Accounts'!AS191+'O5 Details by Class &amp; Accounts'!BN191+'O5 Details by Class &amp; Accounts'!CI191</f>
        <v>0</v>
      </c>
      <c r="U191" s="666">
        <f>'O5 Details by Class &amp; Accounts'!Y191+'O5 Details by Class &amp; Accounts'!AT191+'O5 Details by Class &amp; Accounts'!BO191+'O5 Details by Class &amp; Accounts'!CJ191</f>
        <v>0</v>
      </c>
      <c r="V191" s="666">
        <f>'O5 Details by Class &amp; Accounts'!Z191+'O5 Details by Class &amp; Accounts'!AU191+'O5 Details by Class &amp; Accounts'!BP191+'O5 Details by Class &amp; Accounts'!CK191</f>
        <v>0</v>
      </c>
      <c r="W191" s="666">
        <f>'O5 Details by Class &amp; Accounts'!AA191+'O5 Details by Class &amp; Accounts'!AV191+'O5 Details by Class &amp; Accounts'!BQ191+'O5 Details by Class &amp; Accounts'!CL191</f>
        <v>0</v>
      </c>
      <c r="X191" s="1112">
        <f>'O5 Details by Class &amp; Accounts'!AB191+'O5 Details by Class &amp; Accounts'!AW191+'O5 Details by Class &amp; Accounts'!BR191+'O5 Details by Class &amp; Accounts'!CM191</f>
        <v>0</v>
      </c>
      <c r="Y191" s="2091" t="str">
        <f t="shared" si="6"/>
        <v>5685</v>
      </c>
      <c r="Z191" s="2086" t="s">
        <v>401</v>
      </c>
    </row>
    <row r="192" spans="1:26" ht="15.95" customHeight="1">
      <c r="A192" s="1943" t="s">
        <v>205</v>
      </c>
      <c r="B192" s="1087" t="s">
        <v>1435</v>
      </c>
      <c r="C192" s="1098" t="str">
        <f>IF(ISBLANK('E4 TB Allocation Details'!D192), "",('E4 TB Allocation Details'!D192))</f>
        <v>dep</v>
      </c>
      <c r="D192" s="1099">
        <f t="shared" si="7"/>
        <v>1407699.9999999998</v>
      </c>
      <c r="E192" s="666">
        <f>'O5 Details by Class &amp; Accounts'!I192+'O5 Details by Class &amp; Accounts'!AD192+'O5 Details by Class &amp; Accounts'!AY192+'O5 Details by Class &amp; Accounts'!BT192</f>
        <v>709110.75439793558</v>
      </c>
      <c r="F192" s="666">
        <f>'O5 Details by Class &amp; Accounts'!J192+'O5 Details by Class &amp; Accounts'!AE192+'O5 Details by Class &amp; Accounts'!AZ192+'O5 Details by Class &amp; Accounts'!BU192</f>
        <v>253813.870293655</v>
      </c>
      <c r="G192" s="666">
        <f>'O5 Details by Class &amp; Accounts'!K192+'O5 Details by Class &amp; Accounts'!AF192+'O5 Details by Class &amp; Accounts'!BA192+'O5 Details by Class &amp; Accounts'!BV192</f>
        <v>334468.82149687433</v>
      </c>
      <c r="H192" s="666">
        <f>'O5 Details by Class &amp; Accounts'!L192+'O5 Details by Class &amp; Accounts'!AG192+'O5 Details by Class &amp; Accounts'!BB192+'O5 Details by Class &amp; Accounts'!BW192</f>
        <v>0</v>
      </c>
      <c r="I192" s="666">
        <f>'O5 Details by Class &amp; Accounts'!M192+'O5 Details by Class &amp; Accounts'!AH192+'O5 Details by Class &amp; Accounts'!BC192+'O5 Details by Class &amp; Accounts'!BX192</f>
        <v>0</v>
      </c>
      <c r="J192" s="666">
        <f>'O5 Details by Class &amp; Accounts'!N192+'O5 Details by Class &amp; Accounts'!AI192+'O5 Details by Class &amp; Accounts'!BD192+'O5 Details by Class &amp; Accounts'!BY192</f>
        <v>0</v>
      </c>
      <c r="K192" s="666">
        <f>'O5 Details by Class &amp; Accounts'!O192+'O5 Details by Class &amp; Accounts'!AJ192+'O5 Details by Class &amp; Accounts'!BE192+'O5 Details by Class &amp; Accounts'!BZ192</f>
        <v>99896.694861037278</v>
      </c>
      <c r="L192" s="666">
        <f>'O5 Details by Class &amp; Accounts'!P192+'O5 Details by Class &amp; Accounts'!AK192+'O5 Details by Class &amp; Accounts'!BF192+'O5 Details by Class &amp; Accounts'!CA192</f>
        <v>5479.2259906528925</v>
      </c>
      <c r="M192" s="666">
        <f>'O5 Details by Class &amp; Accounts'!Q192+'O5 Details by Class &amp; Accounts'!AL192+'O5 Details by Class &amp; Accounts'!BG192+'O5 Details by Class &amp; Accounts'!CB192</f>
        <v>4930.6329598450138</v>
      </c>
      <c r="N192" s="666">
        <f>'O5 Details by Class &amp; Accounts'!R192+'O5 Details by Class &amp; Accounts'!AM192+'O5 Details by Class &amp; Accounts'!BH192+'O5 Details by Class &amp; Accounts'!CC192</f>
        <v>0</v>
      </c>
      <c r="O192" s="666">
        <f>'O5 Details by Class &amp; Accounts'!S192+'O5 Details by Class &amp; Accounts'!AN192+'O5 Details by Class &amp; Accounts'!BI192+'O5 Details by Class &amp; Accounts'!CD192</f>
        <v>0</v>
      </c>
      <c r="P192" s="666">
        <f>'O5 Details by Class &amp; Accounts'!T192+'O5 Details by Class &amp; Accounts'!AO192+'O5 Details by Class &amp; Accounts'!BJ192+'O5 Details by Class &amp; Accounts'!CE192</f>
        <v>0</v>
      </c>
      <c r="Q192" s="666">
        <f>'O5 Details by Class &amp; Accounts'!U192+'O5 Details by Class &amp; Accounts'!AP192+'O5 Details by Class &amp; Accounts'!BK192+'O5 Details by Class &amp; Accounts'!CF192</f>
        <v>0</v>
      </c>
      <c r="R192" s="666">
        <f>'O5 Details by Class &amp; Accounts'!V192+'O5 Details by Class &amp; Accounts'!AQ192+'O5 Details by Class &amp; Accounts'!BL192+'O5 Details by Class &amp; Accounts'!CG192</f>
        <v>0</v>
      </c>
      <c r="S192" s="666">
        <f>'O5 Details by Class &amp; Accounts'!W192+'O5 Details by Class &amp; Accounts'!AR192+'O5 Details by Class &amp; Accounts'!BM192+'O5 Details by Class &amp; Accounts'!CH192</f>
        <v>0</v>
      </c>
      <c r="T192" s="666">
        <f>'O5 Details by Class &amp; Accounts'!X192+'O5 Details by Class &amp; Accounts'!AS192+'O5 Details by Class &amp; Accounts'!BN192+'O5 Details by Class &amp; Accounts'!CI192</f>
        <v>0</v>
      </c>
      <c r="U192" s="666">
        <f>'O5 Details by Class &amp; Accounts'!Y192+'O5 Details by Class &amp; Accounts'!AT192+'O5 Details by Class &amp; Accounts'!BO192+'O5 Details by Class &amp; Accounts'!CJ192</f>
        <v>0</v>
      </c>
      <c r="V192" s="666">
        <f>'O5 Details by Class &amp; Accounts'!Z192+'O5 Details by Class &amp; Accounts'!AU192+'O5 Details by Class &amp; Accounts'!BP192+'O5 Details by Class &amp; Accounts'!CK192</f>
        <v>0</v>
      </c>
      <c r="W192" s="666">
        <f>'O5 Details by Class &amp; Accounts'!AA192+'O5 Details by Class &amp; Accounts'!AV192+'O5 Details by Class &amp; Accounts'!BQ192+'O5 Details by Class &amp; Accounts'!CL192</f>
        <v>0</v>
      </c>
      <c r="X192" s="1112">
        <f>'O5 Details by Class &amp; Accounts'!AB192+'O5 Details by Class &amp; Accounts'!AW192+'O5 Details by Class &amp; Accounts'!BR192+'O5 Details by Class &amp; Accounts'!CM192</f>
        <v>0</v>
      </c>
      <c r="Y192" s="2091" t="str">
        <f t="shared" si="6"/>
        <v>5705</v>
      </c>
      <c r="Z192" s="2086" t="s">
        <v>946</v>
      </c>
    </row>
    <row r="193" spans="1:26" ht="15.95" customHeight="1">
      <c r="A193" s="1943" t="s">
        <v>206</v>
      </c>
      <c r="B193" s="1087" t="s">
        <v>718</v>
      </c>
      <c r="C193" s="1098" t="str">
        <f>IF(ISBLANK('E4 TB Allocation Details'!D193), "",('E4 TB Allocation Details'!D193))</f>
        <v>dep</v>
      </c>
      <c r="D193" s="1099">
        <f t="shared" si="7"/>
        <v>0</v>
      </c>
      <c r="E193" s="666">
        <f>'O5 Details by Class &amp; Accounts'!I193+'O5 Details by Class &amp; Accounts'!AD193+'O5 Details by Class &amp; Accounts'!AY193+'O5 Details by Class &amp; Accounts'!BT193</f>
        <v>0</v>
      </c>
      <c r="F193" s="666">
        <f>'O5 Details by Class &amp; Accounts'!J193+'O5 Details by Class &amp; Accounts'!AE193+'O5 Details by Class &amp; Accounts'!AZ193+'O5 Details by Class &amp; Accounts'!BU193</f>
        <v>0</v>
      </c>
      <c r="G193" s="666">
        <f>'O5 Details by Class &amp; Accounts'!K193+'O5 Details by Class &amp; Accounts'!AF193+'O5 Details by Class &amp; Accounts'!BA193+'O5 Details by Class &amp; Accounts'!BV193</f>
        <v>0</v>
      </c>
      <c r="H193" s="666">
        <f>'O5 Details by Class &amp; Accounts'!L193+'O5 Details by Class &amp; Accounts'!AG193+'O5 Details by Class &amp; Accounts'!BB193+'O5 Details by Class &amp; Accounts'!BW193</f>
        <v>0</v>
      </c>
      <c r="I193" s="666">
        <f>'O5 Details by Class &amp; Accounts'!M193+'O5 Details by Class &amp; Accounts'!AH193+'O5 Details by Class &amp; Accounts'!BC193+'O5 Details by Class &amp; Accounts'!BX193</f>
        <v>0</v>
      </c>
      <c r="J193" s="666">
        <f>'O5 Details by Class &amp; Accounts'!N193+'O5 Details by Class &amp; Accounts'!AI193+'O5 Details by Class &amp; Accounts'!BD193+'O5 Details by Class &amp; Accounts'!BY193</f>
        <v>0</v>
      </c>
      <c r="K193" s="666">
        <f>'O5 Details by Class &amp; Accounts'!O193+'O5 Details by Class &amp; Accounts'!AJ193+'O5 Details by Class &amp; Accounts'!BE193+'O5 Details by Class &amp; Accounts'!BZ193</f>
        <v>0</v>
      </c>
      <c r="L193" s="666">
        <f>'O5 Details by Class &amp; Accounts'!P193+'O5 Details by Class &amp; Accounts'!AK193+'O5 Details by Class &amp; Accounts'!BF193+'O5 Details by Class &amp; Accounts'!CA193</f>
        <v>0</v>
      </c>
      <c r="M193" s="666">
        <f>'O5 Details by Class &amp; Accounts'!Q193+'O5 Details by Class &amp; Accounts'!AL193+'O5 Details by Class &amp; Accounts'!BG193+'O5 Details by Class &amp; Accounts'!CB193</f>
        <v>0</v>
      </c>
      <c r="N193" s="666">
        <f>'O5 Details by Class &amp; Accounts'!R193+'O5 Details by Class &amp; Accounts'!AM193+'O5 Details by Class &amp; Accounts'!BH193+'O5 Details by Class &amp; Accounts'!CC193</f>
        <v>0</v>
      </c>
      <c r="O193" s="666">
        <f>'O5 Details by Class &amp; Accounts'!S193+'O5 Details by Class &amp; Accounts'!AN193+'O5 Details by Class &amp; Accounts'!BI193+'O5 Details by Class &amp; Accounts'!CD193</f>
        <v>0</v>
      </c>
      <c r="P193" s="666">
        <f>'O5 Details by Class &amp; Accounts'!T193+'O5 Details by Class &amp; Accounts'!AO193+'O5 Details by Class &amp; Accounts'!BJ193+'O5 Details by Class &amp; Accounts'!CE193</f>
        <v>0</v>
      </c>
      <c r="Q193" s="666">
        <f>'O5 Details by Class &amp; Accounts'!U193+'O5 Details by Class &amp; Accounts'!AP193+'O5 Details by Class &amp; Accounts'!BK193+'O5 Details by Class &amp; Accounts'!CF193</f>
        <v>0</v>
      </c>
      <c r="R193" s="666">
        <f>'O5 Details by Class &amp; Accounts'!V193+'O5 Details by Class &amp; Accounts'!AQ193+'O5 Details by Class &amp; Accounts'!BL193+'O5 Details by Class &amp; Accounts'!CG193</f>
        <v>0</v>
      </c>
      <c r="S193" s="666">
        <f>'O5 Details by Class &amp; Accounts'!W193+'O5 Details by Class &amp; Accounts'!AR193+'O5 Details by Class &amp; Accounts'!BM193+'O5 Details by Class &amp; Accounts'!CH193</f>
        <v>0</v>
      </c>
      <c r="T193" s="666">
        <f>'O5 Details by Class &amp; Accounts'!X193+'O5 Details by Class &amp; Accounts'!AS193+'O5 Details by Class &amp; Accounts'!BN193+'O5 Details by Class &amp; Accounts'!CI193</f>
        <v>0</v>
      </c>
      <c r="U193" s="666">
        <f>'O5 Details by Class &amp; Accounts'!Y193+'O5 Details by Class &amp; Accounts'!AT193+'O5 Details by Class &amp; Accounts'!BO193+'O5 Details by Class &amp; Accounts'!CJ193</f>
        <v>0</v>
      </c>
      <c r="V193" s="666">
        <f>'O5 Details by Class &amp; Accounts'!Z193+'O5 Details by Class &amp; Accounts'!AU193+'O5 Details by Class &amp; Accounts'!BP193+'O5 Details by Class &amp; Accounts'!CK193</f>
        <v>0</v>
      </c>
      <c r="W193" s="666">
        <f>'O5 Details by Class &amp; Accounts'!AA193+'O5 Details by Class &amp; Accounts'!AV193+'O5 Details by Class &amp; Accounts'!BQ193+'O5 Details by Class &amp; Accounts'!CL193</f>
        <v>0</v>
      </c>
      <c r="X193" s="1112">
        <f>'O5 Details by Class &amp; Accounts'!AB193+'O5 Details by Class &amp; Accounts'!AW193+'O5 Details by Class &amp; Accounts'!BR193+'O5 Details by Class &amp; Accounts'!CM193</f>
        <v>0</v>
      </c>
      <c r="Y193" s="2091" t="str">
        <f t="shared" si="6"/>
        <v>5710</v>
      </c>
      <c r="Z193" s="2086" t="s">
        <v>946</v>
      </c>
    </row>
    <row r="194" spans="1:26" ht="15.95" customHeight="1">
      <c r="A194" s="1943" t="s">
        <v>207</v>
      </c>
      <c r="B194" s="1087" t="s">
        <v>719</v>
      </c>
      <c r="C194" s="1098" t="str">
        <f>IF(ISBLANK('E4 TB Allocation Details'!D194), "",('E4 TB Allocation Details'!D194))</f>
        <v>dep</v>
      </c>
      <c r="D194" s="1099">
        <f t="shared" si="7"/>
        <v>0</v>
      </c>
      <c r="E194" s="666">
        <f>'O5 Details by Class &amp; Accounts'!I194+'O5 Details by Class &amp; Accounts'!AD194+'O5 Details by Class &amp; Accounts'!AY194+'O5 Details by Class &amp; Accounts'!BT194</f>
        <v>0</v>
      </c>
      <c r="F194" s="666">
        <f>'O5 Details by Class &amp; Accounts'!J194+'O5 Details by Class &amp; Accounts'!AE194+'O5 Details by Class &amp; Accounts'!AZ194+'O5 Details by Class &amp; Accounts'!BU194</f>
        <v>0</v>
      </c>
      <c r="G194" s="666">
        <f>'O5 Details by Class &amp; Accounts'!K194+'O5 Details by Class &amp; Accounts'!AF194+'O5 Details by Class &amp; Accounts'!BA194+'O5 Details by Class &amp; Accounts'!BV194</f>
        <v>0</v>
      </c>
      <c r="H194" s="666">
        <f>'O5 Details by Class &amp; Accounts'!L194+'O5 Details by Class &amp; Accounts'!AG194+'O5 Details by Class &amp; Accounts'!BB194+'O5 Details by Class &amp; Accounts'!BW194</f>
        <v>0</v>
      </c>
      <c r="I194" s="666">
        <f>'O5 Details by Class &amp; Accounts'!M194+'O5 Details by Class &amp; Accounts'!AH194+'O5 Details by Class &amp; Accounts'!BC194+'O5 Details by Class &amp; Accounts'!BX194</f>
        <v>0</v>
      </c>
      <c r="J194" s="666">
        <f>'O5 Details by Class &amp; Accounts'!N194+'O5 Details by Class &amp; Accounts'!AI194+'O5 Details by Class &amp; Accounts'!BD194+'O5 Details by Class &amp; Accounts'!BY194</f>
        <v>0</v>
      </c>
      <c r="K194" s="666">
        <f>'O5 Details by Class &amp; Accounts'!O194+'O5 Details by Class &amp; Accounts'!AJ194+'O5 Details by Class &amp; Accounts'!BE194+'O5 Details by Class &amp; Accounts'!BZ194</f>
        <v>0</v>
      </c>
      <c r="L194" s="666">
        <f>'O5 Details by Class &amp; Accounts'!P194+'O5 Details by Class &amp; Accounts'!AK194+'O5 Details by Class &amp; Accounts'!BF194+'O5 Details by Class &amp; Accounts'!CA194</f>
        <v>0</v>
      </c>
      <c r="M194" s="666">
        <f>'O5 Details by Class &amp; Accounts'!Q194+'O5 Details by Class &amp; Accounts'!AL194+'O5 Details by Class &amp; Accounts'!BG194+'O5 Details by Class &amp; Accounts'!CB194</f>
        <v>0</v>
      </c>
      <c r="N194" s="666">
        <f>'O5 Details by Class &amp; Accounts'!R194+'O5 Details by Class &amp; Accounts'!AM194+'O5 Details by Class &amp; Accounts'!BH194+'O5 Details by Class &amp; Accounts'!CC194</f>
        <v>0</v>
      </c>
      <c r="O194" s="666">
        <f>'O5 Details by Class &amp; Accounts'!S194+'O5 Details by Class &amp; Accounts'!AN194+'O5 Details by Class &amp; Accounts'!BI194+'O5 Details by Class &amp; Accounts'!CD194</f>
        <v>0</v>
      </c>
      <c r="P194" s="666">
        <f>'O5 Details by Class &amp; Accounts'!T194+'O5 Details by Class &amp; Accounts'!AO194+'O5 Details by Class &amp; Accounts'!BJ194+'O5 Details by Class &amp; Accounts'!CE194</f>
        <v>0</v>
      </c>
      <c r="Q194" s="666">
        <f>'O5 Details by Class &amp; Accounts'!U194+'O5 Details by Class &amp; Accounts'!AP194+'O5 Details by Class &amp; Accounts'!BK194+'O5 Details by Class &amp; Accounts'!CF194</f>
        <v>0</v>
      </c>
      <c r="R194" s="666">
        <f>'O5 Details by Class &amp; Accounts'!V194+'O5 Details by Class &amp; Accounts'!AQ194+'O5 Details by Class &amp; Accounts'!BL194+'O5 Details by Class &amp; Accounts'!CG194</f>
        <v>0</v>
      </c>
      <c r="S194" s="666">
        <f>'O5 Details by Class &amp; Accounts'!W194+'O5 Details by Class &amp; Accounts'!AR194+'O5 Details by Class &amp; Accounts'!BM194+'O5 Details by Class &amp; Accounts'!CH194</f>
        <v>0</v>
      </c>
      <c r="T194" s="666">
        <f>'O5 Details by Class &amp; Accounts'!X194+'O5 Details by Class &amp; Accounts'!AS194+'O5 Details by Class &amp; Accounts'!BN194+'O5 Details by Class &amp; Accounts'!CI194</f>
        <v>0</v>
      </c>
      <c r="U194" s="666">
        <f>'O5 Details by Class &amp; Accounts'!Y194+'O5 Details by Class &amp; Accounts'!AT194+'O5 Details by Class &amp; Accounts'!BO194+'O5 Details by Class &amp; Accounts'!CJ194</f>
        <v>0</v>
      </c>
      <c r="V194" s="666">
        <f>'O5 Details by Class &amp; Accounts'!Z194+'O5 Details by Class &amp; Accounts'!AU194+'O5 Details by Class &amp; Accounts'!BP194+'O5 Details by Class &amp; Accounts'!CK194</f>
        <v>0</v>
      </c>
      <c r="W194" s="666">
        <f>'O5 Details by Class &amp; Accounts'!AA194+'O5 Details by Class &amp; Accounts'!AV194+'O5 Details by Class &amp; Accounts'!BQ194+'O5 Details by Class &amp; Accounts'!CL194</f>
        <v>0</v>
      </c>
      <c r="X194" s="1112">
        <f>'O5 Details by Class &amp; Accounts'!AB194+'O5 Details by Class &amp; Accounts'!AW194+'O5 Details by Class &amp; Accounts'!BR194+'O5 Details by Class &amp; Accounts'!CM194</f>
        <v>0</v>
      </c>
      <c r="Y194" s="2091" t="str">
        <f t="shared" si="6"/>
        <v>5715</v>
      </c>
      <c r="Z194" s="2086" t="s">
        <v>946</v>
      </c>
    </row>
    <row r="195" spans="1:26" ht="15.95" customHeight="1">
      <c r="A195" s="1943" t="s">
        <v>208</v>
      </c>
      <c r="B195" s="1087" t="s">
        <v>720</v>
      </c>
      <c r="C195" s="1098" t="str">
        <f>IF(ISBLANK('E4 TB Allocation Details'!D195), "",('E4 TB Allocation Details'!D195))</f>
        <v>dep</v>
      </c>
      <c r="D195" s="1099">
        <f t="shared" si="7"/>
        <v>0</v>
      </c>
      <c r="E195" s="666">
        <f>'O5 Details by Class &amp; Accounts'!I195+'O5 Details by Class &amp; Accounts'!AD195+'O5 Details by Class &amp; Accounts'!AY195+'O5 Details by Class &amp; Accounts'!BT195</f>
        <v>0</v>
      </c>
      <c r="F195" s="666">
        <f>'O5 Details by Class &amp; Accounts'!J195+'O5 Details by Class &amp; Accounts'!AE195+'O5 Details by Class &amp; Accounts'!AZ195+'O5 Details by Class &amp; Accounts'!BU195</f>
        <v>0</v>
      </c>
      <c r="G195" s="666">
        <f>'O5 Details by Class &amp; Accounts'!K195+'O5 Details by Class &amp; Accounts'!AF195+'O5 Details by Class &amp; Accounts'!BA195+'O5 Details by Class &amp; Accounts'!BV195</f>
        <v>0</v>
      </c>
      <c r="H195" s="666">
        <f>'O5 Details by Class &amp; Accounts'!L195+'O5 Details by Class &amp; Accounts'!AG195+'O5 Details by Class &amp; Accounts'!BB195+'O5 Details by Class &amp; Accounts'!BW195</f>
        <v>0</v>
      </c>
      <c r="I195" s="666">
        <f>'O5 Details by Class &amp; Accounts'!M195+'O5 Details by Class &amp; Accounts'!AH195+'O5 Details by Class &amp; Accounts'!BC195+'O5 Details by Class &amp; Accounts'!BX195</f>
        <v>0</v>
      </c>
      <c r="J195" s="666">
        <f>'O5 Details by Class &amp; Accounts'!N195+'O5 Details by Class &amp; Accounts'!AI195+'O5 Details by Class &amp; Accounts'!BD195+'O5 Details by Class &amp; Accounts'!BY195</f>
        <v>0</v>
      </c>
      <c r="K195" s="666">
        <f>'O5 Details by Class &amp; Accounts'!O195+'O5 Details by Class &amp; Accounts'!AJ195+'O5 Details by Class &amp; Accounts'!BE195+'O5 Details by Class &amp; Accounts'!BZ195</f>
        <v>0</v>
      </c>
      <c r="L195" s="666">
        <f>'O5 Details by Class &amp; Accounts'!P195+'O5 Details by Class &amp; Accounts'!AK195+'O5 Details by Class &amp; Accounts'!BF195+'O5 Details by Class &amp; Accounts'!CA195</f>
        <v>0</v>
      </c>
      <c r="M195" s="666">
        <f>'O5 Details by Class &amp; Accounts'!Q195+'O5 Details by Class &amp; Accounts'!AL195+'O5 Details by Class &amp; Accounts'!BG195+'O5 Details by Class &amp; Accounts'!CB195</f>
        <v>0</v>
      </c>
      <c r="N195" s="666">
        <f>'O5 Details by Class &amp; Accounts'!R195+'O5 Details by Class &amp; Accounts'!AM195+'O5 Details by Class &amp; Accounts'!BH195+'O5 Details by Class &amp; Accounts'!CC195</f>
        <v>0</v>
      </c>
      <c r="O195" s="666">
        <f>'O5 Details by Class &amp; Accounts'!S195+'O5 Details by Class &amp; Accounts'!AN195+'O5 Details by Class &amp; Accounts'!BI195+'O5 Details by Class &amp; Accounts'!CD195</f>
        <v>0</v>
      </c>
      <c r="P195" s="666">
        <f>'O5 Details by Class &amp; Accounts'!T195+'O5 Details by Class &amp; Accounts'!AO195+'O5 Details by Class &amp; Accounts'!BJ195+'O5 Details by Class &amp; Accounts'!CE195</f>
        <v>0</v>
      </c>
      <c r="Q195" s="666">
        <f>'O5 Details by Class &amp; Accounts'!U195+'O5 Details by Class &amp; Accounts'!AP195+'O5 Details by Class &amp; Accounts'!BK195+'O5 Details by Class &amp; Accounts'!CF195</f>
        <v>0</v>
      </c>
      <c r="R195" s="666">
        <f>'O5 Details by Class &amp; Accounts'!V195+'O5 Details by Class &amp; Accounts'!AQ195+'O5 Details by Class &amp; Accounts'!BL195+'O5 Details by Class &amp; Accounts'!CG195</f>
        <v>0</v>
      </c>
      <c r="S195" s="666">
        <f>'O5 Details by Class &amp; Accounts'!W195+'O5 Details by Class &amp; Accounts'!AR195+'O5 Details by Class &amp; Accounts'!BM195+'O5 Details by Class &amp; Accounts'!CH195</f>
        <v>0</v>
      </c>
      <c r="T195" s="666">
        <f>'O5 Details by Class &amp; Accounts'!X195+'O5 Details by Class &amp; Accounts'!AS195+'O5 Details by Class &amp; Accounts'!BN195+'O5 Details by Class &amp; Accounts'!CI195</f>
        <v>0</v>
      </c>
      <c r="U195" s="666">
        <f>'O5 Details by Class &amp; Accounts'!Y195+'O5 Details by Class &amp; Accounts'!AT195+'O5 Details by Class &amp; Accounts'!BO195+'O5 Details by Class &amp; Accounts'!CJ195</f>
        <v>0</v>
      </c>
      <c r="V195" s="666">
        <f>'O5 Details by Class &amp; Accounts'!Z195+'O5 Details by Class &amp; Accounts'!AU195+'O5 Details by Class &amp; Accounts'!BP195+'O5 Details by Class &amp; Accounts'!CK195</f>
        <v>0</v>
      </c>
      <c r="W195" s="666">
        <f>'O5 Details by Class &amp; Accounts'!AA195+'O5 Details by Class &amp; Accounts'!AV195+'O5 Details by Class &amp; Accounts'!BQ195+'O5 Details by Class &amp; Accounts'!CL195</f>
        <v>0</v>
      </c>
      <c r="X195" s="1112">
        <f>'O5 Details by Class &amp; Accounts'!AB195+'O5 Details by Class &amp; Accounts'!AW195+'O5 Details by Class &amp; Accounts'!BR195+'O5 Details by Class &amp; Accounts'!CM195</f>
        <v>0</v>
      </c>
      <c r="Y195" s="2091" t="str">
        <f t="shared" si="6"/>
        <v>5720</v>
      </c>
      <c r="Z195" s="2086" t="s">
        <v>946</v>
      </c>
    </row>
    <row r="196" spans="1:26" ht="15.95" customHeight="1">
      <c r="A196" s="1943" t="s">
        <v>193</v>
      </c>
      <c r="B196" s="1087" t="s">
        <v>1501</v>
      </c>
      <c r="C196" s="1098" t="str">
        <f>IF(ISBLANK('E4 TB Allocation Details'!D196), "",('E4 TB Allocation Details'!D196))</f>
        <v>dep</v>
      </c>
      <c r="D196" s="1099">
        <f t="shared" si="7"/>
        <v>0</v>
      </c>
      <c r="E196" s="666">
        <f>'O5 Details by Class &amp; Accounts'!I196+'O5 Details by Class &amp; Accounts'!AD196+'O5 Details by Class &amp; Accounts'!AY196+'O5 Details by Class &amp; Accounts'!BT196</f>
        <v>0</v>
      </c>
      <c r="F196" s="666">
        <f>'O5 Details by Class &amp; Accounts'!J196+'O5 Details by Class &amp; Accounts'!AE196+'O5 Details by Class &amp; Accounts'!AZ196+'O5 Details by Class &amp; Accounts'!BU196</f>
        <v>0</v>
      </c>
      <c r="G196" s="666">
        <f>'O5 Details by Class &amp; Accounts'!K196+'O5 Details by Class &amp; Accounts'!AF196+'O5 Details by Class &amp; Accounts'!BA196+'O5 Details by Class &amp; Accounts'!BV196</f>
        <v>0</v>
      </c>
      <c r="H196" s="666">
        <f>'O5 Details by Class &amp; Accounts'!L196+'O5 Details by Class &amp; Accounts'!AG196+'O5 Details by Class &amp; Accounts'!BB196+'O5 Details by Class &amp; Accounts'!BW196</f>
        <v>0</v>
      </c>
      <c r="I196" s="666">
        <f>'O5 Details by Class &amp; Accounts'!M196+'O5 Details by Class &amp; Accounts'!AH196+'O5 Details by Class &amp; Accounts'!BC196+'O5 Details by Class &amp; Accounts'!BX196</f>
        <v>0</v>
      </c>
      <c r="J196" s="666">
        <f>'O5 Details by Class &amp; Accounts'!N196+'O5 Details by Class &amp; Accounts'!AI196+'O5 Details by Class &amp; Accounts'!BD196+'O5 Details by Class &amp; Accounts'!BY196</f>
        <v>0</v>
      </c>
      <c r="K196" s="666">
        <f>'O5 Details by Class &amp; Accounts'!O196+'O5 Details by Class &amp; Accounts'!AJ196+'O5 Details by Class &amp; Accounts'!BE196+'O5 Details by Class &amp; Accounts'!BZ196</f>
        <v>0</v>
      </c>
      <c r="L196" s="666">
        <f>'O5 Details by Class &amp; Accounts'!P196+'O5 Details by Class &amp; Accounts'!AK196+'O5 Details by Class &amp; Accounts'!BF196+'O5 Details by Class &amp; Accounts'!CA196</f>
        <v>0</v>
      </c>
      <c r="M196" s="666">
        <f>'O5 Details by Class &amp; Accounts'!Q196+'O5 Details by Class &amp; Accounts'!AL196+'O5 Details by Class &amp; Accounts'!BG196+'O5 Details by Class &amp; Accounts'!CB196</f>
        <v>0</v>
      </c>
      <c r="N196" s="666">
        <f>'O5 Details by Class &amp; Accounts'!R196+'O5 Details by Class &amp; Accounts'!AM196+'O5 Details by Class &amp; Accounts'!BH196+'O5 Details by Class &amp; Accounts'!CC196</f>
        <v>0</v>
      </c>
      <c r="O196" s="666">
        <f>'O5 Details by Class &amp; Accounts'!S196+'O5 Details by Class &amp; Accounts'!AN196+'O5 Details by Class &amp; Accounts'!BI196+'O5 Details by Class &amp; Accounts'!CD196</f>
        <v>0</v>
      </c>
      <c r="P196" s="666">
        <f>'O5 Details by Class &amp; Accounts'!T196+'O5 Details by Class &amp; Accounts'!AO196+'O5 Details by Class &amp; Accounts'!BJ196+'O5 Details by Class &amp; Accounts'!CE196</f>
        <v>0</v>
      </c>
      <c r="Q196" s="666">
        <f>'O5 Details by Class &amp; Accounts'!U196+'O5 Details by Class &amp; Accounts'!AP196+'O5 Details by Class &amp; Accounts'!BK196+'O5 Details by Class &amp; Accounts'!CF196</f>
        <v>0</v>
      </c>
      <c r="R196" s="666">
        <f>'O5 Details by Class &amp; Accounts'!V196+'O5 Details by Class &amp; Accounts'!AQ196+'O5 Details by Class &amp; Accounts'!BL196+'O5 Details by Class &amp; Accounts'!CG196</f>
        <v>0</v>
      </c>
      <c r="S196" s="666">
        <f>'O5 Details by Class &amp; Accounts'!W196+'O5 Details by Class &amp; Accounts'!AR196+'O5 Details by Class &amp; Accounts'!BM196+'O5 Details by Class &amp; Accounts'!CH196</f>
        <v>0</v>
      </c>
      <c r="T196" s="666">
        <f>'O5 Details by Class &amp; Accounts'!X196+'O5 Details by Class &amp; Accounts'!AS196+'O5 Details by Class &amp; Accounts'!BN196+'O5 Details by Class &amp; Accounts'!CI196</f>
        <v>0</v>
      </c>
      <c r="U196" s="666">
        <f>'O5 Details by Class &amp; Accounts'!Y196+'O5 Details by Class &amp; Accounts'!AT196+'O5 Details by Class &amp; Accounts'!BO196+'O5 Details by Class &amp; Accounts'!CJ196</f>
        <v>0</v>
      </c>
      <c r="V196" s="666">
        <f>'O5 Details by Class &amp; Accounts'!Z196+'O5 Details by Class &amp; Accounts'!AU196+'O5 Details by Class &amp; Accounts'!BP196+'O5 Details by Class &amp; Accounts'!CK196</f>
        <v>0</v>
      </c>
      <c r="W196" s="666">
        <f>'O5 Details by Class &amp; Accounts'!AA196+'O5 Details by Class &amp; Accounts'!AV196+'O5 Details by Class &amp; Accounts'!BQ196+'O5 Details by Class &amp; Accounts'!CL196</f>
        <v>0</v>
      </c>
      <c r="X196" s="1112">
        <f>'O5 Details by Class &amp; Accounts'!AB196+'O5 Details by Class &amp; Accounts'!AW196+'O5 Details by Class &amp; Accounts'!BR196+'O5 Details by Class &amp; Accounts'!CM196</f>
        <v>0</v>
      </c>
      <c r="Y196" s="2091" t="str">
        <f t="shared" si="6"/>
        <v>5730</v>
      </c>
      <c r="Z196" s="2086" t="s">
        <v>288</v>
      </c>
    </row>
    <row r="197" spans="1:26" ht="15.95" customHeight="1">
      <c r="A197" s="1943" t="s">
        <v>194</v>
      </c>
      <c r="B197" s="1087" t="s">
        <v>1505</v>
      </c>
      <c r="C197" s="1098" t="str">
        <f>IF(ISBLANK('E4 TB Allocation Details'!D197), "",('E4 TB Allocation Details'!D197))</f>
        <v>dep</v>
      </c>
      <c r="D197" s="1099">
        <f t="shared" si="7"/>
        <v>0</v>
      </c>
      <c r="E197" s="666">
        <f>'O5 Details by Class &amp; Accounts'!I197+'O5 Details by Class &amp; Accounts'!AD197+'O5 Details by Class &amp; Accounts'!AY197+'O5 Details by Class &amp; Accounts'!BT197</f>
        <v>0</v>
      </c>
      <c r="F197" s="666">
        <f>'O5 Details by Class &amp; Accounts'!J197+'O5 Details by Class &amp; Accounts'!AE197+'O5 Details by Class &amp; Accounts'!AZ197+'O5 Details by Class &amp; Accounts'!BU197</f>
        <v>0</v>
      </c>
      <c r="G197" s="666">
        <f>'O5 Details by Class &amp; Accounts'!K197+'O5 Details by Class &amp; Accounts'!AF197+'O5 Details by Class &amp; Accounts'!BA197+'O5 Details by Class &amp; Accounts'!BV197</f>
        <v>0</v>
      </c>
      <c r="H197" s="666">
        <f>'O5 Details by Class &amp; Accounts'!L197+'O5 Details by Class &amp; Accounts'!AG197+'O5 Details by Class &amp; Accounts'!BB197+'O5 Details by Class &amp; Accounts'!BW197</f>
        <v>0</v>
      </c>
      <c r="I197" s="666">
        <f>'O5 Details by Class &amp; Accounts'!M197+'O5 Details by Class &amp; Accounts'!AH197+'O5 Details by Class &amp; Accounts'!BC197+'O5 Details by Class &amp; Accounts'!BX197</f>
        <v>0</v>
      </c>
      <c r="J197" s="666">
        <f>'O5 Details by Class &amp; Accounts'!N197+'O5 Details by Class &amp; Accounts'!AI197+'O5 Details by Class &amp; Accounts'!BD197+'O5 Details by Class &amp; Accounts'!BY197</f>
        <v>0</v>
      </c>
      <c r="K197" s="666">
        <f>'O5 Details by Class &amp; Accounts'!O197+'O5 Details by Class &amp; Accounts'!AJ197+'O5 Details by Class &amp; Accounts'!BE197+'O5 Details by Class &amp; Accounts'!BZ197</f>
        <v>0</v>
      </c>
      <c r="L197" s="666">
        <f>'O5 Details by Class &amp; Accounts'!P197+'O5 Details by Class &amp; Accounts'!AK197+'O5 Details by Class &amp; Accounts'!BF197+'O5 Details by Class &amp; Accounts'!CA197</f>
        <v>0</v>
      </c>
      <c r="M197" s="666">
        <f>'O5 Details by Class &amp; Accounts'!Q197+'O5 Details by Class &amp; Accounts'!AL197+'O5 Details by Class &amp; Accounts'!BG197+'O5 Details by Class &amp; Accounts'!CB197</f>
        <v>0</v>
      </c>
      <c r="N197" s="666">
        <f>'O5 Details by Class &amp; Accounts'!R197+'O5 Details by Class &amp; Accounts'!AM197+'O5 Details by Class &amp; Accounts'!BH197+'O5 Details by Class &amp; Accounts'!CC197</f>
        <v>0</v>
      </c>
      <c r="O197" s="666">
        <f>'O5 Details by Class &amp; Accounts'!S197+'O5 Details by Class &amp; Accounts'!AN197+'O5 Details by Class &amp; Accounts'!BI197+'O5 Details by Class &amp; Accounts'!CD197</f>
        <v>0</v>
      </c>
      <c r="P197" s="666">
        <f>'O5 Details by Class &amp; Accounts'!T197+'O5 Details by Class &amp; Accounts'!AO197+'O5 Details by Class &amp; Accounts'!BJ197+'O5 Details by Class &amp; Accounts'!CE197</f>
        <v>0</v>
      </c>
      <c r="Q197" s="666">
        <f>'O5 Details by Class &amp; Accounts'!U197+'O5 Details by Class &amp; Accounts'!AP197+'O5 Details by Class &amp; Accounts'!BK197+'O5 Details by Class &amp; Accounts'!CF197</f>
        <v>0</v>
      </c>
      <c r="R197" s="666">
        <f>'O5 Details by Class &amp; Accounts'!V197+'O5 Details by Class &amp; Accounts'!AQ197+'O5 Details by Class &amp; Accounts'!BL197+'O5 Details by Class &amp; Accounts'!CG197</f>
        <v>0</v>
      </c>
      <c r="S197" s="666">
        <f>'O5 Details by Class &amp; Accounts'!W197+'O5 Details by Class &amp; Accounts'!AR197+'O5 Details by Class &amp; Accounts'!BM197+'O5 Details by Class &amp; Accounts'!CH197</f>
        <v>0</v>
      </c>
      <c r="T197" s="666">
        <f>'O5 Details by Class &amp; Accounts'!X197+'O5 Details by Class &amp; Accounts'!AS197+'O5 Details by Class &amp; Accounts'!BN197+'O5 Details by Class &amp; Accounts'!CI197</f>
        <v>0</v>
      </c>
      <c r="U197" s="666">
        <f>'O5 Details by Class &amp; Accounts'!Y197+'O5 Details by Class &amp; Accounts'!AT197+'O5 Details by Class &amp; Accounts'!BO197+'O5 Details by Class &amp; Accounts'!CJ197</f>
        <v>0</v>
      </c>
      <c r="V197" s="666">
        <f>'O5 Details by Class &amp; Accounts'!Z197+'O5 Details by Class &amp; Accounts'!AU197+'O5 Details by Class &amp; Accounts'!BP197+'O5 Details by Class &amp; Accounts'!CK197</f>
        <v>0</v>
      </c>
      <c r="W197" s="666">
        <f>'O5 Details by Class &amp; Accounts'!AA197+'O5 Details by Class &amp; Accounts'!AV197+'O5 Details by Class &amp; Accounts'!BQ197+'O5 Details by Class &amp; Accounts'!CL197</f>
        <v>0</v>
      </c>
      <c r="X197" s="1112">
        <f>'O5 Details by Class &amp; Accounts'!AB197+'O5 Details by Class &amp; Accounts'!AW197+'O5 Details by Class &amp; Accounts'!BR197+'O5 Details by Class &amp; Accounts'!CM197</f>
        <v>0</v>
      </c>
      <c r="Y197" s="2091" t="str">
        <f t="shared" si="6"/>
        <v>5735</v>
      </c>
      <c r="Z197" s="2086" t="s">
        <v>288</v>
      </c>
    </row>
    <row r="198" spans="1:26" ht="15.95" customHeight="1">
      <c r="A198" s="1943" t="s">
        <v>195</v>
      </c>
      <c r="B198" s="1087" t="s">
        <v>1506</v>
      </c>
      <c r="C198" s="1098" t="str">
        <f>IF(ISBLANK('E4 TB Allocation Details'!D198), "",('E4 TB Allocation Details'!D198))</f>
        <v>dep</v>
      </c>
      <c r="D198" s="1099">
        <f t="shared" si="7"/>
        <v>0</v>
      </c>
      <c r="E198" s="666">
        <f>'O5 Details by Class &amp; Accounts'!I198+'O5 Details by Class &amp; Accounts'!AD198+'O5 Details by Class &amp; Accounts'!AY198+'O5 Details by Class &amp; Accounts'!BT198</f>
        <v>0</v>
      </c>
      <c r="F198" s="666">
        <f>'O5 Details by Class &amp; Accounts'!J198+'O5 Details by Class &amp; Accounts'!AE198+'O5 Details by Class &amp; Accounts'!AZ198+'O5 Details by Class &amp; Accounts'!BU198</f>
        <v>0</v>
      </c>
      <c r="G198" s="666">
        <f>'O5 Details by Class &amp; Accounts'!K198+'O5 Details by Class &amp; Accounts'!AF198+'O5 Details by Class &amp; Accounts'!BA198+'O5 Details by Class &amp; Accounts'!BV198</f>
        <v>0</v>
      </c>
      <c r="H198" s="666">
        <f>'O5 Details by Class &amp; Accounts'!L198+'O5 Details by Class &amp; Accounts'!AG198+'O5 Details by Class &amp; Accounts'!BB198+'O5 Details by Class &amp; Accounts'!BW198</f>
        <v>0</v>
      </c>
      <c r="I198" s="666">
        <f>'O5 Details by Class &amp; Accounts'!M198+'O5 Details by Class &amp; Accounts'!AH198+'O5 Details by Class &amp; Accounts'!BC198+'O5 Details by Class &amp; Accounts'!BX198</f>
        <v>0</v>
      </c>
      <c r="J198" s="666">
        <f>'O5 Details by Class &amp; Accounts'!N198+'O5 Details by Class &amp; Accounts'!AI198+'O5 Details by Class &amp; Accounts'!BD198+'O5 Details by Class &amp; Accounts'!BY198</f>
        <v>0</v>
      </c>
      <c r="K198" s="666">
        <f>'O5 Details by Class &amp; Accounts'!O198+'O5 Details by Class &amp; Accounts'!AJ198+'O5 Details by Class &amp; Accounts'!BE198+'O5 Details by Class &amp; Accounts'!BZ198</f>
        <v>0</v>
      </c>
      <c r="L198" s="666">
        <f>'O5 Details by Class &amp; Accounts'!P198+'O5 Details by Class &amp; Accounts'!AK198+'O5 Details by Class &amp; Accounts'!BF198+'O5 Details by Class &amp; Accounts'!CA198</f>
        <v>0</v>
      </c>
      <c r="M198" s="666">
        <f>'O5 Details by Class &amp; Accounts'!Q198+'O5 Details by Class &amp; Accounts'!AL198+'O5 Details by Class &amp; Accounts'!BG198+'O5 Details by Class &amp; Accounts'!CB198</f>
        <v>0</v>
      </c>
      <c r="N198" s="666">
        <f>'O5 Details by Class &amp; Accounts'!R198+'O5 Details by Class &amp; Accounts'!AM198+'O5 Details by Class &amp; Accounts'!BH198+'O5 Details by Class &amp; Accounts'!CC198</f>
        <v>0</v>
      </c>
      <c r="O198" s="666">
        <f>'O5 Details by Class &amp; Accounts'!S198+'O5 Details by Class &amp; Accounts'!AN198+'O5 Details by Class &amp; Accounts'!BI198+'O5 Details by Class &amp; Accounts'!CD198</f>
        <v>0</v>
      </c>
      <c r="P198" s="666">
        <f>'O5 Details by Class &amp; Accounts'!T198+'O5 Details by Class &amp; Accounts'!AO198+'O5 Details by Class &amp; Accounts'!BJ198+'O5 Details by Class &amp; Accounts'!CE198</f>
        <v>0</v>
      </c>
      <c r="Q198" s="666">
        <f>'O5 Details by Class &amp; Accounts'!U198+'O5 Details by Class &amp; Accounts'!AP198+'O5 Details by Class &amp; Accounts'!BK198+'O5 Details by Class &amp; Accounts'!CF198</f>
        <v>0</v>
      </c>
      <c r="R198" s="666">
        <f>'O5 Details by Class &amp; Accounts'!V198+'O5 Details by Class &amp; Accounts'!AQ198+'O5 Details by Class &amp; Accounts'!BL198+'O5 Details by Class &amp; Accounts'!CG198</f>
        <v>0</v>
      </c>
      <c r="S198" s="666">
        <f>'O5 Details by Class &amp; Accounts'!W198+'O5 Details by Class &amp; Accounts'!AR198+'O5 Details by Class &amp; Accounts'!BM198+'O5 Details by Class &amp; Accounts'!CH198</f>
        <v>0</v>
      </c>
      <c r="T198" s="666">
        <f>'O5 Details by Class &amp; Accounts'!X198+'O5 Details by Class &amp; Accounts'!AS198+'O5 Details by Class &amp; Accounts'!BN198+'O5 Details by Class &amp; Accounts'!CI198</f>
        <v>0</v>
      </c>
      <c r="U198" s="666">
        <f>'O5 Details by Class &amp; Accounts'!Y198+'O5 Details by Class &amp; Accounts'!AT198+'O5 Details by Class &amp; Accounts'!BO198+'O5 Details by Class &amp; Accounts'!CJ198</f>
        <v>0</v>
      </c>
      <c r="V198" s="666">
        <f>'O5 Details by Class &amp; Accounts'!Z198+'O5 Details by Class &amp; Accounts'!AU198+'O5 Details by Class &amp; Accounts'!BP198+'O5 Details by Class &amp; Accounts'!CK198</f>
        <v>0</v>
      </c>
      <c r="W198" s="666">
        <f>'O5 Details by Class &amp; Accounts'!AA198+'O5 Details by Class &amp; Accounts'!AV198+'O5 Details by Class &amp; Accounts'!BQ198+'O5 Details by Class &amp; Accounts'!CL198</f>
        <v>0</v>
      </c>
      <c r="X198" s="1112">
        <f>'O5 Details by Class &amp; Accounts'!AB198+'O5 Details by Class &amp; Accounts'!AW198+'O5 Details by Class &amp; Accounts'!BR198+'O5 Details by Class &amp; Accounts'!CM198</f>
        <v>0</v>
      </c>
      <c r="Y198" s="2091" t="str">
        <f t="shared" si="6"/>
        <v>5740</v>
      </c>
      <c r="Z198" s="2086" t="s">
        <v>288</v>
      </c>
    </row>
    <row r="199" spans="1:26" ht="15.95" customHeight="1">
      <c r="A199" s="1939" t="s">
        <v>209</v>
      </c>
      <c r="B199" s="1083" t="s">
        <v>1507</v>
      </c>
      <c r="C199" s="1098" t="str">
        <f>IF(ISBLANK('E4 TB Allocation Details'!D199), "",('E4 TB Allocation Details'!D199))</f>
        <v>INT</v>
      </c>
      <c r="D199" s="1099">
        <f t="shared" si="7"/>
        <v>739299.99999999988</v>
      </c>
      <c r="E199" s="666">
        <f>'O5 Details by Class &amp; Accounts'!I199+'O5 Details by Class &amp; Accounts'!AD199+'O5 Details by Class &amp; Accounts'!AY199+'O5 Details by Class &amp; Accounts'!BT199</f>
        <v>369329.14690413716</v>
      </c>
      <c r="F199" s="666">
        <f>'O5 Details by Class &amp; Accounts'!J199+'O5 Details by Class &amp; Accounts'!AE199+'O5 Details by Class &amp; Accounts'!AZ199+'O5 Details by Class &amp; Accounts'!BU199</f>
        <v>127863.91906177042</v>
      </c>
      <c r="G199" s="666">
        <f>'O5 Details by Class &amp; Accounts'!K199+'O5 Details by Class &amp; Accounts'!AF199+'O5 Details by Class &amp; Accounts'!BA199+'O5 Details by Class &amp; Accounts'!BV199</f>
        <v>186553.86956340159</v>
      </c>
      <c r="H199" s="666">
        <f>'O5 Details by Class &amp; Accounts'!L199+'O5 Details by Class &amp; Accounts'!AG199+'O5 Details by Class &amp; Accounts'!BB199+'O5 Details by Class &amp; Accounts'!BW199</f>
        <v>0</v>
      </c>
      <c r="I199" s="666">
        <f>'O5 Details by Class &amp; Accounts'!M199+'O5 Details by Class &amp; Accounts'!AH199+'O5 Details by Class &amp; Accounts'!BC199+'O5 Details by Class &amp; Accounts'!BX199</f>
        <v>0</v>
      </c>
      <c r="J199" s="666">
        <f>'O5 Details by Class &amp; Accounts'!N199+'O5 Details by Class &amp; Accounts'!AI199+'O5 Details by Class &amp; Accounts'!BD199+'O5 Details by Class &amp; Accounts'!BY199</f>
        <v>0</v>
      </c>
      <c r="K199" s="666">
        <f>'O5 Details by Class &amp; Accounts'!O199+'O5 Details by Class &amp; Accounts'!AJ199+'O5 Details by Class &amp; Accounts'!BE199+'O5 Details by Class &amp; Accounts'!BZ199</f>
        <v>50279.112239774244</v>
      </c>
      <c r="L199" s="666">
        <f>'O5 Details by Class &amp; Accounts'!P199+'O5 Details by Class &amp; Accounts'!AK199+'O5 Details by Class &amp; Accounts'!BF199+'O5 Details by Class &amp; Accounts'!CA199</f>
        <v>2758.9082805530143</v>
      </c>
      <c r="M199" s="666">
        <f>'O5 Details by Class &amp; Accounts'!Q199+'O5 Details by Class &amp; Accounts'!AL199+'O5 Details by Class &amp; Accounts'!BG199+'O5 Details by Class &amp; Accounts'!CB199</f>
        <v>2515.0439503634298</v>
      </c>
      <c r="N199" s="666">
        <f>'O5 Details by Class &amp; Accounts'!R199+'O5 Details by Class &amp; Accounts'!AM199+'O5 Details by Class &amp; Accounts'!BH199+'O5 Details by Class &amp; Accounts'!CC199</f>
        <v>0</v>
      </c>
      <c r="O199" s="666">
        <f>'O5 Details by Class &amp; Accounts'!S199+'O5 Details by Class &amp; Accounts'!AN199+'O5 Details by Class &amp; Accounts'!BI199+'O5 Details by Class &amp; Accounts'!CD199</f>
        <v>0</v>
      </c>
      <c r="P199" s="666">
        <f>'O5 Details by Class &amp; Accounts'!T199+'O5 Details by Class &amp; Accounts'!AO199+'O5 Details by Class &amp; Accounts'!BJ199+'O5 Details by Class &amp; Accounts'!CE199</f>
        <v>0</v>
      </c>
      <c r="Q199" s="666">
        <f>'O5 Details by Class &amp; Accounts'!U199+'O5 Details by Class &amp; Accounts'!AP199+'O5 Details by Class &amp; Accounts'!BK199+'O5 Details by Class &amp; Accounts'!CF199</f>
        <v>0</v>
      </c>
      <c r="R199" s="666">
        <f>'O5 Details by Class &amp; Accounts'!V199+'O5 Details by Class &amp; Accounts'!AQ199+'O5 Details by Class &amp; Accounts'!BL199+'O5 Details by Class &amp; Accounts'!CG199</f>
        <v>0</v>
      </c>
      <c r="S199" s="666">
        <f>'O5 Details by Class &amp; Accounts'!W199+'O5 Details by Class &amp; Accounts'!AR199+'O5 Details by Class &amp; Accounts'!BM199+'O5 Details by Class &amp; Accounts'!CH199</f>
        <v>0</v>
      </c>
      <c r="T199" s="666">
        <f>'O5 Details by Class &amp; Accounts'!X199+'O5 Details by Class &amp; Accounts'!AS199+'O5 Details by Class &amp; Accounts'!BN199+'O5 Details by Class &amp; Accounts'!CI199</f>
        <v>0</v>
      </c>
      <c r="U199" s="666">
        <f>'O5 Details by Class &amp; Accounts'!Y199+'O5 Details by Class &amp; Accounts'!AT199+'O5 Details by Class &amp; Accounts'!BO199+'O5 Details by Class &amp; Accounts'!CJ199</f>
        <v>0</v>
      </c>
      <c r="V199" s="666">
        <f>'O5 Details by Class &amp; Accounts'!Z199+'O5 Details by Class &amp; Accounts'!AU199+'O5 Details by Class &amp; Accounts'!BP199+'O5 Details by Class &amp; Accounts'!CK199</f>
        <v>0</v>
      </c>
      <c r="W199" s="666">
        <f>'O5 Details by Class &amp; Accounts'!AA199+'O5 Details by Class &amp; Accounts'!AV199+'O5 Details by Class &amp; Accounts'!BQ199+'O5 Details by Class &amp; Accounts'!CL199</f>
        <v>0</v>
      </c>
      <c r="X199" s="1112">
        <f>'O5 Details by Class &amp; Accounts'!AB199+'O5 Details by Class &amp; Accounts'!AW199+'O5 Details by Class &amp; Accounts'!BR199+'O5 Details by Class &amp; Accounts'!CM199</f>
        <v>0</v>
      </c>
      <c r="Y199" s="2091" t="str">
        <f t="shared" si="6"/>
        <v>6005</v>
      </c>
      <c r="Z199" s="2086" t="s">
        <v>401</v>
      </c>
    </row>
    <row r="200" spans="1:26" ht="15.95" customHeight="1">
      <c r="A200" s="1942" t="s">
        <v>210</v>
      </c>
      <c r="B200" s="1085" t="s">
        <v>604</v>
      </c>
      <c r="C200" s="1098" t="str">
        <f>IF(ISBLANK('E4 TB Allocation Details'!D200), "",('E4 TB Allocation Details'!D200))</f>
        <v>ad</v>
      </c>
      <c r="D200" s="1099">
        <f t="shared" ref="D200:D205" si="8">SUM(E200:X200)</f>
        <v>32999.999999999993</v>
      </c>
      <c r="E200" s="666">
        <f>'O5 Details by Class &amp; Accounts'!I200+'O5 Details by Class &amp; Accounts'!AD200+'O5 Details by Class &amp; Accounts'!AY200+'O5 Details by Class &amp; Accounts'!BT200</f>
        <v>16485.678138558807</v>
      </c>
      <c r="F200" s="666">
        <f>'O5 Details by Class &amp; Accounts'!J200+'O5 Details by Class &amp; Accounts'!AE200+'O5 Details by Class &amp; Accounts'!AZ200+'O5 Details by Class &amp; Accounts'!BU200</f>
        <v>5707.4385622053614</v>
      </c>
      <c r="G200" s="666">
        <f>'O5 Details by Class &amp; Accounts'!K200+'O5 Details by Class &amp; Accounts'!AF200+'O5 Details by Class &amp; Accounts'!BA200+'O5 Details by Class &amp; Accounts'!BV200</f>
        <v>8327.171237105711</v>
      </c>
      <c r="H200" s="666">
        <f>'O5 Details by Class &amp; Accounts'!L200+'O5 Details by Class &amp; Accounts'!AG200+'O5 Details by Class &amp; Accounts'!BB200+'O5 Details by Class &amp; Accounts'!BW200</f>
        <v>0</v>
      </c>
      <c r="I200" s="666">
        <f>'O5 Details by Class &amp; Accounts'!M200+'O5 Details by Class &amp; Accounts'!AH200+'O5 Details by Class &amp; Accounts'!BC200+'O5 Details by Class &amp; Accounts'!BX200</f>
        <v>0</v>
      </c>
      <c r="J200" s="666">
        <f>'O5 Details by Class &amp; Accounts'!N200+'O5 Details by Class &amp; Accounts'!AI200+'O5 Details by Class &amp; Accounts'!BD200+'O5 Details by Class &amp; Accounts'!BY200</f>
        <v>0</v>
      </c>
      <c r="K200" s="666">
        <f>'O5 Details by Class &amp; Accounts'!O200+'O5 Details by Class &amp; Accounts'!AJ200+'O5 Details by Class &amp; Accounts'!BE200+'O5 Details by Class &amp; Accounts'!BZ200</f>
        <v>2244.2996130292845</v>
      </c>
      <c r="L200" s="666">
        <f>'O5 Details by Class &amp; Accounts'!P200+'O5 Details by Class &amp; Accounts'!AK200+'O5 Details by Class &amp; Accounts'!BF200+'O5 Details by Class &amp; Accounts'!CA200</f>
        <v>123.1488884867435</v>
      </c>
      <c r="M200" s="666">
        <f>'O5 Details by Class &amp; Accounts'!Q200+'O5 Details by Class &amp; Accounts'!AL200+'O5 Details by Class &amp; Accounts'!BG200+'O5 Details by Class &amp; Accounts'!CB200</f>
        <v>112.26356061408518</v>
      </c>
      <c r="N200" s="666">
        <f>'O5 Details by Class &amp; Accounts'!R200+'O5 Details by Class &amp; Accounts'!AM200+'O5 Details by Class &amp; Accounts'!BH200+'O5 Details by Class &amp; Accounts'!CC200</f>
        <v>0</v>
      </c>
      <c r="O200" s="666">
        <f>'O5 Details by Class &amp; Accounts'!S200+'O5 Details by Class &amp; Accounts'!AN200+'O5 Details by Class &amp; Accounts'!BI200+'O5 Details by Class &amp; Accounts'!CD200</f>
        <v>0</v>
      </c>
      <c r="P200" s="666">
        <f>'O5 Details by Class &amp; Accounts'!T200+'O5 Details by Class &amp; Accounts'!AO200+'O5 Details by Class &amp; Accounts'!BJ200+'O5 Details by Class &amp; Accounts'!CE200</f>
        <v>0</v>
      </c>
      <c r="Q200" s="666">
        <f>'O5 Details by Class &amp; Accounts'!U200+'O5 Details by Class &amp; Accounts'!AP200+'O5 Details by Class &amp; Accounts'!BK200+'O5 Details by Class &amp; Accounts'!CF200</f>
        <v>0</v>
      </c>
      <c r="R200" s="666">
        <f>'O5 Details by Class &amp; Accounts'!V200+'O5 Details by Class &amp; Accounts'!AQ200+'O5 Details by Class &amp; Accounts'!BL200+'O5 Details by Class &amp; Accounts'!CG200</f>
        <v>0</v>
      </c>
      <c r="S200" s="666">
        <f>'O5 Details by Class &amp; Accounts'!W200+'O5 Details by Class &amp; Accounts'!AR200+'O5 Details by Class &amp; Accounts'!BM200+'O5 Details by Class &amp; Accounts'!CH200</f>
        <v>0</v>
      </c>
      <c r="T200" s="666">
        <f>'O5 Details by Class &amp; Accounts'!X200+'O5 Details by Class &amp; Accounts'!AS200+'O5 Details by Class &amp; Accounts'!BN200+'O5 Details by Class &amp; Accounts'!CI200</f>
        <v>0</v>
      </c>
      <c r="U200" s="666">
        <f>'O5 Details by Class &amp; Accounts'!Y200+'O5 Details by Class &amp; Accounts'!AT200+'O5 Details by Class &amp; Accounts'!BO200+'O5 Details by Class &amp; Accounts'!CJ200</f>
        <v>0</v>
      </c>
      <c r="V200" s="666">
        <f>'O5 Details by Class &amp; Accounts'!Z200+'O5 Details by Class &amp; Accounts'!AU200+'O5 Details by Class &amp; Accounts'!BP200+'O5 Details by Class &amp; Accounts'!CK200</f>
        <v>0</v>
      </c>
      <c r="W200" s="666">
        <f>'O5 Details by Class &amp; Accounts'!AA200+'O5 Details by Class &amp; Accounts'!AV200+'O5 Details by Class &amp; Accounts'!BQ200+'O5 Details by Class &amp; Accounts'!CL200</f>
        <v>0</v>
      </c>
      <c r="X200" s="1112">
        <f>'O5 Details by Class &amp; Accounts'!AB200+'O5 Details by Class &amp; Accounts'!AW200+'O5 Details by Class &amp; Accounts'!BR200+'O5 Details by Class &amp; Accounts'!CM200</f>
        <v>0</v>
      </c>
      <c r="Y200" s="2091" t="str">
        <f t="shared" si="6"/>
        <v>6105</v>
      </c>
      <c r="Z200" s="2086" t="s">
        <v>401</v>
      </c>
    </row>
    <row r="201" spans="1:26" ht="11.25" customHeight="1">
      <c r="A201" s="1941" t="s">
        <v>211</v>
      </c>
      <c r="B201" s="1084" t="s">
        <v>605</v>
      </c>
      <c r="C201" s="1098" t="str">
        <f>IF(ISBLANK('E4 TB Allocation Details'!D201), "",('E4 TB Allocation Details'!D201))</f>
        <v>Input</v>
      </c>
      <c r="D201" s="1099">
        <f t="shared" si="8"/>
        <v>343399.99999999994</v>
      </c>
      <c r="E201" s="666">
        <f>'O5 Details by Class &amp; Accounts'!I201+'O5 Details by Class &amp; Accounts'!AD201+'O5 Details by Class &amp; Accounts'!AY201+'O5 Details by Class &amp; Accounts'!BT201</f>
        <v>171550.96584185134</v>
      </c>
      <c r="F201" s="666">
        <f>'O5 Details by Class &amp; Accounts'!J201+'O5 Details by Class &amp; Accounts'!AE201+'O5 Details by Class &amp; Accounts'!AZ201+'O5 Details by Class &amp; Accounts'!BU201</f>
        <v>59391.951583676397</v>
      </c>
      <c r="G201" s="666">
        <f>'O5 Details by Class &amp; Accounts'!K201+'O5 Details by Class &amp; Accounts'!AF201+'O5 Details by Class &amp; Accounts'!BA201+'O5 Details by Class &amp; Accounts'!BV201</f>
        <v>86653.048570366707</v>
      </c>
      <c r="H201" s="666">
        <f>'O5 Details by Class &amp; Accounts'!L201+'O5 Details by Class &amp; Accounts'!AG201+'O5 Details by Class &amp; Accounts'!BB201+'O5 Details by Class &amp; Accounts'!BW201</f>
        <v>0</v>
      </c>
      <c r="I201" s="666">
        <f>'O5 Details by Class &amp; Accounts'!M201+'O5 Details by Class &amp; Accounts'!AH201+'O5 Details by Class &amp; Accounts'!BC201+'O5 Details by Class &amp; Accounts'!BX201</f>
        <v>0</v>
      </c>
      <c r="J201" s="666">
        <f>'O5 Details by Class &amp; Accounts'!N201+'O5 Details by Class &amp; Accounts'!AI201+'O5 Details by Class &amp; Accounts'!BD201+'O5 Details by Class &amp; Accounts'!BY201</f>
        <v>0</v>
      </c>
      <c r="K201" s="666">
        <f>'O5 Details by Class &amp; Accounts'!O201+'O5 Details by Class &amp; Accounts'!AJ201+'O5 Details by Class &amp; Accounts'!BE201+'O5 Details by Class &amp; Accounts'!BZ201</f>
        <v>23354.317791341098</v>
      </c>
      <c r="L201" s="666">
        <f>'O5 Details by Class &amp; Accounts'!P201+'O5 Details by Class &amp; Accounts'!AK201+'O5 Details by Class &amp; Accounts'!BF201+'O5 Details by Class &amp; Accounts'!CA201</f>
        <v>1281.494797162052</v>
      </c>
      <c r="M201" s="666">
        <f>'O5 Details by Class &amp; Accounts'!Q201+'O5 Details by Class &amp; Accounts'!AL201+'O5 Details by Class &amp; Accounts'!BG201+'O5 Details by Class &amp; Accounts'!CB201</f>
        <v>1168.2214156023288</v>
      </c>
      <c r="N201" s="666">
        <f>'O5 Details by Class &amp; Accounts'!R201+'O5 Details by Class &amp; Accounts'!AM201+'O5 Details by Class &amp; Accounts'!BH201+'O5 Details by Class &amp; Accounts'!CC201</f>
        <v>0</v>
      </c>
      <c r="O201" s="666">
        <f>'O5 Details by Class &amp; Accounts'!S201+'O5 Details by Class &amp; Accounts'!AN201+'O5 Details by Class &amp; Accounts'!BI201+'O5 Details by Class &amp; Accounts'!CD201</f>
        <v>0</v>
      </c>
      <c r="P201" s="666">
        <f>'O5 Details by Class &amp; Accounts'!T201+'O5 Details by Class &amp; Accounts'!AO201+'O5 Details by Class &amp; Accounts'!BJ201+'O5 Details by Class &amp; Accounts'!CE201</f>
        <v>0</v>
      </c>
      <c r="Q201" s="666">
        <f>'O5 Details by Class &amp; Accounts'!U201+'O5 Details by Class &amp; Accounts'!AP201+'O5 Details by Class &amp; Accounts'!BK201+'O5 Details by Class &amp; Accounts'!CF201</f>
        <v>0</v>
      </c>
      <c r="R201" s="666">
        <f>'O5 Details by Class &amp; Accounts'!V201+'O5 Details by Class &amp; Accounts'!AQ201+'O5 Details by Class &amp; Accounts'!BL201+'O5 Details by Class &amp; Accounts'!CG201</f>
        <v>0</v>
      </c>
      <c r="S201" s="666">
        <f>'O5 Details by Class &amp; Accounts'!W201+'O5 Details by Class &amp; Accounts'!AR201+'O5 Details by Class &amp; Accounts'!BM201+'O5 Details by Class &amp; Accounts'!CH201</f>
        <v>0</v>
      </c>
      <c r="T201" s="666">
        <f>'O5 Details by Class &amp; Accounts'!X201+'O5 Details by Class &amp; Accounts'!AS201+'O5 Details by Class &amp; Accounts'!BN201+'O5 Details by Class &amp; Accounts'!CI201</f>
        <v>0</v>
      </c>
      <c r="U201" s="666">
        <f>'O5 Details by Class &amp; Accounts'!Y201+'O5 Details by Class &amp; Accounts'!AT201+'O5 Details by Class &amp; Accounts'!BO201+'O5 Details by Class &amp; Accounts'!CJ201</f>
        <v>0</v>
      </c>
      <c r="V201" s="666">
        <f>'O5 Details by Class &amp; Accounts'!Z201+'O5 Details by Class &amp; Accounts'!AU201+'O5 Details by Class &amp; Accounts'!BP201+'O5 Details by Class &amp; Accounts'!CK201</f>
        <v>0</v>
      </c>
      <c r="W201" s="666">
        <f>'O5 Details by Class &amp; Accounts'!AA201+'O5 Details by Class &amp; Accounts'!AV201+'O5 Details by Class &amp; Accounts'!BQ201+'O5 Details by Class &amp; Accounts'!CL201</f>
        <v>0</v>
      </c>
      <c r="X201" s="1112">
        <f>'O5 Details by Class &amp; Accounts'!AB201+'O5 Details by Class &amp; Accounts'!AW201+'O5 Details by Class &amp; Accounts'!BR201+'O5 Details by Class &amp; Accounts'!CM201</f>
        <v>0</v>
      </c>
      <c r="Y201" s="2091" t="str">
        <f t="shared" si="6"/>
        <v>6110</v>
      </c>
      <c r="Z201" s="2086" t="s">
        <v>401</v>
      </c>
    </row>
    <row r="202" spans="1:26" ht="15.95" customHeight="1">
      <c r="A202" s="1942" t="s">
        <v>196</v>
      </c>
      <c r="B202" s="1085" t="s">
        <v>607</v>
      </c>
      <c r="C202" s="1098" t="str">
        <f>IF(ISBLANK('E4 TB Allocation Details'!D202), "",('E4 TB Allocation Details'!D202))</f>
        <v>ad</v>
      </c>
      <c r="D202" s="1099">
        <f t="shared" si="8"/>
        <v>6000.0000000000009</v>
      </c>
      <c r="E202" s="666">
        <f>'O5 Details by Class &amp; Accounts'!I202+'O5 Details by Class &amp; Accounts'!AD202+'O5 Details by Class &amp; Accounts'!AY202+'O5 Details by Class &amp; Accounts'!BT202</f>
        <v>3602.8050047829938</v>
      </c>
      <c r="F202" s="666">
        <f>'O5 Details by Class &amp; Accounts'!J202+'O5 Details by Class &amp; Accounts'!AE202+'O5 Details by Class &amp; Accounts'!AZ202+'O5 Details by Class &amp; Accounts'!BU202</f>
        <v>1013.7225085211107</v>
      </c>
      <c r="G202" s="666">
        <f>'O5 Details by Class &amp; Accounts'!K202+'O5 Details by Class &amp; Accounts'!AF202+'O5 Details by Class &amp; Accounts'!BA202+'O5 Details by Class &amp; Accounts'!BV202</f>
        <v>1095.8267691929605</v>
      </c>
      <c r="H202" s="666">
        <f>'O5 Details by Class &amp; Accounts'!L202+'O5 Details by Class &amp; Accounts'!AG202+'O5 Details by Class &amp; Accounts'!BB202+'O5 Details by Class &amp; Accounts'!BW202</f>
        <v>0</v>
      </c>
      <c r="I202" s="666">
        <f>'O5 Details by Class &amp; Accounts'!M202+'O5 Details by Class &amp; Accounts'!AH202+'O5 Details by Class &amp; Accounts'!BC202+'O5 Details by Class &amp; Accounts'!BX202</f>
        <v>0</v>
      </c>
      <c r="J202" s="666">
        <f>'O5 Details by Class &amp; Accounts'!N202+'O5 Details by Class &amp; Accounts'!AI202+'O5 Details by Class &amp; Accounts'!BD202+'O5 Details by Class &amp; Accounts'!BY202</f>
        <v>0</v>
      </c>
      <c r="K202" s="666">
        <f>'O5 Details by Class &amp; Accounts'!O202+'O5 Details by Class &amp; Accounts'!AJ202+'O5 Details by Class &amp; Accounts'!BE202+'O5 Details by Class &amp; Accounts'!BZ202</f>
        <v>257.14405374338043</v>
      </c>
      <c r="L202" s="666">
        <f>'O5 Details by Class &amp; Accounts'!P202+'O5 Details by Class &amp; Accounts'!AK202+'O5 Details by Class &amp; Accounts'!BF202+'O5 Details by Class &amp; Accounts'!CA202</f>
        <v>16.221758494964462</v>
      </c>
      <c r="M202" s="666">
        <f>'O5 Details by Class &amp; Accounts'!Q202+'O5 Details by Class &amp; Accounts'!AL202+'O5 Details by Class &amp; Accounts'!BG202+'O5 Details by Class &amp; Accounts'!CB202</f>
        <v>14.279905264590115</v>
      </c>
      <c r="N202" s="666">
        <f>'O5 Details by Class &amp; Accounts'!R202+'O5 Details by Class &amp; Accounts'!AM202+'O5 Details by Class &amp; Accounts'!BH202+'O5 Details by Class &amp; Accounts'!CC202</f>
        <v>0</v>
      </c>
      <c r="O202" s="666">
        <f>'O5 Details by Class &amp; Accounts'!S202+'O5 Details by Class &amp; Accounts'!AN202+'O5 Details by Class &amp; Accounts'!BI202+'O5 Details by Class &amp; Accounts'!CD202</f>
        <v>0</v>
      </c>
      <c r="P202" s="666">
        <f>'O5 Details by Class &amp; Accounts'!T202+'O5 Details by Class &amp; Accounts'!AO202+'O5 Details by Class &amp; Accounts'!BJ202+'O5 Details by Class &amp; Accounts'!CE202</f>
        <v>0</v>
      </c>
      <c r="Q202" s="666">
        <f>'O5 Details by Class &amp; Accounts'!U202+'O5 Details by Class &amp; Accounts'!AP202+'O5 Details by Class &amp; Accounts'!BK202+'O5 Details by Class &amp; Accounts'!CF202</f>
        <v>0</v>
      </c>
      <c r="R202" s="666">
        <f>'O5 Details by Class &amp; Accounts'!V202+'O5 Details by Class &amp; Accounts'!AQ202+'O5 Details by Class &amp; Accounts'!BL202+'O5 Details by Class &amp; Accounts'!CG202</f>
        <v>0</v>
      </c>
      <c r="S202" s="666">
        <f>'O5 Details by Class &amp; Accounts'!W202+'O5 Details by Class &amp; Accounts'!AR202+'O5 Details by Class &amp; Accounts'!BM202+'O5 Details by Class &amp; Accounts'!CH202</f>
        <v>0</v>
      </c>
      <c r="T202" s="666">
        <f>'O5 Details by Class &amp; Accounts'!X202+'O5 Details by Class &amp; Accounts'!AS202+'O5 Details by Class &amp; Accounts'!BN202+'O5 Details by Class &amp; Accounts'!CI202</f>
        <v>0</v>
      </c>
      <c r="U202" s="666">
        <f>'O5 Details by Class &amp; Accounts'!Y202+'O5 Details by Class &amp; Accounts'!AT202+'O5 Details by Class &amp; Accounts'!BO202+'O5 Details by Class &amp; Accounts'!CJ202</f>
        <v>0</v>
      </c>
      <c r="V202" s="666">
        <f>'O5 Details by Class &amp; Accounts'!Z202+'O5 Details by Class &amp; Accounts'!AU202+'O5 Details by Class &amp; Accounts'!BP202+'O5 Details by Class &amp; Accounts'!CK202</f>
        <v>0</v>
      </c>
      <c r="W202" s="666">
        <f>'O5 Details by Class &amp; Accounts'!AA202+'O5 Details by Class &amp; Accounts'!AV202+'O5 Details by Class &amp; Accounts'!BQ202+'O5 Details by Class &amp; Accounts'!CL202</f>
        <v>0</v>
      </c>
      <c r="X202" s="1112">
        <f>'O5 Details by Class &amp; Accounts'!AB202+'O5 Details by Class &amp; Accounts'!AW202+'O5 Details by Class &amp; Accounts'!BR202+'O5 Details by Class &amp; Accounts'!CM202</f>
        <v>0</v>
      </c>
      <c r="Y202" s="2091" t="str">
        <f t="shared" si="6"/>
        <v>6205</v>
      </c>
      <c r="Z202" s="2086" t="s">
        <v>288</v>
      </c>
    </row>
    <row r="203" spans="1:26" ht="15.95" customHeight="1">
      <c r="A203" s="1942" t="s">
        <v>197</v>
      </c>
      <c r="B203" s="1085" t="s">
        <v>1447</v>
      </c>
      <c r="C203" s="1098" t="str">
        <f>IF(ISBLANK('E4 TB Allocation Details'!D203), "",('E4 TB Allocation Details'!D203))</f>
        <v>ad</v>
      </c>
      <c r="D203" s="1099">
        <f t="shared" si="8"/>
        <v>0</v>
      </c>
      <c r="E203" s="666">
        <f>'O5 Details by Class &amp; Accounts'!I203+'O5 Details by Class &amp; Accounts'!AD203+'O5 Details by Class &amp; Accounts'!AY203+'O5 Details by Class &amp; Accounts'!BT203</f>
        <v>0</v>
      </c>
      <c r="F203" s="666">
        <f>'O5 Details by Class &amp; Accounts'!J203+'O5 Details by Class &amp; Accounts'!AE203+'O5 Details by Class &amp; Accounts'!AZ203+'O5 Details by Class &amp; Accounts'!BU203</f>
        <v>0</v>
      </c>
      <c r="G203" s="666">
        <f>'O5 Details by Class &amp; Accounts'!K203+'O5 Details by Class &amp; Accounts'!AF203+'O5 Details by Class &amp; Accounts'!BA203+'O5 Details by Class &amp; Accounts'!BV203</f>
        <v>0</v>
      </c>
      <c r="H203" s="666">
        <f>'O5 Details by Class &amp; Accounts'!L203+'O5 Details by Class &amp; Accounts'!AG203+'O5 Details by Class &amp; Accounts'!BB203+'O5 Details by Class &amp; Accounts'!BW203</f>
        <v>0</v>
      </c>
      <c r="I203" s="666">
        <f>'O5 Details by Class &amp; Accounts'!M203+'O5 Details by Class &amp; Accounts'!AH203+'O5 Details by Class &amp; Accounts'!BC203+'O5 Details by Class &amp; Accounts'!BX203</f>
        <v>0</v>
      </c>
      <c r="J203" s="666">
        <f>'O5 Details by Class &amp; Accounts'!N203+'O5 Details by Class &amp; Accounts'!AI203+'O5 Details by Class &amp; Accounts'!BD203+'O5 Details by Class &amp; Accounts'!BY203</f>
        <v>0</v>
      </c>
      <c r="K203" s="666">
        <f>'O5 Details by Class &amp; Accounts'!O203+'O5 Details by Class &amp; Accounts'!AJ203+'O5 Details by Class &amp; Accounts'!BE203+'O5 Details by Class &amp; Accounts'!BZ203</f>
        <v>0</v>
      </c>
      <c r="L203" s="666">
        <f>'O5 Details by Class &amp; Accounts'!P203+'O5 Details by Class &amp; Accounts'!AK203+'O5 Details by Class &amp; Accounts'!BF203+'O5 Details by Class &amp; Accounts'!CA203</f>
        <v>0</v>
      </c>
      <c r="M203" s="666">
        <f>'O5 Details by Class &amp; Accounts'!Q203+'O5 Details by Class &amp; Accounts'!AL203+'O5 Details by Class &amp; Accounts'!BG203+'O5 Details by Class &amp; Accounts'!CB203</f>
        <v>0</v>
      </c>
      <c r="N203" s="666">
        <f>'O5 Details by Class &amp; Accounts'!R203+'O5 Details by Class &amp; Accounts'!AM203+'O5 Details by Class &amp; Accounts'!BH203+'O5 Details by Class &amp; Accounts'!CC203</f>
        <v>0</v>
      </c>
      <c r="O203" s="666">
        <f>'O5 Details by Class &amp; Accounts'!S203+'O5 Details by Class &amp; Accounts'!AN203+'O5 Details by Class &amp; Accounts'!BI203+'O5 Details by Class &amp; Accounts'!CD203</f>
        <v>0</v>
      </c>
      <c r="P203" s="666">
        <f>'O5 Details by Class &amp; Accounts'!T203+'O5 Details by Class &amp; Accounts'!AO203+'O5 Details by Class &amp; Accounts'!BJ203+'O5 Details by Class &amp; Accounts'!CE203</f>
        <v>0</v>
      </c>
      <c r="Q203" s="666">
        <f>'O5 Details by Class &amp; Accounts'!U203+'O5 Details by Class &amp; Accounts'!AP203+'O5 Details by Class &amp; Accounts'!BK203+'O5 Details by Class &amp; Accounts'!CF203</f>
        <v>0</v>
      </c>
      <c r="R203" s="666">
        <f>'O5 Details by Class &amp; Accounts'!V203+'O5 Details by Class &amp; Accounts'!AQ203+'O5 Details by Class &amp; Accounts'!BL203+'O5 Details by Class &amp; Accounts'!CG203</f>
        <v>0</v>
      </c>
      <c r="S203" s="666">
        <f>'O5 Details by Class &amp; Accounts'!W203+'O5 Details by Class &amp; Accounts'!AR203+'O5 Details by Class &amp; Accounts'!BM203+'O5 Details by Class &amp; Accounts'!CH203</f>
        <v>0</v>
      </c>
      <c r="T203" s="666">
        <f>'O5 Details by Class &amp; Accounts'!X203+'O5 Details by Class &amp; Accounts'!AS203+'O5 Details by Class &amp; Accounts'!BN203+'O5 Details by Class &amp; Accounts'!CI203</f>
        <v>0</v>
      </c>
      <c r="U203" s="666">
        <f>'O5 Details by Class &amp; Accounts'!Y203+'O5 Details by Class &amp; Accounts'!AT203+'O5 Details by Class &amp; Accounts'!BO203+'O5 Details by Class &amp; Accounts'!CJ203</f>
        <v>0</v>
      </c>
      <c r="V203" s="666">
        <f>'O5 Details by Class &amp; Accounts'!Z203+'O5 Details by Class &amp; Accounts'!AU203+'O5 Details by Class &amp; Accounts'!BP203+'O5 Details by Class &amp; Accounts'!CK203</f>
        <v>0</v>
      </c>
      <c r="W203" s="666">
        <f>'O5 Details by Class &amp; Accounts'!AA203+'O5 Details by Class &amp; Accounts'!AV203+'O5 Details by Class &amp; Accounts'!BQ203+'O5 Details by Class &amp; Accounts'!CL203</f>
        <v>0</v>
      </c>
      <c r="X203" s="1112">
        <f>'O5 Details by Class &amp; Accounts'!AB203+'O5 Details by Class &amp; Accounts'!AW203+'O5 Details by Class &amp; Accounts'!BR203+'O5 Details by Class &amp; Accounts'!CM203</f>
        <v>0</v>
      </c>
      <c r="Y203" s="2091" t="str">
        <f t="shared" si="6"/>
        <v>6210</v>
      </c>
      <c r="Z203" s="2086" t="s">
        <v>288</v>
      </c>
    </row>
    <row r="204" spans="1:26" ht="15.95" customHeight="1">
      <c r="A204" s="1946" t="s">
        <v>198</v>
      </c>
      <c r="B204" s="1090" t="s">
        <v>1448</v>
      </c>
      <c r="C204" s="1098" t="str">
        <f>IF(ISBLANK('E4 TB Allocation Details'!D204), "",('E4 TB Allocation Details'!D204))</f>
        <v>ad</v>
      </c>
      <c r="D204" s="1099">
        <f t="shared" si="8"/>
        <v>0</v>
      </c>
      <c r="E204" s="666">
        <f>'O5 Details by Class &amp; Accounts'!I204+'O5 Details by Class &amp; Accounts'!AD204+'O5 Details by Class &amp; Accounts'!AY204+'O5 Details by Class &amp; Accounts'!BT204</f>
        <v>0</v>
      </c>
      <c r="F204" s="666">
        <f>'O5 Details by Class &amp; Accounts'!J204+'O5 Details by Class &amp; Accounts'!AE204+'O5 Details by Class &amp; Accounts'!AZ204+'O5 Details by Class &amp; Accounts'!BU204</f>
        <v>0</v>
      </c>
      <c r="G204" s="666">
        <f>'O5 Details by Class &amp; Accounts'!K204+'O5 Details by Class &amp; Accounts'!AF204+'O5 Details by Class &amp; Accounts'!BA204+'O5 Details by Class &amp; Accounts'!BV204</f>
        <v>0</v>
      </c>
      <c r="H204" s="666">
        <f>'O5 Details by Class &amp; Accounts'!L204+'O5 Details by Class &amp; Accounts'!AG204+'O5 Details by Class &amp; Accounts'!BB204+'O5 Details by Class &amp; Accounts'!BW204</f>
        <v>0</v>
      </c>
      <c r="I204" s="666">
        <f>'O5 Details by Class &amp; Accounts'!M204+'O5 Details by Class &amp; Accounts'!AH204+'O5 Details by Class &amp; Accounts'!BC204+'O5 Details by Class &amp; Accounts'!BX204</f>
        <v>0</v>
      </c>
      <c r="J204" s="666">
        <f>'O5 Details by Class &amp; Accounts'!N204+'O5 Details by Class &amp; Accounts'!AI204+'O5 Details by Class &amp; Accounts'!BD204+'O5 Details by Class &amp; Accounts'!BY204</f>
        <v>0</v>
      </c>
      <c r="K204" s="666">
        <f>'O5 Details by Class &amp; Accounts'!O204+'O5 Details by Class &amp; Accounts'!AJ204+'O5 Details by Class &amp; Accounts'!BE204+'O5 Details by Class &amp; Accounts'!BZ204</f>
        <v>0</v>
      </c>
      <c r="L204" s="666">
        <f>'O5 Details by Class &amp; Accounts'!P204+'O5 Details by Class &amp; Accounts'!AK204+'O5 Details by Class &amp; Accounts'!BF204+'O5 Details by Class &amp; Accounts'!CA204</f>
        <v>0</v>
      </c>
      <c r="M204" s="666">
        <f>'O5 Details by Class &amp; Accounts'!Q204+'O5 Details by Class &amp; Accounts'!AL204+'O5 Details by Class &amp; Accounts'!BG204+'O5 Details by Class &amp; Accounts'!CB204</f>
        <v>0</v>
      </c>
      <c r="N204" s="666">
        <f>'O5 Details by Class &amp; Accounts'!R204+'O5 Details by Class &amp; Accounts'!AM204+'O5 Details by Class &amp; Accounts'!BH204+'O5 Details by Class &amp; Accounts'!CC204</f>
        <v>0</v>
      </c>
      <c r="O204" s="666">
        <f>'O5 Details by Class &amp; Accounts'!S204+'O5 Details by Class &amp; Accounts'!AN204+'O5 Details by Class &amp; Accounts'!BI204+'O5 Details by Class &amp; Accounts'!CD204</f>
        <v>0</v>
      </c>
      <c r="P204" s="666">
        <f>'O5 Details by Class &amp; Accounts'!T204+'O5 Details by Class &amp; Accounts'!AO204+'O5 Details by Class &amp; Accounts'!BJ204+'O5 Details by Class &amp; Accounts'!CE204</f>
        <v>0</v>
      </c>
      <c r="Q204" s="666">
        <f>'O5 Details by Class &amp; Accounts'!U204+'O5 Details by Class &amp; Accounts'!AP204+'O5 Details by Class &amp; Accounts'!BK204+'O5 Details by Class &amp; Accounts'!CF204</f>
        <v>0</v>
      </c>
      <c r="R204" s="666">
        <f>'O5 Details by Class &amp; Accounts'!V204+'O5 Details by Class &amp; Accounts'!AQ204+'O5 Details by Class &amp; Accounts'!BL204+'O5 Details by Class &amp; Accounts'!CG204</f>
        <v>0</v>
      </c>
      <c r="S204" s="666">
        <f>'O5 Details by Class &amp; Accounts'!W204+'O5 Details by Class &amp; Accounts'!AR204+'O5 Details by Class &amp; Accounts'!BM204+'O5 Details by Class &amp; Accounts'!CH204</f>
        <v>0</v>
      </c>
      <c r="T204" s="666">
        <f>'O5 Details by Class &amp; Accounts'!X204+'O5 Details by Class &amp; Accounts'!AS204+'O5 Details by Class &amp; Accounts'!BN204+'O5 Details by Class &amp; Accounts'!CI204</f>
        <v>0</v>
      </c>
      <c r="U204" s="666">
        <f>'O5 Details by Class &amp; Accounts'!Y204+'O5 Details by Class &amp; Accounts'!AT204+'O5 Details by Class &amp; Accounts'!BO204+'O5 Details by Class &amp; Accounts'!CJ204</f>
        <v>0</v>
      </c>
      <c r="V204" s="666">
        <f>'O5 Details by Class &amp; Accounts'!Z204+'O5 Details by Class &amp; Accounts'!AU204+'O5 Details by Class &amp; Accounts'!BP204+'O5 Details by Class &amp; Accounts'!CK204</f>
        <v>0</v>
      </c>
      <c r="W204" s="666">
        <f>'O5 Details by Class &amp; Accounts'!AA204+'O5 Details by Class &amp; Accounts'!AV204+'O5 Details by Class &amp; Accounts'!BQ204+'O5 Details by Class &amp; Accounts'!CL204</f>
        <v>0</v>
      </c>
      <c r="X204" s="1112">
        <f>'O5 Details by Class &amp; Accounts'!AB204+'O5 Details by Class &amp; Accounts'!AW204+'O5 Details by Class &amp; Accounts'!BR204+'O5 Details by Class &amp; Accounts'!CM204</f>
        <v>0</v>
      </c>
      <c r="Y204" s="2091" t="str">
        <f t="shared" si="6"/>
        <v>6215</v>
      </c>
      <c r="Z204" s="2086" t="s">
        <v>288</v>
      </c>
    </row>
    <row r="205" spans="1:26" s="657" customFormat="1" ht="15.95" customHeight="1" thickBot="1">
      <c r="A205" s="1947" t="s">
        <v>199</v>
      </c>
      <c r="B205" s="1091" t="s">
        <v>1449</v>
      </c>
      <c r="C205" s="1113" t="str">
        <f>IF(ISBLANK('E4 TB Allocation Details'!D205), "",('E4 TB Allocation Details'!D205))</f>
        <v>ad</v>
      </c>
      <c r="D205" s="1114">
        <f t="shared" si="8"/>
        <v>0</v>
      </c>
      <c r="E205" s="1115">
        <f>'O5 Details by Class &amp; Accounts'!I205+'O5 Details by Class &amp; Accounts'!AD205+'O5 Details by Class &amp; Accounts'!AY205+'O5 Details by Class &amp; Accounts'!BT205</f>
        <v>0</v>
      </c>
      <c r="F205" s="1115">
        <f>'O5 Details by Class &amp; Accounts'!J205+'O5 Details by Class &amp; Accounts'!AE205+'O5 Details by Class &amp; Accounts'!AZ205+'O5 Details by Class &amp; Accounts'!BU205</f>
        <v>0</v>
      </c>
      <c r="G205" s="1115">
        <f>'O5 Details by Class &amp; Accounts'!K205+'O5 Details by Class &amp; Accounts'!AF205+'O5 Details by Class &amp; Accounts'!BA205+'O5 Details by Class &amp; Accounts'!BV205</f>
        <v>0</v>
      </c>
      <c r="H205" s="1115">
        <f>'O5 Details by Class &amp; Accounts'!L205+'O5 Details by Class &amp; Accounts'!AG205+'O5 Details by Class &amp; Accounts'!BB205+'O5 Details by Class &amp; Accounts'!BW205</f>
        <v>0</v>
      </c>
      <c r="I205" s="1115">
        <f>'O5 Details by Class &amp; Accounts'!M205+'O5 Details by Class &amp; Accounts'!AH205+'O5 Details by Class &amp; Accounts'!BC205+'O5 Details by Class &amp; Accounts'!BX205</f>
        <v>0</v>
      </c>
      <c r="J205" s="1115">
        <f>'O5 Details by Class &amp; Accounts'!N205+'O5 Details by Class &amp; Accounts'!AI205+'O5 Details by Class &amp; Accounts'!BD205+'O5 Details by Class &amp; Accounts'!BY205</f>
        <v>0</v>
      </c>
      <c r="K205" s="1115">
        <f>'O5 Details by Class &amp; Accounts'!O205+'O5 Details by Class &amp; Accounts'!AJ205+'O5 Details by Class &amp; Accounts'!BE205+'O5 Details by Class &amp; Accounts'!BZ205</f>
        <v>0</v>
      </c>
      <c r="L205" s="1115">
        <f>'O5 Details by Class &amp; Accounts'!P205+'O5 Details by Class &amp; Accounts'!AK205+'O5 Details by Class &amp; Accounts'!BF205+'O5 Details by Class &amp; Accounts'!CA205</f>
        <v>0</v>
      </c>
      <c r="M205" s="1115">
        <f>'O5 Details by Class &amp; Accounts'!Q205+'O5 Details by Class &amp; Accounts'!AL205+'O5 Details by Class &amp; Accounts'!BG205+'O5 Details by Class &amp; Accounts'!CB205</f>
        <v>0</v>
      </c>
      <c r="N205" s="1115">
        <f>'O5 Details by Class &amp; Accounts'!R205+'O5 Details by Class &amp; Accounts'!AM205+'O5 Details by Class &amp; Accounts'!BH205+'O5 Details by Class &amp; Accounts'!CC205</f>
        <v>0</v>
      </c>
      <c r="O205" s="1115">
        <f>'O5 Details by Class &amp; Accounts'!S205+'O5 Details by Class &amp; Accounts'!AN205+'O5 Details by Class &amp; Accounts'!BI205+'O5 Details by Class &amp; Accounts'!CD205</f>
        <v>0</v>
      </c>
      <c r="P205" s="1115">
        <f>'O5 Details by Class &amp; Accounts'!T205+'O5 Details by Class &amp; Accounts'!AO205+'O5 Details by Class &amp; Accounts'!BJ205+'O5 Details by Class &amp; Accounts'!CE205</f>
        <v>0</v>
      </c>
      <c r="Q205" s="1115">
        <f>'O5 Details by Class &amp; Accounts'!U205+'O5 Details by Class &amp; Accounts'!AP205+'O5 Details by Class &amp; Accounts'!BK205+'O5 Details by Class &amp; Accounts'!CF205</f>
        <v>0</v>
      </c>
      <c r="R205" s="1115">
        <f>'O5 Details by Class &amp; Accounts'!V205+'O5 Details by Class &amp; Accounts'!AQ205+'O5 Details by Class &amp; Accounts'!BL205+'O5 Details by Class &amp; Accounts'!CG205</f>
        <v>0</v>
      </c>
      <c r="S205" s="1115">
        <f>'O5 Details by Class &amp; Accounts'!W205+'O5 Details by Class &amp; Accounts'!AR205+'O5 Details by Class &amp; Accounts'!BM205+'O5 Details by Class &amp; Accounts'!CH205</f>
        <v>0</v>
      </c>
      <c r="T205" s="1115">
        <f>'O5 Details by Class &amp; Accounts'!X205+'O5 Details by Class &amp; Accounts'!AS205+'O5 Details by Class &amp; Accounts'!BN205+'O5 Details by Class &amp; Accounts'!CI205</f>
        <v>0</v>
      </c>
      <c r="U205" s="1115">
        <f>'O5 Details by Class &amp; Accounts'!Y205+'O5 Details by Class &amp; Accounts'!AT205+'O5 Details by Class &amp; Accounts'!BO205+'O5 Details by Class &amp; Accounts'!CJ205</f>
        <v>0</v>
      </c>
      <c r="V205" s="1115">
        <f>'O5 Details by Class &amp; Accounts'!Z205+'O5 Details by Class &amp; Accounts'!AU205+'O5 Details by Class &amp; Accounts'!BP205+'O5 Details by Class &amp; Accounts'!CK205</f>
        <v>0</v>
      </c>
      <c r="W205" s="1115">
        <f>'O5 Details by Class &amp; Accounts'!AA205+'O5 Details by Class &amp; Accounts'!AV205+'O5 Details by Class &amp; Accounts'!BQ205+'O5 Details by Class &amp; Accounts'!CL205</f>
        <v>0</v>
      </c>
      <c r="X205" s="1116">
        <f>'O5 Details by Class &amp; Accounts'!AB205+'O5 Details by Class &amp; Accounts'!AW205+'O5 Details by Class &amp; Accounts'!BR205+'O5 Details by Class &amp; Accounts'!CM205</f>
        <v>0</v>
      </c>
      <c r="Y205" s="2091" t="str">
        <f t="shared" si="6"/>
        <v>6225</v>
      </c>
      <c r="Z205" s="2086" t="s">
        <v>288</v>
      </c>
    </row>
    <row r="206" spans="1:26" ht="15.95" customHeight="1">
      <c r="C206" s="670"/>
      <c r="D206" s="666"/>
      <c r="E206" s="666"/>
      <c r="F206" s="666"/>
      <c r="G206" s="666"/>
      <c r="H206" s="666"/>
      <c r="I206" s="666"/>
      <c r="J206" s="666"/>
      <c r="K206" s="666"/>
      <c r="L206" s="666"/>
      <c r="M206" s="666"/>
      <c r="N206" s="666"/>
      <c r="O206" s="666"/>
      <c r="P206" s="666"/>
      <c r="Q206" s="666"/>
      <c r="R206" s="666"/>
      <c r="S206" s="666"/>
      <c r="T206" s="666"/>
      <c r="U206" s="666"/>
      <c r="V206" s="666"/>
      <c r="W206" s="666"/>
      <c r="X206" s="666"/>
    </row>
    <row r="207" spans="1:26" s="1101" customFormat="1" ht="15.95" customHeight="1" thickBot="1">
      <c r="A207" s="1102"/>
      <c r="B207" s="1103"/>
      <c r="C207" s="1100"/>
      <c r="D207" s="1127">
        <f t="shared" ref="D207:X207" si="9">SUM(D19:D205)</f>
        <v>38936449.999999993</v>
      </c>
      <c r="E207" s="1127">
        <f t="shared" si="9"/>
        <v>16082944.645915121</v>
      </c>
      <c r="F207" s="1127">
        <f t="shared" si="9"/>
        <v>6165100.1478196122</v>
      </c>
      <c r="G207" s="1127">
        <f t="shared" si="9"/>
        <v>14970144.299505522</v>
      </c>
      <c r="H207" s="1127">
        <f t="shared" si="9"/>
        <v>0</v>
      </c>
      <c r="I207" s="1127">
        <f t="shared" si="9"/>
        <v>0</v>
      </c>
      <c r="J207" s="1127">
        <f t="shared" si="9"/>
        <v>0</v>
      </c>
      <c r="K207" s="1127">
        <f t="shared" si="9"/>
        <v>1542035.9425205069</v>
      </c>
      <c r="L207" s="1127">
        <f t="shared" si="9"/>
        <v>86744.137463733205</v>
      </c>
      <c r="M207" s="1127">
        <f t="shared" si="9"/>
        <v>89480.826775506386</v>
      </c>
      <c r="N207" s="1127">
        <f t="shared" si="9"/>
        <v>0</v>
      </c>
      <c r="O207" s="1127">
        <f t="shared" si="9"/>
        <v>0</v>
      </c>
      <c r="P207" s="1127">
        <f t="shared" si="9"/>
        <v>0</v>
      </c>
      <c r="Q207" s="1127">
        <f t="shared" si="9"/>
        <v>0</v>
      </c>
      <c r="R207" s="1127">
        <f t="shared" si="9"/>
        <v>0</v>
      </c>
      <c r="S207" s="1127">
        <f t="shared" si="9"/>
        <v>0</v>
      </c>
      <c r="T207" s="1127">
        <f t="shared" si="9"/>
        <v>0</v>
      </c>
      <c r="U207" s="1127">
        <f t="shared" si="9"/>
        <v>0</v>
      </c>
      <c r="V207" s="1127">
        <f t="shared" si="9"/>
        <v>0</v>
      </c>
      <c r="W207" s="1127">
        <f t="shared" si="9"/>
        <v>0</v>
      </c>
      <c r="X207" s="1127">
        <f t="shared" si="9"/>
        <v>0</v>
      </c>
      <c r="Y207" s="2093"/>
      <c r="Z207" s="2094"/>
    </row>
    <row r="208" spans="1:26" ht="15.95" customHeight="1" thickTop="1">
      <c r="A208" s="698"/>
      <c r="B208" s="113"/>
      <c r="C208" s="670"/>
      <c r="D208" s="665"/>
      <c r="E208" s="1128">
        <f>E207+F207+G207+H207+I207+J207+K207+L207+M207+N207+O207+P207+Q207+R207+S207+T207+U207+V207+W207+X207</f>
        <v>38936450</v>
      </c>
      <c r="F208" s="665"/>
      <c r="G208" s="665"/>
      <c r="H208" s="665"/>
      <c r="I208" s="665"/>
      <c r="J208" s="665"/>
      <c r="K208" s="665"/>
      <c r="L208" s="665"/>
      <c r="M208" s="665"/>
      <c r="N208" s="665"/>
      <c r="O208" s="665"/>
      <c r="P208" s="665"/>
      <c r="Q208" s="665"/>
      <c r="R208" s="665"/>
      <c r="S208" s="665"/>
      <c r="T208" s="665"/>
      <c r="U208" s="665"/>
      <c r="V208" s="665"/>
      <c r="W208" s="665"/>
      <c r="X208" s="665"/>
    </row>
    <row r="209" spans="1:26" ht="15.95" customHeight="1">
      <c r="A209" s="698"/>
      <c r="B209" s="113"/>
      <c r="C209" s="670"/>
      <c r="D209" s="666"/>
      <c r="E209" s="666"/>
      <c r="F209" s="666"/>
      <c r="G209" s="666"/>
      <c r="H209" s="666"/>
      <c r="I209" s="666"/>
      <c r="J209" s="666"/>
      <c r="K209" s="666"/>
      <c r="L209" s="666"/>
      <c r="M209" s="666"/>
      <c r="N209" s="666"/>
      <c r="O209" s="666"/>
      <c r="P209" s="666"/>
      <c r="Q209" s="666"/>
      <c r="R209" s="666"/>
      <c r="S209" s="666"/>
      <c r="T209" s="666"/>
      <c r="U209" s="666"/>
      <c r="V209" s="666"/>
      <c r="W209" s="666"/>
      <c r="X209" s="666"/>
    </row>
    <row r="210" spans="1:26" s="58" customFormat="1" ht="15.95" customHeight="1">
      <c r="A210" s="788"/>
      <c r="B210" s="1093"/>
      <c r="C210" s="1104"/>
      <c r="D210" s="1105"/>
      <c r="E210" s="1105"/>
      <c r="F210" s="1105"/>
      <c r="G210" s="1105"/>
      <c r="H210" s="1105"/>
      <c r="I210" s="1105"/>
      <c r="J210" s="1105"/>
      <c r="K210" s="1105"/>
      <c r="L210" s="1105"/>
      <c r="M210" s="1105"/>
      <c r="N210" s="1105"/>
      <c r="O210" s="1105"/>
      <c r="P210" s="1105"/>
      <c r="Q210" s="1105"/>
      <c r="R210" s="1105"/>
      <c r="S210" s="1105"/>
      <c r="T210" s="1105"/>
      <c r="U210" s="1105"/>
      <c r="V210" s="1105"/>
      <c r="W210" s="1105"/>
      <c r="X210" s="1105"/>
      <c r="Y210" s="2095"/>
      <c r="Z210" s="2096"/>
    </row>
    <row r="211" spans="1:26" ht="15.95" customHeight="1">
      <c r="A211" s="788"/>
      <c r="B211" s="1093"/>
      <c r="C211" s="2342"/>
      <c r="D211" s="1955"/>
      <c r="E211" s="1955"/>
      <c r="F211" s="1955"/>
      <c r="G211" s="1955"/>
      <c r="H211" s="1955"/>
      <c r="I211" s="1955"/>
      <c r="J211" s="1955"/>
      <c r="K211" s="1955"/>
      <c r="L211" s="1955"/>
      <c r="M211" s="1955"/>
      <c r="N211" s="1955"/>
      <c r="O211" s="1955"/>
      <c r="P211" s="1955"/>
      <c r="Q211" s="1955"/>
      <c r="R211" s="1955"/>
      <c r="S211" s="1955"/>
      <c r="T211" s="1955"/>
      <c r="U211" s="1955"/>
      <c r="V211" s="1955"/>
      <c r="W211" s="1955"/>
      <c r="X211" s="1955"/>
    </row>
    <row r="212" spans="1:26" ht="15.95" customHeight="1">
      <c r="A212" s="1948"/>
      <c r="B212" s="1093"/>
      <c r="C212" s="2342"/>
      <c r="D212" s="1951"/>
      <c r="E212" s="1951"/>
      <c r="F212" s="1106"/>
      <c r="G212" s="1106"/>
      <c r="H212" s="1106"/>
      <c r="I212" s="1106"/>
      <c r="J212" s="1106"/>
      <c r="K212" s="1106"/>
      <c r="L212" s="1106"/>
      <c r="M212" s="1106"/>
      <c r="N212" s="1106"/>
      <c r="O212" s="1106"/>
      <c r="P212" s="1106"/>
      <c r="Q212" s="1106"/>
      <c r="R212" s="1106"/>
      <c r="S212" s="1106"/>
      <c r="T212" s="1106"/>
      <c r="U212" s="1106"/>
      <c r="V212" s="1106"/>
      <c r="W212" s="1106"/>
      <c r="X212" s="1106"/>
    </row>
    <row r="213" spans="1:26" ht="17.25" customHeight="1">
      <c r="A213" s="1948"/>
      <c r="C213" s="2342"/>
      <c r="D213" s="1951"/>
      <c r="E213" s="1952"/>
      <c r="F213" s="1106"/>
      <c r="G213" s="1106"/>
      <c r="H213" s="1106"/>
      <c r="I213" s="1106"/>
      <c r="J213" s="1106"/>
      <c r="K213" s="1106"/>
      <c r="L213" s="1106"/>
      <c r="M213" s="1106"/>
      <c r="N213" s="1106"/>
      <c r="O213" s="1106"/>
      <c r="P213" s="1106"/>
      <c r="Q213" s="1106"/>
      <c r="R213" s="1106"/>
      <c r="S213" s="1106"/>
      <c r="T213" s="1106"/>
      <c r="U213" s="1106"/>
      <c r="V213" s="1106"/>
      <c r="W213" s="1106"/>
      <c r="X213" s="1106"/>
    </row>
    <row r="214" spans="1:26" s="1958" customFormat="1" ht="25.5">
      <c r="A214" s="1957"/>
      <c r="C214" s="1960" t="s">
        <v>223</v>
      </c>
      <c r="D214" s="1961" t="str">
        <f>D18</f>
        <v>Total</v>
      </c>
      <c r="E214" s="1961" t="str">
        <f t="shared" ref="E214:X214" si="10">E18</f>
        <v>Residential</v>
      </c>
      <c r="F214" s="1961" t="str">
        <f t="shared" si="10"/>
        <v>GS &lt;50</v>
      </c>
      <c r="G214" s="1961" t="str">
        <f t="shared" si="10"/>
        <v>GS&gt;50-Regular</v>
      </c>
      <c r="H214" s="1961" t="str">
        <f t="shared" si="10"/>
        <v>GS&gt; 50-TOU</v>
      </c>
      <c r="I214" s="1961" t="str">
        <f t="shared" si="10"/>
        <v>GS &gt;50-Intermediate</v>
      </c>
      <c r="J214" s="1961" t="str">
        <f t="shared" si="10"/>
        <v>Large Use &gt;5MW</v>
      </c>
      <c r="K214" s="1961" t="str">
        <f t="shared" si="10"/>
        <v>Street Light</v>
      </c>
      <c r="L214" s="1961" t="str">
        <f t="shared" si="10"/>
        <v>Sentinel</v>
      </c>
      <c r="M214" s="1961" t="str">
        <f t="shared" si="10"/>
        <v>Unmetered Scattered Load</v>
      </c>
      <c r="N214" s="1961" t="str">
        <f t="shared" si="10"/>
        <v>Embedded Distributor</v>
      </c>
      <c r="O214" s="1961" t="str">
        <f t="shared" si="10"/>
        <v>Back-up/Standby Power</v>
      </c>
      <c r="P214" s="1961" t="str">
        <f t="shared" si="10"/>
        <v>Rate Class 1</v>
      </c>
      <c r="Q214" s="1961" t="str">
        <f t="shared" si="10"/>
        <v>Rate class 2</v>
      </c>
      <c r="R214" s="1961" t="str">
        <f t="shared" si="10"/>
        <v>Rate class 3</v>
      </c>
      <c r="S214" s="1961" t="str">
        <f t="shared" si="10"/>
        <v>Rate class 4</v>
      </c>
      <c r="T214" s="1961" t="str">
        <f t="shared" si="10"/>
        <v>Rate class 5</v>
      </c>
      <c r="U214" s="1961" t="str">
        <f t="shared" si="10"/>
        <v>Rate class 6</v>
      </c>
      <c r="V214" s="1961" t="str">
        <f t="shared" si="10"/>
        <v>Rate class 7</v>
      </c>
      <c r="W214" s="1961" t="str">
        <f t="shared" si="10"/>
        <v>Rate class 8</v>
      </c>
      <c r="X214" s="1961" t="str">
        <f t="shared" si="10"/>
        <v>Rate class 9</v>
      </c>
      <c r="Y214" s="2097"/>
      <c r="Z214" s="2097"/>
    </row>
    <row r="215" spans="1:26" ht="15.95" customHeight="1">
      <c r="A215" s="1948"/>
      <c r="C215" s="247">
        <v>1808</v>
      </c>
      <c r="D215" s="1956">
        <f t="shared" ref="D215:E234" si="11">SUMIF($Z$19:$Z$205, $C215, D$19:D$205)</f>
        <v>0</v>
      </c>
      <c r="E215" s="1956">
        <f t="shared" si="11"/>
        <v>0</v>
      </c>
      <c r="F215" s="1956">
        <f t="shared" ref="F215:X228" si="12">SUMIF($Z$19:$Z$205, $C215, F$19:F$205)</f>
        <v>0</v>
      </c>
      <c r="G215" s="1956">
        <f t="shared" si="12"/>
        <v>0</v>
      </c>
      <c r="H215" s="1956">
        <f t="shared" si="12"/>
        <v>0</v>
      </c>
      <c r="I215" s="1956">
        <f t="shared" si="12"/>
        <v>0</v>
      </c>
      <c r="J215" s="1956">
        <f t="shared" si="12"/>
        <v>0</v>
      </c>
      <c r="K215" s="1956">
        <f t="shared" si="12"/>
        <v>0</v>
      </c>
      <c r="L215" s="1956">
        <f t="shared" si="12"/>
        <v>0</v>
      </c>
      <c r="M215" s="1956">
        <f t="shared" si="12"/>
        <v>0</v>
      </c>
      <c r="N215" s="1956">
        <f t="shared" si="12"/>
        <v>0</v>
      </c>
      <c r="O215" s="1956">
        <f t="shared" si="12"/>
        <v>0</v>
      </c>
      <c r="P215" s="1956">
        <f t="shared" si="12"/>
        <v>0</v>
      </c>
      <c r="Q215" s="1956">
        <f t="shared" si="12"/>
        <v>0</v>
      </c>
      <c r="R215" s="1956">
        <f t="shared" si="12"/>
        <v>0</v>
      </c>
      <c r="S215" s="1956">
        <f t="shared" si="12"/>
        <v>0</v>
      </c>
      <c r="T215" s="1956">
        <f t="shared" si="12"/>
        <v>0</v>
      </c>
      <c r="U215" s="1956">
        <f t="shared" si="12"/>
        <v>0</v>
      </c>
      <c r="V215" s="1956">
        <f t="shared" si="12"/>
        <v>0</v>
      </c>
      <c r="W215" s="1956">
        <f t="shared" si="12"/>
        <v>0</v>
      </c>
      <c r="X215" s="1956">
        <f t="shared" si="12"/>
        <v>0</v>
      </c>
    </row>
    <row r="216" spans="1:26" ht="15.95" customHeight="1">
      <c r="A216" s="1948"/>
      <c r="C216" s="247">
        <v>1815</v>
      </c>
      <c r="D216" s="1956">
        <f t="shared" si="11"/>
        <v>0</v>
      </c>
      <c r="E216" s="1956">
        <f t="shared" si="11"/>
        <v>0</v>
      </c>
      <c r="F216" s="1956">
        <f t="shared" si="12"/>
        <v>0</v>
      </c>
      <c r="G216" s="1956">
        <f t="shared" si="12"/>
        <v>0</v>
      </c>
      <c r="H216" s="1956">
        <f t="shared" si="12"/>
        <v>0</v>
      </c>
      <c r="I216" s="1956">
        <f t="shared" si="12"/>
        <v>0</v>
      </c>
      <c r="J216" s="1956">
        <f t="shared" si="12"/>
        <v>0</v>
      </c>
      <c r="K216" s="1956">
        <f t="shared" si="12"/>
        <v>0</v>
      </c>
      <c r="L216" s="1956">
        <f t="shared" si="12"/>
        <v>0</v>
      </c>
      <c r="M216" s="1956">
        <f t="shared" si="12"/>
        <v>0</v>
      </c>
      <c r="N216" s="1956">
        <f t="shared" si="12"/>
        <v>0</v>
      </c>
      <c r="O216" s="1956">
        <f t="shared" si="12"/>
        <v>0</v>
      </c>
      <c r="P216" s="1956">
        <f t="shared" si="12"/>
        <v>0</v>
      </c>
      <c r="Q216" s="1956">
        <f t="shared" si="12"/>
        <v>0</v>
      </c>
      <c r="R216" s="1956">
        <f t="shared" si="12"/>
        <v>0</v>
      </c>
      <c r="S216" s="1956">
        <f t="shared" si="12"/>
        <v>0</v>
      </c>
      <c r="T216" s="1956">
        <f t="shared" si="12"/>
        <v>0</v>
      </c>
      <c r="U216" s="1956">
        <f t="shared" si="12"/>
        <v>0</v>
      </c>
      <c r="V216" s="1956">
        <f t="shared" si="12"/>
        <v>0</v>
      </c>
      <c r="W216" s="1956">
        <f t="shared" si="12"/>
        <v>0</v>
      </c>
      <c r="X216" s="1956">
        <f t="shared" si="12"/>
        <v>0</v>
      </c>
    </row>
    <row r="217" spans="1:26" ht="15.95" customHeight="1">
      <c r="A217" s="1948"/>
      <c r="C217" s="247">
        <v>1820</v>
      </c>
      <c r="D217" s="1956">
        <f t="shared" si="11"/>
        <v>174000</v>
      </c>
      <c r="E217" s="1956">
        <f t="shared" si="11"/>
        <v>65417.109442906913</v>
      </c>
      <c r="F217" s="1956">
        <f t="shared" si="12"/>
        <v>30626.649525326022</v>
      </c>
      <c r="G217" s="1956">
        <f t="shared" si="12"/>
        <v>77840.233453984431</v>
      </c>
      <c r="H217" s="1956">
        <f t="shared" si="12"/>
        <v>0</v>
      </c>
      <c r="I217" s="1956">
        <f t="shared" si="12"/>
        <v>0</v>
      </c>
      <c r="J217" s="1956">
        <f t="shared" si="12"/>
        <v>0</v>
      </c>
      <c r="K217" s="1956">
        <f t="shared" si="12"/>
        <v>0</v>
      </c>
      <c r="L217" s="1956">
        <f t="shared" si="12"/>
        <v>0</v>
      </c>
      <c r="M217" s="1956">
        <f t="shared" si="12"/>
        <v>116.00757778264955</v>
      </c>
      <c r="N217" s="1956">
        <f t="shared" si="12"/>
        <v>0</v>
      </c>
      <c r="O217" s="1956">
        <f t="shared" si="12"/>
        <v>0</v>
      </c>
      <c r="P217" s="1956">
        <f t="shared" si="12"/>
        <v>0</v>
      </c>
      <c r="Q217" s="1956">
        <f t="shared" si="12"/>
        <v>0</v>
      </c>
      <c r="R217" s="1956">
        <f t="shared" si="12"/>
        <v>0</v>
      </c>
      <c r="S217" s="1956">
        <f t="shared" si="12"/>
        <v>0</v>
      </c>
      <c r="T217" s="1956">
        <f t="shared" si="12"/>
        <v>0</v>
      </c>
      <c r="U217" s="1956">
        <f t="shared" si="12"/>
        <v>0</v>
      </c>
      <c r="V217" s="1956">
        <f t="shared" si="12"/>
        <v>0</v>
      </c>
      <c r="W217" s="1956">
        <f t="shared" si="12"/>
        <v>0</v>
      </c>
      <c r="X217" s="1956">
        <f t="shared" si="12"/>
        <v>0</v>
      </c>
    </row>
    <row r="218" spans="1:26" ht="15.95" customHeight="1">
      <c r="A218" s="1948"/>
      <c r="C218" s="247">
        <v>1830</v>
      </c>
      <c r="D218" s="1956">
        <f t="shared" si="11"/>
        <v>395999.99999999994</v>
      </c>
      <c r="E218" s="1956">
        <f t="shared" si="11"/>
        <v>252407.18167395069</v>
      </c>
      <c r="F218" s="1956">
        <f t="shared" si="12"/>
        <v>70631.283868116181</v>
      </c>
      <c r="G218" s="1956">
        <f t="shared" si="12"/>
        <v>37883.181458254294</v>
      </c>
      <c r="H218" s="1956">
        <f t="shared" si="12"/>
        <v>0</v>
      </c>
      <c r="I218" s="1956">
        <f t="shared" si="12"/>
        <v>0</v>
      </c>
      <c r="J218" s="1956">
        <f t="shared" si="12"/>
        <v>0</v>
      </c>
      <c r="K218" s="1956">
        <f t="shared" si="12"/>
        <v>31688.814218660827</v>
      </c>
      <c r="L218" s="1956">
        <f t="shared" si="12"/>
        <v>1737.7161902808946</v>
      </c>
      <c r="M218" s="1956">
        <f t="shared" si="12"/>
        <v>1651.8225907371011</v>
      </c>
      <c r="N218" s="1956">
        <f t="shared" si="12"/>
        <v>0</v>
      </c>
      <c r="O218" s="1956">
        <f t="shared" si="12"/>
        <v>0</v>
      </c>
      <c r="P218" s="1956">
        <f t="shared" si="12"/>
        <v>0</v>
      </c>
      <c r="Q218" s="1956">
        <f t="shared" si="12"/>
        <v>0</v>
      </c>
      <c r="R218" s="1956">
        <f t="shared" si="12"/>
        <v>0</v>
      </c>
      <c r="S218" s="1956">
        <f t="shared" si="12"/>
        <v>0</v>
      </c>
      <c r="T218" s="1956">
        <f t="shared" si="12"/>
        <v>0</v>
      </c>
      <c r="U218" s="1956">
        <f t="shared" si="12"/>
        <v>0</v>
      </c>
      <c r="V218" s="1956">
        <f t="shared" si="12"/>
        <v>0</v>
      </c>
      <c r="W218" s="1956">
        <f t="shared" si="12"/>
        <v>0</v>
      </c>
      <c r="X218" s="1956">
        <f t="shared" si="12"/>
        <v>0</v>
      </c>
    </row>
    <row r="219" spans="1:26" ht="15.95" customHeight="1">
      <c r="A219" s="1948"/>
      <c r="C219" s="247">
        <v>1835</v>
      </c>
      <c r="D219" s="1956">
        <f t="shared" si="11"/>
        <v>102000.00000000001</v>
      </c>
      <c r="E219" s="1956">
        <f t="shared" si="11"/>
        <v>54058.966920646606</v>
      </c>
      <c r="F219" s="1956">
        <f t="shared" si="12"/>
        <v>15676.022084191391</v>
      </c>
      <c r="G219" s="1956">
        <f t="shared" si="12"/>
        <v>23720.072198527912</v>
      </c>
      <c r="H219" s="1956">
        <f t="shared" si="12"/>
        <v>0</v>
      </c>
      <c r="I219" s="1956">
        <f t="shared" si="12"/>
        <v>0</v>
      </c>
      <c r="J219" s="1956">
        <f t="shared" si="12"/>
        <v>0</v>
      </c>
      <c r="K219" s="1956">
        <f t="shared" si="12"/>
        <v>7737.1603674215839</v>
      </c>
      <c r="L219" s="1956">
        <f t="shared" si="12"/>
        <v>424.28185366906894</v>
      </c>
      <c r="M219" s="1956">
        <f t="shared" si="12"/>
        <v>383.49657554344719</v>
      </c>
      <c r="N219" s="1956">
        <f t="shared" si="12"/>
        <v>0</v>
      </c>
      <c r="O219" s="1956">
        <f t="shared" si="12"/>
        <v>0</v>
      </c>
      <c r="P219" s="1956">
        <f t="shared" si="12"/>
        <v>0</v>
      </c>
      <c r="Q219" s="1956">
        <f t="shared" si="12"/>
        <v>0</v>
      </c>
      <c r="R219" s="1956">
        <f t="shared" si="12"/>
        <v>0</v>
      </c>
      <c r="S219" s="1956">
        <f t="shared" si="12"/>
        <v>0</v>
      </c>
      <c r="T219" s="1956">
        <f t="shared" si="12"/>
        <v>0</v>
      </c>
      <c r="U219" s="1956">
        <f t="shared" si="12"/>
        <v>0</v>
      </c>
      <c r="V219" s="1956">
        <f t="shared" si="12"/>
        <v>0</v>
      </c>
      <c r="W219" s="1956">
        <f t="shared" si="12"/>
        <v>0</v>
      </c>
      <c r="X219" s="1956">
        <f t="shared" si="12"/>
        <v>0</v>
      </c>
    </row>
    <row r="220" spans="1:26" ht="15.95" customHeight="1">
      <c r="A220" s="1948"/>
      <c r="C220" s="247">
        <v>1840</v>
      </c>
      <c r="D220" s="1956">
        <f t="shared" si="11"/>
        <v>98000</v>
      </c>
      <c r="E220" s="1956">
        <f t="shared" si="11"/>
        <v>47210.206281789258</v>
      </c>
      <c r="F220" s="1956">
        <f t="shared" si="12"/>
        <v>13974.846068102728</v>
      </c>
      <c r="G220" s="1956">
        <f t="shared" si="12"/>
        <v>28816.786596602968</v>
      </c>
      <c r="H220" s="1956">
        <f t="shared" si="12"/>
        <v>0</v>
      </c>
      <c r="I220" s="1956">
        <f t="shared" si="12"/>
        <v>0</v>
      </c>
      <c r="J220" s="1956">
        <f t="shared" si="12"/>
        <v>0</v>
      </c>
      <c r="K220" s="1956">
        <f t="shared" si="12"/>
        <v>7250.2407418415269</v>
      </c>
      <c r="L220" s="1956">
        <f t="shared" si="12"/>
        <v>397.58069309873395</v>
      </c>
      <c r="M220" s="1956">
        <f t="shared" si="12"/>
        <v>350.33961856478976</v>
      </c>
      <c r="N220" s="1956">
        <f t="shared" si="12"/>
        <v>0</v>
      </c>
      <c r="O220" s="1956">
        <f t="shared" si="12"/>
        <v>0</v>
      </c>
      <c r="P220" s="1956">
        <f t="shared" si="12"/>
        <v>0</v>
      </c>
      <c r="Q220" s="1956">
        <f t="shared" si="12"/>
        <v>0</v>
      </c>
      <c r="R220" s="1956">
        <f t="shared" si="12"/>
        <v>0</v>
      </c>
      <c r="S220" s="1956">
        <f t="shared" si="12"/>
        <v>0</v>
      </c>
      <c r="T220" s="1956">
        <f t="shared" si="12"/>
        <v>0</v>
      </c>
      <c r="U220" s="1956">
        <f t="shared" si="12"/>
        <v>0</v>
      </c>
      <c r="V220" s="1956">
        <f t="shared" si="12"/>
        <v>0</v>
      </c>
      <c r="W220" s="1956">
        <f t="shared" si="12"/>
        <v>0</v>
      </c>
      <c r="X220" s="1956">
        <f t="shared" si="12"/>
        <v>0</v>
      </c>
    </row>
    <row r="221" spans="1:26" ht="15.95" customHeight="1">
      <c r="A221" s="1948"/>
      <c r="C221" s="247">
        <v>1845</v>
      </c>
      <c r="D221" s="1956">
        <f t="shared" si="11"/>
        <v>0</v>
      </c>
      <c r="E221" s="1956">
        <f t="shared" si="11"/>
        <v>0</v>
      </c>
      <c r="F221" s="1956">
        <f t="shared" si="12"/>
        <v>0</v>
      </c>
      <c r="G221" s="1956">
        <f t="shared" si="12"/>
        <v>0</v>
      </c>
      <c r="H221" s="1956">
        <f t="shared" si="12"/>
        <v>0</v>
      </c>
      <c r="I221" s="1956">
        <f t="shared" si="12"/>
        <v>0</v>
      </c>
      <c r="J221" s="1956">
        <f t="shared" si="12"/>
        <v>0</v>
      </c>
      <c r="K221" s="1956">
        <f t="shared" si="12"/>
        <v>0</v>
      </c>
      <c r="L221" s="1956">
        <f t="shared" si="12"/>
        <v>0</v>
      </c>
      <c r="M221" s="1956">
        <f t="shared" si="12"/>
        <v>0</v>
      </c>
      <c r="N221" s="1956">
        <f t="shared" si="12"/>
        <v>0</v>
      </c>
      <c r="O221" s="1956">
        <f t="shared" si="12"/>
        <v>0</v>
      </c>
      <c r="P221" s="1956">
        <f t="shared" si="12"/>
        <v>0</v>
      </c>
      <c r="Q221" s="1956">
        <f t="shared" si="12"/>
        <v>0</v>
      </c>
      <c r="R221" s="1956">
        <f t="shared" si="12"/>
        <v>0</v>
      </c>
      <c r="S221" s="1956">
        <f t="shared" si="12"/>
        <v>0</v>
      </c>
      <c r="T221" s="1956">
        <f t="shared" si="12"/>
        <v>0</v>
      </c>
      <c r="U221" s="1956">
        <f t="shared" si="12"/>
        <v>0</v>
      </c>
      <c r="V221" s="1956">
        <f t="shared" si="12"/>
        <v>0</v>
      </c>
      <c r="W221" s="1956">
        <f t="shared" si="12"/>
        <v>0</v>
      </c>
      <c r="X221" s="1956">
        <f t="shared" si="12"/>
        <v>0</v>
      </c>
    </row>
    <row r="222" spans="1:26" ht="15.95" customHeight="1">
      <c r="A222" s="1948"/>
      <c r="C222" s="247">
        <v>1850</v>
      </c>
      <c r="D222" s="1956">
        <f t="shared" si="11"/>
        <v>56000.000000000007</v>
      </c>
      <c r="E222" s="1956">
        <f t="shared" si="11"/>
        <v>30641.769302223998</v>
      </c>
      <c r="F222" s="1956">
        <f t="shared" si="12"/>
        <v>10613.987704184046</v>
      </c>
      <c r="G222" s="1956">
        <f t="shared" si="12"/>
        <v>10660.327159510885</v>
      </c>
      <c r="H222" s="1956">
        <f t="shared" si="12"/>
        <v>0</v>
      </c>
      <c r="I222" s="1956">
        <f t="shared" si="12"/>
        <v>0</v>
      </c>
      <c r="J222" s="1956">
        <f t="shared" si="12"/>
        <v>0</v>
      </c>
      <c r="K222" s="1956">
        <f t="shared" si="12"/>
        <v>3688.8332969943708</v>
      </c>
      <c r="L222" s="1956">
        <f t="shared" si="12"/>
        <v>202.28416561133363</v>
      </c>
      <c r="M222" s="1956">
        <f t="shared" si="12"/>
        <v>192.79837147536841</v>
      </c>
      <c r="N222" s="1956">
        <f t="shared" si="12"/>
        <v>0</v>
      </c>
      <c r="O222" s="1956">
        <f t="shared" si="12"/>
        <v>0</v>
      </c>
      <c r="P222" s="1956">
        <f t="shared" si="12"/>
        <v>0</v>
      </c>
      <c r="Q222" s="1956">
        <f t="shared" si="12"/>
        <v>0</v>
      </c>
      <c r="R222" s="1956">
        <f t="shared" si="12"/>
        <v>0</v>
      </c>
      <c r="S222" s="1956">
        <f t="shared" si="12"/>
        <v>0</v>
      </c>
      <c r="T222" s="1956">
        <f t="shared" si="12"/>
        <v>0</v>
      </c>
      <c r="U222" s="1956">
        <f t="shared" si="12"/>
        <v>0</v>
      </c>
      <c r="V222" s="1956">
        <f t="shared" si="12"/>
        <v>0</v>
      </c>
      <c r="W222" s="1956">
        <f t="shared" si="12"/>
        <v>0</v>
      </c>
      <c r="X222" s="1956">
        <f t="shared" si="12"/>
        <v>0</v>
      </c>
    </row>
    <row r="223" spans="1:26" ht="15.95" customHeight="1">
      <c r="A223" s="1948"/>
      <c r="C223" s="247">
        <v>1855</v>
      </c>
      <c r="D223" s="1956">
        <f t="shared" si="11"/>
        <v>0</v>
      </c>
      <c r="E223" s="1956">
        <f t="shared" si="11"/>
        <v>0</v>
      </c>
      <c r="F223" s="1956">
        <f t="shared" si="12"/>
        <v>0</v>
      </c>
      <c r="G223" s="1956">
        <f t="shared" si="12"/>
        <v>0</v>
      </c>
      <c r="H223" s="1956">
        <f t="shared" si="12"/>
        <v>0</v>
      </c>
      <c r="I223" s="1956">
        <f t="shared" si="12"/>
        <v>0</v>
      </c>
      <c r="J223" s="1956">
        <f t="shared" si="12"/>
        <v>0</v>
      </c>
      <c r="K223" s="1956">
        <f t="shared" si="12"/>
        <v>0</v>
      </c>
      <c r="L223" s="1956">
        <f t="shared" si="12"/>
        <v>0</v>
      </c>
      <c r="M223" s="1956">
        <f t="shared" si="12"/>
        <v>0</v>
      </c>
      <c r="N223" s="1956">
        <f t="shared" si="12"/>
        <v>0</v>
      </c>
      <c r="O223" s="1956">
        <f t="shared" si="12"/>
        <v>0</v>
      </c>
      <c r="P223" s="1956">
        <f t="shared" si="12"/>
        <v>0</v>
      </c>
      <c r="Q223" s="1956">
        <f t="shared" si="12"/>
        <v>0</v>
      </c>
      <c r="R223" s="1956">
        <f t="shared" si="12"/>
        <v>0</v>
      </c>
      <c r="S223" s="1956">
        <f t="shared" si="12"/>
        <v>0</v>
      </c>
      <c r="T223" s="1956">
        <f t="shared" si="12"/>
        <v>0</v>
      </c>
      <c r="U223" s="1956">
        <f t="shared" si="12"/>
        <v>0</v>
      </c>
      <c r="V223" s="1956">
        <f t="shared" si="12"/>
        <v>0</v>
      </c>
      <c r="W223" s="1956">
        <f t="shared" si="12"/>
        <v>0</v>
      </c>
      <c r="X223" s="1956">
        <f t="shared" si="12"/>
        <v>0</v>
      </c>
    </row>
    <row r="224" spans="1:26" ht="15.95" customHeight="1">
      <c r="A224" s="1948"/>
      <c r="C224" s="247">
        <v>1860</v>
      </c>
      <c r="D224" s="1956">
        <f t="shared" si="11"/>
        <v>38000</v>
      </c>
      <c r="E224" s="1956">
        <f t="shared" si="11"/>
        <v>13339.365545025841</v>
      </c>
      <c r="F224" s="1956">
        <f t="shared" si="12"/>
        <v>22830.907154898836</v>
      </c>
      <c r="G224" s="1956">
        <f t="shared" si="12"/>
        <v>1829.7273000753173</v>
      </c>
      <c r="H224" s="1956">
        <f t="shared" si="12"/>
        <v>0</v>
      </c>
      <c r="I224" s="1956">
        <f t="shared" si="12"/>
        <v>0</v>
      </c>
      <c r="J224" s="1956">
        <f t="shared" si="12"/>
        <v>0</v>
      </c>
      <c r="K224" s="1956">
        <f t="shared" si="12"/>
        <v>0</v>
      </c>
      <c r="L224" s="1956">
        <f t="shared" si="12"/>
        <v>0</v>
      </c>
      <c r="M224" s="1956">
        <f t="shared" si="12"/>
        <v>0</v>
      </c>
      <c r="N224" s="1956">
        <f t="shared" si="12"/>
        <v>0</v>
      </c>
      <c r="O224" s="1956">
        <f t="shared" si="12"/>
        <v>0</v>
      </c>
      <c r="P224" s="1956">
        <f t="shared" si="12"/>
        <v>0</v>
      </c>
      <c r="Q224" s="1956">
        <f t="shared" si="12"/>
        <v>0</v>
      </c>
      <c r="R224" s="1956">
        <f t="shared" si="12"/>
        <v>0</v>
      </c>
      <c r="S224" s="1956">
        <f t="shared" si="12"/>
        <v>0</v>
      </c>
      <c r="T224" s="1956">
        <f t="shared" si="12"/>
        <v>0</v>
      </c>
      <c r="U224" s="1956">
        <f t="shared" si="12"/>
        <v>0</v>
      </c>
      <c r="V224" s="1956">
        <f t="shared" si="12"/>
        <v>0</v>
      </c>
      <c r="W224" s="1956">
        <f t="shared" si="12"/>
        <v>0</v>
      </c>
      <c r="X224" s="1956">
        <f t="shared" si="12"/>
        <v>0</v>
      </c>
    </row>
    <row r="225" spans="1:24" ht="15.95" customHeight="1">
      <c r="A225" s="1948"/>
      <c r="C225" s="247" t="s">
        <v>61</v>
      </c>
      <c r="D225" s="1956">
        <f t="shared" si="11"/>
        <v>905999.99999999988</v>
      </c>
      <c r="E225" s="1956">
        <f t="shared" si="11"/>
        <v>462969.63320412853</v>
      </c>
      <c r="F225" s="1956">
        <f t="shared" si="12"/>
        <v>142732.87265335096</v>
      </c>
      <c r="G225" s="1956">
        <f t="shared" si="12"/>
        <v>225332.60024775277</v>
      </c>
      <c r="H225" s="1956">
        <f t="shared" si="12"/>
        <v>0</v>
      </c>
      <c r="I225" s="1956">
        <f t="shared" si="12"/>
        <v>0</v>
      </c>
      <c r="J225" s="1956">
        <f t="shared" si="12"/>
        <v>0</v>
      </c>
      <c r="K225" s="1956">
        <f t="shared" si="12"/>
        <v>67897.655480715912</v>
      </c>
      <c r="L225" s="1956">
        <f t="shared" si="12"/>
        <v>3723.2966306916778</v>
      </c>
      <c r="M225" s="1956">
        <f t="shared" si="12"/>
        <v>3343.9417833600792</v>
      </c>
      <c r="N225" s="1956">
        <f t="shared" si="12"/>
        <v>0</v>
      </c>
      <c r="O225" s="1956">
        <f t="shared" si="12"/>
        <v>0</v>
      </c>
      <c r="P225" s="1956">
        <f t="shared" si="12"/>
        <v>0</v>
      </c>
      <c r="Q225" s="1956">
        <f t="shared" si="12"/>
        <v>0</v>
      </c>
      <c r="R225" s="1956">
        <f t="shared" si="12"/>
        <v>0</v>
      </c>
      <c r="S225" s="1956">
        <f t="shared" si="12"/>
        <v>0</v>
      </c>
      <c r="T225" s="1956">
        <f t="shared" si="12"/>
        <v>0</v>
      </c>
      <c r="U225" s="1956">
        <f t="shared" si="12"/>
        <v>0</v>
      </c>
      <c r="V225" s="1956">
        <f t="shared" si="12"/>
        <v>0</v>
      </c>
      <c r="W225" s="1956">
        <f t="shared" si="12"/>
        <v>0</v>
      </c>
      <c r="X225" s="1956">
        <f t="shared" si="12"/>
        <v>0</v>
      </c>
    </row>
    <row r="226" spans="1:24" ht="15.95" customHeight="1">
      <c r="A226" s="1948"/>
      <c r="C226" s="1965" t="s">
        <v>563</v>
      </c>
      <c r="D226" s="1956">
        <f t="shared" si="11"/>
        <v>51000.000000000007</v>
      </c>
      <c r="E226" s="1956">
        <f t="shared" si="11"/>
        <v>27029.483862977184</v>
      </c>
      <c r="F226" s="1956">
        <f t="shared" si="12"/>
        <v>7838.0111346044014</v>
      </c>
      <c r="G226" s="1956">
        <f t="shared" si="12"/>
        <v>11860.035586076794</v>
      </c>
      <c r="H226" s="1956">
        <f t="shared" si="12"/>
        <v>0</v>
      </c>
      <c r="I226" s="1956">
        <f t="shared" si="12"/>
        <v>0</v>
      </c>
      <c r="J226" s="1956">
        <f t="shared" si="12"/>
        <v>0</v>
      </c>
      <c r="K226" s="1956">
        <f t="shared" si="12"/>
        <v>3868.5801993358136</v>
      </c>
      <c r="L226" s="1956">
        <f t="shared" si="12"/>
        <v>212.14092769136215</v>
      </c>
      <c r="M226" s="1956">
        <f t="shared" si="12"/>
        <v>191.74828931444716</v>
      </c>
      <c r="N226" s="1956">
        <f t="shared" si="12"/>
        <v>0</v>
      </c>
      <c r="O226" s="1956">
        <f t="shared" si="12"/>
        <v>0</v>
      </c>
      <c r="P226" s="1956">
        <f t="shared" si="12"/>
        <v>0</v>
      </c>
      <c r="Q226" s="1956">
        <f t="shared" si="12"/>
        <v>0</v>
      </c>
      <c r="R226" s="1956">
        <f t="shared" si="12"/>
        <v>0</v>
      </c>
      <c r="S226" s="1956">
        <f t="shared" si="12"/>
        <v>0</v>
      </c>
      <c r="T226" s="1956">
        <f t="shared" si="12"/>
        <v>0</v>
      </c>
      <c r="U226" s="1956">
        <f t="shared" si="12"/>
        <v>0</v>
      </c>
      <c r="V226" s="1956">
        <f t="shared" si="12"/>
        <v>0</v>
      </c>
      <c r="W226" s="1956">
        <f t="shared" si="12"/>
        <v>0</v>
      </c>
      <c r="X226" s="1956">
        <f t="shared" si="12"/>
        <v>0</v>
      </c>
    </row>
    <row r="227" spans="1:24" ht="15.95" customHeight="1">
      <c r="A227" s="1948"/>
      <c r="C227" s="1950" t="s">
        <v>564</v>
      </c>
      <c r="D227" s="1956">
        <f t="shared" si="11"/>
        <v>0</v>
      </c>
      <c r="E227" s="1956">
        <f t="shared" si="11"/>
        <v>0</v>
      </c>
      <c r="F227" s="1956">
        <f t="shared" si="12"/>
        <v>0</v>
      </c>
      <c r="G227" s="1956">
        <f t="shared" si="12"/>
        <v>0</v>
      </c>
      <c r="H227" s="1956">
        <f t="shared" si="12"/>
        <v>0</v>
      </c>
      <c r="I227" s="1956">
        <f t="shared" si="12"/>
        <v>0</v>
      </c>
      <c r="J227" s="1956">
        <f t="shared" si="12"/>
        <v>0</v>
      </c>
      <c r="K227" s="1956">
        <f t="shared" si="12"/>
        <v>0</v>
      </c>
      <c r="L227" s="1956">
        <f t="shared" si="12"/>
        <v>0</v>
      </c>
      <c r="M227" s="1956">
        <f t="shared" si="12"/>
        <v>0</v>
      </c>
      <c r="N227" s="1956">
        <f t="shared" si="12"/>
        <v>0</v>
      </c>
      <c r="O227" s="1956">
        <f t="shared" si="12"/>
        <v>0</v>
      </c>
      <c r="P227" s="1956">
        <f t="shared" si="12"/>
        <v>0</v>
      </c>
      <c r="Q227" s="1956">
        <f t="shared" si="12"/>
        <v>0</v>
      </c>
      <c r="R227" s="1956">
        <f t="shared" si="12"/>
        <v>0</v>
      </c>
      <c r="S227" s="1956">
        <f t="shared" si="12"/>
        <v>0</v>
      </c>
      <c r="T227" s="1956">
        <f t="shared" si="12"/>
        <v>0</v>
      </c>
      <c r="U227" s="1956">
        <f t="shared" si="12"/>
        <v>0</v>
      </c>
      <c r="V227" s="1956">
        <f t="shared" si="12"/>
        <v>0</v>
      </c>
      <c r="W227" s="1956">
        <f t="shared" si="12"/>
        <v>0</v>
      </c>
      <c r="X227" s="1956">
        <f t="shared" si="12"/>
        <v>0</v>
      </c>
    </row>
    <row r="228" spans="1:24" ht="15.95" customHeight="1">
      <c r="A228" s="1948"/>
      <c r="C228" s="247" t="s">
        <v>755</v>
      </c>
      <c r="D228" s="1956">
        <f t="shared" si="11"/>
        <v>0</v>
      </c>
      <c r="E228" s="1956">
        <f t="shared" si="11"/>
        <v>0</v>
      </c>
      <c r="F228" s="1956">
        <f t="shared" si="12"/>
        <v>0</v>
      </c>
      <c r="G228" s="1956">
        <f t="shared" si="12"/>
        <v>0</v>
      </c>
      <c r="H228" s="1956">
        <f t="shared" si="12"/>
        <v>0</v>
      </c>
      <c r="I228" s="1956">
        <f t="shared" si="12"/>
        <v>0</v>
      </c>
      <c r="J228" s="1956">
        <f t="shared" si="12"/>
        <v>0</v>
      </c>
      <c r="K228" s="1956">
        <f t="shared" si="12"/>
        <v>0</v>
      </c>
      <c r="L228" s="1956">
        <f t="shared" si="12"/>
        <v>0</v>
      </c>
      <c r="M228" s="1956">
        <f t="shared" si="12"/>
        <v>0</v>
      </c>
      <c r="N228" s="1956">
        <f t="shared" ref="N228:X237" si="13">SUMIF($Z$19:$Z$205, $C228, N$19:N$205)</f>
        <v>0</v>
      </c>
      <c r="O228" s="1956">
        <f t="shared" si="13"/>
        <v>0</v>
      </c>
      <c r="P228" s="1956">
        <f t="shared" si="13"/>
        <v>0</v>
      </c>
      <c r="Q228" s="1956">
        <f t="shared" si="13"/>
        <v>0</v>
      </c>
      <c r="R228" s="1956">
        <f t="shared" si="13"/>
        <v>0</v>
      </c>
      <c r="S228" s="1956">
        <f t="shared" si="13"/>
        <v>0</v>
      </c>
      <c r="T228" s="1956">
        <f t="shared" si="13"/>
        <v>0</v>
      </c>
      <c r="U228" s="1956">
        <f t="shared" si="13"/>
        <v>0</v>
      </c>
      <c r="V228" s="1956">
        <f t="shared" si="13"/>
        <v>0</v>
      </c>
      <c r="W228" s="1956">
        <f t="shared" si="13"/>
        <v>0</v>
      </c>
      <c r="X228" s="1956">
        <f t="shared" si="13"/>
        <v>0</v>
      </c>
    </row>
    <row r="229" spans="1:24" ht="15.95" customHeight="1">
      <c r="A229" s="1948"/>
      <c r="C229" s="247" t="s">
        <v>681</v>
      </c>
      <c r="D229" s="1956">
        <f t="shared" si="11"/>
        <v>159999.99999999997</v>
      </c>
      <c r="E229" s="1956">
        <f t="shared" si="11"/>
        <v>100962.9059369633</v>
      </c>
      <c r="F229" s="1956">
        <f t="shared" ref="F229:M238" si="14">SUMIF($Z$19:$Z$205, $C229, F$19:F$205)</f>
        <v>13848.207249354278</v>
      </c>
      <c r="G229" s="1956">
        <f t="shared" si="14"/>
        <v>45188.886813682388</v>
      </c>
      <c r="H229" s="1956">
        <f t="shared" si="14"/>
        <v>0</v>
      </c>
      <c r="I229" s="1956">
        <f t="shared" si="14"/>
        <v>0</v>
      </c>
      <c r="J229" s="1956">
        <f t="shared" si="14"/>
        <v>0</v>
      </c>
      <c r="K229" s="1956">
        <f t="shared" si="14"/>
        <v>0</v>
      </c>
      <c r="L229" s="1956">
        <f t="shared" si="14"/>
        <v>0</v>
      </c>
      <c r="M229" s="1956">
        <f t="shared" si="14"/>
        <v>0</v>
      </c>
      <c r="N229" s="1956">
        <f t="shared" si="13"/>
        <v>0</v>
      </c>
      <c r="O229" s="1956">
        <f t="shared" si="13"/>
        <v>0</v>
      </c>
      <c r="P229" s="1956">
        <f t="shared" si="13"/>
        <v>0</v>
      </c>
      <c r="Q229" s="1956">
        <f t="shared" si="13"/>
        <v>0</v>
      </c>
      <c r="R229" s="1956">
        <f t="shared" si="13"/>
        <v>0</v>
      </c>
      <c r="S229" s="1956">
        <f t="shared" si="13"/>
        <v>0</v>
      </c>
      <c r="T229" s="1956">
        <f t="shared" si="13"/>
        <v>0</v>
      </c>
      <c r="U229" s="1956">
        <f t="shared" si="13"/>
        <v>0</v>
      </c>
      <c r="V229" s="1956">
        <f t="shared" si="13"/>
        <v>0</v>
      </c>
      <c r="W229" s="1956">
        <f t="shared" si="13"/>
        <v>0</v>
      </c>
      <c r="X229" s="1956">
        <f t="shared" si="13"/>
        <v>0</v>
      </c>
    </row>
    <row r="230" spans="1:24" ht="15.95" customHeight="1">
      <c r="A230" s="1948"/>
      <c r="C230" s="247" t="s">
        <v>222</v>
      </c>
      <c r="D230" s="1956">
        <f t="shared" si="11"/>
        <v>-18655150.000000004</v>
      </c>
      <c r="E230" s="1956">
        <f t="shared" si="11"/>
        <v>-9300492.4423408918</v>
      </c>
      <c r="F230" s="1956">
        <f t="shared" si="14"/>
        <v>-3507404.4987628562</v>
      </c>
      <c r="G230" s="1956">
        <f t="shared" si="14"/>
        <v>-4435552.9938601628</v>
      </c>
      <c r="H230" s="1956">
        <f t="shared" si="14"/>
        <v>0</v>
      </c>
      <c r="I230" s="1956">
        <f t="shared" si="14"/>
        <v>0</v>
      </c>
      <c r="J230" s="1956">
        <f t="shared" si="14"/>
        <v>0</v>
      </c>
      <c r="K230" s="1956">
        <f t="shared" si="14"/>
        <v>-1278221.8976928494</v>
      </c>
      <c r="L230" s="1956">
        <f t="shared" si="14"/>
        <v>-70109.659011424621</v>
      </c>
      <c r="M230" s="1956">
        <f t="shared" si="14"/>
        <v>-63368.50833181417</v>
      </c>
      <c r="N230" s="1956">
        <f t="shared" si="13"/>
        <v>0</v>
      </c>
      <c r="O230" s="1956">
        <f t="shared" si="13"/>
        <v>0</v>
      </c>
      <c r="P230" s="1956">
        <f t="shared" si="13"/>
        <v>0</v>
      </c>
      <c r="Q230" s="1956">
        <f t="shared" si="13"/>
        <v>0</v>
      </c>
      <c r="R230" s="1956">
        <f t="shared" si="13"/>
        <v>0</v>
      </c>
      <c r="S230" s="1956">
        <f t="shared" si="13"/>
        <v>0</v>
      </c>
      <c r="T230" s="1956">
        <f t="shared" si="13"/>
        <v>0</v>
      </c>
      <c r="U230" s="1956">
        <f t="shared" si="13"/>
        <v>0</v>
      </c>
      <c r="V230" s="1956">
        <f t="shared" si="13"/>
        <v>0</v>
      </c>
      <c r="W230" s="1956">
        <f t="shared" si="13"/>
        <v>0</v>
      </c>
      <c r="X230" s="1956">
        <f t="shared" si="13"/>
        <v>0</v>
      </c>
    </row>
    <row r="231" spans="1:24" ht="15.95" customHeight="1">
      <c r="A231" s="1948"/>
      <c r="C231" s="247" t="s">
        <v>1144</v>
      </c>
      <c r="D231" s="1956">
        <f t="shared" si="11"/>
        <v>2000</v>
      </c>
      <c r="E231" s="1956">
        <f t="shared" si="11"/>
        <v>1356.3573678891994</v>
      </c>
      <c r="F231" s="1956">
        <f t="shared" si="14"/>
        <v>161.08898531771979</v>
      </c>
      <c r="G231" s="1956">
        <f t="shared" si="14"/>
        <v>18.664923022053141</v>
      </c>
      <c r="H231" s="1956">
        <f t="shared" si="14"/>
        <v>0</v>
      </c>
      <c r="I231" s="1956">
        <f t="shared" si="14"/>
        <v>0</v>
      </c>
      <c r="J231" s="1956">
        <f t="shared" si="14"/>
        <v>0</v>
      </c>
      <c r="K231" s="1956">
        <f t="shared" si="14"/>
        <v>422.75456220650301</v>
      </c>
      <c r="L231" s="1956">
        <f t="shared" si="14"/>
        <v>23.182547702550082</v>
      </c>
      <c r="M231" s="1956">
        <f t="shared" si="14"/>
        <v>17.951613861974678</v>
      </c>
      <c r="N231" s="1956">
        <f t="shared" si="13"/>
        <v>0</v>
      </c>
      <c r="O231" s="1956">
        <f t="shared" si="13"/>
        <v>0</v>
      </c>
      <c r="P231" s="1956">
        <f t="shared" si="13"/>
        <v>0</v>
      </c>
      <c r="Q231" s="1956">
        <f t="shared" si="13"/>
        <v>0</v>
      </c>
      <c r="R231" s="1956">
        <f t="shared" si="13"/>
        <v>0</v>
      </c>
      <c r="S231" s="1956">
        <f t="shared" si="13"/>
        <v>0</v>
      </c>
      <c r="T231" s="1956">
        <f t="shared" si="13"/>
        <v>0</v>
      </c>
      <c r="U231" s="1956">
        <f t="shared" si="13"/>
        <v>0</v>
      </c>
      <c r="V231" s="1956">
        <f t="shared" si="13"/>
        <v>0</v>
      </c>
      <c r="W231" s="1956">
        <f t="shared" si="13"/>
        <v>0</v>
      </c>
      <c r="X231" s="1956">
        <f t="shared" si="13"/>
        <v>0</v>
      </c>
    </row>
    <row r="232" spans="1:24" ht="15.95" customHeight="1">
      <c r="A232" s="1948"/>
      <c r="C232" s="247" t="s">
        <v>501</v>
      </c>
      <c r="D232" s="1956">
        <f t="shared" si="11"/>
        <v>0</v>
      </c>
      <c r="E232" s="1956">
        <f t="shared" si="11"/>
        <v>0</v>
      </c>
      <c r="F232" s="1956">
        <f t="shared" si="14"/>
        <v>0</v>
      </c>
      <c r="G232" s="1956">
        <f t="shared" si="14"/>
        <v>0</v>
      </c>
      <c r="H232" s="1956">
        <f t="shared" si="14"/>
        <v>0</v>
      </c>
      <c r="I232" s="1956">
        <f t="shared" si="14"/>
        <v>0</v>
      </c>
      <c r="J232" s="1956">
        <f t="shared" si="14"/>
        <v>0</v>
      </c>
      <c r="K232" s="1956">
        <f t="shared" si="14"/>
        <v>0</v>
      </c>
      <c r="L232" s="1956">
        <f t="shared" si="14"/>
        <v>0</v>
      </c>
      <c r="M232" s="1956">
        <f t="shared" si="14"/>
        <v>0</v>
      </c>
      <c r="N232" s="1956">
        <f t="shared" si="13"/>
        <v>0</v>
      </c>
      <c r="O232" s="1956">
        <f t="shared" si="13"/>
        <v>0</v>
      </c>
      <c r="P232" s="1956">
        <f t="shared" si="13"/>
        <v>0</v>
      </c>
      <c r="Q232" s="1956">
        <f t="shared" si="13"/>
        <v>0</v>
      </c>
      <c r="R232" s="1956">
        <f t="shared" si="13"/>
        <v>0</v>
      </c>
      <c r="S232" s="1956">
        <f t="shared" si="13"/>
        <v>0</v>
      </c>
      <c r="T232" s="1956">
        <f t="shared" si="13"/>
        <v>0</v>
      </c>
      <c r="U232" s="1956">
        <f t="shared" si="13"/>
        <v>0</v>
      </c>
      <c r="V232" s="1956">
        <f t="shared" si="13"/>
        <v>0</v>
      </c>
      <c r="W232" s="1956">
        <f t="shared" si="13"/>
        <v>0</v>
      </c>
      <c r="X232" s="1956">
        <f t="shared" si="13"/>
        <v>0</v>
      </c>
    </row>
    <row r="233" spans="1:24" ht="15.95" customHeight="1">
      <c r="A233" s="1948"/>
      <c r="C233" s="247" t="s">
        <v>1214</v>
      </c>
      <c r="D233" s="1956">
        <f t="shared" si="11"/>
        <v>2044000</v>
      </c>
      <c r="E233" s="1956">
        <f t="shared" si="11"/>
        <v>710090.31543037971</v>
      </c>
      <c r="F233" s="1956">
        <f t="shared" si="14"/>
        <v>315137.89149367088</v>
      </c>
      <c r="G233" s="1956">
        <f t="shared" si="14"/>
        <v>994786.41039240512</v>
      </c>
      <c r="H233" s="1956">
        <f t="shared" si="14"/>
        <v>0</v>
      </c>
      <c r="I233" s="1956">
        <f t="shared" si="14"/>
        <v>0</v>
      </c>
      <c r="J233" s="1956">
        <f t="shared" si="14"/>
        <v>0</v>
      </c>
      <c r="K233" s="1956">
        <f t="shared" si="14"/>
        <v>16563.198240506328</v>
      </c>
      <c r="L233" s="1956">
        <f t="shared" si="14"/>
        <v>2100.7468734177214</v>
      </c>
      <c r="M233" s="1956">
        <f t="shared" si="14"/>
        <v>5321.4375696202533</v>
      </c>
      <c r="N233" s="1956">
        <f t="shared" si="13"/>
        <v>0</v>
      </c>
      <c r="O233" s="1956">
        <f t="shared" si="13"/>
        <v>0</v>
      </c>
      <c r="P233" s="1956">
        <f t="shared" si="13"/>
        <v>0</v>
      </c>
      <c r="Q233" s="1956">
        <f t="shared" si="13"/>
        <v>0</v>
      </c>
      <c r="R233" s="1956">
        <f t="shared" si="13"/>
        <v>0</v>
      </c>
      <c r="S233" s="1956">
        <f t="shared" si="13"/>
        <v>0</v>
      </c>
      <c r="T233" s="1956">
        <f t="shared" si="13"/>
        <v>0</v>
      </c>
      <c r="U233" s="1956">
        <f t="shared" si="13"/>
        <v>0</v>
      </c>
      <c r="V233" s="1956">
        <f t="shared" si="13"/>
        <v>0</v>
      </c>
      <c r="W233" s="1956">
        <f t="shared" si="13"/>
        <v>0</v>
      </c>
      <c r="X233" s="1956">
        <f t="shared" si="13"/>
        <v>0</v>
      </c>
    </row>
    <row r="234" spans="1:24" ht="15.95" customHeight="1">
      <c r="A234" s="1948"/>
      <c r="C234" s="247" t="s">
        <v>494</v>
      </c>
      <c r="D234" s="1956">
        <f t="shared" si="11"/>
        <v>21967000</v>
      </c>
      <c r="E234" s="1956">
        <f t="shared" si="11"/>
        <v>7631386.4770348109</v>
      </c>
      <c r="F234" s="1956">
        <f t="shared" si="14"/>
        <v>3386807.2712531644</v>
      </c>
      <c r="G234" s="1956">
        <f t="shared" si="14"/>
        <v>10691033.795053799</v>
      </c>
      <c r="H234" s="1956">
        <f t="shared" si="14"/>
        <v>0</v>
      </c>
      <c r="I234" s="1956">
        <f t="shared" si="14"/>
        <v>0</v>
      </c>
      <c r="J234" s="1956">
        <f t="shared" si="14"/>
        <v>0</v>
      </c>
      <c r="K234" s="1956">
        <f t="shared" si="14"/>
        <v>178005.76112974685</v>
      </c>
      <c r="L234" s="1956">
        <f t="shared" si="14"/>
        <v>22576.862313291138</v>
      </c>
      <c r="M234" s="1956">
        <f t="shared" si="14"/>
        <v>57189.833215189879</v>
      </c>
      <c r="N234" s="1956">
        <f t="shared" si="13"/>
        <v>0</v>
      </c>
      <c r="O234" s="1956">
        <f t="shared" si="13"/>
        <v>0</v>
      </c>
      <c r="P234" s="1956">
        <f t="shared" si="13"/>
        <v>0</v>
      </c>
      <c r="Q234" s="1956">
        <f t="shared" si="13"/>
        <v>0</v>
      </c>
      <c r="R234" s="1956">
        <f t="shared" si="13"/>
        <v>0</v>
      </c>
      <c r="S234" s="1956">
        <f t="shared" si="13"/>
        <v>0</v>
      </c>
      <c r="T234" s="1956">
        <f t="shared" si="13"/>
        <v>0</v>
      </c>
      <c r="U234" s="1956">
        <f t="shared" si="13"/>
        <v>0</v>
      </c>
      <c r="V234" s="1956">
        <f t="shared" si="13"/>
        <v>0</v>
      </c>
      <c r="W234" s="1956">
        <f t="shared" si="13"/>
        <v>0</v>
      </c>
      <c r="X234" s="1956">
        <f t="shared" si="13"/>
        <v>0</v>
      </c>
    </row>
    <row r="235" spans="1:24" ht="15.95" customHeight="1">
      <c r="A235" s="1948"/>
      <c r="C235" s="247" t="s">
        <v>287</v>
      </c>
      <c r="D235" s="1956">
        <f t="shared" ref="D235:E248" si="15">SUMIF($Z$19:$Z$205, $C235, D$19:D$205)</f>
        <v>-7114899.9999999991</v>
      </c>
      <c r="E235" s="1956">
        <f t="shared" si="15"/>
        <v>-3618796.8798376056</v>
      </c>
      <c r="F235" s="1956">
        <f t="shared" si="14"/>
        <v>-1339960.8935293453</v>
      </c>
      <c r="G235" s="1956">
        <f t="shared" si="14"/>
        <v>-2013356.0563947135</v>
      </c>
      <c r="H235" s="1956">
        <f t="shared" si="14"/>
        <v>0</v>
      </c>
      <c r="I235" s="1956">
        <f t="shared" si="14"/>
        <v>0</v>
      </c>
      <c r="J235" s="1956">
        <f t="shared" si="14"/>
        <v>0</v>
      </c>
      <c r="K235" s="1956">
        <f t="shared" si="14"/>
        <v>-80629.072169416613</v>
      </c>
      <c r="L235" s="1956">
        <f t="shared" si="14"/>
        <v>-17144.366184402203</v>
      </c>
      <c r="M235" s="1956">
        <f t="shared" si="14"/>
        <v>-45012.731884517081</v>
      </c>
      <c r="N235" s="1956">
        <f t="shared" si="13"/>
        <v>0</v>
      </c>
      <c r="O235" s="1956">
        <f t="shared" si="13"/>
        <v>0</v>
      </c>
      <c r="P235" s="1956">
        <f t="shared" si="13"/>
        <v>0</v>
      </c>
      <c r="Q235" s="1956">
        <f t="shared" si="13"/>
        <v>0</v>
      </c>
      <c r="R235" s="1956">
        <f t="shared" si="13"/>
        <v>0</v>
      </c>
      <c r="S235" s="1956">
        <f t="shared" si="13"/>
        <v>0</v>
      </c>
      <c r="T235" s="1956">
        <f t="shared" si="13"/>
        <v>0</v>
      </c>
      <c r="U235" s="1956">
        <f t="shared" si="13"/>
        <v>0</v>
      </c>
      <c r="V235" s="1956">
        <f t="shared" si="13"/>
        <v>0</v>
      </c>
      <c r="W235" s="1956">
        <f t="shared" si="13"/>
        <v>0</v>
      </c>
      <c r="X235" s="1956">
        <f t="shared" si="13"/>
        <v>0</v>
      </c>
    </row>
    <row r="236" spans="1:24" ht="15.95" customHeight="1">
      <c r="A236" s="1948"/>
      <c r="C236" s="247" t="s">
        <v>505</v>
      </c>
      <c r="D236" s="1956">
        <f t="shared" si="15"/>
        <v>1908000.0000000002</v>
      </c>
      <c r="E236" s="1956">
        <f t="shared" si="15"/>
        <v>1157247.2311173053</v>
      </c>
      <c r="F236" s="1956">
        <f t="shared" si="14"/>
        <v>254916.49731237837</v>
      </c>
      <c r="G236" s="1956">
        <f t="shared" si="14"/>
        <v>63460.642337771533</v>
      </c>
      <c r="H236" s="1956">
        <f t="shared" si="14"/>
        <v>0</v>
      </c>
      <c r="I236" s="1956">
        <f t="shared" si="14"/>
        <v>0</v>
      </c>
      <c r="J236" s="1956">
        <f t="shared" si="14"/>
        <v>0</v>
      </c>
      <c r="K236" s="1956">
        <f t="shared" si="14"/>
        <v>394035.8117762506</v>
      </c>
      <c r="L236" s="1956">
        <f t="shared" si="14"/>
        <v>21607.70058953005</v>
      </c>
      <c r="M236" s="1956">
        <f t="shared" si="14"/>
        <v>16732.116866764296</v>
      </c>
      <c r="N236" s="1956">
        <f t="shared" si="13"/>
        <v>0</v>
      </c>
      <c r="O236" s="1956">
        <f t="shared" si="13"/>
        <v>0</v>
      </c>
      <c r="P236" s="1956">
        <f t="shared" si="13"/>
        <v>0</v>
      </c>
      <c r="Q236" s="1956">
        <f t="shared" si="13"/>
        <v>0</v>
      </c>
      <c r="R236" s="1956">
        <f t="shared" si="13"/>
        <v>0</v>
      </c>
      <c r="S236" s="1956">
        <f t="shared" si="13"/>
        <v>0</v>
      </c>
      <c r="T236" s="1956">
        <f t="shared" si="13"/>
        <v>0</v>
      </c>
      <c r="U236" s="1956">
        <f t="shared" si="13"/>
        <v>0</v>
      </c>
      <c r="V236" s="1956">
        <f t="shared" si="13"/>
        <v>0</v>
      </c>
      <c r="W236" s="1956">
        <f t="shared" si="13"/>
        <v>0</v>
      </c>
      <c r="X236" s="1956">
        <f t="shared" si="13"/>
        <v>0</v>
      </c>
    </row>
    <row r="237" spans="1:24" ht="15.95" customHeight="1">
      <c r="A237" s="1948"/>
      <c r="C237" s="247" t="s">
        <v>1215</v>
      </c>
      <c r="D237" s="1956">
        <f t="shared" si="15"/>
        <v>1635500.0000000002</v>
      </c>
      <c r="E237" s="1956">
        <f t="shared" si="15"/>
        <v>574119.27233920444</v>
      </c>
      <c r="F237" s="1956">
        <f t="shared" si="14"/>
        <v>982630.22767992248</v>
      </c>
      <c r="G237" s="1956">
        <f t="shared" si="14"/>
        <v>78750.49998087321</v>
      </c>
      <c r="H237" s="1956">
        <f t="shared" si="14"/>
        <v>0</v>
      </c>
      <c r="I237" s="1956">
        <f t="shared" si="14"/>
        <v>0</v>
      </c>
      <c r="J237" s="1956">
        <f t="shared" si="14"/>
        <v>0</v>
      </c>
      <c r="K237" s="1956">
        <f t="shared" si="14"/>
        <v>0</v>
      </c>
      <c r="L237" s="1956">
        <f t="shared" si="14"/>
        <v>0</v>
      </c>
      <c r="M237" s="1956">
        <f t="shared" si="14"/>
        <v>0</v>
      </c>
      <c r="N237" s="1956">
        <f t="shared" si="13"/>
        <v>0</v>
      </c>
      <c r="O237" s="1956">
        <f t="shared" si="13"/>
        <v>0</v>
      </c>
      <c r="P237" s="1956">
        <f t="shared" si="13"/>
        <v>0</v>
      </c>
      <c r="Q237" s="1956">
        <f t="shared" si="13"/>
        <v>0</v>
      </c>
      <c r="R237" s="1956">
        <f t="shared" si="13"/>
        <v>0</v>
      </c>
      <c r="S237" s="1956">
        <f t="shared" si="13"/>
        <v>0</v>
      </c>
      <c r="T237" s="1956">
        <f t="shared" si="13"/>
        <v>0</v>
      </c>
      <c r="U237" s="1956">
        <f t="shared" si="13"/>
        <v>0</v>
      </c>
      <c r="V237" s="1956">
        <f t="shared" si="13"/>
        <v>0</v>
      </c>
      <c r="W237" s="1956">
        <f t="shared" si="13"/>
        <v>0</v>
      </c>
      <c r="X237" s="1956">
        <f t="shared" si="13"/>
        <v>0</v>
      </c>
    </row>
    <row r="238" spans="1:24" ht="15.95" customHeight="1">
      <c r="A238" s="1948"/>
      <c r="C238" s="247" t="s">
        <v>1216</v>
      </c>
      <c r="D238" s="1956">
        <f t="shared" si="15"/>
        <v>302794.00000000006</v>
      </c>
      <c r="E238" s="1956">
        <f t="shared" si="15"/>
        <v>232197.08889590731</v>
      </c>
      <c r="F238" s="1956">
        <f t="shared" si="14"/>
        <v>52300.584115561454</v>
      </c>
      <c r="G238" s="1956">
        <f t="shared" si="14"/>
        <v>18296.326988531251</v>
      </c>
      <c r="H238" s="1956">
        <f t="shared" si="14"/>
        <v>0</v>
      </c>
      <c r="I238" s="1956">
        <f t="shared" si="14"/>
        <v>0</v>
      </c>
      <c r="J238" s="1956">
        <f t="shared" si="14"/>
        <v>0</v>
      </c>
      <c r="K238" s="1956">
        <f t="shared" si="14"/>
        <v>0</v>
      </c>
      <c r="L238" s="1956">
        <f t="shared" si="14"/>
        <v>0</v>
      </c>
      <c r="M238" s="1956">
        <f t="shared" si="14"/>
        <v>0</v>
      </c>
      <c r="N238" s="1956">
        <f t="shared" ref="N238:X248" si="16">SUMIF($Z$19:$Z$205, $C238, N$19:N$205)</f>
        <v>0</v>
      </c>
      <c r="O238" s="1956">
        <f t="shared" si="16"/>
        <v>0</v>
      </c>
      <c r="P238" s="1956">
        <f t="shared" si="16"/>
        <v>0</v>
      </c>
      <c r="Q238" s="1956">
        <f t="shared" si="16"/>
        <v>0</v>
      </c>
      <c r="R238" s="1956">
        <f t="shared" si="16"/>
        <v>0</v>
      </c>
      <c r="S238" s="1956">
        <f t="shared" si="16"/>
        <v>0</v>
      </c>
      <c r="T238" s="1956">
        <f t="shared" si="16"/>
        <v>0</v>
      </c>
      <c r="U238" s="1956">
        <f t="shared" si="16"/>
        <v>0</v>
      </c>
      <c r="V238" s="1956">
        <f t="shared" si="16"/>
        <v>0</v>
      </c>
      <c r="W238" s="1956">
        <f t="shared" si="16"/>
        <v>0</v>
      </c>
      <c r="X238" s="1956">
        <f t="shared" si="16"/>
        <v>0</v>
      </c>
    </row>
    <row r="239" spans="1:24" ht="15.95" customHeight="1">
      <c r="A239" s="1948"/>
      <c r="C239" s="247" t="s">
        <v>504</v>
      </c>
      <c r="D239" s="1956">
        <f t="shared" si="15"/>
        <v>204805.99999999983</v>
      </c>
      <c r="E239" s="1956">
        <f t="shared" si="15"/>
        <v>153071.18598100226</v>
      </c>
      <c r="F239" s="1956">
        <f t="shared" ref="F239:M248" si="17">SUMIF($Z$19:$Z$205, $C239, F$19:F$205)</f>
        <v>36359.270226007211</v>
      </c>
      <c r="G239" s="1956">
        <f t="shared" si="17"/>
        <v>14744.958663609563</v>
      </c>
      <c r="H239" s="1956">
        <f t="shared" si="17"/>
        <v>0</v>
      </c>
      <c r="I239" s="1956">
        <f t="shared" si="17"/>
        <v>0</v>
      </c>
      <c r="J239" s="1956">
        <f t="shared" si="17"/>
        <v>0</v>
      </c>
      <c r="K239" s="1956">
        <f t="shared" si="17"/>
        <v>67.083524402227297</v>
      </c>
      <c r="L239" s="1956">
        <f t="shared" si="17"/>
        <v>362.25103177202749</v>
      </c>
      <c r="M239" s="1956">
        <f t="shared" si="17"/>
        <v>201.25057320668191</v>
      </c>
      <c r="N239" s="1956">
        <f t="shared" si="16"/>
        <v>0</v>
      </c>
      <c r="O239" s="1956">
        <f t="shared" si="16"/>
        <v>0</v>
      </c>
      <c r="P239" s="1956">
        <f t="shared" si="16"/>
        <v>0</v>
      </c>
      <c r="Q239" s="1956">
        <f t="shared" si="16"/>
        <v>0</v>
      </c>
      <c r="R239" s="1956">
        <f t="shared" si="16"/>
        <v>0</v>
      </c>
      <c r="S239" s="1956">
        <f t="shared" si="16"/>
        <v>0</v>
      </c>
      <c r="T239" s="1956">
        <f t="shared" si="16"/>
        <v>0</v>
      </c>
      <c r="U239" s="1956">
        <f t="shared" si="16"/>
        <v>0</v>
      </c>
      <c r="V239" s="1956">
        <f t="shared" si="16"/>
        <v>0</v>
      </c>
      <c r="W239" s="1956">
        <f t="shared" si="16"/>
        <v>0</v>
      </c>
      <c r="X239" s="1956">
        <f t="shared" si="16"/>
        <v>0</v>
      </c>
    </row>
    <row r="240" spans="1:24" ht="15.95" customHeight="1">
      <c r="A240" s="1948"/>
      <c r="C240" s="247" t="s">
        <v>1138</v>
      </c>
      <c r="D240" s="1956">
        <f t="shared" si="15"/>
        <v>183000</v>
      </c>
      <c r="E240" s="1956">
        <f t="shared" si="15"/>
        <v>62812.876559742959</v>
      </c>
      <c r="F240" s="1956">
        <f t="shared" si="17"/>
        <v>33311.872651383164</v>
      </c>
      <c r="G240" s="1956">
        <f t="shared" si="17"/>
        <v>85862.955333615537</v>
      </c>
      <c r="H240" s="1956">
        <f t="shared" si="17"/>
        <v>0</v>
      </c>
      <c r="I240" s="1956">
        <f t="shared" si="17"/>
        <v>0</v>
      </c>
      <c r="J240" s="1956">
        <f t="shared" si="17"/>
        <v>0</v>
      </c>
      <c r="K240" s="1956">
        <f t="shared" si="17"/>
        <v>581.78943410677425</v>
      </c>
      <c r="L240" s="1956">
        <f t="shared" si="17"/>
        <v>73.936865209613615</v>
      </c>
      <c r="M240" s="1956">
        <f t="shared" si="17"/>
        <v>356.56915594193731</v>
      </c>
      <c r="N240" s="1956">
        <f t="shared" si="16"/>
        <v>0</v>
      </c>
      <c r="O240" s="1956">
        <f t="shared" si="16"/>
        <v>0</v>
      </c>
      <c r="P240" s="1956">
        <f t="shared" si="16"/>
        <v>0</v>
      </c>
      <c r="Q240" s="1956">
        <f t="shared" si="16"/>
        <v>0</v>
      </c>
      <c r="R240" s="1956">
        <f t="shared" si="16"/>
        <v>0</v>
      </c>
      <c r="S240" s="1956">
        <f t="shared" si="16"/>
        <v>0</v>
      </c>
      <c r="T240" s="1956">
        <f t="shared" si="16"/>
        <v>0</v>
      </c>
      <c r="U240" s="1956">
        <f t="shared" si="16"/>
        <v>0</v>
      </c>
      <c r="V240" s="1956">
        <f t="shared" si="16"/>
        <v>0</v>
      </c>
      <c r="W240" s="1956">
        <f t="shared" si="16"/>
        <v>0</v>
      </c>
      <c r="X240" s="1956">
        <f t="shared" si="16"/>
        <v>0</v>
      </c>
    </row>
    <row r="241" spans="1:24" ht="15.95" customHeight="1">
      <c r="A241" s="1948"/>
      <c r="C241" s="247" t="s">
        <v>684</v>
      </c>
      <c r="D241" s="1956">
        <f t="shared" si="15"/>
        <v>-60000</v>
      </c>
      <c r="E241" s="1956">
        <f t="shared" si="15"/>
        <v>-29275.347719650039</v>
      </c>
      <c r="F241" s="1956">
        <f t="shared" si="17"/>
        <v>-9418.4784776528468</v>
      </c>
      <c r="G241" s="1956">
        <f t="shared" si="17"/>
        <v>-21301.481877608363</v>
      </c>
      <c r="H241" s="1956">
        <f t="shared" si="17"/>
        <v>0</v>
      </c>
      <c r="I241" s="1956">
        <f t="shared" si="17"/>
        <v>0</v>
      </c>
      <c r="J241" s="1956">
        <f t="shared" si="17"/>
        <v>0</v>
      </c>
      <c r="K241" s="1956">
        <f t="shared" si="17"/>
        <v>0</v>
      </c>
      <c r="L241" s="1956">
        <f t="shared" si="17"/>
        <v>-4.6919250887510762</v>
      </c>
      <c r="M241" s="1956">
        <f t="shared" si="17"/>
        <v>0</v>
      </c>
      <c r="N241" s="1956">
        <f t="shared" si="16"/>
        <v>0</v>
      </c>
      <c r="O241" s="1956">
        <f t="shared" si="16"/>
        <v>0</v>
      </c>
      <c r="P241" s="1956">
        <f t="shared" si="16"/>
        <v>0</v>
      </c>
      <c r="Q241" s="1956">
        <f t="shared" si="16"/>
        <v>0</v>
      </c>
      <c r="R241" s="1956">
        <f t="shared" si="16"/>
        <v>0</v>
      </c>
      <c r="S241" s="1956">
        <f t="shared" si="16"/>
        <v>0</v>
      </c>
      <c r="T241" s="1956">
        <f t="shared" si="16"/>
        <v>0</v>
      </c>
      <c r="U241" s="1956">
        <f t="shared" si="16"/>
        <v>0</v>
      </c>
      <c r="V241" s="1956">
        <f t="shared" si="16"/>
        <v>0</v>
      </c>
      <c r="W241" s="1956">
        <f t="shared" si="16"/>
        <v>0</v>
      </c>
      <c r="X241" s="1956">
        <f t="shared" si="16"/>
        <v>0</v>
      </c>
    </row>
    <row r="242" spans="1:24" ht="15.95" customHeight="1">
      <c r="A242" s="1948"/>
      <c r="C242" s="247" t="s">
        <v>266</v>
      </c>
      <c r="D242" s="1956">
        <f t="shared" si="15"/>
        <v>4223500.0000000009</v>
      </c>
      <c r="E242" s="1956">
        <f t="shared" si="15"/>
        <v>2310991.2972846976</v>
      </c>
      <c r="F242" s="1956">
        <f t="shared" si="17"/>
        <v>800503.16193966637</v>
      </c>
      <c r="G242" s="1956">
        <f t="shared" si="17"/>
        <v>803998.06711061101</v>
      </c>
      <c r="H242" s="1956">
        <f t="shared" si="17"/>
        <v>0</v>
      </c>
      <c r="I242" s="1956">
        <f t="shared" si="17"/>
        <v>0</v>
      </c>
      <c r="J242" s="1956">
        <f t="shared" si="17"/>
        <v>0</v>
      </c>
      <c r="K242" s="1956">
        <f t="shared" si="17"/>
        <v>278210.48981885228</v>
      </c>
      <c r="L242" s="1956">
        <f t="shared" si="17"/>
        <v>15256.199526061924</v>
      </c>
      <c r="M242" s="1956">
        <f t="shared" si="17"/>
        <v>14540.784320111045</v>
      </c>
      <c r="N242" s="1956">
        <f t="shared" si="16"/>
        <v>0</v>
      </c>
      <c r="O242" s="1956">
        <f t="shared" si="16"/>
        <v>0</v>
      </c>
      <c r="P242" s="1956">
        <f t="shared" si="16"/>
        <v>0</v>
      </c>
      <c r="Q242" s="1956">
        <f t="shared" si="16"/>
        <v>0</v>
      </c>
      <c r="R242" s="1956">
        <f t="shared" si="16"/>
        <v>0</v>
      </c>
      <c r="S242" s="1956">
        <f t="shared" si="16"/>
        <v>0</v>
      </c>
      <c r="T242" s="1956">
        <f t="shared" si="16"/>
        <v>0</v>
      </c>
      <c r="U242" s="1956">
        <f t="shared" si="16"/>
        <v>0</v>
      </c>
      <c r="V242" s="1956">
        <f t="shared" si="16"/>
        <v>0</v>
      </c>
      <c r="W242" s="1956">
        <f t="shared" si="16"/>
        <v>0</v>
      </c>
      <c r="X242" s="1956">
        <f t="shared" si="16"/>
        <v>0</v>
      </c>
    </row>
    <row r="243" spans="1:24" ht="15.95" customHeight="1">
      <c r="A243" s="1948"/>
      <c r="C243" s="247" t="s">
        <v>401</v>
      </c>
      <c r="D243" s="1956">
        <f t="shared" si="15"/>
        <v>200900.00000000006</v>
      </c>
      <c r="E243" s="1956">
        <f t="shared" si="15"/>
        <v>100362.81024352924</v>
      </c>
      <c r="F243" s="1956">
        <f t="shared" si="17"/>
        <v>34746.194155971432</v>
      </c>
      <c r="G243" s="1956">
        <f t="shared" si="17"/>
        <v>50694.809137410237</v>
      </c>
      <c r="H243" s="1956">
        <f t="shared" si="17"/>
        <v>0</v>
      </c>
      <c r="I243" s="1956">
        <f t="shared" si="17"/>
        <v>0</v>
      </c>
      <c r="J243" s="1956">
        <f t="shared" si="17"/>
        <v>0</v>
      </c>
      <c r="K243" s="1956">
        <f t="shared" si="17"/>
        <v>13663.024007805569</v>
      </c>
      <c r="L243" s="1956">
        <f t="shared" si="17"/>
        <v>749.71550596929569</v>
      </c>
      <c r="M243" s="1956">
        <f t="shared" si="17"/>
        <v>683.44694931423373</v>
      </c>
      <c r="N243" s="1956">
        <f t="shared" si="16"/>
        <v>0</v>
      </c>
      <c r="O243" s="1956">
        <f t="shared" si="16"/>
        <v>0</v>
      </c>
      <c r="P243" s="1956">
        <f t="shared" si="16"/>
        <v>0</v>
      </c>
      <c r="Q243" s="1956">
        <f t="shared" si="16"/>
        <v>0</v>
      </c>
      <c r="R243" s="1956">
        <f t="shared" si="16"/>
        <v>0</v>
      </c>
      <c r="S243" s="1956">
        <f t="shared" si="16"/>
        <v>0</v>
      </c>
      <c r="T243" s="1956">
        <f t="shared" si="16"/>
        <v>0</v>
      </c>
      <c r="U243" s="1956">
        <f t="shared" si="16"/>
        <v>0</v>
      </c>
      <c r="V243" s="1956">
        <f t="shared" si="16"/>
        <v>0</v>
      </c>
      <c r="W243" s="1956">
        <f t="shared" si="16"/>
        <v>0</v>
      </c>
      <c r="X243" s="1956">
        <f t="shared" si="16"/>
        <v>0</v>
      </c>
    </row>
    <row r="244" spans="1:24" ht="15.95" customHeight="1">
      <c r="A244" s="1948"/>
      <c r="C244" s="247" t="s">
        <v>1471</v>
      </c>
      <c r="D244" s="1956">
        <f t="shared" si="15"/>
        <v>6211500</v>
      </c>
      <c r="E244" s="1956">
        <f t="shared" si="15"/>
        <v>3111977.4796453454</v>
      </c>
      <c r="F244" s="1956">
        <f t="shared" si="17"/>
        <v>1070336.2143180589</v>
      </c>
      <c r="G244" s="1956">
        <f t="shared" si="17"/>
        <v>1550435.4705570664</v>
      </c>
      <c r="H244" s="1956">
        <f t="shared" si="17"/>
        <v>0</v>
      </c>
      <c r="I244" s="1956">
        <f t="shared" si="17"/>
        <v>0</v>
      </c>
      <c r="J244" s="1956">
        <f t="shared" si="17"/>
        <v>0</v>
      </c>
      <c r="K244" s="1956">
        <f t="shared" si="17"/>
        <v>433412.10799681238</v>
      </c>
      <c r="L244" s="1956">
        <f t="shared" si="17"/>
        <v>23781.377423120739</v>
      </c>
      <c r="M244" s="1956">
        <f t="shared" si="17"/>
        <v>21557.35005959644</v>
      </c>
      <c r="N244" s="1956">
        <f t="shared" si="16"/>
        <v>0</v>
      </c>
      <c r="O244" s="1956">
        <f t="shared" si="16"/>
        <v>0</v>
      </c>
      <c r="P244" s="1956">
        <f t="shared" si="16"/>
        <v>0</v>
      </c>
      <c r="Q244" s="1956">
        <f t="shared" si="16"/>
        <v>0</v>
      </c>
      <c r="R244" s="1956">
        <f t="shared" si="16"/>
        <v>0</v>
      </c>
      <c r="S244" s="1956">
        <f t="shared" si="16"/>
        <v>0</v>
      </c>
      <c r="T244" s="1956">
        <f t="shared" si="16"/>
        <v>0</v>
      </c>
      <c r="U244" s="1956">
        <f t="shared" si="16"/>
        <v>0</v>
      </c>
      <c r="V244" s="1956">
        <f t="shared" si="16"/>
        <v>0</v>
      </c>
      <c r="W244" s="1956">
        <f t="shared" si="16"/>
        <v>0</v>
      </c>
      <c r="X244" s="1956">
        <f t="shared" si="16"/>
        <v>0</v>
      </c>
    </row>
    <row r="245" spans="1:24" ht="15.95" customHeight="1">
      <c r="A245" s="1948"/>
      <c r="C245" s="247" t="s">
        <v>288</v>
      </c>
      <c r="D245" s="1956">
        <f t="shared" si="15"/>
        <v>1425000</v>
      </c>
      <c r="E245" s="1956">
        <f t="shared" si="15"/>
        <v>855666.18863596104</v>
      </c>
      <c r="F245" s="1956">
        <f t="shared" si="17"/>
        <v>240759.09577376381</v>
      </c>
      <c r="G245" s="1956">
        <f t="shared" si="17"/>
        <v>260258.85768332818</v>
      </c>
      <c r="H245" s="1956">
        <f t="shared" si="17"/>
        <v>0</v>
      </c>
      <c r="I245" s="1956">
        <f t="shared" si="17"/>
        <v>0</v>
      </c>
      <c r="J245" s="1956">
        <f t="shared" si="17"/>
        <v>0</v>
      </c>
      <c r="K245" s="1956">
        <f t="shared" si="17"/>
        <v>61071.712764052856</v>
      </c>
      <c r="L245" s="1956">
        <f t="shared" si="17"/>
        <v>3852.6676425540591</v>
      </c>
      <c r="M245" s="1956">
        <f t="shared" si="17"/>
        <v>3391.4775003401523</v>
      </c>
      <c r="N245" s="1956">
        <f t="shared" si="16"/>
        <v>0</v>
      </c>
      <c r="O245" s="1956">
        <f t="shared" si="16"/>
        <v>0</v>
      </c>
      <c r="P245" s="1956">
        <f t="shared" si="16"/>
        <v>0</v>
      </c>
      <c r="Q245" s="1956">
        <f t="shared" si="16"/>
        <v>0</v>
      </c>
      <c r="R245" s="1956">
        <f t="shared" si="16"/>
        <v>0</v>
      </c>
      <c r="S245" s="1956">
        <f t="shared" si="16"/>
        <v>0</v>
      </c>
      <c r="T245" s="1956">
        <f t="shared" si="16"/>
        <v>0</v>
      </c>
      <c r="U245" s="1956">
        <f t="shared" si="16"/>
        <v>0</v>
      </c>
      <c r="V245" s="1956">
        <f t="shared" si="16"/>
        <v>0</v>
      </c>
      <c r="W245" s="1956">
        <f t="shared" si="16"/>
        <v>0</v>
      </c>
      <c r="X245" s="1956">
        <f t="shared" si="16"/>
        <v>0</v>
      </c>
    </row>
    <row r="246" spans="1:24" ht="15.95" customHeight="1">
      <c r="A246" s="1948"/>
      <c r="C246" s="247" t="s">
        <v>1139</v>
      </c>
      <c r="D246" s="1956">
        <f t="shared" si="15"/>
        <v>18260414.309999999</v>
      </c>
      <c r="E246" s="1956">
        <f t="shared" si="15"/>
        <v>8388257.966918882</v>
      </c>
      <c r="F246" s="1956">
        <f t="shared" si="17"/>
        <v>2732974.7489531748</v>
      </c>
      <c r="G246" s="1956">
        <f t="shared" si="17"/>
        <v>5961455.7084714044</v>
      </c>
      <c r="H246" s="1956">
        <f t="shared" si="17"/>
        <v>0</v>
      </c>
      <c r="I246" s="1956">
        <f t="shared" si="17"/>
        <v>0</v>
      </c>
      <c r="J246" s="1956">
        <f t="shared" si="17"/>
        <v>0</v>
      </c>
      <c r="K246" s="1956">
        <f t="shared" si="17"/>
        <v>1065261.1751902751</v>
      </c>
      <c r="L246" s="1956">
        <f t="shared" si="17"/>
        <v>58415.615624888545</v>
      </c>
      <c r="M246" s="1956">
        <f t="shared" si="17"/>
        <v>54049.09484137511</v>
      </c>
      <c r="N246" s="1956">
        <f t="shared" si="16"/>
        <v>0</v>
      </c>
      <c r="O246" s="1956">
        <f t="shared" si="16"/>
        <v>0</v>
      </c>
      <c r="P246" s="1956">
        <f t="shared" si="16"/>
        <v>0</v>
      </c>
      <c r="Q246" s="1956">
        <f t="shared" si="16"/>
        <v>0</v>
      </c>
      <c r="R246" s="1956">
        <f t="shared" si="16"/>
        <v>0</v>
      </c>
      <c r="S246" s="1956">
        <f t="shared" si="16"/>
        <v>0</v>
      </c>
      <c r="T246" s="1956">
        <f t="shared" si="16"/>
        <v>0</v>
      </c>
      <c r="U246" s="1956">
        <f t="shared" si="16"/>
        <v>0</v>
      </c>
      <c r="V246" s="1956">
        <f t="shared" si="16"/>
        <v>0</v>
      </c>
      <c r="W246" s="1956">
        <f t="shared" si="16"/>
        <v>0</v>
      </c>
      <c r="X246" s="1956">
        <f t="shared" si="16"/>
        <v>0</v>
      </c>
    </row>
    <row r="247" spans="1:24" ht="15.95" customHeight="1">
      <c r="A247" s="1948"/>
      <c r="B247" s="1093"/>
      <c r="C247" s="247" t="s">
        <v>1140</v>
      </c>
      <c r="D247" s="1956">
        <f t="shared" si="15"/>
        <v>4217085.6900000013</v>
      </c>
      <c r="E247" s="1956">
        <f t="shared" si="15"/>
        <v>2687936.1461879998</v>
      </c>
      <c r="F247" s="1956">
        <f t="shared" si="17"/>
        <v>752167.1122892946</v>
      </c>
      <c r="G247" s="1956">
        <f t="shared" si="17"/>
        <v>403425.81419009488</v>
      </c>
      <c r="H247" s="1956">
        <f t="shared" si="17"/>
        <v>0</v>
      </c>
      <c r="I247" s="1956">
        <f t="shared" si="17"/>
        <v>0</v>
      </c>
      <c r="J247" s="1956">
        <f t="shared" si="17"/>
        <v>0</v>
      </c>
      <c r="K247" s="1956">
        <f t="shared" si="17"/>
        <v>337460.71963278559</v>
      </c>
      <c r="L247" s="1956">
        <f t="shared" si="17"/>
        <v>18505.298180088073</v>
      </c>
      <c r="M247" s="1956">
        <f t="shared" si="17"/>
        <v>17590.599519737767</v>
      </c>
      <c r="N247" s="1956">
        <f t="shared" si="16"/>
        <v>0</v>
      </c>
      <c r="O247" s="1956">
        <f t="shared" si="16"/>
        <v>0</v>
      </c>
      <c r="P247" s="1956">
        <f t="shared" si="16"/>
        <v>0</v>
      </c>
      <c r="Q247" s="1956">
        <f t="shared" si="16"/>
        <v>0</v>
      </c>
      <c r="R247" s="1956">
        <f t="shared" si="16"/>
        <v>0</v>
      </c>
      <c r="S247" s="1956">
        <f t="shared" si="16"/>
        <v>0</v>
      </c>
      <c r="T247" s="1956">
        <f t="shared" si="16"/>
        <v>0</v>
      </c>
      <c r="U247" s="1956">
        <f t="shared" si="16"/>
        <v>0</v>
      </c>
      <c r="V247" s="1956">
        <f t="shared" si="16"/>
        <v>0</v>
      </c>
      <c r="W247" s="1956">
        <f t="shared" si="16"/>
        <v>0</v>
      </c>
      <c r="X247" s="1956">
        <f t="shared" si="16"/>
        <v>0</v>
      </c>
    </row>
    <row r="248" spans="1:24" ht="15.95" customHeight="1">
      <c r="A248" s="1948"/>
      <c r="B248" s="1093"/>
      <c r="C248" s="247" t="s">
        <v>1137</v>
      </c>
      <c r="D248" s="1956">
        <f t="shared" si="15"/>
        <v>0</v>
      </c>
      <c r="E248" s="1956">
        <f t="shared" si="15"/>
        <v>0</v>
      </c>
      <c r="F248" s="1956">
        <f t="shared" si="17"/>
        <v>0</v>
      </c>
      <c r="G248" s="1956">
        <f t="shared" si="17"/>
        <v>0</v>
      </c>
      <c r="H248" s="1956">
        <f t="shared" si="17"/>
        <v>0</v>
      </c>
      <c r="I248" s="1956">
        <f t="shared" si="17"/>
        <v>0</v>
      </c>
      <c r="J248" s="1956">
        <f t="shared" si="17"/>
        <v>0</v>
      </c>
      <c r="K248" s="1956">
        <f t="shared" si="17"/>
        <v>0</v>
      </c>
      <c r="L248" s="1956">
        <f t="shared" si="17"/>
        <v>0</v>
      </c>
      <c r="M248" s="1956">
        <f t="shared" si="17"/>
        <v>0</v>
      </c>
      <c r="N248" s="1956">
        <f t="shared" si="16"/>
        <v>0</v>
      </c>
      <c r="O248" s="1956">
        <f t="shared" si="16"/>
        <v>0</v>
      </c>
      <c r="P248" s="1956">
        <f t="shared" si="16"/>
        <v>0</v>
      </c>
      <c r="Q248" s="1956">
        <f t="shared" si="16"/>
        <v>0</v>
      </c>
      <c r="R248" s="1956">
        <f t="shared" si="16"/>
        <v>0</v>
      </c>
      <c r="S248" s="1956">
        <f t="shared" si="16"/>
        <v>0</v>
      </c>
      <c r="T248" s="1956">
        <f t="shared" si="16"/>
        <v>0</v>
      </c>
      <c r="U248" s="1956">
        <f t="shared" si="16"/>
        <v>0</v>
      </c>
      <c r="V248" s="1956">
        <f t="shared" si="16"/>
        <v>0</v>
      </c>
      <c r="W248" s="1956">
        <f t="shared" si="16"/>
        <v>0</v>
      </c>
      <c r="X248" s="1956">
        <f t="shared" si="16"/>
        <v>0</v>
      </c>
    </row>
    <row r="249" spans="1:24" ht="15.95" customHeight="1">
      <c r="A249" s="1948"/>
      <c r="B249" s="1093"/>
      <c r="C249" s="1953"/>
      <c r="D249" s="1956"/>
      <c r="E249" s="1956"/>
      <c r="F249" s="1956"/>
      <c r="G249" s="1956"/>
      <c r="H249" s="1956"/>
      <c r="I249" s="1956"/>
      <c r="J249" s="1956"/>
      <c r="K249" s="1956"/>
      <c r="L249" s="1956"/>
      <c r="M249" s="1956"/>
      <c r="N249" s="1956"/>
      <c r="O249" s="1956"/>
      <c r="P249" s="1956"/>
      <c r="Q249" s="1956"/>
      <c r="R249" s="1956"/>
      <c r="S249" s="1956"/>
      <c r="T249" s="1956"/>
      <c r="U249" s="1956"/>
      <c r="V249" s="1956"/>
      <c r="W249" s="1956"/>
      <c r="X249" s="1956"/>
    </row>
    <row r="250" spans="1:24" ht="15.95" customHeight="1" thickBot="1">
      <c r="A250" s="1948"/>
      <c r="B250" s="1093"/>
      <c r="C250" s="1962" t="s">
        <v>1204</v>
      </c>
      <c r="D250" s="1964">
        <f>SUM(D215:D248)</f>
        <v>38936450</v>
      </c>
      <c r="E250" s="1964">
        <f t="shared" ref="E250:X250" si="18">SUM(E215:E248)</f>
        <v>16082944.645915123</v>
      </c>
      <c r="F250" s="1964">
        <f t="shared" si="18"/>
        <v>6165100.1478196103</v>
      </c>
      <c r="G250" s="1964">
        <f t="shared" si="18"/>
        <v>14970144.299505526</v>
      </c>
      <c r="H250" s="1964">
        <f t="shared" si="18"/>
        <v>0</v>
      </c>
      <c r="I250" s="1964">
        <f t="shared" si="18"/>
        <v>0</v>
      </c>
      <c r="J250" s="1964">
        <f t="shared" si="18"/>
        <v>0</v>
      </c>
      <c r="K250" s="1964">
        <f t="shared" si="18"/>
        <v>1542035.9425205069</v>
      </c>
      <c r="L250" s="1964">
        <f t="shared" si="18"/>
        <v>86744.137463733234</v>
      </c>
      <c r="M250" s="1964">
        <f t="shared" si="18"/>
        <v>89480.826775506401</v>
      </c>
      <c r="N250" s="1964">
        <f t="shared" si="18"/>
        <v>0</v>
      </c>
      <c r="O250" s="1964">
        <f t="shared" si="18"/>
        <v>0</v>
      </c>
      <c r="P250" s="1964">
        <f t="shared" si="18"/>
        <v>0</v>
      </c>
      <c r="Q250" s="1964">
        <f t="shared" si="18"/>
        <v>0</v>
      </c>
      <c r="R250" s="1964">
        <f t="shared" si="18"/>
        <v>0</v>
      </c>
      <c r="S250" s="1964">
        <f t="shared" si="18"/>
        <v>0</v>
      </c>
      <c r="T250" s="1964">
        <f t="shared" si="18"/>
        <v>0</v>
      </c>
      <c r="U250" s="1964">
        <f t="shared" si="18"/>
        <v>0</v>
      </c>
      <c r="V250" s="1964">
        <f t="shared" si="18"/>
        <v>0</v>
      </c>
      <c r="W250" s="1964">
        <f t="shared" si="18"/>
        <v>0</v>
      </c>
      <c r="X250" s="1964">
        <f t="shared" si="18"/>
        <v>0</v>
      </c>
    </row>
    <row r="251" spans="1:24" ht="15.95" customHeight="1" thickTop="1">
      <c r="A251" s="788"/>
      <c r="C251" s="1953"/>
      <c r="D251" s="1954"/>
      <c r="E251" s="1954"/>
      <c r="F251" s="1954"/>
      <c r="G251" s="1954"/>
      <c r="H251" s="1954"/>
      <c r="I251" s="1954"/>
      <c r="J251" s="1954"/>
      <c r="K251" s="1954"/>
      <c r="L251" s="1954"/>
      <c r="M251" s="1954"/>
      <c r="N251" s="1954"/>
      <c r="O251" s="1954"/>
      <c r="P251" s="1954"/>
      <c r="Q251" s="1954"/>
      <c r="R251" s="1954"/>
      <c r="S251" s="1954"/>
      <c r="T251" s="1954"/>
      <c r="U251" s="1954"/>
      <c r="V251" s="1954"/>
      <c r="W251" s="1954"/>
      <c r="X251" s="1954"/>
    </row>
    <row r="252" spans="1:24" ht="15.95" customHeight="1">
      <c r="A252" s="788"/>
      <c r="C252" s="1953"/>
      <c r="D252" s="1954"/>
      <c r="E252" s="1954"/>
      <c r="F252" s="1954"/>
      <c r="G252" s="1954"/>
      <c r="H252" s="1954"/>
      <c r="I252" s="1954"/>
      <c r="J252" s="1954"/>
      <c r="K252" s="1954"/>
      <c r="L252" s="1954"/>
      <c r="M252" s="1954"/>
      <c r="N252" s="1954"/>
      <c r="O252" s="1954"/>
      <c r="P252" s="1954"/>
      <c r="Q252" s="1954"/>
      <c r="R252" s="1954"/>
      <c r="S252" s="1954"/>
      <c r="T252" s="1954"/>
      <c r="U252" s="1954"/>
      <c r="V252" s="1954"/>
      <c r="W252" s="1954"/>
      <c r="X252" s="1954"/>
    </row>
    <row r="253" spans="1:24" ht="15.95" customHeight="1">
      <c r="A253" s="788"/>
      <c r="C253" s="1953"/>
      <c r="D253" s="1954"/>
      <c r="E253" s="1954"/>
      <c r="F253" s="1954"/>
      <c r="G253" s="1954"/>
      <c r="H253" s="1954"/>
      <c r="I253" s="1954"/>
      <c r="J253" s="1954"/>
      <c r="K253" s="1954"/>
      <c r="L253" s="1954"/>
      <c r="M253" s="1954"/>
      <c r="N253" s="1954"/>
      <c r="O253" s="1954"/>
      <c r="P253" s="1954"/>
      <c r="Q253" s="1954"/>
      <c r="R253" s="1954"/>
      <c r="S253" s="1954"/>
      <c r="T253" s="1954"/>
      <c r="U253" s="1954"/>
      <c r="V253" s="1954"/>
      <c r="W253" s="1954"/>
      <c r="X253" s="1954"/>
    </row>
    <row r="254" spans="1:24" ht="15.95" customHeight="1">
      <c r="A254" s="788"/>
      <c r="C254" s="1953"/>
      <c r="D254" s="1954"/>
      <c r="E254" s="1954"/>
      <c r="F254" s="1954"/>
      <c r="G254" s="1954"/>
      <c r="H254" s="1954"/>
      <c r="I254" s="1954"/>
      <c r="J254" s="1954"/>
      <c r="K254" s="1954"/>
      <c r="L254" s="1954"/>
      <c r="M254" s="1954"/>
      <c r="N254" s="1954"/>
      <c r="O254" s="1954"/>
      <c r="P254" s="1954"/>
      <c r="Q254" s="1954"/>
      <c r="R254" s="1954"/>
      <c r="S254" s="1954"/>
      <c r="T254" s="1954"/>
      <c r="U254" s="1954"/>
      <c r="V254" s="1954"/>
      <c r="W254" s="1954"/>
      <c r="X254" s="1954"/>
    </row>
    <row r="255" spans="1:24" ht="15.95" customHeight="1">
      <c r="A255" s="788"/>
      <c r="C255" s="1953"/>
      <c r="D255" s="1954"/>
      <c r="E255" s="1954"/>
      <c r="F255" s="1954"/>
      <c r="G255" s="1954"/>
      <c r="H255" s="1954"/>
      <c r="I255" s="1954"/>
      <c r="J255" s="1954"/>
      <c r="K255" s="1954"/>
      <c r="L255" s="1954"/>
      <c r="M255" s="1954"/>
      <c r="N255" s="1954"/>
      <c r="O255" s="1954"/>
      <c r="P255" s="1954"/>
      <c r="Q255" s="1954"/>
      <c r="R255" s="1954"/>
      <c r="S255" s="1954"/>
      <c r="T255" s="1954"/>
      <c r="U255" s="1954"/>
      <c r="V255" s="1954"/>
      <c r="W255" s="1954"/>
      <c r="X255" s="1954"/>
    </row>
    <row r="256" spans="1:24" ht="15.95" customHeight="1">
      <c r="A256" s="788"/>
      <c r="C256" s="1953"/>
      <c r="D256" s="1954"/>
      <c r="E256" s="1954"/>
      <c r="F256" s="1954"/>
      <c r="G256" s="1954"/>
      <c r="H256" s="1954"/>
      <c r="I256" s="1954"/>
      <c r="J256" s="1954"/>
      <c r="K256" s="1954"/>
      <c r="L256" s="1954"/>
      <c r="M256" s="1954"/>
      <c r="N256" s="1954"/>
      <c r="O256" s="1954"/>
      <c r="P256" s="1954"/>
      <c r="Q256" s="1954"/>
      <c r="R256" s="1954"/>
      <c r="S256" s="1954"/>
      <c r="T256" s="1954"/>
      <c r="U256" s="1954"/>
      <c r="V256" s="1954"/>
      <c r="W256" s="1954"/>
      <c r="X256" s="1954"/>
    </row>
    <row r="257" spans="1:24" ht="15.95" customHeight="1">
      <c r="A257" s="788"/>
      <c r="C257" s="1953"/>
      <c r="D257" s="1954"/>
      <c r="E257" s="1954"/>
      <c r="F257" s="1954"/>
      <c r="G257" s="1954"/>
      <c r="H257" s="1954"/>
      <c r="I257" s="1954"/>
      <c r="J257" s="1954"/>
      <c r="K257" s="1954"/>
      <c r="L257" s="1954"/>
      <c r="M257" s="1954"/>
      <c r="N257" s="1954"/>
      <c r="O257" s="1954"/>
      <c r="P257" s="1954"/>
      <c r="Q257" s="1954"/>
      <c r="R257" s="1954"/>
      <c r="S257" s="1954"/>
      <c r="T257" s="1954"/>
      <c r="U257" s="1954"/>
      <c r="V257" s="1954"/>
      <c r="W257" s="1954"/>
      <c r="X257" s="1954"/>
    </row>
    <row r="258" spans="1:24" ht="15.95" customHeight="1">
      <c r="A258" s="788"/>
      <c r="C258" s="1953"/>
      <c r="D258" s="1954"/>
      <c r="E258" s="1954"/>
      <c r="F258" s="1954"/>
      <c r="G258" s="1954"/>
      <c r="H258" s="1954"/>
      <c r="I258" s="1954"/>
      <c r="J258" s="1954"/>
      <c r="K258" s="1954"/>
      <c r="L258" s="1954"/>
      <c r="M258" s="1954"/>
      <c r="N258" s="1954"/>
      <c r="O258" s="1954"/>
      <c r="P258" s="1954"/>
      <c r="Q258" s="1954"/>
      <c r="R258" s="1954"/>
      <c r="S258" s="1954"/>
      <c r="T258" s="1954"/>
      <c r="U258" s="1954"/>
      <c r="V258" s="1954"/>
      <c r="W258" s="1954"/>
      <c r="X258" s="1954"/>
    </row>
    <row r="259" spans="1:24" ht="15.95" customHeight="1">
      <c r="A259" s="788"/>
      <c r="C259" s="1953"/>
      <c r="D259" s="1954"/>
      <c r="E259" s="1954"/>
      <c r="F259" s="1954"/>
      <c r="G259" s="1954"/>
      <c r="H259" s="1954"/>
      <c r="I259" s="1954"/>
      <c r="J259" s="1954"/>
      <c r="K259" s="1954"/>
      <c r="L259" s="1954"/>
      <c r="M259" s="1954"/>
      <c r="N259" s="1954"/>
      <c r="O259" s="1954"/>
      <c r="P259" s="1954"/>
      <c r="Q259" s="1954"/>
      <c r="R259" s="1954"/>
      <c r="S259" s="1954"/>
      <c r="T259" s="1954"/>
      <c r="U259" s="1954"/>
      <c r="V259" s="1954"/>
      <c r="W259" s="1954"/>
      <c r="X259" s="1954"/>
    </row>
    <row r="260" spans="1:24" ht="15.95" customHeight="1">
      <c r="A260" s="788"/>
      <c r="C260" s="1953"/>
      <c r="D260" s="1954"/>
      <c r="E260" s="1954"/>
      <c r="F260" s="1954"/>
      <c r="G260" s="1954"/>
      <c r="H260" s="1954"/>
      <c r="I260" s="1954"/>
      <c r="J260" s="1954"/>
      <c r="K260" s="1954"/>
      <c r="L260" s="1954"/>
      <c r="M260" s="1954"/>
      <c r="N260" s="1954"/>
      <c r="O260" s="1954"/>
      <c r="P260" s="1954"/>
      <c r="Q260" s="1954"/>
      <c r="R260" s="1954"/>
      <c r="S260" s="1954"/>
      <c r="T260" s="1954"/>
      <c r="U260" s="1954"/>
      <c r="V260" s="1954"/>
      <c r="W260" s="1954"/>
      <c r="X260" s="1954"/>
    </row>
    <row r="261" spans="1:24" ht="15.95" customHeight="1">
      <c r="A261" s="788"/>
      <c r="C261" s="1953"/>
      <c r="D261" s="1954"/>
      <c r="E261" s="1954"/>
      <c r="F261" s="1954"/>
      <c r="G261" s="1954"/>
      <c r="H261" s="1954"/>
      <c r="I261" s="1954"/>
      <c r="J261" s="1954"/>
      <c r="K261" s="1954"/>
      <c r="L261" s="1954"/>
      <c r="M261" s="1954"/>
      <c r="N261" s="1954"/>
      <c r="O261" s="1954"/>
      <c r="P261" s="1954"/>
      <c r="Q261" s="1954"/>
      <c r="R261" s="1954"/>
      <c r="S261" s="1954"/>
      <c r="T261" s="1954"/>
      <c r="U261" s="1954"/>
      <c r="V261" s="1954"/>
      <c r="W261" s="1954"/>
      <c r="X261" s="1954"/>
    </row>
    <row r="262" spans="1:24" ht="15.95" customHeight="1">
      <c r="A262" s="788"/>
      <c r="C262" s="1953"/>
      <c r="D262" s="1954"/>
      <c r="E262" s="1954"/>
      <c r="F262" s="1954"/>
      <c r="G262" s="1954"/>
      <c r="H262" s="1954"/>
      <c r="I262" s="1954"/>
      <c r="J262" s="1954"/>
      <c r="K262" s="1954"/>
      <c r="L262" s="1954"/>
      <c r="M262" s="1954"/>
      <c r="N262" s="1954"/>
      <c r="O262" s="1954"/>
      <c r="P262" s="1954"/>
      <c r="Q262" s="1954"/>
      <c r="R262" s="1954"/>
      <c r="S262" s="1954"/>
      <c r="T262" s="1954"/>
      <c r="U262" s="1954"/>
      <c r="V262" s="1954"/>
      <c r="W262" s="1954"/>
      <c r="X262" s="1954"/>
    </row>
    <row r="263" spans="1:24" ht="15.95" customHeight="1">
      <c r="A263" s="788"/>
      <c r="C263" s="1953"/>
      <c r="D263" s="1954"/>
      <c r="E263" s="1954"/>
      <c r="F263" s="1954"/>
      <c r="G263" s="1954"/>
      <c r="H263" s="1954"/>
      <c r="I263" s="1954"/>
      <c r="J263" s="1954"/>
      <c r="K263" s="1954"/>
      <c r="L263" s="1954"/>
      <c r="M263" s="1954"/>
      <c r="N263" s="1954"/>
      <c r="O263" s="1954"/>
      <c r="P263" s="1954"/>
      <c r="Q263" s="1954"/>
      <c r="R263" s="1954"/>
      <c r="S263" s="1954"/>
      <c r="T263" s="1954"/>
      <c r="U263" s="1954"/>
      <c r="V263" s="1954"/>
      <c r="W263" s="1954"/>
      <c r="X263" s="1954"/>
    </row>
    <row r="264" spans="1:24" ht="15.95" customHeight="1">
      <c r="A264" s="788"/>
      <c r="C264" s="1953"/>
      <c r="D264" s="1954"/>
      <c r="E264" s="1954"/>
      <c r="F264" s="1954"/>
      <c r="G264" s="1954"/>
      <c r="H264" s="1954"/>
      <c r="I264" s="1954"/>
      <c r="J264" s="1954"/>
      <c r="K264" s="1954"/>
      <c r="L264" s="1954"/>
      <c r="M264" s="1954"/>
      <c r="N264" s="1954"/>
      <c r="O264" s="1954"/>
      <c r="P264" s="1954"/>
      <c r="Q264" s="1954"/>
      <c r="R264" s="1954"/>
      <c r="S264" s="1954"/>
      <c r="T264" s="1954"/>
      <c r="U264" s="1954"/>
      <c r="V264" s="1954"/>
      <c r="W264" s="1954"/>
      <c r="X264" s="1954"/>
    </row>
    <row r="265" spans="1:24" ht="15.95" customHeight="1">
      <c r="A265" s="788"/>
      <c r="C265" s="1953"/>
      <c r="D265" s="1954"/>
      <c r="E265" s="1954"/>
      <c r="F265" s="1954"/>
      <c r="G265" s="1954"/>
      <c r="H265" s="1954"/>
      <c r="I265" s="1954"/>
      <c r="J265" s="1954"/>
      <c r="K265" s="1954"/>
      <c r="L265" s="1954"/>
      <c r="M265" s="1954"/>
      <c r="N265" s="1954"/>
      <c r="O265" s="1954"/>
      <c r="P265" s="1954"/>
      <c r="Q265" s="1954"/>
      <c r="R265" s="1954"/>
      <c r="S265" s="1954"/>
      <c r="T265" s="1954"/>
      <c r="U265" s="1954"/>
      <c r="V265" s="1954"/>
      <c r="W265" s="1954"/>
      <c r="X265" s="1954"/>
    </row>
    <row r="266" spans="1:24" ht="15.95" customHeight="1">
      <c r="A266" s="788"/>
      <c r="C266" s="1953"/>
      <c r="D266" s="1954"/>
      <c r="E266" s="1954"/>
      <c r="F266" s="1954"/>
      <c r="G266" s="1954"/>
      <c r="H266" s="1954"/>
      <c r="I266" s="1954"/>
      <c r="J266" s="1954"/>
      <c r="K266" s="1954"/>
      <c r="L266" s="1954"/>
      <c r="M266" s="1954"/>
      <c r="N266" s="1954"/>
      <c r="O266" s="1954"/>
      <c r="P266" s="1954"/>
      <c r="Q266" s="1954"/>
      <c r="R266" s="1954"/>
      <c r="S266" s="1954"/>
      <c r="T266" s="1954"/>
      <c r="U266" s="1954"/>
      <c r="V266" s="1954"/>
      <c r="W266" s="1954"/>
      <c r="X266" s="1954"/>
    </row>
    <row r="267" spans="1:24" ht="15.95" customHeight="1">
      <c r="A267" s="788"/>
      <c r="C267" s="1953"/>
      <c r="D267" s="1954"/>
      <c r="E267" s="1954"/>
      <c r="F267" s="1954"/>
      <c r="G267" s="1954"/>
      <c r="H267" s="1954"/>
      <c r="I267" s="1954"/>
      <c r="J267" s="1954"/>
      <c r="K267" s="1954"/>
      <c r="L267" s="1954"/>
      <c r="M267" s="1954"/>
      <c r="N267" s="1954"/>
      <c r="O267" s="1954"/>
      <c r="P267" s="1954"/>
      <c r="Q267" s="1954"/>
      <c r="R267" s="1954"/>
      <c r="S267" s="1954"/>
      <c r="T267" s="1954"/>
      <c r="U267" s="1954"/>
      <c r="V267" s="1954"/>
      <c r="W267" s="1954"/>
      <c r="X267" s="1954"/>
    </row>
    <row r="268" spans="1:24" ht="15.95" customHeight="1">
      <c r="A268" s="788"/>
      <c r="C268" s="1953"/>
      <c r="D268" s="1954"/>
      <c r="E268" s="1954"/>
      <c r="F268" s="1954"/>
      <c r="G268" s="1954"/>
      <c r="H268" s="1954"/>
      <c r="I268" s="1954"/>
      <c r="J268" s="1954"/>
      <c r="K268" s="1954"/>
      <c r="L268" s="1954"/>
      <c r="M268" s="1954"/>
      <c r="N268" s="1954"/>
      <c r="O268" s="1954"/>
      <c r="P268" s="1954"/>
      <c r="Q268" s="1954"/>
      <c r="R268" s="1954"/>
      <c r="S268" s="1954"/>
      <c r="T268" s="1954"/>
      <c r="U268" s="1954"/>
      <c r="V268" s="1954"/>
      <c r="W268" s="1954"/>
      <c r="X268" s="1954"/>
    </row>
    <row r="269" spans="1:24" ht="15.95" customHeight="1">
      <c r="A269" s="788"/>
      <c r="C269" s="1953"/>
      <c r="D269" s="1954"/>
      <c r="E269" s="1954"/>
      <c r="F269" s="1954"/>
      <c r="G269" s="1954"/>
      <c r="H269" s="1954"/>
      <c r="I269" s="1954"/>
      <c r="J269" s="1954"/>
      <c r="K269" s="1954"/>
      <c r="L269" s="1954"/>
      <c r="M269" s="1954"/>
      <c r="N269" s="1954"/>
      <c r="O269" s="1954"/>
      <c r="P269" s="1954"/>
      <c r="Q269" s="1954"/>
      <c r="R269" s="1954"/>
      <c r="S269" s="1954"/>
      <c r="T269" s="1954"/>
      <c r="U269" s="1954"/>
      <c r="V269" s="1954"/>
      <c r="W269" s="1954"/>
      <c r="X269" s="1954"/>
    </row>
    <row r="270" spans="1:24" ht="15.95" customHeight="1">
      <c r="A270" s="788"/>
      <c r="C270" s="1953"/>
      <c r="D270" s="1954"/>
      <c r="E270" s="1954"/>
      <c r="F270" s="1954"/>
      <c r="G270" s="1954"/>
      <c r="H270" s="1954"/>
      <c r="I270" s="1954"/>
      <c r="J270" s="1954"/>
      <c r="K270" s="1954"/>
      <c r="L270" s="1954"/>
      <c r="M270" s="1954"/>
      <c r="N270" s="1954"/>
      <c r="O270" s="1954"/>
      <c r="P270" s="1954"/>
      <c r="Q270" s="1954"/>
      <c r="R270" s="1954"/>
      <c r="S270" s="1954"/>
      <c r="T270" s="1954"/>
      <c r="U270" s="1954"/>
      <c r="V270" s="1954"/>
      <c r="W270" s="1954"/>
      <c r="X270" s="1954"/>
    </row>
    <row r="271" spans="1:24" ht="15.95" customHeight="1">
      <c r="A271" s="788"/>
      <c r="C271" s="1953"/>
      <c r="D271" s="1954"/>
      <c r="E271" s="1954"/>
      <c r="F271" s="1954"/>
      <c r="G271" s="1954"/>
      <c r="H271" s="1954"/>
      <c r="I271" s="1954"/>
      <c r="J271" s="1954"/>
      <c r="K271" s="1954"/>
      <c r="L271" s="1954"/>
      <c r="M271" s="1954"/>
      <c r="N271" s="1954"/>
      <c r="O271" s="1954"/>
      <c r="P271" s="1954"/>
      <c r="Q271" s="1954"/>
      <c r="R271" s="1954"/>
      <c r="S271" s="1954"/>
      <c r="T271" s="1954"/>
      <c r="U271" s="1954"/>
      <c r="V271" s="1954"/>
      <c r="W271" s="1954"/>
      <c r="X271" s="1954"/>
    </row>
    <row r="272" spans="1:24" ht="15.95" customHeight="1">
      <c r="A272" s="788"/>
      <c r="B272" s="1093"/>
      <c r="C272" s="1953"/>
      <c r="D272" s="1954"/>
      <c r="E272" s="1954"/>
      <c r="F272" s="1954"/>
      <c r="G272" s="1954"/>
      <c r="H272" s="1954"/>
      <c r="I272" s="1954"/>
      <c r="J272" s="1954"/>
      <c r="K272" s="1954"/>
      <c r="L272" s="1954"/>
      <c r="M272" s="1954"/>
      <c r="N272" s="1954"/>
      <c r="O272" s="1954"/>
      <c r="P272" s="1954"/>
      <c r="Q272" s="1954"/>
      <c r="R272" s="1954"/>
      <c r="S272" s="1954"/>
      <c r="T272" s="1954"/>
      <c r="U272" s="1954"/>
      <c r="V272" s="1954"/>
      <c r="W272" s="1954"/>
      <c r="X272" s="1954"/>
    </row>
    <row r="273" spans="1:24" ht="15.95" customHeight="1">
      <c r="A273" s="788"/>
      <c r="B273" s="1093"/>
      <c r="C273" s="1953"/>
      <c r="D273" s="1954"/>
      <c r="E273" s="1954"/>
      <c r="F273" s="1954"/>
      <c r="G273" s="1954"/>
      <c r="H273" s="1954"/>
      <c r="I273" s="1954"/>
      <c r="J273" s="1954"/>
      <c r="K273" s="1954"/>
      <c r="L273" s="1954"/>
      <c r="M273" s="1954"/>
      <c r="N273" s="1954"/>
      <c r="O273" s="1954"/>
      <c r="P273" s="1954"/>
      <c r="Q273" s="1954"/>
      <c r="R273" s="1954"/>
      <c r="S273" s="1954"/>
      <c r="T273" s="1954"/>
      <c r="U273" s="1954"/>
      <c r="V273" s="1954"/>
      <c r="W273" s="1954"/>
      <c r="X273" s="1954"/>
    </row>
    <row r="274" spans="1:24" ht="15.95" customHeight="1">
      <c r="A274" s="788"/>
      <c r="B274" s="1093"/>
      <c r="C274" s="1953"/>
      <c r="D274" s="1954"/>
      <c r="E274" s="1954"/>
      <c r="F274" s="1954"/>
      <c r="G274" s="1954"/>
      <c r="H274" s="1954"/>
      <c r="I274" s="1954"/>
      <c r="J274" s="1954"/>
      <c r="K274" s="1954"/>
      <c r="L274" s="1954"/>
      <c r="M274" s="1954"/>
      <c r="N274" s="1954"/>
      <c r="O274" s="1954"/>
      <c r="P274" s="1954"/>
      <c r="Q274" s="1954"/>
      <c r="R274" s="1954"/>
      <c r="S274" s="1954"/>
      <c r="T274" s="1954"/>
      <c r="U274" s="1954"/>
      <c r="V274" s="1954"/>
      <c r="W274" s="1954"/>
      <c r="X274" s="1954"/>
    </row>
    <row r="275" spans="1:24" ht="15.95" customHeight="1">
      <c r="A275" s="788"/>
      <c r="B275" s="1093"/>
      <c r="C275" s="1953"/>
      <c r="D275" s="1954"/>
      <c r="E275" s="1954"/>
      <c r="F275" s="1954"/>
      <c r="G275" s="1954"/>
      <c r="H275" s="1954"/>
      <c r="I275" s="1954"/>
      <c r="J275" s="1954"/>
      <c r="K275" s="1954"/>
      <c r="L275" s="1954"/>
      <c r="M275" s="1954"/>
      <c r="N275" s="1954"/>
      <c r="O275" s="1954"/>
      <c r="P275" s="1954"/>
      <c r="Q275" s="1954"/>
      <c r="R275" s="1954"/>
      <c r="S275" s="1954"/>
      <c r="T275" s="1954"/>
      <c r="U275" s="1954"/>
      <c r="V275" s="1954"/>
      <c r="W275" s="1954"/>
      <c r="X275" s="1954"/>
    </row>
    <row r="276" spans="1:24" ht="15.95" customHeight="1">
      <c r="A276" s="788"/>
      <c r="B276" s="1093"/>
      <c r="C276" s="1953"/>
      <c r="D276" s="1954"/>
      <c r="E276" s="1954"/>
      <c r="F276" s="1954"/>
      <c r="G276" s="1954"/>
      <c r="H276" s="1954"/>
      <c r="I276" s="1954"/>
      <c r="J276" s="1954"/>
      <c r="K276" s="1954"/>
      <c r="L276" s="1954"/>
      <c r="M276" s="1954"/>
      <c r="N276" s="1954"/>
      <c r="O276" s="1954"/>
      <c r="P276" s="1954"/>
      <c r="Q276" s="1954"/>
      <c r="R276" s="1954"/>
      <c r="S276" s="1954"/>
      <c r="T276" s="1954"/>
      <c r="U276" s="1954"/>
      <c r="V276" s="1954"/>
      <c r="W276" s="1954"/>
      <c r="X276" s="1954"/>
    </row>
    <row r="277" spans="1:24" ht="15.95" customHeight="1">
      <c r="A277" s="788"/>
      <c r="B277" s="1093"/>
      <c r="C277" s="1953"/>
      <c r="D277" s="1954"/>
      <c r="E277" s="1954"/>
      <c r="F277" s="1954"/>
      <c r="G277" s="1954"/>
      <c r="H277" s="1954"/>
      <c r="I277" s="1954"/>
      <c r="J277" s="1954"/>
      <c r="K277" s="1954"/>
      <c r="L277" s="1954"/>
      <c r="M277" s="1954"/>
      <c r="N277" s="1954"/>
      <c r="O277" s="1954"/>
      <c r="P277" s="1954"/>
      <c r="Q277" s="1954"/>
      <c r="R277" s="1954"/>
      <c r="S277" s="1954"/>
      <c r="T277" s="1954"/>
      <c r="U277" s="1954"/>
      <c r="V277" s="1954"/>
      <c r="W277" s="1954"/>
      <c r="X277" s="1954"/>
    </row>
    <row r="278" spans="1:24" ht="15.95" customHeight="1">
      <c r="A278" s="788"/>
      <c r="B278" s="1093"/>
      <c r="C278" s="1953"/>
      <c r="D278" s="1808"/>
      <c r="E278" s="1807"/>
      <c r="F278" s="1108"/>
      <c r="G278" s="1108"/>
      <c r="H278" s="1108"/>
      <c r="I278" s="1108"/>
      <c r="J278" s="1108"/>
      <c r="K278" s="1108"/>
      <c r="L278" s="1108"/>
      <c r="M278" s="1108"/>
      <c r="N278" s="1108"/>
      <c r="O278" s="1108"/>
      <c r="P278" s="1108"/>
      <c r="Q278" s="1108"/>
      <c r="R278" s="1108"/>
      <c r="S278" s="1108"/>
      <c r="T278" s="1108"/>
      <c r="U278" s="1108"/>
      <c r="V278" s="1108"/>
      <c r="W278" s="1108"/>
      <c r="X278" s="1108"/>
    </row>
    <row r="279" spans="1:24" ht="15.95" customHeight="1">
      <c r="A279" s="788"/>
      <c r="B279" s="1093"/>
      <c r="C279" s="1953"/>
      <c r="D279" s="1808"/>
      <c r="E279" s="1807"/>
      <c r="F279" s="1108"/>
      <c r="G279" s="1108"/>
      <c r="H279" s="1108"/>
      <c r="I279" s="1108"/>
      <c r="J279" s="1108"/>
      <c r="K279" s="1108"/>
      <c r="L279" s="1108"/>
      <c r="M279" s="1108"/>
      <c r="N279" s="1108"/>
      <c r="O279" s="1108"/>
      <c r="P279" s="1108"/>
      <c r="Q279" s="1108"/>
      <c r="R279" s="1108"/>
      <c r="S279" s="1108"/>
      <c r="T279" s="1108"/>
      <c r="U279" s="1108"/>
      <c r="V279" s="1108"/>
      <c r="W279" s="1108"/>
      <c r="X279" s="1108"/>
    </row>
    <row r="280" spans="1:24" ht="15.95" customHeight="1">
      <c r="A280" s="788"/>
      <c r="C280" s="1953"/>
      <c r="D280" s="1808"/>
      <c r="E280" s="1807"/>
      <c r="F280" s="1108"/>
      <c r="G280" s="1108"/>
      <c r="H280" s="1108"/>
      <c r="I280" s="1108"/>
      <c r="J280" s="1108"/>
      <c r="K280" s="1108"/>
      <c r="L280" s="1108"/>
      <c r="M280" s="1108"/>
      <c r="N280" s="1108"/>
      <c r="O280" s="1108"/>
      <c r="P280" s="1108"/>
      <c r="Q280" s="1108"/>
      <c r="R280" s="1108"/>
      <c r="S280" s="1108"/>
      <c r="T280" s="1108"/>
      <c r="U280" s="1108"/>
      <c r="V280" s="1108"/>
      <c r="W280" s="1108"/>
      <c r="X280" s="1108"/>
    </row>
    <row r="281" spans="1:24" ht="15.95" customHeight="1">
      <c r="A281" s="788"/>
      <c r="C281" s="1953"/>
      <c r="D281" s="1808"/>
      <c r="E281" s="1807"/>
      <c r="F281" s="1108"/>
      <c r="G281" s="1108"/>
      <c r="H281" s="1108"/>
      <c r="I281" s="1108"/>
      <c r="J281" s="1108"/>
      <c r="K281" s="1108"/>
      <c r="L281" s="1108"/>
      <c r="M281" s="1108"/>
      <c r="N281" s="1108"/>
      <c r="O281" s="1108"/>
      <c r="P281" s="1108"/>
      <c r="Q281" s="1108"/>
      <c r="R281" s="1108"/>
      <c r="S281" s="1108"/>
      <c r="T281" s="1108"/>
      <c r="U281" s="1108"/>
      <c r="V281" s="1108"/>
      <c r="W281" s="1108"/>
      <c r="X281" s="1108"/>
    </row>
    <row r="282" spans="1:24" ht="15.95" customHeight="1">
      <c r="A282" s="788"/>
      <c r="C282" s="1953"/>
      <c r="D282" s="1808"/>
      <c r="E282" s="1807"/>
      <c r="F282" s="1108"/>
      <c r="G282" s="1108"/>
      <c r="H282" s="1108"/>
      <c r="I282" s="1108"/>
      <c r="J282" s="1108"/>
      <c r="K282" s="1108"/>
      <c r="L282" s="1108"/>
      <c r="M282" s="1108"/>
      <c r="N282" s="1108"/>
      <c r="O282" s="1108"/>
      <c r="P282" s="1108"/>
      <c r="Q282" s="1108"/>
      <c r="R282" s="1108"/>
      <c r="S282" s="1108"/>
      <c r="T282" s="1108"/>
      <c r="U282" s="1108"/>
      <c r="V282" s="1108"/>
      <c r="W282" s="1108"/>
      <c r="X282" s="1108"/>
    </row>
    <row r="283" spans="1:24" ht="15.95" customHeight="1">
      <c r="A283" s="788"/>
      <c r="C283" s="1953"/>
      <c r="D283" s="1808"/>
      <c r="E283" s="1807"/>
      <c r="F283" s="1108"/>
      <c r="G283" s="1108"/>
      <c r="H283" s="1108"/>
      <c r="I283" s="1108"/>
      <c r="J283" s="1108"/>
      <c r="K283" s="1108"/>
      <c r="L283" s="1108"/>
      <c r="M283" s="1108"/>
      <c r="N283" s="1108"/>
      <c r="O283" s="1108"/>
      <c r="P283" s="1108"/>
      <c r="Q283" s="1108"/>
      <c r="R283" s="1108"/>
      <c r="S283" s="1108"/>
      <c r="T283" s="1108"/>
      <c r="U283" s="1108"/>
      <c r="V283" s="1108"/>
      <c r="W283" s="1108"/>
      <c r="X283" s="1108"/>
    </row>
    <row r="284" spans="1:24" ht="15.95" customHeight="1">
      <c r="A284" s="788"/>
      <c r="C284" s="1953"/>
      <c r="D284" s="1808"/>
      <c r="E284" s="1807"/>
      <c r="F284" s="1108"/>
      <c r="G284" s="1108"/>
      <c r="H284" s="1108"/>
      <c r="I284" s="1108"/>
      <c r="J284" s="1108"/>
      <c r="K284" s="1108"/>
      <c r="L284" s="1108"/>
      <c r="M284" s="1108"/>
      <c r="N284" s="1108"/>
      <c r="O284" s="1108"/>
      <c r="P284" s="1108"/>
      <c r="Q284" s="1108"/>
      <c r="R284" s="1108"/>
      <c r="S284" s="1108"/>
      <c r="T284" s="1108"/>
      <c r="U284" s="1108"/>
      <c r="V284" s="1108"/>
      <c r="W284" s="1108"/>
      <c r="X284" s="1108"/>
    </row>
    <row r="285" spans="1:24" ht="15.95" customHeight="1">
      <c r="A285" s="788"/>
      <c r="C285" s="1953"/>
      <c r="D285" s="1808"/>
      <c r="E285" s="1807"/>
      <c r="F285" s="1108"/>
      <c r="G285" s="1108"/>
      <c r="H285" s="1108"/>
      <c r="I285" s="1108"/>
      <c r="J285" s="1108"/>
      <c r="K285" s="1108"/>
      <c r="L285" s="1108"/>
      <c r="M285" s="1108"/>
      <c r="N285" s="1108"/>
      <c r="O285" s="1108"/>
      <c r="P285" s="1108"/>
      <c r="Q285" s="1108"/>
      <c r="R285" s="1108"/>
      <c r="S285" s="1108"/>
      <c r="T285" s="1108"/>
      <c r="U285" s="1108"/>
      <c r="V285" s="1108"/>
      <c r="W285" s="1108"/>
      <c r="X285" s="1108"/>
    </row>
    <row r="286" spans="1:24" ht="15.95" customHeight="1">
      <c r="A286" s="788"/>
      <c r="C286" s="1953"/>
      <c r="D286" s="1808"/>
      <c r="E286" s="1807"/>
      <c r="F286" s="1108"/>
      <c r="G286" s="1108"/>
      <c r="H286" s="1108"/>
      <c r="I286" s="1108"/>
      <c r="J286" s="1108"/>
      <c r="K286" s="1108"/>
      <c r="L286" s="1108"/>
      <c r="M286" s="1108"/>
      <c r="N286" s="1108"/>
      <c r="O286" s="1108"/>
      <c r="P286" s="1108"/>
      <c r="Q286" s="1108"/>
      <c r="R286" s="1108"/>
      <c r="S286" s="1108"/>
      <c r="T286" s="1108"/>
      <c r="U286" s="1108"/>
      <c r="V286" s="1108"/>
      <c r="W286" s="1108"/>
      <c r="X286" s="1108"/>
    </row>
    <row r="287" spans="1:24" ht="15.95" customHeight="1">
      <c r="A287" s="788"/>
      <c r="C287" s="1953"/>
      <c r="D287" s="1808"/>
      <c r="E287" s="1807"/>
      <c r="F287" s="1108"/>
      <c r="G287" s="1108"/>
      <c r="H287" s="1108"/>
      <c r="I287" s="1108"/>
      <c r="J287" s="1108"/>
      <c r="K287" s="1108"/>
      <c r="L287" s="1108"/>
      <c r="M287" s="1108"/>
      <c r="N287" s="1108"/>
      <c r="O287" s="1108"/>
      <c r="P287" s="1108"/>
      <c r="Q287" s="1108"/>
      <c r="R287" s="1108"/>
      <c r="S287" s="1108"/>
      <c r="T287" s="1108"/>
      <c r="U287" s="1108"/>
      <c r="V287" s="1108"/>
      <c r="W287" s="1108"/>
      <c r="X287" s="1108"/>
    </row>
    <row r="288" spans="1:24" ht="15.95" customHeight="1">
      <c r="A288" s="788"/>
      <c r="C288" s="1953"/>
      <c r="D288" s="1808"/>
      <c r="E288" s="1807"/>
      <c r="F288" s="1108"/>
      <c r="G288" s="1108"/>
      <c r="H288" s="1108"/>
      <c r="I288" s="1108"/>
      <c r="J288" s="1108"/>
      <c r="K288" s="1108"/>
      <c r="L288" s="1108"/>
      <c r="M288" s="1108"/>
      <c r="N288" s="1108"/>
      <c r="O288" s="1108"/>
      <c r="P288" s="1108"/>
      <c r="Q288" s="1108"/>
      <c r="R288" s="1108"/>
      <c r="S288" s="1108"/>
      <c r="T288" s="1108"/>
      <c r="U288" s="1108"/>
      <c r="V288" s="1108"/>
      <c r="W288" s="1108"/>
      <c r="X288" s="1108"/>
    </row>
    <row r="289" spans="1:24" ht="15.95" customHeight="1">
      <c r="A289" s="788"/>
      <c r="B289" s="1093"/>
      <c r="C289" s="1953"/>
      <c r="D289" s="1808"/>
      <c r="E289" s="1807"/>
      <c r="F289" s="1108"/>
      <c r="G289" s="1108"/>
      <c r="H289" s="1108"/>
      <c r="I289" s="1108"/>
      <c r="J289" s="1108"/>
      <c r="K289" s="1108"/>
      <c r="L289" s="1108"/>
      <c r="M289" s="1108"/>
      <c r="N289" s="1108"/>
      <c r="O289" s="1108"/>
      <c r="P289" s="1108"/>
      <c r="Q289" s="1108"/>
      <c r="R289" s="1108"/>
      <c r="S289" s="1108"/>
      <c r="T289" s="1108"/>
      <c r="U289" s="1108"/>
      <c r="V289" s="1108"/>
      <c r="W289" s="1108"/>
      <c r="X289" s="1108"/>
    </row>
    <row r="290" spans="1:24" ht="15.95" customHeight="1">
      <c r="A290" s="788"/>
      <c r="B290" s="1093"/>
      <c r="C290" s="1953"/>
      <c r="D290" s="1808"/>
      <c r="E290" s="1807"/>
      <c r="F290" s="1108"/>
      <c r="G290" s="1108"/>
      <c r="H290" s="1108"/>
      <c r="I290" s="1108"/>
      <c r="J290" s="1108"/>
      <c r="K290" s="1108"/>
      <c r="L290" s="1108"/>
      <c r="M290" s="1108"/>
      <c r="N290" s="1108"/>
      <c r="O290" s="1108"/>
      <c r="P290" s="1108"/>
      <c r="Q290" s="1108"/>
      <c r="R290" s="1108"/>
      <c r="S290" s="1108"/>
      <c r="T290" s="1108"/>
      <c r="U290" s="1108"/>
      <c r="V290" s="1108"/>
      <c r="W290" s="1108"/>
      <c r="X290" s="1108"/>
    </row>
    <row r="291" spans="1:24" ht="15.95" customHeight="1">
      <c r="A291" s="788"/>
      <c r="B291" s="1093"/>
      <c r="C291" s="1953"/>
      <c r="D291" s="1808"/>
      <c r="E291" s="1807"/>
      <c r="F291" s="1108"/>
      <c r="G291" s="1108"/>
      <c r="H291" s="1108"/>
      <c r="I291" s="1108"/>
      <c r="J291" s="1108"/>
      <c r="K291" s="1108"/>
      <c r="L291" s="1108"/>
      <c r="M291" s="1108"/>
      <c r="N291" s="1108"/>
      <c r="O291" s="1108"/>
      <c r="P291" s="1108"/>
      <c r="Q291" s="1108"/>
      <c r="R291" s="1108"/>
      <c r="S291" s="1108"/>
      <c r="T291" s="1108"/>
      <c r="U291" s="1108"/>
      <c r="V291" s="1108"/>
      <c r="W291" s="1108"/>
      <c r="X291" s="1108"/>
    </row>
    <row r="292" spans="1:24" ht="15.95" customHeight="1">
      <c r="A292" s="788"/>
      <c r="B292" s="1093"/>
      <c r="C292" s="1953"/>
      <c r="D292" s="1808"/>
      <c r="E292" s="1807"/>
      <c r="F292" s="1108"/>
      <c r="G292" s="1108"/>
      <c r="H292" s="1108"/>
      <c r="I292" s="1108"/>
      <c r="J292" s="1108"/>
      <c r="K292" s="1108"/>
      <c r="L292" s="1108"/>
      <c r="M292" s="1108"/>
      <c r="N292" s="1108"/>
      <c r="O292" s="1108"/>
      <c r="P292" s="1108"/>
      <c r="Q292" s="1108"/>
      <c r="R292" s="1108"/>
      <c r="S292" s="1108"/>
      <c r="T292" s="1108"/>
      <c r="U292" s="1108"/>
      <c r="V292" s="1108"/>
      <c r="W292" s="1108"/>
      <c r="X292" s="1108"/>
    </row>
    <row r="293" spans="1:24" ht="15.95" customHeight="1">
      <c r="A293" s="788"/>
      <c r="B293" s="1093"/>
      <c r="C293" s="1953"/>
      <c r="D293" s="1808"/>
      <c r="E293" s="1807"/>
      <c r="F293" s="1108"/>
      <c r="G293" s="1108"/>
      <c r="H293" s="1108"/>
      <c r="I293" s="1108"/>
      <c r="J293" s="1108"/>
      <c r="K293" s="1108"/>
      <c r="L293" s="1108"/>
      <c r="M293" s="1108"/>
      <c r="N293" s="1108"/>
      <c r="O293" s="1108"/>
      <c r="P293" s="1108"/>
      <c r="Q293" s="1108"/>
      <c r="R293" s="1108"/>
      <c r="S293" s="1108"/>
      <c r="T293" s="1108"/>
      <c r="U293" s="1108"/>
      <c r="V293" s="1108"/>
      <c r="W293" s="1108"/>
      <c r="X293" s="1108"/>
    </row>
    <row r="294" spans="1:24" ht="15.95" customHeight="1">
      <c r="A294" s="788"/>
      <c r="B294" s="1093"/>
      <c r="C294" s="1953"/>
      <c r="D294" s="1808"/>
      <c r="E294" s="1807"/>
      <c r="F294" s="1108"/>
      <c r="G294" s="1108"/>
      <c r="H294" s="1108"/>
      <c r="I294" s="1108"/>
      <c r="J294" s="1108"/>
      <c r="K294" s="1108"/>
      <c r="L294" s="1108"/>
      <c r="M294" s="1108"/>
      <c r="N294" s="1108"/>
      <c r="O294" s="1108"/>
      <c r="P294" s="1108"/>
      <c r="Q294" s="1108"/>
      <c r="R294" s="1108"/>
      <c r="S294" s="1108"/>
      <c r="T294" s="1108"/>
      <c r="U294" s="1108"/>
      <c r="V294" s="1108"/>
      <c r="W294" s="1108"/>
      <c r="X294" s="1108"/>
    </row>
    <row r="295" spans="1:24" ht="15.95" customHeight="1">
      <c r="A295" s="788"/>
      <c r="B295" s="1093"/>
      <c r="C295" s="1953"/>
      <c r="D295" s="1808"/>
      <c r="E295" s="1807"/>
      <c r="F295" s="1108"/>
      <c r="G295" s="1108"/>
      <c r="H295" s="1108"/>
      <c r="I295" s="1108"/>
      <c r="J295" s="1108"/>
      <c r="K295" s="1108"/>
      <c r="L295" s="1108"/>
      <c r="M295" s="1108"/>
      <c r="N295" s="1108"/>
      <c r="O295" s="1108"/>
      <c r="P295" s="1108"/>
      <c r="Q295" s="1108"/>
      <c r="R295" s="1108"/>
      <c r="S295" s="1108"/>
      <c r="T295" s="1108"/>
      <c r="U295" s="1108"/>
      <c r="V295" s="1108"/>
      <c r="W295" s="1108"/>
      <c r="X295" s="1108"/>
    </row>
    <row r="296" spans="1:24" ht="15.95" customHeight="1">
      <c r="A296" s="788"/>
      <c r="B296" s="1093"/>
      <c r="C296" s="1953"/>
      <c r="D296" s="1808"/>
      <c r="E296" s="1807"/>
      <c r="F296" s="1108"/>
      <c r="G296" s="1108"/>
      <c r="H296" s="1108"/>
      <c r="I296" s="1108"/>
      <c r="J296" s="1108"/>
      <c r="K296" s="1108"/>
      <c r="L296" s="1108"/>
      <c r="M296" s="1108"/>
      <c r="N296" s="1108"/>
      <c r="O296" s="1108"/>
      <c r="P296" s="1108"/>
      <c r="Q296" s="1108"/>
      <c r="R296" s="1108"/>
      <c r="S296" s="1108"/>
      <c r="T296" s="1108"/>
      <c r="U296" s="1108"/>
      <c r="V296" s="1108"/>
      <c r="W296" s="1108"/>
      <c r="X296" s="1108"/>
    </row>
    <row r="297" spans="1:24" ht="15.95" customHeight="1">
      <c r="A297" s="788"/>
      <c r="B297" s="1093"/>
      <c r="C297" s="1953"/>
      <c r="D297" s="1808"/>
      <c r="E297" s="1807"/>
      <c r="F297" s="1108"/>
      <c r="G297" s="1108"/>
      <c r="H297" s="1108"/>
      <c r="I297" s="1108"/>
      <c r="J297" s="1108"/>
      <c r="K297" s="1108"/>
      <c r="L297" s="1108"/>
      <c r="M297" s="1108"/>
      <c r="N297" s="1108"/>
      <c r="O297" s="1108"/>
      <c r="P297" s="1108"/>
      <c r="Q297" s="1108"/>
      <c r="R297" s="1108"/>
      <c r="S297" s="1108"/>
      <c r="T297" s="1108"/>
      <c r="U297" s="1108"/>
      <c r="V297" s="1108"/>
      <c r="W297" s="1108"/>
      <c r="X297" s="1108"/>
    </row>
    <row r="298" spans="1:24" ht="15.95" customHeight="1">
      <c r="A298" s="788"/>
      <c r="B298" s="1093"/>
      <c r="C298" s="1953"/>
      <c r="D298" s="1808"/>
      <c r="E298" s="1807"/>
      <c r="F298" s="1108"/>
      <c r="G298" s="1108"/>
      <c r="H298" s="1108"/>
      <c r="I298" s="1108"/>
      <c r="J298" s="1108"/>
      <c r="K298" s="1108"/>
      <c r="L298" s="1108"/>
      <c r="M298" s="1108"/>
      <c r="N298" s="1108"/>
      <c r="O298" s="1108"/>
      <c r="P298" s="1108"/>
      <c r="Q298" s="1108"/>
      <c r="R298" s="1108"/>
      <c r="S298" s="1108"/>
      <c r="T298" s="1108"/>
      <c r="U298" s="1108"/>
      <c r="V298" s="1108"/>
      <c r="W298" s="1108"/>
      <c r="X298" s="1108"/>
    </row>
    <row r="299" spans="1:24" ht="15.95" customHeight="1">
      <c r="A299" s="788"/>
      <c r="B299" s="1093"/>
      <c r="C299" s="1953"/>
      <c r="D299" s="1808"/>
      <c r="E299" s="1807"/>
      <c r="F299" s="1108"/>
      <c r="G299" s="1108"/>
      <c r="H299" s="1108"/>
      <c r="I299" s="1108"/>
      <c r="J299" s="1108"/>
      <c r="K299" s="1108"/>
      <c r="L299" s="1108"/>
      <c r="M299" s="1108"/>
      <c r="N299" s="1108"/>
      <c r="O299" s="1108"/>
      <c r="P299" s="1108"/>
      <c r="Q299" s="1108"/>
      <c r="R299" s="1108"/>
      <c r="S299" s="1108"/>
      <c r="T299" s="1108"/>
      <c r="U299" s="1108"/>
      <c r="V299" s="1108"/>
      <c r="W299" s="1108"/>
      <c r="X299" s="1108"/>
    </row>
    <row r="300" spans="1:24" ht="15.95" customHeight="1">
      <c r="A300" s="788"/>
      <c r="B300" s="1093"/>
      <c r="C300" s="1953"/>
      <c r="D300" s="1808"/>
      <c r="E300" s="1807"/>
      <c r="F300" s="1108"/>
      <c r="G300" s="1108"/>
      <c r="H300" s="1108"/>
      <c r="I300" s="1108"/>
      <c r="J300" s="1108"/>
      <c r="K300" s="1108"/>
      <c r="L300" s="1108"/>
      <c r="M300" s="1108"/>
      <c r="N300" s="1108"/>
      <c r="O300" s="1108"/>
      <c r="P300" s="1108"/>
      <c r="Q300" s="1108"/>
      <c r="R300" s="1108"/>
      <c r="S300" s="1108"/>
      <c r="T300" s="1108"/>
      <c r="U300" s="1108"/>
      <c r="V300" s="1108"/>
      <c r="W300" s="1108"/>
      <c r="X300" s="1108"/>
    </row>
    <row r="301" spans="1:24" ht="15.95" customHeight="1">
      <c r="A301" s="788"/>
      <c r="B301" s="1093"/>
      <c r="C301" s="1953"/>
      <c r="D301" s="1808"/>
      <c r="E301" s="1807"/>
      <c r="F301" s="1108"/>
      <c r="G301" s="1108"/>
      <c r="H301" s="1108"/>
      <c r="I301" s="1108"/>
      <c r="J301" s="1108"/>
      <c r="K301" s="1108"/>
      <c r="L301" s="1108"/>
      <c r="M301" s="1108"/>
      <c r="N301" s="1108"/>
      <c r="O301" s="1108"/>
      <c r="P301" s="1108"/>
      <c r="Q301" s="1108"/>
      <c r="R301" s="1108"/>
      <c r="S301" s="1108"/>
      <c r="T301" s="1108"/>
      <c r="U301" s="1108"/>
      <c r="V301" s="1108"/>
      <c r="W301" s="1108"/>
      <c r="X301" s="1108"/>
    </row>
    <row r="302" spans="1:24" ht="15.95" customHeight="1">
      <c r="A302" s="788"/>
      <c r="B302" s="1093"/>
      <c r="C302" s="1953"/>
      <c r="D302" s="1808"/>
      <c r="E302" s="1807"/>
      <c r="F302" s="1108"/>
      <c r="G302" s="1108"/>
      <c r="H302" s="1108"/>
      <c r="I302" s="1108"/>
      <c r="J302" s="1108"/>
      <c r="K302" s="1108"/>
      <c r="L302" s="1108"/>
      <c r="M302" s="1108"/>
      <c r="N302" s="1108"/>
      <c r="O302" s="1108"/>
      <c r="P302" s="1108"/>
      <c r="Q302" s="1108"/>
      <c r="R302" s="1108"/>
      <c r="S302" s="1108"/>
      <c r="T302" s="1108"/>
      <c r="U302" s="1108"/>
      <c r="V302" s="1108"/>
      <c r="W302" s="1108"/>
      <c r="X302" s="1108"/>
    </row>
    <row r="303" spans="1:24" ht="15.95" customHeight="1">
      <c r="A303" s="788"/>
      <c r="B303" s="1093"/>
      <c r="C303" s="1953"/>
      <c r="D303" s="1808"/>
      <c r="E303" s="1807"/>
      <c r="F303" s="1108"/>
      <c r="G303" s="1108"/>
      <c r="H303" s="1108"/>
      <c r="I303" s="1108"/>
      <c r="J303" s="1108"/>
      <c r="K303" s="1108"/>
      <c r="L303" s="1108"/>
      <c r="M303" s="1108"/>
      <c r="N303" s="1108"/>
      <c r="O303" s="1108"/>
      <c r="P303" s="1108"/>
      <c r="Q303" s="1108"/>
      <c r="R303" s="1108"/>
      <c r="S303" s="1108"/>
      <c r="T303" s="1108"/>
      <c r="U303" s="1108"/>
      <c r="V303" s="1108"/>
      <c r="W303" s="1108"/>
      <c r="X303" s="1108"/>
    </row>
    <row r="304" spans="1:24" ht="15.95" customHeight="1">
      <c r="A304" s="788"/>
      <c r="B304" s="1093"/>
      <c r="C304" s="1953"/>
      <c r="D304" s="1808"/>
      <c r="E304" s="1807"/>
      <c r="F304" s="1108"/>
      <c r="G304" s="1108"/>
      <c r="H304" s="1108"/>
      <c r="I304" s="1108"/>
      <c r="J304" s="1108"/>
      <c r="K304" s="1108"/>
      <c r="L304" s="1108"/>
      <c r="M304" s="1108"/>
      <c r="N304" s="1108"/>
      <c r="O304" s="1108"/>
      <c r="P304" s="1108"/>
      <c r="Q304" s="1108"/>
      <c r="R304" s="1108"/>
      <c r="S304" s="1108"/>
      <c r="T304" s="1108"/>
      <c r="U304" s="1108"/>
      <c r="V304" s="1108"/>
      <c r="W304" s="1108"/>
      <c r="X304" s="1108"/>
    </row>
    <row r="305" spans="1:24" ht="15.95" customHeight="1">
      <c r="A305" s="788"/>
      <c r="B305" s="1093"/>
      <c r="C305" s="1953"/>
      <c r="D305" s="1808"/>
      <c r="E305" s="1807"/>
      <c r="F305" s="1108"/>
      <c r="G305" s="1108"/>
      <c r="H305" s="1108"/>
      <c r="I305" s="1108"/>
      <c r="J305" s="1108"/>
      <c r="K305" s="1108"/>
      <c r="L305" s="1108"/>
      <c r="M305" s="1108"/>
      <c r="N305" s="1108"/>
      <c r="O305" s="1108"/>
      <c r="P305" s="1108"/>
      <c r="Q305" s="1108"/>
      <c r="R305" s="1108"/>
      <c r="S305" s="1108"/>
      <c r="T305" s="1108"/>
      <c r="U305" s="1108"/>
      <c r="V305" s="1108"/>
      <c r="W305" s="1108"/>
      <c r="X305" s="1108"/>
    </row>
    <row r="306" spans="1:24" ht="15.95" customHeight="1">
      <c r="A306" s="788"/>
      <c r="B306" s="1093"/>
      <c r="C306" s="1953"/>
      <c r="D306" s="1808"/>
      <c r="E306" s="1807"/>
      <c r="F306" s="1108"/>
      <c r="G306" s="1108"/>
      <c r="H306" s="1108"/>
      <c r="I306" s="1108"/>
      <c r="J306" s="1108"/>
      <c r="K306" s="1108"/>
      <c r="L306" s="1108"/>
      <c r="M306" s="1108"/>
      <c r="N306" s="1108"/>
      <c r="O306" s="1108"/>
      <c r="P306" s="1108"/>
      <c r="Q306" s="1108"/>
      <c r="R306" s="1108"/>
      <c r="S306" s="1108"/>
      <c r="T306" s="1108"/>
      <c r="U306" s="1108"/>
      <c r="V306" s="1108"/>
      <c r="W306" s="1108"/>
      <c r="X306" s="1108"/>
    </row>
    <row r="307" spans="1:24" ht="15.95" customHeight="1">
      <c r="A307" s="788"/>
      <c r="B307" s="1093"/>
      <c r="C307" s="1953"/>
      <c r="D307" s="1808"/>
      <c r="E307" s="1807"/>
      <c r="F307" s="1108"/>
      <c r="G307" s="1108"/>
      <c r="H307" s="1108"/>
      <c r="I307" s="1108"/>
      <c r="J307" s="1108"/>
      <c r="K307" s="1108"/>
      <c r="L307" s="1108"/>
      <c r="M307" s="1108"/>
      <c r="N307" s="1108"/>
      <c r="O307" s="1108"/>
      <c r="P307" s="1108"/>
      <c r="Q307" s="1108"/>
      <c r="R307" s="1108"/>
      <c r="S307" s="1108"/>
      <c r="T307" s="1108"/>
      <c r="U307" s="1108"/>
      <c r="V307" s="1108"/>
      <c r="W307" s="1108"/>
      <c r="X307" s="1108"/>
    </row>
    <row r="308" spans="1:24" ht="15.95" customHeight="1">
      <c r="A308" s="788"/>
      <c r="B308" s="1093"/>
      <c r="C308" s="1953"/>
      <c r="D308" s="1808"/>
      <c r="E308" s="1807"/>
      <c r="F308" s="1108"/>
      <c r="G308" s="1108"/>
      <c r="H308" s="1108"/>
      <c r="I308" s="1108"/>
      <c r="J308" s="1108"/>
      <c r="K308" s="1108"/>
      <c r="L308" s="1108"/>
      <c r="M308" s="1108"/>
      <c r="N308" s="1108"/>
      <c r="O308" s="1108"/>
      <c r="P308" s="1108"/>
      <c r="Q308" s="1108"/>
      <c r="R308" s="1108"/>
      <c r="S308" s="1108"/>
      <c r="T308" s="1108"/>
      <c r="U308" s="1108"/>
      <c r="V308" s="1108"/>
      <c r="W308" s="1108"/>
      <c r="X308" s="1108"/>
    </row>
    <row r="309" spans="1:24" ht="15.95" customHeight="1">
      <c r="A309" s="788"/>
      <c r="B309" s="1093"/>
      <c r="C309" s="1953"/>
      <c r="D309" s="1808"/>
      <c r="E309" s="1807"/>
      <c r="F309" s="1108"/>
      <c r="G309" s="1108"/>
      <c r="H309" s="1108"/>
      <c r="I309" s="1108"/>
      <c r="J309" s="1108"/>
      <c r="K309" s="1108"/>
      <c r="L309" s="1108"/>
      <c r="M309" s="1108"/>
      <c r="N309" s="1108"/>
      <c r="O309" s="1108"/>
      <c r="P309" s="1108"/>
      <c r="Q309" s="1108"/>
      <c r="R309" s="1108"/>
      <c r="S309" s="1108"/>
      <c r="T309" s="1108"/>
      <c r="U309" s="1108"/>
      <c r="V309" s="1108"/>
      <c r="W309" s="1108"/>
      <c r="X309" s="1108"/>
    </row>
    <row r="310" spans="1:24" ht="15.95" customHeight="1">
      <c r="A310" s="788"/>
      <c r="B310" s="1093"/>
      <c r="C310" s="1953"/>
      <c r="D310" s="1808"/>
      <c r="E310" s="1807"/>
      <c r="F310" s="1108"/>
      <c r="G310" s="1108"/>
      <c r="H310" s="1108"/>
      <c r="I310" s="1108"/>
      <c r="J310" s="1108"/>
      <c r="K310" s="1108"/>
      <c r="L310" s="1108"/>
      <c r="M310" s="1108"/>
      <c r="N310" s="1108"/>
      <c r="O310" s="1108"/>
      <c r="P310" s="1108"/>
      <c r="Q310" s="1108"/>
      <c r="R310" s="1108"/>
      <c r="S310" s="1108"/>
      <c r="T310" s="1108"/>
      <c r="U310" s="1108"/>
      <c r="V310" s="1108"/>
      <c r="W310" s="1108"/>
      <c r="X310" s="1108"/>
    </row>
    <row r="311" spans="1:24" ht="15.95" customHeight="1">
      <c r="A311" s="788"/>
      <c r="B311" s="1093"/>
      <c r="C311" s="1953"/>
      <c r="D311" s="1808"/>
      <c r="E311" s="1807"/>
      <c r="F311" s="1108"/>
      <c r="G311" s="1108"/>
      <c r="H311" s="1108"/>
      <c r="I311" s="1108"/>
      <c r="J311" s="1108"/>
      <c r="K311" s="1108"/>
      <c r="L311" s="1108"/>
      <c r="M311" s="1108"/>
      <c r="N311" s="1108"/>
      <c r="O311" s="1108"/>
      <c r="P311" s="1108"/>
      <c r="Q311" s="1108"/>
      <c r="R311" s="1108"/>
      <c r="S311" s="1108"/>
      <c r="T311" s="1108"/>
      <c r="U311" s="1108"/>
      <c r="V311" s="1108"/>
      <c r="W311" s="1108"/>
      <c r="X311" s="1108"/>
    </row>
    <row r="312" spans="1:24" ht="15.95" customHeight="1">
      <c r="A312" s="788"/>
      <c r="B312" s="1093"/>
      <c r="C312" s="1953"/>
      <c r="D312" s="1808"/>
      <c r="E312" s="1807"/>
      <c r="F312" s="1108"/>
      <c r="G312" s="1108"/>
      <c r="H312" s="1108"/>
      <c r="I312" s="1108"/>
      <c r="J312" s="1108"/>
      <c r="K312" s="1108"/>
      <c r="L312" s="1108"/>
      <c r="M312" s="1108"/>
      <c r="N312" s="1108"/>
      <c r="O312" s="1108"/>
      <c r="P312" s="1108"/>
      <c r="Q312" s="1108"/>
      <c r="R312" s="1108"/>
      <c r="S312" s="1108"/>
      <c r="T312" s="1108"/>
      <c r="U312" s="1108"/>
      <c r="V312" s="1108"/>
      <c r="W312" s="1108"/>
      <c r="X312" s="1108"/>
    </row>
    <row r="313" spans="1:24" ht="15.95" customHeight="1">
      <c r="A313" s="788"/>
      <c r="B313" s="1093"/>
      <c r="C313" s="1953"/>
      <c r="D313" s="1808"/>
      <c r="E313" s="1807"/>
      <c r="F313" s="1108"/>
      <c r="G313" s="1108"/>
      <c r="H313" s="1108"/>
      <c r="I313" s="1108"/>
      <c r="J313" s="1108"/>
      <c r="K313" s="1108"/>
      <c r="L313" s="1108"/>
      <c r="M313" s="1108"/>
      <c r="N313" s="1108"/>
      <c r="O313" s="1108"/>
      <c r="P313" s="1108"/>
      <c r="Q313" s="1108"/>
      <c r="R313" s="1108"/>
      <c r="S313" s="1108"/>
      <c r="T313" s="1108"/>
      <c r="U313" s="1108"/>
      <c r="V313" s="1108"/>
      <c r="W313" s="1108"/>
      <c r="X313" s="1108"/>
    </row>
    <row r="314" spans="1:24" ht="15.95" customHeight="1">
      <c r="A314" s="788"/>
      <c r="B314" s="1093"/>
      <c r="C314" s="1953"/>
      <c r="D314" s="1808"/>
      <c r="E314" s="1807"/>
      <c r="F314" s="1108"/>
      <c r="G314" s="1108"/>
      <c r="H314" s="1108"/>
      <c r="I314" s="1108"/>
      <c r="J314" s="1108"/>
      <c r="K314" s="1108"/>
      <c r="L314" s="1108"/>
      <c r="M314" s="1108"/>
      <c r="N314" s="1108"/>
      <c r="O314" s="1108"/>
      <c r="P314" s="1108"/>
      <c r="Q314" s="1108"/>
      <c r="R314" s="1108"/>
      <c r="S314" s="1108"/>
      <c r="T314" s="1108"/>
      <c r="U314" s="1108"/>
      <c r="V314" s="1108"/>
      <c r="W314" s="1108"/>
      <c r="X314" s="1108"/>
    </row>
    <row r="315" spans="1:24" ht="15.95" customHeight="1">
      <c r="A315" s="788"/>
      <c r="B315" s="1093"/>
      <c r="C315" s="1953"/>
      <c r="D315" s="1808"/>
      <c r="E315" s="1807"/>
      <c r="F315" s="1108"/>
      <c r="G315" s="1108"/>
      <c r="H315" s="1108"/>
      <c r="I315" s="1108"/>
      <c r="J315" s="1108"/>
      <c r="K315" s="1108"/>
      <c r="L315" s="1108"/>
      <c r="M315" s="1108"/>
      <c r="N315" s="1108"/>
      <c r="O315" s="1108"/>
      <c r="P315" s="1108"/>
      <c r="Q315" s="1108"/>
      <c r="R315" s="1108"/>
      <c r="S315" s="1108"/>
      <c r="T315" s="1108"/>
      <c r="U315" s="1108"/>
      <c r="V315" s="1108"/>
      <c r="W315" s="1108"/>
      <c r="X315" s="1108"/>
    </row>
    <row r="316" spans="1:24" ht="15.95" customHeight="1">
      <c r="A316" s="788"/>
      <c r="B316" s="1093"/>
      <c r="C316" s="1953"/>
      <c r="D316" s="1808"/>
      <c r="E316" s="1807"/>
      <c r="F316" s="1108"/>
      <c r="G316" s="1108"/>
      <c r="H316" s="1108"/>
      <c r="I316" s="1108"/>
      <c r="J316" s="1108"/>
      <c r="K316" s="1108"/>
      <c r="L316" s="1108"/>
      <c r="M316" s="1108"/>
      <c r="N316" s="1108"/>
      <c r="O316" s="1108"/>
      <c r="P316" s="1108"/>
      <c r="Q316" s="1108"/>
      <c r="R316" s="1108"/>
      <c r="S316" s="1108"/>
      <c r="T316" s="1108"/>
      <c r="U316" s="1108"/>
      <c r="V316" s="1108"/>
      <c r="W316" s="1108"/>
      <c r="X316" s="1108"/>
    </row>
    <row r="317" spans="1:24" ht="15.95" customHeight="1">
      <c r="A317" s="788"/>
      <c r="B317" s="1093"/>
      <c r="C317" s="1953"/>
      <c r="D317" s="1808"/>
      <c r="E317" s="1807"/>
      <c r="F317" s="1108"/>
      <c r="G317" s="1108"/>
      <c r="H317" s="1108"/>
      <c r="I317" s="1108"/>
      <c r="J317" s="1108"/>
      <c r="K317" s="1108"/>
      <c r="L317" s="1108"/>
      <c r="M317" s="1108"/>
      <c r="N317" s="1108"/>
      <c r="O317" s="1108"/>
      <c r="P317" s="1108"/>
      <c r="Q317" s="1108"/>
      <c r="R317" s="1108"/>
      <c r="S317" s="1108"/>
      <c r="T317" s="1108"/>
      <c r="U317" s="1108"/>
      <c r="V317" s="1108"/>
      <c r="W317" s="1108"/>
      <c r="X317" s="1108"/>
    </row>
    <row r="318" spans="1:24" ht="15.95" customHeight="1">
      <c r="A318" s="788"/>
      <c r="B318" s="1093"/>
      <c r="C318" s="1953"/>
      <c r="D318" s="1808"/>
      <c r="E318" s="1807"/>
      <c r="F318" s="1108"/>
      <c r="G318" s="1108"/>
      <c r="H318" s="1108"/>
      <c r="I318" s="1108"/>
      <c r="J318" s="1108"/>
      <c r="K318" s="1108"/>
      <c r="L318" s="1108"/>
      <c r="M318" s="1108"/>
      <c r="N318" s="1108"/>
      <c r="O318" s="1108"/>
      <c r="P318" s="1108"/>
      <c r="Q318" s="1108"/>
      <c r="R318" s="1108"/>
      <c r="S318" s="1108"/>
      <c r="T318" s="1108"/>
      <c r="U318" s="1108"/>
      <c r="V318" s="1108"/>
      <c r="W318" s="1108"/>
      <c r="X318" s="1108"/>
    </row>
    <row r="319" spans="1:24" ht="15.95" customHeight="1">
      <c r="A319" s="788"/>
      <c r="B319" s="1093"/>
      <c r="C319" s="1953"/>
      <c r="D319" s="1808"/>
      <c r="E319" s="1807"/>
      <c r="F319" s="1108"/>
      <c r="G319" s="1108"/>
      <c r="H319" s="1108"/>
      <c r="I319" s="1108"/>
      <c r="J319" s="1108"/>
      <c r="K319" s="1108"/>
      <c r="L319" s="1108"/>
      <c r="M319" s="1108"/>
      <c r="N319" s="1108"/>
      <c r="O319" s="1108"/>
      <c r="P319" s="1108"/>
      <c r="Q319" s="1108"/>
      <c r="R319" s="1108"/>
      <c r="S319" s="1108"/>
      <c r="T319" s="1108"/>
      <c r="U319" s="1108"/>
      <c r="V319" s="1108"/>
      <c r="W319" s="1108"/>
      <c r="X319" s="1108"/>
    </row>
    <row r="320" spans="1:24" ht="15.95" customHeight="1">
      <c r="A320" s="788"/>
      <c r="B320" s="1093"/>
      <c r="C320" s="1953"/>
      <c r="D320" s="1808"/>
      <c r="E320" s="1807"/>
      <c r="F320" s="1108"/>
      <c r="G320" s="1108"/>
      <c r="H320" s="1108"/>
      <c r="I320" s="1108"/>
      <c r="J320" s="1108"/>
      <c r="K320" s="1108"/>
      <c r="L320" s="1108"/>
      <c r="M320" s="1108"/>
      <c r="N320" s="1108"/>
      <c r="O320" s="1108"/>
      <c r="P320" s="1108"/>
      <c r="Q320" s="1108"/>
      <c r="R320" s="1108"/>
      <c r="S320" s="1108"/>
      <c r="T320" s="1108"/>
      <c r="U320" s="1108"/>
      <c r="V320" s="1108"/>
      <c r="W320" s="1108"/>
      <c r="X320" s="1108"/>
    </row>
    <row r="321" spans="1:24" ht="15.95" customHeight="1">
      <c r="A321" s="788"/>
      <c r="B321" s="1093"/>
      <c r="C321" s="1953"/>
      <c r="D321" s="1808"/>
      <c r="E321" s="1807"/>
      <c r="F321" s="1108"/>
      <c r="G321" s="1108"/>
      <c r="H321" s="1108"/>
      <c r="I321" s="1108"/>
      <c r="J321" s="1108"/>
      <c r="K321" s="1108"/>
      <c r="L321" s="1108"/>
      <c r="M321" s="1108"/>
      <c r="N321" s="1108"/>
      <c r="O321" s="1108"/>
      <c r="P321" s="1108"/>
      <c r="Q321" s="1108"/>
      <c r="R321" s="1108"/>
      <c r="S321" s="1108"/>
      <c r="T321" s="1108"/>
      <c r="U321" s="1108"/>
      <c r="V321" s="1108"/>
      <c r="W321" s="1108"/>
      <c r="X321" s="1108"/>
    </row>
    <row r="322" spans="1:24" ht="15.95" customHeight="1">
      <c r="A322" s="788"/>
      <c r="C322" s="1953"/>
      <c r="D322" s="1808"/>
      <c r="E322" s="1807"/>
      <c r="F322" s="1108"/>
      <c r="G322" s="1108"/>
      <c r="H322" s="1108"/>
      <c r="I322" s="1108"/>
      <c r="J322" s="1108"/>
      <c r="K322" s="1108"/>
      <c r="L322" s="1108"/>
      <c r="M322" s="1108"/>
      <c r="N322" s="1108"/>
      <c r="O322" s="1108"/>
      <c r="P322" s="1108"/>
      <c r="Q322" s="1108"/>
      <c r="R322" s="1108"/>
      <c r="S322" s="1108"/>
      <c r="T322" s="1108"/>
      <c r="U322" s="1108"/>
      <c r="V322" s="1108"/>
      <c r="W322" s="1108"/>
      <c r="X322" s="1108"/>
    </row>
    <row r="323" spans="1:24" ht="15.95" customHeight="1">
      <c r="A323" s="788"/>
      <c r="C323" s="1953"/>
      <c r="D323" s="1808"/>
      <c r="E323" s="1807"/>
      <c r="F323" s="1108"/>
      <c r="G323" s="1108"/>
      <c r="H323" s="1108"/>
      <c r="I323" s="1108"/>
      <c r="J323" s="1108"/>
      <c r="K323" s="1108"/>
      <c r="L323" s="1108"/>
      <c r="M323" s="1108"/>
      <c r="N323" s="1108"/>
      <c r="O323" s="1108"/>
      <c r="P323" s="1108"/>
      <c r="Q323" s="1108"/>
      <c r="R323" s="1108"/>
      <c r="S323" s="1108"/>
      <c r="T323" s="1108"/>
      <c r="U323" s="1108"/>
      <c r="V323" s="1108"/>
      <c r="W323" s="1108"/>
      <c r="X323" s="1108"/>
    </row>
    <row r="324" spans="1:24" ht="15.95" customHeight="1">
      <c r="A324" s="788"/>
      <c r="C324" s="1953"/>
      <c r="D324" s="1808"/>
      <c r="E324" s="1807"/>
      <c r="F324" s="1108"/>
      <c r="G324" s="1108"/>
      <c r="H324" s="1108"/>
      <c r="I324" s="1108"/>
      <c r="J324" s="1108"/>
      <c r="K324" s="1108"/>
      <c r="L324" s="1108"/>
      <c r="M324" s="1108"/>
      <c r="N324" s="1108"/>
      <c r="O324" s="1108"/>
      <c r="P324" s="1108"/>
      <c r="Q324" s="1108"/>
      <c r="R324" s="1108"/>
      <c r="S324" s="1108"/>
      <c r="T324" s="1108"/>
      <c r="U324" s="1108"/>
      <c r="V324" s="1108"/>
      <c r="W324" s="1108"/>
      <c r="X324" s="1108"/>
    </row>
    <row r="325" spans="1:24" ht="15.95" customHeight="1">
      <c r="A325" s="788"/>
      <c r="C325" s="1953"/>
      <c r="D325" s="1808"/>
      <c r="E325" s="1807"/>
      <c r="F325" s="1108"/>
      <c r="G325" s="1108"/>
      <c r="H325" s="1108"/>
      <c r="I325" s="1108"/>
      <c r="J325" s="1108"/>
      <c r="K325" s="1108"/>
      <c r="L325" s="1108"/>
      <c r="M325" s="1108"/>
      <c r="N325" s="1108"/>
      <c r="O325" s="1108"/>
      <c r="P325" s="1108"/>
      <c r="Q325" s="1108"/>
      <c r="R325" s="1108"/>
      <c r="S325" s="1108"/>
      <c r="T325" s="1108"/>
      <c r="U325" s="1108"/>
      <c r="V325" s="1108"/>
      <c r="W325" s="1108"/>
      <c r="X325" s="1108"/>
    </row>
    <row r="326" spans="1:24" ht="15.95" customHeight="1">
      <c r="A326" s="788"/>
      <c r="C326" s="1953"/>
      <c r="D326" s="1808"/>
      <c r="E326" s="1807"/>
      <c r="F326" s="1108"/>
      <c r="G326" s="1108"/>
      <c r="H326" s="1108"/>
      <c r="I326" s="1108"/>
      <c r="J326" s="1108"/>
      <c r="K326" s="1108"/>
      <c r="L326" s="1108"/>
      <c r="M326" s="1108"/>
      <c r="N326" s="1108"/>
      <c r="O326" s="1108"/>
      <c r="P326" s="1108"/>
      <c r="Q326" s="1108"/>
      <c r="R326" s="1108"/>
      <c r="S326" s="1108"/>
      <c r="T326" s="1108"/>
      <c r="U326" s="1108"/>
      <c r="V326" s="1108"/>
      <c r="W326" s="1108"/>
      <c r="X326" s="1108"/>
    </row>
    <row r="327" spans="1:24" ht="15.95" customHeight="1">
      <c r="A327" s="788"/>
      <c r="B327" s="1093"/>
      <c r="C327" s="1953"/>
      <c r="D327" s="1808"/>
      <c r="E327" s="1807"/>
      <c r="F327" s="1108"/>
      <c r="G327" s="1108"/>
      <c r="H327" s="1108"/>
      <c r="I327" s="1108"/>
      <c r="J327" s="1108"/>
      <c r="K327" s="1108"/>
      <c r="L327" s="1108"/>
      <c r="M327" s="1108"/>
      <c r="N327" s="1108"/>
      <c r="O327" s="1108"/>
      <c r="P327" s="1108"/>
      <c r="Q327" s="1108"/>
      <c r="R327" s="1108"/>
      <c r="S327" s="1108"/>
      <c r="T327" s="1108"/>
      <c r="U327" s="1108"/>
      <c r="V327" s="1108"/>
      <c r="W327" s="1108"/>
      <c r="X327" s="1108"/>
    </row>
    <row r="328" spans="1:24" ht="15.95" customHeight="1">
      <c r="A328" s="788"/>
      <c r="B328" s="1093"/>
      <c r="C328" s="1953"/>
      <c r="D328" s="1808"/>
      <c r="E328" s="1807"/>
      <c r="F328" s="1108"/>
      <c r="G328" s="1108"/>
      <c r="H328" s="1108"/>
      <c r="I328" s="1108"/>
      <c r="J328" s="1108"/>
      <c r="K328" s="1108"/>
      <c r="L328" s="1108"/>
      <c r="M328" s="1108"/>
      <c r="N328" s="1108"/>
      <c r="O328" s="1108"/>
      <c r="P328" s="1108"/>
      <c r="Q328" s="1108"/>
      <c r="R328" s="1108"/>
      <c r="S328" s="1108"/>
      <c r="T328" s="1108"/>
      <c r="U328" s="1108"/>
      <c r="V328" s="1108"/>
      <c r="W328" s="1108"/>
      <c r="X328" s="1108"/>
    </row>
    <row r="329" spans="1:24" ht="15.95" customHeight="1">
      <c r="A329" s="788"/>
      <c r="B329" s="1093"/>
      <c r="C329" s="1953"/>
      <c r="D329" s="1808"/>
      <c r="E329" s="1807"/>
      <c r="F329" s="1108"/>
      <c r="G329" s="1108"/>
      <c r="H329" s="1108"/>
      <c r="I329" s="1108"/>
      <c r="J329" s="1108"/>
      <c r="K329" s="1108"/>
      <c r="L329" s="1108"/>
      <c r="M329" s="1108"/>
      <c r="N329" s="1108"/>
      <c r="O329" s="1108"/>
      <c r="P329" s="1108"/>
      <c r="Q329" s="1108"/>
      <c r="R329" s="1108"/>
      <c r="S329" s="1108"/>
      <c r="T329" s="1108"/>
      <c r="U329" s="1108"/>
      <c r="V329" s="1108"/>
      <c r="W329" s="1108"/>
      <c r="X329" s="1108"/>
    </row>
    <row r="330" spans="1:24" ht="15.95" customHeight="1">
      <c r="A330" s="788"/>
      <c r="B330" s="1093"/>
      <c r="C330" s="1953"/>
      <c r="D330" s="1808"/>
      <c r="E330" s="1807"/>
      <c r="F330" s="1108"/>
      <c r="G330" s="1108"/>
      <c r="H330" s="1108"/>
      <c r="I330" s="1108"/>
      <c r="J330" s="1108"/>
      <c r="K330" s="1108"/>
      <c r="L330" s="1108"/>
      <c r="M330" s="1108"/>
      <c r="N330" s="1108"/>
      <c r="O330" s="1108"/>
      <c r="P330" s="1108"/>
      <c r="Q330" s="1108"/>
      <c r="R330" s="1108"/>
      <c r="S330" s="1108"/>
      <c r="T330" s="1108"/>
      <c r="U330" s="1108"/>
      <c r="V330" s="1108"/>
      <c r="W330" s="1108"/>
      <c r="X330" s="1108"/>
    </row>
    <row r="331" spans="1:24" ht="15.95" customHeight="1">
      <c r="A331" s="788"/>
      <c r="B331" s="1093"/>
      <c r="C331" s="1953"/>
      <c r="D331" s="1808"/>
      <c r="E331" s="1807"/>
      <c r="F331" s="1108"/>
      <c r="G331" s="1108"/>
      <c r="H331" s="1108"/>
      <c r="I331" s="1108"/>
      <c r="J331" s="1108"/>
      <c r="K331" s="1108"/>
      <c r="L331" s="1108"/>
      <c r="M331" s="1108"/>
      <c r="N331" s="1108"/>
      <c r="O331" s="1108"/>
      <c r="P331" s="1108"/>
      <c r="Q331" s="1108"/>
      <c r="R331" s="1108"/>
      <c r="S331" s="1108"/>
      <c r="T331" s="1108"/>
      <c r="U331" s="1108"/>
      <c r="V331" s="1108"/>
      <c r="W331" s="1108"/>
      <c r="X331" s="1108"/>
    </row>
    <row r="332" spans="1:24" ht="15.95" customHeight="1">
      <c r="A332" s="788"/>
      <c r="B332" s="1093"/>
      <c r="C332" s="1953"/>
      <c r="D332" s="1808"/>
      <c r="E332" s="1807"/>
      <c r="F332" s="1108"/>
      <c r="G332" s="1108"/>
      <c r="H332" s="1108"/>
      <c r="I332" s="1108"/>
      <c r="J332" s="1108"/>
      <c r="K332" s="1108"/>
      <c r="L332" s="1108"/>
      <c r="M332" s="1108"/>
      <c r="N332" s="1108"/>
      <c r="O332" s="1108"/>
      <c r="P332" s="1108"/>
      <c r="Q332" s="1108"/>
      <c r="R332" s="1108"/>
      <c r="S332" s="1108"/>
      <c r="T332" s="1108"/>
      <c r="U332" s="1108"/>
      <c r="V332" s="1108"/>
      <c r="W332" s="1108"/>
      <c r="X332" s="1108"/>
    </row>
    <row r="333" spans="1:24" ht="15.95" customHeight="1">
      <c r="A333" s="788"/>
      <c r="B333" s="1093"/>
      <c r="C333" s="1953"/>
      <c r="D333" s="1808"/>
      <c r="E333" s="1807"/>
      <c r="F333" s="1108"/>
      <c r="G333" s="1108"/>
      <c r="H333" s="1108"/>
      <c r="I333" s="1108"/>
      <c r="J333" s="1108"/>
      <c r="K333" s="1108"/>
      <c r="L333" s="1108"/>
      <c r="M333" s="1108"/>
      <c r="N333" s="1108"/>
      <c r="O333" s="1108"/>
      <c r="P333" s="1108"/>
      <c r="Q333" s="1108"/>
      <c r="R333" s="1108"/>
      <c r="S333" s="1108"/>
      <c r="T333" s="1108"/>
      <c r="U333" s="1108"/>
      <c r="V333" s="1108"/>
      <c r="W333" s="1108"/>
      <c r="X333" s="1108"/>
    </row>
    <row r="334" spans="1:24" ht="15.95" customHeight="1">
      <c r="A334" s="788"/>
      <c r="B334" s="1093"/>
      <c r="C334" s="1953"/>
      <c r="D334" s="1808"/>
      <c r="E334" s="1807"/>
      <c r="F334" s="1108"/>
      <c r="G334" s="1108"/>
      <c r="H334" s="1108"/>
      <c r="I334" s="1108"/>
      <c r="J334" s="1108"/>
      <c r="K334" s="1108"/>
      <c r="L334" s="1108"/>
      <c r="M334" s="1108"/>
      <c r="N334" s="1108"/>
      <c r="O334" s="1108"/>
      <c r="P334" s="1108"/>
      <c r="Q334" s="1108"/>
      <c r="R334" s="1108"/>
      <c r="S334" s="1108"/>
      <c r="T334" s="1108"/>
      <c r="U334" s="1108"/>
      <c r="V334" s="1108"/>
      <c r="W334" s="1108"/>
      <c r="X334" s="1108"/>
    </row>
    <row r="335" spans="1:24" ht="15.95" customHeight="1">
      <c r="A335" s="788"/>
      <c r="B335" s="1093"/>
      <c r="C335" s="1953"/>
      <c r="D335" s="1808"/>
      <c r="E335" s="1807"/>
      <c r="F335" s="1108"/>
      <c r="G335" s="1108"/>
      <c r="H335" s="1108"/>
      <c r="I335" s="1108"/>
      <c r="J335" s="1108"/>
      <c r="K335" s="1108"/>
      <c r="L335" s="1108"/>
      <c r="M335" s="1108"/>
      <c r="N335" s="1108"/>
      <c r="O335" s="1108"/>
      <c r="P335" s="1108"/>
      <c r="Q335" s="1108"/>
      <c r="R335" s="1108"/>
      <c r="S335" s="1108"/>
      <c r="T335" s="1108"/>
      <c r="U335" s="1108"/>
      <c r="V335" s="1108"/>
      <c r="W335" s="1108"/>
      <c r="X335" s="1108"/>
    </row>
    <row r="336" spans="1:24" ht="15.95" customHeight="1">
      <c r="A336" s="788"/>
      <c r="B336" s="1093"/>
      <c r="C336" s="1953"/>
      <c r="D336" s="1808"/>
      <c r="E336" s="1807"/>
      <c r="F336" s="1108"/>
      <c r="G336" s="1108"/>
      <c r="H336" s="1108"/>
      <c r="I336" s="1108"/>
      <c r="J336" s="1108"/>
      <c r="K336" s="1108"/>
      <c r="L336" s="1108"/>
      <c r="M336" s="1108"/>
      <c r="N336" s="1108"/>
      <c r="O336" s="1108"/>
      <c r="P336" s="1108"/>
      <c r="Q336" s="1108"/>
      <c r="R336" s="1108"/>
      <c r="S336" s="1108"/>
      <c r="T336" s="1108"/>
      <c r="U336" s="1108"/>
      <c r="V336" s="1108"/>
      <c r="W336" s="1108"/>
      <c r="X336" s="1108"/>
    </row>
    <row r="337" spans="1:24" ht="15.95" customHeight="1">
      <c r="A337" s="788"/>
      <c r="B337" s="1093"/>
      <c r="C337" s="1953"/>
      <c r="D337" s="1808"/>
      <c r="E337" s="1807"/>
      <c r="F337" s="1108"/>
      <c r="G337" s="1108"/>
      <c r="H337" s="1108"/>
      <c r="I337" s="1108"/>
      <c r="J337" s="1108"/>
      <c r="K337" s="1108"/>
      <c r="L337" s="1108"/>
      <c r="M337" s="1108"/>
      <c r="N337" s="1108"/>
      <c r="O337" s="1108"/>
      <c r="P337" s="1108"/>
      <c r="Q337" s="1108"/>
      <c r="R337" s="1108"/>
      <c r="S337" s="1108"/>
      <c r="T337" s="1108"/>
      <c r="U337" s="1108"/>
      <c r="V337" s="1108"/>
      <c r="W337" s="1108"/>
      <c r="X337" s="1108"/>
    </row>
    <row r="338" spans="1:24" ht="15.95" customHeight="1">
      <c r="A338" s="788"/>
      <c r="B338" s="1093"/>
      <c r="C338" s="1953"/>
      <c r="D338" s="1808"/>
      <c r="E338" s="1807"/>
      <c r="F338" s="1108"/>
      <c r="G338" s="1108"/>
      <c r="H338" s="1108"/>
      <c r="I338" s="1108"/>
      <c r="J338" s="1108"/>
      <c r="K338" s="1108"/>
      <c r="L338" s="1108"/>
      <c r="M338" s="1108"/>
      <c r="N338" s="1108"/>
      <c r="O338" s="1108"/>
      <c r="P338" s="1108"/>
      <c r="Q338" s="1108"/>
      <c r="R338" s="1108"/>
      <c r="S338" s="1108"/>
      <c r="T338" s="1108"/>
      <c r="U338" s="1108"/>
      <c r="V338" s="1108"/>
      <c r="W338" s="1108"/>
      <c r="X338" s="1108"/>
    </row>
    <row r="339" spans="1:24" ht="15.95" customHeight="1">
      <c r="A339" s="788"/>
      <c r="B339" s="1093"/>
      <c r="C339" s="1953"/>
      <c r="D339" s="1808"/>
      <c r="E339" s="1807"/>
      <c r="F339" s="1108"/>
      <c r="G339" s="1108"/>
      <c r="H339" s="1108"/>
      <c r="I339" s="1108"/>
      <c r="J339" s="1108"/>
      <c r="K339" s="1108"/>
      <c r="L339" s="1108"/>
      <c r="M339" s="1108"/>
      <c r="N339" s="1108"/>
      <c r="O339" s="1108"/>
      <c r="P339" s="1108"/>
      <c r="Q339" s="1108"/>
      <c r="R339" s="1108"/>
      <c r="S339" s="1108"/>
      <c r="T339" s="1108"/>
      <c r="U339" s="1108"/>
      <c r="V339" s="1108"/>
      <c r="W339" s="1108"/>
      <c r="X339" s="1108"/>
    </row>
    <row r="340" spans="1:24" ht="15.95" customHeight="1">
      <c r="A340" s="788"/>
      <c r="B340" s="1093"/>
      <c r="C340" s="1953"/>
      <c r="D340" s="1808"/>
      <c r="E340" s="1807"/>
      <c r="F340" s="1108"/>
      <c r="G340" s="1108"/>
      <c r="H340" s="1108"/>
      <c r="I340" s="1108"/>
      <c r="J340" s="1108"/>
      <c r="K340" s="1108"/>
      <c r="L340" s="1108"/>
      <c r="M340" s="1108"/>
      <c r="N340" s="1108"/>
      <c r="O340" s="1108"/>
      <c r="P340" s="1108"/>
      <c r="Q340" s="1108"/>
      <c r="R340" s="1108"/>
      <c r="S340" s="1108"/>
      <c r="T340" s="1108"/>
      <c r="U340" s="1108"/>
      <c r="V340" s="1108"/>
      <c r="W340" s="1108"/>
      <c r="X340" s="1108"/>
    </row>
    <row r="341" spans="1:24" ht="15.95" customHeight="1">
      <c r="A341" s="788"/>
      <c r="B341" s="1093"/>
      <c r="C341" s="1953"/>
      <c r="D341" s="1808"/>
      <c r="E341" s="1807"/>
      <c r="F341" s="1108"/>
      <c r="G341" s="1108"/>
      <c r="H341" s="1108"/>
      <c r="I341" s="1108"/>
      <c r="J341" s="1108"/>
      <c r="K341" s="1108"/>
      <c r="L341" s="1108"/>
      <c r="M341" s="1108"/>
      <c r="N341" s="1108"/>
      <c r="O341" s="1108"/>
      <c r="P341" s="1108"/>
      <c r="Q341" s="1108"/>
      <c r="R341" s="1108"/>
      <c r="S341" s="1108"/>
      <c r="T341" s="1108"/>
      <c r="U341" s="1108"/>
      <c r="V341" s="1108"/>
      <c r="W341" s="1108"/>
      <c r="X341" s="1108"/>
    </row>
    <row r="342" spans="1:24" ht="15.95" customHeight="1">
      <c r="A342" s="788"/>
      <c r="B342" s="1093"/>
      <c r="C342" s="1953"/>
      <c r="D342" s="1808"/>
      <c r="E342" s="1807"/>
      <c r="F342" s="1108"/>
      <c r="G342" s="1108"/>
      <c r="H342" s="1108"/>
      <c r="I342" s="1108"/>
      <c r="J342" s="1108"/>
      <c r="K342" s="1108"/>
      <c r="L342" s="1108"/>
      <c r="M342" s="1108"/>
      <c r="N342" s="1108"/>
      <c r="O342" s="1108"/>
      <c r="P342" s="1108"/>
      <c r="Q342" s="1108"/>
      <c r="R342" s="1108"/>
      <c r="S342" s="1108"/>
      <c r="T342" s="1108"/>
      <c r="U342" s="1108"/>
      <c r="V342" s="1108"/>
      <c r="W342" s="1108"/>
      <c r="X342" s="1108"/>
    </row>
    <row r="343" spans="1:24" ht="15.95" customHeight="1">
      <c r="A343" s="788"/>
      <c r="B343" s="1093"/>
      <c r="C343" s="1953"/>
      <c r="D343" s="1808"/>
      <c r="E343" s="1807"/>
      <c r="F343" s="1108"/>
      <c r="G343" s="1108"/>
      <c r="H343" s="1108"/>
      <c r="I343" s="1108"/>
      <c r="J343" s="1108"/>
      <c r="K343" s="1108"/>
      <c r="L343" s="1108"/>
      <c r="M343" s="1108"/>
      <c r="N343" s="1108"/>
      <c r="O343" s="1108"/>
      <c r="P343" s="1108"/>
      <c r="Q343" s="1108"/>
      <c r="R343" s="1108"/>
      <c r="S343" s="1108"/>
      <c r="T343" s="1108"/>
      <c r="U343" s="1108"/>
      <c r="V343" s="1108"/>
      <c r="W343" s="1108"/>
      <c r="X343" s="1108"/>
    </row>
    <row r="344" spans="1:24" ht="15.95" customHeight="1">
      <c r="A344" s="788"/>
      <c r="C344" s="1953"/>
      <c r="D344" s="1808"/>
      <c r="E344" s="1807"/>
      <c r="F344" s="1108"/>
      <c r="G344" s="1108"/>
      <c r="H344" s="1108"/>
      <c r="I344" s="1108"/>
      <c r="J344" s="1108"/>
      <c r="K344" s="1108"/>
      <c r="L344" s="1108"/>
      <c r="M344" s="1108"/>
      <c r="N344" s="1108"/>
      <c r="O344" s="1108"/>
      <c r="P344" s="1108"/>
      <c r="Q344" s="1108"/>
      <c r="R344" s="1108"/>
      <c r="S344" s="1108"/>
      <c r="T344" s="1108"/>
      <c r="U344" s="1108"/>
      <c r="V344" s="1108"/>
      <c r="W344" s="1108"/>
      <c r="X344" s="1108"/>
    </row>
    <row r="345" spans="1:24" ht="15.95" customHeight="1">
      <c r="A345" s="788"/>
      <c r="C345" s="1953"/>
      <c r="D345" s="1808"/>
      <c r="E345" s="1807"/>
      <c r="F345" s="1108"/>
      <c r="G345" s="1108"/>
      <c r="H345" s="1108"/>
      <c r="I345" s="1108"/>
      <c r="J345" s="1108"/>
      <c r="K345" s="1108"/>
      <c r="L345" s="1108"/>
      <c r="M345" s="1108"/>
      <c r="N345" s="1108"/>
      <c r="O345" s="1108"/>
      <c r="P345" s="1108"/>
      <c r="Q345" s="1108"/>
      <c r="R345" s="1108"/>
      <c r="S345" s="1108"/>
      <c r="T345" s="1108"/>
      <c r="U345" s="1108"/>
      <c r="V345" s="1108"/>
      <c r="W345" s="1108"/>
      <c r="X345" s="1108"/>
    </row>
    <row r="346" spans="1:24" ht="15.95" customHeight="1">
      <c r="A346" s="788"/>
      <c r="C346" s="1953"/>
      <c r="D346" s="1808"/>
      <c r="E346" s="1807"/>
      <c r="F346" s="1108"/>
      <c r="G346" s="1108"/>
      <c r="H346" s="1108"/>
      <c r="I346" s="1108"/>
      <c r="J346" s="1108"/>
      <c r="K346" s="1108"/>
      <c r="L346" s="1108"/>
      <c r="M346" s="1108"/>
      <c r="N346" s="1108"/>
      <c r="O346" s="1108"/>
      <c r="P346" s="1108"/>
      <c r="Q346" s="1108"/>
      <c r="R346" s="1108"/>
      <c r="S346" s="1108"/>
      <c r="T346" s="1108"/>
      <c r="U346" s="1108"/>
      <c r="V346" s="1108"/>
      <c r="W346" s="1108"/>
      <c r="X346" s="1108"/>
    </row>
    <row r="347" spans="1:24" ht="15.95" customHeight="1">
      <c r="A347" s="788"/>
      <c r="C347" s="1953"/>
      <c r="D347" s="1808"/>
      <c r="E347" s="1807"/>
      <c r="F347" s="1108"/>
      <c r="G347" s="1108"/>
      <c r="H347" s="1108"/>
      <c r="I347" s="1108"/>
      <c r="J347" s="1108"/>
      <c r="K347" s="1108"/>
      <c r="L347" s="1108"/>
      <c r="M347" s="1108"/>
      <c r="N347" s="1108"/>
      <c r="O347" s="1108"/>
      <c r="P347" s="1108"/>
      <c r="Q347" s="1108"/>
      <c r="R347" s="1108"/>
      <c r="S347" s="1108"/>
      <c r="T347" s="1108"/>
      <c r="U347" s="1108"/>
      <c r="V347" s="1108"/>
      <c r="W347" s="1108"/>
      <c r="X347" s="1108"/>
    </row>
    <row r="348" spans="1:24" ht="15.95" customHeight="1">
      <c r="A348" s="788"/>
      <c r="B348" s="1093"/>
      <c r="C348" s="1953"/>
      <c r="D348" s="1808"/>
      <c r="E348" s="1807"/>
      <c r="F348" s="1108"/>
      <c r="G348" s="1108"/>
      <c r="H348" s="1108"/>
      <c r="I348" s="1108"/>
      <c r="J348" s="1108"/>
      <c r="K348" s="1108"/>
      <c r="L348" s="1108"/>
      <c r="M348" s="1108"/>
      <c r="N348" s="1108"/>
      <c r="O348" s="1108"/>
      <c r="P348" s="1108"/>
      <c r="Q348" s="1108"/>
      <c r="R348" s="1108"/>
      <c r="S348" s="1108"/>
      <c r="T348" s="1108"/>
      <c r="U348" s="1108"/>
      <c r="V348" s="1108"/>
      <c r="W348" s="1108"/>
      <c r="X348" s="1108"/>
    </row>
    <row r="349" spans="1:24" ht="15.95" customHeight="1">
      <c r="A349" s="788"/>
      <c r="B349" s="1093"/>
      <c r="C349" s="1953"/>
      <c r="D349" s="1808"/>
      <c r="E349" s="1807"/>
      <c r="F349" s="1108"/>
      <c r="G349" s="1108"/>
      <c r="H349" s="1108"/>
      <c r="I349" s="1108"/>
      <c r="J349" s="1108"/>
      <c r="K349" s="1108"/>
      <c r="L349" s="1108"/>
      <c r="M349" s="1108"/>
      <c r="N349" s="1108"/>
      <c r="O349" s="1108"/>
      <c r="P349" s="1108"/>
      <c r="Q349" s="1108"/>
      <c r="R349" s="1108"/>
      <c r="S349" s="1108"/>
      <c r="T349" s="1108"/>
      <c r="U349" s="1108"/>
      <c r="V349" s="1108"/>
      <c r="W349" s="1108"/>
      <c r="X349" s="1108"/>
    </row>
    <row r="350" spans="1:24" ht="15.95" customHeight="1">
      <c r="A350" s="788"/>
      <c r="B350" s="1093"/>
      <c r="C350" s="1953"/>
      <c r="D350" s="1808"/>
      <c r="E350" s="1807"/>
      <c r="F350" s="1108"/>
      <c r="G350" s="1108"/>
      <c r="H350" s="1108"/>
      <c r="I350" s="1108"/>
      <c r="J350" s="1108"/>
      <c r="K350" s="1108"/>
      <c r="L350" s="1108"/>
      <c r="M350" s="1108"/>
      <c r="N350" s="1108"/>
      <c r="O350" s="1108"/>
      <c r="P350" s="1108"/>
      <c r="Q350" s="1108"/>
      <c r="R350" s="1108"/>
      <c r="S350" s="1108"/>
      <c r="T350" s="1108"/>
      <c r="U350" s="1108"/>
      <c r="V350" s="1108"/>
      <c r="W350" s="1108"/>
      <c r="X350" s="1108"/>
    </row>
    <row r="351" spans="1:24" ht="15.95" customHeight="1">
      <c r="A351" s="788"/>
      <c r="B351" s="1093"/>
      <c r="C351" s="1953"/>
      <c r="D351" s="1808"/>
      <c r="E351" s="1807"/>
      <c r="F351" s="1108"/>
      <c r="G351" s="1108"/>
      <c r="H351" s="1108"/>
      <c r="I351" s="1108"/>
      <c r="J351" s="1108"/>
      <c r="K351" s="1108"/>
      <c r="L351" s="1108"/>
      <c r="M351" s="1108"/>
      <c r="N351" s="1108"/>
      <c r="O351" s="1108"/>
      <c r="P351" s="1108"/>
      <c r="Q351" s="1108"/>
      <c r="R351" s="1108"/>
      <c r="S351" s="1108"/>
      <c r="T351" s="1108"/>
      <c r="U351" s="1108"/>
      <c r="V351" s="1108"/>
      <c r="W351" s="1108"/>
      <c r="X351" s="1108"/>
    </row>
    <row r="352" spans="1:24" ht="15.95" customHeight="1">
      <c r="A352" s="788"/>
      <c r="B352" s="1093"/>
      <c r="C352" s="1953"/>
      <c r="D352" s="1808"/>
      <c r="E352" s="1807"/>
      <c r="F352" s="1108"/>
      <c r="G352" s="1108"/>
      <c r="H352" s="1108"/>
      <c r="I352" s="1108"/>
      <c r="J352" s="1108"/>
      <c r="K352" s="1108"/>
      <c r="L352" s="1108"/>
      <c r="M352" s="1108"/>
      <c r="N352" s="1108"/>
      <c r="O352" s="1108"/>
      <c r="P352" s="1108"/>
      <c r="Q352" s="1108"/>
      <c r="R352" s="1108"/>
      <c r="S352" s="1108"/>
      <c r="T352" s="1108"/>
      <c r="U352" s="1108"/>
      <c r="V352" s="1108"/>
      <c r="W352" s="1108"/>
      <c r="X352" s="1108"/>
    </row>
    <row r="353" spans="1:24" ht="15.95" customHeight="1">
      <c r="A353" s="788"/>
      <c r="B353" s="1093"/>
      <c r="C353" s="1953"/>
      <c r="D353" s="1808"/>
      <c r="E353" s="1807"/>
      <c r="F353" s="1108"/>
      <c r="G353" s="1108"/>
      <c r="H353" s="1108"/>
      <c r="I353" s="1108"/>
      <c r="J353" s="1108"/>
      <c r="K353" s="1108"/>
      <c r="L353" s="1108"/>
      <c r="M353" s="1108"/>
      <c r="N353" s="1108"/>
      <c r="O353" s="1108"/>
      <c r="P353" s="1108"/>
      <c r="Q353" s="1108"/>
      <c r="R353" s="1108"/>
      <c r="S353" s="1108"/>
      <c r="T353" s="1108"/>
      <c r="U353" s="1108"/>
      <c r="V353" s="1108"/>
      <c r="W353" s="1108"/>
      <c r="X353" s="1108"/>
    </row>
    <row r="354" spans="1:24" ht="15.95" customHeight="1">
      <c r="A354" s="788"/>
      <c r="B354" s="1093"/>
      <c r="C354" s="1953"/>
      <c r="D354" s="1808"/>
      <c r="E354" s="1807"/>
      <c r="F354" s="1108"/>
      <c r="G354" s="1108"/>
      <c r="H354" s="1108"/>
      <c r="I354" s="1108"/>
      <c r="J354" s="1108"/>
      <c r="K354" s="1108"/>
      <c r="L354" s="1108"/>
      <c r="M354" s="1108"/>
      <c r="N354" s="1108"/>
      <c r="O354" s="1108"/>
      <c r="P354" s="1108"/>
      <c r="Q354" s="1108"/>
      <c r="R354" s="1108"/>
      <c r="S354" s="1108"/>
      <c r="T354" s="1108"/>
      <c r="U354" s="1108"/>
      <c r="V354" s="1108"/>
      <c r="W354" s="1108"/>
      <c r="X354" s="1108"/>
    </row>
    <row r="355" spans="1:24" ht="15.95" customHeight="1">
      <c r="A355" s="788"/>
      <c r="B355" s="1093"/>
      <c r="C355" s="1953"/>
      <c r="D355" s="1808"/>
      <c r="E355" s="1807"/>
      <c r="F355" s="1108"/>
      <c r="G355" s="1108"/>
      <c r="H355" s="1108"/>
      <c r="I355" s="1108"/>
      <c r="J355" s="1108"/>
      <c r="K355" s="1108"/>
      <c r="L355" s="1108"/>
      <c r="M355" s="1108"/>
      <c r="N355" s="1108"/>
      <c r="O355" s="1108"/>
      <c r="P355" s="1108"/>
      <c r="Q355" s="1108"/>
      <c r="R355" s="1108"/>
      <c r="S355" s="1108"/>
      <c r="T355" s="1108"/>
      <c r="U355" s="1108"/>
      <c r="V355" s="1108"/>
      <c r="W355" s="1108"/>
      <c r="X355" s="1108"/>
    </row>
    <row r="356" spans="1:24" ht="15.95" customHeight="1">
      <c r="A356" s="788"/>
      <c r="B356" s="1093"/>
      <c r="C356" s="1953"/>
      <c r="D356" s="1808"/>
      <c r="E356" s="1807"/>
      <c r="F356" s="1108"/>
      <c r="G356" s="1108"/>
      <c r="H356" s="1108"/>
      <c r="I356" s="1108"/>
      <c r="J356" s="1108"/>
      <c r="K356" s="1108"/>
      <c r="L356" s="1108"/>
      <c r="M356" s="1108"/>
      <c r="N356" s="1108"/>
      <c r="O356" s="1108"/>
      <c r="P356" s="1108"/>
      <c r="Q356" s="1108"/>
      <c r="R356" s="1108"/>
      <c r="S356" s="1108"/>
      <c r="T356" s="1108"/>
      <c r="U356" s="1108"/>
      <c r="V356" s="1108"/>
      <c r="W356" s="1108"/>
      <c r="X356" s="1108"/>
    </row>
    <row r="357" spans="1:24" ht="15.95" customHeight="1">
      <c r="A357" s="788"/>
      <c r="B357" s="1093"/>
      <c r="C357" s="1953"/>
      <c r="D357" s="1808"/>
      <c r="E357" s="1807"/>
      <c r="F357" s="1108"/>
      <c r="G357" s="1108"/>
      <c r="H357" s="1108"/>
      <c r="I357" s="1108"/>
      <c r="J357" s="1108"/>
      <c r="K357" s="1108"/>
      <c r="L357" s="1108"/>
      <c r="M357" s="1108"/>
      <c r="N357" s="1108"/>
      <c r="O357" s="1108"/>
      <c r="P357" s="1108"/>
      <c r="Q357" s="1108"/>
      <c r="R357" s="1108"/>
      <c r="S357" s="1108"/>
      <c r="T357" s="1108"/>
      <c r="U357" s="1108"/>
      <c r="V357" s="1108"/>
      <c r="W357" s="1108"/>
      <c r="X357" s="1108"/>
    </row>
    <row r="358" spans="1:24" ht="15.95" customHeight="1">
      <c r="A358" s="788"/>
      <c r="B358" s="1093"/>
      <c r="C358" s="1953"/>
      <c r="D358" s="1808"/>
      <c r="E358" s="1807"/>
      <c r="F358" s="1108"/>
      <c r="G358" s="1108"/>
      <c r="H358" s="1108"/>
      <c r="I358" s="1108"/>
      <c r="J358" s="1108"/>
      <c r="K358" s="1108"/>
      <c r="L358" s="1108"/>
      <c r="M358" s="1108"/>
      <c r="N358" s="1108"/>
      <c r="O358" s="1108"/>
      <c r="P358" s="1108"/>
      <c r="Q358" s="1108"/>
      <c r="R358" s="1108"/>
      <c r="S358" s="1108"/>
      <c r="T358" s="1108"/>
      <c r="U358" s="1108"/>
      <c r="V358" s="1108"/>
      <c r="W358" s="1108"/>
      <c r="X358" s="1108"/>
    </row>
    <row r="359" spans="1:24" ht="15.95" customHeight="1">
      <c r="A359" s="788"/>
      <c r="B359" s="1093"/>
      <c r="C359" s="1953"/>
      <c r="D359" s="1808"/>
      <c r="E359" s="1807"/>
      <c r="F359" s="1108"/>
      <c r="G359" s="1108"/>
      <c r="H359" s="1108"/>
      <c r="I359" s="1108"/>
      <c r="J359" s="1108"/>
      <c r="K359" s="1108"/>
      <c r="L359" s="1108"/>
      <c r="M359" s="1108"/>
      <c r="N359" s="1108"/>
      <c r="O359" s="1108"/>
      <c r="P359" s="1108"/>
      <c r="Q359" s="1108"/>
      <c r="R359" s="1108"/>
      <c r="S359" s="1108"/>
      <c r="T359" s="1108"/>
      <c r="U359" s="1108"/>
      <c r="V359" s="1108"/>
      <c r="W359" s="1108"/>
      <c r="X359" s="1108"/>
    </row>
    <row r="360" spans="1:24" ht="15.95" customHeight="1">
      <c r="A360" s="788"/>
      <c r="B360" s="1093"/>
      <c r="C360" s="1953"/>
      <c r="D360" s="1808"/>
      <c r="E360" s="1807"/>
      <c r="F360" s="1108"/>
      <c r="G360" s="1108"/>
      <c r="H360" s="1108"/>
      <c r="I360" s="1108"/>
      <c r="J360" s="1108"/>
      <c r="K360" s="1108"/>
      <c r="L360" s="1108"/>
      <c r="M360" s="1108"/>
      <c r="N360" s="1108"/>
      <c r="O360" s="1108"/>
      <c r="P360" s="1108"/>
      <c r="Q360" s="1108"/>
      <c r="R360" s="1108"/>
      <c r="S360" s="1108"/>
      <c r="T360" s="1108"/>
      <c r="U360" s="1108"/>
      <c r="V360" s="1108"/>
      <c r="W360" s="1108"/>
      <c r="X360" s="1108"/>
    </row>
    <row r="361" spans="1:24" ht="15.95" customHeight="1">
      <c r="A361" s="788"/>
      <c r="B361" s="1093"/>
      <c r="C361" s="1953"/>
      <c r="D361" s="1808"/>
      <c r="E361" s="1807"/>
      <c r="F361" s="1108"/>
      <c r="G361" s="1108"/>
      <c r="H361" s="1108"/>
      <c r="I361" s="1108"/>
      <c r="J361" s="1108"/>
      <c r="K361" s="1108"/>
      <c r="L361" s="1108"/>
      <c r="M361" s="1108"/>
      <c r="N361" s="1108"/>
      <c r="O361" s="1108"/>
      <c r="P361" s="1108"/>
      <c r="Q361" s="1108"/>
      <c r="R361" s="1108"/>
      <c r="S361" s="1108"/>
      <c r="T361" s="1108"/>
      <c r="U361" s="1108"/>
      <c r="V361" s="1108"/>
      <c r="W361" s="1108"/>
      <c r="X361" s="1108"/>
    </row>
    <row r="362" spans="1:24" ht="15.95" customHeight="1">
      <c r="A362" s="788"/>
      <c r="B362" s="1093"/>
      <c r="C362" s="1953"/>
      <c r="D362" s="1808"/>
      <c r="E362" s="1807"/>
      <c r="F362" s="1108"/>
      <c r="G362" s="1108"/>
      <c r="H362" s="1108"/>
      <c r="I362" s="1108"/>
      <c r="J362" s="1108"/>
      <c r="K362" s="1108"/>
      <c r="L362" s="1108"/>
      <c r="M362" s="1108"/>
      <c r="N362" s="1108"/>
      <c r="O362" s="1108"/>
      <c r="P362" s="1108"/>
      <c r="Q362" s="1108"/>
      <c r="R362" s="1108"/>
      <c r="S362" s="1108"/>
      <c r="T362" s="1108"/>
      <c r="U362" s="1108"/>
      <c r="V362" s="1108"/>
      <c r="W362" s="1108"/>
      <c r="X362" s="1108"/>
    </row>
    <row r="363" spans="1:24" ht="15.95" customHeight="1">
      <c r="A363" s="788"/>
      <c r="B363" s="1093"/>
      <c r="C363" s="1953"/>
      <c r="D363" s="1808"/>
      <c r="E363" s="1807"/>
      <c r="F363" s="1108"/>
      <c r="G363" s="1108"/>
      <c r="H363" s="1108"/>
      <c r="I363" s="1108"/>
      <c r="J363" s="1108"/>
      <c r="K363" s="1108"/>
      <c r="L363" s="1108"/>
      <c r="M363" s="1108"/>
      <c r="N363" s="1108"/>
      <c r="O363" s="1108"/>
      <c r="P363" s="1108"/>
      <c r="Q363" s="1108"/>
      <c r="R363" s="1108"/>
      <c r="S363" s="1108"/>
      <c r="T363" s="1108"/>
      <c r="U363" s="1108"/>
      <c r="V363" s="1108"/>
      <c r="W363" s="1108"/>
      <c r="X363" s="1108"/>
    </row>
    <row r="364" spans="1:24" ht="15.95" customHeight="1">
      <c r="A364" s="788"/>
      <c r="B364" s="1093"/>
      <c r="C364" s="1953"/>
      <c r="D364" s="1808"/>
      <c r="E364" s="1807"/>
      <c r="F364" s="1108"/>
      <c r="G364" s="1108"/>
      <c r="H364" s="1108"/>
      <c r="I364" s="1108"/>
      <c r="J364" s="1108"/>
      <c r="K364" s="1108"/>
      <c r="L364" s="1108"/>
      <c r="M364" s="1108"/>
      <c r="N364" s="1108"/>
      <c r="O364" s="1108"/>
      <c r="P364" s="1108"/>
      <c r="Q364" s="1108"/>
      <c r="R364" s="1108"/>
      <c r="S364" s="1108"/>
      <c r="T364" s="1108"/>
      <c r="U364" s="1108"/>
      <c r="V364" s="1108"/>
      <c r="W364" s="1108"/>
      <c r="X364" s="1108"/>
    </row>
    <row r="365" spans="1:24" ht="15.95" customHeight="1">
      <c r="A365" s="788"/>
      <c r="B365" s="1093"/>
      <c r="C365" s="1953"/>
      <c r="D365" s="1808"/>
      <c r="E365" s="1807"/>
      <c r="F365" s="1108"/>
      <c r="G365" s="1108"/>
      <c r="H365" s="1108"/>
      <c r="I365" s="1108"/>
      <c r="J365" s="1108"/>
      <c r="K365" s="1108"/>
      <c r="L365" s="1108"/>
      <c r="M365" s="1108"/>
      <c r="N365" s="1108"/>
      <c r="O365" s="1108"/>
      <c r="P365" s="1108"/>
      <c r="Q365" s="1108"/>
      <c r="R365" s="1108"/>
      <c r="S365" s="1108"/>
      <c r="T365" s="1108"/>
      <c r="U365" s="1108"/>
      <c r="V365" s="1108"/>
      <c r="W365" s="1108"/>
      <c r="X365" s="1108"/>
    </row>
    <row r="366" spans="1:24" ht="15.95" customHeight="1">
      <c r="A366" s="788"/>
      <c r="B366" s="1093"/>
      <c r="C366" s="1953"/>
      <c r="D366" s="1808"/>
      <c r="E366" s="1807"/>
      <c r="F366" s="1108"/>
      <c r="G366" s="1108"/>
      <c r="H366" s="1108"/>
      <c r="I366" s="1108"/>
      <c r="J366" s="1108"/>
      <c r="K366" s="1108"/>
      <c r="L366" s="1108"/>
      <c r="M366" s="1108"/>
      <c r="N366" s="1108"/>
      <c r="O366" s="1108"/>
      <c r="P366" s="1108"/>
      <c r="Q366" s="1108"/>
      <c r="R366" s="1108"/>
      <c r="S366" s="1108"/>
      <c r="T366" s="1108"/>
      <c r="U366" s="1108"/>
      <c r="V366" s="1108"/>
      <c r="W366" s="1108"/>
      <c r="X366" s="1108"/>
    </row>
    <row r="367" spans="1:24" ht="15.95" customHeight="1">
      <c r="A367" s="788"/>
      <c r="B367" s="1093"/>
      <c r="C367" s="1953"/>
      <c r="D367" s="1808"/>
      <c r="E367" s="1807"/>
      <c r="F367" s="1108"/>
      <c r="G367" s="1108"/>
      <c r="H367" s="1108"/>
      <c r="I367" s="1108"/>
      <c r="J367" s="1108"/>
      <c r="K367" s="1108"/>
      <c r="L367" s="1108"/>
      <c r="M367" s="1108"/>
      <c r="N367" s="1108"/>
      <c r="O367" s="1108"/>
      <c r="P367" s="1108"/>
      <c r="Q367" s="1108"/>
      <c r="R367" s="1108"/>
      <c r="S367" s="1108"/>
      <c r="T367" s="1108"/>
      <c r="U367" s="1108"/>
      <c r="V367" s="1108"/>
      <c r="W367" s="1108"/>
      <c r="X367" s="1108"/>
    </row>
    <row r="368" spans="1:24" ht="15.95" customHeight="1">
      <c r="A368" s="788"/>
      <c r="B368" s="1093"/>
      <c r="C368" s="1953"/>
      <c r="D368" s="1808"/>
      <c r="E368" s="1807"/>
      <c r="F368" s="1108"/>
      <c r="G368" s="1108"/>
      <c r="H368" s="1108"/>
      <c r="I368" s="1108"/>
      <c r="J368" s="1108"/>
      <c r="K368" s="1108"/>
      <c r="L368" s="1108"/>
      <c r="M368" s="1108"/>
      <c r="N368" s="1108"/>
      <c r="O368" s="1108"/>
      <c r="P368" s="1108"/>
      <c r="Q368" s="1108"/>
      <c r="R368" s="1108"/>
      <c r="S368" s="1108"/>
      <c r="T368" s="1108"/>
      <c r="U368" s="1108"/>
      <c r="V368" s="1108"/>
      <c r="W368" s="1108"/>
      <c r="X368" s="1108"/>
    </row>
    <row r="369" spans="1:24" ht="15.95" customHeight="1">
      <c r="A369" s="788"/>
      <c r="B369" s="1093"/>
      <c r="C369" s="1953"/>
      <c r="D369" s="1808"/>
      <c r="E369" s="1807"/>
      <c r="F369" s="1108"/>
      <c r="G369" s="1108"/>
      <c r="H369" s="1108"/>
      <c r="I369" s="1108"/>
      <c r="J369" s="1108"/>
      <c r="K369" s="1108"/>
      <c r="L369" s="1108"/>
      <c r="M369" s="1108"/>
      <c r="N369" s="1108"/>
      <c r="O369" s="1108"/>
      <c r="P369" s="1108"/>
      <c r="Q369" s="1108"/>
      <c r="R369" s="1108"/>
      <c r="S369" s="1108"/>
      <c r="T369" s="1108"/>
      <c r="U369" s="1108"/>
      <c r="V369" s="1108"/>
      <c r="W369" s="1108"/>
      <c r="X369" s="1108"/>
    </row>
    <row r="370" spans="1:24" ht="15.95" customHeight="1">
      <c r="A370" s="788"/>
      <c r="B370" s="1093"/>
      <c r="C370" s="1953"/>
      <c r="D370" s="1808"/>
      <c r="E370" s="1807"/>
      <c r="F370" s="1108"/>
      <c r="G370" s="1108"/>
      <c r="H370" s="1108"/>
      <c r="I370" s="1108"/>
      <c r="J370" s="1108"/>
      <c r="K370" s="1108"/>
      <c r="L370" s="1108"/>
      <c r="M370" s="1108"/>
      <c r="N370" s="1108"/>
      <c r="O370" s="1108"/>
      <c r="P370" s="1108"/>
      <c r="Q370" s="1108"/>
      <c r="R370" s="1108"/>
      <c r="S370" s="1108"/>
      <c r="T370" s="1108"/>
      <c r="U370" s="1108"/>
      <c r="V370" s="1108"/>
      <c r="W370" s="1108"/>
      <c r="X370" s="1108"/>
    </row>
    <row r="371" spans="1:24" ht="15.95" customHeight="1">
      <c r="A371" s="788"/>
      <c r="B371" s="1093"/>
      <c r="C371" s="1953"/>
      <c r="D371" s="1808"/>
      <c r="E371" s="1807"/>
      <c r="F371" s="1108"/>
      <c r="G371" s="1108"/>
      <c r="H371" s="1108"/>
      <c r="I371" s="1108"/>
      <c r="J371" s="1108"/>
      <c r="K371" s="1108"/>
      <c r="L371" s="1108"/>
      <c r="M371" s="1108"/>
      <c r="N371" s="1108"/>
      <c r="O371" s="1108"/>
      <c r="P371" s="1108"/>
      <c r="Q371" s="1108"/>
      <c r="R371" s="1108"/>
      <c r="S371" s="1108"/>
      <c r="T371" s="1108"/>
      <c r="U371" s="1108"/>
      <c r="V371" s="1108"/>
      <c r="W371" s="1108"/>
      <c r="X371" s="1108"/>
    </row>
    <row r="372" spans="1:24" ht="15.95" customHeight="1">
      <c r="A372" s="788"/>
      <c r="B372" s="1093"/>
      <c r="C372" s="1953"/>
      <c r="D372" s="1808"/>
      <c r="E372" s="1807"/>
      <c r="F372" s="1108"/>
      <c r="G372" s="1108"/>
      <c r="H372" s="1108"/>
      <c r="I372" s="1108"/>
      <c r="J372" s="1108"/>
      <c r="K372" s="1108"/>
      <c r="L372" s="1108"/>
      <c r="M372" s="1108"/>
      <c r="N372" s="1108"/>
      <c r="O372" s="1108"/>
      <c r="P372" s="1108"/>
      <c r="Q372" s="1108"/>
      <c r="R372" s="1108"/>
      <c r="S372" s="1108"/>
      <c r="T372" s="1108"/>
      <c r="U372" s="1108"/>
      <c r="V372" s="1108"/>
      <c r="W372" s="1108"/>
      <c r="X372" s="1108"/>
    </row>
    <row r="373" spans="1:24" ht="15.95" customHeight="1">
      <c r="A373" s="788"/>
      <c r="B373" s="1093"/>
      <c r="C373" s="1953"/>
      <c r="D373" s="1808"/>
      <c r="E373" s="1807"/>
      <c r="F373" s="1108"/>
      <c r="G373" s="1108"/>
      <c r="H373" s="1108"/>
      <c r="I373" s="1108"/>
      <c r="J373" s="1108"/>
      <c r="K373" s="1108"/>
      <c r="L373" s="1108"/>
      <c r="M373" s="1108"/>
      <c r="N373" s="1108"/>
      <c r="O373" s="1108"/>
      <c r="P373" s="1108"/>
      <c r="Q373" s="1108"/>
      <c r="R373" s="1108"/>
      <c r="S373" s="1108"/>
      <c r="T373" s="1108"/>
      <c r="U373" s="1108"/>
      <c r="V373" s="1108"/>
      <c r="W373" s="1108"/>
      <c r="X373" s="1108"/>
    </row>
    <row r="374" spans="1:24" ht="15.95" customHeight="1">
      <c r="A374" s="788"/>
      <c r="B374" s="1093"/>
      <c r="C374" s="1953"/>
      <c r="D374" s="1808"/>
      <c r="E374" s="1807"/>
      <c r="F374" s="1108"/>
      <c r="G374" s="1108"/>
      <c r="H374" s="1108"/>
      <c r="I374" s="1108"/>
      <c r="J374" s="1108"/>
      <c r="K374" s="1108"/>
      <c r="L374" s="1108"/>
      <c r="M374" s="1108"/>
      <c r="N374" s="1108"/>
      <c r="O374" s="1108"/>
      <c r="P374" s="1108"/>
      <c r="Q374" s="1108"/>
      <c r="R374" s="1108"/>
      <c r="S374" s="1108"/>
      <c r="T374" s="1108"/>
      <c r="U374" s="1108"/>
      <c r="V374" s="1108"/>
      <c r="W374" s="1108"/>
      <c r="X374" s="1108"/>
    </row>
    <row r="375" spans="1:24" ht="15.95" customHeight="1">
      <c r="A375" s="788"/>
      <c r="B375" s="1093"/>
      <c r="C375" s="1953"/>
      <c r="D375" s="1808"/>
      <c r="E375" s="1807"/>
      <c r="F375" s="1108"/>
      <c r="G375" s="1108"/>
      <c r="H375" s="1108"/>
      <c r="I375" s="1108"/>
      <c r="J375" s="1108"/>
      <c r="K375" s="1108"/>
      <c r="L375" s="1108"/>
      <c r="M375" s="1108"/>
      <c r="N375" s="1108"/>
      <c r="O375" s="1108"/>
      <c r="P375" s="1108"/>
      <c r="Q375" s="1108"/>
      <c r="R375" s="1108"/>
      <c r="S375" s="1108"/>
      <c r="T375" s="1108"/>
      <c r="U375" s="1108"/>
      <c r="V375" s="1108"/>
      <c r="W375" s="1108"/>
      <c r="X375" s="1108"/>
    </row>
    <row r="376" spans="1:24" ht="15.95" customHeight="1">
      <c r="A376" s="788"/>
      <c r="C376" s="1953"/>
      <c r="D376" s="1808"/>
      <c r="E376" s="1807"/>
      <c r="F376" s="1108"/>
      <c r="G376" s="1108"/>
      <c r="H376" s="1108"/>
      <c r="I376" s="1108"/>
      <c r="J376" s="1108"/>
      <c r="K376" s="1108"/>
      <c r="L376" s="1108"/>
      <c r="M376" s="1108"/>
      <c r="N376" s="1108"/>
      <c r="O376" s="1108"/>
      <c r="P376" s="1108"/>
      <c r="Q376" s="1108"/>
      <c r="R376" s="1108"/>
      <c r="S376" s="1108"/>
      <c r="T376" s="1108"/>
      <c r="U376" s="1108"/>
      <c r="V376" s="1108"/>
      <c r="W376" s="1108"/>
      <c r="X376" s="1108"/>
    </row>
    <row r="377" spans="1:24" ht="15.95" customHeight="1">
      <c r="A377" s="788"/>
      <c r="C377" s="1953"/>
      <c r="D377" s="1808"/>
      <c r="E377" s="1807"/>
      <c r="F377" s="1108"/>
      <c r="G377" s="1108"/>
      <c r="H377" s="1108"/>
      <c r="I377" s="1108"/>
      <c r="J377" s="1108"/>
      <c r="K377" s="1108"/>
      <c r="L377" s="1108"/>
      <c r="M377" s="1108"/>
      <c r="N377" s="1108"/>
      <c r="O377" s="1108"/>
      <c r="P377" s="1108"/>
      <c r="Q377" s="1108"/>
      <c r="R377" s="1108"/>
      <c r="S377" s="1108"/>
      <c r="T377" s="1108"/>
      <c r="U377" s="1108"/>
      <c r="V377" s="1108"/>
      <c r="W377" s="1108"/>
      <c r="X377" s="1108"/>
    </row>
    <row r="378" spans="1:24" ht="15.95" customHeight="1">
      <c r="A378" s="788"/>
      <c r="C378" s="1953"/>
      <c r="D378" s="1808"/>
      <c r="E378" s="1807"/>
      <c r="F378" s="1108"/>
      <c r="G378" s="1108"/>
      <c r="H378" s="1108"/>
      <c r="I378" s="1108"/>
      <c r="J378" s="1108"/>
      <c r="K378" s="1108"/>
      <c r="L378" s="1108"/>
      <c r="M378" s="1108"/>
      <c r="N378" s="1108"/>
      <c r="O378" s="1108"/>
      <c r="P378" s="1108"/>
      <c r="Q378" s="1108"/>
      <c r="R378" s="1108"/>
      <c r="S378" s="1108"/>
      <c r="T378" s="1108"/>
      <c r="U378" s="1108"/>
      <c r="V378" s="1108"/>
      <c r="W378" s="1108"/>
      <c r="X378" s="1108"/>
    </row>
    <row r="379" spans="1:24" ht="15.95" customHeight="1">
      <c r="A379" s="788"/>
      <c r="B379" s="1093"/>
      <c r="C379" s="1953"/>
      <c r="D379" s="1808"/>
      <c r="E379" s="1807"/>
      <c r="F379" s="1108"/>
      <c r="G379" s="1108"/>
      <c r="H379" s="1108"/>
      <c r="I379" s="1108"/>
      <c r="J379" s="1108"/>
      <c r="K379" s="1108"/>
      <c r="L379" s="1108"/>
      <c r="M379" s="1108"/>
      <c r="N379" s="1108"/>
      <c r="O379" s="1108"/>
      <c r="P379" s="1108"/>
      <c r="Q379" s="1108"/>
      <c r="R379" s="1108"/>
      <c r="S379" s="1108"/>
      <c r="T379" s="1108"/>
      <c r="U379" s="1108"/>
      <c r="V379" s="1108"/>
      <c r="W379" s="1108"/>
      <c r="X379" s="1108"/>
    </row>
    <row r="380" spans="1:24" ht="15.95" customHeight="1">
      <c r="A380" s="788"/>
      <c r="B380" s="1093"/>
      <c r="C380" s="1953"/>
      <c r="D380" s="1808"/>
      <c r="E380" s="1807"/>
      <c r="F380" s="1108"/>
      <c r="G380" s="1108"/>
      <c r="H380" s="1108"/>
      <c r="I380" s="1108"/>
      <c r="J380" s="1108"/>
      <c r="K380" s="1108"/>
      <c r="L380" s="1108"/>
      <c r="M380" s="1108"/>
      <c r="N380" s="1108"/>
      <c r="O380" s="1108"/>
      <c r="P380" s="1108"/>
      <c r="Q380" s="1108"/>
      <c r="R380" s="1108"/>
      <c r="S380" s="1108"/>
      <c r="T380" s="1108"/>
      <c r="U380" s="1108"/>
      <c r="V380" s="1108"/>
      <c r="W380" s="1108"/>
      <c r="X380" s="1108"/>
    </row>
    <row r="381" spans="1:24" ht="15.95" customHeight="1">
      <c r="A381" s="788"/>
      <c r="B381" s="1093"/>
      <c r="C381" s="1953"/>
      <c r="D381" s="1808"/>
      <c r="E381" s="1807"/>
      <c r="F381" s="1108"/>
      <c r="G381" s="1108"/>
      <c r="H381" s="1108"/>
      <c r="I381" s="1108"/>
      <c r="J381" s="1108"/>
      <c r="K381" s="1108"/>
      <c r="L381" s="1108"/>
      <c r="M381" s="1108"/>
      <c r="N381" s="1108"/>
      <c r="O381" s="1108"/>
      <c r="P381" s="1108"/>
      <c r="Q381" s="1108"/>
      <c r="R381" s="1108"/>
      <c r="S381" s="1108"/>
      <c r="T381" s="1108"/>
      <c r="U381" s="1108"/>
      <c r="V381" s="1108"/>
      <c r="W381" s="1108"/>
      <c r="X381" s="1108"/>
    </row>
    <row r="382" spans="1:24" ht="15.95" customHeight="1">
      <c r="A382" s="1949"/>
      <c r="B382" s="1093"/>
      <c r="C382" s="1953"/>
      <c r="D382" s="1808"/>
      <c r="E382" s="1807"/>
      <c r="F382" s="1108"/>
      <c r="G382" s="1108"/>
      <c r="H382" s="1108"/>
      <c r="I382" s="1108"/>
      <c r="J382" s="1108"/>
      <c r="K382" s="1108"/>
      <c r="L382" s="1108"/>
      <c r="M382" s="1108"/>
      <c r="N382" s="1108"/>
      <c r="O382" s="1108"/>
      <c r="P382" s="1108"/>
      <c r="Q382" s="1108"/>
      <c r="R382" s="1108"/>
      <c r="S382" s="1108"/>
      <c r="T382" s="1108"/>
      <c r="U382" s="1108"/>
      <c r="V382" s="1108"/>
      <c r="W382" s="1108"/>
      <c r="X382" s="1108"/>
    </row>
    <row r="383" spans="1:24" ht="15.95" customHeight="1">
      <c r="A383" s="788"/>
      <c r="B383" s="1093"/>
      <c r="C383" s="1953"/>
      <c r="D383" s="1808"/>
      <c r="E383" s="1807"/>
      <c r="F383" s="1108"/>
      <c r="G383" s="1108"/>
      <c r="H383" s="1108"/>
      <c r="I383" s="1108"/>
      <c r="J383" s="1108"/>
      <c r="K383" s="1108"/>
      <c r="L383" s="1108"/>
      <c r="M383" s="1108"/>
      <c r="N383" s="1108"/>
      <c r="O383" s="1108"/>
      <c r="P383" s="1108"/>
      <c r="Q383" s="1108"/>
      <c r="R383" s="1108"/>
      <c r="S383" s="1108"/>
      <c r="T383" s="1108"/>
      <c r="U383" s="1108"/>
      <c r="V383" s="1108"/>
      <c r="W383" s="1108"/>
      <c r="X383" s="1108"/>
    </row>
    <row r="384" spans="1:24" ht="15.95" customHeight="1">
      <c r="A384" s="788"/>
      <c r="B384" s="1093"/>
      <c r="C384" s="1953"/>
      <c r="D384" s="1808"/>
      <c r="E384" s="1807"/>
      <c r="F384" s="1108"/>
      <c r="G384" s="1108"/>
      <c r="H384" s="1108"/>
      <c r="I384" s="1108"/>
      <c r="J384" s="1108"/>
      <c r="K384" s="1108"/>
      <c r="L384" s="1108"/>
      <c r="M384" s="1108"/>
      <c r="N384" s="1108"/>
      <c r="O384" s="1108"/>
      <c r="P384" s="1108"/>
      <c r="Q384" s="1108"/>
      <c r="R384" s="1108"/>
      <c r="S384" s="1108"/>
      <c r="T384" s="1108"/>
      <c r="U384" s="1108"/>
      <c r="V384" s="1108"/>
      <c r="W384" s="1108"/>
      <c r="X384" s="1108"/>
    </row>
    <row r="385" spans="1:24" ht="15.95" customHeight="1">
      <c r="A385" s="788"/>
      <c r="B385" s="1093"/>
      <c r="C385" s="1953"/>
      <c r="D385" s="1808"/>
      <c r="E385" s="1807"/>
      <c r="F385" s="1108"/>
      <c r="G385" s="1108"/>
      <c r="H385" s="1108"/>
      <c r="I385" s="1108"/>
      <c r="J385" s="1108"/>
      <c r="K385" s="1108"/>
      <c r="L385" s="1108"/>
      <c r="M385" s="1108"/>
      <c r="N385" s="1108"/>
      <c r="O385" s="1108"/>
      <c r="P385" s="1108"/>
      <c r="Q385" s="1108"/>
      <c r="R385" s="1108"/>
      <c r="S385" s="1108"/>
      <c r="T385" s="1108"/>
      <c r="U385" s="1108"/>
      <c r="V385" s="1108"/>
      <c r="W385" s="1108"/>
      <c r="X385" s="1108"/>
    </row>
    <row r="386" spans="1:24" ht="15.95" customHeight="1">
      <c r="A386" s="788"/>
      <c r="B386" s="1093"/>
      <c r="C386" s="1953"/>
      <c r="D386" s="1808"/>
      <c r="E386" s="1807"/>
      <c r="F386" s="1108"/>
      <c r="G386" s="1108"/>
      <c r="H386" s="1108"/>
      <c r="I386" s="1108"/>
      <c r="J386" s="1108"/>
      <c r="K386" s="1108"/>
      <c r="L386" s="1108"/>
      <c r="M386" s="1108"/>
      <c r="N386" s="1108"/>
      <c r="O386" s="1108"/>
      <c r="P386" s="1108"/>
      <c r="Q386" s="1108"/>
      <c r="R386" s="1108"/>
      <c r="S386" s="1108"/>
      <c r="T386" s="1108"/>
      <c r="U386" s="1108"/>
      <c r="V386" s="1108"/>
      <c r="W386" s="1108"/>
      <c r="X386" s="1108"/>
    </row>
    <row r="387" spans="1:24" ht="15.95" customHeight="1">
      <c r="A387" s="788"/>
      <c r="B387" s="1093"/>
      <c r="C387" s="1953"/>
      <c r="D387" s="1808"/>
      <c r="E387" s="1807"/>
      <c r="F387" s="1108"/>
      <c r="G387" s="1108"/>
      <c r="H387" s="1108"/>
      <c r="I387" s="1108"/>
      <c r="J387" s="1108"/>
      <c r="K387" s="1108"/>
      <c r="L387" s="1108"/>
      <c r="M387" s="1108"/>
      <c r="N387" s="1108"/>
      <c r="O387" s="1108"/>
      <c r="P387" s="1108"/>
      <c r="Q387" s="1108"/>
      <c r="R387" s="1108"/>
      <c r="S387" s="1108"/>
      <c r="T387" s="1108"/>
      <c r="U387" s="1108"/>
      <c r="V387" s="1108"/>
      <c r="W387" s="1108"/>
      <c r="X387" s="1108"/>
    </row>
    <row r="388" spans="1:24" ht="15.95" customHeight="1">
      <c r="A388" s="788"/>
      <c r="B388" s="1093"/>
      <c r="C388" s="1953"/>
      <c r="D388" s="1808"/>
      <c r="E388" s="1807"/>
      <c r="F388" s="1108"/>
      <c r="G388" s="1108"/>
      <c r="H388" s="1108"/>
      <c r="I388" s="1108"/>
      <c r="J388" s="1108"/>
      <c r="K388" s="1108"/>
      <c r="L388" s="1108"/>
      <c r="M388" s="1108"/>
      <c r="N388" s="1108"/>
      <c r="O388" s="1108"/>
      <c r="P388" s="1108"/>
      <c r="Q388" s="1108"/>
      <c r="R388" s="1108"/>
      <c r="S388" s="1108"/>
      <c r="T388" s="1108"/>
      <c r="U388" s="1108"/>
      <c r="V388" s="1108"/>
      <c r="W388" s="1108"/>
      <c r="X388" s="1108"/>
    </row>
    <row r="389" spans="1:24" ht="15.95" customHeight="1">
      <c r="A389" s="788"/>
      <c r="B389" s="1093"/>
      <c r="C389" s="1953"/>
      <c r="D389" s="1808"/>
      <c r="E389" s="1807"/>
      <c r="F389" s="1108"/>
      <c r="G389" s="1108"/>
      <c r="H389" s="1108"/>
      <c r="I389" s="1108"/>
      <c r="J389" s="1108"/>
      <c r="K389" s="1108"/>
      <c r="L389" s="1108"/>
      <c r="M389" s="1108"/>
      <c r="N389" s="1108"/>
      <c r="O389" s="1108"/>
      <c r="P389" s="1108"/>
      <c r="Q389" s="1108"/>
      <c r="R389" s="1108"/>
      <c r="S389" s="1108"/>
      <c r="T389" s="1108"/>
      <c r="U389" s="1108"/>
      <c r="V389" s="1108"/>
      <c r="W389" s="1108"/>
      <c r="X389" s="1108"/>
    </row>
    <row r="390" spans="1:24" ht="15.95" customHeight="1">
      <c r="A390" s="788"/>
      <c r="B390" s="1093"/>
      <c r="C390" s="1953"/>
      <c r="D390" s="1808"/>
      <c r="E390" s="1807"/>
      <c r="F390" s="1108"/>
      <c r="G390" s="1108"/>
      <c r="H390" s="1108"/>
      <c r="I390" s="1108"/>
      <c r="J390" s="1108"/>
      <c r="K390" s="1108"/>
      <c r="L390" s="1108"/>
      <c r="M390" s="1108"/>
      <c r="N390" s="1108"/>
      <c r="O390" s="1108"/>
      <c r="P390" s="1108"/>
      <c r="Q390" s="1108"/>
      <c r="R390" s="1108"/>
      <c r="S390" s="1108"/>
      <c r="T390" s="1108"/>
      <c r="U390" s="1108"/>
      <c r="V390" s="1108"/>
      <c r="W390" s="1108"/>
      <c r="X390" s="1108"/>
    </row>
    <row r="391" spans="1:24" ht="15.95" customHeight="1">
      <c r="A391" s="788"/>
      <c r="B391" s="1093"/>
      <c r="C391" s="1953"/>
      <c r="D391" s="1808"/>
      <c r="E391" s="1807"/>
      <c r="F391" s="1108"/>
      <c r="G391" s="1108"/>
      <c r="H391" s="1108"/>
      <c r="I391" s="1108"/>
      <c r="J391" s="1108"/>
      <c r="K391" s="1108"/>
      <c r="L391" s="1108"/>
      <c r="M391" s="1108"/>
      <c r="N391" s="1108"/>
      <c r="O391" s="1108"/>
      <c r="P391" s="1108"/>
      <c r="Q391" s="1108"/>
      <c r="R391" s="1108"/>
      <c r="S391" s="1108"/>
      <c r="T391" s="1108"/>
      <c r="U391" s="1108"/>
      <c r="V391" s="1108"/>
      <c r="W391" s="1108"/>
      <c r="X391" s="1108"/>
    </row>
    <row r="392" spans="1:24" ht="15.95" customHeight="1">
      <c r="A392" s="788"/>
      <c r="B392" s="1093"/>
      <c r="C392" s="1953"/>
      <c r="D392" s="1808"/>
      <c r="E392" s="1807"/>
      <c r="F392" s="1108"/>
      <c r="G392" s="1108"/>
      <c r="H392" s="1108"/>
      <c r="I392" s="1108"/>
      <c r="J392" s="1108"/>
      <c r="K392" s="1108"/>
      <c r="L392" s="1108"/>
      <c r="M392" s="1108"/>
      <c r="N392" s="1108"/>
      <c r="O392" s="1108"/>
      <c r="P392" s="1108"/>
      <c r="Q392" s="1108"/>
      <c r="R392" s="1108"/>
      <c r="S392" s="1108"/>
      <c r="T392" s="1108"/>
      <c r="U392" s="1108"/>
      <c r="V392" s="1108"/>
      <c r="W392" s="1108"/>
      <c r="X392" s="1108"/>
    </row>
    <row r="393" spans="1:24" ht="15.95" customHeight="1">
      <c r="A393" s="788"/>
      <c r="B393" s="1093"/>
      <c r="C393" s="118"/>
      <c r="D393" s="1107"/>
      <c r="E393" s="1108"/>
      <c r="F393" s="1108"/>
      <c r="G393" s="1108"/>
      <c r="H393" s="1108"/>
      <c r="I393" s="1108"/>
      <c r="J393" s="1108"/>
      <c r="K393" s="1108"/>
      <c r="L393" s="1108"/>
      <c r="M393" s="1108"/>
      <c r="N393" s="1108"/>
      <c r="O393" s="1108"/>
      <c r="P393" s="1108"/>
      <c r="Q393" s="1108"/>
      <c r="R393" s="1108"/>
      <c r="S393" s="1108"/>
      <c r="T393" s="1108"/>
      <c r="U393" s="1108"/>
      <c r="V393" s="1108"/>
      <c r="W393" s="1108"/>
      <c r="X393" s="1108"/>
    </row>
    <row r="394" spans="1:24" ht="15.95" customHeight="1">
      <c r="A394" s="788"/>
      <c r="B394" s="1093"/>
      <c r="C394" s="118"/>
      <c r="D394" s="1107"/>
      <c r="E394" s="1108"/>
      <c r="F394" s="1108"/>
      <c r="G394" s="1108"/>
      <c r="H394" s="1108"/>
      <c r="I394" s="1108"/>
      <c r="J394" s="1108"/>
      <c r="K394" s="1108"/>
      <c r="L394" s="1108"/>
      <c r="M394" s="1108"/>
      <c r="N394" s="1108"/>
      <c r="O394" s="1108"/>
      <c r="P394" s="1108"/>
      <c r="Q394" s="1108"/>
      <c r="R394" s="1108"/>
      <c r="S394" s="1108"/>
      <c r="T394" s="1108"/>
      <c r="U394" s="1108"/>
      <c r="V394" s="1108"/>
      <c r="W394" s="1108"/>
      <c r="X394" s="1108"/>
    </row>
    <row r="395" spans="1:24" ht="15.95" customHeight="1">
      <c r="A395" s="788"/>
      <c r="B395" s="1093"/>
      <c r="C395" s="118"/>
      <c r="D395" s="1107"/>
      <c r="E395" s="1108"/>
      <c r="F395" s="1108"/>
      <c r="G395" s="1108"/>
      <c r="H395" s="1108"/>
      <c r="I395" s="1108"/>
      <c r="J395" s="1108"/>
      <c r="K395" s="1108"/>
      <c r="L395" s="1108"/>
      <c r="M395" s="1108"/>
      <c r="N395" s="1108"/>
      <c r="O395" s="1108"/>
      <c r="P395" s="1108"/>
      <c r="Q395" s="1108"/>
      <c r="R395" s="1108"/>
      <c r="S395" s="1108"/>
      <c r="T395" s="1108"/>
      <c r="U395" s="1108"/>
      <c r="V395" s="1108"/>
      <c r="W395" s="1108"/>
      <c r="X395" s="1108"/>
    </row>
    <row r="396" spans="1:24" ht="15.95" customHeight="1">
      <c r="A396" s="788"/>
      <c r="B396" s="1093"/>
      <c r="C396" s="118"/>
      <c r="D396" s="1107"/>
      <c r="E396" s="1108"/>
      <c r="F396" s="1108"/>
      <c r="G396" s="1108"/>
      <c r="H396" s="1108"/>
      <c r="I396" s="1108"/>
      <c r="J396" s="1108"/>
      <c r="K396" s="1108"/>
      <c r="L396" s="1108"/>
      <c r="M396" s="1108"/>
      <c r="N396" s="1108"/>
      <c r="O396" s="1108"/>
      <c r="P396" s="1108"/>
      <c r="Q396" s="1108"/>
      <c r="R396" s="1108"/>
      <c r="S396" s="1108"/>
      <c r="T396" s="1108"/>
      <c r="U396" s="1108"/>
      <c r="V396" s="1108"/>
      <c r="W396" s="1108"/>
      <c r="X396" s="1108"/>
    </row>
    <row r="397" spans="1:24" ht="15.95" customHeight="1">
      <c r="A397" s="698"/>
      <c r="B397" s="113"/>
      <c r="C397" s="118"/>
      <c r="D397" s="1107"/>
      <c r="E397" s="1108"/>
      <c r="F397" s="1108"/>
      <c r="G397" s="1108"/>
      <c r="H397" s="1108"/>
      <c r="I397" s="1108"/>
      <c r="J397" s="1108"/>
      <c r="K397" s="1108"/>
      <c r="L397" s="1108"/>
      <c r="M397" s="1108"/>
      <c r="N397" s="1108"/>
      <c r="O397" s="1108"/>
      <c r="P397" s="1108"/>
      <c r="Q397" s="1108"/>
      <c r="R397" s="1108"/>
      <c r="S397" s="1108"/>
      <c r="T397" s="1108"/>
      <c r="U397" s="1108"/>
      <c r="V397" s="1108"/>
      <c r="W397" s="1108"/>
      <c r="X397" s="1108"/>
    </row>
    <row r="398" spans="1:24" ht="15.95" customHeight="1">
      <c r="A398" s="698"/>
      <c r="B398" s="113"/>
      <c r="C398" s="118"/>
      <c r="D398" s="1107"/>
      <c r="E398" s="1108"/>
      <c r="F398" s="1108"/>
      <c r="G398" s="1108"/>
      <c r="H398" s="1108"/>
      <c r="I398" s="1108"/>
      <c r="J398" s="1108"/>
      <c r="K398" s="1108"/>
      <c r="L398" s="1108"/>
      <c r="M398" s="1108"/>
      <c r="N398" s="1108"/>
      <c r="O398" s="1108"/>
      <c r="P398" s="1108"/>
      <c r="Q398" s="1108"/>
      <c r="R398" s="1108"/>
      <c r="S398" s="1108"/>
      <c r="T398" s="1108"/>
      <c r="U398" s="1108"/>
      <c r="V398" s="1108"/>
      <c r="W398" s="1108"/>
      <c r="X398" s="1108"/>
    </row>
    <row r="399" spans="1:24" ht="15.95" customHeight="1">
      <c r="A399" s="698"/>
      <c r="B399" s="113"/>
      <c r="C399" s="118"/>
      <c r="D399" s="1107"/>
      <c r="E399" s="1108"/>
      <c r="F399" s="1108"/>
      <c r="G399" s="1108"/>
      <c r="H399" s="1108"/>
      <c r="I399" s="1108"/>
      <c r="J399" s="1108"/>
      <c r="K399" s="1108"/>
      <c r="L399" s="1108"/>
      <c r="M399" s="1108"/>
      <c r="N399" s="1108"/>
      <c r="O399" s="1108"/>
      <c r="P399" s="1108"/>
      <c r="Q399" s="1108"/>
      <c r="R399" s="1108"/>
      <c r="S399" s="1108"/>
      <c r="T399" s="1108"/>
      <c r="U399" s="1108"/>
      <c r="V399" s="1108"/>
      <c r="W399" s="1108"/>
      <c r="X399" s="1108"/>
    </row>
    <row r="400" spans="1:24" ht="15.95" customHeight="1">
      <c r="A400" s="698"/>
      <c r="B400" s="113"/>
      <c r="C400" s="118"/>
      <c r="D400" s="1107"/>
      <c r="E400" s="1108"/>
      <c r="F400" s="1108"/>
      <c r="G400" s="1108"/>
      <c r="H400" s="1108"/>
      <c r="I400" s="1108"/>
      <c r="J400" s="1108"/>
      <c r="K400" s="1108"/>
      <c r="L400" s="1108"/>
      <c r="M400" s="1108"/>
      <c r="N400" s="1108"/>
      <c r="O400" s="1108"/>
      <c r="P400" s="1108"/>
      <c r="Q400" s="1108"/>
      <c r="R400" s="1108"/>
      <c r="S400" s="1108"/>
      <c r="T400" s="1108"/>
      <c r="U400" s="1108"/>
      <c r="V400" s="1108"/>
      <c r="W400" s="1108"/>
      <c r="X400" s="1108"/>
    </row>
    <row r="401" spans="1:24" ht="15.95" customHeight="1">
      <c r="A401" s="698"/>
      <c r="B401" s="113"/>
      <c r="C401" s="118"/>
      <c r="D401" s="1107"/>
      <c r="E401" s="1108"/>
      <c r="F401" s="1108"/>
      <c r="G401" s="1108"/>
      <c r="H401" s="1108"/>
      <c r="I401" s="1108"/>
      <c r="J401" s="1108"/>
      <c r="K401" s="1108"/>
      <c r="L401" s="1108"/>
      <c r="M401" s="1108"/>
      <c r="N401" s="1108"/>
      <c r="O401" s="1108"/>
      <c r="P401" s="1108"/>
      <c r="Q401" s="1108"/>
      <c r="R401" s="1108"/>
      <c r="S401" s="1108"/>
      <c r="T401" s="1108"/>
      <c r="U401" s="1108"/>
      <c r="V401" s="1108"/>
      <c r="W401" s="1108"/>
      <c r="X401" s="1108"/>
    </row>
    <row r="402" spans="1:24" ht="15.95" customHeight="1">
      <c r="A402" s="698"/>
      <c r="B402" s="113"/>
      <c r="C402" s="118"/>
      <c r="D402" s="1107"/>
      <c r="E402" s="1108"/>
      <c r="F402" s="1108"/>
      <c r="G402" s="1108"/>
      <c r="H402" s="1108"/>
      <c r="I402" s="1108"/>
      <c r="J402" s="1108"/>
      <c r="K402" s="1108"/>
      <c r="L402" s="1108"/>
      <c r="M402" s="1108"/>
      <c r="N402" s="1108"/>
      <c r="O402" s="1108"/>
      <c r="P402" s="1108"/>
      <c r="Q402" s="1108"/>
      <c r="R402" s="1108"/>
      <c r="S402" s="1108"/>
      <c r="T402" s="1108"/>
      <c r="U402" s="1108"/>
      <c r="V402" s="1108"/>
      <c r="W402" s="1108"/>
      <c r="X402" s="1108"/>
    </row>
    <row r="403" spans="1:24" ht="15.95" customHeight="1">
      <c r="A403" s="698"/>
      <c r="B403" s="113"/>
      <c r="C403" s="118"/>
      <c r="D403" s="1107"/>
      <c r="E403" s="1108"/>
      <c r="F403" s="1108"/>
      <c r="G403" s="1108"/>
      <c r="H403" s="1108"/>
      <c r="I403" s="1108"/>
      <c r="J403" s="1108"/>
      <c r="K403" s="1108"/>
      <c r="L403" s="1108"/>
      <c r="M403" s="1108"/>
      <c r="N403" s="1108"/>
      <c r="O403" s="1108"/>
      <c r="P403" s="1108"/>
      <c r="Q403" s="1108"/>
      <c r="R403" s="1108"/>
      <c r="S403" s="1108"/>
      <c r="T403" s="1108"/>
      <c r="U403" s="1108"/>
      <c r="V403" s="1108"/>
      <c r="W403" s="1108"/>
      <c r="X403" s="1108"/>
    </row>
    <row r="404" spans="1:24" ht="15.95" customHeight="1">
      <c r="A404" s="698"/>
      <c r="B404" s="113"/>
      <c r="C404" s="118"/>
      <c r="D404" s="1107"/>
      <c r="E404" s="1108"/>
      <c r="F404" s="1108"/>
      <c r="G404" s="1108"/>
      <c r="H404" s="1108"/>
      <c r="I404" s="1108"/>
      <c r="J404" s="1108"/>
      <c r="K404" s="1108"/>
      <c r="L404" s="1108"/>
      <c r="M404" s="1108"/>
      <c r="N404" s="1108"/>
      <c r="O404" s="1108"/>
      <c r="P404" s="1108"/>
      <c r="Q404" s="1108"/>
      <c r="R404" s="1108"/>
      <c r="S404" s="1108"/>
      <c r="T404" s="1108"/>
      <c r="U404" s="1108"/>
      <c r="V404" s="1108"/>
      <c r="W404" s="1108"/>
      <c r="X404" s="1108"/>
    </row>
    <row r="405" spans="1:24" ht="15.95" customHeight="1">
      <c r="A405" s="698"/>
      <c r="B405" s="113"/>
      <c r="C405" s="118"/>
      <c r="D405" s="1107"/>
      <c r="E405" s="1108"/>
      <c r="F405" s="1108"/>
      <c r="G405" s="1108"/>
      <c r="H405" s="1108"/>
      <c r="I405" s="1108"/>
      <c r="J405" s="1108"/>
      <c r="K405" s="1108"/>
      <c r="L405" s="1108"/>
      <c r="M405" s="1108"/>
      <c r="N405" s="1108"/>
      <c r="O405" s="1108"/>
      <c r="P405" s="1108"/>
      <c r="Q405" s="1108"/>
      <c r="R405" s="1108"/>
      <c r="S405" s="1108"/>
      <c r="T405" s="1108"/>
      <c r="U405" s="1108"/>
      <c r="V405" s="1108"/>
      <c r="W405" s="1108"/>
      <c r="X405" s="1108"/>
    </row>
    <row r="406" spans="1:24" ht="15.95" customHeight="1">
      <c r="A406" s="698"/>
      <c r="B406" s="113"/>
      <c r="C406" s="118"/>
      <c r="D406" s="1107"/>
      <c r="E406" s="1108"/>
      <c r="F406" s="1108"/>
      <c r="G406" s="1108"/>
      <c r="H406" s="1108"/>
      <c r="I406" s="1108"/>
      <c r="J406" s="1108"/>
      <c r="K406" s="1108"/>
      <c r="L406" s="1108"/>
      <c r="M406" s="1108"/>
      <c r="N406" s="1108"/>
      <c r="O406" s="1108"/>
      <c r="P406" s="1108"/>
      <c r="Q406" s="1108"/>
      <c r="R406" s="1108"/>
      <c r="S406" s="1108"/>
      <c r="T406" s="1108"/>
      <c r="U406" s="1108"/>
      <c r="V406" s="1108"/>
      <c r="W406" s="1108"/>
      <c r="X406" s="1108"/>
    </row>
    <row r="407" spans="1:24" ht="15.95" customHeight="1">
      <c r="A407" s="698"/>
      <c r="B407" s="113"/>
      <c r="C407" s="118"/>
      <c r="D407" s="1107"/>
      <c r="E407" s="1108"/>
      <c r="F407" s="1108"/>
      <c r="G407" s="1108"/>
      <c r="H407" s="1108"/>
      <c r="I407" s="1108"/>
      <c r="J407" s="1108"/>
      <c r="K407" s="1108"/>
      <c r="L407" s="1108"/>
      <c r="M407" s="1108"/>
      <c r="N407" s="1108"/>
      <c r="O407" s="1108"/>
      <c r="P407" s="1108"/>
      <c r="Q407" s="1108"/>
      <c r="R407" s="1108"/>
      <c r="S407" s="1108"/>
      <c r="T407" s="1108"/>
      <c r="U407" s="1108"/>
      <c r="V407" s="1108"/>
      <c r="W407" s="1108"/>
      <c r="X407" s="1108"/>
    </row>
    <row r="408" spans="1:24" ht="15.95" customHeight="1">
      <c r="A408" s="698"/>
      <c r="B408" s="113"/>
      <c r="C408" s="118"/>
      <c r="D408" s="1107"/>
      <c r="E408" s="1108"/>
      <c r="F408" s="1108"/>
      <c r="G408" s="1108"/>
      <c r="H408" s="1108"/>
      <c r="I408" s="1108"/>
      <c r="J408" s="1108"/>
      <c r="K408" s="1108"/>
      <c r="L408" s="1108"/>
      <c r="M408" s="1108"/>
      <c r="N408" s="1108"/>
      <c r="O408" s="1108"/>
      <c r="P408" s="1108"/>
      <c r="Q408" s="1108"/>
      <c r="R408" s="1108"/>
      <c r="S408" s="1108"/>
      <c r="T408" s="1108"/>
      <c r="U408" s="1108"/>
      <c r="V408" s="1108"/>
      <c r="W408" s="1108"/>
      <c r="X408" s="1108"/>
    </row>
    <row r="409" spans="1:24" ht="15.95" customHeight="1">
      <c r="A409" s="698"/>
      <c r="B409" s="113"/>
      <c r="C409" s="118"/>
      <c r="D409" s="1107"/>
      <c r="E409" s="1108"/>
      <c r="F409" s="1108"/>
      <c r="G409" s="1108"/>
      <c r="H409" s="1108"/>
      <c r="I409" s="1108"/>
      <c r="J409" s="1108"/>
      <c r="K409" s="1108"/>
      <c r="L409" s="1108"/>
      <c r="M409" s="1108"/>
      <c r="N409" s="1108"/>
      <c r="O409" s="1108"/>
      <c r="P409" s="1108"/>
      <c r="Q409" s="1108"/>
      <c r="R409" s="1108"/>
      <c r="S409" s="1108"/>
      <c r="T409" s="1108"/>
      <c r="U409" s="1108"/>
      <c r="V409" s="1108"/>
      <c r="W409" s="1108"/>
      <c r="X409" s="1108"/>
    </row>
    <row r="410" spans="1:24" ht="15.95" customHeight="1">
      <c r="A410" s="698"/>
      <c r="B410" s="113"/>
      <c r="C410" s="118"/>
      <c r="D410" s="1107"/>
      <c r="E410" s="1108"/>
      <c r="F410" s="1108"/>
      <c r="G410" s="1108"/>
      <c r="H410" s="1108"/>
      <c r="I410" s="1108"/>
      <c r="J410" s="1108"/>
      <c r="K410" s="1108"/>
      <c r="L410" s="1108"/>
      <c r="M410" s="1108"/>
      <c r="N410" s="1108"/>
      <c r="O410" s="1108"/>
      <c r="P410" s="1108"/>
      <c r="Q410" s="1108"/>
      <c r="R410" s="1108"/>
      <c r="S410" s="1108"/>
      <c r="T410" s="1108"/>
      <c r="U410" s="1108"/>
      <c r="V410" s="1108"/>
      <c r="W410" s="1108"/>
      <c r="X410" s="1108"/>
    </row>
    <row r="411" spans="1:24" ht="15.95" customHeight="1">
      <c r="A411" s="698"/>
      <c r="B411" s="113"/>
      <c r="C411" s="118"/>
      <c r="D411" s="1107"/>
      <c r="E411" s="1108"/>
      <c r="F411" s="1108"/>
      <c r="G411" s="1108"/>
      <c r="H411" s="1108"/>
      <c r="I411" s="1108"/>
      <c r="J411" s="1108"/>
      <c r="K411" s="1108"/>
      <c r="L411" s="1108"/>
      <c r="M411" s="1108"/>
      <c r="N411" s="1108"/>
      <c r="O411" s="1108"/>
      <c r="P411" s="1108"/>
      <c r="Q411" s="1108"/>
      <c r="R411" s="1108"/>
      <c r="S411" s="1108"/>
      <c r="T411" s="1108"/>
      <c r="U411" s="1108"/>
      <c r="V411" s="1108"/>
      <c r="W411" s="1108"/>
      <c r="X411" s="1108"/>
    </row>
    <row r="412" spans="1:24" ht="15.95" customHeight="1">
      <c r="A412" s="698"/>
      <c r="B412" s="113"/>
      <c r="C412" s="118"/>
      <c r="D412" s="1107"/>
      <c r="E412" s="1108"/>
      <c r="F412" s="1108"/>
      <c r="G412" s="1108"/>
      <c r="H412" s="1108"/>
      <c r="I412" s="1108"/>
      <c r="J412" s="1108"/>
      <c r="K412" s="1108"/>
      <c r="L412" s="1108"/>
      <c r="M412" s="1108"/>
      <c r="N412" s="1108"/>
      <c r="O412" s="1108"/>
      <c r="P412" s="1108"/>
      <c r="Q412" s="1108"/>
      <c r="R412" s="1108"/>
      <c r="S412" s="1108"/>
      <c r="T412" s="1108"/>
      <c r="U412" s="1108"/>
      <c r="V412" s="1108"/>
      <c r="W412" s="1108"/>
      <c r="X412" s="1108"/>
    </row>
    <row r="413" spans="1:24" ht="15.95" customHeight="1">
      <c r="A413" s="698"/>
      <c r="B413" s="113"/>
      <c r="C413" s="118"/>
      <c r="D413" s="1107"/>
      <c r="E413" s="1108"/>
      <c r="F413" s="1108"/>
      <c r="G413" s="1108"/>
      <c r="H413" s="1108"/>
      <c r="I413" s="1108"/>
      <c r="J413" s="1108"/>
      <c r="K413" s="1108"/>
      <c r="L413" s="1108"/>
      <c r="M413" s="1108"/>
      <c r="N413" s="1108"/>
      <c r="O413" s="1108"/>
      <c r="P413" s="1108"/>
      <c r="Q413" s="1108"/>
      <c r="R413" s="1108"/>
      <c r="S413" s="1108"/>
      <c r="T413" s="1108"/>
      <c r="U413" s="1108"/>
      <c r="V413" s="1108"/>
      <c r="W413" s="1108"/>
      <c r="X413" s="1108"/>
    </row>
    <row r="414" spans="1:24" ht="15.95" customHeight="1">
      <c r="A414" s="698"/>
      <c r="B414" s="113"/>
      <c r="C414" s="118"/>
      <c r="D414" s="1107"/>
      <c r="E414" s="1108"/>
      <c r="F414" s="1108"/>
      <c r="G414" s="1108"/>
      <c r="H414" s="1108"/>
      <c r="I414" s="1108"/>
      <c r="J414" s="1108"/>
      <c r="K414" s="1108"/>
      <c r="L414" s="1108"/>
      <c r="M414" s="1108"/>
      <c r="N414" s="1108"/>
      <c r="O414" s="1108"/>
      <c r="P414" s="1108"/>
      <c r="Q414" s="1108"/>
      <c r="R414" s="1108"/>
      <c r="S414" s="1108"/>
      <c r="T414" s="1108"/>
      <c r="U414" s="1108"/>
      <c r="V414" s="1108"/>
      <c r="W414" s="1108"/>
      <c r="X414" s="1108"/>
    </row>
    <row r="415" spans="1:24" ht="15.95" customHeight="1">
      <c r="A415" s="698"/>
      <c r="B415" s="113"/>
      <c r="C415" s="118"/>
      <c r="D415" s="1107"/>
      <c r="E415" s="1108"/>
      <c r="F415" s="1108"/>
      <c r="G415" s="1108"/>
      <c r="H415" s="1108"/>
      <c r="I415" s="1108"/>
      <c r="J415" s="1108"/>
      <c r="K415" s="1108"/>
      <c r="L415" s="1108"/>
      <c r="M415" s="1108"/>
      <c r="N415" s="1108"/>
      <c r="O415" s="1108"/>
      <c r="P415" s="1108"/>
      <c r="Q415" s="1108"/>
      <c r="R415" s="1108"/>
      <c r="S415" s="1108"/>
      <c r="T415" s="1108"/>
      <c r="U415" s="1108"/>
      <c r="V415" s="1108"/>
      <c r="W415" s="1108"/>
      <c r="X415" s="1108"/>
    </row>
    <row r="416" spans="1:24" ht="15.95" customHeight="1">
      <c r="A416" s="698"/>
      <c r="B416" s="113"/>
      <c r="C416" s="118"/>
      <c r="D416" s="1107"/>
      <c r="E416" s="1108"/>
      <c r="F416" s="1108"/>
      <c r="G416" s="1108"/>
      <c r="H416" s="1108"/>
      <c r="I416" s="1108"/>
      <c r="J416" s="1108"/>
      <c r="K416" s="1108"/>
      <c r="L416" s="1108"/>
      <c r="M416" s="1108"/>
      <c r="N416" s="1108"/>
      <c r="O416" s="1108"/>
      <c r="P416" s="1108"/>
      <c r="Q416" s="1108"/>
      <c r="R416" s="1108"/>
      <c r="S416" s="1108"/>
      <c r="T416" s="1108"/>
      <c r="U416" s="1108"/>
      <c r="V416" s="1108"/>
      <c r="W416" s="1108"/>
      <c r="X416" s="1108"/>
    </row>
    <row r="417" spans="1:24" ht="15.95" customHeight="1">
      <c r="A417" s="698"/>
      <c r="B417" s="113"/>
      <c r="C417" s="118"/>
      <c r="D417" s="1107"/>
      <c r="E417" s="1108"/>
      <c r="F417" s="1108"/>
      <c r="G417" s="1108"/>
      <c r="H417" s="1108"/>
      <c r="I417" s="1108"/>
      <c r="J417" s="1108"/>
      <c r="K417" s="1108"/>
      <c r="L417" s="1108"/>
      <c r="M417" s="1108"/>
      <c r="N417" s="1108"/>
      <c r="O417" s="1108"/>
      <c r="P417" s="1108"/>
      <c r="Q417" s="1108"/>
      <c r="R417" s="1108"/>
      <c r="S417" s="1108"/>
      <c r="T417" s="1108"/>
      <c r="U417" s="1108"/>
      <c r="V417" s="1108"/>
      <c r="W417" s="1108"/>
      <c r="X417" s="1108"/>
    </row>
    <row r="418" spans="1:24" ht="15.95" customHeight="1">
      <c r="A418" s="698"/>
      <c r="B418" s="113"/>
      <c r="C418" s="118"/>
      <c r="D418" s="1107"/>
      <c r="E418" s="1108"/>
      <c r="F418" s="1108"/>
      <c r="G418" s="1108"/>
      <c r="H418" s="1108"/>
      <c r="I418" s="1108"/>
      <c r="J418" s="1108"/>
      <c r="K418" s="1108"/>
      <c r="L418" s="1108"/>
      <c r="M418" s="1108"/>
      <c r="N418" s="1108"/>
      <c r="O418" s="1108"/>
      <c r="P418" s="1108"/>
      <c r="Q418" s="1108"/>
      <c r="R418" s="1108"/>
      <c r="S418" s="1108"/>
      <c r="T418" s="1108"/>
      <c r="U418" s="1108"/>
      <c r="V418" s="1108"/>
      <c r="W418" s="1108"/>
      <c r="X418" s="1108"/>
    </row>
    <row r="419" spans="1:24" ht="15.95" customHeight="1">
      <c r="A419" s="698"/>
      <c r="B419" s="113"/>
      <c r="C419" s="118"/>
      <c r="D419" s="1107"/>
      <c r="E419" s="1108"/>
      <c r="F419" s="1108"/>
      <c r="G419" s="1108"/>
      <c r="H419" s="1108"/>
      <c r="I419" s="1108"/>
      <c r="J419" s="1108"/>
      <c r="K419" s="1108"/>
      <c r="L419" s="1108"/>
      <c r="M419" s="1108"/>
      <c r="N419" s="1108"/>
      <c r="O419" s="1108"/>
      <c r="P419" s="1108"/>
      <c r="Q419" s="1108"/>
      <c r="R419" s="1108"/>
      <c r="S419" s="1108"/>
      <c r="T419" s="1108"/>
      <c r="U419" s="1108"/>
      <c r="V419" s="1108"/>
      <c r="W419" s="1108"/>
      <c r="X419" s="1108"/>
    </row>
    <row r="420" spans="1:24" ht="15.95" customHeight="1">
      <c r="A420" s="698"/>
      <c r="B420" s="113"/>
      <c r="C420" s="118"/>
      <c r="D420" s="1107"/>
      <c r="E420" s="1108"/>
      <c r="F420" s="1108"/>
      <c r="G420" s="1108"/>
      <c r="H420" s="1108"/>
      <c r="I420" s="1108"/>
      <c r="J420" s="1108"/>
      <c r="K420" s="1108"/>
      <c r="L420" s="1108"/>
      <c r="M420" s="1108"/>
      <c r="N420" s="1108"/>
      <c r="O420" s="1108"/>
      <c r="P420" s="1108"/>
      <c r="Q420" s="1108"/>
      <c r="R420" s="1108"/>
      <c r="S420" s="1108"/>
      <c r="T420" s="1108"/>
      <c r="U420" s="1108"/>
      <c r="V420" s="1108"/>
      <c r="W420" s="1108"/>
      <c r="X420" s="1108"/>
    </row>
    <row r="421" spans="1:24" ht="15.95" customHeight="1">
      <c r="A421" s="698"/>
      <c r="B421" s="113"/>
      <c r="C421" s="118"/>
      <c r="D421" s="1107"/>
      <c r="E421" s="1108"/>
      <c r="F421" s="1108"/>
      <c r="G421" s="1108"/>
      <c r="H421" s="1108"/>
      <c r="I421" s="1108"/>
      <c r="J421" s="1108"/>
      <c r="K421" s="1108"/>
      <c r="L421" s="1108"/>
      <c r="M421" s="1108"/>
      <c r="N421" s="1108"/>
      <c r="O421" s="1108"/>
      <c r="P421" s="1108"/>
      <c r="Q421" s="1108"/>
      <c r="R421" s="1108"/>
      <c r="S421" s="1108"/>
      <c r="T421" s="1108"/>
      <c r="U421" s="1108"/>
      <c r="V421" s="1108"/>
      <c r="W421" s="1108"/>
      <c r="X421" s="1108"/>
    </row>
    <row r="422" spans="1:24" ht="15.95" customHeight="1">
      <c r="A422" s="698"/>
      <c r="B422" s="113"/>
      <c r="C422" s="118"/>
      <c r="D422" s="1107"/>
      <c r="E422" s="1108"/>
      <c r="F422" s="1108"/>
      <c r="G422" s="1108"/>
      <c r="H422" s="1108"/>
      <c r="I422" s="1108"/>
      <c r="J422" s="1108"/>
      <c r="K422" s="1108"/>
      <c r="L422" s="1108"/>
      <c r="M422" s="1108"/>
      <c r="N422" s="1108"/>
      <c r="O422" s="1108"/>
      <c r="P422" s="1108"/>
      <c r="Q422" s="1108"/>
      <c r="R422" s="1108"/>
      <c r="S422" s="1108"/>
      <c r="T422" s="1108"/>
      <c r="U422" s="1108"/>
      <c r="V422" s="1108"/>
      <c r="W422" s="1108"/>
      <c r="X422" s="1108"/>
    </row>
    <row r="423" spans="1:24" ht="15.95" customHeight="1">
      <c r="A423" s="698"/>
      <c r="B423" s="113"/>
      <c r="C423" s="118"/>
      <c r="D423" s="1107"/>
      <c r="E423" s="1108"/>
      <c r="F423" s="1108"/>
      <c r="G423" s="1108"/>
      <c r="H423" s="1108"/>
      <c r="I423" s="1108"/>
      <c r="J423" s="1108"/>
      <c r="K423" s="1108"/>
      <c r="L423" s="1108"/>
      <c r="M423" s="1108"/>
      <c r="N423" s="1108"/>
      <c r="O423" s="1108"/>
      <c r="P423" s="1108"/>
      <c r="Q423" s="1108"/>
      <c r="R423" s="1108"/>
      <c r="S423" s="1108"/>
      <c r="T423" s="1108"/>
      <c r="U423" s="1108"/>
      <c r="V423" s="1108"/>
      <c r="W423" s="1108"/>
      <c r="X423" s="1108"/>
    </row>
    <row r="424" spans="1:24" ht="15.95" customHeight="1">
      <c r="A424" s="698"/>
      <c r="B424" s="113"/>
      <c r="C424" s="118"/>
      <c r="D424" s="1107"/>
      <c r="E424" s="1108"/>
      <c r="F424" s="1108"/>
      <c r="G424" s="1108"/>
      <c r="H424" s="1108"/>
      <c r="I424" s="1108"/>
      <c r="J424" s="1108"/>
      <c r="K424" s="1108"/>
      <c r="L424" s="1108"/>
      <c r="M424" s="1108"/>
      <c r="N424" s="1108"/>
      <c r="O424" s="1108"/>
      <c r="P424" s="1108"/>
      <c r="Q424" s="1108"/>
      <c r="R424" s="1108"/>
      <c r="S424" s="1108"/>
      <c r="T424" s="1108"/>
      <c r="U424" s="1108"/>
      <c r="V424" s="1108"/>
      <c r="W424" s="1108"/>
      <c r="X424" s="1108"/>
    </row>
    <row r="425" spans="1:24" ht="15.95" customHeight="1">
      <c r="A425" s="698"/>
      <c r="B425" s="113"/>
      <c r="C425" s="118"/>
      <c r="D425" s="1107"/>
      <c r="E425" s="1108"/>
      <c r="F425" s="1108"/>
      <c r="G425" s="1108"/>
      <c r="H425" s="1108"/>
      <c r="I425" s="1108"/>
      <c r="J425" s="1108"/>
      <c r="K425" s="1108"/>
      <c r="L425" s="1108"/>
      <c r="M425" s="1108"/>
      <c r="N425" s="1108"/>
      <c r="O425" s="1108"/>
      <c r="P425" s="1108"/>
      <c r="Q425" s="1108"/>
      <c r="R425" s="1108"/>
      <c r="S425" s="1108"/>
      <c r="T425" s="1108"/>
      <c r="U425" s="1108"/>
      <c r="V425" s="1108"/>
      <c r="W425" s="1108"/>
      <c r="X425" s="1108"/>
    </row>
    <row r="426" spans="1:24" ht="15.95" customHeight="1">
      <c r="A426" s="698"/>
      <c r="B426" s="113"/>
      <c r="C426" s="118"/>
      <c r="D426" s="1107"/>
      <c r="E426" s="1108"/>
      <c r="F426" s="1108"/>
      <c r="G426" s="1108"/>
      <c r="H426" s="1108"/>
      <c r="I426" s="1108"/>
      <c r="J426" s="1108"/>
      <c r="K426" s="1108"/>
      <c r="L426" s="1108"/>
      <c r="M426" s="1108"/>
      <c r="N426" s="1108"/>
      <c r="O426" s="1108"/>
      <c r="P426" s="1108"/>
      <c r="Q426" s="1108"/>
      <c r="R426" s="1108"/>
      <c r="S426" s="1108"/>
      <c r="T426" s="1108"/>
      <c r="U426" s="1108"/>
      <c r="V426" s="1108"/>
      <c r="W426" s="1108"/>
      <c r="X426" s="1108"/>
    </row>
    <row r="427" spans="1:24" ht="15.95" customHeight="1">
      <c r="A427" s="698"/>
      <c r="B427" s="113"/>
      <c r="C427" s="118"/>
      <c r="D427" s="1107"/>
      <c r="E427" s="1108"/>
      <c r="F427" s="1108"/>
      <c r="G427" s="1108"/>
      <c r="H427" s="1108"/>
      <c r="I427" s="1108"/>
      <c r="J427" s="1108"/>
      <c r="K427" s="1108"/>
      <c r="L427" s="1108"/>
      <c r="M427" s="1108"/>
      <c r="N427" s="1108"/>
      <c r="O427" s="1108"/>
      <c r="P427" s="1108"/>
      <c r="Q427" s="1108"/>
      <c r="R427" s="1108"/>
      <c r="S427" s="1108"/>
      <c r="T427" s="1108"/>
      <c r="U427" s="1108"/>
      <c r="V427" s="1108"/>
      <c r="W427" s="1108"/>
      <c r="X427" s="1108"/>
    </row>
    <row r="428" spans="1:24" ht="15.95" customHeight="1">
      <c r="A428" s="698"/>
      <c r="B428" s="113"/>
      <c r="C428" s="118"/>
      <c r="D428" s="1107"/>
      <c r="E428" s="1108"/>
      <c r="F428" s="1108"/>
      <c r="G428" s="1108"/>
      <c r="H428" s="1108"/>
      <c r="I428" s="1108"/>
      <c r="J428" s="1108"/>
      <c r="K428" s="1108"/>
      <c r="L428" s="1108"/>
      <c r="M428" s="1108"/>
      <c r="N428" s="1108"/>
      <c r="O428" s="1108"/>
      <c r="P428" s="1108"/>
      <c r="Q428" s="1108"/>
      <c r="R428" s="1108"/>
      <c r="S428" s="1108"/>
      <c r="T428" s="1108"/>
      <c r="U428" s="1108"/>
      <c r="V428" s="1108"/>
      <c r="W428" s="1108"/>
      <c r="X428" s="1108"/>
    </row>
    <row r="429" spans="1:24" ht="15.95" customHeight="1">
      <c r="A429" s="698"/>
      <c r="B429" s="113"/>
      <c r="C429" s="118"/>
      <c r="D429" s="1107"/>
      <c r="E429" s="1108"/>
      <c r="F429" s="1108"/>
      <c r="G429" s="1108"/>
      <c r="H429" s="1108"/>
      <c r="I429" s="1108"/>
      <c r="J429" s="1108"/>
      <c r="K429" s="1108"/>
      <c r="L429" s="1108"/>
      <c r="M429" s="1108"/>
      <c r="N429" s="1108"/>
      <c r="O429" s="1108"/>
      <c r="P429" s="1108"/>
      <c r="Q429" s="1108"/>
      <c r="R429" s="1108"/>
      <c r="S429" s="1108"/>
      <c r="T429" s="1108"/>
      <c r="U429" s="1108"/>
      <c r="V429" s="1108"/>
      <c r="W429" s="1108"/>
      <c r="X429" s="1108"/>
    </row>
    <row r="430" spans="1:24" ht="15.95" customHeight="1">
      <c r="A430" s="698"/>
      <c r="B430" s="113"/>
      <c r="C430" s="118"/>
      <c r="D430" s="1107"/>
      <c r="E430" s="1108"/>
      <c r="F430" s="1108"/>
      <c r="G430" s="1108"/>
      <c r="H430" s="1108"/>
      <c r="I430" s="1108"/>
      <c r="J430" s="1108"/>
      <c r="K430" s="1108"/>
      <c r="L430" s="1108"/>
      <c r="M430" s="1108"/>
      <c r="N430" s="1108"/>
      <c r="O430" s="1108"/>
      <c r="P430" s="1108"/>
      <c r="Q430" s="1108"/>
      <c r="R430" s="1108"/>
      <c r="S430" s="1108"/>
      <c r="T430" s="1108"/>
      <c r="U430" s="1108"/>
      <c r="V430" s="1108"/>
      <c r="W430" s="1108"/>
      <c r="X430" s="1108"/>
    </row>
    <row r="431" spans="1:24" ht="15.95" customHeight="1">
      <c r="A431" s="698"/>
      <c r="B431" s="113"/>
      <c r="C431" s="118"/>
      <c r="D431" s="1107"/>
      <c r="E431" s="1108"/>
      <c r="F431" s="1108"/>
      <c r="G431" s="1108"/>
      <c r="H431" s="1108"/>
      <c r="I431" s="1108"/>
      <c r="J431" s="1108"/>
      <c r="K431" s="1108"/>
      <c r="L431" s="1108"/>
      <c r="M431" s="1108"/>
      <c r="N431" s="1108"/>
      <c r="O431" s="1108"/>
      <c r="P431" s="1108"/>
      <c r="Q431" s="1108"/>
      <c r="R431" s="1108"/>
      <c r="S431" s="1108"/>
      <c r="T431" s="1108"/>
      <c r="U431" s="1108"/>
      <c r="V431" s="1108"/>
      <c r="W431" s="1108"/>
      <c r="X431" s="1108"/>
    </row>
    <row r="432" spans="1:24" ht="15.95" customHeight="1">
      <c r="A432" s="698"/>
      <c r="B432" s="113"/>
      <c r="C432" s="118"/>
      <c r="D432" s="1107"/>
      <c r="E432" s="1108"/>
      <c r="F432" s="1108"/>
      <c r="G432" s="1108"/>
      <c r="H432" s="1108"/>
      <c r="I432" s="1108"/>
      <c r="J432" s="1108"/>
      <c r="K432" s="1108"/>
      <c r="L432" s="1108"/>
      <c r="M432" s="1108"/>
      <c r="N432" s="1108"/>
      <c r="O432" s="1108"/>
      <c r="P432" s="1108"/>
      <c r="Q432" s="1108"/>
      <c r="R432" s="1108"/>
      <c r="S432" s="1108"/>
      <c r="T432" s="1108"/>
      <c r="U432" s="1108"/>
      <c r="V432" s="1108"/>
      <c r="W432" s="1108"/>
      <c r="X432" s="1108"/>
    </row>
    <row r="433" spans="1:24" ht="15.95" customHeight="1">
      <c r="A433" s="698"/>
      <c r="B433" s="113"/>
      <c r="C433" s="118"/>
      <c r="D433" s="1107"/>
      <c r="E433" s="1108"/>
      <c r="F433" s="1108"/>
      <c r="G433" s="1108"/>
      <c r="H433" s="1108"/>
      <c r="I433" s="1108"/>
      <c r="J433" s="1108"/>
      <c r="K433" s="1108"/>
      <c r="L433" s="1108"/>
      <c r="M433" s="1108"/>
      <c r="N433" s="1108"/>
      <c r="O433" s="1108"/>
      <c r="P433" s="1108"/>
      <c r="Q433" s="1108"/>
      <c r="R433" s="1108"/>
      <c r="S433" s="1108"/>
      <c r="T433" s="1108"/>
      <c r="U433" s="1108"/>
      <c r="V433" s="1108"/>
      <c r="W433" s="1108"/>
      <c r="X433" s="1108"/>
    </row>
    <row r="434" spans="1:24" ht="15.95" customHeight="1">
      <c r="A434" s="698"/>
      <c r="B434" s="113"/>
      <c r="C434" s="118"/>
      <c r="D434" s="1107"/>
      <c r="E434" s="1108"/>
      <c r="F434" s="1108"/>
      <c r="G434" s="1108"/>
      <c r="H434" s="1108"/>
      <c r="I434" s="1108"/>
      <c r="J434" s="1108"/>
      <c r="K434" s="1108"/>
      <c r="L434" s="1108"/>
      <c r="M434" s="1108"/>
      <c r="N434" s="1108"/>
      <c r="O434" s="1108"/>
      <c r="P434" s="1108"/>
      <c r="Q434" s="1108"/>
      <c r="R434" s="1108"/>
      <c r="S434" s="1108"/>
      <c r="T434" s="1108"/>
      <c r="U434" s="1108"/>
      <c r="V434" s="1108"/>
      <c r="W434" s="1108"/>
      <c r="X434" s="1108"/>
    </row>
    <row r="435" spans="1:24" ht="15.95" customHeight="1">
      <c r="A435" s="698"/>
      <c r="B435" s="113"/>
      <c r="C435" s="118"/>
      <c r="D435" s="1107"/>
      <c r="E435" s="1108"/>
      <c r="F435" s="1108"/>
      <c r="G435" s="1108"/>
      <c r="H435" s="1108"/>
      <c r="I435" s="1108"/>
      <c r="J435" s="1108"/>
      <c r="K435" s="1108"/>
      <c r="L435" s="1108"/>
      <c r="M435" s="1108"/>
      <c r="N435" s="1108"/>
      <c r="O435" s="1108"/>
      <c r="P435" s="1108"/>
      <c r="Q435" s="1108"/>
      <c r="R435" s="1108"/>
      <c r="S435" s="1108"/>
      <c r="T435" s="1108"/>
      <c r="U435" s="1108"/>
      <c r="V435" s="1108"/>
      <c r="W435" s="1108"/>
      <c r="X435" s="1108"/>
    </row>
    <row r="436" spans="1:24" ht="15.95" customHeight="1">
      <c r="A436" s="698"/>
      <c r="B436" s="113"/>
      <c r="C436" s="118"/>
      <c r="D436" s="1107"/>
      <c r="E436" s="1108"/>
      <c r="F436" s="1108"/>
      <c r="G436" s="1108"/>
      <c r="H436" s="1108"/>
      <c r="I436" s="1108"/>
      <c r="J436" s="1108"/>
      <c r="K436" s="1108"/>
      <c r="L436" s="1108"/>
      <c r="M436" s="1108"/>
      <c r="N436" s="1108"/>
      <c r="O436" s="1108"/>
      <c r="P436" s="1108"/>
      <c r="Q436" s="1108"/>
      <c r="R436" s="1108"/>
      <c r="S436" s="1108"/>
      <c r="T436" s="1108"/>
      <c r="U436" s="1108"/>
      <c r="V436" s="1108"/>
      <c r="W436" s="1108"/>
      <c r="X436" s="1108"/>
    </row>
    <row r="437" spans="1:24" ht="15.95" customHeight="1">
      <c r="A437" s="698"/>
      <c r="B437" s="113"/>
      <c r="C437" s="118"/>
      <c r="D437" s="1107"/>
      <c r="E437" s="1108"/>
      <c r="F437" s="1108"/>
      <c r="G437" s="1108"/>
      <c r="H437" s="1108"/>
      <c r="I437" s="1108"/>
      <c r="J437" s="1108"/>
      <c r="K437" s="1108"/>
      <c r="L437" s="1108"/>
      <c r="M437" s="1108"/>
      <c r="N437" s="1108"/>
      <c r="O437" s="1108"/>
      <c r="P437" s="1108"/>
      <c r="Q437" s="1108"/>
      <c r="R437" s="1108"/>
      <c r="S437" s="1108"/>
      <c r="T437" s="1108"/>
      <c r="U437" s="1108"/>
      <c r="V437" s="1108"/>
      <c r="W437" s="1108"/>
      <c r="X437" s="1108"/>
    </row>
    <row r="438" spans="1:24" ht="15.95" customHeight="1">
      <c r="A438" s="698"/>
      <c r="B438" s="113"/>
      <c r="C438" s="118"/>
      <c r="D438" s="1107"/>
      <c r="E438" s="1108"/>
      <c r="F438" s="1108"/>
      <c r="G438" s="1108"/>
      <c r="H438" s="1108"/>
      <c r="I438" s="1108"/>
      <c r="J438" s="1108"/>
      <c r="K438" s="1108"/>
      <c r="L438" s="1108"/>
      <c r="M438" s="1108"/>
      <c r="N438" s="1108"/>
      <c r="O438" s="1108"/>
      <c r="P438" s="1108"/>
      <c r="Q438" s="1108"/>
      <c r="R438" s="1108"/>
      <c r="S438" s="1108"/>
      <c r="T438" s="1108"/>
      <c r="U438" s="1108"/>
      <c r="V438" s="1108"/>
      <c r="W438" s="1108"/>
      <c r="X438" s="1108"/>
    </row>
    <row r="439" spans="1:24" ht="15.95" customHeight="1">
      <c r="A439" s="698"/>
      <c r="B439" s="113"/>
      <c r="C439" s="118"/>
      <c r="D439" s="1107"/>
      <c r="E439" s="1108"/>
      <c r="F439" s="1108"/>
      <c r="G439" s="1108"/>
      <c r="H439" s="1108"/>
      <c r="I439" s="1108"/>
      <c r="J439" s="1108"/>
      <c r="K439" s="1108"/>
      <c r="L439" s="1108"/>
      <c r="M439" s="1108"/>
      <c r="N439" s="1108"/>
      <c r="O439" s="1108"/>
      <c r="P439" s="1108"/>
      <c r="Q439" s="1108"/>
      <c r="R439" s="1108"/>
      <c r="S439" s="1108"/>
      <c r="T439" s="1108"/>
      <c r="U439" s="1108"/>
      <c r="V439" s="1108"/>
      <c r="W439" s="1108"/>
      <c r="X439" s="1108"/>
    </row>
    <row r="440" spans="1:24" ht="15.95" customHeight="1">
      <c r="A440" s="698"/>
      <c r="B440" s="113"/>
      <c r="C440" s="118"/>
      <c r="D440" s="1107"/>
      <c r="E440" s="1108"/>
      <c r="F440" s="1108"/>
      <c r="G440" s="1108"/>
      <c r="H440" s="1108"/>
      <c r="I440" s="1108"/>
      <c r="J440" s="1108"/>
      <c r="K440" s="1108"/>
      <c r="L440" s="1108"/>
      <c r="M440" s="1108"/>
      <c r="N440" s="1108"/>
      <c r="O440" s="1108"/>
      <c r="P440" s="1108"/>
      <c r="Q440" s="1108"/>
      <c r="R440" s="1108"/>
      <c r="S440" s="1108"/>
      <c r="T440" s="1108"/>
      <c r="U440" s="1108"/>
      <c r="V440" s="1108"/>
      <c r="W440" s="1108"/>
      <c r="X440" s="1108"/>
    </row>
    <row r="441" spans="1:24" ht="15.95" customHeight="1">
      <c r="A441" s="698"/>
      <c r="B441" s="113"/>
      <c r="C441" s="118"/>
      <c r="D441" s="1107"/>
      <c r="E441" s="1108"/>
      <c r="F441" s="1108"/>
      <c r="G441" s="1108"/>
      <c r="H441" s="1108"/>
      <c r="I441" s="1108"/>
      <c r="J441" s="1108"/>
      <c r="K441" s="1108"/>
      <c r="L441" s="1108"/>
      <c r="M441" s="1108"/>
      <c r="N441" s="1108"/>
      <c r="O441" s="1108"/>
      <c r="P441" s="1108"/>
      <c r="Q441" s="1108"/>
      <c r="R441" s="1108"/>
      <c r="S441" s="1108"/>
      <c r="T441" s="1108"/>
      <c r="U441" s="1108"/>
      <c r="V441" s="1108"/>
      <c r="W441" s="1108"/>
      <c r="X441" s="1108"/>
    </row>
    <row r="442" spans="1:24" ht="15.95" customHeight="1">
      <c r="A442" s="698"/>
      <c r="B442" s="113"/>
      <c r="C442" s="118"/>
      <c r="D442" s="1107"/>
      <c r="E442" s="1108"/>
      <c r="F442" s="1108"/>
      <c r="G442" s="1108"/>
      <c r="H442" s="1108"/>
      <c r="I442" s="1108"/>
      <c r="J442" s="1108"/>
      <c r="K442" s="1108"/>
      <c r="L442" s="1108"/>
      <c r="M442" s="1108"/>
      <c r="N442" s="1108"/>
      <c r="O442" s="1108"/>
      <c r="P442" s="1108"/>
      <c r="Q442" s="1108"/>
      <c r="R442" s="1108"/>
      <c r="S442" s="1108"/>
      <c r="T442" s="1108"/>
      <c r="U442" s="1108"/>
      <c r="V442" s="1108"/>
      <c r="W442" s="1108"/>
      <c r="X442" s="1108"/>
    </row>
    <row r="443" spans="1:24" ht="15.95" customHeight="1">
      <c r="A443" s="698"/>
      <c r="B443" s="113"/>
      <c r="C443" s="118"/>
      <c r="D443" s="1107"/>
      <c r="E443" s="1108"/>
      <c r="F443" s="1108"/>
      <c r="G443" s="1108"/>
      <c r="H443" s="1108"/>
      <c r="I443" s="1108"/>
      <c r="J443" s="1108"/>
      <c r="K443" s="1108"/>
      <c r="L443" s="1108"/>
      <c r="M443" s="1108"/>
      <c r="N443" s="1108"/>
      <c r="O443" s="1108"/>
      <c r="P443" s="1108"/>
      <c r="Q443" s="1108"/>
      <c r="R443" s="1108"/>
      <c r="S443" s="1108"/>
      <c r="T443" s="1108"/>
      <c r="U443" s="1108"/>
      <c r="V443" s="1108"/>
      <c r="W443" s="1108"/>
      <c r="X443" s="1108"/>
    </row>
    <row r="444" spans="1:24" ht="15.95" customHeight="1">
      <c r="A444" s="698"/>
      <c r="B444" s="113"/>
      <c r="C444" s="118"/>
      <c r="D444" s="1107"/>
      <c r="E444" s="1108"/>
      <c r="F444" s="1108"/>
      <c r="G444" s="1108"/>
      <c r="H444" s="1108"/>
      <c r="I444" s="1108"/>
      <c r="J444" s="1108"/>
      <c r="K444" s="1108"/>
      <c r="L444" s="1108"/>
      <c r="M444" s="1108"/>
      <c r="N444" s="1108"/>
      <c r="O444" s="1108"/>
      <c r="P444" s="1108"/>
      <c r="Q444" s="1108"/>
      <c r="R444" s="1108"/>
      <c r="S444" s="1108"/>
      <c r="T444" s="1108"/>
      <c r="U444" s="1108"/>
      <c r="V444" s="1108"/>
      <c r="W444" s="1108"/>
      <c r="X444" s="1108"/>
    </row>
    <row r="445" spans="1:24" ht="15.95" customHeight="1">
      <c r="A445" s="698"/>
      <c r="B445" s="113"/>
      <c r="C445" s="118"/>
      <c r="D445" s="1107"/>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row>
    <row r="446" spans="1:24" ht="15.95" customHeight="1">
      <c r="A446" s="698"/>
      <c r="B446" s="113"/>
      <c r="C446" s="118"/>
      <c r="D446" s="1107"/>
      <c r="E446" s="1108"/>
      <c r="F446" s="1108"/>
      <c r="G446" s="1108"/>
      <c r="H446" s="1108"/>
      <c r="I446" s="1108"/>
      <c r="J446" s="1108"/>
      <c r="K446" s="1108"/>
      <c r="L446" s="1108"/>
      <c r="M446" s="1108"/>
      <c r="N446" s="1108"/>
      <c r="O446" s="1108"/>
      <c r="P446" s="1108"/>
      <c r="Q446" s="1108"/>
      <c r="R446" s="1108"/>
      <c r="S446" s="1108"/>
      <c r="T446" s="1108"/>
      <c r="U446" s="1108"/>
      <c r="V446" s="1108"/>
      <c r="W446" s="1108"/>
      <c r="X446" s="1108"/>
    </row>
    <row r="447" spans="1:24" ht="15.95" customHeight="1">
      <c r="A447" s="698"/>
      <c r="B447" s="113"/>
      <c r="C447" s="118"/>
      <c r="D447" s="1107"/>
      <c r="E447" s="1108"/>
      <c r="F447" s="1108"/>
      <c r="G447" s="1108"/>
      <c r="H447" s="1108"/>
      <c r="I447" s="1108"/>
      <c r="J447" s="1108"/>
      <c r="K447" s="1108"/>
      <c r="L447" s="1108"/>
      <c r="M447" s="1108"/>
      <c r="N447" s="1108"/>
      <c r="O447" s="1108"/>
      <c r="P447" s="1108"/>
      <c r="Q447" s="1108"/>
      <c r="R447" s="1108"/>
      <c r="S447" s="1108"/>
      <c r="T447" s="1108"/>
      <c r="U447" s="1108"/>
      <c r="V447" s="1108"/>
      <c r="W447" s="1108"/>
      <c r="X447" s="1108"/>
    </row>
    <row r="448" spans="1:24" ht="15.95" customHeight="1">
      <c r="A448" s="698"/>
      <c r="B448" s="113"/>
      <c r="C448" s="118"/>
      <c r="D448" s="1107"/>
      <c r="E448" s="1108"/>
      <c r="F448" s="1108"/>
      <c r="G448" s="1108"/>
      <c r="H448" s="1108"/>
      <c r="I448" s="1108"/>
      <c r="J448" s="1108"/>
      <c r="K448" s="1108"/>
      <c r="L448" s="1108"/>
      <c r="M448" s="1108"/>
      <c r="N448" s="1108"/>
      <c r="O448" s="1108"/>
      <c r="P448" s="1108"/>
      <c r="Q448" s="1108"/>
      <c r="R448" s="1108"/>
      <c r="S448" s="1108"/>
      <c r="T448" s="1108"/>
      <c r="U448" s="1108"/>
      <c r="V448" s="1108"/>
      <c r="W448" s="1108"/>
      <c r="X448" s="1108"/>
    </row>
    <row r="449" spans="1:24" ht="15.95" customHeight="1">
      <c r="A449" s="698"/>
      <c r="B449" s="113"/>
      <c r="C449" s="118"/>
      <c r="D449" s="1107"/>
      <c r="E449" s="1108"/>
      <c r="F449" s="1108"/>
      <c r="G449" s="1108"/>
      <c r="H449" s="1108"/>
      <c r="I449" s="1108"/>
      <c r="J449" s="1108"/>
      <c r="K449" s="1108"/>
      <c r="L449" s="1108"/>
      <c r="M449" s="1108"/>
      <c r="N449" s="1108"/>
      <c r="O449" s="1108"/>
      <c r="P449" s="1108"/>
      <c r="Q449" s="1108"/>
      <c r="R449" s="1108"/>
      <c r="S449" s="1108"/>
      <c r="T449" s="1108"/>
      <c r="U449" s="1108"/>
      <c r="V449" s="1108"/>
      <c r="W449" s="1108"/>
      <c r="X449" s="1108"/>
    </row>
    <row r="450" spans="1:24" ht="15.95" customHeight="1">
      <c r="A450" s="698"/>
      <c r="B450" s="113"/>
      <c r="C450" s="118"/>
      <c r="D450" s="1107"/>
      <c r="E450" s="1108"/>
      <c r="F450" s="1108"/>
      <c r="G450" s="1108"/>
      <c r="H450" s="1108"/>
      <c r="I450" s="1108"/>
      <c r="J450" s="1108"/>
      <c r="K450" s="1108"/>
      <c r="L450" s="1108"/>
      <c r="M450" s="1108"/>
      <c r="N450" s="1108"/>
      <c r="O450" s="1108"/>
      <c r="P450" s="1108"/>
      <c r="Q450" s="1108"/>
      <c r="R450" s="1108"/>
      <c r="S450" s="1108"/>
      <c r="T450" s="1108"/>
      <c r="U450" s="1108"/>
      <c r="V450" s="1108"/>
      <c r="W450" s="1108"/>
      <c r="X450" s="1108"/>
    </row>
    <row r="451" spans="1:24" ht="15.95" customHeight="1">
      <c r="A451" s="698"/>
      <c r="B451" s="113"/>
      <c r="C451" s="118"/>
      <c r="D451" s="1107"/>
      <c r="E451" s="1108"/>
      <c r="F451" s="1108"/>
      <c r="G451" s="1108"/>
      <c r="H451" s="1108"/>
      <c r="I451" s="1108"/>
      <c r="J451" s="1108"/>
      <c r="K451" s="1108"/>
      <c r="L451" s="1108"/>
      <c r="M451" s="1108"/>
      <c r="N451" s="1108"/>
      <c r="O451" s="1108"/>
      <c r="P451" s="1108"/>
      <c r="Q451" s="1108"/>
      <c r="R451" s="1108"/>
      <c r="S451" s="1108"/>
      <c r="T451" s="1108"/>
      <c r="U451" s="1108"/>
      <c r="V451" s="1108"/>
      <c r="W451" s="1108"/>
      <c r="X451" s="1108"/>
    </row>
    <row r="452" spans="1:24" ht="15.95" customHeight="1">
      <c r="A452" s="698"/>
      <c r="B452" s="113"/>
      <c r="C452" s="118"/>
      <c r="D452" s="1107"/>
      <c r="E452" s="1108"/>
      <c r="F452" s="1108"/>
      <c r="G452" s="1108"/>
      <c r="H452" s="1108"/>
      <c r="I452" s="1108"/>
      <c r="J452" s="1108"/>
      <c r="K452" s="1108"/>
      <c r="L452" s="1108"/>
      <c r="M452" s="1108"/>
      <c r="N452" s="1108"/>
      <c r="O452" s="1108"/>
      <c r="P452" s="1108"/>
      <c r="Q452" s="1108"/>
      <c r="R452" s="1108"/>
      <c r="S452" s="1108"/>
      <c r="T452" s="1108"/>
      <c r="U452" s="1108"/>
      <c r="V452" s="1108"/>
      <c r="W452" s="1108"/>
      <c r="X452" s="1108"/>
    </row>
    <row r="453" spans="1:24" ht="15.95" customHeight="1">
      <c r="A453" s="698"/>
      <c r="B453" s="113"/>
      <c r="C453" s="118"/>
      <c r="D453" s="1107"/>
      <c r="E453" s="1108"/>
      <c r="F453" s="1108"/>
      <c r="G453" s="1108"/>
      <c r="H453" s="1108"/>
      <c r="I453" s="1108"/>
      <c r="J453" s="1108"/>
      <c r="K453" s="1108"/>
      <c r="L453" s="1108"/>
      <c r="M453" s="1108"/>
      <c r="N453" s="1108"/>
      <c r="O453" s="1108"/>
      <c r="P453" s="1108"/>
      <c r="Q453" s="1108"/>
      <c r="R453" s="1108"/>
      <c r="S453" s="1108"/>
      <c r="T453" s="1108"/>
      <c r="U453" s="1108"/>
      <c r="V453" s="1108"/>
      <c r="W453" s="1108"/>
      <c r="X453" s="1108"/>
    </row>
    <row r="454" spans="1:24" ht="15.95" customHeight="1">
      <c r="A454" s="698"/>
      <c r="B454" s="113"/>
      <c r="C454" s="118"/>
      <c r="D454" s="1107"/>
      <c r="E454" s="1108"/>
      <c r="F454" s="1108"/>
      <c r="G454" s="1108"/>
      <c r="H454" s="1108"/>
      <c r="I454" s="1108"/>
      <c r="J454" s="1108"/>
      <c r="K454" s="1108"/>
      <c r="L454" s="1108"/>
      <c r="M454" s="1108"/>
      <c r="N454" s="1108"/>
      <c r="O454" s="1108"/>
      <c r="P454" s="1108"/>
      <c r="Q454" s="1108"/>
      <c r="R454" s="1108"/>
      <c r="S454" s="1108"/>
      <c r="T454" s="1108"/>
      <c r="U454" s="1108"/>
      <c r="V454" s="1108"/>
      <c r="W454" s="1108"/>
      <c r="X454" s="1108"/>
    </row>
    <row r="455" spans="1:24" ht="15.95" customHeight="1">
      <c r="A455" s="698"/>
      <c r="B455" s="113"/>
      <c r="C455" s="118"/>
      <c r="D455" s="1107"/>
      <c r="E455" s="1108"/>
      <c r="F455" s="1108"/>
      <c r="G455" s="1108"/>
      <c r="H455" s="1108"/>
      <c r="I455" s="1108"/>
      <c r="J455" s="1108"/>
      <c r="K455" s="1108"/>
      <c r="L455" s="1108"/>
      <c r="M455" s="1108"/>
      <c r="N455" s="1108"/>
      <c r="O455" s="1108"/>
      <c r="P455" s="1108"/>
      <c r="Q455" s="1108"/>
      <c r="R455" s="1108"/>
      <c r="S455" s="1108"/>
      <c r="T455" s="1108"/>
      <c r="U455" s="1108"/>
      <c r="V455" s="1108"/>
      <c r="W455" s="1108"/>
      <c r="X455" s="1108"/>
    </row>
    <row r="456" spans="1:24" ht="15.95" customHeight="1">
      <c r="A456" s="698"/>
      <c r="B456" s="113"/>
      <c r="C456" s="118"/>
      <c r="D456" s="1107"/>
      <c r="E456" s="1108"/>
      <c r="F456" s="1108"/>
      <c r="G456" s="1108"/>
      <c r="H456" s="1108"/>
      <c r="I456" s="1108"/>
      <c r="J456" s="1108"/>
      <c r="K456" s="1108"/>
      <c r="L456" s="1108"/>
      <c r="M456" s="1108"/>
      <c r="N456" s="1108"/>
      <c r="O456" s="1108"/>
      <c r="P456" s="1108"/>
      <c r="Q456" s="1108"/>
      <c r="R456" s="1108"/>
      <c r="S456" s="1108"/>
      <c r="T456" s="1108"/>
      <c r="U456" s="1108"/>
      <c r="V456" s="1108"/>
      <c r="W456" s="1108"/>
      <c r="X456" s="1108"/>
    </row>
    <row r="457" spans="1:24" ht="15.95" customHeight="1">
      <c r="A457" s="698"/>
      <c r="B457" s="113"/>
      <c r="C457" s="118"/>
      <c r="D457" s="1107"/>
      <c r="E457" s="1108"/>
      <c r="F457" s="1108"/>
      <c r="G457" s="1108"/>
      <c r="H457" s="1108"/>
      <c r="I457" s="1108"/>
      <c r="J457" s="1108"/>
      <c r="K457" s="1108"/>
      <c r="L457" s="1108"/>
      <c r="M457" s="1108"/>
      <c r="N457" s="1108"/>
      <c r="O457" s="1108"/>
      <c r="P457" s="1108"/>
      <c r="Q457" s="1108"/>
      <c r="R457" s="1108"/>
      <c r="S457" s="1108"/>
      <c r="T457" s="1108"/>
      <c r="U457" s="1108"/>
      <c r="V457" s="1108"/>
      <c r="W457" s="1108"/>
      <c r="X457" s="1108"/>
    </row>
    <row r="458" spans="1:24" ht="15.95" customHeight="1">
      <c r="A458" s="698"/>
      <c r="B458" s="113"/>
      <c r="C458" s="118"/>
      <c r="D458" s="1107"/>
      <c r="E458" s="1108"/>
      <c r="F458" s="1108"/>
      <c r="G458" s="1108"/>
      <c r="H458" s="1108"/>
      <c r="I458" s="1108"/>
      <c r="J458" s="1108"/>
      <c r="K458" s="1108"/>
      <c r="L458" s="1108"/>
      <c r="M458" s="1108"/>
      <c r="N458" s="1108"/>
      <c r="O458" s="1108"/>
      <c r="P458" s="1108"/>
      <c r="Q458" s="1108"/>
      <c r="R458" s="1108"/>
      <c r="S458" s="1108"/>
      <c r="T458" s="1108"/>
      <c r="U458" s="1108"/>
      <c r="V458" s="1108"/>
      <c r="W458" s="1108"/>
      <c r="X458" s="1108"/>
    </row>
    <row r="459" spans="1:24" ht="15.95" customHeight="1">
      <c r="A459" s="698"/>
      <c r="B459" s="113"/>
      <c r="C459" s="118"/>
      <c r="D459" s="1107"/>
      <c r="E459" s="1108"/>
      <c r="F459" s="1108"/>
      <c r="G459" s="1108"/>
      <c r="H459" s="1108"/>
      <c r="I459" s="1108"/>
      <c r="J459" s="1108"/>
      <c r="K459" s="1108"/>
      <c r="L459" s="1108"/>
      <c r="M459" s="1108"/>
      <c r="N459" s="1108"/>
      <c r="O459" s="1108"/>
      <c r="P459" s="1108"/>
      <c r="Q459" s="1108"/>
      <c r="R459" s="1108"/>
      <c r="S459" s="1108"/>
      <c r="T459" s="1108"/>
      <c r="U459" s="1108"/>
      <c r="V459" s="1108"/>
      <c r="W459" s="1108"/>
      <c r="X459" s="1108"/>
    </row>
    <row r="460" spans="1:24" ht="15.95" customHeight="1">
      <c r="A460" s="698"/>
      <c r="B460" s="113"/>
      <c r="C460" s="118"/>
      <c r="D460" s="1107"/>
      <c r="E460" s="1108"/>
      <c r="F460" s="1108"/>
      <c r="G460" s="1108"/>
      <c r="H460" s="1108"/>
      <c r="I460" s="1108"/>
      <c r="J460" s="1108"/>
      <c r="K460" s="1108"/>
      <c r="L460" s="1108"/>
      <c r="M460" s="1108"/>
      <c r="N460" s="1108"/>
      <c r="O460" s="1108"/>
      <c r="P460" s="1108"/>
      <c r="Q460" s="1108"/>
      <c r="R460" s="1108"/>
      <c r="S460" s="1108"/>
      <c r="T460" s="1108"/>
      <c r="U460" s="1108"/>
      <c r="V460" s="1108"/>
      <c r="W460" s="1108"/>
      <c r="X460" s="1108"/>
    </row>
    <row r="461" spans="1:24" ht="15.95" customHeight="1">
      <c r="A461" s="698"/>
      <c r="B461" s="113"/>
      <c r="C461" s="118"/>
      <c r="D461" s="1107"/>
      <c r="E461" s="1108"/>
      <c r="F461" s="1108"/>
      <c r="G461" s="1108"/>
      <c r="H461" s="1108"/>
      <c r="I461" s="1108"/>
      <c r="J461" s="1108"/>
      <c r="K461" s="1108"/>
      <c r="L461" s="1108"/>
      <c r="M461" s="1108"/>
      <c r="N461" s="1108"/>
      <c r="O461" s="1108"/>
      <c r="P461" s="1108"/>
      <c r="Q461" s="1108"/>
      <c r="R461" s="1108"/>
      <c r="S461" s="1108"/>
      <c r="T461" s="1108"/>
      <c r="U461" s="1108"/>
      <c r="V461" s="1108"/>
      <c r="W461" s="1108"/>
      <c r="X461" s="1108"/>
    </row>
    <row r="462" spans="1:24" ht="15.95" customHeight="1">
      <c r="A462" s="698"/>
      <c r="B462" s="113"/>
      <c r="C462" s="118"/>
      <c r="D462" s="1107"/>
      <c r="E462" s="1108"/>
      <c r="F462" s="1108"/>
      <c r="G462" s="1108"/>
      <c r="H462" s="1108"/>
      <c r="I462" s="1108"/>
      <c r="J462" s="1108"/>
      <c r="K462" s="1108"/>
      <c r="L462" s="1108"/>
      <c r="M462" s="1108"/>
      <c r="N462" s="1108"/>
      <c r="O462" s="1108"/>
      <c r="P462" s="1108"/>
      <c r="Q462" s="1108"/>
      <c r="R462" s="1108"/>
      <c r="S462" s="1108"/>
      <c r="T462" s="1108"/>
      <c r="U462" s="1108"/>
      <c r="V462" s="1108"/>
      <c r="W462" s="1108"/>
      <c r="X462" s="1108"/>
    </row>
    <row r="463" spans="1:24" ht="15.95" customHeight="1">
      <c r="A463" s="698"/>
      <c r="B463" s="113"/>
      <c r="C463" s="118"/>
      <c r="D463" s="1107"/>
      <c r="E463" s="1108"/>
      <c r="F463" s="1108"/>
      <c r="G463" s="1108"/>
      <c r="H463" s="1108"/>
      <c r="I463" s="1108"/>
      <c r="J463" s="1108"/>
      <c r="K463" s="1108"/>
      <c r="L463" s="1108"/>
      <c r="M463" s="1108"/>
      <c r="N463" s="1108"/>
      <c r="O463" s="1108"/>
      <c r="P463" s="1108"/>
      <c r="Q463" s="1108"/>
      <c r="R463" s="1108"/>
      <c r="S463" s="1108"/>
      <c r="T463" s="1108"/>
      <c r="U463" s="1108"/>
      <c r="V463" s="1108"/>
      <c r="W463" s="1108"/>
      <c r="X463" s="1108"/>
    </row>
    <row r="464" spans="1:24" ht="15.95" customHeight="1">
      <c r="A464" s="698"/>
      <c r="B464" s="113"/>
      <c r="C464" s="118"/>
      <c r="D464" s="1107"/>
      <c r="E464" s="1108"/>
      <c r="F464" s="1108"/>
      <c r="G464" s="1108"/>
      <c r="H464" s="1108"/>
      <c r="I464" s="1108"/>
      <c r="J464" s="1108"/>
      <c r="K464" s="1108"/>
      <c r="L464" s="1108"/>
      <c r="M464" s="1108"/>
      <c r="N464" s="1108"/>
      <c r="O464" s="1108"/>
      <c r="P464" s="1108"/>
      <c r="Q464" s="1108"/>
      <c r="R464" s="1108"/>
      <c r="S464" s="1108"/>
      <c r="T464" s="1108"/>
      <c r="U464" s="1108"/>
      <c r="V464" s="1108"/>
      <c r="W464" s="1108"/>
      <c r="X464" s="1108"/>
    </row>
    <row r="465" spans="1:24" ht="15.95" customHeight="1">
      <c r="A465" s="698"/>
      <c r="B465" s="113"/>
      <c r="C465" s="118"/>
      <c r="D465" s="1107"/>
      <c r="E465" s="1108"/>
      <c r="F465" s="1108"/>
      <c r="G465" s="1108"/>
      <c r="H465" s="1108"/>
      <c r="I465" s="1108"/>
      <c r="J465" s="1108"/>
      <c r="K465" s="1108"/>
      <c r="L465" s="1108"/>
      <c r="M465" s="1108"/>
      <c r="N465" s="1108"/>
      <c r="O465" s="1108"/>
      <c r="P465" s="1108"/>
      <c r="Q465" s="1108"/>
      <c r="R465" s="1108"/>
      <c r="S465" s="1108"/>
      <c r="T465" s="1108"/>
      <c r="U465" s="1108"/>
      <c r="V465" s="1108"/>
      <c r="W465" s="1108"/>
      <c r="X465" s="1108"/>
    </row>
    <row r="466" spans="1:24" ht="15.95" customHeight="1">
      <c r="A466" s="698"/>
      <c r="B466" s="113"/>
      <c r="C466" s="118"/>
      <c r="D466" s="1107"/>
      <c r="E466" s="1108"/>
      <c r="F466" s="1108"/>
      <c r="G466" s="1108"/>
      <c r="H466" s="1108"/>
      <c r="I466" s="1108"/>
      <c r="J466" s="1108"/>
      <c r="K466" s="1108"/>
      <c r="L466" s="1108"/>
      <c r="M466" s="1108"/>
      <c r="N466" s="1108"/>
      <c r="O466" s="1108"/>
      <c r="P466" s="1108"/>
      <c r="Q466" s="1108"/>
      <c r="R466" s="1108"/>
      <c r="S466" s="1108"/>
      <c r="T466" s="1108"/>
      <c r="U466" s="1108"/>
      <c r="V466" s="1108"/>
      <c r="W466" s="1108"/>
      <c r="X466" s="1108"/>
    </row>
    <row r="467" spans="1:24" ht="15.95" customHeight="1">
      <c r="A467" s="698"/>
      <c r="B467" s="113"/>
      <c r="C467" s="118"/>
      <c r="D467" s="1107"/>
      <c r="E467" s="1108"/>
      <c r="F467" s="1108"/>
      <c r="G467" s="1108"/>
      <c r="H467" s="1108"/>
      <c r="I467" s="1108"/>
      <c r="J467" s="1108"/>
      <c r="K467" s="1108"/>
      <c r="L467" s="1108"/>
      <c r="M467" s="1108"/>
      <c r="N467" s="1108"/>
      <c r="O467" s="1108"/>
      <c r="P467" s="1108"/>
      <c r="Q467" s="1108"/>
      <c r="R467" s="1108"/>
      <c r="S467" s="1108"/>
      <c r="T467" s="1108"/>
      <c r="U467" s="1108"/>
      <c r="V467" s="1108"/>
      <c r="W467" s="1108"/>
      <c r="X467" s="1108"/>
    </row>
    <row r="468" spans="1:24" ht="15.95" customHeight="1">
      <c r="A468" s="698"/>
      <c r="B468" s="113"/>
      <c r="C468" s="118"/>
      <c r="D468" s="1107"/>
      <c r="E468" s="1108"/>
      <c r="F468" s="1108"/>
      <c r="G468" s="1108"/>
      <c r="H468" s="1108"/>
      <c r="I468" s="1108"/>
      <c r="J468" s="1108"/>
      <c r="K468" s="1108"/>
      <c r="L468" s="1108"/>
      <c r="M468" s="1108"/>
      <c r="N468" s="1108"/>
      <c r="O468" s="1108"/>
      <c r="P468" s="1108"/>
      <c r="Q468" s="1108"/>
      <c r="R468" s="1108"/>
      <c r="S468" s="1108"/>
      <c r="T468" s="1108"/>
      <c r="U468" s="1108"/>
      <c r="V468" s="1108"/>
      <c r="W468" s="1108"/>
      <c r="X468" s="1108"/>
    </row>
    <row r="469" spans="1:24" ht="15.95" customHeight="1">
      <c r="A469" s="698"/>
      <c r="B469" s="113"/>
      <c r="C469" s="118"/>
      <c r="D469" s="1107"/>
      <c r="E469" s="1108"/>
      <c r="F469" s="1108"/>
      <c r="G469" s="1108"/>
      <c r="H469" s="1108"/>
      <c r="I469" s="1108"/>
      <c r="J469" s="1108"/>
      <c r="K469" s="1108"/>
      <c r="L469" s="1108"/>
      <c r="M469" s="1108"/>
      <c r="N469" s="1108"/>
      <c r="O469" s="1108"/>
      <c r="P469" s="1108"/>
      <c r="Q469" s="1108"/>
      <c r="R469" s="1108"/>
      <c r="S469" s="1108"/>
      <c r="T469" s="1108"/>
      <c r="U469" s="1108"/>
      <c r="V469" s="1108"/>
      <c r="W469" s="1108"/>
      <c r="X469" s="1108"/>
    </row>
    <row r="470" spans="1:24" ht="15.95" customHeight="1">
      <c r="A470" s="698"/>
      <c r="B470" s="113"/>
      <c r="C470" s="118"/>
      <c r="D470" s="1107"/>
      <c r="E470" s="1108"/>
      <c r="F470" s="1108"/>
      <c r="G470" s="1108"/>
      <c r="H470" s="1108"/>
      <c r="I470" s="1108"/>
      <c r="J470" s="1108"/>
      <c r="K470" s="1108"/>
      <c r="L470" s="1108"/>
      <c r="M470" s="1108"/>
      <c r="N470" s="1108"/>
      <c r="O470" s="1108"/>
      <c r="P470" s="1108"/>
      <c r="Q470" s="1108"/>
      <c r="R470" s="1108"/>
      <c r="S470" s="1108"/>
      <c r="T470" s="1108"/>
      <c r="U470" s="1108"/>
      <c r="V470" s="1108"/>
      <c r="W470" s="1108"/>
      <c r="X470" s="1108"/>
    </row>
    <row r="471" spans="1:24" ht="15.95" customHeight="1">
      <c r="A471" s="698"/>
      <c r="B471" s="113"/>
      <c r="C471" s="118"/>
      <c r="D471" s="1107"/>
      <c r="E471" s="1108"/>
      <c r="F471" s="1108"/>
      <c r="G471" s="1108"/>
      <c r="H471" s="1108"/>
      <c r="I471" s="1108"/>
      <c r="J471" s="1108"/>
      <c r="K471" s="1108"/>
      <c r="L471" s="1108"/>
      <c r="M471" s="1108"/>
      <c r="N471" s="1108"/>
      <c r="O471" s="1108"/>
      <c r="P471" s="1108"/>
      <c r="Q471" s="1108"/>
      <c r="R471" s="1108"/>
      <c r="S471" s="1108"/>
      <c r="T471" s="1108"/>
      <c r="U471" s="1108"/>
      <c r="V471" s="1108"/>
      <c r="W471" s="1108"/>
      <c r="X471" s="1108"/>
    </row>
    <row r="472" spans="1:24" ht="15.95" customHeight="1">
      <c r="A472" s="698"/>
      <c r="B472" s="113"/>
      <c r="C472" s="118"/>
      <c r="D472" s="1107"/>
      <c r="E472" s="1108"/>
      <c r="F472" s="1108"/>
      <c r="G472" s="1108"/>
      <c r="H472" s="1108"/>
      <c r="I472" s="1108"/>
      <c r="J472" s="1108"/>
      <c r="K472" s="1108"/>
      <c r="L472" s="1108"/>
      <c r="M472" s="1108"/>
      <c r="N472" s="1108"/>
      <c r="O472" s="1108"/>
      <c r="P472" s="1108"/>
      <c r="Q472" s="1108"/>
      <c r="R472" s="1108"/>
      <c r="S472" s="1108"/>
      <c r="T472" s="1108"/>
      <c r="U472" s="1108"/>
      <c r="V472" s="1108"/>
      <c r="W472" s="1108"/>
      <c r="X472" s="1108"/>
    </row>
    <row r="473" spans="1:24" ht="15.95" customHeight="1">
      <c r="A473" s="698"/>
      <c r="B473" s="113"/>
      <c r="C473" s="118"/>
      <c r="D473" s="1107"/>
      <c r="E473" s="1108"/>
      <c r="F473" s="1108"/>
      <c r="G473" s="1108"/>
      <c r="H473" s="1108"/>
      <c r="I473" s="1108"/>
      <c r="J473" s="1108"/>
      <c r="K473" s="1108"/>
      <c r="L473" s="1108"/>
      <c r="M473" s="1108"/>
      <c r="N473" s="1108"/>
      <c r="O473" s="1108"/>
      <c r="P473" s="1108"/>
      <c r="Q473" s="1108"/>
      <c r="R473" s="1108"/>
      <c r="S473" s="1108"/>
      <c r="T473" s="1108"/>
      <c r="U473" s="1108"/>
      <c r="V473" s="1108"/>
      <c r="W473" s="1108"/>
      <c r="X473" s="1108"/>
    </row>
    <row r="474" spans="1:24" ht="15.95" customHeight="1">
      <c r="A474" s="698"/>
      <c r="B474" s="113"/>
      <c r="C474" s="118"/>
      <c r="D474" s="1107"/>
      <c r="E474" s="1108"/>
      <c r="F474" s="1108"/>
      <c r="G474" s="1108"/>
      <c r="H474" s="1108"/>
      <c r="I474" s="1108"/>
      <c r="J474" s="1108"/>
      <c r="K474" s="1108"/>
      <c r="L474" s="1108"/>
      <c r="M474" s="1108"/>
      <c r="N474" s="1108"/>
      <c r="O474" s="1108"/>
      <c r="P474" s="1108"/>
      <c r="Q474" s="1108"/>
      <c r="R474" s="1108"/>
      <c r="S474" s="1108"/>
      <c r="T474" s="1108"/>
      <c r="U474" s="1108"/>
      <c r="V474" s="1108"/>
      <c r="W474" s="1108"/>
      <c r="X474" s="1108"/>
    </row>
    <row r="475" spans="1:24" ht="15.95" customHeight="1">
      <c r="A475" s="698"/>
      <c r="B475" s="113"/>
      <c r="C475" s="118"/>
      <c r="D475" s="1107"/>
      <c r="E475" s="1108"/>
      <c r="F475" s="1108"/>
      <c r="G475" s="1108"/>
      <c r="H475" s="1108"/>
      <c r="I475" s="1108"/>
      <c r="J475" s="1108"/>
      <c r="K475" s="1108"/>
      <c r="L475" s="1108"/>
      <c r="M475" s="1108"/>
      <c r="N475" s="1108"/>
      <c r="O475" s="1108"/>
      <c r="P475" s="1108"/>
      <c r="Q475" s="1108"/>
      <c r="R475" s="1108"/>
      <c r="S475" s="1108"/>
      <c r="T475" s="1108"/>
      <c r="U475" s="1108"/>
      <c r="V475" s="1108"/>
      <c r="W475" s="1108"/>
      <c r="X475" s="1108"/>
    </row>
    <row r="476" spans="1:24" ht="15.95" customHeight="1">
      <c r="A476" s="698"/>
      <c r="B476" s="113"/>
      <c r="C476" s="118"/>
      <c r="D476" s="1107"/>
      <c r="E476" s="1108"/>
      <c r="F476" s="1108"/>
      <c r="G476" s="1108"/>
      <c r="H476" s="1108"/>
      <c r="I476" s="1108"/>
      <c r="J476" s="1108"/>
      <c r="K476" s="1108"/>
      <c r="L476" s="1108"/>
      <c r="M476" s="1108"/>
      <c r="N476" s="1108"/>
      <c r="O476" s="1108"/>
      <c r="P476" s="1108"/>
      <c r="Q476" s="1108"/>
      <c r="R476" s="1108"/>
      <c r="S476" s="1108"/>
      <c r="T476" s="1108"/>
      <c r="U476" s="1108"/>
      <c r="V476" s="1108"/>
      <c r="W476" s="1108"/>
      <c r="X476" s="1108"/>
    </row>
    <row r="477" spans="1:24" ht="15.95" customHeight="1">
      <c r="A477" s="698"/>
      <c r="B477" s="113"/>
      <c r="C477" s="118"/>
      <c r="D477" s="1107"/>
      <c r="E477" s="1108"/>
      <c r="F477" s="1108"/>
      <c r="G477" s="1108"/>
      <c r="H477" s="1108"/>
      <c r="I477" s="1108"/>
      <c r="J477" s="1108"/>
      <c r="K477" s="1108"/>
      <c r="L477" s="1108"/>
      <c r="M477" s="1108"/>
      <c r="N477" s="1108"/>
      <c r="O477" s="1108"/>
      <c r="P477" s="1108"/>
      <c r="Q477" s="1108"/>
      <c r="R477" s="1108"/>
      <c r="S477" s="1108"/>
      <c r="T477" s="1108"/>
      <c r="U477" s="1108"/>
      <c r="V477" s="1108"/>
      <c r="W477" s="1108"/>
      <c r="X477" s="1108"/>
    </row>
    <row r="478" spans="1:24" ht="15.95" customHeight="1">
      <c r="A478" s="698"/>
      <c r="B478" s="113"/>
      <c r="C478" s="118"/>
      <c r="D478" s="1107"/>
      <c r="E478" s="1108"/>
      <c r="F478" s="1108"/>
      <c r="G478" s="1108"/>
      <c r="H478" s="1108"/>
      <c r="I478" s="1108"/>
      <c r="J478" s="1108"/>
      <c r="K478" s="1108"/>
      <c r="L478" s="1108"/>
      <c r="M478" s="1108"/>
      <c r="N478" s="1108"/>
      <c r="O478" s="1108"/>
      <c r="P478" s="1108"/>
      <c r="Q478" s="1108"/>
      <c r="R478" s="1108"/>
      <c r="S478" s="1108"/>
      <c r="T478" s="1108"/>
      <c r="U478" s="1108"/>
      <c r="V478" s="1108"/>
      <c r="W478" s="1108"/>
      <c r="X478" s="1108"/>
    </row>
    <row r="479" spans="1:24" ht="15.95" customHeight="1">
      <c r="A479" s="698"/>
      <c r="B479" s="113"/>
      <c r="C479" s="118"/>
      <c r="D479" s="1107"/>
      <c r="E479" s="1108"/>
      <c r="F479" s="1108"/>
      <c r="G479" s="1108"/>
      <c r="H479" s="1108"/>
      <c r="I479" s="1108"/>
      <c r="J479" s="1108"/>
      <c r="K479" s="1108"/>
      <c r="L479" s="1108"/>
      <c r="M479" s="1108"/>
      <c r="N479" s="1108"/>
      <c r="O479" s="1108"/>
      <c r="P479" s="1108"/>
      <c r="Q479" s="1108"/>
      <c r="R479" s="1108"/>
      <c r="S479" s="1108"/>
      <c r="T479" s="1108"/>
      <c r="U479" s="1108"/>
      <c r="V479" s="1108"/>
      <c r="W479" s="1108"/>
      <c r="X479" s="1108"/>
    </row>
    <row r="480" spans="1:24" ht="15.95" customHeight="1">
      <c r="A480" s="698"/>
      <c r="B480" s="113"/>
      <c r="C480" s="118"/>
      <c r="D480" s="1107"/>
      <c r="E480" s="1108"/>
      <c r="F480" s="1108"/>
      <c r="G480" s="1108"/>
      <c r="H480" s="1108"/>
      <c r="I480" s="1108"/>
      <c r="J480" s="1108"/>
      <c r="K480" s="1108"/>
      <c r="L480" s="1108"/>
      <c r="M480" s="1108"/>
      <c r="N480" s="1108"/>
      <c r="O480" s="1108"/>
      <c r="P480" s="1108"/>
      <c r="Q480" s="1108"/>
      <c r="R480" s="1108"/>
      <c r="S480" s="1108"/>
      <c r="T480" s="1108"/>
      <c r="U480" s="1108"/>
      <c r="V480" s="1108"/>
      <c r="W480" s="1108"/>
      <c r="X480" s="1108"/>
    </row>
    <row r="481" spans="1:24" ht="15.95" customHeight="1">
      <c r="A481" s="698"/>
      <c r="B481" s="113"/>
      <c r="C481" s="118"/>
      <c r="D481" s="1107"/>
      <c r="E481" s="1108"/>
      <c r="F481" s="1108"/>
      <c r="G481" s="1108"/>
      <c r="H481" s="1108"/>
      <c r="I481" s="1108"/>
      <c r="J481" s="1108"/>
      <c r="K481" s="1108"/>
      <c r="L481" s="1108"/>
      <c r="M481" s="1108"/>
      <c r="N481" s="1108"/>
      <c r="O481" s="1108"/>
      <c r="P481" s="1108"/>
      <c r="Q481" s="1108"/>
      <c r="R481" s="1108"/>
      <c r="S481" s="1108"/>
      <c r="T481" s="1108"/>
      <c r="U481" s="1108"/>
      <c r="V481" s="1108"/>
      <c r="W481" s="1108"/>
      <c r="X481" s="1108"/>
    </row>
    <row r="482" spans="1:24" ht="15.95" customHeight="1">
      <c r="A482" s="698"/>
      <c r="B482" s="113"/>
      <c r="C482" s="118"/>
      <c r="D482" s="1107"/>
      <c r="E482" s="1108"/>
      <c r="F482" s="1108"/>
      <c r="G482" s="1108"/>
      <c r="H482" s="1108"/>
      <c r="I482" s="1108"/>
      <c r="J482" s="1108"/>
      <c r="K482" s="1108"/>
      <c r="L482" s="1108"/>
      <c r="M482" s="1108"/>
      <c r="N482" s="1108"/>
      <c r="O482" s="1108"/>
      <c r="P482" s="1108"/>
      <c r="Q482" s="1108"/>
      <c r="R482" s="1108"/>
      <c r="S482" s="1108"/>
      <c r="T482" s="1108"/>
      <c r="U482" s="1108"/>
      <c r="V482" s="1108"/>
      <c r="W482" s="1108"/>
      <c r="X482" s="1108"/>
    </row>
    <row r="483" spans="1:24" ht="15.95" customHeight="1">
      <c r="A483" s="698"/>
      <c r="B483" s="113"/>
      <c r="C483" s="118"/>
      <c r="D483" s="1107"/>
      <c r="E483" s="1108"/>
      <c r="F483" s="1108"/>
      <c r="G483" s="1108"/>
      <c r="H483" s="1108"/>
      <c r="I483" s="1108"/>
      <c r="J483" s="1108"/>
      <c r="K483" s="1108"/>
      <c r="L483" s="1108"/>
      <c r="M483" s="1108"/>
      <c r="N483" s="1108"/>
      <c r="O483" s="1108"/>
      <c r="P483" s="1108"/>
      <c r="Q483" s="1108"/>
      <c r="R483" s="1108"/>
      <c r="S483" s="1108"/>
      <c r="T483" s="1108"/>
      <c r="U483" s="1108"/>
      <c r="V483" s="1108"/>
      <c r="W483" s="1108"/>
      <c r="X483" s="1108"/>
    </row>
    <row r="484" spans="1:24">
      <c r="A484" s="698"/>
      <c r="B484" s="113"/>
      <c r="C484" s="118"/>
      <c r="D484" s="1107"/>
      <c r="E484" s="1108"/>
      <c r="F484" s="1108"/>
      <c r="G484" s="1108"/>
      <c r="H484" s="1108"/>
      <c r="I484" s="1108"/>
      <c r="J484" s="1108"/>
      <c r="K484" s="1108"/>
      <c r="L484" s="1108"/>
      <c r="M484" s="1108"/>
      <c r="N484" s="1108"/>
      <c r="O484" s="1108"/>
      <c r="P484" s="1108"/>
      <c r="Q484" s="1108"/>
      <c r="R484" s="1108"/>
      <c r="S484" s="1108"/>
      <c r="T484" s="1108"/>
      <c r="U484" s="1108"/>
      <c r="V484" s="1108"/>
      <c r="W484" s="1108"/>
      <c r="X484" s="1108"/>
    </row>
    <row r="485" spans="1:24">
      <c r="A485" s="698"/>
      <c r="B485" s="113"/>
      <c r="C485" s="118"/>
      <c r="D485" s="1107"/>
      <c r="E485" s="1108"/>
      <c r="F485" s="1108"/>
      <c r="G485" s="1108"/>
      <c r="H485" s="1108"/>
      <c r="I485" s="1108"/>
      <c r="J485" s="1108"/>
      <c r="K485" s="1108"/>
      <c r="L485" s="1108"/>
      <c r="M485" s="1108"/>
      <c r="N485" s="1108"/>
      <c r="O485" s="1108"/>
      <c r="P485" s="1108"/>
      <c r="Q485" s="1108"/>
      <c r="R485" s="1108"/>
      <c r="S485" s="1108"/>
      <c r="T485" s="1108"/>
      <c r="U485" s="1108"/>
      <c r="V485" s="1108"/>
      <c r="W485" s="1108"/>
      <c r="X485" s="1108"/>
    </row>
    <row r="486" spans="1:24">
      <c r="A486" s="698"/>
      <c r="B486" s="113"/>
      <c r="C486" s="118"/>
      <c r="D486" s="1107"/>
      <c r="E486" s="1108"/>
      <c r="F486" s="1108"/>
      <c r="G486" s="1108"/>
      <c r="H486" s="1108"/>
      <c r="I486" s="1108"/>
      <c r="J486" s="1108"/>
      <c r="K486" s="1108"/>
      <c r="L486" s="1108"/>
      <c r="M486" s="1108"/>
      <c r="N486" s="1108"/>
      <c r="O486" s="1108"/>
      <c r="P486" s="1108"/>
      <c r="Q486" s="1108"/>
      <c r="R486" s="1108"/>
      <c r="S486" s="1108"/>
      <c r="T486" s="1108"/>
      <c r="U486" s="1108"/>
      <c r="V486" s="1108"/>
      <c r="W486" s="1108"/>
      <c r="X486" s="1108"/>
    </row>
    <row r="487" spans="1:24">
      <c r="A487" s="698"/>
      <c r="B487" s="113"/>
      <c r="C487" s="118"/>
      <c r="D487" s="1107"/>
      <c r="E487" s="1108"/>
      <c r="F487" s="1108"/>
      <c r="G487" s="1108"/>
      <c r="H487" s="1108"/>
      <c r="I487" s="1108"/>
      <c r="J487" s="1108"/>
      <c r="K487" s="1108"/>
      <c r="L487" s="1108"/>
      <c r="M487" s="1108"/>
      <c r="N487" s="1108"/>
      <c r="O487" s="1108"/>
      <c r="P487" s="1108"/>
      <c r="Q487" s="1108"/>
      <c r="R487" s="1108"/>
      <c r="S487" s="1108"/>
      <c r="T487" s="1108"/>
      <c r="U487" s="1108"/>
      <c r="V487" s="1108"/>
      <c r="W487" s="1108"/>
      <c r="X487" s="1108"/>
    </row>
    <row r="488" spans="1:24">
      <c r="A488" s="698"/>
      <c r="B488" s="113"/>
      <c r="C488" s="118"/>
      <c r="D488" s="1107"/>
      <c r="E488" s="1108"/>
      <c r="F488" s="1108"/>
      <c r="G488" s="1108"/>
      <c r="H488" s="1108"/>
      <c r="I488" s="1108"/>
      <c r="J488" s="1108"/>
      <c r="K488" s="1108"/>
      <c r="L488" s="1108"/>
      <c r="M488" s="1108"/>
      <c r="N488" s="1108"/>
      <c r="O488" s="1108"/>
      <c r="P488" s="1108"/>
      <c r="Q488" s="1108"/>
      <c r="R488" s="1108"/>
      <c r="S488" s="1108"/>
      <c r="T488" s="1108"/>
      <c r="U488" s="1108"/>
      <c r="V488" s="1108"/>
      <c r="W488" s="1108"/>
      <c r="X488" s="1108"/>
    </row>
    <row r="489" spans="1:24">
      <c r="A489" s="698"/>
      <c r="B489" s="113"/>
      <c r="C489" s="118"/>
      <c r="D489" s="1107"/>
      <c r="E489" s="1108"/>
      <c r="F489" s="1108"/>
      <c r="G489" s="1108"/>
      <c r="H489" s="1108"/>
      <c r="I489" s="1108"/>
      <c r="J489" s="1108"/>
      <c r="K489" s="1108"/>
      <c r="L489" s="1108"/>
      <c r="M489" s="1108"/>
      <c r="N489" s="1108"/>
      <c r="O489" s="1108"/>
      <c r="P489" s="1108"/>
      <c r="Q489" s="1108"/>
      <c r="R489" s="1108"/>
      <c r="S489" s="1108"/>
      <c r="T489" s="1108"/>
      <c r="U489" s="1108"/>
      <c r="V489" s="1108"/>
      <c r="W489" s="1108"/>
      <c r="X489" s="1108"/>
    </row>
    <row r="490" spans="1:24">
      <c r="A490" s="698"/>
      <c r="B490" s="113"/>
      <c r="C490" s="118"/>
      <c r="D490" s="1107"/>
      <c r="E490" s="1108"/>
      <c r="F490" s="1108"/>
      <c r="G490" s="1108"/>
      <c r="H490" s="1108"/>
      <c r="I490" s="1108"/>
      <c r="J490" s="1108"/>
      <c r="K490" s="1108"/>
      <c r="L490" s="1108"/>
      <c r="M490" s="1108"/>
      <c r="N490" s="1108"/>
      <c r="O490" s="1108"/>
      <c r="P490" s="1108"/>
      <c r="Q490" s="1108"/>
      <c r="R490" s="1108"/>
      <c r="S490" s="1108"/>
      <c r="T490" s="1108"/>
      <c r="U490" s="1108"/>
      <c r="V490" s="1108"/>
      <c r="W490" s="1108"/>
      <c r="X490" s="1108"/>
    </row>
    <row r="491" spans="1:24">
      <c r="A491" s="698"/>
      <c r="B491" s="113"/>
      <c r="C491" s="118"/>
      <c r="D491" s="1107"/>
      <c r="E491" s="1108"/>
      <c r="F491" s="1108"/>
      <c r="G491" s="1108"/>
      <c r="H491" s="1108"/>
      <c r="I491" s="1108"/>
      <c r="J491" s="1108"/>
      <c r="K491" s="1108"/>
      <c r="L491" s="1108"/>
      <c r="M491" s="1108"/>
      <c r="N491" s="1108"/>
      <c r="O491" s="1108"/>
      <c r="P491" s="1108"/>
      <c r="Q491" s="1108"/>
      <c r="R491" s="1108"/>
      <c r="S491" s="1108"/>
      <c r="T491" s="1108"/>
      <c r="U491" s="1108"/>
      <c r="V491" s="1108"/>
      <c r="W491" s="1108"/>
      <c r="X491" s="1108"/>
    </row>
    <row r="492" spans="1:24">
      <c r="A492" s="698"/>
      <c r="B492" s="113"/>
      <c r="C492" s="118"/>
      <c r="D492" s="1107"/>
      <c r="E492" s="1108"/>
      <c r="F492" s="1108"/>
      <c r="G492" s="1108"/>
      <c r="H492" s="1108"/>
      <c r="I492" s="1108"/>
      <c r="J492" s="1108"/>
      <c r="K492" s="1108"/>
      <c r="L492" s="1108"/>
      <c r="M492" s="1108"/>
      <c r="N492" s="1108"/>
      <c r="O492" s="1108"/>
      <c r="P492" s="1108"/>
      <c r="Q492" s="1108"/>
      <c r="R492" s="1108"/>
      <c r="S492" s="1108"/>
      <c r="T492" s="1108"/>
      <c r="U492" s="1108"/>
      <c r="V492" s="1108"/>
      <c r="W492" s="1108"/>
      <c r="X492" s="1108"/>
    </row>
    <row r="493" spans="1:24">
      <c r="A493" s="698"/>
      <c r="B493" s="113"/>
      <c r="C493" s="118"/>
      <c r="D493" s="1107"/>
      <c r="E493" s="1108"/>
      <c r="F493" s="1108"/>
      <c r="G493" s="1108"/>
      <c r="H493" s="1108"/>
      <c r="I493" s="1108"/>
      <c r="J493" s="1108"/>
      <c r="K493" s="1108"/>
      <c r="L493" s="1108"/>
      <c r="M493" s="1108"/>
      <c r="N493" s="1108"/>
      <c r="O493" s="1108"/>
      <c r="P493" s="1108"/>
      <c r="Q493" s="1108"/>
      <c r="R493" s="1108"/>
      <c r="S493" s="1108"/>
      <c r="T493" s="1108"/>
      <c r="U493" s="1108"/>
      <c r="V493" s="1108"/>
      <c r="W493" s="1108"/>
      <c r="X493" s="1108"/>
    </row>
    <row r="494" spans="1:24">
      <c r="A494" s="698"/>
      <c r="B494" s="113"/>
      <c r="C494" s="118"/>
      <c r="D494" s="1107"/>
      <c r="E494" s="1108"/>
      <c r="F494" s="1108"/>
      <c r="G494" s="1108"/>
      <c r="H494" s="1108"/>
      <c r="I494" s="1108"/>
      <c r="J494" s="1108"/>
      <c r="K494" s="1108"/>
      <c r="L494" s="1108"/>
      <c r="M494" s="1108"/>
      <c r="N494" s="1108"/>
      <c r="O494" s="1108"/>
      <c r="P494" s="1108"/>
      <c r="Q494" s="1108"/>
      <c r="R494" s="1108"/>
      <c r="S494" s="1108"/>
      <c r="T494" s="1108"/>
      <c r="U494" s="1108"/>
      <c r="V494" s="1108"/>
      <c r="W494" s="1108"/>
      <c r="X494" s="1108"/>
    </row>
    <row r="495" spans="1:24">
      <c r="A495" s="698"/>
      <c r="B495" s="113"/>
      <c r="C495" s="118"/>
      <c r="D495" s="1107"/>
      <c r="E495" s="1108"/>
      <c r="F495" s="1108"/>
      <c r="G495" s="1108"/>
      <c r="H495" s="1108"/>
      <c r="I495" s="1108"/>
      <c r="J495" s="1108"/>
      <c r="K495" s="1108"/>
      <c r="L495" s="1108"/>
      <c r="M495" s="1108"/>
      <c r="N495" s="1108"/>
      <c r="O495" s="1108"/>
      <c r="P495" s="1108"/>
      <c r="Q495" s="1108"/>
      <c r="R495" s="1108"/>
      <c r="S495" s="1108"/>
      <c r="T495" s="1108"/>
      <c r="U495" s="1108"/>
      <c r="V495" s="1108"/>
      <c r="W495" s="1108"/>
      <c r="X495" s="1108"/>
    </row>
    <row r="496" spans="1:24">
      <c r="A496" s="698"/>
      <c r="B496" s="113"/>
      <c r="C496" s="118"/>
      <c r="D496" s="1107"/>
      <c r="E496" s="1108"/>
      <c r="F496" s="1108"/>
      <c r="G496" s="1108"/>
      <c r="H496" s="1108"/>
      <c r="I496" s="1108"/>
      <c r="J496" s="1108"/>
      <c r="K496" s="1108"/>
      <c r="L496" s="1108"/>
      <c r="M496" s="1108"/>
      <c r="N496" s="1108"/>
      <c r="O496" s="1108"/>
      <c r="P496" s="1108"/>
      <c r="Q496" s="1108"/>
      <c r="R496" s="1108"/>
      <c r="S496" s="1108"/>
      <c r="T496" s="1108"/>
      <c r="U496" s="1108"/>
      <c r="V496" s="1108"/>
      <c r="W496" s="1108"/>
      <c r="X496" s="1108"/>
    </row>
    <row r="497" spans="1:24">
      <c r="A497" s="698"/>
      <c r="B497" s="113"/>
      <c r="C497" s="118"/>
      <c r="D497" s="1107"/>
      <c r="E497" s="1108"/>
      <c r="F497" s="1108"/>
      <c r="G497" s="1108"/>
      <c r="H497" s="1108"/>
      <c r="I497" s="1108"/>
      <c r="J497" s="1108"/>
      <c r="K497" s="1108"/>
      <c r="L497" s="1108"/>
      <c r="M497" s="1108"/>
      <c r="N497" s="1108"/>
      <c r="O497" s="1108"/>
      <c r="P497" s="1108"/>
      <c r="Q497" s="1108"/>
      <c r="R497" s="1108"/>
      <c r="S497" s="1108"/>
      <c r="T497" s="1108"/>
      <c r="U497" s="1108"/>
      <c r="V497" s="1108"/>
      <c r="W497" s="1108"/>
      <c r="X497" s="1108"/>
    </row>
    <row r="498" spans="1:24">
      <c r="A498" s="698"/>
      <c r="B498" s="113"/>
      <c r="C498" s="118"/>
      <c r="D498" s="1107"/>
      <c r="E498" s="1108"/>
      <c r="F498" s="1108"/>
      <c r="G498" s="1108"/>
      <c r="H498" s="1108"/>
      <c r="I498" s="1108"/>
      <c r="J498" s="1108"/>
      <c r="K498" s="1108"/>
      <c r="L498" s="1108"/>
      <c r="M498" s="1108"/>
      <c r="N498" s="1108"/>
      <c r="O498" s="1108"/>
      <c r="P498" s="1108"/>
      <c r="Q498" s="1108"/>
      <c r="R498" s="1108"/>
      <c r="S498" s="1108"/>
      <c r="T498" s="1108"/>
      <c r="U498" s="1108"/>
      <c r="V498" s="1108"/>
      <c r="W498" s="1108"/>
      <c r="X498" s="1108"/>
    </row>
    <row r="499" spans="1:24">
      <c r="A499" s="698"/>
      <c r="B499" s="113"/>
      <c r="C499" s="118"/>
      <c r="D499" s="1107"/>
      <c r="E499" s="1108"/>
      <c r="F499" s="1108"/>
      <c r="G499" s="1108"/>
      <c r="H499" s="1108"/>
      <c r="I499" s="1108"/>
      <c r="J499" s="1108"/>
      <c r="K499" s="1108"/>
      <c r="L499" s="1108"/>
      <c r="M499" s="1108"/>
      <c r="N499" s="1108"/>
      <c r="O499" s="1108"/>
      <c r="P499" s="1108"/>
      <c r="Q499" s="1108"/>
      <c r="R499" s="1108"/>
      <c r="S499" s="1108"/>
      <c r="T499" s="1108"/>
      <c r="U499" s="1108"/>
      <c r="V499" s="1108"/>
      <c r="W499" s="1108"/>
      <c r="X499" s="1108"/>
    </row>
    <row r="500" spans="1:24">
      <c r="A500" s="698"/>
      <c r="B500" s="113"/>
      <c r="C500" s="118"/>
      <c r="D500" s="1107"/>
      <c r="E500" s="1108"/>
      <c r="F500" s="1108"/>
      <c r="G500" s="1108"/>
      <c r="H500" s="1108"/>
      <c r="I500" s="1108"/>
      <c r="J500" s="1108"/>
      <c r="K500" s="1108"/>
      <c r="L500" s="1108"/>
      <c r="M500" s="1108"/>
      <c r="N500" s="1108"/>
      <c r="O500" s="1108"/>
      <c r="P500" s="1108"/>
      <c r="Q500" s="1108"/>
      <c r="R500" s="1108"/>
      <c r="S500" s="1108"/>
      <c r="T500" s="1108"/>
      <c r="U500" s="1108"/>
      <c r="V500" s="1108"/>
      <c r="W500" s="1108"/>
      <c r="X500" s="1108"/>
    </row>
    <row r="501" spans="1:24">
      <c r="A501" s="698"/>
      <c r="B501" s="113"/>
      <c r="C501" s="118"/>
      <c r="D501" s="1107"/>
      <c r="E501" s="1108"/>
      <c r="F501" s="1108"/>
      <c r="G501" s="1108"/>
      <c r="H501" s="1108"/>
      <c r="I501" s="1108"/>
      <c r="J501" s="1108"/>
      <c r="K501" s="1108"/>
      <c r="L501" s="1108"/>
      <c r="M501" s="1108"/>
      <c r="N501" s="1108"/>
      <c r="O501" s="1108"/>
      <c r="P501" s="1108"/>
      <c r="Q501" s="1108"/>
      <c r="R501" s="1108"/>
      <c r="S501" s="1108"/>
      <c r="T501" s="1108"/>
      <c r="U501" s="1108"/>
      <c r="V501" s="1108"/>
      <c r="W501" s="1108"/>
      <c r="X501" s="1108"/>
    </row>
    <row r="502" spans="1:24">
      <c r="A502" s="698"/>
      <c r="B502" s="113"/>
      <c r="C502" s="118"/>
      <c r="D502" s="1107"/>
      <c r="E502" s="1108"/>
      <c r="F502" s="1108"/>
      <c r="G502" s="1108"/>
      <c r="H502" s="1108"/>
      <c r="I502" s="1108"/>
      <c r="J502" s="1108"/>
      <c r="K502" s="1108"/>
      <c r="L502" s="1108"/>
      <c r="M502" s="1108"/>
      <c r="N502" s="1108"/>
      <c r="O502" s="1108"/>
      <c r="P502" s="1108"/>
      <c r="Q502" s="1108"/>
      <c r="R502" s="1108"/>
      <c r="S502" s="1108"/>
      <c r="T502" s="1108"/>
      <c r="U502" s="1108"/>
      <c r="V502" s="1108"/>
      <c r="W502" s="1108"/>
      <c r="X502" s="1108"/>
    </row>
    <row r="503" spans="1:24">
      <c r="A503" s="698"/>
      <c r="B503" s="113"/>
      <c r="C503" s="118"/>
      <c r="D503" s="1107"/>
      <c r="E503" s="1108"/>
      <c r="F503" s="1108"/>
      <c r="G503" s="1108"/>
      <c r="H503" s="1108"/>
      <c r="I503" s="1108"/>
      <c r="J503" s="1108"/>
      <c r="K503" s="1108"/>
      <c r="L503" s="1108"/>
      <c r="M503" s="1108"/>
      <c r="N503" s="1108"/>
      <c r="O503" s="1108"/>
      <c r="P503" s="1108"/>
      <c r="Q503" s="1108"/>
      <c r="R503" s="1108"/>
      <c r="S503" s="1108"/>
      <c r="T503" s="1108"/>
      <c r="U503" s="1108"/>
      <c r="V503" s="1108"/>
      <c r="W503" s="1108"/>
      <c r="X503" s="1108"/>
    </row>
    <row r="504" spans="1:24">
      <c r="A504" s="698"/>
      <c r="B504" s="113"/>
      <c r="C504" s="118"/>
      <c r="D504" s="1107"/>
      <c r="E504" s="1108"/>
      <c r="F504" s="1108"/>
      <c r="G504" s="1108"/>
      <c r="H504" s="1108"/>
      <c r="I504" s="1108"/>
      <c r="J504" s="1108"/>
      <c r="K504" s="1108"/>
      <c r="L504" s="1108"/>
      <c r="M504" s="1108"/>
      <c r="N504" s="1108"/>
      <c r="O504" s="1108"/>
      <c r="P504" s="1108"/>
      <c r="Q504" s="1108"/>
      <c r="R504" s="1108"/>
      <c r="S504" s="1108"/>
      <c r="T504" s="1108"/>
      <c r="U504" s="1108"/>
      <c r="V504" s="1108"/>
      <c r="W504" s="1108"/>
      <c r="X504" s="1108"/>
    </row>
    <row r="505" spans="1:24">
      <c r="A505" s="698"/>
      <c r="B505" s="113"/>
      <c r="C505" s="118"/>
      <c r="D505" s="1107"/>
      <c r="E505" s="1108"/>
      <c r="F505" s="1108"/>
      <c r="G505" s="1108"/>
      <c r="H505" s="1108"/>
      <c r="I505" s="1108"/>
      <c r="J505" s="1108"/>
      <c r="K505" s="1108"/>
      <c r="L505" s="1108"/>
      <c r="M505" s="1108"/>
      <c r="N505" s="1108"/>
      <c r="O505" s="1108"/>
      <c r="P505" s="1108"/>
      <c r="Q505" s="1108"/>
      <c r="R505" s="1108"/>
      <c r="S505" s="1108"/>
      <c r="T505" s="1108"/>
      <c r="U505" s="1108"/>
      <c r="V505" s="1108"/>
      <c r="W505" s="1108"/>
      <c r="X505" s="1108"/>
    </row>
    <row r="506" spans="1:24">
      <c r="A506" s="698"/>
      <c r="B506" s="113"/>
      <c r="C506" s="118"/>
      <c r="D506" s="1107"/>
      <c r="E506" s="1108"/>
      <c r="F506" s="1108"/>
      <c r="G506" s="1108"/>
      <c r="H506" s="1108"/>
      <c r="I506" s="1108"/>
      <c r="J506" s="1108"/>
      <c r="K506" s="1108"/>
      <c r="L506" s="1108"/>
      <c r="M506" s="1108"/>
      <c r="N506" s="1108"/>
      <c r="O506" s="1108"/>
      <c r="P506" s="1108"/>
      <c r="Q506" s="1108"/>
      <c r="R506" s="1108"/>
      <c r="S506" s="1108"/>
      <c r="T506" s="1108"/>
      <c r="U506" s="1108"/>
      <c r="V506" s="1108"/>
      <c r="W506" s="1108"/>
      <c r="X506" s="1108"/>
    </row>
    <row r="507" spans="1:24">
      <c r="A507" s="698"/>
      <c r="B507" s="113"/>
      <c r="C507" s="118"/>
      <c r="D507" s="1107"/>
      <c r="E507" s="1108"/>
      <c r="F507" s="1108"/>
      <c r="G507" s="1108"/>
      <c r="H507" s="1108"/>
      <c r="I507" s="1108"/>
      <c r="J507" s="1108"/>
      <c r="K507" s="1108"/>
      <c r="L507" s="1108"/>
      <c r="M507" s="1108"/>
      <c r="N507" s="1108"/>
      <c r="O507" s="1108"/>
      <c r="P507" s="1108"/>
      <c r="Q507" s="1108"/>
      <c r="R507" s="1108"/>
      <c r="S507" s="1108"/>
      <c r="T507" s="1108"/>
      <c r="U507" s="1108"/>
      <c r="V507" s="1108"/>
      <c r="W507" s="1108"/>
      <c r="X507" s="1108"/>
    </row>
    <row r="508" spans="1:24">
      <c r="A508" s="698"/>
      <c r="B508" s="113"/>
      <c r="C508" s="118"/>
      <c r="D508" s="1107"/>
      <c r="E508" s="1108"/>
      <c r="F508" s="1108"/>
      <c r="G508" s="1108"/>
      <c r="H508" s="1108"/>
      <c r="I508" s="1108"/>
      <c r="J508" s="1108"/>
      <c r="K508" s="1108"/>
      <c r="L508" s="1108"/>
      <c r="M508" s="1108"/>
      <c r="N508" s="1108"/>
      <c r="O508" s="1108"/>
      <c r="P508" s="1108"/>
      <c r="Q508" s="1108"/>
      <c r="R508" s="1108"/>
      <c r="S508" s="1108"/>
      <c r="T508" s="1108"/>
      <c r="U508" s="1108"/>
      <c r="V508" s="1108"/>
      <c r="W508" s="1108"/>
      <c r="X508" s="1108"/>
    </row>
    <row r="509" spans="1:24">
      <c r="A509" s="698"/>
      <c r="B509" s="113"/>
      <c r="C509" s="118"/>
      <c r="D509" s="1107"/>
      <c r="E509" s="1108"/>
      <c r="F509" s="1108"/>
      <c r="G509" s="1108"/>
      <c r="H509" s="1108"/>
      <c r="I509" s="1108"/>
      <c r="J509" s="1108"/>
      <c r="K509" s="1108"/>
      <c r="L509" s="1108"/>
      <c r="M509" s="1108"/>
      <c r="N509" s="1108"/>
      <c r="O509" s="1108"/>
      <c r="P509" s="1108"/>
      <c r="Q509" s="1108"/>
      <c r="R509" s="1108"/>
      <c r="S509" s="1108"/>
      <c r="T509" s="1108"/>
      <c r="U509" s="1108"/>
      <c r="V509" s="1108"/>
      <c r="W509" s="1108"/>
      <c r="X509" s="1108"/>
    </row>
    <row r="510" spans="1:24">
      <c r="A510" s="698"/>
      <c r="B510" s="113"/>
      <c r="C510" s="118"/>
      <c r="D510" s="1107"/>
      <c r="E510" s="1108"/>
      <c r="F510" s="1108"/>
      <c r="G510" s="1108"/>
      <c r="H510" s="1108"/>
      <c r="I510" s="1108"/>
      <c r="J510" s="1108"/>
      <c r="K510" s="1108"/>
      <c r="L510" s="1108"/>
      <c r="M510" s="1108"/>
      <c r="N510" s="1108"/>
      <c r="O510" s="1108"/>
      <c r="P510" s="1108"/>
      <c r="Q510" s="1108"/>
      <c r="R510" s="1108"/>
      <c r="S510" s="1108"/>
      <c r="T510" s="1108"/>
      <c r="U510" s="1108"/>
      <c r="V510" s="1108"/>
      <c r="W510" s="1108"/>
      <c r="X510" s="1108"/>
    </row>
    <row r="511" spans="1:24">
      <c r="A511" s="698"/>
      <c r="B511" s="113"/>
      <c r="C511" s="118"/>
      <c r="D511" s="1107"/>
      <c r="E511" s="1108"/>
      <c r="F511" s="1108"/>
      <c r="G511" s="1108"/>
      <c r="H511" s="1108"/>
      <c r="I511" s="1108"/>
      <c r="J511" s="1108"/>
      <c r="K511" s="1108"/>
      <c r="L511" s="1108"/>
      <c r="M511" s="1108"/>
      <c r="N511" s="1108"/>
      <c r="O511" s="1108"/>
      <c r="P511" s="1108"/>
      <c r="Q511" s="1108"/>
      <c r="R511" s="1108"/>
      <c r="S511" s="1108"/>
      <c r="T511" s="1108"/>
      <c r="U511" s="1108"/>
      <c r="V511" s="1108"/>
      <c r="W511" s="1108"/>
      <c r="X511" s="1108"/>
    </row>
    <row r="512" spans="1:24">
      <c r="A512" s="698"/>
      <c r="B512" s="113"/>
      <c r="C512" s="118"/>
      <c r="D512" s="1107"/>
      <c r="E512" s="1108"/>
      <c r="F512" s="1108"/>
      <c r="G512" s="1108"/>
      <c r="H512" s="1108"/>
      <c r="I512" s="1108"/>
      <c r="J512" s="1108"/>
      <c r="K512" s="1108"/>
      <c r="L512" s="1108"/>
      <c r="M512" s="1108"/>
      <c r="N512" s="1108"/>
      <c r="O512" s="1108"/>
      <c r="P512" s="1108"/>
      <c r="Q512" s="1108"/>
      <c r="R512" s="1108"/>
      <c r="S512" s="1108"/>
      <c r="T512" s="1108"/>
      <c r="U512" s="1108"/>
      <c r="V512" s="1108"/>
      <c r="W512" s="1108"/>
      <c r="X512" s="1108"/>
    </row>
    <row r="513" spans="1:24">
      <c r="A513" s="698"/>
      <c r="B513" s="113"/>
      <c r="C513" s="118"/>
      <c r="D513" s="1107"/>
      <c r="E513" s="1108"/>
      <c r="F513" s="1108"/>
      <c r="G513" s="1108"/>
      <c r="H513" s="1108"/>
      <c r="I513" s="1108"/>
      <c r="J513" s="1108"/>
      <c r="K513" s="1108"/>
      <c r="L513" s="1108"/>
      <c r="M513" s="1108"/>
      <c r="N513" s="1108"/>
      <c r="O513" s="1108"/>
      <c r="P513" s="1108"/>
      <c r="Q513" s="1108"/>
      <c r="R513" s="1108"/>
      <c r="S513" s="1108"/>
      <c r="T513" s="1108"/>
      <c r="U513" s="1108"/>
      <c r="V513" s="1108"/>
      <c r="W513" s="1108"/>
      <c r="X513" s="1108"/>
    </row>
    <row r="514" spans="1:24">
      <c r="A514" s="698"/>
      <c r="B514" s="113"/>
      <c r="C514" s="118"/>
      <c r="D514" s="1107"/>
      <c r="E514" s="1108"/>
      <c r="F514" s="1108"/>
      <c r="G514" s="1108"/>
      <c r="H514" s="1108"/>
      <c r="I514" s="1108"/>
      <c r="J514" s="1108"/>
      <c r="K514" s="1108"/>
      <c r="L514" s="1108"/>
      <c r="M514" s="1108"/>
      <c r="N514" s="1108"/>
      <c r="O514" s="1108"/>
      <c r="P514" s="1108"/>
      <c r="Q514" s="1108"/>
      <c r="R514" s="1108"/>
      <c r="S514" s="1108"/>
      <c r="T514" s="1108"/>
      <c r="U514" s="1108"/>
      <c r="V514" s="1108"/>
      <c r="W514" s="1108"/>
      <c r="X514" s="1108"/>
    </row>
    <row r="515" spans="1:24">
      <c r="A515" s="698"/>
      <c r="B515" s="113"/>
      <c r="C515" s="118"/>
      <c r="D515" s="1107"/>
      <c r="E515" s="1108"/>
      <c r="F515" s="1108"/>
      <c r="G515" s="1108"/>
      <c r="H515" s="1108"/>
      <c r="I515" s="1108"/>
      <c r="J515" s="1108"/>
      <c r="K515" s="1108"/>
      <c r="L515" s="1108"/>
      <c r="M515" s="1108"/>
      <c r="N515" s="1108"/>
      <c r="O515" s="1108"/>
      <c r="P515" s="1108"/>
      <c r="Q515" s="1108"/>
      <c r="R515" s="1108"/>
      <c r="S515" s="1108"/>
      <c r="T515" s="1108"/>
      <c r="U515" s="1108"/>
      <c r="V515" s="1108"/>
      <c r="W515" s="1108"/>
      <c r="X515" s="1108"/>
    </row>
    <row r="516" spans="1:24">
      <c r="A516" s="698"/>
      <c r="B516" s="113"/>
      <c r="C516" s="118"/>
      <c r="D516" s="1107"/>
      <c r="E516" s="1108"/>
      <c r="F516" s="1108"/>
      <c r="G516" s="1108"/>
      <c r="H516" s="1108"/>
      <c r="I516" s="1108"/>
      <c r="J516" s="1108"/>
      <c r="K516" s="1108"/>
      <c r="L516" s="1108"/>
      <c r="M516" s="1108"/>
      <c r="N516" s="1108"/>
      <c r="O516" s="1108"/>
      <c r="P516" s="1108"/>
      <c r="Q516" s="1108"/>
      <c r="R516" s="1108"/>
      <c r="S516" s="1108"/>
      <c r="T516" s="1108"/>
      <c r="U516" s="1108"/>
      <c r="V516" s="1108"/>
      <c r="W516" s="1108"/>
      <c r="X516" s="1108"/>
    </row>
    <row r="517" spans="1:24">
      <c r="A517" s="698"/>
      <c r="B517" s="113"/>
      <c r="C517" s="118"/>
      <c r="D517" s="1107"/>
      <c r="E517" s="1108"/>
      <c r="F517" s="1108"/>
      <c r="G517" s="1108"/>
      <c r="H517" s="1108"/>
      <c r="I517" s="1108"/>
      <c r="J517" s="1108"/>
      <c r="K517" s="1108"/>
      <c r="L517" s="1108"/>
      <c r="M517" s="1108"/>
      <c r="N517" s="1108"/>
      <c r="O517" s="1108"/>
      <c r="P517" s="1108"/>
      <c r="Q517" s="1108"/>
      <c r="R517" s="1108"/>
      <c r="S517" s="1108"/>
      <c r="T517" s="1108"/>
      <c r="U517" s="1108"/>
      <c r="V517" s="1108"/>
      <c r="W517" s="1108"/>
      <c r="X517" s="1108"/>
    </row>
    <row r="518" spans="1:24">
      <c r="A518" s="698"/>
      <c r="B518" s="113"/>
      <c r="C518" s="118"/>
      <c r="D518" s="1107"/>
      <c r="E518" s="1108"/>
      <c r="F518" s="1108"/>
      <c r="G518" s="1108"/>
      <c r="H518" s="1108"/>
      <c r="I518" s="1108"/>
      <c r="J518" s="1108"/>
      <c r="K518" s="1108"/>
      <c r="L518" s="1108"/>
      <c r="M518" s="1108"/>
      <c r="N518" s="1108"/>
      <c r="O518" s="1108"/>
      <c r="P518" s="1108"/>
      <c r="Q518" s="1108"/>
      <c r="R518" s="1108"/>
      <c r="S518" s="1108"/>
      <c r="T518" s="1108"/>
      <c r="U518" s="1108"/>
      <c r="V518" s="1108"/>
      <c r="W518" s="1108"/>
      <c r="X518" s="1108"/>
    </row>
    <row r="519" spans="1:24">
      <c r="A519" s="698"/>
      <c r="B519" s="113"/>
      <c r="C519" s="118"/>
      <c r="D519" s="1107"/>
      <c r="E519" s="1108"/>
      <c r="F519" s="1108"/>
      <c r="G519" s="1108"/>
      <c r="H519" s="1108"/>
      <c r="I519" s="1108"/>
      <c r="J519" s="1108"/>
      <c r="K519" s="1108"/>
      <c r="L519" s="1108"/>
      <c r="M519" s="1108"/>
      <c r="N519" s="1108"/>
      <c r="O519" s="1108"/>
      <c r="P519" s="1108"/>
      <c r="Q519" s="1108"/>
      <c r="R519" s="1108"/>
      <c r="S519" s="1108"/>
      <c r="T519" s="1108"/>
      <c r="U519" s="1108"/>
      <c r="V519" s="1108"/>
      <c r="W519" s="1108"/>
      <c r="X519" s="1108"/>
    </row>
    <row r="520" spans="1:24">
      <c r="A520" s="698"/>
      <c r="B520" s="113"/>
      <c r="C520" s="118"/>
      <c r="D520" s="1107"/>
      <c r="E520" s="1108"/>
      <c r="F520" s="1108"/>
      <c r="G520" s="1108"/>
      <c r="H520" s="1108"/>
      <c r="I520" s="1108"/>
      <c r="J520" s="1108"/>
      <c r="K520" s="1108"/>
      <c r="L520" s="1108"/>
      <c r="M520" s="1108"/>
      <c r="N520" s="1108"/>
      <c r="O520" s="1108"/>
      <c r="P520" s="1108"/>
      <c r="Q520" s="1108"/>
      <c r="R520" s="1108"/>
      <c r="S520" s="1108"/>
      <c r="T520" s="1108"/>
      <c r="U520" s="1108"/>
      <c r="V520" s="1108"/>
      <c r="W520" s="1108"/>
      <c r="X520" s="1108"/>
    </row>
    <row r="521" spans="1:24">
      <c r="A521" s="698"/>
      <c r="B521" s="113"/>
      <c r="C521" s="118"/>
      <c r="D521" s="1107"/>
      <c r="E521" s="1108"/>
      <c r="F521" s="1108"/>
      <c r="G521" s="1108"/>
      <c r="H521" s="1108"/>
      <c r="I521" s="1108"/>
      <c r="J521" s="1108"/>
      <c r="K521" s="1108"/>
      <c r="L521" s="1108"/>
      <c r="M521" s="1108"/>
      <c r="N521" s="1108"/>
      <c r="O521" s="1108"/>
      <c r="P521" s="1108"/>
      <c r="Q521" s="1108"/>
      <c r="R521" s="1108"/>
      <c r="S521" s="1108"/>
      <c r="T521" s="1108"/>
      <c r="U521" s="1108"/>
      <c r="V521" s="1108"/>
      <c r="W521" s="1108"/>
      <c r="X521" s="1108"/>
    </row>
    <row r="522" spans="1:24">
      <c r="A522" s="698"/>
      <c r="B522" s="113"/>
      <c r="C522" s="118"/>
      <c r="D522" s="1107"/>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row>
    <row r="523" spans="1:24">
      <c r="A523" s="698"/>
      <c r="B523" s="113"/>
      <c r="C523" s="118"/>
      <c r="D523" s="1107"/>
      <c r="E523" s="1108"/>
      <c r="F523" s="1108"/>
      <c r="G523" s="1108"/>
      <c r="H523" s="1108"/>
      <c r="I523" s="1108"/>
      <c r="J523" s="1108"/>
      <c r="K523" s="1108"/>
      <c r="L523" s="1108"/>
      <c r="M523" s="1108"/>
      <c r="N523" s="1108"/>
      <c r="O523" s="1108"/>
      <c r="P523" s="1108"/>
      <c r="Q523" s="1108"/>
      <c r="R523" s="1108"/>
      <c r="S523" s="1108"/>
      <c r="T523" s="1108"/>
      <c r="U523" s="1108"/>
      <c r="V523" s="1108"/>
      <c r="W523" s="1108"/>
      <c r="X523" s="1108"/>
    </row>
    <row r="524" spans="1:24">
      <c r="A524" s="698"/>
      <c r="B524" s="113"/>
      <c r="C524" s="118"/>
      <c r="D524" s="1107"/>
      <c r="E524" s="1108"/>
      <c r="F524" s="1108"/>
      <c r="G524" s="1108"/>
      <c r="H524" s="1108"/>
      <c r="I524" s="1108"/>
      <c r="J524" s="1108"/>
      <c r="K524" s="1108"/>
      <c r="L524" s="1108"/>
      <c r="M524" s="1108"/>
      <c r="N524" s="1108"/>
      <c r="O524" s="1108"/>
      <c r="P524" s="1108"/>
      <c r="Q524" s="1108"/>
      <c r="R524" s="1108"/>
      <c r="S524" s="1108"/>
      <c r="T524" s="1108"/>
      <c r="U524" s="1108"/>
      <c r="V524" s="1108"/>
      <c r="W524" s="1108"/>
      <c r="X524" s="1108"/>
    </row>
    <row r="525" spans="1:24">
      <c r="A525" s="698"/>
      <c r="B525" s="113"/>
      <c r="C525" s="118"/>
      <c r="D525" s="1107"/>
      <c r="E525" s="1108"/>
      <c r="F525" s="1108"/>
      <c r="G525" s="1108"/>
      <c r="H525" s="1108"/>
      <c r="I525" s="1108"/>
      <c r="J525" s="1108"/>
      <c r="K525" s="1108"/>
      <c r="L525" s="1108"/>
      <c r="M525" s="1108"/>
      <c r="N525" s="1108"/>
      <c r="O525" s="1108"/>
      <c r="P525" s="1108"/>
      <c r="Q525" s="1108"/>
      <c r="R525" s="1108"/>
      <c r="S525" s="1108"/>
      <c r="T525" s="1108"/>
      <c r="U525" s="1108"/>
      <c r="V525" s="1108"/>
      <c r="W525" s="1108"/>
      <c r="X525" s="1108"/>
    </row>
    <row r="526" spans="1:24">
      <c r="A526" s="698"/>
      <c r="B526" s="113"/>
      <c r="C526" s="118"/>
      <c r="D526" s="1107"/>
      <c r="E526" s="1108"/>
      <c r="F526" s="1108"/>
      <c r="G526" s="1108"/>
      <c r="H526" s="1108"/>
      <c r="I526" s="1108"/>
      <c r="J526" s="1108"/>
      <c r="K526" s="1108"/>
      <c r="L526" s="1108"/>
      <c r="M526" s="1108"/>
      <c r="N526" s="1108"/>
      <c r="O526" s="1108"/>
      <c r="P526" s="1108"/>
      <c r="Q526" s="1108"/>
      <c r="R526" s="1108"/>
      <c r="S526" s="1108"/>
      <c r="T526" s="1108"/>
      <c r="U526" s="1108"/>
      <c r="V526" s="1108"/>
      <c r="W526" s="1108"/>
      <c r="X526" s="1108"/>
    </row>
    <row r="527" spans="1:24">
      <c r="A527" s="698"/>
      <c r="B527" s="113"/>
      <c r="C527" s="118"/>
      <c r="D527" s="1107"/>
      <c r="E527" s="1108"/>
      <c r="F527" s="1108"/>
      <c r="G527" s="1108"/>
      <c r="H527" s="1108"/>
      <c r="I527" s="1108"/>
      <c r="J527" s="1108"/>
      <c r="K527" s="1108"/>
      <c r="L527" s="1108"/>
      <c r="M527" s="1108"/>
      <c r="N527" s="1108"/>
      <c r="O527" s="1108"/>
      <c r="P527" s="1108"/>
      <c r="Q527" s="1108"/>
      <c r="R527" s="1108"/>
      <c r="S527" s="1108"/>
      <c r="T527" s="1108"/>
      <c r="U527" s="1108"/>
      <c r="V527" s="1108"/>
      <c r="W527" s="1108"/>
      <c r="X527" s="1108"/>
    </row>
    <row r="528" spans="1:24">
      <c r="A528" s="698"/>
      <c r="B528" s="113"/>
      <c r="C528" s="118"/>
      <c r="D528" s="1107"/>
      <c r="E528" s="1108"/>
      <c r="F528" s="1108"/>
      <c r="G528" s="1108"/>
      <c r="H528" s="1108"/>
      <c r="I528" s="1108"/>
      <c r="J528" s="1108"/>
      <c r="K528" s="1108"/>
      <c r="L528" s="1108"/>
      <c r="M528" s="1108"/>
      <c r="N528" s="1108"/>
      <c r="O528" s="1108"/>
      <c r="P528" s="1108"/>
      <c r="Q528" s="1108"/>
      <c r="R528" s="1108"/>
      <c r="S528" s="1108"/>
      <c r="T528" s="1108"/>
      <c r="U528" s="1108"/>
      <c r="V528" s="1108"/>
      <c r="W528" s="1108"/>
      <c r="X528" s="1108"/>
    </row>
    <row r="529" spans="1:24">
      <c r="A529" s="698"/>
      <c r="B529" s="113"/>
      <c r="C529" s="118"/>
      <c r="D529" s="1107"/>
      <c r="E529" s="1108"/>
      <c r="F529" s="1108"/>
      <c r="G529" s="1108"/>
      <c r="H529" s="1108"/>
      <c r="I529" s="1108"/>
      <c r="J529" s="1108"/>
      <c r="K529" s="1108"/>
      <c r="L529" s="1108"/>
      <c r="M529" s="1108"/>
      <c r="N529" s="1108"/>
      <c r="O529" s="1108"/>
      <c r="P529" s="1108"/>
      <c r="Q529" s="1108"/>
      <c r="R529" s="1108"/>
      <c r="S529" s="1108"/>
      <c r="T529" s="1108"/>
      <c r="U529" s="1108"/>
      <c r="V529" s="1108"/>
      <c r="W529" s="1108"/>
      <c r="X529" s="1108"/>
    </row>
    <row r="530" spans="1:24">
      <c r="A530" s="698"/>
      <c r="B530" s="113"/>
      <c r="C530" s="118"/>
      <c r="D530" s="1107"/>
      <c r="E530" s="1108"/>
      <c r="F530" s="1108"/>
      <c r="G530" s="1108"/>
      <c r="H530" s="1108"/>
      <c r="I530" s="1108"/>
      <c r="J530" s="1108"/>
      <c r="K530" s="1108"/>
      <c r="L530" s="1108"/>
      <c r="M530" s="1108"/>
      <c r="N530" s="1108"/>
      <c r="O530" s="1108"/>
      <c r="P530" s="1108"/>
      <c r="Q530" s="1108"/>
      <c r="R530" s="1108"/>
      <c r="S530" s="1108"/>
      <c r="T530" s="1108"/>
      <c r="U530" s="1108"/>
      <c r="V530" s="1108"/>
      <c r="W530" s="1108"/>
      <c r="X530" s="1108"/>
    </row>
    <row r="531" spans="1:24">
      <c r="A531" s="698"/>
      <c r="B531" s="113"/>
      <c r="C531" s="118"/>
      <c r="D531" s="1107"/>
      <c r="E531" s="1108"/>
      <c r="F531" s="1108"/>
      <c r="G531" s="1108"/>
      <c r="H531" s="1108"/>
      <c r="I531" s="1108"/>
      <c r="J531" s="1108"/>
      <c r="K531" s="1108"/>
      <c r="L531" s="1108"/>
      <c r="M531" s="1108"/>
      <c r="N531" s="1108"/>
      <c r="O531" s="1108"/>
      <c r="P531" s="1108"/>
      <c r="Q531" s="1108"/>
      <c r="R531" s="1108"/>
      <c r="S531" s="1108"/>
      <c r="T531" s="1108"/>
      <c r="U531" s="1108"/>
      <c r="V531" s="1108"/>
      <c r="W531" s="1108"/>
      <c r="X531" s="1108"/>
    </row>
    <row r="532" spans="1:24">
      <c r="A532" s="698"/>
      <c r="B532" s="113"/>
      <c r="C532" s="118"/>
      <c r="D532" s="1107"/>
      <c r="E532" s="1108"/>
      <c r="F532" s="1108"/>
      <c r="G532" s="1108"/>
      <c r="H532" s="1108"/>
      <c r="I532" s="1108"/>
      <c r="J532" s="1108"/>
      <c r="K532" s="1108"/>
      <c r="L532" s="1108"/>
      <c r="M532" s="1108"/>
      <c r="N532" s="1108"/>
      <c r="O532" s="1108"/>
      <c r="P532" s="1108"/>
      <c r="Q532" s="1108"/>
      <c r="R532" s="1108"/>
      <c r="S532" s="1108"/>
      <c r="T532" s="1108"/>
      <c r="U532" s="1108"/>
      <c r="V532" s="1108"/>
      <c r="W532" s="1108"/>
      <c r="X532" s="1108"/>
    </row>
    <row r="533" spans="1:24">
      <c r="A533" s="698"/>
      <c r="B533" s="113"/>
      <c r="C533" s="118"/>
      <c r="D533" s="1107"/>
      <c r="E533" s="1108"/>
      <c r="F533" s="1108"/>
      <c r="G533" s="1108"/>
      <c r="H533" s="1108"/>
      <c r="I533" s="1108"/>
      <c r="J533" s="1108"/>
      <c r="K533" s="1108"/>
      <c r="L533" s="1108"/>
      <c r="M533" s="1108"/>
      <c r="N533" s="1108"/>
      <c r="O533" s="1108"/>
      <c r="P533" s="1108"/>
      <c r="Q533" s="1108"/>
      <c r="R533" s="1108"/>
      <c r="S533" s="1108"/>
      <c r="T533" s="1108"/>
      <c r="U533" s="1108"/>
      <c r="V533" s="1108"/>
      <c r="W533" s="1108"/>
      <c r="X533" s="1108"/>
    </row>
    <row r="534" spans="1:24">
      <c r="A534" s="698"/>
      <c r="B534" s="113"/>
      <c r="C534" s="118"/>
      <c r="D534" s="1107"/>
      <c r="E534" s="1108"/>
      <c r="F534" s="1108"/>
      <c r="G534" s="1108"/>
      <c r="H534" s="1108"/>
      <c r="I534" s="1108"/>
      <c r="J534" s="1108"/>
      <c r="K534" s="1108"/>
      <c r="L534" s="1108"/>
      <c r="M534" s="1108"/>
      <c r="N534" s="1108"/>
      <c r="O534" s="1108"/>
      <c r="P534" s="1108"/>
      <c r="Q534" s="1108"/>
      <c r="R534" s="1108"/>
      <c r="S534" s="1108"/>
      <c r="T534" s="1108"/>
      <c r="U534" s="1108"/>
      <c r="V534" s="1108"/>
      <c r="W534" s="1108"/>
      <c r="X534" s="1108"/>
    </row>
    <row r="535" spans="1:24">
      <c r="A535" s="698"/>
      <c r="B535" s="113"/>
      <c r="C535" s="118"/>
      <c r="D535" s="1107"/>
      <c r="E535" s="1108"/>
      <c r="F535" s="1108"/>
      <c r="G535" s="1108"/>
      <c r="H535" s="1108"/>
      <c r="I535" s="1108"/>
      <c r="J535" s="1108"/>
      <c r="K535" s="1108"/>
      <c r="L535" s="1108"/>
      <c r="M535" s="1108"/>
      <c r="N535" s="1108"/>
      <c r="O535" s="1108"/>
      <c r="P535" s="1108"/>
      <c r="Q535" s="1108"/>
      <c r="R535" s="1108"/>
      <c r="S535" s="1108"/>
      <c r="T535" s="1108"/>
      <c r="U535" s="1108"/>
      <c r="V535" s="1108"/>
      <c r="W535" s="1108"/>
      <c r="X535" s="1108"/>
    </row>
    <row r="536" spans="1:24">
      <c r="A536" s="698"/>
      <c r="B536" s="113"/>
      <c r="C536" s="118"/>
      <c r="D536" s="1107"/>
      <c r="E536" s="1108"/>
      <c r="F536" s="1108"/>
      <c r="G536" s="1108"/>
      <c r="H536" s="1108"/>
      <c r="I536" s="1108"/>
      <c r="J536" s="1108"/>
      <c r="K536" s="1108"/>
      <c r="L536" s="1108"/>
      <c r="M536" s="1108"/>
      <c r="N536" s="1108"/>
      <c r="O536" s="1108"/>
      <c r="P536" s="1108"/>
      <c r="Q536" s="1108"/>
      <c r="R536" s="1108"/>
      <c r="S536" s="1108"/>
      <c r="T536" s="1108"/>
      <c r="U536" s="1108"/>
      <c r="V536" s="1108"/>
      <c r="W536" s="1108"/>
      <c r="X536" s="1108"/>
    </row>
    <row r="537" spans="1:24">
      <c r="A537" s="698"/>
      <c r="B537" s="113"/>
      <c r="C537" s="118"/>
      <c r="D537" s="1107"/>
      <c r="E537" s="1108"/>
      <c r="F537" s="1108"/>
      <c r="G537" s="1108"/>
      <c r="H537" s="1108"/>
      <c r="I537" s="1108"/>
      <c r="J537" s="1108"/>
      <c r="K537" s="1108"/>
      <c r="L537" s="1108"/>
      <c r="M537" s="1108"/>
      <c r="N537" s="1108"/>
      <c r="O537" s="1108"/>
      <c r="P537" s="1108"/>
      <c r="Q537" s="1108"/>
      <c r="R537" s="1108"/>
      <c r="S537" s="1108"/>
      <c r="T537" s="1108"/>
      <c r="U537" s="1108"/>
      <c r="V537" s="1108"/>
      <c r="W537" s="1108"/>
      <c r="X537" s="1108"/>
    </row>
    <row r="538" spans="1:24">
      <c r="A538" s="698"/>
      <c r="B538" s="113"/>
      <c r="C538" s="118"/>
      <c r="D538" s="1107"/>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row>
    <row r="539" spans="1:24">
      <c r="A539" s="698"/>
      <c r="B539" s="113"/>
      <c r="C539" s="118"/>
      <c r="D539" s="1107"/>
      <c r="E539" s="1108"/>
      <c r="F539" s="1108"/>
      <c r="G539" s="1108"/>
      <c r="H539" s="1108"/>
      <c r="I539" s="1108"/>
      <c r="J539" s="1108"/>
      <c r="K539" s="1108"/>
      <c r="L539" s="1108"/>
      <c r="M539" s="1108"/>
      <c r="N539" s="1108"/>
      <c r="O539" s="1108"/>
      <c r="P539" s="1108"/>
      <c r="Q539" s="1108"/>
      <c r="R539" s="1108"/>
      <c r="S539" s="1108"/>
      <c r="T539" s="1108"/>
      <c r="U539" s="1108"/>
      <c r="V539" s="1108"/>
      <c r="W539" s="1108"/>
      <c r="X539" s="1108"/>
    </row>
    <row r="540" spans="1:24">
      <c r="A540" s="698"/>
      <c r="B540" s="113"/>
      <c r="C540" s="118"/>
      <c r="D540" s="1107"/>
      <c r="E540" s="1108"/>
      <c r="F540" s="1108"/>
      <c r="G540" s="1108"/>
      <c r="H540" s="1108"/>
      <c r="I540" s="1108"/>
      <c r="J540" s="1108"/>
      <c r="K540" s="1108"/>
      <c r="L540" s="1108"/>
      <c r="M540" s="1108"/>
      <c r="N540" s="1108"/>
      <c r="O540" s="1108"/>
      <c r="P540" s="1108"/>
      <c r="Q540" s="1108"/>
      <c r="R540" s="1108"/>
      <c r="S540" s="1108"/>
      <c r="T540" s="1108"/>
      <c r="U540" s="1108"/>
      <c r="V540" s="1108"/>
      <c r="W540" s="1108"/>
      <c r="X540" s="1108"/>
    </row>
    <row r="541" spans="1:24">
      <c r="A541" s="698"/>
      <c r="B541" s="113"/>
      <c r="C541" s="118"/>
      <c r="D541" s="1107"/>
      <c r="E541" s="1108"/>
      <c r="F541" s="1108"/>
      <c r="G541" s="1108"/>
      <c r="H541" s="1108"/>
      <c r="I541" s="1108"/>
      <c r="J541" s="1108"/>
      <c r="K541" s="1108"/>
      <c r="L541" s="1108"/>
      <c r="M541" s="1108"/>
      <c r="N541" s="1108"/>
      <c r="O541" s="1108"/>
      <c r="P541" s="1108"/>
      <c r="Q541" s="1108"/>
      <c r="R541" s="1108"/>
      <c r="S541" s="1108"/>
      <c r="T541" s="1108"/>
      <c r="U541" s="1108"/>
      <c r="V541" s="1108"/>
      <c r="W541" s="1108"/>
      <c r="X541" s="1108"/>
    </row>
    <row r="542" spans="1:24">
      <c r="A542" s="698"/>
      <c r="B542" s="113"/>
      <c r="C542" s="118"/>
      <c r="D542" s="1107"/>
      <c r="E542" s="1108"/>
      <c r="F542" s="1108"/>
      <c r="G542" s="1108"/>
      <c r="H542" s="1108"/>
      <c r="I542" s="1108"/>
      <c r="J542" s="1108"/>
      <c r="K542" s="1108"/>
      <c r="L542" s="1108"/>
      <c r="M542" s="1108"/>
      <c r="N542" s="1108"/>
      <c r="O542" s="1108"/>
      <c r="P542" s="1108"/>
      <c r="Q542" s="1108"/>
      <c r="R542" s="1108"/>
      <c r="S542" s="1108"/>
      <c r="T542" s="1108"/>
      <c r="U542" s="1108"/>
      <c r="V542" s="1108"/>
      <c r="W542" s="1108"/>
      <c r="X542" s="1108"/>
    </row>
    <row r="543" spans="1:24">
      <c r="A543" s="698"/>
      <c r="B543" s="113"/>
      <c r="C543" s="118"/>
      <c r="D543" s="1107"/>
      <c r="E543" s="1108"/>
      <c r="F543" s="1108"/>
      <c r="G543" s="1108"/>
      <c r="H543" s="1108"/>
      <c r="I543" s="1108"/>
      <c r="J543" s="1108"/>
      <c r="K543" s="1108"/>
      <c r="L543" s="1108"/>
      <c r="M543" s="1108"/>
      <c r="N543" s="1108"/>
      <c r="O543" s="1108"/>
      <c r="P543" s="1108"/>
      <c r="Q543" s="1108"/>
      <c r="R543" s="1108"/>
      <c r="S543" s="1108"/>
      <c r="T543" s="1108"/>
      <c r="U543" s="1108"/>
      <c r="V543" s="1108"/>
      <c r="W543" s="1108"/>
      <c r="X543" s="1108"/>
    </row>
    <row r="544" spans="1:24">
      <c r="A544" s="698"/>
      <c r="B544" s="113"/>
      <c r="C544" s="118"/>
      <c r="D544" s="1107"/>
      <c r="E544" s="1108"/>
      <c r="F544" s="1108"/>
      <c r="G544" s="1108"/>
      <c r="H544" s="1108"/>
      <c r="I544" s="1108"/>
      <c r="J544" s="1108"/>
      <c r="K544" s="1108"/>
      <c r="L544" s="1108"/>
      <c r="M544" s="1108"/>
      <c r="N544" s="1108"/>
      <c r="O544" s="1108"/>
      <c r="P544" s="1108"/>
      <c r="Q544" s="1108"/>
      <c r="R544" s="1108"/>
      <c r="S544" s="1108"/>
      <c r="T544" s="1108"/>
      <c r="U544" s="1108"/>
      <c r="V544" s="1108"/>
      <c r="W544" s="1108"/>
      <c r="X544" s="1108"/>
    </row>
    <row r="545" spans="1:24">
      <c r="A545" s="698"/>
      <c r="B545" s="113"/>
      <c r="C545" s="118"/>
      <c r="D545" s="1107"/>
      <c r="E545" s="1108"/>
      <c r="F545" s="1108"/>
      <c r="G545" s="1108"/>
      <c r="H545" s="1108"/>
      <c r="I545" s="1108"/>
      <c r="J545" s="1108"/>
      <c r="K545" s="1108"/>
      <c r="L545" s="1108"/>
      <c r="M545" s="1108"/>
      <c r="N545" s="1108"/>
      <c r="O545" s="1108"/>
      <c r="P545" s="1108"/>
      <c r="Q545" s="1108"/>
      <c r="R545" s="1108"/>
      <c r="S545" s="1108"/>
      <c r="T545" s="1108"/>
      <c r="U545" s="1108"/>
      <c r="V545" s="1108"/>
      <c r="W545" s="1108"/>
      <c r="X545" s="1108"/>
    </row>
    <row r="546" spans="1:24">
      <c r="A546" s="698"/>
      <c r="B546" s="113"/>
      <c r="C546" s="118"/>
      <c r="D546" s="1107"/>
      <c r="E546" s="1108"/>
      <c r="F546" s="1108"/>
      <c r="G546" s="1108"/>
      <c r="H546" s="1108"/>
      <c r="I546" s="1108"/>
      <c r="J546" s="1108"/>
      <c r="K546" s="1108"/>
      <c r="L546" s="1108"/>
      <c r="M546" s="1108"/>
      <c r="N546" s="1108"/>
      <c r="O546" s="1108"/>
      <c r="P546" s="1108"/>
      <c r="Q546" s="1108"/>
      <c r="R546" s="1108"/>
      <c r="S546" s="1108"/>
      <c r="T546" s="1108"/>
      <c r="U546" s="1108"/>
      <c r="V546" s="1108"/>
      <c r="W546" s="1108"/>
      <c r="X546" s="1108"/>
    </row>
    <row r="547" spans="1:24">
      <c r="A547" s="698"/>
      <c r="B547" s="113"/>
      <c r="C547" s="118"/>
      <c r="D547" s="1107"/>
      <c r="E547" s="1108"/>
      <c r="F547" s="1108"/>
      <c r="G547" s="1108"/>
      <c r="H547" s="1108"/>
      <c r="I547" s="1108"/>
      <c r="J547" s="1108"/>
      <c r="K547" s="1108"/>
      <c r="L547" s="1108"/>
      <c r="M547" s="1108"/>
      <c r="N547" s="1108"/>
      <c r="O547" s="1108"/>
      <c r="P547" s="1108"/>
      <c r="Q547" s="1108"/>
      <c r="R547" s="1108"/>
      <c r="S547" s="1108"/>
      <c r="T547" s="1108"/>
      <c r="U547" s="1108"/>
      <c r="V547" s="1108"/>
      <c r="W547" s="1108"/>
      <c r="X547" s="1108"/>
    </row>
    <row r="548" spans="1:24">
      <c r="A548" s="698"/>
      <c r="B548" s="113"/>
      <c r="C548" s="118"/>
      <c r="D548" s="1107"/>
      <c r="E548" s="1108"/>
      <c r="F548" s="1108"/>
      <c r="G548" s="1108"/>
      <c r="H548" s="1108"/>
      <c r="I548" s="1108"/>
      <c r="J548" s="1108"/>
      <c r="K548" s="1108"/>
      <c r="L548" s="1108"/>
      <c r="M548" s="1108"/>
      <c r="N548" s="1108"/>
      <c r="O548" s="1108"/>
      <c r="P548" s="1108"/>
      <c r="Q548" s="1108"/>
      <c r="R548" s="1108"/>
      <c r="S548" s="1108"/>
      <c r="T548" s="1108"/>
      <c r="U548" s="1108"/>
      <c r="V548" s="1108"/>
      <c r="W548" s="1108"/>
      <c r="X548" s="1108"/>
    </row>
    <row r="549" spans="1:24">
      <c r="A549" s="698"/>
      <c r="B549" s="113"/>
      <c r="C549" s="118"/>
      <c r="D549" s="1107"/>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row>
    <row r="550" spans="1:24">
      <c r="A550" s="698"/>
      <c r="B550" s="113"/>
      <c r="C550" s="118"/>
      <c r="D550" s="1107"/>
      <c r="E550" s="1108"/>
      <c r="F550" s="1108"/>
      <c r="G550" s="1108"/>
      <c r="H550" s="1108"/>
      <c r="I550" s="1108"/>
      <c r="J550" s="1108"/>
      <c r="K550" s="1108"/>
      <c r="L550" s="1108"/>
      <c r="M550" s="1108"/>
      <c r="N550" s="1108"/>
      <c r="O550" s="1108"/>
      <c r="P550" s="1108"/>
      <c r="Q550" s="1108"/>
      <c r="R550" s="1108"/>
      <c r="S550" s="1108"/>
      <c r="T550" s="1108"/>
      <c r="U550" s="1108"/>
      <c r="V550" s="1108"/>
      <c r="W550" s="1108"/>
      <c r="X550" s="1108"/>
    </row>
    <row r="551" spans="1:24">
      <c r="A551" s="698"/>
      <c r="B551" s="113"/>
      <c r="C551" s="118"/>
      <c r="D551" s="1107"/>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row>
    <row r="552" spans="1:24">
      <c r="A552" s="698"/>
      <c r="B552" s="113"/>
      <c r="C552" s="118"/>
      <c r="D552" s="1107"/>
      <c r="E552" s="1108"/>
      <c r="F552" s="1108"/>
      <c r="G552" s="1108"/>
      <c r="H552" s="1108"/>
      <c r="I552" s="1108"/>
      <c r="J552" s="1108"/>
      <c r="K552" s="1108"/>
      <c r="L552" s="1108"/>
      <c r="M552" s="1108"/>
      <c r="N552" s="1108"/>
      <c r="O552" s="1108"/>
      <c r="P552" s="1108"/>
      <c r="Q552" s="1108"/>
      <c r="R552" s="1108"/>
      <c r="S552" s="1108"/>
      <c r="T552" s="1108"/>
      <c r="U552" s="1108"/>
      <c r="V552" s="1108"/>
      <c r="W552" s="1108"/>
      <c r="X552" s="1108"/>
    </row>
    <row r="553" spans="1:24">
      <c r="A553" s="698"/>
      <c r="B553" s="113"/>
      <c r="C553" s="118"/>
      <c r="D553" s="1107"/>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row>
    <row r="554" spans="1:24">
      <c r="A554" s="698"/>
      <c r="B554" s="113"/>
      <c r="C554" s="118"/>
      <c r="D554" s="1107"/>
      <c r="E554" s="1108"/>
      <c r="F554" s="1108"/>
      <c r="G554" s="1108"/>
      <c r="H554" s="1108"/>
      <c r="I554" s="1108"/>
      <c r="J554" s="1108"/>
      <c r="K554" s="1108"/>
      <c r="L554" s="1108"/>
      <c r="M554" s="1108"/>
      <c r="N554" s="1108"/>
      <c r="O554" s="1108"/>
      <c r="P554" s="1108"/>
      <c r="Q554" s="1108"/>
      <c r="R554" s="1108"/>
      <c r="S554" s="1108"/>
      <c r="T554" s="1108"/>
      <c r="U554" s="1108"/>
      <c r="V554" s="1108"/>
      <c r="W554" s="1108"/>
      <c r="X554" s="1108"/>
    </row>
    <row r="555" spans="1:24">
      <c r="A555" s="698"/>
      <c r="B555" s="113"/>
      <c r="C555" s="118"/>
      <c r="D555" s="1107"/>
      <c r="E555" s="1108"/>
      <c r="F555" s="1108"/>
      <c r="G555" s="1108"/>
      <c r="H555" s="1108"/>
      <c r="I555" s="1108"/>
      <c r="J555" s="1108"/>
      <c r="K555" s="1108"/>
      <c r="L555" s="1108"/>
      <c r="M555" s="1108"/>
      <c r="N555" s="1108"/>
      <c r="O555" s="1108"/>
      <c r="P555" s="1108"/>
      <c r="Q555" s="1108"/>
      <c r="R555" s="1108"/>
      <c r="S555" s="1108"/>
      <c r="T555" s="1108"/>
      <c r="U555" s="1108"/>
      <c r="V555" s="1108"/>
      <c r="W555" s="1108"/>
      <c r="X555" s="1108"/>
    </row>
    <row r="556" spans="1:24">
      <c r="A556" s="698"/>
      <c r="B556" s="113"/>
      <c r="C556" s="118"/>
      <c r="D556" s="1107"/>
      <c r="E556" s="1108"/>
      <c r="F556" s="1108"/>
      <c r="G556" s="1108"/>
      <c r="H556" s="1108"/>
      <c r="I556" s="1108"/>
      <c r="J556" s="1108"/>
      <c r="K556" s="1108"/>
      <c r="L556" s="1108"/>
      <c r="M556" s="1108"/>
      <c r="N556" s="1108"/>
      <c r="O556" s="1108"/>
      <c r="P556" s="1108"/>
      <c r="Q556" s="1108"/>
      <c r="R556" s="1108"/>
      <c r="S556" s="1108"/>
      <c r="T556" s="1108"/>
      <c r="U556" s="1108"/>
      <c r="V556" s="1108"/>
      <c r="W556" s="1108"/>
      <c r="X556" s="1108"/>
    </row>
    <row r="557" spans="1:24">
      <c r="A557" s="698"/>
      <c r="B557" s="113"/>
      <c r="C557" s="118"/>
      <c r="D557" s="1107"/>
      <c r="E557" s="1108"/>
      <c r="F557" s="1108"/>
      <c r="G557" s="1108"/>
      <c r="H557" s="1108"/>
      <c r="I557" s="1108"/>
      <c r="J557" s="1108"/>
      <c r="K557" s="1108"/>
      <c r="L557" s="1108"/>
      <c r="M557" s="1108"/>
      <c r="N557" s="1108"/>
      <c r="O557" s="1108"/>
      <c r="P557" s="1108"/>
      <c r="Q557" s="1108"/>
      <c r="R557" s="1108"/>
      <c r="S557" s="1108"/>
      <c r="T557" s="1108"/>
      <c r="U557" s="1108"/>
      <c r="V557" s="1108"/>
      <c r="W557" s="1108"/>
      <c r="X557" s="1108"/>
    </row>
    <row r="558" spans="1:24">
      <c r="A558" s="698"/>
      <c r="B558" s="113"/>
      <c r="C558" s="118"/>
      <c r="D558" s="1107"/>
      <c r="E558" s="1108"/>
      <c r="F558" s="1108"/>
      <c r="G558" s="1108"/>
      <c r="H558" s="1108"/>
      <c r="I558" s="1108"/>
      <c r="J558" s="1108"/>
      <c r="K558" s="1108"/>
      <c r="L558" s="1108"/>
      <c r="M558" s="1108"/>
      <c r="N558" s="1108"/>
      <c r="O558" s="1108"/>
      <c r="P558" s="1108"/>
      <c r="Q558" s="1108"/>
      <c r="R558" s="1108"/>
      <c r="S558" s="1108"/>
      <c r="T558" s="1108"/>
      <c r="U558" s="1108"/>
      <c r="V558" s="1108"/>
      <c r="W558" s="1108"/>
      <c r="X558" s="1108"/>
    </row>
    <row r="559" spans="1:24">
      <c r="A559" s="698"/>
      <c r="B559" s="113"/>
      <c r="C559" s="118"/>
      <c r="D559" s="1107"/>
      <c r="E559" s="1108"/>
      <c r="F559" s="1108"/>
      <c r="G559" s="1108"/>
      <c r="H559" s="1108"/>
      <c r="I559" s="1108"/>
      <c r="J559" s="1108"/>
      <c r="K559" s="1108"/>
      <c r="L559" s="1108"/>
      <c r="M559" s="1108"/>
      <c r="N559" s="1108"/>
      <c r="O559" s="1108"/>
      <c r="P559" s="1108"/>
      <c r="Q559" s="1108"/>
      <c r="R559" s="1108"/>
      <c r="S559" s="1108"/>
      <c r="T559" s="1108"/>
      <c r="U559" s="1108"/>
      <c r="V559" s="1108"/>
      <c r="W559" s="1108"/>
      <c r="X559" s="1108"/>
    </row>
    <row r="560" spans="1:24">
      <c r="A560" s="698"/>
      <c r="B560" s="113"/>
      <c r="C560" s="118"/>
      <c r="D560" s="1107"/>
      <c r="E560" s="1108"/>
      <c r="F560" s="1108"/>
      <c r="G560" s="1108"/>
      <c r="H560" s="1108"/>
      <c r="I560" s="1108"/>
      <c r="J560" s="1108"/>
      <c r="K560" s="1108"/>
      <c r="L560" s="1108"/>
      <c r="M560" s="1108"/>
      <c r="N560" s="1108"/>
      <c r="O560" s="1108"/>
      <c r="P560" s="1108"/>
      <c r="Q560" s="1108"/>
      <c r="R560" s="1108"/>
      <c r="S560" s="1108"/>
      <c r="T560" s="1108"/>
      <c r="U560" s="1108"/>
      <c r="V560" s="1108"/>
      <c r="W560" s="1108"/>
      <c r="X560" s="1108"/>
    </row>
    <row r="561" spans="1:24">
      <c r="A561" s="698"/>
      <c r="B561" s="113"/>
      <c r="C561" s="118"/>
      <c r="D561" s="1107"/>
      <c r="E561" s="1108"/>
      <c r="F561" s="1108"/>
      <c r="G561" s="1108"/>
      <c r="H561" s="1108"/>
      <c r="I561" s="1108"/>
      <c r="J561" s="1108"/>
      <c r="K561" s="1108"/>
      <c r="L561" s="1108"/>
      <c r="M561" s="1108"/>
      <c r="N561" s="1108"/>
      <c r="O561" s="1108"/>
      <c r="P561" s="1108"/>
      <c r="Q561" s="1108"/>
      <c r="R561" s="1108"/>
      <c r="S561" s="1108"/>
      <c r="T561" s="1108"/>
      <c r="U561" s="1108"/>
      <c r="V561" s="1108"/>
      <c r="W561" s="1108"/>
      <c r="X561" s="1108"/>
    </row>
    <row r="562" spans="1:24">
      <c r="A562" s="698"/>
      <c r="B562" s="113"/>
      <c r="C562" s="118"/>
      <c r="D562" s="1107"/>
      <c r="E562" s="1108"/>
      <c r="F562" s="1108"/>
      <c r="G562" s="1108"/>
      <c r="H562" s="1108"/>
      <c r="I562" s="1108"/>
      <c r="J562" s="1108"/>
      <c r="K562" s="1108"/>
      <c r="L562" s="1108"/>
      <c r="M562" s="1108"/>
      <c r="N562" s="1108"/>
      <c r="O562" s="1108"/>
      <c r="P562" s="1108"/>
      <c r="Q562" s="1108"/>
      <c r="R562" s="1108"/>
      <c r="S562" s="1108"/>
      <c r="T562" s="1108"/>
      <c r="U562" s="1108"/>
      <c r="V562" s="1108"/>
      <c r="W562" s="1108"/>
      <c r="X562" s="1108"/>
    </row>
    <row r="563" spans="1:24">
      <c r="A563" s="698"/>
      <c r="B563" s="113"/>
      <c r="C563" s="118"/>
      <c r="D563" s="1107"/>
      <c r="E563" s="1108"/>
      <c r="F563" s="1108"/>
      <c r="G563" s="1108"/>
      <c r="H563" s="1108"/>
      <c r="I563" s="1108"/>
      <c r="J563" s="1108"/>
      <c r="K563" s="1108"/>
      <c r="L563" s="1108"/>
      <c r="M563" s="1108"/>
      <c r="N563" s="1108"/>
      <c r="O563" s="1108"/>
      <c r="P563" s="1108"/>
      <c r="Q563" s="1108"/>
      <c r="R563" s="1108"/>
      <c r="S563" s="1108"/>
      <c r="T563" s="1108"/>
      <c r="U563" s="1108"/>
      <c r="V563" s="1108"/>
      <c r="W563" s="1108"/>
      <c r="X563" s="1108"/>
    </row>
    <row r="564" spans="1:24">
      <c r="A564" s="698"/>
      <c r="B564" s="113"/>
      <c r="C564" s="118"/>
      <c r="D564" s="1107"/>
      <c r="E564" s="1108"/>
      <c r="F564" s="1108"/>
      <c r="G564" s="1108"/>
      <c r="H564" s="1108"/>
      <c r="I564" s="1108"/>
      <c r="J564" s="1108"/>
      <c r="K564" s="1108"/>
      <c r="L564" s="1108"/>
      <c r="M564" s="1108"/>
      <c r="N564" s="1108"/>
      <c r="O564" s="1108"/>
      <c r="P564" s="1108"/>
      <c r="Q564" s="1108"/>
      <c r="R564" s="1108"/>
      <c r="S564" s="1108"/>
      <c r="T564" s="1108"/>
      <c r="U564" s="1108"/>
      <c r="V564" s="1108"/>
      <c r="W564" s="1108"/>
      <c r="X564" s="1108"/>
    </row>
    <row r="565" spans="1:24">
      <c r="A565" s="698"/>
      <c r="B565" s="113"/>
      <c r="C565" s="118"/>
      <c r="D565" s="1107"/>
      <c r="E565" s="1108"/>
      <c r="F565" s="1108"/>
      <c r="G565" s="1108"/>
      <c r="H565" s="1108"/>
      <c r="I565" s="1108"/>
      <c r="J565" s="1108"/>
      <c r="K565" s="1108"/>
      <c r="L565" s="1108"/>
      <c r="M565" s="1108"/>
      <c r="N565" s="1108"/>
      <c r="O565" s="1108"/>
      <c r="P565" s="1108"/>
      <c r="Q565" s="1108"/>
      <c r="R565" s="1108"/>
      <c r="S565" s="1108"/>
      <c r="T565" s="1108"/>
      <c r="U565" s="1108"/>
      <c r="V565" s="1108"/>
      <c r="W565" s="1108"/>
      <c r="X565" s="1108"/>
    </row>
    <row r="566" spans="1:24">
      <c r="A566" s="698"/>
      <c r="B566" s="113"/>
      <c r="C566" s="118"/>
      <c r="D566" s="1107"/>
      <c r="E566" s="1108"/>
      <c r="F566" s="1108"/>
      <c r="G566" s="1108"/>
      <c r="H566" s="1108"/>
      <c r="I566" s="1108"/>
      <c r="J566" s="1108"/>
      <c r="K566" s="1108"/>
      <c r="L566" s="1108"/>
      <c r="M566" s="1108"/>
      <c r="N566" s="1108"/>
      <c r="O566" s="1108"/>
      <c r="P566" s="1108"/>
      <c r="Q566" s="1108"/>
      <c r="R566" s="1108"/>
      <c r="S566" s="1108"/>
      <c r="T566" s="1108"/>
      <c r="U566" s="1108"/>
      <c r="V566" s="1108"/>
      <c r="W566" s="1108"/>
      <c r="X566" s="1108"/>
    </row>
    <row r="567" spans="1:24">
      <c r="A567" s="698"/>
      <c r="B567" s="113"/>
      <c r="C567" s="118"/>
      <c r="D567" s="1107"/>
      <c r="E567" s="1108"/>
      <c r="F567" s="1108"/>
      <c r="G567" s="1108"/>
      <c r="H567" s="1108"/>
      <c r="I567" s="1108"/>
      <c r="J567" s="1108"/>
      <c r="K567" s="1108"/>
      <c r="L567" s="1108"/>
      <c r="M567" s="1108"/>
      <c r="N567" s="1108"/>
      <c r="O567" s="1108"/>
      <c r="P567" s="1108"/>
      <c r="Q567" s="1108"/>
      <c r="R567" s="1108"/>
      <c r="S567" s="1108"/>
      <c r="T567" s="1108"/>
      <c r="U567" s="1108"/>
      <c r="V567" s="1108"/>
      <c r="W567" s="1108"/>
      <c r="X567" s="1108"/>
    </row>
    <row r="568" spans="1:24">
      <c r="A568" s="698"/>
      <c r="B568" s="113"/>
      <c r="C568" s="118"/>
      <c r="D568" s="1107"/>
      <c r="E568" s="1108"/>
      <c r="F568" s="1108"/>
      <c r="G568" s="1108"/>
      <c r="H568" s="1108"/>
      <c r="I568" s="1108"/>
      <c r="J568" s="1108"/>
      <c r="K568" s="1108"/>
      <c r="L568" s="1108"/>
      <c r="M568" s="1108"/>
      <c r="N568" s="1108"/>
      <c r="O568" s="1108"/>
      <c r="P568" s="1108"/>
      <c r="Q568" s="1108"/>
      <c r="R568" s="1108"/>
      <c r="S568" s="1108"/>
      <c r="T568" s="1108"/>
      <c r="U568" s="1108"/>
      <c r="V568" s="1108"/>
      <c r="W568" s="1108"/>
      <c r="X568" s="1108"/>
    </row>
    <row r="569" spans="1:24">
      <c r="A569" s="698"/>
      <c r="B569" s="113"/>
      <c r="C569" s="118"/>
      <c r="D569" s="1107"/>
      <c r="E569" s="1108"/>
      <c r="F569" s="1108"/>
      <c r="G569" s="1108"/>
      <c r="H569" s="1108"/>
      <c r="I569" s="1108"/>
      <c r="J569" s="1108"/>
      <c r="K569" s="1108"/>
      <c r="L569" s="1108"/>
      <c r="M569" s="1108"/>
      <c r="N569" s="1108"/>
      <c r="O569" s="1108"/>
      <c r="P569" s="1108"/>
      <c r="Q569" s="1108"/>
      <c r="R569" s="1108"/>
      <c r="S569" s="1108"/>
      <c r="T569" s="1108"/>
      <c r="U569" s="1108"/>
      <c r="V569" s="1108"/>
      <c r="W569" s="1108"/>
      <c r="X569" s="1108"/>
    </row>
    <row r="570" spans="1:24">
      <c r="A570" s="698"/>
      <c r="B570" s="113"/>
      <c r="C570" s="118"/>
      <c r="D570" s="1107"/>
      <c r="E570" s="1108"/>
      <c r="F570" s="1108"/>
      <c r="G570" s="1108"/>
      <c r="H570" s="1108"/>
      <c r="I570" s="1108"/>
      <c r="J570" s="1108"/>
      <c r="K570" s="1108"/>
      <c r="L570" s="1108"/>
      <c r="M570" s="1108"/>
      <c r="N570" s="1108"/>
      <c r="O570" s="1108"/>
      <c r="P570" s="1108"/>
      <c r="Q570" s="1108"/>
      <c r="R570" s="1108"/>
      <c r="S570" s="1108"/>
      <c r="T570" s="1108"/>
      <c r="U570" s="1108"/>
      <c r="V570" s="1108"/>
      <c r="W570" s="1108"/>
      <c r="X570" s="1108"/>
    </row>
    <row r="571" spans="1:24">
      <c r="A571" s="698"/>
      <c r="B571" s="113"/>
      <c r="C571" s="118"/>
      <c r="D571" s="1107"/>
      <c r="E571" s="1108"/>
      <c r="F571" s="1108"/>
      <c r="G571" s="1108"/>
      <c r="H571" s="1108"/>
      <c r="I571" s="1108"/>
      <c r="J571" s="1108"/>
      <c r="K571" s="1108"/>
      <c r="L571" s="1108"/>
      <c r="M571" s="1108"/>
      <c r="N571" s="1108"/>
      <c r="O571" s="1108"/>
      <c r="P571" s="1108"/>
      <c r="Q571" s="1108"/>
      <c r="R571" s="1108"/>
      <c r="S571" s="1108"/>
      <c r="T571" s="1108"/>
      <c r="U571" s="1108"/>
      <c r="V571" s="1108"/>
      <c r="W571" s="1108"/>
      <c r="X571" s="1108"/>
    </row>
    <row r="572" spans="1:24">
      <c r="A572" s="698"/>
      <c r="B572" s="113"/>
      <c r="C572" s="118"/>
      <c r="D572" s="1107"/>
      <c r="E572" s="1108"/>
      <c r="F572" s="1108"/>
      <c r="G572" s="1108"/>
      <c r="H572" s="1108"/>
      <c r="I572" s="1108"/>
      <c r="J572" s="1108"/>
      <c r="K572" s="1108"/>
      <c r="L572" s="1108"/>
      <c r="M572" s="1108"/>
      <c r="N572" s="1108"/>
      <c r="O572" s="1108"/>
      <c r="P572" s="1108"/>
      <c r="Q572" s="1108"/>
      <c r="R572" s="1108"/>
      <c r="S572" s="1108"/>
      <c r="T572" s="1108"/>
      <c r="U572" s="1108"/>
      <c r="V572" s="1108"/>
      <c r="W572" s="1108"/>
      <c r="X572" s="1108"/>
    </row>
    <row r="573" spans="1:24">
      <c r="A573" s="698"/>
      <c r="B573" s="113"/>
      <c r="C573" s="118"/>
      <c r="D573" s="1107"/>
      <c r="E573" s="1108"/>
      <c r="F573" s="1108"/>
      <c r="G573" s="1108"/>
      <c r="H573" s="1108"/>
      <c r="I573" s="1108"/>
      <c r="J573" s="1108"/>
      <c r="K573" s="1108"/>
      <c r="L573" s="1108"/>
      <c r="M573" s="1108"/>
      <c r="N573" s="1108"/>
      <c r="O573" s="1108"/>
      <c r="P573" s="1108"/>
      <c r="Q573" s="1108"/>
      <c r="R573" s="1108"/>
      <c r="S573" s="1108"/>
      <c r="T573" s="1108"/>
      <c r="U573" s="1108"/>
      <c r="V573" s="1108"/>
      <c r="W573" s="1108"/>
      <c r="X573" s="1108"/>
    </row>
    <row r="574" spans="1:24">
      <c r="A574" s="698"/>
      <c r="B574" s="113"/>
      <c r="C574" s="118"/>
      <c r="D574" s="1107"/>
      <c r="E574" s="1108"/>
      <c r="F574" s="1108"/>
      <c r="G574" s="1108"/>
      <c r="H574" s="1108"/>
      <c r="I574" s="1108"/>
      <c r="J574" s="1108"/>
      <c r="K574" s="1108"/>
      <c r="L574" s="1108"/>
      <c r="M574" s="1108"/>
      <c r="N574" s="1108"/>
      <c r="O574" s="1108"/>
      <c r="P574" s="1108"/>
      <c r="Q574" s="1108"/>
      <c r="R574" s="1108"/>
      <c r="S574" s="1108"/>
      <c r="T574" s="1108"/>
      <c r="U574" s="1108"/>
      <c r="V574" s="1108"/>
      <c r="W574" s="1108"/>
      <c r="X574" s="1108"/>
    </row>
    <row r="575" spans="1:24">
      <c r="A575" s="698"/>
      <c r="B575" s="113"/>
      <c r="C575" s="118"/>
      <c r="D575" s="1107"/>
      <c r="E575" s="1108"/>
      <c r="F575" s="1108"/>
      <c r="G575" s="1108"/>
      <c r="H575" s="1108"/>
      <c r="I575" s="1108"/>
      <c r="J575" s="1108"/>
      <c r="K575" s="1108"/>
      <c r="L575" s="1108"/>
      <c r="M575" s="1108"/>
      <c r="N575" s="1108"/>
      <c r="O575" s="1108"/>
      <c r="P575" s="1108"/>
      <c r="Q575" s="1108"/>
      <c r="R575" s="1108"/>
      <c r="S575" s="1108"/>
      <c r="T575" s="1108"/>
      <c r="U575" s="1108"/>
      <c r="V575" s="1108"/>
      <c r="W575" s="1108"/>
      <c r="X575" s="1108"/>
    </row>
    <row r="576" spans="1:24">
      <c r="A576" s="698"/>
      <c r="B576" s="113"/>
      <c r="C576" s="118"/>
      <c r="D576" s="1107"/>
      <c r="E576" s="1108"/>
      <c r="F576" s="1108"/>
      <c r="G576" s="1108"/>
      <c r="H576" s="1108"/>
      <c r="I576" s="1108"/>
      <c r="J576" s="1108"/>
      <c r="K576" s="1108"/>
      <c r="L576" s="1108"/>
      <c r="M576" s="1108"/>
      <c r="N576" s="1108"/>
      <c r="O576" s="1108"/>
      <c r="P576" s="1108"/>
      <c r="Q576" s="1108"/>
      <c r="R576" s="1108"/>
      <c r="S576" s="1108"/>
      <c r="T576" s="1108"/>
      <c r="U576" s="1108"/>
      <c r="V576" s="1108"/>
      <c r="W576" s="1108"/>
      <c r="X576" s="1108"/>
    </row>
    <row r="577" spans="1:24">
      <c r="A577" s="698"/>
      <c r="B577" s="113"/>
      <c r="C577" s="118"/>
      <c r="D577" s="1107"/>
      <c r="E577" s="1108"/>
      <c r="F577" s="1108"/>
      <c r="G577" s="1108"/>
      <c r="H577" s="1108"/>
      <c r="I577" s="1108"/>
      <c r="J577" s="1108"/>
      <c r="K577" s="1108"/>
      <c r="L577" s="1108"/>
      <c r="M577" s="1108"/>
      <c r="N577" s="1108"/>
      <c r="O577" s="1108"/>
      <c r="P577" s="1108"/>
      <c r="Q577" s="1108"/>
      <c r="R577" s="1108"/>
      <c r="S577" s="1108"/>
      <c r="T577" s="1108"/>
      <c r="U577" s="1108"/>
      <c r="V577" s="1108"/>
      <c r="W577" s="1108"/>
      <c r="X577" s="1108"/>
    </row>
    <row r="578" spans="1:24">
      <c r="A578" s="698"/>
      <c r="B578" s="113"/>
      <c r="C578" s="118"/>
      <c r="D578" s="1107"/>
      <c r="E578" s="1108"/>
      <c r="F578" s="1108"/>
      <c r="G578" s="1108"/>
      <c r="H578" s="1108"/>
      <c r="I578" s="1108"/>
      <c r="J578" s="1108"/>
      <c r="K578" s="1108"/>
      <c r="L578" s="1108"/>
      <c r="M578" s="1108"/>
      <c r="N578" s="1108"/>
      <c r="O578" s="1108"/>
      <c r="P578" s="1108"/>
      <c r="Q578" s="1108"/>
      <c r="R578" s="1108"/>
      <c r="S578" s="1108"/>
      <c r="T578" s="1108"/>
      <c r="U578" s="1108"/>
      <c r="V578" s="1108"/>
      <c r="W578" s="1108"/>
      <c r="X578" s="1108"/>
    </row>
    <row r="579" spans="1:24">
      <c r="A579" s="698"/>
      <c r="B579" s="113"/>
      <c r="C579" s="118"/>
      <c r="D579" s="1107"/>
      <c r="E579" s="1108"/>
      <c r="F579" s="1108"/>
      <c r="G579" s="1108"/>
      <c r="H579" s="1108"/>
      <c r="I579" s="1108"/>
      <c r="J579" s="1108"/>
      <c r="K579" s="1108"/>
      <c r="L579" s="1108"/>
      <c r="M579" s="1108"/>
      <c r="N579" s="1108"/>
      <c r="O579" s="1108"/>
      <c r="P579" s="1108"/>
      <c r="Q579" s="1108"/>
      <c r="R579" s="1108"/>
      <c r="S579" s="1108"/>
      <c r="T579" s="1108"/>
      <c r="U579" s="1108"/>
      <c r="V579" s="1108"/>
      <c r="W579" s="1108"/>
      <c r="X579" s="1108"/>
    </row>
    <row r="580" spans="1:24">
      <c r="A580" s="698"/>
      <c r="B580" s="113"/>
      <c r="C580" s="118"/>
      <c r="D580" s="1107"/>
      <c r="E580" s="1108"/>
      <c r="F580" s="1108"/>
      <c r="G580" s="1108"/>
      <c r="H580" s="1108"/>
      <c r="I580" s="1108"/>
      <c r="J580" s="1108"/>
      <c r="K580" s="1108"/>
      <c r="L580" s="1108"/>
      <c r="M580" s="1108"/>
      <c r="N580" s="1108"/>
      <c r="O580" s="1108"/>
      <c r="P580" s="1108"/>
      <c r="Q580" s="1108"/>
      <c r="R580" s="1108"/>
      <c r="S580" s="1108"/>
      <c r="T580" s="1108"/>
      <c r="U580" s="1108"/>
      <c r="V580" s="1108"/>
      <c r="W580" s="1108"/>
      <c r="X580" s="1108"/>
    </row>
    <row r="581" spans="1:24">
      <c r="A581" s="698"/>
      <c r="B581" s="113"/>
      <c r="C581" s="118"/>
      <c r="D581" s="1107"/>
      <c r="E581" s="1108"/>
      <c r="F581" s="1108"/>
      <c r="G581" s="1108"/>
      <c r="H581" s="1108"/>
      <c r="I581" s="1108"/>
      <c r="J581" s="1108"/>
      <c r="K581" s="1108"/>
      <c r="L581" s="1108"/>
      <c r="M581" s="1108"/>
      <c r="N581" s="1108"/>
      <c r="O581" s="1108"/>
      <c r="P581" s="1108"/>
      <c r="Q581" s="1108"/>
      <c r="R581" s="1108"/>
      <c r="S581" s="1108"/>
      <c r="T581" s="1108"/>
      <c r="U581" s="1108"/>
      <c r="V581" s="1108"/>
      <c r="W581" s="1108"/>
      <c r="X581" s="1108"/>
    </row>
    <row r="582" spans="1:24">
      <c r="A582" s="698"/>
      <c r="B582" s="113"/>
      <c r="C582" s="118"/>
      <c r="D582" s="1107"/>
      <c r="E582" s="1108"/>
      <c r="F582" s="1108"/>
      <c r="G582" s="1108"/>
      <c r="H582" s="1108"/>
      <c r="I582" s="1108"/>
      <c r="J582" s="1108"/>
      <c r="K582" s="1108"/>
      <c r="L582" s="1108"/>
      <c r="M582" s="1108"/>
      <c r="N582" s="1108"/>
      <c r="O582" s="1108"/>
      <c r="P582" s="1108"/>
      <c r="Q582" s="1108"/>
      <c r="R582" s="1108"/>
      <c r="S582" s="1108"/>
      <c r="T582" s="1108"/>
      <c r="U582" s="1108"/>
      <c r="V582" s="1108"/>
      <c r="W582" s="1108"/>
      <c r="X582" s="1108"/>
    </row>
    <row r="583" spans="1:24">
      <c r="A583" s="698"/>
      <c r="B583" s="113"/>
      <c r="C583" s="118"/>
      <c r="D583" s="1107"/>
      <c r="E583" s="1108"/>
      <c r="F583" s="1108"/>
      <c r="G583" s="1108"/>
      <c r="H583" s="1108"/>
      <c r="I583" s="1108"/>
      <c r="J583" s="1108"/>
      <c r="K583" s="1108"/>
      <c r="L583" s="1108"/>
      <c r="M583" s="1108"/>
      <c r="N583" s="1108"/>
      <c r="O583" s="1108"/>
      <c r="P583" s="1108"/>
      <c r="Q583" s="1108"/>
      <c r="R583" s="1108"/>
      <c r="S583" s="1108"/>
      <c r="T583" s="1108"/>
      <c r="U583" s="1108"/>
      <c r="V583" s="1108"/>
      <c r="W583" s="1108"/>
      <c r="X583" s="1108"/>
    </row>
    <row r="584" spans="1:24">
      <c r="A584" s="698"/>
      <c r="B584" s="113"/>
      <c r="C584" s="118"/>
      <c r="D584" s="1107"/>
      <c r="E584" s="1108"/>
      <c r="F584" s="1108"/>
      <c r="G584" s="1108"/>
      <c r="H584" s="1108"/>
      <c r="I584" s="1108"/>
      <c r="J584" s="1108"/>
      <c r="K584" s="1108"/>
      <c r="L584" s="1108"/>
      <c r="M584" s="1108"/>
      <c r="N584" s="1108"/>
      <c r="O584" s="1108"/>
      <c r="P584" s="1108"/>
      <c r="Q584" s="1108"/>
      <c r="R584" s="1108"/>
      <c r="S584" s="1108"/>
      <c r="T584" s="1108"/>
      <c r="U584" s="1108"/>
      <c r="V584" s="1108"/>
      <c r="W584" s="1108"/>
      <c r="X584" s="1108"/>
    </row>
    <row r="585" spans="1:24">
      <c r="A585" s="698"/>
      <c r="B585" s="113"/>
      <c r="C585" s="118"/>
      <c r="D585" s="1107"/>
      <c r="E585" s="1108"/>
      <c r="F585" s="1108"/>
      <c r="G585" s="1108"/>
      <c r="H585" s="1108"/>
      <c r="I585" s="1108"/>
      <c r="J585" s="1108"/>
      <c r="K585" s="1108"/>
      <c r="L585" s="1108"/>
      <c r="M585" s="1108"/>
      <c r="N585" s="1108"/>
      <c r="O585" s="1108"/>
      <c r="P585" s="1108"/>
      <c r="Q585" s="1108"/>
      <c r="R585" s="1108"/>
      <c r="S585" s="1108"/>
      <c r="T585" s="1108"/>
      <c r="U585" s="1108"/>
      <c r="V585" s="1108"/>
      <c r="W585" s="1108"/>
      <c r="X585" s="1108"/>
    </row>
    <row r="586" spans="1:24">
      <c r="A586" s="698"/>
      <c r="B586" s="113"/>
      <c r="C586" s="118"/>
      <c r="D586" s="1107"/>
      <c r="E586" s="1108"/>
      <c r="F586" s="1108"/>
      <c r="G586" s="1108"/>
      <c r="H586" s="1108"/>
      <c r="I586" s="1108"/>
      <c r="J586" s="1108"/>
      <c r="K586" s="1108"/>
      <c r="L586" s="1108"/>
      <c r="M586" s="1108"/>
      <c r="N586" s="1108"/>
      <c r="O586" s="1108"/>
      <c r="P586" s="1108"/>
      <c r="Q586" s="1108"/>
      <c r="R586" s="1108"/>
      <c r="S586" s="1108"/>
      <c r="T586" s="1108"/>
      <c r="U586" s="1108"/>
      <c r="V586" s="1108"/>
      <c r="W586" s="1108"/>
      <c r="X586" s="1108"/>
    </row>
    <row r="587" spans="1:24">
      <c r="A587" s="698"/>
      <c r="B587" s="113"/>
      <c r="C587" s="118"/>
      <c r="D587" s="1107"/>
      <c r="E587" s="1108"/>
      <c r="F587" s="1108"/>
      <c r="G587" s="1108"/>
      <c r="H587" s="1108"/>
      <c r="I587" s="1108"/>
      <c r="J587" s="1108"/>
      <c r="K587" s="1108"/>
      <c r="L587" s="1108"/>
      <c r="M587" s="1108"/>
      <c r="N587" s="1108"/>
      <c r="O587" s="1108"/>
      <c r="P587" s="1108"/>
      <c r="Q587" s="1108"/>
      <c r="R587" s="1108"/>
      <c r="S587" s="1108"/>
      <c r="T587" s="1108"/>
      <c r="U587" s="1108"/>
      <c r="V587" s="1108"/>
      <c r="W587" s="1108"/>
      <c r="X587" s="1108"/>
    </row>
    <row r="588" spans="1:24">
      <c r="A588" s="698"/>
      <c r="B588" s="113"/>
      <c r="C588" s="118"/>
      <c r="D588" s="1107"/>
      <c r="E588" s="1108"/>
      <c r="F588" s="1108"/>
      <c r="G588" s="1108"/>
      <c r="H588" s="1108"/>
      <c r="I588" s="1108"/>
      <c r="J588" s="1108"/>
      <c r="K588" s="1108"/>
      <c r="L588" s="1108"/>
      <c r="M588" s="1108"/>
      <c r="N588" s="1108"/>
      <c r="O588" s="1108"/>
      <c r="P588" s="1108"/>
      <c r="Q588" s="1108"/>
      <c r="R588" s="1108"/>
      <c r="S588" s="1108"/>
      <c r="T588" s="1108"/>
      <c r="U588" s="1108"/>
      <c r="V588" s="1108"/>
      <c r="W588" s="1108"/>
      <c r="X588" s="1108"/>
    </row>
    <row r="589" spans="1:24">
      <c r="A589" s="698"/>
      <c r="B589" s="113"/>
      <c r="C589" s="118"/>
      <c r="D589" s="1107"/>
      <c r="E589" s="1108"/>
      <c r="F589" s="1108"/>
      <c r="G589" s="1108"/>
      <c r="H589" s="1108"/>
      <c r="I589" s="1108"/>
      <c r="J589" s="1108"/>
      <c r="K589" s="1108"/>
      <c r="L589" s="1108"/>
      <c r="M589" s="1108"/>
      <c r="N589" s="1108"/>
      <c r="O589" s="1108"/>
      <c r="P589" s="1108"/>
      <c r="Q589" s="1108"/>
      <c r="R589" s="1108"/>
      <c r="S589" s="1108"/>
      <c r="T589" s="1108"/>
      <c r="U589" s="1108"/>
      <c r="V589" s="1108"/>
      <c r="W589" s="1108"/>
      <c r="X589" s="1108"/>
    </row>
    <row r="590" spans="1:24">
      <c r="A590" s="698"/>
      <c r="B590" s="113"/>
      <c r="C590" s="118"/>
      <c r="D590" s="1107"/>
      <c r="E590" s="1108"/>
      <c r="F590" s="1108"/>
      <c r="G590" s="1108"/>
      <c r="H590" s="1108"/>
      <c r="I590" s="1108"/>
      <c r="J590" s="1108"/>
      <c r="K590" s="1108"/>
      <c r="L590" s="1108"/>
      <c r="M590" s="1108"/>
      <c r="N590" s="1108"/>
      <c r="O590" s="1108"/>
      <c r="P590" s="1108"/>
      <c r="Q590" s="1108"/>
      <c r="R590" s="1108"/>
      <c r="S590" s="1108"/>
      <c r="T590" s="1108"/>
      <c r="U590" s="1108"/>
      <c r="V590" s="1108"/>
      <c r="W590" s="1108"/>
      <c r="X590" s="1108"/>
    </row>
    <row r="591" spans="1:24">
      <c r="A591" s="698"/>
      <c r="B591" s="113"/>
      <c r="C591" s="118"/>
      <c r="D591" s="1107"/>
      <c r="E591" s="1108"/>
      <c r="F591" s="1108"/>
      <c r="G591" s="1108"/>
      <c r="H591" s="1108"/>
      <c r="I591" s="1108"/>
      <c r="J591" s="1108"/>
      <c r="K591" s="1108"/>
      <c r="L591" s="1108"/>
      <c r="M591" s="1108"/>
      <c r="N591" s="1108"/>
      <c r="O591" s="1108"/>
      <c r="P591" s="1108"/>
      <c r="Q591" s="1108"/>
      <c r="R591" s="1108"/>
      <c r="S591" s="1108"/>
      <c r="T591" s="1108"/>
      <c r="U591" s="1108"/>
      <c r="V591" s="1108"/>
      <c r="W591" s="1108"/>
      <c r="X591" s="1108"/>
    </row>
    <row r="592" spans="1:24">
      <c r="A592" s="698"/>
      <c r="B592" s="113"/>
      <c r="C592" s="118"/>
      <c r="D592" s="1107"/>
      <c r="E592" s="1108"/>
      <c r="F592" s="1108"/>
      <c r="G592" s="1108"/>
      <c r="H592" s="1108"/>
      <c r="I592" s="1108"/>
      <c r="J592" s="1108"/>
      <c r="K592" s="1108"/>
      <c r="L592" s="1108"/>
      <c r="M592" s="1108"/>
      <c r="N592" s="1108"/>
      <c r="O592" s="1108"/>
      <c r="P592" s="1108"/>
      <c r="Q592" s="1108"/>
      <c r="R592" s="1108"/>
      <c r="S592" s="1108"/>
      <c r="T592" s="1108"/>
      <c r="U592" s="1108"/>
      <c r="V592" s="1108"/>
      <c r="W592" s="1108"/>
      <c r="X592" s="1108"/>
    </row>
    <row r="593" spans="1:24">
      <c r="A593" s="698"/>
      <c r="B593" s="113"/>
      <c r="C593" s="118"/>
      <c r="D593" s="1107"/>
      <c r="E593" s="1108"/>
      <c r="F593" s="1108"/>
      <c r="G593" s="1108"/>
      <c r="H593" s="1108"/>
      <c r="I593" s="1108"/>
      <c r="J593" s="1108"/>
      <c r="K593" s="1108"/>
      <c r="L593" s="1108"/>
      <c r="M593" s="1108"/>
      <c r="N593" s="1108"/>
      <c r="O593" s="1108"/>
      <c r="P593" s="1108"/>
      <c r="Q593" s="1108"/>
      <c r="R593" s="1108"/>
      <c r="S593" s="1108"/>
      <c r="T593" s="1108"/>
      <c r="U593" s="1108"/>
      <c r="V593" s="1108"/>
      <c r="W593" s="1108"/>
      <c r="X593" s="1108"/>
    </row>
    <row r="594" spans="1:24">
      <c r="A594" s="698"/>
      <c r="B594" s="113"/>
      <c r="C594" s="118"/>
      <c r="D594" s="1107"/>
      <c r="E594" s="1108"/>
      <c r="F594" s="1108"/>
      <c r="G594" s="1108"/>
      <c r="H594" s="1108"/>
      <c r="I594" s="1108"/>
      <c r="J594" s="1108"/>
      <c r="K594" s="1108"/>
      <c r="L594" s="1108"/>
      <c r="M594" s="1108"/>
      <c r="N594" s="1108"/>
      <c r="O594" s="1108"/>
      <c r="P594" s="1108"/>
      <c r="Q594" s="1108"/>
      <c r="R594" s="1108"/>
      <c r="S594" s="1108"/>
      <c r="T594" s="1108"/>
      <c r="U594" s="1108"/>
      <c r="V594" s="1108"/>
      <c r="W594" s="1108"/>
      <c r="X594" s="1108"/>
    </row>
    <row r="595" spans="1:24">
      <c r="A595" s="698"/>
      <c r="B595" s="113"/>
      <c r="C595" s="118"/>
      <c r="D595" s="1107"/>
      <c r="E595" s="1108"/>
      <c r="F595" s="1108"/>
      <c r="G595" s="1108"/>
      <c r="H595" s="1108"/>
      <c r="I595" s="1108"/>
      <c r="J595" s="1108"/>
      <c r="K595" s="1108"/>
      <c r="L595" s="1108"/>
      <c r="M595" s="1108"/>
      <c r="N595" s="1108"/>
      <c r="O595" s="1108"/>
      <c r="P595" s="1108"/>
      <c r="Q595" s="1108"/>
      <c r="R595" s="1108"/>
      <c r="S595" s="1108"/>
      <c r="T595" s="1108"/>
      <c r="U595" s="1108"/>
      <c r="V595" s="1108"/>
      <c r="W595" s="1108"/>
      <c r="X595" s="1108"/>
    </row>
    <row r="596" spans="1:24">
      <c r="A596" s="698"/>
      <c r="B596" s="113"/>
      <c r="C596" s="118"/>
      <c r="D596" s="1107"/>
      <c r="E596" s="1108"/>
      <c r="F596" s="1108"/>
      <c r="G596" s="1108"/>
      <c r="H596" s="1108"/>
      <c r="I596" s="1108"/>
      <c r="J596" s="1108"/>
      <c r="K596" s="1108"/>
      <c r="L596" s="1108"/>
      <c r="M596" s="1108"/>
      <c r="N596" s="1108"/>
      <c r="O596" s="1108"/>
      <c r="P596" s="1108"/>
      <c r="Q596" s="1108"/>
      <c r="R596" s="1108"/>
      <c r="S596" s="1108"/>
      <c r="T596" s="1108"/>
      <c r="U596" s="1108"/>
      <c r="V596" s="1108"/>
      <c r="W596" s="1108"/>
      <c r="X596" s="1108"/>
    </row>
    <row r="597" spans="1:24">
      <c r="A597" s="698"/>
      <c r="B597" s="113"/>
      <c r="C597" s="118"/>
      <c r="D597" s="1107"/>
      <c r="E597" s="1108"/>
      <c r="F597" s="1108"/>
      <c r="G597" s="1108"/>
      <c r="H597" s="1108"/>
      <c r="I597" s="1108"/>
      <c r="J597" s="1108"/>
      <c r="K597" s="1108"/>
      <c r="L597" s="1108"/>
      <c r="M597" s="1108"/>
      <c r="N597" s="1108"/>
      <c r="O597" s="1108"/>
      <c r="P597" s="1108"/>
      <c r="Q597" s="1108"/>
      <c r="R597" s="1108"/>
      <c r="S597" s="1108"/>
      <c r="T597" s="1108"/>
      <c r="U597" s="1108"/>
      <c r="V597" s="1108"/>
      <c r="W597" s="1108"/>
      <c r="X597" s="1108"/>
    </row>
    <row r="598" spans="1:24">
      <c r="A598" s="698"/>
      <c r="B598" s="113"/>
      <c r="C598" s="118"/>
      <c r="D598" s="1107"/>
      <c r="E598" s="1108"/>
      <c r="F598" s="1108"/>
      <c r="G598" s="1108"/>
      <c r="H598" s="1108"/>
      <c r="I598" s="1108"/>
      <c r="J598" s="1108"/>
      <c r="K598" s="1108"/>
      <c r="L598" s="1108"/>
      <c r="M598" s="1108"/>
      <c r="N598" s="1108"/>
      <c r="O598" s="1108"/>
      <c r="P598" s="1108"/>
      <c r="Q598" s="1108"/>
      <c r="R598" s="1108"/>
      <c r="S598" s="1108"/>
      <c r="T598" s="1108"/>
      <c r="U598" s="1108"/>
      <c r="V598" s="1108"/>
      <c r="W598" s="1108"/>
      <c r="X598" s="1108"/>
    </row>
    <row r="599" spans="1:24">
      <c r="A599" s="698"/>
      <c r="B599" s="113"/>
      <c r="C599" s="118"/>
      <c r="D599" s="1107"/>
      <c r="E599" s="1108"/>
      <c r="F599" s="1108"/>
      <c r="G599" s="1108"/>
      <c r="H599" s="1108"/>
      <c r="I599" s="1108"/>
      <c r="J599" s="1108"/>
      <c r="K599" s="1108"/>
      <c r="L599" s="1108"/>
      <c r="M599" s="1108"/>
      <c r="N599" s="1108"/>
      <c r="O599" s="1108"/>
      <c r="P599" s="1108"/>
      <c r="Q599" s="1108"/>
      <c r="R599" s="1108"/>
      <c r="S599" s="1108"/>
      <c r="T599" s="1108"/>
      <c r="U599" s="1108"/>
      <c r="V599" s="1108"/>
      <c r="W599" s="1108"/>
      <c r="X599" s="1108"/>
    </row>
    <row r="600" spans="1:24">
      <c r="A600" s="698"/>
      <c r="B600" s="113"/>
      <c r="C600" s="118"/>
      <c r="D600" s="1107"/>
      <c r="E600" s="1108"/>
      <c r="F600" s="1108"/>
      <c r="G600" s="1108"/>
      <c r="H600" s="1108"/>
      <c r="I600" s="1108"/>
      <c r="J600" s="1108"/>
      <c r="K600" s="1108"/>
      <c r="L600" s="1108"/>
      <c r="M600" s="1108"/>
      <c r="N600" s="1108"/>
      <c r="O600" s="1108"/>
      <c r="P600" s="1108"/>
      <c r="Q600" s="1108"/>
      <c r="R600" s="1108"/>
      <c r="S600" s="1108"/>
      <c r="T600" s="1108"/>
      <c r="U600" s="1108"/>
      <c r="V600" s="1108"/>
      <c r="W600" s="1108"/>
      <c r="X600" s="1108"/>
    </row>
    <row r="601" spans="1:24">
      <c r="A601" s="698"/>
      <c r="B601" s="113"/>
      <c r="C601" s="118"/>
      <c r="D601" s="1107"/>
      <c r="E601" s="1108"/>
      <c r="F601" s="1108"/>
      <c r="G601" s="1108"/>
      <c r="H601" s="1108"/>
      <c r="I601" s="1108"/>
      <c r="J601" s="1108"/>
      <c r="K601" s="1108"/>
      <c r="L601" s="1108"/>
      <c r="M601" s="1108"/>
      <c r="N601" s="1108"/>
      <c r="O601" s="1108"/>
      <c r="P601" s="1108"/>
      <c r="Q601" s="1108"/>
      <c r="R601" s="1108"/>
      <c r="S601" s="1108"/>
      <c r="T601" s="1108"/>
      <c r="U601" s="1108"/>
      <c r="V601" s="1108"/>
      <c r="W601" s="1108"/>
      <c r="X601" s="1108"/>
    </row>
    <row r="602" spans="1:24">
      <c r="A602" s="698"/>
      <c r="B602" s="113"/>
      <c r="C602" s="118"/>
      <c r="D602" s="1107"/>
      <c r="E602" s="1108"/>
      <c r="F602" s="1108"/>
      <c r="G602" s="1108"/>
      <c r="H602" s="1108"/>
      <c r="I602" s="1108"/>
      <c r="J602" s="1108"/>
      <c r="K602" s="1108"/>
      <c r="L602" s="1108"/>
      <c r="M602" s="1108"/>
      <c r="N602" s="1108"/>
      <c r="O602" s="1108"/>
      <c r="P602" s="1108"/>
      <c r="Q602" s="1108"/>
      <c r="R602" s="1108"/>
      <c r="S602" s="1108"/>
      <c r="T602" s="1108"/>
      <c r="U602" s="1108"/>
      <c r="V602" s="1108"/>
      <c r="W602" s="1108"/>
      <c r="X602" s="1108"/>
    </row>
    <row r="603" spans="1:24">
      <c r="A603" s="698"/>
      <c r="B603" s="113"/>
      <c r="C603" s="118"/>
      <c r="D603" s="1107"/>
      <c r="E603" s="1108"/>
      <c r="F603" s="1108"/>
      <c r="G603" s="1108"/>
      <c r="H603" s="1108"/>
      <c r="I603" s="1108"/>
      <c r="J603" s="1108"/>
      <c r="K603" s="1108"/>
      <c r="L603" s="1108"/>
      <c r="M603" s="1108"/>
      <c r="N603" s="1108"/>
      <c r="O603" s="1108"/>
      <c r="P603" s="1108"/>
      <c r="Q603" s="1108"/>
      <c r="R603" s="1108"/>
      <c r="S603" s="1108"/>
      <c r="T603" s="1108"/>
      <c r="U603" s="1108"/>
      <c r="V603" s="1108"/>
      <c r="W603" s="1108"/>
      <c r="X603" s="1108"/>
    </row>
    <row r="604" spans="1:24">
      <c r="A604" s="698"/>
      <c r="B604" s="113"/>
      <c r="C604" s="118"/>
      <c r="D604" s="1107"/>
      <c r="E604" s="1108"/>
      <c r="F604" s="1108"/>
      <c r="G604" s="1108"/>
      <c r="H604" s="1108"/>
      <c r="I604" s="1108"/>
      <c r="J604" s="1108"/>
      <c r="K604" s="1108"/>
      <c r="L604" s="1108"/>
      <c r="M604" s="1108"/>
      <c r="N604" s="1108"/>
      <c r="O604" s="1108"/>
      <c r="P604" s="1108"/>
      <c r="Q604" s="1108"/>
      <c r="R604" s="1108"/>
      <c r="S604" s="1108"/>
      <c r="T604" s="1108"/>
      <c r="U604" s="1108"/>
      <c r="V604" s="1108"/>
      <c r="W604" s="1108"/>
      <c r="X604" s="1108"/>
    </row>
    <row r="605" spans="1:24">
      <c r="A605" s="698"/>
      <c r="B605" s="113"/>
      <c r="C605" s="118"/>
      <c r="D605" s="1107"/>
      <c r="E605" s="1108"/>
      <c r="F605" s="1108"/>
      <c r="G605" s="1108"/>
      <c r="H605" s="1108"/>
      <c r="I605" s="1108"/>
      <c r="J605" s="1108"/>
      <c r="K605" s="1108"/>
      <c r="L605" s="1108"/>
      <c r="M605" s="1108"/>
      <c r="N605" s="1108"/>
      <c r="O605" s="1108"/>
      <c r="P605" s="1108"/>
      <c r="Q605" s="1108"/>
      <c r="R605" s="1108"/>
      <c r="S605" s="1108"/>
      <c r="T605" s="1108"/>
      <c r="U605" s="1108"/>
      <c r="V605" s="1108"/>
      <c r="W605" s="1108"/>
      <c r="X605" s="1108"/>
    </row>
    <row r="606" spans="1:24">
      <c r="A606" s="698"/>
      <c r="B606" s="113"/>
      <c r="C606" s="118"/>
      <c r="D606" s="1107"/>
      <c r="E606" s="1108"/>
      <c r="F606" s="1108"/>
      <c r="G606" s="1108"/>
      <c r="H606" s="1108"/>
      <c r="I606" s="1108"/>
      <c r="J606" s="1108"/>
      <c r="K606" s="1108"/>
      <c r="L606" s="1108"/>
      <c r="M606" s="1108"/>
      <c r="N606" s="1108"/>
      <c r="O606" s="1108"/>
      <c r="P606" s="1108"/>
      <c r="Q606" s="1108"/>
      <c r="R606" s="1108"/>
      <c r="S606" s="1108"/>
      <c r="T606" s="1108"/>
      <c r="U606" s="1108"/>
      <c r="V606" s="1108"/>
      <c r="W606" s="1108"/>
      <c r="X606" s="1108"/>
    </row>
    <row r="607" spans="1:24">
      <c r="A607" s="698"/>
      <c r="B607" s="113"/>
      <c r="C607" s="118"/>
      <c r="D607" s="1107"/>
      <c r="E607" s="1108"/>
      <c r="F607" s="1108"/>
      <c r="G607" s="1108"/>
      <c r="H607" s="1108"/>
      <c r="I607" s="1108"/>
      <c r="J607" s="1108"/>
      <c r="K607" s="1108"/>
      <c r="L607" s="1108"/>
      <c r="M607" s="1108"/>
      <c r="N607" s="1108"/>
      <c r="O607" s="1108"/>
      <c r="P607" s="1108"/>
      <c r="Q607" s="1108"/>
      <c r="R607" s="1108"/>
      <c r="S607" s="1108"/>
      <c r="T607" s="1108"/>
      <c r="U607" s="1108"/>
      <c r="V607" s="1108"/>
      <c r="W607" s="1108"/>
      <c r="X607" s="1108"/>
    </row>
    <row r="608" spans="1:24">
      <c r="A608" s="698"/>
      <c r="B608" s="113"/>
      <c r="C608" s="118"/>
      <c r="D608" s="1107"/>
      <c r="E608" s="1108"/>
      <c r="F608" s="1108"/>
      <c r="G608" s="1108"/>
      <c r="H608" s="1108"/>
      <c r="I608" s="1108"/>
      <c r="J608" s="1108"/>
      <c r="K608" s="1108"/>
      <c r="L608" s="1108"/>
      <c r="M608" s="1108"/>
      <c r="N608" s="1108"/>
      <c r="O608" s="1108"/>
      <c r="P608" s="1108"/>
      <c r="Q608" s="1108"/>
      <c r="R608" s="1108"/>
      <c r="S608" s="1108"/>
      <c r="T608" s="1108"/>
      <c r="U608" s="1108"/>
      <c r="V608" s="1108"/>
      <c r="W608" s="1108"/>
      <c r="X608" s="1108"/>
    </row>
    <row r="609" spans="1:24">
      <c r="A609" s="698"/>
      <c r="B609" s="113"/>
      <c r="C609" s="118"/>
      <c r="D609" s="1107"/>
      <c r="E609" s="1108"/>
      <c r="F609" s="1108"/>
      <c r="G609" s="1108"/>
      <c r="H609" s="1108"/>
      <c r="I609" s="1108"/>
      <c r="J609" s="1108"/>
      <c r="K609" s="1108"/>
      <c r="L609" s="1108"/>
      <c r="M609" s="1108"/>
      <c r="N609" s="1108"/>
      <c r="O609" s="1108"/>
      <c r="P609" s="1108"/>
      <c r="Q609" s="1108"/>
      <c r="R609" s="1108"/>
      <c r="S609" s="1108"/>
      <c r="T609" s="1108"/>
      <c r="U609" s="1108"/>
      <c r="V609" s="1108"/>
      <c r="W609" s="1108"/>
      <c r="X609" s="1108"/>
    </row>
    <row r="610" spans="1:24">
      <c r="A610" s="698"/>
      <c r="B610" s="113"/>
      <c r="C610" s="118"/>
      <c r="D610" s="1107"/>
      <c r="E610" s="1108"/>
      <c r="F610" s="1108"/>
      <c r="G610" s="1108"/>
      <c r="H610" s="1108"/>
      <c r="I610" s="1108"/>
      <c r="J610" s="1108"/>
      <c r="K610" s="1108"/>
      <c r="L610" s="1108"/>
      <c r="M610" s="1108"/>
      <c r="N610" s="1108"/>
      <c r="O610" s="1108"/>
      <c r="P610" s="1108"/>
      <c r="Q610" s="1108"/>
      <c r="R610" s="1108"/>
      <c r="S610" s="1108"/>
      <c r="T610" s="1108"/>
      <c r="U610" s="1108"/>
      <c r="V610" s="1108"/>
      <c r="W610" s="1108"/>
      <c r="X610" s="1108"/>
    </row>
    <row r="611" spans="1:24">
      <c r="A611" s="698"/>
      <c r="B611" s="113"/>
      <c r="C611" s="118"/>
      <c r="D611" s="1107"/>
      <c r="E611" s="1108"/>
      <c r="F611" s="1108"/>
      <c r="G611" s="1108"/>
      <c r="H611" s="1108"/>
      <c r="I611" s="1108"/>
      <c r="J611" s="1108"/>
      <c r="K611" s="1108"/>
      <c r="L611" s="1108"/>
      <c r="M611" s="1108"/>
      <c r="N611" s="1108"/>
      <c r="O611" s="1108"/>
      <c r="P611" s="1108"/>
      <c r="Q611" s="1108"/>
      <c r="R611" s="1108"/>
      <c r="S611" s="1108"/>
      <c r="T611" s="1108"/>
      <c r="U611" s="1108"/>
      <c r="V611" s="1108"/>
      <c r="W611" s="1108"/>
      <c r="X611" s="1108"/>
    </row>
    <row r="612" spans="1:24">
      <c r="A612" s="698"/>
      <c r="B612" s="113"/>
      <c r="C612" s="118"/>
      <c r="D612" s="1107"/>
      <c r="E612" s="1108"/>
      <c r="F612" s="1108"/>
      <c r="G612" s="1108"/>
      <c r="H612" s="1108"/>
      <c r="I612" s="1108"/>
      <c r="J612" s="1108"/>
      <c r="K612" s="1108"/>
      <c r="L612" s="1108"/>
      <c r="M612" s="1108"/>
      <c r="N612" s="1108"/>
      <c r="O612" s="1108"/>
      <c r="P612" s="1108"/>
      <c r="Q612" s="1108"/>
      <c r="R612" s="1108"/>
      <c r="S612" s="1108"/>
      <c r="T612" s="1108"/>
      <c r="U612" s="1108"/>
      <c r="V612" s="1108"/>
      <c r="W612" s="1108"/>
      <c r="X612" s="1108"/>
    </row>
    <row r="613" spans="1:24">
      <c r="A613" s="698"/>
      <c r="B613" s="113"/>
      <c r="C613" s="118"/>
      <c r="D613" s="1107"/>
      <c r="E613" s="1108"/>
      <c r="F613" s="1108"/>
      <c r="G613" s="1108"/>
      <c r="H613" s="1108"/>
      <c r="I613" s="1108"/>
      <c r="J613" s="1108"/>
      <c r="K613" s="1108"/>
      <c r="L613" s="1108"/>
      <c r="M613" s="1108"/>
      <c r="N613" s="1108"/>
      <c r="O613" s="1108"/>
      <c r="P613" s="1108"/>
      <c r="Q613" s="1108"/>
      <c r="R613" s="1108"/>
      <c r="S613" s="1108"/>
      <c r="T613" s="1108"/>
      <c r="U613" s="1108"/>
      <c r="V613" s="1108"/>
      <c r="W613" s="1108"/>
      <c r="X613" s="1108"/>
    </row>
    <row r="614" spans="1:24">
      <c r="A614" s="698"/>
      <c r="B614" s="113"/>
      <c r="C614" s="118"/>
      <c r="D614" s="1107"/>
      <c r="E614" s="1108"/>
      <c r="F614" s="1108"/>
      <c r="G614" s="1108"/>
      <c r="H614" s="1108"/>
      <c r="I614" s="1108"/>
      <c r="J614" s="1108"/>
      <c r="K614" s="1108"/>
      <c r="L614" s="1108"/>
      <c r="M614" s="1108"/>
      <c r="N614" s="1108"/>
      <c r="O614" s="1108"/>
      <c r="P614" s="1108"/>
      <c r="Q614" s="1108"/>
      <c r="R614" s="1108"/>
      <c r="S614" s="1108"/>
      <c r="T614" s="1108"/>
      <c r="U614" s="1108"/>
      <c r="V614" s="1108"/>
      <c r="W614" s="1108"/>
      <c r="X614" s="1108"/>
    </row>
    <row r="615" spans="1:24">
      <c r="A615" s="698"/>
      <c r="B615" s="113"/>
      <c r="C615" s="118"/>
      <c r="D615" s="1107"/>
      <c r="E615" s="1108"/>
      <c r="F615" s="1108"/>
      <c r="G615" s="1108"/>
      <c r="H615" s="1108"/>
      <c r="I615" s="1108"/>
      <c r="J615" s="1108"/>
      <c r="K615" s="1108"/>
      <c r="L615" s="1108"/>
      <c r="M615" s="1108"/>
      <c r="N615" s="1108"/>
      <c r="O615" s="1108"/>
      <c r="P615" s="1108"/>
      <c r="Q615" s="1108"/>
      <c r="R615" s="1108"/>
      <c r="S615" s="1108"/>
      <c r="T615" s="1108"/>
      <c r="U615" s="1108"/>
      <c r="V615" s="1108"/>
      <c r="W615" s="1108"/>
      <c r="X615" s="1108"/>
    </row>
    <row r="616" spans="1:24">
      <c r="A616" s="698"/>
      <c r="B616" s="113"/>
      <c r="C616" s="118"/>
      <c r="D616" s="1107"/>
      <c r="E616" s="1108"/>
      <c r="F616" s="1108"/>
      <c r="G616" s="1108"/>
      <c r="H616" s="1108"/>
      <c r="I616" s="1108"/>
      <c r="J616" s="1108"/>
      <c r="K616" s="1108"/>
      <c r="L616" s="1108"/>
      <c r="M616" s="1108"/>
      <c r="N616" s="1108"/>
      <c r="O616" s="1108"/>
      <c r="P616" s="1108"/>
      <c r="Q616" s="1108"/>
      <c r="R616" s="1108"/>
      <c r="S616" s="1108"/>
      <c r="T616" s="1108"/>
      <c r="U616" s="1108"/>
      <c r="V616" s="1108"/>
      <c r="W616" s="1108"/>
      <c r="X616" s="1108"/>
    </row>
    <row r="617" spans="1:24">
      <c r="A617" s="698"/>
      <c r="B617" s="113"/>
      <c r="C617" s="118"/>
      <c r="D617" s="1107"/>
      <c r="E617" s="1108"/>
      <c r="F617" s="1108"/>
      <c r="G617" s="1108"/>
      <c r="H617" s="1108"/>
      <c r="I617" s="1108"/>
      <c r="J617" s="1108"/>
      <c r="K617" s="1108"/>
      <c r="L617" s="1108"/>
      <c r="M617" s="1108"/>
      <c r="N617" s="1108"/>
      <c r="O617" s="1108"/>
      <c r="P617" s="1108"/>
      <c r="Q617" s="1108"/>
      <c r="R617" s="1108"/>
      <c r="S617" s="1108"/>
      <c r="T617" s="1108"/>
      <c r="U617" s="1108"/>
      <c r="V617" s="1108"/>
      <c r="W617" s="1108"/>
      <c r="X617" s="1108"/>
    </row>
    <row r="618" spans="1:24">
      <c r="A618" s="698"/>
      <c r="B618" s="113"/>
      <c r="C618" s="118"/>
      <c r="D618" s="1107"/>
      <c r="E618" s="1108"/>
      <c r="F618" s="1108"/>
      <c r="G618" s="1108"/>
      <c r="H618" s="1108"/>
      <c r="I618" s="1108"/>
      <c r="J618" s="1108"/>
      <c r="K618" s="1108"/>
      <c r="L618" s="1108"/>
      <c r="M618" s="1108"/>
      <c r="N618" s="1108"/>
      <c r="O618" s="1108"/>
      <c r="P618" s="1108"/>
      <c r="Q618" s="1108"/>
      <c r="R618" s="1108"/>
      <c r="S618" s="1108"/>
      <c r="T618" s="1108"/>
      <c r="U618" s="1108"/>
      <c r="V618" s="1108"/>
      <c r="W618" s="1108"/>
      <c r="X618" s="1108"/>
    </row>
    <row r="619" spans="1:24">
      <c r="A619" s="698"/>
      <c r="B619" s="113"/>
      <c r="C619" s="118"/>
      <c r="D619" s="1107"/>
      <c r="E619" s="1108"/>
      <c r="F619" s="1108"/>
      <c r="G619" s="1108"/>
      <c r="H619" s="1108"/>
      <c r="I619" s="1108"/>
      <c r="J619" s="1108"/>
      <c r="K619" s="1108"/>
      <c r="L619" s="1108"/>
      <c r="M619" s="1108"/>
      <c r="N619" s="1108"/>
      <c r="O619" s="1108"/>
      <c r="P619" s="1108"/>
      <c r="Q619" s="1108"/>
      <c r="R619" s="1108"/>
      <c r="S619" s="1108"/>
      <c r="T619" s="1108"/>
      <c r="U619" s="1108"/>
      <c r="V619" s="1108"/>
      <c r="W619" s="1108"/>
      <c r="X619" s="1108"/>
    </row>
    <row r="620" spans="1:24">
      <c r="A620" s="698"/>
      <c r="B620" s="113"/>
      <c r="C620" s="118"/>
      <c r="D620" s="1107"/>
      <c r="E620" s="1108"/>
      <c r="F620" s="1108"/>
      <c r="G620" s="1108"/>
      <c r="H620" s="1108"/>
      <c r="I620" s="1108"/>
      <c r="J620" s="1108"/>
      <c r="K620" s="1108"/>
      <c r="L620" s="1108"/>
      <c r="M620" s="1108"/>
      <c r="N620" s="1108"/>
      <c r="O620" s="1108"/>
      <c r="P620" s="1108"/>
      <c r="Q620" s="1108"/>
      <c r="R620" s="1108"/>
      <c r="S620" s="1108"/>
      <c r="T620" s="1108"/>
      <c r="U620" s="1108"/>
      <c r="V620" s="1108"/>
      <c r="W620" s="1108"/>
      <c r="X620" s="1108"/>
    </row>
    <row r="621" spans="1:24">
      <c r="A621" s="698"/>
      <c r="B621" s="113"/>
      <c r="C621" s="118"/>
      <c r="D621" s="1107"/>
      <c r="E621" s="1108"/>
      <c r="F621" s="1108"/>
      <c r="G621" s="1108"/>
      <c r="H621" s="1108"/>
      <c r="I621" s="1108"/>
      <c r="J621" s="1108"/>
      <c r="K621" s="1108"/>
      <c r="L621" s="1108"/>
      <c r="M621" s="1108"/>
      <c r="N621" s="1108"/>
      <c r="O621" s="1108"/>
      <c r="P621" s="1108"/>
      <c r="Q621" s="1108"/>
      <c r="R621" s="1108"/>
      <c r="S621" s="1108"/>
      <c r="T621" s="1108"/>
      <c r="U621" s="1108"/>
      <c r="V621" s="1108"/>
      <c r="W621" s="1108"/>
      <c r="X621" s="1108"/>
    </row>
    <row r="622" spans="1:24">
      <c r="A622" s="698"/>
      <c r="B622" s="113"/>
      <c r="C622" s="118"/>
      <c r="D622" s="1107"/>
      <c r="E622" s="1108"/>
      <c r="F622" s="1108"/>
      <c r="G622" s="1108"/>
      <c r="H622" s="1108"/>
      <c r="I622" s="1108"/>
      <c r="J622" s="1108"/>
      <c r="K622" s="1108"/>
      <c r="L622" s="1108"/>
      <c r="M622" s="1108"/>
      <c r="N622" s="1108"/>
      <c r="O622" s="1108"/>
      <c r="P622" s="1108"/>
      <c r="Q622" s="1108"/>
      <c r="R622" s="1108"/>
      <c r="S622" s="1108"/>
      <c r="T622" s="1108"/>
      <c r="U622" s="1108"/>
      <c r="V622" s="1108"/>
      <c r="W622" s="1108"/>
      <c r="X622" s="1108"/>
    </row>
    <row r="623" spans="1:24">
      <c r="A623" s="698"/>
      <c r="B623" s="113"/>
      <c r="C623" s="118"/>
      <c r="D623" s="1107"/>
      <c r="E623" s="1108"/>
      <c r="F623" s="1108"/>
      <c r="G623" s="1108"/>
      <c r="H623" s="1108"/>
      <c r="I623" s="1108"/>
      <c r="J623" s="1108"/>
      <c r="K623" s="1108"/>
      <c r="L623" s="1108"/>
      <c r="M623" s="1108"/>
      <c r="N623" s="1108"/>
      <c r="O623" s="1108"/>
      <c r="P623" s="1108"/>
      <c r="Q623" s="1108"/>
      <c r="R623" s="1108"/>
      <c r="S623" s="1108"/>
      <c r="T623" s="1108"/>
      <c r="U623" s="1108"/>
      <c r="V623" s="1108"/>
      <c r="W623" s="1108"/>
      <c r="X623" s="1108"/>
    </row>
    <row r="624" spans="1:24">
      <c r="A624" s="698"/>
      <c r="B624" s="113"/>
      <c r="C624" s="118"/>
      <c r="D624" s="1107"/>
      <c r="E624" s="1108"/>
      <c r="F624" s="1108"/>
      <c r="G624" s="1108"/>
      <c r="H624" s="1108"/>
      <c r="I624" s="1108"/>
      <c r="J624" s="1108"/>
      <c r="K624" s="1108"/>
      <c r="L624" s="1108"/>
      <c r="M624" s="1108"/>
      <c r="N624" s="1108"/>
      <c r="O624" s="1108"/>
      <c r="P624" s="1108"/>
      <c r="Q624" s="1108"/>
      <c r="R624" s="1108"/>
      <c r="S624" s="1108"/>
      <c r="T624" s="1108"/>
      <c r="U624" s="1108"/>
      <c r="V624" s="1108"/>
      <c r="W624" s="1108"/>
      <c r="X624" s="1108"/>
    </row>
    <row r="625" spans="1:24">
      <c r="A625" s="698"/>
      <c r="B625" s="113"/>
      <c r="C625" s="118"/>
      <c r="D625" s="1107"/>
      <c r="E625" s="1108"/>
      <c r="F625" s="1108"/>
      <c r="G625" s="1108"/>
      <c r="H625" s="1108"/>
      <c r="I625" s="1108"/>
      <c r="J625" s="1108"/>
      <c r="K625" s="1108"/>
      <c r="L625" s="1108"/>
      <c r="M625" s="1108"/>
      <c r="N625" s="1108"/>
      <c r="O625" s="1108"/>
      <c r="P625" s="1108"/>
      <c r="Q625" s="1108"/>
      <c r="R625" s="1108"/>
      <c r="S625" s="1108"/>
      <c r="T625" s="1108"/>
      <c r="U625" s="1108"/>
      <c r="V625" s="1108"/>
      <c r="W625" s="1108"/>
      <c r="X625" s="1108"/>
    </row>
    <row r="626" spans="1:24">
      <c r="A626" s="698"/>
      <c r="B626" s="113"/>
      <c r="C626" s="118"/>
      <c r="D626" s="1107"/>
      <c r="E626" s="1108"/>
      <c r="F626" s="1108"/>
      <c r="G626" s="1108"/>
      <c r="H626" s="1108"/>
      <c r="I626" s="1108"/>
      <c r="J626" s="1108"/>
      <c r="K626" s="1108"/>
      <c r="L626" s="1108"/>
      <c r="M626" s="1108"/>
      <c r="N626" s="1108"/>
      <c r="O626" s="1108"/>
      <c r="P626" s="1108"/>
      <c r="Q626" s="1108"/>
      <c r="R626" s="1108"/>
      <c r="S626" s="1108"/>
      <c r="T626" s="1108"/>
      <c r="U626" s="1108"/>
      <c r="V626" s="1108"/>
      <c r="W626" s="1108"/>
      <c r="X626" s="1108"/>
    </row>
    <row r="627" spans="1:24">
      <c r="A627" s="698"/>
      <c r="B627" s="113"/>
      <c r="C627" s="118"/>
      <c r="D627" s="1107"/>
      <c r="E627" s="1108"/>
      <c r="F627" s="1108"/>
      <c r="G627" s="1108"/>
      <c r="H627" s="1108"/>
      <c r="I627" s="1108"/>
      <c r="J627" s="1108"/>
      <c r="K627" s="1108"/>
      <c r="L627" s="1108"/>
      <c r="M627" s="1108"/>
      <c r="N627" s="1108"/>
      <c r="O627" s="1108"/>
      <c r="P627" s="1108"/>
      <c r="Q627" s="1108"/>
      <c r="R627" s="1108"/>
      <c r="S627" s="1108"/>
      <c r="T627" s="1108"/>
      <c r="U627" s="1108"/>
      <c r="V627" s="1108"/>
      <c r="W627" s="1108"/>
      <c r="X627" s="1108"/>
    </row>
    <row r="628" spans="1:24">
      <c r="A628" s="698"/>
      <c r="B628" s="113"/>
      <c r="C628" s="118"/>
      <c r="D628" s="1107"/>
      <c r="E628" s="1108"/>
      <c r="F628" s="1108"/>
      <c r="G628" s="1108"/>
      <c r="H628" s="1108"/>
      <c r="I628" s="1108"/>
      <c r="J628" s="1108"/>
      <c r="K628" s="1108"/>
      <c r="L628" s="1108"/>
      <c r="M628" s="1108"/>
      <c r="N628" s="1108"/>
      <c r="O628" s="1108"/>
      <c r="P628" s="1108"/>
      <c r="Q628" s="1108"/>
      <c r="R628" s="1108"/>
      <c r="S628" s="1108"/>
      <c r="T628" s="1108"/>
      <c r="U628" s="1108"/>
      <c r="V628" s="1108"/>
      <c r="W628" s="1108"/>
      <c r="X628" s="1108"/>
    </row>
    <row r="629" spans="1:24">
      <c r="A629" s="698"/>
      <c r="B629" s="113"/>
      <c r="C629" s="118"/>
      <c r="D629" s="1107"/>
      <c r="E629" s="1108"/>
      <c r="F629" s="1108"/>
      <c r="G629" s="1108"/>
      <c r="H629" s="1108"/>
      <c r="I629" s="1108"/>
      <c r="J629" s="1108"/>
      <c r="K629" s="1108"/>
      <c r="L629" s="1108"/>
      <c r="M629" s="1108"/>
      <c r="N629" s="1108"/>
      <c r="O629" s="1108"/>
      <c r="P629" s="1108"/>
      <c r="Q629" s="1108"/>
      <c r="R629" s="1108"/>
      <c r="S629" s="1108"/>
      <c r="T629" s="1108"/>
      <c r="U629" s="1108"/>
      <c r="V629" s="1108"/>
      <c r="W629" s="1108"/>
      <c r="X629" s="1108"/>
    </row>
    <row r="630" spans="1:24">
      <c r="A630" s="698"/>
      <c r="B630" s="113"/>
      <c r="C630" s="118"/>
      <c r="D630" s="1107"/>
      <c r="E630" s="1108"/>
      <c r="F630" s="1108"/>
      <c r="G630" s="1108"/>
      <c r="H630" s="1108"/>
      <c r="I630" s="1108"/>
      <c r="J630" s="1108"/>
      <c r="K630" s="1108"/>
      <c r="L630" s="1108"/>
      <c r="M630" s="1108"/>
      <c r="N630" s="1108"/>
      <c r="O630" s="1108"/>
      <c r="P630" s="1108"/>
      <c r="Q630" s="1108"/>
      <c r="R630" s="1108"/>
      <c r="S630" s="1108"/>
      <c r="T630" s="1108"/>
      <c r="U630" s="1108"/>
      <c r="V630" s="1108"/>
      <c r="W630" s="1108"/>
      <c r="X630" s="1108"/>
    </row>
    <row r="631" spans="1:24">
      <c r="A631" s="698"/>
      <c r="B631" s="113"/>
      <c r="C631" s="118"/>
      <c r="D631" s="1107"/>
      <c r="E631" s="1108"/>
      <c r="F631" s="1108"/>
      <c r="G631" s="1108"/>
      <c r="H631" s="1108"/>
      <c r="I631" s="1108"/>
      <c r="J631" s="1108"/>
      <c r="K631" s="1108"/>
      <c r="L631" s="1108"/>
      <c r="M631" s="1108"/>
      <c r="N631" s="1108"/>
      <c r="O631" s="1108"/>
      <c r="P631" s="1108"/>
      <c r="Q631" s="1108"/>
      <c r="R631" s="1108"/>
      <c r="S631" s="1108"/>
      <c r="T631" s="1108"/>
      <c r="U631" s="1108"/>
      <c r="V631" s="1108"/>
      <c r="W631" s="1108"/>
      <c r="X631" s="1108"/>
    </row>
    <row r="632" spans="1:24">
      <c r="A632" s="698"/>
      <c r="B632" s="113"/>
      <c r="C632" s="118"/>
      <c r="D632" s="1107"/>
      <c r="E632" s="1108"/>
      <c r="F632" s="1108"/>
      <c r="G632" s="1108"/>
      <c r="H632" s="1108"/>
      <c r="I632" s="1108"/>
      <c r="J632" s="1108"/>
      <c r="K632" s="1108"/>
      <c r="L632" s="1108"/>
      <c r="M632" s="1108"/>
      <c r="N632" s="1108"/>
      <c r="O632" s="1108"/>
      <c r="P632" s="1108"/>
      <c r="Q632" s="1108"/>
      <c r="R632" s="1108"/>
      <c r="S632" s="1108"/>
      <c r="T632" s="1108"/>
      <c r="U632" s="1108"/>
      <c r="V632" s="1108"/>
      <c r="W632" s="1108"/>
      <c r="X632" s="1108"/>
    </row>
    <row r="633" spans="1:24">
      <c r="A633" s="698"/>
      <c r="B633" s="113"/>
      <c r="C633" s="118"/>
      <c r="D633" s="1107"/>
      <c r="E633" s="1108"/>
      <c r="F633" s="1108"/>
      <c r="G633" s="1108"/>
      <c r="H633" s="1108"/>
      <c r="I633" s="1108"/>
      <c r="J633" s="1108"/>
      <c r="K633" s="1108"/>
      <c r="L633" s="1108"/>
      <c r="M633" s="1108"/>
      <c r="N633" s="1108"/>
      <c r="O633" s="1108"/>
      <c r="P633" s="1108"/>
      <c r="Q633" s="1108"/>
      <c r="R633" s="1108"/>
      <c r="S633" s="1108"/>
      <c r="T633" s="1108"/>
      <c r="U633" s="1108"/>
      <c r="V633" s="1108"/>
      <c r="W633" s="1108"/>
      <c r="X633" s="1108"/>
    </row>
    <row r="634" spans="1:24">
      <c r="A634" s="698"/>
      <c r="B634" s="113"/>
      <c r="C634" s="118"/>
      <c r="D634" s="1107"/>
      <c r="E634" s="1108"/>
      <c r="F634" s="1108"/>
      <c r="G634" s="1108"/>
      <c r="H634" s="1108"/>
      <c r="I634" s="1108"/>
      <c r="J634" s="1108"/>
      <c r="K634" s="1108"/>
      <c r="L634" s="1108"/>
      <c r="M634" s="1108"/>
      <c r="N634" s="1108"/>
      <c r="O634" s="1108"/>
      <c r="P634" s="1108"/>
      <c r="Q634" s="1108"/>
      <c r="R634" s="1108"/>
      <c r="S634" s="1108"/>
      <c r="T634" s="1108"/>
      <c r="U634" s="1108"/>
      <c r="V634" s="1108"/>
      <c r="W634" s="1108"/>
      <c r="X634" s="1108"/>
    </row>
    <row r="635" spans="1:24">
      <c r="A635" s="698"/>
      <c r="B635" s="113"/>
      <c r="C635" s="118"/>
      <c r="D635" s="1107"/>
      <c r="E635" s="1108"/>
      <c r="F635" s="1108"/>
      <c r="G635" s="1108"/>
      <c r="H635" s="1108"/>
      <c r="I635" s="1108"/>
      <c r="J635" s="1108"/>
      <c r="K635" s="1108"/>
      <c r="L635" s="1108"/>
      <c r="M635" s="1108"/>
      <c r="N635" s="1108"/>
      <c r="O635" s="1108"/>
      <c r="P635" s="1108"/>
      <c r="Q635" s="1108"/>
      <c r="R635" s="1108"/>
      <c r="S635" s="1108"/>
      <c r="T635" s="1108"/>
      <c r="U635" s="1108"/>
      <c r="V635" s="1108"/>
      <c r="W635" s="1108"/>
      <c r="X635" s="1108"/>
    </row>
    <row r="636" spans="1:24">
      <c r="A636" s="698"/>
      <c r="B636" s="113"/>
      <c r="C636" s="118"/>
      <c r="D636" s="1107"/>
      <c r="E636" s="1108"/>
      <c r="F636" s="1108"/>
      <c r="G636" s="1108"/>
      <c r="H636" s="1108"/>
      <c r="I636" s="1108"/>
      <c r="J636" s="1108"/>
      <c r="K636" s="1108"/>
      <c r="L636" s="1108"/>
      <c r="M636" s="1108"/>
      <c r="N636" s="1108"/>
      <c r="O636" s="1108"/>
      <c r="P636" s="1108"/>
      <c r="Q636" s="1108"/>
      <c r="R636" s="1108"/>
      <c r="S636" s="1108"/>
      <c r="T636" s="1108"/>
      <c r="U636" s="1108"/>
      <c r="V636" s="1108"/>
      <c r="W636" s="1108"/>
      <c r="X636" s="1108"/>
    </row>
    <row r="637" spans="1:24">
      <c r="A637" s="698"/>
      <c r="B637" s="113"/>
      <c r="C637" s="118"/>
      <c r="D637" s="1107"/>
      <c r="E637" s="1108"/>
      <c r="F637" s="1108"/>
      <c r="G637" s="1108"/>
      <c r="H637" s="1108"/>
      <c r="I637" s="1108"/>
      <c r="J637" s="1108"/>
      <c r="K637" s="1108"/>
      <c r="L637" s="1108"/>
      <c r="M637" s="1108"/>
      <c r="N637" s="1108"/>
      <c r="O637" s="1108"/>
      <c r="P637" s="1108"/>
      <c r="Q637" s="1108"/>
      <c r="R637" s="1108"/>
      <c r="S637" s="1108"/>
      <c r="T637" s="1108"/>
      <c r="U637" s="1108"/>
      <c r="V637" s="1108"/>
      <c r="W637" s="1108"/>
      <c r="X637" s="1108"/>
    </row>
    <row r="638" spans="1:24">
      <c r="A638" s="698"/>
      <c r="B638" s="113"/>
      <c r="C638" s="118"/>
      <c r="D638" s="1107"/>
      <c r="E638" s="1108"/>
      <c r="F638" s="1108"/>
      <c r="G638" s="1108"/>
      <c r="H638" s="1108"/>
      <c r="I638" s="1108"/>
      <c r="J638" s="1108"/>
      <c r="K638" s="1108"/>
      <c r="L638" s="1108"/>
      <c r="M638" s="1108"/>
      <c r="N638" s="1108"/>
      <c r="O638" s="1108"/>
      <c r="P638" s="1108"/>
      <c r="Q638" s="1108"/>
      <c r="R638" s="1108"/>
      <c r="S638" s="1108"/>
      <c r="T638" s="1108"/>
      <c r="U638" s="1108"/>
      <c r="V638" s="1108"/>
      <c r="W638" s="1108"/>
      <c r="X638" s="1108"/>
    </row>
    <row r="639" spans="1:24">
      <c r="A639" s="698"/>
      <c r="B639" s="113"/>
      <c r="C639" s="118"/>
      <c r="D639" s="1107"/>
      <c r="E639" s="1108"/>
      <c r="F639" s="1108"/>
      <c r="G639" s="1108"/>
      <c r="H639" s="1108"/>
      <c r="I639" s="1108"/>
      <c r="J639" s="1108"/>
      <c r="K639" s="1108"/>
      <c r="L639" s="1108"/>
      <c r="M639" s="1108"/>
      <c r="N639" s="1108"/>
      <c r="O639" s="1108"/>
      <c r="P639" s="1108"/>
      <c r="Q639" s="1108"/>
      <c r="R639" s="1108"/>
      <c r="S639" s="1108"/>
      <c r="T639" s="1108"/>
      <c r="U639" s="1108"/>
      <c r="V639" s="1108"/>
      <c r="W639" s="1108"/>
      <c r="X639" s="1108"/>
    </row>
    <row r="640" spans="1:24">
      <c r="A640" s="698"/>
      <c r="B640" s="113"/>
      <c r="C640" s="118"/>
      <c r="D640" s="1107"/>
      <c r="E640" s="1108"/>
      <c r="F640" s="1108"/>
      <c r="G640" s="1108"/>
      <c r="H640" s="1108"/>
      <c r="I640" s="1108"/>
      <c r="J640" s="1108"/>
      <c r="K640" s="1108"/>
      <c r="L640" s="1108"/>
      <c r="M640" s="1108"/>
      <c r="N640" s="1108"/>
      <c r="O640" s="1108"/>
      <c r="P640" s="1108"/>
      <c r="Q640" s="1108"/>
      <c r="R640" s="1108"/>
      <c r="S640" s="1108"/>
      <c r="T640" s="1108"/>
      <c r="U640" s="1108"/>
      <c r="V640" s="1108"/>
      <c r="W640" s="1108"/>
      <c r="X640" s="1108"/>
    </row>
    <row r="641" spans="1:24">
      <c r="A641" s="698"/>
      <c r="B641" s="113"/>
      <c r="C641" s="118"/>
      <c r="D641" s="1107"/>
      <c r="E641" s="1108"/>
      <c r="F641" s="1108"/>
      <c r="G641" s="1108"/>
      <c r="H641" s="1108"/>
      <c r="I641" s="1108"/>
      <c r="J641" s="1108"/>
      <c r="K641" s="1108"/>
      <c r="L641" s="1108"/>
      <c r="M641" s="1108"/>
      <c r="N641" s="1108"/>
      <c r="O641" s="1108"/>
      <c r="P641" s="1108"/>
      <c r="Q641" s="1108"/>
      <c r="R641" s="1108"/>
      <c r="S641" s="1108"/>
      <c r="T641" s="1108"/>
      <c r="U641" s="1108"/>
      <c r="V641" s="1108"/>
      <c r="W641" s="1108"/>
      <c r="X641" s="1108"/>
    </row>
    <row r="642" spans="1:24">
      <c r="A642" s="698"/>
      <c r="B642" s="113"/>
      <c r="C642" s="118"/>
      <c r="D642" s="1107"/>
      <c r="E642" s="1108"/>
      <c r="F642" s="1108"/>
      <c r="G642" s="1108"/>
      <c r="H642" s="1108"/>
      <c r="I642" s="1108"/>
      <c r="J642" s="1108"/>
      <c r="K642" s="1108"/>
      <c r="L642" s="1108"/>
      <c r="M642" s="1108"/>
      <c r="N642" s="1108"/>
      <c r="O642" s="1108"/>
      <c r="P642" s="1108"/>
      <c r="Q642" s="1108"/>
      <c r="R642" s="1108"/>
      <c r="S642" s="1108"/>
      <c r="T642" s="1108"/>
      <c r="U642" s="1108"/>
      <c r="V642" s="1108"/>
      <c r="W642" s="1108"/>
      <c r="X642" s="1108"/>
    </row>
    <row r="643" spans="1:24">
      <c r="A643" s="698"/>
      <c r="B643" s="113"/>
      <c r="C643" s="118"/>
      <c r="D643" s="1107"/>
      <c r="E643" s="1108"/>
      <c r="F643" s="1108"/>
      <c r="G643" s="1108"/>
      <c r="H643" s="1108"/>
      <c r="I643" s="1108"/>
      <c r="J643" s="1108"/>
      <c r="K643" s="1108"/>
      <c r="L643" s="1108"/>
      <c r="M643" s="1108"/>
      <c r="N643" s="1108"/>
      <c r="O643" s="1108"/>
      <c r="P643" s="1108"/>
      <c r="Q643" s="1108"/>
      <c r="R643" s="1108"/>
      <c r="S643" s="1108"/>
      <c r="T643" s="1108"/>
      <c r="U643" s="1108"/>
      <c r="V643" s="1108"/>
      <c r="W643" s="1108"/>
      <c r="X643" s="1108"/>
    </row>
    <row r="644" spans="1:24">
      <c r="A644" s="698"/>
      <c r="B644" s="113"/>
      <c r="C644" s="118"/>
      <c r="D644" s="1107"/>
      <c r="E644" s="1108"/>
      <c r="F644" s="1108"/>
      <c r="G644" s="1108"/>
      <c r="H644" s="1108"/>
      <c r="I644" s="1108"/>
      <c r="J644" s="1108"/>
      <c r="K644" s="1108"/>
      <c r="L644" s="1108"/>
      <c r="M644" s="1108"/>
      <c r="N644" s="1108"/>
      <c r="O644" s="1108"/>
      <c r="P644" s="1108"/>
      <c r="Q644" s="1108"/>
      <c r="R644" s="1108"/>
      <c r="S644" s="1108"/>
      <c r="T644" s="1108"/>
      <c r="U644" s="1108"/>
      <c r="V644" s="1108"/>
      <c r="W644" s="1108"/>
      <c r="X644" s="1108"/>
    </row>
    <row r="645" spans="1:24">
      <c r="A645" s="698"/>
      <c r="B645" s="113"/>
      <c r="C645" s="118"/>
      <c r="D645" s="1107"/>
      <c r="E645" s="1108"/>
      <c r="F645" s="1108"/>
      <c r="G645" s="1108"/>
      <c r="H645" s="1108"/>
      <c r="I645" s="1108"/>
      <c r="J645" s="1108"/>
      <c r="K645" s="1108"/>
      <c r="L645" s="1108"/>
      <c r="M645" s="1108"/>
      <c r="N645" s="1108"/>
      <c r="O645" s="1108"/>
      <c r="P645" s="1108"/>
      <c r="Q645" s="1108"/>
      <c r="R645" s="1108"/>
      <c r="S645" s="1108"/>
      <c r="T645" s="1108"/>
      <c r="U645" s="1108"/>
      <c r="V645" s="1108"/>
      <c r="W645" s="1108"/>
      <c r="X645" s="1108"/>
    </row>
    <row r="646" spans="1:24">
      <c r="A646" s="698"/>
      <c r="B646" s="113"/>
      <c r="C646" s="118"/>
      <c r="D646" s="1107"/>
      <c r="E646" s="1108"/>
      <c r="F646" s="1108"/>
      <c r="G646" s="1108"/>
      <c r="H646" s="1108"/>
      <c r="I646" s="1108"/>
      <c r="J646" s="1108"/>
      <c r="K646" s="1108"/>
      <c r="L646" s="1108"/>
      <c r="M646" s="1108"/>
      <c r="N646" s="1108"/>
      <c r="O646" s="1108"/>
      <c r="P646" s="1108"/>
      <c r="Q646" s="1108"/>
      <c r="R646" s="1108"/>
      <c r="S646" s="1108"/>
      <c r="T646" s="1108"/>
      <c r="U646" s="1108"/>
      <c r="V646" s="1108"/>
      <c r="W646" s="1108"/>
      <c r="X646" s="1108"/>
    </row>
    <row r="647" spans="1:24">
      <c r="A647" s="698"/>
      <c r="B647" s="113"/>
      <c r="C647" s="118"/>
      <c r="D647" s="1107"/>
      <c r="E647" s="1108"/>
      <c r="F647" s="1108"/>
      <c r="G647" s="1108"/>
      <c r="H647" s="1108"/>
      <c r="I647" s="1108"/>
      <c r="J647" s="1108"/>
      <c r="K647" s="1108"/>
      <c r="L647" s="1108"/>
      <c r="M647" s="1108"/>
      <c r="N647" s="1108"/>
      <c r="O647" s="1108"/>
      <c r="P647" s="1108"/>
      <c r="Q647" s="1108"/>
      <c r="R647" s="1108"/>
      <c r="S647" s="1108"/>
      <c r="T647" s="1108"/>
      <c r="U647" s="1108"/>
      <c r="V647" s="1108"/>
      <c r="W647" s="1108"/>
      <c r="X647" s="1108"/>
    </row>
    <row r="648" spans="1:24">
      <c r="A648" s="698"/>
      <c r="B648" s="113"/>
      <c r="C648" s="118"/>
      <c r="D648" s="1107"/>
      <c r="E648" s="1108"/>
      <c r="F648" s="1108"/>
      <c r="G648" s="1108"/>
      <c r="H648" s="1108"/>
      <c r="I648" s="1108"/>
      <c r="J648" s="1108"/>
      <c r="K648" s="1108"/>
      <c r="L648" s="1108"/>
      <c r="M648" s="1108"/>
      <c r="N648" s="1108"/>
      <c r="O648" s="1108"/>
      <c r="P648" s="1108"/>
      <c r="Q648" s="1108"/>
      <c r="R648" s="1108"/>
      <c r="S648" s="1108"/>
      <c r="T648" s="1108"/>
      <c r="U648" s="1108"/>
      <c r="V648" s="1108"/>
      <c r="W648" s="1108"/>
      <c r="X648" s="1108"/>
    </row>
    <row r="649" spans="1:24">
      <c r="A649" s="698"/>
      <c r="B649" s="113"/>
      <c r="C649" s="118"/>
      <c r="D649" s="1107"/>
      <c r="E649" s="1108"/>
      <c r="F649" s="1108"/>
      <c r="G649" s="1108"/>
      <c r="H649" s="1108"/>
      <c r="I649" s="1108"/>
      <c r="J649" s="1108"/>
      <c r="K649" s="1108"/>
      <c r="L649" s="1108"/>
      <c r="M649" s="1108"/>
      <c r="N649" s="1108"/>
      <c r="O649" s="1108"/>
      <c r="P649" s="1108"/>
      <c r="Q649" s="1108"/>
      <c r="R649" s="1108"/>
      <c r="S649" s="1108"/>
      <c r="T649" s="1108"/>
      <c r="U649" s="1108"/>
      <c r="V649" s="1108"/>
      <c r="W649" s="1108"/>
      <c r="X649" s="1108"/>
    </row>
    <row r="650" spans="1:24">
      <c r="A650" s="698"/>
      <c r="B650" s="113"/>
      <c r="C650" s="118"/>
      <c r="D650" s="1107"/>
      <c r="E650" s="1108"/>
      <c r="F650" s="1108"/>
      <c r="G650" s="1108"/>
      <c r="H650" s="1108"/>
      <c r="I650" s="1108"/>
      <c r="J650" s="1108"/>
      <c r="K650" s="1108"/>
      <c r="L650" s="1108"/>
      <c r="M650" s="1108"/>
      <c r="N650" s="1108"/>
      <c r="O650" s="1108"/>
      <c r="P650" s="1108"/>
      <c r="Q650" s="1108"/>
      <c r="R650" s="1108"/>
      <c r="S650" s="1108"/>
      <c r="T650" s="1108"/>
      <c r="U650" s="1108"/>
      <c r="V650" s="1108"/>
      <c r="W650" s="1108"/>
      <c r="X650" s="1108"/>
    </row>
    <row r="651" spans="1:24">
      <c r="A651" s="698"/>
      <c r="B651" s="113"/>
      <c r="C651" s="118"/>
      <c r="D651" s="1107"/>
      <c r="E651" s="1108"/>
      <c r="F651" s="1108"/>
      <c r="G651" s="1108"/>
      <c r="H651" s="1108"/>
      <c r="I651" s="1108"/>
      <c r="J651" s="1108"/>
      <c r="K651" s="1108"/>
      <c r="L651" s="1108"/>
      <c r="M651" s="1108"/>
      <c r="N651" s="1108"/>
      <c r="O651" s="1108"/>
      <c r="P651" s="1108"/>
      <c r="Q651" s="1108"/>
      <c r="R651" s="1108"/>
      <c r="S651" s="1108"/>
      <c r="T651" s="1108"/>
      <c r="U651" s="1108"/>
      <c r="V651" s="1108"/>
      <c r="W651" s="1108"/>
      <c r="X651" s="1108"/>
    </row>
    <row r="652" spans="1:24">
      <c r="A652" s="698"/>
      <c r="B652" s="113"/>
      <c r="C652" s="118"/>
      <c r="D652" s="1107"/>
      <c r="E652" s="1108"/>
      <c r="F652" s="1108"/>
      <c r="G652" s="1108"/>
      <c r="H652" s="1108"/>
      <c r="I652" s="1108"/>
      <c r="J652" s="1108"/>
      <c r="K652" s="1108"/>
      <c r="L652" s="1108"/>
      <c r="M652" s="1108"/>
      <c r="N652" s="1108"/>
      <c r="O652" s="1108"/>
      <c r="P652" s="1108"/>
      <c r="Q652" s="1108"/>
      <c r="R652" s="1108"/>
      <c r="S652" s="1108"/>
      <c r="T652" s="1108"/>
      <c r="U652" s="1108"/>
      <c r="V652" s="1108"/>
      <c r="W652" s="1108"/>
      <c r="X652" s="1108"/>
    </row>
    <row r="653" spans="1:24">
      <c r="A653" s="698"/>
      <c r="B653" s="113"/>
      <c r="C653" s="118"/>
      <c r="D653" s="1107"/>
      <c r="E653" s="1108"/>
      <c r="F653" s="1108"/>
      <c r="G653" s="1108"/>
      <c r="H653" s="1108"/>
      <c r="I653" s="1108"/>
      <c r="J653" s="1108"/>
      <c r="K653" s="1108"/>
      <c r="L653" s="1108"/>
      <c r="M653" s="1108"/>
      <c r="N653" s="1108"/>
      <c r="O653" s="1108"/>
      <c r="P653" s="1108"/>
      <c r="Q653" s="1108"/>
      <c r="R653" s="1108"/>
      <c r="S653" s="1108"/>
      <c r="T653" s="1108"/>
      <c r="U653" s="1108"/>
      <c r="V653" s="1108"/>
      <c r="W653" s="1108"/>
      <c r="X653" s="1108"/>
    </row>
    <row r="654" spans="1:24">
      <c r="A654" s="698"/>
      <c r="B654" s="113"/>
      <c r="C654" s="118"/>
      <c r="D654" s="1107"/>
      <c r="E654" s="1108"/>
      <c r="F654" s="1108"/>
      <c r="G654" s="1108"/>
      <c r="H654" s="1108"/>
      <c r="I654" s="1108"/>
      <c r="J654" s="1108"/>
      <c r="K654" s="1108"/>
      <c r="L654" s="1108"/>
      <c r="M654" s="1108"/>
      <c r="N654" s="1108"/>
      <c r="O654" s="1108"/>
      <c r="P654" s="1108"/>
      <c r="Q654" s="1108"/>
      <c r="R654" s="1108"/>
      <c r="S654" s="1108"/>
      <c r="T654" s="1108"/>
      <c r="U654" s="1108"/>
      <c r="V654" s="1108"/>
      <c r="W654" s="1108"/>
      <c r="X654" s="1108"/>
    </row>
    <row r="655" spans="1:24">
      <c r="A655" s="698"/>
      <c r="B655" s="113"/>
      <c r="C655" s="118"/>
      <c r="D655" s="1107"/>
      <c r="E655" s="1108"/>
      <c r="F655" s="1108"/>
      <c r="G655" s="1108"/>
      <c r="H655" s="1108"/>
      <c r="I655" s="1108"/>
      <c r="J655" s="1108"/>
      <c r="K655" s="1108"/>
      <c r="L655" s="1108"/>
      <c r="M655" s="1108"/>
      <c r="N655" s="1108"/>
      <c r="O655" s="1108"/>
      <c r="P655" s="1108"/>
      <c r="Q655" s="1108"/>
      <c r="R655" s="1108"/>
      <c r="S655" s="1108"/>
      <c r="T655" s="1108"/>
      <c r="U655" s="1108"/>
      <c r="V655" s="1108"/>
      <c r="W655" s="1108"/>
      <c r="X655" s="1108"/>
    </row>
    <row r="656" spans="1:24">
      <c r="A656" s="698"/>
      <c r="B656" s="113"/>
      <c r="C656" s="118"/>
      <c r="D656" s="1107"/>
      <c r="E656" s="1108"/>
      <c r="F656" s="1108"/>
      <c r="G656" s="1108"/>
      <c r="H656" s="1108"/>
      <c r="I656" s="1108"/>
      <c r="J656" s="1108"/>
      <c r="K656" s="1108"/>
      <c r="L656" s="1108"/>
      <c r="M656" s="1108"/>
      <c r="N656" s="1108"/>
      <c r="O656" s="1108"/>
      <c r="P656" s="1108"/>
      <c r="Q656" s="1108"/>
      <c r="R656" s="1108"/>
      <c r="S656" s="1108"/>
      <c r="T656" s="1108"/>
      <c r="U656" s="1108"/>
      <c r="V656" s="1108"/>
      <c r="W656" s="1108"/>
      <c r="X656" s="1108"/>
    </row>
    <row r="657" spans="1:26">
      <c r="A657" s="698"/>
      <c r="B657" s="113"/>
      <c r="C657" s="118"/>
      <c r="D657" s="1107"/>
      <c r="E657" s="1108"/>
      <c r="F657" s="1108"/>
      <c r="G657" s="1108"/>
      <c r="H657" s="1108"/>
      <c r="I657" s="1108"/>
      <c r="J657" s="1108"/>
      <c r="K657" s="1108"/>
      <c r="L657" s="1108"/>
      <c r="M657" s="1108"/>
      <c r="N657" s="1108"/>
      <c r="O657" s="1108"/>
      <c r="P657" s="1108"/>
      <c r="Q657" s="1108"/>
      <c r="R657" s="1108"/>
      <c r="S657" s="1108"/>
      <c r="T657" s="1108"/>
      <c r="U657" s="1108"/>
      <c r="V657" s="1108"/>
      <c r="W657" s="1108"/>
      <c r="X657" s="1108"/>
    </row>
    <row r="658" spans="1:26">
      <c r="A658" s="698"/>
      <c r="B658" s="113"/>
      <c r="C658" s="118"/>
      <c r="D658" s="1107"/>
      <c r="E658" s="1108"/>
      <c r="F658" s="1108"/>
      <c r="G658" s="1108"/>
      <c r="H658" s="1108"/>
      <c r="I658" s="1108"/>
      <c r="J658" s="1108"/>
      <c r="K658" s="1108"/>
      <c r="L658" s="1108"/>
      <c r="M658" s="1108"/>
      <c r="N658" s="1108"/>
      <c r="O658" s="1108"/>
      <c r="P658" s="1108"/>
      <c r="Q658" s="1108"/>
      <c r="R658" s="1108"/>
      <c r="S658" s="1108"/>
      <c r="T658" s="1108"/>
      <c r="U658" s="1108"/>
      <c r="V658" s="1108"/>
      <c r="W658" s="1108"/>
      <c r="X658" s="1108"/>
    </row>
    <row r="659" spans="1:26">
      <c r="A659" s="698"/>
      <c r="B659" s="113"/>
      <c r="C659" s="118"/>
      <c r="D659" s="1107"/>
      <c r="E659" s="1108"/>
      <c r="F659" s="1108"/>
      <c r="G659" s="1108"/>
      <c r="H659" s="1108"/>
      <c r="I659" s="1108"/>
      <c r="J659" s="1108"/>
      <c r="K659" s="1108"/>
      <c r="L659" s="1108"/>
      <c r="M659" s="1108"/>
      <c r="N659" s="1108"/>
      <c r="O659" s="1108"/>
      <c r="P659" s="1108"/>
      <c r="Q659" s="1108"/>
      <c r="R659" s="1108"/>
      <c r="S659" s="1108"/>
      <c r="T659" s="1108"/>
      <c r="U659" s="1108"/>
      <c r="V659" s="1108"/>
      <c r="W659" s="1108"/>
      <c r="X659" s="1108"/>
    </row>
    <row r="660" spans="1:26">
      <c r="A660" s="698"/>
      <c r="B660" s="113"/>
      <c r="C660" s="118"/>
      <c r="D660" s="1107"/>
      <c r="E660" s="1108"/>
      <c r="F660" s="1108"/>
      <c r="G660" s="1108"/>
      <c r="H660" s="1108"/>
      <c r="I660" s="1108"/>
      <c r="J660" s="1108"/>
      <c r="K660" s="1108"/>
      <c r="L660" s="1108"/>
      <c r="M660" s="1108"/>
      <c r="N660" s="1108"/>
      <c r="O660" s="1108"/>
      <c r="P660" s="1108"/>
      <c r="Q660" s="1108"/>
      <c r="R660" s="1108"/>
      <c r="S660" s="1108"/>
      <c r="T660" s="1108"/>
      <c r="U660" s="1108"/>
      <c r="V660" s="1108"/>
      <c r="W660" s="1108"/>
      <c r="X660" s="1108"/>
    </row>
    <row r="661" spans="1:26">
      <c r="A661" s="698"/>
      <c r="B661" s="113"/>
      <c r="C661" s="118"/>
      <c r="D661" s="1107"/>
      <c r="E661" s="1108"/>
      <c r="F661" s="1108"/>
      <c r="G661" s="1108"/>
      <c r="H661" s="1108"/>
      <c r="I661" s="1108"/>
      <c r="J661" s="1108"/>
      <c r="K661" s="1108"/>
      <c r="L661" s="1108"/>
      <c r="M661" s="1108"/>
      <c r="N661" s="1108"/>
      <c r="O661" s="1108"/>
      <c r="P661" s="1108"/>
      <c r="Q661" s="1108"/>
      <c r="R661" s="1108"/>
      <c r="S661" s="1108"/>
      <c r="T661" s="1108"/>
      <c r="U661" s="1108"/>
      <c r="V661" s="1108"/>
      <c r="W661" s="1108"/>
      <c r="X661" s="1108"/>
    </row>
    <row r="662" spans="1:26">
      <c r="A662" s="698"/>
      <c r="B662" s="113"/>
      <c r="C662" s="118"/>
      <c r="D662" s="1107"/>
      <c r="E662" s="1108"/>
      <c r="F662" s="1108"/>
      <c r="G662" s="1108"/>
      <c r="H662" s="1108"/>
      <c r="I662" s="1108"/>
      <c r="J662" s="1108"/>
      <c r="K662" s="1108"/>
      <c r="L662" s="1108"/>
      <c r="M662" s="1108"/>
      <c r="N662" s="1108"/>
      <c r="O662" s="1108"/>
      <c r="P662" s="1108"/>
      <c r="Q662" s="1108"/>
      <c r="R662" s="1108"/>
      <c r="S662" s="1108"/>
      <c r="T662" s="1108"/>
      <c r="U662" s="1108"/>
      <c r="V662" s="1108"/>
      <c r="W662" s="1108"/>
      <c r="X662" s="1108"/>
    </row>
    <row r="663" spans="1:26">
      <c r="A663" s="698"/>
      <c r="B663" s="113"/>
      <c r="C663" s="118"/>
      <c r="D663" s="1108"/>
      <c r="E663" s="1108"/>
      <c r="F663" s="1108"/>
      <c r="G663" s="1108"/>
      <c r="H663" s="1108"/>
      <c r="I663" s="1108"/>
      <c r="J663" s="1108"/>
      <c r="K663" s="1108"/>
      <c r="L663" s="1108"/>
      <c r="M663" s="1108"/>
      <c r="N663" s="1108"/>
      <c r="O663" s="1108"/>
      <c r="P663" s="1108"/>
      <c r="Q663" s="1108"/>
      <c r="R663" s="1108"/>
      <c r="S663" s="1108"/>
      <c r="T663" s="1108"/>
      <c r="U663" s="1108"/>
      <c r="V663" s="1108"/>
      <c r="W663" s="1108"/>
      <c r="X663" s="1108"/>
    </row>
    <row r="664" spans="1:26">
      <c r="A664" s="698"/>
      <c r="B664" s="113"/>
      <c r="C664" s="118"/>
      <c r="D664" s="1108"/>
      <c r="E664" s="1108"/>
      <c r="F664" s="1108"/>
      <c r="G664" s="1108"/>
      <c r="H664" s="1108"/>
      <c r="I664" s="1108"/>
      <c r="J664" s="1108"/>
      <c r="K664" s="1108"/>
      <c r="L664" s="1108"/>
      <c r="M664" s="1108"/>
      <c r="N664" s="1108"/>
      <c r="O664" s="1108"/>
      <c r="P664" s="1108"/>
      <c r="Q664" s="1108"/>
      <c r="R664" s="1108"/>
      <c r="S664" s="1108"/>
      <c r="T664" s="1108"/>
      <c r="U664" s="1108"/>
      <c r="V664" s="1108"/>
      <c r="W664" s="1108"/>
      <c r="X664" s="1108"/>
    </row>
    <row r="665" spans="1:26" s="57" customFormat="1">
      <c r="A665" s="1109"/>
      <c r="B665" s="1093"/>
      <c r="C665" s="1110"/>
      <c r="D665" s="1109"/>
      <c r="E665" s="1109"/>
      <c r="F665" s="1109"/>
      <c r="G665" s="1109"/>
      <c r="H665" s="1109"/>
      <c r="I665" s="1109"/>
      <c r="J665" s="1109"/>
      <c r="K665" s="1109"/>
      <c r="L665" s="1109"/>
      <c r="M665" s="1109"/>
      <c r="N665" s="1109"/>
      <c r="O665" s="1109"/>
      <c r="P665" s="1109"/>
      <c r="Q665" s="1109"/>
      <c r="R665" s="1109"/>
      <c r="S665" s="1109"/>
      <c r="T665" s="1109"/>
      <c r="U665" s="1109"/>
      <c r="V665" s="1109"/>
      <c r="W665" s="1109"/>
      <c r="X665" s="1109"/>
      <c r="Y665" s="2098"/>
      <c r="Z665" s="2096"/>
    </row>
    <row r="666" spans="1:26">
      <c r="A666" s="698"/>
      <c r="B666" s="113"/>
      <c r="C666" s="118"/>
      <c r="D666" s="1111"/>
      <c r="E666" s="1111"/>
      <c r="F666" s="1111"/>
      <c r="G666" s="1111"/>
      <c r="H666" s="1111"/>
      <c r="I666" s="1111"/>
      <c r="J666" s="1111"/>
      <c r="K666" s="1111"/>
      <c r="L666" s="1111"/>
      <c r="M666" s="1111"/>
      <c r="N666" s="1111"/>
      <c r="O666" s="1111"/>
      <c r="P666" s="1111"/>
      <c r="Q666" s="1111"/>
      <c r="R666" s="1111"/>
      <c r="S666" s="1111"/>
      <c r="T666" s="1111"/>
      <c r="U666" s="1111"/>
      <c r="V666" s="1111"/>
      <c r="W666" s="1111"/>
      <c r="X666" s="1111"/>
    </row>
    <row r="667" spans="1:26">
      <c r="A667" s="698"/>
      <c r="B667" s="113"/>
      <c r="C667" s="118"/>
      <c r="D667" s="1111"/>
      <c r="E667" s="1111"/>
      <c r="F667" s="1111"/>
      <c r="G667" s="1111"/>
      <c r="H667" s="1111"/>
      <c r="I667" s="1111"/>
      <c r="J667" s="1111"/>
      <c r="K667" s="1111"/>
      <c r="L667" s="1111"/>
      <c r="M667" s="1111"/>
      <c r="N667" s="1111"/>
      <c r="O667" s="1111"/>
      <c r="P667" s="1111"/>
      <c r="Q667" s="1111"/>
      <c r="R667" s="1111"/>
      <c r="S667" s="1111"/>
      <c r="T667" s="1111"/>
      <c r="U667" s="1111"/>
      <c r="V667" s="1111"/>
      <c r="W667" s="1111"/>
      <c r="X667" s="1111"/>
    </row>
    <row r="668" spans="1:26">
      <c r="A668" s="698"/>
      <c r="B668" s="113"/>
      <c r="C668" s="118"/>
      <c r="D668" s="1111"/>
      <c r="E668" s="1111"/>
      <c r="F668" s="1111"/>
      <c r="G668" s="1111"/>
      <c r="H668" s="1111"/>
      <c r="I668" s="1111"/>
      <c r="J668" s="1111"/>
      <c r="K668" s="1111"/>
      <c r="L668" s="1111"/>
      <c r="M668" s="1111"/>
      <c r="N668" s="1111"/>
      <c r="O668" s="1111"/>
      <c r="P668" s="1111"/>
      <c r="Q668" s="1111"/>
      <c r="R668" s="1111"/>
      <c r="S668" s="1111"/>
      <c r="T668" s="1111"/>
      <c r="U668" s="1111"/>
      <c r="V668" s="1111"/>
      <c r="W668" s="1111"/>
      <c r="X668" s="1111"/>
    </row>
    <row r="669" spans="1:26">
      <c r="A669" s="698"/>
      <c r="B669" s="113"/>
      <c r="C669" s="118"/>
      <c r="D669" s="1111"/>
      <c r="E669" s="1111"/>
      <c r="F669" s="1111"/>
      <c r="G669" s="1111"/>
      <c r="H669" s="1111"/>
      <c r="I669" s="1111"/>
      <c r="J669" s="1111"/>
      <c r="K669" s="1111"/>
      <c r="L669" s="1111"/>
      <c r="M669" s="1111"/>
      <c r="N669" s="1111"/>
      <c r="O669" s="1111"/>
      <c r="P669" s="1111"/>
      <c r="Q669" s="1111"/>
      <c r="R669" s="1111"/>
      <c r="S669" s="1111"/>
      <c r="T669" s="1111"/>
      <c r="U669" s="1111"/>
      <c r="V669" s="1111"/>
      <c r="W669" s="1111"/>
      <c r="X669" s="1111"/>
    </row>
    <row r="670" spans="1:26">
      <c r="A670" s="698"/>
      <c r="B670" s="113"/>
      <c r="C670" s="118"/>
      <c r="D670" s="1111"/>
      <c r="E670" s="1111"/>
      <c r="F670" s="1111"/>
      <c r="G670" s="1111"/>
      <c r="H670" s="1111"/>
      <c r="I670" s="1111"/>
      <c r="J670" s="1111"/>
      <c r="K670" s="1111"/>
      <c r="L670" s="1111"/>
      <c r="M670" s="1111"/>
      <c r="N670" s="1111"/>
      <c r="O670" s="1111"/>
      <c r="P670" s="1111"/>
      <c r="Q670" s="1111"/>
      <c r="R670" s="1111"/>
      <c r="S670" s="1111"/>
      <c r="T670" s="1111"/>
      <c r="U670" s="1111"/>
      <c r="V670" s="1111"/>
      <c r="W670" s="1111"/>
      <c r="X670" s="1111"/>
    </row>
    <row r="671" spans="1:26">
      <c r="A671" s="698"/>
      <c r="B671" s="113"/>
      <c r="C671" s="118"/>
      <c r="D671" s="1111"/>
      <c r="E671" s="1111"/>
      <c r="F671" s="1111"/>
      <c r="G671" s="1111"/>
      <c r="H671" s="1111"/>
      <c r="I671" s="1111"/>
      <c r="J671" s="1111"/>
      <c r="K671" s="1111"/>
      <c r="L671" s="1111"/>
      <c r="M671" s="1111"/>
      <c r="N671" s="1111"/>
      <c r="O671" s="1111"/>
      <c r="P671" s="1111"/>
      <c r="Q671" s="1111"/>
      <c r="R671" s="1111"/>
      <c r="S671" s="1111"/>
      <c r="T671" s="1111"/>
      <c r="U671" s="1111"/>
      <c r="V671" s="1111"/>
      <c r="W671" s="1111"/>
      <c r="X671" s="1111"/>
    </row>
    <row r="672" spans="1:26">
      <c r="A672" s="698"/>
      <c r="B672" s="113"/>
      <c r="C672" s="118"/>
      <c r="D672" s="1111"/>
      <c r="E672" s="1111"/>
      <c r="F672" s="1111"/>
      <c r="G672" s="1111"/>
      <c r="H672" s="1111"/>
      <c r="I672" s="1111"/>
      <c r="J672" s="1111"/>
      <c r="K672" s="1111"/>
      <c r="L672" s="1111"/>
      <c r="M672" s="1111"/>
      <c r="N672" s="1111"/>
      <c r="O672" s="1111"/>
      <c r="P672" s="1111"/>
      <c r="Q672" s="1111"/>
      <c r="R672" s="1111"/>
      <c r="S672" s="1111"/>
      <c r="T672" s="1111"/>
      <c r="U672" s="1111"/>
      <c r="V672" s="1111"/>
      <c r="W672" s="1111"/>
      <c r="X672" s="1111"/>
    </row>
    <row r="673" spans="1:24">
      <c r="A673" s="698"/>
      <c r="B673" s="113"/>
      <c r="C673" s="118"/>
      <c r="D673" s="111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row>
    <row r="674" spans="1:24">
      <c r="A674" s="698"/>
      <c r="B674" s="113"/>
      <c r="C674" s="118"/>
      <c r="D674" s="1111"/>
      <c r="E674" s="1111"/>
      <c r="F674" s="1111"/>
      <c r="G674" s="1111"/>
      <c r="H674" s="1111"/>
      <c r="I674" s="1111"/>
      <c r="J674" s="1111"/>
      <c r="K674" s="1111"/>
      <c r="L674" s="1111"/>
      <c r="M674" s="1111"/>
      <c r="N674" s="1111"/>
      <c r="O674" s="1111"/>
      <c r="P674" s="1111"/>
      <c r="Q674" s="1111"/>
      <c r="R674" s="1111"/>
      <c r="S674" s="1111"/>
      <c r="T674" s="1111"/>
      <c r="U674" s="1111"/>
      <c r="V674" s="1111"/>
      <c r="W674" s="1111"/>
      <c r="X674" s="1111"/>
    </row>
    <row r="675" spans="1:24">
      <c r="A675" s="698"/>
      <c r="B675" s="113"/>
      <c r="C675" s="118"/>
      <c r="D675" s="1111"/>
      <c r="E675" s="1111"/>
      <c r="F675" s="1111"/>
      <c r="G675" s="1111"/>
      <c r="H675" s="1111"/>
      <c r="I675" s="1111"/>
      <c r="J675" s="1111"/>
      <c r="K675" s="1111"/>
      <c r="L675" s="1111"/>
      <c r="M675" s="1111"/>
      <c r="N675" s="1111"/>
      <c r="O675" s="1111"/>
      <c r="P675" s="1111"/>
      <c r="Q675" s="1111"/>
      <c r="R675" s="1111"/>
      <c r="S675" s="1111"/>
      <c r="T675" s="1111"/>
      <c r="U675" s="1111"/>
      <c r="V675" s="1111"/>
      <c r="W675" s="1111"/>
      <c r="X675" s="1111"/>
    </row>
    <row r="676" spans="1:24">
      <c r="A676" s="698"/>
      <c r="B676" s="113"/>
      <c r="C676" s="118"/>
      <c r="D676" s="1111"/>
      <c r="E676" s="1111"/>
      <c r="F676" s="1111"/>
      <c r="G676" s="1111"/>
      <c r="H676" s="1111"/>
      <c r="I676" s="1111"/>
      <c r="J676" s="1111"/>
      <c r="K676" s="1111"/>
      <c r="L676" s="1111"/>
      <c r="M676" s="1111"/>
      <c r="N676" s="1111"/>
      <c r="O676" s="1111"/>
      <c r="P676" s="1111"/>
      <c r="Q676" s="1111"/>
      <c r="R676" s="1111"/>
      <c r="S676" s="1111"/>
      <c r="T676" s="1111"/>
      <c r="U676" s="1111"/>
      <c r="V676" s="1111"/>
      <c r="W676" s="1111"/>
      <c r="X676" s="1111"/>
    </row>
    <row r="677" spans="1:24">
      <c r="A677" s="698"/>
      <c r="B677" s="113"/>
      <c r="C677" s="118"/>
      <c r="D677" s="1111"/>
      <c r="E677" s="1111"/>
      <c r="F677" s="1111"/>
      <c r="G677" s="1111"/>
      <c r="H677" s="1111"/>
      <c r="I677" s="1111"/>
      <c r="J677" s="1111"/>
      <c r="K677" s="1111"/>
      <c r="L677" s="1111"/>
      <c r="M677" s="1111"/>
      <c r="N677" s="1111"/>
      <c r="O677" s="1111"/>
      <c r="P677" s="1111"/>
      <c r="Q677" s="1111"/>
      <c r="R677" s="1111"/>
      <c r="S677" s="1111"/>
      <c r="T677" s="1111"/>
      <c r="U677" s="1111"/>
      <c r="V677" s="1111"/>
      <c r="W677" s="1111"/>
      <c r="X677" s="1111"/>
    </row>
    <row r="678" spans="1:24">
      <c r="A678" s="698"/>
      <c r="B678" s="113"/>
      <c r="C678" s="118"/>
      <c r="D678" s="1111"/>
      <c r="E678" s="1111"/>
      <c r="F678" s="1111"/>
      <c r="G678" s="1111"/>
      <c r="H678" s="1111"/>
      <c r="I678" s="1111"/>
      <c r="J678" s="1111"/>
      <c r="K678" s="1111"/>
      <c r="L678" s="1111"/>
      <c r="M678" s="1111"/>
      <c r="N678" s="1111"/>
      <c r="O678" s="1111"/>
      <c r="P678" s="1111"/>
      <c r="Q678" s="1111"/>
      <c r="R678" s="1111"/>
      <c r="S678" s="1111"/>
      <c r="T678" s="1111"/>
      <c r="U678" s="1111"/>
      <c r="V678" s="1111"/>
      <c r="W678" s="1111"/>
      <c r="X678" s="1111"/>
    </row>
    <row r="679" spans="1:24">
      <c r="A679" s="698"/>
      <c r="B679" s="113"/>
      <c r="C679" s="118"/>
      <c r="D679" s="1111"/>
      <c r="E679" s="1111"/>
      <c r="F679" s="1111"/>
      <c r="G679" s="1111"/>
      <c r="H679" s="1111"/>
      <c r="I679" s="1111"/>
      <c r="J679" s="1111"/>
      <c r="K679" s="1111"/>
      <c r="L679" s="1111"/>
      <c r="M679" s="1111"/>
      <c r="N679" s="1111"/>
      <c r="O679" s="1111"/>
      <c r="P679" s="1111"/>
      <c r="Q679" s="1111"/>
      <c r="R679" s="1111"/>
      <c r="S679" s="1111"/>
      <c r="T679" s="1111"/>
      <c r="U679" s="1111"/>
      <c r="V679" s="1111"/>
      <c r="W679" s="1111"/>
      <c r="X679" s="1111"/>
    </row>
    <row r="680" spans="1:24">
      <c r="A680" s="698"/>
      <c r="B680" s="113"/>
      <c r="C680" s="118"/>
      <c r="D680" s="1111"/>
      <c r="E680" s="1111"/>
      <c r="F680" s="1111"/>
      <c r="G680" s="1111"/>
      <c r="H680" s="1111"/>
      <c r="I680" s="1111"/>
      <c r="J680" s="1111"/>
      <c r="K680" s="1111"/>
      <c r="L680" s="1111"/>
      <c r="M680" s="1111"/>
      <c r="N680" s="1111"/>
      <c r="O680" s="1111"/>
      <c r="P680" s="1111"/>
      <c r="Q680" s="1111"/>
      <c r="R680" s="1111"/>
      <c r="S680" s="1111"/>
      <c r="T680" s="1111"/>
      <c r="U680" s="1111"/>
      <c r="V680" s="1111"/>
      <c r="W680" s="1111"/>
      <c r="X680" s="1111"/>
    </row>
    <row r="681" spans="1:24">
      <c r="A681" s="698"/>
      <c r="B681" s="113"/>
      <c r="D681" s="1111"/>
      <c r="E681" s="1111"/>
      <c r="F681" s="1111"/>
      <c r="G681" s="1111"/>
      <c r="H681" s="1111"/>
      <c r="I681" s="1111"/>
      <c r="J681" s="1111"/>
      <c r="K681" s="1111"/>
      <c r="L681" s="1111"/>
      <c r="M681" s="1111"/>
      <c r="N681" s="1111"/>
      <c r="O681" s="1111"/>
      <c r="P681" s="1111"/>
      <c r="Q681" s="1111"/>
      <c r="R681" s="1111"/>
      <c r="S681" s="1111"/>
      <c r="T681" s="1111"/>
      <c r="U681" s="1111"/>
      <c r="V681" s="1111"/>
      <c r="W681" s="1111"/>
      <c r="X681" s="1111"/>
    </row>
    <row r="682" spans="1:24">
      <c r="A682" s="698"/>
      <c r="B682" s="113"/>
      <c r="D682" s="1111"/>
      <c r="E682" s="1111"/>
      <c r="F682" s="1111"/>
      <c r="G682" s="1111"/>
      <c r="H682" s="1111"/>
      <c r="I682" s="1111"/>
      <c r="J682" s="1111"/>
      <c r="K682" s="1111"/>
      <c r="L682" s="1111"/>
      <c r="M682" s="1111"/>
      <c r="N682" s="1111"/>
      <c r="O682" s="1111"/>
      <c r="P682" s="1111"/>
      <c r="Q682" s="1111"/>
      <c r="R682" s="1111"/>
      <c r="S682" s="1111"/>
      <c r="T682" s="1111"/>
      <c r="U682" s="1111"/>
      <c r="V682" s="1111"/>
      <c r="W682" s="1111"/>
      <c r="X682" s="1111"/>
    </row>
    <row r="683" spans="1:24">
      <c r="A683" s="698"/>
      <c r="B683" s="113"/>
      <c r="D683" s="1111"/>
      <c r="E683" s="1111"/>
      <c r="F683" s="1111"/>
      <c r="G683" s="1111"/>
      <c r="H683" s="1111"/>
      <c r="I683" s="1111"/>
      <c r="J683" s="1111"/>
      <c r="K683" s="1111"/>
      <c r="L683" s="1111"/>
      <c r="M683" s="1111"/>
      <c r="N683" s="1111"/>
      <c r="O683" s="1111"/>
      <c r="P683" s="1111"/>
      <c r="Q683" s="1111"/>
      <c r="R683" s="1111"/>
      <c r="S683" s="1111"/>
      <c r="T683" s="1111"/>
      <c r="U683" s="1111"/>
      <c r="V683" s="1111"/>
      <c r="W683" s="1111"/>
      <c r="X683" s="1111"/>
    </row>
    <row r="684" spans="1:24">
      <c r="A684" s="698"/>
      <c r="B684" s="113"/>
      <c r="D684" s="1111"/>
      <c r="E684" s="1111"/>
      <c r="F684" s="1111"/>
      <c r="G684" s="1111"/>
      <c r="H684" s="1111"/>
      <c r="I684" s="1111"/>
      <c r="J684" s="1111"/>
      <c r="K684" s="1111"/>
      <c r="L684" s="1111"/>
      <c r="M684" s="1111"/>
      <c r="N684" s="1111"/>
      <c r="O684" s="1111"/>
      <c r="P684" s="1111"/>
      <c r="Q684" s="1111"/>
      <c r="R684" s="1111"/>
      <c r="S684" s="1111"/>
      <c r="T684" s="1111"/>
      <c r="U684" s="1111"/>
      <c r="V684" s="1111"/>
      <c r="W684" s="1111"/>
      <c r="X684" s="1111"/>
    </row>
    <row r="685" spans="1:24">
      <c r="A685" s="698"/>
      <c r="B685" s="113"/>
      <c r="D685" s="1111"/>
      <c r="E685" s="1111"/>
      <c r="F685" s="1111"/>
      <c r="G685" s="1111"/>
      <c r="H685" s="1111"/>
      <c r="I685" s="1111"/>
      <c r="J685" s="1111"/>
      <c r="K685" s="1111"/>
      <c r="L685" s="1111"/>
      <c r="M685" s="1111"/>
      <c r="N685" s="1111"/>
      <c r="O685" s="1111"/>
      <c r="P685" s="1111"/>
      <c r="Q685" s="1111"/>
      <c r="R685" s="1111"/>
      <c r="S685" s="1111"/>
      <c r="T685" s="1111"/>
      <c r="U685" s="1111"/>
      <c r="V685" s="1111"/>
      <c r="W685" s="1111"/>
      <c r="X685" s="1111"/>
    </row>
    <row r="686" spans="1:24">
      <c r="A686" s="698"/>
      <c r="B686" s="113"/>
      <c r="D686" s="1111"/>
      <c r="E686" s="1111"/>
      <c r="F686" s="1111"/>
      <c r="G686" s="1111"/>
      <c r="H686" s="1111"/>
      <c r="I686" s="1111"/>
      <c r="J686" s="1111"/>
      <c r="K686" s="1111"/>
      <c r="L686" s="1111"/>
      <c r="M686" s="1111"/>
      <c r="N686" s="1111"/>
      <c r="O686" s="1111"/>
      <c r="P686" s="1111"/>
      <c r="Q686" s="1111"/>
      <c r="R686" s="1111"/>
      <c r="S686" s="1111"/>
      <c r="T686" s="1111"/>
      <c r="U686" s="1111"/>
      <c r="V686" s="1111"/>
      <c r="W686" s="1111"/>
      <c r="X686" s="1111"/>
    </row>
    <row r="687" spans="1:24">
      <c r="A687" s="698"/>
      <c r="B687" s="113"/>
      <c r="D687" s="1111"/>
      <c r="E687" s="1111"/>
      <c r="F687" s="1111"/>
      <c r="G687" s="1111"/>
      <c r="H687" s="1111"/>
      <c r="I687" s="1111"/>
      <c r="J687" s="1111"/>
      <c r="K687" s="1111"/>
      <c r="L687" s="1111"/>
      <c r="M687" s="1111"/>
      <c r="N687" s="1111"/>
      <c r="O687" s="1111"/>
      <c r="P687" s="1111"/>
      <c r="Q687" s="1111"/>
      <c r="R687" s="1111"/>
      <c r="S687" s="1111"/>
      <c r="T687" s="1111"/>
      <c r="U687" s="1111"/>
      <c r="V687" s="1111"/>
      <c r="W687" s="1111"/>
      <c r="X687" s="1111"/>
    </row>
    <row r="688" spans="1:24">
      <c r="A688" s="698"/>
      <c r="B688" s="113"/>
      <c r="D688" s="1111"/>
      <c r="E688" s="1111"/>
      <c r="F688" s="1111"/>
      <c r="G688" s="1111"/>
      <c r="H688" s="1111"/>
      <c r="I688" s="1111"/>
      <c r="J688" s="1111"/>
      <c r="K688" s="1111"/>
      <c r="L688" s="1111"/>
      <c r="M688" s="1111"/>
      <c r="N688" s="1111"/>
      <c r="O688" s="1111"/>
      <c r="P688" s="1111"/>
      <c r="Q688" s="1111"/>
      <c r="R688" s="1111"/>
      <c r="S688" s="1111"/>
      <c r="T688" s="1111"/>
      <c r="U688" s="1111"/>
      <c r="V688" s="1111"/>
      <c r="W688" s="1111"/>
      <c r="X688" s="1111"/>
    </row>
    <row r="689" spans="1:24">
      <c r="A689" s="698"/>
      <c r="B689" s="113"/>
      <c r="D689" s="1111"/>
      <c r="E689" s="1111"/>
      <c r="F689" s="1111"/>
      <c r="G689" s="1111"/>
      <c r="H689" s="1111"/>
      <c r="I689" s="1111"/>
      <c r="J689" s="1111"/>
      <c r="K689" s="1111"/>
      <c r="L689" s="1111"/>
      <c r="M689" s="1111"/>
      <c r="N689" s="1111"/>
      <c r="O689" s="1111"/>
      <c r="P689" s="1111"/>
      <c r="Q689" s="1111"/>
      <c r="R689" s="1111"/>
      <c r="S689" s="1111"/>
      <c r="T689" s="1111"/>
      <c r="U689" s="1111"/>
      <c r="V689" s="1111"/>
      <c r="W689" s="1111"/>
      <c r="X689" s="1111"/>
    </row>
    <row r="690" spans="1:24">
      <c r="A690" s="698"/>
      <c r="B690" s="113"/>
      <c r="D690" s="1111"/>
      <c r="E690" s="1111"/>
      <c r="F690" s="1111"/>
      <c r="G690" s="1111"/>
      <c r="H690" s="1111"/>
      <c r="I690" s="1111"/>
      <c r="J690" s="1111"/>
      <c r="K690" s="1111"/>
      <c r="L690" s="1111"/>
      <c r="M690" s="1111"/>
      <c r="N690" s="1111"/>
      <c r="O690" s="1111"/>
      <c r="P690" s="1111"/>
      <c r="Q690" s="1111"/>
      <c r="R690" s="1111"/>
      <c r="S690" s="1111"/>
      <c r="T690" s="1111"/>
      <c r="U690" s="1111"/>
      <c r="V690" s="1111"/>
      <c r="W690" s="1111"/>
      <c r="X690" s="1111"/>
    </row>
    <row r="691" spans="1:24">
      <c r="A691" s="698"/>
      <c r="B691" s="113"/>
      <c r="D691" s="1111"/>
      <c r="E691" s="1111"/>
      <c r="F691" s="1111"/>
      <c r="G691" s="1111"/>
      <c r="H691" s="1111"/>
      <c r="I691" s="1111"/>
      <c r="J691" s="1111"/>
      <c r="K691" s="1111"/>
      <c r="L691" s="1111"/>
      <c r="M691" s="1111"/>
      <c r="N691" s="1111"/>
      <c r="O691" s="1111"/>
      <c r="P691" s="1111"/>
      <c r="Q691" s="1111"/>
      <c r="R691" s="1111"/>
      <c r="S691" s="1111"/>
      <c r="T691" s="1111"/>
      <c r="U691" s="1111"/>
      <c r="V691" s="1111"/>
      <c r="W691" s="1111"/>
      <c r="X691" s="1111"/>
    </row>
    <row r="692" spans="1:24">
      <c r="A692" s="698"/>
      <c r="B692" s="113"/>
      <c r="D692" s="1111"/>
      <c r="E692" s="1111"/>
      <c r="F692" s="1111"/>
      <c r="G692" s="1111"/>
      <c r="H692" s="1111"/>
      <c r="I692" s="1111"/>
      <c r="J692" s="1111"/>
      <c r="K692" s="1111"/>
      <c r="L692" s="1111"/>
      <c r="M692" s="1111"/>
      <c r="N692" s="1111"/>
      <c r="O692" s="1111"/>
      <c r="P692" s="1111"/>
      <c r="Q692" s="1111"/>
      <c r="R692" s="1111"/>
      <c r="S692" s="1111"/>
      <c r="T692" s="1111"/>
      <c r="U692" s="1111"/>
      <c r="V692" s="1111"/>
      <c r="W692" s="1111"/>
      <c r="X692" s="1111"/>
    </row>
    <row r="693" spans="1:24">
      <c r="A693" s="698"/>
      <c r="B693" s="113"/>
      <c r="D693" s="1111"/>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row>
    <row r="694" spans="1:24">
      <c r="A694" s="698"/>
      <c r="B694" s="113"/>
      <c r="D694" s="1111"/>
      <c r="E694" s="1111"/>
      <c r="F694" s="1111"/>
      <c r="G694" s="1111"/>
      <c r="H694" s="1111"/>
      <c r="I694" s="1111"/>
      <c r="J694" s="1111"/>
      <c r="K694" s="1111"/>
      <c r="L694" s="1111"/>
      <c r="M694" s="1111"/>
      <c r="N694" s="1111"/>
      <c r="O694" s="1111"/>
      <c r="P694" s="1111"/>
      <c r="Q694" s="1111"/>
      <c r="R694" s="1111"/>
      <c r="S694" s="1111"/>
      <c r="T694" s="1111"/>
      <c r="U694" s="1111"/>
      <c r="V694" s="1111"/>
      <c r="W694" s="1111"/>
      <c r="X694" s="1111"/>
    </row>
    <row r="695" spans="1:24">
      <c r="A695" s="698"/>
      <c r="B695" s="113"/>
      <c r="D695" s="1111"/>
      <c r="E695" s="1111"/>
      <c r="F695" s="1111"/>
      <c r="G695" s="1111"/>
      <c r="H695" s="1111"/>
      <c r="I695" s="1111"/>
      <c r="J695" s="1111"/>
      <c r="K695" s="1111"/>
      <c r="L695" s="1111"/>
      <c r="M695" s="1111"/>
      <c r="N695" s="1111"/>
      <c r="O695" s="1111"/>
      <c r="P695" s="1111"/>
      <c r="Q695" s="1111"/>
      <c r="R695" s="1111"/>
      <c r="S695" s="1111"/>
      <c r="T695" s="1111"/>
      <c r="U695" s="1111"/>
      <c r="V695" s="1111"/>
      <c r="W695" s="1111"/>
      <c r="X695" s="1111"/>
    </row>
    <row r="696" spans="1:24">
      <c r="A696" s="698"/>
      <c r="B696" s="113"/>
      <c r="D696" s="1111"/>
      <c r="E696" s="1111"/>
      <c r="F696" s="1111"/>
      <c r="G696" s="1111"/>
      <c r="H696" s="1111"/>
      <c r="I696" s="1111"/>
      <c r="J696" s="1111"/>
      <c r="K696" s="1111"/>
      <c r="L696" s="1111"/>
      <c r="M696" s="1111"/>
      <c r="N696" s="1111"/>
      <c r="O696" s="1111"/>
      <c r="P696" s="1111"/>
      <c r="Q696" s="1111"/>
      <c r="R696" s="1111"/>
      <c r="S696" s="1111"/>
      <c r="T696" s="1111"/>
      <c r="U696" s="1111"/>
      <c r="V696" s="1111"/>
      <c r="W696" s="1111"/>
      <c r="X696" s="1111"/>
    </row>
    <row r="697" spans="1:24">
      <c r="A697" s="698"/>
      <c r="B697" s="113"/>
      <c r="D697" s="1111"/>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row>
    <row r="698" spans="1:24">
      <c r="A698" s="698"/>
      <c r="B698" s="113"/>
      <c r="D698" s="1111"/>
      <c r="E698" s="1111"/>
      <c r="F698" s="1111"/>
      <c r="G698" s="1111"/>
      <c r="H698" s="1111"/>
      <c r="I698" s="1111"/>
      <c r="J698" s="1111"/>
      <c r="K698" s="1111"/>
      <c r="L698" s="1111"/>
      <c r="M698" s="1111"/>
      <c r="N698" s="1111"/>
      <c r="O698" s="1111"/>
      <c r="P698" s="1111"/>
      <c r="Q698" s="1111"/>
      <c r="R698" s="1111"/>
      <c r="S698" s="1111"/>
      <c r="T698" s="1111"/>
      <c r="U698" s="1111"/>
      <c r="V698" s="1111"/>
      <c r="W698" s="1111"/>
      <c r="X698" s="1111"/>
    </row>
    <row r="699" spans="1:24">
      <c r="A699" s="698"/>
      <c r="B699" s="113"/>
      <c r="D699" s="1111"/>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row>
    <row r="700" spans="1:24">
      <c r="A700" s="698"/>
      <c r="B700" s="113"/>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row>
    <row r="701" spans="1:24">
      <c r="A701" s="698"/>
      <c r="B701" s="113"/>
      <c r="D701" s="1111"/>
      <c r="E701" s="1111"/>
      <c r="F701" s="1111"/>
      <c r="G701" s="1111"/>
      <c r="H701" s="1111"/>
      <c r="I701" s="1111"/>
      <c r="J701" s="1111"/>
      <c r="K701" s="1111"/>
      <c r="L701" s="1111"/>
      <c r="M701" s="1111"/>
      <c r="N701" s="1111"/>
      <c r="O701" s="1111"/>
      <c r="P701" s="1111"/>
      <c r="Q701" s="1111"/>
      <c r="R701" s="1111"/>
      <c r="S701" s="1111"/>
      <c r="T701" s="1111"/>
      <c r="U701" s="1111"/>
      <c r="V701" s="1111"/>
      <c r="W701" s="1111"/>
      <c r="X701" s="1111"/>
    </row>
    <row r="702" spans="1:24">
      <c r="A702" s="698"/>
      <c r="B702" s="113"/>
      <c r="D702" s="1111"/>
      <c r="E702" s="1111"/>
      <c r="F702" s="1111"/>
      <c r="G702" s="1111"/>
      <c r="H702" s="1111"/>
      <c r="I702" s="1111"/>
      <c r="J702" s="1111"/>
      <c r="K702" s="1111"/>
      <c r="L702" s="1111"/>
      <c r="M702" s="1111"/>
      <c r="N702" s="1111"/>
      <c r="O702" s="1111"/>
      <c r="P702" s="1111"/>
      <c r="Q702" s="1111"/>
      <c r="R702" s="1111"/>
      <c r="S702" s="1111"/>
      <c r="T702" s="1111"/>
      <c r="U702" s="1111"/>
      <c r="V702" s="1111"/>
      <c r="W702" s="1111"/>
      <c r="X702" s="1111"/>
    </row>
    <row r="703" spans="1:24">
      <c r="A703" s="698"/>
      <c r="B703" s="113"/>
      <c r="D703" s="1111"/>
      <c r="E703" s="1111"/>
      <c r="F703" s="1111"/>
      <c r="G703" s="1111"/>
      <c r="H703" s="1111"/>
      <c r="I703" s="1111"/>
      <c r="J703" s="1111"/>
      <c r="K703" s="1111"/>
      <c r="L703" s="1111"/>
      <c r="M703" s="1111"/>
      <c r="N703" s="1111"/>
      <c r="O703" s="1111"/>
      <c r="P703" s="1111"/>
      <c r="Q703" s="1111"/>
      <c r="R703" s="1111"/>
      <c r="S703" s="1111"/>
      <c r="T703" s="1111"/>
      <c r="U703" s="1111"/>
      <c r="V703" s="1111"/>
      <c r="W703" s="1111"/>
      <c r="X703" s="1111"/>
    </row>
    <row r="704" spans="1:24">
      <c r="A704" s="698"/>
      <c r="B704" s="113"/>
      <c r="D704" s="1111"/>
      <c r="E704" s="1111"/>
      <c r="F704" s="1111"/>
      <c r="G704" s="1111"/>
      <c r="H704" s="1111"/>
      <c r="I704" s="1111"/>
      <c r="J704" s="1111"/>
      <c r="K704" s="1111"/>
      <c r="L704" s="1111"/>
      <c r="M704" s="1111"/>
      <c r="N704" s="1111"/>
      <c r="O704" s="1111"/>
      <c r="P704" s="1111"/>
      <c r="Q704" s="1111"/>
      <c r="R704" s="1111"/>
      <c r="S704" s="1111"/>
      <c r="T704" s="1111"/>
      <c r="U704" s="1111"/>
      <c r="V704" s="1111"/>
      <c r="W704" s="1111"/>
      <c r="X704" s="1111"/>
    </row>
    <row r="705" spans="1:24">
      <c r="A705" s="698"/>
      <c r="B705" s="113"/>
      <c r="D705" s="1111"/>
      <c r="E705" s="1111"/>
      <c r="F705" s="1111"/>
      <c r="G705" s="1111"/>
      <c r="H705" s="1111"/>
      <c r="I705" s="1111"/>
      <c r="J705" s="1111"/>
      <c r="K705" s="1111"/>
      <c r="L705" s="1111"/>
      <c r="M705" s="1111"/>
      <c r="N705" s="1111"/>
      <c r="O705" s="1111"/>
      <c r="P705" s="1111"/>
      <c r="Q705" s="1111"/>
      <c r="R705" s="1111"/>
      <c r="S705" s="1111"/>
      <c r="T705" s="1111"/>
      <c r="U705" s="1111"/>
      <c r="V705" s="1111"/>
      <c r="W705" s="1111"/>
      <c r="X705" s="1111"/>
    </row>
    <row r="706" spans="1:24">
      <c r="A706" s="698"/>
      <c r="B706" s="113"/>
      <c r="D706" s="1111"/>
      <c r="E706" s="1111"/>
      <c r="F706" s="1111"/>
      <c r="G706" s="1111"/>
      <c r="H706" s="1111"/>
      <c r="I706" s="1111"/>
      <c r="J706" s="1111"/>
      <c r="K706" s="1111"/>
      <c r="L706" s="1111"/>
      <c r="M706" s="1111"/>
      <c r="N706" s="1111"/>
      <c r="O706" s="1111"/>
      <c r="P706" s="1111"/>
      <c r="Q706" s="1111"/>
      <c r="R706" s="1111"/>
      <c r="S706" s="1111"/>
      <c r="T706" s="1111"/>
      <c r="U706" s="1111"/>
      <c r="V706" s="1111"/>
      <c r="W706" s="1111"/>
      <c r="X706" s="1111"/>
    </row>
    <row r="707" spans="1:24">
      <c r="A707" s="698"/>
      <c r="B707" s="113"/>
      <c r="D707" s="1111"/>
      <c r="E707" s="1111"/>
      <c r="F707" s="1111"/>
      <c r="G707" s="1111"/>
      <c r="H707" s="1111"/>
      <c r="I707" s="1111"/>
      <c r="J707" s="1111"/>
      <c r="K707" s="1111"/>
      <c r="L707" s="1111"/>
      <c r="M707" s="1111"/>
      <c r="N707" s="1111"/>
      <c r="O707" s="1111"/>
      <c r="P707" s="1111"/>
      <c r="Q707" s="1111"/>
      <c r="R707" s="1111"/>
      <c r="S707" s="1111"/>
      <c r="T707" s="1111"/>
      <c r="U707" s="1111"/>
      <c r="V707" s="1111"/>
      <c r="W707" s="1111"/>
      <c r="X707" s="1111"/>
    </row>
    <row r="708" spans="1:24">
      <c r="A708" s="698"/>
      <c r="B708" s="113"/>
      <c r="D708" s="1111"/>
      <c r="E708" s="1111"/>
      <c r="F708" s="1111"/>
      <c r="G708" s="1111"/>
      <c r="H708" s="1111"/>
      <c r="I708" s="1111"/>
      <c r="J708" s="1111"/>
      <c r="K708" s="1111"/>
      <c r="L708" s="1111"/>
      <c r="M708" s="1111"/>
      <c r="N708" s="1111"/>
      <c r="O708" s="1111"/>
      <c r="P708" s="1111"/>
      <c r="Q708" s="1111"/>
      <c r="R708" s="1111"/>
      <c r="S708" s="1111"/>
      <c r="T708" s="1111"/>
      <c r="U708" s="1111"/>
      <c r="V708" s="1111"/>
      <c r="W708" s="1111"/>
      <c r="X708" s="1111"/>
    </row>
    <row r="709" spans="1:24">
      <c r="A709" s="698"/>
      <c r="B709" s="113"/>
      <c r="D709" s="1111"/>
      <c r="E709" s="1111"/>
      <c r="F709" s="1111"/>
      <c r="G709" s="1111"/>
      <c r="H709" s="1111"/>
      <c r="I709" s="1111"/>
      <c r="J709" s="1111"/>
      <c r="K709" s="1111"/>
      <c r="L709" s="1111"/>
      <c r="M709" s="1111"/>
      <c r="N709" s="1111"/>
      <c r="O709" s="1111"/>
      <c r="P709" s="1111"/>
      <c r="Q709" s="1111"/>
      <c r="R709" s="1111"/>
      <c r="S709" s="1111"/>
      <c r="T709" s="1111"/>
      <c r="U709" s="1111"/>
      <c r="V709" s="1111"/>
      <c r="W709" s="1111"/>
      <c r="X709" s="1111"/>
    </row>
    <row r="710" spans="1:24">
      <c r="A710" s="698"/>
      <c r="B710" s="113"/>
      <c r="D710" s="1111"/>
      <c r="E710" s="1111"/>
      <c r="F710" s="1111"/>
      <c r="G710" s="1111"/>
      <c r="H710" s="1111"/>
      <c r="I710" s="1111"/>
      <c r="J710" s="1111"/>
      <c r="K710" s="1111"/>
      <c r="L710" s="1111"/>
      <c r="M710" s="1111"/>
      <c r="N710" s="1111"/>
      <c r="O710" s="1111"/>
      <c r="P710" s="1111"/>
      <c r="Q710" s="1111"/>
      <c r="R710" s="1111"/>
      <c r="S710" s="1111"/>
      <c r="T710" s="1111"/>
      <c r="U710" s="1111"/>
      <c r="V710" s="1111"/>
      <c r="W710" s="1111"/>
      <c r="X710" s="1111"/>
    </row>
    <row r="711" spans="1:24">
      <c r="A711" s="698"/>
      <c r="B711" s="113"/>
      <c r="D711" s="1111"/>
      <c r="E711" s="1111"/>
      <c r="F711" s="1111"/>
      <c r="G711" s="1111"/>
      <c r="H711" s="1111"/>
      <c r="I711" s="1111"/>
      <c r="J711" s="1111"/>
      <c r="K711" s="1111"/>
      <c r="L711" s="1111"/>
      <c r="M711" s="1111"/>
      <c r="N711" s="1111"/>
      <c r="O711" s="1111"/>
      <c r="P711" s="1111"/>
      <c r="Q711" s="1111"/>
      <c r="R711" s="1111"/>
      <c r="S711" s="1111"/>
      <c r="T711" s="1111"/>
      <c r="U711" s="1111"/>
      <c r="V711" s="1111"/>
      <c r="W711" s="1111"/>
      <c r="X711" s="1111"/>
    </row>
    <row r="712" spans="1:24">
      <c r="A712" s="698"/>
      <c r="B712" s="113"/>
      <c r="D712" s="1111"/>
      <c r="E712" s="1111"/>
      <c r="F712" s="1111"/>
      <c r="G712" s="1111"/>
      <c r="H712" s="1111"/>
      <c r="I712" s="1111"/>
      <c r="J712" s="1111"/>
      <c r="K712" s="1111"/>
      <c r="L712" s="1111"/>
      <c r="M712" s="1111"/>
      <c r="N712" s="1111"/>
      <c r="O712" s="1111"/>
      <c r="P712" s="1111"/>
      <c r="Q712" s="1111"/>
      <c r="R712" s="1111"/>
      <c r="S712" s="1111"/>
      <c r="T712" s="1111"/>
      <c r="U712" s="1111"/>
      <c r="V712" s="1111"/>
      <c r="W712" s="1111"/>
      <c r="X712" s="1111"/>
    </row>
    <row r="713" spans="1:24">
      <c r="A713" s="698"/>
      <c r="B713" s="113"/>
      <c r="D713" s="1111"/>
      <c r="E713" s="1111"/>
      <c r="F713" s="1111"/>
      <c r="G713" s="1111"/>
      <c r="H713" s="1111"/>
      <c r="I713" s="1111"/>
      <c r="J713" s="1111"/>
      <c r="K713" s="1111"/>
      <c r="L713" s="1111"/>
      <c r="M713" s="1111"/>
      <c r="N713" s="1111"/>
      <c r="O713" s="1111"/>
      <c r="P713" s="1111"/>
      <c r="Q713" s="1111"/>
      <c r="R713" s="1111"/>
      <c r="S713" s="1111"/>
      <c r="T713" s="1111"/>
      <c r="U713" s="1111"/>
      <c r="V713" s="1111"/>
      <c r="W713" s="1111"/>
      <c r="X713" s="1111"/>
    </row>
    <row r="714" spans="1:24">
      <c r="A714" s="698"/>
      <c r="B714" s="113"/>
      <c r="D714" s="1111"/>
      <c r="E714" s="1111"/>
      <c r="F714" s="1111"/>
      <c r="G714" s="1111"/>
      <c r="H714" s="1111"/>
      <c r="I714" s="1111"/>
      <c r="J714" s="1111"/>
      <c r="K714" s="1111"/>
      <c r="L714" s="1111"/>
      <c r="M714" s="1111"/>
      <c r="N714" s="1111"/>
      <c r="O714" s="1111"/>
      <c r="P714" s="1111"/>
      <c r="Q714" s="1111"/>
      <c r="R714" s="1111"/>
      <c r="S714" s="1111"/>
      <c r="T714" s="1111"/>
      <c r="U714" s="1111"/>
      <c r="V714" s="1111"/>
      <c r="W714" s="1111"/>
      <c r="X714" s="1111"/>
    </row>
    <row r="715" spans="1:24">
      <c r="A715" s="698"/>
      <c r="B715" s="113"/>
      <c r="D715" s="1111"/>
      <c r="E715" s="1111"/>
      <c r="F715" s="1111"/>
      <c r="G715" s="1111"/>
      <c r="H715" s="1111"/>
      <c r="I715" s="1111"/>
      <c r="J715" s="1111"/>
      <c r="K715" s="1111"/>
      <c r="L715" s="1111"/>
      <c r="M715" s="1111"/>
      <c r="N715" s="1111"/>
      <c r="O715" s="1111"/>
      <c r="P715" s="1111"/>
      <c r="Q715" s="1111"/>
      <c r="R715" s="1111"/>
      <c r="S715" s="1111"/>
      <c r="T715" s="1111"/>
      <c r="U715" s="1111"/>
      <c r="V715" s="1111"/>
      <c r="W715" s="1111"/>
      <c r="X715" s="1111"/>
    </row>
    <row r="716" spans="1:24">
      <c r="A716" s="698"/>
      <c r="B716" s="113"/>
      <c r="D716" s="1111"/>
      <c r="E716" s="1111"/>
      <c r="F716" s="1111"/>
      <c r="G716" s="1111"/>
      <c r="H716" s="1111"/>
      <c r="I716" s="1111"/>
      <c r="J716" s="1111"/>
      <c r="K716" s="1111"/>
      <c r="L716" s="1111"/>
      <c r="M716" s="1111"/>
      <c r="N716" s="1111"/>
      <c r="O716" s="1111"/>
      <c r="P716" s="1111"/>
      <c r="Q716" s="1111"/>
      <c r="R716" s="1111"/>
      <c r="S716" s="1111"/>
      <c r="T716" s="1111"/>
      <c r="U716" s="1111"/>
      <c r="V716" s="1111"/>
      <c r="W716" s="1111"/>
      <c r="X716" s="1111"/>
    </row>
    <row r="717" spans="1:24">
      <c r="A717" s="698"/>
      <c r="B717" s="113"/>
      <c r="D717" s="1111"/>
      <c r="E717" s="1111"/>
      <c r="F717" s="1111"/>
      <c r="G717" s="1111"/>
      <c r="H717" s="1111"/>
      <c r="I717" s="1111"/>
      <c r="J717" s="1111"/>
      <c r="K717" s="1111"/>
      <c r="L717" s="1111"/>
      <c r="M717" s="1111"/>
      <c r="N717" s="1111"/>
      <c r="O717" s="1111"/>
      <c r="P717" s="1111"/>
      <c r="Q717" s="1111"/>
      <c r="R717" s="1111"/>
      <c r="S717" s="1111"/>
      <c r="T717" s="1111"/>
      <c r="U717" s="1111"/>
      <c r="V717" s="1111"/>
      <c r="W717" s="1111"/>
      <c r="X717" s="1111"/>
    </row>
    <row r="718" spans="1:24">
      <c r="A718" s="698"/>
      <c r="B718" s="113"/>
      <c r="D718" s="1111"/>
      <c r="E718" s="1111"/>
      <c r="F718" s="1111"/>
      <c r="G718" s="1111"/>
      <c r="H718" s="1111"/>
      <c r="I718" s="1111"/>
      <c r="J718" s="1111"/>
      <c r="K718" s="1111"/>
      <c r="L718" s="1111"/>
      <c r="M718" s="1111"/>
      <c r="N718" s="1111"/>
      <c r="O718" s="1111"/>
      <c r="P718" s="1111"/>
      <c r="Q718" s="1111"/>
      <c r="R718" s="1111"/>
      <c r="S718" s="1111"/>
      <c r="T718" s="1111"/>
      <c r="U718" s="1111"/>
      <c r="V718" s="1111"/>
      <c r="W718" s="1111"/>
      <c r="X718" s="1111"/>
    </row>
    <row r="719" spans="1:24">
      <c r="A719" s="698"/>
      <c r="B719" s="113"/>
      <c r="D719" s="1111"/>
      <c r="E719" s="1111"/>
      <c r="F719" s="1111"/>
      <c r="G719" s="1111"/>
      <c r="H719" s="1111"/>
      <c r="I719" s="1111"/>
      <c r="J719" s="1111"/>
      <c r="K719" s="1111"/>
      <c r="L719" s="1111"/>
      <c r="M719" s="1111"/>
      <c r="N719" s="1111"/>
      <c r="O719" s="1111"/>
      <c r="P719" s="1111"/>
      <c r="Q719" s="1111"/>
      <c r="R719" s="1111"/>
      <c r="S719" s="1111"/>
      <c r="T719" s="1111"/>
      <c r="U719" s="1111"/>
      <c r="V719" s="1111"/>
      <c r="W719" s="1111"/>
      <c r="X719" s="1111"/>
    </row>
    <row r="720" spans="1:24">
      <c r="A720" s="698"/>
      <c r="B720" s="113"/>
      <c r="D720" s="1111"/>
      <c r="E720" s="1111"/>
      <c r="F720" s="1111"/>
      <c r="G720" s="1111"/>
      <c r="H720" s="1111"/>
      <c r="I720" s="1111"/>
      <c r="J720" s="1111"/>
      <c r="K720" s="1111"/>
      <c r="L720" s="1111"/>
      <c r="M720" s="1111"/>
      <c r="N720" s="1111"/>
      <c r="O720" s="1111"/>
      <c r="P720" s="1111"/>
      <c r="Q720" s="1111"/>
      <c r="R720" s="1111"/>
      <c r="S720" s="1111"/>
      <c r="T720" s="1111"/>
      <c r="U720" s="1111"/>
      <c r="V720" s="1111"/>
      <c r="W720" s="1111"/>
      <c r="X720" s="1111"/>
    </row>
    <row r="721" spans="1:24">
      <c r="A721" s="698"/>
      <c r="B721" s="113"/>
      <c r="D721" s="1111"/>
      <c r="E721" s="1111"/>
      <c r="F721" s="1111"/>
      <c r="G721" s="1111"/>
      <c r="H721" s="1111"/>
      <c r="I721" s="1111"/>
      <c r="J721" s="1111"/>
      <c r="K721" s="1111"/>
      <c r="L721" s="1111"/>
      <c r="M721" s="1111"/>
      <c r="N721" s="1111"/>
      <c r="O721" s="1111"/>
      <c r="P721" s="1111"/>
      <c r="Q721" s="1111"/>
      <c r="R721" s="1111"/>
      <c r="S721" s="1111"/>
      <c r="T721" s="1111"/>
      <c r="U721" s="1111"/>
      <c r="V721" s="1111"/>
      <c r="W721" s="1111"/>
      <c r="X721" s="1111"/>
    </row>
    <row r="722" spans="1:24">
      <c r="A722" s="698"/>
      <c r="B722" s="113"/>
      <c r="D722" s="1111"/>
      <c r="E722" s="1111"/>
      <c r="F722" s="1111"/>
      <c r="G722" s="1111"/>
      <c r="H722" s="1111"/>
      <c r="I722" s="1111"/>
      <c r="J722" s="1111"/>
      <c r="K722" s="1111"/>
      <c r="L722" s="1111"/>
      <c r="M722" s="1111"/>
      <c r="N722" s="1111"/>
      <c r="O722" s="1111"/>
      <c r="P722" s="1111"/>
      <c r="Q722" s="1111"/>
      <c r="R722" s="1111"/>
      <c r="S722" s="1111"/>
      <c r="T722" s="1111"/>
      <c r="U722" s="1111"/>
      <c r="V722" s="1111"/>
      <c r="W722" s="1111"/>
      <c r="X722" s="1111"/>
    </row>
    <row r="723" spans="1:24">
      <c r="A723" s="698"/>
      <c r="B723" s="113"/>
      <c r="D723" s="1111"/>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row>
    <row r="724" spans="1:24">
      <c r="A724" s="698"/>
      <c r="B724" s="113"/>
      <c r="D724" s="1111"/>
      <c r="E724" s="1111"/>
      <c r="F724" s="1111"/>
      <c r="G724" s="1111"/>
      <c r="H724" s="1111"/>
      <c r="I724" s="1111"/>
      <c r="J724" s="1111"/>
      <c r="K724" s="1111"/>
      <c r="L724" s="1111"/>
      <c r="M724" s="1111"/>
      <c r="N724" s="1111"/>
      <c r="O724" s="1111"/>
      <c r="P724" s="1111"/>
      <c r="Q724" s="1111"/>
      <c r="R724" s="1111"/>
      <c r="S724" s="1111"/>
      <c r="T724" s="1111"/>
      <c r="U724" s="1111"/>
      <c r="V724" s="1111"/>
      <c r="W724" s="1111"/>
      <c r="X724" s="1111"/>
    </row>
    <row r="725" spans="1:24">
      <c r="A725" s="698"/>
      <c r="B725" s="113"/>
      <c r="D725" s="1111"/>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row>
    <row r="726" spans="1:24">
      <c r="A726" s="698"/>
      <c r="B726" s="113"/>
      <c r="D726" s="1111"/>
      <c r="E726" s="1111"/>
      <c r="F726" s="1111"/>
      <c r="G726" s="1111"/>
      <c r="H726" s="1111"/>
      <c r="I726" s="1111"/>
      <c r="J726" s="1111"/>
      <c r="K726" s="1111"/>
      <c r="L726" s="1111"/>
      <c r="M726" s="1111"/>
      <c r="N726" s="1111"/>
      <c r="O726" s="1111"/>
      <c r="P726" s="1111"/>
      <c r="Q726" s="1111"/>
      <c r="R726" s="1111"/>
      <c r="S726" s="1111"/>
      <c r="T726" s="1111"/>
      <c r="U726" s="1111"/>
      <c r="V726" s="1111"/>
      <c r="W726" s="1111"/>
      <c r="X726" s="1111"/>
    </row>
    <row r="727" spans="1:24">
      <c r="A727" s="698"/>
      <c r="B727" s="113"/>
      <c r="D727" s="1111"/>
      <c r="E727" s="1111"/>
      <c r="F727" s="1111"/>
      <c r="G727" s="1111"/>
      <c r="H727" s="1111"/>
      <c r="I727" s="1111"/>
      <c r="J727" s="1111"/>
      <c r="K727" s="1111"/>
      <c r="L727" s="1111"/>
      <c r="M727" s="1111"/>
      <c r="N727" s="1111"/>
      <c r="O727" s="1111"/>
      <c r="P727" s="1111"/>
      <c r="Q727" s="1111"/>
      <c r="R727" s="1111"/>
      <c r="S727" s="1111"/>
      <c r="T727" s="1111"/>
      <c r="U727" s="1111"/>
      <c r="V727" s="1111"/>
      <c r="W727" s="1111"/>
      <c r="X727" s="1111"/>
    </row>
    <row r="728" spans="1:24">
      <c r="A728" s="698"/>
      <c r="B728" s="113"/>
      <c r="D728" s="1111"/>
      <c r="E728" s="1111"/>
      <c r="F728" s="1111"/>
      <c r="G728" s="1111"/>
      <c r="H728" s="1111"/>
      <c r="I728" s="1111"/>
      <c r="J728" s="1111"/>
      <c r="K728" s="1111"/>
      <c r="L728" s="1111"/>
      <c r="M728" s="1111"/>
      <c r="N728" s="1111"/>
      <c r="O728" s="1111"/>
      <c r="P728" s="1111"/>
      <c r="Q728" s="1111"/>
      <c r="R728" s="1111"/>
      <c r="S728" s="1111"/>
      <c r="T728" s="1111"/>
      <c r="U728" s="1111"/>
      <c r="V728" s="1111"/>
      <c r="W728" s="1111"/>
      <c r="X728" s="1111"/>
    </row>
    <row r="729" spans="1:24">
      <c r="A729" s="698"/>
      <c r="B729" s="113"/>
      <c r="D729" s="1111"/>
      <c r="E729" s="1111"/>
      <c r="F729" s="1111"/>
      <c r="G729" s="1111"/>
      <c r="H729" s="1111"/>
      <c r="I729" s="1111"/>
      <c r="J729" s="1111"/>
      <c r="K729" s="1111"/>
      <c r="L729" s="1111"/>
      <c r="M729" s="1111"/>
      <c r="N729" s="1111"/>
      <c r="O729" s="1111"/>
      <c r="P729" s="1111"/>
      <c r="Q729" s="1111"/>
      <c r="R729" s="1111"/>
      <c r="S729" s="1111"/>
      <c r="T729" s="1111"/>
      <c r="U729" s="1111"/>
      <c r="V729" s="1111"/>
      <c r="W729" s="1111"/>
      <c r="X729" s="1111"/>
    </row>
    <row r="730" spans="1:24">
      <c r="A730" s="698"/>
      <c r="B730" s="113"/>
      <c r="D730" s="1111"/>
      <c r="E730" s="1111"/>
      <c r="F730" s="1111"/>
      <c r="G730" s="1111"/>
      <c r="H730" s="1111"/>
      <c r="I730" s="1111"/>
      <c r="J730" s="1111"/>
      <c r="K730" s="1111"/>
      <c r="L730" s="1111"/>
      <c r="M730" s="1111"/>
      <c r="N730" s="1111"/>
      <c r="O730" s="1111"/>
      <c r="P730" s="1111"/>
      <c r="Q730" s="1111"/>
      <c r="R730" s="1111"/>
      <c r="S730" s="1111"/>
      <c r="T730" s="1111"/>
      <c r="U730" s="1111"/>
      <c r="V730" s="1111"/>
      <c r="W730" s="1111"/>
      <c r="X730" s="1111"/>
    </row>
    <row r="731" spans="1:24">
      <c r="A731" s="698"/>
      <c r="B731" s="113"/>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row>
    <row r="732" spans="1:24">
      <c r="A732" s="698"/>
      <c r="B732" s="113"/>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row>
    <row r="733" spans="1:24">
      <c r="A733" s="698"/>
      <c r="B733" s="113"/>
      <c r="D733" s="1111"/>
      <c r="E733" s="1111"/>
      <c r="F733" s="1111"/>
      <c r="G733" s="1111"/>
      <c r="H733" s="1111"/>
      <c r="I733" s="1111"/>
      <c r="J733" s="1111"/>
      <c r="K733" s="1111"/>
      <c r="L733" s="1111"/>
      <c r="M733" s="1111"/>
      <c r="N733" s="1111"/>
      <c r="O733" s="1111"/>
      <c r="P733" s="1111"/>
      <c r="Q733" s="1111"/>
      <c r="R733" s="1111"/>
      <c r="S733" s="1111"/>
      <c r="T733" s="1111"/>
      <c r="U733" s="1111"/>
      <c r="V733" s="1111"/>
      <c r="W733" s="1111"/>
      <c r="X733" s="1111"/>
    </row>
    <row r="734" spans="1:24">
      <c r="A734" s="698"/>
      <c r="B734" s="113"/>
      <c r="D734" s="1111"/>
      <c r="E734" s="1111"/>
      <c r="F734" s="1111"/>
      <c r="G734" s="1111"/>
      <c r="H734" s="1111"/>
      <c r="I734" s="1111"/>
      <c r="J734" s="1111"/>
      <c r="K734" s="1111"/>
      <c r="L734" s="1111"/>
      <c r="M734" s="1111"/>
      <c r="N734" s="1111"/>
      <c r="O734" s="1111"/>
      <c r="P734" s="1111"/>
      <c r="Q734" s="1111"/>
      <c r="R734" s="1111"/>
      <c r="S734" s="1111"/>
      <c r="T734" s="1111"/>
      <c r="U734" s="1111"/>
      <c r="V734" s="1111"/>
      <c r="W734" s="1111"/>
      <c r="X734" s="1111"/>
    </row>
    <row r="735" spans="1:24">
      <c r="A735" s="698"/>
      <c r="B735" s="113"/>
      <c r="D735" s="1111"/>
      <c r="E735" s="1111"/>
      <c r="F735" s="1111"/>
      <c r="G735" s="1111"/>
      <c r="H735" s="1111"/>
      <c r="I735" s="1111"/>
      <c r="J735" s="1111"/>
      <c r="K735" s="1111"/>
      <c r="L735" s="1111"/>
      <c r="M735" s="1111"/>
      <c r="N735" s="1111"/>
      <c r="O735" s="1111"/>
      <c r="P735" s="1111"/>
      <c r="Q735" s="1111"/>
      <c r="R735" s="1111"/>
      <c r="S735" s="1111"/>
      <c r="T735" s="1111"/>
      <c r="U735" s="1111"/>
      <c r="V735" s="1111"/>
      <c r="W735" s="1111"/>
      <c r="X735" s="1111"/>
    </row>
    <row r="736" spans="1:24">
      <c r="A736" s="698"/>
      <c r="B736" s="113"/>
      <c r="D736" s="1111"/>
      <c r="E736" s="1111"/>
      <c r="F736" s="1111"/>
      <c r="G736" s="1111"/>
      <c r="H736" s="1111"/>
      <c r="I736" s="1111"/>
      <c r="J736" s="1111"/>
      <c r="K736" s="1111"/>
      <c r="L736" s="1111"/>
      <c r="M736" s="1111"/>
      <c r="N736" s="1111"/>
      <c r="O736" s="1111"/>
      <c r="P736" s="1111"/>
      <c r="Q736" s="1111"/>
      <c r="R736" s="1111"/>
      <c r="S736" s="1111"/>
      <c r="T736" s="1111"/>
      <c r="U736" s="1111"/>
      <c r="V736" s="1111"/>
      <c r="W736" s="1111"/>
      <c r="X736" s="1111"/>
    </row>
    <row r="737" spans="1:24">
      <c r="A737" s="698"/>
      <c r="B737" s="113"/>
      <c r="D737" s="1111"/>
      <c r="E737" s="1111"/>
      <c r="F737" s="1111"/>
      <c r="G737" s="1111"/>
      <c r="H737" s="1111"/>
      <c r="I737" s="1111"/>
      <c r="J737" s="1111"/>
      <c r="K737" s="1111"/>
      <c r="L737" s="1111"/>
      <c r="M737" s="1111"/>
      <c r="N737" s="1111"/>
      <c r="O737" s="1111"/>
      <c r="P737" s="1111"/>
      <c r="Q737" s="1111"/>
      <c r="R737" s="1111"/>
      <c r="S737" s="1111"/>
      <c r="T737" s="1111"/>
      <c r="U737" s="1111"/>
      <c r="V737" s="1111"/>
      <c r="W737" s="1111"/>
      <c r="X737" s="1111"/>
    </row>
    <row r="738" spans="1:24">
      <c r="A738" s="698"/>
      <c r="B738" s="113"/>
      <c r="D738" s="1111"/>
      <c r="E738" s="1111"/>
      <c r="F738" s="1111"/>
      <c r="G738" s="1111"/>
      <c r="H738" s="1111"/>
      <c r="I738" s="1111"/>
      <c r="J738" s="1111"/>
      <c r="K738" s="1111"/>
      <c r="L738" s="1111"/>
      <c r="M738" s="1111"/>
      <c r="N738" s="1111"/>
      <c r="O738" s="1111"/>
      <c r="P738" s="1111"/>
      <c r="Q738" s="1111"/>
      <c r="R738" s="1111"/>
      <c r="S738" s="1111"/>
      <c r="T738" s="1111"/>
      <c r="U738" s="1111"/>
      <c r="V738" s="1111"/>
      <c r="W738" s="1111"/>
      <c r="X738" s="1111"/>
    </row>
    <row r="739" spans="1:24">
      <c r="A739" s="698"/>
      <c r="B739" s="113"/>
      <c r="D739" s="1111"/>
      <c r="E739" s="1111"/>
      <c r="F739" s="1111"/>
      <c r="G739" s="1111"/>
      <c r="H739" s="1111"/>
      <c r="I739" s="1111"/>
      <c r="J739" s="1111"/>
      <c r="K739" s="1111"/>
      <c r="L739" s="1111"/>
      <c r="M739" s="1111"/>
      <c r="N739" s="1111"/>
      <c r="O739" s="1111"/>
      <c r="P739" s="1111"/>
      <c r="Q739" s="1111"/>
      <c r="R739" s="1111"/>
      <c r="S739" s="1111"/>
      <c r="T739" s="1111"/>
      <c r="U739" s="1111"/>
      <c r="V739" s="1111"/>
      <c r="W739" s="1111"/>
      <c r="X739" s="1111"/>
    </row>
    <row r="740" spans="1:24">
      <c r="A740" s="698"/>
      <c r="B740" s="113"/>
      <c r="D740" s="1111"/>
      <c r="E740" s="1111"/>
      <c r="F740" s="1111"/>
      <c r="G740" s="1111"/>
      <c r="H740" s="1111"/>
      <c r="I740" s="1111"/>
      <c r="J740" s="1111"/>
      <c r="K740" s="1111"/>
      <c r="L740" s="1111"/>
      <c r="M740" s="1111"/>
      <c r="N740" s="1111"/>
      <c r="O740" s="1111"/>
      <c r="P740" s="1111"/>
      <c r="Q740" s="1111"/>
      <c r="R740" s="1111"/>
      <c r="S740" s="1111"/>
      <c r="T740" s="1111"/>
      <c r="U740" s="1111"/>
      <c r="V740" s="1111"/>
      <c r="W740" s="1111"/>
      <c r="X740" s="1111"/>
    </row>
    <row r="741" spans="1:24">
      <c r="A741" s="698"/>
      <c r="B741" s="113"/>
      <c r="D741" s="1111"/>
      <c r="E741" s="1111"/>
      <c r="F741" s="1111"/>
      <c r="G741" s="1111"/>
      <c r="H741" s="1111"/>
      <c r="I741" s="1111"/>
      <c r="J741" s="1111"/>
      <c r="K741" s="1111"/>
      <c r="L741" s="1111"/>
      <c r="M741" s="1111"/>
      <c r="N741" s="1111"/>
      <c r="O741" s="1111"/>
      <c r="P741" s="1111"/>
      <c r="Q741" s="1111"/>
      <c r="R741" s="1111"/>
      <c r="S741" s="1111"/>
      <c r="T741" s="1111"/>
      <c r="U741" s="1111"/>
      <c r="V741" s="1111"/>
      <c r="W741" s="1111"/>
      <c r="X741" s="1111"/>
    </row>
    <row r="742" spans="1:24">
      <c r="A742" s="698"/>
      <c r="B742" s="113"/>
      <c r="D742" s="1111"/>
      <c r="E742" s="1111"/>
      <c r="F742" s="1111"/>
      <c r="G742" s="1111"/>
      <c r="H742" s="1111"/>
      <c r="I742" s="1111"/>
      <c r="J742" s="1111"/>
      <c r="K742" s="1111"/>
      <c r="L742" s="1111"/>
      <c r="M742" s="1111"/>
      <c r="N742" s="1111"/>
      <c r="O742" s="1111"/>
      <c r="P742" s="1111"/>
      <c r="Q742" s="1111"/>
      <c r="R742" s="1111"/>
      <c r="S742" s="1111"/>
      <c r="T742" s="1111"/>
      <c r="U742" s="1111"/>
      <c r="V742" s="1111"/>
      <c r="W742" s="1111"/>
      <c r="X742" s="1111"/>
    </row>
    <row r="743" spans="1:24">
      <c r="A743" s="698"/>
      <c r="B743" s="113"/>
      <c r="D743" s="1111"/>
      <c r="E743" s="1111"/>
      <c r="F743" s="1111"/>
      <c r="G743" s="1111"/>
      <c r="H743" s="1111"/>
      <c r="I743" s="1111"/>
      <c r="J743" s="1111"/>
      <c r="K743" s="1111"/>
      <c r="L743" s="1111"/>
      <c r="M743" s="1111"/>
      <c r="N743" s="1111"/>
      <c r="O743" s="1111"/>
      <c r="P743" s="1111"/>
      <c r="Q743" s="1111"/>
      <c r="R743" s="1111"/>
      <c r="S743" s="1111"/>
      <c r="T743" s="1111"/>
      <c r="U743" s="1111"/>
      <c r="V743" s="1111"/>
      <c r="W743" s="1111"/>
      <c r="X743" s="1111"/>
    </row>
    <row r="744" spans="1:24">
      <c r="A744" s="698"/>
      <c r="B744" s="113"/>
      <c r="D744" s="1111"/>
      <c r="E744" s="1111"/>
      <c r="F744" s="1111"/>
      <c r="G744" s="1111"/>
      <c r="H744" s="1111"/>
      <c r="I744" s="1111"/>
      <c r="J744" s="1111"/>
      <c r="K744" s="1111"/>
      <c r="L744" s="1111"/>
      <c r="M744" s="1111"/>
      <c r="N744" s="1111"/>
      <c r="O744" s="1111"/>
      <c r="P744" s="1111"/>
      <c r="Q744" s="1111"/>
      <c r="R744" s="1111"/>
      <c r="S744" s="1111"/>
      <c r="T744" s="1111"/>
      <c r="U744" s="1111"/>
      <c r="V744" s="1111"/>
      <c r="W744" s="1111"/>
      <c r="X744" s="1111"/>
    </row>
    <row r="745" spans="1:24">
      <c r="A745" s="698"/>
      <c r="B745" s="113"/>
      <c r="D745" s="1111"/>
      <c r="E745" s="1111"/>
      <c r="F745" s="1111"/>
      <c r="G745" s="1111"/>
      <c r="H745" s="1111"/>
      <c r="I745" s="1111"/>
      <c r="J745" s="1111"/>
      <c r="K745" s="1111"/>
      <c r="L745" s="1111"/>
      <c r="M745" s="1111"/>
      <c r="N745" s="1111"/>
      <c r="O745" s="1111"/>
      <c r="P745" s="1111"/>
      <c r="Q745" s="1111"/>
      <c r="R745" s="1111"/>
      <c r="S745" s="1111"/>
      <c r="T745" s="1111"/>
      <c r="U745" s="1111"/>
      <c r="V745" s="1111"/>
      <c r="W745" s="1111"/>
      <c r="X745" s="1111"/>
    </row>
    <row r="746" spans="1:24">
      <c r="A746" s="698"/>
      <c r="B746" s="113"/>
      <c r="D746" s="1111"/>
      <c r="E746" s="1111"/>
      <c r="F746" s="1111"/>
      <c r="G746" s="1111"/>
      <c r="H746" s="1111"/>
      <c r="I746" s="1111"/>
      <c r="J746" s="1111"/>
      <c r="K746" s="1111"/>
      <c r="L746" s="1111"/>
      <c r="M746" s="1111"/>
      <c r="N746" s="1111"/>
      <c r="O746" s="1111"/>
      <c r="P746" s="1111"/>
      <c r="Q746" s="1111"/>
      <c r="R746" s="1111"/>
      <c r="S746" s="1111"/>
      <c r="T746" s="1111"/>
      <c r="U746" s="1111"/>
      <c r="V746" s="1111"/>
      <c r="W746" s="1111"/>
      <c r="X746" s="1111"/>
    </row>
    <row r="747" spans="1:24">
      <c r="A747" s="698"/>
      <c r="B747" s="113"/>
      <c r="D747" s="1111"/>
      <c r="E747" s="1111"/>
      <c r="F747" s="1111"/>
      <c r="G747" s="1111"/>
      <c r="H747" s="1111"/>
      <c r="I747" s="1111"/>
      <c r="J747" s="1111"/>
      <c r="K747" s="1111"/>
      <c r="L747" s="1111"/>
      <c r="M747" s="1111"/>
      <c r="N747" s="1111"/>
      <c r="O747" s="1111"/>
      <c r="P747" s="1111"/>
      <c r="Q747" s="1111"/>
      <c r="R747" s="1111"/>
      <c r="S747" s="1111"/>
      <c r="T747" s="1111"/>
      <c r="U747" s="1111"/>
      <c r="V747" s="1111"/>
      <c r="W747" s="1111"/>
      <c r="X747" s="1111"/>
    </row>
    <row r="748" spans="1:24">
      <c r="A748" s="698"/>
      <c r="B748" s="113"/>
      <c r="D748" s="1111"/>
      <c r="E748" s="1111"/>
      <c r="F748" s="1111"/>
      <c r="G748" s="1111"/>
      <c r="H748" s="1111"/>
      <c r="I748" s="1111"/>
      <c r="J748" s="1111"/>
      <c r="K748" s="1111"/>
      <c r="L748" s="1111"/>
      <c r="M748" s="1111"/>
      <c r="N748" s="1111"/>
      <c r="O748" s="1111"/>
      <c r="P748" s="1111"/>
      <c r="Q748" s="1111"/>
      <c r="R748" s="1111"/>
      <c r="S748" s="1111"/>
      <c r="T748" s="1111"/>
      <c r="U748" s="1111"/>
      <c r="V748" s="1111"/>
      <c r="W748" s="1111"/>
      <c r="X748" s="1111"/>
    </row>
    <row r="749" spans="1:24">
      <c r="A749" s="698"/>
      <c r="B749" s="113"/>
      <c r="D749" s="1111"/>
      <c r="E749" s="1111"/>
      <c r="F749" s="1111"/>
      <c r="G749" s="1111"/>
      <c r="H749" s="1111"/>
      <c r="I749" s="1111"/>
      <c r="J749" s="1111"/>
      <c r="K749" s="1111"/>
      <c r="L749" s="1111"/>
      <c r="M749" s="1111"/>
      <c r="N749" s="1111"/>
      <c r="O749" s="1111"/>
      <c r="P749" s="1111"/>
      <c r="Q749" s="1111"/>
      <c r="R749" s="1111"/>
      <c r="S749" s="1111"/>
      <c r="T749" s="1111"/>
      <c r="U749" s="1111"/>
      <c r="V749" s="1111"/>
      <c r="W749" s="1111"/>
      <c r="X749" s="1111"/>
    </row>
    <row r="750" spans="1:24">
      <c r="A750" s="698"/>
      <c r="B750" s="113"/>
      <c r="D750" s="1111"/>
      <c r="E750" s="1111"/>
      <c r="F750" s="1111"/>
      <c r="G750" s="1111"/>
      <c r="H750" s="1111"/>
      <c r="I750" s="1111"/>
      <c r="J750" s="1111"/>
      <c r="K750" s="1111"/>
      <c r="L750" s="1111"/>
      <c r="M750" s="1111"/>
      <c r="N750" s="1111"/>
      <c r="O750" s="1111"/>
      <c r="P750" s="1111"/>
      <c r="Q750" s="1111"/>
      <c r="R750" s="1111"/>
      <c r="S750" s="1111"/>
      <c r="T750" s="1111"/>
      <c r="U750" s="1111"/>
      <c r="V750" s="1111"/>
      <c r="W750" s="1111"/>
      <c r="X750" s="1111"/>
    </row>
    <row r="751" spans="1:24">
      <c r="A751" s="698"/>
      <c r="B751" s="113"/>
      <c r="D751" s="1111"/>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row>
    <row r="752" spans="1:24">
      <c r="A752" s="698"/>
      <c r="B752" s="113"/>
      <c r="D752" s="1111"/>
      <c r="E752" s="1111"/>
      <c r="F752" s="1111"/>
      <c r="G752" s="1111"/>
      <c r="H752" s="1111"/>
      <c r="I752" s="1111"/>
      <c r="J752" s="1111"/>
      <c r="K752" s="1111"/>
      <c r="L752" s="1111"/>
      <c r="M752" s="1111"/>
      <c r="N752" s="1111"/>
      <c r="O752" s="1111"/>
      <c r="P752" s="1111"/>
      <c r="Q752" s="1111"/>
      <c r="R752" s="1111"/>
      <c r="S752" s="1111"/>
      <c r="T752" s="1111"/>
      <c r="U752" s="1111"/>
      <c r="V752" s="1111"/>
      <c r="W752" s="1111"/>
      <c r="X752" s="1111"/>
    </row>
    <row r="753" spans="1:24">
      <c r="A753" s="698"/>
      <c r="B753" s="113"/>
      <c r="D753" s="1111"/>
      <c r="E753" s="1111"/>
      <c r="F753" s="1111"/>
      <c r="G753" s="1111"/>
      <c r="H753" s="1111"/>
      <c r="I753" s="1111"/>
      <c r="J753" s="1111"/>
      <c r="K753" s="1111"/>
      <c r="L753" s="1111"/>
      <c r="M753" s="1111"/>
      <c r="N753" s="1111"/>
      <c r="O753" s="1111"/>
      <c r="P753" s="1111"/>
      <c r="Q753" s="1111"/>
      <c r="R753" s="1111"/>
      <c r="S753" s="1111"/>
      <c r="T753" s="1111"/>
      <c r="U753" s="1111"/>
      <c r="V753" s="1111"/>
      <c r="W753" s="1111"/>
      <c r="X753" s="1111"/>
    </row>
    <row r="754" spans="1:24">
      <c r="A754" s="698"/>
      <c r="B754" s="113"/>
      <c r="D754" s="1111"/>
      <c r="E754" s="1111"/>
      <c r="F754" s="1111"/>
      <c r="G754" s="1111"/>
      <c r="H754" s="1111"/>
      <c r="I754" s="1111"/>
      <c r="J754" s="1111"/>
      <c r="K754" s="1111"/>
      <c r="L754" s="1111"/>
      <c r="M754" s="1111"/>
      <c r="N754" s="1111"/>
      <c r="O754" s="1111"/>
      <c r="P754" s="1111"/>
      <c r="Q754" s="1111"/>
      <c r="R754" s="1111"/>
      <c r="S754" s="1111"/>
      <c r="T754" s="1111"/>
      <c r="U754" s="1111"/>
      <c r="V754" s="1111"/>
      <c r="W754" s="1111"/>
      <c r="X754" s="1111"/>
    </row>
    <row r="755" spans="1:24">
      <c r="A755" s="698"/>
      <c r="B755" s="113"/>
      <c r="D755" s="1111"/>
      <c r="E755" s="1111"/>
      <c r="F755" s="1111"/>
      <c r="G755" s="1111"/>
      <c r="H755" s="1111"/>
      <c r="I755" s="1111"/>
      <c r="J755" s="1111"/>
      <c r="K755" s="1111"/>
      <c r="L755" s="1111"/>
      <c r="M755" s="1111"/>
      <c r="N755" s="1111"/>
      <c r="O755" s="1111"/>
      <c r="P755" s="1111"/>
      <c r="Q755" s="1111"/>
      <c r="R755" s="1111"/>
      <c r="S755" s="1111"/>
      <c r="T755" s="1111"/>
      <c r="U755" s="1111"/>
      <c r="V755" s="1111"/>
      <c r="W755" s="1111"/>
      <c r="X755" s="1111"/>
    </row>
    <row r="756" spans="1:24">
      <c r="A756" s="698"/>
      <c r="B756" s="113"/>
      <c r="D756" s="1111"/>
      <c r="E756" s="1111"/>
      <c r="F756" s="1111"/>
      <c r="G756" s="1111"/>
      <c r="H756" s="1111"/>
      <c r="I756" s="1111"/>
      <c r="J756" s="1111"/>
      <c r="K756" s="1111"/>
      <c r="L756" s="1111"/>
      <c r="M756" s="1111"/>
      <c r="N756" s="1111"/>
      <c r="O756" s="1111"/>
      <c r="P756" s="1111"/>
      <c r="Q756" s="1111"/>
      <c r="R756" s="1111"/>
      <c r="S756" s="1111"/>
      <c r="T756" s="1111"/>
      <c r="U756" s="1111"/>
      <c r="V756" s="1111"/>
      <c r="W756" s="1111"/>
      <c r="X756" s="1111"/>
    </row>
    <row r="757" spans="1:24">
      <c r="A757" s="698"/>
      <c r="B757" s="113"/>
      <c r="D757" s="1111"/>
      <c r="E757" s="1111"/>
      <c r="F757" s="1111"/>
      <c r="G757" s="1111"/>
      <c r="H757" s="1111"/>
      <c r="I757" s="1111"/>
      <c r="J757" s="1111"/>
      <c r="K757" s="1111"/>
      <c r="L757" s="1111"/>
      <c r="M757" s="1111"/>
      <c r="N757" s="1111"/>
      <c r="O757" s="1111"/>
      <c r="P757" s="1111"/>
      <c r="Q757" s="1111"/>
      <c r="R757" s="1111"/>
      <c r="S757" s="1111"/>
      <c r="T757" s="1111"/>
      <c r="U757" s="1111"/>
      <c r="V757" s="1111"/>
      <c r="W757" s="1111"/>
      <c r="X757" s="1111"/>
    </row>
    <row r="758" spans="1:24">
      <c r="A758" s="698"/>
      <c r="B758" s="113"/>
      <c r="D758" s="1111"/>
      <c r="E758" s="1111"/>
      <c r="F758" s="1111"/>
      <c r="G758" s="1111"/>
      <c r="H758" s="1111"/>
      <c r="I758" s="1111"/>
      <c r="J758" s="1111"/>
      <c r="K758" s="1111"/>
      <c r="L758" s="1111"/>
      <c r="M758" s="1111"/>
      <c r="N758" s="1111"/>
      <c r="O758" s="1111"/>
      <c r="P758" s="1111"/>
      <c r="Q758" s="1111"/>
      <c r="R758" s="1111"/>
      <c r="S758" s="1111"/>
      <c r="T758" s="1111"/>
      <c r="U758" s="1111"/>
      <c r="V758" s="1111"/>
      <c r="W758" s="1111"/>
      <c r="X758" s="1111"/>
    </row>
    <row r="759" spans="1:24">
      <c r="A759" s="698"/>
      <c r="B759" s="113"/>
      <c r="D759" s="1111"/>
      <c r="E759" s="1111"/>
      <c r="F759" s="1111"/>
      <c r="G759" s="1111"/>
      <c r="H759" s="1111"/>
      <c r="I759" s="1111"/>
      <c r="J759" s="1111"/>
      <c r="K759" s="1111"/>
      <c r="L759" s="1111"/>
      <c r="M759" s="1111"/>
      <c r="N759" s="1111"/>
      <c r="O759" s="1111"/>
      <c r="P759" s="1111"/>
      <c r="Q759" s="1111"/>
      <c r="R759" s="1111"/>
      <c r="S759" s="1111"/>
      <c r="T759" s="1111"/>
      <c r="U759" s="1111"/>
      <c r="V759" s="1111"/>
      <c r="W759" s="1111"/>
      <c r="X759" s="1111"/>
    </row>
    <row r="760" spans="1:24">
      <c r="A760" s="698"/>
      <c r="B760" s="113"/>
      <c r="D760" s="1111"/>
      <c r="E760" s="1111"/>
      <c r="F760" s="1111"/>
      <c r="G760" s="1111"/>
      <c r="H760" s="1111"/>
      <c r="I760" s="1111"/>
      <c r="J760" s="1111"/>
      <c r="K760" s="1111"/>
      <c r="L760" s="1111"/>
      <c r="M760" s="1111"/>
      <c r="N760" s="1111"/>
      <c r="O760" s="1111"/>
      <c r="P760" s="1111"/>
      <c r="Q760" s="1111"/>
      <c r="R760" s="1111"/>
      <c r="S760" s="1111"/>
      <c r="T760" s="1111"/>
      <c r="U760" s="1111"/>
      <c r="V760" s="1111"/>
      <c r="W760" s="1111"/>
      <c r="X760" s="1111"/>
    </row>
    <row r="761" spans="1:24">
      <c r="A761" s="698"/>
      <c r="B761" s="113"/>
      <c r="D761" s="1111"/>
      <c r="E761" s="1111"/>
      <c r="F761" s="1111"/>
      <c r="G761" s="1111"/>
      <c r="H761" s="1111"/>
      <c r="I761" s="1111"/>
      <c r="J761" s="1111"/>
      <c r="K761" s="1111"/>
      <c r="L761" s="1111"/>
      <c r="M761" s="1111"/>
      <c r="N761" s="1111"/>
      <c r="O761" s="1111"/>
      <c r="P761" s="1111"/>
      <c r="Q761" s="1111"/>
      <c r="R761" s="1111"/>
      <c r="S761" s="1111"/>
      <c r="T761" s="1111"/>
      <c r="U761" s="1111"/>
      <c r="V761" s="1111"/>
      <c r="W761" s="1111"/>
      <c r="X761" s="1111"/>
    </row>
    <row r="762" spans="1:24">
      <c r="A762" s="698"/>
      <c r="B762" s="113"/>
      <c r="D762" s="1111"/>
      <c r="E762" s="1111"/>
      <c r="F762" s="1111"/>
      <c r="G762" s="1111"/>
      <c r="H762" s="1111"/>
      <c r="I762" s="1111"/>
      <c r="J762" s="1111"/>
      <c r="K762" s="1111"/>
      <c r="L762" s="1111"/>
      <c r="M762" s="1111"/>
      <c r="N762" s="1111"/>
      <c r="O762" s="1111"/>
      <c r="P762" s="1111"/>
      <c r="Q762" s="1111"/>
      <c r="R762" s="1111"/>
      <c r="S762" s="1111"/>
      <c r="T762" s="1111"/>
      <c r="U762" s="1111"/>
      <c r="V762" s="1111"/>
      <c r="W762" s="1111"/>
      <c r="X762" s="1111"/>
    </row>
    <row r="763" spans="1:24">
      <c r="A763" s="698"/>
      <c r="B763" s="113"/>
      <c r="D763" s="1111"/>
      <c r="E763" s="1111"/>
      <c r="F763" s="1111"/>
      <c r="G763" s="1111"/>
      <c r="H763" s="1111"/>
      <c r="I763" s="1111"/>
      <c r="J763" s="1111"/>
      <c r="K763" s="1111"/>
      <c r="L763" s="1111"/>
      <c r="M763" s="1111"/>
      <c r="N763" s="1111"/>
      <c r="O763" s="1111"/>
      <c r="P763" s="1111"/>
      <c r="Q763" s="1111"/>
      <c r="R763" s="1111"/>
      <c r="S763" s="1111"/>
      <c r="T763" s="1111"/>
      <c r="U763" s="1111"/>
      <c r="V763" s="1111"/>
      <c r="W763" s="1111"/>
      <c r="X763" s="1111"/>
    </row>
    <row r="764" spans="1:24">
      <c r="A764" s="698"/>
      <c r="B764" s="113"/>
      <c r="D764" s="1111"/>
      <c r="E764" s="1111"/>
      <c r="F764" s="1111"/>
      <c r="G764" s="1111"/>
      <c r="H764" s="1111"/>
      <c r="I764" s="1111"/>
      <c r="J764" s="1111"/>
      <c r="K764" s="1111"/>
      <c r="L764" s="1111"/>
      <c r="M764" s="1111"/>
      <c r="N764" s="1111"/>
      <c r="O764" s="1111"/>
      <c r="P764" s="1111"/>
      <c r="Q764" s="1111"/>
      <c r="R764" s="1111"/>
      <c r="S764" s="1111"/>
      <c r="T764" s="1111"/>
      <c r="U764" s="1111"/>
      <c r="V764" s="1111"/>
      <c r="W764" s="1111"/>
      <c r="X764" s="1111"/>
    </row>
    <row r="765" spans="1:24">
      <c r="A765" s="698"/>
      <c r="B765" s="113"/>
      <c r="D765" s="1111"/>
      <c r="E765" s="1111"/>
      <c r="F765" s="1111"/>
      <c r="G765" s="1111"/>
      <c r="H765" s="1111"/>
      <c r="I765" s="1111"/>
      <c r="J765" s="1111"/>
      <c r="K765" s="1111"/>
      <c r="L765" s="1111"/>
      <c r="M765" s="1111"/>
      <c r="N765" s="1111"/>
      <c r="O765" s="1111"/>
      <c r="P765" s="1111"/>
      <c r="Q765" s="1111"/>
      <c r="R765" s="1111"/>
      <c r="S765" s="1111"/>
      <c r="T765" s="1111"/>
      <c r="U765" s="1111"/>
      <c r="V765" s="1111"/>
      <c r="W765" s="1111"/>
      <c r="X765" s="1111"/>
    </row>
    <row r="766" spans="1:24">
      <c r="A766" s="698"/>
      <c r="B766" s="113"/>
      <c r="D766" s="1111"/>
      <c r="E766" s="1111"/>
      <c r="F766" s="1111"/>
      <c r="G766" s="1111"/>
      <c r="H766" s="1111"/>
      <c r="I766" s="1111"/>
      <c r="J766" s="1111"/>
      <c r="K766" s="1111"/>
      <c r="L766" s="1111"/>
      <c r="M766" s="1111"/>
      <c r="N766" s="1111"/>
      <c r="O766" s="1111"/>
      <c r="P766" s="1111"/>
      <c r="Q766" s="1111"/>
      <c r="R766" s="1111"/>
      <c r="S766" s="1111"/>
      <c r="T766" s="1111"/>
      <c r="U766" s="1111"/>
      <c r="V766" s="1111"/>
      <c r="W766" s="1111"/>
      <c r="X766" s="1111"/>
    </row>
    <row r="767" spans="1:24">
      <c r="A767" s="698"/>
      <c r="B767" s="113"/>
      <c r="D767" s="1111"/>
      <c r="E767" s="1111"/>
      <c r="F767" s="1111"/>
      <c r="G767" s="1111"/>
      <c r="H767" s="1111"/>
      <c r="I767" s="1111"/>
      <c r="J767" s="1111"/>
      <c r="K767" s="1111"/>
      <c r="L767" s="1111"/>
      <c r="M767" s="1111"/>
      <c r="N767" s="1111"/>
      <c r="O767" s="1111"/>
      <c r="P767" s="1111"/>
      <c r="Q767" s="1111"/>
      <c r="R767" s="1111"/>
      <c r="S767" s="1111"/>
      <c r="T767" s="1111"/>
      <c r="U767" s="1111"/>
      <c r="V767" s="1111"/>
      <c r="W767" s="1111"/>
      <c r="X767" s="1111"/>
    </row>
    <row r="768" spans="1:24">
      <c r="A768" s="698"/>
      <c r="B768" s="113"/>
      <c r="D768" s="1111"/>
      <c r="E768" s="1111"/>
      <c r="F768" s="1111"/>
      <c r="G768" s="1111"/>
      <c r="H768" s="1111"/>
      <c r="I768" s="1111"/>
      <c r="J768" s="1111"/>
      <c r="K768" s="1111"/>
      <c r="L768" s="1111"/>
      <c r="M768" s="1111"/>
      <c r="N768" s="1111"/>
      <c r="O768" s="1111"/>
      <c r="P768" s="1111"/>
      <c r="Q768" s="1111"/>
      <c r="R768" s="1111"/>
      <c r="S768" s="1111"/>
      <c r="T768" s="1111"/>
      <c r="U768" s="1111"/>
      <c r="V768" s="1111"/>
      <c r="W768" s="1111"/>
      <c r="X768" s="1111"/>
    </row>
    <row r="769" spans="1:24">
      <c r="A769" s="698"/>
      <c r="B769" s="113"/>
      <c r="D769" s="1111"/>
      <c r="E769" s="1111"/>
      <c r="F769" s="1111"/>
      <c r="G769" s="1111"/>
      <c r="H769" s="1111"/>
      <c r="I769" s="1111"/>
      <c r="J769" s="1111"/>
      <c r="K769" s="1111"/>
      <c r="L769" s="1111"/>
      <c r="M769" s="1111"/>
      <c r="N769" s="1111"/>
      <c r="O769" s="1111"/>
      <c r="P769" s="1111"/>
      <c r="Q769" s="1111"/>
      <c r="R769" s="1111"/>
      <c r="S769" s="1111"/>
      <c r="T769" s="1111"/>
      <c r="U769" s="1111"/>
      <c r="V769" s="1111"/>
      <c r="W769" s="1111"/>
      <c r="X769" s="1111"/>
    </row>
    <row r="770" spans="1:24">
      <c r="A770" s="698"/>
      <c r="B770" s="113"/>
      <c r="D770" s="1111"/>
      <c r="E770" s="1111"/>
      <c r="F770" s="1111"/>
      <c r="G770" s="1111"/>
      <c r="H770" s="1111"/>
      <c r="I770" s="1111"/>
      <c r="J770" s="1111"/>
      <c r="K770" s="1111"/>
      <c r="L770" s="1111"/>
      <c r="M770" s="1111"/>
      <c r="N770" s="1111"/>
      <c r="O770" s="1111"/>
      <c r="P770" s="1111"/>
      <c r="Q770" s="1111"/>
      <c r="R770" s="1111"/>
      <c r="S770" s="1111"/>
      <c r="T770" s="1111"/>
      <c r="U770" s="1111"/>
      <c r="V770" s="1111"/>
      <c r="W770" s="1111"/>
      <c r="X770" s="1111"/>
    </row>
    <row r="771" spans="1:24">
      <c r="A771" s="698"/>
      <c r="B771" s="113"/>
      <c r="D771" s="1111"/>
      <c r="E771" s="1111"/>
      <c r="F771" s="1111"/>
      <c r="G771" s="1111"/>
      <c r="H771" s="1111"/>
      <c r="I771" s="1111"/>
      <c r="J771" s="1111"/>
      <c r="K771" s="1111"/>
      <c r="L771" s="1111"/>
      <c r="M771" s="1111"/>
      <c r="N771" s="1111"/>
      <c r="O771" s="1111"/>
      <c r="P771" s="1111"/>
      <c r="Q771" s="1111"/>
      <c r="R771" s="1111"/>
      <c r="S771" s="1111"/>
      <c r="T771" s="1111"/>
      <c r="U771" s="1111"/>
      <c r="V771" s="1111"/>
      <c r="W771" s="1111"/>
      <c r="X771" s="1111"/>
    </row>
    <row r="772" spans="1:24">
      <c r="A772" s="698"/>
      <c r="B772" s="113"/>
      <c r="D772" s="1111"/>
      <c r="E772" s="1111"/>
      <c r="F772" s="1111"/>
      <c r="G772" s="1111"/>
      <c r="H772" s="1111"/>
      <c r="I772" s="1111"/>
      <c r="J772" s="1111"/>
      <c r="K772" s="1111"/>
      <c r="L772" s="1111"/>
      <c r="M772" s="1111"/>
      <c r="N772" s="1111"/>
      <c r="O772" s="1111"/>
      <c r="P772" s="1111"/>
      <c r="Q772" s="1111"/>
      <c r="R772" s="1111"/>
      <c r="S772" s="1111"/>
      <c r="T772" s="1111"/>
      <c r="U772" s="1111"/>
      <c r="V772" s="1111"/>
      <c r="W772" s="1111"/>
      <c r="X772" s="1111"/>
    </row>
    <row r="773" spans="1:24">
      <c r="A773" s="698"/>
      <c r="B773" s="113"/>
      <c r="D773" s="1111"/>
      <c r="E773" s="1111"/>
      <c r="F773" s="1111"/>
      <c r="G773" s="1111"/>
      <c r="H773" s="1111"/>
      <c r="I773" s="1111"/>
      <c r="J773" s="1111"/>
      <c r="K773" s="1111"/>
      <c r="L773" s="1111"/>
      <c r="M773" s="1111"/>
      <c r="N773" s="1111"/>
      <c r="O773" s="1111"/>
      <c r="P773" s="1111"/>
      <c r="Q773" s="1111"/>
      <c r="R773" s="1111"/>
      <c r="S773" s="1111"/>
      <c r="T773" s="1111"/>
      <c r="U773" s="1111"/>
      <c r="V773" s="1111"/>
      <c r="W773" s="1111"/>
      <c r="X773" s="1111"/>
    </row>
    <row r="774" spans="1:24">
      <c r="A774" s="698"/>
      <c r="B774" s="113"/>
      <c r="D774" s="1111"/>
      <c r="E774" s="1111"/>
      <c r="F774" s="1111"/>
      <c r="G774" s="1111"/>
      <c r="H774" s="1111"/>
      <c r="I774" s="1111"/>
      <c r="J774" s="1111"/>
      <c r="K774" s="1111"/>
      <c r="L774" s="1111"/>
      <c r="M774" s="1111"/>
      <c r="N774" s="1111"/>
      <c r="O774" s="1111"/>
      <c r="P774" s="1111"/>
      <c r="Q774" s="1111"/>
      <c r="R774" s="1111"/>
      <c r="S774" s="1111"/>
      <c r="T774" s="1111"/>
      <c r="U774" s="1111"/>
      <c r="V774" s="1111"/>
      <c r="W774" s="1111"/>
      <c r="X774" s="1111"/>
    </row>
    <row r="775" spans="1:24">
      <c r="A775" s="698"/>
      <c r="B775" s="113"/>
      <c r="D775" s="1111"/>
      <c r="E775" s="1111"/>
      <c r="F775" s="1111"/>
      <c r="G775" s="1111"/>
      <c r="H775" s="1111"/>
      <c r="I775" s="1111"/>
      <c r="J775" s="1111"/>
      <c r="K775" s="1111"/>
      <c r="L775" s="1111"/>
      <c r="M775" s="1111"/>
      <c r="N775" s="1111"/>
      <c r="O775" s="1111"/>
      <c r="P775" s="1111"/>
      <c r="Q775" s="1111"/>
      <c r="R775" s="1111"/>
      <c r="S775" s="1111"/>
      <c r="T775" s="1111"/>
      <c r="U775" s="1111"/>
      <c r="V775" s="1111"/>
      <c r="W775" s="1111"/>
      <c r="X775" s="1111"/>
    </row>
    <row r="776" spans="1:24">
      <c r="A776" s="698"/>
      <c r="B776" s="113"/>
      <c r="D776" s="1111"/>
      <c r="E776" s="1111"/>
      <c r="F776" s="1111"/>
      <c r="G776" s="1111"/>
      <c r="H776" s="1111"/>
      <c r="I776" s="1111"/>
      <c r="J776" s="1111"/>
      <c r="K776" s="1111"/>
      <c r="L776" s="1111"/>
      <c r="M776" s="1111"/>
      <c r="N776" s="1111"/>
      <c r="O776" s="1111"/>
      <c r="P776" s="1111"/>
      <c r="Q776" s="1111"/>
      <c r="R776" s="1111"/>
      <c r="S776" s="1111"/>
      <c r="T776" s="1111"/>
      <c r="U776" s="1111"/>
      <c r="V776" s="1111"/>
      <c r="W776" s="1111"/>
      <c r="X776" s="1111"/>
    </row>
    <row r="777" spans="1:24">
      <c r="A777" s="698"/>
      <c r="B777" s="113"/>
      <c r="D777" s="1111"/>
      <c r="E777" s="1111"/>
      <c r="F777" s="1111"/>
      <c r="G777" s="1111"/>
      <c r="H777" s="1111"/>
      <c r="I777" s="1111"/>
      <c r="J777" s="1111"/>
      <c r="K777" s="1111"/>
      <c r="L777" s="1111"/>
      <c r="M777" s="1111"/>
      <c r="N777" s="1111"/>
      <c r="O777" s="1111"/>
      <c r="P777" s="1111"/>
      <c r="Q777" s="1111"/>
      <c r="R777" s="1111"/>
      <c r="S777" s="1111"/>
      <c r="T777" s="1111"/>
      <c r="U777" s="1111"/>
      <c r="V777" s="1111"/>
      <c r="W777" s="1111"/>
      <c r="X777" s="1111"/>
    </row>
    <row r="778" spans="1:24">
      <c r="A778" s="698"/>
      <c r="B778" s="113"/>
      <c r="D778" s="111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row>
    <row r="779" spans="1:24">
      <c r="A779" s="698"/>
      <c r="B779" s="113"/>
      <c r="D779" s="1111"/>
      <c r="E779" s="1111"/>
      <c r="F779" s="1111"/>
      <c r="G779" s="1111"/>
      <c r="H779" s="1111"/>
      <c r="I779" s="1111"/>
      <c r="J779" s="1111"/>
      <c r="K779" s="1111"/>
      <c r="L779" s="1111"/>
      <c r="M779" s="1111"/>
      <c r="N779" s="1111"/>
      <c r="O779" s="1111"/>
      <c r="P779" s="1111"/>
      <c r="Q779" s="1111"/>
      <c r="R779" s="1111"/>
      <c r="S779" s="1111"/>
      <c r="T779" s="1111"/>
      <c r="U779" s="1111"/>
      <c r="V779" s="1111"/>
      <c r="W779" s="1111"/>
      <c r="X779" s="1111"/>
    </row>
    <row r="780" spans="1:24">
      <c r="A780" s="698"/>
      <c r="B780" s="113"/>
      <c r="D780" s="1111"/>
      <c r="E780" s="1111"/>
      <c r="F780" s="1111"/>
      <c r="G780" s="1111"/>
      <c r="H780" s="1111"/>
      <c r="I780" s="1111"/>
      <c r="J780" s="1111"/>
      <c r="K780" s="1111"/>
      <c r="L780" s="1111"/>
      <c r="M780" s="1111"/>
      <c r="N780" s="1111"/>
      <c r="O780" s="1111"/>
      <c r="P780" s="1111"/>
      <c r="Q780" s="1111"/>
      <c r="R780" s="1111"/>
      <c r="S780" s="1111"/>
      <c r="T780" s="1111"/>
      <c r="U780" s="1111"/>
      <c r="V780" s="1111"/>
      <c r="W780" s="1111"/>
      <c r="X780" s="1111"/>
    </row>
    <row r="781" spans="1:24">
      <c r="A781" s="698"/>
      <c r="B781" s="113"/>
      <c r="D781" s="1111"/>
      <c r="E781" s="1111"/>
      <c r="F781" s="1111"/>
      <c r="G781" s="1111"/>
      <c r="H781" s="1111"/>
      <c r="I781" s="1111"/>
      <c r="J781" s="1111"/>
      <c r="K781" s="1111"/>
      <c r="L781" s="1111"/>
      <c r="M781" s="1111"/>
      <c r="N781" s="1111"/>
      <c r="O781" s="1111"/>
      <c r="P781" s="1111"/>
      <c r="Q781" s="1111"/>
      <c r="R781" s="1111"/>
      <c r="S781" s="1111"/>
      <c r="T781" s="1111"/>
      <c r="U781" s="1111"/>
      <c r="V781" s="1111"/>
      <c r="W781" s="1111"/>
      <c r="X781" s="1111"/>
    </row>
    <row r="782" spans="1:24">
      <c r="A782" s="698"/>
      <c r="B782" s="113"/>
      <c r="D782" s="1111"/>
      <c r="E782" s="1111"/>
      <c r="F782" s="1111"/>
      <c r="G782" s="1111"/>
      <c r="H782" s="1111"/>
      <c r="I782" s="1111"/>
      <c r="J782" s="1111"/>
      <c r="K782" s="1111"/>
      <c r="L782" s="1111"/>
      <c r="M782" s="1111"/>
      <c r="N782" s="1111"/>
      <c r="O782" s="1111"/>
      <c r="P782" s="1111"/>
      <c r="Q782" s="1111"/>
      <c r="R782" s="1111"/>
      <c r="S782" s="1111"/>
      <c r="T782" s="1111"/>
      <c r="U782" s="1111"/>
      <c r="V782" s="1111"/>
      <c r="W782" s="1111"/>
      <c r="X782" s="1111"/>
    </row>
    <row r="783" spans="1:24">
      <c r="A783" s="698"/>
      <c r="B783" s="113"/>
      <c r="D783" s="1111"/>
      <c r="E783" s="1111"/>
      <c r="F783" s="1111"/>
      <c r="G783" s="1111"/>
      <c r="H783" s="1111"/>
      <c r="I783" s="1111"/>
      <c r="J783" s="1111"/>
      <c r="K783" s="1111"/>
      <c r="L783" s="1111"/>
      <c r="M783" s="1111"/>
      <c r="N783" s="1111"/>
      <c r="O783" s="1111"/>
      <c r="P783" s="1111"/>
      <c r="Q783" s="1111"/>
      <c r="R783" s="1111"/>
      <c r="S783" s="1111"/>
      <c r="T783" s="1111"/>
      <c r="U783" s="1111"/>
      <c r="V783" s="1111"/>
      <c r="W783" s="1111"/>
      <c r="X783" s="1111"/>
    </row>
    <row r="784" spans="1:24">
      <c r="A784" s="698"/>
      <c r="B784" s="113"/>
      <c r="D784" s="1111"/>
      <c r="E784" s="1111"/>
      <c r="F784" s="1111"/>
      <c r="G784" s="1111"/>
      <c r="H784" s="1111"/>
      <c r="I784" s="1111"/>
      <c r="J784" s="1111"/>
      <c r="K784" s="1111"/>
      <c r="L784" s="1111"/>
      <c r="M784" s="1111"/>
      <c r="N784" s="1111"/>
      <c r="O784" s="1111"/>
      <c r="P784" s="1111"/>
      <c r="Q784" s="1111"/>
      <c r="R784" s="1111"/>
      <c r="S784" s="1111"/>
      <c r="T784" s="1111"/>
      <c r="U784" s="1111"/>
      <c r="V784" s="1111"/>
      <c r="W784" s="1111"/>
      <c r="X784" s="1111"/>
    </row>
    <row r="785" spans="1:24">
      <c r="A785" s="698"/>
      <c r="B785" s="113"/>
      <c r="D785" s="1111"/>
      <c r="E785" s="1111"/>
      <c r="F785" s="1111"/>
      <c r="G785" s="1111"/>
      <c r="H785" s="1111"/>
      <c r="I785" s="1111"/>
      <c r="J785" s="1111"/>
      <c r="K785" s="1111"/>
      <c r="L785" s="1111"/>
      <c r="M785" s="1111"/>
      <c r="N785" s="1111"/>
      <c r="O785" s="1111"/>
      <c r="P785" s="1111"/>
      <c r="Q785" s="1111"/>
      <c r="R785" s="1111"/>
      <c r="S785" s="1111"/>
      <c r="T785" s="1111"/>
      <c r="U785" s="1111"/>
      <c r="V785" s="1111"/>
      <c r="W785" s="1111"/>
      <c r="X785" s="1111"/>
    </row>
    <row r="786" spans="1:24">
      <c r="A786" s="698"/>
      <c r="B786" s="113"/>
      <c r="D786" s="1111"/>
      <c r="E786" s="1111"/>
      <c r="F786" s="1111"/>
      <c r="G786" s="1111"/>
      <c r="H786" s="1111"/>
      <c r="I786" s="1111"/>
      <c r="J786" s="1111"/>
      <c r="K786" s="1111"/>
      <c r="L786" s="1111"/>
      <c r="M786" s="1111"/>
      <c r="N786" s="1111"/>
      <c r="O786" s="1111"/>
      <c r="P786" s="1111"/>
      <c r="Q786" s="1111"/>
      <c r="R786" s="1111"/>
      <c r="S786" s="1111"/>
      <c r="T786" s="1111"/>
      <c r="U786" s="1111"/>
      <c r="V786" s="1111"/>
      <c r="W786" s="1111"/>
      <c r="X786" s="1111"/>
    </row>
    <row r="787" spans="1:24">
      <c r="A787" s="698"/>
      <c r="B787" s="113"/>
      <c r="D787" s="1111"/>
      <c r="E787" s="1111"/>
      <c r="F787" s="1111"/>
      <c r="G787" s="1111"/>
      <c r="H787" s="1111"/>
      <c r="I787" s="1111"/>
      <c r="J787" s="1111"/>
      <c r="K787" s="1111"/>
      <c r="L787" s="1111"/>
      <c r="M787" s="1111"/>
      <c r="N787" s="1111"/>
      <c r="O787" s="1111"/>
      <c r="P787" s="1111"/>
      <c r="Q787" s="1111"/>
      <c r="R787" s="1111"/>
      <c r="S787" s="1111"/>
      <c r="T787" s="1111"/>
      <c r="U787" s="1111"/>
      <c r="V787" s="1111"/>
      <c r="W787" s="1111"/>
      <c r="X787" s="1111"/>
    </row>
    <row r="788" spans="1:24">
      <c r="A788" s="698"/>
      <c r="B788" s="113"/>
      <c r="D788" s="1111"/>
      <c r="E788" s="1111"/>
      <c r="F788" s="1111"/>
      <c r="G788" s="1111"/>
      <c r="H788" s="1111"/>
      <c r="I788" s="1111"/>
      <c r="J788" s="1111"/>
      <c r="K788" s="1111"/>
      <c r="L788" s="1111"/>
      <c r="M788" s="1111"/>
      <c r="N788" s="1111"/>
      <c r="O788" s="1111"/>
      <c r="P788" s="1111"/>
      <c r="Q788" s="1111"/>
      <c r="R788" s="1111"/>
      <c r="S788" s="1111"/>
      <c r="T788" s="1111"/>
      <c r="U788" s="1111"/>
      <c r="V788" s="1111"/>
      <c r="W788" s="1111"/>
      <c r="X788" s="1111"/>
    </row>
    <row r="789" spans="1:24">
      <c r="A789" s="698"/>
      <c r="B789" s="113"/>
      <c r="D789" s="1111"/>
      <c r="E789" s="1111"/>
      <c r="F789" s="1111"/>
      <c r="G789" s="1111"/>
      <c r="H789" s="1111"/>
      <c r="I789" s="1111"/>
      <c r="J789" s="1111"/>
      <c r="K789" s="1111"/>
      <c r="L789" s="1111"/>
      <c r="M789" s="1111"/>
      <c r="N789" s="1111"/>
      <c r="O789" s="1111"/>
      <c r="P789" s="1111"/>
      <c r="Q789" s="1111"/>
      <c r="R789" s="1111"/>
      <c r="S789" s="1111"/>
      <c r="T789" s="1111"/>
      <c r="U789" s="1111"/>
      <c r="V789" s="1111"/>
      <c r="W789" s="1111"/>
      <c r="X789" s="1111"/>
    </row>
    <row r="790" spans="1:24">
      <c r="A790" s="698"/>
      <c r="B790" s="113"/>
      <c r="D790" s="1111"/>
      <c r="E790" s="1111"/>
      <c r="F790" s="1111"/>
      <c r="G790" s="1111"/>
      <c r="H790" s="1111"/>
      <c r="I790" s="1111"/>
      <c r="J790" s="1111"/>
      <c r="K790" s="1111"/>
      <c r="L790" s="1111"/>
      <c r="M790" s="1111"/>
      <c r="N790" s="1111"/>
      <c r="O790" s="1111"/>
      <c r="P790" s="1111"/>
      <c r="Q790" s="1111"/>
      <c r="R790" s="1111"/>
      <c r="S790" s="1111"/>
      <c r="T790" s="1111"/>
      <c r="U790" s="1111"/>
      <c r="V790" s="1111"/>
      <c r="W790" s="1111"/>
      <c r="X790" s="1111"/>
    </row>
    <row r="791" spans="1:24">
      <c r="A791" s="698"/>
      <c r="B791" s="113"/>
      <c r="D791" s="1111"/>
      <c r="E791" s="1111"/>
      <c r="F791" s="1111"/>
      <c r="G791" s="1111"/>
      <c r="H791" s="1111"/>
      <c r="I791" s="1111"/>
      <c r="J791" s="1111"/>
      <c r="K791" s="1111"/>
      <c r="L791" s="1111"/>
      <c r="M791" s="1111"/>
      <c r="N791" s="1111"/>
      <c r="O791" s="1111"/>
      <c r="P791" s="1111"/>
      <c r="Q791" s="1111"/>
      <c r="R791" s="1111"/>
      <c r="S791" s="1111"/>
      <c r="T791" s="1111"/>
      <c r="U791" s="1111"/>
      <c r="V791" s="1111"/>
      <c r="W791" s="1111"/>
      <c r="X791" s="1111"/>
    </row>
    <row r="792" spans="1:24">
      <c r="A792" s="698"/>
      <c r="B792" s="113"/>
      <c r="D792" s="1111"/>
      <c r="E792" s="1111"/>
      <c r="F792" s="1111"/>
      <c r="G792" s="1111"/>
      <c r="H792" s="1111"/>
      <c r="I792" s="1111"/>
      <c r="J792" s="1111"/>
      <c r="K792" s="1111"/>
      <c r="L792" s="1111"/>
      <c r="M792" s="1111"/>
      <c r="N792" s="1111"/>
      <c r="O792" s="1111"/>
      <c r="P792" s="1111"/>
      <c r="Q792" s="1111"/>
      <c r="R792" s="1111"/>
      <c r="S792" s="1111"/>
      <c r="T792" s="1111"/>
      <c r="U792" s="1111"/>
      <c r="V792" s="1111"/>
      <c r="W792" s="1111"/>
      <c r="X792" s="1111"/>
    </row>
    <row r="793" spans="1:24">
      <c r="A793" s="698"/>
      <c r="B793" s="113"/>
      <c r="D793" s="1111"/>
      <c r="E793" s="1111"/>
      <c r="F793" s="1111"/>
      <c r="G793" s="1111"/>
      <c r="H793" s="1111"/>
      <c r="I793" s="1111"/>
      <c r="J793" s="1111"/>
      <c r="K793" s="1111"/>
      <c r="L793" s="1111"/>
      <c r="M793" s="1111"/>
      <c r="N793" s="1111"/>
      <c r="O793" s="1111"/>
      <c r="P793" s="1111"/>
      <c r="Q793" s="1111"/>
      <c r="R793" s="1111"/>
      <c r="S793" s="1111"/>
      <c r="T793" s="1111"/>
      <c r="U793" s="1111"/>
      <c r="V793" s="1111"/>
      <c r="W793" s="1111"/>
      <c r="X793" s="1111"/>
    </row>
    <row r="794" spans="1:24">
      <c r="A794" s="698"/>
      <c r="B794" s="113"/>
      <c r="D794" s="1111"/>
      <c r="E794" s="1111"/>
      <c r="F794" s="1111"/>
      <c r="G794" s="1111"/>
      <c r="H794" s="1111"/>
      <c r="I794" s="1111"/>
      <c r="J794" s="1111"/>
      <c r="K794" s="1111"/>
      <c r="L794" s="1111"/>
      <c r="M794" s="1111"/>
      <c r="N794" s="1111"/>
      <c r="O794" s="1111"/>
      <c r="P794" s="1111"/>
      <c r="Q794" s="1111"/>
      <c r="R794" s="1111"/>
      <c r="S794" s="1111"/>
      <c r="T794" s="1111"/>
      <c r="U794" s="1111"/>
      <c r="V794" s="1111"/>
      <c r="W794" s="1111"/>
      <c r="X794" s="1111"/>
    </row>
    <row r="795" spans="1:24">
      <c r="A795" s="698"/>
      <c r="B795" s="113"/>
      <c r="D795" s="1111"/>
      <c r="E795" s="1111"/>
      <c r="F795" s="1111"/>
      <c r="G795" s="1111"/>
      <c r="H795" s="1111"/>
      <c r="I795" s="1111"/>
      <c r="J795" s="1111"/>
      <c r="K795" s="1111"/>
      <c r="L795" s="1111"/>
      <c r="M795" s="1111"/>
      <c r="N795" s="1111"/>
      <c r="O795" s="1111"/>
      <c r="P795" s="1111"/>
      <c r="Q795" s="1111"/>
      <c r="R795" s="1111"/>
      <c r="S795" s="1111"/>
      <c r="T795" s="1111"/>
      <c r="U795" s="1111"/>
      <c r="V795" s="1111"/>
      <c r="W795" s="1111"/>
      <c r="X795" s="1111"/>
    </row>
    <row r="796" spans="1:24">
      <c r="A796" s="698"/>
      <c r="B796" s="113"/>
      <c r="D796" s="1111"/>
      <c r="E796" s="1111"/>
      <c r="F796" s="1111"/>
      <c r="G796" s="1111"/>
      <c r="H796" s="1111"/>
      <c r="I796" s="1111"/>
      <c r="J796" s="1111"/>
      <c r="K796" s="1111"/>
      <c r="L796" s="1111"/>
      <c r="M796" s="1111"/>
      <c r="N796" s="1111"/>
      <c r="O796" s="1111"/>
      <c r="P796" s="1111"/>
      <c r="Q796" s="1111"/>
      <c r="R796" s="1111"/>
      <c r="S796" s="1111"/>
      <c r="T796" s="1111"/>
      <c r="U796" s="1111"/>
      <c r="V796" s="1111"/>
      <c r="W796" s="1111"/>
      <c r="X796" s="1111"/>
    </row>
    <row r="797" spans="1:24">
      <c r="A797" s="698"/>
      <c r="B797" s="113"/>
      <c r="D797" s="1111"/>
      <c r="E797" s="1111"/>
      <c r="F797" s="1111"/>
      <c r="G797" s="1111"/>
      <c r="H797" s="1111"/>
      <c r="I797" s="1111"/>
      <c r="J797" s="1111"/>
      <c r="K797" s="1111"/>
      <c r="L797" s="1111"/>
      <c r="M797" s="1111"/>
      <c r="N797" s="1111"/>
      <c r="O797" s="1111"/>
      <c r="P797" s="1111"/>
      <c r="Q797" s="1111"/>
      <c r="R797" s="1111"/>
      <c r="S797" s="1111"/>
      <c r="T797" s="1111"/>
      <c r="U797" s="1111"/>
      <c r="V797" s="1111"/>
      <c r="W797" s="1111"/>
      <c r="X797" s="1111"/>
    </row>
    <row r="798" spans="1:24">
      <c r="A798" s="698"/>
      <c r="B798" s="113"/>
      <c r="D798" s="1111"/>
      <c r="E798" s="1111"/>
      <c r="F798" s="1111"/>
      <c r="G798" s="1111"/>
      <c r="H798" s="1111"/>
      <c r="I798" s="1111"/>
      <c r="J798" s="1111"/>
      <c r="K798" s="1111"/>
      <c r="L798" s="1111"/>
      <c r="M798" s="1111"/>
      <c r="N798" s="1111"/>
      <c r="O798" s="1111"/>
      <c r="P798" s="1111"/>
      <c r="Q798" s="1111"/>
      <c r="R798" s="1111"/>
      <c r="S798" s="1111"/>
      <c r="T798" s="1111"/>
      <c r="U798" s="1111"/>
      <c r="V798" s="1111"/>
      <c r="W798" s="1111"/>
      <c r="X798" s="1111"/>
    </row>
    <row r="799" spans="1:24">
      <c r="A799" s="698"/>
      <c r="B799" s="113"/>
      <c r="D799" s="1111"/>
      <c r="E799" s="1111"/>
      <c r="F799" s="1111"/>
      <c r="G799" s="1111"/>
      <c r="H799" s="1111"/>
      <c r="I799" s="1111"/>
      <c r="J799" s="1111"/>
      <c r="K799" s="1111"/>
      <c r="L799" s="1111"/>
      <c r="M799" s="1111"/>
      <c r="N799" s="1111"/>
      <c r="O799" s="1111"/>
      <c r="P799" s="1111"/>
      <c r="Q799" s="1111"/>
      <c r="R799" s="1111"/>
      <c r="S799" s="1111"/>
      <c r="T799" s="1111"/>
      <c r="U799" s="1111"/>
      <c r="V799" s="1111"/>
      <c r="W799" s="1111"/>
      <c r="X799" s="1111"/>
    </row>
    <row r="800" spans="1:24">
      <c r="A800" s="698"/>
      <c r="B800" s="113"/>
      <c r="D800" s="1111"/>
      <c r="E800" s="1111"/>
      <c r="F800" s="1111"/>
      <c r="G800" s="1111"/>
      <c r="H800" s="1111"/>
      <c r="I800" s="1111"/>
      <c r="J800" s="1111"/>
      <c r="K800" s="1111"/>
      <c r="L800" s="1111"/>
      <c r="M800" s="1111"/>
      <c r="N800" s="1111"/>
      <c r="O800" s="1111"/>
      <c r="P800" s="1111"/>
      <c r="Q800" s="1111"/>
      <c r="R800" s="1111"/>
      <c r="S800" s="1111"/>
      <c r="T800" s="1111"/>
      <c r="U800" s="1111"/>
      <c r="V800" s="1111"/>
      <c r="W800" s="1111"/>
      <c r="X800" s="1111"/>
    </row>
    <row r="801" spans="1:24">
      <c r="A801" s="698"/>
      <c r="B801" s="113"/>
      <c r="D801" s="1111"/>
      <c r="E801" s="1111"/>
      <c r="F801" s="1111"/>
      <c r="G801" s="1111"/>
      <c r="H801" s="1111"/>
      <c r="I801" s="1111"/>
      <c r="J801" s="1111"/>
      <c r="K801" s="1111"/>
      <c r="L801" s="1111"/>
      <c r="M801" s="1111"/>
      <c r="N801" s="1111"/>
      <c r="O801" s="1111"/>
      <c r="P801" s="1111"/>
      <c r="Q801" s="1111"/>
      <c r="R801" s="1111"/>
      <c r="S801" s="1111"/>
      <c r="T801" s="1111"/>
      <c r="U801" s="1111"/>
      <c r="V801" s="1111"/>
      <c r="W801" s="1111"/>
      <c r="X801" s="1111"/>
    </row>
    <row r="802" spans="1:24">
      <c r="A802" s="698"/>
      <c r="B802" s="113"/>
      <c r="D802" s="1111"/>
      <c r="E802" s="1111"/>
      <c r="F802" s="1111"/>
      <c r="G802" s="1111"/>
      <c r="H802" s="1111"/>
      <c r="I802" s="1111"/>
      <c r="J802" s="1111"/>
      <c r="K802" s="1111"/>
      <c r="L802" s="1111"/>
      <c r="M802" s="1111"/>
      <c r="N802" s="1111"/>
      <c r="O802" s="1111"/>
      <c r="P802" s="1111"/>
      <c r="Q802" s="1111"/>
      <c r="R802" s="1111"/>
      <c r="S802" s="1111"/>
      <c r="T802" s="1111"/>
      <c r="U802" s="1111"/>
      <c r="V802" s="1111"/>
      <c r="W802" s="1111"/>
      <c r="X802" s="1111"/>
    </row>
    <row r="803" spans="1:24">
      <c r="A803" s="698"/>
      <c r="B803" s="113"/>
      <c r="D803" s="1111"/>
      <c r="E803" s="1111"/>
      <c r="F803" s="1111"/>
      <c r="G803" s="1111"/>
      <c r="H803" s="1111"/>
      <c r="I803" s="1111"/>
      <c r="J803" s="1111"/>
      <c r="K803" s="1111"/>
      <c r="L803" s="1111"/>
      <c r="M803" s="1111"/>
      <c r="N803" s="1111"/>
      <c r="O803" s="1111"/>
      <c r="P803" s="1111"/>
      <c r="Q803" s="1111"/>
      <c r="R803" s="1111"/>
      <c r="S803" s="1111"/>
      <c r="T803" s="1111"/>
      <c r="U803" s="1111"/>
      <c r="V803" s="1111"/>
      <c r="W803" s="1111"/>
      <c r="X803" s="1111"/>
    </row>
    <row r="804" spans="1:24">
      <c r="A804" s="698"/>
      <c r="B804" s="113"/>
      <c r="D804" s="1111"/>
      <c r="E804" s="1111"/>
      <c r="F804" s="1111"/>
      <c r="G804" s="1111"/>
      <c r="H804" s="1111"/>
      <c r="I804" s="1111"/>
      <c r="J804" s="1111"/>
      <c r="K804" s="1111"/>
      <c r="L804" s="1111"/>
      <c r="M804" s="1111"/>
      <c r="N804" s="1111"/>
      <c r="O804" s="1111"/>
      <c r="P804" s="1111"/>
      <c r="Q804" s="1111"/>
      <c r="R804" s="1111"/>
      <c r="S804" s="1111"/>
      <c r="T804" s="1111"/>
      <c r="U804" s="1111"/>
      <c r="V804" s="1111"/>
      <c r="W804" s="1111"/>
      <c r="X804" s="1111"/>
    </row>
    <row r="805" spans="1:24">
      <c r="A805" s="698"/>
      <c r="B805" s="113"/>
      <c r="D805" s="1111"/>
      <c r="E805" s="1111"/>
      <c r="F805" s="1111"/>
      <c r="G805" s="1111"/>
      <c r="H805" s="1111"/>
      <c r="I805" s="1111"/>
      <c r="J805" s="1111"/>
      <c r="K805" s="1111"/>
      <c r="L805" s="1111"/>
      <c r="M805" s="1111"/>
      <c r="N805" s="1111"/>
      <c r="O805" s="1111"/>
      <c r="P805" s="1111"/>
      <c r="Q805" s="1111"/>
      <c r="R805" s="1111"/>
      <c r="S805" s="1111"/>
      <c r="T805" s="1111"/>
      <c r="U805" s="1111"/>
      <c r="V805" s="1111"/>
      <c r="W805" s="1111"/>
      <c r="X805" s="1111"/>
    </row>
    <row r="806" spans="1:24">
      <c r="A806" s="698"/>
      <c r="B806" s="113"/>
      <c r="D806" s="1111"/>
      <c r="E806" s="1111"/>
      <c r="F806" s="1111"/>
      <c r="G806" s="1111"/>
      <c r="H806" s="1111"/>
      <c r="I806" s="1111"/>
      <c r="J806" s="1111"/>
      <c r="K806" s="1111"/>
      <c r="L806" s="1111"/>
      <c r="M806" s="1111"/>
      <c r="N806" s="1111"/>
      <c r="O806" s="1111"/>
      <c r="P806" s="1111"/>
      <c r="Q806" s="1111"/>
      <c r="R806" s="1111"/>
      <c r="S806" s="1111"/>
      <c r="T806" s="1111"/>
      <c r="U806" s="1111"/>
      <c r="V806" s="1111"/>
      <c r="W806" s="1111"/>
      <c r="X806" s="1111"/>
    </row>
    <row r="807" spans="1:24">
      <c r="A807" s="698"/>
      <c r="B807" s="113"/>
      <c r="D807" s="1111"/>
      <c r="E807" s="1111"/>
      <c r="F807" s="1111"/>
      <c r="G807" s="1111"/>
      <c r="H807" s="1111"/>
      <c r="I807" s="1111"/>
      <c r="J807" s="1111"/>
      <c r="K807" s="1111"/>
      <c r="L807" s="1111"/>
      <c r="M807" s="1111"/>
      <c r="N807" s="1111"/>
      <c r="O807" s="1111"/>
      <c r="P807" s="1111"/>
      <c r="Q807" s="1111"/>
      <c r="R807" s="1111"/>
      <c r="S807" s="1111"/>
      <c r="T807" s="1111"/>
      <c r="U807" s="1111"/>
      <c r="V807" s="1111"/>
      <c r="W807" s="1111"/>
      <c r="X807" s="1111"/>
    </row>
    <row r="808" spans="1:24">
      <c r="A808" s="698"/>
      <c r="B808" s="113"/>
      <c r="D808" s="1111"/>
      <c r="E808" s="1111"/>
      <c r="F808" s="1111"/>
      <c r="G808" s="1111"/>
      <c r="H808" s="1111"/>
      <c r="I808" s="1111"/>
      <c r="J808" s="1111"/>
      <c r="K808" s="1111"/>
      <c r="L808" s="1111"/>
      <c r="M808" s="1111"/>
      <c r="N808" s="1111"/>
      <c r="O808" s="1111"/>
      <c r="P808" s="1111"/>
      <c r="Q808" s="1111"/>
      <c r="R808" s="1111"/>
      <c r="S808" s="1111"/>
      <c r="T808" s="1111"/>
      <c r="U808" s="1111"/>
      <c r="V808" s="1111"/>
      <c r="W808" s="1111"/>
      <c r="X808" s="1111"/>
    </row>
    <row r="809" spans="1:24">
      <c r="A809" s="698"/>
      <c r="B809" s="113"/>
      <c r="D809" s="1111"/>
      <c r="E809" s="1111"/>
      <c r="F809" s="1111"/>
      <c r="G809" s="1111"/>
      <c r="H809" s="1111"/>
      <c r="I809" s="1111"/>
      <c r="J809" s="1111"/>
      <c r="K809" s="1111"/>
      <c r="L809" s="1111"/>
      <c r="M809" s="1111"/>
      <c r="N809" s="1111"/>
      <c r="O809" s="1111"/>
      <c r="P809" s="1111"/>
      <c r="Q809" s="1111"/>
      <c r="R809" s="1111"/>
      <c r="S809" s="1111"/>
      <c r="T809" s="1111"/>
      <c r="U809" s="1111"/>
      <c r="V809" s="1111"/>
      <c r="W809" s="1111"/>
      <c r="X809" s="1111"/>
    </row>
    <row r="810" spans="1:24">
      <c r="A810" s="698"/>
      <c r="B810" s="113"/>
      <c r="D810" s="1111"/>
      <c r="E810" s="1111"/>
      <c r="F810" s="1111"/>
      <c r="G810" s="1111"/>
      <c r="H810" s="1111"/>
      <c r="I810" s="1111"/>
      <c r="J810" s="1111"/>
      <c r="K810" s="1111"/>
      <c r="L810" s="1111"/>
      <c r="M810" s="1111"/>
      <c r="N810" s="1111"/>
      <c r="O810" s="1111"/>
      <c r="P810" s="1111"/>
      <c r="Q810" s="1111"/>
      <c r="R810" s="1111"/>
      <c r="S810" s="1111"/>
      <c r="T810" s="1111"/>
      <c r="U810" s="1111"/>
      <c r="V810" s="1111"/>
      <c r="W810" s="1111"/>
      <c r="X810" s="1111"/>
    </row>
    <row r="811" spans="1:24">
      <c r="A811" s="698"/>
      <c r="B811" s="113"/>
      <c r="D811" s="1111"/>
      <c r="E811" s="1111"/>
      <c r="F811" s="1111"/>
      <c r="G811" s="1111"/>
      <c r="H811" s="1111"/>
      <c r="I811" s="1111"/>
      <c r="J811" s="1111"/>
      <c r="K811" s="1111"/>
      <c r="L811" s="1111"/>
      <c r="M811" s="1111"/>
      <c r="N811" s="1111"/>
      <c r="O811" s="1111"/>
      <c r="P811" s="1111"/>
      <c r="Q811" s="1111"/>
      <c r="R811" s="1111"/>
      <c r="S811" s="1111"/>
      <c r="T811" s="1111"/>
      <c r="U811" s="1111"/>
      <c r="V811" s="1111"/>
      <c r="W811" s="1111"/>
      <c r="X811" s="1111"/>
    </row>
    <row r="812" spans="1:24">
      <c r="A812" s="698"/>
      <c r="B812" s="113"/>
      <c r="D812" s="1111"/>
      <c r="E812" s="1111"/>
      <c r="F812" s="1111"/>
      <c r="G812" s="1111"/>
      <c r="H812" s="1111"/>
      <c r="I812" s="1111"/>
      <c r="J812" s="1111"/>
      <c r="K812" s="1111"/>
      <c r="L812" s="1111"/>
      <c r="M812" s="1111"/>
      <c r="N812" s="1111"/>
      <c r="O812" s="1111"/>
      <c r="P812" s="1111"/>
      <c r="Q812" s="1111"/>
      <c r="R812" s="1111"/>
      <c r="S812" s="1111"/>
      <c r="T812" s="1111"/>
      <c r="U812" s="1111"/>
      <c r="V812" s="1111"/>
      <c r="W812" s="1111"/>
      <c r="X812" s="1111"/>
    </row>
    <row r="813" spans="1:24">
      <c r="A813" s="698"/>
      <c r="B813" s="113"/>
      <c r="D813" s="1111"/>
      <c r="E813" s="1111"/>
      <c r="F813" s="1111"/>
      <c r="G813" s="1111"/>
      <c r="H813" s="1111"/>
      <c r="I813" s="1111"/>
      <c r="J813" s="1111"/>
      <c r="K813" s="1111"/>
      <c r="L813" s="1111"/>
      <c r="M813" s="1111"/>
      <c r="N813" s="1111"/>
      <c r="O813" s="1111"/>
      <c r="P813" s="1111"/>
      <c r="Q813" s="1111"/>
      <c r="R813" s="1111"/>
      <c r="S813" s="1111"/>
      <c r="T813" s="1111"/>
      <c r="U813" s="1111"/>
      <c r="V813" s="1111"/>
      <c r="W813" s="1111"/>
      <c r="X813" s="1111"/>
    </row>
    <row r="814" spans="1:24">
      <c r="A814" s="698"/>
      <c r="B814" s="113"/>
      <c r="D814" s="1111"/>
      <c r="E814" s="1111"/>
      <c r="F814" s="1111"/>
      <c r="G814" s="1111"/>
      <c r="H814" s="1111"/>
      <c r="I814" s="1111"/>
      <c r="J814" s="1111"/>
      <c r="K814" s="1111"/>
      <c r="L814" s="1111"/>
      <c r="M814" s="1111"/>
      <c r="N814" s="1111"/>
      <c r="O814" s="1111"/>
      <c r="P814" s="1111"/>
      <c r="Q814" s="1111"/>
      <c r="R814" s="1111"/>
      <c r="S814" s="1111"/>
      <c r="T814" s="1111"/>
      <c r="U814" s="1111"/>
      <c r="V814" s="1111"/>
      <c r="W814" s="1111"/>
      <c r="X814" s="1111"/>
    </row>
    <row r="815" spans="1:24">
      <c r="A815" s="698"/>
      <c r="B815" s="113"/>
      <c r="D815" s="1111"/>
      <c r="E815" s="1111"/>
      <c r="F815" s="1111"/>
      <c r="G815" s="1111"/>
      <c r="H815" s="1111"/>
      <c r="I815" s="1111"/>
      <c r="J815" s="1111"/>
      <c r="K815" s="1111"/>
      <c r="L815" s="1111"/>
      <c r="M815" s="1111"/>
      <c r="N815" s="1111"/>
      <c r="O815" s="1111"/>
      <c r="P815" s="1111"/>
      <c r="Q815" s="1111"/>
      <c r="R815" s="1111"/>
      <c r="S815" s="1111"/>
      <c r="T815" s="1111"/>
      <c r="U815" s="1111"/>
      <c r="V815" s="1111"/>
      <c r="W815" s="1111"/>
      <c r="X815" s="1111"/>
    </row>
    <row r="816" spans="1:24">
      <c r="A816" s="698"/>
      <c r="B816" s="113"/>
      <c r="D816" s="1111"/>
      <c r="E816" s="1111"/>
      <c r="F816" s="1111"/>
      <c r="G816" s="1111"/>
      <c r="H816" s="1111"/>
      <c r="I816" s="1111"/>
      <c r="J816" s="1111"/>
      <c r="K816" s="1111"/>
      <c r="L816" s="1111"/>
      <c r="M816" s="1111"/>
      <c r="N816" s="1111"/>
      <c r="O816" s="1111"/>
      <c r="P816" s="1111"/>
      <c r="Q816" s="1111"/>
      <c r="R816" s="1111"/>
      <c r="S816" s="1111"/>
      <c r="T816" s="1111"/>
      <c r="U816" s="1111"/>
      <c r="V816" s="1111"/>
      <c r="W816" s="1111"/>
      <c r="X816" s="1111"/>
    </row>
    <row r="817" spans="1:24">
      <c r="A817" s="698"/>
      <c r="B817" s="113"/>
      <c r="D817" s="1111"/>
      <c r="E817" s="1111"/>
      <c r="F817" s="1111"/>
      <c r="G817" s="1111"/>
      <c r="H817" s="1111"/>
      <c r="I817" s="1111"/>
      <c r="J817" s="1111"/>
      <c r="K817" s="1111"/>
      <c r="L817" s="1111"/>
      <c r="M817" s="1111"/>
      <c r="N817" s="1111"/>
      <c r="O817" s="1111"/>
      <c r="P817" s="1111"/>
      <c r="Q817" s="1111"/>
      <c r="R817" s="1111"/>
      <c r="S817" s="1111"/>
      <c r="T817" s="1111"/>
      <c r="U817" s="1111"/>
      <c r="V817" s="1111"/>
      <c r="W817" s="1111"/>
      <c r="X817" s="1111"/>
    </row>
    <row r="818" spans="1:24">
      <c r="A818" s="698"/>
      <c r="B818" s="113"/>
      <c r="D818" s="1111"/>
      <c r="E818" s="1111"/>
      <c r="F818" s="1111"/>
      <c r="G818" s="1111"/>
      <c r="H818" s="1111"/>
      <c r="I818" s="1111"/>
      <c r="J818" s="1111"/>
      <c r="K818" s="1111"/>
      <c r="L818" s="1111"/>
      <c r="M818" s="1111"/>
      <c r="N818" s="1111"/>
      <c r="O818" s="1111"/>
      <c r="P818" s="1111"/>
      <c r="Q818" s="1111"/>
      <c r="R818" s="1111"/>
      <c r="S818" s="1111"/>
      <c r="T818" s="1111"/>
      <c r="U818" s="1111"/>
      <c r="V818" s="1111"/>
      <c r="W818" s="1111"/>
      <c r="X818" s="1111"/>
    </row>
    <row r="819" spans="1:24">
      <c r="A819" s="698"/>
      <c r="B819" s="113"/>
      <c r="D819" s="1111"/>
      <c r="E819" s="1111"/>
      <c r="F819" s="1111"/>
      <c r="G819" s="1111"/>
      <c r="H819" s="1111"/>
      <c r="I819" s="1111"/>
      <c r="J819" s="1111"/>
      <c r="K819" s="1111"/>
      <c r="L819" s="1111"/>
      <c r="M819" s="1111"/>
      <c r="N819" s="1111"/>
      <c r="O819" s="1111"/>
      <c r="P819" s="1111"/>
      <c r="Q819" s="1111"/>
      <c r="R819" s="1111"/>
      <c r="S819" s="1111"/>
      <c r="T819" s="1111"/>
      <c r="U819" s="1111"/>
      <c r="V819" s="1111"/>
      <c r="W819" s="1111"/>
      <c r="X819" s="1111"/>
    </row>
    <row r="820" spans="1:24">
      <c r="A820" s="698"/>
      <c r="B820" s="113"/>
      <c r="D820" s="1111"/>
      <c r="E820" s="1111"/>
      <c r="F820" s="1111"/>
      <c r="G820" s="1111"/>
      <c r="H820" s="1111"/>
      <c r="I820" s="1111"/>
      <c r="J820" s="1111"/>
      <c r="K820" s="1111"/>
      <c r="L820" s="1111"/>
      <c r="M820" s="1111"/>
      <c r="N820" s="1111"/>
      <c r="O820" s="1111"/>
      <c r="P820" s="1111"/>
      <c r="Q820" s="1111"/>
      <c r="R820" s="1111"/>
      <c r="S820" s="1111"/>
      <c r="T820" s="1111"/>
      <c r="U820" s="1111"/>
      <c r="V820" s="1111"/>
      <c r="W820" s="1111"/>
      <c r="X820" s="1111"/>
    </row>
    <row r="821" spans="1:24">
      <c r="A821" s="698"/>
      <c r="B821" s="113"/>
      <c r="D821" s="1111"/>
      <c r="E821" s="1111"/>
      <c r="F821" s="1111"/>
      <c r="G821" s="1111"/>
      <c r="H821" s="1111"/>
      <c r="I821" s="1111"/>
      <c r="J821" s="1111"/>
      <c r="K821" s="1111"/>
      <c r="L821" s="1111"/>
      <c r="M821" s="1111"/>
      <c r="N821" s="1111"/>
      <c r="O821" s="1111"/>
      <c r="P821" s="1111"/>
      <c r="Q821" s="1111"/>
      <c r="R821" s="1111"/>
      <c r="S821" s="1111"/>
      <c r="T821" s="1111"/>
      <c r="U821" s="1111"/>
      <c r="V821" s="1111"/>
      <c r="W821" s="1111"/>
      <c r="X821" s="1111"/>
    </row>
    <row r="822" spans="1:24">
      <c r="A822" s="698"/>
      <c r="B822" s="113"/>
      <c r="D822" s="1111"/>
      <c r="E822" s="1111"/>
      <c r="F822" s="1111"/>
      <c r="G822" s="1111"/>
      <c r="H822" s="1111"/>
      <c r="I822" s="1111"/>
      <c r="J822" s="1111"/>
      <c r="K822" s="1111"/>
      <c r="L822" s="1111"/>
      <c r="M822" s="1111"/>
      <c r="N822" s="1111"/>
      <c r="O822" s="1111"/>
      <c r="P822" s="1111"/>
      <c r="Q822" s="1111"/>
      <c r="R822" s="1111"/>
      <c r="S822" s="1111"/>
      <c r="T822" s="1111"/>
      <c r="U822" s="1111"/>
      <c r="V822" s="1111"/>
      <c r="W822" s="1111"/>
      <c r="X822" s="1111"/>
    </row>
    <row r="823" spans="1:24">
      <c r="A823" s="698"/>
      <c r="B823" s="113"/>
      <c r="D823" s="1111"/>
      <c r="E823" s="1111"/>
      <c r="F823" s="1111"/>
      <c r="G823" s="1111"/>
      <c r="H823" s="1111"/>
      <c r="I823" s="1111"/>
      <c r="J823" s="1111"/>
      <c r="K823" s="1111"/>
      <c r="L823" s="1111"/>
      <c r="M823" s="1111"/>
      <c r="N823" s="1111"/>
      <c r="O823" s="1111"/>
      <c r="P823" s="1111"/>
      <c r="Q823" s="1111"/>
      <c r="R823" s="1111"/>
      <c r="S823" s="1111"/>
      <c r="T823" s="1111"/>
      <c r="U823" s="1111"/>
      <c r="V823" s="1111"/>
      <c r="W823" s="1111"/>
      <c r="X823" s="1111"/>
    </row>
    <row r="824" spans="1:24">
      <c r="A824" s="698"/>
      <c r="B824" s="113"/>
      <c r="D824" s="1111"/>
      <c r="E824" s="1111"/>
      <c r="F824" s="1111"/>
      <c r="G824" s="1111"/>
      <c r="H824" s="1111"/>
      <c r="I824" s="1111"/>
      <c r="J824" s="1111"/>
      <c r="K824" s="1111"/>
      <c r="L824" s="1111"/>
      <c r="M824" s="1111"/>
      <c r="N824" s="1111"/>
      <c r="O824" s="1111"/>
      <c r="P824" s="1111"/>
      <c r="Q824" s="1111"/>
      <c r="R824" s="1111"/>
      <c r="S824" s="1111"/>
      <c r="T824" s="1111"/>
      <c r="U824" s="1111"/>
      <c r="V824" s="1111"/>
      <c r="W824" s="1111"/>
      <c r="X824" s="1111"/>
    </row>
    <row r="825" spans="1:24">
      <c r="A825" s="698"/>
      <c r="B825" s="113"/>
      <c r="D825" s="1111"/>
      <c r="E825" s="1111"/>
      <c r="F825" s="1111"/>
      <c r="G825" s="1111"/>
      <c r="H825" s="1111"/>
      <c r="I825" s="1111"/>
      <c r="J825" s="1111"/>
      <c r="K825" s="1111"/>
      <c r="L825" s="1111"/>
      <c r="M825" s="1111"/>
      <c r="N825" s="1111"/>
      <c r="O825" s="1111"/>
      <c r="P825" s="1111"/>
      <c r="Q825" s="1111"/>
      <c r="R825" s="1111"/>
      <c r="S825" s="1111"/>
      <c r="T825" s="1111"/>
      <c r="U825" s="1111"/>
      <c r="V825" s="1111"/>
      <c r="W825" s="1111"/>
      <c r="X825" s="1111"/>
    </row>
    <row r="826" spans="1:24">
      <c r="A826" s="698"/>
      <c r="B826" s="113"/>
      <c r="D826" s="1111"/>
      <c r="E826" s="1111"/>
      <c r="F826" s="1111"/>
      <c r="G826" s="1111"/>
      <c r="H826" s="1111"/>
      <c r="I826" s="1111"/>
      <c r="J826" s="1111"/>
      <c r="K826" s="1111"/>
      <c r="L826" s="1111"/>
      <c r="M826" s="1111"/>
      <c r="N826" s="1111"/>
      <c r="O826" s="1111"/>
      <c r="P826" s="1111"/>
      <c r="Q826" s="1111"/>
      <c r="R826" s="1111"/>
      <c r="S826" s="1111"/>
      <c r="T826" s="1111"/>
      <c r="U826" s="1111"/>
      <c r="V826" s="1111"/>
      <c r="W826" s="1111"/>
      <c r="X826" s="1111"/>
    </row>
    <row r="827" spans="1:24">
      <c r="A827" s="698"/>
      <c r="B827" s="113"/>
      <c r="D827" s="1111"/>
      <c r="E827" s="1111"/>
      <c r="F827" s="1111"/>
      <c r="G827" s="1111"/>
      <c r="H827" s="1111"/>
      <c r="I827" s="1111"/>
      <c r="J827" s="1111"/>
      <c r="K827" s="1111"/>
      <c r="L827" s="1111"/>
      <c r="M827" s="1111"/>
      <c r="N827" s="1111"/>
      <c r="O827" s="1111"/>
      <c r="P827" s="1111"/>
      <c r="Q827" s="1111"/>
      <c r="R827" s="1111"/>
      <c r="S827" s="1111"/>
      <c r="T827" s="1111"/>
      <c r="U827" s="1111"/>
      <c r="V827" s="1111"/>
      <c r="W827" s="1111"/>
      <c r="X827" s="1111"/>
    </row>
    <row r="828" spans="1:24">
      <c r="A828" s="698"/>
      <c r="B828" s="113"/>
      <c r="D828" s="1111"/>
      <c r="E828" s="1111"/>
      <c r="F828" s="1111"/>
      <c r="G828" s="1111"/>
      <c r="H828" s="1111"/>
      <c r="I828" s="1111"/>
      <c r="J828" s="1111"/>
      <c r="K828" s="1111"/>
      <c r="L828" s="1111"/>
      <c r="M828" s="1111"/>
      <c r="N828" s="1111"/>
      <c r="O828" s="1111"/>
      <c r="P828" s="1111"/>
      <c r="Q828" s="1111"/>
      <c r="R828" s="1111"/>
      <c r="S828" s="1111"/>
      <c r="T828" s="1111"/>
      <c r="U828" s="1111"/>
      <c r="V828" s="1111"/>
      <c r="W828" s="1111"/>
      <c r="X828" s="1111"/>
    </row>
    <row r="829" spans="1:24">
      <c r="A829" s="698"/>
      <c r="B829" s="113"/>
      <c r="D829" s="1111"/>
      <c r="E829" s="1111"/>
      <c r="F829" s="1111"/>
      <c r="G829" s="1111"/>
      <c r="H829" s="1111"/>
      <c r="I829" s="1111"/>
      <c r="J829" s="1111"/>
      <c r="K829" s="1111"/>
      <c r="L829" s="1111"/>
      <c r="M829" s="1111"/>
      <c r="N829" s="1111"/>
      <c r="O829" s="1111"/>
      <c r="P829" s="1111"/>
      <c r="Q829" s="1111"/>
      <c r="R829" s="1111"/>
      <c r="S829" s="1111"/>
      <c r="T829" s="1111"/>
      <c r="U829" s="1111"/>
      <c r="V829" s="1111"/>
      <c r="W829" s="1111"/>
      <c r="X829" s="1111"/>
    </row>
    <row r="830" spans="1:24">
      <c r="A830" s="698"/>
      <c r="B830" s="113"/>
      <c r="D830" s="1111"/>
      <c r="E830" s="1111"/>
      <c r="F830" s="1111"/>
      <c r="G830" s="1111"/>
      <c r="H830" s="1111"/>
      <c r="I830" s="1111"/>
      <c r="J830" s="1111"/>
      <c r="K830" s="1111"/>
      <c r="L830" s="1111"/>
      <c r="M830" s="1111"/>
      <c r="N830" s="1111"/>
      <c r="O830" s="1111"/>
      <c r="P830" s="1111"/>
      <c r="Q830" s="1111"/>
      <c r="R830" s="1111"/>
      <c r="S830" s="1111"/>
      <c r="T830" s="1111"/>
      <c r="U830" s="1111"/>
      <c r="V830" s="1111"/>
      <c r="W830" s="1111"/>
      <c r="X830" s="1111"/>
    </row>
    <row r="831" spans="1:24">
      <c r="A831" s="698"/>
      <c r="B831" s="113"/>
      <c r="D831" s="1111"/>
      <c r="E831" s="1111"/>
      <c r="F831" s="1111"/>
      <c r="G831" s="1111"/>
      <c r="H831" s="1111"/>
      <c r="I831" s="1111"/>
      <c r="J831" s="1111"/>
      <c r="K831" s="1111"/>
      <c r="L831" s="1111"/>
      <c r="M831" s="1111"/>
      <c r="N831" s="1111"/>
      <c r="O831" s="1111"/>
      <c r="P831" s="1111"/>
      <c r="Q831" s="1111"/>
      <c r="R831" s="1111"/>
      <c r="S831" s="1111"/>
      <c r="T831" s="1111"/>
      <c r="U831" s="1111"/>
      <c r="V831" s="1111"/>
      <c r="W831" s="1111"/>
      <c r="X831" s="1111"/>
    </row>
    <row r="832" spans="1:24">
      <c r="A832" s="698"/>
      <c r="B832" s="113"/>
      <c r="D832" s="1111"/>
      <c r="E832" s="1111"/>
      <c r="F832" s="1111"/>
      <c r="G832" s="1111"/>
      <c r="H832" s="1111"/>
      <c r="I832" s="1111"/>
      <c r="J832" s="1111"/>
      <c r="K832" s="1111"/>
      <c r="L832" s="1111"/>
      <c r="M832" s="1111"/>
      <c r="N832" s="1111"/>
      <c r="O832" s="1111"/>
      <c r="P832" s="1111"/>
      <c r="Q832" s="1111"/>
      <c r="R832" s="1111"/>
      <c r="S832" s="1111"/>
      <c r="T832" s="1111"/>
      <c r="U832" s="1111"/>
      <c r="V832" s="1111"/>
      <c r="W832" s="1111"/>
      <c r="X832" s="1111"/>
    </row>
    <row r="833" spans="1:24">
      <c r="A833" s="698"/>
      <c r="B833" s="113"/>
      <c r="D833" s="1111"/>
      <c r="E833" s="1111"/>
      <c r="F833" s="1111"/>
      <c r="G833" s="1111"/>
      <c r="H833" s="1111"/>
      <c r="I833" s="1111"/>
      <c r="J833" s="1111"/>
      <c r="K833" s="1111"/>
      <c r="L833" s="1111"/>
      <c r="M833" s="1111"/>
      <c r="N833" s="1111"/>
      <c r="O833" s="1111"/>
      <c r="P833" s="1111"/>
      <c r="Q833" s="1111"/>
      <c r="R833" s="1111"/>
      <c r="S833" s="1111"/>
      <c r="T833" s="1111"/>
      <c r="U833" s="1111"/>
      <c r="V833" s="1111"/>
      <c r="W833" s="1111"/>
      <c r="X833" s="1111"/>
    </row>
    <row r="834" spans="1:24">
      <c r="A834" s="698"/>
      <c r="B834" s="113"/>
      <c r="D834" s="1111"/>
      <c r="E834" s="1111"/>
      <c r="F834" s="1111"/>
      <c r="G834" s="1111"/>
      <c r="H834" s="1111"/>
      <c r="I834" s="1111"/>
      <c r="J834" s="1111"/>
      <c r="K834" s="1111"/>
      <c r="L834" s="1111"/>
      <c r="M834" s="1111"/>
      <c r="N834" s="1111"/>
      <c r="O834" s="1111"/>
      <c r="P834" s="1111"/>
      <c r="Q834" s="1111"/>
      <c r="R834" s="1111"/>
      <c r="S834" s="1111"/>
      <c r="T834" s="1111"/>
      <c r="U834" s="1111"/>
      <c r="V834" s="1111"/>
      <c r="W834" s="1111"/>
      <c r="X834" s="1111"/>
    </row>
    <row r="835" spans="1:24">
      <c r="A835" s="698"/>
      <c r="B835" s="113"/>
      <c r="D835" s="1111"/>
      <c r="E835" s="1111"/>
      <c r="F835" s="1111"/>
      <c r="G835" s="1111"/>
      <c r="H835" s="1111"/>
      <c r="I835" s="1111"/>
      <c r="J835" s="1111"/>
      <c r="K835" s="1111"/>
      <c r="L835" s="1111"/>
      <c r="M835" s="1111"/>
      <c r="N835" s="1111"/>
      <c r="O835" s="1111"/>
      <c r="P835" s="1111"/>
      <c r="Q835" s="1111"/>
      <c r="R835" s="1111"/>
      <c r="S835" s="1111"/>
      <c r="T835" s="1111"/>
      <c r="U835" s="1111"/>
      <c r="V835" s="1111"/>
      <c r="W835" s="1111"/>
      <c r="X835" s="1111"/>
    </row>
    <row r="836" spans="1:24">
      <c r="A836" s="698"/>
      <c r="B836" s="113"/>
      <c r="D836" s="1111"/>
      <c r="E836" s="1111"/>
      <c r="F836" s="1111"/>
      <c r="G836" s="1111"/>
      <c r="H836" s="1111"/>
      <c r="I836" s="1111"/>
      <c r="J836" s="1111"/>
      <c r="K836" s="1111"/>
      <c r="L836" s="1111"/>
      <c r="M836" s="1111"/>
      <c r="N836" s="1111"/>
      <c r="O836" s="1111"/>
      <c r="P836" s="1111"/>
      <c r="Q836" s="1111"/>
      <c r="R836" s="1111"/>
      <c r="S836" s="1111"/>
      <c r="T836" s="1111"/>
      <c r="U836" s="1111"/>
      <c r="V836" s="1111"/>
      <c r="W836" s="1111"/>
      <c r="X836" s="1111"/>
    </row>
    <row r="837" spans="1:24">
      <c r="A837" s="698"/>
      <c r="B837" s="113"/>
      <c r="D837" s="1111"/>
      <c r="E837" s="1111"/>
      <c r="F837" s="1111"/>
      <c r="G837" s="1111"/>
      <c r="H837" s="1111"/>
      <c r="I837" s="1111"/>
      <c r="J837" s="1111"/>
      <c r="K837" s="1111"/>
      <c r="L837" s="1111"/>
      <c r="M837" s="1111"/>
      <c r="N837" s="1111"/>
      <c r="O837" s="1111"/>
      <c r="P837" s="1111"/>
      <c r="Q837" s="1111"/>
      <c r="R837" s="1111"/>
      <c r="S837" s="1111"/>
      <c r="T837" s="1111"/>
      <c r="U837" s="1111"/>
      <c r="V837" s="1111"/>
      <c r="W837" s="1111"/>
      <c r="X837" s="1111"/>
    </row>
    <row r="838" spans="1:24">
      <c r="A838" s="698"/>
      <c r="B838" s="113"/>
      <c r="D838" s="1111"/>
      <c r="E838" s="1111"/>
      <c r="F838" s="1111"/>
      <c r="G838" s="1111"/>
      <c r="H838" s="1111"/>
      <c r="I838" s="1111"/>
      <c r="J838" s="1111"/>
      <c r="K838" s="1111"/>
      <c r="L838" s="1111"/>
      <c r="M838" s="1111"/>
      <c r="N838" s="1111"/>
      <c r="O838" s="1111"/>
      <c r="P838" s="1111"/>
      <c r="Q838" s="1111"/>
      <c r="R838" s="1111"/>
      <c r="S838" s="1111"/>
      <c r="T838" s="1111"/>
      <c r="U838" s="1111"/>
      <c r="V838" s="1111"/>
      <c r="W838" s="1111"/>
      <c r="X838" s="1111"/>
    </row>
    <row r="839" spans="1:24">
      <c r="A839" s="698"/>
      <c r="B839" s="113"/>
      <c r="D839" s="1111"/>
      <c r="E839" s="1111"/>
      <c r="F839" s="1111"/>
      <c r="G839" s="1111"/>
      <c r="H839" s="1111"/>
      <c r="I839" s="1111"/>
      <c r="J839" s="1111"/>
      <c r="K839" s="1111"/>
      <c r="L839" s="1111"/>
      <c r="M839" s="1111"/>
      <c r="N839" s="1111"/>
      <c r="O839" s="1111"/>
      <c r="P839" s="1111"/>
      <c r="Q839" s="1111"/>
      <c r="R839" s="1111"/>
      <c r="S839" s="1111"/>
      <c r="T839" s="1111"/>
      <c r="U839" s="1111"/>
      <c r="V839" s="1111"/>
      <c r="W839" s="1111"/>
      <c r="X839" s="1111"/>
    </row>
    <row r="840" spans="1:24">
      <c r="A840" s="698"/>
      <c r="B840" s="113"/>
      <c r="D840" s="1111"/>
      <c r="E840" s="1111"/>
      <c r="F840" s="1111"/>
      <c r="G840" s="1111"/>
      <c r="H840" s="1111"/>
      <c r="I840" s="1111"/>
      <c r="J840" s="1111"/>
      <c r="K840" s="1111"/>
      <c r="L840" s="1111"/>
      <c r="M840" s="1111"/>
      <c r="N840" s="1111"/>
      <c r="O840" s="1111"/>
      <c r="P840" s="1111"/>
      <c r="Q840" s="1111"/>
      <c r="R840" s="1111"/>
      <c r="S840" s="1111"/>
      <c r="T840" s="1111"/>
      <c r="U840" s="1111"/>
      <c r="V840" s="1111"/>
      <c r="W840" s="1111"/>
      <c r="X840" s="1111"/>
    </row>
    <row r="841" spans="1:24">
      <c r="A841" s="698"/>
      <c r="B841" s="113"/>
      <c r="D841" s="1111"/>
      <c r="E841" s="1111"/>
      <c r="F841" s="1111"/>
      <c r="G841" s="1111"/>
      <c r="H841" s="1111"/>
      <c r="I841" s="1111"/>
      <c r="J841" s="1111"/>
      <c r="K841" s="1111"/>
      <c r="L841" s="1111"/>
      <c r="M841" s="1111"/>
      <c r="N841" s="1111"/>
      <c r="O841" s="1111"/>
      <c r="P841" s="1111"/>
      <c r="Q841" s="1111"/>
      <c r="R841" s="1111"/>
      <c r="S841" s="1111"/>
      <c r="T841" s="1111"/>
      <c r="U841" s="1111"/>
      <c r="V841" s="1111"/>
      <c r="W841" s="1111"/>
      <c r="X841" s="1111"/>
    </row>
    <row r="842" spans="1:24">
      <c r="A842" s="698"/>
      <c r="B842" s="113"/>
      <c r="D842" s="1111"/>
      <c r="E842" s="1111"/>
      <c r="F842" s="1111"/>
      <c r="G842" s="1111"/>
      <c r="H842" s="1111"/>
      <c r="I842" s="1111"/>
      <c r="J842" s="1111"/>
      <c r="K842" s="1111"/>
      <c r="L842" s="1111"/>
      <c r="M842" s="1111"/>
      <c r="N842" s="1111"/>
      <c r="O842" s="1111"/>
      <c r="P842" s="1111"/>
      <c r="Q842" s="1111"/>
      <c r="R842" s="1111"/>
      <c r="S842" s="1111"/>
      <c r="T842" s="1111"/>
      <c r="U842" s="1111"/>
      <c r="V842" s="1111"/>
      <c r="W842" s="1111"/>
      <c r="X842" s="1111"/>
    </row>
    <row r="843" spans="1:24">
      <c r="A843" s="698"/>
      <c r="B843" s="113"/>
      <c r="D843" s="1111"/>
      <c r="E843" s="1111"/>
      <c r="F843" s="1111"/>
      <c r="G843" s="1111"/>
      <c r="H843" s="1111"/>
      <c r="I843" s="1111"/>
      <c r="J843" s="1111"/>
      <c r="K843" s="1111"/>
      <c r="L843" s="1111"/>
      <c r="M843" s="1111"/>
      <c r="N843" s="1111"/>
      <c r="O843" s="1111"/>
      <c r="P843" s="1111"/>
      <c r="Q843" s="1111"/>
      <c r="R843" s="1111"/>
      <c r="S843" s="1111"/>
      <c r="T843" s="1111"/>
      <c r="U843" s="1111"/>
      <c r="V843" s="1111"/>
      <c r="W843" s="1111"/>
      <c r="X843" s="1111"/>
    </row>
    <row r="844" spans="1:24">
      <c r="A844" s="698"/>
      <c r="B844" s="113"/>
      <c r="D844" s="1111"/>
      <c r="E844" s="1111"/>
      <c r="F844" s="1111"/>
      <c r="G844" s="1111"/>
      <c r="H844" s="1111"/>
      <c r="I844" s="1111"/>
      <c r="J844" s="1111"/>
      <c r="K844" s="1111"/>
      <c r="L844" s="1111"/>
      <c r="M844" s="1111"/>
      <c r="N844" s="1111"/>
      <c r="O844" s="1111"/>
      <c r="P844" s="1111"/>
      <c r="Q844" s="1111"/>
      <c r="R844" s="1111"/>
      <c r="S844" s="1111"/>
      <c r="T844" s="1111"/>
      <c r="U844" s="1111"/>
      <c r="V844" s="1111"/>
      <c r="W844" s="1111"/>
      <c r="X844" s="1111"/>
    </row>
    <row r="845" spans="1:24">
      <c r="A845" s="698"/>
      <c r="B845" s="113"/>
      <c r="D845" s="1111"/>
      <c r="E845" s="1111"/>
      <c r="F845" s="1111"/>
      <c r="G845" s="1111"/>
      <c r="H845" s="1111"/>
      <c r="I845" s="1111"/>
      <c r="J845" s="1111"/>
      <c r="K845" s="1111"/>
      <c r="L845" s="1111"/>
      <c r="M845" s="1111"/>
      <c r="N845" s="1111"/>
      <c r="O845" s="1111"/>
      <c r="P845" s="1111"/>
      <c r="Q845" s="1111"/>
      <c r="R845" s="1111"/>
      <c r="S845" s="1111"/>
      <c r="T845" s="1111"/>
      <c r="U845" s="1111"/>
      <c r="V845" s="1111"/>
      <c r="W845" s="1111"/>
      <c r="X845" s="1111"/>
    </row>
    <row r="846" spans="1:24">
      <c r="A846" s="698"/>
      <c r="B846" s="113"/>
      <c r="D846" s="1111"/>
      <c r="E846" s="1111"/>
      <c r="F846" s="1111"/>
      <c r="G846" s="1111"/>
      <c r="H846" s="1111"/>
      <c r="I846" s="1111"/>
      <c r="J846" s="1111"/>
      <c r="K846" s="1111"/>
      <c r="L846" s="1111"/>
      <c r="M846" s="1111"/>
      <c r="N846" s="1111"/>
      <c r="O846" s="1111"/>
      <c r="P846" s="1111"/>
      <c r="Q846" s="1111"/>
      <c r="R846" s="1111"/>
      <c r="S846" s="1111"/>
      <c r="T846" s="1111"/>
      <c r="U846" s="1111"/>
      <c r="V846" s="1111"/>
      <c r="W846" s="1111"/>
      <c r="X846" s="1111"/>
    </row>
    <row r="847" spans="1:24">
      <c r="A847" s="698"/>
      <c r="B847" s="113"/>
      <c r="D847" s="1111"/>
      <c r="E847" s="1111"/>
      <c r="F847" s="1111"/>
      <c r="G847" s="1111"/>
      <c r="H847" s="1111"/>
      <c r="I847" s="1111"/>
      <c r="J847" s="1111"/>
      <c r="K847" s="1111"/>
      <c r="L847" s="1111"/>
      <c r="M847" s="1111"/>
      <c r="N847" s="1111"/>
      <c r="O847" s="1111"/>
      <c r="P847" s="1111"/>
      <c r="Q847" s="1111"/>
      <c r="R847" s="1111"/>
      <c r="S847" s="1111"/>
      <c r="T847" s="1111"/>
      <c r="U847" s="1111"/>
      <c r="V847" s="1111"/>
      <c r="W847" s="1111"/>
      <c r="X847" s="1111"/>
    </row>
    <row r="848" spans="1:24">
      <c r="A848" s="698"/>
      <c r="B848" s="113"/>
      <c r="D848" s="1111"/>
      <c r="E848" s="1111"/>
      <c r="F848" s="1111"/>
      <c r="G848" s="1111"/>
      <c r="H848" s="1111"/>
      <c r="I848" s="1111"/>
      <c r="J848" s="1111"/>
      <c r="K848" s="1111"/>
      <c r="L848" s="1111"/>
      <c r="M848" s="1111"/>
      <c r="N848" s="1111"/>
      <c r="O848" s="1111"/>
      <c r="P848" s="1111"/>
      <c r="Q848" s="1111"/>
      <c r="R848" s="1111"/>
      <c r="S848" s="1111"/>
      <c r="T848" s="1111"/>
      <c r="U848" s="1111"/>
      <c r="V848" s="1111"/>
      <c r="W848" s="1111"/>
      <c r="X848" s="1111"/>
    </row>
    <row r="849" spans="1:24">
      <c r="A849" s="698"/>
      <c r="B849" s="113"/>
      <c r="D849" s="1111"/>
      <c r="E849" s="1111"/>
      <c r="F849" s="1111"/>
      <c r="G849" s="1111"/>
      <c r="H849" s="1111"/>
      <c r="I849" s="1111"/>
      <c r="J849" s="1111"/>
      <c r="K849" s="1111"/>
      <c r="L849" s="1111"/>
      <c r="M849" s="1111"/>
      <c r="N849" s="1111"/>
      <c r="O849" s="1111"/>
      <c r="P849" s="1111"/>
      <c r="Q849" s="1111"/>
      <c r="R849" s="1111"/>
      <c r="S849" s="1111"/>
      <c r="T849" s="1111"/>
      <c r="U849" s="1111"/>
      <c r="V849" s="1111"/>
      <c r="W849" s="1111"/>
      <c r="X849" s="1111"/>
    </row>
    <row r="850" spans="1:24">
      <c r="A850" s="698"/>
      <c r="B850" s="113"/>
      <c r="D850" s="1111"/>
      <c r="E850" s="1111"/>
      <c r="F850" s="1111"/>
      <c r="G850" s="1111"/>
      <c r="H850" s="1111"/>
      <c r="I850" s="1111"/>
      <c r="J850" s="1111"/>
      <c r="K850" s="1111"/>
      <c r="L850" s="1111"/>
      <c r="M850" s="1111"/>
      <c r="N850" s="1111"/>
      <c r="O850" s="1111"/>
      <c r="P850" s="1111"/>
      <c r="Q850" s="1111"/>
      <c r="R850" s="1111"/>
      <c r="S850" s="1111"/>
      <c r="T850" s="1111"/>
      <c r="U850" s="1111"/>
      <c r="V850" s="1111"/>
      <c r="W850" s="1111"/>
      <c r="X850" s="1111"/>
    </row>
    <row r="851" spans="1:24">
      <c r="A851" s="698"/>
      <c r="B851" s="113"/>
      <c r="D851" s="1111"/>
      <c r="E851" s="1111"/>
      <c r="F851" s="1111"/>
      <c r="G851" s="1111"/>
      <c r="H851" s="1111"/>
      <c r="I851" s="1111"/>
      <c r="J851" s="1111"/>
      <c r="K851" s="1111"/>
      <c r="L851" s="1111"/>
      <c r="M851" s="1111"/>
      <c r="N851" s="1111"/>
      <c r="O851" s="1111"/>
      <c r="P851" s="1111"/>
      <c r="Q851" s="1111"/>
      <c r="R851" s="1111"/>
      <c r="S851" s="1111"/>
      <c r="T851" s="1111"/>
      <c r="U851" s="1111"/>
      <c r="V851" s="1111"/>
      <c r="W851" s="1111"/>
      <c r="X851" s="1111"/>
    </row>
    <row r="852" spans="1:24">
      <c r="A852" s="698"/>
      <c r="B852" s="113"/>
      <c r="D852" s="1111"/>
      <c r="E852" s="1111"/>
      <c r="F852" s="1111"/>
      <c r="G852" s="1111"/>
      <c r="H852" s="1111"/>
      <c r="I852" s="1111"/>
      <c r="J852" s="1111"/>
      <c r="K852" s="1111"/>
      <c r="L852" s="1111"/>
      <c r="M852" s="1111"/>
      <c r="N852" s="1111"/>
      <c r="O852" s="1111"/>
      <c r="P852" s="1111"/>
      <c r="Q852" s="1111"/>
      <c r="R852" s="1111"/>
      <c r="S852" s="1111"/>
      <c r="T852" s="1111"/>
      <c r="U852" s="1111"/>
      <c r="V852" s="1111"/>
      <c r="W852" s="1111"/>
      <c r="X852" s="1111"/>
    </row>
    <row r="853" spans="1:24">
      <c r="A853" s="698"/>
      <c r="B853" s="113"/>
      <c r="D853" s="1111"/>
      <c r="E853" s="1111"/>
      <c r="F853" s="1111"/>
      <c r="G853" s="1111"/>
      <c r="H853" s="1111"/>
      <c r="I853" s="1111"/>
      <c r="J853" s="1111"/>
      <c r="K853" s="1111"/>
      <c r="L853" s="1111"/>
      <c r="M853" s="1111"/>
      <c r="N853" s="1111"/>
      <c r="O853" s="1111"/>
      <c r="P853" s="1111"/>
      <c r="Q853" s="1111"/>
      <c r="R853" s="1111"/>
      <c r="S853" s="1111"/>
      <c r="T853" s="1111"/>
      <c r="U853" s="1111"/>
      <c r="V853" s="1111"/>
      <c r="W853" s="1111"/>
      <c r="X853" s="1111"/>
    </row>
    <row r="854" spans="1:24">
      <c r="A854" s="698"/>
      <c r="B854" s="113"/>
      <c r="D854" s="1111"/>
      <c r="E854" s="1111"/>
      <c r="F854" s="1111"/>
      <c r="G854" s="1111"/>
      <c r="H854" s="1111"/>
      <c r="I854" s="1111"/>
      <c r="J854" s="1111"/>
      <c r="K854" s="1111"/>
      <c r="L854" s="1111"/>
      <c r="M854" s="1111"/>
      <c r="N854" s="1111"/>
      <c r="O854" s="1111"/>
      <c r="P854" s="1111"/>
      <c r="Q854" s="1111"/>
      <c r="R854" s="1111"/>
      <c r="S854" s="1111"/>
      <c r="T854" s="1111"/>
      <c r="U854" s="1111"/>
      <c r="V854" s="1111"/>
      <c r="W854" s="1111"/>
      <c r="X854" s="1111"/>
    </row>
    <row r="855" spans="1:24">
      <c r="A855" s="698"/>
      <c r="B855" s="113"/>
      <c r="D855" s="1111"/>
      <c r="E855" s="1111"/>
      <c r="F855" s="1111"/>
      <c r="G855" s="1111"/>
      <c r="H855" s="1111"/>
      <c r="I855" s="1111"/>
      <c r="J855" s="1111"/>
      <c r="K855" s="1111"/>
      <c r="L855" s="1111"/>
      <c r="M855" s="1111"/>
      <c r="N855" s="1111"/>
      <c r="O855" s="1111"/>
      <c r="P855" s="1111"/>
      <c r="Q855" s="1111"/>
      <c r="R855" s="1111"/>
      <c r="S855" s="1111"/>
      <c r="T855" s="1111"/>
      <c r="U855" s="1111"/>
      <c r="V855" s="1111"/>
      <c r="W855" s="1111"/>
      <c r="X855" s="1111"/>
    </row>
    <row r="856" spans="1:24">
      <c r="A856" s="698"/>
      <c r="B856" s="113"/>
      <c r="D856" s="1111"/>
      <c r="E856" s="1111"/>
      <c r="F856" s="1111"/>
      <c r="G856" s="1111"/>
      <c r="H856" s="1111"/>
      <c r="I856" s="1111"/>
      <c r="J856" s="1111"/>
      <c r="K856" s="1111"/>
      <c r="L856" s="1111"/>
      <c r="M856" s="1111"/>
      <c r="N856" s="1111"/>
      <c r="O856" s="1111"/>
      <c r="P856" s="1111"/>
      <c r="Q856" s="1111"/>
      <c r="R856" s="1111"/>
      <c r="S856" s="1111"/>
      <c r="T856" s="1111"/>
      <c r="U856" s="1111"/>
      <c r="V856" s="1111"/>
      <c r="W856" s="1111"/>
      <c r="X856" s="1111"/>
    </row>
    <row r="857" spans="1:24">
      <c r="A857" s="698"/>
      <c r="B857" s="113"/>
      <c r="D857" s="1111"/>
      <c r="E857" s="1111"/>
      <c r="F857" s="1111"/>
      <c r="G857" s="1111"/>
      <c r="H857" s="1111"/>
      <c r="I857" s="1111"/>
      <c r="J857" s="1111"/>
      <c r="K857" s="1111"/>
      <c r="L857" s="1111"/>
      <c r="M857" s="1111"/>
      <c r="N857" s="1111"/>
      <c r="O857" s="1111"/>
      <c r="P857" s="1111"/>
      <c r="Q857" s="1111"/>
      <c r="R857" s="1111"/>
      <c r="S857" s="1111"/>
      <c r="T857" s="1111"/>
      <c r="U857" s="1111"/>
      <c r="V857" s="1111"/>
      <c r="W857" s="1111"/>
      <c r="X857" s="1111"/>
    </row>
    <row r="858" spans="1:24">
      <c r="A858" s="698"/>
      <c r="B858" s="113"/>
      <c r="D858" s="1111"/>
      <c r="E858" s="1111"/>
      <c r="F858" s="1111"/>
      <c r="G858" s="1111"/>
      <c r="H858" s="1111"/>
      <c r="I858" s="1111"/>
      <c r="J858" s="1111"/>
      <c r="K858" s="1111"/>
      <c r="L858" s="1111"/>
      <c r="M858" s="1111"/>
      <c r="N858" s="1111"/>
      <c r="O858" s="1111"/>
      <c r="P858" s="1111"/>
      <c r="Q858" s="1111"/>
      <c r="R858" s="1111"/>
      <c r="S858" s="1111"/>
      <c r="T858" s="1111"/>
      <c r="U858" s="1111"/>
      <c r="V858" s="1111"/>
      <c r="W858" s="1111"/>
      <c r="X858" s="1111"/>
    </row>
    <row r="859" spans="1:24">
      <c r="A859" s="698"/>
      <c r="B859" s="113"/>
      <c r="D859" s="1111"/>
      <c r="E859" s="1111"/>
      <c r="F859" s="1111"/>
      <c r="G859" s="1111"/>
      <c r="H859" s="1111"/>
      <c r="I859" s="1111"/>
      <c r="J859" s="1111"/>
      <c r="K859" s="1111"/>
      <c r="L859" s="1111"/>
      <c r="M859" s="1111"/>
      <c r="N859" s="1111"/>
      <c r="O859" s="1111"/>
      <c r="P859" s="1111"/>
      <c r="Q859" s="1111"/>
      <c r="R859" s="1111"/>
      <c r="S859" s="1111"/>
      <c r="T859" s="1111"/>
      <c r="U859" s="1111"/>
      <c r="V859" s="1111"/>
      <c r="W859" s="1111"/>
      <c r="X859" s="1111"/>
    </row>
    <row r="860" spans="1:24">
      <c r="A860" s="698"/>
      <c r="B860" s="113"/>
      <c r="D860" s="1111"/>
      <c r="E860" s="1111"/>
      <c r="F860" s="1111"/>
      <c r="G860" s="1111"/>
      <c r="H860" s="1111"/>
      <c r="I860" s="1111"/>
      <c r="J860" s="1111"/>
      <c r="K860" s="1111"/>
      <c r="L860" s="1111"/>
      <c r="M860" s="1111"/>
      <c r="N860" s="1111"/>
      <c r="O860" s="1111"/>
      <c r="P860" s="1111"/>
      <c r="Q860" s="1111"/>
      <c r="R860" s="1111"/>
      <c r="S860" s="1111"/>
      <c r="T860" s="1111"/>
      <c r="U860" s="1111"/>
      <c r="V860" s="1111"/>
      <c r="W860" s="1111"/>
      <c r="X860" s="1111"/>
    </row>
    <row r="861" spans="1:24">
      <c r="A861" s="698"/>
      <c r="B861" s="113"/>
      <c r="D861" s="1111"/>
      <c r="E861" s="1111"/>
      <c r="F861" s="1111"/>
      <c r="G861" s="1111"/>
      <c r="H861" s="1111"/>
      <c r="I861" s="1111"/>
      <c r="J861" s="1111"/>
      <c r="K861" s="1111"/>
      <c r="L861" s="1111"/>
      <c r="M861" s="1111"/>
      <c r="N861" s="1111"/>
      <c r="O861" s="1111"/>
      <c r="P861" s="1111"/>
      <c r="Q861" s="1111"/>
      <c r="R861" s="1111"/>
      <c r="S861" s="1111"/>
      <c r="T861" s="1111"/>
      <c r="U861" s="1111"/>
      <c r="V861" s="1111"/>
      <c r="W861" s="1111"/>
      <c r="X861" s="1111"/>
    </row>
    <row r="862" spans="1:24">
      <c r="A862" s="698"/>
      <c r="B862" s="113"/>
      <c r="D862" s="1111"/>
      <c r="E862" s="1111"/>
      <c r="F862" s="1111"/>
      <c r="G862" s="1111"/>
      <c r="H862" s="1111"/>
      <c r="I862" s="1111"/>
      <c r="J862" s="1111"/>
      <c r="K862" s="1111"/>
      <c r="L862" s="1111"/>
      <c r="M862" s="1111"/>
      <c r="N862" s="1111"/>
      <c r="O862" s="1111"/>
      <c r="P862" s="1111"/>
      <c r="Q862" s="1111"/>
      <c r="R862" s="1111"/>
      <c r="S862" s="1111"/>
      <c r="T862" s="1111"/>
      <c r="U862" s="1111"/>
      <c r="V862" s="1111"/>
      <c r="W862" s="1111"/>
      <c r="X862" s="1111"/>
    </row>
    <row r="863" spans="1:24">
      <c r="A863" s="698"/>
      <c r="B863" s="113"/>
      <c r="D863" s="1111"/>
      <c r="E863" s="1111"/>
      <c r="F863" s="1111"/>
      <c r="G863" s="1111"/>
      <c r="H863" s="1111"/>
      <c r="I863" s="1111"/>
      <c r="J863" s="1111"/>
      <c r="K863" s="1111"/>
      <c r="L863" s="1111"/>
      <c r="M863" s="1111"/>
      <c r="N863" s="1111"/>
      <c r="O863" s="1111"/>
      <c r="P863" s="1111"/>
      <c r="Q863" s="1111"/>
      <c r="R863" s="1111"/>
      <c r="S863" s="1111"/>
      <c r="T863" s="1111"/>
      <c r="U863" s="1111"/>
      <c r="V863" s="1111"/>
      <c r="W863" s="1111"/>
      <c r="X863" s="1111"/>
    </row>
    <row r="864" spans="1:24">
      <c r="A864" s="698"/>
      <c r="B864" s="113"/>
      <c r="D864" s="1111"/>
      <c r="E864" s="1111"/>
      <c r="F864" s="1111"/>
      <c r="G864" s="1111"/>
      <c r="H864" s="1111"/>
      <c r="I864" s="1111"/>
      <c r="J864" s="1111"/>
      <c r="K864" s="1111"/>
      <c r="L864" s="1111"/>
      <c r="M864" s="1111"/>
      <c r="N864" s="1111"/>
      <c r="O864" s="1111"/>
      <c r="P864" s="1111"/>
      <c r="Q864" s="1111"/>
      <c r="R864" s="1111"/>
      <c r="S864" s="1111"/>
      <c r="T864" s="1111"/>
      <c r="U864" s="1111"/>
      <c r="V864" s="1111"/>
      <c r="W864" s="1111"/>
      <c r="X864" s="1111"/>
    </row>
    <row r="865" spans="1:24">
      <c r="A865" s="698"/>
      <c r="B865" s="113"/>
      <c r="D865" s="1111"/>
      <c r="E865" s="1111"/>
      <c r="F865" s="1111"/>
      <c r="G865" s="1111"/>
      <c r="H865" s="1111"/>
      <c r="I865" s="1111"/>
      <c r="J865" s="1111"/>
      <c r="K865" s="1111"/>
      <c r="L865" s="1111"/>
      <c r="M865" s="1111"/>
      <c r="N865" s="1111"/>
      <c r="O865" s="1111"/>
      <c r="P865" s="1111"/>
      <c r="Q865" s="1111"/>
      <c r="R865" s="1111"/>
      <c r="S865" s="1111"/>
      <c r="T865" s="1111"/>
      <c r="U865" s="1111"/>
      <c r="V865" s="1111"/>
      <c r="W865" s="1111"/>
      <c r="X865" s="1111"/>
    </row>
    <row r="866" spans="1:24">
      <c r="A866" s="698"/>
      <c r="B866" s="113"/>
      <c r="D866" s="1111"/>
      <c r="E866" s="1111"/>
      <c r="F866" s="1111"/>
      <c r="G866" s="1111"/>
      <c r="H866" s="1111"/>
      <c r="I866" s="1111"/>
      <c r="J866" s="1111"/>
      <c r="K866" s="1111"/>
      <c r="L866" s="1111"/>
      <c r="M866" s="1111"/>
      <c r="N866" s="1111"/>
      <c r="O866" s="1111"/>
      <c r="P866" s="1111"/>
      <c r="Q866" s="1111"/>
      <c r="R866" s="1111"/>
      <c r="S866" s="1111"/>
      <c r="T866" s="1111"/>
      <c r="U866" s="1111"/>
      <c r="V866" s="1111"/>
      <c r="W866" s="1111"/>
      <c r="X866" s="1111"/>
    </row>
    <row r="867" spans="1:24">
      <c r="A867" s="698"/>
      <c r="B867" s="113"/>
      <c r="D867" s="1111"/>
      <c r="E867" s="1111"/>
      <c r="F867" s="1111"/>
      <c r="G867" s="1111"/>
      <c r="H867" s="1111"/>
      <c r="I867" s="1111"/>
      <c r="J867" s="1111"/>
      <c r="K867" s="1111"/>
      <c r="L867" s="1111"/>
      <c r="M867" s="1111"/>
      <c r="N867" s="1111"/>
      <c r="O867" s="1111"/>
      <c r="P867" s="1111"/>
      <c r="Q867" s="1111"/>
      <c r="R867" s="1111"/>
      <c r="S867" s="1111"/>
      <c r="T867" s="1111"/>
      <c r="U867" s="1111"/>
      <c r="V867" s="1111"/>
      <c r="W867" s="1111"/>
      <c r="X867" s="1111"/>
    </row>
    <row r="868" spans="1:24">
      <c r="A868" s="698"/>
      <c r="B868" s="113"/>
      <c r="D868" s="1111"/>
      <c r="E868" s="1111"/>
      <c r="F868" s="1111"/>
      <c r="G868" s="1111"/>
      <c r="H868" s="1111"/>
      <c r="I868" s="1111"/>
      <c r="J868" s="1111"/>
      <c r="K868" s="1111"/>
      <c r="L868" s="1111"/>
      <c r="M868" s="1111"/>
      <c r="N868" s="1111"/>
      <c r="O868" s="1111"/>
      <c r="P868" s="1111"/>
      <c r="Q868" s="1111"/>
      <c r="R868" s="1111"/>
      <c r="S868" s="1111"/>
      <c r="T868" s="1111"/>
      <c r="U868" s="1111"/>
      <c r="V868" s="1111"/>
      <c r="W868" s="1111"/>
      <c r="X868" s="1111"/>
    </row>
    <row r="869" spans="1:24">
      <c r="A869" s="698"/>
      <c r="B869" s="113"/>
      <c r="D869" s="1111"/>
      <c r="E869" s="1111"/>
      <c r="F869" s="1111"/>
      <c r="G869" s="1111"/>
      <c r="H869" s="1111"/>
      <c r="I869" s="1111"/>
      <c r="J869" s="1111"/>
      <c r="K869" s="1111"/>
      <c r="L869" s="1111"/>
      <c r="M869" s="1111"/>
      <c r="N869" s="1111"/>
      <c r="O869" s="1111"/>
      <c r="P869" s="1111"/>
      <c r="Q869" s="1111"/>
      <c r="R869" s="1111"/>
      <c r="S869" s="1111"/>
      <c r="T869" s="1111"/>
      <c r="U869" s="1111"/>
      <c r="V869" s="1111"/>
      <c r="W869" s="1111"/>
      <c r="X869" s="1111"/>
    </row>
    <row r="870" spans="1:24">
      <c r="A870" s="698"/>
      <c r="B870" s="113"/>
      <c r="D870" s="1111"/>
      <c r="E870" s="1111"/>
      <c r="F870" s="1111"/>
      <c r="G870" s="1111"/>
      <c r="H870" s="1111"/>
      <c r="I870" s="1111"/>
      <c r="J870" s="1111"/>
      <c r="K870" s="1111"/>
      <c r="L870" s="1111"/>
      <c r="M870" s="1111"/>
      <c r="N870" s="1111"/>
      <c r="O870" s="1111"/>
      <c r="P870" s="1111"/>
      <c r="Q870" s="1111"/>
      <c r="R870" s="1111"/>
      <c r="S870" s="1111"/>
      <c r="T870" s="1111"/>
      <c r="U870" s="1111"/>
      <c r="V870" s="1111"/>
      <c r="W870" s="1111"/>
      <c r="X870" s="1111"/>
    </row>
    <row r="871" spans="1:24">
      <c r="A871" s="698"/>
      <c r="B871" s="113"/>
      <c r="D871" s="1111"/>
      <c r="E871" s="1111"/>
      <c r="F871" s="1111"/>
      <c r="G871" s="1111"/>
      <c r="H871" s="1111"/>
      <c r="I871" s="1111"/>
      <c r="J871" s="1111"/>
      <c r="K871" s="1111"/>
      <c r="L871" s="1111"/>
      <c r="M871" s="1111"/>
      <c r="N871" s="1111"/>
      <c r="O871" s="1111"/>
      <c r="P871" s="1111"/>
      <c r="Q871" s="1111"/>
      <c r="R871" s="1111"/>
      <c r="S871" s="1111"/>
      <c r="T871" s="1111"/>
      <c r="U871" s="1111"/>
      <c r="V871" s="1111"/>
      <c r="W871" s="1111"/>
      <c r="X871" s="1111"/>
    </row>
    <row r="872" spans="1:24">
      <c r="A872" s="698"/>
      <c r="B872" s="113"/>
      <c r="D872" s="1111"/>
      <c r="E872" s="1111"/>
      <c r="F872" s="1111"/>
      <c r="G872" s="1111"/>
      <c r="H872" s="1111"/>
      <c r="I872" s="1111"/>
      <c r="J872" s="1111"/>
      <c r="K872" s="1111"/>
      <c r="L872" s="1111"/>
      <c r="M872" s="1111"/>
      <c r="N872" s="1111"/>
      <c r="O872" s="1111"/>
      <c r="P872" s="1111"/>
      <c r="Q872" s="1111"/>
      <c r="R872" s="1111"/>
      <c r="S872" s="1111"/>
      <c r="T872" s="1111"/>
      <c r="U872" s="1111"/>
      <c r="V872" s="1111"/>
      <c r="W872" s="1111"/>
      <c r="X872" s="1111"/>
    </row>
    <row r="873" spans="1:24">
      <c r="A873" s="698"/>
      <c r="B873" s="113"/>
      <c r="D873" s="1111"/>
      <c r="E873" s="1111"/>
      <c r="F873" s="1111"/>
      <c r="G873" s="1111"/>
      <c r="H873" s="1111"/>
      <c r="I873" s="1111"/>
      <c r="J873" s="1111"/>
      <c r="K873" s="1111"/>
      <c r="L873" s="1111"/>
      <c r="M873" s="1111"/>
      <c r="N873" s="1111"/>
      <c r="O873" s="1111"/>
      <c r="P873" s="1111"/>
      <c r="Q873" s="1111"/>
      <c r="R873" s="1111"/>
      <c r="S873" s="1111"/>
      <c r="T873" s="1111"/>
      <c r="U873" s="1111"/>
      <c r="V873" s="1111"/>
      <c r="W873" s="1111"/>
      <c r="X873" s="1111"/>
    </row>
    <row r="874" spans="1:24">
      <c r="A874" s="698"/>
      <c r="B874" s="113"/>
      <c r="D874" s="1111"/>
      <c r="E874" s="1111"/>
      <c r="F874" s="1111"/>
      <c r="G874" s="1111"/>
      <c r="H874" s="1111"/>
      <c r="I874" s="1111"/>
      <c r="J874" s="1111"/>
      <c r="K874" s="1111"/>
      <c r="L874" s="1111"/>
      <c r="M874" s="1111"/>
      <c r="N874" s="1111"/>
      <c r="O874" s="1111"/>
      <c r="P874" s="1111"/>
      <c r="Q874" s="1111"/>
      <c r="R874" s="1111"/>
      <c r="S874" s="1111"/>
      <c r="T874" s="1111"/>
      <c r="U874" s="1111"/>
      <c r="V874" s="1111"/>
      <c r="W874" s="1111"/>
      <c r="X874" s="1111"/>
    </row>
    <row r="875" spans="1:24">
      <c r="A875" s="698"/>
      <c r="B875" s="113"/>
      <c r="D875" s="1111"/>
      <c r="E875" s="1111"/>
      <c r="F875" s="1111"/>
      <c r="G875" s="1111"/>
      <c r="H875" s="1111"/>
      <c r="I875" s="1111"/>
      <c r="J875" s="1111"/>
      <c r="K875" s="1111"/>
      <c r="L875" s="1111"/>
      <c r="M875" s="1111"/>
      <c r="N875" s="1111"/>
      <c r="O875" s="1111"/>
      <c r="P875" s="1111"/>
      <c r="Q875" s="1111"/>
      <c r="R875" s="1111"/>
      <c r="S875" s="1111"/>
      <c r="T875" s="1111"/>
      <c r="U875" s="1111"/>
      <c r="V875" s="1111"/>
      <c r="W875" s="1111"/>
      <c r="X875" s="1111"/>
    </row>
    <row r="876" spans="1:24">
      <c r="A876" s="698"/>
      <c r="B876" s="113"/>
      <c r="D876" s="1111"/>
      <c r="E876" s="1111"/>
      <c r="F876" s="1111"/>
      <c r="G876" s="1111"/>
      <c r="H876" s="1111"/>
      <c r="I876" s="1111"/>
      <c r="J876" s="1111"/>
      <c r="K876" s="1111"/>
      <c r="L876" s="1111"/>
      <c r="M876" s="1111"/>
      <c r="N876" s="1111"/>
      <c r="O876" s="1111"/>
      <c r="P876" s="1111"/>
      <c r="Q876" s="1111"/>
      <c r="R876" s="1111"/>
      <c r="S876" s="1111"/>
      <c r="T876" s="1111"/>
      <c r="U876" s="1111"/>
      <c r="V876" s="1111"/>
      <c r="W876" s="1111"/>
      <c r="X876" s="1111"/>
    </row>
    <row r="877" spans="1:24">
      <c r="A877" s="698"/>
      <c r="B877" s="113"/>
      <c r="D877" s="1111"/>
      <c r="E877" s="1111"/>
      <c r="F877" s="1111"/>
      <c r="G877" s="1111"/>
      <c r="H877" s="1111"/>
      <c r="I877" s="1111"/>
      <c r="J877" s="1111"/>
      <c r="K877" s="1111"/>
      <c r="L877" s="1111"/>
      <c r="M877" s="1111"/>
      <c r="N877" s="1111"/>
      <c r="O877" s="1111"/>
      <c r="P877" s="1111"/>
      <c r="Q877" s="1111"/>
      <c r="R877" s="1111"/>
      <c r="S877" s="1111"/>
      <c r="T877" s="1111"/>
      <c r="U877" s="1111"/>
      <c r="V877" s="1111"/>
      <c r="W877" s="1111"/>
      <c r="X877" s="1111"/>
    </row>
    <row r="878" spans="1:24">
      <c r="A878" s="698"/>
      <c r="B878" s="113"/>
      <c r="D878" s="1111"/>
      <c r="E878" s="1111"/>
      <c r="F878" s="1111"/>
      <c r="G878" s="1111"/>
      <c r="H878" s="1111"/>
      <c r="I878" s="1111"/>
      <c r="J878" s="1111"/>
      <c r="K878" s="1111"/>
      <c r="L878" s="1111"/>
      <c r="M878" s="1111"/>
      <c r="N878" s="1111"/>
      <c r="O878" s="1111"/>
      <c r="P878" s="1111"/>
      <c r="Q878" s="1111"/>
      <c r="R878" s="1111"/>
      <c r="S878" s="1111"/>
      <c r="T878" s="1111"/>
      <c r="U878" s="1111"/>
      <c r="V878" s="1111"/>
      <c r="W878" s="1111"/>
      <c r="X878" s="1111"/>
    </row>
    <row r="879" spans="1:24">
      <c r="A879" s="698"/>
      <c r="B879" s="113"/>
      <c r="D879" s="1111"/>
      <c r="E879" s="1111"/>
      <c r="F879" s="1111"/>
      <c r="G879" s="1111"/>
      <c r="H879" s="1111"/>
      <c r="I879" s="1111"/>
      <c r="J879" s="1111"/>
      <c r="K879" s="1111"/>
      <c r="L879" s="1111"/>
      <c r="M879" s="1111"/>
      <c r="N879" s="1111"/>
      <c r="O879" s="1111"/>
      <c r="P879" s="1111"/>
      <c r="Q879" s="1111"/>
      <c r="R879" s="1111"/>
      <c r="S879" s="1111"/>
      <c r="T879" s="1111"/>
      <c r="U879" s="1111"/>
      <c r="V879" s="1111"/>
      <c r="W879" s="1111"/>
      <c r="X879" s="1111"/>
    </row>
    <row r="880" spans="1:24">
      <c r="A880" s="698"/>
      <c r="B880" s="113"/>
      <c r="D880" s="1111"/>
      <c r="E880" s="1111"/>
      <c r="F880" s="1111"/>
      <c r="G880" s="1111"/>
      <c r="H880" s="1111"/>
      <c r="I880" s="1111"/>
      <c r="J880" s="1111"/>
      <c r="K880" s="1111"/>
      <c r="L880" s="1111"/>
      <c r="M880" s="1111"/>
      <c r="N880" s="1111"/>
      <c r="O880" s="1111"/>
      <c r="P880" s="1111"/>
      <c r="Q880" s="1111"/>
      <c r="R880" s="1111"/>
      <c r="S880" s="1111"/>
      <c r="T880" s="1111"/>
      <c r="U880" s="1111"/>
      <c r="V880" s="1111"/>
      <c r="W880" s="1111"/>
      <c r="X880" s="1111"/>
    </row>
    <row r="881" spans="1:24">
      <c r="A881" s="698"/>
      <c r="B881" s="113"/>
      <c r="D881" s="1111"/>
      <c r="E881" s="1111"/>
      <c r="F881" s="1111"/>
      <c r="G881" s="1111"/>
      <c r="H881" s="1111"/>
      <c r="I881" s="1111"/>
      <c r="J881" s="1111"/>
      <c r="K881" s="1111"/>
      <c r="L881" s="1111"/>
      <c r="M881" s="1111"/>
      <c r="N881" s="1111"/>
      <c r="O881" s="1111"/>
      <c r="P881" s="1111"/>
      <c r="Q881" s="1111"/>
      <c r="R881" s="1111"/>
      <c r="S881" s="1111"/>
      <c r="T881" s="1111"/>
      <c r="U881" s="1111"/>
      <c r="V881" s="1111"/>
      <c r="W881" s="1111"/>
      <c r="X881" s="1111"/>
    </row>
    <row r="882" spans="1:24">
      <c r="A882" s="698"/>
      <c r="B882" s="113"/>
      <c r="D882" s="1111"/>
      <c r="E882" s="1111"/>
      <c r="F882" s="1111"/>
      <c r="G882" s="1111"/>
      <c r="H882" s="1111"/>
      <c r="I882" s="1111"/>
      <c r="J882" s="1111"/>
      <c r="K882" s="1111"/>
      <c r="L882" s="1111"/>
      <c r="M882" s="1111"/>
      <c r="N882" s="1111"/>
      <c r="O882" s="1111"/>
      <c r="P882" s="1111"/>
      <c r="Q882" s="1111"/>
      <c r="R882" s="1111"/>
      <c r="S882" s="1111"/>
      <c r="T882" s="1111"/>
      <c r="U882" s="1111"/>
      <c r="V882" s="1111"/>
      <c r="W882" s="1111"/>
      <c r="X882" s="1111"/>
    </row>
    <row r="883" spans="1:24">
      <c r="A883" s="698"/>
      <c r="B883" s="113"/>
      <c r="D883" s="1111"/>
      <c r="E883" s="1111"/>
      <c r="F883" s="1111"/>
      <c r="G883" s="1111"/>
      <c r="H883" s="1111"/>
      <c r="I883" s="1111"/>
      <c r="J883" s="1111"/>
      <c r="K883" s="1111"/>
      <c r="L883" s="1111"/>
      <c r="M883" s="1111"/>
      <c r="N883" s="1111"/>
      <c r="O883" s="1111"/>
      <c r="P883" s="1111"/>
      <c r="Q883" s="1111"/>
      <c r="R883" s="1111"/>
      <c r="S883" s="1111"/>
      <c r="T883" s="1111"/>
      <c r="U883" s="1111"/>
      <c r="V883" s="1111"/>
      <c r="W883" s="1111"/>
      <c r="X883" s="1111"/>
    </row>
    <row r="884" spans="1:24">
      <c r="A884" s="698"/>
      <c r="B884" s="113"/>
      <c r="D884" s="1111"/>
      <c r="E884" s="1111"/>
      <c r="F884" s="1111"/>
      <c r="G884" s="1111"/>
      <c r="H884" s="1111"/>
      <c r="I884" s="1111"/>
      <c r="J884" s="1111"/>
      <c r="K884" s="1111"/>
      <c r="L884" s="1111"/>
      <c r="M884" s="1111"/>
      <c r="N884" s="1111"/>
      <c r="O884" s="1111"/>
      <c r="P884" s="1111"/>
      <c r="Q884" s="1111"/>
      <c r="R884" s="1111"/>
      <c r="S884" s="1111"/>
      <c r="T884" s="1111"/>
      <c r="U884" s="1111"/>
      <c r="V884" s="1111"/>
      <c r="W884" s="1111"/>
      <c r="X884" s="1111"/>
    </row>
    <row r="885" spans="1:24">
      <c r="A885" s="698"/>
      <c r="B885" s="113"/>
      <c r="D885" s="1111"/>
      <c r="E885" s="1111"/>
      <c r="F885" s="1111"/>
      <c r="G885" s="1111"/>
      <c r="H885" s="1111"/>
      <c r="I885" s="1111"/>
      <c r="J885" s="1111"/>
      <c r="K885" s="1111"/>
      <c r="L885" s="1111"/>
      <c r="M885" s="1111"/>
      <c r="N885" s="1111"/>
      <c r="O885" s="1111"/>
      <c r="P885" s="1111"/>
      <c r="Q885" s="1111"/>
      <c r="R885" s="1111"/>
      <c r="S885" s="1111"/>
      <c r="T885" s="1111"/>
      <c r="U885" s="1111"/>
      <c r="V885" s="1111"/>
      <c r="W885" s="1111"/>
      <c r="X885" s="1111"/>
    </row>
    <row r="886" spans="1:24">
      <c r="A886" s="698"/>
      <c r="B886" s="113"/>
      <c r="D886" s="1111"/>
      <c r="E886" s="1111"/>
      <c r="F886" s="1111"/>
      <c r="G886" s="1111"/>
      <c r="H886" s="1111"/>
      <c r="I886" s="1111"/>
      <c r="J886" s="1111"/>
      <c r="K886" s="1111"/>
      <c r="L886" s="1111"/>
      <c r="M886" s="1111"/>
      <c r="N886" s="1111"/>
      <c r="O886" s="1111"/>
      <c r="P886" s="1111"/>
      <c r="Q886" s="1111"/>
      <c r="R886" s="1111"/>
      <c r="S886" s="1111"/>
      <c r="T886" s="1111"/>
      <c r="U886" s="1111"/>
      <c r="V886" s="1111"/>
      <c r="W886" s="1111"/>
      <c r="X886" s="1111"/>
    </row>
    <row r="887" spans="1:24">
      <c r="A887" s="698"/>
      <c r="B887" s="113"/>
      <c r="D887" s="1111"/>
      <c r="E887" s="1111"/>
      <c r="F887" s="1111"/>
      <c r="G887" s="1111"/>
      <c r="H887" s="1111"/>
      <c r="I887" s="1111"/>
      <c r="J887" s="1111"/>
      <c r="K887" s="1111"/>
      <c r="L887" s="1111"/>
      <c r="M887" s="1111"/>
      <c r="N887" s="1111"/>
      <c r="O887" s="1111"/>
      <c r="P887" s="1111"/>
      <c r="Q887" s="1111"/>
      <c r="R887" s="1111"/>
      <c r="S887" s="1111"/>
      <c r="T887" s="1111"/>
      <c r="U887" s="1111"/>
      <c r="V887" s="1111"/>
      <c r="W887" s="1111"/>
      <c r="X887" s="1111"/>
    </row>
    <row r="888" spans="1:24">
      <c r="A888" s="698"/>
      <c r="B888" s="113"/>
      <c r="D888" s="1111"/>
      <c r="E888" s="1111"/>
      <c r="F888" s="1111"/>
      <c r="G888" s="1111"/>
      <c r="H888" s="1111"/>
      <c r="I888" s="1111"/>
      <c r="J888" s="1111"/>
      <c r="K888" s="1111"/>
      <c r="L888" s="1111"/>
      <c r="M888" s="1111"/>
      <c r="N888" s="1111"/>
      <c r="O888" s="1111"/>
      <c r="P888" s="1111"/>
      <c r="Q888" s="1111"/>
      <c r="R888" s="1111"/>
      <c r="S888" s="1111"/>
      <c r="T888" s="1111"/>
      <c r="U888" s="1111"/>
      <c r="V888" s="1111"/>
      <c r="W888" s="1111"/>
      <c r="X888" s="1111"/>
    </row>
    <row r="889" spans="1:24">
      <c r="A889" s="698"/>
      <c r="B889" s="113"/>
      <c r="D889" s="1111"/>
      <c r="E889" s="1111"/>
      <c r="F889" s="1111"/>
      <c r="G889" s="1111"/>
      <c r="H889" s="1111"/>
      <c r="I889" s="1111"/>
      <c r="J889" s="1111"/>
      <c r="K889" s="1111"/>
      <c r="L889" s="1111"/>
      <c r="M889" s="1111"/>
      <c r="N889" s="1111"/>
      <c r="O889" s="1111"/>
      <c r="P889" s="1111"/>
      <c r="Q889" s="1111"/>
      <c r="R889" s="1111"/>
      <c r="S889" s="1111"/>
      <c r="T889" s="1111"/>
      <c r="U889" s="1111"/>
      <c r="V889" s="1111"/>
      <c r="W889" s="1111"/>
      <c r="X889" s="1111"/>
    </row>
    <row r="890" spans="1:24">
      <c r="A890" s="698"/>
      <c r="B890" s="113"/>
      <c r="D890" s="1111"/>
      <c r="E890" s="1111"/>
      <c r="F890" s="1111"/>
      <c r="G890" s="1111"/>
      <c r="H890" s="1111"/>
      <c r="I890" s="1111"/>
      <c r="J890" s="1111"/>
      <c r="K890" s="1111"/>
      <c r="L890" s="1111"/>
      <c r="M890" s="1111"/>
      <c r="N890" s="1111"/>
      <c r="O890" s="1111"/>
      <c r="P890" s="1111"/>
      <c r="Q890" s="1111"/>
      <c r="R890" s="1111"/>
      <c r="S890" s="1111"/>
      <c r="T890" s="1111"/>
      <c r="U890" s="1111"/>
      <c r="V890" s="1111"/>
      <c r="W890" s="1111"/>
      <c r="X890" s="1111"/>
    </row>
    <row r="891" spans="1:24">
      <c r="A891" s="698"/>
      <c r="B891" s="113"/>
      <c r="D891" s="1111"/>
      <c r="E891" s="1111"/>
      <c r="F891" s="1111"/>
      <c r="G891" s="1111"/>
      <c r="H891" s="1111"/>
      <c r="I891" s="1111"/>
      <c r="J891" s="1111"/>
      <c r="K891" s="1111"/>
      <c r="L891" s="1111"/>
      <c r="M891" s="1111"/>
      <c r="N891" s="1111"/>
      <c r="O891" s="1111"/>
      <c r="P891" s="1111"/>
      <c r="Q891" s="1111"/>
      <c r="R891" s="1111"/>
      <c r="S891" s="1111"/>
      <c r="T891" s="1111"/>
      <c r="U891" s="1111"/>
      <c r="V891" s="1111"/>
      <c r="W891" s="1111"/>
      <c r="X891" s="1111"/>
    </row>
    <row r="892" spans="1:24">
      <c r="A892" s="698"/>
      <c r="B892" s="113"/>
      <c r="D892" s="1111"/>
      <c r="E892" s="1111"/>
      <c r="F892" s="1111"/>
      <c r="G892" s="1111"/>
      <c r="H892" s="1111"/>
      <c r="I892" s="1111"/>
      <c r="J892" s="1111"/>
      <c r="K892" s="1111"/>
      <c r="L892" s="1111"/>
      <c r="M892" s="1111"/>
      <c r="N892" s="1111"/>
      <c r="O892" s="1111"/>
      <c r="P892" s="1111"/>
      <c r="Q892" s="1111"/>
      <c r="R892" s="1111"/>
      <c r="S892" s="1111"/>
      <c r="T892" s="1111"/>
      <c r="U892" s="1111"/>
      <c r="V892" s="1111"/>
      <c r="W892" s="1111"/>
      <c r="X892" s="1111"/>
    </row>
    <row r="893" spans="1:24">
      <c r="A893" s="698"/>
      <c r="B893" s="113"/>
      <c r="D893" s="1111"/>
      <c r="E893" s="1111"/>
      <c r="F893" s="1111"/>
      <c r="G893" s="1111"/>
      <c r="H893" s="1111"/>
      <c r="I893" s="1111"/>
      <c r="J893" s="1111"/>
      <c r="K893" s="1111"/>
      <c r="L893" s="1111"/>
      <c r="M893" s="1111"/>
      <c r="N893" s="1111"/>
      <c r="O893" s="1111"/>
      <c r="P893" s="1111"/>
      <c r="Q893" s="1111"/>
      <c r="R893" s="1111"/>
      <c r="S893" s="1111"/>
      <c r="T893" s="1111"/>
      <c r="U893" s="1111"/>
      <c r="V893" s="1111"/>
      <c r="W893" s="1111"/>
      <c r="X893" s="1111"/>
    </row>
    <row r="894" spans="1:24">
      <c r="A894" s="698"/>
      <c r="B894" s="113"/>
      <c r="D894" s="1111"/>
      <c r="E894" s="1111"/>
      <c r="F894" s="1111"/>
      <c r="G894" s="1111"/>
      <c r="H894" s="1111"/>
      <c r="I894" s="1111"/>
      <c r="J894" s="1111"/>
      <c r="K894" s="1111"/>
      <c r="L894" s="1111"/>
      <c r="M894" s="1111"/>
      <c r="N894" s="1111"/>
      <c r="O894" s="1111"/>
      <c r="P894" s="1111"/>
      <c r="Q894" s="1111"/>
      <c r="R894" s="1111"/>
      <c r="S894" s="1111"/>
      <c r="T894" s="1111"/>
      <c r="U894" s="1111"/>
      <c r="V894" s="1111"/>
      <c r="W894" s="1111"/>
      <c r="X894" s="1111"/>
    </row>
    <row r="895" spans="1:24">
      <c r="A895" s="698"/>
      <c r="B895" s="113"/>
      <c r="D895" s="1111"/>
      <c r="E895" s="1111"/>
      <c r="F895" s="1111"/>
      <c r="G895" s="1111"/>
      <c r="H895" s="1111"/>
      <c r="I895" s="1111"/>
      <c r="J895" s="1111"/>
      <c r="K895" s="1111"/>
      <c r="L895" s="1111"/>
      <c r="M895" s="1111"/>
      <c r="N895" s="1111"/>
      <c r="O895" s="1111"/>
      <c r="P895" s="1111"/>
      <c r="Q895" s="1111"/>
      <c r="R895" s="1111"/>
      <c r="S895" s="1111"/>
      <c r="T895" s="1111"/>
      <c r="U895" s="1111"/>
      <c r="V895" s="1111"/>
      <c r="W895" s="1111"/>
      <c r="X895" s="1111"/>
    </row>
    <row r="896" spans="1:24">
      <c r="A896" s="698"/>
      <c r="B896" s="113"/>
      <c r="D896" s="1111"/>
      <c r="E896" s="1111"/>
      <c r="F896" s="1111"/>
      <c r="G896" s="1111"/>
      <c r="H896" s="1111"/>
      <c r="I896" s="1111"/>
      <c r="J896" s="1111"/>
      <c r="K896" s="1111"/>
      <c r="L896" s="1111"/>
      <c r="M896" s="1111"/>
      <c r="N896" s="1111"/>
      <c r="O896" s="1111"/>
      <c r="P896" s="1111"/>
      <c r="Q896" s="1111"/>
      <c r="R896" s="1111"/>
      <c r="S896" s="1111"/>
      <c r="T896" s="1111"/>
      <c r="U896" s="1111"/>
      <c r="V896" s="1111"/>
      <c r="W896" s="1111"/>
      <c r="X896" s="1111"/>
    </row>
    <row r="897" spans="1:24">
      <c r="A897" s="698"/>
      <c r="B897" s="113"/>
      <c r="D897" s="1111"/>
      <c r="E897" s="1111"/>
      <c r="F897" s="1111"/>
      <c r="G897" s="1111"/>
      <c r="H897" s="1111"/>
      <c r="I897" s="1111"/>
      <c r="J897" s="1111"/>
      <c r="K897" s="1111"/>
      <c r="L897" s="1111"/>
      <c r="M897" s="1111"/>
      <c r="N897" s="1111"/>
      <c r="O897" s="1111"/>
      <c r="P897" s="1111"/>
      <c r="Q897" s="1111"/>
      <c r="R897" s="1111"/>
      <c r="S897" s="1111"/>
      <c r="T897" s="1111"/>
      <c r="U897" s="1111"/>
      <c r="V897" s="1111"/>
      <c r="W897" s="1111"/>
      <c r="X897" s="1111"/>
    </row>
    <row r="898" spans="1:24">
      <c r="A898" s="698"/>
      <c r="B898" s="113"/>
      <c r="D898" s="1111"/>
      <c r="E898" s="1111"/>
      <c r="F898" s="1111"/>
      <c r="G898" s="1111"/>
      <c r="H898" s="1111"/>
      <c r="I898" s="1111"/>
      <c r="J898" s="1111"/>
      <c r="K898" s="1111"/>
      <c r="L898" s="1111"/>
      <c r="M898" s="1111"/>
      <c r="N898" s="1111"/>
      <c r="O898" s="1111"/>
      <c r="P898" s="1111"/>
      <c r="Q898" s="1111"/>
      <c r="R898" s="1111"/>
      <c r="S898" s="1111"/>
      <c r="T898" s="1111"/>
      <c r="U898" s="1111"/>
      <c r="V898" s="1111"/>
      <c r="W898" s="1111"/>
      <c r="X898" s="1111"/>
    </row>
    <row r="899" spans="1:24">
      <c r="A899" s="698"/>
      <c r="B899" s="113"/>
      <c r="D899" s="1111"/>
      <c r="E899" s="1111"/>
      <c r="F899" s="1111"/>
      <c r="G899" s="1111"/>
      <c r="H899" s="1111"/>
      <c r="I899" s="1111"/>
      <c r="J899" s="1111"/>
      <c r="K899" s="1111"/>
      <c r="L899" s="1111"/>
      <c r="M899" s="1111"/>
      <c r="N899" s="1111"/>
      <c r="O899" s="1111"/>
      <c r="P899" s="1111"/>
      <c r="Q899" s="1111"/>
      <c r="R899" s="1111"/>
      <c r="S899" s="1111"/>
      <c r="T899" s="1111"/>
      <c r="U899" s="1111"/>
      <c r="V899" s="1111"/>
      <c r="W899" s="1111"/>
      <c r="X899" s="1111"/>
    </row>
    <row r="900" spans="1:24">
      <c r="A900" s="698"/>
      <c r="B900" s="113"/>
      <c r="D900" s="1111"/>
      <c r="E900" s="1111"/>
      <c r="F900" s="1111"/>
      <c r="G900" s="1111"/>
      <c r="H900" s="1111"/>
      <c r="I900" s="1111"/>
      <c r="J900" s="1111"/>
      <c r="K900" s="1111"/>
      <c r="L900" s="1111"/>
      <c r="M900" s="1111"/>
      <c r="N900" s="1111"/>
      <c r="O900" s="1111"/>
      <c r="P900" s="1111"/>
      <c r="Q900" s="1111"/>
      <c r="R900" s="1111"/>
      <c r="S900" s="1111"/>
      <c r="T900" s="1111"/>
      <c r="U900" s="1111"/>
      <c r="V900" s="1111"/>
      <c r="W900" s="1111"/>
      <c r="X900" s="1111"/>
    </row>
    <row r="901" spans="1:24">
      <c r="A901" s="698"/>
      <c r="B901" s="113"/>
      <c r="D901" s="1111"/>
      <c r="E901" s="1111"/>
      <c r="F901" s="1111"/>
      <c r="G901" s="1111"/>
      <c r="H901" s="1111"/>
      <c r="I901" s="1111"/>
      <c r="J901" s="1111"/>
      <c r="K901" s="1111"/>
      <c r="L901" s="1111"/>
      <c r="M901" s="1111"/>
      <c r="N901" s="1111"/>
      <c r="O901" s="1111"/>
      <c r="P901" s="1111"/>
      <c r="Q901" s="1111"/>
      <c r="R901" s="1111"/>
      <c r="S901" s="1111"/>
      <c r="T901" s="1111"/>
      <c r="U901" s="1111"/>
      <c r="V901" s="1111"/>
      <c r="W901" s="1111"/>
      <c r="X901" s="1111"/>
    </row>
    <row r="902" spans="1:24">
      <c r="A902" s="698"/>
      <c r="B902" s="113"/>
      <c r="D902" s="1111"/>
      <c r="E902" s="1111"/>
      <c r="F902" s="1111"/>
      <c r="G902" s="1111"/>
      <c r="H902" s="1111"/>
      <c r="I902" s="1111"/>
      <c r="J902" s="1111"/>
      <c r="K902" s="1111"/>
      <c r="L902" s="1111"/>
      <c r="M902" s="1111"/>
      <c r="N902" s="1111"/>
      <c r="O902" s="1111"/>
      <c r="P902" s="1111"/>
      <c r="Q902" s="1111"/>
      <c r="R902" s="1111"/>
      <c r="S902" s="1111"/>
      <c r="T902" s="1111"/>
      <c r="U902" s="1111"/>
      <c r="V902" s="1111"/>
      <c r="W902" s="1111"/>
      <c r="X902" s="1111"/>
    </row>
    <row r="903" spans="1:24">
      <c r="A903" s="698"/>
      <c r="B903" s="113"/>
      <c r="D903" s="1111"/>
      <c r="E903" s="1111"/>
      <c r="F903" s="1111"/>
      <c r="G903" s="1111"/>
      <c r="H903" s="1111"/>
      <c r="I903" s="1111"/>
      <c r="J903" s="1111"/>
      <c r="K903" s="1111"/>
      <c r="L903" s="1111"/>
      <c r="M903" s="1111"/>
      <c r="N903" s="1111"/>
      <c r="O903" s="1111"/>
      <c r="P903" s="1111"/>
      <c r="Q903" s="1111"/>
      <c r="R903" s="1111"/>
      <c r="S903" s="1111"/>
      <c r="T903" s="1111"/>
      <c r="U903" s="1111"/>
      <c r="V903" s="1111"/>
      <c r="W903" s="1111"/>
      <c r="X903" s="1111"/>
    </row>
    <row r="904" spans="1:24">
      <c r="A904" s="698"/>
      <c r="B904" s="113"/>
      <c r="D904" s="1111"/>
      <c r="E904" s="1111"/>
      <c r="F904" s="1111"/>
      <c r="G904" s="1111"/>
      <c r="H904" s="1111"/>
      <c r="I904" s="1111"/>
      <c r="J904" s="1111"/>
      <c r="K904" s="1111"/>
      <c r="L904" s="1111"/>
      <c r="M904" s="1111"/>
      <c r="N904" s="1111"/>
      <c r="O904" s="1111"/>
      <c r="P904" s="1111"/>
      <c r="Q904" s="1111"/>
      <c r="R904" s="1111"/>
      <c r="S904" s="1111"/>
      <c r="T904" s="1111"/>
      <c r="U904" s="1111"/>
      <c r="V904" s="1111"/>
      <c r="W904" s="1111"/>
      <c r="X904" s="1111"/>
    </row>
    <row r="905" spans="1:24">
      <c r="A905" s="698"/>
      <c r="B905" s="113"/>
      <c r="D905" s="1111"/>
      <c r="E905" s="1111"/>
      <c r="F905" s="1111"/>
      <c r="G905" s="1111"/>
      <c r="H905" s="1111"/>
      <c r="I905" s="1111"/>
      <c r="J905" s="1111"/>
      <c r="K905" s="1111"/>
      <c r="L905" s="1111"/>
      <c r="M905" s="1111"/>
      <c r="N905" s="1111"/>
      <c r="O905" s="1111"/>
      <c r="P905" s="1111"/>
      <c r="Q905" s="1111"/>
      <c r="R905" s="1111"/>
      <c r="S905" s="1111"/>
      <c r="T905" s="1111"/>
      <c r="U905" s="1111"/>
      <c r="V905" s="1111"/>
      <c r="W905" s="1111"/>
      <c r="X905" s="1111"/>
    </row>
    <row r="906" spans="1:24">
      <c r="A906" s="698"/>
      <c r="B906" s="113"/>
      <c r="D906" s="1111"/>
      <c r="E906" s="1111"/>
      <c r="F906" s="1111"/>
      <c r="G906" s="1111"/>
      <c r="H906" s="1111"/>
      <c r="I906" s="1111"/>
      <c r="J906" s="1111"/>
      <c r="K906" s="1111"/>
      <c r="L906" s="1111"/>
      <c r="M906" s="1111"/>
      <c r="N906" s="1111"/>
      <c r="O906" s="1111"/>
      <c r="P906" s="1111"/>
      <c r="Q906" s="1111"/>
      <c r="R906" s="1111"/>
      <c r="S906" s="1111"/>
      <c r="T906" s="1111"/>
      <c r="U906" s="1111"/>
      <c r="V906" s="1111"/>
      <c r="W906" s="1111"/>
      <c r="X906" s="1111"/>
    </row>
    <row r="907" spans="1:24">
      <c r="A907" s="698"/>
      <c r="B907" s="113"/>
      <c r="D907" s="1111"/>
      <c r="E907" s="1111"/>
      <c r="F907" s="1111"/>
      <c r="G907" s="1111"/>
      <c r="H907" s="1111"/>
      <c r="I907" s="1111"/>
      <c r="J907" s="1111"/>
      <c r="K907" s="1111"/>
      <c r="L907" s="1111"/>
      <c r="M907" s="1111"/>
      <c r="N907" s="1111"/>
      <c r="O907" s="1111"/>
      <c r="P907" s="1111"/>
      <c r="Q907" s="1111"/>
      <c r="R907" s="1111"/>
      <c r="S907" s="1111"/>
      <c r="T907" s="1111"/>
      <c r="U907" s="1111"/>
      <c r="V907" s="1111"/>
      <c r="W907" s="1111"/>
      <c r="X907" s="1111"/>
    </row>
    <row r="908" spans="1:24">
      <c r="A908" s="698"/>
      <c r="B908" s="113"/>
      <c r="D908" s="1111"/>
      <c r="E908" s="1111"/>
      <c r="F908" s="1111"/>
      <c r="G908" s="1111"/>
      <c r="H908" s="1111"/>
      <c r="I908" s="1111"/>
      <c r="J908" s="1111"/>
      <c r="K908" s="1111"/>
      <c r="L908" s="1111"/>
      <c r="M908" s="1111"/>
      <c r="N908" s="1111"/>
      <c r="O908" s="1111"/>
      <c r="P908" s="1111"/>
      <c r="Q908" s="1111"/>
      <c r="R908" s="1111"/>
      <c r="S908" s="1111"/>
      <c r="T908" s="1111"/>
      <c r="U908" s="1111"/>
      <c r="V908" s="1111"/>
      <c r="W908" s="1111"/>
      <c r="X908" s="1111"/>
    </row>
    <row r="909" spans="1:24">
      <c r="A909" s="698"/>
      <c r="B909" s="113"/>
      <c r="D909" s="1111"/>
      <c r="E909" s="1111"/>
      <c r="F909" s="1111"/>
      <c r="G909" s="1111"/>
      <c r="H909" s="1111"/>
      <c r="I909" s="1111"/>
      <c r="J909" s="1111"/>
      <c r="K909" s="1111"/>
      <c r="L909" s="1111"/>
      <c r="M909" s="1111"/>
      <c r="N909" s="1111"/>
      <c r="O909" s="1111"/>
      <c r="P909" s="1111"/>
      <c r="Q909" s="1111"/>
      <c r="R909" s="1111"/>
      <c r="S909" s="1111"/>
      <c r="T909" s="1111"/>
      <c r="U909" s="1111"/>
      <c r="V909" s="1111"/>
      <c r="W909" s="1111"/>
      <c r="X909" s="1111"/>
    </row>
    <row r="910" spans="1:24">
      <c r="A910" s="698"/>
      <c r="B910" s="113"/>
      <c r="D910" s="1111"/>
      <c r="E910" s="1111"/>
      <c r="F910" s="1111"/>
      <c r="G910" s="1111"/>
      <c r="H910" s="1111"/>
      <c r="I910" s="1111"/>
      <c r="J910" s="1111"/>
      <c r="K910" s="1111"/>
      <c r="L910" s="1111"/>
      <c r="M910" s="1111"/>
      <c r="N910" s="1111"/>
      <c r="O910" s="1111"/>
      <c r="P910" s="1111"/>
      <c r="Q910" s="1111"/>
      <c r="R910" s="1111"/>
      <c r="S910" s="1111"/>
      <c r="T910" s="1111"/>
      <c r="U910" s="1111"/>
      <c r="V910" s="1111"/>
      <c r="W910" s="1111"/>
      <c r="X910" s="1111"/>
    </row>
    <row r="911" spans="1:24">
      <c r="A911" s="698"/>
      <c r="B911" s="113"/>
      <c r="D911" s="1111"/>
      <c r="E911" s="1111"/>
      <c r="F911" s="1111"/>
      <c r="G911" s="1111"/>
      <c r="H911" s="1111"/>
      <c r="I911" s="1111"/>
      <c r="J911" s="1111"/>
      <c r="K911" s="1111"/>
      <c r="L911" s="1111"/>
      <c r="M911" s="1111"/>
      <c r="N911" s="1111"/>
      <c r="O911" s="1111"/>
      <c r="P911" s="1111"/>
      <c r="Q911" s="1111"/>
      <c r="R911" s="1111"/>
      <c r="S911" s="1111"/>
      <c r="T911" s="1111"/>
      <c r="U911" s="1111"/>
      <c r="V911" s="1111"/>
      <c r="W911" s="1111"/>
      <c r="X911" s="1111"/>
    </row>
    <row r="912" spans="1:24">
      <c r="A912" s="698"/>
      <c r="B912" s="113"/>
      <c r="D912" s="1111"/>
      <c r="E912" s="1111"/>
      <c r="F912" s="1111"/>
      <c r="G912" s="1111"/>
      <c r="H912" s="1111"/>
      <c r="I912" s="1111"/>
      <c r="J912" s="1111"/>
      <c r="K912" s="1111"/>
      <c r="L912" s="1111"/>
      <c r="M912" s="1111"/>
      <c r="N912" s="1111"/>
      <c r="O912" s="1111"/>
      <c r="P912" s="1111"/>
      <c r="Q912" s="1111"/>
      <c r="R912" s="1111"/>
      <c r="S912" s="1111"/>
      <c r="T912" s="1111"/>
      <c r="U912" s="1111"/>
      <c r="V912" s="1111"/>
      <c r="W912" s="1111"/>
      <c r="X912" s="1111"/>
    </row>
    <row r="913" spans="1:24">
      <c r="A913" s="698"/>
      <c r="B913" s="113"/>
      <c r="D913" s="1111"/>
      <c r="E913" s="1111"/>
      <c r="F913" s="1111"/>
      <c r="G913" s="1111"/>
      <c r="H913" s="1111"/>
      <c r="I913" s="1111"/>
      <c r="J913" s="1111"/>
      <c r="K913" s="1111"/>
      <c r="L913" s="1111"/>
      <c r="M913" s="1111"/>
      <c r="N913" s="1111"/>
      <c r="O913" s="1111"/>
      <c r="P913" s="1111"/>
      <c r="Q913" s="1111"/>
      <c r="R913" s="1111"/>
      <c r="S913" s="1111"/>
      <c r="T913" s="1111"/>
      <c r="U913" s="1111"/>
      <c r="V913" s="1111"/>
      <c r="W913" s="1111"/>
      <c r="X913" s="1111"/>
    </row>
    <row r="914" spans="1:24">
      <c r="A914" s="698"/>
      <c r="B914" s="113"/>
      <c r="D914" s="1111"/>
      <c r="E914" s="1111"/>
      <c r="F914" s="1111"/>
      <c r="G914" s="1111"/>
      <c r="H914" s="1111"/>
      <c r="I914" s="1111"/>
      <c r="J914" s="1111"/>
      <c r="K914" s="1111"/>
      <c r="L914" s="1111"/>
      <c r="M914" s="1111"/>
      <c r="N914" s="1111"/>
      <c r="O914" s="1111"/>
      <c r="P914" s="1111"/>
      <c r="Q914" s="1111"/>
      <c r="R914" s="1111"/>
      <c r="S914" s="1111"/>
      <c r="T914" s="1111"/>
      <c r="U914" s="1111"/>
      <c r="V914" s="1111"/>
      <c r="W914" s="1111"/>
      <c r="X914" s="1111"/>
    </row>
    <row r="915" spans="1:24">
      <c r="A915" s="698"/>
      <c r="B915" s="113"/>
      <c r="D915" s="1111"/>
      <c r="E915" s="1111"/>
      <c r="F915" s="1111"/>
      <c r="G915" s="1111"/>
      <c r="H915" s="1111"/>
      <c r="I915" s="1111"/>
      <c r="J915" s="1111"/>
      <c r="K915" s="1111"/>
      <c r="L915" s="1111"/>
      <c r="M915" s="1111"/>
      <c r="N915" s="1111"/>
      <c r="O915" s="1111"/>
      <c r="P915" s="1111"/>
      <c r="Q915" s="1111"/>
      <c r="R915" s="1111"/>
      <c r="S915" s="1111"/>
      <c r="T915" s="1111"/>
      <c r="U915" s="1111"/>
      <c r="V915" s="1111"/>
      <c r="W915" s="1111"/>
      <c r="X915" s="1111"/>
    </row>
    <row r="916" spans="1:24">
      <c r="A916" s="698"/>
      <c r="B916" s="113"/>
      <c r="D916" s="1111"/>
      <c r="E916" s="1111"/>
      <c r="F916" s="1111"/>
      <c r="G916" s="1111"/>
      <c r="H916" s="1111"/>
      <c r="I916" s="1111"/>
      <c r="J916" s="1111"/>
      <c r="K916" s="1111"/>
      <c r="L916" s="1111"/>
      <c r="M916" s="1111"/>
      <c r="N916" s="1111"/>
      <c r="O916" s="1111"/>
      <c r="P916" s="1111"/>
      <c r="Q916" s="1111"/>
      <c r="R916" s="1111"/>
      <c r="S916" s="1111"/>
      <c r="T916" s="1111"/>
      <c r="U916" s="1111"/>
      <c r="V916" s="1111"/>
      <c r="W916" s="1111"/>
      <c r="X916" s="1111"/>
    </row>
    <row r="917" spans="1:24">
      <c r="A917" s="698"/>
      <c r="B917" s="113"/>
      <c r="D917" s="1111"/>
      <c r="E917" s="1111"/>
      <c r="F917" s="1111"/>
      <c r="G917" s="1111"/>
      <c r="H917" s="1111"/>
      <c r="I917" s="1111"/>
      <c r="J917" s="1111"/>
      <c r="K917" s="1111"/>
      <c r="L917" s="1111"/>
      <c r="M917" s="1111"/>
      <c r="N917" s="1111"/>
      <c r="O917" s="1111"/>
      <c r="P917" s="1111"/>
      <c r="Q917" s="1111"/>
      <c r="R917" s="1111"/>
      <c r="S917" s="1111"/>
      <c r="T917" s="1111"/>
      <c r="U917" s="1111"/>
      <c r="V917" s="1111"/>
      <c r="W917" s="1111"/>
      <c r="X917" s="1111"/>
    </row>
    <row r="918" spans="1:24">
      <c r="A918" s="698"/>
      <c r="B918" s="113"/>
      <c r="D918" s="1111"/>
      <c r="E918" s="1111"/>
      <c r="F918" s="1111"/>
      <c r="G918" s="1111"/>
      <c r="H918" s="1111"/>
      <c r="I918" s="1111"/>
      <c r="J918" s="1111"/>
      <c r="K918" s="1111"/>
      <c r="L918" s="1111"/>
      <c r="M918" s="1111"/>
      <c r="N918" s="1111"/>
      <c r="O918" s="1111"/>
      <c r="P918" s="1111"/>
      <c r="Q918" s="1111"/>
      <c r="R918" s="1111"/>
      <c r="S918" s="1111"/>
      <c r="T918" s="1111"/>
      <c r="U918" s="1111"/>
      <c r="V918" s="1111"/>
      <c r="W918" s="1111"/>
      <c r="X918" s="1111"/>
    </row>
    <row r="919" spans="1:24">
      <c r="A919" s="698"/>
      <c r="B919" s="113"/>
      <c r="D919" s="1111"/>
      <c r="E919" s="1111"/>
      <c r="F919" s="1111"/>
      <c r="G919" s="1111"/>
      <c r="H919" s="1111"/>
      <c r="I919" s="1111"/>
      <c r="J919" s="1111"/>
      <c r="K919" s="1111"/>
      <c r="L919" s="1111"/>
      <c r="M919" s="1111"/>
      <c r="N919" s="1111"/>
      <c r="O919" s="1111"/>
      <c r="P919" s="1111"/>
      <c r="Q919" s="1111"/>
      <c r="R919" s="1111"/>
      <c r="S919" s="1111"/>
      <c r="T919" s="1111"/>
      <c r="U919" s="1111"/>
      <c r="V919" s="1111"/>
      <c r="W919" s="1111"/>
      <c r="X919" s="1111"/>
    </row>
    <row r="920" spans="1:24">
      <c r="A920" s="698"/>
      <c r="B920" s="113"/>
      <c r="D920" s="1111"/>
      <c r="E920" s="1111"/>
      <c r="F920" s="1111"/>
      <c r="G920" s="1111"/>
      <c r="H920" s="1111"/>
      <c r="I920" s="1111"/>
      <c r="J920" s="1111"/>
      <c r="K920" s="1111"/>
      <c r="L920" s="1111"/>
      <c r="M920" s="1111"/>
      <c r="N920" s="1111"/>
      <c r="O920" s="1111"/>
      <c r="P920" s="1111"/>
      <c r="Q920" s="1111"/>
      <c r="R920" s="1111"/>
      <c r="S920" s="1111"/>
      <c r="T920" s="1111"/>
      <c r="U920" s="1111"/>
      <c r="V920" s="1111"/>
      <c r="W920" s="1111"/>
      <c r="X920" s="1111"/>
    </row>
    <row r="921" spans="1:24">
      <c r="A921" s="698"/>
      <c r="B921" s="113"/>
      <c r="D921" s="1111"/>
      <c r="E921" s="1111"/>
      <c r="F921" s="1111"/>
      <c r="G921" s="1111"/>
      <c r="H921" s="1111"/>
      <c r="I921" s="1111"/>
      <c r="J921" s="1111"/>
      <c r="K921" s="1111"/>
      <c r="L921" s="1111"/>
      <c r="M921" s="1111"/>
      <c r="N921" s="1111"/>
      <c r="O921" s="1111"/>
      <c r="P921" s="1111"/>
      <c r="Q921" s="1111"/>
      <c r="R921" s="1111"/>
      <c r="S921" s="1111"/>
      <c r="T921" s="1111"/>
      <c r="U921" s="1111"/>
      <c r="V921" s="1111"/>
      <c r="W921" s="1111"/>
      <c r="X921" s="1111"/>
    </row>
    <row r="922" spans="1:24">
      <c r="A922" s="698"/>
      <c r="B922" s="113"/>
      <c r="D922" s="1111"/>
      <c r="E922" s="1111"/>
      <c r="F922" s="1111"/>
      <c r="G922" s="1111"/>
      <c r="H922" s="1111"/>
      <c r="I922" s="1111"/>
      <c r="J922" s="1111"/>
      <c r="K922" s="1111"/>
      <c r="L922" s="1111"/>
      <c r="M922" s="1111"/>
      <c r="N922" s="1111"/>
      <c r="O922" s="1111"/>
      <c r="P922" s="1111"/>
      <c r="Q922" s="1111"/>
      <c r="R922" s="1111"/>
      <c r="S922" s="1111"/>
      <c r="T922" s="1111"/>
      <c r="U922" s="1111"/>
      <c r="V922" s="1111"/>
      <c r="W922" s="1111"/>
      <c r="X922" s="1111"/>
    </row>
    <row r="923" spans="1:24">
      <c r="A923" s="698"/>
      <c r="B923" s="113"/>
      <c r="D923" s="1111"/>
      <c r="E923" s="1111"/>
      <c r="F923" s="1111"/>
      <c r="G923" s="1111"/>
      <c r="H923" s="1111"/>
      <c r="I923" s="1111"/>
      <c r="J923" s="1111"/>
      <c r="K923" s="1111"/>
      <c r="L923" s="1111"/>
      <c r="M923" s="1111"/>
      <c r="N923" s="1111"/>
      <c r="O923" s="1111"/>
      <c r="P923" s="1111"/>
      <c r="Q923" s="1111"/>
      <c r="R923" s="1111"/>
      <c r="S923" s="1111"/>
      <c r="T923" s="1111"/>
      <c r="U923" s="1111"/>
      <c r="V923" s="1111"/>
      <c r="W923" s="1111"/>
      <c r="X923" s="1111"/>
    </row>
    <row r="924" spans="1:24">
      <c r="A924" s="698"/>
      <c r="B924" s="113"/>
      <c r="D924" s="1111"/>
      <c r="E924" s="1111"/>
      <c r="F924" s="1111"/>
      <c r="G924" s="1111"/>
      <c r="H924" s="1111"/>
      <c r="I924" s="1111"/>
      <c r="J924" s="1111"/>
      <c r="K924" s="1111"/>
      <c r="L924" s="1111"/>
      <c r="M924" s="1111"/>
      <c r="N924" s="1111"/>
      <c r="O924" s="1111"/>
      <c r="P924" s="1111"/>
      <c r="Q924" s="1111"/>
      <c r="R924" s="1111"/>
      <c r="S924" s="1111"/>
      <c r="T924" s="1111"/>
      <c r="U924" s="1111"/>
      <c r="V924" s="1111"/>
      <c r="W924" s="1111"/>
      <c r="X924" s="1111"/>
    </row>
    <row r="925" spans="1:24">
      <c r="A925" s="698"/>
      <c r="B925" s="113"/>
      <c r="D925" s="1111"/>
      <c r="E925" s="1111"/>
      <c r="F925" s="1111"/>
      <c r="G925" s="1111"/>
      <c r="H925" s="1111"/>
      <c r="I925" s="1111"/>
      <c r="J925" s="1111"/>
      <c r="K925" s="1111"/>
      <c r="L925" s="1111"/>
      <c r="M925" s="1111"/>
      <c r="N925" s="1111"/>
      <c r="O925" s="1111"/>
      <c r="P925" s="1111"/>
      <c r="Q925" s="1111"/>
      <c r="R925" s="1111"/>
      <c r="S925" s="1111"/>
      <c r="T925" s="1111"/>
      <c r="U925" s="1111"/>
      <c r="V925" s="1111"/>
      <c r="W925" s="1111"/>
      <c r="X925" s="1111"/>
    </row>
    <row r="926" spans="1:24">
      <c r="A926" s="698"/>
      <c r="B926" s="113"/>
      <c r="D926" s="1111"/>
      <c r="E926" s="1111"/>
      <c r="F926" s="1111"/>
      <c r="G926" s="1111"/>
      <c r="H926" s="1111"/>
      <c r="I926" s="1111"/>
      <c r="J926" s="1111"/>
      <c r="K926" s="1111"/>
      <c r="L926" s="1111"/>
      <c r="M926" s="1111"/>
      <c r="N926" s="1111"/>
      <c r="O926" s="1111"/>
      <c r="P926" s="1111"/>
      <c r="Q926" s="1111"/>
      <c r="R926" s="1111"/>
      <c r="S926" s="1111"/>
      <c r="T926" s="1111"/>
      <c r="U926" s="1111"/>
      <c r="V926" s="1111"/>
      <c r="W926" s="1111"/>
      <c r="X926" s="1111"/>
    </row>
    <row r="927" spans="1:24">
      <c r="A927" s="698"/>
      <c r="B927" s="113"/>
      <c r="D927" s="1111"/>
      <c r="E927" s="1111"/>
      <c r="F927" s="1111"/>
      <c r="G927" s="1111"/>
      <c r="H927" s="1111"/>
      <c r="I927" s="1111"/>
      <c r="J927" s="1111"/>
      <c r="K927" s="1111"/>
      <c r="L927" s="1111"/>
      <c r="M927" s="1111"/>
      <c r="N927" s="1111"/>
      <c r="O927" s="1111"/>
      <c r="P927" s="1111"/>
      <c r="Q927" s="1111"/>
      <c r="R927" s="1111"/>
      <c r="S927" s="1111"/>
      <c r="T927" s="1111"/>
      <c r="U927" s="1111"/>
      <c r="V927" s="1111"/>
      <c r="W927" s="1111"/>
      <c r="X927" s="1111"/>
    </row>
    <row r="928" spans="1:24">
      <c r="A928" s="698"/>
      <c r="B928" s="113"/>
      <c r="D928" s="1111"/>
      <c r="E928" s="1111"/>
      <c r="F928" s="1111"/>
      <c r="G928" s="1111"/>
      <c r="H928" s="1111"/>
      <c r="I928" s="1111"/>
      <c r="J928" s="1111"/>
      <c r="K928" s="1111"/>
      <c r="L928" s="1111"/>
      <c r="M928" s="1111"/>
      <c r="N928" s="1111"/>
      <c r="O928" s="1111"/>
      <c r="P928" s="1111"/>
      <c r="Q928" s="1111"/>
      <c r="R928" s="1111"/>
      <c r="S928" s="1111"/>
      <c r="T928" s="1111"/>
      <c r="U928" s="1111"/>
      <c r="V928" s="1111"/>
      <c r="W928" s="1111"/>
      <c r="X928" s="1111"/>
    </row>
    <row r="929" spans="1:24">
      <c r="A929" s="698"/>
      <c r="B929" s="113"/>
      <c r="D929" s="1111"/>
      <c r="E929" s="1111"/>
      <c r="F929" s="1111"/>
      <c r="G929" s="1111"/>
      <c r="H929" s="1111"/>
      <c r="I929" s="1111"/>
      <c r="J929" s="1111"/>
      <c r="K929" s="1111"/>
      <c r="L929" s="1111"/>
      <c r="M929" s="1111"/>
      <c r="N929" s="1111"/>
      <c r="O929" s="1111"/>
      <c r="P929" s="1111"/>
      <c r="Q929" s="1111"/>
      <c r="R929" s="1111"/>
      <c r="S929" s="1111"/>
      <c r="T929" s="1111"/>
      <c r="U929" s="1111"/>
      <c r="V929" s="1111"/>
      <c r="W929" s="1111"/>
      <c r="X929" s="1111"/>
    </row>
    <row r="930" spans="1:24">
      <c r="A930" s="698"/>
      <c r="B930" s="113"/>
      <c r="D930" s="1111"/>
      <c r="E930" s="1111"/>
      <c r="F930" s="1111"/>
      <c r="G930" s="1111"/>
      <c r="H930" s="1111"/>
      <c r="I930" s="1111"/>
      <c r="J930" s="1111"/>
      <c r="K930" s="1111"/>
      <c r="L930" s="1111"/>
      <c r="M930" s="1111"/>
      <c r="N930" s="1111"/>
      <c r="O930" s="1111"/>
      <c r="P930" s="1111"/>
      <c r="Q930" s="1111"/>
      <c r="R930" s="1111"/>
      <c r="S930" s="1111"/>
      <c r="T930" s="1111"/>
      <c r="U930" s="1111"/>
      <c r="V930" s="1111"/>
      <c r="W930" s="1111"/>
      <c r="X930" s="1111"/>
    </row>
    <row r="931" spans="1:24">
      <c r="A931" s="698"/>
      <c r="B931" s="113"/>
      <c r="D931" s="1111"/>
      <c r="E931" s="1111"/>
      <c r="F931" s="1111"/>
      <c r="G931" s="1111"/>
      <c r="H931" s="1111"/>
      <c r="I931" s="1111"/>
      <c r="J931" s="1111"/>
      <c r="K931" s="1111"/>
      <c r="L931" s="1111"/>
      <c r="M931" s="1111"/>
      <c r="N931" s="1111"/>
      <c r="O931" s="1111"/>
      <c r="P931" s="1111"/>
      <c r="Q931" s="1111"/>
      <c r="R931" s="1111"/>
      <c r="S931" s="1111"/>
      <c r="T931" s="1111"/>
      <c r="U931" s="1111"/>
      <c r="V931" s="1111"/>
      <c r="W931" s="1111"/>
      <c r="X931" s="1111"/>
    </row>
    <row r="932" spans="1:24">
      <c r="A932" s="698"/>
      <c r="B932" s="113"/>
      <c r="D932" s="1111"/>
      <c r="E932" s="1111"/>
      <c r="F932" s="1111"/>
      <c r="G932" s="1111"/>
      <c r="H932" s="1111"/>
      <c r="I932" s="1111"/>
      <c r="J932" s="1111"/>
      <c r="K932" s="1111"/>
      <c r="L932" s="1111"/>
      <c r="M932" s="1111"/>
      <c r="N932" s="1111"/>
      <c r="O932" s="1111"/>
      <c r="P932" s="1111"/>
      <c r="Q932" s="1111"/>
      <c r="R932" s="1111"/>
      <c r="S932" s="1111"/>
      <c r="T932" s="1111"/>
      <c r="U932" s="1111"/>
      <c r="V932" s="1111"/>
      <c r="W932" s="1111"/>
      <c r="X932" s="1111"/>
    </row>
    <row r="933" spans="1:24">
      <c r="A933" s="698"/>
      <c r="B933" s="113"/>
      <c r="D933" s="1111"/>
      <c r="E933" s="1111"/>
      <c r="F933" s="1111"/>
      <c r="G933" s="1111"/>
      <c r="H933" s="1111"/>
      <c r="I933" s="1111"/>
      <c r="J933" s="1111"/>
      <c r="K933" s="1111"/>
      <c r="L933" s="1111"/>
      <c r="M933" s="1111"/>
      <c r="N933" s="1111"/>
      <c r="O933" s="1111"/>
      <c r="P933" s="1111"/>
      <c r="Q933" s="1111"/>
      <c r="R933" s="1111"/>
      <c r="S933" s="1111"/>
      <c r="T933" s="1111"/>
      <c r="U933" s="1111"/>
      <c r="V933" s="1111"/>
      <c r="W933" s="1111"/>
      <c r="X933" s="1111"/>
    </row>
    <row r="934" spans="1:24">
      <c r="A934" s="698"/>
      <c r="B934" s="113"/>
      <c r="D934" s="1111"/>
      <c r="E934" s="1111"/>
      <c r="F934" s="1111"/>
      <c r="G934" s="1111"/>
      <c r="H934" s="1111"/>
      <c r="I934" s="1111"/>
      <c r="J934" s="1111"/>
      <c r="K934" s="1111"/>
      <c r="L934" s="1111"/>
      <c r="M934" s="1111"/>
      <c r="N934" s="1111"/>
      <c r="O934" s="1111"/>
      <c r="P934" s="1111"/>
      <c r="Q934" s="1111"/>
      <c r="R934" s="1111"/>
      <c r="S934" s="1111"/>
      <c r="T934" s="1111"/>
      <c r="U934" s="1111"/>
      <c r="V934" s="1111"/>
      <c r="W934" s="1111"/>
      <c r="X934" s="1111"/>
    </row>
    <row r="935" spans="1:24">
      <c r="A935" s="698"/>
      <c r="B935" s="113"/>
      <c r="D935" s="1111"/>
      <c r="E935" s="1111"/>
      <c r="F935" s="1111"/>
      <c r="G935" s="1111"/>
      <c r="H935" s="1111"/>
      <c r="I935" s="1111"/>
      <c r="J935" s="1111"/>
      <c r="K935" s="1111"/>
      <c r="L935" s="1111"/>
      <c r="M935" s="1111"/>
      <c r="N935" s="1111"/>
      <c r="O935" s="1111"/>
      <c r="P935" s="1111"/>
      <c r="Q935" s="1111"/>
      <c r="R935" s="1111"/>
      <c r="S935" s="1111"/>
      <c r="T935" s="1111"/>
      <c r="U935" s="1111"/>
      <c r="V935" s="1111"/>
      <c r="W935" s="1111"/>
      <c r="X935" s="1111"/>
    </row>
    <row r="936" spans="1:24">
      <c r="A936" s="698"/>
      <c r="B936" s="113"/>
      <c r="D936" s="1111"/>
      <c r="E936" s="1111"/>
      <c r="F936" s="1111"/>
      <c r="G936" s="1111"/>
      <c r="H936" s="1111"/>
      <c r="I936" s="1111"/>
      <c r="J936" s="1111"/>
      <c r="K936" s="1111"/>
      <c r="L936" s="1111"/>
      <c r="M936" s="1111"/>
      <c r="N936" s="1111"/>
      <c r="O936" s="1111"/>
      <c r="P936" s="1111"/>
      <c r="Q936" s="1111"/>
      <c r="R936" s="1111"/>
      <c r="S936" s="1111"/>
      <c r="T936" s="1111"/>
      <c r="U936" s="1111"/>
      <c r="V936" s="1111"/>
      <c r="W936" s="1111"/>
      <c r="X936" s="1111"/>
    </row>
    <row r="937" spans="1:24">
      <c r="A937" s="698"/>
      <c r="B937" s="113"/>
      <c r="D937" s="1111"/>
      <c r="E937" s="1111"/>
      <c r="F937" s="1111"/>
      <c r="G937" s="1111"/>
      <c r="H937" s="1111"/>
      <c r="I937" s="1111"/>
      <c r="J937" s="1111"/>
      <c r="K937" s="1111"/>
      <c r="L937" s="1111"/>
      <c r="M937" s="1111"/>
      <c r="N937" s="1111"/>
      <c r="O937" s="1111"/>
      <c r="P937" s="1111"/>
      <c r="Q937" s="1111"/>
      <c r="R937" s="1111"/>
      <c r="S937" s="1111"/>
      <c r="T937" s="1111"/>
      <c r="U937" s="1111"/>
      <c r="V937" s="1111"/>
      <c r="W937" s="1111"/>
      <c r="X937" s="1111"/>
    </row>
    <row r="938" spans="1:24">
      <c r="A938" s="698"/>
      <c r="B938" s="113"/>
      <c r="D938" s="1111"/>
      <c r="E938" s="1111"/>
      <c r="F938" s="1111"/>
      <c r="G938" s="1111"/>
      <c r="H938" s="1111"/>
      <c r="I938" s="1111"/>
      <c r="J938" s="1111"/>
      <c r="K938" s="1111"/>
      <c r="L938" s="1111"/>
      <c r="M938" s="1111"/>
      <c r="N938" s="1111"/>
      <c r="O938" s="1111"/>
      <c r="P938" s="1111"/>
      <c r="Q938" s="1111"/>
      <c r="R938" s="1111"/>
      <c r="S938" s="1111"/>
      <c r="T938" s="1111"/>
      <c r="U938" s="1111"/>
      <c r="V938" s="1111"/>
      <c r="W938" s="1111"/>
      <c r="X938" s="1111"/>
    </row>
    <row r="939" spans="1:24">
      <c r="A939" s="698"/>
      <c r="B939" s="113"/>
      <c r="D939" s="1111"/>
      <c r="E939" s="1111"/>
      <c r="F939" s="1111"/>
      <c r="G939" s="1111"/>
      <c r="H939" s="1111"/>
      <c r="I939" s="1111"/>
      <c r="J939" s="1111"/>
      <c r="K939" s="1111"/>
      <c r="L939" s="1111"/>
      <c r="M939" s="1111"/>
      <c r="N939" s="1111"/>
      <c r="O939" s="1111"/>
      <c r="P939" s="1111"/>
      <c r="Q939" s="1111"/>
      <c r="R939" s="1111"/>
      <c r="S939" s="1111"/>
      <c r="T939" s="1111"/>
      <c r="U939" s="1111"/>
      <c r="V939" s="1111"/>
      <c r="W939" s="1111"/>
      <c r="X939" s="1111"/>
    </row>
    <row r="940" spans="1:24">
      <c r="A940" s="698"/>
      <c r="B940" s="113"/>
      <c r="D940" s="1111"/>
      <c r="E940" s="1111"/>
      <c r="F940" s="1111"/>
      <c r="G940" s="1111"/>
      <c r="H940" s="1111"/>
      <c r="I940" s="1111"/>
      <c r="J940" s="1111"/>
      <c r="K940" s="1111"/>
      <c r="L940" s="1111"/>
      <c r="M940" s="1111"/>
      <c r="N940" s="1111"/>
      <c r="O940" s="1111"/>
      <c r="P940" s="1111"/>
      <c r="Q940" s="1111"/>
      <c r="R940" s="1111"/>
      <c r="S940" s="1111"/>
      <c r="T940" s="1111"/>
      <c r="U940" s="1111"/>
      <c r="V940" s="1111"/>
      <c r="W940" s="1111"/>
      <c r="X940" s="1111"/>
    </row>
    <row r="941" spans="1:24">
      <c r="A941" s="698"/>
      <c r="B941" s="113"/>
      <c r="D941" s="1111"/>
      <c r="E941" s="1111"/>
      <c r="F941" s="1111"/>
      <c r="G941" s="1111"/>
      <c r="H941" s="1111"/>
      <c r="I941" s="1111"/>
      <c r="J941" s="1111"/>
      <c r="K941" s="1111"/>
      <c r="L941" s="1111"/>
      <c r="M941" s="1111"/>
      <c r="N941" s="1111"/>
      <c r="O941" s="1111"/>
      <c r="P941" s="1111"/>
      <c r="Q941" s="1111"/>
      <c r="R941" s="1111"/>
      <c r="S941" s="1111"/>
      <c r="T941" s="1111"/>
      <c r="U941" s="1111"/>
      <c r="V941" s="1111"/>
      <c r="W941" s="1111"/>
      <c r="X941" s="1111"/>
    </row>
    <row r="942" spans="1:24">
      <c r="A942" s="698"/>
      <c r="B942" s="113"/>
      <c r="D942" s="1111"/>
      <c r="E942" s="1111"/>
      <c r="F942" s="1111"/>
      <c r="G942" s="1111"/>
      <c r="H942" s="1111"/>
      <c r="I942" s="1111"/>
      <c r="J942" s="1111"/>
      <c r="K942" s="1111"/>
      <c r="L942" s="1111"/>
      <c r="M942" s="1111"/>
      <c r="N942" s="1111"/>
      <c r="O942" s="1111"/>
      <c r="P942" s="1111"/>
      <c r="Q942" s="1111"/>
      <c r="R942" s="1111"/>
      <c r="S942" s="1111"/>
      <c r="T942" s="1111"/>
      <c r="U942" s="1111"/>
      <c r="V942" s="1111"/>
      <c r="W942" s="1111"/>
      <c r="X942" s="1111"/>
    </row>
    <row r="943" spans="1:24">
      <c r="A943" s="698"/>
      <c r="B943" s="113"/>
      <c r="D943" s="1111"/>
      <c r="E943" s="1111"/>
      <c r="F943" s="1111"/>
      <c r="G943" s="1111"/>
      <c r="H943" s="1111"/>
      <c r="I943" s="1111"/>
      <c r="J943" s="1111"/>
      <c r="K943" s="1111"/>
      <c r="L943" s="1111"/>
      <c r="M943" s="1111"/>
      <c r="N943" s="1111"/>
      <c r="O943" s="1111"/>
      <c r="P943" s="1111"/>
      <c r="Q943" s="1111"/>
      <c r="R943" s="1111"/>
      <c r="S943" s="1111"/>
      <c r="T943" s="1111"/>
      <c r="U943" s="1111"/>
      <c r="V943" s="1111"/>
      <c r="W943" s="1111"/>
      <c r="X943" s="1111"/>
    </row>
    <row r="944" spans="1:24">
      <c r="A944" s="698"/>
      <c r="B944" s="113"/>
      <c r="D944" s="1111"/>
      <c r="E944" s="1111"/>
      <c r="F944" s="1111"/>
      <c r="G944" s="1111"/>
      <c r="H944" s="1111"/>
      <c r="I944" s="1111"/>
      <c r="J944" s="1111"/>
      <c r="K944" s="1111"/>
      <c r="L944" s="1111"/>
      <c r="M944" s="1111"/>
      <c r="N944" s="1111"/>
      <c r="O944" s="1111"/>
      <c r="P944" s="1111"/>
      <c r="Q944" s="1111"/>
      <c r="R944" s="1111"/>
      <c r="S944" s="1111"/>
      <c r="T944" s="1111"/>
      <c r="U944" s="1111"/>
      <c r="V944" s="1111"/>
      <c r="W944" s="1111"/>
      <c r="X944" s="1111"/>
    </row>
    <row r="945" spans="1:24">
      <c r="A945" s="698"/>
      <c r="B945" s="113"/>
      <c r="D945" s="1111"/>
      <c r="E945" s="1111"/>
      <c r="F945" s="1111"/>
      <c r="G945" s="1111"/>
      <c r="H945" s="1111"/>
      <c r="I945" s="1111"/>
      <c r="J945" s="1111"/>
      <c r="K945" s="1111"/>
      <c r="L945" s="1111"/>
      <c r="M945" s="1111"/>
      <c r="N945" s="1111"/>
      <c r="O945" s="1111"/>
      <c r="P945" s="1111"/>
      <c r="Q945" s="1111"/>
      <c r="R945" s="1111"/>
      <c r="S945" s="1111"/>
      <c r="T945" s="1111"/>
      <c r="U945" s="1111"/>
      <c r="V945" s="1111"/>
      <c r="W945" s="1111"/>
      <c r="X945" s="1111"/>
    </row>
    <row r="946" spans="1:24">
      <c r="A946" s="698"/>
      <c r="B946" s="113"/>
      <c r="D946" s="1111"/>
      <c r="E946" s="1111"/>
      <c r="F946" s="1111"/>
      <c r="G946" s="1111"/>
      <c r="H946" s="1111"/>
      <c r="I946" s="1111"/>
      <c r="J946" s="1111"/>
      <c r="K946" s="1111"/>
      <c r="L946" s="1111"/>
      <c r="M946" s="1111"/>
      <c r="N946" s="1111"/>
      <c r="O946" s="1111"/>
      <c r="P946" s="1111"/>
      <c r="Q946" s="1111"/>
      <c r="R946" s="1111"/>
      <c r="S946" s="1111"/>
      <c r="T946" s="1111"/>
      <c r="U946" s="1111"/>
      <c r="V946" s="1111"/>
      <c r="W946" s="1111"/>
      <c r="X946" s="1111"/>
    </row>
    <row r="947" spans="1:24">
      <c r="A947" s="698"/>
      <c r="B947" s="113"/>
      <c r="D947" s="1111"/>
      <c r="E947" s="1111"/>
      <c r="F947" s="1111"/>
      <c r="G947" s="1111"/>
      <c r="H947" s="1111"/>
      <c r="I947" s="1111"/>
      <c r="J947" s="1111"/>
      <c r="K947" s="1111"/>
      <c r="L947" s="1111"/>
      <c r="M947" s="1111"/>
      <c r="N947" s="1111"/>
      <c r="O947" s="1111"/>
      <c r="P947" s="1111"/>
      <c r="Q947" s="1111"/>
      <c r="R947" s="1111"/>
      <c r="S947" s="1111"/>
      <c r="T947" s="1111"/>
      <c r="U947" s="1111"/>
      <c r="V947" s="1111"/>
      <c r="W947" s="1111"/>
      <c r="X947" s="1111"/>
    </row>
    <row r="948" spans="1:24">
      <c r="A948" s="698"/>
      <c r="B948" s="113"/>
      <c r="D948" s="1111"/>
      <c r="E948" s="1111"/>
      <c r="F948" s="1111"/>
      <c r="G948" s="1111"/>
      <c r="H948" s="1111"/>
      <c r="I948" s="1111"/>
      <c r="J948" s="1111"/>
      <c r="K948" s="1111"/>
      <c r="L948" s="1111"/>
      <c r="M948" s="1111"/>
      <c r="N948" s="1111"/>
      <c r="O948" s="1111"/>
      <c r="P948" s="1111"/>
      <c r="Q948" s="1111"/>
      <c r="R948" s="1111"/>
      <c r="S948" s="1111"/>
      <c r="T948" s="1111"/>
      <c r="U948" s="1111"/>
      <c r="V948" s="1111"/>
      <c r="W948" s="1111"/>
      <c r="X948" s="1111"/>
    </row>
    <row r="949" spans="1:24">
      <c r="A949" s="698"/>
      <c r="B949" s="113"/>
      <c r="D949" s="1111"/>
      <c r="E949" s="1111"/>
      <c r="F949" s="1111"/>
      <c r="G949" s="1111"/>
      <c r="H949" s="1111"/>
      <c r="I949" s="1111"/>
      <c r="J949" s="1111"/>
      <c r="K949" s="1111"/>
      <c r="L949" s="1111"/>
      <c r="M949" s="1111"/>
      <c r="N949" s="1111"/>
      <c r="O949" s="1111"/>
      <c r="P949" s="1111"/>
      <c r="Q949" s="1111"/>
      <c r="R949" s="1111"/>
      <c r="S949" s="1111"/>
      <c r="T949" s="1111"/>
      <c r="U949" s="1111"/>
      <c r="V949" s="1111"/>
      <c r="W949" s="1111"/>
      <c r="X949" s="1111"/>
    </row>
    <row r="950" spans="1:24">
      <c r="A950" s="698"/>
      <c r="B950" s="113"/>
      <c r="D950" s="1111"/>
      <c r="E950" s="1111"/>
      <c r="F950" s="1111"/>
      <c r="G950" s="1111"/>
      <c r="H950" s="1111"/>
      <c r="I950" s="1111"/>
      <c r="J950" s="1111"/>
      <c r="K950" s="1111"/>
      <c r="L950" s="1111"/>
      <c r="M950" s="1111"/>
      <c r="N950" s="1111"/>
      <c r="O950" s="1111"/>
      <c r="P950" s="1111"/>
      <c r="Q950" s="1111"/>
      <c r="R950" s="1111"/>
      <c r="S950" s="1111"/>
      <c r="T950" s="1111"/>
      <c r="U950" s="1111"/>
      <c r="V950" s="1111"/>
      <c r="W950" s="1111"/>
      <c r="X950" s="1111"/>
    </row>
    <row r="951" spans="1:24">
      <c r="A951" s="698"/>
      <c r="B951" s="113"/>
      <c r="D951" s="1111"/>
      <c r="E951" s="1111"/>
      <c r="F951" s="1111"/>
      <c r="G951" s="1111"/>
      <c r="H951" s="1111"/>
      <c r="I951" s="1111"/>
      <c r="J951" s="1111"/>
      <c r="K951" s="1111"/>
      <c r="L951" s="1111"/>
      <c r="M951" s="1111"/>
      <c r="N951" s="1111"/>
      <c r="O951" s="1111"/>
      <c r="P951" s="1111"/>
      <c r="Q951" s="1111"/>
      <c r="R951" s="1111"/>
      <c r="S951" s="1111"/>
      <c r="T951" s="1111"/>
      <c r="U951" s="1111"/>
      <c r="V951" s="1111"/>
      <c r="W951" s="1111"/>
      <c r="X951" s="1111"/>
    </row>
    <row r="952" spans="1:24">
      <c r="A952" s="698"/>
      <c r="B952" s="113"/>
      <c r="D952" s="1111"/>
      <c r="E952" s="1111"/>
      <c r="F952" s="1111"/>
      <c r="G952" s="1111"/>
      <c r="H952" s="1111"/>
      <c r="I952" s="1111"/>
      <c r="J952" s="1111"/>
      <c r="K952" s="1111"/>
      <c r="L952" s="1111"/>
      <c r="M952" s="1111"/>
      <c r="N952" s="1111"/>
      <c r="O952" s="1111"/>
      <c r="P952" s="1111"/>
      <c r="Q952" s="1111"/>
      <c r="R952" s="1111"/>
      <c r="S952" s="1111"/>
      <c r="T952" s="1111"/>
      <c r="U952" s="1111"/>
      <c r="V952" s="1111"/>
      <c r="W952" s="1111"/>
      <c r="X952" s="1111"/>
    </row>
    <row r="953" spans="1:24">
      <c r="A953" s="698"/>
      <c r="B953" s="113"/>
      <c r="D953" s="1111"/>
      <c r="E953" s="1111"/>
      <c r="F953" s="1111"/>
      <c r="G953" s="1111"/>
      <c r="H953" s="1111"/>
      <c r="I953" s="1111"/>
      <c r="J953" s="1111"/>
      <c r="K953" s="1111"/>
      <c r="L953" s="1111"/>
      <c r="M953" s="1111"/>
      <c r="N953" s="1111"/>
      <c r="O953" s="1111"/>
      <c r="P953" s="1111"/>
      <c r="Q953" s="1111"/>
      <c r="R953" s="1111"/>
      <c r="S953" s="1111"/>
      <c r="T953" s="1111"/>
      <c r="U953" s="1111"/>
      <c r="V953" s="1111"/>
      <c r="W953" s="1111"/>
      <c r="X953" s="1111"/>
    </row>
    <row r="954" spans="1:24">
      <c r="A954" s="698"/>
      <c r="B954" s="113"/>
      <c r="D954" s="1111"/>
      <c r="E954" s="1111"/>
      <c r="F954" s="1111"/>
      <c r="G954" s="1111"/>
      <c r="H954" s="1111"/>
      <c r="I954" s="1111"/>
      <c r="J954" s="1111"/>
      <c r="K954" s="1111"/>
      <c r="L954" s="1111"/>
      <c r="M954" s="1111"/>
      <c r="N954" s="1111"/>
      <c r="O954" s="1111"/>
      <c r="P954" s="1111"/>
      <c r="Q954" s="1111"/>
      <c r="R954" s="1111"/>
      <c r="S954" s="1111"/>
      <c r="T954" s="1111"/>
      <c r="U954" s="1111"/>
      <c r="V954" s="1111"/>
      <c r="W954" s="1111"/>
      <c r="X954" s="1111"/>
    </row>
    <row r="955" spans="1:24">
      <c r="A955" s="698"/>
      <c r="B955" s="113"/>
      <c r="D955" s="1111"/>
      <c r="E955" s="1111"/>
      <c r="F955" s="1111"/>
      <c r="G955" s="1111"/>
      <c r="H955" s="1111"/>
      <c r="I955" s="1111"/>
      <c r="J955" s="1111"/>
      <c r="K955" s="1111"/>
      <c r="L955" s="1111"/>
      <c r="M955" s="1111"/>
      <c r="N955" s="1111"/>
      <c r="O955" s="1111"/>
      <c r="P955" s="1111"/>
      <c r="Q955" s="1111"/>
      <c r="R955" s="1111"/>
      <c r="S955" s="1111"/>
      <c r="T955" s="1111"/>
      <c r="U955" s="1111"/>
      <c r="V955" s="1111"/>
      <c r="W955" s="1111"/>
      <c r="X955" s="1111"/>
    </row>
    <row r="956" spans="1:24">
      <c r="A956" s="698"/>
      <c r="B956" s="113"/>
      <c r="D956" s="1111"/>
      <c r="E956" s="1111"/>
      <c r="F956" s="1111"/>
      <c r="G956" s="1111"/>
      <c r="H956" s="1111"/>
      <c r="I956" s="1111"/>
      <c r="J956" s="1111"/>
      <c r="K956" s="1111"/>
      <c r="L956" s="1111"/>
      <c r="M956" s="1111"/>
      <c r="N956" s="1111"/>
      <c r="O956" s="1111"/>
      <c r="P956" s="1111"/>
      <c r="Q956" s="1111"/>
      <c r="R956" s="1111"/>
      <c r="S956" s="1111"/>
      <c r="T956" s="1111"/>
      <c r="U956" s="1111"/>
      <c r="V956" s="1111"/>
      <c r="W956" s="1111"/>
      <c r="X956" s="1111"/>
    </row>
    <row r="957" spans="1:24">
      <c r="A957" s="698"/>
      <c r="B957" s="113"/>
      <c r="D957" s="1111"/>
      <c r="E957" s="1111"/>
      <c r="F957" s="1111"/>
      <c r="G957" s="1111"/>
      <c r="H957" s="1111"/>
      <c r="I957" s="1111"/>
      <c r="J957" s="1111"/>
      <c r="K957" s="1111"/>
      <c r="L957" s="1111"/>
      <c r="M957" s="1111"/>
      <c r="N957" s="1111"/>
      <c r="O957" s="1111"/>
      <c r="P957" s="1111"/>
      <c r="Q957" s="1111"/>
      <c r="R957" s="1111"/>
      <c r="S957" s="1111"/>
      <c r="T957" s="1111"/>
      <c r="U957" s="1111"/>
      <c r="V957" s="1111"/>
      <c r="W957" s="1111"/>
      <c r="X957" s="1111"/>
    </row>
    <row r="958" spans="1:24">
      <c r="A958" s="698"/>
      <c r="B958" s="113"/>
      <c r="D958" s="1111"/>
      <c r="E958" s="1111"/>
      <c r="F958" s="1111"/>
      <c r="G958" s="1111"/>
      <c r="H958" s="1111"/>
      <c r="I958" s="1111"/>
      <c r="J958" s="1111"/>
      <c r="K958" s="1111"/>
      <c r="L958" s="1111"/>
      <c r="M958" s="1111"/>
      <c r="N958" s="1111"/>
      <c r="O958" s="1111"/>
      <c r="P958" s="1111"/>
      <c r="Q958" s="1111"/>
      <c r="R958" s="1111"/>
      <c r="S958" s="1111"/>
      <c r="T958" s="1111"/>
      <c r="U958" s="1111"/>
      <c r="V958" s="1111"/>
      <c r="W958" s="1111"/>
      <c r="X958" s="1111"/>
    </row>
    <row r="959" spans="1:24">
      <c r="A959" s="698"/>
      <c r="B959" s="113"/>
      <c r="D959" s="1111"/>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row>
    <row r="960" spans="1:24">
      <c r="A960" s="698"/>
      <c r="B960" s="113"/>
      <c r="D960" s="1111"/>
      <c r="E960" s="1111"/>
      <c r="F960" s="1111"/>
      <c r="G960" s="1111"/>
      <c r="H960" s="1111"/>
      <c r="I960" s="1111"/>
      <c r="J960" s="1111"/>
      <c r="K960" s="1111"/>
      <c r="L960" s="1111"/>
      <c r="M960" s="1111"/>
      <c r="N960" s="1111"/>
      <c r="O960" s="1111"/>
      <c r="P960" s="1111"/>
      <c r="Q960" s="1111"/>
      <c r="R960" s="1111"/>
      <c r="S960" s="1111"/>
      <c r="T960" s="1111"/>
      <c r="U960" s="1111"/>
      <c r="V960" s="1111"/>
      <c r="W960" s="1111"/>
      <c r="X960" s="1111"/>
    </row>
    <row r="961" spans="1:24">
      <c r="A961" s="698"/>
      <c r="B961" s="113"/>
      <c r="D961" s="1111"/>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row>
    <row r="962" spans="1:24">
      <c r="A962" s="698"/>
      <c r="B962" s="113"/>
      <c r="D962" s="1111"/>
      <c r="E962" s="1111"/>
      <c r="F962" s="1111"/>
      <c r="G962" s="1111"/>
      <c r="H962" s="1111"/>
      <c r="I962" s="1111"/>
      <c r="J962" s="1111"/>
      <c r="K962" s="1111"/>
      <c r="L962" s="1111"/>
      <c r="M962" s="1111"/>
      <c r="N962" s="1111"/>
      <c r="O962" s="1111"/>
      <c r="P962" s="1111"/>
      <c r="Q962" s="1111"/>
      <c r="R962" s="1111"/>
      <c r="S962" s="1111"/>
      <c r="T962" s="1111"/>
      <c r="U962" s="1111"/>
      <c r="V962" s="1111"/>
      <c r="W962" s="1111"/>
      <c r="X962" s="1111"/>
    </row>
    <row r="963" spans="1:24">
      <c r="A963" s="698"/>
      <c r="B963" s="113"/>
      <c r="D963" s="1111"/>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row>
    <row r="964" spans="1:24">
      <c r="A964" s="698"/>
      <c r="B964" s="113"/>
      <c r="D964" s="1111"/>
      <c r="E964" s="1111"/>
      <c r="F964" s="1111"/>
      <c r="G964" s="1111"/>
      <c r="H964" s="1111"/>
      <c r="I964" s="1111"/>
      <c r="J964" s="1111"/>
      <c r="K964" s="1111"/>
      <c r="L964" s="1111"/>
      <c r="M964" s="1111"/>
      <c r="N964" s="1111"/>
      <c r="O964" s="1111"/>
      <c r="P964" s="1111"/>
      <c r="Q964" s="1111"/>
      <c r="R964" s="1111"/>
      <c r="S964" s="1111"/>
      <c r="T964" s="1111"/>
      <c r="U964" s="1111"/>
      <c r="V964" s="1111"/>
      <c r="W964" s="1111"/>
      <c r="X964" s="1111"/>
    </row>
    <row r="965" spans="1:24">
      <c r="A965" s="698"/>
      <c r="B965" s="113"/>
      <c r="D965" s="1111"/>
      <c r="E965" s="1111"/>
      <c r="F965" s="1111"/>
      <c r="G965" s="1111"/>
      <c r="H965" s="1111"/>
      <c r="I965" s="1111"/>
      <c r="J965" s="1111"/>
      <c r="K965" s="1111"/>
      <c r="L965" s="1111"/>
      <c r="M965" s="1111"/>
      <c r="N965" s="1111"/>
      <c r="O965" s="1111"/>
      <c r="P965" s="1111"/>
      <c r="Q965" s="1111"/>
      <c r="R965" s="1111"/>
      <c r="S965" s="1111"/>
      <c r="T965" s="1111"/>
      <c r="U965" s="1111"/>
      <c r="V965" s="1111"/>
      <c r="W965" s="1111"/>
      <c r="X965" s="1111"/>
    </row>
    <row r="966" spans="1:24">
      <c r="A966" s="698"/>
      <c r="B966" s="113"/>
      <c r="D966" s="1111"/>
      <c r="E966" s="1111"/>
      <c r="F966" s="1111"/>
      <c r="G966" s="1111"/>
      <c r="H966" s="1111"/>
      <c r="I966" s="1111"/>
      <c r="J966" s="1111"/>
      <c r="K966" s="1111"/>
      <c r="L966" s="1111"/>
      <c r="M966" s="1111"/>
      <c r="N966" s="1111"/>
      <c r="O966" s="1111"/>
      <c r="P966" s="1111"/>
      <c r="Q966" s="1111"/>
      <c r="R966" s="1111"/>
      <c r="S966" s="1111"/>
      <c r="T966" s="1111"/>
      <c r="U966" s="1111"/>
      <c r="V966" s="1111"/>
      <c r="W966" s="1111"/>
      <c r="X966" s="1111"/>
    </row>
    <row r="967" spans="1:24">
      <c r="A967" s="698"/>
      <c r="B967" s="113"/>
      <c r="D967" s="1111"/>
      <c r="E967" s="1111"/>
      <c r="F967" s="1111"/>
      <c r="G967" s="1111"/>
      <c r="H967" s="1111"/>
      <c r="I967" s="1111"/>
      <c r="J967" s="1111"/>
      <c r="K967" s="1111"/>
      <c r="L967" s="1111"/>
      <c r="M967" s="1111"/>
      <c r="N967" s="1111"/>
      <c r="O967" s="1111"/>
      <c r="P967" s="1111"/>
      <c r="Q967" s="1111"/>
      <c r="R967" s="1111"/>
      <c r="S967" s="1111"/>
      <c r="T967" s="1111"/>
      <c r="U967" s="1111"/>
      <c r="V967" s="1111"/>
      <c r="W967" s="1111"/>
      <c r="X967" s="1111"/>
    </row>
    <row r="968" spans="1:24">
      <c r="A968" s="698"/>
      <c r="B968" s="113"/>
      <c r="D968" s="1111"/>
      <c r="E968" s="1111"/>
      <c r="F968" s="1111"/>
      <c r="G968" s="1111"/>
      <c r="H968" s="1111"/>
      <c r="I968" s="1111"/>
      <c r="J968" s="1111"/>
      <c r="K968" s="1111"/>
      <c r="L968" s="1111"/>
      <c r="M968" s="1111"/>
      <c r="N968" s="1111"/>
      <c r="O968" s="1111"/>
      <c r="P968" s="1111"/>
      <c r="Q968" s="1111"/>
      <c r="R968" s="1111"/>
      <c r="S968" s="1111"/>
      <c r="T968" s="1111"/>
      <c r="U968" s="1111"/>
      <c r="V968" s="1111"/>
      <c r="W968" s="1111"/>
      <c r="X968" s="1111"/>
    </row>
    <row r="969" spans="1:24">
      <c r="A969" s="698"/>
      <c r="B969" s="113"/>
      <c r="D969" s="1111"/>
      <c r="E969" s="1111"/>
      <c r="F969" s="1111"/>
      <c r="G969" s="1111"/>
      <c r="H969" s="1111"/>
      <c r="I969" s="1111"/>
      <c r="J969" s="1111"/>
      <c r="K969" s="1111"/>
      <c r="L969" s="1111"/>
      <c r="M969" s="1111"/>
      <c r="N969" s="1111"/>
      <c r="O969" s="1111"/>
      <c r="P969" s="1111"/>
      <c r="Q969" s="1111"/>
      <c r="R969" s="1111"/>
      <c r="S969" s="1111"/>
      <c r="T969" s="1111"/>
      <c r="U969" s="1111"/>
      <c r="V969" s="1111"/>
      <c r="W969" s="1111"/>
      <c r="X969" s="1111"/>
    </row>
    <row r="970" spans="1:24">
      <c r="A970" s="698"/>
      <c r="B970" s="113"/>
      <c r="D970" s="1111"/>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row>
    <row r="971" spans="1:24">
      <c r="A971" s="698"/>
      <c r="B971" s="113"/>
      <c r="D971" s="1111"/>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row>
    <row r="972" spans="1:24">
      <c r="A972" s="698"/>
      <c r="B972" s="113"/>
      <c r="D972" s="1111"/>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row>
    <row r="973" spans="1:24">
      <c r="A973" s="698"/>
      <c r="B973" s="113"/>
      <c r="D973" s="1111"/>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row>
    <row r="974" spans="1:24">
      <c r="A974" s="698"/>
      <c r="B974" s="113"/>
      <c r="D974" s="1111"/>
      <c r="E974" s="1111"/>
      <c r="F974" s="1111"/>
      <c r="G974" s="1111"/>
      <c r="H974" s="1111"/>
      <c r="I974" s="1111"/>
      <c r="J974" s="1111"/>
      <c r="K974" s="1111"/>
      <c r="L974" s="1111"/>
      <c r="M974" s="1111"/>
      <c r="N974" s="1111"/>
      <c r="O974" s="1111"/>
      <c r="P974" s="1111"/>
      <c r="Q974" s="1111"/>
      <c r="R974" s="1111"/>
      <c r="S974" s="1111"/>
      <c r="T974" s="1111"/>
      <c r="U974" s="1111"/>
      <c r="V974" s="1111"/>
      <c r="W974" s="1111"/>
      <c r="X974" s="1111"/>
    </row>
    <row r="975" spans="1:24">
      <c r="A975" s="698"/>
      <c r="B975" s="113"/>
      <c r="D975" s="1111"/>
      <c r="E975" s="1111"/>
      <c r="F975" s="1111"/>
      <c r="G975" s="1111"/>
      <c r="H975" s="1111"/>
      <c r="I975" s="1111"/>
      <c r="J975" s="1111"/>
      <c r="K975" s="1111"/>
      <c r="L975" s="1111"/>
      <c r="M975" s="1111"/>
      <c r="N975" s="1111"/>
      <c r="O975" s="1111"/>
      <c r="P975" s="1111"/>
      <c r="Q975" s="1111"/>
      <c r="R975" s="1111"/>
      <c r="S975" s="1111"/>
      <c r="T975" s="1111"/>
      <c r="U975" s="1111"/>
      <c r="V975" s="1111"/>
      <c r="W975" s="1111"/>
      <c r="X975" s="1111"/>
    </row>
    <row r="976" spans="1:24">
      <c r="A976" s="698"/>
      <c r="B976" s="113"/>
      <c r="D976" s="1111"/>
      <c r="E976" s="1111"/>
      <c r="F976" s="1111"/>
      <c r="G976" s="1111"/>
      <c r="H976" s="1111"/>
      <c r="I976" s="1111"/>
      <c r="J976" s="1111"/>
      <c r="K976" s="1111"/>
      <c r="L976" s="1111"/>
      <c r="M976" s="1111"/>
      <c r="N976" s="1111"/>
      <c r="O976" s="1111"/>
      <c r="P976" s="1111"/>
      <c r="Q976" s="1111"/>
      <c r="R976" s="1111"/>
      <c r="S976" s="1111"/>
      <c r="T976" s="1111"/>
      <c r="U976" s="1111"/>
      <c r="V976" s="1111"/>
      <c r="W976" s="1111"/>
      <c r="X976" s="1111"/>
    </row>
    <row r="977" spans="1:24">
      <c r="A977" s="698"/>
      <c r="B977" s="113"/>
      <c r="D977" s="1111"/>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row>
    <row r="978" spans="1:24">
      <c r="A978" s="698"/>
      <c r="B978" s="113"/>
      <c r="D978" s="1111"/>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row>
    <row r="979" spans="1:24">
      <c r="A979" s="698"/>
      <c r="B979" s="113"/>
      <c r="D979" s="1111"/>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row>
    <row r="980" spans="1:24">
      <c r="A980" s="698"/>
      <c r="B980" s="113"/>
      <c r="D980" s="1111"/>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row>
    <row r="981" spans="1:24">
      <c r="A981" s="698"/>
      <c r="B981" s="113"/>
      <c r="D981" s="1111"/>
      <c r="E981" s="1111"/>
      <c r="F981" s="1111"/>
      <c r="G981" s="1111"/>
      <c r="H981" s="1111"/>
      <c r="I981" s="1111"/>
      <c r="J981" s="1111"/>
      <c r="K981" s="1111"/>
      <c r="L981" s="1111"/>
      <c r="M981" s="1111"/>
      <c r="N981" s="1111"/>
      <c r="O981" s="1111"/>
      <c r="P981" s="1111"/>
      <c r="Q981" s="1111"/>
      <c r="R981" s="1111"/>
      <c r="S981" s="1111"/>
      <c r="T981" s="1111"/>
      <c r="U981" s="1111"/>
      <c r="V981" s="1111"/>
      <c r="W981" s="1111"/>
      <c r="X981" s="1111"/>
    </row>
    <row r="982" spans="1:24">
      <c r="A982" s="698"/>
      <c r="B982" s="113"/>
      <c r="D982" s="1111"/>
      <c r="E982" s="1111"/>
      <c r="F982" s="1111"/>
      <c r="G982" s="1111"/>
      <c r="H982" s="1111"/>
      <c r="I982" s="1111"/>
      <c r="J982" s="1111"/>
      <c r="K982" s="1111"/>
      <c r="L982" s="1111"/>
      <c r="M982" s="1111"/>
      <c r="N982" s="1111"/>
      <c r="O982" s="1111"/>
      <c r="P982" s="1111"/>
      <c r="Q982" s="1111"/>
      <c r="R982" s="1111"/>
      <c r="S982" s="1111"/>
      <c r="T982" s="1111"/>
      <c r="U982" s="1111"/>
      <c r="V982" s="1111"/>
      <c r="W982" s="1111"/>
      <c r="X982" s="1111"/>
    </row>
    <row r="983" spans="1:24">
      <c r="A983" s="698"/>
      <c r="B983" s="113"/>
      <c r="D983" s="1111"/>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row>
    <row r="984" spans="1:24">
      <c r="A984" s="698"/>
      <c r="B984" s="113"/>
      <c r="D984" s="1111"/>
      <c r="E984" s="1111"/>
      <c r="F984" s="1111"/>
      <c r="G984" s="1111"/>
      <c r="H984" s="1111"/>
      <c r="I984" s="1111"/>
      <c r="J984" s="1111"/>
      <c r="K984" s="1111"/>
      <c r="L984" s="1111"/>
      <c r="M984" s="1111"/>
      <c r="N984" s="1111"/>
      <c r="O984" s="1111"/>
      <c r="P984" s="1111"/>
      <c r="Q984" s="1111"/>
      <c r="R984" s="1111"/>
      <c r="S984" s="1111"/>
      <c r="T984" s="1111"/>
      <c r="U984" s="1111"/>
      <c r="V984" s="1111"/>
      <c r="W984" s="1111"/>
      <c r="X984" s="1111"/>
    </row>
    <row r="985" spans="1:24">
      <c r="A985" s="698"/>
      <c r="B985" s="113"/>
      <c r="D985" s="1111"/>
      <c r="E985" s="1111"/>
      <c r="F985" s="1111"/>
      <c r="G985" s="1111"/>
      <c r="H985" s="1111"/>
      <c r="I985" s="1111"/>
      <c r="J985" s="1111"/>
      <c r="K985" s="1111"/>
      <c r="L985" s="1111"/>
      <c r="M985" s="1111"/>
      <c r="N985" s="1111"/>
      <c r="O985" s="1111"/>
      <c r="P985" s="1111"/>
      <c r="Q985" s="1111"/>
      <c r="R985" s="1111"/>
      <c r="S985" s="1111"/>
      <c r="T985" s="1111"/>
      <c r="U985" s="1111"/>
      <c r="V985" s="1111"/>
      <c r="W985" s="1111"/>
      <c r="X985" s="1111"/>
    </row>
    <row r="986" spans="1:24">
      <c r="A986" s="698"/>
      <c r="B986" s="113"/>
      <c r="D986" s="1111"/>
      <c r="E986" s="1111"/>
      <c r="F986" s="1111"/>
      <c r="G986" s="1111"/>
      <c r="H986" s="1111"/>
      <c r="I986" s="1111"/>
      <c r="J986" s="1111"/>
      <c r="K986" s="1111"/>
      <c r="L986" s="1111"/>
      <c r="M986" s="1111"/>
      <c r="N986" s="1111"/>
      <c r="O986" s="1111"/>
      <c r="P986" s="1111"/>
      <c r="Q986" s="1111"/>
      <c r="R986" s="1111"/>
      <c r="S986" s="1111"/>
      <c r="T986" s="1111"/>
      <c r="U986" s="1111"/>
      <c r="V986" s="1111"/>
      <c r="W986" s="1111"/>
      <c r="X986" s="1111"/>
    </row>
    <row r="987" spans="1:24">
      <c r="A987" s="698"/>
      <c r="B987" s="113"/>
      <c r="D987" s="1111"/>
      <c r="E987" s="1111"/>
      <c r="F987" s="1111"/>
      <c r="G987" s="1111"/>
      <c r="H987" s="1111"/>
      <c r="I987" s="1111"/>
      <c r="J987" s="1111"/>
      <c r="K987" s="1111"/>
      <c r="L987" s="1111"/>
      <c r="M987" s="1111"/>
      <c r="N987" s="1111"/>
      <c r="O987" s="1111"/>
      <c r="P987" s="1111"/>
      <c r="Q987" s="1111"/>
      <c r="R987" s="1111"/>
      <c r="S987" s="1111"/>
      <c r="T987" s="1111"/>
      <c r="U987" s="1111"/>
      <c r="V987" s="1111"/>
      <c r="W987" s="1111"/>
      <c r="X987" s="1111"/>
    </row>
    <row r="988" spans="1:24">
      <c r="A988" s="698"/>
      <c r="B988" s="113"/>
      <c r="D988" s="1111"/>
      <c r="E988" s="1111"/>
      <c r="F988" s="1111"/>
      <c r="G988" s="1111"/>
      <c r="H988" s="1111"/>
      <c r="I988" s="1111"/>
      <c r="J988" s="1111"/>
      <c r="K988" s="1111"/>
      <c r="L988" s="1111"/>
      <c r="M988" s="1111"/>
      <c r="N988" s="1111"/>
      <c r="O988" s="1111"/>
      <c r="P988" s="1111"/>
      <c r="Q988" s="1111"/>
      <c r="R988" s="1111"/>
      <c r="S988" s="1111"/>
      <c r="T988" s="1111"/>
      <c r="U988" s="1111"/>
      <c r="V988" s="1111"/>
      <c r="W988" s="1111"/>
      <c r="X988" s="1111"/>
    </row>
    <row r="989" spans="1:24">
      <c r="A989" s="698"/>
      <c r="B989" s="113"/>
      <c r="D989" s="1111"/>
      <c r="E989" s="1111"/>
      <c r="F989" s="1111"/>
      <c r="G989" s="1111"/>
      <c r="H989" s="1111"/>
      <c r="I989" s="1111"/>
      <c r="J989" s="1111"/>
      <c r="K989" s="1111"/>
      <c r="L989" s="1111"/>
      <c r="M989" s="1111"/>
      <c r="N989" s="1111"/>
      <c r="O989" s="1111"/>
      <c r="P989" s="1111"/>
      <c r="Q989" s="1111"/>
      <c r="R989" s="1111"/>
      <c r="S989" s="1111"/>
      <c r="T989" s="1111"/>
      <c r="U989" s="1111"/>
      <c r="V989" s="1111"/>
      <c r="W989" s="1111"/>
      <c r="X989" s="1111"/>
    </row>
    <row r="990" spans="1:24">
      <c r="A990" s="698"/>
      <c r="B990" s="113"/>
      <c r="D990" s="1111"/>
      <c r="E990" s="1111"/>
      <c r="F990" s="1111"/>
      <c r="G990" s="1111"/>
      <c r="H990" s="1111"/>
      <c r="I990" s="1111"/>
      <c r="J990" s="1111"/>
      <c r="K990" s="1111"/>
      <c r="L990" s="1111"/>
      <c r="M990" s="1111"/>
      <c r="N990" s="1111"/>
      <c r="O990" s="1111"/>
      <c r="P990" s="1111"/>
      <c r="Q990" s="1111"/>
      <c r="R990" s="1111"/>
      <c r="S990" s="1111"/>
      <c r="T990" s="1111"/>
      <c r="U990" s="1111"/>
      <c r="V990" s="1111"/>
      <c r="W990" s="1111"/>
      <c r="X990" s="1111"/>
    </row>
    <row r="991" spans="1:24">
      <c r="A991" s="698"/>
      <c r="B991" s="113"/>
      <c r="D991" s="1111"/>
      <c r="E991" s="1111"/>
      <c r="F991" s="1111"/>
      <c r="G991" s="1111"/>
      <c r="H991" s="1111"/>
      <c r="I991" s="1111"/>
      <c r="J991" s="1111"/>
      <c r="K991" s="1111"/>
      <c r="L991" s="1111"/>
      <c r="M991" s="1111"/>
      <c r="N991" s="1111"/>
      <c r="O991" s="1111"/>
      <c r="P991" s="1111"/>
      <c r="Q991" s="1111"/>
      <c r="R991" s="1111"/>
      <c r="S991" s="1111"/>
      <c r="T991" s="1111"/>
      <c r="U991" s="1111"/>
      <c r="V991" s="1111"/>
      <c r="W991" s="1111"/>
      <c r="X991" s="1111"/>
    </row>
    <row r="992" spans="1:24">
      <c r="A992" s="698"/>
      <c r="B992" s="113"/>
      <c r="D992" s="1111"/>
      <c r="E992" s="1111"/>
      <c r="F992" s="1111"/>
      <c r="G992" s="1111"/>
      <c r="H992" s="1111"/>
      <c r="I992" s="1111"/>
      <c r="J992" s="1111"/>
      <c r="K992" s="1111"/>
      <c r="L992" s="1111"/>
      <c r="M992" s="1111"/>
      <c r="N992" s="1111"/>
      <c r="O992" s="1111"/>
      <c r="P992" s="1111"/>
      <c r="Q992" s="1111"/>
      <c r="R992" s="1111"/>
      <c r="S992" s="1111"/>
      <c r="T992" s="1111"/>
      <c r="U992" s="1111"/>
      <c r="V992" s="1111"/>
      <c r="W992" s="1111"/>
      <c r="X992" s="1111"/>
    </row>
    <row r="993" spans="1:24">
      <c r="A993" s="698"/>
      <c r="B993" s="113"/>
      <c r="D993" s="1111"/>
      <c r="E993" s="1111"/>
      <c r="F993" s="1111"/>
      <c r="G993" s="1111"/>
      <c r="H993" s="1111"/>
      <c r="I993" s="1111"/>
      <c r="J993" s="1111"/>
      <c r="K993" s="1111"/>
      <c r="L993" s="1111"/>
      <c r="M993" s="1111"/>
      <c r="N993" s="1111"/>
      <c r="O993" s="1111"/>
      <c r="P993" s="1111"/>
      <c r="Q993" s="1111"/>
      <c r="R993" s="1111"/>
      <c r="S993" s="1111"/>
      <c r="T993" s="1111"/>
      <c r="U993" s="1111"/>
      <c r="V993" s="1111"/>
      <c r="W993" s="1111"/>
      <c r="X993" s="1111"/>
    </row>
    <row r="994" spans="1:24">
      <c r="A994" s="698"/>
      <c r="B994" s="113"/>
      <c r="D994" s="1111"/>
      <c r="E994" s="1111"/>
      <c r="F994" s="1111"/>
      <c r="G994" s="1111"/>
      <c r="H994" s="1111"/>
      <c r="I994" s="1111"/>
      <c r="J994" s="1111"/>
      <c r="K994" s="1111"/>
      <c r="L994" s="1111"/>
      <c r="M994" s="1111"/>
      <c r="N994" s="1111"/>
      <c r="O994" s="1111"/>
      <c r="P994" s="1111"/>
      <c r="Q994" s="1111"/>
      <c r="R994" s="1111"/>
      <c r="S994" s="1111"/>
      <c r="T994" s="1111"/>
      <c r="U994" s="1111"/>
      <c r="V994" s="1111"/>
      <c r="W994" s="1111"/>
      <c r="X994" s="1111"/>
    </row>
    <row r="995" spans="1:24">
      <c r="A995" s="698"/>
      <c r="B995" s="113"/>
      <c r="D995" s="1111"/>
      <c r="E995" s="1111"/>
      <c r="F995" s="1111"/>
      <c r="G995" s="1111"/>
      <c r="H995" s="1111"/>
      <c r="I995" s="1111"/>
      <c r="J995" s="1111"/>
      <c r="K995" s="1111"/>
      <c r="L995" s="1111"/>
      <c r="M995" s="1111"/>
      <c r="N995" s="1111"/>
      <c r="O995" s="1111"/>
      <c r="P995" s="1111"/>
      <c r="Q995" s="1111"/>
      <c r="R995" s="1111"/>
      <c r="S995" s="1111"/>
      <c r="T995" s="1111"/>
      <c r="U995" s="1111"/>
      <c r="V995" s="1111"/>
      <c r="W995" s="1111"/>
      <c r="X995" s="1111"/>
    </row>
    <row r="996" spans="1:24">
      <c r="A996" s="698"/>
      <c r="B996" s="113"/>
      <c r="D996" s="1111"/>
      <c r="E996" s="1111"/>
      <c r="F996" s="1111"/>
      <c r="G996" s="1111"/>
      <c r="H996" s="1111"/>
      <c r="I996" s="1111"/>
      <c r="J996" s="1111"/>
      <c r="K996" s="1111"/>
      <c r="L996" s="1111"/>
      <c r="M996" s="1111"/>
      <c r="N996" s="1111"/>
      <c r="O996" s="1111"/>
      <c r="P996" s="1111"/>
      <c r="Q996" s="1111"/>
      <c r="R996" s="1111"/>
      <c r="S996" s="1111"/>
      <c r="T996" s="1111"/>
      <c r="U996" s="1111"/>
      <c r="V996" s="1111"/>
      <c r="W996" s="1111"/>
      <c r="X996" s="1111"/>
    </row>
    <row r="997" spans="1:24">
      <c r="A997" s="698"/>
      <c r="B997" s="113"/>
      <c r="D997" s="1111"/>
      <c r="E997" s="1111"/>
      <c r="F997" s="1111"/>
      <c r="G997" s="1111"/>
      <c r="H997" s="1111"/>
      <c r="I997" s="1111"/>
      <c r="J997" s="1111"/>
      <c r="K997" s="1111"/>
      <c r="L997" s="1111"/>
      <c r="M997" s="1111"/>
      <c r="N997" s="1111"/>
      <c r="O997" s="1111"/>
      <c r="P997" s="1111"/>
      <c r="Q997" s="1111"/>
      <c r="R997" s="1111"/>
      <c r="S997" s="1111"/>
      <c r="T997" s="1111"/>
      <c r="U997" s="1111"/>
      <c r="V997" s="1111"/>
      <c r="W997" s="1111"/>
      <c r="X997" s="1111"/>
    </row>
    <row r="998" spans="1:24">
      <c r="A998" s="698"/>
      <c r="B998" s="113"/>
      <c r="D998" s="1111"/>
      <c r="E998" s="1111"/>
      <c r="F998" s="1111"/>
      <c r="G998" s="1111"/>
      <c r="H998" s="1111"/>
      <c r="I998" s="1111"/>
      <c r="J998" s="1111"/>
      <c r="K998" s="1111"/>
      <c r="L998" s="1111"/>
      <c r="M998" s="1111"/>
      <c r="N998" s="1111"/>
      <c r="O998" s="1111"/>
      <c r="P998" s="1111"/>
      <c r="Q998" s="1111"/>
      <c r="R998" s="1111"/>
      <c r="S998" s="1111"/>
      <c r="T998" s="1111"/>
      <c r="U998" s="1111"/>
      <c r="V998" s="1111"/>
      <c r="W998" s="1111"/>
      <c r="X998" s="1111"/>
    </row>
    <row r="999" spans="1:24">
      <c r="A999" s="698"/>
      <c r="B999" s="113"/>
      <c r="D999" s="1111"/>
      <c r="E999" s="1111"/>
      <c r="F999" s="1111"/>
      <c r="G999" s="1111"/>
      <c r="H999" s="1111"/>
      <c r="I999" s="1111"/>
      <c r="J999" s="1111"/>
      <c r="K999" s="1111"/>
      <c r="L999" s="1111"/>
      <c r="M999" s="1111"/>
      <c r="N999" s="1111"/>
      <c r="O999" s="1111"/>
      <c r="P999" s="1111"/>
      <c r="Q999" s="1111"/>
      <c r="R999" s="1111"/>
      <c r="S999" s="1111"/>
      <c r="T999" s="1111"/>
      <c r="U999" s="1111"/>
      <c r="V999" s="1111"/>
      <c r="W999" s="1111"/>
      <c r="X999" s="1111"/>
    </row>
    <row r="1000" spans="1:24">
      <c r="A1000" s="698"/>
      <c r="B1000" s="113"/>
      <c r="D1000" s="1111"/>
      <c r="E1000" s="1111"/>
      <c r="F1000" s="1111"/>
      <c r="G1000" s="1111"/>
      <c r="H1000" s="1111"/>
      <c r="I1000" s="1111"/>
      <c r="J1000" s="1111"/>
      <c r="K1000" s="1111"/>
      <c r="L1000" s="1111"/>
      <c r="M1000" s="1111"/>
      <c r="N1000" s="1111"/>
      <c r="O1000" s="1111"/>
      <c r="P1000" s="1111"/>
      <c r="Q1000" s="1111"/>
      <c r="R1000" s="1111"/>
      <c r="S1000" s="1111"/>
      <c r="T1000" s="1111"/>
      <c r="U1000" s="1111"/>
      <c r="V1000" s="1111"/>
      <c r="W1000" s="1111"/>
      <c r="X1000" s="1111"/>
    </row>
    <row r="1001" spans="1:24">
      <c r="A1001" s="698"/>
      <c r="B1001" s="113"/>
      <c r="D1001" s="1111"/>
      <c r="E1001" s="1111"/>
      <c r="F1001" s="1111"/>
      <c r="G1001" s="1111"/>
      <c r="H1001" s="1111"/>
      <c r="I1001" s="1111"/>
      <c r="J1001" s="1111"/>
      <c r="K1001" s="1111"/>
      <c r="L1001" s="1111"/>
      <c r="M1001" s="1111"/>
      <c r="N1001" s="1111"/>
      <c r="O1001" s="1111"/>
      <c r="P1001" s="1111"/>
      <c r="Q1001" s="1111"/>
      <c r="R1001" s="1111"/>
      <c r="S1001" s="1111"/>
      <c r="T1001" s="1111"/>
      <c r="U1001" s="1111"/>
      <c r="V1001" s="1111"/>
      <c r="W1001" s="1111"/>
      <c r="X1001" s="1111"/>
    </row>
    <row r="1002" spans="1:24">
      <c r="A1002" s="698"/>
      <c r="B1002" s="113"/>
      <c r="D1002" s="1111"/>
      <c r="E1002" s="1111"/>
      <c r="F1002" s="1111"/>
      <c r="G1002" s="1111"/>
      <c r="H1002" s="1111"/>
      <c r="I1002" s="1111"/>
      <c r="J1002" s="1111"/>
      <c r="K1002" s="1111"/>
      <c r="L1002" s="1111"/>
      <c r="M1002" s="1111"/>
      <c r="N1002" s="1111"/>
      <c r="O1002" s="1111"/>
      <c r="P1002" s="1111"/>
      <c r="Q1002" s="1111"/>
      <c r="R1002" s="1111"/>
      <c r="S1002" s="1111"/>
      <c r="T1002" s="1111"/>
      <c r="U1002" s="1111"/>
      <c r="V1002" s="1111"/>
      <c r="W1002" s="1111"/>
      <c r="X1002" s="1111"/>
    </row>
    <row r="1003" spans="1:24">
      <c r="A1003" s="698"/>
      <c r="B1003" s="113"/>
      <c r="D1003" s="1111"/>
      <c r="E1003" s="1111"/>
      <c r="F1003" s="1111"/>
      <c r="G1003" s="1111"/>
      <c r="H1003" s="1111"/>
      <c r="I1003" s="1111"/>
      <c r="J1003" s="1111"/>
      <c r="K1003" s="1111"/>
      <c r="L1003" s="1111"/>
      <c r="M1003" s="1111"/>
      <c r="N1003" s="1111"/>
      <c r="O1003" s="1111"/>
      <c r="P1003" s="1111"/>
      <c r="Q1003" s="1111"/>
      <c r="R1003" s="1111"/>
      <c r="S1003" s="1111"/>
      <c r="T1003" s="1111"/>
      <c r="U1003" s="1111"/>
      <c r="V1003" s="1111"/>
      <c r="W1003" s="1111"/>
      <c r="X1003" s="1111"/>
    </row>
    <row r="1004" spans="1:24">
      <c r="A1004" s="698"/>
      <c r="B1004" s="113"/>
      <c r="D1004" s="1111"/>
      <c r="E1004" s="1111"/>
      <c r="F1004" s="1111"/>
      <c r="G1004" s="1111"/>
      <c r="H1004" s="1111"/>
      <c r="I1004" s="1111"/>
      <c r="J1004" s="1111"/>
      <c r="K1004" s="1111"/>
      <c r="L1004" s="1111"/>
      <c r="M1004" s="1111"/>
      <c r="N1004" s="1111"/>
      <c r="O1004" s="1111"/>
      <c r="P1004" s="1111"/>
      <c r="Q1004" s="1111"/>
      <c r="R1004" s="1111"/>
      <c r="S1004" s="1111"/>
      <c r="T1004" s="1111"/>
      <c r="U1004" s="1111"/>
      <c r="V1004" s="1111"/>
      <c r="W1004" s="1111"/>
      <c r="X1004" s="1111"/>
    </row>
    <row r="1005" spans="1:24">
      <c r="A1005" s="698"/>
      <c r="B1005" s="113"/>
      <c r="D1005" s="1111"/>
      <c r="E1005" s="1111"/>
      <c r="F1005" s="1111"/>
      <c r="G1005" s="1111"/>
      <c r="H1005" s="1111"/>
      <c r="I1005" s="1111"/>
      <c r="J1005" s="1111"/>
      <c r="K1005" s="1111"/>
      <c r="L1005" s="1111"/>
      <c r="M1005" s="1111"/>
      <c r="N1005" s="1111"/>
      <c r="O1005" s="1111"/>
      <c r="P1005" s="1111"/>
      <c r="Q1005" s="1111"/>
      <c r="R1005" s="1111"/>
      <c r="S1005" s="1111"/>
      <c r="T1005" s="1111"/>
      <c r="U1005" s="1111"/>
      <c r="V1005" s="1111"/>
      <c r="W1005" s="1111"/>
      <c r="X1005" s="1111"/>
    </row>
    <row r="1006" spans="1:24">
      <c r="A1006" s="698"/>
      <c r="B1006" s="113"/>
      <c r="D1006" s="1111"/>
      <c r="E1006" s="1111"/>
      <c r="F1006" s="1111"/>
      <c r="G1006" s="1111"/>
      <c r="H1006" s="1111"/>
      <c r="I1006" s="1111"/>
      <c r="J1006" s="1111"/>
      <c r="K1006" s="1111"/>
      <c r="L1006" s="1111"/>
      <c r="M1006" s="1111"/>
      <c r="N1006" s="1111"/>
      <c r="O1006" s="1111"/>
      <c r="P1006" s="1111"/>
      <c r="Q1006" s="1111"/>
      <c r="R1006" s="1111"/>
      <c r="S1006" s="1111"/>
      <c r="T1006" s="1111"/>
      <c r="U1006" s="1111"/>
      <c r="V1006" s="1111"/>
      <c r="W1006" s="1111"/>
      <c r="X1006" s="1111"/>
    </row>
    <row r="1007" spans="1:24">
      <c r="A1007" s="698"/>
      <c r="B1007" s="113"/>
      <c r="D1007" s="1111"/>
      <c r="E1007" s="1111"/>
      <c r="F1007" s="1111"/>
      <c r="G1007" s="1111"/>
      <c r="H1007" s="1111"/>
      <c r="I1007" s="1111"/>
      <c r="J1007" s="1111"/>
      <c r="K1007" s="1111"/>
      <c r="L1007" s="1111"/>
      <c r="M1007" s="1111"/>
      <c r="N1007" s="1111"/>
      <c r="O1007" s="1111"/>
      <c r="P1007" s="1111"/>
      <c r="Q1007" s="1111"/>
      <c r="R1007" s="1111"/>
      <c r="S1007" s="1111"/>
      <c r="T1007" s="1111"/>
      <c r="U1007" s="1111"/>
      <c r="V1007" s="1111"/>
      <c r="W1007" s="1111"/>
      <c r="X1007" s="1111"/>
    </row>
    <row r="1008" spans="1:24">
      <c r="A1008" s="698"/>
      <c r="B1008" s="113"/>
      <c r="D1008" s="1111"/>
      <c r="E1008" s="1111"/>
      <c r="F1008" s="1111"/>
      <c r="G1008" s="1111"/>
      <c r="H1008" s="1111"/>
      <c r="I1008" s="1111"/>
      <c r="J1008" s="1111"/>
      <c r="K1008" s="1111"/>
      <c r="L1008" s="1111"/>
      <c r="M1008" s="1111"/>
      <c r="N1008" s="1111"/>
      <c r="O1008" s="1111"/>
      <c r="P1008" s="1111"/>
      <c r="Q1008" s="1111"/>
      <c r="R1008" s="1111"/>
      <c r="S1008" s="1111"/>
      <c r="T1008" s="1111"/>
      <c r="U1008" s="1111"/>
      <c r="V1008" s="1111"/>
      <c r="W1008" s="1111"/>
      <c r="X1008" s="1111"/>
    </row>
    <row r="1009" spans="1:24">
      <c r="A1009" s="698"/>
      <c r="B1009" s="113"/>
      <c r="D1009" s="1111"/>
      <c r="E1009" s="1111"/>
      <c r="F1009" s="1111"/>
      <c r="G1009" s="1111"/>
      <c r="H1009" s="1111"/>
      <c r="I1009" s="1111"/>
      <c r="J1009" s="1111"/>
      <c r="K1009" s="1111"/>
      <c r="L1009" s="1111"/>
      <c r="M1009" s="1111"/>
      <c r="N1009" s="1111"/>
      <c r="O1009" s="1111"/>
      <c r="P1009" s="1111"/>
      <c r="Q1009" s="1111"/>
      <c r="R1009" s="1111"/>
      <c r="S1009" s="1111"/>
      <c r="T1009" s="1111"/>
      <c r="U1009" s="1111"/>
      <c r="V1009" s="1111"/>
      <c r="W1009" s="1111"/>
      <c r="X1009" s="1111"/>
    </row>
    <row r="1010" spans="1:24">
      <c r="A1010" s="698"/>
      <c r="B1010" s="113"/>
      <c r="D1010" s="1111"/>
      <c r="E1010" s="1111"/>
      <c r="F1010" s="1111"/>
      <c r="G1010" s="1111"/>
      <c r="H1010" s="1111"/>
      <c r="I1010" s="1111"/>
      <c r="J1010" s="1111"/>
      <c r="K1010" s="1111"/>
      <c r="L1010" s="1111"/>
      <c r="M1010" s="1111"/>
      <c r="N1010" s="1111"/>
      <c r="O1010" s="1111"/>
      <c r="P1010" s="1111"/>
      <c r="Q1010" s="1111"/>
      <c r="R1010" s="1111"/>
      <c r="S1010" s="1111"/>
      <c r="T1010" s="1111"/>
      <c r="U1010" s="1111"/>
      <c r="V1010" s="1111"/>
      <c r="W1010" s="1111"/>
      <c r="X1010" s="1111"/>
    </row>
    <row r="1011" spans="1:24">
      <c r="A1011" s="698"/>
      <c r="B1011" s="113"/>
      <c r="D1011" s="1111"/>
      <c r="E1011" s="1111"/>
      <c r="F1011" s="1111"/>
      <c r="G1011" s="1111"/>
      <c r="H1011" s="1111"/>
      <c r="I1011" s="1111"/>
      <c r="J1011" s="1111"/>
      <c r="K1011" s="1111"/>
      <c r="L1011" s="1111"/>
      <c r="M1011" s="1111"/>
      <c r="N1011" s="1111"/>
      <c r="O1011" s="1111"/>
      <c r="P1011" s="1111"/>
      <c r="Q1011" s="1111"/>
      <c r="R1011" s="1111"/>
      <c r="S1011" s="1111"/>
      <c r="T1011" s="1111"/>
      <c r="U1011" s="1111"/>
      <c r="V1011" s="1111"/>
      <c r="W1011" s="1111"/>
      <c r="X1011" s="1111"/>
    </row>
    <row r="1012" spans="1:24">
      <c r="A1012" s="698"/>
      <c r="B1012" s="113"/>
      <c r="D1012" s="1111"/>
      <c r="E1012" s="1111"/>
      <c r="F1012" s="1111"/>
      <c r="G1012" s="1111"/>
      <c r="H1012" s="1111"/>
      <c r="I1012" s="1111"/>
      <c r="J1012" s="1111"/>
      <c r="K1012" s="1111"/>
      <c r="L1012" s="1111"/>
      <c r="M1012" s="1111"/>
      <c r="N1012" s="1111"/>
      <c r="O1012" s="1111"/>
      <c r="P1012" s="1111"/>
      <c r="Q1012" s="1111"/>
      <c r="R1012" s="1111"/>
      <c r="S1012" s="1111"/>
      <c r="T1012" s="1111"/>
      <c r="U1012" s="1111"/>
      <c r="V1012" s="1111"/>
      <c r="W1012" s="1111"/>
      <c r="X1012" s="1111"/>
    </row>
    <row r="1013" spans="1:24">
      <c r="A1013" s="698"/>
      <c r="B1013" s="113"/>
      <c r="D1013" s="1111"/>
      <c r="E1013" s="1111"/>
      <c r="F1013" s="1111"/>
      <c r="G1013" s="1111"/>
      <c r="H1013" s="1111"/>
      <c r="I1013" s="1111"/>
      <c r="J1013" s="1111"/>
      <c r="K1013" s="1111"/>
      <c r="L1013" s="1111"/>
      <c r="M1013" s="1111"/>
      <c r="N1013" s="1111"/>
      <c r="O1013" s="1111"/>
      <c r="P1013" s="1111"/>
      <c r="Q1013" s="1111"/>
      <c r="R1013" s="1111"/>
      <c r="S1013" s="1111"/>
      <c r="T1013" s="1111"/>
      <c r="U1013" s="1111"/>
      <c r="V1013" s="1111"/>
      <c r="W1013" s="1111"/>
      <c r="X1013" s="1111"/>
    </row>
    <row r="1014" spans="1:24">
      <c r="A1014" s="698"/>
      <c r="B1014" s="113"/>
      <c r="D1014" s="1111"/>
      <c r="E1014" s="1111"/>
      <c r="F1014" s="1111"/>
      <c r="G1014" s="1111"/>
      <c r="H1014" s="1111"/>
      <c r="I1014" s="1111"/>
      <c r="J1014" s="1111"/>
      <c r="K1014" s="1111"/>
      <c r="L1014" s="1111"/>
      <c r="M1014" s="1111"/>
      <c r="N1014" s="1111"/>
      <c r="O1014" s="1111"/>
      <c r="P1014" s="1111"/>
      <c r="Q1014" s="1111"/>
      <c r="R1014" s="1111"/>
      <c r="S1014" s="1111"/>
      <c r="T1014" s="1111"/>
      <c r="U1014" s="1111"/>
      <c r="V1014" s="1111"/>
      <c r="W1014" s="1111"/>
      <c r="X1014" s="1111"/>
    </row>
    <row r="1015" spans="1:24">
      <c r="A1015" s="698"/>
      <c r="B1015" s="113"/>
      <c r="D1015" s="1111"/>
      <c r="E1015" s="1111"/>
      <c r="F1015" s="1111"/>
      <c r="G1015" s="1111"/>
      <c r="H1015" s="1111"/>
      <c r="I1015" s="1111"/>
      <c r="J1015" s="1111"/>
      <c r="K1015" s="1111"/>
      <c r="L1015" s="1111"/>
      <c r="M1015" s="1111"/>
      <c r="N1015" s="1111"/>
      <c r="O1015" s="1111"/>
      <c r="P1015" s="1111"/>
      <c r="Q1015" s="1111"/>
      <c r="R1015" s="1111"/>
      <c r="S1015" s="1111"/>
      <c r="T1015" s="1111"/>
      <c r="U1015" s="1111"/>
      <c r="V1015" s="1111"/>
      <c r="W1015" s="1111"/>
      <c r="X1015" s="1111"/>
    </row>
    <row r="1016" spans="1:24">
      <c r="A1016" s="698"/>
      <c r="B1016" s="113"/>
      <c r="D1016" s="1111"/>
      <c r="E1016" s="1111"/>
      <c r="F1016" s="1111"/>
      <c r="G1016" s="1111"/>
      <c r="H1016" s="1111"/>
      <c r="I1016" s="1111"/>
      <c r="J1016" s="1111"/>
      <c r="K1016" s="1111"/>
      <c r="L1016" s="1111"/>
      <c r="M1016" s="1111"/>
      <c r="N1016" s="1111"/>
      <c r="O1016" s="1111"/>
      <c r="P1016" s="1111"/>
      <c r="Q1016" s="1111"/>
      <c r="R1016" s="1111"/>
      <c r="S1016" s="1111"/>
      <c r="T1016" s="1111"/>
      <c r="U1016" s="1111"/>
      <c r="V1016" s="1111"/>
      <c r="W1016" s="1111"/>
      <c r="X1016" s="1111"/>
    </row>
    <row r="1017" spans="1:24">
      <c r="A1017" s="698"/>
      <c r="B1017" s="113"/>
      <c r="D1017" s="1111"/>
      <c r="E1017" s="1111"/>
      <c r="F1017" s="1111"/>
      <c r="G1017" s="1111"/>
      <c r="H1017" s="1111"/>
      <c r="I1017" s="1111"/>
      <c r="J1017" s="1111"/>
      <c r="K1017" s="1111"/>
      <c r="L1017" s="1111"/>
      <c r="M1017" s="1111"/>
      <c r="N1017" s="1111"/>
      <c r="O1017" s="1111"/>
      <c r="P1017" s="1111"/>
      <c r="Q1017" s="1111"/>
      <c r="R1017" s="1111"/>
      <c r="S1017" s="1111"/>
      <c r="T1017" s="1111"/>
      <c r="U1017" s="1111"/>
      <c r="V1017" s="1111"/>
      <c r="W1017" s="1111"/>
      <c r="X1017" s="1111"/>
    </row>
    <row r="1018" spans="1:24">
      <c r="A1018" s="698"/>
      <c r="B1018" s="113"/>
      <c r="D1018" s="1111"/>
      <c r="E1018" s="1111"/>
      <c r="F1018" s="1111"/>
      <c r="G1018" s="1111"/>
      <c r="H1018" s="1111"/>
      <c r="I1018" s="1111"/>
      <c r="J1018" s="1111"/>
      <c r="K1018" s="1111"/>
      <c r="L1018" s="1111"/>
      <c r="M1018" s="1111"/>
      <c r="N1018" s="1111"/>
      <c r="O1018" s="1111"/>
      <c r="P1018" s="1111"/>
      <c r="Q1018" s="1111"/>
      <c r="R1018" s="1111"/>
      <c r="S1018" s="1111"/>
      <c r="T1018" s="1111"/>
      <c r="U1018" s="1111"/>
      <c r="V1018" s="1111"/>
      <c r="W1018" s="1111"/>
      <c r="X1018" s="1111"/>
    </row>
    <row r="1019" spans="1:24">
      <c r="A1019" s="698"/>
      <c r="B1019" s="113"/>
      <c r="D1019" s="1111"/>
      <c r="E1019" s="1111"/>
      <c r="F1019" s="1111"/>
      <c r="G1019" s="1111"/>
      <c r="H1019" s="1111"/>
      <c r="I1019" s="1111"/>
      <c r="J1019" s="1111"/>
      <c r="K1019" s="1111"/>
      <c r="L1019" s="1111"/>
      <c r="M1019" s="1111"/>
      <c r="N1019" s="1111"/>
      <c r="O1019" s="1111"/>
      <c r="P1019" s="1111"/>
      <c r="Q1019" s="1111"/>
      <c r="R1019" s="1111"/>
      <c r="S1019" s="1111"/>
      <c r="T1019" s="1111"/>
      <c r="U1019" s="1111"/>
      <c r="V1019" s="1111"/>
      <c r="W1019" s="1111"/>
      <c r="X1019" s="1111"/>
    </row>
    <row r="1020" spans="1:24">
      <c r="A1020" s="698"/>
      <c r="B1020" s="113"/>
      <c r="D1020" s="1111"/>
      <c r="E1020" s="1111"/>
      <c r="F1020" s="1111"/>
      <c r="G1020" s="1111"/>
      <c r="H1020" s="1111"/>
      <c r="I1020" s="1111"/>
      <c r="J1020" s="1111"/>
      <c r="K1020" s="1111"/>
      <c r="L1020" s="1111"/>
      <c r="M1020" s="1111"/>
      <c r="N1020" s="1111"/>
      <c r="O1020" s="1111"/>
      <c r="P1020" s="1111"/>
      <c r="Q1020" s="1111"/>
      <c r="R1020" s="1111"/>
      <c r="S1020" s="1111"/>
      <c r="T1020" s="1111"/>
      <c r="U1020" s="1111"/>
      <c r="V1020" s="1111"/>
      <c r="W1020" s="1111"/>
      <c r="X1020" s="1111"/>
    </row>
    <row r="1021" spans="1:24">
      <c r="A1021" s="698"/>
      <c r="B1021" s="113"/>
      <c r="D1021" s="1111"/>
      <c r="E1021" s="1111"/>
      <c r="F1021" s="1111"/>
      <c r="G1021" s="1111"/>
      <c r="H1021" s="1111"/>
      <c r="I1021" s="1111"/>
      <c r="J1021" s="1111"/>
      <c r="K1021" s="1111"/>
      <c r="L1021" s="1111"/>
      <c r="M1021" s="1111"/>
      <c r="N1021" s="1111"/>
      <c r="O1021" s="1111"/>
      <c r="P1021" s="1111"/>
      <c r="Q1021" s="1111"/>
      <c r="R1021" s="1111"/>
      <c r="S1021" s="1111"/>
      <c r="T1021" s="1111"/>
      <c r="U1021" s="1111"/>
      <c r="V1021" s="1111"/>
      <c r="W1021" s="1111"/>
      <c r="X1021" s="1111"/>
    </row>
    <row r="1022" spans="1:24">
      <c r="A1022" s="698"/>
      <c r="B1022" s="113"/>
      <c r="D1022" s="1111"/>
      <c r="E1022" s="1111"/>
      <c r="F1022" s="1111"/>
      <c r="G1022" s="1111"/>
      <c r="H1022" s="1111"/>
      <c r="I1022" s="1111"/>
      <c r="J1022" s="1111"/>
      <c r="K1022" s="1111"/>
      <c r="L1022" s="1111"/>
      <c r="M1022" s="1111"/>
      <c r="N1022" s="1111"/>
      <c r="O1022" s="1111"/>
      <c r="P1022" s="1111"/>
      <c r="Q1022" s="1111"/>
      <c r="R1022" s="1111"/>
      <c r="S1022" s="1111"/>
      <c r="T1022" s="1111"/>
      <c r="U1022" s="1111"/>
      <c r="V1022" s="1111"/>
      <c r="W1022" s="1111"/>
      <c r="X1022" s="1111"/>
    </row>
    <row r="1023" spans="1:24">
      <c r="A1023" s="698"/>
      <c r="B1023" s="113"/>
      <c r="D1023" s="1111"/>
      <c r="E1023" s="1111"/>
      <c r="F1023" s="1111"/>
      <c r="G1023" s="1111"/>
      <c r="H1023" s="1111"/>
      <c r="I1023" s="1111"/>
      <c r="J1023" s="1111"/>
      <c r="K1023" s="1111"/>
      <c r="L1023" s="1111"/>
      <c r="M1023" s="1111"/>
      <c r="N1023" s="1111"/>
      <c r="O1023" s="1111"/>
      <c r="P1023" s="1111"/>
      <c r="Q1023" s="1111"/>
      <c r="R1023" s="1111"/>
      <c r="S1023" s="1111"/>
      <c r="T1023" s="1111"/>
      <c r="U1023" s="1111"/>
      <c r="V1023" s="1111"/>
      <c r="W1023" s="1111"/>
      <c r="X1023" s="1111"/>
    </row>
    <row r="1024" spans="1:24">
      <c r="A1024" s="698"/>
      <c r="B1024" s="113"/>
      <c r="D1024" s="1111"/>
      <c r="E1024" s="1111"/>
      <c r="F1024" s="1111"/>
      <c r="G1024" s="1111"/>
      <c r="H1024" s="1111"/>
      <c r="I1024" s="1111"/>
      <c r="J1024" s="1111"/>
      <c r="K1024" s="1111"/>
      <c r="L1024" s="1111"/>
      <c r="M1024" s="1111"/>
      <c r="N1024" s="1111"/>
      <c r="O1024" s="1111"/>
      <c r="P1024" s="1111"/>
      <c r="Q1024" s="1111"/>
      <c r="R1024" s="1111"/>
      <c r="S1024" s="1111"/>
      <c r="T1024" s="1111"/>
      <c r="U1024" s="1111"/>
      <c r="V1024" s="1111"/>
      <c r="W1024" s="1111"/>
      <c r="X1024" s="1111"/>
    </row>
    <row r="1025" spans="1:24">
      <c r="A1025" s="698"/>
      <c r="B1025" s="113"/>
      <c r="D1025" s="1111"/>
      <c r="E1025" s="1111"/>
      <c r="F1025" s="1111"/>
      <c r="G1025" s="1111"/>
      <c r="H1025" s="1111"/>
      <c r="I1025" s="1111"/>
      <c r="J1025" s="1111"/>
      <c r="K1025" s="1111"/>
      <c r="L1025" s="1111"/>
      <c r="M1025" s="1111"/>
      <c r="N1025" s="1111"/>
      <c r="O1025" s="1111"/>
      <c r="P1025" s="1111"/>
      <c r="Q1025" s="1111"/>
      <c r="R1025" s="1111"/>
      <c r="S1025" s="1111"/>
      <c r="T1025" s="1111"/>
      <c r="U1025" s="1111"/>
      <c r="V1025" s="1111"/>
      <c r="W1025" s="1111"/>
      <c r="X1025" s="1111"/>
    </row>
    <row r="1026" spans="1:24">
      <c r="A1026" s="698"/>
      <c r="B1026" s="113"/>
      <c r="D1026" s="1111"/>
      <c r="E1026" s="1111"/>
      <c r="F1026" s="1111"/>
      <c r="G1026" s="1111"/>
      <c r="H1026" s="1111"/>
      <c r="I1026" s="1111"/>
      <c r="J1026" s="1111"/>
      <c r="K1026" s="1111"/>
      <c r="L1026" s="1111"/>
      <c r="M1026" s="1111"/>
      <c r="N1026" s="1111"/>
      <c r="O1026" s="1111"/>
      <c r="P1026" s="1111"/>
      <c r="Q1026" s="1111"/>
      <c r="R1026" s="1111"/>
      <c r="S1026" s="1111"/>
      <c r="T1026" s="1111"/>
      <c r="U1026" s="1111"/>
      <c r="V1026" s="1111"/>
      <c r="W1026" s="1111"/>
      <c r="X1026" s="1111"/>
    </row>
    <row r="1027" spans="1:24">
      <c r="A1027" s="698"/>
      <c r="B1027" s="113"/>
      <c r="D1027" s="1111"/>
      <c r="E1027" s="1111"/>
      <c r="F1027" s="1111"/>
      <c r="G1027" s="1111"/>
      <c r="H1027" s="1111"/>
      <c r="I1027" s="1111"/>
      <c r="J1027" s="1111"/>
      <c r="K1027" s="1111"/>
      <c r="L1027" s="1111"/>
      <c r="M1027" s="1111"/>
      <c r="N1027" s="1111"/>
      <c r="O1027" s="1111"/>
      <c r="P1027" s="1111"/>
      <c r="Q1027" s="1111"/>
      <c r="R1027" s="1111"/>
      <c r="S1027" s="1111"/>
      <c r="T1027" s="1111"/>
      <c r="U1027" s="1111"/>
      <c r="V1027" s="1111"/>
      <c r="W1027" s="1111"/>
      <c r="X1027" s="1111"/>
    </row>
    <row r="1028" spans="1:24">
      <c r="A1028" s="698"/>
      <c r="B1028" s="113"/>
      <c r="D1028" s="1111"/>
      <c r="E1028" s="1111"/>
      <c r="F1028" s="1111"/>
      <c r="G1028" s="1111"/>
      <c r="H1028" s="1111"/>
      <c r="I1028" s="1111"/>
      <c r="J1028" s="1111"/>
      <c r="K1028" s="1111"/>
      <c r="L1028" s="1111"/>
      <c r="M1028" s="1111"/>
      <c r="N1028" s="1111"/>
      <c r="O1028" s="1111"/>
      <c r="P1028" s="1111"/>
      <c r="Q1028" s="1111"/>
      <c r="R1028" s="1111"/>
      <c r="S1028" s="1111"/>
      <c r="T1028" s="1111"/>
      <c r="U1028" s="1111"/>
      <c r="V1028" s="1111"/>
      <c r="W1028" s="1111"/>
      <c r="X1028" s="1111"/>
    </row>
    <row r="1029" spans="1:24">
      <c r="A1029" s="698"/>
      <c r="B1029" s="113"/>
      <c r="D1029" s="1111"/>
      <c r="E1029" s="1111"/>
      <c r="F1029" s="1111"/>
      <c r="G1029" s="1111"/>
      <c r="H1029" s="1111"/>
      <c r="I1029" s="1111"/>
      <c r="J1029" s="1111"/>
      <c r="K1029" s="1111"/>
      <c r="L1029" s="1111"/>
      <c r="M1029" s="1111"/>
      <c r="N1029" s="1111"/>
      <c r="O1029" s="1111"/>
      <c r="P1029" s="1111"/>
      <c r="Q1029" s="1111"/>
      <c r="R1029" s="1111"/>
      <c r="S1029" s="1111"/>
      <c r="T1029" s="1111"/>
      <c r="U1029" s="1111"/>
      <c r="V1029" s="1111"/>
      <c r="W1029" s="1111"/>
      <c r="X1029" s="1111"/>
    </row>
    <row r="1030" spans="1:24">
      <c r="A1030" s="698"/>
      <c r="B1030" s="113"/>
      <c r="D1030" s="1111"/>
      <c r="E1030" s="1111"/>
      <c r="F1030" s="1111"/>
      <c r="G1030" s="1111"/>
      <c r="H1030" s="1111"/>
      <c r="I1030" s="1111"/>
      <c r="J1030" s="1111"/>
      <c r="K1030" s="1111"/>
      <c r="L1030" s="1111"/>
      <c r="M1030" s="1111"/>
      <c r="N1030" s="1111"/>
      <c r="O1030" s="1111"/>
      <c r="P1030" s="1111"/>
      <c r="Q1030" s="1111"/>
      <c r="R1030" s="1111"/>
      <c r="S1030" s="1111"/>
      <c r="T1030" s="1111"/>
      <c r="U1030" s="1111"/>
      <c r="V1030" s="1111"/>
      <c r="W1030" s="1111"/>
      <c r="X1030" s="1111"/>
    </row>
    <row r="1031" spans="1:24">
      <c r="A1031" s="698"/>
      <c r="B1031" s="113"/>
      <c r="D1031" s="1111"/>
      <c r="E1031" s="1111"/>
      <c r="F1031" s="1111"/>
      <c r="G1031" s="1111"/>
      <c r="H1031" s="1111"/>
      <c r="I1031" s="1111"/>
      <c r="J1031" s="1111"/>
      <c r="K1031" s="1111"/>
      <c r="L1031" s="1111"/>
      <c r="M1031" s="1111"/>
      <c r="N1031" s="1111"/>
      <c r="O1031" s="1111"/>
      <c r="P1031" s="1111"/>
      <c r="Q1031" s="1111"/>
      <c r="R1031" s="1111"/>
      <c r="S1031" s="1111"/>
      <c r="T1031" s="1111"/>
      <c r="U1031" s="1111"/>
      <c r="V1031" s="1111"/>
      <c r="W1031" s="1111"/>
      <c r="X1031" s="1111"/>
    </row>
    <row r="1032" spans="1:24">
      <c r="A1032" s="698"/>
      <c r="B1032" s="113"/>
      <c r="D1032" s="1111"/>
      <c r="E1032" s="1111"/>
      <c r="F1032" s="1111"/>
      <c r="G1032" s="1111"/>
      <c r="H1032" s="1111"/>
      <c r="I1032" s="1111"/>
      <c r="J1032" s="1111"/>
      <c r="K1032" s="1111"/>
      <c r="L1032" s="1111"/>
      <c r="M1032" s="1111"/>
      <c r="N1032" s="1111"/>
      <c r="O1032" s="1111"/>
      <c r="P1032" s="1111"/>
      <c r="Q1032" s="1111"/>
      <c r="R1032" s="1111"/>
      <c r="S1032" s="1111"/>
      <c r="T1032" s="1111"/>
      <c r="U1032" s="1111"/>
      <c r="V1032" s="1111"/>
      <c r="W1032" s="1111"/>
      <c r="X1032" s="1111"/>
    </row>
    <row r="1033" spans="1:24">
      <c r="A1033" s="698"/>
      <c r="B1033" s="113"/>
      <c r="D1033" s="1111"/>
      <c r="E1033" s="1111"/>
      <c r="F1033" s="1111"/>
      <c r="G1033" s="1111"/>
      <c r="H1033" s="1111"/>
      <c r="I1033" s="1111"/>
      <c r="J1033" s="1111"/>
      <c r="K1033" s="1111"/>
      <c r="L1033" s="1111"/>
      <c r="M1033" s="1111"/>
      <c r="N1033" s="1111"/>
      <c r="O1033" s="1111"/>
      <c r="P1033" s="1111"/>
      <c r="Q1033" s="1111"/>
      <c r="R1033" s="1111"/>
      <c r="S1033" s="1111"/>
      <c r="T1033" s="1111"/>
      <c r="U1033" s="1111"/>
      <c r="V1033" s="1111"/>
      <c r="W1033" s="1111"/>
      <c r="X1033" s="1111"/>
    </row>
    <row r="1034" spans="1:24">
      <c r="A1034" s="698"/>
      <c r="B1034" s="113"/>
      <c r="D1034" s="1111"/>
      <c r="E1034" s="1111"/>
      <c r="F1034" s="1111"/>
      <c r="G1034" s="1111"/>
      <c r="H1034" s="1111"/>
      <c r="I1034" s="1111"/>
      <c r="J1034" s="1111"/>
      <c r="K1034" s="1111"/>
      <c r="L1034" s="1111"/>
      <c r="M1034" s="1111"/>
      <c r="N1034" s="1111"/>
      <c r="O1034" s="1111"/>
      <c r="P1034" s="1111"/>
      <c r="Q1034" s="1111"/>
      <c r="R1034" s="1111"/>
      <c r="S1034" s="1111"/>
      <c r="T1034" s="1111"/>
      <c r="U1034" s="1111"/>
      <c r="V1034" s="1111"/>
      <c r="W1034" s="1111"/>
      <c r="X1034" s="1111"/>
    </row>
    <row r="1035" spans="1:24">
      <c r="A1035" s="698"/>
      <c r="B1035" s="113"/>
      <c r="D1035" s="1111"/>
      <c r="E1035" s="1111"/>
      <c r="F1035" s="1111"/>
      <c r="G1035" s="1111"/>
      <c r="H1035" s="1111"/>
      <c r="I1035" s="1111"/>
      <c r="J1035" s="1111"/>
      <c r="K1035" s="1111"/>
      <c r="L1035" s="1111"/>
      <c r="M1035" s="1111"/>
      <c r="N1035" s="1111"/>
      <c r="O1035" s="1111"/>
      <c r="P1035" s="1111"/>
      <c r="Q1035" s="1111"/>
      <c r="R1035" s="1111"/>
      <c r="S1035" s="1111"/>
      <c r="T1035" s="1111"/>
      <c r="U1035" s="1111"/>
      <c r="V1035" s="1111"/>
      <c r="W1035" s="1111"/>
      <c r="X1035" s="1111"/>
    </row>
    <row r="1036" spans="1:24">
      <c r="A1036" s="698"/>
      <c r="B1036" s="113"/>
      <c r="D1036" s="1111"/>
      <c r="E1036" s="1111"/>
      <c r="F1036" s="1111"/>
      <c r="G1036" s="1111"/>
      <c r="H1036" s="1111"/>
      <c r="I1036" s="1111"/>
      <c r="J1036" s="1111"/>
      <c r="K1036" s="1111"/>
      <c r="L1036" s="1111"/>
      <c r="M1036" s="1111"/>
      <c r="N1036" s="1111"/>
      <c r="O1036" s="1111"/>
      <c r="P1036" s="1111"/>
      <c r="Q1036" s="1111"/>
      <c r="R1036" s="1111"/>
      <c r="S1036" s="1111"/>
      <c r="T1036" s="1111"/>
      <c r="U1036" s="1111"/>
      <c r="V1036" s="1111"/>
      <c r="W1036" s="1111"/>
      <c r="X1036" s="1111"/>
    </row>
    <row r="1037" spans="1:24">
      <c r="A1037" s="698"/>
      <c r="B1037" s="113"/>
      <c r="D1037" s="1111"/>
      <c r="E1037" s="1111"/>
      <c r="F1037" s="1111"/>
      <c r="G1037" s="1111"/>
      <c r="H1037" s="1111"/>
      <c r="I1037" s="1111"/>
      <c r="J1037" s="1111"/>
      <c r="K1037" s="1111"/>
      <c r="L1037" s="1111"/>
      <c r="M1037" s="1111"/>
      <c r="N1037" s="1111"/>
      <c r="O1037" s="1111"/>
      <c r="P1037" s="1111"/>
      <c r="Q1037" s="1111"/>
      <c r="R1037" s="1111"/>
      <c r="S1037" s="1111"/>
      <c r="T1037" s="1111"/>
      <c r="U1037" s="1111"/>
      <c r="V1037" s="1111"/>
      <c r="W1037" s="1111"/>
      <c r="X1037" s="1111"/>
    </row>
    <row r="1038" spans="1:24">
      <c r="A1038" s="698"/>
      <c r="B1038" s="113"/>
      <c r="D1038" s="1111"/>
      <c r="E1038" s="1111"/>
      <c r="F1038" s="1111"/>
      <c r="G1038" s="1111"/>
      <c r="H1038" s="1111"/>
      <c r="I1038" s="1111"/>
      <c r="J1038" s="1111"/>
      <c r="K1038" s="1111"/>
      <c r="L1038" s="1111"/>
      <c r="M1038" s="1111"/>
      <c r="N1038" s="1111"/>
      <c r="O1038" s="1111"/>
      <c r="P1038" s="1111"/>
      <c r="Q1038" s="1111"/>
      <c r="R1038" s="1111"/>
      <c r="S1038" s="1111"/>
      <c r="T1038" s="1111"/>
      <c r="U1038" s="1111"/>
      <c r="V1038" s="1111"/>
      <c r="W1038" s="1111"/>
      <c r="X1038" s="1111"/>
    </row>
    <row r="1039" spans="1:24">
      <c r="A1039" s="698"/>
      <c r="B1039" s="113"/>
      <c r="D1039" s="1111"/>
      <c r="E1039" s="1111"/>
      <c r="F1039" s="1111"/>
      <c r="G1039" s="1111"/>
      <c r="H1039" s="1111"/>
      <c r="I1039" s="1111"/>
      <c r="J1039" s="1111"/>
      <c r="K1039" s="1111"/>
      <c r="L1039" s="1111"/>
      <c r="M1039" s="1111"/>
      <c r="N1039" s="1111"/>
      <c r="O1039" s="1111"/>
      <c r="P1039" s="1111"/>
      <c r="Q1039" s="1111"/>
      <c r="R1039" s="1111"/>
      <c r="S1039" s="1111"/>
      <c r="T1039" s="1111"/>
      <c r="U1039" s="1111"/>
      <c r="V1039" s="1111"/>
      <c r="W1039" s="1111"/>
      <c r="X1039" s="1111"/>
    </row>
    <row r="1040" spans="1:24">
      <c r="A1040" s="698"/>
      <c r="B1040" s="113"/>
      <c r="D1040" s="1111"/>
      <c r="E1040" s="1111"/>
      <c r="F1040" s="1111"/>
      <c r="G1040" s="1111"/>
      <c r="H1040" s="1111"/>
      <c r="I1040" s="1111"/>
      <c r="J1040" s="1111"/>
      <c r="K1040" s="1111"/>
      <c r="L1040" s="1111"/>
      <c r="M1040" s="1111"/>
      <c r="N1040" s="1111"/>
      <c r="O1040" s="1111"/>
      <c r="P1040" s="1111"/>
      <c r="Q1040" s="1111"/>
      <c r="R1040" s="1111"/>
      <c r="S1040" s="1111"/>
      <c r="T1040" s="1111"/>
      <c r="U1040" s="1111"/>
      <c r="V1040" s="1111"/>
      <c r="W1040" s="1111"/>
      <c r="X1040" s="1111"/>
    </row>
    <row r="1041" spans="1:24">
      <c r="A1041" s="698"/>
      <c r="B1041" s="113"/>
      <c r="D1041" s="1111"/>
      <c r="E1041" s="1111"/>
      <c r="F1041" s="1111"/>
      <c r="G1041" s="1111"/>
      <c r="H1041" s="1111"/>
      <c r="I1041" s="1111"/>
      <c r="J1041" s="1111"/>
      <c r="K1041" s="1111"/>
      <c r="L1041" s="1111"/>
      <c r="M1041" s="1111"/>
      <c r="N1041" s="1111"/>
      <c r="O1041" s="1111"/>
      <c r="P1041" s="1111"/>
      <c r="Q1041" s="1111"/>
      <c r="R1041" s="1111"/>
      <c r="S1041" s="1111"/>
      <c r="T1041" s="1111"/>
      <c r="U1041" s="1111"/>
      <c r="V1041" s="1111"/>
      <c r="W1041" s="1111"/>
      <c r="X1041" s="1111"/>
    </row>
    <row r="1042" spans="1:24">
      <c r="A1042" s="698"/>
      <c r="B1042" s="113"/>
      <c r="D1042" s="1111"/>
      <c r="E1042" s="1111"/>
      <c r="F1042" s="1111"/>
      <c r="G1042" s="1111"/>
      <c r="H1042" s="1111"/>
      <c r="I1042" s="1111"/>
      <c r="J1042" s="1111"/>
      <c r="K1042" s="1111"/>
      <c r="L1042" s="1111"/>
      <c r="M1042" s="1111"/>
      <c r="N1042" s="1111"/>
      <c r="O1042" s="1111"/>
      <c r="P1042" s="1111"/>
      <c r="Q1042" s="1111"/>
      <c r="R1042" s="1111"/>
      <c r="S1042" s="1111"/>
      <c r="T1042" s="1111"/>
      <c r="U1042" s="1111"/>
      <c r="V1042" s="1111"/>
      <c r="W1042" s="1111"/>
      <c r="X1042" s="1111"/>
    </row>
    <row r="1043" spans="1:24">
      <c r="A1043" s="698"/>
      <c r="B1043" s="113"/>
      <c r="D1043" s="1111"/>
      <c r="E1043" s="1111"/>
      <c r="F1043" s="1111"/>
      <c r="G1043" s="1111"/>
      <c r="H1043" s="1111"/>
      <c r="I1043" s="1111"/>
      <c r="J1043" s="1111"/>
      <c r="K1043" s="1111"/>
      <c r="L1043" s="1111"/>
      <c r="M1043" s="1111"/>
      <c r="N1043" s="1111"/>
      <c r="O1043" s="1111"/>
      <c r="P1043" s="1111"/>
      <c r="Q1043" s="1111"/>
      <c r="R1043" s="1111"/>
      <c r="S1043" s="1111"/>
      <c r="T1043" s="1111"/>
      <c r="U1043" s="1111"/>
      <c r="V1043" s="1111"/>
      <c r="W1043" s="1111"/>
      <c r="X1043" s="1111"/>
    </row>
    <row r="1044" spans="1:24">
      <c r="A1044" s="698"/>
      <c r="B1044" s="113"/>
      <c r="D1044" s="1111"/>
      <c r="E1044" s="1111"/>
      <c r="F1044" s="1111"/>
      <c r="G1044" s="1111"/>
      <c r="H1044" s="1111"/>
      <c r="I1044" s="1111"/>
      <c r="J1044" s="1111"/>
      <c r="K1044" s="1111"/>
      <c r="L1044" s="1111"/>
      <c r="M1044" s="1111"/>
      <c r="N1044" s="1111"/>
      <c r="O1044" s="1111"/>
      <c r="P1044" s="1111"/>
      <c r="Q1044" s="1111"/>
      <c r="R1044" s="1111"/>
      <c r="S1044" s="1111"/>
      <c r="T1044" s="1111"/>
      <c r="U1044" s="1111"/>
      <c r="V1044" s="1111"/>
      <c r="W1044" s="1111"/>
      <c r="X1044" s="1111"/>
    </row>
    <row r="1045" spans="1:24">
      <c r="A1045" s="698"/>
      <c r="B1045" s="113"/>
      <c r="D1045" s="1111"/>
      <c r="E1045" s="1111"/>
      <c r="F1045" s="1111"/>
      <c r="G1045" s="1111"/>
      <c r="H1045" s="1111"/>
      <c r="I1045" s="1111"/>
      <c r="J1045" s="1111"/>
      <c r="K1045" s="1111"/>
      <c r="L1045" s="1111"/>
      <c r="M1045" s="1111"/>
      <c r="N1045" s="1111"/>
      <c r="O1045" s="1111"/>
      <c r="P1045" s="1111"/>
      <c r="Q1045" s="1111"/>
      <c r="R1045" s="1111"/>
      <c r="S1045" s="1111"/>
      <c r="T1045" s="1111"/>
      <c r="U1045" s="1111"/>
      <c r="V1045" s="1111"/>
      <c r="W1045" s="1111"/>
      <c r="X1045" s="1111"/>
    </row>
    <row r="1046" spans="1:24">
      <c r="A1046" s="698"/>
      <c r="B1046" s="113"/>
      <c r="D1046" s="1111"/>
      <c r="E1046" s="1111"/>
      <c r="F1046" s="1111"/>
      <c r="G1046" s="1111"/>
      <c r="H1046" s="1111"/>
      <c r="I1046" s="1111"/>
      <c r="J1046" s="1111"/>
      <c r="K1046" s="1111"/>
      <c r="L1046" s="1111"/>
      <c r="M1046" s="1111"/>
      <c r="N1046" s="1111"/>
      <c r="O1046" s="1111"/>
      <c r="P1046" s="1111"/>
      <c r="Q1046" s="1111"/>
      <c r="R1046" s="1111"/>
      <c r="S1046" s="1111"/>
      <c r="T1046" s="1111"/>
      <c r="U1046" s="1111"/>
      <c r="V1046" s="1111"/>
      <c r="W1046" s="1111"/>
      <c r="X1046" s="1111"/>
    </row>
    <row r="1047" spans="1:24">
      <c r="A1047" s="698"/>
      <c r="B1047" s="113"/>
      <c r="D1047" s="1111"/>
      <c r="E1047" s="1111"/>
      <c r="F1047" s="1111"/>
      <c r="G1047" s="1111"/>
      <c r="H1047" s="1111"/>
      <c r="I1047" s="1111"/>
      <c r="J1047" s="1111"/>
      <c r="K1047" s="1111"/>
      <c r="L1047" s="1111"/>
      <c r="M1047" s="1111"/>
      <c r="N1047" s="1111"/>
      <c r="O1047" s="1111"/>
      <c r="P1047" s="1111"/>
      <c r="Q1047" s="1111"/>
      <c r="R1047" s="1111"/>
      <c r="S1047" s="1111"/>
      <c r="T1047" s="1111"/>
      <c r="U1047" s="1111"/>
      <c r="V1047" s="1111"/>
      <c r="W1047" s="1111"/>
      <c r="X1047" s="1111"/>
    </row>
    <row r="1048" spans="1:24">
      <c r="A1048" s="698"/>
      <c r="B1048" s="113"/>
      <c r="D1048" s="1111"/>
      <c r="E1048" s="1111"/>
      <c r="F1048" s="1111"/>
      <c r="G1048" s="1111"/>
      <c r="H1048" s="1111"/>
      <c r="I1048" s="1111"/>
      <c r="J1048" s="1111"/>
      <c r="K1048" s="1111"/>
      <c r="L1048" s="1111"/>
      <c r="M1048" s="1111"/>
      <c r="N1048" s="1111"/>
      <c r="O1048" s="1111"/>
      <c r="P1048" s="1111"/>
      <c r="Q1048" s="1111"/>
      <c r="R1048" s="1111"/>
      <c r="S1048" s="1111"/>
      <c r="T1048" s="1111"/>
      <c r="U1048" s="1111"/>
      <c r="V1048" s="1111"/>
      <c r="W1048" s="1111"/>
      <c r="X1048" s="1111"/>
    </row>
    <row r="1049" spans="1:24">
      <c r="A1049" s="698"/>
      <c r="B1049" s="113"/>
      <c r="D1049" s="1111"/>
      <c r="E1049" s="1111"/>
      <c r="F1049" s="1111"/>
      <c r="G1049" s="1111"/>
      <c r="H1049" s="1111"/>
      <c r="I1049" s="1111"/>
      <c r="J1049" s="1111"/>
      <c r="K1049" s="1111"/>
      <c r="L1049" s="1111"/>
      <c r="M1049" s="1111"/>
      <c r="N1049" s="1111"/>
      <c r="O1049" s="1111"/>
      <c r="P1049" s="1111"/>
      <c r="Q1049" s="1111"/>
      <c r="R1049" s="1111"/>
      <c r="S1049" s="1111"/>
      <c r="T1049" s="1111"/>
      <c r="U1049" s="1111"/>
      <c r="V1049" s="1111"/>
      <c r="W1049" s="1111"/>
      <c r="X1049" s="1111"/>
    </row>
    <row r="1050" spans="1:24">
      <c r="A1050" s="698"/>
      <c r="B1050" s="113"/>
      <c r="D1050" s="1111"/>
      <c r="E1050" s="1111"/>
      <c r="F1050" s="1111"/>
      <c r="G1050" s="1111"/>
      <c r="H1050" s="1111"/>
      <c r="I1050" s="1111"/>
      <c r="J1050" s="1111"/>
      <c r="K1050" s="1111"/>
      <c r="L1050" s="1111"/>
      <c r="M1050" s="1111"/>
      <c r="N1050" s="1111"/>
      <c r="O1050" s="1111"/>
      <c r="P1050" s="1111"/>
      <c r="Q1050" s="1111"/>
      <c r="R1050" s="1111"/>
      <c r="S1050" s="1111"/>
      <c r="T1050" s="1111"/>
      <c r="U1050" s="1111"/>
      <c r="V1050" s="1111"/>
      <c r="W1050" s="1111"/>
      <c r="X1050" s="1111"/>
    </row>
    <row r="1051" spans="1:24">
      <c r="A1051" s="698"/>
      <c r="B1051" s="113"/>
      <c r="D1051" s="1111"/>
      <c r="E1051" s="1111"/>
      <c r="F1051" s="1111"/>
      <c r="G1051" s="1111"/>
      <c r="H1051" s="1111"/>
      <c r="I1051" s="1111"/>
      <c r="J1051" s="1111"/>
      <c r="K1051" s="1111"/>
      <c r="L1051" s="1111"/>
      <c r="M1051" s="1111"/>
      <c r="N1051" s="1111"/>
      <c r="O1051" s="1111"/>
      <c r="P1051" s="1111"/>
      <c r="Q1051" s="1111"/>
      <c r="R1051" s="1111"/>
      <c r="S1051" s="1111"/>
      <c r="T1051" s="1111"/>
      <c r="U1051" s="1111"/>
      <c r="V1051" s="1111"/>
      <c r="W1051" s="1111"/>
      <c r="X1051" s="1111"/>
    </row>
    <row r="1052" spans="1:24">
      <c r="A1052" s="698"/>
      <c r="B1052" s="113"/>
      <c r="D1052" s="1111"/>
      <c r="E1052" s="1111"/>
      <c r="F1052" s="1111"/>
      <c r="G1052" s="1111"/>
      <c r="H1052" s="1111"/>
      <c r="I1052" s="1111"/>
      <c r="J1052" s="1111"/>
      <c r="K1052" s="1111"/>
      <c r="L1052" s="1111"/>
      <c r="M1052" s="1111"/>
      <c r="N1052" s="1111"/>
      <c r="O1052" s="1111"/>
      <c r="P1052" s="1111"/>
      <c r="Q1052" s="1111"/>
      <c r="R1052" s="1111"/>
      <c r="S1052" s="1111"/>
      <c r="T1052" s="1111"/>
      <c r="U1052" s="1111"/>
      <c r="V1052" s="1111"/>
      <c r="W1052" s="1111"/>
      <c r="X1052" s="1111"/>
    </row>
    <row r="1053" spans="1:24">
      <c r="A1053" s="698"/>
      <c r="B1053" s="113"/>
      <c r="D1053" s="1111"/>
      <c r="E1053" s="1111"/>
      <c r="F1053" s="1111"/>
      <c r="G1053" s="1111"/>
      <c r="H1053" s="1111"/>
      <c r="I1053" s="1111"/>
      <c r="J1053" s="1111"/>
      <c r="K1053" s="1111"/>
      <c r="L1053" s="1111"/>
      <c r="M1053" s="1111"/>
      <c r="N1053" s="1111"/>
      <c r="O1053" s="1111"/>
      <c r="P1053" s="1111"/>
      <c r="Q1053" s="1111"/>
      <c r="R1053" s="1111"/>
      <c r="S1053" s="1111"/>
      <c r="T1053" s="1111"/>
      <c r="U1053" s="1111"/>
      <c r="V1053" s="1111"/>
      <c r="W1053" s="1111"/>
      <c r="X1053" s="1111"/>
    </row>
    <row r="1054" spans="1:24">
      <c r="A1054" s="698"/>
      <c r="B1054" s="113"/>
      <c r="D1054" s="1111"/>
      <c r="E1054" s="1111"/>
      <c r="F1054" s="1111"/>
      <c r="G1054" s="1111"/>
      <c r="H1054" s="1111"/>
      <c r="I1054" s="1111"/>
      <c r="J1054" s="1111"/>
      <c r="K1054" s="1111"/>
      <c r="L1054" s="1111"/>
      <c r="M1054" s="1111"/>
      <c r="N1054" s="1111"/>
      <c r="O1054" s="1111"/>
      <c r="P1054" s="1111"/>
      <c r="Q1054" s="1111"/>
      <c r="R1054" s="1111"/>
      <c r="S1054" s="1111"/>
      <c r="T1054" s="1111"/>
      <c r="U1054" s="1111"/>
      <c r="V1054" s="1111"/>
      <c r="W1054" s="1111"/>
      <c r="X1054" s="1111"/>
    </row>
    <row r="1055" spans="1:24">
      <c r="A1055" s="698"/>
      <c r="B1055" s="113"/>
      <c r="D1055" s="1111"/>
      <c r="E1055" s="1111"/>
      <c r="F1055" s="1111"/>
      <c r="G1055" s="1111"/>
      <c r="H1055" s="1111"/>
      <c r="I1055" s="1111"/>
      <c r="J1055" s="1111"/>
      <c r="K1055" s="1111"/>
      <c r="L1055" s="1111"/>
      <c r="M1055" s="1111"/>
      <c r="N1055" s="1111"/>
      <c r="O1055" s="1111"/>
      <c r="P1055" s="1111"/>
      <c r="Q1055" s="1111"/>
      <c r="R1055" s="1111"/>
      <c r="S1055" s="1111"/>
      <c r="T1055" s="1111"/>
      <c r="U1055" s="1111"/>
      <c r="V1055" s="1111"/>
      <c r="W1055" s="1111"/>
      <c r="X1055" s="1111"/>
    </row>
    <row r="1056" spans="1:24">
      <c r="A1056" s="698"/>
      <c r="B1056" s="113"/>
      <c r="D1056" s="1111"/>
      <c r="E1056" s="1111"/>
      <c r="F1056" s="1111"/>
      <c r="G1056" s="1111"/>
      <c r="H1056" s="1111"/>
      <c r="I1056" s="1111"/>
      <c r="J1056" s="1111"/>
      <c r="K1056" s="1111"/>
      <c r="L1056" s="1111"/>
      <c r="M1056" s="1111"/>
      <c r="N1056" s="1111"/>
      <c r="O1056" s="1111"/>
      <c r="P1056" s="1111"/>
      <c r="Q1056" s="1111"/>
      <c r="R1056" s="1111"/>
      <c r="S1056" s="1111"/>
      <c r="T1056" s="1111"/>
      <c r="U1056" s="1111"/>
      <c r="V1056" s="1111"/>
      <c r="W1056" s="1111"/>
      <c r="X1056" s="1111"/>
    </row>
    <row r="1057" spans="1:24">
      <c r="A1057" s="698"/>
      <c r="B1057" s="113"/>
      <c r="D1057" s="1111"/>
      <c r="E1057" s="1111"/>
      <c r="F1057" s="1111"/>
      <c r="G1057" s="1111"/>
      <c r="H1057" s="1111"/>
      <c r="I1057" s="1111"/>
      <c r="J1057" s="1111"/>
      <c r="K1057" s="1111"/>
      <c r="L1057" s="1111"/>
      <c r="M1057" s="1111"/>
      <c r="N1057" s="1111"/>
      <c r="O1057" s="1111"/>
      <c r="P1057" s="1111"/>
      <c r="Q1057" s="1111"/>
      <c r="R1057" s="1111"/>
      <c r="S1057" s="1111"/>
      <c r="T1057" s="1111"/>
      <c r="U1057" s="1111"/>
      <c r="V1057" s="1111"/>
      <c r="W1057" s="1111"/>
      <c r="X1057" s="1111"/>
    </row>
    <row r="1058" spans="1:24">
      <c r="A1058" s="698"/>
      <c r="B1058" s="113"/>
      <c r="D1058" s="1111"/>
      <c r="E1058" s="1111"/>
      <c r="F1058" s="1111"/>
      <c r="G1058" s="1111"/>
      <c r="H1058" s="1111"/>
      <c r="I1058" s="1111"/>
      <c r="J1058" s="1111"/>
      <c r="K1058" s="1111"/>
      <c r="L1058" s="1111"/>
      <c r="M1058" s="1111"/>
      <c r="N1058" s="1111"/>
      <c r="O1058" s="1111"/>
      <c r="P1058" s="1111"/>
      <c r="Q1058" s="1111"/>
      <c r="R1058" s="1111"/>
      <c r="S1058" s="1111"/>
      <c r="T1058" s="1111"/>
      <c r="U1058" s="1111"/>
      <c r="V1058" s="1111"/>
      <c r="W1058" s="1111"/>
      <c r="X1058" s="1111"/>
    </row>
    <row r="1059" spans="1:24">
      <c r="A1059" s="698"/>
      <c r="B1059" s="113"/>
      <c r="D1059" s="1111"/>
      <c r="E1059" s="1111"/>
      <c r="F1059" s="1111"/>
      <c r="G1059" s="1111"/>
      <c r="H1059" s="1111"/>
      <c r="I1059" s="1111"/>
      <c r="J1059" s="1111"/>
      <c r="K1059" s="1111"/>
      <c r="L1059" s="1111"/>
      <c r="M1059" s="1111"/>
      <c r="N1059" s="1111"/>
      <c r="O1059" s="1111"/>
      <c r="P1059" s="1111"/>
      <c r="Q1059" s="1111"/>
      <c r="R1059" s="1111"/>
      <c r="S1059" s="1111"/>
      <c r="T1059" s="1111"/>
      <c r="U1059" s="1111"/>
      <c r="V1059" s="1111"/>
      <c r="W1059" s="1111"/>
      <c r="X1059" s="1111"/>
    </row>
    <row r="1060" spans="1:24">
      <c r="A1060" s="698"/>
      <c r="B1060" s="113"/>
      <c r="D1060" s="1111"/>
      <c r="E1060" s="1111"/>
      <c r="F1060" s="1111"/>
      <c r="G1060" s="1111"/>
      <c r="H1060" s="1111"/>
      <c r="I1060" s="1111"/>
      <c r="J1060" s="1111"/>
      <c r="K1060" s="1111"/>
      <c r="L1060" s="1111"/>
      <c r="M1060" s="1111"/>
      <c r="N1060" s="1111"/>
      <c r="O1060" s="1111"/>
      <c r="P1060" s="1111"/>
      <c r="Q1060" s="1111"/>
      <c r="R1060" s="1111"/>
      <c r="S1060" s="1111"/>
      <c r="T1060" s="1111"/>
      <c r="U1060" s="1111"/>
      <c r="V1060" s="1111"/>
      <c r="W1060" s="1111"/>
      <c r="X1060" s="1111"/>
    </row>
    <row r="1061" spans="1:24">
      <c r="A1061" s="698"/>
      <c r="B1061" s="113"/>
      <c r="D1061" s="1111"/>
      <c r="E1061" s="1111"/>
      <c r="F1061" s="1111"/>
      <c r="G1061" s="1111"/>
      <c r="H1061" s="1111"/>
      <c r="I1061" s="1111"/>
      <c r="J1061" s="1111"/>
      <c r="K1061" s="1111"/>
      <c r="L1061" s="1111"/>
      <c r="M1061" s="1111"/>
      <c r="N1061" s="1111"/>
      <c r="O1061" s="1111"/>
      <c r="P1061" s="1111"/>
      <c r="Q1061" s="1111"/>
      <c r="R1061" s="1111"/>
      <c r="S1061" s="1111"/>
      <c r="T1061" s="1111"/>
      <c r="U1061" s="1111"/>
      <c r="V1061" s="1111"/>
      <c r="W1061" s="1111"/>
      <c r="X1061" s="1111"/>
    </row>
    <row r="1062" spans="1:24">
      <c r="A1062" s="698"/>
      <c r="B1062" s="113"/>
      <c r="D1062" s="1111"/>
      <c r="E1062" s="1111"/>
      <c r="F1062" s="1111"/>
      <c r="G1062" s="1111"/>
      <c r="H1062" s="1111"/>
      <c r="I1062" s="1111"/>
      <c r="J1062" s="1111"/>
      <c r="K1062" s="1111"/>
      <c r="L1062" s="1111"/>
      <c r="M1062" s="1111"/>
      <c r="N1062" s="1111"/>
      <c r="O1062" s="1111"/>
      <c r="P1062" s="1111"/>
      <c r="Q1062" s="1111"/>
      <c r="R1062" s="1111"/>
      <c r="S1062" s="1111"/>
      <c r="T1062" s="1111"/>
      <c r="U1062" s="1111"/>
      <c r="V1062" s="1111"/>
      <c r="W1062" s="1111"/>
      <c r="X1062" s="1111"/>
    </row>
    <row r="1063" spans="1:24">
      <c r="A1063" s="698"/>
      <c r="B1063" s="113"/>
      <c r="D1063" s="1111"/>
      <c r="E1063" s="1111"/>
      <c r="F1063" s="1111"/>
      <c r="G1063" s="1111"/>
      <c r="H1063" s="1111"/>
      <c r="I1063" s="1111"/>
      <c r="J1063" s="1111"/>
      <c r="K1063" s="1111"/>
      <c r="L1063" s="1111"/>
      <c r="M1063" s="1111"/>
      <c r="N1063" s="1111"/>
      <c r="O1063" s="1111"/>
      <c r="P1063" s="1111"/>
      <c r="Q1063" s="1111"/>
      <c r="R1063" s="1111"/>
      <c r="S1063" s="1111"/>
      <c r="T1063" s="1111"/>
      <c r="U1063" s="1111"/>
      <c r="V1063" s="1111"/>
      <c r="W1063" s="1111"/>
      <c r="X1063" s="1111"/>
    </row>
    <row r="1064" spans="1:24">
      <c r="A1064" s="698"/>
      <c r="B1064" s="113"/>
      <c r="D1064" s="1111"/>
      <c r="E1064" s="1111"/>
      <c r="F1064" s="1111"/>
      <c r="G1064" s="1111"/>
      <c r="H1064" s="1111"/>
      <c r="I1064" s="1111"/>
      <c r="J1064" s="1111"/>
      <c r="K1064" s="1111"/>
      <c r="L1064" s="1111"/>
      <c r="M1064" s="1111"/>
      <c r="N1064" s="1111"/>
      <c r="O1064" s="1111"/>
      <c r="P1064" s="1111"/>
      <c r="Q1064" s="1111"/>
      <c r="R1064" s="1111"/>
      <c r="S1064" s="1111"/>
      <c r="T1064" s="1111"/>
      <c r="U1064" s="1111"/>
      <c r="V1064" s="1111"/>
      <c r="W1064" s="1111"/>
      <c r="X1064" s="1111"/>
    </row>
    <row r="1065" spans="1:24">
      <c r="A1065" s="698"/>
      <c r="B1065" s="113"/>
      <c r="D1065" s="1111"/>
      <c r="E1065" s="1111"/>
      <c r="F1065" s="1111"/>
      <c r="G1065" s="1111"/>
      <c r="H1065" s="1111"/>
      <c r="I1065" s="1111"/>
      <c r="J1065" s="1111"/>
      <c r="K1065" s="1111"/>
      <c r="L1065" s="1111"/>
      <c r="M1065" s="1111"/>
      <c r="N1065" s="1111"/>
      <c r="O1065" s="1111"/>
      <c r="P1065" s="1111"/>
      <c r="Q1065" s="1111"/>
      <c r="R1065" s="1111"/>
      <c r="S1065" s="1111"/>
      <c r="T1065" s="1111"/>
      <c r="U1065" s="1111"/>
      <c r="V1065" s="1111"/>
      <c r="W1065" s="1111"/>
      <c r="X1065" s="1111"/>
    </row>
    <row r="1066" spans="1:24">
      <c r="A1066" s="698"/>
      <c r="B1066" s="113"/>
      <c r="D1066" s="1111"/>
      <c r="E1066" s="1111"/>
      <c r="F1066" s="1111"/>
      <c r="G1066" s="1111"/>
      <c r="H1066" s="1111"/>
      <c r="I1066" s="1111"/>
      <c r="J1066" s="1111"/>
      <c r="K1066" s="1111"/>
      <c r="L1066" s="1111"/>
      <c r="M1066" s="1111"/>
      <c r="N1066" s="1111"/>
      <c r="O1066" s="1111"/>
      <c r="P1066" s="1111"/>
      <c r="Q1066" s="1111"/>
      <c r="R1066" s="1111"/>
      <c r="S1066" s="1111"/>
      <c r="T1066" s="1111"/>
      <c r="U1066" s="1111"/>
      <c r="V1066" s="1111"/>
      <c r="W1066" s="1111"/>
      <c r="X1066" s="1111"/>
    </row>
    <row r="1067" spans="1:24">
      <c r="A1067" s="698"/>
      <c r="B1067" s="113"/>
      <c r="D1067" s="1111"/>
      <c r="E1067" s="1111"/>
      <c r="F1067" s="1111"/>
      <c r="G1067" s="1111"/>
      <c r="H1067" s="1111"/>
      <c r="I1067" s="1111"/>
      <c r="J1067" s="1111"/>
      <c r="K1067" s="1111"/>
      <c r="L1067" s="1111"/>
      <c r="M1067" s="1111"/>
      <c r="N1067" s="1111"/>
      <c r="O1067" s="1111"/>
      <c r="P1067" s="1111"/>
      <c r="Q1067" s="1111"/>
      <c r="R1067" s="1111"/>
      <c r="S1067" s="1111"/>
      <c r="T1067" s="1111"/>
      <c r="U1067" s="1111"/>
      <c r="V1067" s="1111"/>
      <c r="W1067" s="1111"/>
      <c r="X1067" s="1111"/>
    </row>
    <row r="1068" spans="1:24">
      <c r="A1068" s="698"/>
      <c r="B1068" s="113"/>
      <c r="D1068" s="1111"/>
      <c r="E1068" s="1111"/>
      <c r="F1068" s="1111"/>
      <c r="G1068" s="1111"/>
      <c r="H1068" s="1111"/>
      <c r="I1068" s="1111"/>
      <c r="J1068" s="1111"/>
      <c r="K1068" s="1111"/>
      <c r="L1068" s="1111"/>
      <c r="M1068" s="1111"/>
      <c r="N1068" s="1111"/>
      <c r="O1068" s="1111"/>
      <c r="P1068" s="1111"/>
      <c r="Q1068" s="1111"/>
      <c r="R1068" s="1111"/>
      <c r="S1068" s="1111"/>
      <c r="T1068" s="1111"/>
      <c r="U1068" s="1111"/>
      <c r="V1068" s="1111"/>
      <c r="W1068" s="1111"/>
      <c r="X1068" s="1111"/>
    </row>
    <row r="1069" spans="1:24">
      <c r="A1069" s="698"/>
      <c r="B1069" s="113"/>
      <c r="D1069" s="1111"/>
      <c r="E1069" s="1111"/>
      <c r="F1069" s="1111"/>
      <c r="G1069" s="1111"/>
      <c r="H1069" s="1111"/>
      <c r="I1069" s="1111"/>
      <c r="J1069" s="1111"/>
      <c r="K1069" s="1111"/>
      <c r="L1069" s="1111"/>
      <c r="M1069" s="1111"/>
      <c r="N1069" s="1111"/>
      <c r="O1069" s="1111"/>
      <c r="P1069" s="1111"/>
      <c r="Q1069" s="1111"/>
      <c r="R1069" s="1111"/>
      <c r="S1069" s="1111"/>
      <c r="T1069" s="1111"/>
      <c r="U1069" s="1111"/>
      <c r="V1069" s="1111"/>
      <c r="W1069" s="1111"/>
      <c r="X1069" s="1111"/>
    </row>
    <row r="1070" spans="1:24">
      <c r="A1070" s="698"/>
      <c r="B1070" s="113"/>
      <c r="D1070" s="1111"/>
      <c r="E1070" s="1111"/>
      <c r="F1070" s="1111"/>
      <c r="G1070" s="1111"/>
      <c r="H1070" s="1111"/>
      <c r="I1070" s="1111"/>
      <c r="J1070" s="1111"/>
      <c r="K1070" s="1111"/>
      <c r="L1070" s="1111"/>
      <c r="M1070" s="1111"/>
      <c r="N1070" s="1111"/>
      <c r="O1070" s="1111"/>
      <c r="P1070" s="1111"/>
      <c r="Q1070" s="1111"/>
      <c r="R1070" s="1111"/>
      <c r="S1070" s="1111"/>
      <c r="T1070" s="1111"/>
      <c r="U1070" s="1111"/>
      <c r="V1070" s="1111"/>
      <c r="W1070" s="1111"/>
      <c r="X1070" s="1111"/>
    </row>
    <row r="1071" spans="1:24">
      <c r="A1071" s="698"/>
      <c r="B1071" s="113"/>
      <c r="D1071" s="1111"/>
      <c r="E1071" s="1111"/>
      <c r="F1071" s="1111"/>
      <c r="G1071" s="1111"/>
      <c r="H1071" s="1111"/>
      <c r="I1071" s="1111"/>
      <c r="J1071" s="1111"/>
      <c r="K1071" s="1111"/>
      <c r="L1071" s="1111"/>
      <c r="M1071" s="1111"/>
      <c r="N1071" s="1111"/>
      <c r="O1071" s="1111"/>
      <c r="P1071" s="1111"/>
      <c r="Q1071" s="1111"/>
      <c r="R1071" s="1111"/>
      <c r="S1071" s="1111"/>
      <c r="T1071" s="1111"/>
      <c r="U1071" s="1111"/>
      <c r="V1071" s="1111"/>
      <c r="W1071" s="1111"/>
      <c r="X1071" s="1111"/>
    </row>
    <row r="1072" spans="1:24">
      <c r="A1072" s="698"/>
      <c r="B1072" s="113"/>
      <c r="D1072" s="1111"/>
      <c r="E1072" s="1111"/>
      <c r="F1072" s="1111"/>
      <c r="G1072" s="1111"/>
      <c r="H1072" s="1111"/>
      <c r="I1072" s="1111"/>
      <c r="J1072" s="1111"/>
      <c r="K1072" s="1111"/>
      <c r="L1072" s="1111"/>
      <c r="M1072" s="1111"/>
      <c r="N1072" s="1111"/>
      <c r="O1072" s="1111"/>
      <c r="P1072" s="1111"/>
      <c r="Q1072" s="1111"/>
      <c r="R1072" s="1111"/>
      <c r="S1072" s="1111"/>
      <c r="T1072" s="1111"/>
      <c r="U1072" s="1111"/>
      <c r="V1072" s="1111"/>
      <c r="W1072" s="1111"/>
      <c r="X1072" s="1111"/>
    </row>
    <row r="1073" spans="1:24">
      <c r="A1073" s="698"/>
      <c r="B1073" s="113"/>
      <c r="D1073" s="1111"/>
      <c r="E1073" s="1111"/>
      <c r="F1073" s="1111"/>
      <c r="G1073" s="1111"/>
      <c r="H1073" s="1111"/>
      <c r="I1073" s="1111"/>
      <c r="J1073" s="1111"/>
      <c r="K1073" s="1111"/>
      <c r="L1073" s="1111"/>
      <c r="M1073" s="1111"/>
      <c r="N1073" s="1111"/>
      <c r="O1073" s="1111"/>
      <c r="P1073" s="1111"/>
      <c r="Q1073" s="1111"/>
      <c r="R1073" s="1111"/>
      <c r="S1073" s="1111"/>
      <c r="T1073" s="1111"/>
      <c r="U1073" s="1111"/>
      <c r="V1073" s="1111"/>
      <c r="W1073" s="1111"/>
      <c r="X1073" s="1111"/>
    </row>
    <row r="1074" spans="1:24">
      <c r="A1074" s="698"/>
      <c r="B1074" s="113"/>
      <c r="D1074" s="1111"/>
      <c r="E1074" s="1111"/>
      <c r="F1074" s="1111"/>
      <c r="G1074" s="1111"/>
      <c r="H1074" s="1111"/>
      <c r="I1074" s="1111"/>
      <c r="J1074" s="1111"/>
      <c r="K1074" s="1111"/>
      <c r="L1074" s="1111"/>
      <c r="M1074" s="1111"/>
      <c r="N1074" s="1111"/>
      <c r="O1074" s="1111"/>
      <c r="P1074" s="1111"/>
      <c r="Q1074" s="1111"/>
      <c r="R1074" s="1111"/>
      <c r="S1074" s="1111"/>
      <c r="T1074" s="1111"/>
      <c r="U1074" s="1111"/>
      <c r="V1074" s="1111"/>
      <c r="W1074" s="1111"/>
      <c r="X1074" s="1111"/>
    </row>
    <row r="1075" spans="1:24">
      <c r="A1075" s="698"/>
      <c r="B1075" s="113"/>
      <c r="D1075" s="1111"/>
      <c r="E1075" s="1111"/>
      <c r="F1075" s="1111"/>
      <c r="G1075" s="1111"/>
      <c r="H1075" s="1111"/>
      <c r="I1075" s="1111"/>
      <c r="J1075" s="1111"/>
      <c r="K1075" s="1111"/>
      <c r="L1075" s="1111"/>
      <c r="M1075" s="1111"/>
      <c r="N1075" s="1111"/>
      <c r="O1075" s="1111"/>
      <c r="P1075" s="1111"/>
      <c r="Q1075" s="1111"/>
      <c r="R1075" s="1111"/>
      <c r="S1075" s="1111"/>
      <c r="T1075" s="1111"/>
      <c r="U1075" s="1111"/>
      <c r="V1075" s="1111"/>
      <c r="W1075" s="1111"/>
      <c r="X1075" s="1111"/>
    </row>
    <row r="1076" spans="1:24">
      <c r="A1076" s="698"/>
      <c r="B1076" s="113"/>
      <c r="D1076" s="1111"/>
      <c r="E1076" s="1111"/>
      <c r="F1076" s="1111"/>
      <c r="G1076" s="1111"/>
      <c r="H1076" s="1111"/>
      <c r="I1076" s="1111"/>
      <c r="J1076" s="1111"/>
      <c r="K1076" s="1111"/>
      <c r="L1076" s="1111"/>
      <c r="M1076" s="1111"/>
      <c r="N1076" s="1111"/>
      <c r="O1076" s="1111"/>
      <c r="P1076" s="1111"/>
      <c r="Q1076" s="1111"/>
      <c r="R1076" s="1111"/>
      <c r="S1076" s="1111"/>
      <c r="T1076" s="1111"/>
      <c r="U1076" s="1111"/>
      <c r="V1076" s="1111"/>
      <c r="W1076" s="1111"/>
      <c r="X1076" s="1111"/>
    </row>
    <row r="1077" spans="1:24">
      <c r="A1077" s="698"/>
      <c r="B1077" s="113"/>
      <c r="D1077" s="1111"/>
      <c r="E1077" s="1111"/>
      <c r="F1077" s="1111"/>
      <c r="G1077" s="1111"/>
      <c r="H1077" s="1111"/>
      <c r="I1077" s="1111"/>
      <c r="J1077" s="1111"/>
      <c r="K1077" s="1111"/>
      <c r="L1077" s="1111"/>
      <c r="M1077" s="1111"/>
      <c r="N1077" s="1111"/>
      <c r="O1077" s="1111"/>
      <c r="P1077" s="1111"/>
      <c r="Q1077" s="1111"/>
      <c r="R1077" s="1111"/>
      <c r="S1077" s="1111"/>
      <c r="T1077" s="1111"/>
      <c r="U1077" s="1111"/>
      <c r="V1077" s="1111"/>
      <c r="W1077" s="1111"/>
      <c r="X1077" s="1111"/>
    </row>
    <row r="1078" spans="1:24">
      <c r="A1078" s="698"/>
      <c r="B1078" s="113"/>
      <c r="D1078" s="1111"/>
      <c r="E1078" s="1111"/>
      <c r="F1078" s="1111"/>
      <c r="G1078" s="1111"/>
      <c r="H1078" s="1111"/>
      <c r="I1078" s="1111"/>
      <c r="J1078" s="1111"/>
      <c r="K1078" s="1111"/>
      <c r="L1078" s="1111"/>
      <c r="M1078" s="1111"/>
      <c r="N1078" s="1111"/>
      <c r="O1078" s="1111"/>
      <c r="P1078" s="1111"/>
      <c r="Q1078" s="1111"/>
      <c r="R1078" s="1111"/>
      <c r="S1078" s="1111"/>
      <c r="T1078" s="1111"/>
      <c r="U1078" s="1111"/>
      <c r="V1078" s="1111"/>
      <c r="W1078" s="1111"/>
      <c r="X1078" s="1111"/>
    </row>
    <row r="1079" spans="1:24">
      <c r="A1079" s="698"/>
      <c r="B1079" s="113"/>
      <c r="D1079" s="1111"/>
      <c r="E1079" s="1111"/>
      <c r="F1079" s="1111"/>
      <c r="G1079" s="1111"/>
      <c r="H1079" s="1111"/>
      <c r="I1079" s="1111"/>
      <c r="J1079" s="1111"/>
      <c r="K1079" s="1111"/>
      <c r="L1079" s="1111"/>
      <c r="M1079" s="1111"/>
      <c r="N1079" s="1111"/>
      <c r="O1079" s="1111"/>
      <c r="P1079" s="1111"/>
      <c r="Q1079" s="1111"/>
      <c r="R1079" s="1111"/>
      <c r="S1079" s="1111"/>
      <c r="T1079" s="1111"/>
      <c r="U1079" s="1111"/>
      <c r="V1079" s="1111"/>
      <c r="W1079" s="1111"/>
      <c r="X1079" s="1111"/>
    </row>
    <row r="1080" spans="1:24">
      <c r="A1080" s="698"/>
      <c r="B1080" s="113"/>
      <c r="D1080" s="1111"/>
      <c r="E1080" s="1111"/>
      <c r="F1080" s="1111"/>
      <c r="G1080" s="1111"/>
      <c r="H1080" s="1111"/>
      <c r="I1080" s="1111"/>
      <c r="J1080" s="1111"/>
      <c r="K1080" s="1111"/>
      <c r="L1080" s="1111"/>
      <c r="M1080" s="1111"/>
      <c r="N1080" s="1111"/>
      <c r="O1080" s="1111"/>
      <c r="P1080" s="1111"/>
      <c r="Q1080" s="1111"/>
      <c r="R1080" s="1111"/>
      <c r="S1080" s="1111"/>
      <c r="T1080" s="1111"/>
      <c r="U1080" s="1111"/>
      <c r="V1080" s="1111"/>
      <c r="W1080" s="1111"/>
      <c r="X1080" s="1111"/>
    </row>
    <row r="1081" spans="1:24">
      <c r="A1081" s="698"/>
      <c r="B1081" s="113"/>
      <c r="D1081" s="1111"/>
      <c r="E1081" s="1111"/>
      <c r="F1081" s="1111"/>
      <c r="G1081" s="1111"/>
      <c r="H1081" s="1111"/>
      <c r="I1081" s="1111"/>
      <c r="J1081" s="1111"/>
      <c r="K1081" s="1111"/>
      <c r="L1081" s="1111"/>
      <c r="M1081" s="1111"/>
      <c r="N1081" s="1111"/>
      <c r="O1081" s="1111"/>
      <c r="P1081" s="1111"/>
      <c r="Q1081" s="1111"/>
      <c r="R1081" s="1111"/>
      <c r="S1081" s="1111"/>
      <c r="T1081" s="1111"/>
      <c r="U1081" s="1111"/>
      <c r="V1081" s="1111"/>
      <c r="W1081" s="1111"/>
      <c r="X1081" s="1111"/>
    </row>
    <row r="1082" spans="1:24">
      <c r="A1082" s="698"/>
      <c r="B1082" s="113"/>
      <c r="D1082" s="1111"/>
      <c r="E1082" s="1111"/>
      <c r="F1082" s="1111"/>
      <c r="G1082" s="1111"/>
      <c r="H1082" s="1111"/>
      <c r="I1082" s="1111"/>
      <c r="J1082" s="1111"/>
      <c r="K1082" s="1111"/>
      <c r="L1082" s="1111"/>
      <c r="M1082" s="1111"/>
      <c r="N1082" s="1111"/>
      <c r="O1082" s="1111"/>
      <c r="P1082" s="1111"/>
      <c r="Q1082" s="1111"/>
      <c r="R1082" s="1111"/>
      <c r="S1082" s="1111"/>
      <c r="T1082" s="1111"/>
      <c r="U1082" s="1111"/>
      <c r="V1082" s="1111"/>
      <c r="W1082" s="1111"/>
      <c r="X1082" s="1111"/>
    </row>
    <row r="1083" spans="1:24">
      <c r="A1083" s="698"/>
      <c r="B1083" s="113"/>
      <c r="D1083" s="1111"/>
      <c r="E1083" s="1111"/>
      <c r="F1083" s="1111"/>
      <c r="G1083" s="1111"/>
      <c r="H1083" s="1111"/>
      <c r="I1083" s="1111"/>
      <c r="J1083" s="1111"/>
      <c r="K1083" s="1111"/>
      <c r="L1083" s="1111"/>
      <c r="M1083" s="1111"/>
      <c r="N1083" s="1111"/>
      <c r="O1083" s="1111"/>
      <c r="P1083" s="1111"/>
      <c r="Q1083" s="1111"/>
      <c r="R1083" s="1111"/>
      <c r="S1083" s="1111"/>
      <c r="T1083" s="1111"/>
      <c r="U1083" s="1111"/>
      <c r="V1083" s="1111"/>
      <c r="W1083" s="1111"/>
      <c r="X1083" s="1111"/>
    </row>
    <row r="1084" spans="1:24">
      <c r="A1084" s="698"/>
      <c r="B1084" s="113"/>
      <c r="D1084" s="1111"/>
      <c r="E1084" s="1111"/>
      <c r="F1084" s="1111"/>
      <c r="G1084" s="1111"/>
      <c r="H1084" s="1111"/>
      <c r="I1084" s="1111"/>
      <c r="J1084" s="1111"/>
      <c r="K1084" s="1111"/>
      <c r="L1084" s="1111"/>
      <c r="M1084" s="1111"/>
      <c r="N1084" s="1111"/>
      <c r="O1084" s="1111"/>
      <c r="P1084" s="1111"/>
      <c r="Q1084" s="1111"/>
      <c r="R1084" s="1111"/>
      <c r="S1084" s="1111"/>
      <c r="T1084" s="1111"/>
      <c r="U1084" s="1111"/>
      <c r="V1084" s="1111"/>
      <c r="W1084" s="1111"/>
      <c r="X1084" s="1111"/>
    </row>
    <row r="1085" spans="1:24">
      <c r="A1085" s="698"/>
      <c r="B1085" s="113"/>
      <c r="D1085" s="1111"/>
      <c r="E1085" s="1111"/>
      <c r="F1085" s="1111"/>
      <c r="G1085" s="1111"/>
      <c r="H1085" s="1111"/>
      <c r="I1085" s="1111"/>
      <c r="J1085" s="1111"/>
      <c r="K1085" s="1111"/>
      <c r="L1085" s="1111"/>
      <c r="M1085" s="1111"/>
      <c r="N1085" s="1111"/>
      <c r="O1085" s="1111"/>
      <c r="P1085" s="1111"/>
      <c r="Q1085" s="1111"/>
      <c r="R1085" s="1111"/>
      <c r="S1085" s="1111"/>
      <c r="T1085" s="1111"/>
      <c r="U1085" s="1111"/>
      <c r="V1085" s="1111"/>
      <c r="W1085" s="1111"/>
      <c r="X1085" s="1111"/>
    </row>
    <row r="1086" spans="1:24">
      <c r="A1086" s="698"/>
      <c r="B1086" s="113"/>
      <c r="D1086" s="1111"/>
      <c r="E1086" s="1111"/>
      <c r="F1086" s="1111"/>
      <c r="G1086" s="1111"/>
      <c r="H1086" s="1111"/>
      <c r="I1086" s="1111"/>
      <c r="J1086" s="1111"/>
      <c r="K1086" s="1111"/>
      <c r="L1086" s="1111"/>
      <c r="M1086" s="1111"/>
      <c r="N1086" s="1111"/>
      <c r="O1086" s="1111"/>
      <c r="P1086" s="1111"/>
      <c r="Q1086" s="1111"/>
      <c r="R1086" s="1111"/>
      <c r="S1086" s="1111"/>
      <c r="T1086" s="1111"/>
      <c r="U1086" s="1111"/>
      <c r="V1086" s="1111"/>
      <c r="W1086" s="1111"/>
      <c r="X1086" s="1111"/>
    </row>
    <row r="1087" spans="1:24">
      <c r="A1087" s="698"/>
      <c r="B1087" s="113"/>
      <c r="D1087" s="1111"/>
      <c r="E1087" s="1111"/>
      <c r="F1087" s="1111"/>
      <c r="G1087" s="1111"/>
      <c r="H1087" s="1111"/>
      <c r="I1087" s="1111"/>
      <c r="J1087" s="1111"/>
      <c r="K1087" s="1111"/>
      <c r="L1087" s="1111"/>
      <c r="M1087" s="1111"/>
      <c r="N1087" s="1111"/>
      <c r="O1087" s="1111"/>
      <c r="P1087" s="1111"/>
      <c r="Q1087" s="1111"/>
      <c r="R1087" s="1111"/>
      <c r="S1087" s="1111"/>
      <c r="T1087" s="1111"/>
      <c r="U1087" s="1111"/>
      <c r="V1087" s="1111"/>
      <c r="W1087" s="1111"/>
      <c r="X1087" s="1111"/>
    </row>
    <row r="1088" spans="1:24">
      <c r="A1088" s="698"/>
      <c r="B1088" s="113"/>
      <c r="D1088" s="1111"/>
      <c r="E1088" s="1111"/>
      <c r="F1088" s="1111"/>
      <c r="G1088" s="1111"/>
      <c r="H1088" s="1111"/>
      <c r="I1088" s="1111"/>
      <c r="J1088" s="1111"/>
      <c r="K1088" s="1111"/>
      <c r="L1088" s="1111"/>
      <c r="M1088" s="1111"/>
      <c r="N1088" s="1111"/>
      <c r="O1088" s="1111"/>
      <c r="P1088" s="1111"/>
      <c r="Q1088" s="1111"/>
      <c r="R1088" s="1111"/>
      <c r="S1088" s="1111"/>
      <c r="T1088" s="1111"/>
      <c r="U1088" s="1111"/>
      <c r="V1088" s="1111"/>
      <c r="W1088" s="1111"/>
      <c r="X1088" s="1111"/>
    </row>
    <row r="1089" spans="1:24">
      <c r="A1089" s="698"/>
      <c r="B1089" s="113"/>
      <c r="D1089" s="1111"/>
      <c r="E1089" s="1111"/>
      <c r="F1089" s="1111"/>
      <c r="G1089" s="1111"/>
      <c r="H1089" s="1111"/>
      <c r="I1089" s="1111"/>
      <c r="J1089" s="1111"/>
      <c r="K1089" s="1111"/>
      <c r="L1089" s="1111"/>
      <c r="M1089" s="1111"/>
      <c r="N1089" s="1111"/>
      <c r="O1089" s="1111"/>
      <c r="P1089" s="1111"/>
      <c r="Q1089" s="1111"/>
      <c r="R1089" s="1111"/>
      <c r="S1089" s="1111"/>
      <c r="T1089" s="1111"/>
      <c r="U1089" s="1111"/>
      <c r="V1089" s="1111"/>
      <c r="W1089" s="1111"/>
      <c r="X1089" s="1111"/>
    </row>
    <row r="1090" spans="1:24">
      <c r="A1090" s="698"/>
      <c r="B1090" s="113"/>
      <c r="D1090" s="1111"/>
      <c r="E1090" s="1111"/>
      <c r="F1090" s="1111"/>
      <c r="G1090" s="1111"/>
      <c r="H1090" s="1111"/>
      <c r="I1090" s="1111"/>
      <c r="J1090" s="1111"/>
      <c r="K1090" s="1111"/>
      <c r="L1090" s="1111"/>
      <c r="M1090" s="1111"/>
      <c r="N1090" s="1111"/>
      <c r="O1090" s="1111"/>
      <c r="P1090" s="1111"/>
      <c r="Q1090" s="1111"/>
      <c r="R1090" s="1111"/>
      <c r="S1090" s="1111"/>
      <c r="T1090" s="1111"/>
      <c r="U1090" s="1111"/>
      <c r="V1090" s="1111"/>
      <c r="W1090" s="1111"/>
      <c r="X1090" s="1111"/>
    </row>
    <row r="1091" spans="1:24">
      <c r="A1091" s="698"/>
      <c r="B1091" s="113"/>
      <c r="D1091" s="1111"/>
      <c r="E1091" s="1111"/>
      <c r="F1091" s="1111"/>
      <c r="G1091" s="1111"/>
      <c r="H1091" s="1111"/>
      <c r="I1091" s="1111"/>
      <c r="J1091" s="1111"/>
      <c r="K1091" s="1111"/>
      <c r="L1091" s="1111"/>
      <c r="M1091" s="1111"/>
      <c r="N1091" s="1111"/>
      <c r="O1091" s="1111"/>
      <c r="P1091" s="1111"/>
      <c r="Q1091" s="1111"/>
      <c r="R1091" s="1111"/>
      <c r="S1091" s="1111"/>
      <c r="T1091" s="1111"/>
      <c r="U1091" s="1111"/>
      <c r="V1091" s="1111"/>
      <c r="W1091" s="1111"/>
      <c r="X1091" s="1111"/>
    </row>
    <row r="1092" spans="1:24">
      <c r="A1092" s="698"/>
      <c r="B1092" s="113"/>
      <c r="D1092" s="1111"/>
      <c r="E1092" s="1111"/>
      <c r="F1092" s="1111"/>
      <c r="G1092" s="1111"/>
      <c r="H1092" s="1111"/>
      <c r="I1092" s="1111"/>
      <c r="J1092" s="1111"/>
      <c r="K1092" s="1111"/>
      <c r="L1092" s="1111"/>
      <c r="M1092" s="1111"/>
      <c r="N1092" s="1111"/>
      <c r="O1092" s="1111"/>
      <c r="P1092" s="1111"/>
      <c r="Q1092" s="1111"/>
      <c r="R1092" s="1111"/>
      <c r="S1092" s="1111"/>
      <c r="T1092" s="1111"/>
      <c r="U1092" s="1111"/>
      <c r="V1092" s="1111"/>
      <c r="W1092" s="1111"/>
      <c r="X1092" s="1111"/>
    </row>
    <row r="1093" spans="1:24">
      <c r="A1093" s="698"/>
      <c r="B1093" s="113"/>
      <c r="D1093" s="1111"/>
      <c r="E1093" s="1111"/>
      <c r="F1093" s="1111"/>
      <c r="G1093" s="1111"/>
      <c r="H1093" s="1111"/>
      <c r="I1093" s="1111"/>
      <c r="J1093" s="1111"/>
      <c r="K1093" s="1111"/>
      <c r="L1093" s="1111"/>
      <c r="M1093" s="1111"/>
      <c r="N1093" s="1111"/>
      <c r="O1093" s="1111"/>
      <c r="P1093" s="1111"/>
      <c r="Q1093" s="1111"/>
      <c r="R1093" s="1111"/>
      <c r="S1093" s="1111"/>
      <c r="T1093" s="1111"/>
      <c r="U1093" s="1111"/>
      <c r="V1093" s="1111"/>
      <c r="W1093" s="1111"/>
      <c r="X1093" s="1111"/>
    </row>
    <row r="1094" spans="1:24">
      <c r="A1094" s="698"/>
      <c r="B1094" s="113"/>
      <c r="D1094" s="1111"/>
      <c r="E1094" s="1111"/>
      <c r="F1094" s="1111"/>
      <c r="G1094" s="1111"/>
      <c r="H1094" s="1111"/>
      <c r="I1094" s="1111"/>
      <c r="J1094" s="1111"/>
      <c r="K1094" s="1111"/>
      <c r="L1094" s="1111"/>
      <c r="M1094" s="1111"/>
      <c r="N1094" s="1111"/>
      <c r="O1094" s="1111"/>
      <c r="P1094" s="1111"/>
      <c r="Q1094" s="1111"/>
      <c r="R1094" s="1111"/>
      <c r="S1094" s="1111"/>
      <c r="T1094" s="1111"/>
      <c r="U1094" s="1111"/>
      <c r="V1094" s="1111"/>
      <c r="W1094" s="1111"/>
      <c r="X1094" s="1111"/>
    </row>
    <row r="1095" spans="1:24">
      <c r="A1095" s="698"/>
      <c r="B1095" s="113"/>
      <c r="D1095" s="1111"/>
      <c r="E1095" s="1111"/>
      <c r="F1095" s="1111"/>
      <c r="G1095" s="1111"/>
      <c r="H1095" s="1111"/>
      <c r="I1095" s="1111"/>
      <c r="J1095" s="1111"/>
      <c r="K1095" s="1111"/>
      <c r="L1095" s="1111"/>
      <c r="M1095" s="1111"/>
      <c r="N1095" s="1111"/>
      <c r="O1095" s="1111"/>
      <c r="P1095" s="1111"/>
      <c r="Q1095" s="1111"/>
      <c r="R1095" s="1111"/>
      <c r="S1095" s="1111"/>
      <c r="T1095" s="1111"/>
      <c r="U1095" s="1111"/>
      <c r="V1095" s="1111"/>
      <c r="W1095" s="1111"/>
      <c r="X1095" s="1111"/>
    </row>
    <row r="1096" spans="1:24">
      <c r="A1096" s="698"/>
      <c r="B1096" s="113"/>
      <c r="D1096" s="1111"/>
      <c r="E1096" s="1111"/>
      <c r="F1096" s="1111"/>
      <c r="G1096" s="1111"/>
      <c r="H1096" s="1111"/>
      <c r="I1096" s="1111"/>
      <c r="J1096" s="1111"/>
      <c r="K1096" s="1111"/>
      <c r="L1096" s="1111"/>
      <c r="M1096" s="1111"/>
      <c r="N1096" s="1111"/>
      <c r="O1096" s="1111"/>
      <c r="P1096" s="1111"/>
      <c r="Q1096" s="1111"/>
      <c r="R1096" s="1111"/>
      <c r="S1096" s="1111"/>
      <c r="T1096" s="1111"/>
      <c r="U1096" s="1111"/>
      <c r="V1096" s="1111"/>
      <c r="W1096" s="1111"/>
      <c r="X1096" s="1111"/>
    </row>
    <row r="1097" spans="1:24">
      <c r="A1097" s="698"/>
      <c r="B1097" s="113"/>
      <c r="D1097" s="1111"/>
      <c r="E1097" s="1111"/>
      <c r="F1097" s="1111"/>
      <c r="G1097" s="1111"/>
      <c r="H1097" s="1111"/>
      <c r="I1097" s="1111"/>
      <c r="J1097" s="1111"/>
      <c r="K1097" s="1111"/>
      <c r="L1097" s="1111"/>
      <c r="M1097" s="1111"/>
      <c r="N1097" s="1111"/>
      <c r="O1097" s="1111"/>
      <c r="P1097" s="1111"/>
      <c r="Q1097" s="1111"/>
      <c r="R1097" s="1111"/>
      <c r="S1097" s="1111"/>
      <c r="T1097" s="1111"/>
      <c r="U1097" s="1111"/>
      <c r="V1097" s="1111"/>
      <c r="W1097" s="1111"/>
      <c r="X1097" s="1111"/>
    </row>
    <row r="1098" spans="1:24">
      <c r="A1098" s="698"/>
      <c r="B1098" s="113"/>
      <c r="D1098" s="1111"/>
      <c r="E1098" s="1111"/>
      <c r="F1098" s="1111"/>
      <c r="G1098" s="1111"/>
      <c r="H1098" s="1111"/>
      <c r="I1098" s="1111"/>
      <c r="J1098" s="1111"/>
      <c r="K1098" s="1111"/>
      <c r="L1098" s="1111"/>
      <c r="M1098" s="1111"/>
      <c r="N1098" s="1111"/>
      <c r="O1098" s="1111"/>
      <c r="P1098" s="1111"/>
      <c r="Q1098" s="1111"/>
      <c r="R1098" s="1111"/>
      <c r="S1098" s="1111"/>
      <c r="T1098" s="1111"/>
      <c r="U1098" s="1111"/>
      <c r="V1098" s="1111"/>
      <c r="W1098" s="1111"/>
      <c r="X1098" s="1111"/>
    </row>
    <row r="1099" spans="1:24">
      <c r="A1099" s="698"/>
      <c r="B1099" s="113"/>
      <c r="D1099" s="1111"/>
      <c r="E1099" s="1111"/>
      <c r="F1099" s="1111"/>
      <c r="G1099" s="1111"/>
      <c r="H1099" s="1111"/>
      <c r="I1099" s="1111"/>
      <c r="J1099" s="1111"/>
      <c r="K1099" s="1111"/>
      <c r="L1099" s="1111"/>
      <c r="M1099" s="1111"/>
      <c r="N1099" s="1111"/>
      <c r="O1099" s="1111"/>
      <c r="P1099" s="1111"/>
      <c r="Q1099" s="1111"/>
      <c r="R1099" s="1111"/>
      <c r="S1099" s="1111"/>
      <c r="T1099" s="1111"/>
      <c r="U1099" s="1111"/>
      <c r="V1099" s="1111"/>
      <c r="W1099" s="1111"/>
      <c r="X1099" s="1111"/>
    </row>
    <row r="1100" spans="1:24">
      <c r="A1100" s="698"/>
      <c r="B1100" s="113"/>
      <c r="D1100" s="1111"/>
      <c r="E1100" s="1111"/>
      <c r="F1100" s="1111"/>
      <c r="G1100" s="1111"/>
      <c r="H1100" s="1111"/>
      <c r="I1100" s="1111"/>
      <c r="J1100" s="1111"/>
      <c r="K1100" s="1111"/>
      <c r="L1100" s="1111"/>
      <c r="M1100" s="1111"/>
      <c r="N1100" s="1111"/>
      <c r="O1100" s="1111"/>
      <c r="P1100" s="1111"/>
      <c r="Q1100" s="1111"/>
      <c r="R1100" s="1111"/>
      <c r="S1100" s="1111"/>
      <c r="T1100" s="1111"/>
      <c r="U1100" s="1111"/>
      <c r="V1100" s="1111"/>
      <c r="W1100" s="1111"/>
      <c r="X1100" s="1111"/>
    </row>
    <row r="1101" spans="1:24">
      <c r="A1101" s="698"/>
      <c r="B1101" s="113"/>
      <c r="D1101" s="1111"/>
      <c r="E1101" s="1111"/>
      <c r="F1101" s="1111"/>
      <c r="G1101" s="1111"/>
      <c r="H1101" s="1111"/>
      <c r="I1101" s="1111"/>
      <c r="J1101" s="1111"/>
      <c r="K1101" s="1111"/>
      <c r="L1101" s="1111"/>
      <c r="M1101" s="1111"/>
      <c r="N1101" s="1111"/>
      <c r="O1101" s="1111"/>
      <c r="P1101" s="1111"/>
      <c r="Q1101" s="1111"/>
      <c r="R1101" s="1111"/>
      <c r="S1101" s="1111"/>
      <c r="T1101" s="1111"/>
      <c r="U1101" s="1111"/>
      <c r="V1101" s="1111"/>
      <c r="W1101" s="1111"/>
      <c r="X1101" s="1111"/>
    </row>
    <row r="1102" spans="1:24">
      <c r="A1102" s="698"/>
      <c r="B1102" s="113"/>
      <c r="D1102" s="1111"/>
      <c r="E1102" s="1111"/>
      <c r="F1102" s="1111"/>
      <c r="G1102" s="1111"/>
      <c r="H1102" s="1111"/>
      <c r="I1102" s="1111"/>
      <c r="J1102" s="1111"/>
      <c r="K1102" s="1111"/>
      <c r="L1102" s="1111"/>
      <c r="M1102" s="1111"/>
      <c r="N1102" s="1111"/>
      <c r="O1102" s="1111"/>
      <c r="P1102" s="1111"/>
      <c r="Q1102" s="1111"/>
      <c r="R1102" s="1111"/>
      <c r="S1102" s="1111"/>
      <c r="T1102" s="1111"/>
      <c r="U1102" s="1111"/>
      <c r="V1102" s="1111"/>
      <c r="W1102" s="1111"/>
      <c r="X1102" s="1111"/>
    </row>
    <row r="1103" spans="1:24">
      <c r="A1103" s="698"/>
      <c r="B1103" s="113"/>
      <c r="D1103" s="1111"/>
      <c r="E1103" s="1111"/>
      <c r="F1103" s="1111"/>
      <c r="G1103" s="1111"/>
      <c r="H1103" s="1111"/>
      <c r="I1103" s="1111"/>
      <c r="J1103" s="1111"/>
      <c r="K1103" s="1111"/>
      <c r="L1103" s="1111"/>
      <c r="M1103" s="1111"/>
      <c r="N1103" s="1111"/>
      <c r="O1103" s="1111"/>
      <c r="P1103" s="1111"/>
      <c r="Q1103" s="1111"/>
      <c r="R1103" s="1111"/>
      <c r="S1103" s="1111"/>
      <c r="T1103" s="1111"/>
      <c r="U1103" s="1111"/>
      <c r="V1103" s="1111"/>
      <c r="W1103" s="1111"/>
      <c r="X1103" s="1111"/>
    </row>
    <row r="1104" spans="1:24">
      <c r="A1104" s="698"/>
      <c r="B1104" s="113"/>
      <c r="D1104" s="1111"/>
      <c r="E1104" s="1111"/>
      <c r="F1104" s="1111"/>
      <c r="G1104" s="1111"/>
      <c r="H1104" s="1111"/>
      <c r="I1104" s="1111"/>
      <c r="J1104" s="1111"/>
      <c r="K1104" s="1111"/>
      <c r="L1104" s="1111"/>
      <c r="M1104" s="1111"/>
      <c r="N1104" s="1111"/>
      <c r="O1104" s="1111"/>
      <c r="P1104" s="1111"/>
      <c r="Q1104" s="1111"/>
      <c r="R1104" s="1111"/>
      <c r="S1104" s="1111"/>
      <c r="T1104" s="1111"/>
      <c r="U1104" s="1111"/>
      <c r="V1104" s="1111"/>
      <c r="W1104" s="1111"/>
      <c r="X1104" s="1111"/>
    </row>
    <row r="1105" spans="1:24">
      <c r="A1105" s="698"/>
      <c r="B1105" s="113"/>
      <c r="D1105" s="1111"/>
      <c r="E1105" s="1111"/>
      <c r="F1105" s="1111"/>
      <c r="G1105" s="1111"/>
      <c r="H1105" s="1111"/>
      <c r="I1105" s="1111"/>
      <c r="J1105" s="1111"/>
      <c r="K1105" s="1111"/>
      <c r="L1105" s="1111"/>
      <c r="M1105" s="1111"/>
      <c r="N1105" s="1111"/>
      <c r="O1105" s="1111"/>
      <c r="P1105" s="1111"/>
      <c r="Q1105" s="1111"/>
      <c r="R1105" s="1111"/>
      <c r="S1105" s="1111"/>
      <c r="T1105" s="1111"/>
      <c r="U1105" s="1111"/>
      <c r="V1105" s="1111"/>
      <c r="W1105" s="1111"/>
      <c r="X1105" s="1111"/>
    </row>
    <row r="1106" spans="1:24">
      <c r="A1106" s="698"/>
      <c r="B1106" s="113"/>
      <c r="D1106" s="1111"/>
      <c r="E1106" s="1111"/>
      <c r="F1106" s="1111"/>
      <c r="G1106" s="1111"/>
      <c r="H1106" s="1111"/>
      <c r="I1106" s="1111"/>
      <c r="J1106" s="1111"/>
      <c r="K1106" s="1111"/>
      <c r="L1106" s="1111"/>
      <c r="M1106" s="1111"/>
      <c r="N1106" s="1111"/>
      <c r="O1106" s="1111"/>
      <c r="P1106" s="1111"/>
      <c r="Q1106" s="1111"/>
      <c r="R1106" s="1111"/>
      <c r="S1106" s="1111"/>
      <c r="T1106" s="1111"/>
      <c r="U1106" s="1111"/>
      <c r="V1106" s="1111"/>
      <c r="W1106" s="1111"/>
      <c r="X1106" s="1111"/>
    </row>
    <row r="1107" spans="1:24">
      <c r="A1107" s="698"/>
      <c r="B1107" s="113"/>
      <c r="D1107" s="1111"/>
      <c r="E1107" s="1111"/>
      <c r="F1107" s="1111"/>
      <c r="G1107" s="1111"/>
      <c r="H1107" s="1111"/>
      <c r="I1107" s="1111"/>
      <c r="J1107" s="1111"/>
      <c r="K1107" s="1111"/>
      <c r="L1107" s="1111"/>
      <c r="M1107" s="1111"/>
      <c r="N1107" s="1111"/>
      <c r="O1107" s="1111"/>
      <c r="P1107" s="1111"/>
      <c r="Q1107" s="1111"/>
      <c r="R1107" s="1111"/>
      <c r="S1107" s="1111"/>
      <c r="T1107" s="1111"/>
      <c r="U1107" s="1111"/>
      <c r="V1107" s="1111"/>
      <c r="W1107" s="1111"/>
      <c r="X1107" s="1111"/>
    </row>
    <row r="1108" spans="1:24">
      <c r="A1108" s="698"/>
      <c r="B1108" s="113"/>
      <c r="D1108" s="1111"/>
      <c r="E1108" s="1111"/>
      <c r="F1108" s="1111"/>
      <c r="G1108" s="1111"/>
      <c r="H1108" s="1111"/>
      <c r="I1108" s="1111"/>
      <c r="J1108" s="1111"/>
      <c r="K1108" s="1111"/>
      <c r="L1108" s="1111"/>
      <c r="M1108" s="1111"/>
      <c r="N1108" s="1111"/>
      <c r="O1108" s="1111"/>
      <c r="P1108" s="1111"/>
      <c r="Q1108" s="1111"/>
      <c r="R1108" s="1111"/>
      <c r="S1108" s="1111"/>
      <c r="T1108" s="1111"/>
      <c r="U1108" s="1111"/>
      <c r="V1108" s="1111"/>
      <c r="W1108" s="1111"/>
      <c r="X1108" s="1111"/>
    </row>
    <row r="1109" spans="1:24">
      <c r="A1109" s="698"/>
      <c r="B1109" s="113"/>
      <c r="D1109" s="1111"/>
      <c r="E1109" s="1111"/>
      <c r="F1109" s="1111"/>
      <c r="G1109" s="1111"/>
      <c r="H1109" s="1111"/>
      <c r="I1109" s="1111"/>
      <c r="J1109" s="1111"/>
      <c r="K1109" s="1111"/>
      <c r="L1109" s="1111"/>
      <c r="M1109" s="1111"/>
      <c r="N1109" s="1111"/>
      <c r="O1109" s="1111"/>
      <c r="P1109" s="1111"/>
      <c r="Q1109" s="1111"/>
      <c r="R1109" s="1111"/>
      <c r="S1109" s="1111"/>
      <c r="T1109" s="1111"/>
      <c r="U1109" s="1111"/>
      <c r="V1109" s="1111"/>
      <c r="W1109" s="1111"/>
      <c r="X1109" s="1111"/>
    </row>
    <row r="1110" spans="1:24">
      <c r="A1110" s="698"/>
      <c r="B1110" s="113"/>
      <c r="D1110" s="1111"/>
      <c r="E1110" s="1111"/>
      <c r="F1110" s="1111"/>
      <c r="G1110" s="1111"/>
      <c r="H1110" s="1111"/>
      <c r="I1110" s="1111"/>
      <c r="J1110" s="1111"/>
      <c r="K1110" s="1111"/>
      <c r="L1110" s="1111"/>
      <c r="M1110" s="1111"/>
      <c r="N1110" s="1111"/>
      <c r="O1110" s="1111"/>
      <c r="P1110" s="1111"/>
      <c r="Q1110" s="1111"/>
      <c r="R1110" s="1111"/>
      <c r="S1110" s="1111"/>
      <c r="T1110" s="1111"/>
      <c r="U1110" s="1111"/>
      <c r="V1110" s="1111"/>
      <c r="W1110" s="1111"/>
      <c r="X1110" s="1111"/>
    </row>
    <row r="1111" spans="1:24">
      <c r="A1111" s="698"/>
      <c r="B1111" s="113"/>
      <c r="D1111" s="1111"/>
      <c r="E1111" s="1111"/>
      <c r="F1111" s="1111"/>
      <c r="G1111" s="1111"/>
      <c r="H1111" s="1111"/>
      <c r="I1111" s="1111"/>
      <c r="J1111" s="1111"/>
      <c r="K1111" s="1111"/>
      <c r="L1111" s="1111"/>
      <c r="M1111" s="1111"/>
      <c r="N1111" s="1111"/>
      <c r="O1111" s="1111"/>
      <c r="P1111" s="1111"/>
      <c r="Q1111" s="1111"/>
      <c r="R1111" s="1111"/>
      <c r="S1111" s="1111"/>
      <c r="T1111" s="1111"/>
      <c r="U1111" s="1111"/>
      <c r="V1111" s="1111"/>
      <c r="W1111" s="1111"/>
      <c r="X1111" s="1111"/>
    </row>
    <row r="1112" spans="1:24">
      <c r="A1112" s="698"/>
      <c r="B1112" s="113"/>
      <c r="D1112" s="1111"/>
      <c r="E1112" s="1111"/>
      <c r="F1112" s="1111"/>
      <c r="G1112" s="1111"/>
      <c r="H1112" s="1111"/>
      <c r="I1112" s="1111"/>
      <c r="J1112" s="1111"/>
      <c r="K1112" s="1111"/>
      <c r="L1112" s="1111"/>
      <c r="M1112" s="1111"/>
      <c r="N1112" s="1111"/>
      <c r="O1112" s="1111"/>
      <c r="P1112" s="1111"/>
      <c r="Q1112" s="1111"/>
      <c r="R1112" s="1111"/>
      <c r="S1112" s="1111"/>
      <c r="T1112" s="1111"/>
      <c r="U1112" s="1111"/>
      <c r="V1112" s="1111"/>
      <c r="W1112" s="1111"/>
      <c r="X1112" s="1111"/>
    </row>
    <row r="1113" spans="1:24">
      <c r="A1113" s="698"/>
      <c r="B1113" s="113"/>
      <c r="D1113" s="1111"/>
      <c r="E1113" s="1111"/>
      <c r="F1113" s="1111"/>
      <c r="G1113" s="1111"/>
      <c r="H1113" s="1111"/>
      <c r="I1113" s="1111"/>
      <c r="J1113" s="1111"/>
      <c r="K1113" s="1111"/>
      <c r="L1113" s="1111"/>
      <c r="M1113" s="1111"/>
      <c r="N1113" s="1111"/>
      <c r="O1113" s="1111"/>
      <c r="P1113" s="1111"/>
      <c r="Q1113" s="1111"/>
      <c r="R1113" s="1111"/>
      <c r="S1113" s="1111"/>
      <c r="T1113" s="1111"/>
      <c r="U1113" s="1111"/>
      <c r="V1113" s="1111"/>
      <c r="W1113" s="1111"/>
      <c r="X1113" s="1111"/>
    </row>
    <row r="1114" spans="1:24">
      <c r="A1114" s="698"/>
      <c r="B1114" s="113"/>
      <c r="D1114" s="1111"/>
      <c r="E1114" s="1111"/>
      <c r="F1114" s="1111"/>
      <c r="G1114" s="1111"/>
      <c r="H1114" s="1111"/>
      <c r="I1114" s="1111"/>
      <c r="J1114" s="1111"/>
      <c r="K1114" s="1111"/>
      <c r="L1114" s="1111"/>
      <c r="M1114" s="1111"/>
      <c r="N1114" s="1111"/>
      <c r="O1114" s="1111"/>
      <c r="P1114" s="1111"/>
      <c r="Q1114" s="1111"/>
      <c r="R1114" s="1111"/>
      <c r="S1114" s="1111"/>
      <c r="T1114" s="1111"/>
      <c r="U1114" s="1111"/>
      <c r="V1114" s="1111"/>
      <c r="W1114" s="1111"/>
      <c r="X1114" s="1111"/>
    </row>
    <row r="1115" spans="1:24">
      <c r="A1115" s="698"/>
      <c r="B1115" s="113"/>
      <c r="D1115" s="1111"/>
      <c r="E1115" s="1111"/>
      <c r="F1115" s="1111"/>
      <c r="G1115" s="1111"/>
      <c r="H1115" s="1111"/>
      <c r="I1115" s="1111"/>
      <c r="J1115" s="1111"/>
      <c r="K1115" s="1111"/>
      <c r="L1115" s="1111"/>
      <c r="M1115" s="1111"/>
      <c r="N1115" s="1111"/>
      <c r="O1115" s="1111"/>
      <c r="P1115" s="1111"/>
      <c r="Q1115" s="1111"/>
      <c r="R1115" s="1111"/>
      <c r="S1115" s="1111"/>
      <c r="T1115" s="1111"/>
      <c r="U1115" s="1111"/>
      <c r="V1115" s="1111"/>
      <c r="W1115" s="1111"/>
      <c r="X1115" s="1111"/>
    </row>
    <row r="1116" spans="1:24">
      <c r="A1116" s="698"/>
      <c r="B1116" s="113"/>
      <c r="D1116" s="1111"/>
      <c r="E1116" s="1111"/>
      <c r="F1116" s="1111"/>
      <c r="G1116" s="1111"/>
      <c r="H1116" s="1111"/>
      <c r="I1116" s="1111"/>
      <c r="J1116" s="1111"/>
      <c r="K1116" s="1111"/>
      <c r="L1116" s="1111"/>
      <c r="M1116" s="1111"/>
      <c r="N1116" s="1111"/>
      <c r="O1116" s="1111"/>
      <c r="P1116" s="1111"/>
      <c r="Q1116" s="1111"/>
      <c r="R1116" s="1111"/>
      <c r="S1116" s="1111"/>
      <c r="T1116" s="1111"/>
      <c r="U1116" s="1111"/>
      <c r="V1116" s="1111"/>
      <c r="W1116" s="1111"/>
      <c r="X1116" s="1111"/>
    </row>
    <row r="1117" spans="1:24">
      <c r="A1117" s="698"/>
      <c r="B1117" s="113"/>
      <c r="D1117" s="1111"/>
      <c r="E1117" s="1111"/>
      <c r="F1117" s="1111"/>
      <c r="G1117" s="1111"/>
      <c r="H1117" s="1111"/>
      <c r="I1117" s="1111"/>
      <c r="J1117" s="1111"/>
      <c r="K1117" s="1111"/>
      <c r="L1117" s="1111"/>
      <c r="M1117" s="1111"/>
      <c r="N1117" s="1111"/>
      <c r="O1117" s="1111"/>
      <c r="P1117" s="1111"/>
      <c r="Q1117" s="1111"/>
      <c r="R1117" s="1111"/>
      <c r="S1117" s="1111"/>
      <c r="T1117" s="1111"/>
      <c r="U1117" s="1111"/>
      <c r="V1117" s="1111"/>
      <c r="W1117" s="1111"/>
      <c r="X1117" s="1111"/>
    </row>
    <row r="1118" spans="1:24">
      <c r="A1118" s="698"/>
      <c r="B1118" s="113"/>
      <c r="E1118" s="698"/>
      <c r="F1118" s="698"/>
      <c r="G1118" s="698"/>
      <c r="H1118" s="698"/>
      <c r="I1118" s="698"/>
      <c r="J1118" s="698"/>
      <c r="K1118" s="698"/>
      <c r="L1118" s="698"/>
      <c r="M1118" s="698"/>
      <c r="N1118" s="698"/>
      <c r="O1118" s="698"/>
      <c r="P1118" s="698"/>
      <c r="Q1118" s="698"/>
      <c r="R1118" s="698"/>
      <c r="S1118" s="698"/>
      <c r="T1118" s="698"/>
      <c r="U1118" s="698"/>
      <c r="V1118" s="698"/>
      <c r="W1118" s="698"/>
      <c r="X1118" s="698"/>
    </row>
    <row r="1119" spans="1:24">
      <c r="A1119" s="698"/>
      <c r="B1119" s="113"/>
      <c r="E1119" s="698"/>
      <c r="F1119" s="698"/>
      <c r="G1119" s="698"/>
      <c r="H1119" s="698"/>
      <c r="I1119" s="698"/>
      <c r="J1119" s="698"/>
      <c r="K1119" s="698"/>
      <c r="L1119" s="698"/>
      <c r="M1119" s="698"/>
      <c r="N1119" s="698"/>
      <c r="O1119" s="698"/>
      <c r="P1119" s="698"/>
      <c r="Q1119" s="698"/>
      <c r="R1119" s="698"/>
      <c r="S1119" s="698"/>
      <c r="T1119" s="698"/>
      <c r="U1119" s="698"/>
      <c r="V1119" s="698"/>
      <c r="W1119" s="698"/>
      <c r="X1119" s="698"/>
    </row>
    <row r="1120" spans="1:24">
      <c r="A1120" s="698"/>
      <c r="B1120" s="113"/>
      <c r="E1120" s="698"/>
      <c r="F1120" s="698"/>
      <c r="G1120" s="698"/>
      <c r="H1120" s="698"/>
      <c r="I1120" s="698"/>
      <c r="J1120" s="698"/>
      <c r="K1120" s="698"/>
      <c r="L1120" s="698"/>
      <c r="M1120" s="698"/>
      <c r="N1120" s="698"/>
      <c r="O1120" s="698"/>
      <c r="P1120" s="698"/>
      <c r="Q1120" s="698"/>
      <c r="R1120" s="698"/>
      <c r="S1120" s="698"/>
      <c r="T1120" s="698"/>
      <c r="U1120" s="698"/>
      <c r="V1120" s="698"/>
      <c r="W1120" s="698"/>
      <c r="X1120" s="698"/>
    </row>
    <row r="1121" spans="1:24">
      <c r="A1121" s="698"/>
      <c r="B1121" s="113"/>
      <c r="E1121" s="698"/>
      <c r="F1121" s="698"/>
      <c r="G1121" s="698"/>
      <c r="H1121" s="698"/>
      <c r="I1121" s="698"/>
      <c r="J1121" s="698"/>
      <c r="K1121" s="698"/>
      <c r="L1121" s="698"/>
      <c r="M1121" s="698"/>
      <c r="N1121" s="698"/>
      <c r="O1121" s="698"/>
      <c r="P1121" s="698"/>
      <c r="Q1121" s="698"/>
      <c r="R1121" s="698"/>
      <c r="S1121" s="698"/>
      <c r="T1121" s="698"/>
      <c r="U1121" s="698"/>
      <c r="V1121" s="698"/>
      <c r="W1121" s="698"/>
      <c r="X1121" s="698"/>
    </row>
    <row r="1122" spans="1:24">
      <c r="A1122" s="698"/>
      <c r="B1122" s="113"/>
      <c r="E1122" s="698"/>
      <c r="F1122" s="698"/>
      <c r="G1122" s="698"/>
      <c r="H1122" s="698"/>
      <c r="I1122" s="698"/>
      <c r="J1122" s="698"/>
      <c r="K1122" s="698"/>
      <c r="L1122" s="698"/>
      <c r="M1122" s="698"/>
      <c r="N1122" s="698"/>
      <c r="O1122" s="698"/>
      <c r="P1122" s="698"/>
      <c r="Q1122" s="698"/>
      <c r="R1122" s="698"/>
      <c r="S1122" s="698"/>
      <c r="T1122" s="698"/>
      <c r="U1122" s="698"/>
      <c r="V1122" s="698"/>
      <c r="W1122" s="698"/>
      <c r="X1122" s="698"/>
    </row>
    <row r="1123" spans="1:24">
      <c r="A1123" s="698"/>
      <c r="B1123" s="113"/>
      <c r="E1123" s="698"/>
      <c r="F1123" s="698"/>
      <c r="G1123" s="698"/>
      <c r="H1123" s="698"/>
      <c r="I1123" s="698"/>
      <c r="J1123" s="698"/>
      <c r="K1123" s="698"/>
      <c r="L1123" s="698"/>
      <c r="M1123" s="698"/>
      <c r="N1123" s="698"/>
      <c r="O1123" s="698"/>
      <c r="P1123" s="698"/>
      <c r="Q1123" s="698"/>
      <c r="R1123" s="698"/>
      <c r="S1123" s="698"/>
      <c r="T1123" s="698"/>
      <c r="U1123" s="698"/>
      <c r="V1123" s="698"/>
      <c r="W1123" s="698"/>
      <c r="X1123" s="698"/>
    </row>
    <row r="1124" spans="1:24">
      <c r="A1124" s="698"/>
      <c r="B1124" s="113"/>
      <c r="E1124" s="698"/>
      <c r="F1124" s="698"/>
      <c r="G1124" s="698"/>
      <c r="H1124" s="698"/>
      <c r="I1124" s="698"/>
      <c r="J1124" s="698"/>
      <c r="K1124" s="698"/>
      <c r="L1124" s="698"/>
      <c r="M1124" s="698"/>
      <c r="N1124" s="698"/>
      <c r="O1124" s="698"/>
      <c r="P1124" s="698"/>
      <c r="Q1124" s="698"/>
      <c r="R1124" s="698"/>
      <c r="S1124" s="698"/>
      <c r="T1124" s="698"/>
      <c r="U1124" s="698"/>
      <c r="V1124" s="698"/>
      <c r="W1124" s="698"/>
      <c r="X1124" s="698"/>
    </row>
    <row r="1125" spans="1:24">
      <c r="A1125" s="698"/>
      <c r="B1125" s="113"/>
      <c r="E1125" s="698"/>
      <c r="F1125" s="698"/>
      <c r="G1125" s="698"/>
      <c r="H1125" s="698"/>
      <c r="I1125" s="698"/>
      <c r="J1125" s="698"/>
      <c r="K1125" s="698"/>
      <c r="L1125" s="698"/>
      <c r="M1125" s="698"/>
      <c r="N1125" s="698"/>
      <c r="O1125" s="698"/>
      <c r="P1125" s="698"/>
      <c r="Q1125" s="698"/>
      <c r="R1125" s="698"/>
      <c r="S1125" s="698"/>
      <c r="T1125" s="698"/>
      <c r="U1125" s="698"/>
      <c r="V1125" s="698"/>
      <c r="W1125" s="698"/>
      <c r="X1125" s="698"/>
    </row>
    <row r="1126" spans="1:24">
      <c r="A1126" s="698"/>
      <c r="B1126" s="113"/>
      <c r="E1126" s="698"/>
      <c r="F1126" s="698"/>
      <c r="G1126" s="698"/>
      <c r="H1126" s="698"/>
      <c r="I1126" s="698"/>
      <c r="J1126" s="698"/>
      <c r="K1126" s="698"/>
      <c r="L1126" s="698"/>
      <c r="M1126" s="698"/>
      <c r="N1126" s="698"/>
      <c r="O1126" s="698"/>
      <c r="P1126" s="698"/>
      <c r="Q1126" s="698"/>
      <c r="R1126" s="698"/>
      <c r="S1126" s="698"/>
      <c r="T1126" s="698"/>
      <c r="U1126" s="698"/>
      <c r="V1126" s="698"/>
      <c r="W1126" s="698"/>
      <c r="X1126" s="698"/>
    </row>
    <row r="1127" spans="1:24">
      <c r="A1127" s="698"/>
      <c r="B1127" s="113"/>
      <c r="E1127" s="698"/>
      <c r="F1127" s="698"/>
      <c r="G1127" s="698"/>
      <c r="H1127" s="698"/>
      <c r="I1127" s="698"/>
      <c r="J1127" s="698"/>
      <c r="K1127" s="698"/>
      <c r="L1127" s="698"/>
      <c r="M1127" s="698"/>
      <c r="N1127" s="698"/>
      <c r="O1127" s="698"/>
      <c r="P1127" s="698"/>
      <c r="Q1127" s="698"/>
      <c r="R1127" s="698"/>
      <c r="S1127" s="698"/>
      <c r="T1127" s="698"/>
      <c r="U1127" s="698"/>
      <c r="V1127" s="698"/>
      <c r="W1127" s="698"/>
      <c r="X1127" s="698"/>
    </row>
    <row r="1128" spans="1:24">
      <c r="A1128" s="698"/>
      <c r="B1128" s="113"/>
      <c r="E1128" s="698"/>
      <c r="F1128" s="698"/>
      <c r="G1128" s="698"/>
      <c r="H1128" s="698"/>
      <c r="I1128" s="698"/>
      <c r="J1128" s="698"/>
      <c r="K1128" s="698"/>
      <c r="L1128" s="698"/>
      <c r="M1128" s="698"/>
      <c r="N1128" s="698"/>
      <c r="O1128" s="698"/>
      <c r="P1128" s="698"/>
      <c r="Q1128" s="698"/>
      <c r="R1128" s="698"/>
      <c r="S1128" s="698"/>
      <c r="T1128" s="698"/>
      <c r="U1128" s="698"/>
      <c r="V1128" s="698"/>
      <c r="W1128" s="698"/>
      <c r="X1128" s="698"/>
    </row>
    <row r="1129" spans="1:24">
      <c r="A1129" s="698"/>
      <c r="B1129" s="113"/>
      <c r="E1129" s="698"/>
      <c r="F1129" s="698"/>
      <c r="G1129" s="698"/>
      <c r="H1129" s="698"/>
      <c r="I1129" s="698"/>
      <c r="J1129" s="698"/>
      <c r="K1129" s="698"/>
      <c r="L1129" s="698"/>
      <c r="M1129" s="698"/>
      <c r="N1129" s="698"/>
      <c r="O1129" s="698"/>
      <c r="P1129" s="698"/>
      <c r="Q1129" s="698"/>
      <c r="R1129" s="698"/>
      <c r="S1129" s="698"/>
      <c r="T1129" s="698"/>
      <c r="U1129" s="698"/>
      <c r="V1129" s="698"/>
      <c r="W1129" s="698"/>
      <c r="X1129" s="698"/>
    </row>
    <row r="1130" spans="1:24">
      <c r="A1130" s="698"/>
      <c r="B1130" s="113"/>
      <c r="E1130" s="698"/>
      <c r="F1130" s="698"/>
      <c r="G1130" s="698"/>
      <c r="H1130" s="698"/>
      <c r="I1130" s="698"/>
      <c r="J1130" s="698"/>
      <c r="K1130" s="698"/>
      <c r="L1130" s="698"/>
      <c r="M1130" s="698"/>
      <c r="N1130" s="698"/>
      <c r="O1130" s="698"/>
      <c r="P1130" s="698"/>
      <c r="Q1130" s="698"/>
      <c r="R1130" s="698"/>
      <c r="S1130" s="698"/>
      <c r="T1130" s="698"/>
      <c r="U1130" s="698"/>
      <c r="V1130" s="698"/>
      <c r="W1130" s="698"/>
      <c r="X1130" s="698"/>
    </row>
    <row r="1131" spans="1:24">
      <c r="A1131" s="698"/>
      <c r="B1131" s="113"/>
      <c r="E1131" s="698"/>
      <c r="F1131" s="698"/>
      <c r="G1131" s="698"/>
      <c r="H1131" s="698"/>
      <c r="I1131" s="698"/>
      <c r="J1131" s="698"/>
      <c r="K1131" s="698"/>
      <c r="L1131" s="698"/>
      <c r="M1131" s="698"/>
      <c r="N1131" s="698"/>
      <c r="O1131" s="698"/>
      <c r="P1131" s="698"/>
      <c r="Q1131" s="698"/>
      <c r="R1131" s="698"/>
      <c r="S1131" s="698"/>
      <c r="T1131" s="698"/>
      <c r="U1131" s="698"/>
      <c r="V1131" s="698"/>
      <c r="W1131" s="698"/>
      <c r="X1131" s="698"/>
    </row>
    <row r="1132" spans="1:24">
      <c r="A1132" s="698"/>
      <c r="B1132" s="113"/>
      <c r="E1132" s="698"/>
      <c r="F1132" s="698"/>
      <c r="G1132" s="698"/>
      <c r="H1132" s="698"/>
      <c r="I1132" s="698"/>
      <c r="J1132" s="698"/>
      <c r="K1132" s="698"/>
      <c r="L1132" s="698"/>
      <c r="M1132" s="698"/>
      <c r="N1132" s="698"/>
      <c r="O1132" s="698"/>
      <c r="P1132" s="698"/>
      <c r="Q1132" s="698"/>
      <c r="R1132" s="698"/>
      <c r="S1132" s="698"/>
      <c r="T1132" s="698"/>
      <c r="U1132" s="698"/>
      <c r="V1132" s="698"/>
      <c r="W1132" s="698"/>
      <c r="X1132" s="698"/>
    </row>
    <row r="1133" spans="1:24">
      <c r="A1133" s="698"/>
      <c r="B1133" s="113"/>
      <c r="E1133" s="698"/>
      <c r="F1133" s="698"/>
      <c r="G1133" s="698"/>
      <c r="H1133" s="698"/>
      <c r="I1133" s="698"/>
      <c r="J1133" s="698"/>
      <c r="K1133" s="698"/>
      <c r="L1133" s="698"/>
      <c r="M1133" s="698"/>
      <c r="N1133" s="698"/>
      <c r="O1133" s="698"/>
      <c r="P1133" s="698"/>
      <c r="Q1133" s="698"/>
      <c r="R1133" s="698"/>
      <c r="S1133" s="698"/>
      <c r="T1133" s="698"/>
      <c r="U1133" s="698"/>
      <c r="V1133" s="698"/>
      <c r="W1133" s="698"/>
      <c r="X1133" s="698"/>
    </row>
    <row r="1134" spans="1:24">
      <c r="A1134" s="698"/>
      <c r="B1134" s="113"/>
      <c r="E1134" s="698"/>
      <c r="F1134" s="698"/>
      <c r="G1134" s="698"/>
      <c r="H1134" s="698"/>
      <c r="I1134" s="698"/>
      <c r="J1134" s="698"/>
      <c r="K1134" s="698"/>
      <c r="L1134" s="698"/>
      <c r="M1134" s="698"/>
      <c r="N1134" s="698"/>
      <c r="O1134" s="698"/>
      <c r="P1134" s="698"/>
      <c r="Q1134" s="698"/>
      <c r="R1134" s="698"/>
      <c r="S1134" s="698"/>
      <c r="T1134" s="698"/>
      <c r="U1134" s="698"/>
      <c r="V1134" s="698"/>
      <c r="W1134" s="698"/>
      <c r="X1134" s="698"/>
    </row>
    <row r="1135" spans="1:24">
      <c r="A1135" s="698"/>
      <c r="B1135" s="113"/>
      <c r="E1135" s="698"/>
      <c r="F1135" s="698"/>
      <c r="G1135" s="698"/>
      <c r="H1135" s="698"/>
      <c r="I1135" s="698"/>
      <c r="J1135" s="698"/>
      <c r="K1135" s="698"/>
      <c r="L1135" s="698"/>
      <c r="M1135" s="698"/>
      <c r="N1135" s="698"/>
      <c r="O1135" s="698"/>
      <c r="P1135" s="698"/>
      <c r="Q1135" s="698"/>
      <c r="R1135" s="698"/>
      <c r="S1135" s="698"/>
      <c r="T1135" s="698"/>
      <c r="U1135" s="698"/>
      <c r="V1135" s="698"/>
      <c r="W1135" s="698"/>
      <c r="X1135" s="698"/>
    </row>
    <row r="1136" spans="1:24">
      <c r="A1136" s="698"/>
      <c r="B1136" s="113"/>
      <c r="E1136" s="698"/>
      <c r="F1136" s="698"/>
      <c r="G1136" s="698"/>
      <c r="H1136" s="698"/>
      <c r="I1136" s="698"/>
      <c r="J1136" s="698"/>
      <c r="K1136" s="698"/>
      <c r="L1136" s="698"/>
      <c r="M1136" s="698"/>
      <c r="N1136" s="698"/>
      <c r="O1136" s="698"/>
      <c r="P1136" s="698"/>
      <c r="Q1136" s="698"/>
      <c r="R1136" s="698"/>
      <c r="S1136" s="698"/>
      <c r="T1136" s="698"/>
      <c r="U1136" s="698"/>
      <c r="V1136" s="698"/>
      <c r="W1136" s="698"/>
      <c r="X1136" s="698"/>
    </row>
    <row r="1137" spans="1:24">
      <c r="A1137" s="698"/>
      <c r="B1137" s="113"/>
      <c r="E1137" s="698"/>
      <c r="F1137" s="698"/>
      <c r="G1137" s="698"/>
      <c r="H1137" s="698"/>
      <c r="I1137" s="698"/>
      <c r="J1137" s="698"/>
      <c r="K1137" s="698"/>
      <c r="L1137" s="698"/>
      <c r="M1137" s="698"/>
      <c r="N1137" s="698"/>
      <c r="O1137" s="698"/>
      <c r="P1137" s="698"/>
      <c r="Q1137" s="698"/>
      <c r="R1137" s="698"/>
      <c r="S1137" s="698"/>
      <c r="T1137" s="698"/>
      <c r="U1137" s="698"/>
      <c r="V1137" s="698"/>
      <c r="W1137" s="698"/>
      <c r="X1137" s="698"/>
    </row>
    <row r="1138" spans="1:24">
      <c r="A1138" s="698"/>
      <c r="B1138" s="113"/>
      <c r="E1138" s="698"/>
      <c r="F1138" s="698"/>
      <c r="G1138" s="698"/>
      <c r="H1138" s="698"/>
      <c r="I1138" s="698"/>
      <c r="J1138" s="698"/>
      <c r="K1138" s="698"/>
      <c r="L1138" s="698"/>
      <c r="M1138" s="698"/>
      <c r="N1138" s="698"/>
      <c r="O1138" s="698"/>
      <c r="P1138" s="698"/>
      <c r="Q1138" s="698"/>
      <c r="R1138" s="698"/>
      <c r="S1138" s="698"/>
      <c r="T1138" s="698"/>
      <c r="U1138" s="698"/>
      <c r="V1138" s="698"/>
      <c r="W1138" s="698"/>
      <c r="X1138" s="698"/>
    </row>
    <row r="1139" spans="1:24">
      <c r="A1139" s="698"/>
      <c r="B1139" s="113"/>
      <c r="E1139" s="698"/>
      <c r="F1139" s="698"/>
      <c r="G1139" s="698"/>
      <c r="H1139" s="698"/>
      <c r="I1139" s="698"/>
      <c r="J1139" s="698"/>
      <c r="K1139" s="698"/>
      <c r="L1139" s="698"/>
      <c r="M1139" s="698"/>
      <c r="N1139" s="698"/>
      <c r="O1139" s="698"/>
      <c r="P1139" s="698"/>
      <c r="Q1139" s="698"/>
      <c r="R1139" s="698"/>
      <c r="S1139" s="698"/>
      <c r="T1139" s="698"/>
      <c r="U1139" s="698"/>
      <c r="V1139" s="698"/>
      <c r="W1139" s="698"/>
      <c r="X1139" s="698"/>
    </row>
    <row r="1140" spans="1:24">
      <c r="A1140" s="698"/>
      <c r="B1140" s="113"/>
      <c r="E1140" s="698"/>
      <c r="F1140" s="698"/>
      <c r="G1140" s="698"/>
      <c r="H1140" s="698"/>
      <c r="I1140" s="698"/>
      <c r="J1140" s="698"/>
      <c r="K1140" s="698"/>
      <c r="L1140" s="698"/>
      <c r="M1140" s="698"/>
      <c r="N1140" s="698"/>
      <c r="O1140" s="698"/>
      <c r="P1140" s="698"/>
      <c r="Q1140" s="698"/>
      <c r="R1140" s="698"/>
      <c r="S1140" s="698"/>
      <c r="T1140" s="698"/>
      <c r="U1140" s="698"/>
      <c r="V1140" s="698"/>
      <c r="W1140" s="698"/>
      <c r="X1140" s="698"/>
    </row>
    <row r="1141" spans="1:24">
      <c r="A1141" s="698"/>
      <c r="B1141" s="113"/>
      <c r="E1141" s="698"/>
      <c r="F1141" s="698"/>
      <c r="G1141" s="698"/>
      <c r="H1141" s="698"/>
      <c r="I1141" s="698"/>
      <c r="J1141" s="698"/>
      <c r="K1141" s="698"/>
      <c r="L1141" s="698"/>
      <c r="M1141" s="698"/>
      <c r="N1141" s="698"/>
      <c r="O1141" s="698"/>
      <c r="P1141" s="698"/>
      <c r="Q1141" s="698"/>
      <c r="R1141" s="698"/>
      <c r="S1141" s="698"/>
      <c r="T1141" s="698"/>
      <c r="U1141" s="698"/>
      <c r="V1141" s="698"/>
      <c r="W1141" s="698"/>
      <c r="X1141" s="698"/>
    </row>
    <row r="1142" spans="1:24">
      <c r="A1142" s="698"/>
      <c r="B1142" s="113"/>
      <c r="E1142" s="698"/>
      <c r="F1142" s="698"/>
      <c r="G1142" s="698"/>
      <c r="H1142" s="698"/>
      <c r="I1142" s="698"/>
      <c r="J1142" s="698"/>
      <c r="K1142" s="698"/>
      <c r="L1142" s="698"/>
      <c r="M1142" s="698"/>
      <c r="N1142" s="698"/>
      <c r="O1142" s="698"/>
      <c r="P1142" s="698"/>
      <c r="Q1142" s="698"/>
      <c r="R1142" s="698"/>
      <c r="S1142" s="698"/>
      <c r="T1142" s="698"/>
      <c r="U1142" s="698"/>
      <c r="V1142" s="698"/>
      <c r="W1142" s="698"/>
      <c r="X1142" s="698"/>
    </row>
    <row r="1143" spans="1:24">
      <c r="A1143" s="698"/>
      <c r="B1143" s="113"/>
      <c r="E1143" s="698"/>
      <c r="F1143" s="698"/>
      <c r="G1143" s="698"/>
      <c r="H1143" s="698"/>
      <c r="I1143" s="698"/>
      <c r="J1143" s="698"/>
      <c r="K1143" s="698"/>
      <c r="L1143" s="698"/>
      <c r="M1143" s="698"/>
      <c r="N1143" s="698"/>
      <c r="O1143" s="698"/>
      <c r="P1143" s="698"/>
      <c r="Q1143" s="698"/>
      <c r="R1143" s="698"/>
      <c r="S1143" s="698"/>
      <c r="T1143" s="698"/>
      <c r="U1143" s="698"/>
      <c r="V1143" s="698"/>
      <c r="W1143" s="698"/>
      <c r="X1143" s="698"/>
    </row>
    <row r="1144" spans="1:24">
      <c r="A1144" s="698"/>
      <c r="B1144" s="113"/>
      <c r="E1144" s="698"/>
      <c r="F1144" s="698"/>
      <c r="G1144" s="698"/>
      <c r="H1144" s="698"/>
      <c r="I1144" s="698"/>
      <c r="J1144" s="698"/>
      <c r="K1144" s="698"/>
      <c r="L1144" s="698"/>
      <c r="M1144" s="698"/>
      <c r="N1144" s="698"/>
      <c r="O1144" s="698"/>
      <c r="P1144" s="698"/>
      <c r="Q1144" s="698"/>
      <c r="R1144" s="698"/>
      <c r="S1144" s="698"/>
      <c r="T1144" s="698"/>
      <c r="U1144" s="698"/>
      <c r="V1144" s="698"/>
      <c r="W1144" s="698"/>
      <c r="X1144" s="698"/>
    </row>
    <row r="1145" spans="1:24">
      <c r="A1145" s="698"/>
      <c r="B1145" s="113"/>
      <c r="E1145" s="698"/>
      <c r="F1145" s="698"/>
      <c r="G1145" s="698"/>
      <c r="H1145" s="698"/>
      <c r="I1145" s="698"/>
      <c r="J1145" s="698"/>
      <c r="K1145" s="698"/>
      <c r="L1145" s="698"/>
      <c r="M1145" s="698"/>
      <c r="N1145" s="698"/>
      <c r="O1145" s="698"/>
      <c r="P1145" s="698"/>
      <c r="Q1145" s="698"/>
      <c r="R1145" s="698"/>
      <c r="S1145" s="698"/>
      <c r="T1145" s="698"/>
      <c r="U1145" s="698"/>
      <c r="V1145" s="698"/>
      <c r="W1145" s="698"/>
      <c r="X1145" s="698"/>
    </row>
    <row r="1146" spans="1:24">
      <c r="A1146" s="698"/>
      <c r="B1146" s="113"/>
      <c r="E1146" s="698"/>
      <c r="F1146" s="698"/>
      <c r="G1146" s="698"/>
      <c r="H1146" s="698"/>
      <c r="I1146" s="698"/>
      <c r="J1146" s="698"/>
      <c r="K1146" s="698"/>
      <c r="L1146" s="698"/>
      <c r="M1146" s="698"/>
      <c r="N1146" s="698"/>
      <c r="O1146" s="698"/>
      <c r="P1146" s="698"/>
      <c r="Q1146" s="698"/>
      <c r="R1146" s="698"/>
      <c r="S1146" s="698"/>
      <c r="T1146" s="698"/>
      <c r="U1146" s="698"/>
      <c r="V1146" s="698"/>
      <c r="W1146" s="698"/>
      <c r="X1146" s="698"/>
    </row>
    <row r="1147" spans="1:24">
      <c r="A1147" s="698"/>
      <c r="B1147" s="113"/>
      <c r="E1147" s="698"/>
      <c r="F1147" s="698"/>
      <c r="G1147" s="698"/>
      <c r="H1147" s="698"/>
      <c r="I1147" s="698"/>
      <c r="J1147" s="698"/>
      <c r="K1147" s="698"/>
      <c r="L1147" s="698"/>
      <c r="M1147" s="698"/>
      <c r="N1147" s="698"/>
      <c r="O1147" s="698"/>
      <c r="P1147" s="698"/>
      <c r="Q1147" s="698"/>
      <c r="R1147" s="698"/>
      <c r="S1147" s="698"/>
      <c r="T1147" s="698"/>
      <c r="U1147" s="698"/>
      <c r="V1147" s="698"/>
      <c r="W1147" s="698"/>
      <c r="X1147" s="698"/>
    </row>
    <row r="1148" spans="1:24">
      <c r="A1148" s="698"/>
      <c r="B1148" s="113"/>
      <c r="E1148" s="698"/>
      <c r="F1148" s="698"/>
      <c r="G1148" s="698"/>
      <c r="H1148" s="698"/>
      <c r="I1148" s="698"/>
      <c r="J1148" s="698"/>
      <c r="K1148" s="698"/>
      <c r="L1148" s="698"/>
      <c r="M1148" s="698"/>
      <c r="N1148" s="698"/>
      <c r="O1148" s="698"/>
      <c r="P1148" s="698"/>
      <c r="Q1148" s="698"/>
      <c r="R1148" s="698"/>
      <c r="S1148" s="698"/>
      <c r="T1148" s="698"/>
      <c r="U1148" s="698"/>
      <c r="V1148" s="698"/>
      <c r="W1148" s="698"/>
      <c r="X1148" s="698"/>
    </row>
    <row r="1149" spans="1:24">
      <c r="A1149" s="698"/>
      <c r="B1149" s="113"/>
      <c r="E1149" s="698"/>
      <c r="F1149" s="698"/>
      <c r="G1149" s="698"/>
      <c r="H1149" s="698"/>
      <c r="I1149" s="698"/>
      <c r="J1149" s="698"/>
      <c r="K1149" s="698"/>
      <c r="L1149" s="698"/>
      <c r="M1149" s="698"/>
      <c r="N1149" s="698"/>
      <c r="O1149" s="698"/>
      <c r="P1149" s="698"/>
      <c r="Q1149" s="698"/>
      <c r="R1149" s="698"/>
      <c r="S1149" s="698"/>
      <c r="T1149" s="698"/>
      <c r="U1149" s="698"/>
      <c r="V1149" s="698"/>
      <c r="W1149" s="698"/>
      <c r="X1149" s="698"/>
    </row>
    <row r="1150" spans="1:24">
      <c r="A1150" s="698"/>
      <c r="B1150" s="113"/>
      <c r="E1150" s="698"/>
      <c r="F1150" s="698"/>
      <c r="G1150" s="698"/>
      <c r="H1150" s="698"/>
      <c r="I1150" s="698"/>
      <c r="J1150" s="698"/>
      <c r="K1150" s="698"/>
      <c r="L1150" s="698"/>
      <c r="M1150" s="698"/>
      <c r="N1150" s="698"/>
      <c r="O1150" s="698"/>
      <c r="P1150" s="698"/>
      <c r="Q1150" s="698"/>
      <c r="R1150" s="698"/>
      <c r="S1150" s="698"/>
      <c r="T1150" s="698"/>
      <c r="U1150" s="698"/>
      <c r="V1150" s="698"/>
      <c r="W1150" s="698"/>
      <c r="X1150" s="698"/>
    </row>
    <row r="1151" spans="1:24">
      <c r="A1151" s="698"/>
      <c r="B1151" s="113"/>
      <c r="E1151" s="698"/>
      <c r="F1151" s="698"/>
      <c r="G1151" s="698"/>
      <c r="H1151" s="698"/>
      <c r="I1151" s="698"/>
      <c r="J1151" s="698"/>
      <c r="K1151" s="698"/>
      <c r="L1151" s="698"/>
      <c r="M1151" s="698"/>
      <c r="N1151" s="698"/>
      <c r="O1151" s="698"/>
      <c r="P1151" s="698"/>
      <c r="Q1151" s="698"/>
      <c r="R1151" s="698"/>
      <c r="S1151" s="698"/>
      <c r="T1151" s="698"/>
      <c r="U1151" s="698"/>
      <c r="V1151" s="698"/>
      <c r="W1151" s="698"/>
      <c r="X1151" s="698"/>
    </row>
    <row r="1152" spans="1:24">
      <c r="A1152" s="698"/>
      <c r="B1152" s="113"/>
      <c r="E1152" s="698"/>
      <c r="F1152" s="698"/>
      <c r="G1152" s="698"/>
      <c r="H1152" s="698"/>
      <c r="I1152" s="698"/>
      <c r="J1152" s="698"/>
      <c r="K1152" s="698"/>
      <c r="L1152" s="698"/>
      <c r="M1152" s="698"/>
      <c r="N1152" s="698"/>
      <c r="O1152" s="698"/>
      <c r="P1152" s="698"/>
      <c r="Q1152" s="698"/>
      <c r="R1152" s="698"/>
      <c r="S1152" s="698"/>
      <c r="T1152" s="698"/>
      <c r="U1152" s="698"/>
      <c r="V1152" s="698"/>
      <c r="W1152" s="698"/>
      <c r="X1152" s="698"/>
    </row>
    <row r="1153" spans="1:24">
      <c r="A1153" s="698"/>
      <c r="B1153" s="113"/>
      <c r="E1153" s="698"/>
      <c r="F1153" s="698"/>
      <c r="G1153" s="698"/>
      <c r="H1153" s="698"/>
      <c r="I1153" s="698"/>
      <c r="J1153" s="698"/>
      <c r="K1153" s="698"/>
      <c r="L1153" s="698"/>
      <c r="M1153" s="698"/>
      <c r="N1153" s="698"/>
      <c r="O1153" s="698"/>
      <c r="P1153" s="698"/>
      <c r="Q1153" s="698"/>
      <c r="R1153" s="698"/>
      <c r="S1153" s="698"/>
      <c r="T1153" s="698"/>
      <c r="U1153" s="698"/>
      <c r="V1153" s="698"/>
      <c r="W1153" s="698"/>
      <c r="X1153" s="698"/>
    </row>
    <row r="1154" spans="1:24">
      <c r="A1154" s="698"/>
      <c r="B1154" s="113"/>
      <c r="E1154" s="698"/>
      <c r="F1154" s="698"/>
      <c r="G1154" s="698"/>
      <c r="H1154" s="698"/>
      <c r="I1154" s="698"/>
      <c r="J1154" s="698"/>
      <c r="K1154" s="698"/>
      <c r="L1154" s="698"/>
      <c r="M1154" s="698"/>
      <c r="N1154" s="698"/>
      <c r="O1154" s="698"/>
      <c r="P1154" s="698"/>
      <c r="Q1154" s="698"/>
      <c r="R1154" s="698"/>
      <c r="S1154" s="698"/>
      <c r="T1154" s="698"/>
      <c r="U1154" s="698"/>
      <c r="V1154" s="698"/>
      <c r="W1154" s="698"/>
      <c r="X1154" s="698"/>
    </row>
    <row r="1155" spans="1:24">
      <c r="A1155" s="698"/>
      <c r="B1155" s="113"/>
      <c r="E1155" s="698"/>
      <c r="F1155" s="698"/>
      <c r="G1155" s="698"/>
      <c r="H1155" s="698"/>
      <c r="I1155" s="698"/>
      <c r="J1155" s="698"/>
      <c r="K1155" s="698"/>
      <c r="L1155" s="698"/>
      <c r="M1155" s="698"/>
      <c r="N1155" s="698"/>
      <c r="O1155" s="698"/>
      <c r="P1155" s="698"/>
      <c r="Q1155" s="698"/>
      <c r="R1155" s="698"/>
      <c r="S1155" s="698"/>
      <c r="T1155" s="698"/>
      <c r="U1155" s="698"/>
      <c r="V1155" s="698"/>
      <c r="W1155" s="698"/>
      <c r="X1155" s="698"/>
    </row>
    <row r="1156" spans="1:24">
      <c r="A1156" s="698"/>
      <c r="B1156" s="113"/>
      <c r="E1156" s="698"/>
      <c r="F1156" s="698"/>
      <c r="G1156" s="698"/>
      <c r="H1156" s="698"/>
      <c r="I1156" s="698"/>
      <c r="J1156" s="698"/>
      <c r="K1156" s="698"/>
      <c r="L1156" s="698"/>
      <c r="M1156" s="698"/>
      <c r="N1156" s="698"/>
      <c r="O1156" s="698"/>
      <c r="P1156" s="698"/>
      <c r="Q1156" s="698"/>
      <c r="R1156" s="698"/>
      <c r="S1156" s="698"/>
      <c r="T1156" s="698"/>
      <c r="U1156" s="698"/>
      <c r="V1156" s="698"/>
      <c r="W1156" s="698"/>
      <c r="X1156" s="698"/>
    </row>
    <row r="1157" spans="1:24">
      <c r="A1157" s="698"/>
      <c r="B1157" s="113"/>
      <c r="E1157" s="698"/>
      <c r="F1157" s="698"/>
      <c r="G1157" s="698"/>
      <c r="H1157" s="698"/>
      <c r="I1157" s="698"/>
      <c r="J1157" s="698"/>
      <c r="K1157" s="698"/>
      <c r="L1157" s="698"/>
      <c r="M1157" s="698"/>
      <c r="N1157" s="698"/>
      <c r="O1157" s="698"/>
      <c r="P1157" s="698"/>
      <c r="Q1157" s="698"/>
      <c r="R1157" s="698"/>
      <c r="S1157" s="698"/>
      <c r="T1157" s="698"/>
      <c r="U1157" s="698"/>
      <c r="V1157" s="698"/>
      <c r="W1157" s="698"/>
      <c r="X1157" s="698"/>
    </row>
    <row r="1158" spans="1:24">
      <c r="A1158" s="698"/>
      <c r="B1158" s="113"/>
      <c r="E1158" s="698"/>
      <c r="F1158" s="698"/>
      <c r="G1158" s="698"/>
      <c r="H1158" s="698"/>
      <c r="I1158" s="698"/>
      <c r="J1158" s="698"/>
      <c r="K1158" s="698"/>
      <c r="L1158" s="698"/>
      <c r="M1158" s="698"/>
      <c r="N1158" s="698"/>
      <c r="O1158" s="698"/>
      <c r="P1158" s="698"/>
      <c r="Q1158" s="698"/>
      <c r="R1158" s="698"/>
      <c r="S1158" s="698"/>
      <c r="T1158" s="698"/>
      <c r="U1158" s="698"/>
      <c r="V1158" s="698"/>
      <c r="W1158" s="698"/>
      <c r="X1158" s="698"/>
    </row>
    <row r="1159" spans="1:24">
      <c r="A1159" s="698"/>
      <c r="B1159" s="113"/>
      <c r="E1159" s="698"/>
      <c r="F1159" s="698"/>
      <c r="G1159" s="698"/>
      <c r="H1159" s="698"/>
      <c r="I1159" s="698"/>
      <c r="J1159" s="698"/>
      <c r="K1159" s="698"/>
      <c r="L1159" s="698"/>
      <c r="M1159" s="698"/>
      <c r="N1159" s="698"/>
      <c r="O1159" s="698"/>
      <c r="P1159" s="698"/>
      <c r="Q1159" s="698"/>
      <c r="R1159" s="698"/>
      <c r="S1159" s="698"/>
      <c r="T1159" s="698"/>
      <c r="U1159" s="698"/>
      <c r="V1159" s="698"/>
      <c r="W1159" s="698"/>
      <c r="X1159" s="698"/>
    </row>
    <row r="1160" spans="1:24">
      <c r="A1160" s="698"/>
      <c r="B1160" s="113"/>
      <c r="E1160" s="698"/>
      <c r="F1160" s="698"/>
      <c r="G1160" s="698"/>
      <c r="H1160" s="698"/>
      <c r="I1160" s="698"/>
      <c r="J1160" s="698"/>
      <c r="K1160" s="698"/>
      <c r="L1160" s="698"/>
      <c r="M1160" s="698"/>
      <c r="N1160" s="698"/>
      <c r="O1160" s="698"/>
      <c r="P1160" s="698"/>
      <c r="Q1160" s="698"/>
      <c r="R1160" s="698"/>
      <c r="S1160" s="698"/>
      <c r="T1160" s="698"/>
      <c r="U1160" s="698"/>
      <c r="V1160" s="698"/>
      <c r="W1160" s="698"/>
      <c r="X1160" s="698"/>
    </row>
    <row r="1161" spans="1:24">
      <c r="A1161" s="698"/>
      <c r="B1161" s="113"/>
      <c r="E1161" s="698"/>
      <c r="F1161" s="698"/>
      <c r="G1161" s="698"/>
      <c r="H1161" s="698"/>
      <c r="I1161" s="698"/>
      <c r="J1161" s="698"/>
      <c r="K1161" s="698"/>
      <c r="L1161" s="698"/>
      <c r="M1161" s="698"/>
      <c r="N1161" s="698"/>
      <c r="O1161" s="698"/>
      <c r="P1161" s="698"/>
      <c r="Q1161" s="698"/>
      <c r="R1161" s="698"/>
      <c r="S1161" s="698"/>
      <c r="T1161" s="698"/>
      <c r="U1161" s="698"/>
      <c r="V1161" s="698"/>
      <c r="W1161" s="698"/>
      <c r="X1161" s="698"/>
    </row>
    <row r="1162" spans="1:24">
      <c r="A1162" s="698"/>
      <c r="B1162" s="113"/>
      <c r="E1162" s="698"/>
      <c r="F1162" s="698"/>
      <c r="G1162" s="698"/>
      <c r="H1162" s="698"/>
      <c r="I1162" s="698"/>
      <c r="J1162" s="698"/>
      <c r="K1162" s="698"/>
      <c r="L1162" s="698"/>
      <c r="M1162" s="698"/>
      <c r="N1162" s="698"/>
      <c r="O1162" s="698"/>
      <c r="P1162" s="698"/>
      <c r="Q1162" s="698"/>
      <c r="R1162" s="698"/>
      <c r="S1162" s="698"/>
      <c r="T1162" s="698"/>
      <c r="U1162" s="698"/>
      <c r="V1162" s="698"/>
      <c r="W1162" s="698"/>
      <c r="X1162" s="698"/>
    </row>
    <row r="1163" spans="1:24">
      <c r="A1163" s="698"/>
      <c r="B1163" s="113"/>
      <c r="E1163" s="698"/>
      <c r="F1163" s="698"/>
      <c r="G1163" s="698"/>
      <c r="H1163" s="698"/>
      <c r="I1163" s="698"/>
      <c r="J1163" s="698"/>
      <c r="K1163" s="698"/>
      <c r="L1163" s="698"/>
      <c r="M1163" s="698"/>
      <c r="N1163" s="698"/>
      <c r="O1163" s="698"/>
      <c r="P1163" s="698"/>
      <c r="Q1163" s="698"/>
      <c r="R1163" s="698"/>
      <c r="S1163" s="698"/>
      <c r="T1163" s="698"/>
      <c r="U1163" s="698"/>
      <c r="V1163" s="698"/>
      <c r="W1163" s="698"/>
      <c r="X1163" s="698"/>
    </row>
    <row r="1164" spans="1:24">
      <c r="A1164" s="698"/>
      <c r="B1164" s="113"/>
      <c r="E1164" s="698"/>
      <c r="F1164" s="698"/>
      <c r="G1164" s="698"/>
      <c r="H1164" s="698"/>
      <c r="I1164" s="698"/>
      <c r="J1164" s="698"/>
      <c r="K1164" s="698"/>
      <c r="L1164" s="698"/>
      <c r="M1164" s="698"/>
      <c r="N1164" s="698"/>
      <c r="O1164" s="698"/>
      <c r="P1164" s="698"/>
      <c r="Q1164" s="698"/>
      <c r="R1164" s="698"/>
      <c r="S1164" s="698"/>
      <c r="T1164" s="698"/>
      <c r="U1164" s="698"/>
      <c r="V1164" s="698"/>
      <c r="W1164" s="698"/>
      <c r="X1164" s="698"/>
    </row>
    <row r="1165" spans="1:24">
      <c r="A1165" s="698"/>
      <c r="B1165" s="113"/>
      <c r="E1165" s="698"/>
      <c r="F1165" s="698"/>
      <c r="G1165" s="698"/>
      <c r="H1165" s="698"/>
      <c r="I1165" s="698"/>
      <c r="J1165" s="698"/>
      <c r="K1165" s="698"/>
      <c r="L1165" s="698"/>
      <c r="M1165" s="698"/>
      <c r="N1165" s="698"/>
      <c r="O1165" s="698"/>
      <c r="P1165" s="698"/>
      <c r="Q1165" s="698"/>
      <c r="R1165" s="698"/>
      <c r="S1165" s="698"/>
      <c r="T1165" s="698"/>
      <c r="U1165" s="698"/>
      <c r="V1165" s="698"/>
      <c r="W1165" s="698"/>
      <c r="X1165" s="698"/>
    </row>
    <row r="1166" spans="1:24">
      <c r="A1166" s="698"/>
      <c r="B1166" s="113"/>
      <c r="E1166" s="698"/>
      <c r="F1166" s="698"/>
      <c r="G1166" s="698"/>
      <c r="H1166" s="698"/>
      <c r="I1166" s="698"/>
      <c r="J1166" s="698"/>
      <c r="K1166" s="698"/>
      <c r="L1166" s="698"/>
      <c r="M1166" s="698"/>
      <c r="N1166" s="698"/>
      <c r="O1166" s="698"/>
      <c r="P1166" s="698"/>
      <c r="Q1166" s="698"/>
      <c r="R1166" s="698"/>
      <c r="S1166" s="698"/>
      <c r="T1166" s="698"/>
      <c r="U1166" s="698"/>
      <c r="V1166" s="698"/>
      <c r="W1166" s="698"/>
      <c r="X1166" s="698"/>
    </row>
    <row r="1167" spans="1:24">
      <c r="A1167" s="698"/>
      <c r="B1167" s="113"/>
      <c r="E1167" s="698"/>
      <c r="F1167" s="698"/>
      <c r="G1167" s="698"/>
      <c r="H1167" s="698"/>
      <c r="I1167" s="698"/>
      <c r="J1167" s="698"/>
      <c r="K1167" s="698"/>
      <c r="L1167" s="698"/>
      <c r="M1167" s="698"/>
      <c r="N1167" s="698"/>
      <c r="O1167" s="698"/>
      <c r="P1167" s="698"/>
      <c r="Q1167" s="698"/>
      <c r="R1167" s="698"/>
      <c r="S1167" s="698"/>
      <c r="T1167" s="698"/>
      <c r="U1167" s="698"/>
      <c r="V1167" s="698"/>
      <c r="W1167" s="698"/>
      <c r="X1167" s="698"/>
    </row>
    <row r="1168" spans="1:24">
      <c r="A1168" s="698"/>
      <c r="B1168" s="113"/>
      <c r="E1168" s="698"/>
      <c r="F1168" s="698"/>
      <c r="G1168" s="698"/>
      <c r="H1168" s="698"/>
      <c r="I1168" s="698"/>
      <c r="J1168" s="698"/>
      <c r="K1168" s="698"/>
      <c r="L1168" s="698"/>
      <c r="M1168" s="698"/>
      <c r="N1168" s="698"/>
      <c r="O1168" s="698"/>
      <c r="P1168" s="698"/>
      <c r="Q1168" s="698"/>
      <c r="R1168" s="698"/>
      <c r="S1168" s="698"/>
      <c r="T1168" s="698"/>
      <c r="U1168" s="698"/>
      <c r="V1168" s="698"/>
      <c r="W1168" s="698"/>
      <c r="X1168" s="698"/>
    </row>
    <row r="1169" spans="1:24">
      <c r="A1169" s="698"/>
      <c r="B1169" s="113"/>
      <c r="E1169" s="698"/>
      <c r="F1169" s="698"/>
      <c r="G1169" s="698"/>
      <c r="H1169" s="698"/>
      <c r="I1169" s="698"/>
      <c r="J1169" s="698"/>
      <c r="K1169" s="698"/>
      <c r="L1169" s="698"/>
      <c r="M1169" s="698"/>
      <c r="N1169" s="698"/>
      <c r="O1169" s="698"/>
      <c r="P1169" s="698"/>
      <c r="Q1169" s="698"/>
      <c r="R1169" s="698"/>
      <c r="S1169" s="698"/>
      <c r="T1169" s="698"/>
      <c r="U1169" s="698"/>
      <c r="V1169" s="698"/>
      <c r="W1169" s="698"/>
      <c r="X1169" s="698"/>
    </row>
    <row r="1170" spans="1:24">
      <c r="A1170" s="698"/>
      <c r="B1170" s="113"/>
      <c r="E1170" s="698"/>
      <c r="F1170" s="698"/>
      <c r="G1170" s="698"/>
      <c r="H1170" s="698"/>
      <c r="I1170" s="698"/>
      <c r="J1170" s="698"/>
      <c r="K1170" s="698"/>
      <c r="L1170" s="698"/>
      <c r="M1170" s="698"/>
      <c r="N1170" s="698"/>
      <c r="O1170" s="698"/>
      <c r="P1170" s="698"/>
      <c r="Q1170" s="698"/>
      <c r="R1170" s="698"/>
      <c r="S1170" s="698"/>
      <c r="T1170" s="698"/>
      <c r="U1170" s="698"/>
      <c r="V1170" s="698"/>
      <c r="W1170" s="698"/>
      <c r="X1170" s="698"/>
    </row>
    <row r="1171" spans="1:24">
      <c r="A1171" s="698"/>
      <c r="B1171" s="113"/>
      <c r="E1171" s="698"/>
      <c r="F1171" s="698"/>
      <c r="G1171" s="698"/>
      <c r="H1171" s="698"/>
      <c r="I1171" s="698"/>
      <c r="J1171" s="698"/>
      <c r="K1171" s="698"/>
      <c r="L1171" s="698"/>
      <c r="M1171" s="698"/>
      <c r="N1171" s="698"/>
      <c r="O1171" s="698"/>
      <c r="P1171" s="698"/>
      <c r="Q1171" s="698"/>
      <c r="R1171" s="698"/>
      <c r="S1171" s="698"/>
      <c r="T1171" s="698"/>
      <c r="U1171" s="698"/>
      <c r="V1171" s="698"/>
      <c r="W1171" s="698"/>
      <c r="X1171" s="698"/>
    </row>
    <row r="1172" spans="1:24">
      <c r="A1172" s="698"/>
      <c r="B1172" s="113"/>
      <c r="E1172" s="698"/>
      <c r="F1172" s="698"/>
      <c r="G1172" s="698"/>
      <c r="H1172" s="698"/>
      <c r="I1172" s="698"/>
      <c r="J1172" s="698"/>
      <c r="K1172" s="698"/>
      <c r="L1172" s="698"/>
      <c r="M1172" s="698"/>
      <c r="N1172" s="698"/>
      <c r="O1172" s="698"/>
      <c r="P1172" s="698"/>
      <c r="Q1172" s="698"/>
      <c r="R1172" s="698"/>
      <c r="S1172" s="698"/>
      <c r="T1172" s="698"/>
      <c r="U1172" s="698"/>
      <c r="V1172" s="698"/>
      <c r="W1172" s="698"/>
      <c r="X1172" s="698"/>
    </row>
    <row r="1173" spans="1:24">
      <c r="A1173" s="698"/>
      <c r="B1173" s="113"/>
      <c r="E1173" s="698"/>
      <c r="F1173" s="698"/>
      <c r="G1173" s="698"/>
      <c r="H1173" s="698"/>
      <c r="I1173" s="698"/>
      <c r="J1173" s="698"/>
      <c r="K1173" s="698"/>
      <c r="L1173" s="698"/>
      <c r="M1173" s="698"/>
      <c r="N1173" s="698"/>
      <c r="O1173" s="698"/>
      <c r="P1173" s="698"/>
      <c r="Q1173" s="698"/>
      <c r="R1173" s="698"/>
      <c r="S1173" s="698"/>
      <c r="T1173" s="698"/>
      <c r="U1173" s="698"/>
      <c r="V1173" s="698"/>
      <c r="W1173" s="698"/>
      <c r="X1173" s="698"/>
    </row>
    <row r="1174" spans="1:24">
      <c r="A1174" s="698"/>
      <c r="B1174" s="113"/>
      <c r="E1174" s="698"/>
      <c r="F1174" s="698"/>
      <c r="G1174" s="698"/>
      <c r="H1174" s="698"/>
      <c r="I1174" s="698"/>
      <c r="J1174" s="698"/>
      <c r="K1174" s="698"/>
      <c r="L1174" s="698"/>
      <c r="M1174" s="698"/>
      <c r="N1174" s="698"/>
      <c r="O1174" s="698"/>
      <c r="P1174" s="698"/>
      <c r="Q1174" s="698"/>
      <c r="R1174" s="698"/>
      <c r="S1174" s="698"/>
      <c r="T1174" s="698"/>
      <c r="U1174" s="698"/>
      <c r="V1174" s="698"/>
      <c r="W1174" s="698"/>
      <c r="X1174" s="698"/>
    </row>
    <row r="1175" spans="1:24">
      <c r="A1175" s="698"/>
      <c r="B1175" s="113"/>
      <c r="E1175" s="698"/>
      <c r="F1175" s="698"/>
      <c r="G1175" s="698"/>
      <c r="H1175" s="698"/>
      <c r="I1175" s="698"/>
      <c r="J1175" s="698"/>
      <c r="K1175" s="698"/>
      <c r="L1175" s="698"/>
      <c r="M1175" s="698"/>
      <c r="N1175" s="698"/>
      <c r="O1175" s="698"/>
      <c r="P1175" s="698"/>
      <c r="Q1175" s="698"/>
      <c r="R1175" s="698"/>
      <c r="S1175" s="698"/>
      <c r="T1175" s="698"/>
      <c r="U1175" s="698"/>
      <c r="V1175" s="698"/>
      <c r="W1175" s="698"/>
      <c r="X1175" s="698"/>
    </row>
    <row r="1176" spans="1:24">
      <c r="A1176" s="698"/>
      <c r="B1176" s="113"/>
      <c r="E1176" s="698"/>
      <c r="F1176" s="698"/>
      <c r="G1176" s="698"/>
      <c r="H1176" s="698"/>
      <c r="I1176" s="698"/>
      <c r="J1176" s="698"/>
      <c r="K1176" s="698"/>
      <c r="L1176" s="698"/>
      <c r="M1176" s="698"/>
      <c r="N1176" s="698"/>
      <c r="O1176" s="698"/>
      <c r="P1176" s="698"/>
      <c r="Q1176" s="698"/>
      <c r="R1176" s="698"/>
      <c r="S1176" s="698"/>
      <c r="T1176" s="698"/>
      <c r="U1176" s="698"/>
      <c r="V1176" s="698"/>
      <c r="W1176" s="698"/>
      <c r="X1176" s="698"/>
    </row>
    <row r="1177" spans="1:24">
      <c r="A1177" s="698"/>
      <c r="B1177" s="113"/>
      <c r="E1177" s="698"/>
      <c r="F1177" s="698"/>
      <c r="G1177" s="698"/>
      <c r="H1177" s="698"/>
      <c r="I1177" s="698"/>
      <c r="J1177" s="698"/>
      <c r="K1177" s="698"/>
      <c r="L1177" s="698"/>
      <c r="M1177" s="698"/>
      <c r="N1177" s="698"/>
      <c r="O1177" s="698"/>
      <c r="P1177" s="698"/>
      <c r="Q1177" s="698"/>
      <c r="R1177" s="698"/>
      <c r="S1177" s="698"/>
      <c r="T1177" s="698"/>
      <c r="U1177" s="698"/>
      <c r="V1177" s="698"/>
      <c r="W1177" s="698"/>
      <c r="X1177" s="698"/>
    </row>
    <row r="1178" spans="1:24">
      <c r="A1178" s="698"/>
      <c r="B1178" s="113"/>
      <c r="E1178" s="698"/>
      <c r="F1178" s="698"/>
      <c r="G1178" s="698"/>
      <c r="H1178" s="698"/>
      <c r="I1178" s="698"/>
      <c r="J1178" s="698"/>
      <c r="K1178" s="698"/>
      <c r="L1178" s="698"/>
      <c r="M1178" s="698"/>
      <c r="N1178" s="698"/>
      <c r="O1178" s="698"/>
      <c r="P1178" s="698"/>
      <c r="Q1178" s="698"/>
      <c r="R1178" s="698"/>
      <c r="S1178" s="698"/>
      <c r="T1178" s="698"/>
      <c r="U1178" s="698"/>
      <c r="V1178" s="698"/>
      <c r="W1178" s="698"/>
      <c r="X1178" s="698"/>
    </row>
    <row r="1179" spans="1:24">
      <c r="A1179" s="698"/>
      <c r="B1179" s="113"/>
      <c r="E1179" s="698"/>
      <c r="F1179" s="698"/>
      <c r="G1179" s="698"/>
      <c r="H1179" s="698"/>
      <c r="I1179" s="698"/>
      <c r="J1179" s="698"/>
      <c r="K1179" s="698"/>
      <c r="L1179" s="698"/>
      <c r="M1179" s="698"/>
      <c r="N1179" s="698"/>
      <c r="O1179" s="698"/>
      <c r="P1179" s="698"/>
      <c r="Q1179" s="698"/>
      <c r="R1179" s="698"/>
      <c r="S1179" s="698"/>
      <c r="T1179" s="698"/>
      <c r="U1179" s="698"/>
      <c r="V1179" s="698"/>
      <c r="W1179" s="698"/>
      <c r="X1179" s="698"/>
    </row>
    <row r="1180" spans="1:24">
      <c r="A1180" s="698"/>
      <c r="B1180" s="113"/>
      <c r="E1180" s="698"/>
      <c r="F1180" s="698"/>
      <c r="G1180" s="698"/>
      <c r="H1180" s="698"/>
      <c r="I1180" s="698"/>
      <c r="J1180" s="698"/>
      <c r="K1180" s="698"/>
      <c r="L1180" s="698"/>
      <c r="M1180" s="698"/>
      <c r="N1180" s="698"/>
      <c r="O1180" s="698"/>
      <c r="P1180" s="698"/>
      <c r="Q1180" s="698"/>
      <c r="R1180" s="698"/>
      <c r="S1180" s="698"/>
      <c r="T1180" s="698"/>
      <c r="U1180" s="698"/>
      <c r="V1180" s="698"/>
      <c r="W1180" s="698"/>
      <c r="X1180" s="698"/>
    </row>
    <row r="1181" spans="1:24">
      <c r="A1181" s="698"/>
      <c r="B1181" s="113"/>
      <c r="E1181" s="698"/>
      <c r="F1181" s="698"/>
      <c r="G1181" s="698"/>
      <c r="H1181" s="698"/>
      <c r="I1181" s="698"/>
      <c r="J1181" s="698"/>
      <c r="K1181" s="698"/>
      <c r="L1181" s="698"/>
      <c r="M1181" s="698"/>
      <c r="N1181" s="698"/>
      <c r="O1181" s="698"/>
      <c r="P1181" s="698"/>
      <c r="Q1181" s="698"/>
      <c r="R1181" s="698"/>
      <c r="S1181" s="698"/>
      <c r="T1181" s="698"/>
      <c r="U1181" s="698"/>
      <c r="V1181" s="698"/>
      <c r="W1181" s="698"/>
      <c r="X1181" s="698"/>
    </row>
    <row r="1182" spans="1:24">
      <c r="A1182" s="698"/>
      <c r="B1182" s="113"/>
      <c r="E1182" s="698"/>
      <c r="F1182" s="698"/>
      <c r="G1182" s="698"/>
      <c r="H1182" s="698"/>
      <c r="I1182" s="698"/>
      <c r="J1182" s="698"/>
      <c r="K1182" s="698"/>
      <c r="L1182" s="698"/>
      <c r="M1182" s="698"/>
      <c r="N1182" s="698"/>
      <c r="O1182" s="698"/>
      <c r="P1182" s="698"/>
      <c r="Q1182" s="698"/>
      <c r="R1182" s="698"/>
      <c r="S1182" s="698"/>
      <c r="T1182" s="698"/>
      <c r="U1182" s="698"/>
      <c r="V1182" s="698"/>
      <c r="W1182" s="698"/>
      <c r="X1182" s="698"/>
    </row>
    <row r="1183" spans="1:24">
      <c r="A1183" s="698"/>
      <c r="B1183" s="113"/>
      <c r="E1183" s="698"/>
      <c r="F1183" s="698"/>
      <c r="G1183" s="698"/>
      <c r="H1183" s="698"/>
      <c r="I1183" s="698"/>
      <c r="J1183" s="698"/>
      <c r="K1183" s="698"/>
      <c r="L1183" s="698"/>
      <c r="M1183" s="698"/>
      <c r="N1183" s="698"/>
      <c r="O1183" s="698"/>
      <c r="P1183" s="698"/>
      <c r="Q1183" s="698"/>
      <c r="R1183" s="698"/>
      <c r="S1183" s="698"/>
      <c r="T1183" s="698"/>
      <c r="U1183" s="698"/>
      <c r="V1183" s="698"/>
      <c r="W1183" s="698"/>
      <c r="X1183" s="698"/>
    </row>
    <row r="1184" spans="1:24">
      <c r="A1184" s="698"/>
      <c r="B1184" s="113"/>
      <c r="E1184" s="698"/>
      <c r="F1184" s="698"/>
      <c r="G1184" s="698"/>
      <c r="H1184" s="698"/>
      <c r="I1184" s="698"/>
      <c r="J1184" s="698"/>
      <c r="K1184" s="698"/>
      <c r="L1184" s="698"/>
      <c r="M1184" s="698"/>
      <c r="N1184" s="698"/>
      <c r="O1184" s="698"/>
      <c r="P1184" s="698"/>
      <c r="Q1184" s="698"/>
      <c r="R1184" s="698"/>
      <c r="S1184" s="698"/>
      <c r="T1184" s="698"/>
      <c r="U1184" s="698"/>
      <c r="V1184" s="698"/>
      <c r="W1184" s="698"/>
      <c r="X1184" s="698"/>
    </row>
    <row r="1185" spans="1:24">
      <c r="A1185" s="698"/>
      <c r="B1185" s="113"/>
      <c r="E1185" s="698"/>
      <c r="F1185" s="698"/>
      <c r="G1185" s="698"/>
      <c r="H1185" s="698"/>
      <c r="I1185" s="698"/>
      <c r="J1185" s="698"/>
      <c r="K1185" s="698"/>
      <c r="L1185" s="698"/>
      <c r="M1185" s="698"/>
      <c r="N1185" s="698"/>
      <c r="O1185" s="698"/>
      <c r="P1185" s="698"/>
      <c r="Q1185" s="698"/>
      <c r="R1185" s="698"/>
      <c r="S1185" s="698"/>
      <c r="T1185" s="698"/>
      <c r="U1185" s="698"/>
      <c r="V1185" s="698"/>
      <c r="W1185" s="698"/>
      <c r="X1185" s="698"/>
    </row>
    <row r="1186" spans="1:24">
      <c r="A1186" s="698"/>
      <c r="B1186" s="113"/>
      <c r="E1186" s="698"/>
      <c r="F1186" s="698"/>
      <c r="G1186" s="698"/>
      <c r="H1186" s="698"/>
      <c r="I1186" s="698"/>
      <c r="J1186" s="698"/>
      <c r="K1186" s="698"/>
      <c r="L1186" s="698"/>
      <c r="M1186" s="698"/>
      <c r="N1186" s="698"/>
      <c r="O1186" s="698"/>
      <c r="P1186" s="698"/>
      <c r="Q1186" s="698"/>
      <c r="R1186" s="698"/>
      <c r="S1186" s="698"/>
      <c r="T1186" s="698"/>
      <c r="U1186" s="698"/>
      <c r="V1186" s="698"/>
      <c r="W1186" s="698"/>
      <c r="X1186" s="698"/>
    </row>
    <row r="1187" spans="1:24">
      <c r="A1187" s="698"/>
      <c r="B1187" s="113"/>
      <c r="E1187" s="698"/>
      <c r="F1187" s="698"/>
      <c r="G1187" s="698"/>
      <c r="H1187" s="698"/>
      <c r="I1187" s="698"/>
      <c r="J1187" s="698"/>
      <c r="K1187" s="698"/>
      <c r="L1187" s="698"/>
      <c r="M1187" s="698"/>
      <c r="N1187" s="698"/>
      <c r="O1187" s="698"/>
      <c r="P1187" s="698"/>
      <c r="Q1187" s="698"/>
      <c r="R1187" s="698"/>
      <c r="S1187" s="698"/>
      <c r="T1187" s="698"/>
      <c r="U1187" s="698"/>
      <c r="V1187" s="698"/>
      <c r="W1187" s="698"/>
      <c r="X1187" s="698"/>
    </row>
    <row r="1188" spans="1:24">
      <c r="A1188" s="698"/>
      <c r="B1188" s="113"/>
      <c r="E1188" s="698"/>
      <c r="F1188" s="698"/>
      <c r="G1188" s="698"/>
      <c r="H1188" s="698"/>
      <c r="I1188" s="698"/>
      <c r="J1188" s="698"/>
      <c r="K1188" s="698"/>
      <c r="L1188" s="698"/>
      <c r="M1188" s="698"/>
      <c r="N1188" s="698"/>
      <c r="O1188" s="698"/>
      <c r="P1188" s="698"/>
      <c r="Q1188" s="698"/>
      <c r="R1188" s="698"/>
      <c r="S1188" s="698"/>
      <c r="T1188" s="698"/>
      <c r="U1188" s="698"/>
      <c r="V1188" s="698"/>
      <c r="W1188" s="698"/>
      <c r="X1188" s="698"/>
    </row>
    <row r="1189" spans="1:24">
      <c r="A1189" s="698"/>
      <c r="B1189" s="113"/>
      <c r="E1189" s="698"/>
      <c r="F1189" s="698"/>
      <c r="G1189" s="698"/>
      <c r="H1189" s="698"/>
      <c r="I1189" s="698"/>
      <c r="J1189" s="698"/>
      <c r="K1189" s="698"/>
      <c r="L1189" s="698"/>
      <c r="M1189" s="698"/>
      <c r="N1189" s="698"/>
      <c r="O1189" s="698"/>
      <c r="P1189" s="698"/>
      <c r="Q1189" s="698"/>
      <c r="R1189" s="698"/>
      <c r="S1189" s="698"/>
      <c r="T1189" s="698"/>
      <c r="U1189" s="698"/>
      <c r="V1189" s="698"/>
      <c r="W1189" s="698"/>
      <c r="X1189" s="698"/>
    </row>
    <row r="1190" spans="1:24">
      <c r="A1190" s="698"/>
      <c r="B1190" s="113"/>
      <c r="E1190" s="698"/>
      <c r="F1190" s="698"/>
      <c r="G1190" s="698"/>
      <c r="H1190" s="698"/>
      <c r="I1190" s="698"/>
      <c r="J1190" s="698"/>
      <c r="K1190" s="698"/>
      <c r="L1190" s="698"/>
      <c r="M1190" s="698"/>
      <c r="N1190" s="698"/>
      <c r="O1190" s="698"/>
      <c r="P1190" s="698"/>
      <c r="Q1190" s="698"/>
      <c r="R1190" s="698"/>
      <c r="S1190" s="698"/>
      <c r="T1190" s="698"/>
      <c r="U1190" s="698"/>
      <c r="V1190" s="698"/>
      <c r="W1190" s="698"/>
      <c r="X1190" s="698"/>
    </row>
    <row r="1191" spans="1:24">
      <c r="A1191" s="698"/>
      <c r="B1191" s="113"/>
    </row>
    <row r="1192" spans="1:24">
      <c r="A1192" s="698"/>
      <c r="B1192" s="113"/>
    </row>
    <row r="1193" spans="1:24">
      <c r="A1193" s="698"/>
      <c r="B1193" s="113"/>
    </row>
    <row r="1194" spans="1:24">
      <c r="A1194" s="698"/>
      <c r="B1194" s="113"/>
    </row>
    <row r="1195" spans="1:24">
      <c r="A1195" s="698"/>
      <c r="B1195" s="113"/>
    </row>
    <row r="1196" spans="1:24">
      <c r="A1196" s="698"/>
      <c r="B1196" s="113"/>
    </row>
    <row r="1197" spans="1:24">
      <c r="A1197" s="698"/>
      <c r="B1197" s="113"/>
    </row>
    <row r="1198" spans="1:24">
      <c r="A1198" s="698"/>
      <c r="B1198" s="113"/>
    </row>
    <row r="1199" spans="1:24">
      <c r="A1199" s="698"/>
      <c r="B1199" s="113"/>
    </row>
    <row r="1200" spans="1:24">
      <c r="A1200" s="698"/>
      <c r="B1200" s="113"/>
    </row>
    <row r="1201" spans="1:2">
      <c r="A1201" s="698"/>
      <c r="B1201" s="113"/>
    </row>
    <row r="1202" spans="1:2">
      <c r="A1202" s="698"/>
      <c r="B1202" s="113"/>
    </row>
    <row r="1203" spans="1:2">
      <c r="A1203" s="698"/>
      <c r="B1203" s="113"/>
    </row>
    <row r="1204" spans="1:2">
      <c r="A1204" s="698"/>
      <c r="B1204" s="113"/>
    </row>
    <row r="1205" spans="1:2">
      <c r="A1205" s="698"/>
      <c r="B1205" s="113"/>
    </row>
    <row r="1206" spans="1:2">
      <c r="A1206" s="698"/>
      <c r="B1206" s="113"/>
    </row>
    <row r="1207" spans="1:2">
      <c r="A1207" s="698"/>
      <c r="B1207" s="113"/>
    </row>
    <row r="1208" spans="1:2">
      <c r="A1208" s="698"/>
      <c r="B1208" s="113"/>
    </row>
    <row r="1209" spans="1:2">
      <c r="A1209" s="698"/>
      <c r="B1209" s="113"/>
    </row>
    <row r="1210" spans="1:2">
      <c r="A1210" s="698"/>
      <c r="B1210" s="113"/>
    </row>
    <row r="1211" spans="1:2">
      <c r="A1211" s="698"/>
      <c r="B1211" s="113"/>
    </row>
    <row r="1212" spans="1:2">
      <c r="A1212" s="698"/>
      <c r="B1212" s="113"/>
    </row>
    <row r="1213" spans="1:2">
      <c r="A1213" s="698"/>
      <c r="B1213" s="113"/>
    </row>
    <row r="1214" spans="1:2">
      <c r="A1214" s="698"/>
      <c r="B1214" s="113"/>
    </row>
    <row r="1215" spans="1:2">
      <c r="A1215" s="698"/>
      <c r="B1215" s="113"/>
    </row>
    <row r="1216" spans="1:2">
      <c r="A1216" s="698"/>
      <c r="B1216" s="113"/>
    </row>
    <row r="1217" spans="1:2">
      <c r="A1217" s="698"/>
      <c r="B1217" s="113"/>
    </row>
    <row r="1218" spans="1:2">
      <c r="A1218" s="698"/>
      <c r="B1218" s="113"/>
    </row>
    <row r="1219" spans="1:2">
      <c r="A1219" s="698"/>
      <c r="B1219" s="113"/>
    </row>
    <row r="1220" spans="1:2">
      <c r="A1220" s="698"/>
      <c r="B1220" s="113"/>
    </row>
    <row r="1221" spans="1:2">
      <c r="A1221" s="698"/>
      <c r="B1221" s="113"/>
    </row>
    <row r="1222" spans="1:2">
      <c r="A1222" s="698"/>
      <c r="B1222" s="113"/>
    </row>
    <row r="1223" spans="1:2">
      <c r="A1223" s="698"/>
      <c r="B1223" s="113"/>
    </row>
    <row r="1224" spans="1:2">
      <c r="A1224" s="698"/>
      <c r="B1224" s="113"/>
    </row>
    <row r="1225" spans="1:2">
      <c r="A1225" s="698"/>
      <c r="B1225" s="113"/>
    </row>
    <row r="1226" spans="1:2">
      <c r="A1226" s="698"/>
      <c r="B1226" s="113"/>
    </row>
    <row r="1227" spans="1:2">
      <c r="A1227" s="698"/>
      <c r="B1227" s="113"/>
    </row>
    <row r="1228" spans="1:2">
      <c r="A1228" s="698"/>
      <c r="B1228" s="113"/>
    </row>
    <row r="1229" spans="1:2">
      <c r="A1229" s="698"/>
      <c r="B1229" s="113"/>
    </row>
    <row r="1230" spans="1:2">
      <c r="A1230" s="698"/>
      <c r="B1230" s="113"/>
    </row>
    <row r="1231" spans="1:2">
      <c r="A1231" s="698"/>
      <c r="B1231" s="113"/>
    </row>
    <row r="1232" spans="1:2">
      <c r="A1232" s="698"/>
      <c r="B1232" s="113"/>
    </row>
    <row r="1233" spans="1:2">
      <c r="A1233" s="698"/>
      <c r="B1233" s="113"/>
    </row>
    <row r="1234" spans="1:2">
      <c r="A1234" s="698"/>
      <c r="B1234" s="113"/>
    </row>
    <row r="1235" spans="1:2">
      <c r="A1235" s="698"/>
      <c r="B1235" s="113"/>
    </row>
    <row r="1236" spans="1:2">
      <c r="A1236" s="698"/>
      <c r="B1236" s="113"/>
    </row>
    <row r="1237" spans="1:2">
      <c r="A1237" s="698"/>
      <c r="B1237" s="113"/>
    </row>
    <row r="1238" spans="1:2">
      <c r="A1238" s="698"/>
      <c r="B1238" s="113"/>
    </row>
    <row r="1239" spans="1:2">
      <c r="A1239" s="698"/>
      <c r="B1239" s="113"/>
    </row>
    <row r="1240" spans="1:2">
      <c r="A1240" s="698"/>
      <c r="B1240" s="113"/>
    </row>
    <row r="1241" spans="1:2">
      <c r="A1241" s="698"/>
      <c r="B1241" s="113"/>
    </row>
    <row r="1242" spans="1:2">
      <c r="A1242" s="698"/>
      <c r="B1242" s="113"/>
    </row>
    <row r="1243" spans="1:2">
      <c r="A1243" s="698"/>
      <c r="B1243" s="113"/>
    </row>
    <row r="1244" spans="1:2">
      <c r="A1244" s="698"/>
      <c r="B1244" s="113"/>
    </row>
    <row r="1245" spans="1:2">
      <c r="A1245" s="698"/>
      <c r="B1245" s="113"/>
    </row>
    <row r="1246" spans="1:2">
      <c r="A1246" s="698"/>
      <c r="B1246" s="113"/>
    </row>
    <row r="1247" spans="1:2">
      <c r="A1247" s="698"/>
      <c r="B1247" s="113"/>
    </row>
    <row r="1248" spans="1:2">
      <c r="A1248" s="698"/>
      <c r="B1248" s="113"/>
    </row>
    <row r="1249" spans="1:2">
      <c r="A1249" s="698"/>
      <c r="B1249" s="113"/>
    </row>
    <row r="1250" spans="1:2">
      <c r="A1250" s="698"/>
      <c r="B1250" s="113"/>
    </row>
    <row r="1251" spans="1:2">
      <c r="A1251" s="698"/>
      <c r="B1251" s="113"/>
    </row>
    <row r="1252" spans="1:2">
      <c r="A1252" s="698"/>
      <c r="B1252" s="113"/>
    </row>
    <row r="1253" spans="1:2">
      <c r="A1253" s="698"/>
      <c r="B1253" s="113"/>
    </row>
    <row r="1254" spans="1:2">
      <c r="A1254" s="698"/>
      <c r="B1254" s="113"/>
    </row>
    <row r="1255" spans="1:2">
      <c r="A1255" s="698"/>
      <c r="B1255" s="113"/>
    </row>
    <row r="1256" spans="1:2">
      <c r="A1256" s="698"/>
      <c r="B1256" s="113"/>
    </row>
    <row r="1257" spans="1:2">
      <c r="A1257" s="698"/>
      <c r="B1257" s="113"/>
    </row>
    <row r="1258" spans="1:2">
      <c r="A1258" s="698"/>
      <c r="B1258" s="113"/>
    </row>
    <row r="1259" spans="1:2">
      <c r="A1259" s="698"/>
      <c r="B1259" s="113"/>
    </row>
    <row r="1260" spans="1:2">
      <c r="A1260" s="698"/>
      <c r="B1260" s="113"/>
    </row>
    <row r="1261" spans="1:2">
      <c r="A1261" s="698"/>
      <c r="B1261" s="113"/>
    </row>
    <row r="1262" spans="1:2">
      <c r="A1262" s="698"/>
      <c r="B1262" s="113"/>
    </row>
    <row r="1263" spans="1:2">
      <c r="A1263" s="698"/>
      <c r="B1263" s="113"/>
    </row>
    <row r="1264" spans="1:2">
      <c r="A1264" s="698"/>
      <c r="B1264" s="113"/>
    </row>
    <row r="1265" spans="1:2">
      <c r="A1265" s="698"/>
      <c r="B1265" s="113"/>
    </row>
    <row r="1266" spans="1:2">
      <c r="A1266" s="698"/>
      <c r="B1266" s="113"/>
    </row>
    <row r="1267" spans="1:2">
      <c r="A1267" s="698"/>
      <c r="B1267" s="113"/>
    </row>
    <row r="1268" spans="1:2">
      <c r="A1268" s="698"/>
      <c r="B1268" s="113"/>
    </row>
    <row r="1269" spans="1:2">
      <c r="A1269" s="698"/>
      <c r="B1269" s="113"/>
    </row>
    <row r="1270" spans="1:2">
      <c r="A1270" s="698"/>
      <c r="B1270" s="113"/>
    </row>
    <row r="1271" spans="1:2">
      <c r="A1271" s="698"/>
      <c r="B1271" s="113"/>
    </row>
    <row r="1272" spans="1:2">
      <c r="A1272" s="698"/>
      <c r="B1272" s="113"/>
    </row>
    <row r="1273" spans="1:2">
      <c r="A1273" s="698"/>
      <c r="B1273" s="113"/>
    </row>
    <row r="1274" spans="1:2">
      <c r="A1274" s="698"/>
      <c r="B1274" s="113"/>
    </row>
    <row r="1275" spans="1:2">
      <c r="A1275" s="698"/>
      <c r="B1275" s="113"/>
    </row>
    <row r="1276" spans="1:2">
      <c r="A1276" s="698"/>
      <c r="B1276" s="113"/>
    </row>
    <row r="1277" spans="1:2">
      <c r="A1277" s="698"/>
      <c r="B1277" s="113"/>
    </row>
    <row r="1278" spans="1:2">
      <c r="A1278" s="698"/>
      <c r="B1278" s="113"/>
    </row>
    <row r="1279" spans="1:2">
      <c r="A1279" s="698"/>
      <c r="B1279" s="113"/>
    </row>
    <row r="1280" spans="1:2">
      <c r="A1280" s="698"/>
      <c r="B1280" s="113"/>
    </row>
    <row r="1281" spans="1:2">
      <c r="A1281" s="698"/>
      <c r="B1281" s="113"/>
    </row>
    <row r="1282" spans="1:2">
      <c r="A1282" s="698"/>
      <c r="B1282" s="113"/>
    </row>
    <row r="1283" spans="1:2">
      <c r="A1283" s="698"/>
      <c r="B1283" s="113"/>
    </row>
    <row r="1284" spans="1:2">
      <c r="A1284" s="698"/>
      <c r="B1284" s="113"/>
    </row>
    <row r="1285" spans="1:2">
      <c r="A1285" s="698"/>
      <c r="B1285" s="113"/>
    </row>
    <row r="1286" spans="1:2">
      <c r="A1286" s="698"/>
      <c r="B1286" s="113"/>
    </row>
    <row r="1287" spans="1:2">
      <c r="A1287" s="698"/>
      <c r="B1287" s="113"/>
    </row>
    <row r="1288" spans="1:2">
      <c r="A1288" s="698"/>
      <c r="B1288" s="113"/>
    </row>
    <row r="1289" spans="1:2">
      <c r="A1289" s="698"/>
      <c r="B1289" s="113"/>
    </row>
    <row r="1290" spans="1:2">
      <c r="A1290" s="698"/>
      <c r="B1290" s="113"/>
    </row>
    <row r="1291" spans="1:2">
      <c r="A1291" s="698"/>
      <c r="B1291" s="113"/>
    </row>
    <row r="1292" spans="1:2">
      <c r="A1292" s="698"/>
      <c r="B1292" s="113"/>
    </row>
    <row r="1293" spans="1:2">
      <c r="A1293" s="698"/>
      <c r="B1293" s="113"/>
    </row>
    <row r="1294" spans="1:2">
      <c r="A1294" s="698"/>
      <c r="B1294" s="113"/>
    </row>
    <row r="1295" spans="1:2">
      <c r="A1295" s="698"/>
      <c r="B1295" s="113"/>
    </row>
    <row r="1296" spans="1:2">
      <c r="A1296" s="698"/>
      <c r="B1296" s="113"/>
    </row>
    <row r="1297" spans="1:2">
      <c r="A1297" s="698"/>
      <c r="B1297" s="113"/>
    </row>
    <row r="1298" spans="1:2">
      <c r="A1298" s="698"/>
      <c r="B1298" s="113"/>
    </row>
    <row r="1299" spans="1:2">
      <c r="A1299" s="698"/>
      <c r="B1299" s="113"/>
    </row>
    <row r="1300" spans="1:2">
      <c r="A1300" s="698"/>
      <c r="B1300" s="113"/>
    </row>
    <row r="1301" spans="1:2">
      <c r="A1301" s="698"/>
      <c r="B1301" s="113"/>
    </row>
    <row r="1302" spans="1:2">
      <c r="A1302" s="698"/>
      <c r="B1302" s="113"/>
    </row>
    <row r="1303" spans="1:2">
      <c r="A1303" s="698"/>
      <c r="B1303" s="113"/>
    </row>
    <row r="1304" spans="1:2">
      <c r="A1304" s="698"/>
      <c r="B1304" s="113"/>
    </row>
    <row r="1305" spans="1:2">
      <c r="A1305" s="698"/>
      <c r="B1305" s="113"/>
    </row>
    <row r="1306" spans="1:2">
      <c r="A1306" s="698"/>
      <c r="B1306" s="113"/>
    </row>
    <row r="1307" spans="1:2">
      <c r="A1307" s="698"/>
      <c r="B1307" s="113"/>
    </row>
    <row r="1308" spans="1:2">
      <c r="A1308" s="698"/>
      <c r="B1308" s="113"/>
    </row>
    <row r="1309" spans="1:2">
      <c r="A1309" s="698"/>
      <c r="B1309" s="113"/>
    </row>
    <row r="1310" spans="1:2">
      <c r="A1310" s="698"/>
      <c r="B1310" s="113"/>
    </row>
    <row r="1311" spans="1:2">
      <c r="A1311" s="698"/>
      <c r="B1311" s="113"/>
    </row>
    <row r="1312" spans="1:2">
      <c r="A1312" s="698"/>
      <c r="B1312" s="113"/>
    </row>
    <row r="1313" spans="1:2">
      <c r="A1313" s="698"/>
      <c r="B1313" s="113"/>
    </row>
    <row r="1314" spans="1:2">
      <c r="A1314" s="698"/>
      <c r="B1314" s="113"/>
    </row>
    <row r="1315" spans="1:2">
      <c r="A1315" s="698"/>
      <c r="B1315" s="113"/>
    </row>
    <row r="1316" spans="1:2">
      <c r="A1316" s="698"/>
      <c r="B1316" s="113"/>
    </row>
    <row r="1317" spans="1:2">
      <c r="A1317" s="698"/>
      <c r="B1317" s="113"/>
    </row>
    <row r="1318" spans="1:2">
      <c r="A1318" s="698"/>
      <c r="B1318" s="113"/>
    </row>
    <row r="1319" spans="1:2">
      <c r="A1319" s="698"/>
      <c r="B1319" s="113"/>
    </row>
    <row r="1320" spans="1:2">
      <c r="A1320" s="698"/>
      <c r="B1320" s="113"/>
    </row>
    <row r="1321" spans="1:2">
      <c r="A1321" s="698"/>
      <c r="B1321" s="113"/>
    </row>
    <row r="1322" spans="1:2">
      <c r="A1322" s="698"/>
      <c r="B1322" s="113"/>
    </row>
    <row r="1323" spans="1:2">
      <c r="A1323" s="698"/>
      <c r="B1323" s="113"/>
    </row>
    <row r="1324" spans="1:2">
      <c r="A1324" s="698"/>
      <c r="B1324" s="113"/>
    </row>
    <row r="1325" spans="1:2">
      <c r="A1325" s="698"/>
      <c r="B1325" s="113"/>
    </row>
    <row r="1326" spans="1:2">
      <c r="A1326" s="698"/>
      <c r="B1326" s="113"/>
    </row>
    <row r="1327" spans="1:2">
      <c r="A1327" s="698"/>
      <c r="B1327" s="113"/>
    </row>
    <row r="1328" spans="1:2">
      <c r="A1328" s="698"/>
      <c r="B1328" s="113"/>
    </row>
    <row r="1329" spans="1:2">
      <c r="A1329" s="698"/>
      <c r="B1329" s="113"/>
    </row>
    <row r="1330" spans="1:2">
      <c r="A1330" s="698"/>
      <c r="B1330" s="113"/>
    </row>
    <row r="1331" spans="1:2">
      <c r="A1331" s="698"/>
      <c r="B1331" s="113"/>
    </row>
    <row r="1332" spans="1:2">
      <c r="A1332" s="698"/>
      <c r="B1332" s="113"/>
    </row>
    <row r="1333" spans="1:2">
      <c r="A1333" s="698"/>
      <c r="B1333" s="113"/>
    </row>
    <row r="1334" spans="1:2">
      <c r="A1334" s="698"/>
      <c r="B1334" s="113"/>
    </row>
    <row r="1335" spans="1:2">
      <c r="A1335" s="698"/>
      <c r="B1335" s="113"/>
    </row>
    <row r="1336" spans="1:2">
      <c r="A1336" s="698"/>
      <c r="B1336" s="113"/>
    </row>
    <row r="1337" spans="1:2">
      <c r="A1337" s="698"/>
      <c r="B1337" s="113"/>
    </row>
    <row r="1338" spans="1:2">
      <c r="A1338" s="698"/>
      <c r="B1338" s="113"/>
    </row>
    <row r="1339" spans="1:2">
      <c r="A1339" s="698"/>
      <c r="B1339" s="113"/>
    </row>
    <row r="1340" spans="1:2">
      <c r="A1340" s="698"/>
      <c r="B1340" s="113"/>
    </row>
    <row r="1341" spans="1:2">
      <c r="A1341" s="698"/>
      <c r="B1341" s="113"/>
    </row>
    <row r="1342" spans="1:2">
      <c r="A1342" s="698"/>
      <c r="B1342" s="113"/>
    </row>
    <row r="1343" spans="1:2">
      <c r="A1343" s="698"/>
      <c r="B1343" s="113"/>
    </row>
    <row r="1344" spans="1:2">
      <c r="A1344" s="698"/>
      <c r="B1344" s="113"/>
    </row>
    <row r="1345" spans="1:2">
      <c r="A1345" s="698"/>
      <c r="B1345" s="113"/>
    </row>
    <row r="1346" spans="1:2">
      <c r="A1346" s="698"/>
      <c r="B1346" s="113"/>
    </row>
    <row r="1347" spans="1:2">
      <c r="A1347" s="698"/>
      <c r="B1347" s="113"/>
    </row>
    <row r="1348" spans="1:2">
      <c r="A1348" s="698"/>
      <c r="B1348" s="113"/>
    </row>
    <row r="1349" spans="1:2">
      <c r="A1349" s="698"/>
      <c r="B1349" s="113"/>
    </row>
    <row r="1350" spans="1:2">
      <c r="A1350" s="698"/>
      <c r="B1350" s="113"/>
    </row>
    <row r="1351" spans="1:2">
      <c r="A1351" s="698"/>
      <c r="B1351" s="113"/>
    </row>
    <row r="1352" spans="1:2">
      <c r="A1352" s="698"/>
      <c r="B1352" s="113"/>
    </row>
    <row r="1353" spans="1:2">
      <c r="A1353" s="698"/>
      <c r="B1353" s="113"/>
    </row>
    <row r="1354" spans="1:2">
      <c r="A1354" s="698"/>
      <c r="B1354" s="113"/>
    </row>
    <row r="1355" spans="1:2">
      <c r="A1355" s="698"/>
      <c r="B1355" s="113"/>
    </row>
    <row r="1356" spans="1:2">
      <c r="A1356" s="698"/>
      <c r="B1356" s="113"/>
    </row>
    <row r="1357" spans="1:2">
      <c r="A1357" s="698"/>
      <c r="B1357" s="113"/>
    </row>
    <row r="1358" spans="1:2">
      <c r="A1358" s="698"/>
      <c r="B1358" s="113"/>
    </row>
    <row r="1359" spans="1:2">
      <c r="A1359" s="698"/>
      <c r="B1359" s="113"/>
    </row>
    <row r="1360" spans="1:2">
      <c r="A1360" s="698"/>
      <c r="B1360" s="113"/>
    </row>
    <row r="1361" spans="1:2">
      <c r="A1361" s="698"/>
      <c r="B1361" s="113"/>
    </row>
    <row r="1362" spans="1:2">
      <c r="A1362" s="698"/>
      <c r="B1362" s="113"/>
    </row>
    <row r="1363" spans="1:2">
      <c r="A1363" s="698"/>
      <c r="B1363" s="113"/>
    </row>
    <row r="1364" spans="1:2">
      <c r="A1364" s="698"/>
      <c r="B1364" s="113"/>
    </row>
    <row r="1365" spans="1:2">
      <c r="A1365" s="698"/>
      <c r="B1365" s="113"/>
    </row>
    <row r="1366" spans="1:2">
      <c r="A1366" s="698"/>
      <c r="B1366" s="113"/>
    </row>
    <row r="1367" spans="1:2">
      <c r="A1367" s="698"/>
      <c r="B1367" s="113"/>
    </row>
    <row r="1368" spans="1:2">
      <c r="A1368" s="698"/>
      <c r="B1368" s="113"/>
    </row>
    <row r="1369" spans="1:2">
      <c r="A1369" s="698"/>
      <c r="B1369" s="113"/>
    </row>
    <row r="1370" spans="1:2">
      <c r="A1370" s="698"/>
      <c r="B1370" s="113"/>
    </row>
    <row r="1371" spans="1:2">
      <c r="A1371" s="698"/>
      <c r="B1371" s="113"/>
    </row>
    <row r="1372" spans="1:2">
      <c r="A1372" s="698"/>
      <c r="B1372" s="113"/>
    </row>
    <row r="1373" spans="1:2">
      <c r="A1373" s="698"/>
      <c r="B1373" s="113"/>
    </row>
    <row r="1374" spans="1:2">
      <c r="A1374" s="698"/>
      <c r="B1374" s="113"/>
    </row>
    <row r="1375" spans="1:2">
      <c r="A1375" s="698"/>
      <c r="B1375" s="113"/>
    </row>
    <row r="1376" spans="1:2">
      <c r="A1376" s="698"/>
      <c r="B1376" s="113"/>
    </row>
    <row r="1377" spans="1:2">
      <c r="A1377" s="698"/>
      <c r="B1377" s="113"/>
    </row>
    <row r="1378" spans="1:2">
      <c r="A1378" s="698"/>
      <c r="B1378" s="113"/>
    </row>
    <row r="1379" spans="1:2">
      <c r="A1379" s="698"/>
      <c r="B1379" s="113"/>
    </row>
    <row r="1380" spans="1:2">
      <c r="A1380" s="698"/>
      <c r="B1380" s="113"/>
    </row>
    <row r="1381" spans="1:2">
      <c r="A1381" s="698"/>
      <c r="B1381" s="113"/>
    </row>
    <row r="1382" spans="1:2">
      <c r="A1382" s="698"/>
      <c r="B1382" s="113"/>
    </row>
    <row r="1383" spans="1:2">
      <c r="A1383" s="698"/>
      <c r="B1383" s="113"/>
    </row>
    <row r="1384" spans="1:2">
      <c r="A1384" s="698"/>
      <c r="B1384" s="113"/>
    </row>
    <row r="1385" spans="1:2">
      <c r="A1385" s="698"/>
      <c r="B1385" s="113"/>
    </row>
    <row r="1386" spans="1:2">
      <c r="A1386" s="698"/>
      <c r="B1386" s="113"/>
    </row>
    <row r="1387" spans="1:2">
      <c r="A1387" s="698"/>
      <c r="B1387" s="113"/>
    </row>
    <row r="1388" spans="1:2">
      <c r="A1388" s="698"/>
      <c r="B1388" s="113"/>
    </row>
    <row r="1389" spans="1:2">
      <c r="A1389" s="698"/>
      <c r="B1389" s="113"/>
    </row>
    <row r="1390" spans="1:2">
      <c r="A1390" s="698"/>
      <c r="B1390" s="113"/>
    </row>
    <row r="1391" spans="1:2">
      <c r="A1391" s="698"/>
      <c r="B1391" s="113"/>
    </row>
    <row r="1392" spans="1:2">
      <c r="A1392" s="698"/>
      <c r="B1392" s="113"/>
    </row>
    <row r="1393" spans="1:2">
      <c r="A1393" s="698"/>
      <c r="B1393" s="113"/>
    </row>
    <row r="1394" spans="1:2">
      <c r="A1394" s="698"/>
      <c r="B1394" s="113"/>
    </row>
    <row r="1395" spans="1:2">
      <c r="A1395" s="698"/>
      <c r="B1395" s="113"/>
    </row>
    <row r="1396" spans="1:2">
      <c r="A1396" s="698"/>
      <c r="B1396" s="113"/>
    </row>
    <row r="1397" spans="1:2">
      <c r="A1397" s="698"/>
      <c r="B1397" s="113"/>
    </row>
    <row r="1398" spans="1:2">
      <c r="A1398" s="698"/>
      <c r="B1398" s="113"/>
    </row>
    <row r="1399" spans="1:2">
      <c r="A1399" s="698"/>
      <c r="B1399" s="113"/>
    </row>
    <row r="1400" spans="1:2">
      <c r="A1400" s="698"/>
      <c r="B1400" s="113"/>
    </row>
    <row r="1401" spans="1:2">
      <c r="A1401" s="698"/>
      <c r="B1401" s="113"/>
    </row>
    <row r="1402" spans="1:2">
      <c r="A1402" s="698"/>
      <c r="B1402" s="113"/>
    </row>
    <row r="1403" spans="1:2">
      <c r="A1403" s="698"/>
      <c r="B1403" s="113"/>
    </row>
    <row r="1404" spans="1:2">
      <c r="A1404" s="698"/>
      <c r="B1404" s="113"/>
    </row>
    <row r="1405" spans="1:2">
      <c r="A1405" s="698"/>
      <c r="B1405" s="113"/>
    </row>
    <row r="1406" spans="1:2">
      <c r="A1406" s="698"/>
      <c r="B1406" s="113"/>
    </row>
    <row r="1407" spans="1:2">
      <c r="A1407" s="698"/>
      <c r="B1407" s="113"/>
    </row>
    <row r="1408" spans="1:2">
      <c r="A1408" s="698"/>
      <c r="B1408" s="113"/>
    </row>
    <row r="1409" spans="1:2">
      <c r="A1409" s="698"/>
      <c r="B1409" s="113"/>
    </row>
    <row r="1410" spans="1:2">
      <c r="A1410" s="698"/>
      <c r="B1410" s="113"/>
    </row>
    <row r="1411" spans="1:2">
      <c r="A1411" s="698"/>
      <c r="B1411" s="113"/>
    </row>
    <row r="1412" spans="1:2">
      <c r="A1412" s="698"/>
      <c r="B1412" s="113"/>
    </row>
    <row r="1413" spans="1:2">
      <c r="A1413" s="698"/>
      <c r="B1413" s="113"/>
    </row>
    <row r="1414" spans="1:2">
      <c r="A1414" s="698"/>
      <c r="B1414" s="113"/>
    </row>
    <row r="1415" spans="1:2">
      <c r="A1415" s="698"/>
      <c r="B1415" s="113"/>
    </row>
    <row r="1416" spans="1:2">
      <c r="A1416" s="698"/>
      <c r="B1416" s="113"/>
    </row>
    <row r="1417" spans="1:2">
      <c r="A1417" s="698"/>
      <c r="B1417" s="113"/>
    </row>
    <row r="1418" spans="1:2">
      <c r="A1418" s="698"/>
      <c r="B1418" s="113"/>
    </row>
    <row r="1419" spans="1:2">
      <c r="A1419" s="698"/>
      <c r="B1419" s="113"/>
    </row>
    <row r="1420" spans="1:2">
      <c r="A1420" s="698"/>
      <c r="B1420" s="113"/>
    </row>
    <row r="1421" spans="1:2">
      <c r="A1421" s="698"/>
      <c r="B1421" s="113"/>
    </row>
    <row r="1422" spans="1:2">
      <c r="A1422" s="698"/>
      <c r="B1422" s="113"/>
    </row>
    <row r="1423" spans="1:2">
      <c r="A1423" s="698"/>
      <c r="B1423" s="113"/>
    </row>
    <row r="1424" spans="1:2">
      <c r="A1424" s="698"/>
      <c r="B1424" s="113"/>
    </row>
    <row r="1425" spans="1:2">
      <c r="A1425" s="698"/>
      <c r="B1425" s="113"/>
    </row>
    <row r="1426" spans="1:2">
      <c r="A1426" s="698"/>
      <c r="B1426" s="113"/>
    </row>
    <row r="1427" spans="1:2">
      <c r="A1427" s="698"/>
      <c r="B1427" s="113"/>
    </row>
    <row r="1428" spans="1:2">
      <c r="A1428" s="698"/>
      <c r="B1428" s="113"/>
    </row>
    <row r="1429" spans="1:2">
      <c r="A1429" s="698"/>
      <c r="B1429" s="113"/>
    </row>
    <row r="1430" spans="1:2">
      <c r="A1430" s="698"/>
      <c r="B1430" s="113"/>
    </row>
    <row r="1431" spans="1:2">
      <c r="A1431" s="698"/>
      <c r="B1431" s="113"/>
    </row>
    <row r="1432" spans="1:2">
      <c r="A1432" s="698"/>
      <c r="B1432" s="113"/>
    </row>
    <row r="1433" spans="1:2">
      <c r="A1433" s="698"/>
      <c r="B1433" s="113"/>
    </row>
    <row r="1434" spans="1:2">
      <c r="A1434" s="698"/>
      <c r="B1434" s="113"/>
    </row>
    <row r="1435" spans="1:2">
      <c r="A1435" s="698"/>
      <c r="B1435" s="113"/>
    </row>
    <row r="1436" spans="1:2">
      <c r="A1436" s="698"/>
      <c r="B1436" s="113"/>
    </row>
    <row r="1437" spans="1:2">
      <c r="A1437" s="698"/>
      <c r="B1437" s="113"/>
    </row>
    <row r="1438" spans="1:2">
      <c r="A1438" s="698"/>
      <c r="B1438" s="113"/>
    </row>
    <row r="1439" spans="1:2">
      <c r="A1439" s="698"/>
      <c r="B1439" s="113"/>
    </row>
    <row r="1440" spans="1:2">
      <c r="A1440" s="698"/>
      <c r="B1440" s="113"/>
    </row>
    <row r="1441" spans="1:2">
      <c r="A1441" s="698"/>
      <c r="B1441" s="113"/>
    </row>
    <row r="1442" spans="1:2">
      <c r="A1442" s="698"/>
      <c r="B1442" s="113"/>
    </row>
    <row r="1443" spans="1:2">
      <c r="A1443" s="698"/>
      <c r="B1443" s="113"/>
    </row>
    <row r="1444" spans="1:2">
      <c r="A1444" s="698"/>
      <c r="B1444" s="113"/>
    </row>
    <row r="1445" spans="1:2">
      <c r="A1445" s="698"/>
      <c r="B1445" s="113"/>
    </row>
    <row r="1446" spans="1:2">
      <c r="A1446" s="698"/>
      <c r="B1446" s="113"/>
    </row>
    <row r="1447" spans="1:2">
      <c r="A1447" s="698"/>
      <c r="B1447" s="113"/>
    </row>
    <row r="1448" spans="1:2">
      <c r="A1448" s="698"/>
      <c r="B1448" s="113"/>
    </row>
    <row r="1449" spans="1:2">
      <c r="A1449" s="698"/>
      <c r="B1449" s="113"/>
    </row>
    <row r="1450" spans="1:2">
      <c r="A1450" s="698"/>
      <c r="B1450" s="113"/>
    </row>
    <row r="1451" spans="1:2">
      <c r="A1451" s="698"/>
      <c r="B1451" s="113"/>
    </row>
    <row r="1452" spans="1:2">
      <c r="A1452" s="698"/>
      <c r="B1452" s="113"/>
    </row>
    <row r="1453" spans="1:2">
      <c r="A1453" s="698"/>
      <c r="B1453" s="113"/>
    </row>
    <row r="1454" spans="1:2">
      <c r="A1454" s="698"/>
      <c r="B1454" s="113"/>
    </row>
    <row r="1455" spans="1:2">
      <c r="A1455" s="698"/>
      <c r="B1455" s="113"/>
    </row>
    <row r="1456" spans="1:2">
      <c r="A1456" s="698"/>
      <c r="B1456" s="113"/>
    </row>
    <row r="1457" spans="1:2">
      <c r="A1457" s="698"/>
      <c r="B1457" s="113"/>
    </row>
    <row r="1458" spans="1:2">
      <c r="A1458" s="698"/>
      <c r="B1458" s="113"/>
    </row>
    <row r="1459" spans="1:2">
      <c r="A1459" s="698"/>
      <c r="B1459" s="113"/>
    </row>
    <row r="1460" spans="1:2">
      <c r="A1460" s="698"/>
      <c r="B1460" s="113"/>
    </row>
    <row r="1461" spans="1:2">
      <c r="A1461" s="698"/>
      <c r="B1461" s="113"/>
    </row>
    <row r="1462" spans="1:2">
      <c r="A1462" s="698"/>
      <c r="B1462" s="113"/>
    </row>
    <row r="1463" spans="1:2">
      <c r="A1463" s="698"/>
      <c r="B1463" s="113"/>
    </row>
    <row r="1464" spans="1:2">
      <c r="A1464" s="698"/>
      <c r="B1464" s="113"/>
    </row>
    <row r="1465" spans="1:2">
      <c r="A1465" s="698"/>
      <c r="B1465" s="113"/>
    </row>
    <row r="1466" spans="1:2">
      <c r="A1466" s="698"/>
      <c r="B1466" s="113"/>
    </row>
    <row r="1467" spans="1:2">
      <c r="A1467" s="698"/>
      <c r="B1467" s="113"/>
    </row>
    <row r="1468" spans="1:2">
      <c r="A1468" s="698"/>
      <c r="B1468" s="113"/>
    </row>
    <row r="1469" spans="1:2">
      <c r="A1469" s="698"/>
      <c r="B1469" s="113"/>
    </row>
    <row r="1470" spans="1:2">
      <c r="A1470" s="698"/>
      <c r="B1470" s="113"/>
    </row>
    <row r="1471" spans="1:2">
      <c r="A1471" s="698"/>
      <c r="B1471" s="113"/>
    </row>
    <row r="1472" spans="1:2">
      <c r="A1472" s="698"/>
      <c r="B1472" s="113"/>
    </row>
    <row r="1473" spans="1:2">
      <c r="A1473" s="698"/>
      <c r="B1473" s="113"/>
    </row>
    <row r="1474" spans="1:2">
      <c r="A1474" s="698"/>
      <c r="B1474" s="113"/>
    </row>
    <row r="1475" spans="1:2">
      <c r="A1475" s="698"/>
      <c r="B1475" s="113"/>
    </row>
    <row r="1476" spans="1:2">
      <c r="A1476" s="698"/>
      <c r="B1476" s="113"/>
    </row>
    <row r="1477" spans="1:2">
      <c r="A1477" s="698"/>
      <c r="B1477" s="113"/>
    </row>
    <row r="1478" spans="1:2">
      <c r="A1478" s="698"/>
      <c r="B1478" s="113"/>
    </row>
    <row r="1479" spans="1:2">
      <c r="A1479" s="698"/>
      <c r="B1479" s="113"/>
    </row>
    <row r="1480" spans="1:2">
      <c r="A1480" s="698"/>
      <c r="B1480" s="113"/>
    </row>
    <row r="1481" spans="1:2">
      <c r="A1481" s="698"/>
      <c r="B1481" s="113"/>
    </row>
    <row r="1482" spans="1:2">
      <c r="A1482" s="698"/>
      <c r="B1482" s="113"/>
    </row>
    <row r="1483" spans="1:2">
      <c r="A1483" s="698"/>
      <c r="B1483" s="113"/>
    </row>
    <row r="1484" spans="1:2">
      <c r="A1484" s="698"/>
      <c r="B1484" s="113"/>
    </row>
    <row r="1485" spans="1:2">
      <c r="A1485" s="698"/>
      <c r="B1485" s="113"/>
    </row>
    <row r="1486" spans="1:2">
      <c r="A1486" s="698"/>
      <c r="B1486" s="113"/>
    </row>
    <row r="1487" spans="1:2">
      <c r="A1487" s="698"/>
      <c r="B1487" s="113"/>
    </row>
    <row r="1488" spans="1:2">
      <c r="A1488" s="698"/>
      <c r="B1488" s="113"/>
    </row>
    <row r="1489" spans="1:2">
      <c r="A1489" s="698"/>
      <c r="B1489" s="113"/>
    </row>
    <row r="1490" spans="1:2">
      <c r="A1490" s="698"/>
      <c r="B1490" s="113"/>
    </row>
    <row r="1491" spans="1:2">
      <c r="A1491" s="698"/>
      <c r="B1491" s="113"/>
    </row>
    <row r="1492" spans="1:2">
      <c r="A1492" s="698"/>
      <c r="B1492" s="113"/>
    </row>
    <row r="1493" spans="1:2">
      <c r="A1493" s="698"/>
      <c r="B1493" s="113"/>
    </row>
    <row r="1494" spans="1:2">
      <c r="A1494" s="698"/>
      <c r="B1494" s="113"/>
    </row>
    <row r="1495" spans="1:2">
      <c r="A1495" s="698"/>
      <c r="B1495" s="113"/>
    </row>
    <row r="1496" spans="1:2">
      <c r="A1496" s="698"/>
      <c r="B1496" s="113"/>
    </row>
    <row r="1497" spans="1:2">
      <c r="A1497" s="698"/>
      <c r="B1497" s="113"/>
    </row>
    <row r="1498" spans="1:2">
      <c r="A1498" s="698"/>
      <c r="B1498" s="113"/>
    </row>
    <row r="1499" spans="1:2">
      <c r="A1499" s="698"/>
      <c r="B1499" s="113"/>
    </row>
    <row r="1500" spans="1:2">
      <c r="A1500" s="698"/>
      <c r="B1500" s="113"/>
    </row>
    <row r="1501" spans="1:2">
      <c r="A1501" s="698"/>
      <c r="B1501" s="113"/>
    </row>
    <row r="1502" spans="1:2">
      <c r="A1502" s="698"/>
      <c r="B1502" s="113"/>
    </row>
    <row r="1503" spans="1:2">
      <c r="A1503" s="698"/>
      <c r="B1503" s="113"/>
    </row>
    <row r="1504" spans="1:2">
      <c r="A1504" s="698"/>
      <c r="B1504" s="113"/>
    </row>
    <row r="1505" spans="1:2">
      <c r="A1505" s="698"/>
      <c r="B1505" s="113"/>
    </row>
    <row r="1506" spans="1:2">
      <c r="A1506" s="698"/>
      <c r="B1506" s="113"/>
    </row>
    <row r="1507" spans="1:2">
      <c r="A1507" s="698"/>
      <c r="B1507" s="113"/>
    </row>
    <row r="1508" spans="1:2">
      <c r="A1508" s="698"/>
      <c r="B1508" s="113"/>
    </row>
    <row r="1509" spans="1:2">
      <c r="A1509" s="698"/>
      <c r="B1509" s="113"/>
    </row>
    <row r="1510" spans="1:2">
      <c r="A1510" s="698"/>
      <c r="B1510" s="113"/>
    </row>
    <row r="1511" spans="1:2">
      <c r="A1511" s="698"/>
      <c r="B1511" s="113"/>
    </row>
    <row r="1512" spans="1:2">
      <c r="A1512" s="698"/>
      <c r="B1512" s="113"/>
    </row>
    <row r="1513" spans="1:2">
      <c r="A1513" s="698"/>
      <c r="B1513" s="113"/>
    </row>
    <row r="1514" spans="1:2">
      <c r="A1514" s="698"/>
      <c r="B1514" s="113"/>
    </row>
    <row r="1515" spans="1:2">
      <c r="A1515" s="698"/>
      <c r="B1515" s="113"/>
    </row>
    <row r="1516" spans="1:2">
      <c r="A1516" s="698"/>
      <c r="B1516" s="113"/>
    </row>
    <row r="1517" spans="1:2">
      <c r="A1517" s="698"/>
      <c r="B1517" s="113"/>
    </row>
    <row r="1518" spans="1:2">
      <c r="A1518" s="698"/>
      <c r="B1518" s="113"/>
    </row>
    <row r="1519" spans="1:2">
      <c r="A1519" s="698"/>
      <c r="B1519" s="113"/>
    </row>
    <row r="1520" spans="1:2">
      <c r="A1520" s="698"/>
      <c r="B1520" s="113"/>
    </row>
    <row r="1521" spans="1:2">
      <c r="A1521" s="698"/>
      <c r="B1521" s="113"/>
    </row>
    <row r="1522" spans="1:2">
      <c r="A1522" s="698"/>
      <c r="B1522" s="113"/>
    </row>
    <row r="1523" spans="1:2">
      <c r="A1523" s="698"/>
      <c r="B1523" s="113"/>
    </row>
    <row r="1524" spans="1:2">
      <c r="A1524" s="698"/>
      <c r="B1524" s="113"/>
    </row>
    <row r="1525" spans="1:2">
      <c r="A1525" s="698"/>
      <c r="B1525" s="113"/>
    </row>
    <row r="1526" spans="1:2">
      <c r="A1526" s="698"/>
      <c r="B1526" s="113"/>
    </row>
    <row r="1527" spans="1:2">
      <c r="A1527" s="698"/>
      <c r="B1527" s="113"/>
    </row>
    <row r="1528" spans="1:2">
      <c r="A1528" s="698"/>
      <c r="B1528" s="113"/>
    </row>
    <row r="1529" spans="1:2">
      <c r="A1529" s="698"/>
      <c r="B1529" s="113"/>
    </row>
    <row r="1530" spans="1:2">
      <c r="A1530" s="698"/>
      <c r="B1530" s="113"/>
    </row>
    <row r="1531" spans="1:2">
      <c r="A1531" s="698"/>
      <c r="B1531" s="113"/>
    </row>
    <row r="1532" spans="1:2">
      <c r="A1532" s="698"/>
      <c r="B1532" s="113"/>
    </row>
    <row r="1533" spans="1:2">
      <c r="A1533" s="698"/>
      <c r="B1533" s="113"/>
    </row>
    <row r="1534" spans="1:2">
      <c r="A1534" s="698"/>
      <c r="B1534" s="113"/>
    </row>
    <row r="1535" spans="1:2">
      <c r="A1535" s="698"/>
      <c r="B1535" s="113"/>
    </row>
    <row r="1536" spans="1:2">
      <c r="A1536" s="698"/>
      <c r="B1536" s="113"/>
    </row>
    <row r="1537" spans="1:2">
      <c r="A1537" s="698"/>
      <c r="B1537" s="113"/>
    </row>
    <row r="1538" spans="1:2">
      <c r="A1538" s="698"/>
      <c r="B1538" s="113"/>
    </row>
    <row r="1539" spans="1:2">
      <c r="A1539" s="698"/>
      <c r="B1539" s="113"/>
    </row>
    <row r="1540" spans="1:2">
      <c r="A1540" s="698"/>
      <c r="B1540" s="113"/>
    </row>
    <row r="1541" spans="1:2">
      <c r="A1541" s="698"/>
      <c r="B1541" s="113"/>
    </row>
    <row r="1542" spans="1:2">
      <c r="A1542" s="698"/>
      <c r="B1542" s="113"/>
    </row>
    <row r="1543" spans="1:2">
      <c r="A1543" s="698"/>
      <c r="B1543" s="113"/>
    </row>
    <row r="1544" spans="1:2">
      <c r="A1544" s="698"/>
      <c r="B1544" s="113"/>
    </row>
    <row r="1545" spans="1:2">
      <c r="A1545" s="698"/>
      <c r="B1545" s="113"/>
    </row>
    <row r="1546" spans="1:2">
      <c r="A1546" s="698"/>
      <c r="B1546" s="113"/>
    </row>
    <row r="1547" spans="1:2">
      <c r="A1547" s="698"/>
      <c r="B1547" s="113"/>
    </row>
    <row r="1548" spans="1:2">
      <c r="A1548" s="698"/>
      <c r="B1548" s="113"/>
    </row>
    <row r="1549" spans="1:2">
      <c r="A1549" s="698"/>
      <c r="B1549" s="113"/>
    </row>
    <row r="1550" spans="1:2">
      <c r="A1550" s="698"/>
      <c r="B1550" s="113"/>
    </row>
    <row r="1551" spans="1:2">
      <c r="A1551" s="698"/>
      <c r="B1551" s="113"/>
    </row>
    <row r="1552" spans="1:2">
      <c r="A1552" s="698"/>
      <c r="B1552" s="113"/>
    </row>
    <row r="1553" spans="1:2">
      <c r="A1553" s="698"/>
      <c r="B1553" s="113"/>
    </row>
    <row r="1554" spans="1:2">
      <c r="A1554" s="698"/>
      <c r="B1554" s="113"/>
    </row>
    <row r="1555" spans="1:2">
      <c r="A1555" s="698"/>
      <c r="B1555" s="113"/>
    </row>
    <row r="1556" spans="1:2">
      <c r="A1556" s="698"/>
      <c r="B1556" s="113"/>
    </row>
    <row r="1557" spans="1:2">
      <c r="A1557" s="698"/>
      <c r="B1557" s="113"/>
    </row>
    <row r="1558" spans="1:2">
      <c r="A1558" s="698"/>
      <c r="B1558" s="113"/>
    </row>
    <row r="1559" spans="1:2">
      <c r="A1559" s="698"/>
      <c r="B1559" s="113"/>
    </row>
    <row r="1560" spans="1:2">
      <c r="A1560" s="698"/>
      <c r="B1560" s="113"/>
    </row>
    <row r="1561" spans="1:2">
      <c r="A1561" s="698"/>
      <c r="B1561" s="113"/>
    </row>
    <row r="1562" spans="1:2">
      <c r="A1562" s="698"/>
      <c r="B1562" s="113"/>
    </row>
    <row r="1563" spans="1:2">
      <c r="A1563" s="698"/>
      <c r="B1563" s="113"/>
    </row>
    <row r="1564" spans="1:2">
      <c r="A1564" s="698"/>
      <c r="B1564" s="113"/>
    </row>
    <row r="1565" spans="1:2">
      <c r="A1565" s="698"/>
      <c r="B1565" s="113"/>
    </row>
    <row r="1566" spans="1:2">
      <c r="A1566" s="698"/>
      <c r="B1566" s="113"/>
    </row>
    <row r="1567" spans="1:2">
      <c r="A1567" s="698"/>
      <c r="B1567" s="113"/>
    </row>
    <row r="1568" spans="1:2">
      <c r="A1568" s="698"/>
      <c r="B1568" s="113"/>
    </row>
    <row r="1569" spans="1:2">
      <c r="A1569" s="698"/>
      <c r="B1569" s="113"/>
    </row>
    <row r="1570" spans="1:2">
      <c r="A1570" s="698"/>
      <c r="B1570" s="113"/>
    </row>
    <row r="1571" spans="1:2">
      <c r="A1571" s="698"/>
      <c r="B1571" s="113"/>
    </row>
    <row r="1572" spans="1:2">
      <c r="A1572" s="698"/>
      <c r="B1572" s="113"/>
    </row>
    <row r="1573" spans="1:2">
      <c r="A1573" s="698"/>
      <c r="B1573" s="113"/>
    </row>
    <row r="1574" spans="1:2">
      <c r="A1574" s="698"/>
      <c r="B1574" s="113"/>
    </row>
    <row r="1575" spans="1:2">
      <c r="A1575" s="698"/>
      <c r="B1575" s="113"/>
    </row>
    <row r="1576" spans="1:2">
      <c r="A1576" s="698"/>
      <c r="B1576" s="113"/>
    </row>
    <row r="1577" spans="1:2">
      <c r="A1577" s="698"/>
      <c r="B1577" s="113"/>
    </row>
    <row r="1578" spans="1:2">
      <c r="A1578" s="698"/>
      <c r="B1578" s="113"/>
    </row>
  </sheetData>
  <mergeCells count="6">
    <mergeCell ref="C211:C213"/>
    <mergeCell ref="A14:B15"/>
    <mergeCell ref="A1:F1"/>
    <mergeCell ref="A2:E2"/>
    <mergeCell ref="A3:E3"/>
    <mergeCell ref="A4:E4"/>
  </mergeCells>
  <phoneticPr fontId="7" type="noConversion"/>
  <pageMargins left="0.75" right="0.75" top="1" bottom="1" header="0.5" footer="0.5"/>
  <pageSetup orientation="portrait" r:id="rId1"/>
  <headerFooter alignWithMargins="0"/>
  <legacyDrawing r:id="rId2"/>
  <oleObjects>
    <oleObject progId="Unknown" shapeId="27656" r:id="rId3"/>
  </oleObjects>
</worksheet>
</file>

<file path=xl/worksheets/sheet22.xml><?xml version="1.0" encoding="utf-8"?>
<worksheet xmlns="http://schemas.openxmlformats.org/spreadsheetml/2006/main" xmlns:r="http://schemas.openxmlformats.org/officeDocument/2006/relationships">
  <sheetPr codeName="Sheet15" enableFormatConditionsCalculation="0">
    <tabColor indexed="9"/>
  </sheetPr>
  <dimension ref="A1:CT1160"/>
  <sheetViews>
    <sheetView topLeftCell="B66" workbookViewId="0">
      <selection activeCell="C93" sqref="C93"/>
    </sheetView>
  </sheetViews>
  <sheetFormatPr defaultRowHeight="11.25"/>
  <cols>
    <col min="1" max="1" width="13" style="1137" customWidth="1"/>
    <col min="2" max="2" width="39" style="1130" customWidth="1"/>
    <col min="3" max="3" width="15.7109375" style="1131" customWidth="1"/>
    <col min="4" max="4" width="19" style="1131" customWidth="1"/>
    <col min="5" max="5" width="15.7109375" style="1132" customWidth="1"/>
    <col min="6" max="6" width="15.7109375" style="1133" customWidth="1"/>
    <col min="7" max="7" width="15.7109375" style="1134" customWidth="1"/>
    <col min="8" max="8" width="15.7109375" style="1135" customWidth="1"/>
    <col min="9" max="11" width="15.7109375" style="700" customWidth="1"/>
    <col min="12" max="14" width="15.7109375" style="700" hidden="1" customWidth="1"/>
    <col min="15" max="17" width="15.7109375" style="700" customWidth="1"/>
    <col min="18" max="27" width="15.7109375" style="700" hidden="1" customWidth="1"/>
    <col min="28" max="28" width="15.7109375" style="655" hidden="1" customWidth="1"/>
    <col min="29" max="31" width="15.7109375" style="655" customWidth="1"/>
    <col min="32" max="32" width="15.7109375" style="700" customWidth="1"/>
    <col min="33" max="35" width="15.7109375" style="700" hidden="1" customWidth="1"/>
    <col min="36" max="38" width="15.7109375" style="700" customWidth="1"/>
    <col min="39" max="49" width="15.7109375" style="700" hidden="1" customWidth="1"/>
    <col min="50" max="53" width="15.7109375" style="700" customWidth="1"/>
    <col min="54" max="56" width="15.7109375" style="700" hidden="1" customWidth="1"/>
    <col min="57" max="59" width="15.7109375" style="700" customWidth="1"/>
    <col min="60" max="70" width="15.7109375" style="700" hidden="1" customWidth="1"/>
    <col min="71" max="71" width="15.7109375" style="655" customWidth="1"/>
    <col min="72" max="74" width="15.7109375" style="700" customWidth="1"/>
    <col min="75" max="77" width="15.7109375" style="700" hidden="1" customWidth="1"/>
    <col min="78" max="80" width="15.7109375" style="700" customWidth="1"/>
    <col min="81" max="90" width="15.7109375" style="700" hidden="1" customWidth="1"/>
    <col min="91" max="91" width="15.7109375" style="655" hidden="1" customWidth="1"/>
    <col min="92" max="92" width="15.7109375" style="655" customWidth="1"/>
    <col min="93" max="93" width="15.7109375" style="1148" customWidth="1"/>
    <col min="94" max="94" width="15.7109375" style="83" customWidth="1"/>
    <col min="95" max="95" width="0" style="2083" hidden="1" customWidth="1"/>
    <col min="96" max="16384" width="9.140625" style="83"/>
  </cols>
  <sheetData>
    <row r="1" spans="1:95" s="15" customFormat="1" ht="21.75">
      <c r="A1" s="2211" t="s">
        <v>967</v>
      </c>
      <c r="B1" s="2211"/>
      <c r="C1" s="2211"/>
      <c r="D1" s="2211"/>
      <c r="E1" s="2211"/>
      <c r="F1" s="2211"/>
      <c r="CQ1" s="2083"/>
    </row>
    <row r="2" spans="1:95" s="15" customFormat="1" ht="20.25">
      <c r="A2" s="2255" t="str">
        <f>'I1 Intro'!C9</f>
        <v>Orillia Power Distribution Corporation</v>
      </c>
      <c r="B2" s="2255"/>
      <c r="C2" s="2255"/>
      <c r="D2" s="2255"/>
      <c r="E2" s="2255"/>
      <c r="CQ2" s="2083"/>
    </row>
    <row r="3" spans="1:95" s="15" customFormat="1" ht="30">
      <c r="A3" s="2256" t="str">
        <f>'I1 Intro'!C13 &amp; "   " &amp; 'I1 Intro'!E13</f>
        <v xml:space="preserve">EB-2009-0273   </v>
      </c>
      <c r="B3" s="2256"/>
      <c r="C3" s="2256"/>
      <c r="D3" s="2256"/>
      <c r="E3" s="2256"/>
      <c r="G3" s="16"/>
      <c r="CQ3" s="2083"/>
    </row>
    <row r="4" spans="1:95" s="15" customFormat="1" ht="18">
      <c r="A4" s="2257">
        <f>'I1 Intro'!C15</f>
        <v>40072</v>
      </c>
      <c r="B4" s="2257"/>
      <c r="C4" s="2257"/>
      <c r="D4" s="2257"/>
      <c r="E4" s="2257"/>
      <c r="CQ4" s="2083"/>
    </row>
    <row r="5" spans="1:95" s="15" customFormat="1" ht="20.25">
      <c r="A5" s="368" t="str">
        <f>"Sheet O5 Details of Allocators by Class and Account Worksheet  - "&amp; 'I2 LDC class'!$C$17 &amp; "  " &amp;  'I2 LDC class'!$D$17</f>
        <v xml:space="preserve">Sheet O5 Details of Allocators by Class and Account Worksheet  -   </v>
      </c>
      <c r="B5" s="369"/>
      <c r="C5" s="623"/>
      <c r="D5" s="623"/>
      <c r="E5" s="370"/>
      <c r="CQ5" s="2083"/>
    </row>
    <row r="6" spans="1:95" s="15" customFormat="1">
      <c r="A6" s="18"/>
      <c r="B6" s="18"/>
      <c r="C6" s="624"/>
      <c r="D6" s="624"/>
      <c r="E6" s="18"/>
      <c r="F6" s="18"/>
      <c r="G6" s="18"/>
      <c r="H6" s="18"/>
      <c r="I6" s="18"/>
      <c r="J6" s="18"/>
      <c r="K6" s="18"/>
      <c r="L6" s="18"/>
      <c r="M6" s="18"/>
      <c r="N6" s="18"/>
      <c r="O6" s="18"/>
      <c r="CQ6" s="2083"/>
    </row>
    <row r="7" spans="1:95" ht="2.25" customHeight="1">
      <c r="A7" s="1129"/>
      <c r="AB7" s="700"/>
      <c r="AC7" s="700"/>
      <c r="AD7" s="700"/>
      <c r="AE7" s="700"/>
      <c r="BS7" s="700"/>
      <c r="CM7" s="700"/>
      <c r="CN7" s="700"/>
      <c r="CO7" s="1136"/>
    </row>
    <row r="8" spans="1:95" ht="2.25" customHeight="1">
      <c r="AB8" s="700"/>
      <c r="AC8" s="700"/>
      <c r="AD8" s="700"/>
      <c r="AE8" s="700"/>
      <c r="BS8" s="700"/>
      <c r="CM8" s="700"/>
      <c r="CN8" s="700"/>
      <c r="CO8" s="1136"/>
    </row>
    <row r="9" spans="1:95" ht="2.25" customHeight="1">
      <c r="A9" s="1138"/>
      <c r="AB9" s="700"/>
      <c r="AC9" s="700"/>
      <c r="AD9" s="700"/>
      <c r="AE9" s="700"/>
      <c r="BS9" s="700"/>
      <c r="CM9" s="700"/>
      <c r="CN9" s="700"/>
      <c r="CO9" s="1136"/>
    </row>
    <row r="10" spans="1:95" ht="2.25" customHeight="1">
      <c r="AB10" s="700"/>
      <c r="AC10" s="700"/>
      <c r="AD10" s="700"/>
      <c r="AE10" s="700"/>
      <c r="BS10" s="700"/>
      <c r="CM10" s="700"/>
      <c r="CN10" s="700"/>
      <c r="CO10" s="1136"/>
    </row>
    <row r="11" spans="1:95" ht="2.25" customHeight="1">
      <c r="A11" s="83"/>
      <c r="B11" s="83"/>
      <c r="C11" s="83"/>
      <c r="AB11" s="700"/>
      <c r="AC11" s="700"/>
      <c r="AD11" s="700"/>
      <c r="AE11" s="700"/>
      <c r="BS11" s="700"/>
      <c r="CM11" s="700"/>
      <c r="CN11" s="700"/>
      <c r="CO11" s="1136"/>
    </row>
    <row r="12" spans="1:95" ht="2.25" customHeight="1">
      <c r="A12" s="83"/>
      <c r="B12" s="83"/>
      <c r="C12" s="83"/>
      <c r="AB12" s="700"/>
      <c r="AC12" s="700"/>
      <c r="AD12" s="700"/>
      <c r="AE12" s="700"/>
      <c r="BS12" s="700"/>
      <c r="CM12" s="700"/>
      <c r="CN12" s="700"/>
      <c r="CO12" s="1136"/>
    </row>
    <row r="13" spans="1:95" ht="2.25" customHeight="1">
      <c r="AB13" s="700"/>
      <c r="AC13" s="700"/>
      <c r="AD13" s="700"/>
      <c r="AE13" s="700"/>
      <c r="BS13" s="700"/>
      <c r="CM13" s="700"/>
      <c r="CN13" s="700"/>
      <c r="CO13" s="1136"/>
    </row>
    <row r="14" spans="1:95" ht="2.25" customHeight="1">
      <c r="A14" s="83"/>
      <c r="B14" s="83"/>
      <c r="C14" s="83"/>
      <c r="AB14" s="700"/>
      <c r="AC14" s="700"/>
      <c r="AD14" s="700"/>
      <c r="AE14" s="700"/>
      <c r="BS14" s="700"/>
      <c r="CM14" s="700"/>
      <c r="CN14" s="700"/>
      <c r="CO14" s="1136"/>
    </row>
    <row r="15" spans="1:95" ht="2.25" customHeight="1">
      <c r="A15" s="2343"/>
      <c r="B15" s="2343"/>
      <c r="C15" s="2343"/>
      <c r="AB15" s="700"/>
      <c r="AC15" s="700"/>
      <c r="AD15" s="700"/>
      <c r="AE15" s="700"/>
      <c r="BS15" s="700"/>
      <c r="CM15" s="700"/>
      <c r="CN15" s="700"/>
      <c r="CO15" s="1136"/>
    </row>
    <row r="16" spans="1:95" s="80" customFormat="1" ht="33.75">
      <c r="A16" s="2343"/>
      <c r="B16" s="2343"/>
      <c r="C16" s="2343"/>
      <c r="D16" s="1141"/>
      <c r="E16" s="1142"/>
      <c r="F16" s="401"/>
      <c r="G16" s="1143"/>
      <c r="H16" s="1144"/>
      <c r="I16" s="1145" t="s">
        <v>1152</v>
      </c>
      <c r="J16" s="1146"/>
      <c r="K16" s="1146"/>
      <c r="L16" s="1146"/>
      <c r="M16" s="1146"/>
      <c r="N16" s="1146"/>
      <c r="O16" s="1146"/>
      <c r="P16" s="1146"/>
      <c r="Q16" s="1146"/>
      <c r="R16" s="1146"/>
      <c r="S16" s="1146"/>
      <c r="T16" s="1146"/>
      <c r="U16" s="1146"/>
      <c r="V16" s="1146"/>
      <c r="W16" s="1146"/>
      <c r="X16" s="1146"/>
      <c r="Y16" s="1146"/>
      <c r="Z16" s="1146"/>
      <c r="AA16" s="1146"/>
      <c r="AB16" s="1146"/>
      <c r="AC16" s="1146"/>
      <c r="AD16" s="1145" t="s">
        <v>995</v>
      </c>
      <c r="AE16" s="1146"/>
      <c r="AF16" s="1146"/>
      <c r="AG16" s="1146"/>
      <c r="AH16" s="1146"/>
      <c r="AI16" s="1146"/>
      <c r="AJ16" s="1146"/>
      <c r="AK16" s="1146"/>
      <c r="AL16" s="1146"/>
      <c r="AM16" s="1146"/>
      <c r="AN16" s="1146"/>
      <c r="AO16" s="1146"/>
      <c r="AP16" s="1146"/>
      <c r="AQ16" s="1146"/>
      <c r="AR16" s="1146"/>
      <c r="AS16" s="1146"/>
      <c r="AT16" s="1146"/>
      <c r="AU16" s="1146"/>
      <c r="AV16" s="1146"/>
      <c r="AW16" s="1146"/>
      <c r="AX16" s="1146"/>
      <c r="AY16" s="1145" t="s">
        <v>1295</v>
      </c>
      <c r="AZ16" s="1147"/>
      <c r="BA16" s="1147"/>
      <c r="BB16" s="1147"/>
      <c r="BC16" s="1147"/>
      <c r="BD16" s="1147"/>
      <c r="BE16" s="1147"/>
      <c r="BF16" s="1147"/>
      <c r="BG16" s="1147"/>
      <c r="BH16" s="1147"/>
      <c r="BI16" s="1147"/>
      <c r="BJ16" s="1147"/>
      <c r="BK16" s="1147"/>
      <c r="BL16" s="1147"/>
      <c r="BM16" s="1147"/>
      <c r="BN16" s="1147"/>
      <c r="BO16" s="1147"/>
      <c r="BP16" s="1147"/>
      <c r="BQ16" s="1147"/>
      <c r="BR16" s="1147"/>
      <c r="BS16" s="1147"/>
      <c r="BT16" s="1145" t="s">
        <v>1327</v>
      </c>
      <c r="BU16" s="1094"/>
      <c r="BV16" s="1094"/>
      <c r="BW16" s="1094"/>
      <c r="BX16" s="1094"/>
      <c r="BY16" s="1094"/>
      <c r="BZ16" s="1094"/>
      <c r="CA16" s="1094"/>
      <c r="CB16" s="1094"/>
      <c r="CC16" s="1094"/>
      <c r="CD16" s="1094"/>
      <c r="CE16" s="1094"/>
      <c r="CF16" s="1094"/>
      <c r="CG16" s="1094"/>
      <c r="CH16" s="1094"/>
      <c r="CI16" s="1094"/>
      <c r="CJ16" s="1094"/>
      <c r="CK16" s="1094"/>
      <c r="CL16" s="1094"/>
      <c r="CM16" s="1094"/>
      <c r="CN16" s="1094"/>
      <c r="CO16" s="1148"/>
      <c r="CQ16" s="2085"/>
    </row>
    <row r="17" spans="1:95" s="1211" customFormat="1" ht="30.75" thickBot="1">
      <c r="A17" s="1203"/>
      <c r="B17" s="1204"/>
      <c r="C17" s="1205"/>
      <c r="D17" s="1206"/>
      <c r="E17" s="1207"/>
      <c r="F17" s="1202" t="s">
        <v>1002</v>
      </c>
      <c r="G17" s="1208"/>
      <c r="H17" s="1209"/>
      <c r="I17" s="1210">
        <v>1</v>
      </c>
      <c r="J17" s="1210">
        <v>2</v>
      </c>
      <c r="K17" s="1210">
        <v>3</v>
      </c>
      <c r="L17" s="1210">
        <v>4</v>
      </c>
      <c r="M17" s="1210">
        <v>5</v>
      </c>
      <c r="N17" s="1210">
        <v>6</v>
      </c>
      <c r="O17" s="1210">
        <v>7</v>
      </c>
      <c r="P17" s="1210">
        <v>8</v>
      </c>
      <c r="Q17" s="1210">
        <v>9</v>
      </c>
      <c r="R17" s="1210">
        <v>10</v>
      </c>
      <c r="S17" s="1210">
        <v>11</v>
      </c>
      <c r="T17" s="1210">
        <v>12</v>
      </c>
      <c r="U17" s="1210">
        <v>13</v>
      </c>
      <c r="V17" s="1210">
        <v>14</v>
      </c>
      <c r="W17" s="1210">
        <v>15</v>
      </c>
      <c r="X17" s="1210">
        <v>16</v>
      </c>
      <c r="Y17" s="1210">
        <v>17</v>
      </c>
      <c r="Z17" s="1210">
        <v>18</v>
      </c>
      <c r="AA17" s="1210">
        <v>19</v>
      </c>
      <c r="AB17" s="1210">
        <v>20</v>
      </c>
      <c r="AD17" s="1210">
        <v>1</v>
      </c>
      <c r="AE17" s="1210">
        <v>2</v>
      </c>
      <c r="AF17" s="1210">
        <v>3</v>
      </c>
      <c r="AG17" s="1210">
        <v>4</v>
      </c>
      <c r="AH17" s="1210">
        <v>5</v>
      </c>
      <c r="AI17" s="1210">
        <v>6</v>
      </c>
      <c r="AJ17" s="1210">
        <v>7</v>
      </c>
      <c r="AK17" s="1210">
        <v>8</v>
      </c>
      <c r="AL17" s="1210">
        <v>9</v>
      </c>
      <c r="AM17" s="1210">
        <v>10</v>
      </c>
      <c r="AN17" s="1210">
        <v>11</v>
      </c>
      <c r="AO17" s="1210">
        <v>12</v>
      </c>
      <c r="AP17" s="1210">
        <v>13</v>
      </c>
      <c r="AQ17" s="1210">
        <v>14</v>
      </c>
      <c r="AR17" s="1210">
        <v>15</v>
      </c>
      <c r="AS17" s="1210">
        <v>16</v>
      </c>
      <c r="AT17" s="1210">
        <v>17</v>
      </c>
      <c r="AU17" s="1210">
        <v>18</v>
      </c>
      <c r="AV17" s="1210">
        <v>19</v>
      </c>
      <c r="AW17" s="1210">
        <v>20</v>
      </c>
      <c r="AY17" s="1210">
        <v>1</v>
      </c>
      <c r="AZ17" s="1210">
        <v>2</v>
      </c>
      <c r="BA17" s="1210">
        <v>3</v>
      </c>
      <c r="BB17" s="1210">
        <v>4</v>
      </c>
      <c r="BC17" s="1210">
        <v>5</v>
      </c>
      <c r="BD17" s="1210">
        <v>6</v>
      </c>
      <c r="BE17" s="1210">
        <v>7</v>
      </c>
      <c r="BF17" s="1210">
        <v>8</v>
      </c>
      <c r="BG17" s="1210">
        <v>9</v>
      </c>
      <c r="BH17" s="1210">
        <v>10</v>
      </c>
      <c r="BI17" s="1210">
        <v>11</v>
      </c>
      <c r="BJ17" s="1210">
        <v>12</v>
      </c>
      <c r="BK17" s="1210">
        <v>13</v>
      </c>
      <c r="BL17" s="1210">
        <v>14</v>
      </c>
      <c r="BM17" s="1210">
        <v>15</v>
      </c>
      <c r="BN17" s="1210">
        <v>16</v>
      </c>
      <c r="BO17" s="1210">
        <v>17</v>
      </c>
      <c r="BP17" s="1210">
        <v>18</v>
      </c>
      <c r="BQ17" s="1210">
        <v>19</v>
      </c>
      <c r="BR17" s="1210">
        <v>20</v>
      </c>
      <c r="BT17" s="1210">
        <v>1</v>
      </c>
      <c r="BU17" s="1210">
        <v>2</v>
      </c>
      <c r="BV17" s="1210">
        <v>3</v>
      </c>
      <c r="BW17" s="1210">
        <v>4</v>
      </c>
      <c r="BX17" s="1210">
        <v>5</v>
      </c>
      <c r="BY17" s="1210">
        <v>6</v>
      </c>
      <c r="BZ17" s="1210">
        <v>7</v>
      </c>
      <c r="CA17" s="1210">
        <v>8</v>
      </c>
      <c r="CB17" s="1210">
        <v>9</v>
      </c>
      <c r="CC17" s="1210">
        <v>10</v>
      </c>
      <c r="CD17" s="1210">
        <v>11</v>
      </c>
      <c r="CE17" s="1210">
        <v>12</v>
      </c>
      <c r="CF17" s="1210">
        <v>13</v>
      </c>
      <c r="CG17" s="1210">
        <v>14</v>
      </c>
      <c r="CH17" s="1210">
        <v>15</v>
      </c>
      <c r="CI17" s="1210">
        <v>16</v>
      </c>
      <c r="CJ17" s="1210">
        <v>17</v>
      </c>
      <c r="CK17" s="1210">
        <v>18</v>
      </c>
      <c r="CL17" s="1210">
        <v>19</v>
      </c>
      <c r="CM17" s="1210">
        <v>20</v>
      </c>
      <c r="CO17" s="1212"/>
      <c r="CQ17" s="2113"/>
    </row>
    <row r="18" spans="1:95" s="507" customFormat="1" ht="64.5" thickBot="1">
      <c r="A18" s="1162" t="s">
        <v>981</v>
      </c>
      <c r="B18" s="1126" t="s">
        <v>984</v>
      </c>
      <c r="C18" s="1163" t="s">
        <v>281</v>
      </c>
      <c r="D18" s="1163" t="s">
        <v>1329</v>
      </c>
      <c r="E18" s="1163" t="s">
        <v>1256</v>
      </c>
      <c r="F18" s="1164" t="s">
        <v>964</v>
      </c>
      <c r="G18" s="1164" t="s">
        <v>965</v>
      </c>
      <c r="H18" s="1165" t="s">
        <v>1204</v>
      </c>
      <c r="I18" s="1166" t="str">
        <f>IF('I2 LDC class'!$D$20="",'I2 LDC class'!$C$20,'I2 LDC class'!$D$20)</f>
        <v>Residential</v>
      </c>
      <c r="J18" s="1166" t="str">
        <f>IF('I2 LDC class'!$D$21="",'I2 LDC class'!$C$21,'I2 LDC class'!$D$21)</f>
        <v>GS &lt;50</v>
      </c>
      <c r="K18" s="1166" t="str">
        <f>IF('I2 LDC class'!$D$22="",'I2 LDC class'!$C$22,'I2 LDC class'!$D$22)</f>
        <v>GS&gt;50-Regular</v>
      </c>
      <c r="L18" s="1166" t="str">
        <f>IF('I2 LDC class'!$D$23="",'I2 LDC class'!$C$23,'I2 LDC class'!$D$23)</f>
        <v>GS&gt; 50-TOU</v>
      </c>
      <c r="M18" s="1166" t="str">
        <f>IF('I2 LDC class'!$D$24="",'I2 LDC class'!$C$24,'I2 LDC class'!$D$24)</f>
        <v>GS &gt;50-Intermediate</v>
      </c>
      <c r="N18" s="1166" t="str">
        <f>IF('I2 LDC class'!$D$25="",'I2 LDC class'!$C$25,'I2 LDC class'!$D$25)</f>
        <v>Large Use &gt;5MW</v>
      </c>
      <c r="O18" s="1166" t="str">
        <f>IF('I2 LDC class'!$D$26="",'I2 LDC class'!$C$26,'I2 LDC class'!$D$26)</f>
        <v>Street Light</v>
      </c>
      <c r="P18" s="1166" t="str">
        <f>IF('I2 LDC class'!$D$27="",'I2 LDC class'!$C$27,'I2 LDC class'!$D$27)</f>
        <v>Sentinel</v>
      </c>
      <c r="Q18" s="1166" t="str">
        <f>IF('I2 LDC class'!$D$28="",'I2 LDC class'!$C$28,'I2 LDC class'!$D$28)</f>
        <v>Unmetered Scattered Load</v>
      </c>
      <c r="R18" s="1166" t="str">
        <f>IF('I2 LDC class'!$D$29="",'I2 LDC class'!$C$29,'I2 LDC class'!$D$29)</f>
        <v>Embedded Distributor</v>
      </c>
      <c r="S18" s="1166" t="str">
        <f>IF('I2 LDC class'!$D$30="",'I2 LDC class'!$C$30,'I2 LDC class'!$D$30)</f>
        <v>Back-up/Standby Power</v>
      </c>
      <c r="T18" s="1166" t="str">
        <f>IF('I2 LDC class'!$D$31="",'I2 LDC class'!$C$31,'I2 LDC class'!$D$31)</f>
        <v>Rate Class 1</v>
      </c>
      <c r="U18" s="1166" t="str">
        <f>IF('I2 LDC class'!$D$32="",'I2 LDC class'!$C$32,'I2 LDC class'!$D$32)</f>
        <v>Rate class 2</v>
      </c>
      <c r="V18" s="1166" t="str">
        <f>IF('I2 LDC class'!$D$33="",'I2 LDC class'!$C$33,'I2 LDC class'!$D$33)</f>
        <v>Rate class 3</v>
      </c>
      <c r="W18" s="1166" t="str">
        <f>IF('I2 LDC class'!$D$34="",'I2 LDC class'!$C$34,'I2 LDC class'!$D$34)</f>
        <v>Rate class 4</v>
      </c>
      <c r="X18" s="1166" t="str">
        <f>IF('I2 LDC class'!$D$35="",'I2 LDC class'!$C$35,'I2 LDC class'!$D$35)</f>
        <v>Rate class 5</v>
      </c>
      <c r="Y18" s="1166" t="str">
        <f>IF('I2 LDC class'!$D$36="",'I2 LDC class'!$C$36,'I2 LDC class'!$D$36)</f>
        <v>Rate class 6</v>
      </c>
      <c r="Z18" s="1166" t="str">
        <f>IF('I2 LDC class'!$D$37="",'I2 LDC class'!$C$37,'I2 LDC class'!$D$37)</f>
        <v>Rate class 7</v>
      </c>
      <c r="AA18" s="1166" t="str">
        <f>IF('I2 LDC class'!$D$38="",'I2 LDC class'!$C$38,'I2 LDC class'!$D$38)</f>
        <v>Rate class 8</v>
      </c>
      <c r="AB18" s="1166" t="str">
        <f>IF('I2 LDC class'!$D$39="",'I2 LDC class'!$C$39,'I2 LDC class'!$D$39)</f>
        <v>Rate class 9</v>
      </c>
      <c r="AC18" s="1167" t="s">
        <v>1230</v>
      </c>
      <c r="AD18" s="1166" t="str">
        <f>IF('I2 LDC class'!$D$20="",'I2 LDC class'!$C$20,'I2 LDC class'!$D$20)</f>
        <v>Residential</v>
      </c>
      <c r="AE18" s="1166" t="str">
        <f>IF('I2 LDC class'!$D$21="",'I2 LDC class'!$C$21,'I2 LDC class'!$D$21)</f>
        <v>GS &lt;50</v>
      </c>
      <c r="AF18" s="1166" t="str">
        <f>IF('I2 LDC class'!$D$22="",'I2 LDC class'!$C$22,'I2 LDC class'!$D$22)</f>
        <v>GS&gt;50-Regular</v>
      </c>
      <c r="AG18" s="1166" t="str">
        <f>IF('I2 LDC class'!$D$23="",'I2 LDC class'!$C$23,'I2 LDC class'!$D$23)</f>
        <v>GS&gt; 50-TOU</v>
      </c>
      <c r="AH18" s="1166" t="str">
        <f>IF('I2 LDC class'!$D$24="",'I2 LDC class'!$C$24,'I2 LDC class'!$D$24)</f>
        <v>GS &gt;50-Intermediate</v>
      </c>
      <c r="AI18" s="1166" t="str">
        <f>IF('I2 LDC class'!$D$25="",'I2 LDC class'!$C$25,'I2 LDC class'!$D$25)</f>
        <v>Large Use &gt;5MW</v>
      </c>
      <c r="AJ18" s="1166" t="str">
        <f>IF('I2 LDC class'!$D$26="",'I2 LDC class'!$C$26,'I2 LDC class'!$D$26)</f>
        <v>Street Light</v>
      </c>
      <c r="AK18" s="1166" t="str">
        <f>IF('I2 LDC class'!$D$27="",'I2 LDC class'!$C$27,'I2 LDC class'!$D$27)</f>
        <v>Sentinel</v>
      </c>
      <c r="AL18" s="1166" t="str">
        <f>IF('I2 LDC class'!$D$28="",'I2 LDC class'!$C$28,'I2 LDC class'!$D$28)</f>
        <v>Unmetered Scattered Load</v>
      </c>
      <c r="AM18" s="1166" t="str">
        <f>IF('I2 LDC class'!$D$29="",'I2 LDC class'!$C$29,'I2 LDC class'!$D$29)</f>
        <v>Embedded Distributor</v>
      </c>
      <c r="AN18" s="1166" t="str">
        <f>IF('I2 LDC class'!$D$30="",'I2 LDC class'!$C$30,'I2 LDC class'!$D$30)</f>
        <v>Back-up/Standby Power</v>
      </c>
      <c r="AO18" s="1166" t="str">
        <f>IF('I2 LDC class'!$D$31="",'I2 LDC class'!$C$31,'I2 LDC class'!$D$31)</f>
        <v>Rate Class 1</v>
      </c>
      <c r="AP18" s="1166" t="str">
        <f>IF('I2 LDC class'!$D$32="",'I2 LDC class'!$C$32,'I2 LDC class'!$D$32)</f>
        <v>Rate class 2</v>
      </c>
      <c r="AQ18" s="1166" t="str">
        <f>IF('I2 LDC class'!$D$33="",'I2 LDC class'!$C$33,'I2 LDC class'!$D$33)</f>
        <v>Rate class 3</v>
      </c>
      <c r="AR18" s="1166" t="str">
        <f>IF('I2 LDC class'!$D$34="",'I2 LDC class'!$C$34,'I2 LDC class'!$D$34)</f>
        <v>Rate class 4</v>
      </c>
      <c r="AS18" s="1166" t="str">
        <f>IF('I2 LDC class'!$D$35="",'I2 LDC class'!$C$35,'I2 LDC class'!$D$35)</f>
        <v>Rate class 5</v>
      </c>
      <c r="AT18" s="1166" t="str">
        <f>IF('I2 LDC class'!$D$36="",'I2 LDC class'!$C$36,'I2 LDC class'!$D$36)</f>
        <v>Rate class 6</v>
      </c>
      <c r="AU18" s="1166" t="str">
        <f>IF('I2 LDC class'!$D$37="",'I2 LDC class'!$C$37,'I2 LDC class'!$D$37)</f>
        <v>Rate class 7</v>
      </c>
      <c r="AV18" s="1166" t="str">
        <f>IF('I2 LDC class'!$D$38="",'I2 LDC class'!$C$38,'I2 LDC class'!$D$38)</f>
        <v>Rate class 8</v>
      </c>
      <c r="AW18" s="1166" t="str">
        <f>IF('I2 LDC class'!$D$39="",'I2 LDC class'!$C$39,'I2 LDC class'!$D$39)</f>
        <v>Rate class 9</v>
      </c>
      <c r="AX18" s="1167" t="s">
        <v>1231</v>
      </c>
      <c r="AY18" s="1166" t="str">
        <f>IF('I2 LDC class'!$D$20="",'I2 LDC class'!$C$20,'I2 LDC class'!$D$20)</f>
        <v>Residential</v>
      </c>
      <c r="AZ18" s="1166" t="str">
        <f>IF('I2 LDC class'!$D$21="",'I2 LDC class'!$C$21,'I2 LDC class'!$D$21)</f>
        <v>GS &lt;50</v>
      </c>
      <c r="BA18" s="1166" t="str">
        <f>IF('I2 LDC class'!$D$22="",'I2 LDC class'!$C$22,'I2 LDC class'!$D$22)</f>
        <v>GS&gt;50-Regular</v>
      </c>
      <c r="BB18" s="1166" t="str">
        <f>IF('I2 LDC class'!$D$23="",'I2 LDC class'!$C$23,'I2 LDC class'!$D$23)</f>
        <v>GS&gt; 50-TOU</v>
      </c>
      <c r="BC18" s="1166" t="str">
        <f>IF('I2 LDC class'!$D$24="",'I2 LDC class'!$C$24,'I2 LDC class'!$D$24)</f>
        <v>GS &gt;50-Intermediate</v>
      </c>
      <c r="BD18" s="1166" t="str">
        <f>IF('I2 LDC class'!$D$25="",'I2 LDC class'!$C$25,'I2 LDC class'!$D$25)</f>
        <v>Large Use &gt;5MW</v>
      </c>
      <c r="BE18" s="1166" t="str">
        <f>IF('I2 LDC class'!$D$26="",'I2 LDC class'!$C$26,'I2 LDC class'!$D$26)</f>
        <v>Street Light</v>
      </c>
      <c r="BF18" s="1166" t="str">
        <f>IF('I2 LDC class'!$D$27="",'I2 LDC class'!$C$27,'I2 LDC class'!$D$27)</f>
        <v>Sentinel</v>
      </c>
      <c r="BG18" s="1166" t="str">
        <f>IF('I2 LDC class'!$D$28="",'I2 LDC class'!$C$28,'I2 LDC class'!$D$28)</f>
        <v>Unmetered Scattered Load</v>
      </c>
      <c r="BH18" s="1166" t="str">
        <f>IF('I2 LDC class'!$D$29="",'I2 LDC class'!$C$29,'I2 LDC class'!$D$29)</f>
        <v>Embedded Distributor</v>
      </c>
      <c r="BI18" s="1166" t="str">
        <f>IF('I2 LDC class'!$D$30="",'I2 LDC class'!$C$30,'I2 LDC class'!$D$30)</f>
        <v>Back-up/Standby Power</v>
      </c>
      <c r="BJ18" s="1166" t="str">
        <f>IF('I2 LDC class'!$D$31="",'I2 LDC class'!$C$31,'I2 LDC class'!$D$31)</f>
        <v>Rate Class 1</v>
      </c>
      <c r="BK18" s="1166" t="str">
        <f>IF('I2 LDC class'!$D$32="",'I2 LDC class'!$C$32,'I2 LDC class'!$D$32)</f>
        <v>Rate class 2</v>
      </c>
      <c r="BL18" s="1166" t="str">
        <f>IF('I2 LDC class'!$D$33="",'I2 LDC class'!$C$33,'I2 LDC class'!$D$33)</f>
        <v>Rate class 3</v>
      </c>
      <c r="BM18" s="1166" t="str">
        <f>IF('I2 LDC class'!$D$34="",'I2 LDC class'!$C$34,'I2 LDC class'!$D$34)</f>
        <v>Rate class 4</v>
      </c>
      <c r="BN18" s="1166" t="str">
        <f>IF('I2 LDC class'!$D$35="",'I2 LDC class'!$C$35,'I2 LDC class'!$D$35)</f>
        <v>Rate class 5</v>
      </c>
      <c r="BO18" s="1166" t="str">
        <f>IF('I2 LDC class'!$D$36="",'I2 LDC class'!$C$36,'I2 LDC class'!$D$36)</f>
        <v>Rate class 6</v>
      </c>
      <c r="BP18" s="1166" t="str">
        <f>IF('I2 LDC class'!$D$37="",'I2 LDC class'!$C$37,'I2 LDC class'!$D$37)</f>
        <v>Rate class 7</v>
      </c>
      <c r="BQ18" s="1166" t="str">
        <f>IF('I2 LDC class'!$D$38="",'I2 LDC class'!$C$38,'I2 LDC class'!$D$38)</f>
        <v>Rate class 8</v>
      </c>
      <c r="BR18" s="1166" t="str">
        <f>IF('I2 LDC class'!$D$39="",'I2 LDC class'!$C$39,'I2 LDC class'!$D$39)</f>
        <v>Rate class 9</v>
      </c>
      <c r="BS18" s="1167" t="s">
        <v>1232</v>
      </c>
      <c r="BT18" s="1166" t="str">
        <f>IF('I2 LDC class'!$D$20="",'I2 LDC class'!$C$20,'I2 LDC class'!$D$20)</f>
        <v>Residential</v>
      </c>
      <c r="BU18" s="1166" t="str">
        <f>IF('I2 LDC class'!$D$21="",'I2 LDC class'!$C$21,'I2 LDC class'!$D$21)</f>
        <v>GS &lt;50</v>
      </c>
      <c r="BV18" s="1166" t="str">
        <f>IF('I2 LDC class'!$D$22="",'I2 LDC class'!$C$22,'I2 LDC class'!$D$22)</f>
        <v>GS&gt;50-Regular</v>
      </c>
      <c r="BW18" s="1166" t="str">
        <f>IF('I2 LDC class'!$D$23="",'I2 LDC class'!$C$23,'I2 LDC class'!$D$23)</f>
        <v>GS&gt; 50-TOU</v>
      </c>
      <c r="BX18" s="1166" t="str">
        <f>IF('I2 LDC class'!$D$24="",'I2 LDC class'!$C$24,'I2 LDC class'!$D$24)</f>
        <v>GS &gt;50-Intermediate</v>
      </c>
      <c r="BY18" s="1166" t="str">
        <f>IF('I2 LDC class'!$D$25="",'I2 LDC class'!$C$25,'I2 LDC class'!$D$25)</f>
        <v>Large Use &gt;5MW</v>
      </c>
      <c r="BZ18" s="1166" t="str">
        <f>IF('I2 LDC class'!$D$26="",'I2 LDC class'!$C$26,'I2 LDC class'!$D$26)</f>
        <v>Street Light</v>
      </c>
      <c r="CA18" s="1166" t="str">
        <f>IF('I2 LDC class'!$D$27="",'I2 LDC class'!$C$27,'I2 LDC class'!$D$27)</f>
        <v>Sentinel</v>
      </c>
      <c r="CB18" s="1166" t="str">
        <f>IF('I2 LDC class'!$D$28="",'I2 LDC class'!$C$28,'I2 LDC class'!$D$28)</f>
        <v>Unmetered Scattered Load</v>
      </c>
      <c r="CC18" s="1166" t="str">
        <f>IF('I2 LDC class'!$D$29="",'I2 LDC class'!$C$29,'I2 LDC class'!$D$29)</f>
        <v>Embedded Distributor</v>
      </c>
      <c r="CD18" s="1166" t="str">
        <f>IF('I2 LDC class'!$D$30="",'I2 LDC class'!$C$30,'I2 LDC class'!$D$30)</f>
        <v>Back-up/Standby Power</v>
      </c>
      <c r="CE18" s="1166" t="str">
        <f>IF('I2 LDC class'!$D$31="",'I2 LDC class'!$C$31,'I2 LDC class'!$D$31)</f>
        <v>Rate Class 1</v>
      </c>
      <c r="CF18" s="1166" t="str">
        <f>IF('I2 LDC class'!$D$32="",'I2 LDC class'!$C$32,'I2 LDC class'!$D$32)</f>
        <v>Rate class 2</v>
      </c>
      <c r="CG18" s="1166" t="str">
        <f>IF('I2 LDC class'!$D$33="",'I2 LDC class'!$C$33,'I2 LDC class'!$D$33)</f>
        <v>Rate class 3</v>
      </c>
      <c r="CH18" s="1166" t="str">
        <f>IF('I2 LDC class'!$D$34="",'I2 LDC class'!$C$34,'I2 LDC class'!$D$34)</f>
        <v>Rate class 4</v>
      </c>
      <c r="CI18" s="1166" t="str">
        <f>IF('I2 LDC class'!$D$35="",'I2 LDC class'!$C$35,'I2 LDC class'!$D$35)</f>
        <v>Rate class 5</v>
      </c>
      <c r="CJ18" s="1166" t="str">
        <f>IF('I2 LDC class'!$D$36="",'I2 LDC class'!$C$36,'I2 LDC class'!$D$36)</f>
        <v>Rate class 6</v>
      </c>
      <c r="CK18" s="1166" t="str">
        <f>IF('I2 LDC class'!$D$37="",'I2 LDC class'!$C$37,'I2 LDC class'!$D$37)</f>
        <v>Rate class 7</v>
      </c>
      <c r="CL18" s="1166" t="str">
        <f>IF('I2 LDC class'!$D$38="",'I2 LDC class'!$C$38,'I2 LDC class'!$D$38)</f>
        <v>Rate class 8</v>
      </c>
      <c r="CM18" s="1166" t="str">
        <f>IF('I2 LDC class'!$D$39="",'I2 LDC class'!$C$39,'I2 LDC class'!$D$39)</f>
        <v>Rate class 9</v>
      </c>
      <c r="CN18" s="1167" t="s">
        <v>1233</v>
      </c>
      <c r="CO18" s="1168"/>
      <c r="CQ18" s="2114"/>
    </row>
    <row r="19" spans="1:95" s="80" customFormat="1" ht="25.5">
      <c r="A19" s="1169">
        <v>1565</v>
      </c>
      <c r="B19" s="451" t="s">
        <v>1343</v>
      </c>
      <c r="C19" s="1788">
        <f>IF(ISERROR(VLOOKUP($A19,'I3 TB Data'!$A$23:$H$458,MATCH('O5 Details by Class &amp; Accounts'!$C$18, 'I3 TB Data'!$A$23:$H$23,0),0)), 0, VLOOKUP($A19,'I3 TB Data'!$A$23:$H$458,MATCH('O5 Details by Class &amp; Accounts'!$C$18,'I3 TB Data'!$A$23:$H$23,0),0))</f>
        <v>0</v>
      </c>
      <c r="D19" s="1789">
        <f>'I4 BO ASSETS'!E17</f>
        <v>0</v>
      </c>
      <c r="E19" s="1788">
        <f>C19+D19</f>
        <v>0</v>
      </c>
      <c r="F19" s="1790">
        <f>IF(ISERROR(VLOOKUP($A19, 'E1 Categorization'!A33:E122, MATCH("Customer Component", 'E1 Categorization'!$A$33:$E$33,0), 0)), 0, IF(VLOOKUP($A19, 'E1 Categorization'!A33:E122, MATCH("Customer Component", 'E1 Categorization'!$A$33:$E$33,0), 0)=0, 'O5 Details by Class &amp; Accounts'!$E19, IF(AND(VLOOKUP($A19, 'E1 Categorization'!A33:E122, MATCH("Customer Component", 'E1 Categorization'!$A$33:$E$33,0), 0) &gt;0, VLOOKUP($A19, 'E1 Categorization'!A33:E122, MATCH("Customer Component", 'E1 Categorization'!$A$33:$E$33,0), 0)&lt;1), 'O5 Details by Class &amp; Accounts'!$E19*(1-VLOOKUP($A19, 'E1 Categorization'!A33:E122, MATCH("Customer Component", 'E1 Categorization'!$A$33:$E$33,0), 0)), 0)))</f>
        <v>0</v>
      </c>
      <c r="G19" s="1790">
        <f>IF(ISERROR(VLOOKUP($A19, 'E1 Categorization'!A33:E122, MATCH("Customer Component", 'E1 Categorization'!$A$33:$E$33,0), 0)),0, IF(VLOOKUP($A19, 'E1 Categorization'!A33:E122, MATCH("Customer Component", 'E1 Categorization'!$A$33:$E$33,0), 0)=0, 0, IF(AND(VLOOKUP($A19, 'E1 Categorization'!A33:E122, MATCH("Customer Component", 'E1 Categorization'!$A$33:$E$33,0), 0) &gt;0, VLOOKUP($A19, 'E1 Categorization'!A33:E122, MATCH("Customer Component", 'E1 Categorization'!$A$33:$E$33,0), 0)&lt;1), 'O5 Details by Class &amp; Accounts'!$E19*(VLOOKUP($A19, 'E1 Categorization'!A33:E122, MATCH("Customer Component", 'E1 Categorization'!$A$33:$E$33,0), 0)), 'O5 Details by Class &amp; Accounts'!$E19)))</f>
        <v>0</v>
      </c>
      <c r="H19" s="1411">
        <f>F19+G19</f>
        <v>0</v>
      </c>
      <c r="I19" s="1411">
        <f>IF(ISERROR(VLOOKUP(VLOOKUP($A19, 'E4 TB Allocation Details'!$A$18:$L$205, MATCH("Demand ID", 'E4 TB Allocation Details'!$A$18:$L$18, 0),FALSE), 'E2 Allocators'!$B$15:$W$361, MATCH('O5 Details by Class &amp; Accounts'!I$18, 'E2 Allocators'!$B$15:$W$15, 0),FALSE)*$F19), 0, VLOOKUP(VLOOKUP($A19, 'E4 TB Allocation Details'!$A$18:$L$205, MATCH("Demand ID", 'E4 TB Allocation Details'!$A$18:$L$18, 0),FALSE), 'E2 Allocators'!$B$15:$W$361, MATCH('O5 Details by Class &amp; Accounts'!I$18, 'E2 Allocators'!$B$15:$W$15, 0),FALSE)*$F19)</f>
        <v>0</v>
      </c>
      <c r="J19" s="1411">
        <f>IF(ISERROR(VLOOKUP(VLOOKUP($A19, 'E4 TB Allocation Details'!$A$18:$L$205, MATCH("Demand ID", 'E4 TB Allocation Details'!$A$18:$L$18, 0),FALSE), 'E2 Allocators'!$B$15:$W$361, MATCH('O5 Details by Class &amp; Accounts'!J$18, 'E2 Allocators'!$B$15:$W$15, 0),FALSE)*$F19), 0, VLOOKUP(VLOOKUP($A19, 'E4 TB Allocation Details'!$A$18:$L$205, MATCH("Demand ID", 'E4 TB Allocation Details'!$A$18:$L$18, 0),FALSE), 'E2 Allocators'!$B$15:$W$361, MATCH('O5 Details by Class &amp; Accounts'!J$18, 'E2 Allocators'!$B$15:$W$15, 0),FALSE)*$F19)</f>
        <v>0</v>
      </c>
      <c r="K19" s="1411">
        <f>IF(ISERROR(VLOOKUP(VLOOKUP($A19, 'E4 TB Allocation Details'!$A$18:$L$205, MATCH("Demand ID", 'E4 TB Allocation Details'!$A$18:$L$18, 0),FALSE), 'E2 Allocators'!$B$15:$W$361, MATCH('O5 Details by Class &amp; Accounts'!K$18, 'E2 Allocators'!$B$15:$W$15, 0),FALSE)*$F19), 0, VLOOKUP(VLOOKUP($A19, 'E4 TB Allocation Details'!$A$18:$L$205, MATCH("Demand ID", 'E4 TB Allocation Details'!$A$18:$L$18, 0),FALSE), 'E2 Allocators'!$B$15:$W$361, MATCH('O5 Details by Class &amp; Accounts'!K$18, 'E2 Allocators'!$B$15:$W$15, 0),FALSE)*$F19)</f>
        <v>0</v>
      </c>
      <c r="L19" s="1411">
        <f>IF(ISERROR(VLOOKUP(VLOOKUP($A19, 'E4 TB Allocation Details'!$A$18:$L$205, MATCH("Demand ID", 'E4 TB Allocation Details'!$A$18:$L$18, 0),FALSE), 'E2 Allocators'!$B$15:$W$361, MATCH('O5 Details by Class &amp; Accounts'!L$18, 'E2 Allocators'!$B$15:$W$15, 0),FALSE)*$F19), 0, VLOOKUP(VLOOKUP($A19, 'E4 TB Allocation Details'!$A$18:$L$205, MATCH("Demand ID", 'E4 TB Allocation Details'!$A$18:$L$18, 0),FALSE), 'E2 Allocators'!$B$15:$W$361, MATCH('O5 Details by Class &amp; Accounts'!L$18, 'E2 Allocators'!$B$15:$W$15, 0),FALSE)*$F19)</f>
        <v>0</v>
      </c>
      <c r="M19" s="1411">
        <f>IF(ISERROR(VLOOKUP(VLOOKUP($A19, 'E4 TB Allocation Details'!$A$18:$L$205, MATCH("Demand ID", 'E4 TB Allocation Details'!$A$18:$L$18, 0),FALSE), 'E2 Allocators'!$B$15:$W$361, MATCH('O5 Details by Class &amp; Accounts'!M$18, 'E2 Allocators'!$B$15:$W$15, 0),FALSE)*$F19), 0, VLOOKUP(VLOOKUP($A19, 'E4 TB Allocation Details'!$A$18:$L$205, MATCH("Demand ID", 'E4 TB Allocation Details'!$A$18:$L$18, 0),FALSE), 'E2 Allocators'!$B$15:$W$361, MATCH('O5 Details by Class &amp; Accounts'!M$18, 'E2 Allocators'!$B$15:$W$15, 0),FALSE)*$F19)</f>
        <v>0</v>
      </c>
      <c r="N19" s="1411">
        <f>IF(ISERROR(VLOOKUP(VLOOKUP($A19, 'E4 TB Allocation Details'!$A$18:$L$205, MATCH("Demand ID", 'E4 TB Allocation Details'!$A$18:$L$18, 0),FALSE), 'E2 Allocators'!$B$15:$W$361, MATCH('O5 Details by Class &amp; Accounts'!N$18, 'E2 Allocators'!$B$15:$W$15, 0),FALSE)*$F19), 0, VLOOKUP(VLOOKUP($A19, 'E4 TB Allocation Details'!$A$18:$L$205, MATCH("Demand ID", 'E4 TB Allocation Details'!$A$18:$L$18, 0),FALSE), 'E2 Allocators'!$B$15:$W$361, MATCH('O5 Details by Class &amp; Accounts'!N$18, 'E2 Allocators'!$B$15:$W$15, 0),FALSE)*$F19)</f>
        <v>0</v>
      </c>
      <c r="O19" s="1411">
        <f>IF(ISERROR(VLOOKUP(VLOOKUP($A19, 'E4 TB Allocation Details'!$A$18:$L$205, MATCH("Demand ID", 'E4 TB Allocation Details'!$A$18:$L$18, 0),FALSE), 'E2 Allocators'!$B$15:$W$361, MATCH('O5 Details by Class &amp; Accounts'!O$18, 'E2 Allocators'!$B$15:$W$15, 0),FALSE)*$F19), 0, VLOOKUP(VLOOKUP($A19, 'E4 TB Allocation Details'!$A$18:$L$205, MATCH("Demand ID", 'E4 TB Allocation Details'!$A$18:$L$18, 0),FALSE), 'E2 Allocators'!$B$15:$W$361, MATCH('O5 Details by Class &amp; Accounts'!O$18, 'E2 Allocators'!$B$15:$W$15, 0),FALSE)*$F19)</f>
        <v>0</v>
      </c>
      <c r="P19" s="1411">
        <f>IF(ISERROR(VLOOKUP(VLOOKUP($A19, 'E4 TB Allocation Details'!$A$18:$L$205, MATCH("Demand ID", 'E4 TB Allocation Details'!$A$18:$L$18, 0),FALSE), 'E2 Allocators'!$B$15:$W$361, MATCH('O5 Details by Class &amp; Accounts'!P$18, 'E2 Allocators'!$B$15:$W$15, 0),FALSE)*$F19), 0, VLOOKUP(VLOOKUP($A19, 'E4 TB Allocation Details'!$A$18:$L$205, MATCH("Demand ID", 'E4 TB Allocation Details'!$A$18:$L$18, 0),FALSE), 'E2 Allocators'!$B$15:$W$361, MATCH('O5 Details by Class &amp; Accounts'!P$18, 'E2 Allocators'!$B$15:$W$15, 0),FALSE)*$F19)</f>
        <v>0</v>
      </c>
      <c r="Q19" s="1411">
        <f>IF(ISERROR(VLOOKUP(VLOOKUP($A19, 'E4 TB Allocation Details'!$A$18:$L$205, MATCH("Demand ID", 'E4 TB Allocation Details'!$A$18:$L$18, 0),FALSE), 'E2 Allocators'!$B$15:$W$361, MATCH('O5 Details by Class &amp; Accounts'!Q$18, 'E2 Allocators'!$B$15:$W$15, 0),FALSE)*$F19), 0, VLOOKUP(VLOOKUP($A19, 'E4 TB Allocation Details'!$A$18:$L$205, MATCH("Demand ID", 'E4 TB Allocation Details'!$A$18:$L$18, 0),FALSE), 'E2 Allocators'!$B$15:$W$361, MATCH('O5 Details by Class &amp; Accounts'!Q$18, 'E2 Allocators'!$B$15:$W$15, 0),FALSE)*$F19)</f>
        <v>0</v>
      </c>
      <c r="R19" s="1411">
        <f>IF(ISERROR(VLOOKUP(VLOOKUP($A19, 'E4 TB Allocation Details'!$A$18:$L$205, MATCH("Demand ID", 'E4 TB Allocation Details'!$A$18:$L$18, 0),FALSE), 'E2 Allocators'!$B$15:$W$361, MATCH('O5 Details by Class &amp; Accounts'!R$18, 'E2 Allocators'!$B$15:$W$15, 0),FALSE)*$F19), 0, VLOOKUP(VLOOKUP($A19, 'E4 TB Allocation Details'!$A$18:$L$205, MATCH("Demand ID", 'E4 TB Allocation Details'!$A$18:$L$18, 0),FALSE), 'E2 Allocators'!$B$15:$W$361, MATCH('O5 Details by Class &amp; Accounts'!R$18, 'E2 Allocators'!$B$15:$W$15, 0),FALSE)*$F19)</f>
        <v>0</v>
      </c>
      <c r="S19" s="1411">
        <f>IF(ISERROR(VLOOKUP(VLOOKUP($A19, 'E4 TB Allocation Details'!$A$18:$L$205, MATCH("Demand ID", 'E4 TB Allocation Details'!$A$18:$L$18, 0),FALSE), 'E2 Allocators'!$B$15:$W$361, MATCH('O5 Details by Class &amp; Accounts'!S$18, 'E2 Allocators'!$B$15:$W$15, 0),FALSE)*$F19), 0, VLOOKUP(VLOOKUP($A19, 'E4 TB Allocation Details'!$A$18:$L$205, MATCH("Demand ID", 'E4 TB Allocation Details'!$A$18:$L$18, 0),FALSE), 'E2 Allocators'!$B$15:$W$361, MATCH('O5 Details by Class &amp; Accounts'!S$18, 'E2 Allocators'!$B$15:$W$15, 0),FALSE)*$F19)</f>
        <v>0</v>
      </c>
      <c r="T19" s="1411">
        <f>IF(ISERROR(VLOOKUP(VLOOKUP($A19, 'E4 TB Allocation Details'!$A$18:$L$205, MATCH("Demand ID", 'E4 TB Allocation Details'!$A$18:$L$18, 0),FALSE), 'E2 Allocators'!$B$15:$W$361, MATCH('O5 Details by Class &amp; Accounts'!T$18, 'E2 Allocators'!$B$15:$W$15, 0),FALSE)*$F19), 0, VLOOKUP(VLOOKUP($A19, 'E4 TB Allocation Details'!$A$18:$L$205, MATCH("Demand ID", 'E4 TB Allocation Details'!$A$18:$L$18, 0),FALSE), 'E2 Allocators'!$B$15:$W$361, MATCH('O5 Details by Class &amp; Accounts'!T$18, 'E2 Allocators'!$B$15:$W$15, 0),FALSE)*$F19)</f>
        <v>0</v>
      </c>
      <c r="U19" s="1411">
        <f>IF(ISERROR(VLOOKUP(VLOOKUP($A19, 'E4 TB Allocation Details'!$A$18:$L$205, MATCH("Demand ID", 'E4 TB Allocation Details'!$A$18:$L$18, 0),FALSE), 'E2 Allocators'!$B$15:$W$361, MATCH('O5 Details by Class &amp; Accounts'!U$18, 'E2 Allocators'!$B$15:$W$15, 0),FALSE)*$F19), 0, VLOOKUP(VLOOKUP($A19, 'E4 TB Allocation Details'!$A$18:$L$205, MATCH("Demand ID", 'E4 TB Allocation Details'!$A$18:$L$18, 0),FALSE), 'E2 Allocators'!$B$15:$W$361, MATCH('O5 Details by Class &amp; Accounts'!U$18, 'E2 Allocators'!$B$15:$W$15, 0),FALSE)*$F19)</f>
        <v>0</v>
      </c>
      <c r="V19" s="1411">
        <f>IF(ISERROR(VLOOKUP(VLOOKUP($A19, 'E4 TB Allocation Details'!$A$18:$L$205, MATCH("Demand ID", 'E4 TB Allocation Details'!$A$18:$L$18, 0),FALSE), 'E2 Allocators'!$B$15:$W$361, MATCH('O5 Details by Class &amp; Accounts'!V$18, 'E2 Allocators'!$B$15:$W$15, 0),FALSE)*$F19), 0, VLOOKUP(VLOOKUP($A19, 'E4 TB Allocation Details'!$A$18:$L$205, MATCH("Demand ID", 'E4 TB Allocation Details'!$A$18:$L$18, 0),FALSE), 'E2 Allocators'!$B$15:$W$361, MATCH('O5 Details by Class &amp; Accounts'!V$18, 'E2 Allocators'!$B$15:$W$15, 0),FALSE)*$F19)</f>
        <v>0</v>
      </c>
      <c r="W19" s="1411">
        <f>IF(ISERROR(VLOOKUP(VLOOKUP($A19, 'E4 TB Allocation Details'!$A$18:$L$205, MATCH("Demand ID", 'E4 TB Allocation Details'!$A$18:$L$18, 0),FALSE), 'E2 Allocators'!$B$15:$W$361, MATCH('O5 Details by Class &amp; Accounts'!W$18, 'E2 Allocators'!$B$15:$W$15, 0),FALSE)*$F19), 0, VLOOKUP(VLOOKUP($A19, 'E4 TB Allocation Details'!$A$18:$L$205, MATCH("Demand ID", 'E4 TB Allocation Details'!$A$18:$L$18, 0),FALSE), 'E2 Allocators'!$B$15:$W$361, MATCH('O5 Details by Class &amp; Accounts'!W$18, 'E2 Allocators'!$B$15:$W$15, 0),FALSE)*$F19)</f>
        <v>0</v>
      </c>
      <c r="X19" s="1411">
        <f>IF(ISERROR(VLOOKUP(VLOOKUP($A19, 'E4 TB Allocation Details'!$A$18:$L$205, MATCH("Demand ID", 'E4 TB Allocation Details'!$A$18:$L$18, 0),FALSE), 'E2 Allocators'!$B$15:$W$361, MATCH('O5 Details by Class &amp; Accounts'!X$18, 'E2 Allocators'!$B$15:$W$15, 0),FALSE)*$F19), 0, VLOOKUP(VLOOKUP($A19, 'E4 TB Allocation Details'!$A$18:$L$205, MATCH("Demand ID", 'E4 TB Allocation Details'!$A$18:$L$18, 0),FALSE), 'E2 Allocators'!$B$15:$W$361, MATCH('O5 Details by Class &amp; Accounts'!X$18, 'E2 Allocators'!$B$15:$W$15, 0),FALSE)*$F19)</f>
        <v>0</v>
      </c>
      <c r="Y19" s="1411">
        <f>IF(ISERROR(VLOOKUP(VLOOKUP($A19, 'E4 TB Allocation Details'!$A$18:$L$205, MATCH("Demand ID", 'E4 TB Allocation Details'!$A$18:$L$18, 0),FALSE), 'E2 Allocators'!$B$15:$W$361, MATCH('O5 Details by Class &amp; Accounts'!Y$18, 'E2 Allocators'!$B$15:$W$15, 0),FALSE)*$F19), 0, VLOOKUP(VLOOKUP($A19, 'E4 TB Allocation Details'!$A$18:$L$205, MATCH("Demand ID", 'E4 TB Allocation Details'!$A$18:$L$18, 0),FALSE), 'E2 Allocators'!$B$15:$W$361, MATCH('O5 Details by Class &amp; Accounts'!Y$18, 'E2 Allocators'!$B$15:$W$15, 0),FALSE)*$F19)</f>
        <v>0</v>
      </c>
      <c r="Z19" s="1411">
        <f>IF(ISERROR(VLOOKUP(VLOOKUP($A19, 'E4 TB Allocation Details'!$A$18:$L$205, MATCH("Demand ID", 'E4 TB Allocation Details'!$A$18:$L$18, 0),FALSE), 'E2 Allocators'!$B$15:$W$361, MATCH('O5 Details by Class &amp; Accounts'!Z$18, 'E2 Allocators'!$B$15:$W$15, 0),FALSE)*$F19), 0, VLOOKUP(VLOOKUP($A19, 'E4 TB Allocation Details'!$A$18:$L$205, MATCH("Demand ID", 'E4 TB Allocation Details'!$A$18:$L$18, 0),FALSE), 'E2 Allocators'!$B$15:$W$361, MATCH('O5 Details by Class &amp; Accounts'!Z$18, 'E2 Allocators'!$B$15:$W$15, 0),FALSE)*$F19)</f>
        <v>0</v>
      </c>
      <c r="AA19" s="1411">
        <f>IF(ISERROR(VLOOKUP(VLOOKUP($A19, 'E4 TB Allocation Details'!$A$18:$L$205, MATCH("Demand ID", 'E4 TB Allocation Details'!$A$18:$L$18, 0),FALSE), 'E2 Allocators'!$B$15:$W$361, MATCH('O5 Details by Class &amp; Accounts'!AA$18, 'E2 Allocators'!$B$15:$W$15, 0),FALSE)*$F19), 0, VLOOKUP(VLOOKUP($A19, 'E4 TB Allocation Details'!$A$18:$L$205, MATCH("Demand ID", 'E4 TB Allocation Details'!$A$18:$L$18, 0),FALSE), 'E2 Allocators'!$B$15:$W$361, MATCH('O5 Details by Class &amp; Accounts'!AA$18, 'E2 Allocators'!$B$15:$W$15, 0),FALSE)*$F19)</f>
        <v>0</v>
      </c>
      <c r="AB19" s="1411">
        <f>IF(ISERROR(VLOOKUP(VLOOKUP($A19, 'E4 TB Allocation Details'!$A$18:$L$205, MATCH("Demand ID", 'E4 TB Allocation Details'!$A$18:$L$18, 0),FALSE), 'E2 Allocators'!$B$15:$W$361, MATCH('O5 Details by Class &amp; Accounts'!AB$18, 'E2 Allocators'!$B$15:$W$15, 0),FALSE)*$F19), 0, VLOOKUP(VLOOKUP($A19, 'E4 TB Allocation Details'!$A$18:$L$205, MATCH("Demand ID", 'E4 TB Allocation Details'!$A$18:$L$18, 0),FALSE), 'E2 Allocators'!$B$15:$W$361, MATCH('O5 Details by Class &amp; Accounts'!AB$18, 'E2 Allocators'!$B$15:$W$15, 0),FALSE)*$F19)</f>
        <v>0</v>
      </c>
      <c r="AC19" s="1411">
        <f>SUM(I19:AB19)</f>
        <v>0</v>
      </c>
      <c r="AD19" s="1411">
        <f>IF(ISERROR(VLOOKUP(VLOOKUP($A19, 'E4 TB Allocation Details'!$A$18:$L$205, MATCH("Customer ID", 'E4 TB Allocation Details'!$A$18:$L$18, 0),FALSE), 'E2 Allocators'!$B$15:$W$361, MATCH('O5 Details by Class &amp; Accounts'!AD$18, 'E2 Allocators'!$B$15:$W$15, 0),FALSE)*$G19), 0, VLOOKUP(VLOOKUP($A19, 'E4 TB Allocation Details'!$A$18:$L$205, MATCH("Customer ID", 'E4 TB Allocation Details'!$A$18:$L$18, 0),FALSE), 'E2 Allocators'!$B$15:$W$361, MATCH('O5 Details by Class &amp; Accounts'!AD$18, 'E2 Allocators'!$B$15:$W$15, 0),FALSE)*$G19)</f>
        <v>0</v>
      </c>
      <c r="AE19" s="1411">
        <f>IF(ISERROR(VLOOKUP(VLOOKUP($A19, 'E4 TB Allocation Details'!$A$18:$L$205, MATCH("Customer ID", 'E4 TB Allocation Details'!$A$18:$L$18, 0),FALSE), 'E2 Allocators'!$B$15:$W$361, MATCH('O5 Details by Class &amp; Accounts'!AE$18, 'E2 Allocators'!$B$15:$W$15, 0),FALSE)*$G19), 0, VLOOKUP(VLOOKUP($A19, 'E4 TB Allocation Details'!$A$18:$L$205, MATCH("Customer ID", 'E4 TB Allocation Details'!$A$18:$L$18, 0),FALSE), 'E2 Allocators'!$B$15:$W$361, MATCH('O5 Details by Class &amp; Accounts'!AE$18, 'E2 Allocators'!$B$15:$W$15, 0),FALSE)*$G19)</f>
        <v>0</v>
      </c>
      <c r="AF19" s="1411">
        <f>IF(ISERROR(VLOOKUP(VLOOKUP($A19, 'E4 TB Allocation Details'!$A$18:$L$205, MATCH("Customer ID", 'E4 TB Allocation Details'!$A$18:$L$18, 0),FALSE), 'E2 Allocators'!$B$15:$W$361, MATCH('O5 Details by Class &amp; Accounts'!AF$18, 'E2 Allocators'!$B$15:$W$15, 0),FALSE)*$G19), 0, VLOOKUP(VLOOKUP($A19, 'E4 TB Allocation Details'!$A$18:$L$205, MATCH("Customer ID", 'E4 TB Allocation Details'!$A$18:$L$18, 0),FALSE), 'E2 Allocators'!$B$15:$W$361, MATCH('O5 Details by Class &amp; Accounts'!AF$18, 'E2 Allocators'!$B$15:$W$15, 0),FALSE)*$G19)</f>
        <v>0</v>
      </c>
      <c r="AG19" s="1411">
        <f>IF(ISERROR(VLOOKUP(VLOOKUP($A19, 'E4 TB Allocation Details'!$A$18:$L$205, MATCH("Customer ID", 'E4 TB Allocation Details'!$A$18:$L$18, 0),FALSE), 'E2 Allocators'!$B$15:$W$361, MATCH('O5 Details by Class &amp; Accounts'!AG$18, 'E2 Allocators'!$B$15:$W$15, 0),FALSE)*$G19), 0, VLOOKUP(VLOOKUP($A19, 'E4 TB Allocation Details'!$A$18:$L$205, MATCH("Customer ID", 'E4 TB Allocation Details'!$A$18:$L$18, 0),FALSE), 'E2 Allocators'!$B$15:$W$361, MATCH('O5 Details by Class &amp; Accounts'!AG$18, 'E2 Allocators'!$B$15:$W$15, 0),FALSE)*$G19)</f>
        <v>0</v>
      </c>
      <c r="AH19" s="1411">
        <f>IF(ISERROR(VLOOKUP(VLOOKUP($A19, 'E4 TB Allocation Details'!$A$18:$L$205, MATCH("Customer ID", 'E4 TB Allocation Details'!$A$18:$L$18, 0),FALSE), 'E2 Allocators'!$B$15:$W$361, MATCH('O5 Details by Class &amp; Accounts'!AH$18, 'E2 Allocators'!$B$15:$W$15, 0),FALSE)*$G19), 0, VLOOKUP(VLOOKUP($A19, 'E4 TB Allocation Details'!$A$18:$L$205, MATCH("Customer ID", 'E4 TB Allocation Details'!$A$18:$L$18, 0),FALSE), 'E2 Allocators'!$B$15:$W$361, MATCH('O5 Details by Class &amp; Accounts'!AH$18, 'E2 Allocators'!$B$15:$W$15, 0),FALSE)*$G19)</f>
        <v>0</v>
      </c>
      <c r="AI19" s="1411">
        <f>IF(ISERROR(VLOOKUP(VLOOKUP($A19, 'E4 TB Allocation Details'!$A$18:$L$205, MATCH("Customer ID", 'E4 TB Allocation Details'!$A$18:$L$18, 0),FALSE), 'E2 Allocators'!$B$15:$W$361, MATCH('O5 Details by Class &amp; Accounts'!AI$18, 'E2 Allocators'!$B$15:$W$15, 0),FALSE)*$G19), 0, VLOOKUP(VLOOKUP($A19, 'E4 TB Allocation Details'!$A$18:$L$205, MATCH("Customer ID", 'E4 TB Allocation Details'!$A$18:$L$18, 0),FALSE), 'E2 Allocators'!$B$15:$W$361, MATCH('O5 Details by Class &amp; Accounts'!AI$18, 'E2 Allocators'!$B$15:$W$15, 0),FALSE)*$G19)</f>
        <v>0</v>
      </c>
      <c r="AJ19" s="1411">
        <f>IF(ISERROR(VLOOKUP(VLOOKUP($A19, 'E4 TB Allocation Details'!$A$18:$L$205, MATCH("Customer ID", 'E4 TB Allocation Details'!$A$18:$L$18, 0),FALSE), 'E2 Allocators'!$B$15:$W$361, MATCH('O5 Details by Class &amp; Accounts'!AJ$18, 'E2 Allocators'!$B$15:$W$15, 0),FALSE)*$G19), 0, VLOOKUP(VLOOKUP($A19, 'E4 TB Allocation Details'!$A$18:$L$205, MATCH("Customer ID", 'E4 TB Allocation Details'!$A$18:$L$18, 0),FALSE), 'E2 Allocators'!$B$15:$W$361, MATCH('O5 Details by Class &amp; Accounts'!AJ$18, 'E2 Allocators'!$B$15:$W$15, 0),FALSE)*$G19)</f>
        <v>0</v>
      </c>
      <c r="AK19" s="1411">
        <f>IF(ISERROR(VLOOKUP(VLOOKUP($A19, 'E4 TB Allocation Details'!$A$18:$L$205, MATCH("Customer ID", 'E4 TB Allocation Details'!$A$18:$L$18, 0),FALSE), 'E2 Allocators'!$B$15:$W$361, MATCH('O5 Details by Class &amp; Accounts'!AK$18, 'E2 Allocators'!$B$15:$W$15, 0),FALSE)*$G19), 0, VLOOKUP(VLOOKUP($A19, 'E4 TB Allocation Details'!$A$18:$L$205, MATCH("Customer ID", 'E4 TB Allocation Details'!$A$18:$L$18, 0),FALSE), 'E2 Allocators'!$B$15:$W$361, MATCH('O5 Details by Class &amp; Accounts'!AK$18, 'E2 Allocators'!$B$15:$W$15, 0),FALSE)*$G19)</f>
        <v>0</v>
      </c>
      <c r="AL19" s="1411">
        <f>IF(ISERROR(VLOOKUP(VLOOKUP($A19, 'E4 TB Allocation Details'!$A$18:$L$205, MATCH("Customer ID", 'E4 TB Allocation Details'!$A$18:$L$18, 0),FALSE), 'E2 Allocators'!$B$15:$W$361, MATCH('O5 Details by Class &amp; Accounts'!AL$18, 'E2 Allocators'!$B$15:$W$15, 0),FALSE)*$G19), 0, VLOOKUP(VLOOKUP($A19, 'E4 TB Allocation Details'!$A$18:$L$205, MATCH("Customer ID", 'E4 TB Allocation Details'!$A$18:$L$18, 0),FALSE), 'E2 Allocators'!$B$15:$W$361, MATCH('O5 Details by Class &amp; Accounts'!AL$18, 'E2 Allocators'!$B$15:$W$15, 0),FALSE)*$G19)</f>
        <v>0</v>
      </c>
      <c r="AM19" s="1411">
        <f>IF(ISERROR(VLOOKUP(VLOOKUP($A19, 'E4 TB Allocation Details'!$A$18:$L$205, MATCH("Customer ID", 'E4 TB Allocation Details'!$A$18:$L$18, 0),FALSE), 'E2 Allocators'!$B$15:$W$361, MATCH('O5 Details by Class &amp; Accounts'!AM$18, 'E2 Allocators'!$B$15:$W$15, 0),FALSE)*$G19), 0, VLOOKUP(VLOOKUP($A19, 'E4 TB Allocation Details'!$A$18:$L$205, MATCH("Customer ID", 'E4 TB Allocation Details'!$A$18:$L$18, 0),FALSE), 'E2 Allocators'!$B$15:$W$361, MATCH('O5 Details by Class &amp; Accounts'!AM$18, 'E2 Allocators'!$B$15:$W$15, 0),FALSE)*$G19)</f>
        <v>0</v>
      </c>
      <c r="AN19" s="1411">
        <f>IF(ISERROR(VLOOKUP(VLOOKUP($A19, 'E4 TB Allocation Details'!$A$18:$L$205, MATCH("Customer ID", 'E4 TB Allocation Details'!$A$18:$L$18, 0),FALSE), 'E2 Allocators'!$B$15:$W$361, MATCH('O5 Details by Class &amp; Accounts'!AN$18, 'E2 Allocators'!$B$15:$W$15, 0),FALSE)*$G19), 0, VLOOKUP(VLOOKUP($A19, 'E4 TB Allocation Details'!$A$18:$L$205, MATCH("Customer ID", 'E4 TB Allocation Details'!$A$18:$L$18, 0),FALSE), 'E2 Allocators'!$B$15:$W$361, MATCH('O5 Details by Class &amp; Accounts'!AN$18, 'E2 Allocators'!$B$15:$W$15, 0),FALSE)*$G19)</f>
        <v>0</v>
      </c>
      <c r="AO19" s="1411">
        <f>IF(ISERROR(VLOOKUP(VLOOKUP($A19, 'E4 TB Allocation Details'!$A$18:$L$205, MATCH("Customer ID", 'E4 TB Allocation Details'!$A$18:$L$18, 0),FALSE), 'E2 Allocators'!$B$15:$W$361, MATCH('O5 Details by Class &amp; Accounts'!AO$18, 'E2 Allocators'!$B$15:$W$15, 0),FALSE)*$G19), 0, VLOOKUP(VLOOKUP($A19, 'E4 TB Allocation Details'!$A$18:$L$205, MATCH("Customer ID", 'E4 TB Allocation Details'!$A$18:$L$18, 0),FALSE), 'E2 Allocators'!$B$15:$W$361, MATCH('O5 Details by Class &amp; Accounts'!AO$18, 'E2 Allocators'!$B$15:$W$15, 0),FALSE)*$G19)</f>
        <v>0</v>
      </c>
      <c r="AP19" s="1411">
        <f>IF(ISERROR(VLOOKUP(VLOOKUP($A19, 'E4 TB Allocation Details'!$A$18:$L$205, MATCH("Customer ID", 'E4 TB Allocation Details'!$A$18:$L$18, 0),FALSE), 'E2 Allocators'!$B$15:$W$361, MATCH('O5 Details by Class &amp; Accounts'!AP$18, 'E2 Allocators'!$B$15:$W$15, 0),FALSE)*$G19), 0, VLOOKUP(VLOOKUP($A19, 'E4 TB Allocation Details'!$A$18:$L$205, MATCH("Customer ID", 'E4 TB Allocation Details'!$A$18:$L$18, 0),FALSE), 'E2 Allocators'!$B$15:$W$361, MATCH('O5 Details by Class &amp; Accounts'!AP$18, 'E2 Allocators'!$B$15:$W$15, 0),FALSE)*$G19)</f>
        <v>0</v>
      </c>
      <c r="AQ19" s="1411">
        <f>IF(ISERROR(VLOOKUP(VLOOKUP($A19, 'E4 TB Allocation Details'!$A$18:$L$205, MATCH("Customer ID", 'E4 TB Allocation Details'!$A$18:$L$18, 0),FALSE), 'E2 Allocators'!$B$15:$W$361, MATCH('O5 Details by Class &amp; Accounts'!AQ$18, 'E2 Allocators'!$B$15:$W$15, 0),FALSE)*$G19), 0, VLOOKUP(VLOOKUP($A19, 'E4 TB Allocation Details'!$A$18:$L$205, MATCH("Customer ID", 'E4 TB Allocation Details'!$A$18:$L$18, 0),FALSE), 'E2 Allocators'!$B$15:$W$361, MATCH('O5 Details by Class &amp; Accounts'!AQ$18, 'E2 Allocators'!$B$15:$W$15, 0),FALSE)*$G19)</f>
        <v>0</v>
      </c>
      <c r="AR19" s="1411">
        <f>IF(ISERROR(VLOOKUP(VLOOKUP($A19, 'E4 TB Allocation Details'!$A$18:$L$205, MATCH("Customer ID", 'E4 TB Allocation Details'!$A$18:$L$18, 0),FALSE), 'E2 Allocators'!$B$15:$W$361, MATCH('O5 Details by Class &amp; Accounts'!AR$18, 'E2 Allocators'!$B$15:$W$15, 0),FALSE)*$G19), 0, VLOOKUP(VLOOKUP($A19, 'E4 TB Allocation Details'!$A$18:$L$205, MATCH("Customer ID", 'E4 TB Allocation Details'!$A$18:$L$18, 0),FALSE), 'E2 Allocators'!$B$15:$W$361, MATCH('O5 Details by Class &amp; Accounts'!AR$18, 'E2 Allocators'!$B$15:$W$15, 0),FALSE)*$G19)</f>
        <v>0</v>
      </c>
      <c r="AS19" s="1411">
        <f>IF(ISERROR(VLOOKUP(VLOOKUP($A19, 'E4 TB Allocation Details'!$A$18:$L$205, MATCH("Customer ID", 'E4 TB Allocation Details'!$A$18:$L$18, 0),FALSE), 'E2 Allocators'!$B$15:$W$361, MATCH('O5 Details by Class &amp; Accounts'!AS$18, 'E2 Allocators'!$B$15:$W$15, 0),FALSE)*$G19), 0, VLOOKUP(VLOOKUP($A19, 'E4 TB Allocation Details'!$A$18:$L$205, MATCH("Customer ID", 'E4 TB Allocation Details'!$A$18:$L$18, 0),FALSE), 'E2 Allocators'!$B$15:$W$361, MATCH('O5 Details by Class &amp; Accounts'!AS$18, 'E2 Allocators'!$B$15:$W$15, 0),FALSE)*$G19)</f>
        <v>0</v>
      </c>
      <c r="AT19" s="1411">
        <f>IF(ISERROR(VLOOKUP(VLOOKUP($A19, 'E4 TB Allocation Details'!$A$18:$L$205, MATCH("Customer ID", 'E4 TB Allocation Details'!$A$18:$L$18, 0),FALSE), 'E2 Allocators'!$B$15:$W$361, MATCH('O5 Details by Class &amp; Accounts'!AT$18, 'E2 Allocators'!$B$15:$W$15, 0),FALSE)*$G19), 0, VLOOKUP(VLOOKUP($A19, 'E4 TB Allocation Details'!$A$18:$L$205, MATCH("Customer ID", 'E4 TB Allocation Details'!$A$18:$L$18, 0),FALSE), 'E2 Allocators'!$B$15:$W$361, MATCH('O5 Details by Class &amp; Accounts'!AT$18, 'E2 Allocators'!$B$15:$W$15, 0),FALSE)*$G19)</f>
        <v>0</v>
      </c>
      <c r="AU19" s="1411">
        <f>IF(ISERROR(VLOOKUP(VLOOKUP($A19, 'E4 TB Allocation Details'!$A$18:$L$205, MATCH("Customer ID", 'E4 TB Allocation Details'!$A$18:$L$18, 0),FALSE), 'E2 Allocators'!$B$15:$W$361, MATCH('O5 Details by Class &amp; Accounts'!AU$18, 'E2 Allocators'!$B$15:$W$15, 0),FALSE)*$G19), 0, VLOOKUP(VLOOKUP($A19, 'E4 TB Allocation Details'!$A$18:$L$205, MATCH("Customer ID", 'E4 TB Allocation Details'!$A$18:$L$18, 0),FALSE), 'E2 Allocators'!$B$15:$W$361, MATCH('O5 Details by Class &amp; Accounts'!AU$18, 'E2 Allocators'!$B$15:$W$15, 0),FALSE)*$G19)</f>
        <v>0</v>
      </c>
      <c r="AV19" s="1411">
        <f>IF(ISERROR(VLOOKUP(VLOOKUP($A19, 'E4 TB Allocation Details'!$A$18:$L$205, MATCH("Customer ID", 'E4 TB Allocation Details'!$A$18:$L$18, 0),FALSE), 'E2 Allocators'!$B$15:$W$361, MATCH('O5 Details by Class &amp; Accounts'!AV$18, 'E2 Allocators'!$B$15:$W$15, 0),FALSE)*$G19), 0, VLOOKUP(VLOOKUP($A19, 'E4 TB Allocation Details'!$A$18:$L$205, MATCH("Customer ID", 'E4 TB Allocation Details'!$A$18:$L$18, 0),FALSE), 'E2 Allocators'!$B$15:$W$361, MATCH('O5 Details by Class &amp; Accounts'!AV$18, 'E2 Allocators'!$B$15:$W$15, 0),FALSE)*$G19)</f>
        <v>0</v>
      </c>
      <c r="AW19" s="1411">
        <f>IF(ISERROR(VLOOKUP(VLOOKUP($A19, 'E4 TB Allocation Details'!$A$18:$L$205, MATCH("Customer ID", 'E4 TB Allocation Details'!$A$18:$L$18, 0),FALSE), 'E2 Allocators'!$B$15:$W$361, MATCH('O5 Details by Class &amp; Accounts'!AW$18, 'E2 Allocators'!$B$15:$W$15, 0),FALSE)*$G19), 0, VLOOKUP(VLOOKUP($A19, 'E4 TB Allocation Details'!$A$18:$L$205, MATCH("Customer ID", 'E4 TB Allocation Details'!$A$18:$L$18, 0),FALSE), 'E2 Allocators'!$B$15:$W$361, MATCH('O5 Details by Class &amp; Accounts'!AW$18, 'E2 Allocators'!$B$15:$W$15, 0),FALSE)*$G19)</f>
        <v>0</v>
      </c>
      <c r="AX19" s="1411">
        <f>SUM(AD19:AW19)</f>
        <v>0</v>
      </c>
      <c r="AY19" s="1411">
        <f>IF(ISERROR(VLOOKUP(VLOOKUP($A19, 'E4 TB Allocation Details'!$A$18:$L$205, MATCH("Misc ID", 'E4 TB Allocation Details'!$A$18:$L$18, 0),FALSE), 'E2 Allocators'!$B$15:$W$361, MATCH('O5 Details by Class &amp; Accounts'!AY$18, 'E2 Allocators'!$B$15:$W$15, 0),FALSE)*$E19), 0, VLOOKUP(VLOOKUP($A19, 'E4 TB Allocation Details'!$A$18:$L$205, MATCH("Misc ID", 'E4 TB Allocation Details'!$A$18:$L$18, 0),FALSE), 'E2 Allocators'!$B$15:$W$361, MATCH('O5 Details by Class &amp; Accounts'!AY$18, 'E2 Allocators'!$B$15:$W$15, 0),FALSE)*$E19)</f>
        <v>0</v>
      </c>
      <c r="AZ19" s="1411">
        <f>IF(ISERROR(VLOOKUP(VLOOKUP($A19, 'E4 TB Allocation Details'!$A$18:$L$205, MATCH("Misc ID", 'E4 TB Allocation Details'!$A$18:$L$18, 0),FALSE), 'E2 Allocators'!$B$15:$W$361, MATCH('O5 Details by Class &amp; Accounts'!AZ$18, 'E2 Allocators'!$B$15:$W$15, 0),FALSE)*$E19), 0, VLOOKUP(VLOOKUP($A19, 'E4 TB Allocation Details'!$A$18:$L$205, MATCH("Misc ID", 'E4 TB Allocation Details'!$A$18:$L$18, 0),FALSE), 'E2 Allocators'!$B$15:$W$361, MATCH('O5 Details by Class &amp; Accounts'!AZ$18, 'E2 Allocators'!$B$15:$W$15, 0),FALSE)*$E19)</f>
        <v>0</v>
      </c>
      <c r="BA19" s="1411">
        <f>IF(ISERROR(VLOOKUP(VLOOKUP($A19, 'E4 TB Allocation Details'!$A$18:$L$205, MATCH("Misc ID", 'E4 TB Allocation Details'!$A$18:$L$18, 0),FALSE), 'E2 Allocators'!$B$15:$W$361, MATCH('O5 Details by Class &amp; Accounts'!BA$18, 'E2 Allocators'!$B$15:$W$15, 0),FALSE)*$E19), 0, VLOOKUP(VLOOKUP($A19, 'E4 TB Allocation Details'!$A$18:$L$205, MATCH("Misc ID", 'E4 TB Allocation Details'!$A$18:$L$18, 0),FALSE), 'E2 Allocators'!$B$15:$W$361, MATCH('O5 Details by Class &amp; Accounts'!BA$18, 'E2 Allocators'!$B$15:$W$15, 0),FALSE)*$E19)</f>
        <v>0</v>
      </c>
      <c r="BB19" s="1411">
        <f>IF(ISERROR(VLOOKUP(VLOOKUP($A19, 'E4 TB Allocation Details'!$A$18:$L$205, MATCH("Misc ID", 'E4 TB Allocation Details'!$A$18:$L$18, 0),FALSE), 'E2 Allocators'!$B$15:$W$361, MATCH('O5 Details by Class &amp; Accounts'!BB$18, 'E2 Allocators'!$B$15:$W$15, 0),FALSE)*$E19), 0, VLOOKUP(VLOOKUP($A19, 'E4 TB Allocation Details'!$A$18:$L$205, MATCH("Misc ID", 'E4 TB Allocation Details'!$A$18:$L$18, 0),FALSE), 'E2 Allocators'!$B$15:$W$361, MATCH('O5 Details by Class &amp; Accounts'!BB$18, 'E2 Allocators'!$B$15:$W$15, 0),FALSE)*$E19)</f>
        <v>0</v>
      </c>
      <c r="BC19" s="1411">
        <f>IF(ISERROR(VLOOKUP(VLOOKUP($A19, 'E4 TB Allocation Details'!$A$18:$L$205, MATCH("Misc ID", 'E4 TB Allocation Details'!$A$18:$L$18, 0),FALSE), 'E2 Allocators'!$B$15:$W$361, MATCH('O5 Details by Class &amp; Accounts'!BC$18, 'E2 Allocators'!$B$15:$W$15, 0),FALSE)*$E19), 0, VLOOKUP(VLOOKUP($A19, 'E4 TB Allocation Details'!$A$18:$L$205, MATCH("Misc ID", 'E4 TB Allocation Details'!$A$18:$L$18, 0),FALSE), 'E2 Allocators'!$B$15:$W$361, MATCH('O5 Details by Class &amp; Accounts'!BC$18, 'E2 Allocators'!$B$15:$W$15, 0),FALSE)*$E19)</f>
        <v>0</v>
      </c>
      <c r="BD19" s="1411">
        <f>IF(ISERROR(VLOOKUP(VLOOKUP($A19, 'E4 TB Allocation Details'!$A$18:$L$205, MATCH("Misc ID", 'E4 TB Allocation Details'!$A$18:$L$18, 0),FALSE), 'E2 Allocators'!$B$15:$W$361, MATCH('O5 Details by Class &amp; Accounts'!BD$18, 'E2 Allocators'!$B$15:$W$15, 0),FALSE)*$E19), 0, VLOOKUP(VLOOKUP($A19, 'E4 TB Allocation Details'!$A$18:$L$205, MATCH("Misc ID", 'E4 TB Allocation Details'!$A$18:$L$18, 0),FALSE), 'E2 Allocators'!$B$15:$W$361, MATCH('O5 Details by Class &amp; Accounts'!BD$18, 'E2 Allocators'!$B$15:$W$15, 0),FALSE)*$E19)</f>
        <v>0</v>
      </c>
      <c r="BE19" s="1411">
        <f>IF(ISERROR(VLOOKUP(VLOOKUP($A19, 'E4 TB Allocation Details'!$A$18:$L$205, MATCH("Misc ID", 'E4 TB Allocation Details'!$A$18:$L$18, 0),FALSE), 'E2 Allocators'!$B$15:$W$361, MATCH('O5 Details by Class &amp; Accounts'!BE$18, 'E2 Allocators'!$B$15:$W$15, 0),FALSE)*$E19), 0, VLOOKUP(VLOOKUP($A19, 'E4 TB Allocation Details'!$A$18:$L$205, MATCH("Misc ID", 'E4 TB Allocation Details'!$A$18:$L$18, 0),FALSE), 'E2 Allocators'!$B$15:$W$361, MATCH('O5 Details by Class &amp; Accounts'!BE$18, 'E2 Allocators'!$B$15:$W$15, 0),FALSE)*$E19)</f>
        <v>0</v>
      </c>
      <c r="BF19" s="1411">
        <f>IF(ISERROR(VLOOKUP(VLOOKUP($A19, 'E4 TB Allocation Details'!$A$18:$L$205, MATCH("Misc ID", 'E4 TB Allocation Details'!$A$18:$L$18, 0),FALSE), 'E2 Allocators'!$B$15:$W$361, MATCH('O5 Details by Class &amp; Accounts'!BF$18, 'E2 Allocators'!$B$15:$W$15, 0),FALSE)*$E19), 0, VLOOKUP(VLOOKUP($A19, 'E4 TB Allocation Details'!$A$18:$L$205, MATCH("Misc ID", 'E4 TB Allocation Details'!$A$18:$L$18, 0),FALSE), 'E2 Allocators'!$B$15:$W$361, MATCH('O5 Details by Class &amp; Accounts'!BF$18, 'E2 Allocators'!$B$15:$W$15, 0),FALSE)*$E19)</f>
        <v>0</v>
      </c>
      <c r="BG19" s="1411">
        <f>IF(ISERROR(VLOOKUP(VLOOKUP($A19, 'E4 TB Allocation Details'!$A$18:$L$205, MATCH("Misc ID", 'E4 TB Allocation Details'!$A$18:$L$18, 0),FALSE), 'E2 Allocators'!$B$15:$W$361, MATCH('O5 Details by Class &amp; Accounts'!BG$18, 'E2 Allocators'!$B$15:$W$15, 0),FALSE)*$E19), 0, VLOOKUP(VLOOKUP($A19, 'E4 TB Allocation Details'!$A$18:$L$205, MATCH("Misc ID", 'E4 TB Allocation Details'!$A$18:$L$18, 0),FALSE), 'E2 Allocators'!$B$15:$W$361, MATCH('O5 Details by Class &amp; Accounts'!BG$18, 'E2 Allocators'!$B$15:$W$15, 0),FALSE)*$E19)</f>
        <v>0</v>
      </c>
      <c r="BH19" s="1411">
        <f>IF(ISERROR(VLOOKUP(VLOOKUP($A19, 'E4 TB Allocation Details'!$A$18:$L$205, MATCH("Misc ID", 'E4 TB Allocation Details'!$A$18:$L$18, 0),FALSE), 'E2 Allocators'!$B$15:$W$361, MATCH('O5 Details by Class &amp; Accounts'!BH$18, 'E2 Allocators'!$B$15:$W$15, 0),FALSE)*$E19), 0, VLOOKUP(VLOOKUP($A19, 'E4 TB Allocation Details'!$A$18:$L$205, MATCH("Misc ID", 'E4 TB Allocation Details'!$A$18:$L$18, 0),FALSE), 'E2 Allocators'!$B$15:$W$361, MATCH('O5 Details by Class &amp; Accounts'!BH$18, 'E2 Allocators'!$B$15:$W$15, 0),FALSE)*$E19)</f>
        <v>0</v>
      </c>
      <c r="BI19" s="1411">
        <f>IF(ISERROR(VLOOKUP(VLOOKUP($A19, 'E4 TB Allocation Details'!$A$18:$L$205, MATCH("Misc ID", 'E4 TB Allocation Details'!$A$18:$L$18, 0),FALSE), 'E2 Allocators'!$B$15:$W$361, MATCH('O5 Details by Class &amp; Accounts'!BI$18, 'E2 Allocators'!$B$15:$W$15, 0),FALSE)*$E19), 0, VLOOKUP(VLOOKUP($A19, 'E4 TB Allocation Details'!$A$18:$L$205, MATCH("Misc ID", 'E4 TB Allocation Details'!$A$18:$L$18, 0),FALSE), 'E2 Allocators'!$B$15:$W$361, MATCH('O5 Details by Class &amp; Accounts'!BI$18, 'E2 Allocators'!$B$15:$W$15, 0),FALSE)*$E19)</f>
        <v>0</v>
      </c>
      <c r="BJ19" s="1411">
        <f>IF(ISERROR(VLOOKUP(VLOOKUP($A19, 'E4 TB Allocation Details'!$A$18:$L$205, MATCH("Misc ID", 'E4 TB Allocation Details'!$A$18:$L$18, 0),FALSE), 'E2 Allocators'!$B$15:$W$361, MATCH('O5 Details by Class &amp; Accounts'!BJ$18, 'E2 Allocators'!$B$15:$W$15, 0),FALSE)*$E19), 0, VLOOKUP(VLOOKUP($A19, 'E4 TB Allocation Details'!$A$18:$L$205, MATCH("Misc ID", 'E4 TB Allocation Details'!$A$18:$L$18, 0),FALSE), 'E2 Allocators'!$B$15:$W$361, MATCH('O5 Details by Class &amp; Accounts'!BJ$18, 'E2 Allocators'!$B$15:$W$15, 0),FALSE)*$E19)</f>
        <v>0</v>
      </c>
      <c r="BK19" s="1411">
        <f>IF(ISERROR(VLOOKUP(VLOOKUP($A19, 'E4 TB Allocation Details'!$A$18:$L$205, MATCH("Misc ID", 'E4 TB Allocation Details'!$A$18:$L$18, 0),FALSE), 'E2 Allocators'!$B$15:$W$361, MATCH('O5 Details by Class &amp; Accounts'!BK$18, 'E2 Allocators'!$B$15:$W$15, 0),FALSE)*$E19), 0, VLOOKUP(VLOOKUP($A19, 'E4 TB Allocation Details'!$A$18:$L$205, MATCH("Misc ID", 'E4 TB Allocation Details'!$A$18:$L$18, 0),FALSE), 'E2 Allocators'!$B$15:$W$361, MATCH('O5 Details by Class &amp; Accounts'!BK$18, 'E2 Allocators'!$B$15:$W$15, 0),FALSE)*$E19)</f>
        <v>0</v>
      </c>
      <c r="BL19" s="1411">
        <f>IF(ISERROR(VLOOKUP(VLOOKUP($A19, 'E4 TB Allocation Details'!$A$18:$L$205, MATCH("Misc ID", 'E4 TB Allocation Details'!$A$18:$L$18, 0),FALSE), 'E2 Allocators'!$B$15:$W$361, MATCH('O5 Details by Class &amp; Accounts'!BL$18, 'E2 Allocators'!$B$15:$W$15, 0),FALSE)*$E19), 0, VLOOKUP(VLOOKUP($A19, 'E4 TB Allocation Details'!$A$18:$L$205, MATCH("Misc ID", 'E4 TB Allocation Details'!$A$18:$L$18, 0),FALSE), 'E2 Allocators'!$B$15:$W$361, MATCH('O5 Details by Class &amp; Accounts'!BL$18, 'E2 Allocators'!$B$15:$W$15, 0),FALSE)*$E19)</f>
        <v>0</v>
      </c>
      <c r="BM19" s="1411">
        <f>IF(ISERROR(VLOOKUP(VLOOKUP($A19, 'E4 TB Allocation Details'!$A$18:$L$205, MATCH("Misc ID", 'E4 TB Allocation Details'!$A$18:$L$18, 0),FALSE), 'E2 Allocators'!$B$15:$W$361, MATCH('O5 Details by Class &amp; Accounts'!BM$18, 'E2 Allocators'!$B$15:$W$15, 0),FALSE)*$E19), 0, VLOOKUP(VLOOKUP($A19, 'E4 TB Allocation Details'!$A$18:$L$205, MATCH("Misc ID", 'E4 TB Allocation Details'!$A$18:$L$18, 0),FALSE), 'E2 Allocators'!$B$15:$W$361, MATCH('O5 Details by Class &amp; Accounts'!BM$18, 'E2 Allocators'!$B$15:$W$15, 0),FALSE)*$E19)</f>
        <v>0</v>
      </c>
      <c r="BN19" s="1411">
        <f>IF(ISERROR(VLOOKUP(VLOOKUP($A19, 'E4 TB Allocation Details'!$A$18:$L$205, MATCH("Misc ID", 'E4 TB Allocation Details'!$A$18:$L$18, 0),FALSE), 'E2 Allocators'!$B$15:$W$361, MATCH('O5 Details by Class &amp; Accounts'!BN$18, 'E2 Allocators'!$B$15:$W$15, 0),FALSE)*$E19), 0, VLOOKUP(VLOOKUP($A19, 'E4 TB Allocation Details'!$A$18:$L$205, MATCH("Misc ID", 'E4 TB Allocation Details'!$A$18:$L$18, 0),FALSE), 'E2 Allocators'!$B$15:$W$361, MATCH('O5 Details by Class &amp; Accounts'!BN$18, 'E2 Allocators'!$B$15:$W$15, 0),FALSE)*$E19)</f>
        <v>0</v>
      </c>
      <c r="BO19" s="1411">
        <f>IF(ISERROR(VLOOKUP(VLOOKUP($A19, 'E4 TB Allocation Details'!$A$18:$L$205, MATCH("Misc ID", 'E4 TB Allocation Details'!$A$18:$L$18, 0),FALSE), 'E2 Allocators'!$B$15:$W$361, MATCH('O5 Details by Class &amp; Accounts'!BO$18, 'E2 Allocators'!$B$15:$W$15, 0),FALSE)*$E19), 0, VLOOKUP(VLOOKUP($A19, 'E4 TB Allocation Details'!$A$18:$L$205, MATCH("Misc ID", 'E4 TB Allocation Details'!$A$18:$L$18, 0),FALSE), 'E2 Allocators'!$B$15:$W$361, MATCH('O5 Details by Class &amp; Accounts'!BO$18, 'E2 Allocators'!$B$15:$W$15, 0),FALSE)*$E19)</f>
        <v>0</v>
      </c>
      <c r="BP19" s="1411">
        <f>IF(ISERROR(VLOOKUP(VLOOKUP($A19, 'E4 TB Allocation Details'!$A$18:$L$205, MATCH("Misc ID", 'E4 TB Allocation Details'!$A$18:$L$18, 0),FALSE), 'E2 Allocators'!$B$15:$W$361, MATCH('O5 Details by Class &amp; Accounts'!BP$18, 'E2 Allocators'!$B$15:$W$15, 0),FALSE)*$E19), 0, VLOOKUP(VLOOKUP($A19, 'E4 TB Allocation Details'!$A$18:$L$205, MATCH("Misc ID", 'E4 TB Allocation Details'!$A$18:$L$18, 0),FALSE), 'E2 Allocators'!$B$15:$W$361, MATCH('O5 Details by Class &amp; Accounts'!BP$18, 'E2 Allocators'!$B$15:$W$15, 0),FALSE)*$E19)</f>
        <v>0</v>
      </c>
      <c r="BQ19" s="1411">
        <f>IF(ISERROR(VLOOKUP(VLOOKUP($A19, 'E4 TB Allocation Details'!$A$18:$L$205, MATCH("Misc ID", 'E4 TB Allocation Details'!$A$18:$L$18, 0),FALSE), 'E2 Allocators'!$B$15:$W$361, MATCH('O5 Details by Class &amp; Accounts'!BQ$18, 'E2 Allocators'!$B$15:$W$15, 0),FALSE)*$E19), 0, VLOOKUP(VLOOKUP($A19, 'E4 TB Allocation Details'!$A$18:$L$205, MATCH("Misc ID", 'E4 TB Allocation Details'!$A$18:$L$18, 0),FALSE), 'E2 Allocators'!$B$15:$W$361, MATCH('O5 Details by Class &amp; Accounts'!BQ$18, 'E2 Allocators'!$B$15:$W$15, 0),FALSE)*$E19)</f>
        <v>0</v>
      </c>
      <c r="BR19" s="1411">
        <f>IF(ISERROR(VLOOKUP(VLOOKUP($A19, 'E4 TB Allocation Details'!$A$18:$L$205, MATCH("Misc ID", 'E4 TB Allocation Details'!$A$18:$L$18, 0),FALSE), 'E2 Allocators'!$B$15:$W$361, MATCH('O5 Details by Class &amp; Accounts'!BR$18, 'E2 Allocators'!$B$15:$W$15, 0),FALSE)*$E19), 0, VLOOKUP(VLOOKUP($A19, 'E4 TB Allocation Details'!$A$18:$L$205, MATCH("Misc ID", 'E4 TB Allocation Details'!$A$18:$L$18, 0),FALSE), 'E2 Allocators'!$B$15:$W$361, MATCH('O5 Details by Class &amp; Accounts'!BR$18, 'E2 Allocators'!$B$15:$W$15, 0),FALSE)*$E19)</f>
        <v>0</v>
      </c>
      <c r="BS19" s="1411">
        <f>SUM(AY19:BR19)</f>
        <v>0</v>
      </c>
      <c r="BT19" s="1411">
        <f>IF(ISERROR(VLOOKUP(VLOOKUP($A19, 'E4 TB Allocation Details'!$A$18:$L$205, MATCH("A &amp; G ID", 'E4 TB Allocation Details'!$A$18:$L$18, 0),FALSE), 'E2 Allocators'!$B$15:$W$361, MATCH('O5 Details by Class &amp; Accounts'!BT$18, 'E2 Allocators'!$B$15:$W$15, 0),FALSE)*$E19), 0, VLOOKUP(VLOOKUP($A19, 'E4 TB Allocation Details'!$A$18:$L$205, MATCH("A &amp; G ID", 'E4 TB Allocation Details'!$A$18:$L$18, 0),FALSE), 'E2 Allocators'!$B$15:$W$361, MATCH('O5 Details by Class &amp; Accounts'!BT$18, 'E2 Allocators'!$B$15:$W$15, 0),FALSE)*$E19)</f>
        <v>0</v>
      </c>
      <c r="BU19" s="1411">
        <f>IF(ISERROR(VLOOKUP(VLOOKUP($A19, 'E4 TB Allocation Details'!$A$18:$L$205, MATCH("A &amp; G ID", 'E4 TB Allocation Details'!$A$18:$L$18, 0),FALSE), 'E2 Allocators'!$B$15:$W$361, MATCH('O5 Details by Class &amp; Accounts'!BU$18, 'E2 Allocators'!$B$15:$W$15, 0),FALSE)*$E19), 0, VLOOKUP(VLOOKUP($A19, 'E4 TB Allocation Details'!$A$18:$L$205, MATCH("A &amp; G ID", 'E4 TB Allocation Details'!$A$18:$L$18, 0),FALSE), 'E2 Allocators'!$B$15:$W$361, MATCH('O5 Details by Class &amp; Accounts'!BU$18, 'E2 Allocators'!$B$15:$W$15, 0),FALSE)*$E19)</f>
        <v>0</v>
      </c>
      <c r="BV19" s="1411">
        <f>IF(ISERROR(VLOOKUP(VLOOKUP($A19, 'E4 TB Allocation Details'!$A$18:$L$205, MATCH("A &amp; G ID", 'E4 TB Allocation Details'!$A$18:$L$18, 0),FALSE), 'E2 Allocators'!$B$15:$W$361, MATCH('O5 Details by Class &amp; Accounts'!BV$18, 'E2 Allocators'!$B$15:$W$15, 0),FALSE)*$E19), 0, VLOOKUP(VLOOKUP($A19, 'E4 TB Allocation Details'!$A$18:$L$205, MATCH("A &amp; G ID", 'E4 TB Allocation Details'!$A$18:$L$18, 0),FALSE), 'E2 Allocators'!$B$15:$W$361, MATCH('O5 Details by Class &amp; Accounts'!BV$18, 'E2 Allocators'!$B$15:$W$15, 0),FALSE)*$E19)</f>
        <v>0</v>
      </c>
      <c r="BW19" s="1411">
        <f>IF(ISERROR(VLOOKUP(VLOOKUP($A19, 'E4 TB Allocation Details'!$A$18:$L$205, MATCH("A &amp; G ID", 'E4 TB Allocation Details'!$A$18:$L$18, 0),FALSE), 'E2 Allocators'!$B$15:$W$361, MATCH('O5 Details by Class &amp; Accounts'!BW$18, 'E2 Allocators'!$B$15:$W$15, 0),FALSE)*$E19), 0, VLOOKUP(VLOOKUP($A19, 'E4 TB Allocation Details'!$A$18:$L$205, MATCH("A &amp; G ID", 'E4 TB Allocation Details'!$A$18:$L$18, 0),FALSE), 'E2 Allocators'!$B$15:$W$361, MATCH('O5 Details by Class &amp; Accounts'!BW$18, 'E2 Allocators'!$B$15:$W$15, 0),FALSE)*$E19)</f>
        <v>0</v>
      </c>
      <c r="BX19" s="1411">
        <f>IF(ISERROR(VLOOKUP(VLOOKUP($A19, 'E4 TB Allocation Details'!$A$18:$L$205, MATCH("A &amp; G ID", 'E4 TB Allocation Details'!$A$18:$L$18, 0),FALSE), 'E2 Allocators'!$B$15:$W$361, MATCH('O5 Details by Class &amp; Accounts'!BX$18, 'E2 Allocators'!$B$15:$W$15, 0),FALSE)*$E19), 0, VLOOKUP(VLOOKUP($A19, 'E4 TB Allocation Details'!$A$18:$L$205, MATCH("A &amp; G ID", 'E4 TB Allocation Details'!$A$18:$L$18, 0),FALSE), 'E2 Allocators'!$B$15:$W$361, MATCH('O5 Details by Class &amp; Accounts'!BX$18, 'E2 Allocators'!$B$15:$W$15, 0),FALSE)*$E19)</f>
        <v>0</v>
      </c>
      <c r="BY19" s="1411">
        <f>IF(ISERROR(VLOOKUP(VLOOKUP($A19, 'E4 TB Allocation Details'!$A$18:$L$205, MATCH("A &amp; G ID", 'E4 TB Allocation Details'!$A$18:$L$18, 0),FALSE), 'E2 Allocators'!$B$15:$W$361, MATCH('O5 Details by Class &amp; Accounts'!BY$18, 'E2 Allocators'!$B$15:$W$15, 0),FALSE)*$E19), 0, VLOOKUP(VLOOKUP($A19, 'E4 TB Allocation Details'!$A$18:$L$205, MATCH("A &amp; G ID", 'E4 TB Allocation Details'!$A$18:$L$18, 0),FALSE), 'E2 Allocators'!$B$15:$W$361, MATCH('O5 Details by Class &amp; Accounts'!BY$18, 'E2 Allocators'!$B$15:$W$15, 0),FALSE)*$E19)</f>
        <v>0</v>
      </c>
      <c r="BZ19" s="1411">
        <f>IF(ISERROR(VLOOKUP(VLOOKUP($A19, 'E4 TB Allocation Details'!$A$18:$L$205, MATCH("A &amp; G ID", 'E4 TB Allocation Details'!$A$18:$L$18, 0),FALSE), 'E2 Allocators'!$B$15:$W$361, MATCH('O5 Details by Class &amp; Accounts'!BZ$18, 'E2 Allocators'!$B$15:$W$15, 0),FALSE)*$E19), 0, VLOOKUP(VLOOKUP($A19, 'E4 TB Allocation Details'!$A$18:$L$205, MATCH("A &amp; G ID", 'E4 TB Allocation Details'!$A$18:$L$18, 0),FALSE), 'E2 Allocators'!$B$15:$W$361, MATCH('O5 Details by Class &amp; Accounts'!BZ$18, 'E2 Allocators'!$B$15:$W$15, 0),FALSE)*$E19)</f>
        <v>0</v>
      </c>
      <c r="CA19" s="1411">
        <f>IF(ISERROR(VLOOKUP(VLOOKUP($A19, 'E4 TB Allocation Details'!$A$18:$L$205, MATCH("A &amp; G ID", 'E4 TB Allocation Details'!$A$18:$L$18, 0),FALSE), 'E2 Allocators'!$B$15:$W$361, MATCH('O5 Details by Class &amp; Accounts'!CA$18, 'E2 Allocators'!$B$15:$W$15, 0),FALSE)*$E19), 0, VLOOKUP(VLOOKUP($A19, 'E4 TB Allocation Details'!$A$18:$L$205, MATCH("A &amp; G ID", 'E4 TB Allocation Details'!$A$18:$L$18, 0),FALSE), 'E2 Allocators'!$B$15:$W$361, MATCH('O5 Details by Class &amp; Accounts'!CA$18, 'E2 Allocators'!$B$15:$W$15, 0),FALSE)*$E19)</f>
        <v>0</v>
      </c>
      <c r="CB19" s="1411">
        <f>IF(ISERROR(VLOOKUP(VLOOKUP($A19, 'E4 TB Allocation Details'!$A$18:$L$205, MATCH("A &amp; G ID", 'E4 TB Allocation Details'!$A$18:$L$18, 0),FALSE), 'E2 Allocators'!$B$15:$W$361, MATCH('O5 Details by Class &amp; Accounts'!CB$18, 'E2 Allocators'!$B$15:$W$15, 0),FALSE)*$E19), 0, VLOOKUP(VLOOKUP($A19, 'E4 TB Allocation Details'!$A$18:$L$205, MATCH("A &amp; G ID", 'E4 TB Allocation Details'!$A$18:$L$18, 0),FALSE), 'E2 Allocators'!$B$15:$W$361, MATCH('O5 Details by Class &amp; Accounts'!CB$18, 'E2 Allocators'!$B$15:$W$15, 0),FALSE)*$E19)</f>
        <v>0</v>
      </c>
      <c r="CC19" s="1411">
        <f>IF(ISERROR(VLOOKUP(VLOOKUP($A19, 'E4 TB Allocation Details'!$A$18:$L$205, MATCH("A &amp; G ID", 'E4 TB Allocation Details'!$A$18:$L$18, 0),FALSE), 'E2 Allocators'!$B$15:$W$361, MATCH('O5 Details by Class &amp; Accounts'!CC$18, 'E2 Allocators'!$B$15:$W$15, 0),FALSE)*$E19), 0, VLOOKUP(VLOOKUP($A19, 'E4 TB Allocation Details'!$A$18:$L$205, MATCH("A &amp; G ID", 'E4 TB Allocation Details'!$A$18:$L$18, 0),FALSE), 'E2 Allocators'!$B$15:$W$361, MATCH('O5 Details by Class &amp; Accounts'!CC$18, 'E2 Allocators'!$B$15:$W$15, 0),FALSE)*$E19)</f>
        <v>0</v>
      </c>
      <c r="CD19" s="1411">
        <f>IF(ISERROR(VLOOKUP(VLOOKUP($A19, 'E4 TB Allocation Details'!$A$18:$L$205, MATCH("A &amp; G ID", 'E4 TB Allocation Details'!$A$18:$L$18, 0),FALSE), 'E2 Allocators'!$B$15:$W$361, MATCH('O5 Details by Class &amp; Accounts'!CD$18, 'E2 Allocators'!$B$15:$W$15, 0),FALSE)*$E19), 0, VLOOKUP(VLOOKUP($A19, 'E4 TB Allocation Details'!$A$18:$L$205, MATCH("A &amp; G ID", 'E4 TB Allocation Details'!$A$18:$L$18, 0),FALSE), 'E2 Allocators'!$B$15:$W$361, MATCH('O5 Details by Class &amp; Accounts'!CD$18, 'E2 Allocators'!$B$15:$W$15, 0),FALSE)*$E19)</f>
        <v>0</v>
      </c>
      <c r="CE19" s="1411">
        <f>IF(ISERROR(VLOOKUP(VLOOKUP($A19, 'E4 TB Allocation Details'!$A$18:$L$205, MATCH("A &amp; G ID", 'E4 TB Allocation Details'!$A$18:$L$18, 0),FALSE), 'E2 Allocators'!$B$15:$W$361, MATCH('O5 Details by Class &amp; Accounts'!CE$18, 'E2 Allocators'!$B$15:$W$15, 0),FALSE)*$E19), 0, VLOOKUP(VLOOKUP($A19, 'E4 TB Allocation Details'!$A$18:$L$205, MATCH("A &amp; G ID", 'E4 TB Allocation Details'!$A$18:$L$18, 0),FALSE), 'E2 Allocators'!$B$15:$W$361, MATCH('O5 Details by Class &amp; Accounts'!CE$18, 'E2 Allocators'!$B$15:$W$15, 0),FALSE)*$E19)</f>
        <v>0</v>
      </c>
      <c r="CF19" s="1411">
        <f>IF(ISERROR(VLOOKUP(VLOOKUP($A19, 'E4 TB Allocation Details'!$A$18:$L$205, MATCH("A &amp; G ID", 'E4 TB Allocation Details'!$A$18:$L$18, 0),FALSE), 'E2 Allocators'!$B$15:$W$361, MATCH('O5 Details by Class &amp; Accounts'!CF$18, 'E2 Allocators'!$B$15:$W$15, 0),FALSE)*$E19), 0, VLOOKUP(VLOOKUP($A19, 'E4 TB Allocation Details'!$A$18:$L$205, MATCH("A &amp; G ID", 'E4 TB Allocation Details'!$A$18:$L$18, 0),FALSE), 'E2 Allocators'!$B$15:$W$361, MATCH('O5 Details by Class &amp; Accounts'!CF$18, 'E2 Allocators'!$B$15:$W$15, 0),FALSE)*$E19)</f>
        <v>0</v>
      </c>
      <c r="CG19" s="1411">
        <f>IF(ISERROR(VLOOKUP(VLOOKUP($A19, 'E4 TB Allocation Details'!$A$18:$L$205, MATCH("A &amp; G ID", 'E4 TB Allocation Details'!$A$18:$L$18, 0),FALSE), 'E2 Allocators'!$B$15:$W$361, MATCH('O5 Details by Class &amp; Accounts'!CG$18, 'E2 Allocators'!$B$15:$W$15, 0),FALSE)*$E19), 0, VLOOKUP(VLOOKUP($A19, 'E4 TB Allocation Details'!$A$18:$L$205, MATCH("A &amp; G ID", 'E4 TB Allocation Details'!$A$18:$L$18, 0),FALSE), 'E2 Allocators'!$B$15:$W$361, MATCH('O5 Details by Class &amp; Accounts'!CG$18, 'E2 Allocators'!$B$15:$W$15, 0),FALSE)*$E19)</f>
        <v>0</v>
      </c>
      <c r="CH19" s="1411">
        <f>IF(ISERROR(VLOOKUP(VLOOKUP($A19, 'E4 TB Allocation Details'!$A$18:$L$205, MATCH("A &amp; G ID", 'E4 TB Allocation Details'!$A$18:$L$18, 0),FALSE), 'E2 Allocators'!$B$15:$W$361, MATCH('O5 Details by Class &amp; Accounts'!CH$18, 'E2 Allocators'!$B$15:$W$15, 0),FALSE)*$E19), 0, VLOOKUP(VLOOKUP($A19, 'E4 TB Allocation Details'!$A$18:$L$205, MATCH("A &amp; G ID", 'E4 TB Allocation Details'!$A$18:$L$18, 0),FALSE), 'E2 Allocators'!$B$15:$W$361, MATCH('O5 Details by Class &amp; Accounts'!CH$18, 'E2 Allocators'!$B$15:$W$15, 0),FALSE)*$E19)</f>
        <v>0</v>
      </c>
      <c r="CI19" s="1411">
        <f>IF(ISERROR(VLOOKUP(VLOOKUP($A19, 'E4 TB Allocation Details'!$A$18:$L$205, MATCH("A &amp; G ID", 'E4 TB Allocation Details'!$A$18:$L$18, 0),FALSE), 'E2 Allocators'!$B$15:$W$361, MATCH('O5 Details by Class &amp; Accounts'!CI$18, 'E2 Allocators'!$B$15:$W$15, 0),FALSE)*$E19), 0, VLOOKUP(VLOOKUP($A19, 'E4 TB Allocation Details'!$A$18:$L$205, MATCH("A &amp; G ID", 'E4 TB Allocation Details'!$A$18:$L$18, 0),FALSE), 'E2 Allocators'!$B$15:$W$361, MATCH('O5 Details by Class &amp; Accounts'!CI$18, 'E2 Allocators'!$B$15:$W$15, 0),FALSE)*$E19)</f>
        <v>0</v>
      </c>
      <c r="CJ19" s="1411">
        <f>IF(ISERROR(VLOOKUP(VLOOKUP($A19, 'E4 TB Allocation Details'!$A$18:$L$205, MATCH("A &amp; G ID", 'E4 TB Allocation Details'!$A$18:$L$18, 0),FALSE), 'E2 Allocators'!$B$15:$W$361, MATCH('O5 Details by Class &amp; Accounts'!CJ$18, 'E2 Allocators'!$B$15:$W$15, 0),FALSE)*$E19), 0, VLOOKUP(VLOOKUP($A19, 'E4 TB Allocation Details'!$A$18:$L$205, MATCH("A &amp; G ID", 'E4 TB Allocation Details'!$A$18:$L$18, 0),FALSE), 'E2 Allocators'!$B$15:$W$361, MATCH('O5 Details by Class &amp; Accounts'!CJ$18, 'E2 Allocators'!$B$15:$W$15, 0),FALSE)*$E19)</f>
        <v>0</v>
      </c>
      <c r="CK19" s="1411">
        <f>IF(ISERROR(VLOOKUP(VLOOKUP($A19, 'E4 TB Allocation Details'!$A$18:$L$205, MATCH("A &amp; G ID", 'E4 TB Allocation Details'!$A$18:$L$18, 0),FALSE), 'E2 Allocators'!$B$15:$W$361, MATCH('O5 Details by Class &amp; Accounts'!CK$18, 'E2 Allocators'!$B$15:$W$15, 0),FALSE)*$E19), 0, VLOOKUP(VLOOKUP($A19, 'E4 TB Allocation Details'!$A$18:$L$205, MATCH("A &amp; G ID", 'E4 TB Allocation Details'!$A$18:$L$18, 0),FALSE), 'E2 Allocators'!$B$15:$W$361, MATCH('O5 Details by Class &amp; Accounts'!CK$18, 'E2 Allocators'!$B$15:$W$15, 0),FALSE)*$E19)</f>
        <v>0</v>
      </c>
      <c r="CL19" s="1411">
        <f>IF(ISERROR(VLOOKUP(VLOOKUP($A19, 'E4 TB Allocation Details'!$A$18:$L$205, MATCH("A &amp; G ID", 'E4 TB Allocation Details'!$A$18:$L$18, 0),FALSE), 'E2 Allocators'!$B$15:$W$361, MATCH('O5 Details by Class &amp; Accounts'!CL$18, 'E2 Allocators'!$B$15:$W$15, 0),FALSE)*$E19), 0, VLOOKUP(VLOOKUP($A19, 'E4 TB Allocation Details'!$A$18:$L$205, MATCH("A &amp; G ID", 'E4 TB Allocation Details'!$A$18:$L$18, 0),FALSE), 'E2 Allocators'!$B$15:$W$361, MATCH('O5 Details by Class &amp; Accounts'!CL$18, 'E2 Allocators'!$B$15:$W$15, 0),FALSE)*$E19)</f>
        <v>0</v>
      </c>
      <c r="CM19" s="1411">
        <f>IF(ISERROR(VLOOKUP(VLOOKUP($A19, 'E4 TB Allocation Details'!$A$18:$L$205, MATCH("A &amp; G ID", 'E4 TB Allocation Details'!$A$18:$L$18, 0),FALSE), 'E2 Allocators'!$B$15:$W$361, MATCH('O5 Details by Class &amp; Accounts'!CM$18, 'E2 Allocators'!$B$15:$W$15, 0),FALSE)*$E19), 0, VLOOKUP(VLOOKUP($A19, 'E4 TB Allocation Details'!$A$18:$L$205, MATCH("A &amp; G ID", 'E4 TB Allocation Details'!$A$18:$L$18, 0),FALSE), 'E2 Allocators'!$B$15:$W$361, MATCH('O5 Details by Class &amp; Accounts'!CM$18, 'E2 Allocators'!$B$15:$W$15, 0),FALSE)*$E19)</f>
        <v>0</v>
      </c>
      <c r="CN19" s="1411">
        <f>SUM(BT19:CM19)</f>
        <v>0</v>
      </c>
      <c r="CO19" s="1791">
        <f>+E19-AC19-AX19-BS19-CN19</f>
        <v>0</v>
      </c>
      <c r="CQ19" s="2086" t="s">
        <v>501</v>
      </c>
    </row>
    <row r="20" spans="1:95" s="80" customFormat="1" ht="12.75">
      <c r="A20" s="1172">
        <v>1608</v>
      </c>
      <c r="B20" s="1173" t="s">
        <v>234</v>
      </c>
      <c r="C20" s="1788">
        <f>IF(ISERROR(VLOOKUP($A20,'I3 TB Data'!$A$23:$H$458,MATCH('O5 Details by Class &amp; Accounts'!$C$18, 'I3 TB Data'!$A$23:$H$23,0),0)), 0, VLOOKUP($A20,'I3 TB Data'!$A$23:$H$458,MATCH('O5 Details by Class &amp; Accounts'!$C$18,'I3 TB Data'!$A$23:$H$23,0),0))</f>
        <v>0</v>
      </c>
      <c r="D20" s="1789"/>
      <c r="E20" s="1788">
        <f>C20+D20</f>
        <v>0</v>
      </c>
      <c r="F20" s="1790">
        <f>IF(ISERROR(VLOOKUP($A20, 'E1 Categorization'!A33:E122, MATCH("Customer Component", 'E1 Categorization'!$A$33:$E$33,0), 0)), 0, IF(VLOOKUP($A20, 'E1 Categorization'!A33:E122, MATCH("Customer Component", 'E1 Categorization'!$A$33:$E$33,0), 0)=0, 'O5 Details by Class &amp; Accounts'!$E20, IF(AND(VLOOKUP($A20, 'E1 Categorization'!A33:E122, MATCH("Customer Component", 'E1 Categorization'!$A$33:$E$33,0), 0) &gt;0, VLOOKUP($A20, 'E1 Categorization'!A33:E122, MATCH("Customer Component", 'E1 Categorization'!$A$33:$E$33,0), 0)&lt;1), 'O5 Details by Class &amp; Accounts'!$E20*(1-VLOOKUP($A20, 'E1 Categorization'!A33:E122, MATCH("Customer Component", 'E1 Categorization'!$A$33:$E$33,0), 0)), 0)))</f>
        <v>0</v>
      </c>
      <c r="G20" s="1790">
        <f>IF(ISERROR(VLOOKUP($A20, 'E1 Categorization'!A33:E122, MATCH("Customer Component", 'E1 Categorization'!$A$33:$E$33,0), 0)),0, IF(VLOOKUP($A20, 'E1 Categorization'!A33:E122, MATCH("Customer Component", 'E1 Categorization'!$A$33:$E$33,0), 0)=0, 0, IF(AND(VLOOKUP($A20, 'E1 Categorization'!A33:E122, MATCH("Customer Component", 'E1 Categorization'!$A$33:$E$33,0), 0) &gt;0, VLOOKUP($A20, 'E1 Categorization'!A33:E122, MATCH("Customer Component", 'E1 Categorization'!$A$33:$E$33,0), 0)&lt;1), 'O5 Details by Class &amp; Accounts'!$E20*(VLOOKUP($A20, 'E1 Categorization'!A33:E122, MATCH("Customer Component", 'E1 Categorization'!$A$33:$E$33,0), 0)), 'O5 Details by Class &amp; Accounts'!$E20)))</f>
        <v>0</v>
      </c>
      <c r="H20" s="1411">
        <f t="shared" ref="H20:H56" si="0">F20+G20</f>
        <v>0</v>
      </c>
      <c r="I20" s="1411">
        <f>IF(ISERROR(VLOOKUP(VLOOKUP($A20, 'E4 TB Allocation Details'!$A$18:$L$205, MATCH("Demand ID", 'E4 TB Allocation Details'!$A$18:$L$18, 0),FALSE), 'E2 Allocators'!$B$15:$W$361, MATCH('O5 Details by Class &amp; Accounts'!I$18, 'E2 Allocators'!$B$15:$W$15, 0),FALSE)*$F20), 0, VLOOKUP(VLOOKUP($A20, 'E4 TB Allocation Details'!$A$18:$L$205, MATCH("Demand ID", 'E4 TB Allocation Details'!$A$18:$L$18, 0),FALSE), 'E2 Allocators'!$B$15:$W$361, MATCH('O5 Details by Class &amp; Accounts'!I$18, 'E2 Allocators'!$B$15:$W$15, 0),FALSE)*$F20)</f>
        <v>0</v>
      </c>
      <c r="J20" s="1411">
        <f>IF(ISERROR(VLOOKUP(VLOOKUP($A20, 'E4 TB Allocation Details'!$A$18:$L$205, MATCH("Demand ID", 'E4 TB Allocation Details'!$A$18:$L$18, 0),FALSE), 'E2 Allocators'!$B$15:$W$361, MATCH('O5 Details by Class &amp; Accounts'!J$18, 'E2 Allocators'!$B$15:$W$15, 0),FALSE)*$F20), 0, VLOOKUP(VLOOKUP($A20, 'E4 TB Allocation Details'!$A$18:$L$205, MATCH("Demand ID", 'E4 TB Allocation Details'!$A$18:$L$18, 0),FALSE), 'E2 Allocators'!$B$15:$W$361, MATCH('O5 Details by Class &amp; Accounts'!J$18, 'E2 Allocators'!$B$15:$W$15, 0),FALSE)*$F20)</f>
        <v>0</v>
      </c>
      <c r="K20" s="1411">
        <f>IF(ISERROR(VLOOKUP(VLOOKUP($A20, 'E4 TB Allocation Details'!$A$18:$L$205, MATCH("Demand ID", 'E4 TB Allocation Details'!$A$18:$L$18, 0),FALSE), 'E2 Allocators'!$B$15:$W$361, MATCH('O5 Details by Class &amp; Accounts'!K$18, 'E2 Allocators'!$B$15:$W$15, 0),FALSE)*$F20), 0, VLOOKUP(VLOOKUP($A20, 'E4 TB Allocation Details'!$A$18:$L$205, MATCH("Demand ID", 'E4 TB Allocation Details'!$A$18:$L$18, 0),FALSE), 'E2 Allocators'!$B$15:$W$361, MATCH('O5 Details by Class &amp; Accounts'!K$18, 'E2 Allocators'!$B$15:$W$15, 0),FALSE)*$F20)</f>
        <v>0</v>
      </c>
      <c r="L20" s="1411">
        <f>IF(ISERROR(VLOOKUP(VLOOKUP($A20, 'E4 TB Allocation Details'!$A$18:$L$205, MATCH("Demand ID", 'E4 TB Allocation Details'!$A$18:$L$18, 0),FALSE), 'E2 Allocators'!$B$15:$W$361, MATCH('O5 Details by Class &amp; Accounts'!L$18, 'E2 Allocators'!$B$15:$W$15, 0),FALSE)*$F20), 0, VLOOKUP(VLOOKUP($A20, 'E4 TB Allocation Details'!$A$18:$L$205, MATCH("Demand ID", 'E4 TB Allocation Details'!$A$18:$L$18, 0),FALSE), 'E2 Allocators'!$B$15:$W$361, MATCH('O5 Details by Class &amp; Accounts'!L$18, 'E2 Allocators'!$B$15:$W$15, 0),FALSE)*$F20)</f>
        <v>0</v>
      </c>
      <c r="M20" s="1411">
        <f>IF(ISERROR(VLOOKUP(VLOOKUP($A20, 'E4 TB Allocation Details'!$A$18:$L$205, MATCH("Demand ID", 'E4 TB Allocation Details'!$A$18:$L$18, 0),FALSE), 'E2 Allocators'!$B$15:$W$361, MATCH('O5 Details by Class &amp; Accounts'!M$18, 'E2 Allocators'!$B$15:$W$15, 0),FALSE)*$F20), 0, VLOOKUP(VLOOKUP($A20, 'E4 TB Allocation Details'!$A$18:$L$205, MATCH("Demand ID", 'E4 TB Allocation Details'!$A$18:$L$18, 0),FALSE), 'E2 Allocators'!$B$15:$W$361, MATCH('O5 Details by Class &amp; Accounts'!M$18, 'E2 Allocators'!$B$15:$W$15, 0),FALSE)*$F20)</f>
        <v>0</v>
      </c>
      <c r="N20" s="1411">
        <f>IF(ISERROR(VLOOKUP(VLOOKUP($A20, 'E4 TB Allocation Details'!$A$18:$L$205, MATCH("Demand ID", 'E4 TB Allocation Details'!$A$18:$L$18, 0),FALSE), 'E2 Allocators'!$B$15:$W$361, MATCH('O5 Details by Class &amp; Accounts'!N$18, 'E2 Allocators'!$B$15:$W$15, 0),FALSE)*$F20), 0, VLOOKUP(VLOOKUP($A20, 'E4 TB Allocation Details'!$A$18:$L$205, MATCH("Demand ID", 'E4 TB Allocation Details'!$A$18:$L$18, 0),FALSE), 'E2 Allocators'!$B$15:$W$361, MATCH('O5 Details by Class &amp; Accounts'!N$18, 'E2 Allocators'!$B$15:$W$15, 0),FALSE)*$F20)</f>
        <v>0</v>
      </c>
      <c r="O20" s="1411">
        <f>IF(ISERROR(VLOOKUP(VLOOKUP($A20, 'E4 TB Allocation Details'!$A$18:$L$205, MATCH("Demand ID", 'E4 TB Allocation Details'!$A$18:$L$18, 0),FALSE), 'E2 Allocators'!$B$15:$W$361, MATCH('O5 Details by Class &amp; Accounts'!O$18, 'E2 Allocators'!$B$15:$W$15, 0),FALSE)*$F20), 0, VLOOKUP(VLOOKUP($A20, 'E4 TB Allocation Details'!$A$18:$L$205, MATCH("Demand ID", 'E4 TB Allocation Details'!$A$18:$L$18, 0),FALSE), 'E2 Allocators'!$B$15:$W$361, MATCH('O5 Details by Class &amp; Accounts'!O$18, 'E2 Allocators'!$B$15:$W$15, 0),FALSE)*$F20)</f>
        <v>0</v>
      </c>
      <c r="P20" s="1411">
        <f>IF(ISERROR(VLOOKUP(VLOOKUP($A20, 'E4 TB Allocation Details'!$A$18:$L$205, MATCH("Demand ID", 'E4 TB Allocation Details'!$A$18:$L$18, 0),FALSE), 'E2 Allocators'!$B$15:$W$361, MATCH('O5 Details by Class &amp; Accounts'!P$18, 'E2 Allocators'!$B$15:$W$15, 0),FALSE)*$F20), 0, VLOOKUP(VLOOKUP($A20, 'E4 TB Allocation Details'!$A$18:$L$205, MATCH("Demand ID", 'E4 TB Allocation Details'!$A$18:$L$18, 0),FALSE), 'E2 Allocators'!$B$15:$W$361, MATCH('O5 Details by Class &amp; Accounts'!P$18, 'E2 Allocators'!$B$15:$W$15, 0),FALSE)*$F20)</f>
        <v>0</v>
      </c>
      <c r="Q20" s="1411">
        <f>IF(ISERROR(VLOOKUP(VLOOKUP($A20, 'E4 TB Allocation Details'!$A$18:$L$205, MATCH("Demand ID", 'E4 TB Allocation Details'!$A$18:$L$18, 0),FALSE), 'E2 Allocators'!$B$15:$W$361, MATCH('O5 Details by Class &amp; Accounts'!Q$18, 'E2 Allocators'!$B$15:$W$15, 0),FALSE)*$F20), 0, VLOOKUP(VLOOKUP($A20, 'E4 TB Allocation Details'!$A$18:$L$205, MATCH("Demand ID", 'E4 TB Allocation Details'!$A$18:$L$18, 0),FALSE), 'E2 Allocators'!$B$15:$W$361, MATCH('O5 Details by Class &amp; Accounts'!Q$18, 'E2 Allocators'!$B$15:$W$15, 0),FALSE)*$F20)</f>
        <v>0</v>
      </c>
      <c r="R20" s="1411">
        <f>IF(ISERROR(VLOOKUP(VLOOKUP($A20, 'E4 TB Allocation Details'!$A$18:$L$205, MATCH("Demand ID", 'E4 TB Allocation Details'!$A$18:$L$18, 0),FALSE), 'E2 Allocators'!$B$15:$W$361, MATCH('O5 Details by Class &amp; Accounts'!R$18, 'E2 Allocators'!$B$15:$W$15, 0),FALSE)*$F20), 0, VLOOKUP(VLOOKUP($A20, 'E4 TB Allocation Details'!$A$18:$L$205, MATCH("Demand ID", 'E4 TB Allocation Details'!$A$18:$L$18, 0),FALSE), 'E2 Allocators'!$B$15:$W$361, MATCH('O5 Details by Class &amp; Accounts'!R$18, 'E2 Allocators'!$B$15:$W$15, 0),FALSE)*$F20)</f>
        <v>0</v>
      </c>
      <c r="S20" s="1411">
        <f>IF(ISERROR(VLOOKUP(VLOOKUP($A20, 'E4 TB Allocation Details'!$A$18:$L$205, MATCH("Demand ID", 'E4 TB Allocation Details'!$A$18:$L$18, 0),FALSE), 'E2 Allocators'!$B$15:$W$361, MATCH('O5 Details by Class &amp; Accounts'!S$18, 'E2 Allocators'!$B$15:$W$15, 0),FALSE)*$F20), 0, VLOOKUP(VLOOKUP($A20, 'E4 TB Allocation Details'!$A$18:$L$205, MATCH("Demand ID", 'E4 TB Allocation Details'!$A$18:$L$18, 0),FALSE), 'E2 Allocators'!$B$15:$W$361, MATCH('O5 Details by Class &amp; Accounts'!S$18, 'E2 Allocators'!$B$15:$W$15, 0),FALSE)*$F20)</f>
        <v>0</v>
      </c>
      <c r="T20" s="1411">
        <f>IF(ISERROR(VLOOKUP(VLOOKUP($A20, 'E4 TB Allocation Details'!$A$18:$L$205, MATCH("Demand ID", 'E4 TB Allocation Details'!$A$18:$L$18, 0),FALSE), 'E2 Allocators'!$B$15:$W$361, MATCH('O5 Details by Class &amp; Accounts'!T$18, 'E2 Allocators'!$B$15:$W$15, 0),FALSE)*$F20), 0, VLOOKUP(VLOOKUP($A20, 'E4 TB Allocation Details'!$A$18:$L$205, MATCH("Demand ID", 'E4 TB Allocation Details'!$A$18:$L$18, 0),FALSE), 'E2 Allocators'!$B$15:$W$361, MATCH('O5 Details by Class &amp; Accounts'!T$18, 'E2 Allocators'!$B$15:$W$15, 0),FALSE)*$F20)</f>
        <v>0</v>
      </c>
      <c r="U20" s="1411">
        <f>IF(ISERROR(VLOOKUP(VLOOKUP($A20, 'E4 TB Allocation Details'!$A$18:$L$205, MATCH("Demand ID", 'E4 TB Allocation Details'!$A$18:$L$18, 0),FALSE), 'E2 Allocators'!$B$15:$W$361, MATCH('O5 Details by Class &amp; Accounts'!U$18, 'E2 Allocators'!$B$15:$W$15, 0),FALSE)*$F20), 0, VLOOKUP(VLOOKUP($A20, 'E4 TB Allocation Details'!$A$18:$L$205, MATCH("Demand ID", 'E4 TB Allocation Details'!$A$18:$L$18, 0),FALSE), 'E2 Allocators'!$B$15:$W$361, MATCH('O5 Details by Class &amp; Accounts'!U$18, 'E2 Allocators'!$B$15:$W$15, 0),FALSE)*$F20)</f>
        <v>0</v>
      </c>
      <c r="V20" s="1411">
        <f>IF(ISERROR(VLOOKUP(VLOOKUP($A20, 'E4 TB Allocation Details'!$A$18:$L$205, MATCH("Demand ID", 'E4 TB Allocation Details'!$A$18:$L$18, 0),FALSE), 'E2 Allocators'!$B$15:$W$361, MATCH('O5 Details by Class &amp; Accounts'!V$18, 'E2 Allocators'!$B$15:$W$15, 0),FALSE)*$F20), 0, VLOOKUP(VLOOKUP($A20, 'E4 TB Allocation Details'!$A$18:$L$205, MATCH("Demand ID", 'E4 TB Allocation Details'!$A$18:$L$18, 0),FALSE), 'E2 Allocators'!$B$15:$W$361, MATCH('O5 Details by Class &amp; Accounts'!V$18, 'E2 Allocators'!$B$15:$W$15, 0),FALSE)*$F20)</f>
        <v>0</v>
      </c>
      <c r="W20" s="1411">
        <f>IF(ISERROR(VLOOKUP(VLOOKUP($A20, 'E4 TB Allocation Details'!$A$18:$L$205, MATCH("Demand ID", 'E4 TB Allocation Details'!$A$18:$L$18, 0),FALSE), 'E2 Allocators'!$B$15:$W$361, MATCH('O5 Details by Class &amp; Accounts'!W$18, 'E2 Allocators'!$B$15:$W$15, 0),FALSE)*$F20), 0, VLOOKUP(VLOOKUP($A20, 'E4 TB Allocation Details'!$A$18:$L$205, MATCH("Demand ID", 'E4 TB Allocation Details'!$A$18:$L$18, 0),FALSE), 'E2 Allocators'!$B$15:$W$361, MATCH('O5 Details by Class &amp; Accounts'!W$18, 'E2 Allocators'!$B$15:$W$15, 0),FALSE)*$F20)</f>
        <v>0</v>
      </c>
      <c r="X20" s="1411">
        <f>IF(ISERROR(VLOOKUP(VLOOKUP($A20, 'E4 TB Allocation Details'!$A$18:$L$205, MATCH("Demand ID", 'E4 TB Allocation Details'!$A$18:$L$18, 0),FALSE), 'E2 Allocators'!$B$15:$W$361, MATCH('O5 Details by Class &amp; Accounts'!X$18, 'E2 Allocators'!$B$15:$W$15, 0),FALSE)*$F20), 0, VLOOKUP(VLOOKUP($A20, 'E4 TB Allocation Details'!$A$18:$L$205, MATCH("Demand ID", 'E4 TB Allocation Details'!$A$18:$L$18, 0),FALSE), 'E2 Allocators'!$B$15:$W$361, MATCH('O5 Details by Class &amp; Accounts'!X$18, 'E2 Allocators'!$B$15:$W$15, 0),FALSE)*$F20)</f>
        <v>0</v>
      </c>
      <c r="Y20" s="1411">
        <f>IF(ISERROR(VLOOKUP(VLOOKUP($A20, 'E4 TB Allocation Details'!$A$18:$L$205, MATCH("Demand ID", 'E4 TB Allocation Details'!$A$18:$L$18, 0),FALSE), 'E2 Allocators'!$B$15:$W$361, MATCH('O5 Details by Class &amp; Accounts'!Y$18, 'E2 Allocators'!$B$15:$W$15, 0),FALSE)*$F20), 0, VLOOKUP(VLOOKUP($A20, 'E4 TB Allocation Details'!$A$18:$L$205, MATCH("Demand ID", 'E4 TB Allocation Details'!$A$18:$L$18, 0),FALSE), 'E2 Allocators'!$B$15:$W$361, MATCH('O5 Details by Class &amp; Accounts'!Y$18, 'E2 Allocators'!$B$15:$W$15, 0),FALSE)*$F20)</f>
        <v>0</v>
      </c>
      <c r="Z20" s="1411">
        <f>IF(ISERROR(VLOOKUP(VLOOKUP($A20, 'E4 TB Allocation Details'!$A$18:$L$205, MATCH("Demand ID", 'E4 TB Allocation Details'!$A$18:$L$18, 0),FALSE), 'E2 Allocators'!$B$15:$W$361, MATCH('O5 Details by Class &amp; Accounts'!Z$18, 'E2 Allocators'!$B$15:$W$15, 0),FALSE)*$F20), 0, VLOOKUP(VLOOKUP($A20, 'E4 TB Allocation Details'!$A$18:$L$205, MATCH("Demand ID", 'E4 TB Allocation Details'!$A$18:$L$18, 0),FALSE), 'E2 Allocators'!$B$15:$W$361, MATCH('O5 Details by Class &amp; Accounts'!Z$18, 'E2 Allocators'!$B$15:$W$15, 0),FALSE)*$F20)</f>
        <v>0</v>
      </c>
      <c r="AA20" s="1411">
        <f>IF(ISERROR(VLOOKUP(VLOOKUP($A20, 'E4 TB Allocation Details'!$A$18:$L$205, MATCH("Demand ID", 'E4 TB Allocation Details'!$A$18:$L$18, 0),FALSE), 'E2 Allocators'!$B$15:$W$361, MATCH('O5 Details by Class &amp; Accounts'!AA$18, 'E2 Allocators'!$B$15:$W$15, 0),FALSE)*$F20), 0, VLOOKUP(VLOOKUP($A20, 'E4 TB Allocation Details'!$A$18:$L$205, MATCH("Demand ID", 'E4 TB Allocation Details'!$A$18:$L$18, 0),FALSE), 'E2 Allocators'!$B$15:$W$361, MATCH('O5 Details by Class &amp; Accounts'!AA$18, 'E2 Allocators'!$B$15:$W$15, 0),FALSE)*$F20)</f>
        <v>0</v>
      </c>
      <c r="AB20" s="1411">
        <f>IF(ISERROR(VLOOKUP(VLOOKUP($A20, 'E4 TB Allocation Details'!$A$18:$L$205, MATCH("Demand ID", 'E4 TB Allocation Details'!$A$18:$L$18, 0),FALSE), 'E2 Allocators'!$B$15:$W$361, MATCH('O5 Details by Class &amp; Accounts'!AB$18, 'E2 Allocators'!$B$15:$W$15, 0),FALSE)*$F20), 0, VLOOKUP(VLOOKUP($A20, 'E4 TB Allocation Details'!$A$18:$L$205, MATCH("Demand ID", 'E4 TB Allocation Details'!$A$18:$L$18, 0),FALSE), 'E2 Allocators'!$B$15:$W$361, MATCH('O5 Details by Class &amp; Accounts'!AB$18, 'E2 Allocators'!$B$15:$W$15, 0),FALSE)*$F20)</f>
        <v>0</v>
      </c>
      <c r="AC20" s="1411">
        <f t="shared" ref="AC20:AC57" si="1">SUM(I20:AB20)</f>
        <v>0</v>
      </c>
      <c r="AD20" s="1411">
        <f>IF(ISERROR(VLOOKUP(VLOOKUP($A20, 'E4 TB Allocation Details'!$A$18:$L$205, MATCH("Customer ID", 'E4 TB Allocation Details'!$A$18:$L$18, 0),FALSE), 'E2 Allocators'!$B$15:$W$361, MATCH('O5 Details by Class &amp; Accounts'!AD$18, 'E2 Allocators'!$B$15:$W$15, 0),FALSE)*$G20), 0, VLOOKUP(VLOOKUP($A20, 'E4 TB Allocation Details'!$A$18:$L$205, MATCH("Customer ID", 'E4 TB Allocation Details'!$A$18:$L$18, 0),FALSE), 'E2 Allocators'!$B$15:$W$361, MATCH('O5 Details by Class &amp; Accounts'!AD$18, 'E2 Allocators'!$B$15:$W$15, 0),FALSE)*$G20)</f>
        <v>0</v>
      </c>
      <c r="AE20" s="1411">
        <f>IF(ISERROR(VLOOKUP(VLOOKUP($A20, 'E4 TB Allocation Details'!$A$18:$L$205, MATCH("Customer ID", 'E4 TB Allocation Details'!$A$18:$L$18, 0),FALSE), 'E2 Allocators'!$B$15:$W$361, MATCH('O5 Details by Class &amp; Accounts'!AE$18, 'E2 Allocators'!$B$15:$W$15, 0),FALSE)*$G20), 0, VLOOKUP(VLOOKUP($A20, 'E4 TB Allocation Details'!$A$18:$L$205, MATCH("Customer ID", 'E4 TB Allocation Details'!$A$18:$L$18, 0),FALSE), 'E2 Allocators'!$B$15:$W$361, MATCH('O5 Details by Class &amp; Accounts'!AE$18, 'E2 Allocators'!$B$15:$W$15, 0),FALSE)*$G20)</f>
        <v>0</v>
      </c>
      <c r="AF20" s="1411">
        <f>IF(ISERROR(VLOOKUP(VLOOKUP($A20, 'E4 TB Allocation Details'!$A$18:$L$205, MATCH("Customer ID", 'E4 TB Allocation Details'!$A$18:$L$18, 0),FALSE), 'E2 Allocators'!$B$15:$W$361, MATCH('O5 Details by Class &amp; Accounts'!AF$18, 'E2 Allocators'!$B$15:$W$15, 0),FALSE)*$G20), 0, VLOOKUP(VLOOKUP($A20, 'E4 TB Allocation Details'!$A$18:$L$205, MATCH("Customer ID", 'E4 TB Allocation Details'!$A$18:$L$18, 0),FALSE), 'E2 Allocators'!$B$15:$W$361, MATCH('O5 Details by Class &amp; Accounts'!AF$18, 'E2 Allocators'!$B$15:$W$15, 0),FALSE)*$G20)</f>
        <v>0</v>
      </c>
      <c r="AG20" s="1411">
        <f>IF(ISERROR(VLOOKUP(VLOOKUP($A20, 'E4 TB Allocation Details'!$A$18:$L$205, MATCH("Customer ID", 'E4 TB Allocation Details'!$A$18:$L$18, 0),FALSE), 'E2 Allocators'!$B$15:$W$361, MATCH('O5 Details by Class &amp; Accounts'!AG$18, 'E2 Allocators'!$B$15:$W$15, 0),FALSE)*$G20), 0, VLOOKUP(VLOOKUP($A20, 'E4 TB Allocation Details'!$A$18:$L$205, MATCH("Customer ID", 'E4 TB Allocation Details'!$A$18:$L$18, 0),FALSE), 'E2 Allocators'!$B$15:$W$361, MATCH('O5 Details by Class &amp; Accounts'!AG$18, 'E2 Allocators'!$B$15:$W$15, 0),FALSE)*$G20)</f>
        <v>0</v>
      </c>
      <c r="AH20" s="1411">
        <f>IF(ISERROR(VLOOKUP(VLOOKUP($A20, 'E4 TB Allocation Details'!$A$18:$L$205, MATCH("Customer ID", 'E4 TB Allocation Details'!$A$18:$L$18, 0),FALSE), 'E2 Allocators'!$B$15:$W$361, MATCH('O5 Details by Class &amp; Accounts'!AH$18, 'E2 Allocators'!$B$15:$W$15, 0),FALSE)*$G20), 0, VLOOKUP(VLOOKUP($A20, 'E4 TB Allocation Details'!$A$18:$L$205, MATCH("Customer ID", 'E4 TB Allocation Details'!$A$18:$L$18, 0),FALSE), 'E2 Allocators'!$B$15:$W$361, MATCH('O5 Details by Class &amp; Accounts'!AH$18, 'E2 Allocators'!$B$15:$W$15, 0),FALSE)*$G20)</f>
        <v>0</v>
      </c>
      <c r="AI20" s="1411">
        <f>IF(ISERROR(VLOOKUP(VLOOKUP($A20, 'E4 TB Allocation Details'!$A$18:$L$205, MATCH("Customer ID", 'E4 TB Allocation Details'!$A$18:$L$18, 0),FALSE), 'E2 Allocators'!$B$15:$W$361, MATCH('O5 Details by Class &amp; Accounts'!AI$18, 'E2 Allocators'!$B$15:$W$15, 0),FALSE)*$G20), 0, VLOOKUP(VLOOKUP($A20, 'E4 TB Allocation Details'!$A$18:$L$205, MATCH("Customer ID", 'E4 TB Allocation Details'!$A$18:$L$18, 0),FALSE), 'E2 Allocators'!$B$15:$W$361, MATCH('O5 Details by Class &amp; Accounts'!AI$18, 'E2 Allocators'!$B$15:$W$15, 0),FALSE)*$G20)</f>
        <v>0</v>
      </c>
      <c r="AJ20" s="1411">
        <f>IF(ISERROR(VLOOKUP(VLOOKUP($A20, 'E4 TB Allocation Details'!$A$18:$L$205, MATCH("Customer ID", 'E4 TB Allocation Details'!$A$18:$L$18, 0),FALSE), 'E2 Allocators'!$B$15:$W$361, MATCH('O5 Details by Class &amp; Accounts'!AJ$18, 'E2 Allocators'!$B$15:$W$15, 0),FALSE)*$G20), 0, VLOOKUP(VLOOKUP($A20, 'E4 TB Allocation Details'!$A$18:$L$205, MATCH("Customer ID", 'E4 TB Allocation Details'!$A$18:$L$18, 0),FALSE), 'E2 Allocators'!$B$15:$W$361, MATCH('O5 Details by Class &amp; Accounts'!AJ$18, 'E2 Allocators'!$B$15:$W$15, 0),FALSE)*$G20)</f>
        <v>0</v>
      </c>
      <c r="AK20" s="1411">
        <f>IF(ISERROR(VLOOKUP(VLOOKUP($A20, 'E4 TB Allocation Details'!$A$18:$L$205, MATCH("Customer ID", 'E4 TB Allocation Details'!$A$18:$L$18, 0),FALSE), 'E2 Allocators'!$B$15:$W$361, MATCH('O5 Details by Class &amp; Accounts'!AK$18, 'E2 Allocators'!$B$15:$W$15, 0),FALSE)*$G20), 0, VLOOKUP(VLOOKUP($A20, 'E4 TB Allocation Details'!$A$18:$L$205, MATCH("Customer ID", 'E4 TB Allocation Details'!$A$18:$L$18, 0),FALSE), 'E2 Allocators'!$B$15:$W$361, MATCH('O5 Details by Class &amp; Accounts'!AK$18, 'E2 Allocators'!$B$15:$W$15, 0),FALSE)*$G20)</f>
        <v>0</v>
      </c>
      <c r="AL20" s="1411">
        <f>IF(ISERROR(VLOOKUP(VLOOKUP($A20, 'E4 TB Allocation Details'!$A$18:$L$205, MATCH("Customer ID", 'E4 TB Allocation Details'!$A$18:$L$18, 0),FALSE), 'E2 Allocators'!$B$15:$W$361, MATCH('O5 Details by Class &amp; Accounts'!AL$18, 'E2 Allocators'!$B$15:$W$15, 0),FALSE)*$G20), 0, VLOOKUP(VLOOKUP($A20, 'E4 TB Allocation Details'!$A$18:$L$205, MATCH("Customer ID", 'E4 TB Allocation Details'!$A$18:$L$18, 0),FALSE), 'E2 Allocators'!$B$15:$W$361, MATCH('O5 Details by Class &amp; Accounts'!AL$18, 'E2 Allocators'!$B$15:$W$15, 0),FALSE)*$G20)</f>
        <v>0</v>
      </c>
      <c r="AM20" s="1411">
        <f>IF(ISERROR(VLOOKUP(VLOOKUP($A20, 'E4 TB Allocation Details'!$A$18:$L$205, MATCH("Customer ID", 'E4 TB Allocation Details'!$A$18:$L$18, 0),FALSE), 'E2 Allocators'!$B$15:$W$361, MATCH('O5 Details by Class &amp; Accounts'!AM$18, 'E2 Allocators'!$B$15:$W$15, 0),FALSE)*$G20), 0, VLOOKUP(VLOOKUP($A20, 'E4 TB Allocation Details'!$A$18:$L$205, MATCH("Customer ID", 'E4 TB Allocation Details'!$A$18:$L$18, 0),FALSE), 'E2 Allocators'!$B$15:$W$361, MATCH('O5 Details by Class &amp; Accounts'!AM$18, 'E2 Allocators'!$B$15:$W$15, 0),FALSE)*$G20)</f>
        <v>0</v>
      </c>
      <c r="AN20" s="1411">
        <f>IF(ISERROR(VLOOKUP(VLOOKUP($A20, 'E4 TB Allocation Details'!$A$18:$L$205, MATCH("Customer ID", 'E4 TB Allocation Details'!$A$18:$L$18, 0),FALSE), 'E2 Allocators'!$B$15:$W$361, MATCH('O5 Details by Class &amp; Accounts'!AN$18, 'E2 Allocators'!$B$15:$W$15, 0),FALSE)*$G20), 0, VLOOKUP(VLOOKUP($A20, 'E4 TB Allocation Details'!$A$18:$L$205, MATCH("Customer ID", 'E4 TB Allocation Details'!$A$18:$L$18, 0),FALSE), 'E2 Allocators'!$B$15:$W$361, MATCH('O5 Details by Class &amp; Accounts'!AN$18, 'E2 Allocators'!$B$15:$W$15, 0),FALSE)*$G20)</f>
        <v>0</v>
      </c>
      <c r="AO20" s="1411">
        <f>IF(ISERROR(VLOOKUP(VLOOKUP($A20, 'E4 TB Allocation Details'!$A$18:$L$205, MATCH("Customer ID", 'E4 TB Allocation Details'!$A$18:$L$18, 0),FALSE), 'E2 Allocators'!$B$15:$W$361, MATCH('O5 Details by Class &amp; Accounts'!AO$18, 'E2 Allocators'!$B$15:$W$15, 0),FALSE)*$G20), 0, VLOOKUP(VLOOKUP($A20, 'E4 TB Allocation Details'!$A$18:$L$205, MATCH("Customer ID", 'E4 TB Allocation Details'!$A$18:$L$18, 0),FALSE), 'E2 Allocators'!$B$15:$W$361, MATCH('O5 Details by Class &amp; Accounts'!AO$18, 'E2 Allocators'!$B$15:$W$15, 0),FALSE)*$G20)</f>
        <v>0</v>
      </c>
      <c r="AP20" s="1411">
        <f>IF(ISERROR(VLOOKUP(VLOOKUP($A20, 'E4 TB Allocation Details'!$A$18:$L$205, MATCH("Customer ID", 'E4 TB Allocation Details'!$A$18:$L$18, 0),FALSE), 'E2 Allocators'!$B$15:$W$361, MATCH('O5 Details by Class &amp; Accounts'!AP$18, 'E2 Allocators'!$B$15:$W$15, 0),FALSE)*$G20), 0, VLOOKUP(VLOOKUP($A20, 'E4 TB Allocation Details'!$A$18:$L$205, MATCH("Customer ID", 'E4 TB Allocation Details'!$A$18:$L$18, 0),FALSE), 'E2 Allocators'!$B$15:$W$361, MATCH('O5 Details by Class &amp; Accounts'!AP$18, 'E2 Allocators'!$B$15:$W$15, 0),FALSE)*$G20)</f>
        <v>0</v>
      </c>
      <c r="AQ20" s="1411">
        <f>IF(ISERROR(VLOOKUP(VLOOKUP($A20, 'E4 TB Allocation Details'!$A$18:$L$205, MATCH("Customer ID", 'E4 TB Allocation Details'!$A$18:$L$18, 0),FALSE), 'E2 Allocators'!$B$15:$W$361, MATCH('O5 Details by Class &amp; Accounts'!AQ$18, 'E2 Allocators'!$B$15:$W$15, 0),FALSE)*$G20), 0, VLOOKUP(VLOOKUP($A20, 'E4 TB Allocation Details'!$A$18:$L$205, MATCH("Customer ID", 'E4 TB Allocation Details'!$A$18:$L$18, 0),FALSE), 'E2 Allocators'!$B$15:$W$361, MATCH('O5 Details by Class &amp; Accounts'!AQ$18, 'E2 Allocators'!$B$15:$W$15, 0),FALSE)*$G20)</f>
        <v>0</v>
      </c>
      <c r="AR20" s="1411">
        <f>IF(ISERROR(VLOOKUP(VLOOKUP($A20, 'E4 TB Allocation Details'!$A$18:$L$205, MATCH("Customer ID", 'E4 TB Allocation Details'!$A$18:$L$18, 0),FALSE), 'E2 Allocators'!$B$15:$W$361, MATCH('O5 Details by Class &amp; Accounts'!AR$18, 'E2 Allocators'!$B$15:$W$15, 0),FALSE)*$G20), 0, VLOOKUP(VLOOKUP($A20, 'E4 TB Allocation Details'!$A$18:$L$205, MATCH("Customer ID", 'E4 TB Allocation Details'!$A$18:$L$18, 0),FALSE), 'E2 Allocators'!$B$15:$W$361, MATCH('O5 Details by Class &amp; Accounts'!AR$18, 'E2 Allocators'!$B$15:$W$15, 0),FALSE)*$G20)</f>
        <v>0</v>
      </c>
      <c r="AS20" s="1411">
        <f>IF(ISERROR(VLOOKUP(VLOOKUP($A20, 'E4 TB Allocation Details'!$A$18:$L$205, MATCH("Customer ID", 'E4 TB Allocation Details'!$A$18:$L$18, 0),FALSE), 'E2 Allocators'!$B$15:$W$361, MATCH('O5 Details by Class &amp; Accounts'!AS$18, 'E2 Allocators'!$B$15:$W$15, 0),FALSE)*$G20), 0, VLOOKUP(VLOOKUP($A20, 'E4 TB Allocation Details'!$A$18:$L$205, MATCH("Customer ID", 'E4 TB Allocation Details'!$A$18:$L$18, 0),FALSE), 'E2 Allocators'!$B$15:$W$361, MATCH('O5 Details by Class &amp; Accounts'!AS$18, 'E2 Allocators'!$B$15:$W$15, 0),FALSE)*$G20)</f>
        <v>0</v>
      </c>
      <c r="AT20" s="1411">
        <f>IF(ISERROR(VLOOKUP(VLOOKUP($A20, 'E4 TB Allocation Details'!$A$18:$L$205, MATCH("Customer ID", 'E4 TB Allocation Details'!$A$18:$L$18, 0),FALSE), 'E2 Allocators'!$B$15:$W$361, MATCH('O5 Details by Class &amp; Accounts'!AT$18, 'E2 Allocators'!$B$15:$W$15, 0),FALSE)*$G20), 0, VLOOKUP(VLOOKUP($A20, 'E4 TB Allocation Details'!$A$18:$L$205, MATCH("Customer ID", 'E4 TB Allocation Details'!$A$18:$L$18, 0),FALSE), 'E2 Allocators'!$B$15:$W$361, MATCH('O5 Details by Class &amp; Accounts'!AT$18, 'E2 Allocators'!$B$15:$W$15, 0),FALSE)*$G20)</f>
        <v>0</v>
      </c>
      <c r="AU20" s="1411">
        <f>IF(ISERROR(VLOOKUP(VLOOKUP($A20, 'E4 TB Allocation Details'!$A$18:$L$205, MATCH("Customer ID", 'E4 TB Allocation Details'!$A$18:$L$18, 0),FALSE), 'E2 Allocators'!$B$15:$W$361, MATCH('O5 Details by Class &amp; Accounts'!AU$18, 'E2 Allocators'!$B$15:$W$15, 0),FALSE)*$G20), 0, VLOOKUP(VLOOKUP($A20, 'E4 TB Allocation Details'!$A$18:$L$205, MATCH("Customer ID", 'E4 TB Allocation Details'!$A$18:$L$18, 0),FALSE), 'E2 Allocators'!$B$15:$W$361, MATCH('O5 Details by Class &amp; Accounts'!AU$18, 'E2 Allocators'!$B$15:$W$15, 0),FALSE)*$G20)</f>
        <v>0</v>
      </c>
      <c r="AV20" s="1411">
        <f>IF(ISERROR(VLOOKUP(VLOOKUP($A20, 'E4 TB Allocation Details'!$A$18:$L$205, MATCH("Customer ID", 'E4 TB Allocation Details'!$A$18:$L$18, 0),FALSE), 'E2 Allocators'!$B$15:$W$361, MATCH('O5 Details by Class &amp; Accounts'!AV$18, 'E2 Allocators'!$B$15:$W$15, 0),FALSE)*$G20), 0, VLOOKUP(VLOOKUP($A20, 'E4 TB Allocation Details'!$A$18:$L$205, MATCH("Customer ID", 'E4 TB Allocation Details'!$A$18:$L$18, 0),FALSE), 'E2 Allocators'!$B$15:$W$361, MATCH('O5 Details by Class &amp; Accounts'!AV$18, 'E2 Allocators'!$B$15:$W$15, 0),FALSE)*$G20)</f>
        <v>0</v>
      </c>
      <c r="AW20" s="1411">
        <f>IF(ISERROR(VLOOKUP(VLOOKUP($A20, 'E4 TB Allocation Details'!$A$18:$L$205, MATCH("Customer ID", 'E4 TB Allocation Details'!$A$18:$L$18, 0),FALSE), 'E2 Allocators'!$B$15:$W$361, MATCH('O5 Details by Class &amp; Accounts'!AW$18, 'E2 Allocators'!$B$15:$W$15, 0),FALSE)*$G20), 0, VLOOKUP(VLOOKUP($A20, 'E4 TB Allocation Details'!$A$18:$L$205, MATCH("Customer ID", 'E4 TB Allocation Details'!$A$18:$L$18, 0),FALSE), 'E2 Allocators'!$B$15:$W$361, MATCH('O5 Details by Class &amp; Accounts'!AW$18, 'E2 Allocators'!$B$15:$W$15, 0),FALSE)*$G20)</f>
        <v>0</v>
      </c>
      <c r="AX20" s="1411">
        <f t="shared" ref="AX20:AX57" si="2">SUM(AD20:AW20)</f>
        <v>0</v>
      </c>
      <c r="AY20" s="1411">
        <f>IF(ISERROR(VLOOKUP(VLOOKUP($A20, 'E4 TB Allocation Details'!$A$18:$L$205, MATCH("Misc ID", 'E4 TB Allocation Details'!$A$18:$L$18, 0),FALSE), 'E2 Allocators'!$B$15:$W$361, MATCH('O5 Details by Class &amp; Accounts'!AY$18, 'E2 Allocators'!$B$15:$W$15, 0),FALSE)*$E20), 0, VLOOKUP(VLOOKUP($A20, 'E4 TB Allocation Details'!$A$18:$L$205, MATCH("Misc ID", 'E4 TB Allocation Details'!$A$18:$L$18, 0),FALSE), 'E2 Allocators'!$B$15:$W$361, MATCH('O5 Details by Class &amp; Accounts'!AY$18, 'E2 Allocators'!$B$15:$W$15, 0),FALSE)*$E20)</f>
        <v>0</v>
      </c>
      <c r="AZ20" s="1411">
        <f>IF(ISERROR(VLOOKUP(VLOOKUP($A20, 'E4 TB Allocation Details'!$A$18:$L$205, MATCH("Misc ID", 'E4 TB Allocation Details'!$A$18:$L$18, 0),FALSE), 'E2 Allocators'!$B$15:$W$361, MATCH('O5 Details by Class &amp; Accounts'!AZ$18, 'E2 Allocators'!$B$15:$W$15, 0),FALSE)*$E20), 0, VLOOKUP(VLOOKUP($A20, 'E4 TB Allocation Details'!$A$18:$L$205, MATCH("Misc ID", 'E4 TB Allocation Details'!$A$18:$L$18, 0),FALSE), 'E2 Allocators'!$B$15:$W$361, MATCH('O5 Details by Class &amp; Accounts'!AZ$18, 'E2 Allocators'!$B$15:$W$15, 0),FALSE)*$E20)</f>
        <v>0</v>
      </c>
      <c r="BA20" s="1411">
        <f>IF(ISERROR(VLOOKUP(VLOOKUP($A20, 'E4 TB Allocation Details'!$A$18:$L$205, MATCH("Misc ID", 'E4 TB Allocation Details'!$A$18:$L$18, 0),FALSE), 'E2 Allocators'!$B$15:$W$361, MATCH('O5 Details by Class &amp; Accounts'!BA$18, 'E2 Allocators'!$B$15:$W$15, 0),FALSE)*$E20), 0, VLOOKUP(VLOOKUP($A20, 'E4 TB Allocation Details'!$A$18:$L$205, MATCH("Misc ID", 'E4 TB Allocation Details'!$A$18:$L$18, 0),FALSE), 'E2 Allocators'!$B$15:$W$361, MATCH('O5 Details by Class &amp; Accounts'!BA$18, 'E2 Allocators'!$B$15:$W$15, 0),FALSE)*$E20)</f>
        <v>0</v>
      </c>
      <c r="BB20" s="1411">
        <f>IF(ISERROR(VLOOKUP(VLOOKUP($A20, 'E4 TB Allocation Details'!$A$18:$L$205, MATCH("Misc ID", 'E4 TB Allocation Details'!$A$18:$L$18, 0),FALSE), 'E2 Allocators'!$B$15:$W$361, MATCH('O5 Details by Class &amp; Accounts'!BB$18, 'E2 Allocators'!$B$15:$W$15, 0),FALSE)*$E20), 0, VLOOKUP(VLOOKUP($A20, 'E4 TB Allocation Details'!$A$18:$L$205, MATCH("Misc ID", 'E4 TB Allocation Details'!$A$18:$L$18, 0),FALSE), 'E2 Allocators'!$B$15:$W$361, MATCH('O5 Details by Class &amp; Accounts'!BB$18, 'E2 Allocators'!$B$15:$W$15, 0),FALSE)*$E20)</f>
        <v>0</v>
      </c>
      <c r="BC20" s="1411">
        <f>IF(ISERROR(VLOOKUP(VLOOKUP($A20, 'E4 TB Allocation Details'!$A$18:$L$205, MATCH("Misc ID", 'E4 TB Allocation Details'!$A$18:$L$18, 0),FALSE), 'E2 Allocators'!$B$15:$W$361, MATCH('O5 Details by Class &amp; Accounts'!BC$18, 'E2 Allocators'!$B$15:$W$15, 0),FALSE)*$E20), 0, VLOOKUP(VLOOKUP($A20, 'E4 TB Allocation Details'!$A$18:$L$205, MATCH("Misc ID", 'E4 TB Allocation Details'!$A$18:$L$18, 0),FALSE), 'E2 Allocators'!$B$15:$W$361, MATCH('O5 Details by Class &amp; Accounts'!BC$18, 'E2 Allocators'!$B$15:$W$15, 0),FALSE)*$E20)</f>
        <v>0</v>
      </c>
      <c r="BD20" s="1411">
        <f>IF(ISERROR(VLOOKUP(VLOOKUP($A20, 'E4 TB Allocation Details'!$A$18:$L$205, MATCH("Misc ID", 'E4 TB Allocation Details'!$A$18:$L$18, 0),FALSE), 'E2 Allocators'!$B$15:$W$361, MATCH('O5 Details by Class &amp; Accounts'!BD$18, 'E2 Allocators'!$B$15:$W$15, 0),FALSE)*$E20), 0, VLOOKUP(VLOOKUP($A20, 'E4 TB Allocation Details'!$A$18:$L$205, MATCH("Misc ID", 'E4 TB Allocation Details'!$A$18:$L$18, 0),FALSE), 'E2 Allocators'!$B$15:$W$361, MATCH('O5 Details by Class &amp; Accounts'!BD$18, 'E2 Allocators'!$B$15:$W$15, 0),FALSE)*$E20)</f>
        <v>0</v>
      </c>
      <c r="BE20" s="1411">
        <f>IF(ISERROR(VLOOKUP(VLOOKUP($A20, 'E4 TB Allocation Details'!$A$18:$L$205, MATCH("Misc ID", 'E4 TB Allocation Details'!$A$18:$L$18, 0),FALSE), 'E2 Allocators'!$B$15:$W$361, MATCH('O5 Details by Class &amp; Accounts'!BE$18, 'E2 Allocators'!$B$15:$W$15, 0),FALSE)*$E20), 0, VLOOKUP(VLOOKUP($A20, 'E4 TB Allocation Details'!$A$18:$L$205, MATCH("Misc ID", 'E4 TB Allocation Details'!$A$18:$L$18, 0),FALSE), 'E2 Allocators'!$B$15:$W$361, MATCH('O5 Details by Class &amp; Accounts'!BE$18, 'E2 Allocators'!$B$15:$W$15, 0),FALSE)*$E20)</f>
        <v>0</v>
      </c>
      <c r="BF20" s="1411">
        <f>IF(ISERROR(VLOOKUP(VLOOKUP($A20, 'E4 TB Allocation Details'!$A$18:$L$205, MATCH("Misc ID", 'E4 TB Allocation Details'!$A$18:$L$18, 0),FALSE), 'E2 Allocators'!$B$15:$W$361, MATCH('O5 Details by Class &amp; Accounts'!BF$18, 'E2 Allocators'!$B$15:$W$15, 0),FALSE)*$E20), 0, VLOOKUP(VLOOKUP($A20, 'E4 TB Allocation Details'!$A$18:$L$205, MATCH("Misc ID", 'E4 TB Allocation Details'!$A$18:$L$18, 0),FALSE), 'E2 Allocators'!$B$15:$W$361, MATCH('O5 Details by Class &amp; Accounts'!BF$18, 'E2 Allocators'!$B$15:$W$15, 0),FALSE)*$E20)</f>
        <v>0</v>
      </c>
      <c r="BG20" s="1411">
        <f>IF(ISERROR(VLOOKUP(VLOOKUP($A20, 'E4 TB Allocation Details'!$A$18:$L$205, MATCH("Misc ID", 'E4 TB Allocation Details'!$A$18:$L$18, 0),FALSE), 'E2 Allocators'!$B$15:$W$361, MATCH('O5 Details by Class &amp; Accounts'!BG$18, 'E2 Allocators'!$B$15:$W$15, 0),FALSE)*$E20), 0, VLOOKUP(VLOOKUP($A20, 'E4 TB Allocation Details'!$A$18:$L$205, MATCH("Misc ID", 'E4 TB Allocation Details'!$A$18:$L$18, 0),FALSE), 'E2 Allocators'!$B$15:$W$361, MATCH('O5 Details by Class &amp; Accounts'!BG$18, 'E2 Allocators'!$B$15:$W$15, 0),FALSE)*$E20)</f>
        <v>0</v>
      </c>
      <c r="BH20" s="1411">
        <f>IF(ISERROR(VLOOKUP(VLOOKUP($A20, 'E4 TB Allocation Details'!$A$18:$L$205, MATCH("Misc ID", 'E4 TB Allocation Details'!$A$18:$L$18, 0),FALSE), 'E2 Allocators'!$B$15:$W$361, MATCH('O5 Details by Class &amp; Accounts'!BH$18, 'E2 Allocators'!$B$15:$W$15, 0),FALSE)*$E20), 0, VLOOKUP(VLOOKUP($A20, 'E4 TB Allocation Details'!$A$18:$L$205, MATCH("Misc ID", 'E4 TB Allocation Details'!$A$18:$L$18, 0),FALSE), 'E2 Allocators'!$B$15:$W$361, MATCH('O5 Details by Class &amp; Accounts'!BH$18, 'E2 Allocators'!$B$15:$W$15, 0),FALSE)*$E20)</f>
        <v>0</v>
      </c>
      <c r="BI20" s="1411">
        <f>IF(ISERROR(VLOOKUP(VLOOKUP($A20, 'E4 TB Allocation Details'!$A$18:$L$205, MATCH("Misc ID", 'E4 TB Allocation Details'!$A$18:$L$18, 0),FALSE), 'E2 Allocators'!$B$15:$W$361, MATCH('O5 Details by Class &amp; Accounts'!BI$18, 'E2 Allocators'!$B$15:$W$15, 0),FALSE)*$E20), 0, VLOOKUP(VLOOKUP($A20, 'E4 TB Allocation Details'!$A$18:$L$205, MATCH("Misc ID", 'E4 TB Allocation Details'!$A$18:$L$18, 0),FALSE), 'E2 Allocators'!$B$15:$W$361, MATCH('O5 Details by Class &amp; Accounts'!BI$18, 'E2 Allocators'!$B$15:$W$15, 0),FALSE)*$E20)</f>
        <v>0</v>
      </c>
      <c r="BJ20" s="1411">
        <f>IF(ISERROR(VLOOKUP(VLOOKUP($A20, 'E4 TB Allocation Details'!$A$18:$L$205, MATCH("Misc ID", 'E4 TB Allocation Details'!$A$18:$L$18, 0),FALSE), 'E2 Allocators'!$B$15:$W$361, MATCH('O5 Details by Class &amp; Accounts'!BJ$18, 'E2 Allocators'!$B$15:$W$15, 0),FALSE)*$E20), 0, VLOOKUP(VLOOKUP($A20, 'E4 TB Allocation Details'!$A$18:$L$205, MATCH("Misc ID", 'E4 TB Allocation Details'!$A$18:$L$18, 0),FALSE), 'E2 Allocators'!$B$15:$W$361, MATCH('O5 Details by Class &amp; Accounts'!BJ$18, 'E2 Allocators'!$B$15:$W$15, 0),FALSE)*$E20)</f>
        <v>0</v>
      </c>
      <c r="BK20" s="1411">
        <f>IF(ISERROR(VLOOKUP(VLOOKUP($A20, 'E4 TB Allocation Details'!$A$18:$L$205, MATCH("Misc ID", 'E4 TB Allocation Details'!$A$18:$L$18, 0),FALSE), 'E2 Allocators'!$B$15:$W$361, MATCH('O5 Details by Class &amp; Accounts'!BK$18, 'E2 Allocators'!$B$15:$W$15, 0),FALSE)*$E20), 0, VLOOKUP(VLOOKUP($A20, 'E4 TB Allocation Details'!$A$18:$L$205, MATCH("Misc ID", 'E4 TB Allocation Details'!$A$18:$L$18, 0),FALSE), 'E2 Allocators'!$B$15:$W$361, MATCH('O5 Details by Class &amp; Accounts'!BK$18, 'E2 Allocators'!$B$15:$W$15, 0),FALSE)*$E20)</f>
        <v>0</v>
      </c>
      <c r="BL20" s="1411">
        <f>IF(ISERROR(VLOOKUP(VLOOKUP($A20, 'E4 TB Allocation Details'!$A$18:$L$205, MATCH("Misc ID", 'E4 TB Allocation Details'!$A$18:$L$18, 0),FALSE), 'E2 Allocators'!$B$15:$W$361, MATCH('O5 Details by Class &amp; Accounts'!BL$18, 'E2 Allocators'!$B$15:$W$15, 0),FALSE)*$E20), 0, VLOOKUP(VLOOKUP($A20, 'E4 TB Allocation Details'!$A$18:$L$205, MATCH("Misc ID", 'E4 TB Allocation Details'!$A$18:$L$18, 0),FALSE), 'E2 Allocators'!$B$15:$W$361, MATCH('O5 Details by Class &amp; Accounts'!BL$18, 'E2 Allocators'!$B$15:$W$15, 0),FALSE)*$E20)</f>
        <v>0</v>
      </c>
      <c r="BM20" s="1411">
        <f>IF(ISERROR(VLOOKUP(VLOOKUP($A20, 'E4 TB Allocation Details'!$A$18:$L$205, MATCH("Misc ID", 'E4 TB Allocation Details'!$A$18:$L$18, 0),FALSE), 'E2 Allocators'!$B$15:$W$361, MATCH('O5 Details by Class &amp; Accounts'!BM$18, 'E2 Allocators'!$B$15:$W$15, 0),FALSE)*$E20), 0, VLOOKUP(VLOOKUP($A20, 'E4 TB Allocation Details'!$A$18:$L$205, MATCH("Misc ID", 'E4 TB Allocation Details'!$A$18:$L$18, 0),FALSE), 'E2 Allocators'!$B$15:$W$361, MATCH('O5 Details by Class &amp; Accounts'!BM$18, 'E2 Allocators'!$B$15:$W$15, 0),FALSE)*$E20)</f>
        <v>0</v>
      </c>
      <c r="BN20" s="1411">
        <f>IF(ISERROR(VLOOKUP(VLOOKUP($A20, 'E4 TB Allocation Details'!$A$18:$L$205, MATCH("Misc ID", 'E4 TB Allocation Details'!$A$18:$L$18, 0),FALSE), 'E2 Allocators'!$B$15:$W$361, MATCH('O5 Details by Class &amp; Accounts'!BN$18, 'E2 Allocators'!$B$15:$W$15, 0),FALSE)*$E20), 0, VLOOKUP(VLOOKUP($A20, 'E4 TB Allocation Details'!$A$18:$L$205, MATCH("Misc ID", 'E4 TB Allocation Details'!$A$18:$L$18, 0),FALSE), 'E2 Allocators'!$B$15:$W$361, MATCH('O5 Details by Class &amp; Accounts'!BN$18, 'E2 Allocators'!$B$15:$W$15, 0),FALSE)*$E20)</f>
        <v>0</v>
      </c>
      <c r="BO20" s="1411">
        <f>IF(ISERROR(VLOOKUP(VLOOKUP($A20, 'E4 TB Allocation Details'!$A$18:$L$205, MATCH("Misc ID", 'E4 TB Allocation Details'!$A$18:$L$18, 0),FALSE), 'E2 Allocators'!$B$15:$W$361, MATCH('O5 Details by Class &amp; Accounts'!BO$18, 'E2 Allocators'!$B$15:$W$15, 0),FALSE)*$E20), 0, VLOOKUP(VLOOKUP($A20, 'E4 TB Allocation Details'!$A$18:$L$205, MATCH("Misc ID", 'E4 TB Allocation Details'!$A$18:$L$18, 0),FALSE), 'E2 Allocators'!$B$15:$W$361, MATCH('O5 Details by Class &amp; Accounts'!BO$18, 'E2 Allocators'!$B$15:$W$15, 0),FALSE)*$E20)</f>
        <v>0</v>
      </c>
      <c r="BP20" s="1411">
        <f>IF(ISERROR(VLOOKUP(VLOOKUP($A20, 'E4 TB Allocation Details'!$A$18:$L$205, MATCH("Misc ID", 'E4 TB Allocation Details'!$A$18:$L$18, 0),FALSE), 'E2 Allocators'!$B$15:$W$361, MATCH('O5 Details by Class &amp; Accounts'!BP$18, 'E2 Allocators'!$B$15:$W$15, 0),FALSE)*$E20), 0, VLOOKUP(VLOOKUP($A20, 'E4 TB Allocation Details'!$A$18:$L$205, MATCH("Misc ID", 'E4 TB Allocation Details'!$A$18:$L$18, 0),FALSE), 'E2 Allocators'!$B$15:$W$361, MATCH('O5 Details by Class &amp; Accounts'!BP$18, 'E2 Allocators'!$B$15:$W$15, 0),FALSE)*$E20)</f>
        <v>0</v>
      </c>
      <c r="BQ20" s="1411">
        <f>IF(ISERROR(VLOOKUP(VLOOKUP($A20, 'E4 TB Allocation Details'!$A$18:$L$205, MATCH("Misc ID", 'E4 TB Allocation Details'!$A$18:$L$18, 0),FALSE), 'E2 Allocators'!$B$15:$W$361, MATCH('O5 Details by Class &amp; Accounts'!BQ$18, 'E2 Allocators'!$B$15:$W$15, 0),FALSE)*$E20), 0, VLOOKUP(VLOOKUP($A20, 'E4 TB Allocation Details'!$A$18:$L$205, MATCH("Misc ID", 'E4 TB Allocation Details'!$A$18:$L$18, 0),FALSE), 'E2 Allocators'!$B$15:$W$361, MATCH('O5 Details by Class &amp; Accounts'!BQ$18, 'E2 Allocators'!$B$15:$W$15, 0),FALSE)*$E20)</f>
        <v>0</v>
      </c>
      <c r="BR20" s="1411">
        <f>IF(ISERROR(VLOOKUP(VLOOKUP($A20, 'E4 TB Allocation Details'!$A$18:$L$205, MATCH("Misc ID", 'E4 TB Allocation Details'!$A$18:$L$18, 0),FALSE), 'E2 Allocators'!$B$15:$W$361, MATCH('O5 Details by Class &amp; Accounts'!BR$18, 'E2 Allocators'!$B$15:$W$15, 0),FALSE)*$E20), 0, VLOOKUP(VLOOKUP($A20, 'E4 TB Allocation Details'!$A$18:$L$205, MATCH("Misc ID", 'E4 TB Allocation Details'!$A$18:$L$18, 0),FALSE), 'E2 Allocators'!$B$15:$W$361, MATCH('O5 Details by Class &amp; Accounts'!BR$18, 'E2 Allocators'!$B$15:$W$15, 0),FALSE)*$E20)</f>
        <v>0</v>
      </c>
      <c r="BS20" s="1411">
        <f t="shared" ref="BS20:BS57" si="3">SUM(AY20:BR20)</f>
        <v>0</v>
      </c>
      <c r="BT20" s="1411">
        <f>IF(ISERROR(VLOOKUP(VLOOKUP($A20, 'E4 TB Allocation Details'!$A$18:$L$205, MATCH("A &amp; G ID", 'E4 TB Allocation Details'!$A$18:$L$18, 0),FALSE), 'E2 Allocators'!$B$15:$W$361, MATCH('O5 Details by Class &amp; Accounts'!BT$18, 'E2 Allocators'!$B$15:$W$15, 0),FALSE)*$E20), 0, VLOOKUP(VLOOKUP($A20, 'E4 TB Allocation Details'!$A$18:$L$205, MATCH("A &amp; G ID", 'E4 TB Allocation Details'!$A$18:$L$18, 0),FALSE), 'E2 Allocators'!$B$15:$W$361, MATCH('O5 Details by Class &amp; Accounts'!BT$18, 'E2 Allocators'!$B$15:$W$15, 0),FALSE)*$E20)</f>
        <v>0</v>
      </c>
      <c r="BU20" s="1411">
        <f>IF(ISERROR(VLOOKUP(VLOOKUP($A20, 'E4 TB Allocation Details'!$A$18:$L$205, MATCH("A &amp; G ID", 'E4 TB Allocation Details'!$A$18:$L$18, 0),FALSE), 'E2 Allocators'!$B$15:$W$361, MATCH('O5 Details by Class &amp; Accounts'!BU$18, 'E2 Allocators'!$B$15:$W$15, 0),FALSE)*$E20), 0, VLOOKUP(VLOOKUP($A20, 'E4 TB Allocation Details'!$A$18:$L$205, MATCH("A &amp; G ID", 'E4 TB Allocation Details'!$A$18:$L$18, 0),FALSE), 'E2 Allocators'!$B$15:$W$361, MATCH('O5 Details by Class &amp; Accounts'!BU$18, 'E2 Allocators'!$B$15:$W$15, 0),FALSE)*$E20)</f>
        <v>0</v>
      </c>
      <c r="BV20" s="1411">
        <f>IF(ISERROR(VLOOKUP(VLOOKUP($A20, 'E4 TB Allocation Details'!$A$18:$L$205, MATCH("A &amp; G ID", 'E4 TB Allocation Details'!$A$18:$L$18, 0),FALSE), 'E2 Allocators'!$B$15:$W$361, MATCH('O5 Details by Class &amp; Accounts'!BV$18, 'E2 Allocators'!$B$15:$W$15, 0),FALSE)*$E20), 0, VLOOKUP(VLOOKUP($A20, 'E4 TB Allocation Details'!$A$18:$L$205, MATCH("A &amp; G ID", 'E4 TB Allocation Details'!$A$18:$L$18, 0),FALSE), 'E2 Allocators'!$B$15:$W$361, MATCH('O5 Details by Class &amp; Accounts'!BV$18, 'E2 Allocators'!$B$15:$W$15, 0),FALSE)*$E20)</f>
        <v>0</v>
      </c>
      <c r="BW20" s="1411">
        <f>IF(ISERROR(VLOOKUP(VLOOKUP($A20, 'E4 TB Allocation Details'!$A$18:$L$205, MATCH("A &amp; G ID", 'E4 TB Allocation Details'!$A$18:$L$18, 0),FALSE), 'E2 Allocators'!$B$15:$W$361, MATCH('O5 Details by Class &amp; Accounts'!BW$18, 'E2 Allocators'!$B$15:$W$15, 0),FALSE)*$E20), 0, VLOOKUP(VLOOKUP($A20, 'E4 TB Allocation Details'!$A$18:$L$205, MATCH("A &amp; G ID", 'E4 TB Allocation Details'!$A$18:$L$18, 0),FALSE), 'E2 Allocators'!$B$15:$W$361, MATCH('O5 Details by Class &amp; Accounts'!BW$18, 'E2 Allocators'!$B$15:$W$15, 0),FALSE)*$E20)</f>
        <v>0</v>
      </c>
      <c r="BX20" s="1411">
        <f>IF(ISERROR(VLOOKUP(VLOOKUP($A20, 'E4 TB Allocation Details'!$A$18:$L$205, MATCH("A &amp; G ID", 'E4 TB Allocation Details'!$A$18:$L$18, 0),FALSE), 'E2 Allocators'!$B$15:$W$361, MATCH('O5 Details by Class &amp; Accounts'!BX$18, 'E2 Allocators'!$B$15:$W$15, 0),FALSE)*$E20), 0, VLOOKUP(VLOOKUP($A20, 'E4 TB Allocation Details'!$A$18:$L$205, MATCH("A &amp; G ID", 'E4 TB Allocation Details'!$A$18:$L$18, 0),FALSE), 'E2 Allocators'!$B$15:$W$361, MATCH('O5 Details by Class &amp; Accounts'!BX$18, 'E2 Allocators'!$B$15:$W$15, 0),FALSE)*$E20)</f>
        <v>0</v>
      </c>
      <c r="BY20" s="1411">
        <f>IF(ISERROR(VLOOKUP(VLOOKUP($A20, 'E4 TB Allocation Details'!$A$18:$L$205, MATCH("A &amp; G ID", 'E4 TB Allocation Details'!$A$18:$L$18, 0),FALSE), 'E2 Allocators'!$B$15:$W$361, MATCH('O5 Details by Class &amp; Accounts'!BY$18, 'E2 Allocators'!$B$15:$W$15, 0),FALSE)*$E20), 0, VLOOKUP(VLOOKUP($A20, 'E4 TB Allocation Details'!$A$18:$L$205, MATCH("A &amp; G ID", 'E4 TB Allocation Details'!$A$18:$L$18, 0),FALSE), 'E2 Allocators'!$B$15:$W$361, MATCH('O5 Details by Class &amp; Accounts'!BY$18, 'E2 Allocators'!$B$15:$W$15, 0),FALSE)*$E20)</f>
        <v>0</v>
      </c>
      <c r="BZ20" s="1411">
        <f>IF(ISERROR(VLOOKUP(VLOOKUP($A20, 'E4 TB Allocation Details'!$A$18:$L$205, MATCH("A &amp; G ID", 'E4 TB Allocation Details'!$A$18:$L$18, 0),FALSE), 'E2 Allocators'!$B$15:$W$361, MATCH('O5 Details by Class &amp; Accounts'!BZ$18, 'E2 Allocators'!$B$15:$W$15, 0),FALSE)*$E20), 0, VLOOKUP(VLOOKUP($A20, 'E4 TB Allocation Details'!$A$18:$L$205, MATCH("A &amp; G ID", 'E4 TB Allocation Details'!$A$18:$L$18, 0),FALSE), 'E2 Allocators'!$B$15:$W$361, MATCH('O5 Details by Class &amp; Accounts'!BZ$18, 'E2 Allocators'!$B$15:$W$15, 0),FALSE)*$E20)</f>
        <v>0</v>
      </c>
      <c r="CA20" s="1411">
        <f>IF(ISERROR(VLOOKUP(VLOOKUP($A20, 'E4 TB Allocation Details'!$A$18:$L$205, MATCH("A &amp; G ID", 'E4 TB Allocation Details'!$A$18:$L$18, 0),FALSE), 'E2 Allocators'!$B$15:$W$361, MATCH('O5 Details by Class &amp; Accounts'!CA$18, 'E2 Allocators'!$B$15:$W$15, 0),FALSE)*$E20), 0, VLOOKUP(VLOOKUP($A20, 'E4 TB Allocation Details'!$A$18:$L$205, MATCH("A &amp; G ID", 'E4 TB Allocation Details'!$A$18:$L$18, 0),FALSE), 'E2 Allocators'!$B$15:$W$361, MATCH('O5 Details by Class &amp; Accounts'!CA$18, 'E2 Allocators'!$B$15:$W$15, 0),FALSE)*$E20)</f>
        <v>0</v>
      </c>
      <c r="CB20" s="1411">
        <f>IF(ISERROR(VLOOKUP(VLOOKUP($A20, 'E4 TB Allocation Details'!$A$18:$L$205, MATCH("A &amp; G ID", 'E4 TB Allocation Details'!$A$18:$L$18, 0),FALSE), 'E2 Allocators'!$B$15:$W$361, MATCH('O5 Details by Class &amp; Accounts'!CB$18, 'E2 Allocators'!$B$15:$W$15, 0),FALSE)*$E20), 0, VLOOKUP(VLOOKUP($A20, 'E4 TB Allocation Details'!$A$18:$L$205, MATCH("A &amp; G ID", 'E4 TB Allocation Details'!$A$18:$L$18, 0),FALSE), 'E2 Allocators'!$B$15:$W$361, MATCH('O5 Details by Class &amp; Accounts'!CB$18, 'E2 Allocators'!$B$15:$W$15, 0),FALSE)*$E20)</f>
        <v>0</v>
      </c>
      <c r="CC20" s="1411">
        <f>IF(ISERROR(VLOOKUP(VLOOKUP($A20, 'E4 TB Allocation Details'!$A$18:$L$205, MATCH("A &amp; G ID", 'E4 TB Allocation Details'!$A$18:$L$18, 0),FALSE), 'E2 Allocators'!$B$15:$W$361, MATCH('O5 Details by Class &amp; Accounts'!CC$18, 'E2 Allocators'!$B$15:$W$15, 0),FALSE)*$E20), 0, VLOOKUP(VLOOKUP($A20, 'E4 TB Allocation Details'!$A$18:$L$205, MATCH("A &amp; G ID", 'E4 TB Allocation Details'!$A$18:$L$18, 0),FALSE), 'E2 Allocators'!$B$15:$W$361, MATCH('O5 Details by Class &amp; Accounts'!CC$18, 'E2 Allocators'!$B$15:$W$15, 0),FALSE)*$E20)</f>
        <v>0</v>
      </c>
      <c r="CD20" s="1411">
        <f>IF(ISERROR(VLOOKUP(VLOOKUP($A20, 'E4 TB Allocation Details'!$A$18:$L$205, MATCH("A &amp; G ID", 'E4 TB Allocation Details'!$A$18:$L$18, 0),FALSE), 'E2 Allocators'!$B$15:$W$361, MATCH('O5 Details by Class &amp; Accounts'!CD$18, 'E2 Allocators'!$B$15:$W$15, 0),FALSE)*$E20), 0, VLOOKUP(VLOOKUP($A20, 'E4 TB Allocation Details'!$A$18:$L$205, MATCH("A &amp; G ID", 'E4 TB Allocation Details'!$A$18:$L$18, 0),FALSE), 'E2 Allocators'!$B$15:$W$361, MATCH('O5 Details by Class &amp; Accounts'!CD$18, 'E2 Allocators'!$B$15:$W$15, 0),FALSE)*$E20)</f>
        <v>0</v>
      </c>
      <c r="CE20" s="1411">
        <f>IF(ISERROR(VLOOKUP(VLOOKUP($A20, 'E4 TB Allocation Details'!$A$18:$L$205, MATCH("A &amp; G ID", 'E4 TB Allocation Details'!$A$18:$L$18, 0),FALSE), 'E2 Allocators'!$B$15:$W$361, MATCH('O5 Details by Class &amp; Accounts'!CE$18, 'E2 Allocators'!$B$15:$W$15, 0),FALSE)*$E20), 0, VLOOKUP(VLOOKUP($A20, 'E4 TB Allocation Details'!$A$18:$L$205, MATCH("A &amp; G ID", 'E4 TB Allocation Details'!$A$18:$L$18, 0),FALSE), 'E2 Allocators'!$B$15:$W$361, MATCH('O5 Details by Class &amp; Accounts'!CE$18, 'E2 Allocators'!$B$15:$W$15, 0),FALSE)*$E20)</f>
        <v>0</v>
      </c>
      <c r="CF20" s="1411">
        <f>IF(ISERROR(VLOOKUP(VLOOKUP($A20, 'E4 TB Allocation Details'!$A$18:$L$205, MATCH("A &amp; G ID", 'E4 TB Allocation Details'!$A$18:$L$18, 0),FALSE), 'E2 Allocators'!$B$15:$W$361, MATCH('O5 Details by Class &amp; Accounts'!CF$18, 'E2 Allocators'!$B$15:$W$15, 0),FALSE)*$E20), 0, VLOOKUP(VLOOKUP($A20, 'E4 TB Allocation Details'!$A$18:$L$205, MATCH("A &amp; G ID", 'E4 TB Allocation Details'!$A$18:$L$18, 0),FALSE), 'E2 Allocators'!$B$15:$W$361, MATCH('O5 Details by Class &amp; Accounts'!CF$18, 'E2 Allocators'!$B$15:$W$15, 0),FALSE)*$E20)</f>
        <v>0</v>
      </c>
      <c r="CG20" s="1411">
        <f>IF(ISERROR(VLOOKUP(VLOOKUP($A20, 'E4 TB Allocation Details'!$A$18:$L$205, MATCH("A &amp; G ID", 'E4 TB Allocation Details'!$A$18:$L$18, 0),FALSE), 'E2 Allocators'!$B$15:$W$361, MATCH('O5 Details by Class &amp; Accounts'!CG$18, 'E2 Allocators'!$B$15:$W$15, 0),FALSE)*$E20), 0, VLOOKUP(VLOOKUP($A20, 'E4 TB Allocation Details'!$A$18:$L$205, MATCH("A &amp; G ID", 'E4 TB Allocation Details'!$A$18:$L$18, 0),FALSE), 'E2 Allocators'!$B$15:$W$361, MATCH('O5 Details by Class &amp; Accounts'!CG$18, 'E2 Allocators'!$B$15:$W$15, 0),FALSE)*$E20)</f>
        <v>0</v>
      </c>
      <c r="CH20" s="1411">
        <f>IF(ISERROR(VLOOKUP(VLOOKUP($A20, 'E4 TB Allocation Details'!$A$18:$L$205, MATCH("A &amp; G ID", 'E4 TB Allocation Details'!$A$18:$L$18, 0),FALSE), 'E2 Allocators'!$B$15:$W$361, MATCH('O5 Details by Class &amp; Accounts'!CH$18, 'E2 Allocators'!$B$15:$W$15, 0),FALSE)*$E20), 0, VLOOKUP(VLOOKUP($A20, 'E4 TB Allocation Details'!$A$18:$L$205, MATCH("A &amp; G ID", 'E4 TB Allocation Details'!$A$18:$L$18, 0),FALSE), 'E2 Allocators'!$B$15:$W$361, MATCH('O5 Details by Class &amp; Accounts'!CH$18, 'E2 Allocators'!$B$15:$W$15, 0),FALSE)*$E20)</f>
        <v>0</v>
      </c>
      <c r="CI20" s="1411">
        <f>IF(ISERROR(VLOOKUP(VLOOKUP($A20, 'E4 TB Allocation Details'!$A$18:$L$205, MATCH("A &amp; G ID", 'E4 TB Allocation Details'!$A$18:$L$18, 0),FALSE), 'E2 Allocators'!$B$15:$W$361, MATCH('O5 Details by Class &amp; Accounts'!CI$18, 'E2 Allocators'!$B$15:$W$15, 0),FALSE)*$E20), 0, VLOOKUP(VLOOKUP($A20, 'E4 TB Allocation Details'!$A$18:$L$205, MATCH("A &amp; G ID", 'E4 TB Allocation Details'!$A$18:$L$18, 0),FALSE), 'E2 Allocators'!$B$15:$W$361, MATCH('O5 Details by Class &amp; Accounts'!CI$18, 'E2 Allocators'!$B$15:$W$15, 0),FALSE)*$E20)</f>
        <v>0</v>
      </c>
      <c r="CJ20" s="1411">
        <f>IF(ISERROR(VLOOKUP(VLOOKUP($A20, 'E4 TB Allocation Details'!$A$18:$L$205, MATCH("A &amp; G ID", 'E4 TB Allocation Details'!$A$18:$L$18, 0),FALSE), 'E2 Allocators'!$B$15:$W$361, MATCH('O5 Details by Class &amp; Accounts'!CJ$18, 'E2 Allocators'!$B$15:$W$15, 0),FALSE)*$E20), 0, VLOOKUP(VLOOKUP($A20, 'E4 TB Allocation Details'!$A$18:$L$205, MATCH("A &amp; G ID", 'E4 TB Allocation Details'!$A$18:$L$18, 0),FALSE), 'E2 Allocators'!$B$15:$W$361, MATCH('O5 Details by Class &amp; Accounts'!CJ$18, 'E2 Allocators'!$B$15:$W$15, 0),FALSE)*$E20)</f>
        <v>0</v>
      </c>
      <c r="CK20" s="1411">
        <f>IF(ISERROR(VLOOKUP(VLOOKUP($A20, 'E4 TB Allocation Details'!$A$18:$L$205, MATCH("A &amp; G ID", 'E4 TB Allocation Details'!$A$18:$L$18, 0),FALSE), 'E2 Allocators'!$B$15:$W$361, MATCH('O5 Details by Class &amp; Accounts'!CK$18, 'E2 Allocators'!$B$15:$W$15, 0),FALSE)*$E20), 0, VLOOKUP(VLOOKUP($A20, 'E4 TB Allocation Details'!$A$18:$L$205, MATCH("A &amp; G ID", 'E4 TB Allocation Details'!$A$18:$L$18, 0),FALSE), 'E2 Allocators'!$B$15:$W$361, MATCH('O5 Details by Class &amp; Accounts'!CK$18, 'E2 Allocators'!$B$15:$W$15, 0),FALSE)*$E20)</f>
        <v>0</v>
      </c>
      <c r="CL20" s="1411">
        <f>IF(ISERROR(VLOOKUP(VLOOKUP($A20, 'E4 TB Allocation Details'!$A$18:$L$205, MATCH("A &amp; G ID", 'E4 TB Allocation Details'!$A$18:$L$18, 0),FALSE), 'E2 Allocators'!$B$15:$W$361, MATCH('O5 Details by Class &amp; Accounts'!CL$18, 'E2 Allocators'!$B$15:$W$15, 0),FALSE)*$E20), 0, VLOOKUP(VLOOKUP($A20, 'E4 TB Allocation Details'!$A$18:$L$205, MATCH("A &amp; G ID", 'E4 TB Allocation Details'!$A$18:$L$18, 0),FALSE), 'E2 Allocators'!$B$15:$W$361, MATCH('O5 Details by Class &amp; Accounts'!CL$18, 'E2 Allocators'!$B$15:$W$15, 0),FALSE)*$E20)</f>
        <v>0</v>
      </c>
      <c r="CM20" s="1411">
        <f>IF(ISERROR(VLOOKUP(VLOOKUP($A20, 'E4 TB Allocation Details'!$A$18:$L$205, MATCH("A &amp; G ID", 'E4 TB Allocation Details'!$A$18:$L$18, 0),FALSE), 'E2 Allocators'!$B$15:$W$361, MATCH('O5 Details by Class &amp; Accounts'!CM$18, 'E2 Allocators'!$B$15:$W$15, 0),FALSE)*$E20), 0, VLOOKUP(VLOOKUP($A20, 'E4 TB Allocation Details'!$A$18:$L$205, MATCH("A &amp; G ID", 'E4 TB Allocation Details'!$A$18:$L$18, 0),FALSE), 'E2 Allocators'!$B$15:$W$361, MATCH('O5 Details by Class &amp; Accounts'!CM$18, 'E2 Allocators'!$B$15:$W$15, 0),FALSE)*$E20)</f>
        <v>0</v>
      </c>
      <c r="CN20" s="1411">
        <f>SUM(BT20:CM20)</f>
        <v>0</v>
      </c>
      <c r="CO20" s="1791">
        <f t="shared" ref="CO20:CO56" si="4">+E20-AC20-AX20-BS20-CN20</f>
        <v>0</v>
      </c>
      <c r="CQ20" s="2086" t="s">
        <v>1471</v>
      </c>
    </row>
    <row r="21" spans="1:95" s="80" customFormat="1" ht="12.75">
      <c r="A21" s="1174">
        <v>1805</v>
      </c>
      <c r="B21" s="1175" t="s">
        <v>236</v>
      </c>
      <c r="C21" s="1788">
        <f>IF(ISERROR(VLOOKUP($A21,'I3 TB Data'!$A$23:$H$458,MATCH('O5 Details by Class &amp; Accounts'!$C$18, 'I3 TB Data'!$A$23:$H$23,0),0)), 0, VLOOKUP($A21,'I3 TB Data'!$A$23:$H$458,MATCH('O5 Details by Class &amp; Accounts'!$C$18,'I3 TB Data'!$A$23:$H$23,0),0))</f>
        <v>134000</v>
      </c>
      <c r="D21" s="1789">
        <f>'I4 BO ASSETS'!E18</f>
        <v>-134000</v>
      </c>
      <c r="E21" s="1788">
        <f>C21+D21</f>
        <v>0</v>
      </c>
      <c r="F21" s="1790">
        <f>IF(ISERROR(VLOOKUP($A21, 'E1 Categorization'!A33:E122, MATCH("Customer Component", 'E1 Categorization'!$A$33:$E$33,0), 0)), 0, IF(VLOOKUP($A21, 'E1 Categorization'!A33:E122, MATCH("Customer Component", 'E1 Categorization'!$A$33:$E$33,0), 0)=0, 'O5 Details by Class &amp; Accounts'!$E21, IF(AND(VLOOKUP($A21, 'E1 Categorization'!A33:E122, MATCH("Customer Component", 'E1 Categorization'!$A$33:$E$33,0), 0) &gt;0, VLOOKUP($A21, 'E1 Categorization'!A33:E122, MATCH("Customer Component", 'E1 Categorization'!$A$33:$E$33,0), 0)&lt;1), 'O5 Details by Class &amp; Accounts'!$E21*(1-VLOOKUP($A21, 'E1 Categorization'!A33:E122, MATCH("Customer Component", 'E1 Categorization'!$A$33:$E$33,0), 0)), 0)))</f>
        <v>0</v>
      </c>
      <c r="G21" s="1790">
        <f>IF(ISERROR(VLOOKUP($A21, 'E1 Categorization'!A33:E122, MATCH("Customer Component", 'E1 Categorization'!$A$33:$E$33,0), 0)),0, IF(VLOOKUP($A21, 'E1 Categorization'!A33:E122, MATCH("Customer Component", 'E1 Categorization'!$A$33:$E$33,0), 0)=0, 0, IF(AND(VLOOKUP($A21, 'E1 Categorization'!A33:E122, MATCH("Customer Component", 'E1 Categorization'!$A$33:$E$33,0), 0) &gt;0, VLOOKUP($A21, 'E1 Categorization'!A33:E122, MATCH("Customer Component", 'E1 Categorization'!$A$33:$E$33,0), 0)&lt;1), 'O5 Details by Class &amp; Accounts'!$E21*(VLOOKUP($A21, 'E1 Categorization'!A33:E122, MATCH("Customer Component", 'E1 Categorization'!$A$33:$E$33,0), 0)), 'O5 Details by Class &amp; Accounts'!$E21)))</f>
        <v>0</v>
      </c>
      <c r="H21" s="1411">
        <f t="shared" si="0"/>
        <v>0</v>
      </c>
      <c r="I21" s="1411">
        <f>IF(ISERROR(VLOOKUP(VLOOKUP($A21, 'E4 TB Allocation Details'!$A$18:$L$205, MATCH("Demand ID", 'E4 TB Allocation Details'!$A$18:$L$18, 0),FALSE), 'E2 Allocators'!$B$15:$W$361, MATCH('O5 Details by Class &amp; Accounts'!I$18, 'E2 Allocators'!$B$15:$W$15, 0),FALSE)*$F21), 0, VLOOKUP(VLOOKUP($A21, 'E4 TB Allocation Details'!$A$18:$L$205, MATCH("Demand ID", 'E4 TB Allocation Details'!$A$18:$L$18, 0),FALSE), 'E2 Allocators'!$B$15:$W$361, MATCH('O5 Details by Class &amp; Accounts'!I$18, 'E2 Allocators'!$B$15:$W$15, 0),FALSE)*$F21)</f>
        <v>0</v>
      </c>
      <c r="J21" s="1411">
        <f>IF(ISERROR(VLOOKUP(VLOOKUP($A21, 'E4 TB Allocation Details'!$A$18:$L$205, MATCH("Demand ID", 'E4 TB Allocation Details'!$A$18:$L$18, 0),FALSE), 'E2 Allocators'!$B$15:$W$361, MATCH('O5 Details by Class &amp; Accounts'!J$18, 'E2 Allocators'!$B$15:$W$15, 0),FALSE)*$F21), 0, VLOOKUP(VLOOKUP($A21, 'E4 TB Allocation Details'!$A$18:$L$205, MATCH("Demand ID", 'E4 TB Allocation Details'!$A$18:$L$18, 0),FALSE), 'E2 Allocators'!$B$15:$W$361, MATCH('O5 Details by Class &amp; Accounts'!J$18, 'E2 Allocators'!$B$15:$W$15, 0),FALSE)*$F21)</f>
        <v>0</v>
      </c>
      <c r="K21" s="1411">
        <f>IF(ISERROR(VLOOKUP(VLOOKUP($A21, 'E4 TB Allocation Details'!$A$18:$L$205, MATCH("Demand ID", 'E4 TB Allocation Details'!$A$18:$L$18, 0),FALSE), 'E2 Allocators'!$B$15:$W$361, MATCH('O5 Details by Class &amp; Accounts'!K$18, 'E2 Allocators'!$B$15:$W$15, 0),FALSE)*$F21), 0, VLOOKUP(VLOOKUP($A21, 'E4 TB Allocation Details'!$A$18:$L$205, MATCH("Demand ID", 'E4 TB Allocation Details'!$A$18:$L$18, 0),FALSE), 'E2 Allocators'!$B$15:$W$361, MATCH('O5 Details by Class &amp; Accounts'!K$18, 'E2 Allocators'!$B$15:$W$15, 0),FALSE)*$F21)</f>
        <v>0</v>
      </c>
      <c r="L21" s="1411">
        <f>IF(ISERROR(VLOOKUP(VLOOKUP($A21, 'E4 TB Allocation Details'!$A$18:$L$205, MATCH("Demand ID", 'E4 TB Allocation Details'!$A$18:$L$18, 0),FALSE), 'E2 Allocators'!$B$15:$W$361, MATCH('O5 Details by Class &amp; Accounts'!L$18, 'E2 Allocators'!$B$15:$W$15, 0),FALSE)*$F21), 0, VLOOKUP(VLOOKUP($A21, 'E4 TB Allocation Details'!$A$18:$L$205, MATCH("Demand ID", 'E4 TB Allocation Details'!$A$18:$L$18, 0),FALSE), 'E2 Allocators'!$B$15:$W$361, MATCH('O5 Details by Class &amp; Accounts'!L$18, 'E2 Allocators'!$B$15:$W$15, 0),FALSE)*$F21)</f>
        <v>0</v>
      </c>
      <c r="M21" s="1411">
        <f>IF(ISERROR(VLOOKUP(VLOOKUP($A21, 'E4 TB Allocation Details'!$A$18:$L$205, MATCH("Demand ID", 'E4 TB Allocation Details'!$A$18:$L$18, 0),FALSE), 'E2 Allocators'!$B$15:$W$361, MATCH('O5 Details by Class &amp; Accounts'!M$18, 'E2 Allocators'!$B$15:$W$15, 0),FALSE)*$F21), 0, VLOOKUP(VLOOKUP($A21, 'E4 TB Allocation Details'!$A$18:$L$205, MATCH("Demand ID", 'E4 TB Allocation Details'!$A$18:$L$18, 0),FALSE), 'E2 Allocators'!$B$15:$W$361, MATCH('O5 Details by Class &amp; Accounts'!M$18, 'E2 Allocators'!$B$15:$W$15, 0),FALSE)*$F21)</f>
        <v>0</v>
      </c>
      <c r="N21" s="1411">
        <f>IF(ISERROR(VLOOKUP(VLOOKUP($A21, 'E4 TB Allocation Details'!$A$18:$L$205, MATCH("Demand ID", 'E4 TB Allocation Details'!$A$18:$L$18, 0),FALSE), 'E2 Allocators'!$B$15:$W$361, MATCH('O5 Details by Class &amp; Accounts'!N$18, 'E2 Allocators'!$B$15:$W$15, 0),FALSE)*$F21), 0, VLOOKUP(VLOOKUP($A21, 'E4 TB Allocation Details'!$A$18:$L$205, MATCH("Demand ID", 'E4 TB Allocation Details'!$A$18:$L$18, 0),FALSE), 'E2 Allocators'!$B$15:$W$361, MATCH('O5 Details by Class &amp; Accounts'!N$18, 'E2 Allocators'!$B$15:$W$15, 0),FALSE)*$F21)</f>
        <v>0</v>
      </c>
      <c r="O21" s="1411">
        <f>IF(ISERROR(VLOOKUP(VLOOKUP($A21, 'E4 TB Allocation Details'!$A$18:$L$205, MATCH("Demand ID", 'E4 TB Allocation Details'!$A$18:$L$18, 0),FALSE), 'E2 Allocators'!$B$15:$W$361, MATCH('O5 Details by Class &amp; Accounts'!O$18, 'E2 Allocators'!$B$15:$W$15, 0),FALSE)*$F21), 0, VLOOKUP(VLOOKUP($A21, 'E4 TB Allocation Details'!$A$18:$L$205, MATCH("Demand ID", 'E4 TB Allocation Details'!$A$18:$L$18, 0),FALSE), 'E2 Allocators'!$B$15:$W$361, MATCH('O5 Details by Class &amp; Accounts'!O$18, 'E2 Allocators'!$B$15:$W$15, 0),FALSE)*$F21)</f>
        <v>0</v>
      </c>
      <c r="P21" s="1411">
        <f>IF(ISERROR(VLOOKUP(VLOOKUP($A21, 'E4 TB Allocation Details'!$A$18:$L$205, MATCH("Demand ID", 'E4 TB Allocation Details'!$A$18:$L$18, 0),FALSE), 'E2 Allocators'!$B$15:$W$361, MATCH('O5 Details by Class &amp; Accounts'!P$18, 'E2 Allocators'!$B$15:$W$15, 0),FALSE)*$F21), 0, VLOOKUP(VLOOKUP($A21, 'E4 TB Allocation Details'!$A$18:$L$205, MATCH("Demand ID", 'E4 TB Allocation Details'!$A$18:$L$18, 0),FALSE), 'E2 Allocators'!$B$15:$W$361, MATCH('O5 Details by Class &amp; Accounts'!P$18, 'E2 Allocators'!$B$15:$W$15, 0),FALSE)*$F21)</f>
        <v>0</v>
      </c>
      <c r="Q21" s="1411">
        <f>IF(ISERROR(VLOOKUP(VLOOKUP($A21, 'E4 TB Allocation Details'!$A$18:$L$205, MATCH("Demand ID", 'E4 TB Allocation Details'!$A$18:$L$18, 0),FALSE), 'E2 Allocators'!$B$15:$W$361, MATCH('O5 Details by Class &amp; Accounts'!Q$18, 'E2 Allocators'!$B$15:$W$15, 0),FALSE)*$F21), 0, VLOOKUP(VLOOKUP($A21, 'E4 TB Allocation Details'!$A$18:$L$205, MATCH("Demand ID", 'E4 TB Allocation Details'!$A$18:$L$18, 0),FALSE), 'E2 Allocators'!$B$15:$W$361, MATCH('O5 Details by Class &amp; Accounts'!Q$18, 'E2 Allocators'!$B$15:$W$15, 0),FALSE)*$F21)</f>
        <v>0</v>
      </c>
      <c r="R21" s="1411">
        <f>IF(ISERROR(VLOOKUP(VLOOKUP($A21, 'E4 TB Allocation Details'!$A$18:$L$205, MATCH("Demand ID", 'E4 TB Allocation Details'!$A$18:$L$18, 0),FALSE), 'E2 Allocators'!$B$15:$W$361, MATCH('O5 Details by Class &amp; Accounts'!R$18, 'E2 Allocators'!$B$15:$W$15, 0),FALSE)*$F21), 0, VLOOKUP(VLOOKUP($A21, 'E4 TB Allocation Details'!$A$18:$L$205, MATCH("Demand ID", 'E4 TB Allocation Details'!$A$18:$L$18, 0),FALSE), 'E2 Allocators'!$B$15:$W$361, MATCH('O5 Details by Class &amp; Accounts'!R$18, 'E2 Allocators'!$B$15:$W$15, 0),FALSE)*$F21)</f>
        <v>0</v>
      </c>
      <c r="S21" s="1411">
        <f>IF(ISERROR(VLOOKUP(VLOOKUP($A21, 'E4 TB Allocation Details'!$A$18:$L$205, MATCH("Demand ID", 'E4 TB Allocation Details'!$A$18:$L$18, 0),FALSE), 'E2 Allocators'!$B$15:$W$361, MATCH('O5 Details by Class &amp; Accounts'!S$18, 'E2 Allocators'!$B$15:$W$15, 0),FALSE)*$F21), 0, VLOOKUP(VLOOKUP($A21, 'E4 TB Allocation Details'!$A$18:$L$205, MATCH("Demand ID", 'E4 TB Allocation Details'!$A$18:$L$18, 0),FALSE), 'E2 Allocators'!$B$15:$W$361, MATCH('O5 Details by Class &amp; Accounts'!S$18, 'E2 Allocators'!$B$15:$W$15, 0),FALSE)*$F21)</f>
        <v>0</v>
      </c>
      <c r="T21" s="1411">
        <f>IF(ISERROR(VLOOKUP(VLOOKUP($A21, 'E4 TB Allocation Details'!$A$18:$L$205, MATCH("Demand ID", 'E4 TB Allocation Details'!$A$18:$L$18, 0),FALSE), 'E2 Allocators'!$B$15:$W$361, MATCH('O5 Details by Class &amp; Accounts'!T$18, 'E2 Allocators'!$B$15:$W$15, 0),FALSE)*$F21), 0, VLOOKUP(VLOOKUP($A21, 'E4 TB Allocation Details'!$A$18:$L$205, MATCH("Demand ID", 'E4 TB Allocation Details'!$A$18:$L$18, 0),FALSE), 'E2 Allocators'!$B$15:$W$361, MATCH('O5 Details by Class &amp; Accounts'!T$18, 'E2 Allocators'!$B$15:$W$15, 0),FALSE)*$F21)</f>
        <v>0</v>
      </c>
      <c r="U21" s="1411">
        <f>IF(ISERROR(VLOOKUP(VLOOKUP($A21, 'E4 TB Allocation Details'!$A$18:$L$205, MATCH("Demand ID", 'E4 TB Allocation Details'!$A$18:$L$18, 0),FALSE), 'E2 Allocators'!$B$15:$W$361, MATCH('O5 Details by Class &amp; Accounts'!U$18, 'E2 Allocators'!$B$15:$W$15, 0),FALSE)*$F21), 0, VLOOKUP(VLOOKUP($A21, 'E4 TB Allocation Details'!$A$18:$L$205, MATCH("Demand ID", 'E4 TB Allocation Details'!$A$18:$L$18, 0),FALSE), 'E2 Allocators'!$B$15:$W$361, MATCH('O5 Details by Class &amp; Accounts'!U$18, 'E2 Allocators'!$B$15:$W$15, 0),FALSE)*$F21)</f>
        <v>0</v>
      </c>
      <c r="V21" s="1411">
        <f>IF(ISERROR(VLOOKUP(VLOOKUP($A21, 'E4 TB Allocation Details'!$A$18:$L$205, MATCH("Demand ID", 'E4 TB Allocation Details'!$A$18:$L$18, 0),FALSE), 'E2 Allocators'!$B$15:$W$361, MATCH('O5 Details by Class &amp; Accounts'!V$18, 'E2 Allocators'!$B$15:$W$15, 0),FALSE)*$F21), 0, VLOOKUP(VLOOKUP($A21, 'E4 TB Allocation Details'!$A$18:$L$205, MATCH("Demand ID", 'E4 TB Allocation Details'!$A$18:$L$18, 0),FALSE), 'E2 Allocators'!$B$15:$W$361, MATCH('O5 Details by Class &amp; Accounts'!V$18, 'E2 Allocators'!$B$15:$W$15, 0),FALSE)*$F21)</f>
        <v>0</v>
      </c>
      <c r="W21" s="1411">
        <f>IF(ISERROR(VLOOKUP(VLOOKUP($A21, 'E4 TB Allocation Details'!$A$18:$L$205, MATCH("Demand ID", 'E4 TB Allocation Details'!$A$18:$L$18, 0),FALSE), 'E2 Allocators'!$B$15:$W$361, MATCH('O5 Details by Class &amp; Accounts'!W$18, 'E2 Allocators'!$B$15:$W$15, 0),FALSE)*$F21), 0, VLOOKUP(VLOOKUP($A21, 'E4 TB Allocation Details'!$A$18:$L$205, MATCH("Demand ID", 'E4 TB Allocation Details'!$A$18:$L$18, 0),FALSE), 'E2 Allocators'!$B$15:$W$361, MATCH('O5 Details by Class &amp; Accounts'!W$18, 'E2 Allocators'!$B$15:$W$15, 0),FALSE)*$F21)</f>
        <v>0</v>
      </c>
      <c r="X21" s="1411">
        <f>IF(ISERROR(VLOOKUP(VLOOKUP($A21, 'E4 TB Allocation Details'!$A$18:$L$205, MATCH("Demand ID", 'E4 TB Allocation Details'!$A$18:$L$18, 0),FALSE), 'E2 Allocators'!$B$15:$W$361, MATCH('O5 Details by Class &amp; Accounts'!X$18, 'E2 Allocators'!$B$15:$W$15, 0),FALSE)*$F21), 0, VLOOKUP(VLOOKUP($A21, 'E4 TB Allocation Details'!$A$18:$L$205, MATCH("Demand ID", 'E4 TB Allocation Details'!$A$18:$L$18, 0),FALSE), 'E2 Allocators'!$B$15:$W$361, MATCH('O5 Details by Class &amp; Accounts'!X$18, 'E2 Allocators'!$B$15:$W$15, 0),FALSE)*$F21)</f>
        <v>0</v>
      </c>
      <c r="Y21" s="1411">
        <f>IF(ISERROR(VLOOKUP(VLOOKUP($A21, 'E4 TB Allocation Details'!$A$18:$L$205, MATCH("Demand ID", 'E4 TB Allocation Details'!$A$18:$L$18, 0),FALSE), 'E2 Allocators'!$B$15:$W$361, MATCH('O5 Details by Class &amp; Accounts'!Y$18, 'E2 Allocators'!$B$15:$W$15, 0),FALSE)*$F21), 0, VLOOKUP(VLOOKUP($A21, 'E4 TB Allocation Details'!$A$18:$L$205, MATCH("Demand ID", 'E4 TB Allocation Details'!$A$18:$L$18, 0),FALSE), 'E2 Allocators'!$B$15:$W$361, MATCH('O5 Details by Class &amp; Accounts'!Y$18, 'E2 Allocators'!$B$15:$W$15, 0),FALSE)*$F21)</f>
        <v>0</v>
      </c>
      <c r="Z21" s="1411">
        <f>IF(ISERROR(VLOOKUP(VLOOKUP($A21, 'E4 TB Allocation Details'!$A$18:$L$205, MATCH("Demand ID", 'E4 TB Allocation Details'!$A$18:$L$18, 0),FALSE), 'E2 Allocators'!$B$15:$W$361, MATCH('O5 Details by Class &amp; Accounts'!Z$18, 'E2 Allocators'!$B$15:$W$15, 0),FALSE)*$F21), 0, VLOOKUP(VLOOKUP($A21, 'E4 TB Allocation Details'!$A$18:$L$205, MATCH("Demand ID", 'E4 TB Allocation Details'!$A$18:$L$18, 0),FALSE), 'E2 Allocators'!$B$15:$W$361, MATCH('O5 Details by Class &amp; Accounts'!Z$18, 'E2 Allocators'!$B$15:$W$15, 0),FALSE)*$F21)</f>
        <v>0</v>
      </c>
      <c r="AA21" s="1411">
        <f>IF(ISERROR(VLOOKUP(VLOOKUP($A21, 'E4 TB Allocation Details'!$A$18:$L$205, MATCH("Demand ID", 'E4 TB Allocation Details'!$A$18:$L$18, 0),FALSE), 'E2 Allocators'!$B$15:$W$361, MATCH('O5 Details by Class &amp; Accounts'!AA$18, 'E2 Allocators'!$B$15:$W$15, 0),FALSE)*$F21), 0, VLOOKUP(VLOOKUP($A21, 'E4 TB Allocation Details'!$A$18:$L$205, MATCH("Demand ID", 'E4 TB Allocation Details'!$A$18:$L$18, 0),FALSE), 'E2 Allocators'!$B$15:$W$361, MATCH('O5 Details by Class &amp; Accounts'!AA$18, 'E2 Allocators'!$B$15:$W$15, 0),FALSE)*$F21)</f>
        <v>0</v>
      </c>
      <c r="AB21" s="1411">
        <f>IF(ISERROR(VLOOKUP(VLOOKUP($A21, 'E4 TB Allocation Details'!$A$18:$L$205, MATCH("Demand ID", 'E4 TB Allocation Details'!$A$18:$L$18, 0),FALSE), 'E2 Allocators'!$B$15:$W$361, MATCH('O5 Details by Class &amp; Accounts'!AB$18, 'E2 Allocators'!$B$15:$W$15, 0),FALSE)*$F21), 0, VLOOKUP(VLOOKUP($A21, 'E4 TB Allocation Details'!$A$18:$L$205, MATCH("Demand ID", 'E4 TB Allocation Details'!$A$18:$L$18, 0),FALSE), 'E2 Allocators'!$B$15:$W$361, MATCH('O5 Details by Class &amp; Accounts'!AB$18, 'E2 Allocators'!$B$15:$W$15, 0),FALSE)*$F21)</f>
        <v>0</v>
      </c>
      <c r="AC21" s="1411">
        <f t="shared" si="1"/>
        <v>0</v>
      </c>
      <c r="AD21" s="1411">
        <f>IF(ISERROR(VLOOKUP(VLOOKUP($A21, 'E4 TB Allocation Details'!$A$18:$L$205, MATCH("Customer ID", 'E4 TB Allocation Details'!$A$18:$L$18, 0),FALSE), 'E2 Allocators'!$B$15:$W$361, MATCH('O5 Details by Class &amp; Accounts'!AD$18, 'E2 Allocators'!$B$15:$W$15, 0),FALSE)*$G21), 0, VLOOKUP(VLOOKUP($A21, 'E4 TB Allocation Details'!$A$18:$L$205, MATCH("Customer ID", 'E4 TB Allocation Details'!$A$18:$L$18, 0),FALSE), 'E2 Allocators'!$B$15:$W$361, MATCH('O5 Details by Class &amp; Accounts'!AD$18, 'E2 Allocators'!$B$15:$W$15, 0),FALSE)*$G21)</f>
        <v>0</v>
      </c>
      <c r="AE21" s="1411">
        <f>IF(ISERROR(VLOOKUP(VLOOKUP($A21, 'E4 TB Allocation Details'!$A$18:$L$205, MATCH("Customer ID", 'E4 TB Allocation Details'!$A$18:$L$18, 0),FALSE), 'E2 Allocators'!$B$15:$W$361, MATCH('O5 Details by Class &amp; Accounts'!AE$18, 'E2 Allocators'!$B$15:$W$15, 0),FALSE)*$G21), 0, VLOOKUP(VLOOKUP($A21, 'E4 TB Allocation Details'!$A$18:$L$205, MATCH("Customer ID", 'E4 TB Allocation Details'!$A$18:$L$18, 0),FALSE), 'E2 Allocators'!$B$15:$W$361, MATCH('O5 Details by Class &amp; Accounts'!AE$18, 'E2 Allocators'!$B$15:$W$15, 0),FALSE)*$G21)</f>
        <v>0</v>
      </c>
      <c r="AF21" s="1411">
        <f>IF(ISERROR(VLOOKUP(VLOOKUP($A21, 'E4 TB Allocation Details'!$A$18:$L$205, MATCH("Customer ID", 'E4 TB Allocation Details'!$A$18:$L$18, 0),FALSE), 'E2 Allocators'!$B$15:$W$361, MATCH('O5 Details by Class &amp; Accounts'!AF$18, 'E2 Allocators'!$B$15:$W$15, 0),FALSE)*$G21), 0, VLOOKUP(VLOOKUP($A21, 'E4 TB Allocation Details'!$A$18:$L$205, MATCH("Customer ID", 'E4 TB Allocation Details'!$A$18:$L$18, 0),FALSE), 'E2 Allocators'!$B$15:$W$361, MATCH('O5 Details by Class &amp; Accounts'!AF$18, 'E2 Allocators'!$B$15:$W$15, 0),FALSE)*$G21)</f>
        <v>0</v>
      </c>
      <c r="AG21" s="1411">
        <f>IF(ISERROR(VLOOKUP(VLOOKUP($A21, 'E4 TB Allocation Details'!$A$18:$L$205, MATCH("Customer ID", 'E4 TB Allocation Details'!$A$18:$L$18, 0),FALSE), 'E2 Allocators'!$B$15:$W$361, MATCH('O5 Details by Class &amp; Accounts'!AG$18, 'E2 Allocators'!$B$15:$W$15, 0),FALSE)*$G21), 0, VLOOKUP(VLOOKUP($A21, 'E4 TB Allocation Details'!$A$18:$L$205, MATCH("Customer ID", 'E4 TB Allocation Details'!$A$18:$L$18, 0),FALSE), 'E2 Allocators'!$B$15:$W$361, MATCH('O5 Details by Class &amp; Accounts'!AG$18, 'E2 Allocators'!$B$15:$W$15, 0),FALSE)*$G21)</f>
        <v>0</v>
      </c>
      <c r="AH21" s="1411">
        <f>IF(ISERROR(VLOOKUP(VLOOKUP($A21, 'E4 TB Allocation Details'!$A$18:$L$205, MATCH("Customer ID", 'E4 TB Allocation Details'!$A$18:$L$18, 0),FALSE), 'E2 Allocators'!$B$15:$W$361, MATCH('O5 Details by Class &amp; Accounts'!AH$18, 'E2 Allocators'!$B$15:$W$15, 0),FALSE)*$G21), 0, VLOOKUP(VLOOKUP($A21, 'E4 TB Allocation Details'!$A$18:$L$205, MATCH("Customer ID", 'E4 TB Allocation Details'!$A$18:$L$18, 0),FALSE), 'E2 Allocators'!$B$15:$W$361, MATCH('O5 Details by Class &amp; Accounts'!AH$18, 'E2 Allocators'!$B$15:$W$15, 0),FALSE)*$G21)</f>
        <v>0</v>
      </c>
      <c r="AI21" s="1411">
        <f>IF(ISERROR(VLOOKUP(VLOOKUP($A21, 'E4 TB Allocation Details'!$A$18:$L$205, MATCH("Customer ID", 'E4 TB Allocation Details'!$A$18:$L$18, 0),FALSE), 'E2 Allocators'!$B$15:$W$361, MATCH('O5 Details by Class &amp; Accounts'!AI$18, 'E2 Allocators'!$B$15:$W$15, 0),FALSE)*$G21), 0, VLOOKUP(VLOOKUP($A21, 'E4 TB Allocation Details'!$A$18:$L$205, MATCH("Customer ID", 'E4 TB Allocation Details'!$A$18:$L$18, 0),FALSE), 'E2 Allocators'!$B$15:$W$361, MATCH('O5 Details by Class &amp; Accounts'!AI$18, 'E2 Allocators'!$B$15:$W$15, 0),FALSE)*$G21)</f>
        <v>0</v>
      </c>
      <c r="AJ21" s="1411">
        <f>IF(ISERROR(VLOOKUP(VLOOKUP($A21, 'E4 TB Allocation Details'!$A$18:$L$205, MATCH("Customer ID", 'E4 TB Allocation Details'!$A$18:$L$18, 0),FALSE), 'E2 Allocators'!$B$15:$W$361, MATCH('O5 Details by Class &amp; Accounts'!AJ$18, 'E2 Allocators'!$B$15:$W$15, 0),FALSE)*$G21), 0, VLOOKUP(VLOOKUP($A21, 'E4 TB Allocation Details'!$A$18:$L$205, MATCH("Customer ID", 'E4 TB Allocation Details'!$A$18:$L$18, 0),FALSE), 'E2 Allocators'!$B$15:$W$361, MATCH('O5 Details by Class &amp; Accounts'!AJ$18, 'E2 Allocators'!$B$15:$W$15, 0),FALSE)*$G21)</f>
        <v>0</v>
      </c>
      <c r="AK21" s="1411">
        <f>IF(ISERROR(VLOOKUP(VLOOKUP($A21, 'E4 TB Allocation Details'!$A$18:$L$205, MATCH("Customer ID", 'E4 TB Allocation Details'!$A$18:$L$18, 0),FALSE), 'E2 Allocators'!$B$15:$W$361, MATCH('O5 Details by Class &amp; Accounts'!AK$18, 'E2 Allocators'!$B$15:$W$15, 0),FALSE)*$G21), 0, VLOOKUP(VLOOKUP($A21, 'E4 TB Allocation Details'!$A$18:$L$205, MATCH("Customer ID", 'E4 TB Allocation Details'!$A$18:$L$18, 0),FALSE), 'E2 Allocators'!$B$15:$W$361, MATCH('O5 Details by Class &amp; Accounts'!AK$18, 'E2 Allocators'!$B$15:$W$15, 0),FALSE)*$G21)</f>
        <v>0</v>
      </c>
      <c r="AL21" s="1411">
        <f>IF(ISERROR(VLOOKUP(VLOOKUP($A21, 'E4 TB Allocation Details'!$A$18:$L$205, MATCH("Customer ID", 'E4 TB Allocation Details'!$A$18:$L$18, 0),FALSE), 'E2 Allocators'!$B$15:$W$361, MATCH('O5 Details by Class &amp; Accounts'!AL$18, 'E2 Allocators'!$B$15:$W$15, 0),FALSE)*$G21), 0, VLOOKUP(VLOOKUP($A21, 'E4 TB Allocation Details'!$A$18:$L$205, MATCH("Customer ID", 'E4 TB Allocation Details'!$A$18:$L$18, 0),FALSE), 'E2 Allocators'!$B$15:$W$361, MATCH('O5 Details by Class &amp; Accounts'!AL$18, 'E2 Allocators'!$B$15:$W$15, 0),FALSE)*$G21)</f>
        <v>0</v>
      </c>
      <c r="AM21" s="1411">
        <f>IF(ISERROR(VLOOKUP(VLOOKUP($A21, 'E4 TB Allocation Details'!$A$18:$L$205, MATCH("Customer ID", 'E4 TB Allocation Details'!$A$18:$L$18, 0),FALSE), 'E2 Allocators'!$B$15:$W$361, MATCH('O5 Details by Class &amp; Accounts'!AM$18, 'E2 Allocators'!$B$15:$W$15, 0),FALSE)*$G21), 0, VLOOKUP(VLOOKUP($A21, 'E4 TB Allocation Details'!$A$18:$L$205, MATCH("Customer ID", 'E4 TB Allocation Details'!$A$18:$L$18, 0),FALSE), 'E2 Allocators'!$B$15:$W$361, MATCH('O5 Details by Class &amp; Accounts'!AM$18, 'E2 Allocators'!$B$15:$W$15, 0),FALSE)*$G21)</f>
        <v>0</v>
      </c>
      <c r="AN21" s="1411">
        <f>IF(ISERROR(VLOOKUP(VLOOKUP($A21, 'E4 TB Allocation Details'!$A$18:$L$205, MATCH("Customer ID", 'E4 TB Allocation Details'!$A$18:$L$18, 0),FALSE), 'E2 Allocators'!$B$15:$W$361, MATCH('O5 Details by Class &amp; Accounts'!AN$18, 'E2 Allocators'!$B$15:$W$15, 0),FALSE)*$G21), 0, VLOOKUP(VLOOKUP($A21, 'E4 TB Allocation Details'!$A$18:$L$205, MATCH("Customer ID", 'E4 TB Allocation Details'!$A$18:$L$18, 0),FALSE), 'E2 Allocators'!$B$15:$W$361, MATCH('O5 Details by Class &amp; Accounts'!AN$18, 'E2 Allocators'!$B$15:$W$15, 0),FALSE)*$G21)</f>
        <v>0</v>
      </c>
      <c r="AO21" s="1411">
        <f>IF(ISERROR(VLOOKUP(VLOOKUP($A21, 'E4 TB Allocation Details'!$A$18:$L$205, MATCH("Customer ID", 'E4 TB Allocation Details'!$A$18:$L$18, 0),FALSE), 'E2 Allocators'!$B$15:$W$361, MATCH('O5 Details by Class &amp; Accounts'!AO$18, 'E2 Allocators'!$B$15:$W$15, 0),FALSE)*$G21), 0, VLOOKUP(VLOOKUP($A21, 'E4 TB Allocation Details'!$A$18:$L$205, MATCH("Customer ID", 'E4 TB Allocation Details'!$A$18:$L$18, 0),FALSE), 'E2 Allocators'!$B$15:$W$361, MATCH('O5 Details by Class &amp; Accounts'!AO$18, 'E2 Allocators'!$B$15:$W$15, 0),FALSE)*$G21)</f>
        <v>0</v>
      </c>
      <c r="AP21" s="1411">
        <f>IF(ISERROR(VLOOKUP(VLOOKUP($A21, 'E4 TB Allocation Details'!$A$18:$L$205, MATCH("Customer ID", 'E4 TB Allocation Details'!$A$18:$L$18, 0),FALSE), 'E2 Allocators'!$B$15:$W$361, MATCH('O5 Details by Class &amp; Accounts'!AP$18, 'E2 Allocators'!$B$15:$W$15, 0),FALSE)*$G21), 0, VLOOKUP(VLOOKUP($A21, 'E4 TB Allocation Details'!$A$18:$L$205, MATCH("Customer ID", 'E4 TB Allocation Details'!$A$18:$L$18, 0),FALSE), 'E2 Allocators'!$B$15:$W$361, MATCH('O5 Details by Class &amp; Accounts'!AP$18, 'E2 Allocators'!$B$15:$W$15, 0),FALSE)*$G21)</f>
        <v>0</v>
      </c>
      <c r="AQ21" s="1411">
        <f>IF(ISERROR(VLOOKUP(VLOOKUP($A21, 'E4 TB Allocation Details'!$A$18:$L$205, MATCH("Customer ID", 'E4 TB Allocation Details'!$A$18:$L$18, 0),FALSE), 'E2 Allocators'!$B$15:$W$361, MATCH('O5 Details by Class &amp; Accounts'!AQ$18, 'E2 Allocators'!$B$15:$W$15, 0),FALSE)*$G21), 0, VLOOKUP(VLOOKUP($A21, 'E4 TB Allocation Details'!$A$18:$L$205, MATCH("Customer ID", 'E4 TB Allocation Details'!$A$18:$L$18, 0),FALSE), 'E2 Allocators'!$B$15:$W$361, MATCH('O5 Details by Class &amp; Accounts'!AQ$18, 'E2 Allocators'!$B$15:$W$15, 0),FALSE)*$G21)</f>
        <v>0</v>
      </c>
      <c r="AR21" s="1411">
        <f>IF(ISERROR(VLOOKUP(VLOOKUP($A21, 'E4 TB Allocation Details'!$A$18:$L$205, MATCH("Customer ID", 'E4 TB Allocation Details'!$A$18:$L$18, 0),FALSE), 'E2 Allocators'!$B$15:$W$361, MATCH('O5 Details by Class &amp; Accounts'!AR$18, 'E2 Allocators'!$B$15:$W$15, 0),FALSE)*$G21), 0, VLOOKUP(VLOOKUP($A21, 'E4 TB Allocation Details'!$A$18:$L$205, MATCH("Customer ID", 'E4 TB Allocation Details'!$A$18:$L$18, 0),FALSE), 'E2 Allocators'!$B$15:$W$361, MATCH('O5 Details by Class &amp; Accounts'!AR$18, 'E2 Allocators'!$B$15:$W$15, 0),FALSE)*$G21)</f>
        <v>0</v>
      </c>
      <c r="AS21" s="1411">
        <f>IF(ISERROR(VLOOKUP(VLOOKUP($A21, 'E4 TB Allocation Details'!$A$18:$L$205, MATCH("Customer ID", 'E4 TB Allocation Details'!$A$18:$L$18, 0),FALSE), 'E2 Allocators'!$B$15:$W$361, MATCH('O5 Details by Class &amp; Accounts'!AS$18, 'E2 Allocators'!$B$15:$W$15, 0),FALSE)*$G21), 0, VLOOKUP(VLOOKUP($A21, 'E4 TB Allocation Details'!$A$18:$L$205, MATCH("Customer ID", 'E4 TB Allocation Details'!$A$18:$L$18, 0),FALSE), 'E2 Allocators'!$B$15:$W$361, MATCH('O5 Details by Class &amp; Accounts'!AS$18, 'E2 Allocators'!$B$15:$W$15, 0),FALSE)*$G21)</f>
        <v>0</v>
      </c>
      <c r="AT21" s="1411">
        <f>IF(ISERROR(VLOOKUP(VLOOKUP($A21, 'E4 TB Allocation Details'!$A$18:$L$205, MATCH("Customer ID", 'E4 TB Allocation Details'!$A$18:$L$18, 0),FALSE), 'E2 Allocators'!$B$15:$W$361, MATCH('O5 Details by Class &amp; Accounts'!AT$18, 'E2 Allocators'!$B$15:$W$15, 0),FALSE)*$G21), 0, VLOOKUP(VLOOKUP($A21, 'E4 TB Allocation Details'!$A$18:$L$205, MATCH("Customer ID", 'E4 TB Allocation Details'!$A$18:$L$18, 0),FALSE), 'E2 Allocators'!$B$15:$W$361, MATCH('O5 Details by Class &amp; Accounts'!AT$18, 'E2 Allocators'!$B$15:$W$15, 0),FALSE)*$G21)</f>
        <v>0</v>
      </c>
      <c r="AU21" s="1411">
        <f>IF(ISERROR(VLOOKUP(VLOOKUP($A21, 'E4 TB Allocation Details'!$A$18:$L$205, MATCH("Customer ID", 'E4 TB Allocation Details'!$A$18:$L$18, 0),FALSE), 'E2 Allocators'!$B$15:$W$361, MATCH('O5 Details by Class &amp; Accounts'!AU$18, 'E2 Allocators'!$B$15:$W$15, 0),FALSE)*$G21), 0, VLOOKUP(VLOOKUP($A21, 'E4 TB Allocation Details'!$A$18:$L$205, MATCH("Customer ID", 'E4 TB Allocation Details'!$A$18:$L$18, 0),FALSE), 'E2 Allocators'!$B$15:$W$361, MATCH('O5 Details by Class &amp; Accounts'!AU$18, 'E2 Allocators'!$B$15:$W$15, 0),FALSE)*$G21)</f>
        <v>0</v>
      </c>
      <c r="AV21" s="1411">
        <f>IF(ISERROR(VLOOKUP(VLOOKUP($A21, 'E4 TB Allocation Details'!$A$18:$L$205, MATCH("Customer ID", 'E4 TB Allocation Details'!$A$18:$L$18, 0),FALSE), 'E2 Allocators'!$B$15:$W$361, MATCH('O5 Details by Class &amp; Accounts'!AV$18, 'E2 Allocators'!$B$15:$W$15, 0),FALSE)*$G21), 0, VLOOKUP(VLOOKUP($A21, 'E4 TB Allocation Details'!$A$18:$L$205, MATCH("Customer ID", 'E4 TB Allocation Details'!$A$18:$L$18, 0),FALSE), 'E2 Allocators'!$B$15:$W$361, MATCH('O5 Details by Class &amp; Accounts'!AV$18, 'E2 Allocators'!$B$15:$W$15, 0),FALSE)*$G21)</f>
        <v>0</v>
      </c>
      <c r="AW21" s="1411">
        <f>IF(ISERROR(VLOOKUP(VLOOKUP($A21, 'E4 TB Allocation Details'!$A$18:$L$205, MATCH("Customer ID", 'E4 TB Allocation Details'!$A$18:$L$18, 0),FALSE), 'E2 Allocators'!$B$15:$W$361, MATCH('O5 Details by Class &amp; Accounts'!AW$18, 'E2 Allocators'!$B$15:$W$15, 0),FALSE)*$G21), 0, VLOOKUP(VLOOKUP($A21, 'E4 TB Allocation Details'!$A$18:$L$205, MATCH("Customer ID", 'E4 TB Allocation Details'!$A$18:$L$18, 0),FALSE), 'E2 Allocators'!$B$15:$W$361, MATCH('O5 Details by Class &amp; Accounts'!AW$18, 'E2 Allocators'!$B$15:$W$15, 0),FALSE)*$G21)</f>
        <v>0</v>
      </c>
      <c r="AX21" s="1411">
        <f t="shared" si="2"/>
        <v>0</v>
      </c>
      <c r="AY21" s="1411">
        <f>IF(ISERROR(VLOOKUP(VLOOKUP($A21, 'E4 TB Allocation Details'!$A$18:$L$205, MATCH("Misc ID", 'E4 TB Allocation Details'!$A$18:$L$18, 0),FALSE), 'E2 Allocators'!$B$15:$W$361, MATCH('O5 Details by Class &amp; Accounts'!AY$18, 'E2 Allocators'!$B$15:$W$15, 0),FALSE)*$E21), 0, VLOOKUP(VLOOKUP($A21, 'E4 TB Allocation Details'!$A$18:$L$205, MATCH("Misc ID", 'E4 TB Allocation Details'!$A$18:$L$18, 0),FALSE), 'E2 Allocators'!$B$15:$W$361, MATCH('O5 Details by Class &amp; Accounts'!AY$18, 'E2 Allocators'!$B$15:$W$15, 0),FALSE)*$E21)</f>
        <v>0</v>
      </c>
      <c r="AZ21" s="1411">
        <f>IF(ISERROR(VLOOKUP(VLOOKUP($A21, 'E4 TB Allocation Details'!$A$18:$L$205, MATCH("Misc ID", 'E4 TB Allocation Details'!$A$18:$L$18, 0),FALSE), 'E2 Allocators'!$B$15:$W$361, MATCH('O5 Details by Class &amp; Accounts'!AZ$18, 'E2 Allocators'!$B$15:$W$15, 0),FALSE)*$E21), 0, VLOOKUP(VLOOKUP($A21, 'E4 TB Allocation Details'!$A$18:$L$205, MATCH("Misc ID", 'E4 TB Allocation Details'!$A$18:$L$18, 0),FALSE), 'E2 Allocators'!$B$15:$W$361, MATCH('O5 Details by Class &amp; Accounts'!AZ$18, 'E2 Allocators'!$B$15:$W$15, 0),FALSE)*$E21)</f>
        <v>0</v>
      </c>
      <c r="BA21" s="1411">
        <f>IF(ISERROR(VLOOKUP(VLOOKUP($A21, 'E4 TB Allocation Details'!$A$18:$L$205, MATCH("Misc ID", 'E4 TB Allocation Details'!$A$18:$L$18, 0),FALSE), 'E2 Allocators'!$B$15:$W$361, MATCH('O5 Details by Class &amp; Accounts'!BA$18, 'E2 Allocators'!$B$15:$W$15, 0),FALSE)*$E21), 0, VLOOKUP(VLOOKUP($A21, 'E4 TB Allocation Details'!$A$18:$L$205, MATCH("Misc ID", 'E4 TB Allocation Details'!$A$18:$L$18, 0),FALSE), 'E2 Allocators'!$B$15:$W$361, MATCH('O5 Details by Class &amp; Accounts'!BA$18, 'E2 Allocators'!$B$15:$W$15, 0),FALSE)*$E21)</f>
        <v>0</v>
      </c>
      <c r="BB21" s="1411">
        <f>IF(ISERROR(VLOOKUP(VLOOKUP($A21, 'E4 TB Allocation Details'!$A$18:$L$205, MATCH("Misc ID", 'E4 TB Allocation Details'!$A$18:$L$18, 0),FALSE), 'E2 Allocators'!$B$15:$W$361, MATCH('O5 Details by Class &amp; Accounts'!BB$18, 'E2 Allocators'!$B$15:$W$15, 0),FALSE)*$E21), 0, VLOOKUP(VLOOKUP($A21, 'E4 TB Allocation Details'!$A$18:$L$205, MATCH("Misc ID", 'E4 TB Allocation Details'!$A$18:$L$18, 0),FALSE), 'E2 Allocators'!$B$15:$W$361, MATCH('O5 Details by Class &amp; Accounts'!BB$18, 'E2 Allocators'!$B$15:$W$15, 0),FALSE)*$E21)</f>
        <v>0</v>
      </c>
      <c r="BC21" s="1411">
        <f>IF(ISERROR(VLOOKUP(VLOOKUP($A21, 'E4 TB Allocation Details'!$A$18:$L$205, MATCH("Misc ID", 'E4 TB Allocation Details'!$A$18:$L$18, 0),FALSE), 'E2 Allocators'!$B$15:$W$361, MATCH('O5 Details by Class &amp; Accounts'!BC$18, 'E2 Allocators'!$B$15:$W$15, 0),FALSE)*$E21), 0, VLOOKUP(VLOOKUP($A21, 'E4 TB Allocation Details'!$A$18:$L$205, MATCH("Misc ID", 'E4 TB Allocation Details'!$A$18:$L$18, 0),FALSE), 'E2 Allocators'!$B$15:$W$361, MATCH('O5 Details by Class &amp; Accounts'!BC$18, 'E2 Allocators'!$B$15:$W$15, 0),FALSE)*$E21)</f>
        <v>0</v>
      </c>
      <c r="BD21" s="1411">
        <f>IF(ISERROR(VLOOKUP(VLOOKUP($A21, 'E4 TB Allocation Details'!$A$18:$L$205, MATCH("Misc ID", 'E4 TB Allocation Details'!$A$18:$L$18, 0),FALSE), 'E2 Allocators'!$B$15:$W$361, MATCH('O5 Details by Class &amp; Accounts'!BD$18, 'E2 Allocators'!$B$15:$W$15, 0),FALSE)*$E21), 0, VLOOKUP(VLOOKUP($A21, 'E4 TB Allocation Details'!$A$18:$L$205, MATCH("Misc ID", 'E4 TB Allocation Details'!$A$18:$L$18, 0),FALSE), 'E2 Allocators'!$B$15:$W$361, MATCH('O5 Details by Class &amp; Accounts'!BD$18, 'E2 Allocators'!$B$15:$W$15, 0),FALSE)*$E21)</f>
        <v>0</v>
      </c>
      <c r="BE21" s="1411">
        <f>IF(ISERROR(VLOOKUP(VLOOKUP($A21, 'E4 TB Allocation Details'!$A$18:$L$205, MATCH("Misc ID", 'E4 TB Allocation Details'!$A$18:$L$18, 0),FALSE), 'E2 Allocators'!$B$15:$W$361, MATCH('O5 Details by Class &amp; Accounts'!BE$18, 'E2 Allocators'!$B$15:$W$15, 0),FALSE)*$E21), 0, VLOOKUP(VLOOKUP($A21, 'E4 TB Allocation Details'!$A$18:$L$205, MATCH("Misc ID", 'E4 TB Allocation Details'!$A$18:$L$18, 0),FALSE), 'E2 Allocators'!$B$15:$W$361, MATCH('O5 Details by Class &amp; Accounts'!BE$18, 'E2 Allocators'!$B$15:$W$15, 0),FALSE)*$E21)</f>
        <v>0</v>
      </c>
      <c r="BF21" s="1411">
        <f>IF(ISERROR(VLOOKUP(VLOOKUP($A21, 'E4 TB Allocation Details'!$A$18:$L$205, MATCH("Misc ID", 'E4 TB Allocation Details'!$A$18:$L$18, 0),FALSE), 'E2 Allocators'!$B$15:$W$361, MATCH('O5 Details by Class &amp; Accounts'!BF$18, 'E2 Allocators'!$B$15:$W$15, 0),FALSE)*$E21), 0, VLOOKUP(VLOOKUP($A21, 'E4 TB Allocation Details'!$A$18:$L$205, MATCH("Misc ID", 'E4 TB Allocation Details'!$A$18:$L$18, 0),FALSE), 'E2 Allocators'!$B$15:$W$361, MATCH('O5 Details by Class &amp; Accounts'!BF$18, 'E2 Allocators'!$B$15:$W$15, 0),FALSE)*$E21)</f>
        <v>0</v>
      </c>
      <c r="BG21" s="1411">
        <f>IF(ISERROR(VLOOKUP(VLOOKUP($A21, 'E4 TB Allocation Details'!$A$18:$L$205, MATCH("Misc ID", 'E4 TB Allocation Details'!$A$18:$L$18, 0),FALSE), 'E2 Allocators'!$B$15:$W$361, MATCH('O5 Details by Class &amp; Accounts'!BG$18, 'E2 Allocators'!$B$15:$W$15, 0),FALSE)*$E21), 0, VLOOKUP(VLOOKUP($A21, 'E4 TB Allocation Details'!$A$18:$L$205, MATCH("Misc ID", 'E4 TB Allocation Details'!$A$18:$L$18, 0),FALSE), 'E2 Allocators'!$B$15:$W$361, MATCH('O5 Details by Class &amp; Accounts'!BG$18, 'E2 Allocators'!$B$15:$W$15, 0),FALSE)*$E21)</f>
        <v>0</v>
      </c>
      <c r="BH21" s="1411">
        <f>IF(ISERROR(VLOOKUP(VLOOKUP($A21, 'E4 TB Allocation Details'!$A$18:$L$205, MATCH("Misc ID", 'E4 TB Allocation Details'!$A$18:$L$18, 0),FALSE), 'E2 Allocators'!$B$15:$W$361, MATCH('O5 Details by Class &amp; Accounts'!BH$18, 'E2 Allocators'!$B$15:$W$15, 0),FALSE)*$E21), 0, VLOOKUP(VLOOKUP($A21, 'E4 TB Allocation Details'!$A$18:$L$205, MATCH("Misc ID", 'E4 TB Allocation Details'!$A$18:$L$18, 0),FALSE), 'E2 Allocators'!$B$15:$W$361, MATCH('O5 Details by Class &amp; Accounts'!BH$18, 'E2 Allocators'!$B$15:$W$15, 0),FALSE)*$E21)</f>
        <v>0</v>
      </c>
      <c r="BI21" s="1411">
        <f>IF(ISERROR(VLOOKUP(VLOOKUP($A21, 'E4 TB Allocation Details'!$A$18:$L$205, MATCH("Misc ID", 'E4 TB Allocation Details'!$A$18:$L$18, 0),FALSE), 'E2 Allocators'!$B$15:$W$361, MATCH('O5 Details by Class &amp; Accounts'!BI$18, 'E2 Allocators'!$B$15:$W$15, 0),FALSE)*$E21), 0, VLOOKUP(VLOOKUP($A21, 'E4 TB Allocation Details'!$A$18:$L$205, MATCH("Misc ID", 'E4 TB Allocation Details'!$A$18:$L$18, 0),FALSE), 'E2 Allocators'!$B$15:$W$361, MATCH('O5 Details by Class &amp; Accounts'!BI$18, 'E2 Allocators'!$B$15:$W$15, 0),FALSE)*$E21)</f>
        <v>0</v>
      </c>
      <c r="BJ21" s="1411">
        <f>IF(ISERROR(VLOOKUP(VLOOKUP($A21, 'E4 TB Allocation Details'!$A$18:$L$205, MATCH("Misc ID", 'E4 TB Allocation Details'!$A$18:$L$18, 0),FALSE), 'E2 Allocators'!$B$15:$W$361, MATCH('O5 Details by Class &amp; Accounts'!BJ$18, 'E2 Allocators'!$B$15:$W$15, 0),FALSE)*$E21), 0, VLOOKUP(VLOOKUP($A21, 'E4 TB Allocation Details'!$A$18:$L$205, MATCH("Misc ID", 'E4 TB Allocation Details'!$A$18:$L$18, 0),FALSE), 'E2 Allocators'!$B$15:$W$361, MATCH('O5 Details by Class &amp; Accounts'!BJ$18, 'E2 Allocators'!$B$15:$W$15, 0),FALSE)*$E21)</f>
        <v>0</v>
      </c>
      <c r="BK21" s="1411">
        <f>IF(ISERROR(VLOOKUP(VLOOKUP($A21, 'E4 TB Allocation Details'!$A$18:$L$205, MATCH("Misc ID", 'E4 TB Allocation Details'!$A$18:$L$18, 0),FALSE), 'E2 Allocators'!$B$15:$W$361, MATCH('O5 Details by Class &amp; Accounts'!BK$18, 'E2 Allocators'!$B$15:$W$15, 0),FALSE)*$E21), 0, VLOOKUP(VLOOKUP($A21, 'E4 TB Allocation Details'!$A$18:$L$205, MATCH("Misc ID", 'E4 TB Allocation Details'!$A$18:$L$18, 0),FALSE), 'E2 Allocators'!$B$15:$W$361, MATCH('O5 Details by Class &amp; Accounts'!BK$18, 'E2 Allocators'!$B$15:$W$15, 0),FALSE)*$E21)</f>
        <v>0</v>
      </c>
      <c r="BL21" s="1411">
        <f>IF(ISERROR(VLOOKUP(VLOOKUP($A21, 'E4 TB Allocation Details'!$A$18:$L$205, MATCH("Misc ID", 'E4 TB Allocation Details'!$A$18:$L$18, 0),FALSE), 'E2 Allocators'!$B$15:$W$361, MATCH('O5 Details by Class &amp; Accounts'!BL$18, 'E2 Allocators'!$B$15:$W$15, 0),FALSE)*$E21), 0, VLOOKUP(VLOOKUP($A21, 'E4 TB Allocation Details'!$A$18:$L$205, MATCH("Misc ID", 'E4 TB Allocation Details'!$A$18:$L$18, 0),FALSE), 'E2 Allocators'!$B$15:$W$361, MATCH('O5 Details by Class &amp; Accounts'!BL$18, 'E2 Allocators'!$B$15:$W$15, 0),FALSE)*$E21)</f>
        <v>0</v>
      </c>
      <c r="BM21" s="1411">
        <f>IF(ISERROR(VLOOKUP(VLOOKUP($A21, 'E4 TB Allocation Details'!$A$18:$L$205, MATCH("Misc ID", 'E4 TB Allocation Details'!$A$18:$L$18, 0),FALSE), 'E2 Allocators'!$B$15:$W$361, MATCH('O5 Details by Class &amp; Accounts'!BM$18, 'E2 Allocators'!$B$15:$W$15, 0),FALSE)*$E21), 0, VLOOKUP(VLOOKUP($A21, 'E4 TB Allocation Details'!$A$18:$L$205, MATCH("Misc ID", 'E4 TB Allocation Details'!$A$18:$L$18, 0),FALSE), 'E2 Allocators'!$B$15:$W$361, MATCH('O5 Details by Class &amp; Accounts'!BM$18, 'E2 Allocators'!$B$15:$W$15, 0),FALSE)*$E21)</f>
        <v>0</v>
      </c>
      <c r="BN21" s="1411">
        <f>IF(ISERROR(VLOOKUP(VLOOKUP($A21, 'E4 TB Allocation Details'!$A$18:$L$205, MATCH("Misc ID", 'E4 TB Allocation Details'!$A$18:$L$18, 0),FALSE), 'E2 Allocators'!$B$15:$W$361, MATCH('O5 Details by Class &amp; Accounts'!BN$18, 'E2 Allocators'!$B$15:$W$15, 0),FALSE)*$E21), 0, VLOOKUP(VLOOKUP($A21, 'E4 TB Allocation Details'!$A$18:$L$205, MATCH("Misc ID", 'E4 TB Allocation Details'!$A$18:$L$18, 0),FALSE), 'E2 Allocators'!$B$15:$W$361, MATCH('O5 Details by Class &amp; Accounts'!BN$18, 'E2 Allocators'!$B$15:$W$15, 0),FALSE)*$E21)</f>
        <v>0</v>
      </c>
      <c r="BO21" s="1411">
        <f>IF(ISERROR(VLOOKUP(VLOOKUP($A21, 'E4 TB Allocation Details'!$A$18:$L$205, MATCH("Misc ID", 'E4 TB Allocation Details'!$A$18:$L$18, 0),FALSE), 'E2 Allocators'!$B$15:$W$361, MATCH('O5 Details by Class &amp; Accounts'!BO$18, 'E2 Allocators'!$B$15:$W$15, 0),FALSE)*$E21), 0, VLOOKUP(VLOOKUP($A21, 'E4 TB Allocation Details'!$A$18:$L$205, MATCH("Misc ID", 'E4 TB Allocation Details'!$A$18:$L$18, 0),FALSE), 'E2 Allocators'!$B$15:$W$361, MATCH('O5 Details by Class &amp; Accounts'!BO$18, 'E2 Allocators'!$B$15:$W$15, 0),FALSE)*$E21)</f>
        <v>0</v>
      </c>
      <c r="BP21" s="1411">
        <f>IF(ISERROR(VLOOKUP(VLOOKUP($A21, 'E4 TB Allocation Details'!$A$18:$L$205, MATCH("Misc ID", 'E4 TB Allocation Details'!$A$18:$L$18, 0),FALSE), 'E2 Allocators'!$B$15:$W$361, MATCH('O5 Details by Class &amp; Accounts'!BP$18, 'E2 Allocators'!$B$15:$W$15, 0),FALSE)*$E21), 0, VLOOKUP(VLOOKUP($A21, 'E4 TB Allocation Details'!$A$18:$L$205, MATCH("Misc ID", 'E4 TB Allocation Details'!$A$18:$L$18, 0),FALSE), 'E2 Allocators'!$B$15:$W$361, MATCH('O5 Details by Class &amp; Accounts'!BP$18, 'E2 Allocators'!$B$15:$W$15, 0),FALSE)*$E21)</f>
        <v>0</v>
      </c>
      <c r="BQ21" s="1411">
        <f>IF(ISERROR(VLOOKUP(VLOOKUP($A21, 'E4 TB Allocation Details'!$A$18:$L$205, MATCH("Misc ID", 'E4 TB Allocation Details'!$A$18:$L$18, 0),FALSE), 'E2 Allocators'!$B$15:$W$361, MATCH('O5 Details by Class &amp; Accounts'!BQ$18, 'E2 Allocators'!$B$15:$W$15, 0),FALSE)*$E21), 0, VLOOKUP(VLOOKUP($A21, 'E4 TB Allocation Details'!$A$18:$L$205, MATCH("Misc ID", 'E4 TB Allocation Details'!$A$18:$L$18, 0),FALSE), 'E2 Allocators'!$B$15:$W$361, MATCH('O5 Details by Class &amp; Accounts'!BQ$18, 'E2 Allocators'!$B$15:$W$15, 0),FALSE)*$E21)</f>
        <v>0</v>
      </c>
      <c r="BR21" s="1411">
        <f>IF(ISERROR(VLOOKUP(VLOOKUP($A21, 'E4 TB Allocation Details'!$A$18:$L$205, MATCH("Misc ID", 'E4 TB Allocation Details'!$A$18:$L$18, 0),FALSE), 'E2 Allocators'!$B$15:$W$361, MATCH('O5 Details by Class &amp; Accounts'!BR$18, 'E2 Allocators'!$B$15:$W$15, 0),FALSE)*$E21), 0, VLOOKUP(VLOOKUP($A21, 'E4 TB Allocation Details'!$A$18:$L$205, MATCH("Misc ID", 'E4 TB Allocation Details'!$A$18:$L$18, 0),FALSE), 'E2 Allocators'!$B$15:$W$361, MATCH('O5 Details by Class &amp; Accounts'!BR$18, 'E2 Allocators'!$B$15:$W$15, 0),FALSE)*$E21)</f>
        <v>0</v>
      </c>
      <c r="BS21" s="1411">
        <f t="shared" si="3"/>
        <v>0</v>
      </c>
      <c r="BT21" s="1411">
        <f>IF(ISERROR(VLOOKUP(VLOOKUP($A21, 'E4 TB Allocation Details'!$A$18:$L$205, MATCH("A &amp; G ID", 'E4 TB Allocation Details'!$A$18:$L$18, 0),FALSE), 'E2 Allocators'!$B$15:$W$361, MATCH('O5 Details by Class &amp; Accounts'!BT$18, 'E2 Allocators'!$B$15:$W$15, 0),FALSE)*$E21), 0, VLOOKUP(VLOOKUP($A21, 'E4 TB Allocation Details'!$A$18:$L$205, MATCH("A &amp; G ID", 'E4 TB Allocation Details'!$A$18:$L$18, 0),FALSE), 'E2 Allocators'!$B$15:$W$361, MATCH('O5 Details by Class &amp; Accounts'!BT$18, 'E2 Allocators'!$B$15:$W$15, 0),FALSE)*$E21)</f>
        <v>0</v>
      </c>
      <c r="BU21" s="1411">
        <f>IF(ISERROR(VLOOKUP(VLOOKUP($A21, 'E4 TB Allocation Details'!$A$18:$L$205, MATCH("A &amp; G ID", 'E4 TB Allocation Details'!$A$18:$L$18, 0),FALSE), 'E2 Allocators'!$B$15:$W$361, MATCH('O5 Details by Class &amp; Accounts'!BU$18, 'E2 Allocators'!$B$15:$W$15, 0),FALSE)*$E21), 0, VLOOKUP(VLOOKUP($A21, 'E4 TB Allocation Details'!$A$18:$L$205, MATCH("A &amp; G ID", 'E4 TB Allocation Details'!$A$18:$L$18, 0),FALSE), 'E2 Allocators'!$B$15:$W$361, MATCH('O5 Details by Class &amp; Accounts'!BU$18, 'E2 Allocators'!$B$15:$W$15, 0),FALSE)*$E21)</f>
        <v>0</v>
      </c>
      <c r="BV21" s="1411">
        <f>IF(ISERROR(VLOOKUP(VLOOKUP($A21, 'E4 TB Allocation Details'!$A$18:$L$205, MATCH("A &amp; G ID", 'E4 TB Allocation Details'!$A$18:$L$18, 0),FALSE), 'E2 Allocators'!$B$15:$W$361, MATCH('O5 Details by Class &amp; Accounts'!BV$18, 'E2 Allocators'!$B$15:$W$15, 0),FALSE)*$E21), 0, VLOOKUP(VLOOKUP($A21, 'E4 TB Allocation Details'!$A$18:$L$205, MATCH("A &amp; G ID", 'E4 TB Allocation Details'!$A$18:$L$18, 0),FALSE), 'E2 Allocators'!$B$15:$W$361, MATCH('O5 Details by Class &amp; Accounts'!BV$18, 'E2 Allocators'!$B$15:$W$15, 0),FALSE)*$E21)</f>
        <v>0</v>
      </c>
      <c r="BW21" s="1411">
        <f>IF(ISERROR(VLOOKUP(VLOOKUP($A21, 'E4 TB Allocation Details'!$A$18:$L$205, MATCH("A &amp; G ID", 'E4 TB Allocation Details'!$A$18:$L$18, 0),FALSE), 'E2 Allocators'!$B$15:$W$361, MATCH('O5 Details by Class &amp; Accounts'!BW$18, 'E2 Allocators'!$B$15:$W$15, 0),FALSE)*$E21), 0, VLOOKUP(VLOOKUP($A21, 'E4 TB Allocation Details'!$A$18:$L$205, MATCH("A &amp; G ID", 'E4 TB Allocation Details'!$A$18:$L$18, 0),FALSE), 'E2 Allocators'!$B$15:$W$361, MATCH('O5 Details by Class &amp; Accounts'!BW$18, 'E2 Allocators'!$B$15:$W$15, 0),FALSE)*$E21)</f>
        <v>0</v>
      </c>
      <c r="BX21" s="1411">
        <f>IF(ISERROR(VLOOKUP(VLOOKUP($A21, 'E4 TB Allocation Details'!$A$18:$L$205, MATCH("A &amp; G ID", 'E4 TB Allocation Details'!$A$18:$L$18, 0),FALSE), 'E2 Allocators'!$B$15:$W$361, MATCH('O5 Details by Class &amp; Accounts'!BX$18, 'E2 Allocators'!$B$15:$W$15, 0),FALSE)*$E21), 0, VLOOKUP(VLOOKUP($A21, 'E4 TB Allocation Details'!$A$18:$L$205, MATCH("A &amp; G ID", 'E4 TB Allocation Details'!$A$18:$L$18, 0),FALSE), 'E2 Allocators'!$B$15:$W$361, MATCH('O5 Details by Class &amp; Accounts'!BX$18, 'E2 Allocators'!$B$15:$W$15, 0),FALSE)*$E21)</f>
        <v>0</v>
      </c>
      <c r="BY21" s="1411">
        <f>IF(ISERROR(VLOOKUP(VLOOKUP($A21, 'E4 TB Allocation Details'!$A$18:$L$205, MATCH("A &amp; G ID", 'E4 TB Allocation Details'!$A$18:$L$18, 0),FALSE), 'E2 Allocators'!$B$15:$W$361, MATCH('O5 Details by Class &amp; Accounts'!BY$18, 'E2 Allocators'!$B$15:$W$15, 0),FALSE)*$E21), 0, VLOOKUP(VLOOKUP($A21, 'E4 TB Allocation Details'!$A$18:$L$205, MATCH("A &amp; G ID", 'E4 TB Allocation Details'!$A$18:$L$18, 0),FALSE), 'E2 Allocators'!$B$15:$W$361, MATCH('O5 Details by Class &amp; Accounts'!BY$18, 'E2 Allocators'!$B$15:$W$15, 0),FALSE)*$E21)</f>
        <v>0</v>
      </c>
      <c r="BZ21" s="1411">
        <f>IF(ISERROR(VLOOKUP(VLOOKUP($A21, 'E4 TB Allocation Details'!$A$18:$L$205, MATCH("A &amp; G ID", 'E4 TB Allocation Details'!$A$18:$L$18, 0),FALSE), 'E2 Allocators'!$B$15:$W$361, MATCH('O5 Details by Class &amp; Accounts'!BZ$18, 'E2 Allocators'!$B$15:$W$15, 0),FALSE)*$E21), 0, VLOOKUP(VLOOKUP($A21, 'E4 TB Allocation Details'!$A$18:$L$205, MATCH("A &amp; G ID", 'E4 TB Allocation Details'!$A$18:$L$18, 0),FALSE), 'E2 Allocators'!$B$15:$W$361, MATCH('O5 Details by Class &amp; Accounts'!BZ$18, 'E2 Allocators'!$B$15:$W$15, 0),FALSE)*$E21)</f>
        <v>0</v>
      </c>
      <c r="CA21" s="1411">
        <f>IF(ISERROR(VLOOKUP(VLOOKUP($A21, 'E4 TB Allocation Details'!$A$18:$L$205, MATCH("A &amp; G ID", 'E4 TB Allocation Details'!$A$18:$L$18, 0),FALSE), 'E2 Allocators'!$B$15:$W$361, MATCH('O5 Details by Class &amp; Accounts'!CA$18, 'E2 Allocators'!$B$15:$W$15, 0),FALSE)*$E21), 0, VLOOKUP(VLOOKUP($A21, 'E4 TB Allocation Details'!$A$18:$L$205, MATCH("A &amp; G ID", 'E4 TB Allocation Details'!$A$18:$L$18, 0),FALSE), 'E2 Allocators'!$B$15:$W$361, MATCH('O5 Details by Class &amp; Accounts'!CA$18, 'E2 Allocators'!$B$15:$W$15, 0),FALSE)*$E21)</f>
        <v>0</v>
      </c>
      <c r="CB21" s="1411">
        <f>IF(ISERROR(VLOOKUP(VLOOKUP($A21, 'E4 TB Allocation Details'!$A$18:$L$205, MATCH("A &amp; G ID", 'E4 TB Allocation Details'!$A$18:$L$18, 0),FALSE), 'E2 Allocators'!$B$15:$W$361, MATCH('O5 Details by Class &amp; Accounts'!CB$18, 'E2 Allocators'!$B$15:$W$15, 0),FALSE)*$E21), 0, VLOOKUP(VLOOKUP($A21, 'E4 TB Allocation Details'!$A$18:$L$205, MATCH("A &amp; G ID", 'E4 TB Allocation Details'!$A$18:$L$18, 0),FALSE), 'E2 Allocators'!$B$15:$W$361, MATCH('O5 Details by Class &amp; Accounts'!CB$18, 'E2 Allocators'!$B$15:$W$15, 0),FALSE)*$E21)</f>
        <v>0</v>
      </c>
      <c r="CC21" s="1411">
        <f>IF(ISERROR(VLOOKUP(VLOOKUP($A21, 'E4 TB Allocation Details'!$A$18:$L$205, MATCH("A &amp; G ID", 'E4 TB Allocation Details'!$A$18:$L$18, 0),FALSE), 'E2 Allocators'!$B$15:$W$361, MATCH('O5 Details by Class &amp; Accounts'!CC$18, 'E2 Allocators'!$B$15:$W$15, 0),FALSE)*$E21), 0, VLOOKUP(VLOOKUP($A21, 'E4 TB Allocation Details'!$A$18:$L$205, MATCH("A &amp; G ID", 'E4 TB Allocation Details'!$A$18:$L$18, 0),FALSE), 'E2 Allocators'!$B$15:$W$361, MATCH('O5 Details by Class &amp; Accounts'!CC$18, 'E2 Allocators'!$B$15:$W$15, 0),FALSE)*$E21)</f>
        <v>0</v>
      </c>
      <c r="CD21" s="1411">
        <f>IF(ISERROR(VLOOKUP(VLOOKUP($A21, 'E4 TB Allocation Details'!$A$18:$L$205, MATCH("A &amp; G ID", 'E4 TB Allocation Details'!$A$18:$L$18, 0),FALSE), 'E2 Allocators'!$B$15:$W$361, MATCH('O5 Details by Class &amp; Accounts'!CD$18, 'E2 Allocators'!$B$15:$W$15, 0),FALSE)*$E21), 0, VLOOKUP(VLOOKUP($A21, 'E4 TB Allocation Details'!$A$18:$L$205, MATCH("A &amp; G ID", 'E4 TB Allocation Details'!$A$18:$L$18, 0),FALSE), 'E2 Allocators'!$B$15:$W$361, MATCH('O5 Details by Class &amp; Accounts'!CD$18, 'E2 Allocators'!$B$15:$W$15, 0),FALSE)*$E21)</f>
        <v>0</v>
      </c>
      <c r="CE21" s="1411">
        <f>IF(ISERROR(VLOOKUP(VLOOKUP($A21, 'E4 TB Allocation Details'!$A$18:$L$205, MATCH("A &amp; G ID", 'E4 TB Allocation Details'!$A$18:$L$18, 0),FALSE), 'E2 Allocators'!$B$15:$W$361, MATCH('O5 Details by Class &amp; Accounts'!CE$18, 'E2 Allocators'!$B$15:$W$15, 0),FALSE)*$E21), 0, VLOOKUP(VLOOKUP($A21, 'E4 TB Allocation Details'!$A$18:$L$205, MATCH("A &amp; G ID", 'E4 TB Allocation Details'!$A$18:$L$18, 0),FALSE), 'E2 Allocators'!$B$15:$W$361, MATCH('O5 Details by Class &amp; Accounts'!CE$18, 'E2 Allocators'!$B$15:$W$15, 0),FALSE)*$E21)</f>
        <v>0</v>
      </c>
      <c r="CF21" s="1411">
        <f>IF(ISERROR(VLOOKUP(VLOOKUP($A21, 'E4 TB Allocation Details'!$A$18:$L$205, MATCH("A &amp; G ID", 'E4 TB Allocation Details'!$A$18:$L$18, 0),FALSE), 'E2 Allocators'!$B$15:$W$361, MATCH('O5 Details by Class &amp; Accounts'!CF$18, 'E2 Allocators'!$B$15:$W$15, 0),FALSE)*$E21), 0, VLOOKUP(VLOOKUP($A21, 'E4 TB Allocation Details'!$A$18:$L$205, MATCH("A &amp; G ID", 'E4 TB Allocation Details'!$A$18:$L$18, 0),FALSE), 'E2 Allocators'!$B$15:$W$361, MATCH('O5 Details by Class &amp; Accounts'!CF$18, 'E2 Allocators'!$B$15:$W$15, 0),FALSE)*$E21)</f>
        <v>0</v>
      </c>
      <c r="CG21" s="1411">
        <f>IF(ISERROR(VLOOKUP(VLOOKUP($A21, 'E4 TB Allocation Details'!$A$18:$L$205, MATCH("A &amp; G ID", 'E4 TB Allocation Details'!$A$18:$L$18, 0),FALSE), 'E2 Allocators'!$B$15:$W$361, MATCH('O5 Details by Class &amp; Accounts'!CG$18, 'E2 Allocators'!$B$15:$W$15, 0),FALSE)*$E21), 0, VLOOKUP(VLOOKUP($A21, 'E4 TB Allocation Details'!$A$18:$L$205, MATCH("A &amp; G ID", 'E4 TB Allocation Details'!$A$18:$L$18, 0),FALSE), 'E2 Allocators'!$B$15:$W$361, MATCH('O5 Details by Class &amp; Accounts'!CG$18, 'E2 Allocators'!$B$15:$W$15, 0),FALSE)*$E21)</f>
        <v>0</v>
      </c>
      <c r="CH21" s="1411">
        <f>IF(ISERROR(VLOOKUP(VLOOKUP($A21, 'E4 TB Allocation Details'!$A$18:$L$205, MATCH("A &amp; G ID", 'E4 TB Allocation Details'!$A$18:$L$18, 0),FALSE), 'E2 Allocators'!$B$15:$W$361, MATCH('O5 Details by Class &amp; Accounts'!CH$18, 'E2 Allocators'!$B$15:$W$15, 0),FALSE)*$E21), 0, VLOOKUP(VLOOKUP($A21, 'E4 TB Allocation Details'!$A$18:$L$205, MATCH("A &amp; G ID", 'E4 TB Allocation Details'!$A$18:$L$18, 0),FALSE), 'E2 Allocators'!$B$15:$W$361, MATCH('O5 Details by Class &amp; Accounts'!CH$18, 'E2 Allocators'!$B$15:$W$15, 0),FALSE)*$E21)</f>
        <v>0</v>
      </c>
      <c r="CI21" s="1411">
        <f>IF(ISERROR(VLOOKUP(VLOOKUP($A21, 'E4 TB Allocation Details'!$A$18:$L$205, MATCH("A &amp; G ID", 'E4 TB Allocation Details'!$A$18:$L$18, 0),FALSE), 'E2 Allocators'!$B$15:$W$361, MATCH('O5 Details by Class &amp; Accounts'!CI$18, 'E2 Allocators'!$B$15:$W$15, 0),FALSE)*$E21), 0, VLOOKUP(VLOOKUP($A21, 'E4 TB Allocation Details'!$A$18:$L$205, MATCH("A &amp; G ID", 'E4 TB Allocation Details'!$A$18:$L$18, 0),FALSE), 'E2 Allocators'!$B$15:$W$361, MATCH('O5 Details by Class &amp; Accounts'!CI$18, 'E2 Allocators'!$B$15:$W$15, 0),FALSE)*$E21)</f>
        <v>0</v>
      </c>
      <c r="CJ21" s="1411">
        <f>IF(ISERROR(VLOOKUP(VLOOKUP($A21, 'E4 TB Allocation Details'!$A$18:$L$205, MATCH("A &amp; G ID", 'E4 TB Allocation Details'!$A$18:$L$18, 0),FALSE), 'E2 Allocators'!$B$15:$W$361, MATCH('O5 Details by Class &amp; Accounts'!CJ$18, 'E2 Allocators'!$B$15:$W$15, 0),FALSE)*$E21), 0, VLOOKUP(VLOOKUP($A21, 'E4 TB Allocation Details'!$A$18:$L$205, MATCH("A &amp; G ID", 'E4 TB Allocation Details'!$A$18:$L$18, 0),FALSE), 'E2 Allocators'!$B$15:$W$361, MATCH('O5 Details by Class &amp; Accounts'!CJ$18, 'E2 Allocators'!$B$15:$W$15, 0),FALSE)*$E21)</f>
        <v>0</v>
      </c>
      <c r="CK21" s="1411">
        <f>IF(ISERROR(VLOOKUP(VLOOKUP($A21, 'E4 TB Allocation Details'!$A$18:$L$205, MATCH("A &amp; G ID", 'E4 TB Allocation Details'!$A$18:$L$18, 0),FALSE), 'E2 Allocators'!$B$15:$W$361, MATCH('O5 Details by Class &amp; Accounts'!CK$18, 'E2 Allocators'!$B$15:$W$15, 0),FALSE)*$E21), 0, VLOOKUP(VLOOKUP($A21, 'E4 TB Allocation Details'!$A$18:$L$205, MATCH("A &amp; G ID", 'E4 TB Allocation Details'!$A$18:$L$18, 0),FALSE), 'E2 Allocators'!$B$15:$W$361, MATCH('O5 Details by Class &amp; Accounts'!CK$18, 'E2 Allocators'!$B$15:$W$15, 0),FALSE)*$E21)</f>
        <v>0</v>
      </c>
      <c r="CL21" s="1411">
        <f>IF(ISERROR(VLOOKUP(VLOOKUP($A21, 'E4 TB Allocation Details'!$A$18:$L$205, MATCH("A &amp; G ID", 'E4 TB Allocation Details'!$A$18:$L$18, 0),FALSE), 'E2 Allocators'!$B$15:$W$361, MATCH('O5 Details by Class &amp; Accounts'!CL$18, 'E2 Allocators'!$B$15:$W$15, 0),FALSE)*$E21), 0, VLOOKUP(VLOOKUP($A21, 'E4 TB Allocation Details'!$A$18:$L$205, MATCH("A &amp; G ID", 'E4 TB Allocation Details'!$A$18:$L$18, 0),FALSE), 'E2 Allocators'!$B$15:$W$361, MATCH('O5 Details by Class &amp; Accounts'!CL$18, 'E2 Allocators'!$B$15:$W$15, 0),FALSE)*$E21)</f>
        <v>0</v>
      </c>
      <c r="CM21" s="1411">
        <f>IF(ISERROR(VLOOKUP(VLOOKUP($A21, 'E4 TB Allocation Details'!$A$18:$L$205, MATCH("A &amp; G ID", 'E4 TB Allocation Details'!$A$18:$L$18, 0),FALSE), 'E2 Allocators'!$B$15:$W$361, MATCH('O5 Details by Class &amp; Accounts'!CM$18, 'E2 Allocators'!$B$15:$W$15, 0),FALSE)*$E21), 0, VLOOKUP(VLOOKUP($A21, 'E4 TB Allocation Details'!$A$18:$L$205, MATCH("A &amp; G ID", 'E4 TB Allocation Details'!$A$18:$L$18, 0),FALSE), 'E2 Allocators'!$B$15:$W$361, MATCH('O5 Details by Class &amp; Accounts'!CM$18, 'E2 Allocators'!$B$15:$W$15, 0),FALSE)*$E21)</f>
        <v>0</v>
      </c>
      <c r="CN21" s="1411">
        <f t="shared" ref="CN21:CN59" si="5">SUM(BT21:CM21)</f>
        <v>0</v>
      </c>
      <c r="CO21" s="1791">
        <f t="shared" si="4"/>
        <v>0</v>
      </c>
      <c r="CQ21" s="2086" t="e">
        <v>#N/A</v>
      </c>
    </row>
    <row r="22" spans="1:95" s="80" customFormat="1" ht="12.75">
      <c r="A22" s="1174" t="s">
        <v>1257</v>
      </c>
      <c r="B22" s="1175" t="s">
        <v>1006</v>
      </c>
      <c r="C22" s="1788">
        <f>IF(ISERROR(VLOOKUP($A22,'I3 TB Data'!$A$23:$H$458,MATCH('O5 Details by Class &amp; Accounts'!$C$18, 'I3 TB Data'!$A$23:$H$23,0),0)), 0, VLOOKUP($A22,'I3 TB Data'!$A$23:$H$458,MATCH('O5 Details by Class &amp; Accounts'!$C$18,'I3 TB Data'!$A$23:$H$23,0),0))</f>
        <v>0</v>
      </c>
      <c r="D22" s="1789">
        <f>'I4 BO ASSETS'!E19</f>
        <v>0</v>
      </c>
      <c r="E22" s="1788">
        <f t="shared" ref="E22:E80" si="6">C22+D22</f>
        <v>0</v>
      </c>
      <c r="F22" s="1790">
        <f>IF(ISERROR(VLOOKUP($A22, 'E1 Categorization'!A33:E122, MATCH("Customer Component", 'E1 Categorization'!$A$33:$E$33,0), 0)), 0, IF(VLOOKUP($A22, 'E1 Categorization'!A33:E122, MATCH("Customer Component", 'E1 Categorization'!$A$33:$E$33,0), 0)=0, 'O5 Details by Class &amp; Accounts'!$E22, IF(AND(VLOOKUP($A22, 'E1 Categorization'!A33:E122, MATCH("Customer Component", 'E1 Categorization'!$A$33:$E$33,0), 0) &gt;0, VLOOKUP($A22, 'E1 Categorization'!A33:E122, MATCH("Customer Component", 'E1 Categorization'!$A$33:$E$33,0), 0)&lt;1), 'O5 Details by Class &amp; Accounts'!$E22*(1-VLOOKUP($A22, 'E1 Categorization'!A33:E122, MATCH("Customer Component", 'E1 Categorization'!$A$33:$E$33,0), 0)), 0)))</f>
        <v>0</v>
      </c>
      <c r="G22" s="1790">
        <f>IF(ISERROR(VLOOKUP($A22, 'E1 Categorization'!A33:E122, MATCH("Customer Component", 'E1 Categorization'!$A$33:$E$33,0), 0)),0, IF(VLOOKUP($A22, 'E1 Categorization'!A33:E122, MATCH("Customer Component", 'E1 Categorization'!$A$33:$E$33,0), 0)=0, 0, IF(AND(VLOOKUP($A22, 'E1 Categorization'!A33:E122, MATCH("Customer Component", 'E1 Categorization'!$A$33:$E$33,0), 0) &gt;0, VLOOKUP($A22, 'E1 Categorization'!A33:E122, MATCH("Customer Component", 'E1 Categorization'!$A$33:$E$33,0), 0)&lt;1), 'O5 Details by Class &amp; Accounts'!$E22*(VLOOKUP($A22, 'E1 Categorization'!A33:E122, MATCH("Customer Component", 'E1 Categorization'!$A$33:$E$33,0), 0)), 'O5 Details by Class &amp; Accounts'!$E22)))</f>
        <v>0</v>
      </c>
      <c r="H22" s="1411">
        <f t="shared" si="0"/>
        <v>0</v>
      </c>
      <c r="I22" s="1411">
        <f>IF(ISERROR(VLOOKUP(VLOOKUP($A22, 'E4 TB Allocation Details'!$A$18:$L$205, MATCH("Demand ID", 'E4 TB Allocation Details'!$A$18:$L$18, 0),FALSE), 'E2 Allocators'!$B$15:$W$361, MATCH('O5 Details by Class &amp; Accounts'!I$18, 'E2 Allocators'!$B$15:$W$15, 0),FALSE)*$F22), 0, VLOOKUP(VLOOKUP($A22, 'E4 TB Allocation Details'!$A$18:$L$205, MATCH("Demand ID", 'E4 TB Allocation Details'!$A$18:$L$18, 0),FALSE), 'E2 Allocators'!$B$15:$W$361, MATCH('O5 Details by Class &amp; Accounts'!I$18, 'E2 Allocators'!$B$15:$W$15, 0),FALSE)*$F22)</f>
        <v>0</v>
      </c>
      <c r="J22" s="1411">
        <f>IF(ISERROR(VLOOKUP(VLOOKUP($A22, 'E4 TB Allocation Details'!$A$18:$L$205, MATCH("Demand ID", 'E4 TB Allocation Details'!$A$18:$L$18, 0),FALSE), 'E2 Allocators'!$B$15:$W$361, MATCH('O5 Details by Class &amp; Accounts'!J$18, 'E2 Allocators'!$B$15:$W$15, 0),FALSE)*$F22), 0, VLOOKUP(VLOOKUP($A22, 'E4 TB Allocation Details'!$A$18:$L$205, MATCH("Demand ID", 'E4 TB Allocation Details'!$A$18:$L$18, 0),FALSE), 'E2 Allocators'!$B$15:$W$361, MATCH('O5 Details by Class &amp; Accounts'!J$18, 'E2 Allocators'!$B$15:$W$15, 0),FALSE)*$F22)</f>
        <v>0</v>
      </c>
      <c r="K22" s="1411">
        <f>IF(ISERROR(VLOOKUP(VLOOKUP($A22, 'E4 TB Allocation Details'!$A$18:$L$205, MATCH("Demand ID", 'E4 TB Allocation Details'!$A$18:$L$18, 0),FALSE), 'E2 Allocators'!$B$15:$W$361, MATCH('O5 Details by Class &amp; Accounts'!K$18, 'E2 Allocators'!$B$15:$W$15, 0),FALSE)*$F22), 0, VLOOKUP(VLOOKUP($A22, 'E4 TB Allocation Details'!$A$18:$L$205, MATCH("Demand ID", 'E4 TB Allocation Details'!$A$18:$L$18, 0),FALSE), 'E2 Allocators'!$B$15:$W$361, MATCH('O5 Details by Class &amp; Accounts'!K$18, 'E2 Allocators'!$B$15:$W$15, 0),FALSE)*$F22)</f>
        <v>0</v>
      </c>
      <c r="L22" s="1411">
        <f>IF(ISERROR(VLOOKUP(VLOOKUP($A22, 'E4 TB Allocation Details'!$A$18:$L$205, MATCH("Demand ID", 'E4 TB Allocation Details'!$A$18:$L$18, 0),FALSE), 'E2 Allocators'!$B$15:$W$361, MATCH('O5 Details by Class &amp; Accounts'!L$18, 'E2 Allocators'!$B$15:$W$15, 0),FALSE)*$F22), 0, VLOOKUP(VLOOKUP($A22, 'E4 TB Allocation Details'!$A$18:$L$205, MATCH("Demand ID", 'E4 TB Allocation Details'!$A$18:$L$18, 0),FALSE), 'E2 Allocators'!$B$15:$W$361, MATCH('O5 Details by Class &amp; Accounts'!L$18, 'E2 Allocators'!$B$15:$W$15, 0),FALSE)*$F22)</f>
        <v>0</v>
      </c>
      <c r="M22" s="1411">
        <f>IF(ISERROR(VLOOKUP(VLOOKUP($A22, 'E4 TB Allocation Details'!$A$18:$L$205, MATCH("Demand ID", 'E4 TB Allocation Details'!$A$18:$L$18, 0),FALSE), 'E2 Allocators'!$B$15:$W$361, MATCH('O5 Details by Class &amp; Accounts'!M$18, 'E2 Allocators'!$B$15:$W$15, 0),FALSE)*$F22), 0, VLOOKUP(VLOOKUP($A22, 'E4 TB Allocation Details'!$A$18:$L$205, MATCH("Demand ID", 'E4 TB Allocation Details'!$A$18:$L$18, 0),FALSE), 'E2 Allocators'!$B$15:$W$361, MATCH('O5 Details by Class &amp; Accounts'!M$18, 'E2 Allocators'!$B$15:$W$15, 0),FALSE)*$F22)</f>
        <v>0</v>
      </c>
      <c r="N22" s="1411">
        <f>IF(ISERROR(VLOOKUP(VLOOKUP($A22, 'E4 TB Allocation Details'!$A$18:$L$205, MATCH("Demand ID", 'E4 TB Allocation Details'!$A$18:$L$18, 0),FALSE), 'E2 Allocators'!$B$15:$W$361, MATCH('O5 Details by Class &amp; Accounts'!N$18, 'E2 Allocators'!$B$15:$W$15, 0),FALSE)*$F22), 0, VLOOKUP(VLOOKUP($A22, 'E4 TB Allocation Details'!$A$18:$L$205, MATCH("Demand ID", 'E4 TB Allocation Details'!$A$18:$L$18, 0),FALSE), 'E2 Allocators'!$B$15:$W$361, MATCH('O5 Details by Class &amp; Accounts'!N$18, 'E2 Allocators'!$B$15:$W$15, 0),FALSE)*$F22)</f>
        <v>0</v>
      </c>
      <c r="O22" s="1411">
        <f>IF(ISERROR(VLOOKUP(VLOOKUP($A22, 'E4 TB Allocation Details'!$A$18:$L$205, MATCH("Demand ID", 'E4 TB Allocation Details'!$A$18:$L$18, 0),FALSE), 'E2 Allocators'!$B$15:$W$361, MATCH('O5 Details by Class &amp; Accounts'!O$18, 'E2 Allocators'!$B$15:$W$15, 0),FALSE)*$F22), 0, VLOOKUP(VLOOKUP($A22, 'E4 TB Allocation Details'!$A$18:$L$205, MATCH("Demand ID", 'E4 TB Allocation Details'!$A$18:$L$18, 0),FALSE), 'E2 Allocators'!$B$15:$W$361, MATCH('O5 Details by Class &amp; Accounts'!O$18, 'E2 Allocators'!$B$15:$W$15, 0),FALSE)*$F22)</f>
        <v>0</v>
      </c>
      <c r="P22" s="1411">
        <f>IF(ISERROR(VLOOKUP(VLOOKUP($A22, 'E4 TB Allocation Details'!$A$18:$L$205, MATCH("Demand ID", 'E4 TB Allocation Details'!$A$18:$L$18, 0),FALSE), 'E2 Allocators'!$B$15:$W$361, MATCH('O5 Details by Class &amp; Accounts'!P$18, 'E2 Allocators'!$B$15:$W$15, 0),FALSE)*$F22), 0, VLOOKUP(VLOOKUP($A22, 'E4 TB Allocation Details'!$A$18:$L$205, MATCH("Demand ID", 'E4 TB Allocation Details'!$A$18:$L$18, 0),FALSE), 'E2 Allocators'!$B$15:$W$361, MATCH('O5 Details by Class &amp; Accounts'!P$18, 'E2 Allocators'!$B$15:$W$15, 0),FALSE)*$F22)</f>
        <v>0</v>
      </c>
      <c r="Q22" s="1411">
        <f>IF(ISERROR(VLOOKUP(VLOOKUP($A22, 'E4 TB Allocation Details'!$A$18:$L$205, MATCH("Demand ID", 'E4 TB Allocation Details'!$A$18:$L$18, 0),FALSE), 'E2 Allocators'!$B$15:$W$361, MATCH('O5 Details by Class &amp; Accounts'!Q$18, 'E2 Allocators'!$B$15:$W$15, 0),FALSE)*$F22), 0, VLOOKUP(VLOOKUP($A22, 'E4 TB Allocation Details'!$A$18:$L$205, MATCH("Demand ID", 'E4 TB Allocation Details'!$A$18:$L$18, 0),FALSE), 'E2 Allocators'!$B$15:$W$361, MATCH('O5 Details by Class &amp; Accounts'!Q$18, 'E2 Allocators'!$B$15:$W$15, 0),FALSE)*$F22)</f>
        <v>0</v>
      </c>
      <c r="R22" s="1411">
        <f>IF(ISERROR(VLOOKUP(VLOOKUP($A22, 'E4 TB Allocation Details'!$A$18:$L$205, MATCH("Demand ID", 'E4 TB Allocation Details'!$A$18:$L$18, 0),FALSE), 'E2 Allocators'!$B$15:$W$361, MATCH('O5 Details by Class &amp; Accounts'!R$18, 'E2 Allocators'!$B$15:$W$15, 0),FALSE)*$F22), 0, VLOOKUP(VLOOKUP($A22, 'E4 TB Allocation Details'!$A$18:$L$205, MATCH("Demand ID", 'E4 TB Allocation Details'!$A$18:$L$18, 0),FALSE), 'E2 Allocators'!$B$15:$W$361, MATCH('O5 Details by Class &amp; Accounts'!R$18, 'E2 Allocators'!$B$15:$W$15, 0),FALSE)*$F22)</f>
        <v>0</v>
      </c>
      <c r="S22" s="1411">
        <f>IF(ISERROR(VLOOKUP(VLOOKUP($A22, 'E4 TB Allocation Details'!$A$18:$L$205, MATCH("Demand ID", 'E4 TB Allocation Details'!$A$18:$L$18, 0),FALSE), 'E2 Allocators'!$B$15:$W$361, MATCH('O5 Details by Class &amp; Accounts'!S$18, 'E2 Allocators'!$B$15:$W$15, 0),FALSE)*$F22), 0, VLOOKUP(VLOOKUP($A22, 'E4 TB Allocation Details'!$A$18:$L$205, MATCH("Demand ID", 'E4 TB Allocation Details'!$A$18:$L$18, 0),FALSE), 'E2 Allocators'!$B$15:$W$361, MATCH('O5 Details by Class &amp; Accounts'!S$18, 'E2 Allocators'!$B$15:$W$15, 0),FALSE)*$F22)</f>
        <v>0</v>
      </c>
      <c r="T22" s="1411">
        <f>IF(ISERROR(VLOOKUP(VLOOKUP($A22, 'E4 TB Allocation Details'!$A$18:$L$205, MATCH("Demand ID", 'E4 TB Allocation Details'!$A$18:$L$18, 0),FALSE), 'E2 Allocators'!$B$15:$W$361, MATCH('O5 Details by Class &amp; Accounts'!T$18, 'E2 Allocators'!$B$15:$W$15, 0),FALSE)*$F22), 0, VLOOKUP(VLOOKUP($A22, 'E4 TB Allocation Details'!$A$18:$L$205, MATCH("Demand ID", 'E4 TB Allocation Details'!$A$18:$L$18, 0),FALSE), 'E2 Allocators'!$B$15:$W$361, MATCH('O5 Details by Class &amp; Accounts'!T$18, 'E2 Allocators'!$B$15:$W$15, 0),FALSE)*$F22)</f>
        <v>0</v>
      </c>
      <c r="U22" s="1411">
        <f>IF(ISERROR(VLOOKUP(VLOOKUP($A22, 'E4 TB Allocation Details'!$A$18:$L$205, MATCH("Demand ID", 'E4 TB Allocation Details'!$A$18:$L$18, 0),FALSE), 'E2 Allocators'!$B$15:$W$361, MATCH('O5 Details by Class &amp; Accounts'!U$18, 'E2 Allocators'!$B$15:$W$15, 0),FALSE)*$F22), 0, VLOOKUP(VLOOKUP($A22, 'E4 TB Allocation Details'!$A$18:$L$205, MATCH("Demand ID", 'E4 TB Allocation Details'!$A$18:$L$18, 0),FALSE), 'E2 Allocators'!$B$15:$W$361, MATCH('O5 Details by Class &amp; Accounts'!U$18, 'E2 Allocators'!$B$15:$W$15, 0),FALSE)*$F22)</f>
        <v>0</v>
      </c>
      <c r="V22" s="1411">
        <f>IF(ISERROR(VLOOKUP(VLOOKUP($A22, 'E4 TB Allocation Details'!$A$18:$L$205, MATCH("Demand ID", 'E4 TB Allocation Details'!$A$18:$L$18, 0),FALSE), 'E2 Allocators'!$B$15:$W$361, MATCH('O5 Details by Class &amp; Accounts'!V$18, 'E2 Allocators'!$B$15:$W$15, 0),FALSE)*$F22), 0, VLOOKUP(VLOOKUP($A22, 'E4 TB Allocation Details'!$A$18:$L$205, MATCH("Demand ID", 'E4 TB Allocation Details'!$A$18:$L$18, 0),FALSE), 'E2 Allocators'!$B$15:$W$361, MATCH('O5 Details by Class &amp; Accounts'!V$18, 'E2 Allocators'!$B$15:$W$15, 0),FALSE)*$F22)</f>
        <v>0</v>
      </c>
      <c r="W22" s="1411">
        <f>IF(ISERROR(VLOOKUP(VLOOKUP($A22, 'E4 TB Allocation Details'!$A$18:$L$205, MATCH("Demand ID", 'E4 TB Allocation Details'!$A$18:$L$18, 0),FALSE), 'E2 Allocators'!$B$15:$W$361, MATCH('O5 Details by Class &amp; Accounts'!W$18, 'E2 Allocators'!$B$15:$W$15, 0),FALSE)*$F22), 0, VLOOKUP(VLOOKUP($A22, 'E4 TB Allocation Details'!$A$18:$L$205, MATCH("Demand ID", 'E4 TB Allocation Details'!$A$18:$L$18, 0),FALSE), 'E2 Allocators'!$B$15:$W$361, MATCH('O5 Details by Class &amp; Accounts'!W$18, 'E2 Allocators'!$B$15:$W$15, 0),FALSE)*$F22)</f>
        <v>0</v>
      </c>
      <c r="X22" s="1411">
        <f>IF(ISERROR(VLOOKUP(VLOOKUP($A22, 'E4 TB Allocation Details'!$A$18:$L$205, MATCH("Demand ID", 'E4 TB Allocation Details'!$A$18:$L$18, 0),FALSE), 'E2 Allocators'!$B$15:$W$361, MATCH('O5 Details by Class &amp; Accounts'!X$18, 'E2 Allocators'!$B$15:$W$15, 0),FALSE)*$F22), 0, VLOOKUP(VLOOKUP($A22, 'E4 TB Allocation Details'!$A$18:$L$205, MATCH("Demand ID", 'E4 TB Allocation Details'!$A$18:$L$18, 0),FALSE), 'E2 Allocators'!$B$15:$W$361, MATCH('O5 Details by Class &amp; Accounts'!X$18, 'E2 Allocators'!$B$15:$W$15, 0),FALSE)*$F22)</f>
        <v>0</v>
      </c>
      <c r="Y22" s="1411">
        <f>IF(ISERROR(VLOOKUP(VLOOKUP($A22, 'E4 TB Allocation Details'!$A$18:$L$205, MATCH("Demand ID", 'E4 TB Allocation Details'!$A$18:$L$18, 0),FALSE), 'E2 Allocators'!$B$15:$W$361, MATCH('O5 Details by Class &amp; Accounts'!Y$18, 'E2 Allocators'!$B$15:$W$15, 0),FALSE)*$F22), 0, VLOOKUP(VLOOKUP($A22, 'E4 TB Allocation Details'!$A$18:$L$205, MATCH("Demand ID", 'E4 TB Allocation Details'!$A$18:$L$18, 0),FALSE), 'E2 Allocators'!$B$15:$W$361, MATCH('O5 Details by Class &amp; Accounts'!Y$18, 'E2 Allocators'!$B$15:$W$15, 0),FALSE)*$F22)</f>
        <v>0</v>
      </c>
      <c r="Z22" s="1411">
        <f>IF(ISERROR(VLOOKUP(VLOOKUP($A22, 'E4 TB Allocation Details'!$A$18:$L$205, MATCH("Demand ID", 'E4 TB Allocation Details'!$A$18:$L$18, 0),FALSE), 'E2 Allocators'!$B$15:$W$361, MATCH('O5 Details by Class &amp; Accounts'!Z$18, 'E2 Allocators'!$B$15:$W$15, 0),FALSE)*$F22), 0, VLOOKUP(VLOOKUP($A22, 'E4 TB Allocation Details'!$A$18:$L$205, MATCH("Demand ID", 'E4 TB Allocation Details'!$A$18:$L$18, 0),FALSE), 'E2 Allocators'!$B$15:$W$361, MATCH('O5 Details by Class &amp; Accounts'!Z$18, 'E2 Allocators'!$B$15:$W$15, 0),FALSE)*$F22)</f>
        <v>0</v>
      </c>
      <c r="AA22" s="1411">
        <f>IF(ISERROR(VLOOKUP(VLOOKUP($A22, 'E4 TB Allocation Details'!$A$18:$L$205, MATCH("Demand ID", 'E4 TB Allocation Details'!$A$18:$L$18, 0),FALSE), 'E2 Allocators'!$B$15:$W$361, MATCH('O5 Details by Class &amp; Accounts'!AA$18, 'E2 Allocators'!$B$15:$W$15, 0),FALSE)*$F22), 0, VLOOKUP(VLOOKUP($A22, 'E4 TB Allocation Details'!$A$18:$L$205, MATCH("Demand ID", 'E4 TB Allocation Details'!$A$18:$L$18, 0),FALSE), 'E2 Allocators'!$B$15:$W$361, MATCH('O5 Details by Class &amp; Accounts'!AA$18, 'E2 Allocators'!$B$15:$W$15, 0),FALSE)*$F22)</f>
        <v>0</v>
      </c>
      <c r="AB22" s="1411">
        <f>IF(ISERROR(VLOOKUP(VLOOKUP($A22, 'E4 TB Allocation Details'!$A$18:$L$205, MATCH("Demand ID", 'E4 TB Allocation Details'!$A$18:$L$18, 0),FALSE), 'E2 Allocators'!$B$15:$W$361, MATCH('O5 Details by Class &amp; Accounts'!AB$18, 'E2 Allocators'!$B$15:$W$15, 0),FALSE)*$F22), 0, VLOOKUP(VLOOKUP($A22, 'E4 TB Allocation Details'!$A$18:$L$205, MATCH("Demand ID", 'E4 TB Allocation Details'!$A$18:$L$18, 0),FALSE), 'E2 Allocators'!$B$15:$W$361, MATCH('O5 Details by Class &amp; Accounts'!AB$18, 'E2 Allocators'!$B$15:$W$15, 0),FALSE)*$F22)</f>
        <v>0</v>
      </c>
      <c r="AC22" s="1411">
        <f t="shared" si="1"/>
        <v>0</v>
      </c>
      <c r="AD22" s="1411">
        <f>IF(ISERROR(VLOOKUP(VLOOKUP($A22, 'E4 TB Allocation Details'!$A$18:$L$205, MATCH("Customer ID", 'E4 TB Allocation Details'!$A$18:$L$18, 0),FALSE), 'E2 Allocators'!$B$15:$W$361, MATCH('O5 Details by Class &amp; Accounts'!AD$18, 'E2 Allocators'!$B$15:$W$15, 0),FALSE)*$G22), 0, VLOOKUP(VLOOKUP($A22, 'E4 TB Allocation Details'!$A$18:$L$205, MATCH("Customer ID", 'E4 TB Allocation Details'!$A$18:$L$18, 0),FALSE), 'E2 Allocators'!$B$15:$W$361, MATCH('O5 Details by Class &amp; Accounts'!AD$18, 'E2 Allocators'!$B$15:$W$15, 0),FALSE)*$G22)</f>
        <v>0</v>
      </c>
      <c r="AE22" s="1411">
        <f>IF(ISERROR(VLOOKUP(VLOOKUP($A22, 'E4 TB Allocation Details'!$A$18:$L$205, MATCH("Customer ID", 'E4 TB Allocation Details'!$A$18:$L$18, 0),FALSE), 'E2 Allocators'!$B$15:$W$361, MATCH('O5 Details by Class &amp; Accounts'!AE$18, 'E2 Allocators'!$B$15:$W$15, 0),FALSE)*$G22), 0, VLOOKUP(VLOOKUP($A22, 'E4 TB Allocation Details'!$A$18:$L$205, MATCH("Customer ID", 'E4 TB Allocation Details'!$A$18:$L$18, 0),FALSE), 'E2 Allocators'!$B$15:$W$361, MATCH('O5 Details by Class &amp; Accounts'!AE$18, 'E2 Allocators'!$B$15:$W$15, 0),FALSE)*$G22)</f>
        <v>0</v>
      </c>
      <c r="AF22" s="1411">
        <f>IF(ISERROR(VLOOKUP(VLOOKUP($A22, 'E4 TB Allocation Details'!$A$18:$L$205, MATCH("Customer ID", 'E4 TB Allocation Details'!$A$18:$L$18, 0),FALSE), 'E2 Allocators'!$B$15:$W$361, MATCH('O5 Details by Class &amp; Accounts'!AF$18, 'E2 Allocators'!$B$15:$W$15, 0),FALSE)*$G22), 0, VLOOKUP(VLOOKUP($A22, 'E4 TB Allocation Details'!$A$18:$L$205, MATCH("Customer ID", 'E4 TB Allocation Details'!$A$18:$L$18, 0),FALSE), 'E2 Allocators'!$B$15:$W$361, MATCH('O5 Details by Class &amp; Accounts'!AF$18, 'E2 Allocators'!$B$15:$W$15, 0),FALSE)*$G22)</f>
        <v>0</v>
      </c>
      <c r="AG22" s="1411">
        <f>IF(ISERROR(VLOOKUP(VLOOKUP($A22, 'E4 TB Allocation Details'!$A$18:$L$205, MATCH("Customer ID", 'E4 TB Allocation Details'!$A$18:$L$18, 0),FALSE), 'E2 Allocators'!$B$15:$W$361, MATCH('O5 Details by Class &amp; Accounts'!AG$18, 'E2 Allocators'!$B$15:$W$15, 0),FALSE)*$G22), 0, VLOOKUP(VLOOKUP($A22, 'E4 TB Allocation Details'!$A$18:$L$205, MATCH("Customer ID", 'E4 TB Allocation Details'!$A$18:$L$18, 0),FALSE), 'E2 Allocators'!$B$15:$W$361, MATCH('O5 Details by Class &amp; Accounts'!AG$18, 'E2 Allocators'!$B$15:$W$15, 0),FALSE)*$G22)</f>
        <v>0</v>
      </c>
      <c r="AH22" s="1411">
        <f>IF(ISERROR(VLOOKUP(VLOOKUP($A22, 'E4 TB Allocation Details'!$A$18:$L$205, MATCH("Customer ID", 'E4 TB Allocation Details'!$A$18:$L$18, 0),FALSE), 'E2 Allocators'!$B$15:$W$361, MATCH('O5 Details by Class &amp; Accounts'!AH$18, 'E2 Allocators'!$B$15:$W$15, 0),FALSE)*$G22), 0, VLOOKUP(VLOOKUP($A22, 'E4 TB Allocation Details'!$A$18:$L$205, MATCH("Customer ID", 'E4 TB Allocation Details'!$A$18:$L$18, 0),FALSE), 'E2 Allocators'!$B$15:$W$361, MATCH('O5 Details by Class &amp; Accounts'!AH$18, 'E2 Allocators'!$B$15:$W$15, 0),FALSE)*$G22)</f>
        <v>0</v>
      </c>
      <c r="AI22" s="1411">
        <f>IF(ISERROR(VLOOKUP(VLOOKUP($A22, 'E4 TB Allocation Details'!$A$18:$L$205, MATCH("Customer ID", 'E4 TB Allocation Details'!$A$18:$L$18, 0),FALSE), 'E2 Allocators'!$B$15:$W$361, MATCH('O5 Details by Class &amp; Accounts'!AI$18, 'E2 Allocators'!$B$15:$W$15, 0),FALSE)*$G22), 0, VLOOKUP(VLOOKUP($A22, 'E4 TB Allocation Details'!$A$18:$L$205, MATCH("Customer ID", 'E4 TB Allocation Details'!$A$18:$L$18, 0),FALSE), 'E2 Allocators'!$B$15:$W$361, MATCH('O5 Details by Class &amp; Accounts'!AI$18, 'E2 Allocators'!$B$15:$W$15, 0),FALSE)*$G22)</f>
        <v>0</v>
      </c>
      <c r="AJ22" s="1411">
        <f>IF(ISERROR(VLOOKUP(VLOOKUP($A22, 'E4 TB Allocation Details'!$A$18:$L$205, MATCH("Customer ID", 'E4 TB Allocation Details'!$A$18:$L$18, 0),FALSE), 'E2 Allocators'!$B$15:$W$361, MATCH('O5 Details by Class &amp; Accounts'!AJ$18, 'E2 Allocators'!$B$15:$W$15, 0),FALSE)*$G22), 0, VLOOKUP(VLOOKUP($A22, 'E4 TB Allocation Details'!$A$18:$L$205, MATCH("Customer ID", 'E4 TB Allocation Details'!$A$18:$L$18, 0),FALSE), 'E2 Allocators'!$B$15:$W$361, MATCH('O5 Details by Class &amp; Accounts'!AJ$18, 'E2 Allocators'!$B$15:$W$15, 0),FALSE)*$G22)</f>
        <v>0</v>
      </c>
      <c r="AK22" s="1411">
        <f>IF(ISERROR(VLOOKUP(VLOOKUP($A22, 'E4 TB Allocation Details'!$A$18:$L$205, MATCH("Customer ID", 'E4 TB Allocation Details'!$A$18:$L$18, 0),FALSE), 'E2 Allocators'!$B$15:$W$361, MATCH('O5 Details by Class &amp; Accounts'!AK$18, 'E2 Allocators'!$B$15:$W$15, 0),FALSE)*$G22), 0, VLOOKUP(VLOOKUP($A22, 'E4 TB Allocation Details'!$A$18:$L$205, MATCH("Customer ID", 'E4 TB Allocation Details'!$A$18:$L$18, 0),FALSE), 'E2 Allocators'!$B$15:$W$361, MATCH('O5 Details by Class &amp; Accounts'!AK$18, 'E2 Allocators'!$B$15:$W$15, 0),FALSE)*$G22)</f>
        <v>0</v>
      </c>
      <c r="AL22" s="1411">
        <f>IF(ISERROR(VLOOKUP(VLOOKUP($A22, 'E4 TB Allocation Details'!$A$18:$L$205, MATCH("Customer ID", 'E4 TB Allocation Details'!$A$18:$L$18, 0),FALSE), 'E2 Allocators'!$B$15:$W$361, MATCH('O5 Details by Class &amp; Accounts'!AL$18, 'E2 Allocators'!$B$15:$W$15, 0),FALSE)*$G22), 0, VLOOKUP(VLOOKUP($A22, 'E4 TB Allocation Details'!$A$18:$L$205, MATCH("Customer ID", 'E4 TB Allocation Details'!$A$18:$L$18, 0),FALSE), 'E2 Allocators'!$B$15:$W$361, MATCH('O5 Details by Class &amp; Accounts'!AL$18, 'E2 Allocators'!$B$15:$W$15, 0),FALSE)*$G22)</f>
        <v>0</v>
      </c>
      <c r="AM22" s="1411">
        <f>IF(ISERROR(VLOOKUP(VLOOKUP($A22, 'E4 TB Allocation Details'!$A$18:$L$205, MATCH("Customer ID", 'E4 TB Allocation Details'!$A$18:$L$18, 0),FALSE), 'E2 Allocators'!$B$15:$W$361, MATCH('O5 Details by Class &amp; Accounts'!AM$18, 'E2 Allocators'!$B$15:$W$15, 0),FALSE)*$G22), 0, VLOOKUP(VLOOKUP($A22, 'E4 TB Allocation Details'!$A$18:$L$205, MATCH("Customer ID", 'E4 TB Allocation Details'!$A$18:$L$18, 0),FALSE), 'E2 Allocators'!$B$15:$W$361, MATCH('O5 Details by Class &amp; Accounts'!AM$18, 'E2 Allocators'!$B$15:$W$15, 0),FALSE)*$G22)</f>
        <v>0</v>
      </c>
      <c r="AN22" s="1411">
        <f>IF(ISERROR(VLOOKUP(VLOOKUP($A22, 'E4 TB Allocation Details'!$A$18:$L$205, MATCH("Customer ID", 'E4 TB Allocation Details'!$A$18:$L$18, 0),FALSE), 'E2 Allocators'!$B$15:$W$361, MATCH('O5 Details by Class &amp; Accounts'!AN$18, 'E2 Allocators'!$B$15:$W$15, 0),FALSE)*$G22), 0, VLOOKUP(VLOOKUP($A22, 'E4 TB Allocation Details'!$A$18:$L$205, MATCH("Customer ID", 'E4 TB Allocation Details'!$A$18:$L$18, 0),FALSE), 'E2 Allocators'!$B$15:$W$361, MATCH('O5 Details by Class &amp; Accounts'!AN$18, 'E2 Allocators'!$B$15:$W$15, 0),FALSE)*$G22)</f>
        <v>0</v>
      </c>
      <c r="AO22" s="1411">
        <f>IF(ISERROR(VLOOKUP(VLOOKUP($A22, 'E4 TB Allocation Details'!$A$18:$L$205, MATCH("Customer ID", 'E4 TB Allocation Details'!$A$18:$L$18, 0),FALSE), 'E2 Allocators'!$B$15:$W$361, MATCH('O5 Details by Class &amp; Accounts'!AO$18, 'E2 Allocators'!$B$15:$W$15, 0),FALSE)*$G22), 0, VLOOKUP(VLOOKUP($A22, 'E4 TB Allocation Details'!$A$18:$L$205, MATCH("Customer ID", 'E4 TB Allocation Details'!$A$18:$L$18, 0),FALSE), 'E2 Allocators'!$B$15:$W$361, MATCH('O5 Details by Class &amp; Accounts'!AO$18, 'E2 Allocators'!$B$15:$W$15, 0),FALSE)*$G22)</f>
        <v>0</v>
      </c>
      <c r="AP22" s="1411">
        <f>IF(ISERROR(VLOOKUP(VLOOKUP($A22, 'E4 TB Allocation Details'!$A$18:$L$205, MATCH("Customer ID", 'E4 TB Allocation Details'!$A$18:$L$18, 0),FALSE), 'E2 Allocators'!$B$15:$W$361, MATCH('O5 Details by Class &amp; Accounts'!AP$18, 'E2 Allocators'!$B$15:$W$15, 0),FALSE)*$G22), 0, VLOOKUP(VLOOKUP($A22, 'E4 TB Allocation Details'!$A$18:$L$205, MATCH("Customer ID", 'E4 TB Allocation Details'!$A$18:$L$18, 0),FALSE), 'E2 Allocators'!$B$15:$W$361, MATCH('O5 Details by Class &amp; Accounts'!AP$18, 'E2 Allocators'!$B$15:$W$15, 0),FALSE)*$G22)</f>
        <v>0</v>
      </c>
      <c r="AQ22" s="1411">
        <f>IF(ISERROR(VLOOKUP(VLOOKUP($A22, 'E4 TB Allocation Details'!$A$18:$L$205, MATCH("Customer ID", 'E4 TB Allocation Details'!$A$18:$L$18, 0),FALSE), 'E2 Allocators'!$B$15:$W$361, MATCH('O5 Details by Class &amp; Accounts'!AQ$18, 'E2 Allocators'!$B$15:$W$15, 0),FALSE)*$G22), 0, VLOOKUP(VLOOKUP($A22, 'E4 TB Allocation Details'!$A$18:$L$205, MATCH("Customer ID", 'E4 TB Allocation Details'!$A$18:$L$18, 0),FALSE), 'E2 Allocators'!$B$15:$W$361, MATCH('O5 Details by Class &amp; Accounts'!AQ$18, 'E2 Allocators'!$B$15:$W$15, 0),FALSE)*$G22)</f>
        <v>0</v>
      </c>
      <c r="AR22" s="1411">
        <f>IF(ISERROR(VLOOKUP(VLOOKUP($A22, 'E4 TB Allocation Details'!$A$18:$L$205, MATCH("Customer ID", 'E4 TB Allocation Details'!$A$18:$L$18, 0),FALSE), 'E2 Allocators'!$B$15:$W$361, MATCH('O5 Details by Class &amp; Accounts'!AR$18, 'E2 Allocators'!$B$15:$W$15, 0),FALSE)*$G22), 0, VLOOKUP(VLOOKUP($A22, 'E4 TB Allocation Details'!$A$18:$L$205, MATCH("Customer ID", 'E4 TB Allocation Details'!$A$18:$L$18, 0),FALSE), 'E2 Allocators'!$B$15:$W$361, MATCH('O5 Details by Class &amp; Accounts'!AR$18, 'E2 Allocators'!$B$15:$W$15, 0),FALSE)*$G22)</f>
        <v>0</v>
      </c>
      <c r="AS22" s="1411">
        <f>IF(ISERROR(VLOOKUP(VLOOKUP($A22, 'E4 TB Allocation Details'!$A$18:$L$205, MATCH("Customer ID", 'E4 TB Allocation Details'!$A$18:$L$18, 0),FALSE), 'E2 Allocators'!$B$15:$W$361, MATCH('O5 Details by Class &amp; Accounts'!AS$18, 'E2 Allocators'!$B$15:$W$15, 0),FALSE)*$G22), 0, VLOOKUP(VLOOKUP($A22, 'E4 TB Allocation Details'!$A$18:$L$205, MATCH("Customer ID", 'E4 TB Allocation Details'!$A$18:$L$18, 0),FALSE), 'E2 Allocators'!$B$15:$W$361, MATCH('O5 Details by Class &amp; Accounts'!AS$18, 'E2 Allocators'!$B$15:$W$15, 0),FALSE)*$G22)</f>
        <v>0</v>
      </c>
      <c r="AT22" s="1411">
        <f>IF(ISERROR(VLOOKUP(VLOOKUP($A22, 'E4 TB Allocation Details'!$A$18:$L$205, MATCH("Customer ID", 'E4 TB Allocation Details'!$A$18:$L$18, 0),FALSE), 'E2 Allocators'!$B$15:$W$361, MATCH('O5 Details by Class &amp; Accounts'!AT$18, 'E2 Allocators'!$B$15:$W$15, 0),FALSE)*$G22), 0, VLOOKUP(VLOOKUP($A22, 'E4 TB Allocation Details'!$A$18:$L$205, MATCH("Customer ID", 'E4 TB Allocation Details'!$A$18:$L$18, 0),FALSE), 'E2 Allocators'!$B$15:$W$361, MATCH('O5 Details by Class &amp; Accounts'!AT$18, 'E2 Allocators'!$B$15:$W$15, 0),FALSE)*$G22)</f>
        <v>0</v>
      </c>
      <c r="AU22" s="1411">
        <f>IF(ISERROR(VLOOKUP(VLOOKUP($A22, 'E4 TB Allocation Details'!$A$18:$L$205, MATCH("Customer ID", 'E4 TB Allocation Details'!$A$18:$L$18, 0),FALSE), 'E2 Allocators'!$B$15:$W$361, MATCH('O5 Details by Class &amp; Accounts'!AU$18, 'E2 Allocators'!$B$15:$W$15, 0),FALSE)*$G22), 0, VLOOKUP(VLOOKUP($A22, 'E4 TB Allocation Details'!$A$18:$L$205, MATCH("Customer ID", 'E4 TB Allocation Details'!$A$18:$L$18, 0),FALSE), 'E2 Allocators'!$B$15:$W$361, MATCH('O5 Details by Class &amp; Accounts'!AU$18, 'E2 Allocators'!$B$15:$W$15, 0),FALSE)*$G22)</f>
        <v>0</v>
      </c>
      <c r="AV22" s="1411">
        <f>IF(ISERROR(VLOOKUP(VLOOKUP($A22, 'E4 TB Allocation Details'!$A$18:$L$205, MATCH("Customer ID", 'E4 TB Allocation Details'!$A$18:$L$18, 0),FALSE), 'E2 Allocators'!$B$15:$W$361, MATCH('O5 Details by Class &amp; Accounts'!AV$18, 'E2 Allocators'!$B$15:$W$15, 0),FALSE)*$G22), 0, VLOOKUP(VLOOKUP($A22, 'E4 TB Allocation Details'!$A$18:$L$205, MATCH("Customer ID", 'E4 TB Allocation Details'!$A$18:$L$18, 0),FALSE), 'E2 Allocators'!$B$15:$W$361, MATCH('O5 Details by Class &amp; Accounts'!AV$18, 'E2 Allocators'!$B$15:$W$15, 0),FALSE)*$G22)</f>
        <v>0</v>
      </c>
      <c r="AW22" s="1411">
        <f>IF(ISERROR(VLOOKUP(VLOOKUP($A22, 'E4 TB Allocation Details'!$A$18:$L$205, MATCH("Customer ID", 'E4 TB Allocation Details'!$A$18:$L$18, 0),FALSE), 'E2 Allocators'!$B$15:$W$361, MATCH('O5 Details by Class &amp; Accounts'!AW$18, 'E2 Allocators'!$B$15:$W$15, 0),FALSE)*$G22), 0, VLOOKUP(VLOOKUP($A22, 'E4 TB Allocation Details'!$A$18:$L$205, MATCH("Customer ID", 'E4 TB Allocation Details'!$A$18:$L$18, 0),FALSE), 'E2 Allocators'!$B$15:$W$361, MATCH('O5 Details by Class &amp; Accounts'!AW$18, 'E2 Allocators'!$B$15:$W$15, 0),FALSE)*$G22)</f>
        <v>0</v>
      </c>
      <c r="AX22" s="1411">
        <f t="shared" si="2"/>
        <v>0</v>
      </c>
      <c r="AY22" s="1411">
        <f>IF(ISERROR(VLOOKUP(VLOOKUP($A22, 'E4 TB Allocation Details'!$A$18:$L$205, MATCH("Misc ID", 'E4 TB Allocation Details'!$A$18:$L$18, 0),FALSE), 'E2 Allocators'!$B$15:$W$361, MATCH('O5 Details by Class &amp; Accounts'!AY$18, 'E2 Allocators'!$B$15:$W$15, 0),FALSE)*$E22), 0, VLOOKUP(VLOOKUP($A22, 'E4 TB Allocation Details'!$A$18:$L$205, MATCH("Misc ID", 'E4 TB Allocation Details'!$A$18:$L$18, 0),FALSE), 'E2 Allocators'!$B$15:$W$361, MATCH('O5 Details by Class &amp; Accounts'!AY$18, 'E2 Allocators'!$B$15:$W$15, 0),FALSE)*$E22)</f>
        <v>0</v>
      </c>
      <c r="AZ22" s="1411">
        <f>IF(ISERROR(VLOOKUP(VLOOKUP($A22, 'E4 TB Allocation Details'!$A$18:$L$205, MATCH("Misc ID", 'E4 TB Allocation Details'!$A$18:$L$18, 0),FALSE), 'E2 Allocators'!$B$15:$W$361, MATCH('O5 Details by Class &amp; Accounts'!AZ$18, 'E2 Allocators'!$B$15:$W$15, 0),FALSE)*$E22), 0, VLOOKUP(VLOOKUP($A22, 'E4 TB Allocation Details'!$A$18:$L$205, MATCH("Misc ID", 'E4 TB Allocation Details'!$A$18:$L$18, 0),FALSE), 'E2 Allocators'!$B$15:$W$361, MATCH('O5 Details by Class &amp; Accounts'!AZ$18, 'E2 Allocators'!$B$15:$W$15, 0),FALSE)*$E22)</f>
        <v>0</v>
      </c>
      <c r="BA22" s="1411">
        <f>IF(ISERROR(VLOOKUP(VLOOKUP($A22, 'E4 TB Allocation Details'!$A$18:$L$205, MATCH("Misc ID", 'E4 TB Allocation Details'!$A$18:$L$18, 0),FALSE), 'E2 Allocators'!$B$15:$W$361, MATCH('O5 Details by Class &amp; Accounts'!BA$18, 'E2 Allocators'!$B$15:$W$15, 0),FALSE)*$E22), 0, VLOOKUP(VLOOKUP($A22, 'E4 TB Allocation Details'!$A$18:$L$205, MATCH("Misc ID", 'E4 TB Allocation Details'!$A$18:$L$18, 0),FALSE), 'E2 Allocators'!$B$15:$W$361, MATCH('O5 Details by Class &amp; Accounts'!BA$18, 'E2 Allocators'!$B$15:$W$15, 0),FALSE)*$E22)</f>
        <v>0</v>
      </c>
      <c r="BB22" s="1411">
        <f>IF(ISERROR(VLOOKUP(VLOOKUP($A22, 'E4 TB Allocation Details'!$A$18:$L$205, MATCH("Misc ID", 'E4 TB Allocation Details'!$A$18:$L$18, 0),FALSE), 'E2 Allocators'!$B$15:$W$361, MATCH('O5 Details by Class &amp; Accounts'!BB$18, 'E2 Allocators'!$B$15:$W$15, 0),FALSE)*$E22), 0, VLOOKUP(VLOOKUP($A22, 'E4 TB Allocation Details'!$A$18:$L$205, MATCH("Misc ID", 'E4 TB Allocation Details'!$A$18:$L$18, 0),FALSE), 'E2 Allocators'!$B$15:$W$361, MATCH('O5 Details by Class &amp; Accounts'!BB$18, 'E2 Allocators'!$B$15:$W$15, 0),FALSE)*$E22)</f>
        <v>0</v>
      </c>
      <c r="BC22" s="1411">
        <f>IF(ISERROR(VLOOKUP(VLOOKUP($A22, 'E4 TB Allocation Details'!$A$18:$L$205, MATCH("Misc ID", 'E4 TB Allocation Details'!$A$18:$L$18, 0),FALSE), 'E2 Allocators'!$B$15:$W$361, MATCH('O5 Details by Class &amp; Accounts'!BC$18, 'E2 Allocators'!$B$15:$W$15, 0),FALSE)*$E22), 0, VLOOKUP(VLOOKUP($A22, 'E4 TB Allocation Details'!$A$18:$L$205, MATCH("Misc ID", 'E4 TB Allocation Details'!$A$18:$L$18, 0),FALSE), 'E2 Allocators'!$B$15:$W$361, MATCH('O5 Details by Class &amp; Accounts'!BC$18, 'E2 Allocators'!$B$15:$W$15, 0),FALSE)*$E22)</f>
        <v>0</v>
      </c>
      <c r="BD22" s="1411">
        <f>IF(ISERROR(VLOOKUP(VLOOKUP($A22, 'E4 TB Allocation Details'!$A$18:$L$205, MATCH("Misc ID", 'E4 TB Allocation Details'!$A$18:$L$18, 0),FALSE), 'E2 Allocators'!$B$15:$W$361, MATCH('O5 Details by Class &amp; Accounts'!BD$18, 'E2 Allocators'!$B$15:$W$15, 0),FALSE)*$E22), 0, VLOOKUP(VLOOKUP($A22, 'E4 TB Allocation Details'!$A$18:$L$205, MATCH("Misc ID", 'E4 TB Allocation Details'!$A$18:$L$18, 0),FALSE), 'E2 Allocators'!$B$15:$W$361, MATCH('O5 Details by Class &amp; Accounts'!BD$18, 'E2 Allocators'!$B$15:$W$15, 0),FALSE)*$E22)</f>
        <v>0</v>
      </c>
      <c r="BE22" s="1411">
        <f>IF(ISERROR(VLOOKUP(VLOOKUP($A22, 'E4 TB Allocation Details'!$A$18:$L$205, MATCH("Misc ID", 'E4 TB Allocation Details'!$A$18:$L$18, 0),FALSE), 'E2 Allocators'!$B$15:$W$361, MATCH('O5 Details by Class &amp; Accounts'!BE$18, 'E2 Allocators'!$B$15:$W$15, 0),FALSE)*$E22), 0, VLOOKUP(VLOOKUP($A22, 'E4 TB Allocation Details'!$A$18:$L$205, MATCH("Misc ID", 'E4 TB Allocation Details'!$A$18:$L$18, 0),FALSE), 'E2 Allocators'!$B$15:$W$361, MATCH('O5 Details by Class &amp; Accounts'!BE$18, 'E2 Allocators'!$B$15:$W$15, 0),FALSE)*$E22)</f>
        <v>0</v>
      </c>
      <c r="BF22" s="1411">
        <f>IF(ISERROR(VLOOKUP(VLOOKUP($A22, 'E4 TB Allocation Details'!$A$18:$L$205, MATCH("Misc ID", 'E4 TB Allocation Details'!$A$18:$L$18, 0),FALSE), 'E2 Allocators'!$B$15:$W$361, MATCH('O5 Details by Class &amp; Accounts'!BF$18, 'E2 Allocators'!$B$15:$W$15, 0),FALSE)*$E22), 0, VLOOKUP(VLOOKUP($A22, 'E4 TB Allocation Details'!$A$18:$L$205, MATCH("Misc ID", 'E4 TB Allocation Details'!$A$18:$L$18, 0),FALSE), 'E2 Allocators'!$B$15:$W$361, MATCH('O5 Details by Class &amp; Accounts'!BF$18, 'E2 Allocators'!$B$15:$W$15, 0),FALSE)*$E22)</f>
        <v>0</v>
      </c>
      <c r="BG22" s="1411">
        <f>IF(ISERROR(VLOOKUP(VLOOKUP($A22, 'E4 TB Allocation Details'!$A$18:$L$205, MATCH("Misc ID", 'E4 TB Allocation Details'!$A$18:$L$18, 0),FALSE), 'E2 Allocators'!$B$15:$W$361, MATCH('O5 Details by Class &amp; Accounts'!BG$18, 'E2 Allocators'!$B$15:$W$15, 0),FALSE)*$E22), 0, VLOOKUP(VLOOKUP($A22, 'E4 TB Allocation Details'!$A$18:$L$205, MATCH("Misc ID", 'E4 TB Allocation Details'!$A$18:$L$18, 0),FALSE), 'E2 Allocators'!$B$15:$W$361, MATCH('O5 Details by Class &amp; Accounts'!BG$18, 'E2 Allocators'!$B$15:$W$15, 0),FALSE)*$E22)</f>
        <v>0</v>
      </c>
      <c r="BH22" s="1411">
        <f>IF(ISERROR(VLOOKUP(VLOOKUP($A22, 'E4 TB Allocation Details'!$A$18:$L$205, MATCH("Misc ID", 'E4 TB Allocation Details'!$A$18:$L$18, 0),FALSE), 'E2 Allocators'!$B$15:$W$361, MATCH('O5 Details by Class &amp; Accounts'!BH$18, 'E2 Allocators'!$B$15:$W$15, 0),FALSE)*$E22), 0, VLOOKUP(VLOOKUP($A22, 'E4 TB Allocation Details'!$A$18:$L$205, MATCH("Misc ID", 'E4 TB Allocation Details'!$A$18:$L$18, 0),FALSE), 'E2 Allocators'!$B$15:$W$361, MATCH('O5 Details by Class &amp; Accounts'!BH$18, 'E2 Allocators'!$B$15:$W$15, 0),FALSE)*$E22)</f>
        <v>0</v>
      </c>
      <c r="BI22" s="1411">
        <f>IF(ISERROR(VLOOKUP(VLOOKUP($A22, 'E4 TB Allocation Details'!$A$18:$L$205, MATCH("Misc ID", 'E4 TB Allocation Details'!$A$18:$L$18, 0),FALSE), 'E2 Allocators'!$B$15:$W$361, MATCH('O5 Details by Class &amp; Accounts'!BI$18, 'E2 Allocators'!$B$15:$W$15, 0),FALSE)*$E22), 0, VLOOKUP(VLOOKUP($A22, 'E4 TB Allocation Details'!$A$18:$L$205, MATCH("Misc ID", 'E4 TB Allocation Details'!$A$18:$L$18, 0),FALSE), 'E2 Allocators'!$B$15:$W$361, MATCH('O5 Details by Class &amp; Accounts'!BI$18, 'E2 Allocators'!$B$15:$W$15, 0),FALSE)*$E22)</f>
        <v>0</v>
      </c>
      <c r="BJ22" s="1411">
        <f>IF(ISERROR(VLOOKUP(VLOOKUP($A22, 'E4 TB Allocation Details'!$A$18:$L$205, MATCH("Misc ID", 'E4 TB Allocation Details'!$A$18:$L$18, 0),FALSE), 'E2 Allocators'!$B$15:$W$361, MATCH('O5 Details by Class &amp; Accounts'!BJ$18, 'E2 Allocators'!$B$15:$W$15, 0),FALSE)*$E22), 0, VLOOKUP(VLOOKUP($A22, 'E4 TB Allocation Details'!$A$18:$L$205, MATCH("Misc ID", 'E4 TB Allocation Details'!$A$18:$L$18, 0),FALSE), 'E2 Allocators'!$B$15:$W$361, MATCH('O5 Details by Class &amp; Accounts'!BJ$18, 'E2 Allocators'!$B$15:$W$15, 0),FALSE)*$E22)</f>
        <v>0</v>
      </c>
      <c r="BK22" s="1411">
        <f>IF(ISERROR(VLOOKUP(VLOOKUP($A22, 'E4 TB Allocation Details'!$A$18:$L$205, MATCH("Misc ID", 'E4 TB Allocation Details'!$A$18:$L$18, 0),FALSE), 'E2 Allocators'!$B$15:$W$361, MATCH('O5 Details by Class &amp; Accounts'!BK$18, 'E2 Allocators'!$B$15:$W$15, 0),FALSE)*$E22), 0, VLOOKUP(VLOOKUP($A22, 'E4 TB Allocation Details'!$A$18:$L$205, MATCH("Misc ID", 'E4 TB Allocation Details'!$A$18:$L$18, 0),FALSE), 'E2 Allocators'!$B$15:$W$361, MATCH('O5 Details by Class &amp; Accounts'!BK$18, 'E2 Allocators'!$B$15:$W$15, 0),FALSE)*$E22)</f>
        <v>0</v>
      </c>
      <c r="BL22" s="1411">
        <f>IF(ISERROR(VLOOKUP(VLOOKUP($A22, 'E4 TB Allocation Details'!$A$18:$L$205, MATCH("Misc ID", 'E4 TB Allocation Details'!$A$18:$L$18, 0),FALSE), 'E2 Allocators'!$B$15:$W$361, MATCH('O5 Details by Class &amp; Accounts'!BL$18, 'E2 Allocators'!$B$15:$W$15, 0),FALSE)*$E22), 0, VLOOKUP(VLOOKUP($A22, 'E4 TB Allocation Details'!$A$18:$L$205, MATCH("Misc ID", 'E4 TB Allocation Details'!$A$18:$L$18, 0),FALSE), 'E2 Allocators'!$B$15:$W$361, MATCH('O5 Details by Class &amp; Accounts'!BL$18, 'E2 Allocators'!$B$15:$W$15, 0),FALSE)*$E22)</f>
        <v>0</v>
      </c>
      <c r="BM22" s="1411">
        <f>IF(ISERROR(VLOOKUP(VLOOKUP($A22, 'E4 TB Allocation Details'!$A$18:$L$205, MATCH("Misc ID", 'E4 TB Allocation Details'!$A$18:$L$18, 0),FALSE), 'E2 Allocators'!$B$15:$W$361, MATCH('O5 Details by Class &amp; Accounts'!BM$18, 'E2 Allocators'!$B$15:$W$15, 0),FALSE)*$E22), 0, VLOOKUP(VLOOKUP($A22, 'E4 TB Allocation Details'!$A$18:$L$205, MATCH("Misc ID", 'E4 TB Allocation Details'!$A$18:$L$18, 0),FALSE), 'E2 Allocators'!$B$15:$W$361, MATCH('O5 Details by Class &amp; Accounts'!BM$18, 'E2 Allocators'!$B$15:$W$15, 0),FALSE)*$E22)</f>
        <v>0</v>
      </c>
      <c r="BN22" s="1411">
        <f>IF(ISERROR(VLOOKUP(VLOOKUP($A22, 'E4 TB Allocation Details'!$A$18:$L$205, MATCH("Misc ID", 'E4 TB Allocation Details'!$A$18:$L$18, 0),FALSE), 'E2 Allocators'!$B$15:$W$361, MATCH('O5 Details by Class &amp; Accounts'!BN$18, 'E2 Allocators'!$B$15:$W$15, 0),FALSE)*$E22), 0, VLOOKUP(VLOOKUP($A22, 'E4 TB Allocation Details'!$A$18:$L$205, MATCH("Misc ID", 'E4 TB Allocation Details'!$A$18:$L$18, 0),FALSE), 'E2 Allocators'!$B$15:$W$361, MATCH('O5 Details by Class &amp; Accounts'!BN$18, 'E2 Allocators'!$B$15:$W$15, 0),FALSE)*$E22)</f>
        <v>0</v>
      </c>
      <c r="BO22" s="1411">
        <f>IF(ISERROR(VLOOKUP(VLOOKUP($A22, 'E4 TB Allocation Details'!$A$18:$L$205, MATCH("Misc ID", 'E4 TB Allocation Details'!$A$18:$L$18, 0),FALSE), 'E2 Allocators'!$B$15:$W$361, MATCH('O5 Details by Class &amp; Accounts'!BO$18, 'E2 Allocators'!$B$15:$W$15, 0),FALSE)*$E22), 0, VLOOKUP(VLOOKUP($A22, 'E4 TB Allocation Details'!$A$18:$L$205, MATCH("Misc ID", 'E4 TB Allocation Details'!$A$18:$L$18, 0),FALSE), 'E2 Allocators'!$B$15:$W$361, MATCH('O5 Details by Class &amp; Accounts'!BO$18, 'E2 Allocators'!$B$15:$W$15, 0),FALSE)*$E22)</f>
        <v>0</v>
      </c>
      <c r="BP22" s="1411">
        <f>IF(ISERROR(VLOOKUP(VLOOKUP($A22, 'E4 TB Allocation Details'!$A$18:$L$205, MATCH("Misc ID", 'E4 TB Allocation Details'!$A$18:$L$18, 0),FALSE), 'E2 Allocators'!$B$15:$W$361, MATCH('O5 Details by Class &amp; Accounts'!BP$18, 'E2 Allocators'!$B$15:$W$15, 0),FALSE)*$E22), 0, VLOOKUP(VLOOKUP($A22, 'E4 TB Allocation Details'!$A$18:$L$205, MATCH("Misc ID", 'E4 TB Allocation Details'!$A$18:$L$18, 0),FALSE), 'E2 Allocators'!$B$15:$W$361, MATCH('O5 Details by Class &amp; Accounts'!BP$18, 'E2 Allocators'!$B$15:$W$15, 0),FALSE)*$E22)</f>
        <v>0</v>
      </c>
      <c r="BQ22" s="1411">
        <f>IF(ISERROR(VLOOKUP(VLOOKUP($A22, 'E4 TB Allocation Details'!$A$18:$L$205, MATCH("Misc ID", 'E4 TB Allocation Details'!$A$18:$L$18, 0),FALSE), 'E2 Allocators'!$B$15:$W$361, MATCH('O5 Details by Class &amp; Accounts'!BQ$18, 'E2 Allocators'!$B$15:$W$15, 0),FALSE)*$E22), 0, VLOOKUP(VLOOKUP($A22, 'E4 TB Allocation Details'!$A$18:$L$205, MATCH("Misc ID", 'E4 TB Allocation Details'!$A$18:$L$18, 0),FALSE), 'E2 Allocators'!$B$15:$W$361, MATCH('O5 Details by Class &amp; Accounts'!BQ$18, 'E2 Allocators'!$B$15:$W$15, 0),FALSE)*$E22)</f>
        <v>0</v>
      </c>
      <c r="BR22" s="1411">
        <f>IF(ISERROR(VLOOKUP(VLOOKUP($A22, 'E4 TB Allocation Details'!$A$18:$L$205, MATCH("Misc ID", 'E4 TB Allocation Details'!$A$18:$L$18, 0),FALSE), 'E2 Allocators'!$B$15:$W$361, MATCH('O5 Details by Class &amp; Accounts'!BR$18, 'E2 Allocators'!$B$15:$W$15, 0),FALSE)*$E22), 0, VLOOKUP(VLOOKUP($A22, 'E4 TB Allocation Details'!$A$18:$L$205, MATCH("Misc ID", 'E4 TB Allocation Details'!$A$18:$L$18, 0),FALSE), 'E2 Allocators'!$B$15:$W$361, MATCH('O5 Details by Class &amp; Accounts'!BR$18, 'E2 Allocators'!$B$15:$W$15, 0),FALSE)*$E22)</f>
        <v>0</v>
      </c>
      <c r="BS22" s="1411">
        <f t="shared" si="3"/>
        <v>0</v>
      </c>
      <c r="BT22" s="1411">
        <f>IF(ISERROR(VLOOKUP(VLOOKUP($A22, 'E4 TB Allocation Details'!$A$18:$L$205, MATCH("A &amp; G ID", 'E4 TB Allocation Details'!$A$18:$L$18, 0),FALSE), 'E2 Allocators'!$B$15:$W$361, MATCH('O5 Details by Class &amp; Accounts'!BT$18, 'E2 Allocators'!$B$15:$W$15, 0),FALSE)*$E22), 0, VLOOKUP(VLOOKUP($A22, 'E4 TB Allocation Details'!$A$18:$L$205, MATCH("A &amp; G ID", 'E4 TB Allocation Details'!$A$18:$L$18, 0),FALSE), 'E2 Allocators'!$B$15:$W$361, MATCH('O5 Details by Class &amp; Accounts'!BT$18, 'E2 Allocators'!$B$15:$W$15, 0),FALSE)*$E22)</f>
        <v>0</v>
      </c>
      <c r="BU22" s="1411">
        <f>IF(ISERROR(VLOOKUP(VLOOKUP($A22, 'E4 TB Allocation Details'!$A$18:$L$205, MATCH("A &amp; G ID", 'E4 TB Allocation Details'!$A$18:$L$18, 0),FALSE), 'E2 Allocators'!$B$15:$W$361, MATCH('O5 Details by Class &amp; Accounts'!BU$18, 'E2 Allocators'!$B$15:$W$15, 0),FALSE)*$E22), 0, VLOOKUP(VLOOKUP($A22, 'E4 TB Allocation Details'!$A$18:$L$205, MATCH("A &amp; G ID", 'E4 TB Allocation Details'!$A$18:$L$18, 0),FALSE), 'E2 Allocators'!$B$15:$W$361, MATCH('O5 Details by Class &amp; Accounts'!BU$18, 'E2 Allocators'!$B$15:$W$15, 0),FALSE)*$E22)</f>
        <v>0</v>
      </c>
      <c r="BV22" s="1411">
        <f>IF(ISERROR(VLOOKUP(VLOOKUP($A22, 'E4 TB Allocation Details'!$A$18:$L$205, MATCH("A &amp; G ID", 'E4 TB Allocation Details'!$A$18:$L$18, 0),FALSE), 'E2 Allocators'!$B$15:$W$361, MATCH('O5 Details by Class &amp; Accounts'!BV$18, 'E2 Allocators'!$B$15:$W$15, 0),FALSE)*$E22), 0, VLOOKUP(VLOOKUP($A22, 'E4 TB Allocation Details'!$A$18:$L$205, MATCH("A &amp; G ID", 'E4 TB Allocation Details'!$A$18:$L$18, 0),FALSE), 'E2 Allocators'!$B$15:$W$361, MATCH('O5 Details by Class &amp; Accounts'!BV$18, 'E2 Allocators'!$B$15:$W$15, 0),FALSE)*$E22)</f>
        <v>0</v>
      </c>
      <c r="BW22" s="1411">
        <f>IF(ISERROR(VLOOKUP(VLOOKUP($A22, 'E4 TB Allocation Details'!$A$18:$L$205, MATCH("A &amp; G ID", 'E4 TB Allocation Details'!$A$18:$L$18, 0),FALSE), 'E2 Allocators'!$B$15:$W$361, MATCH('O5 Details by Class &amp; Accounts'!BW$18, 'E2 Allocators'!$B$15:$W$15, 0),FALSE)*$E22), 0, VLOOKUP(VLOOKUP($A22, 'E4 TB Allocation Details'!$A$18:$L$205, MATCH("A &amp; G ID", 'E4 TB Allocation Details'!$A$18:$L$18, 0),FALSE), 'E2 Allocators'!$B$15:$W$361, MATCH('O5 Details by Class &amp; Accounts'!BW$18, 'E2 Allocators'!$B$15:$W$15, 0),FALSE)*$E22)</f>
        <v>0</v>
      </c>
      <c r="BX22" s="1411">
        <f>IF(ISERROR(VLOOKUP(VLOOKUP($A22, 'E4 TB Allocation Details'!$A$18:$L$205, MATCH("A &amp; G ID", 'E4 TB Allocation Details'!$A$18:$L$18, 0),FALSE), 'E2 Allocators'!$B$15:$W$361, MATCH('O5 Details by Class &amp; Accounts'!BX$18, 'E2 Allocators'!$B$15:$W$15, 0),FALSE)*$E22), 0, VLOOKUP(VLOOKUP($A22, 'E4 TB Allocation Details'!$A$18:$L$205, MATCH("A &amp; G ID", 'E4 TB Allocation Details'!$A$18:$L$18, 0),FALSE), 'E2 Allocators'!$B$15:$W$361, MATCH('O5 Details by Class &amp; Accounts'!BX$18, 'E2 Allocators'!$B$15:$W$15, 0),FALSE)*$E22)</f>
        <v>0</v>
      </c>
      <c r="BY22" s="1411">
        <f>IF(ISERROR(VLOOKUP(VLOOKUP($A22, 'E4 TB Allocation Details'!$A$18:$L$205, MATCH("A &amp; G ID", 'E4 TB Allocation Details'!$A$18:$L$18, 0),FALSE), 'E2 Allocators'!$B$15:$W$361, MATCH('O5 Details by Class &amp; Accounts'!BY$18, 'E2 Allocators'!$B$15:$W$15, 0),FALSE)*$E22), 0, VLOOKUP(VLOOKUP($A22, 'E4 TB Allocation Details'!$A$18:$L$205, MATCH("A &amp; G ID", 'E4 TB Allocation Details'!$A$18:$L$18, 0),FALSE), 'E2 Allocators'!$B$15:$W$361, MATCH('O5 Details by Class &amp; Accounts'!BY$18, 'E2 Allocators'!$B$15:$W$15, 0),FALSE)*$E22)</f>
        <v>0</v>
      </c>
      <c r="BZ22" s="1411">
        <f>IF(ISERROR(VLOOKUP(VLOOKUP($A22, 'E4 TB Allocation Details'!$A$18:$L$205, MATCH("A &amp; G ID", 'E4 TB Allocation Details'!$A$18:$L$18, 0),FALSE), 'E2 Allocators'!$B$15:$W$361, MATCH('O5 Details by Class &amp; Accounts'!BZ$18, 'E2 Allocators'!$B$15:$W$15, 0),FALSE)*$E22), 0, VLOOKUP(VLOOKUP($A22, 'E4 TB Allocation Details'!$A$18:$L$205, MATCH("A &amp; G ID", 'E4 TB Allocation Details'!$A$18:$L$18, 0),FALSE), 'E2 Allocators'!$B$15:$W$361, MATCH('O5 Details by Class &amp; Accounts'!BZ$18, 'E2 Allocators'!$B$15:$W$15, 0),FALSE)*$E22)</f>
        <v>0</v>
      </c>
      <c r="CA22" s="1411">
        <f>IF(ISERROR(VLOOKUP(VLOOKUP($A22, 'E4 TB Allocation Details'!$A$18:$L$205, MATCH("A &amp; G ID", 'E4 TB Allocation Details'!$A$18:$L$18, 0),FALSE), 'E2 Allocators'!$B$15:$W$361, MATCH('O5 Details by Class &amp; Accounts'!CA$18, 'E2 Allocators'!$B$15:$W$15, 0),FALSE)*$E22), 0, VLOOKUP(VLOOKUP($A22, 'E4 TB Allocation Details'!$A$18:$L$205, MATCH("A &amp; G ID", 'E4 TB Allocation Details'!$A$18:$L$18, 0),FALSE), 'E2 Allocators'!$B$15:$W$361, MATCH('O5 Details by Class &amp; Accounts'!CA$18, 'E2 Allocators'!$B$15:$W$15, 0),FALSE)*$E22)</f>
        <v>0</v>
      </c>
      <c r="CB22" s="1411">
        <f>IF(ISERROR(VLOOKUP(VLOOKUP($A22, 'E4 TB Allocation Details'!$A$18:$L$205, MATCH("A &amp; G ID", 'E4 TB Allocation Details'!$A$18:$L$18, 0),FALSE), 'E2 Allocators'!$B$15:$W$361, MATCH('O5 Details by Class &amp; Accounts'!CB$18, 'E2 Allocators'!$B$15:$W$15, 0),FALSE)*$E22), 0, VLOOKUP(VLOOKUP($A22, 'E4 TB Allocation Details'!$A$18:$L$205, MATCH("A &amp; G ID", 'E4 TB Allocation Details'!$A$18:$L$18, 0),FALSE), 'E2 Allocators'!$B$15:$W$361, MATCH('O5 Details by Class &amp; Accounts'!CB$18, 'E2 Allocators'!$B$15:$W$15, 0),FALSE)*$E22)</f>
        <v>0</v>
      </c>
      <c r="CC22" s="1411">
        <f>IF(ISERROR(VLOOKUP(VLOOKUP($A22, 'E4 TB Allocation Details'!$A$18:$L$205, MATCH("A &amp; G ID", 'E4 TB Allocation Details'!$A$18:$L$18, 0),FALSE), 'E2 Allocators'!$B$15:$W$361, MATCH('O5 Details by Class &amp; Accounts'!CC$18, 'E2 Allocators'!$B$15:$W$15, 0),FALSE)*$E22), 0, VLOOKUP(VLOOKUP($A22, 'E4 TB Allocation Details'!$A$18:$L$205, MATCH("A &amp; G ID", 'E4 TB Allocation Details'!$A$18:$L$18, 0),FALSE), 'E2 Allocators'!$B$15:$W$361, MATCH('O5 Details by Class &amp; Accounts'!CC$18, 'E2 Allocators'!$B$15:$W$15, 0),FALSE)*$E22)</f>
        <v>0</v>
      </c>
      <c r="CD22" s="1411">
        <f>IF(ISERROR(VLOOKUP(VLOOKUP($A22, 'E4 TB Allocation Details'!$A$18:$L$205, MATCH("A &amp; G ID", 'E4 TB Allocation Details'!$A$18:$L$18, 0),FALSE), 'E2 Allocators'!$B$15:$W$361, MATCH('O5 Details by Class &amp; Accounts'!CD$18, 'E2 Allocators'!$B$15:$W$15, 0),FALSE)*$E22), 0, VLOOKUP(VLOOKUP($A22, 'E4 TB Allocation Details'!$A$18:$L$205, MATCH("A &amp; G ID", 'E4 TB Allocation Details'!$A$18:$L$18, 0),FALSE), 'E2 Allocators'!$B$15:$W$361, MATCH('O5 Details by Class &amp; Accounts'!CD$18, 'E2 Allocators'!$B$15:$W$15, 0),FALSE)*$E22)</f>
        <v>0</v>
      </c>
      <c r="CE22" s="1411">
        <f>IF(ISERROR(VLOOKUP(VLOOKUP($A22, 'E4 TB Allocation Details'!$A$18:$L$205, MATCH("A &amp; G ID", 'E4 TB Allocation Details'!$A$18:$L$18, 0),FALSE), 'E2 Allocators'!$B$15:$W$361, MATCH('O5 Details by Class &amp; Accounts'!CE$18, 'E2 Allocators'!$B$15:$W$15, 0),FALSE)*$E22), 0, VLOOKUP(VLOOKUP($A22, 'E4 TB Allocation Details'!$A$18:$L$205, MATCH("A &amp; G ID", 'E4 TB Allocation Details'!$A$18:$L$18, 0),FALSE), 'E2 Allocators'!$B$15:$W$361, MATCH('O5 Details by Class &amp; Accounts'!CE$18, 'E2 Allocators'!$B$15:$W$15, 0),FALSE)*$E22)</f>
        <v>0</v>
      </c>
      <c r="CF22" s="1411">
        <f>IF(ISERROR(VLOOKUP(VLOOKUP($A22, 'E4 TB Allocation Details'!$A$18:$L$205, MATCH("A &amp; G ID", 'E4 TB Allocation Details'!$A$18:$L$18, 0),FALSE), 'E2 Allocators'!$B$15:$W$361, MATCH('O5 Details by Class &amp; Accounts'!CF$18, 'E2 Allocators'!$B$15:$W$15, 0),FALSE)*$E22), 0, VLOOKUP(VLOOKUP($A22, 'E4 TB Allocation Details'!$A$18:$L$205, MATCH("A &amp; G ID", 'E4 TB Allocation Details'!$A$18:$L$18, 0),FALSE), 'E2 Allocators'!$B$15:$W$361, MATCH('O5 Details by Class &amp; Accounts'!CF$18, 'E2 Allocators'!$B$15:$W$15, 0),FALSE)*$E22)</f>
        <v>0</v>
      </c>
      <c r="CG22" s="1411">
        <f>IF(ISERROR(VLOOKUP(VLOOKUP($A22, 'E4 TB Allocation Details'!$A$18:$L$205, MATCH("A &amp; G ID", 'E4 TB Allocation Details'!$A$18:$L$18, 0),FALSE), 'E2 Allocators'!$B$15:$W$361, MATCH('O5 Details by Class &amp; Accounts'!CG$18, 'E2 Allocators'!$B$15:$W$15, 0),FALSE)*$E22), 0, VLOOKUP(VLOOKUP($A22, 'E4 TB Allocation Details'!$A$18:$L$205, MATCH("A &amp; G ID", 'E4 TB Allocation Details'!$A$18:$L$18, 0),FALSE), 'E2 Allocators'!$B$15:$W$361, MATCH('O5 Details by Class &amp; Accounts'!CG$18, 'E2 Allocators'!$B$15:$W$15, 0),FALSE)*$E22)</f>
        <v>0</v>
      </c>
      <c r="CH22" s="1411">
        <f>IF(ISERROR(VLOOKUP(VLOOKUP($A22, 'E4 TB Allocation Details'!$A$18:$L$205, MATCH("A &amp; G ID", 'E4 TB Allocation Details'!$A$18:$L$18, 0),FALSE), 'E2 Allocators'!$B$15:$W$361, MATCH('O5 Details by Class &amp; Accounts'!CH$18, 'E2 Allocators'!$B$15:$W$15, 0),FALSE)*$E22), 0, VLOOKUP(VLOOKUP($A22, 'E4 TB Allocation Details'!$A$18:$L$205, MATCH("A &amp; G ID", 'E4 TB Allocation Details'!$A$18:$L$18, 0),FALSE), 'E2 Allocators'!$B$15:$W$361, MATCH('O5 Details by Class &amp; Accounts'!CH$18, 'E2 Allocators'!$B$15:$W$15, 0),FALSE)*$E22)</f>
        <v>0</v>
      </c>
      <c r="CI22" s="1411">
        <f>IF(ISERROR(VLOOKUP(VLOOKUP($A22, 'E4 TB Allocation Details'!$A$18:$L$205, MATCH("A &amp; G ID", 'E4 TB Allocation Details'!$A$18:$L$18, 0),FALSE), 'E2 Allocators'!$B$15:$W$361, MATCH('O5 Details by Class &amp; Accounts'!CI$18, 'E2 Allocators'!$B$15:$W$15, 0),FALSE)*$E22), 0, VLOOKUP(VLOOKUP($A22, 'E4 TB Allocation Details'!$A$18:$L$205, MATCH("A &amp; G ID", 'E4 TB Allocation Details'!$A$18:$L$18, 0),FALSE), 'E2 Allocators'!$B$15:$W$361, MATCH('O5 Details by Class &amp; Accounts'!CI$18, 'E2 Allocators'!$B$15:$W$15, 0),FALSE)*$E22)</f>
        <v>0</v>
      </c>
      <c r="CJ22" s="1411">
        <f>IF(ISERROR(VLOOKUP(VLOOKUP($A22, 'E4 TB Allocation Details'!$A$18:$L$205, MATCH("A &amp; G ID", 'E4 TB Allocation Details'!$A$18:$L$18, 0),FALSE), 'E2 Allocators'!$B$15:$W$361, MATCH('O5 Details by Class &amp; Accounts'!CJ$18, 'E2 Allocators'!$B$15:$W$15, 0),FALSE)*$E22), 0, VLOOKUP(VLOOKUP($A22, 'E4 TB Allocation Details'!$A$18:$L$205, MATCH("A &amp; G ID", 'E4 TB Allocation Details'!$A$18:$L$18, 0),FALSE), 'E2 Allocators'!$B$15:$W$361, MATCH('O5 Details by Class &amp; Accounts'!CJ$18, 'E2 Allocators'!$B$15:$W$15, 0),FALSE)*$E22)</f>
        <v>0</v>
      </c>
      <c r="CK22" s="1411">
        <f>IF(ISERROR(VLOOKUP(VLOOKUP($A22, 'E4 TB Allocation Details'!$A$18:$L$205, MATCH("A &amp; G ID", 'E4 TB Allocation Details'!$A$18:$L$18, 0),FALSE), 'E2 Allocators'!$B$15:$W$361, MATCH('O5 Details by Class &amp; Accounts'!CK$18, 'E2 Allocators'!$B$15:$W$15, 0),FALSE)*$E22), 0, VLOOKUP(VLOOKUP($A22, 'E4 TB Allocation Details'!$A$18:$L$205, MATCH("A &amp; G ID", 'E4 TB Allocation Details'!$A$18:$L$18, 0),FALSE), 'E2 Allocators'!$B$15:$W$361, MATCH('O5 Details by Class &amp; Accounts'!CK$18, 'E2 Allocators'!$B$15:$W$15, 0),FALSE)*$E22)</f>
        <v>0</v>
      </c>
      <c r="CL22" s="1411">
        <f>IF(ISERROR(VLOOKUP(VLOOKUP($A22, 'E4 TB Allocation Details'!$A$18:$L$205, MATCH("A &amp; G ID", 'E4 TB Allocation Details'!$A$18:$L$18, 0),FALSE), 'E2 Allocators'!$B$15:$W$361, MATCH('O5 Details by Class &amp; Accounts'!CL$18, 'E2 Allocators'!$B$15:$W$15, 0),FALSE)*$E22), 0, VLOOKUP(VLOOKUP($A22, 'E4 TB Allocation Details'!$A$18:$L$205, MATCH("A &amp; G ID", 'E4 TB Allocation Details'!$A$18:$L$18, 0),FALSE), 'E2 Allocators'!$B$15:$W$361, MATCH('O5 Details by Class &amp; Accounts'!CL$18, 'E2 Allocators'!$B$15:$W$15, 0),FALSE)*$E22)</f>
        <v>0</v>
      </c>
      <c r="CM22" s="1411">
        <f>IF(ISERROR(VLOOKUP(VLOOKUP($A22, 'E4 TB Allocation Details'!$A$18:$L$205, MATCH("A &amp; G ID", 'E4 TB Allocation Details'!$A$18:$L$18, 0),FALSE), 'E2 Allocators'!$B$15:$W$361, MATCH('O5 Details by Class &amp; Accounts'!CM$18, 'E2 Allocators'!$B$15:$W$15, 0),FALSE)*$E22), 0, VLOOKUP(VLOOKUP($A22, 'E4 TB Allocation Details'!$A$18:$L$205, MATCH("A &amp; G ID", 'E4 TB Allocation Details'!$A$18:$L$18, 0),FALSE), 'E2 Allocators'!$B$15:$W$361, MATCH('O5 Details by Class &amp; Accounts'!CM$18, 'E2 Allocators'!$B$15:$W$15, 0),FALSE)*$E22)</f>
        <v>0</v>
      </c>
      <c r="CN22" s="1411">
        <f t="shared" si="5"/>
        <v>0</v>
      </c>
      <c r="CO22" s="1791">
        <f t="shared" si="4"/>
        <v>0</v>
      </c>
      <c r="CQ22" s="2086" t="s">
        <v>1137</v>
      </c>
    </row>
    <row r="23" spans="1:95" s="80" customFormat="1" ht="12.75">
      <c r="A23" s="1174" t="s">
        <v>1258</v>
      </c>
      <c r="B23" s="1175" t="s">
        <v>1008</v>
      </c>
      <c r="C23" s="1788">
        <f>IF(ISERROR(VLOOKUP($A23,'I3 TB Data'!$A$23:$H$458,MATCH('O5 Details by Class &amp; Accounts'!$C$18, 'I3 TB Data'!$A$23:$H$23,0),0)), 0, VLOOKUP($A23,'I3 TB Data'!$A$23:$H$458,MATCH('O5 Details by Class &amp; Accounts'!$C$18,'I3 TB Data'!$A$23:$H$23,0),0))</f>
        <v>0</v>
      </c>
      <c r="D23" s="1789">
        <f>'I4 BO ASSETS'!E20</f>
        <v>134000</v>
      </c>
      <c r="E23" s="1788">
        <f t="shared" si="6"/>
        <v>134000</v>
      </c>
      <c r="F23" s="1790">
        <f>IF(ISERROR(VLOOKUP($A23, 'E1 Categorization'!A33:E122, MATCH("Customer Component", 'E1 Categorization'!$A$33:$E$33,0), 0)), 0, IF(VLOOKUP($A23, 'E1 Categorization'!A33:E122, MATCH("Customer Component", 'E1 Categorization'!$A$33:$E$33,0), 0)=0, 'O5 Details by Class &amp; Accounts'!$E23, IF(AND(VLOOKUP($A23, 'E1 Categorization'!A33:E122, MATCH("Customer Component", 'E1 Categorization'!$A$33:$E$33,0), 0) &gt;0, VLOOKUP($A23, 'E1 Categorization'!A33:E122, MATCH("Customer Component", 'E1 Categorization'!$A$33:$E$33,0), 0)&lt;1), 'O5 Details by Class &amp; Accounts'!$E23*(1-VLOOKUP($A23, 'E1 Categorization'!A33:E122, MATCH("Customer Component", 'E1 Categorization'!$A$33:$E$33,0), 0)), 0)))</f>
        <v>134000</v>
      </c>
      <c r="G23" s="1790">
        <f>IF(ISERROR(VLOOKUP($A23, 'E1 Categorization'!A33:E122, MATCH("Customer Component", 'E1 Categorization'!$A$33:$E$33,0), 0)),0, IF(VLOOKUP($A23, 'E1 Categorization'!A33:E122, MATCH("Customer Component", 'E1 Categorization'!$A$33:$E$33,0), 0)=0, 0, IF(AND(VLOOKUP($A23, 'E1 Categorization'!A33:E122, MATCH("Customer Component", 'E1 Categorization'!$A$33:$E$33,0), 0) &gt;0, VLOOKUP($A23, 'E1 Categorization'!A33:E122, MATCH("Customer Component", 'E1 Categorization'!$A$33:$E$33,0), 0)&lt;1), 'O5 Details by Class &amp; Accounts'!$E23*(VLOOKUP($A23, 'E1 Categorization'!A33:E122, MATCH("Customer Component", 'E1 Categorization'!$A$33:$E$33,0), 0)), 'O5 Details by Class &amp; Accounts'!$E23)))</f>
        <v>0</v>
      </c>
      <c r="H23" s="1411">
        <f t="shared" si="0"/>
        <v>134000</v>
      </c>
      <c r="I23" s="1411">
        <f>IF(ISERROR(VLOOKUP(VLOOKUP($A23, 'E4 TB Allocation Details'!$A$18:$L$205, MATCH("Demand ID", 'E4 TB Allocation Details'!$A$18:$L$18, 0),FALSE), 'E2 Allocators'!$B$15:$W$361, MATCH('O5 Details by Class &amp; Accounts'!I$18, 'E2 Allocators'!$B$15:$W$15, 0),FALSE)*$F23), 0, VLOOKUP(VLOOKUP($A23, 'E4 TB Allocation Details'!$A$18:$L$205, MATCH("Demand ID", 'E4 TB Allocation Details'!$A$18:$L$18, 0),FALSE), 'E2 Allocators'!$B$15:$W$361, MATCH('O5 Details by Class &amp; Accounts'!I$18, 'E2 Allocators'!$B$15:$W$15, 0),FALSE)*$F23)</f>
        <v>45994.128191287193</v>
      </c>
      <c r="J23" s="1411">
        <f>IF(ISERROR(VLOOKUP(VLOOKUP($A23, 'E4 TB Allocation Details'!$A$18:$L$205, MATCH("Demand ID", 'E4 TB Allocation Details'!$A$18:$L$18, 0),FALSE), 'E2 Allocators'!$B$15:$W$361, MATCH('O5 Details by Class &amp; Accounts'!J$18, 'E2 Allocators'!$B$15:$W$15, 0),FALSE)*$F23), 0, VLOOKUP(VLOOKUP($A23, 'E4 TB Allocation Details'!$A$18:$L$205, MATCH("Demand ID", 'E4 TB Allocation Details'!$A$18:$L$18, 0),FALSE), 'E2 Allocators'!$B$15:$W$361, MATCH('O5 Details by Class &amp; Accounts'!J$18, 'E2 Allocators'!$B$15:$W$15, 0),FALSE)*$F23)</f>
        <v>24392.300192816088</v>
      </c>
      <c r="K23" s="1411">
        <f>IF(ISERROR(VLOOKUP(VLOOKUP($A23, 'E4 TB Allocation Details'!$A$18:$L$205, MATCH("Demand ID", 'E4 TB Allocation Details'!$A$18:$L$18, 0),FALSE), 'E2 Allocators'!$B$15:$W$361, MATCH('O5 Details by Class &amp; Accounts'!K$18, 'E2 Allocators'!$B$15:$W$15, 0),FALSE)*$F23), 0, VLOOKUP(VLOOKUP($A23, 'E4 TB Allocation Details'!$A$18:$L$205, MATCH("Demand ID", 'E4 TB Allocation Details'!$A$18:$L$18, 0),FALSE), 'E2 Allocators'!$B$15:$W$361, MATCH('O5 Details by Class &amp; Accounts'!K$18, 'E2 Allocators'!$B$15:$W$15, 0),FALSE)*$F23)</f>
        <v>62872.327949204824</v>
      </c>
      <c r="L23" s="1411">
        <f>IF(ISERROR(VLOOKUP(VLOOKUP($A23, 'E4 TB Allocation Details'!$A$18:$L$205, MATCH("Demand ID", 'E4 TB Allocation Details'!$A$18:$L$18, 0),FALSE), 'E2 Allocators'!$B$15:$W$361, MATCH('O5 Details by Class &amp; Accounts'!L$18, 'E2 Allocators'!$B$15:$W$15, 0),FALSE)*$F23), 0, VLOOKUP(VLOOKUP($A23, 'E4 TB Allocation Details'!$A$18:$L$205, MATCH("Demand ID", 'E4 TB Allocation Details'!$A$18:$L$18, 0),FALSE), 'E2 Allocators'!$B$15:$W$361, MATCH('O5 Details by Class &amp; Accounts'!L$18, 'E2 Allocators'!$B$15:$W$15, 0),FALSE)*$F23)</f>
        <v>0</v>
      </c>
      <c r="M23" s="1411">
        <f>IF(ISERROR(VLOOKUP(VLOOKUP($A23, 'E4 TB Allocation Details'!$A$18:$L$205, MATCH("Demand ID", 'E4 TB Allocation Details'!$A$18:$L$18, 0),FALSE), 'E2 Allocators'!$B$15:$W$361, MATCH('O5 Details by Class &amp; Accounts'!M$18, 'E2 Allocators'!$B$15:$W$15, 0),FALSE)*$F23), 0, VLOOKUP(VLOOKUP($A23, 'E4 TB Allocation Details'!$A$18:$L$205, MATCH("Demand ID", 'E4 TB Allocation Details'!$A$18:$L$18, 0),FALSE), 'E2 Allocators'!$B$15:$W$361, MATCH('O5 Details by Class &amp; Accounts'!M$18, 'E2 Allocators'!$B$15:$W$15, 0),FALSE)*$F23)</f>
        <v>0</v>
      </c>
      <c r="N23" s="1411">
        <f>IF(ISERROR(VLOOKUP(VLOOKUP($A23, 'E4 TB Allocation Details'!$A$18:$L$205, MATCH("Demand ID", 'E4 TB Allocation Details'!$A$18:$L$18, 0),FALSE), 'E2 Allocators'!$B$15:$W$361, MATCH('O5 Details by Class &amp; Accounts'!N$18, 'E2 Allocators'!$B$15:$W$15, 0),FALSE)*$F23), 0, VLOOKUP(VLOOKUP($A23, 'E4 TB Allocation Details'!$A$18:$L$205, MATCH("Demand ID", 'E4 TB Allocation Details'!$A$18:$L$18, 0),FALSE), 'E2 Allocators'!$B$15:$W$361, MATCH('O5 Details by Class &amp; Accounts'!N$18, 'E2 Allocators'!$B$15:$W$15, 0),FALSE)*$F23)</f>
        <v>0</v>
      </c>
      <c r="O23" s="1411">
        <f>IF(ISERROR(VLOOKUP(VLOOKUP($A23, 'E4 TB Allocation Details'!$A$18:$L$205, MATCH("Demand ID", 'E4 TB Allocation Details'!$A$18:$L$18, 0),FALSE), 'E2 Allocators'!$B$15:$W$361, MATCH('O5 Details by Class &amp; Accounts'!O$18, 'E2 Allocators'!$B$15:$W$15, 0),FALSE)*$F23), 0, VLOOKUP(VLOOKUP($A23, 'E4 TB Allocation Details'!$A$18:$L$205, MATCH("Demand ID", 'E4 TB Allocation Details'!$A$18:$L$18, 0),FALSE), 'E2 Allocators'!$B$15:$W$361, MATCH('O5 Details by Class &amp; Accounts'!O$18, 'E2 Allocators'!$B$15:$W$15, 0),FALSE)*$F23)</f>
        <v>426.00974956452319</v>
      </c>
      <c r="P23" s="1411">
        <f>IF(ISERROR(VLOOKUP(VLOOKUP($A23, 'E4 TB Allocation Details'!$A$18:$L$205, MATCH("Demand ID", 'E4 TB Allocation Details'!$A$18:$L$18, 0),FALSE), 'E2 Allocators'!$B$15:$W$361, MATCH('O5 Details by Class &amp; Accounts'!P$18, 'E2 Allocators'!$B$15:$W$15, 0),FALSE)*$F23), 0, VLOOKUP(VLOOKUP($A23, 'E4 TB Allocation Details'!$A$18:$L$205, MATCH("Demand ID", 'E4 TB Allocation Details'!$A$18:$L$18, 0),FALSE), 'E2 Allocators'!$B$15:$W$361, MATCH('O5 Details by Class &amp; Accounts'!P$18, 'E2 Allocators'!$B$15:$W$15, 0),FALSE)*$F23)</f>
        <v>54.139562503214343</v>
      </c>
      <c r="Q23" s="1411">
        <f>IF(ISERROR(VLOOKUP(VLOOKUP($A23, 'E4 TB Allocation Details'!$A$18:$L$205, MATCH("Demand ID", 'E4 TB Allocation Details'!$A$18:$L$18, 0),FALSE), 'E2 Allocators'!$B$15:$W$361, MATCH('O5 Details by Class &amp; Accounts'!Q$18, 'E2 Allocators'!$B$15:$W$15, 0),FALSE)*$F23), 0, VLOOKUP(VLOOKUP($A23, 'E4 TB Allocation Details'!$A$18:$L$205, MATCH("Demand ID", 'E4 TB Allocation Details'!$A$18:$L$18, 0),FALSE), 'E2 Allocators'!$B$15:$W$361, MATCH('O5 Details by Class &amp; Accounts'!Q$18, 'E2 Allocators'!$B$15:$W$15, 0),FALSE)*$F23)</f>
        <v>261.09435462415081</v>
      </c>
      <c r="R23" s="1411">
        <f>IF(ISERROR(VLOOKUP(VLOOKUP($A23, 'E4 TB Allocation Details'!$A$18:$L$205, MATCH("Demand ID", 'E4 TB Allocation Details'!$A$18:$L$18, 0),FALSE), 'E2 Allocators'!$B$15:$W$361, MATCH('O5 Details by Class &amp; Accounts'!R$18, 'E2 Allocators'!$B$15:$W$15, 0),FALSE)*$F23), 0, VLOOKUP(VLOOKUP($A23, 'E4 TB Allocation Details'!$A$18:$L$205, MATCH("Demand ID", 'E4 TB Allocation Details'!$A$18:$L$18, 0),FALSE), 'E2 Allocators'!$B$15:$W$361, MATCH('O5 Details by Class &amp; Accounts'!R$18, 'E2 Allocators'!$B$15:$W$15, 0),FALSE)*$F23)</f>
        <v>0</v>
      </c>
      <c r="S23" s="1411">
        <f>IF(ISERROR(VLOOKUP(VLOOKUP($A23, 'E4 TB Allocation Details'!$A$18:$L$205, MATCH("Demand ID", 'E4 TB Allocation Details'!$A$18:$L$18, 0),FALSE), 'E2 Allocators'!$B$15:$W$361, MATCH('O5 Details by Class &amp; Accounts'!S$18, 'E2 Allocators'!$B$15:$W$15, 0),FALSE)*$F23), 0, VLOOKUP(VLOOKUP($A23, 'E4 TB Allocation Details'!$A$18:$L$205, MATCH("Demand ID", 'E4 TB Allocation Details'!$A$18:$L$18, 0),FALSE), 'E2 Allocators'!$B$15:$W$361, MATCH('O5 Details by Class &amp; Accounts'!S$18, 'E2 Allocators'!$B$15:$W$15, 0),FALSE)*$F23)</f>
        <v>0</v>
      </c>
      <c r="T23" s="1411">
        <f>IF(ISERROR(VLOOKUP(VLOOKUP($A23, 'E4 TB Allocation Details'!$A$18:$L$205, MATCH("Demand ID", 'E4 TB Allocation Details'!$A$18:$L$18, 0),FALSE), 'E2 Allocators'!$B$15:$W$361, MATCH('O5 Details by Class &amp; Accounts'!T$18, 'E2 Allocators'!$B$15:$W$15, 0),FALSE)*$F23), 0, VLOOKUP(VLOOKUP($A23, 'E4 TB Allocation Details'!$A$18:$L$205, MATCH("Demand ID", 'E4 TB Allocation Details'!$A$18:$L$18, 0),FALSE), 'E2 Allocators'!$B$15:$W$361, MATCH('O5 Details by Class &amp; Accounts'!T$18, 'E2 Allocators'!$B$15:$W$15, 0),FALSE)*$F23)</f>
        <v>0</v>
      </c>
      <c r="U23" s="1411">
        <f>IF(ISERROR(VLOOKUP(VLOOKUP($A23, 'E4 TB Allocation Details'!$A$18:$L$205, MATCH("Demand ID", 'E4 TB Allocation Details'!$A$18:$L$18, 0),FALSE), 'E2 Allocators'!$B$15:$W$361, MATCH('O5 Details by Class &amp; Accounts'!U$18, 'E2 Allocators'!$B$15:$W$15, 0),FALSE)*$F23), 0, VLOOKUP(VLOOKUP($A23, 'E4 TB Allocation Details'!$A$18:$L$205, MATCH("Demand ID", 'E4 TB Allocation Details'!$A$18:$L$18, 0),FALSE), 'E2 Allocators'!$B$15:$W$361, MATCH('O5 Details by Class &amp; Accounts'!U$18, 'E2 Allocators'!$B$15:$W$15, 0),FALSE)*$F23)</f>
        <v>0</v>
      </c>
      <c r="V23" s="1411">
        <f>IF(ISERROR(VLOOKUP(VLOOKUP($A23, 'E4 TB Allocation Details'!$A$18:$L$205, MATCH("Demand ID", 'E4 TB Allocation Details'!$A$18:$L$18, 0),FALSE), 'E2 Allocators'!$B$15:$W$361, MATCH('O5 Details by Class &amp; Accounts'!V$18, 'E2 Allocators'!$B$15:$W$15, 0),FALSE)*$F23), 0, VLOOKUP(VLOOKUP($A23, 'E4 TB Allocation Details'!$A$18:$L$205, MATCH("Demand ID", 'E4 TB Allocation Details'!$A$18:$L$18, 0),FALSE), 'E2 Allocators'!$B$15:$W$361, MATCH('O5 Details by Class &amp; Accounts'!V$18, 'E2 Allocators'!$B$15:$W$15, 0),FALSE)*$F23)</f>
        <v>0</v>
      </c>
      <c r="W23" s="1411">
        <f>IF(ISERROR(VLOOKUP(VLOOKUP($A23, 'E4 TB Allocation Details'!$A$18:$L$205, MATCH("Demand ID", 'E4 TB Allocation Details'!$A$18:$L$18, 0),FALSE), 'E2 Allocators'!$B$15:$W$361, MATCH('O5 Details by Class &amp; Accounts'!W$18, 'E2 Allocators'!$B$15:$W$15, 0),FALSE)*$F23), 0, VLOOKUP(VLOOKUP($A23, 'E4 TB Allocation Details'!$A$18:$L$205, MATCH("Demand ID", 'E4 TB Allocation Details'!$A$18:$L$18, 0),FALSE), 'E2 Allocators'!$B$15:$W$361, MATCH('O5 Details by Class &amp; Accounts'!W$18, 'E2 Allocators'!$B$15:$W$15, 0),FALSE)*$F23)</f>
        <v>0</v>
      </c>
      <c r="X23" s="1411">
        <f>IF(ISERROR(VLOOKUP(VLOOKUP($A23, 'E4 TB Allocation Details'!$A$18:$L$205, MATCH("Demand ID", 'E4 TB Allocation Details'!$A$18:$L$18, 0),FALSE), 'E2 Allocators'!$B$15:$W$361, MATCH('O5 Details by Class &amp; Accounts'!X$18, 'E2 Allocators'!$B$15:$W$15, 0),FALSE)*$F23), 0, VLOOKUP(VLOOKUP($A23, 'E4 TB Allocation Details'!$A$18:$L$205, MATCH("Demand ID", 'E4 TB Allocation Details'!$A$18:$L$18, 0),FALSE), 'E2 Allocators'!$B$15:$W$361, MATCH('O5 Details by Class &amp; Accounts'!X$18, 'E2 Allocators'!$B$15:$W$15, 0),FALSE)*$F23)</f>
        <v>0</v>
      </c>
      <c r="Y23" s="1411">
        <f>IF(ISERROR(VLOOKUP(VLOOKUP($A23, 'E4 TB Allocation Details'!$A$18:$L$205, MATCH("Demand ID", 'E4 TB Allocation Details'!$A$18:$L$18, 0),FALSE), 'E2 Allocators'!$B$15:$W$361, MATCH('O5 Details by Class &amp; Accounts'!Y$18, 'E2 Allocators'!$B$15:$W$15, 0),FALSE)*$F23), 0, VLOOKUP(VLOOKUP($A23, 'E4 TB Allocation Details'!$A$18:$L$205, MATCH("Demand ID", 'E4 TB Allocation Details'!$A$18:$L$18, 0),FALSE), 'E2 Allocators'!$B$15:$W$361, MATCH('O5 Details by Class &amp; Accounts'!Y$18, 'E2 Allocators'!$B$15:$W$15, 0),FALSE)*$F23)</f>
        <v>0</v>
      </c>
      <c r="Z23" s="1411">
        <f>IF(ISERROR(VLOOKUP(VLOOKUP($A23, 'E4 TB Allocation Details'!$A$18:$L$205, MATCH("Demand ID", 'E4 TB Allocation Details'!$A$18:$L$18, 0),FALSE), 'E2 Allocators'!$B$15:$W$361, MATCH('O5 Details by Class &amp; Accounts'!Z$18, 'E2 Allocators'!$B$15:$W$15, 0),FALSE)*$F23), 0, VLOOKUP(VLOOKUP($A23, 'E4 TB Allocation Details'!$A$18:$L$205, MATCH("Demand ID", 'E4 TB Allocation Details'!$A$18:$L$18, 0),FALSE), 'E2 Allocators'!$B$15:$W$361, MATCH('O5 Details by Class &amp; Accounts'!Z$18, 'E2 Allocators'!$B$15:$W$15, 0),FALSE)*$F23)</f>
        <v>0</v>
      </c>
      <c r="AA23" s="1411">
        <f>IF(ISERROR(VLOOKUP(VLOOKUP($A23, 'E4 TB Allocation Details'!$A$18:$L$205, MATCH("Demand ID", 'E4 TB Allocation Details'!$A$18:$L$18, 0),FALSE), 'E2 Allocators'!$B$15:$W$361, MATCH('O5 Details by Class &amp; Accounts'!AA$18, 'E2 Allocators'!$B$15:$W$15, 0),FALSE)*$F23), 0, VLOOKUP(VLOOKUP($A23, 'E4 TB Allocation Details'!$A$18:$L$205, MATCH("Demand ID", 'E4 TB Allocation Details'!$A$18:$L$18, 0),FALSE), 'E2 Allocators'!$B$15:$W$361, MATCH('O5 Details by Class &amp; Accounts'!AA$18, 'E2 Allocators'!$B$15:$W$15, 0),FALSE)*$F23)</f>
        <v>0</v>
      </c>
      <c r="AB23" s="1411">
        <f>IF(ISERROR(VLOOKUP(VLOOKUP($A23, 'E4 TB Allocation Details'!$A$18:$L$205, MATCH("Demand ID", 'E4 TB Allocation Details'!$A$18:$L$18, 0),FALSE), 'E2 Allocators'!$B$15:$W$361, MATCH('O5 Details by Class &amp; Accounts'!AB$18, 'E2 Allocators'!$B$15:$W$15, 0),FALSE)*$F23), 0, VLOOKUP(VLOOKUP($A23, 'E4 TB Allocation Details'!$A$18:$L$205, MATCH("Demand ID", 'E4 TB Allocation Details'!$A$18:$L$18, 0),FALSE), 'E2 Allocators'!$B$15:$W$361, MATCH('O5 Details by Class &amp; Accounts'!AB$18, 'E2 Allocators'!$B$15:$W$15, 0),FALSE)*$F23)</f>
        <v>0</v>
      </c>
      <c r="AC23" s="1411">
        <f t="shared" si="1"/>
        <v>134000</v>
      </c>
      <c r="AD23" s="1411">
        <f>IF(ISERROR(VLOOKUP(VLOOKUP($A23, 'E4 TB Allocation Details'!$A$18:$L$205, MATCH("Customer ID", 'E4 TB Allocation Details'!$A$18:$L$18, 0),FALSE), 'E2 Allocators'!$B$15:$W$361, MATCH('O5 Details by Class &amp; Accounts'!AD$18, 'E2 Allocators'!$B$15:$W$15, 0),FALSE)*$G23), 0, VLOOKUP(VLOOKUP($A23, 'E4 TB Allocation Details'!$A$18:$L$205, MATCH("Customer ID", 'E4 TB Allocation Details'!$A$18:$L$18, 0),FALSE), 'E2 Allocators'!$B$15:$W$361, MATCH('O5 Details by Class &amp; Accounts'!AD$18, 'E2 Allocators'!$B$15:$W$15, 0),FALSE)*$G23)</f>
        <v>0</v>
      </c>
      <c r="AE23" s="1411">
        <f>IF(ISERROR(VLOOKUP(VLOOKUP($A23, 'E4 TB Allocation Details'!$A$18:$L$205, MATCH("Customer ID", 'E4 TB Allocation Details'!$A$18:$L$18, 0),FALSE), 'E2 Allocators'!$B$15:$W$361, MATCH('O5 Details by Class &amp; Accounts'!AE$18, 'E2 Allocators'!$B$15:$W$15, 0),FALSE)*$G23), 0, VLOOKUP(VLOOKUP($A23, 'E4 TB Allocation Details'!$A$18:$L$205, MATCH("Customer ID", 'E4 TB Allocation Details'!$A$18:$L$18, 0),FALSE), 'E2 Allocators'!$B$15:$W$361, MATCH('O5 Details by Class &amp; Accounts'!AE$18, 'E2 Allocators'!$B$15:$W$15, 0),FALSE)*$G23)</f>
        <v>0</v>
      </c>
      <c r="AF23" s="1411">
        <f>IF(ISERROR(VLOOKUP(VLOOKUP($A23, 'E4 TB Allocation Details'!$A$18:$L$205, MATCH("Customer ID", 'E4 TB Allocation Details'!$A$18:$L$18, 0),FALSE), 'E2 Allocators'!$B$15:$W$361, MATCH('O5 Details by Class &amp; Accounts'!AF$18, 'E2 Allocators'!$B$15:$W$15, 0),FALSE)*$G23), 0, VLOOKUP(VLOOKUP($A23, 'E4 TB Allocation Details'!$A$18:$L$205, MATCH("Customer ID", 'E4 TB Allocation Details'!$A$18:$L$18, 0),FALSE), 'E2 Allocators'!$B$15:$W$361, MATCH('O5 Details by Class &amp; Accounts'!AF$18, 'E2 Allocators'!$B$15:$W$15, 0),FALSE)*$G23)</f>
        <v>0</v>
      </c>
      <c r="AG23" s="1411">
        <f>IF(ISERROR(VLOOKUP(VLOOKUP($A23, 'E4 TB Allocation Details'!$A$18:$L$205, MATCH("Customer ID", 'E4 TB Allocation Details'!$A$18:$L$18, 0),FALSE), 'E2 Allocators'!$B$15:$W$361, MATCH('O5 Details by Class &amp; Accounts'!AG$18, 'E2 Allocators'!$B$15:$W$15, 0),FALSE)*$G23), 0, VLOOKUP(VLOOKUP($A23, 'E4 TB Allocation Details'!$A$18:$L$205, MATCH("Customer ID", 'E4 TB Allocation Details'!$A$18:$L$18, 0),FALSE), 'E2 Allocators'!$B$15:$W$361, MATCH('O5 Details by Class &amp; Accounts'!AG$18, 'E2 Allocators'!$B$15:$W$15, 0),FALSE)*$G23)</f>
        <v>0</v>
      </c>
      <c r="AH23" s="1411">
        <f>IF(ISERROR(VLOOKUP(VLOOKUP($A23, 'E4 TB Allocation Details'!$A$18:$L$205, MATCH("Customer ID", 'E4 TB Allocation Details'!$A$18:$L$18, 0),FALSE), 'E2 Allocators'!$B$15:$W$361, MATCH('O5 Details by Class &amp; Accounts'!AH$18, 'E2 Allocators'!$B$15:$W$15, 0),FALSE)*$G23), 0, VLOOKUP(VLOOKUP($A23, 'E4 TB Allocation Details'!$A$18:$L$205, MATCH("Customer ID", 'E4 TB Allocation Details'!$A$18:$L$18, 0),FALSE), 'E2 Allocators'!$B$15:$W$361, MATCH('O5 Details by Class &amp; Accounts'!AH$18, 'E2 Allocators'!$B$15:$W$15, 0),FALSE)*$G23)</f>
        <v>0</v>
      </c>
      <c r="AI23" s="1411">
        <f>IF(ISERROR(VLOOKUP(VLOOKUP($A23, 'E4 TB Allocation Details'!$A$18:$L$205, MATCH("Customer ID", 'E4 TB Allocation Details'!$A$18:$L$18, 0),FALSE), 'E2 Allocators'!$B$15:$W$361, MATCH('O5 Details by Class &amp; Accounts'!AI$18, 'E2 Allocators'!$B$15:$W$15, 0),FALSE)*$G23), 0, VLOOKUP(VLOOKUP($A23, 'E4 TB Allocation Details'!$A$18:$L$205, MATCH("Customer ID", 'E4 TB Allocation Details'!$A$18:$L$18, 0),FALSE), 'E2 Allocators'!$B$15:$W$361, MATCH('O5 Details by Class &amp; Accounts'!AI$18, 'E2 Allocators'!$B$15:$W$15, 0),FALSE)*$G23)</f>
        <v>0</v>
      </c>
      <c r="AJ23" s="1411">
        <f>IF(ISERROR(VLOOKUP(VLOOKUP($A23, 'E4 TB Allocation Details'!$A$18:$L$205, MATCH("Customer ID", 'E4 TB Allocation Details'!$A$18:$L$18, 0),FALSE), 'E2 Allocators'!$B$15:$W$361, MATCH('O5 Details by Class &amp; Accounts'!AJ$18, 'E2 Allocators'!$B$15:$W$15, 0),FALSE)*$G23), 0, VLOOKUP(VLOOKUP($A23, 'E4 TB Allocation Details'!$A$18:$L$205, MATCH("Customer ID", 'E4 TB Allocation Details'!$A$18:$L$18, 0),FALSE), 'E2 Allocators'!$B$15:$W$361, MATCH('O5 Details by Class &amp; Accounts'!AJ$18, 'E2 Allocators'!$B$15:$W$15, 0),FALSE)*$G23)</f>
        <v>0</v>
      </c>
      <c r="AK23" s="1411">
        <f>IF(ISERROR(VLOOKUP(VLOOKUP($A23, 'E4 TB Allocation Details'!$A$18:$L$205, MATCH("Customer ID", 'E4 TB Allocation Details'!$A$18:$L$18, 0),FALSE), 'E2 Allocators'!$B$15:$W$361, MATCH('O5 Details by Class &amp; Accounts'!AK$18, 'E2 Allocators'!$B$15:$W$15, 0),FALSE)*$G23), 0, VLOOKUP(VLOOKUP($A23, 'E4 TB Allocation Details'!$A$18:$L$205, MATCH("Customer ID", 'E4 TB Allocation Details'!$A$18:$L$18, 0),FALSE), 'E2 Allocators'!$B$15:$W$361, MATCH('O5 Details by Class &amp; Accounts'!AK$18, 'E2 Allocators'!$B$15:$W$15, 0),FALSE)*$G23)</f>
        <v>0</v>
      </c>
      <c r="AL23" s="1411">
        <f>IF(ISERROR(VLOOKUP(VLOOKUP($A23, 'E4 TB Allocation Details'!$A$18:$L$205, MATCH("Customer ID", 'E4 TB Allocation Details'!$A$18:$L$18, 0),FALSE), 'E2 Allocators'!$B$15:$W$361, MATCH('O5 Details by Class &amp; Accounts'!AL$18, 'E2 Allocators'!$B$15:$W$15, 0),FALSE)*$G23), 0, VLOOKUP(VLOOKUP($A23, 'E4 TB Allocation Details'!$A$18:$L$205, MATCH("Customer ID", 'E4 TB Allocation Details'!$A$18:$L$18, 0),FALSE), 'E2 Allocators'!$B$15:$W$361, MATCH('O5 Details by Class &amp; Accounts'!AL$18, 'E2 Allocators'!$B$15:$W$15, 0),FALSE)*$G23)</f>
        <v>0</v>
      </c>
      <c r="AM23" s="1411">
        <f>IF(ISERROR(VLOOKUP(VLOOKUP($A23, 'E4 TB Allocation Details'!$A$18:$L$205, MATCH("Customer ID", 'E4 TB Allocation Details'!$A$18:$L$18, 0),FALSE), 'E2 Allocators'!$B$15:$W$361, MATCH('O5 Details by Class &amp; Accounts'!AM$18, 'E2 Allocators'!$B$15:$W$15, 0),FALSE)*$G23), 0, VLOOKUP(VLOOKUP($A23, 'E4 TB Allocation Details'!$A$18:$L$205, MATCH("Customer ID", 'E4 TB Allocation Details'!$A$18:$L$18, 0),FALSE), 'E2 Allocators'!$B$15:$W$361, MATCH('O5 Details by Class &amp; Accounts'!AM$18, 'E2 Allocators'!$B$15:$W$15, 0),FALSE)*$G23)</f>
        <v>0</v>
      </c>
      <c r="AN23" s="1411">
        <f>IF(ISERROR(VLOOKUP(VLOOKUP($A23, 'E4 TB Allocation Details'!$A$18:$L$205, MATCH("Customer ID", 'E4 TB Allocation Details'!$A$18:$L$18, 0),FALSE), 'E2 Allocators'!$B$15:$W$361, MATCH('O5 Details by Class &amp; Accounts'!AN$18, 'E2 Allocators'!$B$15:$W$15, 0),FALSE)*$G23), 0, VLOOKUP(VLOOKUP($A23, 'E4 TB Allocation Details'!$A$18:$L$205, MATCH("Customer ID", 'E4 TB Allocation Details'!$A$18:$L$18, 0),FALSE), 'E2 Allocators'!$B$15:$W$361, MATCH('O5 Details by Class &amp; Accounts'!AN$18, 'E2 Allocators'!$B$15:$W$15, 0),FALSE)*$G23)</f>
        <v>0</v>
      </c>
      <c r="AO23" s="1411">
        <f>IF(ISERROR(VLOOKUP(VLOOKUP($A23, 'E4 TB Allocation Details'!$A$18:$L$205, MATCH("Customer ID", 'E4 TB Allocation Details'!$A$18:$L$18, 0),FALSE), 'E2 Allocators'!$B$15:$W$361, MATCH('O5 Details by Class &amp; Accounts'!AO$18, 'E2 Allocators'!$B$15:$W$15, 0),FALSE)*$G23), 0, VLOOKUP(VLOOKUP($A23, 'E4 TB Allocation Details'!$A$18:$L$205, MATCH("Customer ID", 'E4 TB Allocation Details'!$A$18:$L$18, 0),FALSE), 'E2 Allocators'!$B$15:$W$361, MATCH('O5 Details by Class &amp; Accounts'!AO$18, 'E2 Allocators'!$B$15:$W$15, 0),FALSE)*$G23)</f>
        <v>0</v>
      </c>
      <c r="AP23" s="1411">
        <f>IF(ISERROR(VLOOKUP(VLOOKUP($A23, 'E4 TB Allocation Details'!$A$18:$L$205, MATCH("Customer ID", 'E4 TB Allocation Details'!$A$18:$L$18, 0),FALSE), 'E2 Allocators'!$B$15:$W$361, MATCH('O5 Details by Class &amp; Accounts'!AP$18, 'E2 Allocators'!$B$15:$W$15, 0),FALSE)*$G23), 0, VLOOKUP(VLOOKUP($A23, 'E4 TB Allocation Details'!$A$18:$L$205, MATCH("Customer ID", 'E4 TB Allocation Details'!$A$18:$L$18, 0),FALSE), 'E2 Allocators'!$B$15:$W$361, MATCH('O5 Details by Class &amp; Accounts'!AP$18, 'E2 Allocators'!$B$15:$W$15, 0),FALSE)*$G23)</f>
        <v>0</v>
      </c>
      <c r="AQ23" s="1411">
        <f>IF(ISERROR(VLOOKUP(VLOOKUP($A23, 'E4 TB Allocation Details'!$A$18:$L$205, MATCH("Customer ID", 'E4 TB Allocation Details'!$A$18:$L$18, 0),FALSE), 'E2 Allocators'!$B$15:$W$361, MATCH('O5 Details by Class &amp; Accounts'!AQ$18, 'E2 Allocators'!$B$15:$W$15, 0),FALSE)*$G23), 0, VLOOKUP(VLOOKUP($A23, 'E4 TB Allocation Details'!$A$18:$L$205, MATCH("Customer ID", 'E4 TB Allocation Details'!$A$18:$L$18, 0),FALSE), 'E2 Allocators'!$B$15:$W$361, MATCH('O5 Details by Class &amp; Accounts'!AQ$18, 'E2 Allocators'!$B$15:$W$15, 0),FALSE)*$G23)</f>
        <v>0</v>
      </c>
      <c r="AR23" s="1411">
        <f>IF(ISERROR(VLOOKUP(VLOOKUP($A23, 'E4 TB Allocation Details'!$A$18:$L$205, MATCH("Customer ID", 'E4 TB Allocation Details'!$A$18:$L$18, 0),FALSE), 'E2 Allocators'!$B$15:$W$361, MATCH('O5 Details by Class &amp; Accounts'!AR$18, 'E2 Allocators'!$B$15:$W$15, 0),FALSE)*$G23), 0, VLOOKUP(VLOOKUP($A23, 'E4 TB Allocation Details'!$A$18:$L$205, MATCH("Customer ID", 'E4 TB Allocation Details'!$A$18:$L$18, 0),FALSE), 'E2 Allocators'!$B$15:$W$361, MATCH('O5 Details by Class &amp; Accounts'!AR$18, 'E2 Allocators'!$B$15:$W$15, 0),FALSE)*$G23)</f>
        <v>0</v>
      </c>
      <c r="AS23" s="1411">
        <f>IF(ISERROR(VLOOKUP(VLOOKUP($A23, 'E4 TB Allocation Details'!$A$18:$L$205, MATCH("Customer ID", 'E4 TB Allocation Details'!$A$18:$L$18, 0),FALSE), 'E2 Allocators'!$B$15:$W$361, MATCH('O5 Details by Class &amp; Accounts'!AS$18, 'E2 Allocators'!$B$15:$W$15, 0),FALSE)*$G23), 0, VLOOKUP(VLOOKUP($A23, 'E4 TB Allocation Details'!$A$18:$L$205, MATCH("Customer ID", 'E4 TB Allocation Details'!$A$18:$L$18, 0),FALSE), 'E2 Allocators'!$B$15:$W$361, MATCH('O5 Details by Class &amp; Accounts'!AS$18, 'E2 Allocators'!$B$15:$W$15, 0),FALSE)*$G23)</f>
        <v>0</v>
      </c>
      <c r="AT23" s="1411">
        <f>IF(ISERROR(VLOOKUP(VLOOKUP($A23, 'E4 TB Allocation Details'!$A$18:$L$205, MATCH("Customer ID", 'E4 TB Allocation Details'!$A$18:$L$18, 0),FALSE), 'E2 Allocators'!$B$15:$W$361, MATCH('O5 Details by Class &amp; Accounts'!AT$18, 'E2 Allocators'!$B$15:$W$15, 0),FALSE)*$G23), 0, VLOOKUP(VLOOKUP($A23, 'E4 TB Allocation Details'!$A$18:$L$205, MATCH("Customer ID", 'E4 TB Allocation Details'!$A$18:$L$18, 0),FALSE), 'E2 Allocators'!$B$15:$W$361, MATCH('O5 Details by Class &amp; Accounts'!AT$18, 'E2 Allocators'!$B$15:$W$15, 0),FALSE)*$G23)</f>
        <v>0</v>
      </c>
      <c r="AU23" s="1411">
        <f>IF(ISERROR(VLOOKUP(VLOOKUP($A23, 'E4 TB Allocation Details'!$A$18:$L$205, MATCH("Customer ID", 'E4 TB Allocation Details'!$A$18:$L$18, 0),FALSE), 'E2 Allocators'!$B$15:$W$361, MATCH('O5 Details by Class &amp; Accounts'!AU$18, 'E2 Allocators'!$B$15:$W$15, 0),FALSE)*$G23), 0, VLOOKUP(VLOOKUP($A23, 'E4 TB Allocation Details'!$A$18:$L$205, MATCH("Customer ID", 'E4 TB Allocation Details'!$A$18:$L$18, 0),FALSE), 'E2 Allocators'!$B$15:$W$361, MATCH('O5 Details by Class &amp; Accounts'!AU$18, 'E2 Allocators'!$B$15:$W$15, 0),FALSE)*$G23)</f>
        <v>0</v>
      </c>
      <c r="AV23" s="1411">
        <f>IF(ISERROR(VLOOKUP(VLOOKUP($A23, 'E4 TB Allocation Details'!$A$18:$L$205, MATCH("Customer ID", 'E4 TB Allocation Details'!$A$18:$L$18, 0),FALSE), 'E2 Allocators'!$B$15:$W$361, MATCH('O5 Details by Class &amp; Accounts'!AV$18, 'E2 Allocators'!$B$15:$W$15, 0),FALSE)*$G23), 0, VLOOKUP(VLOOKUP($A23, 'E4 TB Allocation Details'!$A$18:$L$205, MATCH("Customer ID", 'E4 TB Allocation Details'!$A$18:$L$18, 0),FALSE), 'E2 Allocators'!$B$15:$W$361, MATCH('O5 Details by Class &amp; Accounts'!AV$18, 'E2 Allocators'!$B$15:$W$15, 0),FALSE)*$G23)</f>
        <v>0</v>
      </c>
      <c r="AW23" s="1411">
        <f>IF(ISERROR(VLOOKUP(VLOOKUP($A23, 'E4 TB Allocation Details'!$A$18:$L$205, MATCH("Customer ID", 'E4 TB Allocation Details'!$A$18:$L$18, 0),FALSE), 'E2 Allocators'!$B$15:$W$361, MATCH('O5 Details by Class &amp; Accounts'!AW$18, 'E2 Allocators'!$B$15:$W$15, 0),FALSE)*$G23), 0, VLOOKUP(VLOOKUP($A23, 'E4 TB Allocation Details'!$A$18:$L$205, MATCH("Customer ID", 'E4 TB Allocation Details'!$A$18:$L$18, 0),FALSE), 'E2 Allocators'!$B$15:$W$361, MATCH('O5 Details by Class &amp; Accounts'!AW$18, 'E2 Allocators'!$B$15:$W$15, 0),FALSE)*$G23)</f>
        <v>0</v>
      </c>
      <c r="AX23" s="1411">
        <f t="shared" si="2"/>
        <v>0</v>
      </c>
      <c r="AY23" s="1411">
        <f>IF(ISERROR(VLOOKUP(VLOOKUP($A23, 'E4 TB Allocation Details'!$A$18:$L$205, MATCH("Misc ID", 'E4 TB Allocation Details'!$A$18:$L$18, 0),FALSE), 'E2 Allocators'!$B$15:$W$361, MATCH('O5 Details by Class &amp; Accounts'!AY$18, 'E2 Allocators'!$B$15:$W$15, 0),FALSE)*$E23), 0, VLOOKUP(VLOOKUP($A23, 'E4 TB Allocation Details'!$A$18:$L$205, MATCH("Misc ID", 'E4 TB Allocation Details'!$A$18:$L$18, 0),FALSE), 'E2 Allocators'!$B$15:$W$361, MATCH('O5 Details by Class &amp; Accounts'!AY$18, 'E2 Allocators'!$B$15:$W$15, 0),FALSE)*$E23)</f>
        <v>0</v>
      </c>
      <c r="AZ23" s="1411">
        <f>IF(ISERROR(VLOOKUP(VLOOKUP($A23, 'E4 TB Allocation Details'!$A$18:$L$205, MATCH("Misc ID", 'E4 TB Allocation Details'!$A$18:$L$18, 0),FALSE), 'E2 Allocators'!$B$15:$W$361, MATCH('O5 Details by Class &amp; Accounts'!AZ$18, 'E2 Allocators'!$B$15:$W$15, 0),FALSE)*$E23), 0, VLOOKUP(VLOOKUP($A23, 'E4 TB Allocation Details'!$A$18:$L$205, MATCH("Misc ID", 'E4 TB Allocation Details'!$A$18:$L$18, 0),FALSE), 'E2 Allocators'!$B$15:$W$361, MATCH('O5 Details by Class &amp; Accounts'!AZ$18, 'E2 Allocators'!$B$15:$W$15, 0),FALSE)*$E23)</f>
        <v>0</v>
      </c>
      <c r="BA23" s="1411">
        <f>IF(ISERROR(VLOOKUP(VLOOKUP($A23, 'E4 TB Allocation Details'!$A$18:$L$205, MATCH("Misc ID", 'E4 TB Allocation Details'!$A$18:$L$18, 0),FALSE), 'E2 Allocators'!$B$15:$W$361, MATCH('O5 Details by Class &amp; Accounts'!BA$18, 'E2 Allocators'!$B$15:$W$15, 0),FALSE)*$E23), 0, VLOOKUP(VLOOKUP($A23, 'E4 TB Allocation Details'!$A$18:$L$205, MATCH("Misc ID", 'E4 TB Allocation Details'!$A$18:$L$18, 0),FALSE), 'E2 Allocators'!$B$15:$W$361, MATCH('O5 Details by Class &amp; Accounts'!BA$18, 'E2 Allocators'!$B$15:$W$15, 0),FALSE)*$E23)</f>
        <v>0</v>
      </c>
      <c r="BB23" s="1411">
        <f>IF(ISERROR(VLOOKUP(VLOOKUP($A23, 'E4 TB Allocation Details'!$A$18:$L$205, MATCH("Misc ID", 'E4 TB Allocation Details'!$A$18:$L$18, 0),FALSE), 'E2 Allocators'!$B$15:$W$361, MATCH('O5 Details by Class &amp; Accounts'!BB$18, 'E2 Allocators'!$B$15:$W$15, 0),FALSE)*$E23), 0, VLOOKUP(VLOOKUP($A23, 'E4 TB Allocation Details'!$A$18:$L$205, MATCH("Misc ID", 'E4 TB Allocation Details'!$A$18:$L$18, 0),FALSE), 'E2 Allocators'!$B$15:$W$361, MATCH('O5 Details by Class &amp; Accounts'!BB$18, 'E2 Allocators'!$B$15:$W$15, 0),FALSE)*$E23)</f>
        <v>0</v>
      </c>
      <c r="BC23" s="1411">
        <f>IF(ISERROR(VLOOKUP(VLOOKUP($A23, 'E4 TB Allocation Details'!$A$18:$L$205, MATCH("Misc ID", 'E4 TB Allocation Details'!$A$18:$L$18, 0),FALSE), 'E2 Allocators'!$B$15:$W$361, MATCH('O5 Details by Class &amp; Accounts'!BC$18, 'E2 Allocators'!$B$15:$W$15, 0),FALSE)*$E23), 0, VLOOKUP(VLOOKUP($A23, 'E4 TB Allocation Details'!$A$18:$L$205, MATCH("Misc ID", 'E4 TB Allocation Details'!$A$18:$L$18, 0),FALSE), 'E2 Allocators'!$B$15:$W$361, MATCH('O5 Details by Class &amp; Accounts'!BC$18, 'E2 Allocators'!$B$15:$W$15, 0),FALSE)*$E23)</f>
        <v>0</v>
      </c>
      <c r="BD23" s="1411">
        <f>IF(ISERROR(VLOOKUP(VLOOKUP($A23, 'E4 TB Allocation Details'!$A$18:$L$205, MATCH("Misc ID", 'E4 TB Allocation Details'!$A$18:$L$18, 0),FALSE), 'E2 Allocators'!$B$15:$W$361, MATCH('O5 Details by Class &amp; Accounts'!BD$18, 'E2 Allocators'!$B$15:$W$15, 0),FALSE)*$E23), 0, VLOOKUP(VLOOKUP($A23, 'E4 TB Allocation Details'!$A$18:$L$205, MATCH("Misc ID", 'E4 TB Allocation Details'!$A$18:$L$18, 0),FALSE), 'E2 Allocators'!$B$15:$W$361, MATCH('O5 Details by Class &amp; Accounts'!BD$18, 'E2 Allocators'!$B$15:$W$15, 0),FALSE)*$E23)</f>
        <v>0</v>
      </c>
      <c r="BE23" s="1411">
        <f>IF(ISERROR(VLOOKUP(VLOOKUP($A23, 'E4 TB Allocation Details'!$A$18:$L$205, MATCH("Misc ID", 'E4 TB Allocation Details'!$A$18:$L$18, 0),FALSE), 'E2 Allocators'!$B$15:$W$361, MATCH('O5 Details by Class &amp; Accounts'!BE$18, 'E2 Allocators'!$B$15:$W$15, 0),FALSE)*$E23), 0, VLOOKUP(VLOOKUP($A23, 'E4 TB Allocation Details'!$A$18:$L$205, MATCH("Misc ID", 'E4 TB Allocation Details'!$A$18:$L$18, 0),FALSE), 'E2 Allocators'!$B$15:$W$361, MATCH('O5 Details by Class &amp; Accounts'!BE$18, 'E2 Allocators'!$B$15:$W$15, 0),FALSE)*$E23)</f>
        <v>0</v>
      </c>
      <c r="BF23" s="1411">
        <f>IF(ISERROR(VLOOKUP(VLOOKUP($A23, 'E4 TB Allocation Details'!$A$18:$L$205, MATCH("Misc ID", 'E4 TB Allocation Details'!$A$18:$L$18, 0),FALSE), 'E2 Allocators'!$B$15:$W$361, MATCH('O5 Details by Class &amp; Accounts'!BF$18, 'E2 Allocators'!$B$15:$W$15, 0),FALSE)*$E23), 0, VLOOKUP(VLOOKUP($A23, 'E4 TB Allocation Details'!$A$18:$L$205, MATCH("Misc ID", 'E4 TB Allocation Details'!$A$18:$L$18, 0),FALSE), 'E2 Allocators'!$B$15:$W$361, MATCH('O5 Details by Class &amp; Accounts'!BF$18, 'E2 Allocators'!$B$15:$W$15, 0),FALSE)*$E23)</f>
        <v>0</v>
      </c>
      <c r="BG23" s="1411">
        <f>IF(ISERROR(VLOOKUP(VLOOKUP($A23, 'E4 TB Allocation Details'!$A$18:$L$205, MATCH("Misc ID", 'E4 TB Allocation Details'!$A$18:$L$18, 0),FALSE), 'E2 Allocators'!$B$15:$W$361, MATCH('O5 Details by Class &amp; Accounts'!BG$18, 'E2 Allocators'!$B$15:$W$15, 0),FALSE)*$E23), 0, VLOOKUP(VLOOKUP($A23, 'E4 TB Allocation Details'!$A$18:$L$205, MATCH("Misc ID", 'E4 TB Allocation Details'!$A$18:$L$18, 0),FALSE), 'E2 Allocators'!$B$15:$W$361, MATCH('O5 Details by Class &amp; Accounts'!BG$18, 'E2 Allocators'!$B$15:$W$15, 0),FALSE)*$E23)</f>
        <v>0</v>
      </c>
      <c r="BH23" s="1411">
        <f>IF(ISERROR(VLOOKUP(VLOOKUP($A23, 'E4 TB Allocation Details'!$A$18:$L$205, MATCH("Misc ID", 'E4 TB Allocation Details'!$A$18:$L$18, 0),FALSE), 'E2 Allocators'!$B$15:$W$361, MATCH('O5 Details by Class &amp; Accounts'!BH$18, 'E2 Allocators'!$B$15:$W$15, 0),FALSE)*$E23), 0, VLOOKUP(VLOOKUP($A23, 'E4 TB Allocation Details'!$A$18:$L$205, MATCH("Misc ID", 'E4 TB Allocation Details'!$A$18:$L$18, 0),FALSE), 'E2 Allocators'!$B$15:$W$361, MATCH('O5 Details by Class &amp; Accounts'!BH$18, 'E2 Allocators'!$B$15:$W$15, 0),FALSE)*$E23)</f>
        <v>0</v>
      </c>
      <c r="BI23" s="1411">
        <f>IF(ISERROR(VLOOKUP(VLOOKUP($A23, 'E4 TB Allocation Details'!$A$18:$L$205, MATCH("Misc ID", 'E4 TB Allocation Details'!$A$18:$L$18, 0),FALSE), 'E2 Allocators'!$B$15:$W$361, MATCH('O5 Details by Class &amp; Accounts'!BI$18, 'E2 Allocators'!$B$15:$W$15, 0),FALSE)*$E23), 0, VLOOKUP(VLOOKUP($A23, 'E4 TB Allocation Details'!$A$18:$L$205, MATCH("Misc ID", 'E4 TB Allocation Details'!$A$18:$L$18, 0),FALSE), 'E2 Allocators'!$B$15:$W$361, MATCH('O5 Details by Class &amp; Accounts'!BI$18, 'E2 Allocators'!$B$15:$W$15, 0),FALSE)*$E23)</f>
        <v>0</v>
      </c>
      <c r="BJ23" s="1411">
        <f>IF(ISERROR(VLOOKUP(VLOOKUP($A23, 'E4 TB Allocation Details'!$A$18:$L$205, MATCH("Misc ID", 'E4 TB Allocation Details'!$A$18:$L$18, 0),FALSE), 'E2 Allocators'!$B$15:$W$361, MATCH('O5 Details by Class &amp; Accounts'!BJ$18, 'E2 Allocators'!$B$15:$W$15, 0),FALSE)*$E23), 0, VLOOKUP(VLOOKUP($A23, 'E4 TB Allocation Details'!$A$18:$L$205, MATCH("Misc ID", 'E4 TB Allocation Details'!$A$18:$L$18, 0),FALSE), 'E2 Allocators'!$B$15:$W$361, MATCH('O5 Details by Class &amp; Accounts'!BJ$18, 'E2 Allocators'!$B$15:$W$15, 0),FALSE)*$E23)</f>
        <v>0</v>
      </c>
      <c r="BK23" s="1411">
        <f>IF(ISERROR(VLOOKUP(VLOOKUP($A23, 'E4 TB Allocation Details'!$A$18:$L$205, MATCH("Misc ID", 'E4 TB Allocation Details'!$A$18:$L$18, 0),FALSE), 'E2 Allocators'!$B$15:$W$361, MATCH('O5 Details by Class &amp; Accounts'!BK$18, 'E2 Allocators'!$B$15:$W$15, 0),FALSE)*$E23), 0, VLOOKUP(VLOOKUP($A23, 'E4 TB Allocation Details'!$A$18:$L$205, MATCH("Misc ID", 'E4 TB Allocation Details'!$A$18:$L$18, 0),FALSE), 'E2 Allocators'!$B$15:$W$361, MATCH('O5 Details by Class &amp; Accounts'!BK$18, 'E2 Allocators'!$B$15:$W$15, 0),FALSE)*$E23)</f>
        <v>0</v>
      </c>
      <c r="BL23" s="1411">
        <f>IF(ISERROR(VLOOKUP(VLOOKUP($A23, 'E4 TB Allocation Details'!$A$18:$L$205, MATCH("Misc ID", 'E4 TB Allocation Details'!$A$18:$L$18, 0),FALSE), 'E2 Allocators'!$B$15:$W$361, MATCH('O5 Details by Class &amp; Accounts'!BL$18, 'E2 Allocators'!$B$15:$W$15, 0),FALSE)*$E23), 0, VLOOKUP(VLOOKUP($A23, 'E4 TB Allocation Details'!$A$18:$L$205, MATCH("Misc ID", 'E4 TB Allocation Details'!$A$18:$L$18, 0),FALSE), 'E2 Allocators'!$B$15:$W$361, MATCH('O5 Details by Class &amp; Accounts'!BL$18, 'E2 Allocators'!$B$15:$W$15, 0),FALSE)*$E23)</f>
        <v>0</v>
      </c>
      <c r="BM23" s="1411">
        <f>IF(ISERROR(VLOOKUP(VLOOKUP($A23, 'E4 TB Allocation Details'!$A$18:$L$205, MATCH("Misc ID", 'E4 TB Allocation Details'!$A$18:$L$18, 0),FALSE), 'E2 Allocators'!$B$15:$W$361, MATCH('O5 Details by Class &amp; Accounts'!BM$18, 'E2 Allocators'!$B$15:$W$15, 0),FALSE)*$E23), 0, VLOOKUP(VLOOKUP($A23, 'E4 TB Allocation Details'!$A$18:$L$205, MATCH("Misc ID", 'E4 TB Allocation Details'!$A$18:$L$18, 0),FALSE), 'E2 Allocators'!$B$15:$W$361, MATCH('O5 Details by Class &amp; Accounts'!BM$18, 'E2 Allocators'!$B$15:$W$15, 0),FALSE)*$E23)</f>
        <v>0</v>
      </c>
      <c r="BN23" s="1411">
        <f>IF(ISERROR(VLOOKUP(VLOOKUP($A23, 'E4 TB Allocation Details'!$A$18:$L$205, MATCH("Misc ID", 'E4 TB Allocation Details'!$A$18:$L$18, 0),FALSE), 'E2 Allocators'!$B$15:$W$361, MATCH('O5 Details by Class &amp; Accounts'!BN$18, 'E2 Allocators'!$B$15:$W$15, 0),FALSE)*$E23), 0, VLOOKUP(VLOOKUP($A23, 'E4 TB Allocation Details'!$A$18:$L$205, MATCH("Misc ID", 'E4 TB Allocation Details'!$A$18:$L$18, 0),FALSE), 'E2 Allocators'!$B$15:$W$361, MATCH('O5 Details by Class &amp; Accounts'!BN$18, 'E2 Allocators'!$B$15:$W$15, 0),FALSE)*$E23)</f>
        <v>0</v>
      </c>
      <c r="BO23" s="1411">
        <f>IF(ISERROR(VLOOKUP(VLOOKUP($A23, 'E4 TB Allocation Details'!$A$18:$L$205, MATCH("Misc ID", 'E4 TB Allocation Details'!$A$18:$L$18, 0),FALSE), 'E2 Allocators'!$B$15:$W$361, MATCH('O5 Details by Class &amp; Accounts'!BO$18, 'E2 Allocators'!$B$15:$W$15, 0),FALSE)*$E23), 0, VLOOKUP(VLOOKUP($A23, 'E4 TB Allocation Details'!$A$18:$L$205, MATCH("Misc ID", 'E4 TB Allocation Details'!$A$18:$L$18, 0),FALSE), 'E2 Allocators'!$B$15:$W$361, MATCH('O5 Details by Class &amp; Accounts'!BO$18, 'E2 Allocators'!$B$15:$W$15, 0),FALSE)*$E23)</f>
        <v>0</v>
      </c>
      <c r="BP23" s="1411">
        <f>IF(ISERROR(VLOOKUP(VLOOKUP($A23, 'E4 TB Allocation Details'!$A$18:$L$205, MATCH("Misc ID", 'E4 TB Allocation Details'!$A$18:$L$18, 0),FALSE), 'E2 Allocators'!$B$15:$W$361, MATCH('O5 Details by Class &amp; Accounts'!BP$18, 'E2 Allocators'!$B$15:$W$15, 0),FALSE)*$E23), 0, VLOOKUP(VLOOKUP($A23, 'E4 TB Allocation Details'!$A$18:$L$205, MATCH("Misc ID", 'E4 TB Allocation Details'!$A$18:$L$18, 0),FALSE), 'E2 Allocators'!$B$15:$W$361, MATCH('O5 Details by Class &amp; Accounts'!BP$18, 'E2 Allocators'!$B$15:$W$15, 0),FALSE)*$E23)</f>
        <v>0</v>
      </c>
      <c r="BQ23" s="1411">
        <f>IF(ISERROR(VLOOKUP(VLOOKUP($A23, 'E4 TB Allocation Details'!$A$18:$L$205, MATCH("Misc ID", 'E4 TB Allocation Details'!$A$18:$L$18, 0),FALSE), 'E2 Allocators'!$B$15:$W$361, MATCH('O5 Details by Class &amp; Accounts'!BQ$18, 'E2 Allocators'!$B$15:$W$15, 0),FALSE)*$E23), 0, VLOOKUP(VLOOKUP($A23, 'E4 TB Allocation Details'!$A$18:$L$205, MATCH("Misc ID", 'E4 TB Allocation Details'!$A$18:$L$18, 0),FALSE), 'E2 Allocators'!$B$15:$W$361, MATCH('O5 Details by Class &amp; Accounts'!BQ$18, 'E2 Allocators'!$B$15:$W$15, 0),FALSE)*$E23)</f>
        <v>0</v>
      </c>
      <c r="BR23" s="1411">
        <f>IF(ISERROR(VLOOKUP(VLOOKUP($A23, 'E4 TB Allocation Details'!$A$18:$L$205, MATCH("Misc ID", 'E4 TB Allocation Details'!$A$18:$L$18, 0),FALSE), 'E2 Allocators'!$B$15:$W$361, MATCH('O5 Details by Class &amp; Accounts'!BR$18, 'E2 Allocators'!$B$15:$W$15, 0),FALSE)*$E23), 0, VLOOKUP(VLOOKUP($A23, 'E4 TB Allocation Details'!$A$18:$L$205, MATCH("Misc ID", 'E4 TB Allocation Details'!$A$18:$L$18, 0),FALSE), 'E2 Allocators'!$B$15:$W$361, MATCH('O5 Details by Class &amp; Accounts'!BR$18, 'E2 Allocators'!$B$15:$W$15, 0),FALSE)*$E23)</f>
        <v>0</v>
      </c>
      <c r="BS23" s="1411">
        <f t="shared" si="3"/>
        <v>0</v>
      </c>
      <c r="BT23" s="1411">
        <f>IF(ISERROR(VLOOKUP(VLOOKUP($A23, 'E4 TB Allocation Details'!$A$18:$L$205, MATCH("A &amp; G ID", 'E4 TB Allocation Details'!$A$18:$L$18, 0),FALSE), 'E2 Allocators'!$B$15:$W$361, MATCH('O5 Details by Class &amp; Accounts'!BT$18, 'E2 Allocators'!$B$15:$W$15, 0),FALSE)*$E23), 0, VLOOKUP(VLOOKUP($A23, 'E4 TB Allocation Details'!$A$18:$L$205, MATCH("A &amp; G ID", 'E4 TB Allocation Details'!$A$18:$L$18, 0),FALSE), 'E2 Allocators'!$B$15:$W$361, MATCH('O5 Details by Class &amp; Accounts'!BT$18, 'E2 Allocators'!$B$15:$W$15, 0),FALSE)*$E23)</f>
        <v>0</v>
      </c>
      <c r="BU23" s="1411">
        <f>IF(ISERROR(VLOOKUP(VLOOKUP($A23, 'E4 TB Allocation Details'!$A$18:$L$205, MATCH("A &amp; G ID", 'E4 TB Allocation Details'!$A$18:$L$18, 0),FALSE), 'E2 Allocators'!$B$15:$W$361, MATCH('O5 Details by Class &amp; Accounts'!BU$18, 'E2 Allocators'!$B$15:$W$15, 0),FALSE)*$E23), 0, VLOOKUP(VLOOKUP($A23, 'E4 TB Allocation Details'!$A$18:$L$205, MATCH("A &amp; G ID", 'E4 TB Allocation Details'!$A$18:$L$18, 0),FALSE), 'E2 Allocators'!$B$15:$W$361, MATCH('O5 Details by Class &amp; Accounts'!BU$18, 'E2 Allocators'!$B$15:$W$15, 0),FALSE)*$E23)</f>
        <v>0</v>
      </c>
      <c r="BV23" s="1411">
        <f>IF(ISERROR(VLOOKUP(VLOOKUP($A23, 'E4 TB Allocation Details'!$A$18:$L$205, MATCH("A &amp; G ID", 'E4 TB Allocation Details'!$A$18:$L$18, 0),FALSE), 'E2 Allocators'!$B$15:$W$361, MATCH('O5 Details by Class &amp; Accounts'!BV$18, 'E2 Allocators'!$B$15:$W$15, 0),FALSE)*$E23), 0, VLOOKUP(VLOOKUP($A23, 'E4 TB Allocation Details'!$A$18:$L$205, MATCH("A &amp; G ID", 'E4 TB Allocation Details'!$A$18:$L$18, 0),FALSE), 'E2 Allocators'!$B$15:$W$361, MATCH('O5 Details by Class &amp; Accounts'!BV$18, 'E2 Allocators'!$B$15:$W$15, 0),FALSE)*$E23)</f>
        <v>0</v>
      </c>
      <c r="BW23" s="1411">
        <f>IF(ISERROR(VLOOKUP(VLOOKUP($A23, 'E4 TB Allocation Details'!$A$18:$L$205, MATCH("A &amp; G ID", 'E4 TB Allocation Details'!$A$18:$L$18, 0),FALSE), 'E2 Allocators'!$B$15:$W$361, MATCH('O5 Details by Class &amp; Accounts'!BW$18, 'E2 Allocators'!$B$15:$W$15, 0),FALSE)*$E23), 0, VLOOKUP(VLOOKUP($A23, 'E4 TB Allocation Details'!$A$18:$L$205, MATCH("A &amp; G ID", 'E4 TB Allocation Details'!$A$18:$L$18, 0),FALSE), 'E2 Allocators'!$B$15:$W$361, MATCH('O5 Details by Class &amp; Accounts'!BW$18, 'E2 Allocators'!$B$15:$W$15, 0),FALSE)*$E23)</f>
        <v>0</v>
      </c>
      <c r="BX23" s="1411">
        <f>IF(ISERROR(VLOOKUP(VLOOKUP($A23, 'E4 TB Allocation Details'!$A$18:$L$205, MATCH("A &amp; G ID", 'E4 TB Allocation Details'!$A$18:$L$18, 0),FALSE), 'E2 Allocators'!$B$15:$W$361, MATCH('O5 Details by Class &amp; Accounts'!BX$18, 'E2 Allocators'!$B$15:$W$15, 0),FALSE)*$E23), 0, VLOOKUP(VLOOKUP($A23, 'E4 TB Allocation Details'!$A$18:$L$205, MATCH("A &amp; G ID", 'E4 TB Allocation Details'!$A$18:$L$18, 0),FALSE), 'E2 Allocators'!$B$15:$W$361, MATCH('O5 Details by Class &amp; Accounts'!BX$18, 'E2 Allocators'!$B$15:$W$15, 0),FALSE)*$E23)</f>
        <v>0</v>
      </c>
      <c r="BY23" s="1411">
        <f>IF(ISERROR(VLOOKUP(VLOOKUP($A23, 'E4 TB Allocation Details'!$A$18:$L$205, MATCH("A &amp; G ID", 'E4 TB Allocation Details'!$A$18:$L$18, 0),FALSE), 'E2 Allocators'!$B$15:$W$361, MATCH('O5 Details by Class &amp; Accounts'!BY$18, 'E2 Allocators'!$B$15:$W$15, 0),FALSE)*$E23), 0, VLOOKUP(VLOOKUP($A23, 'E4 TB Allocation Details'!$A$18:$L$205, MATCH("A &amp; G ID", 'E4 TB Allocation Details'!$A$18:$L$18, 0),FALSE), 'E2 Allocators'!$B$15:$W$361, MATCH('O5 Details by Class &amp; Accounts'!BY$18, 'E2 Allocators'!$B$15:$W$15, 0),FALSE)*$E23)</f>
        <v>0</v>
      </c>
      <c r="BZ23" s="1411">
        <f>IF(ISERROR(VLOOKUP(VLOOKUP($A23, 'E4 TB Allocation Details'!$A$18:$L$205, MATCH("A &amp; G ID", 'E4 TB Allocation Details'!$A$18:$L$18, 0),FALSE), 'E2 Allocators'!$B$15:$W$361, MATCH('O5 Details by Class &amp; Accounts'!BZ$18, 'E2 Allocators'!$B$15:$W$15, 0),FALSE)*$E23), 0, VLOOKUP(VLOOKUP($A23, 'E4 TB Allocation Details'!$A$18:$L$205, MATCH("A &amp; G ID", 'E4 TB Allocation Details'!$A$18:$L$18, 0),FALSE), 'E2 Allocators'!$B$15:$W$361, MATCH('O5 Details by Class &amp; Accounts'!BZ$18, 'E2 Allocators'!$B$15:$W$15, 0),FALSE)*$E23)</f>
        <v>0</v>
      </c>
      <c r="CA23" s="1411">
        <f>IF(ISERROR(VLOOKUP(VLOOKUP($A23, 'E4 TB Allocation Details'!$A$18:$L$205, MATCH("A &amp; G ID", 'E4 TB Allocation Details'!$A$18:$L$18, 0),FALSE), 'E2 Allocators'!$B$15:$W$361, MATCH('O5 Details by Class &amp; Accounts'!CA$18, 'E2 Allocators'!$B$15:$W$15, 0),FALSE)*$E23), 0, VLOOKUP(VLOOKUP($A23, 'E4 TB Allocation Details'!$A$18:$L$205, MATCH("A &amp; G ID", 'E4 TB Allocation Details'!$A$18:$L$18, 0),FALSE), 'E2 Allocators'!$B$15:$W$361, MATCH('O5 Details by Class &amp; Accounts'!CA$18, 'E2 Allocators'!$B$15:$W$15, 0),FALSE)*$E23)</f>
        <v>0</v>
      </c>
      <c r="CB23" s="1411">
        <f>IF(ISERROR(VLOOKUP(VLOOKUP($A23, 'E4 TB Allocation Details'!$A$18:$L$205, MATCH("A &amp; G ID", 'E4 TB Allocation Details'!$A$18:$L$18, 0),FALSE), 'E2 Allocators'!$B$15:$W$361, MATCH('O5 Details by Class &amp; Accounts'!CB$18, 'E2 Allocators'!$B$15:$W$15, 0),FALSE)*$E23), 0, VLOOKUP(VLOOKUP($A23, 'E4 TB Allocation Details'!$A$18:$L$205, MATCH("A &amp; G ID", 'E4 TB Allocation Details'!$A$18:$L$18, 0),FALSE), 'E2 Allocators'!$B$15:$W$361, MATCH('O5 Details by Class &amp; Accounts'!CB$18, 'E2 Allocators'!$B$15:$W$15, 0),FALSE)*$E23)</f>
        <v>0</v>
      </c>
      <c r="CC23" s="1411">
        <f>IF(ISERROR(VLOOKUP(VLOOKUP($A23, 'E4 TB Allocation Details'!$A$18:$L$205, MATCH("A &amp; G ID", 'E4 TB Allocation Details'!$A$18:$L$18, 0),FALSE), 'E2 Allocators'!$B$15:$W$361, MATCH('O5 Details by Class &amp; Accounts'!CC$18, 'E2 Allocators'!$B$15:$W$15, 0),FALSE)*$E23), 0, VLOOKUP(VLOOKUP($A23, 'E4 TB Allocation Details'!$A$18:$L$205, MATCH("A &amp; G ID", 'E4 TB Allocation Details'!$A$18:$L$18, 0),FALSE), 'E2 Allocators'!$B$15:$W$361, MATCH('O5 Details by Class &amp; Accounts'!CC$18, 'E2 Allocators'!$B$15:$W$15, 0),FALSE)*$E23)</f>
        <v>0</v>
      </c>
      <c r="CD23" s="1411">
        <f>IF(ISERROR(VLOOKUP(VLOOKUP($A23, 'E4 TB Allocation Details'!$A$18:$L$205, MATCH("A &amp; G ID", 'E4 TB Allocation Details'!$A$18:$L$18, 0),FALSE), 'E2 Allocators'!$B$15:$W$361, MATCH('O5 Details by Class &amp; Accounts'!CD$18, 'E2 Allocators'!$B$15:$W$15, 0),FALSE)*$E23), 0, VLOOKUP(VLOOKUP($A23, 'E4 TB Allocation Details'!$A$18:$L$205, MATCH("A &amp; G ID", 'E4 TB Allocation Details'!$A$18:$L$18, 0),FALSE), 'E2 Allocators'!$B$15:$W$361, MATCH('O5 Details by Class &amp; Accounts'!CD$18, 'E2 Allocators'!$B$15:$W$15, 0),FALSE)*$E23)</f>
        <v>0</v>
      </c>
      <c r="CE23" s="1411">
        <f>IF(ISERROR(VLOOKUP(VLOOKUP($A23, 'E4 TB Allocation Details'!$A$18:$L$205, MATCH("A &amp; G ID", 'E4 TB Allocation Details'!$A$18:$L$18, 0),FALSE), 'E2 Allocators'!$B$15:$W$361, MATCH('O5 Details by Class &amp; Accounts'!CE$18, 'E2 Allocators'!$B$15:$W$15, 0),FALSE)*$E23), 0, VLOOKUP(VLOOKUP($A23, 'E4 TB Allocation Details'!$A$18:$L$205, MATCH("A &amp; G ID", 'E4 TB Allocation Details'!$A$18:$L$18, 0),FALSE), 'E2 Allocators'!$B$15:$W$361, MATCH('O5 Details by Class &amp; Accounts'!CE$18, 'E2 Allocators'!$B$15:$W$15, 0),FALSE)*$E23)</f>
        <v>0</v>
      </c>
      <c r="CF23" s="1411">
        <f>IF(ISERROR(VLOOKUP(VLOOKUP($A23, 'E4 TB Allocation Details'!$A$18:$L$205, MATCH("A &amp; G ID", 'E4 TB Allocation Details'!$A$18:$L$18, 0),FALSE), 'E2 Allocators'!$B$15:$W$361, MATCH('O5 Details by Class &amp; Accounts'!CF$18, 'E2 Allocators'!$B$15:$W$15, 0),FALSE)*$E23), 0, VLOOKUP(VLOOKUP($A23, 'E4 TB Allocation Details'!$A$18:$L$205, MATCH("A &amp; G ID", 'E4 TB Allocation Details'!$A$18:$L$18, 0),FALSE), 'E2 Allocators'!$B$15:$W$361, MATCH('O5 Details by Class &amp; Accounts'!CF$18, 'E2 Allocators'!$B$15:$W$15, 0),FALSE)*$E23)</f>
        <v>0</v>
      </c>
      <c r="CG23" s="1411">
        <f>IF(ISERROR(VLOOKUP(VLOOKUP($A23, 'E4 TB Allocation Details'!$A$18:$L$205, MATCH("A &amp; G ID", 'E4 TB Allocation Details'!$A$18:$L$18, 0),FALSE), 'E2 Allocators'!$B$15:$W$361, MATCH('O5 Details by Class &amp; Accounts'!CG$18, 'E2 Allocators'!$B$15:$W$15, 0),FALSE)*$E23), 0, VLOOKUP(VLOOKUP($A23, 'E4 TB Allocation Details'!$A$18:$L$205, MATCH("A &amp; G ID", 'E4 TB Allocation Details'!$A$18:$L$18, 0),FALSE), 'E2 Allocators'!$B$15:$W$361, MATCH('O5 Details by Class &amp; Accounts'!CG$18, 'E2 Allocators'!$B$15:$W$15, 0),FALSE)*$E23)</f>
        <v>0</v>
      </c>
      <c r="CH23" s="1411">
        <f>IF(ISERROR(VLOOKUP(VLOOKUP($A23, 'E4 TB Allocation Details'!$A$18:$L$205, MATCH("A &amp; G ID", 'E4 TB Allocation Details'!$A$18:$L$18, 0),FALSE), 'E2 Allocators'!$B$15:$W$361, MATCH('O5 Details by Class &amp; Accounts'!CH$18, 'E2 Allocators'!$B$15:$W$15, 0),FALSE)*$E23), 0, VLOOKUP(VLOOKUP($A23, 'E4 TB Allocation Details'!$A$18:$L$205, MATCH("A &amp; G ID", 'E4 TB Allocation Details'!$A$18:$L$18, 0),FALSE), 'E2 Allocators'!$B$15:$W$361, MATCH('O5 Details by Class &amp; Accounts'!CH$18, 'E2 Allocators'!$B$15:$W$15, 0),FALSE)*$E23)</f>
        <v>0</v>
      </c>
      <c r="CI23" s="1411">
        <f>IF(ISERROR(VLOOKUP(VLOOKUP($A23, 'E4 TB Allocation Details'!$A$18:$L$205, MATCH("A &amp; G ID", 'E4 TB Allocation Details'!$A$18:$L$18, 0),FALSE), 'E2 Allocators'!$B$15:$W$361, MATCH('O5 Details by Class &amp; Accounts'!CI$18, 'E2 Allocators'!$B$15:$W$15, 0),FALSE)*$E23), 0, VLOOKUP(VLOOKUP($A23, 'E4 TB Allocation Details'!$A$18:$L$205, MATCH("A &amp; G ID", 'E4 TB Allocation Details'!$A$18:$L$18, 0),FALSE), 'E2 Allocators'!$B$15:$W$361, MATCH('O5 Details by Class &amp; Accounts'!CI$18, 'E2 Allocators'!$B$15:$W$15, 0),FALSE)*$E23)</f>
        <v>0</v>
      </c>
      <c r="CJ23" s="1411">
        <f>IF(ISERROR(VLOOKUP(VLOOKUP($A23, 'E4 TB Allocation Details'!$A$18:$L$205, MATCH("A &amp; G ID", 'E4 TB Allocation Details'!$A$18:$L$18, 0),FALSE), 'E2 Allocators'!$B$15:$W$361, MATCH('O5 Details by Class &amp; Accounts'!CJ$18, 'E2 Allocators'!$B$15:$W$15, 0),FALSE)*$E23), 0, VLOOKUP(VLOOKUP($A23, 'E4 TB Allocation Details'!$A$18:$L$205, MATCH("A &amp; G ID", 'E4 TB Allocation Details'!$A$18:$L$18, 0),FALSE), 'E2 Allocators'!$B$15:$W$361, MATCH('O5 Details by Class &amp; Accounts'!CJ$18, 'E2 Allocators'!$B$15:$W$15, 0),FALSE)*$E23)</f>
        <v>0</v>
      </c>
      <c r="CK23" s="1411">
        <f>IF(ISERROR(VLOOKUP(VLOOKUP($A23, 'E4 TB Allocation Details'!$A$18:$L$205, MATCH("A &amp; G ID", 'E4 TB Allocation Details'!$A$18:$L$18, 0),FALSE), 'E2 Allocators'!$B$15:$W$361, MATCH('O5 Details by Class &amp; Accounts'!CK$18, 'E2 Allocators'!$B$15:$W$15, 0),FALSE)*$E23), 0, VLOOKUP(VLOOKUP($A23, 'E4 TB Allocation Details'!$A$18:$L$205, MATCH("A &amp; G ID", 'E4 TB Allocation Details'!$A$18:$L$18, 0),FALSE), 'E2 Allocators'!$B$15:$W$361, MATCH('O5 Details by Class &amp; Accounts'!CK$18, 'E2 Allocators'!$B$15:$W$15, 0),FALSE)*$E23)</f>
        <v>0</v>
      </c>
      <c r="CL23" s="1411">
        <f>IF(ISERROR(VLOOKUP(VLOOKUP($A23, 'E4 TB Allocation Details'!$A$18:$L$205, MATCH("A &amp; G ID", 'E4 TB Allocation Details'!$A$18:$L$18, 0),FALSE), 'E2 Allocators'!$B$15:$W$361, MATCH('O5 Details by Class &amp; Accounts'!CL$18, 'E2 Allocators'!$B$15:$W$15, 0),FALSE)*$E23), 0, VLOOKUP(VLOOKUP($A23, 'E4 TB Allocation Details'!$A$18:$L$205, MATCH("A &amp; G ID", 'E4 TB Allocation Details'!$A$18:$L$18, 0),FALSE), 'E2 Allocators'!$B$15:$W$361, MATCH('O5 Details by Class &amp; Accounts'!CL$18, 'E2 Allocators'!$B$15:$W$15, 0),FALSE)*$E23)</f>
        <v>0</v>
      </c>
      <c r="CM23" s="1411">
        <f>IF(ISERROR(VLOOKUP(VLOOKUP($A23, 'E4 TB Allocation Details'!$A$18:$L$205, MATCH("A &amp; G ID", 'E4 TB Allocation Details'!$A$18:$L$18, 0),FALSE), 'E2 Allocators'!$B$15:$W$361, MATCH('O5 Details by Class &amp; Accounts'!CM$18, 'E2 Allocators'!$B$15:$W$15, 0),FALSE)*$E23), 0, VLOOKUP(VLOOKUP($A23, 'E4 TB Allocation Details'!$A$18:$L$205, MATCH("A &amp; G ID", 'E4 TB Allocation Details'!$A$18:$L$18, 0),FALSE), 'E2 Allocators'!$B$15:$W$361, MATCH('O5 Details by Class &amp; Accounts'!CM$18, 'E2 Allocators'!$B$15:$W$15, 0),FALSE)*$E23)</f>
        <v>0</v>
      </c>
      <c r="CN23" s="1411">
        <f t="shared" si="5"/>
        <v>0</v>
      </c>
      <c r="CO23" s="1791">
        <f t="shared" si="4"/>
        <v>0</v>
      </c>
      <c r="CQ23" s="2086" t="s">
        <v>1138</v>
      </c>
    </row>
    <row r="24" spans="1:95" s="80" customFormat="1" ht="12.75">
      <c r="A24" s="1174">
        <v>1806</v>
      </c>
      <c r="B24" s="1175" t="s">
        <v>237</v>
      </c>
      <c r="C24" s="1788">
        <f>IF(ISERROR(VLOOKUP($A24,'I3 TB Data'!$A$23:$H$458,MATCH('O5 Details by Class &amp; Accounts'!$C$18, 'I3 TB Data'!$A$23:$H$23,0),0)), 0, VLOOKUP($A24,'I3 TB Data'!$A$23:$H$458,MATCH('O5 Details by Class &amp; Accounts'!$C$18,'I3 TB Data'!$A$23:$H$23,0),0))</f>
        <v>49000</v>
      </c>
      <c r="D24" s="1789">
        <f>'I4 BO ASSETS'!E21</f>
        <v>-49000</v>
      </c>
      <c r="E24" s="1788">
        <f t="shared" si="6"/>
        <v>0</v>
      </c>
      <c r="F24" s="1790">
        <f>IF(ISERROR(VLOOKUP($A24, 'E1 Categorization'!A33:E122, MATCH("Customer Component", 'E1 Categorization'!$A$33:$E$33,0), 0)), 0, IF(VLOOKUP($A24, 'E1 Categorization'!A33:E122, MATCH("Customer Component", 'E1 Categorization'!$A$33:$E$33,0), 0)=0, 'O5 Details by Class &amp; Accounts'!$E24, IF(AND(VLOOKUP($A24, 'E1 Categorization'!A33:E122, MATCH("Customer Component", 'E1 Categorization'!$A$33:$E$33,0), 0) &gt;0, VLOOKUP($A24, 'E1 Categorization'!A33:E122, MATCH("Customer Component", 'E1 Categorization'!$A$33:$E$33,0), 0)&lt;1), 'O5 Details by Class &amp; Accounts'!$E24*(1-VLOOKUP($A24, 'E1 Categorization'!A33:E122, MATCH("Customer Component", 'E1 Categorization'!$A$33:$E$33,0), 0)), 0)))</f>
        <v>0</v>
      </c>
      <c r="G24" s="1790">
        <f>IF(ISERROR(VLOOKUP($A24, 'E1 Categorization'!A33:E122, MATCH("Customer Component", 'E1 Categorization'!$A$33:$E$33,0), 0)),0, IF(VLOOKUP($A24, 'E1 Categorization'!A33:E122, MATCH("Customer Component", 'E1 Categorization'!$A$33:$E$33,0), 0)=0, 0, IF(AND(VLOOKUP($A24, 'E1 Categorization'!A33:E122, MATCH("Customer Component", 'E1 Categorization'!$A$33:$E$33,0), 0) &gt;0, VLOOKUP($A24, 'E1 Categorization'!A33:E122, MATCH("Customer Component", 'E1 Categorization'!$A$33:$E$33,0), 0)&lt;1), 'O5 Details by Class &amp; Accounts'!$E24*(VLOOKUP($A24, 'E1 Categorization'!A33:E122, MATCH("Customer Component", 'E1 Categorization'!$A$33:$E$33,0), 0)), 'O5 Details by Class &amp; Accounts'!$E24)))</f>
        <v>0</v>
      </c>
      <c r="H24" s="1411">
        <f t="shared" si="0"/>
        <v>0</v>
      </c>
      <c r="I24" s="1411">
        <f>IF(ISERROR(VLOOKUP(VLOOKUP($A24, 'E4 TB Allocation Details'!$A$18:$L$205, MATCH("Demand ID", 'E4 TB Allocation Details'!$A$18:$L$18, 0),FALSE), 'E2 Allocators'!$B$15:$W$361, MATCH('O5 Details by Class &amp; Accounts'!I$18, 'E2 Allocators'!$B$15:$W$15, 0),FALSE)*$F24), 0, VLOOKUP(VLOOKUP($A24, 'E4 TB Allocation Details'!$A$18:$L$205, MATCH("Demand ID", 'E4 TB Allocation Details'!$A$18:$L$18, 0),FALSE), 'E2 Allocators'!$B$15:$W$361, MATCH('O5 Details by Class &amp; Accounts'!I$18, 'E2 Allocators'!$B$15:$W$15, 0),FALSE)*$F24)</f>
        <v>0</v>
      </c>
      <c r="J24" s="1411">
        <f>IF(ISERROR(VLOOKUP(VLOOKUP($A24, 'E4 TB Allocation Details'!$A$18:$L$205, MATCH("Demand ID", 'E4 TB Allocation Details'!$A$18:$L$18, 0),FALSE), 'E2 Allocators'!$B$15:$W$361, MATCH('O5 Details by Class &amp; Accounts'!J$18, 'E2 Allocators'!$B$15:$W$15, 0),FALSE)*$F24), 0, VLOOKUP(VLOOKUP($A24, 'E4 TB Allocation Details'!$A$18:$L$205, MATCH("Demand ID", 'E4 TB Allocation Details'!$A$18:$L$18, 0),FALSE), 'E2 Allocators'!$B$15:$W$361, MATCH('O5 Details by Class &amp; Accounts'!J$18, 'E2 Allocators'!$B$15:$W$15, 0),FALSE)*$F24)</f>
        <v>0</v>
      </c>
      <c r="K24" s="1411">
        <f>IF(ISERROR(VLOOKUP(VLOOKUP($A24, 'E4 TB Allocation Details'!$A$18:$L$205, MATCH("Demand ID", 'E4 TB Allocation Details'!$A$18:$L$18, 0),FALSE), 'E2 Allocators'!$B$15:$W$361, MATCH('O5 Details by Class &amp; Accounts'!K$18, 'E2 Allocators'!$B$15:$W$15, 0),FALSE)*$F24), 0, VLOOKUP(VLOOKUP($A24, 'E4 TB Allocation Details'!$A$18:$L$205, MATCH("Demand ID", 'E4 TB Allocation Details'!$A$18:$L$18, 0),FALSE), 'E2 Allocators'!$B$15:$W$361, MATCH('O5 Details by Class &amp; Accounts'!K$18, 'E2 Allocators'!$B$15:$W$15, 0),FALSE)*$F24)</f>
        <v>0</v>
      </c>
      <c r="L24" s="1411">
        <f>IF(ISERROR(VLOOKUP(VLOOKUP($A24, 'E4 TB Allocation Details'!$A$18:$L$205, MATCH("Demand ID", 'E4 TB Allocation Details'!$A$18:$L$18, 0),FALSE), 'E2 Allocators'!$B$15:$W$361, MATCH('O5 Details by Class &amp; Accounts'!L$18, 'E2 Allocators'!$B$15:$W$15, 0),FALSE)*$F24), 0, VLOOKUP(VLOOKUP($A24, 'E4 TB Allocation Details'!$A$18:$L$205, MATCH("Demand ID", 'E4 TB Allocation Details'!$A$18:$L$18, 0),FALSE), 'E2 Allocators'!$B$15:$W$361, MATCH('O5 Details by Class &amp; Accounts'!L$18, 'E2 Allocators'!$B$15:$W$15, 0),FALSE)*$F24)</f>
        <v>0</v>
      </c>
      <c r="M24" s="1411">
        <f>IF(ISERROR(VLOOKUP(VLOOKUP($A24, 'E4 TB Allocation Details'!$A$18:$L$205, MATCH("Demand ID", 'E4 TB Allocation Details'!$A$18:$L$18, 0),FALSE), 'E2 Allocators'!$B$15:$W$361, MATCH('O5 Details by Class &amp; Accounts'!M$18, 'E2 Allocators'!$B$15:$W$15, 0),FALSE)*$F24), 0, VLOOKUP(VLOOKUP($A24, 'E4 TB Allocation Details'!$A$18:$L$205, MATCH("Demand ID", 'E4 TB Allocation Details'!$A$18:$L$18, 0),FALSE), 'E2 Allocators'!$B$15:$W$361, MATCH('O5 Details by Class &amp; Accounts'!M$18, 'E2 Allocators'!$B$15:$W$15, 0),FALSE)*$F24)</f>
        <v>0</v>
      </c>
      <c r="N24" s="1411">
        <f>IF(ISERROR(VLOOKUP(VLOOKUP($A24, 'E4 TB Allocation Details'!$A$18:$L$205, MATCH("Demand ID", 'E4 TB Allocation Details'!$A$18:$L$18, 0),FALSE), 'E2 Allocators'!$B$15:$W$361, MATCH('O5 Details by Class &amp; Accounts'!N$18, 'E2 Allocators'!$B$15:$W$15, 0),FALSE)*$F24), 0, VLOOKUP(VLOOKUP($A24, 'E4 TB Allocation Details'!$A$18:$L$205, MATCH("Demand ID", 'E4 TB Allocation Details'!$A$18:$L$18, 0),FALSE), 'E2 Allocators'!$B$15:$W$361, MATCH('O5 Details by Class &amp; Accounts'!N$18, 'E2 Allocators'!$B$15:$W$15, 0),FALSE)*$F24)</f>
        <v>0</v>
      </c>
      <c r="O24" s="1411">
        <f>IF(ISERROR(VLOOKUP(VLOOKUP($A24, 'E4 TB Allocation Details'!$A$18:$L$205, MATCH("Demand ID", 'E4 TB Allocation Details'!$A$18:$L$18, 0),FALSE), 'E2 Allocators'!$B$15:$W$361, MATCH('O5 Details by Class &amp; Accounts'!O$18, 'E2 Allocators'!$B$15:$W$15, 0),FALSE)*$F24), 0, VLOOKUP(VLOOKUP($A24, 'E4 TB Allocation Details'!$A$18:$L$205, MATCH("Demand ID", 'E4 TB Allocation Details'!$A$18:$L$18, 0),FALSE), 'E2 Allocators'!$B$15:$W$361, MATCH('O5 Details by Class &amp; Accounts'!O$18, 'E2 Allocators'!$B$15:$W$15, 0),FALSE)*$F24)</f>
        <v>0</v>
      </c>
      <c r="P24" s="1411">
        <f>IF(ISERROR(VLOOKUP(VLOOKUP($A24, 'E4 TB Allocation Details'!$A$18:$L$205, MATCH("Demand ID", 'E4 TB Allocation Details'!$A$18:$L$18, 0),FALSE), 'E2 Allocators'!$B$15:$W$361, MATCH('O5 Details by Class &amp; Accounts'!P$18, 'E2 Allocators'!$B$15:$W$15, 0),FALSE)*$F24), 0, VLOOKUP(VLOOKUP($A24, 'E4 TB Allocation Details'!$A$18:$L$205, MATCH("Demand ID", 'E4 TB Allocation Details'!$A$18:$L$18, 0),FALSE), 'E2 Allocators'!$B$15:$W$361, MATCH('O5 Details by Class &amp; Accounts'!P$18, 'E2 Allocators'!$B$15:$W$15, 0),FALSE)*$F24)</f>
        <v>0</v>
      </c>
      <c r="Q24" s="1411">
        <f>IF(ISERROR(VLOOKUP(VLOOKUP($A24, 'E4 TB Allocation Details'!$A$18:$L$205, MATCH("Demand ID", 'E4 TB Allocation Details'!$A$18:$L$18, 0),FALSE), 'E2 Allocators'!$B$15:$W$361, MATCH('O5 Details by Class &amp; Accounts'!Q$18, 'E2 Allocators'!$B$15:$W$15, 0),FALSE)*$F24), 0, VLOOKUP(VLOOKUP($A24, 'E4 TB Allocation Details'!$A$18:$L$205, MATCH("Demand ID", 'E4 TB Allocation Details'!$A$18:$L$18, 0),FALSE), 'E2 Allocators'!$B$15:$W$361, MATCH('O5 Details by Class &amp; Accounts'!Q$18, 'E2 Allocators'!$B$15:$W$15, 0),FALSE)*$F24)</f>
        <v>0</v>
      </c>
      <c r="R24" s="1411">
        <f>IF(ISERROR(VLOOKUP(VLOOKUP($A24, 'E4 TB Allocation Details'!$A$18:$L$205, MATCH("Demand ID", 'E4 TB Allocation Details'!$A$18:$L$18, 0),FALSE), 'E2 Allocators'!$B$15:$W$361, MATCH('O5 Details by Class &amp; Accounts'!R$18, 'E2 Allocators'!$B$15:$W$15, 0),FALSE)*$F24), 0, VLOOKUP(VLOOKUP($A24, 'E4 TB Allocation Details'!$A$18:$L$205, MATCH("Demand ID", 'E4 TB Allocation Details'!$A$18:$L$18, 0),FALSE), 'E2 Allocators'!$B$15:$W$361, MATCH('O5 Details by Class &amp; Accounts'!R$18, 'E2 Allocators'!$B$15:$W$15, 0),FALSE)*$F24)</f>
        <v>0</v>
      </c>
      <c r="S24" s="1411">
        <f>IF(ISERROR(VLOOKUP(VLOOKUP($A24, 'E4 TB Allocation Details'!$A$18:$L$205, MATCH("Demand ID", 'E4 TB Allocation Details'!$A$18:$L$18, 0),FALSE), 'E2 Allocators'!$B$15:$W$361, MATCH('O5 Details by Class &amp; Accounts'!S$18, 'E2 Allocators'!$B$15:$W$15, 0),FALSE)*$F24), 0, VLOOKUP(VLOOKUP($A24, 'E4 TB Allocation Details'!$A$18:$L$205, MATCH("Demand ID", 'E4 TB Allocation Details'!$A$18:$L$18, 0),FALSE), 'E2 Allocators'!$B$15:$W$361, MATCH('O5 Details by Class &amp; Accounts'!S$18, 'E2 Allocators'!$B$15:$W$15, 0),FALSE)*$F24)</f>
        <v>0</v>
      </c>
      <c r="T24" s="1411">
        <f>IF(ISERROR(VLOOKUP(VLOOKUP($A24, 'E4 TB Allocation Details'!$A$18:$L$205, MATCH("Demand ID", 'E4 TB Allocation Details'!$A$18:$L$18, 0),FALSE), 'E2 Allocators'!$B$15:$W$361, MATCH('O5 Details by Class &amp; Accounts'!T$18, 'E2 Allocators'!$B$15:$W$15, 0),FALSE)*$F24), 0, VLOOKUP(VLOOKUP($A24, 'E4 TB Allocation Details'!$A$18:$L$205, MATCH("Demand ID", 'E4 TB Allocation Details'!$A$18:$L$18, 0),FALSE), 'E2 Allocators'!$B$15:$W$361, MATCH('O5 Details by Class &amp; Accounts'!T$18, 'E2 Allocators'!$B$15:$W$15, 0),FALSE)*$F24)</f>
        <v>0</v>
      </c>
      <c r="U24" s="1411">
        <f>IF(ISERROR(VLOOKUP(VLOOKUP($A24, 'E4 TB Allocation Details'!$A$18:$L$205, MATCH("Demand ID", 'E4 TB Allocation Details'!$A$18:$L$18, 0),FALSE), 'E2 Allocators'!$B$15:$W$361, MATCH('O5 Details by Class &amp; Accounts'!U$18, 'E2 Allocators'!$B$15:$W$15, 0),FALSE)*$F24), 0, VLOOKUP(VLOOKUP($A24, 'E4 TB Allocation Details'!$A$18:$L$205, MATCH("Demand ID", 'E4 TB Allocation Details'!$A$18:$L$18, 0),FALSE), 'E2 Allocators'!$B$15:$W$361, MATCH('O5 Details by Class &amp; Accounts'!U$18, 'E2 Allocators'!$B$15:$W$15, 0),FALSE)*$F24)</f>
        <v>0</v>
      </c>
      <c r="V24" s="1411">
        <f>IF(ISERROR(VLOOKUP(VLOOKUP($A24, 'E4 TB Allocation Details'!$A$18:$L$205, MATCH("Demand ID", 'E4 TB Allocation Details'!$A$18:$L$18, 0),FALSE), 'E2 Allocators'!$B$15:$W$361, MATCH('O5 Details by Class &amp; Accounts'!V$18, 'E2 Allocators'!$B$15:$W$15, 0),FALSE)*$F24), 0, VLOOKUP(VLOOKUP($A24, 'E4 TB Allocation Details'!$A$18:$L$205, MATCH("Demand ID", 'E4 TB Allocation Details'!$A$18:$L$18, 0),FALSE), 'E2 Allocators'!$B$15:$W$361, MATCH('O5 Details by Class &amp; Accounts'!V$18, 'E2 Allocators'!$B$15:$W$15, 0),FALSE)*$F24)</f>
        <v>0</v>
      </c>
      <c r="W24" s="1411">
        <f>IF(ISERROR(VLOOKUP(VLOOKUP($A24, 'E4 TB Allocation Details'!$A$18:$L$205, MATCH("Demand ID", 'E4 TB Allocation Details'!$A$18:$L$18, 0),FALSE), 'E2 Allocators'!$B$15:$W$361, MATCH('O5 Details by Class &amp; Accounts'!W$18, 'E2 Allocators'!$B$15:$W$15, 0),FALSE)*$F24), 0, VLOOKUP(VLOOKUP($A24, 'E4 TB Allocation Details'!$A$18:$L$205, MATCH("Demand ID", 'E4 TB Allocation Details'!$A$18:$L$18, 0),FALSE), 'E2 Allocators'!$B$15:$W$361, MATCH('O5 Details by Class &amp; Accounts'!W$18, 'E2 Allocators'!$B$15:$W$15, 0),FALSE)*$F24)</f>
        <v>0</v>
      </c>
      <c r="X24" s="1411">
        <f>IF(ISERROR(VLOOKUP(VLOOKUP($A24, 'E4 TB Allocation Details'!$A$18:$L$205, MATCH("Demand ID", 'E4 TB Allocation Details'!$A$18:$L$18, 0),FALSE), 'E2 Allocators'!$B$15:$W$361, MATCH('O5 Details by Class &amp; Accounts'!X$18, 'E2 Allocators'!$B$15:$W$15, 0),FALSE)*$F24), 0, VLOOKUP(VLOOKUP($A24, 'E4 TB Allocation Details'!$A$18:$L$205, MATCH("Demand ID", 'E4 TB Allocation Details'!$A$18:$L$18, 0),FALSE), 'E2 Allocators'!$B$15:$W$361, MATCH('O5 Details by Class &amp; Accounts'!X$18, 'E2 Allocators'!$B$15:$W$15, 0),FALSE)*$F24)</f>
        <v>0</v>
      </c>
      <c r="Y24" s="1411">
        <f>IF(ISERROR(VLOOKUP(VLOOKUP($A24, 'E4 TB Allocation Details'!$A$18:$L$205, MATCH("Demand ID", 'E4 TB Allocation Details'!$A$18:$L$18, 0),FALSE), 'E2 Allocators'!$B$15:$W$361, MATCH('O5 Details by Class &amp; Accounts'!Y$18, 'E2 Allocators'!$B$15:$W$15, 0),FALSE)*$F24), 0, VLOOKUP(VLOOKUP($A24, 'E4 TB Allocation Details'!$A$18:$L$205, MATCH("Demand ID", 'E4 TB Allocation Details'!$A$18:$L$18, 0),FALSE), 'E2 Allocators'!$B$15:$W$361, MATCH('O5 Details by Class &amp; Accounts'!Y$18, 'E2 Allocators'!$B$15:$W$15, 0),FALSE)*$F24)</f>
        <v>0</v>
      </c>
      <c r="Z24" s="1411">
        <f>IF(ISERROR(VLOOKUP(VLOOKUP($A24, 'E4 TB Allocation Details'!$A$18:$L$205, MATCH("Demand ID", 'E4 TB Allocation Details'!$A$18:$L$18, 0),FALSE), 'E2 Allocators'!$B$15:$W$361, MATCH('O5 Details by Class &amp; Accounts'!Z$18, 'E2 Allocators'!$B$15:$W$15, 0),FALSE)*$F24), 0, VLOOKUP(VLOOKUP($A24, 'E4 TB Allocation Details'!$A$18:$L$205, MATCH("Demand ID", 'E4 TB Allocation Details'!$A$18:$L$18, 0),FALSE), 'E2 Allocators'!$B$15:$W$361, MATCH('O5 Details by Class &amp; Accounts'!Z$18, 'E2 Allocators'!$B$15:$W$15, 0),FALSE)*$F24)</f>
        <v>0</v>
      </c>
      <c r="AA24" s="1411">
        <f>IF(ISERROR(VLOOKUP(VLOOKUP($A24, 'E4 TB Allocation Details'!$A$18:$L$205, MATCH("Demand ID", 'E4 TB Allocation Details'!$A$18:$L$18, 0),FALSE), 'E2 Allocators'!$B$15:$W$361, MATCH('O5 Details by Class &amp; Accounts'!AA$18, 'E2 Allocators'!$B$15:$W$15, 0),FALSE)*$F24), 0, VLOOKUP(VLOOKUP($A24, 'E4 TB Allocation Details'!$A$18:$L$205, MATCH("Demand ID", 'E4 TB Allocation Details'!$A$18:$L$18, 0),FALSE), 'E2 Allocators'!$B$15:$W$361, MATCH('O5 Details by Class &amp; Accounts'!AA$18, 'E2 Allocators'!$B$15:$W$15, 0),FALSE)*$F24)</f>
        <v>0</v>
      </c>
      <c r="AB24" s="1411">
        <f>IF(ISERROR(VLOOKUP(VLOOKUP($A24, 'E4 TB Allocation Details'!$A$18:$L$205, MATCH("Demand ID", 'E4 TB Allocation Details'!$A$18:$L$18, 0),FALSE), 'E2 Allocators'!$B$15:$W$361, MATCH('O5 Details by Class &amp; Accounts'!AB$18, 'E2 Allocators'!$B$15:$W$15, 0),FALSE)*$F24), 0, VLOOKUP(VLOOKUP($A24, 'E4 TB Allocation Details'!$A$18:$L$205, MATCH("Demand ID", 'E4 TB Allocation Details'!$A$18:$L$18, 0),FALSE), 'E2 Allocators'!$B$15:$W$361, MATCH('O5 Details by Class &amp; Accounts'!AB$18, 'E2 Allocators'!$B$15:$W$15, 0),FALSE)*$F24)</f>
        <v>0</v>
      </c>
      <c r="AC24" s="1411">
        <f t="shared" si="1"/>
        <v>0</v>
      </c>
      <c r="AD24" s="1411">
        <f>IF(ISERROR(VLOOKUP(VLOOKUP($A24, 'E4 TB Allocation Details'!$A$18:$L$205, MATCH("Customer ID", 'E4 TB Allocation Details'!$A$18:$L$18, 0),FALSE), 'E2 Allocators'!$B$15:$W$361, MATCH('O5 Details by Class &amp; Accounts'!AD$18, 'E2 Allocators'!$B$15:$W$15, 0),FALSE)*$G24), 0, VLOOKUP(VLOOKUP($A24, 'E4 TB Allocation Details'!$A$18:$L$205, MATCH("Customer ID", 'E4 TB Allocation Details'!$A$18:$L$18, 0),FALSE), 'E2 Allocators'!$B$15:$W$361, MATCH('O5 Details by Class &amp; Accounts'!AD$18, 'E2 Allocators'!$B$15:$W$15, 0),FALSE)*$G24)</f>
        <v>0</v>
      </c>
      <c r="AE24" s="1411">
        <f>IF(ISERROR(VLOOKUP(VLOOKUP($A24, 'E4 TB Allocation Details'!$A$18:$L$205, MATCH("Customer ID", 'E4 TB Allocation Details'!$A$18:$L$18, 0),FALSE), 'E2 Allocators'!$B$15:$W$361, MATCH('O5 Details by Class &amp; Accounts'!AE$18, 'E2 Allocators'!$B$15:$W$15, 0),FALSE)*$G24), 0, VLOOKUP(VLOOKUP($A24, 'E4 TB Allocation Details'!$A$18:$L$205, MATCH("Customer ID", 'E4 TB Allocation Details'!$A$18:$L$18, 0),FALSE), 'E2 Allocators'!$B$15:$W$361, MATCH('O5 Details by Class &amp; Accounts'!AE$18, 'E2 Allocators'!$B$15:$W$15, 0),FALSE)*$G24)</f>
        <v>0</v>
      </c>
      <c r="AF24" s="1411">
        <f>IF(ISERROR(VLOOKUP(VLOOKUP($A24, 'E4 TB Allocation Details'!$A$18:$L$205, MATCH("Customer ID", 'E4 TB Allocation Details'!$A$18:$L$18, 0),FALSE), 'E2 Allocators'!$B$15:$W$361, MATCH('O5 Details by Class &amp; Accounts'!AF$18, 'E2 Allocators'!$B$15:$W$15, 0),FALSE)*$G24), 0, VLOOKUP(VLOOKUP($A24, 'E4 TB Allocation Details'!$A$18:$L$205, MATCH("Customer ID", 'E4 TB Allocation Details'!$A$18:$L$18, 0),FALSE), 'E2 Allocators'!$B$15:$W$361, MATCH('O5 Details by Class &amp; Accounts'!AF$18, 'E2 Allocators'!$B$15:$W$15, 0),FALSE)*$G24)</f>
        <v>0</v>
      </c>
      <c r="AG24" s="1411">
        <f>IF(ISERROR(VLOOKUP(VLOOKUP($A24, 'E4 TB Allocation Details'!$A$18:$L$205, MATCH("Customer ID", 'E4 TB Allocation Details'!$A$18:$L$18, 0),FALSE), 'E2 Allocators'!$B$15:$W$361, MATCH('O5 Details by Class &amp; Accounts'!AG$18, 'E2 Allocators'!$B$15:$W$15, 0),FALSE)*$G24), 0, VLOOKUP(VLOOKUP($A24, 'E4 TB Allocation Details'!$A$18:$L$205, MATCH("Customer ID", 'E4 TB Allocation Details'!$A$18:$L$18, 0),FALSE), 'E2 Allocators'!$B$15:$W$361, MATCH('O5 Details by Class &amp; Accounts'!AG$18, 'E2 Allocators'!$B$15:$W$15, 0),FALSE)*$G24)</f>
        <v>0</v>
      </c>
      <c r="AH24" s="1411">
        <f>IF(ISERROR(VLOOKUP(VLOOKUP($A24, 'E4 TB Allocation Details'!$A$18:$L$205, MATCH("Customer ID", 'E4 TB Allocation Details'!$A$18:$L$18, 0),FALSE), 'E2 Allocators'!$B$15:$W$361, MATCH('O5 Details by Class &amp; Accounts'!AH$18, 'E2 Allocators'!$B$15:$W$15, 0),FALSE)*$G24), 0, VLOOKUP(VLOOKUP($A24, 'E4 TB Allocation Details'!$A$18:$L$205, MATCH("Customer ID", 'E4 TB Allocation Details'!$A$18:$L$18, 0),FALSE), 'E2 Allocators'!$B$15:$W$361, MATCH('O5 Details by Class &amp; Accounts'!AH$18, 'E2 Allocators'!$B$15:$W$15, 0),FALSE)*$G24)</f>
        <v>0</v>
      </c>
      <c r="AI24" s="1411">
        <f>IF(ISERROR(VLOOKUP(VLOOKUP($A24, 'E4 TB Allocation Details'!$A$18:$L$205, MATCH("Customer ID", 'E4 TB Allocation Details'!$A$18:$L$18, 0),FALSE), 'E2 Allocators'!$B$15:$W$361, MATCH('O5 Details by Class &amp; Accounts'!AI$18, 'E2 Allocators'!$B$15:$W$15, 0),FALSE)*$G24), 0, VLOOKUP(VLOOKUP($A24, 'E4 TB Allocation Details'!$A$18:$L$205, MATCH("Customer ID", 'E4 TB Allocation Details'!$A$18:$L$18, 0),FALSE), 'E2 Allocators'!$B$15:$W$361, MATCH('O5 Details by Class &amp; Accounts'!AI$18, 'E2 Allocators'!$B$15:$W$15, 0),FALSE)*$G24)</f>
        <v>0</v>
      </c>
      <c r="AJ24" s="1411">
        <f>IF(ISERROR(VLOOKUP(VLOOKUP($A24, 'E4 TB Allocation Details'!$A$18:$L$205, MATCH("Customer ID", 'E4 TB Allocation Details'!$A$18:$L$18, 0),FALSE), 'E2 Allocators'!$B$15:$W$361, MATCH('O5 Details by Class &amp; Accounts'!AJ$18, 'E2 Allocators'!$B$15:$W$15, 0),FALSE)*$G24), 0, VLOOKUP(VLOOKUP($A24, 'E4 TB Allocation Details'!$A$18:$L$205, MATCH("Customer ID", 'E4 TB Allocation Details'!$A$18:$L$18, 0),FALSE), 'E2 Allocators'!$B$15:$W$361, MATCH('O5 Details by Class &amp; Accounts'!AJ$18, 'E2 Allocators'!$B$15:$W$15, 0),FALSE)*$G24)</f>
        <v>0</v>
      </c>
      <c r="AK24" s="1411">
        <f>IF(ISERROR(VLOOKUP(VLOOKUP($A24, 'E4 TB Allocation Details'!$A$18:$L$205, MATCH("Customer ID", 'E4 TB Allocation Details'!$A$18:$L$18, 0),FALSE), 'E2 Allocators'!$B$15:$W$361, MATCH('O5 Details by Class &amp; Accounts'!AK$18, 'E2 Allocators'!$B$15:$W$15, 0),FALSE)*$G24), 0, VLOOKUP(VLOOKUP($A24, 'E4 TB Allocation Details'!$A$18:$L$205, MATCH("Customer ID", 'E4 TB Allocation Details'!$A$18:$L$18, 0),FALSE), 'E2 Allocators'!$B$15:$W$361, MATCH('O5 Details by Class &amp; Accounts'!AK$18, 'E2 Allocators'!$B$15:$W$15, 0),FALSE)*$G24)</f>
        <v>0</v>
      </c>
      <c r="AL24" s="1411">
        <f>IF(ISERROR(VLOOKUP(VLOOKUP($A24, 'E4 TB Allocation Details'!$A$18:$L$205, MATCH("Customer ID", 'E4 TB Allocation Details'!$A$18:$L$18, 0),FALSE), 'E2 Allocators'!$B$15:$W$361, MATCH('O5 Details by Class &amp; Accounts'!AL$18, 'E2 Allocators'!$B$15:$W$15, 0),FALSE)*$G24), 0, VLOOKUP(VLOOKUP($A24, 'E4 TB Allocation Details'!$A$18:$L$205, MATCH("Customer ID", 'E4 TB Allocation Details'!$A$18:$L$18, 0),FALSE), 'E2 Allocators'!$B$15:$W$361, MATCH('O5 Details by Class &amp; Accounts'!AL$18, 'E2 Allocators'!$B$15:$W$15, 0),FALSE)*$G24)</f>
        <v>0</v>
      </c>
      <c r="AM24" s="1411">
        <f>IF(ISERROR(VLOOKUP(VLOOKUP($A24, 'E4 TB Allocation Details'!$A$18:$L$205, MATCH("Customer ID", 'E4 TB Allocation Details'!$A$18:$L$18, 0),FALSE), 'E2 Allocators'!$B$15:$W$361, MATCH('O5 Details by Class &amp; Accounts'!AM$18, 'E2 Allocators'!$B$15:$W$15, 0),FALSE)*$G24), 0, VLOOKUP(VLOOKUP($A24, 'E4 TB Allocation Details'!$A$18:$L$205, MATCH("Customer ID", 'E4 TB Allocation Details'!$A$18:$L$18, 0),FALSE), 'E2 Allocators'!$B$15:$W$361, MATCH('O5 Details by Class &amp; Accounts'!AM$18, 'E2 Allocators'!$B$15:$W$15, 0),FALSE)*$G24)</f>
        <v>0</v>
      </c>
      <c r="AN24" s="1411">
        <f>IF(ISERROR(VLOOKUP(VLOOKUP($A24, 'E4 TB Allocation Details'!$A$18:$L$205, MATCH("Customer ID", 'E4 TB Allocation Details'!$A$18:$L$18, 0),FALSE), 'E2 Allocators'!$B$15:$W$361, MATCH('O5 Details by Class &amp; Accounts'!AN$18, 'E2 Allocators'!$B$15:$W$15, 0),FALSE)*$G24), 0, VLOOKUP(VLOOKUP($A24, 'E4 TB Allocation Details'!$A$18:$L$205, MATCH("Customer ID", 'E4 TB Allocation Details'!$A$18:$L$18, 0),FALSE), 'E2 Allocators'!$B$15:$W$361, MATCH('O5 Details by Class &amp; Accounts'!AN$18, 'E2 Allocators'!$B$15:$W$15, 0),FALSE)*$G24)</f>
        <v>0</v>
      </c>
      <c r="AO24" s="1411">
        <f>IF(ISERROR(VLOOKUP(VLOOKUP($A24, 'E4 TB Allocation Details'!$A$18:$L$205, MATCH("Customer ID", 'E4 TB Allocation Details'!$A$18:$L$18, 0),FALSE), 'E2 Allocators'!$B$15:$W$361, MATCH('O5 Details by Class &amp; Accounts'!AO$18, 'E2 Allocators'!$B$15:$W$15, 0),FALSE)*$G24), 0, VLOOKUP(VLOOKUP($A24, 'E4 TB Allocation Details'!$A$18:$L$205, MATCH("Customer ID", 'E4 TB Allocation Details'!$A$18:$L$18, 0),FALSE), 'E2 Allocators'!$B$15:$W$361, MATCH('O5 Details by Class &amp; Accounts'!AO$18, 'E2 Allocators'!$B$15:$W$15, 0),FALSE)*$G24)</f>
        <v>0</v>
      </c>
      <c r="AP24" s="1411">
        <f>IF(ISERROR(VLOOKUP(VLOOKUP($A24, 'E4 TB Allocation Details'!$A$18:$L$205, MATCH("Customer ID", 'E4 TB Allocation Details'!$A$18:$L$18, 0),FALSE), 'E2 Allocators'!$B$15:$W$361, MATCH('O5 Details by Class &amp; Accounts'!AP$18, 'E2 Allocators'!$B$15:$W$15, 0),FALSE)*$G24), 0, VLOOKUP(VLOOKUP($A24, 'E4 TB Allocation Details'!$A$18:$L$205, MATCH("Customer ID", 'E4 TB Allocation Details'!$A$18:$L$18, 0),FALSE), 'E2 Allocators'!$B$15:$W$361, MATCH('O5 Details by Class &amp; Accounts'!AP$18, 'E2 Allocators'!$B$15:$W$15, 0),FALSE)*$G24)</f>
        <v>0</v>
      </c>
      <c r="AQ24" s="1411">
        <f>IF(ISERROR(VLOOKUP(VLOOKUP($A24, 'E4 TB Allocation Details'!$A$18:$L$205, MATCH("Customer ID", 'E4 TB Allocation Details'!$A$18:$L$18, 0),FALSE), 'E2 Allocators'!$B$15:$W$361, MATCH('O5 Details by Class &amp; Accounts'!AQ$18, 'E2 Allocators'!$B$15:$W$15, 0),FALSE)*$G24), 0, VLOOKUP(VLOOKUP($A24, 'E4 TB Allocation Details'!$A$18:$L$205, MATCH("Customer ID", 'E4 TB Allocation Details'!$A$18:$L$18, 0),FALSE), 'E2 Allocators'!$B$15:$W$361, MATCH('O5 Details by Class &amp; Accounts'!AQ$18, 'E2 Allocators'!$B$15:$W$15, 0),FALSE)*$G24)</f>
        <v>0</v>
      </c>
      <c r="AR24" s="1411">
        <f>IF(ISERROR(VLOOKUP(VLOOKUP($A24, 'E4 TB Allocation Details'!$A$18:$L$205, MATCH("Customer ID", 'E4 TB Allocation Details'!$A$18:$L$18, 0),FALSE), 'E2 Allocators'!$B$15:$W$361, MATCH('O5 Details by Class &amp; Accounts'!AR$18, 'E2 Allocators'!$B$15:$W$15, 0),FALSE)*$G24), 0, VLOOKUP(VLOOKUP($A24, 'E4 TB Allocation Details'!$A$18:$L$205, MATCH("Customer ID", 'E4 TB Allocation Details'!$A$18:$L$18, 0),FALSE), 'E2 Allocators'!$B$15:$W$361, MATCH('O5 Details by Class &amp; Accounts'!AR$18, 'E2 Allocators'!$B$15:$W$15, 0),FALSE)*$G24)</f>
        <v>0</v>
      </c>
      <c r="AS24" s="1411">
        <f>IF(ISERROR(VLOOKUP(VLOOKUP($A24, 'E4 TB Allocation Details'!$A$18:$L$205, MATCH("Customer ID", 'E4 TB Allocation Details'!$A$18:$L$18, 0),FALSE), 'E2 Allocators'!$B$15:$W$361, MATCH('O5 Details by Class &amp; Accounts'!AS$18, 'E2 Allocators'!$B$15:$W$15, 0),FALSE)*$G24), 0, VLOOKUP(VLOOKUP($A24, 'E4 TB Allocation Details'!$A$18:$L$205, MATCH("Customer ID", 'E4 TB Allocation Details'!$A$18:$L$18, 0),FALSE), 'E2 Allocators'!$B$15:$W$361, MATCH('O5 Details by Class &amp; Accounts'!AS$18, 'E2 Allocators'!$B$15:$W$15, 0),FALSE)*$G24)</f>
        <v>0</v>
      </c>
      <c r="AT24" s="1411">
        <f>IF(ISERROR(VLOOKUP(VLOOKUP($A24, 'E4 TB Allocation Details'!$A$18:$L$205, MATCH("Customer ID", 'E4 TB Allocation Details'!$A$18:$L$18, 0),FALSE), 'E2 Allocators'!$B$15:$W$361, MATCH('O5 Details by Class &amp; Accounts'!AT$18, 'E2 Allocators'!$B$15:$W$15, 0),FALSE)*$G24), 0, VLOOKUP(VLOOKUP($A24, 'E4 TB Allocation Details'!$A$18:$L$205, MATCH("Customer ID", 'E4 TB Allocation Details'!$A$18:$L$18, 0),FALSE), 'E2 Allocators'!$B$15:$W$361, MATCH('O5 Details by Class &amp; Accounts'!AT$18, 'E2 Allocators'!$B$15:$W$15, 0),FALSE)*$G24)</f>
        <v>0</v>
      </c>
      <c r="AU24" s="1411">
        <f>IF(ISERROR(VLOOKUP(VLOOKUP($A24, 'E4 TB Allocation Details'!$A$18:$L$205, MATCH("Customer ID", 'E4 TB Allocation Details'!$A$18:$L$18, 0),FALSE), 'E2 Allocators'!$B$15:$W$361, MATCH('O5 Details by Class &amp; Accounts'!AU$18, 'E2 Allocators'!$B$15:$W$15, 0),FALSE)*$G24), 0, VLOOKUP(VLOOKUP($A24, 'E4 TB Allocation Details'!$A$18:$L$205, MATCH("Customer ID", 'E4 TB Allocation Details'!$A$18:$L$18, 0),FALSE), 'E2 Allocators'!$B$15:$W$361, MATCH('O5 Details by Class &amp; Accounts'!AU$18, 'E2 Allocators'!$B$15:$W$15, 0),FALSE)*$G24)</f>
        <v>0</v>
      </c>
      <c r="AV24" s="1411">
        <f>IF(ISERROR(VLOOKUP(VLOOKUP($A24, 'E4 TB Allocation Details'!$A$18:$L$205, MATCH("Customer ID", 'E4 TB Allocation Details'!$A$18:$L$18, 0),FALSE), 'E2 Allocators'!$B$15:$W$361, MATCH('O5 Details by Class &amp; Accounts'!AV$18, 'E2 Allocators'!$B$15:$W$15, 0),FALSE)*$G24), 0, VLOOKUP(VLOOKUP($A24, 'E4 TB Allocation Details'!$A$18:$L$205, MATCH("Customer ID", 'E4 TB Allocation Details'!$A$18:$L$18, 0),FALSE), 'E2 Allocators'!$B$15:$W$361, MATCH('O5 Details by Class &amp; Accounts'!AV$18, 'E2 Allocators'!$B$15:$W$15, 0),FALSE)*$G24)</f>
        <v>0</v>
      </c>
      <c r="AW24" s="1411">
        <f>IF(ISERROR(VLOOKUP(VLOOKUP($A24, 'E4 TB Allocation Details'!$A$18:$L$205, MATCH("Customer ID", 'E4 TB Allocation Details'!$A$18:$L$18, 0),FALSE), 'E2 Allocators'!$B$15:$W$361, MATCH('O5 Details by Class &amp; Accounts'!AW$18, 'E2 Allocators'!$B$15:$W$15, 0),FALSE)*$G24), 0, VLOOKUP(VLOOKUP($A24, 'E4 TB Allocation Details'!$A$18:$L$205, MATCH("Customer ID", 'E4 TB Allocation Details'!$A$18:$L$18, 0),FALSE), 'E2 Allocators'!$B$15:$W$361, MATCH('O5 Details by Class &amp; Accounts'!AW$18, 'E2 Allocators'!$B$15:$W$15, 0),FALSE)*$G24)</f>
        <v>0</v>
      </c>
      <c r="AX24" s="1411">
        <f t="shared" si="2"/>
        <v>0</v>
      </c>
      <c r="AY24" s="1411">
        <f>IF(ISERROR(VLOOKUP(VLOOKUP($A24, 'E4 TB Allocation Details'!$A$18:$L$205, MATCH("Misc ID", 'E4 TB Allocation Details'!$A$18:$L$18, 0),FALSE), 'E2 Allocators'!$B$15:$W$361, MATCH('O5 Details by Class &amp; Accounts'!AY$18, 'E2 Allocators'!$B$15:$W$15, 0),FALSE)*$E24), 0, VLOOKUP(VLOOKUP($A24, 'E4 TB Allocation Details'!$A$18:$L$205, MATCH("Misc ID", 'E4 TB Allocation Details'!$A$18:$L$18, 0),FALSE), 'E2 Allocators'!$B$15:$W$361, MATCH('O5 Details by Class &amp; Accounts'!AY$18, 'E2 Allocators'!$B$15:$W$15, 0),FALSE)*$E24)</f>
        <v>0</v>
      </c>
      <c r="AZ24" s="1411">
        <f>IF(ISERROR(VLOOKUP(VLOOKUP($A24, 'E4 TB Allocation Details'!$A$18:$L$205, MATCH("Misc ID", 'E4 TB Allocation Details'!$A$18:$L$18, 0),FALSE), 'E2 Allocators'!$B$15:$W$361, MATCH('O5 Details by Class &amp; Accounts'!AZ$18, 'E2 Allocators'!$B$15:$W$15, 0),FALSE)*$E24), 0, VLOOKUP(VLOOKUP($A24, 'E4 TB Allocation Details'!$A$18:$L$205, MATCH("Misc ID", 'E4 TB Allocation Details'!$A$18:$L$18, 0),FALSE), 'E2 Allocators'!$B$15:$W$361, MATCH('O5 Details by Class &amp; Accounts'!AZ$18, 'E2 Allocators'!$B$15:$W$15, 0),FALSE)*$E24)</f>
        <v>0</v>
      </c>
      <c r="BA24" s="1411">
        <f>IF(ISERROR(VLOOKUP(VLOOKUP($A24, 'E4 TB Allocation Details'!$A$18:$L$205, MATCH("Misc ID", 'E4 TB Allocation Details'!$A$18:$L$18, 0),FALSE), 'E2 Allocators'!$B$15:$W$361, MATCH('O5 Details by Class &amp; Accounts'!BA$18, 'E2 Allocators'!$B$15:$W$15, 0),FALSE)*$E24), 0, VLOOKUP(VLOOKUP($A24, 'E4 TB Allocation Details'!$A$18:$L$205, MATCH("Misc ID", 'E4 TB Allocation Details'!$A$18:$L$18, 0),FALSE), 'E2 Allocators'!$B$15:$W$361, MATCH('O5 Details by Class &amp; Accounts'!BA$18, 'E2 Allocators'!$B$15:$W$15, 0),FALSE)*$E24)</f>
        <v>0</v>
      </c>
      <c r="BB24" s="1411">
        <f>IF(ISERROR(VLOOKUP(VLOOKUP($A24, 'E4 TB Allocation Details'!$A$18:$L$205, MATCH("Misc ID", 'E4 TB Allocation Details'!$A$18:$L$18, 0),FALSE), 'E2 Allocators'!$B$15:$W$361, MATCH('O5 Details by Class &amp; Accounts'!BB$18, 'E2 Allocators'!$B$15:$W$15, 0),FALSE)*$E24), 0, VLOOKUP(VLOOKUP($A24, 'E4 TB Allocation Details'!$A$18:$L$205, MATCH("Misc ID", 'E4 TB Allocation Details'!$A$18:$L$18, 0),FALSE), 'E2 Allocators'!$B$15:$W$361, MATCH('O5 Details by Class &amp; Accounts'!BB$18, 'E2 Allocators'!$B$15:$W$15, 0),FALSE)*$E24)</f>
        <v>0</v>
      </c>
      <c r="BC24" s="1411">
        <f>IF(ISERROR(VLOOKUP(VLOOKUP($A24, 'E4 TB Allocation Details'!$A$18:$L$205, MATCH("Misc ID", 'E4 TB Allocation Details'!$A$18:$L$18, 0),FALSE), 'E2 Allocators'!$B$15:$W$361, MATCH('O5 Details by Class &amp; Accounts'!BC$18, 'E2 Allocators'!$B$15:$W$15, 0),FALSE)*$E24), 0, VLOOKUP(VLOOKUP($A24, 'E4 TB Allocation Details'!$A$18:$L$205, MATCH("Misc ID", 'E4 TB Allocation Details'!$A$18:$L$18, 0),FALSE), 'E2 Allocators'!$B$15:$W$361, MATCH('O5 Details by Class &amp; Accounts'!BC$18, 'E2 Allocators'!$B$15:$W$15, 0),FALSE)*$E24)</f>
        <v>0</v>
      </c>
      <c r="BD24" s="1411">
        <f>IF(ISERROR(VLOOKUP(VLOOKUP($A24, 'E4 TB Allocation Details'!$A$18:$L$205, MATCH("Misc ID", 'E4 TB Allocation Details'!$A$18:$L$18, 0),FALSE), 'E2 Allocators'!$B$15:$W$361, MATCH('O5 Details by Class &amp; Accounts'!BD$18, 'E2 Allocators'!$B$15:$W$15, 0),FALSE)*$E24), 0, VLOOKUP(VLOOKUP($A24, 'E4 TB Allocation Details'!$A$18:$L$205, MATCH("Misc ID", 'E4 TB Allocation Details'!$A$18:$L$18, 0),FALSE), 'E2 Allocators'!$B$15:$W$361, MATCH('O5 Details by Class &amp; Accounts'!BD$18, 'E2 Allocators'!$B$15:$W$15, 0),FALSE)*$E24)</f>
        <v>0</v>
      </c>
      <c r="BE24" s="1411">
        <f>IF(ISERROR(VLOOKUP(VLOOKUP($A24, 'E4 TB Allocation Details'!$A$18:$L$205, MATCH("Misc ID", 'E4 TB Allocation Details'!$A$18:$L$18, 0),FALSE), 'E2 Allocators'!$B$15:$W$361, MATCH('O5 Details by Class &amp; Accounts'!BE$18, 'E2 Allocators'!$B$15:$W$15, 0),FALSE)*$E24), 0, VLOOKUP(VLOOKUP($A24, 'E4 TB Allocation Details'!$A$18:$L$205, MATCH("Misc ID", 'E4 TB Allocation Details'!$A$18:$L$18, 0),FALSE), 'E2 Allocators'!$B$15:$W$361, MATCH('O5 Details by Class &amp; Accounts'!BE$18, 'E2 Allocators'!$B$15:$W$15, 0),FALSE)*$E24)</f>
        <v>0</v>
      </c>
      <c r="BF24" s="1411">
        <f>IF(ISERROR(VLOOKUP(VLOOKUP($A24, 'E4 TB Allocation Details'!$A$18:$L$205, MATCH("Misc ID", 'E4 TB Allocation Details'!$A$18:$L$18, 0),FALSE), 'E2 Allocators'!$B$15:$W$361, MATCH('O5 Details by Class &amp; Accounts'!BF$18, 'E2 Allocators'!$B$15:$W$15, 0),FALSE)*$E24), 0, VLOOKUP(VLOOKUP($A24, 'E4 TB Allocation Details'!$A$18:$L$205, MATCH("Misc ID", 'E4 TB Allocation Details'!$A$18:$L$18, 0),FALSE), 'E2 Allocators'!$B$15:$W$361, MATCH('O5 Details by Class &amp; Accounts'!BF$18, 'E2 Allocators'!$B$15:$W$15, 0),FALSE)*$E24)</f>
        <v>0</v>
      </c>
      <c r="BG24" s="1411">
        <f>IF(ISERROR(VLOOKUP(VLOOKUP($A24, 'E4 TB Allocation Details'!$A$18:$L$205, MATCH("Misc ID", 'E4 TB Allocation Details'!$A$18:$L$18, 0),FALSE), 'E2 Allocators'!$B$15:$W$361, MATCH('O5 Details by Class &amp; Accounts'!BG$18, 'E2 Allocators'!$B$15:$W$15, 0),FALSE)*$E24), 0, VLOOKUP(VLOOKUP($A24, 'E4 TB Allocation Details'!$A$18:$L$205, MATCH("Misc ID", 'E4 TB Allocation Details'!$A$18:$L$18, 0),FALSE), 'E2 Allocators'!$B$15:$W$361, MATCH('O5 Details by Class &amp; Accounts'!BG$18, 'E2 Allocators'!$B$15:$W$15, 0),FALSE)*$E24)</f>
        <v>0</v>
      </c>
      <c r="BH24" s="1411">
        <f>IF(ISERROR(VLOOKUP(VLOOKUP($A24, 'E4 TB Allocation Details'!$A$18:$L$205, MATCH("Misc ID", 'E4 TB Allocation Details'!$A$18:$L$18, 0),FALSE), 'E2 Allocators'!$B$15:$W$361, MATCH('O5 Details by Class &amp; Accounts'!BH$18, 'E2 Allocators'!$B$15:$W$15, 0),FALSE)*$E24), 0, VLOOKUP(VLOOKUP($A24, 'E4 TB Allocation Details'!$A$18:$L$205, MATCH("Misc ID", 'E4 TB Allocation Details'!$A$18:$L$18, 0),FALSE), 'E2 Allocators'!$B$15:$W$361, MATCH('O5 Details by Class &amp; Accounts'!BH$18, 'E2 Allocators'!$B$15:$W$15, 0),FALSE)*$E24)</f>
        <v>0</v>
      </c>
      <c r="BI24" s="1411">
        <f>IF(ISERROR(VLOOKUP(VLOOKUP($A24, 'E4 TB Allocation Details'!$A$18:$L$205, MATCH("Misc ID", 'E4 TB Allocation Details'!$A$18:$L$18, 0),FALSE), 'E2 Allocators'!$B$15:$W$361, MATCH('O5 Details by Class &amp; Accounts'!BI$18, 'E2 Allocators'!$B$15:$W$15, 0),FALSE)*$E24), 0, VLOOKUP(VLOOKUP($A24, 'E4 TB Allocation Details'!$A$18:$L$205, MATCH("Misc ID", 'E4 TB Allocation Details'!$A$18:$L$18, 0),FALSE), 'E2 Allocators'!$B$15:$W$361, MATCH('O5 Details by Class &amp; Accounts'!BI$18, 'E2 Allocators'!$B$15:$W$15, 0),FALSE)*$E24)</f>
        <v>0</v>
      </c>
      <c r="BJ24" s="1411">
        <f>IF(ISERROR(VLOOKUP(VLOOKUP($A24, 'E4 TB Allocation Details'!$A$18:$L$205, MATCH("Misc ID", 'E4 TB Allocation Details'!$A$18:$L$18, 0),FALSE), 'E2 Allocators'!$B$15:$W$361, MATCH('O5 Details by Class &amp; Accounts'!BJ$18, 'E2 Allocators'!$B$15:$W$15, 0),FALSE)*$E24), 0, VLOOKUP(VLOOKUP($A24, 'E4 TB Allocation Details'!$A$18:$L$205, MATCH("Misc ID", 'E4 TB Allocation Details'!$A$18:$L$18, 0),FALSE), 'E2 Allocators'!$B$15:$W$361, MATCH('O5 Details by Class &amp; Accounts'!BJ$18, 'E2 Allocators'!$B$15:$W$15, 0),FALSE)*$E24)</f>
        <v>0</v>
      </c>
      <c r="BK24" s="1411">
        <f>IF(ISERROR(VLOOKUP(VLOOKUP($A24, 'E4 TB Allocation Details'!$A$18:$L$205, MATCH("Misc ID", 'E4 TB Allocation Details'!$A$18:$L$18, 0),FALSE), 'E2 Allocators'!$B$15:$W$361, MATCH('O5 Details by Class &amp; Accounts'!BK$18, 'E2 Allocators'!$B$15:$W$15, 0),FALSE)*$E24), 0, VLOOKUP(VLOOKUP($A24, 'E4 TB Allocation Details'!$A$18:$L$205, MATCH("Misc ID", 'E4 TB Allocation Details'!$A$18:$L$18, 0),FALSE), 'E2 Allocators'!$B$15:$W$361, MATCH('O5 Details by Class &amp; Accounts'!BK$18, 'E2 Allocators'!$B$15:$W$15, 0),FALSE)*$E24)</f>
        <v>0</v>
      </c>
      <c r="BL24" s="1411">
        <f>IF(ISERROR(VLOOKUP(VLOOKUP($A24, 'E4 TB Allocation Details'!$A$18:$L$205, MATCH("Misc ID", 'E4 TB Allocation Details'!$A$18:$L$18, 0),FALSE), 'E2 Allocators'!$B$15:$W$361, MATCH('O5 Details by Class &amp; Accounts'!BL$18, 'E2 Allocators'!$B$15:$W$15, 0),FALSE)*$E24), 0, VLOOKUP(VLOOKUP($A24, 'E4 TB Allocation Details'!$A$18:$L$205, MATCH("Misc ID", 'E4 TB Allocation Details'!$A$18:$L$18, 0),FALSE), 'E2 Allocators'!$B$15:$W$361, MATCH('O5 Details by Class &amp; Accounts'!BL$18, 'E2 Allocators'!$B$15:$W$15, 0),FALSE)*$E24)</f>
        <v>0</v>
      </c>
      <c r="BM24" s="1411">
        <f>IF(ISERROR(VLOOKUP(VLOOKUP($A24, 'E4 TB Allocation Details'!$A$18:$L$205, MATCH("Misc ID", 'E4 TB Allocation Details'!$A$18:$L$18, 0),FALSE), 'E2 Allocators'!$B$15:$W$361, MATCH('O5 Details by Class &amp; Accounts'!BM$18, 'E2 Allocators'!$B$15:$W$15, 0),FALSE)*$E24), 0, VLOOKUP(VLOOKUP($A24, 'E4 TB Allocation Details'!$A$18:$L$205, MATCH("Misc ID", 'E4 TB Allocation Details'!$A$18:$L$18, 0),FALSE), 'E2 Allocators'!$B$15:$W$361, MATCH('O5 Details by Class &amp; Accounts'!BM$18, 'E2 Allocators'!$B$15:$W$15, 0),FALSE)*$E24)</f>
        <v>0</v>
      </c>
      <c r="BN24" s="1411">
        <f>IF(ISERROR(VLOOKUP(VLOOKUP($A24, 'E4 TB Allocation Details'!$A$18:$L$205, MATCH("Misc ID", 'E4 TB Allocation Details'!$A$18:$L$18, 0),FALSE), 'E2 Allocators'!$B$15:$W$361, MATCH('O5 Details by Class &amp; Accounts'!BN$18, 'E2 Allocators'!$B$15:$W$15, 0),FALSE)*$E24), 0, VLOOKUP(VLOOKUP($A24, 'E4 TB Allocation Details'!$A$18:$L$205, MATCH("Misc ID", 'E4 TB Allocation Details'!$A$18:$L$18, 0),FALSE), 'E2 Allocators'!$B$15:$W$361, MATCH('O5 Details by Class &amp; Accounts'!BN$18, 'E2 Allocators'!$B$15:$W$15, 0),FALSE)*$E24)</f>
        <v>0</v>
      </c>
      <c r="BO24" s="1411">
        <f>IF(ISERROR(VLOOKUP(VLOOKUP($A24, 'E4 TB Allocation Details'!$A$18:$L$205, MATCH("Misc ID", 'E4 TB Allocation Details'!$A$18:$L$18, 0),FALSE), 'E2 Allocators'!$B$15:$W$361, MATCH('O5 Details by Class &amp; Accounts'!BO$18, 'E2 Allocators'!$B$15:$W$15, 0),FALSE)*$E24), 0, VLOOKUP(VLOOKUP($A24, 'E4 TB Allocation Details'!$A$18:$L$205, MATCH("Misc ID", 'E4 TB Allocation Details'!$A$18:$L$18, 0),FALSE), 'E2 Allocators'!$B$15:$W$361, MATCH('O5 Details by Class &amp; Accounts'!BO$18, 'E2 Allocators'!$B$15:$W$15, 0),FALSE)*$E24)</f>
        <v>0</v>
      </c>
      <c r="BP24" s="1411">
        <f>IF(ISERROR(VLOOKUP(VLOOKUP($A24, 'E4 TB Allocation Details'!$A$18:$L$205, MATCH("Misc ID", 'E4 TB Allocation Details'!$A$18:$L$18, 0),FALSE), 'E2 Allocators'!$B$15:$W$361, MATCH('O5 Details by Class &amp; Accounts'!BP$18, 'E2 Allocators'!$B$15:$W$15, 0),FALSE)*$E24), 0, VLOOKUP(VLOOKUP($A24, 'E4 TB Allocation Details'!$A$18:$L$205, MATCH("Misc ID", 'E4 TB Allocation Details'!$A$18:$L$18, 0),FALSE), 'E2 Allocators'!$B$15:$W$361, MATCH('O5 Details by Class &amp; Accounts'!BP$18, 'E2 Allocators'!$B$15:$W$15, 0),FALSE)*$E24)</f>
        <v>0</v>
      </c>
      <c r="BQ24" s="1411">
        <f>IF(ISERROR(VLOOKUP(VLOOKUP($A24, 'E4 TB Allocation Details'!$A$18:$L$205, MATCH("Misc ID", 'E4 TB Allocation Details'!$A$18:$L$18, 0),FALSE), 'E2 Allocators'!$B$15:$W$361, MATCH('O5 Details by Class &amp; Accounts'!BQ$18, 'E2 Allocators'!$B$15:$W$15, 0),FALSE)*$E24), 0, VLOOKUP(VLOOKUP($A24, 'E4 TB Allocation Details'!$A$18:$L$205, MATCH("Misc ID", 'E4 TB Allocation Details'!$A$18:$L$18, 0),FALSE), 'E2 Allocators'!$B$15:$W$361, MATCH('O5 Details by Class &amp; Accounts'!BQ$18, 'E2 Allocators'!$B$15:$W$15, 0),FALSE)*$E24)</f>
        <v>0</v>
      </c>
      <c r="BR24" s="1411">
        <f>IF(ISERROR(VLOOKUP(VLOOKUP($A24, 'E4 TB Allocation Details'!$A$18:$L$205, MATCH("Misc ID", 'E4 TB Allocation Details'!$A$18:$L$18, 0),FALSE), 'E2 Allocators'!$B$15:$W$361, MATCH('O5 Details by Class &amp; Accounts'!BR$18, 'E2 Allocators'!$B$15:$W$15, 0),FALSE)*$E24), 0, VLOOKUP(VLOOKUP($A24, 'E4 TB Allocation Details'!$A$18:$L$205, MATCH("Misc ID", 'E4 TB Allocation Details'!$A$18:$L$18, 0),FALSE), 'E2 Allocators'!$B$15:$W$361, MATCH('O5 Details by Class &amp; Accounts'!BR$18, 'E2 Allocators'!$B$15:$W$15, 0),FALSE)*$E24)</f>
        <v>0</v>
      </c>
      <c r="BS24" s="1411">
        <f t="shared" si="3"/>
        <v>0</v>
      </c>
      <c r="BT24" s="1411">
        <f>IF(ISERROR(VLOOKUP(VLOOKUP($A24, 'E4 TB Allocation Details'!$A$18:$L$205, MATCH("A &amp; G ID", 'E4 TB Allocation Details'!$A$18:$L$18, 0),FALSE), 'E2 Allocators'!$B$15:$W$361, MATCH('O5 Details by Class &amp; Accounts'!BT$18, 'E2 Allocators'!$B$15:$W$15, 0),FALSE)*$E24), 0, VLOOKUP(VLOOKUP($A24, 'E4 TB Allocation Details'!$A$18:$L$205, MATCH("A &amp; G ID", 'E4 TB Allocation Details'!$A$18:$L$18, 0),FALSE), 'E2 Allocators'!$B$15:$W$361, MATCH('O5 Details by Class &amp; Accounts'!BT$18, 'E2 Allocators'!$B$15:$W$15, 0),FALSE)*$E24)</f>
        <v>0</v>
      </c>
      <c r="BU24" s="1411">
        <f>IF(ISERROR(VLOOKUP(VLOOKUP($A24, 'E4 TB Allocation Details'!$A$18:$L$205, MATCH("A &amp; G ID", 'E4 TB Allocation Details'!$A$18:$L$18, 0),FALSE), 'E2 Allocators'!$B$15:$W$361, MATCH('O5 Details by Class &amp; Accounts'!BU$18, 'E2 Allocators'!$B$15:$W$15, 0),FALSE)*$E24), 0, VLOOKUP(VLOOKUP($A24, 'E4 TB Allocation Details'!$A$18:$L$205, MATCH("A &amp; G ID", 'E4 TB Allocation Details'!$A$18:$L$18, 0),FALSE), 'E2 Allocators'!$B$15:$W$361, MATCH('O5 Details by Class &amp; Accounts'!BU$18, 'E2 Allocators'!$B$15:$W$15, 0),FALSE)*$E24)</f>
        <v>0</v>
      </c>
      <c r="BV24" s="1411">
        <f>IF(ISERROR(VLOOKUP(VLOOKUP($A24, 'E4 TB Allocation Details'!$A$18:$L$205, MATCH("A &amp; G ID", 'E4 TB Allocation Details'!$A$18:$L$18, 0),FALSE), 'E2 Allocators'!$B$15:$W$361, MATCH('O5 Details by Class &amp; Accounts'!BV$18, 'E2 Allocators'!$B$15:$W$15, 0),FALSE)*$E24), 0, VLOOKUP(VLOOKUP($A24, 'E4 TB Allocation Details'!$A$18:$L$205, MATCH("A &amp; G ID", 'E4 TB Allocation Details'!$A$18:$L$18, 0),FALSE), 'E2 Allocators'!$B$15:$W$361, MATCH('O5 Details by Class &amp; Accounts'!BV$18, 'E2 Allocators'!$B$15:$W$15, 0),FALSE)*$E24)</f>
        <v>0</v>
      </c>
      <c r="BW24" s="1411">
        <f>IF(ISERROR(VLOOKUP(VLOOKUP($A24, 'E4 TB Allocation Details'!$A$18:$L$205, MATCH("A &amp; G ID", 'E4 TB Allocation Details'!$A$18:$L$18, 0),FALSE), 'E2 Allocators'!$B$15:$W$361, MATCH('O5 Details by Class &amp; Accounts'!BW$18, 'E2 Allocators'!$B$15:$W$15, 0),FALSE)*$E24), 0, VLOOKUP(VLOOKUP($A24, 'E4 TB Allocation Details'!$A$18:$L$205, MATCH("A &amp; G ID", 'E4 TB Allocation Details'!$A$18:$L$18, 0),FALSE), 'E2 Allocators'!$B$15:$W$361, MATCH('O5 Details by Class &amp; Accounts'!BW$18, 'E2 Allocators'!$B$15:$W$15, 0),FALSE)*$E24)</f>
        <v>0</v>
      </c>
      <c r="BX24" s="1411">
        <f>IF(ISERROR(VLOOKUP(VLOOKUP($A24, 'E4 TB Allocation Details'!$A$18:$L$205, MATCH("A &amp; G ID", 'E4 TB Allocation Details'!$A$18:$L$18, 0),FALSE), 'E2 Allocators'!$B$15:$W$361, MATCH('O5 Details by Class &amp; Accounts'!BX$18, 'E2 Allocators'!$B$15:$W$15, 0),FALSE)*$E24), 0, VLOOKUP(VLOOKUP($A24, 'E4 TB Allocation Details'!$A$18:$L$205, MATCH("A &amp; G ID", 'E4 TB Allocation Details'!$A$18:$L$18, 0),FALSE), 'E2 Allocators'!$B$15:$W$361, MATCH('O5 Details by Class &amp; Accounts'!BX$18, 'E2 Allocators'!$B$15:$W$15, 0),FALSE)*$E24)</f>
        <v>0</v>
      </c>
      <c r="BY24" s="1411">
        <f>IF(ISERROR(VLOOKUP(VLOOKUP($A24, 'E4 TB Allocation Details'!$A$18:$L$205, MATCH("A &amp; G ID", 'E4 TB Allocation Details'!$A$18:$L$18, 0),FALSE), 'E2 Allocators'!$B$15:$W$361, MATCH('O5 Details by Class &amp; Accounts'!BY$18, 'E2 Allocators'!$B$15:$W$15, 0),FALSE)*$E24), 0, VLOOKUP(VLOOKUP($A24, 'E4 TB Allocation Details'!$A$18:$L$205, MATCH("A &amp; G ID", 'E4 TB Allocation Details'!$A$18:$L$18, 0),FALSE), 'E2 Allocators'!$B$15:$W$361, MATCH('O5 Details by Class &amp; Accounts'!BY$18, 'E2 Allocators'!$B$15:$W$15, 0),FALSE)*$E24)</f>
        <v>0</v>
      </c>
      <c r="BZ24" s="1411">
        <f>IF(ISERROR(VLOOKUP(VLOOKUP($A24, 'E4 TB Allocation Details'!$A$18:$L$205, MATCH("A &amp; G ID", 'E4 TB Allocation Details'!$A$18:$L$18, 0),FALSE), 'E2 Allocators'!$B$15:$W$361, MATCH('O5 Details by Class &amp; Accounts'!BZ$18, 'E2 Allocators'!$B$15:$W$15, 0),FALSE)*$E24), 0, VLOOKUP(VLOOKUP($A24, 'E4 TB Allocation Details'!$A$18:$L$205, MATCH("A &amp; G ID", 'E4 TB Allocation Details'!$A$18:$L$18, 0),FALSE), 'E2 Allocators'!$B$15:$W$361, MATCH('O5 Details by Class &amp; Accounts'!BZ$18, 'E2 Allocators'!$B$15:$W$15, 0),FALSE)*$E24)</f>
        <v>0</v>
      </c>
      <c r="CA24" s="1411">
        <f>IF(ISERROR(VLOOKUP(VLOOKUP($A24, 'E4 TB Allocation Details'!$A$18:$L$205, MATCH("A &amp; G ID", 'E4 TB Allocation Details'!$A$18:$L$18, 0),FALSE), 'E2 Allocators'!$B$15:$W$361, MATCH('O5 Details by Class &amp; Accounts'!CA$18, 'E2 Allocators'!$B$15:$W$15, 0),FALSE)*$E24), 0, VLOOKUP(VLOOKUP($A24, 'E4 TB Allocation Details'!$A$18:$L$205, MATCH("A &amp; G ID", 'E4 TB Allocation Details'!$A$18:$L$18, 0),FALSE), 'E2 Allocators'!$B$15:$W$361, MATCH('O5 Details by Class &amp; Accounts'!CA$18, 'E2 Allocators'!$B$15:$W$15, 0),FALSE)*$E24)</f>
        <v>0</v>
      </c>
      <c r="CB24" s="1411">
        <f>IF(ISERROR(VLOOKUP(VLOOKUP($A24, 'E4 TB Allocation Details'!$A$18:$L$205, MATCH("A &amp; G ID", 'E4 TB Allocation Details'!$A$18:$L$18, 0),FALSE), 'E2 Allocators'!$B$15:$W$361, MATCH('O5 Details by Class &amp; Accounts'!CB$18, 'E2 Allocators'!$B$15:$W$15, 0),FALSE)*$E24), 0, VLOOKUP(VLOOKUP($A24, 'E4 TB Allocation Details'!$A$18:$L$205, MATCH("A &amp; G ID", 'E4 TB Allocation Details'!$A$18:$L$18, 0),FALSE), 'E2 Allocators'!$B$15:$W$361, MATCH('O5 Details by Class &amp; Accounts'!CB$18, 'E2 Allocators'!$B$15:$W$15, 0),FALSE)*$E24)</f>
        <v>0</v>
      </c>
      <c r="CC24" s="1411">
        <f>IF(ISERROR(VLOOKUP(VLOOKUP($A24, 'E4 TB Allocation Details'!$A$18:$L$205, MATCH("A &amp; G ID", 'E4 TB Allocation Details'!$A$18:$L$18, 0),FALSE), 'E2 Allocators'!$B$15:$W$361, MATCH('O5 Details by Class &amp; Accounts'!CC$18, 'E2 Allocators'!$B$15:$W$15, 0),FALSE)*$E24), 0, VLOOKUP(VLOOKUP($A24, 'E4 TB Allocation Details'!$A$18:$L$205, MATCH("A &amp; G ID", 'E4 TB Allocation Details'!$A$18:$L$18, 0),FALSE), 'E2 Allocators'!$B$15:$W$361, MATCH('O5 Details by Class &amp; Accounts'!CC$18, 'E2 Allocators'!$B$15:$W$15, 0),FALSE)*$E24)</f>
        <v>0</v>
      </c>
      <c r="CD24" s="1411">
        <f>IF(ISERROR(VLOOKUP(VLOOKUP($A24, 'E4 TB Allocation Details'!$A$18:$L$205, MATCH("A &amp; G ID", 'E4 TB Allocation Details'!$A$18:$L$18, 0),FALSE), 'E2 Allocators'!$B$15:$W$361, MATCH('O5 Details by Class &amp; Accounts'!CD$18, 'E2 Allocators'!$B$15:$W$15, 0),FALSE)*$E24), 0, VLOOKUP(VLOOKUP($A24, 'E4 TB Allocation Details'!$A$18:$L$205, MATCH("A &amp; G ID", 'E4 TB Allocation Details'!$A$18:$L$18, 0),FALSE), 'E2 Allocators'!$B$15:$W$361, MATCH('O5 Details by Class &amp; Accounts'!CD$18, 'E2 Allocators'!$B$15:$W$15, 0),FALSE)*$E24)</f>
        <v>0</v>
      </c>
      <c r="CE24" s="1411">
        <f>IF(ISERROR(VLOOKUP(VLOOKUP($A24, 'E4 TB Allocation Details'!$A$18:$L$205, MATCH("A &amp; G ID", 'E4 TB Allocation Details'!$A$18:$L$18, 0),FALSE), 'E2 Allocators'!$B$15:$W$361, MATCH('O5 Details by Class &amp; Accounts'!CE$18, 'E2 Allocators'!$B$15:$W$15, 0),FALSE)*$E24), 0, VLOOKUP(VLOOKUP($A24, 'E4 TB Allocation Details'!$A$18:$L$205, MATCH("A &amp; G ID", 'E4 TB Allocation Details'!$A$18:$L$18, 0),FALSE), 'E2 Allocators'!$B$15:$W$361, MATCH('O5 Details by Class &amp; Accounts'!CE$18, 'E2 Allocators'!$B$15:$W$15, 0),FALSE)*$E24)</f>
        <v>0</v>
      </c>
      <c r="CF24" s="1411">
        <f>IF(ISERROR(VLOOKUP(VLOOKUP($A24, 'E4 TB Allocation Details'!$A$18:$L$205, MATCH("A &amp; G ID", 'E4 TB Allocation Details'!$A$18:$L$18, 0),FALSE), 'E2 Allocators'!$B$15:$W$361, MATCH('O5 Details by Class &amp; Accounts'!CF$18, 'E2 Allocators'!$B$15:$W$15, 0),FALSE)*$E24), 0, VLOOKUP(VLOOKUP($A24, 'E4 TB Allocation Details'!$A$18:$L$205, MATCH("A &amp; G ID", 'E4 TB Allocation Details'!$A$18:$L$18, 0),FALSE), 'E2 Allocators'!$B$15:$W$361, MATCH('O5 Details by Class &amp; Accounts'!CF$18, 'E2 Allocators'!$B$15:$W$15, 0),FALSE)*$E24)</f>
        <v>0</v>
      </c>
      <c r="CG24" s="1411">
        <f>IF(ISERROR(VLOOKUP(VLOOKUP($A24, 'E4 TB Allocation Details'!$A$18:$L$205, MATCH("A &amp; G ID", 'E4 TB Allocation Details'!$A$18:$L$18, 0),FALSE), 'E2 Allocators'!$B$15:$W$361, MATCH('O5 Details by Class &amp; Accounts'!CG$18, 'E2 Allocators'!$B$15:$W$15, 0),FALSE)*$E24), 0, VLOOKUP(VLOOKUP($A24, 'E4 TB Allocation Details'!$A$18:$L$205, MATCH("A &amp; G ID", 'E4 TB Allocation Details'!$A$18:$L$18, 0),FALSE), 'E2 Allocators'!$B$15:$W$361, MATCH('O5 Details by Class &amp; Accounts'!CG$18, 'E2 Allocators'!$B$15:$W$15, 0),FALSE)*$E24)</f>
        <v>0</v>
      </c>
      <c r="CH24" s="1411">
        <f>IF(ISERROR(VLOOKUP(VLOOKUP($A24, 'E4 TB Allocation Details'!$A$18:$L$205, MATCH("A &amp; G ID", 'E4 TB Allocation Details'!$A$18:$L$18, 0),FALSE), 'E2 Allocators'!$B$15:$W$361, MATCH('O5 Details by Class &amp; Accounts'!CH$18, 'E2 Allocators'!$B$15:$W$15, 0),FALSE)*$E24), 0, VLOOKUP(VLOOKUP($A24, 'E4 TB Allocation Details'!$A$18:$L$205, MATCH("A &amp; G ID", 'E4 TB Allocation Details'!$A$18:$L$18, 0),FALSE), 'E2 Allocators'!$B$15:$W$361, MATCH('O5 Details by Class &amp; Accounts'!CH$18, 'E2 Allocators'!$B$15:$W$15, 0),FALSE)*$E24)</f>
        <v>0</v>
      </c>
      <c r="CI24" s="1411">
        <f>IF(ISERROR(VLOOKUP(VLOOKUP($A24, 'E4 TB Allocation Details'!$A$18:$L$205, MATCH("A &amp; G ID", 'E4 TB Allocation Details'!$A$18:$L$18, 0),FALSE), 'E2 Allocators'!$B$15:$W$361, MATCH('O5 Details by Class &amp; Accounts'!CI$18, 'E2 Allocators'!$B$15:$W$15, 0),FALSE)*$E24), 0, VLOOKUP(VLOOKUP($A24, 'E4 TB Allocation Details'!$A$18:$L$205, MATCH("A &amp; G ID", 'E4 TB Allocation Details'!$A$18:$L$18, 0),FALSE), 'E2 Allocators'!$B$15:$W$361, MATCH('O5 Details by Class &amp; Accounts'!CI$18, 'E2 Allocators'!$B$15:$W$15, 0),FALSE)*$E24)</f>
        <v>0</v>
      </c>
      <c r="CJ24" s="1411">
        <f>IF(ISERROR(VLOOKUP(VLOOKUP($A24, 'E4 TB Allocation Details'!$A$18:$L$205, MATCH("A &amp; G ID", 'E4 TB Allocation Details'!$A$18:$L$18, 0),FALSE), 'E2 Allocators'!$B$15:$W$361, MATCH('O5 Details by Class &amp; Accounts'!CJ$18, 'E2 Allocators'!$B$15:$W$15, 0),FALSE)*$E24), 0, VLOOKUP(VLOOKUP($A24, 'E4 TB Allocation Details'!$A$18:$L$205, MATCH("A &amp; G ID", 'E4 TB Allocation Details'!$A$18:$L$18, 0),FALSE), 'E2 Allocators'!$B$15:$W$361, MATCH('O5 Details by Class &amp; Accounts'!CJ$18, 'E2 Allocators'!$B$15:$W$15, 0),FALSE)*$E24)</f>
        <v>0</v>
      </c>
      <c r="CK24" s="1411">
        <f>IF(ISERROR(VLOOKUP(VLOOKUP($A24, 'E4 TB Allocation Details'!$A$18:$L$205, MATCH("A &amp; G ID", 'E4 TB Allocation Details'!$A$18:$L$18, 0),FALSE), 'E2 Allocators'!$B$15:$W$361, MATCH('O5 Details by Class &amp; Accounts'!CK$18, 'E2 Allocators'!$B$15:$W$15, 0),FALSE)*$E24), 0, VLOOKUP(VLOOKUP($A24, 'E4 TB Allocation Details'!$A$18:$L$205, MATCH("A &amp; G ID", 'E4 TB Allocation Details'!$A$18:$L$18, 0),FALSE), 'E2 Allocators'!$B$15:$W$361, MATCH('O5 Details by Class &amp; Accounts'!CK$18, 'E2 Allocators'!$B$15:$W$15, 0),FALSE)*$E24)</f>
        <v>0</v>
      </c>
      <c r="CL24" s="1411">
        <f>IF(ISERROR(VLOOKUP(VLOOKUP($A24, 'E4 TB Allocation Details'!$A$18:$L$205, MATCH("A &amp; G ID", 'E4 TB Allocation Details'!$A$18:$L$18, 0),FALSE), 'E2 Allocators'!$B$15:$W$361, MATCH('O5 Details by Class &amp; Accounts'!CL$18, 'E2 Allocators'!$B$15:$W$15, 0),FALSE)*$E24), 0, VLOOKUP(VLOOKUP($A24, 'E4 TB Allocation Details'!$A$18:$L$205, MATCH("A &amp; G ID", 'E4 TB Allocation Details'!$A$18:$L$18, 0),FALSE), 'E2 Allocators'!$B$15:$W$361, MATCH('O5 Details by Class &amp; Accounts'!CL$18, 'E2 Allocators'!$B$15:$W$15, 0),FALSE)*$E24)</f>
        <v>0</v>
      </c>
      <c r="CM24" s="1411">
        <f>IF(ISERROR(VLOOKUP(VLOOKUP($A24, 'E4 TB Allocation Details'!$A$18:$L$205, MATCH("A &amp; G ID", 'E4 TB Allocation Details'!$A$18:$L$18, 0),FALSE), 'E2 Allocators'!$B$15:$W$361, MATCH('O5 Details by Class &amp; Accounts'!CM$18, 'E2 Allocators'!$B$15:$W$15, 0),FALSE)*$E24), 0, VLOOKUP(VLOOKUP($A24, 'E4 TB Allocation Details'!$A$18:$L$205, MATCH("A &amp; G ID", 'E4 TB Allocation Details'!$A$18:$L$18, 0),FALSE), 'E2 Allocators'!$B$15:$W$361, MATCH('O5 Details by Class &amp; Accounts'!CM$18, 'E2 Allocators'!$B$15:$W$15, 0),FALSE)*$E24)</f>
        <v>0</v>
      </c>
      <c r="CN24" s="1411">
        <f t="shared" si="5"/>
        <v>0</v>
      </c>
      <c r="CO24" s="1791">
        <f t="shared" si="4"/>
        <v>0</v>
      </c>
      <c r="CQ24" s="2086" t="e">
        <v>#N/A</v>
      </c>
    </row>
    <row r="25" spans="1:95" s="80" customFormat="1" ht="12.75">
      <c r="A25" s="1174" t="s">
        <v>1259</v>
      </c>
      <c r="B25" s="1175" t="s">
        <v>1007</v>
      </c>
      <c r="C25" s="1788">
        <f>IF(ISERROR(VLOOKUP($A25,'I3 TB Data'!$A$23:$H$458,MATCH('O5 Details by Class &amp; Accounts'!$C$18, 'I3 TB Data'!$A$23:$H$23,0),0)), 0, VLOOKUP($A25,'I3 TB Data'!$A$23:$H$458,MATCH('O5 Details by Class &amp; Accounts'!$C$18,'I3 TB Data'!$A$23:$H$23,0),0))</f>
        <v>0</v>
      </c>
      <c r="D25" s="1789">
        <f>'I4 BO ASSETS'!E22</f>
        <v>0</v>
      </c>
      <c r="E25" s="1788">
        <f t="shared" si="6"/>
        <v>0</v>
      </c>
      <c r="F25" s="1790">
        <f>IF(ISERROR(VLOOKUP($A25, 'E1 Categorization'!A33:E122, MATCH("Customer Component", 'E1 Categorization'!$A$33:$E$33,0), 0)), 0, IF(VLOOKUP($A25, 'E1 Categorization'!A33:E122, MATCH("Customer Component", 'E1 Categorization'!$A$33:$E$33,0), 0)=0, 'O5 Details by Class &amp; Accounts'!$E25, IF(AND(VLOOKUP($A25, 'E1 Categorization'!A33:E122, MATCH("Customer Component", 'E1 Categorization'!$A$33:$E$33,0), 0) &gt;0, VLOOKUP($A25, 'E1 Categorization'!A33:E122, MATCH("Customer Component", 'E1 Categorization'!$A$33:$E$33,0), 0)&lt;1), 'O5 Details by Class &amp; Accounts'!$E25*(1-VLOOKUP($A25, 'E1 Categorization'!A33:E122, MATCH("Customer Component", 'E1 Categorization'!$A$33:$E$33,0), 0)), 0)))</f>
        <v>0</v>
      </c>
      <c r="G25" s="1790">
        <f>IF(ISERROR(VLOOKUP($A25, 'E1 Categorization'!A33:E122, MATCH("Customer Component", 'E1 Categorization'!$A$33:$E$33,0), 0)),0, IF(VLOOKUP($A25, 'E1 Categorization'!A33:E122, MATCH("Customer Component", 'E1 Categorization'!$A$33:$E$33,0), 0)=0, 0, IF(AND(VLOOKUP($A25, 'E1 Categorization'!A33:E122, MATCH("Customer Component", 'E1 Categorization'!$A$33:$E$33,0), 0) &gt;0, VLOOKUP($A25, 'E1 Categorization'!A33:E122, MATCH("Customer Component", 'E1 Categorization'!$A$33:$E$33,0), 0)&lt;1), 'O5 Details by Class &amp; Accounts'!$E25*(VLOOKUP($A25, 'E1 Categorization'!A33:E122, MATCH("Customer Component", 'E1 Categorization'!$A$33:$E$33,0), 0)), 'O5 Details by Class &amp; Accounts'!$E25)))</f>
        <v>0</v>
      </c>
      <c r="H25" s="1411">
        <f t="shared" si="0"/>
        <v>0</v>
      </c>
      <c r="I25" s="1411">
        <f>IF(ISERROR(VLOOKUP(VLOOKUP($A25, 'E4 TB Allocation Details'!$A$18:$L$205, MATCH("Demand ID", 'E4 TB Allocation Details'!$A$18:$L$18, 0),FALSE), 'E2 Allocators'!$B$15:$W$361, MATCH('O5 Details by Class &amp; Accounts'!I$18, 'E2 Allocators'!$B$15:$W$15, 0),FALSE)*$F25), 0, VLOOKUP(VLOOKUP($A25, 'E4 TB Allocation Details'!$A$18:$L$205, MATCH("Demand ID", 'E4 TB Allocation Details'!$A$18:$L$18, 0),FALSE), 'E2 Allocators'!$B$15:$W$361, MATCH('O5 Details by Class &amp; Accounts'!I$18, 'E2 Allocators'!$B$15:$W$15, 0),FALSE)*$F25)</f>
        <v>0</v>
      </c>
      <c r="J25" s="1411">
        <f>IF(ISERROR(VLOOKUP(VLOOKUP($A25, 'E4 TB Allocation Details'!$A$18:$L$205, MATCH("Demand ID", 'E4 TB Allocation Details'!$A$18:$L$18, 0),FALSE), 'E2 Allocators'!$B$15:$W$361, MATCH('O5 Details by Class &amp; Accounts'!J$18, 'E2 Allocators'!$B$15:$W$15, 0),FALSE)*$F25), 0, VLOOKUP(VLOOKUP($A25, 'E4 TB Allocation Details'!$A$18:$L$205, MATCH("Demand ID", 'E4 TB Allocation Details'!$A$18:$L$18, 0),FALSE), 'E2 Allocators'!$B$15:$W$361, MATCH('O5 Details by Class &amp; Accounts'!J$18, 'E2 Allocators'!$B$15:$W$15, 0),FALSE)*$F25)</f>
        <v>0</v>
      </c>
      <c r="K25" s="1411">
        <f>IF(ISERROR(VLOOKUP(VLOOKUP($A25, 'E4 TB Allocation Details'!$A$18:$L$205, MATCH("Demand ID", 'E4 TB Allocation Details'!$A$18:$L$18, 0),FALSE), 'E2 Allocators'!$B$15:$W$361, MATCH('O5 Details by Class &amp; Accounts'!K$18, 'E2 Allocators'!$B$15:$W$15, 0),FALSE)*$F25), 0, VLOOKUP(VLOOKUP($A25, 'E4 TB Allocation Details'!$A$18:$L$205, MATCH("Demand ID", 'E4 TB Allocation Details'!$A$18:$L$18, 0),FALSE), 'E2 Allocators'!$B$15:$W$361, MATCH('O5 Details by Class &amp; Accounts'!K$18, 'E2 Allocators'!$B$15:$W$15, 0),FALSE)*$F25)</f>
        <v>0</v>
      </c>
      <c r="L25" s="1411">
        <f>IF(ISERROR(VLOOKUP(VLOOKUP($A25, 'E4 TB Allocation Details'!$A$18:$L$205, MATCH("Demand ID", 'E4 TB Allocation Details'!$A$18:$L$18, 0),FALSE), 'E2 Allocators'!$B$15:$W$361, MATCH('O5 Details by Class &amp; Accounts'!L$18, 'E2 Allocators'!$B$15:$W$15, 0),FALSE)*$F25), 0, VLOOKUP(VLOOKUP($A25, 'E4 TB Allocation Details'!$A$18:$L$205, MATCH("Demand ID", 'E4 TB Allocation Details'!$A$18:$L$18, 0),FALSE), 'E2 Allocators'!$B$15:$W$361, MATCH('O5 Details by Class &amp; Accounts'!L$18, 'E2 Allocators'!$B$15:$W$15, 0),FALSE)*$F25)</f>
        <v>0</v>
      </c>
      <c r="M25" s="1411">
        <f>IF(ISERROR(VLOOKUP(VLOOKUP($A25, 'E4 TB Allocation Details'!$A$18:$L$205, MATCH("Demand ID", 'E4 TB Allocation Details'!$A$18:$L$18, 0),FALSE), 'E2 Allocators'!$B$15:$W$361, MATCH('O5 Details by Class &amp; Accounts'!M$18, 'E2 Allocators'!$B$15:$W$15, 0),FALSE)*$F25), 0, VLOOKUP(VLOOKUP($A25, 'E4 TB Allocation Details'!$A$18:$L$205, MATCH("Demand ID", 'E4 TB Allocation Details'!$A$18:$L$18, 0),FALSE), 'E2 Allocators'!$B$15:$W$361, MATCH('O5 Details by Class &amp; Accounts'!M$18, 'E2 Allocators'!$B$15:$W$15, 0),FALSE)*$F25)</f>
        <v>0</v>
      </c>
      <c r="N25" s="1411">
        <f>IF(ISERROR(VLOOKUP(VLOOKUP($A25, 'E4 TB Allocation Details'!$A$18:$L$205, MATCH("Demand ID", 'E4 TB Allocation Details'!$A$18:$L$18, 0),FALSE), 'E2 Allocators'!$B$15:$W$361, MATCH('O5 Details by Class &amp; Accounts'!N$18, 'E2 Allocators'!$B$15:$W$15, 0),FALSE)*$F25), 0, VLOOKUP(VLOOKUP($A25, 'E4 TB Allocation Details'!$A$18:$L$205, MATCH("Demand ID", 'E4 TB Allocation Details'!$A$18:$L$18, 0),FALSE), 'E2 Allocators'!$B$15:$W$361, MATCH('O5 Details by Class &amp; Accounts'!N$18, 'E2 Allocators'!$B$15:$W$15, 0),FALSE)*$F25)</f>
        <v>0</v>
      </c>
      <c r="O25" s="1411">
        <f>IF(ISERROR(VLOOKUP(VLOOKUP($A25, 'E4 TB Allocation Details'!$A$18:$L$205, MATCH("Demand ID", 'E4 TB Allocation Details'!$A$18:$L$18, 0),FALSE), 'E2 Allocators'!$B$15:$W$361, MATCH('O5 Details by Class &amp; Accounts'!O$18, 'E2 Allocators'!$B$15:$W$15, 0),FALSE)*$F25), 0, VLOOKUP(VLOOKUP($A25, 'E4 TB Allocation Details'!$A$18:$L$205, MATCH("Demand ID", 'E4 TB Allocation Details'!$A$18:$L$18, 0),FALSE), 'E2 Allocators'!$B$15:$W$361, MATCH('O5 Details by Class &amp; Accounts'!O$18, 'E2 Allocators'!$B$15:$W$15, 0),FALSE)*$F25)</f>
        <v>0</v>
      </c>
      <c r="P25" s="1411">
        <f>IF(ISERROR(VLOOKUP(VLOOKUP($A25, 'E4 TB Allocation Details'!$A$18:$L$205, MATCH("Demand ID", 'E4 TB Allocation Details'!$A$18:$L$18, 0),FALSE), 'E2 Allocators'!$B$15:$W$361, MATCH('O5 Details by Class &amp; Accounts'!P$18, 'E2 Allocators'!$B$15:$W$15, 0),FALSE)*$F25), 0, VLOOKUP(VLOOKUP($A25, 'E4 TB Allocation Details'!$A$18:$L$205, MATCH("Demand ID", 'E4 TB Allocation Details'!$A$18:$L$18, 0),FALSE), 'E2 Allocators'!$B$15:$W$361, MATCH('O5 Details by Class &amp; Accounts'!P$18, 'E2 Allocators'!$B$15:$W$15, 0),FALSE)*$F25)</f>
        <v>0</v>
      </c>
      <c r="Q25" s="1411">
        <f>IF(ISERROR(VLOOKUP(VLOOKUP($A25, 'E4 TB Allocation Details'!$A$18:$L$205, MATCH("Demand ID", 'E4 TB Allocation Details'!$A$18:$L$18, 0),FALSE), 'E2 Allocators'!$B$15:$W$361, MATCH('O5 Details by Class &amp; Accounts'!Q$18, 'E2 Allocators'!$B$15:$W$15, 0),FALSE)*$F25), 0, VLOOKUP(VLOOKUP($A25, 'E4 TB Allocation Details'!$A$18:$L$205, MATCH("Demand ID", 'E4 TB Allocation Details'!$A$18:$L$18, 0),FALSE), 'E2 Allocators'!$B$15:$W$361, MATCH('O5 Details by Class &amp; Accounts'!Q$18, 'E2 Allocators'!$B$15:$W$15, 0),FALSE)*$F25)</f>
        <v>0</v>
      </c>
      <c r="R25" s="1411">
        <f>IF(ISERROR(VLOOKUP(VLOOKUP($A25, 'E4 TB Allocation Details'!$A$18:$L$205, MATCH("Demand ID", 'E4 TB Allocation Details'!$A$18:$L$18, 0),FALSE), 'E2 Allocators'!$B$15:$W$361, MATCH('O5 Details by Class &amp; Accounts'!R$18, 'E2 Allocators'!$B$15:$W$15, 0),FALSE)*$F25), 0, VLOOKUP(VLOOKUP($A25, 'E4 TB Allocation Details'!$A$18:$L$205, MATCH("Demand ID", 'E4 TB Allocation Details'!$A$18:$L$18, 0),FALSE), 'E2 Allocators'!$B$15:$W$361, MATCH('O5 Details by Class &amp; Accounts'!R$18, 'E2 Allocators'!$B$15:$W$15, 0),FALSE)*$F25)</f>
        <v>0</v>
      </c>
      <c r="S25" s="1411">
        <f>IF(ISERROR(VLOOKUP(VLOOKUP($A25, 'E4 TB Allocation Details'!$A$18:$L$205, MATCH("Demand ID", 'E4 TB Allocation Details'!$A$18:$L$18, 0),FALSE), 'E2 Allocators'!$B$15:$W$361, MATCH('O5 Details by Class &amp; Accounts'!S$18, 'E2 Allocators'!$B$15:$W$15, 0),FALSE)*$F25), 0, VLOOKUP(VLOOKUP($A25, 'E4 TB Allocation Details'!$A$18:$L$205, MATCH("Demand ID", 'E4 TB Allocation Details'!$A$18:$L$18, 0),FALSE), 'E2 Allocators'!$B$15:$W$361, MATCH('O5 Details by Class &amp; Accounts'!S$18, 'E2 Allocators'!$B$15:$W$15, 0),FALSE)*$F25)</f>
        <v>0</v>
      </c>
      <c r="T25" s="1411">
        <f>IF(ISERROR(VLOOKUP(VLOOKUP($A25, 'E4 TB Allocation Details'!$A$18:$L$205, MATCH("Demand ID", 'E4 TB Allocation Details'!$A$18:$L$18, 0),FALSE), 'E2 Allocators'!$B$15:$W$361, MATCH('O5 Details by Class &amp; Accounts'!T$18, 'E2 Allocators'!$B$15:$W$15, 0),FALSE)*$F25), 0, VLOOKUP(VLOOKUP($A25, 'E4 TB Allocation Details'!$A$18:$L$205, MATCH("Demand ID", 'E4 TB Allocation Details'!$A$18:$L$18, 0),FALSE), 'E2 Allocators'!$B$15:$W$361, MATCH('O5 Details by Class &amp; Accounts'!T$18, 'E2 Allocators'!$B$15:$W$15, 0),FALSE)*$F25)</f>
        <v>0</v>
      </c>
      <c r="U25" s="1411">
        <f>IF(ISERROR(VLOOKUP(VLOOKUP($A25, 'E4 TB Allocation Details'!$A$18:$L$205, MATCH("Demand ID", 'E4 TB Allocation Details'!$A$18:$L$18, 0),FALSE), 'E2 Allocators'!$B$15:$W$361, MATCH('O5 Details by Class &amp; Accounts'!U$18, 'E2 Allocators'!$B$15:$W$15, 0),FALSE)*$F25), 0, VLOOKUP(VLOOKUP($A25, 'E4 TB Allocation Details'!$A$18:$L$205, MATCH("Demand ID", 'E4 TB Allocation Details'!$A$18:$L$18, 0),FALSE), 'E2 Allocators'!$B$15:$W$361, MATCH('O5 Details by Class &amp; Accounts'!U$18, 'E2 Allocators'!$B$15:$W$15, 0),FALSE)*$F25)</f>
        <v>0</v>
      </c>
      <c r="V25" s="1411">
        <f>IF(ISERROR(VLOOKUP(VLOOKUP($A25, 'E4 TB Allocation Details'!$A$18:$L$205, MATCH("Demand ID", 'E4 TB Allocation Details'!$A$18:$L$18, 0),FALSE), 'E2 Allocators'!$B$15:$W$361, MATCH('O5 Details by Class &amp; Accounts'!V$18, 'E2 Allocators'!$B$15:$W$15, 0),FALSE)*$F25), 0, VLOOKUP(VLOOKUP($A25, 'E4 TB Allocation Details'!$A$18:$L$205, MATCH("Demand ID", 'E4 TB Allocation Details'!$A$18:$L$18, 0),FALSE), 'E2 Allocators'!$B$15:$W$361, MATCH('O5 Details by Class &amp; Accounts'!V$18, 'E2 Allocators'!$B$15:$W$15, 0),FALSE)*$F25)</f>
        <v>0</v>
      </c>
      <c r="W25" s="1411">
        <f>IF(ISERROR(VLOOKUP(VLOOKUP($A25, 'E4 TB Allocation Details'!$A$18:$L$205, MATCH("Demand ID", 'E4 TB Allocation Details'!$A$18:$L$18, 0),FALSE), 'E2 Allocators'!$B$15:$W$361, MATCH('O5 Details by Class &amp; Accounts'!W$18, 'E2 Allocators'!$B$15:$W$15, 0),FALSE)*$F25), 0, VLOOKUP(VLOOKUP($A25, 'E4 TB Allocation Details'!$A$18:$L$205, MATCH("Demand ID", 'E4 TB Allocation Details'!$A$18:$L$18, 0),FALSE), 'E2 Allocators'!$B$15:$W$361, MATCH('O5 Details by Class &amp; Accounts'!W$18, 'E2 Allocators'!$B$15:$W$15, 0),FALSE)*$F25)</f>
        <v>0</v>
      </c>
      <c r="X25" s="1411">
        <f>IF(ISERROR(VLOOKUP(VLOOKUP($A25, 'E4 TB Allocation Details'!$A$18:$L$205, MATCH("Demand ID", 'E4 TB Allocation Details'!$A$18:$L$18, 0),FALSE), 'E2 Allocators'!$B$15:$W$361, MATCH('O5 Details by Class &amp; Accounts'!X$18, 'E2 Allocators'!$B$15:$W$15, 0),FALSE)*$F25), 0, VLOOKUP(VLOOKUP($A25, 'E4 TB Allocation Details'!$A$18:$L$205, MATCH("Demand ID", 'E4 TB Allocation Details'!$A$18:$L$18, 0),FALSE), 'E2 Allocators'!$B$15:$W$361, MATCH('O5 Details by Class &amp; Accounts'!X$18, 'E2 Allocators'!$B$15:$W$15, 0),FALSE)*$F25)</f>
        <v>0</v>
      </c>
      <c r="Y25" s="1411">
        <f>IF(ISERROR(VLOOKUP(VLOOKUP($A25, 'E4 TB Allocation Details'!$A$18:$L$205, MATCH("Demand ID", 'E4 TB Allocation Details'!$A$18:$L$18, 0),FALSE), 'E2 Allocators'!$B$15:$W$361, MATCH('O5 Details by Class &amp; Accounts'!Y$18, 'E2 Allocators'!$B$15:$W$15, 0),FALSE)*$F25), 0, VLOOKUP(VLOOKUP($A25, 'E4 TB Allocation Details'!$A$18:$L$205, MATCH("Demand ID", 'E4 TB Allocation Details'!$A$18:$L$18, 0),FALSE), 'E2 Allocators'!$B$15:$W$361, MATCH('O5 Details by Class &amp; Accounts'!Y$18, 'E2 Allocators'!$B$15:$W$15, 0),FALSE)*$F25)</f>
        <v>0</v>
      </c>
      <c r="Z25" s="1411">
        <f>IF(ISERROR(VLOOKUP(VLOOKUP($A25, 'E4 TB Allocation Details'!$A$18:$L$205, MATCH("Demand ID", 'E4 TB Allocation Details'!$A$18:$L$18, 0),FALSE), 'E2 Allocators'!$B$15:$W$361, MATCH('O5 Details by Class &amp; Accounts'!Z$18, 'E2 Allocators'!$B$15:$W$15, 0),FALSE)*$F25), 0, VLOOKUP(VLOOKUP($A25, 'E4 TB Allocation Details'!$A$18:$L$205, MATCH("Demand ID", 'E4 TB Allocation Details'!$A$18:$L$18, 0),FALSE), 'E2 Allocators'!$B$15:$W$361, MATCH('O5 Details by Class &amp; Accounts'!Z$18, 'E2 Allocators'!$B$15:$W$15, 0),FALSE)*$F25)</f>
        <v>0</v>
      </c>
      <c r="AA25" s="1411">
        <f>IF(ISERROR(VLOOKUP(VLOOKUP($A25, 'E4 TB Allocation Details'!$A$18:$L$205, MATCH("Demand ID", 'E4 TB Allocation Details'!$A$18:$L$18, 0),FALSE), 'E2 Allocators'!$B$15:$W$361, MATCH('O5 Details by Class &amp; Accounts'!AA$18, 'E2 Allocators'!$B$15:$W$15, 0),FALSE)*$F25), 0, VLOOKUP(VLOOKUP($A25, 'E4 TB Allocation Details'!$A$18:$L$205, MATCH("Demand ID", 'E4 TB Allocation Details'!$A$18:$L$18, 0),FALSE), 'E2 Allocators'!$B$15:$W$361, MATCH('O5 Details by Class &amp; Accounts'!AA$18, 'E2 Allocators'!$B$15:$W$15, 0),FALSE)*$F25)</f>
        <v>0</v>
      </c>
      <c r="AB25" s="1411">
        <f>IF(ISERROR(VLOOKUP(VLOOKUP($A25, 'E4 TB Allocation Details'!$A$18:$L$205, MATCH("Demand ID", 'E4 TB Allocation Details'!$A$18:$L$18, 0),FALSE), 'E2 Allocators'!$B$15:$W$361, MATCH('O5 Details by Class &amp; Accounts'!AB$18, 'E2 Allocators'!$B$15:$W$15, 0),FALSE)*$F25), 0, VLOOKUP(VLOOKUP($A25, 'E4 TB Allocation Details'!$A$18:$L$205, MATCH("Demand ID", 'E4 TB Allocation Details'!$A$18:$L$18, 0),FALSE), 'E2 Allocators'!$B$15:$W$361, MATCH('O5 Details by Class &amp; Accounts'!AB$18, 'E2 Allocators'!$B$15:$W$15, 0),FALSE)*$F25)</f>
        <v>0</v>
      </c>
      <c r="AC25" s="1411">
        <f t="shared" si="1"/>
        <v>0</v>
      </c>
      <c r="AD25" s="1411">
        <f>IF(ISERROR(VLOOKUP(VLOOKUP($A25, 'E4 TB Allocation Details'!$A$18:$L$205, MATCH("Customer ID", 'E4 TB Allocation Details'!$A$18:$L$18, 0),FALSE), 'E2 Allocators'!$B$15:$W$361, MATCH('O5 Details by Class &amp; Accounts'!AD$18, 'E2 Allocators'!$B$15:$W$15, 0),FALSE)*$G25), 0, VLOOKUP(VLOOKUP($A25, 'E4 TB Allocation Details'!$A$18:$L$205, MATCH("Customer ID", 'E4 TB Allocation Details'!$A$18:$L$18, 0),FALSE), 'E2 Allocators'!$B$15:$W$361, MATCH('O5 Details by Class &amp; Accounts'!AD$18, 'E2 Allocators'!$B$15:$W$15, 0),FALSE)*$G25)</f>
        <v>0</v>
      </c>
      <c r="AE25" s="1411">
        <f>IF(ISERROR(VLOOKUP(VLOOKUP($A25, 'E4 TB Allocation Details'!$A$18:$L$205, MATCH("Customer ID", 'E4 TB Allocation Details'!$A$18:$L$18, 0),FALSE), 'E2 Allocators'!$B$15:$W$361, MATCH('O5 Details by Class &amp; Accounts'!AE$18, 'E2 Allocators'!$B$15:$W$15, 0),FALSE)*$G25), 0, VLOOKUP(VLOOKUP($A25, 'E4 TB Allocation Details'!$A$18:$L$205, MATCH("Customer ID", 'E4 TB Allocation Details'!$A$18:$L$18, 0),FALSE), 'E2 Allocators'!$B$15:$W$361, MATCH('O5 Details by Class &amp; Accounts'!AE$18, 'E2 Allocators'!$B$15:$W$15, 0),FALSE)*$G25)</f>
        <v>0</v>
      </c>
      <c r="AF25" s="1411">
        <f>IF(ISERROR(VLOOKUP(VLOOKUP($A25, 'E4 TB Allocation Details'!$A$18:$L$205, MATCH("Customer ID", 'E4 TB Allocation Details'!$A$18:$L$18, 0),FALSE), 'E2 Allocators'!$B$15:$W$361, MATCH('O5 Details by Class &amp; Accounts'!AF$18, 'E2 Allocators'!$B$15:$W$15, 0),FALSE)*$G25), 0, VLOOKUP(VLOOKUP($A25, 'E4 TB Allocation Details'!$A$18:$L$205, MATCH("Customer ID", 'E4 TB Allocation Details'!$A$18:$L$18, 0),FALSE), 'E2 Allocators'!$B$15:$W$361, MATCH('O5 Details by Class &amp; Accounts'!AF$18, 'E2 Allocators'!$B$15:$W$15, 0),FALSE)*$G25)</f>
        <v>0</v>
      </c>
      <c r="AG25" s="1411">
        <f>IF(ISERROR(VLOOKUP(VLOOKUP($A25, 'E4 TB Allocation Details'!$A$18:$L$205, MATCH("Customer ID", 'E4 TB Allocation Details'!$A$18:$L$18, 0),FALSE), 'E2 Allocators'!$B$15:$W$361, MATCH('O5 Details by Class &amp; Accounts'!AG$18, 'E2 Allocators'!$B$15:$W$15, 0),FALSE)*$G25), 0, VLOOKUP(VLOOKUP($A25, 'E4 TB Allocation Details'!$A$18:$L$205, MATCH("Customer ID", 'E4 TB Allocation Details'!$A$18:$L$18, 0),FALSE), 'E2 Allocators'!$B$15:$W$361, MATCH('O5 Details by Class &amp; Accounts'!AG$18, 'E2 Allocators'!$B$15:$W$15, 0),FALSE)*$G25)</f>
        <v>0</v>
      </c>
      <c r="AH25" s="1411">
        <f>IF(ISERROR(VLOOKUP(VLOOKUP($A25, 'E4 TB Allocation Details'!$A$18:$L$205, MATCH("Customer ID", 'E4 TB Allocation Details'!$A$18:$L$18, 0),FALSE), 'E2 Allocators'!$B$15:$W$361, MATCH('O5 Details by Class &amp; Accounts'!AH$18, 'E2 Allocators'!$B$15:$W$15, 0),FALSE)*$G25), 0, VLOOKUP(VLOOKUP($A25, 'E4 TB Allocation Details'!$A$18:$L$205, MATCH("Customer ID", 'E4 TB Allocation Details'!$A$18:$L$18, 0),FALSE), 'E2 Allocators'!$B$15:$W$361, MATCH('O5 Details by Class &amp; Accounts'!AH$18, 'E2 Allocators'!$B$15:$W$15, 0),FALSE)*$G25)</f>
        <v>0</v>
      </c>
      <c r="AI25" s="1411">
        <f>IF(ISERROR(VLOOKUP(VLOOKUP($A25, 'E4 TB Allocation Details'!$A$18:$L$205, MATCH("Customer ID", 'E4 TB Allocation Details'!$A$18:$L$18, 0),FALSE), 'E2 Allocators'!$B$15:$W$361, MATCH('O5 Details by Class &amp; Accounts'!AI$18, 'E2 Allocators'!$B$15:$W$15, 0),FALSE)*$G25), 0, VLOOKUP(VLOOKUP($A25, 'E4 TB Allocation Details'!$A$18:$L$205, MATCH("Customer ID", 'E4 TB Allocation Details'!$A$18:$L$18, 0),FALSE), 'E2 Allocators'!$B$15:$W$361, MATCH('O5 Details by Class &amp; Accounts'!AI$18, 'E2 Allocators'!$B$15:$W$15, 0),FALSE)*$G25)</f>
        <v>0</v>
      </c>
      <c r="AJ25" s="1411">
        <f>IF(ISERROR(VLOOKUP(VLOOKUP($A25, 'E4 TB Allocation Details'!$A$18:$L$205, MATCH("Customer ID", 'E4 TB Allocation Details'!$A$18:$L$18, 0),FALSE), 'E2 Allocators'!$B$15:$W$361, MATCH('O5 Details by Class &amp; Accounts'!AJ$18, 'E2 Allocators'!$B$15:$W$15, 0),FALSE)*$G25), 0, VLOOKUP(VLOOKUP($A25, 'E4 TB Allocation Details'!$A$18:$L$205, MATCH("Customer ID", 'E4 TB Allocation Details'!$A$18:$L$18, 0),FALSE), 'E2 Allocators'!$B$15:$W$361, MATCH('O5 Details by Class &amp; Accounts'!AJ$18, 'E2 Allocators'!$B$15:$W$15, 0),FALSE)*$G25)</f>
        <v>0</v>
      </c>
      <c r="AK25" s="1411">
        <f>IF(ISERROR(VLOOKUP(VLOOKUP($A25, 'E4 TB Allocation Details'!$A$18:$L$205, MATCH("Customer ID", 'E4 TB Allocation Details'!$A$18:$L$18, 0),FALSE), 'E2 Allocators'!$B$15:$W$361, MATCH('O5 Details by Class &amp; Accounts'!AK$18, 'E2 Allocators'!$B$15:$W$15, 0),FALSE)*$G25), 0, VLOOKUP(VLOOKUP($A25, 'E4 TB Allocation Details'!$A$18:$L$205, MATCH("Customer ID", 'E4 TB Allocation Details'!$A$18:$L$18, 0),FALSE), 'E2 Allocators'!$B$15:$W$361, MATCH('O5 Details by Class &amp; Accounts'!AK$18, 'E2 Allocators'!$B$15:$W$15, 0),FALSE)*$G25)</f>
        <v>0</v>
      </c>
      <c r="AL25" s="1411">
        <f>IF(ISERROR(VLOOKUP(VLOOKUP($A25, 'E4 TB Allocation Details'!$A$18:$L$205, MATCH("Customer ID", 'E4 TB Allocation Details'!$A$18:$L$18, 0),FALSE), 'E2 Allocators'!$B$15:$W$361, MATCH('O5 Details by Class &amp; Accounts'!AL$18, 'E2 Allocators'!$B$15:$W$15, 0),FALSE)*$G25), 0, VLOOKUP(VLOOKUP($A25, 'E4 TB Allocation Details'!$A$18:$L$205, MATCH("Customer ID", 'E4 TB Allocation Details'!$A$18:$L$18, 0),FALSE), 'E2 Allocators'!$B$15:$W$361, MATCH('O5 Details by Class &amp; Accounts'!AL$18, 'E2 Allocators'!$B$15:$W$15, 0),FALSE)*$G25)</f>
        <v>0</v>
      </c>
      <c r="AM25" s="1411">
        <f>IF(ISERROR(VLOOKUP(VLOOKUP($A25, 'E4 TB Allocation Details'!$A$18:$L$205, MATCH("Customer ID", 'E4 TB Allocation Details'!$A$18:$L$18, 0),FALSE), 'E2 Allocators'!$B$15:$W$361, MATCH('O5 Details by Class &amp; Accounts'!AM$18, 'E2 Allocators'!$B$15:$W$15, 0),FALSE)*$G25), 0, VLOOKUP(VLOOKUP($A25, 'E4 TB Allocation Details'!$A$18:$L$205, MATCH("Customer ID", 'E4 TB Allocation Details'!$A$18:$L$18, 0),FALSE), 'E2 Allocators'!$B$15:$W$361, MATCH('O5 Details by Class &amp; Accounts'!AM$18, 'E2 Allocators'!$B$15:$W$15, 0),FALSE)*$G25)</f>
        <v>0</v>
      </c>
      <c r="AN25" s="1411">
        <f>IF(ISERROR(VLOOKUP(VLOOKUP($A25, 'E4 TB Allocation Details'!$A$18:$L$205, MATCH("Customer ID", 'E4 TB Allocation Details'!$A$18:$L$18, 0),FALSE), 'E2 Allocators'!$B$15:$W$361, MATCH('O5 Details by Class &amp; Accounts'!AN$18, 'E2 Allocators'!$B$15:$W$15, 0),FALSE)*$G25), 0, VLOOKUP(VLOOKUP($A25, 'E4 TB Allocation Details'!$A$18:$L$205, MATCH("Customer ID", 'E4 TB Allocation Details'!$A$18:$L$18, 0),FALSE), 'E2 Allocators'!$B$15:$W$361, MATCH('O5 Details by Class &amp; Accounts'!AN$18, 'E2 Allocators'!$B$15:$W$15, 0),FALSE)*$G25)</f>
        <v>0</v>
      </c>
      <c r="AO25" s="1411">
        <f>IF(ISERROR(VLOOKUP(VLOOKUP($A25, 'E4 TB Allocation Details'!$A$18:$L$205, MATCH("Customer ID", 'E4 TB Allocation Details'!$A$18:$L$18, 0),FALSE), 'E2 Allocators'!$B$15:$W$361, MATCH('O5 Details by Class &amp; Accounts'!AO$18, 'E2 Allocators'!$B$15:$W$15, 0),FALSE)*$G25), 0, VLOOKUP(VLOOKUP($A25, 'E4 TB Allocation Details'!$A$18:$L$205, MATCH("Customer ID", 'E4 TB Allocation Details'!$A$18:$L$18, 0),FALSE), 'E2 Allocators'!$B$15:$W$361, MATCH('O5 Details by Class &amp; Accounts'!AO$18, 'E2 Allocators'!$B$15:$W$15, 0),FALSE)*$G25)</f>
        <v>0</v>
      </c>
      <c r="AP25" s="1411">
        <f>IF(ISERROR(VLOOKUP(VLOOKUP($A25, 'E4 TB Allocation Details'!$A$18:$L$205, MATCH("Customer ID", 'E4 TB Allocation Details'!$A$18:$L$18, 0),FALSE), 'E2 Allocators'!$B$15:$W$361, MATCH('O5 Details by Class &amp; Accounts'!AP$18, 'E2 Allocators'!$B$15:$W$15, 0),FALSE)*$G25), 0, VLOOKUP(VLOOKUP($A25, 'E4 TB Allocation Details'!$A$18:$L$205, MATCH("Customer ID", 'E4 TB Allocation Details'!$A$18:$L$18, 0),FALSE), 'E2 Allocators'!$B$15:$W$361, MATCH('O5 Details by Class &amp; Accounts'!AP$18, 'E2 Allocators'!$B$15:$W$15, 0),FALSE)*$G25)</f>
        <v>0</v>
      </c>
      <c r="AQ25" s="1411">
        <f>IF(ISERROR(VLOOKUP(VLOOKUP($A25, 'E4 TB Allocation Details'!$A$18:$L$205, MATCH("Customer ID", 'E4 TB Allocation Details'!$A$18:$L$18, 0),FALSE), 'E2 Allocators'!$B$15:$W$361, MATCH('O5 Details by Class &amp; Accounts'!AQ$18, 'E2 Allocators'!$B$15:$W$15, 0),FALSE)*$G25), 0, VLOOKUP(VLOOKUP($A25, 'E4 TB Allocation Details'!$A$18:$L$205, MATCH("Customer ID", 'E4 TB Allocation Details'!$A$18:$L$18, 0),FALSE), 'E2 Allocators'!$B$15:$W$361, MATCH('O5 Details by Class &amp; Accounts'!AQ$18, 'E2 Allocators'!$B$15:$W$15, 0),FALSE)*$G25)</f>
        <v>0</v>
      </c>
      <c r="AR25" s="1411">
        <f>IF(ISERROR(VLOOKUP(VLOOKUP($A25, 'E4 TB Allocation Details'!$A$18:$L$205, MATCH("Customer ID", 'E4 TB Allocation Details'!$A$18:$L$18, 0),FALSE), 'E2 Allocators'!$B$15:$W$361, MATCH('O5 Details by Class &amp; Accounts'!AR$18, 'E2 Allocators'!$B$15:$W$15, 0),FALSE)*$G25), 0, VLOOKUP(VLOOKUP($A25, 'E4 TB Allocation Details'!$A$18:$L$205, MATCH("Customer ID", 'E4 TB Allocation Details'!$A$18:$L$18, 0),FALSE), 'E2 Allocators'!$B$15:$W$361, MATCH('O5 Details by Class &amp; Accounts'!AR$18, 'E2 Allocators'!$B$15:$W$15, 0),FALSE)*$G25)</f>
        <v>0</v>
      </c>
      <c r="AS25" s="1411">
        <f>IF(ISERROR(VLOOKUP(VLOOKUP($A25, 'E4 TB Allocation Details'!$A$18:$L$205, MATCH("Customer ID", 'E4 TB Allocation Details'!$A$18:$L$18, 0),FALSE), 'E2 Allocators'!$B$15:$W$361, MATCH('O5 Details by Class &amp; Accounts'!AS$18, 'E2 Allocators'!$B$15:$W$15, 0),FALSE)*$G25), 0, VLOOKUP(VLOOKUP($A25, 'E4 TB Allocation Details'!$A$18:$L$205, MATCH("Customer ID", 'E4 TB Allocation Details'!$A$18:$L$18, 0),FALSE), 'E2 Allocators'!$B$15:$W$361, MATCH('O5 Details by Class &amp; Accounts'!AS$18, 'E2 Allocators'!$B$15:$W$15, 0),FALSE)*$G25)</f>
        <v>0</v>
      </c>
      <c r="AT25" s="1411">
        <f>IF(ISERROR(VLOOKUP(VLOOKUP($A25, 'E4 TB Allocation Details'!$A$18:$L$205, MATCH("Customer ID", 'E4 TB Allocation Details'!$A$18:$L$18, 0),FALSE), 'E2 Allocators'!$B$15:$W$361, MATCH('O5 Details by Class &amp; Accounts'!AT$18, 'E2 Allocators'!$B$15:$W$15, 0),FALSE)*$G25), 0, VLOOKUP(VLOOKUP($A25, 'E4 TB Allocation Details'!$A$18:$L$205, MATCH("Customer ID", 'E4 TB Allocation Details'!$A$18:$L$18, 0),FALSE), 'E2 Allocators'!$B$15:$W$361, MATCH('O5 Details by Class &amp; Accounts'!AT$18, 'E2 Allocators'!$B$15:$W$15, 0),FALSE)*$G25)</f>
        <v>0</v>
      </c>
      <c r="AU25" s="1411">
        <f>IF(ISERROR(VLOOKUP(VLOOKUP($A25, 'E4 TB Allocation Details'!$A$18:$L$205, MATCH("Customer ID", 'E4 TB Allocation Details'!$A$18:$L$18, 0),FALSE), 'E2 Allocators'!$B$15:$W$361, MATCH('O5 Details by Class &amp; Accounts'!AU$18, 'E2 Allocators'!$B$15:$W$15, 0),FALSE)*$G25), 0, VLOOKUP(VLOOKUP($A25, 'E4 TB Allocation Details'!$A$18:$L$205, MATCH("Customer ID", 'E4 TB Allocation Details'!$A$18:$L$18, 0),FALSE), 'E2 Allocators'!$B$15:$W$361, MATCH('O5 Details by Class &amp; Accounts'!AU$18, 'E2 Allocators'!$B$15:$W$15, 0),FALSE)*$G25)</f>
        <v>0</v>
      </c>
      <c r="AV25" s="1411">
        <f>IF(ISERROR(VLOOKUP(VLOOKUP($A25, 'E4 TB Allocation Details'!$A$18:$L$205, MATCH("Customer ID", 'E4 TB Allocation Details'!$A$18:$L$18, 0),FALSE), 'E2 Allocators'!$B$15:$W$361, MATCH('O5 Details by Class &amp; Accounts'!AV$18, 'E2 Allocators'!$B$15:$W$15, 0),FALSE)*$G25), 0, VLOOKUP(VLOOKUP($A25, 'E4 TB Allocation Details'!$A$18:$L$205, MATCH("Customer ID", 'E4 TB Allocation Details'!$A$18:$L$18, 0),FALSE), 'E2 Allocators'!$B$15:$W$361, MATCH('O5 Details by Class &amp; Accounts'!AV$18, 'E2 Allocators'!$B$15:$W$15, 0),FALSE)*$G25)</f>
        <v>0</v>
      </c>
      <c r="AW25" s="1411">
        <f>IF(ISERROR(VLOOKUP(VLOOKUP($A25, 'E4 TB Allocation Details'!$A$18:$L$205, MATCH("Customer ID", 'E4 TB Allocation Details'!$A$18:$L$18, 0),FALSE), 'E2 Allocators'!$B$15:$W$361, MATCH('O5 Details by Class &amp; Accounts'!AW$18, 'E2 Allocators'!$B$15:$W$15, 0),FALSE)*$G25), 0, VLOOKUP(VLOOKUP($A25, 'E4 TB Allocation Details'!$A$18:$L$205, MATCH("Customer ID", 'E4 TB Allocation Details'!$A$18:$L$18, 0),FALSE), 'E2 Allocators'!$B$15:$W$361, MATCH('O5 Details by Class &amp; Accounts'!AW$18, 'E2 Allocators'!$B$15:$W$15, 0),FALSE)*$G25)</f>
        <v>0</v>
      </c>
      <c r="AX25" s="1411">
        <f t="shared" si="2"/>
        <v>0</v>
      </c>
      <c r="AY25" s="1411">
        <f>IF(ISERROR(VLOOKUP(VLOOKUP($A25, 'E4 TB Allocation Details'!$A$18:$L$205, MATCH("Misc ID", 'E4 TB Allocation Details'!$A$18:$L$18, 0),FALSE), 'E2 Allocators'!$B$15:$W$361, MATCH('O5 Details by Class &amp; Accounts'!AY$18, 'E2 Allocators'!$B$15:$W$15, 0),FALSE)*$E25), 0, VLOOKUP(VLOOKUP($A25, 'E4 TB Allocation Details'!$A$18:$L$205, MATCH("Misc ID", 'E4 TB Allocation Details'!$A$18:$L$18, 0),FALSE), 'E2 Allocators'!$B$15:$W$361, MATCH('O5 Details by Class &amp; Accounts'!AY$18, 'E2 Allocators'!$B$15:$W$15, 0),FALSE)*$E25)</f>
        <v>0</v>
      </c>
      <c r="AZ25" s="1411">
        <f>IF(ISERROR(VLOOKUP(VLOOKUP($A25, 'E4 TB Allocation Details'!$A$18:$L$205, MATCH("Misc ID", 'E4 TB Allocation Details'!$A$18:$L$18, 0),FALSE), 'E2 Allocators'!$B$15:$W$361, MATCH('O5 Details by Class &amp; Accounts'!AZ$18, 'E2 Allocators'!$B$15:$W$15, 0),FALSE)*$E25), 0, VLOOKUP(VLOOKUP($A25, 'E4 TB Allocation Details'!$A$18:$L$205, MATCH("Misc ID", 'E4 TB Allocation Details'!$A$18:$L$18, 0),FALSE), 'E2 Allocators'!$B$15:$W$361, MATCH('O5 Details by Class &amp; Accounts'!AZ$18, 'E2 Allocators'!$B$15:$W$15, 0),FALSE)*$E25)</f>
        <v>0</v>
      </c>
      <c r="BA25" s="1411">
        <f>IF(ISERROR(VLOOKUP(VLOOKUP($A25, 'E4 TB Allocation Details'!$A$18:$L$205, MATCH("Misc ID", 'E4 TB Allocation Details'!$A$18:$L$18, 0),FALSE), 'E2 Allocators'!$B$15:$W$361, MATCH('O5 Details by Class &amp; Accounts'!BA$18, 'E2 Allocators'!$B$15:$W$15, 0),FALSE)*$E25), 0, VLOOKUP(VLOOKUP($A25, 'E4 TB Allocation Details'!$A$18:$L$205, MATCH("Misc ID", 'E4 TB Allocation Details'!$A$18:$L$18, 0),FALSE), 'E2 Allocators'!$B$15:$W$361, MATCH('O5 Details by Class &amp; Accounts'!BA$18, 'E2 Allocators'!$B$15:$W$15, 0),FALSE)*$E25)</f>
        <v>0</v>
      </c>
      <c r="BB25" s="1411">
        <f>IF(ISERROR(VLOOKUP(VLOOKUP($A25, 'E4 TB Allocation Details'!$A$18:$L$205, MATCH("Misc ID", 'E4 TB Allocation Details'!$A$18:$L$18, 0),FALSE), 'E2 Allocators'!$B$15:$W$361, MATCH('O5 Details by Class &amp; Accounts'!BB$18, 'E2 Allocators'!$B$15:$W$15, 0),FALSE)*$E25), 0, VLOOKUP(VLOOKUP($A25, 'E4 TB Allocation Details'!$A$18:$L$205, MATCH("Misc ID", 'E4 TB Allocation Details'!$A$18:$L$18, 0),FALSE), 'E2 Allocators'!$B$15:$W$361, MATCH('O5 Details by Class &amp; Accounts'!BB$18, 'E2 Allocators'!$B$15:$W$15, 0),FALSE)*$E25)</f>
        <v>0</v>
      </c>
      <c r="BC25" s="1411">
        <f>IF(ISERROR(VLOOKUP(VLOOKUP($A25, 'E4 TB Allocation Details'!$A$18:$L$205, MATCH("Misc ID", 'E4 TB Allocation Details'!$A$18:$L$18, 0),FALSE), 'E2 Allocators'!$B$15:$W$361, MATCH('O5 Details by Class &amp; Accounts'!BC$18, 'E2 Allocators'!$B$15:$W$15, 0),FALSE)*$E25), 0, VLOOKUP(VLOOKUP($A25, 'E4 TB Allocation Details'!$A$18:$L$205, MATCH("Misc ID", 'E4 TB Allocation Details'!$A$18:$L$18, 0),FALSE), 'E2 Allocators'!$B$15:$W$361, MATCH('O5 Details by Class &amp; Accounts'!BC$18, 'E2 Allocators'!$B$15:$W$15, 0),FALSE)*$E25)</f>
        <v>0</v>
      </c>
      <c r="BD25" s="1411">
        <f>IF(ISERROR(VLOOKUP(VLOOKUP($A25, 'E4 TB Allocation Details'!$A$18:$L$205, MATCH("Misc ID", 'E4 TB Allocation Details'!$A$18:$L$18, 0),FALSE), 'E2 Allocators'!$B$15:$W$361, MATCH('O5 Details by Class &amp; Accounts'!BD$18, 'E2 Allocators'!$B$15:$W$15, 0),FALSE)*$E25), 0, VLOOKUP(VLOOKUP($A25, 'E4 TB Allocation Details'!$A$18:$L$205, MATCH("Misc ID", 'E4 TB Allocation Details'!$A$18:$L$18, 0),FALSE), 'E2 Allocators'!$B$15:$W$361, MATCH('O5 Details by Class &amp; Accounts'!BD$18, 'E2 Allocators'!$B$15:$W$15, 0),FALSE)*$E25)</f>
        <v>0</v>
      </c>
      <c r="BE25" s="1411">
        <f>IF(ISERROR(VLOOKUP(VLOOKUP($A25, 'E4 TB Allocation Details'!$A$18:$L$205, MATCH("Misc ID", 'E4 TB Allocation Details'!$A$18:$L$18, 0),FALSE), 'E2 Allocators'!$B$15:$W$361, MATCH('O5 Details by Class &amp; Accounts'!BE$18, 'E2 Allocators'!$B$15:$W$15, 0),FALSE)*$E25), 0, VLOOKUP(VLOOKUP($A25, 'E4 TB Allocation Details'!$A$18:$L$205, MATCH("Misc ID", 'E4 TB Allocation Details'!$A$18:$L$18, 0),FALSE), 'E2 Allocators'!$B$15:$W$361, MATCH('O5 Details by Class &amp; Accounts'!BE$18, 'E2 Allocators'!$B$15:$W$15, 0),FALSE)*$E25)</f>
        <v>0</v>
      </c>
      <c r="BF25" s="1411">
        <f>IF(ISERROR(VLOOKUP(VLOOKUP($A25, 'E4 TB Allocation Details'!$A$18:$L$205, MATCH("Misc ID", 'E4 TB Allocation Details'!$A$18:$L$18, 0),FALSE), 'E2 Allocators'!$B$15:$W$361, MATCH('O5 Details by Class &amp; Accounts'!BF$18, 'E2 Allocators'!$B$15:$W$15, 0),FALSE)*$E25), 0, VLOOKUP(VLOOKUP($A25, 'E4 TB Allocation Details'!$A$18:$L$205, MATCH("Misc ID", 'E4 TB Allocation Details'!$A$18:$L$18, 0),FALSE), 'E2 Allocators'!$B$15:$W$361, MATCH('O5 Details by Class &amp; Accounts'!BF$18, 'E2 Allocators'!$B$15:$W$15, 0),FALSE)*$E25)</f>
        <v>0</v>
      </c>
      <c r="BG25" s="1411">
        <f>IF(ISERROR(VLOOKUP(VLOOKUP($A25, 'E4 TB Allocation Details'!$A$18:$L$205, MATCH("Misc ID", 'E4 TB Allocation Details'!$A$18:$L$18, 0),FALSE), 'E2 Allocators'!$B$15:$W$361, MATCH('O5 Details by Class &amp; Accounts'!BG$18, 'E2 Allocators'!$B$15:$W$15, 0),FALSE)*$E25), 0, VLOOKUP(VLOOKUP($A25, 'E4 TB Allocation Details'!$A$18:$L$205, MATCH("Misc ID", 'E4 TB Allocation Details'!$A$18:$L$18, 0),FALSE), 'E2 Allocators'!$B$15:$W$361, MATCH('O5 Details by Class &amp; Accounts'!BG$18, 'E2 Allocators'!$B$15:$W$15, 0),FALSE)*$E25)</f>
        <v>0</v>
      </c>
      <c r="BH25" s="1411">
        <f>IF(ISERROR(VLOOKUP(VLOOKUP($A25, 'E4 TB Allocation Details'!$A$18:$L$205, MATCH("Misc ID", 'E4 TB Allocation Details'!$A$18:$L$18, 0),FALSE), 'E2 Allocators'!$B$15:$W$361, MATCH('O5 Details by Class &amp; Accounts'!BH$18, 'E2 Allocators'!$B$15:$W$15, 0),FALSE)*$E25), 0, VLOOKUP(VLOOKUP($A25, 'E4 TB Allocation Details'!$A$18:$L$205, MATCH("Misc ID", 'E4 TB Allocation Details'!$A$18:$L$18, 0),FALSE), 'E2 Allocators'!$B$15:$W$361, MATCH('O5 Details by Class &amp; Accounts'!BH$18, 'E2 Allocators'!$B$15:$W$15, 0),FALSE)*$E25)</f>
        <v>0</v>
      </c>
      <c r="BI25" s="1411">
        <f>IF(ISERROR(VLOOKUP(VLOOKUP($A25, 'E4 TB Allocation Details'!$A$18:$L$205, MATCH("Misc ID", 'E4 TB Allocation Details'!$A$18:$L$18, 0),FALSE), 'E2 Allocators'!$B$15:$W$361, MATCH('O5 Details by Class &amp; Accounts'!BI$18, 'E2 Allocators'!$B$15:$W$15, 0),FALSE)*$E25), 0, VLOOKUP(VLOOKUP($A25, 'E4 TB Allocation Details'!$A$18:$L$205, MATCH("Misc ID", 'E4 TB Allocation Details'!$A$18:$L$18, 0),FALSE), 'E2 Allocators'!$B$15:$W$361, MATCH('O5 Details by Class &amp; Accounts'!BI$18, 'E2 Allocators'!$B$15:$W$15, 0),FALSE)*$E25)</f>
        <v>0</v>
      </c>
      <c r="BJ25" s="1411">
        <f>IF(ISERROR(VLOOKUP(VLOOKUP($A25, 'E4 TB Allocation Details'!$A$18:$L$205, MATCH("Misc ID", 'E4 TB Allocation Details'!$A$18:$L$18, 0),FALSE), 'E2 Allocators'!$B$15:$W$361, MATCH('O5 Details by Class &amp; Accounts'!BJ$18, 'E2 Allocators'!$B$15:$W$15, 0),FALSE)*$E25), 0, VLOOKUP(VLOOKUP($A25, 'E4 TB Allocation Details'!$A$18:$L$205, MATCH("Misc ID", 'E4 TB Allocation Details'!$A$18:$L$18, 0),FALSE), 'E2 Allocators'!$B$15:$W$361, MATCH('O5 Details by Class &amp; Accounts'!BJ$18, 'E2 Allocators'!$B$15:$W$15, 0),FALSE)*$E25)</f>
        <v>0</v>
      </c>
      <c r="BK25" s="1411">
        <f>IF(ISERROR(VLOOKUP(VLOOKUP($A25, 'E4 TB Allocation Details'!$A$18:$L$205, MATCH("Misc ID", 'E4 TB Allocation Details'!$A$18:$L$18, 0),FALSE), 'E2 Allocators'!$B$15:$W$361, MATCH('O5 Details by Class &amp; Accounts'!BK$18, 'E2 Allocators'!$B$15:$W$15, 0),FALSE)*$E25), 0, VLOOKUP(VLOOKUP($A25, 'E4 TB Allocation Details'!$A$18:$L$205, MATCH("Misc ID", 'E4 TB Allocation Details'!$A$18:$L$18, 0),FALSE), 'E2 Allocators'!$B$15:$W$361, MATCH('O5 Details by Class &amp; Accounts'!BK$18, 'E2 Allocators'!$B$15:$W$15, 0),FALSE)*$E25)</f>
        <v>0</v>
      </c>
      <c r="BL25" s="1411">
        <f>IF(ISERROR(VLOOKUP(VLOOKUP($A25, 'E4 TB Allocation Details'!$A$18:$L$205, MATCH("Misc ID", 'E4 TB Allocation Details'!$A$18:$L$18, 0),FALSE), 'E2 Allocators'!$B$15:$W$361, MATCH('O5 Details by Class &amp; Accounts'!BL$18, 'E2 Allocators'!$B$15:$W$15, 0),FALSE)*$E25), 0, VLOOKUP(VLOOKUP($A25, 'E4 TB Allocation Details'!$A$18:$L$205, MATCH("Misc ID", 'E4 TB Allocation Details'!$A$18:$L$18, 0),FALSE), 'E2 Allocators'!$B$15:$W$361, MATCH('O5 Details by Class &amp; Accounts'!BL$18, 'E2 Allocators'!$B$15:$W$15, 0),FALSE)*$E25)</f>
        <v>0</v>
      </c>
      <c r="BM25" s="1411">
        <f>IF(ISERROR(VLOOKUP(VLOOKUP($A25, 'E4 TB Allocation Details'!$A$18:$L$205, MATCH("Misc ID", 'E4 TB Allocation Details'!$A$18:$L$18, 0),FALSE), 'E2 Allocators'!$B$15:$W$361, MATCH('O5 Details by Class &amp; Accounts'!BM$18, 'E2 Allocators'!$B$15:$W$15, 0),FALSE)*$E25), 0, VLOOKUP(VLOOKUP($A25, 'E4 TB Allocation Details'!$A$18:$L$205, MATCH("Misc ID", 'E4 TB Allocation Details'!$A$18:$L$18, 0),FALSE), 'E2 Allocators'!$B$15:$W$361, MATCH('O5 Details by Class &amp; Accounts'!BM$18, 'E2 Allocators'!$B$15:$W$15, 0),FALSE)*$E25)</f>
        <v>0</v>
      </c>
      <c r="BN25" s="1411">
        <f>IF(ISERROR(VLOOKUP(VLOOKUP($A25, 'E4 TB Allocation Details'!$A$18:$L$205, MATCH("Misc ID", 'E4 TB Allocation Details'!$A$18:$L$18, 0),FALSE), 'E2 Allocators'!$B$15:$W$361, MATCH('O5 Details by Class &amp; Accounts'!BN$18, 'E2 Allocators'!$B$15:$W$15, 0),FALSE)*$E25), 0, VLOOKUP(VLOOKUP($A25, 'E4 TB Allocation Details'!$A$18:$L$205, MATCH("Misc ID", 'E4 TB Allocation Details'!$A$18:$L$18, 0),FALSE), 'E2 Allocators'!$B$15:$W$361, MATCH('O5 Details by Class &amp; Accounts'!BN$18, 'E2 Allocators'!$B$15:$W$15, 0),FALSE)*$E25)</f>
        <v>0</v>
      </c>
      <c r="BO25" s="1411">
        <f>IF(ISERROR(VLOOKUP(VLOOKUP($A25, 'E4 TB Allocation Details'!$A$18:$L$205, MATCH("Misc ID", 'E4 TB Allocation Details'!$A$18:$L$18, 0),FALSE), 'E2 Allocators'!$B$15:$W$361, MATCH('O5 Details by Class &amp; Accounts'!BO$18, 'E2 Allocators'!$B$15:$W$15, 0),FALSE)*$E25), 0, VLOOKUP(VLOOKUP($A25, 'E4 TB Allocation Details'!$A$18:$L$205, MATCH("Misc ID", 'E4 TB Allocation Details'!$A$18:$L$18, 0),FALSE), 'E2 Allocators'!$B$15:$W$361, MATCH('O5 Details by Class &amp; Accounts'!BO$18, 'E2 Allocators'!$B$15:$W$15, 0),FALSE)*$E25)</f>
        <v>0</v>
      </c>
      <c r="BP25" s="1411">
        <f>IF(ISERROR(VLOOKUP(VLOOKUP($A25, 'E4 TB Allocation Details'!$A$18:$L$205, MATCH("Misc ID", 'E4 TB Allocation Details'!$A$18:$L$18, 0),FALSE), 'E2 Allocators'!$B$15:$W$361, MATCH('O5 Details by Class &amp; Accounts'!BP$18, 'E2 Allocators'!$B$15:$W$15, 0),FALSE)*$E25), 0, VLOOKUP(VLOOKUP($A25, 'E4 TB Allocation Details'!$A$18:$L$205, MATCH("Misc ID", 'E4 TB Allocation Details'!$A$18:$L$18, 0),FALSE), 'E2 Allocators'!$B$15:$W$361, MATCH('O5 Details by Class &amp; Accounts'!BP$18, 'E2 Allocators'!$B$15:$W$15, 0),FALSE)*$E25)</f>
        <v>0</v>
      </c>
      <c r="BQ25" s="1411">
        <f>IF(ISERROR(VLOOKUP(VLOOKUP($A25, 'E4 TB Allocation Details'!$A$18:$L$205, MATCH("Misc ID", 'E4 TB Allocation Details'!$A$18:$L$18, 0),FALSE), 'E2 Allocators'!$B$15:$W$361, MATCH('O5 Details by Class &amp; Accounts'!BQ$18, 'E2 Allocators'!$B$15:$W$15, 0),FALSE)*$E25), 0, VLOOKUP(VLOOKUP($A25, 'E4 TB Allocation Details'!$A$18:$L$205, MATCH("Misc ID", 'E4 TB Allocation Details'!$A$18:$L$18, 0),FALSE), 'E2 Allocators'!$B$15:$W$361, MATCH('O5 Details by Class &amp; Accounts'!BQ$18, 'E2 Allocators'!$B$15:$W$15, 0),FALSE)*$E25)</f>
        <v>0</v>
      </c>
      <c r="BR25" s="1411">
        <f>IF(ISERROR(VLOOKUP(VLOOKUP($A25, 'E4 TB Allocation Details'!$A$18:$L$205, MATCH("Misc ID", 'E4 TB Allocation Details'!$A$18:$L$18, 0),FALSE), 'E2 Allocators'!$B$15:$W$361, MATCH('O5 Details by Class &amp; Accounts'!BR$18, 'E2 Allocators'!$B$15:$W$15, 0),FALSE)*$E25), 0, VLOOKUP(VLOOKUP($A25, 'E4 TB Allocation Details'!$A$18:$L$205, MATCH("Misc ID", 'E4 TB Allocation Details'!$A$18:$L$18, 0),FALSE), 'E2 Allocators'!$B$15:$W$361, MATCH('O5 Details by Class &amp; Accounts'!BR$18, 'E2 Allocators'!$B$15:$W$15, 0),FALSE)*$E25)</f>
        <v>0</v>
      </c>
      <c r="BS25" s="1411">
        <f t="shared" si="3"/>
        <v>0</v>
      </c>
      <c r="BT25" s="1411">
        <f>IF(ISERROR(VLOOKUP(VLOOKUP($A25, 'E4 TB Allocation Details'!$A$18:$L$205, MATCH("A &amp; G ID", 'E4 TB Allocation Details'!$A$18:$L$18, 0),FALSE), 'E2 Allocators'!$B$15:$W$361, MATCH('O5 Details by Class &amp; Accounts'!BT$18, 'E2 Allocators'!$B$15:$W$15, 0),FALSE)*$E25), 0, VLOOKUP(VLOOKUP($A25, 'E4 TB Allocation Details'!$A$18:$L$205, MATCH("A &amp; G ID", 'E4 TB Allocation Details'!$A$18:$L$18, 0),FALSE), 'E2 Allocators'!$B$15:$W$361, MATCH('O5 Details by Class &amp; Accounts'!BT$18, 'E2 Allocators'!$B$15:$W$15, 0),FALSE)*$E25)</f>
        <v>0</v>
      </c>
      <c r="BU25" s="1411">
        <f>IF(ISERROR(VLOOKUP(VLOOKUP($A25, 'E4 TB Allocation Details'!$A$18:$L$205, MATCH("A &amp; G ID", 'E4 TB Allocation Details'!$A$18:$L$18, 0),FALSE), 'E2 Allocators'!$B$15:$W$361, MATCH('O5 Details by Class &amp; Accounts'!BU$18, 'E2 Allocators'!$B$15:$W$15, 0),FALSE)*$E25), 0, VLOOKUP(VLOOKUP($A25, 'E4 TB Allocation Details'!$A$18:$L$205, MATCH("A &amp; G ID", 'E4 TB Allocation Details'!$A$18:$L$18, 0),FALSE), 'E2 Allocators'!$B$15:$W$361, MATCH('O5 Details by Class &amp; Accounts'!BU$18, 'E2 Allocators'!$B$15:$W$15, 0),FALSE)*$E25)</f>
        <v>0</v>
      </c>
      <c r="BV25" s="1411">
        <f>IF(ISERROR(VLOOKUP(VLOOKUP($A25, 'E4 TB Allocation Details'!$A$18:$L$205, MATCH("A &amp; G ID", 'E4 TB Allocation Details'!$A$18:$L$18, 0),FALSE), 'E2 Allocators'!$B$15:$W$361, MATCH('O5 Details by Class &amp; Accounts'!BV$18, 'E2 Allocators'!$B$15:$W$15, 0),FALSE)*$E25), 0, VLOOKUP(VLOOKUP($A25, 'E4 TB Allocation Details'!$A$18:$L$205, MATCH("A &amp; G ID", 'E4 TB Allocation Details'!$A$18:$L$18, 0),FALSE), 'E2 Allocators'!$B$15:$W$361, MATCH('O5 Details by Class &amp; Accounts'!BV$18, 'E2 Allocators'!$B$15:$W$15, 0),FALSE)*$E25)</f>
        <v>0</v>
      </c>
      <c r="BW25" s="1411">
        <f>IF(ISERROR(VLOOKUP(VLOOKUP($A25, 'E4 TB Allocation Details'!$A$18:$L$205, MATCH("A &amp; G ID", 'E4 TB Allocation Details'!$A$18:$L$18, 0),FALSE), 'E2 Allocators'!$B$15:$W$361, MATCH('O5 Details by Class &amp; Accounts'!BW$18, 'E2 Allocators'!$B$15:$W$15, 0),FALSE)*$E25), 0, VLOOKUP(VLOOKUP($A25, 'E4 TB Allocation Details'!$A$18:$L$205, MATCH("A &amp; G ID", 'E4 TB Allocation Details'!$A$18:$L$18, 0),FALSE), 'E2 Allocators'!$B$15:$W$361, MATCH('O5 Details by Class &amp; Accounts'!BW$18, 'E2 Allocators'!$B$15:$W$15, 0),FALSE)*$E25)</f>
        <v>0</v>
      </c>
      <c r="BX25" s="1411">
        <f>IF(ISERROR(VLOOKUP(VLOOKUP($A25, 'E4 TB Allocation Details'!$A$18:$L$205, MATCH("A &amp; G ID", 'E4 TB Allocation Details'!$A$18:$L$18, 0),FALSE), 'E2 Allocators'!$B$15:$W$361, MATCH('O5 Details by Class &amp; Accounts'!BX$18, 'E2 Allocators'!$B$15:$W$15, 0),FALSE)*$E25), 0, VLOOKUP(VLOOKUP($A25, 'E4 TB Allocation Details'!$A$18:$L$205, MATCH("A &amp; G ID", 'E4 TB Allocation Details'!$A$18:$L$18, 0),FALSE), 'E2 Allocators'!$B$15:$W$361, MATCH('O5 Details by Class &amp; Accounts'!BX$18, 'E2 Allocators'!$B$15:$W$15, 0),FALSE)*$E25)</f>
        <v>0</v>
      </c>
      <c r="BY25" s="1411">
        <f>IF(ISERROR(VLOOKUP(VLOOKUP($A25, 'E4 TB Allocation Details'!$A$18:$L$205, MATCH("A &amp; G ID", 'E4 TB Allocation Details'!$A$18:$L$18, 0),FALSE), 'E2 Allocators'!$B$15:$W$361, MATCH('O5 Details by Class &amp; Accounts'!BY$18, 'E2 Allocators'!$B$15:$W$15, 0),FALSE)*$E25), 0, VLOOKUP(VLOOKUP($A25, 'E4 TB Allocation Details'!$A$18:$L$205, MATCH("A &amp; G ID", 'E4 TB Allocation Details'!$A$18:$L$18, 0),FALSE), 'E2 Allocators'!$B$15:$W$361, MATCH('O5 Details by Class &amp; Accounts'!BY$18, 'E2 Allocators'!$B$15:$W$15, 0),FALSE)*$E25)</f>
        <v>0</v>
      </c>
      <c r="BZ25" s="1411">
        <f>IF(ISERROR(VLOOKUP(VLOOKUP($A25, 'E4 TB Allocation Details'!$A$18:$L$205, MATCH("A &amp; G ID", 'E4 TB Allocation Details'!$A$18:$L$18, 0),FALSE), 'E2 Allocators'!$B$15:$W$361, MATCH('O5 Details by Class &amp; Accounts'!BZ$18, 'E2 Allocators'!$B$15:$W$15, 0),FALSE)*$E25), 0, VLOOKUP(VLOOKUP($A25, 'E4 TB Allocation Details'!$A$18:$L$205, MATCH("A &amp; G ID", 'E4 TB Allocation Details'!$A$18:$L$18, 0),FALSE), 'E2 Allocators'!$B$15:$W$361, MATCH('O5 Details by Class &amp; Accounts'!BZ$18, 'E2 Allocators'!$B$15:$W$15, 0),FALSE)*$E25)</f>
        <v>0</v>
      </c>
      <c r="CA25" s="1411">
        <f>IF(ISERROR(VLOOKUP(VLOOKUP($A25, 'E4 TB Allocation Details'!$A$18:$L$205, MATCH("A &amp; G ID", 'E4 TB Allocation Details'!$A$18:$L$18, 0),FALSE), 'E2 Allocators'!$B$15:$W$361, MATCH('O5 Details by Class &amp; Accounts'!CA$18, 'E2 Allocators'!$B$15:$W$15, 0),FALSE)*$E25), 0, VLOOKUP(VLOOKUP($A25, 'E4 TB Allocation Details'!$A$18:$L$205, MATCH("A &amp; G ID", 'E4 TB Allocation Details'!$A$18:$L$18, 0),FALSE), 'E2 Allocators'!$B$15:$W$361, MATCH('O5 Details by Class &amp; Accounts'!CA$18, 'E2 Allocators'!$B$15:$W$15, 0),FALSE)*$E25)</f>
        <v>0</v>
      </c>
      <c r="CB25" s="1411">
        <f>IF(ISERROR(VLOOKUP(VLOOKUP($A25, 'E4 TB Allocation Details'!$A$18:$L$205, MATCH("A &amp; G ID", 'E4 TB Allocation Details'!$A$18:$L$18, 0),FALSE), 'E2 Allocators'!$B$15:$W$361, MATCH('O5 Details by Class &amp; Accounts'!CB$18, 'E2 Allocators'!$B$15:$W$15, 0),FALSE)*$E25), 0, VLOOKUP(VLOOKUP($A25, 'E4 TB Allocation Details'!$A$18:$L$205, MATCH("A &amp; G ID", 'E4 TB Allocation Details'!$A$18:$L$18, 0),FALSE), 'E2 Allocators'!$B$15:$W$361, MATCH('O5 Details by Class &amp; Accounts'!CB$18, 'E2 Allocators'!$B$15:$W$15, 0),FALSE)*$E25)</f>
        <v>0</v>
      </c>
      <c r="CC25" s="1411">
        <f>IF(ISERROR(VLOOKUP(VLOOKUP($A25, 'E4 TB Allocation Details'!$A$18:$L$205, MATCH("A &amp; G ID", 'E4 TB Allocation Details'!$A$18:$L$18, 0),FALSE), 'E2 Allocators'!$B$15:$W$361, MATCH('O5 Details by Class &amp; Accounts'!CC$18, 'E2 Allocators'!$B$15:$W$15, 0),FALSE)*$E25), 0, VLOOKUP(VLOOKUP($A25, 'E4 TB Allocation Details'!$A$18:$L$205, MATCH("A &amp; G ID", 'E4 TB Allocation Details'!$A$18:$L$18, 0),FALSE), 'E2 Allocators'!$B$15:$W$361, MATCH('O5 Details by Class &amp; Accounts'!CC$18, 'E2 Allocators'!$B$15:$W$15, 0),FALSE)*$E25)</f>
        <v>0</v>
      </c>
      <c r="CD25" s="1411">
        <f>IF(ISERROR(VLOOKUP(VLOOKUP($A25, 'E4 TB Allocation Details'!$A$18:$L$205, MATCH("A &amp; G ID", 'E4 TB Allocation Details'!$A$18:$L$18, 0),FALSE), 'E2 Allocators'!$B$15:$W$361, MATCH('O5 Details by Class &amp; Accounts'!CD$18, 'E2 Allocators'!$B$15:$W$15, 0),FALSE)*$E25), 0, VLOOKUP(VLOOKUP($A25, 'E4 TB Allocation Details'!$A$18:$L$205, MATCH("A &amp; G ID", 'E4 TB Allocation Details'!$A$18:$L$18, 0),FALSE), 'E2 Allocators'!$B$15:$W$361, MATCH('O5 Details by Class &amp; Accounts'!CD$18, 'E2 Allocators'!$B$15:$W$15, 0),FALSE)*$E25)</f>
        <v>0</v>
      </c>
      <c r="CE25" s="1411">
        <f>IF(ISERROR(VLOOKUP(VLOOKUP($A25, 'E4 TB Allocation Details'!$A$18:$L$205, MATCH("A &amp; G ID", 'E4 TB Allocation Details'!$A$18:$L$18, 0),FALSE), 'E2 Allocators'!$B$15:$W$361, MATCH('O5 Details by Class &amp; Accounts'!CE$18, 'E2 Allocators'!$B$15:$W$15, 0),FALSE)*$E25), 0, VLOOKUP(VLOOKUP($A25, 'E4 TB Allocation Details'!$A$18:$L$205, MATCH("A &amp; G ID", 'E4 TB Allocation Details'!$A$18:$L$18, 0),FALSE), 'E2 Allocators'!$B$15:$W$361, MATCH('O5 Details by Class &amp; Accounts'!CE$18, 'E2 Allocators'!$B$15:$W$15, 0),FALSE)*$E25)</f>
        <v>0</v>
      </c>
      <c r="CF25" s="1411">
        <f>IF(ISERROR(VLOOKUP(VLOOKUP($A25, 'E4 TB Allocation Details'!$A$18:$L$205, MATCH("A &amp; G ID", 'E4 TB Allocation Details'!$A$18:$L$18, 0),FALSE), 'E2 Allocators'!$B$15:$W$361, MATCH('O5 Details by Class &amp; Accounts'!CF$18, 'E2 Allocators'!$B$15:$W$15, 0),FALSE)*$E25), 0, VLOOKUP(VLOOKUP($A25, 'E4 TB Allocation Details'!$A$18:$L$205, MATCH("A &amp; G ID", 'E4 TB Allocation Details'!$A$18:$L$18, 0),FALSE), 'E2 Allocators'!$B$15:$W$361, MATCH('O5 Details by Class &amp; Accounts'!CF$18, 'E2 Allocators'!$B$15:$W$15, 0),FALSE)*$E25)</f>
        <v>0</v>
      </c>
      <c r="CG25" s="1411">
        <f>IF(ISERROR(VLOOKUP(VLOOKUP($A25, 'E4 TB Allocation Details'!$A$18:$L$205, MATCH("A &amp; G ID", 'E4 TB Allocation Details'!$A$18:$L$18, 0),FALSE), 'E2 Allocators'!$B$15:$W$361, MATCH('O5 Details by Class &amp; Accounts'!CG$18, 'E2 Allocators'!$B$15:$W$15, 0),FALSE)*$E25), 0, VLOOKUP(VLOOKUP($A25, 'E4 TB Allocation Details'!$A$18:$L$205, MATCH("A &amp; G ID", 'E4 TB Allocation Details'!$A$18:$L$18, 0),FALSE), 'E2 Allocators'!$B$15:$W$361, MATCH('O5 Details by Class &amp; Accounts'!CG$18, 'E2 Allocators'!$B$15:$W$15, 0),FALSE)*$E25)</f>
        <v>0</v>
      </c>
      <c r="CH25" s="1411">
        <f>IF(ISERROR(VLOOKUP(VLOOKUP($A25, 'E4 TB Allocation Details'!$A$18:$L$205, MATCH("A &amp; G ID", 'E4 TB Allocation Details'!$A$18:$L$18, 0),FALSE), 'E2 Allocators'!$B$15:$W$361, MATCH('O5 Details by Class &amp; Accounts'!CH$18, 'E2 Allocators'!$B$15:$W$15, 0),FALSE)*$E25), 0, VLOOKUP(VLOOKUP($A25, 'E4 TB Allocation Details'!$A$18:$L$205, MATCH("A &amp; G ID", 'E4 TB Allocation Details'!$A$18:$L$18, 0),FALSE), 'E2 Allocators'!$B$15:$W$361, MATCH('O5 Details by Class &amp; Accounts'!CH$18, 'E2 Allocators'!$B$15:$W$15, 0),FALSE)*$E25)</f>
        <v>0</v>
      </c>
      <c r="CI25" s="1411">
        <f>IF(ISERROR(VLOOKUP(VLOOKUP($A25, 'E4 TB Allocation Details'!$A$18:$L$205, MATCH("A &amp; G ID", 'E4 TB Allocation Details'!$A$18:$L$18, 0),FALSE), 'E2 Allocators'!$B$15:$W$361, MATCH('O5 Details by Class &amp; Accounts'!CI$18, 'E2 Allocators'!$B$15:$W$15, 0),FALSE)*$E25), 0, VLOOKUP(VLOOKUP($A25, 'E4 TB Allocation Details'!$A$18:$L$205, MATCH("A &amp; G ID", 'E4 TB Allocation Details'!$A$18:$L$18, 0),FALSE), 'E2 Allocators'!$B$15:$W$361, MATCH('O5 Details by Class &amp; Accounts'!CI$18, 'E2 Allocators'!$B$15:$W$15, 0),FALSE)*$E25)</f>
        <v>0</v>
      </c>
      <c r="CJ25" s="1411">
        <f>IF(ISERROR(VLOOKUP(VLOOKUP($A25, 'E4 TB Allocation Details'!$A$18:$L$205, MATCH("A &amp; G ID", 'E4 TB Allocation Details'!$A$18:$L$18, 0),FALSE), 'E2 Allocators'!$B$15:$W$361, MATCH('O5 Details by Class &amp; Accounts'!CJ$18, 'E2 Allocators'!$B$15:$W$15, 0),FALSE)*$E25), 0, VLOOKUP(VLOOKUP($A25, 'E4 TB Allocation Details'!$A$18:$L$205, MATCH("A &amp; G ID", 'E4 TB Allocation Details'!$A$18:$L$18, 0),FALSE), 'E2 Allocators'!$B$15:$W$361, MATCH('O5 Details by Class &amp; Accounts'!CJ$18, 'E2 Allocators'!$B$15:$W$15, 0),FALSE)*$E25)</f>
        <v>0</v>
      </c>
      <c r="CK25" s="1411">
        <f>IF(ISERROR(VLOOKUP(VLOOKUP($A25, 'E4 TB Allocation Details'!$A$18:$L$205, MATCH("A &amp; G ID", 'E4 TB Allocation Details'!$A$18:$L$18, 0),FALSE), 'E2 Allocators'!$B$15:$W$361, MATCH('O5 Details by Class &amp; Accounts'!CK$18, 'E2 Allocators'!$B$15:$W$15, 0),FALSE)*$E25), 0, VLOOKUP(VLOOKUP($A25, 'E4 TB Allocation Details'!$A$18:$L$205, MATCH("A &amp; G ID", 'E4 TB Allocation Details'!$A$18:$L$18, 0),FALSE), 'E2 Allocators'!$B$15:$W$361, MATCH('O5 Details by Class &amp; Accounts'!CK$18, 'E2 Allocators'!$B$15:$W$15, 0),FALSE)*$E25)</f>
        <v>0</v>
      </c>
      <c r="CL25" s="1411">
        <f>IF(ISERROR(VLOOKUP(VLOOKUP($A25, 'E4 TB Allocation Details'!$A$18:$L$205, MATCH("A &amp; G ID", 'E4 TB Allocation Details'!$A$18:$L$18, 0),FALSE), 'E2 Allocators'!$B$15:$W$361, MATCH('O5 Details by Class &amp; Accounts'!CL$18, 'E2 Allocators'!$B$15:$W$15, 0),FALSE)*$E25), 0, VLOOKUP(VLOOKUP($A25, 'E4 TB Allocation Details'!$A$18:$L$205, MATCH("A &amp; G ID", 'E4 TB Allocation Details'!$A$18:$L$18, 0),FALSE), 'E2 Allocators'!$B$15:$W$361, MATCH('O5 Details by Class &amp; Accounts'!CL$18, 'E2 Allocators'!$B$15:$W$15, 0),FALSE)*$E25)</f>
        <v>0</v>
      </c>
      <c r="CM25" s="1411">
        <f>IF(ISERROR(VLOOKUP(VLOOKUP($A25, 'E4 TB Allocation Details'!$A$18:$L$205, MATCH("A &amp; G ID", 'E4 TB Allocation Details'!$A$18:$L$18, 0),FALSE), 'E2 Allocators'!$B$15:$W$361, MATCH('O5 Details by Class &amp; Accounts'!CM$18, 'E2 Allocators'!$B$15:$W$15, 0),FALSE)*$E25), 0, VLOOKUP(VLOOKUP($A25, 'E4 TB Allocation Details'!$A$18:$L$205, MATCH("A &amp; G ID", 'E4 TB Allocation Details'!$A$18:$L$18, 0),FALSE), 'E2 Allocators'!$B$15:$W$361, MATCH('O5 Details by Class &amp; Accounts'!CM$18, 'E2 Allocators'!$B$15:$W$15, 0),FALSE)*$E25)</f>
        <v>0</v>
      </c>
      <c r="CN25" s="1411">
        <f t="shared" si="5"/>
        <v>0</v>
      </c>
      <c r="CO25" s="1791">
        <f t="shared" si="4"/>
        <v>0</v>
      </c>
      <c r="CQ25" s="2086" t="s">
        <v>1137</v>
      </c>
    </row>
    <row r="26" spans="1:95" s="80" customFormat="1" ht="12.75">
      <c r="A26" s="1174" t="s">
        <v>1260</v>
      </c>
      <c r="B26" s="1175" t="s">
        <v>1009</v>
      </c>
      <c r="C26" s="1788">
        <f>IF(ISERROR(VLOOKUP($A26,'I3 TB Data'!$A$23:$H$458,MATCH('O5 Details by Class &amp; Accounts'!$C$18, 'I3 TB Data'!$A$23:$H$23,0),0)), 0, VLOOKUP($A26,'I3 TB Data'!$A$23:$H$458,MATCH('O5 Details by Class &amp; Accounts'!$C$18,'I3 TB Data'!$A$23:$H$23,0),0))</f>
        <v>0</v>
      </c>
      <c r="D26" s="1789">
        <f>'I4 BO ASSETS'!E23</f>
        <v>49000</v>
      </c>
      <c r="E26" s="1788">
        <f t="shared" si="6"/>
        <v>49000</v>
      </c>
      <c r="F26" s="1790">
        <f>IF(ISERROR(VLOOKUP($A26, 'E1 Categorization'!A33:E122, MATCH("Customer Component", 'E1 Categorization'!$A$33:$E$33,0), 0)), 0, IF(VLOOKUP($A26, 'E1 Categorization'!A33:E122, MATCH("Customer Component", 'E1 Categorization'!$A$33:$E$33,0), 0)=0, 'O5 Details by Class &amp; Accounts'!$E26, IF(AND(VLOOKUP($A26, 'E1 Categorization'!A33:E122, MATCH("Customer Component", 'E1 Categorization'!$A$33:$E$33,0), 0) &gt;0, VLOOKUP($A26, 'E1 Categorization'!A33:E122, MATCH("Customer Component", 'E1 Categorization'!$A$33:$E$33,0), 0)&lt;1), 'O5 Details by Class &amp; Accounts'!$E26*(1-VLOOKUP($A26, 'E1 Categorization'!A33:E122, MATCH("Customer Component", 'E1 Categorization'!$A$33:$E$33,0), 0)), 0)))</f>
        <v>49000</v>
      </c>
      <c r="G26" s="1790">
        <f>IF(ISERROR(VLOOKUP($A26, 'E1 Categorization'!A33:E122, MATCH("Customer Component", 'E1 Categorization'!$A$33:$E$33,0), 0)),0, IF(VLOOKUP($A26, 'E1 Categorization'!A33:E122, MATCH("Customer Component", 'E1 Categorization'!$A$33:$E$33,0), 0)=0, 0, IF(AND(VLOOKUP($A26, 'E1 Categorization'!A33:E122, MATCH("Customer Component", 'E1 Categorization'!$A$33:$E$33,0), 0) &gt;0, VLOOKUP($A26, 'E1 Categorization'!A33:E122, MATCH("Customer Component", 'E1 Categorization'!$A$33:$E$33,0), 0)&lt;1), 'O5 Details by Class &amp; Accounts'!$E26*(VLOOKUP($A26, 'E1 Categorization'!A33:E122, MATCH("Customer Component", 'E1 Categorization'!$A$33:$E$33,0), 0)), 'O5 Details by Class &amp; Accounts'!$E26)))</f>
        <v>0</v>
      </c>
      <c r="H26" s="1411">
        <f t="shared" si="0"/>
        <v>49000</v>
      </c>
      <c r="I26" s="1411">
        <f>IF(ISERROR(VLOOKUP(VLOOKUP($A26, 'E4 TB Allocation Details'!$A$18:$L$205, MATCH("Demand ID", 'E4 TB Allocation Details'!$A$18:$L$18, 0),FALSE), 'E2 Allocators'!$B$15:$W$361, MATCH('O5 Details by Class &amp; Accounts'!I$18, 'E2 Allocators'!$B$15:$W$15, 0),FALSE)*$F26), 0, VLOOKUP(VLOOKUP($A26, 'E4 TB Allocation Details'!$A$18:$L$205, MATCH("Demand ID", 'E4 TB Allocation Details'!$A$18:$L$18, 0),FALSE), 'E2 Allocators'!$B$15:$W$361, MATCH('O5 Details by Class &amp; Accounts'!I$18, 'E2 Allocators'!$B$15:$W$15, 0),FALSE)*$F26)</f>
        <v>16818.748368455763</v>
      </c>
      <c r="J26" s="1411">
        <f>IF(ISERROR(VLOOKUP(VLOOKUP($A26, 'E4 TB Allocation Details'!$A$18:$L$205, MATCH("Demand ID", 'E4 TB Allocation Details'!$A$18:$L$18, 0),FALSE), 'E2 Allocators'!$B$15:$W$361, MATCH('O5 Details by Class &amp; Accounts'!J$18, 'E2 Allocators'!$B$15:$W$15, 0),FALSE)*$F26), 0, VLOOKUP(VLOOKUP($A26, 'E4 TB Allocation Details'!$A$18:$L$205, MATCH("Demand ID", 'E4 TB Allocation Details'!$A$18:$L$18, 0),FALSE), 'E2 Allocators'!$B$15:$W$361, MATCH('O5 Details by Class &amp; Accounts'!J$18, 'E2 Allocators'!$B$15:$W$15, 0),FALSE)*$F26)</f>
        <v>8919.5724585670778</v>
      </c>
      <c r="K26" s="1411">
        <f>IF(ISERROR(VLOOKUP(VLOOKUP($A26, 'E4 TB Allocation Details'!$A$18:$L$205, MATCH("Demand ID", 'E4 TB Allocation Details'!$A$18:$L$18, 0),FALSE), 'E2 Allocators'!$B$15:$W$361, MATCH('O5 Details by Class &amp; Accounts'!K$18, 'E2 Allocators'!$B$15:$W$15, 0),FALSE)*$F26), 0, VLOOKUP(VLOOKUP($A26, 'E4 TB Allocation Details'!$A$18:$L$205, MATCH("Demand ID", 'E4 TB Allocation Details'!$A$18:$L$18, 0),FALSE), 'E2 Allocators'!$B$15:$W$361, MATCH('O5 Details by Class &amp; Accounts'!K$18, 'E2 Allocators'!$B$15:$W$15, 0),FALSE)*$F26)</f>
        <v>22990.62738441072</v>
      </c>
      <c r="L26" s="1411">
        <f>IF(ISERROR(VLOOKUP(VLOOKUP($A26, 'E4 TB Allocation Details'!$A$18:$L$205, MATCH("Demand ID", 'E4 TB Allocation Details'!$A$18:$L$18, 0),FALSE), 'E2 Allocators'!$B$15:$W$361, MATCH('O5 Details by Class &amp; Accounts'!L$18, 'E2 Allocators'!$B$15:$W$15, 0),FALSE)*$F26), 0, VLOOKUP(VLOOKUP($A26, 'E4 TB Allocation Details'!$A$18:$L$205, MATCH("Demand ID", 'E4 TB Allocation Details'!$A$18:$L$18, 0),FALSE), 'E2 Allocators'!$B$15:$W$361, MATCH('O5 Details by Class &amp; Accounts'!L$18, 'E2 Allocators'!$B$15:$W$15, 0),FALSE)*$F26)</f>
        <v>0</v>
      </c>
      <c r="M26" s="1411">
        <f>IF(ISERROR(VLOOKUP(VLOOKUP($A26, 'E4 TB Allocation Details'!$A$18:$L$205, MATCH("Demand ID", 'E4 TB Allocation Details'!$A$18:$L$18, 0),FALSE), 'E2 Allocators'!$B$15:$W$361, MATCH('O5 Details by Class &amp; Accounts'!M$18, 'E2 Allocators'!$B$15:$W$15, 0),FALSE)*$F26), 0, VLOOKUP(VLOOKUP($A26, 'E4 TB Allocation Details'!$A$18:$L$205, MATCH("Demand ID", 'E4 TB Allocation Details'!$A$18:$L$18, 0),FALSE), 'E2 Allocators'!$B$15:$W$361, MATCH('O5 Details by Class &amp; Accounts'!M$18, 'E2 Allocators'!$B$15:$W$15, 0),FALSE)*$F26)</f>
        <v>0</v>
      </c>
      <c r="N26" s="1411">
        <f>IF(ISERROR(VLOOKUP(VLOOKUP($A26, 'E4 TB Allocation Details'!$A$18:$L$205, MATCH("Demand ID", 'E4 TB Allocation Details'!$A$18:$L$18, 0),FALSE), 'E2 Allocators'!$B$15:$W$361, MATCH('O5 Details by Class &amp; Accounts'!N$18, 'E2 Allocators'!$B$15:$W$15, 0),FALSE)*$F26), 0, VLOOKUP(VLOOKUP($A26, 'E4 TB Allocation Details'!$A$18:$L$205, MATCH("Demand ID", 'E4 TB Allocation Details'!$A$18:$L$18, 0),FALSE), 'E2 Allocators'!$B$15:$W$361, MATCH('O5 Details by Class &amp; Accounts'!N$18, 'E2 Allocators'!$B$15:$W$15, 0),FALSE)*$F26)</f>
        <v>0</v>
      </c>
      <c r="O26" s="1411">
        <f>IF(ISERROR(VLOOKUP(VLOOKUP($A26, 'E4 TB Allocation Details'!$A$18:$L$205, MATCH("Demand ID", 'E4 TB Allocation Details'!$A$18:$L$18, 0),FALSE), 'E2 Allocators'!$B$15:$W$361, MATCH('O5 Details by Class &amp; Accounts'!O$18, 'E2 Allocators'!$B$15:$W$15, 0),FALSE)*$F26), 0, VLOOKUP(VLOOKUP($A26, 'E4 TB Allocation Details'!$A$18:$L$205, MATCH("Demand ID", 'E4 TB Allocation Details'!$A$18:$L$18, 0),FALSE), 'E2 Allocators'!$B$15:$W$361, MATCH('O5 Details by Class &amp; Accounts'!O$18, 'E2 Allocators'!$B$15:$W$15, 0),FALSE)*$F26)</f>
        <v>155.779684542251</v>
      </c>
      <c r="P26" s="1411">
        <f>IF(ISERROR(VLOOKUP(VLOOKUP($A26, 'E4 TB Allocation Details'!$A$18:$L$205, MATCH("Demand ID", 'E4 TB Allocation Details'!$A$18:$L$18, 0),FALSE), 'E2 Allocators'!$B$15:$W$361, MATCH('O5 Details by Class &amp; Accounts'!P$18, 'E2 Allocators'!$B$15:$W$15, 0),FALSE)*$F26), 0, VLOOKUP(VLOOKUP($A26, 'E4 TB Allocation Details'!$A$18:$L$205, MATCH("Demand ID", 'E4 TB Allocation Details'!$A$18:$L$18, 0),FALSE), 'E2 Allocators'!$B$15:$W$361, MATCH('O5 Details by Class &amp; Accounts'!P$18, 'E2 Allocators'!$B$15:$W$15, 0),FALSE)*$F26)</f>
        <v>19.797302706399275</v>
      </c>
      <c r="Q26" s="1411">
        <f>IF(ISERROR(VLOOKUP(VLOOKUP($A26, 'E4 TB Allocation Details'!$A$18:$L$205, MATCH("Demand ID", 'E4 TB Allocation Details'!$A$18:$L$18, 0),FALSE), 'E2 Allocators'!$B$15:$W$361, MATCH('O5 Details by Class &amp; Accounts'!Q$18, 'E2 Allocators'!$B$15:$W$15, 0),FALSE)*$F26), 0, VLOOKUP(VLOOKUP($A26, 'E4 TB Allocation Details'!$A$18:$L$205, MATCH("Demand ID", 'E4 TB Allocation Details'!$A$18:$L$18, 0),FALSE), 'E2 Allocators'!$B$15:$W$361, MATCH('O5 Details by Class &amp; Accounts'!Q$18, 'E2 Allocators'!$B$15:$W$15, 0),FALSE)*$F26)</f>
        <v>95.474801317786486</v>
      </c>
      <c r="R26" s="1411">
        <f>IF(ISERROR(VLOOKUP(VLOOKUP($A26, 'E4 TB Allocation Details'!$A$18:$L$205, MATCH("Demand ID", 'E4 TB Allocation Details'!$A$18:$L$18, 0),FALSE), 'E2 Allocators'!$B$15:$W$361, MATCH('O5 Details by Class &amp; Accounts'!R$18, 'E2 Allocators'!$B$15:$W$15, 0),FALSE)*$F26), 0, VLOOKUP(VLOOKUP($A26, 'E4 TB Allocation Details'!$A$18:$L$205, MATCH("Demand ID", 'E4 TB Allocation Details'!$A$18:$L$18, 0),FALSE), 'E2 Allocators'!$B$15:$W$361, MATCH('O5 Details by Class &amp; Accounts'!R$18, 'E2 Allocators'!$B$15:$W$15, 0),FALSE)*$F26)</f>
        <v>0</v>
      </c>
      <c r="S26" s="1411">
        <f>IF(ISERROR(VLOOKUP(VLOOKUP($A26, 'E4 TB Allocation Details'!$A$18:$L$205, MATCH("Demand ID", 'E4 TB Allocation Details'!$A$18:$L$18, 0),FALSE), 'E2 Allocators'!$B$15:$W$361, MATCH('O5 Details by Class &amp; Accounts'!S$18, 'E2 Allocators'!$B$15:$W$15, 0),FALSE)*$F26), 0, VLOOKUP(VLOOKUP($A26, 'E4 TB Allocation Details'!$A$18:$L$205, MATCH("Demand ID", 'E4 TB Allocation Details'!$A$18:$L$18, 0),FALSE), 'E2 Allocators'!$B$15:$W$361, MATCH('O5 Details by Class &amp; Accounts'!S$18, 'E2 Allocators'!$B$15:$W$15, 0),FALSE)*$F26)</f>
        <v>0</v>
      </c>
      <c r="T26" s="1411">
        <f>IF(ISERROR(VLOOKUP(VLOOKUP($A26, 'E4 TB Allocation Details'!$A$18:$L$205, MATCH("Demand ID", 'E4 TB Allocation Details'!$A$18:$L$18, 0),FALSE), 'E2 Allocators'!$B$15:$W$361, MATCH('O5 Details by Class &amp; Accounts'!T$18, 'E2 Allocators'!$B$15:$W$15, 0),FALSE)*$F26), 0, VLOOKUP(VLOOKUP($A26, 'E4 TB Allocation Details'!$A$18:$L$205, MATCH("Demand ID", 'E4 TB Allocation Details'!$A$18:$L$18, 0),FALSE), 'E2 Allocators'!$B$15:$W$361, MATCH('O5 Details by Class &amp; Accounts'!T$18, 'E2 Allocators'!$B$15:$W$15, 0),FALSE)*$F26)</f>
        <v>0</v>
      </c>
      <c r="U26" s="1411">
        <f>IF(ISERROR(VLOOKUP(VLOOKUP($A26, 'E4 TB Allocation Details'!$A$18:$L$205, MATCH("Demand ID", 'E4 TB Allocation Details'!$A$18:$L$18, 0),FALSE), 'E2 Allocators'!$B$15:$W$361, MATCH('O5 Details by Class &amp; Accounts'!U$18, 'E2 Allocators'!$B$15:$W$15, 0),FALSE)*$F26), 0, VLOOKUP(VLOOKUP($A26, 'E4 TB Allocation Details'!$A$18:$L$205, MATCH("Demand ID", 'E4 TB Allocation Details'!$A$18:$L$18, 0),FALSE), 'E2 Allocators'!$B$15:$W$361, MATCH('O5 Details by Class &amp; Accounts'!U$18, 'E2 Allocators'!$B$15:$W$15, 0),FALSE)*$F26)</f>
        <v>0</v>
      </c>
      <c r="V26" s="1411">
        <f>IF(ISERROR(VLOOKUP(VLOOKUP($A26, 'E4 TB Allocation Details'!$A$18:$L$205, MATCH("Demand ID", 'E4 TB Allocation Details'!$A$18:$L$18, 0),FALSE), 'E2 Allocators'!$B$15:$W$361, MATCH('O5 Details by Class &amp; Accounts'!V$18, 'E2 Allocators'!$B$15:$W$15, 0),FALSE)*$F26), 0, VLOOKUP(VLOOKUP($A26, 'E4 TB Allocation Details'!$A$18:$L$205, MATCH("Demand ID", 'E4 TB Allocation Details'!$A$18:$L$18, 0),FALSE), 'E2 Allocators'!$B$15:$W$361, MATCH('O5 Details by Class &amp; Accounts'!V$18, 'E2 Allocators'!$B$15:$W$15, 0),FALSE)*$F26)</f>
        <v>0</v>
      </c>
      <c r="W26" s="1411">
        <f>IF(ISERROR(VLOOKUP(VLOOKUP($A26, 'E4 TB Allocation Details'!$A$18:$L$205, MATCH("Demand ID", 'E4 TB Allocation Details'!$A$18:$L$18, 0),FALSE), 'E2 Allocators'!$B$15:$W$361, MATCH('O5 Details by Class &amp; Accounts'!W$18, 'E2 Allocators'!$B$15:$W$15, 0),FALSE)*$F26), 0, VLOOKUP(VLOOKUP($A26, 'E4 TB Allocation Details'!$A$18:$L$205, MATCH("Demand ID", 'E4 TB Allocation Details'!$A$18:$L$18, 0),FALSE), 'E2 Allocators'!$B$15:$W$361, MATCH('O5 Details by Class &amp; Accounts'!W$18, 'E2 Allocators'!$B$15:$W$15, 0),FALSE)*$F26)</f>
        <v>0</v>
      </c>
      <c r="X26" s="1411">
        <f>IF(ISERROR(VLOOKUP(VLOOKUP($A26, 'E4 TB Allocation Details'!$A$18:$L$205, MATCH("Demand ID", 'E4 TB Allocation Details'!$A$18:$L$18, 0),FALSE), 'E2 Allocators'!$B$15:$W$361, MATCH('O5 Details by Class &amp; Accounts'!X$18, 'E2 Allocators'!$B$15:$W$15, 0),FALSE)*$F26), 0, VLOOKUP(VLOOKUP($A26, 'E4 TB Allocation Details'!$A$18:$L$205, MATCH("Demand ID", 'E4 TB Allocation Details'!$A$18:$L$18, 0),FALSE), 'E2 Allocators'!$B$15:$W$361, MATCH('O5 Details by Class &amp; Accounts'!X$18, 'E2 Allocators'!$B$15:$W$15, 0),FALSE)*$F26)</f>
        <v>0</v>
      </c>
      <c r="Y26" s="1411">
        <f>IF(ISERROR(VLOOKUP(VLOOKUP($A26, 'E4 TB Allocation Details'!$A$18:$L$205, MATCH("Demand ID", 'E4 TB Allocation Details'!$A$18:$L$18, 0),FALSE), 'E2 Allocators'!$B$15:$W$361, MATCH('O5 Details by Class &amp; Accounts'!Y$18, 'E2 Allocators'!$B$15:$W$15, 0),FALSE)*$F26), 0, VLOOKUP(VLOOKUP($A26, 'E4 TB Allocation Details'!$A$18:$L$205, MATCH("Demand ID", 'E4 TB Allocation Details'!$A$18:$L$18, 0),FALSE), 'E2 Allocators'!$B$15:$W$361, MATCH('O5 Details by Class &amp; Accounts'!Y$18, 'E2 Allocators'!$B$15:$W$15, 0),FALSE)*$F26)</f>
        <v>0</v>
      </c>
      <c r="Z26" s="1411">
        <f>IF(ISERROR(VLOOKUP(VLOOKUP($A26, 'E4 TB Allocation Details'!$A$18:$L$205, MATCH("Demand ID", 'E4 TB Allocation Details'!$A$18:$L$18, 0),FALSE), 'E2 Allocators'!$B$15:$W$361, MATCH('O5 Details by Class &amp; Accounts'!Z$18, 'E2 Allocators'!$B$15:$W$15, 0),FALSE)*$F26), 0, VLOOKUP(VLOOKUP($A26, 'E4 TB Allocation Details'!$A$18:$L$205, MATCH("Demand ID", 'E4 TB Allocation Details'!$A$18:$L$18, 0),FALSE), 'E2 Allocators'!$B$15:$W$361, MATCH('O5 Details by Class &amp; Accounts'!Z$18, 'E2 Allocators'!$B$15:$W$15, 0),FALSE)*$F26)</f>
        <v>0</v>
      </c>
      <c r="AA26" s="1411">
        <f>IF(ISERROR(VLOOKUP(VLOOKUP($A26, 'E4 TB Allocation Details'!$A$18:$L$205, MATCH("Demand ID", 'E4 TB Allocation Details'!$A$18:$L$18, 0),FALSE), 'E2 Allocators'!$B$15:$W$361, MATCH('O5 Details by Class &amp; Accounts'!AA$18, 'E2 Allocators'!$B$15:$W$15, 0),FALSE)*$F26), 0, VLOOKUP(VLOOKUP($A26, 'E4 TB Allocation Details'!$A$18:$L$205, MATCH("Demand ID", 'E4 TB Allocation Details'!$A$18:$L$18, 0),FALSE), 'E2 Allocators'!$B$15:$W$361, MATCH('O5 Details by Class &amp; Accounts'!AA$18, 'E2 Allocators'!$B$15:$W$15, 0),FALSE)*$F26)</f>
        <v>0</v>
      </c>
      <c r="AB26" s="1411">
        <f>IF(ISERROR(VLOOKUP(VLOOKUP($A26, 'E4 TB Allocation Details'!$A$18:$L$205, MATCH("Demand ID", 'E4 TB Allocation Details'!$A$18:$L$18, 0),FALSE), 'E2 Allocators'!$B$15:$W$361, MATCH('O5 Details by Class &amp; Accounts'!AB$18, 'E2 Allocators'!$B$15:$W$15, 0),FALSE)*$F26), 0, VLOOKUP(VLOOKUP($A26, 'E4 TB Allocation Details'!$A$18:$L$205, MATCH("Demand ID", 'E4 TB Allocation Details'!$A$18:$L$18, 0),FALSE), 'E2 Allocators'!$B$15:$W$361, MATCH('O5 Details by Class &amp; Accounts'!AB$18, 'E2 Allocators'!$B$15:$W$15, 0),FALSE)*$F26)</f>
        <v>0</v>
      </c>
      <c r="AC26" s="1411">
        <f t="shared" si="1"/>
        <v>49000</v>
      </c>
      <c r="AD26" s="1411">
        <f>IF(ISERROR(VLOOKUP(VLOOKUP($A26, 'E4 TB Allocation Details'!$A$18:$L$205, MATCH("Customer ID", 'E4 TB Allocation Details'!$A$18:$L$18, 0),FALSE), 'E2 Allocators'!$B$15:$W$361, MATCH('O5 Details by Class &amp; Accounts'!AD$18, 'E2 Allocators'!$B$15:$W$15, 0),FALSE)*$G26), 0, VLOOKUP(VLOOKUP($A26, 'E4 TB Allocation Details'!$A$18:$L$205, MATCH("Customer ID", 'E4 TB Allocation Details'!$A$18:$L$18, 0),FALSE), 'E2 Allocators'!$B$15:$W$361, MATCH('O5 Details by Class &amp; Accounts'!AD$18, 'E2 Allocators'!$B$15:$W$15, 0),FALSE)*$G26)</f>
        <v>0</v>
      </c>
      <c r="AE26" s="1411">
        <f>IF(ISERROR(VLOOKUP(VLOOKUP($A26, 'E4 TB Allocation Details'!$A$18:$L$205, MATCH("Customer ID", 'E4 TB Allocation Details'!$A$18:$L$18, 0),FALSE), 'E2 Allocators'!$B$15:$W$361, MATCH('O5 Details by Class &amp; Accounts'!AE$18, 'E2 Allocators'!$B$15:$W$15, 0),FALSE)*$G26), 0, VLOOKUP(VLOOKUP($A26, 'E4 TB Allocation Details'!$A$18:$L$205, MATCH("Customer ID", 'E4 TB Allocation Details'!$A$18:$L$18, 0),FALSE), 'E2 Allocators'!$B$15:$W$361, MATCH('O5 Details by Class &amp; Accounts'!AE$18, 'E2 Allocators'!$B$15:$W$15, 0),FALSE)*$G26)</f>
        <v>0</v>
      </c>
      <c r="AF26" s="1411">
        <f>IF(ISERROR(VLOOKUP(VLOOKUP($A26, 'E4 TB Allocation Details'!$A$18:$L$205, MATCH("Customer ID", 'E4 TB Allocation Details'!$A$18:$L$18, 0),FALSE), 'E2 Allocators'!$B$15:$W$361, MATCH('O5 Details by Class &amp; Accounts'!AF$18, 'E2 Allocators'!$B$15:$W$15, 0),FALSE)*$G26), 0, VLOOKUP(VLOOKUP($A26, 'E4 TB Allocation Details'!$A$18:$L$205, MATCH("Customer ID", 'E4 TB Allocation Details'!$A$18:$L$18, 0),FALSE), 'E2 Allocators'!$B$15:$W$361, MATCH('O5 Details by Class &amp; Accounts'!AF$18, 'E2 Allocators'!$B$15:$W$15, 0),FALSE)*$G26)</f>
        <v>0</v>
      </c>
      <c r="AG26" s="1411">
        <f>IF(ISERROR(VLOOKUP(VLOOKUP($A26, 'E4 TB Allocation Details'!$A$18:$L$205, MATCH("Customer ID", 'E4 TB Allocation Details'!$A$18:$L$18, 0),FALSE), 'E2 Allocators'!$B$15:$W$361, MATCH('O5 Details by Class &amp; Accounts'!AG$18, 'E2 Allocators'!$B$15:$W$15, 0),FALSE)*$G26), 0, VLOOKUP(VLOOKUP($A26, 'E4 TB Allocation Details'!$A$18:$L$205, MATCH("Customer ID", 'E4 TB Allocation Details'!$A$18:$L$18, 0),FALSE), 'E2 Allocators'!$B$15:$W$361, MATCH('O5 Details by Class &amp; Accounts'!AG$18, 'E2 Allocators'!$B$15:$W$15, 0),FALSE)*$G26)</f>
        <v>0</v>
      </c>
      <c r="AH26" s="1411">
        <f>IF(ISERROR(VLOOKUP(VLOOKUP($A26, 'E4 TB Allocation Details'!$A$18:$L$205, MATCH("Customer ID", 'E4 TB Allocation Details'!$A$18:$L$18, 0),FALSE), 'E2 Allocators'!$B$15:$W$361, MATCH('O5 Details by Class &amp; Accounts'!AH$18, 'E2 Allocators'!$B$15:$W$15, 0),FALSE)*$G26), 0, VLOOKUP(VLOOKUP($A26, 'E4 TB Allocation Details'!$A$18:$L$205, MATCH("Customer ID", 'E4 TB Allocation Details'!$A$18:$L$18, 0),FALSE), 'E2 Allocators'!$B$15:$W$361, MATCH('O5 Details by Class &amp; Accounts'!AH$18, 'E2 Allocators'!$B$15:$W$15, 0),FALSE)*$G26)</f>
        <v>0</v>
      </c>
      <c r="AI26" s="1411">
        <f>IF(ISERROR(VLOOKUP(VLOOKUP($A26, 'E4 TB Allocation Details'!$A$18:$L$205, MATCH("Customer ID", 'E4 TB Allocation Details'!$A$18:$L$18, 0),FALSE), 'E2 Allocators'!$B$15:$W$361, MATCH('O5 Details by Class &amp; Accounts'!AI$18, 'E2 Allocators'!$B$15:$W$15, 0),FALSE)*$G26), 0, VLOOKUP(VLOOKUP($A26, 'E4 TB Allocation Details'!$A$18:$L$205, MATCH("Customer ID", 'E4 TB Allocation Details'!$A$18:$L$18, 0),FALSE), 'E2 Allocators'!$B$15:$W$361, MATCH('O5 Details by Class &amp; Accounts'!AI$18, 'E2 Allocators'!$B$15:$W$15, 0),FALSE)*$G26)</f>
        <v>0</v>
      </c>
      <c r="AJ26" s="1411">
        <f>IF(ISERROR(VLOOKUP(VLOOKUP($A26, 'E4 TB Allocation Details'!$A$18:$L$205, MATCH("Customer ID", 'E4 TB Allocation Details'!$A$18:$L$18, 0),FALSE), 'E2 Allocators'!$B$15:$W$361, MATCH('O5 Details by Class &amp; Accounts'!AJ$18, 'E2 Allocators'!$B$15:$W$15, 0),FALSE)*$G26), 0, VLOOKUP(VLOOKUP($A26, 'E4 TB Allocation Details'!$A$18:$L$205, MATCH("Customer ID", 'E4 TB Allocation Details'!$A$18:$L$18, 0),FALSE), 'E2 Allocators'!$B$15:$W$361, MATCH('O5 Details by Class &amp; Accounts'!AJ$18, 'E2 Allocators'!$B$15:$W$15, 0),FALSE)*$G26)</f>
        <v>0</v>
      </c>
      <c r="AK26" s="1411">
        <f>IF(ISERROR(VLOOKUP(VLOOKUP($A26, 'E4 TB Allocation Details'!$A$18:$L$205, MATCH("Customer ID", 'E4 TB Allocation Details'!$A$18:$L$18, 0),FALSE), 'E2 Allocators'!$B$15:$W$361, MATCH('O5 Details by Class &amp; Accounts'!AK$18, 'E2 Allocators'!$B$15:$W$15, 0),FALSE)*$G26), 0, VLOOKUP(VLOOKUP($A26, 'E4 TB Allocation Details'!$A$18:$L$205, MATCH("Customer ID", 'E4 TB Allocation Details'!$A$18:$L$18, 0),FALSE), 'E2 Allocators'!$B$15:$W$361, MATCH('O5 Details by Class &amp; Accounts'!AK$18, 'E2 Allocators'!$B$15:$W$15, 0),FALSE)*$G26)</f>
        <v>0</v>
      </c>
      <c r="AL26" s="1411">
        <f>IF(ISERROR(VLOOKUP(VLOOKUP($A26, 'E4 TB Allocation Details'!$A$18:$L$205, MATCH("Customer ID", 'E4 TB Allocation Details'!$A$18:$L$18, 0),FALSE), 'E2 Allocators'!$B$15:$W$361, MATCH('O5 Details by Class &amp; Accounts'!AL$18, 'E2 Allocators'!$B$15:$W$15, 0),FALSE)*$G26), 0, VLOOKUP(VLOOKUP($A26, 'E4 TB Allocation Details'!$A$18:$L$205, MATCH("Customer ID", 'E4 TB Allocation Details'!$A$18:$L$18, 0),FALSE), 'E2 Allocators'!$B$15:$W$361, MATCH('O5 Details by Class &amp; Accounts'!AL$18, 'E2 Allocators'!$B$15:$W$15, 0),FALSE)*$G26)</f>
        <v>0</v>
      </c>
      <c r="AM26" s="1411">
        <f>IF(ISERROR(VLOOKUP(VLOOKUP($A26, 'E4 TB Allocation Details'!$A$18:$L$205, MATCH("Customer ID", 'E4 TB Allocation Details'!$A$18:$L$18, 0),FALSE), 'E2 Allocators'!$B$15:$W$361, MATCH('O5 Details by Class &amp; Accounts'!AM$18, 'E2 Allocators'!$B$15:$W$15, 0),FALSE)*$G26), 0, VLOOKUP(VLOOKUP($A26, 'E4 TB Allocation Details'!$A$18:$L$205, MATCH("Customer ID", 'E4 TB Allocation Details'!$A$18:$L$18, 0),FALSE), 'E2 Allocators'!$B$15:$W$361, MATCH('O5 Details by Class &amp; Accounts'!AM$18, 'E2 Allocators'!$B$15:$W$15, 0),FALSE)*$G26)</f>
        <v>0</v>
      </c>
      <c r="AN26" s="1411">
        <f>IF(ISERROR(VLOOKUP(VLOOKUP($A26, 'E4 TB Allocation Details'!$A$18:$L$205, MATCH("Customer ID", 'E4 TB Allocation Details'!$A$18:$L$18, 0),FALSE), 'E2 Allocators'!$B$15:$W$361, MATCH('O5 Details by Class &amp; Accounts'!AN$18, 'E2 Allocators'!$B$15:$W$15, 0),FALSE)*$G26), 0, VLOOKUP(VLOOKUP($A26, 'E4 TB Allocation Details'!$A$18:$L$205, MATCH("Customer ID", 'E4 TB Allocation Details'!$A$18:$L$18, 0),FALSE), 'E2 Allocators'!$B$15:$W$361, MATCH('O5 Details by Class &amp; Accounts'!AN$18, 'E2 Allocators'!$B$15:$W$15, 0),FALSE)*$G26)</f>
        <v>0</v>
      </c>
      <c r="AO26" s="1411">
        <f>IF(ISERROR(VLOOKUP(VLOOKUP($A26, 'E4 TB Allocation Details'!$A$18:$L$205, MATCH("Customer ID", 'E4 TB Allocation Details'!$A$18:$L$18, 0),FALSE), 'E2 Allocators'!$B$15:$W$361, MATCH('O5 Details by Class &amp; Accounts'!AO$18, 'E2 Allocators'!$B$15:$W$15, 0),FALSE)*$G26), 0, VLOOKUP(VLOOKUP($A26, 'E4 TB Allocation Details'!$A$18:$L$205, MATCH("Customer ID", 'E4 TB Allocation Details'!$A$18:$L$18, 0),FALSE), 'E2 Allocators'!$B$15:$W$361, MATCH('O5 Details by Class &amp; Accounts'!AO$18, 'E2 Allocators'!$B$15:$W$15, 0),FALSE)*$G26)</f>
        <v>0</v>
      </c>
      <c r="AP26" s="1411">
        <f>IF(ISERROR(VLOOKUP(VLOOKUP($A26, 'E4 TB Allocation Details'!$A$18:$L$205, MATCH("Customer ID", 'E4 TB Allocation Details'!$A$18:$L$18, 0),FALSE), 'E2 Allocators'!$B$15:$W$361, MATCH('O5 Details by Class &amp; Accounts'!AP$18, 'E2 Allocators'!$B$15:$W$15, 0),FALSE)*$G26), 0, VLOOKUP(VLOOKUP($A26, 'E4 TB Allocation Details'!$A$18:$L$205, MATCH("Customer ID", 'E4 TB Allocation Details'!$A$18:$L$18, 0),FALSE), 'E2 Allocators'!$B$15:$W$361, MATCH('O5 Details by Class &amp; Accounts'!AP$18, 'E2 Allocators'!$B$15:$W$15, 0),FALSE)*$G26)</f>
        <v>0</v>
      </c>
      <c r="AQ26" s="1411">
        <f>IF(ISERROR(VLOOKUP(VLOOKUP($A26, 'E4 TB Allocation Details'!$A$18:$L$205, MATCH("Customer ID", 'E4 TB Allocation Details'!$A$18:$L$18, 0),FALSE), 'E2 Allocators'!$B$15:$W$361, MATCH('O5 Details by Class &amp; Accounts'!AQ$18, 'E2 Allocators'!$B$15:$W$15, 0),FALSE)*$G26), 0, VLOOKUP(VLOOKUP($A26, 'E4 TB Allocation Details'!$A$18:$L$205, MATCH("Customer ID", 'E4 TB Allocation Details'!$A$18:$L$18, 0),FALSE), 'E2 Allocators'!$B$15:$W$361, MATCH('O5 Details by Class &amp; Accounts'!AQ$18, 'E2 Allocators'!$B$15:$W$15, 0),FALSE)*$G26)</f>
        <v>0</v>
      </c>
      <c r="AR26" s="1411">
        <f>IF(ISERROR(VLOOKUP(VLOOKUP($A26, 'E4 TB Allocation Details'!$A$18:$L$205, MATCH("Customer ID", 'E4 TB Allocation Details'!$A$18:$L$18, 0),FALSE), 'E2 Allocators'!$B$15:$W$361, MATCH('O5 Details by Class &amp; Accounts'!AR$18, 'E2 Allocators'!$B$15:$W$15, 0),FALSE)*$G26), 0, VLOOKUP(VLOOKUP($A26, 'E4 TB Allocation Details'!$A$18:$L$205, MATCH("Customer ID", 'E4 TB Allocation Details'!$A$18:$L$18, 0),FALSE), 'E2 Allocators'!$B$15:$W$361, MATCH('O5 Details by Class &amp; Accounts'!AR$18, 'E2 Allocators'!$B$15:$W$15, 0),FALSE)*$G26)</f>
        <v>0</v>
      </c>
      <c r="AS26" s="1411">
        <f>IF(ISERROR(VLOOKUP(VLOOKUP($A26, 'E4 TB Allocation Details'!$A$18:$L$205, MATCH("Customer ID", 'E4 TB Allocation Details'!$A$18:$L$18, 0),FALSE), 'E2 Allocators'!$B$15:$W$361, MATCH('O5 Details by Class &amp; Accounts'!AS$18, 'E2 Allocators'!$B$15:$W$15, 0),FALSE)*$G26), 0, VLOOKUP(VLOOKUP($A26, 'E4 TB Allocation Details'!$A$18:$L$205, MATCH("Customer ID", 'E4 TB Allocation Details'!$A$18:$L$18, 0),FALSE), 'E2 Allocators'!$B$15:$W$361, MATCH('O5 Details by Class &amp; Accounts'!AS$18, 'E2 Allocators'!$B$15:$W$15, 0),FALSE)*$G26)</f>
        <v>0</v>
      </c>
      <c r="AT26" s="1411">
        <f>IF(ISERROR(VLOOKUP(VLOOKUP($A26, 'E4 TB Allocation Details'!$A$18:$L$205, MATCH("Customer ID", 'E4 TB Allocation Details'!$A$18:$L$18, 0),FALSE), 'E2 Allocators'!$B$15:$W$361, MATCH('O5 Details by Class &amp; Accounts'!AT$18, 'E2 Allocators'!$B$15:$W$15, 0),FALSE)*$G26), 0, VLOOKUP(VLOOKUP($A26, 'E4 TB Allocation Details'!$A$18:$L$205, MATCH("Customer ID", 'E4 TB Allocation Details'!$A$18:$L$18, 0),FALSE), 'E2 Allocators'!$B$15:$W$361, MATCH('O5 Details by Class &amp; Accounts'!AT$18, 'E2 Allocators'!$B$15:$W$15, 0),FALSE)*$G26)</f>
        <v>0</v>
      </c>
      <c r="AU26" s="1411">
        <f>IF(ISERROR(VLOOKUP(VLOOKUP($A26, 'E4 TB Allocation Details'!$A$18:$L$205, MATCH("Customer ID", 'E4 TB Allocation Details'!$A$18:$L$18, 0),FALSE), 'E2 Allocators'!$B$15:$W$361, MATCH('O5 Details by Class &amp; Accounts'!AU$18, 'E2 Allocators'!$B$15:$W$15, 0),FALSE)*$G26), 0, VLOOKUP(VLOOKUP($A26, 'E4 TB Allocation Details'!$A$18:$L$205, MATCH("Customer ID", 'E4 TB Allocation Details'!$A$18:$L$18, 0),FALSE), 'E2 Allocators'!$B$15:$W$361, MATCH('O5 Details by Class &amp; Accounts'!AU$18, 'E2 Allocators'!$B$15:$W$15, 0),FALSE)*$G26)</f>
        <v>0</v>
      </c>
      <c r="AV26" s="1411">
        <f>IF(ISERROR(VLOOKUP(VLOOKUP($A26, 'E4 TB Allocation Details'!$A$18:$L$205, MATCH("Customer ID", 'E4 TB Allocation Details'!$A$18:$L$18, 0),FALSE), 'E2 Allocators'!$B$15:$W$361, MATCH('O5 Details by Class &amp; Accounts'!AV$18, 'E2 Allocators'!$B$15:$W$15, 0),FALSE)*$G26), 0, VLOOKUP(VLOOKUP($A26, 'E4 TB Allocation Details'!$A$18:$L$205, MATCH("Customer ID", 'E4 TB Allocation Details'!$A$18:$L$18, 0),FALSE), 'E2 Allocators'!$B$15:$W$361, MATCH('O5 Details by Class &amp; Accounts'!AV$18, 'E2 Allocators'!$B$15:$W$15, 0),FALSE)*$G26)</f>
        <v>0</v>
      </c>
      <c r="AW26" s="1411">
        <f>IF(ISERROR(VLOOKUP(VLOOKUP($A26, 'E4 TB Allocation Details'!$A$18:$L$205, MATCH("Customer ID", 'E4 TB Allocation Details'!$A$18:$L$18, 0),FALSE), 'E2 Allocators'!$B$15:$W$361, MATCH('O5 Details by Class &amp; Accounts'!AW$18, 'E2 Allocators'!$B$15:$W$15, 0),FALSE)*$G26), 0, VLOOKUP(VLOOKUP($A26, 'E4 TB Allocation Details'!$A$18:$L$205, MATCH("Customer ID", 'E4 TB Allocation Details'!$A$18:$L$18, 0),FALSE), 'E2 Allocators'!$B$15:$W$361, MATCH('O5 Details by Class &amp; Accounts'!AW$18, 'E2 Allocators'!$B$15:$W$15, 0),FALSE)*$G26)</f>
        <v>0</v>
      </c>
      <c r="AX26" s="1411">
        <f t="shared" si="2"/>
        <v>0</v>
      </c>
      <c r="AY26" s="1411">
        <f>IF(ISERROR(VLOOKUP(VLOOKUP($A26, 'E4 TB Allocation Details'!$A$18:$L$205, MATCH("Misc ID", 'E4 TB Allocation Details'!$A$18:$L$18, 0),FALSE), 'E2 Allocators'!$B$15:$W$361, MATCH('O5 Details by Class &amp; Accounts'!AY$18, 'E2 Allocators'!$B$15:$W$15, 0),FALSE)*$E26), 0, VLOOKUP(VLOOKUP($A26, 'E4 TB Allocation Details'!$A$18:$L$205, MATCH("Misc ID", 'E4 TB Allocation Details'!$A$18:$L$18, 0),FALSE), 'E2 Allocators'!$B$15:$W$361, MATCH('O5 Details by Class &amp; Accounts'!AY$18, 'E2 Allocators'!$B$15:$W$15, 0),FALSE)*$E26)</f>
        <v>0</v>
      </c>
      <c r="AZ26" s="1411">
        <f>IF(ISERROR(VLOOKUP(VLOOKUP($A26, 'E4 TB Allocation Details'!$A$18:$L$205, MATCH("Misc ID", 'E4 TB Allocation Details'!$A$18:$L$18, 0),FALSE), 'E2 Allocators'!$B$15:$W$361, MATCH('O5 Details by Class &amp; Accounts'!AZ$18, 'E2 Allocators'!$B$15:$W$15, 0),FALSE)*$E26), 0, VLOOKUP(VLOOKUP($A26, 'E4 TB Allocation Details'!$A$18:$L$205, MATCH("Misc ID", 'E4 TB Allocation Details'!$A$18:$L$18, 0),FALSE), 'E2 Allocators'!$B$15:$W$361, MATCH('O5 Details by Class &amp; Accounts'!AZ$18, 'E2 Allocators'!$B$15:$W$15, 0),FALSE)*$E26)</f>
        <v>0</v>
      </c>
      <c r="BA26" s="1411">
        <f>IF(ISERROR(VLOOKUP(VLOOKUP($A26, 'E4 TB Allocation Details'!$A$18:$L$205, MATCH("Misc ID", 'E4 TB Allocation Details'!$A$18:$L$18, 0),FALSE), 'E2 Allocators'!$B$15:$W$361, MATCH('O5 Details by Class &amp; Accounts'!BA$18, 'E2 Allocators'!$B$15:$W$15, 0),FALSE)*$E26), 0, VLOOKUP(VLOOKUP($A26, 'E4 TB Allocation Details'!$A$18:$L$205, MATCH("Misc ID", 'E4 TB Allocation Details'!$A$18:$L$18, 0),FALSE), 'E2 Allocators'!$B$15:$W$361, MATCH('O5 Details by Class &amp; Accounts'!BA$18, 'E2 Allocators'!$B$15:$W$15, 0),FALSE)*$E26)</f>
        <v>0</v>
      </c>
      <c r="BB26" s="1411">
        <f>IF(ISERROR(VLOOKUP(VLOOKUP($A26, 'E4 TB Allocation Details'!$A$18:$L$205, MATCH("Misc ID", 'E4 TB Allocation Details'!$A$18:$L$18, 0),FALSE), 'E2 Allocators'!$B$15:$W$361, MATCH('O5 Details by Class &amp; Accounts'!BB$18, 'E2 Allocators'!$B$15:$W$15, 0),FALSE)*$E26), 0, VLOOKUP(VLOOKUP($A26, 'E4 TB Allocation Details'!$A$18:$L$205, MATCH("Misc ID", 'E4 TB Allocation Details'!$A$18:$L$18, 0),FALSE), 'E2 Allocators'!$B$15:$W$361, MATCH('O5 Details by Class &amp; Accounts'!BB$18, 'E2 Allocators'!$B$15:$W$15, 0),FALSE)*$E26)</f>
        <v>0</v>
      </c>
      <c r="BC26" s="1411">
        <f>IF(ISERROR(VLOOKUP(VLOOKUP($A26, 'E4 TB Allocation Details'!$A$18:$L$205, MATCH("Misc ID", 'E4 TB Allocation Details'!$A$18:$L$18, 0),FALSE), 'E2 Allocators'!$B$15:$W$361, MATCH('O5 Details by Class &amp; Accounts'!BC$18, 'E2 Allocators'!$B$15:$W$15, 0),FALSE)*$E26), 0, VLOOKUP(VLOOKUP($A26, 'E4 TB Allocation Details'!$A$18:$L$205, MATCH("Misc ID", 'E4 TB Allocation Details'!$A$18:$L$18, 0),FALSE), 'E2 Allocators'!$B$15:$W$361, MATCH('O5 Details by Class &amp; Accounts'!BC$18, 'E2 Allocators'!$B$15:$W$15, 0),FALSE)*$E26)</f>
        <v>0</v>
      </c>
      <c r="BD26" s="1411">
        <f>IF(ISERROR(VLOOKUP(VLOOKUP($A26, 'E4 TB Allocation Details'!$A$18:$L$205, MATCH("Misc ID", 'E4 TB Allocation Details'!$A$18:$L$18, 0),FALSE), 'E2 Allocators'!$B$15:$W$361, MATCH('O5 Details by Class &amp; Accounts'!BD$18, 'E2 Allocators'!$B$15:$W$15, 0),FALSE)*$E26), 0, VLOOKUP(VLOOKUP($A26, 'E4 TB Allocation Details'!$A$18:$L$205, MATCH("Misc ID", 'E4 TB Allocation Details'!$A$18:$L$18, 0),FALSE), 'E2 Allocators'!$B$15:$W$361, MATCH('O5 Details by Class &amp; Accounts'!BD$18, 'E2 Allocators'!$B$15:$W$15, 0),FALSE)*$E26)</f>
        <v>0</v>
      </c>
      <c r="BE26" s="1411">
        <f>IF(ISERROR(VLOOKUP(VLOOKUP($A26, 'E4 TB Allocation Details'!$A$18:$L$205, MATCH("Misc ID", 'E4 TB Allocation Details'!$A$18:$L$18, 0),FALSE), 'E2 Allocators'!$B$15:$W$361, MATCH('O5 Details by Class &amp; Accounts'!BE$18, 'E2 Allocators'!$B$15:$W$15, 0),FALSE)*$E26), 0, VLOOKUP(VLOOKUP($A26, 'E4 TB Allocation Details'!$A$18:$L$205, MATCH("Misc ID", 'E4 TB Allocation Details'!$A$18:$L$18, 0),FALSE), 'E2 Allocators'!$B$15:$W$361, MATCH('O5 Details by Class &amp; Accounts'!BE$18, 'E2 Allocators'!$B$15:$W$15, 0),FALSE)*$E26)</f>
        <v>0</v>
      </c>
      <c r="BF26" s="1411">
        <f>IF(ISERROR(VLOOKUP(VLOOKUP($A26, 'E4 TB Allocation Details'!$A$18:$L$205, MATCH("Misc ID", 'E4 TB Allocation Details'!$A$18:$L$18, 0),FALSE), 'E2 Allocators'!$B$15:$W$361, MATCH('O5 Details by Class &amp; Accounts'!BF$18, 'E2 Allocators'!$B$15:$W$15, 0),FALSE)*$E26), 0, VLOOKUP(VLOOKUP($A26, 'E4 TB Allocation Details'!$A$18:$L$205, MATCH("Misc ID", 'E4 TB Allocation Details'!$A$18:$L$18, 0),FALSE), 'E2 Allocators'!$B$15:$W$361, MATCH('O5 Details by Class &amp; Accounts'!BF$18, 'E2 Allocators'!$B$15:$W$15, 0),FALSE)*$E26)</f>
        <v>0</v>
      </c>
      <c r="BG26" s="1411">
        <f>IF(ISERROR(VLOOKUP(VLOOKUP($A26, 'E4 TB Allocation Details'!$A$18:$L$205, MATCH("Misc ID", 'E4 TB Allocation Details'!$A$18:$L$18, 0),FALSE), 'E2 Allocators'!$B$15:$W$361, MATCH('O5 Details by Class &amp; Accounts'!BG$18, 'E2 Allocators'!$B$15:$W$15, 0),FALSE)*$E26), 0, VLOOKUP(VLOOKUP($A26, 'E4 TB Allocation Details'!$A$18:$L$205, MATCH("Misc ID", 'E4 TB Allocation Details'!$A$18:$L$18, 0),FALSE), 'E2 Allocators'!$B$15:$W$361, MATCH('O5 Details by Class &amp; Accounts'!BG$18, 'E2 Allocators'!$B$15:$W$15, 0),FALSE)*$E26)</f>
        <v>0</v>
      </c>
      <c r="BH26" s="1411">
        <f>IF(ISERROR(VLOOKUP(VLOOKUP($A26, 'E4 TB Allocation Details'!$A$18:$L$205, MATCH("Misc ID", 'E4 TB Allocation Details'!$A$18:$L$18, 0),FALSE), 'E2 Allocators'!$B$15:$W$361, MATCH('O5 Details by Class &amp; Accounts'!BH$18, 'E2 Allocators'!$B$15:$W$15, 0),FALSE)*$E26), 0, VLOOKUP(VLOOKUP($A26, 'E4 TB Allocation Details'!$A$18:$L$205, MATCH("Misc ID", 'E4 TB Allocation Details'!$A$18:$L$18, 0),FALSE), 'E2 Allocators'!$B$15:$W$361, MATCH('O5 Details by Class &amp; Accounts'!BH$18, 'E2 Allocators'!$B$15:$W$15, 0),FALSE)*$E26)</f>
        <v>0</v>
      </c>
      <c r="BI26" s="1411">
        <f>IF(ISERROR(VLOOKUP(VLOOKUP($A26, 'E4 TB Allocation Details'!$A$18:$L$205, MATCH("Misc ID", 'E4 TB Allocation Details'!$A$18:$L$18, 0),FALSE), 'E2 Allocators'!$B$15:$W$361, MATCH('O5 Details by Class &amp; Accounts'!BI$18, 'E2 Allocators'!$B$15:$W$15, 0),FALSE)*$E26), 0, VLOOKUP(VLOOKUP($A26, 'E4 TB Allocation Details'!$A$18:$L$205, MATCH("Misc ID", 'E4 TB Allocation Details'!$A$18:$L$18, 0),FALSE), 'E2 Allocators'!$B$15:$W$361, MATCH('O5 Details by Class &amp; Accounts'!BI$18, 'E2 Allocators'!$B$15:$W$15, 0),FALSE)*$E26)</f>
        <v>0</v>
      </c>
      <c r="BJ26" s="1411">
        <f>IF(ISERROR(VLOOKUP(VLOOKUP($A26, 'E4 TB Allocation Details'!$A$18:$L$205, MATCH("Misc ID", 'E4 TB Allocation Details'!$A$18:$L$18, 0),FALSE), 'E2 Allocators'!$B$15:$W$361, MATCH('O5 Details by Class &amp; Accounts'!BJ$18, 'E2 Allocators'!$B$15:$W$15, 0),FALSE)*$E26), 0, VLOOKUP(VLOOKUP($A26, 'E4 TB Allocation Details'!$A$18:$L$205, MATCH("Misc ID", 'E4 TB Allocation Details'!$A$18:$L$18, 0),FALSE), 'E2 Allocators'!$B$15:$W$361, MATCH('O5 Details by Class &amp; Accounts'!BJ$18, 'E2 Allocators'!$B$15:$W$15, 0),FALSE)*$E26)</f>
        <v>0</v>
      </c>
      <c r="BK26" s="1411">
        <f>IF(ISERROR(VLOOKUP(VLOOKUP($A26, 'E4 TB Allocation Details'!$A$18:$L$205, MATCH("Misc ID", 'E4 TB Allocation Details'!$A$18:$L$18, 0),FALSE), 'E2 Allocators'!$B$15:$W$361, MATCH('O5 Details by Class &amp; Accounts'!BK$18, 'E2 Allocators'!$B$15:$W$15, 0),FALSE)*$E26), 0, VLOOKUP(VLOOKUP($A26, 'E4 TB Allocation Details'!$A$18:$L$205, MATCH("Misc ID", 'E4 TB Allocation Details'!$A$18:$L$18, 0),FALSE), 'E2 Allocators'!$B$15:$W$361, MATCH('O5 Details by Class &amp; Accounts'!BK$18, 'E2 Allocators'!$B$15:$W$15, 0),FALSE)*$E26)</f>
        <v>0</v>
      </c>
      <c r="BL26" s="1411">
        <f>IF(ISERROR(VLOOKUP(VLOOKUP($A26, 'E4 TB Allocation Details'!$A$18:$L$205, MATCH("Misc ID", 'E4 TB Allocation Details'!$A$18:$L$18, 0),FALSE), 'E2 Allocators'!$B$15:$W$361, MATCH('O5 Details by Class &amp; Accounts'!BL$18, 'E2 Allocators'!$B$15:$W$15, 0),FALSE)*$E26), 0, VLOOKUP(VLOOKUP($A26, 'E4 TB Allocation Details'!$A$18:$L$205, MATCH("Misc ID", 'E4 TB Allocation Details'!$A$18:$L$18, 0),FALSE), 'E2 Allocators'!$B$15:$W$361, MATCH('O5 Details by Class &amp; Accounts'!BL$18, 'E2 Allocators'!$B$15:$W$15, 0),FALSE)*$E26)</f>
        <v>0</v>
      </c>
      <c r="BM26" s="1411">
        <f>IF(ISERROR(VLOOKUP(VLOOKUP($A26, 'E4 TB Allocation Details'!$A$18:$L$205, MATCH("Misc ID", 'E4 TB Allocation Details'!$A$18:$L$18, 0),FALSE), 'E2 Allocators'!$B$15:$W$361, MATCH('O5 Details by Class &amp; Accounts'!BM$18, 'E2 Allocators'!$B$15:$W$15, 0),FALSE)*$E26), 0, VLOOKUP(VLOOKUP($A26, 'E4 TB Allocation Details'!$A$18:$L$205, MATCH("Misc ID", 'E4 TB Allocation Details'!$A$18:$L$18, 0),FALSE), 'E2 Allocators'!$B$15:$W$361, MATCH('O5 Details by Class &amp; Accounts'!BM$18, 'E2 Allocators'!$B$15:$W$15, 0),FALSE)*$E26)</f>
        <v>0</v>
      </c>
      <c r="BN26" s="1411">
        <f>IF(ISERROR(VLOOKUP(VLOOKUP($A26, 'E4 TB Allocation Details'!$A$18:$L$205, MATCH("Misc ID", 'E4 TB Allocation Details'!$A$18:$L$18, 0),FALSE), 'E2 Allocators'!$B$15:$W$361, MATCH('O5 Details by Class &amp; Accounts'!BN$18, 'E2 Allocators'!$B$15:$W$15, 0),FALSE)*$E26), 0, VLOOKUP(VLOOKUP($A26, 'E4 TB Allocation Details'!$A$18:$L$205, MATCH("Misc ID", 'E4 TB Allocation Details'!$A$18:$L$18, 0),FALSE), 'E2 Allocators'!$B$15:$W$361, MATCH('O5 Details by Class &amp; Accounts'!BN$18, 'E2 Allocators'!$B$15:$W$15, 0),FALSE)*$E26)</f>
        <v>0</v>
      </c>
      <c r="BO26" s="1411">
        <f>IF(ISERROR(VLOOKUP(VLOOKUP($A26, 'E4 TB Allocation Details'!$A$18:$L$205, MATCH("Misc ID", 'E4 TB Allocation Details'!$A$18:$L$18, 0),FALSE), 'E2 Allocators'!$B$15:$W$361, MATCH('O5 Details by Class &amp; Accounts'!BO$18, 'E2 Allocators'!$B$15:$W$15, 0),FALSE)*$E26), 0, VLOOKUP(VLOOKUP($A26, 'E4 TB Allocation Details'!$A$18:$L$205, MATCH("Misc ID", 'E4 TB Allocation Details'!$A$18:$L$18, 0),FALSE), 'E2 Allocators'!$B$15:$W$361, MATCH('O5 Details by Class &amp; Accounts'!BO$18, 'E2 Allocators'!$B$15:$W$15, 0),FALSE)*$E26)</f>
        <v>0</v>
      </c>
      <c r="BP26" s="1411">
        <f>IF(ISERROR(VLOOKUP(VLOOKUP($A26, 'E4 TB Allocation Details'!$A$18:$L$205, MATCH("Misc ID", 'E4 TB Allocation Details'!$A$18:$L$18, 0),FALSE), 'E2 Allocators'!$B$15:$W$361, MATCH('O5 Details by Class &amp; Accounts'!BP$18, 'E2 Allocators'!$B$15:$W$15, 0),FALSE)*$E26), 0, VLOOKUP(VLOOKUP($A26, 'E4 TB Allocation Details'!$A$18:$L$205, MATCH("Misc ID", 'E4 TB Allocation Details'!$A$18:$L$18, 0),FALSE), 'E2 Allocators'!$B$15:$W$361, MATCH('O5 Details by Class &amp; Accounts'!BP$18, 'E2 Allocators'!$B$15:$W$15, 0),FALSE)*$E26)</f>
        <v>0</v>
      </c>
      <c r="BQ26" s="1411">
        <f>IF(ISERROR(VLOOKUP(VLOOKUP($A26, 'E4 TB Allocation Details'!$A$18:$L$205, MATCH("Misc ID", 'E4 TB Allocation Details'!$A$18:$L$18, 0),FALSE), 'E2 Allocators'!$B$15:$W$361, MATCH('O5 Details by Class &amp; Accounts'!BQ$18, 'E2 Allocators'!$B$15:$W$15, 0),FALSE)*$E26), 0, VLOOKUP(VLOOKUP($A26, 'E4 TB Allocation Details'!$A$18:$L$205, MATCH("Misc ID", 'E4 TB Allocation Details'!$A$18:$L$18, 0),FALSE), 'E2 Allocators'!$B$15:$W$361, MATCH('O5 Details by Class &amp; Accounts'!BQ$18, 'E2 Allocators'!$B$15:$W$15, 0),FALSE)*$E26)</f>
        <v>0</v>
      </c>
      <c r="BR26" s="1411">
        <f>IF(ISERROR(VLOOKUP(VLOOKUP($A26, 'E4 TB Allocation Details'!$A$18:$L$205, MATCH("Misc ID", 'E4 TB Allocation Details'!$A$18:$L$18, 0),FALSE), 'E2 Allocators'!$B$15:$W$361, MATCH('O5 Details by Class &amp; Accounts'!BR$18, 'E2 Allocators'!$B$15:$W$15, 0),FALSE)*$E26), 0, VLOOKUP(VLOOKUP($A26, 'E4 TB Allocation Details'!$A$18:$L$205, MATCH("Misc ID", 'E4 TB Allocation Details'!$A$18:$L$18, 0),FALSE), 'E2 Allocators'!$B$15:$W$361, MATCH('O5 Details by Class &amp; Accounts'!BR$18, 'E2 Allocators'!$B$15:$W$15, 0),FALSE)*$E26)</f>
        <v>0</v>
      </c>
      <c r="BS26" s="1411">
        <f t="shared" si="3"/>
        <v>0</v>
      </c>
      <c r="BT26" s="1411">
        <f>IF(ISERROR(VLOOKUP(VLOOKUP($A26, 'E4 TB Allocation Details'!$A$18:$L$205, MATCH("A &amp; G ID", 'E4 TB Allocation Details'!$A$18:$L$18, 0),FALSE), 'E2 Allocators'!$B$15:$W$361, MATCH('O5 Details by Class &amp; Accounts'!BT$18, 'E2 Allocators'!$B$15:$W$15, 0),FALSE)*$E26), 0, VLOOKUP(VLOOKUP($A26, 'E4 TB Allocation Details'!$A$18:$L$205, MATCH("A &amp; G ID", 'E4 TB Allocation Details'!$A$18:$L$18, 0),FALSE), 'E2 Allocators'!$B$15:$W$361, MATCH('O5 Details by Class &amp; Accounts'!BT$18, 'E2 Allocators'!$B$15:$W$15, 0),FALSE)*$E26)</f>
        <v>0</v>
      </c>
      <c r="BU26" s="1411">
        <f>IF(ISERROR(VLOOKUP(VLOOKUP($A26, 'E4 TB Allocation Details'!$A$18:$L$205, MATCH("A &amp; G ID", 'E4 TB Allocation Details'!$A$18:$L$18, 0),FALSE), 'E2 Allocators'!$B$15:$W$361, MATCH('O5 Details by Class &amp; Accounts'!BU$18, 'E2 Allocators'!$B$15:$W$15, 0),FALSE)*$E26), 0, VLOOKUP(VLOOKUP($A26, 'E4 TB Allocation Details'!$A$18:$L$205, MATCH("A &amp; G ID", 'E4 TB Allocation Details'!$A$18:$L$18, 0),FALSE), 'E2 Allocators'!$B$15:$W$361, MATCH('O5 Details by Class &amp; Accounts'!BU$18, 'E2 Allocators'!$B$15:$W$15, 0),FALSE)*$E26)</f>
        <v>0</v>
      </c>
      <c r="BV26" s="1411">
        <f>IF(ISERROR(VLOOKUP(VLOOKUP($A26, 'E4 TB Allocation Details'!$A$18:$L$205, MATCH("A &amp; G ID", 'E4 TB Allocation Details'!$A$18:$L$18, 0),FALSE), 'E2 Allocators'!$B$15:$W$361, MATCH('O5 Details by Class &amp; Accounts'!BV$18, 'E2 Allocators'!$B$15:$W$15, 0),FALSE)*$E26), 0, VLOOKUP(VLOOKUP($A26, 'E4 TB Allocation Details'!$A$18:$L$205, MATCH("A &amp; G ID", 'E4 TB Allocation Details'!$A$18:$L$18, 0),FALSE), 'E2 Allocators'!$B$15:$W$361, MATCH('O5 Details by Class &amp; Accounts'!BV$18, 'E2 Allocators'!$B$15:$W$15, 0),FALSE)*$E26)</f>
        <v>0</v>
      </c>
      <c r="BW26" s="1411">
        <f>IF(ISERROR(VLOOKUP(VLOOKUP($A26, 'E4 TB Allocation Details'!$A$18:$L$205, MATCH("A &amp; G ID", 'E4 TB Allocation Details'!$A$18:$L$18, 0),FALSE), 'E2 Allocators'!$B$15:$W$361, MATCH('O5 Details by Class &amp; Accounts'!BW$18, 'E2 Allocators'!$B$15:$W$15, 0),FALSE)*$E26), 0, VLOOKUP(VLOOKUP($A26, 'E4 TB Allocation Details'!$A$18:$L$205, MATCH("A &amp; G ID", 'E4 TB Allocation Details'!$A$18:$L$18, 0),FALSE), 'E2 Allocators'!$B$15:$W$361, MATCH('O5 Details by Class &amp; Accounts'!BW$18, 'E2 Allocators'!$B$15:$W$15, 0),FALSE)*$E26)</f>
        <v>0</v>
      </c>
      <c r="BX26" s="1411">
        <f>IF(ISERROR(VLOOKUP(VLOOKUP($A26, 'E4 TB Allocation Details'!$A$18:$L$205, MATCH("A &amp; G ID", 'E4 TB Allocation Details'!$A$18:$L$18, 0),FALSE), 'E2 Allocators'!$B$15:$W$361, MATCH('O5 Details by Class &amp; Accounts'!BX$18, 'E2 Allocators'!$B$15:$W$15, 0),FALSE)*$E26), 0, VLOOKUP(VLOOKUP($A26, 'E4 TB Allocation Details'!$A$18:$L$205, MATCH("A &amp; G ID", 'E4 TB Allocation Details'!$A$18:$L$18, 0),FALSE), 'E2 Allocators'!$B$15:$W$361, MATCH('O5 Details by Class &amp; Accounts'!BX$18, 'E2 Allocators'!$B$15:$W$15, 0),FALSE)*$E26)</f>
        <v>0</v>
      </c>
      <c r="BY26" s="1411">
        <f>IF(ISERROR(VLOOKUP(VLOOKUP($A26, 'E4 TB Allocation Details'!$A$18:$L$205, MATCH("A &amp; G ID", 'E4 TB Allocation Details'!$A$18:$L$18, 0),FALSE), 'E2 Allocators'!$B$15:$W$361, MATCH('O5 Details by Class &amp; Accounts'!BY$18, 'E2 Allocators'!$B$15:$W$15, 0),FALSE)*$E26), 0, VLOOKUP(VLOOKUP($A26, 'E4 TB Allocation Details'!$A$18:$L$205, MATCH("A &amp; G ID", 'E4 TB Allocation Details'!$A$18:$L$18, 0),FALSE), 'E2 Allocators'!$B$15:$W$361, MATCH('O5 Details by Class &amp; Accounts'!BY$18, 'E2 Allocators'!$B$15:$W$15, 0),FALSE)*$E26)</f>
        <v>0</v>
      </c>
      <c r="BZ26" s="1411">
        <f>IF(ISERROR(VLOOKUP(VLOOKUP($A26, 'E4 TB Allocation Details'!$A$18:$L$205, MATCH("A &amp; G ID", 'E4 TB Allocation Details'!$A$18:$L$18, 0),FALSE), 'E2 Allocators'!$B$15:$W$361, MATCH('O5 Details by Class &amp; Accounts'!BZ$18, 'E2 Allocators'!$B$15:$W$15, 0),FALSE)*$E26), 0, VLOOKUP(VLOOKUP($A26, 'E4 TB Allocation Details'!$A$18:$L$205, MATCH("A &amp; G ID", 'E4 TB Allocation Details'!$A$18:$L$18, 0),FALSE), 'E2 Allocators'!$B$15:$W$361, MATCH('O5 Details by Class &amp; Accounts'!BZ$18, 'E2 Allocators'!$B$15:$W$15, 0),FALSE)*$E26)</f>
        <v>0</v>
      </c>
      <c r="CA26" s="1411">
        <f>IF(ISERROR(VLOOKUP(VLOOKUP($A26, 'E4 TB Allocation Details'!$A$18:$L$205, MATCH("A &amp; G ID", 'E4 TB Allocation Details'!$A$18:$L$18, 0),FALSE), 'E2 Allocators'!$B$15:$W$361, MATCH('O5 Details by Class &amp; Accounts'!CA$18, 'E2 Allocators'!$B$15:$W$15, 0),FALSE)*$E26), 0, VLOOKUP(VLOOKUP($A26, 'E4 TB Allocation Details'!$A$18:$L$205, MATCH("A &amp; G ID", 'E4 TB Allocation Details'!$A$18:$L$18, 0),FALSE), 'E2 Allocators'!$B$15:$W$361, MATCH('O5 Details by Class &amp; Accounts'!CA$18, 'E2 Allocators'!$B$15:$W$15, 0),FALSE)*$E26)</f>
        <v>0</v>
      </c>
      <c r="CB26" s="1411">
        <f>IF(ISERROR(VLOOKUP(VLOOKUP($A26, 'E4 TB Allocation Details'!$A$18:$L$205, MATCH("A &amp; G ID", 'E4 TB Allocation Details'!$A$18:$L$18, 0),FALSE), 'E2 Allocators'!$B$15:$W$361, MATCH('O5 Details by Class &amp; Accounts'!CB$18, 'E2 Allocators'!$B$15:$W$15, 0),FALSE)*$E26), 0, VLOOKUP(VLOOKUP($A26, 'E4 TB Allocation Details'!$A$18:$L$205, MATCH("A &amp; G ID", 'E4 TB Allocation Details'!$A$18:$L$18, 0),FALSE), 'E2 Allocators'!$B$15:$W$361, MATCH('O5 Details by Class &amp; Accounts'!CB$18, 'E2 Allocators'!$B$15:$W$15, 0),FALSE)*$E26)</f>
        <v>0</v>
      </c>
      <c r="CC26" s="1411">
        <f>IF(ISERROR(VLOOKUP(VLOOKUP($A26, 'E4 TB Allocation Details'!$A$18:$L$205, MATCH("A &amp; G ID", 'E4 TB Allocation Details'!$A$18:$L$18, 0),FALSE), 'E2 Allocators'!$B$15:$W$361, MATCH('O5 Details by Class &amp; Accounts'!CC$18, 'E2 Allocators'!$B$15:$W$15, 0),FALSE)*$E26), 0, VLOOKUP(VLOOKUP($A26, 'E4 TB Allocation Details'!$A$18:$L$205, MATCH("A &amp; G ID", 'E4 TB Allocation Details'!$A$18:$L$18, 0),FALSE), 'E2 Allocators'!$B$15:$W$361, MATCH('O5 Details by Class &amp; Accounts'!CC$18, 'E2 Allocators'!$B$15:$W$15, 0),FALSE)*$E26)</f>
        <v>0</v>
      </c>
      <c r="CD26" s="1411">
        <f>IF(ISERROR(VLOOKUP(VLOOKUP($A26, 'E4 TB Allocation Details'!$A$18:$L$205, MATCH("A &amp; G ID", 'E4 TB Allocation Details'!$A$18:$L$18, 0),FALSE), 'E2 Allocators'!$B$15:$W$361, MATCH('O5 Details by Class &amp; Accounts'!CD$18, 'E2 Allocators'!$B$15:$W$15, 0),FALSE)*$E26), 0, VLOOKUP(VLOOKUP($A26, 'E4 TB Allocation Details'!$A$18:$L$205, MATCH("A &amp; G ID", 'E4 TB Allocation Details'!$A$18:$L$18, 0),FALSE), 'E2 Allocators'!$B$15:$W$361, MATCH('O5 Details by Class &amp; Accounts'!CD$18, 'E2 Allocators'!$B$15:$W$15, 0),FALSE)*$E26)</f>
        <v>0</v>
      </c>
      <c r="CE26" s="1411">
        <f>IF(ISERROR(VLOOKUP(VLOOKUP($A26, 'E4 TB Allocation Details'!$A$18:$L$205, MATCH("A &amp; G ID", 'E4 TB Allocation Details'!$A$18:$L$18, 0),FALSE), 'E2 Allocators'!$B$15:$W$361, MATCH('O5 Details by Class &amp; Accounts'!CE$18, 'E2 Allocators'!$B$15:$W$15, 0),FALSE)*$E26), 0, VLOOKUP(VLOOKUP($A26, 'E4 TB Allocation Details'!$A$18:$L$205, MATCH("A &amp; G ID", 'E4 TB Allocation Details'!$A$18:$L$18, 0),FALSE), 'E2 Allocators'!$B$15:$W$361, MATCH('O5 Details by Class &amp; Accounts'!CE$18, 'E2 Allocators'!$B$15:$W$15, 0),FALSE)*$E26)</f>
        <v>0</v>
      </c>
      <c r="CF26" s="1411">
        <f>IF(ISERROR(VLOOKUP(VLOOKUP($A26, 'E4 TB Allocation Details'!$A$18:$L$205, MATCH("A &amp; G ID", 'E4 TB Allocation Details'!$A$18:$L$18, 0),FALSE), 'E2 Allocators'!$B$15:$W$361, MATCH('O5 Details by Class &amp; Accounts'!CF$18, 'E2 Allocators'!$B$15:$W$15, 0),FALSE)*$E26), 0, VLOOKUP(VLOOKUP($A26, 'E4 TB Allocation Details'!$A$18:$L$205, MATCH("A &amp; G ID", 'E4 TB Allocation Details'!$A$18:$L$18, 0),FALSE), 'E2 Allocators'!$B$15:$W$361, MATCH('O5 Details by Class &amp; Accounts'!CF$18, 'E2 Allocators'!$B$15:$W$15, 0),FALSE)*$E26)</f>
        <v>0</v>
      </c>
      <c r="CG26" s="1411">
        <f>IF(ISERROR(VLOOKUP(VLOOKUP($A26, 'E4 TB Allocation Details'!$A$18:$L$205, MATCH("A &amp; G ID", 'E4 TB Allocation Details'!$A$18:$L$18, 0),FALSE), 'E2 Allocators'!$B$15:$W$361, MATCH('O5 Details by Class &amp; Accounts'!CG$18, 'E2 Allocators'!$B$15:$W$15, 0),FALSE)*$E26), 0, VLOOKUP(VLOOKUP($A26, 'E4 TB Allocation Details'!$A$18:$L$205, MATCH("A &amp; G ID", 'E4 TB Allocation Details'!$A$18:$L$18, 0),FALSE), 'E2 Allocators'!$B$15:$W$361, MATCH('O5 Details by Class &amp; Accounts'!CG$18, 'E2 Allocators'!$B$15:$W$15, 0),FALSE)*$E26)</f>
        <v>0</v>
      </c>
      <c r="CH26" s="1411">
        <f>IF(ISERROR(VLOOKUP(VLOOKUP($A26, 'E4 TB Allocation Details'!$A$18:$L$205, MATCH("A &amp; G ID", 'E4 TB Allocation Details'!$A$18:$L$18, 0),FALSE), 'E2 Allocators'!$B$15:$W$361, MATCH('O5 Details by Class &amp; Accounts'!CH$18, 'E2 Allocators'!$B$15:$W$15, 0),FALSE)*$E26), 0, VLOOKUP(VLOOKUP($A26, 'E4 TB Allocation Details'!$A$18:$L$205, MATCH("A &amp; G ID", 'E4 TB Allocation Details'!$A$18:$L$18, 0),FALSE), 'E2 Allocators'!$B$15:$W$361, MATCH('O5 Details by Class &amp; Accounts'!CH$18, 'E2 Allocators'!$B$15:$W$15, 0),FALSE)*$E26)</f>
        <v>0</v>
      </c>
      <c r="CI26" s="1411">
        <f>IF(ISERROR(VLOOKUP(VLOOKUP($A26, 'E4 TB Allocation Details'!$A$18:$L$205, MATCH("A &amp; G ID", 'E4 TB Allocation Details'!$A$18:$L$18, 0),FALSE), 'E2 Allocators'!$B$15:$W$361, MATCH('O5 Details by Class &amp; Accounts'!CI$18, 'E2 Allocators'!$B$15:$W$15, 0),FALSE)*$E26), 0, VLOOKUP(VLOOKUP($A26, 'E4 TB Allocation Details'!$A$18:$L$205, MATCH("A &amp; G ID", 'E4 TB Allocation Details'!$A$18:$L$18, 0),FALSE), 'E2 Allocators'!$B$15:$W$361, MATCH('O5 Details by Class &amp; Accounts'!CI$18, 'E2 Allocators'!$B$15:$W$15, 0),FALSE)*$E26)</f>
        <v>0</v>
      </c>
      <c r="CJ26" s="1411">
        <f>IF(ISERROR(VLOOKUP(VLOOKUP($A26, 'E4 TB Allocation Details'!$A$18:$L$205, MATCH("A &amp; G ID", 'E4 TB Allocation Details'!$A$18:$L$18, 0),FALSE), 'E2 Allocators'!$B$15:$W$361, MATCH('O5 Details by Class &amp; Accounts'!CJ$18, 'E2 Allocators'!$B$15:$W$15, 0),FALSE)*$E26), 0, VLOOKUP(VLOOKUP($A26, 'E4 TB Allocation Details'!$A$18:$L$205, MATCH("A &amp; G ID", 'E4 TB Allocation Details'!$A$18:$L$18, 0),FALSE), 'E2 Allocators'!$B$15:$W$361, MATCH('O5 Details by Class &amp; Accounts'!CJ$18, 'E2 Allocators'!$B$15:$W$15, 0),FALSE)*$E26)</f>
        <v>0</v>
      </c>
      <c r="CK26" s="1411">
        <f>IF(ISERROR(VLOOKUP(VLOOKUP($A26, 'E4 TB Allocation Details'!$A$18:$L$205, MATCH("A &amp; G ID", 'E4 TB Allocation Details'!$A$18:$L$18, 0),FALSE), 'E2 Allocators'!$B$15:$W$361, MATCH('O5 Details by Class &amp; Accounts'!CK$18, 'E2 Allocators'!$B$15:$W$15, 0),FALSE)*$E26), 0, VLOOKUP(VLOOKUP($A26, 'E4 TB Allocation Details'!$A$18:$L$205, MATCH("A &amp; G ID", 'E4 TB Allocation Details'!$A$18:$L$18, 0),FALSE), 'E2 Allocators'!$B$15:$W$361, MATCH('O5 Details by Class &amp; Accounts'!CK$18, 'E2 Allocators'!$B$15:$W$15, 0),FALSE)*$E26)</f>
        <v>0</v>
      </c>
      <c r="CL26" s="1411">
        <f>IF(ISERROR(VLOOKUP(VLOOKUP($A26, 'E4 TB Allocation Details'!$A$18:$L$205, MATCH("A &amp; G ID", 'E4 TB Allocation Details'!$A$18:$L$18, 0),FALSE), 'E2 Allocators'!$B$15:$W$361, MATCH('O5 Details by Class &amp; Accounts'!CL$18, 'E2 Allocators'!$B$15:$W$15, 0),FALSE)*$E26), 0, VLOOKUP(VLOOKUP($A26, 'E4 TB Allocation Details'!$A$18:$L$205, MATCH("A &amp; G ID", 'E4 TB Allocation Details'!$A$18:$L$18, 0),FALSE), 'E2 Allocators'!$B$15:$W$361, MATCH('O5 Details by Class &amp; Accounts'!CL$18, 'E2 Allocators'!$B$15:$W$15, 0),FALSE)*$E26)</f>
        <v>0</v>
      </c>
      <c r="CM26" s="1411">
        <f>IF(ISERROR(VLOOKUP(VLOOKUP($A26, 'E4 TB Allocation Details'!$A$18:$L$205, MATCH("A &amp; G ID", 'E4 TB Allocation Details'!$A$18:$L$18, 0),FALSE), 'E2 Allocators'!$B$15:$W$361, MATCH('O5 Details by Class &amp; Accounts'!CM$18, 'E2 Allocators'!$B$15:$W$15, 0),FALSE)*$E26), 0, VLOOKUP(VLOOKUP($A26, 'E4 TB Allocation Details'!$A$18:$L$205, MATCH("A &amp; G ID", 'E4 TB Allocation Details'!$A$18:$L$18, 0),FALSE), 'E2 Allocators'!$B$15:$W$361, MATCH('O5 Details by Class &amp; Accounts'!CM$18, 'E2 Allocators'!$B$15:$W$15, 0),FALSE)*$E26)</f>
        <v>0</v>
      </c>
      <c r="CN26" s="1411">
        <f t="shared" si="5"/>
        <v>0</v>
      </c>
      <c r="CO26" s="1791">
        <f t="shared" si="4"/>
        <v>0</v>
      </c>
      <c r="CQ26" s="2086" t="s">
        <v>1138</v>
      </c>
    </row>
    <row r="27" spans="1:95" s="80" customFormat="1" ht="12.75">
      <c r="A27" s="1174">
        <v>1808</v>
      </c>
      <c r="B27" s="1175" t="s">
        <v>238</v>
      </c>
      <c r="C27" s="1788">
        <f>IF(ISERROR(VLOOKUP($A27,'I3 TB Data'!$A$23:$H$458,MATCH('O5 Details by Class &amp; Accounts'!$C$18, 'I3 TB Data'!$A$23:$H$23,0),0)), 0, VLOOKUP($A27,'I3 TB Data'!$A$23:$H$458,MATCH('O5 Details by Class &amp; Accounts'!$C$18,'I3 TB Data'!$A$23:$H$23,0),0))</f>
        <v>0</v>
      </c>
      <c r="D27" s="1789">
        <f>'I4 BO ASSETS'!E24</f>
        <v>0</v>
      </c>
      <c r="E27" s="1788">
        <f t="shared" si="6"/>
        <v>0</v>
      </c>
      <c r="F27" s="1790">
        <f>IF(ISERROR(VLOOKUP($A27, 'E1 Categorization'!A33:E122, MATCH("Customer Component", 'E1 Categorization'!$A$33:$E$33,0), 0)), 0, IF(VLOOKUP($A27, 'E1 Categorization'!A33:E122, MATCH("Customer Component", 'E1 Categorization'!$A$33:$E$33,0), 0)=0, 'O5 Details by Class &amp; Accounts'!$E27, IF(AND(VLOOKUP($A27, 'E1 Categorization'!A33:E122, MATCH("Customer Component", 'E1 Categorization'!$A$33:$E$33,0), 0) &gt;0, VLOOKUP($A27, 'E1 Categorization'!A33:E122, MATCH("Customer Component", 'E1 Categorization'!$A$33:$E$33,0), 0)&lt;1), 'O5 Details by Class &amp; Accounts'!$E27*(1-VLOOKUP($A27, 'E1 Categorization'!A33:E122, MATCH("Customer Component", 'E1 Categorization'!$A$33:$E$33,0), 0)), 0)))</f>
        <v>0</v>
      </c>
      <c r="G27" s="1790">
        <f>IF(ISERROR(VLOOKUP($A27, 'E1 Categorization'!A33:E122, MATCH("Customer Component", 'E1 Categorization'!$A$33:$E$33,0), 0)),0, IF(VLOOKUP($A27, 'E1 Categorization'!A33:E122, MATCH("Customer Component", 'E1 Categorization'!$A$33:$E$33,0), 0)=0, 0, IF(AND(VLOOKUP($A27, 'E1 Categorization'!A33:E122, MATCH("Customer Component", 'E1 Categorization'!$A$33:$E$33,0), 0) &gt;0, VLOOKUP($A27, 'E1 Categorization'!A33:E122, MATCH("Customer Component", 'E1 Categorization'!$A$33:$E$33,0), 0)&lt;1), 'O5 Details by Class &amp; Accounts'!$E27*(VLOOKUP($A27, 'E1 Categorization'!A33:E122, MATCH("Customer Component", 'E1 Categorization'!$A$33:$E$33,0), 0)), 'O5 Details by Class &amp; Accounts'!$E27)))</f>
        <v>0</v>
      </c>
      <c r="H27" s="1411">
        <f t="shared" si="0"/>
        <v>0</v>
      </c>
      <c r="I27" s="1411">
        <f>IF(ISERROR(VLOOKUP(VLOOKUP($A27, 'E4 TB Allocation Details'!$A$18:$L$205, MATCH("Demand ID", 'E4 TB Allocation Details'!$A$18:$L$18, 0),FALSE), 'E2 Allocators'!$B$15:$W$361, MATCH('O5 Details by Class &amp; Accounts'!I$18, 'E2 Allocators'!$B$15:$W$15, 0),FALSE)*$F27), 0, VLOOKUP(VLOOKUP($A27, 'E4 TB Allocation Details'!$A$18:$L$205, MATCH("Demand ID", 'E4 TB Allocation Details'!$A$18:$L$18, 0),FALSE), 'E2 Allocators'!$B$15:$W$361, MATCH('O5 Details by Class &amp; Accounts'!I$18, 'E2 Allocators'!$B$15:$W$15, 0),FALSE)*$F27)</f>
        <v>0</v>
      </c>
      <c r="J27" s="1411">
        <f>IF(ISERROR(VLOOKUP(VLOOKUP($A27, 'E4 TB Allocation Details'!$A$18:$L$205, MATCH("Demand ID", 'E4 TB Allocation Details'!$A$18:$L$18, 0),FALSE), 'E2 Allocators'!$B$15:$W$361, MATCH('O5 Details by Class &amp; Accounts'!J$18, 'E2 Allocators'!$B$15:$W$15, 0),FALSE)*$F27), 0, VLOOKUP(VLOOKUP($A27, 'E4 TB Allocation Details'!$A$18:$L$205, MATCH("Demand ID", 'E4 TB Allocation Details'!$A$18:$L$18, 0),FALSE), 'E2 Allocators'!$B$15:$W$361, MATCH('O5 Details by Class &amp; Accounts'!J$18, 'E2 Allocators'!$B$15:$W$15, 0),FALSE)*$F27)</f>
        <v>0</v>
      </c>
      <c r="K27" s="1411">
        <f>IF(ISERROR(VLOOKUP(VLOOKUP($A27, 'E4 TB Allocation Details'!$A$18:$L$205, MATCH("Demand ID", 'E4 TB Allocation Details'!$A$18:$L$18, 0),FALSE), 'E2 Allocators'!$B$15:$W$361, MATCH('O5 Details by Class &amp; Accounts'!K$18, 'E2 Allocators'!$B$15:$W$15, 0),FALSE)*$F27), 0, VLOOKUP(VLOOKUP($A27, 'E4 TB Allocation Details'!$A$18:$L$205, MATCH("Demand ID", 'E4 TB Allocation Details'!$A$18:$L$18, 0),FALSE), 'E2 Allocators'!$B$15:$W$361, MATCH('O5 Details by Class &amp; Accounts'!K$18, 'E2 Allocators'!$B$15:$W$15, 0),FALSE)*$F27)</f>
        <v>0</v>
      </c>
      <c r="L27" s="1411">
        <f>IF(ISERROR(VLOOKUP(VLOOKUP($A27, 'E4 TB Allocation Details'!$A$18:$L$205, MATCH("Demand ID", 'E4 TB Allocation Details'!$A$18:$L$18, 0),FALSE), 'E2 Allocators'!$B$15:$W$361, MATCH('O5 Details by Class &amp; Accounts'!L$18, 'E2 Allocators'!$B$15:$W$15, 0),FALSE)*$F27), 0, VLOOKUP(VLOOKUP($A27, 'E4 TB Allocation Details'!$A$18:$L$205, MATCH("Demand ID", 'E4 TB Allocation Details'!$A$18:$L$18, 0),FALSE), 'E2 Allocators'!$B$15:$W$361, MATCH('O5 Details by Class &amp; Accounts'!L$18, 'E2 Allocators'!$B$15:$W$15, 0),FALSE)*$F27)</f>
        <v>0</v>
      </c>
      <c r="M27" s="1411">
        <f>IF(ISERROR(VLOOKUP(VLOOKUP($A27, 'E4 TB Allocation Details'!$A$18:$L$205, MATCH("Demand ID", 'E4 TB Allocation Details'!$A$18:$L$18, 0),FALSE), 'E2 Allocators'!$B$15:$W$361, MATCH('O5 Details by Class &amp; Accounts'!M$18, 'E2 Allocators'!$B$15:$W$15, 0),FALSE)*$F27), 0, VLOOKUP(VLOOKUP($A27, 'E4 TB Allocation Details'!$A$18:$L$205, MATCH("Demand ID", 'E4 TB Allocation Details'!$A$18:$L$18, 0),FALSE), 'E2 Allocators'!$B$15:$W$361, MATCH('O5 Details by Class &amp; Accounts'!M$18, 'E2 Allocators'!$B$15:$W$15, 0),FALSE)*$F27)</f>
        <v>0</v>
      </c>
      <c r="N27" s="1411">
        <f>IF(ISERROR(VLOOKUP(VLOOKUP($A27, 'E4 TB Allocation Details'!$A$18:$L$205, MATCH("Demand ID", 'E4 TB Allocation Details'!$A$18:$L$18, 0),FALSE), 'E2 Allocators'!$B$15:$W$361, MATCH('O5 Details by Class &amp; Accounts'!N$18, 'E2 Allocators'!$B$15:$W$15, 0),FALSE)*$F27), 0, VLOOKUP(VLOOKUP($A27, 'E4 TB Allocation Details'!$A$18:$L$205, MATCH("Demand ID", 'E4 TB Allocation Details'!$A$18:$L$18, 0),FALSE), 'E2 Allocators'!$B$15:$W$361, MATCH('O5 Details by Class &amp; Accounts'!N$18, 'E2 Allocators'!$B$15:$W$15, 0),FALSE)*$F27)</f>
        <v>0</v>
      </c>
      <c r="O27" s="1411">
        <f>IF(ISERROR(VLOOKUP(VLOOKUP($A27, 'E4 TB Allocation Details'!$A$18:$L$205, MATCH("Demand ID", 'E4 TB Allocation Details'!$A$18:$L$18, 0),FALSE), 'E2 Allocators'!$B$15:$W$361, MATCH('O5 Details by Class &amp; Accounts'!O$18, 'E2 Allocators'!$B$15:$W$15, 0),FALSE)*$F27), 0, VLOOKUP(VLOOKUP($A27, 'E4 TB Allocation Details'!$A$18:$L$205, MATCH("Demand ID", 'E4 TB Allocation Details'!$A$18:$L$18, 0),FALSE), 'E2 Allocators'!$B$15:$W$361, MATCH('O5 Details by Class &amp; Accounts'!O$18, 'E2 Allocators'!$B$15:$W$15, 0),FALSE)*$F27)</f>
        <v>0</v>
      </c>
      <c r="P27" s="1411">
        <f>IF(ISERROR(VLOOKUP(VLOOKUP($A27, 'E4 TB Allocation Details'!$A$18:$L$205, MATCH("Demand ID", 'E4 TB Allocation Details'!$A$18:$L$18, 0),FALSE), 'E2 Allocators'!$B$15:$W$361, MATCH('O5 Details by Class &amp; Accounts'!P$18, 'E2 Allocators'!$B$15:$W$15, 0),FALSE)*$F27), 0, VLOOKUP(VLOOKUP($A27, 'E4 TB Allocation Details'!$A$18:$L$205, MATCH("Demand ID", 'E4 TB Allocation Details'!$A$18:$L$18, 0),FALSE), 'E2 Allocators'!$B$15:$W$361, MATCH('O5 Details by Class &amp; Accounts'!P$18, 'E2 Allocators'!$B$15:$W$15, 0),FALSE)*$F27)</f>
        <v>0</v>
      </c>
      <c r="Q27" s="1411">
        <f>IF(ISERROR(VLOOKUP(VLOOKUP($A27, 'E4 TB Allocation Details'!$A$18:$L$205, MATCH("Demand ID", 'E4 TB Allocation Details'!$A$18:$L$18, 0),FALSE), 'E2 Allocators'!$B$15:$W$361, MATCH('O5 Details by Class &amp; Accounts'!Q$18, 'E2 Allocators'!$B$15:$W$15, 0),FALSE)*$F27), 0, VLOOKUP(VLOOKUP($A27, 'E4 TB Allocation Details'!$A$18:$L$205, MATCH("Demand ID", 'E4 TB Allocation Details'!$A$18:$L$18, 0),FALSE), 'E2 Allocators'!$B$15:$W$361, MATCH('O5 Details by Class &amp; Accounts'!Q$18, 'E2 Allocators'!$B$15:$W$15, 0),FALSE)*$F27)</f>
        <v>0</v>
      </c>
      <c r="R27" s="1411">
        <f>IF(ISERROR(VLOOKUP(VLOOKUP($A27, 'E4 TB Allocation Details'!$A$18:$L$205, MATCH("Demand ID", 'E4 TB Allocation Details'!$A$18:$L$18, 0),FALSE), 'E2 Allocators'!$B$15:$W$361, MATCH('O5 Details by Class &amp; Accounts'!R$18, 'E2 Allocators'!$B$15:$W$15, 0),FALSE)*$F27), 0, VLOOKUP(VLOOKUP($A27, 'E4 TB Allocation Details'!$A$18:$L$205, MATCH("Demand ID", 'E4 TB Allocation Details'!$A$18:$L$18, 0),FALSE), 'E2 Allocators'!$B$15:$W$361, MATCH('O5 Details by Class &amp; Accounts'!R$18, 'E2 Allocators'!$B$15:$W$15, 0),FALSE)*$F27)</f>
        <v>0</v>
      </c>
      <c r="S27" s="1411">
        <f>IF(ISERROR(VLOOKUP(VLOOKUP($A27, 'E4 TB Allocation Details'!$A$18:$L$205, MATCH("Demand ID", 'E4 TB Allocation Details'!$A$18:$L$18, 0),FALSE), 'E2 Allocators'!$B$15:$W$361, MATCH('O5 Details by Class &amp; Accounts'!S$18, 'E2 Allocators'!$B$15:$W$15, 0),FALSE)*$F27), 0, VLOOKUP(VLOOKUP($A27, 'E4 TB Allocation Details'!$A$18:$L$205, MATCH("Demand ID", 'E4 TB Allocation Details'!$A$18:$L$18, 0),FALSE), 'E2 Allocators'!$B$15:$W$361, MATCH('O5 Details by Class &amp; Accounts'!S$18, 'E2 Allocators'!$B$15:$W$15, 0),FALSE)*$F27)</f>
        <v>0</v>
      </c>
      <c r="T27" s="1411">
        <f>IF(ISERROR(VLOOKUP(VLOOKUP($A27, 'E4 TB Allocation Details'!$A$18:$L$205, MATCH("Demand ID", 'E4 TB Allocation Details'!$A$18:$L$18, 0),FALSE), 'E2 Allocators'!$B$15:$W$361, MATCH('O5 Details by Class &amp; Accounts'!T$18, 'E2 Allocators'!$B$15:$W$15, 0),FALSE)*$F27), 0, VLOOKUP(VLOOKUP($A27, 'E4 TB Allocation Details'!$A$18:$L$205, MATCH("Demand ID", 'E4 TB Allocation Details'!$A$18:$L$18, 0),FALSE), 'E2 Allocators'!$B$15:$W$361, MATCH('O5 Details by Class &amp; Accounts'!T$18, 'E2 Allocators'!$B$15:$W$15, 0),FALSE)*$F27)</f>
        <v>0</v>
      </c>
      <c r="U27" s="1411">
        <f>IF(ISERROR(VLOOKUP(VLOOKUP($A27, 'E4 TB Allocation Details'!$A$18:$L$205, MATCH("Demand ID", 'E4 TB Allocation Details'!$A$18:$L$18, 0),FALSE), 'E2 Allocators'!$B$15:$W$361, MATCH('O5 Details by Class &amp; Accounts'!U$18, 'E2 Allocators'!$B$15:$W$15, 0),FALSE)*$F27), 0, VLOOKUP(VLOOKUP($A27, 'E4 TB Allocation Details'!$A$18:$L$205, MATCH("Demand ID", 'E4 TB Allocation Details'!$A$18:$L$18, 0),FALSE), 'E2 Allocators'!$B$15:$W$361, MATCH('O5 Details by Class &amp; Accounts'!U$18, 'E2 Allocators'!$B$15:$W$15, 0),FALSE)*$F27)</f>
        <v>0</v>
      </c>
      <c r="V27" s="1411">
        <f>IF(ISERROR(VLOOKUP(VLOOKUP($A27, 'E4 TB Allocation Details'!$A$18:$L$205, MATCH("Demand ID", 'E4 TB Allocation Details'!$A$18:$L$18, 0),FALSE), 'E2 Allocators'!$B$15:$W$361, MATCH('O5 Details by Class &amp; Accounts'!V$18, 'E2 Allocators'!$B$15:$W$15, 0),FALSE)*$F27), 0, VLOOKUP(VLOOKUP($A27, 'E4 TB Allocation Details'!$A$18:$L$205, MATCH("Demand ID", 'E4 TB Allocation Details'!$A$18:$L$18, 0),FALSE), 'E2 Allocators'!$B$15:$W$361, MATCH('O5 Details by Class &amp; Accounts'!V$18, 'E2 Allocators'!$B$15:$W$15, 0),FALSE)*$F27)</f>
        <v>0</v>
      </c>
      <c r="W27" s="1411">
        <f>IF(ISERROR(VLOOKUP(VLOOKUP($A27, 'E4 TB Allocation Details'!$A$18:$L$205, MATCH("Demand ID", 'E4 TB Allocation Details'!$A$18:$L$18, 0),FALSE), 'E2 Allocators'!$B$15:$W$361, MATCH('O5 Details by Class &amp; Accounts'!W$18, 'E2 Allocators'!$B$15:$W$15, 0),FALSE)*$F27), 0, VLOOKUP(VLOOKUP($A27, 'E4 TB Allocation Details'!$A$18:$L$205, MATCH("Demand ID", 'E4 TB Allocation Details'!$A$18:$L$18, 0),FALSE), 'E2 Allocators'!$B$15:$W$361, MATCH('O5 Details by Class &amp; Accounts'!W$18, 'E2 Allocators'!$B$15:$W$15, 0),FALSE)*$F27)</f>
        <v>0</v>
      </c>
      <c r="X27" s="1411">
        <f>IF(ISERROR(VLOOKUP(VLOOKUP($A27, 'E4 TB Allocation Details'!$A$18:$L$205, MATCH("Demand ID", 'E4 TB Allocation Details'!$A$18:$L$18, 0),FALSE), 'E2 Allocators'!$B$15:$W$361, MATCH('O5 Details by Class &amp; Accounts'!X$18, 'E2 Allocators'!$B$15:$W$15, 0),FALSE)*$F27), 0, VLOOKUP(VLOOKUP($A27, 'E4 TB Allocation Details'!$A$18:$L$205, MATCH("Demand ID", 'E4 TB Allocation Details'!$A$18:$L$18, 0),FALSE), 'E2 Allocators'!$B$15:$W$361, MATCH('O5 Details by Class &amp; Accounts'!X$18, 'E2 Allocators'!$B$15:$W$15, 0),FALSE)*$F27)</f>
        <v>0</v>
      </c>
      <c r="Y27" s="1411">
        <f>IF(ISERROR(VLOOKUP(VLOOKUP($A27, 'E4 TB Allocation Details'!$A$18:$L$205, MATCH("Demand ID", 'E4 TB Allocation Details'!$A$18:$L$18, 0),FALSE), 'E2 Allocators'!$B$15:$W$361, MATCH('O5 Details by Class &amp; Accounts'!Y$18, 'E2 Allocators'!$B$15:$W$15, 0),FALSE)*$F27), 0, VLOOKUP(VLOOKUP($A27, 'E4 TB Allocation Details'!$A$18:$L$205, MATCH("Demand ID", 'E4 TB Allocation Details'!$A$18:$L$18, 0),FALSE), 'E2 Allocators'!$B$15:$W$361, MATCH('O5 Details by Class &amp; Accounts'!Y$18, 'E2 Allocators'!$B$15:$W$15, 0),FALSE)*$F27)</f>
        <v>0</v>
      </c>
      <c r="Z27" s="1411">
        <f>IF(ISERROR(VLOOKUP(VLOOKUP($A27, 'E4 TB Allocation Details'!$A$18:$L$205, MATCH("Demand ID", 'E4 TB Allocation Details'!$A$18:$L$18, 0),FALSE), 'E2 Allocators'!$B$15:$W$361, MATCH('O5 Details by Class &amp; Accounts'!Z$18, 'E2 Allocators'!$B$15:$W$15, 0),FALSE)*$F27), 0, VLOOKUP(VLOOKUP($A27, 'E4 TB Allocation Details'!$A$18:$L$205, MATCH("Demand ID", 'E4 TB Allocation Details'!$A$18:$L$18, 0),FALSE), 'E2 Allocators'!$B$15:$W$361, MATCH('O5 Details by Class &amp; Accounts'!Z$18, 'E2 Allocators'!$B$15:$W$15, 0),FALSE)*$F27)</f>
        <v>0</v>
      </c>
      <c r="AA27" s="1411">
        <f>IF(ISERROR(VLOOKUP(VLOOKUP($A27, 'E4 TB Allocation Details'!$A$18:$L$205, MATCH("Demand ID", 'E4 TB Allocation Details'!$A$18:$L$18, 0),FALSE), 'E2 Allocators'!$B$15:$W$361, MATCH('O5 Details by Class &amp; Accounts'!AA$18, 'E2 Allocators'!$B$15:$W$15, 0),FALSE)*$F27), 0, VLOOKUP(VLOOKUP($A27, 'E4 TB Allocation Details'!$A$18:$L$205, MATCH("Demand ID", 'E4 TB Allocation Details'!$A$18:$L$18, 0),FALSE), 'E2 Allocators'!$B$15:$W$361, MATCH('O5 Details by Class &amp; Accounts'!AA$18, 'E2 Allocators'!$B$15:$W$15, 0),FALSE)*$F27)</f>
        <v>0</v>
      </c>
      <c r="AB27" s="1411">
        <f>IF(ISERROR(VLOOKUP(VLOOKUP($A27, 'E4 TB Allocation Details'!$A$18:$L$205, MATCH("Demand ID", 'E4 TB Allocation Details'!$A$18:$L$18, 0),FALSE), 'E2 Allocators'!$B$15:$W$361, MATCH('O5 Details by Class &amp; Accounts'!AB$18, 'E2 Allocators'!$B$15:$W$15, 0),FALSE)*$F27), 0, VLOOKUP(VLOOKUP($A27, 'E4 TB Allocation Details'!$A$18:$L$205, MATCH("Demand ID", 'E4 TB Allocation Details'!$A$18:$L$18, 0),FALSE), 'E2 Allocators'!$B$15:$W$361, MATCH('O5 Details by Class &amp; Accounts'!AB$18, 'E2 Allocators'!$B$15:$W$15, 0),FALSE)*$F27)</f>
        <v>0</v>
      </c>
      <c r="AC27" s="1411">
        <f t="shared" si="1"/>
        <v>0</v>
      </c>
      <c r="AD27" s="1411">
        <f>IF(ISERROR(VLOOKUP(VLOOKUP($A27, 'E4 TB Allocation Details'!$A$18:$L$205, MATCH("Customer ID", 'E4 TB Allocation Details'!$A$18:$L$18, 0),FALSE), 'E2 Allocators'!$B$15:$W$361, MATCH('O5 Details by Class &amp; Accounts'!AD$18, 'E2 Allocators'!$B$15:$W$15, 0),FALSE)*$G27), 0, VLOOKUP(VLOOKUP($A27, 'E4 TB Allocation Details'!$A$18:$L$205, MATCH("Customer ID", 'E4 TB Allocation Details'!$A$18:$L$18, 0),FALSE), 'E2 Allocators'!$B$15:$W$361, MATCH('O5 Details by Class &amp; Accounts'!AD$18, 'E2 Allocators'!$B$15:$W$15, 0),FALSE)*$G27)</f>
        <v>0</v>
      </c>
      <c r="AE27" s="1411">
        <f>IF(ISERROR(VLOOKUP(VLOOKUP($A27, 'E4 TB Allocation Details'!$A$18:$L$205, MATCH("Customer ID", 'E4 TB Allocation Details'!$A$18:$L$18, 0),FALSE), 'E2 Allocators'!$B$15:$W$361, MATCH('O5 Details by Class &amp; Accounts'!AE$18, 'E2 Allocators'!$B$15:$W$15, 0),FALSE)*$G27), 0, VLOOKUP(VLOOKUP($A27, 'E4 TB Allocation Details'!$A$18:$L$205, MATCH("Customer ID", 'E4 TB Allocation Details'!$A$18:$L$18, 0),FALSE), 'E2 Allocators'!$B$15:$W$361, MATCH('O5 Details by Class &amp; Accounts'!AE$18, 'E2 Allocators'!$B$15:$W$15, 0),FALSE)*$G27)</f>
        <v>0</v>
      </c>
      <c r="AF27" s="1411">
        <f>IF(ISERROR(VLOOKUP(VLOOKUP($A27, 'E4 TB Allocation Details'!$A$18:$L$205, MATCH("Customer ID", 'E4 TB Allocation Details'!$A$18:$L$18, 0),FALSE), 'E2 Allocators'!$B$15:$W$361, MATCH('O5 Details by Class &amp; Accounts'!AF$18, 'E2 Allocators'!$B$15:$W$15, 0),FALSE)*$G27), 0, VLOOKUP(VLOOKUP($A27, 'E4 TB Allocation Details'!$A$18:$L$205, MATCH("Customer ID", 'E4 TB Allocation Details'!$A$18:$L$18, 0),FALSE), 'E2 Allocators'!$B$15:$W$361, MATCH('O5 Details by Class &amp; Accounts'!AF$18, 'E2 Allocators'!$B$15:$W$15, 0),FALSE)*$G27)</f>
        <v>0</v>
      </c>
      <c r="AG27" s="1411">
        <f>IF(ISERROR(VLOOKUP(VLOOKUP($A27, 'E4 TB Allocation Details'!$A$18:$L$205, MATCH("Customer ID", 'E4 TB Allocation Details'!$A$18:$L$18, 0),FALSE), 'E2 Allocators'!$B$15:$W$361, MATCH('O5 Details by Class &amp; Accounts'!AG$18, 'E2 Allocators'!$B$15:$W$15, 0),FALSE)*$G27), 0, VLOOKUP(VLOOKUP($A27, 'E4 TB Allocation Details'!$A$18:$L$205, MATCH("Customer ID", 'E4 TB Allocation Details'!$A$18:$L$18, 0),FALSE), 'E2 Allocators'!$B$15:$W$361, MATCH('O5 Details by Class &amp; Accounts'!AG$18, 'E2 Allocators'!$B$15:$W$15, 0),FALSE)*$G27)</f>
        <v>0</v>
      </c>
      <c r="AH27" s="1411">
        <f>IF(ISERROR(VLOOKUP(VLOOKUP($A27, 'E4 TB Allocation Details'!$A$18:$L$205, MATCH("Customer ID", 'E4 TB Allocation Details'!$A$18:$L$18, 0),FALSE), 'E2 Allocators'!$B$15:$W$361, MATCH('O5 Details by Class &amp; Accounts'!AH$18, 'E2 Allocators'!$B$15:$W$15, 0),FALSE)*$G27), 0, VLOOKUP(VLOOKUP($A27, 'E4 TB Allocation Details'!$A$18:$L$205, MATCH("Customer ID", 'E4 TB Allocation Details'!$A$18:$L$18, 0),FALSE), 'E2 Allocators'!$B$15:$W$361, MATCH('O5 Details by Class &amp; Accounts'!AH$18, 'E2 Allocators'!$B$15:$W$15, 0),FALSE)*$G27)</f>
        <v>0</v>
      </c>
      <c r="AI27" s="1411">
        <f>IF(ISERROR(VLOOKUP(VLOOKUP($A27, 'E4 TB Allocation Details'!$A$18:$L$205, MATCH("Customer ID", 'E4 TB Allocation Details'!$A$18:$L$18, 0),FALSE), 'E2 Allocators'!$B$15:$W$361, MATCH('O5 Details by Class &amp; Accounts'!AI$18, 'E2 Allocators'!$B$15:$W$15, 0),FALSE)*$G27), 0, VLOOKUP(VLOOKUP($A27, 'E4 TB Allocation Details'!$A$18:$L$205, MATCH("Customer ID", 'E4 TB Allocation Details'!$A$18:$L$18, 0),FALSE), 'E2 Allocators'!$B$15:$W$361, MATCH('O5 Details by Class &amp; Accounts'!AI$18, 'E2 Allocators'!$B$15:$W$15, 0),FALSE)*$G27)</f>
        <v>0</v>
      </c>
      <c r="AJ27" s="1411">
        <f>IF(ISERROR(VLOOKUP(VLOOKUP($A27, 'E4 TB Allocation Details'!$A$18:$L$205, MATCH("Customer ID", 'E4 TB Allocation Details'!$A$18:$L$18, 0),FALSE), 'E2 Allocators'!$B$15:$W$361, MATCH('O5 Details by Class &amp; Accounts'!AJ$18, 'E2 Allocators'!$B$15:$W$15, 0),FALSE)*$G27), 0, VLOOKUP(VLOOKUP($A27, 'E4 TB Allocation Details'!$A$18:$L$205, MATCH("Customer ID", 'E4 TB Allocation Details'!$A$18:$L$18, 0),FALSE), 'E2 Allocators'!$B$15:$W$361, MATCH('O5 Details by Class &amp; Accounts'!AJ$18, 'E2 Allocators'!$B$15:$W$15, 0),FALSE)*$G27)</f>
        <v>0</v>
      </c>
      <c r="AK27" s="1411">
        <f>IF(ISERROR(VLOOKUP(VLOOKUP($A27, 'E4 TB Allocation Details'!$A$18:$L$205, MATCH("Customer ID", 'E4 TB Allocation Details'!$A$18:$L$18, 0),FALSE), 'E2 Allocators'!$B$15:$W$361, MATCH('O5 Details by Class &amp; Accounts'!AK$18, 'E2 Allocators'!$B$15:$W$15, 0),FALSE)*$G27), 0, VLOOKUP(VLOOKUP($A27, 'E4 TB Allocation Details'!$A$18:$L$205, MATCH("Customer ID", 'E4 TB Allocation Details'!$A$18:$L$18, 0),FALSE), 'E2 Allocators'!$B$15:$W$361, MATCH('O5 Details by Class &amp; Accounts'!AK$18, 'E2 Allocators'!$B$15:$W$15, 0),FALSE)*$G27)</f>
        <v>0</v>
      </c>
      <c r="AL27" s="1411">
        <f>IF(ISERROR(VLOOKUP(VLOOKUP($A27, 'E4 TB Allocation Details'!$A$18:$L$205, MATCH("Customer ID", 'E4 TB Allocation Details'!$A$18:$L$18, 0),FALSE), 'E2 Allocators'!$B$15:$W$361, MATCH('O5 Details by Class &amp; Accounts'!AL$18, 'E2 Allocators'!$B$15:$W$15, 0),FALSE)*$G27), 0, VLOOKUP(VLOOKUP($A27, 'E4 TB Allocation Details'!$A$18:$L$205, MATCH("Customer ID", 'E4 TB Allocation Details'!$A$18:$L$18, 0),FALSE), 'E2 Allocators'!$B$15:$W$361, MATCH('O5 Details by Class &amp; Accounts'!AL$18, 'E2 Allocators'!$B$15:$W$15, 0),FALSE)*$G27)</f>
        <v>0</v>
      </c>
      <c r="AM27" s="1411">
        <f>IF(ISERROR(VLOOKUP(VLOOKUP($A27, 'E4 TB Allocation Details'!$A$18:$L$205, MATCH("Customer ID", 'E4 TB Allocation Details'!$A$18:$L$18, 0),FALSE), 'E2 Allocators'!$B$15:$W$361, MATCH('O5 Details by Class &amp; Accounts'!AM$18, 'E2 Allocators'!$B$15:$W$15, 0),FALSE)*$G27), 0, VLOOKUP(VLOOKUP($A27, 'E4 TB Allocation Details'!$A$18:$L$205, MATCH("Customer ID", 'E4 TB Allocation Details'!$A$18:$L$18, 0),FALSE), 'E2 Allocators'!$B$15:$W$361, MATCH('O5 Details by Class &amp; Accounts'!AM$18, 'E2 Allocators'!$B$15:$W$15, 0),FALSE)*$G27)</f>
        <v>0</v>
      </c>
      <c r="AN27" s="1411">
        <f>IF(ISERROR(VLOOKUP(VLOOKUP($A27, 'E4 TB Allocation Details'!$A$18:$L$205, MATCH("Customer ID", 'E4 TB Allocation Details'!$A$18:$L$18, 0),FALSE), 'E2 Allocators'!$B$15:$W$361, MATCH('O5 Details by Class &amp; Accounts'!AN$18, 'E2 Allocators'!$B$15:$W$15, 0),FALSE)*$G27), 0, VLOOKUP(VLOOKUP($A27, 'E4 TB Allocation Details'!$A$18:$L$205, MATCH("Customer ID", 'E4 TB Allocation Details'!$A$18:$L$18, 0),FALSE), 'E2 Allocators'!$B$15:$W$361, MATCH('O5 Details by Class &amp; Accounts'!AN$18, 'E2 Allocators'!$B$15:$W$15, 0),FALSE)*$G27)</f>
        <v>0</v>
      </c>
      <c r="AO27" s="1411">
        <f>IF(ISERROR(VLOOKUP(VLOOKUP($A27, 'E4 TB Allocation Details'!$A$18:$L$205, MATCH("Customer ID", 'E4 TB Allocation Details'!$A$18:$L$18, 0),FALSE), 'E2 Allocators'!$B$15:$W$361, MATCH('O5 Details by Class &amp; Accounts'!AO$18, 'E2 Allocators'!$B$15:$W$15, 0),FALSE)*$G27), 0, VLOOKUP(VLOOKUP($A27, 'E4 TB Allocation Details'!$A$18:$L$205, MATCH("Customer ID", 'E4 TB Allocation Details'!$A$18:$L$18, 0),FALSE), 'E2 Allocators'!$B$15:$W$361, MATCH('O5 Details by Class &amp; Accounts'!AO$18, 'E2 Allocators'!$B$15:$W$15, 0),FALSE)*$G27)</f>
        <v>0</v>
      </c>
      <c r="AP27" s="1411">
        <f>IF(ISERROR(VLOOKUP(VLOOKUP($A27, 'E4 TB Allocation Details'!$A$18:$L$205, MATCH("Customer ID", 'E4 TB Allocation Details'!$A$18:$L$18, 0),FALSE), 'E2 Allocators'!$B$15:$W$361, MATCH('O5 Details by Class &amp; Accounts'!AP$18, 'E2 Allocators'!$B$15:$W$15, 0),FALSE)*$G27), 0, VLOOKUP(VLOOKUP($A27, 'E4 TB Allocation Details'!$A$18:$L$205, MATCH("Customer ID", 'E4 TB Allocation Details'!$A$18:$L$18, 0),FALSE), 'E2 Allocators'!$B$15:$W$361, MATCH('O5 Details by Class &amp; Accounts'!AP$18, 'E2 Allocators'!$B$15:$W$15, 0),FALSE)*$G27)</f>
        <v>0</v>
      </c>
      <c r="AQ27" s="1411">
        <f>IF(ISERROR(VLOOKUP(VLOOKUP($A27, 'E4 TB Allocation Details'!$A$18:$L$205, MATCH("Customer ID", 'E4 TB Allocation Details'!$A$18:$L$18, 0),FALSE), 'E2 Allocators'!$B$15:$W$361, MATCH('O5 Details by Class &amp; Accounts'!AQ$18, 'E2 Allocators'!$B$15:$W$15, 0),FALSE)*$G27), 0, VLOOKUP(VLOOKUP($A27, 'E4 TB Allocation Details'!$A$18:$L$205, MATCH("Customer ID", 'E4 TB Allocation Details'!$A$18:$L$18, 0),FALSE), 'E2 Allocators'!$B$15:$W$361, MATCH('O5 Details by Class &amp; Accounts'!AQ$18, 'E2 Allocators'!$B$15:$W$15, 0),FALSE)*$G27)</f>
        <v>0</v>
      </c>
      <c r="AR27" s="1411">
        <f>IF(ISERROR(VLOOKUP(VLOOKUP($A27, 'E4 TB Allocation Details'!$A$18:$L$205, MATCH("Customer ID", 'E4 TB Allocation Details'!$A$18:$L$18, 0),FALSE), 'E2 Allocators'!$B$15:$W$361, MATCH('O5 Details by Class &amp; Accounts'!AR$18, 'E2 Allocators'!$B$15:$W$15, 0),FALSE)*$G27), 0, VLOOKUP(VLOOKUP($A27, 'E4 TB Allocation Details'!$A$18:$L$205, MATCH("Customer ID", 'E4 TB Allocation Details'!$A$18:$L$18, 0),FALSE), 'E2 Allocators'!$B$15:$W$361, MATCH('O5 Details by Class &amp; Accounts'!AR$18, 'E2 Allocators'!$B$15:$W$15, 0),FALSE)*$G27)</f>
        <v>0</v>
      </c>
      <c r="AS27" s="1411">
        <f>IF(ISERROR(VLOOKUP(VLOOKUP($A27, 'E4 TB Allocation Details'!$A$18:$L$205, MATCH("Customer ID", 'E4 TB Allocation Details'!$A$18:$L$18, 0),FALSE), 'E2 Allocators'!$B$15:$W$361, MATCH('O5 Details by Class &amp; Accounts'!AS$18, 'E2 Allocators'!$B$15:$W$15, 0),FALSE)*$G27), 0, VLOOKUP(VLOOKUP($A27, 'E4 TB Allocation Details'!$A$18:$L$205, MATCH("Customer ID", 'E4 TB Allocation Details'!$A$18:$L$18, 0),FALSE), 'E2 Allocators'!$B$15:$W$361, MATCH('O5 Details by Class &amp; Accounts'!AS$18, 'E2 Allocators'!$B$15:$W$15, 0),FALSE)*$G27)</f>
        <v>0</v>
      </c>
      <c r="AT27" s="1411">
        <f>IF(ISERROR(VLOOKUP(VLOOKUP($A27, 'E4 TB Allocation Details'!$A$18:$L$205, MATCH("Customer ID", 'E4 TB Allocation Details'!$A$18:$L$18, 0),FALSE), 'E2 Allocators'!$B$15:$W$361, MATCH('O5 Details by Class &amp; Accounts'!AT$18, 'E2 Allocators'!$B$15:$W$15, 0),FALSE)*$G27), 0, VLOOKUP(VLOOKUP($A27, 'E4 TB Allocation Details'!$A$18:$L$205, MATCH("Customer ID", 'E4 TB Allocation Details'!$A$18:$L$18, 0),FALSE), 'E2 Allocators'!$B$15:$W$361, MATCH('O5 Details by Class &amp; Accounts'!AT$18, 'E2 Allocators'!$B$15:$W$15, 0),FALSE)*$G27)</f>
        <v>0</v>
      </c>
      <c r="AU27" s="1411">
        <f>IF(ISERROR(VLOOKUP(VLOOKUP($A27, 'E4 TB Allocation Details'!$A$18:$L$205, MATCH("Customer ID", 'E4 TB Allocation Details'!$A$18:$L$18, 0),FALSE), 'E2 Allocators'!$B$15:$W$361, MATCH('O5 Details by Class &amp; Accounts'!AU$18, 'E2 Allocators'!$B$15:$W$15, 0),FALSE)*$G27), 0, VLOOKUP(VLOOKUP($A27, 'E4 TB Allocation Details'!$A$18:$L$205, MATCH("Customer ID", 'E4 TB Allocation Details'!$A$18:$L$18, 0),FALSE), 'E2 Allocators'!$B$15:$W$361, MATCH('O5 Details by Class &amp; Accounts'!AU$18, 'E2 Allocators'!$B$15:$W$15, 0),FALSE)*$G27)</f>
        <v>0</v>
      </c>
      <c r="AV27" s="1411">
        <f>IF(ISERROR(VLOOKUP(VLOOKUP($A27, 'E4 TB Allocation Details'!$A$18:$L$205, MATCH("Customer ID", 'E4 TB Allocation Details'!$A$18:$L$18, 0),FALSE), 'E2 Allocators'!$B$15:$W$361, MATCH('O5 Details by Class &amp; Accounts'!AV$18, 'E2 Allocators'!$B$15:$W$15, 0),FALSE)*$G27), 0, VLOOKUP(VLOOKUP($A27, 'E4 TB Allocation Details'!$A$18:$L$205, MATCH("Customer ID", 'E4 TB Allocation Details'!$A$18:$L$18, 0),FALSE), 'E2 Allocators'!$B$15:$W$361, MATCH('O5 Details by Class &amp; Accounts'!AV$18, 'E2 Allocators'!$B$15:$W$15, 0),FALSE)*$G27)</f>
        <v>0</v>
      </c>
      <c r="AW27" s="1411">
        <f>IF(ISERROR(VLOOKUP(VLOOKUP($A27, 'E4 TB Allocation Details'!$A$18:$L$205, MATCH("Customer ID", 'E4 TB Allocation Details'!$A$18:$L$18, 0),FALSE), 'E2 Allocators'!$B$15:$W$361, MATCH('O5 Details by Class &amp; Accounts'!AW$18, 'E2 Allocators'!$B$15:$W$15, 0),FALSE)*$G27), 0, VLOOKUP(VLOOKUP($A27, 'E4 TB Allocation Details'!$A$18:$L$205, MATCH("Customer ID", 'E4 TB Allocation Details'!$A$18:$L$18, 0),FALSE), 'E2 Allocators'!$B$15:$W$361, MATCH('O5 Details by Class &amp; Accounts'!AW$18, 'E2 Allocators'!$B$15:$W$15, 0),FALSE)*$G27)</f>
        <v>0</v>
      </c>
      <c r="AX27" s="1411">
        <f t="shared" si="2"/>
        <v>0</v>
      </c>
      <c r="AY27" s="1411">
        <f>IF(ISERROR(VLOOKUP(VLOOKUP($A27, 'E4 TB Allocation Details'!$A$18:$L$205, MATCH("Misc ID", 'E4 TB Allocation Details'!$A$18:$L$18, 0),FALSE), 'E2 Allocators'!$B$15:$W$361, MATCH('O5 Details by Class &amp; Accounts'!AY$18, 'E2 Allocators'!$B$15:$W$15, 0),FALSE)*$E27), 0, VLOOKUP(VLOOKUP($A27, 'E4 TB Allocation Details'!$A$18:$L$205, MATCH("Misc ID", 'E4 TB Allocation Details'!$A$18:$L$18, 0),FALSE), 'E2 Allocators'!$B$15:$W$361, MATCH('O5 Details by Class &amp; Accounts'!AY$18, 'E2 Allocators'!$B$15:$W$15, 0),FALSE)*$E27)</f>
        <v>0</v>
      </c>
      <c r="AZ27" s="1411">
        <f>IF(ISERROR(VLOOKUP(VLOOKUP($A27, 'E4 TB Allocation Details'!$A$18:$L$205, MATCH("Misc ID", 'E4 TB Allocation Details'!$A$18:$L$18, 0),FALSE), 'E2 Allocators'!$B$15:$W$361, MATCH('O5 Details by Class &amp; Accounts'!AZ$18, 'E2 Allocators'!$B$15:$W$15, 0),FALSE)*$E27), 0, VLOOKUP(VLOOKUP($A27, 'E4 TB Allocation Details'!$A$18:$L$205, MATCH("Misc ID", 'E4 TB Allocation Details'!$A$18:$L$18, 0),FALSE), 'E2 Allocators'!$B$15:$W$361, MATCH('O5 Details by Class &amp; Accounts'!AZ$18, 'E2 Allocators'!$B$15:$W$15, 0),FALSE)*$E27)</f>
        <v>0</v>
      </c>
      <c r="BA27" s="1411">
        <f>IF(ISERROR(VLOOKUP(VLOOKUP($A27, 'E4 TB Allocation Details'!$A$18:$L$205, MATCH("Misc ID", 'E4 TB Allocation Details'!$A$18:$L$18, 0),FALSE), 'E2 Allocators'!$B$15:$W$361, MATCH('O5 Details by Class &amp; Accounts'!BA$18, 'E2 Allocators'!$B$15:$W$15, 0),FALSE)*$E27), 0, VLOOKUP(VLOOKUP($A27, 'E4 TB Allocation Details'!$A$18:$L$205, MATCH("Misc ID", 'E4 TB Allocation Details'!$A$18:$L$18, 0),FALSE), 'E2 Allocators'!$B$15:$W$361, MATCH('O5 Details by Class &amp; Accounts'!BA$18, 'E2 Allocators'!$B$15:$W$15, 0),FALSE)*$E27)</f>
        <v>0</v>
      </c>
      <c r="BB27" s="1411">
        <f>IF(ISERROR(VLOOKUP(VLOOKUP($A27, 'E4 TB Allocation Details'!$A$18:$L$205, MATCH("Misc ID", 'E4 TB Allocation Details'!$A$18:$L$18, 0),FALSE), 'E2 Allocators'!$B$15:$W$361, MATCH('O5 Details by Class &amp; Accounts'!BB$18, 'E2 Allocators'!$B$15:$W$15, 0),FALSE)*$E27), 0, VLOOKUP(VLOOKUP($A27, 'E4 TB Allocation Details'!$A$18:$L$205, MATCH("Misc ID", 'E4 TB Allocation Details'!$A$18:$L$18, 0),FALSE), 'E2 Allocators'!$B$15:$W$361, MATCH('O5 Details by Class &amp; Accounts'!BB$18, 'E2 Allocators'!$B$15:$W$15, 0),FALSE)*$E27)</f>
        <v>0</v>
      </c>
      <c r="BC27" s="1411">
        <f>IF(ISERROR(VLOOKUP(VLOOKUP($A27, 'E4 TB Allocation Details'!$A$18:$L$205, MATCH("Misc ID", 'E4 TB Allocation Details'!$A$18:$L$18, 0),FALSE), 'E2 Allocators'!$B$15:$W$361, MATCH('O5 Details by Class &amp; Accounts'!BC$18, 'E2 Allocators'!$B$15:$W$15, 0),FALSE)*$E27), 0, VLOOKUP(VLOOKUP($A27, 'E4 TB Allocation Details'!$A$18:$L$205, MATCH("Misc ID", 'E4 TB Allocation Details'!$A$18:$L$18, 0),FALSE), 'E2 Allocators'!$B$15:$W$361, MATCH('O5 Details by Class &amp; Accounts'!BC$18, 'E2 Allocators'!$B$15:$W$15, 0),FALSE)*$E27)</f>
        <v>0</v>
      </c>
      <c r="BD27" s="1411">
        <f>IF(ISERROR(VLOOKUP(VLOOKUP($A27, 'E4 TB Allocation Details'!$A$18:$L$205, MATCH("Misc ID", 'E4 TB Allocation Details'!$A$18:$L$18, 0),FALSE), 'E2 Allocators'!$B$15:$W$361, MATCH('O5 Details by Class &amp; Accounts'!BD$18, 'E2 Allocators'!$B$15:$W$15, 0),FALSE)*$E27), 0, VLOOKUP(VLOOKUP($A27, 'E4 TB Allocation Details'!$A$18:$L$205, MATCH("Misc ID", 'E4 TB Allocation Details'!$A$18:$L$18, 0),FALSE), 'E2 Allocators'!$B$15:$W$361, MATCH('O5 Details by Class &amp; Accounts'!BD$18, 'E2 Allocators'!$B$15:$W$15, 0),FALSE)*$E27)</f>
        <v>0</v>
      </c>
      <c r="BE27" s="1411">
        <f>IF(ISERROR(VLOOKUP(VLOOKUP($A27, 'E4 TB Allocation Details'!$A$18:$L$205, MATCH("Misc ID", 'E4 TB Allocation Details'!$A$18:$L$18, 0),FALSE), 'E2 Allocators'!$B$15:$W$361, MATCH('O5 Details by Class &amp; Accounts'!BE$18, 'E2 Allocators'!$B$15:$W$15, 0),FALSE)*$E27), 0, VLOOKUP(VLOOKUP($A27, 'E4 TB Allocation Details'!$A$18:$L$205, MATCH("Misc ID", 'E4 TB Allocation Details'!$A$18:$L$18, 0),FALSE), 'E2 Allocators'!$B$15:$W$361, MATCH('O5 Details by Class &amp; Accounts'!BE$18, 'E2 Allocators'!$B$15:$W$15, 0),FALSE)*$E27)</f>
        <v>0</v>
      </c>
      <c r="BF27" s="1411">
        <f>IF(ISERROR(VLOOKUP(VLOOKUP($A27, 'E4 TB Allocation Details'!$A$18:$L$205, MATCH("Misc ID", 'E4 TB Allocation Details'!$A$18:$L$18, 0),FALSE), 'E2 Allocators'!$B$15:$W$361, MATCH('O5 Details by Class &amp; Accounts'!BF$18, 'E2 Allocators'!$B$15:$W$15, 0),FALSE)*$E27), 0, VLOOKUP(VLOOKUP($A27, 'E4 TB Allocation Details'!$A$18:$L$205, MATCH("Misc ID", 'E4 TB Allocation Details'!$A$18:$L$18, 0),FALSE), 'E2 Allocators'!$B$15:$W$361, MATCH('O5 Details by Class &amp; Accounts'!BF$18, 'E2 Allocators'!$B$15:$W$15, 0),FALSE)*$E27)</f>
        <v>0</v>
      </c>
      <c r="BG27" s="1411">
        <f>IF(ISERROR(VLOOKUP(VLOOKUP($A27, 'E4 TB Allocation Details'!$A$18:$L$205, MATCH("Misc ID", 'E4 TB Allocation Details'!$A$18:$L$18, 0),FALSE), 'E2 Allocators'!$B$15:$W$361, MATCH('O5 Details by Class &amp; Accounts'!BG$18, 'E2 Allocators'!$B$15:$W$15, 0),FALSE)*$E27), 0, VLOOKUP(VLOOKUP($A27, 'E4 TB Allocation Details'!$A$18:$L$205, MATCH("Misc ID", 'E4 TB Allocation Details'!$A$18:$L$18, 0),FALSE), 'E2 Allocators'!$B$15:$W$361, MATCH('O5 Details by Class &amp; Accounts'!BG$18, 'E2 Allocators'!$B$15:$W$15, 0),FALSE)*$E27)</f>
        <v>0</v>
      </c>
      <c r="BH27" s="1411">
        <f>IF(ISERROR(VLOOKUP(VLOOKUP($A27, 'E4 TB Allocation Details'!$A$18:$L$205, MATCH("Misc ID", 'E4 TB Allocation Details'!$A$18:$L$18, 0),FALSE), 'E2 Allocators'!$B$15:$W$361, MATCH('O5 Details by Class &amp; Accounts'!BH$18, 'E2 Allocators'!$B$15:$W$15, 0),FALSE)*$E27), 0, VLOOKUP(VLOOKUP($A27, 'E4 TB Allocation Details'!$A$18:$L$205, MATCH("Misc ID", 'E4 TB Allocation Details'!$A$18:$L$18, 0),FALSE), 'E2 Allocators'!$B$15:$W$361, MATCH('O5 Details by Class &amp; Accounts'!BH$18, 'E2 Allocators'!$B$15:$W$15, 0),FALSE)*$E27)</f>
        <v>0</v>
      </c>
      <c r="BI27" s="1411">
        <f>IF(ISERROR(VLOOKUP(VLOOKUP($A27, 'E4 TB Allocation Details'!$A$18:$L$205, MATCH("Misc ID", 'E4 TB Allocation Details'!$A$18:$L$18, 0),FALSE), 'E2 Allocators'!$B$15:$W$361, MATCH('O5 Details by Class &amp; Accounts'!BI$18, 'E2 Allocators'!$B$15:$W$15, 0),FALSE)*$E27), 0, VLOOKUP(VLOOKUP($A27, 'E4 TB Allocation Details'!$A$18:$L$205, MATCH("Misc ID", 'E4 TB Allocation Details'!$A$18:$L$18, 0),FALSE), 'E2 Allocators'!$B$15:$W$361, MATCH('O5 Details by Class &amp; Accounts'!BI$18, 'E2 Allocators'!$B$15:$W$15, 0),FALSE)*$E27)</f>
        <v>0</v>
      </c>
      <c r="BJ27" s="1411">
        <f>IF(ISERROR(VLOOKUP(VLOOKUP($A27, 'E4 TB Allocation Details'!$A$18:$L$205, MATCH("Misc ID", 'E4 TB Allocation Details'!$A$18:$L$18, 0),FALSE), 'E2 Allocators'!$B$15:$W$361, MATCH('O5 Details by Class &amp; Accounts'!BJ$18, 'E2 Allocators'!$B$15:$W$15, 0),FALSE)*$E27), 0, VLOOKUP(VLOOKUP($A27, 'E4 TB Allocation Details'!$A$18:$L$205, MATCH("Misc ID", 'E4 TB Allocation Details'!$A$18:$L$18, 0),FALSE), 'E2 Allocators'!$B$15:$W$361, MATCH('O5 Details by Class &amp; Accounts'!BJ$18, 'E2 Allocators'!$B$15:$W$15, 0),FALSE)*$E27)</f>
        <v>0</v>
      </c>
      <c r="BK27" s="1411">
        <f>IF(ISERROR(VLOOKUP(VLOOKUP($A27, 'E4 TB Allocation Details'!$A$18:$L$205, MATCH("Misc ID", 'E4 TB Allocation Details'!$A$18:$L$18, 0),FALSE), 'E2 Allocators'!$B$15:$W$361, MATCH('O5 Details by Class &amp; Accounts'!BK$18, 'E2 Allocators'!$B$15:$W$15, 0),FALSE)*$E27), 0, VLOOKUP(VLOOKUP($A27, 'E4 TB Allocation Details'!$A$18:$L$205, MATCH("Misc ID", 'E4 TB Allocation Details'!$A$18:$L$18, 0),FALSE), 'E2 Allocators'!$B$15:$W$361, MATCH('O5 Details by Class &amp; Accounts'!BK$18, 'E2 Allocators'!$B$15:$W$15, 0),FALSE)*$E27)</f>
        <v>0</v>
      </c>
      <c r="BL27" s="1411">
        <f>IF(ISERROR(VLOOKUP(VLOOKUP($A27, 'E4 TB Allocation Details'!$A$18:$L$205, MATCH("Misc ID", 'E4 TB Allocation Details'!$A$18:$L$18, 0),FALSE), 'E2 Allocators'!$B$15:$W$361, MATCH('O5 Details by Class &amp; Accounts'!BL$18, 'E2 Allocators'!$B$15:$W$15, 0),FALSE)*$E27), 0, VLOOKUP(VLOOKUP($A27, 'E4 TB Allocation Details'!$A$18:$L$205, MATCH("Misc ID", 'E4 TB Allocation Details'!$A$18:$L$18, 0),FALSE), 'E2 Allocators'!$B$15:$W$361, MATCH('O5 Details by Class &amp; Accounts'!BL$18, 'E2 Allocators'!$B$15:$W$15, 0),FALSE)*$E27)</f>
        <v>0</v>
      </c>
      <c r="BM27" s="1411">
        <f>IF(ISERROR(VLOOKUP(VLOOKUP($A27, 'E4 TB Allocation Details'!$A$18:$L$205, MATCH("Misc ID", 'E4 TB Allocation Details'!$A$18:$L$18, 0),FALSE), 'E2 Allocators'!$B$15:$W$361, MATCH('O5 Details by Class &amp; Accounts'!BM$18, 'E2 Allocators'!$B$15:$W$15, 0),FALSE)*$E27), 0, VLOOKUP(VLOOKUP($A27, 'E4 TB Allocation Details'!$A$18:$L$205, MATCH("Misc ID", 'E4 TB Allocation Details'!$A$18:$L$18, 0),FALSE), 'E2 Allocators'!$B$15:$W$361, MATCH('O5 Details by Class &amp; Accounts'!BM$18, 'E2 Allocators'!$B$15:$W$15, 0),FALSE)*$E27)</f>
        <v>0</v>
      </c>
      <c r="BN27" s="1411">
        <f>IF(ISERROR(VLOOKUP(VLOOKUP($A27, 'E4 TB Allocation Details'!$A$18:$L$205, MATCH("Misc ID", 'E4 TB Allocation Details'!$A$18:$L$18, 0),FALSE), 'E2 Allocators'!$B$15:$W$361, MATCH('O5 Details by Class &amp; Accounts'!BN$18, 'E2 Allocators'!$B$15:$W$15, 0),FALSE)*$E27), 0, VLOOKUP(VLOOKUP($A27, 'E4 TB Allocation Details'!$A$18:$L$205, MATCH("Misc ID", 'E4 TB Allocation Details'!$A$18:$L$18, 0),FALSE), 'E2 Allocators'!$B$15:$W$361, MATCH('O5 Details by Class &amp; Accounts'!BN$18, 'E2 Allocators'!$B$15:$W$15, 0),FALSE)*$E27)</f>
        <v>0</v>
      </c>
      <c r="BO27" s="1411">
        <f>IF(ISERROR(VLOOKUP(VLOOKUP($A27, 'E4 TB Allocation Details'!$A$18:$L$205, MATCH("Misc ID", 'E4 TB Allocation Details'!$A$18:$L$18, 0),FALSE), 'E2 Allocators'!$B$15:$W$361, MATCH('O5 Details by Class &amp; Accounts'!BO$18, 'E2 Allocators'!$B$15:$W$15, 0),FALSE)*$E27), 0, VLOOKUP(VLOOKUP($A27, 'E4 TB Allocation Details'!$A$18:$L$205, MATCH("Misc ID", 'E4 TB Allocation Details'!$A$18:$L$18, 0),FALSE), 'E2 Allocators'!$B$15:$W$361, MATCH('O5 Details by Class &amp; Accounts'!BO$18, 'E2 Allocators'!$B$15:$W$15, 0),FALSE)*$E27)</f>
        <v>0</v>
      </c>
      <c r="BP27" s="1411">
        <f>IF(ISERROR(VLOOKUP(VLOOKUP($A27, 'E4 TB Allocation Details'!$A$18:$L$205, MATCH("Misc ID", 'E4 TB Allocation Details'!$A$18:$L$18, 0),FALSE), 'E2 Allocators'!$B$15:$W$361, MATCH('O5 Details by Class &amp; Accounts'!BP$18, 'E2 Allocators'!$B$15:$W$15, 0),FALSE)*$E27), 0, VLOOKUP(VLOOKUP($A27, 'E4 TB Allocation Details'!$A$18:$L$205, MATCH("Misc ID", 'E4 TB Allocation Details'!$A$18:$L$18, 0),FALSE), 'E2 Allocators'!$B$15:$W$361, MATCH('O5 Details by Class &amp; Accounts'!BP$18, 'E2 Allocators'!$B$15:$W$15, 0),FALSE)*$E27)</f>
        <v>0</v>
      </c>
      <c r="BQ27" s="1411">
        <f>IF(ISERROR(VLOOKUP(VLOOKUP($A27, 'E4 TB Allocation Details'!$A$18:$L$205, MATCH("Misc ID", 'E4 TB Allocation Details'!$A$18:$L$18, 0),FALSE), 'E2 Allocators'!$B$15:$W$361, MATCH('O5 Details by Class &amp; Accounts'!BQ$18, 'E2 Allocators'!$B$15:$W$15, 0),FALSE)*$E27), 0, VLOOKUP(VLOOKUP($A27, 'E4 TB Allocation Details'!$A$18:$L$205, MATCH("Misc ID", 'E4 TB Allocation Details'!$A$18:$L$18, 0),FALSE), 'E2 Allocators'!$B$15:$W$361, MATCH('O5 Details by Class &amp; Accounts'!BQ$18, 'E2 Allocators'!$B$15:$W$15, 0),FALSE)*$E27)</f>
        <v>0</v>
      </c>
      <c r="BR27" s="1411">
        <f>IF(ISERROR(VLOOKUP(VLOOKUP($A27, 'E4 TB Allocation Details'!$A$18:$L$205, MATCH("Misc ID", 'E4 TB Allocation Details'!$A$18:$L$18, 0),FALSE), 'E2 Allocators'!$B$15:$W$361, MATCH('O5 Details by Class &amp; Accounts'!BR$18, 'E2 Allocators'!$B$15:$W$15, 0),FALSE)*$E27), 0, VLOOKUP(VLOOKUP($A27, 'E4 TB Allocation Details'!$A$18:$L$205, MATCH("Misc ID", 'E4 TB Allocation Details'!$A$18:$L$18, 0),FALSE), 'E2 Allocators'!$B$15:$W$361, MATCH('O5 Details by Class &amp; Accounts'!BR$18, 'E2 Allocators'!$B$15:$W$15, 0),FALSE)*$E27)</f>
        <v>0</v>
      </c>
      <c r="BS27" s="1411">
        <f t="shared" si="3"/>
        <v>0</v>
      </c>
      <c r="BT27" s="1411">
        <f>IF(ISERROR(VLOOKUP(VLOOKUP($A27, 'E4 TB Allocation Details'!$A$18:$L$205, MATCH("A &amp; G ID", 'E4 TB Allocation Details'!$A$18:$L$18, 0),FALSE), 'E2 Allocators'!$B$15:$W$361, MATCH('O5 Details by Class &amp; Accounts'!BT$18, 'E2 Allocators'!$B$15:$W$15, 0),FALSE)*$E27), 0, VLOOKUP(VLOOKUP($A27, 'E4 TB Allocation Details'!$A$18:$L$205, MATCH("A &amp; G ID", 'E4 TB Allocation Details'!$A$18:$L$18, 0),FALSE), 'E2 Allocators'!$B$15:$W$361, MATCH('O5 Details by Class &amp; Accounts'!BT$18, 'E2 Allocators'!$B$15:$W$15, 0),FALSE)*$E27)</f>
        <v>0</v>
      </c>
      <c r="BU27" s="1411">
        <f>IF(ISERROR(VLOOKUP(VLOOKUP($A27, 'E4 TB Allocation Details'!$A$18:$L$205, MATCH("A &amp; G ID", 'E4 TB Allocation Details'!$A$18:$L$18, 0),FALSE), 'E2 Allocators'!$B$15:$W$361, MATCH('O5 Details by Class &amp; Accounts'!BU$18, 'E2 Allocators'!$B$15:$W$15, 0),FALSE)*$E27), 0, VLOOKUP(VLOOKUP($A27, 'E4 TB Allocation Details'!$A$18:$L$205, MATCH("A &amp; G ID", 'E4 TB Allocation Details'!$A$18:$L$18, 0),FALSE), 'E2 Allocators'!$B$15:$W$361, MATCH('O5 Details by Class &amp; Accounts'!BU$18, 'E2 Allocators'!$B$15:$W$15, 0),FALSE)*$E27)</f>
        <v>0</v>
      </c>
      <c r="BV27" s="1411">
        <f>IF(ISERROR(VLOOKUP(VLOOKUP($A27, 'E4 TB Allocation Details'!$A$18:$L$205, MATCH("A &amp; G ID", 'E4 TB Allocation Details'!$A$18:$L$18, 0),FALSE), 'E2 Allocators'!$B$15:$W$361, MATCH('O5 Details by Class &amp; Accounts'!BV$18, 'E2 Allocators'!$B$15:$W$15, 0),FALSE)*$E27), 0, VLOOKUP(VLOOKUP($A27, 'E4 TB Allocation Details'!$A$18:$L$205, MATCH("A &amp; G ID", 'E4 TB Allocation Details'!$A$18:$L$18, 0),FALSE), 'E2 Allocators'!$B$15:$W$361, MATCH('O5 Details by Class &amp; Accounts'!BV$18, 'E2 Allocators'!$B$15:$W$15, 0),FALSE)*$E27)</f>
        <v>0</v>
      </c>
      <c r="BW27" s="1411">
        <f>IF(ISERROR(VLOOKUP(VLOOKUP($A27, 'E4 TB Allocation Details'!$A$18:$L$205, MATCH("A &amp; G ID", 'E4 TB Allocation Details'!$A$18:$L$18, 0),FALSE), 'E2 Allocators'!$B$15:$W$361, MATCH('O5 Details by Class &amp; Accounts'!BW$18, 'E2 Allocators'!$B$15:$W$15, 0),FALSE)*$E27), 0, VLOOKUP(VLOOKUP($A27, 'E4 TB Allocation Details'!$A$18:$L$205, MATCH("A &amp; G ID", 'E4 TB Allocation Details'!$A$18:$L$18, 0),FALSE), 'E2 Allocators'!$B$15:$W$361, MATCH('O5 Details by Class &amp; Accounts'!BW$18, 'E2 Allocators'!$B$15:$W$15, 0),FALSE)*$E27)</f>
        <v>0</v>
      </c>
      <c r="BX27" s="1411">
        <f>IF(ISERROR(VLOOKUP(VLOOKUP($A27, 'E4 TB Allocation Details'!$A$18:$L$205, MATCH("A &amp; G ID", 'E4 TB Allocation Details'!$A$18:$L$18, 0),FALSE), 'E2 Allocators'!$B$15:$W$361, MATCH('O5 Details by Class &amp; Accounts'!BX$18, 'E2 Allocators'!$B$15:$W$15, 0),FALSE)*$E27), 0, VLOOKUP(VLOOKUP($A27, 'E4 TB Allocation Details'!$A$18:$L$205, MATCH("A &amp; G ID", 'E4 TB Allocation Details'!$A$18:$L$18, 0),FALSE), 'E2 Allocators'!$B$15:$W$361, MATCH('O5 Details by Class &amp; Accounts'!BX$18, 'E2 Allocators'!$B$15:$W$15, 0),FALSE)*$E27)</f>
        <v>0</v>
      </c>
      <c r="BY27" s="1411">
        <f>IF(ISERROR(VLOOKUP(VLOOKUP($A27, 'E4 TB Allocation Details'!$A$18:$L$205, MATCH("A &amp; G ID", 'E4 TB Allocation Details'!$A$18:$L$18, 0),FALSE), 'E2 Allocators'!$B$15:$W$361, MATCH('O5 Details by Class &amp; Accounts'!BY$18, 'E2 Allocators'!$B$15:$W$15, 0),FALSE)*$E27), 0, VLOOKUP(VLOOKUP($A27, 'E4 TB Allocation Details'!$A$18:$L$205, MATCH("A &amp; G ID", 'E4 TB Allocation Details'!$A$18:$L$18, 0),FALSE), 'E2 Allocators'!$B$15:$W$361, MATCH('O5 Details by Class &amp; Accounts'!BY$18, 'E2 Allocators'!$B$15:$W$15, 0),FALSE)*$E27)</f>
        <v>0</v>
      </c>
      <c r="BZ27" s="1411">
        <f>IF(ISERROR(VLOOKUP(VLOOKUP($A27, 'E4 TB Allocation Details'!$A$18:$L$205, MATCH("A &amp; G ID", 'E4 TB Allocation Details'!$A$18:$L$18, 0),FALSE), 'E2 Allocators'!$B$15:$W$361, MATCH('O5 Details by Class &amp; Accounts'!BZ$18, 'E2 Allocators'!$B$15:$W$15, 0),FALSE)*$E27), 0, VLOOKUP(VLOOKUP($A27, 'E4 TB Allocation Details'!$A$18:$L$205, MATCH("A &amp; G ID", 'E4 TB Allocation Details'!$A$18:$L$18, 0),FALSE), 'E2 Allocators'!$B$15:$W$361, MATCH('O5 Details by Class &amp; Accounts'!BZ$18, 'E2 Allocators'!$B$15:$W$15, 0),FALSE)*$E27)</f>
        <v>0</v>
      </c>
      <c r="CA27" s="1411">
        <f>IF(ISERROR(VLOOKUP(VLOOKUP($A27, 'E4 TB Allocation Details'!$A$18:$L$205, MATCH("A &amp; G ID", 'E4 TB Allocation Details'!$A$18:$L$18, 0),FALSE), 'E2 Allocators'!$B$15:$W$361, MATCH('O5 Details by Class &amp; Accounts'!CA$18, 'E2 Allocators'!$B$15:$W$15, 0),FALSE)*$E27), 0, VLOOKUP(VLOOKUP($A27, 'E4 TB Allocation Details'!$A$18:$L$205, MATCH("A &amp; G ID", 'E4 TB Allocation Details'!$A$18:$L$18, 0),FALSE), 'E2 Allocators'!$B$15:$W$361, MATCH('O5 Details by Class &amp; Accounts'!CA$18, 'E2 Allocators'!$B$15:$W$15, 0),FALSE)*$E27)</f>
        <v>0</v>
      </c>
      <c r="CB27" s="1411">
        <f>IF(ISERROR(VLOOKUP(VLOOKUP($A27, 'E4 TB Allocation Details'!$A$18:$L$205, MATCH("A &amp; G ID", 'E4 TB Allocation Details'!$A$18:$L$18, 0),FALSE), 'E2 Allocators'!$B$15:$W$361, MATCH('O5 Details by Class &amp; Accounts'!CB$18, 'E2 Allocators'!$B$15:$W$15, 0),FALSE)*$E27), 0, VLOOKUP(VLOOKUP($A27, 'E4 TB Allocation Details'!$A$18:$L$205, MATCH("A &amp; G ID", 'E4 TB Allocation Details'!$A$18:$L$18, 0),FALSE), 'E2 Allocators'!$B$15:$W$361, MATCH('O5 Details by Class &amp; Accounts'!CB$18, 'E2 Allocators'!$B$15:$W$15, 0),FALSE)*$E27)</f>
        <v>0</v>
      </c>
      <c r="CC27" s="1411">
        <f>IF(ISERROR(VLOOKUP(VLOOKUP($A27, 'E4 TB Allocation Details'!$A$18:$L$205, MATCH("A &amp; G ID", 'E4 TB Allocation Details'!$A$18:$L$18, 0),FALSE), 'E2 Allocators'!$B$15:$W$361, MATCH('O5 Details by Class &amp; Accounts'!CC$18, 'E2 Allocators'!$B$15:$W$15, 0),FALSE)*$E27), 0, VLOOKUP(VLOOKUP($A27, 'E4 TB Allocation Details'!$A$18:$L$205, MATCH("A &amp; G ID", 'E4 TB Allocation Details'!$A$18:$L$18, 0),FALSE), 'E2 Allocators'!$B$15:$W$361, MATCH('O5 Details by Class &amp; Accounts'!CC$18, 'E2 Allocators'!$B$15:$W$15, 0),FALSE)*$E27)</f>
        <v>0</v>
      </c>
      <c r="CD27" s="1411">
        <f>IF(ISERROR(VLOOKUP(VLOOKUP($A27, 'E4 TB Allocation Details'!$A$18:$L$205, MATCH("A &amp; G ID", 'E4 TB Allocation Details'!$A$18:$L$18, 0),FALSE), 'E2 Allocators'!$B$15:$W$361, MATCH('O5 Details by Class &amp; Accounts'!CD$18, 'E2 Allocators'!$B$15:$W$15, 0),FALSE)*$E27), 0, VLOOKUP(VLOOKUP($A27, 'E4 TB Allocation Details'!$A$18:$L$205, MATCH("A &amp; G ID", 'E4 TB Allocation Details'!$A$18:$L$18, 0),FALSE), 'E2 Allocators'!$B$15:$W$361, MATCH('O5 Details by Class &amp; Accounts'!CD$18, 'E2 Allocators'!$B$15:$W$15, 0),FALSE)*$E27)</f>
        <v>0</v>
      </c>
      <c r="CE27" s="1411">
        <f>IF(ISERROR(VLOOKUP(VLOOKUP($A27, 'E4 TB Allocation Details'!$A$18:$L$205, MATCH("A &amp; G ID", 'E4 TB Allocation Details'!$A$18:$L$18, 0),FALSE), 'E2 Allocators'!$B$15:$W$361, MATCH('O5 Details by Class &amp; Accounts'!CE$18, 'E2 Allocators'!$B$15:$W$15, 0),FALSE)*$E27), 0, VLOOKUP(VLOOKUP($A27, 'E4 TB Allocation Details'!$A$18:$L$205, MATCH("A &amp; G ID", 'E4 TB Allocation Details'!$A$18:$L$18, 0),FALSE), 'E2 Allocators'!$B$15:$W$361, MATCH('O5 Details by Class &amp; Accounts'!CE$18, 'E2 Allocators'!$B$15:$W$15, 0),FALSE)*$E27)</f>
        <v>0</v>
      </c>
      <c r="CF27" s="1411">
        <f>IF(ISERROR(VLOOKUP(VLOOKUP($A27, 'E4 TB Allocation Details'!$A$18:$L$205, MATCH("A &amp; G ID", 'E4 TB Allocation Details'!$A$18:$L$18, 0),FALSE), 'E2 Allocators'!$B$15:$W$361, MATCH('O5 Details by Class &amp; Accounts'!CF$18, 'E2 Allocators'!$B$15:$W$15, 0),FALSE)*$E27), 0, VLOOKUP(VLOOKUP($A27, 'E4 TB Allocation Details'!$A$18:$L$205, MATCH("A &amp; G ID", 'E4 TB Allocation Details'!$A$18:$L$18, 0),FALSE), 'E2 Allocators'!$B$15:$W$361, MATCH('O5 Details by Class &amp; Accounts'!CF$18, 'E2 Allocators'!$B$15:$W$15, 0),FALSE)*$E27)</f>
        <v>0</v>
      </c>
      <c r="CG27" s="1411">
        <f>IF(ISERROR(VLOOKUP(VLOOKUP($A27, 'E4 TB Allocation Details'!$A$18:$L$205, MATCH("A &amp; G ID", 'E4 TB Allocation Details'!$A$18:$L$18, 0),FALSE), 'E2 Allocators'!$B$15:$W$361, MATCH('O5 Details by Class &amp; Accounts'!CG$18, 'E2 Allocators'!$B$15:$W$15, 0),FALSE)*$E27), 0, VLOOKUP(VLOOKUP($A27, 'E4 TB Allocation Details'!$A$18:$L$205, MATCH("A &amp; G ID", 'E4 TB Allocation Details'!$A$18:$L$18, 0),FALSE), 'E2 Allocators'!$B$15:$W$361, MATCH('O5 Details by Class &amp; Accounts'!CG$18, 'E2 Allocators'!$B$15:$W$15, 0),FALSE)*$E27)</f>
        <v>0</v>
      </c>
      <c r="CH27" s="1411">
        <f>IF(ISERROR(VLOOKUP(VLOOKUP($A27, 'E4 TB Allocation Details'!$A$18:$L$205, MATCH("A &amp; G ID", 'E4 TB Allocation Details'!$A$18:$L$18, 0),FALSE), 'E2 Allocators'!$B$15:$W$361, MATCH('O5 Details by Class &amp; Accounts'!CH$18, 'E2 Allocators'!$B$15:$W$15, 0),FALSE)*$E27), 0, VLOOKUP(VLOOKUP($A27, 'E4 TB Allocation Details'!$A$18:$L$205, MATCH("A &amp; G ID", 'E4 TB Allocation Details'!$A$18:$L$18, 0),FALSE), 'E2 Allocators'!$B$15:$W$361, MATCH('O5 Details by Class &amp; Accounts'!CH$18, 'E2 Allocators'!$B$15:$W$15, 0),FALSE)*$E27)</f>
        <v>0</v>
      </c>
      <c r="CI27" s="1411">
        <f>IF(ISERROR(VLOOKUP(VLOOKUP($A27, 'E4 TB Allocation Details'!$A$18:$L$205, MATCH("A &amp; G ID", 'E4 TB Allocation Details'!$A$18:$L$18, 0),FALSE), 'E2 Allocators'!$B$15:$W$361, MATCH('O5 Details by Class &amp; Accounts'!CI$18, 'E2 Allocators'!$B$15:$W$15, 0),FALSE)*$E27), 0, VLOOKUP(VLOOKUP($A27, 'E4 TB Allocation Details'!$A$18:$L$205, MATCH("A &amp; G ID", 'E4 TB Allocation Details'!$A$18:$L$18, 0),FALSE), 'E2 Allocators'!$B$15:$W$361, MATCH('O5 Details by Class &amp; Accounts'!CI$18, 'E2 Allocators'!$B$15:$W$15, 0),FALSE)*$E27)</f>
        <v>0</v>
      </c>
      <c r="CJ27" s="1411">
        <f>IF(ISERROR(VLOOKUP(VLOOKUP($A27, 'E4 TB Allocation Details'!$A$18:$L$205, MATCH("A &amp; G ID", 'E4 TB Allocation Details'!$A$18:$L$18, 0),FALSE), 'E2 Allocators'!$B$15:$W$361, MATCH('O5 Details by Class &amp; Accounts'!CJ$18, 'E2 Allocators'!$B$15:$W$15, 0),FALSE)*$E27), 0, VLOOKUP(VLOOKUP($A27, 'E4 TB Allocation Details'!$A$18:$L$205, MATCH("A &amp; G ID", 'E4 TB Allocation Details'!$A$18:$L$18, 0),FALSE), 'E2 Allocators'!$B$15:$W$361, MATCH('O5 Details by Class &amp; Accounts'!CJ$18, 'E2 Allocators'!$B$15:$W$15, 0),FALSE)*$E27)</f>
        <v>0</v>
      </c>
      <c r="CK27" s="1411">
        <f>IF(ISERROR(VLOOKUP(VLOOKUP($A27, 'E4 TB Allocation Details'!$A$18:$L$205, MATCH("A &amp; G ID", 'E4 TB Allocation Details'!$A$18:$L$18, 0),FALSE), 'E2 Allocators'!$B$15:$W$361, MATCH('O5 Details by Class &amp; Accounts'!CK$18, 'E2 Allocators'!$B$15:$W$15, 0),FALSE)*$E27), 0, VLOOKUP(VLOOKUP($A27, 'E4 TB Allocation Details'!$A$18:$L$205, MATCH("A &amp; G ID", 'E4 TB Allocation Details'!$A$18:$L$18, 0),FALSE), 'E2 Allocators'!$B$15:$W$361, MATCH('O5 Details by Class &amp; Accounts'!CK$18, 'E2 Allocators'!$B$15:$W$15, 0),FALSE)*$E27)</f>
        <v>0</v>
      </c>
      <c r="CL27" s="1411">
        <f>IF(ISERROR(VLOOKUP(VLOOKUP($A27, 'E4 TB Allocation Details'!$A$18:$L$205, MATCH("A &amp; G ID", 'E4 TB Allocation Details'!$A$18:$L$18, 0),FALSE), 'E2 Allocators'!$B$15:$W$361, MATCH('O5 Details by Class &amp; Accounts'!CL$18, 'E2 Allocators'!$B$15:$W$15, 0),FALSE)*$E27), 0, VLOOKUP(VLOOKUP($A27, 'E4 TB Allocation Details'!$A$18:$L$205, MATCH("A &amp; G ID", 'E4 TB Allocation Details'!$A$18:$L$18, 0),FALSE), 'E2 Allocators'!$B$15:$W$361, MATCH('O5 Details by Class &amp; Accounts'!CL$18, 'E2 Allocators'!$B$15:$W$15, 0),FALSE)*$E27)</f>
        <v>0</v>
      </c>
      <c r="CM27" s="1411">
        <f>IF(ISERROR(VLOOKUP(VLOOKUP($A27, 'E4 TB Allocation Details'!$A$18:$L$205, MATCH("A &amp; G ID", 'E4 TB Allocation Details'!$A$18:$L$18, 0),FALSE), 'E2 Allocators'!$B$15:$W$361, MATCH('O5 Details by Class &amp; Accounts'!CM$18, 'E2 Allocators'!$B$15:$W$15, 0),FALSE)*$E27), 0, VLOOKUP(VLOOKUP($A27, 'E4 TB Allocation Details'!$A$18:$L$205, MATCH("A &amp; G ID", 'E4 TB Allocation Details'!$A$18:$L$18, 0),FALSE), 'E2 Allocators'!$B$15:$W$361, MATCH('O5 Details by Class &amp; Accounts'!CM$18, 'E2 Allocators'!$B$15:$W$15, 0),FALSE)*$E27)</f>
        <v>0</v>
      </c>
      <c r="CN27" s="1411">
        <f t="shared" si="5"/>
        <v>0</v>
      </c>
      <c r="CO27" s="1791">
        <f t="shared" si="4"/>
        <v>0</v>
      </c>
      <c r="CQ27" s="2086" t="e">
        <v>#N/A</v>
      </c>
    </row>
    <row r="28" spans="1:95" s="80" customFormat="1" ht="12.75">
      <c r="A28" s="1174" t="s">
        <v>1261</v>
      </c>
      <c r="B28" s="1175" t="s">
        <v>1010</v>
      </c>
      <c r="C28" s="1788">
        <f>IF(ISERROR(VLOOKUP($A28,'I3 TB Data'!$A$23:$H$458,MATCH('O5 Details by Class &amp; Accounts'!$C$18, 'I3 TB Data'!$A$23:$H$23,0),0)), 0, VLOOKUP($A28,'I3 TB Data'!$A$23:$H$458,MATCH('O5 Details by Class &amp; Accounts'!$C$18,'I3 TB Data'!$A$23:$H$23,0),0))</f>
        <v>0</v>
      </c>
      <c r="D28" s="1789">
        <f>'I4 BO ASSETS'!E25</f>
        <v>0</v>
      </c>
      <c r="E28" s="1788">
        <f t="shared" si="6"/>
        <v>0</v>
      </c>
      <c r="F28" s="1790">
        <f>IF(ISERROR(VLOOKUP($A28, 'E1 Categorization'!A33:E122, MATCH("Customer Component", 'E1 Categorization'!$A$33:$E$33,0), 0)), 0, IF(VLOOKUP($A28, 'E1 Categorization'!A33:E122, MATCH("Customer Component", 'E1 Categorization'!$A$33:$E$33,0), 0)=0, 'O5 Details by Class &amp; Accounts'!$E28, IF(AND(VLOOKUP($A28, 'E1 Categorization'!A33:E122, MATCH("Customer Component", 'E1 Categorization'!$A$33:$E$33,0), 0) &gt;0, VLOOKUP($A28, 'E1 Categorization'!A33:E122, MATCH("Customer Component", 'E1 Categorization'!$A$33:$E$33,0), 0)&lt;1), 'O5 Details by Class &amp; Accounts'!$E28*(1-VLOOKUP($A28, 'E1 Categorization'!A33:E122, MATCH("Customer Component", 'E1 Categorization'!$A$33:$E$33,0), 0)), 0)))</f>
        <v>0</v>
      </c>
      <c r="G28" s="1790">
        <f>IF(ISERROR(VLOOKUP($A28, 'E1 Categorization'!A33:E122, MATCH("Customer Component", 'E1 Categorization'!$A$33:$E$33,0), 0)),0, IF(VLOOKUP($A28, 'E1 Categorization'!A33:E122, MATCH("Customer Component", 'E1 Categorization'!$A$33:$E$33,0), 0)=0, 0, IF(AND(VLOOKUP($A28, 'E1 Categorization'!A33:E122, MATCH("Customer Component", 'E1 Categorization'!$A$33:$E$33,0), 0) &gt;0, VLOOKUP($A28, 'E1 Categorization'!A33:E122, MATCH("Customer Component", 'E1 Categorization'!$A$33:$E$33,0), 0)&lt;1), 'O5 Details by Class &amp; Accounts'!$E28*(VLOOKUP($A28, 'E1 Categorization'!A33:E122, MATCH("Customer Component", 'E1 Categorization'!$A$33:$E$33,0), 0)), 'O5 Details by Class &amp; Accounts'!$E28)))</f>
        <v>0</v>
      </c>
      <c r="H28" s="1411">
        <f t="shared" si="0"/>
        <v>0</v>
      </c>
      <c r="I28" s="1411">
        <f>IF(ISERROR(VLOOKUP(VLOOKUP($A28, 'E4 TB Allocation Details'!$A$18:$L$205, MATCH("Demand ID", 'E4 TB Allocation Details'!$A$18:$L$18, 0),FALSE), 'E2 Allocators'!$B$15:$W$361, MATCH('O5 Details by Class &amp; Accounts'!I$18, 'E2 Allocators'!$B$15:$W$15, 0),FALSE)*$F28), 0, VLOOKUP(VLOOKUP($A28, 'E4 TB Allocation Details'!$A$18:$L$205, MATCH("Demand ID", 'E4 TB Allocation Details'!$A$18:$L$18, 0),FALSE), 'E2 Allocators'!$B$15:$W$361, MATCH('O5 Details by Class &amp; Accounts'!I$18, 'E2 Allocators'!$B$15:$W$15, 0),FALSE)*$F28)</f>
        <v>0</v>
      </c>
      <c r="J28" s="1411">
        <f>IF(ISERROR(VLOOKUP(VLOOKUP($A28, 'E4 TB Allocation Details'!$A$18:$L$205, MATCH("Demand ID", 'E4 TB Allocation Details'!$A$18:$L$18, 0),FALSE), 'E2 Allocators'!$B$15:$W$361, MATCH('O5 Details by Class &amp; Accounts'!J$18, 'E2 Allocators'!$B$15:$W$15, 0),FALSE)*$F28), 0, VLOOKUP(VLOOKUP($A28, 'E4 TB Allocation Details'!$A$18:$L$205, MATCH("Demand ID", 'E4 TB Allocation Details'!$A$18:$L$18, 0),FALSE), 'E2 Allocators'!$B$15:$W$361, MATCH('O5 Details by Class &amp; Accounts'!J$18, 'E2 Allocators'!$B$15:$W$15, 0),FALSE)*$F28)</f>
        <v>0</v>
      </c>
      <c r="K28" s="1411">
        <f>IF(ISERROR(VLOOKUP(VLOOKUP($A28, 'E4 TB Allocation Details'!$A$18:$L$205, MATCH("Demand ID", 'E4 TB Allocation Details'!$A$18:$L$18, 0),FALSE), 'E2 Allocators'!$B$15:$W$361, MATCH('O5 Details by Class &amp; Accounts'!K$18, 'E2 Allocators'!$B$15:$W$15, 0),FALSE)*$F28), 0, VLOOKUP(VLOOKUP($A28, 'E4 TB Allocation Details'!$A$18:$L$205, MATCH("Demand ID", 'E4 TB Allocation Details'!$A$18:$L$18, 0),FALSE), 'E2 Allocators'!$B$15:$W$361, MATCH('O5 Details by Class &amp; Accounts'!K$18, 'E2 Allocators'!$B$15:$W$15, 0),FALSE)*$F28)</f>
        <v>0</v>
      </c>
      <c r="L28" s="1411">
        <f>IF(ISERROR(VLOOKUP(VLOOKUP($A28, 'E4 TB Allocation Details'!$A$18:$L$205, MATCH("Demand ID", 'E4 TB Allocation Details'!$A$18:$L$18, 0),FALSE), 'E2 Allocators'!$B$15:$W$361, MATCH('O5 Details by Class &amp; Accounts'!L$18, 'E2 Allocators'!$B$15:$W$15, 0),FALSE)*$F28), 0, VLOOKUP(VLOOKUP($A28, 'E4 TB Allocation Details'!$A$18:$L$205, MATCH("Demand ID", 'E4 TB Allocation Details'!$A$18:$L$18, 0),FALSE), 'E2 Allocators'!$B$15:$W$361, MATCH('O5 Details by Class &amp; Accounts'!L$18, 'E2 Allocators'!$B$15:$W$15, 0),FALSE)*$F28)</f>
        <v>0</v>
      </c>
      <c r="M28" s="1411">
        <f>IF(ISERROR(VLOOKUP(VLOOKUP($A28, 'E4 TB Allocation Details'!$A$18:$L$205, MATCH("Demand ID", 'E4 TB Allocation Details'!$A$18:$L$18, 0),FALSE), 'E2 Allocators'!$B$15:$W$361, MATCH('O5 Details by Class &amp; Accounts'!M$18, 'E2 Allocators'!$B$15:$W$15, 0),FALSE)*$F28), 0, VLOOKUP(VLOOKUP($A28, 'E4 TB Allocation Details'!$A$18:$L$205, MATCH("Demand ID", 'E4 TB Allocation Details'!$A$18:$L$18, 0),FALSE), 'E2 Allocators'!$B$15:$W$361, MATCH('O5 Details by Class &amp; Accounts'!M$18, 'E2 Allocators'!$B$15:$W$15, 0),FALSE)*$F28)</f>
        <v>0</v>
      </c>
      <c r="N28" s="1411">
        <f>IF(ISERROR(VLOOKUP(VLOOKUP($A28, 'E4 TB Allocation Details'!$A$18:$L$205, MATCH("Demand ID", 'E4 TB Allocation Details'!$A$18:$L$18, 0),FALSE), 'E2 Allocators'!$B$15:$W$361, MATCH('O5 Details by Class &amp; Accounts'!N$18, 'E2 Allocators'!$B$15:$W$15, 0),FALSE)*$F28), 0, VLOOKUP(VLOOKUP($A28, 'E4 TB Allocation Details'!$A$18:$L$205, MATCH("Demand ID", 'E4 TB Allocation Details'!$A$18:$L$18, 0),FALSE), 'E2 Allocators'!$B$15:$W$361, MATCH('O5 Details by Class &amp; Accounts'!N$18, 'E2 Allocators'!$B$15:$W$15, 0),FALSE)*$F28)</f>
        <v>0</v>
      </c>
      <c r="O28" s="1411">
        <f>IF(ISERROR(VLOOKUP(VLOOKUP($A28, 'E4 TB Allocation Details'!$A$18:$L$205, MATCH("Demand ID", 'E4 TB Allocation Details'!$A$18:$L$18, 0),FALSE), 'E2 Allocators'!$B$15:$W$361, MATCH('O5 Details by Class &amp; Accounts'!O$18, 'E2 Allocators'!$B$15:$W$15, 0),FALSE)*$F28), 0, VLOOKUP(VLOOKUP($A28, 'E4 TB Allocation Details'!$A$18:$L$205, MATCH("Demand ID", 'E4 TB Allocation Details'!$A$18:$L$18, 0),FALSE), 'E2 Allocators'!$B$15:$W$361, MATCH('O5 Details by Class &amp; Accounts'!O$18, 'E2 Allocators'!$B$15:$W$15, 0),FALSE)*$F28)</f>
        <v>0</v>
      </c>
      <c r="P28" s="1411">
        <f>IF(ISERROR(VLOOKUP(VLOOKUP($A28, 'E4 TB Allocation Details'!$A$18:$L$205, MATCH("Demand ID", 'E4 TB Allocation Details'!$A$18:$L$18, 0),FALSE), 'E2 Allocators'!$B$15:$W$361, MATCH('O5 Details by Class &amp; Accounts'!P$18, 'E2 Allocators'!$B$15:$W$15, 0),FALSE)*$F28), 0, VLOOKUP(VLOOKUP($A28, 'E4 TB Allocation Details'!$A$18:$L$205, MATCH("Demand ID", 'E4 TB Allocation Details'!$A$18:$L$18, 0),FALSE), 'E2 Allocators'!$B$15:$W$361, MATCH('O5 Details by Class &amp; Accounts'!P$18, 'E2 Allocators'!$B$15:$W$15, 0),FALSE)*$F28)</f>
        <v>0</v>
      </c>
      <c r="Q28" s="1411">
        <f>IF(ISERROR(VLOOKUP(VLOOKUP($A28, 'E4 TB Allocation Details'!$A$18:$L$205, MATCH("Demand ID", 'E4 TB Allocation Details'!$A$18:$L$18, 0),FALSE), 'E2 Allocators'!$B$15:$W$361, MATCH('O5 Details by Class &amp; Accounts'!Q$18, 'E2 Allocators'!$B$15:$W$15, 0),FALSE)*$F28), 0, VLOOKUP(VLOOKUP($A28, 'E4 TB Allocation Details'!$A$18:$L$205, MATCH("Demand ID", 'E4 TB Allocation Details'!$A$18:$L$18, 0),FALSE), 'E2 Allocators'!$B$15:$W$361, MATCH('O5 Details by Class &amp; Accounts'!Q$18, 'E2 Allocators'!$B$15:$W$15, 0),FALSE)*$F28)</f>
        <v>0</v>
      </c>
      <c r="R28" s="1411">
        <f>IF(ISERROR(VLOOKUP(VLOOKUP($A28, 'E4 TB Allocation Details'!$A$18:$L$205, MATCH("Demand ID", 'E4 TB Allocation Details'!$A$18:$L$18, 0),FALSE), 'E2 Allocators'!$B$15:$W$361, MATCH('O5 Details by Class &amp; Accounts'!R$18, 'E2 Allocators'!$B$15:$W$15, 0),FALSE)*$F28), 0, VLOOKUP(VLOOKUP($A28, 'E4 TB Allocation Details'!$A$18:$L$205, MATCH("Demand ID", 'E4 TB Allocation Details'!$A$18:$L$18, 0),FALSE), 'E2 Allocators'!$B$15:$W$361, MATCH('O5 Details by Class &amp; Accounts'!R$18, 'E2 Allocators'!$B$15:$W$15, 0),FALSE)*$F28)</f>
        <v>0</v>
      </c>
      <c r="S28" s="1411">
        <f>IF(ISERROR(VLOOKUP(VLOOKUP($A28, 'E4 TB Allocation Details'!$A$18:$L$205, MATCH("Demand ID", 'E4 TB Allocation Details'!$A$18:$L$18, 0),FALSE), 'E2 Allocators'!$B$15:$W$361, MATCH('O5 Details by Class &amp; Accounts'!S$18, 'E2 Allocators'!$B$15:$W$15, 0),FALSE)*$F28), 0, VLOOKUP(VLOOKUP($A28, 'E4 TB Allocation Details'!$A$18:$L$205, MATCH("Demand ID", 'E4 TB Allocation Details'!$A$18:$L$18, 0),FALSE), 'E2 Allocators'!$B$15:$W$361, MATCH('O5 Details by Class &amp; Accounts'!S$18, 'E2 Allocators'!$B$15:$W$15, 0),FALSE)*$F28)</f>
        <v>0</v>
      </c>
      <c r="T28" s="1411">
        <f>IF(ISERROR(VLOOKUP(VLOOKUP($A28, 'E4 TB Allocation Details'!$A$18:$L$205, MATCH("Demand ID", 'E4 TB Allocation Details'!$A$18:$L$18, 0),FALSE), 'E2 Allocators'!$B$15:$W$361, MATCH('O5 Details by Class &amp; Accounts'!T$18, 'E2 Allocators'!$B$15:$W$15, 0),FALSE)*$F28), 0, VLOOKUP(VLOOKUP($A28, 'E4 TB Allocation Details'!$A$18:$L$205, MATCH("Demand ID", 'E4 TB Allocation Details'!$A$18:$L$18, 0),FALSE), 'E2 Allocators'!$B$15:$W$361, MATCH('O5 Details by Class &amp; Accounts'!T$18, 'E2 Allocators'!$B$15:$W$15, 0),FALSE)*$F28)</f>
        <v>0</v>
      </c>
      <c r="U28" s="1411">
        <f>IF(ISERROR(VLOOKUP(VLOOKUP($A28, 'E4 TB Allocation Details'!$A$18:$L$205, MATCH("Demand ID", 'E4 TB Allocation Details'!$A$18:$L$18, 0),FALSE), 'E2 Allocators'!$B$15:$W$361, MATCH('O5 Details by Class &amp; Accounts'!U$18, 'E2 Allocators'!$B$15:$W$15, 0),FALSE)*$F28), 0, VLOOKUP(VLOOKUP($A28, 'E4 TB Allocation Details'!$A$18:$L$205, MATCH("Demand ID", 'E4 TB Allocation Details'!$A$18:$L$18, 0),FALSE), 'E2 Allocators'!$B$15:$W$361, MATCH('O5 Details by Class &amp; Accounts'!U$18, 'E2 Allocators'!$B$15:$W$15, 0),FALSE)*$F28)</f>
        <v>0</v>
      </c>
      <c r="V28" s="1411">
        <f>IF(ISERROR(VLOOKUP(VLOOKUP($A28, 'E4 TB Allocation Details'!$A$18:$L$205, MATCH("Demand ID", 'E4 TB Allocation Details'!$A$18:$L$18, 0),FALSE), 'E2 Allocators'!$B$15:$W$361, MATCH('O5 Details by Class &amp; Accounts'!V$18, 'E2 Allocators'!$B$15:$W$15, 0),FALSE)*$F28), 0, VLOOKUP(VLOOKUP($A28, 'E4 TB Allocation Details'!$A$18:$L$205, MATCH("Demand ID", 'E4 TB Allocation Details'!$A$18:$L$18, 0),FALSE), 'E2 Allocators'!$B$15:$W$361, MATCH('O5 Details by Class &amp; Accounts'!V$18, 'E2 Allocators'!$B$15:$W$15, 0),FALSE)*$F28)</f>
        <v>0</v>
      </c>
      <c r="W28" s="1411">
        <f>IF(ISERROR(VLOOKUP(VLOOKUP($A28, 'E4 TB Allocation Details'!$A$18:$L$205, MATCH("Demand ID", 'E4 TB Allocation Details'!$A$18:$L$18, 0),FALSE), 'E2 Allocators'!$B$15:$W$361, MATCH('O5 Details by Class &amp; Accounts'!W$18, 'E2 Allocators'!$B$15:$W$15, 0),FALSE)*$F28), 0, VLOOKUP(VLOOKUP($A28, 'E4 TB Allocation Details'!$A$18:$L$205, MATCH("Demand ID", 'E4 TB Allocation Details'!$A$18:$L$18, 0),FALSE), 'E2 Allocators'!$B$15:$W$361, MATCH('O5 Details by Class &amp; Accounts'!W$18, 'E2 Allocators'!$B$15:$W$15, 0),FALSE)*$F28)</f>
        <v>0</v>
      </c>
      <c r="X28" s="1411">
        <f>IF(ISERROR(VLOOKUP(VLOOKUP($A28, 'E4 TB Allocation Details'!$A$18:$L$205, MATCH("Demand ID", 'E4 TB Allocation Details'!$A$18:$L$18, 0),FALSE), 'E2 Allocators'!$B$15:$W$361, MATCH('O5 Details by Class &amp; Accounts'!X$18, 'E2 Allocators'!$B$15:$W$15, 0),FALSE)*$F28), 0, VLOOKUP(VLOOKUP($A28, 'E4 TB Allocation Details'!$A$18:$L$205, MATCH("Demand ID", 'E4 TB Allocation Details'!$A$18:$L$18, 0),FALSE), 'E2 Allocators'!$B$15:$W$361, MATCH('O5 Details by Class &amp; Accounts'!X$18, 'E2 Allocators'!$B$15:$W$15, 0),FALSE)*$F28)</f>
        <v>0</v>
      </c>
      <c r="Y28" s="1411">
        <f>IF(ISERROR(VLOOKUP(VLOOKUP($A28, 'E4 TB Allocation Details'!$A$18:$L$205, MATCH("Demand ID", 'E4 TB Allocation Details'!$A$18:$L$18, 0),FALSE), 'E2 Allocators'!$B$15:$W$361, MATCH('O5 Details by Class &amp; Accounts'!Y$18, 'E2 Allocators'!$B$15:$W$15, 0),FALSE)*$F28), 0, VLOOKUP(VLOOKUP($A28, 'E4 TB Allocation Details'!$A$18:$L$205, MATCH("Demand ID", 'E4 TB Allocation Details'!$A$18:$L$18, 0),FALSE), 'E2 Allocators'!$B$15:$W$361, MATCH('O5 Details by Class &amp; Accounts'!Y$18, 'E2 Allocators'!$B$15:$W$15, 0),FALSE)*$F28)</f>
        <v>0</v>
      </c>
      <c r="Z28" s="1411">
        <f>IF(ISERROR(VLOOKUP(VLOOKUP($A28, 'E4 TB Allocation Details'!$A$18:$L$205, MATCH("Demand ID", 'E4 TB Allocation Details'!$A$18:$L$18, 0),FALSE), 'E2 Allocators'!$B$15:$W$361, MATCH('O5 Details by Class &amp; Accounts'!Z$18, 'E2 Allocators'!$B$15:$W$15, 0),FALSE)*$F28), 0, VLOOKUP(VLOOKUP($A28, 'E4 TB Allocation Details'!$A$18:$L$205, MATCH("Demand ID", 'E4 TB Allocation Details'!$A$18:$L$18, 0),FALSE), 'E2 Allocators'!$B$15:$W$361, MATCH('O5 Details by Class &amp; Accounts'!Z$18, 'E2 Allocators'!$B$15:$W$15, 0),FALSE)*$F28)</f>
        <v>0</v>
      </c>
      <c r="AA28" s="1411">
        <f>IF(ISERROR(VLOOKUP(VLOOKUP($A28, 'E4 TB Allocation Details'!$A$18:$L$205, MATCH("Demand ID", 'E4 TB Allocation Details'!$A$18:$L$18, 0),FALSE), 'E2 Allocators'!$B$15:$W$361, MATCH('O5 Details by Class &amp; Accounts'!AA$18, 'E2 Allocators'!$B$15:$W$15, 0),FALSE)*$F28), 0, VLOOKUP(VLOOKUP($A28, 'E4 TB Allocation Details'!$A$18:$L$205, MATCH("Demand ID", 'E4 TB Allocation Details'!$A$18:$L$18, 0),FALSE), 'E2 Allocators'!$B$15:$W$361, MATCH('O5 Details by Class &amp; Accounts'!AA$18, 'E2 Allocators'!$B$15:$W$15, 0),FALSE)*$F28)</f>
        <v>0</v>
      </c>
      <c r="AB28" s="1411">
        <f>IF(ISERROR(VLOOKUP(VLOOKUP($A28, 'E4 TB Allocation Details'!$A$18:$L$205, MATCH("Demand ID", 'E4 TB Allocation Details'!$A$18:$L$18, 0),FALSE), 'E2 Allocators'!$B$15:$W$361, MATCH('O5 Details by Class &amp; Accounts'!AB$18, 'E2 Allocators'!$B$15:$W$15, 0),FALSE)*$F28), 0, VLOOKUP(VLOOKUP($A28, 'E4 TB Allocation Details'!$A$18:$L$205, MATCH("Demand ID", 'E4 TB Allocation Details'!$A$18:$L$18, 0),FALSE), 'E2 Allocators'!$B$15:$W$361, MATCH('O5 Details by Class &amp; Accounts'!AB$18, 'E2 Allocators'!$B$15:$W$15, 0),FALSE)*$F28)</f>
        <v>0</v>
      </c>
      <c r="AC28" s="1411">
        <f t="shared" si="1"/>
        <v>0</v>
      </c>
      <c r="AD28" s="1411">
        <f>IF(ISERROR(VLOOKUP(VLOOKUP($A28, 'E4 TB Allocation Details'!$A$18:$L$205, MATCH("Customer ID", 'E4 TB Allocation Details'!$A$18:$L$18, 0),FALSE), 'E2 Allocators'!$B$15:$W$361, MATCH('O5 Details by Class &amp; Accounts'!AD$18, 'E2 Allocators'!$B$15:$W$15, 0),FALSE)*$G28), 0, VLOOKUP(VLOOKUP($A28, 'E4 TB Allocation Details'!$A$18:$L$205, MATCH("Customer ID", 'E4 TB Allocation Details'!$A$18:$L$18, 0),FALSE), 'E2 Allocators'!$B$15:$W$361, MATCH('O5 Details by Class &amp; Accounts'!AD$18, 'E2 Allocators'!$B$15:$W$15, 0),FALSE)*$G28)</f>
        <v>0</v>
      </c>
      <c r="AE28" s="1411">
        <f>IF(ISERROR(VLOOKUP(VLOOKUP($A28, 'E4 TB Allocation Details'!$A$18:$L$205, MATCH("Customer ID", 'E4 TB Allocation Details'!$A$18:$L$18, 0),FALSE), 'E2 Allocators'!$B$15:$W$361, MATCH('O5 Details by Class &amp; Accounts'!AE$18, 'E2 Allocators'!$B$15:$W$15, 0),FALSE)*$G28), 0, VLOOKUP(VLOOKUP($A28, 'E4 TB Allocation Details'!$A$18:$L$205, MATCH("Customer ID", 'E4 TB Allocation Details'!$A$18:$L$18, 0),FALSE), 'E2 Allocators'!$B$15:$W$361, MATCH('O5 Details by Class &amp; Accounts'!AE$18, 'E2 Allocators'!$B$15:$W$15, 0),FALSE)*$G28)</f>
        <v>0</v>
      </c>
      <c r="AF28" s="1411">
        <f>IF(ISERROR(VLOOKUP(VLOOKUP($A28, 'E4 TB Allocation Details'!$A$18:$L$205, MATCH("Customer ID", 'E4 TB Allocation Details'!$A$18:$L$18, 0),FALSE), 'E2 Allocators'!$B$15:$W$361, MATCH('O5 Details by Class &amp; Accounts'!AF$18, 'E2 Allocators'!$B$15:$W$15, 0),FALSE)*$G28), 0, VLOOKUP(VLOOKUP($A28, 'E4 TB Allocation Details'!$A$18:$L$205, MATCH("Customer ID", 'E4 TB Allocation Details'!$A$18:$L$18, 0),FALSE), 'E2 Allocators'!$B$15:$W$361, MATCH('O5 Details by Class &amp; Accounts'!AF$18, 'E2 Allocators'!$B$15:$W$15, 0),FALSE)*$G28)</f>
        <v>0</v>
      </c>
      <c r="AG28" s="1411">
        <f>IF(ISERROR(VLOOKUP(VLOOKUP($A28, 'E4 TB Allocation Details'!$A$18:$L$205, MATCH("Customer ID", 'E4 TB Allocation Details'!$A$18:$L$18, 0),FALSE), 'E2 Allocators'!$B$15:$W$361, MATCH('O5 Details by Class &amp; Accounts'!AG$18, 'E2 Allocators'!$B$15:$W$15, 0),FALSE)*$G28), 0, VLOOKUP(VLOOKUP($A28, 'E4 TB Allocation Details'!$A$18:$L$205, MATCH("Customer ID", 'E4 TB Allocation Details'!$A$18:$L$18, 0),FALSE), 'E2 Allocators'!$B$15:$W$361, MATCH('O5 Details by Class &amp; Accounts'!AG$18, 'E2 Allocators'!$B$15:$W$15, 0),FALSE)*$G28)</f>
        <v>0</v>
      </c>
      <c r="AH28" s="1411">
        <f>IF(ISERROR(VLOOKUP(VLOOKUP($A28, 'E4 TB Allocation Details'!$A$18:$L$205, MATCH("Customer ID", 'E4 TB Allocation Details'!$A$18:$L$18, 0),FALSE), 'E2 Allocators'!$B$15:$W$361, MATCH('O5 Details by Class &amp; Accounts'!AH$18, 'E2 Allocators'!$B$15:$W$15, 0),FALSE)*$G28), 0, VLOOKUP(VLOOKUP($A28, 'E4 TB Allocation Details'!$A$18:$L$205, MATCH("Customer ID", 'E4 TB Allocation Details'!$A$18:$L$18, 0),FALSE), 'E2 Allocators'!$B$15:$W$361, MATCH('O5 Details by Class &amp; Accounts'!AH$18, 'E2 Allocators'!$B$15:$W$15, 0),FALSE)*$G28)</f>
        <v>0</v>
      </c>
      <c r="AI28" s="1411">
        <f>IF(ISERROR(VLOOKUP(VLOOKUP($A28, 'E4 TB Allocation Details'!$A$18:$L$205, MATCH("Customer ID", 'E4 TB Allocation Details'!$A$18:$L$18, 0),FALSE), 'E2 Allocators'!$B$15:$W$361, MATCH('O5 Details by Class &amp; Accounts'!AI$18, 'E2 Allocators'!$B$15:$W$15, 0),FALSE)*$G28), 0, VLOOKUP(VLOOKUP($A28, 'E4 TB Allocation Details'!$A$18:$L$205, MATCH("Customer ID", 'E4 TB Allocation Details'!$A$18:$L$18, 0),FALSE), 'E2 Allocators'!$B$15:$W$361, MATCH('O5 Details by Class &amp; Accounts'!AI$18, 'E2 Allocators'!$B$15:$W$15, 0),FALSE)*$G28)</f>
        <v>0</v>
      </c>
      <c r="AJ28" s="1411">
        <f>IF(ISERROR(VLOOKUP(VLOOKUP($A28, 'E4 TB Allocation Details'!$A$18:$L$205, MATCH("Customer ID", 'E4 TB Allocation Details'!$A$18:$L$18, 0),FALSE), 'E2 Allocators'!$B$15:$W$361, MATCH('O5 Details by Class &amp; Accounts'!AJ$18, 'E2 Allocators'!$B$15:$W$15, 0),FALSE)*$G28), 0, VLOOKUP(VLOOKUP($A28, 'E4 TB Allocation Details'!$A$18:$L$205, MATCH("Customer ID", 'E4 TB Allocation Details'!$A$18:$L$18, 0),FALSE), 'E2 Allocators'!$B$15:$W$361, MATCH('O5 Details by Class &amp; Accounts'!AJ$18, 'E2 Allocators'!$B$15:$W$15, 0),FALSE)*$G28)</f>
        <v>0</v>
      </c>
      <c r="AK28" s="1411">
        <f>IF(ISERROR(VLOOKUP(VLOOKUP($A28, 'E4 TB Allocation Details'!$A$18:$L$205, MATCH("Customer ID", 'E4 TB Allocation Details'!$A$18:$L$18, 0),FALSE), 'E2 Allocators'!$B$15:$W$361, MATCH('O5 Details by Class &amp; Accounts'!AK$18, 'E2 Allocators'!$B$15:$W$15, 0),FALSE)*$G28), 0, VLOOKUP(VLOOKUP($A28, 'E4 TB Allocation Details'!$A$18:$L$205, MATCH("Customer ID", 'E4 TB Allocation Details'!$A$18:$L$18, 0),FALSE), 'E2 Allocators'!$B$15:$W$361, MATCH('O5 Details by Class &amp; Accounts'!AK$18, 'E2 Allocators'!$B$15:$W$15, 0),FALSE)*$G28)</f>
        <v>0</v>
      </c>
      <c r="AL28" s="1411">
        <f>IF(ISERROR(VLOOKUP(VLOOKUP($A28, 'E4 TB Allocation Details'!$A$18:$L$205, MATCH("Customer ID", 'E4 TB Allocation Details'!$A$18:$L$18, 0),FALSE), 'E2 Allocators'!$B$15:$W$361, MATCH('O5 Details by Class &amp; Accounts'!AL$18, 'E2 Allocators'!$B$15:$W$15, 0),FALSE)*$G28), 0, VLOOKUP(VLOOKUP($A28, 'E4 TB Allocation Details'!$A$18:$L$205, MATCH("Customer ID", 'E4 TB Allocation Details'!$A$18:$L$18, 0),FALSE), 'E2 Allocators'!$B$15:$W$361, MATCH('O5 Details by Class &amp; Accounts'!AL$18, 'E2 Allocators'!$B$15:$W$15, 0),FALSE)*$G28)</f>
        <v>0</v>
      </c>
      <c r="AM28" s="1411">
        <f>IF(ISERROR(VLOOKUP(VLOOKUP($A28, 'E4 TB Allocation Details'!$A$18:$L$205, MATCH("Customer ID", 'E4 TB Allocation Details'!$A$18:$L$18, 0),FALSE), 'E2 Allocators'!$B$15:$W$361, MATCH('O5 Details by Class &amp; Accounts'!AM$18, 'E2 Allocators'!$B$15:$W$15, 0),FALSE)*$G28), 0, VLOOKUP(VLOOKUP($A28, 'E4 TB Allocation Details'!$A$18:$L$205, MATCH("Customer ID", 'E4 TB Allocation Details'!$A$18:$L$18, 0),FALSE), 'E2 Allocators'!$B$15:$W$361, MATCH('O5 Details by Class &amp; Accounts'!AM$18, 'E2 Allocators'!$B$15:$W$15, 0),FALSE)*$G28)</f>
        <v>0</v>
      </c>
      <c r="AN28" s="1411">
        <f>IF(ISERROR(VLOOKUP(VLOOKUP($A28, 'E4 TB Allocation Details'!$A$18:$L$205, MATCH("Customer ID", 'E4 TB Allocation Details'!$A$18:$L$18, 0),FALSE), 'E2 Allocators'!$B$15:$W$361, MATCH('O5 Details by Class &amp; Accounts'!AN$18, 'E2 Allocators'!$B$15:$W$15, 0),FALSE)*$G28), 0, VLOOKUP(VLOOKUP($A28, 'E4 TB Allocation Details'!$A$18:$L$205, MATCH("Customer ID", 'E4 TB Allocation Details'!$A$18:$L$18, 0),FALSE), 'E2 Allocators'!$B$15:$W$361, MATCH('O5 Details by Class &amp; Accounts'!AN$18, 'E2 Allocators'!$B$15:$W$15, 0),FALSE)*$G28)</f>
        <v>0</v>
      </c>
      <c r="AO28" s="1411">
        <f>IF(ISERROR(VLOOKUP(VLOOKUP($A28, 'E4 TB Allocation Details'!$A$18:$L$205, MATCH("Customer ID", 'E4 TB Allocation Details'!$A$18:$L$18, 0),FALSE), 'E2 Allocators'!$B$15:$W$361, MATCH('O5 Details by Class &amp; Accounts'!AO$18, 'E2 Allocators'!$B$15:$W$15, 0),FALSE)*$G28), 0, VLOOKUP(VLOOKUP($A28, 'E4 TB Allocation Details'!$A$18:$L$205, MATCH("Customer ID", 'E4 TB Allocation Details'!$A$18:$L$18, 0),FALSE), 'E2 Allocators'!$B$15:$W$361, MATCH('O5 Details by Class &amp; Accounts'!AO$18, 'E2 Allocators'!$B$15:$W$15, 0),FALSE)*$G28)</f>
        <v>0</v>
      </c>
      <c r="AP28" s="1411">
        <f>IF(ISERROR(VLOOKUP(VLOOKUP($A28, 'E4 TB Allocation Details'!$A$18:$L$205, MATCH("Customer ID", 'E4 TB Allocation Details'!$A$18:$L$18, 0),FALSE), 'E2 Allocators'!$B$15:$W$361, MATCH('O5 Details by Class &amp; Accounts'!AP$18, 'E2 Allocators'!$B$15:$W$15, 0),FALSE)*$G28), 0, VLOOKUP(VLOOKUP($A28, 'E4 TB Allocation Details'!$A$18:$L$205, MATCH("Customer ID", 'E4 TB Allocation Details'!$A$18:$L$18, 0),FALSE), 'E2 Allocators'!$B$15:$W$361, MATCH('O5 Details by Class &amp; Accounts'!AP$18, 'E2 Allocators'!$B$15:$W$15, 0),FALSE)*$G28)</f>
        <v>0</v>
      </c>
      <c r="AQ28" s="1411">
        <f>IF(ISERROR(VLOOKUP(VLOOKUP($A28, 'E4 TB Allocation Details'!$A$18:$L$205, MATCH("Customer ID", 'E4 TB Allocation Details'!$A$18:$L$18, 0),FALSE), 'E2 Allocators'!$B$15:$W$361, MATCH('O5 Details by Class &amp; Accounts'!AQ$18, 'E2 Allocators'!$B$15:$W$15, 0),FALSE)*$G28), 0, VLOOKUP(VLOOKUP($A28, 'E4 TB Allocation Details'!$A$18:$L$205, MATCH("Customer ID", 'E4 TB Allocation Details'!$A$18:$L$18, 0),FALSE), 'E2 Allocators'!$B$15:$W$361, MATCH('O5 Details by Class &amp; Accounts'!AQ$18, 'E2 Allocators'!$B$15:$W$15, 0),FALSE)*$G28)</f>
        <v>0</v>
      </c>
      <c r="AR28" s="1411">
        <f>IF(ISERROR(VLOOKUP(VLOOKUP($A28, 'E4 TB Allocation Details'!$A$18:$L$205, MATCH("Customer ID", 'E4 TB Allocation Details'!$A$18:$L$18, 0),FALSE), 'E2 Allocators'!$B$15:$W$361, MATCH('O5 Details by Class &amp; Accounts'!AR$18, 'E2 Allocators'!$B$15:$W$15, 0),FALSE)*$G28), 0, VLOOKUP(VLOOKUP($A28, 'E4 TB Allocation Details'!$A$18:$L$205, MATCH("Customer ID", 'E4 TB Allocation Details'!$A$18:$L$18, 0),FALSE), 'E2 Allocators'!$B$15:$W$361, MATCH('O5 Details by Class &amp; Accounts'!AR$18, 'E2 Allocators'!$B$15:$W$15, 0),FALSE)*$G28)</f>
        <v>0</v>
      </c>
      <c r="AS28" s="1411">
        <f>IF(ISERROR(VLOOKUP(VLOOKUP($A28, 'E4 TB Allocation Details'!$A$18:$L$205, MATCH("Customer ID", 'E4 TB Allocation Details'!$A$18:$L$18, 0),FALSE), 'E2 Allocators'!$B$15:$W$361, MATCH('O5 Details by Class &amp; Accounts'!AS$18, 'E2 Allocators'!$B$15:$W$15, 0),FALSE)*$G28), 0, VLOOKUP(VLOOKUP($A28, 'E4 TB Allocation Details'!$A$18:$L$205, MATCH("Customer ID", 'E4 TB Allocation Details'!$A$18:$L$18, 0),FALSE), 'E2 Allocators'!$B$15:$W$361, MATCH('O5 Details by Class &amp; Accounts'!AS$18, 'E2 Allocators'!$B$15:$W$15, 0),FALSE)*$G28)</f>
        <v>0</v>
      </c>
      <c r="AT28" s="1411">
        <f>IF(ISERROR(VLOOKUP(VLOOKUP($A28, 'E4 TB Allocation Details'!$A$18:$L$205, MATCH("Customer ID", 'E4 TB Allocation Details'!$A$18:$L$18, 0),FALSE), 'E2 Allocators'!$B$15:$W$361, MATCH('O5 Details by Class &amp; Accounts'!AT$18, 'E2 Allocators'!$B$15:$W$15, 0),FALSE)*$G28), 0, VLOOKUP(VLOOKUP($A28, 'E4 TB Allocation Details'!$A$18:$L$205, MATCH("Customer ID", 'E4 TB Allocation Details'!$A$18:$L$18, 0),FALSE), 'E2 Allocators'!$B$15:$W$361, MATCH('O5 Details by Class &amp; Accounts'!AT$18, 'E2 Allocators'!$B$15:$W$15, 0),FALSE)*$G28)</f>
        <v>0</v>
      </c>
      <c r="AU28" s="1411">
        <f>IF(ISERROR(VLOOKUP(VLOOKUP($A28, 'E4 TB Allocation Details'!$A$18:$L$205, MATCH("Customer ID", 'E4 TB Allocation Details'!$A$18:$L$18, 0),FALSE), 'E2 Allocators'!$B$15:$W$361, MATCH('O5 Details by Class &amp; Accounts'!AU$18, 'E2 Allocators'!$B$15:$W$15, 0),FALSE)*$G28), 0, VLOOKUP(VLOOKUP($A28, 'E4 TB Allocation Details'!$A$18:$L$205, MATCH("Customer ID", 'E4 TB Allocation Details'!$A$18:$L$18, 0),FALSE), 'E2 Allocators'!$B$15:$W$361, MATCH('O5 Details by Class &amp; Accounts'!AU$18, 'E2 Allocators'!$B$15:$W$15, 0),FALSE)*$G28)</f>
        <v>0</v>
      </c>
      <c r="AV28" s="1411">
        <f>IF(ISERROR(VLOOKUP(VLOOKUP($A28, 'E4 TB Allocation Details'!$A$18:$L$205, MATCH("Customer ID", 'E4 TB Allocation Details'!$A$18:$L$18, 0),FALSE), 'E2 Allocators'!$B$15:$W$361, MATCH('O5 Details by Class &amp; Accounts'!AV$18, 'E2 Allocators'!$B$15:$W$15, 0),FALSE)*$G28), 0, VLOOKUP(VLOOKUP($A28, 'E4 TB Allocation Details'!$A$18:$L$205, MATCH("Customer ID", 'E4 TB Allocation Details'!$A$18:$L$18, 0),FALSE), 'E2 Allocators'!$B$15:$W$361, MATCH('O5 Details by Class &amp; Accounts'!AV$18, 'E2 Allocators'!$B$15:$W$15, 0),FALSE)*$G28)</f>
        <v>0</v>
      </c>
      <c r="AW28" s="1411">
        <f>IF(ISERROR(VLOOKUP(VLOOKUP($A28, 'E4 TB Allocation Details'!$A$18:$L$205, MATCH("Customer ID", 'E4 TB Allocation Details'!$A$18:$L$18, 0),FALSE), 'E2 Allocators'!$B$15:$W$361, MATCH('O5 Details by Class &amp; Accounts'!AW$18, 'E2 Allocators'!$B$15:$W$15, 0),FALSE)*$G28), 0, VLOOKUP(VLOOKUP($A28, 'E4 TB Allocation Details'!$A$18:$L$205, MATCH("Customer ID", 'E4 TB Allocation Details'!$A$18:$L$18, 0),FALSE), 'E2 Allocators'!$B$15:$W$361, MATCH('O5 Details by Class &amp; Accounts'!AW$18, 'E2 Allocators'!$B$15:$W$15, 0),FALSE)*$G28)</f>
        <v>0</v>
      </c>
      <c r="AX28" s="1411">
        <f t="shared" si="2"/>
        <v>0</v>
      </c>
      <c r="AY28" s="1411">
        <f>IF(ISERROR(VLOOKUP(VLOOKUP($A28, 'E4 TB Allocation Details'!$A$18:$L$205, MATCH("Misc ID", 'E4 TB Allocation Details'!$A$18:$L$18, 0),FALSE), 'E2 Allocators'!$B$15:$W$361, MATCH('O5 Details by Class &amp; Accounts'!AY$18, 'E2 Allocators'!$B$15:$W$15, 0),FALSE)*$E28), 0, VLOOKUP(VLOOKUP($A28, 'E4 TB Allocation Details'!$A$18:$L$205, MATCH("Misc ID", 'E4 TB Allocation Details'!$A$18:$L$18, 0),FALSE), 'E2 Allocators'!$B$15:$W$361, MATCH('O5 Details by Class &amp; Accounts'!AY$18, 'E2 Allocators'!$B$15:$W$15, 0),FALSE)*$E28)</f>
        <v>0</v>
      </c>
      <c r="AZ28" s="1411">
        <f>IF(ISERROR(VLOOKUP(VLOOKUP($A28, 'E4 TB Allocation Details'!$A$18:$L$205, MATCH("Misc ID", 'E4 TB Allocation Details'!$A$18:$L$18, 0),FALSE), 'E2 Allocators'!$B$15:$W$361, MATCH('O5 Details by Class &amp; Accounts'!AZ$18, 'E2 Allocators'!$B$15:$W$15, 0),FALSE)*$E28), 0, VLOOKUP(VLOOKUP($A28, 'E4 TB Allocation Details'!$A$18:$L$205, MATCH("Misc ID", 'E4 TB Allocation Details'!$A$18:$L$18, 0),FALSE), 'E2 Allocators'!$B$15:$W$361, MATCH('O5 Details by Class &amp; Accounts'!AZ$18, 'E2 Allocators'!$B$15:$W$15, 0),FALSE)*$E28)</f>
        <v>0</v>
      </c>
      <c r="BA28" s="1411">
        <f>IF(ISERROR(VLOOKUP(VLOOKUP($A28, 'E4 TB Allocation Details'!$A$18:$L$205, MATCH("Misc ID", 'E4 TB Allocation Details'!$A$18:$L$18, 0),FALSE), 'E2 Allocators'!$B$15:$W$361, MATCH('O5 Details by Class &amp; Accounts'!BA$18, 'E2 Allocators'!$B$15:$W$15, 0),FALSE)*$E28), 0, VLOOKUP(VLOOKUP($A28, 'E4 TB Allocation Details'!$A$18:$L$205, MATCH("Misc ID", 'E4 TB Allocation Details'!$A$18:$L$18, 0),FALSE), 'E2 Allocators'!$B$15:$W$361, MATCH('O5 Details by Class &amp; Accounts'!BA$18, 'E2 Allocators'!$B$15:$W$15, 0),FALSE)*$E28)</f>
        <v>0</v>
      </c>
      <c r="BB28" s="1411">
        <f>IF(ISERROR(VLOOKUP(VLOOKUP($A28, 'E4 TB Allocation Details'!$A$18:$L$205, MATCH("Misc ID", 'E4 TB Allocation Details'!$A$18:$L$18, 0),FALSE), 'E2 Allocators'!$B$15:$W$361, MATCH('O5 Details by Class &amp; Accounts'!BB$18, 'E2 Allocators'!$B$15:$W$15, 0),FALSE)*$E28), 0, VLOOKUP(VLOOKUP($A28, 'E4 TB Allocation Details'!$A$18:$L$205, MATCH("Misc ID", 'E4 TB Allocation Details'!$A$18:$L$18, 0),FALSE), 'E2 Allocators'!$B$15:$W$361, MATCH('O5 Details by Class &amp; Accounts'!BB$18, 'E2 Allocators'!$B$15:$W$15, 0),FALSE)*$E28)</f>
        <v>0</v>
      </c>
      <c r="BC28" s="1411">
        <f>IF(ISERROR(VLOOKUP(VLOOKUP($A28, 'E4 TB Allocation Details'!$A$18:$L$205, MATCH("Misc ID", 'E4 TB Allocation Details'!$A$18:$L$18, 0),FALSE), 'E2 Allocators'!$B$15:$W$361, MATCH('O5 Details by Class &amp; Accounts'!BC$18, 'E2 Allocators'!$B$15:$W$15, 0),FALSE)*$E28), 0, VLOOKUP(VLOOKUP($A28, 'E4 TB Allocation Details'!$A$18:$L$205, MATCH("Misc ID", 'E4 TB Allocation Details'!$A$18:$L$18, 0),FALSE), 'E2 Allocators'!$B$15:$W$361, MATCH('O5 Details by Class &amp; Accounts'!BC$18, 'E2 Allocators'!$B$15:$W$15, 0),FALSE)*$E28)</f>
        <v>0</v>
      </c>
      <c r="BD28" s="1411">
        <f>IF(ISERROR(VLOOKUP(VLOOKUP($A28, 'E4 TB Allocation Details'!$A$18:$L$205, MATCH("Misc ID", 'E4 TB Allocation Details'!$A$18:$L$18, 0),FALSE), 'E2 Allocators'!$B$15:$W$361, MATCH('O5 Details by Class &amp; Accounts'!BD$18, 'E2 Allocators'!$B$15:$W$15, 0),FALSE)*$E28), 0, VLOOKUP(VLOOKUP($A28, 'E4 TB Allocation Details'!$A$18:$L$205, MATCH("Misc ID", 'E4 TB Allocation Details'!$A$18:$L$18, 0),FALSE), 'E2 Allocators'!$B$15:$W$361, MATCH('O5 Details by Class &amp; Accounts'!BD$18, 'E2 Allocators'!$B$15:$W$15, 0),FALSE)*$E28)</f>
        <v>0</v>
      </c>
      <c r="BE28" s="1411">
        <f>IF(ISERROR(VLOOKUP(VLOOKUP($A28, 'E4 TB Allocation Details'!$A$18:$L$205, MATCH("Misc ID", 'E4 TB Allocation Details'!$A$18:$L$18, 0),FALSE), 'E2 Allocators'!$B$15:$W$361, MATCH('O5 Details by Class &amp; Accounts'!BE$18, 'E2 Allocators'!$B$15:$W$15, 0),FALSE)*$E28), 0, VLOOKUP(VLOOKUP($A28, 'E4 TB Allocation Details'!$A$18:$L$205, MATCH("Misc ID", 'E4 TB Allocation Details'!$A$18:$L$18, 0),FALSE), 'E2 Allocators'!$B$15:$W$361, MATCH('O5 Details by Class &amp; Accounts'!BE$18, 'E2 Allocators'!$B$15:$W$15, 0),FALSE)*$E28)</f>
        <v>0</v>
      </c>
      <c r="BF28" s="1411">
        <f>IF(ISERROR(VLOOKUP(VLOOKUP($A28, 'E4 TB Allocation Details'!$A$18:$L$205, MATCH("Misc ID", 'E4 TB Allocation Details'!$A$18:$L$18, 0),FALSE), 'E2 Allocators'!$B$15:$W$361, MATCH('O5 Details by Class &amp; Accounts'!BF$18, 'E2 Allocators'!$B$15:$W$15, 0),FALSE)*$E28), 0, VLOOKUP(VLOOKUP($A28, 'E4 TB Allocation Details'!$A$18:$L$205, MATCH("Misc ID", 'E4 TB Allocation Details'!$A$18:$L$18, 0),FALSE), 'E2 Allocators'!$B$15:$W$361, MATCH('O5 Details by Class &amp; Accounts'!BF$18, 'E2 Allocators'!$B$15:$W$15, 0),FALSE)*$E28)</f>
        <v>0</v>
      </c>
      <c r="BG28" s="1411">
        <f>IF(ISERROR(VLOOKUP(VLOOKUP($A28, 'E4 TB Allocation Details'!$A$18:$L$205, MATCH("Misc ID", 'E4 TB Allocation Details'!$A$18:$L$18, 0),FALSE), 'E2 Allocators'!$B$15:$W$361, MATCH('O5 Details by Class &amp; Accounts'!BG$18, 'E2 Allocators'!$B$15:$W$15, 0),FALSE)*$E28), 0, VLOOKUP(VLOOKUP($A28, 'E4 TB Allocation Details'!$A$18:$L$205, MATCH("Misc ID", 'E4 TB Allocation Details'!$A$18:$L$18, 0),FALSE), 'E2 Allocators'!$B$15:$W$361, MATCH('O5 Details by Class &amp; Accounts'!BG$18, 'E2 Allocators'!$B$15:$W$15, 0),FALSE)*$E28)</f>
        <v>0</v>
      </c>
      <c r="BH28" s="1411">
        <f>IF(ISERROR(VLOOKUP(VLOOKUP($A28, 'E4 TB Allocation Details'!$A$18:$L$205, MATCH("Misc ID", 'E4 TB Allocation Details'!$A$18:$L$18, 0),FALSE), 'E2 Allocators'!$B$15:$W$361, MATCH('O5 Details by Class &amp; Accounts'!BH$18, 'E2 Allocators'!$B$15:$W$15, 0),FALSE)*$E28), 0, VLOOKUP(VLOOKUP($A28, 'E4 TB Allocation Details'!$A$18:$L$205, MATCH("Misc ID", 'E4 TB Allocation Details'!$A$18:$L$18, 0),FALSE), 'E2 Allocators'!$B$15:$W$361, MATCH('O5 Details by Class &amp; Accounts'!BH$18, 'E2 Allocators'!$B$15:$W$15, 0),FALSE)*$E28)</f>
        <v>0</v>
      </c>
      <c r="BI28" s="1411">
        <f>IF(ISERROR(VLOOKUP(VLOOKUP($A28, 'E4 TB Allocation Details'!$A$18:$L$205, MATCH("Misc ID", 'E4 TB Allocation Details'!$A$18:$L$18, 0),FALSE), 'E2 Allocators'!$B$15:$W$361, MATCH('O5 Details by Class &amp; Accounts'!BI$18, 'E2 Allocators'!$B$15:$W$15, 0),FALSE)*$E28), 0, VLOOKUP(VLOOKUP($A28, 'E4 TB Allocation Details'!$A$18:$L$205, MATCH("Misc ID", 'E4 TB Allocation Details'!$A$18:$L$18, 0),FALSE), 'E2 Allocators'!$B$15:$W$361, MATCH('O5 Details by Class &amp; Accounts'!BI$18, 'E2 Allocators'!$B$15:$W$15, 0),FALSE)*$E28)</f>
        <v>0</v>
      </c>
      <c r="BJ28" s="1411">
        <f>IF(ISERROR(VLOOKUP(VLOOKUP($A28, 'E4 TB Allocation Details'!$A$18:$L$205, MATCH("Misc ID", 'E4 TB Allocation Details'!$A$18:$L$18, 0),FALSE), 'E2 Allocators'!$B$15:$W$361, MATCH('O5 Details by Class &amp; Accounts'!BJ$18, 'E2 Allocators'!$B$15:$W$15, 0),FALSE)*$E28), 0, VLOOKUP(VLOOKUP($A28, 'E4 TB Allocation Details'!$A$18:$L$205, MATCH("Misc ID", 'E4 TB Allocation Details'!$A$18:$L$18, 0),FALSE), 'E2 Allocators'!$B$15:$W$361, MATCH('O5 Details by Class &amp; Accounts'!BJ$18, 'E2 Allocators'!$B$15:$W$15, 0),FALSE)*$E28)</f>
        <v>0</v>
      </c>
      <c r="BK28" s="1411">
        <f>IF(ISERROR(VLOOKUP(VLOOKUP($A28, 'E4 TB Allocation Details'!$A$18:$L$205, MATCH("Misc ID", 'E4 TB Allocation Details'!$A$18:$L$18, 0),FALSE), 'E2 Allocators'!$B$15:$W$361, MATCH('O5 Details by Class &amp; Accounts'!BK$18, 'E2 Allocators'!$B$15:$W$15, 0),FALSE)*$E28), 0, VLOOKUP(VLOOKUP($A28, 'E4 TB Allocation Details'!$A$18:$L$205, MATCH("Misc ID", 'E4 TB Allocation Details'!$A$18:$L$18, 0),FALSE), 'E2 Allocators'!$B$15:$W$361, MATCH('O5 Details by Class &amp; Accounts'!BK$18, 'E2 Allocators'!$B$15:$W$15, 0),FALSE)*$E28)</f>
        <v>0</v>
      </c>
      <c r="BL28" s="1411">
        <f>IF(ISERROR(VLOOKUP(VLOOKUP($A28, 'E4 TB Allocation Details'!$A$18:$L$205, MATCH("Misc ID", 'E4 TB Allocation Details'!$A$18:$L$18, 0),FALSE), 'E2 Allocators'!$B$15:$W$361, MATCH('O5 Details by Class &amp; Accounts'!BL$18, 'E2 Allocators'!$B$15:$W$15, 0),FALSE)*$E28), 0, VLOOKUP(VLOOKUP($A28, 'E4 TB Allocation Details'!$A$18:$L$205, MATCH("Misc ID", 'E4 TB Allocation Details'!$A$18:$L$18, 0),FALSE), 'E2 Allocators'!$B$15:$W$361, MATCH('O5 Details by Class &amp; Accounts'!BL$18, 'E2 Allocators'!$B$15:$W$15, 0),FALSE)*$E28)</f>
        <v>0</v>
      </c>
      <c r="BM28" s="1411">
        <f>IF(ISERROR(VLOOKUP(VLOOKUP($A28, 'E4 TB Allocation Details'!$A$18:$L$205, MATCH("Misc ID", 'E4 TB Allocation Details'!$A$18:$L$18, 0),FALSE), 'E2 Allocators'!$B$15:$W$361, MATCH('O5 Details by Class &amp; Accounts'!BM$18, 'E2 Allocators'!$B$15:$W$15, 0),FALSE)*$E28), 0, VLOOKUP(VLOOKUP($A28, 'E4 TB Allocation Details'!$A$18:$L$205, MATCH("Misc ID", 'E4 TB Allocation Details'!$A$18:$L$18, 0),FALSE), 'E2 Allocators'!$B$15:$W$361, MATCH('O5 Details by Class &amp; Accounts'!BM$18, 'E2 Allocators'!$B$15:$W$15, 0),FALSE)*$E28)</f>
        <v>0</v>
      </c>
      <c r="BN28" s="1411">
        <f>IF(ISERROR(VLOOKUP(VLOOKUP($A28, 'E4 TB Allocation Details'!$A$18:$L$205, MATCH("Misc ID", 'E4 TB Allocation Details'!$A$18:$L$18, 0),FALSE), 'E2 Allocators'!$B$15:$W$361, MATCH('O5 Details by Class &amp; Accounts'!BN$18, 'E2 Allocators'!$B$15:$W$15, 0),FALSE)*$E28), 0, VLOOKUP(VLOOKUP($A28, 'E4 TB Allocation Details'!$A$18:$L$205, MATCH("Misc ID", 'E4 TB Allocation Details'!$A$18:$L$18, 0),FALSE), 'E2 Allocators'!$B$15:$W$361, MATCH('O5 Details by Class &amp; Accounts'!BN$18, 'E2 Allocators'!$B$15:$W$15, 0),FALSE)*$E28)</f>
        <v>0</v>
      </c>
      <c r="BO28" s="1411">
        <f>IF(ISERROR(VLOOKUP(VLOOKUP($A28, 'E4 TB Allocation Details'!$A$18:$L$205, MATCH("Misc ID", 'E4 TB Allocation Details'!$A$18:$L$18, 0),FALSE), 'E2 Allocators'!$B$15:$W$361, MATCH('O5 Details by Class &amp; Accounts'!BO$18, 'E2 Allocators'!$B$15:$W$15, 0),FALSE)*$E28), 0, VLOOKUP(VLOOKUP($A28, 'E4 TB Allocation Details'!$A$18:$L$205, MATCH("Misc ID", 'E4 TB Allocation Details'!$A$18:$L$18, 0),FALSE), 'E2 Allocators'!$B$15:$W$361, MATCH('O5 Details by Class &amp; Accounts'!BO$18, 'E2 Allocators'!$B$15:$W$15, 0),FALSE)*$E28)</f>
        <v>0</v>
      </c>
      <c r="BP28" s="1411">
        <f>IF(ISERROR(VLOOKUP(VLOOKUP($A28, 'E4 TB Allocation Details'!$A$18:$L$205, MATCH("Misc ID", 'E4 TB Allocation Details'!$A$18:$L$18, 0),FALSE), 'E2 Allocators'!$B$15:$W$361, MATCH('O5 Details by Class &amp; Accounts'!BP$18, 'E2 Allocators'!$B$15:$W$15, 0),FALSE)*$E28), 0, VLOOKUP(VLOOKUP($A28, 'E4 TB Allocation Details'!$A$18:$L$205, MATCH("Misc ID", 'E4 TB Allocation Details'!$A$18:$L$18, 0),FALSE), 'E2 Allocators'!$B$15:$W$361, MATCH('O5 Details by Class &amp; Accounts'!BP$18, 'E2 Allocators'!$B$15:$W$15, 0),FALSE)*$E28)</f>
        <v>0</v>
      </c>
      <c r="BQ28" s="1411">
        <f>IF(ISERROR(VLOOKUP(VLOOKUP($A28, 'E4 TB Allocation Details'!$A$18:$L$205, MATCH("Misc ID", 'E4 TB Allocation Details'!$A$18:$L$18, 0),FALSE), 'E2 Allocators'!$B$15:$W$361, MATCH('O5 Details by Class &amp; Accounts'!BQ$18, 'E2 Allocators'!$B$15:$W$15, 0),FALSE)*$E28), 0, VLOOKUP(VLOOKUP($A28, 'E4 TB Allocation Details'!$A$18:$L$205, MATCH("Misc ID", 'E4 TB Allocation Details'!$A$18:$L$18, 0),FALSE), 'E2 Allocators'!$B$15:$W$361, MATCH('O5 Details by Class &amp; Accounts'!BQ$18, 'E2 Allocators'!$B$15:$W$15, 0),FALSE)*$E28)</f>
        <v>0</v>
      </c>
      <c r="BR28" s="1411">
        <f>IF(ISERROR(VLOOKUP(VLOOKUP($A28, 'E4 TB Allocation Details'!$A$18:$L$205, MATCH("Misc ID", 'E4 TB Allocation Details'!$A$18:$L$18, 0),FALSE), 'E2 Allocators'!$B$15:$W$361, MATCH('O5 Details by Class &amp; Accounts'!BR$18, 'E2 Allocators'!$B$15:$W$15, 0),FALSE)*$E28), 0, VLOOKUP(VLOOKUP($A28, 'E4 TB Allocation Details'!$A$18:$L$205, MATCH("Misc ID", 'E4 TB Allocation Details'!$A$18:$L$18, 0),FALSE), 'E2 Allocators'!$B$15:$W$361, MATCH('O5 Details by Class &amp; Accounts'!BR$18, 'E2 Allocators'!$B$15:$W$15, 0),FALSE)*$E28)</f>
        <v>0</v>
      </c>
      <c r="BS28" s="1411">
        <f t="shared" si="3"/>
        <v>0</v>
      </c>
      <c r="BT28" s="1411">
        <f>IF(ISERROR(VLOOKUP(VLOOKUP($A28, 'E4 TB Allocation Details'!$A$18:$L$205, MATCH("A &amp; G ID", 'E4 TB Allocation Details'!$A$18:$L$18, 0),FALSE), 'E2 Allocators'!$B$15:$W$361, MATCH('O5 Details by Class &amp; Accounts'!BT$18, 'E2 Allocators'!$B$15:$W$15, 0),FALSE)*$E28), 0, VLOOKUP(VLOOKUP($A28, 'E4 TB Allocation Details'!$A$18:$L$205, MATCH("A &amp; G ID", 'E4 TB Allocation Details'!$A$18:$L$18, 0),FALSE), 'E2 Allocators'!$B$15:$W$361, MATCH('O5 Details by Class &amp; Accounts'!BT$18, 'E2 Allocators'!$B$15:$W$15, 0),FALSE)*$E28)</f>
        <v>0</v>
      </c>
      <c r="BU28" s="1411">
        <f>IF(ISERROR(VLOOKUP(VLOOKUP($A28, 'E4 TB Allocation Details'!$A$18:$L$205, MATCH("A &amp; G ID", 'E4 TB Allocation Details'!$A$18:$L$18, 0),FALSE), 'E2 Allocators'!$B$15:$W$361, MATCH('O5 Details by Class &amp; Accounts'!BU$18, 'E2 Allocators'!$B$15:$W$15, 0),FALSE)*$E28), 0, VLOOKUP(VLOOKUP($A28, 'E4 TB Allocation Details'!$A$18:$L$205, MATCH("A &amp; G ID", 'E4 TB Allocation Details'!$A$18:$L$18, 0),FALSE), 'E2 Allocators'!$B$15:$W$361, MATCH('O5 Details by Class &amp; Accounts'!BU$18, 'E2 Allocators'!$B$15:$W$15, 0),FALSE)*$E28)</f>
        <v>0</v>
      </c>
      <c r="BV28" s="1411">
        <f>IF(ISERROR(VLOOKUP(VLOOKUP($A28, 'E4 TB Allocation Details'!$A$18:$L$205, MATCH("A &amp; G ID", 'E4 TB Allocation Details'!$A$18:$L$18, 0),FALSE), 'E2 Allocators'!$B$15:$W$361, MATCH('O5 Details by Class &amp; Accounts'!BV$18, 'E2 Allocators'!$B$15:$W$15, 0),FALSE)*$E28), 0, VLOOKUP(VLOOKUP($A28, 'E4 TB Allocation Details'!$A$18:$L$205, MATCH("A &amp; G ID", 'E4 TB Allocation Details'!$A$18:$L$18, 0),FALSE), 'E2 Allocators'!$B$15:$W$361, MATCH('O5 Details by Class &amp; Accounts'!BV$18, 'E2 Allocators'!$B$15:$W$15, 0),FALSE)*$E28)</f>
        <v>0</v>
      </c>
      <c r="BW28" s="1411">
        <f>IF(ISERROR(VLOOKUP(VLOOKUP($A28, 'E4 TB Allocation Details'!$A$18:$L$205, MATCH("A &amp; G ID", 'E4 TB Allocation Details'!$A$18:$L$18, 0),FALSE), 'E2 Allocators'!$B$15:$W$361, MATCH('O5 Details by Class &amp; Accounts'!BW$18, 'E2 Allocators'!$B$15:$W$15, 0),FALSE)*$E28), 0, VLOOKUP(VLOOKUP($A28, 'E4 TB Allocation Details'!$A$18:$L$205, MATCH("A &amp; G ID", 'E4 TB Allocation Details'!$A$18:$L$18, 0),FALSE), 'E2 Allocators'!$B$15:$W$361, MATCH('O5 Details by Class &amp; Accounts'!BW$18, 'E2 Allocators'!$B$15:$W$15, 0),FALSE)*$E28)</f>
        <v>0</v>
      </c>
      <c r="BX28" s="1411">
        <f>IF(ISERROR(VLOOKUP(VLOOKUP($A28, 'E4 TB Allocation Details'!$A$18:$L$205, MATCH("A &amp; G ID", 'E4 TB Allocation Details'!$A$18:$L$18, 0),FALSE), 'E2 Allocators'!$B$15:$W$361, MATCH('O5 Details by Class &amp; Accounts'!BX$18, 'E2 Allocators'!$B$15:$W$15, 0),FALSE)*$E28), 0, VLOOKUP(VLOOKUP($A28, 'E4 TB Allocation Details'!$A$18:$L$205, MATCH("A &amp; G ID", 'E4 TB Allocation Details'!$A$18:$L$18, 0),FALSE), 'E2 Allocators'!$B$15:$W$361, MATCH('O5 Details by Class &amp; Accounts'!BX$18, 'E2 Allocators'!$B$15:$W$15, 0),FALSE)*$E28)</f>
        <v>0</v>
      </c>
      <c r="BY28" s="1411">
        <f>IF(ISERROR(VLOOKUP(VLOOKUP($A28, 'E4 TB Allocation Details'!$A$18:$L$205, MATCH("A &amp; G ID", 'E4 TB Allocation Details'!$A$18:$L$18, 0),FALSE), 'E2 Allocators'!$B$15:$W$361, MATCH('O5 Details by Class &amp; Accounts'!BY$18, 'E2 Allocators'!$B$15:$W$15, 0),FALSE)*$E28), 0, VLOOKUP(VLOOKUP($A28, 'E4 TB Allocation Details'!$A$18:$L$205, MATCH("A &amp; G ID", 'E4 TB Allocation Details'!$A$18:$L$18, 0),FALSE), 'E2 Allocators'!$B$15:$W$361, MATCH('O5 Details by Class &amp; Accounts'!BY$18, 'E2 Allocators'!$B$15:$W$15, 0),FALSE)*$E28)</f>
        <v>0</v>
      </c>
      <c r="BZ28" s="1411">
        <f>IF(ISERROR(VLOOKUP(VLOOKUP($A28, 'E4 TB Allocation Details'!$A$18:$L$205, MATCH("A &amp; G ID", 'E4 TB Allocation Details'!$A$18:$L$18, 0),FALSE), 'E2 Allocators'!$B$15:$W$361, MATCH('O5 Details by Class &amp; Accounts'!BZ$18, 'E2 Allocators'!$B$15:$W$15, 0),FALSE)*$E28), 0, VLOOKUP(VLOOKUP($A28, 'E4 TB Allocation Details'!$A$18:$L$205, MATCH("A &amp; G ID", 'E4 TB Allocation Details'!$A$18:$L$18, 0),FALSE), 'E2 Allocators'!$B$15:$W$361, MATCH('O5 Details by Class &amp; Accounts'!BZ$18, 'E2 Allocators'!$B$15:$W$15, 0),FALSE)*$E28)</f>
        <v>0</v>
      </c>
      <c r="CA28" s="1411">
        <f>IF(ISERROR(VLOOKUP(VLOOKUP($A28, 'E4 TB Allocation Details'!$A$18:$L$205, MATCH("A &amp; G ID", 'E4 TB Allocation Details'!$A$18:$L$18, 0),FALSE), 'E2 Allocators'!$B$15:$W$361, MATCH('O5 Details by Class &amp; Accounts'!CA$18, 'E2 Allocators'!$B$15:$W$15, 0),FALSE)*$E28), 0, VLOOKUP(VLOOKUP($A28, 'E4 TB Allocation Details'!$A$18:$L$205, MATCH("A &amp; G ID", 'E4 TB Allocation Details'!$A$18:$L$18, 0),FALSE), 'E2 Allocators'!$B$15:$W$361, MATCH('O5 Details by Class &amp; Accounts'!CA$18, 'E2 Allocators'!$B$15:$W$15, 0),FALSE)*$E28)</f>
        <v>0</v>
      </c>
      <c r="CB28" s="1411">
        <f>IF(ISERROR(VLOOKUP(VLOOKUP($A28, 'E4 TB Allocation Details'!$A$18:$L$205, MATCH("A &amp; G ID", 'E4 TB Allocation Details'!$A$18:$L$18, 0),FALSE), 'E2 Allocators'!$B$15:$W$361, MATCH('O5 Details by Class &amp; Accounts'!CB$18, 'E2 Allocators'!$B$15:$W$15, 0),FALSE)*$E28), 0, VLOOKUP(VLOOKUP($A28, 'E4 TB Allocation Details'!$A$18:$L$205, MATCH("A &amp; G ID", 'E4 TB Allocation Details'!$A$18:$L$18, 0),FALSE), 'E2 Allocators'!$B$15:$W$361, MATCH('O5 Details by Class &amp; Accounts'!CB$18, 'E2 Allocators'!$B$15:$W$15, 0),FALSE)*$E28)</f>
        <v>0</v>
      </c>
      <c r="CC28" s="1411">
        <f>IF(ISERROR(VLOOKUP(VLOOKUP($A28, 'E4 TB Allocation Details'!$A$18:$L$205, MATCH("A &amp; G ID", 'E4 TB Allocation Details'!$A$18:$L$18, 0),FALSE), 'E2 Allocators'!$B$15:$W$361, MATCH('O5 Details by Class &amp; Accounts'!CC$18, 'E2 Allocators'!$B$15:$W$15, 0),FALSE)*$E28), 0, VLOOKUP(VLOOKUP($A28, 'E4 TB Allocation Details'!$A$18:$L$205, MATCH("A &amp; G ID", 'E4 TB Allocation Details'!$A$18:$L$18, 0),FALSE), 'E2 Allocators'!$B$15:$W$361, MATCH('O5 Details by Class &amp; Accounts'!CC$18, 'E2 Allocators'!$B$15:$W$15, 0),FALSE)*$E28)</f>
        <v>0</v>
      </c>
      <c r="CD28" s="1411">
        <f>IF(ISERROR(VLOOKUP(VLOOKUP($A28, 'E4 TB Allocation Details'!$A$18:$L$205, MATCH("A &amp; G ID", 'E4 TB Allocation Details'!$A$18:$L$18, 0),FALSE), 'E2 Allocators'!$B$15:$W$361, MATCH('O5 Details by Class &amp; Accounts'!CD$18, 'E2 Allocators'!$B$15:$W$15, 0),FALSE)*$E28), 0, VLOOKUP(VLOOKUP($A28, 'E4 TB Allocation Details'!$A$18:$L$205, MATCH("A &amp; G ID", 'E4 TB Allocation Details'!$A$18:$L$18, 0),FALSE), 'E2 Allocators'!$B$15:$W$361, MATCH('O5 Details by Class &amp; Accounts'!CD$18, 'E2 Allocators'!$B$15:$W$15, 0),FALSE)*$E28)</f>
        <v>0</v>
      </c>
      <c r="CE28" s="1411">
        <f>IF(ISERROR(VLOOKUP(VLOOKUP($A28, 'E4 TB Allocation Details'!$A$18:$L$205, MATCH("A &amp; G ID", 'E4 TB Allocation Details'!$A$18:$L$18, 0),FALSE), 'E2 Allocators'!$B$15:$W$361, MATCH('O5 Details by Class &amp; Accounts'!CE$18, 'E2 Allocators'!$B$15:$W$15, 0),FALSE)*$E28), 0, VLOOKUP(VLOOKUP($A28, 'E4 TB Allocation Details'!$A$18:$L$205, MATCH("A &amp; G ID", 'E4 TB Allocation Details'!$A$18:$L$18, 0),FALSE), 'E2 Allocators'!$B$15:$W$361, MATCH('O5 Details by Class &amp; Accounts'!CE$18, 'E2 Allocators'!$B$15:$W$15, 0),FALSE)*$E28)</f>
        <v>0</v>
      </c>
      <c r="CF28" s="1411">
        <f>IF(ISERROR(VLOOKUP(VLOOKUP($A28, 'E4 TB Allocation Details'!$A$18:$L$205, MATCH("A &amp; G ID", 'E4 TB Allocation Details'!$A$18:$L$18, 0),FALSE), 'E2 Allocators'!$B$15:$W$361, MATCH('O5 Details by Class &amp; Accounts'!CF$18, 'E2 Allocators'!$B$15:$W$15, 0),FALSE)*$E28), 0, VLOOKUP(VLOOKUP($A28, 'E4 TB Allocation Details'!$A$18:$L$205, MATCH("A &amp; G ID", 'E4 TB Allocation Details'!$A$18:$L$18, 0),FALSE), 'E2 Allocators'!$B$15:$W$361, MATCH('O5 Details by Class &amp; Accounts'!CF$18, 'E2 Allocators'!$B$15:$W$15, 0),FALSE)*$E28)</f>
        <v>0</v>
      </c>
      <c r="CG28" s="1411">
        <f>IF(ISERROR(VLOOKUP(VLOOKUP($A28, 'E4 TB Allocation Details'!$A$18:$L$205, MATCH("A &amp; G ID", 'E4 TB Allocation Details'!$A$18:$L$18, 0),FALSE), 'E2 Allocators'!$B$15:$W$361, MATCH('O5 Details by Class &amp; Accounts'!CG$18, 'E2 Allocators'!$B$15:$W$15, 0),FALSE)*$E28), 0, VLOOKUP(VLOOKUP($A28, 'E4 TB Allocation Details'!$A$18:$L$205, MATCH("A &amp; G ID", 'E4 TB Allocation Details'!$A$18:$L$18, 0),FALSE), 'E2 Allocators'!$B$15:$W$361, MATCH('O5 Details by Class &amp; Accounts'!CG$18, 'E2 Allocators'!$B$15:$W$15, 0),FALSE)*$E28)</f>
        <v>0</v>
      </c>
      <c r="CH28" s="1411">
        <f>IF(ISERROR(VLOOKUP(VLOOKUP($A28, 'E4 TB Allocation Details'!$A$18:$L$205, MATCH("A &amp; G ID", 'E4 TB Allocation Details'!$A$18:$L$18, 0),FALSE), 'E2 Allocators'!$B$15:$W$361, MATCH('O5 Details by Class &amp; Accounts'!CH$18, 'E2 Allocators'!$B$15:$W$15, 0),FALSE)*$E28), 0, VLOOKUP(VLOOKUP($A28, 'E4 TB Allocation Details'!$A$18:$L$205, MATCH("A &amp; G ID", 'E4 TB Allocation Details'!$A$18:$L$18, 0),FALSE), 'E2 Allocators'!$B$15:$W$361, MATCH('O5 Details by Class &amp; Accounts'!CH$18, 'E2 Allocators'!$B$15:$W$15, 0),FALSE)*$E28)</f>
        <v>0</v>
      </c>
      <c r="CI28" s="1411">
        <f>IF(ISERROR(VLOOKUP(VLOOKUP($A28, 'E4 TB Allocation Details'!$A$18:$L$205, MATCH("A &amp; G ID", 'E4 TB Allocation Details'!$A$18:$L$18, 0),FALSE), 'E2 Allocators'!$B$15:$W$361, MATCH('O5 Details by Class &amp; Accounts'!CI$18, 'E2 Allocators'!$B$15:$W$15, 0),FALSE)*$E28), 0, VLOOKUP(VLOOKUP($A28, 'E4 TB Allocation Details'!$A$18:$L$205, MATCH("A &amp; G ID", 'E4 TB Allocation Details'!$A$18:$L$18, 0),FALSE), 'E2 Allocators'!$B$15:$W$361, MATCH('O5 Details by Class &amp; Accounts'!CI$18, 'E2 Allocators'!$B$15:$W$15, 0),FALSE)*$E28)</f>
        <v>0</v>
      </c>
      <c r="CJ28" s="1411">
        <f>IF(ISERROR(VLOOKUP(VLOOKUP($A28, 'E4 TB Allocation Details'!$A$18:$L$205, MATCH("A &amp; G ID", 'E4 TB Allocation Details'!$A$18:$L$18, 0),FALSE), 'E2 Allocators'!$B$15:$W$361, MATCH('O5 Details by Class &amp; Accounts'!CJ$18, 'E2 Allocators'!$B$15:$W$15, 0),FALSE)*$E28), 0, VLOOKUP(VLOOKUP($A28, 'E4 TB Allocation Details'!$A$18:$L$205, MATCH("A &amp; G ID", 'E4 TB Allocation Details'!$A$18:$L$18, 0),FALSE), 'E2 Allocators'!$B$15:$W$361, MATCH('O5 Details by Class &amp; Accounts'!CJ$18, 'E2 Allocators'!$B$15:$W$15, 0),FALSE)*$E28)</f>
        <v>0</v>
      </c>
      <c r="CK28" s="1411">
        <f>IF(ISERROR(VLOOKUP(VLOOKUP($A28, 'E4 TB Allocation Details'!$A$18:$L$205, MATCH("A &amp; G ID", 'E4 TB Allocation Details'!$A$18:$L$18, 0),FALSE), 'E2 Allocators'!$B$15:$W$361, MATCH('O5 Details by Class &amp; Accounts'!CK$18, 'E2 Allocators'!$B$15:$W$15, 0),FALSE)*$E28), 0, VLOOKUP(VLOOKUP($A28, 'E4 TB Allocation Details'!$A$18:$L$205, MATCH("A &amp; G ID", 'E4 TB Allocation Details'!$A$18:$L$18, 0),FALSE), 'E2 Allocators'!$B$15:$W$361, MATCH('O5 Details by Class &amp; Accounts'!CK$18, 'E2 Allocators'!$B$15:$W$15, 0),FALSE)*$E28)</f>
        <v>0</v>
      </c>
      <c r="CL28" s="1411">
        <f>IF(ISERROR(VLOOKUP(VLOOKUP($A28, 'E4 TB Allocation Details'!$A$18:$L$205, MATCH("A &amp; G ID", 'E4 TB Allocation Details'!$A$18:$L$18, 0),FALSE), 'E2 Allocators'!$B$15:$W$361, MATCH('O5 Details by Class &amp; Accounts'!CL$18, 'E2 Allocators'!$B$15:$W$15, 0),FALSE)*$E28), 0, VLOOKUP(VLOOKUP($A28, 'E4 TB Allocation Details'!$A$18:$L$205, MATCH("A &amp; G ID", 'E4 TB Allocation Details'!$A$18:$L$18, 0),FALSE), 'E2 Allocators'!$B$15:$W$361, MATCH('O5 Details by Class &amp; Accounts'!CL$18, 'E2 Allocators'!$B$15:$W$15, 0),FALSE)*$E28)</f>
        <v>0</v>
      </c>
      <c r="CM28" s="1411">
        <f>IF(ISERROR(VLOOKUP(VLOOKUP($A28, 'E4 TB Allocation Details'!$A$18:$L$205, MATCH("A &amp; G ID", 'E4 TB Allocation Details'!$A$18:$L$18, 0),FALSE), 'E2 Allocators'!$B$15:$W$361, MATCH('O5 Details by Class &amp; Accounts'!CM$18, 'E2 Allocators'!$B$15:$W$15, 0),FALSE)*$E28), 0, VLOOKUP(VLOOKUP($A28, 'E4 TB Allocation Details'!$A$18:$L$205, MATCH("A &amp; G ID", 'E4 TB Allocation Details'!$A$18:$L$18, 0),FALSE), 'E2 Allocators'!$B$15:$W$361, MATCH('O5 Details by Class &amp; Accounts'!CM$18, 'E2 Allocators'!$B$15:$W$15, 0),FALSE)*$E28)</f>
        <v>0</v>
      </c>
      <c r="CN28" s="1411">
        <f t="shared" si="5"/>
        <v>0</v>
      </c>
      <c r="CO28" s="1791">
        <f t="shared" si="4"/>
        <v>0</v>
      </c>
      <c r="CQ28" s="2086" t="s">
        <v>1137</v>
      </c>
    </row>
    <row r="29" spans="1:95" s="80" customFormat="1" ht="12.75">
      <c r="A29" s="1174" t="s">
        <v>1262</v>
      </c>
      <c r="B29" s="1175" t="s">
        <v>1011</v>
      </c>
      <c r="C29" s="1788">
        <f>IF(ISERROR(VLOOKUP($A29,'I3 TB Data'!$A$23:$H$458,MATCH('O5 Details by Class &amp; Accounts'!$C$18, 'I3 TB Data'!$A$23:$H$23,0),0)), 0, VLOOKUP($A29,'I3 TB Data'!$A$23:$H$458,MATCH('O5 Details by Class &amp; Accounts'!$C$18,'I3 TB Data'!$A$23:$H$23,0),0))</f>
        <v>0</v>
      </c>
      <c r="D29" s="1789">
        <f>'I4 BO ASSETS'!E26</f>
        <v>0</v>
      </c>
      <c r="E29" s="1788">
        <f t="shared" si="6"/>
        <v>0</v>
      </c>
      <c r="F29" s="1790">
        <f>IF(ISERROR(VLOOKUP($A29, 'E1 Categorization'!A33:E122, MATCH("Customer Component", 'E1 Categorization'!$A$33:$E$33,0), 0)), 0, IF(VLOOKUP($A29, 'E1 Categorization'!A33:E122, MATCH("Customer Component", 'E1 Categorization'!$A$33:$E$33,0), 0)=0, 'O5 Details by Class &amp; Accounts'!$E29, IF(AND(VLOOKUP($A29, 'E1 Categorization'!A33:E122, MATCH("Customer Component", 'E1 Categorization'!$A$33:$E$33,0), 0) &gt;0, VLOOKUP($A29, 'E1 Categorization'!A33:E122, MATCH("Customer Component", 'E1 Categorization'!$A$33:$E$33,0), 0)&lt;1), 'O5 Details by Class &amp; Accounts'!$E29*(1-VLOOKUP($A29, 'E1 Categorization'!A33:E122, MATCH("Customer Component", 'E1 Categorization'!$A$33:$E$33,0), 0)), 0)))</f>
        <v>0</v>
      </c>
      <c r="G29" s="1790">
        <f>IF(ISERROR(VLOOKUP($A29, 'E1 Categorization'!A33:E122, MATCH("Customer Component", 'E1 Categorization'!$A$33:$E$33,0), 0)),0, IF(VLOOKUP($A29, 'E1 Categorization'!A33:E122, MATCH("Customer Component", 'E1 Categorization'!$A$33:$E$33,0), 0)=0, 0, IF(AND(VLOOKUP($A29, 'E1 Categorization'!A33:E122, MATCH("Customer Component", 'E1 Categorization'!$A$33:$E$33,0), 0) &gt;0, VLOOKUP($A29, 'E1 Categorization'!A33:E122, MATCH("Customer Component", 'E1 Categorization'!$A$33:$E$33,0), 0)&lt;1), 'O5 Details by Class &amp; Accounts'!$E29*(VLOOKUP($A29, 'E1 Categorization'!A33:E122, MATCH("Customer Component", 'E1 Categorization'!$A$33:$E$33,0), 0)), 'O5 Details by Class &amp; Accounts'!$E29)))</f>
        <v>0</v>
      </c>
      <c r="H29" s="1411">
        <f t="shared" si="0"/>
        <v>0</v>
      </c>
      <c r="I29" s="1411">
        <f>IF(ISERROR(VLOOKUP(VLOOKUP($A29, 'E4 TB Allocation Details'!$A$18:$L$205, MATCH("Demand ID", 'E4 TB Allocation Details'!$A$18:$L$18, 0),FALSE), 'E2 Allocators'!$B$15:$W$361, MATCH('O5 Details by Class &amp; Accounts'!I$18, 'E2 Allocators'!$B$15:$W$15, 0),FALSE)*$F29), 0, VLOOKUP(VLOOKUP($A29, 'E4 TB Allocation Details'!$A$18:$L$205, MATCH("Demand ID", 'E4 TB Allocation Details'!$A$18:$L$18, 0),FALSE), 'E2 Allocators'!$B$15:$W$361, MATCH('O5 Details by Class &amp; Accounts'!I$18, 'E2 Allocators'!$B$15:$W$15, 0),FALSE)*$F29)</f>
        <v>0</v>
      </c>
      <c r="J29" s="1411">
        <f>IF(ISERROR(VLOOKUP(VLOOKUP($A29, 'E4 TB Allocation Details'!$A$18:$L$205, MATCH("Demand ID", 'E4 TB Allocation Details'!$A$18:$L$18, 0),FALSE), 'E2 Allocators'!$B$15:$W$361, MATCH('O5 Details by Class &amp; Accounts'!J$18, 'E2 Allocators'!$B$15:$W$15, 0),FALSE)*$F29), 0, VLOOKUP(VLOOKUP($A29, 'E4 TB Allocation Details'!$A$18:$L$205, MATCH("Demand ID", 'E4 TB Allocation Details'!$A$18:$L$18, 0),FALSE), 'E2 Allocators'!$B$15:$W$361, MATCH('O5 Details by Class &amp; Accounts'!J$18, 'E2 Allocators'!$B$15:$W$15, 0),FALSE)*$F29)</f>
        <v>0</v>
      </c>
      <c r="K29" s="1411">
        <f>IF(ISERROR(VLOOKUP(VLOOKUP($A29, 'E4 TB Allocation Details'!$A$18:$L$205, MATCH("Demand ID", 'E4 TB Allocation Details'!$A$18:$L$18, 0),FALSE), 'E2 Allocators'!$B$15:$W$361, MATCH('O5 Details by Class &amp; Accounts'!K$18, 'E2 Allocators'!$B$15:$W$15, 0),FALSE)*$F29), 0, VLOOKUP(VLOOKUP($A29, 'E4 TB Allocation Details'!$A$18:$L$205, MATCH("Demand ID", 'E4 TB Allocation Details'!$A$18:$L$18, 0),FALSE), 'E2 Allocators'!$B$15:$W$361, MATCH('O5 Details by Class &amp; Accounts'!K$18, 'E2 Allocators'!$B$15:$W$15, 0),FALSE)*$F29)</f>
        <v>0</v>
      </c>
      <c r="L29" s="1411">
        <f>IF(ISERROR(VLOOKUP(VLOOKUP($A29, 'E4 TB Allocation Details'!$A$18:$L$205, MATCH("Demand ID", 'E4 TB Allocation Details'!$A$18:$L$18, 0),FALSE), 'E2 Allocators'!$B$15:$W$361, MATCH('O5 Details by Class &amp; Accounts'!L$18, 'E2 Allocators'!$B$15:$W$15, 0),FALSE)*$F29), 0, VLOOKUP(VLOOKUP($A29, 'E4 TB Allocation Details'!$A$18:$L$205, MATCH("Demand ID", 'E4 TB Allocation Details'!$A$18:$L$18, 0),FALSE), 'E2 Allocators'!$B$15:$W$361, MATCH('O5 Details by Class &amp; Accounts'!L$18, 'E2 Allocators'!$B$15:$W$15, 0),FALSE)*$F29)</f>
        <v>0</v>
      </c>
      <c r="M29" s="1411">
        <f>IF(ISERROR(VLOOKUP(VLOOKUP($A29, 'E4 TB Allocation Details'!$A$18:$L$205, MATCH("Demand ID", 'E4 TB Allocation Details'!$A$18:$L$18, 0),FALSE), 'E2 Allocators'!$B$15:$W$361, MATCH('O5 Details by Class &amp; Accounts'!M$18, 'E2 Allocators'!$B$15:$W$15, 0),FALSE)*$F29), 0, VLOOKUP(VLOOKUP($A29, 'E4 TB Allocation Details'!$A$18:$L$205, MATCH("Demand ID", 'E4 TB Allocation Details'!$A$18:$L$18, 0),FALSE), 'E2 Allocators'!$B$15:$W$361, MATCH('O5 Details by Class &amp; Accounts'!M$18, 'E2 Allocators'!$B$15:$W$15, 0),FALSE)*$F29)</f>
        <v>0</v>
      </c>
      <c r="N29" s="1411">
        <f>IF(ISERROR(VLOOKUP(VLOOKUP($A29, 'E4 TB Allocation Details'!$A$18:$L$205, MATCH("Demand ID", 'E4 TB Allocation Details'!$A$18:$L$18, 0),FALSE), 'E2 Allocators'!$B$15:$W$361, MATCH('O5 Details by Class &amp; Accounts'!N$18, 'E2 Allocators'!$B$15:$W$15, 0),FALSE)*$F29), 0, VLOOKUP(VLOOKUP($A29, 'E4 TB Allocation Details'!$A$18:$L$205, MATCH("Demand ID", 'E4 TB Allocation Details'!$A$18:$L$18, 0),FALSE), 'E2 Allocators'!$B$15:$W$361, MATCH('O5 Details by Class &amp; Accounts'!N$18, 'E2 Allocators'!$B$15:$W$15, 0),FALSE)*$F29)</f>
        <v>0</v>
      </c>
      <c r="O29" s="1411">
        <f>IF(ISERROR(VLOOKUP(VLOOKUP($A29, 'E4 TB Allocation Details'!$A$18:$L$205, MATCH("Demand ID", 'E4 TB Allocation Details'!$A$18:$L$18, 0),FALSE), 'E2 Allocators'!$B$15:$W$361, MATCH('O5 Details by Class &amp; Accounts'!O$18, 'E2 Allocators'!$B$15:$W$15, 0),FALSE)*$F29), 0, VLOOKUP(VLOOKUP($A29, 'E4 TB Allocation Details'!$A$18:$L$205, MATCH("Demand ID", 'E4 TB Allocation Details'!$A$18:$L$18, 0),FALSE), 'E2 Allocators'!$B$15:$W$361, MATCH('O5 Details by Class &amp; Accounts'!O$18, 'E2 Allocators'!$B$15:$W$15, 0),FALSE)*$F29)</f>
        <v>0</v>
      </c>
      <c r="P29" s="1411">
        <f>IF(ISERROR(VLOOKUP(VLOOKUP($A29, 'E4 TB Allocation Details'!$A$18:$L$205, MATCH("Demand ID", 'E4 TB Allocation Details'!$A$18:$L$18, 0),FALSE), 'E2 Allocators'!$B$15:$W$361, MATCH('O5 Details by Class &amp; Accounts'!P$18, 'E2 Allocators'!$B$15:$W$15, 0),FALSE)*$F29), 0, VLOOKUP(VLOOKUP($A29, 'E4 TB Allocation Details'!$A$18:$L$205, MATCH("Demand ID", 'E4 TB Allocation Details'!$A$18:$L$18, 0),FALSE), 'E2 Allocators'!$B$15:$W$361, MATCH('O5 Details by Class &amp; Accounts'!P$18, 'E2 Allocators'!$B$15:$W$15, 0),FALSE)*$F29)</f>
        <v>0</v>
      </c>
      <c r="Q29" s="1411">
        <f>IF(ISERROR(VLOOKUP(VLOOKUP($A29, 'E4 TB Allocation Details'!$A$18:$L$205, MATCH("Demand ID", 'E4 TB Allocation Details'!$A$18:$L$18, 0),FALSE), 'E2 Allocators'!$B$15:$W$361, MATCH('O5 Details by Class &amp; Accounts'!Q$18, 'E2 Allocators'!$B$15:$W$15, 0),FALSE)*$F29), 0, VLOOKUP(VLOOKUP($A29, 'E4 TB Allocation Details'!$A$18:$L$205, MATCH("Demand ID", 'E4 TB Allocation Details'!$A$18:$L$18, 0),FALSE), 'E2 Allocators'!$B$15:$W$361, MATCH('O5 Details by Class &amp; Accounts'!Q$18, 'E2 Allocators'!$B$15:$W$15, 0),FALSE)*$F29)</f>
        <v>0</v>
      </c>
      <c r="R29" s="1411">
        <f>IF(ISERROR(VLOOKUP(VLOOKUP($A29, 'E4 TB Allocation Details'!$A$18:$L$205, MATCH("Demand ID", 'E4 TB Allocation Details'!$A$18:$L$18, 0),FALSE), 'E2 Allocators'!$B$15:$W$361, MATCH('O5 Details by Class &amp; Accounts'!R$18, 'E2 Allocators'!$B$15:$W$15, 0),FALSE)*$F29), 0, VLOOKUP(VLOOKUP($A29, 'E4 TB Allocation Details'!$A$18:$L$205, MATCH("Demand ID", 'E4 TB Allocation Details'!$A$18:$L$18, 0),FALSE), 'E2 Allocators'!$B$15:$W$361, MATCH('O5 Details by Class &amp; Accounts'!R$18, 'E2 Allocators'!$B$15:$W$15, 0),FALSE)*$F29)</f>
        <v>0</v>
      </c>
      <c r="S29" s="1411">
        <f>IF(ISERROR(VLOOKUP(VLOOKUP($A29, 'E4 TB Allocation Details'!$A$18:$L$205, MATCH("Demand ID", 'E4 TB Allocation Details'!$A$18:$L$18, 0),FALSE), 'E2 Allocators'!$B$15:$W$361, MATCH('O5 Details by Class &amp; Accounts'!S$18, 'E2 Allocators'!$B$15:$W$15, 0),FALSE)*$F29), 0, VLOOKUP(VLOOKUP($A29, 'E4 TB Allocation Details'!$A$18:$L$205, MATCH("Demand ID", 'E4 TB Allocation Details'!$A$18:$L$18, 0),FALSE), 'E2 Allocators'!$B$15:$W$361, MATCH('O5 Details by Class &amp; Accounts'!S$18, 'E2 Allocators'!$B$15:$W$15, 0),FALSE)*$F29)</f>
        <v>0</v>
      </c>
      <c r="T29" s="1411">
        <f>IF(ISERROR(VLOOKUP(VLOOKUP($A29, 'E4 TB Allocation Details'!$A$18:$L$205, MATCH("Demand ID", 'E4 TB Allocation Details'!$A$18:$L$18, 0),FALSE), 'E2 Allocators'!$B$15:$W$361, MATCH('O5 Details by Class &amp; Accounts'!T$18, 'E2 Allocators'!$B$15:$W$15, 0),FALSE)*$F29), 0, VLOOKUP(VLOOKUP($A29, 'E4 TB Allocation Details'!$A$18:$L$205, MATCH("Demand ID", 'E4 TB Allocation Details'!$A$18:$L$18, 0),FALSE), 'E2 Allocators'!$B$15:$W$361, MATCH('O5 Details by Class &amp; Accounts'!T$18, 'E2 Allocators'!$B$15:$W$15, 0),FALSE)*$F29)</f>
        <v>0</v>
      </c>
      <c r="U29" s="1411">
        <f>IF(ISERROR(VLOOKUP(VLOOKUP($A29, 'E4 TB Allocation Details'!$A$18:$L$205, MATCH("Demand ID", 'E4 TB Allocation Details'!$A$18:$L$18, 0),FALSE), 'E2 Allocators'!$B$15:$W$361, MATCH('O5 Details by Class &amp; Accounts'!U$18, 'E2 Allocators'!$B$15:$W$15, 0),FALSE)*$F29), 0, VLOOKUP(VLOOKUP($A29, 'E4 TB Allocation Details'!$A$18:$L$205, MATCH("Demand ID", 'E4 TB Allocation Details'!$A$18:$L$18, 0),FALSE), 'E2 Allocators'!$B$15:$W$361, MATCH('O5 Details by Class &amp; Accounts'!U$18, 'E2 Allocators'!$B$15:$W$15, 0),FALSE)*$F29)</f>
        <v>0</v>
      </c>
      <c r="V29" s="1411">
        <f>IF(ISERROR(VLOOKUP(VLOOKUP($A29, 'E4 TB Allocation Details'!$A$18:$L$205, MATCH("Demand ID", 'E4 TB Allocation Details'!$A$18:$L$18, 0),FALSE), 'E2 Allocators'!$B$15:$W$361, MATCH('O5 Details by Class &amp; Accounts'!V$18, 'E2 Allocators'!$B$15:$W$15, 0),FALSE)*$F29), 0, VLOOKUP(VLOOKUP($A29, 'E4 TB Allocation Details'!$A$18:$L$205, MATCH("Demand ID", 'E4 TB Allocation Details'!$A$18:$L$18, 0),FALSE), 'E2 Allocators'!$B$15:$W$361, MATCH('O5 Details by Class &amp; Accounts'!V$18, 'E2 Allocators'!$B$15:$W$15, 0),FALSE)*$F29)</f>
        <v>0</v>
      </c>
      <c r="W29" s="1411">
        <f>IF(ISERROR(VLOOKUP(VLOOKUP($A29, 'E4 TB Allocation Details'!$A$18:$L$205, MATCH("Demand ID", 'E4 TB Allocation Details'!$A$18:$L$18, 0),FALSE), 'E2 Allocators'!$B$15:$W$361, MATCH('O5 Details by Class &amp; Accounts'!W$18, 'E2 Allocators'!$B$15:$W$15, 0),FALSE)*$F29), 0, VLOOKUP(VLOOKUP($A29, 'E4 TB Allocation Details'!$A$18:$L$205, MATCH("Demand ID", 'E4 TB Allocation Details'!$A$18:$L$18, 0),FALSE), 'E2 Allocators'!$B$15:$W$361, MATCH('O5 Details by Class &amp; Accounts'!W$18, 'E2 Allocators'!$B$15:$W$15, 0),FALSE)*$F29)</f>
        <v>0</v>
      </c>
      <c r="X29" s="1411">
        <f>IF(ISERROR(VLOOKUP(VLOOKUP($A29, 'E4 TB Allocation Details'!$A$18:$L$205, MATCH("Demand ID", 'E4 TB Allocation Details'!$A$18:$L$18, 0),FALSE), 'E2 Allocators'!$B$15:$W$361, MATCH('O5 Details by Class &amp; Accounts'!X$18, 'E2 Allocators'!$B$15:$W$15, 0),FALSE)*$F29), 0, VLOOKUP(VLOOKUP($A29, 'E4 TB Allocation Details'!$A$18:$L$205, MATCH("Demand ID", 'E4 TB Allocation Details'!$A$18:$L$18, 0),FALSE), 'E2 Allocators'!$B$15:$W$361, MATCH('O5 Details by Class &amp; Accounts'!X$18, 'E2 Allocators'!$B$15:$W$15, 0),FALSE)*$F29)</f>
        <v>0</v>
      </c>
      <c r="Y29" s="1411">
        <f>IF(ISERROR(VLOOKUP(VLOOKUP($A29, 'E4 TB Allocation Details'!$A$18:$L$205, MATCH("Demand ID", 'E4 TB Allocation Details'!$A$18:$L$18, 0),FALSE), 'E2 Allocators'!$B$15:$W$361, MATCH('O5 Details by Class &amp; Accounts'!Y$18, 'E2 Allocators'!$B$15:$W$15, 0),FALSE)*$F29), 0, VLOOKUP(VLOOKUP($A29, 'E4 TB Allocation Details'!$A$18:$L$205, MATCH("Demand ID", 'E4 TB Allocation Details'!$A$18:$L$18, 0),FALSE), 'E2 Allocators'!$B$15:$W$361, MATCH('O5 Details by Class &amp; Accounts'!Y$18, 'E2 Allocators'!$B$15:$W$15, 0),FALSE)*$F29)</f>
        <v>0</v>
      </c>
      <c r="Z29" s="1411">
        <f>IF(ISERROR(VLOOKUP(VLOOKUP($A29, 'E4 TB Allocation Details'!$A$18:$L$205, MATCH("Demand ID", 'E4 TB Allocation Details'!$A$18:$L$18, 0),FALSE), 'E2 Allocators'!$B$15:$W$361, MATCH('O5 Details by Class &amp; Accounts'!Z$18, 'E2 Allocators'!$B$15:$W$15, 0),FALSE)*$F29), 0, VLOOKUP(VLOOKUP($A29, 'E4 TB Allocation Details'!$A$18:$L$205, MATCH("Demand ID", 'E4 TB Allocation Details'!$A$18:$L$18, 0),FALSE), 'E2 Allocators'!$B$15:$W$361, MATCH('O5 Details by Class &amp; Accounts'!Z$18, 'E2 Allocators'!$B$15:$W$15, 0),FALSE)*$F29)</f>
        <v>0</v>
      </c>
      <c r="AA29" s="1411">
        <f>IF(ISERROR(VLOOKUP(VLOOKUP($A29, 'E4 TB Allocation Details'!$A$18:$L$205, MATCH("Demand ID", 'E4 TB Allocation Details'!$A$18:$L$18, 0),FALSE), 'E2 Allocators'!$B$15:$W$361, MATCH('O5 Details by Class &amp; Accounts'!AA$18, 'E2 Allocators'!$B$15:$W$15, 0),FALSE)*$F29), 0, VLOOKUP(VLOOKUP($A29, 'E4 TB Allocation Details'!$A$18:$L$205, MATCH("Demand ID", 'E4 TB Allocation Details'!$A$18:$L$18, 0),FALSE), 'E2 Allocators'!$B$15:$W$361, MATCH('O5 Details by Class &amp; Accounts'!AA$18, 'E2 Allocators'!$B$15:$W$15, 0),FALSE)*$F29)</f>
        <v>0</v>
      </c>
      <c r="AB29" s="1411">
        <f>IF(ISERROR(VLOOKUP(VLOOKUP($A29, 'E4 TB Allocation Details'!$A$18:$L$205, MATCH("Demand ID", 'E4 TB Allocation Details'!$A$18:$L$18, 0),FALSE), 'E2 Allocators'!$B$15:$W$361, MATCH('O5 Details by Class &amp; Accounts'!AB$18, 'E2 Allocators'!$B$15:$W$15, 0),FALSE)*$F29), 0, VLOOKUP(VLOOKUP($A29, 'E4 TB Allocation Details'!$A$18:$L$205, MATCH("Demand ID", 'E4 TB Allocation Details'!$A$18:$L$18, 0),FALSE), 'E2 Allocators'!$B$15:$W$361, MATCH('O5 Details by Class &amp; Accounts'!AB$18, 'E2 Allocators'!$B$15:$W$15, 0),FALSE)*$F29)</f>
        <v>0</v>
      </c>
      <c r="AC29" s="1411">
        <f t="shared" si="1"/>
        <v>0</v>
      </c>
      <c r="AD29" s="1411">
        <f>IF(ISERROR(VLOOKUP(VLOOKUP($A29, 'E4 TB Allocation Details'!$A$18:$L$205, MATCH("Customer ID", 'E4 TB Allocation Details'!$A$18:$L$18, 0),FALSE), 'E2 Allocators'!$B$15:$W$361, MATCH('O5 Details by Class &amp; Accounts'!AD$18, 'E2 Allocators'!$B$15:$W$15, 0),FALSE)*$G29), 0, VLOOKUP(VLOOKUP($A29, 'E4 TB Allocation Details'!$A$18:$L$205, MATCH("Customer ID", 'E4 TB Allocation Details'!$A$18:$L$18, 0),FALSE), 'E2 Allocators'!$B$15:$W$361, MATCH('O5 Details by Class &amp; Accounts'!AD$18, 'E2 Allocators'!$B$15:$W$15, 0),FALSE)*$G29)</f>
        <v>0</v>
      </c>
      <c r="AE29" s="1411">
        <f>IF(ISERROR(VLOOKUP(VLOOKUP($A29, 'E4 TB Allocation Details'!$A$18:$L$205, MATCH("Customer ID", 'E4 TB Allocation Details'!$A$18:$L$18, 0),FALSE), 'E2 Allocators'!$B$15:$W$361, MATCH('O5 Details by Class &amp; Accounts'!AE$18, 'E2 Allocators'!$B$15:$W$15, 0),FALSE)*$G29), 0, VLOOKUP(VLOOKUP($A29, 'E4 TB Allocation Details'!$A$18:$L$205, MATCH("Customer ID", 'E4 TB Allocation Details'!$A$18:$L$18, 0),FALSE), 'E2 Allocators'!$B$15:$W$361, MATCH('O5 Details by Class &amp; Accounts'!AE$18, 'E2 Allocators'!$B$15:$W$15, 0),FALSE)*$G29)</f>
        <v>0</v>
      </c>
      <c r="AF29" s="1411">
        <f>IF(ISERROR(VLOOKUP(VLOOKUP($A29, 'E4 TB Allocation Details'!$A$18:$L$205, MATCH("Customer ID", 'E4 TB Allocation Details'!$A$18:$L$18, 0),FALSE), 'E2 Allocators'!$B$15:$W$361, MATCH('O5 Details by Class &amp; Accounts'!AF$18, 'E2 Allocators'!$B$15:$W$15, 0),FALSE)*$G29), 0, VLOOKUP(VLOOKUP($A29, 'E4 TB Allocation Details'!$A$18:$L$205, MATCH("Customer ID", 'E4 TB Allocation Details'!$A$18:$L$18, 0),FALSE), 'E2 Allocators'!$B$15:$W$361, MATCH('O5 Details by Class &amp; Accounts'!AF$18, 'E2 Allocators'!$B$15:$W$15, 0),FALSE)*$G29)</f>
        <v>0</v>
      </c>
      <c r="AG29" s="1411">
        <f>IF(ISERROR(VLOOKUP(VLOOKUP($A29, 'E4 TB Allocation Details'!$A$18:$L$205, MATCH("Customer ID", 'E4 TB Allocation Details'!$A$18:$L$18, 0),FALSE), 'E2 Allocators'!$B$15:$W$361, MATCH('O5 Details by Class &amp; Accounts'!AG$18, 'E2 Allocators'!$B$15:$W$15, 0),FALSE)*$G29), 0, VLOOKUP(VLOOKUP($A29, 'E4 TB Allocation Details'!$A$18:$L$205, MATCH("Customer ID", 'E4 TB Allocation Details'!$A$18:$L$18, 0),FALSE), 'E2 Allocators'!$B$15:$W$361, MATCH('O5 Details by Class &amp; Accounts'!AG$18, 'E2 Allocators'!$B$15:$W$15, 0),FALSE)*$G29)</f>
        <v>0</v>
      </c>
      <c r="AH29" s="1411">
        <f>IF(ISERROR(VLOOKUP(VLOOKUP($A29, 'E4 TB Allocation Details'!$A$18:$L$205, MATCH("Customer ID", 'E4 TB Allocation Details'!$A$18:$L$18, 0),FALSE), 'E2 Allocators'!$B$15:$W$361, MATCH('O5 Details by Class &amp; Accounts'!AH$18, 'E2 Allocators'!$B$15:$W$15, 0),FALSE)*$G29), 0, VLOOKUP(VLOOKUP($A29, 'E4 TB Allocation Details'!$A$18:$L$205, MATCH("Customer ID", 'E4 TB Allocation Details'!$A$18:$L$18, 0),FALSE), 'E2 Allocators'!$B$15:$W$361, MATCH('O5 Details by Class &amp; Accounts'!AH$18, 'E2 Allocators'!$B$15:$W$15, 0),FALSE)*$G29)</f>
        <v>0</v>
      </c>
      <c r="AI29" s="1411">
        <f>IF(ISERROR(VLOOKUP(VLOOKUP($A29, 'E4 TB Allocation Details'!$A$18:$L$205, MATCH("Customer ID", 'E4 TB Allocation Details'!$A$18:$L$18, 0),FALSE), 'E2 Allocators'!$B$15:$W$361, MATCH('O5 Details by Class &amp; Accounts'!AI$18, 'E2 Allocators'!$B$15:$W$15, 0),FALSE)*$G29), 0, VLOOKUP(VLOOKUP($A29, 'E4 TB Allocation Details'!$A$18:$L$205, MATCH("Customer ID", 'E4 TB Allocation Details'!$A$18:$L$18, 0),FALSE), 'E2 Allocators'!$B$15:$W$361, MATCH('O5 Details by Class &amp; Accounts'!AI$18, 'E2 Allocators'!$B$15:$W$15, 0),FALSE)*$G29)</f>
        <v>0</v>
      </c>
      <c r="AJ29" s="1411">
        <f>IF(ISERROR(VLOOKUP(VLOOKUP($A29, 'E4 TB Allocation Details'!$A$18:$L$205, MATCH("Customer ID", 'E4 TB Allocation Details'!$A$18:$L$18, 0),FALSE), 'E2 Allocators'!$B$15:$W$361, MATCH('O5 Details by Class &amp; Accounts'!AJ$18, 'E2 Allocators'!$B$15:$W$15, 0),FALSE)*$G29), 0, VLOOKUP(VLOOKUP($A29, 'E4 TB Allocation Details'!$A$18:$L$205, MATCH("Customer ID", 'E4 TB Allocation Details'!$A$18:$L$18, 0),FALSE), 'E2 Allocators'!$B$15:$W$361, MATCH('O5 Details by Class &amp; Accounts'!AJ$18, 'E2 Allocators'!$B$15:$W$15, 0),FALSE)*$G29)</f>
        <v>0</v>
      </c>
      <c r="AK29" s="1411">
        <f>IF(ISERROR(VLOOKUP(VLOOKUP($A29, 'E4 TB Allocation Details'!$A$18:$L$205, MATCH("Customer ID", 'E4 TB Allocation Details'!$A$18:$L$18, 0),FALSE), 'E2 Allocators'!$B$15:$W$361, MATCH('O5 Details by Class &amp; Accounts'!AK$18, 'E2 Allocators'!$B$15:$W$15, 0),FALSE)*$G29), 0, VLOOKUP(VLOOKUP($A29, 'E4 TB Allocation Details'!$A$18:$L$205, MATCH("Customer ID", 'E4 TB Allocation Details'!$A$18:$L$18, 0),FALSE), 'E2 Allocators'!$B$15:$W$361, MATCH('O5 Details by Class &amp; Accounts'!AK$18, 'E2 Allocators'!$B$15:$W$15, 0),FALSE)*$G29)</f>
        <v>0</v>
      </c>
      <c r="AL29" s="1411">
        <f>IF(ISERROR(VLOOKUP(VLOOKUP($A29, 'E4 TB Allocation Details'!$A$18:$L$205, MATCH("Customer ID", 'E4 TB Allocation Details'!$A$18:$L$18, 0),FALSE), 'E2 Allocators'!$B$15:$W$361, MATCH('O5 Details by Class &amp; Accounts'!AL$18, 'E2 Allocators'!$B$15:$W$15, 0),FALSE)*$G29), 0, VLOOKUP(VLOOKUP($A29, 'E4 TB Allocation Details'!$A$18:$L$205, MATCH("Customer ID", 'E4 TB Allocation Details'!$A$18:$L$18, 0),FALSE), 'E2 Allocators'!$B$15:$W$361, MATCH('O5 Details by Class &amp; Accounts'!AL$18, 'E2 Allocators'!$B$15:$W$15, 0),FALSE)*$G29)</f>
        <v>0</v>
      </c>
      <c r="AM29" s="1411">
        <f>IF(ISERROR(VLOOKUP(VLOOKUP($A29, 'E4 TB Allocation Details'!$A$18:$L$205, MATCH("Customer ID", 'E4 TB Allocation Details'!$A$18:$L$18, 0),FALSE), 'E2 Allocators'!$B$15:$W$361, MATCH('O5 Details by Class &amp; Accounts'!AM$18, 'E2 Allocators'!$B$15:$W$15, 0),FALSE)*$G29), 0, VLOOKUP(VLOOKUP($A29, 'E4 TB Allocation Details'!$A$18:$L$205, MATCH("Customer ID", 'E4 TB Allocation Details'!$A$18:$L$18, 0),FALSE), 'E2 Allocators'!$B$15:$W$361, MATCH('O5 Details by Class &amp; Accounts'!AM$18, 'E2 Allocators'!$B$15:$W$15, 0),FALSE)*$G29)</f>
        <v>0</v>
      </c>
      <c r="AN29" s="1411">
        <f>IF(ISERROR(VLOOKUP(VLOOKUP($A29, 'E4 TB Allocation Details'!$A$18:$L$205, MATCH("Customer ID", 'E4 TB Allocation Details'!$A$18:$L$18, 0),FALSE), 'E2 Allocators'!$B$15:$W$361, MATCH('O5 Details by Class &amp; Accounts'!AN$18, 'E2 Allocators'!$B$15:$W$15, 0),FALSE)*$G29), 0, VLOOKUP(VLOOKUP($A29, 'E4 TB Allocation Details'!$A$18:$L$205, MATCH("Customer ID", 'E4 TB Allocation Details'!$A$18:$L$18, 0),FALSE), 'E2 Allocators'!$B$15:$W$361, MATCH('O5 Details by Class &amp; Accounts'!AN$18, 'E2 Allocators'!$B$15:$W$15, 0),FALSE)*$G29)</f>
        <v>0</v>
      </c>
      <c r="AO29" s="1411">
        <f>IF(ISERROR(VLOOKUP(VLOOKUP($A29, 'E4 TB Allocation Details'!$A$18:$L$205, MATCH("Customer ID", 'E4 TB Allocation Details'!$A$18:$L$18, 0),FALSE), 'E2 Allocators'!$B$15:$W$361, MATCH('O5 Details by Class &amp; Accounts'!AO$18, 'E2 Allocators'!$B$15:$W$15, 0),FALSE)*$G29), 0, VLOOKUP(VLOOKUP($A29, 'E4 TB Allocation Details'!$A$18:$L$205, MATCH("Customer ID", 'E4 TB Allocation Details'!$A$18:$L$18, 0),FALSE), 'E2 Allocators'!$B$15:$W$361, MATCH('O5 Details by Class &amp; Accounts'!AO$18, 'E2 Allocators'!$B$15:$W$15, 0),FALSE)*$G29)</f>
        <v>0</v>
      </c>
      <c r="AP29" s="1411">
        <f>IF(ISERROR(VLOOKUP(VLOOKUP($A29, 'E4 TB Allocation Details'!$A$18:$L$205, MATCH("Customer ID", 'E4 TB Allocation Details'!$A$18:$L$18, 0),FALSE), 'E2 Allocators'!$B$15:$W$361, MATCH('O5 Details by Class &amp; Accounts'!AP$18, 'E2 Allocators'!$B$15:$W$15, 0),FALSE)*$G29), 0, VLOOKUP(VLOOKUP($A29, 'E4 TB Allocation Details'!$A$18:$L$205, MATCH("Customer ID", 'E4 TB Allocation Details'!$A$18:$L$18, 0),FALSE), 'E2 Allocators'!$B$15:$W$361, MATCH('O5 Details by Class &amp; Accounts'!AP$18, 'E2 Allocators'!$B$15:$W$15, 0),FALSE)*$G29)</f>
        <v>0</v>
      </c>
      <c r="AQ29" s="1411">
        <f>IF(ISERROR(VLOOKUP(VLOOKUP($A29, 'E4 TB Allocation Details'!$A$18:$L$205, MATCH("Customer ID", 'E4 TB Allocation Details'!$A$18:$L$18, 0),FALSE), 'E2 Allocators'!$B$15:$W$361, MATCH('O5 Details by Class &amp; Accounts'!AQ$18, 'E2 Allocators'!$B$15:$W$15, 0),FALSE)*$G29), 0, VLOOKUP(VLOOKUP($A29, 'E4 TB Allocation Details'!$A$18:$L$205, MATCH("Customer ID", 'E4 TB Allocation Details'!$A$18:$L$18, 0),FALSE), 'E2 Allocators'!$B$15:$W$361, MATCH('O5 Details by Class &amp; Accounts'!AQ$18, 'E2 Allocators'!$B$15:$W$15, 0),FALSE)*$G29)</f>
        <v>0</v>
      </c>
      <c r="AR29" s="1411">
        <f>IF(ISERROR(VLOOKUP(VLOOKUP($A29, 'E4 TB Allocation Details'!$A$18:$L$205, MATCH("Customer ID", 'E4 TB Allocation Details'!$A$18:$L$18, 0),FALSE), 'E2 Allocators'!$B$15:$W$361, MATCH('O5 Details by Class &amp; Accounts'!AR$18, 'E2 Allocators'!$B$15:$W$15, 0),FALSE)*$G29), 0, VLOOKUP(VLOOKUP($A29, 'E4 TB Allocation Details'!$A$18:$L$205, MATCH("Customer ID", 'E4 TB Allocation Details'!$A$18:$L$18, 0),FALSE), 'E2 Allocators'!$B$15:$W$361, MATCH('O5 Details by Class &amp; Accounts'!AR$18, 'E2 Allocators'!$B$15:$W$15, 0),FALSE)*$G29)</f>
        <v>0</v>
      </c>
      <c r="AS29" s="1411">
        <f>IF(ISERROR(VLOOKUP(VLOOKUP($A29, 'E4 TB Allocation Details'!$A$18:$L$205, MATCH("Customer ID", 'E4 TB Allocation Details'!$A$18:$L$18, 0),FALSE), 'E2 Allocators'!$B$15:$W$361, MATCH('O5 Details by Class &amp; Accounts'!AS$18, 'E2 Allocators'!$B$15:$W$15, 0),FALSE)*$G29), 0, VLOOKUP(VLOOKUP($A29, 'E4 TB Allocation Details'!$A$18:$L$205, MATCH("Customer ID", 'E4 TB Allocation Details'!$A$18:$L$18, 0),FALSE), 'E2 Allocators'!$B$15:$W$361, MATCH('O5 Details by Class &amp; Accounts'!AS$18, 'E2 Allocators'!$B$15:$W$15, 0),FALSE)*$G29)</f>
        <v>0</v>
      </c>
      <c r="AT29" s="1411">
        <f>IF(ISERROR(VLOOKUP(VLOOKUP($A29, 'E4 TB Allocation Details'!$A$18:$L$205, MATCH("Customer ID", 'E4 TB Allocation Details'!$A$18:$L$18, 0),FALSE), 'E2 Allocators'!$B$15:$W$361, MATCH('O5 Details by Class &amp; Accounts'!AT$18, 'E2 Allocators'!$B$15:$W$15, 0),FALSE)*$G29), 0, VLOOKUP(VLOOKUP($A29, 'E4 TB Allocation Details'!$A$18:$L$205, MATCH("Customer ID", 'E4 TB Allocation Details'!$A$18:$L$18, 0),FALSE), 'E2 Allocators'!$B$15:$W$361, MATCH('O5 Details by Class &amp; Accounts'!AT$18, 'E2 Allocators'!$B$15:$W$15, 0),FALSE)*$G29)</f>
        <v>0</v>
      </c>
      <c r="AU29" s="1411">
        <f>IF(ISERROR(VLOOKUP(VLOOKUP($A29, 'E4 TB Allocation Details'!$A$18:$L$205, MATCH("Customer ID", 'E4 TB Allocation Details'!$A$18:$L$18, 0),FALSE), 'E2 Allocators'!$B$15:$W$361, MATCH('O5 Details by Class &amp; Accounts'!AU$18, 'E2 Allocators'!$B$15:$W$15, 0),FALSE)*$G29), 0, VLOOKUP(VLOOKUP($A29, 'E4 TB Allocation Details'!$A$18:$L$205, MATCH("Customer ID", 'E4 TB Allocation Details'!$A$18:$L$18, 0),FALSE), 'E2 Allocators'!$B$15:$W$361, MATCH('O5 Details by Class &amp; Accounts'!AU$18, 'E2 Allocators'!$B$15:$W$15, 0),FALSE)*$G29)</f>
        <v>0</v>
      </c>
      <c r="AV29" s="1411">
        <f>IF(ISERROR(VLOOKUP(VLOOKUP($A29, 'E4 TB Allocation Details'!$A$18:$L$205, MATCH("Customer ID", 'E4 TB Allocation Details'!$A$18:$L$18, 0),FALSE), 'E2 Allocators'!$B$15:$W$361, MATCH('O5 Details by Class &amp; Accounts'!AV$18, 'E2 Allocators'!$B$15:$W$15, 0),FALSE)*$G29), 0, VLOOKUP(VLOOKUP($A29, 'E4 TB Allocation Details'!$A$18:$L$205, MATCH("Customer ID", 'E4 TB Allocation Details'!$A$18:$L$18, 0),FALSE), 'E2 Allocators'!$B$15:$W$361, MATCH('O5 Details by Class &amp; Accounts'!AV$18, 'E2 Allocators'!$B$15:$W$15, 0),FALSE)*$G29)</f>
        <v>0</v>
      </c>
      <c r="AW29" s="1411">
        <f>IF(ISERROR(VLOOKUP(VLOOKUP($A29, 'E4 TB Allocation Details'!$A$18:$L$205, MATCH("Customer ID", 'E4 TB Allocation Details'!$A$18:$L$18, 0),FALSE), 'E2 Allocators'!$B$15:$W$361, MATCH('O5 Details by Class &amp; Accounts'!AW$18, 'E2 Allocators'!$B$15:$W$15, 0),FALSE)*$G29), 0, VLOOKUP(VLOOKUP($A29, 'E4 TB Allocation Details'!$A$18:$L$205, MATCH("Customer ID", 'E4 TB Allocation Details'!$A$18:$L$18, 0),FALSE), 'E2 Allocators'!$B$15:$W$361, MATCH('O5 Details by Class &amp; Accounts'!AW$18, 'E2 Allocators'!$B$15:$W$15, 0),FALSE)*$G29)</f>
        <v>0</v>
      </c>
      <c r="AX29" s="1411">
        <f t="shared" si="2"/>
        <v>0</v>
      </c>
      <c r="AY29" s="1411">
        <f>IF(ISERROR(VLOOKUP(VLOOKUP($A29, 'E4 TB Allocation Details'!$A$18:$L$205, MATCH("Misc ID", 'E4 TB Allocation Details'!$A$18:$L$18, 0),FALSE), 'E2 Allocators'!$B$15:$W$361, MATCH('O5 Details by Class &amp; Accounts'!AY$18, 'E2 Allocators'!$B$15:$W$15, 0),FALSE)*$E29), 0, VLOOKUP(VLOOKUP($A29, 'E4 TB Allocation Details'!$A$18:$L$205, MATCH("Misc ID", 'E4 TB Allocation Details'!$A$18:$L$18, 0),FALSE), 'E2 Allocators'!$B$15:$W$361, MATCH('O5 Details by Class &amp; Accounts'!AY$18, 'E2 Allocators'!$B$15:$W$15, 0),FALSE)*$E29)</f>
        <v>0</v>
      </c>
      <c r="AZ29" s="1411">
        <f>IF(ISERROR(VLOOKUP(VLOOKUP($A29, 'E4 TB Allocation Details'!$A$18:$L$205, MATCH("Misc ID", 'E4 TB Allocation Details'!$A$18:$L$18, 0),FALSE), 'E2 Allocators'!$B$15:$W$361, MATCH('O5 Details by Class &amp; Accounts'!AZ$18, 'E2 Allocators'!$B$15:$W$15, 0),FALSE)*$E29), 0, VLOOKUP(VLOOKUP($A29, 'E4 TB Allocation Details'!$A$18:$L$205, MATCH("Misc ID", 'E4 TB Allocation Details'!$A$18:$L$18, 0),FALSE), 'E2 Allocators'!$B$15:$W$361, MATCH('O5 Details by Class &amp; Accounts'!AZ$18, 'E2 Allocators'!$B$15:$W$15, 0),FALSE)*$E29)</f>
        <v>0</v>
      </c>
      <c r="BA29" s="1411">
        <f>IF(ISERROR(VLOOKUP(VLOOKUP($A29, 'E4 TB Allocation Details'!$A$18:$L$205, MATCH("Misc ID", 'E4 TB Allocation Details'!$A$18:$L$18, 0),FALSE), 'E2 Allocators'!$B$15:$W$361, MATCH('O5 Details by Class &amp; Accounts'!BA$18, 'E2 Allocators'!$B$15:$W$15, 0),FALSE)*$E29), 0, VLOOKUP(VLOOKUP($A29, 'E4 TB Allocation Details'!$A$18:$L$205, MATCH("Misc ID", 'E4 TB Allocation Details'!$A$18:$L$18, 0),FALSE), 'E2 Allocators'!$B$15:$W$361, MATCH('O5 Details by Class &amp; Accounts'!BA$18, 'E2 Allocators'!$B$15:$W$15, 0),FALSE)*$E29)</f>
        <v>0</v>
      </c>
      <c r="BB29" s="1411">
        <f>IF(ISERROR(VLOOKUP(VLOOKUP($A29, 'E4 TB Allocation Details'!$A$18:$L$205, MATCH("Misc ID", 'E4 TB Allocation Details'!$A$18:$L$18, 0),FALSE), 'E2 Allocators'!$B$15:$W$361, MATCH('O5 Details by Class &amp; Accounts'!BB$18, 'E2 Allocators'!$B$15:$W$15, 0),FALSE)*$E29), 0, VLOOKUP(VLOOKUP($A29, 'E4 TB Allocation Details'!$A$18:$L$205, MATCH("Misc ID", 'E4 TB Allocation Details'!$A$18:$L$18, 0),FALSE), 'E2 Allocators'!$B$15:$W$361, MATCH('O5 Details by Class &amp; Accounts'!BB$18, 'E2 Allocators'!$B$15:$W$15, 0),FALSE)*$E29)</f>
        <v>0</v>
      </c>
      <c r="BC29" s="1411">
        <f>IF(ISERROR(VLOOKUP(VLOOKUP($A29, 'E4 TB Allocation Details'!$A$18:$L$205, MATCH("Misc ID", 'E4 TB Allocation Details'!$A$18:$L$18, 0),FALSE), 'E2 Allocators'!$B$15:$W$361, MATCH('O5 Details by Class &amp; Accounts'!BC$18, 'E2 Allocators'!$B$15:$W$15, 0),FALSE)*$E29), 0, VLOOKUP(VLOOKUP($A29, 'E4 TB Allocation Details'!$A$18:$L$205, MATCH("Misc ID", 'E4 TB Allocation Details'!$A$18:$L$18, 0),FALSE), 'E2 Allocators'!$B$15:$W$361, MATCH('O5 Details by Class &amp; Accounts'!BC$18, 'E2 Allocators'!$B$15:$W$15, 0),FALSE)*$E29)</f>
        <v>0</v>
      </c>
      <c r="BD29" s="1411">
        <f>IF(ISERROR(VLOOKUP(VLOOKUP($A29, 'E4 TB Allocation Details'!$A$18:$L$205, MATCH("Misc ID", 'E4 TB Allocation Details'!$A$18:$L$18, 0),FALSE), 'E2 Allocators'!$B$15:$W$361, MATCH('O5 Details by Class &amp; Accounts'!BD$18, 'E2 Allocators'!$B$15:$W$15, 0),FALSE)*$E29), 0, VLOOKUP(VLOOKUP($A29, 'E4 TB Allocation Details'!$A$18:$L$205, MATCH("Misc ID", 'E4 TB Allocation Details'!$A$18:$L$18, 0),FALSE), 'E2 Allocators'!$B$15:$W$361, MATCH('O5 Details by Class &amp; Accounts'!BD$18, 'E2 Allocators'!$B$15:$W$15, 0),FALSE)*$E29)</f>
        <v>0</v>
      </c>
      <c r="BE29" s="1411">
        <f>IF(ISERROR(VLOOKUP(VLOOKUP($A29, 'E4 TB Allocation Details'!$A$18:$L$205, MATCH("Misc ID", 'E4 TB Allocation Details'!$A$18:$L$18, 0),FALSE), 'E2 Allocators'!$B$15:$W$361, MATCH('O5 Details by Class &amp; Accounts'!BE$18, 'E2 Allocators'!$B$15:$W$15, 0),FALSE)*$E29), 0, VLOOKUP(VLOOKUP($A29, 'E4 TB Allocation Details'!$A$18:$L$205, MATCH("Misc ID", 'E4 TB Allocation Details'!$A$18:$L$18, 0),FALSE), 'E2 Allocators'!$B$15:$W$361, MATCH('O5 Details by Class &amp; Accounts'!BE$18, 'E2 Allocators'!$B$15:$W$15, 0),FALSE)*$E29)</f>
        <v>0</v>
      </c>
      <c r="BF29" s="1411">
        <f>IF(ISERROR(VLOOKUP(VLOOKUP($A29, 'E4 TB Allocation Details'!$A$18:$L$205, MATCH("Misc ID", 'E4 TB Allocation Details'!$A$18:$L$18, 0),FALSE), 'E2 Allocators'!$B$15:$W$361, MATCH('O5 Details by Class &amp; Accounts'!BF$18, 'E2 Allocators'!$B$15:$W$15, 0),FALSE)*$E29), 0, VLOOKUP(VLOOKUP($A29, 'E4 TB Allocation Details'!$A$18:$L$205, MATCH("Misc ID", 'E4 TB Allocation Details'!$A$18:$L$18, 0),FALSE), 'E2 Allocators'!$B$15:$W$361, MATCH('O5 Details by Class &amp; Accounts'!BF$18, 'E2 Allocators'!$B$15:$W$15, 0),FALSE)*$E29)</f>
        <v>0</v>
      </c>
      <c r="BG29" s="1411">
        <f>IF(ISERROR(VLOOKUP(VLOOKUP($A29, 'E4 TB Allocation Details'!$A$18:$L$205, MATCH("Misc ID", 'E4 TB Allocation Details'!$A$18:$L$18, 0),FALSE), 'E2 Allocators'!$B$15:$W$361, MATCH('O5 Details by Class &amp; Accounts'!BG$18, 'E2 Allocators'!$B$15:$W$15, 0),FALSE)*$E29), 0, VLOOKUP(VLOOKUP($A29, 'E4 TB Allocation Details'!$A$18:$L$205, MATCH("Misc ID", 'E4 TB Allocation Details'!$A$18:$L$18, 0),FALSE), 'E2 Allocators'!$B$15:$W$361, MATCH('O5 Details by Class &amp; Accounts'!BG$18, 'E2 Allocators'!$B$15:$W$15, 0),FALSE)*$E29)</f>
        <v>0</v>
      </c>
      <c r="BH29" s="1411">
        <f>IF(ISERROR(VLOOKUP(VLOOKUP($A29, 'E4 TB Allocation Details'!$A$18:$L$205, MATCH("Misc ID", 'E4 TB Allocation Details'!$A$18:$L$18, 0),FALSE), 'E2 Allocators'!$B$15:$W$361, MATCH('O5 Details by Class &amp; Accounts'!BH$18, 'E2 Allocators'!$B$15:$W$15, 0),FALSE)*$E29), 0, VLOOKUP(VLOOKUP($A29, 'E4 TB Allocation Details'!$A$18:$L$205, MATCH("Misc ID", 'E4 TB Allocation Details'!$A$18:$L$18, 0),FALSE), 'E2 Allocators'!$B$15:$W$361, MATCH('O5 Details by Class &amp; Accounts'!BH$18, 'E2 Allocators'!$B$15:$W$15, 0),FALSE)*$E29)</f>
        <v>0</v>
      </c>
      <c r="BI29" s="1411">
        <f>IF(ISERROR(VLOOKUP(VLOOKUP($A29, 'E4 TB Allocation Details'!$A$18:$L$205, MATCH("Misc ID", 'E4 TB Allocation Details'!$A$18:$L$18, 0),FALSE), 'E2 Allocators'!$B$15:$W$361, MATCH('O5 Details by Class &amp; Accounts'!BI$18, 'E2 Allocators'!$B$15:$W$15, 0),FALSE)*$E29), 0, VLOOKUP(VLOOKUP($A29, 'E4 TB Allocation Details'!$A$18:$L$205, MATCH("Misc ID", 'E4 TB Allocation Details'!$A$18:$L$18, 0),FALSE), 'E2 Allocators'!$B$15:$W$361, MATCH('O5 Details by Class &amp; Accounts'!BI$18, 'E2 Allocators'!$B$15:$W$15, 0),FALSE)*$E29)</f>
        <v>0</v>
      </c>
      <c r="BJ29" s="1411">
        <f>IF(ISERROR(VLOOKUP(VLOOKUP($A29, 'E4 TB Allocation Details'!$A$18:$L$205, MATCH("Misc ID", 'E4 TB Allocation Details'!$A$18:$L$18, 0),FALSE), 'E2 Allocators'!$B$15:$W$361, MATCH('O5 Details by Class &amp; Accounts'!BJ$18, 'E2 Allocators'!$B$15:$W$15, 0),FALSE)*$E29), 0, VLOOKUP(VLOOKUP($A29, 'E4 TB Allocation Details'!$A$18:$L$205, MATCH("Misc ID", 'E4 TB Allocation Details'!$A$18:$L$18, 0),FALSE), 'E2 Allocators'!$B$15:$W$361, MATCH('O5 Details by Class &amp; Accounts'!BJ$18, 'E2 Allocators'!$B$15:$W$15, 0),FALSE)*$E29)</f>
        <v>0</v>
      </c>
      <c r="BK29" s="1411">
        <f>IF(ISERROR(VLOOKUP(VLOOKUP($A29, 'E4 TB Allocation Details'!$A$18:$L$205, MATCH("Misc ID", 'E4 TB Allocation Details'!$A$18:$L$18, 0),FALSE), 'E2 Allocators'!$B$15:$W$361, MATCH('O5 Details by Class &amp; Accounts'!BK$18, 'E2 Allocators'!$B$15:$W$15, 0),FALSE)*$E29), 0, VLOOKUP(VLOOKUP($A29, 'E4 TB Allocation Details'!$A$18:$L$205, MATCH("Misc ID", 'E4 TB Allocation Details'!$A$18:$L$18, 0),FALSE), 'E2 Allocators'!$B$15:$W$361, MATCH('O5 Details by Class &amp; Accounts'!BK$18, 'E2 Allocators'!$B$15:$W$15, 0),FALSE)*$E29)</f>
        <v>0</v>
      </c>
      <c r="BL29" s="1411">
        <f>IF(ISERROR(VLOOKUP(VLOOKUP($A29, 'E4 TB Allocation Details'!$A$18:$L$205, MATCH("Misc ID", 'E4 TB Allocation Details'!$A$18:$L$18, 0),FALSE), 'E2 Allocators'!$B$15:$W$361, MATCH('O5 Details by Class &amp; Accounts'!BL$18, 'E2 Allocators'!$B$15:$W$15, 0),FALSE)*$E29), 0, VLOOKUP(VLOOKUP($A29, 'E4 TB Allocation Details'!$A$18:$L$205, MATCH("Misc ID", 'E4 TB Allocation Details'!$A$18:$L$18, 0),FALSE), 'E2 Allocators'!$B$15:$W$361, MATCH('O5 Details by Class &amp; Accounts'!BL$18, 'E2 Allocators'!$B$15:$W$15, 0),FALSE)*$E29)</f>
        <v>0</v>
      </c>
      <c r="BM29" s="1411">
        <f>IF(ISERROR(VLOOKUP(VLOOKUP($A29, 'E4 TB Allocation Details'!$A$18:$L$205, MATCH("Misc ID", 'E4 TB Allocation Details'!$A$18:$L$18, 0),FALSE), 'E2 Allocators'!$B$15:$W$361, MATCH('O5 Details by Class &amp; Accounts'!BM$18, 'E2 Allocators'!$B$15:$W$15, 0),FALSE)*$E29), 0, VLOOKUP(VLOOKUP($A29, 'E4 TB Allocation Details'!$A$18:$L$205, MATCH("Misc ID", 'E4 TB Allocation Details'!$A$18:$L$18, 0),FALSE), 'E2 Allocators'!$B$15:$W$361, MATCH('O5 Details by Class &amp; Accounts'!BM$18, 'E2 Allocators'!$B$15:$W$15, 0),FALSE)*$E29)</f>
        <v>0</v>
      </c>
      <c r="BN29" s="1411">
        <f>IF(ISERROR(VLOOKUP(VLOOKUP($A29, 'E4 TB Allocation Details'!$A$18:$L$205, MATCH("Misc ID", 'E4 TB Allocation Details'!$A$18:$L$18, 0),FALSE), 'E2 Allocators'!$B$15:$W$361, MATCH('O5 Details by Class &amp; Accounts'!BN$18, 'E2 Allocators'!$B$15:$W$15, 0),FALSE)*$E29), 0, VLOOKUP(VLOOKUP($A29, 'E4 TB Allocation Details'!$A$18:$L$205, MATCH("Misc ID", 'E4 TB Allocation Details'!$A$18:$L$18, 0),FALSE), 'E2 Allocators'!$B$15:$W$361, MATCH('O5 Details by Class &amp; Accounts'!BN$18, 'E2 Allocators'!$B$15:$W$15, 0),FALSE)*$E29)</f>
        <v>0</v>
      </c>
      <c r="BO29" s="1411">
        <f>IF(ISERROR(VLOOKUP(VLOOKUP($A29, 'E4 TB Allocation Details'!$A$18:$L$205, MATCH("Misc ID", 'E4 TB Allocation Details'!$A$18:$L$18, 0),FALSE), 'E2 Allocators'!$B$15:$W$361, MATCH('O5 Details by Class &amp; Accounts'!BO$18, 'E2 Allocators'!$B$15:$W$15, 0),FALSE)*$E29), 0, VLOOKUP(VLOOKUP($A29, 'E4 TB Allocation Details'!$A$18:$L$205, MATCH("Misc ID", 'E4 TB Allocation Details'!$A$18:$L$18, 0),FALSE), 'E2 Allocators'!$B$15:$W$361, MATCH('O5 Details by Class &amp; Accounts'!BO$18, 'E2 Allocators'!$B$15:$W$15, 0),FALSE)*$E29)</f>
        <v>0</v>
      </c>
      <c r="BP29" s="1411">
        <f>IF(ISERROR(VLOOKUP(VLOOKUP($A29, 'E4 TB Allocation Details'!$A$18:$L$205, MATCH("Misc ID", 'E4 TB Allocation Details'!$A$18:$L$18, 0),FALSE), 'E2 Allocators'!$B$15:$W$361, MATCH('O5 Details by Class &amp; Accounts'!BP$18, 'E2 Allocators'!$B$15:$W$15, 0),FALSE)*$E29), 0, VLOOKUP(VLOOKUP($A29, 'E4 TB Allocation Details'!$A$18:$L$205, MATCH("Misc ID", 'E4 TB Allocation Details'!$A$18:$L$18, 0),FALSE), 'E2 Allocators'!$B$15:$W$361, MATCH('O5 Details by Class &amp; Accounts'!BP$18, 'E2 Allocators'!$B$15:$W$15, 0),FALSE)*$E29)</f>
        <v>0</v>
      </c>
      <c r="BQ29" s="1411">
        <f>IF(ISERROR(VLOOKUP(VLOOKUP($A29, 'E4 TB Allocation Details'!$A$18:$L$205, MATCH("Misc ID", 'E4 TB Allocation Details'!$A$18:$L$18, 0),FALSE), 'E2 Allocators'!$B$15:$W$361, MATCH('O5 Details by Class &amp; Accounts'!BQ$18, 'E2 Allocators'!$B$15:$W$15, 0),FALSE)*$E29), 0, VLOOKUP(VLOOKUP($A29, 'E4 TB Allocation Details'!$A$18:$L$205, MATCH("Misc ID", 'E4 TB Allocation Details'!$A$18:$L$18, 0),FALSE), 'E2 Allocators'!$B$15:$W$361, MATCH('O5 Details by Class &amp; Accounts'!BQ$18, 'E2 Allocators'!$B$15:$W$15, 0),FALSE)*$E29)</f>
        <v>0</v>
      </c>
      <c r="BR29" s="1411">
        <f>IF(ISERROR(VLOOKUP(VLOOKUP($A29, 'E4 TB Allocation Details'!$A$18:$L$205, MATCH("Misc ID", 'E4 TB Allocation Details'!$A$18:$L$18, 0),FALSE), 'E2 Allocators'!$B$15:$W$361, MATCH('O5 Details by Class &amp; Accounts'!BR$18, 'E2 Allocators'!$B$15:$W$15, 0),FALSE)*$E29), 0, VLOOKUP(VLOOKUP($A29, 'E4 TB Allocation Details'!$A$18:$L$205, MATCH("Misc ID", 'E4 TB Allocation Details'!$A$18:$L$18, 0),FALSE), 'E2 Allocators'!$B$15:$W$361, MATCH('O5 Details by Class &amp; Accounts'!BR$18, 'E2 Allocators'!$B$15:$W$15, 0),FALSE)*$E29)</f>
        <v>0</v>
      </c>
      <c r="BS29" s="1411">
        <f t="shared" si="3"/>
        <v>0</v>
      </c>
      <c r="BT29" s="1411">
        <f>IF(ISERROR(VLOOKUP(VLOOKUP($A29, 'E4 TB Allocation Details'!$A$18:$L$205, MATCH("A &amp; G ID", 'E4 TB Allocation Details'!$A$18:$L$18, 0),FALSE), 'E2 Allocators'!$B$15:$W$361, MATCH('O5 Details by Class &amp; Accounts'!BT$18, 'E2 Allocators'!$B$15:$W$15, 0),FALSE)*$E29), 0, VLOOKUP(VLOOKUP($A29, 'E4 TB Allocation Details'!$A$18:$L$205, MATCH("A &amp; G ID", 'E4 TB Allocation Details'!$A$18:$L$18, 0),FALSE), 'E2 Allocators'!$B$15:$W$361, MATCH('O5 Details by Class &amp; Accounts'!BT$18, 'E2 Allocators'!$B$15:$W$15, 0),FALSE)*$E29)</f>
        <v>0</v>
      </c>
      <c r="BU29" s="1411">
        <f>IF(ISERROR(VLOOKUP(VLOOKUP($A29, 'E4 TB Allocation Details'!$A$18:$L$205, MATCH("A &amp; G ID", 'E4 TB Allocation Details'!$A$18:$L$18, 0),FALSE), 'E2 Allocators'!$B$15:$W$361, MATCH('O5 Details by Class &amp; Accounts'!BU$18, 'E2 Allocators'!$B$15:$W$15, 0),FALSE)*$E29), 0, VLOOKUP(VLOOKUP($A29, 'E4 TB Allocation Details'!$A$18:$L$205, MATCH("A &amp; G ID", 'E4 TB Allocation Details'!$A$18:$L$18, 0),FALSE), 'E2 Allocators'!$B$15:$W$361, MATCH('O5 Details by Class &amp; Accounts'!BU$18, 'E2 Allocators'!$B$15:$W$15, 0),FALSE)*$E29)</f>
        <v>0</v>
      </c>
      <c r="BV29" s="1411">
        <f>IF(ISERROR(VLOOKUP(VLOOKUP($A29, 'E4 TB Allocation Details'!$A$18:$L$205, MATCH("A &amp; G ID", 'E4 TB Allocation Details'!$A$18:$L$18, 0),FALSE), 'E2 Allocators'!$B$15:$W$361, MATCH('O5 Details by Class &amp; Accounts'!BV$18, 'E2 Allocators'!$B$15:$W$15, 0),FALSE)*$E29), 0, VLOOKUP(VLOOKUP($A29, 'E4 TB Allocation Details'!$A$18:$L$205, MATCH("A &amp; G ID", 'E4 TB Allocation Details'!$A$18:$L$18, 0),FALSE), 'E2 Allocators'!$B$15:$W$361, MATCH('O5 Details by Class &amp; Accounts'!BV$18, 'E2 Allocators'!$B$15:$W$15, 0),FALSE)*$E29)</f>
        <v>0</v>
      </c>
      <c r="BW29" s="1411">
        <f>IF(ISERROR(VLOOKUP(VLOOKUP($A29, 'E4 TB Allocation Details'!$A$18:$L$205, MATCH("A &amp; G ID", 'E4 TB Allocation Details'!$A$18:$L$18, 0),FALSE), 'E2 Allocators'!$B$15:$W$361, MATCH('O5 Details by Class &amp; Accounts'!BW$18, 'E2 Allocators'!$B$15:$W$15, 0),FALSE)*$E29), 0, VLOOKUP(VLOOKUP($A29, 'E4 TB Allocation Details'!$A$18:$L$205, MATCH("A &amp; G ID", 'E4 TB Allocation Details'!$A$18:$L$18, 0),FALSE), 'E2 Allocators'!$B$15:$W$361, MATCH('O5 Details by Class &amp; Accounts'!BW$18, 'E2 Allocators'!$B$15:$W$15, 0),FALSE)*$E29)</f>
        <v>0</v>
      </c>
      <c r="BX29" s="1411">
        <f>IF(ISERROR(VLOOKUP(VLOOKUP($A29, 'E4 TB Allocation Details'!$A$18:$L$205, MATCH("A &amp; G ID", 'E4 TB Allocation Details'!$A$18:$L$18, 0),FALSE), 'E2 Allocators'!$B$15:$W$361, MATCH('O5 Details by Class &amp; Accounts'!BX$18, 'E2 Allocators'!$B$15:$W$15, 0),FALSE)*$E29), 0, VLOOKUP(VLOOKUP($A29, 'E4 TB Allocation Details'!$A$18:$L$205, MATCH("A &amp; G ID", 'E4 TB Allocation Details'!$A$18:$L$18, 0),FALSE), 'E2 Allocators'!$B$15:$W$361, MATCH('O5 Details by Class &amp; Accounts'!BX$18, 'E2 Allocators'!$B$15:$W$15, 0),FALSE)*$E29)</f>
        <v>0</v>
      </c>
      <c r="BY29" s="1411">
        <f>IF(ISERROR(VLOOKUP(VLOOKUP($A29, 'E4 TB Allocation Details'!$A$18:$L$205, MATCH("A &amp; G ID", 'E4 TB Allocation Details'!$A$18:$L$18, 0),FALSE), 'E2 Allocators'!$B$15:$W$361, MATCH('O5 Details by Class &amp; Accounts'!BY$18, 'E2 Allocators'!$B$15:$W$15, 0),FALSE)*$E29), 0, VLOOKUP(VLOOKUP($A29, 'E4 TB Allocation Details'!$A$18:$L$205, MATCH("A &amp; G ID", 'E4 TB Allocation Details'!$A$18:$L$18, 0),FALSE), 'E2 Allocators'!$B$15:$W$361, MATCH('O5 Details by Class &amp; Accounts'!BY$18, 'E2 Allocators'!$B$15:$W$15, 0),FALSE)*$E29)</f>
        <v>0</v>
      </c>
      <c r="BZ29" s="1411">
        <f>IF(ISERROR(VLOOKUP(VLOOKUP($A29, 'E4 TB Allocation Details'!$A$18:$L$205, MATCH("A &amp; G ID", 'E4 TB Allocation Details'!$A$18:$L$18, 0),FALSE), 'E2 Allocators'!$B$15:$W$361, MATCH('O5 Details by Class &amp; Accounts'!BZ$18, 'E2 Allocators'!$B$15:$W$15, 0),FALSE)*$E29), 0, VLOOKUP(VLOOKUP($A29, 'E4 TB Allocation Details'!$A$18:$L$205, MATCH("A &amp; G ID", 'E4 TB Allocation Details'!$A$18:$L$18, 0),FALSE), 'E2 Allocators'!$B$15:$W$361, MATCH('O5 Details by Class &amp; Accounts'!BZ$18, 'E2 Allocators'!$B$15:$W$15, 0),FALSE)*$E29)</f>
        <v>0</v>
      </c>
      <c r="CA29" s="1411">
        <f>IF(ISERROR(VLOOKUP(VLOOKUP($A29, 'E4 TB Allocation Details'!$A$18:$L$205, MATCH("A &amp; G ID", 'E4 TB Allocation Details'!$A$18:$L$18, 0),FALSE), 'E2 Allocators'!$B$15:$W$361, MATCH('O5 Details by Class &amp; Accounts'!CA$18, 'E2 Allocators'!$B$15:$W$15, 0),FALSE)*$E29), 0, VLOOKUP(VLOOKUP($A29, 'E4 TB Allocation Details'!$A$18:$L$205, MATCH("A &amp; G ID", 'E4 TB Allocation Details'!$A$18:$L$18, 0),FALSE), 'E2 Allocators'!$B$15:$W$361, MATCH('O5 Details by Class &amp; Accounts'!CA$18, 'E2 Allocators'!$B$15:$W$15, 0),FALSE)*$E29)</f>
        <v>0</v>
      </c>
      <c r="CB29" s="1411">
        <f>IF(ISERROR(VLOOKUP(VLOOKUP($A29, 'E4 TB Allocation Details'!$A$18:$L$205, MATCH("A &amp; G ID", 'E4 TB Allocation Details'!$A$18:$L$18, 0),FALSE), 'E2 Allocators'!$B$15:$W$361, MATCH('O5 Details by Class &amp; Accounts'!CB$18, 'E2 Allocators'!$B$15:$W$15, 0),FALSE)*$E29), 0, VLOOKUP(VLOOKUP($A29, 'E4 TB Allocation Details'!$A$18:$L$205, MATCH("A &amp; G ID", 'E4 TB Allocation Details'!$A$18:$L$18, 0),FALSE), 'E2 Allocators'!$B$15:$W$361, MATCH('O5 Details by Class &amp; Accounts'!CB$18, 'E2 Allocators'!$B$15:$W$15, 0),FALSE)*$E29)</f>
        <v>0</v>
      </c>
      <c r="CC29" s="1411">
        <f>IF(ISERROR(VLOOKUP(VLOOKUP($A29, 'E4 TB Allocation Details'!$A$18:$L$205, MATCH("A &amp; G ID", 'E4 TB Allocation Details'!$A$18:$L$18, 0),FALSE), 'E2 Allocators'!$B$15:$W$361, MATCH('O5 Details by Class &amp; Accounts'!CC$18, 'E2 Allocators'!$B$15:$W$15, 0),FALSE)*$E29), 0, VLOOKUP(VLOOKUP($A29, 'E4 TB Allocation Details'!$A$18:$L$205, MATCH("A &amp; G ID", 'E4 TB Allocation Details'!$A$18:$L$18, 0),FALSE), 'E2 Allocators'!$B$15:$W$361, MATCH('O5 Details by Class &amp; Accounts'!CC$18, 'E2 Allocators'!$B$15:$W$15, 0),FALSE)*$E29)</f>
        <v>0</v>
      </c>
      <c r="CD29" s="1411">
        <f>IF(ISERROR(VLOOKUP(VLOOKUP($A29, 'E4 TB Allocation Details'!$A$18:$L$205, MATCH("A &amp; G ID", 'E4 TB Allocation Details'!$A$18:$L$18, 0),FALSE), 'E2 Allocators'!$B$15:$W$361, MATCH('O5 Details by Class &amp; Accounts'!CD$18, 'E2 Allocators'!$B$15:$W$15, 0),FALSE)*$E29), 0, VLOOKUP(VLOOKUP($A29, 'E4 TB Allocation Details'!$A$18:$L$205, MATCH("A &amp; G ID", 'E4 TB Allocation Details'!$A$18:$L$18, 0),FALSE), 'E2 Allocators'!$B$15:$W$361, MATCH('O5 Details by Class &amp; Accounts'!CD$18, 'E2 Allocators'!$B$15:$W$15, 0),FALSE)*$E29)</f>
        <v>0</v>
      </c>
      <c r="CE29" s="1411">
        <f>IF(ISERROR(VLOOKUP(VLOOKUP($A29, 'E4 TB Allocation Details'!$A$18:$L$205, MATCH("A &amp; G ID", 'E4 TB Allocation Details'!$A$18:$L$18, 0),FALSE), 'E2 Allocators'!$B$15:$W$361, MATCH('O5 Details by Class &amp; Accounts'!CE$18, 'E2 Allocators'!$B$15:$W$15, 0),FALSE)*$E29), 0, VLOOKUP(VLOOKUP($A29, 'E4 TB Allocation Details'!$A$18:$L$205, MATCH("A &amp; G ID", 'E4 TB Allocation Details'!$A$18:$L$18, 0),FALSE), 'E2 Allocators'!$B$15:$W$361, MATCH('O5 Details by Class &amp; Accounts'!CE$18, 'E2 Allocators'!$B$15:$W$15, 0),FALSE)*$E29)</f>
        <v>0</v>
      </c>
      <c r="CF29" s="1411">
        <f>IF(ISERROR(VLOOKUP(VLOOKUP($A29, 'E4 TB Allocation Details'!$A$18:$L$205, MATCH("A &amp; G ID", 'E4 TB Allocation Details'!$A$18:$L$18, 0),FALSE), 'E2 Allocators'!$B$15:$W$361, MATCH('O5 Details by Class &amp; Accounts'!CF$18, 'E2 Allocators'!$B$15:$W$15, 0),FALSE)*$E29), 0, VLOOKUP(VLOOKUP($A29, 'E4 TB Allocation Details'!$A$18:$L$205, MATCH("A &amp; G ID", 'E4 TB Allocation Details'!$A$18:$L$18, 0),FALSE), 'E2 Allocators'!$B$15:$W$361, MATCH('O5 Details by Class &amp; Accounts'!CF$18, 'E2 Allocators'!$B$15:$W$15, 0),FALSE)*$E29)</f>
        <v>0</v>
      </c>
      <c r="CG29" s="1411">
        <f>IF(ISERROR(VLOOKUP(VLOOKUP($A29, 'E4 TB Allocation Details'!$A$18:$L$205, MATCH("A &amp; G ID", 'E4 TB Allocation Details'!$A$18:$L$18, 0),FALSE), 'E2 Allocators'!$B$15:$W$361, MATCH('O5 Details by Class &amp; Accounts'!CG$18, 'E2 Allocators'!$B$15:$W$15, 0),FALSE)*$E29), 0, VLOOKUP(VLOOKUP($A29, 'E4 TB Allocation Details'!$A$18:$L$205, MATCH("A &amp; G ID", 'E4 TB Allocation Details'!$A$18:$L$18, 0),FALSE), 'E2 Allocators'!$B$15:$W$361, MATCH('O5 Details by Class &amp; Accounts'!CG$18, 'E2 Allocators'!$B$15:$W$15, 0),FALSE)*$E29)</f>
        <v>0</v>
      </c>
      <c r="CH29" s="1411">
        <f>IF(ISERROR(VLOOKUP(VLOOKUP($A29, 'E4 TB Allocation Details'!$A$18:$L$205, MATCH("A &amp; G ID", 'E4 TB Allocation Details'!$A$18:$L$18, 0),FALSE), 'E2 Allocators'!$B$15:$W$361, MATCH('O5 Details by Class &amp; Accounts'!CH$18, 'E2 Allocators'!$B$15:$W$15, 0),FALSE)*$E29), 0, VLOOKUP(VLOOKUP($A29, 'E4 TB Allocation Details'!$A$18:$L$205, MATCH("A &amp; G ID", 'E4 TB Allocation Details'!$A$18:$L$18, 0),FALSE), 'E2 Allocators'!$B$15:$W$361, MATCH('O5 Details by Class &amp; Accounts'!CH$18, 'E2 Allocators'!$B$15:$W$15, 0),FALSE)*$E29)</f>
        <v>0</v>
      </c>
      <c r="CI29" s="1411">
        <f>IF(ISERROR(VLOOKUP(VLOOKUP($A29, 'E4 TB Allocation Details'!$A$18:$L$205, MATCH("A &amp; G ID", 'E4 TB Allocation Details'!$A$18:$L$18, 0),FALSE), 'E2 Allocators'!$B$15:$W$361, MATCH('O5 Details by Class &amp; Accounts'!CI$18, 'E2 Allocators'!$B$15:$W$15, 0),FALSE)*$E29), 0, VLOOKUP(VLOOKUP($A29, 'E4 TB Allocation Details'!$A$18:$L$205, MATCH("A &amp; G ID", 'E4 TB Allocation Details'!$A$18:$L$18, 0),FALSE), 'E2 Allocators'!$B$15:$W$361, MATCH('O5 Details by Class &amp; Accounts'!CI$18, 'E2 Allocators'!$B$15:$W$15, 0),FALSE)*$E29)</f>
        <v>0</v>
      </c>
      <c r="CJ29" s="1411">
        <f>IF(ISERROR(VLOOKUP(VLOOKUP($A29, 'E4 TB Allocation Details'!$A$18:$L$205, MATCH("A &amp; G ID", 'E4 TB Allocation Details'!$A$18:$L$18, 0),FALSE), 'E2 Allocators'!$B$15:$W$361, MATCH('O5 Details by Class &amp; Accounts'!CJ$18, 'E2 Allocators'!$B$15:$W$15, 0),FALSE)*$E29), 0, VLOOKUP(VLOOKUP($A29, 'E4 TB Allocation Details'!$A$18:$L$205, MATCH("A &amp; G ID", 'E4 TB Allocation Details'!$A$18:$L$18, 0),FALSE), 'E2 Allocators'!$B$15:$W$361, MATCH('O5 Details by Class &amp; Accounts'!CJ$18, 'E2 Allocators'!$B$15:$W$15, 0),FALSE)*$E29)</f>
        <v>0</v>
      </c>
      <c r="CK29" s="1411">
        <f>IF(ISERROR(VLOOKUP(VLOOKUP($A29, 'E4 TB Allocation Details'!$A$18:$L$205, MATCH("A &amp; G ID", 'E4 TB Allocation Details'!$A$18:$L$18, 0),FALSE), 'E2 Allocators'!$B$15:$W$361, MATCH('O5 Details by Class &amp; Accounts'!CK$18, 'E2 Allocators'!$B$15:$W$15, 0),FALSE)*$E29), 0, VLOOKUP(VLOOKUP($A29, 'E4 TB Allocation Details'!$A$18:$L$205, MATCH("A &amp; G ID", 'E4 TB Allocation Details'!$A$18:$L$18, 0),FALSE), 'E2 Allocators'!$B$15:$W$361, MATCH('O5 Details by Class &amp; Accounts'!CK$18, 'E2 Allocators'!$B$15:$W$15, 0),FALSE)*$E29)</f>
        <v>0</v>
      </c>
      <c r="CL29" s="1411">
        <f>IF(ISERROR(VLOOKUP(VLOOKUP($A29, 'E4 TB Allocation Details'!$A$18:$L$205, MATCH("A &amp; G ID", 'E4 TB Allocation Details'!$A$18:$L$18, 0),FALSE), 'E2 Allocators'!$B$15:$W$361, MATCH('O5 Details by Class &amp; Accounts'!CL$18, 'E2 Allocators'!$B$15:$W$15, 0),FALSE)*$E29), 0, VLOOKUP(VLOOKUP($A29, 'E4 TB Allocation Details'!$A$18:$L$205, MATCH("A &amp; G ID", 'E4 TB Allocation Details'!$A$18:$L$18, 0),FALSE), 'E2 Allocators'!$B$15:$W$361, MATCH('O5 Details by Class &amp; Accounts'!CL$18, 'E2 Allocators'!$B$15:$W$15, 0),FALSE)*$E29)</f>
        <v>0</v>
      </c>
      <c r="CM29" s="1411">
        <f>IF(ISERROR(VLOOKUP(VLOOKUP($A29, 'E4 TB Allocation Details'!$A$18:$L$205, MATCH("A &amp; G ID", 'E4 TB Allocation Details'!$A$18:$L$18, 0),FALSE), 'E2 Allocators'!$B$15:$W$361, MATCH('O5 Details by Class &amp; Accounts'!CM$18, 'E2 Allocators'!$B$15:$W$15, 0),FALSE)*$E29), 0, VLOOKUP(VLOOKUP($A29, 'E4 TB Allocation Details'!$A$18:$L$205, MATCH("A &amp; G ID", 'E4 TB Allocation Details'!$A$18:$L$18, 0),FALSE), 'E2 Allocators'!$B$15:$W$361, MATCH('O5 Details by Class &amp; Accounts'!CM$18, 'E2 Allocators'!$B$15:$W$15, 0),FALSE)*$E29)</f>
        <v>0</v>
      </c>
      <c r="CN29" s="1411">
        <f t="shared" si="5"/>
        <v>0</v>
      </c>
      <c r="CO29" s="1791">
        <f t="shared" si="4"/>
        <v>0</v>
      </c>
      <c r="CQ29" s="2086" t="s">
        <v>1138</v>
      </c>
    </row>
    <row r="30" spans="1:95" s="80" customFormat="1" ht="12.75">
      <c r="A30" s="1174">
        <v>1810</v>
      </c>
      <c r="B30" s="1175" t="s">
        <v>239</v>
      </c>
      <c r="C30" s="1788">
        <f>IF(ISERROR(VLOOKUP($A30,'I3 TB Data'!$A$23:$H$458,MATCH('O5 Details by Class &amp; Accounts'!$C$18, 'I3 TB Data'!$A$23:$H$23,0),0)), 0, VLOOKUP($A30,'I3 TB Data'!$A$23:$H$458,MATCH('O5 Details by Class &amp; Accounts'!$C$18,'I3 TB Data'!$A$23:$H$23,0),0))</f>
        <v>0</v>
      </c>
      <c r="D30" s="1789">
        <f>'I4 BO ASSETS'!E27</f>
        <v>0</v>
      </c>
      <c r="E30" s="1788">
        <f t="shared" si="6"/>
        <v>0</v>
      </c>
      <c r="F30" s="1790">
        <f>IF(ISERROR(VLOOKUP($A30, 'E1 Categorization'!A33:E122, MATCH("Customer Component", 'E1 Categorization'!$A$33:$E$33,0), 0)), 0, IF(VLOOKUP($A30, 'E1 Categorization'!A33:E122, MATCH("Customer Component", 'E1 Categorization'!$A$33:$E$33,0), 0)=0, 'O5 Details by Class &amp; Accounts'!$E30, IF(AND(VLOOKUP($A30, 'E1 Categorization'!A33:E122, MATCH("Customer Component", 'E1 Categorization'!$A$33:$E$33,0), 0) &gt;0, VLOOKUP($A30, 'E1 Categorization'!A33:E122, MATCH("Customer Component", 'E1 Categorization'!$A$33:$E$33,0), 0)&lt;1), 'O5 Details by Class &amp; Accounts'!$E30*(1-VLOOKUP($A30, 'E1 Categorization'!A33:E122, MATCH("Customer Component", 'E1 Categorization'!$A$33:$E$33,0), 0)), 0)))</f>
        <v>0</v>
      </c>
      <c r="G30" s="1790">
        <f>IF(ISERROR(VLOOKUP($A30, 'E1 Categorization'!A33:E122, MATCH("Customer Component", 'E1 Categorization'!$A$33:$E$33,0), 0)),0, IF(VLOOKUP($A30, 'E1 Categorization'!A33:E122, MATCH("Customer Component", 'E1 Categorization'!$A$33:$E$33,0), 0)=0, 0, IF(AND(VLOOKUP($A30, 'E1 Categorization'!A33:E122, MATCH("Customer Component", 'E1 Categorization'!$A$33:$E$33,0), 0) &gt;0, VLOOKUP($A30, 'E1 Categorization'!A33:E122, MATCH("Customer Component", 'E1 Categorization'!$A$33:$E$33,0), 0)&lt;1), 'O5 Details by Class &amp; Accounts'!$E30*(VLOOKUP($A30, 'E1 Categorization'!A33:E122, MATCH("Customer Component", 'E1 Categorization'!$A$33:$E$33,0), 0)), 'O5 Details by Class &amp; Accounts'!$E30)))</f>
        <v>0</v>
      </c>
      <c r="H30" s="1411">
        <f t="shared" si="0"/>
        <v>0</v>
      </c>
      <c r="I30" s="1411">
        <f>IF(ISERROR(VLOOKUP(VLOOKUP($A30, 'E4 TB Allocation Details'!$A$18:$L$205, MATCH("Demand ID", 'E4 TB Allocation Details'!$A$18:$L$18, 0),FALSE), 'E2 Allocators'!$B$15:$W$361, MATCH('O5 Details by Class &amp; Accounts'!I$18, 'E2 Allocators'!$B$15:$W$15, 0),FALSE)*$F30), 0, VLOOKUP(VLOOKUP($A30, 'E4 TB Allocation Details'!$A$18:$L$205, MATCH("Demand ID", 'E4 TB Allocation Details'!$A$18:$L$18, 0),FALSE), 'E2 Allocators'!$B$15:$W$361, MATCH('O5 Details by Class &amp; Accounts'!I$18, 'E2 Allocators'!$B$15:$W$15, 0),FALSE)*$F30)</f>
        <v>0</v>
      </c>
      <c r="J30" s="1411">
        <f>IF(ISERROR(VLOOKUP(VLOOKUP($A30, 'E4 TB Allocation Details'!$A$18:$L$205, MATCH("Demand ID", 'E4 TB Allocation Details'!$A$18:$L$18, 0),FALSE), 'E2 Allocators'!$B$15:$W$361, MATCH('O5 Details by Class &amp; Accounts'!J$18, 'E2 Allocators'!$B$15:$W$15, 0),FALSE)*$F30), 0, VLOOKUP(VLOOKUP($A30, 'E4 TB Allocation Details'!$A$18:$L$205, MATCH("Demand ID", 'E4 TB Allocation Details'!$A$18:$L$18, 0),FALSE), 'E2 Allocators'!$B$15:$W$361, MATCH('O5 Details by Class &amp; Accounts'!J$18, 'E2 Allocators'!$B$15:$W$15, 0),FALSE)*$F30)</f>
        <v>0</v>
      </c>
      <c r="K30" s="1411">
        <f>IF(ISERROR(VLOOKUP(VLOOKUP($A30, 'E4 TB Allocation Details'!$A$18:$L$205, MATCH("Demand ID", 'E4 TB Allocation Details'!$A$18:$L$18, 0),FALSE), 'E2 Allocators'!$B$15:$W$361, MATCH('O5 Details by Class &amp; Accounts'!K$18, 'E2 Allocators'!$B$15:$W$15, 0),FALSE)*$F30), 0, VLOOKUP(VLOOKUP($A30, 'E4 TB Allocation Details'!$A$18:$L$205, MATCH("Demand ID", 'E4 TB Allocation Details'!$A$18:$L$18, 0),FALSE), 'E2 Allocators'!$B$15:$W$361, MATCH('O5 Details by Class &amp; Accounts'!K$18, 'E2 Allocators'!$B$15:$W$15, 0),FALSE)*$F30)</f>
        <v>0</v>
      </c>
      <c r="L30" s="1411">
        <f>IF(ISERROR(VLOOKUP(VLOOKUP($A30, 'E4 TB Allocation Details'!$A$18:$L$205, MATCH("Demand ID", 'E4 TB Allocation Details'!$A$18:$L$18, 0),FALSE), 'E2 Allocators'!$B$15:$W$361, MATCH('O5 Details by Class &amp; Accounts'!L$18, 'E2 Allocators'!$B$15:$W$15, 0),FALSE)*$F30), 0, VLOOKUP(VLOOKUP($A30, 'E4 TB Allocation Details'!$A$18:$L$205, MATCH("Demand ID", 'E4 TB Allocation Details'!$A$18:$L$18, 0),FALSE), 'E2 Allocators'!$B$15:$W$361, MATCH('O5 Details by Class &amp; Accounts'!L$18, 'E2 Allocators'!$B$15:$W$15, 0),FALSE)*$F30)</f>
        <v>0</v>
      </c>
      <c r="M30" s="1411">
        <f>IF(ISERROR(VLOOKUP(VLOOKUP($A30, 'E4 TB Allocation Details'!$A$18:$L$205, MATCH("Demand ID", 'E4 TB Allocation Details'!$A$18:$L$18, 0),FALSE), 'E2 Allocators'!$B$15:$W$361, MATCH('O5 Details by Class &amp; Accounts'!M$18, 'E2 Allocators'!$B$15:$W$15, 0),FALSE)*$F30), 0, VLOOKUP(VLOOKUP($A30, 'E4 TB Allocation Details'!$A$18:$L$205, MATCH("Demand ID", 'E4 TB Allocation Details'!$A$18:$L$18, 0),FALSE), 'E2 Allocators'!$B$15:$W$361, MATCH('O5 Details by Class &amp; Accounts'!M$18, 'E2 Allocators'!$B$15:$W$15, 0),FALSE)*$F30)</f>
        <v>0</v>
      </c>
      <c r="N30" s="1411">
        <f>IF(ISERROR(VLOOKUP(VLOOKUP($A30, 'E4 TB Allocation Details'!$A$18:$L$205, MATCH("Demand ID", 'E4 TB Allocation Details'!$A$18:$L$18, 0),FALSE), 'E2 Allocators'!$B$15:$W$361, MATCH('O5 Details by Class &amp; Accounts'!N$18, 'E2 Allocators'!$B$15:$W$15, 0),FALSE)*$F30), 0, VLOOKUP(VLOOKUP($A30, 'E4 TB Allocation Details'!$A$18:$L$205, MATCH("Demand ID", 'E4 TB Allocation Details'!$A$18:$L$18, 0),FALSE), 'E2 Allocators'!$B$15:$W$361, MATCH('O5 Details by Class &amp; Accounts'!N$18, 'E2 Allocators'!$B$15:$W$15, 0),FALSE)*$F30)</f>
        <v>0</v>
      </c>
      <c r="O30" s="1411">
        <f>IF(ISERROR(VLOOKUP(VLOOKUP($A30, 'E4 TB Allocation Details'!$A$18:$L$205, MATCH("Demand ID", 'E4 TB Allocation Details'!$A$18:$L$18, 0),FALSE), 'E2 Allocators'!$B$15:$W$361, MATCH('O5 Details by Class &amp; Accounts'!O$18, 'E2 Allocators'!$B$15:$W$15, 0),FALSE)*$F30), 0, VLOOKUP(VLOOKUP($A30, 'E4 TB Allocation Details'!$A$18:$L$205, MATCH("Demand ID", 'E4 TB Allocation Details'!$A$18:$L$18, 0),FALSE), 'E2 Allocators'!$B$15:$W$361, MATCH('O5 Details by Class &amp; Accounts'!O$18, 'E2 Allocators'!$B$15:$W$15, 0),FALSE)*$F30)</f>
        <v>0</v>
      </c>
      <c r="P30" s="1411">
        <f>IF(ISERROR(VLOOKUP(VLOOKUP($A30, 'E4 TB Allocation Details'!$A$18:$L$205, MATCH("Demand ID", 'E4 TB Allocation Details'!$A$18:$L$18, 0),FALSE), 'E2 Allocators'!$B$15:$W$361, MATCH('O5 Details by Class &amp; Accounts'!P$18, 'E2 Allocators'!$B$15:$W$15, 0),FALSE)*$F30), 0, VLOOKUP(VLOOKUP($A30, 'E4 TB Allocation Details'!$A$18:$L$205, MATCH("Demand ID", 'E4 TB Allocation Details'!$A$18:$L$18, 0),FALSE), 'E2 Allocators'!$B$15:$W$361, MATCH('O5 Details by Class &amp; Accounts'!P$18, 'E2 Allocators'!$B$15:$W$15, 0),FALSE)*$F30)</f>
        <v>0</v>
      </c>
      <c r="Q30" s="1411">
        <f>IF(ISERROR(VLOOKUP(VLOOKUP($A30, 'E4 TB Allocation Details'!$A$18:$L$205, MATCH("Demand ID", 'E4 TB Allocation Details'!$A$18:$L$18, 0),FALSE), 'E2 Allocators'!$B$15:$W$361, MATCH('O5 Details by Class &amp; Accounts'!Q$18, 'E2 Allocators'!$B$15:$W$15, 0),FALSE)*$F30), 0, VLOOKUP(VLOOKUP($A30, 'E4 TB Allocation Details'!$A$18:$L$205, MATCH("Demand ID", 'E4 TB Allocation Details'!$A$18:$L$18, 0),FALSE), 'E2 Allocators'!$B$15:$W$361, MATCH('O5 Details by Class &amp; Accounts'!Q$18, 'E2 Allocators'!$B$15:$W$15, 0),FALSE)*$F30)</f>
        <v>0</v>
      </c>
      <c r="R30" s="1411">
        <f>IF(ISERROR(VLOOKUP(VLOOKUP($A30, 'E4 TB Allocation Details'!$A$18:$L$205, MATCH("Demand ID", 'E4 TB Allocation Details'!$A$18:$L$18, 0),FALSE), 'E2 Allocators'!$B$15:$W$361, MATCH('O5 Details by Class &amp; Accounts'!R$18, 'E2 Allocators'!$B$15:$W$15, 0),FALSE)*$F30), 0, VLOOKUP(VLOOKUP($A30, 'E4 TB Allocation Details'!$A$18:$L$205, MATCH("Demand ID", 'E4 TB Allocation Details'!$A$18:$L$18, 0),FALSE), 'E2 Allocators'!$B$15:$W$361, MATCH('O5 Details by Class &amp; Accounts'!R$18, 'E2 Allocators'!$B$15:$W$15, 0),FALSE)*$F30)</f>
        <v>0</v>
      </c>
      <c r="S30" s="1411">
        <f>IF(ISERROR(VLOOKUP(VLOOKUP($A30, 'E4 TB Allocation Details'!$A$18:$L$205, MATCH("Demand ID", 'E4 TB Allocation Details'!$A$18:$L$18, 0),FALSE), 'E2 Allocators'!$B$15:$W$361, MATCH('O5 Details by Class &amp; Accounts'!S$18, 'E2 Allocators'!$B$15:$W$15, 0),FALSE)*$F30), 0, VLOOKUP(VLOOKUP($A30, 'E4 TB Allocation Details'!$A$18:$L$205, MATCH("Demand ID", 'E4 TB Allocation Details'!$A$18:$L$18, 0),FALSE), 'E2 Allocators'!$B$15:$W$361, MATCH('O5 Details by Class &amp; Accounts'!S$18, 'E2 Allocators'!$B$15:$W$15, 0),FALSE)*$F30)</f>
        <v>0</v>
      </c>
      <c r="T30" s="1411">
        <f>IF(ISERROR(VLOOKUP(VLOOKUP($A30, 'E4 TB Allocation Details'!$A$18:$L$205, MATCH("Demand ID", 'E4 TB Allocation Details'!$A$18:$L$18, 0),FALSE), 'E2 Allocators'!$B$15:$W$361, MATCH('O5 Details by Class &amp; Accounts'!T$18, 'E2 Allocators'!$B$15:$W$15, 0),FALSE)*$F30), 0, VLOOKUP(VLOOKUP($A30, 'E4 TB Allocation Details'!$A$18:$L$205, MATCH("Demand ID", 'E4 TB Allocation Details'!$A$18:$L$18, 0),FALSE), 'E2 Allocators'!$B$15:$W$361, MATCH('O5 Details by Class &amp; Accounts'!T$18, 'E2 Allocators'!$B$15:$W$15, 0),FALSE)*$F30)</f>
        <v>0</v>
      </c>
      <c r="U30" s="1411">
        <f>IF(ISERROR(VLOOKUP(VLOOKUP($A30, 'E4 TB Allocation Details'!$A$18:$L$205, MATCH("Demand ID", 'E4 TB Allocation Details'!$A$18:$L$18, 0),FALSE), 'E2 Allocators'!$B$15:$W$361, MATCH('O5 Details by Class &amp; Accounts'!U$18, 'E2 Allocators'!$B$15:$W$15, 0),FALSE)*$F30), 0, VLOOKUP(VLOOKUP($A30, 'E4 TB Allocation Details'!$A$18:$L$205, MATCH("Demand ID", 'E4 TB Allocation Details'!$A$18:$L$18, 0),FALSE), 'E2 Allocators'!$B$15:$W$361, MATCH('O5 Details by Class &amp; Accounts'!U$18, 'E2 Allocators'!$B$15:$W$15, 0),FALSE)*$F30)</f>
        <v>0</v>
      </c>
      <c r="V30" s="1411">
        <f>IF(ISERROR(VLOOKUP(VLOOKUP($A30, 'E4 TB Allocation Details'!$A$18:$L$205, MATCH("Demand ID", 'E4 TB Allocation Details'!$A$18:$L$18, 0),FALSE), 'E2 Allocators'!$B$15:$W$361, MATCH('O5 Details by Class &amp; Accounts'!V$18, 'E2 Allocators'!$B$15:$W$15, 0),FALSE)*$F30), 0, VLOOKUP(VLOOKUP($A30, 'E4 TB Allocation Details'!$A$18:$L$205, MATCH("Demand ID", 'E4 TB Allocation Details'!$A$18:$L$18, 0),FALSE), 'E2 Allocators'!$B$15:$W$361, MATCH('O5 Details by Class &amp; Accounts'!V$18, 'E2 Allocators'!$B$15:$W$15, 0),FALSE)*$F30)</f>
        <v>0</v>
      </c>
      <c r="W30" s="1411">
        <f>IF(ISERROR(VLOOKUP(VLOOKUP($A30, 'E4 TB Allocation Details'!$A$18:$L$205, MATCH("Demand ID", 'E4 TB Allocation Details'!$A$18:$L$18, 0),FALSE), 'E2 Allocators'!$B$15:$W$361, MATCH('O5 Details by Class &amp; Accounts'!W$18, 'E2 Allocators'!$B$15:$W$15, 0),FALSE)*$F30), 0, VLOOKUP(VLOOKUP($A30, 'E4 TB Allocation Details'!$A$18:$L$205, MATCH("Demand ID", 'E4 TB Allocation Details'!$A$18:$L$18, 0),FALSE), 'E2 Allocators'!$B$15:$W$361, MATCH('O5 Details by Class &amp; Accounts'!W$18, 'E2 Allocators'!$B$15:$W$15, 0),FALSE)*$F30)</f>
        <v>0</v>
      </c>
      <c r="X30" s="1411">
        <f>IF(ISERROR(VLOOKUP(VLOOKUP($A30, 'E4 TB Allocation Details'!$A$18:$L$205, MATCH("Demand ID", 'E4 TB Allocation Details'!$A$18:$L$18, 0),FALSE), 'E2 Allocators'!$B$15:$W$361, MATCH('O5 Details by Class &amp; Accounts'!X$18, 'E2 Allocators'!$B$15:$W$15, 0),FALSE)*$F30), 0, VLOOKUP(VLOOKUP($A30, 'E4 TB Allocation Details'!$A$18:$L$205, MATCH("Demand ID", 'E4 TB Allocation Details'!$A$18:$L$18, 0),FALSE), 'E2 Allocators'!$B$15:$W$361, MATCH('O5 Details by Class &amp; Accounts'!X$18, 'E2 Allocators'!$B$15:$W$15, 0),FALSE)*$F30)</f>
        <v>0</v>
      </c>
      <c r="Y30" s="1411">
        <f>IF(ISERROR(VLOOKUP(VLOOKUP($A30, 'E4 TB Allocation Details'!$A$18:$L$205, MATCH("Demand ID", 'E4 TB Allocation Details'!$A$18:$L$18, 0),FALSE), 'E2 Allocators'!$B$15:$W$361, MATCH('O5 Details by Class &amp; Accounts'!Y$18, 'E2 Allocators'!$B$15:$W$15, 0),FALSE)*$F30), 0, VLOOKUP(VLOOKUP($A30, 'E4 TB Allocation Details'!$A$18:$L$205, MATCH("Demand ID", 'E4 TB Allocation Details'!$A$18:$L$18, 0),FALSE), 'E2 Allocators'!$B$15:$W$361, MATCH('O5 Details by Class &amp; Accounts'!Y$18, 'E2 Allocators'!$B$15:$W$15, 0),FALSE)*$F30)</f>
        <v>0</v>
      </c>
      <c r="Z30" s="1411">
        <f>IF(ISERROR(VLOOKUP(VLOOKUP($A30, 'E4 TB Allocation Details'!$A$18:$L$205, MATCH("Demand ID", 'E4 TB Allocation Details'!$A$18:$L$18, 0),FALSE), 'E2 Allocators'!$B$15:$W$361, MATCH('O5 Details by Class &amp; Accounts'!Z$18, 'E2 Allocators'!$B$15:$W$15, 0),FALSE)*$F30), 0, VLOOKUP(VLOOKUP($A30, 'E4 TB Allocation Details'!$A$18:$L$205, MATCH("Demand ID", 'E4 TB Allocation Details'!$A$18:$L$18, 0),FALSE), 'E2 Allocators'!$B$15:$W$361, MATCH('O5 Details by Class &amp; Accounts'!Z$18, 'E2 Allocators'!$B$15:$W$15, 0),FALSE)*$F30)</f>
        <v>0</v>
      </c>
      <c r="AA30" s="1411">
        <f>IF(ISERROR(VLOOKUP(VLOOKUP($A30, 'E4 TB Allocation Details'!$A$18:$L$205, MATCH("Demand ID", 'E4 TB Allocation Details'!$A$18:$L$18, 0),FALSE), 'E2 Allocators'!$B$15:$W$361, MATCH('O5 Details by Class &amp; Accounts'!AA$18, 'E2 Allocators'!$B$15:$W$15, 0),FALSE)*$F30), 0, VLOOKUP(VLOOKUP($A30, 'E4 TB Allocation Details'!$A$18:$L$205, MATCH("Demand ID", 'E4 TB Allocation Details'!$A$18:$L$18, 0),FALSE), 'E2 Allocators'!$B$15:$W$361, MATCH('O5 Details by Class &amp; Accounts'!AA$18, 'E2 Allocators'!$B$15:$W$15, 0),FALSE)*$F30)</f>
        <v>0</v>
      </c>
      <c r="AB30" s="1411">
        <f>IF(ISERROR(VLOOKUP(VLOOKUP($A30, 'E4 TB Allocation Details'!$A$18:$L$205, MATCH("Demand ID", 'E4 TB Allocation Details'!$A$18:$L$18, 0),FALSE), 'E2 Allocators'!$B$15:$W$361, MATCH('O5 Details by Class &amp; Accounts'!AB$18, 'E2 Allocators'!$B$15:$W$15, 0),FALSE)*$F30), 0, VLOOKUP(VLOOKUP($A30, 'E4 TB Allocation Details'!$A$18:$L$205, MATCH("Demand ID", 'E4 TB Allocation Details'!$A$18:$L$18, 0),FALSE), 'E2 Allocators'!$B$15:$W$361, MATCH('O5 Details by Class &amp; Accounts'!AB$18, 'E2 Allocators'!$B$15:$W$15, 0),FALSE)*$F30)</f>
        <v>0</v>
      </c>
      <c r="AC30" s="1411">
        <f t="shared" si="1"/>
        <v>0</v>
      </c>
      <c r="AD30" s="1411">
        <f>IF(ISERROR(VLOOKUP(VLOOKUP($A30, 'E4 TB Allocation Details'!$A$18:$L$205, MATCH("Customer ID", 'E4 TB Allocation Details'!$A$18:$L$18, 0),FALSE), 'E2 Allocators'!$B$15:$W$361, MATCH('O5 Details by Class &amp; Accounts'!AD$18, 'E2 Allocators'!$B$15:$W$15, 0),FALSE)*$G30), 0, VLOOKUP(VLOOKUP($A30, 'E4 TB Allocation Details'!$A$18:$L$205, MATCH("Customer ID", 'E4 TB Allocation Details'!$A$18:$L$18, 0),FALSE), 'E2 Allocators'!$B$15:$W$361, MATCH('O5 Details by Class &amp; Accounts'!AD$18, 'E2 Allocators'!$B$15:$W$15, 0),FALSE)*$G30)</f>
        <v>0</v>
      </c>
      <c r="AE30" s="1411">
        <f>IF(ISERROR(VLOOKUP(VLOOKUP($A30, 'E4 TB Allocation Details'!$A$18:$L$205, MATCH("Customer ID", 'E4 TB Allocation Details'!$A$18:$L$18, 0),FALSE), 'E2 Allocators'!$B$15:$W$361, MATCH('O5 Details by Class &amp; Accounts'!AE$18, 'E2 Allocators'!$B$15:$W$15, 0),FALSE)*$G30), 0, VLOOKUP(VLOOKUP($A30, 'E4 TB Allocation Details'!$A$18:$L$205, MATCH("Customer ID", 'E4 TB Allocation Details'!$A$18:$L$18, 0),FALSE), 'E2 Allocators'!$B$15:$W$361, MATCH('O5 Details by Class &amp; Accounts'!AE$18, 'E2 Allocators'!$B$15:$W$15, 0),FALSE)*$G30)</f>
        <v>0</v>
      </c>
      <c r="AF30" s="1411">
        <f>IF(ISERROR(VLOOKUP(VLOOKUP($A30, 'E4 TB Allocation Details'!$A$18:$L$205, MATCH("Customer ID", 'E4 TB Allocation Details'!$A$18:$L$18, 0),FALSE), 'E2 Allocators'!$B$15:$W$361, MATCH('O5 Details by Class &amp; Accounts'!AF$18, 'E2 Allocators'!$B$15:$W$15, 0),FALSE)*$G30), 0, VLOOKUP(VLOOKUP($A30, 'E4 TB Allocation Details'!$A$18:$L$205, MATCH("Customer ID", 'E4 TB Allocation Details'!$A$18:$L$18, 0),FALSE), 'E2 Allocators'!$B$15:$W$361, MATCH('O5 Details by Class &amp; Accounts'!AF$18, 'E2 Allocators'!$B$15:$W$15, 0),FALSE)*$G30)</f>
        <v>0</v>
      </c>
      <c r="AG30" s="1411">
        <f>IF(ISERROR(VLOOKUP(VLOOKUP($A30, 'E4 TB Allocation Details'!$A$18:$L$205, MATCH("Customer ID", 'E4 TB Allocation Details'!$A$18:$L$18, 0),FALSE), 'E2 Allocators'!$B$15:$W$361, MATCH('O5 Details by Class &amp; Accounts'!AG$18, 'E2 Allocators'!$B$15:$W$15, 0),FALSE)*$G30), 0, VLOOKUP(VLOOKUP($A30, 'E4 TB Allocation Details'!$A$18:$L$205, MATCH("Customer ID", 'E4 TB Allocation Details'!$A$18:$L$18, 0),FALSE), 'E2 Allocators'!$B$15:$W$361, MATCH('O5 Details by Class &amp; Accounts'!AG$18, 'E2 Allocators'!$B$15:$W$15, 0),FALSE)*$G30)</f>
        <v>0</v>
      </c>
      <c r="AH30" s="1411">
        <f>IF(ISERROR(VLOOKUP(VLOOKUP($A30, 'E4 TB Allocation Details'!$A$18:$L$205, MATCH("Customer ID", 'E4 TB Allocation Details'!$A$18:$L$18, 0),FALSE), 'E2 Allocators'!$B$15:$W$361, MATCH('O5 Details by Class &amp; Accounts'!AH$18, 'E2 Allocators'!$B$15:$W$15, 0),FALSE)*$G30), 0, VLOOKUP(VLOOKUP($A30, 'E4 TB Allocation Details'!$A$18:$L$205, MATCH("Customer ID", 'E4 TB Allocation Details'!$A$18:$L$18, 0),FALSE), 'E2 Allocators'!$B$15:$W$361, MATCH('O5 Details by Class &amp; Accounts'!AH$18, 'E2 Allocators'!$B$15:$W$15, 0),FALSE)*$G30)</f>
        <v>0</v>
      </c>
      <c r="AI30" s="1411">
        <f>IF(ISERROR(VLOOKUP(VLOOKUP($A30, 'E4 TB Allocation Details'!$A$18:$L$205, MATCH("Customer ID", 'E4 TB Allocation Details'!$A$18:$L$18, 0),FALSE), 'E2 Allocators'!$B$15:$W$361, MATCH('O5 Details by Class &amp; Accounts'!AI$18, 'E2 Allocators'!$B$15:$W$15, 0),FALSE)*$G30), 0, VLOOKUP(VLOOKUP($A30, 'E4 TB Allocation Details'!$A$18:$L$205, MATCH("Customer ID", 'E4 TB Allocation Details'!$A$18:$L$18, 0),FALSE), 'E2 Allocators'!$B$15:$W$361, MATCH('O5 Details by Class &amp; Accounts'!AI$18, 'E2 Allocators'!$B$15:$W$15, 0),FALSE)*$G30)</f>
        <v>0</v>
      </c>
      <c r="AJ30" s="1411">
        <f>IF(ISERROR(VLOOKUP(VLOOKUP($A30, 'E4 TB Allocation Details'!$A$18:$L$205, MATCH("Customer ID", 'E4 TB Allocation Details'!$A$18:$L$18, 0),FALSE), 'E2 Allocators'!$B$15:$W$361, MATCH('O5 Details by Class &amp; Accounts'!AJ$18, 'E2 Allocators'!$B$15:$W$15, 0),FALSE)*$G30), 0, VLOOKUP(VLOOKUP($A30, 'E4 TB Allocation Details'!$A$18:$L$205, MATCH("Customer ID", 'E4 TB Allocation Details'!$A$18:$L$18, 0),FALSE), 'E2 Allocators'!$B$15:$W$361, MATCH('O5 Details by Class &amp; Accounts'!AJ$18, 'E2 Allocators'!$B$15:$W$15, 0),FALSE)*$G30)</f>
        <v>0</v>
      </c>
      <c r="AK30" s="1411">
        <f>IF(ISERROR(VLOOKUP(VLOOKUP($A30, 'E4 TB Allocation Details'!$A$18:$L$205, MATCH("Customer ID", 'E4 TB Allocation Details'!$A$18:$L$18, 0),FALSE), 'E2 Allocators'!$B$15:$W$361, MATCH('O5 Details by Class &amp; Accounts'!AK$18, 'E2 Allocators'!$B$15:$W$15, 0),FALSE)*$G30), 0, VLOOKUP(VLOOKUP($A30, 'E4 TB Allocation Details'!$A$18:$L$205, MATCH("Customer ID", 'E4 TB Allocation Details'!$A$18:$L$18, 0),FALSE), 'E2 Allocators'!$B$15:$W$361, MATCH('O5 Details by Class &amp; Accounts'!AK$18, 'E2 Allocators'!$B$15:$W$15, 0),FALSE)*$G30)</f>
        <v>0</v>
      </c>
      <c r="AL30" s="1411">
        <f>IF(ISERROR(VLOOKUP(VLOOKUP($A30, 'E4 TB Allocation Details'!$A$18:$L$205, MATCH("Customer ID", 'E4 TB Allocation Details'!$A$18:$L$18, 0),FALSE), 'E2 Allocators'!$B$15:$W$361, MATCH('O5 Details by Class &amp; Accounts'!AL$18, 'E2 Allocators'!$B$15:$W$15, 0),FALSE)*$G30), 0, VLOOKUP(VLOOKUP($A30, 'E4 TB Allocation Details'!$A$18:$L$205, MATCH("Customer ID", 'E4 TB Allocation Details'!$A$18:$L$18, 0),FALSE), 'E2 Allocators'!$B$15:$W$361, MATCH('O5 Details by Class &amp; Accounts'!AL$18, 'E2 Allocators'!$B$15:$W$15, 0),FALSE)*$G30)</f>
        <v>0</v>
      </c>
      <c r="AM30" s="1411">
        <f>IF(ISERROR(VLOOKUP(VLOOKUP($A30, 'E4 TB Allocation Details'!$A$18:$L$205, MATCH("Customer ID", 'E4 TB Allocation Details'!$A$18:$L$18, 0),FALSE), 'E2 Allocators'!$B$15:$W$361, MATCH('O5 Details by Class &amp; Accounts'!AM$18, 'E2 Allocators'!$B$15:$W$15, 0),FALSE)*$G30), 0, VLOOKUP(VLOOKUP($A30, 'E4 TB Allocation Details'!$A$18:$L$205, MATCH("Customer ID", 'E4 TB Allocation Details'!$A$18:$L$18, 0),FALSE), 'E2 Allocators'!$B$15:$W$361, MATCH('O5 Details by Class &amp; Accounts'!AM$18, 'E2 Allocators'!$B$15:$W$15, 0),FALSE)*$G30)</f>
        <v>0</v>
      </c>
      <c r="AN30" s="1411">
        <f>IF(ISERROR(VLOOKUP(VLOOKUP($A30, 'E4 TB Allocation Details'!$A$18:$L$205, MATCH("Customer ID", 'E4 TB Allocation Details'!$A$18:$L$18, 0),FALSE), 'E2 Allocators'!$B$15:$W$361, MATCH('O5 Details by Class &amp; Accounts'!AN$18, 'E2 Allocators'!$B$15:$W$15, 0),FALSE)*$G30), 0, VLOOKUP(VLOOKUP($A30, 'E4 TB Allocation Details'!$A$18:$L$205, MATCH("Customer ID", 'E4 TB Allocation Details'!$A$18:$L$18, 0),FALSE), 'E2 Allocators'!$B$15:$W$361, MATCH('O5 Details by Class &amp; Accounts'!AN$18, 'E2 Allocators'!$B$15:$W$15, 0),FALSE)*$G30)</f>
        <v>0</v>
      </c>
      <c r="AO30" s="1411">
        <f>IF(ISERROR(VLOOKUP(VLOOKUP($A30, 'E4 TB Allocation Details'!$A$18:$L$205, MATCH("Customer ID", 'E4 TB Allocation Details'!$A$18:$L$18, 0),FALSE), 'E2 Allocators'!$B$15:$W$361, MATCH('O5 Details by Class &amp; Accounts'!AO$18, 'E2 Allocators'!$B$15:$W$15, 0),FALSE)*$G30), 0, VLOOKUP(VLOOKUP($A30, 'E4 TB Allocation Details'!$A$18:$L$205, MATCH("Customer ID", 'E4 TB Allocation Details'!$A$18:$L$18, 0),FALSE), 'E2 Allocators'!$B$15:$W$361, MATCH('O5 Details by Class &amp; Accounts'!AO$18, 'E2 Allocators'!$B$15:$W$15, 0),FALSE)*$G30)</f>
        <v>0</v>
      </c>
      <c r="AP30" s="1411">
        <f>IF(ISERROR(VLOOKUP(VLOOKUP($A30, 'E4 TB Allocation Details'!$A$18:$L$205, MATCH("Customer ID", 'E4 TB Allocation Details'!$A$18:$L$18, 0),FALSE), 'E2 Allocators'!$B$15:$W$361, MATCH('O5 Details by Class &amp; Accounts'!AP$18, 'E2 Allocators'!$B$15:$W$15, 0),FALSE)*$G30), 0, VLOOKUP(VLOOKUP($A30, 'E4 TB Allocation Details'!$A$18:$L$205, MATCH("Customer ID", 'E4 TB Allocation Details'!$A$18:$L$18, 0),FALSE), 'E2 Allocators'!$B$15:$W$361, MATCH('O5 Details by Class &amp; Accounts'!AP$18, 'E2 Allocators'!$B$15:$W$15, 0),FALSE)*$G30)</f>
        <v>0</v>
      </c>
      <c r="AQ30" s="1411">
        <f>IF(ISERROR(VLOOKUP(VLOOKUP($A30, 'E4 TB Allocation Details'!$A$18:$L$205, MATCH("Customer ID", 'E4 TB Allocation Details'!$A$18:$L$18, 0),FALSE), 'E2 Allocators'!$B$15:$W$361, MATCH('O5 Details by Class &amp; Accounts'!AQ$18, 'E2 Allocators'!$B$15:$W$15, 0),FALSE)*$G30), 0, VLOOKUP(VLOOKUP($A30, 'E4 TB Allocation Details'!$A$18:$L$205, MATCH("Customer ID", 'E4 TB Allocation Details'!$A$18:$L$18, 0),FALSE), 'E2 Allocators'!$B$15:$W$361, MATCH('O5 Details by Class &amp; Accounts'!AQ$18, 'E2 Allocators'!$B$15:$W$15, 0),FALSE)*$G30)</f>
        <v>0</v>
      </c>
      <c r="AR30" s="1411">
        <f>IF(ISERROR(VLOOKUP(VLOOKUP($A30, 'E4 TB Allocation Details'!$A$18:$L$205, MATCH("Customer ID", 'E4 TB Allocation Details'!$A$18:$L$18, 0),FALSE), 'E2 Allocators'!$B$15:$W$361, MATCH('O5 Details by Class &amp; Accounts'!AR$18, 'E2 Allocators'!$B$15:$W$15, 0),FALSE)*$G30), 0, VLOOKUP(VLOOKUP($A30, 'E4 TB Allocation Details'!$A$18:$L$205, MATCH("Customer ID", 'E4 TB Allocation Details'!$A$18:$L$18, 0),FALSE), 'E2 Allocators'!$B$15:$W$361, MATCH('O5 Details by Class &amp; Accounts'!AR$18, 'E2 Allocators'!$B$15:$W$15, 0),FALSE)*$G30)</f>
        <v>0</v>
      </c>
      <c r="AS30" s="1411">
        <f>IF(ISERROR(VLOOKUP(VLOOKUP($A30, 'E4 TB Allocation Details'!$A$18:$L$205, MATCH("Customer ID", 'E4 TB Allocation Details'!$A$18:$L$18, 0),FALSE), 'E2 Allocators'!$B$15:$W$361, MATCH('O5 Details by Class &amp; Accounts'!AS$18, 'E2 Allocators'!$B$15:$W$15, 0),FALSE)*$G30), 0, VLOOKUP(VLOOKUP($A30, 'E4 TB Allocation Details'!$A$18:$L$205, MATCH("Customer ID", 'E4 TB Allocation Details'!$A$18:$L$18, 0),FALSE), 'E2 Allocators'!$B$15:$W$361, MATCH('O5 Details by Class &amp; Accounts'!AS$18, 'E2 Allocators'!$B$15:$W$15, 0),FALSE)*$G30)</f>
        <v>0</v>
      </c>
      <c r="AT30" s="1411">
        <f>IF(ISERROR(VLOOKUP(VLOOKUP($A30, 'E4 TB Allocation Details'!$A$18:$L$205, MATCH("Customer ID", 'E4 TB Allocation Details'!$A$18:$L$18, 0),FALSE), 'E2 Allocators'!$B$15:$W$361, MATCH('O5 Details by Class &amp; Accounts'!AT$18, 'E2 Allocators'!$B$15:$W$15, 0),FALSE)*$G30), 0, VLOOKUP(VLOOKUP($A30, 'E4 TB Allocation Details'!$A$18:$L$205, MATCH("Customer ID", 'E4 TB Allocation Details'!$A$18:$L$18, 0),FALSE), 'E2 Allocators'!$B$15:$W$361, MATCH('O5 Details by Class &amp; Accounts'!AT$18, 'E2 Allocators'!$B$15:$W$15, 0),FALSE)*$G30)</f>
        <v>0</v>
      </c>
      <c r="AU30" s="1411">
        <f>IF(ISERROR(VLOOKUP(VLOOKUP($A30, 'E4 TB Allocation Details'!$A$18:$L$205, MATCH("Customer ID", 'E4 TB Allocation Details'!$A$18:$L$18, 0),FALSE), 'E2 Allocators'!$B$15:$W$361, MATCH('O5 Details by Class &amp; Accounts'!AU$18, 'E2 Allocators'!$B$15:$W$15, 0),FALSE)*$G30), 0, VLOOKUP(VLOOKUP($A30, 'E4 TB Allocation Details'!$A$18:$L$205, MATCH("Customer ID", 'E4 TB Allocation Details'!$A$18:$L$18, 0),FALSE), 'E2 Allocators'!$B$15:$W$361, MATCH('O5 Details by Class &amp; Accounts'!AU$18, 'E2 Allocators'!$B$15:$W$15, 0),FALSE)*$G30)</f>
        <v>0</v>
      </c>
      <c r="AV30" s="1411">
        <f>IF(ISERROR(VLOOKUP(VLOOKUP($A30, 'E4 TB Allocation Details'!$A$18:$L$205, MATCH("Customer ID", 'E4 TB Allocation Details'!$A$18:$L$18, 0),FALSE), 'E2 Allocators'!$B$15:$W$361, MATCH('O5 Details by Class &amp; Accounts'!AV$18, 'E2 Allocators'!$B$15:$W$15, 0),FALSE)*$G30), 0, VLOOKUP(VLOOKUP($A30, 'E4 TB Allocation Details'!$A$18:$L$205, MATCH("Customer ID", 'E4 TB Allocation Details'!$A$18:$L$18, 0),FALSE), 'E2 Allocators'!$B$15:$W$361, MATCH('O5 Details by Class &amp; Accounts'!AV$18, 'E2 Allocators'!$B$15:$W$15, 0),FALSE)*$G30)</f>
        <v>0</v>
      </c>
      <c r="AW30" s="1411">
        <f>IF(ISERROR(VLOOKUP(VLOOKUP($A30, 'E4 TB Allocation Details'!$A$18:$L$205, MATCH("Customer ID", 'E4 TB Allocation Details'!$A$18:$L$18, 0),FALSE), 'E2 Allocators'!$B$15:$W$361, MATCH('O5 Details by Class &amp; Accounts'!AW$18, 'E2 Allocators'!$B$15:$W$15, 0),FALSE)*$G30), 0, VLOOKUP(VLOOKUP($A30, 'E4 TB Allocation Details'!$A$18:$L$205, MATCH("Customer ID", 'E4 TB Allocation Details'!$A$18:$L$18, 0),FALSE), 'E2 Allocators'!$B$15:$W$361, MATCH('O5 Details by Class &amp; Accounts'!AW$18, 'E2 Allocators'!$B$15:$W$15, 0),FALSE)*$G30)</f>
        <v>0</v>
      </c>
      <c r="AX30" s="1411">
        <f t="shared" si="2"/>
        <v>0</v>
      </c>
      <c r="AY30" s="1411">
        <f>IF(ISERROR(VLOOKUP(VLOOKUP($A30, 'E4 TB Allocation Details'!$A$18:$L$205, MATCH("Misc ID", 'E4 TB Allocation Details'!$A$18:$L$18, 0),FALSE), 'E2 Allocators'!$B$15:$W$361, MATCH('O5 Details by Class &amp; Accounts'!AY$18, 'E2 Allocators'!$B$15:$W$15, 0),FALSE)*$E30), 0, VLOOKUP(VLOOKUP($A30, 'E4 TB Allocation Details'!$A$18:$L$205, MATCH("Misc ID", 'E4 TB Allocation Details'!$A$18:$L$18, 0),FALSE), 'E2 Allocators'!$B$15:$W$361, MATCH('O5 Details by Class &amp; Accounts'!AY$18, 'E2 Allocators'!$B$15:$W$15, 0),FALSE)*$E30)</f>
        <v>0</v>
      </c>
      <c r="AZ30" s="1411">
        <f>IF(ISERROR(VLOOKUP(VLOOKUP($A30, 'E4 TB Allocation Details'!$A$18:$L$205, MATCH("Misc ID", 'E4 TB Allocation Details'!$A$18:$L$18, 0),FALSE), 'E2 Allocators'!$B$15:$W$361, MATCH('O5 Details by Class &amp; Accounts'!AZ$18, 'E2 Allocators'!$B$15:$W$15, 0),FALSE)*$E30), 0, VLOOKUP(VLOOKUP($A30, 'E4 TB Allocation Details'!$A$18:$L$205, MATCH("Misc ID", 'E4 TB Allocation Details'!$A$18:$L$18, 0),FALSE), 'E2 Allocators'!$B$15:$W$361, MATCH('O5 Details by Class &amp; Accounts'!AZ$18, 'E2 Allocators'!$B$15:$W$15, 0),FALSE)*$E30)</f>
        <v>0</v>
      </c>
      <c r="BA30" s="1411">
        <f>IF(ISERROR(VLOOKUP(VLOOKUP($A30, 'E4 TB Allocation Details'!$A$18:$L$205, MATCH("Misc ID", 'E4 TB Allocation Details'!$A$18:$L$18, 0),FALSE), 'E2 Allocators'!$B$15:$W$361, MATCH('O5 Details by Class &amp; Accounts'!BA$18, 'E2 Allocators'!$B$15:$W$15, 0),FALSE)*$E30), 0, VLOOKUP(VLOOKUP($A30, 'E4 TB Allocation Details'!$A$18:$L$205, MATCH("Misc ID", 'E4 TB Allocation Details'!$A$18:$L$18, 0),FALSE), 'E2 Allocators'!$B$15:$W$361, MATCH('O5 Details by Class &amp; Accounts'!BA$18, 'E2 Allocators'!$B$15:$W$15, 0),FALSE)*$E30)</f>
        <v>0</v>
      </c>
      <c r="BB30" s="1411">
        <f>IF(ISERROR(VLOOKUP(VLOOKUP($A30, 'E4 TB Allocation Details'!$A$18:$L$205, MATCH("Misc ID", 'E4 TB Allocation Details'!$A$18:$L$18, 0),FALSE), 'E2 Allocators'!$B$15:$W$361, MATCH('O5 Details by Class &amp; Accounts'!BB$18, 'E2 Allocators'!$B$15:$W$15, 0),FALSE)*$E30), 0, VLOOKUP(VLOOKUP($A30, 'E4 TB Allocation Details'!$A$18:$L$205, MATCH("Misc ID", 'E4 TB Allocation Details'!$A$18:$L$18, 0),FALSE), 'E2 Allocators'!$B$15:$W$361, MATCH('O5 Details by Class &amp; Accounts'!BB$18, 'E2 Allocators'!$B$15:$W$15, 0),FALSE)*$E30)</f>
        <v>0</v>
      </c>
      <c r="BC30" s="1411">
        <f>IF(ISERROR(VLOOKUP(VLOOKUP($A30, 'E4 TB Allocation Details'!$A$18:$L$205, MATCH("Misc ID", 'E4 TB Allocation Details'!$A$18:$L$18, 0),FALSE), 'E2 Allocators'!$B$15:$W$361, MATCH('O5 Details by Class &amp; Accounts'!BC$18, 'E2 Allocators'!$B$15:$W$15, 0),FALSE)*$E30), 0, VLOOKUP(VLOOKUP($A30, 'E4 TB Allocation Details'!$A$18:$L$205, MATCH("Misc ID", 'E4 TB Allocation Details'!$A$18:$L$18, 0),FALSE), 'E2 Allocators'!$B$15:$W$361, MATCH('O5 Details by Class &amp; Accounts'!BC$18, 'E2 Allocators'!$B$15:$W$15, 0),FALSE)*$E30)</f>
        <v>0</v>
      </c>
      <c r="BD30" s="1411">
        <f>IF(ISERROR(VLOOKUP(VLOOKUP($A30, 'E4 TB Allocation Details'!$A$18:$L$205, MATCH("Misc ID", 'E4 TB Allocation Details'!$A$18:$L$18, 0),FALSE), 'E2 Allocators'!$B$15:$W$361, MATCH('O5 Details by Class &amp; Accounts'!BD$18, 'E2 Allocators'!$B$15:$W$15, 0),FALSE)*$E30), 0, VLOOKUP(VLOOKUP($A30, 'E4 TB Allocation Details'!$A$18:$L$205, MATCH("Misc ID", 'E4 TB Allocation Details'!$A$18:$L$18, 0),FALSE), 'E2 Allocators'!$B$15:$W$361, MATCH('O5 Details by Class &amp; Accounts'!BD$18, 'E2 Allocators'!$B$15:$W$15, 0),FALSE)*$E30)</f>
        <v>0</v>
      </c>
      <c r="BE30" s="1411">
        <f>IF(ISERROR(VLOOKUP(VLOOKUP($A30, 'E4 TB Allocation Details'!$A$18:$L$205, MATCH("Misc ID", 'E4 TB Allocation Details'!$A$18:$L$18, 0),FALSE), 'E2 Allocators'!$B$15:$W$361, MATCH('O5 Details by Class &amp; Accounts'!BE$18, 'E2 Allocators'!$B$15:$W$15, 0),FALSE)*$E30), 0, VLOOKUP(VLOOKUP($A30, 'E4 TB Allocation Details'!$A$18:$L$205, MATCH("Misc ID", 'E4 TB Allocation Details'!$A$18:$L$18, 0),FALSE), 'E2 Allocators'!$B$15:$W$361, MATCH('O5 Details by Class &amp; Accounts'!BE$18, 'E2 Allocators'!$B$15:$W$15, 0),FALSE)*$E30)</f>
        <v>0</v>
      </c>
      <c r="BF30" s="1411">
        <f>IF(ISERROR(VLOOKUP(VLOOKUP($A30, 'E4 TB Allocation Details'!$A$18:$L$205, MATCH("Misc ID", 'E4 TB Allocation Details'!$A$18:$L$18, 0),FALSE), 'E2 Allocators'!$B$15:$W$361, MATCH('O5 Details by Class &amp; Accounts'!BF$18, 'E2 Allocators'!$B$15:$W$15, 0),FALSE)*$E30), 0, VLOOKUP(VLOOKUP($A30, 'E4 TB Allocation Details'!$A$18:$L$205, MATCH("Misc ID", 'E4 TB Allocation Details'!$A$18:$L$18, 0),FALSE), 'E2 Allocators'!$B$15:$W$361, MATCH('O5 Details by Class &amp; Accounts'!BF$18, 'E2 Allocators'!$B$15:$W$15, 0),FALSE)*$E30)</f>
        <v>0</v>
      </c>
      <c r="BG30" s="1411">
        <f>IF(ISERROR(VLOOKUP(VLOOKUP($A30, 'E4 TB Allocation Details'!$A$18:$L$205, MATCH("Misc ID", 'E4 TB Allocation Details'!$A$18:$L$18, 0),FALSE), 'E2 Allocators'!$B$15:$W$361, MATCH('O5 Details by Class &amp; Accounts'!BG$18, 'E2 Allocators'!$B$15:$W$15, 0),FALSE)*$E30), 0, VLOOKUP(VLOOKUP($A30, 'E4 TB Allocation Details'!$A$18:$L$205, MATCH("Misc ID", 'E4 TB Allocation Details'!$A$18:$L$18, 0),FALSE), 'E2 Allocators'!$B$15:$W$361, MATCH('O5 Details by Class &amp; Accounts'!BG$18, 'E2 Allocators'!$B$15:$W$15, 0),FALSE)*$E30)</f>
        <v>0</v>
      </c>
      <c r="BH30" s="1411">
        <f>IF(ISERROR(VLOOKUP(VLOOKUP($A30, 'E4 TB Allocation Details'!$A$18:$L$205, MATCH("Misc ID", 'E4 TB Allocation Details'!$A$18:$L$18, 0),FALSE), 'E2 Allocators'!$B$15:$W$361, MATCH('O5 Details by Class &amp; Accounts'!BH$18, 'E2 Allocators'!$B$15:$W$15, 0),FALSE)*$E30), 0, VLOOKUP(VLOOKUP($A30, 'E4 TB Allocation Details'!$A$18:$L$205, MATCH("Misc ID", 'E4 TB Allocation Details'!$A$18:$L$18, 0),FALSE), 'E2 Allocators'!$B$15:$W$361, MATCH('O5 Details by Class &amp; Accounts'!BH$18, 'E2 Allocators'!$B$15:$W$15, 0),FALSE)*$E30)</f>
        <v>0</v>
      </c>
      <c r="BI30" s="1411">
        <f>IF(ISERROR(VLOOKUP(VLOOKUP($A30, 'E4 TB Allocation Details'!$A$18:$L$205, MATCH("Misc ID", 'E4 TB Allocation Details'!$A$18:$L$18, 0),FALSE), 'E2 Allocators'!$B$15:$W$361, MATCH('O5 Details by Class &amp; Accounts'!BI$18, 'E2 Allocators'!$B$15:$W$15, 0),FALSE)*$E30), 0, VLOOKUP(VLOOKUP($A30, 'E4 TB Allocation Details'!$A$18:$L$205, MATCH("Misc ID", 'E4 TB Allocation Details'!$A$18:$L$18, 0),FALSE), 'E2 Allocators'!$B$15:$W$361, MATCH('O5 Details by Class &amp; Accounts'!BI$18, 'E2 Allocators'!$B$15:$W$15, 0),FALSE)*$E30)</f>
        <v>0</v>
      </c>
      <c r="BJ30" s="1411">
        <f>IF(ISERROR(VLOOKUP(VLOOKUP($A30, 'E4 TB Allocation Details'!$A$18:$L$205, MATCH("Misc ID", 'E4 TB Allocation Details'!$A$18:$L$18, 0),FALSE), 'E2 Allocators'!$B$15:$W$361, MATCH('O5 Details by Class &amp; Accounts'!BJ$18, 'E2 Allocators'!$B$15:$W$15, 0),FALSE)*$E30), 0, VLOOKUP(VLOOKUP($A30, 'E4 TB Allocation Details'!$A$18:$L$205, MATCH("Misc ID", 'E4 TB Allocation Details'!$A$18:$L$18, 0),FALSE), 'E2 Allocators'!$B$15:$W$361, MATCH('O5 Details by Class &amp; Accounts'!BJ$18, 'E2 Allocators'!$B$15:$W$15, 0),FALSE)*$E30)</f>
        <v>0</v>
      </c>
      <c r="BK30" s="1411">
        <f>IF(ISERROR(VLOOKUP(VLOOKUP($A30, 'E4 TB Allocation Details'!$A$18:$L$205, MATCH("Misc ID", 'E4 TB Allocation Details'!$A$18:$L$18, 0),FALSE), 'E2 Allocators'!$B$15:$W$361, MATCH('O5 Details by Class &amp; Accounts'!BK$18, 'E2 Allocators'!$B$15:$W$15, 0),FALSE)*$E30), 0, VLOOKUP(VLOOKUP($A30, 'E4 TB Allocation Details'!$A$18:$L$205, MATCH("Misc ID", 'E4 TB Allocation Details'!$A$18:$L$18, 0),FALSE), 'E2 Allocators'!$B$15:$W$361, MATCH('O5 Details by Class &amp; Accounts'!BK$18, 'E2 Allocators'!$B$15:$W$15, 0),FALSE)*$E30)</f>
        <v>0</v>
      </c>
      <c r="BL30" s="1411">
        <f>IF(ISERROR(VLOOKUP(VLOOKUP($A30, 'E4 TB Allocation Details'!$A$18:$L$205, MATCH("Misc ID", 'E4 TB Allocation Details'!$A$18:$L$18, 0),FALSE), 'E2 Allocators'!$B$15:$W$361, MATCH('O5 Details by Class &amp; Accounts'!BL$18, 'E2 Allocators'!$B$15:$W$15, 0),FALSE)*$E30), 0, VLOOKUP(VLOOKUP($A30, 'E4 TB Allocation Details'!$A$18:$L$205, MATCH("Misc ID", 'E4 TB Allocation Details'!$A$18:$L$18, 0),FALSE), 'E2 Allocators'!$B$15:$W$361, MATCH('O5 Details by Class &amp; Accounts'!BL$18, 'E2 Allocators'!$B$15:$W$15, 0),FALSE)*$E30)</f>
        <v>0</v>
      </c>
      <c r="BM30" s="1411">
        <f>IF(ISERROR(VLOOKUP(VLOOKUP($A30, 'E4 TB Allocation Details'!$A$18:$L$205, MATCH("Misc ID", 'E4 TB Allocation Details'!$A$18:$L$18, 0),FALSE), 'E2 Allocators'!$B$15:$W$361, MATCH('O5 Details by Class &amp; Accounts'!BM$18, 'E2 Allocators'!$B$15:$W$15, 0),FALSE)*$E30), 0, VLOOKUP(VLOOKUP($A30, 'E4 TB Allocation Details'!$A$18:$L$205, MATCH("Misc ID", 'E4 TB Allocation Details'!$A$18:$L$18, 0),FALSE), 'E2 Allocators'!$B$15:$W$361, MATCH('O5 Details by Class &amp; Accounts'!BM$18, 'E2 Allocators'!$B$15:$W$15, 0),FALSE)*$E30)</f>
        <v>0</v>
      </c>
      <c r="BN30" s="1411">
        <f>IF(ISERROR(VLOOKUP(VLOOKUP($A30, 'E4 TB Allocation Details'!$A$18:$L$205, MATCH("Misc ID", 'E4 TB Allocation Details'!$A$18:$L$18, 0),FALSE), 'E2 Allocators'!$B$15:$W$361, MATCH('O5 Details by Class &amp; Accounts'!BN$18, 'E2 Allocators'!$B$15:$W$15, 0),FALSE)*$E30), 0, VLOOKUP(VLOOKUP($A30, 'E4 TB Allocation Details'!$A$18:$L$205, MATCH("Misc ID", 'E4 TB Allocation Details'!$A$18:$L$18, 0),FALSE), 'E2 Allocators'!$B$15:$W$361, MATCH('O5 Details by Class &amp; Accounts'!BN$18, 'E2 Allocators'!$B$15:$W$15, 0),FALSE)*$E30)</f>
        <v>0</v>
      </c>
      <c r="BO30" s="1411">
        <f>IF(ISERROR(VLOOKUP(VLOOKUP($A30, 'E4 TB Allocation Details'!$A$18:$L$205, MATCH("Misc ID", 'E4 TB Allocation Details'!$A$18:$L$18, 0),FALSE), 'E2 Allocators'!$B$15:$W$361, MATCH('O5 Details by Class &amp; Accounts'!BO$18, 'E2 Allocators'!$B$15:$W$15, 0),FALSE)*$E30), 0, VLOOKUP(VLOOKUP($A30, 'E4 TB Allocation Details'!$A$18:$L$205, MATCH("Misc ID", 'E4 TB Allocation Details'!$A$18:$L$18, 0),FALSE), 'E2 Allocators'!$B$15:$W$361, MATCH('O5 Details by Class &amp; Accounts'!BO$18, 'E2 Allocators'!$B$15:$W$15, 0),FALSE)*$E30)</f>
        <v>0</v>
      </c>
      <c r="BP30" s="1411">
        <f>IF(ISERROR(VLOOKUP(VLOOKUP($A30, 'E4 TB Allocation Details'!$A$18:$L$205, MATCH("Misc ID", 'E4 TB Allocation Details'!$A$18:$L$18, 0),FALSE), 'E2 Allocators'!$B$15:$W$361, MATCH('O5 Details by Class &amp; Accounts'!BP$18, 'E2 Allocators'!$B$15:$W$15, 0),FALSE)*$E30), 0, VLOOKUP(VLOOKUP($A30, 'E4 TB Allocation Details'!$A$18:$L$205, MATCH("Misc ID", 'E4 TB Allocation Details'!$A$18:$L$18, 0),FALSE), 'E2 Allocators'!$B$15:$W$361, MATCH('O5 Details by Class &amp; Accounts'!BP$18, 'E2 Allocators'!$B$15:$W$15, 0),FALSE)*$E30)</f>
        <v>0</v>
      </c>
      <c r="BQ30" s="1411">
        <f>IF(ISERROR(VLOOKUP(VLOOKUP($A30, 'E4 TB Allocation Details'!$A$18:$L$205, MATCH("Misc ID", 'E4 TB Allocation Details'!$A$18:$L$18, 0),FALSE), 'E2 Allocators'!$B$15:$W$361, MATCH('O5 Details by Class &amp; Accounts'!BQ$18, 'E2 Allocators'!$B$15:$W$15, 0),FALSE)*$E30), 0, VLOOKUP(VLOOKUP($A30, 'E4 TB Allocation Details'!$A$18:$L$205, MATCH("Misc ID", 'E4 TB Allocation Details'!$A$18:$L$18, 0),FALSE), 'E2 Allocators'!$B$15:$W$361, MATCH('O5 Details by Class &amp; Accounts'!BQ$18, 'E2 Allocators'!$B$15:$W$15, 0),FALSE)*$E30)</f>
        <v>0</v>
      </c>
      <c r="BR30" s="1411">
        <f>IF(ISERROR(VLOOKUP(VLOOKUP($A30, 'E4 TB Allocation Details'!$A$18:$L$205, MATCH("Misc ID", 'E4 TB Allocation Details'!$A$18:$L$18, 0),FALSE), 'E2 Allocators'!$B$15:$W$361, MATCH('O5 Details by Class &amp; Accounts'!BR$18, 'E2 Allocators'!$B$15:$W$15, 0),FALSE)*$E30), 0, VLOOKUP(VLOOKUP($A30, 'E4 TB Allocation Details'!$A$18:$L$205, MATCH("Misc ID", 'E4 TB Allocation Details'!$A$18:$L$18, 0),FALSE), 'E2 Allocators'!$B$15:$W$361, MATCH('O5 Details by Class &amp; Accounts'!BR$18, 'E2 Allocators'!$B$15:$W$15, 0),FALSE)*$E30)</f>
        <v>0</v>
      </c>
      <c r="BS30" s="1411">
        <f t="shared" si="3"/>
        <v>0</v>
      </c>
      <c r="BT30" s="1411">
        <f>IF(ISERROR(VLOOKUP(VLOOKUP($A30, 'E4 TB Allocation Details'!$A$18:$L$205, MATCH("A &amp; G ID", 'E4 TB Allocation Details'!$A$18:$L$18, 0),FALSE), 'E2 Allocators'!$B$15:$W$361, MATCH('O5 Details by Class &amp; Accounts'!BT$18, 'E2 Allocators'!$B$15:$W$15, 0),FALSE)*$E30), 0, VLOOKUP(VLOOKUP($A30, 'E4 TB Allocation Details'!$A$18:$L$205, MATCH("A &amp; G ID", 'E4 TB Allocation Details'!$A$18:$L$18, 0),FALSE), 'E2 Allocators'!$B$15:$W$361, MATCH('O5 Details by Class &amp; Accounts'!BT$18, 'E2 Allocators'!$B$15:$W$15, 0),FALSE)*$E30)</f>
        <v>0</v>
      </c>
      <c r="BU30" s="1411">
        <f>IF(ISERROR(VLOOKUP(VLOOKUP($A30, 'E4 TB Allocation Details'!$A$18:$L$205, MATCH("A &amp; G ID", 'E4 TB Allocation Details'!$A$18:$L$18, 0),FALSE), 'E2 Allocators'!$B$15:$W$361, MATCH('O5 Details by Class &amp; Accounts'!BU$18, 'E2 Allocators'!$B$15:$W$15, 0),FALSE)*$E30), 0, VLOOKUP(VLOOKUP($A30, 'E4 TB Allocation Details'!$A$18:$L$205, MATCH("A &amp; G ID", 'E4 TB Allocation Details'!$A$18:$L$18, 0),FALSE), 'E2 Allocators'!$B$15:$W$361, MATCH('O5 Details by Class &amp; Accounts'!BU$18, 'E2 Allocators'!$B$15:$W$15, 0),FALSE)*$E30)</f>
        <v>0</v>
      </c>
      <c r="BV30" s="1411">
        <f>IF(ISERROR(VLOOKUP(VLOOKUP($A30, 'E4 TB Allocation Details'!$A$18:$L$205, MATCH("A &amp; G ID", 'E4 TB Allocation Details'!$A$18:$L$18, 0),FALSE), 'E2 Allocators'!$B$15:$W$361, MATCH('O5 Details by Class &amp; Accounts'!BV$18, 'E2 Allocators'!$B$15:$W$15, 0),FALSE)*$E30), 0, VLOOKUP(VLOOKUP($A30, 'E4 TB Allocation Details'!$A$18:$L$205, MATCH("A &amp; G ID", 'E4 TB Allocation Details'!$A$18:$L$18, 0),FALSE), 'E2 Allocators'!$B$15:$W$361, MATCH('O5 Details by Class &amp; Accounts'!BV$18, 'E2 Allocators'!$B$15:$W$15, 0),FALSE)*$E30)</f>
        <v>0</v>
      </c>
      <c r="BW30" s="1411">
        <f>IF(ISERROR(VLOOKUP(VLOOKUP($A30, 'E4 TB Allocation Details'!$A$18:$L$205, MATCH("A &amp; G ID", 'E4 TB Allocation Details'!$A$18:$L$18, 0),FALSE), 'E2 Allocators'!$B$15:$W$361, MATCH('O5 Details by Class &amp; Accounts'!BW$18, 'E2 Allocators'!$B$15:$W$15, 0),FALSE)*$E30), 0, VLOOKUP(VLOOKUP($A30, 'E4 TB Allocation Details'!$A$18:$L$205, MATCH("A &amp; G ID", 'E4 TB Allocation Details'!$A$18:$L$18, 0),FALSE), 'E2 Allocators'!$B$15:$W$361, MATCH('O5 Details by Class &amp; Accounts'!BW$18, 'E2 Allocators'!$B$15:$W$15, 0),FALSE)*$E30)</f>
        <v>0</v>
      </c>
      <c r="BX30" s="1411">
        <f>IF(ISERROR(VLOOKUP(VLOOKUP($A30, 'E4 TB Allocation Details'!$A$18:$L$205, MATCH("A &amp; G ID", 'E4 TB Allocation Details'!$A$18:$L$18, 0),FALSE), 'E2 Allocators'!$B$15:$W$361, MATCH('O5 Details by Class &amp; Accounts'!BX$18, 'E2 Allocators'!$B$15:$W$15, 0),FALSE)*$E30), 0, VLOOKUP(VLOOKUP($A30, 'E4 TB Allocation Details'!$A$18:$L$205, MATCH("A &amp; G ID", 'E4 TB Allocation Details'!$A$18:$L$18, 0),FALSE), 'E2 Allocators'!$B$15:$W$361, MATCH('O5 Details by Class &amp; Accounts'!BX$18, 'E2 Allocators'!$B$15:$W$15, 0),FALSE)*$E30)</f>
        <v>0</v>
      </c>
      <c r="BY30" s="1411">
        <f>IF(ISERROR(VLOOKUP(VLOOKUP($A30, 'E4 TB Allocation Details'!$A$18:$L$205, MATCH("A &amp; G ID", 'E4 TB Allocation Details'!$A$18:$L$18, 0),FALSE), 'E2 Allocators'!$B$15:$W$361, MATCH('O5 Details by Class &amp; Accounts'!BY$18, 'E2 Allocators'!$B$15:$W$15, 0),FALSE)*$E30), 0, VLOOKUP(VLOOKUP($A30, 'E4 TB Allocation Details'!$A$18:$L$205, MATCH("A &amp; G ID", 'E4 TB Allocation Details'!$A$18:$L$18, 0),FALSE), 'E2 Allocators'!$B$15:$W$361, MATCH('O5 Details by Class &amp; Accounts'!BY$18, 'E2 Allocators'!$B$15:$W$15, 0),FALSE)*$E30)</f>
        <v>0</v>
      </c>
      <c r="BZ30" s="1411">
        <f>IF(ISERROR(VLOOKUP(VLOOKUP($A30, 'E4 TB Allocation Details'!$A$18:$L$205, MATCH("A &amp; G ID", 'E4 TB Allocation Details'!$A$18:$L$18, 0),FALSE), 'E2 Allocators'!$B$15:$W$361, MATCH('O5 Details by Class &amp; Accounts'!BZ$18, 'E2 Allocators'!$B$15:$W$15, 0),FALSE)*$E30), 0, VLOOKUP(VLOOKUP($A30, 'E4 TB Allocation Details'!$A$18:$L$205, MATCH("A &amp; G ID", 'E4 TB Allocation Details'!$A$18:$L$18, 0),FALSE), 'E2 Allocators'!$B$15:$W$361, MATCH('O5 Details by Class &amp; Accounts'!BZ$18, 'E2 Allocators'!$B$15:$W$15, 0),FALSE)*$E30)</f>
        <v>0</v>
      </c>
      <c r="CA30" s="1411">
        <f>IF(ISERROR(VLOOKUP(VLOOKUP($A30, 'E4 TB Allocation Details'!$A$18:$L$205, MATCH("A &amp; G ID", 'E4 TB Allocation Details'!$A$18:$L$18, 0),FALSE), 'E2 Allocators'!$B$15:$W$361, MATCH('O5 Details by Class &amp; Accounts'!CA$18, 'E2 Allocators'!$B$15:$W$15, 0),FALSE)*$E30), 0, VLOOKUP(VLOOKUP($A30, 'E4 TB Allocation Details'!$A$18:$L$205, MATCH("A &amp; G ID", 'E4 TB Allocation Details'!$A$18:$L$18, 0),FALSE), 'E2 Allocators'!$B$15:$W$361, MATCH('O5 Details by Class &amp; Accounts'!CA$18, 'E2 Allocators'!$B$15:$W$15, 0),FALSE)*$E30)</f>
        <v>0</v>
      </c>
      <c r="CB30" s="1411">
        <f>IF(ISERROR(VLOOKUP(VLOOKUP($A30, 'E4 TB Allocation Details'!$A$18:$L$205, MATCH("A &amp; G ID", 'E4 TB Allocation Details'!$A$18:$L$18, 0),FALSE), 'E2 Allocators'!$B$15:$W$361, MATCH('O5 Details by Class &amp; Accounts'!CB$18, 'E2 Allocators'!$B$15:$W$15, 0),FALSE)*$E30), 0, VLOOKUP(VLOOKUP($A30, 'E4 TB Allocation Details'!$A$18:$L$205, MATCH("A &amp; G ID", 'E4 TB Allocation Details'!$A$18:$L$18, 0),FALSE), 'E2 Allocators'!$B$15:$W$361, MATCH('O5 Details by Class &amp; Accounts'!CB$18, 'E2 Allocators'!$B$15:$W$15, 0),FALSE)*$E30)</f>
        <v>0</v>
      </c>
      <c r="CC30" s="1411">
        <f>IF(ISERROR(VLOOKUP(VLOOKUP($A30, 'E4 TB Allocation Details'!$A$18:$L$205, MATCH("A &amp; G ID", 'E4 TB Allocation Details'!$A$18:$L$18, 0),FALSE), 'E2 Allocators'!$B$15:$W$361, MATCH('O5 Details by Class &amp; Accounts'!CC$18, 'E2 Allocators'!$B$15:$W$15, 0),FALSE)*$E30), 0, VLOOKUP(VLOOKUP($A30, 'E4 TB Allocation Details'!$A$18:$L$205, MATCH("A &amp; G ID", 'E4 TB Allocation Details'!$A$18:$L$18, 0),FALSE), 'E2 Allocators'!$B$15:$W$361, MATCH('O5 Details by Class &amp; Accounts'!CC$18, 'E2 Allocators'!$B$15:$W$15, 0),FALSE)*$E30)</f>
        <v>0</v>
      </c>
      <c r="CD30" s="1411">
        <f>IF(ISERROR(VLOOKUP(VLOOKUP($A30, 'E4 TB Allocation Details'!$A$18:$L$205, MATCH("A &amp; G ID", 'E4 TB Allocation Details'!$A$18:$L$18, 0),FALSE), 'E2 Allocators'!$B$15:$W$361, MATCH('O5 Details by Class &amp; Accounts'!CD$18, 'E2 Allocators'!$B$15:$W$15, 0),FALSE)*$E30), 0, VLOOKUP(VLOOKUP($A30, 'E4 TB Allocation Details'!$A$18:$L$205, MATCH("A &amp; G ID", 'E4 TB Allocation Details'!$A$18:$L$18, 0),FALSE), 'E2 Allocators'!$B$15:$W$361, MATCH('O5 Details by Class &amp; Accounts'!CD$18, 'E2 Allocators'!$B$15:$W$15, 0),FALSE)*$E30)</f>
        <v>0</v>
      </c>
      <c r="CE30" s="1411">
        <f>IF(ISERROR(VLOOKUP(VLOOKUP($A30, 'E4 TB Allocation Details'!$A$18:$L$205, MATCH("A &amp; G ID", 'E4 TB Allocation Details'!$A$18:$L$18, 0),FALSE), 'E2 Allocators'!$B$15:$W$361, MATCH('O5 Details by Class &amp; Accounts'!CE$18, 'E2 Allocators'!$B$15:$W$15, 0),FALSE)*$E30), 0, VLOOKUP(VLOOKUP($A30, 'E4 TB Allocation Details'!$A$18:$L$205, MATCH("A &amp; G ID", 'E4 TB Allocation Details'!$A$18:$L$18, 0),FALSE), 'E2 Allocators'!$B$15:$W$361, MATCH('O5 Details by Class &amp; Accounts'!CE$18, 'E2 Allocators'!$B$15:$W$15, 0),FALSE)*$E30)</f>
        <v>0</v>
      </c>
      <c r="CF30" s="1411">
        <f>IF(ISERROR(VLOOKUP(VLOOKUP($A30, 'E4 TB Allocation Details'!$A$18:$L$205, MATCH("A &amp; G ID", 'E4 TB Allocation Details'!$A$18:$L$18, 0),FALSE), 'E2 Allocators'!$B$15:$W$361, MATCH('O5 Details by Class &amp; Accounts'!CF$18, 'E2 Allocators'!$B$15:$W$15, 0),FALSE)*$E30), 0, VLOOKUP(VLOOKUP($A30, 'E4 TB Allocation Details'!$A$18:$L$205, MATCH("A &amp; G ID", 'E4 TB Allocation Details'!$A$18:$L$18, 0),FALSE), 'E2 Allocators'!$B$15:$W$361, MATCH('O5 Details by Class &amp; Accounts'!CF$18, 'E2 Allocators'!$B$15:$W$15, 0),FALSE)*$E30)</f>
        <v>0</v>
      </c>
      <c r="CG30" s="1411">
        <f>IF(ISERROR(VLOOKUP(VLOOKUP($A30, 'E4 TB Allocation Details'!$A$18:$L$205, MATCH("A &amp; G ID", 'E4 TB Allocation Details'!$A$18:$L$18, 0),FALSE), 'E2 Allocators'!$B$15:$W$361, MATCH('O5 Details by Class &amp; Accounts'!CG$18, 'E2 Allocators'!$B$15:$W$15, 0),FALSE)*$E30), 0, VLOOKUP(VLOOKUP($A30, 'E4 TB Allocation Details'!$A$18:$L$205, MATCH("A &amp; G ID", 'E4 TB Allocation Details'!$A$18:$L$18, 0),FALSE), 'E2 Allocators'!$B$15:$W$361, MATCH('O5 Details by Class &amp; Accounts'!CG$18, 'E2 Allocators'!$B$15:$W$15, 0),FALSE)*$E30)</f>
        <v>0</v>
      </c>
      <c r="CH30" s="1411">
        <f>IF(ISERROR(VLOOKUP(VLOOKUP($A30, 'E4 TB Allocation Details'!$A$18:$L$205, MATCH("A &amp; G ID", 'E4 TB Allocation Details'!$A$18:$L$18, 0),FALSE), 'E2 Allocators'!$B$15:$W$361, MATCH('O5 Details by Class &amp; Accounts'!CH$18, 'E2 Allocators'!$B$15:$W$15, 0),FALSE)*$E30), 0, VLOOKUP(VLOOKUP($A30, 'E4 TB Allocation Details'!$A$18:$L$205, MATCH("A &amp; G ID", 'E4 TB Allocation Details'!$A$18:$L$18, 0),FALSE), 'E2 Allocators'!$B$15:$W$361, MATCH('O5 Details by Class &amp; Accounts'!CH$18, 'E2 Allocators'!$B$15:$W$15, 0),FALSE)*$E30)</f>
        <v>0</v>
      </c>
      <c r="CI30" s="1411">
        <f>IF(ISERROR(VLOOKUP(VLOOKUP($A30, 'E4 TB Allocation Details'!$A$18:$L$205, MATCH("A &amp; G ID", 'E4 TB Allocation Details'!$A$18:$L$18, 0),FALSE), 'E2 Allocators'!$B$15:$W$361, MATCH('O5 Details by Class &amp; Accounts'!CI$18, 'E2 Allocators'!$B$15:$W$15, 0),FALSE)*$E30), 0, VLOOKUP(VLOOKUP($A30, 'E4 TB Allocation Details'!$A$18:$L$205, MATCH("A &amp; G ID", 'E4 TB Allocation Details'!$A$18:$L$18, 0),FALSE), 'E2 Allocators'!$B$15:$W$361, MATCH('O5 Details by Class &amp; Accounts'!CI$18, 'E2 Allocators'!$B$15:$W$15, 0),FALSE)*$E30)</f>
        <v>0</v>
      </c>
      <c r="CJ30" s="1411">
        <f>IF(ISERROR(VLOOKUP(VLOOKUP($A30, 'E4 TB Allocation Details'!$A$18:$L$205, MATCH("A &amp; G ID", 'E4 TB Allocation Details'!$A$18:$L$18, 0),FALSE), 'E2 Allocators'!$B$15:$W$361, MATCH('O5 Details by Class &amp; Accounts'!CJ$18, 'E2 Allocators'!$B$15:$W$15, 0),FALSE)*$E30), 0, VLOOKUP(VLOOKUP($A30, 'E4 TB Allocation Details'!$A$18:$L$205, MATCH("A &amp; G ID", 'E4 TB Allocation Details'!$A$18:$L$18, 0),FALSE), 'E2 Allocators'!$B$15:$W$361, MATCH('O5 Details by Class &amp; Accounts'!CJ$18, 'E2 Allocators'!$B$15:$W$15, 0),FALSE)*$E30)</f>
        <v>0</v>
      </c>
      <c r="CK30" s="1411">
        <f>IF(ISERROR(VLOOKUP(VLOOKUP($A30, 'E4 TB Allocation Details'!$A$18:$L$205, MATCH("A &amp; G ID", 'E4 TB Allocation Details'!$A$18:$L$18, 0),FALSE), 'E2 Allocators'!$B$15:$W$361, MATCH('O5 Details by Class &amp; Accounts'!CK$18, 'E2 Allocators'!$B$15:$W$15, 0),FALSE)*$E30), 0, VLOOKUP(VLOOKUP($A30, 'E4 TB Allocation Details'!$A$18:$L$205, MATCH("A &amp; G ID", 'E4 TB Allocation Details'!$A$18:$L$18, 0),FALSE), 'E2 Allocators'!$B$15:$W$361, MATCH('O5 Details by Class &amp; Accounts'!CK$18, 'E2 Allocators'!$B$15:$W$15, 0),FALSE)*$E30)</f>
        <v>0</v>
      </c>
      <c r="CL30" s="1411">
        <f>IF(ISERROR(VLOOKUP(VLOOKUP($A30, 'E4 TB Allocation Details'!$A$18:$L$205, MATCH("A &amp; G ID", 'E4 TB Allocation Details'!$A$18:$L$18, 0),FALSE), 'E2 Allocators'!$B$15:$W$361, MATCH('O5 Details by Class &amp; Accounts'!CL$18, 'E2 Allocators'!$B$15:$W$15, 0),FALSE)*$E30), 0, VLOOKUP(VLOOKUP($A30, 'E4 TB Allocation Details'!$A$18:$L$205, MATCH("A &amp; G ID", 'E4 TB Allocation Details'!$A$18:$L$18, 0),FALSE), 'E2 Allocators'!$B$15:$W$361, MATCH('O5 Details by Class &amp; Accounts'!CL$18, 'E2 Allocators'!$B$15:$W$15, 0),FALSE)*$E30)</f>
        <v>0</v>
      </c>
      <c r="CM30" s="1411">
        <f>IF(ISERROR(VLOOKUP(VLOOKUP($A30, 'E4 TB Allocation Details'!$A$18:$L$205, MATCH("A &amp; G ID", 'E4 TB Allocation Details'!$A$18:$L$18, 0),FALSE), 'E2 Allocators'!$B$15:$W$361, MATCH('O5 Details by Class &amp; Accounts'!CM$18, 'E2 Allocators'!$B$15:$W$15, 0),FALSE)*$E30), 0, VLOOKUP(VLOOKUP($A30, 'E4 TB Allocation Details'!$A$18:$L$205, MATCH("A &amp; G ID", 'E4 TB Allocation Details'!$A$18:$L$18, 0),FALSE), 'E2 Allocators'!$B$15:$W$361, MATCH('O5 Details by Class &amp; Accounts'!CM$18, 'E2 Allocators'!$B$15:$W$15, 0),FALSE)*$E30)</f>
        <v>0</v>
      </c>
      <c r="CN30" s="1411">
        <f t="shared" si="5"/>
        <v>0</v>
      </c>
      <c r="CO30" s="1791">
        <f t="shared" si="4"/>
        <v>0</v>
      </c>
      <c r="CQ30" s="2086" t="e">
        <v>#N/A</v>
      </c>
    </row>
    <row r="31" spans="1:95" s="80" customFormat="1" ht="12.75">
      <c r="A31" s="1174" t="s">
        <v>1263</v>
      </c>
      <c r="B31" s="1175" t="s">
        <v>1030</v>
      </c>
      <c r="C31" s="1788">
        <f>IF(ISERROR(VLOOKUP($A31,'I3 TB Data'!$A$23:$H$458,MATCH('O5 Details by Class &amp; Accounts'!$C$18, 'I3 TB Data'!$A$23:$H$23,0),0)), 0, VLOOKUP($A31,'I3 TB Data'!$A$23:$H$458,MATCH('O5 Details by Class &amp; Accounts'!$C$18,'I3 TB Data'!$A$23:$H$23,0),0))</f>
        <v>0</v>
      </c>
      <c r="D31" s="1789">
        <f>'I4 BO ASSETS'!E28</f>
        <v>0</v>
      </c>
      <c r="E31" s="1788">
        <f t="shared" si="6"/>
        <v>0</v>
      </c>
      <c r="F31" s="1790">
        <f>IF(ISERROR(VLOOKUP($A31, 'E1 Categorization'!A33:E122, MATCH("Customer Component", 'E1 Categorization'!$A$33:$E$33,0), 0)), 0, IF(VLOOKUP($A31, 'E1 Categorization'!A33:E122, MATCH("Customer Component", 'E1 Categorization'!$A$33:$E$33,0), 0)=0, 'O5 Details by Class &amp; Accounts'!$E31, IF(AND(VLOOKUP($A31, 'E1 Categorization'!A33:E122, MATCH("Customer Component", 'E1 Categorization'!$A$33:$E$33,0), 0) &gt;0, VLOOKUP($A31, 'E1 Categorization'!A33:E122, MATCH("Customer Component", 'E1 Categorization'!$A$33:$E$33,0), 0)&lt;1), 'O5 Details by Class &amp; Accounts'!$E31*(1-VLOOKUP($A31, 'E1 Categorization'!A33:E122, MATCH("Customer Component", 'E1 Categorization'!$A$33:$E$33,0), 0)), 0)))</f>
        <v>0</v>
      </c>
      <c r="G31" s="1790">
        <f>IF(ISERROR(VLOOKUP($A31, 'E1 Categorization'!A33:E122, MATCH("Customer Component", 'E1 Categorization'!$A$33:$E$33,0), 0)),0, IF(VLOOKUP($A31, 'E1 Categorization'!A33:E122, MATCH("Customer Component", 'E1 Categorization'!$A$33:$E$33,0), 0)=0, 0, IF(AND(VLOOKUP($A31, 'E1 Categorization'!A33:E122, MATCH("Customer Component", 'E1 Categorization'!$A$33:$E$33,0), 0) &gt;0, VLOOKUP($A31, 'E1 Categorization'!A33:E122, MATCH("Customer Component", 'E1 Categorization'!$A$33:$E$33,0), 0)&lt;1), 'O5 Details by Class &amp; Accounts'!$E31*(VLOOKUP($A31, 'E1 Categorization'!A33:E122, MATCH("Customer Component", 'E1 Categorization'!$A$33:$E$33,0), 0)), 'O5 Details by Class &amp; Accounts'!$E31)))</f>
        <v>0</v>
      </c>
      <c r="H31" s="1411">
        <f t="shared" si="0"/>
        <v>0</v>
      </c>
      <c r="I31" s="1411">
        <f>IF(ISERROR(VLOOKUP(VLOOKUP($A31, 'E4 TB Allocation Details'!$A$18:$L$205, MATCH("Demand ID", 'E4 TB Allocation Details'!$A$18:$L$18, 0),FALSE), 'E2 Allocators'!$B$15:$W$361, MATCH('O5 Details by Class &amp; Accounts'!I$18, 'E2 Allocators'!$B$15:$W$15, 0),FALSE)*$F31), 0, VLOOKUP(VLOOKUP($A31, 'E4 TB Allocation Details'!$A$18:$L$205, MATCH("Demand ID", 'E4 TB Allocation Details'!$A$18:$L$18, 0),FALSE), 'E2 Allocators'!$B$15:$W$361, MATCH('O5 Details by Class &amp; Accounts'!I$18, 'E2 Allocators'!$B$15:$W$15, 0),FALSE)*$F31)</f>
        <v>0</v>
      </c>
      <c r="J31" s="1411">
        <f>IF(ISERROR(VLOOKUP(VLOOKUP($A31, 'E4 TB Allocation Details'!$A$18:$L$205, MATCH("Demand ID", 'E4 TB Allocation Details'!$A$18:$L$18, 0),FALSE), 'E2 Allocators'!$B$15:$W$361, MATCH('O5 Details by Class &amp; Accounts'!J$18, 'E2 Allocators'!$B$15:$W$15, 0),FALSE)*$F31), 0, VLOOKUP(VLOOKUP($A31, 'E4 TB Allocation Details'!$A$18:$L$205, MATCH("Demand ID", 'E4 TB Allocation Details'!$A$18:$L$18, 0),FALSE), 'E2 Allocators'!$B$15:$W$361, MATCH('O5 Details by Class &amp; Accounts'!J$18, 'E2 Allocators'!$B$15:$W$15, 0),FALSE)*$F31)</f>
        <v>0</v>
      </c>
      <c r="K31" s="1411">
        <f>IF(ISERROR(VLOOKUP(VLOOKUP($A31, 'E4 TB Allocation Details'!$A$18:$L$205, MATCH("Demand ID", 'E4 TB Allocation Details'!$A$18:$L$18, 0),FALSE), 'E2 Allocators'!$B$15:$W$361, MATCH('O5 Details by Class &amp; Accounts'!K$18, 'E2 Allocators'!$B$15:$W$15, 0),FALSE)*$F31), 0, VLOOKUP(VLOOKUP($A31, 'E4 TB Allocation Details'!$A$18:$L$205, MATCH("Demand ID", 'E4 TB Allocation Details'!$A$18:$L$18, 0),FALSE), 'E2 Allocators'!$B$15:$W$361, MATCH('O5 Details by Class &amp; Accounts'!K$18, 'E2 Allocators'!$B$15:$W$15, 0),FALSE)*$F31)</f>
        <v>0</v>
      </c>
      <c r="L31" s="1411">
        <f>IF(ISERROR(VLOOKUP(VLOOKUP($A31, 'E4 TB Allocation Details'!$A$18:$L$205, MATCH("Demand ID", 'E4 TB Allocation Details'!$A$18:$L$18, 0),FALSE), 'E2 Allocators'!$B$15:$W$361, MATCH('O5 Details by Class &amp; Accounts'!L$18, 'E2 Allocators'!$B$15:$W$15, 0),FALSE)*$F31), 0, VLOOKUP(VLOOKUP($A31, 'E4 TB Allocation Details'!$A$18:$L$205, MATCH("Demand ID", 'E4 TB Allocation Details'!$A$18:$L$18, 0),FALSE), 'E2 Allocators'!$B$15:$W$361, MATCH('O5 Details by Class &amp; Accounts'!L$18, 'E2 Allocators'!$B$15:$W$15, 0),FALSE)*$F31)</f>
        <v>0</v>
      </c>
      <c r="M31" s="1411">
        <f>IF(ISERROR(VLOOKUP(VLOOKUP($A31, 'E4 TB Allocation Details'!$A$18:$L$205, MATCH("Demand ID", 'E4 TB Allocation Details'!$A$18:$L$18, 0),FALSE), 'E2 Allocators'!$B$15:$W$361, MATCH('O5 Details by Class &amp; Accounts'!M$18, 'E2 Allocators'!$B$15:$W$15, 0),FALSE)*$F31), 0, VLOOKUP(VLOOKUP($A31, 'E4 TB Allocation Details'!$A$18:$L$205, MATCH("Demand ID", 'E4 TB Allocation Details'!$A$18:$L$18, 0),FALSE), 'E2 Allocators'!$B$15:$W$361, MATCH('O5 Details by Class &amp; Accounts'!M$18, 'E2 Allocators'!$B$15:$W$15, 0),FALSE)*$F31)</f>
        <v>0</v>
      </c>
      <c r="N31" s="1411">
        <f>IF(ISERROR(VLOOKUP(VLOOKUP($A31, 'E4 TB Allocation Details'!$A$18:$L$205, MATCH("Demand ID", 'E4 TB Allocation Details'!$A$18:$L$18, 0),FALSE), 'E2 Allocators'!$B$15:$W$361, MATCH('O5 Details by Class &amp; Accounts'!N$18, 'E2 Allocators'!$B$15:$W$15, 0),FALSE)*$F31), 0, VLOOKUP(VLOOKUP($A31, 'E4 TB Allocation Details'!$A$18:$L$205, MATCH("Demand ID", 'E4 TB Allocation Details'!$A$18:$L$18, 0),FALSE), 'E2 Allocators'!$B$15:$W$361, MATCH('O5 Details by Class &amp; Accounts'!N$18, 'E2 Allocators'!$B$15:$W$15, 0),FALSE)*$F31)</f>
        <v>0</v>
      </c>
      <c r="O31" s="1411">
        <f>IF(ISERROR(VLOOKUP(VLOOKUP($A31, 'E4 TB Allocation Details'!$A$18:$L$205, MATCH("Demand ID", 'E4 TB Allocation Details'!$A$18:$L$18, 0),FALSE), 'E2 Allocators'!$B$15:$W$361, MATCH('O5 Details by Class &amp; Accounts'!O$18, 'E2 Allocators'!$B$15:$W$15, 0),FALSE)*$F31), 0, VLOOKUP(VLOOKUP($A31, 'E4 TB Allocation Details'!$A$18:$L$205, MATCH("Demand ID", 'E4 TB Allocation Details'!$A$18:$L$18, 0),FALSE), 'E2 Allocators'!$B$15:$W$361, MATCH('O5 Details by Class &amp; Accounts'!O$18, 'E2 Allocators'!$B$15:$W$15, 0),FALSE)*$F31)</f>
        <v>0</v>
      </c>
      <c r="P31" s="1411">
        <f>IF(ISERROR(VLOOKUP(VLOOKUP($A31, 'E4 TB Allocation Details'!$A$18:$L$205, MATCH("Demand ID", 'E4 TB Allocation Details'!$A$18:$L$18, 0),FALSE), 'E2 Allocators'!$B$15:$W$361, MATCH('O5 Details by Class &amp; Accounts'!P$18, 'E2 Allocators'!$B$15:$W$15, 0),FALSE)*$F31), 0, VLOOKUP(VLOOKUP($A31, 'E4 TB Allocation Details'!$A$18:$L$205, MATCH("Demand ID", 'E4 TB Allocation Details'!$A$18:$L$18, 0),FALSE), 'E2 Allocators'!$B$15:$W$361, MATCH('O5 Details by Class &amp; Accounts'!P$18, 'E2 Allocators'!$B$15:$W$15, 0),FALSE)*$F31)</f>
        <v>0</v>
      </c>
      <c r="Q31" s="1411">
        <f>IF(ISERROR(VLOOKUP(VLOOKUP($A31, 'E4 TB Allocation Details'!$A$18:$L$205, MATCH("Demand ID", 'E4 TB Allocation Details'!$A$18:$L$18, 0),FALSE), 'E2 Allocators'!$B$15:$W$361, MATCH('O5 Details by Class &amp; Accounts'!Q$18, 'E2 Allocators'!$B$15:$W$15, 0),FALSE)*$F31), 0, VLOOKUP(VLOOKUP($A31, 'E4 TB Allocation Details'!$A$18:$L$205, MATCH("Demand ID", 'E4 TB Allocation Details'!$A$18:$L$18, 0),FALSE), 'E2 Allocators'!$B$15:$W$361, MATCH('O5 Details by Class &amp; Accounts'!Q$18, 'E2 Allocators'!$B$15:$W$15, 0),FALSE)*$F31)</f>
        <v>0</v>
      </c>
      <c r="R31" s="1411">
        <f>IF(ISERROR(VLOOKUP(VLOOKUP($A31, 'E4 TB Allocation Details'!$A$18:$L$205, MATCH("Demand ID", 'E4 TB Allocation Details'!$A$18:$L$18, 0),FALSE), 'E2 Allocators'!$B$15:$W$361, MATCH('O5 Details by Class &amp; Accounts'!R$18, 'E2 Allocators'!$B$15:$W$15, 0),FALSE)*$F31), 0, VLOOKUP(VLOOKUP($A31, 'E4 TB Allocation Details'!$A$18:$L$205, MATCH("Demand ID", 'E4 TB Allocation Details'!$A$18:$L$18, 0),FALSE), 'E2 Allocators'!$B$15:$W$361, MATCH('O5 Details by Class &amp; Accounts'!R$18, 'E2 Allocators'!$B$15:$W$15, 0),FALSE)*$F31)</f>
        <v>0</v>
      </c>
      <c r="S31" s="1411">
        <f>IF(ISERROR(VLOOKUP(VLOOKUP($A31, 'E4 TB Allocation Details'!$A$18:$L$205, MATCH("Demand ID", 'E4 TB Allocation Details'!$A$18:$L$18, 0),FALSE), 'E2 Allocators'!$B$15:$W$361, MATCH('O5 Details by Class &amp; Accounts'!S$18, 'E2 Allocators'!$B$15:$W$15, 0),FALSE)*$F31), 0, VLOOKUP(VLOOKUP($A31, 'E4 TB Allocation Details'!$A$18:$L$205, MATCH("Demand ID", 'E4 TB Allocation Details'!$A$18:$L$18, 0),FALSE), 'E2 Allocators'!$B$15:$W$361, MATCH('O5 Details by Class &amp; Accounts'!S$18, 'E2 Allocators'!$B$15:$W$15, 0),FALSE)*$F31)</f>
        <v>0</v>
      </c>
      <c r="T31" s="1411">
        <f>IF(ISERROR(VLOOKUP(VLOOKUP($A31, 'E4 TB Allocation Details'!$A$18:$L$205, MATCH("Demand ID", 'E4 TB Allocation Details'!$A$18:$L$18, 0),FALSE), 'E2 Allocators'!$B$15:$W$361, MATCH('O5 Details by Class &amp; Accounts'!T$18, 'E2 Allocators'!$B$15:$W$15, 0),FALSE)*$F31), 0, VLOOKUP(VLOOKUP($A31, 'E4 TB Allocation Details'!$A$18:$L$205, MATCH("Demand ID", 'E4 TB Allocation Details'!$A$18:$L$18, 0),FALSE), 'E2 Allocators'!$B$15:$W$361, MATCH('O5 Details by Class &amp; Accounts'!T$18, 'E2 Allocators'!$B$15:$W$15, 0),FALSE)*$F31)</f>
        <v>0</v>
      </c>
      <c r="U31" s="1411">
        <f>IF(ISERROR(VLOOKUP(VLOOKUP($A31, 'E4 TB Allocation Details'!$A$18:$L$205, MATCH("Demand ID", 'E4 TB Allocation Details'!$A$18:$L$18, 0),FALSE), 'E2 Allocators'!$B$15:$W$361, MATCH('O5 Details by Class &amp; Accounts'!U$18, 'E2 Allocators'!$B$15:$W$15, 0),FALSE)*$F31), 0, VLOOKUP(VLOOKUP($A31, 'E4 TB Allocation Details'!$A$18:$L$205, MATCH("Demand ID", 'E4 TB Allocation Details'!$A$18:$L$18, 0),FALSE), 'E2 Allocators'!$B$15:$W$361, MATCH('O5 Details by Class &amp; Accounts'!U$18, 'E2 Allocators'!$B$15:$W$15, 0),FALSE)*$F31)</f>
        <v>0</v>
      </c>
      <c r="V31" s="1411">
        <f>IF(ISERROR(VLOOKUP(VLOOKUP($A31, 'E4 TB Allocation Details'!$A$18:$L$205, MATCH("Demand ID", 'E4 TB Allocation Details'!$A$18:$L$18, 0),FALSE), 'E2 Allocators'!$B$15:$W$361, MATCH('O5 Details by Class &amp; Accounts'!V$18, 'E2 Allocators'!$B$15:$W$15, 0),FALSE)*$F31), 0, VLOOKUP(VLOOKUP($A31, 'E4 TB Allocation Details'!$A$18:$L$205, MATCH("Demand ID", 'E4 TB Allocation Details'!$A$18:$L$18, 0),FALSE), 'E2 Allocators'!$B$15:$W$361, MATCH('O5 Details by Class &amp; Accounts'!V$18, 'E2 Allocators'!$B$15:$W$15, 0),FALSE)*$F31)</f>
        <v>0</v>
      </c>
      <c r="W31" s="1411">
        <f>IF(ISERROR(VLOOKUP(VLOOKUP($A31, 'E4 TB Allocation Details'!$A$18:$L$205, MATCH("Demand ID", 'E4 TB Allocation Details'!$A$18:$L$18, 0),FALSE), 'E2 Allocators'!$B$15:$W$361, MATCH('O5 Details by Class &amp; Accounts'!W$18, 'E2 Allocators'!$B$15:$W$15, 0),FALSE)*$F31), 0, VLOOKUP(VLOOKUP($A31, 'E4 TB Allocation Details'!$A$18:$L$205, MATCH("Demand ID", 'E4 TB Allocation Details'!$A$18:$L$18, 0),FALSE), 'E2 Allocators'!$B$15:$W$361, MATCH('O5 Details by Class &amp; Accounts'!W$18, 'E2 Allocators'!$B$15:$W$15, 0),FALSE)*$F31)</f>
        <v>0</v>
      </c>
      <c r="X31" s="1411">
        <f>IF(ISERROR(VLOOKUP(VLOOKUP($A31, 'E4 TB Allocation Details'!$A$18:$L$205, MATCH("Demand ID", 'E4 TB Allocation Details'!$A$18:$L$18, 0),FALSE), 'E2 Allocators'!$B$15:$W$361, MATCH('O5 Details by Class &amp; Accounts'!X$18, 'E2 Allocators'!$B$15:$W$15, 0),FALSE)*$F31), 0, VLOOKUP(VLOOKUP($A31, 'E4 TB Allocation Details'!$A$18:$L$205, MATCH("Demand ID", 'E4 TB Allocation Details'!$A$18:$L$18, 0),FALSE), 'E2 Allocators'!$B$15:$W$361, MATCH('O5 Details by Class &amp; Accounts'!X$18, 'E2 Allocators'!$B$15:$W$15, 0),FALSE)*$F31)</f>
        <v>0</v>
      </c>
      <c r="Y31" s="1411">
        <f>IF(ISERROR(VLOOKUP(VLOOKUP($A31, 'E4 TB Allocation Details'!$A$18:$L$205, MATCH("Demand ID", 'E4 TB Allocation Details'!$A$18:$L$18, 0),FALSE), 'E2 Allocators'!$B$15:$W$361, MATCH('O5 Details by Class &amp; Accounts'!Y$18, 'E2 Allocators'!$B$15:$W$15, 0),FALSE)*$F31), 0, VLOOKUP(VLOOKUP($A31, 'E4 TB Allocation Details'!$A$18:$L$205, MATCH("Demand ID", 'E4 TB Allocation Details'!$A$18:$L$18, 0),FALSE), 'E2 Allocators'!$B$15:$W$361, MATCH('O5 Details by Class &amp; Accounts'!Y$18, 'E2 Allocators'!$B$15:$W$15, 0),FALSE)*$F31)</f>
        <v>0</v>
      </c>
      <c r="Z31" s="1411">
        <f>IF(ISERROR(VLOOKUP(VLOOKUP($A31, 'E4 TB Allocation Details'!$A$18:$L$205, MATCH("Demand ID", 'E4 TB Allocation Details'!$A$18:$L$18, 0),FALSE), 'E2 Allocators'!$B$15:$W$361, MATCH('O5 Details by Class &amp; Accounts'!Z$18, 'E2 Allocators'!$B$15:$W$15, 0),FALSE)*$F31), 0, VLOOKUP(VLOOKUP($A31, 'E4 TB Allocation Details'!$A$18:$L$205, MATCH("Demand ID", 'E4 TB Allocation Details'!$A$18:$L$18, 0),FALSE), 'E2 Allocators'!$B$15:$W$361, MATCH('O5 Details by Class &amp; Accounts'!Z$18, 'E2 Allocators'!$B$15:$W$15, 0),FALSE)*$F31)</f>
        <v>0</v>
      </c>
      <c r="AA31" s="1411">
        <f>IF(ISERROR(VLOOKUP(VLOOKUP($A31, 'E4 TB Allocation Details'!$A$18:$L$205, MATCH("Demand ID", 'E4 TB Allocation Details'!$A$18:$L$18, 0),FALSE), 'E2 Allocators'!$B$15:$W$361, MATCH('O5 Details by Class &amp; Accounts'!AA$18, 'E2 Allocators'!$B$15:$W$15, 0),FALSE)*$F31), 0, VLOOKUP(VLOOKUP($A31, 'E4 TB Allocation Details'!$A$18:$L$205, MATCH("Demand ID", 'E4 TB Allocation Details'!$A$18:$L$18, 0),FALSE), 'E2 Allocators'!$B$15:$W$361, MATCH('O5 Details by Class &amp; Accounts'!AA$18, 'E2 Allocators'!$B$15:$W$15, 0),FALSE)*$F31)</f>
        <v>0</v>
      </c>
      <c r="AB31" s="1411">
        <f>IF(ISERROR(VLOOKUP(VLOOKUP($A31, 'E4 TB Allocation Details'!$A$18:$L$205, MATCH("Demand ID", 'E4 TB Allocation Details'!$A$18:$L$18, 0),FALSE), 'E2 Allocators'!$B$15:$W$361, MATCH('O5 Details by Class &amp; Accounts'!AB$18, 'E2 Allocators'!$B$15:$W$15, 0),FALSE)*$F31), 0, VLOOKUP(VLOOKUP($A31, 'E4 TB Allocation Details'!$A$18:$L$205, MATCH("Demand ID", 'E4 TB Allocation Details'!$A$18:$L$18, 0),FALSE), 'E2 Allocators'!$B$15:$W$361, MATCH('O5 Details by Class &amp; Accounts'!AB$18, 'E2 Allocators'!$B$15:$W$15, 0),FALSE)*$F31)</f>
        <v>0</v>
      </c>
      <c r="AC31" s="1411">
        <f t="shared" si="1"/>
        <v>0</v>
      </c>
      <c r="AD31" s="1411">
        <f>IF(ISERROR(VLOOKUP(VLOOKUP($A31, 'E4 TB Allocation Details'!$A$18:$L$205, MATCH("Customer ID", 'E4 TB Allocation Details'!$A$18:$L$18, 0),FALSE), 'E2 Allocators'!$B$15:$W$361, MATCH('O5 Details by Class &amp; Accounts'!AD$18, 'E2 Allocators'!$B$15:$W$15, 0),FALSE)*$G31), 0, VLOOKUP(VLOOKUP($A31, 'E4 TB Allocation Details'!$A$18:$L$205, MATCH("Customer ID", 'E4 TB Allocation Details'!$A$18:$L$18, 0),FALSE), 'E2 Allocators'!$B$15:$W$361, MATCH('O5 Details by Class &amp; Accounts'!AD$18, 'E2 Allocators'!$B$15:$W$15, 0),FALSE)*$G31)</f>
        <v>0</v>
      </c>
      <c r="AE31" s="1411">
        <f>IF(ISERROR(VLOOKUP(VLOOKUP($A31, 'E4 TB Allocation Details'!$A$18:$L$205, MATCH("Customer ID", 'E4 TB Allocation Details'!$A$18:$L$18, 0),FALSE), 'E2 Allocators'!$B$15:$W$361, MATCH('O5 Details by Class &amp; Accounts'!AE$18, 'E2 Allocators'!$B$15:$W$15, 0),FALSE)*$G31), 0, VLOOKUP(VLOOKUP($A31, 'E4 TB Allocation Details'!$A$18:$L$205, MATCH("Customer ID", 'E4 TB Allocation Details'!$A$18:$L$18, 0),FALSE), 'E2 Allocators'!$B$15:$W$361, MATCH('O5 Details by Class &amp; Accounts'!AE$18, 'E2 Allocators'!$B$15:$W$15, 0),FALSE)*$G31)</f>
        <v>0</v>
      </c>
      <c r="AF31" s="1411">
        <f>IF(ISERROR(VLOOKUP(VLOOKUP($A31, 'E4 TB Allocation Details'!$A$18:$L$205, MATCH("Customer ID", 'E4 TB Allocation Details'!$A$18:$L$18, 0),FALSE), 'E2 Allocators'!$B$15:$W$361, MATCH('O5 Details by Class &amp; Accounts'!AF$18, 'E2 Allocators'!$B$15:$W$15, 0),FALSE)*$G31), 0, VLOOKUP(VLOOKUP($A31, 'E4 TB Allocation Details'!$A$18:$L$205, MATCH("Customer ID", 'E4 TB Allocation Details'!$A$18:$L$18, 0),FALSE), 'E2 Allocators'!$B$15:$W$361, MATCH('O5 Details by Class &amp; Accounts'!AF$18, 'E2 Allocators'!$B$15:$W$15, 0),FALSE)*$G31)</f>
        <v>0</v>
      </c>
      <c r="AG31" s="1411">
        <f>IF(ISERROR(VLOOKUP(VLOOKUP($A31, 'E4 TB Allocation Details'!$A$18:$L$205, MATCH("Customer ID", 'E4 TB Allocation Details'!$A$18:$L$18, 0),FALSE), 'E2 Allocators'!$B$15:$W$361, MATCH('O5 Details by Class &amp; Accounts'!AG$18, 'E2 Allocators'!$B$15:$W$15, 0),FALSE)*$G31), 0, VLOOKUP(VLOOKUP($A31, 'E4 TB Allocation Details'!$A$18:$L$205, MATCH("Customer ID", 'E4 TB Allocation Details'!$A$18:$L$18, 0),FALSE), 'E2 Allocators'!$B$15:$W$361, MATCH('O5 Details by Class &amp; Accounts'!AG$18, 'E2 Allocators'!$B$15:$W$15, 0),FALSE)*$G31)</f>
        <v>0</v>
      </c>
      <c r="AH31" s="1411">
        <f>IF(ISERROR(VLOOKUP(VLOOKUP($A31, 'E4 TB Allocation Details'!$A$18:$L$205, MATCH("Customer ID", 'E4 TB Allocation Details'!$A$18:$L$18, 0),FALSE), 'E2 Allocators'!$B$15:$W$361, MATCH('O5 Details by Class &amp; Accounts'!AH$18, 'E2 Allocators'!$B$15:$W$15, 0),FALSE)*$G31), 0, VLOOKUP(VLOOKUP($A31, 'E4 TB Allocation Details'!$A$18:$L$205, MATCH("Customer ID", 'E4 TB Allocation Details'!$A$18:$L$18, 0),FALSE), 'E2 Allocators'!$B$15:$W$361, MATCH('O5 Details by Class &amp; Accounts'!AH$18, 'E2 Allocators'!$B$15:$W$15, 0),FALSE)*$G31)</f>
        <v>0</v>
      </c>
      <c r="AI31" s="1411">
        <f>IF(ISERROR(VLOOKUP(VLOOKUP($A31, 'E4 TB Allocation Details'!$A$18:$L$205, MATCH("Customer ID", 'E4 TB Allocation Details'!$A$18:$L$18, 0),FALSE), 'E2 Allocators'!$B$15:$W$361, MATCH('O5 Details by Class &amp; Accounts'!AI$18, 'E2 Allocators'!$B$15:$W$15, 0),FALSE)*$G31), 0, VLOOKUP(VLOOKUP($A31, 'E4 TB Allocation Details'!$A$18:$L$205, MATCH("Customer ID", 'E4 TB Allocation Details'!$A$18:$L$18, 0),FALSE), 'E2 Allocators'!$B$15:$W$361, MATCH('O5 Details by Class &amp; Accounts'!AI$18, 'E2 Allocators'!$B$15:$W$15, 0),FALSE)*$G31)</f>
        <v>0</v>
      </c>
      <c r="AJ31" s="1411">
        <f>IF(ISERROR(VLOOKUP(VLOOKUP($A31, 'E4 TB Allocation Details'!$A$18:$L$205, MATCH("Customer ID", 'E4 TB Allocation Details'!$A$18:$L$18, 0),FALSE), 'E2 Allocators'!$B$15:$W$361, MATCH('O5 Details by Class &amp; Accounts'!AJ$18, 'E2 Allocators'!$B$15:$W$15, 0),FALSE)*$G31), 0, VLOOKUP(VLOOKUP($A31, 'E4 TB Allocation Details'!$A$18:$L$205, MATCH("Customer ID", 'E4 TB Allocation Details'!$A$18:$L$18, 0),FALSE), 'E2 Allocators'!$B$15:$W$361, MATCH('O5 Details by Class &amp; Accounts'!AJ$18, 'E2 Allocators'!$B$15:$W$15, 0),FALSE)*$G31)</f>
        <v>0</v>
      </c>
      <c r="AK31" s="1411">
        <f>IF(ISERROR(VLOOKUP(VLOOKUP($A31, 'E4 TB Allocation Details'!$A$18:$L$205, MATCH("Customer ID", 'E4 TB Allocation Details'!$A$18:$L$18, 0),FALSE), 'E2 Allocators'!$B$15:$W$361, MATCH('O5 Details by Class &amp; Accounts'!AK$18, 'E2 Allocators'!$B$15:$W$15, 0),FALSE)*$G31), 0, VLOOKUP(VLOOKUP($A31, 'E4 TB Allocation Details'!$A$18:$L$205, MATCH("Customer ID", 'E4 TB Allocation Details'!$A$18:$L$18, 0),FALSE), 'E2 Allocators'!$B$15:$W$361, MATCH('O5 Details by Class &amp; Accounts'!AK$18, 'E2 Allocators'!$B$15:$W$15, 0),FALSE)*$G31)</f>
        <v>0</v>
      </c>
      <c r="AL31" s="1411">
        <f>IF(ISERROR(VLOOKUP(VLOOKUP($A31, 'E4 TB Allocation Details'!$A$18:$L$205, MATCH("Customer ID", 'E4 TB Allocation Details'!$A$18:$L$18, 0),FALSE), 'E2 Allocators'!$B$15:$W$361, MATCH('O5 Details by Class &amp; Accounts'!AL$18, 'E2 Allocators'!$B$15:$W$15, 0),FALSE)*$G31), 0, VLOOKUP(VLOOKUP($A31, 'E4 TB Allocation Details'!$A$18:$L$205, MATCH("Customer ID", 'E4 TB Allocation Details'!$A$18:$L$18, 0),FALSE), 'E2 Allocators'!$B$15:$W$361, MATCH('O5 Details by Class &amp; Accounts'!AL$18, 'E2 Allocators'!$B$15:$W$15, 0),FALSE)*$G31)</f>
        <v>0</v>
      </c>
      <c r="AM31" s="1411">
        <f>IF(ISERROR(VLOOKUP(VLOOKUP($A31, 'E4 TB Allocation Details'!$A$18:$L$205, MATCH("Customer ID", 'E4 TB Allocation Details'!$A$18:$L$18, 0),FALSE), 'E2 Allocators'!$B$15:$W$361, MATCH('O5 Details by Class &amp; Accounts'!AM$18, 'E2 Allocators'!$B$15:$W$15, 0),FALSE)*$G31), 0, VLOOKUP(VLOOKUP($A31, 'E4 TB Allocation Details'!$A$18:$L$205, MATCH("Customer ID", 'E4 TB Allocation Details'!$A$18:$L$18, 0),FALSE), 'E2 Allocators'!$B$15:$W$361, MATCH('O5 Details by Class &amp; Accounts'!AM$18, 'E2 Allocators'!$B$15:$W$15, 0),FALSE)*$G31)</f>
        <v>0</v>
      </c>
      <c r="AN31" s="1411">
        <f>IF(ISERROR(VLOOKUP(VLOOKUP($A31, 'E4 TB Allocation Details'!$A$18:$L$205, MATCH("Customer ID", 'E4 TB Allocation Details'!$A$18:$L$18, 0),FALSE), 'E2 Allocators'!$B$15:$W$361, MATCH('O5 Details by Class &amp; Accounts'!AN$18, 'E2 Allocators'!$B$15:$W$15, 0),FALSE)*$G31), 0, VLOOKUP(VLOOKUP($A31, 'E4 TB Allocation Details'!$A$18:$L$205, MATCH("Customer ID", 'E4 TB Allocation Details'!$A$18:$L$18, 0),FALSE), 'E2 Allocators'!$B$15:$W$361, MATCH('O5 Details by Class &amp; Accounts'!AN$18, 'E2 Allocators'!$B$15:$W$15, 0),FALSE)*$G31)</f>
        <v>0</v>
      </c>
      <c r="AO31" s="1411">
        <f>IF(ISERROR(VLOOKUP(VLOOKUP($A31, 'E4 TB Allocation Details'!$A$18:$L$205, MATCH("Customer ID", 'E4 TB Allocation Details'!$A$18:$L$18, 0),FALSE), 'E2 Allocators'!$B$15:$W$361, MATCH('O5 Details by Class &amp; Accounts'!AO$18, 'E2 Allocators'!$B$15:$W$15, 0),FALSE)*$G31), 0, VLOOKUP(VLOOKUP($A31, 'E4 TB Allocation Details'!$A$18:$L$205, MATCH("Customer ID", 'E4 TB Allocation Details'!$A$18:$L$18, 0),FALSE), 'E2 Allocators'!$B$15:$W$361, MATCH('O5 Details by Class &amp; Accounts'!AO$18, 'E2 Allocators'!$B$15:$W$15, 0),FALSE)*$G31)</f>
        <v>0</v>
      </c>
      <c r="AP31" s="1411">
        <f>IF(ISERROR(VLOOKUP(VLOOKUP($A31, 'E4 TB Allocation Details'!$A$18:$L$205, MATCH("Customer ID", 'E4 TB Allocation Details'!$A$18:$L$18, 0),FALSE), 'E2 Allocators'!$B$15:$W$361, MATCH('O5 Details by Class &amp; Accounts'!AP$18, 'E2 Allocators'!$B$15:$W$15, 0),FALSE)*$G31), 0, VLOOKUP(VLOOKUP($A31, 'E4 TB Allocation Details'!$A$18:$L$205, MATCH("Customer ID", 'E4 TB Allocation Details'!$A$18:$L$18, 0),FALSE), 'E2 Allocators'!$B$15:$W$361, MATCH('O5 Details by Class &amp; Accounts'!AP$18, 'E2 Allocators'!$B$15:$W$15, 0),FALSE)*$G31)</f>
        <v>0</v>
      </c>
      <c r="AQ31" s="1411">
        <f>IF(ISERROR(VLOOKUP(VLOOKUP($A31, 'E4 TB Allocation Details'!$A$18:$L$205, MATCH("Customer ID", 'E4 TB Allocation Details'!$A$18:$L$18, 0),FALSE), 'E2 Allocators'!$B$15:$W$361, MATCH('O5 Details by Class &amp; Accounts'!AQ$18, 'E2 Allocators'!$B$15:$W$15, 0),FALSE)*$G31), 0, VLOOKUP(VLOOKUP($A31, 'E4 TB Allocation Details'!$A$18:$L$205, MATCH("Customer ID", 'E4 TB Allocation Details'!$A$18:$L$18, 0),FALSE), 'E2 Allocators'!$B$15:$W$361, MATCH('O5 Details by Class &amp; Accounts'!AQ$18, 'E2 Allocators'!$B$15:$W$15, 0),FALSE)*$G31)</f>
        <v>0</v>
      </c>
      <c r="AR31" s="1411">
        <f>IF(ISERROR(VLOOKUP(VLOOKUP($A31, 'E4 TB Allocation Details'!$A$18:$L$205, MATCH("Customer ID", 'E4 TB Allocation Details'!$A$18:$L$18, 0),FALSE), 'E2 Allocators'!$B$15:$W$361, MATCH('O5 Details by Class &amp; Accounts'!AR$18, 'E2 Allocators'!$B$15:$W$15, 0),FALSE)*$G31), 0, VLOOKUP(VLOOKUP($A31, 'E4 TB Allocation Details'!$A$18:$L$205, MATCH("Customer ID", 'E4 TB Allocation Details'!$A$18:$L$18, 0),FALSE), 'E2 Allocators'!$B$15:$W$361, MATCH('O5 Details by Class &amp; Accounts'!AR$18, 'E2 Allocators'!$B$15:$W$15, 0),FALSE)*$G31)</f>
        <v>0</v>
      </c>
      <c r="AS31" s="1411">
        <f>IF(ISERROR(VLOOKUP(VLOOKUP($A31, 'E4 TB Allocation Details'!$A$18:$L$205, MATCH("Customer ID", 'E4 TB Allocation Details'!$A$18:$L$18, 0),FALSE), 'E2 Allocators'!$B$15:$W$361, MATCH('O5 Details by Class &amp; Accounts'!AS$18, 'E2 Allocators'!$B$15:$W$15, 0),FALSE)*$G31), 0, VLOOKUP(VLOOKUP($A31, 'E4 TB Allocation Details'!$A$18:$L$205, MATCH("Customer ID", 'E4 TB Allocation Details'!$A$18:$L$18, 0),FALSE), 'E2 Allocators'!$B$15:$W$361, MATCH('O5 Details by Class &amp; Accounts'!AS$18, 'E2 Allocators'!$B$15:$W$15, 0),FALSE)*$G31)</f>
        <v>0</v>
      </c>
      <c r="AT31" s="1411">
        <f>IF(ISERROR(VLOOKUP(VLOOKUP($A31, 'E4 TB Allocation Details'!$A$18:$L$205, MATCH("Customer ID", 'E4 TB Allocation Details'!$A$18:$L$18, 0),FALSE), 'E2 Allocators'!$B$15:$W$361, MATCH('O5 Details by Class &amp; Accounts'!AT$18, 'E2 Allocators'!$B$15:$W$15, 0),FALSE)*$G31), 0, VLOOKUP(VLOOKUP($A31, 'E4 TB Allocation Details'!$A$18:$L$205, MATCH("Customer ID", 'E4 TB Allocation Details'!$A$18:$L$18, 0),FALSE), 'E2 Allocators'!$B$15:$W$361, MATCH('O5 Details by Class &amp; Accounts'!AT$18, 'E2 Allocators'!$B$15:$W$15, 0),FALSE)*$G31)</f>
        <v>0</v>
      </c>
      <c r="AU31" s="1411">
        <f>IF(ISERROR(VLOOKUP(VLOOKUP($A31, 'E4 TB Allocation Details'!$A$18:$L$205, MATCH("Customer ID", 'E4 TB Allocation Details'!$A$18:$L$18, 0),FALSE), 'E2 Allocators'!$B$15:$W$361, MATCH('O5 Details by Class &amp; Accounts'!AU$18, 'E2 Allocators'!$B$15:$W$15, 0),FALSE)*$G31), 0, VLOOKUP(VLOOKUP($A31, 'E4 TB Allocation Details'!$A$18:$L$205, MATCH("Customer ID", 'E4 TB Allocation Details'!$A$18:$L$18, 0),FALSE), 'E2 Allocators'!$B$15:$W$361, MATCH('O5 Details by Class &amp; Accounts'!AU$18, 'E2 Allocators'!$B$15:$W$15, 0),FALSE)*$G31)</f>
        <v>0</v>
      </c>
      <c r="AV31" s="1411">
        <f>IF(ISERROR(VLOOKUP(VLOOKUP($A31, 'E4 TB Allocation Details'!$A$18:$L$205, MATCH("Customer ID", 'E4 TB Allocation Details'!$A$18:$L$18, 0),FALSE), 'E2 Allocators'!$B$15:$W$361, MATCH('O5 Details by Class &amp; Accounts'!AV$18, 'E2 Allocators'!$B$15:$W$15, 0),FALSE)*$G31), 0, VLOOKUP(VLOOKUP($A31, 'E4 TB Allocation Details'!$A$18:$L$205, MATCH("Customer ID", 'E4 TB Allocation Details'!$A$18:$L$18, 0),FALSE), 'E2 Allocators'!$B$15:$W$361, MATCH('O5 Details by Class &amp; Accounts'!AV$18, 'E2 Allocators'!$B$15:$W$15, 0),FALSE)*$G31)</f>
        <v>0</v>
      </c>
      <c r="AW31" s="1411">
        <f>IF(ISERROR(VLOOKUP(VLOOKUP($A31, 'E4 TB Allocation Details'!$A$18:$L$205, MATCH("Customer ID", 'E4 TB Allocation Details'!$A$18:$L$18, 0),FALSE), 'E2 Allocators'!$B$15:$W$361, MATCH('O5 Details by Class &amp; Accounts'!AW$18, 'E2 Allocators'!$B$15:$W$15, 0),FALSE)*$G31), 0, VLOOKUP(VLOOKUP($A31, 'E4 TB Allocation Details'!$A$18:$L$205, MATCH("Customer ID", 'E4 TB Allocation Details'!$A$18:$L$18, 0),FALSE), 'E2 Allocators'!$B$15:$W$361, MATCH('O5 Details by Class &amp; Accounts'!AW$18, 'E2 Allocators'!$B$15:$W$15, 0),FALSE)*$G31)</f>
        <v>0</v>
      </c>
      <c r="AX31" s="1411">
        <f t="shared" si="2"/>
        <v>0</v>
      </c>
      <c r="AY31" s="1411">
        <f>IF(ISERROR(VLOOKUP(VLOOKUP($A31, 'E4 TB Allocation Details'!$A$18:$L$205, MATCH("Misc ID", 'E4 TB Allocation Details'!$A$18:$L$18, 0),FALSE), 'E2 Allocators'!$B$15:$W$361, MATCH('O5 Details by Class &amp; Accounts'!AY$18, 'E2 Allocators'!$B$15:$W$15, 0),FALSE)*$E31), 0, VLOOKUP(VLOOKUP($A31, 'E4 TB Allocation Details'!$A$18:$L$205, MATCH("Misc ID", 'E4 TB Allocation Details'!$A$18:$L$18, 0),FALSE), 'E2 Allocators'!$B$15:$W$361, MATCH('O5 Details by Class &amp; Accounts'!AY$18, 'E2 Allocators'!$B$15:$W$15, 0),FALSE)*$E31)</f>
        <v>0</v>
      </c>
      <c r="AZ31" s="1411">
        <f>IF(ISERROR(VLOOKUP(VLOOKUP($A31, 'E4 TB Allocation Details'!$A$18:$L$205, MATCH("Misc ID", 'E4 TB Allocation Details'!$A$18:$L$18, 0),FALSE), 'E2 Allocators'!$B$15:$W$361, MATCH('O5 Details by Class &amp; Accounts'!AZ$18, 'E2 Allocators'!$B$15:$W$15, 0),FALSE)*$E31), 0, VLOOKUP(VLOOKUP($A31, 'E4 TB Allocation Details'!$A$18:$L$205, MATCH("Misc ID", 'E4 TB Allocation Details'!$A$18:$L$18, 0),FALSE), 'E2 Allocators'!$B$15:$W$361, MATCH('O5 Details by Class &amp; Accounts'!AZ$18, 'E2 Allocators'!$B$15:$W$15, 0),FALSE)*$E31)</f>
        <v>0</v>
      </c>
      <c r="BA31" s="1411">
        <f>IF(ISERROR(VLOOKUP(VLOOKUP($A31, 'E4 TB Allocation Details'!$A$18:$L$205, MATCH("Misc ID", 'E4 TB Allocation Details'!$A$18:$L$18, 0),FALSE), 'E2 Allocators'!$B$15:$W$361, MATCH('O5 Details by Class &amp; Accounts'!BA$18, 'E2 Allocators'!$B$15:$W$15, 0),FALSE)*$E31), 0, VLOOKUP(VLOOKUP($A31, 'E4 TB Allocation Details'!$A$18:$L$205, MATCH("Misc ID", 'E4 TB Allocation Details'!$A$18:$L$18, 0),FALSE), 'E2 Allocators'!$B$15:$W$361, MATCH('O5 Details by Class &amp; Accounts'!BA$18, 'E2 Allocators'!$B$15:$W$15, 0),FALSE)*$E31)</f>
        <v>0</v>
      </c>
      <c r="BB31" s="1411">
        <f>IF(ISERROR(VLOOKUP(VLOOKUP($A31, 'E4 TB Allocation Details'!$A$18:$L$205, MATCH("Misc ID", 'E4 TB Allocation Details'!$A$18:$L$18, 0),FALSE), 'E2 Allocators'!$B$15:$W$361, MATCH('O5 Details by Class &amp; Accounts'!BB$18, 'E2 Allocators'!$B$15:$W$15, 0),FALSE)*$E31), 0, VLOOKUP(VLOOKUP($A31, 'E4 TB Allocation Details'!$A$18:$L$205, MATCH("Misc ID", 'E4 TB Allocation Details'!$A$18:$L$18, 0),FALSE), 'E2 Allocators'!$B$15:$W$361, MATCH('O5 Details by Class &amp; Accounts'!BB$18, 'E2 Allocators'!$B$15:$W$15, 0),FALSE)*$E31)</f>
        <v>0</v>
      </c>
      <c r="BC31" s="1411">
        <f>IF(ISERROR(VLOOKUP(VLOOKUP($A31, 'E4 TB Allocation Details'!$A$18:$L$205, MATCH("Misc ID", 'E4 TB Allocation Details'!$A$18:$L$18, 0),FALSE), 'E2 Allocators'!$B$15:$W$361, MATCH('O5 Details by Class &amp; Accounts'!BC$18, 'E2 Allocators'!$B$15:$W$15, 0),FALSE)*$E31), 0, VLOOKUP(VLOOKUP($A31, 'E4 TB Allocation Details'!$A$18:$L$205, MATCH("Misc ID", 'E4 TB Allocation Details'!$A$18:$L$18, 0),FALSE), 'E2 Allocators'!$B$15:$W$361, MATCH('O5 Details by Class &amp; Accounts'!BC$18, 'E2 Allocators'!$B$15:$W$15, 0),FALSE)*$E31)</f>
        <v>0</v>
      </c>
      <c r="BD31" s="1411">
        <f>IF(ISERROR(VLOOKUP(VLOOKUP($A31, 'E4 TB Allocation Details'!$A$18:$L$205, MATCH("Misc ID", 'E4 TB Allocation Details'!$A$18:$L$18, 0),FALSE), 'E2 Allocators'!$B$15:$W$361, MATCH('O5 Details by Class &amp; Accounts'!BD$18, 'E2 Allocators'!$B$15:$W$15, 0),FALSE)*$E31), 0, VLOOKUP(VLOOKUP($A31, 'E4 TB Allocation Details'!$A$18:$L$205, MATCH("Misc ID", 'E4 TB Allocation Details'!$A$18:$L$18, 0),FALSE), 'E2 Allocators'!$B$15:$W$361, MATCH('O5 Details by Class &amp; Accounts'!BD$18, 'E2 Allocators'!$B$15:$W$15, 0),FALSE)*$E31)</f>
        <v>0</v>
      </c>
      <c r="BE31" s="1411">
        <f>IF(ISERROR(VLOOKUP(VLOOKUP($A31, 'E4 TB Allocation Details'!$A$18:$L$205, MATCH("Misc ID", 'E4 TB Allocation Details'!$A$18:$L$18, 0),FALSE), 'E2 Allocators'!$B$15:$W$361, MATCH('O5 Details by Class &amp; Accounts'!BE$18, 'E2 Allocators'!$B$15:$W$15, 0),FALSE)*$E31), 0, VLOOKUP(VLOOKUP($A31, 'E4 TB Allocation Details'!$A$18:$L$205, MATCH("Misc ID", 'E4 TB Allocation Details'!$A$18:$L$18, 0),FALSE), 'E2 Allocators'!$B$15:$W$361, MATCH('O5 Details by Class &amp; Accounts'!BE$18, 'E2 Allocators'!$B$15:$W$15, 0),FALSE)*$E31)</f>
        <v>0</v>
      </c>
      <c r="BF31" s="1411">
        <f>IF(ISERROR(VLOOKUP(VLOOKUP($A31, 'E4 TB Allocation Details'!$A$18:$L$205, MATCH("Misc ID", 'E4 TB Allocation Details'!$A$18:$L$18, 0),FALSE), 'E2 Allocators'!$B$15:$W$361, MATCH('O5 Details by Class &amp; Accounts'!BF$18, 'E2 Allocators'!$B$15:$W$15, 0),FALSE)*$E31), 0, VLOOKUP(VLOOKUP($A31, 'E4 TB Allocation Details'!$A$18:$L$205, MATCH("Misc ID", 'E4 TB Allocation Details'!$A$18:$L$18, 0),FALSE), 'E2 Allocators'!$B$15:$W$361, MATCH('O5 Details by Class &amp; Accounts'!BF$18, 'E2 Allocators'!$B$15:$W$15, 0),FALSE)*$E31)</f>
        <v>0</v>
      </c>
      <c r="BG31" s="1411">
        <f>IF(ISERROR(VLOOKUP(VLOOKUP($A31, 'E4 TB Allocation Details'!$A$18:$L$205, MATCH("Misc ID", 'E4 TB Allocation Details'!$A$18:$L$18, 0),FALSE), 'E2 Allocators'!$B$15:$W$361, MATCH('O5 Details by Class &amp; Accounts'!BG$18, 'E2 Allocators'!$B$15:$W$15, 0),FALSE)*$E31), 0, VLOOKUP(VLOOKUP($A31, 'E4 TB Allocation Details'!$A$18:$L$205, MATCH("Misc ID", 'E4 TB Allocation Details'!$A$18:$L$18, 0),FALSE), 'E2 Allocators'!$B$15:$W$361, MATCH('O5 Details by Class &amp; Accounts'!BG$18, 'E2 Allocators'!$B$15:$W$15, 0),FALSE)*$E31)</f>
        <v>0</v>
      </c>
      <c r="BH31" s="1411">
        <f>IF(ISERROR(VLOOKUP(VLOOKUP($A31, 'E4 TB Allocation Details'!$A$18:$L$205, MATCH("Misc ID", 'E4 TB Allocation Details'!$A$18:$L$18, 0),FALSE), 'E2 Allocators'!$B$15:$W$361, MATCH('O5 Details by Class &amp; Accounts'!BH$18, 'E2 Allocators'!$B$15:$W$15, 0),FALSE)*$E31), 0, VLOOKUP(VLOOKUP($A31, 'E4 TB Allocation Details'!$A$18:$L$205, MATCH("Misc ID", 'E4 TB Allocation Details'!$A$18:$L$18, 0),FALSE), 'E2 Allocators'!$B$15:$W$361, MATCH('O5 Details by Class &amp; Accounts'!BH$18, 'E2 Allocators'!$B$15:$W$15, 0),FALSE)*$E31)</f>
        <v>0</v>
      </c>
      <c r="BI31" s="1411">
        <f>IF(ISERROR(VLOOKUP(VLOOKUP($A31, 'E4 TB Allocation Details'!$A$18:$L$205, MATCH("Misc ID", 'E4 TB Allocation Details'!$A$18:$L$18, 0),FALSE), 'E2 Allocators'!$B$15:$W$361, MATCH('O5 Details by Class &amp; Accounts'!BI$18, 'E2 Allocators'!$B$15:$W$15, 0),FALSE)*$E31), 0, VLOOKUP(VLOOKUP($A31, 'E4 TB Allocation Details'!$A$18:$L$205, MATCH("Misc ID", 'E4 TB Allocation Details'!$A$18:$L$18, 0),FALSE), 'E2 Allocators'!$B$15:$W$361, MATCH('O5 Details by Class &amp; Accounts'!BI$18, 'E2 Allocators'!$B$15:$W$15, 0),FALSE)*$E31)</f>
        <v>0</v>
      </c>
      <c r="BJ31" s="1411">
        <f>IF(ISERROR(VLOOKUP(VLOOKUP($A31, 'E4 TB Allocation Details'!$A$18:$L$205, MATCH("Misc ID", 'E4 TB Allocation Details'!$A$18:$L$18, 0),FALSE), 'E2 Allocators'!$B$15:$W$361, MATCH('O5 Details by Class &amp; Accounts'!BJ$18, 'E2 Allocators'!$B$15:$W$15, 0),FALSE)*$E31), 0, VLOOKUP(VLOOKUP($A31, 'E4 TB Allocation Details'!$A$18:$L$205, MATCH("Misc ID", 'E4 TB Allocation Details'!$A$18:$L$18, 0),FALSE), 'E2 Allocators'!$B$15:$W$361, MATCH('O5 Details by Class &amp; Accounts'!BJ$18, 'E2 Allocators'!$B$15:$W$15, 0),FALSE)*$E31)</f>
        <v>0</v>
      </c>
      <c r="BK31" s="1411">
        <f>IF(ISERROR(VLOOKUP(VLOOKUP($A31, 'E4 TB Allocation Details'!$A$18:$L$205, MATCH("Misc ID", 'E4 TB Allocation Details'!$A$18:$L$18, 0),FALSE), 'E2 Allocators'!$B$15:$W$361, MATCH('O5 Details by Class &amp; Accounts'!BK$18, 'E2 Allocators'!$B$15:$W$15, 0),FALSE)*$E31), 0, VLOOKUP(VLOOKUP($A31, 'E4 TB Allocation Details'!$A$18:$L$205, MATCH("Misc ID", 'E4 TB Allocation Details'!$A$18:$L$18, 0),FALSE), 'E2 Allocators'!$B$15:$W$361, MATCH('O5 Details by Class &amp; Accounts'!BK$18, 'E2 Allocators'!$B$15:$W$15, 0),FALSE)*$E31)</f>
        <v>0</v>
      </c>
      <c r="BL31" s="1411">
        <f>IF(ISERROR(VLOOKUP(VLOOKUP($A31, 'E4 TB Allocation Details'!$A$18:$L$205, MATCH("Misc ID", 'E4 TB Allocation Details'!$A$18:$L$18, 0),FALSE), 'E2 Allocators'!$B$15:$W$361, MATCH('O5 Details by Class &amp; Accounts'!BL$18, 'E2 Allocators'!$B$15:$W$15, 0),FALSE)*$E31), 0, VLOOKUP(VLOOKUP($A31, 'E4 TB Allocation Details'!$A$18:$L$205, MATCH("Misc ID", 'E4 TB Allocation Details'!$A$18:$L$18, 0),FALSE), 'E2 Allocators'!$B$15:$W$361, MATCH('O5 Details by Class &amp; Accounts'!BL$18, 'E2 Allocators'!$B$15:$W$15, 0),FALSE)*$E31)</f>
        <v>0</v>
      </c>
      <c r="BM31" s="1411">
        <f>IF(ISERROR(VLOOKUP(VLOOKUP($A31, 'E4 TB Allocation Details'!$A$18:$L$205, MATCH("Misc ID", 'E4 TB Allocation Details'!$A$18:$L$18, 0),FALSE), 'E2 Allocators'!$B$15:$W$361, MATCH('O5 Details by Class &amp; Accounts'!BM$18, 'E2 Allocators'!$B$15:$W$15, 0),FALSE)*$E31), 0, VLOOKUP(VLOOKUP($A31, 'E4 TB Allocation Details'!$A$18:$L$205, MATCH("Misc ID", 'E4 TB Allocation Details'!$A$18:$L$18, 0),FALSE), 'E2 Allocators'!$B$15:$W$361, MATCH('O5 Details by Class &amp; Accounts'!BM$18, 'E2 Allocators'!$B$15:$W$15, 0),FALSE)*$E31)</f>
        <v>0</v>
      </c>
      <c r="BN31" s="1411">
        <f>IF(ISERROR(VLOOKUP(VLOOKUP($A31, 'E4 TB Allocation Details'!$A$18:$L$205, MATCH("Misc ID", 'E4 TB Allocation Details'!$A$18:$L$18, 0),FALSE), 'E2 Allocators'!$B$15:$W$361, MATCH('O5 Details by Class &amp; Accounts'!BN$18, 'E2 Allocators'!$B$15:$W$15, 0),FALSE)*$E31), 0, VLOOKUP(VLOOKUP($A31, 'E4 TB Allocation Details'!$A$18:$L$205, MATCH("Misc ID", 'E4 TB Allocation Details'!$A$18:$L$18, 0),FALSE), 'E2 Allocators'!$B$15:$W$361, MATCH('O5 Details by Class &amp; Accounts'!BN$18, 'E2 Allocators'!$B$15:$W$15, 0),FALSE)*$E31)</f>
        <v>0</v>
      </c>
      <c r="BO31" s="1411">
        <f>IF(ISERROR(VLOOKUP(VLOOKUP($A31, 'E4 TB Allocation Details'!$A$18:$L$205, MATCH("Misc ID", 'E4 TB Allocation Details'!$A$18:$L$18, 0),FALSE), 'E2 Allocators'!$B$15:$W$361, MATCH('O5 Details by Class &amp; Accounts'!BO$18, 'E2 Allocators'!$B$15:$W$15, 0),FALSE)*$E31), 0, VLOOKUP(VLOOKUP($A31, 'E4 TB Allocation Details'!$A$18:$L$205, MATCH("Misc ID", 'E4 TB Allocation Details'!$A$18:$L$18, 0),FALSE), 'E2 Allocators'!$B$15:$W$361, MATCH('O5 Details by Class &amp; Accounts'!BO$18, 'E2 Allocators'!$B$15:$W$15, 0),FALSE)*$E31)</f>
        <v>0</v>
      </c>
      <c r="BP31" s="1411">
        <f>IF(ISERROR(VLOOKUP(VLOOKUP($A31, 'E4 TB Allocation Details'!$A$18:$L$205, MATCH("Misc ID", 'E4 TB Allocation Details'!$A$18:$L$18, 0),FALSE), 'E2 Allocators'!$B$15:$W$361, MATCH('O5 Details by Class &amp; Accounts'!BP$18, 'E2 Allocators'!$B$15:$W$15, 0),FALSE)*$E31), 0, VLOOKUP(VLOOKUP($A31, 'E4 TB Allocation Details'!$A$18:$L$205, MATCH("Misc ID", 'E4 TB Allocation Details'!$A$18:$L$18, 0),FALSE), 'E2 Allocators'!$B$15:$W$361, MATCH('O5 Details by Class &amp; Accounts'!BP$18, 'E2 Allocators'!$B$15:$W$15, 0),FALSE)*$E31)</f>
        <v>0</v>
      </c>
      <c r="BQ31" s="1411">
        <f>IF(ISERROR(VLOOKUP(VLOOKUP($A31, 'E4 TB Allocation Details'!$A$18:$L$205, MATCH("Misc ID", 'E4 TB Allocation Details'!$A$18:$L$18, 0),FALSE), 'E2 Allocators'!$B$15:$W$361, MATCH('O5 Details by Class &amp; Accounts'!BQ$18, 'E2 Allocators'!$B$15:$W$15, 0),FALSE)*$E31), 0, VLOOKUP(VLOOKUP($A31, 'E4 TB Allocation Details'!$A$18:$L$205, MATCH("Misc ID", 'E4 TB Allocation Details'!$A$18:$L$18, 0),FALSE), 'E2 Allocators'!$B$15:$W$361, MATCH('O5 Details by Class &amp; Accounts'!BQ$18, 'E2 Allocators'!$B$15:$W$15, 0),FALSE)*$E31)</f>
        <v>0</v>
      </c>
      <c r="BR31" s="1411">
        <f>IF(ISERROR(VLOOKUP(VLOOKUP($A31, 'E4 TB Allocation Details'!$A$18:$L$205, MATCH("Misc ID", 'E4 TB Allocation Details'!$A$18:$L$18, 0),FALSE), 'E2 Allocators'!$B$15:$W$361, MATCH('O5 Details by Class &amp; Accounts'!BR$18, 'E2 Allocators'!$B$15:$W$15, 0),FALSE)*$E31), 0, VLOOKUP(VLOOKUP($A31, 'E4 TB Allocation Details'!$A$18:$L$205, MATCH("Misc ID", 'E4 TB Allocation Details'!$A$18:$L$18, 0),FALSE), 'E2 Allocators'!$B$15:$W$361, MATCH('O5 Details by Class &amp; Accounts'!BR$18, 'E2 Allocators'!$B$15:$W$15, 0),FALSE)*$E31)</f>
        <v>0</v>
      </c>
      <c r="BS31" s="1411">
        <f t="shared" si="3"/>
        <v>0</v>
      </c>
      <c r="BT31" s="1411">
        <f>IF(ISERROR(VLOOKUP(VLOOKUP($A31, 'E4 TB Allocation Details'!$A$18:$L$205, MATCH("A &amp; G ID", 'E4 TB Allocation Details'!$A$18:$L$18, 0),FALSE), 'E2 Allocators'!$B$15:$W$361, MATCH('O5 Details by Class &amp; Accounts'!BT$18, 'E2 Allocators'!$B$15:$W$15, 0),FALSE)*$E31), 0, VLOOKUP(VLOOKUP($A31, 'E4 TB Allocation Details'!$A$18:$L$205, MATCH("A &amp; G ID", 'E4 TB Allocation Details'!$A$18:$L$18, 0),FALSE), 'E2 Allocators'!$B$15:$W$361, MATCH('O5 Details by Class &amp; Accounts'!BT$18, 'E2 Allocators'!$B$15:$W$15, 0),FALSE)*$E31)</f>
        <v>0</v>
      </c>
      <c r="BU31" s="1411">
        <f>IF(ISERROR(VLOOKUP(VLOOKUP($A31, 'E4 TB Allocation Details'!$A$18:$L$205, MATCH("A &amp; G ID", 'E4 TB Allocation Details'!$A$18:$L$18, 0),FALSE), 'E2 Allocators'!$B$15:$W$361, MATCH('O5 Details by Class &amp; Accounts'!BU$18, 'E2 Allocators'!$B$15:$W$15, 0),FALSE)*$E31), 0, VLOOKUP(VLOOKUP($A31, 'E4 TB Allocation Details'!$A$18:$L$205, MATCH("A &amp; G ID", 'E4 TB Allocation Details'!$A$18:$L$18, 0),FALSE), 'E2 Allocators'!$B$15:$W$361, MATCH('O5 Details by Class &amp; Accounts'!BU$18, 'E2 Allocators'!$B$15:$W$15, 0),FALSE)*$E31)</f>
        <v>0</v>
      </c>
      <c r="BV31" s="1411">
        <f>IF(ISERROR(VLOOKUP(VLOOKUP($A31, 'E4 TB Allocation Details'!$A$18:$L$205, MATCH("A &amp; G ID", 'E4 TB Allocation Details'!$A$18:$L$18, 0),FALSE), 'E2 Allocators'!$B$15:$W$361, MATCH('O5 Details by Class &amp; Accounts'!BV$18, 'E2 Allocators'!$B$15:$W$15, 0),FALSE)*$E31), 0, VLOOKUP(VLOOKUP($A31, 'E4 TB Allocation Details'!$A$18:$L$205, MATCH("A &amp; G ID", 'E4 TB Allocation Details'!$A$18:$L$18, 0),FALSE), 'E2 Allocators'!$B$15:$W$361, MATCH('O5 Details by Class &amp; Accounts'!BV$18, 'E2 Allocators'!$B$15:$W$15, 0),FALSE)*$E31)</f>
        <v>0</v>
      </c>
      <c r="BW31" s="1411">
        <f>IF(ISERROR(VLOOKUP(VLOOKUP($A31, 'E4 TB Allocation Details'!$A$18:$L$205, MATCH("A &amp; G ID", 'E4 TB Allocation Details'!$A$18:$L$18, 0),FALSE), 'E2 Allocators'!$B$15:$W$361, MATCH('O5 Details by Class &amp; Accounts'!BW$18, 'E2 Allocators'!$B$15:$W$15, 0),FALSE)*$E31), 0, VLOOKUP(VLOOKUP($A31, 'E4 TB Allocation Details'!$A$18:$L$205, MATCH("A &amp; G ID", 'E4 TB Allocation Details'!$A$18:$L$18, 0),FALSE), 'E2 Allocators'!$B$15:$W$361, MATCH('O5 Details by Class &amp; Accounts'!BW$18, 'E2 Allocators'!$B$15:$W$15, 0),FALSE)*$E31)</f>
        <v>0</v>
      </c>
      <c r="BX31" s="1411">
        <f>IF(ISERROR(VLOOKUP(VLOOKUP($A31, 'E4 TB Allocation Details'!$A$18:$L$205, MATCH("A &amp; G ID", 'E4 TB Allocation Details'!$A$18:$L$18, 0),FALSE), 'E2 Allocators'!$B$15:$W$361, MATCH('O5 Details by Class &amp; Accounts'!BX$18, 'E2 Allocators'!$B$15:$W$15, 0),FALSE)*$E31), 0, VLOOKUP(VLOOKUP($A31, 'E4 TB Allocation Details'!$A$18:$L$205, MATCH("A &amp; G ID", 'E4 TB Allocation Details'!$A$18:$L$18, 0),FALSE), 'E2 Allocators'!$B$15:$W$361, MATCH('O5 Details by Class &amp; Accounts'!BX$18, 'E2 Allocators'!$B$15:$W$15, 0),FALSE)*$E31)</f>
        <v>0</v>
      </c>
      <c r="BY31" s="1411">
        <f>IF(ISERROR(VLOOKUP(VLOOKUP($A31, 'E4 TB Allocation Details'!$A$18:$L$205, MATCH("A &amp; G ID", 'E4 TB Allocation Details'!$A$18:$L$18, 0),FALSE), 'E2 Allocators'!$B$15:$W$361, MATCH('O5 Details by Class &amp; Accounts'!BY$18, 'E2 Allocators'!$B$15:$W$15, 0),FALSE)*$E31), 0, VLOOKUP(VLOOKUP($A31, 'E4 TB Allocation Details'!$A$18:$L$205, MATCH("A &amp; G ID", 'E4 TB Allocation Details'!$A$18:$L$18, 0),FALSE), 'E2 Allocators'!$B$15:$W$361, MATCH('O5 Details by Class &amp; Accounts'!BY$18, 'E2 Allocators'!$B$15:$W$15, 0),FALSE)*$E31)</f>
        <v>0</v>
      </c>
      <c r="BZ31" s="1411">
        <f>IF(ISERROR(VLOOKUP(VLOOKUP($A31, 'E4 TB Allocation Details'!$A$18:$L$205, MATCH("A &amp; G ID", 'E4 TB Allocation Details'!$A$18:$L$18, 0),FALSE), 'E2 Allocators'!$B$15:$W$361, MATCH('O5 Details by Class &amp; Accounts'!BZ$18, 'E2 Allocators'!$B$15:$W$15, 0),FALSE)*$E31), 0, VLOOKUP(VLOOKUP($A31, 'E4 TB Allocation Details'!$A$18:$L$205, MATCH("A &amp; G ID", 'E4 TB Allocation Details'!$A$18:$L$18, 0),FALSE), 'E2 Allocators'!$B$15:$W$361, MATCH('O5 Details by Class &amp; Accounts'!BZ$18, 'E2 Allocators'!$B$15:$W$15, 0),FALSE)*$E31)</f>
        <v>0</v>
      </c>
      <c r="CA31" s="1411">
        <f>IF(ISERROR(VLOOKUP(VLOOKUP($A31, 'E4 TB Allocation Details'!$A$18:$L$205, MATCH("A &amp; G ID", 'E4 TB Allocation Details'!$A$18:$L$18, 0),FALSE), 'E2 Allocators'!$B$15:$W$361, MATCH('O5 Details by Class &amp; Accounts'!CA$18, 'E2 Allocators'!$B$15:$W$15, 0),FALSE)*$E31), 0, VLOOKUP(VLOOKUP($A31, 'E4 TB Allocation Details'!$A$18:$L$205, MATCH("A &amp; G ID", 'E4 TB Allocation Details'!$A$18:$L$18, 0),FALSE), 'E2 Allocators'!$B$15:$W$361, MATCH('O5 Details by Class &amp; Accounts'!CA$18, 'E2 Allocators'!$B$15:$W$15, 0),FALSE)*$E31)</f>
        <v>0</v>
      </c>
      <c r="CB31" s="1411">
        <f>IF(ISERROR(VLOOKUP(VLOOKUP($A31, 'E4 TB Allocation Details'!$A$18:$L$205, MATCH("A &amp; G ID", 'E4 TB Allocation Details'!$A$18:$L$18, 0),FALSE), 'E2 Allocators'!$B$15:$W$361, MATCH('O5 Details by Class &amp; Accounts'!CB$18, 'E2 Allocators'!$B$15:$W$15, 0),FALSE)*$E31), 0, VLOOKUP(VLOOKUP($A31, 'E4 TB Allocation Details'!$A$18:$L$205, MATCH("A &amp; G ID", 'E4 TB Allocation Details'!$A$18:$L$18, 0),FALSE), 'E2 Allocators'!$B$15:$W$361, MATCH('O5 Details by Class &amp; Accounts'!CB$18, 'E2 Allocators'!$B$15:$W$15, 0),FALSE)*$E31)</f>
        <v>0</v>
      </c>
      <c r="CC31" s="1411">
        <f>IF(ISERROR(VLOOKUP(VLOOKUP($A31, 'E4 TB Allocation Details'!$A$18:$L$205, MATCH("A &amp; G ID", 'E4 TB Allocation Details'!$A$18:$L$18, 0),FALSE), 'E2 Allocators'!$B$15:$W$361, MATCH('O5 Details by Class &amp; Accounts'!CC$18, 'E2 Allocators'!$B$15:$W$15, 0),FALSE)*$E31), 0, VLOOKUP(VLOOKUP($A31, 'E4 TB Allocation Details'!$A$18:$L$205, MATCH("A &amp; G ID", 'E4 TB Allocation Details'!$A$18:$L$18, 0),FALSE), 'E2 Allocators'!$B$15:$W$361, MATCH('O5 Details by Class &amp; Accounts'!CC$18, 'E2 Allocators'!$B$15:$W$15, 0),FALSE)*$E31)</f>
        <v>0</v>
      </c>
      <c r="CD31" s="1411">
        <f>IF(ISERROR(VLOOKUP(VLOOKUP($A31, 'E4 TB Allocation Details'!$A$18:$L$205, MATCH("A &amp; G ID", 'E4 TB Allocation Details'!$A$18:$L$18, 0),FALSE), 'E2 Allocators'!$B$15:$W$361, MATCH('O5 Details by Class &amp; Accounts'!CD$18, 'E2 Allocators'!$B$15:$W$15, 0),FALSE)*$E31), 0, VLOOKUP(VLOOKUP($A31, 'E4 TB Allocation Details'!$A$18:$L$205, MATCH("A &amp; G ID", 'E4 TB Allocation Details'!$A$18:$L$18, 0),FALSE), 'E2 Allocators'!$B$15:$W$361, MATCH('O5 Details by Class &amp; Accounts'!CD$18, 'E2 Allocators'!$B$15:$W$15, 0),FALSE)*$E31)</f>
        <v>0</v>
      </c>
      <c r="CE31" s="1411">
        <f>IF(ISERROR(VLOOKUP(VLOOKUP($A31, 'E4 TB Allocation Details'!$A$18:$L$205, MATCH("A &amp; G ID", 'E4 TB Allocation Details'!$A$18:$L$18, 0),FALSE), 'E2 Allocators'!$B$15:$W$361, MATCH('O5 Details by Class &amp; Accounts'!CE$18, 'E2 Allocators'!$B$15:$W$15, 0),FALSE)*$E31), 0, VLOOKUP(VLOOKUP($A31, 'E4 TB Allocation Details'!$A$18:$L$205, MATCH("A &amp; G ID", 'E4 TB Allocation Details'!$A$18:$L$18, 0),FALSE), 'E2 Allocators'!$B$15:$W$361, MATCH('O5 Details by Class &amp; Accounts'!CE$18, 'E2 Allocators'!$B$15:$W$15, 0),FALSE)*$E31)</f>
        <v>0</v>
      </c>
      <c r="CF31" s="1411">
        <f>IF(ISERROR(VLOOKUP(VLOOKUP($A31, 'E4 TB Allocation Details'!$A$18:$L$205, MATCH("A &amp; G ID", 'E4 TB Allocation Details'!$A$18:$L$18, 0),FALSE), 'E2 Allocators'!$B$15:$W$361, MATCH('O5 Details by Class &amp; Accounts'!CF$18, 'E2 Allocators'!$B$15:$W$15, 0),FALSE)*$E31), 0, VLOOKUP(VLOOKUP($A31, 'E4 TB Allocation Details'!$A$18:$L$205, MATCH("A &amp; G ID", 'E4 TB Allocation Details'!$A$18:$L$18, 0),FALSE), 'E2 Allocators'!$B$15:$W$361, MATCH('O5 Details by Class &amp; Accounts'!CF$18, 'E2 Allocators'!$B$15:$W$15, 0),FALSE)*$E31)</f>
        <v>0</v>
      </c>
      <c r="CG31" s="1411">
        <f>IF(ISERROR(VLOOKUP(VLOOKUP($A31, 'E4 TB Allocation Details'!$A$18:$L$205, MATCH("A &amp; G ID", 'E4 TB Allocation Details'!$A$18:$L$18, 0),FALSE), 'E2 Allocators'!$B$15:$W$361, MATCH('O5 Details by Class &amp; Accounts'!CG$18, 'E2 Allocators'!$B$15:$W$15, 0),FALSE)*$E31), 0, VLOOKUP(VLOOKUP($A31, 'E4 TB Allocation Details'!$A$18:$L$205, MATCH("A &amp; G ID", 'E4 TB Allocation Details'!$A$18:$L$18, 0),FALSE), 'E2 Allocators'!$B$15:$W$361, MATCH('O5 Details by Class &amp; Accounts'!CG$18, 'E2 Allocators'!$B$15:$W$15, 0),FALSE)*$E31)</f>
        <v>0</v>
      </c>
      <c r="CH31" s="1411">
        <f>IF(ISERROR(VLOOKUP(VLOOKUP($A31, 'E4 TB Allocation Details'!$A$18:$L$205, MATCH("A &amp; G ID", 'E4 TB Allocation Details'!$A$18:$L$18, 0),FALSE), 'E2 Allocators'!$B$15:$W$361, MATCH('O5 Details by Class &amp; Accounts'!CH$18, 'E2 Allocators'!$B$15:$W$15, 0),FALSE)*$E31), 0, VLOOKUP(VLOOKUP($A31, 'E4 TB Allocation Details'!$A$18:$L$205, MATCH("A &amp; G ID", 'E4 TB Allocation Details'!$A$18:$L$18, 0),FALSE), 'E2 Allocators'!$B$15:$W$361, MATCH('O5 Details by Class &amp; Accounts'!CH$18, 'E2 Allocators'!$B$15:$W$15, 0),FALSE)*$E31)</f>
        <v>0</v>
      </c>
      <c r="CI31" s="1411">
        <f>IF(ISERROR(VLOOKUP(VLOOKUP($A31, 'E4 TB Allocation Details'!$A$18:$L$205, MATCH("A &amp; G ID", 'E4 TB Allocation Details'!$A$18:$L$18, 0),FALSE), 'E2 Allocators'!$B$15:$W$361, MATCH('O5 Details by Class &amp; Accounts'!CI$18, 'E2 Allocators'!$B$15:$W$15, 0),FALSE)*$E31), 0, VLOOKUP(VLOOKUP($A31, 'E4 TB Allocation Details'!$A$18:$L$205, MATCH("A &amp; G ID", 'E4 TB Allocation Details'!$A$18:$L$18, 0),FALSE), 'E2 Allocators'!$B$15:$W$361, MATCH('O5 Details by Class &amp; Accounts'!CI$18, 'E2 Allocators'!$B$15:$W$15, 0),FALSE)*$E31)</f>
        <v>0</v>
      </c>
      <c r="CJ31" s="1411">
        <f>IF(ISERROR(VLOOKUP(VLOOKUP($A31, 'E4 TB Allocation Details'!$A$18:$L$205, MATCH("A &amp; G ID", 'E4 TB Allocation Details'!$A$18:$L$18, 0),FALSE), 'E2 Allocators'!$B$15:$W$361, MATCH('O5 Details by Class &amp; Accounts'!CJ$18, 'E2 Allocators'!$B$15:$W$15, 0),FALSE)*$E31), 0, VLOOKUP(VLOOKUP($A31, 'E4 TB Allocation Details'!$A$18:$L$205, MATCH("A &amp; G ID", 'E4 TB Allocation Details'!$A$18:$L$18, 0),FALSE), 'E2 Allocators'!$B$15:$W$361, MATCH('O5 Details by Class &amp; Accounts'!CJ$18, 'E2 Allocators'!$B$15:$W$15, 0),FALSE)*$E31)</f>
        <v>0</v>
      </c>
      <c r="CK31" s="1411">
        <f>IF(ISERROR(VLOOKUP(VLOOKUP($A31, 'E4 TB Allocation Details'!$A$18:$L$205, MATCH("A &amp; G ID", 'E4 TB Allocation Details'!$A$18:$L$18, 0),FALSE), 'E2 Allocators'!$B$15:$W$361, MATCH('O5 Details by Class &amp; Accounts'!CK$18, 'E2 Allocators'!$B$15:$W$15, 0),FALSE)*$E31), 0, VLOOKUP(VLOOKUP($A31, 'E4 TB Allocation Details'!$A$18:$L$205, MATCH("A &amp; G ID", 'E4 TB Allocation Details'!$A$18:$L$18, 0),FALSE), 'E2 Allocators'!$B$15:$W$361, MATCH('O5 Details by Class &amp; Accounts'!CK$18, 'E2 Allocators'!$B$15:$W$15, 0),FALSE)*$E31)</f>
        <v>0</v>
      </c>
      <c r="CL31" s="1411">
        <f>IF(ISERROR(VLOOKUP(VLOOKUP($A31, 'E4 TB Allocation Details'!$A$18:$L$205, MATCH("A &amp; G ID", 'E4 TB Allocation Details'!$A$18:$L$18, 0),FALSE), 'E2 Allocators'!$B$15:$W$361, MATCH('O5 Details by Class &amp; Accounts'!CL$18, 'E2 Allocators'!$B$15:$W$15, 0),FALSE)*$E31), 0, VLOOKUP(VLOOKUP($A31, 'E4 TB Allocation Details'!$A$18:$L$205, MATCH("A &amp; G ID", 'E4 TB Allocation Details'!$A$18:$L$18, 0),FALSE), 'E2 Allocators'!$B$15:$W$361, MATCH('O5 Details by Class &amp; Accounts'!CL$18, 'E2 Allocators'!$B$15:$W$15, 0),FALSE)*$E31)</f>
        <v>0</v>
      </c>
      <c r="CM31" s="1411">
        <f>IF(ISERROR(VLOOKUP(VLOOKUP($A31, 'E4 TB Allocation Details'!$A$18:$L$205, MATCH("A &amp; G ID", 'E4 TB Allocation Details'!$A$18:$L$18, 0),FALSE), 'E2 Allocators'!$B$15:$W$361, MATCH('O5 Details by Class &amp; Accounts'!CM$18, 'E2 Allocators'!$B$15:$W$15, 0),FALSE)*$E31), 0, VLOOKUP(VLOOKUP($A31, 'E4 TB Allocation Details'!$A$18:$L$205, MATCH("A &amp; G ID", 'E4 TB Allocation Details'!$A$18:$L$18, 0),FALSE), 'E2 Allocators'!$B$15:$W$361, MATCH('O5 Details by Class &amp; Accounts'!CM$18, 'E2 Allocators'!$B$15:$W$15, 0),FALSE)*$E31)</f>
        <v>0</v>
      </c>
      <c r="CN31" s="1411">
        <f t="shared" si="5"/>
        <v>0</v>
      </c>
      <c r="CO31" s="1791">
        <f t="shared" si="4"/>
        <v>0</v>
      </c>
      <c r="CQ31" s="2086" t="s">
        <v>1137</v>
      </c>
    </row>
    <row r="32" spans="1:95" s="80" customFormat="1" ht="12.75">
      <c r="A32" s="1174" t="s">
        <v>1264</v>
      </c>
      <c r="B32" s="1175" t="s">
        <v>1031</v>
      </c>
      <c r="C32" s="1788">
        <f>IF(ISERROR(VLOOKUP($A32,'I3 TB Data'!$A$23:$H$458,MATCH('O5 Details by Class &amp; Accounts'!$C$18, 'I3 TB Data'!$A$23:$H$23,0),0)), 0, VLOOKUP($A32,'I3 TB Data'!$A$23:$H$458,MATCH('O5 Details by Class &amp; Accounts'!$C$18,'I3 TB Data'!$A$23:$H$23,0),0))</f>
        <v>0</v>
      </c>
      <c r="D32" s="1789">
        <f>'I4 BO ASSETS'!E29</f>
        <v>0</v>
      </c>
      <c r="E32" s="1788">
        <f t="shared" si="6"/>
        <v>0</v>
      </c>
      <c r="F32" s="1790">
        <f>IF(ISERROR(VLOOKUP($A32, 'E1 Categorization'!A33:E122, MATCH("Customer Component", 'E1 Categorization'!$A$33:$E$33,0), 0)), 0, IF(VLOOKUP($A32, 'E1 Categorization'!A33:E122, MATCH("Customer Component", 'E1 Categorization'!$A$33:$E$33,0), 0)=0, 'O5 Details by Class &amp; Accounts'!$E32, IF(AND(VLOOKUP($A32, 'E1 Categorization'!A33:E122, MATCH("Customer Component", 'E1 Categorization'!$A$33:$E$33,0), 0) &gt;0, VLOOKUP($A32, 'E1 Categorization'!A33:E122, MATCH("Customer Component", 'E1 Categorization'!$A$33:$E$33,0), 0)&lt;1), 'O5 Details by Class &amp; Accounts'!$E32*(1-VLOOKUP($A32, 'E1 Categorization'!A33:E122, MATCH("Customer Component", 'E1 Categorization'!$A$33:$E$33,0), 0)), 0)))</f>
        <v>0</v>
      </c>
      <c r="G32" s="1790">
        <f>IF(ISERROR(VLOOKUP($A32, 'E1 Categorization'!A33:E122, MATCH("Customer Component", 'E1 Categorization'!$A$33:$E$33,0), 0)),0, IF(VLOOKUP($A32, 'E1 Categorization'!A33:E122, MATCH("Customer Component", 'E1 Categorization'!$A$33:$E$33,0), 0)=0, 0, IF(AND(VLOOKUP($A32, 'E1 Categorization'!A33:E122, MATCH("Customer Component", 'E1 Categorization'!$A$33:$E$33,0), 0) &gt;0, VLOOKUP($A32, 'E1 Categorization'!A33:E122, MATCH("Customer Component", 'E1 Categorization'!$A$33:$E$33,0), 0)&lt;1), 'O5 Details by Class &amp; Accounts'!$E32*(VLOOKUP($A32, 'E1 Categorization'!A33:E122, MATCH("Customer Component", 'E1 Categorization'!$A$33:$E$33,0), 0)), 'O5 Details by Class &amp; Accounts'!$E32)))</f>
        <v>0</v>
      </c>
      <c r="H32" s="1411">
        <f t="shared" si="0"/>
        <v>0</v>
      </c>
      <c r="I32" s="1411">
        <f>IF(ISERROR(VLOOKUP(VLOOKUP($A32, 'E4 TB Allocation Details'!$A$18:$L$205, MATCH("Demand ID", 'E4 TB Allocation Details'!$A$18:$L$18, 0),FALSE), 'E2 Allocators'!$B$15:$W$361, MATCH('O5 Details by Class &amp; Accounts'!I$18, 'E2 Allocators'!$B$15:$W$15, 0),FALSE)*$F32), 0, VLOOKUP(VLOOKUP($A32, 'E4 TB Allocation Details'!$A$18:$L$205, MATCH("Demand ID", 'E4 TB Allocation Details'!$A$18:$L$18, 0),FALSE), 'E2 Allocators'!$B$15:$W$361, MATCH('O5 Details by Class &amp; Accounts'!I$18, 'E2 Allocators'!$B$15:$W$15, 0),FALSE)*$F32)</f>
        <v>0</v>
      </c>
      <c r="J32" s="1411">
        <f>IF(ISERROR(VLOOKUP(VLOOKUP($A32, 'E4 TB Allocation Details'!$A$18:$L$205, MATCH("Demand ID", 'E4 TB Allocation Details'!$A$18:$L$18, 0),FALSE), 'E2 Allocators'!$B$15:$W$361, MATCH('O5 Details by Class &amp; Accounts'!J$18, 'E2 Allocators'!$B$15:$W$15, 0),FALSE)*$F32), 0, VLOOKUP(VLOOKUP($A32, 'E4 TB Allocation Details'!$A$18:$L$205, MATCH("Demand ID", 'E4 TB Allocation Details'!$A$18:$L$18, 0),FALSE), 'E2 Allocators'!$B$15:$W$361, MATCH('O5 Details by Class &amp; Accounts'!J$18, 'E2 Allocators'!$B$15:$W$15, 0),FALSE)*$F32)</f>
        <v>0</v>
      </c>
      <c r="K32" s="1411">
        <f>IF(ISERROR(VLOOKUP(VLOOKUP($A32, 'E4 TB Allocation Details'!$A$18:$L$205, MATCH("Demand ID", 'E4 TB Allocation Details'!$A$18:$L$18, 0),FALSE), 'E2 Allocators'!$B$15:$W$361, MATCH('O5 Details by Class &amp; Accounts'!K$18, 'E2 Allocators'!$B$15:$W$15, 0),FALSE)*$F32), 0, VLOOKUP(VLOOKUP($A32, 'E4 TB Allocation Details'!$A$18:$L$205, MATCH("Demand ID", 'E4 TB Allocation Details'!$A$18:$L$18, 0),FALSE), 'E2 Allocators'!$B$15:$W$361, MATCH('O5 Details by Class &amp; Accounts'!K$18, 'E2 Allocators'!$B$15:$W$15, 0),FALSE)*$F32)</f>
        <v>0</v>
      </c>
      <c r="L32" s="1411">
        <f>IF(ISERROR(VLOOKUP(VLOOKUP($A32, 'E4 TB Allocation Details'!$A$18:$L$205, MATCH("Demand ID", 'E4 TB Allocation Details'!$A$18:$L$18, 0),FALSE), 'E2 Allocators'!$B$15:$W$361, MATCH('O5 Details by Class &amp; Accounts'!L$18, 'E2 Allocators'!$B$15:$W$15, 0),FALSE)*$F32), 0, VLOOKUP(VLOOKUP($A32, 'E4 TB Allocation Details'!$A$18:$L$205, MATCH("Demand ID", 'E4 TB Allocation Details'!$A$18:$L$18, 0),FALSE), 'E2 Allocators'!$B$15:$W$361, MATCH('O5 Details by Class &amp; Accounts'!L$18, 'E2 Allocators'!$B$15:$W$15, 0),FALSE)*$F32)</f>
        <v>0</v>
      </c>
      <c r="M32" s="1411">
        <f>IF(ISERROR(VLOOKUP(VLOOKUP($A32, 'E4 TB Allocation Details'!$A$18:$L$205, MATCH("Demand ID", 'E4 TB Allocation Details'!$A$18:$L$18, 0),FALSE), 'E2 Allocators'!$B$15:$W$361, MATCH('O5 Details by Class &amp; Accounts'!M$18, 'E2 Allocators'!$B$15:$W$15, 0),FALSE)*$F32), 0, VLOOKUP(VLOOKUP($A32, 'E4 TB Allocation Details'!$A$18:$L$205, MATCH("Demand ID", 'E4 TB Allocation Details'!$A$18:$L$18, 0),FALSE), 'E2 Allocators'!$B$15:$W$361, MATCH('O5 Details by Class &amp; Accounts'!M$18, 'E2 Allocators'!$B$15:$W$15, 0),FALSE)*$F32)</f>
        <v>0</v>
      </c>
      <c r="N32" s="1411">
        <f>IF(ISERROR(VLOOKUP(VLOOKUP($A32, 'E4 TB Allocation Details'!$A$18:$L$205, MATCH("Demand ID", 'E4 TB Allocation Details'!$A$18:$L$18, 0),FALSE), 'E2 Allocators'!$B$15:$W$361, MATCH('O5 Details by Class &amp; Accounts'!N$18, 'E2 Allocators'!$B$15:$W$15, 0),FALSE)*$F32), 0, VLOOKUP(VLOOKUP($A32, 'E4 TB Allocation Details'!$A$18:$L$205, MATCH("Demand ID", 'E4 TB Allocation Details'!$A$18:$L$18, 0),FALSE), 'E2 Allocators'!$B$15:$W$361, MATCH('O5 Details by Class &amp; Accounts'!N$18, 'E2 Allocators'!$B$15:$W$15, 0),FALSE)*$F32)</f>
        <v>0</v>
      </c>
      <c r="O32" s="1411">
        <f>IF(ISERROR(VLOOKUP(VLOOKUP($A32, 'E4 TB Allocation Details'!$A$18:$L$205, MATCH("Demand ID", 'E4 TB Allocation Details'!$A$18:$L$18, 0),FALSE), 'E2 Allocators'!$B$15:$W$361, MATCH('O5 Details by Class &amp; Accounts'!O$18, 'E2 Allocators'!$B$15:$W$15, 0),FALSE)*$F32), 0, VLOOKUP(VLOOKUP($A32, 'E4 TB Allocation Details'!$A$18:$L$205, MATCH("Demand ID", 'E4 TB Allocation Details'!$A$18:$L$18, 0),FALSE), 'E2 Allocators'!$B$15:$W$361, MATCH('O5 Details by Class &amp; Accounts'!O$18, 'E2 Allocators'!$B$15:$W$15, 0),FALSE)*$F32)</f>
        <v>0</v>
      </c>
      <c r="P32" s="1411">
        <f>IF(ISERROR(VLOOKUP(VLOOKUP($A32, 'E4 TB Allocation Details'!$A$18:$L$205, MATCH("Demand ID", 'E4 TB Allocation Details'!$A$18:$L$18, 0),FALSE), 'E2 Allocators'!$B$15:$W$361, MATCH('O5 Details by Class &amp; Accounts'!P$18, 'E2 Allocators'!$B$15:$W$15, 0),FALSE)*$F32), 0, VLOOKUP(VLOOKUP($A32, 'E4 TB Allocation Details'!$A$18:$L$205, MATCH("Demand ID", 'E4 TB Allocation Details'!$A$18:$L$18, 0),FALSE), 'E2 Allocators'!$B$15:$W$361, MATCH('O5 Details by Class &amp; Accounts'!P$18, 'E2 Allocators'!$B$15:$W$15, 0),FALSE)*$F32)</f>
        <v>0</v>
      </c>
      <c r="Q32" s="1411">
        <f>IF(ISERROR(VLOOKUP(VLOOKUP($A32, 'E4 TB Allocation Details'!$A$18:$L$205, MATCH("Demand ID", 'E4 TB Allocation Details'!$A$18:$L$18, 0),FALSE), 'E2 Allocators'!$B$15:$W$361, MATCH('O5 Details by Class &amp; Accounts'!Q$18, 'E2 Allocators'!$B$15:$W$15, 0),FALSE)*$F32), 0, VLOOKUP(VLOOKUP($A32, 'E4 TB Allocation Details'!$A$18:$L$205, MATCH("Demand ID", 'E4 TB Allocation Details'!$A$18:$L$18, 0),FALSE), 'E2 Allocators'!$B$15:$W$361, MATCH('O5 Details by Class &amp; Accounts'!Q$18, 'E2 Allocators'!$B$15:$W$15, 0),FALSE)*$F32)</f>
        <v>0</v>
      </c>
      <c r="R32" s="1411">
        <f>IF(ISERROR(VLOOKUP(VLOOKUP($A32, 'E4 TB Allocation Details'!$A$18:$L$205, MATCH("Demand ID", 'E4 TB Allocation Details'!$A$18:$L$18, 0),FALSE), 'E2 Allocators'!$B$15:$W$361, MATCH('O5 Details by Class &amp; Accounts'!R$18, 'E2 Allocators'!$B$15:$W$15, 0),FALSE)*$F32), 0, VLOOKUP(VLOOKUP($A32, 'E4 TB Allocation Details'!$A$18:$L$205, MATCH("Demand ID", 'E4 TB Allocation Details'!$A$18:$L$18, 0),FALSE), 'E2 Allocators'!$B$15:$W$361, MATCH('O5 Details by Class &amp; Accounts'!R$18, 'E2 Allocators'!$B$15:$W$15, 0),FALSE)*$F32)</f>
        <v>0</v>
      </c>
      <c r="S32" s="1411">
        <f>IF(ISERROR(VLOOKUP(VLOOKUP($A32, 'E4 TB Allocation Details'!$A$18:$L$205, MATCH("Demand ID", 'E4 TB Allocation Details'!$A$18:$L$18, 0),FALSE), 'E2 Allocators'!$B$15:$W$361, MATCH('O5 Details by Class &amp; Accounts'!S$18, 'E2 Allocators'!$B$15:$W$15, 0),FALSE)*$F32), 0, VLOOKUP(VLOOKUP($A32, 'E4 TB Allocation Details'!$A$18:$L$205, MATCH("Demand ID", 'E4 TB Allocation Details'!$A$18:$L$18, 0),FALSE), 'E2 Allocators'!$B$15:$W$361, MATCH('O5 Details by Class &amp; Accounts'!S$18, 'E2 Allocators'!$B$15:$W$15, 0),FALSE)*$F32)</f>
        <v>0</v>
      </c>
      <c r="T32" s="1411">
        <f>IF(ISERROR(VLOOKUP(VLOOKUP($A32, 'E4 TB Allocation Details'!$A$18:$L$205, MATCH("Demand ID", 'E4 TB Allocation Details'!$A$18:$L$18, 0),FALSE), 'E2 Allocators'!$B$15:$W$361, MATCH('O5 Details by Class &amp; Accounts'!T$18, 'E2 Allocators'!$B$15:$W$15, 0),FALSE)*$F32), 0, VLOOKUP(VLOOKUP($A32, 'E4 TB Allocation Details'!$A$18:$L$205, MATCH("Demand ID", 'E4 TB Allocation Details'!$A$18:$L$18, 0),FALSE), 'E2 Allocators'!$B$15:$W$361, MATCH('O5 Details by Class &amp; Accounts'!T$18, 'E2 Allocators'!$B$15:$W$15, 0),FALSE)*$F32)</f>
        <v>0</v>
      </c>
      <c r="U32" s="1411">
        <f>IF(ISERROR(VLOOKUP(VLOOKUP($A32, 'E4 TB Allocation Details'!$A$18:$L$205, MATCH("Demand ID", 'E4 TB Allocation Details'!$A$18:$L$18, 0),FALSE), 'E2 Allocators'!$B$15:$W$361, MATCH('O5 Details by Class &amp; Accounts'!U$18, 'E2 Allocators'!$B$15:$W$15, 0),FALSE)*$F32), 0, VLOOKUP(VLOOKUP($A32, 'E4 TB Allocation Details'!$A$18:$L$205, MATCH("Demand ID", 'E4 TB Allocation Details'!$A$18:$L$18, 0),FALSE), 'E2 Allocators'!$B$15:$W$361, MATCH('O5 Details by Class &amp; Accounts'!U$18, 'E2 Allocators'!$B$15:$W$15, 0),FALSE)*$F32)</f>
        <v>0</v>
      </c>
      <c r="V32" s="1411">
        <f>IF(ISERROR(VLOOKUP(VLOOKUP($A32, 'E4 TB Allocation Details'!$A$18:$L$205, MATCH("Demand ID", 'E4 TB Allocation Details'!$A$18:$L$18, 0),FALSE), 'E2 Allocators'!$B$15:$W$361, MATCH('O5 Details by Class &amp; Accounts'!V$18, 'E2 Allocators'!$B$15:$W$15, 0),FALSE)*$F32), 0, VLOOKUP(VLOOKUP($A32, 'E4 TB Allocation Details'!$A$18:$L$205, MATCH("Demand ID", 'E4 TB Allocation Details'!$A$18:$L$18, 0),FALSE), 'E2 Allocators'!$B$15:$W$361, MATCH('O5 Details by Class &amp; Accounts'!V$18, 'E2 Allocators'!$B$15:$W$15, 0),FALSE)*$F32)</f>
        <v>0</v>
      </c>
      <c r="W32" s="1411">
        <f>IF(ISERROR(VLOOKUP(VLOOKUP($A32, 'E4 TB Allocation Details'!$A$18:$L$205, MATCH("Demand ID", 'E4 TB Allocation Details'!$A$18:$L$18, 0),FALSE), 'E2 Allocators'!$B$15:$W$361, MATCH('O5 Details by Class &amp; Accounts'!W$18, 'E2 Allocators'!$B$15:$W$15, 0),FALSE)*$F32), 0, VLOOKUP(VLOOKUP($A32, 'E4 TB Allocation Details'!$A$18:$L$205, MATCH("Demand ID", 'E4 TB Allocation Details'!$A$18:$L$18, 0),FALSE), 'E2 Allocators'!$B$15:$W$361, MATCH('O5 Details by Class &amp; Accounts'!W$18, 'E2 Allocators'!$B$15:$W$15, 0),FALSE)*$F32)</f>
        <v>0</v>
      </c>
      <c r="X32" s="1411">
        <f>IF(ISERROR(VLOOKUP(VLOOKUP($A32, 'E4 TB Allocation Details'!$A$18:$L$205, MATCH("Demand ID", 'E4 TB Allocation Details'!$A$18:$L$18, 0),FALSE), 'E2 Allocators'!$B$15:$W$361, MATCH('O5 Details by Class &amp; Accounts'!X$18, 'E2 Allocators'!$B$15:$W$15, 0),FALSE)*$F32), 0, VLOOKUP(VLOOKUP($A32, 'E4 TB Allocation Details'!$A$18:$L$205, MATCH("Demand ID", 'E4 TB Allocation Details'!$A$18:$L$18, 0),FALSE), 'E2 Allocators'!$B$15:$W$361, MATCH('O5 Details by Class &amp; Accounts'!X$18, 'E2 Allocators'!$B$15:$W$15, 0),FALSE)*$F32)</f>
        <v>0</v>
      </c>
      <c r="Y32" s="1411">
        <f>IF(ISERROR(VLOOKUP(VLOOKUP($A32, 'E4 TB Allocation Details'!$A$18:$L$205, MATCH("Demand ID", 'E4 TB Allocation Details'!$A$18:$L$18, 0),FALSE), 'E2 Allocators'!$B$15:$W$361, MATCH('O5 Details by Class &amp; Accounts'!Y$18, 'E2 Allocators'!$B$15:$W$15, 0),FALSE)*$F32), 0, VLOOKUP(VLOOKUP($A32, 'E4 TB Allocation Details'!$A$18:$L$205, MATCH("Demand ID", 'E4 TB Allocation Details'!$A$18:$L$18, 0),FALSE), 'E2 Allocators'!$B$15:$W$361, MATCH('O5 Details by Class &amp; Accounts'!Y$18, 'E2 Allocators'!$B$15:$W$15, 0),FALSE)*$F32)</f>
        <v>0</v>
      </c>
      <c r="Z32" s="1411">
        <f>IF(ISERROR(VLOOKUP(VLOOKUP($A32, 'E4 TB Allocation Details'!$A$18:$L$205, MATCH("Demand ID", 'E4 TB Allocation Details'!$A$18:$L$18, 0),FALSE), 'E2 Allocators'!$B$15:$W$361, MATCH('O5 Details by Class &amp; Accounts'!Z$18, 'E2 Allocators'!$B$15:$W$15, 0),FALSE)*$F32), 0, VLOOKUP(VLOOKUP($A32, 'E4 TB Allocation Details'!$A$18:$L$205, MATCH("Demand ID", 'E4 TB Allocation Details'!$A$18:$L$18, 0),FALSE), 'E2 Allocators'!$B$15:$W$361, MATCH('O5 Details by Class &amp; Accounts'!Z$18, 'E2 Allocators'!$B$15:$W$15, 0),FALSE)*$F32)</f>
        <v>0</v>
      </c>
      <c r="AA32" s="1411">
        <f>IF(ISERROR(VLOOKUP(VLOOKUP($A32, 'E4 TB Allocation Details'!$A$18:$L$205, MATCH("Demand ID", 'E4 TB Allocation Details'!$A$18:$L$18, 0),FALSE), 'E2 Allocators'!$B$15:$W$361, MATCH('O5 Details by Class &amp; Accounts'!AA$18, 'E2 Allocators'!$B$15:$W$15, 0),FALSE)*$F32), 0, VLOOKUP(VLOOKUP($A32, 'E4 TB Allocation Details'!$A$18:$L$205, MATCH("Demand ID", 'E4 TB Allocation Details'!$A$18:$L$18, 0),FALSE), 'E2 Allocators'!$B$15:$W$361, MATCH('O5 Details by Class &amp; Accounts'!AA$18, 'E2 Allocators'!$B$15:$W$15, 0),FALSE)*$F32)</f>
        <v>0</v>
      </c>
      <c r="AB32" s="1411">
        <f>IF(ISERROR(VLOOKUP(VLOOKUP($A32, 'E4 TB Allocation Details'!$A$18:$L$205, MATCH("Demand ID", 'E4 TB Allocation Details'!$A$18:$L$18, 0),FALSE), 'E2 Allocators'!$B$15:$W$361, MATCH('O5 Details by Class &amp; Accounts'!AB$18, 'E2 Allocators'!$B$15:$W$15, 0),FALSE)*$F32), 0, VLOOKUP(VLOOKUP($A32, 'E4 TB Allocation Details'!$A$18:$L$205, MATCH("Demand ID", 'E4 TB Allocation Details'!$A$18:$L$18, 0),FALSE), 'E2 Allocators'!$B$15:$W$361, MATCH('O5 Details by Class &amp; Accounts'!AB$18, 'E2 Allocators'!$B$15:$W$15, 0),FALSE)*$F32)</f>
        <v>0</v>
      </c>
      <c r="AC32" s="1411">
        <f t="shared" si="1"/>
        <v>0</v>
      </c>
      <c r="AD32" s="1411">
        <f>IF(ISERROR(VLOOKUP(VLOOKUP($A32, 'E4 TB Allocation Details'!$A$18:$L$205, MATCH("Customer ID", 'E4 TB Allocation Details'!$A$18:$L$18, 0),FALSE), 'E2 Allocators'!$B$15:$W$361, MATCH('O5 Details by Class &amp; Accounts'!AD$18, 'E2 Allocators'!$B$15:$W$15, 0),FALSE)*$G32), 0, VLOOKUP(VLOOKUP($A32, 'E4 TB Allocation Details'!$A$18:$L$205, MATCH("Customer ID", 'E4 TB Allocation Details'!$A$18:$L$18, 0),FALSE), 'E2 Allocators'!$B$15:$W$361, MATCH('O5 Details by Class &amp; Accounts'!AD$18, 'E2 Allocators'!$B$15:$W$15, 0),FALSE)*$G32)</f>
        <v>0</v>
      </c>
      <c r="AE32" s="1411">
        <f>IF(ISERROR(VLOOKUP(VLOOKUP($A32, 'E4 TB Allocation Details'!$A$18:$L$205, MATCH("Customer ID", 'E4 TB Allocation Details'!$A$18:$L$18, 0),FALSE), 'E2 Allocators'!$B$15:$W$361, MATCH('O5 Details by Class &amp; Accounts'!AE$18, 'E2 Allocators'!$B$15:$W$15, 0),FALSE)*$G32), 0, VLOOKUP(VLOOKUP($A32, 'E4 TB Allocation Details'!$A$18:$L$205, MATCH("Customer ID", 'E4 TB Allocation Details'!$A$18:$L$18, 0),FALSE), 'E2 Allocators'!$B$15:$W$361, MATCH('O5 Details by Class &amp; Accounts'!AE$18, 'E2 Allocators'!$B$15:$W$15, 0),FALSE)*$G32)</f>
        <v>0</v>
      </c>
      <c r="AF32" s="1411">
        <f>IF(ISERROR(VLOOKUP(VLOOKUP($A32, 'E4 TB Allocation Details'!$A$18:$L$205, MATCH("Customer ID", 'E4 TB Allocation Details'!$A$18:$L$18, 0),FALSE), 'E2 Allocators'!$B$15:$W$361, MATCH('O5 Details by Class &amp; Accounts'!AF$18, 'E2 Allocators'!$B$15:$W$15, 0),FALSE)*$G32), 0, VLOOKUP(VLOOKUP($A32, 'E4 TB Allocation Details'!$A$18:$L$205, MATCH("Customer ID", 'E4 TB Allocation Details'!$A$18:$L$18, 0),FALSE), 'E2 Allocators'!$B$15:$W$361, MATCH('O5 Details by Class &amp; Accounts'!AF$18, 'E2 Allocators'!$B$15:$W$15, 0),FALSE)*$G32)</f>
        <v>0</v>
      </c>
      <c r="AG32" s="1411">
        <f>IF(ISERROR(VLOOKUP(VLOOKUP($A32, 'E4 TB Allocation Details'!$A$18:$L$205, MATCH("Customer ID", 'E4 TB Allocation Details'!$A$18:$L$18, 0),FALSE), 'E2 Allocators'!$B$15:$W$361, MATCH('O5 Details by Class &amp; Accounts'!AG$18, 'E2 Allocators'!$B$15:$W$15, 0),FALSE)*$G32), 0, VLOOKUP(VLOOKUP($A32, 'E4 TB Allocation Details'!$A$18:$L$205, MATCH("Customer ID", 'E4 TB Allocation Details'!$A$18:$L$18, 0),FALSE), 'E2 Allocators'!$B$15:$W$361, MATCH('O5 Details by Class &amp; Accounts'!AG$18, 'E2 Allocators'!$B$15:$W$15, 0),FALSE)*$G32)</f>
        <v>0</v>
      </c>
      <c r="AH32" s="1411">
        <f>IF(ISERROR(VLOOKUP(VLOOKUP($A32, 'E4 TB Allocation Details'!$A$18:$L$205, MATCH("Customer ID", 'E4 TB Allocation Details'!$A$18:$L$18, 0),FALSE), 'E2 Allocators'!$B$15:$W$361, MATCH('O5 Details by Class &amp; Accounts'!AH$18, 'E2 Allocators'!$B$15:$W$15, 0),FALSE)*$G32), 0, VLOOKUP(VLOOKUP($A32, 'E4 TB Allocation Details'!$A$18:$L$205, MATCH("Customer ID", 'E4 TB Allocation Details'!$A$18:$L$18, 0),FALSE), 'E2 Allocators'!$B$15:$W$361, MATCH('O5 Details by Class &amp; Accounts'!AH$18, 'E2 Allocators'!$B$15:$W$15, 0),FALSE)*$G32)</f>
        <v>0</v>
      </c>
      <c r="AI32" s="1411">
        <f>IF(ISERROR(VLOOKUP(VLOOKUP($A32, 'E4 TB Allocation Details'!$A$18:$L$205, MATCH("Customer ID", 'E4 TB Allocation Details'!$A$18:$L$18, 0),FALSE), 'E2 Allocators'!$B$15:$W$361, MATCH('O5 Details by Class &amp; Accounts'!AI$18, 'E2 Allocators'!$B$15:$W$15, 0),FALSE)*$G32), 0, VLOOKUP(VLOOKUP($A32, 'E4 TB Allocation Details'!$A$18:$L$205, MATCH("Customer ID", 'E4 TB Allocation Details'!$A$18:$L$18, 0),FALSE), 'E2 Allocators'!$B$15:$W$361, MATCH('O5 Details by Class &amp; Accounts'!AI$18, 'E2 Allocators'!$B$15:$W$15, 0),FALSE)*$G32)</f>
        <v>0</v>
      </c>
      <c r="AJ32" s="1411">
        <f>IF(ISERROR(VLOOKUP(VLOOKUP($A32, 'E4 TB Allocation Details'!$A$18:$L$205, MATCH("Customer ID", 'E4 TB Allocation Details'!$A$18:$L$18, 0),FALSE), 'E2 Allocators'!$B$15:$W$361, MATCH('O5 Details by Class &amp; Accounts'!AJ$18, 'E2 Allocators'!$B$15:$W$15, 0),FALSE)*$G32), 0, VLOOKUP(VLOOKUP($A32, 'E4 TB Allocation Details'!$A$18:$L$205, MATCH("Customer ID", 'E4 TB Allocation Details'!$A$18:$L$18, 0),FALSE), 'E2 Allocators'!$B$15:$W$361, MATCH('O5 Details by Class &amp; Accounts'!AJ$18, 'E2 Allocators'!$B$15:$W$15, 0),FALSE)*$G32)</f>
        <v>0</v>
      </c>
      <c r="AK32" s="1411">
        <f>IF(ISERROR(VLOOKUP(VLOOKUP($A32, 'E4 TB Allocation Details'!$A$18:$L$205, MATCH("Customer ID", 'E4 TB Allocation Details'!$A$18:$L$18, 0),FALSE), 'E2 Allocators'!$B$15:$W$361, MATCH('O5 Details by Class &amp; Accounts'!AK$18, 'E2 Allocators'!$B$15:$W$15, 0),FALSE)*$G32), 0, VLOOKUP(VLOOKUP($A32, 'E4 TB Allocation Details'!$A$18:$L$205, MATCH("Customer ID", 'E4 TB Allocation Details'!$A$18:$L$18, 0),FALSE), 'E2 Allocators'!$B$15:$W$361, MATCH('O5 Details by Class &amp; Accounts'!AK$18, 'E2 Allocators'!$B$15:$W$15, 0),FALSE)*$G32)</f>
        <v>0</v>
      </c>
      <c r="AL32" s="1411">
        <f>IF(ISERROR(VLOOKUP(VLOOKUP($A32, 'E4 TB Allocation Details'!$A$18:$L$205, MATCH("Customer ID", 'E4 TB Allocation Details'!$A$18:$L$18, 0),FALSE), 'E2 Allocators'!$B$15:$W$361, MATCH('O5 Details by Class &amp; Accounts'!AL$18, 'E2 Allocators'!$B$15:$W$15, 0),FALSE)*$G32), 0, VLOOKUP(VLOOKUP($A32, 'E4 TB Allocation Details'!$A$18:$L$205, MATCH("Customer ID", 'E4 TB Allocation Details'!$A$18:$L$18, 0),FALSE), 'E2 Allocators'!$B$15:$W$361, MATCH('O5 Details by Class &amp; Accounts'!AL$18, 'E2 Allocators'!$B$15:$W$15, 0),FALSE)*$G32)</f>
        <v>0</v>
      </c>
      <c r="AM32" s="1411">
        <f>IF(ISERROR(VLOOKUP(VLOOKUP($A32, 'E4 TB Allocation Details'!$A$18:$L$205, MATCH("Customer ID", 'E4 TB Allocation Details'!$A$18:$L$18, 0),FALSE), 'E2 Allocators'!$B$15:$W$361, MATCH('O5 Details by Class &amp; Accounts'!AM$18, 'E2 Allocators'!$B$15:$W$15, 0),FALSE)*$G32), 0, VLOOKUP(VLOOKUP($A32, 'E4 TB Allocation Details'!$A$18:$L$205, MATCH("Customer ID", 'E4 TB Allocation Details'!$A$18:$L$18, 0),FALSE), 'E2 Allocators'!$B$15:$W$361, MATCH('O5 Details by Class &amp; Accounts'!AM$18, 'E2 Allocators'!$B$15:$W$15, 0),FALSE)*$G32)</f>
        <v>0</v>
      </c>
      <c r="AN32" s="1411">
        <f>IF(ISERROR(VLOOKUP(VLOOKUP($A32, 'E4 TB Allocation Details'!$A$18:$L$205, MATCH("Customer ID", 'E4 TB Allocation Details'!$A$18:$L$18, 0),FALSE), 'E2 Allocators'!$B$15:$W$361, MATCH('O5 Details by Class &amp; Accounts'!AN$18, 'E2 Allocators'!$B$15:$W$15, 0),FALSE)*$G32), 0, VLOOKUP(VLOOKUP($A32, 'E4 TB Allocation Details'!$A$18:$L$205, MATCH("Customer ID", 'E4 TB Allocation Details'!$A$18:$L$18, 0),FALSE), 'E2 Allocators'!$B$15:$W$361, MATCH('O5 Details by Class &amp; Accounts'!AN$18, 'E2 Allocators'!$B$15:$W$15, 0),FALSE)*$G32)</f>
        <v>0</v>
      </c>
      <c r="AO32" s="1411">
        <f>IF(ISERROR(VLOOKUP(VLOOKUP($A32, 'E4 TB Allocation Details'!$A$18:$L$205, MATCH("Customer ID", 'E4 TB Allocation Details'!$A$18:$L$18, 0),FALSE), 'E2 Allocators'!$B$15:$W$361, MATCH('O5 Details by Class &amp; Accounts'!AO$18, 'E2 Allocators'!$B$15:$W$15, 0),FALSE)*$G32), 0, VLOOKUP(VLOOKUP($A32, 'E4 TB Allocation Details'!$A$18:$L$205, MATCH("Customer ID", 'E4 TB Allocation Details'!$A$18:$L$18, 0),FALSE), 'E2 Allocators'!$B$15:$W$361, MATCH('O5 Details by Class &amp; Accounts'!AO$18, 'E2 Allocators'!$B$15:$W$15, 0),FALSE)*$G32)</f>
        <v>0</v>
      </c>
      <c r="AP32" s="1411">
        <f>IF(ISERROR(VLOOKUP(VLOOKUP($A32, 'E4 TB Allocation Details'!$A$18:$L$205, MATCH("Customer ID", 'E4 TB Allocation Details'!$A$18:$L$18, 0),FALSE), 'E2 Allocators'!$B$15:$W$361, MATCH('O5 Details by Class &amp; Accounts'!AP$18, 'E2 Allocators'!$B$15:$W$15, 0),FALSE)*$G32), 0, VLOOKUP(VLOOKUP($A32, 'E4 TB Allocation Details'!$A$18:$L$205, MATCH("Customer ID", 'E4 TB Allocation Details'!$A$18:$L$18, 0),FALSE), 'E2 Allocators'!$B$15:$W$361, MATCH('O5 Details by Class &amp; Accounts'!AP$18, 'E2 Allocators'!$B$15:$W$15, 0),FALSE)*$G32)</f>
        <v>0</v>
      </c>
      <c r="AQ32" s="1411">
        <f>IF(ISERROR(VLOOKUP(VLOOKUP($A32, 'E4 TB Allocation Details'!$A$18:$L$205, MATCH("Customer ID", 'E4 TB Allocation Details'!$A$18:$L$18, 0),FALSE), 'E2 Allocators'!$B$15:$W$361, MATCH('O5 Details by Class &amp; Accounts'!AQ$18, 'E2 Allocators'!$B$15:$W$15, 0),FALSE)*$G32), 0, VLOOKUP(VLOOKUP($A32, 'E4 TB Allocation Details'!$A$18:$L$205, MATCH("Customer ID", 'E4 TB Allocation Details'!$A$18:$L$18, 0),FALSE), 'E2 Allocators'!$B$15:$W$361, MATCH('O5 Details by Class &amp; Accounts'!AQ$18, 'E2 Allocators'!$B$15:$W$15, 0),FALSE)*$G32)</f>
        <v>0</v>
      </c>
      <c r="AR32" s="1411">
        <f>IF(ISERROR(VLOOKUP(VLOOKUP($A32, 'E4 TB Allocation Details'!$A$18:$L$205, MATCH("Customer ID", 'E4 TB Allocation Details'!$A$18:$L$18, 0),FALSE), 'E2 Allocators'!$B$15:$W$361, MATCH('O5 Details by Class &amp; Accounts'!AR$18, 'E2 Allocators'!$B$15:$W$15, 0),FALSE)*$G32), 0, VLOOKUP(VLOOKUP($A32, 'E4 TB Allocation Details'!$A$18:$L$205, MATCH("Customer ID", 'E4 TB Allocation Details'!$A$18:$L$18, 0),FALSE), 'E2 Allocators'!$B$15:$W$361, MATCH('O5 Details by Class &amp; Accounts'!AR$18, 'E2 Allocators'!$B$15:$W$15, 0),FALSE)*$G32)</f>
        <v>0</v>
      </c>
      <c r="AS32" s="1411">
        <f>IF(ISERROR(VLOOKUP(VLOOKUP($A32, 'E4 TB Allocation Details'!$A$18:$L$205, MATCH("Customer ID", 'E4 TB Allocation Details'!$A$18:$L$18, 0),FALSE), 'E2 Allocators'!$B$15:$W$361, MATCH('O5 Details by Class &amp; Accounts'!AS$18, 'E2 Allocators'!$B$15:$W$15, 0),FALSE)*$G32), 0, VLOOKUP(VLOOKUP($A32, 'E4 TB Allocation Details'!$A$18:$L$205, MATCH("Customer ID", 'E4 TB Allocation Details'!$A$18:$L$18, 0),FALSE), 'E2 Allocators'!$B$15:$W$361, MATCH('O5 Details by Class &amp; Accounts'!AS$18, 'E2 Allocators'!$B$15:$W$15, 0),FALSE)*$G32)</f>
        <v>0</v>
      </c>
      <c r="AT32" s="1411">
        <f>IF(ISERROR(VLOOKUP(VLOOKUP($A32, 'E4 TB Allocation Details'!$A$18:$L$205, MATCH("Customer ID", 'E4 TB Allocation Details'!$A$18:$L$18, 0),FALSE), 'E2 Allocators'!$B$15:$W$361, MATCH('O5 Details by Class &amp; Accounts'!AT$18, 'E2 Allocators'!$B$15:$W$15, 0),FALSE)*$G32), 0, VLOOKUP(VLOOKUP($A32, 'E4 TB Allocation Details'!$A$18:$L$205, MATCH("Customer ID", 'E4 TB Allocation Details'!$A$18:$L$18, 0),FALSE), 'E2 Allocators'!$B$15:$W$361, MATCH('O5 Details by Class &amp; Accounts'!AT$18, 'E2 Allocators'!$B$15:$W$15, 0),FALSE)*$G32)</f>
        <v>0</v>
      </c>
      <c r="AU32" s="1411">
        <f>IF(ISERROR(VLOOKUP(VLOOKUP($A32, 'E4 TB Allocation Details'!$A$18:$L$205, MATCH("Customer ID", 'E4 TB Allocation Details'!$A$18:$L$18, 0),FALSE), 'E2 Allocators'!$B$15:$W$361, MATCH('O5 Details by Class &amp; Accounts'!AU$18, 'E2 Allocators'!$B$15:$W$15, 0),FALSE)*$G32), 0, VLOOKUP(VLOOKUP($A32, 'E4 TB Allocation Details'!$A$18:$L$205, MATCH("Customer ID", 'E4 TB Allocation Details'!$A$18:$L$18, 0),FALSE), 'E2 Allocators'!$B$15:$W$361, MATCH('O5 Details by Class &amp; Accounts'!AU$18, 'E2 Allocators'!$B$15:$W$15, 0),FALSE)*$G32)</f>
        <v>0</v>
      </c>
      <c r="AV32" s="1411">
        <f>IF(ISERROR(VLOOKUP(VLOOKUP($A32, 'E4 TB Allocation Details'!$A$18:$L$205, MATCH("Customer ID", 'E4 TB Allocation Details'!$A$18:$L$18, 0),FALSE), 'E2 Allocators'!$B$15:$W$361, MATCH('O5 Details by Class &amp; Accounts'!AV$18, 'E2 Allocators'!$B$15:$W$15, 0),FALSE)*$G32), 0, VLOOKUP(VLOOKUP($A32, 'E4 TB Allocation Details'!$A$18:$L$205, MATCH("Customer ID", 'E4 TB Allocation Details'!$A$18:$L$18, 0),FALSE), 'E2 Allocators'!$B$15:$W$361, MATCH('O5 Details by Class &amp; Accounts'!AV$18, 'E2 Allocators'!$B$15:$W$15, 0),FALSE)*$G32)</f>
        <v>0</v>
      </c>
      <c r="AW32" s="1411">
        <f>IF(ISERROR(VLOOKUP(VLOOKUP($A32, 'E4 TB Allocation Details'!$A$18:$L$205, MATCH("Customer ID", 'E4 TB Allocation Details'!$A$18:$L$18, 0),FALSE), 'E2 Allocators'!$B$15:$W$361, MATCH('O5 Details by Class &amp; Accounts'!AW$18, 'E2 Allocators'!$B$15:$W$15, 0),FALSE)*$G32), 0, VLOOKUP(VLOOKUP($A32, 'E4 TB Allocation Details'!$A$18:$L$205, MATCH("Customer ID", 'E4 TB Allocation Details'!$A$18:$L$18, 0),FALSE), 'E2 Allocators'!$B$15:$W$361, MATCH('O5 Details by Class &amp; Accounts'!AW$18, 'E2 Allocators'!$B$15:$W$15, 0),FALSE)*$G32)</f>
        <v>0</v>
      </c>
      <c r="AX32" s="1411">
        <f t="shared" si="2"/>
        <v>0</v>
      </c>
      <c r="AY32" s="1411">
        <f>IF(ISERROR(VLOOKUP(VLOOKUP($A32, 'E4 TB Allocation Details'!$A$18:$L$205, MATCH("Misc ID", 'E4 TB Allocation Details'!$A$18:$L$18, 0),FALSE), 'E2 Allocators'!$B$15:$W$361, MATCH('O5 Details by Class &amp; Accounts'!AY$18, 'E2 Allocators'!$B$15:$W$15, 0),FALSE)*$E32), 0, VLOOKUP(VLOOKUP($A32, 'E4 TB Allocation Details'!$A$18:$L$205, MATCH("Misc ID", 'E4 TB Allocation Details'!$A$18:$L$18, 0),FALSE), 'E2 Allocators'!$B$15:$W$361, MATCH('O5 Details by Class &amp; Accounts'!AY$18, 'E2 Allocators'!$B$15:$W$15, 0),FALSE)*$E32)</f>
        <v>0</v>
      </c>
      <c r="AZ32" s="1411">
        <f>IF(ISERROR(VLOOKUP(VLOOKUP($A32, 'E4 TB Allocation Details'!$A$18:$L$205, MATCH("Misc ID", 'E4 TB Allocation Details'!$A$18:$L$18, 0),FALSE), 'E2 Allocators'!$B$15:$W$361, MATCH('O5 Details by Class &amp; Accounts'!AZ$18, 'E2 Allocators'!$B$15:$W$15, 0),FALSE)*$E32), 0, VLOOKUP(VLOOKUP($A32, 'E4 TB Allocation Details'!$A$18:$L$205, MATCH("Misc ID", 'E4 TB Allocation Details'!$A$18:$L$18, 0),FALSE), 'E2 Allocators'!$B$15:$W$361, MATCH('O5 Details by Class &amp; Accounts'!AZ$18, 'E2 Allocators'!$B$15:$W$15, 0),FALSE)*$E32)</f>
        <v>0</v>
      </c>
      <c r="BA32" s="1411">
        <f>IF(ISERROR(VLOOKUP(VLOOKUP($A32, 'E4 TB Allocation Details'!$A$18:$L$205, MATCH("Misc ID", 'E4 TB Allocation Details'!$A$18:$L$18, 0),FALSE), 'E2 Allocators'!$B$15:$W$361, MATCH('O5 Details by Class &amp; Accounts'!BA$18, 'E2 Allocators'!$B$15:$W$15, 0),FALSE)*$E32), 0, VLOOKUP(VLOOKUP($A32, 'E4 TB Allocation Details'!$A$18:$L$205, MATCH("Misc ID", 'E4 TB Allocation Details'!$A$18:$L$18, 0),FALSE), 'E2 Allocators'!$B$15:$W$361, MATCH('O5 Details by Class &amp; Accounts'!BA$18, 'E2 Allocators'!$B$15:$W$15, 0),FALSE)*$E32)</f>
        <v>0</v>
      </c>
      <c r="BB32" s="1411">
        <f>IF(ISERROR(VLOOKUP(VLOOKUP($A32, 'E4 TB Allocation Details'!$A$18:$L$205, MATCH("Misc ID", 'E4 TB Allocation Details'!$A$18:$L$18, 0),FALSE), 'E2 Allocators'!$B$15:$W$361, MATCH('O5 Details by Class &amp; Accounts'!BB$18, 'E2 Allocators'!$B$15:$W$15, 0),FALSE)*$E32), 0, VLOOKUP(VLOOKUP($A32, 'E4 TB Allocation Details'!$A$18:$L$205, MATCH("Misc ID", 'E4 TB Allocation Details'!$A$18:$L$18, 0),FALSE), 'E2 Allocators'!$B$15:$W$361, MATCH('O5 Details by Class &amp; Accounts'!BB$18, 'E2 Allocators'!$B$15:$W$15, 0),FALSE)*$E32)</f>
        <v>0</v>
      </c>
      <c r="BC32" s="1411">
        <f>IF(ISERROR(VLOOKUP(VLOOKUP($A32, 'E4 TB Allocation Details'!$A$18:$L$205, MATCH("Misc ID", 'E4 TB Allocation Details'!$A$18:$L$18, 0),FALSE), 'E2 Allocators'!$B$15:$W$361, MATCH('O5 Details by Class &amp; Accounts'!BC$18, 'E2 Allocators'!$B$15:$W$15, 0),FALSE)*$E32), 0, VLOOKUP(VLOOKUP($A32, 'E4 TB Allocation Details'!$A$18:$L$205, MATCH("Misc ID", 'E4 TB Allocation Details'!$A$18:$L$18, 0),FALSE), 'E2 Allocators'!$B$15:$W$361, MATCH('O5 Details by Class &amp; Accounts'!BC$18, 'E2 Allocators'!$B$15:$W$15, 0),FALSE)*$E32)</f>
        <v>0</v>
      </c>
      <c r="BD32" s="1411">
        <f>IF(ISERROR(VLOOKUP(VLOOKUP($A32, 'E4 TB Allocation Details'!$A$18:$L$205, MATCH("Misc ID", 'E4 TB Allocation Details'!$A$18:$L$18, 0),FALSE), 'E2 Allocators'!$B$15:$W$361, MATCH('O5 Details by Class &amp; Accounts'!BD$18, 'E2 Allocators'!$B$15:$W$15, 0),FALSE)*$E32), 0, VLOOKUP(VLOOKUP($A32, 'E4 TB Allocation Details'!$A$18:$L$205, MATCH("Misc ID", 'E4 TB Allocation Details'!$A$18:$L$18, 0),FALSE), 'E2 Allocators'!$B$15:$W$361, MATCH('O5 Details by Class &amp; Accounts'!BD$18, 'E2 Allocators'!$B$15:$W$15, 0),FALSE)*$E32)</f>
        <v>0</v>
      </c>
      <c r="BE32" s="1411">
        <f>IF(ISERROR(VLOOKUP(VLOOKUP($A32, 'E4 TB Allocation Details'!$A$18:$L$205, MATCH("Misc ID", 'E4 TB Allocation Details'!$A$18:$L$18, 0),FALSE), 'E2 Allocators'!$B$15:$W$361, MATCH('O5 Details by Class &amp; Accounts'!BE$18, 'E2 Allocators'!$B$15:$W$15, 0),FALSE)*$E32), 0, VLOOKUP(VLOOKUP($A32, 'E4 TB Allocation Details'!$A$18:$L$205, MATCH("Misc ID", 'E4 TB Allocation Details'!$A$18:$L$18, 0),FALSE), 'E2 Allocators'!$B$15:$W$361, MATCH('O5 Details by Class &amp; Accounts'!BE$18, 'E2 Allocators'!$B$15:$W$15, 0),FALSE)*$E32)</f>
        <v>0</v>
      </c>
      <c r="BF32" s="1411">
        <f>IF(ISERROR(VLOOKUP(VLOOKUP($A32, 'E4 TB Allocation Details'!$A$18:$L$205, MATCH("Misc ID", 'E4 TB Allocation Details'!$A$18:$L$18, 0),FALSE), 'E2 Allocators'!$B$15:$W$361, MATCH('O5 Details by Class &amp; Accounts'!BF$18, 'E2 Allocators'!$B$15:$W$15, 0),FALSE)*$E32), 0, VLOOKUP(VLOOKUP($A32, 'E4 TB Allocation Details'!$A$18:$L$205, MATCH("Misc ID", 'E4 TB Allocation Details'!$A$18:$L$18, 0),FALSE), 'E2 Allocators'!$B$15:$W$361, MATCH('O5 Details by Class &amp; Accounts'!BF$18, 'E2 Allocators'!$B$15:$W$15, 0),FALSE)*$E32)</f>
        <v>0</v>
      </c>
      <c r="BG32" s="1411">
        <f>IF(ISERROR(VLOOKUP(VLOOKUP($A32, 'E4 TB Allocation Details'!$A$18:$L$205, MATCH("Misc ID", 'E4 TB Allocation Details'!$A$18:$L$18, 0),FALSE), 'E2 Allocators'!$B$15:$W$361, MATCH('O5 Details by Class &amp; Accounts'!BG$18, 'E2 Allocators'!$B$15:$W$15, 0),FALSE)*$E32), 0, VLOOKUP(VLOOKUP($A32, 'E4 TB Allocation Details'!$A$18:$L$205, MATCH("Misc ID", 'E4 TB Allocation Details'!$A$18:$L$18, 0),FALSE), 'E2 Allocators'!$B$15:$W$361, MATCH('O5 Details by Class &amp; Accounts'!BG$18, 'E2 Allocators'!$B$15:$W$15, 0),FALSE)*$E32)</f>
        <v>0</v>
      </c>
      <c r="BH32" s="1411">
        <f>IF(ISERROR(VLOOKUP(VLOOKUP($A32, 'E4 TB Allocation Details'!$A$18:$L$205, MATCH("Misc ID", 'E4 TB Allocation Details'!$A$18:$L$18, 0),FALSE), 'E2 Allocators'!$B$15:$W$361, MATCH('O5 Details by Class &amp; Accounts'!BH$18, 'E2 Allocators'!$B$15:$W$15, 0),FALSE)*$E32), 0, VLOOKUP(VLOOKUP($A32, 'E4 TB Allocation Details'!$A$18:$L$205, MATCH("Misc ID", 'E4 TB Allocation Details'!$A$18:$L$18, 0),FALSE), 'E2 Allocators'!$B$15:$W$361, MATCH('O5 Details by Class &amp; Accounts'!BH$18, 'E2 Allocators'!$B$15:$W$15, 0),FALSE)*$E32)</f>
        <v>0</v>
      </c>
      <c r="BI32" s="1411">
        <f>IF(ISERROR(VLOOKUP(VLOOKUP($A32, 'E4 TB Allocation Details'!$A$18:$L$205, MATCH("Misc ID", 'E4 TB Allocation Details'!$A$18:$L$18, 0),FALSE), 'E2 Allocators'!$B$15:$W$361, MATCH('O5 Details by Class &amp; Accounts'!BI$18, 'E2 Allocators'!$B$15:$W$15, 0),FALSE)*$E32), 0, VLOOKUP(VLOOKUP($A32, 'E4 TB Allocation Details'!$A$18:$L$205, MATCH("Misc ID", 'E4 TB Allocation Details'!$A$18:$L$18, 0),FALSE), 'E2 Allocators'!$B$15:$W$361, MATCH('O5 Details by Class &amp; Accounts'!BI$18, 'E2 Allocators'!$B$15:$W$15, 0),FALSE)*$E32)</f>
        <v>0</v>
      </c>
      <c r="BJ32" s="1411">
        <f>IF(ISERROR(VLOOKUP(VLOOKUP($A32, 'E4 TB Allocation Details'!$A$18:$L$205, MATCH("Misc ID", 'E4 TB Allocation Details'!$A$18:$L$18, 0),FALSE), 'E2 Allocators'!$B$15:$W$361, MATCH('O5 Details by Class &amp; Accounts'!BJ$18, 'E2 Allocators'!$B$15:$W$15, 0),FALSE)*$E32), 0, VLOOKUP(VLOOKUP($A32, 'E4 TB Allocation Details'!$A$18:$L$205, MATCH("Misc ID", 'E4 TB Allocation Details'!$A$18:$L$18, 0),FALSE), 'E2 Allocators'!$B$15:$W$361, MATCH('O5 Details by Class &amp; Accounts'!BJ$18, 'E2 Allocators'!$B$15:$W$15, 0),FALSE)*$E32)</f>
        <v>0</v>
      </c>
      <c r="BK32" s="1411">
        <f>IF(ISERROR(VLOOKUP(VLOOKUP($A32, 'E4 TB Allocation Details'!$A$18:$L$205, MATCH("Misc ID", 'E4 TB Allocation Details'!$A$18:$L$18, 0),FALSE), 'E2 Allocators'!$B$15:$W$361, MATCH('O5 Details by Class &amp; Accounts'!BK$18, 'E2 Allocators'!$B$15:$W$15, 0),FALSE)*$E32), 0, VLOOKUP(VLOOKUP($A32, 'E4 TB Allocation Details'!$A$18:$L$205, MATCH("Misc ID", 'E4 TB Allocation Details'!$A$18:$L$18, 0),FALSE), 'E2 Allocators'!$B$15:$W$361, MATCH('O5 Details by Class &amp; Accounts'!BK$18, 'E2 Allocators'!$B$15:$W$15, 0),FALSE)*$E32)</f>
        <v>0</v>
      </c>
      <c r="BL32" s="1411">
        <f>IF(ISERROR(VLOOKUP(VLOOKUP($A32, 'E4 TB Allocation Details'!$A$18:$L$205, MATCH("Misc ID", 'E4 TB Allocation Details'!$A$18:$L$18, 0),FALSE), 'E2 Allocators'!$B$15:$W$361, MATCH('O5 Details by Class &amp; Accounts'!BL$18, 'E2 Allocators'!$B$15:$W$15, 0),FALSE)*$E32), 0, VLOOKUP(VLOOKUP($A32, 'E4 TB Allocation Details'!$A$18:$L$205, MATCH("Misc ID", 'E4 TB Allocation Details'!$A$18:$L$18, 0),FALSE), 'E2 Allocators'!$B$15:$W$361, MATCH('O5 Details by Class &amp; Accounts'!BL$18, 'E2 Allocators'!$B$15:$W$15, 0),FALSE)*$E32)</f>
        <v>0</v>
      </c>
      <c r="BM32" s="1411">
        <f>IF(ISERROR(VLOOKUP(VLOOKUP($A32, 'E4 TB Allocation Details'!$A$18:$L$205, MATCH("Misc ID", 'E4 TB Allocation Details'!$A$18:$L$18, 0),FALSE), 'E2 Allocators'!$B$15:$W$361, MATCH('O5 Details by Class &amp; Accounts'!BM$18, 'E2 Allocators'!$B$15:$W$15, 0),FALSE)*$E32), 0, VLOOKUP(VLOOKUP($A32, 'E4 TB Allocation Details'!$A$18:$L$205, MATCH("Misc ID", 'E4 TB Allocation Details'!$A$18:$L$18, 0),FALSE), 'E2 Allocators'!$B$15:$W$361, MATCH('O5 Details by Class &amp; Accounts'!BM$18, 'E2 Allocators'!$B$15:$W$15, 0),FALSE)*$E32)</f>
        <v>0</v>
      </c>
      <c r="BN32" s="1411">
        <f>IF(ISERROR(VLOOKUP(VLOOKUP($A32, 'E4 TB Allocation Details'!$A$18:$L$205, MATCH("Misc ID", 'E4 TB Allocation Details'!$A$18:$L$18, 0),FALSE), 'E2 Allocators'!$B$15:$W$361, MATCH('O5 Details by Class &amp; Accounts'!BN$18, 'E2 Allocators'!$B$15:$W$15, 0),FALSE)*$E32), 0, VLOOKUP(VLOOKUP($A32, 'E4 TB Allocation Details'!$A$18:$L$205, MATCH("Misc ID", 'E4 TB Allocation Details'!$A$18:$L$18, 0),FALSE), 'E2 Allocators'!$B$15:$W$361, MATCH('O5 Details by Class &amp; Accounts'!BN$18, 'E2 Allocators'!$B$15:$W$15, 0),FALSE)*$E32)</f>
        <v>0</v>
      </c>
      <c r="BO32" s="1411">
        <f>IF(ISERROR(VLOOKUP(VLOOKUP($A32, 'E4 TB Allocation Details'!$A$18:$L$205, MATCH("Misc ID", 'E4 TB Allocation Details'!$A$18:$L$18, 0),FALSE), 'E2 Allocators'!$B$15:$W$361, MATCH('O5 Details by Class &amp; Accounts'!BO$18, 'E2 Allocators'!$B$15:$W$15, 0),FALSE)*$E32), 0, VLOOKUP(VLOOKUP($A32, 'E4 TB Allocation Details'!$A$18:$L$205, MATCH("Misc ID", 'E4 TB Allocation Details'!$A$18:$L$18, 0),FALSE), 'E2 Allocators'!$B$15:$W$361, MATCH('O5 Details by Class &amp; Accounts'!BO$18, 'E2 Allocators'!$B$15:$W$15, 0),FALSE)*$E32)</f>
        <v>0</v>
      </c>
      <c r="BP32" s="1411">
        <f>IF(ISERROR(VLOOKUP(VLOOKUP($A32, 'E4 TB Allocation Details'!$A$18:$L$205, MATCH("Misc ID", 'E4 TB Allocation Details'!$A$18:$L$18, 0),FALSE), 'E2 Allocators'!$B$15:$W$361, MATCH('O5 Details by Class &amp; Accounts'!BP$18, 'E2 Allocators'!$B$15:$W$15, 0),FALSE)*$E32), 0, VLOOKUP(VLOOKUP($A32, 'E4 TB Allocation Details'!$A$18:$L$205, MATCH("Misc ID", 'E4 TB Allocation Details'!$A$18:$L$18, 0),FALSE), 'E2 Allocators'!$B$15:$W$361, MATCH('O5 Details by Class &amp; Accounts'!BP$18, 'E2 Allocators'!$B$15:$W$15, 0),FALSE)*$E32)</f>
        <v>0</v>
      </c>
      <c r="BQ32" s="1411">
        <f>IF(ISERROR(VLOOKUP(VLOOKUP($A32, 'E4 TB Allocation Details'!$A$18:$L$205, MATCH("Misc ID", 'E4 TB Allocation Details'!$A$18:$L$18, 0),FALSE), 'E2 Allocators'!$B$15:$W$361, MATCH('O5 Details by Class &amp; Accounts'!BQ$18, 'E2 Allocators'!$B$15:$W$15, 0),FALSE)*$E32), 0, VLOOKUP(VLOOKUP($A32, 'E4 TB Allocation Details'!$A$18:$L$205, MATCH("Misc ID", 'E4 TB Allocation Details'!$A$18:$L$18, 0),FALSE), 'E2 Allocators'!$B$15:$W$361, MATCH('O5 Details by Class &amp; Accounts'!BQ$18, 'E2 Allocators'!$B$15:$W$15, 0),FALSE)*$E32)</f>
        <v>0</v>
      </c>
      <c r="BR32" s="1411">
        <f>IF(ISERROR(VLOOKUP(VLOOKUP($A32, 'E4 TB Allocation Details'!$A$18:$L$205, MATCH("Misc ID", 'E4 TB Allocation Details'!$A$18:$L$18, 0),FALSE), 'E2 Allocators'!$B$15:$W$361, MATCH('O5 Details by Class &amp; Accounts'!BR$18, 'E2 Allocators'!$B$15:$W$15, 0),FALSE)*$E32), 0, VLOOKUP(VLOOKUP($A32, 'E4 TB Allocation Details'!$A$18:$L$205, MATCH("Misc ID", 'E4 TB Allocation Details'!$A$18:$L$18, 0),FALSE), 'E2 Allocators'!$B$15:$W$361, MATCH('O5 Details by Class &amp; Accounts'!BR$18, 'E2 Allocators'!$B$15:$W$15, 0),FALSE)*$E32)</f>
        <v>0</v>
      </c>
      <c r="BS32" s="1411">
        <f t="shared" si="3"/>
        <v>0</v>
      </c>
      <c r="BT32" s="1411">
        <f>IF(ISERROR(VLOOKUP(VLOOKUP($A32, 'E4 TB Allocation Details'!$A$18:$L$205, MATCH("A &amp; G ID", 'E4 TB Allocation Details'!$A$18:$L$18, 0),FALSE), 'E2 Allocators'!$B$15:$W$361, MATCH('O5 Details by Class &amp; Accounts'!BT$18, 'E2 Allocators'!$B$15:$W$15, 0),FALSE)*$E32), 0, VLOOKUP(VLOOKUP($A32, 'E4 TB Allocation Details'!$A$18:$L$205, MATCH("A &amp; G ID", 'E4 TB Allocation Details'!$A$18:$L$18, 0),FALSE), 'E2 Allocators'!$B$15:$W$361, MATCH('O5 Details by Class &amp; Accounts'!BT$18, 'E2 Allocators'!$B$15:$W$15, 0),FALSE)*$E32)</f>
        <v>0</v>
      </c>
      <c r="BU32" s="1411">
        <f>IF(ISERROR(VLOOKUP(VLOOKUP($A32, 'E4 TB Allocation Details'!$A$18:$L$205, MATCH("A &amp; G ID", 'E4 TB Allocation Details'!$A$18:$L$18, 0),FALSE), 'E2 Allocators'!$B$15:$W$361, MATCH('O5 Details by Class &amp; Accounts'!BU$18, 'E2 Allocators'!$B$15:$W$15, 0),FALSE)*$E32), 0, VLOOKUP(VLOOKUP($A32, 'E4 TB Allocation Details'!$A$18:$L$205, MATCH("A &amp; G ID", 'E4 TB Allocation Details'!$A$18:$L$18, 0),FALSE), 'E2 Allocators'!$B$15:$W$361, MATCH('O5 Details by Class &amp; Accounts'!BU$18, 'E2 Allocators'!$B$15:$W$15, 0),FALSE)*$E32)</f>
        <v>0</v>
      </c>
      <c r="BV32" s="1411">
        <f>IF(ISERROR(VLOOKUP(VLOOKUP($A32, 'E4 TB Allocation Details'!$A$18:$L$205, MATCH("A &amp; G ID", 'E4 TB Allocation Details'!$A$18:$L$18, 0),FALSE), 'E2 Allocators'!$B$15:$W$361, MATCH('O5 Details by Class &amp; Accounts'!BV$18, 'E2 Allocators'!$B$15:$W$15, 0),FALSE)*$E32), 0, VLOOKUP(VLOOKUP($A32, 'E4 TB Allocation Details'!$A$18:$L$205, MATCH("A &amp; G ID", 'E4 TB Allocation Details'!$A$18:$L$18, 0),FALSE), 'E2 Allocators'!$B$15:$W$361, MATCH('O5 Details by Class &amp; Accounts'!BV$18, 'E2 Allocators'!$B$15:$W$15, 0),FALSE)*$E32)</f>
        <v>0</v>
      </c>
      <c r="BW32" s="1411">
        <f>IF(ISERROR(VLOOKUP(VLOOKUP($A32, 'E4 TB Allocation Details'!$A$18:$L$205, MATCH("A &amp; G ID", 'E4 TB Allocation Details'!$A$18:$L$18, 0),FALSE), 'E2 Allocators'!$B$15:$W$361, MATCH('O5 Details by Class &amp; Accounts'!BW$18, 'E2 Allocators'!$B$15:$W$15, 0),FALSE)*$E32), 0, VLOOKUP(VLOOKUP($A32, 'E4 TB Allocation Details'!$A$18:$L$205, MATCH("A &amp; G ID", 'E4 TB Allocation Details'!$A$18:$L$18, 0),FALSE), 'E2 Allocators'!$B$15:$W$361, MATCH('O5 Details by Class &amp; Accounts'!BW$18, 'E2 Allocators'!$B$15:$W$15, 0),FALSE)*$E32)</f>
        <v>0</v>
      </c>
      <c r="BX32" s="1411">
        <f>IF(ISERROR(VLOOKUP(VLOOKUP($A32, 'E4 TB Allocation Details'!$A$18:$L$205, MATCH("A &amp; G ID", 'E4 TB Allocation Details'!$A$18:$L$18, 0),FALSE), 'E2 Allocators'!$B$15:$W$361, MATCH('O5 Details by Class &amp; Accounts'!BX$18, 'E2 Allocators'!$B$15:$W$15, 0),FALSE)*$E32), 0, VLOOKUP(VLOOKUP($A32, 'E4 TB Allocation Details'!$A$18:$L$205, MATCH("A &amp; G ID", 'E4 TB Allocation Details'!$A$18:$L$18, 0),FALSE), 'E2 Allocators'!$B$15:$W$361, MATCH('O5 Details by Class &amp; Accounts'!BX$18, 'E2 Allocators'!$B$15:$W$15, 0),FALSE)*$E32)</f>
        <v>0</v>
      </c>
      <c r="BY32" s="1411">
        <f>IF(ISERROR(VLOOKUP(VLOOKUP($A32, 'E4 TB Allocation Details'!$A$18:$L$205, MATCH("A &amp; G ID", 'E4 TB Allocation Details'!$A$18:$L$18, 0),FALSE), 'E2 Allocators'!$B$15:$W$361, MATCH('O5 Details by Class &amp; Accounts'!BY$18, 'E2 Allocators'!$B$15:$W$15, 0),FALSE)*$E32), 0, VLOOKUP(VLOOKUP($A32, 'E4 TB Allocation Details'!$A$18:$L$205, MATCH("A &amp; G ID", 'E4 TB Allocation Details'!$A$18:$L$18, 0),FALSE), 'E2 Allocators'!$B$15:$W$361, MATCH('O5 Details by Class &amp; Accounts'!BY$18, 'E2 Allocators'!$B$15:$W$15, 0),FALSE)*$E32)</f>
        <v>0</v>
      </c>
      <c r="BZ32" s="1411">
        <f>IF(ISERROR(VLOOKUP(VLOOKUP($A32, 'E4 TB Allocation Details'!$A$18:$L$205, MATCH("A &amp; G ID", 'E4 TB Allocation Details'!$A$18:$L$18, 0),FALSE), 'E2 Allocators'!$B$15:$W$361, MATCH('O5 Details by Class &amp; Accounts'!BZ$18, 'E2 Allocators'!$B$15:$W$15, 0),FALSE)*$E32), 0, VLOOKUP(VLOOKUP($A32, 'E4 TB Allocation Details'!$A$18:$L$205, MATCH("A &amp; G ID", 'E4 TB Allocation Details'!$A$18:$L$18, 0),FALSE), 'E2 Allocators'!$B$15:$W$361, MATCH('O5 Details by Class &amp; Accounts'!BZ$18, 'E2 Allocators'!$B$15:$W$15, 0),FALSE)*$E32)</f>
        <v>0</v>
      </c>
      <c r="CA32" s="1411">
        <f>IF(ISERROR(VLOOKUP(VLOOKUP($A32, 'E4 TB Allocation Details'!$A$18:$L$205, MATCH("A &amp; G ID", 'E4 TB Allocation Details'!$A$18:$L$18, 0),FALSE), 'E2 Allocators'!$B$15:$W$361, MATCH('O5 Details by Class &amp; Accounts'!CA$18, 'E2 Allocators'!$B$15:$W$15, 0),FALSE)*$E32), 0, VLOOKUP(VLOOKUP($A32, 'E4 TB Allocation Details'!$A$18:$L$205, MATCH("A &amp; G ID", 'E4 TB Allocation Details'!$A$18:$L$18, 0),FALSE), 'E2 Allocators'!$B$15:$W$361, MATCH('O5 Details by Class &amp; Accounts'!CA$18, 'E2 Allocators'!$B$15:$W$15, 0),FALSE)*$E32)</f>
        <v>0</v>
      </c>
      <c r="CB32" s="1411">
        <f>IF(ISERROR(VLOOKUP(VLOOKUP($A32, 'E4 TB Allocation Details'!$A$18:$L$205, MATCH("A &amp; G ID", 'E4 TB Allocation Details'!$A$18:$L$18, 0),FALSE), 'E2 Allocators'!$B$15:$W$361, MATCH('O5 Details by Class &amp; Accounts'!CB$18, 'E2 Allocators'!$B$15:$W$15, 0),FALSE)*$E32), 0, VLOOKUP(VLOOKUP($A32, 'E4 TB Allocation Details'!$A$18:$L$205, MATCH("A &amp; G ID", 'E4 TB Allocation Details'!$A$18:$L$18, 0),FALSE), 'E2 Allocators'!$B$15:$W$361, MATCH('O5 Details by Class &amp; Accounts'!CB$18, 'E2 Allocators'!$B$15:$W$15, 0),FALSE)*$E32)</f>
        <v>0</v>
      </c>
      <c r="CC32" s="1411">
        <f>IF(ISERROR(VLOOKUP(VLOOKUP($A32, 'E4 TB Allocation Details'!$A$18:$L$205, MATCH("A &amp; G ID", 'E4 TB Allocation Details'!$A$18:$L$18, 0),FALSE), 'E2 Allocators'!$B$15:$W$361, MATCH('O5 Details by Class &amp; Accounts'!CC$18, 'E2 Allocators'!$B$15:$W$15, 0),FALSE)*$E32), 0, VLOOKUP(VLOOKUP($A32, 'E4 TB Allocation Details'!$A$18:$L$205, MATCH("A &amp; G ID", 'E4 TB Allocation Details'!$A$18:$L$18, 0),FALSE), 'E2 Allocators'!$B$15:$W$361, MATCH('O5 Details by Class &amp; Accounts'!CC$18, 'E2 Allocators'!$B$15:$W$15, 0),FALSE)*$E32)</f>
        <v>0</v>
      </c>
      <c r="CD32" s="1411">
        <f>IF(ISERROR(VLOOKUP(VLOOKUP($A32, 'E4 TB Allocation Details'!$A$18:$L$205, MATCH("A &amp; G ID", 'E4 TB Allocation Details'!$A$18:$L$18, 0),FALSE), 'E2 Allocators'!$B$15:$W$361, MATCH('O5 Details by Class &amp; Accounts'!CD$18, 'E2 Allocators'!$B$15:$W$15, 0),FALSE)*$E32), 0, VLOOKUP(VLOOKUP($A32, 'E4 TB Allocation Details'!$A$18:$L$205, MATCH("A &amp; G ID", 'E4 TB Allocation Details'!$A$18:$L$18, 0),FALSE), 'E2 Allocators'!$B$15:$W$361, MATCH('O5 Details by Class &amp; Accounts'!CD$18, 'E2 Allocators'!$B$15:$W$15, 0),FALSE)*$E32)</f>
        <v>0</v>
      </c>
      <c r="CE32" s="1411">
        <f>IF(ISERROR(VLOOKUP(VLOOKUP($A32, 'E4 TB Allocation Details'!$A$18:$L$205, MATCH("A &amp; G ID", 'E4 TB Allocation Details'!$A$18:$L$18, 0),FALSE), 'E2 Allocators'!$B$15:$W$361, MATCH('O5 Details by Class &amp; Accounts'!CE$18, 'E2 Allocators'!$B$15:$W$15, 0),FALSE)*$E32), 0, VLOOKUP(VLOOKUP($A32, 'E4 TB Allocation Details'!$A$18:$L$205, MATCH("A &amp; G ID", 'E4 TB Allocation Details'!$A$18:$L$18, 0),FALSE), 'E2 Allocators'!$B$15:$W$361, MATCH('O5 Details by Class &amp; Accounts'!CE$18, 'E2 Allocators'!$B$15:$W$15, 0),FALSE)*$E32)</f>
        <v>0</v>
      </c>
      <c r="CF32" s="1411">
        <f>IF(ISERROR(VLOOKUP(VLOOKUP($A32, 'E4 TB Allocation Details'!$A$18:$L$205, MATCH("A &amp; G ID", 'E4 TB Allocation Details'!$A$18:$L$18, 0),FALSE), 'E2 Allocators'!$B$15:$W$361, MATCH('O5 Details by Class &amp; Accounts'!CF$18, 'E2 Allocators'!$B$15:$W$15, 0),FALSE)*$E32), 0, VLOOKUP(VLOOKUP($A32, 'E4 TB Allocation Details'!$A$18:$L$205, MATCH("A &amp; G ID", 'E4 TB Allocation Details'!$A$18:$L$18, 0),FALSE), 'E2 Allocators'!$B$15:$W$361, MATCH('O5 Details by Class &amp; Accounts'!CF$18, 'E2 Allocators'!$B$15:$W$15, 0),FALSE)*$E32)</f>
        <v>0</v>
      </c>
      <c r="CG32" s="1411">
        <f>IF(ISERROR(VLOOKUP(VLOOKUP($A32, 'E4 TB Allocation Details'!$A$18:$L$205, MATCH("A &amp; G ID", 'E4 TB Allocation Details'!$A$18:$L$18, 0),FALSE), 'E2 Allocators'!$B$15:$W$361, MATCH('O5 Details by Class &amp; Accounts'!CG$18, 'E2 Allocators'!$B$15:$W$15, 0),FALSE)*$E32), 0, VLOOKUP(VLOOKUP($A32, 'E4 TB Allocation Details'!$A$18:$L$205, MATCH("A &amp; G ID", 'E4 TB Allocation Details'!$A$18:$L$18, 0),FALSE), 'E2 Allocators'!$B$15:$W$361, MATCH('O5 Details by Class &amp; Accounts'!CG$18, 'E2 Allocators'!$B$15:$W$15, 0),FALSE)*$E32)</f>
        <v>0</v>
      </c>
      <c r="CH32" s="1411">
        <f>IF(ISERROR(VLOOKUP(VLOOKUP($A32, 'E4 TB Allocation Details'!$A$18:$L$205, MATCH("A &amp; G ID", 'E4 TB Allocation Details'!$A$18:$L$18, 0),FALSE), 'E2 Allocators'!$B$15:$W$361, MATCH('O5 Details by Class &amp; Accounts'!CH$18, 'E2 Allocators'!$B$15:$W$15, 0),FALSE)*$E32), 0, VLOOKUP(VLOOKUP($A32, 'E4 TB Allocation Details'!$A$18:$L$205, MATCH("A &amp; G ID", 'E4 TB Allocation Details'!$A$18:$L$18, 0),FALSE), 'E2 Allocators'!$B$15:$W$361, MATCH('O5 Details by Class &amp; Accounts'!CH$18, 'E2 Allocators'!$B$15:$W$15, 0),FALSE)*$E32)</f>
        <v>0</v>
      </c>
      <c r="CI32" s="1411">
        <f>IF(ISERROR(VLOOKUP(VLOOKUP($A32, 'E4 TB Allocation Details'!$A$18:$L$205, MATCH("A &amp; G ID", 'E4 TB Allocation Details'!$A$18:$L$18, 0),FALSE), 'E2 Allocators'!$B$15:$W$361, MATCH('O5 Details by Class &amp; Accounts'!CI$18, 'E2 Allocators'!$B$15:$W$15, 0),FALSE)*$E32), 0, VLOOKUP(VLOOKUP($A32, 'E4 TB Allocation Details'!$A$18:$L$205, MATCH("A &amp; G ID", 'E4 TB Allocation Details'!$A$18:$L$18, 0),FALSE), 'E2 Allocators'!$B$15:$W$361, MATCH('O5 Details by Class &amp; Accounts'!CI$18, 'E2 Allocators'!$B$15:$W$15, 0),FALSE)*$E32)</f>
        <v>0</v>
      </c>
      <c r="CJ32" s="1411">
        <f>IF(ISERROR(VLOOKUP(VLOOKUP($A32, 'E4 TB Allocation Details'!$A$18:$L$205, MATCH("A &amp; G ID", 'E4 TB Allocation Details'!$A$18:$L$18, 0),FALSE), 'E2 Allocators'!$B$15:$W$361, MATCH('O5 Details by Class &amp; Accounts'!CJ$18, 'E2 Allocators'!$B$15:$W$15, 0),FALSE)*$E32), 0, VLOOKUP(VLOOKUP($A32, 'E4 TB Allocation Details'!$A$18:$L$205, MATCH("A &amp; G ID", 'E4 TB Allocation Details'!$A$18:$L$18, 0),FALSE), 'E2 Allocators'!$B$15:$W$361, MATCH('O5 Details by Class &amp; Accounts'!CJ$18, 'E2 Allocators'!$B$15:$W$15, 0),FALSE)*$E32)</f>
        <v>0</v>
      </c>
      <c r="CK32" s="1411">
        <f>IF(ISERROR(VLOOKUP(VLOOKUP($A32, 'E4 TB Allocation Details'!$A$18:$L$205, MATCH("A &amp; G ID", 'E4 TB Allocation Details'!$A$18:$L$18, 0),FALSE), 'E2 Allocators'!$B$15:$W$361, MATCH('O5 Details by Class &amp; Accounts'!CK$18, 'E2 Allocators'!$B$15:$W$15, 0),FALSE)*$E32), 0, VLOOKUP(VLOOKUP($A32, 'E4 TB Allocation Details'!$A$18:$L$205, MATCH("A &amp; G ID", 'E4 TB Allocation Details'!$A$18:$L$18, 0),FALSE), 'E2 Allocators'!$B$15:$W$361, MATCH('O5 Details by Class &amp; Accounts'!CK$18, 'E2 Allocators'!$B$15:$W$15, 0),FALSE)*$E32)</f>
        <v>0</v>
      </c>
      <c r="CL32" s="1411">
        <f>IF(ISERROR(VLOOKUP(VLOOKUP($A32, 'E4 TB Allocation Details'!$A$18:$L$205, MATCH("A &amp; G ID", 'E4 TB Allocation Details'!$A$18:$L$18, 0),FALSE), 'E2 Allocators'!$B$15:$W$361, MATCH('O5 Details by Class &amp; Accounts'!CL$18, 'E2 Allocators'!$B$15:$W$15, 0),FALSE)*$E32), 0, VLOOKUP(VLOOKUP($A32, 'E4 TB Allocation Details'!$A$18:$L$205, MATCH("A &amp; G ID", 'E4 TB Allocation Details'!$A$18:$L$18, 0),FALSE), 'E2 Allocators'!$B$15:$W$361, MATCH('O5 Details by Class &amp; Accounts'!CL$18, 'E2 Allocators'!$B$15:$W$15, 0),FALSE)*$E32)</f>
        <v>0</v>
      </c>
      <c r="CM32" s="1411">
        <f>IF(ISERROR(VLOOKUP(VLOOKUP($A32, 'E4 TB Allocation Details'!$A$18:$L$205, MATCH("A &amp; G ID", 'E4 TB Allocation Details'!$A$18:$L$18, 0),FALSE), 'E2 Allocators'!$B$15:$W$361, MATCH('O5 Details by Class &amp; Accounts'!CM$18, 'E2 Allocators'!$B$15:$W$15, 0),FALSE)*$E32), 0, VLOOKUP(VLOOKUP($A32, 'E4 TB Allocation Details'!$A$18:$L$205, MATCH("A &amp; G ID", 'E4 TB Allocation Details'!$A$18:$L$18, 0),FALSE), 'E2 Allocators'!$B$15:$W$361, MATCH('O5 Details by Class &amp; Accounts'!CM$18, 'E2 Allocators'!$B$15:$W$15, 0),FALSE)*$E32)</f>
        <v>0</v>
      </c>
      <c r="CN32" s="1411">
        <f t="shared" si="5"/>
        <v>0</v>
      </c>
      <c r="CO32" s="1791">
        <f t="shared" si="4"/>
        <v>0</v>
      </c>
      <c r="CQ32" s="2086" t="s">
        <v>1138</v>
      </c>
    </row>
    <row r="33" spans="1:95" s="80" customFormat="1" ht="25.5">
      <c r="A33" s="1174">
        <v>1815</v>
      </c>
      <c r="B33" s="1175" t="s">
        <v>37</v>
      </c>
      <c r="C33" s="1788">
        <f>IF(ISERROR(VLOOKUP($A33,'I3 TB Data'!$A$23:$H$458,MATCH('O5 Details by Class &amp; Accounts'!$C$18, 'I3 TB Data'!$A$23:$H$23,0),0)), 0, VLOOKUP($A33,'I3 TB Data'!$A$23:$H$458,MATCH('O5 Details by Class &amp; Accounts'!$C$18,'I3 TB Data'!$A$23:$H$23,0),0))</f>
        <v>0</v>
      </c>
      <c r="D33" s="1789">
        <f>'I4 BO ASSETS'!E30</f>
        <v>0</v>
      </c>
      <c r="E33" s="1788">
        <f t="shared" si="6"/>
        <v>0</v>
      </c>
      <c r="F33" s="1790">
        <f>IF(ISERROR(VLOOKUP($A33, 'E1 Categorization'!A33:E122, MATCH("Customer Component", 'E1 Categorization'!$A$33:$E$33,0), 0)), 0, IF(VLOOKUP($A33, 'E1 Categorization'!A33:E122, MATCH("Customer Component", 'E1 Categorization'!$A$33:$E$33,0), 0)=0, 'O5 Details by Class &amp; Accounts'!$E33, IF(AND(VLOOKUP($A33, 'E1 Categorization'!A33:E122, MATCH("Customer Component", 'E1 Categorization'!$A$33:$E$33,0), 0) &gt;0, VLOOKUP($A33, 'E1 Categorization'!A33:E122, MATCH("Customer Component", 'E1 Categorization'!$A$33:$E$33,0), 0)&lt;1), 'O5 Details by Class &amp; Accounts'!$E33*(1-VLOOKUP($A33, 'E1 Categorization'!A33:E122, MATCH("Customer Component", 'E1 Categorization'!$A$33:$E$33,0), 0)), 0)))</f>
        <v>0</v>
      </c>
      <c r="G33" s="1790">
        <f>IF(ISERROR(VLOOKUP($A33, 'E1 Categorization'!A33:E122, MATCH("Customer Component", 'E1 Categorization'!$A$33:$E$33,0), 0)),0, IF(VLOOKUP($A33, 'E1 Categorization'!A33:E122, MATCH("Customer Component", 'E1 Categorization'!$A$33:$E$33,0), 0)=0, 0, IF(AND(VLOOKUP($A33, 'E1 Categorization'!A33:E122, MATCH("Customer Component", 'E1 Categorization'!$A$33:$E$33,0), 0) &gt;0, VLOOKUP($A33, 'E1 Categorization'!A33:E122, MATCH("Customer Component", 'E1 Categorization'!$A$33:$E$33,0), 0)&lt;1), 'O5 Details by Class &amp; Accounts'!$E33*(VLOOKUP($A33, 'E1 Categorization'!A33:E122, MATCH("Customer Component", 'E1 Categorization'!$A$33:$E$33,0), 0)), 'O5 Details by Class &amp; Accounts'!$E33)))</f>
        <v>0</v>
      </c>
      <c r="H33" s="1411">
        <f t="shared" si="0"/>
        <v>0</v>
      </c>
      <c r="I33" s="1411">
        <f>IF(ISERROR(VLOOKUP(VLOOKUP($A33, 'E4 TB Allocation Details'!$A$18:$L$205, MATCH("Demand ID", 'E4 TB Allocation Details'!$A$18:$L$18, 0),FALSE), 'E2 Allocators'!$B$15:$W$361, MATCH('O5 Details by Class &amp; Accounts'!I$18, 'E2 Allocators'!$B$15:$W$15, 0),FALSE)*$F33), 0, VLOOKUP(VLOOKUP($A33, 'E4 TB Allocation Details'!$A$18:$L$205, MATCH("Demand ID", 'E4 TB Allocation Details'!$A$18:$L$18, 0),FALSE), 'E2 Allocators'!$B$15:$W$361, MATCH('O5 Details by Class &amp; Accounts'!I$18, 'E2 Allocators'!$B$15:$W$15, 0),FALSE)*$F33)</f>
        <v>0</v>
      </c>
      <c r="J33" s="1411">
        <f>IF(ISERROR(VLOOKUP(VLOOKUP($A33, 'E4 TB Allocation Details'!$A$18:$L$205, MATCH("Demand ID", 'E4 TB Allocation Details'!$A$18:$L$18, 0),FALSE), 'E2 Allocators'!$B$15:$W$361, MATCH('O5 Details by Class &amp; Accounts'!J$18, 'E2 Allocators'!$B$15:$W$15, 0),FALSE)*$F33), 0, VLOOKUP(VLOOKUP($A33, 'E4 TB Allocation Details'!$A$18:$L$205, MATCH("Demand ID", 'E4 TB Allocation Details'!$A$18:$L$18, 0),FALSE), 'E2 Allocators'!$B$15:$W$361, MATCH('O5 Details by Class &amp; Accounts'!J$18, 'E2 Allocators'!$B$15:$W$15, 0),FALSE)*$F33)</f>
        <v>0</v>
      </c>
      <c r="K33" s="1411">
        <f>IF(ISERROR(VLOOKUP(VLOOKUP($A33, 'E4 TB Allocation Details'!$A$18:$L$205, MATCH("Demand ID", 'E4 TB Allocation Details'!$A$18:$L$18, 0),FALSE), 'E2 Allocators'!$B$15:$W$361, MATCH('O5 Details by Class &amp; Accounts'!K$18, 'E2 Allocators'!$B$15:$W$15, 0),FALSE)*$F33), 0, VLOOKUP(VLOOKUP($A33, 'E4 TB Allocation Details'!$A$18:$L$205, MATCH("Demand ID", 'E4 TB Allocation Details'!$A$18:$L$18, 0),FALSE), 'E2 Allocators'!$B$15:$W$361, MATCH('O5 Details by Class &amp; Accounts'!K$18, 'E2 Allocators'!$B$15:$W$15, 0),FALSE)*$F33)</f>
        <v>0</v>
      </c>
      <c r="L33" s="1411">
        <f>IF(ISERROR(VLOOKUP(VLOOKUP($A33, 'E4 TB Allocation Details'!$A$18:$L$205, MATCH("Demand ID", 'E4 TB Allocation Details'!$A$18:$L$18, 0),FALSE), 'E2 Allocators'!$B$15:$W$361, MATCH('O5 Details by Class &amp; Accounts'!L$18, 'E2 Allocators'!$B$15:$W$15, 0),FALSE)*$F33), 0, VLOOKUP(VLOOKUP($A33, 'E4 TB Allocation Details'!$A$18:$L$205, MATCH("Demand ID", 'E4 TB Allocation Details'!$A$18:$L$18, 0),FALSE), 'E2 Allocators'!$B$15:$W$361, MATCH('O5 Details by Class &amp; Accounts'!L$18, 'E2 Allocators'!$B$15:$W$15, 0),FALSE)*$F33)</f>
        <v>0</v>
      </c>
      <c r="M33" s="1411">
        <f>IF(ISERROR(VLOOKUP(VLOOKUP($A33, 'E4 TB Allocation Details'!$A$18:$L$205, MATCH("Demand ID", 'E4 TB Allocation Details'!$A$18:$L$18, 0),FALSE), 'E2 Allocators'!$B$15:$W$361, MATCH('O5 Details by Class &amp; Accounts'!M$18, 'E2 Allocators'!$B$15:$W$15, 0),FALSE)*$F33), 0, VLOOKUP(VLOOKUP($A33, 'E4 TB Allocation Details'!$A$18:$L$205, MATCH("Demand ID", 'E4 TB Allocation Details'!$A$18:$L$18, 0),FALSE), 'E2 Allocators'!$B$15:$W$361, MATCH('O5 Details by Class &amp; Accounts'!M$18, 'E2 Allocators'!$B$15:$W$15, 0),FALSE)*$F33)</f>
        <v>0</v>
      </c>
      <c r="N33" s="1411">
        <f>IF(ISERROR(VLOOKUP(VLOOKUP($A33, 'E4 TB Allocation Details'!$A$18:$L$205, MATCH("Demand ID", 'E4 TB Allocation Details'!$A$18:$L$18, 0),FALSE), 'E2 Allocators'!$B$15:$W$361, MATCH('O5 Details by Class &amp; Accounts'!N$18, 'E2 Allocators'!$B$15:$W$15, 0),FALSE)*$F33), 0, VLOOKUP(VLOOKUP($A33, 'E4 TB Allocation Details'!$A$18:$L$205, MATCH("Demand ID", 'E4 TB Allocation Details'!$A$18:$L$18, 0),FALSE), 'E2 Allocators'!$B$15:$W$361, MATCH('O5 Details by Class &amp; Accounts'!N$18, 'E2 Allocators'!$B$15:$W$15, 0),FALSE)*$F33)</f>
        <v>0</v>
      </c>
      <c r="O33" s="1411">
        <f>IF(ISERROR(VLOOKUP(VLOOKUP($A33, 'E4 TB Allocation Details'!$A$18:$L$205, MATCH("Demand ID", 'E4 TB Allocation Details'!$A$18:$L$18, 0),FALSE), 'E2 Allocators'!$B$15:$W$361, MATCH('O5 Details by Class &amp; Accounts'!O$18, 'E2 Allocators'!$B$15:$W$15, 0),FALSE)*$F33), 0, VLOOKUP(VLOOKUP($A33, 'E4 TB Allocation Details'!$A$18:$L$205, MATCH("Demand ID", 'E4 TB Allocation Details'!$A$18:$L$18, 0),FALSE), 'E2 Allocators'!$B$15:$W$361, MATCH('O5 Details by Class &amp; Accounts'!O$18, 'E2 Allocators'!$B$15:$W$15, 0),FALSE)*$F33)</f>
        <v>0</v>
      </c>
      <c r="P33" s="1411">
        <f>IF(ISERROR(VLOOKUP(VLOOKUP($A33, 'E4 TB Allocation Details'!$A$18:$L$205, MATCH("Demand ID", 'E4 TB Allocation Details'!$A$18:$L$18, 0),FALSE), 'E2 Allocators'!$B$15:$W$361, MATCH('O5 Details by Class &amp; Accounts'!P$18, 'E2 Allocators'!$B$15:$W$15, 0),FALSE)*$F33), 0, VLOOKUP(VLOOKUP($A33, 'E4 TB Allocation Details'!$A$18:$L$205, MATCH("Demand ID", 'E4 TB Allocation Details'!$A$18:$L$18, 0),FALSE), 'E2 Allocators'!$B$15:$W$361, MATCH('O5 Details by Class &amp; Accounts'!P$18, 'E2 Allocators'!$B$15:$W$15, 0),FALSE)*$F33)</f>
        <v>0</v>
      </c>
      <c r="Q33" s="1411">
        <f>IF(ISERROR(VLOOKUP(VLOOKUP($A33, 'E4 TB Allocation Details'!$A$18:$L$205, MATCH("Demand ID", 'E4 TB Allocation Details'!$A$18:$L$18, 0),FALSE), 'E2 Allocators'!$B$15:$W$361, MATCH('O5 Details by Class &amp; Accounts'!Q$18, 'E2 Allocators'!$B$15:$W$15, 0),FALSE)*$F33), 0, VLOOKUP(VLOOKUP($A33, 'E4 TB Allocation Details'!$A$18:$L$205, MATCH("Demand ID", 'E4 TB Allocation Details'!$A$18:$L$18, 0),FALSE), 'E2 Allocators'!$B$15:$W$361, MATCH('O5 Details by Class &amp; Accounts'!Q$18, 'E2 Allocators'!$B$15:$W$15, 0),FALSE)*$F33)</f>
        <v>0</v>
      </c>
      <c r="R33" s="1411">
        <f>IF(ISERROR(VLOOKUP(VLOOKUP($A33, 'E4 TB Allocation Details'!$A$18:$L$205, MATCH("Demand ID", 'E4 TB Allocation Details'!$A$18:$L$18, 0),FALSE), 'E2 Allocators'!$B$15:$W$361, MATCH('O5 Details by Class &amp; Accounts'!R$18, 'E2 Allocators'!$B$15:$W$15, 0),FALSE)*$F33), 0, VLOOKUP(VLOOKUP($A33, 'E4 TB Allocation Details'!$A$18:$L$205, MATCH("Demand ID", 'E4 TB Allocation Details'!$A$18:$L$18, 0),FALSE), 'E2 Allocators'!$B$15:$W$361, MATCH('O5 Details by Class &amp; Accounts'!R$18, 'E2 Allocators'!$B$15:$W$15, 0),FALSE)*$F33)</f>
        <v>0</v>
      </c>
      <c r="S33" s="1411">
        <f>IF(ISERROR(VLOOKUP(VLOOKUP($A33, 'E4 TB Allocation Details'!$A$18:$L$205, MATCH("Demand ID", 'E4 TB Allocation Details'!$A$18:$L$18, 0),FALSE), 'E2 Allocators'!$B$15:$W$361, MATCH('O5 Details by Class &amp; Accounts'!S$18, 'E2 Allocators'!$B$15:$W$15, 0),FALSE)*$F33), 0, VLOOKUP(VLOOKUP($A33, 'E4 TB Allocation Details'!$A$18:$L$205, MATCH("Demand ID", 'E4 TB Allocation Details'!$A$18:$L$18, 0),FALSE), 'E2 Allocators'!$B$15:$W$361, MATCH('O5 Details by Class &amp; Accounts'!S$18, 'E2 Allocators'!$B$15:$W$15, 0),FALSE)*$F33)</f>
        <v>0</v>
      </c>
      <c r="T33" s="1411">
        <f>IF(ISERROR(VLOOKUP(VLOOKUP($A33, 'E4 TB Allocation Details'!$A$18:$L$205, MATCH("Demand ID", 'E4 TB Allocation Details'!$A$18:$L$18, 0),FALSE), 'E2 Allocators'!$B$15:$W$361, MATCH('O5 Details by Class &amp; Accounts'!T$18, 'E2 Allocators'!$B$15:$W$15, 0),FALSE)*$F33), 0, VLOOKUP(VLOOKUP($A33, 'E4 TB Allocation Details'!$A$18:$L$205, MATCH("Demand ID", 'E4 TB Allocation Details'!$A$18:$L$18, 0),FALSE), 'E2 Allocators'!$B$15:$W$361, MATCH('O5 Details by Class &amp; Accounts'!T$18, 'E2 Allocators'!$B$15:$W$15, 0),FALSE)*$F33)</f>
        <v>0</v>
      </c>
      <c r="U33" s="1411">
        <f>IF(ISERROR(VLOOKUP(VLOOKUP($A33, 'E4 TB Allocation Details'!$A$18:$L$205, MATCH("Demand ID", 'E4 TB Allocation Details'!$A$18:$L$18, 0),FALSE), 'E2 Allocators'!$B$15:$W$361, MATCH('O5 Details by Class &amp; Accounts'!U$18, 'E2 Allocators'!$B$15:$W$15, 0),FALSE)*$F33), 0, VLOOKUP(VLOOKUP($A33, 'E4 TB Allocation Details'!$A$18:$L$205, MATCH("Demand ID", 'E4 TB Allocation Details'!$A$18:$L$18, 0),FALSE), 'E2 Allocators'!$B$15:$W$361, MATCH('O5 Details by Class &amp; Accounts'!U$18, 'E2 Allocators'!$B$15:$W$15, 0),FALSE)*$F33)</f>
        <v>0</v>
      </c>
      <c r="V33" s="1411">
        <f>IF(ISERROR(VLOOKUP(VLOOKUP($A33, 'E4 TB Allocation Details'!$A$18:$L$205, MATCH("Demand ID", 'E4 TB Allocation Details'!$A$18:$L$18, 0),FALSE), 'E2 Allocators'!$B$15:$W$361, MATCH('O5 Details by Class &amp; Accounts'!V$18, 'E2 Allocators'!$B$15:$W$15, 0),FALSE)*$F33), 0, VLOOKUP(VLOOKUP($A33, 'E4 TB Allocation Details'!$A$18:$L$205, MATCH("Demand ID", 'E4 TB Allocation Details'!$A$18:$L$18, 0),FALSE), 'E2 Allocators'!$B$15:$W$361, MATCH('O5 Details by Class &amp; Accounts'!V$18, 'E2 Allocators'!$B$15:$W$15, 0),FALSE)*$F33)</f>
        <v>0</v>
      </c>
      <c r="W33" s="1411">
        <f>IF(ISERROR(VLOOKUP(VLOOKUP($A33, 'E4 TB Allocation Details'!$A$18:$L$205, MATCH("Demand ID", 'E4 TB Allocation Details'!$A$18:$L$18, 0),FALSE), 'E2 Allocators'!$B$15:$W$361, MATCH('O5 Details by Class &amp; Accounts'!W$18, 'E2 Allocators'!$B$15:$W$15, 0),FALSE)*$F33), 0, VLOOKUP(VLOOKUP($A33, 'E4 TB Allocation Details'!$A$18:$L$205, MATCH("Demand ID", 'E4 TB Allocation Details'!$A$18:$L$18, 0),FALSE), 'E2 Allocators'!$B$15:$W$361, MATCH('O5 Details by Class &amp; Accounts'!W$18, 'E2 Allocators'!$B$15:$W$15, 0),FALSE)*$F33)</f>
        <v>0</v>
      </c>
      <c r="X33" s="1411">
        <f>IF(ISERROR(VLOOKUP(VLOOKUP($A33, 'E4 TB Allocation Details'!$A$18:$L$205, MATCH("Demand ID", 'E4 TB Allocation Details'!$A$18:$L$18, 0),FALSE), 'E2 Allocators'!$B$15:$W$361, MATCH('O5 Details by Class &amp; Accounts'!X$18, 'E2 Allocators'!$B$15:$W$15, 0),FALSE)*$F33), 0, VLOOKUP(VLOOKUP($A33, 'E4 TB Allocation Details'!$A$18:$L$205, MATCH("Demand ID", 'E4 TB Allocation Details'!$A$18:$L$18, 0),FALSE), 'E2 Allocators'!$B$15:$W$361, MATCH('O5 Details by Class &amp; Accounts'!X$18, 'E2 Allocators'!$B$15:$W$15, 0),FALSE)*$F33)</f>
        <v>0</v>
      </c>
      <c r="Y33" s="1411">
        <f>IF(ISERROR(VLOOKUP(VLOOKUP($A33, 'E4 TB Allocation Details'!$A$18:$L$205, MATCH("Demand ID", 'E4 TB Allocation Details'!$A$18:$L$18, 0),FALSE), 'E2 Allocators'!$B$15:$W$361, MATCH('O5 Details by Class &amp; Accounts'!Y$18, 'E2 Allocators'!$B$15:$W$15, 0),FALSE)*$F33), 0, VLOOKUP(VLOOKUP($A33, 'E4 TB Allocation Details'!$A$18:$L$205, MATCH("Demand ID", 'E4 TB Allocation Details'!$A$18:$L$18, 0),FALSE), 'E2 Allocators'!$B$15:$W$361, MATCH('O5 Details by Class &amp; Accounts'!Y$18, 'E2 Allocators'!$B$15:$W$15, 0),FALSE)*$F33)</f>
        <v>0</v>
      </c>
      <c r="Z33" s="1411">
        <f>IF(ISERROR(VLOOKUP(VLOOKUP($A33, 'E4 TB Allocation Details'!$A$18:$L$205, MATCH("Demand ID", 'E4 TB Allocation Details'!$A$18:$L$18, 0),FALSE), 'E2 Allocators'!$B$15:$W$361, MATCH('O5 Details by Class &amp; Accounts'!Z$18, 'E2 Allocators'!$B$15:$W$15, 0),FALSE)*$F33), 0, VLOOKUP(VLOOKUP($A33, 'E4 TB Allocation Details'!$A$18:$L$205, MATCH("Demand ID", 'E4 TB Allocation Details'!$A$18:$L$18, 0),FALSE), 'E2 Allocators'!$B$15:$W$361, MATCH('O5 Details by Class &amp; Accounts'!Z$18, 'E2 Allocators'!$B$15:$W$15, 0),FALSE)*$F33)</f>
        <v>0</v>
      </c>
      <c r="AA33" s="1411">
        <f>IF(ISERROR(VLOOKUP(VLOOKUP($A33, 'E4 TB Allocation Details'!$A$18:$L$205, MATCH("Demand ID", 'E4 TB Allocation Details'!$A$18:$L$18, 0),FALSE), 'E2 Allocators'!$B$15:$W$361, MATCH('O5 Details by Class &amp; Accounts'!AA$18, 'E2 Allocators'!$B$15:$W$15, 0),FALSE)*$F33), 0, VLOOKUP(VLOOKUP($A33, 'E4 TB Allocation Details'!$A$18:$L$205, MATCH("Demand ID", 'E4 TB Allocation Details'!$A$18:$L$18, 0),FALSE), 'E2 Allocators'!$B$15:$W$361, MATCH('O5 Details by Class &amp; Accounts'!AA$18, 'E2 Allocators'!$B$15:$W$15, 0),FALSE)*$F33)</f>
        <v>0</v>
      </c>
      <c r="AB33" s="1411">
        <f>IF(ISERROR(VLOOKUP(VLOOKUP($A33, 'E4 TB Allocation Details'!$A$18:$L$205, MATCH("Demand ID", 'E4 TB Allocation Details'!$A$18:$L$18, 0),FALSE), 'E2 Allocators'!$B$15:$W$361, MATCH('O5 Details by Class &amp; Accounts'!AB$18, 'E2 Allocators'!$B$15:$W$15, 0),FALSE)*$F33), 0, VLOOKUP(VLOOKUP($A33, 'E4 TB Allocation Details'!$A$18:$L$205, MATCH("Demand ID", 'E4 TB Allocation Details'!$A$18:$L$18, 0),FALSE), 'E2 Allocators'!$B$15:$W$361, MATCH('O5 Details by Class &amp; Accounts'!AB$18, 'E2 Allocators'!$B$15:$W$15, 0),FALSE)*$F33)</f>
        <v>0</v>
      </c>
      <c r="AC33" s="1411">
        <f t="shared" si="1"/>
        <v>0</v>
      </c>
      <c r="AD33" s="1411">
        <f>IF(ISERROR(VLOOKUP(VLOOKUP($A33, 'E4 TB Allocation Details'!$A$18:$L$205, MATCH("Customer ID", 'E4 TB Allocation Details'!$A$18:$L$18, 0),FALSE), 'E2 Allocators'!$B$15:$W$361, MATCH('O5 Details by Class &amp; Accounts'!AD$18, 'E2 Allocators'!$B$15:$W$15, 0),FALSE)*$G33), 0, VLOOKUP(VLOOKUP($A33, 'E4 TB Allocation Details'!$A$18:$L$205, MATCH("Customer ID", 'E4 TB Allocation Details'!$A$18:$L$18, 0),FALSE), 'E2 Allocators'!$B$15:$W$361, MATCH('O5 Details by Class &amp; Accounts'!AD$18, 'E2 Allocators'!$B$15:$W$15, 0),FALSE)*$G33)</f>
        <v>0</v>
      </c>
      <c r="AE33" s="1411">
        <f>IF(ISERROR(VLOOKUP(VLOOKUP($A33, 'E4 TB Allocation Details'!$A$18:$L$205, MATCH("Customer ID", 'E4 TB Allocation Details'!$A$18:$L$18, 0),FALSE), 'E2 Allocators'!$B$15:$W$361, MATCH('O5 Details by Class &amp; Accounts'!AE$18, 'E2 Allocators'!$B$15:$W$15, 0),FALSE)*$G33), 0, VLOOKUP(VLOOKUP($A33, 'E4 TB Allocation Details'!$A$18:$L$205, MATCH("Customer ID", 'E4 TB Allocation Details'!$A$18:$L$18, 0),FALSE), 'E2 Allocators'!$B$15:$W$361, MATCH('O5 Details by Class &amp; Accounts'!AE$18, 'E2 Allocators'!$B$15:$W$15, 0),FALSE)*$G33)</f>
        <v>0</v>
      </c>
      <c r="AF33" s="1411">
        <f>IF(ISERROR(VLOOKUP(VLOOKUP($A33, 'E4 TB Allocation Details'!$A$18:$L$205, MATCH("Customer ID", 'E4 TB Allocation Details'!$A$18:$L$18, 0),FALSE), 'E2 Allocators'!$B$15:$W$361, MATCH('O5 Details by Class &amp; Accounts'!AF$18, 'E2 Allocators'!$B$15:$W$15, 0),FALSE)*$G33), 0, VLOOKUP(VLOOKUP($A33, 'E4 TB Allocation Details'!$A$18:$L$205, MATCH("Customer ID", 'E4 TB Allocation Details'!$A$18:$L$18, 0),FALSE), 'E2 Allocators'!$B$15:$W$361, MATCH('O5 Details by Class &amp; Accounts'!AF$18, 'E2 Allocators'!$B$15:$W$15, 0),FALSE)*$G33)</f>
        <v>0</v>
      </c>
      <c r="AG33" s="1411">
        <f>IF(ISERROR(VLOOKUP(VLOOKUP($A33, 'E4 TB Allocation Details'!$A$18:$L$205, MATCH("Customer ID", 'E4 TB Allocation Details'!$A$18:$L$18, 0),FALSE), 'E2 Allocators'!$B$15:$W$361, MATCH('O5 Details by Class &amp; Accounts'!AG$18, 'E2 Allocators'!$B$15:$W$15, 0),FALSE)*$G33), 0, VLOOKUP(VLOOKUP($A33, 'E4 TB Allocation Details'!$A$18:$L$205, MATCH("Customer ID", 'E4 TB Allocation Details'!$A$18:$L$18, 0),FALSE), 'E2 Allocators'!$B$15:$W$361, MATCH('O5 Details by Class &amp; Accounts'!AG$18, 'E2 Allocators'!$B$15:$W$15, 0),FALSE)*$G33)</f>
        <v>0</v>
      </c>
      <c r="AH33" s="1411">
        <f>IF(ISERROR(VLOOKUP(VLOOKUP($A33, 'E4 TB Allocation Details'!$A$18:$L$205, MATCH("Customer ID", 'E4 TB Allocation Details'!$A$18:$L$18, 0),FALSE), 'E2 Allocators'!$B$15:$W$361, MATCH('O5 Details by Class &amp; Accounts'!AH$18, 'E2 Allocators'!$B$15:$W$15, 0),FALSE)*$G33), 0, VLOOKUP(VLOOKUP($A33, 'E4 TB Allocation Details'!$A$18:$L$205, MATCH("Customer ID", 'E4 TB Allocation Details'!$A$18:$L$18, 0),FALSE), 'E2 Allocators'!$B$15:$W$361, MATCH('O5 Details by Class &amp; Accounts'!AH$18, 'E2 Allocators'!$B$15:$W$15, 0),FALSE)*$G33)</f>
        <v>0</v>
      </c>
      <c r="AI33" s="1411">
        <f>IF(ISERROR(VLOOKUP(VLOOKUP($A33, 'E4 TB Allocation Details'!$A$18:$L$205, MATCH("Customer ID", 'E4 TB Allocation Details'!$A$18:$L$18, 0),FALSE), 'E2 Allocators'!$B$15:$W$361, MATCH('O5 Details by Class &amp; Accounts'!AI$18, 'E2 Allocators'!$B$15:$W$15, 0),FALSE)*$G33), 0, VLOOKUP(VLOOKUP($A33, 'E4 TB Allocation Details'!$A$18:$L$205, MATCH("Customer ID", 'E4 TB Allocation Details'!$A$18:$L$18, 0),FALSE), 'E2 Allocators'!$B$15:$W$361, MATCH('O5 Details by Class &amp; Accounts'!AI$18, 'E2 Allocators'!$B$15:$W$15, 0),FALSE)*$G33)</f>
        <v>0</v>
      </c>
      <c r="AJ33" s="1411">
        <f>IF(ISERROR(VLOOKUP(VLOOKUP($A33, 'E4 TB Allocation Details'!$A$18:$L$205, MATCH("Customer ID", 'E4 TB Allocation Details'!$A$18:$L$18, 0),FALSE), 'E2 Allocators'!$B$15:$W$361, MATCH('O5 Details by Class &amp; Accounts'!AJ$18, 'E2 Allocators'!$B$15:$W$15, 0),FALSE)*$G33), 0, VLOOKUP(VLOOKUP($A33, 'E4 TB Allocation Details'!$A$18:$L$205, MATCH("Customer ID", 'E4 TB Allocation Details'!$A$18:$L$18, 0),FALSE), 'E2 Allocators'!$B$15:$W$361, MATCH('O5 Details by Class &amp; Accounts'!AJ$18, 'E2 Allocators'!$B$15:$W$15, 0),FALSE)*$G33)</f>
        <v>0</v>
      </c>
      <c r="AK33" s="1411">
        <f>IF(ISERROR(VLOOKUP(VLOOKUP($A33, 'E4 TB Allocation Details'!$A$18:$L$205, MATCH("Customer ID", 'E4 TB Allocation Details'!$A$18:$L$18, 0),FALSE), 'E2 Allocators'!$B$15:$W$361, MATCH('O5 Details by Class &amp; Accounts'!AK$18, 'E2 Allocators'!$B$15:$W$15, 0),FALSE)*$G33), 0, VLOOKUP(VLOOKUP($A33, 'E4 TB Allocation Details'!$A$18:$L$205, MATCH("Customer ID", 'E4 TB Allocation Details'!$A$18:$L$18, 0),FALSE), 'E2 Allocators'!$B$15:$W$361, MATCH('O5 Details by Class &amp; Accounts'!AK$18, 'E2 Allocators'!$B$15:$W$15, 0),FALSE)*$G33)</f>
        <v>0</v>
      </c>
      <c r="AL33" s="1411">
        <f>IF(ISERROR(VLOOKUP(VLOOKUP($A33, 'E4 TB Allocation Details'!$A$18:$L$205, MATCH("Customer ID", 'E4 TB Allocation Details'!$A$18:$L$18, 0),FALSE), 'E2 Allocators'!$B$15:$W$361, MATCH('O5 Details by Class &amp; Accounts'!AL$18, 'E2 Allocators'!$B$15:$W$15, 0),FALSE)*$G33), 0, VLOOKUP(VLOOKUP($A33, 'E4 TB Allocation Details'!$A$18:$L$205, MATCH("Customer ID", 'E4 TB Allocation Details'!$A$18:$L$18, 0),FALSE), 'E2 Allocators'!$B$15:$W$361, MATCH('O5 Details by Class &amp; Accounts'!AL$18, 'E2 Allocators'!$B$15:$W$15, 0),FALSE)*$G33)</f>
        <v>0</v>
      </c>
      <c r="AM33" s="1411">
        <f>IF(ISERROR(VLOOKUP(VLOOKUP($A33, 'E4 TB Allocation Details'!$A$18:$L$205, MATCH("Customer ID", 'E4 TB Allocation Details'!$A$18:$L$18, 0),FALSE), 'E2 Allocators'!$B$15:$W$361, MATCH('O5 Details by Class &amp; Accounts'!AM$18, 'E2 Allocators'!$B$15:$W$15, 0),FALSE)*$G33), 0, VLOOKUP(VLOOKUP($A33, 'E4 TB Allocation Details'!$A$18:$L$205, MATCH("Customer ID", 'E4 TB Allocation Details'!$A$18:$L$18, 0),FALSE), 'E2 Allocators'!$B$15:$W$361, MATCH('O5 Details by Class &amp; Accounts'!AM$18, 'E2 Allocators'!$B$15:$W$15, 0),FALSE)*$G33)</f>
        <v>0</v>
      </c>
      <c r="AN33" s="1411">
        <f>IF(ISERROR(VLOOKUP(VLOOKUP($A33, 'E4 TB Allocation Details'!$A$18:$L$205, MATCH("Customer ID", 'E4 TB Allocation Details'!$A$18:$L$18, 0),FALSE), 'E2 Allocators'!$B$15:$W$361, MATCH('O5 Details by Class &amp; Accounts'!AN$18, 'E2 Allocators'!$B$15:$W$15, 0),FALSE)*$G33), 0, VLOOKUP(VLOOKUP($A33, 'E4 TB Allocation Details'!$A$18:$L$205, MATCH("Customer ID", 'E4 TB Allocation Details'!$A$18:$L$18, 0),FALSE), 'E2 Allocators'!$B$15:$W$361, MATCH('O5 Details by Class &amp; Accounts'!AN$18, 'E2 Allocators'!$B$15:$W$15, 0),FALSE)*$G33)</f>
        <v>0</v>
      </c>
      <c r="AO33" s="1411">
        <f>IF(ISERROR(VLOOKUP(VLOOKUP($A33, 'E4 TB Allocation Details'!$A$18:$L$205, MATCH("Customer ID", 'E4 TB Allocation Details'!$A$18:$L$18, 0),FALSE), 'E2 Allocators'!$B$15:$W$361, MATCH('O5 Details by Class &amp; Accounts'!AO$18, 'E2 Allocators'!$B$15:$W$15, 0),FALSE)*$G33), 0, VLOOKUP(VLOOKUP($A33, 'E4 TB Allocation Details'!$A$18:$L$205, MATCH("Customer ID", 'E4 TB Allocation Details'!$A$18:$L$18, 0),FALSE), 'E2 Allocators'!$B$15:$W$361, MATCH('O5 Details by Class &amp; Accounts'!AO$18, 'E2 Allocators'!$B$15:$W$15, 0),FALSE)*$G33)</f>
        <v>0</v>
      </c>
      <c r="AP33" s="1411">
        <f>IF(ISERROR(VLOOKUP(VLOOKUP($A33, 'E4 TB Allocation Details'!$A$18:$L$205, MATCH("Customer ID", 'E4 TB Allocation Details'!$A$18:$L$18, 0),FALSE), 'E2 Allocators'!$B$15:$W$361, MATCH('O5 Details by Class &amp; Accounts'!AP$18, 'E2 Allocators'!$B$15:$W$15, 0),FALSE)*$G33), 0, VLOOKUP(VLOOKUP($A33, 'E4 TB Allocation Details'!$A$18:$L$205, MATCH("Customer ID", 'E4 TB Allocation Details'!$A$18:$L$18, 0),FALSE), 'E2 Allocators'!$B$15:$W$361, MATCH('O5 Details by Class &amp; Accounts'!AP$18, 'E2 Allocators'!$B$15:$W$15, 0),FALSE)*$G33)</f>
        <v>0</v>
      </c>
      <c r="AQ33" s="1411">
        <f>IF(ISERROR(VLOOKUP(VLOOKUP($A33, 'E4 TB Allocation Details'!$A$18:$L$205, MATCH("Customer ID", 'E4 TB Allocation Details'!$A$18:$L$18, 0),FALSE), 'E2 Allocators'!$B$15:$W$361, MATCH('O5 Details by Class &amp; Accounts'!AQ$18, 'E2 Allocators'!$B$15:$W$15, 0),FALSE)*$G33), 0, VLOOKUP(VLOOKUP($A33, 'E4 TB Allocation Details'!$A$18:$L$205, MATCH("Customer ID", 'E4 TB Allocation Details'!$A$18:$L$18, 0),FALSE), 'E2 Allocators'!$B$15:$W$361, MATCH('O5 Details by Class &amp; Accounts'!AQ$18, 'E2 Allocators'!$B$15:$W$15, 0),FALSE)*$G33)</f>
        <v>0</v>
      </c>
      <c r="AR33" s="1411">
        <f>IF(ISERROR(VLOOKUP(VLOOKUP($A33, 'E4 TB Allocation Details'!$A$18:$L$205, MATCH("Customer ID", 'E4 TB Allocation Details'!$A$18:$L$18, 0),FALSE), 'E2 Allocators'!$B$15:$W$361, MATCH('O5 Details by Class &amp; Accounts'!AR$18, 'E2 Allocators'!$B$15:$W$15, 0),FALSE)*$G33), 0, VLOOKUP(VLOOKUP($A33, 'E4 TB Allocation Details'!$A$18:$L$205, MATCH("Customer ID", 'E4 TB Allocation Details'!$A$18:$L$18, 0),FALSE), 'E2 Allocators'!$B$15:$W$361, MATCH('O5 Details by Class &amp; Accounts'!AR$18, 'E2 Allocators'!$B$15:$W$15, 0),FALSE)*$G33)</f>
        <v>0</v>
      </c>
      <c r="AS33" s="1411">
        <f>IF(ISERROR(VLOOKUP(VLOOKUP($A33, 'E4 TB Allocation Details'!$A$18:$L$205, MATCH("Customer ID", 'E4 TB Allocation Details'!$A$18:$L$18, 0),FALSE), 'E2 Allocators'!$B$15:$W$361, MATCH('O5 Details by Class &amp; Accounts'!AS$18, 'E2 Allocators'!$B$15:$W$15, 0),FALSE)*$G33), 0, VLOOKUP(VLOOKUP($A33, 'E4 TB Allocation Details'!$A$18:$L$205, MATCH("Customer ID", 'E4 TB Allocation Details'!$A$18:$L$18, 0),FALSE), 'E2 Allocators'!$B$15:$W$361, MATCH('O5 Details by Class &amp; Accounts'!AS$18, 'E2 Allocators'!$B$15:$W$15, 0),FALSE)*$G33)</f>
        <v>0</v>
      </c>
      <c r="AT33" s="1411">
        <f>IF(ISERROR(VLOOKUP(VLOOKUP($A33, 'E4 TB Allocation Details'!$A$18:$L$205, MATCH("Customer ID", 'E4 TB Allocation Details'!$A$18:$L$18, 0),FALSE), 'E2 Allocators'!$B$15:$W$361, MATCH('O5 Details by Class &amp; Accounts'!AT$18, 'E2 Allocators'!$B$15:$W$15, 0),FALSE)*$G33), 0, VLOOKUP(VLOOKUP($A33, 'E4 TB Allocation Details'!$A$18:$L$205, MATCH("Customer ID", 'E4 TB Allocation Details'!$A$18:$L$18, 0),FALSE), 'E2 Allocators'!$B$15:$W$361, MATCH('O5 Details by Class &amp; Accounts'!AT$18, 'E2 Allocators'!$B$15:$W$15, 0),FALSE)*$G33)</f>
        <v>0</v>
      </c>
      <c r="AU33" s="1411">
        <f>IF(ISERROR(VLOOKUP(VLOOKUP($A33, 'E4 TB Allocation Details'!$A$18:$L$205, MATCH("Customer ID", 'E4 TB Allocation Details'!$A$18:$L$18, 0),FALSE), 'E2 Allocators'!$B$15:$W$361, MATCH('O5 Details by Class &amp; Accounts'!AU$18, 'E2 Allocators'!$B$15:$W$15, 0),FALSE)*$G33), 0, VLOOKUP(VLOOKUP($A33, 'E4 TB Allocation Details'!$A$18:$L$205, MATCH("Customer ID", 'E4 TB Allocation Details'!$A$18:$L$18, 0),FALSE), 'E2 Allocators'!$B$15:$W$361, MATCH('O5 Details by Class &amp; Accounts'!AU$18, 'E2 Allocators'!$B$15:$W$15, 0),FALSE)*$G33)</f>
        <v>0</v>
      </c>
      <c r="AV33" s="1411">
        <f>IF(ISERROR(VLOOKUP(VLOOKUP($A33, 'E4 TB Allocation Details'!$A$18:$L$205, MATCH("Customer ID", 'E4 TB Allocation Details'!$A$18:$L$18, 0),FALSE), 'E2 Allocators'!$B$15:$W$361, MATCH('O5 Details by Class &amp; Accounts'!AV$18, 'E2 Allocators'!$B$15:$W$15, 0),FALSE)*$G33), 0, VLOOKUP(VLOOKUP($A33, 'E4 TB Allocation Details'!$A$18:$L$205, MATCH("Customer ID", 'E4 TB Allocation Details'!$A$18:$L$18, 0),FALSE), 'E2 Allocators'!$B$15:$W$361, MATCH('O5 Details by Class &amp; Accounts'!AV$18, 'E2 Allocators'!$B$15:$W$15, 0),FALSE)*$G33)</f>
        <v>0</v>
      </c>
      <c r="AW33" s="1411">
        <f>IF(ISERROR(VLOOKUP(VLOOKUP($A33, 'E4 TB Allocation Details'!$A$18:$L$205, MATCH("Customer ID", 'E4 TB Allocation Details'!$A$18:$L$18, 0),FALSE), 'E2 Allocators'!$B$15:$W$361, MATCH('O5 Details by Class &amp; Accounts'!AW$18, 'E2 Allocators'!$B$15:$W$15, 0),FALSE)*$G33), 0, VLOOKUP(VLOOKUP($A33, 'E4 TB Allocation Details'!$A$18:$L$205, MATCH("Customer ID", 'E4 TB Allocation Details'!$A$18:$L$18, 0),FALSE), 'E2 Allocators'!$B$15:$W$361, MATCH('O5 Details by Class &amp; Accounts'!AW$18, 'E2 Allocators'!$B$15:$W$15, 0),FALSE)*$G33)</f>
        <v>0</v>
      </c>
      <c r="AX33" s="1411">
        <f t="shared" si="2"/>
        <v>0</v>
      </c>
      <c r="AY33" s="1411">
        <f>IF(ISERROR(VLOOKUP(VLOOKUP($A33, 'E4 TB Allocation Details'!$A$18:$L$205, MATCH("Misc ID", 'E4 TB Allocation Details'!$A$18:$L$18, 0),FALSE), 'E2 Allocators'!$B$15:$W$361, MATCH('O5 Details by Class &amp; Accounts'!AY$18, 'E2 Allocators'!$B$15:$W$15, 0),FALSE)*$E33), 0, VLOOKUP(VLOOKUP($A33, 'E4 TB Allocation Details'!$A$18:$L$205, MATCH("Misc ID", 'E4 TB Allocation Details'!$A$18:$L$18, 0),FALSE), 'E2 Allocators'!$B$15:$W$361, MATCH('O5 Details by Class &amp; Accounts'!AY$18, 'E2 Allocators'!$B$15:$W$15, 0),FALSE)*$E33)</f>
        <v>0</v>
      </c>
      <c r="AZ33" s="1411">
        <f>IF(ISERROR(VLOOKUP(VLOOKUP($A33, 'E4 TB Allocation Details'!$A$18:$L$205, MATCH("Misc ID", 'E4 TB Allocation Details'!$A$18:$L$18, 0),FALSE), 'E2 Allocators'!$B$15:$W$361, MATCH('O5 Details by Class &amp; Accounts'!AZ$18, 'E2 Allocators'!$B$15:$W$15, 0),FALSE)*$E33), 0, VLOOKUP(VLOOKUP($A33, 'E4 TB Allocation Details'!$A$18:$L$205, MATCH("Misc ID", 'E4 TB Allocation Details'!$A$18:$L$18, 0),FALSE), 'E2 Allocators'!$B$15:$W$361, MATCH('O5 Details by Class &amp; Accounts'!AZ$18, 'E2 Allocators'!$B$15:$W$15, 0),FALSE)*$E33)</f>
        <v>0</v>
      </c>
      <c r="BA33" s="1411">
        <f>IF(ISERROR(VLOOKUP(VLOOKUP($A33, 'E4 TB Allocation Details'!$A$18:$L$205, MATCH("Misc ID", 'E4 TB Allocation Details'!$A$18:$L$18, 0),FALSE), 'E2 Allocators'!$B$15:$W$361, MATCH('O5 Details by Class &amp; Accounts'!BA$18, 'E2 Allocators'!$B$15:$W$15, 0),FALSE)*$E33), 0, VLOOKUP(VLOOKUP($A33, 'E4 TB Allocation Details'!$A$18:$L$205, MATCH("Misc ID", 'E4 TB Allocation Details'!$A$18:$L$18, 0),FALSE), 'E2 Allocators'!$B$15:$W$361, MATCH('O5 Details by Class &amp; Accounts'!BA$18, 'E2 Allocators'!$B$15:$W$15, 0),FALSE)*$E33)</f>
        <v>0</v>
      </c>
      <c r="BB33" s="1411">
        <f>IF(ISERROR(VLOOKUP(VLOOKUP($A33, 'E4 TB Allocation Details'!$A$18:$L$205, MATCH("Misc ID", 'E4 TB Allocation Details'!$A$18:$L$18, 0),FALSE), 'E2 Allocators'!$B$15:$W$361, MATCH('O5 Details by Class &amp; Accounts'!BB$18, 'E2 Allocators'!$B$15:$W$15, 0),FALSE)*$E33), 0, VLOOKUP(VLOOKUP($A33, 'E4 TB Allocation Details'!$A$18:$L$205, MATCH("Misc ID", 'E4 TB Allocation Details'!$A$18:$L$18, 0),FALSE), 'E2 Allocators'!$B$15:$W$361, MATCH('O5 Details by Class &amp; Accounts'!BB$18, 'E2 Allocators'!$B$15:$W$15, 0),FALSE)*$E33)</f>
        <v>0</v>
      </c>
      <c r="BC33" s="1411">
        <f>IF(ISERROR(VLOOKUP(VLOOKUP($A33, 'E4 TB Allocation Details'!$A$18:$L$205, MATCH("Misc ID", 'E4 TB Allocation Details'!$A$18:$L$18, 0),FALSE), 'E2 Allocators'!$B$15:$W$361, MATCH('O5 Details by Class &amp; Accounts'!BC$18, 'E2 Allocators'!$B$15:$W$15, 0),FALSE)*$E33), 0, VLOOKUP(VLOOKUP($A33, 'E4 TB Allocation Details'!$A$18:$L$205, MATCH("Misc ID", 'E4 TB Allocation Details'!$A$18:$L$18, 0),FALSE), 'E2 Allocators'!$B$15:$W$361, MATCH('O5 Details by Class &amp; Accounts'!BC$18, 'E2 Allocators'!$B$15:$W$15, 0),FALSE)*$E33)</f>
        <v>0</v>
      </c>
      <c r="BD33" s="1411">
        <f>IF(ISERROR(VLOOKUP(VLOOKUP($A33, 'E4 TB Allocation Details'!$A$18:$L$205, MATCH("Misc ID", 'E4 TB Allocation Details'!$A$18:$L$18, 0),FALSE), 'E2 Allocators'!$B$15:$W$361, MATCH('O5 Details by Class &amp; Accounts'!BD$18, 'E2 Allocators'!$B$15:$W$15, 0),FALSE)*$E33), 0, VLOOKUP(VLOOKUP($A33, 'E4 TB Allocation Details'!$A$18:$L$205, MATCH("Misc ID", 'E4 TB Allocation Details'!$A$18:$L$18, 0),FALSE), 'E2 Allocators'!$B$15:$W$361, MATCH('O5 Details by Class &amp; Accounts'!BD$18, 'E2 Allocators'!$B$15:$W$15, 0),FALSE)*$E33)</f>
        <v>0</v>
      </c>
      <c r="BE33" s="1411">
        <f>IF(ISERROR(VLOOKUP(VLOOKUP($A33, 'E4 TB Allocation Details'!$A$18:$L$205, MATCH("Misc ID", 'E4 TB Allocation Details'!$A$18:$L$18, 0),FALSE), 'E2 Allocators'!$B$15:$W$361, MATCH('O5 Details by Class &amp; Accounts'!BE$18, 'E2 Allocators'!$B$15:$W$15, 0),FALSE)*$E33), 0, VLOOKUP(VLOOKUP($A33, 'E4 TB Allocation Details'!$A$18:$L$205, MATCH("Misc ID", 'E4 TB Allocation Details'!$A$18:$L$18, 0),FALSE), 'E2 Allocators'!$B$15:$W$361, MATCH('O5 Details by Class &amp; Accounts'!BE$18, 'E2 Allocators'!$B$15:$W$15, 0),FALSE)*$E33)</f>
        <v>0</v>
      </c>
      <c r="BF33" s="1411">
        <f>IF(ISERROR(VLOOKUP(VLOOKUP($A33, 'E4 TB Allocation Details'!$A$18:$L$205, MATCH("Misc ID", 'E4 TB Allocation Details'!$A$18:$L$18, 0),FALSE), 'E2 Allocators'!$B$15:$W$361, MATCH('O5 Details by Class &amp; Accounts'!BF$18, 'E2 Allocators'!$B$15:$W$15, 0),FALSE)*$E33), 0, VLOOKUP(VLOOKUP($A33, 'E4 TB Allocation Details'!$A$18:$L$205, MATCH("Misc ID", 'E4 TB Allocation Details'!$A$18:$L$18, 0),FALSE), 'E2 Allocators'!$B$15:$W$361, MATCH('O5 Details by Class &amp; Accounts'!BF$18, 'E2 Allocators'!$B$15:$W$15, 0),FALSE)*$E33)</f>
        <v>0</v>
      </c>
      <c r="BG33" s="1411">
        <f>IF(ISERROR(VLOOKUP(VLOOKUP($A33, 'E4 TB Allocation Details'!$A$18:$L$205, MATCH("Misc ID", 'E4 TB Allocation Details'!$A$18:$L$18, 0),FALSE), 'E2 Allocators'!$B$15:$W$361, MATCH('O5 Details by Class &amp; Accounts'!BG$18, 'E2 Allocators'!$B$15:$W$15, 0),FALSE)*$E33), 0, VLOOKUP(VLOOKUP($A33, 'E4 TB Allocation Details'!$A$18:$L$205, MATCH("Misc ID", 'E4 TB Allocation Details'!$A$18:$L$18, 0),FALSE), 'E2 Allocators'!$B$15:$W$361, MATCH('O5 Details by Class &amp; Accounts'!BG$18, 'E2 Allocators'!$B$15:$W$15, 0),FALSE)*$E33)</f>
        <v>0</v>
      </c>
      <c r="BH33" s="1411">
        <f>IF(ISERROR(VLOOKUP(VLOOKUP($A33, 'E4 TB Allocation Details'!$A$18:$L$205, MATCH("Misc ID", 'E4 TB Allocation Details'!$A$18:$L$18, 0),FALSE), 'E2 Allocators'!$B$15:$W$361, MATCH('O5 Details by Class &amp; Accounts'!BH$18, 'E2 Allocators'!$B$15:$W$15, 0),FALSE)*$E33), 0, VLOOKUP(VLOOKUP($A33, 'E4 TB Allocation Details'!$A$18:$L$205, MATCH("Misc ID", 'E4 TB Allocation Details'!$A$18:$L$18, 0),FALSE), 'E2 Allocators'!$B$15:$W$361, MATCH('O5 Details by Class &amp; Accounts'!BH$18, 'E2 Allocators'!$B$15:$W$15, 0),FALSE)*$E33)</f>
        <v>0</v>
      </c>
      <c r="BI33" s="1411">
        <f>IF(ISERROR(VLOOKUP(VLOOKUP($A33, 'E4 TB Allocation Details'!$A$18:$L$205, MATCH("Misc ID", 'E4 TB Allocation Details'!$A$18:$L$18, 0),FALSE), 'E2 Allocators'!$B$15:$W$361, MATCH('O5 Details by Class &amp; Accounts'!BI$18, 'E2 Allocators'!$B$15:$W$15, 0),FALSE)*$E33), 0, VLOOKUP(VLOOKUP($A33, 'E4 TB Allocation Details'!$A$18:$L$205, MATCH("Misc ID", 'E4 TB Allocation Details'!$A$18:$L$18, 0),FALSE), 'E2 Allocators'!$B$15:$W$361, MATCH('O5 Details by Class &amp; Accounts'!BI$18, 'E2 Allocators'!$B$15:$W$15, 0),FALSE)*$E33)</f>
        <v>0</v>
      </c>
      <c r="BJ33" s="1411">
        <f>IF(ISERROR(VLOOKUP(VLOOKUP($A33, 'E4 TB Allocation Details'!$A$18:$L$205, MATCH("Misc ID", 'E4 TB Allocation Details'!$A$18:$L$18, 0),FALSE), 'E2 Allocators'!$B$15:$W$361, MATCH('O5 Details by Class &amp; Accounts'!BJ$18, 'E2 Allocators'!$B$15:$W$15, 0),FALSE)*$E33), 0, VLOOKUP(VLOOKUP($A33, 'E4 TB Allocation Details'!$A$18:$L$205, MATCH("Misc ID", 'E4 TB Allocation Details'!$A$18:$L$18, 0),FALSE), 'E2 Allocators'!$B$15:$W$361, MATCH('O5 Details by Class &amp; Accounts'!BJ$18, 'E2 Allocators'!$B$15:$W$15, 0),FALSE)*$E33)</f>
        <v>0</v>
      </c>
      <c r="BK33" s="1411">
        <f>IF(ISERROR(VLOOKUP(VLOOKUP($A33, 'E4 TB Allocation Details'!$A$18:$L$205, MATCH("Misc ID", 'E4 TB Allocation Details'!$A$18:$L$18, 0),FALSE), 'E2 Allocators'!$B$15:$W$361, MATCH('O5 Details by Class &amp; Accounts'!BK$18, 'E2 Allocators'!$B$15:$W$15, 0),FALSE)*$E33), 0, VLOOKUP(VLOOKUP($A33, 'E4 TB Allocation Details'!$A$18:$L$205, MATCH("Misc ID", 'E4 TB Allocation Details'!$A$18:$L$18, 0),FALSE), 'E2 Allocators'!$B$15:$W$361, MATCH('O5 Details by Class &amp; Accounts'!BK$18, 'E2 Allocators'!$B$15:$W$15, 0),FALSE)*$E33)</f>
        <v>0</v>
      </c>
      <c r="BL33" s="1411">
        <f>IF(ISERROR(VLOOKUP(VLOOKUP($A33, 'E4 TB Allocation Details'!$A$18:$L$205, MATCH("Misc ID", 'E4 TB Allocation Details'!$A$18:$L$18, 0),FALSE), 'E2 Allocators'!$B$15:$W$361, MATCH('O5 Details by Class &amp; Accounts'!BL$18, 'E2 Allocators'!$B$15:$W$15, 0),FALSE)*$E33), 0, VLOOKUP(VLOOKUP($A33, 'E4 TB Allocation Details'!$A$18:$L$205, MATCH("Misc ID", 'E4 TB Allocation Details'!$A$18:$L$18, 0),FALSE), 'E2 Allocators'!$B$15:$W$361, MATCH('O5 Details by Class &amp; Accounts'!BL$18, 'E2 Allocators'!$B$15:$W$15, 0),FALSE)*$E33)</f>
        <v>0</v>
      </c>
      <c r="BM33" s="1411">
        <f>IF(ISERROR(VLOOKUP(VLOOKUP($A33, 'E4 TB Allocation Details'!$A$18:$L$205, MATCH("Misc ID", 'E4 TB Allocation Details'!$A$18:$L$18, 0),FALSE), 'E2 Allocators'!$B$15:$W$361, MATCH('O5 Details by Class &amp; Accounts'!BM$18, 'E2 Allocators'!$B$15:$W$15, 0),FALSE)*$E33), 0, VLOOKUP(VLOOKUP($A33, 'E4 TB Allocation Details'!$A$18:$L$205, MATCH("Misc ID", 'E4 TB Allocation Details'!$A$18:$L$18, 0),FALSE), 'E2 Allocators'!$B$15:$W$361, MATCH('O5 Details by Class &amp; Accounts'!BM$18, 'E2 Allocators'!$B$15:$W$15, 0),FALSE)*$E33)</f>
        <v>0</v>
      </c>
      <c r="BN33" s="1411">
        <f>IF(ISERROR(VLOOKUP(VLOOKUP($A33, 'E4 TB Allocation Details'!$A$18:$L$205, MATCH("Misc ID", 'E4 TB Allocation Details'!$A$18:$L$18, 0),FALSE), 'E2 Allocators'!$B$15:$W$361, MATCH('O5 Details by Class &amp; Accounts'!BN$18, 'E2 Allocators'!$B$15:$W$15, 0),FALSE)*$E33), 0, VLOOKUP(VLOOKUP($A33, 'E4 TB Allocation Details'!$A$18:$L$205, MATCH("Misc ID", 'E4 TB Allocation Details'!$A$18:$L$18, 0),FALSE), 'E2 Allocators'!$B$15:$W$361, MATCH('O5 Details by Class &amp; Accounts'!BN$18, 'E2 Allocators'!$B$15:$W$15, 0),FALSE)*$E33)</f>
        <v>0</v>
      </c>
      <c r="BO33" s="1411">
        <f>IF(ISERROR(VLOOKUP(VLOOKUP($A33, 'E4 TB Allocation Details'!$A$18:$L$205, MATCH("Misc ID", 'E4 TB Allocation Details'!$A$18:$L$18, 0),FALSE), 'E2 Allocators'!$B$15:$W$361, MATCH('O5 Details by Class &amp; Accounts'!BO$18, 'E2 Allocators'!$B$15:$W$15, 0),FALSE)*$E33), 0, VLOOKUP(VLOOKUP($A33, 'E4 TB Allocation Details'!$A$18:$L$205, MATCH("Misc ID", 'E4 TB Allocation Details'!$A$18:$L$18, 0),FALSE), 'E2 Allocators'!$B$15:$W$361, MATCH('O5 Details by Class &amp; Accounts'!BO$18, 'E2 Allocators'!$B$15:$W$15, 0),FALSE)*$E33)</f>
        <v>0</v>
      </c>
      <c r="BP33" s="1411">
        <f>IF(ISERROR(VLOOKUP(VLOOKUP($A33, 'E4 TB Allocation Details'!$A$18:$L$205, MATCH("Misc ID", 'E4 TB Allocation Details'!$A$18:$L$18, 0),FALSE), 'E2 Allocators'!$B$15:$W$361, MATCH('O5 Details by Class &amp; Accounts'!BP$18, 'E2 Allocators'!$B$15:$W$15, 0),FALSE)*$E33), 0, VLOOKUP(VLOOKUP($A33, 'E4 TB Allocation Details'!$A$18:$L$205, MATCH("Misc ID", 'E4 TB Allocation Details'!$A$18:$L$18, 0),FALSE), 'E2 Allocators'!$B$15:$W$361, MATCH('O5 Details by Class &amp; Accounts'!BP$18, 'E2 Allocators'!$B$15:$W$15, 0),FALSE)*$E33)</f>
        <v>0</v>
      </c>
      <c r="BQ33" s="1411">
        <f>IF(ISERROR(VLOOKUP(VLOOKUP($A33, 'E4 TB Allocation Details'!$A$18:$L$205, MATCH("Misc ID", 'E4 TB Allocation Details'!$A$18:$L$18, 0),FALSE), 'E2 Allocators'!$B$15:$W$361, MATCH('O5 Details by Class &amp; Accounts'!BQ$18, 'E2 Allocators'!$B$15:$W$15, 0),FALSE)*$E33), 0, VLOOKUP(VLOOKUP($A33, 'E4 TB Allocation Details'!$A$18:$L$205, MATCH("Misc ID", 'E4 TB Allocation Details'!$A$18:$L$18, 0),FALSE), 'E2 Allocators'!$B$15:$W$361, MATCH('O5 Details by Class &amp; Accounts'!BQ$18, 'E2 Allocators'!$B$15:$W$15, 0),FALSE)*$E33)</f>
        <v>0</v>
      </c>
      <c r="BR33" s="1411">
        <f>IF(ISERROR(VLOOKUP(VLOOKUP($A33, 'E4 TB Allocation Details'!$A$18:$L$205, MATCH("Misc ID", 'E4 TB Allocation Details'!$A$18:$L$18, 0),FALSE), 'E2 Allocators'!$B$15:$W$361, MATCH('O5 Details by Class &amp; Accounts'!BR$18, 'E2 Allocators'!$B$15:$W$15, 0),FALSE)*$E33), 0, VLOOKUP(VLOOKUP($A33, 'E4 TB Allocation Details'!$A$18:$L$205, MATCH("Misc ID", 'E4 TB Allocation Details'!$A$18:$L$18, 0),FALSE), 'E2 Allocators'!$B$15:$W$361, MATCH('O5 Details by Class &amp; Accounts'!BR$18, 'E2 Allocators'!$B$15:$W$15, 0),FALSE)*$E33)</f>
        <v>0</v>
      </c>
      <c r="BS33" s="1411">
        <f t="shared" si="3"/>
        <v>0</v>
      </c>
      <c r="BT33" s="1411">
        <f>IF(ISERROR(VLOOKUP(VLOOKUP($A33, 'E4 TB Allocation Details'!$A$18:$L$205, MATCH("A &amp; G ID", 'E4 TB Allocation Details'!$A$18:$L$18, 0),FALSE), 'E2 Allocators'!$B$15:$W$361, MATCH('O5 Details by Class &amp; Accounts'!BT$18, 'E2 Allocators'!$B$15:$W$15, 0),FALSE)*$E33), 0, VLOOKUP(VLOOKUP($A33, 'E4 TB Allocation Details'!$A$18:$L$205, MATCH("A &amp; G ID", 'E4 TB Allocation Details'!$A$18:$L$18, 0),FALSE), 'E2 Allocators'!$B$15:$W$361, MATCH('O5 Details by Class &amp; Accounts'!BT$18, 'E2 Allocators'!$B$15:$W$15, 0),FALSE)*$E33)</f>
        <v>0</v>
      </c>
      <c r="BU33" s="1411">
        <f>IF(ISERROR(VLOOKUP(VLOOKUP($A33, 'E4 TB Allocation Details'!$A$18:$L$205, MATCH("A &amp; G ID", 'E4 TB Allocation Details'!$A$18:$L$18, 0),FALSE), 'E2 Allocators'!$B$15:$W$361, MATCH('O5 Details by Class &amp; Accounts'!BU$18, 'E2 Allocators'!$B$15:$W$15, 0),FALSE)*$E33), 0, VLOOKUP(VLOOKUP($A33, 'E4 TB Allocation Details'!$A$18:$L$205, MATCH("A &amp; G ID", 'E4 TB Allocation Details'!$A$18:$L$18, 0),FALSE), 'E2 Allocators'!$B$15:$W$361, MATCH('O5 Details by Class &amp; Accounts'!BU$18, 'E2 Allocators'!$B$15:$W$15, 0),FALSE)*$E33)</f>
        <v>0</v>
      </c>
      <c r="BV33" s="1411">
        <f>IF(ISERROR(VLOOKUP(VLOOKUP($A33, 'E4 TB Allocation Details'!$A$18:$L$205, MATCH("A &amp; G ID", 'E4 TB Allocation Details'!$A$18:$L$18, 0),FALSE), 'E2 Allocators'!$B$15:$W$361, MATCH('O5 Details by Class &amp; Accounts'!BV$18, 'E2 Allocators'!$B$15:$W$15, 0),FALSE)*$E33), 0, VLOOKUP(VLOOKUP($A33, 'E4 TB Allocation Details'!$A$18:$L$205, MATCH("A &amp; G ID", 'E4 TB Allocation Details'!$A$18:$L$18, 0),FALSE), 'E2 Allocators'!$B$15:$W$361, MATCH('O5 Details by Class &amp; Accounts'!BV$18, 'E2 Allocators'!$B$15:$W$15, 0),FALSE)*$E33)</f>
        <v>0</v>
      </c>
      <c r="BW33" s="1411">
        <f>IF(ISERROR(VLOOKUP(VLOOKUP($A33, 'E4 TB Allocation Details'!$A$18:$L$205, MATCH("A &amp; G ID", 'E4 TB Allocation Details'!$A$18:$L$18, 0),FALSE), 'E2 Allocators'!$B$15:$W$361, MATCH('O5 Details by Class &amp; Accounts'!BW$18, 'E2 Allocators'!$B$15:$W$15, 0),FALSE)*$E33), 0, VLOOKUP(VLOOKUP($A33, 'E4 TB Allocation Details'!$A$18:$L$205, MATCH("A &amp; G ID", 'E4 TB Allocation Details'!$A$18:$L$18, 0),FALSE), 'E2 Allocators'!$B$15:$W$361, MATCH('O5 Details by Class &amp; Accounts'!BW$18, 'E2 Allocators'!$B$15:$W$15, 0),FALSE)*$E33)</f>
        <v>0</v>
      </c>
      <c r="BX33" s="1411">
        <f>IF(ISERROR(VLOOKUP(VLOOKUP($A33, 'E4 TB Allocation Details'!$A$18:$L$205, MATCH("A &amp; G ID", 'E4 TB Allocation Details'!$A$18:$L$18, 0),FALSE), 'E2 Allocators'!$B$15:$W$361, MATCH('O5 Details by Class &amp; Accounts'!BX$18, 'E2 Allocators'!$B$15:$W$15, 0),FALSE)*$E33), 0, VLOOKUP(VLOOKUP($A33, 'E4 TB Allocation Details'!$A$18:$L$205, MATCH("A &amp; G ID", 'E4 TB Allocation Details'!$A$18:$L$18, 0),FALSE), 'E2 Allocators'!$B$15:$W$361, MATCH('O5 Details by Class &amp; Accounts'!BX$18, 'E2 Allocators'!$B$15:$W$15, 0),FALSE)*$E33)</f>
        <v>0</v>
      </c>
      <c r="BY33" s="1411">
        <f>IF(ISERROR(VLOOKUP(VLOOKUP($A33, 'E4 TB Allocation Details'!$A$18:$L$205, MATCH("A &amp; G ID", 'E4 TB Allocation Details'!$A$18:$L$18, 0),FALSE), 'E2 Allocators'!$B$15:$W$361, MATCH('O5 Details by Class &amp; Accounts'!BY$18, 'E2 Allocators'!$B$15:$W$15, 0),FALSE)*$E33), 0, VLOOKUP(VLOOKUP($A33, 'E4 TB Allocation Details'!$A$18:$L$205, MATCH("A &amp; G ID", 'E4 TB Allocation Details'!$A$18:$L$18, 0),FALSE), 'E2 Allocators'!$B$15:$W$361, MATCH('O5 Details by Class &amp; Accounts'!BY$18, 'E2 Allocators'!$B$15:$W$15, 0),FALSE)*$E33)</f>
        <v>0</v>
      </c>
      <c r="BZ33" s="1411">
        <f>IF(ISERROR(VLOOKUP(VLOOKUP($A33, 'E4 TB Allocation Details'!$A$18:$L$205, MATCH("A &amp; G ID", 'E4 TB Allocation Details'!$A$18:$L$18, 0),FALSE), 'E2 Allocators'!$B$15:$W$361, MATCH('O5 Details by Class &amp; Accounts'!BZ$18, 'E2 Allocators'!$B$15:$W$15, 0),FALSE)*$E33), 0, VLOOKUP(VLOOKUP($A33, 'E4 TB Allocation Details'!$A$18:$L$205, MATCH("A &amp; G ID", 'E4 TB Allocation Details'!$A$18:$L$18, 0),FALSE), 'E2 Allocators'!$B$15:$W$361, MATCH('O5 Details by Class &amp; Accounts'!BZ$18, 'E2 Allocators'!$B$15:$W$15, 0),FALSE)*$E33)</f>
        <v>0</v>
      </c>
      <c r="CA33" s="1411">
        <f>IF(ISERROR(VLOOKUP(VLOOKUP($A33, 'E4 TB Allocation Details'!$A$18:$L$205, MATCH("A &amp; G ID", 'E4 TB Allocation Details'!$A$18:$L$18, 0),FALSE), 'E2 Allocators'!$B$15:$W$361, MATCH('O5 Details by Class &amp; Accounts'!CA$18, 'E2 Allocators'!$B$15:$W$15, 0),FALSE)*$E33), 0, VLOOKUP(VLOOKUP($A33, 'E4 TB Allocation Details'!$A$18:$L$205, MATCH("A &amp; G ID", 'E4 TB Allocation Details'!$A$18:$L$18, 0),FALSE), 'E2 Allocators'!$B$15:$W$361, MATCH('O5 Details by Class &amp; Accounts'!CA$18, 'E2 Allocators'!$B$15:$W$15, 0),FALSE)*$E33)</f>
        <v>0</v>
      </c>
      <c r="CB33" s="1411">
        <f>IF(ISERROR(VLOOKUP(VLOOKUP($A33, 'E4 TB Allocation Details'!$A$18:$L$205, MATCH("A &amp; G ID", 'E4 TB Allocation Details'!$A$18:$L$18, 0),FALSE), 'E2 Allocators'!$B$15:$W$361, MATCH('O5 Details by Class &amp; Accounts'!CB$18, 'E2 Allocators'!$B$15:$W$15, 0),FALSE)*$E33), 0, VLOOKUP(VLOOKUP($A33, 'E4 TB Allocation Details'!$A$18:$L$205, MATCH("A &amp; G ID", 'E4 TB Allocation Details'!$A$18:$L$18, 0),FALSE), 'E2 Allocators'!$B$15:$W$361, MATCH('O5 Details by Class &amp; Accounts'!CB$18, 'E2 Allocators'!$B$15:$W$15, 0),FALSE)*$E33)</f>
        <v>0</v>
      </c>
      <c r="CC33" s="1411">
        <f>IF(ISERROR(VLOOKUP(VLOOKUP($A33, 'E4 TB Allocation Details'!$A$18:$L$205, MATCH("A &amp; G ID", 'E4 TB Allocation Details'!$A$18:$L$18, 0),FALSE), 'E2 Allocators'!$B$15:$W$361, MATCH('O5 Details by Class &amp; Accounts'!CC$18, 'E2 Allocators'!$B$15:$W$15, 0),FALSE)*$E33), 0, VLOOKUP(VLOOKUP($A33, 'E4 TB Allocation Details'!$A$18:$L$205, MATCH("A &amp; G ID", 'E4 TB Allocation Details'!$A$18:$L$18, 0),FALSE), 'E2 Allocators'!$B$15:$W$361, MATCH('O5 Details by Class &amp; Accounts'!CC$18, 'E2 Allocators'!$B$15:$W$15, 0),FALSE)*$E33)</f>
        <v>0</v>
      </c>
      <c r="CD33" s="1411">
        <f>IF(ISERROR(VLOOKUP(VLOOKUP($A33, 'E4 TB Allocation Details'!$A$18:$L$205, MATCH("A &amp; G ID", 'E4 TB Allocation Details'!$A$18:$L$18, 0),FALSE), 'E2 Allocators'!$B$15:$W$361, MATCH('O5 Details by Class &amp; Accounts'!CD$18, 'E2 Allocators'!$B$15:$W$15, 0),FALSE)*$E33), 0, VLOOKUP(VLOOKUP($A33, 'E4 TB Allocation Details'!$A$18:$L$205, MATCH("A &amp; G ID", 'E4 TB Allocation Details'!$A$18:$L$18, 0),FALSE), 'E2 Allocators'!$B$15:$W$361, MATCH('O5 Details by Class &amp; Accounts'!CD$18, 'E2 Allocators'!$B$15:$W$15, 0),FALSE)*$E33)</f>
        <v>0</v>
      </c>
      <c r="CE33" s="1411">
        <f>IF(ISERROR(VLOOKUP(VLOOKUP($A33, 'E4 TB Allocation Details'!$A$18:$L$205, MATCH("A &amp; G ID", 'E4 TB Allocation Details'!$A$18:$L$18, 0),FALSE), 'E2 Allocators'!$B$15:$W$361, MATCH('O5 Details by Class &amp; Accounts'!CE$18, 'E2 Allocators'!$B$15:$W$15, 0),FALSE)*$E33), 0, VLOOKUP(VLOOKUP($A33, 'E4 TB Allocation Details'!$A$18:$L$205, MATCH("A &amp; G ID", 'E4 TB Allocation Details'!$A$18:$L$18, 0),FALSE), 'E2 Allocators'!$B$15:$W$361, MATCH('O5 Details by Class &amp; Accounts'!CE$18, 'E2 Allocators'!$B$15:$W$15, 0),FALSE)*$E33)</f>
        <v>0</v>
      </c>
      <c r="CF33" s="1411">
        <f>IF(ISERROR(VLOOKUP(VLOOKUP($A33, 'E4 TB Allocation Details'!$A$18:$L$205, MATCH("A &amp; G ID", 'E4 TB Allocation Details'!$A$18:$L$18, 0),FALSE), 'E2 Allocators'!$B$15:$W$361, MATCH('O5 Details by Class &amp; Accounts'!CF$18, 'E2 Allocators'!$B$15:$W$15, 0),FALSE)*$E33), 0, VLOOKUP(VLOOKUP($A33, 'E4 TB Allocation Details'!$A$18:$L$205, MATCH("A &amp; G ID", 'E4 TB Allocation Details'!$A$18:$L$18, 0),FALSE), 'E2 Allocators'!$B$15:$W$361, MATCH('O5 Details by Class &amp; Accounts'!CF$18, 'E2 Allocators'!$B$15:$W$15, 0),FALSE)*$E33)</f>
        <v>0</v>
      </c>
      <c r="CG33" s="1411">
        <f>IF(ISERROR(VLOOKUP(VLOOKUP($A33, 'E4 TB Allocation Details'!$A$18:$L$205, MATCH("A &amp; G ID", 'E4 TB Allocation Details'!$A$18:$L$18, 0),FALSE), 'E2 Allocators'!$B$15:$W$361, MATCH('O5 Details by Class &amp; Accounts'!CG$18, 'E2 Allocators'!$B$15:$W$15, 0),FALSE)*$E33), 0, VLOOKUP(VLOOKUP($A33, 'E4 TB Allocation Details'!$A$18:$L$205, MATCH("A &amp; G ID", 'E4 TB Allocation Details'!$A$18:$L$18, 0),FALSE), 'E2 Allocators'!$B$15:$W$361, MATCH('O5 Details by Class &amp; Accounts'!CG$18, 'E2 Allocators'!$B$15:$W$15, 0),FALSE)*$E33)</f>
        <v>0</v>
      </c>
      <c r="CH33" s="1411">
        <f>IF(ISERROR(VLOOKUP(VLOOKUP($A33, 'E4 TB Allocation Details'!$A$18:$L$205, MATCH("A &amp; G ID", 'E4 TB Allocation Details'!$A$18:$L$18, 0),FALSE), 'E2 Allocators'!$B$15:$W$361, MATCH('O5 Details by Class &amp; Accounts'!CH$18, 'E2 Allocators'!$B$15:$W$15, 0),FALSE)*$E33), 0, VLOOKUP(VLOOKUP($A33, 'E4 TB Allocation Details'!$A$18:$L$205, MATCH("A &amp; G ID", 'E4 TB Allocation Details'!$A$18:$L$18, 0),FALSE), 'E2 Allocators'!$B$15:$W$361, MATCH('O5 Details by Class &amp; Accounts'!CH$18, 'E2 Allocators'!$B$15:$W$15, 0),FALSE)*$E33)</f>
        <v>0</v>
      </c>
      <c r="CI33" s="1411">
        <f>IF(ISERROR(VLOOKUP(VLOOKUP($A33, 'E4 TB Allocation Details'!$A$18:$L$205, MATCH("A &amp; G ID", 'E4 TB Allocation Details'!$A$18:$L$18, 0),FALSE), 'E2 Allocators'!$B$15:$W$361, MATCH('O5 Details by Class &amp; Accounts'!CI$18, 'E2 Allocators'!$B$15:$W$15, 0),FALSE)*$E33), 0, VLOOKUP(VLOOKUP($A33, 'E4 TB Allocation Details'!$A$18:$L$205, MATCH("A &amp; G ID", 'E4 TB Allocation Details'!$A$18:$L$18, 0),FALSE), 'E2 Allocators'!$B$15:$W$361, MATCH('O5 Details by Class &amp; Accounts'!CI$18, 'E2 Allocators'!$B$15:$W$15, 0),FALSE)*$E33)</f>
        <v>0</v>
      </c>
      <c r="CJ33" s="1411">
        <f>IF(ISERROR(VLOOKUP(VLOOKUP($A33, 'E4 TB Allocation Details'!$A$18:$L$205, MATCH("A &amp; G ID", 'E4 TB Allocation Details'!$A$18:$L$18, 0),FALSE), 'E2 Allocators'!$B$15:$W$361, MATCH('O5 Details by Class &amp; Accounts'!CJ$18, 'E2 Allocators'!$B$15:$W$15, 0),FALSE)*$E33), 0, VLOOKUP(VLOOKUP($A33, 'E4 TB Allocation Details'!$A$18:$L$205, MATCH("A &amp; G ID", 'E4 TB Allocation Details'!$A$18:$L$18, 0),FALSE), 'E2 Allocators'!$B$15:$W$361, MATCH('O5 Details by Class &amp; Accounts'!CJ$18, 'E2 Allocators'!$B$15:$W$15, 0),FALSE)*$E33)</f>
        <v>0</v>
      </c>
      <c r="CK33" s="1411">
        <f>IF(ISERROR(VLOOKUP(VLOOKUP($A33, 'E4 TB Allocation Details'!$A$18:$L$205, MATCH("A &amp; G ID", 'E4 TB Allocation Details'!$A$18:$L$18, 0),FALSE), 'E2 Allocators'!$B$15:$W$361, MATCH('O5 Details by Class &amp; Accounts'!CK$18, 'E2 Allocators'!$B$15:$W$15, 0),FALSE)*$E33), 0, VLOOKUP(VLOOKUP($A33, 'E4 TB Allocation Details'!$A$18:$L$205, MATCH("A &amp; G ID", 'E4 TB Allocation Details'!$A$18:$L$18, 0),FALSE), 'E2 Allocators'!$B$15:$W$361, MATCH('O5 Details by Class &amp; Accounts'!CK$18, 'E2 Allocators'!$B$15:$W$15, 0),FALSE)*$E33)</f>
        <v>0</v>
      </c>
      <c r="CL33" s="1411">
        <f>IF(ISERROR(VLOOKUP(VLOOKUP($A33, 'E4 TB Allocation Details'!$A$18:$L$205, MATCH("A &amp; G ID", 'E4 TB Allocation Details'!$A$18:$L$18, 0),FALSE), 'E2 Allocators'!$B$15:$W$361, MATCH('O5 Details by Class &amp; Accounts'!CL$18, 'E2 Allocators'!$B$15:$W$15, 0),FALSE)*$E33), 0, VLOOKUP(VLOOKUP($A33, 'E4 TB Allocation Details'!$A$18:$L$205, MATCH("A &amp; G ID", 'E4 TB Allocation Details'!$A$18:$L$18, 0),FALSE), 'E2 Allocators'!$B$15:$W$361, MATCH('O5 Details by Class &amp; Accounts'!CL$18, 'E2 Allocators'!$B$15:$W$15, 0),FALSE)*$E33)</f>
        <v>0</v>
      </c>
      <c r="CM33" s="1411">
        <f>IF(ISERROR(VLOOKUP(VLOOKUP($A33, 'E4 TB Allocation Details'!$A$18:$L$205, MATCH("A &amp; G ID", 'E4 TB Allocation Details'!$A$18:$L$18, 0),FALSE), 'E2 Allocators'!$B$15:$W$361, MATCH('O5 Details by Class &amp; Accounts'!CM$18, 'E2 Allocators'!$B$15:$W$15, 0),FALSE)*$E33), 0, VLOOKUP(VLOOKUP($A33, 'E4 TB Allocation Details'!$A$18:$L$205, MATCH("A &amp; G ID", 'E4 TB Allocation Details'!$A$18:$L$18, 0),FALSE), 'E2 Allocators'!$B$15:$W$361, MATCH('O5 Details by Class &amp; Accounts'!CM$18, 'E2 Allocators'!$B$15:$W$15, 0),FALSE)*$E33)</f>
        <v>0</v>
      </c>
      <c r="CN33" s="1411">
        <f t="shared" si="5"/>
        <v>0</v>
      </c>
      <c r="CO33" s="1791">
        <f t="shared" si="4"/>
        <v>0</v>
      </c>
      <c r="CQ33" s="2086" t="s">
        <v>1137</v>
      </c>
    </row>
    <row r="34" spans="1:95" s="80" customFormat="1" ht="25.5">
      <c r="A34" s="1174">
        <v>1820</v>
      </c>
      <c r="B34" s="1175" t="s">
        <v>38</v>
      </c>
      <c r="C34" s="1788">
        <f>IF(ISERROR(VLOOKUP($A34,'I3 TB Data'!$A$23:$H$458,MATCH('O5 Details by Class &amp; Accounts'!$C$18, 'I3 TB Data'!$A$23:$H$23,0),0)), 0, VLOOKUP($A34,'I3 TB Data'!$A$23:$H$458,MATCH('O5 Details by Class &amp; Accounts'!$C$18,'I3 TB Data'!$A$23:$H$23,0),0))</f>
        <v>3861500</v>
      </c>
      <c r="D34" s="1789">
        <f>'I4 BO ASSETS'!E31</f>
        <v>-3861500</v>
      </c>
      <c r="E34" s="1788">
        <f t="shared" si="6"/>
        <v>0</v>
      </c>
      <c r="F34" s="1790">
        <f>IF(ISERROR(VLOOKUP($A34, 'E1 Categorization'!A33:E122, MATCH("Customer Component", 'E1 Categorization'!$A$33:$E$33,0), 0)), 0, IF(VLOOKUP($A34, 'E1 Categorization'!A33:E122, MATCH("Customer Component", 'E1 Categorization'!$A$33:$E$33,0), 0)=0, 'O5 Details by Class &amp; Accounts'!$E34, IF(AND(VLOOKUP($A34, 'E1 Categorization'!A33:E122, MATCH("Customer Component", 'E1 Categorization'!$A$33:$E$33,0), 0) &gt;0, VLOOKUP($A34, 'E1 Categorization'!A33:E122, MATCH("Customer Component", 'E1 Categorization'!$A$33:$E$33,0), 0)&lt;1), 'O5 Details by Class &amp; Accounts'!$E34*(1-VLOOKUP($A34, 'E1 Categorization'!A33:E122, MATCH("Customer Component", 'E1 Categorization'!$A$33:$E$33,0), 0)), 0)))</f>
        <v>0</v>
      </c>
      <c r="G34" s="1790">
        <f>IF(ISERROR(VLOOKUP($A34, 'E1 Categorization'!A33:E122, MATCH("Customer Component", 'E1 Categorization'!$A$33:$E$33,0), 0)),0, IF(VLOOKUP($A34, 'E1 Categorization'!A33:E122, MATCH("Customer Component", 'E1 Categorization'!$A$33:$E$33,0), 0)=0, 0, IF(AND(VLOOKUP($A34, 'E1 Categorization'!A33:E122, MATCH("Customer Component", 'E1 Categorization'!$A$33:$E$33,0), 0) &gt;0, VLOOKUP($A34, 'E1 Categorization'!A33:E122, MATCH("Customer Component", 'E1 Categorization'!$A$33:$E$33,0), 0)&lt;1), 'O5 Details by Class &amp; Accounts'!$E34*(VLOOKUP($A34, 'E1 Categorization'!A33:E122, MATCH("Customer Component", 'E1 Categorization'!$A$33:$E$33,0), 0)), 'O5 Details by Class &amp; Accounts'!$E34)))</f>
        <v>0</v>
      </c>
      <c r="H34" s="1411">
        <f t="shared" si="0"/>
        <v>0</v>
      </c>
      <c r="I34" s="1411">
        <f>IF(ISERROR(VLOOKUP(VLOOKUP($A34, 'E4 TB Allocation Details'!$A$18:$L$205, MATCH("Demand ID", 'E4 TB Allocation Details'!$A$18:$L$18, 0),FALSE), 'E2 Allocators'!$B$15:$W$361, MATCH('O5 Details by Class &amp; Accounts'!I$18, 'E2 Allocators'!$B$15:$W$15, 0),FALSE)*$F34), 0, VLOOKUP(VLOOKUP($A34, 'E4 TB Allocation Details'!$A$18:$L$205, MATCH("Demand ID", 'E4 TB Allocation Details'!$A$18:$L$18, 0),FALSE), 'E2 Allocators'!$B$15:$W$361, MATCH('O5 Details by Class &amp; Accounts'!I$18, 'E2 Allocators'!$B$15:$W$15, 0),FALSE)*$F34)</f>
        <v>0</v>
      </c>
      <c r="J34" s="1411">
        <f>IF(ISERROR(VLOOKUP(VLOOKUP($A34, 'E4 TB Allocation Details'!$A$18:$L$205, MATCH("Demand ID", 'E4 TB Allocation Details'!$A$18:$L$18, 0),FALSE), 'E2 Allocators'!$B$15:$W$361, MATCH('O5 Details by Class &amp; Accounts'!J$18, 'E2 Allocators'!$B$15:$W$15, 0),FALSE)*$F34), 0, VLOOKUP(VLOOKUP($A34, 'E4 TB Allocation Details'!$A$18:$L$205, MATCH("Demand ID", 'E4 TB Allocation Details'!$A$18:$L$18, 0),FALSE), 'E2 Allocators'!$B$15:$W$361, MATCH('O5 Details by Class &amp; Accounts'!J$18, 'E2 Allocators'!$B$15:$W$15, 0),FALSE)*$F34)</f>
        <v>0</v>
      </c>
      <c r="K34" s="1411">
        <f>IF(ISERROR(VLOOKUP(VLOOKUP($A34, 'E4 TB Allocation Details'!$A$18:$L$205, MATCH("Demand ID", 'E4 TB Allocation Details'!$A$18:$L$18, 0),FALSE), 'E2 Allocators'!$B$15:$W$361, MATCH('O5 Details by Class &amp; Accounts'!K$18, 'E2 Allocators'!$B$15:$W$15, 0),FALSE)*$F34), 0, VLOOKUP(VLOOKUP($A34, 'E4 TB Allocation Details'!$A$18:$L$205, MATCH("Demand ID", 'E4 TB Allocation Details'!$A$18:$L$18, 0),FALSE), 'E2 Allocators'!$B$15:$W$361, MATCH('O5 Details by Class &amp; Accounts'!K$18, 'E2 Allocators'!$B$15:$W$15, 0),FALSE)*$F34)</f>
        <v>0</v>
      </c>
      <c r="L34" s="1411">
        <f>IF(ISERROR(VLOOKUP(VLOOKUP($A34, 'E4 TB Allocation Details'!$A$18:$L$205, MATCH("Demand ID", 'E4 TB Allocation Details'!$A$18:$L$18, 0),FALSE), 'E2 Allocators'!$B$15:$W$361, MATCH('O5 Details by Class &amp; Accounts'!L$18, 'E2 Allocators'!$B$15:$W$15, 0),FALSE)*$F34), 0, VLOOKUP(VLOOKUP($A34, 'E4 TB Allocation Details'!$A$18:$L$205, MATCH("Demand ID", 'E4 TB Allocation Details'!$A$18:$L$18, 0),FALSE), 'E2 Allocators'!$B$15:$W$361, MATCH('O5 Details by Class &amp; Accounts'!L$18, 'E2 Allocators'!$B$15:$W$15, 0),FALSE)*$F34)</f>
        <v>0</v>
      </c>
      <c r="M34" s="1411">
        <f>IF(ISERROR(VLOOKUP(VLOOKUP($A34, 'E4 TB Allocation Details'!$A$18:$L$205, MATCH("Demand ID", 'E4 TB Allocation Details'!$A$18:$L$18, 0),FALSE), 'E2 Allocators'!$B$15:$W$361, MATCH('O5 Details by Class &amp; Accounts'!M$18, 'E2 Allocators'!$B$15:$W$15, 0),FALSE)*$F34), 0, VLOOKUP(VLOOKUP($A34, 'E4 TB Allocation Details'!$A$18:$L$205, MATCH("Demand ID", 'E4 TB Allocation Details'!$A$18:$L$18, 0),FALSE), 'E2 Allocators'!$B$15:$W$361, MATCH('O5 Details by Class &amp; Accounts'!M$18, 'E2 Allocators'!$B$15:$W$15, 0),FALSE)*$F34)</f>
        <v>0</v>
      </c>
      <c r="N34" s="1411">
        <f>IF(ISERROR(VLOOKUP(VLOOKUP($A34, 'E4 TB Allocation Details'!$A$18:$L$205, MATCH("Demand ID", 'E4 TB Allocation Details'!$A$18:$L$18, 0),FALSE), 'E2 Allocators'!$B$15:$W$361, MATCH('O5 Details by Class &amp; Accounts'!N$18, 'E2 Allocators'!$B$15:$W$15, 0),FALSE)*$F34), 0, VLOOKUP(VLOOKUP($A34, 'E4 TB Allocation Details'!$A$18:$L$205, MATCH("Demand ID", 'E4 TB Allocation Details'!$A$18:$L$18, 0),FALSE), 'E2 Allocators'!$B$15:$W$361, MATCH('O5 Details by Class &amp; Accounts'!N$18, 'E2 Allocators'!$B$15:$W$15, 0),FALSE)*$F34)</f>
        <v>0</v>
      </c>
      <c r="O34" s="1411">
        <f>IF(ISERROR(VLOOKUP(VLOOKUP($A34, 'E4 TB Allocation Details'!$A$18:$L$205, MATCH("Demand ID", 'E4 TB Allocation Details'!$A$18:$L$18, 0),FALSE), 'E2 Allocators'!$B$15:$W$361, MATCH('O5 Details by Class &amp; Accounts'!O$18, 'E2 Allocators'!$B$15:$W$15, 0),FALSE)*$F34), 0, VLOOKUP(VLOOKUP($A34, 'E4 TB Allocation Details'!$A$18:$L$205, MATCH("Demand ID", 'E4 TB Allocation Details'!$A$18:$L$18, 0),FALSE), 'E2 Allocators'!$B$15:$W$361, MATCH('O5 Details by Class &amp; Accounts'!O$18, 'E2 Allocators'!$B$15:$W$15, 0),FALSE)*$F34)</f>
        <v>0</v>
      </c>
      <c r="P34" s="1411">
        <f>IF(ISERROR(VLOOKUP(VLOOKUP($A34, 'E4 TB Allocation Details'!$A$18:$L$205, MATCH("Demand ID", 'E4 TB Allocation Details'!$A$18:$L$18, 0),FALSE), 'E2 Allocators'!$B$15:$W$361, MATCH('O5 Details by Class &amp; Accounts'!P$18, 'E2 Allocators'!$B$15:$W$15, 0),FALSE)*$F34), 0, VLOOKUP(VLOOKUP($A34, 'E4 TB Allocation Details'!$A$18:$L$205, MATCH("Demand ID", 'E4 TB Allocation Details'!$A$18:$L$18, 0),FALSE), 'E2 Allocators'!$B$15:$W$361, MATCH('O5 Details by Class &amp; Accounts'!P$18, 'E2 Allocators'!$B$15:$W$15, 0),FALSE)*$F34)</f>
        <v>0</v>
      </c>
      <c r="Q34" s="1411">
        <f>IF(ISERROR(VLOOKUP(VLOOKUP($A34, 'E4 TB Allocation Details'!$A$18:$L$205, MATCH("Demand ID", 'E4 TB Allocation Details'!$A$18:$L$18, 0),FALSE), 'E2 Allocators'!$B$15:$W$361, MATCH('O5 Details by Class &amp; Accounts'!Q$18, 'E2 Allocators'!$B$15:$W$15, 0),FALSE)*$F34), 0, VLOOKUP(VLOOKUP($A34, 'E4 TB Allocation Details'!$A$18:$L$205, MATCH("Demand ID", 'E4 TB Allocation Details'!$A$18:$L$18, 0),FALSE), 'E2 Allocators'!$B$15:$W$361, MATCH('O5 Details by Class &amp; Accounts'!Q$18, 'E2 Allocators'!$B$15:$W$15, 0),FALSE)*$F34)</f>
        <v>0</v>
      </c>
      <c r="R34" s="1411">
        <f>IF(ISERROR(VLOOKUP(VLOOKUP($A34, 'E4 TB Allocation Details'!$A$18:$L$205, MATCH("Demand ID", 'E4 TB Allocation Details'!$A$18:$L$18, 0),FALSE), 'E2 Allocators'!$B$15:$W$361, MATCH('O5 Details by Class &amp; Accounts'!R$18, 'E2 Allocators'!$B$15:$W$15, 0),FALSE)*$F34), 0, VLOOKUP(VLOOKUP($A34, 'E4 TB Allocation Details'!$A$18:$L$205, MATCH("Demand ID", 'E4 TB Allocation Details'!$A$18:$L$18, 0),FALSE), 'E2 Allocators'!$B$15:$W$361, MATCH('O5 Details by Class &amp; Accounts'!R$18, 'E2 Allocators'!$B$15:$W$15, 0),FALSE)*$F34)</f>
        <v>0</v>
      </c>
      <c r="S34" s="1411">
        <f>IF(ISERROR(VLOOKUP(VLOOKUP($A34, 'E4 TB Allocation Details'!$A$18:$L$205, MATCH("Demand ID", 'E4 TB Allocation Details'!$A$18:$L$18, 0),FALSE), 'E2 Allocators'!$B$15:$W$361, MATCH('O5 Details by Class &amp; Accounts'!S$18, 'E2 Allocators'!$B$15:$W$15, 0),FALSE)*$F34), 0, VLOOKUP(VLOOKUP($A34, 'E4 TB Allocation Details'!$A$18:$L$205, MATCH("Demand ID", 'E4 TB Allocation Details'!$A$18:$L$18, 0),FALSE), 'E2 Allocators'!$B$15:$W$361, MATCH('O5 Details by Class &amp; Accounts'!S$18, 'E2 Allocators'!$B$15:$W$15, 0),FALSE)*$F34)</f>
        <v>0</v>
      </c>
      <c r="T34" s="1411">
        <f>IF(ISERROR(VLOOKUP(VLOOKUP($A34, 'E4 TB Allocation Details'!$A$18:$L$205, MATCH("Demand ID", 'E4 TB Allocation Details'!$A$18:$L$18, 0),FALSE), 'E2 Allocators'!$B$15:$W$361, MATCH('O5 Details by Class &amp; Accounts'!T$18, 'E2 Allocators'!$B$15:$W$15, 0),FALSE)*$F34), 0, VLOOKUP(VLOOKUP($A34, 'E4 TB Allocation Details'!$A$18:$L$205, MATCH("Demand ID", 'E4 TB Allocation Details'!$A$18:$L$18, 0),FALSE), 'E2 Allocators'!$B$15:$W$361, MATCH('O5 Details by Class &amp; Accounts'!T$18, 'E2 Allocators'!$B$15:$W$15, 0),FALSE)*$F34)</f>
        <v>0</v>
      </c>
      <c r="U34" s="1411">
        <f>IF(ISERROR(VLOOKUP(VLOOKUP($A34, 'E4 TB Allocation Details'!$A$18:$L$205, MATCH("Demand ID", 'E4 TB Allocation Details'!$A$18:$L$18, 0),FALSE), 'E2 Allocators'!$B$15:$W$361, MATCH('O5 Details by Class &amp; Accounts'!U$18, 'E2 Allocators'!$B$15:$W$15, 0),FALSE)*$F34), 0, VLOOKUP(VLOOKUP($A34, 'E4 TB Allocation Details'!$A$18:$L$205, MATCH("Demand ID", 'E4 TB Allocation Details'!$A$18:$L$18, 0),FALSE), 'E2 Allocators'!$B$15:$W$361, MATCH('O5 Details by Class &amp; Accounts'!U$18, 'E2 Allocators'!$B$15:$W$15, 0),FALSE)*$F34)</f>
        <v>0</v>
      </c>
      <c r="V34" s="1411">
        <f>IF(ISERROR(VLOOKUP(VLOOKUP($A34, 'E4 TB Allocation Details'!$A$18:$L$205, MATCH("Demand ID", 'E4 TB Allocation Details'!$A$18:$L$18, 0),FALSE), 'E2 Allocators'!$B$15:$W$361, MATCH('O5 Details by Class &amp; Accounts'!V$18, 'E2 Allocators'!$B$15:$W$15, 0),FALSE)*$F34), 0, VLOOKUP(VLOOKUP($A34, 'E4 TB Allocation Details'!$A$18:$L$205, MATCH("Demand ID", 'E4 TB Allocation Details'!$A$18:$L$18, 0),FALSE), 'E2 Allocators'!$B$15:$W$361, MATCH('O5 Details by Class &amp; Accounts'!V$18, 'E2 Allocators'!$B$15:$W$15, 0),FALSE)*$F34)</f>
        <v>0</v>
      </c>
      <c r="W34" s="1411">
        <f>IF(ISERROR(VLOOKUP(VLOOKUP($A34, 'E4 TB Allocation Details'!$A$18:$L$205, MATCH("Demand ID", 'E4 TB Allocation Details'!$A$18:$L$18, 0),FALSE), 'E2 Allocators'!$B$15:$W$361, MATCH('O5 Details by Class &amp; Accounts'!W$18, 'E2 Allocators'!$B$15:$W$15, 0),FALSE)*$F34), 0, VLOOKUP(VLOOKUP($A34, 'E4 TB Allocation Details'!$A$18:$L$205, MATCH("Demand ID", 'E4 TB Allocation Details'!$A$18:$L$18, 0),FALSE), 'E2 Allocators'!$B$15:$W$361, MATCH('O5 Details by Class &amp; Accounts'!W$18, 'E2 Allocators'!$B$15:$W$15, 0),FALSE)*$F34)</f>
        <v>0</v>
      </c>
      <c r="X34" s="1411">
        <f>IF(ISERROR(VLOOKUP(VLOOKUP($A34, 'E4 TB Allocation Details'!$A$18:$L$205, MATCH("Demand ID", 'E4 TB Allocation Details'!$A$18:$L$18, 0),FALSE), 'E2 Allocators'!$B$15:$W$361, MATCH('O5 Details by Class &amp; Accounts'!X$18, 'E2 Allocators'!$B$15:$W$15, 0),FALSE)*$F34), 0, VLOOKUP(VLOOKUP($A34, 'E4 TB Allocation Details'!$A$18:$L$205, MATCH("Demand ID", 'E4 TB Allocation Details'!$A$18:$L$18, 0),FALSE), 'E2 Allocators'!$B$15:$W$361, MATCH('O5 Details by Class &amp; Accounts'!X$18, 'E2 Allocators'!$B$15:$W$15, 0),FALSE)*$F34)</f>
        <v>0</v>
      </c>
      <c r="Y34" s="1411">
        <f>IF(ISERROR(VLOOKUP(VLOOKUP($A34, 'E4 TB Allocation Details'!$A$18:$L$205, MATCH("Demand ID", 'E4 TB Allocation Details'!$A$18:$L$18, 0),FALSE), 'E2 Allocators'!$B$15:$W$361, MATCH('O5 Details by Class &amp; Accounts'!Y$18, 'E2 Allocators'!$B$15:$W$15, 0),FALSE)*$F34), 0, VLOOKUP(VLOOKUP($A34, 'E4 TB Allocation Details'!$A$18:$L$205, MATCH("Demand ID", 'E4 TB Allocation Details'!$A$18:$L$18, 0),FALSE), 'E2 Allocators'!$B$15:$W$361, MATCH('O5 Details by Class &amp; Accounts'!Y$18, 'E2 Allocators'!$B$15:$W$15, 0),FALSE)*$F34)</f>
        <v>0</v>
      </c>
      <c r="Z34" s="1411">
        <f>IF(ISERROR(VLOOKUP(VLOOKUP($A34, 'E4 TB Allocation Details'!$A$18:$L$205, MATCH("Demand ID", 'E4 TB Allocation Details'!$A$18:$L$18, 0),FALSE), 'E2 Allocators'!$B$15:$W$361, MATCH('O5 Details by Class &amp; Accounts'!Z$18, 'E2 Allocators'!$B$15:$W$15, 0),FALSE)*$F34), 0, VLOOKUP(VLOOKUP($A34, 'E4 TB Allocation Details'!$A$18:$L$205, MATCH("Demand ID", 'E4 TB Allocation Details'!$A$18:$L$18, 0),FALSE), 'E2 Allocators'!$B$15:$W$361, MATCH('O5 Details by Class &amp; Accounts'!Z$18, 'E2 Allocators'!$B$15:$W$15, 0),FALSE)*$F34)</f>
        <v>0</v>
      </c>
      <c r="AA34" s="1411">
        <f>IF(ISERROR(VLOOKUP(VLOOKUP($A34, 'E4 TB Allocation Details'!$A$18:$L$205, MATCH("Demand ID", 'E4 TB Allocation Details'!$A$18:$L$18, 0),FALSE), 'E2 Allocators'!$B$15:$W$361, MATCH('O5 Details by Class &amp; Accounts'!AA$18, 'E2 Allocators'!$B$15:$W$15, 0),FALSE)*$F34), 0, VLOOKUP(VLOOKUP($A34, 'E4 TB Allocation Details'!$A$18:$L$205, MATCH("Demand ID", 'E4 TB Allocation Details'!$A$18:$L$18, 0),FALSE), 'E2 Allocators'!$B$15:$W$361, MATCH('O5 Details by Class &amp; Accounts'!AA$18, 'E2 Allocators'!$B$15:$W$15, 0),FALSE)*$F34)</f>
        <v>0</v>
      </c>
      <c r="AB34" s="1411">
        <f>IF(ISERROR(VLOOKUP(VLOOKUP($A34, 'E4 TB Allocation Details'!$A$18:$L$205, MATCH("Demand ID", 'E4 TB Allocation Details'!$A$18:$L$18, 0),FALSE), 'E2 Allocators'!$B$15:$W$361, MATCH('O5 Details by Class &amp; Accounts'!AB$18, 'E2 Allocators'!$B$15:$W$15, 0),FALSE)*$F34), 0, VLOOKUP(VLOOKUP($A34, 'E4 TB Allocation Details'!$A$18:$L$205, MATCH("Demand ID", 'E4 TB Allocation Details'!$A$18:$L$18, 0),FALSE), 'E2 Allocators'!$B$15:$W$361, MATCH('O5 Details by Class &amp; Accounts'!AB$18, 'E2 Allocators'!$B$15:$W$15, 0),FALSE)*$F34)</f>
        <v>0</v>
      </c>
      <c r="AC34" s="1411">
        <f t="shared" si="1"/>
        <v>0</v>
      </c>
      <c r="AD34" s="1411">
        <f>IF(ISERROR(VLOOKUP(VLOOKUP($A34, 'E4 TB Allocation Details'!$A$18:$L$205, MATCH("Customer ID", 'E4 TB Allocation Details'!$A$18:$L$18, 0),FALSE), 'E2 Allocators'!$B$15:$W$361, MATCH('O5 Details by Class &amp; Accounts'!AD$18, 'E2 Allocators'!$B$15:$W$15, 0),FALSE)*$G34), 0, VLOOKUP(VLOOKUP($A34, 'E4 TB Allocation Details'!$A$18:$L$205, MATCH("Customer ID", 'E4 TB Allocation Details'!$A$18:$L$18, 0),FALSE), 'E2 Allocators'!$B$15:$W$361, MATCH('O5 Details by Class &amp; Accounts'!AD$18, 'E2 Allocators'!$B$15:$W$15, 0),FALSE)*$G34)</f>
        <v>0</v>
      </c>
      <c r="AE34" s="1411">
        <f>IF(ISERROR(VLOOKUP(VLOOKUP($A34, 'E4 TB Allocation Details'!$A$18:$L$205, MATCH("Customer ID", 'E4 TB Allocation Details'!$A$18:$L$18, 0),FALSE), 'E2 Allocators'!$B$15:$W$361, MATCH('O5 Details by Class &amp; Accounts'!AE$18, 'E2 Allocators'!$B$15:$W$15, 0),FALSE)*$G34), 0, VLOOKUP(VLOOKUP($A34, 'E4 TB Allocation Details'!$A$18:$L$205, MATCH("Customer ID", 'E4 TB Allocation Details'!$A$18:$L$18, 0),FALSE), 'E2 Allocators'!$B$15:$W$361, MATCH('O5 Details by Class &amp; Accounts'!AE$18, 'E2 Allocators'!$B$15:$W$15, 0),FALSE)*$G34)</f>
        <v>0</v>
      </c>
      <c r="AF34" s="1411">
        <f>IF(ISERROR(VLOOKUP(VLOOKUP($A34, 'E4 TB Allocation Details'!$A$18:$L$205, MATCH("Customer ID", 'E4 TB Allocation Details'!$A$18:$L$18, 0),FALSE), 'E2 Allocators'!$B$15:$W$361, MATCH('O5 Details by Class &amp; Accounts'!AF$18, 'E2 Allocators'!$B$15:$W$15, 0),FALSE)*$G34), 0, VLOOKUP(VLOOKUP($A34, 'E4 TB Allocation Details'!$A$18:$L$205, MATCH("Customer ID", 'E4 TB Allocation Details'!$A$18:$L$18, 0),FALSE), 'E2 Allocators'!$B$15:$W$361, MATCH('O5 Details by Class &amp; Accounts'!AF$18, 'E2 Allocators'!$B$15:$W$15, 0),FALSE)*$G34)</f>
        <v>0</v>
      </c>
      <c r="AG34" s="1411">
        <f>IF(ISERROR(VLOOKUP(VLOOKUP($A34, 'E4 TB Allocation Details'!$A$18:$L$205, MATCH("Customer ID", 'E4 TB Allocation Details'!$A$18:$L$18, 0),FALSE), 'E2 Allocators'!$B$15:$W$361, MATCH('O5 Details by Class &amp; Accounts'!AG$18, 'E2 Allocators'!$B$15:$W$15, 0),FALSE)*$G34), 0, VLOOKUP(VLOOKUP($A34, 'E4 TB Allocation Details'!$A$18:$L$205, MATCH("Customer ID", 'E4 TB Allocation Details'!$A$18:$L$18, 0),FALSE), 'E2 Allocators'!$B$15:$W$361, MATCH('O5 Details by Class &amp; Accounts'!AG$18, 'E2 Allocators'!$B$15:$W$15, 0),FALSE)*$G34)</f>
        <v>0</v>
      </c>
      <c r="AH34" s="1411">
        <f>IF(ISERROR(VLOOKUP(VLOOKUP($A34, 'E4 TB Allocation Details'!$A$18:$L$205, MATCH("Customer ID", 'E4 TB Allocation Details'!$A$18:$L$18, 0),FALSE), 'E2 Allocators'!$B$15:$W$361, MATCH('O5 Details by Class &amp; Accounts'!AH$18, 'E2 Allocators'!$B$15:$W$15, 0),FALSE)*$G34), 0, VLOOKUP(VLOOKUP($A34, 'E4 TB Allocation Details'!$A$18:$L$205, MATCH("Customer ID", 'E4 TB Allocation Details'!$A$18:$L$18, 0),FALSE), 'E2 Allocators'!$B$15:$W$361, MATCH('O5 Details by Class &amp; Accounts'!AH$18, 'E2 Allocators'!$B$15:$W$15, 0),FALSE)*$G34)</f>
        <v>0</v>
      </c>
      <c r="AI34" s="1411">
        <f>IF(ISERROR(VLOOKUP(VLOOKUP($A34, 'E4 TB Allocation Details'!$A$18:$L$205, MATCH("Customer ID", 'E4 TB Allocation Details'!$A$18:$L$18, 0),FALSE), 'E2 Allocators'!$B$15:$W$361, MATCH('O5 Details by Class &amp; Accounts'!AI$18, 'E2 Allocators'!$B$15:$W$15, 0),FALSE)*$G34), 0, VLOOKUP(VLOOKUP($A34, 'E4 TB Allocation Details'!$A$18:$L$205, MATCH("Customer ID", 'E4 TB Allocation Details'!$A$18:$L$18, 0),FALSE), 'E2 Allocators'!$B$15:$W$361, MATCH('O5 Details by Class &amp; Accounts'!AI$18, 'E2 Allocators'!$B$15:$W$15, 0),FALSE)*$G34)</f>
        <v>0</v>
      </c>
      <c r="AJ34" s="1411">
        <f>IF(ISERROR(VLOOKUP(VLOOKUP($A34, 'E4 TB Allocation Details'!$A$18:$L$205, MATCH("Customer ID", 'E4 TB Allocation Details'!$A$18:$L$18, 0),FALSE), 'E2 Allocators'!$B$15:$W$361, MATCH('O5 Details by Class &amp; Accounts'!AJ$18, 'E2 Allocators'!$B$15:$W$15, 0),FALSE)*$G34), 0, VLOOKUP(VLOOKUP($A34, 'E4 TB Allocation Details'!$A$18:$L$205, MATCH("Customer ID", 'E4 TB Allocation Details'!$A$18:$L$18, 0),FALSE), 'E2 Allocators'!$B$15:$W$361, MATCH('O5 Details by Class &amp; Accounts'!AJ$18, 'E2 Allocators'!$B$15:$W$15, 0),FALSE)*$G34)</f>
        <v>0</v>
      </c>
      <c r="AK34" s="1411">
        <f>IF(ISERROR(VLOOKUP(VLOOKUP($A34, 'E4 TB Allocation Details'!$A$18:$L$205, MATCH("Customer ID", 'E4 TB Allocation Details'!$A$18:$L$18, 0),FALSE), 'E2 Allocators'!$B$15:$W$361, MATCH('O5 Details by Class &amp; Accounts'!AK$18, 'E2 Allocators'!$B$15:$W$15, 0),FALSE)*$G34), 0, VLOOKUP(VLOOKUP($A34, 'E4 TB Allocation Details'!$A$18:$L$205, MATCH("Customer ID", 'E4 TB Allocation Details'!$A$18:$L$18, 0),FALSE), 'E2 Allocators'!$B$15:$W$361, MATCH('O5 Details by Class &amp; Accounts'!AK$18, 'E2 Allocators'!$B$15:$W$15, 0),FALSE)*$G34)</f>
        <v>0</v>
      </c>
      <c r="AL34" s="1411">
        <f>IF(ISERROR(VLOOKUP(VLOOKUP($A34, 'E4 TB Allocation Details'!$A$18:$L$205, MATCH("Customer ID", 'E4 TB Allocation Details'!$A$18:$L$18, 0),FALSE), 'E2 Allocators'!$B$15:$W$361, MATCH('O5 Details by Class &amp; Accounts'!AL$18, 'E2 Allocators'!$B$15:$W$15, 0),FALSE)*$G34), 0, VLOOKUP(VLOOKUP($A34, 'E4 TB Allocation Details'!$A$18:$L$205, MATCH("Customer ID", 'E4 TB Allocation Details'!$A$18:$L$18, 0),FALSE), 'E2 Allocators'!$B$15:$W$361, MATCH('O5 Details by Class &amp; Accounts'!AL$18, 'E2 Allocators'!$B$15:$W$15, 0),FALSE)*$G34)</f>
        <v>0</v>
      </c>
      <c r="AM34" s="1411">
        <f>IF(ISERROR(VLOOKUP(VLOOKUP($A34, 'E4 TB Allocation Details'!$A$18:$L$205, MATCH("Customer ID", 'E4 TB Allocation Details'!$A$18:$L$18, 0),FALSE), 'E2 Allocators'!$B$15:$W$361, MATCH('O5 Details by Class &amp; Accounts'!AM$18, 'E2 Allocators'!$B$15:$W$15, 0),FALSE)*$G34), 0, VLOOKUP(VLOOKUP($A34, 'E4 TB Allocation Details'!$A$18:$L$205, MATCH("Customer ID", 'E4 TB Allocation Details'!$A$18:$L$18, 0),FALSE), 'E2 Allocators'!$B$15:$W$361, MATCH('O5 Details by Class &amp; Accounts'!AM$18, 'E2 Allocators'!$B$15:$W$15, 0),FALSE)*$G34)</f>
        <v>0</v>
      </c>
      <c r="AN34" s="1411">
        <f>IF(ISERROR(VLOOKUP(VLOOKUP($A34, 'E4 TB Allocation Details'!$A$18:$L$205, MATCH("Customer ID", 'E4 TB Allocation Details'!$A$18:$L$18, 0),FALSE), 'E2 Allocators'!$B$15:$W$361, MATCH('O5 Details by Class &amp; Accounts'!AN$18, 'E2 Allocators'!$B$15:$W$15, 0),FALSE)*$G34), 0, VLOOKUP(VLOOKUP($A34, 'E4 TB Allocation Details'!$A$18:$L$205, MATCH("Customer ID", 'E4 TB Allocation Details'!$A$18:$L$18, 0),FALSE), 'E2 Allocators'!$B$15:$W$361, MATCH('O5 Details by Class &amp; Accounts'!AN$18, 'E2 Allocators'!$B$15:$W$15, 0),FALSE)*$G34)</f>
        <v>0</v>
      </c>
      <c r="AO34" s="1411">
        <f>IF(ISERROR(VLOOKUP(VLOOKUP($A34, 'E4 TB Allocation Details'!$A$18:$L$205, MATCH("Customer ID", 'E4 TB Allocation Details'!$A$18:$L$18, 0),FALSE), 'E2 Allocators'!$B$15:$W$361, MATCH('O5 Details by Class &amp; Accounts'!AO$18, 'E2 Allocators'!$B$15:$W$15, 0),FALSE)*$G34), 0, VLOOKUP(VLOOKUP($A34, 'E4 TB Allocation Details'!$A$18:$L$205, MATCH("Customer ID", 'E4 TB Allocation Details'!$A$18:$L$18, 0),FALSE), 'E2 Allocators'!$B$15:$W$361, MATCH('O5 Details by Class &amp; Accounts'!AO$18, 'E2 Allocators'!$B$15:$W$15, 0),FALSE)*$G34)</f>
        <v>0</v>
      </c>
      <c r="AP34" s="1411">
        <f>IF(ISERROR(VLOOKUP(VLOOKUP($A34, 'E4 TB Allocation Details'!$A$18:$L$205, MATCH("Customer ID", 'E4 TB Allocation Details'!$A$18:$L$18, 0),FALSE), 'E2 Allocators'!$B$15:$W$361, MATCH('O5 Details by Class &amp; Accounts'!AP$18, 'E2 Allocators'!$B$15:$W$15, 0),FALSE)*$G34), 0, VLOOKUP(VLOOKUP($A34, 'E4 TB Allocation Details'!$A$18:$L$205, MATCH("Customer ID", 'E4 TB Allocation Details'!$A$18:$L$18, 0),FALSE), 'E2 Allocators'!$B$15:$W$361, MATCH('O5 Details by Class &amp; Accounts'!AP$18, 'E2 Allocators'!$B$15:$W$15, 0),FALSE)*$G34)</f>
        <v>0</v>
      </c>
      <c r="AQ34" s="1411">
        <f>IF(ISERROR(VLOOKUP(VLOOKUP($A34, 'E4 TB Allocation Details'!$A$18:$L$205, MATCH("Customer ID", 'E4 TB Allocation Details'!$A$18:$L$18, 0),FALSE), 'E2 Allocators'!$B$15:$W$361, MATCH('O5 Details by Class &amp; Accounts'!AQ$18, 'E2 Allocators'!$B$15:$W$15, 0),FALSE)*$G34), 0, VLOOKUP(VLOOKUP($A34, 'E4 TB Allocation Details'!$A$18:$L$205, MATCH("Customer ID", 'E4 TB Allocation Details'!$A$18:$L$18, 0),FALSE), 'E2 Allocators'!$B$15:$W$361, MATCH('O5 Details by Class &amp; Accounts'!AQ$18, 'E2 Allocators'!$B$15:$W$15, 0),FALSE)*$G34)</f>
        <v>0</v>
      </c>
      <c r="AR34" s="1411">
        <f>IF(ISERROR(VLOOKUP(VLOOKUP($A34, 'E4 TB Allocation Details'!$A$18:$L$205, MATCH("Customer ID", 'E4 TB Allocation Details'!$A$18:$L$18, 0),FALSE), 'E2 Allocators'!$B$15:$W$361, MATCH('O5 Details by Class &amp; Accounts'!AR$18, 'E2 Allocators'!$B$15:$W$15, 0),FALSE)*$G34), 0, VLOOKUP(VLOOKUP($A34, 'E4 TB Allocation Details'!$A$18:$L$205, MATCH("Customer ID", 'E4 TB Allocation Details'!$A$18:$L$18, 0),FALSE), 'E2 Allocators'!$B$15:$W$361, MATCH('O5 Details by Class &amp; Accounts'!AR$18, 'E2 Allocators'!$B$15:$W$15, 0),FALSE)*$G34)</f>
        <v>0</v>
      </c>
      <c r="AS34" s="1411">
        <f>IF(ISERROR(VLOOKUP(VLOOKUP($A34, 'E4 TB Allocation Details'!$A$18:$L$205, MATCH("Customer ID", 'E4 TB Allocation Details'!$A$18:$L$18, 0),FALSE), 'E2 Allocators'!$B$15:$W$361, MATCH('O5 Details by Class &amp; Accounts'!AS$18, 'E2 Allocators'!$B$15:$W$15, 0),FALSE)*$G34), 0, VLOOKUP(VLOOKUP($A34, 'E4 TB Allocation Details'!$A$18:$L$205, MATCH("Customer ID", 'E4 TB Allocation Details'!$A$18:$L$18, 0),FALSE), 'E2 Allocators'!$B$15:$W$361, MATCH('O5 Details by Class &amp; Accounts'!AS$18, 'E2 Allocators'!$B$15:$W$15, 0),FALSE)*$G34)</f>
        <v>0</v>
      </c>
      <c r="AT34" s="1411">
        <f>IF(ISERROR(VLOOKUP(VLOOKUP($A34, 'E4 TB Allocation Details'!$A$18:$L$205, MATCH("Customer ID", 'E4 TB Allocation Details'!$A$18:$L$18, 0),FALSE), 'E2 Allocators'!$B$15:$W$361, MATCH('O5 Details by Class &amp; Accounts'!AT$18, 'E2 Allocators'!$B$15:$W$15, 0),FALSE)*$G34), 0, VLOOKUP(VLOOKUP($A34, 'E4 TB Allocation Details'!$A$18:$L$205, MATCH("Customer ID", 'E4 TB Allocation Details'!$A$18:$L$18, 0),FALSE), 'E2 Allocators'!$B$15:$W$361, MATCH('O5 Details by Class &amp; Accounts'!AT$18, 'E2 Allocators'!$B$15:$W$15, 0),FALSE)*$G34)</f>
        <v>0</v>
      </c>
      <c r="AU34" s="1411">
        <f>IF(ISERROR(VLOOKUP(VLOOKUP($A34, 'E4 TB Allocation Details'!$A$18:$L$205, MATCH("Customer ID", 'E4 TB Allocation Details'!$A$18:$L$18, 0),FALSE), 'E2 Allocators'!$B$15:$W$361, MATCH('O5 Details by Class &amp; Accounts'!AU$18, 'E2 Allocators'!$B$15:$W$15, 0),FALSE)*$G34), 0, VLOOKUP(VLOOKUP($A34, 'E4 TB Allocation Details'!$A$18:$L$205, MATCH("Customer ID", 'E4 TB Allocation Details'!$A$18:$L$18, 0),FALSE), 'E2 Allocators'!$B$15:$W$361, MATCH('O5 Details by Class &amp; Accounts'!AU$18, 'E2 Allocators'!$B$15:$W$15, 0),FALSE)*$G34)</f>
        <v>0</v>
      </c>
      <c r="AV34" s="1411">
        <f>IF(ISERROR(VLOOKUP(VLOOKUP($A34, 'E4 TB Allocation Details'!$A$18:$L$205, MATCH("Customer ID", 'E4 TB Allocation Details'!$A$18:$L$18, 0),FALSE), 'E2 Allocators'!$B$15:$W$361, MATCH('O5 Details by Class &amp; Accounts'!AV$18, 'E2 Allocators'!$B$15:$W$15, 0),FALSE)*$G34), 0, VLOOKUP(VLOOKUP($A34, 'E4 TB Allocation Details'!$A$18:$L$205, MATCH("Customer ID", 'E4 TB Allocation Details'!$A$18:$L$18, 0),FALSE), 'E2 Allocators'!$B$15:$W$361, MATCH('O5 Details by Class &amp; Accounts'!AV$18, 'E2 Allocators'!$B$15:$W$15, 0),FALSE)*$G34)</f>
        <v>0</v>
      </c>
      <c r="AW34" s="1411">
        <f>IF(ISERROR(VLOOKUP(VLOOKUP($A34, 'E4 TB Allocation Details'!$A$18:$L$205, MATCH("Customer ID", 'E4 TB Allocation Details'!$A$18:$L$18, 0),FALSE), 'E2 Allocators'!$B$15:$W$361, MATCH('O5 Details by Class &amp; Accounts'!AW$18, 'E2 Allocators'!$B$15:$W$15, 0),FALSE)*$G34), 0, VLOOKUP(VLOOKUP($A34, 'E4 TB Allocation Details'!$A$18:$L$205, MATCH("Customer ID", 'E4 TB Allocation Details'!$A$18:$L$18, 0),FALSE), 'E2 Allocators'!$B$15:$W$361, MATCH('O5 Details by Class &amp; Accounts'!AW$18, 'E2 Allocators'!$B$15:$W$15, 0),FALSE)*$G34)</f>
        <v>0</v>
      </c>
      <c r="AX34" s="1411">
        <f t="shared" si="2"/>
        <v>0</v>
      </c>
      <c r="AY34" s="1411">
        <f>IF(ISERROR(VLOOKUP(VLOOKUP($A34, 'E4 TB Allocation Details'!$A$18:$L$205, MATCH("Misc ID", 'E4 TB Allocation Details'!$A$18:$L$18, 0),FALSE), 'E2 Allocators'!$B$15:$W$361, MATCH('O5 Details by Class &amp; Accounts'!AY$18, 'E2 Allocators'!$B$15:$W$15, 0),FALSE)*$E34), 0, VLOOKUP(VLOOKUP($A34, 'E4 TB Allocation Details'!$A$18:$L$205, MATCH("Misc ID", 'E4 TB Allocation Details'!$A$18:$L$18, 0),FALSE), 'E2 Allocators'!$B$15:$W$361, MATCH('O5 Details by Class &amp; Accounts'!AY$18, 'E2 Allocators'!$B$15:$W$15, 0),FALSE)*$E34)</f>
        <v>0</v>
      </c>
      <c r="AZ34" s="1411">
        <f>IF(ISERROR(VLOOKUP(VLOOKUP($A34, 'E4 TB Allocation Details'!$A$18:$L$205, MATCH("Misc ID", 'E4 TB Allocation Details'!$A$18:$L$18, 0),FALSE), 'E2 Allocators'!$B$15:$W$361, MATCH('O5 Details by Class &amp; Accounts'!AZ$18, 'E2 Allocators'!$B$15:$W$15, 0),FALSE)*$E34), 0, VLOOKUP(VLOOKUP($A34, 'E4 TB Allocation Details'!$A$18:$L$205, MATCH("Misc ID", 'E4 TB Allocation Details'!$A$18:$L$18, 0),FALSE), 'E2 Allocators'!$B$15:$W$361, MATCH('O5 Details by Class &amp; Accounts'!AZ$18, 'E2 Allocators'!$B$15:$W$15, 0),FALSE)*$E34)</f>
        <v>0</v>
      </c>
      <c r="BA34" s="1411">
        <f>IF(ISERROR(VLOOKUP(VLOOKUP($A34, 'E4 TB Allocation Details'!$A$18:$L$205, MATCH("Misc ID", 'E4 TB Allocation Details'!$A$18:$L$18, 0),FALSE), 'E2 Allocators'!$B$15:$W$361, MATCH('O5 Details by Class &amp; Accounts'!BA$18, 'E2 Allocators'!$B$15:$W$15, 0),FALSE)*$E34), 0, VLOOKUP(VLOOKUP($A34, 'E4 TB Allocation Details'!$A$18:$L$205, MATCH("Misc ID", 'E4 TB Allocation Details'!$A$18:$L$18, 0),FALSE), 'E2 Allocators'!$B$15:$W$361, MATCH('O5 Details by Class &amp; Accounts'!BA$18, 'E2 Allocators'!$B$15:$W$15, 0),FALSE)*$E34)</f>
        <v>0</v>
      </c>
      <c r="BB34" s="1411">
        <f>IF(ISERROR(VLOOKUP(VLOOKUP($A34, 'E4 TB Allocation Details'!$A$18:$L$205, MATCH("Misc ID", 'E4 TB Allocation Details'!$A$18:$L$18, 0),FALSE), 'E2 Allocators'!$B$15:$W$361, MATCH('O5 Details by Class &amp; Accounts'!BB$18, 'E2 Allocators'!$B$15:$W$15, 0),FALSE)*$E34), 0, VLOOKUP(VLOOKUP($A34, 'E4 TB Allocation Details'!$A$18:$L$205, MATCH("Misc ID", 'E4 TB Allocation Details'!$A$18:$L$18, 0),FALSE), 'E2 Allocators'!$B$15:$W$361, MATCH('O5 Details by Class &amp; Accounts'!BB$18, 'E2 Allocators'!$B$15:$W$15, 0),FALSE)*$E34)</f>
        <v>0</v>
      </c>
      <c r="BC34" s="1411">
        <f>IF(ISERROR(VLOOKUP(VLOOKUP($A34, 'E4 TB Allocation Details'!$A$18:$L$205, MATCH("Misc ID", 'E4 TB Allocation Details'!$A$18:$L$18, 0),FALSE), 'E2 Allocators'!$B$15:$W$361, MATCH('O5 Details by Class &amp; Accounts'!BC$18, 'E2 Allocators'!$B$15:$W$15, 0),FALSE)*$E34), 0, VLOOKUP(VLOOKUP($A34, 'E4 TB Allocation Details'!$A$18:$L$205, MATCH("Misc ID", 'E4 TB Allocation Details'!$A$18:$L$18, 0),FALSE), 'E2 Allocators'!$B$15:$W$361, MATCH('O5 Details by Class &amp; Accounts'!BC$18, 'E2 Allocators'!$B$15:$W$15, 0),FALSE)*$E34)</f>
        <v>0</v>
      </c>
      <c r="BD34" s="1411">
        <f>IF(ISERROR(VLOOKUP(VLOOKUP($A34, 'E4 TB Allocation Details'!$A$18:$L$205, MATCH("Misc ID", 'E4 TB Allocation Details'!$A$18:$L$18, 0),FALSE), 'E2 Allocators'!$B$15:$W$361, MATCH('O5 Details by Class &amp; Accounts'!BD$18, 'E2 Allocators'!$B$15:$W$15, 0),FALSE)*$E34), 0, VLOOKUP(VLOOKUP($A34, 'E4 TB Allocation Details'!$A$18:$L$205, MATCH("Misc ID", 'E4 TB Allocation Details'!$A$18:$L$18, 0),FALSE), 'E2 Allocators'!$B$15:$W$361, MATCH('O5 Details by Class &amp; Accounts'!BD$18, 'E2 Allocators'!$B$15:$W$15, 0),FALSE)*$E34)</f>
        <v>0</v>
      </c>
      <c r="BE34" s="1411">
        <f>IF(ISERROR(VLOOKUP(VLOOKUP($A34, 'E4 TB Allocation Details'!$A$18:$L$205, MATCH("Misc ID", 'E4 TB Allocation Details'!$A$18:$L$18, 0),FALSE), 'E2 Allocators'!$B$15:$W$361, MATCH('O5 Details by Class &amp; Accounts'!BE$18, 'E2 Allocators'!$B$15:$W$15, 0),FALSE)*$E34), 0, VLOOKUP(VLOOKUP($A34, 'E4 TB Allocation Details'!$A$18:$L$205, MATCH("Misc ID", 'E4 TB Allocation Details'!$A$18:$L$18, 0),FALSE), 'E2 Allocators'!$B$15:$W$361, MATCH('O5 Details by Class &amp; Accounts'!BE$18, 'E2 Allocators'!$B$15:$W$15, 0),FALSE)*$E34)</f>
        <v>0</v>
      </c>
      <c r="BF34" s="1411">
        <f>IF(ISERROR(VLOOKUP(VLOOKUP($A34, 'E4 TB Allocation Details'!$A$18:$L$205, MATCH("Misc ID", 'E4 TB Allocation Details'!$A$18:$L$18, 0),FALSE), 'E2 Allocators'!$B$15:$W$361, MATCH('O5 Details by Class &amp; Accounts'!BF$18, 'E2 Allocators'!$B$15:$W$15, 0),FALSE)*$E34), 0, VLOOKUP(VLOOKUP($A34, 'E4 TB Allocation Details'!$A$18:$L$205, MATCH("Misc ID", 'E4 TB Allocation Details'!$A$18:$L$18, 0),FALSE), 'E2 Allocators'!$B$15:$W$361, MATCH('O5 Details by Class &amp; Accounts'!BF$18, 'E2 Allocators'!$B$15:$W$15, 0),FALSE)*$E34)</f>
        <v>0</v>
      </c>
      <c r="BG34" s="1411">
        <f>IF(ISERROR(VLOOKUP(VLOOKUP($A34, 'E4 TB Allocation Details'!$A$18:$L$205, MATCH("Misc ID", 'E4 TB Allocation Details'!$A$18:$L$18, 0),FALSE), 'E2 Allocators'!$B$15:$W$361, MATCH('O5 Details by Class &amp; Accounts'!BG$18, 'E2 Allocators'!$B$15:$W$15, 0),FALSE)*$E34), 0, VLOOKUP(VLOOKUP($A34, 'E4 TB Allocation Details'!$A$18:$L$205, MATCH("Misc ID", 'E4 TB Allocation Details'!$A$18:$L$18, 0),FALSE), 'E2 Allocators'!$B$15:$W$361, MATCH('O5 Details by Class &amp; Accounts'!BG$18, 'E2 Allocators'!$B$15:$W$15, 0),FALSE)*$E34)</f>
        <v>0</v>
      </c>
      <c r="BH34" s="1411">
        <f>IF(ISERROR(VLOOKUP(VLOOKUP($A34, 'E4 TB Allocation Details'!$A$18:$L$205, MATCH("Misc ID", 'E4 TB Allocation Details'!$A$18:$L$18, 0),FALSE), 'E2 Allocators'!$B$15:$W$361, MATCH('O5 Details by Class &amp; Accounts'!BH$18, 'E2 Allocators'!$B$15:$W$15, 0),FALSE)*$E34), 0, VLOOKUP(VLOOKUP($A34, 'E4 TB Allocation Details'!$A$18:$L$205, MATCH("Misc ID", 'E4 TB Allocation Details'!$A$18:$L$18, 0),FALSE), 'E2 Allocators'!$B$15:$W$361, MATCH('O5 Details by Class &amp; Accounts'!BH$18, 'E2 Allocators'!$B$15:$W$15, 0),FALSE)*$E34)</f>
        <v>0</v>
      </c>
      <c r="BI34" s="1411">
        <f>IF(ISERROR(VLOOKUP(VLOOKUP($A34, 'E4 TB Allocation Details'!$A$18:$L$205, MATCH("Misc ID", 'E4 TB Allocation Details'!$A$18:$L$18, 0),FALSE), 'E2 Allocators'!$B$15:$W$361, MATCH('O5 Details by Class &amp; Accounts'!BI$18, 'E2 Allocators'!$B$15:$W$15, 0),FALSE)*$E34), 0, VLOOKUP(VLOOKUP($A34, 'E4 TB Allocation Details'!$A$18:$L$205, MATCH("Misc ID", 'E4 TB Allocation Details'!$A$18:$L$18, 0),FALSE), 'E2 Allocators'!$B$15:$W$361, MATCH('O5 Details by Class &amp; Accounts'!BI$18, 'E2 Allocators'!$B$15:$W$15, 0),FALSE)*$E34)</f>
        <v>0</v>
      </c>
      <c r="BJ34" s="1411">
        <f>IF(ISERROR(VLOOKUP(VLOOKUP($A34, 'E4 TB Allocation Details'!$A$18:$L$205, MATCH("Misc ID", 'E4 TB Allocation Details'!$A$18:$L$18, 0),FALSE), 'E2 Allocators'!$B$15:$W$361, MATCH('O5 Details by Class &amp; Accounts'!BJ$18, 'E2 Allocators'!$B$15:$W$15, 0),FALSE)*$E34), 0, VLOOKUP(VLOOKUP($A34, 'E4 TB Allocation Details'!$A$18:$L$205, MATCH("Misc ID", 'E4 TB Allocation Details'!$A$18:$L$18, 0),FALSE), 'E2 Allocators'!$B$15:$W$361, MATCH('O5 Details by Class &amp; Accounts'!BJ$18, 'E2 Allocators'!$B$15:$W$15, 0),FALSE)*$E34)</f>
        <v>0</v>
      </c>
      <c r="BK34" s="1411">
        <f>IF(ISERROR(VLOOKUP(VLOOKUP($A34, 'E4 TB Allocation Details'!$A$18:$L$205, MATCH("Misc ID", 'E4 TB Allocation Details'!$A$18:$L$18, 0),FALSE), 'E2 Allocators'!$B$15:$W$361, MATCH('O5 Details by Class &amp; Accounts'!BK$18, 'E2 Allocators'!$B$15:$W$15, 0),FALSE)*$E34), 0, VLOOKUP(VLOOKUP($A34, 'E4 TB Allocation Details'!$A$18:$L$205, MATCH("Misc ID", 'E4 TB Allocation Details'!$A$18:$L$18, 0),FALSE), 'E2 Allocators'!$B$15:$W$361, MATCH('O5 Details by Class &amp; Accounts'!BK$18, 'E2 Allocators'!$B$15:$W$15, 0),FALSE)*$E34)</f>
        <v>0</v>
      </c>
      <c r="BL34" s="1411">
        <f>IF(ISERROR(VLOOKUP(VLOOKUP($A34, 'E4 TB Allocation Details'!$A$18:$L$205, MATCH("Misc ID", 'E4 TB Allocation Details'!$A$18:$L$18, 0),FALSE), 'E2 Allocators'!$B$15:$W$361, MATCH('O5 Details by Class &amp; Accounts'!BL$18, 'E2 Allocators'!$B$15:$W$15, 0),FALSE)*$E34), 0, VLOOKUP(VLOOKUP($A34, 'E4 TB Allocation Details'!$A$18:$L$205, MATCH("Misc ID", 'E4 TB Allocation Details'!$A$18:$L$18, 0),FALSE), 'E2 Allocators'!$B$15:$W$361, MATCH('O5 Details by Class &amp; Accounts'!BL$18, 'E2 Allocators'!$B$15:$W$15, 0),FALSE)*$E34)</f>
        <v>0</v>
      </c>
      <c r="BM34" s="1411">
        <f>IF(ISERROR(VLOOKUP(VLOOKUP($A34, 'E4 TB Allocation Details'!$A$18:$L$205, MATCH("Misc ID", 'E4 TB Allocation Details'!$A$18:$L$18, 0),FALSE), 'E2 Allocators'!$B$15:$W$361, MATCH('O5 Details by Class &amp; Accounts'!BM$18, 'E2 Allocators'!$B$15:$W$15, 0),FALSE)*$E34), 0, VLOOKUP(VLOOKUP($A34, 'E4 TB Allocation Details'!$A$18:$L$205, MATCH("Misc ID", 'E4 TB Allocation Details'!$A$18:$L$18, 0),FALSE), 'E2 Allocators'!$B$15:$W$361, MATCH('O5 Details by Class &amp; Accounts'!BM$18, 'E2 Allocators'!$B$15:$W$15, 0),FALSE)*$E34)</f>
        <v>0</v>
      </c>
      <c r="BN34" s="1411">
        <f>IF(ISERROR(VLOOKUP(VLOOKUP($A34, 'E4 TB Allocation Details'!$A$18:$L$205, MATCH("Misc ID", 'E4 TB Allocation Details'!$A$18:$L$18, 0),FALSE), 'E2 Allocators'!$B$15:$W$361, MATCH('O5 Details by Class &amp; Accounts'!BN$18, 'E2 Allocators'!$B$15:$W$15, 0),FALSE)*$E34), 0, VLOOKUP(VLOOKUP($A34, 'E4 TB Allocation Details'!$A$18:$L$205, MATCH("Misc ID", 'E4 TB Allocation Details'!$A$18:$L$18, 0),FALSE), 'E2 Allocators'!$B$15:$W$361, MATCH('O5 Details by Class &amp; Accounts'!BN$18, 'E2 Allocators'!$B$15:$W$15, 0),FALSE)*$E34)</f>
        <v>0</v>
      </c>
      <c r="BO34" s="1411">
        <f>IF(ISERROR(VLOOKUP(VLOOKUP($A34, 'E4 TB Allocation Details'!$A$18:$L$205, MATCH("Misc ID", 'E4 TB Allocation Details'!$A$18:$L$18, 0),FALSE), 'E2 Allocators'!$B$15:$W$361, MATCH('O5 Details by Class &amp; Accounts'!BO$18, 'E2 Allocators'!$B$15:$W$15, 0),FALSE)*$E34), 0, VLOOKUP(VLOOKUP($A34, 'E4 TB Allocation Details'!$A$18:$L$205, MATCH("Misc ID", 'E4 TB Allocation Details'!$A$18:$L$18, 0),FALSE), 'E2 Allocators'!$B$15:$W$361, MATCH('O5 Details by Class &amp; Accounts'!BO$18, 'E2 Allocators'!$B$15:$W$15, 0),FALSE)*$E34)</f>
        <v>0</v>
      </c>
      <c r="BP34" s="1411">
        <f>IF(ISERROR(VLOOKUP(VLOOKUP($A34, 'E4 TB Allocation Details'!$A$18:$L$205, MATCH("Misc ID", 'E4 TB Allocation Details'!$A$18:$L$18, 0),FALSE), 'E2 Allocators'!$B$15:$W$361, MATCH('O5 Details by Class &amp; Accounts'!BP$18, 'E2 Allocators'!$B$15:$W$15, 0),FALSE)*$E34), 0, VLOOKUP(VLOOKUP($A34, 'E4 TB Allocation Details'!$A$18:$L$205, MATCH("Misc ID", 'E4 TB Allocation Details'!$A$18:$L$18, 0),FALSE), 'E2 Allocators'!$B$15:$W$361, MATCH('O5 Details by Class &amp; Accounts'!BP$18, 'E2 Allocators'!$B$15:$W$15, 0),FALSE)*$E34)</f>
        <v>0</v>
      </c>
      <c r="BQ34" s="1411">
        <f>IF(ISERROR(VLOOKUP(VLOOKUP($A34, 'E4 TB Allocation Details'!$A$18:$L$205, MATCH("Misc ID", 'E4 TB Allocation Details'!$A$18:$L$18, 0),FALSE), 'E2 Allocators'!$B$15:$W$361, MATCH('O5 Details by Class &amp; Accounts'!BQ$18, 'E2 Allocators'!$B$15:$W$15, 0),FALSE)*$E34), 0, VLOOKUP(VLOOKUP($A34, 'E4 TB Allocation Details'!$A$18:$L$205, MATCH("Misc ID", 'E4 TB Allocation Details'!$A$18:$L$18, 0),FALSE), 'E2 Allocators'!$B$15:$W$361, MATCH('O5 Details by Class &amp; Accounts'!BQ$18, 'E2 Allocators'!$B$15:$W$15, 0),FALSE)*$E34)</f>
        <v>0</v>
      </c>
      <c r="BR34" s="1411">
        <f>IF(ISERROR(VLOOKUP(VLOOKUP($A34, 'E4 TB Allocation Details'!$A$18:$L$205, MATCH("Misc ID", 'E4 TB Allocation Details'!$A$18:$L$18, 0),FALSE), 'E2 Allocators'!$B$15:$W$361, MATCH('O5 Details by Class &amp; Accounts'!BR$18, 'E2 Allocators'!$B$15:$W$15, 0),FALSE)*$E34), 0, VLOOKUP(VLOOKUP($A34, 'E4 TB Allocation Details'!$A$18:$L$205, MATCH("Misc ID", 'E4 TB Allocation Details'!$A$18:$L$18, 0),FALSE), 'E2 Allocators'!$B$15:$W$361, MATCH('O5 Details by Class &amp; Accounts'!BR$18, 'E2 Allocators'!$B$15:$W$15, 0),FALSE)*$E34)</f>
        <v>0</v>
      </c>
      <c r="BS34" s="1411">
        <f t="shared" si="3"/>
        <v>0</v>
      </c>
      <c r="BT34" s="1411">
        <f>IF(ISERROR(VLOOKUP(VLOOKUP($A34, 'E4 TB Allocation Details'!$A$18:$L$205, MATCH("A &amp; G ID", 'E4 TB Allocation Details'!$A$18:$L$18, 0),FALSE), 'E2 Allocators'!$B$15:$W$361, MATCH('O5 Details by Class &amp; Accounts'!BT$18, 'E2 Allocators'!$B$15:$W$15, 0),FALSE)*$E34), 0, VLOOKUP(VLOOKUP($A34, 'E4 TB Allocation Details'!$A$18:$L$205, MATCH("A &amp; G ID", 'E4 TB Allocation Details'!$A$18:$L$18, 0),FALSE), 'E2 Allocators'!$B$15:$W$361, MATCH('O5 Details by Class &amp; Accounts'!BT$18, 'E2 Allocators'!$B$15:$W$15, 0),FALSE)*$E34)</f>
        <v>0</v>
      </c>
      <c r="BU34" s="1411">
        <f>IF(ISERROR(VLOOKUP(VLOOKUP($A34, 'E4 TB Allocation Details'!$A$18:$L$205, MATCH("A &amp; G ID", 'E4 TB Allocation Details'!$A$18:$L$18, 0),FALSE), 'E2 Allocators'!$B$15:$W$361, MATCH('O5 Details by Class &amp; Accounts'!BU$18, 'E2 Allocators'!$B$15:$W$15, 0),FALSE)*$E34), 0, VLOOKUP(VLOOKUP($A34, 'E4 TB Allocation Details'!$A$18:$L$205, MATCH("A &amp; G ID", 'E4 TB Allocation Details'!$A$18:$L$18, 0),FALSE), 'E2 Allocators'!$B$15:$W$361, MATCH('O5 Details by Class &amp; Accounts'!BU$18, 'E2 Allocators'!$B$15:$W$15, 0),FALSE)*$E34)</f>
        <v>0</v>
      </c>
      <c r="BV34" s="1411">
        <f>IF(ISERROR(VLOOKUP(VLOOKUP($A34, 'E4 TB Allocation Details'!$A$18:$L$205, MATCH("A &amp; G ID", 'E4 TB Allocation Details'!$A$18:$L$18, 0),FALSE), 'E2 Allocators'!$B$15:$W$361, MATCH('O5 Details by Class &amp; Accounts'!BV$18, 'E2 Allocators'!$B$15:$W$15, 0),FALSE)*$E34), 0, VLOOKUP(VLOOKUP($A34, 'E4 TB Allocation Details'!$A$18:$L$205, MATCH("A &amp; G ID", 'E4 TB Allocation Details'!$A$18:$L$18, 0),FALSE), 'E2 Allocators'!$B$15:$W$361, MATCH('O5 Details by Class &amp; Accounts'!BV$18, 'E2 Allocators'!$B$15:$W$15, 0),FALSE)*$E34)</f>
        <v>0</v>
      </c>
      <c r="BW34" s="1411">
        <f>IF(ISERROR(VLOOKUP(VLOOKUP($A34, 'E4 TB Allocation Details'!$A$18:$L$205, MATCH("A &amp; G ID", 'E4 TB Allocation Details'!$A$18:$L$18, 0),FALSE), 'E2 Allocators'!$B$15:$W$361, MATCH('O5 Details by Class &amp; Accounts'!BW$18, 'E2 Allocators'!$B$15:$W$15, 0),FALSE)*$E34), 0, VLOOKUP(VLOOKUP($A34, 'E4 TB Allocation Details'!$A$18:$L$205, MATCH("A &amp; G ID", 'E4 TB Allocation Details'!$A$18:$L$18, 0),FALSE), 'E2 Allocators'!$B$15:$W$361, MATCH('O5 Details by Class &amp; Accounts'!BW$18, 'E2 Allocators'!$B$15:$W$15, 0),FALSE)*$E34)</f>
        <v>0</v>
      </c>
      <c r="BX34" s="1411">
        <f>IF(ISERROR(VLOOKUP(VLOOKUP($A34, 'E4 TB Allocation Details'!$A$18:$L$205, MATCH("A &amp; G ID", 'E4 TB Allocation Details'!$A$18:$L$18, 0),FALSE), 'E2 Allocators'!$B$15:$W$361, MATCH('O5 Details by Class &amp; Accounts'!BX$18, 'E2 Allocators'!$B$15:$W$15, 0),FALSE)*$E34), 0, VLOOKUP(VLOOKUP($A34, 'E4 TB Allocation Details'!$A$18:$L$205, MATCH("A &amp; G ID", 'E4 TB Allocation Details'!$A$18:$L$18, 0),FALSE), 'E2 Allocators'!$B$15:$W$361, MATCH('O5 Details by Class &amp; Accounts'!BX$18, 'E2 Allocators'!$B$15:$W$15, 0),FALSE)*$E34)</f>
        <v>0</v>
      </c>
      <c r="BY34" s="1411">
        <f>IF(ISERROR(VLOOKUP(VLOOKUP($A34, 'E4 TB Allocation Details'!$A$18:$L$205, MATCH("A &amp; G ID", 'E4 TB Allocation Details'!$A$18:$L$18, 0),FALSE), 'E2 Allocators'!$B$15:$W$361, MATCH('O5 Details by Class &amp; Accounts'!BY$18, 'E2 Allocators'!$B$15:$W$15, 0),FALSE)*$E34), 0, VLOOKUP(VLOOKUP($A34, 'E4 TB Allocation Details'!$A$18:$L$205, MATCH("A &amp; G ID", 'E4 TB Allocation Details'!$A$18:$L$18, 0),FALSE), 'E2 Allocators'!$B$15:$W$361, MATCH('O5 Details by Class &amp; Accounts'!BY$18, 'E2 Allocators'!$B$15:$W$15, 0),FALSE)*$E34)</f>
        <v>0</v>
      </c>
      <c r="BZ34" s="1411">
        <f>IF(ISERROR(VLOOKUP(VLOOKUP($A34, 'E4 TB Allocation Details'!$A$18:$L$205, MATCH("A &amp; G ID", 'E4 TB Allocation Details'!$A$18:$L$18, 0),FALSE), 'E2 Allocators'!$B$15:$W$361, MATCH('O5 Details by Class &amp; Accounts'!BZ$18, 'E2 Allocators'!$B$15:$W$15, 0),FALSE)*$E34), 0, VLOOKUP(VLOOKUP($A34, 'E4 TB Allocation Details'!$A$18:$L$205, MATCH("A &amp; G ID", 'E4 TB Allocation Details'!$A$18:$L$18, 0),FALSE), 'E2 Allocators'!$B$15:$W$361, MATCH('O5 Details by Class &amp; Accounts'!BZ$18, 'E2 Allocators'!$B$15:$W$15, 0),FALSE)*$E34)</f>
        <v>0</v>
      </c>
      <c r="CA34" s="1411">
        <f>IF(ISERROR(VLOOKUP(VLOOKUP($A34, 'E4 TB Allocation Details'!$A$18:$L$205, MATCH("A &amp; G ID", 'E4 TB Allocation Details'!$A$18:$L$18, 0),FALSE), 'E2 Allocators'!$B$15:$W$361, MATCH('O5 Details by Class &amp; Accounts'!CA$18, 'E2 Allocators'!$B$15:$W$15, 0),FALSE)*$E34), 0, VLOOKUP(VLOOKUP($A34, 'E4 TB Allocation Details'!$A$18:$L$205, MATCH("A &amp; G ID", 'E4 TB Allocation Details'!$A$18:$L$18, 0),FALSE), 'E2 Allocators'!$B$15:$W$361, MATCH('O5 Details by Class &amp; Accounts'!CA$18, 'E2 Allocators'!$B$15:$W$15, 0),FALSE)*$E34)</f>
        <v>0</v>
      </c>
      <c r="CB34" s="1411">
        <f>IF(ISERROR(VLOOKUP(VLOOKUP($A34, 'E4 TB Allocation Details'!$A$18:$L$205, MATCH("A &amp; G ID", 'E4 TB Allocation Details'!$A$18:$L$18, 0),FALSE), 'E2 Allocators'!$B$15:$W$361, MATCH('O5 Details by Class &amp; Accounts'!CB$18, 'E2 Allocators'!$B$15:$W$15, 0),FALSE)*$E34), 0, VLOOKUP(VLOOKUP($A34, 'E4 TB Allocation Details'!$A$18:$L$205, MATCH("A &amp; G ID", 'E4 TB Allocation Details'!$A$18:$L$18, 0),FALSE), 'E2 Allocators'!$B$15:$W$361, MATCH('O5 Details by Class &amp; Accounts'!CB$18, 'E2 Allocators'!$B$15:$W$15, 0),FALSE)*$E34)</f>
        <v>0</v>
      </c>
      <c r="CC34" s="1411">
        <f>IF(ISERROR(VLOOKUP(VLOOKUP($A34, 'E4 TB Allocation Details'!$A$18:$L$205, MATCH("A &amp; G ID", 'E4 TB Allocation Details'!$A$18:$L$18, 0),FALSE), 'E2 Allocators'!$B$15:$W$361, MATCH('O5 Details by Class &amp; Accounts'!CC$18, 'E2 Allocators'!$B$15:$W$15, 0),FALSE)*$E34), 0, VLOOKUP(VLOOKUP($A34, 'E4 TB Allocation Details'!$A$18:$L$205, MATCH("A &amp; G ID", 'E4 TB Allocation Details'!$A$18:$L$18, 0),FALSE), 'E2 Allocators'!$B$15:$W$361, MATCH('O5 Details by Class &amp; Accounts'!CC$18, 'E2 Allocators'!$B$15:$W$15, 0),FALSE)*$E34)</f>
        <v>0</v>
      </c>
      <c r="CD34" s="1411">
        <f>IF(ISERROR(VLOOKUP(VLOOKUP($A34, 'E4 TB Allocation Details'!$A$18:$L$205, MATCH("A &amp; G ID", 'E4 TB Allocation Details'!$A$18:$L$18, 0),FALSE), 'E2 Allocators'!$B$15:$W$361, MATCH('O5 Details by Class &amp; Accounts'!CD$18, 'E2 Allocators'!$B$15:$W$15, 0),FALSE)*$E34), 0, VLOOKUP(VLOOKUP($A34, 'E4 TB Allocation Details'!$A$18:$L$205, MATCH("A &amp; G ID", 'E4 TB Allocation Details'!$A$18:$L$18, 0),FALSE), 'E2 Allocators'!$B$15:$W$361, MATCH('O5 Details by Class &amp; Accounts'!CD$18, 'E2 Allocators'!$B$15:$W$15, 0),FALSE)*$E34)</f>
        <v>0</v>
      </c>
      <c r="CE34" s="1411">
        <f>IF(ISERROR(VLOOKUP(VLOOKUP($A34, 'E4 TB Allocation Details'!$A$18:$L$205, MATCH("A &amp; G ID", 'E4 TB Allocation Details'!$A$18:$L$18, 0),FALSE), 'E2 Allocators'!$B$15:$W$361, MATCH('O5 Details by Class &amp; Accounts'!CE$18, 'E2 Allocators'!$B$15:$W$15, 0),FALSE)*$E34), 0, VLOOKUP(VLOOKUP($A34, 'E4 TB Allocation Details'!$A$18:$L$205, MATCH("A &amp; G ID", 'E4 TB Allocation Details'!$A$18:$L$18, 0),FALSE), 'E2 Allocators'!$B$15:$W$361, MATCH('O5 Details by Class &amp; Accounts'!CE$18, 'E2 Allocators'!$B$15:$W$15, 0),FALSE)*$E34)</f>
        <v>0</v>
      </c>
      <c r="CF34" s="1411">
        <f>IF(ISERROR(VLOOKUP(VLOOKUP($A34, 'E4 TB Allocation Details'!$A$18:$L$205, MATCH("A &amp; G ID", 'E4 TB Allocation Details'!$A$18:$L$18, 0),FALSE), 'E2 Allocators'!$B$15:$W$361, MATCH('O5 Details by Class &amp; Accounts'!CF$18, 'E2 Allocators'!$B$15:$W$15, 0),FALSE)*$E34), 0, VLOOKUP(VLOOKUP($A34, 'E4 TB Allocation Details'!$A$18:$L$205, MATCH("A &amp; G ID", 'E4 TB Allocation Details'!$A$18:$L$18, 0),FALSE), 'E2 Allocators'!$B$15:$W$361, MATCH('O5 Details by Class &amp; Accounts'!CF$18, 'E2 Allocators'!$B$15:$W$15, 0),FALSE)*$E34)</f>
        <v>0</v>
      </c>
      <c r="CG34" s="1411">
        <f>IF(ISERROR(VLOOKUP(VLOOKUP($A34, 'E4 TB Allocation Details'!$A$18:$L$205, MATCH("A &amp; G ID", 'E4 TB Allocation Details'!$A$18:$L$18, 0),FALSE), 'E2 Allocators'!$B$15:$W$361, MATCH('O5 Details by Class &amp; Accounts'!CG$18, 'E2 Allocators'!$B$15:$W$15, 0),FALSE)*$E34), 0, VLOOKUP(VLOOKUP($A34, 'E4 TB Allocation Details'!$A$18:$L$205, MATCH("A &amp; G ID", 'E4 TB Allocation Details'!$A$18:$L$18, 0),FALSE), 'E2 Allocators'!$B$15:$W$361, MATCH('O5 Details by Class &amp; Accounts'!CG$18, 'E2 Allocators'!$B$15:$W$15, 0),FALSE)*$E34)</f>
        <v>0</v>
      </c>
      <c r="CH34" s="1411">
        <f>IF(ISERROR(VLOOKUP(VLOOKUP($A34, 'E4 TB Allocation Details'!$A$18:$L$205, MATCH("A &amp; G ID", 'E4 TB Allocation Details'!$A$18:$L$18, 0),FALSE), 'E2 Allocators'!$B$15:$W$361, MATCH('O5 Details by Class &amp; Accounts'!CH$18, 'E2 Allocators'!$B$15:$W$15, 0),FALSE)*$E34), 0, VLOOKUP(VLOOKUP($A34, 'E4 TB Allocation Details'!$A$18:$L$205, MATCH("A &amp; G ID", 'E4 TB Allocation Details'!$A$18:$L$18, 0),FALSE), 'E2 Allocators'!$B$15:$W$361, MATCH('O5 Details by Class &amp; Accounts'!CH$18, 'E2 Allocators'!$B$15:$W$15, 0),FALSE)*$E34)</f>
        <v>0</v>
      </c>
      <c r="CI34" s="1411">
        <f>IF(ISERROR(VLOOKUP(VLOOKUP($A34, 'E4 TB Allocation Details'!$A$18:$L$205, MATCH("A &amp; G ID", 'E4 TB Allocation Details'!$A$18:$L$18, 0),FALSE), 'E2 Allocators'!$B$15:$W$361, MATCH('O5 Details by Class &amp; Accounts'!CI$18, 'E2 Allocators'!$B$15:$W$15, 0),FALSE)*$E34), 0, VLOOKUP(VLOOKUP($A34, 'E4 TB Allocation Details'!$A$18:$L$205, MATCH("A &amp; G ID", 'E4 TB Allocation Details'!$A$18:$L$18, 0),FALSE), 'E2 Allocators'!$B$15:$W$361, MATCH('O5 Details by Class &amp; Accounts'!CI$18, 'E2 Allocators'!$B$15:$W$15, 0),FALSE)*$E34)</f>
        <v>0</v>
      </c>
      <c r="CJ34" s="1411">
        <f>IF(ISERROR(VLOOKUP(VLOOKUP($A34, 'E4 TB Allocation Details'!$A$18:$L$205, MATCH("A &amp; G ID", 'E4 TB Allocation Details'!$A$18:$L$18, 0),FALSE), 'E2 Allocators'!$B$15:$W$361, MATCH('O5 Details by Class &amp; Accounts'!CJ$18, 'E2 Allocators'!$B$15:$W$15, 0),FALSE)*$E34), 0, VLOOKUP(VLOOKUP($A34, 'E4 TB Allocation Details'!$A$18:$L$205, MATCH("A &amp; G ID", 'E4 TB Allocation Details'!$A$18:$L$18, 0),FALSE), 'E2 Allocators'!$B$15:$W$361, MATCH('O5 Details by Class &amp; Accounts'!CJ$18, 'E2 Allocators'!$B$15:$W$15, 0),FALSE)*$E34)</f>
        <v>0</v>
      </c>
      <c r="CK34" s="1411">
        <f>IF(ISERROR(VLOOKUP(VLOOKUP($A34, 'E4 TB Allocation Details'!$A$18:$L$205, MATCH("A &amp; G ID", 'E4 TB Allocation Details'!$A$18:$L$18, 0),FALSE), 'E2 Allocators'!$B$15:$W$361, MATCH('O5 Details by Class &amp; Accounts'!CK$18, 'E2 Allocators'!$B$15:$W$15, 0),FALSE)*$E34), 0, VLOOKUP(VLOOKUP($A34, 'E4 TB Allocation Details'!$A$18:$L$205, MATCH("A &amp; G ID", 'E4 TB Allocation Details'!$A$18:$L$18, 0),FALSE), 'E2 Allocators'!$B$15:$W$361, MATCH('O5 Details by Class &amp; Accounts'!CK$18, 'E2 Allocators'!$B$15:$W$15, 0),FALSE)*$E34)</f>
        <v>0</v>
      </c>
      <c r="CL34" s="1411">
        <f>IF(ISERROR(VLOOKUP(VLOOKUP($A34, 'E4 TB Allocation Details'!$A$18:$L$205, MATCH("A &amp; G ID", 'E4 TB Allocation Details'!$A$18:$L$18, 0),FALSE), 'E2 Allocators'!$B$15:$W$361, MATCH('O5 Details by Class &amp; Accounts'!CL$18, 'E2 Allocators'!$B$15:$W$15, 0),FALSE)*$E34), 0, VLOOKUP(VLOOKUP($A34, 'E4 TB Allocation Details'!$A$18:$L$205, MATCH("A &amp; G ID", 'E4 TB Allocation Details'!$A$18:$L$18, 0),FALSE), 'E2 Allocators'!$B$15:$W$361, MATCH('O5 Details by Class &amp; Accounts'!CL$18, 'E2 Allocators'!$B$15:$W$15, 0),FALSE)*$E34)</f>
        <v>0</v>
      </c>
      <c r="CM34" s="1411">
        <f>IF(ISERROR(VLOOKUP(VLOOKUP($A34, 'E4 TB Allocation Details'!$A$18:$L$205, MATCH("A &amp; G ID", 'E4 TB Allocation Details'!$A$18:$L$18, 0),FALSE), 'E2 Allocators'!$B$15:$W$361, MATCH('O5 Details by Class &amp; Accounts'!CM$18, 'E2 Allocators'!$B$15:$W$15, 0),FALSE)*$E34), 0, VLOOKUP(VLOOKUP($A34, 'E4 TB Allocation Details'!$A$18:$L$205, MATCH("A &amp; G ID", 'E4 TB Allocation Details'!$A$18:$L$18, 0),FALSE), 'E2 Allocators'!$B$15:$W$361, MATCH('O5 Details by Class &amp; Accounts'!CM$18, 'E2 Allocators'!$B$15:$W$15, 0),FALSE)*$E34)</f>
        <v>0</v>
      </c>
      <c r="CN34" s="1411">
        <f t="shared" si="5"/>
        <v>0</v>
      </c>
      <c r="CO34" s="1791">
        <f t="shared" si="4"/>
        <v>0</v>
      </c>
      <c r="CQ34" s="2086" t="e">
        <v>#N/A</v>
      </c>
    </row>
    <row r="35" spans="1:95" s="80" customFormat="1" ht="25.5">
      <c r="A35" s="1174" t="s">
        <v>549</v>
      </c>
      <c r="B35" s="1175" t="s">
        <v>506</v>
      </c>
      <c r="C35" s="1788">
        <f>IF(ISERROR(VLOOKUP($A35,'I3 TB Data'!$A$23:$H$458,MATCH('O5 Details by Class &amp; Accounts'!$C$18, 'I3 TB Data'!$A$23:$H$23,0),0)), 0, VLOOKUP($A35,'I3 TB Data'!$A$23:$H$458,MATCH('O5 Details by Class &amp; Accounts'!$C$18,'I3 TB Data'!$A$23:$H$23,0),0))</f>
        <v>0</v>
      </c>
      <c r="D35" s="1789">
        <f>'I4 BO ASSETS'!E32</f>
        <v>0</v>
      </c>
      <c r="E35" s="1788">
        <f t="shared" si="6"/>
        <v>0</v>
      </c>
      <c r="F35" s="1790">
        <f>IF(ISERROR(VLOOKUP($A35, 'E1 Categorization'!A33:E122, MATCH("Customer Component", 'E1 Categorization'!$A$33:$E$33,0), 0)), 0, IF(VLOOKUP($A35, 'E1 Categorization'!A33:E122, MATCH("Customer Component", 'E1 Categorization'!$A$33:$E$33,0), 0)=0, 'O5 Details by Class &amp; Accounts'!$E35, IF(AND(VLOOKUP($A35, 'E1 Categorization'!A33:E122, MATCH("Customer Component", 'E1 Categorization'!$A$33:$E$33,0), 0) &gt;0, VLOOKUP($A35, 'E1 Categorization'!A33:E122, MATCH("Customer Component", 'E1 Categorization'!$A$33:$E$33,0), 0)&lt;1), 'O5 Details by Class &amp; Accounts'!$E35*(1-VLOOKUP($A35, 'E1 Categorization'!A33:E122, MATCH("Customer Component", 'E1 Categorization'!$A$33:$E$33,0), 0)), 0)))</f>
        <v>0</v>
      </c>
      <c r="G35" s="1790">
        <f>IF(ISERROR(VLOOKUP($A35, 'E1 Categorization'!A33:E122, MATCH("Customer Component", 'E1 Categorization'!$A$33:$E$33,0), 0)),0, IF(VLOOKUP($A35, 'E1 Categorization'!A33:E122, MATCH("Customer Component", 'E1 Categorization'!$A$33:$E$33,0), 0)=0, 0, IF(AND(VLOOKUP($A35, 'E1 Categorization'!A33:E122, MATCH("Customer Component", 'E1 Categorization'!$A$33:$E$33,0), 0) &gt;0, VLOOKUP($A35, 'E1 Categorization'!A33:E122, MATCH("Customer Component", 'E1 Categorization'!$A$33:$E$33,0), 0)&lt;1), 'O5 Details by Class &amp; Accounts'!$E35*(VLOOKUP($A35, 'E1 Categorization'!A33:E122, MATCH("Customer Component", 'E1 Categorization'!$A$33:$E$33,0), 0)), 'O5 Details by Class &amp; Accounts'!$E35)))</f>
        <v>0</v>
      </c>
      <c r="H35" s="1411">
        <f>F35+G35</f>
        <v>0</v>
      </c>
      <c r="I35" s="1411">
        <f>IF(ISERROR(VLOOKUP(VLOOKUP($A35, 'E4 TB Allocation Details'!$A$18:$L$205, MATCH("Demand ID", 'E4 TB Allocation Details'!$A$18:$L$18, 0),FALSE), 'E2 Allocators'!$B$15:$W$361, MATCH('O5 Details by Class &amp; Accounts'!I$18, 'E2 Allocators'!$B$15:$W$15, 0),FALSE)*$F35), 0, VLOOKUP(VLOOKUP($A35, 'E4 TB Allocation Details'!$A$18:$L$205, MATCH("Demand ID", 'E4 TB Allocation Details'!$A$18:$L$18, 0),FALSE), 'E2 Allocators'!$B$15:$W$361, MATCH('O5 Details by Class &amp; Accounts'!I$18, 'E2 Allocators'!$B$15:$W$15, 0),FALSE)*$F35)</f>
        <v>0</v>
      </c>
      <c r="J35" s="1411">
        <f>IF(ISERROR(VLOOKUP(VLOOKUP($A35, 'E4 TB Allocation Details'!$A$18:$L$205, MATCH("Demand ID", 'E4 TB Allocation Details'!$A$18:$L$18, 0),FALSE), 'E2 Allocators'!$B$15:$W$361, MATCH('O5 Details by Class &amp; Accounts'!J$18, 'E2 Allocators'!$B$15:$W$15, 0),FALSE)*$F35), 0, VLOOKUP(VLOOKUP($A35, 'E4 TB Allocation Details'!$A$18:$L$205, MATCH("Demand ID", 'E4 TB Allocation Details'!$A$18:$L$18, 0),FALSE), 'E2 Allocators'!$B$15:$W$361, MATCH('O5 Details by Class &amp; Accounts'!J$18, 'E2 Allocators'!$B$15:$W$15, 0),FALSE)*$F35)</f>
        <v>0</v>
      </c>
      <c r="K35" s="1411">
        <f>IF(ISERROR(VLOOKUP(VLOOKUP($A35, 'E4 TB Allocation Details'!$A$18:$L$205, MATCH("Demand ID", 'E4 TB Allocation Details'!$A$18:$L$18, 0),FALSE), 'E2 Allocators'!$B$15:$W$361, MATCH('O5 Details by Class &amp; Accounts'!K$18, 'E2 Allocators'!$B$15:$W$15, 0),FALSE)*$F35), 0, VLOOKUP(VLOOKUP($A35, 'E4 TB Allocation Details'!$A$18:$L$205, MATCH("Demand ID", 'E4 TB Allocation Details'!$A$18:$L$18, 0),FALSE), 'E2 Allocators'!$B$15:$W$361, MATCH('O5 Details by Class &amp; Accounts'!K$18, 'E2 Allocators'!$B$15:$W$15, 0),FALSE)*$F35)</f>
        <v>0</v>
      </c>
      <c r="L35" s="1411">
        <f>IF(ISERROR(VLOOKUP(VLOOKUP($A35, 'E4 TB Allocation Details'!$A$18:$L$205, MATCH("Demand ID", 'E4 TB Allocation Details'!$A$18:$L$18, 0),FALSE), 'E2 Allocators'!$B$15:$W$361, MATCH('O5 Details by Class &amp; Accounts'!L$18, 'E2 Allocators'!$B$15:$W$15, 0),FALSE)*$F35), 0, VLOOKUP(VLOOKUP($A35, 'E4 TB Allocation Details'!$A$18:$L$205, MATCH("Demand ID", 'E4 TB Allocation Details'!$A$18:$L$18, 0),FALSE), 'E2 Allocators'!$B$15:$W$361, MATCH('O5 Details by Class &amp; Accounts'!L$18, 'E2 Allocators'!$B$15:$W$15, 0),FALSE)*$F35)</f>
        <v>0</v>
      </c>
      <c r="M35" s="1411">
        <f>IF(ISERROR(VLOOKUP(VLOOKUP($A35, 'E4 TB Allocation Details'!$A$18:$L$205, MATCH("Demand ID", 'E4 TB Allocation Details'!$A$18:$L$18, 0),FALSE), 'E2 Allocators'!$B$15:$W$361, MATCH('O5 Details by Class &amp; Accounts'!M$18, 'E2 Allocators'!$B$15:$W$15, 0),FALSE)*$F35), 0, VLOOKUP(VLOOKUP($A35, 'E4 TB Allocation Details'!$A$18:$L$205, MATCH("Demand ID", 'E4 TB Allocation Details'!$A$18:$L$18, 0),FALSE), 'E2 Allocators'!$B$15:$W$361, MATCH('O5 Details by Class &amp; Accounts'!M$18, 'E2 Allocators'!$B$15:$W$15, 0),FALSE)*$F35)</f>
        <v>0</v>
      </c>
      <c r="N35" s="1411">
        <f>IF(ISERROR(VLOOKUP(VLOOKUP($A35, 'E4 TB Allocation Details'!$A$18:$L$205, MATCH("Demand ID", 'E4 TB Allocation Details'!$A$18:$L$18, 0),FALSE), 'E2 Allocators'!$B$15:$W$361, MATCH('O5 Details by Class &amp; Accounts'!N$18, 'E2 Allocators'!$B$15:$W$15, 0),FALSE)*$F35), 0, VLOOKUP(VLOOKUP($A35, 'E4 TB Allocation Details'!$A$18:$L$205, MATCH("Demand ID", 'E4 TB Allocation Details'!$A$18:$L$18, 0),FALSE), 'E2 Allocators'!$B$15:$W$361, MATCH('O5 Details by Class &amp; Accounts'!N$18, 'E2 Allocators'!$B$15:$W$15, 0),FALSE)*$F35)</f>
        <v>0</v>
      </c>
      <c r="O35" s="1411">
        <f>IF(ISERROR(VLOOKUP(VLOOKUP($A35, 'E4 TB Allocation Details'!$A$18:$L$205, MATCH("Demand ID", 'E4 TB Allocation Details'!$A$18:$L$18, 0),FALSE), 'E2 Allocators'!$B$15:$W$361, MATCH('O5 Details by Class &amp; Accounts'!O$18, 'E2 Allocators'!$B$15:$W$15, 0),FALSE)*$F35), 0, VLOOKUP(VLOOKUP($A35, 'E4 TB Allocation Details'!$A$18:$L$205, MATCH("Demand ID", 'E4 TB Allocation Details'!$A$18:$L$18, 0),FALSE), 'E2 Allocators'!$B$15:$W$361, MATCH('O5 Details by Class &amp; Accounts'!O$18, 'E2 Allocators'!$B$15:$W$15, 0),FALSE)*$F35)</f>
        <v>0</v>
      </c>
      <c r="P35" s="1411">
        <f>IF(ISERROR(VLOOKUP(VLOOKUP($A35, 'E4 TB Allocation Details'!$A$18:$L$205, MATCH("Demand ID", 'E4 TB Allocation Details'!$A$18:$L$18, 0),FALSE), 'E2 Allocators'!$B$15:$W$361, MATCH('O5 Details by Class &amp; Accounts'!P$18, 'E2 Allocators'!$B$15:$W$15, 0),FALSE)*$F35), 0, VLOOKUP(VLOOKUP($A35, 'E4 TB Allocation Details'!$A$18:$L$205, MATCH("Demand ID", 'E4 TB Allocation Details'!$A$18:$L$18, 0),FALSE), 'E2 Allocators'!$B$15:$W$361, MATCH('O5 Details by Class &amp; Accounts'!P$18, 'E2 Allocators'!$B$15:$W$15, 0),FALSE)*$F35)</f>
        <v>0</v>
      </c>
      <c r="Q35" s="1411">
        <f>IF(ISERROR(VLOOKUP(VLOOKUP($A35, 'E4 TB Allocation Details'!$A$18:$L$205, MATCH("Demand ID", 'E4 TB Allocation Details'!$A$18:$L$18, 0),FALSE), 'E2 Allocators'!$B$15:$W$361, MATCH('O5 Details by Class &amp; Accounts'!Q$18, 'E2 Allocators'!$B$15:$W$15, 0),FALSE)*$F35), 0, VLOOKUP(VLOOKUP($A35, 'E4 TB Allocation Details'!$A$18:$L$205, MATCH("Demand ID", 'E4 TB Allocation Details'!$A$18:$L$18, 0),FALSE), 'E2 Allocators'!$B$15:$W$361, MATCH('O5 Details by Class &amp; Accounts'!Q$18, 'E2 Allocators'!$B$15:$W$15, 0),FALSE)*$F35)</f>
        <v>0</v>
      </c>
      <c r="R35" s="1411">
        <f>IF(ISERROR(VLOOKUP(VLOOKUP($A35, 'E4 TB Allocation Details'!$A$18:$L$205, MATCH("Demand ID", 'E4 TB Allocation Details'!$A$18:$L$18, 0),FALSE), 'E2 Allocators'!$B$15:$W$361, MATCH('O5 Details by Class &amp; Accounts'!R$18, 'E2 Allocators'!$B$15:$W$15, 0),FALSE)*$F35), 0, VLOOKUP(VLOOKUP($A35, 'E4 TB Allocation Details'!$A$18:$L$205, MATCH("Demand ID", 'E4 TB Allocation Details'!$A$18:$L$18, 0),FALSE), 'E2 Allocators'!$B$15:$W$361, MATCH('O5 Details by Class &amp; Accounts'!R$18, 'E2 Allocators'!$B$15:$W$15, 0),FALSE)*$F35)</f>
        <v>0</v>
      </c>
      <c r="S35" s="1411">
        <f>IF(ISERROR(VLOOKUP(VLOOKUP($A35, 'E4 TB Allocation Details'!$A$18:$L$205, MATCH("Demand ID", 'E4 TB Allocation Details'!$A$18:$L$18, 0),FALSE), 'E2 Allocators'!$B$15:$W$361, MATCH('O5 Details by Class &amp; Accounts'!S$18, 'E2 Allocators'!$B$15:$W$15, 0),FALSE)*$F35), 0, VLOOKUP(VLOOKUP($A35, 'E4 TB Allocation Details'!$A$18:$L$205, MATCH("Demand ID", 'E4 TB Allocation Details'!$A$18:$L$18, 0),FALSE), 'E2 Allocators'!$B$15:$W$361, MATCH('O5 Details by Class &amp; Accounts'!S$18, 'E2 Allocators'!$B$15:$W$15, 0),FALSE)*$F35)</f>
        <v>0</v>
      </c>
      <c r="T35" s="1411">
        <f>IF(ISERROR(VLOOKUP(VLOOKUP($A35, 'E4 TB Allocation Details'!$A$18:$L$205, MATCH("Demand ID", 'E4 TB Allocation Details'!$A$18:$L$18, 0),FALSE), 'E2 Allocators'!$B$15:$W$361, MATCH('O5 Details by Class &amp; Accounts'!T$18, 'E2 Allocators'!$B$15:$W$15, 0),FALSE)*$F35), 0, VLOOKUP(VLOOKUP($A35, 'E4 TB Allocation Details'!$A$18:$L$205, MATCH("Demand ID", 'E4 TB Allocation Details'!$A$18:$L$18, 0),FALSE), 'E2 Allocators'!$B$15:$W$361, MATCH('O5 Details by Class &amp; Accounts'!T$18, 'E2 Allocators'!$B$15:$W$15, 0),FALSE)*$F35)</f>
        <v>0</v>
      </c>
      <c r="U35" s="1411">
        <f>IF(ISERROR(VLOOKUP(VLOOKUP($A35, 'E4 TB Allocation Details'!$A$18:$L$205, MATCH("Demand ID", 'E4 TB Allocation Details'!$A$18:$L$18, 0),FALSE), 'E2 Allocators'!$B$15:$W$361, MATCH('O5 Details by Class &amp; Accounts'!U$18, 'E2 Allocators'!$B$15:$W$15, 0),FALSE)*$F35), 0, VLOOKUP(VLOOKUP($A35, 'E4 TB Allocation Details'!$A$18:$L$205, MATCH("Demand ID", 'E4 TB Allocation Details'!$A$18:$L$18, 0),FALSE), 'E2 Allocators'!$B$15:$W$361, MATCH('O5 Details by Class &amp; Accounts'!U$18, 'E2 Allocators'!$B$15:$W$15, 0),FALSE)*$F35)</f>
        <v>0</v>
      </c>
      <c r="V35" s="1411">
        <f>IF(ISERROR(VLOOKUP(VLOOKUP($A35, 'E4 TB Allocation Details'!$A$18:$L$205, MATCH("Demand ID", 'E4 TB Allocation Details'!$A$18:$L$18, 0),FALSE), 'E2 Allocators'!$B$15:$W$361, MATCH('O5 Details by Class &amp; Accounts'!V$18, 'E2 Allocators'!$B$15:$W$15, 0),FALSE)*$F35), 0, VLOOKUP(VLOOKUP($A35, 'E4 TB Allocation Details'!$A$18:$L$205, MATCH("Demand ID", 'E4 TB Allocation Details'!$A$18:$L$18, 0),FALSE), 'E2 Allocators'!$B$15:$W$361, MATCH('O5 Details by Class &amp; Accounts'!V$18, 'E2 Allocators'!$B$15:$W$15, 0),FALSE)*$F35)</f>
        <v>0</v>
      </c>
      <c r="W35" s="1411">
        <f>IF(ISERROR(VLOOKUP(VLOOKUP($A35, 'E4 TB Allocation Details'!$A$18:$L$205, MATCH("Demand ID", 'E4 TB Allocation Details'!$A$18:$L$18, 0),FALSE), 'E2 Allocators'!$B$15:$W$361, MATCH('O5 Details by Class &amp; Accounts'!W$18, 'E2 Allocators'!$B$15:$W$15, 0),FALSE)*$F35), 0, VLOOKUP(VLOOKUP($A35, 'E4 TB Allocation Details'!$A$18:$L$205, MATCH("Demand ID", 'E4 TB Allocation Details'!$A$18:$L$18, 0),FALSE), 'E2 Allocators'!$B$15:$W$361, MATCH('O5 Details by Class &amp; Accounts'!W$18, 'E2 Allocators'!$B$15:$W$15, 0),FALSE)*$F35)</f>
        <v>0</v>
      </c>
      <c r="X35" s="1411">
        <f>IF(ISERROR(VLOOKUP(VLOOKUP($A35, 'E4 TB Allocation Details'!$A$18:$L$205, MATCH("Demand ID", 'E4 TB Allocation Details'!$A$18:$L$18, 0),FALSE), 'E2 Allocators'!$B$15:$W$361, MATCH('O5 Details by Class &amp; Accounts'!X$18, 'E2 Allocators'!$B$15:$W$15, 0),FALSE)*$F35), 0, VLOOKUP(VLOOKUP($A35, 'E4 TB Allocation Details'!$A$18:$L$205, MATCH("Demand ID", 'E4 TB Allocation Details'!$A$18:$L$18, 0),FALSE), 'E2 Allocators'!$B$15:$W$361, MATCH('O5 Details by Class &amp; Accounts'!X$18, 'E2 Allocators'!$B$15:$W$15, 0),FALSE)*$F35)</f>
        <v>0</v>
      </c>
      <c r="Y35" s="1411">
        <f>IF(ISERROR(VLOOKUP(VLOOKUP($A35, 'E4 TB Allocation Details'!$A$18:$L$205, MATCH("Demand ID", 'E4 TB Allocation Details'!$A$18:$L$18, 0),FALSE), 'E2 Allocators'!$B$15:$W$361, MATCH('O5 Details by Class &amp; Accounts'!Y$18, 'E2 Allocators'!$B$15:$W$15, 0),FALSE)*$F35), 0, VLOOKUP(VLOOKUP($A35, 'E4 TB Allocation Details'!$A$18:$L$205, MATCH("Demand ID", 'E4 TB Allocation Details'!$A$18:$L$18, 0),FALSE), 'E2 Allocators'!$B$15:$W$361, MATCH('O5 Details by Class &amp; Accounts'!Y$18, 'E2 Allocators'!$B$15:$W$15, 0),FALSE)*$F35)</f>
        <v>0</v>
      </c>
      <c r="Z35" s="1411">
        <f>IF(ISERROR(VLOOKUP(VLOOKUP($A35, 'E4 TB Allocation Details'!$A$18:$L$205, MATCH("Demand ID", 'E4 TB Allocation Details'!$A$18:$L$18, 0),FALSE), 'E2 Allocators'!$B$15:$W$361, MATCH('O5 Details by Class &amp; Accounts'!Z$18, 'E2 Allocators'!$B$15:$W$15, 0),FALSE)*$F35), 0, VLOOKUP(VLOOKUP($A35, 'E4 TB Allocation Details'!$A$18:$L$205, MATCH("Demand ID", 'E4 TB Allocation Details'!$A$18:$L$18, 0),FALSE), 'E2 Allocators'!$B$15:$W$361, MATCH('O5 Details by Class &amp; Accounts'!Z$18, 'E2 Allocators'!$B$15:$W$15, 0),FALSE)*$F35)</f>
        <v>0</v>
      </c>
      <c r="AA35" s="1411">
        <f>IF(ISERROR(VLOOKUP(VLOOKUP($A35, 'E4 TB Allocation Details'!$A$18:$L$205, MATCH("Demand ID", 'E4 TB Allocation Details'!$A$18:$L$18, 0),FALSE), 'E2 Allocators'!$B$15:$W$361, MATCH('O5 Details by Class &amp; Accounts'!AA$18, 'E2 Allocators'!$B$15:$W$15, 0),FALSE)*$F35), 0, VLOOKUP(VLOOKUP($A35, 'E4 TB Allocation Details'!$A$18:$L$205, MATCH("Demand ID", 'E4 TB Allocation Details'!$A$18:$L$18, 0),FALSE), 'E2 Allocators'!$B$15:$W$361, MATCH('O5 Details by Class &amp; Accounts'!AA$18, 'E2 Allocators'!$B$15:$W$15, 0),FALSE)*$F35)</f>
        <v>0</v>
      </c>
      <c r="AB35" s="1411">
        <f>IF(ISERROR(VLOOKUP(VLOOKUP($A35, 'E4 TB Allocation Details'!$A$18:$L$205, MATCH("Demand ID", 'E4 TB Allocation Details'!$A$18:$L$18, 0),FALSE), 'E2 Allocators'!$B$15:$W$361, MATCH('O5 Details by Class &amp; Accounts'!AB$18, 'E2 Allocators'!$B$15:$W$15, 0),FALSE)*$F35), 0, VLOOKUP(VLOOKUP($A35, 'E4 TB Allocation Details'!$A$18:$L$205, MATCH("Demand ID", 'E4 TB Allocation Details'!$A$18:$L$18, 0),FALSE), 'E2 Allocators'!$B$15:$W$361, MATCH('O5 Details by Class &amp; Accounts'!AB$18, 'E2 Allocators'!$B$15:$W$15, 0),FALSE)*$F35)</f>
        <v>0</v>
      </c>
      <c r="AC35" s="1411">
        <f>SUM(I35:AB35)</f>
        <v>0</v>
      </c>
      <c r="AD35" s="1411">
        <f>IF(ISERROR(VLOOKUP(VLOOKUP($A35, 'E4 TB Allocation Details'!$A$18:$L$205, MATCH("Customer ID", 'E4 TB Allocation Details'!$A$18:$L$18, 0),FALSE), 'E2 Allocators'!$B$15:$W$361, MATCH('O5 Details by Class &amp; Accounts'!AD$18, 'E2 Allocators'!$B$15:$W$15, 0),FALSE)*$G35), 0, VLOOKUP(VLOOKUP($A35, 'E4 TB Allocation Details'!$A$18:$L$205, MATCH("Customer ID", 'E4 TB Allocation Details'!$A$18:$L$18, 0),FALSE), 'E2 Allocators'!$B$15:$W$361, MATCH('O5 Details by Class &amp; Accounts'!AD$18, 'E2 Allocators'!$B$15:$W$15, 0),FALSE)*$G35)</f>
        <v>0</v>
      </c>
      <c r="AE35" s="1411">
        <f>IF(ISERROR(VLOOKUP(VLOOKUP($A35, 'E4 TB Allocation Details'!$A$18:$L$205, MATCH("Customer ID", 'E4 TB Allocation Details'!$A$18:$L$18, 0),FALSE), 'E2 Allocators'!$B$15:$W$361, MATCH('O5 Details by Class &amp; Accounts'!AE$18, 'E2 Allocators'!$B$15:$W$15, 0),FALSE)*$G35), 0, VLOOKUP(VLOOKUP($A35, 'E4 TB Allocation Details'!$A$18:$L$205, MATCH("Customer ID", 'E4 TB Allocation Details'!$A$18:$L$18, 0),FALSE), 'E2 Allocators'!$B$15:$W$361, MATCH('O5 Details by Class &amp; Accounts'!AE$18, 'E2 Allocators'!$B$15:$W$15, 0),FALSE)*$G35)</f>
        <v>0</v>
      </c>
      <c r="AF35" s="1411">
        <f>IF(ISERROR(VLOOKUP(VLOOKUP($A35, 'E4 TB Allocation Details'!$A$18:$L$205, MATCH("Customer ID", 'E4 TB Allocation Details'!$A$18:$L$18, 0),FALSE), 'E2 Allocators'!$B$15:$W$361, MATCH('O5 Details by Class &amp; Accounts'!AF$18, 'E2 Allocators'!$B$15:$W$15, 0),FALSE)*$G35), 0, VLOOKUP(VLOOKUP($A35, 'E4 TB Allocation Details'!$A$18:$L$205, MATCH("Customer ID", 'E4 TB Allocation Details'!$A$18:$L$18, 0),FALSE), 'E2 Allocators'!$B$15:$W$361, MATCH('O5 Details by Class &amp; Accounts'!AF$18, 'E2 Allocators'!$B$15:$W$15, 0),FALSE)*$G35)</f>
        <v>0</v>
      </c>
      <c r="AG35" s="1411">
        <f>IF(ISERROR(VLOOKUP(VLOOKUP($A35, 'E4 TB Allocation Details'!$A$18:$L$205, MATCH("Customer ID", 'E4 TB Allocation Details'!$A$18:$L$18, 0),FALSE), 'E2 Allocators'!$B$15:$W$361, MATCH('O5 Details by Class &amp; Accounts'!AG$18, 'E2 Allocators'!$B$15:$W$15, 0),FALSE)*$G35), 0, VLOOKUP(VLOOKUP($A35, 'E4 TB Allocation Details'!$A$18:$L$205, MATCH("Customer ID", 'E4 TB Allocation Details'!$A$18:$L$18, 0),FALSE), 'E2 Allocators'!$B$15:$W$361, MATCH('O5 Details by Class &amp; Accounts'!AG$18, 'E2 Allocators'!$B$15:$W$15, 0),FALSE)*$G35)</f>
        <v>0</v>
      </c>
      <c r="AH35" s="1411">
        <f>IF(ISERROR(VLOOKUP(VLOOKUP($A35, 'E4 TB Allocation Details'!$A$18:$L$205, MATCH("Customer ID", 'E4 TB Allocation Details'!$A$18:$L$18, 0),FALSE), 'E2 Allocators'!$B$15:$W$361, MATCH('O5 Details by Class &amp; Accounts'!AH$18, 'E2 Allocators'!$B$15:$W$15, 0),FALSE)*$G35), 0, VLOOKUP(VLOOKUP($A35, 'E4 TB Allocation Details'!$A$18:$L$205, MATCH("Customer ID", 'E4 TB Allocation Details'!$A$18:$L$18, 0),FALSE), 'E2 Allocators'!$B$15:$W$361, MATCH('O5 Details by Class &amp; Accounts'!AH$18, 'E2 Allocators'!$B$15:$W$15, 0),FALSE)*$G35)</f>
        <v>0</v>
      </c>
      <c r="AI35" s="1411">
        <f>IF(ISERROR(VLOOKUP(VLOOKUP($A35, 'E4 TB Allocation Details'!$A$18:$L$205, MATCH("Customer ID", 'E4 TB Allocation Details'!$A$18:$L$18, 0),FALSE), 'E2 Allocators'!$B$15:$W$361, MATCH('O5 Details by Class &amp; Accounts'!AI$18, 'E2 Allocators'!$B$15:$W$15, 0),FALSE)*$G35), 0, VLOOKUP(VLOOKUP($A35, 'E4 TB Allocation Details'!$A$18:$L$205, MATCH("Customer ID", 'E4 TB Allocation Details'!$A$18:$L$18, 0),FALSE), 'E2 Allocators'!$B$15:$W$361, MATCH('O5 Details by Class &amp; Accounts'!AI$18, 'E2 Allocators'!$B$15:$W$15, 0),FALSE)*$G35)</f>
        <v>0</v>
      </c>
      <c r="AJ35" s="1411">
        <f>IF(ISERROR(VLOOKUP(VLOOKUP($A35, 'E4 TB Allocation Details'!$A$18:$L$205, MATCH("Customer ID", 'E4 TB Allocation Details'!$A$18:$L$18, 0),FALSE), 'E2 Allocators'!$B$15:$W$361, MATCH('O5 Details by Class &amp; Accounts'!AJ$18, 'E2 Allocators'!$B$15:$W$15, 0),FALSE)*$G35), 0, VLOOKUP(VLOOKUP($A35, 'E4 TB Allocation Details'!$A$18:$L$205, MATCH("Customer ID", 'E4 TB Allocation Details'!$A$18:$L$18, 0),FALSE), 'E2 Allocators'!$B$15:$W$361, MATCH('O5 Details by Class &amp; Accounts'!AJ$18, 'E2 Allocators'!$B$15:$W$15, 0),FALSE)*$G35)</f>
        <v>0</v>
      </c>
      <c r="AK35" s="1411">
        <f>IF(ISERROR(VLOOKUP(VLOOKUP($A35, 'E4 TB Allocation Details'!$A$18:$L$205, MATCH("Customer ID", 'E4 TB Allocation Details'!$A$18:$L$18, 0),FALSE), 'E2 Allocators'!$B$15:$W$361, MATCH('O5 Details by Class &amp; Accounts'!AK$18, 'E2 Allocators'!$B$15:$W$15, 0),FALSE)*$G35), 0, VLOOKUP(VLOOKUP($A35, 'E4 TB Allocation Details'!$A$18:$L$205, MATCH("Customer ID", 'E4 TB Allocation Details'!$A$18:$L$18, 0),FALSE), 'E2 Allocators'!$B$15:$W$361, MATCH('O5 Details by Class &amp; Accounts'!AK$18, 'E2 Allocators'!$B$15:$W$15, 0),FALSE)*$G35)</f>
        <v>0</v>
      </c>
      <c r="AL35" s="1411">
        <f>IF(ISERROR(VLOOKUP(VLOOKUP($A35, 'E4 TB Allocation Details'!$A$18:$L$205, MATCH("Customer ID", 'E4 TB Allocation Details'!$A$18:$L$18, 0),FALSE), 'E2 Allocators'!$B$15:$W$361, MATCH('O5 Details by Class &amp; Accounts'!AL$18, 'E2 Allocators'!$B$15:$W$15, 0),FALSE)*$G35), 0, VLOOKUP(VLOOKUP($A35, 'E4 TB Allocation Details'!$A$18:$L$205, MATCH("Customer ID", 'E4 TB Allocation Details'!$A$18:$L$18, 0),FALSE), 'E2 Allocators'!$B$15:$W$361, MATCH('O5 Details by Class &amp; Accounts'!AL$18, 'E2 Allocators'!$B$15:$W$15, 0),FALSE)*$G35)</f>
        <v>0</v>
      </c>
      <c r="AM35" s="1411">
        <f>IF(ISERROR(VLOOKUP(VLOOKUP($A35, 'E4 TB Allocation Details'!$A$18:$L$205, MATCH("Customer ID", 'E4 TB Allocation Details'!$A$18:$L$18, 0),FALSE), 'E2 Allocators'!$B$15:$W$361, MATCH('O5 Details by Class &amp; Accounts'!AM$18, 'E2 Allocators'!$B$15:$W$15, 0),FALSE)*$G35), 0, VLOOKUP(VLOOKUP($A35, 'E4 TB Allocation Details'!$A$18:$L$205, MATCH("Customer ID", 'E4 TB Allocation Details'!$A$18:$L$18, 0),FALSE), 'E2 Allocators'!$B$15:$W$361, MATCH('O5 Details by Class &amp; Accounts'!AM$18, 'E2 Allocators'!$B$15:$W$15, 0),FALSE)*$G35)</f>
        <v>0</v>
      </c>
      <c r="AN35" s="1411">
        <f>IF(ISERROR(VLOOKUP(VLOOKUP($A35, 'E4 TB Allocation Details'!$A$18:$L$205, MATCH("Customer ID", 'E4 TB Allocation Details'!$A$18:$L$18, 0),FALSE), 'E2 Allocators'!$B$15:$W$361, MATCH('O5 Details by Class &amp; Accounts'!AN$18, 'E2 Allocators'!$B$15:$W$15, 0),FALSE)*$G35), 0, VLOOKUP(VLOOKUP($A35, 'E4 TB Allocation Details'!$A$18:$L$205, MATCH("Customer ID", 'E4 TB Allocation Details'!$A$18:$L$18, 0),FALSE), 'E2 Allocators'!$B$15:$W$361, MATCH('O5 Details by Class &amp; Accounts'!AN$18, 'E2 Allocators'!$B$15:$W$15, 0),FALSE)*$G35)</f>
        <v>0</v>
      </c>
      <c r="AO35" s="1411">
        <f>IF(ISERROR(VLOOKUP(VLOOKUP($A35, 'E4 TB Allocation Details'!$A$18:$L$205, MATCH("Customer ID", 'E4 TB Allocation Details'!$A$18:$L$18, 0),FALSE), 'E2 Allocators'!$B$15:$W$361, MATCH('O5 Details by Class &amp; Accounts'!AO$18, 'E2 Allocators'!$B$15:$W$15, 0),FALSE)*$G35), 0, VLOOKUP(VLOOKUP($A35, 'E4 TB Allocation Details'!$A$18:$L$205, MATCH("Customer ID", 'E4 TB Allocation Details'!$A$18:$L$18, 0),FALSE), 'E2 Allocators'!$B$15:$W$361, MATCH('O5 Details by Class &amp; Accounts'!AO$18, 'E2 Allocators'!$B$15:$W$15, 0),FALSE)*$G35)</f>
        <v>0</v>
      </c>
      <c r="AP35" s="1411">
        <f>IF(ISERROR(VLOOKUP(VLOOKUP($A35, 'E4 TB Allocation Details'!$A$18:$L$205, MATCH("Customer ID", 'E4 TB Allocation Details'!$A$18:$L$18, 0),FALSE), 'E2 Allocators'!$B$15:$W$361, MATCH('O5 Details by Class &amp; Accounts'!AP$18, 'E2 Allocators'!$B$15:$W$15, 0),FALSE)*$G35), 0, VLOOKUP(VLOOKUP($A35, 'E4 TB Allocation Details'!$A$18:$L$205, MATCH("Customer ID", 'E4 TB Allocation Details'!$A$18:$L$18, 0),FALSE), 'E2 Allocators'!$B$15:$W$361, MATCH('O5 Details by Class &amp; Accounts'!AP$18, 'E2 Allocators'!$B$15:$W$15, 0),FALSE)*$G35)</f>
        <v>0</v>
      </c>
      <c r="AQ35" s="1411">
        <f>IF(ISERROR(VLOOKUP(VLOOKUP($A35, 'E4 TB Allocation Details'!$A$18:$L$205, MATCH("Customer ID", 'E4 TB Allocation Details'!$A$18:$L$18, 0),FALSE), 'E2 Allocators'!$B$15:$W$361, MATCH('O5 Details by Class &amp; Accounts'!AQ$18, 'E2 Allocators'!$B$15:$W$15, 0),FALSE)*$G35), 0, VLOOKUP(VLOOKUP($A35, 'E4 TB Allocation Details'!$A$18:$L$205, MATCH("Customer ID", 'E4 TB Allocation Details'!$A$18:$L$18, 0),FALSE), 'E2 Allocators'!$B$15:$W$361, MATCH('O5 Details by Class &amp; Accounts'!AQ$18, 'E2 Allocators'!$B$15:$W$15, 0),FALSE)*$G35)</f>
        <v>0</v>
      </c>
      <c r="AR35" s="1411">
        <f>IF(ISERROR(VLOOKUP(VLOOKUP($A35, 'E4 TB Allocation Details'!$A$18:$L$205, MATCH("Customer ID", 'E4 TB Allocation Details'!$A$18:$L$18, 0),FALSE), 'E2 Allocators'!$B$15:$W$361, MATCH('O5 Details by Class &amp; Accounts'!AR$18, 'E2 Allocators'!$B$15:$W$15, 0),FALSE)*$G35), 0, VLOOKUP(VLOOKUP($A35, 'E4 TB Allocation Details'!$A$18:$L$205, MATCH("Customer ID", 'E4 TB Allocation Details'!$A$18:$L$18, 0),FALSE), 'E2 Allocators'!$B$15:$W$361, MATCH('O5 Details by Class &amp; Accounts'!AR$18, 'E2 Allocators'!$B$15:$W$15, 0),FALSE)*$G35)</f>
        <v>0</v>
      </c>
      <c r="AS35" s="1411">
        <f>IF(ISERROR(VLOOKUP(VLOOKUP($A35, 'E4 TB Allocation Details'!$A$18:$L$205, MATCH("Customer ID", 'E4 TB Allocation Details'!$A$18:$L$18, 0),FALSE), 'E2 Allocators'!$B$15:$W$361, MATCH('O5 Details by Class &amp; Accounts'!AS$18, 'E2 Allocators'!$B$15:$W$15, 0),FALSE)*$G35), 0, VLOOKUP(VLOOKUP($A35, 'E4 TB Allocation Details'!$A$18:$L$205, MATCH("Customer ID", 'E4 TB Allocation Details'!$A$18:$L$18, 0),FALSE), 'E2 Allocators'!$B$15:$W$361, MATCH('O5 Details by Class &amp; Accounts'!AS$18, 'E2 Allocators'!$B$15:$W$15, 0),FALSE)*$G35)</f>
        <v>0</v>
      </c>
      <c r="AT35" s="1411">
        <f>IF(ISERROR(VLOOKUP(VLOOKUP($A35, 'E4 TB Allocation Details'!$A$18:$L$205, MATCH("Customer ID", 'E4 TB Allocation Details'!$A$18:$L$18, 0),FALSE), 'E2 Allocators'!$B$15:$W$361, MATCH('O5 Details by Class &amp; Accounts'!AT$18, 'E2 Allocators'!$B$15:$W$15, 0),FALSE)*$G35), 0, VLOOKUP(VLOOKUP($A35, 'E4 TB Allocation Details'!$A$18:$L$205, MATCH("Customer ID", 'E4 TB Allocation Details'!$A$18:$L$18, 0),FALSE), 'E2 Allocators'!$B$15:$W$361, MATCH('O5 Details by Class &amp; Accounts'!AT$18, 'E2 Allocators'!$B$15:$W$15, 0),FALSE)*$G35)</f>
        <v>0</v>
      </c>
      <c r="AU35" s="1411">
        <f>IF(ISERROR(VLOOKUP(VLOOKUP($A35, 'E4 TB Allocation Details'!$A$18:$L$205, MATCH("Customer ID", 'E4 TB Allocation Details'!$A$18:$L$18, 0),FALSE), 'E2 Allocators'!$B$15:$W$361, MATCH('O5 Details by Class &amp; Accounts'!AU$18, 'E2 Allocators'!$B$15:$W$15, 0),FALSE)*$G35), 0, VLOOKUP(VLOOKUP($A35, 'E4 TB Allocation Details'!$A$18:$L$205, MATCH("Customer ID", 'E4 TB Allocation Details'!$A$18:$L$18, 0),FALSE), 'E2 Allocators'!$B$15:$W$361, MATCH('O5 Details by Class &amp; Accounts'!AU$18, 'E2 Allocators'!$B$15:$W$15, 0),FALSE)*$G35)</f>
        <v>0</v>
      </c>
      <c r="AV35" s="1411">
        <f>IF(ISERROR(VLOOKUP(VLOOKUP($A35, 'E4 TB Allocation Details'!$A$18:$L$205, MATCH("Customer ID", 'E4 TB Allocation Details'!$A$18:$L$18, 0),FALSE), 'E2 Allocators'!$B$15:$W$361, MATCH('O5 Details by Class &amp; Accounts'!AV$18, 'E2 Allocators'!$B$15:$W$15, 0),FALSE)*$G35), 0, VLOOKUP(VLOOKUP($A35, 'E4 TB Allocation Details'!$A$18:$L$205, MATCH("Customer ID", 'E4 TB Allocation Details'!$A$18:$L$18, 0),FALSE), 'E2 Allocators'!$B$15:$W$361, MATCH('O5 Details by Class &amp; Accounts'!AV$18, 'E2 Allocators'!$B$15:$W$15, 0),FALSE)*$G35)</f>
        <v>0</v>
      </c>
      <c r="AW35" s="1411">
        <f>IF(ISERROR(VLOOKUP(VLOOKUP($A35, 'E4 TB Allocation Details'!$A$18:$L$205, MATCH("Customer ID", 'E4 TB Allocation Details'!$A$18:$L$18, 0),FALSE), 'E2 Allocators'!$B$15:$W$361, MATCH('O5 Details by Class &amp; Accounts'!AW$18, 'E2 Allocators'!$B$15:$W$15, 0),FALSE)*$G35), 0, VLOOKUP(VLOOKUP($A35, 'E4 TB Allocation Details'!$A$18:$L$205, MATCH("Customer ID", 'E4 TB Allocation Details'!$A$18:$L$18, 0),FALSE), 'E2 Allocators'!$B$15:$W$361, MATCH('O5 Details by Class &amp; Accounts'!AW$18, 'E2 Allocators'!$B$15:$W$15, 0),FALSE)*$G35)</f>
        <v>0</v>
      </c>
      <c r="AX35" s="1411">
        <f>SUM(AD35:AW35)</f>
        <v>0</v>
      </c>
      <c r="AY35" s="1411">
        <f>IF(ISERROR(VLOOKUP(VLOOKUP($A35, 'E4 TB Allocation Details'!$A$18:$L$205, MATCH("Misc ID", 'E4 TB Allocation Details'!$A$18:$L$18, 0),FALSE), 'E2 Allocators'!$B$15:$W$361, MATCH('O5 Details by Class &amp; Accounts'!AY$18, 'E2 Allocators'!$B$15:$W$15, 0),FALSE)*$E35), 0, VLOOKUP(VLOOKUP($A35, 'E4 TB Allocation Details'!$A$18:$L$205, MATCH("Misc ID", 'E4 TB Allocation Details'!$A$18:$L$18, 0),FALSE), 'E2 Allocators'!$B$15:$W$361, MATCH('O5 Details by Class &amp; Accounts'!AY$18, 'E2 Allocators'!$B$15:$W$15, 0),FALSE)*$E35)</f>
        <v>0</v>
      </c>
      <c r="AZ35" s="1411">
        <f>IF(ISERROR(VLOOKUP(VLOOKUP($A35, 'E4 TB Allocation Details'!$A$18:$L$205, MATCH("Misc ID", 'E4 TB Allocation Details'!$A$18:$L$18, 0),FALSE), 'E2 Allocators'!$B$15:$W$361, MATCH('O5 Details by Class &amp; Accounts'!AZ$18, 'E2 Allocators'!$B$15:$W$15, 0),FALSE)*$E35), 0, VLOOKUP(VLOOKUP($A35, 'E4 TB Allocation Details'!$A$18:$L$205, MATCH("Misc ID", 'E4 TB Allocation Details'!$A$18:$L$18, 0),FALSE), 'E2 Allocators'!$B$15:$W$361, MATCH('O5 Details by Class &amp; Accounts'!AZ$18, 'E2 Allocators'!$B$15:$W$15, 0),FALSE)*$E35)</f>
        <v>0</v>
      </c>
      <c r="BA35" s="1411">
        <f>IF(ISERROR(VLOOKUP(VLOOKUP($A35, 'E4 TB Allocation Details'!$A$18:$L$205, MATCH("Misc ID", 'E4 TB Allocation Details'!$A$18:$L$18, 0),FALSE), 'E2 Allocators'!$B$15:$W$361, MATCH('O5 Details by Class &amp; Accounts'!BA$18, 'E2 Allocators'!$B$15:$W$15, 0),FALSE)*$E35), 0, VLOOKUP(VLOOKUP($A35, 'E4 TB Allocation Details'!$A$18:$L$205, MATCH("Misc ID", 'E4 TB Allocation Details'!$A$18:$L$18, 0),FALSE), 'E2 Allocators'!$B$15:$W$361, MATCH('O5 Details by Class &amp; Accounts'!BA$18, 'E2 Allocators'!$B$15:$W$15, 0),FALSE)*$E35)</f>
        <v>0</v>
      </c>
      <c r="BB35" s="1411">
        <f>IF(ISERROR(VLOOKUP(VLOOKUP($A35, 'E4 TB Allocation Details'!$A$18:$L$205, MATCH("Misc ID", 'E4 TB Allocation Details'!$A$18:$L$18, 0),FALSE), 'E2 Allocators'!$B$15:$W$361, MATCH('O5 Details by Class &amp; Accounts'!BB$18, 'E2 Allocators'!$B$15:$W$15, 0),FALSE)*$E35), 0, VLOOKUP(VLOOKUP($A35, 'E4 TB Allocation Details'!$A$18:$L$205, MATCH("Misc ID", 'E4 TB Allocation Details'!$A$18:$L$18, 0),FALSE), 'E2 Allocators'!$B$15:$W$361, MATCH('O5 Details by Class &amp; Accounts'!BB$18, 'E2 Allocators'!$B$15:$W$15, 0),FALSE)*$E35)</f>
        <v>0</v>
      </c>
      <c r="BC35" s="1411">
        <f>IF(ISERROR(VLOOKUP(VLOOKUP($A35, 'E4 TB Allocation Details'!$A$18:$L$205, MATCH("Misc ID", 'E4 TB Allocation Details'!$A$18:$L$18, 0),FALSE), 'E2 Allocators'!$B$15:$W$361, MATCH('O5 Details by Class &amp; Accounts'!BC$18, 'E2 Allocators'!$B$15:$W$15, 0),FALSE)*$E35), 0, VLOOKUP(VLOOKUP($A35, 'E4 TB Allocation Details'!$A$18:$L$205, MATCH("Misc ID", 'E4 TB Allocation Details'!$A$18:$L$18, 0),FALSE), 'E2 Allocators'!$B$15:$W$361, MATCH('O5 Details by Class &amp; Accounts'!BC$18, 'E2 Allocators'!$B$15:$W$15, 0),FALSE)*$E35)</f>
        <v>0</v>
      </c>
      <c r="BD35" s="1411">
        <f>IF(ISERROR(VLOOKUP(VLOOKUP($A35, 'E4 TB Allocation Details'!$A$18:$L$205, MATCH("Misc ID", 'E4 TB Allocation Details'!$A$18:$L$18, 0),FALSE), 'E2 Allocators'!$B$15:$W$361, MATCH('O5 Details by Class &amp; Accounts'!BD$18, 'E2 Allocators'!$B$15:$W$15, 0),FALSE)*$E35), 0, VLOOKUP(VLOOKUP($A35, 'E4 TB Allocation Details'!$A$18:$L$205, MATCH("Misc ID", 'E4 TB Allocation Details'!$A$18:$L$18, 0),FALSE), 'E2 Allocators'!$B$15:$W$361, MATCH('O5 Details by Class &amp; Accounts'!BD$18, 'E2 Allocators'!$B$15:$W$15, 0),FALSE)*$E35)</f>
        <v>0</v>
      </c>
      <c r="BE35" s="1411">
        <f>IF(ISERROR(VLOOKUP(VLOOKUP($A35, 'E4 TB Allocation Details'!$A$18:$L$205, MATCH("Misc ID", 'E4 TB Allocation Details'!$A$18:$L$18, 0),FALSE), 'E2 Allocators'!$B$15:$W$361, MATCH('O5 Details by Class &amp; Accounts'!BE$18, 'E2 Allocators'!$B$15:$W$15, 0),FALSE)*$E35), 0, VLOOKUP(VLOOKUP($A35, 'E4 TB Allocation Details'!$A$18:$L$205, MATCH("Misc ID", 'E4 TB Allocation Details'!$A$18:$L$18, 0),FALSE), 'E2 Allocators'!$B$15:$W$361, MATCH('O5 Details by Class &amp; Accounts'!BE$18, 'E2 Allocators'!$B$15:$W$15, 0),FALSE)*$E35)</f>
        <v>0</v>
      </c>
      <c r="BF35" s="1411">
        <f>IF(ISERROR(VLOOKUP(VLOOKUP($A35, 'E4 TB Allocation Details'!$A$18:$L$205, MATCH("Misc ID", 'E4 TB Allocation Details'!$A$18:$L$18, 0),FALSE), 'E2 Allocators'!$B$15:$W$361, MATCH('O5 Details by Class &amp; Accounts'!BF$18, 'E2 Allocators'!$B$15:$W$15, 0),FALSE)*$E35), 0, VLOOKUP(VLOOKUP($A35, 'E4 TB Allocation Details'!$A$18:$L$205, MATCH("Misc ID", 'E4 TB Allocation Details'!$A$18:$L$18, 0),FALSE), 'E2 Allocators'!$B$15:$W$361, MATCH('O5 Details by Class &amp; Accounts'!BF$18, 'E2 Allocators'!$B$15:$W$15, 0),FALSE)*$E35)</f>
        <v>0</v>
      </c>
      <c r="BG35" s="1411">
        <f>IF(ISERROR(VLOOKUP(VLOOKUP($A35, 'E4 TB Allocation Details'!$A$18:$L$205, MATCH("Misc ID", 'E4 TB Allocation Details'!$A$18:$L$18, 0),FALSE), 'E2 Allocators'!$B$15:$W$361, MATCH('O5 Details by Class &amp; Accounts'!BG$18, 'E2 Allocators'!$B$15:$W$15, 0),FALSE)*$E35), 0, VLOOKUP(VLOOKUP($A35, 'E4 TB Allocation Details'!$A$18:$L$205, MATCH("Misc ID", 'E4 TB Allocation Details'!$A$18:$L$18, 0),FALSE), 'E2 Allocators'!$B$15:$W$361, MATCH('O5 Details by Class &amp; Accounts'!BG$18, 'E2 Allocators'!$B$15:$W$15, 0),FALSE)*$E35)</f>
        <v>0</v>
      </c>
      <c r="BH35" s="1411">
        <f>IF(ISERROR(VLOOKUP(VLOOKUP($A35, 'E4 TB Allocation Details'!$A$18:$L$205, MATCH("Misc ID", 'E4 TB Allocation Details'!$A$18:$L$18, 0),FALSE), 'E2 Allocators'!$B$15:$W$361, MATCH('O5 Details by Class &amp; Accounts'!BH$18, 'E2 Allocators'!$B$15:$W$15, 0),FALSE)*$E35), 0, VLOOKUP(VLOOKUP($A35, 'E4 TB Allocation Details'!$A$18:$L$205, MATCH("Misc ID", 'E4 TB Allocation Details'!$A$18:$L$18, 0),FALSE), 'E2 Allocators'!$B$15:$W$361, MATCH('O5 Details by Class &amp; Accounts'!BH$18, 'E2 Allocators'!$B$15:$W$15, 0),FALSE)*$E35)</f>
        <v>0</v>
      </c>
      <c r="BI35" s="1411">
        <f>IF(ISERROR(VLOOKUP(VLOOKUP($A35, 'E4 TB Allocation Details'!$A$18:$L$205, MATCH("Misc ID", 'E4 TB Allocation Details'!$A$18:$L$18, 0),FALSE), 'E2 Allocators'!$B$15:$W$361, MATCH('O5 Details by Class &amp; Accounts'!BI$18, 'E2 Allocators'!$B$15:$W$15, 0),FALSE)*$E35), 0, VLOOKUP(VLOOKUP($A35, 'E4 TB Allocation Details'!$A$18:$L$205, MATCH("Misc ID", 'E4 TB Allocation Details'!$A$18:$L$18, 0),FALSE), 'E2 Allocators'!$B$15:$W$361, MATCH('O5 Details by Class &amp; Accounts'!BI$18, 'E2 Allocators'!$B$15:$W$15, 0),FALSE)*$E35)</f>
        <v>0</v>
      </c>
      <c r="BJ35" s="1411">
        <f>IF(ISERROR(VLOOKUP(VLOOKUP($A35, 'E4 TB Allocation Details'!$A$18:$L$205, MATCH("Misc ID", 'E4 TB Allocation Details'!$A$18:$L$18, 0),FALSE), 'E2 Allocators'!$B$15:$W$361, MATCH('O5 Details by Class &amp; Accounts'!BJ$18, 'E2 Allocators'!$B$15:$W$15, 0),FALSE)*$E35), 0, VLOOKUP(VLOOKUP($A35, 'E4 TB Allocation Details'!$A$18:$L$205, MATCH("Misc ID", 'E4 TB Allocation Details'!$A$18:$L$18, 0),FALSE), 'E2 Allocators'!$B$15:$W$361, MATCH('O5 Details by Class &amp; Accounts'!BJ$18, 'E2 Allocators'!$B$15:$W$15, 0),FALSE)*$E35)</f>
        <v>0</v>
      </c>
      <c r="BK35" s="1411">
        <f>IF(ISERROR(VLOOKUP(VLOOKUP($A35, 'E4 TB Allocation Details'!$A$18:$L$205, MATCH("Misc ID", 'E4 TB Allocation Details'!$A$18:$L$18, 0),FALSE), 'E2 Allocators'!$B$15:$W$361, MATCH('O5 Details by Class &amp; Accounts'!BK$18, 'E2 Allocators'!$B$15:$W$15, 0),FALSE)*$E35), 0, VLOOKUP(VLOOKUP($A35, 'E4 TB Allocation Details'!$A$18:$L$205, MATCH("Misc ID", 'E4 TB Allocation Details'!$A$18:$L$18, 0),FALSE), 'E2 Allocators'!$B$15:$W$361, MATCH('O5 Details by Class &amp; Accounts'!BK$18, 'E2 Allocators'!$B$15:$W$15, 0),FALSE)*$E35)</f>
        <v>0</v>
      </c>
      <c r="BL35" s="1411">
        <f>IF(ISERROR(VLOOKUP(VLOOKUP($A35, 'E4 TB Allocation Details'!$A$18:$L$205, MATCH("Misc ID", 'E4 TB Allocation Details'!$A$18:$L$18, 0),FALSE), 'E2 Allocators'!$B$15:$W$361, MATCH('O5 Details by Class &amp; Accounts'!BL$18, 'E2 Allocators'!$B$15:$W$15, 0),FALSE)*$E35), 0, VLOOKUP(VLOOKUP($A35, 'E4 TB Allocation Details'!$A$18:$L$205, MATCH("Misc ID", 'E4 TB Allocation Details'!$A$18:$L$18, 0),FALSE), 'E2 Allocators'!$B$15:$W$361, MATCH('O5 Details by Class &amp; Accounts'!BL$18, 'E2 Allocators'!$B$15:$W$15, 0),FALSE)*$E35)</f>
        <v>0</v>
      </c>
      <c r="BM35" s="1411">
        <f>IF(ISERROR(VLOOKUP(VLOOKUP($A35, 'E4 TB Allocation Details'!$A$18:$L$205, MATCH("Misc ID", 'E4 TB Allocation Details'!$A$18:$L$18, 0),FALSE), 'E2 Allocators'!$B$15:$W$361, MATCH('O5 Details by Class &amp; Accounts'!BM$18, 'E2 Allocators'!$B$15:$W$15, 0),FALSE)*$E35), 0, VLOOKUP(VLOOKUP($A35, 'E4 TB Allocation Details'!$A$18:$L$205, MATCH("Misc ID", 'E4 TB Allocation Details'!$A$18:$L$18, 0),FALSE), 'E2 Allocators'!$B$15:$W$361, MATCH('O5 Details by Class &amp; Accounts'!BM$18, 'E2 Allocators'!$B$15:$W$15, 0),FALSE)*$E35)</f>
        <v>0</v>
      </c>
      <c r="BN35" s="1411">
        <f>IF(ISERROR(VLOOKUP(VLOOKUP($A35, 'E4 TB Allocation Details'!$A$18:$L$205, MATCH("Misc ID", 'E4 TB Allocation Details'!$A$18:$L$18, 0),FALSE), 'E2 Allocators'!$B$15:$W$361, MATCH('O5 Details by Class &amp; Accounts'!BN$18, 'E2 Allocators'!$B$15:$W$15, 0),FALSE)*$E35), 0, VLOOKUP(VLOOKUP($A35, 'E4 TB Allocation Details'!$A$18:$L$205, MATCH("Misc ID", 'E4 TB Allocation Details'!$A$18:$L$18, 0),FALSE), 'E2 Allocators'!$B$15:$W$361, MATCH('O5 Details by Class &amp; Accounts'!BN$18, 'E2 Allocators'!$B$15:$W$15, 0),FALSE)*$E35)</f>
        <v>0</v>
      </c>
      <c r="BO35" s="1411">
        <f>IF(ISERROR(VLOOKUP(VLOOKUP($A35, 'E4 TB Allocation Details'!$A$18:$L$205, MATCH("Misc ID", 'E4 TB Allocation Details'!$A$18:$L$18, 0),FALSE), 'E2 Allocators'!$B$15:$W$361, MATCH('O5 Details by Class &amp; Accounts'!BO$18, 'E2 Allocators'!$B$15:$W$15, 0),FALSE)*$E35), 0, VLOOKUP(VLOOKUP($A35, 'E4 TB Allocation Details'!$A$18:$L$205, MATCH("Misc ID", 'E4 TB Allocation Details'!$A$18:$L$18, 0),FALSE), 'E2 Allocators'!$B$15:$W$361, MATCH('O5 Details by Class &amp; Accounts'!BO$18, 'E2 Allocators'!$B$15:$W$15, 0),FALSE)*$E35)</f>
        <v>0</v>
      </c>
      <c r="BP35" s="1411">
        <f>IF(ISERROR(VLOOKUP(VLOOKUP($A35, 'E4 TB Allocation Details'!$A$18:$L$205, MATCH("Misc ID", 'E4 TB Allocation Details'!$A$18:$L$18, 0),FALSE), 'E2 Allocators'!$B$15:$W$361, MATCH('O5 Details by Class &amp; Accounts'!BP$18, 'E2 Allocators'!$B$15:$W$15, 0),FALSE)*$E35), 0, VLOOKUP(VLOOKUP($A35, 'E4 TB Allocation Details'!$A$18:$L$205, MATCH("Misc ID", 'E4 TB Allocation Details'!$A$18:$L$18, 0),FALSE), 'E2 Allocators'!$B$15:$W$361, MATCH('O5 Details by Class &amp; Accounts'!BP$18, 'E2 Allocators'!$B$15:$W$15, 0),FALSE)*$E35)</f>
        <v>0</v>
      </c>
      <c r="BQ35" s="1411">
        <f>IF(ISERROR(VLOOKUP(VLOOKUP($A35, 'E4 TB Allocation Details'!$A$18:$L$205, MATCH("Misc ID", 'E4 TB Allocation Details'!$A$18:$L$18, 0),FALSE), 'E2 Allocators'!$B$15:$W$361, MATCH('O5 Details by Class &amp; Accounts'!BQ$18, 'E2 Allocators'!$B$15:$W$15, 0),FALSE)*$E35), 0, VLOOKUP(VLOOKUP($A35, 'E4 TB Allocation Details'!$A$18:$L$205, MATCH("Misc ID", 'E4 TB Allocation Details'!$A$18:$L$18, 0),FALSE), 'E2 Allocators'!$B$15:$W$361, MATCH('O5 Details by Class &amp; Accounts'!BQ$18, 'E2 Allocators'!$B$15:$W$15, 0),FALSE)*$E35)</f>
        <v>0</v>
      </c>
      <c r="BR35" s="1411">
        <f>IF(ISERROR(VLOOKUP(VLOOKUP($A35, 'E4 TB Allocation Details'!$A$18:$L$205, MATCH("Misc ID", 'E4 TB Allocation Details'!$A$18:$L$18, 0),FALSE), 'E2 Allocators'!$B$15:$W$361, MATCH('O5 Details by Class &amp; Accounts'!BR$18, 'E2 Allocators'!$B$15:$W$15, 0),FALSE)*$E35), 0, VLOOKUP(VLOOKUP($A35, 'E4 TB Allocation Details'!$A$18:$L$205, MATCH("Misc ID", 'E4 TB Allocation Details'!$A$18:$L$18, 0),FALSE), 'E2 Allocators'!$B$15:$W$361, MATCH('O5 Details by Class &amp; Accounts'!BR$18, 'E2 Allocators'!$B$15:$W$15, 0),FALSE)*$E35)</f>
        <v>0</v>
      </c>
      <c r="BS35" s="1411">
        <f>SUM(AY35:BR35)</f>
        <v>0</v>
      </c>
      <c r="BT35" s="1411">
        <f>IF(ISERROR(VLOOKUP(VLOOKUP($A35, 'E4 TB Allocation Details'!$A$18:$L$205, MATCH("A &amp; G ID", 'E4 TB Allocation Details'!$A$18:$L$18, 0),FALSE), 'E2 Allocators'!$B$15:$W$361, MATCH('O5 Details by Class &amp; Accounts'!BT$18, 'E2 Allocators'!$B$15:$W$15, 0),FALSE)*$E35), 0, VLOOKUP(VLOOKUP($A35, 'E4 TB Allocation Details'!$A$18:$L$205, MATCH("A &amp; G ID", 'E4 TB Allocation Details'!$A$18:$L$18, 0),FALSE), 'E2 Allocators'!$B$15:$W$361, MATCH('O5 Details by Class &amp; Accounts'!BT$18, 'E2 Allocators'!$B$15:$W$15, 0),FALSE)*$E35)</f>
        <v>0</v>
      </c>
      <c r="BU35" s="1411">
        <f>IF(ISERROR(VLOOKUP(VLOOKUP($A35, 'E4 TB Allocation Details'!$A$18:$L$205, MATCH("A &amp; G ID", 'E4 TB Allocation Details'!$A$18:$L$18, 0),FALSE), 'E2 Allocators'!$B$15:$W$361, MATCH('O5 Details by Class &amp; Accounts'!BU$18, 'E2 Allocators'!$B$15:$W$15, 0),FALSE)*$E35), 0, VLOOKUP(VLOOKUP($A35, 'E4 TB Allocation Details'!$A$18:$L$205, MATCH("A &amp; G ID", 'E4 TB Allocation Details'!$A$18:$L$18, 0),FALSE), 'E2 Allocators'!$B$15:$W$361, MATCH('O5 Details by Class &amp; Accounts'!BU$18, 'E2 Allocators'!$B$15:$W$15, 0),FALSE)*$E35)</f>
        <v>0</v>
      </c>
      <c r="BV35" s="1411">
        <f>IF(ISERROR(VLOOKUP(VLOOKUP($A35, 'E4 TB Allocation Details'!$A$18:$L$205, MATCH("A &amp; G ID", 'E4 TB Allocation Details'!$A$18:$L$18, 0),FALSE), 'E2 Allocators'!$B$15:$W$361, MATCH('O5 Details by Class &amp; Accounts'!BV$18, 'E2 Allocators'!$B$15:$W$15, 0),FALSE)*$E35), 0, VLOOKUP(VLOOKUP($A35, 'E4 TB Allocation Details'!$A$18:$L$205, MATCH("A &amp; G ID", 'E4 TB Allocation Details'!$A$18:$L$18, 0),FALSE), 'E2 Allocators'!$B$15:$W$361, MATCH('O5 Details by Class &amp; Accounts'!BV$18, 'E2 Allocators'!$B$15:$W$15, 0),FALSE)*$E35)</f>
        <v>0</v>
      </c>
      <c r="BW35" s="1411">
        <f>IF(ISERROR(VLOOKUP(VLOOKUP($A35, 'E4 TB Allocation Details'!$A$18:$L$205, MATCH("A &amp; G ID", 'E4 TB Allocation Details'!$A$18:$L$18, 0),FALSE), 'E2 Allocators'!$B$15:$W$361, MATCH('O5 Details by Class &amp; Accounts'!BW$18, 'E2 Allocators'!$B$15:$W$15, 0),FALSE)*$E35), 0, VLOOKUP(VLOOKUP($A35, 'E4 TB Allocation Details'!$A$18:$L$205, MATCH("A &amp; G ID", 'E4 TB Allocation Details'!$A$18:$L$18, 0),FALSE), 'E2 Allocators'!$B$15:$W$361, MATCH('O5 Details by Class &amp; Accounts'!BW$18, 'E2 Allocators'!$B$15:$W$15, 0),FALSE)*$E35)</f>
        <v>0</v>
      </c>
      <c r="BX35" s="1411">
        <f>IF(ISERROR(VLOOKUP(VLOOKUP($A35, 'E4 TB Allocation Details'!$A$18:$L$205, MATCH("A &amp; G ID", 'E4 TB Allocation Details'!$A$18:$L$18, 0),FALSE), 'E2 Allocators'!$B$15:$W$361, MATCH('O5 Details by Class &amp; Accounts'!BX$18, 'E2 Allocators'!$B$15:$W$15, 0),FALSE)*$E35), 0, VLOOKUP(VLOOKUP($A35, 'E4 TB Allocation Details'!$A$18:$L$205, MATCH("A &amp; G ID", 'E4 TB Allocation Details'!$A$18:$L$18, 0),FALSE), 'E2 Allocators'!$B$15:$W$361, MATCH('O5 Details by Class &amp; Accounts'!BX$18, 'E2 Allocators'!$B$15:$W$15, 0),FALSE)*$E35)</f>
        <v>0</v>
      </c>
      <c r="BY35" s="1411">
        <f>IF(ISERROR(VLOOKUP(VLOOKUP($A35, 'E4 TB Allocation Details'!$A$18:$L$205, MATCH("A &amp; G ID", 'E4 TB Allocation Details'!$A$18:$L$18, 0),FALSE), 'E2 Allocators'!$B$15:$W$361, MATCH('O5 Details by Class &amp; Accounts'!BY$18, 'E2 Allocators'!$B$15:$W$15, 0),FALSE)*$E35), 0, VLOOKUP(VLOOKUP($A35, 'E4 TB Allocation Details'!$A$18:$L$205, MATCH("A &amp; G ID", 'E4 TB Allocation Details'!$A$18:$L$18, 0),FALSE), 'E2 Allocators'!$B$15:$W$361, MATCH('O5 Details by Class &amp; Accounts'!BY$18, 'E2 Allocators'!$B$15:$W$15, 0),FALSE)*$E35)</f>
        <v>0</v>
      </c>
      <c r="BZ35" s="1411">
        <f>IF(ISERROR(VLOOKUP(VLOOKUP($A35, 'E4 TB Allocation Details'!$A$18:$L$205, MATCH("A &amp; G ID", 'E4 TB Allocation Details'!$A$18:$L$18, 0),FALSE), 'E2 Allocators'!$B$15:$W$361, MATCH('O5 Details by Class &amp; Accounts'!BZ$18, 'E2 Allocators'!$B$15:$W$15, 0),FALSE)*$E35), 0, VLOOKUP(VLOOKUP($A35, 'E4 TB Allocation Details'!$A$18:$L$205, MATCH("A &amp; G ID", 'E4 TB Allocation Details'!$A$18:$L$18, 0),FALSE), 'E2 Allocators'!$B$15:$W$361, MATCH('O5 Details by Class &amp; Accounts'!BZ$18, 'E2 Allocators'!$B$15:$W$15, 0),FALSE)*$E35)</f>
        <v>0</v>
      </c>
      <c r="CA35" s="1411">
        <f>IF(ISERROR(VLOOKUP(VLOOKUP($A35, 'E4 TB Allocation Details'!$A$18:$L$205, MATCH("A &amp; G ID", 'E4 TB Allocation Details'!$A$18:$L$18, 0),FALSE), 'E2 Allocators'!$B$15:$W$361, MATCH('O5 Details by Class &amp; Accounts'!CA$18, 'E2 Allocators'!$B$15:$W$15, 0),FALSE)*$E35), 0, VLOOKUP(VLOOKUP($A35, 'E4 TB Allocation Details'!$A$18:$L$205, MATCH("A &amp; G ID", 'E4 TB Allocation Details'!$A$18:$L$18, 0),FALSE), 'E2 Allocators'!$B$15:$W$361, MATCH('O5 Details by Class &amp; Accounts'!CA$18, 'E2 Allocators'!$B$15:$W$15, 0),FALSE)*$E35)</f>
        <v>0</v>
      </c>
      <c r="CB35" s="1411">
        <f>IF(ISERROR(VLOOKUP(VLOOKUP($A35, 'E4 TB Allocation Details'!$A$18:$L$205, MATCH("A &amp; G ID", 'E4 TB Allocation Details'!$A$18:$L$18, 0),FALSE), 'E2 Allocators'!$B$15:$W$361, MATCH('O5 Details by Class &amp; Accounts'!CB$18, 'E2 Allocators'!$B$15:$W$15, 0),FALSE)*$E35), 0, VLOOKUP(VLOOKUP($A35, 'E4 TB Allocation Details'!$A$18:$L$205, MATCH("A &amp; G ID", 'E4 TB Allocation Details'!$A$18:$L$18, 0),FALSE), 'E2 Allocators'!$B$15:$W$361, MATCH('O5 Details by Class &amp; Accounts'!CB$18, 'E2 Allocators'!$B$15:$W$15, 0),FALSE)*$E35)</f>
        <v>0</v>
      </c>
      <c r="CC35" s="1411">
        <f>IF(ISERROR(VLOOKUP(VLOOKUP($A35, 'E4 TB Allocation Details'!$A$18:$L$205, MATCH("A &amp; G ID", 'E4 TB Allocation Details'!$A$18:$L$18, 0),FALSE), 'E2 Allocators'!$B$15:$W$361, MATCH('O5 Details by Class &amp; Accounts'!CC$18, 'E2 Allocators'!$B$15:$W$15, 0),FALSE)*$E35), 0, VLOOKUP(VLOOKUP($A35, 'E4 TB Allocation Details'!$A$18:$L$205, MATCH("A &amp; G ID", 'E4 TB Allocation Details'!$A$18:$L$18, 0),FALSE), 'E2 Allocators'!$B$15:$W$361, MATCH('O5 Details by Class &amp; Accounts'!CC$18, 'E2 Allocators'!$B$15:$W$15, 0),FALSE)*$E35)</f>
        <v>0</v>
      </c>
      <c r="CD35" s="1411">
        <f>IF(ISERROR(VLOOKUP(VLOOKUP($A35, 'E4 TB Allocation Details'!$A$18:$L$205, MATCH("A &amp; G ID", 'E4 TB Allocation Details'!$A$18:$L$18, 0),FALSE), 'E2 Allocators'!$B$15:$W$361, MATCH('O5 Details by Class &amp; Accounts'!CD$18, 'E2 Allocators'!$B$15:$W$15, 0),FALSE)*$E35), 0, VLOOKUP(VLOOKUP($A35, 'E4 TB Allocation Details'!$A$18:$L$205, MATCH("A &amp; G ID", 'E4 TB Allocation Details'!$A$18:$L$18, 0),FALSE), 'E2 Allocators'!$B$15:$W$361, MATCH('O5 Details by Class &amp; Accounts'!CD$18, 'E2 Allocators'!$B$15:$W$15, 0),FALSE)*$E35)</f>
        <v>0</v>
      </c>
      <c r="CE35" s="1411">
        <f>IF(ISERROR(VLOOKUP(VLOOKUP($A35, 'E4 TB Allocation Details'!$A$18:$L$205, MATCH("A &amp; G ID", 'E4 TB Allocation Details'!$A$18:$L$18, 0),FALSE), 'E2 Allocators'!$B$15:$W$361, MATCH('O5 Details by Class &amp; Accounts'!CE$18, 'E2 Allocators'!$B$15:$W$15, 0),FALSE)*$E35), 0, VLOOKUP(VLOOKUP($A35, 'E4 TB Allocation Details'!$A$18:$L$205, MATCH("A &amp; G ID", 'E4 TB Allocation Details'!$A$18:$L$18, 0),FALSE), 'E2 Allocators'!$B$15:$W$361, MATCH('O5 Details by Class &amp; Accounts'!CE$18, 'E2 Allocators'!$B$15:$W$15, 0),FALSE)*$E35)</f>
        <v>0</v>
      </c>
      <c r="CF35" s="1411">
        <f>IF(ISERROR(VLOOKUP(VLOOKUP($A35, 'E4 TB Allocation Details'!$A$18:$L$205, MATCH("A &amp; G ID", 'E4 TB Allocation Details'!$A$18:$L$18, 0),FALSE), 'E2 Allocators'!$B$15:$W$361, MATCH('O5 Details by Class &amp; Accounts'!CF$18, 'E2 Allocators'!$B$15:$W$15, 0),FALSE)*$E35), 0, VLOOKUP(VLOOKUP($A35, 'E4 TB Allocation Details'!$A$18:$L$205, MATCH("A &amp; G ID", 'E4 TB Allocation Details'!$A$18:$L$18, 0),FALSE), 'E2 Allocators'!$B$15:$W$361, MATCH('O5 Details by Class &amp; Accounts'!CF$18, 'E2 Allocators'!$B$15:$W$15, 0),FALSE)*$E35)</f>
        <v>0</v>
      </c>
      <c r="CG35" s="1411">
        <f>IF(ISERROR(VLOOKUP(VLOOKUP($A35, 'E4 TB Allocation Details'!$A$18:$L$205, MATCH("A &amp; G ID", 'E4 TB Allocation Details'!$A$18:$L$18, 0),FALSE), 'E2 Allocators'!$B$15:$W$361, MATCH('O5 Details by Class &amp; Accounts'!CG$18, 'E2 Allocators'!$B$15:$W$15, 0),FALSE)*$E35), 0, VLOOKUP(VLOOKUP($A35, 'E4 TB Allocation Details'!$A$18:$L$205, MATCH("A &amp; G ID", 'E4 TB Allocation Details'!$A$18:$L$18, 0),FALSE), 'E2 Allocators'!$B$15:$W$361, MATCH('O5 Details by Class &amp; Accounts'!CG$18, 'E2 Allocators'!$B$15:$W$15, 0),FALSE)*$E35)</f>
        <v>0</v>
      </c>
      <c r="CH35" s="1411">
        <f>IF(ISERROR(VLOOKUP(VLOOKUP($A35, 'E4 TB Allocation Details'!$A$18:$L$205, MATCH("A &amp; G ID", 'E4 TB Allocation Details'!$A$18:$L$18, 0),FALSE), 'E2 Allocators'!$B$15:$W$361, MATCH('O5 Details by Class &amp; Accounts'!CH$18, 'E2 Allocators'!$B$15:$W$15, 0),FALSE)*$E35), 0, VLOOKUP(VLOOKUP($A35, 'E4 TB Allocation Details'!$A$18:$L$205, MATCH("A &amp; G ID", 'E4 TB Allocation Details'!$A$18:$L$18, 0),FALSE), 'E2 Allocators'!$B$15:$W$361, MATCH('O5 Details by Class &amp; Accounts'!CH$18, 'E2 Allocators'!$B$15:$W$15, 0),FALSE)*$E35)</f>
        <v>0</v>
      </c>
      <c r="CI35" s="1411">
        <f>IF(ISERROR(VLOOKUP(VLOOKUP($A35, 'E4 TB Allocation Details'!$A$18:$L$205, MATCH("A &amp; G ID", 'E4 TB Allocation Details'!$A$18:$L$18, 0),FALSE), 'E2 Allocators'!$B$15:$W$361, MATCH('O5 Details by Class &amp; Accounts'!CI$18, 'E2 Allocators'!$B$15:$W$15, 0),FALSE)*$E35), 0, VLOOKUP(VLOOKUP($A35, 'E4 TB Allocation Details'!$A$18:$L$205, MATCH("A &amp; G ID", 'E4 TB Allocation Details'!$A$18:$L$18, 0),FALSE), 'E2 Allocators'!$B$15:$W$361, MATCH('O5 Details by Class &amp; Accounts'!CI$18, 'E2 Allocators'!$B$15:$W$15, 0),FALSE)*$E35)</f>
        <v>0</v>
      </c>
      <c r="CJ35" s="1411">
        <f>IF(ISERROR(VLOOKUP(VLOOKUP($A35, 'E4 TB Allocation Details'!$A$18:$L$205, MATCH("A &amp; G ID", 'E4 TB Allocation Details'!$A$18:$L$18, 0),FALSE), 'E2 Allocators'!$B$15:$W$361, MATCH('O5 Details by Class &amp; Accounts'!CJ$18, 'E2 Allocators'!$B$15:$W$15, 0),FALSE)*$E35), 0, VLOOKUP(VLOOKUP($A35, 'E4 TB Allocation Details'!$A$18:$L$205, MATCH("A &amp; G ID", 'E4 TB Allocation Details'!$A$18:$L$18, 0),FALSE), 'E2 Allocators'!$B$15:$W$361, MATCH('O5 Details by Class &amp; Accounts'!CJ$18, 'E2 Allocators'!$B$15:$W$15, 0),FALSE)*$E35)</f>
        <v>0</v>
      </c>
      <c r="CK35" s="1411">
        <f>IF(ISERROR(VLOOKUP(VLOOKUP($A35, 'E4 TB Allocation Details'!$A$18:$L$205, MATCH("A &amp; G ID", 'E4 TB Allocation Details'!$A$18:$L$18, 0),FALSE), 'E2 Allocators'!$B$15:$W$361, MATCH('O5 Details by Class &amp; Accounts'!CK$18, 'E2 Allocators'!$B$15:$W$15, 0),FALSE)*$E35), 0, VLOOKUP(VLOOKUP($A35, 'E4 TB Allocation Details'!$A$18:$L$205, MATCH("A &amp; G ID", 'E4 TB Allocation Details'!$A$18:$L$18, 0),FALSE), 'E2 Allocators'!$B$15:$W$361, MATCH('O5 Details by Class &amp; Accounts'!CK$18, 'E2 Allocators'!$B$15:$W$15, 0),FALSE)*$E35)</f>
        <v>0</v>
      </c>
      <c r="CL35" s="1411">
        <f>IF(ISERROR(VLOOKUP(VLOOKUP($A35, 'E4 TB Allocation Details'!$A$18:$L$205, MATCH("A &amp; G ID", 'E4 TB Allocation Details'!$A$18:$L$18, 0),FALSE), 'E2 Allocators'!$B$15:$W$361, MATCH('O5 Details by Class &amp; Accounts'!CL$18, 'E2 Allocators'!$B$15:$W$15, 0),FALSE)*$E35), 0, VLOOKUP(VLOOKUP($A35, 'E4 TB Allocation Details'!$A$18:$L$205, MATCH("A &amp; G ID", 'E4 TB Allocation Details'!$A$18:$L$18, 0),FALSE), 'E2 Allocators'!$B$15:$W$361, MATCH('O5 Details by Class &amp; Accounts'!CL$18, 'E2 Allocators'!$B$15:$W$15, 0),FALSE)*$E35)</f>
        <v>0</v>
      </c>
      <c r="CM35" s="1411">
        <f>IF(ISERROR(VLOOKUP(VLOOKUP($A35, 'E4 TB Allocation Details'!$A$18:$L$205, MATCH("A &amp; G ID", 'E4 TB Allocation Details'!$A$18:$L$18, 0),FALSE), 'E2 Allocators'!$B$15:$W$361, MATCH('O5 Details by Class &amp; Accounts'!CM$18, 'E2 Allocators'!$B$15:$W$15, 0),FALSE)*$E35), 0, VLOOKUP(VLOOKUP($A35, 'E4 TB Allocation Details'!$A$18:$L$205, MATCH("A &amp; G ID", 'E4 TB Allocation Details'!$A$18:$L$18, 0),FALSE), 'E2 Allocators'!$B$15:$W$361, MATCH('O5 Details by Class &amp; Accounts'!CM$18, 'E2 Allocators'!$B$15:$W$15, 0),FALSE)*$E35)</f>
        <v>0</v>
      </c>
      <c r="CN35" s="1411">
        <f>SUM(BT35:CM35)</f>
        <v>0</v>
      </c>
      <c r="CO35" s="1791">
        <f>+E35-AC35-AX35-BS35-CN35</f>
        <v>0</v>
      </c>
      <c r="CQ35" s="2086" t="s">
        <v>1138</v>
      </c>
    </row>
    <row r="36" spans="1:95" s="80" customFormat="1" ht="25.5">
      <c r="A36" s="1174" t="s">
        <v>550</v>
      </c>
      <c r="B36" s="1175" t="s">
        <v>509</v>
      </c>
      <c r="C36" s="1788">
        <f>IF(ISERROR(VLOOKUP($A36,'I3 TB Data'!$A$23:$H$458,MATCH('O5 Details by Class &amp; Accounts'!$C$18, 'I3 TB Data'!$A$23:$H$23,0),0)), 0, VLOOKUP($A36,'I3 TB Data'!$A$23:$H$458,MATCH('O5 Details by Class &amp; Accounts'!$C$18,'I3 TB Data'!$A$23:$H$23,0),0))</f>
        <v>0</v>
      </c>
      <c r="D36" s="1789">
        <f>'I4 BO ASSETS'!E33</f>
        <v>3861500</v>
      </c>
      <c r="E36" s="1788">
        <f t="shared" si="6"/>
        <v>3861500</v>
      </c>
      <c r="F36" s="1790">
        <f>IF(ISERROR(VLOOKUP($A36, 'E1 Categorization'!A33:E122, MATCH("Customer Component", 'E1 Categorization'!$A$33:$E$33,0), 0)), 0, IF(VLOOKUP($A36, 'E1 Categorization'!A33:E122, MATCH("Customer Component", 'E1 Categorization'!$A$33:$E$33,0), 0)=0, 'O5 Details by Class &amp; Accounts'!$E36, IF(AND(VLOOKUP($A36, 'E1 Categorization'!A33:E122, MATCH("Customer Component", 'E1 Categorization'!$A$33:$E$33,0), 0) &gt;0, VLOOKUP($A36, 'E1 Categorization'!A33:E122, MATCH("Customer Component", 'E1 Categorization'!$A$33:$E$33,0), 0)&lt;1), 'O5 Details by Class &amp; Accounts'!$E36*(1-VLOOKUP($A36, 'E1 Categorization'!A33:E122, MATCH("Customer Component", 'E1 Categorization'!$A$33:$E$33,0), 0)), 0)))</f>
        <v>3861500</v>
      </c>
      <c r="G36" s="1790">
        <f>IF(ISERROR(VLOOKUP($A36, 'E1 Categorization'!A33:E122, MATCH("Customer Component", 'E1 Categorization'!$A$33:$E$33,0), 0)),0, IF(VLOOKUP($A36, 'E1 Categorization'!A33:E122, MATCH("Customer Component", 'E1 Categorization'!$A$33:$E$33,0), 0)=0, 0, IF(AND(VLOOKUP($A36, 'E1 Categorization'!A33:E122, MATCH("Customer Component", 'E1 Categorization'!$A$33:$E$33,0), 0) &gt;0, VLOOKUP($A36, 'E1 Categorization'!A33:E122, MATCH("Customer Component", 'E1 Categorization'!$A$33:$E$33,0), 0)&lt;1), 'O5 Details by Class &amp; Accounts'!$E36*(VLOOKUP($A36, 'E1 Categorization'!A33:E122, MATCH("Customer Component", 'E1 Categorization'!$A$33:$E$33,0), 0)), 'O5 Details by Class &amp; Accounts'!$E36)))</f>
        <v>0</v>
      </c>
      <c r="H36" s="1411">
        <f>F36+G36</f>
        <v>3861500</v>
      </c>
      <c r="I36" s="1411">
        <f>IF(ISERROR(VLOOKUP(VLOOKUP($A36, 'E4 TB Allocation Details'!$A$18:$L$205, MATCH("Demand ID", 'E4 TB Allocation Details'!$A$18:$L$18, 0),FALSE), 'E2 Allocators'!$B$15:$W$361, MATCH('O5 Details by Class &amp; Accounts'!I$18, 'E2 Allocators'!$B$15:$W$15, 0),FALSE)*$F36), 0, VLOOKUP(VLOOKUP($A36, 'E4 TB Allocation Details'!$A$18:$L$205, MATCH("Demand ID", 'E4 TB Allocation Details'!$A$18:$L$18, 0),FALSE), 'E2 Allocators'!$B$15:$W$361, MATCH('O5 Details by Class &amp; Accounts'!I$18, 'E2 Allocators'!$B$15:$W$15, 0),FALSE)*$F36)</f>
        <v>1451771.081113707</v>
      </c>
      <c r="J36" s="1411">
        <f>IF(ISERROR(VLOOKUP(VLOOKUP($A36, 'E4 TB Allocation Details'!$A$18:$L$205, MATCH("Demand ID", 'E4 TB Allocation Details'!$A$18:$L$18, 0),FALSE), 'E2 Allocators'!$B$15:$W$361, MATCH('O5 Details by Class &amp; Accounts'!J$18, 'E2 Allocators'!$B$15:$W$15, 0),FALSE)*$F36), 0, VLOOKUP(VLOOKUP($A36, 'E4 TB Allocation Details'!$A$18:$L$205, MATCH("Demand ID", 'E4 TB Allocation Details'!$A$18:$L$18, 0),FALSE), 'E2 Allocators'!$B$15:$W$361, MATCH('O5 Details by Class &amp; Accounts'!J$18, 'E2 Allocators'!$B$15:$W$15, 0),FALSE)*$F36)</f>
        <v>679682.79966693348</v>
      </c>
      <c r="K36" s="1411">
        <f>IF(ISERROR(VLOOKUP(VLOOKUP($A36, 'E4 TB Allocation Details'!$A$18:$L$205, MATCH("Demand ID", 'E4 TB Allocation Details'!$A$18:$L$18, 0),FALSE), 'E2 Allocators'!$B$15:$W$361, MATCH('O5 Details by Class &amp; Accounts'!K$18, 'E2 Allocators'!$B$15:$W$15, 0),FALSE)*$F36), 0, VLOOKUP(VLOOKUP($A36, 'E4 TB Allocation Details'!$A$18:$L$205, MATCH("Demand ID", 'E4 TB Allocation Details'!$A$18:$L$18, 0),FALSE), 'E2 Allocators'!$B$15:$W$361, MATCH('O5 Details by Class &amp; Accounts'!K$18, 'E2 Allocators'!$B$15:$W$15, 0),FALSE)*$F36)</f>
        <v>1727471.617715867</v>
      </c>
      <c r="L36" s="1411">
        <f>IF(ISERROR(VLOOKUP(VLOOKUP($A36, 'E4 TB Allocation Details'!$A$18:$L$205, MATCH("Demand ID", 'E4 TB Allocation Details'!$A$18:$L$18, 0),FALSE), 'E2 Allocators'!$B$15:$W$361, MATCH('O5 Details by Class &amp; Accounts'!L$18, 'E2 Allocators'!$B$15:$W$15, 0),FALSE)*$F36), 0, VLOOKUP(VLOOKUP($A36, 'E4 TB Allocation Details'!$A$18:$L$205, MATCH("Demand ID", 'E4 TB Allocation Details'!$A$18:$L$18, 0),FALSE), 'E2 Allocators'!$B$15:$W$361, MATCH('O5 Details by Class &amp; Accounts'!L$18, 'E2 Allocators'!$B$15:$W$15, 0),FALSE)*$F36)</f>
        <v>0</v>
      </c>
      <c r="M36" s="1411">
        <f>IF(ISERROR(VLOOKUP(VLOOKUP($A36, 'E4 TB Allocation Details'!$A$18:$L$205, MATCH("Demand ID", 'E4 TB Allocation Details'!$A$18:$L$18, 0),FALSE), 'E2 Allocators'!$B$15:$W$361, MATCH('O5 Details by Class &amp; Accounts'!M$18, 'E2 Allocators'!$B$15:$W$15, 0),FALSE)*$F36), 0, VLOOKUP(VLOOKUP($A36, 'E4 TB Allocation Details'!$A$18:$L$205, MATCH("Demand ID", 'E4 TB Allocation Details'!$A$18:$L$18, 0),FALSE), 'E2 Allocators'!$B$15:$W$361, MATCH('O5 Details by Class &amp; Accounts'!M$18, 'E2 Allocators'!$B$15:$W$15, 0),FALSE)*$F36)</f>
        <v>0</v>
      </c>
      <c r="N36" s="1411">
        <f>IF(ISERROR(VLOOKUP(VLOOKUP($A36, 'E4 TB Allocation Details'!$A$18:$L$205, MATCH("Demand ID", 'E4 TB Allocation Details'!$A$18:$L$18, 0),FALSE), 'E2 Allocators'!$B$15:$W$361, MATCH('O5 Details by Class &amp; Accounts'!N$18, 'E2 Allocators'!$B$15:$W$15, 0),FALSE)*$F36), 0, VLOOKUP(VLOOKUP($A36, 'E4 TB Allocation Details'!$A$18:$L$205, MATCH("Demand ID", 'E4 TB Allocation Details'!$A$18:$L$18, 0),FALSE), 'E2 Allocators'!$B$15:$W$361, MATCH('O5 Details by Class &amp; Accounts'!N$18, 'E2 Allocators'!$B$15:$W$15, 0),FALSE)*$F36)</f>
        <v>0</v>
      </c>
      <c r="O36" s="1411">
        <f>IF(ISERROR(VLOOKUP(VLOOKUP($A36, 'E4 TB Allocation Details'!$A$18:$L$205, MATCH("Demand ID", 'E4 TB Allocation Details'!$A$18:$L$18, 0),FALSE), 'E2 Allocators'!$B$15:$W$361, MATCH('O5 Details by Class &amp; Accounts'!O$18, 'E2 Allocators'!$B$15:$W$15, 0),FALSE)*$F36), 0, VLOOKUP(VLOOKUP($A36, 'E4 TB Allocation Details'!$A$18:$L$205, MATCH("Demand ID", 'E4 TB Allocation Details'!$A$18:$L$18, 0),FALSE), 'E2 Allocators'!$B$15:$W$361, MATCH('O5 Details by Class &amp; Accounts'!O$18, 'E2 Allocators'!$B$15:$W$15, 0),FALSE)*$F36)</f>
        <v>0</v>
      </c>
      <c r="P36" s="1411">
        <f>IF(ISERROR(VLOOKUP(VLOOKUP($A36, 'E4 TB Allocation Details'!$A$18:$L$205, MATCH("Demand ID", 'E4 TB Allocation Details'!$A$18:$L$18, 0),FALSE), 'E2 Allocators'!$B$15:$W$361, MATCH('O5 Details by Class &amp; Accounts'!P$18, 'E2 Allocators'!$B$15:$W$15, 0),FALSE)*$F36), 0, VLOOKUP(VLOOKUP($A36, 'E4 TB Allocation Details'!$A$18:$L$205, MATCH("Demand ID", 'E4 TB Allocation Details'!$A$18:$L$18, 0),FALSE), 'E2 Allocators'!$B$15:$W$361, MATCH('O5 Details by Class &amp; Accounts'!P$18, 'E2 Allocators'!$B$15:$W$15, 0),FALSE)*$F36)</f>
        <v>0</v>
      </c>
      <c r="Q36" s="1411">
        <f>IF(ISERROR(VLOOKUP(VLOOKUP($A36, 'E4 TB Allocation Details'!$A$18:$L$205, MATCH("Demand ID", 'E4 TB Allocation Details'!$A$18:$L$18, 0),FALSE), 'E2 Allocators'!$B$15:$W$361, MATCH('O5 Details by Class &amp; Accounts'!Q$18, 'E2 Allocators'!$B$15:$W$15, 0),FALSE)*$F36), 0, VLOOKUP(VLOOKUP($A36, 'E4 TB Allocation Details'!$A$18:$L$205, MATCH("Demand ID", 'E4 TB Allocation Details'!$A$18:$L$18, 0),FALSE), 'E2 Allocators'!$B$15:$W$361, MATCH('O5 Details by Class &amp; Accounts'!Q$18, 'E2 Allocators'!$B$15:$W$15, 0),FALSE)*$F36)</f>
        <v>2574.5015034925359</v>
      </c>
      <c r="R36" s="1411">
        <f>IF(ISERROR(VLOOKUP(VLOOKUP($A36, 'E4 TB Allocation Details'!$A$18:$L$205, MATCH("Demand ID", 'E4 TB Allocation Details'!$A$18:$L$18, 0),FALSE), 'E2 Allocators'!$B$15:$W$361, MATCH('O5 Details by Class &amp; Accounts'!R$18, 'E2 Allocators'!$B$15:$W$15, 0),FALSE)*$F36), 0, VLOOKUP(VLOOKUP($A36, 'E4 TB Allocation Details'!$A$18:$L$205, MATCH("Demand ID", 'E4 TB Allocation Details'!$A$18:$L$18, 0),FALSE), 'E2 Allocators'!$B$15:$W$361, MATCH('O5 Details by Class &amp; Accounts'!R$18, 'E2 Allocators'!$B$15:$W$15, 0),FALSE)*$F36)</f>
        <v>0</v>
      </c>
      <c r="S36" s="1411">
        <f>IF(ISERROR(VLOOKUP(VLOOKUP($A36, 'E4 TB Allocation Details'!$A$18:$L$205, MATCH("Demand ID", 'E4 TB Allocation Details'!$A$18:$L$18, 0),FALSE), 'E2 Allocators'!$B$15:$W$361, MATCH('O5 Details by Class &amp; Accounts'!S$18, 'E2 Allocators'!$B$15:$W$15, 0),FALSE)*$F36), 0, VLOOKUP(VLOOKUP($A36, 'E4 TB Allocation Details'!$A$18:$L$205, MATCH("Demand ID", 'E4 TB Allocation Details'!$A$18:$L$18, 0),FALSE), 'E2 Allocators'!$B$15:$W$361, MATCH('O5 Details by Class &amp; Accounts'!S$18, 'E2 Allocators'!$B$15:$W$15, 0),FALSE)*$F36)</f>
        <v>0</v>
      </c>
      <c r="T36" s="1411">
        <f>IF(ISERROR(VLOOKUP(VLOOKUP($A36, 'E4 TB Allocation Details'!$A$18:$L$205, MATCH("Demand ID", 'E4 TB Allocation Details'!$A$18:$L$18, 0),FALSE), 'E2 Allocators'!$B$15:$W$361, MATCH('O5 Details by Class &amp; Accounts'!T$18, 'E2 Allocators'!$B$15:$W$15, 0),FALSE)*$F36), 0, VLOOKUP(VLOOKUP($A36, 'E4 TB Allocation Details'!$A$18:$L$205, MATCH("Demand ID", 'E4 TB Allocation Details'!$A$18:$L$18, 0),FALSE), 'E2 Allocators'!$B$15:$W$361, MATCH('O5 Details by Class &amp; Accounts'!T$18, 'E2 Allocators'!$B$15:$W$15, 0),FALSE)*$F36)</f>
        <v>0</v>
      </c>
      <c r="U36" s="1411">
        <f>IF(ISERROR(VLOOKUP(VLOOKUP($A36, 'E4 TB Allocation Details'!$A$18:$L$205, MATCH("Demand ID", 'E4 TB Allocation Details'!$A$18:$L$18, 0),FALSE), 'E2 Allocators'!$B$15:$W$361, MATCH('O5 Details by Class &amp; Accounts'!U$18, 'E2 Allocators'!$B$15:$W$15, 0),FALSE)*$F36), 0, VLOOKUP(VLOOKUP($A36, 'E4 TB Allocation Details'!$A$18:$L$205, MATCH("Demand ID", 'E4 TB Allocation Details'!$A$18:$L$18, 0),FALSE), 'E2 Allocators'!$B$15:$W$361, MATCH('O5 Details by Class &amp; Accounts'!U$18, 'E2 Allocators'!$B$15:$W$15, 0),FALSE)*$F36)</f>
        <v>0</v>
      </c>
      <c r="V36" s="1411">
        <f>IF(ISERROR(VLOOKUP(VLOOKUP($A36, 'E4 TB Allocation Details'!$A$18:$L$205, MATCH("Demand ID", 'E4 TB Allocation Details'!$A$18:$L$18, 0),FALSE), 'E2 Allocators'!$B$15:$W$361, MATCH('O5 Details by Class &amp; Accounts'!V$18, 'E2 Allocators'!$B$15:$W$15, 0),FALSE)*$F36), 0, VLOOKUP(VLOOKUP($A36, 'E4 TB Allocation Details'!$A$18:$L$205, MATCH("Demand ID", 'E4 TB Allocation Details'!$A$18:$L$18, 0),FALSE), 'E2 Allocators'!$B$15:$W$361, MATCH('O5 Details by Class &amp; Accounts'!V$18, 'E2 Allocators'!$B$15:$W$15, 0),FALSE)*$F36)</f>
        <v>0</v>
      </c>
      <c r="W36" s="1411">
        <f>IF(ISERROR(VLOOKUP(VLOOKUP($A36, 'E4 TB Allocation Details'!$A$18:$L$205, MATCH("Demand ID", 'E4 TB Allocation Details'!$A$18:$L$18, 0),FALSE), 'E2 Allocators'!$B$15:$W$361, MATCH('O5 Details by Class &amp; Accounts'!W$18, 'E2 Allocators'!$B$15:$W$15, 0),FALSE)*$F36), 0, VLOOKUP(VLOOKUP($A36, 'E4 TB Allocation Details'!$A$18:$L$205, MATCH("Demand ID", 'E4 TB Allocation Details'!$A$18:$L$18, 0),FALSE), 'E2 Allocators'!$B$15:$W$361, MATCH('O5 Details by Class &amp; Accounts'!W$18, 'E2 Allocators'!$B$15:$W$15, 0),FALSE)*$F36)</f>
        <v>0</v>
      </c>
      <c r="X36" s="1411">
        <f>IF(ISERROR(VLOOKUP(VLOOKUP($A36, 'E4 TB Allocation Details'!$A$18:$L$205, MATCH("Demand ID", 'E4 TB Allocation Details'!$A$18:$L$18, 0),FALSE), 'E2 Allocators'!$B$15:$W$361, MATCH('O5 Details by Class &amp; Accounts'!X$18, 'E2 Allocators'!$B$15:$W$15, 0),FALSE)*$F36), 0, VLOOKUP(VLOOKUP($A36, 'E4 TB Allocation Details'!$A$18:$L$205, MATCH("Demand ID", 'E4 TB Allocation Details'!$A$18:$L$18, 0),FALSE), 'E2 Allocators'!$B$15:$W$361, MATCH('O5 Details by Class &amp; Accounts'!X$18, 'E2 Allocators'!$B$15:$W$15, 0),FALSE)*$F36)</f>
        <v>0</v>
      </c>
      <c r="Y36" s="1411">
        <f>IF(ISERROR(VLOOKUP(VLOOKUP($A36, 'E4 TB Allocation Details'!$A$18:$L$205, MATCH("Demand ID", 'E4 TB Allocation Details'!$A$18:$L$18, 0),FALSE), 'E2 Allocators'!$B$15:$W$361, MATCH('O5 Details by Class &amp; Accounts'!Y$18, 'E2 Allocators'!$B$15:$W$15, 0),FALSE)*$F36), 0, VLOOKUP(VLOOKUP($A36, 'E4 TB Allocation Details'!$A$18:$L$205, MATCH("Demand ID", 'E4 TB Allocation Details'!$A$18:$L$18, 0),FALSE), 'E2 Allocators'!$B$15:$W$361, MATCH('O5 Details by Class &amp; Accounts'!Y$18, 'E2 Allocators'!$B$15:$W$15, 0),FALSE)*$F36)</f>
        <v>0</v>
      </c>
      <c r="Z36" s="1411">
        <f>IF(ISERROR(VLOOKUP(VLOOKUP($A36, 'E4 TB Allocation Details'!$A$18:$L$205, MATCH("Demand ID", 'E4 TB Allocation Details'!$A$18:$L$18, 0),FALSE), 'E2 Allocators'!$B$15:$W$361, MATCH('O5 Details by Class &amp; Accounts'!Z$18, 'E2 Allocators'!$B$15:$W$15, 0),FALSE)*$F36), 0, VLOOKUP(VLOOKUP($A36, 'E4 TB Allocation Details'!$A$18:$L$205, MATCH("Demand ID", 'E4 TB Allocation Details'!$A$18:$L$18, 0),FALSE), 'E2 Allocators'!$B$15:$W$361, MATCH('O5 Details by Class &amp; Accounts'!Z$18, 'E2 Allocators'!$B$15:$W$15, 0),FALSE)*$F36)</f>
        <v>0</v>
      </c>
      <c r="AA36" s="1411">
        <f>IF(ISERROR(VLOOKUP(VLOOKUP($A36, 'E4 TB Allocation Details'!$A$18:$L$205, MATCH("Demand ID", 'E4 TB Allocation Details'!$A$18:$L$18, 0),FALSE), 'E2 Allocators'!$B$15:$W$361, MATCH('O5 Details by Class &amp; Accounts'!AA$18, 'E2 Allocators'!$B$15:$W$15, 0),FALSE)*$F36), 0, VLOOKUP(VLOOKUP($A36, 'E4 TB Allocation Details'!$A$18:$L$205, MATCH("Demand ID", 'E4 TB Allocation Details'!$A$18:$L$18, 0),FALSE), 'E2 Allocators'!$B$15:$W$361, MATCH('O5 Details by Class &amp; Accounts'!AA$18, 'E2 Allocators'!$B$15:$W$15, 0),FALSE)*$F36)</f>
        <v>0</v>
      </c>
      <c r="AB36" s="1411">
        <f>IF(ISERROR(VLOOKUP(VLOOKUP($A36, 'E4 TB Allocation Details'!$A$18:$L$205, MATCH("Demand ID", 'E4 TB Allocation Details'!$A$18:$L$18, 0),FALSE), 'E2 Allocators'!$B$15:$W$361, MATCH('O5 Details by Class &amp; Accounts'!AB$18, 'E2 Allocators'!$B$15:$W$15, 0),FALSE)*$F36), 0, VLOOKUP(VLOOKUP($A36, 'E4 TB Allocation Details'!$A$18:$L$205, MATCH("Demand ID", 'E4 TB Allocation Details'!$A$18:$L$18, 0),FALSE), 'E2 Allocators'!$B$15:$W$361, MATCH('O5 Details by Class &amp; Accounts'!AB$18, 'E2 Allocators'!$B$15:$W$15, 0),FALSE)*$F36)</f>
        <v>0</v>
      </c>
      <c r="AC36" s="1411">
        <f>SUM(I36:AB36)</f>
        <v>3861500</v>
      </c>
      <c r="AD36" s="1411">
        <f>IF(ISERROR(VLOOKUP(VLOOKUP($A36, 'E4 TB Allocation Details'!$A$18:$L$205, MATCH("Customer ID", 'E4 TB Allocation Details'!$A$18:$L$18, 0),FALSE), 'E2 Allocators'!$B$15:$W$361, MATCH('O5 Details by Class &amp; Accounts'!AD$18, 'E2 Allocators'!$B$15:$W$15, 0),FALSE)*$G36), 0, VLOOKUP(VLOOKUP($A36, 'E4 TB Allocation Details'!$A$18:$L$205, MATCH("Customer ID", 'E4 TB Allocation Details'!$A$18:$L$18, 0),FALSE), 'E2 Allocators'!$B$15:$W$361, MATCH('O5 Details by Class &amp; Accounts'!AD$18, 'E2 Allocators'!$B$15:$W$15, 0),FALSE)*$G36)</f>
        <v>0</v>
      </c>
      <c r="AE36" s="1411">
        <f>IF(ISERROR(VLOOKUP(VLOOKUP($A36, 'E4 TB Allocation Details'!$A$18:$L$205, MATCH("Customer ID", 'E4 TB Allocation Details'!$A$18:$L$18, 0),FALSE), 'E2 Allocators'!$B$15:$W$361, MATCH('O5 Details by Class &amp; Accounts'!AE$18, 'E2 Allocators'!$B$15:$W$15, 0),FALSE)*$G36), 0, VLOOKUP(VLOOKUP($A36, 'E4 TB Allocation Details'!$A$18:$L$205, MATCH("Customer ID", 'E4 TB Allocation Details'!$A$18:$L$18, 0),FALSE), 'E2 Allocators'!$B$15:$W$361, MATCH('O5 Details by Class &amp; Accounts'!AE$18, 'E2 Allocators'!$B$15:$W$15, 0),FALSE)*$G36)</f>
        <v>0</v>
      </c>
      <c r="AF36" s="1411">
        <f>IF(ISERROR(VLOOKUP(VLOOKUP($A36, 'E4 TB Allocation Details'!$A$18:$L$205, MATCH("Customer ID", 'E4 TB Allocation Details'!$A$18:$L$18, 0),FALSE), 'E2 Allocators'!$B$15:$W$361, MATCH('O5 Details by Class &amp; Accounts'!AF$18, 'E2 Allocators'!$B$15:$W$15, 0),FALSE)*$G36), 0, VLOOKUP(VLOOKUP($A36, 'E4 TB Allocation Details'!$A$18:$L$205, MATCH("Customer ID", 'E4 TB Allocation Details'!$A$18:$L$18, 0),FALSE), 'E2 Allocators'!$B$15:$W$361, MATCH('O5 Details by Class &amp; Accounts'!AF$18, 'E2 Allocators'!$B$15:$W$15, 0),FALSE)*$G36)</f>
        <v>0</v>
      </c>
      <c r="AG36" s="1411">
        <f>IF(ISERROR(VLOOKUP(VLOOKUP($A36, 'E4 TB Allocation Details'!$A$18:$L$205, MATCH("Customer ID", 'E4 TB Allocation Details'!$A$18:$L$18, 0),FALSE), 'E2 Allocators'!$B$15:$W$361, MATCH('O5 Details by Class &amp; Accounts'!AG$18, 'E2 Allocators'!$B$15:$W$15, 0),FALSE)*$G36), 0, VLOOKUP(VLOOKUP($A36, 'E4 TB Allocation Details'!$A$18:$L$205, MATCH("Customer ID", 'E4 TB Allocation Details'!$A$18:$L$18, 0),FALSE), 'E2 Allocators'!$B$15:$W$361, MATCH('O5 Details by Class &amp; Accounts'!AG$18, 'E2 Allocators'!$B$15:$W$15, 0),FALSE)*$G36)</f>
        <v>0</v>
      </c>
      <c r="AH36" s="1411">
        <f>IF(ISERROR(VLOOKUP(VLOOKUP($A36, 'E4 TB Allocation Details'!$A$18:$L$205, MATCH("Customer ID", 'E4 TB Allocation Details'!$A$18:$L$18, 0),FALSE), 'E2 Allocators'!$B$15:$W$361, MATCH('O5 Details by Class &amp; Accounts'!AH$18, 'E2 Allocators'!$B$15:$W$15, 0),FALSE)*$G36), 0, VLOOKUP(VLOOKUP($A36, 'E4 TB Allocation Details'!$A$18:$L$205, MATCH("Customer ID", 'E4 TB Allocation Details'!$A$18:$L$18, 0),FALSE), 'E2 Allocators'!$B$15:$W$361, MATCH('O5 Details by Class &amp; Accounts'!AH$18, 'E2 Allocators'!$B$15:$W$15, 0),FALSE)*$G36)</f>
        <v>0</v>
      </c>
      <c r="AI36" s="1411">
        <f>IF(ISERROR(VLOOKUP(VLOOKUP($A36, 'E4 TB Allocation Details'!$A$18:$L$205, MATCH("Customer ID", 'E4 TB Allocation Details'!$A$18:$L$18, 0),FALSE), 'E2 Allocators'!$B$15:$W$361, MATCH('O5 Details by Class &amp; Accounts'!AI$18, 'E2 Allocators'!$B$15:$W$15, 0),FALSE)*$G36), 0, VLOOKUP(VLOOKUP($A36, 'E4 TB Allocation Details'!$A$18:$L$205, MATCH("Customer ID", 'E4 TB Allocation Details'!$A$18:$L$18, 0),FALSE), 'E2 Allocators'!$B$15:$W$361, MATCH('O5 Details by Class &amp; Accounts'!AI$18, 'E2 Allocators'!$B$15:$W$15, 0),FALSE)*$G36)</f>
        <v>0</v>
      </c>
      <c r="AJ36" s="1411">
        <f>IF(ISERROR(VLOOKUP(VLOOKUP($A36, 'E4 TB Allocation Details'!$A$18:$L$205, MATCH("Customer ID", 'E4 TB Allocation Details'!$A$18:$L$18, 0),FALSE), 'E2 Allocators'!$B$15:$W$361, MATCH('O5 Details by Class &amp; Accounts'!AJ$18, 'E2 Allocators'!$B$15:$W$15, 0),FALSE)*$G36), 0, VLOOKUP(VLOOKUP($A36, 'E4 TB Allocation Details'!$A$18:$L$205, MATCH("Customer ID", 'E4 TB Allocation Details'!$A$18:$L$18, 0),FALSE), 'E2 Allocators'!$B$15:$W$361, MATCH('O5 Details by Class &amp; Accounts'!AJ$18, 'E2 Allocators'!$B$15:$W$15, 0),FALSE)*$G36)</f>
        <v>0</v>
      </c>
      <c r="AK36" s="1411">
        <f>IF(ISERROR(VLOOKUP(VLOOKUP($A36, 'E4 TB Allocation Details'!$A$18:$L$205, MATCH("Customer ID", 'E4 TB Allocation Details'!$A$18:$L$18, 0),FALSE), 'E2 Allocators'!$B$15:$W$361, MATCH('O5 Details by Class &amp; Accounts'!AK$18, 'E2 Allocators'!$B$15:$W$15, 0),FALSE)*$G36), 0, VLOOKUP(VLOOKUP($A36, 'E4 TB Allocation Details'!$A$18:$L$205, MATCH("Customer ID", 'E4 TB Allocation Details'!$A$18:$L$18, 0),FALSE), 'E2 Allocators'!$B$15:$W$361, MATCH('O5 Details by Class &amp; Accounts'!AK$18, 'E2 Allocators'!$B$15:$W$15, 0),FALSE)*$G36)</f>
        <v>0</v>
      </c>
      <c r="AL36" s="1411">
        <f>IF(ISERROR(VLOOKUP(VLOOKUP($A36, 'E4 TB Allocation Details'!$A$18:$L$205, MATCH("Customer ID", 'E4 TB Allocation Details'!$A$18:$L$18, 0),FALSE), 'E2 Allocators'!$B$15:$W$361, MATCH('O5 Details by Class &amp; Accounts'!AL$18, 'E2 Allocators'!$B$15:$W$15, 0),FALSE)*$G36), 0, VLOOKUP(VLOOKUP($A36, 'E4 TB Allocation Details'!$A$18:$L$205, MATCH("Customer ID", 'E4 TB Allocation Details'!$A$18:$L$18, 0),FALSE), 'E2 Allocators'!$B$15:$W$361, MATCH('O5 Details by Class &amp; Accounts'!AL$18, 'E2 Allocators'!$B$15:$W$15, 0),FALSE)*$G36)</f>
        <v>0</v>
      </c>
      <c r="AM36" s="1411">
        <f>IF(ISERROR(VLOOKUP(VLOOKUP($A36, 'E4 TB Allocation Details'!$A$18:$L$205, MATCH("Customer ID", 'E4 TB Allocation Details'!$A$18:$L$18, 0),FALSE), 'E2 Allocators'!$B$15:$W$361, MATCH('O5 Details by Class &amp; Accounts'!AM$18, 'E2 Allocators'!$B$15:$W$15, 0),FALSE)*$G36), 0, VLOOKUP(VLOOKUP($A36, 'E4 TB Allocation Details'!$A$18:$L$205, MATCH("Customer ID", 'E4 TB Allocation Details'!$A$18:$L$18, 0),FALSE), 'E2 Allocators'!$B$15:$W$361, MATCH('O5 Details by Class &amp; Accounts'!AM$18, 'E2 Allocators'!$B$15:$W$15, 0),FALSE)*$G36)</f>
        <v>0</v>
      </c>
      <c r="AN36" s="1411">
        <f>IF(ISERROR(VLOOKUP(VLOOKUP($A36, 'E4 TB Allocation Details'!$A$18:$L$205, MATCH("Customer ID", 'E4 TB Allocation Details'!$A$18:$L$18, 0),FALSE), 'E2 Allocators'!$B$15:$W$361, MATCH('O5 Details by Class &amp; Accounts'!AN$18, 'E2 Allocators'!$B$15:$W$15, 0),FALSE)*$G36), 0, VLOOKUP(VLOOKUP($A36, 'E4 TB Allocation Details'!$A$18:$L$205, MATCH("Customer ID", 'E4 TB Allocation Details'!$A$18:$L$18, 0),FALSE), 'E2 Allocators'!$B$15:$W$361, MATCH('O5 Details by Class &amp; Accounts'!AN$18, 'E2 Allocators'!$B$15:$W$15, 0),FALSE)*$G36)</f>
        <v>0</v>
      </c>
      <c r="AO36" s="1411">
        <f>IF(ISERROR(VLOOKUP(VLOOKUP($A36, 'E4 TB Allocation Details'!$A$18:$L$205, MATCH("Customer ID", 'E4 TB Allocation Details'!$A$18:$L$18, 0),FALSE), 'E2 Allocators'!$B$15:$W$361, MATCH('O5 Details by Class &amp; Accounts'!AO$18, 'E2 Allocators'!$B$15:$W$15, 0),FALSE)*$G36), 0, VLOOKUP(VLOOKUP($A36, 'E4 TB Allocation Details'!$A$18:$L$205, MATCH("Customer ID", 'E4 TB Allocation Details'!$A$18:$L$18, 0),FALSE), 'E2 Allocators'!$B$15:$W$361, MATCH('O5 Details by Class &amp; Accounts'!AO$18, 'E2 Allocators'!$B$15:$W$15, 0),FALSE)*$G36)</f>
        <v>0</v>
      </c>
      <c r="AP36" s="1411">
        <f>IF(ISERROR(VLOOKUP(VLOOKUP($A36, 'E4 TB Allocation Details'!$A$18:$L$205, MATCH("Customer ID", 'E4 TB Allocation Details'!$A$18:$L$18, 0),FALSE), 'E2 Allocators'!$B$15:$W$361, MATCH('O5 Details by Class &amp; Accounts'!AP$18, 'E2 Allocators'!$B$15:$W$15, 0),FALSE)*$G36), 0, VLOOKUP(VLOOKUP($A36, 'E4 TB Allocation Details'!$A$18:$L$205, MATCH("Customer ID", 'E4 TB Allocation Details'!$A$18:$L$18, 0),FALSE), 'E2 Allocators'!$B$15:$W$361, MATCH('O5 Details by Class &amp; Accounts'!AP$18, 'E2 Allocators'!$B$15:$W$15, 0),FALSE)*$G36)</f>
        <v>0</v>
      </c>
      <c r="AQ36" s="1411">
        <f>IF(ISERROR(VLOOKUP(VLOOKUP($A36, 'E4 TB Allocation Details'!$A$18:$L$205, MATCH("Customer ID", 'E4 TB Allocation Details'!$A$18:$L$18, 0),FALSE), 'E2 Allocators'!$B$15:$W$361, MATCH('O5 Details by Class &amp; Accounts'!AQ$18, 'E2 Allocators'!$B$15:$W$15, 0),FALSE)*$G36), 0, VLOOKUP(VLOOKUP($A36, 'E4 TB Allocation Details'!$A$18:$L$205, MATCH("Customer ID", 'E4 TB Allocation Details'!$A$18:$L$18, 0),FALSE), 'E2 Allocators'!$B$15:$W$361, MATCH('O5 Details by Class &amp; Accounts'!AQ$18, 'E2 Allocators'!$B$15:$W$15, 0),FALSE)*$G36)</f>
        <v>0</v>
      </c>
      <c r="AR36" s="1411">
        <f>IF(ISERROR(VLOOKUP(VLOOKUP($A36, 'E4 TB Allocation Details'!$A$18:$L$205, MATCH("Customer ID", 'E4 TB Allocation Details'!$A$18:$L$18, 0),FALSE), 'E2 Allocators'!$B$15:$W$361, MATCH('O5 Details by Class &amp; Accounts'!AR$18, 'E2 Allocators'!$B$15:$W$15, 0),FALSE)*$G36), 0, VLOOKUP(VLOOKUP($A36, 'E4 TB Allocation Details'!$A$18:$L$205, MATCH("Customer ID", 'E4 TB Allocation Details'!$A$18:$L$18, 0),FALSE), 'E2 Allocators'!$B$15:$W$361, MATCH('O5 Details by Class &amp; Accounts'!AR$18, 'E2 Allocators'!$B$15:$W$15, 0),FALSE)*$G36)</f>
        <v>0</v>
      </c>
      <c r="AS36" s="1411">
        <f>IF(ISERROR(VLOOKUP(VLOOKUP($A36, 'E4 TB Allocation Details'!$A$18:$L$205, MATCH("Customer ID", 'E4 TB Allocation Details'!$A$18:$L$18, 0),FALSE), 'E2 Allocators'!$B$15:$W$361, MATCH('O5 Details by Class &amp; Accounts'!AS$18, 'E2 Allocators'!$B$15:$W$15, 0),FALSE)*$G36), 0, VLOOKUP(VLOOKUP($A36, 'E4 TB Allocation Details'!$A$18:$L$205, MATCH("Customer ID", 'E4 TB Allocation Details'!$A$18:$L$18, 0),FALSE), 'E2 Allocators'!$B$15:$W$361, MATCH('O5 Details by Class &amp; Accounts'!AS$18, 'E2 Allocators'!$B$15:$W$15, 0),FALSE)*$G36)</f>
        <v>0</v>
      </c>
      <c r="AT36" s="1411">
        <f>IF(ISERROR(VLOOKUP(VLOOKUP($A36, 'E4 TB Allocation Details'!$A$18:$L$205, MATCH("Customer ID", 'E4 TB Allocation Details'!$A$18:$L$18, 0),FALSE), 'E2 Allocators'!$B$15:$W$361, MATCH('O5 Details by Class &amp; Accounts'!AT$18, 'E2 Allocators'!$B$15:$W$15, 0),FALSE)*$G36), 0, VLOOKUP(VLOOKUP($A36, 'E4 TB Allocation Details'!$A$18:$L$205, MATCH("Customer ID", 'E4 TB Allocation Details'!$A$18:$L$18, 0),FALSE), 'E2 Allocators'!$B$15:$W$361, MATCH('O5 Details by Class &amp; Accounts'!AT$18, 'E2 Allocators'!$B$15:$W$15, 0),FALSE)*$G36)</f>
        <v>0</v>
      </c>
      <c r="AU36" s="1411">
        <f>IF(ISERROR(VLOOKUP(VLOOKUP($A36, 'E4 TB Allocation Details'!$A$18:$L$205, MATCH("Customer ID", 'E4 TB Allocation Details'!$A$18:$L$18, 0),FALSE), 'E2 Allocators'!$B$15:$W$361, MATCH('O5 Details by Class &amp; Accounts'!AU$18, 'E2 Allocators'!$B$15:$W$15, 0),FALSE)*$G36), 0, VLOOKUP(VLOOKUP($A36, 'E4 TB Allocation Details'!$A$18:$L$205, MATCH("Customer ID", 'E4 TB Allocation Details'!$A$18:$L$18, 0),FALSE), 'E2 Allocators'!$B$15:$W$361, MATCH('O5 Details by Class &amp; Accounts'!AU$18, 'E2 Allocators'!$B$15:$W$15, 0),FALSE)*$G36)</f>
        <v>0</v>
      </c>
      <c r="AV36" s="1411">
        <f>IF(ISERROR(VLOOKUP(VLOOKUP($A36, 'E4 TB Allocation Details'!$A$18:$L$205, MATCH("Customer ID", 'E4 TB Allocation Details'!$A$18:$L$18, 0),FALSE), 'E2 Allocators'!$B$15:$W$361, MATCH('O5 Details by Class &amp; Accounts'!AV$18, 'E2 Allocators'!$B$15:$W$15, 0),FALSE)*$G36), 0, VLOOKUP(VLOOKUP($A36, 'E4 TB Allocation Details'!$A$18:$L$205, MATCH("Customer ID", 'E4 TB Allocation Details'!$A$18:$L$18, 0),FALSE), 'E2 Allocators'!$B$15:$W$361, MATCH('O5 Details by Class &amp; Accounts'!AV$18, 'E2 Allocators'!$B$15:$W$15, 0),FALSE)*$G36)</f>
        <v>0</v>
      </c>
      <c r="AW36" s="1411">
        <f>IF(ISERROR(VLOOKUP(VLOOKUP($A36, 'E4 TB Allocation Details'!$A$18:$L$205, MATCH("Customer ID", 'E4 TB Allocation Details'!$A$18:$L$18, 0),FALSE), 'E2 Allocators'!$B$15:$W$361, MATCH('O5 Details by Class &amp; Accounts'!AW$18, 'E2 Allocators'!$B$15:$W$15, 0),FALSE)*$G36), 0, VLOOKUP(VLOOKUP($A36, 'E4 TB Allocation Details'!$A$18:$L$205, MATCH("Customer ID", 'E4 TB Allocation Details'!$A$18:$L$18, 0),FALSE), 'E2 Allocators'!$B$15:$W$361, MATCH('O5 Details by Class &amp; Accounts'!AW$18, 'E2 Allocators'!$B$15:$W$15, 0),FALSE)*$G36)</f>
        <v>0</v>
      </c>
      <c r="AX36" s="1411">
        <f>SUM(AD36:AW36)</f>
        <v>0</v>
      </c>
      <c r="AY36" s="1411">
        <f>IF(ISERROR(VLOOKUP(VLOOKUP($A36, 'E4 TB Allocation Details'!$A$18:$L$205, MATCH("Misc ID", 'E4 TB Allocation Details'!$A$18:$L$18, 0),FALSE), 'E2 Allocators'!$B$15:$W$361, MATCH('O5 Details by Class &amp; Accounts'!AY$18, 'E2 Allocators'!$B$15:$W$15, 0),FALSE)*$E36), 0, VLOOKUP(VLOOKUP($A36, 'E4 TB Allocation Details'!$A$18:$L$205, MATCH("Misc ID", 'E4 TB Allocation Details'!$A$18:$L$18, 0),FALSE), 'E2 Allocators'!$B$15:$W$361, MATCH('O5 Details by Class &amp; Accounts'!AY$18, 'E2 Allocators'!$B$15:$W$15, 0),FALSE)*$E36)</f>
        <v>0</v>
      </c>
      <c r="AZ36" s="1411">
        <f>IF(ISERROR(VLOOKUP(VLOOKUP($A36, 'E4 TB Allocation Details'!$A$18:$L$205, MATCH("Misc ID", 'E4 TB Allocation Details'!$A$18:$L$18, 0),FALSE), 'E2 Allocators'!$B$15:$W$361, MATCH('O5 Details by Class &amp; Accounts'!AZ$18, 'E2 Allocators'!$B$15:$W$15, 0),FALSE)*$E36), 0, VLOOKUP(VLOOKUP($A36, 'E4 TB Allocation Details'!$A$18:$L$205, MATCH("Misc ID", 'E4 TB Allocation Details'!$A$18:$L$18, 0),FALSE), 'E2 Allocators'!$B$15:$W$361, MATCH('O5 Details by Class &amp; Accounts'!AZ$18, 'E2 Allocators'!$B$15:$W$15, 0),FALSE)*$E36)</f>
        <v>0</v>
      </c>
      <c r="BA36" s="1411">
        <f>IF(ISERROR(VLOOKUP(VLOOKUP($A36, 'E4 TB Allocation Details'!$A$18:$L$205, MATCH("Misc ID", 'E4 TB Allocation Details'!$A$18:$L$18, 0),FALSE), 'E2 Allocators'!$B$15:$W$361, MATCH('O5 Details by Class &amp; Accounts'!BA$18, 'E2 Allocators'!$B$15:$W$15, 0),FALSE)*$E36), 0, VLOOKUP(VLOOKUP($A36, 'E4 TB Allocation Details'!$A$18:$L$205, MATCH("Misc ID", 'E4 TB Allocation Details'!$A$18:$L$18, 0),FALSE), 'E2 Allocators'!$B$15:$W$361, MATCH('O5 Details by Class &amp; Accounts'!BA$18, 'E2 Allocators'!$B$15:$W$15, 0),FALSE)*$E36)</f>
        <v>0</v>
      </c>
      <c r="BB36" s="1411">
        <f>IF(ISERROR(VLOOKUP(VLOOKUP($A36, 'E4 TB Allocation Details'!$A$18:$L$205, MATCH("Misc ID", 'E4 TB Allocation Details'!$A$18:$L$18, 0),FALSE), 'E2 Allocators'!$B$15:$W$361, MATCH('O5 Details by Class &amp; Accounts'!BB$18, 'E2 Allocators'!$B$15:$W$15, 0),FALSE)*$E36), 0, VLOOKUP(VLOOKUP($A36, 'E4 TB Allocation Details'!$A$18:$L$205, MATCH("Misc ID", 'E4 TB Allocation Details'!$A$18:$L$18, 0),FALSE), 'E2 Allocators'!$B$15:$W$361, MATCH('O5 Details by Class &amp; Accounts'!BB$18, 'E2 Allocators'!$B$15:$W$15, 0),FALSE)*$E36)</f>
        <v>0</v>
      </c>
      <c r="BC36" s="1411">
        <f>IF(ISERROR(VLOOKUP(VLOOKUP($A36, 'E4 TB Allocation Details'!$A$18:$L$205, MATCH("Misc ID", 'E4 TB Allocation Details'!$A$18:$L$18, 0),FALSE), 'E2 Allocators'!$B$15:$W$361, MATCH('O5 Details by Class &amp; Accounts'!BC$18, 'E2 Allocators'!$B$15:$W$15, 0),FALSE)*$E36), 0, VLOOKUP(VLOOKUP($A36, 'E4 TB Allocation Details'!$A$18:$L$205, MATCH("Misc ID", 'E4 TB Allocation Details'!$A$18:$L$18, 0),FALSE), 'E2 Allocators'!$B$15:$W$361, MATCH('O5 Details by Class &amp; Accounts'!BC$18, 'E2 Allocators'!$B$15:$W$15, 0),FALSE)*$E36)</f>
        <v>0</v>
      </c>
      <c r="BD36" s="1411">
        <f>IF(ISERROR(VLOOKUP(VLOOKUP($A36, 'E4 TB Allocation Details'!$A$18:$L$205, MATCH("Misc ID", 'E4 TB Allocation Details'!$A$18:$L$18, 0),FALSE), 'E2 Allocators'!$B$15:$W$361, MATCH('O5 Details by Class &amp; Accounts'!BD$18, 'E2 Allocators'!$B$15:$W$15, 0),FALSE)*$E36), 0, VLOOKUP(VLOOKUP($A36, 'E4 TB Allocation Details'!$A$18:$L$205, MATCH("Misc ID", 'E4 TB Allocation Details'!$A$18:$L$18, 0),FALSE), 'E2 Allocators'!$B$15:$W$361, MATCH('O5 Details by Class &amp; Accounts'!BD$18, 'E2 Allocators'!$B$15:$W$15, 0),FALSE)*$E36)</f>
        <v>0</v>
      </c>
      <c r="BE36" s="1411">
        <f>IF(ISERROR(VLOOKUP(VLOOKUP($A36, 'E4 TB Allocation Details'!$A$18:$L$205, MATCH("Misc ID", 'E4 TB Allocation Details'!$A$18:$L$18, 0),FALSE), 'E2 Allocators'!$B$15:$W$361, MATCH('O5 Details by Class &amp; Accounts'!BE$18, 'E2 Allocators'!$B$15:$W$15, 0),FALSE)*$E36), 0, VLOOKUP(VLOOKUP($A36, 'E4 TB Allocation Details'!$A$18:$L$205, MATCH("Misc ID", 'E4 TB Allocation Details'!$A$18:$L$18, 0),FALSE), 'E2 Allocators'!$B$15:$W$361, MATCH('O5 Details by Class &amp; Accounts'!BE$18, 'E2 Allocators'!$B$15:$W$15, 0),FALSE)*$E36)</f>
        <v>0</v>
      </c>
      <c r="BF36" s="1411">
        <f>IF(ISERROR(VLOOKUP(VLOOKUP($A36, 'E4 TB Allocation Details'!$A$18:$L$205, MATCH("Misc ID", 'E4 TB Allocation Details'!$A$18:$L$18, 0),FALSE), 'E2 Allocators'!$B$15:$W$361, MATCH('O5 Details by Class &amp; Accounts'!BF$18, 'E2 Allocators'!$B$15:$W$15, 0),FALSE)*$E36), 0, VLOOKUP(VLOOKUP($A36, 'E4 TB Allocation Details'!$A$18:$L$205, MATCH("Misc ID", 'E4 TB Allocation Details'!$A$18:$L$18, 0),FALSE), 'E2 Allocators'!$B$15:$W$361, MATCH('O5 Details by Class &amp; Accounts'!BF$18, 'E2 Allocators'!$B$15:$W$15, 0),FALSE)*$E36)</f>
        <v>0</v>
      </c>
      <c r="BG36" s="1411">
        <f>IF(ISERROR(VLOOKUP(VLOOKUP($A36, 'E4 TB Allocation Details'!$A$18:$L$205, MATCH("Misc ID", 'E4 TB Allocation Details'!$A$18:$L$18, 0),FALSE), 'E2 Allocators'!$B$15:$W$361, MATCH('O5 Details by Class &amp; Accounts'!BG$18, 'E2 Allocators'!$B$15:$W$15, 0),FALSE)*$E36), 0, VLOOKUP(VLOOKUP($A36, 'E4 TB Allocation Details'!$A$18:$L$205, MATCH("Misc ID", 'E4 TB Allocation Details'!$A$18:$L$18, 0),FALSE), 'E2 Allocators'!$B$15:$W$361, MATCH('O5 Details by Class &amp; Accounts'!BG$18, 'E2 Allocators'!$B$15:$W$15, 0),FALSE)*$E36)</f>
        <v>0</v>
      </c>
      <c r="BH36" s="1411">
        <f>IF(ISERROR(VLOOKUP(VLOOKUP($A36, 'E4 TB Allocation Details'!$A$18:$L$205, MATCH("Misc ID", 'E4 TB Allocation Details'!$A$18:$L$18, 0),FALSE), 'E2 Allocators'!$B$15:$W$361, MATCH('O5 Details by Class &amp; Accounts'!BH$18, 'E2 Allocators'!$B$15:$W$15, 0),FALSE)*$E36), 0, VLOOKUP(VLOOKUP($A36, 'E4 TB Allocation Details'!$A$18:$L$205, MATCH("Misc ID", 'E4 TB Allocation Details'!$A$18:$L$18, 0),FALSE), 'E2 Allocators'!$B$15:$W$361, MATCH('O5 Details by Class &amp; Accounts'!BH$18, 'E2 Allocators'!$B$15:$W$15, 0),FALSE)*$E36)</f>
        <v>0</v>
      </c>
      <c r="BI36" s="1411">
        <f>IF(ISERROR(VLOOKUP(VLOOKUP($A36, 'E4 TB Allocation Details'!$A$18:$L$205, MATCH("Misc ID", 'E4 TB Allocation Details'!$A$18:$L$18, 0),FALSE), 'E2 Allocators'!$B$15:$W$361, MATCH('O5 Details by Class &amp; Accounts'!BI$18, 'E2 Allocators'!$B$15:$W$15, 0),FALSE)*$E36), 0, VLOOKUP(VLOOKUP($A36, 'E4 TB Allocation Details'!$A$18:$L$205, MATCH("Misc ID", 'E4 TB Allocation Details'!$A$18:$L$18, 0),FALSE), 'E2 Allocators'!$B$15:$W$361, MATCH('O5 Details by Class &amp; Accounts'!BI$18, 'E2 Allocators'!$B$15:$W$15, 0),FALSE)*$E36)</f>
        <v>0</v>
      </c>
      <c r="BJ36" s="1411">
        <f>IF(ISERROR(VLOOKUP(VLOOKUP($A36, 'E4 TB Allocation Details'!$A$18:$L$205, MATCH("Misc ID", 'E4 TB Allocation Details'!$A$18:$L$18, 0),FALSE), 'E2 Allocators'!$B$15:$W$361, MATCH('O5 Details by Class &amp; Accounts'!BJ$18, 'E2 Allocators'!$B$15:$W$15, 0),FALSE)*$E36), 0, VLOOKUP(VLOOKUP($A36, 'E4 TB Allocation Details'!$A$18:$L$205, MATCH("Misc ID", 'E4 TB Allocation Details'!$A$18:$L$18, 0),FALSE), 'E2 Allocators'!$B$15:$W$361, MATCH('O5 Details by Class &amp; Accounts'!BJ$18, 'E2 Allocators'!$B$15:$W$15, 0),FALSE)*$E36)</f>
        <v>0</v>
      </c>
      <c r="BK36" s="1411">
        <f>IF(ISERROR(VLOOKUP(VLOOKUP($A36, 'E4 TB Allocation Details'!$A$18:$L$205, MATCH("Misc ID", 'E4 TB Allocation Details'!$A$18:$L$18, 0),FALSE), 'E2 Allocators'!$B$15:$W$361, MATCH('O5 Details by Class &amp; Accounts'!BK$18, 'E2 Allocators'!$B$15:$W$15, 0),FALSE)*$E36), 0, VLOOKUP(VLOOKUP($A36, 'E4 TB Allocation Details'!$A$18:$L$205, MATCH("Misc ID", 'E4 TB Allocation Details'!$A$18:$L$18, 0),FALSE), 'E2 Allocators'!$B$15:$W$361, MATCH('O5 Details by Class &amp; Accounts'!BK$18, 'E2 Allocators'!$B$15:$W$15, 0),FALSE)*$E36)</f>
        <v>0</v>
      </c>
      <c r="BL36" s="1411">
        <f>IF(ISERROR(VLOOKUP(VLOOKUP($A36, 'E4 TB Allocation Details'!$A$18:$L$205, MATCH("Misc ID", 'E4 TB Allocation Details'!$A$18:$L$18, 0),FALSE), 'E2 Allocators'!$B$15:$W$361, MATCH('O5 Details by Class &amp; Accounts'!BL$18, 'E2 Allocators'!$B$15:$W$15, 0),FALSE)*$E36), 0, VLOOKUP(VLOOKUP($A36, 'E4 TB Allocation Details'!$A$18:$L$205, MATCH("Misc ID", 'E4 TB Allocation Details'!$A$18:$L$18, 0),FALSE), 'E2 Allocators'!$B$15:$W$361, MATCH('O5 Details by Class &amp; Accounts'!BL$18, 'E2 Allocators'!$B$15:$W$15, 0),FALSE)*$E36)</f>
        <v>0</v>
      </c>
      <c r="BM36" s="1411">
        <f>IF(ISERROR(VLOOKUP(VLOOKUP($A36, 'E4 TB Allocation Details'!$A$18:$L$205, MATCH("Misc ID", 'E4 TB Allocation Details'!$A$18:$L$18, 0),FALSE), 'E2 Allocators'!$B$15:$W$361, MATCH('O5 Details by Class &amp; Accounts'!BM$18, 'E2 Allocators'!$B$15:$W$15, 0),FALSE)*$E36), 0, VLOOKUP(VLOOKUP($A36, 'E4 TB Allocation Details'!$A$18:$L$205, MATCH("Misc ID", 'E4 TB Allocation Details'!$A$18:$L$18, 0),FALSE), 'E2 Allocators'!$B$15:$W$361, MATCH('O5 Details by Class &amp; Accounts'!BM$18, 'E2 Allocators'!$B$15:$W$15, 0),FALSE)*$E36)</f>
        <v>0</v>
      </c>
      <c r="BN36" s="1411">
        <f>IF(ISERROR(VLOOKUP(VLOOKUP($A36, 'E4 TB Allocation Details'!$A$18:$L$205, MATCH("Misc ID", 'E4 TB Allocation Details'!$A$18:$L$18, 0),FALSE), 'E2 Allocators'!$B$15:$W$361, MATCH('O5 Details by Class &amp; Accounts'!BN$18, 'E2 Allocators'!$B$15:$W$15, 0),FALSE)*$E36), 0, VLOOKUP(VLOOKUP($A36, 'E4 TB Allocation Details'!$A$18:$L$205, MATCH("Misc ID", 'E4 TB Allocation Details'!$A$18:$L$18, 0),FALSE), 'E2 Allocators'!$B$15:$W$361, MATCH('O5 Details by Class &amp; Accounts'!BN$18, 'E2 Allocators'!$B$15:$W$15, 0),FALSE)*$E36)</f>
        <v>0</v>
      </c>
      <c r="BO36" s="1411">
        <f>IF(ISERROR(VLOOKUP(VLOOKUP($A36, 'E4 TB Allocation Details'!$A$18:$L$205, MATCH("Misc ID", 'E4 TB Allocation Details'!$A$18:$L$18, 0),FALSE), 'E2 Allocators'!$B$15:$W$361, MATCH('O5 Details by Class &amp; Accounts'!BO$18, 'E2 Allocators'!$B$15:$W$15, 0),FALSE)*$E36), 0, VLOOKUP(VLOOKUP($A36, 'E4 TB Allocation Details'!$A$18:$L$205, MATCH("Misc ID", 'E4 TB Allocation Details'!$A$18:$L$18, 0),FALSE), 'E2 Allocators'!$B$15:$W$361, MATCH('O5 Details by Class &amp; Accounts'!BO$18, 'E2 Allocators'!$B$15:$W$15, 0),FALSE)*$E36)</f>
        <v>0</v>
      </c>
      <c r="BP36" s="1411">
        <f>IF(ISERROR(VLOOKUP(VLOOKUP($A36, 'E4 TB Allocation Details'!$A$18:$L$205, MATCH("Misc ID", 'E4 TB Allocation Details'!$A$18:$L$18, 0),FALSE), 'E2 Allocators'!$B$15:$W$361, MATCH('O5 Details by Class &amp; Accounts'!BP$18, 'E2 Allocators'!$B$15:$W$15, 0),FALSE)*$E36), 0, VLOOKUP(VLOOKUP($A36, 'E4 TB Allocation Details'!$A$18:$L$205, MATCH("Misc ID", 'E4 TB Allocation Details'!$A$18:$L$18, 0),FALSE), 'E2 Allocators'!$B$15:$W$361, MATCH('O5 Details by Class &amp; Accounts'!BP$18, 'E2 Allocators'!$B$15:$W$15, 0),FALSE)*$E36)</f>
        <v>0</v>
      </c>
      <c r="BQ36" s="1411">
        <f>IF(ISERROR(VLOOKUP(VLOOKUP($A36, 'E4 TB Allocation Details'!$A$18:$L$205, MATCH("Misc ID", 'E4 TB Allocation Details'!$A$18:$L$18, 0),FALSE), 'E2 Allocators'!$B$15:$W$361, MATCH('O5 Details by Class &amp; Accounts'!BQ$18, 'E2 Allocators'!$B$15:$W$15, 0),FALSE)*$E36), 0, VLOOKUP(VLOOKUP($A36, 'E4 TB Allocation Details'!$A$18:$L$205, MATCH("Misc ID", 'E4 TB Allocation Details'!$A$18:$L$18, 0),FALSE), 'E2 Allocators'!$B$15:$W$361, MATCH('O5 Details by Class &amp; Accounts'!BQ$18, 'E2 Allocators'!$B$15:$W$15, 0),FALSE)*$E36)</f>
        <v>0</v>
      </c>
      <c r="BR36" s="1411">
        <f>IF(ISERROR(VLOOKUP(VLOOKUP($A36, 'E4 TB Allocation Details'!$A$18:$L$205, MATCH("Misc ID", 'E4 TB Allocation Details'!$A$18:$L$18, 0),FALSE), 'E2 Allocators'!$B$15:$W$361, MATCH('O5 Details by Class &amp; Accounts'!BR$18, 'E2 Allocators'!$B$15:$W$15, 0),FALSE)*$E36), 0, VLOOKUP(VLOOKUP($A36, 'E4 TB Allocation Details'!$A$18:$L$205, MATCH("Misc ID", 'E4 TB Allocation Details'!$A$18:$L$18, 0),FALSE), 'E2 Allocators'!$B$15:$W$361, MATCH('O5 Details by Class &amp; Accounts'!BR$18, 'E2 Allocators'!$B$15:$W$15, 0),FALSE)*$E36)</f>
        <v>0</v>
      </c>
      <c r="BS36" s="1411">
        <f>SUM(AY36:BR36)</f>
        <v>0</v>
      </c>
      <c r="BT36" s="1411">
        <f>IF(ISERROR(VLOOKUP(VLOOKUP($A36, 'E4 TB Allocation Details'!$A$18:$L$205, MATCH("A &amp; G ID", 'E4 TB Allocation Details'!$A$18:$L$18, 0),FALSE), 'E2 Allocators'!$B$15:$W$361, MATCH('O5 Details by Class &amp; Accounts'!BT$18, 'E2 Allocators'!$B$15:$W$15, 0),FALSE)*$E36), 0, VLOOKUP(VLOOKUP($A36, 'E4 TB Allocation Details'!$A$18:$L$205, MATCH("A &amp; G ID", 'E4 TB Allocation Details'!$A$18:$L$18, 0),FALSE), 'E2 Allocators'!$B$15:$W$361, MATCH('O5 Details by Class &amp; Accounts'!BT$18, 'E2 Allocators'!$B$15:$W$15, 0),FALSE)*$E36)</f>
        <v>0</v>
      </c>
      <c r="BU36" s="1411">
        <f>IF(ISERROR(VLOOKUP(VLOOKUP($A36, 'E4 TB Allocation Details'!$A$18:$L$205, MATCH("A &amp; G ID", 'E4 TB Allocation Details'!$A$18:$L$18, 0),FALSE), 'E2 Allocators'!$B$15:$W$361, MATCH('O5 Details by Class &amp; Accounts'!BU$18, 'E2 Allocators'!$B$15:$W$15, 0),FALSE)*$E36), 0, VLOOKUP(VLOOKUP($A36, 'E4 TB Allocation Details'!$A$18:$L$205, MATCH("A &amp; G ID", 'E4 TB Allocation Details'!$A$18:$L$18, 0),FALSE), 'E2 Allocators'!$B$15:$W$361, MATCH('O5 Details by Class &amp; Accounts'!BU$18, 'E2 Allocators'!$B$15:$W$15, 0),FALSE)*$E36)</f>
        <v>0</v>
      </c>
      <c r="BV36" s="1411">
        <f>IF(ISERROR(VLOOKUP(VLOOKUP($A36, 'E4 TB Allocation Details'!$A$18:$L$205, MATCH("A &amp; G ID", 'E4 TB Allocation Details'!$A$18:$L$18, 0),FALSE), 'E2 Allocators'!$B$15:$W$361, MATCH('O5 Details by Class &amp; Accounts'!BV$18, 'E2 Allocators'!$B$15:$W$15, 0),FALSE)*$E36), 0, VLOOKUP(VLOOKUP($A36, 'E4 TB Allocation Details'!$A$18:$L$205, MATCH("A &amp; G ID", 'E4 TB Allocation Details'!$A$18:$L$18, 0),FALSE), 'E2 Allocators'!$B$15:$W$361, MATCH('O5 Details by Class &amp; Accounts'!BV$18, 'E2 Allocators'!$B$15:$W$15, 0),FALSE)*$E36)</f>
        <v>0</v>
      </c>
      <c r="BW36" s="1411">
        <f>IF(ISERROR(VLOOKUP(VLOOKUP($A36, 'E4 TB Allocation Details'!$A$18:$L$205, MATCH("A &amp; G ID", 'E4 TB Allocation Details'!$A$18:$L$18, 0),FALSE), 'E2 Allocators'!$B$15:$W$361, MATCH('O5 Details by Class &amp; Accounts'!BW$18, 'E2 Allocators'!$B$15:$W$15, 0),FALSE)*$E36), 0, VLOOKUP(VLOOKUP($A36, 'E4 TB Allocation Details'!$A$18:$L$205, MATCH("A &amp; G ID", 'E4 TB Allocation Details'!$A$18:$L$18, 0),FALSE), 'E2 Allocators'!$B$15:$W$361, MATCH('O5 Details by Class &amp; Accounts'!BW$18, 'E2 Allocators'!$B$15:$W$15, 0),FALSE)*$E36)</f>
        <v>0</v>
      </c>
      <c r="BX36" s="1411">
        <f>IF(ISERROR(VLOOKUP(VLOOKUP($A36, 'E4 TB Allocation Details'!$A$18:$L$205, MATCH("A &amp; G ID", 'E4 TB Allocation Details'!$A$18:$L$18, 0),FALSE), 'E2 Allocators'!$B$15:$W$361, MATCH('O5 Details by Class &amp; Accounts'!BX$18, 'E2 Allocators'!$B$15:$W$15, 0),FALSE)*$E36), 0, VLOOKUP(VLOOKUP($A36, 'E4 TB Allocation Details'!$A$18:$L$205, MATCH("A &amp; G ID", 'E4 TB Allocation Details'!$A$18:$L$18, 0),FALSE), 'E2 Allocators'!$B$15:$W$361, MATCH('O5 Details by Class &amp; Accounts'!BX$18, 'E2 Allocators'!$B$15:$W$15, 0),FALSE)*$E36)</f>
        <v>0</v>
      </c>
      <c r="BY36" s="1411">
        <f>IF(ISERROR(VLOOKUP(VLOOKUP($A36, 'E4 TB Allocation Details'!$A$18:$L$205, MATCH("A &amp; G ID", 'E4 TB Allocation Details'!$A$18:$L$18, 0),FALSE), 'E2 Allocators'!$B$15:$W$361, MATCH('O5 Details by Class &amp; Accounts'!BY$18, 'E2 Allocators'!$B$15:$W$15, 0),FALSE)*$E36), 0, VLOOKUP(VLOOKUP($A36, 'E4 TB Allocation Details'!$A$18:$L$205, MATCH("A &amp; G ID", 'E4 TB Allocation Details'!$A$18:$L$18, 0),FALSE), 'E2 Allocators'!$B$15:$W$361, MATCH('O5 Details by Class &amp; Accounts'!BY$18, 'E2 Allocators'!$B$15:$W$15, 0),FALSE)*$E36)</f>
        <v>0</v>
      </c>
      <c r="BZ36" s="1411">
        <f>IF(ISERROR(VLOOKUP(VLOOKUP($A36, 'E4 TB Allocation Details'!$A$18:$L$205, MATCH("A &amp; G ID", 'E4 TB Allocation Details'!$A$18:$L$18, 0),FALSE), 'E2 Allocators'!$B$15:$W$361, MATCH('O5 Details by Class &amp; Accounts'!BZ$18, 'E2 Allocators'!$B$15:$W$15, 0),FALSE)*$E36), 0, VLOOKUP(VLOOKUP($A36, 'E4 TB Allocation Details'!$A$18:$L$205, MATCH("A &amp; G ID", 'E4 TB Allocation Details'!$A$18:$L$18, 0),FALSE), 'E2 Allocators'!$B$15:$W$361, MATCH('O5 Details by Class &amp; Accounts'!BZ$18, 'E2 Allocators'!$B$15:$W$15, 0),FALSE)*$E36)</f>
        <v>0</v>
      </c>
      <c r="CA36" s="1411">
        <f>IF(ISERROR(VLOOKUP(VLOOKUP($A36, 'E4 TB Allocation Details'!$A$18:$L$205, MATCH("A &amp; G ID", 'E4 TB Allocation Details'!$A$18:$L$18, 0),FALSE), 'E2 Allocators'!$B$15:$W$361, MATCH('O5 Details by Class &amp; Accounts'!CA$18, 'E2 Allocators'!$B$15:$W$15, 0),FALSE)*$E36), 0, VLOOKUP(VLOOKUP($A36, 'E4 TB Allocation Details'!$A$18:$L$205, MATCH("A &amp; G ID", 'E4 TB Allocation Details'!$A$18:$L$18, 0),FALSE), 'E2 Allocators'!$B$15:$W$361, MATCH('O5 Details by Class &amp; Accounts'!CA$18, 'E2 Allocators'!$B$15:$W$15, 0),FALSE)*$E36)</f>
        <v>0</v>
      </c>
      <c r="CB36" s="1411">
        <f>IF(ISERROR(VLOOKUP(VLOOKUP($A36, 'E4 TB Allocation Details'!$A$18:$L$205, MATCH("A &amp; G ID", 'E4 TB Allocation Details'!$A$18:$L$18, 0),FALSE), 'E2 Allocators'!$B$15:$W$361, MATCH('O5 Details by Class &amp; Accounts'!CB$18, 'E2 Allocators'!$B$15:$W$15, 0),FALSE)*$E36), 0, VLOOKUP(VLOOKUP($A36, 'E4 TB Allocation Details'!$A$18:$L$205, MATCH("A &amp; G ID", 'E4 TB Allocation Details'!$A$18:$L$18, 0),FALSE), 'E2 Allocators'!$B$15:$W$361, MATCH('O5 Details by Class &amp; Accounts'!CB$18, 'E2 Allocators'!$B$15:$W$15, 0),FALSE)*$E36)</f>
        <v>0</v>
      </c>
      <c r="CC36" s="1411">
        <f>IF(ISERROR(VLOOKUP(VLOOKUP($A36, 'E4 TB Allocation Details'!$A$18:$L$205, MATCH("A &amp; G ID", 'E4 TB Allocation Details'!$A$18:$L$18, 0),FALSE), 'E2 Allocators'!$B$15:$W$361, MATCH('O5 Details by Class &amp; Accounts'!CC$18, 'E2 Allocators'!$B$15:$W$15, 0),FALSE)*$E36), 0, VLOOKUP(VLOOKUP($A36, 'E4 TB Allocation Details'!$A$18:$L$205, MATCH("A &amp; G ID", 'E4 TB Allocation Details'!$A$18:$L$18, 0),FALSE), 'E2 Allocators'!$B$15:$W$361, MATCH('O5 Details by Class &amp; Accounts'!CC$18, 'E2 Allocators'!$B$15:$W$15, 0),FALSE)*$E36)</f>
        <v>0</v>
      </c>
      <c r="CD36" s="1411">
        <f>IF(ISERROR(VLOOKUP(VLOOKUP($A36, 'E4 TB Allocation Details'!$A$18:$L$205, MATCH("A &amp; G ID", 'E4 TB Allocation Details'!$A$18:$L$18, 0),FALSE), 'E2 Allocators'!$B$15:$W$361, MATCH('O5 Details by Class &amp; Accounts'!CD$18, 'E2 Allocators'!$B$15:$W$15, 0),FALSE)*$E36), 0, VLOOKUP(VLOOKUP($A36, 'E4 TB Allocation Details'!$A$18:$L$205, MATCH("A &amp; G ID", 'E4 TB Allocation Details'!$A$18:$L$18, 0),FALSE), 'E2 Allocators'!$B$15:$W$361, MATCH('O5 Details by Class &amp; Accounts'!CD$18, 'E2 Allocators'!$B$15:$W$15, 0),FALSE)*$E36)</f>
        <v>0</v>
      </c>
      <c r="CE36" s="1411">
        <f>IF(ISERROR(VLOOKUP(VLOOKUP($A36, 'E4 TB Allocation Details'!$A$18:$L$205, MATCH("A &amp; G ID", 'E4 TB Allocation Details'!$A$18:$L$18, 0),FALSE), 'E2 Allocators'!$B$15:$W$361, MATCH('O5 Details by Class &amp; Accounts'!CE$18, 'E2 Allocators'!$B$15:$W$15, 0),FALSE)*$E36), 0, VLOOKUP(VLOOKUP($A36, 'E4 TB Allocation Details'!$A$18:$L$205, MATCH("A &amp; G ID", 'E4 TB Allocation Details'!$A$18:$L$18, 0),FALSE), 'E2 Allocators'!$B$15:$W$361, MATCH('O5 Details by Class &amp; Accounts'!CE$18, 'E2 Allocators'!$B$15:$W$15, 0),FALSE)*$E36)</f>
        <v>0</v>
      </c>
      <c r="CF36" s="1411">
        <f>IF(ISERROR(VLOOKUP(VLOOKUP($A36, 'E4 TB Allocation Details'!$A$18:$L$205, MATCH("A &amp; G ID", 'E4 TB Allocation Details'!$A$18:$L$18, 0),FALSE), 'E2 Allocators'!$B$15:$W$361, MATCH('O5 Details by Class &amp; Accounts'!CF$18, 'E2 Allocators'!$B$15:$W$15, 0),FALSE)*$E36), 0, VLOOKUP(VLOOKUP($A36, 'E4 TB Allocation Details'!$A$18:$L$205, MATCH("A &amp; G ID", 'E4 TB Allocation Details'!$A$18:$L$18, 0),FALSE), 'E2 Allocators'!$B$15:$W$361, MATCH('O5 Details by Class &amp; Accounts'!CF$18, 'E2 Allocators'!$B$15:$W$15, 0),FALSE)*$E36)</f>
        <v>0</v>
      </c>
      <c r="CG36" s="1411">
        <f>IF(ISERROR(VLOOKUP(VLOOKUP($A36, 'E4 TB Allocation Details'!$A$18:$L$205, MATCH("A &amp; G ID", 'E4 TB Allocation Details'!$A$18:$L$18, 0),FALSE), 'E2 Allocators'!$B$15:$W$361, MATCH('O5 Details by Class &amp; Accounts'!CG$18, 'E2 Allocators'!$B$15:$W$15, 0),FALSE)*$E36), 0, VLOOKUP(VLOOKUP($A36, 'E4 TB Allocation Details'!$A$18:$L$205, MATCH("A &amp; G ID", 'E4 TB Allocation Details'!$A$18:$L$18, 0),FALSE), 'E2 Allocators'!$B$15:$W$361, MATCH('O5 Details by Class &amp; Accounts'!CG$18, 'E2 Allocators'!$B$15:$W$15, 0),FALSE)*$E36)</f>
        <v>0</v>
      </c>
      <c r="CH36" s="1411">
        <f>IF(ISERROR(VLOOKUP(VLOOKUP($A36, 'E4 TB Allocation Details'!$A$18:$L$205, MATCH("A &amp; G ID", 'E4 TB Allocation Details'!$A$18:$L$18, 0),FALSE), 'E2 Allocators'!$B$15:$W$361, MATCH('O5 Details by Class &amp; Accounts'!CH$18, 'E2 Allocators'!$B$15:$W$15, 0),FALSE)*$E36), 0, VLOOKUP(VLOOKUP($A36, 'E4 TB Allocation Details'!$A$18:$L$205, MATCH("A &amp; G ID", 'E4 TB Allocation Details'!$A$18:$L$18, 0),FALSE), 'E2 Allocators'!$B$15:$W$361, MATCH('O5 Details by Class &amp; Accounts'!CH$18, 'E2 Allocators'!$B$15:$W$15, 0),FALSE)*$E36)</f>
        <v>0</v>
      </c>
      <c r="CI36" s="1411">
        <f>IF(ISERROR(VLOOKUP(VLOOKUP($A36, 'E4 TB Allocation Details'!$A$18:$L$205, MATCH("A &amp; G ID", 'E4 TB Allocation Details'!$A$18:$L$18, 0),FALSE), 'E2 Allocators'!$B$15:$W$361, MATCH('O5 Details by Class &amp; Accounts'!CI$18, 'E2 Allocators'!$B$15:$W$15, 0),FALSE)*$E36), 0, VLOOKUP(VLOOKUP($A36, 'E4 TB Allocation Details'!$A$18:$L$205, MATCH("A &amp; G ID", 'E4 TB Allocation Details'!$A$18:$L$18, 0),FALSE), 'E2 Allocators'!$B$15:$W$361, MATCH('O5 Details by Class &amp; Accounts'!CI$18, 'E2 Allocators'!$B$15:$W$15, 0),FALSE)*$E36)</f>
        <v>0</v>
      </c>
      <c r="CJ36" s="1411">
        <f>IF(ISERROR(VLOOKUP(VLOOKUP($A36, 'E4 TB Allocation Details'!$A$18:$L$205, MATCH("A &amp; G ID", 'E4 TB Allocation Details'!$A$18:$L$18, 0),FALSE), 'E2 Allocators'!$B$15:$W$361, MATCH('O5 Details by Class &amp; Accounts'!CJ$18, 'E2 Allocators'!$B$15:$W$15, 0),FALSE)*$E36), 0, VLOOKUP(VLOOKUP($A36, 'E4 TB Allocation Details'!$A$18:$L$205, MATCH("A &amp; G ID", 'E4 TB Allocation Details'!$A$18:$L$18, 0),FALSE), 'E2 Allocators'!$B$15:$W$361, MATCH('O5 Details by Class &amp; Accounts'!CJ$18, 'E2 Allocators'!$B$15:$W$15, 0),FALSE)*$E36)</f>
        <v>0</v>
      </c>
      <c r="CK36" s="1411">
        <f>IF(ISERROR(VLOOKUP(VLOOKUP($A36, 'E4 TB Allocation Details'!$A$18:$L$205, MATCH("A &amp; G ID", 'E4 TB Allocation Details'!$A$18:$L$18, 0),FALSE), 'E2 Allocators'!$B$15:$W$361, MATCH('O5 Details by Class &amp; Accounts'!CK$18, 'E2 Allocators'!$B$15:$W$15, 0),FALSE)*$E36), 0, VLOOKUP(VLOOKUP($A36, 'E4 TB Allocation Details'!$A$18:$L$205, MATCH("A &amp; G ID", 'E4 TB Allocation Details'!$A$18:$L$18, 0),FALSE), 'E2 Allocators'!$B$15:$W$361, MATCH('O5 Details by Class &amp; Accounts'!CK$18, 'E2 Allocators'!$B$15:$W$15, 0),FALSE)*$E36)</f>
        <v>0</v>
      </c>
      <c r="CL36" s="1411">
        <f>IF(ISERROR(VLOOKUP(VLOOKUP($A36, 'E4 TB Allocation Details'!$A$18:$L$205, MATCH("A &amp; G ID", 'E4 TB Allocation Details'!$A$18:$L$18, 0),FALSE), 'E2 Allocators'!$B$15:$W$361, MATCH('O5 Details by Class &amp; Accounts'!CL$18, 'E2 Allocators'!$B$15:$W$15, 0),FALSE)*$E36), 0, VLOOKUP(VLOOKUP($A36, 'E4 TB Allocation Details'!$A$18:$L$205, MATCH("A &amp; G ID", 'E4 TB Allocation Details'!$A$18:$L$18, 0),FALSE), 'E2 Allocators'!$B$15:$W$361, MATCH('O5 Details by Class &amp; Accounts'!CL$18, 'E2 Allocators'!$B$15:$W$15, 0),FALSE)*$E36)</f>
        <v>0</v>
      </c>
      <c r="CM36" s="1411">
        <f>IF(ISERROR(VLOOKUP(VLOOKUP($A36, 'E4 TB Allocation Details'!$A$18:$L$205, MATCH("A &amp; G ID", 'E4 TB Allocation Details'!$A$18:$L$18, 0),FALSE), 'E2 Allocators'!$B$15:$W$361, MATCH('O5 Details by Class &amp; Accounts'!CM$18, 'E2 Allocators'!$B$15:$W$15, 0),FALSE)*$E36), 0, VLOOKUP(VLOOKUP($A36, 'E4 TB Allocation Details'!$A$18:$L$205, MATCH("A &amp; G ID", 'E4 TB Allocation Details'!$A$18:$L$18, 0),FALSE), 'E2 Allocators'!$B$15:$W$361, MATCH('O5 Details by Class &amp; Accounts'!CM$18, 'E2 Allocators'!$B$15:$W$15, 0),FALSE)*$E36)</f>
        <v>0</v>
      </c>
      <c r="CN36" s="1411">
        <f>SUM(BT36:CM36)</f>
        <v>0</v>
      </c>
      <c r="CO36" s="1791">
        <f>+E36-AC36-AX36-BS36-CN36</f>
        <v>0</v>
      </c>
      <c r="CQ36" s="2086" t="s">
        <v>1139</v>
      </c>
    </row>
    <row r="37" spans="1:95" s="80" customFormat="1" ht="25.5">
      <c r="A37" s="1174" t="s">
        <v>496</v>
      </c>
      <c r="B37" s="1175" t="s">
        <v>497</v>
      </c>
      <c r="C37" s="1788">
        <f>IF(ISERROR(VLOOKUP($A37,'I3 TB Data'!$A$23:$H$458,MATCH('O5 Details by Class &amp; Accounts'!$C$18, 'I3 TB Data'!$A$23:$H$23,0),0)), 0, VLOOKUP($A37,'I3 TB Data'!$A$23:$H$458,MATCH('O5 Details by Class &amp; Accounts'!$C$18,'I3 TB Data'!$A$23:$H$23,0),0))</f>
        <v>0</v>
      </c>
      <c r="D37" s="1789">
        <f>'I4 BO ASSETS'!E34</f>
        <v>0</v>
      </c>
      <c r="E37" s="1788">
        <f>C37+D37</f>
        <v>0</v>
      </c>
      <c r="F37" s="1790">
        <f>IF(ISERROR(VLOOKUP($A37, 'E1 Categorization'!A33:E122, MATCH("Customer Component", 'E1 Categorization'!$A$33:$E$33,0), 0)), 0, IF(VLOOKUP($A37, 'E1 Categorization'!A33:E122, MATCH("Customer Component", 'E1 Categorization'!$A$33:$E$33,0), 0)=0, 'O5 Details by Class &amp; Accounts'!$E37, IF(AND(VLOOKUP($A37, 'E1 Categorization'!A33:E122, MATCH("Customer Component", 'E1 Categorization'!$A$33:$E$33,0), 0) &gt;0, VLOOKUP($A37, 'E1 Categorization'!A33:E122, MATCH("Customer Component", 'E1 Categorization'!$A$33:$E$33,0), 0)&lt;1), 'O5 Details by Class &amp; Accounts'!$E37*(1-VLOOKUP($A37, 'E1 Categorization'!A33:E122, MATCH("Customer Component", 'E1 Categorization'!$A$33:$E$33,0), 0)), 0)))</f>
        <v>0</v>
      </c>
      <c r="G37" s="1790">
        <f>IF(ISERROR(VLOOKUP($A37, 'E1 Categorization'!A33:E122, MATCH("Customer Component", 'E1 Categorization'!$A$33:$E$33,0), 0)),0, IF(VLOOKUP($A37, 'E1 Categorization'!A33:E122, MATCH("Customer Component", 'E1 Categorization'!$A$33:$E$33,0), 0)=0, 0, IF(AND(VLOOKUP($A37, 'E1 Categorization'!A33:E122, MATCH("Customer Component", 'E1 Categorization'!$A$33:$E$33,0), 0) &gt;0, VLOOKUP($A37, 'E1 Categorization'!A33:E122, MATCH("Customer Component", 'E1 Categorization'!$A$33:$E$33,0), 0)&lt;1), 'O5 Details by Class &amp; Accounts'!$E37*(VLOOKUP($A37, 'E1 Categorization'!A33:E122, MATCH("Customer Component", 'E1 Categorization'!$A$33:$E$33,0), 0)), 'O5 Details by Class &amp; Accounts'!$E37)))</f>
        <v>0</v>
      </c>
      <c r="H37" s="1411">
        <f>F37+G37</f>
        <v>0</v>
      </c>
      <c r="I37" s="1411">
        <f>IF(ISERROR(VLOOKUP(VLOOKUP($A37, 'E4 TB Allocation Details'!$A$18:$L$205, MATCH("Demand ID", 'E4 TB Allocation Details'!$A$18:$L$18, 0),FALSE), 'E2 Allocators'!$B$15:$W$361, MATCH('O5 Details by Class &amp; Accounts'!I$18, 'E2 Allocators'!$B$15:$W$15, 0),FALSE)*$F37), 0, VLOOKUP(VLOOKUP($A37, 'E4 TB Allocation Details'!$A$18:$L$205, MATCH("Demand ID", 'E4 TB Allocation Details'!$A$18:$L$18, 0),FALSE), 'E2 Allocators'!$B$15:$W$361, MATCH('O5 Details by Class &amp; Accounts'!I$18, 'E2 Allocators'!$B$15:$W$15, 0),FALSE)*$F37)</f>
        <v>0</v>
      </c>
      <c r="J37" s="1411">
        <f>IF(ISERROR(VLOOKUP(VLOOKUP($A37, 'E4 TB Allocation Details'!$A$18:$L$205, MATCH("Demand ID", 'E4 TB Allocation Details'!$A$18:$L$18, 0),FALSE), 'E2 Allocators'!$B$15:$W$361, MATCH('O5 Details by Class &amp; Accounts'!J$18, 'E2 Allocators'!$B$15:$W$15, 0),FALSE)*$F37), 0, VLOOKUP(VLOOKUP($A37, 'E4 TB Allocation Details'!$A$18:$L$205, MATCH("Demand ID", 'E4 TB Allocation Details'!$A$18:$L$18, 0),FALSE), 'E2 Allocators'!$B$15:$W$361, MATCH('O5 Details by Class &amp; Accounts'!J$18, 'E2 Allocators'!$B$15:$W$15, 0),FALSE)*$F37)</f>
        <v>0</v>
      </c>
      <c r="K37" s="1411">
        <f>IF(ISERROR(VLOOKUP(VLOOKUP($A37, 'E4 TB Allocation Details'!$A$18:$L$205, MATCH("Demand ID", 'E4 TB Allocation Details'!$A$18:$L$18, 0),FALSE), 'E2 Allocators'!$B$15:$W$361, MATCH('O5 Details by Class &amp; Accounts'!K$18, 'E2 Allocators'!$B$15:$W$15, 0),FALSE)*$F37), 0, VLOOKUP(VLOOKUP($A37, 'E4 TB Allocation Details'!$A$18:$L$205, MATCH("Demand ID", 'E4 TB Allocation Details'!$A$18:$L$18, 0),FALSE), 'E2 Allocators'!$B$15:$W$361, MATCH('O5 Details by Class &amp; Accounts'!K$18, 'E2 Allocators'!$B$15:$W$15, 0),FALSE)*$F37)</f>
        <v>0</v>
      </c>
      <c r="L37" s="1411">
        <f>IF(ISERROR(VLOOKUP(VLOOKUP($A37, 'E4 TB Allocation Details'!$A$18:$L$205, MATCH("Demand ID", 'E4 TB Allocation Details'!$A$18:$L$18, 0),FALSE), 'E2 Allocators'!$B$15:$W$361, MATCH('O5 Details by Class &amp; Accounts'!L$18, 'E2 Allocators'!$B$15:$W$15, 0),FALSE)*$F37), 0, VLOOKUP(VLOOKUP($A37, 'E4 TB Allocation Details'!$A$18:$L$205, MATCH("Demand ID", 'E4 TB Allocation Details'!$A$18:$L$18, 0),FALSE), 'E2 Allocators'!$B$15:$W$361, MATCH('O5 Details by Class &amp; Accounts'!L$18, 'E2 Allocators'!$B$15:$W$15, 0),FALSE)*$F37)</f>
        <v>0</v>
      </c>
      <c r="M37" s="1411">
        <f>IF(ISERROR(VLOOKUP(VLOOKUP($A37, 'E4 TB Allocation Details'!$A$18:$L$205, MATCH("Demand ID", 'E4 TB Allocation Details'!$A$18:$L$18, 0),FALSE), 'E2 Allocators'!$B$15:$W$361, MATCH('O5 Details by Class &amp; Accounts'!M$18, 'E2 Allocators'!$B$15:$W$15, 0),FALSE)*$F37), 0, VLOOKUP(VLOOKUP($A37, 'E4 TB Allocation Details'!$A$18:$L$205, MATCH("Demand ID", 'E4 TB Allocation Details'!$A$18:$L$18, 0),FALSE), 'E2 Allocators'!$B$15:$W$361, MATCH('O5 Details by Class &amp; Accounts'!M$18, 'E2 Allocators'!$B$15:$W$15, 0),FALSE)*$F37)</f>
        <v>0</v>
      </c>
      <c r="N37" s="1411">
        <f>IF(ISERROR(VLOOKUP(VLOOKUP($A37, 'E4 TB Allocation Details'!$A$18:$L$205, MATCH("Demand ID", 'E4 TB Allocation Details'!$A$18:$L$18, 0),FALSE), 'E2 Allocators'!$B$15:$W$361, MATCH('O5 Details by Class &amp; Accounts'!N$18, 'E2 Allocators'!$B$15:$W$15, 0),FALSE)*$F37), 0, VLOOKUP(VLOOKUP($A37, 'E4 TB Allocation Details'!$A$18:$L$205, MATCH("Demand ID", 'E4 TB Allocation Details'!$A$18:$L$18, 0),FALSE), 'E2 Allocators'!$B$15:$W$361, MATCH('O5 Details by Class &amp; Accounts'!N$18, 'E2 Allocators'!$B$15:$W$15, 0),FALSE)*$F37)</f>
        <v>0</v>
      </c>
      <c r="O37" s="1411">
        <f>IF(ISERROR(VLOOKUP(VLOOKUP($A37, 'E4 TB Allocation Details'!$A$18:$L$205, MATCH("Demand ID", 'E4 TB Allocation Details'!$A$18:$L$18, 0),FALSE), 'E2 Allocators'!$B$15:$W$361, MATCH('O5 Details by Class &amp; Accounts'!O$18, 'E2 Allocators'!$B$15:$W$15, 0),FALSE)*$F37), 0, VLOOKUP(VLOOKUP($A37, 'E4 TB Allocation Details'!$A$18:$L$205, MATCH("Demand ID", 'E4 TB Allocation Details'!$A$18:$L$18, 0),FALSE), 'E2 Allocators'!$B$15:$W$361, MATCH('O5 Details by Class &amp; Accounts'!O$18, 'E2 Allocators'!$B$15:$W$15, 0),FALSE)*$F37)</f>
        <v>0</v>
      </c>
      <c r="P37" s="1411">
        <f>IF(ISERROR(VLOOKUP(VLOOKUP($A37, 'E4 TB Allocation Details'!$A$18:$L$205, MATCH("Demand ID", 'E4 TB Allocation Details'!$A$18:$L$18, 0),FALSE), 'E2 Allocators'!$B$15:$W$361, MATCH('O5 Details by Class &amp; Accounts'!P$18, 'E2 Allocators'!$B$15:$W$15, 0),FALSE)*$F37), 0, VLOOKUP(VLOOKUP($A37, 'E4 TB Allocation Details'!$A$18:$L$205, MATCH("Demand ID", 'E4 TB Allocation Details'!$A$18:$L$18, 0),FALSE), 'E2 Allocators'!$B$15:$W$361, MATCH('O5 Details by Class &amp; Accounts'!P$18, 'E2 Allocators'!$B$15:$W$15, 0),FALSE)*$F37)</f>
        <v>0</v>
      </c>
      <c r="Q37" s="1411">
        <f>IF(ISERROR(VLOOKUP(VLOOKUP($A37, 'E4 TB Allocation Details'!$A$18:$L$205, MATCH("Demand ID", 'E4 TB Allocation Details'!$A$18:$L$18, 0),FALSE), 'E2 Allocators'!$B$15:$W$361, MATCH('O5 Details by Class &amp; Accounts'!Q$18, 'E2 Allocators'!$B$15:$W$15, 0),FALSE)*$F37), 0, VLOOKUP(VLOOKUP($A37, 'E4 TB Allocation Details'!$A$18:$L$205, MATCH("Demand ID", 'E4 TB Allocation Details'!$A$18:$L$18, 0),FALSE), 'E2 Allocators'!$B$15:$W$361, MATCH('O5 Details by Class &amp; Accounts'!Q$18, 'E2 Allocators'!$B$15:$W$15, 0),FALSE)*$F37)</f>
        <v>0</v>
      </c>
      <c r="R37" s="1411">
        <f>IF(ISERROR(VLOOKUP(VLOOKUP($A37, 'E4 TB Allocation Details'!$A$18:$L$205, MATCH("Demand ID", 'E4 TB Allocation Details'!$A$18:$L$18, 0),FALSE), 'E2 Allocators'!$B$15:$W$361, MATCH('O5 Details by Class &amp; Accounts'!R$18, 'E2 Allocators'!$B$15:$W$15, 0),FALSE)*$F37), 0, VLOOKUP(VLOOKUP($A37, 'E4 TB Allocation Details'!$A$18:$L$205, MATCH("Demand ID", 'E4 TB Allocation Details'!$A$18:$L$18, 0),FALSE), 'E2 Allocators'!$B$15:$W$361, MATCH('O5 Details by Class &amp; Accounts'!R$18, 'E2 Allocators'!$B$15:$W$15, 0),FALSE)*$F37)</f>
        <v>0</v>
      </c>
      <c r="S37" s="1411">
        <f>IF(ISERROR(VLOOKUP(VLOOKUP($A37, 'E4 TB Allocation Details'!$A$18:$L$205, MATCH("Demand ID", 'E4 TB Allocation Details'!$A$18:$L$18, 0),FALSE), 'E2 Allocators'!$B$15:$W$361, MATCH('O5 Details by Class &amp; Accounts'!S$18, 'E2 Allocators'!$B$15:$W$15, 0),FALSE)*$F37), 0, VLOOKUP(VLOOKUP($A37, 'E4 TB Allocation Details'!$A$18:$L$205, MATCH("Demand ID", 'E4 TB Allocation Details'!$A$18:$L$18, 0),FALSE), 'E2 Allocators'!$B$15:$W$361, MATCH('O5 Details by Class &amp; Accounts'!S$18, 'E2 Allocators'!$B$15:$W$15, 0),FALSE)*$F37)</f>
        <v>0</v>
      </c>
      <c r="T37" s="1411">
        <f>IF(ISERROR(VLOOKUP(VLOOKUP($A37, 'E4 TB Allocation Details'!$A$18:$L$205, MATCH("Demand ID", 'E4 TB Allocation Details'!$A$18:$L$18, 0),FALSE), 'E2 Allocators'!$B$15:$W$361, MATCH('O5 Details by Class &amp; Accounts'!T$18, 'E2 Allocators'!$B$15:$W$15, 0),FALSE)*$F37), 0, VLOOKUP(VLOOKUP($A37, 'E4 TB Allocation Details'!$A$18:$L$205, MATCH("Demand ID", 'E4 TB Allocation Details'!$A$18:$L$18, 0),FALSE), 'E2 Allocators'!$B$15:$W$361, MATCH('O5 Details by Class &amp; Accounts'!T$18, 'E2 Allocators'!$B$15:$W$15, 0),FALSE)*$F37)</f>
        <v>0</v>
      </c>
      <c r="U37" s="1411">
        <f>IF(ISERROR(VLOOKUP(VLOOKUP($A37, 'E4 TB Allocation Details'!$A$18:$L$205, MATCH("Demand ID", 'E4 TB Allocation Details'!$A$18:$L$18, 0),FALSE), 'E2 Allocators'!$B$15:$W$361, MATCH('O5 Details by Class &amp; Accounts'!U$18, 'E2 Allocators'!$B$15:$W$15, 0),FALSE)*$F37), 0, VLOOKUP(VLOOKUP($A37, 'E4 TB Allocation Details'!$A$18:$L$205, MATCH("Demand ID", 'E4 TB Allocation Details'!$A$18:$L$18, 0),FALSE), 'E2 Allocators'!$B$15:$W$361, MATCH('O5 Details by Class &amp; Accounts'!U$18, 'E2 Allocators'!$B$15:$W$15, 0),FALSE)*$F37)</f>
        <v>0</v>
      </c>
      <c r="V37" s="1411">
        <f>IF(ISERROR(VLOOKUP(VLOOKUP($A37, 'E4 TB Allocation Details'!$A$18:$L$205, MATCH("Demand ID", 'E4 TB Allocation Details'!$A$18:$L$18, 0),FALSE), 'E2 Allocators'!$B$15:$W$361, MATCH('O5 Details by Class &amp; Accounts'!V$18, 'E2 Allocators'!$B$15:$W$15, 0),FALSE)*$F37), 0, VLOOKUP(VLOOKUP($A37, 'E4 TB Allocation Details'!$A$18:$L$205, MATCH("Demand ID", 'E4 TB Allocation Details'!$A$18:$L$18, 0),FALSE), 'E2 Allocators'!$B$15:$W$361, MATCH('O5 Details by Class &amp; Accounts'!V$18, 'E2 Allocators'!$B$15:$W$15, 0),FALSE)*$F37)</f>
        <v>0</v>
      </c>
      <c r="W37" s="1411">
        <f>IF(ISERROR(VLOOKUP(VLOOKUP($A37, 'E4 TB Allocation Details'!$A$18:$L$205, MATCH("Demand ID", 'E4 TB Allocation Details'!$A$18:$L$18, 0),FALSE), 'E2 Allocators'!$B$15:$W$361, MATCH('O5 Details by Class &amp; Accounts'!W$18, 'E2 Allocators'!$B$15:$W$15, 0),FALSE)*$F37), 0, VLOOKUP(VLOOKUP($A37, 'E4 TB Allocation Details'!$A$18:$L$205, MATCH("Demand ID", 'E4 TB Allocation Details'!$A$18:$L$18, 0),FALSE), 'E2 Allocators'!$B$15:$W$361, MATCH('O5 Details by Class &amp; Accounts'!W$18, 'E2 Allocators'!$B$15:$W$15, 0),FALSE)*$F37)</f>
        <v>0</v>
      </c>
      <c r="X37" s="1411">
        <f>IF(ISERROR(VLOOKUP(VLOOKUP($A37, 'E4 TB Allocation Details'!$A$18:$L$205, MATCH("Demand ID", 'E4 TB Allocation Details'!$A$18:$L$18, 0),FALSE), 'E2 Allocators'!$B$15:$W$361, MATCH('O5 Details by Class &amp; Accounts'!X$18, 'E2 Allocators'!$B$15:$W$15, 0),FALSE)*$F37), 0, VLOOKUP(VLOOKUP($A37, 'E4 TB Allocation Details'!$A$18:$L$205, MATCH("Demand ID", 'E4 TB Allocation Details'!$A$18:$L$18, 0),FALSE), 'E2 Allocators'!$B$15:$W$361, MATCH('O5 Details by Class &amp; Accounts'!X$18, 'E2 Allocators'!$B$15:$W$15, 0),FALSE)*$F37)</f>
        <v>0</v>
      </c>
      <c r="Y37" s="1411">
        <f>IF(ISERROR(VLOOKUP(VLOOKUP($A37, 'E4 TB Allocation Details'!$A$18:$L$205, MATCH("Demand ID", 'E4 TB Allocation Details'!$A$18:$L$18, 0),FALSE), 'E2 Allocators'!$B$15:$W$361, MATCH('O5 Details by Class &amp; Accounts'!Y$18, 'E2 Allocators'!$B$15:$W$15, 0),FALSE)*$F37), 0, VLOOKUP(VLOOKUP($A37, 'E4 TB Allocation Details'!$A$18:$L$205, MATCH("Demand ID", 'E4 TB Allocation Details'!$A$18:$L$18, 0),FALSE), 'E2 Allocators'!$B$15:$W$361, MATCH('O5 Details by Class &amp; Accounts'!Y$18, 'E2 Allocators'!$B$15:$W$15, 0),FALSE)*$F37)</f>
        <v>0</v>
      </c>
      <c r="Z37" s="1411">
        <f>IF(ISERROR(VLOOKUP(VLOOKUP($A37, 'E4 TB Allocation Details'!$A$18:$L$205, MATCH("Demand ID", 'E4 TB Allocation Details'!$A$18:$L$18, 0),FALSE), 'E2 Allocators'!$B$15:$W$361, MATCH('O5 Details by Class &amp; Accounts'!Z$18, 'E2 Allocators'!$B$15:$W$15, 0),FALSE)*$F37), 0, VLOOKUP(VLOOKUP($A37, 'E4 TB Allocation Details'!$A$18:$L$205, MATCH("Demand ID", 'E4 TB Allocation Details'!$A$18:$L$18, 0),FALSE), 'E2 Allocators'!$B$15:$W$361, MATCH('O5 Details by Class &amp; Accounts'!Z$18, 'E2 Allocators'!$B$15:$W$15, 0),FALSE)*$F37)</f>
        <v>0</v>
      </c>
      <c r="AA37" s="1411">
        <f>IF(ISERROR(VLOOKUP(VLOOKUP($A37, 'E4 TB Allocation Details'!$A$18:$L$205, MATCH("Demand ID", 'E4 TB Allocation Details'!$A$18:$L$18, 0),FALSE), 'E2 Allocators'!$B$15:$W$361, MATCH('O5 Details by Class &amp; Accounts'!AA$18, 'E2 Allocators'!$B$15:$W$15, 0),FALSE)*$F37), 0, VLOOKUP(VLOOKUP($A37, 'E4 TB Allocation Details'!$A$18:$L$205, MATCH("Demand ID", 'E4 TB Allocation Details'!$A$18:$L$18, 0),FALSE), 'E2 Allocators'!$B$15:$W$361, MATCH('O5 Details by Class &amp; Accounts'!AA$18, 'E2 Allocators'!$B$15:$W$15, 0),FALSE)*$F37)</f>
        <v>0</v>
      </c>
      <c r="AB37" s="1411">
        <f>IF(ISERROR(VLOOKUP(VLOOKUP($A37, 'E4 TB Allocation Details'!$A$18:$L$205, MATCH("Demand ID", 'E4 TB Allocation Details'!$A$18:$L$18, 0),FALSE), 'E2 Allocators'!$B$15:$W$361, MATCH('O5 Details by Class &amp; Accounts'!AB$18, 'E2 Allocators'!$B$15:$W$15, 0),FALSE)*$F37), 0, VLOOKUP(VLOOKUP($A37, 'E4 TB Allocation Details'!$A$18:$L$205, MATCH("Demand ID", 'E4 TB Allocation Details'!$A$18:$L$18, 0),FALSE), 'E2 Allocators'!$B$15:$W$361, MATCH('O5 Details by Class &amp; Accounts'!AB$18, 'E2 Allocators'!$B$15:$W$15, 0),FALSE)*$F37)</f>
        <v>0</v>
      </c>
      <c r="AC37" s="1411">
        <f>SUM(I37:AB37)</f>
        <v>0</v>
      </c>
      <c r="AD37" s="1411">
        <f>IF(ISERROR(VLOOKUP(VLOOKUP($A37, 'E4 TB Allocation Details'!$A$18:$L$205, MATCH("Customer ID", 'E4 TB Allocation Details'!$A$18:$L$18, 0),FALSE), 'E2 Allocators'!$B$15:$W$361, MATCH('O5 Details by Class &amp; Accounts'!AD$18, 'E2 Allocators'!$B$15:$W$15, 0),FALSE)*$G37), 0, VLOOKUP(VLOOKUP($A37, 'E4 TB Allocation Details'!$A$18:$L$205, MATCH("Customer ID", 'E4 TB Allocation Details'!$A$18:$L$18, 0),FALSE), 'E2 Allocators'!$B$15:$W$361, MATCH('O5 Details by Class &amp; Accounts'!AD$18, 'E2 Allocators'!$B$15:$W$15, 0),FALSE)*$G37)</f>
        <v>0</v>
      </c>
      <c r="AE37" s="1411">
        <f>IF(ISERROR(VLOOKUP(VLOOKUP($A37, 'E4 TB Allocation Details'!$A$18:$L$205, MATCH("Customer ID", 'E4 TB Allocation Details'!$A$18:$L$18, 0),FALSE), 'E2 Allocators'!$B$15:$W$361, MATCH('O5 Details by Class &amp; Accounts'!AE$18, 'E2 Allocators'!$B$15:$W$15, 0),FALSE)*$G37), 0, VLOOKUP(VLOOKUP($A37, 'E4 TB Allocation Details'!$A$18:$L$205, MATCH("Customer ID", 'E4 TB Allocation Details'!$A$18:$L$18, 0),FALSE), 'E2 Allocators'!$B$15:$W$361, MATCH('O5 Details by Class &amp; Accounts'!AE$18, 'E2 Allocators'!$B$15:$W$15, 0),FALSE)*$G37)</f>
        <v>0</v>
      </c>
      <c r="AF37" s="1411">
        <f>IF(ISERROR(VLOOKUP(VLOOKUP($A37, 'E4 TB Allocation Details'!$A$18:$L$205, MATCH("Customer ID", 'E4 TB Allocation Details'!$A$18:$L$18, 0),FALSE), 'E2 Allocators'!$B$15:$W$361, MATCH('O5 Details by Class &amp; Accounts'!AF$18, 'E2 Allocators'!$B$15:$W$15, 0),FALSE)*$G37), 0, VLOOKUP(VLOOKUP($A37, 'E4 TB Allocation Details'!$A$18:$L$205, MATCH("Customer ID", 'E4 TB Allocation Details'!$A$18:$L$18, 0),FALSE), 'E2 Allocators'!$B$15:$W$361, MATCH('O5 Details by Class &amp; Accounts'!AF$18, 'E2 Allocators'!$B$15:$W$15, 0),FALSE)*$G37)</f>
        <v>0</v>
      </c>
      <c r="AG37" s="1411">
        <f>IF(ISERROR(VLOOKUP(VLOOKUP($A37, 'E4 TB Allocation Details'!$A$18:$L$205, MATCH("Customer ID", 'E4 TB Allocation Details'!$A$18:$L$18, 0),FALSE), 'E2 Allocators'!$B$15:$W$361, MATCH('O5 Details by Class &amp; Accounts'!AG$18, 'E2 Allocators'!$B$15:$W$15, 0),FALSE)*$G37), 0, VLOOKUP(VLOOKUP($A37, 'E4 TB Allocation Details'!$A$18:$L$205, MATCH("Customer ID", 'E4 TB Allocation Details'!$A$18:$L$18, 0),FALSE), 'E2 Allocators'!$B$15:$W$361, MATCH('O5 Details by Class &amp; Accounts'!AG$18, 'E2 Allocators'!$B$15:$W$15, 0),FALSE)*$G37)</f>
        <v>0</v>
      </c>
      <c r="AH37" s="1411">
        <f>IF(ISERROR(VLOOKUP(VLOOKUP($A37, 'E4 TB Allocation Details'!$A$18:$L$205, MATCH("Customer ID", 'E4 TB Allocation Details'!$A$18:$L$18, 0),FALSE), 'E2 Allocators'!$B$15:$W$361, MATCH('O5 Details by Class &amp; Accounts'!AH$18, 'E2 Allocators'!$B$15:$W$15, 0),FALSE)*$G37), 0, VLOOKUP(VLOOKUP($A37, 'E4 TB Allocation Details'!$A$18:$L$205, MATCH("Customer ID", 'E4 TB Allocation Details'!$A$18:$L$18, 0),FALSE), 'E2 Allocators'!$B$15:$W$361, MATCH('O5 Details by Class &amp; Accounts'!AH$18, 'E2 Allocators'!$B$15:$W$15, 0),FALSE)*$G37)</f>
        <v>0</v>
      </c>
      <c r="AI37" s="1411">
        <f>IF(ISERROR(VLOOKUP(VLOOKUP($A37, 'E4 TB Allocation Details'!$A$18:$L$205, MATCH("Customer ID", 'E4 TB Allocation Details'!$A$18:$L$18, 0),FALSE), 'E2 Allocators'!$B$15:$W$361, MATCH('O5 Details by Class &amp; Accounts'!AI$18, 'E2 Allocators'!$B$15:$W$15, 0),FALSE)*$G37), 0, VLOOKUP(VLOOKUP($A37, 'E4 TB Allocation Details'!$A$18:$L$205, MATCH("Customer ID", 'E4 TB Allocation Details'!$A$18:$L$18, 0),FALSE), 'E2 Allocators'!$B$15:$W$361, MATCH('O5 Details by Class &amp; Accounts'!AI$18, 'E2 Allocators'!$B$15:$W$15, 0),FALSE)*$G37)</f>
        <v>0</v>
      </c>
      <c r="AJ37" s="1411">
        <f>IF(ISERROR(VLOOKUP(VLOOKUP($A37, 'E4 TB Allocation Details'!$A$18:$L$205, MATCH("Customer ID", 'E4 TB Allocation Details'!$A$18:$L$18, 0),FALSE), 'E2 Allocators'!$B$15:$W$361, MATCH('O5 Details by Class &amp; Accounts'!AJ$18, 'E2 Allocators'!$B$15:$W$15, 0),FALSE)*$G37), 0, VLOOKUP(VLOOKUP($A37, 'E4 TB Allocation Details'!$A$18:$L$205, MATCH("Customer ID", 'E4 TB Allocation Details'!$A$18:$L$18, 0),FALSE), 'E2 Allocators'!$B$15:$W$361, MATCH('O5 Details by Class &amp; Accounts'!AJ$18, 'E2 Allocators'!$B$15:$W$15, 0),FALSE)*$G37)</f>
        <v>0</v>
      </c>
      <c r="AK37" s="1411">
        <f>IF(ISERROR(VLOOKUP(VLOOKUP($A37, 'E4 TB Allocation Details'!$A$18:$L$205, MATCH("Customer ID", 'E4 TB Allocation Details'!$A$18:$L$18, 0),FALSE), 'E2 Allocators'!$B$15:$W$361, MATCH('O5 Details by Class &amp; Accounts'!AK$18, 'E2 Allocators'!$B$15:$W$15, 0),FALSE)*$G37), 0, VLOOKUP(VLOOKUP($A37, 'E4 TB Allocation Details'!$A$18:$L$205, MATCH("Customer ID", 'E4 TB Allocation Details'!$A$18:$L$18, 0),FALSE), 'E2 Allocators'!$B$15:$W$361, MATCH('O5 Details by Class &amp; Accounts'!AK$18, 'E2 Allocators'!$B$15:$W$15, 0),FALSE)*$G37)</f>
        <v>0</v>
      </c>
      <c r="AL37" s="1411">
        <f>IF(ISERROR(VLOOKUP(VLOOKUP($A37, 'E4 TB Allocation Details'!$A$18:$L$205, MATCH("Customer ID", 'E4 TB Allocation Details'!$A$18:$L$18, 0),FALSE), 'E2 Allocators'!$B$15:$W$361, MATCH('O5 Details by Class &amp; Accounts'!AL$18, 'E2 Allocators'!$B$15:$W$15, 0),FALSE)*$G37), 0, VLOOKUP(VLOOKUP($A37, 'E4 TB Allocation Details'!$A$18:$L$205, MATCH("Customer ID", 'E4 TB Allocation Details'!$A$18:$L$18, 0),FALSE), 'E2 Allocators'!$B$15:$W$361, MATCH('O5 Details by Class &amp; Accounts'!AL$18, 'E2 Allocators'!$B$15:$W$15, 0),FALSE)*$G37)</f>
        <v>0</v>
      </c>
      <c r="AM37" s="1411">
        <f>IF(ISERROR(VLOOKUP(VLOOKUP($A37, 'E4 TB Allocation Details'!$A$18:$L$205, MATCH("Customer ID", 'E4 TB Allocation Details'!$A$18:$L$18, 0),FALSE), 'E2 Allocators'!$B$15:$W$361, MATCH('O5 Details by Class &amp; Accounts'!AM$18, 'E2 Allocators'!$B$15:$W$15, 0),FALSE)*$G37), 0, VLOOKUP(VLOOKUP($A37, 'E4 TB Allocation Details'!$A$18:$L$205, MATCH("Customer ID", 'E4 TB Allocation Details'!$A$18:$L$18, 0),FALSE), 'E2 Allocators'!$B$15:$W$361, MATCH('O5 Details by Class &amp; Accounts'!AM$18, 'E2 Allocators'!$B$15:$W$15, 0),FALSE)*$G37)</f>
        <v>0</v>
      </c>
      <c r="AN37" s="1411">
        <f>IF(ISERROR(VLOOKUP(VLOOKUP($A37, 'E4 TB Allocation Details'!$A$18:$L$205, MATCH("Customer ID", 'E4 TB Allocation Details'!$A$18:$L$18, 0),FALSE), 'E2 Allocators'!$B$15:$W$361, MATCH('O5 Details by Class &amp; Accounts'!AN$18, 'E2 Allocators'!$B$15:$W$15, 0),FALSE)*$G37), 0, VLOOKUP(VLOOKUP($A37, 'E4 TB Allocation Details'!$A$18:$L$205, MATCH("Customer ID", 'E4 TB Allocation Details'!$A$18:$L$18, 0),FALSE), 'E2 Allocators'!$B$15:$W$361, MATCH('O5 Details by Class &amp; Accounts'!AN$18, 'E2 Allocators'!$B$15:$W$15, 0),FALSE)*$G37)</f>
        <v>0</v>
      </c>
      <c r="AO37" s="1411">
        <f>IF(ISERROR(VLOOKUP(VLOOKUP($A37, 'E4 TB Allocation Details'!$A$18:$L$205, MATCH("Customer ID", 'E4 TB Allocation Details'!$A$18:$L$18, 0),FALSE), 'E2 Allocators'!$B$15:$W$361, MATCH('O5 Details by Class &amp; Accounts'!AO$18, 'E2 Allocators'!$B$15:$W$15, 0),FALSE)*$G37), 0, VLOOKUP(VLOOKUP($A37, 'E4 TB Allocation Details'!$A$18:$L$205, MATCH("Customer ID", 'E4 TB Allocation Details'!$A$18:$L$18, 0),FALSE), 'E2 Allocators'!$B$15:$W$361, MATCH('O5 Details by Class &amp; Accounts'!AO$18, 'E2 Allocators'!$B$15:$W$15, 0),FALSE)*$G37)</f>
        <v>0</v>
      </c>
      <c r="AP37" s="1411">
        <f>IF(ISERROR(VLOOKUP(VLOOKUP($A37, 'E4 TB Allocation Details'!$A$18:$L$205, MATCH("Customer ID", 'E4 TB Allocation Details'!$A$18:$L$18, 0),FALSE), 'E2 Allocators'!$B$15:$W$361, MATCH('O5 Details by Class &amp; Accounts'!AP$18, 'E2 Allocators'!$B$15:$W$15, 0),FALSE)*$G37), 0, VLOOKUP(VLOOKUP($A37, 'E4 TB Allocation Details'!$A$18:$L$205, MATCH("Customer ID", 'E4 TB Allocation Details'!$A$18:$L$18, 0),FALSE), 'E2 Allocators'!$B$15:$W$361, MATCH('O5 Details by Class &amp; Accounts'!AP$18, 'E2 Allocators'!$B$15:$W$15, 0),FALSE)*$G37)</f>
        <v>0</v>
      </c>
      <c r="AQ37" s="1411">
        <f>IF(ISERROR(VLOOKUP(VLOOKUP($A37, 'E4 TB Allocation Details'!$A$18:$L$205, MATCH("Customer ID", 'E4 TB Allocation Details'!$A$18:$L$18, 0),FALSE), 'E2 Allocators'!$B$15:$W$361, MATCH('O5 Details by Class &amp; Accounts'!AQ$18, 'E2 Allocators'!$B$15:$W$15, 0),FALSE)*$G37), 0, VLOOKUP(VLOOKUP($A37, 'E4 TB Allocation Details'!$A$18:$L$205, MATCH("Customer ID", 'E4 TB Allocation Details'!$A$18:$L$18, 0),FALSE), 'E2 Allocators'!$B$15:$W$361, MATCH('O5 Details by Class &amp; Accounts'!AQ$18, 'E2 Allocators'!$B$15:$W$15, 0),FALSE)*$G37)</f>
        <v>0</v>
      </c>
      <c r="AR37" s="1411">
        <f>IF(ISERROR(VLOOKUP(VLOOKUP($A37, 'E4 TB Allocation Details'!$A$18:$L$205, MATCH("Customer ID", 'E4 TB Allocation Details'!$A$18:$L$18, 0),FALSE), 'E2 Allocators'!$B$15:$W$361, MATCH('O5 Details by Class &amp; Accounts'!AR$18, 'E2 Allocators'!$B$15:$W$15, 0),FALSE)*$G37), 0, VLOOKUP(VLOOKUP($A37, 'E4 TB Allocation Details'!$A$18:$L$205, MATCH("Customer ID", 'E4 TB Allocation Details'!$A$18:$L$18, 0),FALSE), 'E2 Allocators'!$B$15:$W$361, MATCH('O5 Details by Class &amp; Accounts'!AR$18, 'E2 Allocators'!$B$15:$W$15, 0),FALSE)*$G37)</f>
        <v>0</v>
      </c>
      <c r="AS37" s="1411">
        <f>IF(ISERROR(VLOOKUP(VLOOKUP($A37, 'E4 TB Allocation Details'!$A$18:$L$205, MATCH("Customer ID", 'E4 TB Allocation Details'!$A$18:$L$18, 0),FALSE), 'E2 Allocators'!$B$15:$W$361, MATCH('O5 Details by Class &amp; Accounts'!AS$18, 'E2 Allocators'!$B$15:$W$15, 0),FALSE)*$G37), 0, VLOOKUP(VLOOKUP($A37, 'E4 TB Allocation Details'!$A$18:$L$205, MATCH("Customer ID", 'E4 TB Allocation Details'!$A$18:$L$18, 0),FALSE), 'E2 Allocators'!$B$15:$W$361, MATCH('O5 Details by Class &amp; Accounts'!AS$18, 'E2 Allocators'!$B$15:$W$15, 0),FALSE)*$G37)</f>
        <v>0</v>
      </c>
      <c r="AT37" s="1411">
        <f>IF(ISERROR(VLOOKUP(VLOOKUP($A37, 'E4 TB Allocation Details'!$A$18:$L$205, MATCH("Customer ID", 'E4 TB Allocation Details'!$A$18:$L$18, 0),FALSE), 'E2 Allocators'!$B$15:$W$361, MATCH('O5 Details by Class &amp; Accounts'!AT$18, 'E2 Allocators'!$B$15:$W$15, 0),FALSE)*$G37), 0, VLOOKUP(VLOOKUP($A37, 'E4 TB Allocation Details'!$A$18:$L$205, MATCH("Customer ID", 'E4 TB Allocation Details'!$A$18:$L$18, 0),FALSE), 'E2 Allocators'!$B$15:$W$361, MATCH('O5 Details by Class &amp; Accounts'!AT$18, 'E2 Allocators'!$B$15:$W$15, 0),FALSE)*$G37)</f>
        <v>0</v>
      </c>
      <c r="AU37" s="1411">
        <f>IF(ISERROR(VLOOKUP(VLOOKUP($A37, 'E4 TB Allocation Details'!$A$18:$L$205, MATCH("Customer ID", 'E4 TB Allocation Details'!$A$18:$L$18, 0),FALSE), 'E2 Allocators'!$B$15:$W$361, MATCH('O5 Details by Class &amp; Accounts'!AU$18, 'E2 Allocators'!$B$15:$W$15, 0),FALSE)*$G37), 0, VLOOKUP(VLOOKUP($A37, 'E4 TB Allocation Details'!$A$18:$L$205, MATCH("Customer ID", 'E4 TB Allocation Details'!$A$18:$L$18, 0),FALSE), 'E2 Allocators'!$B$15:$W$361, MATCH('O5 Details by Class &amp; Accounts'!AU$18, 'E2 Allocators'!$B$15:$W$15, 0),FALSE)*$G37)</f>
        <v>0</v>
      </c>
      <c r="AV37" s="1411">
        <f>IF(ISERROR(VLOOKUP(VLOOKUP($A37, 'E4 TB Allocation Details'!$A$18:$L$205, MATCH("Customer ID", 'E4 TB Allocation Details'!$A$18:$L$18, 0),FALSE), 'E2 Allocators'!$B$15:$W$361, MATCH('O5 Details by Class &amp; Accounts'!AV$18, 'E2 Allocators'!$B$15:$W$15, 0),FALSE)*$G37), 0, VLOOKUP(VLOOKUP($A37, 'E4 TB Allocation Details'!$A$18:$L$205, MATCH("Customer ID", 'E4 TB Allocation Details'!$A$18:$L$18, 0),FALSE), 'E2 Allocators'!$B$15:$W$361, MATCH('O5 Details by Class &amp; Accounts'!AV$18, 'E2 Allocators'!$B$15:$W$15, 0),FALSE)*$G37)</f>
        <v>0</v>
      </c>
      <c r="AW37" s="1411">
        <f>IF(ISERROR(VLOOKUP(VLOOKUP($A37, 'E4 TB Allocation Details'!$A$18:$L$205, MATCH("Customer ID", 'E4 TB Allocation Details'!$A$18:$L$18, 0),FALSE), 'E2 Allocators'!$B$15:$W$361, MATCH('O5 Details by Class &amp; Accounts'!AW$18, 'E2 Allocators'!$B$15:$W$15, 0),FALSE)*$G37), 0, VLOOKUP(VLOOKUP($A37, 'E4 TB Allocation Details'!$A$18:$L$205, MATCH("Customer ID", 'E4 TB Allocation Details'!$A$18:$L$18, 0),FALSE), 'E2 Allocators'!$B$15:$W$361, MATCH('O5 Details by Class &amp; Accounts'!AW$18, 'E2 Allocators'!$B$15:$W$15, 0),FALSE)*$G37)</f>
        <v>0</v>
      </c>
      <c r="AX37" s="1411">
        <f>SUM(AD37:AW37)</f>
        <v>0</v>
      </c>
      <c r="AY37" s="1411">
        <f>IF(ISERROR(VLOOKUP(VLOOKUP($A37, 'E4 TB Allocation Details'!$A$18:$L$205, MATCH("Misc ID", 'E4 TB Allocation Details'!$A$18:$L$18, 0),FALSE), 'E2 Allocators'!$B$15:$W$361, MATCH('O5 Details by Class &amp; Accounts'!AY$18, 'E2 Allocators'!$B$15:$W$15, 0),FALSE)*$E37), 0, VLOOKUP(VLOOKUP($A37, 'E4 TB Allocation Details'!$A$18:$L$205, MATCH("Misc ID", 'E4 TB Allocation Details'!$A$18:$L$18, 0),FALSE), 'E2 Allocators'!$B$15:$W$361, MATCH('O5 Details by Class &amp; Accounts'!AY$18, 'E2 Allocators'!$B$15:$W$15, 0),FALSE)*$E37)</f>
        <v>0</v>
      </c>
      <c r="AZ37" s="1411">
        <f>IF(ISERROR(VLOOKUP(VLOOKUP($A37, 'E4 TB Allocation Details'!$A$18:$L$205, MATCH("Misc ID", 'E4 TB Allocation Details'!$A$18:$L$18, 0),FALSE), 'E2 Allocators'!$B$15:$W$361, MATCH('O5 Details by Class &amp; Accounts'!AZ$18, 'E2 Allocators'!$B$15:$W$15, 0),FALSE)*$E37), 0, VLOOKUP(VLOOKUP($A37, 'E4 TB Allocation Details'!$A$18:$L$205, MATCH("Misc ID", 'E4 TB Allocation Details'!$A$18:$L$18, 0),FALSE), 'E2 Allocators'!$B$15:$W$361, MATCH('O5 Details by Class &amp; Accounts'!AZ$18, 'E2 Allocators'!$B$15:$W$15, 0),FALSE)*$E37)</f>
        <v>0</v>
      </c>
      <c r="BA37" s="1411">
        <f>IF(ISERROR(VLOOKUP(VLOOKUP($A37, 'E4 TB Allocation Details'!$A$18:$L$205, MATCH("Misc ID", 'E4 TB Allocation Details'!$A$18:$L$18, 0),FALSE), 'E2 Allocators'!$B$15:$W$361, MATCH('O5 Details by Class &amp; Accounts'!BA$18, 'E2 Allocators'!$B$15:$W$15, 0),FALSE)*$E37), 0, VLOOKUP(VLOOKUP($A37, 'E4 TB Allocation Details'!$A$18:$L$205, MATCH("Misc ID", 'E4 TB Allocation Details'!$A$18:$L$18, 0),FALSE), 'E2 Allocators'!$B$15:$W$361, MATCH('O5 Details by Class &amp; Accounts'!BA$18, 'E2 Allocators'!$B$15:$W$15, 0),FALSE)*$E37)</f>
        <v>0</v>
      </c>
      <c r="BB37" s="1411">
        <f>IF(ISERROR(VLOOKUP(VLOOKUP($A37, 'E4 TB Allocation Details'!$A$18:$L$205, MATCH("Misc ID", 'E4 TB Allocation Details'!$A$18:$L$18, 0),FALSE), 'E2 Allocators'!$B$15:$W$361, MATCH('O5 Details by Class &amp; Accounts'!BB$18, 'E2 Allocators'!$B$15:$W$15, 0),FALSE)*$E37), 0, VLOOKUP(VLOOKUP($A37, 'E4 TB Allocation Details'!$A$18:$L$205, MATCH("Misc ID", 'E4 TB Allocation Details'!$A$18:$L$18, 0),FALSE), 'E2 Allocators'!$B$15:$W$361, MATCH('O5 Details by Class &amp; Accounts'!BB$18, 'E2 Allocators'!$B$15:$W$15, 0),FALSE)*$E37)</f>
        <v>0</v>
      </c>
      <c r="BC37" s="1411">
        <f>IF(ISERROR(VLOOKUP(VLOOKUP($A37, 'E4 TB Allocation Details'!$A$18:$L$205, MATCH("Misc ID", 'E4 TB Allocation Details'!$A$18:$L$18, 0),FALSE), 'E2 Allocators'!$B$15:$W$361, MATCH('O5 Details by Class &amp; Accounts'!BC$18, 'E2 Allocators'!$B$15:$W$15, 0),FALSE)*$E37), 0, VLOOKUP(VLOOKUP($A37, 'E4 TB Allocation Details'!$A$18:$L$205, MATCH("Misc ID", 'E4 TB Allocation Details'!$A$18:$L$18, 0),FALSE), 'E2 Allocators'!$B$15:$W$361, MATCH('O5 Details by Class &amp; Accounts'!BC$18, 'E2 Allocators'!$B$15:$W$15, 0),FALSE)*$E37)</f>
        <v>0</v>
      </c>
      <c r="BD37" s="1411">
        <f>IF(ISERROR(VLOOKUP(VLOOKUP($A37, 'E4 TB Allocation Details'!$A$18:$L$205, MATCH("Misc ID", 'E4 TB Allocation Details'!$A$18:$L$18, 0),FALSE), 'E2 Allocators'!$B$15:$W$361, MATCH('O5 Details by Class &amp; Accounts'!BD$18, 'E2 Allocators'!$B$15:$W$15, 0),FALSE)*$E37), 0, VLOOKUP(VLOOKUP($A37, 'E4 TB Allocation Details'!$A$18:$L$205, MATCH("Misc ID", 'E4 TB Allocation Details'!$A$18:$L$18, 0),FALSE), 'E2 Allocators'!$B$15:$W$361, MATCH('O5 Details by Class &amp; Accounts'!BD$18, 'E2 Allocators'!$B$15:$W$15, 0),FALSE)*$E37)</f>
        <v>0</v>
      </c>
      <c r="BE37" s="1411">
        <f>IF(ISERROR(VLOOKUP(VLOOKUP($A37, 'E4 TB Allocation Details'!$A$18:$L$205, MATCH("Misc ID", 'E4 TB Allocation Details'!$A$18:$L$18, 0),FALSE), 'E2 Allocators'!$B$15:$W$361, MATCH('O5 Details by Class &amp; Accounts'!BE$18, 'E2 Allocators'!$B$15:$W$15, 0),FALSE)*$E37), 0, VLOOKUP(VLOOKUP($A37, 'E4 TB Allocation Details'!$A$18:$L$205, MATCH("Misc ID", 'E4 TB Allocation Details'!$A$18:$L$18, 0),FALSE), 'E2 Allocators'!$B$15:$W$361, MATCH('O5 Details by Class &amp; Accounts'!BE$18, 'E2 Allocators'!$B$15:$W$15, 0),FALSE)*$E37)</f>
        <v>0</v>
      </c>
      <c r="BF37" s="1411">
        <f>IF(ISERROR(VLOOKUP(VLOOKUP($A37, 'E4 TB Allocation Details'!$A$18:$L$205, MATCH("Misc ID", 'E4 TB Allocation Details'!$A$18:$L$18, 0),FALSE), 'E2 Allocators'!$B$15:$W$361, MATCH('O5 Details by Class &amp; Accounts'!BF$18, 'E2 Allocators'!$B$15:$W$15, 0),FALSE)*$E37), 0, VLOOKUP(VLOOKUP($A37, 'E4 TB Allocation Details'!$A$18:$L$205, MATCH("Misc ID", 'E4 TB Allocation Details'!$A$18:$L$18, 0),FALSE), 'E2 Allocators'!$B$15:$W$361, MATCH('O5 Details by Class &amp; Accounts'!BF$18, 'E2 Allocators'!$B$15:$W$15, 0),FALSE)*$E37)</f>
        <v>0</v>
      </c>
      <c r="BG37" s="1411">
        <f>IF(ISERROR(VLOOKUP(VLOOKUP($A37, 'E4 TB Allocation Details'!$A$18:$L$205, MATCH("Misc ID", 'E4 TB Allocation Details'!$A$18:$L$18, 0),FALSE), 'E2 Allocators'!$B$15:$W$361, MATCH('O5 Details by Class &amp; Accounts'!BG$18, 'E2 Allocators'!$B$15:$W$15, 0),FALSE)*$E37), 0, VLOOKUP(VLOOKUP($A37, 'E4 TB Allocation Details'!$A$18:$L$205, MATCH("Misc ID", 'E4 TB Allocation Details'!$A$18:$L$18, 0),FALSE), 'E2 Allocators'!$B$15:$W$361, MATCH('O5 Details by Class &amp; Accounts'!BG$18, 'E2 Allocators'!$B$15:$W$15, 0),FALSE)*$E37)</f>
        <v>0</v>
      </c>
      <c r="BH37" s="1411">
        <f>IF(ISERROR(VLOOKUP(VLOOKUP($A37, 'E4 TB Allocation Details'!$A$18:$L$205, MATCH("Misc ID", 'E4 TB Allocation Details'!$A$18:$L$18, 0),FALSE), 'E2 Allocators'!$B$15:$W$361, MATCH('O5 Details by Class &amp; Accounts'!BH$18, 'E2 Allocators'!$B$15:$W$15, 0),FALSE)*$E37), 0, VLOOKUP(VLOOKUP($A37, 'E4 TB Allocation Details'!$A$18:$L$205, MATCH("Misc ID", 'E4 TB Allocation Details'!$A$18:$L$18, 0),FALSE), 'E2 Allocators'!$B$15:$W$361, MATCH('O5 Details by Class &amp; Accounts'!BH$18, 'E2 Allocators'!$B$15:$W$15, 0),FALSE)*$E37)</f>
        <v>0</v>
      </c>
      <c r="BI37" s="1411">
        <f>IF(ISERROR(VLOOKUP(VLOOKUP($A37, 'E4 TB Allocation Details'!$A$18:$L$205, MATCH("Misc ID", 'E4 TB Allocation Details'!$A$18:$L$18, 0),FALSE), 'E2 Allocators'!$B$15:$W$361, MATCH('O5 Details by Class &amp; Accounts'!BI$18, 'E2 Allocators'!$B$15:$W$15, 0),FALSE)*$E37), 0, VLOOKUP(VLOOKUP($A37, 'E4 TB Allocation Details'!$A$18:$L$205, MATCH("Misc ID", 'E4 TB Allocation Details'!$A$18:$L$18, 0),FALSE), 'E2 Allocators'!$B$15:$W$361, MATCH('O5 Details by Class &amp; Accounts'!BI$18, 'E2 Allocators'!$B$15:$W$15, 0),FALSE)*$E37)</f>
        <v>0</v>
      </c>
      <c r="BJ37" s="1411">
        <f>IF(ISERROR(VLOOKUP(VLOOKUP($A37, 'E4 TB Allocation Details'!$A$18:$L$205, MATCH("Misc ID", 'E4 TB Allocation Details'!$A$18:$L$18, 0),FALSE), 'E2 Allocators'!$B$15:$W$361, MATCH('O5 Details by Class &amp; Accounts'!BJ$18, 'E2 Allocators'!$B$15:$W$15, 0),FALSE)*$E37), 0, VLOOKUP(VLOOKUP($A37, 'E4 TB Allocation Details'!$A$18:$L$205, MATCH("Misc ID", 'E4 TB Allocation Details'!$A$18:$L$18, 0),FALSE), 'E2 Allocators'!$B$15:$W$361, MATCH('O5 Details by Class &amp; Accounts'!BJ$18, 'E2 Allocators'!$B$15:$W$15, 0),FALSE)*$E37)</f>
        <v>0</v>
      </c>
      <c r="BK37" s="1411">
        <f>IF(ISERROR(VLOOKUP(VLOOKUP($A37, 'E4 TB Allocation Details'!$A$18:$L$205, MATCH("Misc ID", 'E4 TB Allocation Details'!$A$18:$L$18, 0),FALSE), 'E2 Allocators'!$B$15:$W$361, MATCH('O5 Details by Class &amp; Accounts'!BK$18, 'E2 Allocators'!$B$15:$W$15, 0),FALSE)*$E37), 0, VLOOKUP(VLOOKUP($A37, 'E4 TB Allocation Details'!$A$18:$L$205, MATCH("Misc ID", 'E4 TB Allocation Details'!$A$18:$L$18, 0),FALSE), 'E2 Allocators'!$B$15:$W$361, MATCH('O5 Details by Class &amp; Accounts'!BK$18, 'E2 Allocators'!$B$15:$W$15, 0),FALSE)*$E37)</f>
        <v>0</v>
      </c>
      <c r="BL37" s="1411">
        <f>IF(ISERROR(VLOOKUP(VLOOKUP($A37, 'E4 TB Allocation Details'!$A$18:$L$205, MATCH("Misc ID", 'E4 TB Allocation Details'!$A$18:$L$18, 0),FALSE), 'E2 Allocators'!$B$15:$W$361, MATCH('O5 Details by Class &amp; Accounts'!BL$18, 'E2 Allocators'!$B$15:$W$15, 0),FALSE)*$E37), 0, VLOOKUP(VLOOKUP($A37, 'E4 TB Allocation Details'!$A$18:$L$205, MATCH("Misc ID", 'E4 TB Allocation Details'!$A$18:$L$18, 0),FALSE), 'E2 Allocators'!$B$15:$W$361, MATCH('O5 Details by Class &amp; Accounts'!BL$18, 'E2 Allocators'!$B$15:$W$15, 0),FALSE)*$E37)</f>
        <v>0</v>
      </c>
      <c r="BM37" s="1411">
        <f>IF(ISERROR(VLOOKUP(VLOOKUP($A37, 'E4 TB Allocation Details'!$A$18:$L$205, MATCH("Misc ID", 'E4 TB Allocation Details'!$A$18:$L$18, 0),FALSE), 'E2 Allocators'!$B$15:$W$361, MATCH('O5 Details by Class &amp; Accounts'!BM$18, 'E2 Allocators'!$B$15:$W$15, 0),FALSE)*$E37), 0, VLOOKUP(VLOOKUP($A37, 'E4 TB Allocation Details'!$A$18:$L$205, MATCH("Misc ID", 'E4 TB Allocation Details'!$A$18:$L$18, 0),FALSE), 'E2 Allocators'!$B$15:$W$361, MATCH('O5 Details by Class &amp; Accounts'!BM$18, 'E2 Allocators'!$B$15:$W$15, 0),FALSE)*$E37)</f>
        <v>0</v>
      </c>
      <c r="BN37" s="1411">
        <f>IF(ISERROR(VLOOKUP(VLOOKUP($A37, 'E4 TB Allocation Details'!$A$18:$L$205, MATCH("Misc ID", 'E4 TB Allocation Details'!$A$18:$L$18, 0),FALSE), 'E2 Allocators'!$B$15:$W$361, MATCH('O5 Details by Class &amp; Accounts'!BN$18, 'E2 Allocators'!$B$15:$W$15, 0),FALSE)*$E37), 0, VLOOKUP(VLOOKUP($A37, 'E4 TB Allocation Details'!$A$18:$L$205, MATCH("Misc ID", 'E4 TB Allocation Details'!$A$18:$L$18, 0),FALSE), 'E2 Allocators'!$B$15:$W$361, MATCH('O5 Details by Class &amp; Accounts'!BN$18, 'E2 Allocators'!$B$15:$W$15, 0),FALSE)*$E37)</f>
        <v>0</v>
      </c>
      <c r="BO37" s="1411">
        <f>IF(ISERROR(VLOOKUP(VLOOKUP($A37, 'E4 TB Allocation Details'!$A$18:$L$205, MATCH("Misc ID", 'E4 TB Allocation Details'!$A$18:$L$18, 0),FALSE), 'E2 Allocators'!$B$15:$W$361, MATCH('O5 Details by Class &amp; Accounts'!BO$18, 'E2 Allocators'!$B$15:$W$15, 0),FALSE)*$E37), 0, VLOOKUP(VLOOKUP($A37, 'E4 TB Allocation Details'!$A$18:$L$205, MATCH("Misc ID", 'E4 TB Allocation Details'!$A$18:$L$18, 0),FALSE), 'E2 Allocators'!$B$15:$W$361, MATCH('O5 Details by Class &amp; Accounts'!BO$18, 'E2 Allocators'!$B$15:$W$15, 0),FALSE)*$E37)</f>
        <v>0</v>
      </c>
      <c r="BP37" s="1411">
        <f>IF(ISERROR(VLOOKUP(VLOOKUP($A37, 'E4 TB Allocation Details'!$A$18:$L$205, MATCH("Misc ID", 'E4 TB Allocation Details'!$A$18:$L$18, 0),FALSE), 'E2 Allocators'!$B$15:$W$361, MATCH('O5 Details by Class &amp; Accounts'!BP$18, 'E2 Allocators'!$B$15:$W$15, 0),FALSE)*$E37), 0, VLOOKUP(VLOOKUP($A37, 'E4 TB Allocation Details'!$A$18:$L$205, MATCH("Misc ID", 'E4 TB Allocation Details'!$A$18:$L$18, 0),FALSE), 'E2 Allocators'!$B$15:$W$361, MATCH('O5 Details by Class &amp; Accounts'!BP$18, 'E2 Allocators'!$B$15:$W$15, 0),FALSE)*$E37)</f>
        <v>0</v>
      </c>
      <c r="BQ37" s="1411">
        <f>IF(ISERROR(VLOOKUP(VLOOKUP($A37, 'E4 TB Allocation Details'!$A$18:$L$205, MATCH("Misc ID", 'E4 TB Allocation Details'!$A$18:$L$18, 0),FALSE), 'E2 Allocators'!$B$15:$W$361, MATCH('O5 Details by Class &amp; Accounts'!BQ$18, 'E2 Allocators'!$B$15:$W$15, 0),FALSE)*$E37), 0, VLOOKUP(VLOOKUP($A37, 'E4 TB Allocation Details'!$A$18:$L$205, MATCH("Misc ID", 'E4 TB Allocation Details'!$A$18:$L$18, 0),FALSE), 'E2 Allocators'!$B$15:$W$361, MATCH('O5 Details by Class &amp; Accounts'!BQ$18, 'E2 Allocators'!$B$15:$W$15, 0),FALSE)*$E37)</f>
        <v>0</v>
      </c>
      <c r="BR37" s="1411">
        <f>IF(ISERROR(VLOOKUP(VLOOKUP($A37, 'E4 TB Allocation Details'!$A$18:$L$205, MATCH("Misc ID", 'E4 TB Allocation Details'!$A$18:$L$18, 0),FALSE), 'E2 Allocators'!$B$15:$W$361, MATCH('O5 Details by Class &amp; Accounts'!BR$18, 'E2 Allocators'!$B$15:$W$15, 0),FALSE)*$E37), 0, VLOOKUP(VLOOKUP($A37, 'E4 TB Allocation Details'!$A$18:$L$205, MATCH("Misc ID", 'E4 TB Allocation Details'!$A$18:$L$18, 0),FALSE), 'E2 Allocators'!$B$15:$W$361, MATCH('O5 Details by Class &amp; Accounts'!BR$18, 'E2 Allocators'!$B$15:$W$15, 0),FALSE)*$E37)</f>
        <v>0</v>
      </c>
      <c r="BS37" s="1411">
        <f>SUM(AY37:BR37)</f>
        <v>0</v>
      </c>
      <c r="BT37" s="1411">
        <f>IF(ISERROR(VLOOKUP(VLOOKUP($A37, 'E4 TB Allocation Details'!$A$18:$L$205, MATCH("A &amp; G ID", 'E4 TB Allocation Details'!$A$18:$L$18, 0),FALSE), 'E2 Allocators'!$B$15:$W$361, MATCH('O5 Details by Class &amp; Accounts'!BT$18, 'E2 Allocators'!$B$15:$W$15, 0),FALSE)*$E37), 0, VLOOKUP(VLOOKUP($A37, 'E4 TB Allocation Details'!$A$18:$L$205, MATCH("A &amp; G ID", 'E4 TB Allocation Details'!$A$18:$L$18, 0),FALSE), 'E2 Allocators'!$B$15:$W$361, MATCH('O5 Details by Class &amp; Accounts'!BT$18, 'E2 Allocators'!$B$15:$W$15, 0),FALSE)*$E37)</f>
        <v>0</v>
      </c>
      <c r="BU37" s="1411">
        <f>IF(ISERROR(VLOOKUP(VLOOKUP($A37, 'E4 TB Allocation Details'!$A$18:$L$205, MATCH("A &amp; G ID", 'E4 TB Allocation Details'!$A$18:$L$18, 0),FALSE), 'E2 Allocators'!$B$15:$W$361, MATCH('O5 Details by Class &amp; Accounts'!BU$18, 'E2 Allocators'!$B$15:$W$15, 0),FALSE)*$E37), 0, VLOOKUP(VLOOKUP($A37, 'E4 TB Allocation Details'!$A$18:$L$205, MATCH("A &amp; G ID", 'E4 TB Allocation Details'!$A$18:$L$18, 0),FALSE), 'E2 Allocators'!$B$15:$W$361, MATCH('O5 Details by Class &amp; Accounts'!BU$18, 'E2 Allocators'!$B$15:$W$15, 0),FALSE)*$E37)</f>
        <v>0</v>
      </c>
      <c r="BV37" s="1411">
        <f>IF(ISERROR(VLOOKUP(VLOOKUP($A37, 'E4 TB Allocation Details'!$A$18:$L$205, MATCH("A &amp; G ID", 'E4 TB Allocation Details'!$A$18:$L$18, 0),FALSE), 'E2 Allocators'!$B$15:$W$361, MATCH('O5 Details by Class &amp; Accounts'!BV$18, 'E2 Allocators'!$B$15:$W$15, 0),FALSE)*$E37), 0, VLOOKUP(VLOOKUP($A37, 'E4 TB Allocation Details'!$A$18:$L$205, MATCH("A &amp; G ID", 'E4 TB Allocation Details'!$A$18:$L$18, 0),FALSE), 'E2 Allocators'!$B$15:$W$361, MATCH('O5 Details by Class &amp; Accounts'!BV$18, 'E2 Allocators'!$B$15:$W$15, 0),FALSE)*$E37)</f>
        <v>0</v>
      </c>
      <c r="BW37" s="1411">
        <f>IF(ISERROR(VLOOKUP(VLOOKUP($A37, 'E4 TB Allocation Details'!$A$18:$L$205, MATCH("A &amp; G ID", 'E4 TB Allocation Details'!$A$18:$L$18, 0),FALSE), 'E2 Allocators'!$B$15:$W$361, MATCH('O5 Details by Class &amp; Accounts'!BW$18, 'E2 Allocators'!$B$15:$W$15, 0),FALSE)*$E37), 0, VLOOKUP(VLOOKUP($A37, 'E4 TB Allocation Details'!$A$18:$L$205, MATCH("A &amp; G ID", 'E4 TB Allocation Details'!$A$18:$L$18, 0),FALSE), 'E2 Allocators'!$B$15:$W$361, MATCH('O5 Details by Class &amp; Accounts'!BW$18, 'E2 Allocators'!$B$15:$W$15, 0),FALSE)*$E37)</f>
        <v>0</v>
      </c>
      <c r="BX37" s="1411">
        <f>IF(ISERROR(VLOOKUP(VLOOKUP($A37, 'E4 TB Allocation Details'!$A$18:$L$205, MATCH("A &amp; G ID", 'E4 TB Allocation Details'!$A$18:$L$18, 0),FALSE), 'E2 Allocators'!$B$15:$W$361, MATCH('O5 Details by Class &amp; Accounts'!BX$18, 'E2 Allocators'!$B$15:$W$15, 0),FALSE)*$E37), 0, VLOOKUP(VLOOKUP($A37, 'E4 TB Allocation Details'!$A$18:$L$205, MATCH("A &amp; G ID", 'E4 TB Allocation Details'!$A$18:$L$18, 0),FALSE), 'E2 Allocators'!$B$15:$W$361, MATCH('O5 Details by Class &amp; Accounts'!BX$18, 'E2 Allocators'!$B$15:$W$15, 0),FALSE)*$E37)</f>
        <v>0</v>
      </c>
      <c r="BY37" s="1411">
        <f>IF(ISERROR(VLOOKUP(VLOOKUP($A37, 'E4 TB Allocation Details'!$A$18:$L$205, MATCH("A &amp; G ID", 'E4 TB Allocation Details'!$A$18:$L$18, 0),FALSE), 'E2 Allocators'!$B$15:$W$361, MATCH('O5 Details by Class &amp; Accounts'!BY$18, 'E2 Allocators'!$B$15:$W$15, 0),FALSE)*$E37), 0, VLOOKUP(VLOOKUP($A37, 'E4 TB Allocation Details'!$A$18:$L$205, MATCH("A &amp; G ID", 'E4 TB Allocation Details'!$A$18:$L$18, 0),FALSE), 'E2 Allocators'!$B$15:$W$361, MATCH('O5 Details by Class &amp; Accounts'!BY$18, 'E2 Allocators'!$B$15:$W$15, 0),FALSE)*$E37)</f>
        <v>0</v>
      </c>
      <c r="BZ37" s="1411">
        <f>IF(ISERROR(VLOOKUP(VLOOKUP($A37, 'E4 TB Allocation Details'!$A$18:$L$205, MATCH("A &amp; G ID", 'E4 TB Allocation Details'!$A$18:$L$18, 0),FALSE), 'E2 Allocators'!$B$15:$W$361, MATCH('O5 Details by Class &amp; Accounts'!BZ$18, 'E2 Allocators'!$B$15:$W$15, 0),FALSE)*$E37), 0, VLOOKUP(VLOOKUP($A37, 'E4 TB Allocation Details'!$A$18:$L$205, MATCH("A &amp; G ID", 'E4 TB Allocation Details'!$A$18:$L$18, 0),FALSE), 'E2 Allocators'!$B$15:$W$361, MATCH('O5 Details by Class &amp; Accounts'!BZ$18, 'E2 Allocators'!$B$15:$W$15, 0),FALSE)*$E37)</f>
        <v>0</v>
      </c>
      <c r="CA37" s="1411">
        <f>IF(ISERROR(VLOOKUP(VLOOKUP($A37, 'E4 TB Allocation Details'!$A$18:$L$205, MATCH("A &amp; G ID", 'E4 TB Allocation Details'!$A$18:$L$18, 0),FALSE), 'E2 Allocators'!$B$15:$W$361, MATCH('O5 Details by Class &amp; Accounts'!CA$18, 'E2 Allocators'!$B$15:$W$15, 0),FALSE)*$E37), 0, VLOOKUP(VLOOKUP($A37, 'E4 TB Allocation Details'!$A$18:$L$205, MATCH("A &amp; G ID", 'E4 TB Allocation Details'!$A$18:$L$18, 0),FALSE), 'E2 Allocators'!$B$15:$W$361, MATCH('O5 Details by Class &amp; Accounts'!CA$18, 'E2 Allocators'!$B$15:$W$15, 0),FALSE)*$E37)</f>
        <v>0</v>
      </c>
      <c r="CB37" s="1411">
        <f>IF(ISERROR(VLOOKUP(VLOOKUP($A37, 'E4 TB Allocation Details'!$A$18:$L$205, MATCH("A &amp; G ID", 'E4 TB Allocation Details'!$A$18:$L$18, 0),FALSE), 'E2 Allocators'!$B$15:$W$361, MATCH('O5 Details by Class &amp; Accounts'!CB$18, 'E2 Allocators'!$B$15:$W$15, 0),FALSE)*$E37), 0, VLOOKUP(VLOOKUP($A37, 'E4 TB Allocation Details'!$A$18:$L$205, MATCH("A &amp; G ID", 'E4 TB Allocation Details'!$A$18:$L$18, 0),FALSE), 'E2 Allocators'!$B$15:$W$361, MATCH('O5 Details by Class &amp; Accounts'!CB$18, 'E2 Allocators'!$B$15:$W$15, 0),FALSE)*$E37)</f>
        <v>0</v>
      </c>
      <c r="CC37" s="1411">
        <f>IF(ISERROR(VLOOKUP(VLOOKUP($A37, 'E4 TB Allocation Details'!$A$18:$L$205, MATCH("A &amp; G ID", 'E4 TB Allocation Details'!$A$18:$L$18, 0),FALSE), 'E2 Allocators'!$B$15:$W$361, MATCH('O5 Details by Class &amp; Accounts'!CC$18, 'E2 Allocators'!$B$15:$W$15, 0),FALSE)*$E37), 0, VLOOKUP(VLOOKUP($A37, 'E4 TB Allocation Details'!$A$18:$L$205, MATCH("A &amp; G ID", 'E4 TB Allocation Details'!$A$18:$L$18, 0),FALSE), 'E2 Allocators'!$B$15:$W$361, MATCH('O5 Details by Class &amp; Accounts'!CC$18, 'E2 Allocators'!$B$15:$W$15, 0),FALSE)*$E37)</f>
        <v>0</v>
      </c>
      <c r="CD37" s="1411">
        <f>IF(ISERROR(VLOOKUP(VLOOKUP($A37, 'E4 TB Allocation Details'!$A$18:$L$205, MATCH("A &amp; G ID", 'E4 TB Allocation Details'!$A$18:$L$18, 0),FALSE), 'E2 Allocators'!$B$15:$W$361, MATCH('O5 Details by Class &amp; Accounts'!CD$18, 'E2 Allocators'!$B$15:$W$15, 0),FALSE)*$E37), 0, VLOOKUP(VLOOKUP($A37, 'E4 TB Allocation Details'!$A$18:$L$205, MATCH("A &amp; G ID", 'E4 TB Allocation Details'!$A$18:$L$18, 0),FALSE), 'E2 Allocators'!$B$15:$W$361, MATCH('O5 Details by Class &amp; Accounts'!CD$18, 'E2 Allocators'!$B$15:$W$15, 0),FALSE)*$E37)</f>
        <v>0</v>
      </c>
      <c r="CE37" s="1411">
        <f>IF(ISERROR(VLOOKUP(VLOOKUP($A37, 'E4 TB Allocation Details'!$A$18:$L$205, MATCH("A &amp; G ID", 'E4 TB Allocation Details'!$A$18:$L$18, 0),FALSE), 'E2 Allocators'!$B$15:$W$361, MATCH('O5 Details by Class &amp; Accounts'!CE$18, 'E2 Allocators'!$B$15:$W$15, 0),FALSE)*$E37), 0, VLOOKUP(VLOOKUP($A37, 'E4 TB Allocation Details'!$A$18:$L$205, MATCH("A &amp; G ID", 'E4 TB Allocation Details'!$A$18:$L$18, 0),FALSE), 'E2 Allocators'!$B$15:$W$361, MATCH('O5 Details by Class &amp; Accounts'!CE$18, 'E2 Allocators'!$B$15:$W$15, 0),FALSE)*$E37)</f>
        <v>0</v>
      </c>
      <c r="CF37" s="1411">
        <f>IF(ISERROR(VLOOKUP(VLOOKUP($A37, 'E4 TB Allocation Details'!$A$18:$L$205, MATCH("A &amp; G ID", 'E4 TB Allocation Details'!$A$18:$L$18, 0),FALSE), 'E2 Allocators'!$B$15:$W$361, MATCH('O5 Details by Class &amp; Accounts'!CF$18, 'E2 Allocators'!$B$15:$W$15, 0),FALSE)*$E37), 0, VLOOKUP(VLOOKUP($A37, 'E4 TB Allocation Details'!$A$18:$L$205, MATCH("A &amp; G ID", 'E4 TB Allocation Details'!$A$18:$L$18, 0),FALSE), 'E2 Allocators'!$B$15:$W$361, MATCH('O5 Details by Class &amp; Accounts'!CF$18, 'E2 Allocators'!$B$15:$W$15, 0),FALSE)*$E37)</f>
        <v>0</v>
      </c>
      <c r="CG37" s="1411">
        <f>IF(ISERROR(VLOOKUP(VLOOKUP($A37, 'E4 TB Allocation Details'!$A$18:$L$205, MATCH("A &amp; G ID", 'E4 TB Allocation Details'!$A$18:$L$18, 0),FALSE), 'E2 Allocators'!$B$15:$W$361, MATCH('O5 Details by Class &amp; Accounts'!CG$18, 'E2 Allocators'!$B$15:$W$15, 0),FALSE)*$E37), 0, VLOOKUP(VLOOKUP($A37, 'E4 TB Allocation Details'!$A$18:$L$205, MATCH("A &amp; G ID", 'E4 TB Allocation Details'!$A$18:$L$18, 0),FALSE), 'E2 Allocators'!$B$15:$W$361, MATCH('O5 Details by Class &amp; Accounts'!CG$18, 'E2 Allocators'!$B$15:$W$15, 0),FALSE)*$E37)</f>
        <v>0</v>
      </c>
      <c r="CH37" s="1411">
        <f>IF(ISERROR(VLOOKUP(VLOOKUP($A37, 'E4 TB Allocation Details'!$A$18:$L$205, MATCH("A &amp; G ID", 'E4 TB Allocation Details'!$A$18:$L$18, 0),FALSE), 'E2 Allocators'!$B$15:$W$361, MATCH('O5 Details by Class &amp; Accounts'!CH$18, 'E2 Allocators'!$B$15:$W$15, 0),FALSE)*$E37), 0, VLOOKUP(VLOOKUP($A37, 'E4 TB Allocation Details'!$A$18:$L$205, MATCH("A &amp; G ID", 'E4 TB Allocation Details'!$A$18:$L$18, 0),FALSE), 'E2 Allocators'!$B$15:$W$361, MATCH('O5 Details by Class &amp; Accounts'!CH$18, 'E2 Allocators'!$B$15:$W$15, 0),FALSE)*$E37)</f>
        <v>0</v>
      </c>
      <c r="CI37" s="1411">
        <f>IF(ISERROR(VLOOKUP(VLOOKUP($A37, 'E4 TB Allocation Details'!$A$18:$L$205, MATCH("A &amp; G ID", 'E4 TB Allocation Details'!$A$18:$L$18, 0),FALSE), 'E2 Allocators'!$B$15:$W$361, MATCH('O5 Details by Class &amp; Accounts'!CI$18, 'E2 Allocators'!$B$15:$W$15, 0),FALSE)*$E37), 0, VLOOKUP(VLOOKUP($A37, 'E4 TB Allocation Details'!$A$18:$L$205, MATCH("A &amp; G ID", 'E4 TB Allocation Details'!$A$18:$L$18, 0),FALSE), 'E2 Allocators'!$B$15:$W$361, MATCH('O5 Details by Class &amp; Accounts'!CI$18, 'E2 Allocators'!$B$15:$W$15, 0),FALSE)*$E37)</f>
        <v>0</v>
      </c>
      <c r="CJ37" s="1411">
        <f>IF(ISERROR(VLOOKUP(VLOOKUP($A37, 'E4 TB Allocation Details'!$A$18:$L$205, MATCH("A &amp; G ID", 'E4 TB Allocation Details'!$A$18:$L$18, 0),FALSE), 'E2 Allocators'!$B$15:$W$361, MATCH('O5 Details by Class &amp; Accounts'!CJ$18, 'E2 Allocators'!$B$15:$W$15, 0),FALSE)*$E37), 0, VLOOKUP(VLOOKUP($A37, 'E4 TB Allocation Details'!$A$18:$L$205, MATCH("A &amp; G ID", 'E4 TB Allocation Details'!$A$18:$L$18, 0),FALSE), 'E2 Allocators'!$B$15:$W$361, MATCH('O5 Details by Class &amp; Accounts'!CJ$18, 'E2 Allocators'!$B$15:$W$15, 0),FALSE)*$E37)</f>
        <v>0</v>
      </c>
      <c r="CK37" s="1411">
        <f>IF(ISERROR(VLOOKUP(VLOOKUP($A37, 'E4 TB Allocation Details'!$A$18:$L$205, MATCH("A &amp; G ID", 'E4 TB Allocation Details'!$A$18:$L$18, 0),FALSE), 'E2 Allocators'!$B$15:$W$361, MATCH('O5 Details by Class &amp; Accounts'!CK$18, 'E2 Allocators'!$B$15:$W$15, 0),FALSE)*$E37), 0, VLOOKUP(VLOOKUP($A37, 'E4 TB Allocation Details'!$A$18:$L$205, MATCH("A &amp; G ID", 'E4 TB Allocation Details'!$A$18:$L$18, 0),FALSE), 'E2 Allocators'!$B$15:$W$361, MATCH('O5 Details by Class &amp; Accounts'!CK$18, 'E2 Allocators'!$B$15:$W$15, 0),FALSE)*$E37)</f>
        <v>0</v>
      </c>
      <c r="CL37" s="1411">
        <f>IF(ISERROR(VLOOKUP(VLOOKUP($A37, 'E4 TB Allocation Details'!$A$18:$L$205, MATCH("A &amp; G ID", 'E4 TB Allocation Details'!$A$18:$L$18, 0),FALSE), 'E2 Allocators'!$B$15:$W$361, MATCH('O5 Details by Class &amp; Accounts'!CL$18, 'E2 Allocators'!$B$15:$W$15, 0),FALSE)*$E37), 0, VLOOKUP(VLOOKUP($A37, 'E4 TB Allocation Details'!$A$18:$L$205, MATCH("A &amp; G ID", 'E4 TB Allocation Details'!$A$18:$L$18, 0),FALSE), 'E2 Allocators'!$B$15:$W$361, MATCH('O5 Details by Class &amp; Accounts'!CL$18, 'E2 Allocators'!$B$15:$W$15, 0),FALSE)*$E37)</f>
        <v>0</v>
      </c>
      <c r="CM37" s="1411">
        <f>IF(ISERROR(VLOOKUP(VLOOKUP($A37, 'E4 TB Allocation Details'!$A$18:$L$205, MATCH("A &amp; G ID", 'E4 TB Allocation Details'!$A$18:$L$18, 0),FALSE), 'E2 Allocators'!$B$15:$W$361, MATCH('O5 Details by Class &amp; Accounts'!CM$18, 'E2 Allocators'!$B$15:$W$15, 0),FALSE)*$E37), 0, VLOOKUP(VLOOKUP($A37, 'E4 TB Allocation Details'!$A$18:$L$205, MATCH("A &amp; G ID", 'E4 TB Allocation Details'!$A$18:$L$18, 0),FALSE), 'E2 Allocators'!$B$15:$W$361, MATCH('O5 Details by Class &amp; Accounts'!CM$18, 'E2 Allocators'!$B$15:$W$15, 0),FALSE)*$E37)</f>
        <v>0</v>
      </c>
      <c r="CN37" s="1411">
        <f>SUM(BT37:CM37)</f>
        <v>0</v>
      </c>
      <c r="CO37" s="1791">
        <f>+E37-AC37-AX37-BS37-CN37</f>
        <v>0</v>
      </c>
      <c r="CQ37" s="2086" t="s">
        <v>1214</v>
      </c>
    </row>
    <row r="38" spans="1:95" s="80" customFormat="1" ht="12.75">
      <c r="A38" s="1174">
        <v>1825</v>
      </c>
      <c r="B38" s="1175" t="s">
        <v>39</v>
      </c>
      <c r="C38" s="1788">
        <f>IF(ISERROR(VLOOKUP($A38,'I3 TB Data'!$A$23:$H$458,MATCH('O5 Details by Class &amp; Accounts'!$C$18, 'I3 TB Data'!$A$23:$H$23,0),0)), 0, VLOOKUP($A38,'I3 TB Data'!$A$23:$H$458,MATCH('O5 Details by Class &amp; Accounts'!$C$18,'I3 TB Data'!$A$23:$H$23,0),0))</f>
        <v>0</v>
      </c>
      <c r="D38" s="1789">
        <f>'I4 BO ASSETS'!E35</f>
        <v>0</v>
      </c>
      <c r="E38" s="1788">
        <f t="shared" si="6"/>
        <v>0</v>
      </c>
      <c r="F38" s="1790">
        <f>IF(ISERROR(VLOOKUP($A38, 'E1 Categorization'!A33:E122, MATCH("Customer Component", 'E1 Categorization'!$A$33:$E$33,0), 0)), 0, IF(VLOOKUP($A38, 'E1 Categorization'!A33:E122, MATCH("Customer Component", 'E1 Categorization'!$A$33:$E$33,0), 0)=0, 'O5 Details by Class &amp; Accounts'!$E38, IF(AND(VLOOKUP($A38, 'E1 Categorization'!A33:E122, MATCH("Customer Component", 'E1 Categorization'!$A$33:$E$33,0), 0) &gt;0, VLOOKUP($A38, 'E1 Categorization'!A33:E122, MATCH("Customer Component", 'E1 Categorization'!$A$33:$E$33,0), 0)&lt;1), 'O5 Details by Class &amp; Accounts'!$E38*(1-VLOOKUP($A38, 'E1 Categorization'!A33:E122, MATCH("Customer Component", 'E1 Categorization'!$A$33:$E$33,0), 0)), 0)))</f>
        <v>0</v>
      </c>
      <c r="G38" s="1790">
        <f>IF(ISERROR(VLOOKUP($A38, 'E1 Categorization'!A33:E122, MATCH("Customer Component", 'E1 Categorization'!$A$33:$E$33,0), 0)),0, IF(VLOOKUP($A38, 'E1 Categorization'!A33:E122, MATCH("Customer Component", 'E1 Categorization'!$A$33:$E$33,0), 0)=0, 0, IF(AND(VLOOKUP($A38, 'E1 Categorization'!A33:E122, MATCH("Customer Component", 'E1 Categorization'!$A$33:$E$33,0), 0) &gt;0, VLOOKUP($A38, 'E1 Categorization'!A33:E122, MATCH("Customer Component", 'E1 Categorization'!$A$33:$E$33,0), 0)&lt;1), 'O5 Details by Class &amp; Accounts'!$E38*(VLOOKUP($A38, 'E1 Categorization'!A33:E122, MATCH("Customer Component", 'E1 Categorization'!$A$33:$E$33,0), 0)), 'O5 Details by Class &amp; Accounts'!$E38)))</f>
        <v>0</v>
      </c>
      <c r="H38" s="1411">
        <f t="shared" si="0"/>
        <v>0</v>
      </c>
      <c r="I38" s="1411">
        <f>IF(ISERROR(VLOOKUP(VLOOKUP($A38, 'E4 TB Allocation Details'!$A$18:$L$205, MATCH("Demand ID", 'E4 TB Allocation Details'!$A$18:$L$18, 0),FALSE), 'E2 Allocators'!$B$15:$W$361, MATCH('O5 Details by Class &amp; Accounts'!I$18, 'E2 Allocators'!$B$15:$W$15, 0),FALSE)*$F38), 0, VLOOKUP(VLOOKUP($A38, 'E4 TB Allocation Details'!$A$18:$L$205, MATCH("Demand ID", 'E4 TB Allocation Details'!$A$18:$L$18, 0),FALSE), 'E2 Allocators'!$B$15:$W$361, MATCH('O5 Details by Class &amp; Accounts'!I$18, 'E2 Allocators'!$B$15:$W$15, 0),FALSE)*$F38)</f>
        <v>0</v>
      </c>
      <c r="J38" s="1411">
        <f>IF(ISERROR(VLOOKUP(VLOOKUP($A38, 'E4 TB Allocation Details'!$A$18:$L$205, MATCH("Demand ID", 'E4 TB Allocation Details'!$A$18:$L$18, 0),FALSE), 'E2 Allocators'!$B$15:$W$361, MATCH('O5 Details by Class &amp; Accounts'!J$18, 'E2 Allocators'!$B$15:$W$15, 0),FALSE)*$F38), 0, VLOOKUP(VLOOKUP($A38, 'E4 TB Allocation Details'!$A$18:$L$205, MATCH("Demand ID", 'E4 TB Allocation Details'!$A$18:$L$18, 0),FALSE), 'E2 Allocators'!$B$15:$W$361, MATCH('O5 Details by Class &amp; Accounts'!J$18, 'E2 Allocators'!$B$15:$W$15, 0),FALSE)*$F38)</f>
        <v>0</v>
      </c>
      <c r="K38" s="1411">
        <f>IF(ISERROR(VLOOKUP(VLOOKUP($A38, 'E4 TB Allocation Details'!$A$18:$L$205, MATCH("Demand ID", 'E4 TB Allocation Details'!$A$18:$L$18, 0),FALSE), 'E2 Allocators'!$B$15:$W$361, MATCH('O5 Details by Class &amp; Accounts'!K$18, 'E2 Allocators'!$B$15:$W$15, 0),FALSE)*$F38), 0, VLOOKUP(VLOOKUP($A38, 'E4 TB Allocation Details'!$A$18:$L$205, MATCH("Demand ID", 'E4 TB Allocation Details'!$A$18:$L$18, 0),FALSE), 'E2 Allocators'!$B$15:$W$361, MATCH('O5 Details by Class &amp; Accounts'!K$18, 'E2 Allocators'!$B$15:$W$15, 0),FALSE)*$F38)</f>
        <v>0</v>
      </c>
      <c r="L38" s="1411">
        <f>IF(ISERROR(VLOOKUP(VLOOKUP($A38, 'E4 TB Allocation Details'!$A$18:$L$205, MATCH("Demand ID", 'E4 TB Allocation Details'!$A$18:$L$18, 0),FALSE), 'E2 Allocators'!$B$15:$W$361, MATCH('O5 Details by Class &amp; Accounts'!L$18, 'E2 Allocators'!$B$15:$W$15, 0),FALSE)*$F38), 0, VLOOKUP(VLOOKUP($A38, 'E4 TB Allocation Details'!$A$18:$L$205, MATCH("Demand ID", 'E4 TB Allocation Details'!$A$18:$L$18, 0),FALSE), 'E2 Allocators'!$B$15:$W$361, MATCH('O5 Details by Class &amp; Accounts'!L$18, 'E2 Allocators'!$B$15:$W$15, 0),FALSE)*$F38)</f>
        <v>0</v>
      </c>
      <c r="M38" s="1411">
        <f>IF(ISERROR(VLOOKUP(VLOOKUP($A38, 'E4 TB Allocation Details'!$A$18:$L$205, MATCH("Demand ID", 'E4 TB Allocation Details'!$A$18:$L$18, 0),FALSE), 'E2 Allocators'!$B$15:$W$361, MATCH('O5 Details by Class &amp; Accounts'!M$18, 'E2 Allocators'!$B$15:$W$15, 0),FALSE)*$F38), 0, VLOOKUP(VLOOKUP($A38, 'E4 TB Allocation Details'!$A$18:$L$205, MATCH("Demand ID", 'E4 TB Allocation Details'!$A$18:$L$18, 0),FALSE), 'E2 Allocators'!$B$15:$W$361, MATCH('O5 Details by Class &amp; Accounts'!M$18, 'E2 Allocators'!$B$15:$W$15, 0),FALSE)*$F38)</f>
        <v>0</v>
      </c>
      <c r="N38" s="1411">
        <f>IF(ISERROR(VLOOKUP(VLOOKUP($A38, 'E4 TB Allocation Details'!$A$18:$L$205, MATCH("Demand ID", 'E4 TB Allocation Details'!$A$18:$L$18, 0),FALSE), 'E2 Allocators'!$B$15:$W$361, MATCH('O5 Details by Class &amp; Accounts'!N$18, 'E2 Allocators'!$B$15:$W$15, 0),FALSE)*$F38), 0, VLOOKUP(VLOOKUP($A38, 'E4 TB Allocation Details'!$A$18:$L$205, MATCH("Demand ID", 'E4 TB Allocation Details'!$A$18:$L$18, 0),FALSE), 'E2 Allocators'!$B$15:$W$361, MATCH('O5 Details by Class &amp; Accounts'!N$18, 'E2 Allocators'!$B$15:$W$15, 0),FALSE)*$F38)</f>
        <v>0</v>
      </c>
      <c r="O38" s="1411">
        <f>IF(ISERROR(VLOOKUP(VLOOKUP($A38, 'E4 TB Allocation Details'!$A$18:$L$205, MATCH("Demand ID", 'E4 TB Allocation Details'!$A$18:$L$18, 0),FALSE), 'E2 Allocators'!$B$15:$W$361, MATCH('O5 Details by Class &amp; Accounts'!O$18, 'E2 Allocators'!$B$15:$W$15, 0),FALSE)*$F38), 0, VLOOKUP(VLOOKUP($A38, 'E4 TB Allocation Details'!$A$18:$L$205, MATCH("Demand ID", 'E4 TB Allocation Details'!$A$18:$L$18, 0),FALSE), 'E2 Allocators'!$B$15:$W$361, MATCH('O5 Details by Class &amp; Accounts'!O$18, 'E2 Allocators'!$B$15:$W$15, 0),FALSE)*$F38)</f>
        <v>0</v>
      </c>
      <c r="P38" s="1411">
        <f>IF(ISERROR(VLOOKUP(VLOOKUP($A38, 'E4 TB Allocation Details'!$A$18:$L$205, MATCH("Demand ID", 'E4 TB Allocation Details'!$A$18:$L$18, 0),FALSE), 'E2 Allocators'!$B$15:$W$361, MATCH('O5 Details by Class &amp; Accounts'!P$18, 'E2 Allocators'!$B$15:$W$15, 0),FALSE)*$F38), 0, VLOOKUP(VLOOKUP($A38, 'E4 TB Allocation Details'!$A$18:$L$205, MATCH("Demand ID", 'E4 TB Allocation Details'!$A$18:$L$18, 0),FALSE), 'E2 Allocators'!$B$15:$W$361, MATCH('O5 Details by Class &amp; Accounts'!P$18, 'E2 Allocators'!$B$15:$W$15, 0),FALSE)*$F38)</f>
        <v>0</v>
      </c>
      <c r="Q38" s="1411">
        <f>IF(ISERROR(VLOOKUP(VLOOKUP($A38, 'E4 TB Allocation Details'!$A$18:$L$205, MATCH("Demand ID", 'E4 TB Allocation Details'!$A$18:$L$18, 0),FALSE), 'E2 Allocators'!$B$15:$W$361, MATCH('O5 Details by Class &amp; Accounts'!Q$18, 'E2 Allocators'!$B$15:$W$15, 0),FALSE)*$F38), 0, VLOOKUP(VLOOKUP($A38, 'E4 TB Allocation Details'!$A$18:$L$205, MATCH("Demand ID", 'E4 TB Allocation Details'!$A$18:$L$18, 0),FALSE), 'E2 Allocators'!$B$15:$W$361, MATCH('O5 Details by Class &amp; Accounts'!Q$18, 'E2 Allocators'!$B$15:$W$15, 0),FALSE)*$F38)</f>
        <v>0</v>
      </c>
      <c r="R38" s="1411">
        <f>IF(ISERROR(VLOOKUP(VLOOKUP($A38, 'E4 TB Allocation Details'!$A$18:$L$205, MATCH("Demand ID", 'E4 TB Allocation Details'!$A$18:$L$18, 0),FALSE), 'E2 Allocators'!$B$15:$W$361, MATCH('O5 Details by Class &amp; Accounts'!R$18, 'E2 Allocators'!$B$15:$W$15, 0),FALSE)*$F38), 0, VLOOKUP(VLOOKUP($A38, 'E4 TB Allocation Details'!$A$18:$L$205, MATCH("Demand ID", 'E4 TB Allocation Details'!$A$18:$L$18, 0),FALSE), 'E2 Allocators'!$B$15:$W$361, MATCH('O5 Details by Class &amp; Accounts'!R$18, 'E2 Allocators'!$B$15:$W$15, 0),FALSE)*$F38)</f>
        <v>0</v>
      </c>
      <c r="S38" s="1411">
        <f>IF(ISERROR(VLOOKUP(VLOOKUP($A38, 'E4 TB Allocation Details'!$A$18:$L$205, MATCH("Demand ID", 'E4 TB Allocation Details'!$A$18:$L$18, 0),FALSE), 'E2 Allocators'!$B$15:$W$361, MATCH('O5 Details by Class &amp; Accounts'!S$18, 'E2 Allocators'!$B$15:$W$15, 0),FALSE)*$F38), 0, VLOOKUP(VLOOKUP($A38, 'E4 TB Allocation Details'!$A$18:$L$205, MATCH("Demand ID", 'E4 TB Allocation Details'!$A$18:$L$18, 0),FALSE), 'E2 Allocators'!$B$15:$W$361, MATCH('O5 Details by Class &amp; Accounts'!S$18, 'E2 Allocators'!$B$15:$W$15, 0),FALSE)*$F38)</f>
        <v>0</v>
      </c>
      <c r="T38" s="1411">
        <f>IF(ISERROR(VLOOKUP(VLOOKUP($A38, 'E4 TB Allocation Details'!$A$18:$L$205, MATCH("Demand ID", 'E4 TB Allocation Details'!$A$18:$L$18, 0),FALSE), 'E2 Allocators'!$B$15:$W$361, MATCH('O5 Details by Class &amp; Accounts'!T$18, 'E2 Allocators'!$B$15:$W$15, 0),FALSE)*$F38), 0, VLOOKUP(VLOOKUP($A38, 'E4 TB Allocation Details'!$A$18:$L$205, MATCH("Demand ID", 'E4 TB Allocation Details'!$A$18:$L$18, 0),FALSE), 'E2 Allocators'!$B$15:$W$361, MATCH('O5 Details by Class &amp; Accounts'!T$18, 'E2 Allocators'!$B$15:$W$15, 0),FALSE)*$F38)</f>
        <v>0</v>
      </c>
      <c r="U38" s="1411">
        <f>IF(ISERROR(VLOOKUP(VLOOKUP($A38, 'E4 TB Allocation Details'!$A$18:$L$205, MATCH("Demand ID", 'E4 TB Allocation Details'!$A$18:$L$18, 0),FALSE), 'E2 Allocators'!$B$15:$W$361, MATCH('O5 Details by Class &amp; Accounts'!U$18, 'E2 Allocators'!$B$15:$W$15, 0),FALSE)*$F38), 0, VLOOKUP(VLOOKUP($A38, 'E4 TB Allocation Details'!$A$18:$L$205, MATCH("Demand ID", 'E4 TB Allocation Details'!$A$18:$L$18, 0),FALSE), 'E2 Allocators'!$B$15:$W$361, MATCH('O5 Details by Class &amp; Accounts'!U$18, 'E2 Allocators'!$B$15:$W$15, 0),FALSE)*$F38)</f>
        <v>0</v>
      </c>
      <c r="V38" s="1411">
        <f>IF(ISERROR(VLOOKUP(VLOOKUP($A38, 'E4 TB Allocation Details'!$A$18:$L$205, MATCH("Demand ID", 'E4 TB Allocation Details'!$A$18:$L$18, 0),FALSE), 'E2 Allocators'!$B$15:$W$361, MATCH('O5 Details by Class &amp; Accounts'!V$18, 'E2 Allocators'!$B$15:$W$15, 0),FALSE)*$F38), 0, VLOOKUP(VLOOKUP($A38, 'E4 TB Allocation Details'!$A$18:$L$205, MATCH("Demand ID", 'E4 TB Allocation Details'!$A$18:$L$18, 0),FALSE), 'E2 Allocators'!$B$15:$W$361, MATCH('O5 Details by Class &amp; Accounts'!V$18, 'E2 Allocators'!$B$15:$W$15, 0),FALSE)*$F38)</f>
        <v>0</v>
      </c>
      <c r="W38" s="1411">
        <f>IF(ISERROR(VLOOKUP(VLOOKUP($A38, 'E4 TB Allocation Details'!$A$18:$L$205, MATCH("Demand ID", 'E4 TB Allocation Details'!$A$18:$L$18, 0),FALSE), 'E2 Allocators'!$B$15:$W$361, MATCH('O5 Details by Class &amp; Accounts'!W$18, 'E2 Allocators'!$B$15:$W$15, 0),FALSE)*$F38), 0, VLOOKUP(VLOOKUP($A38, 'E4 TB Allocation Details'!$A$18:$L$205, MATCH("Demand ID", 'E4 TB Allocation Details'!$A$18:$L$18, 0),FALSE), 'E2 Allocators'!$B$15:$W$361, MATCH('O5 Details by Class &amp; Accounts'!W$18, 'E2 Allocators'!$B$15:$W$15, 0),FALSE)*$F38)</f>
        <v>0</v>
      </c>
      <c r="X38" s="1411">
        <f>IF(ISERROR(VLOOKUP(VLOOKUP($A38, 'E4 TB Allocation Details'!$A$18:$L$205, MATCH("Demand ID", 'E4 TB Allocation Details'!$A$18:$L$18, 0),FALSE), 'E2 Allocators'!$B$15:$W$361, MATCH('O5 Details by Class &amp; Accounts'!X$18, 'E2 Allocators'!$B$15:$W$15, 0),FALSE)*$F38), 0, VLOOKUP(VLOOKUP($A38, 'E4 TB Allocation Details'!$A$18:$L$205, MATCH("Demand ID", 'E4 TB Allocation Details'!$A$18:$L$18, 0),FALSE), 'E2 Allocators'!$B$15:$W$361, MATCH('O5 Details by Class &amp; Accounts'!X$18, 'E2 Allocators'!$B$15:$W$15, 0),FALSE)*$F38)</f>
        <v>0</v>
      </c>
      <c r="Y38" s="1411">
        <f>IF(ISERROR(VLOOKUP(VLOOKUP($A38, 'E4 TB Allocation Details'!$A$18:$L$205, MATCH("Demand ID", 'E4 TB Allocation Details'!$A$18:$L$18, 0),FALSE), 'E2 Allocators'!$B$15:$W$361, MATCH('O5 Details by Class &amp; Accounts'!Y$18, 'E2 Allocators'!$B$15:$W$15, 0),FALSE)*$F38), 0, VLOOKUP(VLOOKUP($A38, 'E4 TB Allocation Details'!$A$18:$L$205, MATCH("Demand ID", 'E4 TB Allocation Details'!$A$18:$L$18, 0),FALSE), 'E2 Allocators'!$B$15:$W$361, MATCH('O5 Details by Class &amp; Accounts'!Y$18, 'E2 Allocators'!$B$15:$W$15, 0),FALSE)*$F38)</f>
        <v>0</v>
      </c>
      <c r="Z38" s="1411">
        <f>IF(ISERROR(VLOOKUP(VLOOKUP($A38, 'E4 TB Allocation Details'!$A$18:$L$205, MATCH("Demand ID", 'E4 TB Allocation Details'!$A$18:$L$18, 0),FALSE), 'E2 Allocators'!$B$15:$W$361, MATCH('O5 Details by Class &amp; Accounts'!Z$18, 'E2 Allocators'!$B$15:$W$15, 0),FALSE)*$F38), 0, VLOOKUP(VLOOKUP($A38, 'E4 TB Allocation Details'!$A$18:$L$205, MATCH("Demand ID", 'E4 TB Allocation Details'!$A$18:$L$18, 0),FALSE), 'E2 Allocators'!$B$15:$W$361, MATCH('O5 Details by Class &amp; Accounts'!Z$18, 'E2 Allocators'!$B$15:$W$15, 0),FALSE)*$F38)</f>
        <v>0</v>
      </c>
      <c r="AA38" s="1411">
        <f>IF(ISERROR(VLOOKUP(VLOOKUP($A38, 'E4 TB Allocation Details'!$A$18:$L$205, MATCH("Demand ID", 'E4 TB Allocation Details'!$A$18:$L$18, 0),FALSE), 'E2 Allocators'!$B$15:$W$361, MATCH('O5 Details by Class &amp; Accounts'!AA$18, 'E2 Allocators'!$B$15:$W$15, 0),FALSE)*$F38), 0, VLOOKUP(VLOOKUP($A38, 'E4 TB Allocation Details'!$A$18:$L$205, MATCH("Demand ID", 'E4 TB Allocation Details'!$A$18:$L$18, 0),FALSE), 'E2 Allocators'!$B$15:$W$361, MATCH('O5 Details by Class &amp; Accounts'!AA$18, 'E2 Allocators'!$B$15:$W$15, 0),FALSE)*$F38)</f>
        <v>0</v>
      </c>
      <c r="AB38" s="1411">
        <f>IF(ISERROR(VLOOKUP(VLOOKUP($A38, 'E4 TB Allocation Details'!$A$18:$L$205, MATCH("Demand ID", 'E4 TB Allocation Details'!$A$18:$L$18, 0),FALSE), 'E2 Allocators'!$B$15:$W$361, MATCH('O5 Details by Class &amp; Accounts'!AB$18, 'E2 Allocators'!$B$15:$W$15, 0),FALSE)*$F38), 0, VLOOKUP(VLOOKUP($A38, 'E4 TB Allocation Details'!$A$18:$L$205, MATCH("Demand ID", 'E4 TB Allocation Details'!$A$18:$L$18, 0),FALSE), 'E2 Allocators'!$B$15:$W$361, MATCH('O5 Details by Class &amp; Accounts'!AB$18, 'E2 Allocators'!$B$15:$W$15, 0),FALSE)*$F38)</f>
        <v>0</v>
      </c>
      <c r="AC38" s="1411">
        <f t="shared" si="1"/>
        <v>0</v>
      </c>
      <c r="AD38" s="1411">
        <f>IF(ISERROR(VLOOKUP(VLOOKUP($A38, 'E4 TB Allocation Details'!$A$18:$L$205, MATCH("Customer ID", 'E4 TB Allocation Details'!$A$18:$L$18, 0),FALSE), 'E2 Allocators'!$B$15:$W$361, MATCH('O5 Details by Class &amp; Accounts'!AD$18, 'E2 Allocators'!$B$15:$W$15, 0),FALSE)*$G38), 0, VLOOKUP(VLOOKUP($A38, 'E4 TB Allocation Details'!$A$18:$L$205, MATCH("Customer ID", 'E4 TB Allocation Details'!$A$18:$L$18, 0),FALSE), 'E2 Allocators'!$B$15:$W$361, MATCH('O5 Details by Class &amp; Accounts'!AD$18, 'E2 Allocators'!$B$15:$W$15, 0),FALSE)*$G38)</f>
        <v>0</v>
      </c>
      <c r="AE38" s="1411">
        <f>IF(ISERROR(VLOOKUP(VLOOKUP($A38, 'E4 TB Allocation Details'!$A$18:$L$205, MATCH("Customer ID", 'E4 TB Allocation Details'!$A$18:$L$18, 0),FALSE), 'E2 Allocators'!$B$15:$W$361, MATCH('O5 Details by Class &amp; Accounts'!AE$18, 'E2 Allocators'!$B$15:$W$15, 0),FALSE)*$G38), 0, VLOOKUP(VLOOKUP($A38, 'E4 TB Allocation Details'!$A$18:$L$205, MATCH("Customer ID", 'E4 TB Allocation Details'!$A$18:$L$18, 0),FALSE), 'E2 Allocators'!$B$15:$W$361, MATCH('O5 Details by Class &amp; Accounts'!AE$18, 'E2 Allocators'!$B$15:$W$15, 0),FALSE)*$G38)</f>
        <v>0</v>
      </c>
      <c r="AF38" s="1411">
        <f>IF(ISERROR(VLOOKUP(VLOOKUP($A38, 'E4 TB Allocation Details'!$A$18:$L$205, MATCH("Customer ID", 'E4 TB Allocation Details'!$A$18:$L$18, 0),FALSE), 'E2 Allocators'!$B$15:$W$361, MATCH('O5 Details by Class &amp; Accounts'!AF$18, 'E2 Allocators'!$B$15:$W$15, 0),FALSE)*$G38), 0, VLOOKUP(VLOOKUP($A38, 'E4 TB Allocation Details'!$A$18:$L$205, MATCH("Customer ID", 'E4 TB Allocation Details'!$A$18:$L$18, 0),FALSE), 'E2 Allocators'!$B$15:$W$361, MATCH('O5 Details by Class &amp; Accounts'!AF$18, 'E2 Allocators'!$B$15:$W$15, 0),FALSE)*$G38)</f>
        <v>0</v>
      </c>
      <c r="AG38" s="1411">
        <f>IF(ISERROR(VLOOKUP(VLOOKUP($A38, 'E4 TB Allocation Details'!$A$18:$L$205, MATCH("Customer ID", 'E4 TB Allocation Details'!$A$18:$L$18, 0),FALSE), 'E2 Allocators'!$B$15:$W$361, MATCH('O5 Details by Class &amp; Accounts'!AG$18, 'E2 Allocators'!$B$15:$W$15, 0),FALSE)*$G38), 0, VLOOKUP(VLOOKUP($A38, 'E4 TB Allocation Details'!$A$18:$L$205, MATCH("Customer ID", 'E4 TB Allocation Details'!$A$18:$L$18, 0),FALSE), 'E2 Allocators'!$B$15:$W$361, MATCH('O5 Details by Class &amp; Accounts'!AG$18, 'E2 Allocators'!$B$15:$W$15, 0),FALSE)*$G38)</f>
        <v>0</v>
      </c>
      <c r="AH38" s="1411">
        <f>IF(ISERROR(VLOOKUP(VLOOKUP($A38, 'E4 TB Allocation Details'!$A$18:$L$205, MATCH("Customer ID", 'E4 TB Allocation Details'!$A$18:$L$18, 0),FALSE), 'E2 Allocators'!$B$15:$W$361, MATCH('O5 Details by Class &amp; Accounts'!AH$18, 'E2 Allocators'!$B$15:$W$15, 0),FALSE)*$G38), 0, VLOOKUP(VLOOKUP($A38, 'E4 TB Allocation Details'!$A$18:$L$205, MATCH("Customer ID", 'E4 TB Allocation Details'!$A$18:$L$18, 0),FALSE), 'E2 Allocators'!$B$15:$W$361, MATCH('O5 Details by Class &amp; Accounts'!AH$18, 'E2 Allocators'!$B$15:$W$15, 0),FALSE)*$G38)</f>
        <v>0</v>
      </c>
      <c r="AI38" s="1411">
        <f>IF(ISERROR(VLOOKUP(VLOOKUP($A38, 'E4 TB Allocation Details'!$A$18:$L$205, MATCH("Customer ID", 'E4 TB Allocation Details'!$A$18:$L$18, 0),FALSE), 'E2 Allocators'!$B$15:$W$361, MATCH('O5 Details by Class &amp; Accounts'!AI$18, 'E2 Allocators'!$B$15:$W$15, 0),FALSE)*$G38), 0, VLOOKUP(VLOOKUP($A38, 'E4 TB Allocation Details'!$A$18:$L$205, MATCH("Customer ID", 'E4 TB Allocation Details'!$A$18:$L$18, 0),FALSE), 'E2 Allocators'!$B$15:$W$361, MATCH('O5 Details by Class &amp; Accounts'!AI$18, 'E2 Allocators'!$B$15:$W$15, 0),FALSE)*$G38)</f>
        <v>0</v>
      </c>
      <c r="AJ38" s="1411">
        <f>IF(ISERROR(VLOOKUP(VLOOKUP($A38, 'E4 TB Allocation Details'!$A$18:$L$205, MATCH("Customer ID", 'E4 TB Allocation Details'!$A$18:$L$18, 0),FALSE), 'E2 Allocators'!$B$15:$W$361, MATCH('O5 Details by Class &amp; Accounts'!AJ$18, 'E2 Allocators'!$B$15:$W$15, 0),FALSE)*$G38), 0, VLOOKUP(VLOOKUP($A38, 'E4 TB Allocation Details'!$A$18:$L$205, MATCH("Customer ID", 'E4 TB Allocation Details'!$A$18:$L$18, 0),FALSE), 'E2 Allocators'!$B$15:$W$361, MATCH('O5 Details by Class &amp; Accounts'!AJ$18, 'E2 Allocators'!$B$15:$W$15, 0),FALSE)*$G38)</f>
        <v>0</v>
      </c>
      <c r="AK38" s="1411">
        <f>IF(ISERROR(VLOOKUP(VLOOKUP($A38, 'E4 TB Allocation Details'!$A$18:$L$205, MATCH("Customer ID", 'E4 TB Allocation Details'!$A$18:$L$18, 0),FALSE), 'E2 Allocators'!$B$15:$W$361, MATCH('O5 Details by Class &amp; Accounts'!AK$18, 'E2 Allocators'!$B$15:$W$15, 0),FALSE)*$G38), 0, VLOOKUP(VLOOKUP($A38, 'E4 TB Allocation Details'!$A$18:$L$205, MATCH("Customer ID", 'E4 TB Allocation Details'!$A$18:$L$18, 0),FALSE), 'E2 Allocators'!$B$15:$W$361, MATCH('O5 Details by Class &amp; Accounts'!AK$18, 'E2 Allocators'!$B$15:$W$15, 0),FALSE)*$G38)</f>
        <v>0</v>
      </c>
      <c r="AL38" s="1411">
        <f>IF(ISERROR(VLOOKUP(VLOOKUP($A38, 'E4 TB Allocation Details'!$A$18:$L$205, MATCH("Customer ID", 'E4 TB Allocation Details'!$A$18:$L$18, 0),FALSE), 'E2 Allocators'!$B$15:$W$361, MATCH('O5 Details by Class &amp; Accounts'!AL$18, 'E2 Allocators'!$B$15:$W$15, 0),FALSE)*$G38), 0, VLOOKUP(VLOOKUP($A38, 'E4 TB Allocation Details'!$A$18:$L$205, MATCH("Customer ID", 'E4 TB Allocation Details'!$A$18:$L$18, 0),FALSE), 'E2 Allocators'!$B$15:$W$361, MATCH('O5 Details by Class &amp; Accounts'!AL$18, 'E2 Allocators'!$B$15:$W$15, 0),FALSE)*$G38)</f>
        <v>0</v>
      </c>
      <c r="AM38" s="1411">
        <f>IF(ISERROR(VLOOKUP(VLOOKUP($A38, 'E4 TB Allocation Details'!$A$18:$L$205, MATCH("Customer ID", 'E4 TB Allocation Details'!$A$18:$L$18, 0),FALSE), 'E2 Allocators'!$B$15:$W$361, MATCH('O5 Details by Class &amp; Accounts'!AM$18, 'E2 Allocators'!$B$15:$W$15, 0),FALSE)*$G38), 0, VLOOKUP(VLOOKUP($A38, 'E4 TB Allocation Details'!$A$18:$L$205, MATCH("Customer ID", 'E4 TB Allocation Details'!$A$18:$L$18, 0),FALSE), 'E2 Allocators'!$B$15:$W$361, MATCH('O5 Details by Class &amp; Accounts'!AM$18, 'E2 Allocators'!$B$15:$W$15, 0),FALSE)*$G38)</f>
        <v>0</v>
      </c>
      <c r="AN38" s="1411">
        <f>IF(ISERROR(VLOOKUP(VLOOKUP($A38, 'E4 TB Allocation Details'!$A$18:$L$205, MATCH("Customer ID", 'E4 TB Allocation Details'!$A$18:$L$18, 0),FALSE), 'E2 Allocators'!$B$15:$W$361, MATCH('O5 Details by Class &amp; Accounts'!AN$18, 'E2 Allocators'!$B$15:$W$15, 0),FALSE)*$G38), 0, VLOOKUP(VLOOKUP($A38, 'E4 TB Allocation Details'!$A$18:$L$205, MATCH("Customer ID", 'E4 TB Allocation Details'!$A$18:$L$18, 0),FALSE), 'E2 Allocators'!$B$15:$W$361, MATCH('O5 Details by Class &amp; Accounts'!AN$18, 'E2 Allocators'!$B$15:$W$15, 0),FALSE)*$G38)</f>
        <v>0</v>
      </c>
      <c r="AO38" s="1411">
        <f>IF(ISERROR(VLOOKUP(VLOOKUP($A38, 'E4 TB Allocation Details'!$A$18:$L$205, MATCH("Customer ID", 'E4 TB Allocation Details'!$A$18:$L$18, 0),FALSE), 'E2 Allocators'!$B$15:$W$361, MATCH('O5 Details by Class &amp; Accounts'!AO$18, 'E2 Allocators'!$B$15:$W$15, 0),FALSE)*$G38), 0, VLOOKUP(VLOOKUP($A38, 'E4 TB Allocation Details'!$A$18:$L$205, MATCH("Customer ID", 'E4 TB Allocation Details'!$A$18:$L$18, 0),FALSE), 'E2 Allocators'!$B$15:$W$361, MATCH('O5 Details by Class &amp; Accounts'!AO$18, 'E2 Allocators'!$B$15:$W$15, 0),FALSE)*$G38)</f>
        <v>0</v>
      </c>
      <c r="AP38" s="1411">
        <f>IF(ISERROR(VLOOKUP(VLOOKUP($A38, 'E4 TB Allocation Details'!$A$18:$L$205, MATCH("Customer ID", 'E4 TB Allocation Details'!$A$18:$L$18, 0),FALSE), 'E2 Allocators'!$B$15:$W$361, MATCH('O5 Details by Class &amp; Accounts'!AP$18, 'E2 Allocators'!$B$15:$W$15, 0),FALSE)*$G38), 0, VLOOKUP(VLOOKUP($A38, 'E4 TB Allocation Details'!$A$18:$L$205, MATCH("Customer ID", 'E4 TB Allocation Details'!$A$18:$L$18, 0),FALSE), 'E2 Allocators'!$B$15:$W$361, MATCH('O5 Details by Class &amp; Accounts'!AP$18, 'E2 Allocators'!$B$15:$W$15, 0),FALSE)*$G38)</f>
        <v>0</v>
      </c>
      <c r="AQ38" s="1411">
        <f>IF(ISERROR(VLOOKUP(VLOOKUP($A38, 'E4 TB Allocation Details'!$A$18:$L$205, MATCH("Customer ID", 'E4 TB Allocation Details'!$A$18:$L$18, 0),FALSE), 'E2 Allocators'!$B$15:$W$361, MATCH('O5 Details by Class &amp; Accounts'!AQ$18, 'E2 Allocators'!$B$15:$W$15, 0),FALSE)*$G38), 0, VLOOKUP(VLOOKUP($A38, 'E4 TB Allocation Details'!$A$18:$L$205, MATCH("Customer ID", 'E4 TB Allocation Details'!$A$18:$L$18, 0),FALSE), 'E2 Allocators'!$B$15:$W$361, MATCH('O5 Details by Class &amp; Accounts'!AQ$18, 'E2 Allocators'!$B$15:$W$15, 0),FALSE)*$G38)</f>
        <v>0</v>
      </c>
      <c r="AR38" s="1411">
        <f>IF(ISERROR(VLOOKUP(VLOOKUP($A38, 'E4 TB Allocation Details'!$A$18:$L$205, MATCH("Customer ID", 'E4 TB Allocation Details'!$A$18:$L$18, 0),FALSE), 'E2 Allocators'!$B$15:$W$361, MATCH('O5 Details by Class &amp; Accounts'!AR$18, 'E2 Allocators'!$B$15:$W$15, 0),FALSE)*$G38), 0, VLOOKUP(VLOOKUP($A38, 'E4 TB Allocation Details'!$A$18:$L$205, MATCH("Customer ID", 'E4 TB Allocation Details'!$A$18:$L$18, 0),FALSE), 'E2 Allocators'!$B$15:$W$361, MATCH('O5 Details by Class &amp; Accounts'!AR$18, 'E2 Allocators'!$B$15:$W$15, 0),FALSE)*$G38)</f>
        <v>0</v>
      </c>
      <c r="AS38" s="1411">
        <f>IF(ISERROR(VLOOKUP(VLOOKUP($A38, 'E4 TB Allocation Details'!$A$18:$L$205, MATCH("Customer ID", 'E4 TB Allocation Details'!$A$18:$L$18, 0),FALSE), 'E2 Allocators'!$B$15:$W$361, MATCH('O5 Details by Class &amp; Accounts'!AS$18, 'E2 Allocators'!$B$15:$W$15, 0),FALSE)*$G38), 0, VLOOKUP(VLOOKUP($A38, 'E4 TB Allocation Details'!$A$18:$L$205, MATCH("Customer ID", 'E4 TB Allocation Details'!$A$18:$L$18, 0),FALSE), 'E2 Allocators'!$B$15:$W$361, MATCH('O5 Details by Class &amp; Accounts'!AS$18, 'E2 Allocators'!$B$15:$W$15, 0),FALSE)*$G38)</f>
        <v>0</v>
      </c>
      <c r="AT38" s="1411">
        <f>IF(ISERROR(VLOOKUP(VLOOKUP($A38, 'E4 TB Allocation Details'!$A$18:$L$205, MATCH("Customer ID", 'E4 TB Allocation Details'!$A$18:$L$18, 0),FALSE), 'E2 Allocators'!$B$15:$W$361, MATCH('O5 Details by Class &amp; Accounts'!AT$18, 'E2 Allocators'!$B$15:$W$15, 0),FALSE)*$G38), 0, VLOOKUP(VLOOKUP($A38, 'E4 TB Allocation Details'!$A$18:$L$205, MATCH("Customer ID", 'E4 TB Allocation Details'!$A$18:$L$18, 0),FALSE), 'E2 Allocators'!$B$15:$W$361, MATCH('O5 Details by Class &amp; Accounts'!AT$18, 'E2 Allocators'!$B$15:$W$15, 0),FALSE)*$G38)</f>
        <v>0</v>
      </c>
      <c r="AU38" s="1411">
        <f>IF(ISERROR(VLOOKUP(VLOOKUP($A38, 'E4 TB Allocation Details'!$A$18:$L$205, MATCH("Customer ID", 'E4 TB Allocation Details'!$A$18:$L$18, 0),FALSE), 'E2 Allocators'!$B$15:$W$361, MATCH('O5 Details by Class &amp; Accounts'!AU$18, 'E2 Allocators'!$B$15:$W$15, 0),FALSE)*$G38), 0, VLOOKUP(VLOOKUP($A38, 'E4 TB Allocation Details'!$A$18:$L$205, MATCH("Customer ID", 'E4 TB Allocation Details'!$A$18:$L$18, 0),FALSE), 'E2 Allocators'!$B$15:$W$361, MATCH('O5 Details by Class &amp; Accounts'!AU$18, 'E2 Allocators'!$B$15:$W$15, 0),FALSE)*$G38)</f>
        <v>0</v>
      </c>
      <c r="AV38" s="1411">
        <f>IF(ISERROR(VLOOKUP(VLOOKUP($A38, 'E4 TB Allocation Details'!$A$18:$L$205, MATCH("Customer ID", 'E4 TB Allocation Details'!$A$18:$L$18, 0),FALSE), 'E2 Allocators'!$B$15:$W$361, MATCH('O5 Details by Class &amp; Accounts'!AV$18, 'E2 Allocators'!$B$15:$W$15, 0),FALSE)*$G38), 0, VLOOKUP(VLOOKUP($A38, 'E4 TB Allocation Details'!$A$18:$L$205, MATCH("Customer ID", 'E4 TB Allocation Details'!$A$18:$L$18, 0),FALSE), 'E2 Allocators'!$B$15:$W$361, MATCH('O5 Details by Class &amp; Accounts'!AV$18, 'E2 Allocators'!$B$15:$W$15, 0),FALSE)*$G38)</f>
        <v>0</v>
      </c>
      <c r="AW38" s="1411">
        <f>IF(ISERROR(VLOOKUP(VLOOKUP($A38, 'E4 TB Allocation Details'!$A$18:$L$205, MATCH("Customer ID", 'E4 TB Allocation Details'!$A$18:$L$18, 0),FALSE), 'E2 Allocators'!$B$15:$W$361, MATCH('O5 Details by Class &amp; Accounts'!AW$18, 'E2 Allocators'!$B$15:$W$15, 0),FALSE)*$G38), 0, VLOOKUP(VLOOKUP($A38, 'E4 TB Allocation Details'!$A$18:$L$205, MATCH("Customer ID", 'E4 TB Allocation Details'!$A$18:$L$18, 0),FALSE), 'E2 Allocators'!$B$15:$W$361, MATCH('O5 Details by Class &amp; Accounts'!AW$18, 'E2 Allocators'!$B$15:$W$15, 0),FALSE)*$G38)</f>
        <v>0</v>
      </c>
      <c r="AX38" s="1411">
        <f t="shared" si="2"/>
        <v>0</v>
      </c>
      <c r="AY38" s="1411">
        <f>IF(ISERROR(VLOOKUP(VLOOKUP($A38, 'E4 TB Allocation Details'!$A$18:$L$205, MATCH("Misc ID", 'E4 TB Allocation Details'!$A$18:$L$18, 0),FALSE), 'E2 Allocators'!$B$15:$W$361, MATCH('O5 Details by Class &amp; Accounts'!AY$18, 'E2 Allocators'!$B$15:$W$15, 0),FALSE)*$E38), 0, VLOOKUP(VLOOKUP($A38, 'E4 TB Allocation Details'!$A$18:$L$205, MATCH("Misc ID", 'E4 TB Allocation Details'!$A$18:$L$18, 0),FALSE), 'E2 Allocators'!$B$15:$W$361, MATCH('O5 Details by Class &amp; Accounts'!AY$18, 'E2 Allocators'!$B$15:$W$15, 0),FALSE)*$E38)</f>
        <v>0</v>
      </c>
      <c r="AZ38" s="1411">
        <f>IF(ISERROR(VLOOKUP(VLOOKUP($A38, 'E4 TB Allocation Details'!$A$18:$L$205, MATCH("Misc ID", 'E4 TB Allocation Details'!$A$18:$L$18, 0),FALSE), 'E2 Allocators'!$B$15:$W$361, MATCH('O5 Details by Class &amp; Accounts'!AZ$18, 'E2 Allocators'!$B$15:$W$15, 0),FALSE)*$E38), 0, VLOOKUP(VLOOKUP($A38, 'E4 TB Allocation Details'!$A$18:$L$205, MATCH("Misc ID", 'E4 TB Allocation Details'!$A$18:$L$18, 0),FALSE), 'E2 Allocators'!$B$15:$W$361, MATCH('O5 Details by Class &amp; Accounts'!AZ$18, 'E2 Allocators'!$B$15:$W$15, 0),FALSE)*$E38)</f>
        <v>0</v>
      </c>
      <c r="BA38" s="1411">
        <f>IF(ISERROR(VLOOKUP(VLOOKUP($A38, 'E4 TB Allocation Details'!$A$18:$L$205, MATCH("Misc ID", 'E4 TB Allocation Details'!$A$18:$L$18, 0),FALSE), 'E2 Allocators'!$B$15:$W$361, MATCH('O5 Details by Class &amp; Accounts'!BA$18, 'E2 Allocators'!$B$15:$W$15, 0),FALSE)*$E38), 0, VLOOKUP(VLOOKUP($A38, 'E4 TB Allocation Details'!$A$18:$L$205, MATCH("Misc ID", 'E4 TB Allocation Details'!$A$18:$L$18, 0),FALSE), 'E2 Allocators'!$B$15:$W$361, MATCH('O5 Details by Class &amp; Accounts'!BA$18, 'E2 Allocators'!$B$15:$W$15, 0),FALSE)*$E38)</f>
        <v>0</v>
      </c>
      <c r="BB38" s="1411">
        <f>IF(ISERROR(VLOOKUP(VLOOKUP($A38, 'E4 TB Allocation Details'!$A$18:$L$205, MATCH("Misc ID", 'E4 TB Allocation Details'!$A$18:$L$18, 0),FALSE), 'E2 Allocators'!$B$15:$W$361, MATCH('O5 Details by Class &amp; Accounts'!BB$18, 'E2 Allocators'!$B$15:$W$15, 0),FALSE)*$E38), 0, VLOOKUP(VLOOKUP($A38, 'E4 TB Allocation Details'!$A$18:$L$205, MATCH("Misc ID", 'E4 TB Allocation Details'!$A$18:$L$18, 0),FALSE), 'E2 Allocators'!$B$15:$W$361, MATCH('O5 Details by Class &amp; Accounts'!BB$18, 'E2 Allocators'!$B$15:$W$15, 0),FALSE)*$E38)</f>
        <v>0</v>
      </c>
      <c r="BC38" s="1411">
        <f>IF(ISERROR(VLOOKUP(VLOOKUP($A38, 'E4 TB Allocation Details'!$A$18:$L$205, MATCH("Misc ID", 'E4 TB Allocation Details'!$A$18:$L$18, 0),FALSE), 'E2 Allocators'!$B$15:$W$361, MATCH('O5 Details by Class &amp; Accounts'!BC$18, 'E2 Allocators'!$B$15:$W$15, 0),FALSE)*$E38), 0, VLOOKUP(VLOOKUP($A38, 'E4 TB Allocation Details'!$A$18:$L$205, MATCH("Misc ID", 'E4 TB Allocation Details'!$A$18:$L$18, 0),FALSE), 'E2 Allocators'!$B$15:$W$361, MATCH('O5 Details by Class &amp; Accounts'!BC$18, 'E2 Allocators'!$B$15:$W$15, 0),FALSE)*$E38)</f>
        <v>0</v>
      </c>
      <c r="BD38" s="1411">
        <f>IF(ISERROR(VLOOKUP(VLOOKUP($A38, 'E4 TB Allocation Details'!$A$18:$L$205, MATCH("Misc ID", 'E4 TB Allocation Details'!$A$18:$L$18, 0),FALSE), 'E2 Allocators'!$B$15:$W$361, MATCH('O5 Details by Class &amp; Accounts'!BD$18, 'E2 Allocators'!$B$15:$W$15, 0),FALSE)*$E38), 0, VLOOKUP(VLOOKUP($A38, 'E4 TB Allocation Details'!$A$18:$L$205, MATCH("Misc ID", 'E4 TB Allocation Details'!$A$18:$L$18, 0),FALSE), 'E2 Allocators'!$B$15:$W$361, MATCH('O5 Details by Class &amp; Accounts'!BD$18, 'E2 Allocators'!$B$15:$W$15, 0),FALSE)*$E38)</f>
        <v>0</v>
      </c>
      <c r="BE38" s="1411">
        <f>IF(ISERROR(VLOOKUP(VLOOKUP($A38, 'E4 TB Allocation Details'!$A$18:$L$205, MATCH("Misc ID", 'E4 TB Allocation Details'!$A$18:$L$18, 0),FALSE), 'E2 Allocators'!$B$15:$W$361, MATCH('O5 Details by Class &amp; Accounts'!BE$18, 'E2 Allocators'!$B$15:$W$15, 0),FALSE)*$E38), 0, VLOOKUP(VLOOKUP($A38, 'E4 TB Allocation Details'!$A$18:$L$205, MATCH("Misc ID", 'E4 TB Allocation Details'!$A$18:$L$18, 0),FALSE), 'E2 Allocators'!$B$15:$W$361, MATCH('O5 Details by Class &amp; Accounts'!BE$18, 'E2 Allocators'!$B$15:$W$15, 0),FALSE)*$E38)</f>
        <v>0</v>
      </c>
      <c r="BF38" s="1411">
        <f>IF(ISERROR(VLOOKUP(VLOOKUP($A38, 'E4 TB Allocation Details'!$A$18:$L$205, MATCH("Misc ID", 'E4 TB Allocation Details'!$A$18:$L$18, 0),FALSE), 'E2 Allocators'!$B$15:$W$361, MATCH('O5 Details by Class &amp; Accounts'!BF$18, 'E2 Allocators'!$B$15:$W$15, 0),FALSE)*$E38), 0, VLOOKUP(VLOOKUP($A38, 'E4 TB Allocation Details'!$A$18:$L$205, MATCH("Misc ID", 'E4 TB Allocation Details'!$A$18:$L$18, 0),FALSE), 'E2 Allocators'!$B$15:$W$361, MATCH('O5 Details by Class &amp; Accounts'!BF$18, 'E2 Allocators'!$B$15:$W$15, 0),FALSE)*$E38)</f>
        <v>0</v>
      </c>
      <c r="BG38" s="1411">
        <f>IF(ISERROR(VLOOKUP(VLOOKUP($A38, 'E4 TB Allocation Details'!$A$18:$L$205, MATCH("Misc ID", 'E4 TB Allocation Details'!$A$18:$L$18, 0),FALSE), 'E2 Allocators'!$B$15:$W$361, MATCH('O5 Details by Class &amp; Accounts'!BG$18, 'E2 Allocators'!$B$15:$W$15, 0),FALSE)*$E38), 0, VLOOKUP(VLOOKUP($A38, 'E4 TB Allocation Details'!$A$18:$L$205, MATCH("Misc ID", 'E4 TB Allocation Details'!$A$18:$L$18, 0),FALSE), 'E2 Allocators'!$B$15:$W$361, MATCH('O5 Details by Class &amp; Accounts'!BG$18, 'E2 Allocators'!$B$15:$W$15, 0),FALSE)*$E38)</f>
        <v>0</v>
      </c>
      <c r="BH38" s="1411">
        <f>IF(ISERROR(VLOOKUP(VLOOKUP($A38, 'E4 TB Allocation Details'!$A$18:$L$205, MATCH("Misc ID", 'E4 TB Allocation Details'!$A$18:$L$18, 0),FALSE), 'E2 Allocators'!$B$15:$W$361, MATCH('O5 Details by Class &amp; Accounts'!BH$18, 'E2 Allocators'!$B$15:$W$15, 0),FALSE)*$E38), 0, VLOOKUP(VLOOKUP($A38, 'E4 TB Allocation Details'!$A$18:$L$205, MATCH("Misc ID", 'E4 TB Allocation Details'!$A$18:$L$18, 0),FALSE), 'E2 Allocators'!$B$15:$W$361, MATCH('O5 Details by Class &amp; Accounts'!BH$18, 'E2 Allocators'!$B$15:$W$15, 0),FALSE)*$E38)</f>
        <v>0</v>
      </c>
      <c r="BI38" s="1411">
        <f>IF(ISERROR(VLOOKUP(VLOOKUP($A38, 'E4 TB Allocation Details'!$A$18:$L$205, MATCH("Misc ID", 'E4 TB Allocation Details'!$A$18:$L$18, 0),FALSE), 'E2 Allocators'!$B$15:$W$361, MATCH('O5 Details by Class &amp; Accounts'!BI$18, 'E2 Allocators'!$B$15:$W$15, 0),FALSE)*$E38), 0, VLOOKUP(VLOOKUP($A38, 'E4 TB Allocation Details'!$A$18:$L$205, MATCH("Misc ID", 'E4 TB Allocation Details'!$A$18:$L$18, 0),FALSE), 'E2 Allocators'!$B$15:$W$361, MATCH('O5 Details by Class &amp; Accounts'!BI$18, 'E2 Allocators'!$B$15:$W$15, 0),FALSE)*$E38)</f>
        <v>0</v>
      </c>
      <c r="BJ38" s="1411">
        <f>IF(ISERROR(VLOOKUP(VLOOKUP($A38, 'E4 TB Allocation Details'!$A$18:$L$205, MATCH("Misc ID", 'E4 TB Allocation Details'!$A$18:$L$18, 0),FALSE), 'E2 Allocators'!$B$15:$W$361, MATCH('O5 Details by Class &amp; Accounts'!BJ$18, 'E2 Allocators'!$B$15:$W$15, 0),FALSE)*$E38), 0, VLOOKUP(VLOOKUP($A38, 'E4 TB Allocation Details'!$A$18:$L$205, MATCH("Misc ID", 'E4 TB Allocation Details'!$A$18:$L$18, 0),FALSE), 'E2 Allocators'!$B$15:$W$361, MATCH('O5 Details by Class &amp; Accounts'!BJ$18, 'E2 Allocators'!$B$15:$W$15, 0),FALSE)*$E38)</f>
        <v>0</v>
      </c>
      <c r="BK38" s="1411">
        <f>IF(ISERROR(VLOOKUP(VLOOKUP($A38, 'E4 TB Allocation Details'!$A$18:$L$205, MATCH("Misc ID", 'E4 TB Allocation Details'!$A$18:$L$18, 0),FALSE), 'E2 Allocators'!$B$15:$W$361, MATCH('O5 Details by Class &amp; Accounts'!BK$18, 'E2 Allocators'!$B$15:$W$15, 0),FALSE)*$E38), 0, VLOOKUP(VLOOKUP($A38, 'E4 TB Allocation Details'!$A$18:$L$205, MATCH("Misc ID", 'E4 TB Allocation Details'!$A$18:$L$18, 0),FALSE), 'E2 Allocators'!$B$15:$W$361, MATCH('O5 Details by Class &amp; Accounts'!BK$18, 'E2 Allocators'!$B$15:$W$15, 0),FALSE)*$E38)</f>
        <v>0</v>
      </c>
      <c r="BL38" s="1411">
        <f>IF(ISERROR(VLOOKUP(VLOOKUP($A38, 'E4 TB Allocation Details'!$A$18:$L$205, MATCH("Misc ID", 'E4 TB Allocation Details'!$A$18:$L$18, 0),FALSE), 'E2 Allocators'!$B$15:$W$361, MATCH('O5 Details by Class &amp; Accounts'!BL$18, 'E2 Allocators'!$B$15:$W$15, 0),FALSE)*$E38), 0, VLOOKUP(VLOOKUP($A38, 'E4 TB Allocation Details'!$A$18:$L$205, MATCH("Misc ID", 'E4 TB Allocation Details'!$A$18:$L$18, 0),FALSE), 'E2 Allocators'!$B$15:$W$361, MATCH('O5 Details by Class &amp; Accounts'!BL$18, 'E2 Allocators'!$B$15:$W$15, 0),FALSE)*$E38)</f>
        <v>0</v>
      </c>
      <c r="BM38" s="1411">
        <f>IF(ISERROR(VLOOKUP(VLOOKUP($A38, 'E4 TB Allocation Details'!$A$18:$L$205, MATCH("Misc ID", 'E4 TB Allocation Details'!$A$18:$L$18, 0),FALSE), 'E2 Allocators'!$B$15:$W$361, MATCH('O5 Details by Class &amp; Accounts'!BM$18, 'E2 Allocators'!$B$15:$W$15, 0),FALSE)*$E38), 0, VLOOKUP(VLOOKUP($A38, 'E4 TB Allocation Details'!$A$18:$L$205, MATCH("Misc ID", 'E4 TB Allocation Details'!$A$18:$L$18, 0),FALSE), 'E2 Allocators'!$B$15:$W$361, MATCH('O5 Details by Class &amp; Accounts'!BM$18, 'E2 Allocators'!$B$15:$W$15, 0),FALSE)*$E38)</f>
        <v>0</v>
      </c>
      <c r="BN38" s="1411">
        <f>IF(ISERROR(VLOOKUP(VLOOKUP($A38, 'E4 TB Allocation Details'!$A$18:$L$205, MATCH("Misc ID", 'E4 TB Allocation Details'!$A$18:$L$18, 0),FALSE), 'E2 Allocators'!$B$15:$W$361, MATCH('O5 Details by Class &amp; Accounts'!BN$18, 'E2 Allocators'!$B$15:$W$15, 0),FALSE)*$E38), 0, VLOOKUP(VLOOKUP($A38, 'E4 TB Allocation Details'!$A$18:$L$205, MATCH("Misc ID", 'E4 TB Allocation Details'!$A$18:$L$18, 0),FALSE), 'E2 Allocators'!$B$15:$W$361, MATCH('O5 Details by Class &amp; Accounts'!BN$18, 'E2 Allocators'!$B$15:$W$15, 0),FALSE)*$E38)</f>
        <v>0</v>
      </c>
      <c r="BO38" s="1411">
        <f>IF(ISERROR(VLOOKUP(VLOOKUP($A38, 'E4 TB Allocation Details'!$A$18:$L$205, MATCH("Misc ID", 'E4 TB Allocation Details'!$A$18:$L$18, 0),FALSE), 'E2 Allocators'!$B$15:$W$361, MATCH('O5 Details by Class &amp; Accounts'!BO$18, 'E2 Allocators'!$B$15:$W$15, 0),FALSE)*$E38), 0, VLOOKUP(VLOOKUP($A38, 'E4 TB Allocation Details'!$A$18:$L$205, MATCH("Misc ID", 'E4 TB Allocation Details'!$A$18:$L$18, 0),FALSE), 'E2 Allocators'!$B$15:$W$361, MATCH('O5 Details by Class &amp; Accounts'!BO$18, 'E2 Allocators'!$B$15:$W$15, 0),FALSE)*$E38)</f>
        <v>0</v>
      </c>
      <c r="BP38" s="1411">
        <f>IF(ISERROR(VLOOKUP(VLOOKUP($A38, 'E4 TB Allocation Details'!$A$18:$L$205, MATCH("Misc ID", 'E4 TB Allocation Details'!$A$18:$L$18, 0),FALSE), 'E2 Allocators'!$B$15:$W$361, MATCH('O5 Details by Class &amp; Accounts'!BP$18, 'E2 Allocators'!$B$15:$W$15, 0),FALSE)*$E38), 0, VLOOKUP(VLOOKUP($A38, 'E4 TB Allocation Details'!$A$18:$L$205, MATCH("Misc ID", 'E4 TB Allocation Details'!$A$18:$L$18, 0),FALSE), 'E2 Allocators'!$B$15:$W$361, MATCH('O5 Details by Class &amp; Accounts'!BP$18, 'E2 Allocators'!$B$15:$W$15, 0),FALSE)*$E38)</f>
        <v>0</v>
      </c>
      <c r="BQ38" s="1411">
        <f>IF(ISERROR(VLOOKUP(VLOOKUP($A38, 'E4 TB Allocation Details'!$A$18:$L$205, MATCH("Misc ID", 'E4 TB Allocation Details'!$A$18:$L$18, 0),FALSE), 'E2 Allocators'!$B$15:$W$361, MATCH('O5 Details by Class &amp; Accounts'!BQ$18, 'E2 Allocators'!$B$15:$W$15, 0),FALSE)*$E38), 0, VLOOKUP(VLOOKUP($A38, 'E4 TB Allocation Details'!$A$18:$L$205, MATCH("Misc ID", 'E4 TB Allocation Details'!$A$18:$L$18, 0),FALSE), 'E2 Allocators'!$B$15:$W$361, MATCH('O5 Details by Class &amp; Accounts'!BQ$18, 'E2 Allocators'!$B$15:$W$15, 0),FALSE)*$E38)</f>
        <v>0</v>
      </c>
      <c r="BR38" s="1411">
        <f>IF(ISERROR(VLOOKUP(VLOOKUP($A38, 'E4 TB Allocation Details'!$A$18:$L$205, MATCH("Misc ID", 'E4 TB Allocation Details'!$A$18:$L$18, 0),FALSE), 'E2 Allocators'!$B$15:$W$361, MATCH('O5 Details by Class &amp; Accounts'!BR$18, 'E2 Allocators'!$B$15:$W$15, 0),FALSE)*$E38), 0, VLOOKUP(VLOOKUP($A38, 'E4 TB Allocation Details'!$A$18:$L$205, MATCH("Misc ID", 'E4 TB Allocation Details'!$A$18:$L$18, 0),FALSE), 'E2 Allocators'!$B$15:$W$361, MATCH('O5 Details by Class &amp; Accounts'!BR$18, 'E2 Allocators'!$B$15:$W$15, 0),FALSE)*$E38)</f>
        <v>0</v>
      </c>
      <c r="BS38" s="1411">
        <f t="shared" si="3"/>
        <v>0</v>
      </c>
      <c r="BT38" s="1411">
        <f>IF(ISERROR(VLOOKUP(VLOOKUP($A38, 'E4 TB Allocation Details'!$A$18:$L$205, MATCH("A &amp; G ID", 'E4 TB Allocation Details'!$A$18:$L$18, 0),FALSE), 'E2 Allocators'!$B$15:$W$361, MATCH('O5 Details by Class &amp; Accounts'!BT$18, 'E2 Allocators'!$B$15:$W$15, 0),FALSE)*$E38), 0, VLOOKUP(VLOOKUP($A38, 'E4 TB Allocation Details'!$A$18:$L$205, MATCH("A &amp; G ID", 'E4 TB Allocation Details'!$A$18:$L$18, 0),FALSE), 'E2 Allocators'!$B$15:$W$361, MATCH('O5 Details by Class &amp; Accounts'!BT$18, 'E2 Allocators'!$B$15:$W$15, 0),FALSE)*$E38)</f>
        <v>0</v>
      </c>
      <c r="BU38" s="1411">
        <f>IF(ISERROR(VLOOKUP(VLOOKUP($A38, 'E4 TB Allocation Details'!$A$18:$L$205, MATCH("A &amp; G ID", 'E4 TB Allocation Details'!$A$18:$L$18, 0),FALSE), 'E2 Allocators'!$B$15:$W$361, MATCH('O5 Details by Class &amp; Accounts'!BU$18, 'E2 Allocators'!$B$15:$W$15, 0),FALSE)*$E38), 0, VLOOKUP(VLOOKUP($A38, 'E4 TB Allocation Details'!$A$18:$L$205, MATCH("A &amp; G ID", 'E4 TB Allocation Details'!$A$18:$L$18, 0),FALSE), 'E2 Allocators'!$B$15:$W$361, MATCH('O5 Details by Class &amp; Accounts'!BU$18, 'E2 Allocators'!$B$15:$W$15, 0),FALSE)*$E38)</f>
        <v>0</v>
      </c>
      <c r="BV38" s="1411">
        <f>IF(ISERROR(VLOOKUP(VLOOKUP($A38, 'E4 TB Allocation Details'!$A$18:$L$205, MATCH("A &amp; G ID", 'E4 TB Allocation Details'!$A$18:$L$18, 0),FALSE), 'E2 Allocators'!$B$15:$W$361, MATCH('O5 Details by Class &amp; Accounts'!BV$18, 'E2 Allocators'!$B$15:$W$15, 0),FALSE)*$E38), 0, VLOOKUP(VLOOKUP($A38, 'E4 TB Allocation Details'!$A$18:$L$205, MATCH("A &amp; G ID", 'E4 TB Allocation Details'!$A$18:$L$18, 0),FALSE), 'E2 Allocators'!$B$15:$W$361, MATCH('O5 Details by Class &amp; Accounts'!BV$18, 'E2 Allocators'!$B$15:$W$15, 0),FALSE)*$E38)</f>
        <v>0</v>
      </c>
      <c r="BW38" s="1411">
        <f>IF(ISERROR(VLOOKUP(VLOOKUP($A38, 'E4 TB Allocation Details'!$A$18:$L$205, MATCH("A &amp; G ID", 'E4 TB Allocation Details'!$A$18:$L$18, 0),FALSE), 'E2 Allocators'!$B$15:$W$361, MATCH('O5 Details by Class &amp; Accounts'!BW$18, 'E2 Allocators'!$B$15:$W$15, 0),FALSE)*$E38), 0, VLOOKUP(VLOOKUP($A38, 'E4 TB Allocation Details'!$A$18:$L$205, MATCH("A &amp; G ID", 'E4 TB Allocation Details'!$A$18:$L$18, 0),FALSE), 'E2 Allocators'!$B$15:$W$361, MATCH('O5 Details by Class &amp; Accounts'!BW$18, 'E2 Allocators'!$B$15:$W$15, 0),FALSE)*$E38)</f>
        <v>0</v>
      </c>
      <c r="BX38" s="1411">
        <f>IF(ISERROR(VLOOKUP(VLOOKUP($A38, 'E4 TB Allocation Details'!$A$18:$L$205, MATCH("A &amp; G ID", 'E4 TB Allocation Details'!$A$18:$L$18, 0),FALSE), 'E2 Allocators'!$B$15:$W$361, MATCH('O5 Details by Class &amp; Accounts'!BX$18, 'E2 Allocators'!$B$15:$W$15, 0),FALSE)*$E38), 0, VLOOKUP(VLOOKUP($A38, 'E4 TB Allocation Details'!$A$18:$L$205, MATCH("A &amp; G ID", 'E4 TB Allocation Details'!$A$18:$L$18, 0),FALSE), 'E2 Allocators'!$B$15:$W$361, MATCH('O5 Details by Class &amp; Accounts'!BX$18, 'E2 Allocators'!$B$15:$W$15, 0),FALSE)*$E38)</f>
        <v>0</v>
      </c>
      <c r="BY38" s="1411">
        <f>IF(ISERROR(VLOOKUP(VLOOKUP($A38, 'E4 TB Allocation Details'!$A$18:$L$205, MATCH("A &amp; G ID", 'E4 TB Allocation Details'!$A$18:$L$18, 0),FALSE), 'E2 Allocators'!$B$15:$W$361, MATCH('O5 Details by Class &amp; Accounts'!BY$18, 'E2 Allocators'!$B$15:$W$15, 0),FALSE)*$E38), 0, VLOOKUP(VLOOKUP($A38, 'E4 TB Allocation Details'!$A$18:$L$205, MATCH("A &amp; G ID", 'E4 TB Allocation Details'!$A$18:$L$18, 0),FALSE), 'E2 Allocators'!$B$15:$W$361, MATCH('O5 Details by Class &amp; Accounts'!BY$18, 'E2 Allocators'!$B$15:$W$15, 0),FALSE)*$E38)</f>
        <v>0</v>
      </c>
      <c r="BZ38" s="1411">
        <f>IF(ISERROR(VLOOKUP(VLOOKUP($A38, 'E4 TB Allocation Details'!$A$18:$L$205, MATCH("A &amp; G ID", 'E4 TB Allocation Details'!$A$18:$L$18, 0),FALSE), 'E2 Allocators'!$B$15:$W$361, MATCH('O5 Details by Class &amp; Accounts'!BZ$18, 'E2 Allocators'!$B$15:$W$15, 0),FALSE)*$E38), 0, VLOOKUP(VLOOKUP($A38, 'E4 TB Allocation Details'!$A$18:$L$205, MATCH("A &amp; G ID", 'E4 TB Allocation Details'!$A$18:$L$18, 0),FALSE), 'E2 Allocators'!$B$15:$W$361, MATCH('O5 Details by Class &amp; Accounts'!BZ$18, 'E2 Allocators'!$B$15:$W$15, 0),FALSE)*$E38)</f>
        <v>0</v>
      </c>
      <c r="CA38" s="1411">
        <f>IF(ISERROR(VLOOKUP(VLOOKUP($A38, 'E4 TB Allocation Details'!$A$18:$L$205, MATCH("A &amp; G ID", 'E4 TB Allocation Details'!$A$18:$L$18, 0),FALSE), 'E2 Allocators'!$B$15:$W$361, MATCH('O5 Details by Class &amp; Accounts'!CA$18, 'E2 Allocators'!$B$15:$W$15, 0),FALSE)*$E38), 0, VLOOKUP(VLOOKUP($A38, 'E4 TB Allocation Details'!$A$18:$L$205, MATCH("A &amp; G ID", 'E4 TB Allocation Details'!$A$18:$L$18, 0),FALSE), 'E2 Allocators'!$B$15:$W$361, MATCH('O5 Details by Class &amp; Accounts'!CA$18, 'E2 Allocators'!$B$15:$W$15, 0),FALSE)*$E38)</f>
        <v>0</v>
      </c>
      <c r="CB38" s="1411">
        <f>IF(ISERROR(VLOOKUP(VLOOKUP($A38, 'E4 TB Allocation Details'!$A$18:$L$205, MATCH("A &amp; G ID", 'E4 TB Allocation Details'!$A$18:$L$18, 0),FALSE), 'E2 Allocators'!$B$15:$W$361, MATCH('O5 Details by Class &amp; Accounts'!CB$18, 'E2 Allocators'!$B$15:$W$15, 0),FALSE)*$E38), 0, VLOOKUP(VLOOKUP($A38, 'E4 TB Allocation Details'!$A$18:$L$205, MATCH("A &amp; G ID", 'E4 TB Allocation Details'!$A$18:$L$18, 0),FALSE), 'E2 Allocators'!$B$15:$W$361, MATCH('O5 Details by Class &amp; Accounts'!CB$18, 'E2 Allocators'!$B$15:$W$15, 0),FALSE)*$E38)</f>
        <v>0</v>
      </c>
      <c r="CC38" s="1411">
        <f>IF(ISERROR(VLOOKUP(VLOOKUP($A38, 'E4 TB Allocation Details'!$A$18:$L$205, MATCH("A &amp; G ID", 'E4 TB Allocation Details'!$A$18:$L$18, 0),FALSE), 'E2 Allocators'!$B$15:$W$361, MATCH('O5 Details by Class &amp; Accounts'!CC$18, 'E2 Allocators'!$B$15:$W$15, 0),FALSE)*$E38), 0, VLOOKUP(VLOOKUP($A38, 'E4 TB Allocation Details'!$A$18:$L$205, MATCH("A &amp; G ID", 'E4 TB Allocation Details'!$A$18:$L$18, 0),FALSE), 'E2 Allocators'!$B$15:$W$361, MATCH('O5 Details by Class &amp; Accounts'!CC$18, 'E2 Allocators'!$B$15:$W$15, 0),FALSE)*$E38)</f>
        <v>0</v>
      </c>
      <c r="CD38" s="1411">
        <f>IF(ISERROR(VLOOKUP(VLOOKUP($A38, 'E4 TB Allocation Details'!$A$18:$L$205, MATCH("A &amp; G ID", 'E4 TB Allocation Details'!$A$18:$L$18, 0),FALSE), 'E2 Allocators'!$B$15:$W$361, MATCH('O5 Details by Class &amp; Accounts'!CD$18, 'E2 Allocators'!$B$15:$W$15, 0),FALSE)*$E38), 0, VLOOKUP(VLOOKUP($A38, 'E4 TB Allocation Details'!$A$18:$L$205, MATCH("A &amp; G ID", 'E4 TB Allocation Details'!$A$18:$L$18, 0),FALSE), 'E2 Allocators'!$B$15:$W$361, MATCH('O5 Details by Class &amp; Accounts'!CD$18, 'E2 Allocators'!$B$15:$W$15, 0),FALSE)*$E38)</f>
        <v>0</v>
      </c>
      <c r="CE38" s="1411">
        <f>IF(ISERROR(VLOOKUP(VLOOKUP($A38, 'E4 TB Allocation Details'!$A$18:$L$205, MATCH("A &amp; G ID", 'E4 TB Allocation Details'!$A$18:$L$18, 0),FALSE), 'E2 Allocators'!$B$15:$W$361, MATCH('O5 Details by Class &amp; Accounts'!CE$18, 'E2 Allocators'!$B$15:$W$15, 0),FALSE)*$E38), 0, VLOOKUP(VLOOKUP($A38, 'E4 TB Allocation Details'!$A$18:$L$205, MATCH("A &amp; G ID", 'E4 TB Allocation Details'!$A$18:$L$18, 0),FALSE), 'E2 Allocators'!$B$15:$W$361, MATCH('O5 Details by Class &amp; Accounts'!CE$18, 'E2 Allocators'!$B$15:$W$15, 0),FALSE)*$E38)</f>
        <v>0</v>
      </c>
      <c r="CF38" s="1411">
        <f>IF(ISERROR(VLOOKUP(VLOOKUP($A38, 'E4 TB Allocation Details'!$A$18:$L$205, MATCH("A &amp; G ID", 'E4 TB Allocation Details'!$A$18:$L$18, 0),FALSE), 'E2 Allocators'!$B$15:$W$361, MATCH('O5 Details by Class &amp; Accounts'!CF$18, 'E2 Allocators'!$B$15:$W$15, 0),FALSE)*$E38), 0, VLOOKUP(VLOOKUP($A38, 'E4 TB Allocation Details'!$A$18:$L$205, MATCH("A &amp; G ID", 'E4 TB Allocation Details'!$A$18:$L$18, 0),FALSE), 'E2 Allocators'!$B$15:$W$361, MATCH('O5 Details by Class &amp; Accounts'!CF$18, 'E2 Allocators'!$B$15:$W$15, 0),FALSE)*$E38)</f>
        <v>0</v>
      </c>
      <c r="CG38" s="1411">
        <f>IF(ISERROR(VLOOKUP(VLOOKUP($A38, 'E4 TB Allocation Details'!$A$18:$L$205, MATCH("A &amp; G ID", 'E4 TB Allocation Details'!$A$18:$L$18, 0),FALSE), 'E2 Allocators'!$B$15:$W$361, MATCH('O5 Details by Class &amp; Accounts'!CG$18, 'E2 Allocators'!$B$15:$W$15, 0),FALSE)*$E38), 0, VLOOKUP(VLOOKUP($A38, 'E4 TB Allocation Details'!$A$18:$L$205, MATCH("A &amp; G ID", 'E4 TB Allocation Details'!$A$18:$L$18, 0),FALSE), 'E2 Allocators'!$B$15:$W$361, MATCH('O5 Details by Class &amp; Accounts'!CG$18, 'E2 Allocators'!$B$15:$W$15, 0),FALSE)*$E38)</f>
        <v>0</v>
      </c>
      <c r="CH38" s="1411">
        <f>IF(ISERROR(VLOOKUP(VLOOKUP($A38, 'E4 TB Allocation Details'!$A$18:$L$205, MATCH("A &amp; G ID", 'E4 TB Allocation Details'!$A$18:$L$18, 0),FALSE), 'E2 Allocators'!$B$15:$W$361, MATCH('O5 Details by Class &amp; Accounts'!CH$18, 'E2 Allocators'!$B$15:$W$15, 0),FALSE)*$E38), 0, VLOOKUP(VLOOKUP($A38, 'E4 TB Allocation Details'!$A$18:$L$205, MATCH("A &amp; G ID", 'E4 TB Allocation Details'!$A$18:$L$18, 0),FALSE), 'E2 Allocators'!$B$15:$W$361, MATCH('O5 Details by Class &amp; Accounts'!CH$18, 'E2 Allocators'!$B$15:$W$15, 0),FALSE)*$E38)</f>
        <v>0</v>
      </c>
      <c r="CI38" s="1411">
        <f>IF(ISERROR(VLOOKUP(VLOOKUP($A38, 'E4 TB Allocation Details'!$A$18:$L$205, MATCH("A &amp; G ID", 'E4 TB Allocation Details'!$A$18:$L$18, 0),FALSE), 'E2 Allocators'!$B$15:$W$361, MATCH('O5 Details by Class &amp; Accounts'!CI$18, 'E2 Allocators'!$B$15:$W$15, 0),FALSE)*$E38), 0, VLOOKUP(VLOOKUP($A38, 'E4 TB Allocation Details'!$A$18:$L$205, MATCH("A &amp; G ID", 'E4 TB Allocation Details'!$A$18:$L$18, 0),FALSE), 'E2 Allocators'!$B$15:$W$361, MATCH('O5 Details by Class &amp; Accounts'!CI$18, 'E2 Allocators'!$B$15:$W$15, 0),FALSE)*$E38)</f>
        <v>0</v>
      </c>
      <c r="CJ38" s="1411">
        <f>IF(ISERROR(VLOOKUP(VLOOKUP($A38, 'E4 TB Allocation Details'!$A$18:$L$205, MATCH("A &amp; G ID", 'E4 TB Allocation Details'!$A$18:$L$18, 0),FALSE), 'E2 Allocators'!$B$15:$W$361, MATCH('O5 Details by Class &amp; Accounts'!CJ$18, 'E2 Allocators'!$B$15:$W$15, 0),FALSE)*$E38), 0, VLOOKUP(VLOOKUP($A38, 'E4 TB Allocation Details'!$A$18:$L$205, MATCH("A &amp; G ID", 'E4 TB Allocation Details'!$A$18:$L$18, 0),FALSE), 'E2 Allocators'!$B$15:$W$361, MATCH('O5 Details by Class &amp; Accounts'!CJ$18, 'E2 Allocators'!$B$15:$W$15, 0),FALSE)*$E38)</f>
        <v>0</v>
      </c>
      <c r="CK38" s="1411">
        <f>IF(ISERROR(VLOOKUP(VLOOKUP($A38, 'E4 TB Allocation Details'!$A$18:$L$205, MATCH("A &amp; G ID", 'E4 TB Allocation Details'!$A$18:$L$18, 0),FALSE), 'E2 Allocators'!$B$15:$W$361, MATCH('O5 Details by Class &amp; Accounts'!CK$18, 'E2 Allocators'!$B$15:$W$15, 0),FALSE)*$E38), 0, VLOOKUP(VLOOKUP($A38, 'E4 TB Allocation Details'!$A$18:$L$205, MATCH("A &amp; G ID", 'E4 TB Allocation Details'!$A$18:$L$18, 0),FALSE), 'E2 Allocators'!$B$15:$W$361, MATCH('O5 Details by Class &amp; Accounts'!CK$18, 'E2 Allocators'!$B$15:$W$15, 0),FALSE)*$E38)</f>
        <v>0</v>
      </c>
      <c r="CL38" s="1411">
        <f>IF(ISERROR(VLOOKUP(VLOOKUP($A38, 'E4 TB Allocation Details'!$A$18:$L$205, MATCH("A &amp; G ID", 'E4 TB Allocation Details'!$A$18:$L$18, 0),FALSE), 'E2 Allocators'!$B$15:$W$361, MATCH('O5 Details by Class &amp; Accounts'!CL$18, 'E2 Allocators'!$B$15:$W$15, 0),FALSE)*$E38), 0, VLOOKUP(VLOOKUP($A38, 'E4 TB Allocation Details'!$A$18:$L$205, MATCH("A &amp; G ID", 'E4 TB Allocation Details'!$A$18:$L$18, 0),FALSE), 'E2 Allocators'!$B$15:$W$361, MATCH('O5 Details by Class &amp; Accounts'!CL$18, 'E2 Allocators'!$B$15:$W$15, 0),FALSE)*$E38)</f>
        <v>0</v>
      </c>
      <c r="CM38" s="1411">
        <f>IF(ISERROR(VLOOKUP(VLOOKUP($A38, 'E4 TB Allocation Details'!$A$18:$L$205, MATCH("A &amp; G ID", 'E4 TB Allocation Details'!$A$18:$L$18, 0),FALSE), 'E2 Allocators'!$B$15:$W$361, MATCH('O5 Details by Class &amp; Accounts'!CM$18, 'E2 Allocators'!$B$15:$W$15, 0),FALSE)*$E38), 0, VLOOKUP(VLOOKUP($A38, 'E4 TB Allocation Details'!$A$18:$L$205, MATCH("A &amp; G ID", 'E4 TB Allocation Details'!$A$18:$L$18, 0),FALSE), 'E2 Allocators'!$B$15:$W$361, MATCH('O5 Details by Class &amp; Accounts'!CM$18, 'E2 Allocators'!$B$15:$W$15, 0),FALSE)*$E38)</f>
        <v>0</v>
      </c>
      <c r="CN38" s="1411">
        <f t="shared" si="5"/>
        <v>0</v>
      </c>
      <c r="CO38" s="1791">
        <f t="shared" si="4"/>
        <v>0</v>
      </c>
      <c r="CQ38" s="2086" t="e">
        <v>#N/A</v>
      </c>
    </row>
    <row r="39" spans="1:95" s="80" customFormat="1" ht="12.75">
      <c r="A39" s="1174" t="s">
        <v>1265</v>
      </c>
      <c r="B39" s="1175" t="s">
        <v>1032</v>
      </c>
      <c r="C39" s="1788">
        <f>IF(ISERROR(VLOOKUP($A39,'I3 TB Data'!$A$23:$H$458,MATCH('O5 Details by Class &amp; Accounts'!$C$18, 'I3 TB Data'!$A$23:$H$23,0),0)), 0, VLOOKUP($A39,'I3 TB Data'!$A$23:$H$458,MATCH('O5 Details by Class &amp; Accounts'!$C$18,'I3 TB Data'!$A$23:$H$23,0),0))</f>
        <v>0</v>
      </c>
      <c r="D39" s="1789">
        <f>'I4 BO ASSETS'!E36</f>
        <v>0</v>
      </c>
      <c r="E39" s="1788">
        <f t="shared" si="6"/>
        <v>0</v>
      </c>
      <c r="F39" s="1790">
        <f>IF(ISERROR(VLOOKUP($A39, 'E1 Categorization'!A33:E122, MATCH("Customer Component", 'E1 Categorization'!$A$33:$E$33,0), 0)), 0, IF(VLOOKUP($A39, 'E1 Categorization'!A33:E122, MATCH("Customer Component", 'E1 Categorization'!$A$33:$E$33,0), 0)=0, 'O5 Details by Class &amp; Accounts'!$E39, IF(AND(VLOOKUP($A39, 'E1 Categorization'!A33:E122, MATCH("Customer Component", 'E1 Categorization'!$A$33:$E$33,0), 0) &gt;0, VLOOKUP($A39, 'E1 Categorization'!A33:E122, MATCH("Customer Component", 'E1 Categorization'!$A$33:$E$33,0), 0)&lt;1), 'O5 Details by Class &amp; Accounts'!$E39*(1-VLOOKUP($A39, 'E1 Categorization'!A33:E122, MATCH("Customer Component", 'E1 Categorization'!$A$33:$E$33,0), 0)), 0)))</f>
        <v>0</v>
      </c>
      <c r="G39" s="1790">
        <f>IF(ISERROR(VLOOKUP($A39, 'E1 Categorization'!A33:E122, MATCH("Customer Component", 'E1 Categorization'!$A$33:$E$33,0), 0)),0, IF(VLOOKUP($A39, 'E1 Categorization'!A33:E122, MATCH("Customer Component", 'E1 Categorization'!$A$33:$E$33,0), 0)=0, 0, IF(AND(VLOOKUP($A39, 'E1 Categorization'!A33:E122, MATCH("Customer Component", 'E1 Categorization'!$A$33:$E$33,0), 0) &gt;0, VLOOKUP($A39, 'E1 Categorization'!A33:E122, MATCH("Customer Component", 'E1 Categorization'!$A$33:$E$33,0), 0)&lt;1), 'O5 Details by Class &amp; Accounts'!$E39*(VLOOKUP($A39, 'E1 Categorization'!A33:E122, MATCH("Customer Component", 'E1 Categorization'!$A$33:$E$33,0), 0)), 'O5 Details by Class &amp; Accounts'!$E39)))</f>
        <v>0</v>
      </c>
      <c r="H39" s="1411">
        <f t="shared" si="0"/>
        <v>0</v>
      </c>
      <c r="I39" s="1411">
        <f>IF(ISERROR(VLOOKUP(VLOOKUP($A39, 'E4 TB Allocation Details'!$A$18:$L$205, MATCH("Demand ID", 'E4 TB Allocation Details'!$A$18:$L$18, 0),FALSE), 'E2 Allocators'!$B$15:$W$361, MATCH('O5 Details by Class &amp; Accounts'!I$18, 'E2 Allocators'!$B$15:$W$15, 0),FALSE)*$F39), 0, VLOOKUP(VLOOKUP($A39, 'E4 TB Allocation Details'!$A$18:$L$205, MATCH("Demand ID", 'E4 TB Allocation Details'!$A$18:$L$18, 0),FALSE), 'E2 Allocators'!$B$15:$W$361, MATCH('O5 Details by Class &amp; Accounts'!I$18, 'E2 Allocators'!$B$15:$W$15, 0),FALSE)*$F39)</f>
        <v>0</v>
      </c>
      <c r="J39" s="1411">
        <f>IF(ISERROR(VLOOKUP(VLOOKUP($A39, 'E4 TB Allocation Details'!$A$18:$L$205, MATCH("Demand ID", 'E4 TB Allocation Details'!$A$18:$L$18, 0),FALSE), 'E2 Allocators'!$B$15:$W$361, MATCH('O5 Details by Class &amp; Accounts'!J$18, 'E2 Allocators'!$B$15:$W$15, 0),FALSE)*$F39), 0, VLOOKUP(VLOOKUP($A39, 'E4 TB Allocation Details'!$A$18:$L$205, MATCH("Demand ID", 'E4 TB Allocation Details'!$A$18:$L$18, 0),FALSE), 'E2 Allocators'!$B$15:$W$361, MATCH('O5 Details by Class &amp; Accounts'!J$18, 'E2 Allocators'!$B$15:$W$15, 0),FALSE)*$F39)</f>
        <v>0</v>
      </c>
      <c r="K39" s="1411">
        <f>IF(ISERROR(VLOOKUP(VLOOKUP($A39, 'E4 TB Allocation Details'!$A$18:$L$205, MATCH("Demand ID", 'E4 TB Allocation Details'!$A$18:$L$18, 0),FALSE), 'E2 Allocators'!$B$15:$W$361, MATCH('O5 Details by Class &amp; Accounts'!K$18, 'E2 Allocators'!$B$15:$W$15, 0),FALSE)*$F39), 0, VLOOKUP(VLOOKUP($A39, 'E4 TB Allocation Details'!$A$18:$L$205, MATCH("Demand ID", 'E4 TB Allocation Details'!$A$18:$L$18, 0),FALSE), 'E2 Allocators'!$B$15:$W$361, MATCH('O5 Details by Class &amp; Accounts'!K$18, 'E2 Allocators'!$B$15:$W$15, 0),FALSE)*$F39)</f>
        <v>0</v>
      </c>
      <c r="L39" s="1411">
        <f>IF(ISERROR(VLOOKUP(VLOOKUP($A39, 'E4 TB Allocation Details'!$A$18:$L$205, MATCH("Demand ID", 'E4 TB Allocation Details'!$A$18:$L$18, 0),FALSE), 'E2 Allocators'!$B$15:$W$361, MATCH('O5 Details by Class &amp; Accounts'!L$18, 'E2 Allocators'!$B$15:$W$15, 0),FALSE)*$F39), 0, VLOOKUP(VLOOKUP($A39, 'E4 TB Allocation Details'!$A$18:$L$205, MATCH("Demand ID", 'E4 TB Allocation Details'!$A$18:$L$18, 0),FALSE), 'E2 Allocators'!$B$15:$W$361, MATCH('O5 Details by Class &amp; Accounts'!L$18, 'E2 Allocators'!$B$15:$W$15, 0),FALSE)*$F39)</f>
        <v>0</v>
      </c>
      <c r="M39" s="1411">
        <f>IF(ISERROR(VLOOKUP(VLOOKUP($A39, 'E4 TB Allocation Details'!$A$18:$L$205, MATCH("Demand ID", 'E4 TB Allocation Details'!$A$18:$L$18, 0),FALSE), 'E2 Allocators'!$B$15:$W$361, MATCH('O5 Details by Class &amp; Accounts'!M$18, 'E2 Allocators'!$B$15:$W$15, 0),FALSE)*$F39), 0, VLOOKUP(VLOOKUP($A39, 'E4 TB Allocation Details'!$A$18:$L$205, MATCH("Demand ID", 'E4 TB Allocation Details'!$A$18:$L$18, 0),FALSE), 'E2 Allocators'!$B$15:$W$361, MATCH('O5 Details by Class &amp; Accounts'!M$18, 'E2 Allocators'!$B$15:$W$15, 0),FALSE)*$F39)</f>
        <v>0</v>
      </c>
      <c r="N39" s="1411">
        <f>IF(ISERROR(VLOOKUP(VLOOKUP($A39, 'E4 TB Allocation Details'!$A$18:$L$205, MATCH("Demand ID", 'E4 TB Allocation Details'!$A$18:$L$18, 0),FALSE), 'E2 Allocators'!$B$15:$W$361, MATCH('O5 Details by Class &amp; Accounts'!N$18, 'E2 Allocators'!$B$15:$W$15, 0),FALSE)*$F39), 0, VLOOKUP(VLOOKUP($A39, 'E4 TB Allocation Details'!$A$18:$L$205, MATCH("Demand ID", 'E4 TB Allocation Details'!$A$18:$L$18, 0),FALSE), 'E2 Allocators'!$B$15:$W$361, MATCH('O5 Details by Class &amp; Accounts'!N$18, 'E2 Allocators'!$B$15:$W$15, 0),FALSE)*$F39)</f>
        <v>0</v>
      </c>
      <c r="O39" s="1411">
        <f>IF(ISERROR(VLOOKUP(VLOOKUP($A39, 'E4 TB Allocation Details'!$A$18:$L$205, MATCH("Demand ID", 'E4 TB Allocation Details'!$A$18:$L$18, 0),FALSE), 'E2 Allocators'!$B$15:$W$361, MATCH('O5 Details by Class &amp; Accounts'!O$18, 'E2 Allocators'!$B$15:$W$15, 0),FALSE)*$F39), 0, VLOOKUP(VLOOKUP($A39, 'E4 TB Allocation Details'!$A$18:$L$205, MATCH("Demand ID", 'E4 TB Allocation Details'!$A$18:$L$18, 0),FALSE), 'E2 Allocators'!$B$15:$W$361, MATCH('O5 Details by Class &amp; Accounts'!O$18, 'E2 Allocators'!$B$15:$W$15, 0),FALSE)*$F39)</f>
        <v>0</v>
      </c>
      <c r="P39" s="1411">
        <f>IF(ISERROR(VLOOKUP(VLOOKUP($A39, 'E4 TB Allocation Details'!$A$18:$L$205, MATCH("Demand ID", 'E4 TB Allocation Details'!$A$18:$L$18, 0),FALSE), 'E2 Allocators'!$B$15:$W$361, MATCH('O5 Details by Class &amp; Accounts'!P$18, 'E2 Allocators'!$B$15:$W$15, 0),FALSE)*$F39), 0, VLOOKUP(VLOOKUP($A39, 'E4 TB Allocation Details'!$A$18:$L$205, MATCH("Demand ID", 'E4 TB Allocation Details'!$A$18:$L$18, 0),FALSE), 'E2 Allocators'!$B$15:$W$361, MATCH('O5 Details by Class &amp; Accounts'!P$18, 'E2 Allocators'!$B$15:$W$15, 0),FALSE)*$F39)</f>
        <v>0</v>
      </c>
      <c r="Q39" s="1411">
        <f>IF(ISERROR(VLOOKUP(VLOOKUP($A39, 'E4 TB Allocation Details'!$A$18:$L$205, MATCH("Demand ID", 'E4 TB Allocation Details'!$A$18:$L$18, 0),FALSE), 'E2 Allocators'!$B$15:$W$361, MATCH('O5 Details by Class &amp; Accounts'!Q$18, 'E2 Allocators'!$B$15:$W$15, 0),FALSE)*$F39), 0, VLOOKUP(VLOOKUP($A39, 'E4 TB Allocation Details'!$A$18:$L$205, MATCH("Demand ID", 'E4 TB Allocation Details'!$A$18:$L$18, 0),FALSE), 'E2 Allocators'!$B$15:$W$361, MATCH('O5 Details by Class &amp; Accounts'!Q$18, 'E2 Allocators'!$B$15:$W$15, 0),FALSE)*$F39)</f>
        <v>0</v>
      </c>
      <c r="R39" s="1411">
        <f>IF(ISERROR(VLOOKUP(VLOOKUP($A39, 'E4 TB Allocation Details'!$A$18:$L$205, MATCH("Demand ID", 'E4 TB Allocation Details'!$A$18:$L$18, 0),FALSE), 'E2 Allocators'!$B$15:$W$361, MATCH('O5 Details by Class &amp; Accounts'!R$18, 'E2 Allocators'!$B$15:$W$15, 0),FALSE)*$F39), 0, VLOOKUP(VLOOKUP($A39, 'E4 TB Allocation Details'!$A$18:$L$205, MATCH("Demand ID", 'E4 TB Allocation Details'!$A$18:$L$18, 0),FALSE), 'E2 Allocators'!$B$15:$W$361, MATCH('O5 Details by Class &amp; Accounts'!R$18, 'E2 Allocators'!$B$15:$W$15, 0),FALSE)*$F39)</f>
        <v>0</v>
      </c>
      <c r="S39" s="1411">
        <f>IF(ISERROR(VLOOKUP(VLOOKUP($A39, 'E4 TB Allocation Details'!$A$18:$L$205, MATCH("Demand ID", 'E4 TB Allocation Details'!$A$18:$L$18, 0),FALSE), 'E2 Allocators'!$B$15:$W$361, MATCH('O5 Details by Class &amp; Accounts'!S$18, 'E2 Allocators'!$B$15:$W$15, 0),FALSE)*$F39), 0, VLOOKUP(VLOOKUP($A39, 'E4 TB Allocation Details'!$A$18:$L$205, MATCH("Demand ID", 'E4 TB Allocation Details'!$A$18:$L$18, 0),FALSE), 'E2 Allocators'!$B$15:$W$361, MATCH('O5 Details by Class &amp; Accounts'!S$18, 'E2 Allocators'!$B$15:$W$15, 0),FALSE)*$F39)</f>
        <v>0</v>
      </c>
      <c r="T39" s="1411">
        <f>IF(ISERROR(VLOOKUP(VLOOKUP($A39, 'E4 TB Allocation Details'!$A$18:$L$205, MATCH("Demand ID", 'E4 TB Allocation Details'!$A$18:$L$18, 0),FALSE), 'E2 Allocators'!$B$15:$W$361, MATCH('O5 Details by Class &amp; Accounts'!T$18, 'E2 Allocators'!$B$15:$W$15, 0),FALSE)*$F39), 0, VLOOKUP(VLOOKUP($A39, 'E4 TB Allocation Details'!$A$18:$L$205, MATCH("Demand ID", 'E4 TB Allocation Details'!$A$18:$L$18, 0),FALSE), 'E2 Allocators'!$B$15:$W$361, MATCH('O5 Details by Class &amp; Accounts'!T$18, 'E2 Allocators'!$B$15:$W$15, 0),FALSE)*$F39)</f>
        <v>0</v>
      </c>
      <c r="U39" s="1411">
        <f>IF(ISERROR(VLOOKUP(VLOOKUP($A39, 'E4 TB Allocation Details'!$A$18:$L$205, MATCH("Demand ID", 'E4 TB Allocation Details'!$A$18:$L$18, 0),FALSE), 'E2 Allocators'!$B$15:$W$361, MATCH('O5 Details by Class &amp; Accounts'!U$18, 'E2 Allocators'!$B$15:$W$15, 0),FALSE)*$F39), 0, VLOOKUP(VLOOKUP($A39, 'E4 TB Allocation Details'!$A$18:$L$205, MATCH("Demand ID", 'E4 TB Allocation Details'!$A$18:$L$18, 0),FALSE), 'E2 Allocators'!$B$15:$W$361, MATCH('O5 Details by Class &amp; Accounts'!U$18, 'E2 Allocators'!$B$15:$W$15, 0),FALSE)*$F39)</f>
        <v>0</v>
      </c>
      <c r="V39" s="1411">
        <f>IF(ISERROR(VLOOKUP(VLOOKUP($A39, 'E4 TB Allocation Details'!$A$18:$L$205, MATCH("Demand ID", 'E4 TB Allocation Details'!$A$18:$L$18, 0),FALSE), 'E2 Allocators'!$B$15:$W$361, MATCH('O5 Details by Class &amp; Accounts'!V$18, 'E2 Allocators'!$B$15:$W$15, 0),FALSE)*$F39), 0, VLOOKUP(VLOOKUP($A39, 'E4 TB Allocation Details'!$A$18:$L$205, MATCH("Demand ID", 'E4 TB Allocation Details'!$A$18:$L$18, 0),FALSE), 'E2 Allocators'!$B$15:$W$361, MATCH('O5 Details by Class &amp; Accounts'!V$18, 'E2 Allocators'!$B$15:$W$15, 0),FALSE)*$F39)</f>
        <v>0</v>
      </c>
      <c r="W39" s="1411">
        <f>IF(ISERROR(VLOOKUP(VLOOKUP($A39, 'E4 TB Allocation Details'!$A$18:$L$205, MATCH("Demand ID", 'E4 TB Allocation Details'!$A$18:$L$18, 0),FALSE), 'E2 Allocators'!$B$15:$W$361, MATCH('O5 Details by Class &amp; Accounts'!W$18, 'E2 Allocators'!$B$15:$W$15, 0),FALSE)*$F39), 0, VLOOKUP(VLOOKUP($A39, 'E4 TB Allocation Details'!$A$18:$L$205, MATCH("Demand ID", 'E4 TB Allocation Details'!$A$18:$L$18, 0),FALSE), 'E2 Allocators'!$B$15:$W$361, MATCH('O5 Details by Class &amp; Accounts'!W$18, 'E2 Allocators'!$B$15:$W$15, 0),FALSE)*$F39)</f>
        <v>0</v>
      </c>
      <c r="X39" s="1411">
        <f>IF(ISERROR(VLOOKUP(VLOOKUP($A39, 'E4 TB Allocation Details'!$A$18:$L$205, MATCH("Demand ID", 'E4 TB Allocation Details'!$A$18:$L$18, 0),FALSE), 'E2 Allocators'!$B$15:$W$361, MATCH('O5 Details by Class &amp; Accounts'!X$18, 'E2 Allocators'!$B$15:$W$15, 0),FALSE)*$F39), 0, VLOOKUP(VLOOKUP($A39, 'E4 TB Allocation Details'!$A$18:$L$205, MATCH("Demand ID", 'E4 TB Allocation Details'!$A$18:$L$18, 0),FALSE), 'E2 Allocators'!$B$15:$W$361, MATCH('O5 Details by Class &amp; Accounts'!X$18, 'E2 Allocators'!$B$15:$W$15, 0),FALSE)*$F39)</f>
        <v>0</v>
      </c>
      <c r="Y39" s="1411">
        <f>IF(ISERROR(VLOOKUP(VLOOKUP($A39, 'E4 TB Allocation Details'!$A$18:$L$205, MATCH("Demand ID", 'E4 TB Allocation Details'!$A$18:$L$18, 0),FALSE), 'E2 Allocators'!$B$15:$W$361, MATCH('O5 Details by Class &amp; Accounts'!Y$18, 'E2 Allocators'!$B$15:$W$15, 0),FALSE)*$F39), 0, VLOOKUP(VLOOKUP($A39, 'E4 TB Allocation Details'!$A$18:$L$205, MATCH("Demand ID", 'E4 TB Allocation Details'!$A$18:$L$18, 0),FALSE), 'E2 Allocators'!$B$15:$W$361, MATCH('O5 Details by Class &amp; Accounts'!Y$18, 'E2 Allocators'!$B$15:$W$15, 0),FALSE)*$F39)</f>
        <v>0</v>
      </c>
      <c r="Z39" s="1411">
        <f>IF(ISERROR(VLOOKUP(VLOOKUP($A39, 'E4 TB Allocation Details'!$A$18:$L$205, MATCH("Demand ID", 'E4 TB Allocation Details'!$A$18:$L$18, 0),FALSE), 'E2 Allocators'!$B$15:$W$361, MATCH('O5 Details by Class &amp; Accounts'!Z$18, 'E2 Allocators'!$B$15:$W$15, 0),FALSE)*$F39), 0, VLOOKUP(VLOOKUP($A39, 'E4 TB Allocation Details'!$A$18:$L$205, MATCH("Demand ID", 'E4 TB Allocation Details'!$A$18:$L$18, 0),FALSE), 'E2 Allocators'!$B$15:$W$361, MATCH('O5 Details by Class &amp; Accounts'!Z$18, 'E2 Allocators'!$B$15:$W$15, 0),FALSE)*$F39)</f>
        <v>0</v>
      </c>
      <c r="AA39" s="1411">
        <f>IF(ISERROR(VLOOKUP(VLOOKUP($A39, 'E4 TB Allocation Details'!$A$18:$L$205, MATCH("Demand ID", 'E4 TB Allocation Details'!$A$18:$L$18, 0),FALSE), 'E2 Allocators'!$B$15:$W$361, MATCH('O5 Details by Class &amp; Accounts'!AA$18, 'E2 Allocators'!$B$15:$W$15, 0),FALSE)*$F39), 0, VLOOKUP(VLOOKUP($A39, 'E4 TB Allocation Details'!$A$18:$L$205, MATCH("Demand ID", 'E4 TB Allocation Details'!$A$18:$L$18, 0),FALSE), 'E2 Allocators'!$B$15:$W$361, MATCH('O5 Details by Class &amp; Accounts'!AA$18, 'E2 Allocators'!$B$15:$W$15, 0),FALSE)*$F39)</f>
        <v>0</v>
      </c>
      <c r="AB39" s="1411">
        <f>IF(ISERROR(VLOOKUP(VLOOKUP($A39, 'E4 TB Allocation Details'!$A$18:$L$205, MATCH("Demand ID", 'E4 TB Allocation Details'!$A$18:$L$18, 0),FALSE), 'E2 Allocators'!$B$15:$W$361, MATCH('O5 Details by Class &amp; Accounts'!AB$18, 'E2 Allocators'!$B$15:$W$15, 0),FALSE)*$F39), 0, VLOOKUP(VLOOKUP($A39, 'E4 TB Allocation Details'!$A$18:$L$205, MATCH("Demand ID", 'E4 TB Allocation Details'!$A$18:$L$18, 0),FALSE), 'E2 Allocators'!$B$15:$W$361, MATCH('O5 Details by Class &amp; Accounts'!AB$18, 'E2 Allocators'!$B$15:$W$15, 0),FALSE)*$F39)</f>
        <v>0</v>
      </c>
      <c r="AC39" s="1411">
        <f t="shared" si="1"/>
        <v>0</v>
      </c>
      <c r="AD39" s="1411">
        <f>IF(ISERROR(VLOOKUP(VLOOKUP($A39, 'E4 TB Allocation Details'!$A$18:$L$205, MATCH("Customer ID", 'E4 TB Allocation Details'!$A$18:$L$18, 0),FALSE), 'E2 Allocators'!$B$15:$W$361, MATCH('O5 Details by Class &amp; Accounts'!AD$18, 'E2 Allocators'!$B$15:$W$15, 0),FALSE)*$G39), 0, VLOOKUP(VLOOKUP($A39, 'E4 TB Allocation Details'!$A$18:$L$205, MATCH("Customer ID", 'E4 TB Allocation Details'!$A$18:$L$18, 0),FALSE), 'E2 Allocators'!$B$15:$W$361, MATCH('O5 Details by Class &amp; Accounts'!AD$18, 'E2 Allocators'!$B$15:$W$15, 0),FALSE)*$G39)</f>
        <v>0</v>
      </c>
      <c r="AE39" s="1411">
        <f>IF(ISERROR(VLOOKUP(VLOOKUP($A39, 'E4 TB Allocation Details'!$A$18:$L$205, MATCH("Customer ID", 'E4 TB Allocation Details'!$A$18:$L$18, 0),FALSE), 'E2 Allocators'!$B$15:$W$361, MATCH('O5 Details by Class &amp; Accounts'!AE$18, 'E2 Allocators'!$B$15:$W$15, 0),FALSE)*$G39), 0, VLOOKUP(VLOOKUP($A39, 'E4 TB Allocation Details'!$A$18:$L$205, MATCH("Customer ID", 'E4 TB Allocation Details'!$A$18:$L$18, 0),FALSE), 'E2 Allocators'!$B$15:$W$361, MATCH('O5 Details by Class &amp; Accounts'!AE$18, 'E2 Allocators'!$B$15:$W$15, 0),FALSE)*$G39)</f>
        <v>0</v>
      </c>
      <c r="AF39" s="1411">
        <f>IF(ISERROR(VLOOKUP(VLOOKUP($A39, 'E4 TB Allocation Details'!$A$18:$L$205, MATCH("Customer ID", 'E4 TB Allocation Details'!$A$18:$L$18, 0),FALSE), 'E2 Allocators'!$B$15:$W$361, MATCH('O5 Details by Class &amp; Accounts'!AF$18, 'E2 Allocators'!$B$15:$W$15, 0),FALSE)*$G39), 0, VLOOKUP(VLOOKUP($A39, 'E4 TB Allocation Details'!$A$18:$L$205, MATCH("Customer ID", 'E4 TB Allocation Details'!$A$18:$L$18, 0),FALSE), 'E2 Allocators'!$B$15:$W$361, MATCH('O5 Details by Class &amp; Accounts'!AF$18, 'E2 Allocators'!$B$15:$W$15, 0),FALSE)*$G39)</f>
        <v>0</v>
      </c>
      <c r="AG39" s="1411">
        <f>IF(ISERROR(VLOOKUP(VLOOKUP($A39, 'E4 TB Allocation Details'!$A$18:$L$205, MATCH("Customer ID", 'E4 TB Allocation Details'!$A$18:$L$18, 0),FALSE), 'E2 Allocators'!$B$15:$W$361, MATCH('O5 Details by Class &amp; Accounts'!AG$18, 'E2 Allocators'!$B$15:$W$15, 0),FALSE)*$G39), 0, VLOOKUP(VLOOKUP($A39, 'E4 TB Allocation Details'!$A$18:$L$205, MATCH("Customer ID", 'E4 TB Allocation Details'!$A$18:$L$18, 0),FALSE), 'E2 Allocators'!$B$15:$W$361, MATCH('O5 Details by Class &amp; Accounts'!AG$18, 'E2 Allocators'!$B$15:$W$15, 0),FALSE)*$G39)</f>
        <v>0</v>
      </c>
      <c r="AH39" s="1411">
        <f>IF(ISERROR(VLOOKUP(VLOOKUP($A39, 'E4 TB Allocation Details'!$A$18:$L$205, MATCH("Customer ID", 'E4 TB Allocation Details'!$A$18:$L$18, 0),FALSE), 'E2 Allocators'!$B$15:$W$361, MATCH('O5 Details by Class &amp; Accounts'!AH$18, 'E2 Allocators'!$B$15:$W$15, 0),FALSE)*$G39), 0, VLOOKUP(VLOOKUP($A39, 'E4 TB Allocation Details'!$A$18:$L$205, MATCH("Customer ID", 'E4 TB Allocation Details'!$A$18:$L$18, 0),FALSE), 'E2 Allocators'!$B$15:$W$361, MATCH('O5 Details by Class &amp; Accounts'!AH$18, 'E2 Allocators'!$B$15:$W$15, 0),FALSE)*$G39)</f>
        <v>0</v>
      </c>
      <c r="AI39" s="1411">
        <f>IF(ISERROR(VLOOKUP(VLOOKUP($A39, 'E4 TB Allocation Details'!$A$18:$L$205, MATCH("Customer ID", 'E4 TB Allocation Details'!$A$18:$L$18, 0),FALSE), 'E2 Allocators'!$B$15:$W$361, MATCH('O5 Details by Class &amp; Accounts'!AI$18, 'E2 Allocators'!$B$15:$W$15, 0),FALSE)*$G39), 0, VLOOKUP(VLOOKUP($A39, 'E4 TB Allocation Details'!$A$18:$L$205, MATCH("Customer ID", 'E4 TB Allocation Details'!$A$18:$L$18, 0),FALSE), 'E2 Allocators'!$B$15:$W$361, MATCH('O5 Details by Class &amp; Accounts'!AI$18, 'E2 Allocators'!$B$15:$W$15, 0),FALSE)*$G39)</f>
        <v>0</v>
      </c>
      <c r="AJ39" s="1411">
        <f>IF(ISERROR(VLOOKUP(VLOOKUP($A39, 'E4 TB Allocation Details'!$A$18:$L$205, MATCH("Customer ID", 'E4 TB Allocation Details'!$A$18:$L$18, 0),FALSE), 'E2 Allocators'!$B$15:$W$361, MATCH('O5 Details by Class &amp; Accounts'!AJ$18, 'E2 Allocators'!$B$15:$W$15, 0),FALSE)*$G39), 0, VLOOKUP(VLOOKUP($A39, 'E4 TB Allocation Details'!$A$18:$L$205, MATCH("Customer ID", 'E4 TB Allocation Details'!$A$18:$L$18, 0),FALSE), 'E2 Allocators'!$B$15:$W$361, MATCH('O5 Details by Class &amp; Accounts'!AJ$18, 'E2 Allocators'!$B$15:$W$15, 0),FALSE)*$G39)</f>
        <v>0</v>
      </c>
      <c r="AK39" s="1411">
        <f>IF(ISERROR(VLOOKUP(VLOOKUP($A39, 'E4 TB Allocation Details'!$A$18:$L$205, MATCH("Customer ID", 'E4 TB Allocation Details'!$A$18:$L$18, 0),FALSE), 'E2 Allocators'!$B$15:$W$361, MATCH('O5 Details by Class &amp; Accounts'!AK$18, 'E2 Allocators'!$B$15:$W$15, 0),FALSE)*$G39), 0, VLOOKUP(VLOOKUP($A39, 'E4 TB Allocation Details'!$A$18:$L$205, MATCH("Customer ID", 'E4 TB Allocation Details'!$A$18:$L$18, 0),FALSE), 'E2 Allocators'!$B$15:$W$361, MATCH('O5 Details by Class &amp; Accounts'!AK$18, 'E2 Allocators'!$B$15:$W$15, 0),FALSE)*$G39)</f>
        <v>0</v>
      </c>
      <c r="AL39" s="1411">
        <f>IF(ISERROR(VLOOKUP(VLOOKUP($A39, 'E4 TB Allocation Details'!$A$18:$L$205, MATCH("Customer ID", 'E4 TB Allocation Details'!$A$18:$L$18, 0),FALSE), 'E2 Allocators'!$B$15:$W$361, MATCH('O5 Details by Class &amp; Accounts'!AL$18, 'E2 Allocators'!$B$15:$W$15, 0),FALSE)*$G39), 0, VLOOKUP(VLOOKUP($A39, 'E4 TB Allocation Details'!$A$18:$L$205, MATCH("Customer ID", 'E4 TB Allocation Details'!$A$18:$L$18, 0),FALSE), 'E2 Allocators'!$B$15:$W$361, MATCH('O5 Details by Class &amp; Accounts'!AL$18, 'E2 Allocators'!$B$15:$W$15, 0),FALSE)*$G39)</f>
        <v>0</v>
      </c>
      <c r="AM39" s="1411">
        <f>IF(ISERROR(VLOOKUP(VLOOKUP($A39, 'E4 TB Allocation Details'!$A$18:$L$205, MATCH("Customer ID", 'E4 TB Allocation Details'!$A$18:$L$18, 0),FALSE), 'E2 Allocators'!$B$15:$W$361, MATCH('O5 Details by Class &amp; Accounts'!AM$18, 'E2 Allocators'!$B$15:$W$15, 0),FALSE)*$G39), 0, VLOOKUP(VLOOKUP($A39, 'E4 TB Allocation Details'!$A$18:$L$205, MATCH("Customer ID", 'E4 TB Allocation Details'!$A$18:$L$18, 0),FALSE), 'E2 Allocators'!$B$15:$W$361, MATCH('O5 Details by Class &amp; Accounts'!AM$18, 'E2 Allocators'!$B$15:$W$15, 0),FALSE)*$G39)</f>
        <v>0</v>
      </c>
      <c r="AN39" s="1411">
        <f>IF(ISERROR(VLOOKUP(VLOOKUP($A39, 'E4 TB Allocation Details'!$A$18:$L$205, MATCH("Customer ID", 'E4 TB Allocation Details'!$A$18:$L$18, 0),FALSE), 'E2 Allocators'!$B$15:$W$361, MATCH('O5 Details by Class &amp; Accounts'!AN$18, 'E2 Allocators'!$B$15:$W$15, 0),FALSE)*$G39), 0, VLOOKUP(VLOOKUP($A39, 'E4 TB Allocation Details'!$A$18:$L$205, MATCH("Customer ID", 'E4 TB Allocation Details'!$A$18:$L$18, 0),FALSE), 'E2 Allocators'!$B$15:$W$361, MATCH('O5 Details by Class &amp; Accounts'!AN$18, 'E2 Allocators'!$B$15:$W$15, 0),FALSE)*$G39)</f>
        <v>0</v>
      </c>
      <c r="AO39" s="1411">
        <f>IF(ISERROR(VLOOKUP(VLOOKUP($A39, 'E4 TB Allocation Details'!$A$18:$L$205, MATCH("Customer ID", 'E4 TB Allocation Details'!$A$18:$L$18, 0),FALSE), 'E2 Allocators'!$B$15:$W$361, MATCH('O5 Details by Class &amp; Accounts'!AO$18, 'E2 Allocators'!$B$15:$W$15, 0),FALSE)*$G39), 0, VLOOKUP(VLOOKUP($A39, 'E4 TB Allocation Details'!$A$18:$L$205, MATCH("Customer ID", 'E4 TB Allocation Details'!$A$18:$L$18, 0),FALSE), 'E2 Allocators'!$B$15:$W$361, MATCH('O5 Details by Class &amp; Accounts'!AO$18, 'E2 Allocators'!$B$15:$W$15, 0),FALSE)*$G39)</f>
        <v>0</v>
      </c>
      <c r="AP39" s="1411">
        <f>IF(ISERROR(VLOOKUP(VLOOKUP($A39, 'E4 TB Allocation Details'!$A$18:$L$205, MATCH("Customer ID", 'E4 TB Allocation Details'!$A$18:$L$18, 0),FALSE), 'E2 Allocators'!$B$15:$W$361, MATCH('O5 Details by Class &amp; Accounts'!AP$18, 'E2 Allocators'!$B$15:$W$15, 0),FALSE)*$G39), 0, VLOOKUP(VLOOKUP($A39, 'E4 TB Allocation Details'!$A$18:$L$205, MATCH("Customer ID", 'E4 TB Allocation Details'!$A$18:$L$18, 0),FALSE), 'E2 Allocators'!$B$15:$W$361, MATCH('O5 Details by Class &amp; Accounts'!AP$18, 'E2 Allocators'!$B$15:$W$15, 0),FALSE)*$G39)</f>
        <v>0</v>
      </c>
      <c r="AQ39" s="1411">
        <f>IF(ISERROR(VLOOKUP(VLOOKUP($A39, 'E4 TB Allocation Details'!$A$18:$L$205, MATCH("Customer ID", 'E4 TB Allocation Details'!$A$18:$L$18, 0),FALSE), 'E2 Allocators'!$B$15:$W$361, MATCH('O5 Details by Class &amp; Accounts'!AQ$18, 'E2 Allocators'!$B$15:$W$15, 0),FALSE)*$G39), 0, VLOOKUP(VLOOKUP($A39, 'E4 TB Allocation Details'!$A$18:$L$205, MATCH("Customer ID", 'E4 TB Allocation Details'!$A$18:$L$18, 0),FALSE), 'E2 Allocators'!$B$15:$W$361, MATCH('O5 Details by Class &amp; Accounts'!AQ$18, 'E2 Allocators'!$B$15:$W$15, 0),FALSE)*$G39)</f>
        <v>0</v>
      </c>
      <c r="AR39" s="1411">
        <f>IF(ISERROR(VLOOKUP(VLOOKUP($A39, 'E4 TB Allocation Details'!$A$18:$L$205, MATCH("Customer ID", 'E4 TB Allocation Details'!$A$18:$L$18, 0),FALSE), 'E2 Allocators'!$B$15:$W$361, MATCH('O5 Details by Class &amp; Accounts'!AR$18, 'E2 Allocators'!$B$15:$W$15, 0),FALSE)*$G39), 0, VLOOKUP(VLOOKUP($A39, 'E4 TB Allocation Details'!$A$18:$L$205, MATCH("Customer ID", 'E4 TB Allocation Details'!$A$18:$L$18, 0),FALSE), 'E2 Allocators'!$B$15:$W$361, MATCH('O5 Details by Class &amp; Accounts'!AR$18, 'E2 Allocators'!$B$15:$W$15, 0),FALSE)*$G39)</f>
        <v>0</v>
      </c>
      <c r="AS39" s="1411">
        <f>IF(ISERROR(VLOOKUP(VLOOKUP($A39, 'E4 TB Allocation Details'!$A$18:$L$205, MATCH("Customer ID", 'E4 TB Allocation Details'!$A$18:$L$18, 0),FALSE), 'E2 Allocators'!$B$15:$W$361, MATCH('O5 Details by Class &amp; Accounts'!AS$18, 'E2 Allocators'!$B$15:$W$15, 0),FALSE)*$G39), 0, VLOOKUP(VLOOKUP($A39, 'E4 TB Allocation Details'!$A$18:$L$205, MATCH("Customer ID", 'E4 TB Allocation Details'!$A$18:$L$18, 0),FALSE), 'E2 Allocators'!$B$15:$W$361, MATCH('O5 Details by Class &amp; Accounts'!AS$18, 'E2 Allocators'!$B$15:$W$15, 0),FALSE)*$G39)</f>
        <v>0</v>
      </c>
      <c r="AT39" s="1411">
        <f>IF(ISERROR(VLOOKUP(VLOOKUP($A39, 'E4 TB Allocation Details'!$A$18:$L$205, MATCH("Customer ID", 'E4 TB Allocation Details'!$A$18:$L$18, 0),FALSE), 'E2 Allocators'!$B$15:$W$361, MATCH('O5 Details by Class &amp; Accounts'!AT$18, 'E2 Allocators'!$B$15:$W$15, 0),FALSE)*$G39), 0, VLOOKUP(VLOOKUP($A39, 'E4 TB Allocation Details'!$A$18:$L$205, MATCH("Customer ID", 'E4 TB Allocation Details'!$A$18:$L$18, 0),FALSE), 'E2 Allocators'!$B$15:$W$361, MATCH('O5 Details by Class &amp; Accounts'!AT$18, 'E2 Allocators'!$B$15:$W$15, 0),FALSE)*$G39)</f>
        <v>0</v>
      </c>
      <c r="AU39" s="1411">
        <f>IF(ISERROR(VLOOKUP(VLOOKUP($A39, 'E4 TB Allocation Details'!$A$18:$L$205, MATCH("Customer ID", 'E4 TB Allocation Details'!$A$18:$L$18, 0),FALSE), 'E2 Allocators'!$B$15:$W$361, MATCH('O5 Details by Class &amp; Accounts'!AU$18, 'E2 Allocators'!$B$15:$W$15, 0),FALSE)*$G39), 0, VLOOKUP(VLOOKUP($A39, 'E4 TB Allocation Details'!$A$18:$L$205, MATCH("Customer ID", 'E4 TB Allocation Details'!$A$18:$L$18, 0),FALSE), 'E2 Allocators'!$B$15:$W$361, MATCH('O5 Details by Class &amp; Accounts'!AU$18, 'E2 Allocators'!$B$15:$W$15, 0),FALSE)*$G39)</f>
        <v>0</v>
      </c>
      <c r="AV39" s="1411">
        <f>IF(ISERROR(VLOOKUP(VLOOKUP($A39, 'E4 TB Allocation Details'!$A$18:$L$205, MATCH("Customer ID", 'E4 TB Allocation Details'!$A$18:$L$18, 0),FALSE), 'E2 Allocators'!$B$15:$W$361, MATCH('O5 Details by Class &amp; Accounts'!AV$18, 'E2 Allocators'!$B$15:$W$15, 0),FALSE)*$G39), 0, VLOOKUP(VLOOKUP($A39, 'E4 TB Allocation Details'!$A$18:$L$205, MATCH("Customer ID", 'E4 TB Allocation Details'!$A$18:$L$18, 0),FALSE), 'E2 Allocators'!$B$15:$W$361, MATCH('O5 Details by Class &amp; Accounts'!AV$18, 'E2 Allocators'!$B$15:$W$15, 0),FALSE)*$G39)</f>
        <v>0</v>
      </c>
      <c r="AW39" s="1411">
        <f>IF(ISERROR(VLOOKUP(VLOOKUP($A39, 'E4 TB Allocation Details'!$A$18:$L$205, MATCH("Customer ID", 'E4 TB Allocation Details'!$A$18:$L$18, 0),FALSE), 'E2 Allocators'!$B$15:$W$361, MATCH('O5 Details by Class &amp; Accounts'!AW$18, 'E2 Allocators'!$B$15:$W$15, 0),FALSE)*$G39), 0, VLOOKUP(VLOOKUP($A39, 'E4 TB Allocation Details'!$A$18:$L$205, MATCH("Customer ID", 'E4 TB Allocation Details'!$A$18:$L$18, 0),FALSE), 'E2 Allocators'!$B$15:$W$361, MATCH('O5 Details by Class &amp; Accounts'!AW$18, 'E2 Allocators'!$B$15:$W$15, 0),FALSE)*$G39)</f>
        <v>0</v>
      </c>
      <c r="AX39" s="1411">
        <f t="shared" si="2"/>
        <v>0</v>
      </c>
      <c r="AY39" s="1411">
        <f>IF(ISERROR(VLOOKUP(VLOOKUP($A39, 'E4 TB Allocation Details'!$A$18:$L$205, MATCH("Misc ID", 'E4 TB Allocation Details'!$A$18:$L$18, 0),FALSE), 'E2 Allocators'!$B$15:$W$361, MATCH('O5 Details by Class &amp; Accounts'!AY$18, 'E2 Allocators'!$B$15:$W$15, 0),FALSE)*$E39), 0, VLOOKUP(VLOOKUP($A39, 'E4 TB Allocation Details'!$A$18:$L$205, MATCH("Misc ID", 'E4 TB Allocation Details'!$A$18:$L$18, 0),FALSE), 'E2 Allocators'!$B$15:$W$361, MATCH('O5 Details by Class &amp; Accounts'!AY$18, 'E2 Allocators'!$B$15:$W$15, 0),FALSE)*$E39)</f>
        <v>0</v>
      </c>
      <c r="AZ39" s="1411">
        <f>IF(ISERROR(VLOOKUP(VLOOKUP($A39, 'E4 TB Allocation Details'!$A$18:$L$205, MATCH("Misc ID", 'E4 TB Allocation Details'!$A$18:$L$18, 0),FALSE), 'E2 Allocators'!$B$15:$W$361, MATCH('O5 Details by Class &amp; Accounts'!AZ$18, 'E2 Allocators'!$B$15:$W$15, 0),FALSE)*$E39), 0, VLOOKUP(VLOOKUP($A39, 'E4 TB Allocation Details'!$A$18:$L$205, MATCH("Misc ID", 'E4 TB Allocation Details'!$A$18:$L$18, 0),FALSE), 'E2 Allocators'!$B$15:$W$361, MATCH('O5 Details by Class &amp; Accounts'!AZ$18, 'E2 Allocators'!$B$15:$W$15, 0),FALSE)*$E39)</f>
        <v>0</v>
      </c>
      <c r="BA39" s="1411">
        <f>IF(ISERROR(VLOOKUP(VLOOKUP($A39, 'E4 TB Allocation Details'!$A$18:$L$205, MATCH("Misc ID", 'E4 TB Allocation Details'!$A$18:$L$18, 0),FALSE), 'E2 Allocators'!$B$15:$W$361, MATCH('O5 Details by Class &amp; Accounts'!BA$18, 'E2 Allocators'!$B$15:$W$15, 0),FALSE)*$E39), 0, VLOOKUP(VLOOKUP($A39, 'E4 TB Allocation Details'!$A$18:$L$205, MATCH("Misc ID", 'E4 TB Allocation Details'!$A$18:$L$18, 0),FALSE), 'E2 Allocators'!$B$15:$W$361, MATCH('O5 Details by Class &amp; Accounts'!BA$18, 'E2 Allocators'!$B$15:$W$15, 0),FALSE)*$E39)</f>
        <v>0</v>
      </c>
      <c r="BB39" s="1411">
        <f>IF(ISERROR(VLOOKUP(VLOOKUP($A39, 'E4 TB Allocation Details'!$A$18:$L$205, MATCH("Misc ID", 'E4 TB Allocation Details'!$A$18:$L$18, 0),FALSE), 'E2 Allocators'!$B$15:$W$361, MATCH('O5 Details by Class &amp; Accounts'!BB$18, 'E2 Allocators'!$B$15:$W$15, 0),FALSE)*$E39), 0, VLOOKUP(VLOOKUP($A39, 'E4 TB Allocation Details'!$A$18:$L$205, MATCH("Misc ID", 'E4 TB Allocation Details'!$A$18:$L$18, 0),FALSE), 'E2 Allocators'!$B$15:$W$361, MATCH('O5 Details by Class &amp; Accounts'!BB$18, 'E2 Allocators'!$B$15:$W$15, 0),FALSE)*$E39)</f>
        <v>0</v>
      </c>
      <c r="BC39" s="1411">
        <f>IF(ISERROR(VLOOKUP(VLOOKUP($A39, 'E4 TB Allocation Details'!$A$18:$L$205, MATCH("Misc ID", 'E4 TB Allocation Details'!$A$18:$L$18, 0),FALSE), 'E2 Allocators'!$B$15:$W$361, MATCH('O5 Details by Class &amp; Accounts'!BC$18, 'E2 Allocators'!$B$15:$W$15, 0),FALSE)*$E39), 0, VLOOKUP(VLOOKUP($A39, 'E4 TB Allocation Details'!$A$18:$L$205, MATCH("Misc ID", 'E4 TB Allocation Details'!$A$18:$L$18, 0),FALSE), 'E2 Allocators'!$B$15:$W$361, MATCH('O5 Details by Class &amp; Accounts'!BC$18, 'E2 Allocators'!$B$15:$W$15, 0),FALSE)*$E39)</f>
        <v>0</v>
      </c>
      <c r="BD39" s="1411">
        <f>IF(ISERROR(VLOOKUP(VLOOKUP($A39, 'E4 TB Allocation Details'!$A$18:$L$205, MATCH("Misc ID", 'E4 TB Allocation Details'!$A$18:$L$18, 0),FALSE), 'E2 Allocators'!$B$15:$W$361, MATCH('O5 Details by Class &amp; Accounts'!BD$18, 'E2 Allocators'!$B$15:$W$15, 0),FALSE)*$E39), 0, VLOOKUP(VLOOKUP($A39, 'E4 TB Allocation Details'!$A$18:$L$205, MATCH("Misc ID", 'E4 TB Allocation Details'!$A$18:$L$18, 0),FALSE), 'E2 Allocators'!$B$15:$W$361, MATCH('O5 Details by Class &amp; Accounts'!BD$18, 'E2 Allocators'!$B$15:$W$15, 0),FALSE)*$E39)</f>
        <v>0</v>
      </c>
      <c r="BE39" s="1411">
        <f>IF(ISERROR(VLOOKUP(VLOOKUP($A39, 'E4 TB Allocation Details'!$A$18:$L$205, MATCH("Misc ID", 'E4 TB Allocation Details'!$A$18:$L$18, 0),FALSE), 'E2 Allocators'!$B$15:$W$361, MATCH('O5 Details by Class &amp; Accounts'!BE$18, 'E2 Allocators'!$B$15:$W$15, 0),FALSE)*$E39), 0, VLOOKUP(VLOOKUP($A39, 'E4 TB Allocation Details'!$A$18:$L$205, MATCH("Misc ID", 'E4 TB Allocation Details'!$A$18:$L$18, 0),FALSE), 'E2 Allocators'!$B$15:$W$361, MATCH('O5 Details by Class &amp; Accounts'!BE$18, 'E2 Allocators'!$B$15:$W$15, 0),FALSE)*$E39)</f>
        <v>0</v>
      </c>
      <c r="BF39" s="1411">
        <f>IF(ISERROR(VLOOKUP(VLOOKUP($A39, 'E4 TB Allocation Details'!$A$18:$L$205, MATCH("Misc ID", 'E4 TB Allocation Details'!$A$18:$L$18, 0),FALSE), 'E2 Allocators'!$B$15:$W$361, MATCH('O5 Details by Class &amp; Accounts'!BF$18, 'E2 Allocators'!$B$15:$W$15, 0),FALSE)*$E39), 0, VLOOKUP(VLOOKUP($A39, 'E4 TB Allocation Details'!$A$18:$L$205, MATCH("Misc ID", 'E4 TB Allocation Details'!$A$18:$L$18, 0),FALSE), 'E2 Allocators'!$B$15:$W$361, MATCH('O5 Details by Class &amp; Accounts'!BF$18, 'E2 Allocators'!$B$15:$W$15, 0),FALSE)*$E39)</f>
        <v>0</v>
      </c>
      <c r="BG39" s="1411">
        <f>IF(ISERROR(VLOOKUP(VLOOKUP($A39, 'E4 TB Allocation Details'!$A$18:$L$205, MATCH("Misc ID", 'E4 TB Allocation Details'!$A$18:$L$18, 0),FALSE), 'E2 Allocators'!$B$15:$W$361, MATCH('O5 Details by Class &amp; Accounts'!BG$18, 'E2 Allocators'!$B$15:$W$15, 0),FALSE)*$E39), 0, VLOOKUP(VLOOKUP($A39, 'E4 TB Allocation Details'!$A$18:$L$205, MATCH("Misc ID", 'E4 TB Allocation Details'!$A$18:$L$18, 0),FALSE), 'E2 Allocators'!$B$15:$W$361, MATCH('O5 Details by Class &amp; Accounts'!BG$18, 'E2 Allocators'!$B$15:$W$15, 0),FALSE)*$E39)</f>
        <v>0</v>
      </c>
      <c r="BH39" s="1411">
        <f>IF(ISERROR(VLOOKUP(VLOOKUP($A39, 'E4 TB Allocation Details'!$A$18:$L$205, MATCH("Misc ID", 'E4 TB Allocation Details'!$A$18:$L$18, 0),FALSE), 'E2 Allocators'!$B$15:$W$361, MATCH('O5 Details by Class &amp; Accounts'!BH$18, 'E2 Allocators'!$B$15:$W$15, 0),FALSE)*$E39), 0, VLOOKUP(VLOOKUP($A39, 'E4 TB Allocation Details'!$A$18:$L$205, MATCH("Misc ID", 'E4 TB Allocation Details'!$A$18:$L$18, 0),FALSE), 'E2 Allocators'!$B$15:$W$361, MATCH('O5 Details by Class &amp; Accounts'!BH$18, 'E2 Allocators'!$B$15:$W$15, 0),FALSE)*$E39)</f>
        <v>0</v>
      </c>
      <c r="BI39" s="1411">
        <f>IF(ISERROR(VLOOKUP(VLOOKUP($A39, 'E4 TB Allocation Details'!$A$18:$L$205, MATCH("Misc ID", 'E4 TB Allocation Details'!$A$18:$L$18, 0),FALSE), 'E2 Allocators'!$B$15:$W$361, MATCH('O5 Details by Class &amp; Accounts'!BI$18, 'E2 Allocators'!$B$15:$W$15, 0),FALSE)*$E39), 0, VLOOKUP(VLOOKUP($A39, 'E4 TB Allocation Details'!$A$18:$L$205, MATCH("Misc ID", 'E4 TB Allocation Details'!$A$18:$L$18, 0),FALSE), 'E2 Allocators'!$B$15:$W$361, MATCH('O5 Details by Class &amp; Accounts'!BI$18, 'E2 Allocators'!$B$15:$W$15, 0),FALSE)*$E39)</f>
        <v>0</v>
      </c>
      <c r="BJ39" s="1411">
        <f>IF(ISERROR(VLOOKUP(VLOOKUP($A39, 'E4 TB Allocation Details'!$A$18:$L$205, MATCH("Misc ID", 'E4 TB Allocation Details'!$A$18:$L$18, 0),FALSE), 'E2 Allocators'!$B$15:$W$361, MATCH('O5 Details by Class &amp; Accounts'!BJ$18, 'E2 Allocators'!$B$15:$W$15, 0),FALSE)*$E39), 0, VLOOKUP(VLOOKUP($A39, 'E4 TB Allocation Details'!$A$18:$L$205, MATCH("Misc ID", 'E4 TB Allocation Details'!$A$18:$L$18, 0),FALSE), 'E2 Allocators'!$B$15:$W$361, MATCH('O5 Details by Class &amp; Accounts'!BJ$18, 'E2 Allocators'!$B$15:$W$15, 0),FALSE)*$E39)</f>
        <v>0</v>
      </c>
      <c r="BK39" s="1411">
        <f>IF(ISERROR(VLOOKUP(VLOOKUP($A39, 'E4 TB Allocation Details'!$A$18:$L$205, MATCH("Misc ID", 'E4 TB Allocation Details'!$A$18:$L$18, 0),FALSE), 'E2 Allocators'!$B$15:$W$361, MATCH('O5 Details by Class &amp; Accounts'!BK$18, 'E2 Allocators'!$B$15:$W$15, 0),FALSE)*$E39), 0, VLOOKUP(VLOOKUP($A39, 'E4 TB Allocation Details'!$A$18:$L$205, MATCH("Misc ID", 'E4 TB Allocation Details'!$A$18:$L$18, 0),FALSE), 'E2 Allocators'!$B$15:$W$361, MATCH('O5 Details by Class &amp; Accounts'!BK$18, 'E2 Allocators'!$B$15:$W$15, 0),FALSE)*$E39)</f>
        <v>0</v>
      </c>
      <c r="BL39" s="1411">
        <f>IF(ISERROR(VLOOKUP(VLOOKUP($A39, 'E4 TB Allocation Details'!$A$18:$L$205, MATCH("Misc ID", 'E4 TB Allocation Details'!$A$18:$L$18, 0),FALSE), 'E2 Allocators'!$B$15:$W$361, MATCH('O5 Details by Class &amp; Accounts'!BL$18, 'E2 Allocators'!$B$15:$W$15, 0),FALSE)*$E39), 0, VLOOKUP(VLOOKUP($A39, 'E4 TB Allocation Details'!$A$18:$L$205, MATCH("Misc ID", 'E4 TB Allocation Details'!$A$18:$L$18, 0),FALSE), 'E2 Allocators'!$B$15:$W$361, MATCH('O5 Details by Class &amp; Accounts'!BL$18, 'E2 Allocators'!$B$15:$W$15, 0),FALSE)*$E39)</f>
        <v>0</v>
      </c>
      <c r="BM39" s="1411">
        <f>IF(ISERROR(VLOOKUP(VLOOKUP($A39, 'E4 TB Allocation Details'!$A$18:$L$205, MATCH("Misc ID", 'E4 TB Allocation Details'!$A$18:$L$18, 0),FALSE), 'E2 Allocators'!$B$15:$W$361, MATCH('O5 Details by Class &amp; Accounts'!BM$18, 'E2 Allocators'!$B$15:$W$15, 0),FALSE)*$E39), 0, VLOOKUP(VLOOKUP($A39, 'E4 TB Allocation Details'!$A$18:$L$205, MATCH("Misc ID", 'E4 TB Allocation Details'!$A$18:$L$18, 0),FALSE), 'E2 Allocators'!$B$15:$W$361, MATCH('O5 Details by Class &amp; Accounts'!BM$18, 'E2 Allocators'!$B$15:$W$15, 0),FALSE)*$E39)</f>
        <v>0</v>
      </c>
      <c r="BN39" s="1411">
        <f>IF(ISERROR(VLOOKUP(VLOOKUP($A39, 'E4 TB Allocation Details'!$A$18:$L$205, MATCH("Misc ID", 'E4 TB Allocation Details'!$A$18:$L$18, 0),FALSE), 'E2 Allocators'!$B$15:$W$361, MATCH('O5 Details by Class &amp; Accounts'!BN$18, 'E2 Allocators'!$B$15:$W$15, 0),FALSE)*$E39), 0, VLOOKUP(VLOOKUP($A39, 'E4 TB Allocation Details'!$A$18:$L$205, MATCH("Misc ID", 'E4 TB Allocation Details'!$A$18:$L$18, 0),FALSE), 'E2 Allocators'!$B$15:$W$361, MATCH('O5 Details by Class &amp; Accounts'!BN$18, 'E2 Allocators'!$B$15:$W$15, 0),FALSE)*$E39)</f>
        <v>0</v>
      </c>
      <c r="BO39" s="1411">
        <f>IF(ISERROR(VLOOKUP(VLOOKUP($A39, 'E4 TB Allocation Details'!$A$18:$L$205, MATCH("Misc ID", 'E4 TB Allocation Details'!$A$18:$L$18, 0),FALSE), 'E2 Allocators'!$B$15:$W$361, MATCH('O5 Details by Class &amp; Accounts'!BO$18, 'E2 Allocators'!$B$15:$W$15, 0),FALSE)*$E39), 0, VLOOKUP(VLOOKUP($A39, 'E4 TB Allocation Details'!$A$18:$L$205, MATCH("Misc ID", 'E4 TB Allocation Details'!$A$18:$L$18, 0),FALSE), 'E2 Allocators'!$B$15:$W$361, MATCH('O5 Details by Class &amp; Accounts'!BO$18, 'E2 Allocators'!$B$15:$W$15, 0),FALSE)*$E39)</f>
        <v>0</v>
      </c>
      <c r="BP39" s="1411">
        <f>IF(ISERROR(VLOOKUP(VLOOKUP($A39, 'E4 TB Allocation Details'!$A$18:$L$205, MATCH("Misc ID", 'E4 TB Allocation Details'!$A$18:$L$18, 0),FALSE), 'E2 Allocators'!$B$15:$W$361, MATCH('O5 Details by Class &amp; Accounts'!BP$18, 'E2 Allocators'!$B$15:$W$15, 0),FALSE)*$E39), 0, VLOOKUP(VLOOKUP($A39, 'E4 TB Allocation Details'!$A$18:$L$205, MATCH("Misc ID", 'E4 TB Allocation Details'!$A$18:$L$18, 0),FALSE), 'E2 Allocators'!$B$15:$W$361, MATCH('O5 Details by Class &amp; Accounts'!BP$18, 'E2 Allocators'!$B$15:$W$15, 0),FALSE)*$E39)</f>
        <v>0</v>
      </c>
      <c r="BQ39" s="1411">
        <f>IF(ISERROR(VLOOKUP(VLOOKUP($A39, 'E4 TB Allocation Details'!$A$18:$L$205, MATCH("Misc ID", 'E4 TB Allocation Details'!$A$18:$L$18, 0),FALSE), 'E2 Allocators'!$B$15:$W$361, MATCH('O5 Details by Class &amp; Accounts'!BQ$18, 'E2 Allocators'!$B$15:$W$15, 0),FALSE)*$E39), 0, VLOOKUP(VLOOKUP($A39, 'E4 TB Allocation Details'!$A$18:$L$205, MATCH("Misc ID", 'E4 TB Allocation Details'!$A$18:$L$18, 0),FALSE), 'E2 Allocators'!$B$15:$W$361, MATCH('O5 Details by Class &amp; Accounts'!BQ$18, 'E2 Allocators'!$B$15:$W$15, 0),FALSE)*$E39)</f>
        <v>0</v>
      </c>
      <c r="BR39" s="1411">
        <f>IF(ISERROR(VLOOKUP(VLOOKUP($A39, 'E4 TB Allocation Details'!$A$18:$L$205, MATCH("Misc ID", 'E4 TB Allocation Details'!$A$18:$L$18, 0),FALSE), 'E2 Allocators'!$B$15:$W$361, MATCH('O5 Details by Class &amp; Accounts'!BR$18, 'E2 Allocators'!$B$15:$W$15, 0),FALSE)*$E39), 0, VLOOKUP(VLOOKUP($A39, 'E4 TB Allocation Details'!$A$18:$L$205, MATCH("Misc ID", 'E4 TB Allocation Details'!$A$18:$L$18, 0),FALSE), 'E2 Allocators'!$B$15:$W$361, MATCH('O5 Details by Class &amp; Accounts'!BR$18, 'E2 Allocators'!$B$15:$W$15, 0),FALSE)*$E39)</f>
        <v>0</v>
      </c>
      <c r="BS39" s="1411">
        <f t="shared" si="3"/>
        <v>0</v>
      </c>
      <c r="BT39" s="1411">
        <f>IF(ISERROR(VLOOKUP(VLOOKUP($A39, 'E4 TB Allocation Details'!$A$18:$L$205, MATCH("A &amp; G ID", 'E4 TB Allocation Details'!$A$18:$L$18, 0),FALSE), 'E2 Allocators'!$B$15:$W$361, MATCH('O5 Details by Class &amp; Accounts'!BT$18, 'E2 Allocators'!$B$15:$W$15, 0),FALSE)*$E39), 0, VLOOKUP(VLOOKUP($A39, 'E4 TB Allocation Details'!$A$18:$L$205, MATCH("A &amp; G ID", 'E4 TB Allocation Details'!$A$18:$L$18, 0),FALSE), 'E2 Allocators'!$B$15:$W$361, MATCH('O5 Details by Class &amp; Accounts'!BT$18, 'E2 Allocators'!$B$15:$W$15, 0),FALSE)*$E39)</f>
        <v>0</v>
      </c>
      <c r="BU39" s="1411">
        <f>IF(ISERROR(VLOOKUP(VLOOKUP($A39, 'E4 TB Allocation Details'!$A$18:$L$205, MATCH("A &amp; G ID", 'E4 TB Allocation Details'!$A$18:$L$18, 0),FALSE), 'E2 Allocators'!$B$15:$W$361, MATCH('O5 Details by Class &amp; Accounts'!BU$18, 'E2 Allocators'!$B$15:$W$15, 0),FALSE)*$E39), 0, VLOOKUP(VLOOKUP($A39, 'E4 TB Allocation Details'!$A$18:$L$205, MATCH("A &amp; G ID", 'E4 TB Allocation Details'!$A$18:$L$18, 0),FALSE), 'E2 Allocators'!$B$15:$W$361, MATCH('O5 Details by Class &amp; Accounts'!BU$18, 'E2 Allocators'!$B$15:$W$15, 0),FALSE)*$E39)</f>
        <v>0</v>
      </c>
      <c r="BV39" s="1411">
        <f>IF(ISERROR(VLOOKUP(VLOOKUP($A39, 'E4 TB Allocation Details'!$A$18:$L$205, MATCH("A &amp; G ID", 'E4 TB Allocation Details'!$A$18:$L$18, 0),FALSE), 'E2 Allocators'!$B$15:$W$361, MATCH('O5 Details by Class &amp; Accounts'!BV$18, 'E2 Allocators'!$B$15:$W$15, 0),FALSE)*$E39), 0, VLOOKUP(VLOOKUP($A39, 'E4 TB Allocation Details'!$A$18:$L$205, MATCH("A &amp; G ID", 'E4 TB Allocation Details'!$A$18:$L$18, 0),FALSE), 'E2 Allocators'!$B$15:$W$361, MATCH('O5 Details by Class &amp; Accounts'!BV$18, 'E2 Allocators'!$B$15:$W$15, 0),FALSE)*$E39)</f>
        <v>0</v>
      </c>
      <c r="BW39" s="1411">
        <f>IF(ISERROR(VLOOKUP(VLOOKUP($A39, 'E4 TB Allocation Details'!$A$18:$L$205, MATCH("A &amp; G ID", 'E4 TB Allocation Details'!$A$18:$L$18, 0),FALSE), 'E2 Allocators'!$B$15:$W$361, MATCH('O5 Details by Class &amp; Accounts'!BW$18, 'E2 Allocators'!$B$15:$W$15, 0),FALSE)*$E39), 0, VLOOKUP(VLOOKUP($A39, 'E4 TB Allocation Details'!$A$18:$L$205, MATCH("A &amp; G ID", 'E4 TB Allocation Details'!$A$18:$L$18, 0),FALSE), 'E2 Allocators'!$B$15:$W$361, MATCH('O5 Details by Class &amp; Accounts'!BW$18, 'E2 Allocators'!$B$15:$W$15, 0),FALSE)*$E39)</f>
        <v>0</v>
      </c>
      <c r="BX39" s="1411">
        <f>IF(ISERROR(VLOOKUP(VLOOKUP($A39, 'E4 TB Allocation Details'!$A$18:$L$205, MATCH("A &amp; G ID", 'E4 TB Allocation Details'!$A$18:$L$18, 0),FALSE), 'E2 Allocators'!$B$15:$W$361, MATCH('O5 Details by Class &amp; Accounts'!BX$18, 'E2 Allocators'!$B$15:$W$15, 0),FALSE)*$E39), 0, VLOOKUP(VLOOKUP($A39, 'E4 TB Allocation Details'!$A$18:$L$205, MATCH("A &amp; G ID", 'E4 TB Allocation Details'!$A$18:$L$18, 0),FALSE), 'E2 Allocators'!$B$15:$W$361, MATCH('O5 Details by Class &amp; Accounts'!BX$18, 'E2 Allocators'!$B$15:$W$15, 0),FALSE)*$E39)</f>
        <v>0</v>
      </c>
      <c r="BY39" s="1411">
        <f>IF(ISERROR(VLOOKUP(VLOOKUP($A39, 'E4 TB Allocation Details'!$A$18:$L$205, MATCH("A &amp; G ID", 'E4 TB Allocation Details'!$A$18:$L$18, 0),FALSE), 'E2 Allocators'!$B$15:$W$361, MATCH('O5 Details by Class &amp; Accounts'!BY$18, 'E2 Allocators'!$B$15:$W$15, 0),FALSE)*$E39), 0, VLOOKUP(VLOOKUP($A39, 'E4 TB Allocation Details'!$A$18:$L$205, MATCH("A &amp; G ID", 'E4 TB Allocation Details'!$A$18:$L$18, 0),FALSE), 'E2 Allocators'!$B$15:$W$361, MATCH('O5 Details by Class &amp; Accounts'!BY$18, 'E2 Allocators'!$B$15:$W$15, 0),FALSE)*$E39)</f>
        <v>0</v>
      </c>
      <c r="BZ39" s="1411">
        <f>IF(ISERROR(VLOOKUP(VLOOKUP($A39, 'E4 TB Allocation Details'!$A$18:$L$205, MATCH("A &amp; G ID", 'E4 TB Allocation Details'!$A$18:$L$18, 0),FALSE), 'E2 Allocators'!$B$15:$W$361, MATCH('O5 Details by Class &amp; Accounts'!BZ$18, 'E2 Allocators'!$B$15:$W$15, 0),FALSE)*$E39), 0, VLOOKUP(VLOOKUP($A39, 'E4 TB Allocation Details'!$A$18:$L$205, MATCH("A &amp; G ID", 'E4 TB Allocation Details'!$A$18:$L$18, 0),FALSE), 'E2 Allocators'!$B$15:$W$361, MATCH('O5 Details by Class &amp; Accounts'!BZ$18, 'E2 Allocators'!$B$15:$W$15, 0),FALSE)*$E39)</f>
        <v>0</v>
      </c>
      <c r="CA39" s="1411">
        <f>IF(ISERROR(VLOOKUP(VLOOKUP($A39, 'E4 TB Allocation Details'!$A$18:$L$205, MATCH("A &amp; G ID", 'E4 TB Allocation Details'!$A$18:$L$18, 0),FALSE), 'E2 Allocators'!$B$15:$W$361, MATCH('O5 Details by Class &amp; Accounts'!CA$18, 'E2 Allocators'!$B$15:$W$15, 0),FALSE)*$E39), 0, VLOOKUP(VLOOKUP($A39, 'E4 TB Allocation Details'!$A$18:$L$205, MATCH("A &amp; G ID", 'E4 TB Allocation Details'!$A$18:$L$18, 0),FALSE), 'E2 Allocators'!$B$15:$W$361, MATCH('O5 Details by Class &amp; Accounts'!CA$18, 'E2 Allocators'!$B$15:$W$15, 0),FALSE)*$E39)</f>
        <v>0</v>
      </c>
      <c r="CB39" s="1411">
        <f>IF(ISERROR(VLOOKUP(VLOOKUP($A39, 'E4 TB Allocation Details'!$A$18:$L$205, MATCH("A &amp; G ID", 'E4 TB Allocation Details'!$A$18:$L$18, 0),FALSE), 'E2 Allocators'!$B$15:$W$361, MATCH('O5 Details by Class &amp; Accounts'!CB$18, 'E2 Allocators'!$B$15:$W$15, 0),FALSE)*$E39), 0, VLOOKUP(VLOOKUP($A39, 'E4 TB Allocation Details'!$A$18:$L$205, MATCH("A &amp; G ID", 'E4 TB Allocation Details'!$A$18:$L$18, 0),FALSE), 'E2 Allocators'!$B$15:$W$361, MATCH('O5 Details by Class &amp; Accounts'!CB$18, 'E2 Allocators'!$B$15:$W$15, 0),FALSE)*$E39)</f>
        <v>0</v>
      </c>
      <c r="CC39" s="1411">
        <f>IF(ISERROR(VLOOKUP(VLOOKUP($A39, 'E4 TB Allocation Details'!$A$18:$L$205, MATCH("A &amp; G ID", 'E4 TB Allocation Details'!$A$18:$L$18, 0),FALSE), 'E2 Allocators'!$B$15:$W$361, MATCH('O5 Details by Class &amp; Accounts'!CC$18, 'E2 Allocators'!$B$15:$W$15, 0),FALSE)*$E39), 0, VLOOKUP(VLOOKUP($A39, 'E4 TB Allocation Details'!$A$18:$L$205, MATCH("A &amp; G ID", 'E4 TB Allocation Details'!$A$18:$L$18, 0),FALSE), 'E2 Allocators'!$B$15:$W$361, MATCH('O5 Details by Class &amp; Accounts'!CC$18, 'E2 Allocators'!$B$15:$W$15, 0),FALSE)*$E39)</f>
        <v>0</v>
      </c>
      <c r="CD39" s="1411">
        <f>IF(ISERROR(VLOOKUP(VLOOKUP($A39, 'E4 TB Allocation Details'!$A$18:$L$205, MATCH("A &amp; G ID", 'E4 TB Allocation Details'!$A$18:$L$18, 0),FALSE), 'E2 Allocators'!$B$15:$W$361, MATCH('O5 Details by Class &amp; Accounts'!CD$18, 'E2 Allocators'!$B$15:$W$15, 0),FALSE)*$E39), 0, VLOOKUP(VLOOKUP($A39, 'E4 TB Allocation Details'!$A$18:$L$205, MATCH("A &amp; G ID", 'E4 TB Allocation Details'!$A$18:$L$18, 0),FALSE), 'E2 Allocators'!$B$15:$W$361, MATCH('O5 Details by Class &amp; Accounts'!CD$18, 'E2 Allocators'!$B$15:$W$15, 0),FALSE)*$E39)</f>
        <v>0</v>
      </c>
      <c r="CE39" s="1411">
        <f>IF(ISERROR(VLOOKUP(VLOOKUP($A39, 'E4 TB Allocation Details'!$A$18:$L$205, MATCH("A &amp; G ID", 'E4 TB Allocation Details'!$A$18:$L$18, 0),FALSE), 'E2 Allocators'!$B$15:$W$361, MATCH('O5 Details by Class &amp; Accounts'!CE$18, 'E2 Allocators'!$B$15:$W$15, 0),FALSE)*$E39), 0, VLOOKUP(VLOOKUP($A39, 'E4 TB Allocation Details'!$A$18:$L$205, MATCH("A &amp; G ID", 'E4 TB Allocation Details'!$A$18:$L$18, 0),FALSE), 'E2 Allocators'!$B$15:$W$361, MATCH('O5 Details by Class &amp; Accounts'!CE$18, 'E2 Allocators'!$B$15:$W$15, 0),FALSE)*$E39)</f>
        <v>0</v>
      </c>
      <c r="CF39" s="1411">
        <f>IF(ISERROR(VLOOKUP(VLOOKUP($A39, 'E4 TB Allocation Details'!$A$18:$L$205, MATCH("A &amp; G ID", 'E4 TB Allocation Details'!$A$18:$L$18, 0),FALSE), 'E2 Allocators'!$B$15:$W$361, MATCH('O5 Details by Class &amp; Accounts'!CF$18, 'E2 Allocators'!$B$15:$W$15, 0),FALSE)*$E39), 0, VLOOKUP(VLOOKUP($A39, 'E4 TB Allocation Details'!$A$18:$L$205, MATCH("A &amp; G ID", 'E4 TB Allocation Details'!$A$18:$L$18, 0),FALSE), 'E2 Allocators'!$B$15:$W$361, MATCH('O5 Details by Class &amp; Accounts'!CF$18, 'E2 Allocators'!$B$15:$W$15, 0),FALSE)*$E39)</f>
        <v>0</v>
      </c>
      <c r="CG39" s="1411">
        <f>IF(ISERROR(VLOOKUP(VLOOKUP($A39, 'E4 TB Allocation Details'!$A$18:$L$205, MATCH("A &amp; G ID", 'E4 TB Allocation Details'!$A$18:$L$18, 0),FALSE), 'E2 Allocators'!$B$15:$W$361, MATCH('O5 Details by Class &amp; Accounts'!CG$18, 'E2 Allocators'!$B$15:$W$15, 0),FALSE)*$E39), 0, VLOOKUP(VLOOKUP($A39, 'E4 TB Allocation Details'!$A$18:$L$205, MATCH("A &amp; G ID", 'E4 TB Allocation Details'!$A$18:$L$18, 0),FALSE), 'E2 Allocators'!$B$15:$W$361, MATCH('O5 Details by Class &amp; Accounts'!CG$18, 'E2 Allocators'!$B$15:$W$15, 0),FALSE)*$E39)</f>
        <v>0</v>
      </c>
      <c r="CH39" s="1411">
        <f>IF(ISERROR(VLOOKUP(VLOOKUP($A39, 'E4 TB Allocation Details'!$A$18:$L$205, MATCH("A &amp; G ID", 'E4 TB Allocation Details'!$A$18:$L$18, 0),FALSE), 'E2 Allocators'!$B$15:$W$361, MATCH('O5 Details by Class &amp; Accounts'!CH$18, 'E2 Allocators'!$B$15:$W$15, 0),FALSE)*$E39), 0, VLOOKUP(VLOOKUP($A39, 'E4 TB Allocation Details'!$A$18:$L$205, MATCH("A &amp; G ID", 'E4 TB Allocation Details'!$A$18:$L$18, 0),FALSE), 'E2 Allocators'!$B$15:$W$361, MATCH('O5 Details by Class &amp; Accounts'!CH$18, 'E2 Allocators'!$B$15:$W$15, 0),FALSE)*$E39)</f>
        <v>0</v>
      </c>
      <c r="CI39" s="1411">
        <f>IF(ISERROR(VLOOKUP(VLOOKUP($A39, 'E4 TB Allocation Details'!$A$18:$L$205, MATCH("A &amp; G ID", 'E4 TB Allocation Details'!$A$18:$L$18, 0),FALSE), 'E2 Allocators'!$B$15:$W$361, MATCH('O5 Details by Class &amp; Accounts'!CI$18, 'E2 Allocators'!$B$15:$W$15, 0),FALSE)*$E39), 0, VLOOKUP(VLOOKUP($A39, 'E4 TB Allocation Details'!$A$18:$L$205, MATCH("A &amp; G ID", 'E4 TB Allocation Details'!$A$18:$L$18, 0),FALSE), 'E2 Allocators'!$B$15:$W$361, MATCH('O5 Details by Class &amp; Accounts'!CI$18, 'E2 Allocators'!$B$15:$W$15, 0),FALSE)*$E39)</f>
        <v>0</v>
      </c>
      <c r="CJ39" s="1411">
        <f>IF(ISERROR(VLOOKUP(VLOOKUP($A39, 'E4 TB Allocation Details'!$A$18:$L$205, MATCH("A &amp; G ID", 'E4 TB Allocation Details'!$A$18:$L$18, 0),FALSE), 'E2 Allocators'!$B$15:$W$361, MATCH('O5 Details by Class &amp; Accounts'!CJ$18, 'E2 Allocators'!$B$15:$W$15, 0),FALSE)*$E39), 0, VLOOKUP(VLOOKUP($A39, 'E4 TB Allocation Details'!$A$18:$L$205, MATCH("A &amp; G ID", 'E4 TB Allocation Details'!$A$18:$L$18, 0),FALSE), 'E2 Allocators'!$B$15:$W$361, MATCH('O5 Details by Class &amp; Accounts'!CJ$18, 'E2 Allocators'!$B$15:$W$15, 0),FALSE)*$E39)</f>
        <v>0</v>
      </c>
      <c r="CK39" s="1411">
        <f>IF(ISERROR(VLOOKUP(VLOOKUP($A39, 'E4 TB Allocation Details'!$A$18:$L$205, MATCH("A &amp; G ID", 'E4 TB Allocation Details'!$A$18:$L$18, 0),FALSE), 'E2 Allocators'!$B$15:$W$361, MATCH('O5 Details by Class &amp; Accounts'!CK$18, 'E2 Allocators'!$B$15:$W$15, 0),FALSE)*$E39), 0, VLOOKUP(VLOOKUP($A39, 'E4 TB Allocation Details'!$A$18:$L$205, MATCH("A &amp; G ID", 'E4 TB Allocation Details'!$A$18:$L$18, 0),FALSE), 'E2 Allocators'!$B$15:$W$361, MATCH('O5 Details by Class &amp; Accounts'!CK$18, 'E2 Allocators'!$B$15:$W$15, 0),FALSE)*$E39)</f>
        <v>0</v>
      </c>
      <c r="CL39" s="1411">
        <f>IF(ISERROR(VLOOKUP(VLOOKUP($A39, 'E4 TB Allocation Details'!$A$18:$L$205, MATCH("A &amp; G ID", 'E4 TB Allocation Details'!$A$18:$L$18, 0),FALSE), 'E2 Allocators'!$B$15:$W$361, MATCH('O5 Details by Class &amp; Accounts'!CL$18, 'E2 Allocators'!$B$15:$W$15, 0),FALSE)*$E39), 0, VLOOKUP(VLOOKUP($A39, 'E4 TB Allocation Details'!$A$18:$L$205, MATCH("A &amp; G ID", 'E4 TB Allocation Details'!$A$18:$L$18, 0),FALSE), 'E2 Allocators'!$B$15:$W$361, MATCH('O5 Details by Class &amp; Accounts'!CL$18, 'E2 Allocators'!$B$15:$W$15, 0),FALSE)*$E39)</f>
        <v>0</v>
      </c>
      <c r="CM39" s="1411">
        <f>IF(ISERROR(VLOOKUP(VLOOKUP($A39, 'E4 TB Allocation Details'!$A$18:$L$205, MATCH("A &amp; G ID", 'E4 TB Allocation Details'!$A$18:$L$18, 0),FALSE), 'E2 Allocators'!$B$15:$W$361, MATCH('O5 Details by Class &amp; Accounts'!CM$18, 'E2 Allocators'!$B$15:$W$15, 0),FALSE)*$E39), 0, VLOOKUP(VLOOKUP($A39, 'E4 TB Allocation Details'!$A$18:$L$205, MATCH("A &amp; G ID", 'E4 TB Allocation Details'!$A$18:$L$18, 0),FALSE), 'E2 Allocators'!$B$15:$W$361, MATCH('O5 Details by Class &amp; Accounts'!CM$18, 'E2 Allocators'!$B$15:$W$15, 0),FALSE)*$E39)</f>
        <v>0</v>
      </c>
      <c r="CN39" s="1411">
        <f t="shared" si="5"/>
        <v>0</v>
      </c>
      <c r="CO39" s="1791">
        <f t="shared" si="4"/>
        <v>0</v>
      </c>
      <c r="CQ39" s="2086" t="s">
        <v>1137</v>
      </c>
    </row>
    <row r="40" spans="1:95" s="80" customFormat="1" ht="12.75">
      <c r="A40" s="1174" t="s">
        <v>1266</v>
      </c>
      <c r="B40" s="1175" t="s">
        <v>1033</v>
      </c>
      <c r="C40" s="1788">
        <f>IF(ISERROR(VLOOKUP($A40,'I3 TB Data'!$A$23:$H$458,MATCH('O5 Details by Class &amp; Accounts'!$C$18, 'I3 TB Data'!$A$23:$H$23,0),0)), 0, VLOOKUP($A40,'I3 TB Data'!$A$23:$H$458,MATCH('O5 Details by Class &amp; Accounts'!$C$18,'I3 TB Data'!$A$23:$H$23,0),0))</f>
        <v>0</v>
      </c>
      <c r="D40" s="1789">
        <f>'I4 BO ASSETS'!E37</f>
        <v>0</v>
      </c>
      <c r="E40" s="1788">
        <f t="shared" si="6"/>
        <v>0</v>
      </c>
      <c r="F40" s="1790">
        <f>IF(ISERROR(VLOOKUP($A40, 'E1 Categorization'!A33:E122, MATCH("Customer Component", 'E1 Categorization'!$A$33:$E$33,0), 0)), 0, IF(VLOOKUP($A40, 'E1 Categorization'!A33:E122, MATCH("Customer Component", 'E1 Categorization'!$A$33:$E$33,0), 0)=0, 'O5 Details by Class &amp; Accounts'!$E40, IF(AND(VLOOKUP($A40, 'E1 Categorization'!A33:E122, MATCH("Customer Component", 'E1 Categorization'!$A$33:$E$33,0), 0) &gt;0, VLOOKUP($A40, 'E1 Categorization'!A33:E122, MATCH("Customer Component", 'E1 Categorization'!$A$33:$E$33,0), 0)&lt;1), 'O5 Details by Class &amp; Accounts'!$E40*(1-VLOOKUP($A40, 'E1 Categorization'!A33:E122, MATCH("Customer Component", 'E1 Categorization'!$A$33:$E$33,0), 0)), 0)))</f>
        <v>0</v>
      </c>
      <c r="G40" s="1790">
        <f>IF(ISERROR(VLOOKUP($A40, 'E1 Categorization'!A33:E122, MATCH("Customer Component", 'E1 Categorization'!$A$33:$E$33,0), 0)),0, IF(VLOOKUP($A40, 'E1 Categorization'!A33:E122, MATCH("Customer Component", 'E1 Categorization'!$A$33:$E$33,0), 0)=0, 0, IF(AND(VLOOKUP($A40, 'E1 Categorization'!A33:E122, MATCH("Customer Component", 'E1 Categorization'!$A$33:$E$33,0), 0) &gt;0, VLOOKUP($A40, 'E1 Categorization'!A33:E122, MATCH("Customer Component", 'E1 Categorization'!$A$33:$E$33,0), 0)&lt;1), 'O5 Details by Class &amp; Accounts'!$E40*(VLOOKUP($A40, 'E1 Categorization'!A33:E122, MATCH("Customer Component", 'E1 Categorization'!$A$33:$E$33,0), 0)), 'O5 Details by Class &amp; Accounts'!$E40)))</f>
        <v>0</v>
      </c>
      <c r="H40" s="1411">
        <f t="shared" si="0"/>
        <v>0</v>
      </c>
      <c r="I40" s="1411">
        <f>IF(ISERROR(VLOOKUP(VLOOKUP($A40, 'E4 TB Allocation Details'!$A$18:$L$205, MATCH("Demand ID", 'E4 TB Allocation Details'!$A$18:$L$18, 0),FALSE), 'E2 Allocators'!$B$15:$W$361, MATCH('O5 Details by Class &amp; Accounts'!I$18, 'E2 Allocators'!$B$15:$W$15, 0),FALSE)*$F40), 0, VLOOKUP(VLOOKUP($A40, 'E4 TB Allocation Details'!$A$18:$L$205, MATCH("Demand ID", 'E4 TB Allocation Details'!$A$18:$L$18, 0),FALSE), 'E2 Allocators'!$B$15:$W$361, MATCH('O5 Details by Class &amp; Accounts'!I$18, 'E2 Allocators'!$B$15:$W$15, 0),FALSE)*$F40)</f>
        <v>0</v>
      </c>
      <c r="J40" s="1411">
        <f>IF(ISERROR(VLOOKUP(VLOOKUP($A40, 'E4 TB Allocation Details'!$A$18:$L$205, MATCH("Demand ID", 'E4 TB Allocation Details'!$A$18:$L$18, 0),FALSE), 'E2 Allocators'!$B$15:$W$361, MATCH('O5 Details by Class &amp; Accounts'!J$18, 'E2 Allocators'!$B$15:$W$15, 0),FALSE)*$F40), 0, VLOOKUP(VLOOKUP($A40, 'E4 TB Allocation Details'!$A$18:$L$205, MATCH("Demand ID", 'E4 TB Allocation Details'!$A$18:$L$18, 0),FALSE), 'E2 Allocators'!$B$15:$W$361, MATCH('O5 Details by Class &amp; Accounts'!J$18, 'E2 Allocators'!$B$15:$W$15, 0),FALSE)*$F40)</f>
        <v>0</v>
      </c>
      <c r="K40" s="1411">
        <f>IF(ISERROR(VLOOKUP(VLOOKUP($A40, 'E4 TB Allocation Details'!$A$18:$L$205, MATCH("Demand ID", 'E4 TB Allocation Details'!$A$18:$L$18, 0),FALSE), 'E2 Allocators'!$B$15:$W$361, MATCH('O5 Details by Class &amp; Accounts'!K$18, 'E2 Allocators'!$B$15:$W$15, 0),FALSE)*$F40), 0, VLOOKUP(VLOOKUP($A40, 'E4 TB Allocation Details'!$A$18:$L$205, MATCH("Demand ID", 'E4 TB Allocation Details'!$A$18:$L$18, 0),FALSE), 'E2 Allocators'!$B$15:$W$361, MATCH('O5 Details by Class &amp; Accounts'!K$18, 'E2 Allocators'!$B$15:$W$15, 0),FALSE)*$F40)</f>
        <v>0</v>
      </c>
      <c r="L40" s="1411">
        <f>IF(ISERROR(VLOOKUP(VLOOKUP($A40, 'E4 TB Allocation Details'!$A$18:$L$205, MATCH("Demand ID", 'E4 TB Allocation Details'!$A$18:$L$18, 0),FALSE), 'E2 Allocators'!$B$15:$W$361, MATCH('O5 Details by Class &amp; Accounts'!L$18, 'E2 Allocators'!$B$15:$W$15, 0),FALSE)*$F40), 0, VLOOKUP(VLOOKUP($A40, 'E4 TB Allocation Details'!$A$18:$L$205, MATCH("Demand ID", 'E4 TB Allocation Details'!$A$18:$L$18, 0),FALSE), 'E2 Allocators'!$B$15:$W$361, MATCH('O5 Details by Class &amp; Accounts'!L$18, 'E2 Allocators'!$B$15:$W$15, 0),FALSE)*$F40)</f>
        <v>0</v>
      </c>
      <c r="M40" s="1411">
        <f>IF(ISERROR(VLOOKUP(VLOOKUP($A40, 'E4 TB Allocation Details'!$A$18:$L$205, MATCH("Demand ID", 'E4 TB Allocation Details'!$A$18:$L$18, 0),FALSE), 'E2 Allocators'!$B$15:$W$361, MATCH('O5 Details by Class &amp; Accounts'!M$18, 'E2 Allocators'!$B$15:$W$15, 0),FALSE)*$F40), 0, VLOOKUP(VLOOKUP($A40, 'E4 TB Allocation Details'!$A$18:$L$205, MATCH("Demand ID", 'E4 TB Allocation Details'!$A$18:$L$18, 0),FALSE), 'E2 Allocators'!$B$15:$W$361, MATCH('O5 Details by Class &amp; Accounts'!M$18, 'E2 Allocators'!$B$15:$W$15, 0),FALSE)*$F40)</f>
        <v>0</v>
      </c>
      <c r="N40" s="1411">
        <f>IF(ISERROR(VLOOKUP(VLOOKUP($A40, 'E4 TB Allocation Details'!$A$18:$L$205, MATCH("Demand ID", 'E4 TB Allocation Details'!$A$18:$L$18, 0),FALSE), 'E2 Allocators'!$B$15:$W$361, MATCH('O5 Details by Class &amp; Accounts'!N$18, 'E2 Allocators'!$B$15:$W$15, 0),FALSE)*$F40), 0, VLOOKUP(VLOOKUP($A40, 'E4 TB Allocation Details'!$A$18:$L$205, MATCH("Demand ID", 'E4 TB Allocation Details'!$A$18:$L$18, 0),FALSE), 'E2 Allocators'!$B$15:$W$361, MATCH('O5 Details by Class &amp; Accounts'!N$18, 'E2 Allocators'!$B$15:$W$15, 0),FALSE)*$F40)</f>
        <v>0</v>
      </c>
      <c r="O40" s="1411">
        <f>IF(ISERROR(VLOOKUP(VLOOKUP($A40, 'E4 TB Allocation Details'!$A$18:$L$205, MATCH("Demand ID", 'E4 TB Allocation Details'!$A$18:$L$18, 0),FALSE), 'E2 Allocators'!$B$15:$W$361, MATCH('O5 Details by Class &amp; Accounts'!O$18, 'E2 Allocators'!$B$15:$W$15, 0),FALSE)*$F40), 0, VLOOKUP(VLOOKUP($A40, 'E4 TB Allocation Details'!$A$18:$L$205, MATCH("Demand ID", 'E4 TB Allocation Details'!$A$18:$L$18, 0),FALSE), 'E2 Allocators'!$B$15:$W$361, MATCH('O5 Details by Class &amp; Accounts'!O$18, 'E2 Allocators'!$B$15:$W$15, 0),FALSE)*$F40)</f>
        <v>0</v>
      </c>
      <c r="P40" s="1411">
        <f>IF(ISERROR(VLOOKUP(VLOOKUP($A40, 'E4 TB Allocation Details'!$A$18:$L$205, MATCH("Demand ID", 'E4 TB Allocation Details'!$A$18:$L$18, 0),FALSE), 'E2 Allocators'!$B$15:$W$361, MATCH('O5 Details by Class &amp; Accounts'!P$18, 'E2 Allocators'!$B$15:$W$15, 0),FALSE)*$F40), 0, VLOOKUP(VLOOKUP($A40, 'E4 TB Allocation Details'!$A$18:$L$205, MATCH("Demand ID", 'E4 TB Allocation Details'!$A$18:$L$18, 0),FALSE), 'E2 Allocators'!$B$15:$W$361, MATCH('O5 Details by Class &amp; Accounts'!P$18, 'E2 Allocators'!$B$15:$W$15, 0),FALSE)*$F40)</f>
        <v>0</v>
      </c>
      <c r="Q40" s="1411">
        <f>IF(ISERROR(VLOOKUP(VLOOKUP($A40, 'E4 TB Allocation Details'!$A$18:$L$205, MATCH("Demand ID", 'E4 TB Allocation Details'!$A$18:$L$18, 0),FALSE), 'E2 Allocators'!$B$15:$W$361, MATCH('O5 Details by Class &amp; Accounts'!Q$18, 'E2 Allocators'!$B$15:$W$15, 0),FALSE)*$F40), 0, VLOOKUP(VLOOKUP($A40, 'E4 TB Allocation Details'!$A$18:$L$205, MATCH("Demand ID", 'E4 TB Allocation Details'!$A$18:$L$18, 0),FALSE), 'E2 Allocators'!$B$15:$W$361, MATCH('O5 Details by Class &amp; Accounts'!Q$18, 'E2 Allocators'!$B$15:$W$15, 0),FALSE)*$F40)</f>
        <v>0</v>
      </c>
      <c r="R40" s="1411">
        <f>IF(ISERROR(VLOOKUP(VLOOKUP($A40, 'E4 TB Allocation Details'!$A$18:$L$205, MATCH("Demand ID", 'E4 TB Allocation Details'!$A$18:$L$18, 0),FALSE), 'E2 Allocators'!$B$15:$W$361, MATCH('O5 Details by Class &amp; Accounts'!R$18, 'E2 Allocators'!$B$15:$W$15, 0),FALSE)*$F40), 0, VLOOKUP(VLOOKUP($A40, 'E4 TB Allocation Details'!$A$18:$L$205, MATCH("Demand ID", 'E4 TB Allocation Details'!$A$18:$L$18, 0),FALSE), 'E2 Allocators'!$B$15:$W$361, MATCH('O5 Details by Class &amp; Accounts'!R$18, 'E2 Allocators'!$B$15:$W$15, 0),FALSE)*$F40)</f>
        <v>0</v>
      </c>
      <c r="S40" s="1411">
        <f>IF(ISERROR(VLOOKUP(VLOOKUP($A40, 'E4 TB Allocation Details'!$A$18:$L$205, MATCH("Demand ID", 'E4 TB Allocation Details'!$A$18:$L$18, 0),FALSE), 'E2 Allocators'!$B$15:$W$361, MATCH('O5 Details by Class &amp; Accounts'!S$18, 'E2 Allocators'!$B$15:$W$15, 0),FALSE)*$F40), 0, VLOOKUP(VLOOKUP($A40, 'E4 TB Allocation Details'!$A$18:$L$205, MATCH("Demand ID", 'E4 TB Allocation Details'!$A$18:$L$18, 0),FALSE), 'E2 Allocators'!$B$15:$W$361, MATCH('O5 Details by Class &amp; Accounts'!S$18, 'E2 Allocators'!$B$15:$W$15, 0),FALSE)*$F40)</f>
        <v>0</v>
      </c>
      <c r="T40" s="1411">
        <f>IF(ISERROR(VLOOKUP(VLOOKUP($A40, 'E4 TB Allocation Details'!$A$18:$L$205, MATCH("Demand ID", 'E4 TB Allocation Details'!$A$18:$L$18, 0),FALSE), 'E2 Allocators'!$B$15:$W$361, MATCH('O5 Details by Class &amp; Accounts'!T$18, 'E2 Allocators'!$B$15:$W$15, 0),FALSE)*$F40), 0, VLOOKUP(VLOOKUP($A40, 'E4 TB Allocation Details'!$A$18:$L$205, MATCH("Demand ID", 'E4 TB Allocation Details'!$A$18:$L$18, 0),FALSE), 'E2 Allocators'!$B$15:$W$361, MATCH('O5 Details by Class &amp; Accounts'!T$18, 'E2 Allocators'!$B$15:$W$15, 0),FALSE)*$F40)</f>
        <v>0</v>
      </c>
      <c r="U40" s="1411">
        <f>IF(ISERROR(VLOOKUP(VLOOKUP($A40, 'E4 TB Allocation Details'!$A$18:$L$205, MATCH("Demand ID", 'E4 TB Allocation Details'!$A$18:$L$18, 0),FALSE), 'E2 Allocators'!$B$15:$W$361, MATCH('O5 Details by Class &amp; Accounts'!U$18, 'E2 Allocators'!$B$15:$W$15, 0),FALSE)*$F40), 0, VLOOKUP(VLOOKUP($A40, 'E4 TB Allocation Details'!$A$18:$L$205, MATCH("Demand ID", 'E4 TB Allocation Details'!$A$18:$L$18, 0),FALSE), 'E2 Allocators'!$B$15:$W$361, MATCH('O5 Details by Class &amp; Accounts'!U$18, 'E2 Allocators'!$B$15:$W$15, 0),FALSE)*$F40)</f>
        <v>0</v>
      </c>
      <c r="V40" s="1411">
        <f>IF(ISERROR(VLOOKUP(VLOOKUP($A40, 'E4 TB Allocation Details'!$A$18:$L$205, MATCH("Demand ID", 'E4 TB Allocation Details'!$A$18:$L$18, 0),FALSE), 'E2 Allocators'!$B$15:$W$361, MATCH('O5 Details by Class &amp; Accounts'!V$18, 'E2 Allocators'!$B$15:$W$15, 0),FALSE)*$F40), 0, VLOOKUP(VLOOKUP($A40, 'E4 TB Allocation Details'!$A$18:$L$205, MATCH("Demand ID", 'E4 TB Allocation Details'!$A$18:$L$18, 0),FALSE), 'E2 Allocators'!$B$15:$W$361, MATCH('O5 Details by Class &amp; Accounts'!V$18, 'E2 Allocators'!$B$15:$W$15, 0),FALSE)*$F40)</f>
        <v>0</v>
      </c>
      <c r="W40" s="1411">
        <f>IF(ISERROR(VLOOKUP(VLOOKUP($A40, 'E4 TB Allocation Details'!$A$18:$L$205, MATCH("Demand ID", 'E4 TB Allocation Details'!$A$18:$L$18, 0),FALSE), 'E2 Allocators'!$B$15:$W$361, MATCH('O5 Details by Class &amp; Accounts'!W$18, 'E2 Allocators'!$B$15:$W$15, 0),FALSE)*$F40), 0, VLOOKUP(VLOOKUP($A40, 'E4 TB Allocation Details'!$A$18:$L$205, MATCH("Demand ID", 'E4 TB Allocation Details'!$A$18:$L$18, 0),FALSE), 'E2 Allocators'!$B$15:$W$361, MATCH('O5 Details by Class &amp; Accounts'!W$18, 'E2 Allocators'!$B$15:$W$15, 0),FALSE)*$F40)</f>
        <v>0</v>
      </c>
      <c r="X40" s="1411">
        <f>IF(ISERROR(VLOOKUP(VLOOKUP($A40, 'E4 TB Allocation Details'!$A$18:$L$205, MATCH("Demand ID", 'E4 TB Allocation Details'!$A$18:$L$18, 0),FALSE), 'E2 Allocators'!$B$15:$W$361, MATCH('O5 Details by Class &amp; Accounts'!X$18, 'E2 Allocators'!$B$15:$W$15, 0),FALSE)*$F40), 0, VLOOKUP(VLOOKUP($A40, 'E4 TB Allocation Details'!$A$18:$L$205, MATCH("Demand ID", 'E4 TB Allocation Details'!$A$18:$L$18, 0),FALSE), 'E2 Allocators'!$B$15:$W$361, MATCH('O5 Details by Class &amp; Accounts'!X$18, 'E2 Allocators'!$B$15:$W$15, 0),FALSE)*$F40)</f>
        <v>0</v>
      </c>
      <c r="Y40" s="1411">
        <f>IF(ISERROR(VLOOKUP(VLOOKUP($A40, 'E4 TB Allocation Details'!$A$18:$L$205, MATCH("Demand ID", 'E4 TB Allocation Details'!$A$18:$L$18, 0),FALSE), 'E2 Allocators'!$B$15:$W$361, MATCH('O5 Details by Class &amp; Accounts'!Y$18, 'E2 Allocators'!$B$15:$W$15, 0),FALSE)*$F40), 0, VLOOKUP(VLOOKUP($A40, 'E4 TB Allocation Details'!$A$18:$L$205, MATCH("Demand ID", 'E4 TB Allocation Details'!$A$18:$L$18, 0),FALSE), 'E2 Allocators'!$B$15:$W$361, MATCH('O5 Details by Class &amp; Accounts'!Y$18, 'E2 Allocators'!$B$15:$W$15, 0),FALSE)*$F40)</f>
        <v>0</v>
      </c>
      <c r="Z40" s="1411">
        <f>IF(ISERROR(VLOOKUP(VLOOKUP($A40, 'E4 TB Allocation Details'!$A$18:$L$205, MATCH("Demand ID", 'E4 TB Allocation Details'!$A$18:$L$18, 0),FALSE), 'E2 Allocators'!$B$15:$W$361, MATCH('O5 Details by Class &amp; Accounts'!Z$18, 'E2 Allocators'!$B$15:$W$15, 0),FALSE)*$F40), 0, VLOOKUP(VLOOKUP($A40, 'E4 TB Allocation Details'!$A$18:$L$205, MATCH("Demand ID", 'E4 TB Allocation Details'!$A$18:$L$18, 0),FALSE), 'E2 Allocators'!$B$15:$W$361, MATCH('O5 Details by Class &amp; Accounts'!Z$18, 'E2 Allocators'!$B$15:$W$15, 0),FALSE)*$F40)</f>
        <v>0</v>
      </c>
      <c r="AA40" s="1411">
        <f>IF(ISERROR(VLOOKUP(VLOOKUP($A40, 'E4 TB Allocation Details'!$A$18:$L$205, MATCH("Demand ID", 'E4 TB Allocation Details'!$A$18:$L$18, 0),FALSE), 'E2 Allocators'!$B$15:$W$361, MATCH('O5 Details by Class &amp; Accounts'!AA$18, 'E2 Allocators'!$B$15:$W$15, 0),FALSE)*$F40), 0, VLOOKUP(VLOOKUP($A40, 'E4 TB Allocation Details'!$A$18:$L$205, MATCH("Demand ID", 'E4 TB Allocation Details'!$A$18:$L$18, 0),FALSE), 'E2 Allocators'!$B$15:$W$361, MATCH('O5 Details by Class &amp; Accounts'!AA$18, 'E2 Allocators'!$B$15:$W$15, 0),FALSE)*$F40)</f>
        <v>0</v>
      </c>
      <c r="AB40" s="1411">
        <f>IF(ISERROR(VLOOKUP(VLOOKUP($A40, 'E4 TB Allocation Details'!$A$18:$L$205, MATCH("Demand ID", 'E4 TB Allocation Details'!$A$18:$L$18, 0),FALSE), 'E2 Allocators'!$B$15:$W$361, MATCH('O5 Details by Class &amp; Accounts'!AB$18, 'E2 Allocators'!$B$15:$W$15, 0),FALSE)*$F40), 0, VLOOKUP(VLOOKUP($A40, 'E4 TB Allocation Details'!$A$18:$L$205, MATCH("Demand ID", 'E4 TB Allocation Details'!$A$18:$L$18, 0),FALSE), 'E2 Allocators'!$B$15:$W$361, MATCH('O5 Details by Class &amp; Accounts'!AB$18, 'E2 Allocators'!$B$15:$W$15, 0),FALSE)*$F40)</f>
        <v>0</v>
      </c>
      <c r="AC40" s="1411">
        <f t="shared" si="1"/>
        <v>0</v>
      </c>
      <c r="AD40" s="1411">
        <f>IF(ISERROR(VLOOKUP(VLOOKUP($A40, 'E4 TB Allocation Details'!$A$18:$L$205, MATCH("Customer ID", 'E4 TB Allocation Details'!$A$18:$L$18, 0),FALSE), 'E2 Allocators'!$B$15:$W$361, MATCH('O5 Details by Class &amp; Accounts'!AD$18, 'E2 Allocators'!$B$15:$W$15, 0),FALSE)*$G40), 0, VLOOKUP(VLOOKUP($A40, 'E4 TB Allocation Details'!$A$18:$L$205, MATCH("Customer ID", 'E4 TB Allocation Details'!$A$18:$L$18, 0),FALSE), 'E2 Allocators'!$B$15:$W$361, MATCH('O5 Details by Class &amp; Accounts'!AD$18, 'E2 Allocators'!$B$15:$W$15, 0),FALSE)*$G40)</f>
        <v>0</v>
      </c>
      <c r="AE40" s="1411">
        <f>IF(ISERROR(VLOOKUP(VLOOKUP($A40, 'E4 TB Allocation Details'!$A$18:$L$205, MATCH("Customer ID", 'E4 TB Allocation Details'!$A$18:$L$18, 0),FALSE), 'E2 Allocators'!$B$15:$W$361, MATCH('O5 Details by Class &amp; Accounts'!AE$18, 'E2 Allocators'!$B$15:$W$15, 0),FALSE)*$G40), 0, VLOOKUP(VLOOKUP($A40, 'E4 TB Allocation Details'!$A$18:$L$205, MATCH("Customer ID", 'E4 TB Allocation Details'!$A$18:$L$18, 0),FALSE), 'E2 Allocators'!$B$15:$W$361, MATCH('O5 Details by Class &amp; Accounts'!AE$18, 'E2 Allocators'!$B$15:$W$15, 0),FALSE)*$G40)</f>
        <v>0</v>
      </c>
      <c r="AF40" s="1411">
        <f>IF(ISERROR(VLOOKUP(VLOOKUP($A40, 'E4 TB Allocation Details'!$A$18:$L$205, MATCH("Customer ID", 'E4 TB Allocation Details'!$A$18:$L$18, 0),FALSE), 'E2 Allocators'!$B$15:$W$361, MATCH('O5 Details by Class &amp; Accounts'!AF$18, 'E2 Allocators'!$B$15:$W$15, 0),FALSE)*$G40), 0, VLOOKUP(VLOOKUP($A40, 'E4 TB Allocation Details'!$A$18:$L$205, MATCH("Customer ID", 'E4 TB Allocation Details'!$A$18:$L$18, 0),FALSE), 'E2 Allocators'!$B$15:$W$361, MATCH('O5 Details by Class &amp; Accounts'!AF$18, 'E2 Allocators'!$B$15:$W$15, 0),FALSE)*$G40)</f>
        <v>0</v>
      </c>
      <c r="AG40" s="1411">
        <f>IF(ISERROR(VLOOKUP(VLOOKUP($A40, 'E4 TB Allocation Details'!$A$18:$L$205, MATCH("Customer ID", 'E4 TB Allocation Details'!$A$18:$L$18, 0),FALSE), 'E2 Allocators'!$B$15:$W$361, MATCH('O5 Details by Class &amp; Accounts'!AG$18, 'E2 Allocators'!$B$15:$W$15, 0),FALSE)*$G40), 0, VLOOKUP(VLOOKUP($A40, 'E4 TB Allocation Details'!$A$18:$L$205, MATCH("Customer ID", 'E4 TB Allocation Details'!$A$18:$L$18, 0),FALSE), 'E2 Allocators'!$B$15:$W$361, MATCH('O5 Details by Class &amp; Accounts'!AG$18, 'E2 Allocators'!$B$15:$W$15, 0),FALSE)*$G40)</f>
        <v>0</v>
      </c>
      <c r="AH40" s="1411">
        <f>IF(ISERROR(VLOOKUP(VLOOKUP($A40, 'E4 TB Allocation Details'!$A$18:$L$205, MATCH("Customer ID", 'E4 TB Allocation Details'!$A$18:$L$18, 0),FALSE), 'E2 Allocators'!$B$15:$W$361, MATCH('O5 Details by Class &amp; Accounts'!AH$18, 'E2 Allocators'!$B$15:$W$15, 0),FALSE)*$G40), 0, VLOOKUP(VLOOKUP($A40, 'E4 TB Allocation Details'!$A$18:$L$205, MATCH("Customer ID", 'E4 TB Allocation Details'!$A$18:$L$18, 0),FALSE), 'E2 Allocators'!$B$15:$W$361, MATCH('O5 Details by Class &amp; Accounts'!AH$18, 'E2 Allocators'!$B$15:$W$15, 0),FALSE)*$G40)</f>
        <v>0</v>
      </c>
      <c r="AI40" s="1411">
        <f>IF(ISERROR(VLOOKUP(VLOOKUP($A40, 'E4 TB Allocation Details'!$A$18:$L$205, MATCH("Customer ID", 'E4 TB Allocation Details'!$A$18:$L$18, 0),FALSE), 'E2 Allocators'!$B$15:$W$361, MATCH('O5 Details by Class &amp; Accounts'!AI$18, 'E2 Allocators'!$B$15:$W$15, 0),FALSE)*$G40), 0, VLOOKUP(VLOOKUP($A40, 'E4 TB Allocation Details'!$A$18:$L$205, MATCH("Customer ID", 'E4 TB Allocation Details'!$A$18:$L$18, 0),FALSE), 'E2 Allocators'!$B$15:$W$361, MATCH('O5 Details by Class &amp; Accounts'!AI$18, 'E2 Allocators'!$B$15:$W$15, 0),FALSE)*$G40)</f>
        <v>0</v>
      </c>
      <c r="AJ40" s="1411">
        <f>IF(ISERROR(VLOOKUP(VLOOKUP($A40, 'E4 TB Allocation Details'!$A$18:$L$205, MATCH("Customer ID", 'E4 TB Allocation Details'!$A$18:$L$18, 0),FALSE), 'E2 Allocators'!$B$15:$W$361, MATCH('O5 Details by Class &amp; Accounts'!AJ$18, 'E2 Allocators'!$B$15:$W$15, 0),FALSE)*$G40), 0, VLOOKUP(VLOOKUP($A40, 'E4 TB Allocation Details'!$A$18:$L$205, MATCH("Customer ID", 'E4 TB Allocation Details'!$A$18:$L$18, 0),FALSE), 'E2 Allocators'!$B$15:$W$361, MATCH('O5 Details by Class &amp; Accounts'!AJ$18, 'E2 Allocators'!$B$15:$W$15, 0),FALSE)*$G40)</f>
        <v>0</v>
      </c>
      <c r="AK40" s="1411">
        <f>IF(ISERROR(VLOOKUP(VLOOKUP($A40, 'E4 TB Allocation Details'!$A$18:$L$205, MATCH("Customer ID", 'E4 TB Allocation Details'!$A$18:$L$18, 0),FALSE), 'E2 Allocators'!$B$15:$W$361, MATCH('O5 Details by Class &amp; Accounts'!AK$18, 'E2 Allocators'!$B$15:$W$15, 0),FALSE)*$G40), 0, VLOOKUP(VLOOKUP($A40, 'E4 TB Allocation Details'!$A$18:$L$205, MATCH("Customer ID", 'E4 TB Allocation Details'!$A$18:$L$18, 0),FALSE), 'E2 Allocators'!$B$15:$W$361, MATCH('O5 Details by Class &amp; Accounts'!AK$18, 'E2 Allocators'!$B$15:$W$15, 0),FALSE)*$G40)</f>
        <v>0</v>
      </c>
      <c r="AL40" s="1411">
        <f>IF(ISERROR(VLOOKUP(VLOOKUP($A40, 'E4 TB Allocation Details'!$A$18:$L$205, MATCH("Customer ID", 'E4 TB Allocation Details'!$A$18:$L$18, 0),FALSE), 'E2 Allocators'!$B$15:$W$361, MATCH('O5 Details by Class &amp; Accounts'!AL$18, 'E2 Allocators'!$B$15:$W$15, 0),FALSE)*$G40), 0, VLOOKUP(VLOOKUP($A40, 'E4 TB Allocation Details'!$A$18:$L$205, MATCH("Customer ID", 'E4 TB Allocation Details'!$A$18:$L$18, 0),FALSE), 'E2 Allocators'!$B$15:$W$361, MATCH('O5 Details by Class &amp; Accounts'!AL$18, 'E2 Allocators'!$B$15:$W$15, 0),FALSE)*$G40)</f>
        <v>0</v>
      </c>
      <c r="AM40" s="1411">
        <f>IF(ISERROR(VLOOKUP(VLOOKUP($A40, 'E4 TB Allocation Details'!$A$18:$L$205, MATCH("Customer ID", 'E4 TB Allocation Details'!$A$18:$L$18, 0),FALSE), 'E2 Allocators'!$B$15:$W$361, MATCH('O5 Details by Class &amp; Accounts'!AM$18, 'E2 Allocators'!$B$15:$W$15, 0),FALSE)*$G40), 0, VLOOKUP(VLOOKUP($A40, 'E4 TB Allocation Details'!$A$18:$L$205, MATCH("Customer ID", 'E4 TB Allocation Details'!$A$18:$L$18, 0),FALSE), 'E2 Allocators'!$B$15:$W$361, MATCH('O5 Details by Class &amp; Accounts'!AM$18, 'E2 Allocators'!$B$15:$W$15, 0),FALSE)*$G40)</f>
        <v>0</v>
      </c>
      <c r="AN40" s="1411">
        <f>IF(ISERROR(VLOOKUP(VLOOKUP($A40, 'E4 TB Allocation Details'!$A$18:$L$205, MATCH("Customer ID", 'E4 TB Allocation Details'!$A$18:$L$18, 0),FALSE), 'E2 Allocators'!$B$15:$W$361, MATCH('O5 Details by Class &amp; Accounts'!AN$18, 'E2 Allocators'!$B$15:$W$15, 0),FALSE)*$G40), 0, VLOOKUP(VLOOKUP($A40, 'E4 TB Allocation Details'!$A$18:$L$205, MATCH("Customer ID", 'E4 TB Allocation Details'!$A$18:$L$18, 0),FALSE), 'E2 Allocators'!$B$15:$W$361, MATCH('O5 Details by Class &amp; Accounts'!AN$18, 'E2 Allocators'!$B$15:$W$15, 0),FALSE)*$G40)</f>
        <v>0</v>
      </c>
      <c r="AO40" s="1411">
        <f>IF(ISERROR(VLOOKUP(VLOOKUP($A40, 'E4 TB Allocation Details'!$A$18:$L$205, MATCH("Customer ID", 'E4 TB Allocation Details'!$A$18:$L$18, 0),FALSE), 'E2 Allocators'!$B$15:$W$361, MATCH('O5 Details by Class &amp; Accounts'!AO$18, 'E2 Allocators'!$B$15:$W$15, 0),FALSE)*$G40), 0, VLOOKUP(VLOOKUP($A40, 'E4 TB Allocation Details'!$A$18:$L$205, MATCH("Customer ID", 'E4 TB Allocation Details'!$A$18:$L$18, 0),FALSE), 'E2 Allocators'!$B$15:$W$361, MATCH('O5 Details by Class &amp; Accounts'!AO$18, 'E2 Allocators'!$B$15:$W$15, 0),FALSE)*$G40)</f>
        <v>0</v>
      </c>
      <c r="AP40" s="1411">
        <f>IF(ISERROR(VLOOKUP(VLOOKUP($A40, 'E4 TB Allocation Details'!$A$18:$L$205, MATCH("Customer ID", 'E4 TB Allocation Details'!$A$18:$L$18, 0),FALSE), 'E2 Allocators'!$B$15:$W$361, MATCH('O5 Details by Class &amp; Accounts'!AP$18, 'E2 Allocators'!$B$15:$W$15, 0),FALSE)*$G40), 0, VLOOKUP(VLOOKUP($A40, 'E4 TB Allocation Details'!$A$18:$L$205, MATCH("Customer ID", 'E4 TB Allocation Details'!$A$18:$L$18, 0),FALSE), 'E2 Allocators'!$B$15:$W$361, MATCH('O5 Details by Class &amp; Accounts'!AP$18, 'E2 Allocators'!$B$15:$W$15, 0),FALSE)*$G40)</f>
        <v>0</v>
      </c>
      <c r="AQ40" s="1411">
        <f>IF(ISERROR(VLOOKUP(VLOOKUP($A40, 'E4 TB Allocation Details'!$A$18:$L$205, MATCH("Customer ID", 'E4 TB Allocation Details'!$A$18:$L$18, 0),FALSE), 'E2 Allocators'!$B$15:$W$361, MATCH('O5 Details by Class &amp; Accounts'!AQ$18, 'E2 Allocators'!$B$15:$W$15, 0),FALSE)*$G40), 0, VLOOKUP(VLOOKUP($A40, 'E4 TB Allocation Details'!$A$18:$L$205, MATCH("Customer ID", 'E4 TB Allocation Details'!$A$18:$L$18, 0),FALSE), 'E2 Allocators'!$B$15:$W$361, MATCH('O5 Details by Class &amp; Accounts'!AQ$18, 'E2 Allocators'!$B$15:$W$15, 0),FALSE)*$G40)</f>
        <v>0</v>
      </c>
      <c r="AR40" s="1411">
        <f>IF(ISERROR(VLOOKUP(VLOOKUP($A40, 'E4 TB Allocation Details'!$A$18:$L$205, MATCH("Customer ID", 'E4 TB Allocation Details'!$A$18:$L$18, 0),FALSE), 'E2 Allocators'!$B$15:$W$361, MATCH('O5 Details by Class &amp; Accounts'!AR$18, 'E2 Allocators'!$B$15:$W$15, 0),FALSE)*$G40), 0, VLOOKUP(VLOOKUP($A40, 'E4 TB Allocation Details'!$A$18:$L$205, MATCH("Customer ID", 'E4 TB Allocation Details'!$A$18:$L$18, 0),FALSE), 'E2 Allocators'!$B$15:$W$361, MATCH('O5 Details by Class &amp; Accounts'!AR$18, 'E2 Allocators'!$B$15:$W$15, 0),FALSE)*$G40)</f>
        <v>0</v>
      </c>
      <c r="AS40" s="1411">
        <f>IF(ISERROR(VLOOKUP(VLOOKUP($A40, 'E4 TB Allocation Details'!$A$18:$L$205, MATCH("Customer ID", 'E4 TB Allocation Details'!$A$18:$L$18, 0),FALSE), 'E2 Allocators'!$B$15:$W$361, MATCH('O5 Details by Class &amp; Accounts'!AS$18, 'E2 Allocators'!$B$15:$W$15, 0),FALSE)*$G40), 0, VLOOKUP(VLOOKUP($A40, 'E4 TB Allocation Details'!$A$18:$L$205, MATCH("Customer ID", 'E4 TB Allocation Details'!$A$18:$L$18, 0),FALSE), 'E2 Allocators'!$B$15:$W$361, MATCH('O5 Details by Class &amp; Accounts'!AS$18, 'E2 Allocators'!$B$15:$W$15, 0),FALSE)*$G40)</f>
        <v>0</v>
      </c>
      <c r="AT40" s="1411">
        <f>IF(ISERROR(VLOOKUP(VLOOKUP($A40, 'E4 TB Allocation Details'!$A$18:$L$205, MATCH("Customer ID", 'E4 TB Allocation Details'!$A$18:$L$18, 0),FALSE), 'E2 Allocators'!$B$15:$W$361, MATCH('O5 Details by Class &amp; Accounts'!AT$18, 'E2 Allocators'!$B$15:$W$15, 0),FALSE)*$G40), 0, VLOOKUP(VLOOKUP($A40, 'E4 TB Allocation Details'!$A$18:$L$205, MATCH("Customer ID", 'E4 TB Allocation Details'!$A$18:$L$18, 0),FALSE), 'E2 Allocators'!$B$15:$W$361, MATCH('O5 Details by Class &amp; Accounts'!AT$18, 'E2 Allocators'!$B$15:$W$15, 0),FALSE)*$G40)</f>
        <v>0</v>
      </c>
      <c r="AU40" s="1411">
        <f>IF(ISERROR(VLOOKUP(VLOOKUP($A40, 'E4 TB Allocation Details'!$A$18:$L$205, MATCH("Customer ID", 'E4 TB Allocation Details'!$A$18:$L$18, 0),FALSE), 'E2 Allocators'!$B$15:$W$361, MATCH('O5 Details by Class &amp; Accounts'!AU$18, 'E2 Allocators'!$B$15:$W$15, 0),FALSE)*$G40), 0, VLOOKUP(VLOOKUP($A40, 'E4 TB Allocation Details'!$A$18:$L$205, MATCH("Customer ID", 'E4 TB Allocation Details'!$A$18:$L$18, 0),FALSE), 'E2 Allocators'!$B$15:$W$361, MATCH('O5 Details by Class &amp; Accounts'!AU$18, 'E2 Allocators'!$B$15:$W$15, 0),FALSE)*$G40)</f>
        <v>0</v>
      </c>
      <c r="AV40" s="1411">
        <f>IF(ISERROR(VLOOKUP(VLOOKUP($A40, 'E4 TB Allocation Details'!$A$18:$L$205, MATCH("Customer ID", 'E4 TB Allocation Details'!$A$18:$L$18, 0),FALSE), 'E2 Allocators'!$B$15:$W$361, MATCH('O5 Details by Class &amp; Accounts'!AV$18, 'E2 Allocators'!$B$15:$W$15, 0),FALSE)*$G40), 0, VLOOKUP(VLOOKUP($A40, 'E4 TB Allocation Details'!$A$18:$L$205, MATCH("Customer ID", 'E4 TB Allocation Details'!$A$18:$L$18, 0),FALSE), 'E2 Allocators'!$B$15:$W$361, MATCH('O5 Details by Class &amp; Accounts'!AV$18, 'E2 Allocators'!$B$15:$W$15, 0),FALSE)*$G40)</f>
        <v>0</v>
      </c>
      <c r="AW40" s="1411">
        <f>IF(ISERROR(VLOOKUP(VLOOKUP($A40, 'E4 TB Allocation Details'!$A$18:$L$205, MATCH("Customer ID", 'E4 TB Allocation Details'!$A$18:$L$18, 0),FALSE), 'E2 Allocators'!$B$15:$W$361, MATCH('O5 Details by Class &amp; Accounts'!AW$18, 'E2 Allocators'!$B$15:$W$15, 0),FALSE)*$G40), 0, VLOOKUP(VLOOKUP($A40, 'E4 TB Allocation Details'!$A$18:$L$205, MATCH("Customer ID", 'E4 TB Allocation Details'!$A$18:$L$18, 0),FALSE), 'E2 Allocators'!$B$15:$W$361, MATCH('O5 Details by Class &amp; Accounts'!AW$18, 'E2 Allocators'!$B$15:$W$15, 0),FALSE)*$G40)</f>
        <v>0</v>
      </c>
      <c r="AX40" s="1411">
        <f t="shared" si="2"/>
        <v>0</v>
      </c>
      <c r="AY40" s="1411">
        <f>IF(ISERROR(VLOOKUP(VLOOKUP($A40, 'E4 TB Allocation Details'!$A$18:$L$205, MATCH("Misc ID", 'E4 TB Allocation Details'!$A$18:$L$18, 0),FALSE), 'E2 Allocators'!$B$15:$W$361, MATCH('O5 Details by Class &amp; Accounts'!AY$18, 'E2 Allocators'!$B$15:$W$15, 0),FALSE)*$E40), 0, VLOOKUP(VLOOKUP($A40, 'E4 TB Allocation Details'!$A$18:$L$205, MATCH("Misc ID", 'E4 TB Allocation Details'!$A$18:$L$18, 0),FALSE), 'E2 Allocators'!$B$15:$W$361, MATCH('O5 Details by Class &amp; Accounts'!AY$18, 'E2 Allocators'!$B$15:$W$15, 0),FALSE)*$E40)</f>
        <v>0</v>
      </c>
      <c r="AZ40" s="1411">
        <f>IF(ISERROR(VLOOKUP(VLOOKUP($A40, 'E4 TB Allocation Details'!$A$18:$L$205, MATCH("Misc ID", 'E4 TB Allocation Details'!$A$18:$L$18, 0),FALSE), 'E2 Allocators'!$B$15:$W$361, MATCH('O5 Details by Class &amp; Accounts'!AZ$18, 'E2 Allocators'!$B$15:$W$15, 0),FALSE)*$E40), 0, VLOOKUP(VLOOKUP($A40, 'E4 TB Allocation Details'!$A$18:$L$205, MATCH("Misc ID", 'E4 TB Allocation Details'!$A$18:$L$18, 0),FALSE), 'E2 Allocators'!$B$15:$W$361, MATCH('O5 Details by Class &amp; Accounts'!AZ$18, 'E2 Allocators'!$B$15:$W$15, 0),FALSE)*$E40)</f>
        <v>0</v>
      </c>
      <c r="BA40" s="1411">
        <f>IF(ISERROR(VLOOKUP(VLOOKUP($A40, 'E4 TB Allocation Details'!$A$18:$L$205, MATCH("Misc ID", 'E4 TB Allocation Details'!$A$18:$L$18, 0),FALSE), 'E2 Allocators'!$B$15:$W$361, MATCH('O5 Details by Class &amp; Accounts'!BA$18, 'E2 Allocators'!$B$15:$W$15, 0),FALSE)*$E40), 0, VLOOKUP(VLOOKUP($A40, 'E4 TB Allocation Details'!$A$18:$L$205, MATCH("Misc ID", 'E4 TB Allocation Details'!$A$18:$L$18, 0),FALSE), 'E2 Allocators'!$B$15:$W$361, MATCH('O5 Details by Class &amp; Accounts'!BA$18, 'E2 Allocators'!$B$15:$W$15, 0),FALSE)*$E40)</f>
        <v>0</v>
      </c>
      <c r="BB40" s="1411">
        <f>IF(ISERROR(VLOOKUP(VLOOKUP($A40, 'E4 TB Allocation Details'!$A$18:$L$205, MATCH("Misc ID", 'E4 TB Allocation Details'!$A$18:$L$18, 0),FALSE), 'E2 Allocators'!$B$15:$W$361, MATCH('O5 Details by Class &amp; Accounts'!BB$18, 'E2 Allocators'!$B$15:$W$15, 0),FALSE)*$E40), 0, VLOOKUP(VLOOKUP($A40, 'E4 TB Allocation Details'!$A$18:$L$205, MATCH("Misc ID", 'E4 TB Allocation Details'!$A$18:$L$18, 0),FALSE), 'E2 Allocators'!$B$15:$W$361, MATCH('O5 Details by Class &amp; Accounts'!BB$18, 'E2 Allocators'!$B$15:$W$15, 0),FALSE)*$E40)</f>
        <v>0</v>
      </c>
      <c r="BC40" s="1411">
        <f>IF(ISERROR(VLOOKUP(VLOOKUP($A40, 'E4 TB Allocation Details'!$A$18:$L$205, MATCH("Misc ID", 'E4 TB Allocation Details'!$A$18:$L$18, 0),FALSE), 'E2 Allocators'!$B$15:$W$361, MATCH('O5 Details by Class &amp; Accounts'!BC$18, 'E2 Allocators'!$B$15:$W$15, 0),FALSE)*$E40), 0, VLOOKUP(VLOOKUP($A40, 'E4 TB Allocation Details'!$A$18:$L$205, MATCH("Misc ID", 'E4 TB Allocation Details'!$A$18:$L$18, 0),FALSE), 'E2 Allocators'!$B$15:$W$361, MATCH('O5 Details by Class &amp; Accounts'!BC$18, 'E2 Allocators'!$B$15:$W$15, 0),FALSE)*$E40)</f>
        <v>0</v>
      </c>
      <c r="BD40" s="1411">
        <f>IF(ISERROR(VLOOKUP(VLOOKUP($A40, 'E4 TB Allocation Details'!$A$18:$L$205, MATCH("Misc ID", 'E4 TB Allocation Details'!$A$18:$L$18, 0),FALSE), 'E2 Allocators'!$B$15:$W$361, MATCH('O5 Details by Class &amp; Accounts'!BD$18, 'E2 Allocators'!$B$15:$W$15, 0),FALSE)*$E40), 0, VLOOKUP(VLOOKUP($A40, 'E4 TB Allocation Details'!$A$18:$L$205, MATCH("Misc ID", 'E4 TB Allocation Details'!$A$18:$L$18, 0),FALSE), 'E2 Allocators'!$B$15:$W$361, MATCH('O5 Details by Class &amp; Accounts'!BD$18, 'E2 Allocators'!$B$15:$W$15, 0),FALSE)*$E40)</f>
        <v>0</v>
      </c>
      <c r="BE40" s="1411">
        <f>IF(ISERROR(VLOOKUP(VLOOKUP($A40, 'E4 TB Allocation Details'!$A$18:$L$205, MATCH("Misc ID", 'E4 TB Allocation Details'!$A$18:$L$18, 0),FALSE), 'E2 Allocators'!$B$15:$W$361, MATCH('O5 Details by Class &amp; Accounts'!BE$18, 'E2 Allocators'!$B$15:$W$15, 0),FALSE)*$E40), 0, VLOOKUP(VLOOKUP($A40, 'E4 TB Allocation Details'!$A$18:$L$205, MATCH("Misc ID", 'E4 TB Allocation Details'!$A$18:$L$18, 0),FALSE), 'E2 Allocators'!$B$15:$W$361, MATCH('O5 Details by Class &amp; Accounts'!BE$18, 'E2 Allocators'!$B$15:$W$15, 0),FALSE)*$E40)</f>
        <v>0</v>
      </c>
      <c r="BF40" s="1411">
        <f>IF(ISERROR(VLOOKUP(VLOOKUP($A40, 'E4 TB Allocation Details'!$A$18:$L$205, MATCH("Misc ID", 'E4 TB Allocation Details'!$A$18:$L$18, 0),FALSE), 'E2 Allocators'!$B$15:$W$361, MATCH('O5 Details by Class &amp; Accounts'!BF$18, 'E2 Allocators'!$B$15:$W$15, 0),FALSE)*$E40), 0, VLOOKUP(VLOOKUP($A40, 'E4 TB Allocation Details'!$A$18:$L$205, MATCH("Misc ID", 'E4 TB Allocation Details'!$A$18:$L$18, 0),FALSE), 'E2 Allocators'!$B$15:$W$361, MATCH('O5 Details by Class &amp; Accounts'!BF$18, 'E2 Allocators'!$B$15:$W$15, 0),FALSE)*$E40)</f>
        <v>0</v>
      </c>
      <c r="BG40" s="1411">
        <f>IF(ISERROR(VLOOKUP(VLOOKUP($A40, 'E4 TB Allocation Details'!$A$18:$L$205, MATCH("Misc ID", 'E4 TB Allocation Details'!$A$18:$L$18, 0),FALSE), 'E2 Allocators'!$B$15:$W$361, MATCH('O5 Details by Class &amp; Accounts'!BG$18, 'E2 Allocators'!$B$15:$W$15, 0),FALSE)*$E40), 0, VLOOKUP(VLOOKUP($A40, 'E4 TB Allocation Details'!$A$18:$L$205, MATCH("Misc ID", 'E4 TB Allocation Details'!$A$18:$L$18, 0),FALSE), 'E2 Allocators'!$B$15:$W$361, MATCH('O5 Details by Class &amp; Accounts'!BG$18, 'E2 Allocators'!$B$15:$W$15, 0),FALSE)*$E40)</f>
        <v>0</v>
      </c>
      <c r="BH40" s="1411">
        <f>IF(ISERROR(VLOOKUP(VLOOKUP($A40, 'E4 TB Allocation Details'!$A$18:$L$205, MATCH("Misc ID", 'E4 TB Allocation Details'!$A$18:$L$18, 0),FALSE), 'E2 Allocators'!$B$15:$W$361, MATCH('O5 Details by Class &amp; Accounts'!BH$18, 'E2 Allocators'!$B$15:$W$15, 0),FALSE)*$E40), 0, VLOOKUP(VLOOKUP($A40, 'E4 TB Allocation Details'!$A$18:$L$205, MATCH("Misc ID", 'E4 TB Allocation Details'!$A$18:$L$18, 0),FALSE), 'E2 Allocators'!$B$15:$W$361, MATCH('O5 Details by Class &amp; Accounts'!BH$18, 'E2 Allocators'!$B$15:$W$15, 0),FALSE)*$E40)</f>
        <v>0</v>
      </c>
      <c r="BI40" s="1411">
        <f>IF(ISERROR(VLOOKUP(VLOOKUP($A40, 'E4 TB Allocation Details'!$A$18:$L$205, MATCH("Misc ID", 'E4 TB Allocation Details'!$A$18:$L$18, 0),FALSE), 'E2 Allocators'!$B$15:$W$361, MATCH('O5 Details by Class &amp; Accounts'!BI$18, 'E2 Allocators'!$B$15:$W$15, 0),FALSE)*$E40), 0, VLOOKUP(VLOOKUP($A40, 'E4 TB Allocation Details'!$A$18:$L$205, MATCH("Misc ID", 'E4 TB Allocation Details'!$A$18:$L$18, 0),FALSE), 'E2 Allocators'!$B$15:$W$361, MATCH('O5 Details by Class &amp; Accounts'!BI$18, 'E2 Allocators'!$B$15:$W$15, 0),FALSE)*$E40)</f>
        <v>0</v>
      </c>
      <c r="BJ40" s="1411">
        <f>IF(ISERROR(VLOOKUP(VLOOKUP($A40, 'E4 TB Allocation Details'!$A$18:$L$205, MATCH("Misc ID", 'E4 TB Allocation Details'!$A$18:$L$18, 0),FALSE), 'E2 Allocators'!$B$15:$W$361, MATCH('O5 Details by Class &amp; Accounts'!BJ$18, 'E2 Allocators'!$B$15:$W$15, 0),FALSE)*$E40), 0, VLOOKUP(VLOOKUP($A40, 'E4 TB Allocation Details'!$A$18:$L$205, MATCH("Misc ID", 'E4 TB Allocation Details'!$A$18:$L$18, 0),FALSE), 'E2 Allocators'!$B$15:$W$361, MATCH('O5 Details by Class &amp; Accounts'!BJ$18, 'E2 Allocators'!$B$15:$W$15, 0),FALSE)*$E40)</f>
        <v>0</v>
      </c>
      <c r="BK40" s="1411">
        <f>IF(ISERROR(VLOOKUP(VLOOKUP($A40, 'E4 TB Allocation Details'!$A$18:$L$205, MATCH("Misc ID", 'E4 TB Allocation Details'!$A$18:$L$18, 0),FALSE), 'E2 Allocators'!$B$15:$W$361, MATCH('O5 Details by Class &amp; Accounts'!BK$18, 'E2 Allocators'!$B$15:$W$15, 0),FALSE)*$E40), 0, VLOOKUP(VLOOKUP($A40, 'E4 TB Allocation Details'!$A$18:$L$205, MATCH("Misc ID", 'E4 TB Allocation Details'!$A$18:$L$18, 0),FALSE), 'E2 Allocators'!$B$15:$W$361, MATCH('O5 Details by Class &amp; Accounts'!BK$18, 'E2 Allocators'!$B$15:$W$15, 0),FALSE)*$E40)</f>
        <v>0</v>
      </c>
      <c r="BL40" s="1411">
        <f>IF(ISERROR(VLOOKUP(VLOOKUP($A40, 'E4 TB Allocation Details'!$A$18:$L$205, MATCH("Misc ID", 'E4 TB Allocation Details'!$A$18:$L$18, 0),FALSE), 'E2 Allocators'!$B$15:$W$361, MATCH('O5 Details by Class &amp; Accounts'!BL$18, 'E2 Allocators'!$B$15:$W$15, 0),FALSE)*$E40), 0, VLOOKUP(VLOOKUP($A40, 'E4 TB Allocation Details'!$A$18:$L$205, MATCH("Misc ID", 'E4 TB Allocation Details'!$A$18:$L$18, 0),FALSE), 'E2 Allocators'!$B$15:$W$361, MATCH('O5 Details by Class &amp; Accounts'!BL$18, 'E2 Allocators'!$B$15:$W$15, 0),FALSE)*$E40)</f>
        <v>0</v>
      </c>
      <c r="BM40" s="1411">
        <f>IF(ISERROR(VLOOKUP(VLOOKUP($A40, 'E4 TB Allocation Details'!$A$18:$L$205, MATCH("Misc ID", 'E4 TB Allocation Details'!$A$18:$L$18, 0),FALSE), 'E2 Allocators'!$B$15:$W$361, MATCH('O5 Details by Class &amp; Accounts'!BM$18, 'E2 Allocators'!$B$15:$W$15, 0),FALSE)*$E40), 0, VLOOKUP(VLOOKUP($A40, 'E4 TB Allocation Details'!$A$18:$L$205, MATCH("Misc ID", 'E4 TB Allocation Details'!$A$18:$L$18, 0),FALSE), 'E2 Allocators'!$B$15:$W$361, MATCH('O5 Details by Class &amp; Accounts'!BM$18, 'E2 Allocators'!$B$15:$W$15, 0),FALSE)*$E40)</f>
        <v>0</v>
      </c>
      <c r="BN40" s="1411">
        <f>IF(ISERROR(VLOOKUP(VLOOKUP($A40, 'E4 TB Allocation Details'!$A$18:$L$205, MATCH("Misc ID", 'E4 TB Allocation Details'!$A$18:$L$18, 0),FALSE), 'E2 Allocators'!$B$15:$W$361, MATCH('O5 Details by Class &amp; Accounts'!BN$18, 'E2 Allocators'!$B$15:$W$15, 0),FALSE)*$E40), 0, VLOOKUP(VLOOKUP($A40, 'E4 TB Allocation Details'!$A$18:$L$205, MATCH("Misc ID", 'E4 TB Allocation Details'!$A$18:$L$18, 0),FALSE), 'E2 Allocators'!$B$15:$W$361, MATCH('O5 Details by Class &amp; Accounts'!BN$18, 'E2 Allocators'!$B$15:$W$15, 0),FALSE)*$E40)</f>
        <v>0</v>
      </c>
      <c r="BO40" s="1411">
        <f>IF(ISERROR(VLOOKUP(VLOOKUP($A40, 'E4 TB Allocation Details'!$A$18:$L$205, MATCH("Misc ID", 'E4 TB Allocation Details'!$A$18:$L$18, 0),FALSE), 'E2 Allocators'!$B$15:$W$361, MATCH('O5 Details by Class &amp; Accounts'!BO$18, 'E2 Allocators'!$B$15:$W$15, 0),FALSE)*$E40), 0, VLOOKUP(VLOOKUP($A40, 'E4 TB Allocation Details'!$A$18:$L$205, MATCH("Misc ID", 'E4 TB Allocation Details'!$A$18:$L$18, 0),FALSE), 'E2 Allocators'!$B$15:$W$361, MATCH('O5 Details by Class &amp; Accounts'!BO$18, 'E2 Allocators'!$B$15:$W$15, 0),FALSE)*$E40)</f>
        <v>0</v>
      </c>
      <c r="BP40" s="1411">
        <f>IF(ISERROR(VLOOKUP(VLOOKUP($A40, 'E4 TB Allocation Details'!$A$18:$L$205, MATCH("Misc ID", 'E4 TB Allocation Details'!$A$18:$L$18, 0),FALSE), 'E2 Allocators'!$B$15:$W$361, MATCH('O5 Details by Class &amp; Accounts'!BP$18, 'E2 Allocators'!$B$15:$W$15, 0),FALSE)*$E40), 0, VLOOKUP(VLOOKUP($A40, 'E4 TB Allocation Details'!$A$18:$L$205, MATCH("Misc ID", 'E4 TB Allocation Details'!$A$18:$L$18, 0),FALSE), 'E2 Allocators'!$B$15:$W$361, MATCH('O5 Details by Class &amp; Accounts'!BP$18, 'E2 Allocators'!$B$15:$W$15, 0),FALSE)*$E40)</f>
        <v>0</v>
      </c>
      <c r="BQ40" s="1411">
        <f>IF(ISERROR(VLOOKUP(VLOOKUP($A40, 'E4 TB Allocation Details'!$A$18:$L$205, MATCH("Misc ID", 'E4 TB Allocation Details'!$A$18:$L$18, 0),FALSE), 'E2 Allocators'!$B$15:$W$361, MATCH('O5 Details by Class &amp; Accounts'!BQ$18, 'E2 Allocators'!$B$15:$W$15, 0),FALSE)*$E40), 0, VLOOKUP(VLOOKUP($A40, 'E4 TB Allocation Details'!$A$18:$L$205, MATCH("Misc ID", 'E4 TB Allocation Details'!$A$18:$L$18, 0),FALSE), 'E2 Allocators'!$B$15:$W$361, MATCH('O5 Details by Class &amp; Accounts'!BQ$18, 'E2 Allocators'!$B$15:$W$15, 0),FALSE)*$E40)</f>
        <v>0</v>
      </c>
      <c r="BR40" s="1411">
        <f>IF(ISERROR(VLOOKUP(VLOOKUP($A40, 'E4 TB Allocation Details'!$A$18:$L$205, MATCH("Misc ID", 'E4 TB Allocation Details'!$A$18:$L$18, 0),FALSE), 'E2 Allocators'!$B$15:$W$361, MATCH('O5 Details by Class &amp; Accounts'!BR$18, 'E2 Allocators'!$B$15:$W$15, 0),FALSE)*$E40), 0, VLOOKUP(VLOOKUP($A40, 'E4 TB Allocation Details'!$A$18:$L$205, MATCH("Misc ID", 'E4 TB Allocation Details'!$A$18:$L$18, 0),FALSE), 'E2 Allocators'!$B$15:$W$361, MATCH('O5 Details by Class &amp; Accounts'!BR$18, 'E2 Allocators'!$B$15:$W$15, 0),FALSE)*$E40)</f>
        <v>0</v>
      </c>
      <c r="BS40" s="1411">
        <f t="shared" si="3"/>
        <v>0</v>
      </c>
      <c r="BT40" s="1411">
        <f>IF(ISERROR(VLOOKUP(VLOOKUP($A40, 'E4 TB Allocation Details'!$A$18:$L$205, MATCH("A &amp; G ID", 'E4 TB Allocation Details'!$A$18:$L$18, 0),FALSE), 'E2 Allocators'!$B$15:$W$361, MATCH('O5 Details by Class &amp; Accounts'!BT$18, 'E2 Allocators'!$B$15:$W$15, 0),FALSE)*$E40), 0, VLOOKUP(VLOOKUP($A40, 'E4 TB Allocation Details'!$A$18:$L$205, MATCH("A &amp; G ID", 'E4 TB Allocation Details'!$A$18:$L$18, 0),FALSE), 'E2 Allocators'!$B$15:$W$361, MATCH('O5 Details by Class &amp; Accounts'!BT$18, 'E2 Allocators'!$B$15:$W$15, 0),FALSE)*$E40)</f>
        <v>0</v>
      </c>
      <c r="BU40" s="1411">
        <f>IF(ISERROR(VLOOKUP(VLOOKUP($A40, 'E4 TB Allocation Details'!$A$18:$L$205, MATCH("A &amp; G ID", 'E4 TB Allocation Details'!$A$18:$L$18, 0),FALSE), 'E2 Allocators'!$B$15:$W$361, MATCH('O5 Details by Class &amp; Accounts'!BU$18, 'E2 Allocators'!$B$15:$W$15, 0),FALSE)*$E40), 0, VLOOKUP(VLOOKUP($A40, 'E4 TB Allocation Details'!$A$18:$L$205, MATCH("A &amp; G ID", 'E4 TB Allocation Details'!$A$18:$L$18, 0),FALSE), 'E2 Allocators'!$B$15:$W$361, MATCH('O5 Details by Class &amp; Accounts'!BU$18, 'E2 Allocators'!$B$15:$W$15, 0),FALSE)*$E40)</f>
        <v>0</v>
      </c>
      <c r="BV40" s="1411">
        <f>IF(ISERROR(VLOOKUP(VLOOKUP($A40, 'E4 TB Allocation Details'!$A$18:$L$205, MATCH("A &amp; G ID", 'E4 TB Allocation Details'!$A$18:$L$18, 0),FALSE), 'E2 Allocators'!$B$15:$W$361, MATCH('O5 Details by Class &amp; Accounts'!BV$18, 'E2 Allocators'!$B$15:$W$15, 0),FALSE)*$E40), 0, VLOOKUP(VLOOKUP($A40, 'E4 TB Allocation Details'!$A$18:$L$205, MATCH("A &amp; G ID", 'E4 TB Allocation Details'!$A$18:$L$18, 0),FALSE), 'E2 Allocators'!$B$15:$W$361, MATCH('O5 Details by Class &amp; Accounts'!BV$18, 'E2 Allocators'!$B$15:$W$15, 0),FALSE)*$E40)</f>
        <v>0</v>
      </c>
      <c r="BW40" s="1411">
        <f>IF(ISERROR(VLOOKUP(VLOOKUP($A40, 'E4 TB Allocation Details'!$A$18:$L$205, MATCH("A &amp; G ID", 'E4 TB Allocation Details'!$A$18:$L$18, 0),FALSE), 'E2 Allocators'!$B$15:$W$361, MATCH('O5 Details by Class &amp; Accounts'!BW$18, 'E2 Allocators'!$B$15:$W$15, 0),FALSE)*$E40), 0, VLOOKUP(VLOOKUP($A40, 'E4 TB Allocation Details'!$A$18:$L$205, MATCH("A &amp; G ID", 'E4 TB Allocation Details'!$A$18:$L$18, 0),FALSE), 'E2 Allocators'!$B$15:$W$361, MATCH('O5 Details by Class &amp; Accounts'!BW$18, 'E2 Allocators'!$B$15:$W$15, 0),FALSE)*$E40)</f>
        <v>0</v>
      </c>
      <c r="BX40" s="1411">
        <f>IF(ISERROR(VLOOKUP(VLOOKUP($A40, 'E4 TB Allocation Details'!$A$18:$L$205, MATCH("A &amp; G ID", 'E4 TB Allocation Details'!$A$18:$L$18, 0),FALSE), 'E2 Allocators'!$B$15:$W$361, MATCH('O5 Details by Class &amp; Accounts'!BX$18, 'E2 Allocators'!$B$15:$W$15, 0),FALSE)*$E40), 0, VLOOKUP(VLOOKUP($A40, 'E4 TB Allocation Details'!$A$18:$L$205, MATCH("A &amp; G ID", 'E4 TB Allocation Details'!$A$18:$L$18, 0),FALSE), 'E2 Allocators'!$B$15:$W$361, MATCH('O5 Details by Class &amp; Accounts'!BX$18, 'E2 Allocators'!$B$15:$W$15, 0),FALSE)*$E40)</f>
        <v>0</v>
      </c>
      <c r="BY40" s="1411">
        <f>IF(ISERROR(VLOOKUP(VLOOKUP($A40, 'E4 TB Allocation Details'!$A$18:$L$205, MATCH("A &amp; G ID", 'E4 TB Allocation Details'!$A$18:$L$18, 0),FALSE), 'E2 Allocators'!$B$15:$W$361, MATCH('O5 Details by Class &amp; Accounts'!BY$18, 'E2 Allocators'!$B$15:$W$15, 0),FALSE)*$E40), 0, VLOOKUP(VLOOKUP($A40, 'E4 TB Allocation Details'!$A$18:$L$205, MATCH("A &amp; G ID", 'E4 TB Allocation Details'!$A$18:$L$18, 0),FALSE), 'E2 Allocators'!$B$15:$W$361, MATCH('O5 Details by Class &amp; Accounts'!BY$18, 'E2 Allocators'!$B$15:$W$15, 0),FALSE)*$E40)</f>
        <v>0</v>
      </c>
      <c r="BZ40" s="1411">
        <f>IF(ISERROR(VLOOKUP(VLOOKUP($A40, 'E4 TB Allocation Details'!$A$18:$L$205, MATCH("A &amp; G ID", 'E4 TB Allocation Details'!$A$18:$L$18, 0),FALSE), 'E2 Allocators'!$B$15:$W$361, MATCH('O5 Details by Class &amp; Accounts'!BZ$18, 'E2 Allocators'!$B$15:$W$15, 0),FALSE)*$E40), 0, VLOOKUP(VLOOKUP($A40, 'E4 TB Allocation Details'!$A$18:$L$205, MATCH("A &amp; G ID", 'E4 TB Allocation Details'!$A$18:$L$18, 0),FALSE), 'E2 Allocators'!$B$15:$W$361, MATCH('O5 Details by Class &amp; Accounts'!BZ$18, 'E2 Allocators'!$B$15:$W$15, 0),FALSE)*$E40)</f>
        <v>0</v>
      </c>
      <c r="CA40" s="1411">
        <f>IF(ISERROR(VLOOKUP(VLOOKUP($A40, 'E4 TB Allocation Details'!$A$18:$L$205, MATCH("A &amp; G ID", 'E4 TB Allocation Details'!$A$18:$L$18, 0),FALSE), 'E2 Allocators'!$B$15:$W$361, MATCH('O5 Details by Class &amp; Accounts'!CA$18, 'E2 Allocators'!$B$15:$W$15, 0),FALSE)*$E40), 0, VLOOKUP(VLOOKUP($A40, 'E4 TB Allocation Details'!$A$18:$L$205, MATCH("A &amp; G ID", 'E4 TB Allocation Details'!$A$18:$L$18, 0),FALSE), 'E2 Allocators'!$B$15:$W$361, MATCH('O5 Details by Class &amp; Accounts'!CA$18, 'E2 Allocators'!$B$15:$W$15, 0),FALSE)*$E40)</f>
        <v>0</v>
      </c>
      <c r="CB40" s="1411">
        <f>IF(ISERROR(VLOOKUP(VLOOKUP($A40, 'E4 TB Allocation Details'!$A$18:$L$205, MATCH("A &amp; G ID", 'E4 TB Allocation Details'!$A$18:$L$18, 0),FALSE), 'E2 Allocators'!$B$15:$W$361, MATCH('O5 Details by Class &amp; Accounts'!CB$18, 'E2 Allocators'!$B$15:$W$15, 0),FALSE)*$E40), 0, VLOOKUP(VLOOKUP($A40, 'E4 TB Allocation Details'!$A$18:$L$205, MATCH("A &amp; G ID", 'E4 TB Allocation Details'!$A$18:$L$18, 0),FALSE), 'E2 Allocators'!$B$15:$W$361, MATCH('O5 Details by Class &amp; Accounts'!CB$18, 'E2 Allocators'!$B$15:$W$15, 0),FALSE)*$E40)</f>
        <v>0</v>
      </c>
      <c r="CC40" s="1411">
        <f>IF(ISERROR(VLOOKUP(VLOOKUP($A40, 'E4 TB Allocation Details'!$A$18:$L$205, MATCH("A &amp; G ID", 'E4 TB Allocation Details'!$A$18:$L$18, 0),FALSE), 'E2 Allocators'!$B$15:$W$361, MATCH('O5 Details by Class &amp; Accounts'!CC$18, 'E2 Allocators'!$B$15:$W$15, 0),FALSE)*$E40), 0, VLOOKUP(VLOOKUP($A40, 'E4 TB Allocation Details'!$A$18:$L$205, MATCH("A &amp; G ID", 'E4 TB Allocation Details'!$A$18:$L$18, 0),FALSE), 'E2 Allocators'!$B$15:$W$361, MATCH('O5 Details by Class &amp; Accounts'!CC$18, 'E2 Allocators'!$B$15:$W$15, 0),FALSE)*$E40)</f>
        <v>0</v>
      </c>
      <c r="CD40" s="1411">
        <f>IF(ISERROR(VLOOKUP(VLOOKUP($A40, 'E4 TB Allocation Details'!$A$18:$L$205, MATCH("A &amp; G ID", 'E4 TB Allocation Details'!$A$18:$L$18, 0),FALSE), 'E2 Allocators'!$B$15:$W$361, MATCH('O5 Details by Class &amp; Accounts'!CD$18, 'E2 Allocators'!$B$15:$W$15, 0),FALSE)*$E40), 0, VLOOKUP(VLOOKUP($A40, 'E4 TB Allocation Details'!$A$18:$L$205, MATCH("A &amp; G ID", 'E4 TB Allocation Details'!$A$18:$L$18, 0),FALSE), 'E2 Allocators'!$B$15:$W$361, MATCH('O5 Details by Class &amp; Accounts'!CD$18, 'E2 Allocators'!$B$15:$W$15, 0),FALSE)*$E40)</f>
        <v>0</v>
      </c>
      <c r="CE40" s="1411">
        <f>IF(ISERROR(VLOOKUP(VLOOKUP($A40, 'E4 TB Allocation Details'!$A$18:$L$205, MATCH("A &amp; G ID", 'E4 TB Allocation Details'!$A$18:$L$18, 0),FALSE), 'E2 Allocators'!$B$15:$W$361, MATCH('O5 Details by Class &amp; Accounts'!CE$18, 'E2 Allocators'!$B$15:$W$15, 0),FALSE)*$E40), 0, VLOOKUP(VLOOKUP($A40, 'E4 TB Allocation Details'!$A$18:$L$205, MATCH("A &amp; G ID", 'E4 TB Allocation Details'!$A$18:$L$18, 0),FALSE), 'E2 Allocators'!$B$15:$W$361, MATCH('O5 Details by Class &amp; Accounts'!CE$18, 'E2 Allocators'!$B$15:$W$15, 0),FALSE)*$E40)</f>
        <v>0</v>
      </c>
      <c r="CF40" s="1411">
        <f>IF(ISERROR(VLOOKUP(VLOOKUP($A40, 'E4 TB Allocation Details'!$A$18:$L$205, MATCH("A &amp; G ID", 'E4 TB Allocation Details'!$A$18:$L$18, 0),FALSE), 'E2 Allocators'!$B$15:$W$361, MATCH('O5 Details by Class &amp; Accounts'!CF$18, 'E2 Allocators'!$B$15:$W$15, 0),FALSE)*$E40), 0, VLOOKUP(VLOOKUP($A40, 'E4 TB Allocation Details'!$A$18:$L$205, MATCH("A &amp; G ID", 'E4 TB Allocation Details'!$A$18:$L$18, 0),FALSE), 'E2 Allocators'!$B$15:$W$361, MATCH('O5 Details by Class &amp; Accounts'!CF$18, 'E2 Allocators'!$B$15:$W$15, 0),FALSE)*$E40)</f>
        <v>0</v>
      </c>
      <c r="CG40" s="1411">
        <f>IF(ISERROR(VLOOKUP(VLOOKUP($A40, 'E4 TB Allocation Details'!$A$18:$L$205, MATCH("A &amp; G ID", 'E4 TB Allocation Details'!$A$18:$L$18, 0),FALSE), 'E2 Allocators'!$B$15:$W$361, MATCH('O5 Details by Class &amp; Accounts'!CG$18, 'E2 Allocators'!$B$15:$W$15, 0),FALSE)*$E40), 0, VLOOKUP(VLOOKUP($A40, 'E4 TB Allocation Details'!$A$18:$L$205, MATCH("A &amp; G ID", 'E4 TB Allocation Details'!$A$18:$L$18, 0),FALSE), 'E2 Allocators'!$B$15:$W$361, MATCH('O5 Details by Class &amp; Accounts'!CG$18, 'E2 Allocators'!$B$15:$W$15, 0),FALSE)*$E40)</f>
        <v>0</v>
      </c>
      <c r="CH40" s="1411">
        <f>IF(ISERROR(VLOOKUP(VLOOKUP($A40, 'E4 TB Allocation Details'!$A$18:$L$205, MATCH("A &amp; G ID", 'E4 TB Allocation Details'!$A$18:$L$18, 0),FALSE), 'E2 Allocators'!$B$15:$W$361, MATCH('O5 Details by Class &amp; Accounts'!CH$18, 'E2 Allocators'!$B$15:$W$15, 0),FALSE)*$E40), 0, VLOOKUP(VLOOKUP($A40, 'E4 TB Allocation Details'!$A$18:$L$205, MATCH("A &amp; G ID", 'E4 TB Allocation Details'!$A$18:$L$18, 0),FALSE), 'E2 Allocators'!$B$15:$W$361, MATCH('O5 Details by Class &amp; Accounts'!CH$18, 'E2 Allocators'!$B$15:$W$15, 0),FALSE)*$E40)</f>
        <v>0</v>
      </c>
      <c r="CI40" s="1411">
        <f>IF(ISERROR(VLOOKUP(VLOOKUP($A40, 'E4 TB Allocation Details'!$A$18:$L$205, MATCH("A &amp; G ID", 'E4 TB Allocation Details'!$A$18:$L$18, 0),FALSE), 'E2 Allocators'!$B$15:$W$361, MATCH('O5 Details by Class &amp; Accounts'!CI$18, 'E2 Allocators'!$B$15:$W$15, 0),FALSE)*$E40), 0, VLOOKUP(VLOOKUP($A40, 'E4 TB Allocation Details'!$A$18:$L$205, MATCH("A &amp; G ID", 'E4 TB Allocation Details'!$A$18:$L$18, 0),FALSE), 'E2 Allocators'!$B$15:$W$361, MATCH('O5 Details by Class &amp; Accounts'!CI$18, 'E2 Allocators'!$B$15:$W$15, 0),FALSE)*$E40)</f>
        <v>0</v>
      </c>
      <c r="CJ40" s="1411">
        <f>IF(ISERROR(VLOOKUP(VLOOKUP($A40, 'E4 TB Allocation Details'!$A$18:$L$205, MATCH("A &amp; G ID", 'E4 TB Allocation Details'!$A$18:$L$18, 0),FALSE), 'E2 Allocators'!$B$15:$W$361, MATCH('O5 Details by Class &amp; Accounts'!CJ$18, 'E2 Allocators'!$B$15:$W$15, 0),FALSE)*$E40), 0, VLOOKUP(VLOOKUP($A40, 'E4 TB Allocation Details'!$A$18:$L$205, MATCH("A &amp; G ID", 'E4 TB Allocation Details'!$A$18:$L$18, 0),FALSE), 'E2 Allocators'!$B$15:$W$361, MATCH('O5 Details by Class &amp; Accounts'!CJ$18, 'E2 Allocators'!$B$15:$W$15, 0),FALSE)*$E40)</f>
        <v>0</v>
      </c>
      <c r="CK40" s="1411">
        <f>IF(ISERROR(VLOOKUP(VLOOKUP($A40, 'E4 TB Allocation Details'!$A$18:$L$205, MATCH("A &amp; G ID", 'E4 TB Allocation Details'!$A$18:$L$18, 0),FALSE), 'E2 Allocators'!$B$15:$W$361, MATCH('O5 Details by Class &amp; Accounts'!CK$18, 'E2 Allocators'!$B$15:$W$15, 0),FALSE)*$E40), 0, VLOOKUP(VLOOKUP($A40, 'E4 TB Allocation Details'!$A$18:$L$205, MATCH("A &amp; G ID", 'E4 TB Allocation Details'!$A$18:$L$18, 0),FALSE), 'E2 Allocators'!$B$15:$W$361, MATCH('O5 Details by Class &amp; Accounts'!CK$18, 'E2 Allocators'!$B$15:$W$15, 0),FALSE)*$E40)</f>
        <v>0</v>
      </c>
      <c r="CL40" s="1411">
        <f>IF(ISERROR(VLOOKUP(VLOOKUP($A40, 'E4 TB Allocation Details'!$A$18:$L$205, MATCH("A &amp; G ID", 'E4 TB Allocation Details'!$A$18:$L$18, 0),FALSE), 'E2 Allocators'!$B$15:$W$361, MATCH('O5 Details by Class &amp; Accounts'!CL$18, 'E2 Allocators'!$B$15:$W$15, 0),FALSE)*$E40), 0, VLOOKUP(VLOOKUP($A40, 'E4 TB Allocation Details'!$A$18:$L$205, MATCH("A &amp; G ID", 'E4 TB Allocation Details'!$A$18:$L$18, 0),FALSE), 'E2 Allocators'!$B$15:$W$361, MATCH('O5 Details by Class &amp; Accounts'!CL$18, 'E2 Allocators'!$B$15:$W$15, 0),FALSE)*$E40)</f>
        <v>0</v>
      </c>
      <c r="CM40" s="1411">
        <f>IF(ISERROR(VLOOKUP(VLOOKUP($A40, 'E4 TB Allocation Details'!$A$18:$L$205, MATCH("A &amp; G ID", 'E4 TB Allocation Details'!$A$18:$L$18, 0),FALSE), 'E2 Allocators'!$B$15:$W$361, MATCH('O5 Details by Class &amp; Accounts'!CM$18, 'E2 Allocators'!$B$15:$W$15, 0),FALSE)*$E40), 0, VLOOKUP(VLOOKUP($A40, 'E4 TB Allocation Details'!$A$18:$L$205, MATCH("A &amp; G ID", 'E4 TB Allocation Details'!$A$18:$L$18, 0),FALSE), 'E2 Allocators'!$B$15:$W$361, MATCH('O5 Details by Class &amp; Accounts'!CM$18, 'E2 Allocators'!$B$15:$W$15, 0),FALSE)*$E40)</f>
        <v>0</v>
      </c>
      <c r="CN40" s="1411">
        <f t="shared" si="5"/>
        <v>0</v>
      </c>
      <c r="CO40" s="1791">
        <f t="shared" si="4"/>
        <v>0</v>
      </c>
      <c r="CQ40" s="2086" t="s">
        <v>1138</v>
      </c>
    </row>
    <row r="41" spans="1:95" s="80" customFormat="1" ht="12.75">
      <c r="A41" s="1174">
        <v>1830</v>
      </c>
      <c r="B41" s="1175" t="s">
        <v>40</v>
      </c>
      <c r="C41" s="1788">
        <f>IF(ISERROR(VLOOKUP($A41,'I3 TB Data'!$A$23:$H$458,MATCH('O5 Details by Class &amp; Accounts'!$C$18, 'I3 TB Data'!$A$23:$H$23,0),0)), 0, VLOOKUP($A41,'I3 TB Data'!$A$23:$H$458,MATCH('O5 Details by Class &amp; Accounts'!$C$18,'I3 TB Data'!$A$23:$H$23,0),0))</f>
        <v>1</v>
      </c>
      <c r="D41" s="1789">
        <f>'I4 BO ASSETS'!E38</f>
        <v>-1</v>
      </c>
      <c r="E41" s="1788">
        <f t="shared" si="6"/>
        <v>0</v>
      </c>
      <c r="F41" s="1790">
        <f>IF(ISERROR(VLOOKUP($A41, 'E1 Categorization'!A33:E122, MATCH("Customer Component", 'E1 Categorization'!$A$33:$E$33,0), 0)), 0, IF(VLOOKUP($A41, 'E1 Categorization'!A33:E122, MATCH("Customer Component", 'E1 Categorization'!$A$33:$E$33,0), 0)=0, 'O5 Details by Class &amp; Accounts'!$E41, IF(AND(VLOOKUP($A41, 'E1 Categorization'!A33:E122, MATCH("Customer Component", 'E1 Categorization'!$A$33:$E$33,0), 0) &gt;0, VLOOKUP($A41, 'E1 Categorization'!A33:E122, MATCH("Customer Component", 'E1 Categorization'!$A$33:$E$33,0), 0)&lt;1), 'O5 Details by Class &amp; Accounts'!$E41*(1-VLOOKUP($A41, 'E1 Categorization'!A33:E122, MATCH("Customer Component", 'E1 Categorization'!$A$33:$E$33,0), 0)), 0)))</f>
        <v>0</v>
      </c>
      <c r="G41" s="1790">
        <f>IF(ISERROR(VLOOKUP($A41, 'E1 Categorization'!A33:E122, MATCH("Customer Component", 'E1 Categorization'!$A$33:$E$33,0), 0)),0, IF(VLOOKUP($A41, 'E1 Categorization'!A33:E122, MATCH("Customer Component", 'E1 Categorization'!$A$33:$E$33,0), 0)=0, 0, IF(AND(VLOOKUP($A41, 'E1 Categorization'!A33:E122, MATCH("Customer Component", 'E1 Categorization'!$A$33:$E$33,0), 0) &gt;0, VLOOKUP($A41, 'E1 Categorization'!A33:E122, MATCH("Customer Component", 'E1 Categorization'!$A$33:$E$33,0), 0)&lt;1), 'O5 Details by Class &amp; Accounts'!$E41*(VLOOKUP($A41, 'E1 Categorization'!A33:E122, MATCH("Customer Component", 'E1 Categorization'!$A$33:$E$33,0), 0)), 'O5 Details by Class &amp; Accounts'!$E41)))</f>
        <v>0</v>
      </c>
      <c r="H41" s="1411">
        <f t="shared" si="0"/>
        <v>0</v>
      </c>
      <c r="I41" s="1411">
        <f>IF(ISERROR(VLOOKUP(VLOOKUP($A41, 'E4 TB Allocation Details'!$A$18:$L$205, MATCH("Demand ID", 'E4 TB Allocation Details'!$A$18:$L$18, 0),FALSE), 'E2 Allocators'!$B$15:$W$361, MATCH('O5 Details by Class &amp; Accounts'!I$18, 'E2 Allocators'!$B$15:$W$15, 0),FALSE)*$F41), 0, VLOOKUP(VLOOKUP($A41, 'E4 TB Allocation Details'!$A$18:$L$205, MATCH("Demand ID", 'E4 TB Allocation Details'!$A$18:$L$18, 0),FALSE), 'E2 Allocators'!$B$15:$W$361, MATCH('O5 Details by Class &amp; Accounts'!I$18, 'E2 Allocators'!$B$15:$W$15, 0),FALSE)*$F41)</f>
        <v>0</v>
      </c>
      <c r="J41" s="1411">
        <f>IF(ISERROR(VLOOKUP(VLOOKUP($A41, 'E4 TB Allocation Details'!$A$18:$L$205, MATCH("Demand ID", 'E4 TB Allocation Details'!$A$18:$L$18, 0),FALSE), 'E2 Allocators'!$B$15:$W$361, MATCH('O5 Details by Class &amp; Accounts'!J$18, 'E2 Allocators'!$B$15:$W$15, 0),FALSE)*$F41), 0, VLOOKUP(VLOOKUP($A41, 'E4 TB Allocation Details'!$A$18:$L$205, MATCH("Demand ID", 'E4 TB Allocation Details'!$A$18:$L$18, 0),FALSE), 'E2 Allocators'!$B$15:$W$361, MATCH('O5 Details by Class &amp; Accounts'!J$18, 'E2 Allocators'!$B$15:$W$15, 0),FALSE)*$F41)</f>
        <v>0</v>
      </c>
      <c r="K41" s="1411">
        <f>IF(ISERROR(VLOOKUP(VLOOKUP($A41, 'E4 TB Allocation Details'!$A$18:$L$205, MATCH("Demand ID", 'E4 TB Allocation Details'!$A$18:$L$18, 0),FALSE), 'E2 Allocators'!$B$15:$W$361, MATCH('O5 Details by Class &amp; Accounts'!K$18, 'E2 Allocators'!$B$15:$W$15, 0),FALSE)*$F41), 0, VLOOKUP(VLOOKUP($A41, 'E4 TB Allocation Details'!$A$18:$L$205, MATCH("Demand ID", 'E4 TB Allocation Details'!$A$18:$L$18, 0),FALSE), 'E2 Allocators'!$B$15:$W$361, MATCH('O5 Details by Class &amp; Accounts'!K$18, 'E2 Allocators'!$B$15:$W$15, 0),FALSE)*$F41)</f>
        <v>0</v>
      </c>
      <c r="L41" s="1411">
        <f>IF(ISERROR(VLOOKUP(VLOOKUP($A41, 'E4 TB Allocation Details'!$A$18:$L$205, MATCH("Demand ID", 'E4 TB Allocation Details'!$A$18:$L$18, 0),FALSE), 'E2 Allocators'!$B$15:$W$361, MATCH('O5 Details by Class &amp; Accounts'!L$18, 'E2 Allocators'!$B$15:$W$15, 0),FALSE)*$F41), 0, VLOOKUP(VLOOKUP($A41, 'E4 TB Allocation Details'!$A$18:$L$205, MATCH("Demand ID", 'E4 TB Allocation Details'!$A$18:$L$18, 0),FALSE), 'E2 Allocators'!$B$15:$W$361, MATCH('O5 Details by Class &amp; Accounts'!L$18, 'E2 Allocators'!$B$15:$W$15, 0),FALSE)*$F41)</f>
        <v>0</v>
      </c>
      <c r="M41" s="1411">
        <f>IF(ISERROR(VLOOKUP(VLOOKUP($A41, 'E4 TB Allocation Details'!$A$18:$L$205, MATCH("Demand ID", 'E4 TB Allocation Details'!$A$18:$L$18, 0),FALSE), 'E2 Allocators'!$B$15:$W$361, MATCH('O5 Details by Class &amp; Accounts'!M$18, 'E2 Allocators'!$B$15:$W$15, 0),FALSE)*$F41), 0, VLOOKUP(VLOOKUP($A41, 'E4 TB Allocation Details'!$A$18:$L$205, MATCH("Demand ID", 'E4 TB Allocation Details'!$A$18:$L$18, 0),FALSE), 'E2 Allocators'!$B$15:$W$361, MATCH('O5 Details by Class &amp; Accounts'!M$18, 'E2 Allocators'!$B$15:$W$15, 0),FALSE)*$F41)</f>
        <v>0</v>
      </c>
      <c r="N41" s="1411">
        <f>IF(ISERROR(VLOOKUP(VLOOKUP($A41, 'E4 TB Allocation Details'!$A$18:$L$205, MATCH("Demand ID", 'E4 TB Allocation Details'!$A$18:$L$18, 0),FALSE), 'E2 Allocators'!$B$15:$W$361, MATCH('O5 Details by Class &amp; Accounts'!N$18, 'E2 Allocators'!$B$15:$W$15, 0),FALSE)*$F41), 0, VLOOKUP(VLOOKUP($A41, 'E4 TB Allocation Details'!$A$18:$L$205, MATCH("Demand ID", 'E4 TB Allocation Details'!$A$18:$L$18, 0),FALSE), 'E2 Allocators'!$B$15:$W$361, MATCH('O5 Details by Class &amp; Accounts'!N$18, 'E2 Allocators'!$B$15:$W$15, 0),FALSE)*$F41)</f>
        <v>0</v>
      </c>
      <c r="O41" s="1411">
        <f>IF(ISERROR(VLOOKUP(VLOOKUP($A41, 'E4 TB Allocation Details'!$A$18:$L$205, MATCH("Demand ID", 'E4 TB Allocation Details'!$A$18:$L$18, 0),FALSE), 'E2 Allocators'!$B$15:$W$361, MATCH('O5 Details by Class &amp; Accounts'!O$18, 'E2 Allocators'!$B$15:$W$15, 0),FALSE)*$F41), 0, VLOOKUP(VLOOKUP($A41, 'E4 TB Allocation Details'!$A$18:$L$205, MATCH("Demand ID", 'E4 TB Allocation Details'!$A$18:$L$18, 0),FALSE), 'E2 Allocators'!$B$15:$W$361, MATCH('O5 Details by Class &amp; Accounts'!O$18, 'E2 Allocators'!$B$15:$W$15, 0),FALSE)*$F41)</f>
        <v>0</v>
      </c>
      <c r="P41" s="1411">
        <f>IF(ISERROR(VLOOKUP(VLOOKUP($A41, 'E4 TB Allocation Details'!$A$18:$L$205, MATCH("Demand ID", 'E4 TB Allocation Details'!$A$18:$L$18, 0),FALSE), 'E2 Allocators'!$B$15:$W$361, MATCH('O5 Details by Class &amp; Accounts'!P$18, 'E2 Allocators'!$B$15:$W$15, 0),FALSE)*$F41), 0, VLOOKUP(VLOOKUP($A41, 'E4 TB Allocation Details'!$A$18:$L$205, MATCH("Demand ID", 'E4 TB Allocation Details'!$A$18:$L$18, 0),FALSE), 'E2 Allocators'!$B$15:$W$361, MATCH('O5 Details by Class &amp; Accounts'!P$18, 'E2 Allocators'!$B$15:$W$15, 0),FALSE)*$F41)</f>
        <v>0</v>
      </c>
      <c r="Q41" s="1411">
        <f>IF(ISERROR(VLOOKUP(VLOOKUP($A41, 'E4 TB Allocation Details'!$A$18:$L$205, MATCH("Demand ID", 'E4 TB Allocation Details'!$A$18:$L$18, 0),FALSE), 'E2 Allocators'!$B$15:$W$361, MATCH('O5 Details by Class &amp; Accounts'!Q$18, 'E2 Allocators'!$B$15:$W$15, 0),FALSE)*$F41), 0, VLOOKUP(VLOOKUP($A41, 'E4 TB Allocation Details'!$A$18:$L$205, MATCH("Demand ID", 'E4 TB Allocation Details'!$A$18:$L$18, 0),FALSE), 'E2 Allocators'!$B$15:$W$361, MATCH('O5 Details by Class &amp; Accounts'!Q$18, 'E2 Allocators'!$B$15:$W$15, 0),FALSE)*$F41)</f>
        <v>0</v>
      </c>
      <c r="R41" s="1411">
        <f>IF(ISERROR(VLOOKUP(VLOOKUP($A41, 'E4 TB Allocation Details'!$A$18:$L$205, MATCH("Demand ID", 'E4 TB Allocation Details'!$A$18:$L$18, 0),FALSE), 'E2 Allocators'!$B$15:$W$361, MATCH('O5 Details by Class &amp; Accounts'!R$18, 'E2 Allocators'!$B$15:$W$15, 0),FALSE)*$F41), 0, VLOOKUP(VLOOKUP($A41, 'E4 TB Allocation Details'!$A$18:$L$205, MATCH("Demand ID", 'E4 TB Allocation Details'!$A$18:$L$18, 0),FALSE), 'E2 Allocators'!$B$15:$W$361, MATCH('O5 Details by Class &amp; Accounts'!R$18, 'E2 Allocators'!$B$15:$W$15, 0),FALSE)*$F41)</f>
        <v>0</v>
      </c>
      <c r="S41" s="1411">
        <f>IF(ISERROR(VLOOKUP(VLOOKUP($A41, 'E4 TB Allocation Details'!$A$18:$L$205, MATCH("Demand ID", 'E4 TB Allocation Details'!$A$18:$L$18, 0),FALSE), 'E2 Allocators'!$B$15:$W$361, MATCH('O5 Details by Class &amp; Accounts'!S$18, 'E2 Allocators'!$B$15:$W$15, 0),FALSE)*$F41), 0, VLOOKUP(VLOOKUP($A41, 'E4 TB Allocation Details'!$A$18:$L$205, MATCH("Demand ID", 'E4 TB Allocation Details'!$A$18:$L$18, 0),FALSE), 'E2 Allocators'!$B$15:$W$361, MATCH('O5 Details by Class &amp; Accounts'!S$18, 'E2 Allocators'!$B$15:$W$15, 0),FALSE)*$F41)</f>
        <v>0</v>
      </c>
      <c r="T41" s="1411">
        <f>IF(ISERROR(VLOOKUP(VLOOKUP($A41, 'E4 TB Allocation Details'!$A$18:$L$205, MATCH("Demand ID", 'E4 TB Allocation Details'!$A$18:$L$18, 0),FALSE), 'E2 Allocators'!$B$15:$W$361, MATCH('O5 Details by Class &amp; Accounts'!T$18, 'E2 Allocators'!$B$15:$W$15, 0),FALSE)*$F41), 0, VLOOKUP(VLOOKUP($A41, 'E4 TB Allocation Details'!$A$18:$L$205, MATCH("Demand ID", 'E4 TB Allocation Details'!$A$18:$L$18, 0),FALSE), 'E2 Allocators'!$B$15:$W$361, MATCH('O5 Details by Class &amp; Accounts'!T$18, 'E2 Allocators'!$B$15:$W$15, 0),FALSE)*$F41)</f>
        <v>0</v>
      </c>
      <c r="U41" s="1411">
        <f>IF(ISERROR(VLOOKUP(VLOOKUP($A41, 'E4 TB Allocation Details'!$A$18:$L$205, MATCH("Demand ID", 'E4 TB Allocation Details'!$A$18:$L$18, 0),FALSE), 'E2 Allocators'!$B$15:$W$361, MATCH('O5 Details by Class &amp; Accounts'!U$18, 'E2 Allocators'!$B$15:$W$15, 0),FALSE)*$F41), 0, VLOOKUP(VLOOKUP($A41, 'E4 TB Allocation Details'!$A$18:$L$205, MATCH("Demand ID", 'E4 TB Allocation Details'!$A$18:$L$18, 0),FALSE), 'E2 Allocators'!$B$15:$W$361, MATCH('O5 Details by Class &amp; Accounts'!U$18, 'E2 Allocators'!$B$15:$W$15, 0),FALSE)*$F41)</f>
        <v>0</v>
      </c>
      <c r="V41" s="1411">
        <f>IF(ISERROR(VLOOKUP(VLOOKUP($A41, 'E4 TB Allocation Details'!$A$18:$L$205, MATCH("Demand ID", 'E4 TB Allocation Details'!$A$18:$L$18, 0),FALSE), 'E2 Allocators'!$B$15:$W$361, MATCH('O5 Details by Class &amp; Accounts'!V$18, 'E2 Allocators'!$B$15:$W$15, 0),FALSE)*$F41), 0, VLOOKUP(VLOOKUP($A41, 'E4 TB Allocation Details'!$A$18:$L$205, MATCH("Demand ID", 'E4 TB Allocation Details'!$A$18:$L$18, 0),FALSE), 'E2 Allocators'!$B$15:$W$361, MATCH('O5 Details by Class &amp; Accounts'!V$18, 'E2 Allocators'!$B$15:$W$15, 0),FALSE)*$F41)</f>
        <v>0</v>
      </c>
      <c r="W41" s="1411">
        <f>IF(ISERROR(VLOOKUP(VLOOKUP($A41, 'E4 TB Allocation Details'!$A$18:$L$205, MATCH("Demand ID", 'E4 TB Allocation Details'!$A$18:$L$18, 0),FALSE), 'E2 Allocators'!$B$15:$W$361, MATCH('O5 Details by Class &amp; Accounts'!W$18, 'E2 Allocators'!$B$15:$W$15, 0),FALSE)*$F41), 0, VLOOKUP(VLOOKUP($A41, 'E4 TB Allocation Details'!$A$18:$L$205, MATCH("Demand ID", 'E4 TB Allocation Details'!$A$18:$L$18, 0),FALSE), 'E2 Allocators'!$B$15:$W$361, MATCH('O5 Details by Class &amp; Accounts'!W$18, 'E2 Allocators'!$B$15:$W$15, 0),FALSE)*$F41)</f>
        <v>0</v>
      </c>
      <c r="X41" s="1411">
        <f>IF(ISERROR(VLOOKUP(VLOOKUP($A41, 'E4 TB Allocation Details'!$A$18:$L$205, MATCH("Demand ID", 'E4 TB Allocation Details'!$A$18:$L$18, 0),FALSE), 'E2 Allocators'!$B$15:$W$361, MATCH('O5 Details by Class &amp; Accounts'!X$18, 'E2 Allocators'!$B$15:$W$15, 0),FALSE)*$F41), 0, VLOOKUP(VLOOKUP($A41, 'E4 TB Allocation Details'!$A$18:$L$205, MATCH("Demand ID", 'E4 TB Allocation Details'!$A$18:$L$18, 0),FALSE), 'E2 Allocators'!$B$15:$W$361, MATCH('O5 Details by Class &amp; Accounts'!X$18, 'E2 Allocators'!$B$15:$W$15, 0),FALSE)*$F41)</f>
        <v>0</v>
      </c>
      <c r="Y41" s="1411">
        <f>IF(ISERROR(VLOOKUP(VLOOKUP($A41, 'E4 TB Allocation Details'!$A$18:$L$205, MATCH("Demand ID", 'E4 TB Allocation Details'!$A$18:$L$18, 0),FALSE), 'E2 Allocators'!$B$15:$W$361, MATCH('O5 Details by Class &amp; Accounts'!Y$18, 'E2 Allocators'!$B$15:$W$15, 0),FALSE)*$F41), 0, VLOOKUP(VLOOKUP($A41, 'E4 TB Allocation Details'!$A$18:$L$205, MATCH("Demand ID", 'E4 TB Allocation Details'!$A$18:$L$18, 0),FALSE), 'E2 Allocators'!$B$15:$W$361, MATCH('O5 Details by Class &amp; Accounts'!Y$18, 'E2 Allocators'!$B$15:$W$15, 0),FALSE)*$F41)</f>
        <v>0</v>
      </c>
      <c r="Z41" s="1411">
        <f>IF(ISERROR(VLOOKUP(VLOOKUP($A41, 'E4 TB Allocation Details'!$A$18:$L$205, MATCH("Demand ID", 'E4 TB Allocation Details'!$A$18:$L$18, 0),FALSE), 'E2 Allocators'!$B$15:$W$361, MATCH('O5 Details by Class &amp; Accounts'!Z$18, 'E2 Allocators'!$B$15:$W$15, 0),FALSE)*$F41), 0, VLOOKUP(VLOOKUP($A41, 'E4 TB Allocation Details'!$A$18:$L$205, MATCH("Demand ID", 'E4 TB Allocation Details'!$A$18:$L$18, 0),FALSE), 'E2 Allocators'!$B$15:$W$361, MATCH('O5 Details by Class &amp; Accounts'!Z$18, 'E2 Allocators'!$B$15:$W$15, 0),FALSE)*$F41)</f>
        <v>0</v>
      </c>
      <c r="AA41" s="1411">
        <f>IF(ISERROR(VLOOKUP(VLOOKUP($A41, 'E4 TB Allocation Details'!$A$18:$L$205, MATCH("Demand ID", 'E4 TB Allocation Details'!$A$18:$L$18, 0),FALSE), 'E2 Allocators'!$B$15:$W$361, MATCH('O5 Details by Class &amp; Accounts'!AA$18, 'E2 Allocators'!$B$15:$W$15, 0),FALSE)*$F41), 0, VLOOKUP(VLOOKUP($A41, 'E4 TB Allocation Details'!$A$18:$L$205, MATCH("Demand ID", 'E4 TB Allocation Details'!$A$18:$L$18, 0),FALSE), 'E2 Allocators'!$B$15:$W$361, MATCH('O5 Details by Class &amp; Accounts'!AA$18, 'E2 Allocators'!$B$15:$W$15, 0),FALSE)*$F41)</f>
        <v>0</v>
      </c>
      <c r="AB41" s="1411">
        <f>IF(ISERROR(VLOOKUP(VLOOKUP($A41, 'E4 TB Allocation Details'!$A$18:$L$205, MATCH("Demand ID", 'E4 TB Allocation Details'!$A$18:$L$18, 0),FALSE), 'E2 Allocators'!$B$15:$W$361, MATCH('O5 Details by Class &amp; Accounts'!AB$18, 'E2 Allocators'!$B$15:$W$15, 0),FALSE)*$F41), 0, VLOOKUP(VLOOKUP($A41, 'E4 TB Allocation Details'!$A$18:$L$205, MATCH("Demand ID", 'E4 TB Allocation Details'!$A$18:$L$18, 0),FALSE), 'E2 Allocators'!$B$15:$W$361, MATCH('O5 Details by Class &amp; Accounts'!AB$18, 'E2 Allocators'!$B$15:$W$15, 0),FALSE)*$F41)</f>
        <v>0</v>
      </c>
      <c r="AC41" s="1411">
        <f t="shared" si="1"/>
        <v>0</v>
      </c>
      <c r="AD41" s="1411">
        <f>IF(ISERROR(VLOOKUP(VLOOKUP($A41, 'E4 TB Allocation Details'!$A$18:$L$205, MATCH("Customer ID", 'E4 TB Allocation Details'!$A$18:$L$18, 0),FALSE), 'E2 Allocators'!$B$15:$W$361, MATCH('O5 Details by Class &amp; Accounts'!AD$18, 'E2 Allocators'!$B$15:$W$15, 0),FALSE)*$G41), 0, VLOOKUP(VLOOKUP($A41, 'E4 TB Allocation Details'!$A$18:$L$205, MATCH("Customer ID", 'E4 TB Allocation Details'!$A$18:$L$18, 0),FALSE), 'E2 Allocators'!$B$15:$W$361, MATCH('O5 Details by Class &amp; Accounts'!AD$18, 'E2 Allocators'!$B$15:$W$15, 0),FALSE)*$G41)</f>
        <v>0</v>
      </c>
      <c r="AE41" s="1411">
        <f>IF(ISERROR(VLOOKUP(VLOOKUP($A41, 'E4 TB Allocation Details'!$A$18:$L$205, MATCH("Customer ID", 'E4 TB Allocation Details'!$A$18:$L$18, 0),FALSE), 'E2 Allocators'!$B$15:$W$361, MATCH('O5 Details by Class &amp; Accounts'!AE$18, 'E2 Allocators'!$B$15:$W$15, 0),FALSE)*$G41), 0, VLOOKUP(VLOOKUP($A41, 'E4 TB Allocation Details'!$A$18:$L$205, MATCH("Customer ID", 'E4 TB Allocation Details'!$A$18:$L$18, 0),FALSE), 'E2 Allocators'!$B$15:$W$361, MATCH('O5 Details by Class &amp; Accounts'!AE$18, 'E2 Allocators'!$B$15:$W$15, 0),FALSE)*$G41)</f>
        <v>0</v>
      </c>
      <c r="AF41" s="1411">
        <f>IF(ISERROR(VLOOKUP(VLOOKUP($A41, 'E4 TB Allocation Details'!$A$18:$L$205, MATCH("Customer ID", 'E4 TB Allocation Details'!$A$18:$L$18, 0),FALSE), 'E2 Allocators'!$B$15:$W$361, MATCH('O5 Details by Class &amp; Accounts'!AF$18, 'E2 Allocators'!$B$15:$W$15, 0),FALSE)*$G41), 0, VLOOKUP(VLOOKUP($A41, 'E4 TB Allocation Details'!$A$18:$L$205, MATCH("Customer ID", 'E4 TB Allocation Details'!$A$18:$L$18, 0),FALSE), 'E2 Allocators'!$B$15:$W$361, MATCH('O5 Details by Class &amp; Accounts'!AF$18, 'E2 Allocators'!$B$15:$W$15, 0),FALSE)*$G41)</f>
        <v>0</v>
      </c>
      <c r="AG41" s="1411">
        <f>IF(ISERROR(VLOOKUP(VLOOKUP($A41, 'E4 TB Allocation Details'!$A$18:$L$205, MATCH("Customer ID", 'E4 TB Allocation Details'!$A$18:$L$18, 0),FALSE), 'E2 Allocators'!$B$15:$W$361, MATCH('O5 Details by Class &amp; Accounts'!AG$18, 'E2 Allocators'!$B$15:$W$15, 0),FALSE)*$G41), 0, VLOOKUP(VLOOKUP($A41, 'E4 TB Allocation Details'!$A$18:$L$205, MATCH("Customer ID", 'E4 TB Allocation Details'!$A$18:$L$18, 0),FALSE), 'E2 Allocators'!$B$15:$W$361, MATCH('O5 Details by Class &amp; Accounts'!AG$18, 'E2 Allocators'!$B$15:$W$15, 0),FALSE)*$G41)</f>
        <v>0</v>
      </c>
      <c r="AH41" s="1411">
        <f>IF(ISERROR(VLOOKUP(VLOOKUP($A41, 'E4 TB Allocation Details'!$A$18:$L$205, MATCH("Customer ID", 'E4 TB Allocation Details'!$A$18:$L$18, 0),FALSE), 'E2 Allocators'!$B$15:$W$361, MATCH('O5 Details by Class &amp; Accounts'!AH$18, 'E2 Allocators'!$B$15:$W$15, 0),FALSE)*$G41), 0, VLOOKUP(VLOOKUP($A41, 'E4 TB Allocation Details'!$A$18:$L$205, MATCH("Customer ID", 'E4 TB Allocation Details'!$A$18:$L$18, 0),FALSE), 'E2 Allocators'!$B$15:$W$361, MATCH('O5 Details by Class &amp; Accounts'!AH$18, 'E2 Allocators'!$B$15:$W$15, 0),FALSE)*$G41)</f>
        <v>0</v>
      </c>
      <c r="AI41" s="1411">
        <f>IF(ISERROR(VLOOKUP(VLOOKUP($A41, 'E4 TB Allocation Details'!$A$18:$L$205, MATCH("Customer ID", 'E4 TB Allocation Details'!$A$18:$L$18, 0),FALSE), 'E2 Allocators'!$B$15:$W$361, MATCH('O5 Details by Class &amp; Accounts'!AI$18, 'E2 Allocators'!$B$15:$W$15, 0),FALSE)*$G41), 0, VLOOKUP(VLOOKUP($A41, 'E4 TB Allocation Details'!$A$18:$L$205, MATCH("Customer ID", 'E4 TB Allocation Details'!$A$18:$L$18, 0),FALSE), 'E2 Allocators'!$B$15:$W$361, MATCH('O5 Details by Class &amp; Accounts'!AI$18, 'E2 Allocators'!$B$15:$W$15, 0),FALSE)*$G41)</f>
        <v>0</v>
      </c>
      <c r="AJ41" s="1411">
        <f>IF(ISERROR(VLOOKUP(VLOOKUP($A41, 'E4 TB Allocation Details'!$A$18:$L$205, MATCH("Customer ID", 'E4 TB Allocation Details'!$A$18:$L$18, 0),FALSE), 'E2 Allocators'!$B$15:$W$361, MATCH('O5 Details by Class &amp; Accounts'!AJ$18, 'E2 Allocators'!$B$15:$W$15, 0),FALSE)*$G41), 0, VLOOKUP(VLOOKUP($A41, 'E4 TB Allocation Details'!$A$18:$L$205, MATCH("Customer ID", 'E4 TB Allocation Details'!$A$18:$L$18, 0),FALSE), 'E2 Allocators'!$B$15:$W$361, MATCH('O5 Details by Class &amp; Accounts'!AJ$18, 'E2 Allocators'!$B$15:$W$15, 0),FALSE)*$G41)</f>
        <v>0</v>
      </c>
      <c r="AK41" s="1411">
        <f>IF(ISERROR(VLOOKUP(VLOOKUP($A41, 'E4 TB Allocation Details'!$A$18:$L$205, MATCH("Customer ID", 'E4 TB Allocation Details'!$A$18:$L$18, 0),FALSE), 'E2 Allocators'!$B$15:$W$361, MATCH('O5 Details by Class &amp; Accounts'!AK$18, 'E2 Allocators'!$B$15:$W$15, 0),FALSE)*$G41), 0, VLOOKUP(VLOOKUP($A41, 'E4 TB Allocation Details'!$A$18:$L$205, MATCH("Customer ID", 'E4 TB Allocation Details'!$A$18:$L$18, 0),FALSE), 'E2 Allocators'!$B$15:$W$361, MATCH('O5 Details by Class &amp; Accounts'!AK$18, 'E2 Allocators'!$B$15:$W$15, 0),FALSE)*$G41)</f>
        <v>0</v>
      </c>
      <c r="AL41" s="1411">
        <f>IF(ISERROR(VLOOKUP(VLOOKUP($A41, 'E4 TB Allocation Details'!$A$18:$L$205, MATCH("Customer ID", 'E4 TB Allocation Details'!$A$18:$L$18, 0),FALSE), 'E2 Allocators'!$B$15:$W$361, MATCH('O5 Details by Class &amp; Accounts'!AL$18, 'E2 Allocators'!$B$15:$W$15, 0),FALSE)*$G41), 0, VLOOKUP(VLOOKUP($A41, 'E4 TB Allocation Details'!$A$18:$L$205, MATCH("Customer ID", 'E4 TB Allocation Details'!$A$18:$L$18, 0),FALSE), 'E2 Allocators'!$B$15:$W$361, MATCH('O5 Details by Class &amp; Accounts'!AL$18, 'E2 Allocators'!$B$15:$W$15, 0),FALSE)*$G41)</f>
        <v>0</v>
      </c>
      <c r="AM41" s="1411">
        <f>IF(ISERROR(VLOOKUP(VLOOKUP($A41, 'E4 TB Allocation Details'!$A$18:$L$205, MATCH("Customer ID", 'E4 TB Allocation Details'!$A$18:$L$18, 0),FALSE), 'E2 Allocators'!$B$15:$W$361, MATCH('O5 Details by Class &amp; Accounts'!AM$18, 'E2 Allocators'!$B$15:$W$15, 0),FALSE)*$G41), 0, VLOOKUP(VLOOKUP($A41, 'E4 TB Allocation Details'!$A$18:$L$205, MATCH("Customer ID", 'E4 TB Allocation Details'!$A$18:$L$18, 0),FALSE), 'E2 Allocators'!$B$15:$W$361, MATCH('O5 Details by Class &amp; Accounts'!AM$18, 'E2 Allocators'!$B$15:$W$15, 0),FALSE)*$G41)</f>
        <v>0</v>
      </c>
      <c r="AN41" s="1411">
        <f>IF(ISERROR(VLOOKUP(VLOOKUP($A41, 'E4 TB Allocation Details'!$A$18:$L$205, MATCH("Customer ID", 'E4 TB Allocation Details'!$A$18:$L$18, 0),FALSE), 'E2 Allocators'!$B$15:$W$361, MATCH('O5 Details by Class &amp; Accounts'!AN$18, 'E2 Allocators'!$B$15:$W$15, 0),FALSE)*$G41), 0, VLOOKUP(VLOOKUP($A41, 'E4 TB Allocation Details'!$A$18:$L$205, MATCH("Customer ID", 'E4 TB Allocation Details'!$A$18:$L$18, 0),FALSE), 'E2 Allocators'!$B$15:$W$361, MATCH('O5 Details by Class &amp; Accounts'!AN$18, 'E2 Allocators'!$B$15:$W$15, 0),FALSE)*$G41)</f>
        <v>0</v>
      </c>
      <c r="AO41" s="1411">
        <f>IF(ISERROR(VLOOKUP(VLOOKUP($A41, 'E4 TB Allocation Details'!$A$18:$L$205, MATCH("Customer ID", 'E4 TB Allocation Details'!$A$18:$L$18, 0),FALSE), 'E2 Allocators'!$B$15:$W$361, MATCH('O5 Details by Class &amp; Accounts'!AO$18, 'E2 Allocators'!$B$15:$W$15, 0),FALSE)*$G41), 0, VLOOKUP(VLOOKUP($A41, 'E4 TB Allocation Details'!$A$18:$L$205, MATCH("Customer ID", 'E4 TB Allocation Details'!$A$18:$L$18, 0),FALSE), 'E2 Allocators'!$B$15:$W$361, MATCH('O5 Details by Class &amp; Accounts'!AO$18, 'E2 Allocators'!$B$15:$W$15, 0),FALSE)*$G41)</f>
        <v>0</v>
      </c>
      <c r="AP41" s="1411">
        <f>IF(ISERROR(VLOOKUP(VLOOKUP($A41, 'E4 TB Allocation Details'!$A$18:$L$205, MATCH("Customer ID", 'E4 TB Allocation Details'!$A$18:$L$18, 0),FALSE), 'E2 Allocators'!$B$15:$W$361, MATCH('O5 Details by Class &amp; Accounts'!AP$18, 'E2 Allocators'!$B$15:$W$15, 0),FALSE)*$G41), 0, VLOOKUP(VLOOKUP($A41, 'E4 TB Allocation Details'!$A$18:$L$205, MATCH("Customer ID", 'E4 TB Allocation Details'!$A$18:$L$18, 0),FALSE), 'E2 Allocators'!$B$15:$W$361, MATCH('O5 Details by Class &amp; Accounts'!AP$18, 'E2 Allocators'!$B$15:$W$15, 0),FALSE)*$G41)</f>
        <v>0</v>
      </c>
      <c r="AQ41" s="1411">
        <f>IF(ISERROR(VLOOKUP(VLOOKUP($A41, 'E4 TB Allocation Details'!$A$18:$L$205, MATCH("Customer ID", 'E4 TB Allocation Details'!$A$18:$L$18, 0),FALSE), 'E2 Allocators'!$B$15:$W$361, MATCH('O5 Details by Class &amp; Accounts'!AQ$18, 'E2 Allocators'!$B$15:$W$15, 0),FALSE)*$G41), 0, VLOOKUP(VLOOKUP($A41, 'E4 TB Allocation Details'!$A$18:$L$205, MATCH("Customer ID", 'E4 TB Allocation Details'!$A$18:$L$18, 0),FALSE), 'E2 Allocators'!$B$15:$W$361, MATCH('O5 Details by Class &amp; Accounts'!AQ$18, 'E2 Allocators'!$B$15:$W$15, 0),FALSE)*$G41)</f>
        <v>0</v>
      </c>
      <c r="AR41" s="1411">
        <f>IF(ISERROR(VLOOKUP(VLOOKUP($A41, 'E4 TB Allocation Details'!$A$18:$L$205, MATCH("Customer ID", 'E4 TB Allocation Details'!$A$18:$L$18, 0),FALSE), 'E2 Allocators'!$B$15:$W$361, MATCH('O5 Details by Class &amp; Accounts'!AR$18, 'E2 Allocators'!$B$15:$W$15, 0),FALSE)*$G41), 0, VLOOKUP(VLOOKUP($A41, 'E4 TB Allocation Details'!$A$18:$L$205, MATCH("Customer ID", 'E4 TB Allocation Details'!$A$18:$L$18, 0),FALSE), 'E2 Allocators'!$B$15:$W$361, MATCH('O5 Details by Class &amp; Accounts'!AR$18, 'E2 Allocators'!$B$15:$W$15, 0),FALSE)*$G41)</f>
        <v>0</v>
      </c>
      <c r="AS41" s="1411">
        <f>IF(ISERROR(VLOOKUP(VLOOKUP($A41, 'E4 TB Allocation Details'!$A$18:$L$205, MATCH("Customer ID", 'E4 TB Allocation Details'!$A$18:$L$18, 0),FALSE), 'E2 Allocators'!$B$15:$W$361, MATCH('O5 Details by Class &amp; Accounts'!AS$18, 'E2 Allocators'!$B$15:$W$15, 0),FALSE)*$G41), 0, VLOOKUP(VLOOKUP($A41, 'E4 TB Allocation Details'!$A$18:$L$205, MATCH("Customer ID", 'E4 TB Allocation Details'!$A$18:$L$18, 0),FALSE), 'E2 Allocators'!$B$15:$W$361, MATCH('O5 Details by Class &amp; Accounts'!AS$18, 'E2 Allocators'!$B$15:$W$15, 0),FALSE)*$G41)</f>
        <v>0</v>
      </c>
      <c r="AT41" s="1411">
        <f>IF(ISERROR(VLOOKUP(VLOOKUP($A41, 'E4 TB Allocation Details'!$A$18:$L$205, MATCH("Customer ID", 'E4 TB Allocation Details'!$A$18:$L$18, 0),FALSE), 'E2 Allocators'!$B$15:$W$361, MATCH('O5 Details by Class &amp; Accounts'!AT$18, 'E2 Allocators'!$B$15:$W$15, 0),FALSE)*$G41), 0, VLOOKUP(VLOOKUP($A41, 'E4 TB Allocation Details'!$A$18:$L$205, MATCH("Customer ID", 'E4 TB Allocation Details'!$A$18:$L$18, 0),FALSE), 'E2 Allocators'!$B$15:$W$361, MATCH('O5 Details by Class &amp; Accounts'!AT$18, 'E2 Allocators'!$B$15:$W$15, 0),FALSE)*$G41)</f>
        <v>0</v>
      </c>
      <c r="AU41" s="1411">
        <f>IF(ISERROR(VLOOKUP(VLOOKUP($A41, 'E4 TB Allocation Details'!$A$18:$L$205, MATCH("Customer ID", 'E4 TB Allocation Details'!$A$18:$L$18, 0),FALSE), 'E2 Allocators'!$B$15:$W$361, MATCH('O5 Details by Class &amp; Accounts'!AU$18, 'E2 Allocators'!$B$15:$W$15, 0),FALSE)*$G41), 0, VLOOKUP(VLOOKUP($A41, 'E4 TB Allocation Details'!$A$18:$L$205, MATCH("Customer ID", 'E4 TB Allocation Details'!$A$18:$L$18, 0),FALSE), 'E2 Allocators'!$B$15:$W$361, MATCH('O5 Details by Class &amp; Accounts'!AU$18, 'E2 Allocators'!$B$15:$W$15, 0),FALSE)*$G41)</f>
        <v>0</v>
      </c>
      <c r="AV41" s="1411">
        <f>IF(ISERROR(VLOOKUP(VLOOKUP($A41, 'E4 TB Allocation Details'!$A$18:$L$205, MATCH("Customer ID", 'E4 TB Allocation Details'!$A$18:$L$18, 0),FALSE), 'E2 Allocators'!$B$15:$W$361, MATCH('O5 Details by Class &amp; Accounts'!AV$18, 'E2 Allocators'!$B$15:$W$15, 0),FALSE)*$G41), 0, VLOOKUP(VLOOKUP($A41, 'E4 TB Allocation Details'!$A$18:$L$205, MATCH("Customer ID", 'E4 TB Allocation Details'!$A$18:$L$18, 0),FALSE), 'E2 Allocators'!$B$15:$W$361, MATCH('O5 Details by Class &amp; Accounts'!AV$18, 'E2 Allocators'!$B$15:$W$15, 0),FALSE)*$G41)</f>
        <v>0</v>
      </c>
      <c r="AW41" s="1411">
        <f>IF(ISERROR(VLOOKUP(VLOOKUP($A41, 'E4 TB Allocation Details'!$A$18:$L$205, MATCH("Customer ID", 'E4 TB Allocation Details'!$A$18:$L$18, 0),FALSE), 'E2 Allocators'!$B$15:$W$361, MATCH('O5 Details by Class &amp; Accounts'!AW$18, 'E2 Allocators'!$B$15:$W$15, 0),FALSE)*$G41), 0, VLOOKUP(VLOOKUP($A41, 'E4 TB Allocation Details'!$A$18:$L$205, MATCH("Customer ID", 'E4 TB Allocation Details'!$A$18:$L$18, 0),FALSE), 'E2 Allocators'!$B$15:$W$361, MATCH('O5 Details by Class &amp; Accounts'!AW$18, 'E2 Allocators'!$B$15:$W$15, 0),FALSE)*$G41)</f>
        <v>0</v>
      </c>
      <c r="AX41" s="1411">
        <f t="shared" si="2"/>
        <v>0</v>
      </c>
      <c r="AY41" s="1411">
        <f>IF(ISERROR(VLOOKUP(VLOOKUP($A41, 'E4 TB Allocation Details'!$A$18:$L$205, MATCH("Misc ID", 'E4 TB Allocation Details'!$A$18:$L$18, 0),FALSE), 'E2 Allocators'!$B$15:$W$361, MATCH('O5 Details by Class &amp; Accounts'!AY$18, 'E2 Allocators'!$B$15:$W$15, 0),FALSE)*$E41), 0, VLOOKUP(VLOOKUP($A41, 'E4 TB Allocation Details'!$A$18:$L$205, MATCH("Misc ID", 'E4 TB Allocation Details'!$A$18:$L$18, 0),FALSE), 'E2 Allocators'!$B$15:$W$361, MATCH('O5 Details by Class &amp; Accounts'!AY$18, 'E2 Allocators'!$B$15:$W$15, 0),FALSE)*$E41)</f>
        <v>0</v>
      </c>
      <c r="AZ41" s="1411">
        <f>IF(ISERROR(VLOOKUP(VLOOKUP($A41, 'E4 TB Allocation Details'!$A$18:$L$205, MATCH("Misc ID", 'E4 TB Allocation Details'!$A$18:$L$18, 0),FALSE), 'E2 Allocators'!$B$15:$W$361, MATCH('O5 Details by Class &amp; Accounts'!AZ$18, 'E2 Allocators'!$B$15:$W$15, 0),FALSE)*$E41), 0, VLOOKUP(VLOOKUP($A41, 'E4 TB Allocation Details'!$A$18:$L$205, MATCH("Misc ID", 'E4 TB Allocation Details'!$A$18:$L$18, 0),FALSE), 'E2 Allocators'!$B$15:$W$361, MATCH('O5 Details by Class &amp; Accounts'!AZ$18, 'E2 Allocators'!$B$15:$W$15, 0),FALSE)*$E41)</f>
        <v>0</v>
      </c>
      <c r="BA41" s="1411">
        <f>IF(ISERROR(VLOOKUP(VLOOKUP($A41, 'E4 TB Allocation Details'!$A$18:$L$205, MATCH("Misc ID", 'E4 TB Allocation Details'!$A$18:$L$18, 0),FALSE), 'E2 Allocators'!$B$15:$W$361, MATCH('O5 Details by Class &amp; Accounts'!BA$18, 'E2 Allocators'!$B$15:$W$15, 0),FALSE)*$E41), 0, VLOOKUP(VLOOKUP($A41, 'E4 TB Allocation Details'!$A$18:$L$205, MATCH("Misc ID", 'E4 TB Allocation Details'!$A$18:$L$18, 0),FALSE), 'E2 Allocators'!$B$15:$W$361, MATCH('O5 Details by Class &amp; Accounts'!BA$18, 'E2 Allocators'!$B$15:$W$15, 0),FALSE)*$E41)</f>
        <v>0</v>
      </c>
      <c r="BB41" s="1411">
        <f>IF(ISERROR(VLOOKUP(VLOOKUP($A41, 'E4 TB Allocation Details'!$A$18:$L$205, MATCH("Misc ID", 'E4 TB Allocation Details'!$A$18:$L$18, 0),FALSE), 'E2 Allocators'!$B$15:$W$361, MATCH('O5 Details by Class &amp; Accounts'!BB$18, 'E2 Allocators'!$B$15:$W$15, 0),FALSE)*$E41), 0, VLOOKUP(VLOOKUP($A41, 'E4 TB Allocation Details'!$A$18:$L$205, MATCH("Misc ID", 'E4 TB Allocation Details'!$A$18:$L$18, 0),FALSE), 'E2 Allocators'!$B$15:$W$361, MATCH('O5 Details by Class &amp; Accounts'!BB$18, 'E2 Allocators'!$B$15:$W$15, 0),FALSE)*$E41)</f>
        <v>0</v>
      </c>
      <c r="BC41" s="1411">
        <f>IF(ISERROR(VLOOKUP(VLOOKUP($A41, 'E4 TB Allocation Details'!$A$18:$L$205, MATCH("Misc ID", 'E4 TB Allocation Details'!$A$18:$L$18, 0),FALSE), 'E2 Allocators'!$B$15:$W$361, MATCH('O5 Details by Class &amp; Accounts'!BC$18, 'E2 Allocators'!$B$15:$W$15, 0),FALSE)*$E41), 0, VLOOKUP(VLOOKUP($A41, 'E4 TB Allocation Details'!$A$18:$L$205, MATCH("Misc ID", 'E4 TB Allocation Details'!$A$18:$L$18, 0),FALSE), 'E2 Allocators'!$B$15:$W$361, MATCH('O5 Details by Class &amp; Accounts'!BC$18, 'E2 Allocators'!$B$15:$W$15, 0),FALSE)*$E41)</f>
        <v>0</v>
      </c>
      <c r="BD41" s="1411">
        <f>IF(ISERROR(VLOOKUP(VLOOKUP($A41, 'E4 TB Allocation Details'!$A$18:$L$205, MATCH("Misc ID", 'E4 TB Allocation Details'!$A$18:$L$18, 0),FALSE), 'E2 Allocators'!$B$15:$W$361, MATCH('O5 Details by Class &amp; Accounts'!BD$18, 'E2 Allocators'!$B$15:$W$15, 0),FALSE)*$E41), 0, VLOOKUP(VLOOKUP($A41, 'E4 TB Allocation Details'!$A$18:$L$205, MATCH("Misc ID", 'E4 TB Allocation Details'!$A$18:$L$18, 0),FALSE), 'E2 Allocators'!$B$15:$W$361, MATCH('O5 Details by Class &amp; Accounts'!BD$18, 'E2 Allocators'!$B$15:$W$15, 0),FALSE)*$E41)</f>
        <v>0</v>
      </c>
      <c r="BE41" s="1411">
        <f>IF(ISERROR(VLOOKUP(VLOOKUP($A41, 'E4 TB Allocation Details'!$A$18:$L$205, MATCH("Misc ID", 'E4 TB Allocation Details'!$A$18:$L$18, 0),FALSE), 'E2 Allocators'!$B$15:$W$361, MATCH('O5 Details by Class &amp; Accounts'!BE$18, 'E2 Allocators'!$B$15:$W$15, 0),FALSE)*$E41), 0, VLOOKUP(VLOOKUP($A41, 'E4 TB Allocation Details'!$A$18:$L$205, MATCH("Misc ID", 'E4 TB Allocation Details'!$A$18:$L$18, 0),FALSE), 'E2 Allocators'!$B$15:$W$361, MATCH('O5 Details by Class &amp; Accounts'!BE$18, 'E2 Allocators'!$B$15:$W$15, 0),FALSE)*$E41)</f>
        <v>0</v>
      </c>
      <c r="BF41" s="1411">
        <f>IF(ISERROR(VLOOKUP(VLOOKUP($A41, 'E4 TB Allocation Details'!$A$18:$L$205, MATCH("Misc ID", 'E4 TB Allocation Details'!$A$18:$L$18, 0),FALSE), 'E2 Allocators'!$B$15:$W$361, MATCH('O5 Details by Class &amp; Accounts'!BF$18, 'E2 Allocators'!$B$15:$W$15, 0),FALSE)*$E41), 0, VLOOKUP(VLOOKUP($A41, 'E4 TB Allocation Details'!$A$18:$L$205, MATCH("Misc ID", 'E4 TB Allocation Details'!$A$18:$L$18, 0),FALSE), 'E2 Allocators'!$B$15:$W$361, MATCH('O5 Details by Class &amp; Accounts'!BF$18, 'E2 Allocators'!$B$15:$W$15, 0),FALSE)*$E41)</f>
        <v>0</v>
      </c>
      <c r="BG41" s="1411">
        <f>IF(ISERROR(VLOOKUP(VLOOKUP($A41, 'E4 TB Allocation Details'!$A$18:$L$205, MATCH("Misc ID", 'E4 TB Allocation Details'!$A$18:$L$18, 0),FALSE), 'E2 Allocators'!$B$15:$W$361, MATCH('O5 Details by Class &amp; Accounts'!BG$18, 'E2 Allocators'!$B$15:$W$15, 0),FALSE)*$E41), 0, VLOOKUP(VLOOKUP($A41, 'E4 TB Allocation Details'!$A$18:$L$205, MATCH("Misc ID", 'E4 TB Allocation Details'!$A$18:$L$18, 0),FALSE), 'E2 Allocators'!$B$15:$W$361, MATCH('O5 Details by Class &amp; Accounts'!BG$18, 'E2 Allocators'!$B$15:$W$15, 0),FALSE)*$E41)</f>
        <v>0</v>
      </c>
      <c r="BH41" s="1411">
        <f>IF(ISERROR(VLOOKUP(VLOOKUP($A41, 'E4 TB Allocation Details'!$A$18:$L$205, MATCH("Misc ID", 'E4 TB Allocation Details'!$A$18:$L$18, 0),FALSE), 'E2 Allocators'!$B$15:$W$361, MATCH('O5 Details by Class &amp; Accounts'!BH$18, 'E2 Allocators'!$B$15:$W$15, 0),FALSE)*$E41), 0, VLOOKUP(VLOOKUP($A41, 'E4 TB Allocation Details'!$A$18:$L$205, MATCH("Misc ID", 'E4 TB Allocation Details'!$A$18:$L$18, 0),FALSE), 'E2 Allocators'!$B$15:$W$361, MATCH('O5 Details by Class &amp; Accounts'!BH$18, 'E2 Allocators'!$B$15:$W$15, 0),FALSE)*$E41)</f>
        <v>0</v>
      </c>
      <c r="BI41" s="1411">
        <f>IF(ISERROR(VLOOKUP(VLOOKUP($A41, 'E4 TB Allocation Details'!$A$18:$L$205, MATCH("Misc ID", 'E4 TB Allocation Details'!$A$18:$L$18, 0),FALSE), 'E2 Allocators'!$B$15:$W$361, MATCH('O5 Details by Class &amp; Accounts'!BI$18, 'E2 Allocators'!$B$15:$W$15, 0),FALSE)*$E41), 0, VLOOKUP(VLOOKUP($A41, 'E4 TB Allocation Details'!$A$18:$L$205, MATCH("Misc ID", 'E4 TB Allocation Details'!$A$18:$L$18, 0),FALSE), 'E2 Allocators'!$B$15:$W$361, MATCH('O5 Details by Class &amp; Accounts'!BI$18, 'E2 Allocators'!$B$15:$W$15, 0),FALSE)*$E41)</f>
        <v>0</v>
      </c>
      <c r="BJ41" s="1411">
        <f>IF(ISERROR(VLOOKUP(VLOOKUP($A41, 'E4 TB Allocation Details'!$A$18:$L$205, MATCH("Misc ID", 'E4 TB Allocation Details'!$A$18:$L$18, 0),FALSE), 'E2 Allocators'!$B$15:$W$361, MATCH('O5 Details by Class &amp; Accounts'!BJ$18, 'E2 Allocators'!$B$15:$W$15, 0),FALSE)*$E41), 0, VLOOKUP(VLOOKUP($A41, 'E4 TB Allocation Details'!$A$18:$L$205, MATCH("Misc ID", 'E4 TB Allocation Details'!$A$18:$L$18, 0),FALSE), 'E2 Allocators'!$B$15:$W$361, MATCH('O5 Details by Class &amp; Accounts'!BJ$18, 'E2 Allocators'!$B$15:$W$15, 0),FALSE)*$E41)</f>
        <v>0</v>
      </c>
      <c r="BK41" s="1411">
        <f>IF(ISERROR(VLOOKUP(VLOOKUP($A41, 'E4 TB Allocation Details'!$A$18:$L$205, MATCH("Misc ID", 'E4 TB Allocation Details'!$A$18:$L$18, 0),FALSE), 'E2 Allocators'!$B$15:$W$361, MATCH('O5 Details by Class &amp; Accounts'!BK$18, 'E2 Allocators'!$B$15:$W$15, 0),FALSE)*$E41), 0, VLOOKUP(VLOOKUP($A41, 'E4 TB Allocation Details'!$A$18:$L$205, MATCH("Misc ID", 'E4 TB Allocation Details'!$A$18:$L$18, 0),FALSE), 'E2 Allocators'!$B$15:$W$361, MATCH('O5 Details by Class &amp; Accounts'!BK$18, 'E2 Allocators'!$B$15:$W$15, 0),FALSE)*$E41)</f>
        <v>0</v>
      </c>
      <c r="BL41" s="1411">
        <f>IF(ISERROR(VLOOKUP(VLOOKUP($A41, 'E4 TB Allocation Details'!$A$18:$L$205, MATCH("Misc ID", 'E4 TB Allocation Details'!$A$18:$L$18, 0),FALSE), 'E2 Allocators'!$B$15:$W$361, MATCH('O5 Details by Class &amp; Accounts'!BL$18, 'E2 Allocators'!$B$15:$W$15, 0),FALSE)*$E41), 0, VLOOKUP(VLOOKUP($A41, 'E4 TB Allocation Details'!$A$18:$L$205, MATCH("Misc ID", 'E4 TB Allocation Details'!$A$18:$L$18, 0),FALSE), 'E2 Allocators'!$B$15:$W$361, MATCH('O5 Details by Class &amp; Accounts'!BL$18, 'E2 Allocators'!$B$15:$W$15, 0),FALSE)*$E41)</f>
        <v>0</v>
      </c>
      <c r="BM41" s="1411">
        <f>IF(ISERROR(VLOOKUP(VLOOKUP($A41, 'E4 TB Allocation Details'!$A$18:$L$205, MATCH("Misc ID", 'E4 TB Allocation Details'!$A$18:$L$18, 0),FALSE), 'E2 Allocators'!$B$15:$W$361, MATCH('O5 Details by Class &amp; Accounts'!BM$18, 'E2 Allocators'!$B$15:$W$15, 0),FALSE)*$E41), 0, VLOOKUP(VLOOKUP($A41, 'E4 TB Allocation Details'!$A$18:$L$205, MATCH("Misc ID", 'E4 TB Allocation Details'!$A$18:$L$18, 0),FALSE), 'E2 Allocators'!$B$15:$W$361, MATCH('O5 Details by Class &amp; Accounts'!BM$18, 'E2 Allocators'!$B$15:$W$15, 0),FALSE)*$E41)</f>
        <v>0</v>
      </c>
      <c r="BN41" s="1411">
        <f>IF(ISERROR(VLOOKUP(VLOOKUP($A41, 'E4 TB Allocation Details'!$A$18:$L$205, MATCH("Misc ID", 'E4 TB Allocation Details'!$A$18:$L$18, 0),FALSE), 'E2 Allocators'!$B$15:$W$361, MATCH('O5 Details by Class &amp; Accounts'!BN$18, 'E2 Allocators'!$B$15:$W$15, 0),FALSE)*$E41), 0, VLOOKUP(VLOOKUP($A41, 'E4 TB Allocation Details'!$A$18:$L$205, MATCH("Misc ID", 'E4 TB Allocation Details'!$A$18:$L$18, 0),FALSE), 'E2 Allocators'!$B$15:$W$361, MATCH('O5 Details by Class &amp; Accounts'!BN$18, 'E2 Allocators'!$B$15:$W$15, 0),FALSE)*$E41)</f>
        <v>0</v>
      </c>
      <c r="BO41" s="1411">
        <f>IF(ISERROR(VLOOKUP(VLOOKUP($A41, 'E4 TB Allocation Details'!$A$18:$L$205, MATCH("Misc ID", 'E4 TB Allocation Details'!$A$18:$L$18, 0),FALSE), 'E2 Allocators'!$B$15:$W$361, MATCH('O5 Details by Class &amp; Accounts'!BO$18, 'E2 Allocators'!$B$15:$W$15, 0),FALSE)*$E41), 0, VLOOKUP(VLOOKUP($A41, 'E4 TB Allocation Details'!$A$18:$L$205, MATCH("Misc ID", 'E4 TB Allocation Details'!$A$18:$L$18, 0),FALSE), 'E2 Allocators'!$B$15:$W$361, MATCH('O5 Details by Class &amp; Accounts'!BO$18, 'E2 Allocators'!$B$15:$W$15, 0),FALSE)*$E41)</f>
        <v>0</v>
      </c>
      <c r="BP41" s="1411">
        <f>IF(ISERROR(VLOOKUP(VLOOKUP($A41, 'E4 TB Allocation Details'!$A$18:$L$205, MATCH("Misc ID", 'E4 TB Allocation Details'!$A$18:$L$18, 0),FALSE), 'E2 Allocators'!$B$15:$W$361, MATCH('O5 Details by Class &amp; Accounts'!BP$18, 'E2 Allocators'!$B$15:$W$15, 0),FALSE)*$E41), 0, VLOOKUP(VLOOKUP($A41, 'E4 TB Allocation Details'!$A$18:$L$205, MATCH("Misc ID", 'E4 TB Allocation Details'!$A$18:$L$18, 0),FALSE), 'E2 Allocators'!$B$15:$W$361, MATCH('O5 Details by Class &amp; Accounts'!BP$18, 'E2 Allocators'!$B$15:$W$15, 0),FALSE)*$E41)</f>
        <v>0</v>
      </c>
      <c r="BQ41" s="1411">
        <f>IF(ISERROR(VLOOKUP(VLOOKUP($A41, 'E4 TB Allocation Details'!$A$18:$L$205, MATCH("Misc ID", 'E4 TB Allocation Details'!$A$18:$L$18, 0),FALSE), 'E2 Allocators'!$B$15:$W$361, MATCH('O5 Details by Class &amp; Accounts'!BQ$18, 'E2 Allocators'!$B$15:$W$15, 0),FALSE)*$E41), 0, VLOOKUP(VLOOKUP($A41, 'E4 TB Allocation Details'!$A$18:$L$205, MATCH("Misc ID", 'E4 TB Allocation Details'!$A$18:$L$18, 0),FALSE), 'E2 Allocators'!$B$15:$W$361, MATCH('O5 Details by Class &amp; Accounts'!BQ$18, 'E2 Allocators'!$B$15:$W$15, 0),FALSE)*$E41)</f>
        <v>0</v>
      </c>
      <c r="BR41" s="1411">
        <f>IF(ISERROR(VLOOKUP(VLOOKUP($A41, 'E4 TB Allocation Details'!$A$18:$L$205, MATCH("Misc ID", 'E4 TB Allocation Details'!$A$18:$L$18, 0),FALSE), 'E2 Allocators'!$B$15:$W$361, MATCH('O5 Details by Class &amp; Accounts'!BR$18, 'E2 Allocators'!$B$15:$W$15, 0),FALSE)*$E41), 0, VLOOKUP(VLOOKUP($A41, 'E4 TB Allocation Details'!$A$18:$L$205, MATCH("Misc ID", 'E4 TB Allocation Details'!$A$18:$L$18, 0),FALSE), 'E2 Allocators'!$B$15:$W$361, MATCH('O5 Details by Class &amp; Accounts'!BR$18, 'E2 Allocators'!$B$15:$W$15, 0),FALSE)*$E41)</f>
        <v>0</v>
      </c>
      <c r="BS41" s="1411">
        <f t="shared" si="3"/>
        <v>0</v>
      </c>
      <c r="BT41" s="1411">
        <f>IF(ISERROR(VLOOKUP(VLOOKUP($A41, 'E4 TB Allocation Details'!$A$18:$L$205, MATCH("A &amp; G ID", 'E4 TB Allocation Details'!$A$18:$L$18, 0),FALSE), 'E2 Allocators'!$B$15:$W$361, MATCH('O5 Details by Class &amp; Accounts'!BT$18, 'E2 Allocators'!$B$15:$W$15, 0),FALSE)*$E41), 0, VLOOKUP(VLOOKUP($A41, 'E4 TB Allocation Details'!$A$18:$L$205, MATCH("A &amp; G ID", 'E4 TB Allocation Details'!$A$18:$L$18, 0),FALSE), 'E2 Allocators'!$B$15:$W$361, MATCH('O5 Details by Class &amp; Accounts'!BT$18, 'E2 Allocators'!$B$15:$W$15, 0),FALSE)*$E41)</f>
        <v>0</v>
      </c>
      <c r="BU41" s="1411">
        <f>IF(ISERROR(VLOOKUP(VLOOKUP($A41, 'E4 TB Allocation Details'!$A$18:$L$205, MATCH("A &amp; G ID", 'E4 TB Allocation Details'!$A$18:$L$18, 0),FALSE), 'E2 Allocators'!$B$15:$W$361, MATCH('O5 Details by Class &amp; Accounts'!BU$18, 'E2 Allocators'!$B$15:$W$15, 0),FALSE)*$E41), 0, VLOOKUP(VLOOKUP($A41, 'E4 TB Allocation Details'!$A$18:$L$205, MATCH("A &amp; G ID", 'E4 TB Allocation Details'!$A$18:$L$18, 0),FALSE), 'E2 Allocators'!$B$15:$W$361, MATCH('O5 Details by Class &amp; Accounts'!BU$18, 'E2 Allocators'!$B$15:$W$15, 0),FALSE)*$E41)</f>
        <v>0</v>
      </c>
      <c r="BV41" s="1411">
        <f>IF(ISERROR(VLOOKUP(VLOOKUP($A41, 'E4 TB Allocation Details'!$A$18:$L$205, MATCH("A &amp; G ID", 'E4 TB Allocation Details'!$A$18:$L$18, 0),FALSE), 'E2 Allocators'!$B$15:$W$361, MATCH('O5 Details by Class &amp; Accounts'!BV$18, 'E2 Allocators'!$B$15:$W$15, 0),FALSE)*$E41), 0, VLOOKUP(VLOOKUP($A41, 'E4 TB Allocation Details'!$A$18:$L$205, MATCH("A &amp; G ID", 'E4 TB Allocation Details'!$A$18:$L$18, 0),FALSE), 'E2 Allocators'!$B$15:$W$361, MATCH('O5 Details by Class &amp; Accounts'!BV$18, 'E2 Allocators'!$B$15:$W$15, 0),FALSE)*$E41)</f>
        <v>0</v>
      </c>
      <c r="BW41" s="1411">
        <f>IF(ISERROR(VLOOKUP(VLOOKUP($A41, 'E4 TB Allocation Details'!$A$18:$L$205, MATCH("A &amp; G ID", 'E4 TB Allocation Details'!$A$18:$L$18, 0),FALSE), 'E2 Allocators'!$B$15:$W$361, MATCH('O5 Details by Class &amp; Accounts'!BW$18, 'E2 Allocators'!$B$15:$W$15, 0),FALSE)*$E41), 0, VLOOKUP(VLOOKUP($A41, 'E4 TB Allocation Details'!$A$18:$L$205, MATCH("A &amp; G ID", 'E4 TB Allocation Details'!$A$18:$L$18, 0),FALSE), 'E2 Allocators'!$B$15:$W$361, MATCH('O5 Details by Class &amp; Accounts'!BW$18, 'E2 Allocators'!$B$15:$W$15, 0),FALSE)*$E41)</f>
        <v>0</v>
      </c>
      <c r="BX41" s="1411">
        <f>IF(ISERROR(VLOOKUP(VLOOKUP($A41, 'E4 TB Allocation Details'!$A$18:$L$205, MATCH("A &amp; G ID", 'E4 TB Allocation Details'!$A$18:$L$18, 0),FALSE), 'E2 Allocators'!$B$15:$W$361, MATCH('O5 Details by Class &amp; Accounts'!BX$18, 'E2 Allocators'!$B$15:$W$15, 0),FALSE)*$E41), 0, VLOOKUP(VLOOKUP($A41, 'E4 TB Allocation Details'!$A$18:$L$205, MATCH("A &amp; G ID", 'E4 TB Allocation Details'!$A$18:$L$18, 0),FALSE), 'E2 Allocators'!$B$15:$W$361, MATCH('O5 Details by Class &amp; Accounts'!BX$18, 'E2 Allocators'!$B$15:$W$15, 0),FALSE)*$E41)</f>
        <v>0</v>
      </c>
      <c r="BY41" s="1411">
        <f>IF(ISERROR(VLOOKUP(VLOOKUP($A41, 'E4 TB Allocation Details'!$A$18:$L$205, MATCH("A &amp; G ID", 'E4 TB Allocation Details'!$A$18:$L$18, 0),FALSE), 'E2 Allocators'!$B$15:$W$361, MATCH('O5 Details by Class &amp; Accounts'!BY$18, 'E2 Allocators'!$B$15:$W$15, 0),FALSE)*$E41), 0, VLOOKUP(VLOOKUP($A41, 'E4 TB Allocation Details'!$A$18:$L$205, MATCH("A &amp; G ID", 'E4 TB Allocation Details'!$A$18:$L$18, 0),FALSE), 'E2 Allocators'!$B$15:$W$361, MATCH('O5 Details by Class &amp; Accounts'!BY$18, 'E2 Allocators'!$B$15:$W$15, 0),FALSE)*$E41)</f>
        <v>0</v>
      </c>
      <c r="BZ41" s="1411">
        <f>IF(ISERROR(VLOOKUP(VLOOKUP($A41, 'E4 TB Allocation Details'!$A$18:$L$205, MATCH("A &amp; G ID", 'E4 TB Allocation Details'!$A$18:$L$18, 0),FALSE), 'E2 Allocators'!$B$15:$W$361, MATCH('O5 Details by Class &amp; Accounts'!BZ$18, 'E2 Allocators'!$B$15:$W$15, 0),FALSE)*$E41), 0, VLOOKUP(VLOOKUP($A41, 'E4 TB Allocation Details'!$A$18:$L$205, MATCH("A &amp; G ID", 'E4 TB Allocation Details'!$A$18:$L$18, 0),FALSE), 'E2 Allocators'!$B$15:$W$361, MATCH('O5 Details by Class &amp; Accounts'!BZ$18, 'E2 Allocators'!$B$15:$W$15, 0),FALSE)*$E41)</f>
        <v>0</v>
      </c>
      <c r="CA41" s="1411">
        <f>IF(ISERROR(VLOOKUP(VLOOKUP($A41, 'E4 TB Allocation Details'!$A$18:$L$205, MATCH("A &amp; G ID", 'E4 TB Allocation Details'!$A$18:$L$18, 0),FALSE), 'E2 Allocators'!$B$15:$W$361, MATCH('O5 Details by Class &amp; Accounts'!CA$18, 'E2 Allocators'!$B$15:$W$15, 0),FALSE)*$E41), 0, VLOOKUP(VLOOKUP($A41, 'E4 TB Allocation Details'!$A$18:$L$205, MATCH("A &amp; G ID", 'E4 TB Allocation Details'!$A$18:$L$18, 0),FALSE), 'E2 Allocators'!$B$15:$W$361, MATCH('O5 Details by Class &amp; Accounts'!CA$18, 'E2 Allocators'!$B$15:$W$15, 0),FALSE)*$E41)</f>
        <v>0</v>
      </c>
      <c r="CB41" s="1411">
        <f>IF(ISERROR(VLOOKUP(VLOOKUP($A41, 'E4 TB Allocation Details'!$A$18:$L$205, MATCH("A &amp; G ID", 'E4 TB Allocation Details'!$A$18:$L$18, 0),FALSE), 'E2 Allocators'!$B$15:$W$361, MATCH('O5 Details by Class &amp; Accounts'!CB$18, 'E2 Allocators'!$B$15:$W$15, 0),FALSE)*$E41), 0, VLOOKUP(VLOOKUP($A41, 'E4 TB Allocation Details'!$A$18:$L$205, MATCH("A &amp; G ID", 'E4 TB Allocation Details'!$A$18:$L$18, 0),FALSE), 'E2 Allocators'!$B$15:$W$361, MATCH('O5 Details by Class &amp; Accounts'!CB$18, 'E2 Allocators'!$B$15:$W$15, 0),FALSE)*$E41)</f>
        <v>0</v>
      </c>
      <c r="CC41" s="1411">
        <f>IF(ISERROR(VLOOKUP(VLOOKUP($A41, 'E4 TB Allocation Details'!$A$18:$L$205, MATCH("A &amp; G ID", 'E4 TB Allocation Details'!$A$18:$L$18, 0),FALSE), 'E2 Allocators'!$B$15:$W$361, MATCH('O5 Details by Class &amp; Accounts'!CC$18, 'E2 Allocators'!$B$15:$W$15, 0),FALSE)*$E41), 0, VLOOKUP(VLOOKUP($A41, 'E4 TB Allocation Details'!$A$18:$L$205, MATCH("A &amp; G ID", 'E4 TB Allocation Details'!$A$18:$L$18, 0),FALSE), 'E2 Allocators'!$B$15:$W$361, MATCH('O5 Details by Class &amp; Accounts'!CC$18, 'E2 Allocators'!$B$15:$W$15, 0),FALSE)*$E41)</f>
        <v>0</v>
      </c>
      <c r="CD41" s="1411">
        <f>IF(ISERROR(VLOOKUP(VLOOKUP($A41, 'E4 TB Allocation Details'!$A$18:$L$205, MATCH("A &amp; G ID", 'E4 TB Allocation Details'!$A$18:$L$18, 0),FALSE), 'E2 Allocators'!$B$15:$W$361, MATCH('O5 Details by Class &amp; Accounts'!CD$18, 'E2 Allocators'!$B$15:$W$15, 0),FALSE)*$E41), 0, VLOOKUP(VLOOKUP($A41, 'E4 TB Allocation Details'!$A$18:$L$205, MATCH("A &amp; G ID", 'E4 TB Allocation Details'!$A$18:$L$18, 0),FALSE), 'E2 Allocators'!$B$15:$W$361, MATCH('O5 Details by Class &amp; Accounts'!CD$18, 'E2 Allocators'!$B$15:$W$15, 0),FALSE)*$E41)</f>
        <v>0</v>
      </c>
      <c r="CE41" s="1411">
        <f>IF(ISERROR(VLOOKUP(VLOOKUP($A41, 'E4 TB Allocation Details'!$A$18:$L$205, MATCH("A &amp; G ID", 'E4 TB Allocation Details'!$A$18:$L$18, 0),FALSE), 'E2 Allocators'!$B$15:$W$361, MATCH('O5 Details by Class &amp; Accounts'!CE$18, 'E2 Allocators'!$B$15:$W$15, 0),FALSE)*$E41), 0, VLOOKUP(VLOOKUP($A41, 'E4 TB Allocation Details'!$A$18:$L$205, MATCH("A &amp; G ID", 'E4 TB Allocation Details'!$A$18:$L$18, 0),FALSE), 'E2 Allocators'!$B$15:$W$361, MATCH('O5 Details by Class &amp; Accounts'!CE$18, 'E2 Allocators'!$B$15:$W$15, 0),FALSE)*$E41)</f>
        <v>0</v>
      </c>
      <c r="CF41" s="1411">
        <f>IF(ISERROR(VLOOKUP(VLOOKUP($A41, 'E4 TB Allocation Details'!$A$18:$L$205, MATCH("A &amp; G ID", 'E4 TB Allocation Details'!$A$18:$L$18, 0),FALSE), 'E2 Allocators'!$B$15:$W$361, MATCH('O5 Details by Class &amp; Accounts'!CF$18, 'E2 Allocators'!$B$15:$W$15, 0),FALSE)*$E41), 0, VLOOKUP(VLOOKUP($A41, 'E4 TB Allocation Details'!$A$18:$L$205, MATCH("A &amp; G ID", 'E4 TB Allocation Details'!$A$18:$L$18, 0),FALSE), 'E2 Allocators'!$B$15:$W$361, MATCH('O5 Details by Class &amp; Accounts'!CF$18, 'E2 Allocators'!$B$15:$W$15, 0),FALSE)*$E41)</f>
        <v>0</v>
      </c>
      <c r="CG41" s="1411">
        <f>IF(ISERROR(VLOOKUP(VLOOKUP($A41, 'E4 TB Allocation Details'!$A$18:$L$205, MATCH("A &amp; G ID", 'E4 TB Allocation Details'!$A$18:$L$18, 0),FALSE), 'E2 Allocators'!$B$15:$W$361, MATCH('O5 Details by Class &amp; Accounts'!CG$18, 'E2 Allocators'!$B$15:$W$15, 0),FALSE)*$E41), 0, VLOOKUP(VLOOKUP($A41, 'E4 TB Allocation Details'!$A$18:$L$205, MATCH("A &amp; G ID", 'E4 TB Allocation Details'!$A$18:$L$18, 0),FALSE), 'E2 Allocators'!$B$15:$W$361, MATCH('O5 Details by Class &amp; Accounts'!CG$18, 'E2 Allocators'!$B$15:$W$15, 0),FALSE)*$E41)</f>
        <v>0</v>
      </c>
      <c r="CH41" s="1411">
        <f>IF(ISERROR(VLOOKUP(VLOOKUP($A41, 'E4 TB Allocation Details'!$A$18:$L$205, MATCH("A &amp; G ID", 'E4 TB Allocation Details'!$A$18:$L$18, 0),FALSE), 'E2 Allocators'!$B$15:$W$361, MATCH('O5 Details by Class &amp; Accounts'!CH$18, 'E2 Allocators'!$B$15:$W$15, 0),FALSE)*$E41), 0, VLOOKUP(VLOOKUP($A41, 'E4 TB Allocation Details'!$A$18:$L$205, MATCH("A &amp; G ID", 'E4 TB Allocation Details'!$A$18:$L$18, 0),FALSE), 'E2 Allocators'!$B$15:$W$361, MATCH('O5 Details by Class &amp; Accounts'!CH$18, 'E2 Allocators'!$B$15:$W$15, 0),FALSE)*$E41)</f>
        <v>0</v>
      </c>
      <c r="CI41" s="1411">
        <f>IF(ISERROR(VLOOKUP(VLOOKUP($A41, 'E4 TB Allocation Details'!$A$18:$L$205, MATCH("A &amp; G ID", 'E4 TB Allocation Details'!$A$18:$L$18, 0),FALSE), 'E2 Allocators'!$B$15:$W$361, MATCH('O5 Details by Class &amp; Accounts'!CI$18, 'E2 Allocators'!$B$15:$W$15, 0),FALSE)*$E41), 0, VLOOKUP(VLOOKUP($A41, 'E4 TB Allocation Details'!$A$18:$L$205, MATCH("A &amp; G ID", 'E4 TB Allocation Details'!$A$18:$L$18, 0),FALSE), 'E2 Allocators'!$B$15:$W$361, MATCH('O5 Details by Class &amp; Accounts'!CI$18, 'E2 Allocators'!$B$15:$W$15, 0),FALSE)*$E41)</f>
        <v>0</v>
      </c>
      <c r="CJ41" s="1411">
        <f>IF(ISERROR(VLOOKUP(VLOOKUP($A41, 'E4 TB Allocation Details'!$A$18:$L$205, MATCH("A &amp; G ID", 'E4 TB Allocation Details'!$A$18:$L$18, 0),FALSE), 'E2 Allocators'!$B$15:$W$361, MATCH('O5 Details by Class &amp; Accounts'!CJ$18, 'E2 Allocators'!$B$15:$W$15, 0),FALSE)*$E41), 0, VLOOKUP(VLOOKUP($A41, 'E4 TB Allocation Details'!$A$18:$L$205, MATCH("A &amp; G ID", 'E4 TB Allocation Details'!$A$18:$L$18, 0),FALSE), 'E2 Allocators'!$B$15:$W$361, MATCH('O5 Details by Class &amp; Accounts'!CJ$18, 'E2 Allocators'!$B$15:$W$15, 0),FALSE)*$E41)</f>
        <v>0</v>
      </c>
      <c r="CK41" s="1411">
        <f>IF(ISERROR(VLOOKUP(VLOOKUP($A41, 'E4 TB Allocation Details'!$A$18:$L$205, MATCH("A &amp; G ID", 'E4 TB Allocation Details'!$A$18:$L$18, 0),FALSE), 'E2 Allocators'!$B$15:$W$361, MATCH('O5 Details by Class &amp; Accounts'!CK$18, 'E2 Allocators'!$B$15:$W$15, 0),FALSE)*$E41), 0, VLOOKUP(VLOOKUP($A41, 'E4 TB Allocation Details'!$A$18:$L$205, MATCH("A &amp; G ID", 'E4 TB Allocation Details'!$A$18:$L$18, 0),FALSE), 'E2 Allocators'!$B$15:$W$361, MATCH('O5 Details by Class &amp; Accounts'!CK$18, 'E2 Allocators'!$B$15:$W$15, 0),FALSE)*$E41)</f>
        <v>0</v>
      </c>
      <c r="CL41" s="1411">
        <f>IF(ISERROR(VLOOKUP(VLOOKUP($A41, 'E4 TB Allocation Details'!$A$18:$L$205, MATCH("A &amp; G ID", 'E4 TB Allocation Details'!$A$18:$L$18, 0),FALSE), 'E2 Allocators'!$B$15:$W$361, MATCH('O5 Details by Class &amp; Accounts'!CL$18, 'E2 Allocators'!$B$15:$W$15, 0),FALSE)*$E41), 0, VLOOKUP(VLOOKUP($A41, 'E4 TB Allocation Details'!$A$18:$L$205, MATCH("A &amp; G ID", 'E4 TB Allocation Details'!$A$18:$L$18, 0),FALSE), 'E2 Allocators'!$B$15:$W$361, MATCH('O5 Details by Class &amp; Accounts'!CL$18, 'E2 Allocators'!$B$15:$W$15, 0),FALSE)*$E41)</f>
        <v>0</v>
      </c>
      <c r="CM41" s="1411">
        <f>IF(ISERROR(VLOOKUP(VLOOKUP($A41, 'E4 TB Allocation Details'!$A$18:$L$205, MATCH("A &amp; G ID", 'E4 TB Allocation Details'!$A$18:$L$18, 0),FALSE), 'E2 Allocators'!$B$15:$W$361, MATCH('O5 Details by Class &amp; Accounts'!CM$18, 'E2 Allocators'!$B$15:$W$15, 0),FALSE)*$E41), 0, VLOOKUP(VLOOKUP($A41, 'E4 TB Allocation Details'!$A$18:$L$205, MATCH("A &amp; G ID", 'E4 TB Allocation Details'!$A$18:$L$18, 0),FALSE), 'E2 Allocators'!$B$15:$W$361, MATCH('O5 Details by Class &amp; Accounts'!CM$18, 'E2 Allocators'!$B$15:$W$15, 0),FALSE)*$E41)</f>
        <v>0</v>
      </c>
      <c r="CN41" s="1411">
        <f t="shared" si="5"/>
        <v>0</v>
      </c>
      <c r="CO41" s="1791">
        <f t="shared" si="4"/>
        <v>0</v>
      </c>
      <c r="CQ41" s="2086" t="e">
        <v>#N/A</v>
      </c>
    </row>
    <row r="42" spans="1:95" s="80" customFormat="1" ht="25.5">
      <c r="A42" s="1174" t="s">
        <v>1267</v>
      </c>
      <c r="B42" s="1175" t="s">
        <v>1034</v>
      </c>
      <c r="C42" s="1788">
        <f>IF(ISERROR(VLOOKUP($A42,'I3 TB Data'!$A$23:$H$458,MATCH('O5 Details by Class &amp; Accounts'!$C$18, 'I3 TB Data'!$A$23:$H$23,0),0)), 0, VLOOKUP($A42,'I3 TB Data'!$A$23:$H$458,MATCH('O5 Details by Class &amp; Accounts'!$C$18,'I3 TB Data'!$A$23:$H$23,0),0))</f>
        <v>0</v>
      </c>
      <c r="D42" s="1789">
        <f>'I4 BO ASSETS'!E39</f>
        <v>0</v>
      </c>
      <c r="E42" s="1788">
        <f t="shared" si="6"/>
        <v>0</v>
      </c>
      <c r="F42" s="1790">
        <f>IF(ISERROR(VLOOKUP($A42, 'E1 Categorization'!A33:E122, MATCH("Customer Component", 'E1 Categorization'!$A$33:$E$33,0), 0)), 0, IF(VLOOKUP($A42, 'E1 Categorization'!A33:E122, MATCH("Customer Component", 'E1 Categorization'!$A$33:$E$33,0), 0)=0, 'O5 Details by Class &amp; Accounts'!$E42, IF(AND(VLOOKUP($A42, 'E1 Categorization'!A33:E122, MATCH("Customer Component", 'E1 Categorization'!$A$33:$E$33,0), 0) &gt;0, VLOOKUP($A42, 'E1 Categorization'!A33:E122, MATCH("Customer Component", 'E1 Categorization'!$A$33:$E$33,0), 0)&lt;1), 'O5 Details by Class &amp; Accounts'!$E42*(1-VLOOKUP($A42, 'E1 Categorization'!A33:E122, MATCH("Customer Component", 'E1 Categorization'!$A$33:$E$33,0), 0)), 0)))</f>
        <v>0</v>
      </c>
      <c r="G42" s="1790">
        <f>IF(ISERROR(VLOOKUP($A42, 'E1 Categorization'!A33:E122, MATCH("Customer Component", 'E1 Categorization'!$A$33:$E$33,0), 0)),0, IF(VLOOKUP($A42, 'E1 Categorization'!A33:E122, MATCH("Customer Component", 'E1 Categorization'!$A$33:$E$33,0), 0)=0, 0, IF(AND(VLOOKUP($A42, 'E1 Categorization'!A33:E122, MATCH("Customer Component", 'E1 Categorization'!$A$33:$E$33,0), 0) &gt;0, VLOOKUP($A42, 'E1 Categorization'!A33:E122, MATCH("Customer Component", 'E1 Categorization'!$A$33:$E$33,0), 0)&lt;1), 'O5 Details by Class &amp; Accounts'!$E42*(VLOOKUP($A42, 'E1 Categorization'!A33:E122, MATCH("Customer Component", 'E1 Categorization'!$A$33:$E$33,0), 0)), 'O5 Details by Class &amp; Accounts'!$E42)))</f>
        <v>0</v>
      </c>
      <c r="H42" s="1411">
        <f t="shared" si="0"/>
        <v>0</v>
      </c>
      <c r="I42" s="1411">
        <f>IF(ISERROR(VLOOKUP(VLOOKUP($A42, 'E4 TB Allocation Details'!$A$18:$L$205, MATCH("Demand ID", 'E4 TB Allocation Details'!$A$18:$L$18, 0),FALSE), 'E2 Allocators'!$B$15:$W$361, MATCH('O5 Details by Class &amp; Accounts'!I$18, 'E2 Allocators'!$B$15:$W$15, 0),FALSE)*$F42), 0, VLOOKUP(VLOOKUP($A42, 'E4 TB Allocation Details'!$A$18:$L$205, MATCH("Demand ID", 'E4 TB Allocation Details'!$A$18:$L$18, 0),FALSE), 'E2 Allocators'!$B$15:$W$361, MATCH('O5 Details by Class &amp; Accounts'!I$18, 'E2 Allocators'!$B$15:$W$15, 0),FALSE)*$F42)</f>
        <v>0</v>
      </c>
      <c r="J42" s="1411">
        <f>IF(ISERROR(VLOOKUP(VLOOKUP($A42, 'E4 TB Allocation Details'!$A$18:$L$205, MATCH("Demand ID", 'E4 TB Allocation Details'!$A$18:$L$18, 0),FALSE), 'E2 Allocators'!$B$15:$W$361, MATCH('O5 Details by Class &amp; Accounts'!J$18, 'E2 Allocators'!$B$15:$W$15, 0),FALSE)*$F42), 0, VLOOKUP(VLOOKUP($A42, 'E4 TB Allocation Details'!$A$18:$L$205, MATCH("Demand ID", 'E4 TB Allocation Details'!$A$18:$L$18, 0),FALSE), 'E2 Allocators'!$B$15:$W$361, MATCH('O5 Details by Class &amp; Accounts'!J$18, 'E2 Allocators'!$B$15:$W$15, 0),FALSE)*$F42)</f>
        <v>0</v>
      </c>
      <c r="K42" s="1411">
        <f>IF(ISERROR(VLOOKUP(VLOOKUP($A42, 'E4 TB Allocation Details'!$A$18:$L$205, MATCH("Demand ID", 'E4 TB Allocation Details'!$A$18:$L$18, 0),FALSE), 'E2 Allocators'!$B$15:$W$361, MATCH('O5 Details by Class &amp; Accounts'!K$18, 'E2 Allocators'!$B$15:$W$15, 0),FALSE)*$F42), 0, VLOOKUP(VLOOKUP($A42, 'E4 TB Allocation Details'!$A$18:$L$205, MATCH("Demand ID", 'E4 TB Allocation Details'!$A$18:$L$18, 0),FALSE), 'E2 Allocators'!$B$15:$W$361, MATCH('O5 Details by Class &amp; Accounts'!K$18, 'E2 Allocators'!$B$15:$W$15, 0),FALSE)*$F42)</f>
        <v>0</v>
      </c>
      <c r="L42" s="1411">
        <f>IF(ISERROR(VLOOKUP(VLOOKUP($A42, 'E4 TB Allocation Details'!$A$18:$L$205, MATCH("Demand ID", 'E4 TB Allocation Details'!$A$18:$L$18, 0),FALSE), 'E2 Allocators'!$B$15:$W$361, MATCH('O5 Details by Class &amp; Accounts'!L$18, 'E2 Allocators'!$B$15:$W$15, 0),FALSE)*$F42), 0, VLOOKUP(VLOOKUP($A42, 'E4 TB Allocation Details'!$A$18:$L$205, MATCH("Demand ID", 'E4 TB Allocation Details'!$A$18:$L$18, 0),FALSE), 'E2 Allocators'!$B$15:$W$361, MATCH('O5 Details by Class &amp; Accounts'!L$18, 'E2 Allocators'!$B$15:$W$15, 0),FALSE)*$F42)</f>
        <v>0</v>
      </c>
      <c r="M42" s="1411">
        <f>IF(ISERROR(VLOOKUP(VLOOKUP($A42, 'E4 TB Allocation Details'!$A$18:$L$205, MATCH("Demand ID", 'E4 TB Allocation Details'!$A$18:$L$18, 0),FALSE), 'E2 Allocators'!$B$15:$W$361, MATCH('O5 Details by Class &amp; Accounts'!M$18, 'E2 Allocators'!$B$15:$W$15, 0),FALSE)*$F42), 0, VLOOKUP(VLOOKUP($A42, 'E4 TB Allocation Details'!$A$18:$L$205, MATCH("Demand ID", 'E4 TB Allocation Details'!$A$18:$L$18, 0),FALSE), 'E2 Allocators'!$B$15:$W$361, MATCH('O5 Details by Class &amp; Accounts'!M$18, 'E2 Allocators'!$B$15:$W$15, 0),FALSE)*$F42)</f>
        <v>0</v>
      </c>
      <c r="N42" s="1411">
        <f>IF(ISERROR(VLOOKUP(VLOOKUP($A42, 'E4 TB Allocation Details'!$A$18:$L$205, MATCH("Demand ID", 'E4 TB Allocation Details'!$A$18:$L$18, 0),FALSE), 'E2 Allocators'!$B$15:$W$361, MATCH('O5 Details by Class &amp; Accounts'!N$18, 'E2 Allocators'!$B$15:$W$15, 0),FALSE)*$F42), 0, VLOOKUP(VLOOKUP($A42, 'E4 TB Allocation Details'!$A$18:$L$205, MATCH("Demand ID", 'E4 TB Allocation Details'!$A$18:$L$18, 0),FALSE), 'E2 Allocators'!$B$15:$W$361, MATCH('O5 Details by Class &amp; Accounts'!N$18, 'E2 Allocators'!$B$15:$W$15, 0),FALSE)*$F42)</f>
        <v>0</v>
      </c>
      <c r="O42" s="1411">
        <f>IF(ISERROR(VLOOKUP(VLOOKUP($A42, 'E4 TB Allocation Details'!$A$18:$L$205, MATCH("Demand ID", 'E4 TB Allocation Details'!$A$18:$L$18, 0),FALSE), 'E2 Allocators'!$B$15:$W$361, MATCH('O5 Details by Class &amp; Accounts'!O$18, 'E2 Allocators'!$B$15:$W$15, 0),FALSE)*$F42), 0, VLOOKUP(VLOOKUP($A42, 'E4 TB Allocation Details'!$A$18:$L$205, MATCH("Demand ID", 'E4 TB Allocation Details'!$A$18:$L$18, 0),FALSE), 'E2 Allocators'!$B$15:$W$361, MATCH('O5 Details by Class &amp; Accounts'!O$18, 'E2 Allocators'!$B$15:$W$15, 0),FALSE)*$F42)</f>
        <v>0</v>
      </c>
      <c r="P42" s="1411">
        <f>IF(ISERROR(VLOOKUP(VLOOKUP($A42, 'E4 TB Allocation Details'!$A$18:$L$205, MATCH("Demand ID", 'E4 TB Allocation Details'!$A$18:$L$18, 0),FALSE), 'E2 Allocators'!$B$15:$W$361, MATCH('O5 Details by Class &amp; Accounts'!P$18, 'E2 Allocators'!$B$15:$W$15, 0),FALSE)*$F42), 0, VLOOKUP(VLOOKUP($A42, 'E4 TB Allocation Details'!$A$18:$L$205, MATCH("Demand ID", 'E4 TB Allocation Details'!$A$18:$L$18, 0),FALSE), 'E2 Allocators'!$B$15:$W$361, MATCH('O5 Details by Class &amp; Accounts'!P$18, 'E2 Allocators'!$B$15:$W$15, 0),FALSE)*$F42)</f>
        <v>0</v>
      </c>
      <c r="Q42" s="1411">
        <f>IF(ISERROR(VLOOKUP(VLOOKUP($A42, 'E4 TB Allocation Details'!$A$18:$L$205, MATCH("Demand ID", 'E4 TB Allocation Details'!$A$18:$L$18, 0),FALSE), 'E2 Allocators'!$B$15:$W$361, MATCH('O5 Details by Class &amp; Accounts'!Q$18, 'E2 Allocators'!$B$15:$W$15, 0),FALSE)*$F42), 0, VLOOKUP(VLOOKUP($A42, 'E4 TB Allocation Details'!$A$18:$L$205, MATCH("Demand ID", 'E4 TB Allocation Details'!$A$18:$L$18, 0),FALSE), 'E2 Allocators'!$B$15:$W$361, MATCH('O5 Details by Class &amp; Accounts'!Q$18, 'E2 Allocators'!$B$15:$W$15, 0),FALSE)*$F42)</f>
        <v>0</v>
      </c>
      <c r="R42" s="1411">
        <f>IF(ISERROR(VLOOKUP(VLOOKUP($A42, 'E4 TB Allocation Details'!$A$18:$L$205, MATCH("Demand ID", 'E4 TB Allocation Details'!$A$18:$L$18, 0),FALSE), 'E2 Allocators'!$B$15:$W$361, MATCH('O5 Details by Class &amp; Accounts'!R$18, 'E2 Allocators'!$B$15:$W$15, 0),FALSE)*$F42), 0, VLOOKUP(VLOOKUP($A42, 'E4 TB Allocation Details'!$A$18:$L$205, MATCH("Demand ID", 'E4 TB Allocation Details'!$A$18:$L$18, 0),FALSE), 'E2 Allocators'!$B$15:$W$361, MATCH('O5 Details by Class &amp; Accounts'!R$18, 'E2 Allocators'!$B$15:$W$15, 0),FALSE)*$F42)</f>
        <v>0</v>
      </c>
      <c r="S42" s="1411">
        <f>IF(ISERROR(VLOOKUP(VLOOKUP($A42, 'E4 TB Allocation Details'!$A$18:$L$205, MATCH("Demand ID", 'E4 TB Allocation Details'!$A$18:$L$18, 0),FALSE), 'E2 Allocators'!$B$15:$W$361, MATCH('O5 Details by Class &amp; Accounts'!S$18, 'E2 Allocators'!$B$15:$W$15, 0),FALSE)*$F42), 0, VLOOKUP(VLOOKUP($A42, 'E4 TB Allocation Details'!$A$18:$L$205, MATCH("Demand ID", 'E4 TB Allocation Details'!$A$18:$L$18, 0),FALSE), 'E2 Allocators'!$B$15:$W$361, MATCH('O5 Details by Class &amp; Accounts'!S$18, 'E2 Allocators'!$B$15:$W$15, 0),FALSE)*$F42)</f>
        <v>0</v>
      </c>
      <c r="T42" s="1411">
        <f>IF(ISERROR(VLOOKUP(VLOOKUP($A42, 'E4 TB Allocation Details'!$A$18:$L$205, MATCH("Demand ID", 'E4 TB Allocation Details'!$A$18:$L$18, 0),FALSE), 'E2 Allocators'!$B$15:$W$361, MATCH('O5 Details by Class &amp; Accounts'!T$18, 'E2 Allocators'!$B$15:$W$15, 0),FALSE)*$F42), 0, VLOOKUP(VLOOKUP($A42, 'E4 TB Allocation Details'!$A$18:$L$205, MATCH("Demand ID", 'E4 TB Allocation Details'!$A$18:$L$18, 0),FALSE), 'E2 Allocators'!$B$15:$W$361, MATCH('O5 Details by Class &amp; Accounts'!T$18, 'E2 Allocators'!$B$15:$W$15, 0),FALSE)*$F42)</f>
        <v>0</v>
      </c>
      <c r="U42" s="1411">
        <f>IF(ISERROR(VLOOKUP(VLOOKUP($A42, 'E4 TB Allocation Details'!$A$18:$L$205, MATCH("Demand ID", 'E4 TB Allocation Details'!$A$18:$L$18, 0),FALSE), 'E2 Allocators'!$B$15:$W$361, MATCH('O5 Details by Class &amp; Accounts'!U$18, 'E2 Allocators'!$B$15:$W$15, 0),FALSE)*$F42), 0, VLOOKUP(VLOOKUP($A42, 'E4 TB Allocation Details'!$A$18:$L$205, MATCH("Demand ID", 'E4 TB Allocation Details'!$A$18:$L$18, 0),FALSE), 'E2 Allocators'!$B$15:$W$361, MATCH('O5 Details by Class &amp; Accounts'!U$18, 'E2 Allocators'!$B$15:$W$15, 0),FALSE)*$F42)</f>
        <v>0</v>
      </c>
      <c r="V42" s="1411">
        <f>IF(ISERROR(VLOOKUP(VLOOKUP($A42, 'E4 TB Allocation Details'!$A$18:$L$205, MATCH("Demand ID", 'E4 TB Allocation Details'!$A$18:$L$18, 0),FALSE), 'E2 Allocators'!$B$15:$W$361, MATCH('O5 Details by Class &amp; Accounts'!V$18, 'E2 Allocators'!$B$15:$W$15, 0),FALSE)*$F42), 0, VLOOKUP(VLOOKUP($A42, 'E4 TB Allocation Details'!$A$18:$L$205, MATCH("Demand ID", 'E4 TB Allocation Details'!$A$18:$L$18, 0),FALSE), 'E2 Allocators'!$B$15:$W$361, MATCH('O5 Details by Class &amp; Accounts'!V$18, 'E2 Allocators'!$B$15:$W$15, 0),FALSE)*$F42)</f>
        <v>0</v>
      </c>
      <c r="W42" s="1411">
        <f>IF(ISERROR(VLOOKUP(VLOOKUP($A42, 'E4 TB Allocation Details'!$A$18:$L$205, MATCH("Demand ID", 'E4 TB Allocation Details'!$A$18:$L$18, 0),FALSE), 'E2 Allocators'!$B$15:$W$361, MATCH('O5 Details by Class &amp; Accounts'!W$18, 'E2 Allocators'!$B$15:$W$15, 0),FALSE)*$F42), 0, VLOOKUP(VLOOKUP($A42, 'E4 TB Allocation Details'!$A$18:$L$205, MATCH("Demand ID", 'E4 TB Allocation Details'!$A$18:$L$18, 0),FALSE), 'E2 Allocators'!$B$15:$W$361, MATCH('O5 Details by Class &amp; Accounts'!W$18, 'E2 Allocators'!$B$15:$W$15, 0),FALSE)*$F42)</f>
        <v>0</v>
      </c>
      <c r="X42" s="1411">
        <f>IF(ISERROR(VLOOKUP(VLOOKUP($A42, 'E4 TB Allocation Details'!$A$18:$L$205, MATCH("Demand ID", 'E4 TB Allocation Details'!$A$18:$L$18, 0),FALSE), 'E2 Allocators'!$B$15:$W$361, MATCH('O5 Details by Class &amp; Accounts'!X$18, 'E2 Allocators'!$B$15:$W$15, 0),FALSE)*$F42), 0, VLOOKUP(VLOOKUP($A42, 'E4 TB Allocation Details'!$A$18:$L$205, MATCH("Demand ID", 'E4 TB Allocation Details'!$A$18:$L$18, 0),FALSE), 'E2 Allocators'!$B$15:$W$361, MATCH('O5 Details by Class &amp; Accounts'!X$18, 'E2 Allocators'!$B$15:$W$15, 0),FALSE)*$F42)</f>
        <v>0</v>
      </c>
      <c r="Y42" s="1411">
        <f>IF(ISERROR(VLOOKUP(VLOOKUP($A42, 'E4 TB Allocation Details'!$A$18:$L$205, MATCH("Demand ID", 'E4 TB Allocation Details'!$A$18:$L$18, 0),FALSE), 'E2 Allocators'!$B$15:$W$361, MATCH('O5 Details by Class &amp; Accounts'!Y$18, 'E2 Allocators'!$B$15:$W$15, 0),FALSE)*$F42), 0, VLOOKUP(VLOOKUP($A42, 'E4 TB Allocation Details'!$A$18:$L$205, MATCH("Demand ID", 'E4 TB Allocation Details'!$A$18:$L$18, 0),FALSE), 'E2 Allocators'!$B$15:$W$361, MATCH('O5 Details by Class &amp; Accounts'!Y$18, 'E2 Allocators'!$B$15:$W$15, 0),FALSE)*$F42)</f>
        <v>0</v>
      </c>
      <c r="Z42" s="1411">
        <f>IF(ISERROR(VLOOKUP(VLOOKUP($A42, 'E4 TB Allocation Details'!$A$18:$L$205, MATCH("Demand ID", 'E4 TB Allocation Details'!$A$18:$L$18, 0),FALSE), 'E2 Allocators'!$B$15:$W$361, MATCH('O5 Details by Class &amp; Accounts'!Z$18, 'E2 Allocators'!$B$15:$W$15, 0),FALSE)*$F42), 0, VLOOKUP(VLOOKUP($A42, 'E4 TB Allocation Details'!$A$18:$L$205, MATCH("Demand ID", 'E4 TB Allocation Details'!$A$18:$L$18, 0),FALSE), 'E2 Allocators'!$B$15:$W$361, MATCH('O5 Details by Class &amp; Accounts'!Z$18, 'E2 Allocators'!$B$15:$W$15, 0),FALSE)*$F42)</f>
        <v>0</v>
      </c>
      <c r="AA42" s="1411">
        <f>IF(ISERROR(VLOOKUP(VLOOKUP($A42, 'E4 TB Allocation Details'!$A$18:$L$205, MATCH("Demand ID", 'E4 TB Allocation Details'!$A$18:$L$18, 0),FALSE), 'E2 Allocators'!$B$15:$W$361, MATCH('O5 Details by Class &amp; Accounts'!AA$18, 'E2 Allocators'!$B$15:$W$15, 0),FALSE)*$F42), 0, VLOOKUP(VLOOKUP($A42, 'E4 TB Allocation Details'!$A$18:$L$205, MATCH("Demand ID", 'E4 TB Allocation Details'!$A$18:$L$18, 0),FALSE), 'E2 Allocators'!$B$15:$W$361, MATCH('O5 Details by Class &amp; Accounts'!AA$18, 'E2 Allocators'!$B$15:$W$15, 0),FALSE)*$F42)</f>
        <v>0</v>
      </c>
      <c r="AB42" s="1411">
        <f>IF(ISERROR(VLOOKUP(VLOOKUP($A42, 'E4 TB Allocation Details'!$A$18:$L$205, MATCH("Demand ID", 'E4 TB Allocation Details'!$A$18:$L$18, 0),FALSE), 'E2 Allocators'!$B$15:$W$361, MATCH('O5 Details by Class &amp; Accounts'!AB$18, 'E2 Allocators'!$B$15:$W$15, 0),FALSE)*$F42), 0, VLOOKUP(VLOOKUP($A42, 'E4 TB Allocation Details'!$A$18:$L$205, MATCH("Demand ID", 'E4 TB Allocation Details'!$A$18:$L$18, 0),FALSE), 'E2 Allocators'!$B$15:$W$361, MATCH('O5 Details by Class &amp; Accounts'!AB$18, 'E2 Allocators'!$B$15:$W$15, 0),FALSE)*$F42)</f>
        <v>0</v>
      </c>
      <c r="AC42" s="1411">
        <f t="shared" si="1"/>
        <v>0</v>
      </c>
      <c r="AD42" s="1411">
        <f>IF(ISERROR(VLOOKUP(VLOOKUP($A42, 'E4 TB Allocation Details'!$A$18:$L$205, MATCH("Customer ID", 'E4 TB Allocation Details'!$A$18:$L$18, 0),FALSE), 'E2 Allocators'!$B$15:$W$361, MATCH('O5 Details by Class &amp; Accounts'!AD$18, 'E2 Allocators'!$B$15:$W$15, 0),FALSE)*$G42), 0, VLOOKUP(VLOOKUP($A42, 'E4 TB Allocation Details'!$A$18:$L$205, MATCH("Customer ID", 'E4 TB Allocation Details'!$A$18:$L$18, 0),FALSE), 'E2 Allocators'!$B$15:$W$361, MATCH('O5 Details by Class &amp; Accounts'!AD$18, 'E2 Allocators'!$B$15:$W$15, 0),FALSE)*$G42)</f>
        <v>0</v>
      </c>
      <c r="AE42" s="1411">
        <f>IF(ISERROR(VLOOKUP(VLOOKUP($A42, 'E4 TB Allocation Details'!$A$18:$L$205, MATCH("Customer ID", 'E4 TB Allocation Details'!$A$18:$L$18, 0),FALSE), 'E2 Allocators'!$B$15:$W$361, MATCH('O5 Details by Class &amp; Accounts'!AE$18, 'E2 Allocators'!$B$15:$W$15, 0),FALSE)*$G42), 0, VLOOKUP(VLOOKUP($A42, 'E4 TB Allocation Details'!$A$18:$L$205, MATCH("Customer ID", 'E4 TB Allocation Details'!$A$18:$L$18, 0),FALSE), 'E2 Allocators'!$B$15:$W$361, MATCH('O5 Details by Class &amp; Accounts'!AE$18, 'E2 Allocators'!$B$15:$W$15, 0),FALSE)*$G42)</f>
        <v>0</v>
      </c>
      <c r="AF42" s="1411">
        <f>IF(ISERROR(VLOOKUP(VLOOKUP($A42, 'E4 TB Allocation Details'!$A$18:$L$205, MATCH("Customer ID", 'E4 TB Allocation Details'!$A$18:$L$18, 0),FALSE), 'E2 Allocators'!$B$15:$W$361, MATCH('O5 Details by Class &amp; Accounts'!AF$18, 'E2 Allocators'!$B$15:$W$15, 0),FALSE)*$G42), 0, VLOOKUP(VLOOKUP($A42, 'E4 TB Allocation Details'!$A$18:$L$205, MATCH("Customer ID", 'E4 TB Allocation Details'!$A$18:$L$18, 0),FALSE), 'E2 Allocators'!$B$15:$W$361, MATCH('O5 Details by Class &amp; Accounts'!AF$18, 'E2 Allocators'!$B$15:$W$15, 0),FALSE)*$G42)</f>
        <v>0</v>
      </c>
      <c r="AG42" s="1411">
        <f>IF(ISERROR(VLOOKUP(VLOOKUP($A42, 'E4 TB Allocation Details'!$A$18:$L$205, MATCH("Customer ID", 'E4 TB Allocation Details'!$A$18:$L$18, 0),FALSE), 'E2 Allocators'!$B$15:$W$361, MATCH('O5 Details by Class &amp; Accounts'!AG$18, 'E2 Allocators'!$B$15:$W$15, 0),FALSE)*$G42), 0, VLOOKUP(VLOOKUP($A42, 'E4 TB Allocation Details'!$A$18:$L$205, MATCH("Customer ID", 'E4 TB Allocation Details'!$A$18:$L$18, 0),FALSE), 'E2 Allocators'!$B$15:$W$361, MATCH('O5 Details by Class &amp; Accounts'!AG$18, 'E2 Allocators'!$B$15:$W$15, 0),FALSE)*$G42)</f>
        <v>0</v>
      </c>
      <c r="AH42" s="1411">
        <f>IF(ISERROR(VLOOKUP(VLOOKUP($A42, 'E4 TB Allocation Details'!$A$18:$L$205, MATCH("Customer ID", 'E4 TB Allocation Details'!$A$18:$L$18, 0),FALSE), 'E2 Allocators'!$B$15:$W$361, MATCH('O5 Details by Class &amp; Accounts'!AH$18, 'E2 Allocators'!$B$15:$W$15, 0),FALSE)*$G42), 0, VLOOKUP(VLOOKUP($A42, 'E4 TB Allocation Details'!$A$18:$L$205, MATCH("Customer ID", 'E4 TB Allocation Details'!$A$18:$L$18, 0),FALSE), 'E2 Allocators'!$B$15:$W$361, MATCH('O5 Details by Class &amp; Accounts'!AH$18, 'E2 Allocators'!$B$15:$W$15, 0),FALSE)*$G42)</f>
        <v>0</v>
      </c>
      <c r="AI42" s="1411">
        <f>IF(ISERROR(VLOOKUP(VLOOKUP($A42, 'E4 TB Allocation Details'!$A$18:$L$205, MATCH("Customer ID", 'E4 TB Allocation Details'!$A$18:$L$18, 0),FALSE), 'E2 Allocators'!$B$15:$W$361, MATCH('O5 Details by Class &amp; Accounts'!AI$18, 'E2 Allocators'!$B$15:$W$15, 0),FALSE)*$G42), 0, VLOOKUP(VLOOKUP($A42, 'E4 TB Allocation Details'!$A$18:$L$205, MATCH("Customer ID", 'E4 TB Allocation Details'!$A$18:$L$18, 0),FALSE), 'E2 Allocators'!$B$15:$W$361, MATCH('O5 Details by Class &amp; Accounts'!AI$18, 'E2 Allocators'!$B$15:$W$15, 0),FALSE)*$G42)</f>
        <v>0</v>
      </c>
      <c r="AJ42" s="1411">
        <f>IF(ISERROR(VLOOKUP(VLOOKUP($A42, 'E4 TB Allocation Details'!$A$18:$L$205, MATCH("Customer ID", 'E4 TB Allocation Details'!$A$18:$L$18, 0),FALSE), 'E2 Allocators'!$B$15:$W$361, MATCH('O5 Details by Class &amp; Accounts'!AJ$18, 'E2 Allocators'!$B$15:$W$15, 0),FALSE)*$G42), 0, VLOOKUP(VLOOKUP($A42, 'E4 TB Allocation Details'!$A$18:$L$205, MATCH("Customer ID", 'E4 TB Allocation Details'!$A$18:$L$18, 0),FALSE), 'E2 Allocators'!$B$15:$W$361, MATCH('O5 Details by Class &amp; Accounts'!AJ$18, 'E2 Allocators'!$B$15:$W$15, 0),FALSE)*$G42)</f>
        <v>0</v>
      </c>
      <c r="AK42" s="1411">
        <f>IF(ISERROR(VLOOKUP(VLOOKUP($A42, 'E4 TB Allocation Details'!$A$18:$L$205, MATCH("Customer ID", 'E4 TB Allocation Details'!$A$18:$L$18, 0),FALSE), 'E2 Allocators'!$B$15:$W$361, MATCH('O5 Details by Class &amp; Accounts'!AK$18, 'E2 Allocators'!$B$15:$W$15, 0),FALSE)*$G42), 0, VLOOKUP(VLOOKUP($A42, 'E4 TB Allocation Details'!$A$18:$L$205, MATCH("Customer ID", 'E4 TB Allocation Details'!$A$18:$L$18, 0),FALSE), 'E2 Allocators'!$B$15:$W$361, MATCH('O5 Details by Class &amp; Accounts'!AK$18, 'E2 Allocators'!$B$15:$W$15, 0),FALSE)*$G42)</f>
        <v>0</v>
      </c>
      <c r="AL42" s="1411">
        <f>IF(ISERROR(VLOOKUP(VLOOKUP($A42, 'E4 TB Allocation Details'!$A$18:$L$205, MATCH("Customer ID", 'E4 TB Allocation Details'!$A$18:$L$18, 0),FALSE), 'E2 Allocators'!$B$15:$W$361, MATCH('O5 Details by Class &amp; Accounts'!AL$18, 'E2 Allocators'!$B$15:$W$15, 0),FALSE)*$G42), 0, VLOOKUP(VLOOKUP($A42, 'E4 TB Allocation Details'!$A$18:$L$205, MATCH("Customer ID", 'E4 TB Allocation Details'!$A$18:$L$18, 0),FALSE), 'E2 Allocators'!$B$15:$W$361, MATCH('O5 Details by Class &amp; Accounts'!AL$18, 'E2 Allocators'!$B$15:$W$15, 0),FALSE)*$G42)</f>
        <v>0</v>
      </c>
      <c r="AM42" s="1411">
        <f>IF(ISERROR(VLOOKUP(VLOOKUP($A42, 'E4 TB Allocation Details'!$A$18:$L$205, MATCH("Customer ID", 'E4 TB Allocation Details'!$A$18:$L$18, 0),FALSE), 'E2 Allocators'!$B$15:$W$361, MATCH('O5 Details by Class &amp; Accounts'!AM$18, 'E2 Allocators'!$B$15:$W$15, 0),FALSE)*$G42), 0, VLOOKUP(VLOOKUP($A42, 'E4 TB Allocation Details'!$A$18:$L$205, MATCH("Customer ID", 'E4 TB Allocation Details'!$A$18:$L$18, 0),FALSE), 'E2 Allocators'!$B$15:$W$361, MATCH('O5 Details by Class &amp; Accounts'!AM$18, 'E2 Allocators'!$B$15:$W$15, 0),FALSE)*$G42)</f>
        <v>0</v>
      </c>
      <c r="AN42" s="1411">
        <f>IF(ISERROR(VLOOKUP(VLOOKUP($A42, 'E4 TB Allocation Details'!$A$18:$L$205, MATCH("Customer ID", 'E4 TB Allocation Details'!$A$18:$L$18, 0),FALSE), 'E2 Allocators'!$B$15:$W$361, MATCH('O5 Details by Class &amp; Accounts'!AN$18, 'E2 Allocators'!$B$15:$W$15, 0),FALSE)*$G42), 0, VLOOKUP(VLOOKUP($A42, 'E4 TB Allocation Details'!$A$18:$L$205, MATCH("Customer ID", 'E4 TB Allocation Details'!$A$18:$L$18, 0),FALSE), 'E2 Allocators'!$B$15:$W$361, MATCH('O5 Details by Class &amp; Accounts'!AN$18, 'E2 Allocators'!$B$15:$W$15, 0),FALSE)*$G42)</f>
        <v>0</v>
      </c>
      <c r="AO42" s="1411">
        <f>IF(ISERROR(VLOOKUP(VLOOKUP($A42, 'E4 TB Allocation Details'!$A$18:$L$205, MATCH("Customer ID", 'E4 TB Allocation Details'!$A$18:$L$18, 0),FALSE), 'E2 Allocators'!$B$15:$W$361, MATCH('O5 Details by Class &amp; Accounts'!AO$18, 'E2 Allocators'!$B$15:$W$15, 0),FALSE)*$G42), 0, VLOOKUP(VLOOKUP($A42, 'E4 TB Allocation Details'!$A$18:$L$205, MATCH("Customer ID", 'E4 TB Allocation Details'!$A$18:$L$18, 0),FALSE), 'E2 Allocators'!$B$15:$W$361, MATCH('O5 Details by Class &amp; Accounts'!AO$18, 'E2 Allocators'!$B$15:$W$15, 0),FALSE)*$G42)</f>
        <v>0</v>
      </c>
      <c r="AP42" s="1411">
        <f>IF(ISERROR(VLOOKUP(VLOOKUP($A42, 'E4 TB Allocation Details'!$A$18:$L$205, MATCH("Customer ID", 'E4 TB Allocation Details'!$A$18:$L$18, 0),FALSE), 'E2 Allocators'!$B$15:$W$361, MATCH('O5 Details by Class &amp; Accounts'!AP$18, 'E2 Allocators'!$B$15:$W$15, 0),FALSE)*$G42), 0, VLOOKUP(VLOOKUP($A42, 'E4 TB Allocation Details'!$A$18:$L$205, MATCH("Customer ID", 'E4 TB Allocation Details'!$A$18:$L$18, 0),FALSE), 'E2 Allocators'!$B$15:$W$361, MATCH('O5 Details by Class &amp; Accounts'!AP$18, 'E2 Allocators'!$B$15:$W$15, 0),FALSE)*$G42)</f>
        <v>0</v>
      </c>
      <c r="AQ42" s="1411">
        <f>IF(ISERROR(VLOOKUP(VLOOKUP($A42, 'E4 TB Allocation Details'!$A$18:$L$205, MATCH("Customer ID", 'E4 TB Allocation Details'!$A$18:$L$18, 0),FALSE), 'E2 Allocators'!$B$15:$W$361, MATCH('O5 Details by Class &amp; Accounts'!AQ$18, 'E2 Allocators'!$B$15:$W$15, 0),FALSE)*$G42), 0, VLOOKUP(VLOOKUP($A42, 'E4 TB Allocation Details'!$A$18:$L$205, MATCH("Customer ID", 'E4 TB Allocation Details'!$A$18:$L$18, 0),FALSE), 'E2 Allocators'!$B$15:$W$361, MATCH('O5 Details by Class &amp; Accounts'!AQ$18, 'E2 Allocators'!$B$15:$W$15, 0),FALSE)*$G42)</f>
        <v>0</v>
      </c>
      <c r="AR42" s="1411">
        <f>IF(ISERROR(VLOOKUP(VLOOKUP($A42, 'E4 TB Allocation Details'!$A$18:$L$205, MATCH("Customer ID", 'E4 TB Allocation Details'!$A$18:$L$18, 0),FALSE), 'E2 Allocators'!$B$15:$W$361, MATCH('O5 Details by Class &amp; Accounts'!AR$18, 'E2 Allocators'!$B$15:$W$15, 0),FALSE)*$G42), 0, VLOOKUP(VLOOKUP($A42, 'E4 TB Allocation Details'!$A$18:$L$205, MATCH("Customer ID", 'E4 TB Allocation Details'!$A$18:$L$18, 0),FALSE), 'E2 Allocators'!$B$15:$W$361, MATCH('O5 Details by Class &amp; Accounts'!AR$18, 'E2 Allocators'!$B$15:$W$15, 0),FALSE)*$G42)</f>
        <v>0</v>
      </c>
      <c r="AS42" s="1411">
        <f>IF(ISERROR(VLOOKUP(VLOOKUP($A42, 'E4 TB Allocation Details'!$A$18:$L$205, MATCH("Customer ID", 'E4 TB Allocation Details'!$A$18:$L$18, 0),FALSE), 'E2 Allocators'!$B$15:$W$361, MATCH('O5 Details by Class &amp; Accounts'!AS$18, 'E2 Allocators'!$B$15:$W$15, 0),FALSE)*$G42), 0, VLOOKUP(VLOOKUP($A42, 'E4 TB Allocation Details'!$A$18:$L$205, MATCH("Customer ID", 'E4 TB Allocation Details'!$A$18:$L$18, 0),FALSE), 'E2 Allocators'!$B$15:$W$361, MATCH('O5 Details by Class &amp; Accounts'!AS$18, 'E2 Allocators'!$B$15:$W$15, 0),FALSE)*$G42)</f>
        <v>0</v>
      </c>
      <c r="AT42" s="1411">
        <f>IF(ISERROR(VLOOKUP(VLOOKUP($A42, 'E4 TB Allocation Details'!$A$18:$L$205, MATCH("Customer ID", 'E4 TB Allocation Details'!$A$18:$L$18, 0),FALSE), 'E2 Allocators'!$B$15:$W$361, MATCH('O5 Details by Class &amp; Accounts'!AT$18, 'E2 Allocators'!$B$15:$W$15, 0),FALSE)*$G42), 0, VLOOKUP(VLOOKUP($A42, 'E4 TB Allocation Details'!$A$18:$L$205, MATCH("Customer ID", 'E4 TB Allocation Details'!$A$18:$L$18, 0),FALSE), 'E2 Allocators'!$B$15:$W$361, MATCH('O5 Details by Class &amp; Accounts'!AT$18, 'E2 Allocators'!$B$15:$W$15, 0),FALSE)*$G42)</f>
        <v>0</v>
      </c>
      <c r="AU42" s="1411">
        <f>IF(ISERROR(VLOOKUP(VLOOKUP($A42, 'E4 TB Allocation Details'!$A$18:$L$205, MATCH("Customer ID", 'E4 TB Allocation Details'!$A$18:$L$18, 0),FALSE), 'E2 Allocators'!$B$15:$W$361, MATCH('O5 Details by Class &amp; Accounts'!AU$18, 'E2 Allocators'!$B$15:$W$15, 0),FALSE)*$G42), 0, VLOOKUP(VLOOKUP($A42, 'E4 TB Allocation Details'!$A$18:$L$205, MATCH("Customer ID", 'E4 TB Allocation Details'!$A$18:$L$18, 0),FALSE), 'E2 Allocators'!$B$15:$W$361, MATCH('O5 Details by Class &amp; Accounts'!AU$18, 'E2 Allocators'!$B$15:$W$15, 0),FALSE)*$G42)</f>
        <v>0</v>
      </c>
      <c r="AV42" s="1411">
        <f>IF(ISERROR(VLOOKUP(VLOOKUP($A42, 'E4 TB Allocation Details'!$A$18:$L$205, MATCH("Customer ID", 'E4 TB Allocation Details'!$A$18:$L$18, 0),FALSE), 'E2 Allocators'!$B$15:$W$361, MATCH('O5 Details by Class &amp; Accounts'!AV$18, 'E2 Allocators'!$B$15:$W$15, 0),FALSE)*$G42), 0, VLOOKUP(VLOOKUP($A42, 'E4 TB Allocation Details'!$A$18:$L$205, MATCH("Customer ID", 'E4 TB Allocation Details'!$A$18:$L$18, 0),FALSE), 'E2 Allocators'!$B$15:$W$361, MATCH('O5 Details by Class &amp; Accounts'!AV$18, 'E2 Allocators'!$B$15:$W$15, 0),FALSE)*$G42)</f>
        <v>0</v>
      </c>
      <c r="AW42" s="1411">
        <f>IF(ISERROR(VLOOKUP(VLOOKUP($A42, 'E4 TB Allocation Details'!$A$18:$L$205, MATCH("Customer ID", 'E4 TB Allocation Details'!$A$18:$L$18, 0),FALSE), 'E2 Allocators'!$B$15:$W$361, MATCH('O5 Details by Class &amp; Accounts'!AW$18, 'E2 Allocators'!$B$15:$W$15, 0),FALSE)*$G42), 0, VLOOKUP(VLOOKUP($A42, 'E4 TB Allocation Details'!$A$18:$L$205, MATCH("Customer ID", 'E4 TB Allocation Details'!$A$18:$L$18, 0),FALSE), 'E2 Allocators'!$B$15:$W$361, MATCH('O5 Details by Class &amp; Accounts'!AW$18, 'E2 Allocators'!$B$15:$W$15, 0),FALSE)*$G42)</f>
        <v>0</v>
      </c>
      <c r="AX42" s="1411">
        <f t="shared" si="2"/>
        <v>0</v>
      </c>
      <c r="AY42" s="1411">
        <f>IF(ISERROR(VLOOKUP(VLOOKUP($A42, 'E4 TB Allocation Details'!$A$18:$L$205, MATCH("Misc ID", 'E4 TB Allocation Details'!$A$18:$L$18, 0),FALSE), 'E2 Allocators'!$B$15:$W$361, MATCH('O5 Details by Class &amp; Accounts'!AY$18, 'E2 Allocators'!$B$15:$W$15, 0),FALSE)*$E42), 0, VLOOKUP(VLOOKUP($A42, 'E4 TB Allocation Details'!$A$18:$L$205, MATCH("Misc ID", 'E4 TB Allocation Details'!$A$18:$L$18, 0),FALSE), 'E2 Allocators'!$B$15:$W$361, MATCH('O5 Details by Class &amp; Accounts'!AY$18, 'E2 Allocators'!$B$15:$W$15, 0),FALSE)*$E42)</f>
        <v>0</v>
      </c>
      <c r="AZ42" s="1411">
        <f>IF(ISERROR(VLOOKUP(VLOOKUP($A42, 'E4 TB Allocation Details'!$A$18:$L$205, MATCH("Misc ID", 'E4 TB Allocation Details'!$A$18:$L$18, 0),FALSE), 'E2 Allocators'!$B$15:$W$361, MATCH('O5 Details by Class &amp; Accounts'!AZ$18, 'E2 Allocators'!$B$15:$W$15, 0),FALSE)*$E42), 0, VLOOKUP(VLOOKUP($A42, 'E4 TB Allocation Details'!$A$18:$L$205, MATCH("Misc ID", 'E4 TB Allocation Details'!$A$18:$L$18, 0),FALSE), 'E2 Allocators'!$B$15:$W$361, MATCH('O5 Details by Class &amp; Accounts'!AZ$18, 'E2 Allocators'!$B$15:$W$15, 0),FALSE)*$E42)</f>
        <v>0</v>
      </c>
      <c r="BA42" s="1411">
        <f>IF(ISERROR(VLOOKUP(VLOOKUP($A42, 'E4 TB Allocation Details'!$A$18:$L$205, MATCH("Misc ID", 'E4 TB Allocation Details'!$A$18:$L$18, 0),FALSE), 'E2 Allocators'!$B$15:$W$361, MATCH('O5 Details by Class &amp; Accounts'!BA$18, 'E2 Allocators'!$B$15:$W$15, 0),FALSE)*$E42), 0, VLOOKUP(VLOOKUP($A42, 'E4 TB Allocation Details'!$A$18:$L$205, MATCH("Misc ID", 'E4 TB Allocation Details'!$A$18:$L$18, 0),FALSE), 'E2 Allocators'!$B$15:$W$361, MATCH('O5 Details by Class &amp; Accounts'!BA$18, 'E2 Allocators'!$B$15:$W$15, 0),FALSE)*$E42)</f>
        <v>0</v>
      </c>
      <c r="BB42" s="1411">
        <f>IF(ISERROR(VLOOKUP(VLOOKUP($A42, 'E4 TB Allocation Details'!$A$18:$L$205, MATCH("Misc ID", 'E4 TB Allocation Details'!$A$18:$L$18, 0),FALSE), 'E2 Allocators'!$B$15:$W$361, MATCH('O5 Details by Class &amp; Accounts'!BB$18, 'E2 Allocators'!$B$15:$W$15, 0),FALSE)*$E42), 0, VLOOKUP(VLOOKUP($A42, 'E4 TB Allocation Details'!$A$18:$L$205, MATCH("Misc ID", 'E4 TB Allocation Details'!$A$18:$L$18, 0),FALSE), 'E2 Allocators'!$B$15:$W$361, MATCH('O5 Details by Class &amp; Accounts'!BB$18, 'E2 Allocators'!$B$15:$W$15, 0),FALSE)*$E42)</f>
        <v>0</v>
      </c>
      <c r="BC42" s="1411">
        <f>IF(ISERROR(VLOOKUP(VLOOKUP($A42, 'E4 TB Allocation Details'!$A$18:$L$205, MATCH("Misc ID", 'E4 TB Allocation Details'!$A$18:$L$18, 0),FALSE), 'E2 Allocators'!$B$15:$W$361, MATCH('O5 Details by Class &amp; Accounts'!BC$18, 'E2 Allocators'!$B$15:$W$15, 0),FALSE)*$E42), 0, VLOOKUP(VLOOKUP($A42, 'E4 TB Allocation Details'!$A$18:$L$205, MATCH("Misc ID", 'E4 TB Allocation Details'!$A$18:$L$18, 0),FALSE), 'E2 Allocators'!$B$15:$W$361, MATCH('O5 Details by Class &amp; Accounts'!BC$18, 'E2 Allocators'!$B$15:$W$15, 0),FALSE)*$E42)</f>
        <v>0</v>
      </c>
      <c r="BD42" s="1411">
        <f>IF(ISERROR(VLOOKUP(VLOOKUP($A42, 'E4 TB Allocation Details'!$A$18:$L$205, MATCH("Misc ID", 'E4 TB Allocation Details'!$A$18:$L$18, 0),FALSE), 'E2 Allocators'!$B$15:$W$361, MATCH('O5 Details by Class &amp; Accounts'!BD$18, 'E2 Allocators'!$B$15:$W$15, 0),FALSE)*$E42), 0, VLOOKUP(VLOOKUP($A42, 'E4 TB Allocation Details'!$A$18:$L$205, MATCH("Misc ID", 'E4 TB Allocation Details'!$A$18:$L$18, 0),FALSE), 'E2 Allocators'!$B$15:$W$361, MATCH('O5 Details by Class &amp; Accounts'!BD$18, 'E2 Allocators'!$B$15:$W$15, 0),FALSE)*$E42)</f>
        <v>0</v>
      </c>
      <c r="BE42" s="1411">
        <f>IF(ISERROR(VLOOKUP(VLOOKUP($A42, 'E4 TB Allocation Details'!$A$18:$L$205, MATCH("Misc ID", 'E4 TB Allocation Details'!$A$18:$L$18, 0),FALSE), 'E2 Allocators'!$B$15:$W$361, MATCH('O5 Details by Class &amp; Accounts'!BE$18, 'E2 Allocators'!$B$15:$W$15, 0),FALSE)*$E42), 0, VLOOKUP(VLOOKUP($A42, 'E4 TB Allocation Details'!$A$18:$L$205, MATCH("Misc ID", 'E4 TB Allocation Details'!$A$18:$L$18, 0),FALSE), 'E2 Allocators'!$B$15:$W$361, MATCH('O5 Details by Class &amp; Accounts'!BE$18, 'E2 Allocators'!$B$15:$W$15, 0),FALSE)*$E42)</f>
        <v>0</v>
      </c>
      <c r="BF42" s="1411">
        <f>IF(ISERROR(VLOOKUP(VLOOKUP($A42, 'E4 TB Allocation Details'!$A$18:$L$205, MATCH("Misc ID", 'E4 TB Allocation Details'!$A$18:$L$18, 0),FALSE), 'E2 Allocators'!$B$15:$W$361, MATCH('O5 Details by Class &amp; Accounts'!BF$18, 'E2 Allocators'!$B$15:$W$15, 0),FALSE)*$E42), 0, VLOOKUP(VLOOKUP($A42, 'E4 TB Allocation Details'!$A$18:$L$205, MATCH("Misc ID", 'E4 TB Allocation Details'!$A$18:$L$18, 0),FALSE), 'E2 Allocators'!$B$15:$W$361, MATCH('O5 Details by Class &amp; Accounts'!BF$18, 'E2 Allocators'!$B$15:$W$15, 0),FALSE)*$E42)</f>
        <v>0</v>
      </c>
      <c r="BG42" s="1411">
        <f>IF(ISERROR(VLOOKUP(VLOOKUP($A42, 'E4 TB Allocation Details'!$A$18:$L$205, MATCH("Misc ID", 'E4 TB Allocation Details'!$A$18:$L$18, 0),FALSE), 'E2 Allocators'!$B$15:$W$361, MATCH('O5 Details by Class &amp; Accounts'!BG$18, 'E2 Allocators'!$B$15:$W$15, 0),FALSE)*$E42), 0, VLOOKUP(VLOOKUP($A42, 'E4 TB Allocation Details'!$A$18:$L$205, MATCH("Misc ID", 'E4 TB Allocation Details'!$A$18:$L$18, 0),FALSE), 'E2 Allocators'!$B$15:$W$361, MATCH('O5 Details by Class &amp; Accounts'!BG$18, 'E2 Allocators'!$B$15:$W$15, 0),FALSE)*$E42)</f>
        <v>0</v>
      </c>
      <c r="BH42" s="1411">
        <f>IF(ISERROR(VLOOKUP(VLOOKUP($A42, 'E4 TB Allocation Details'!$A$18:$L$205, MATCH("Misc ID", 'E4 TB Allocation Details'!$A$18:$L$18, 0),FALSE), 'E2 Allocators'!$B$15:$W$361, MATCH('O5 Details by Class &amp; Accounts'!BH$18, 'E2 Allocators'!$B$15:$W$15, 0),FALSE)*$E42), 0, VLOOKUP(VLOOKUP($A42, 'E4 TB Allocation Details'!$A$18:$L$205, MATCH("Misc ID", 'E4 TB Allocation Details'!$A$18:$L$18, 0),FALSE), 'E2 Allocators'!$B$15:$W$361, MATCH('O5 Details by Class &amp; Accounts'!BH$18, 'E2 Allocators'!$B$15:$W$15, 0),FALSE)*$E42)</f>
        <v>0</v>
      </c>
      <c r="BI42" s="1411">
        <f>IF(ISERROR(VLOOKUP(VLOOKUP($A42, 'E4 TB Allocation Details'!$A$18:$L$205, MATCH("Misc ID", 'E4 TB Allocation Details'!$A$18:$L$18, 0),FALSE), 'E2 Allocators'!$B$15:$W$361, MATCH('O5 Details by Class &amp; Accounts'!BI$18, 'E2 Allocators'!$B$15:$W$15, 0),FALSE)*$E42), 0, VLOOKUP(VLOOKUP($A42, 'E4 TB Allocation Details'!$A$18:$L$205, MATCH("Misc ID", 'E4 TB Allocation Details'!$A$18:$L$18, 0),FALSE), 'E2 Allocators'!$B$15:$W$361, MATCH('O5 Details by Class &amp; Accounts'!BI$18, 'E2 Allocators'!$B$15:$W$15, 0),FALSE)*$E42)</f>
        <v>0</v>
      </c>
      <c r="BJ42" s="1411">
        <f>IF(ISERROR(VLOOKUP(VLOOKUP($A42, 'E4 TB Allocation Details'!$A$18:$L$205, MATCH("Misc ID", 'E4 TB Allocation Details'!$A$18:$L$18, 0),FALSE), 'E2 Allocators'!$B$15:$W$361, MATCH('O5 Details by Class &amp; Accounts'!BJ$18, 'E2 Allocators'!$B$15:$W$15, 0),FALSE)*$E42), 0, VLOOKUP(VLOOKUP($A42, 'E4 TB Allocation Details'!$A$18:$L$205, MATCH("Misc ID", 'E4 TB Allocation Details'!$A$18:$L$18, 0),FALSE), 'E2 Allocators'!$B$15:$W$361, MATCH('O5 Details by Class &amp; Accounts'!BJ$18, 'E2 Allocators'!$B$15:$W$15, 0),FALSE)*$E42)</f>
        <v>0</v>
      </c>
      <c r="BK42" s="1411">
        <f>IF(ISERROR(VLOOKUP(VLOOKUP($A42, 'E4 TB Allocation Details'!$A$18:$L$205, MATCH("Misc ID", 'E4 TB Allocation Details'!$A$18:$L$18, 0),FALSE), 'E2 Allocators'!$B$15:$W$361, MATCH('O5 Details by Class &amp; Accounts'!BK$18, 'E2 Allocators'!$B$15:$W$15, 0),FALSE)*$E42), 0, VLOOKUP(VLOOKUP($A42, 'E4 TB Allocation Details'!$A$18:$L$205, MATCH("Misc ID", 'E4 TB Allocation Details'!$A$18:$L$18, 0),FALSE), 'E2 Allocators'!$B$15:$W$361, MATCH('O5 Details by Class &amp; Accounts'!BK$18, 'E2 Allocators'!$B$15:$W$15, 0),FALSE)*$E42)</f>
        <v>0</v>
      </c>
      <c r="BL42" s="1411">
        <f>IF(ISERROR(VLOOKUP(VLOOKUP($A42, 'E4 TB Allocation Details'!$A$18:$L$205, MATCH("Misc ID", 'E4 TB Allocation Details'!$A$18:$L$18, 0),FALSE), 'E2 Allocators'!$B$15:$W$361, MATCH('O5 Details by Class &amp; Accounts'!BL$18, 'E2 Allocators'!$B$15:$W$15, 0),FALSE)*$E42), 0, VLOOKUP(VLOOKUP($A42, 'E4 TB Allocation Details'!$A$18:$L$205, MATCH("Misc ID", 'E4 TB Allocation Details'!$A$18:$L$18, 0),FALSE), 'E2 Allocators'!$B$15:$W$361, MATCH('O5 Details by Class &amp; Accounts'!BL$18, 'E2 Allocators'!$B$15:$W$15, 0),FALSE)*$E42)</f>
        <v>0</v>
      </c>
      <c r="BM42" s="1411">
        <f>IF(ISERROR(VLOOKUP(VLOOKUP($A42, 'E4 TB Allocation Details'!$A$18:$L$205, MATCH("Misc ID", 'E4 TB Allocation Details'!$A$18:$L$18, 0),FALSE), 'E2 Allocators'!$B$15:$W$361, MATCH('O5 Details by Class &amp; Accounts'!BM$18, 'E2 Allocators'!$B$15:$W$15, 0),FALSE)*$E42), 0, VLOOKUP(VLOOKUP($A42, 'E4 TB Allocation Details'!$A$18:$L$205, MATCH("Misc ID", 'E4 TB Allocation Details'!$A$18:$L$18, 0),FALSE), 'E2 Allocators'!$B$15:$W$361, MATCH('O5 Details by Class &amp; Accounts'!BM$18, 'E2 Allocators'!$B$15:$W$15, 0),FALSE)*$E42)</f>
        <v>0</v>
      </c>
      <c r="BN42" s="1411">
        <f>IF(ISERROR(VLOOKUP(VLOOKUP($A42, 'E4 TB Allocation Details'!$A$18:$L$205, MATCH("Misc ID", 'E4 TB Allocation Details'!$A$18:$L$18, 0),FALSE), 'E2 Allocators'!$B$15:$W$361, MATCH('O5 Details by Class &amp; Accounts'!BN$18, 'E2 Allocators'!$B$15:$W$15, 0),FALSE)*$E42), 0, VLOOKUP(VLOOKUP($A42, 'E4 TB Allocation Details'!$A$18:$L$205, MATCH("Misc ID", 'E4 TB Allocation Details'!$A$18:$L$18, 0),FALSE), 'E2 Allocators'!$B$15:$W$361, MATCH('O5 Details by Class &amp; Accounts'!BN$18, 'E2 Allocators'!$B$15:$W$15, 0),FALSE)*$E42)</f>
        <v>0</v>
      </c>
      <c r="BO42" s="1411">
        <f>IF(ISERROR(VLOOKUP(VLOOKUP($A42, 'E4 TB Allocation Details'!$A$18:$L$205, MATCH("Misc ID", 'E4 TB Allocation Details'!$A$18:$L$18, 0),FALSE), 'E2 Allocators'!$B$15:$W$361, MATCH('O5 Details by Class &amp; Accounts'!BO$18, 'E2 Allocators'!$B$15:$W$15, 0),FALSE)*$E42), 0, VLOOKUP(VLOOKUP($A42, 'E4 TB Allocation Details'!$A$18:$L$205, MATCH("Misc ID", 'E4 TB Allocation Details'!$A$18:$L$18, 0),FALSE), 'E2 Allocators'!$B$15:$W$361, MATCH('O5 Details by Class &amp; Accounts'!BO$18, 'E2 Allocators'!$B$15:$W$15, 0),FALSE)*$E42)</f>
        <v>0</v>
      </c>
      <c r="BP42" s="1411">
        <f>IF(ISERROR(VLOOKUP(VLOOKUP($A42, 'E4 TB Allocation Details'!$A$18:$L$205, MATCH("Misc ID", 'E4 TB Allocation Details'!$A$18:$L$18, 0),FALSE), 'E2 Allocators'!$B$15:$W$361, MATCH('O5 Details by Class &amp; Accounts'!BP$18, 'E2 Allocators'!$B$15:$W$15, 0),FALSE)*$E42), 0, VLOOKUP(VLOOKUP($A42, 'E4 TB Allocation Details'!$A$18:$L$205, MATCH("Misc ID", 'E4 TB Allocation Details'!$A$18:$L$18, 0),FALSE), 'E2 Allocators'!$B$15:$W$361, MATCH('O5 Details by Class &amp; Accounts'!BP$18, 'E2 Allocators'!$B$15:$W$15, 0),FALSE)*$E42)</f>
        <v>0</v>
      </c>
      <c r="BQ42" s="1411">
        <f>IF(ISERROR(VLOOKUP(VLOOKUP($A42, 'E4 TB Allocation Details'!$A$18:$L$205, MATCH("Misc ID", 'E4 TB Allocation Details'!$A$18:$L$18, 0),FALSE), 'E2 Allocators'!$B$15:$W$361, MATCH('O5 Details by Class &amp; Accounts'!BQ$18, 'E2 Allocators'!$B$15:$W$15, 0),FALSE)*$E42), 0, VLOOKUP(VLOOKUP($A42, 'E4 TB Allocation Details'!$A$18:$L$205, MATCH("Misc ID", 'E4 TB Allocation Details'!$A$18:$L$18, 0),FALSE), 'E2 Allocators'!$B$15:$W$361, MATCH('O5 Details by Class &amp; Accounts'!BQ$18, 'E2 Allocators'!$B$15:$W$15, 0),FALSE)*$E42)</f>
        <v>0</v>
      </c>
      <c r="BR42" s="1411">
        <f>IF(ISERROR(VLOOKUP(VLOOKUP($A42, 'E4 TB Allocation Details'!$A$18:$L$205, MATCH("Misc ID", 'E4 TB Allocation Details'!$A$18:$L$18, 0),FALSE), 'E2 Allocators'!$B$15:$W$361, MATCH('O5 Details by Class &amp; Accounts'!BR$18, 'E2 Allocators'!$B$15:$W$15, 0),FALSE)*$E42), 0, VLOOKUP(VLOOKUP($A42, 'E4 TB Allocation Details'!$A$18:$L$205, MATCH("Misc ID", 'E4 TB Allocation Details'!$A$18:$L$18, 0),FALSE), 'E2 Allocators'!$B$15:$W$361, MATCH('O5 Details by Class &amp; Accounts'!BR$18, 'E2 Allocators'!$B$15:$W$15, 0),FALSE)*$E42)</f>
        <v>0</v>
      </c>
      <c r="BS42" s="1411">
        <f t="shared" si="3"/>
        <v>0</v>
      </c>
      <c r="BT42" s="1411">
        <f>IF(ISERROR(VLOOKUP(VLOOKUP($A42, 'E4 TB Allocation Details'!$A$18:$L$205, MATCH("A &amp; G ID", 'E4 TB Allocation Details'!$A$18:$L$18, 0),FALSE), 'E2 Allocators'!$B$15:$W$361, MATCH('O5 Details by Class &amp; Accounts'!BT$18, 'E2 Allocators'!$B$15:$W$15, 0),FALSE)*$E42), 0, VLOOKUP(VLOOKUP($A42, 'E4 TB Allocation Details'!$A$18:$L$205, MATCH("A &amp; G ID", 'E4 TB Allocation Details'!$A$18:$L$18, 0),FALSE), 'E2 Allocators'!$B$15:$W$361, MATCH('O5 Details by Class &amp; Accounts'!BT$18, 'E2 Allocators'!$B$15:$W$15, 0),FALSE)*$E42)</f>
        <v>0</v>
      </c>
      <c r="BU42" s="1411">
        <f>IF(ISERROR(VLOOKUP(VLOOKUP($A42, 'E4 TB Allocation Details'!$A$18:$L$205, MATCH("A &amp; G ID", 'E4 TB Allocation Details'!$A$18:$L$18, 0),FALSE), 'E2 Allocators'!$B$15:$W$361, MATCH('O5 Details by Class &amp; Accounts'!BU$18, 'E2 Allocators'!$B$15:$W$15, 0),FALSE)*$E42), 0, VLOOKUP(VLOOKUP($A42, 'E4 TB Allocation Details'!$A$18:$L$205, MATCH("A &amp; G ID", 'E4 TB Allocation Details'!$A$18:$L$18, 0),FALSE), 'E2 Allocators'!$B$15:$W$361, MATCH('O5 Details by Class &amp; Accounts'!BU$18, 'E2 Allocators'!$B$15:$W$15, 0),FALSE)*$E42)</f>
        <v>0</v>
      </c>
      <c r="BV42" s="1411">
        <f>IF(ISERROR(VLOOKUP(VLOOKUP($A42, 'E4 TB Allocation Details'!$A$18:$L$205, MATCH("A &amp; G ID", 'E4 TB Allocation Details'!$A$18:$L$18, 0),FALSE), 'E2 Allocators'!$B$15:$W$361, MATCH('O5 Details by Class &amp; Accounts'!BV$18, 'E2 Allocators'!$B$15:$W$15, 0),FALSE)*$E42), 0, VLOOKUP(VLOOKUP($A42, 'E4 TB Allocation Details'!$A$18:$L$205, MATCH("A &amp; G ID", 'E4 TB Allocation Details'!$A$18:$L$18, 0),FALSE), 'E2 Allocators'!$B$15:$W$361, MATCH('O5 Details by Class &amp; Accounts'!BV$18, 'E2 Allocators'!$B$15:$W$15, 0),FALSE)*$E42)</f>
        <v>0</v>
      </c>
      <c r="BW42" s="1411">
        <f>IF(ISERROR(VLOOKUP(VLOOKUP($A42, 'E4 TB Allocation Details'!$A$18:$L$205, MATCH("A &amp; G ID", 'E4 TB Allocation Details'!$A$18:$L$18, 0),FALSE), 'E2 Allocators'!$B$15:$W$361, MATCH('O5 Details by Class &amp; Accounts'!BW$18, 'E2 Allocators'!$B$15:$W$15, 0),FALSE)*$E42), 0, VLOOKUP(VLOOKUP($A42, 'E4 TB Allocation Details'!$A$18:$L$205, MATCH("A &amp; G ID", 'E4 TB Allocation Details'!$A$18:$L$18, 0),FALSE), 'E2 Allocators'!$B$15:$W$361, MATCH('O5 Details by Class &amp; Accounts'!BW$18, 'E2 Allocators'!$B$15:$W$15, 0),FALSE)*$E42)</f>
        <v>0</v>
      </c>
      <c r="BX42" s="1411">
        <f>IF(ISERROR(VLOOKUP(VLOOKUP($A42, 'E4 TB Allocation Details'!$A$18:$L$205, MATCH("A &amp; G ID", 'E4 TB Allocation Details'!$A$18:$L$18, 0),FALSE), 'E2 Allocators'!$B$15:$W$361, MATCH('O5 Details by Class &amp; Accounts'!BX$18, 'E2 Allocators'!$B$15:$W$15, 0),FALSE)*$E42), 0, VLOOKUP(VLOOKUP($A42, 'E4 TB Allocation Details'!$A$18:$L$205, MATCH("A &amp; G ID", 'E4 TB Allocation Details'!$A$18:$L$18, 0),FALSE), 'E2 Allocators'!$B$15:$W$361, MATCH('O5 Details by Class &amp; Accounts'!BX$18, 'E2 Allocators'!$B$15:$W$15, 0),FALSE)*$E42)</f>
        <v>0</v>
      </c>
      <c r="BY42" s="1411">
        <f>IF(ISERROR(VLOOKUP(VLOOKUP($A42, 'E4 TB Allocation Details'!$A$18:$L$205, MATCH("A &amp; G ID", 'E4 TB Allocation Details'!$A$18:$L$18, 0),FALSE), 'E2 Allocators'!$B$15:$W$361, MATCH('O5 Details by Class &amp; Accounts'!BY$18, 'E2 Allocators'!$B$15:$W$15, 0),FALSE)*$E42), 0, VLOOKUP(VLOOKUP($A42, 'E4 TB Allocation Details'!$A$18:$L$205, MATCH("A &amp; G ID", 'E4 TB Allocation Details'!$A$18:$L$18, 0),FALSE), 'E2 Allocators'!$B$15:$W$361, MATCH('O5 Details by Class &amp; Accounts'!BY$18, 'E2 Allocators'!$B$15:$W$15, 0),FALSE)*$E42)</f>
        <v>0</v>
      </c>
      <c r="BZ42" s="1411">
        <f>IF(ISERROR(VLOOKUP(VLOOKUP($A42, 'E4 TB Allocation Details'!$A$18:$L$205, MATCH("A &amp; G ID", 'E4 TB Allocation Details'!$A$18:$L$18, 0),FALSE), 'E2 Allocators'!$B$15:$W$361, MATCH('O5 Details by Class &amp; Accounts'!BZ$18, 'E2 Allocators'!$B$15:$W$15, 0),FALSE)*$E42), 0, VLOOKUP(VLOOKUP($A42, 'E4 TB Allocation Details'!$A$18:$L$205, MATCH("A &amp; G ID", 'E4 TB Allocation Details'!$A$18:$L$18, 0),FALSE), 'E2 Allocators'!$B$15:$W$361, MATCH('O5 Details by Class &amp; Accounts'!BZ$18, 'E2 Allocators'!$B$15:$W$15, 0),FALSE)*$E42)</f>
        <v>0</v>
      </c>
      <c r="CA42" s="1411">
        <f>IF(ISERROR(VLOOKUP(VLOOKUP($A42, 'E4 TB Allocation Details'!$A$18:$L$205, MATCH("A &amp; G ID", 'E4 TB Allocation Details'!$A$18:$L$18, 0),FALSE), 'E2 Allocators'!$B$15:$W$361, MATCH('O5 Details by Class &amp; Accounts'!CA$18, 'E2 Allocators'!$B$15:$W$15, 0),FALSE)*$E42), 0, VLOOKUP(VLOOKUP($A42, 'E4 TB Allocation Details'!$A$18:$L$205, MATCH("A &amp; G ID", 'E4 TB Allocation Details'!$A$18:$L$18, 0),FALSE), 'E2 Allocators'!$B$15:$W$361, MATCH('O5 Details by Class &amp; Accounts'!CA$18, 'E2 Allocators'!$B$15:$W$15, 0),FALSE)*$E42)</f>
        <v>0</v>
      </c>
      <c r="CB42" s="1411">
        <f>IF(ISERROR(VLOOKUP(VLOOKUP($A42, 'E4 TB Allocation Details'!$A$18:$L$205, MATCH("A &amp; G ID", 'E4 TB Allocation Details'!$A$18:$L$18, 0),FALSE), 'E2 Allocators'!$B$15:$W$361, MATCH('O5 Details by Class &amp; Accounts'!CB$18, 'E2 Allocators'!$B$15:$W$15, 0),FALSE)*$E42), 0, VLOOKUP(VLOOKUP($A42, 'E4 TB Allocation Details'!$A$18:$L$205, MATCH("A &amp; G ID", 'E4 TB Allocation Details'!$A$18:$L$18, 0),FALSE), 'E2 Allocators'!$B$15:$W$361, MATCH('O5 Details by Class &amp; Accounts'!CB$18, 'E2 Allocators'!$B$15:$W$15, 0),FALSE)*$E42)</f>
        <v>0</v>
      </c>
      <c r="CC42" s="1411">
        <f>IF(ISERROR(VLOOKUP(VLOOKUP($A42, 'E4 TB Allocation Details'!$A$18:$L$205, MATCH("A &amp; G ID", 'E4 TB Allocation Details'!$A$18:$L$18, 0),FALSE), 'E2 Allocators'!$B$15:$W$361, MATCH('O5 Details by Class &amp; Accounts'!CC$18, 'E2 Allocators'!$B$15:$W$15, 0),FALSE)*$E42), 0, VLOOKUP(VLOOKUP($A42, 'E4 TB Allocation Details'!$A$18:$L$205, MATCH("A &amp; G ID", 'E4 TB Allocation Details'!$A$18:$L$18, 0),FALSE), 'E2 Allocators'!$B$15:$W$361, MATCH('O5 Details by Class &amp; Accounts'!CC$18, 'E2 Allocators'!$B$15:$W$15, 0),FALSE)*$E42)</f>
        <v>0</v>
      </c>
      <c r="CD42" s="1411">
        <f>IF(ISERROR(VLOOKUP(VLOOKUP($A42, 'E4 TB Allocation Details'!$A$18:$L$205, MATCH("A &amp; G ID", 'E4 TB Allocation Details'!$A$18:$L$18, 0),FALSE), 'E2 Allocators'!$B$15:$W$361, MATCH('O5 Details by Class &amp; Accounts'!CD$18, 'E2 Allocators'!$B$15:$W$15, 0),FALSE)*$E42), 0, VLOOKUP(VLOOKUP($A42, 'E4 TB Allocation Details'!$A$18:$L$205, MATCH("A &amp; G ID", 'E4 TB Allocation Details'!$A$18:$L$18, 0),FALSE), 'E2 Allocators'!$B$15:$W$361, MATCH('O5 Details by Class &amp; Accounts'!CD$18, 'E2 Allocators'!$B$15:$W$15, 0),FALSE)*$E42)</f>
        <v>0</v>
      </c>
      <c r="CE42" s="1411">
        <f>IF(ISERROR(VLOOKUP(VLOOKUP($A42, 'E4 TB Allocation Details'!$A$18:$L$205, MATCH("A &amp; G ID", 'E4 TB Allocation Details'!$A$18:$L$18, 0),FALSE), 'E2 Allocators'!$B$15:$W$361, MATCH('O5 Details by Class &amp; Accounts'!CE$18, 'E2 Allocators'!$B$15:$W$15, 0),FALSE)*$E42), 0, VLOOKUP(VLOOKUP($A42, 'E4 TB Allocation Details'!$A$18:$L$205, MATCH("A &amp; G ID", 'E4 TB Allocation Details'!$A$18:$L$18, 0),FALSE), 'E2 Allocators'!$B$15:$W$361, MATCH('O5 Details by Class &amp; Accounts'!CE$18, 'E2 Allocators'!$B$15:$W$15, 0),FALSE)*$E42)</f>
        <v>0</v>
      </c>
      <c r="CF42" s="1411">
        <f>IF(ISERROR(VLOOKUP(VLOOKUP($A42, 'E4 TB Allocation Details'!$A$18:$L$205, MATCH("A &amp; G ID", 'E4 TB Allocation Details'!$A$18:$L$18, 0),FALSE), 'E2 Allocators'!$B$15:$W$361, MATCH('O5 Details by Class &amp; Accounts'!CF$18, 'E2 Allocators'!$B$15:$W$15, 0),FALSE)*$E42), 0, VLOOKUP(VLOOKUP($A42, 'E4 TB Allocation Details'!$A$18:$L$205, MATCH("A &amp; G ID", 'E4 TB Allocation Details'!$A$18:$L$18, 0),FALSE), 'E2 Allocators'!$B$15:$W$361, MATCH('O5 Details by Class &amp; Accounts'!CF$18, 'E2 Allocators'!$B$15:$W$15, 0),FALSE)*$E42)</f>
        <v>0</v>
      </c>
      <c r="CG42" s="1411">
        <f>IF(ISERROR(VLOOKUP(VLOOKUP($A42, 'E4 TB Allocation Details'!$A$18:$L$205, MATCH("A &amp; G ID", 'E4 TB Allocation Details'!$A$18:$L$18, 0),FALSE), 'E2 Allocators'!$B$15:$W$361, MATCH('O5 Details by Class &amp; Accounts'!CG$18, 'E2 Allocators'!$B$15:$W$15, 0),FALSE)*$E42), 0, VLOOKUP(VLOOKUP($A42, 'E4 TB Allocation Details'!$A$18:$L$205, MATCH("A &amp; G ID", 'E4 TB Allocation Details'!$A$18:$L$18, 0),FALSE), 'E2 Allocators'!$B$15:$W$361, MATCH('O5 Details by Class &amp; Accounts'!CG$18, 'E2 Allocators'!$B$15:$W$15, 0),FALSE)*$E42)</f>
        <v>0</v>
      </c>
      <c r="CH42" s="1411">
        <f>IF(ISERROR(VLOOKUP(VLOOKUP($A42, 'E4 TB Allocation Details'!$A$18:$L$205, MATCH("A &amp; G ID", 'E4 TB Allocation Details'!$A$18:$L$18, 0),FALSE), 'E2 Allocators'!$B$15:$W$361, MATCH('O5 Details by Class &amp; Accounts'!CH$18, 'E2 Allocators'!$B$15:$W$15, 0),FALSE)*$E42), 0, VLOOKUP(VLOOKUP($A42, 'E4 TB Allocation Details'!$A$18:$L$205, MATCH("A &amp; G ID", 'E4 TB Allocation Details'!$A$18:$L$18, 0),FALSE), 'E2 Allocators'!$B$15:$W$361, MATCH('O5 Details by Class &amp; Accounts'!CH$18, 'E2 Allocators'!$B$15:$W$15, 0),FALSE)*$E42)</f>
        <v>0</v>
      </c>
      <c r="CI42" s="1411">
        <f>IF(ISERROR(VLOOKUP(VLOOKUP($A42, 'E4 TB Allocation Details'!$A$18:$L$205, MATCH("A &amp; G ID", 'E4 TB Allocation Details'!$A$18:$L$18, 0),FALSE), 'E2 Allocators'!$B$15:$W$361, MATCH('O5 Details by Class &amp; Accounts'!CI$18, 'E2 Allocators'!$B$15:$W$15, 0),FALSE)*$E42), 0, VLOOKUP(VLOOKUP($A42, 'E4 TB Allocation Details'!$A$18:$L$205, MATCH("A &amp; G ID", 'E4 TB Allocation Details'!$A$18:$L$18, 0),FALSE), 'E2 Allocators'!$B$15:$W$361, MATCH('O5 Details by Class &amp; Accounts'!CI$18, 'E2 Allocators'!$B$15:$W$15, 0),FALSE)*$E42)</f>
        <v>0</v>
      </c>
      <c r="CJ42" s="1411">
        <f>IF(ISERROR(VLOOKUP(VLOOKUP($A42, 'E4 TB Allocation Details'!$A$18:$L$205, MATCH("A &amp; G ID", 'E4 TB Allocation Details'!$A$18:$L$18, 0),FALSE), 'E2 Allocators'!$B$15:$W$361, MATCH('O5 Details by Class &amp; Accounts'!CJ$18, 'E2 Allocators'!$B$15:$W$15, 0),FALSE)*$E42), 0, VLOOKUP(VLOOKUP($A42, 'E4 TB Allocation Details'!$A$18:$L$205, MATCH("A &amp; G ID", 'E4 TB Allocation Details'!$A$18:$L$18, 0),FALSE), 'E2 Allocators'!$B$15:$W$361, MATCH('O5 Details by Class &amp; Accounts'!CJ$18, 'E2 Allocators'!$B$15:$W$15, 0),FALSE)*$E42)</f>
        <v>0</v>
      </c>
      <c r="CK42" s="1411">
        <f>IF(ISERROR(VLOOKUP(VLOOKUP($A42, 'E4 TB Allocation Details'!$A$18:$L$205, MATCH("A &amp; G ID", 'E4 TB Allocation Details'!$A$18:$L$18, 0),FALSE), 'E2 Allocators'!$B$15:$W$361, MATCH('O5 Details by Class &amp; Accounts'!CK$18, 'E2 Allocators'!$B$15:$W$15, 0),FALSE)*$E42), 0, VLOOKUP(VLOOKUP($A42, 'E4 TB Allocation Details'!$A$18:$L$205, MATCH("A &amp; G ID", 'E4 TB Allocation Details'!$A$18:$L$18, 0),FALSE), 'E2 Allocators'!$B$15:$W$361, MATCH('O5 Details by Class &amp; Accounts'!CK$18, 'E2 Allocators'!$B$15:$W$15, 0),FALSE)*$E42)</f>
        <v>0</v>
      </c>
      <c r="CL42" s="1411">
        <f>IF(ISERROR(VLOOKUP(VLOOKUP($A42, 'E4 TB Allocation Details'!$A$18:$L$205, MATCH("A &amp; G ID", 'E4 TB Allocation Details'!$A$18:$L$18, 0),FALSE), 'E2 Allocators'!$B$15:$W$361, MATCH('O5 Details by Class &amp; Accounts'!CL$18, 'E2 Allocators'!$B$15:$W$15, 0),FALSE)*$E42), 0, VLOOKUP(VLOOKUP($A42, 'E4 TB Allocation Details'!$A$18:$L$205, MATCH("A &amp; G ID", 'E4 TB Allocation Details'!$A$18:$L$18, 0),FALSE), 'E2 Allocators'!$B$15:$W$361, MATCH('O5 Details by Class &amp; Accounts'!CL$18, 'E2 Allocators'!$B$15:$W$15, 0),FALSE)*$E42)</f>
        <v>0</v>
      </c>
      <c r="CM42" s="1411">
        <f>IF(ISERROR(VLOOKUP(VLOOKUP($A42, 'E4 TB Allocation Details'!$A$18:$L$205, MATCH("A &amp; G ID", 'E4 TB Allocation Details'!$A$18:$L$18, 0),FALSE), 'E2 Allocators'!$B$15:$W$361, MATCH('O5 Details by Class &amp; Accounts'!CM$18, 'E2 Allocators'!$B$15:$W$15, 0),FALSE)*$E42), 0, VLOOKUP(VLOOKUP($A42, 'E4 TB Allocation Details'!$A$18:$L$205, MATCH("A &amp; G ID", 'E4 TB Allocation Details'!$A$18:$L$18, 0),FALSE), 'E2 Allocators'!$B$15:$W$361, MATCH('O5 Details by Class &amp; Accounts'!CM$18, 'E2 Allocators'!$B$15:$W$15, 0),FALSE)*$E42)</f>
        <v>0</v>
      </c>
      <c r="CN42" s="1411">
        <f t="shared" si="5"/>
        <v>0</v>
      </c>
      <c r="CO42" s="1791">
        <f t="shared" si="4"/>
        <v>0</v>
      </c>
      <c r="CQ42" s="2086" t="s">
        <v>755</v>
      </c>
    </row>
    <row r="43" spans="1:95" s="80" customFormat="1" ht="12.75">
      <c r="A43" s="1174" t="s">
        <v>1268</v>
      </c>
      <c r="B43" s="1175" t="s">
        <v>1035</v>
      </c>
      <c r="C43" s="1788">
        <f>IF(ISERROR(VLOOKUP($A43,'I3 TB Data'!$A$23:$H$458,MATCH('O5 Details by Class &amp; Accounts'!$C$18, 'I3 TB Data'!$A$23:$H$23,0),0)), 0, VLOOKUP($A43,'I3 TB Data'!$A$23:$H$458,MATCH('O5 Details by Class &amp; Accounts'!$C$18,'I3 TB Data'!$A$23:$H$23,0),0))</f>
        <v>0</v>
      </c>
      <c r="D43" s="1789">
        <f>'I4 BO ASSETS'!E40</f>
        <v>0</v>
      </c>
      <c r="E43" s="1788">
        <f t="shared" si="6"/>
        <v>0</v>
      </c>
      <c r="F43" s="1790">
        <f>IF(ISERROR(VLOOKUP($A43, 'E1 Categorization'!A33:E122, MATCH("Customer Component", 'E1 Categorization'!$A$33:$E$33,0), 0)), 0, IF(VLOOKUP($A43, 'E1 Categorization'!A33:E122, MATCH("Customer Component", 'E1 Categorization'!$A$33:$E$33,0), 0)=0, 'O5 Details by Class &amp; Accounts'!$E43, IF(AND(VLOOKUP($A43, 'E1 Categorization'!A33:E122, MATCH("Customer Component", 'E1 Categorization'!$A$33:$E$33,0), 0) &gt;0, VLOOKUP($A43, 'E1 Categorization'!A33:E122, MATCH("Customer Component", 'E1 Categorization'!$A$33:$E$33,0), 0)&lt;1), 'O5 Details by Class &amp; Accounts'!$E43*(1-VLOOKUP($A43, 'E1 Categorization'!A33:E122, MATCH("Customer Component", 'E1 Categorization'!$A$33:$E$33,0), 0)), 0)))</f>
        <v>0</v>
      </c>
      <c r="G43" s="1790">
        <f>IF(ISERROR(VLOOKUP($A43, 'E1 Categorization'!A33:E122, MATCH("Customer Component", 'E1 Categorization'!$A$33:$E$33,0), 0)),0, IF(VLOOKUP($A43, 'E1 Categorization'!A33:E122, MATCH("Customer Component", 'E1 Categorization'!$A$33:$E$33,0), 0)=0, 0, IF(AND(VLOOKUP($A43, 'E1 Categorization'!A33:E122, MATCH("Customer Component", 'E1 Categorization'!$A$33:$E$33,0), 0) &gt;0, VLOOKUP($A43, 'E1 Categorization'!A33:E122, MATCH("Customer Component", 'E1 Categorization'!$A$33:$E$33,0), 0)&lt;1), 'O5 Details by Class &amp; Accounts'!$E43*(VLOOKUP($A43, 'E1 Categorization'!A33:E122, MATCH("Customer Component", 'E1 Categorization'!$A$33:$E$33,0), 0)), 'O5 Details by Class &amp; Accounts'!$E43)))</f>
        <v>0</v>
      </c>
      <c r="H43" s="1411">
        <f t="shared" si="0"/>
        <v>0</v>
      </c>
      <c r="I43" s="1411">
        <f>IF(ISERROR(VLOOKUP(VLOOKUP($A43, 'E4 TB Allocation Details'!$A$18:$L$205, MATCH("Demand ID", 'E4 TB Allocation Details'!$A$18:$L$18, 0),FALSE), 'E2 Allocators'!$B$15:$W$361, MATCH('O5 Details by Class &amp; Accounts'!I$18, 'E2 Allocators'!$B$15:$W$15, 0),FALSE)*$F43), 0, VLOOKUP(VLOOKUP($A43, 'E4 TB Allocation Details'!$A$18:$L$205, MATCH("Demand ID", 'E4 TB Allocation Details'!$A$18:$L$18, 0),FALSE), 'E2 Allocators'!$B$15:$W$361, MATCH('O5 Details by Class &amp; Accounts'!I$18, 'E2 Allocators'!$B$15:$W$15, 0),FALSE)*$F43)</f>
        <v>0</v>
      </c>
      <c r="J43" s="1411">
        <f>IF(ISERROR(VLOOKUP(VLOOKUP($A43, 'E4 TB Allocation Details'!$A$18:$L$205, MATCH("Demand ID", 'E4 TB Allocation Details'!$A$18:$L$18, 0),FALSE), 'E2 Allocators'!$B$15:$W$361, MATCH('O5 Details by Class &amp; Accounts'!J$18, 'E2 Allocators'!$B$15:$W$15, 0),FALSE)*$F43), 0, VLOOKUP(VLOOKUP($A43, 'E4 TB Allocation Details'!$A$18:$L$205, MATCH("Demand ID", 'E4 TB Allocation Details'!$A$18:$L$18, 0),FALSE), 'E2 Allocators'!$B$15:$W$361, MATCH('O5 Details by Class &amp; Accounts'!J$18, 'E2 Allocators'!$B$15:$W$15, 0),FALSE)*$F43)</f>
        <v>0</v>
      </c>
      <c r="K43" s="1411">
        <f>IF(ISERROR(VLOOKUP(VLOOKUP($A43, 'E4 TB Allocation Details'!$A$18:$L$205, MATCH("Demand ID", 'E4 TB Allocation Details'!$A$18:$L$18, 0),FALSE), 'E2 Allocators'!$B$15:$W$361, MATCH('O5 Details by Class &amp; Accounts'!K$18, 'E2 Allocators'!$B$15:$W$15, 0),FALSE)*$F43), 0, VLOOKUP(VLOOKUP($A43, 'E4 TB Allocation Details'!$A$18:$L$205, MATCH("Demand ID", 'E4 TB Allocation Details'!$A$18:$L$18, 0),FALSE), 'E2 Allocators'!$B$15:$W$361, MATCH('O5 Details by Class &amp; Accounts'!K$18, 'E2 Allocators'!$B$15:$W$15, 0),FALSE)*$F43)</f>
        <v>0</v>
      </c>
      <c r="L43" s="1411">
        <f>IF(ISERROR(VLOOKUP(VLOOKUP($A43, 'E4 TB Allocation Details'!$A$18:$L$205, MATCH("Demand ID", 'E4 TB Allocation Details'!$A$18:$L$18, 0),FALSE), 'E2 Allocators'!$B$15:$W$361, MATCH('O5 Details by Class &amp; Accounts'!L$18, 'E2 Allocators'!$B$15:$W$15, 0),FALSE)*$F43), 0, VLOOKUP(VLOOKUP($A43, 'E4 TB Allocation Details'!$A$18:$L$205, MATCH("Demand ID", 'E4 TB Allocation Details'!$A$18:$L$18, 0),FALSE), 'E2 Allocators'!$B$15:$W$361, MATCH('O5 Details by Class &amp; Accounts'!L$18, 'E2 Allocators'!$B$15:$W$15, 0),FALSE)*$F43)</f>
        <v>0</v>
      </c>
      <c r="M43" s="1411">
        <f>IF(ISERROR(VLOOKUP(VLOOKUP($A43, 'E4 TB Allocation Details'!$A$18:$L$205, MATCH("Demand ID", 'E4 TB Allocation Details'!$A$18:$L$18, 0),FALSE), 'E2 Allocators'!$B$15:$W$361, MATCH('O5 Details by Class &amp; Accounts'!M$18, 'E2 Allocators'!$B$15:$W$15, 0),FALSE)*$F43), 0, VLOOKUP(VLOOKUP($A43, 'E4 TB Allocation Details'!$A$18:$L$205, MATCH("Demand ID", 'E4 TB Allocation Details'!$A$18:$L$18, 0),FALSE), 'E2 Allocators'!$B$15:$W$361, MATCH('O5 Details by Class &amp; Accounts'!M$18, 'E2 Allocators'!$B$15:$W$15, 0),FALSE)*$F43)</f>
        <v>0</v>
      </c>
      <c r="N43" s="1411">
        <f>IF(ISERROR(VLOOKUP(VLOOKUP($A43, 'E4 TB Allocation Details'!$A$18:$L$205, MATCH("Demand ID", 'E4 TB Allocation Details'!$A$18:$L$18, 0),FALSE), 'E2 Allocators'!$B$15:$W$361, MATCH('O5 Details by Class &amp; Accounts'!N$18, 'E2 Allocators'!$B$15:$W$15, 0),FALSE)*$F43), 0, VLOOKUP(VLOOKUP($A43, 'E4 TB Allocation Details'!$A$18:$L$205, MATCH("Demand ID", 'E4 TB Allocation Details'!$A$18:$L$18, 0),FALSE), 'E2 Allocators'!$B$15:$W$361, MATCH('O5 Details by Class &amp; Accounts'!N$18, 'E2 Allocators'!$B$15:$W$15, 0),FALSE)*$F43)</f>
        <v>0</v>
      </c>
      <c r="O43" s="1411">
        <f>IF(ISERROR(VLOOKUP(VLOOKUP($A43, 'E4 TB Allocation Details'!$A$18:$L$205, MATCH("Demand ID", 'E4 TB Allocation Details'!$A$18:$L$18, 0),FALSE), 'E2 Allocators'!$B$15:$W$361, MATCH('O5 Details by Class &amp; Accounts'!O$18, 'E2 Allocators'!$B$15:$W$15, 0),FALSE)*$F43), 0, VLOOKUP(VLOOKUP($A43, 'E4 TB Allocation Details'!$A$18:$L$205, MATCH("Demand ID", 'E4 TB Allocation Details'!$A$18:$L$18, 0),FALSE), 'E2 Allocators'!$B$15:$W$361, MATCH('O5 Details by Class &amp; Accounts'!O$18, 'E2 Allocators'!$B$15:$W$15, 0),FALSE)*$F43)</f>
        <v>0</v>
      </c>
      <c r="P43" s="1411">
        <f>IF(ISERROR(VLOOKUP(VLOOKUP($A43, 'E4 TB Allocation Details'!$A$18:$L$205, MATCH("Demand ID", 'E4 TB Allocation Details'!$A$18:$L$18, 0),FALSE), 'E2 Allocators'!$B$15:$W$361, MATCH('O5 Details by Class &amp; Accounts'!P$18, 'E2 Allocators'!$B$15:$W$15, 0),FALSE)*$F43), 0, VLOOKUP(VLOOKUP($A43, 'E4 TB Allocation Details'!$A$18:$L$205, MATCH("Demand ID", 'E4 TB Allocation Details'!$A$18:$L$18, 0),FALSE), 'E2 Allocators'!$B$15:$W$361, MATCH('O5 Details by Class &amp; Accounts'!P$18, 'E2 Allocators'!$B$15:$W$15, 0),FALSE)*$F43)</f>
        <v>0</v>
      </c>
      <c r="Q43" s="1411">
        <f>IF(ISERROR(VLOOKUP(VLOOKUP($A43, 'E4 TB Allocation Details'!$A$18:$L$205, MATCH("Demand ID", 'E4 TB Allocation Details'!$A$18:$L$18, 0),FALSE), 'E2 Allocators'!$B$15:$W$361, MATCH('O5 Details by Class &amp; Accounts'!Q$18, 'E2 Allocators'!$B$15:$W$15, 0),FALSE)*$F43), 0, VLOOKUP(VLOOKUP($A43, 'E4 TB Allocation Details'!$A$18:$L$205, MATCH("Demand ID", 'E4 TB Allocation Details'!$A$18:$L$18, 0),FALSE), 'E2 Allocators'!$B$15:$W$361, MATCH('O5 Details by Class &amp; Accounts'!Q$18, 'E2 Allocators'!$B$15:$W$15, 0),FALSE)*$F43)</f>
        <v>0</v>
      </c>
      <c r="R43" s="1411">
        <f>IF(ISERROR(VLOOKUP(VLOOKUP($A43, 'E4 TB Allocation Details'!$A$18:$L$205, MATCH("Demand ID", 'E4 TB Allocation Details'!$A$18:$L$18, 0),FALSE), 'E2 Allocators'!$B$15:$W$361, MATCH('O5 Details by Class &amp; Accounts'!R$18, 'E2 Allocators'!$B$15:$W$15, 0),FALSE)*$F43), 0, VLOOKUP(VLOOKUP($A43, 'E4 TB Allocation Details'!$A$18:$L$205, MATCH("Demand ID", 'E4 TB Allocation Details'!$A$18:$L$18, 0),FALSE), 'E2 Allocators'!$B$15:$W$361, MATCH('O5 Details by Class &amp; Accounts'!R$18, 'E2 Allocators'!$B$15:$W$15, 0),FALSE)*$F43)</f>
        <v>0</v>
      </c>
      <c r="S43" s="1411">
        <f>IF(ISERROR(VLOOKUP(VLOOKUP($A43, 'E4 TB Allocation Details'!$A$18:$L$205, MATCH("Demand ID", 'E4 TB Allocation Details'!$A$18:$L$18, 0),FALSE), 'E2 Allocators'!$B$15:$W$361, MATCH('O5 Details by Class &amp; Accounts'!S$18, 'E2 Allocators'!$B$15:$W$15, 0),FALSE)*$F43), 0, VLOOKUP(VLOOKUP($A43, 'E4 TB Allocation Details'!$A$18:$L$205, MATCH("Demand ID", 'E4 TB Allocation Details'!$A$18:$L$18, 0),FALSE), 'E2 Allocators'!$B$15:$W$361, MATCH('O5 Details by Class &amp; Accounts'!S$18, 'E2 Allocators'!$B$15:$W$15, 0),FALSE)*$F43)</f>
        <v>0</v>
      </c>
      <c r="T43" s="1411">
        <f>IF(ISERROR(VLOOKUP(VLOOKUP($A43, 'E4 TB Allocation Details'!$A$18:$L$205, MATCH("Demand ID", 'E4 TB Allocation Details'!$A$18:$L$18, 0),FALSE), 'E2 Allocators'!$B$15:$W$361, MATCH('O5 Details by Class &amp; Accounts'!T$18, 'E2 Allocators'!$B$15:$W$15, 0),FALSE)*$F43), 0, VLOOKUP(VLOOKUP($A43, 'E4 TB Allocation Details'!$A$18:$L$205, MATCH("Demand ID", 'E4 TB Allocation Details'!$A$18:$L$18, 0),FALSE), 'E2 Allocators'!$B$15:$W$361, MATCH('O5 Details by Class &amp; Accounts'!T$18, 'E2 Allocators'!$B$15:$W$15, 0),FALSE)*$F43)</f>
        <v>0</v>
      </c>
      <c r="U43" s="1411">
        <f>IF(ISERROR(VLOOKUP(VLOOKUP($A43, 'E4 TB Allocation Details'!$A$18:$L$205, MATCH("Demand ID", 'E4 TB Allocation Details'!$A$18:$L$18, 0),FALSE), 'E2 Allocators'!$B$15:$W$361, MATCH('O5 Details by Class &amp; Accounts'!U$18, 'E2 Allocators'!$B$15:$W$15, 0),FALSE)*$F43), 0, VLOOKUP(VLOOKUP($A43, 'E4 TB Allocation Details'!$A$18:$L$205, MATCH("Demand ID", 'E4 TB Allocation Details'!$A$18:$L$18, 0),FALSE), 'E2 Allocators'!$B$15:$W$361, MATCH('O5 Details by Class &amp; Accounts'!U$18, 'E2 Allocators'!$B$15:$W$15, 0),FALSE)*$F43)</f>
        <v>0</v>
      </c>
      <c r="V43" s="1411">
        <f>IF(ISERROR(VLOOKUP(VLOOKUP($A43, 'E4 TB Allocation Details'!$A$18:$L$205, MATCH("Demand ID", 'E4 TB Allocation Details'!$A$18:$L$18, 0),FALSE), 'E2 Allocators'!$B$15:$W$361, MATCH('O5 Details by Class &amp; Accounts'!V$18, 'E2 Allocators'!$B$15:$W$15, 0),FALSE)*$F43), 0, VLOOKUP(VLOOKUP($A43, 'E4 TB Allocation Details'!$A$18:$L$205, MATCH("Demand ID", 'E4 TB Allocation Details'!$A$18:$L$18, 0),FALSE), 'E2 Allocators'!$B$15:$W$361, MATCH('O5 Details by Class &amp; Accounts'!V$18, 'E2 Allocators'!$B$15:$W$15, 0),FALSE)*$F43)</f>
        <v>0</v>
      </c>
      <c r="W43" s="1411">
        <f>IF(ISERROR(VLOOKUP(VLOOKUP($A43, 'E4 TB Allocation Details'!$A$18:$L$205, MATCH("Demand ID", 'E4 TB Allocation Details'!$A$18:$L$18, 0),FALSE), 'E2 Allocators'!$B$15:$W$361, MATCH('O5 Details by Class &amp; Accounts'!W$18, 'E2 Allocators'!$B$15:$W$15, 0),FALSE)*$F43), 0, VLOOKUP(VLOOKUP($A43, 'E4 TB Allocation Details'!$A$18:$L$205, MATCH("Demand ID", 'E4 TB Allocation Details'!$A$18:$L$18, 0),FALSE), 'E2 Allocators'!$B$15:$W$361, MATCH('O5 Details by Class &amp; Accounts'!W$18, 'E2 Allocators'!$B$15:$W$15, 0),FALSE)*$F43)</f>
        <v>0</v>
      </c>
      <c r="X43" s="1411">
        <f>IF(ISERROR(VLOOKUP(VLOOKUP($A43, 'E4 TB Allocation Details'!$A$18:$L$205, MATCH("Demand ID", 'E4 TB Allocation Details'!$A$18:$L$18, 0),FALSE), 'E2 Allocators'!$B$15:$W$361, MATCH('O5 Details by Class &amp; Accounts'!X$18, 'E2 Allocators'!$B$15:$W$15, 0),FALSE)*$F43), 0, VLOOKUP(VLOOKUP($A43, 'E4 TB Allocation Details'!$A$18:$L$205, MATCH("Demand ID", 'E4 TB Allocation Details'!$A$18:$L$18, 0),FALSE), 'E2 Allocators'!$B$15:$W$361, MATCH('O5 Details by Class &amp; Accounts'!X$18, 'E2 Allocators'!$B$15:$W$15, 0),FALSE)*$F43)</f>
        <v>0</v>
      </c>
      <c r="Y43" s="1411">
        <f>IF(ISERROR(VLOOKUP(VLOOKUP($A43, 'E4 TB Allocation Details'!$A$18:$L$205, MATCH("Demand ID", 'E4 TB Allocation Details'!$A$18:$L$18, 0),FALSE), 'E2 Allocators'!$B$15:$W$361, MATCH('O5 Details by Class &amp; Accounts'!Y$18, 'E2 Allocators'!$B$15:$W$15, 0),FALSE)*$F43), 0, VLOOKUP(VLOOKUP($A43, 'E4 TB Allocation Details'!$A$18:$L$205, MATCH("Demand ID", 'E4 TB Allocation Details'!$A$18:$L$18, 0),FALSE), 'E2 Allocators'!$B$15:$W$361, MATCH('O5 Details by Class &amp; Accounts'!Y$18, 'E2 Allocators'!$B$15:$W$15, 0),FALSE)*$F43)</f>
        <v>0</v>
      </c>
      <c r="Z43" s="1411">
        <f>IF(ISERROR(VLOOKUP(VLOOKUP($A43, 'E4 TB Allocation Details'!$A$18:$L$205, MATCH("Demand ID", 'E4 TB Allocation Details'!$A$18:$L$18, 0),FALSE), 'E2 Allocators'!$B$15:$W$361, MATCH('O5 Details by Class &amp; Accounts'!Z$18, 'E2 Allocators'!$B$15:$W$15, 0),FALSE)*$F43), 0, VLOOKUP(VLOOKUP($A43, 'E4 TB Allocation Details'!$A$18:$L$205, MATCH("Demand ID", 'E4 TB Allocation Details'!$A$18:$L$18, 0),FALSE), 'E2 Allocators'!$B$15:$W$361, MATCH('O5 Details by Class &amp; Accounts'!Z$18, 'E2 Allocators'!$B$15:$W$15, 0),FALSE)*$F43)</f>
        <v>0</v>
      </c>
      <c r="AA43" s="1411">
        <f>IF(ISERROR(VLOOKUP(VLOOKUP($A43, 'E4 TB Allocation Details'!$A$18:$L$205, MATCH("Demand ID", 'E4 TB Allocation Details'!$A$18:$L$18, 0),FALSE), 'E2 Allocators'!$B$15:$W$361, MATCH('O5 Details by Class &amp; Accounts'!AA$18, 'E2 Allocators'!$B$15:$W$15, 0),FALSE)*$F43), 0, VLOOKUP(VLOOKUP($A43, 'E4 TB Allocation Details'!$A$18:$L$205, MATCH("Demand ID", 'E4 TB Allocation Details'!$A$18:$L$18, 0),FALSE), 'E2 Allocators'!$B$15:$W$361, MATCH('O5 Details by Class &amp; Accounts'!AA$18, 'E2 Allocators'!$B$15:$W$15, 0),FALSE)*$F43)</f>
        <v>0</v>
      </c>
      <c r="AB43" s="1411">
        <f>IF(ISERROR(VLOOKUP(VLOOKUP($A43, 'E4 TB Allocation Details'!$A$18:$L$205, MATCH("Demand ID", 'E4 TB Allocation Details'!$A$18:$L$18, 0),FALSE), 'E2 Allocators'!$B$15:$W$361, MATCH('O5 Details by Class &amp; Accounts'!AB$18, 'E2 Allocators'!$B$15:$W$15, 0),FALSE)*$F43), 0, VLOOKUP(VLOOKUP($A43, 'E4 TB Allocation Details'!$A$18:$L$205, MATCH("Demand ID", 'E4 TB Allocation Details'!$A$18:$L$18, 0),FALSE), 'E2 Allocators'!$B$15:$W$361, MATCH('O5 Details by Class &amp; Accounts'!AB$18, 'E2 Allocators'!$B$15:$W$15, 0),FALSE)*$F43)</f>
        <v>0</v>
      </c>
      <c r="AC43" s="1411">
        <f t="shared" si="1"/>
        <v>0</v>
      </c>
      <c r="AD43" s="1411">
        <f>IF(ISERROR(VLOOKUP(VLOOKUP($A43, 'E4 TB Allocation Details'!$A$18:$L$205, MATCH("Customer ID", 'E4 TB Allocation Details'!$A$18:$L$18, 0),FALSE), 'E2 Allocators'!$B$15:$W$361, MATCH('O5 Details by Class &amp; Accounts'!AD$18, 'E2 Allocators'!$B$15:$W$15, 0),FALSE)*$G43), 0, VLOOKUP(VLOOKUP($A43, 'E4 TB Allocation Details'!$A$18:$L$205, MATCH("Customer ID", 'E4 TB Allocation Details'!$A$18:$L$18, 0),FALSE), 'E2 Allocators'!$B$15:$W$361, MATCH('O5 Details by Class &amp; Accounts'!AD$18, 'E2 Allocators'!$B$15:$W$15, 0),FALSE)*$G43)</f>
        <v>0</v>
      </c>
      <c r="AE43" s="1411">
        <f>IF(ISERROR(VLOOKUP(VLOOKUP($A43, 'E4 TB Allocation Details'!$A$18:$L$205, MATCH("Customer ID", 'E4 TB Allocation Details'!$A$18:$L$18, 0),FALSE), 'E2 Allocators'!$B$15:$W$361, MATCH('O5 Details by Class &amp; Accounts'!AE$18, 'E2 Allocators'!$B$15:$W$15, 0),FALSE)*$G43), 0, VLOOKUP(VLOOKUP($A43, 'E4 TB Allocation Details'!$A$18:$L$205, MATCH("Customer ID", 'E4 TB Allocation Details'!$A$18:$L$18, 0),FALSE), 'E2 Allocators'!$B$15:$W$361, MATCH('O5 Details by Class &amp; Accounts'!AE$18, 'E2 Allocators'!$B$15:$W$15, 0),FALSE)*$G43)</f>
        <v>0</v>
      </c>
      <c r="AF43" s="1411">
        <f>IF(ISERROR(VLOOKUP(VLOOKUP($A43, 'E4 TB Allocation Details'!$A$18:$L$205, MATCH("Customer ID", 'E4 TB Allocation Details'!$A$18:$L$18, 0),FALSE), 'E2 Allocators'!$B$15:$W$361, MATCH('O5 Details by Class &amp; Accounts'!AF$18, 'E2 Allocators'!$B$15:$W$15, 0),FALSE)*$G43), 0, VLOOKUP(VLOOKUP($A43, 'E4 TB Allocation Details'!$A$18:$L$205, MATCH("Customer ID", 'E4 TB Allocation Details'!$A$18:$L$18, 0),FALSE), 'E2 Allocators'!$B$15:$W$361, MATCH('O5 Details by Class &amp; Accounts'!AF$18, 'E2 Allocators'!$B$15:$W$15, 0),FALSE)*$G43)</f>
        <v>0</v>
      </c>
      <c r="AG43" s="1411">
        <f>IF(ISERROR(VLOOKUP(VLOOKUP($A43, 'E4 TB Allocation Details'!$A$18:$L$205, MATCH("Customer ID", 'E4 TB Allocation Details'!$A$18:$L$18, 0),FALSE), 'E2 Allocators'!$B$15:$W$361, MATCH('O5 Details by Class &amp; Accounts'!AG$18, 'E2 Allocators'!$B$15:$W$15, 0),FALSE)*$G43), 0, VLOOKUP(VLOOKUP($A43, 'E4 TB Allocation Details'!$A$18:$L$205, MATCH("Customer ID", 'E4 TB Allocation Details'!$A$18:$L$18, 0),FALSE), 'E2 Allocators'!$B$15:$W$361, MATCH('O5 Details by Class &amp; Accounts'!AG$18, 'E2 Allocators'!$B$15:$W$15, 0),FALSE)*$G43)</f>
        <v>0</v>
      </c>
      <c r="AH43" s="1411">
        <f>IF(ISERROR(VLOOKUP(VLOOKUP($A43, 'E4 TB Allocation Details'!$A$18:$L$205, MATCH("Customer ID", 'E4 TB Allocation Details'!$A$18:$L$18, 0),FALSE), 'E2 Allocators'!$B$15:$W$361, MATCH('O5 Details by Class &amp; Accounts'!AH$18, 'E2 Allocators'!$B$15:$W$15, 0),FALSE)*$G43), 0, VLOOKUP(VLOOKUP($A43, 'E4 TB Allocation Details'!$A$18:$L$205, MATCH("Customer ID", 'E4 TB Allocation Details'!$A$18:$L$18, 0),FALSE), 'E2 Allocators'!$B$15:$W$361, MATCH('O5 Details by Class &amp; Accounts'!AH$18, 'E2 Allocators'!$B$15:$W$15, 0),FALSE)*$G43)</f>
        <v>0</v>
      </c>
      <c r="AI43" s="1411">
        <f>IF(ISERROR(VLOOKUP(VLOOKUP($A43, 'E4 TB Allocation Details'!$A$18:$L$205, MATCH("Customer ID", 'E4 TB Allocation Details'!$A$18:$L$18, 0),FALSE), 'E2 Allocators'!$B$15:$W$361, MATCH('O5 Details by Class &amp; Accounts'!AI$18, 'E2 Allocators'!$B$15:$W$15, 0),FALSE)*$G43), 0, VLOOKUP(VLOOKUP($A43, 'E4 TB Allocation Details'!$A$18:$L$205, MATCH("Customer ID", 'E4 TB Allocation Details'!$A$18:$L$18, 0),FALSE), 'E2 Allocators'!$B$15:$W$361, MATCH('O5 Details by Class &amp; Accounts'!AI$18, 'E2 Allocators'!$B$15:$W$15, 0),FALSE)*$G43)</f>
        <v>0</v>
      </c>
      <c r="AJ43" s="1411">
        <f>IF(ISERROR(VLOOKUP(VLOOKUP($A43, 'E4 TB Allocation Details'!$A$18:$L$205, MATCH("Customer ID", 'E4 TB Allocation Details'!$A$18:$L$18, 0),FALSE), 'E2 Allocators'!$B$15:$W$361, MATCH('O5 Details by Class &amp; Accounts'!AJ$18, 'E2 Allocators'!$B$15:$W$15, 0),FALSE)*$G43), 0, VLOOKUP(VLOOKUP($A43, 'E4 TB Allocation Details'!$A$18:$L$205, MATCH("Customer ID", 'E4 TB Allocation Details'!$A$18:$L$18, 0),FALSE), 'E2 Allocators'!$B$15:$W$361, MATCH('O5 Details by Class &amp; Accounts'!AJ$18, 'E2 Allocators'!$B$15:$W$15, 0),FALSE)*$G43)</f>
        <v>0</v>
      </c>
      <c r="AK43" s="1411">
        <f>IF(ISERROR(VLOOKUP(VLOOKUP($A43, 'E4 TB Allocation Details'!$A$18:$L$205, MATCH("Customer ID", 'E4 TB Allocation Details'!$A$18:$L$18, 0),FALSE), 'E2 Allocators'!$B$15:$W$361, MATCH('O5 Details by Class &amp; Accounts'!AK$18, 'E2 Allocators'!$B$15:$W$15, 0),FALSE)*$G43), 0, VLOOKUP(VLOOKUP($A43, 'E4 TB Allocation Details'!$A$18:$L$205, MATCH("Customer ID", 'E4 TB Allocation Details'!$A$18:$L$18, 0),FALSE), 'E2 Allocators'!$B$15:$W$361, MATCH('O5 Details by Class &amp; Accounts'!AK$18, 'E2 Allocators'!$B$15:$W$15, 0),FALSE)*$G43)</f>
        <v>0</v>
      </c>
      <c r="AL43" s="1411">
        <f>IF(ISERROR(VLOOKUP(VLOOKUP($A43, 'E4 TB Allocation Details'!$A$18:$L$205, MATCH("Customer ID", 'E4 TB Allocation Details'!$A$18:$L$18, 0),FALSE), 'E2 Allocators'!$B$15:$W$361, MATCH('O5 Details by Class &amp; Accounts'!AL$18, 'E2 Allocators'!$B$15:$W$15, 0),FALSE)*$G43), 0, VLOOKUP(VLOOKUP($A43, 'E4 TB Allocation Details'!$A$18:$L$205, MATCH("Customer ID", 'E4 TB Allocation Details'!$A$18:$L$18, 0),FALSE), 'E2 Allocators'!$B$15:$W$361, MATCH('O5 Details by Class &amp; Accounts'!AL$18, 'E2 Allocators'!$B$15:$W$15, 0),FALSE)*$G43)</f>
        <v>0</v>
      </c>
      <c r="AM43" s="1411">
        <f>IF(ISERROR(VLOOKUP(VLOOKUP($A43, 'E4 TB Allocation Details'!$A$18:$L$205, MATCH("Customer ID", 'E4 TB Allocation Details'!$A$18:$L$18, 0),FALSE), 'E2 Allocators'!$B$15:$W$361, MATCH('O5 Details by Class &amp; Accounts'!AM$18, 'E2 Allocators'!$B$15:$W$15, 0),FALSE)*$G43), 0, VLOOKUP(VLOOKUP($A43, 'E4 TB Allocation Details'!$A$18:$L$205, MATCH("Customer ID", 'E4 TB Allocation Details'!$A$18:$L$18, 0),FALSE), 'E2 Allocators'!$B$15:$W$361, MATCH('O5 Details by Class &amp; Accounts'!AM$18, 'E2 Allocators'!$B$15:$W$15, 0),FALSE)*$G43)</f>
        <v>0</v>
      </c>
      <c r="AN43" s="1411">
        <f>IF(ISERROR(VLOOKUP(VLOOKUP($A43, 'E4 TB Allocation Details'!$A$18:$L$205, MATCH("Customer ID", 'E4 TB Allocation Details'!$A$18:$L$18, 0),FALSE), 'E2 Allocators'!$B$15:$W$361, MATCH('O5 Details by Class &amp; Accounts'!AN$18, 'E2 Allocators'!$B$15:$W$15, 0),FALSE)*$G43), 0, VLOOKUP(VLOOKUP($A43, 'E4 TB Allocation Details'!$A$18:$L$205, MATCH("Customer ID", 'E4 TB Allocation Details'!$A$18:$L$18, 0),FALSE), 'E2 Allocators'!$B$15:$W$361, MATCH('O5 Details by Class &amp; Accounts'!AN$18, 'E2 Allocators'!$B$15:$W$15, 0),FALSE)*$G43)</f>
        <v>0</v>
      </c>
      <c r="AO43" s="1411">
        <f>IF(ISERROR(VLOOKUP(VLOOKUP($A43, 'E4 TB Allocation Details'!$A$18:$L$205, MATCH("Customer ID", 'E4 TB Allocation Details'!$A$18:$L$18, 0),FALSE), 'E2 Allocators'!$B$15:$W$361, MATCH('O5 Details by Class &amp; Accounts'!AO$18, 'E2 Allocators'!$B$15:$W$15, 0),FALSE)*$G43), 0, VLOOKUP(VLOOKUP($A43, 'E4 TB Allocation Details'!$A$18:$L$205, MATCH("Customer ID", 'E4 TB Allocation Details'!$A$18:$L$18, 0),FALSE), 'E2 Allocators'!$B$15:$W$361, MATCH('O5 Details by Class &amp; Accounts'!AO$18, 'E2 Allocators'!$B$15:$W$15, 0),FALSE)*$G43)</f>
        <v>0</v>
      </c>
      <c r="AP43" s="1411">
        <f>IF(ISERROR(VLOOKUP(VLOOKUP($A43, 'E4 TB Allocation Details'!$A$18:$L$205, MATCH("Customer ID", 'E4 TB Allocation Details'!$A$18:$L$18, 0),FALSE), 'E2 Allocators'!$B$15:$W$361, MATCH('O5 Details by Class &amp; Accounts'!AP$18, 'E2 Allocators'!$B$15:$W$15, 0),FALSE)*$G43), 0, VLOOKUP(VLOOKUP($A43, 'E4 TB Allocation Details'!$A$18:$L$205, MATCH("Customer ID", 'E4 TB Allocation Details'!$A$18:$L$18, 0),FALSE), 'E2 Allocators'!$B$15:$W$361, MATCH('O5 Details by Class &amp; Accounts'!AP$18, 'E2 Allocators'!$B$15:$W$15, 0),FALSE)*$G43)</f>
        <v>0</v>
      </c>
      <c r="AQ43" s="1411">
        <f>IF(ISERROR(VLOOKUP(VLOOKUP($A43, 'E4 TB Allocation Details'!$A$18:$L$205, MATCH("Customer ID", 'E4 TB Allocation Details'!$A$18:$L$18, 0),FALSE), 'E2 Allocators'!$B$15:$W$361, MATCH('O5 Details by Class &amp; Accounts'!AQ$18, 'E2 Allocators'!$B$15:$W$15, 0),FALSE)*$G43), 0, VLOOKUP(VLOOKUP($A43, 'E4 TB Allocation Details'!$A$18:$L$205, MATCH("Customer ID", 'E4 TB Allocation Details'!$A$18:$L$18, 0),FALSE), 'E2 Allocators'!$B$15:$W$361, MATCH('O5 Details by Class &amp; Accounts'!AQ$18, 'E2 Allocators'!$B$15:$W$15, 0),FALSE)*$G43)</f>
        <v>0</v>
      </c>
      <c r="AR43" s="1411">
        <f>IF(ISERROR(VLOOKUP(VLOOKUP($A43, 'E4 TB Allocation Details'!$A$18:$L$205, MATCH("Customer ID", 'E4 TB Allocation Details'!$A$18:$L$18, 0),FALSE), 'E2 Allocators'!$B$15:$W$361, MATCH('O5 Details by Class &amp; Accounts'!AR$18, 'E2 Allocators'!$B$15:$W$15, 0),FALSE)*$G43), 0, VLOOKUP(VLOOKUP($A43, 'E4 TB Allocation Details'!$A$18:$L$205, MATCH("Customer ID", 'E4 TB Allocation Details'!$A$18:$L$18, 0),FALSE), 'E2 Allocators'!$B$15:$W$361, MATCH('O5 Details by Class &amp; Accounts'!AR$18, 'E2 Allocators'!$B$15:$W$15, 0),FALSE)*$G43)</f>
        <v>0</v>
      </c>
      <c r="AS43" s="1411">
        <f>IF(ISERROR(VLOOKUP(VLOOKUP($A43, 'E4 TB Allocation Details'!$A$18:$L$205, MATCH("Customer ID", 'E4 TB Allocation Details'!$A$18:$L$18, 0),FALSE), 'E2 Allocators'!$B$15:$W$361, MATCH('O5 Details by Class &amp; Accounts'!AS$18, 'E2 Allocators'!$B$15:$W$15, 0),FALSE)*$G43), 0, VLOOKUP(VLOOKUP($A43, 'E4 TB Allocation Details'!$A$18:$L$205, MATCH("Customer ID", 'E4 TB Allocation Details'!$A$18:$L$18, 0),FALSE), 'E2 Allocators'!$B$15:$W$361, MATCH('O5 Details by Class &amp; Accounts'!AS$18, 'E2 Allocators'!$B$15:$W$15, 0),FALSE)*$G43)</f>
        <v>0</v>
      </c>
      <c r="AT43" s="1411">
        <f>IF(ISERROR(VLOOKUP(VLOOKUP($A43, 'E4 TB Allocation Details'!$A$18:$L$205, MATCH("Customer ID", 'E4 TB Allocation Details'!$A$18:$L$18, 0),FALSE), 'E2 Allocators'!$B$15:$W$361, MATCH('O5 Details by Class &amp; Accounts'!AT$18, 'E2 Allocators'!$B$15:$W$15, 0),FALSE)*$G43), 0, VLOOKUP(VLOOKUP($A43, 'E4 TB Allocation Details'!$A$18:$L$205, MATCH("Customer ID", 'E4 TB Allocation Details'!$A$18:$L$18, 0),FALSE), 'E2 Allocators'!$B$15:$W$361, MATCH('O5 Details by Class &amp; Accounts'!AT$18, 'E2 Allocators'!$B$15:$W$15, 0),FALSE)*$G43)</f>
        <v>0</v>
      </c>
      <c r="AU43" s="1411">
        <f>IF(ISERROR(VLOOKUP(VLOOKUP($A43, 'E4 TB Allocation Details'!$A$18:$L$205, MATCH("Customer ID", 'E4 TB Allocation Details'!$A$18:$L$18, 0),FALSE), 'E2 Allocators'!$B$15:$W$361, MATCH('O5 Details by Class &amp; Accounts'!AU$18, 'E2 Allocators'!$B$15:$W$15, 0),FALSE)*$G43), 0, VLOOKUP(VLOOKUP($A43, 'E4 TB Allocation Details'!$A$18:$L$205, MATCH("Customer ID", 'E4 TB Allocation Details'!$A$18:$L$18, 0),FALSE), 'E2 Allocators'!$B$15:$W$361, MATCH('O5 Details by Class &amp; Accounts'!AU$18, 'E2 Allocators'!$B$15:$W$15, 0),FALSE)*$G43)</f>
        <v>0</v>
      </c>
      <c r="AV43" s="1411">
        <f>IF(ISERROR(VLOOKUP(VLOOKUP($A43, 'E4 TB Allocation Details'!$A$18:$L$205, MATCH("Customer ID", 'E4 TB Allocation Details'!$A$18:$L$18, 0),FALSE), 'E2 Allocators'!$B$15:$W$361, MATCH('O5 Details by Class &amp; Accounts'!AV$18, 'E2 Allocators'!$B$15:$W$15, 0),FALSE)*$G43), 0, VLOOKUP(VLOOKUP($A43, 'E4 TB Allocation Details'!$A$18:$L$205, MATCH("Customer ID", 'E4 TB Allocation Details'!$A$18:$L$18, 0),FALSE), 'E2 Allocators'!$B$15:$W$361, MATCH('O5 Details by Class &amp; Accounts'!AV$18, 'E2 Allocators'!$B$15:$W$15, 0),FALSE)*$G43)</f>
        <v>0</v>
      </c>
      <c r="AW43" s="1411">
        <f>IF(ISERROR(VLOOKUP(VLOOKUP($A43, 'E4 TB Allocation Details'!$A$18:$L$205, MATCH("Customer ID", 'E4 TB Allocation Details'!$A$18:$L$18, 0),FALSE), 'E2 Allocators'!$B$15:$W$361, MATCH('O5 Details by Class &amp; Accounts'!AW$18, 'E2 Allocators'!$B$15:$W$15, 0),FALSE)*$G43), 0, VLOOKUP(VLOOKUP($A43, 'E4 TB Allocation Details'!$A$18:$L$205, MATCH("Customer ID", 'E4 TB Allocation Details'!$A$18:$L$18, 0),FALSE), 'E2 Allocators'!$B$15:$W$361, MATCH('O5 Details by Class &amp; Accounts'!AW$18, 'E2 Allocators'!$B$15:$W$15, 0),FALSE)*$G43)</f>
        <v>0</v>
      </c>
      <c r="AX43" s="1411">
        <f t="shared" si="2"/>
        <v>0</v>
      </c>
      <c r="AY43" s="1411">
        <f>IF(ISERROR(VLOOKUP(VLOOKUP($A43, 'E4 TB Allocation Details'!$A$18:$L$205, MATCH("Misc ID", 'E4 TB Allocation Details'!$A$18:$L$18, 0),FALSE), 'E2 Allocators'!$B$15:$W$361, MATCH('O5 Details by Class &amp; Accounts'!AY$18, 'E2 Allocators'!$B$15:$W$15, 0),FALSE)*$E43), 0, VLOOKUP(VLOOKUP($A43, 'E4 TB Allocation Details'!$A$18:$L$205, MATCH("Misc ID", 'E4 TB Allocation Details'!$A$18:$L$18, 0),FALSE), 'E2 Allocators'!$B$15:$W$361, MATCH('O5 Details by Class &amp; Accounts'!AY$18, 'E2 Allocators'!$B$15:$W$15, 0),FALSE)*$E43)</f>
        <v>0</v>
      </c>
      <c r="AZ43" s="1411">
        <f>IF(ISERROR(VLOOKUP(VLOOKUP($A43, 'E4 TB Allocation Details'!$A$18:$L$205, MATCH("Misc ID", 'E4 TB Allocation Details'!$A$18:$L$18, 0),FALSE), 'E2 Allocators'!$B$15:$W$361, MATCH('O5 Details by Class &amp; Accounts'!AZ$18, 'E2 Allocators'!$B$15:$W$15, 0),FALSE)*$E43), 0, VLOOKUP(VLOOKUP($A43, 'E4 TB Allocation Details'!$A$18:$L$205, MATCH("Misc ID", 'E4 TB Allocation Details'!$A$18:$L$18, 0),FALSE), 'E2 Allocators'!$B$15:$W$361, MATCH('O5 Details by Class &amp; Accounts'!AZ$18, 'E2 Allocators'!$B$15:$W$15, 0),FALSE)*$E43)</f>
        <v>0</v>
      </c>
      <c r="BA43" s="1411">
        <f>IF(ISERROR(VLOOKUP(VLOOKUP($A43, 'E4 TB Allocation Details'!$A$18:$L$205, MATCH("Misc ID", 'E4 TB Allocation Details'!$A$18:$L$18, 0),FALSE), 'E2 Allocators'!$B$15:$W$361, MATCH('O5 Details by Class &amp; Accounts'!BA$18, 'E2 Allocators'!$B$15:$W$15, 0),FALSE)*$E43), 0, VLOOKUP(VLOOKUP($A43, 'E4 TB Allocation Details'!$A$18:$L$205, MATCH("Misc ID", 'E4 TB Allocation Details'!$A$18:$L$18, 0),FALSE), 'E2 Allocators'!$B$15:$W$361, MATCH('O5 Details by Class &amp; Accounts'!BA$18, 'E2 Allocators'!$B$15:$W$15, 0),FALSE)*$E43)</f>
        <v>0</v>
      </c>
      <c r="BB43" s="1411">
        <f>IF(ISERROR(VLOOKUP(VLOOKUP($A43, 'E4 TB Allocation Details'!$A$18:$L$205, MATCH("Misc ID", 'E4 TB Allocation Details'!$A$18:$L$18, 0),FALSE), 'E2 Allocators'!$B$15:$W$361, MATCH('O5 Details by Class &amp; Accounts'!BB$18, 'E2 Allocators'!$B$15:$W$15, 0),FALSE)*$E43), 0, VLOOKUP(VLOOKUP($A43, 'E4 TB Allocation Details'!$A$18:$L$205, MATCH("Misc ID", 'E4 TB Allocation Details'!$A$18:$L$18, 0),FALSE), 'E2 Allocators'!$B$15:$W$361, MATCH('O5 Details by Class &amp; Accounts'!BB$18, 'E2 Allocators'!$B$15:$W$15, 0),FALSE)*$E43)</f>
        <v>0</v>
      </c>
      <c r="BC43" s="1411">
        <f>IF(ISERROR(VLOOKUP(VLOOKUP($A43, 'E4 TB Allocation Details'!$A$18:$L$205, MATCH("Misc ID", 'E4 TB Allocation Details'!$A$18:$L$18, 0),FALSE), 'E2 Allocators'!$B$15:$W$361, MATCH('O5 Details by Class &amp; Accounts'!BC$18, 'E2 Allocators'!$B$15:$W$15, 0),FALSE)*$E43), 0, VLOOKUP(VLOOKUP($A43, 'E4 TB Allocation Details'!$A$18:$L$205, MATCH("Misc ID", 'E4 TB Allocation Details'!$A$18:$L$18, 0),FALSE), 'E2 Allocators'!$B$15:$W$361, MATCH('O5 Details by Class &amp; Accounts'!BC$18, 'E2 Allocators'!$B$15:$W$15, 0),FALSE)*$E43)</f>
        <v>0</v>
      </c>
      <c r="BD43" s="1411">
        <f>IF(ISERROR(VLOOKUP(VLOOKUP($A43, 'E4 TB Allocation Details'!$A$18:$L$205, MATCH("Misc ID", 'E4 TB Allocation Details'!$A$18:$L$18, 0),FALSE), 'E2 Allocators'!$B$15:$W$361, MATCH('O5 Details by Class &amp; Accounts'!BD$18, 'E2 Allocators'!$B$15:$W$15, 0),FALSE)*$E43), 0, VLOOKUP(VLOOKUP($A43, 'E4 TB Allocation Details'!$A$18:$L$205, MATCH("Misc ID", 'E4 TB Allocation Details'!$A$18:$L$18, 0),FALSE), 'E2 Allocators'!$B$15:$W$361, MATCH('O5 Details by Class &amp; Accounts'!BD$18, 'E2 Allocators'!$B$15:$W$15, 0),FALSE)*$E43)</f>
        <v>0</v>
      </c>
      <c r="BE43" s="1411">
        <f>IF(ISERROR(VLOOKUP(VLOOKUP($A43, 'E4 TB Allocation Details'!$A$18:$L$205, MATCH("Misc ID", 'E4 TB Allocation Details'!$A$18:$L$18, 0),FALSE), 'E2 Allocators'!$B$15:$W$361, MATCH('O5 Details by Class &amp; Accounts'!BE$18, 'E2 Allocators'!$B$15:$W$15, 0),FALSE)*$E43), 0, VLOOKUP(VLOOKUP($A43, 'E4 TB Allocation Details'!$A$18:$L$205, MATCH("Misc ID", 'E4 TB Allocation Details'!$A$18:$L$18, 0),FALSE), 'E2 Allocators'!$B$15:$W$361, MATCH('O5 Details by Class &amp; Accounts'!BE$18, 'E2 Allocators'!$B$15:$W$15, 0),FALSE)*$E43)</f>
        <v>0</v>
      </c>
      <c r="BF43" s="1411">
        <f>IF(ISERROR(VLOOKUP(VLOOKUP($A43, 'E4 TB Allocation Details'!$A$18:$L$205, MATCH("Misc ID", 'E4 TB Allocation Details'!$A$18:$L$18, 0),FALSE), 'E2 Allocators'!$B$15:$W$361, MATCH('O5 Details by Class &amp; Accounts'!BF$18, 'E2 Allocators'!$B$15:$W$15, 0),FALSE)*$E43), 0, VLOOKUP(VLOOKUP($A43, 'E4 TB Allocation Details'!$A$18:$L$205, MATCH("Misc ID", 'E4 TB Allocation Details'!$A$18:$L$18, 0),FALSE), 'E2 Allocators'!$B$15:$W$361, MATCH('O5 Details by Class &amp; Accounts'!BF$18, 'E2 Allocators'!$B$15:$W$15, 0),FALSE)*$E43)</f>
        <v>0</v>
      </c>
      <c r="BG43" s="1411">
        <f>IF(ISERROR(VLOOKUP(VLOOKUP($A43, 'E4 TB Allocation Details'!$A$18:$L$205, MATCH("Misc ID", 'E4 TB Allocation Details'!$A$18:$L$18, 0),FALSE), 'E2 Allocators'!$B$15:$W$361, MATCH('O5 Details by Class &amp; Accounts'!BG$18, 'E2 Allocators'!$B$15:$W$15, 0),FALSE)*$E43), 0, VLOOKUP(VLOOKUP($A43, 'E4 TB Allocation Details'!$A$18:$L$205, MATCH("Misc ID", 'E4 TB Allocation Details'!$A$18:$L$18, 0),FALSE), 'E2 Allocators'!$B$15:$W$361, MATCH('O5 Details by Class &amp; Accounts'!BG$18, 'E2 Allocators'!$B$15:$W$15, 0),FALSE)*$E43)</f>
        <v>0</v>
      </c>
      <c r="BH43" s="1411">
        <f>IF(ISERROR(VLOOKUP(VLOOKUP($A43, 'E4 TB Allocation Details'!$A$18:$L$205, MATCH("Misc ID", 'E4 TB Allocation Details'!$A$18:$L$18, 0),FALSE), 'E2 Allocators'!$B$15:$W$361, MATCH('O5 Details by Class &amp; Accounts'!BH$18, 'E2 Allocators'!$B$15:$W$15, 0),FALSE)*$E43), 0, VLOOKUP(VLOOKUP($A43, 'E4 TB Allocation Details'!$A$18:$L$205, MATCH("Misc ID", 'E4 TB Allocation Details'!$A$18:$L$18, 0),FALSE), 'E2 Allocators'!$B$15:$W$361, MATCH('O5 Details by Class &amp; Accounts'!BH$18, 'E2 Allocators'!$B$15:$W$15, 0),FALSE)*$E43)</f>
        <v>0</v>
      </c>
      <c r="BI43" s="1411">
        <f>IF(ISERROR(VLOOKUP(VLOOKUP($A43, 'E4 TB Allocation Details'!$A$18:$L$205, MATCH("Misc ID", 'E4 TB Allocation Details'!$A$18:$L$18, 0),FALSE), 'E2 Allocators'!$B$15:$W$361, MATCH('O5 Details by Class &amp; Accounts'!BI$18, 'E2 Allocators'!$B$15:$W$15, 0),FALSE)*$E43), 0, VLOOKUP(VLOOKUP($A43, 'E4 TB Allocation Details'!$A$18:$L$205, MATCH("Misc ID", 'E4 TB Allocation Details'!$A$18:$L$18, 0),FALSE), 'E2 Allocators'!$B$15:$W$361, MATCH('O5 Details by Class &amp; Accounts'!BI$18, 'E2 Allocators'!$B$15:$W$15, 0),FALSE)*$E43)</f>
        <v>0</v>
      </c>
      <c r="BJ43" s="1411">
        <f>IF(ISERROR(VLOOKUP(VLOOKUP($A43, 'E4 TB Allocation Details'!$A$18:$L$205, MATCH("Misc ID", 'E4 TB Allocation Details'!$A$18:$L$18, 0),FALSE), 'E2 Allocators'!$B$15:$W$361, MATCH('O5 Details by Class &amp; Accounts'!BJ$18, 'E2 Allocators'!$B$15:$W$15, 0),FALSE)*$E43), 0, VLOOKUP(VLOOKUP($A43, 'E4 TB Allocation Details'!$A$18:$L$205, MATCH("Misc ID", 'E4 TB Allocation Details'!$A$18:$L$18, 0),FALSE), 'E2 Allocators'!$B$15:$W$361, MATCH('O5 Details by Class &amp; Accounts'!BJ$18, 'E2 Allocators'!$B$15:$W$15, 0),FALSE)*$E43)</f>
        <v>0</v>
      </c>
      <c r="BK43" s="1411">
        <f>IF(ISERROR(VLOOKUP(VLOOKUP($A43, 'E4 TB Allocation Details'!$A$18:$L$205, MATCH("Misc ID", 'E4 TB Allocation Details'!$A$18:$L$18, 0),FALSE), 'E2 Allocators'!$B$15:$W$361, MATCH('O5 Details by Class &amp; Accounts'!BK$18, 'E2 Allocators'!$B$15:$W$15, 0),FALSE)*$E43), 0, VLOOKUP(VLOOKUP($A43, 'E4 TB Allocation Details'!$A$18:$L$205, MATCH("Misc ID", 'E4 TB Allocation Details'!$A$18:$L$18, 0),FALSE), 'E2 Allocators'!$B$15:$W$361, MATCH('O5 Details by Class &amp; Accounts'!BK$18, 'E2 Allocators'!$B$15:$W$15, 0),FALSE)*$E43)</f>
        <v>0</v>
      </c>
      <c r="BL43" s="1411">
        <f>IF(ISERROR(VLOOKUP(VLOOKUP($A43, 'E4 TB Allocation Details'!$A$18:$L$205, MATCH("Misc ID", 'E4 TB Allocation Details'!$A$18:$L$18, 0),FALSE), 'E2 Allocators'!$B$15:$W$361, MATCH('O5 Details by Class &amp; Accounts'!BL$18, 'E2 Allocators'!$B$15:$W$15, 0),FALSE)*$E43), 0, VLOOKUP(VLOOKUP($A43, 'E4 TB Allocation Details'!$A$18:$L$205, MATCH("Misc ID", 'E4 TB Allocation Details'!$A$18:$L$18, 0),FALSE), 'E2 Allocators'!$B$15:$W$361, MATCH('O5 Details by Class &amp; Accounts'!BL$18, 'E2 Allocators'!$B$15:$W$15, 0),FALSE)*$E43)</f>
        <v>0</v>
      </c>
      <c r="BM43" s="1411">
        <f>IF(ISERROR(VLOOKUP(VLOOKUP($A43, 'E4 TB Allocation Details'!$A$18:$L$205, MATCH("Misc ID", 'E4 TB Allocation Details'!$A$18:$L$18, 0),FALSE), 'E2 Allocators'!$B$15:$W$361, MATCH('O5 Details by Class &amp; Accounts'!BM$18, 'E2 Allocators'!$B$15:$W$15, 0),FALSE)*$E43), 0, VLOOKUP(VLOOKUP($A43, 'E4 TB Allocation Details'!$A$18:$L$205, MATCH("Misc ID", 'E4 TB Allocation Details'!$A$18:$L$18, 0),FALSE), 'E2 Allocators'!$B$15:$W$361, MATCH('O5 Details by Class &amp; Accounts'!BM$18, 'E2 Allocators'!$B$15:$W$15, 0),FALSE)*$E43)</f>
        <v>0</v>
      </c>
      <c r="BN43" s="1411">
        <f>IF(ISERROR(VLOOKUP(VLOOKUP($A43, 'E4 TB Allocation Details'!$A$18:$L$205, MATCH("Misc ID", 'E4 TB Allocation Details'!$A$18:$L$18, 0),FALSE), 'E2 Allocators'!$B$15:$W$361, MATCH('O5 Details by Class &amp; Accounts'!BN$18, 'E2 Allocators'!$B$15:$W$15, 0),FALSE)*$E43), 0, VLOOKUP(VLOOKUP($A43, 'E4 TB Allocation Details'!$A$18:$L$205, MATCH("Misc ID", 'E4 TB Allocation Details'!$A$18:$L$18, 0),FALSE), 'E2 Allocators'!$B$15:$W$361, MATCH('O5 Details by Class &amp; Accounts'!BN$18, 'E2 Allocators'!$B$15:$W$15, 0),FALSE)*$E43)</f>
        <v>0</v>
      </c>
      <c r="BO43" s="1411">
        <f>IF(ISERROR(VLOOKUP(VLOOKUP($A43, 'E4 TB Allocation Details'!$A$18:$L$205, MATCH("Misc ID", 'E4 TB Allocation Details'!$A$18:$L$18, 0),FALSE), 'E2 Allocators'!$B$15:$W$361, MATCH('O5 Details by Class &amp; Accounts'!BO$18, 'E2 Allocators'!$B$15:$W$15, 0),FALSE)*$E43), 0, VLOOKUP(VLOOKUP($A43, 'E4 TB Allocation Details'!$A$18:$L$205, MATCH("Misc ID", 'E4 TB Allocation Details'!$A$18:$L$18, 0),FALSE), 'E2 Allocators'!$B$15:$W$361, MATCH('O5 Details by Class &amp; Accounts'!BO$18, 'E2 Allocators'!$B$15:$W$15, 0),FALSE)*$E43)</f>
        <v>0</v>
      </c>
      <c r="BP43" s="1411">
        <f>IF(ISERROR(VLOOKUP(VLOOKUP($A43, 'E4 TB Allocation Details'!$A$18:$L$205, MATCH("Misc ID", 'E4 TB Allocation Details'!$A$18:$L$18, 0),FALSE), 'E2 Allocators'!$B$15:$W$361, MATCH('O5 Details by Class &amp; Accounts'!BP$18, 'E2 Allocators'!$B$15:$W$15, 0),FALSE)*$E43), 0, VLOOKUP(VLOOKUP($A43, 'E4 TB Allocation Details'!$A$18:$L$205, MATCH("Misc ID", 'E4 TB Allocation Details'!$A$18:$L$18, 0),FALSE), 'E2 Allocators'!$B$15:$W$361, MATCH('O5 Details by Class &amp; Accounts'!BP$18, 'E2 Allocators'!$B$15:$W$15, 0),FALSE)*$E43)</f>
        <v>0</v>
      </c>
      <c r="BQ43" s="1411">
        <f>IF(ISERROR(VLOOKUP(VLOOKUP($A43, 'E4 TB Allocation Details'!$A$18:$L$205, MATCH("Misc ID", 'E4 TB Allocation Details'!$A$18:$L$18, 0),FALSE), 'E2 Allocators'!$B$15:$W$361, MATCH('O5 Details by Class &amp; Accounts'!BQ$18, 'E2 Allocators'!$B$15:$W$15, 0),FALSE)*$E43), 0, VLOOKUP(VLOOKUP($A43, 'E4 TB Allocation Details'!$A$18:$L$205, MATCH("Misc ID", 'E4 TB Allocation Details'!$A$18:$L$18, 0),FALSE), 'E2 Allocators'!$B$15:$W$361, MATCH('O5 Details by Class &amp; Accounts'!BQ$18, 'E2 Allocators'!$B$15:$W$15, 0),FALSE)*$E43)</f>
        <v>0</v>
      </c>
      <c r="BR43" s="1411">
        <f>IF(ISERROR(VLOOKUP(VLOOKUP($A43, 'E4 TB Allocation Details'!$A$18:$L$205, MATCH("Misc ID", 'E4 TB Allocation Details'!$A$18:$L$18, 0),FALSE), 'E2 Allocators'!$B$15:$W$361, MATCH('O5 Details by Class &amp; Accounts'!BR$18, 'E2 Allocators'!$B$15:$W$15, 0),FALSE)*$E43), 0, VLOOKUP(VLOOKUP($A43, 'E4 TB Allocation Details'!$A$18:$L$205, MATCH("Misc ID", 'E4 TB Allocation Details'!$A$18:$L$18, 0),FALSE), 'E2 Allocators'!$B$15:$W$361, MATCH('O5 Details by Class &amp; Accounts'!BR$18, 'E2 Allocators'!$B$15:$W$15, 0),FALSE)*$E43)</f>
        <v>0</v>
      </c>
      <c r="BS43" s="1411">
        <f t="shared" si="3"/>
        <v>0</v>
      </c>
      <c r="BT43" s="1411">
        <f>IF(ISERROR(VLOOKUP(VLOOKUP($A43, 'E4 TB Allocation Details'!$A$18:$L$205, MATCH("A &amp; G ID", 'E4 TB Allocation Details'!$A$18:$L$18, 0),FALSE), 'E2 Allocators'!$B$15:$W$361, MATCH('O5 Details by Class &amp; Accounts'!BT$18, 'E2 Allocators'!$B$15:$W$15, 0),FALSE)*$E43), 0, VLOOKUP(VLOOKUP($A43, 'E4 TB Allocation Details'!$A$18:$L$205, MATCH("A &amp; G ID", 'E4 TB Allocation Details'!$A$18:$L$18, 0),FALSE), 'E2 Allocators'!$B$15:$W$361, MATCH('O5 Details by Class &amp; Accounts'!BT$18, 'E2 Allocators'!$B$15:$W$15, 0),FALSE)*$E43)</f>
        <v>0</v>
      </c>
      <c r="BU43" s="1411">
        <f>IF(ISERROR(VLOOKUP(VLOOKUP($A43, 'E4 TB Allocation Details'!$A$18:$L$205, MATCH("A &amp; G ID", 'E4 TB Allocation Details'!$A$18:$L$18, 0),FALSE), 'E2 Allocators'!$B$15:$W$361, MATCH('O5 Details by Class &amp; Accounts'!BU$18, 'E2 Allocators'!$B$15:$W$15, 0),FALSE)*$E43), 0, VLOOKUP(VLOOKUP($A43, 'E4 TB Allocation Details'!$A$18:$L$205, MATCH("A &amp; G ID", 'E4 TB Allocation Details'!$A$18:$L$18, 0),FALSE), 'E2 Allocators'!$B$15:$W$361, MATCH('O5 Details by Class &amp; Accounts'!BU$18, 'E2 Allocators'!$B$15:$W$15, 0),FALSE)*$E43)</f>
        <v>0</v>
      </c>
      <c r="BV43" s="1411">
        <f>IF(ISERROR(VLOOKUP(VLOOKUP($A43, 'E4 TB Allocation Details'!$A$18:$L$205, MATCH("A &amp; G ID", 'E4 TB Allocation Details'!$A$18:$L$18, 0),FALSE), 'E2 Allocators'!$B$15:$W$361, MATCH('O5 Details by Class &amp; Accounts'!BV$18, 'E2 Allocators'!$B$15:$W$15, 0),FALSE)*$E43), 0, VLOOKUP(VLOOKUP($A43, 'E4 TB Allocation Details'!$A$18:$L$205, MATCH("A &amp; G ID", 'E4 TB Allocation Details'!$A$18:$L$18, 0),FALSE), 'E2 Allocators'!$B$15:$W$361, MATCH('O5 Details by Class &amp; Accounts'!BV$18, 'E2 Allocators'!$B$15:$W$15, 0),FALSE)*$E43)</f>
        <v>0</v>
      </c>
      <c r="BW43" s="1411">
        <f>IF(ISERROR(VLOOKUP(VLOOKUP($A43, 'E4 TB Allocation Details'!$A$18:$L$205, MATCH("A &amp; G ID", 'E4 TB Allocation Details'!$A$18:$L$18, 0),FALSE), 'E2 Allocators'!$B$15:$W$361, MATCH('O5 Details by Class &amp; Accounts'!BW$18, 'E2 Allocators'!$B$15:$W$15, 0),FALSE)*$E43), 0, VLOOKUP(VLOOKUP($A43, 'E4 TB Allocation Details'!$A$18:$L$205, MATCH("A &amp; G ID", 'E4 TB Allocation Details'!$A$18:$L$18, 0),FALSE), 'E2 Allocators'!$B$15:$W$361, MATCH('O5 Details by Class &amp; Accounts'!BW$18, 'E2 Allocators'!$B$15:$W$15, 0),FALSE)*$E43)</f>
        <v>0</v>
      </c>
      <c r="BX43" s="1411">
        <f>IF(ISERROR(VLOOKUP(VLOOKUP($A43, 'E4 TB Allocation Details'!$A$18:$L$205, MATCH("A &amp; G ID", 'E4 TB Allocation Details'!$A$18:$L$18, 0),FALSE), 'E2 Allocators'!$B$15:$W$361, MATCH('O5 Details by Class &amp; Accounts'!BX$18, 'E2 Allocators'!$B$15:$W$15, 0),FALSE)*$E43), 0, VLOOKUP(VLOOKUP($A43, 'E4 TB Allocation Details'!$A$18:$L$205, MATCH("A &amp; G ID", 'E4 TB Allocation Details'!$A$18:$L$18, 0),FALSE), 'E2 Allocators'!$B$15:$W$361, MATCH('O5 Details by Class &amp; Accounts'!BX$18, 'E2 Allocators'!$B$15:$W$15, 0),FALSE)*$E43)</f>
        <v>0</v>
      </c>
      <c r="BY43" s="1411">
        <f>IF(ISERROR(VLOOKUP(VLOOKUP($A43, 'E4 TB Allocation Details'!$A$18:$L$205, MATCH("A &amp; G ID", 'E4 TB Allocation Details'!$A$18:$L$18, 0),FALSE), 'E2 Allocators'!$B$15:$W$361, MATCH('O5 Details by Class &amp; Accounts'!BY$18, 'E2 Allocators'!$B$15:$W$15, 0),FALSE)*$E43), 0, VLOOKUP(VLOOKUP($A43, 'E4 TB Allocation Details'!$A$18:$L$205, MATCH("A &amp; G ID", 'E4 TB Allocation Details'!$A$18:$L$18, 0),FALSE), 'E2 Allocators'!$B$15:$W$361, MATCH('O5 Details by Class &amp; Accounts'!BY$18, 'E2 Allocators'!$B$15:$W$15, 0),FALSE)*$E43)</f>
        <v>0</v>
      </c>
      <c r="BZ43" s="1411">
        <f>IF(ISERROR(VLOOKUP(VLOOKUP($A43, 'E4 TB Allocation Details'!$A$18:$L$205, MATCH("A &amp; G ID", 'E4 TB Allocation Details'!$A$18:$L$18, 0),FALSE), 'E2 Allocators'!$B$15:$W$361, MATCH('O5 Details by Class &amp; Accounts'!BZ$18, 'E2 Allocators'!$B$15:$W$15, 0),FALSE)*$E43), 0, VLOOKUP(VLOOKUP($A43, 'E4 TB Allocation Details'!$A$18:$L$205, MATCH("A &amp; G ID", 'E4 TB Allocation Details'!$A$18:$L$18, 0),FALSE), 'E2 Allocators'!$B$15:$W$361, MATCH('O5 Details by Class &amp; Accounts'!BZ$18, 'E2 Allocators'!$B$15:$W$15, 0),FALSE)*$E43)</f>
        <v>0</v>
      </c>
      <c r="CA43" s="1411">
        <f>IF(ISERROR(VLOOKUP(VLOOKUP($A43, 'E4 TB Allocation Details'!$A$18:$L$205, MATCH("A &amp; G ID", 'E4 TB Allocation Details'!$A$18:$L$18, 0),FALSE), 'E2 Allocators'!$B$15:$W$361, MATCH('O5 Details by Class &amp; Accounts'!CA$18, 'E2 Allocators'!$B$15:$W$15, 0),FALSE)*$E43), 0, VLOOKUP(VLOOKUP($A43, 'E4 TB Allocation Details'!$A$18:$L$205, MATCH("A &amp; G ID", 'E4 TB Allocation Details'!$A$18:$L$18, 0),FALSE), 'E2 Allocators'!$B$15:$W$361, MATCH('O5 Details by Class &amp; Accounts'!CA$18, 'E2 Allocators'!$B$15:$W$15, 0),FALSE)*$E43)</f>
        <v>0</v>
      </c>
      <c r="CB43" s="1411">
        <f>IF(ISERROR(VLOOKUP(VLOOKUP($A43, 'E4 TB Allocation Details'!$A$18:$L$205, MATCH("A &amp; G ID", 'E4 TB Allocation Details'!$A$18:$L$18, 0),FALSE), 'E2 Allocators'!$B$15:$W$361, MATCH('O5 Details by Class &amp; Accounts'!CB$18, 'E2 Allocators'!$B$15:$W$15, 0),FALSE)*$E43), 0, VLOOKUP(VLOOKUP($A43, 'E4 TB Allocation Details'!$A$18:$L$205, MATCH("A &amp; G ID", 'E4 TB Allocation Details'!$A$18:$L$18, 0),FALSE), 'E2 Allocators'!$B$15:$W$361, MATCH('O5 Details by Class &amp; Accounts'!CB$18, 'E2 Allocators'!$B$15:$W$15, 0),FALSE)*$E43)</f>
        <v>0</v>
      </c>
      <c r="CC43" s="1411">
        <f>IF(ISERROR(VLOOKUP(VLOOKUP($A43, 'E4 TB Allocation Details'!$A$18:$L$205, MATCH("A &amp; G ID", 'E4 TB Allocation Details'!$A$18:$L$18, 0),FALSE), 'E2 Allocators'!$B$15:$W$361, MATCH('O5 Details by Class &amp; Accounts'!CC$18, 'E2 Allocators'!$B$15:$W$15, 0),FALSE)*$E43), 0, VLOOKUP(VLOOKUP($A43, 'E4 TB Allocation Details'!$A$18:$L$205, MATCH("A &amp; G ID", 'E4 TB Allocation Details'!$A$18:$L$18, 0),FALSE), 'E2 Allocators'!$B$15:$W$361, MATCH('O5 Details by Class &amp; Accounts'!CC$18, 'E2 Allocators'!$B$15:$W$15, 0),FALSE)*$E43)</f>
        <v>0</v>
      </c>
      <c r="CD43" s="1411">
        <f>IF(ISERROR(VLOOKUP(VLOOKUP($A43, 'E4 TB Allocation Details'!$A$18:$L$205, MATCH("A &amp; G ID", 'E4 TB Allocation Details'!$A$18:$L$18, 0),FALSE), 'E2 Allocators'!$B$15:$W$361, MATCH('O5 Details by Class &amp; Accounts'!CD$18, 'E2 Allocators'!$B$15:$W$15, 0),FALSE)*$E43), 0, VLOOKUP(VLOOKUP($A43, 'E4 TB Allocation Details'!$A$18:$L$205, MATCH("A &amp; G ID", 'E4 TB Allocation Details'!$A$18:$L$18, 0),FALSE), 'E2 Allocators'!$B$15:$W$361, MATCH('O5 Details by Class &amp; Accounts'!CD$18, 'E2 Allocators'!$B$15:$W$15, 0),FALSE)*$E43)</f>
        <v>0</v>
      </c>
      <c r="CE43" s="1411">
        <f>IF(ISERROR(VLOOKUP(VLOOKUP($A43, 'E4 TB Allocation Details'!$A$18:$L$205, MATCH("A &amp; G ID", 'E4 TB Allocation Details'!$A$18:$L$18, 0),FALSE), 'E2 Allocators'!$B$15:$W$361, MATCH('O5 Details by Class &amp; Accounts'!CE$18, 'E2 Allocators'!$B$15:$W$15, 0),FALSE)*$E43), 0, VLOOKUP(VLOOKUP($A43, 'E4 TB Allocation Details'!$A$18:$L$205, MATCH("A &amp; G ID", 'E4 TB Allocation Details'!$A$18:$L$18, 0),FALSE), 'E2 Allocators'!$B$15:$W$361, MATCH('O5 Details by Class &amp; Accounts'!CE$18, 'E2 Allocators'!$B$15:$W$15, 0),FALSE)*$E43)</f>
        <v>0</v>
      </c>
      <c r="CF43" s="1411">
        <f>IF(ISERROR(VLOOKUP(VLOOKUP($A43, 'E4 TB Allocation Details'!$A$18:$L$205, MATCH("A &amp; G ID", 'E4 TB Allocation Details'!$A$18:$L$18, 0),FALSE), 'E2 Allocators'!$B$15:$W$361, MATCH('O5 Details by Class &amp; Accounts'!CF$18, 'E2 Allocators'!$B$15:$W$15, 0),FALSE)*$E43), 0, VLOOKUP(VLOOKUP($A43, 'E4 TB Allocation Details'!$A$18:$L$205, MATCH("A &amp; G ID", 'E4 TB Allocation Details'!$A$18:$L$18, 0),FALSE), 'E2 Allocators'!$B$15:$W$361, MATCH('O5 Details by Class &amp; Accounts'!CF$18, 'E2 Allocators'!$B$15:$W$15, 0),FALSE)*$E43)</f>
        <v>0</v>
      </c>
      <c r="CG43" s="1411">
        <f>IF(ISERROR(VLOOKUP(VLOOKUP($A43, 'E4 TB Allocation Details'!$A$18:$L$205, MATCH("A &amp; G ID", 'E4 TB Allocation Details'!$A$18:$L$18, 0),FALSE), 'E2 Allocators'!$B$15:$W$361, MATCH('O5 Details by Class &amp; Accounts'!CG$18, 'E2 Allocators'!$B$15:$W$15, 0),FALSE)*$E43), 0, VLOOKUP(VLOOKUP($A43, 'E4 TB Allocation Details'!$A$18:$L$205, MATCH("A &amp; G ID", 'E4 TB Allocation Details'!$A$18:$L$18, 0),FALSE), 'E2 Allocators'!$B$15:$W$361, MATCH('O5 Details by Class &amp; Accounts'!CG$18, 'E2 Allocators'!$B$15:$W$15, 0),FALSE)*$E43)</f>
        <v>0</v>
      </c>
      <c r="CH43" s="1411">
        <f>IF(ISERROR(VLOOKUP(VLOOKUP($A43, 'E4 TB Allocation Details'!$A$18:$L$205, MATCH("A &amp; G ID", 'E4 TB Allocation Details'!$A$18:$L$18, 0),FALSE), 'E2 Allocators'!$B$15:$W$361, MATCH('O5 Details by Class &amp; Accounts'!CH$18, 'E2 Allocators'!$B$15:$W$15, 0),FALSE)*$E43), 0, VLOOKUP(VLOOKUP($A43, 'E4 TB Allocation Details'!$A$18:$L$205, MATCH("A &amp; G ID", 'E4 TB Allocation Details'!$A$18:$L$18, 0),FALSE), 'E2 Allocators'!$B$15:$W$361, MATCH('O5 Details by Class &amp; Accounts'!CH$18, 'E2 Allocators'!$B$15:$W$15, 0),FALSE)*$E43)</f>
        <v>0</v>
      </c>
      <c r="CI43" s="1411">
        <f>IF(ISERROR(VLOOKUP(VLOOKUP($A43, 'E4 TB Allocation Details'!$A$18:$L$205, MATCH("A &amp; G ID", 'E4 TB Allocation Details'!$A$18:$L$18, 0),FALSE), 'E2 Allocators'!$B$15:$W$361, MATCH('O5 Details by Class &amp; Accounts'!CI$18, 'E2 Allocators'!$B$15:$W$15, 0),FALSE)*$E43), 0, VLOOKUP(VLOOKUP($A43, 'E4 TB Allocation Details'!$A$18:$L$205, MATCH("A &amp; G ID", 'E4 TB Allocation Details'!$A$18:$L$18, 0),FALSE), 'E2 Allocators'!$B$15:$W$361, MATCH('O5 Details by Class &amp; Accounts'!CI$18, 'E2 Allocators'!$B$15:$W$15, 0),FALSE)*$E43)</f>
        <v>0</v>
      </c>
      <c r="CJ43" s="1411">
        <f>IF(ISERROR(VLOOKUP(VLOOKUP($A43, 'E4 TB Allocation Details'!$A$18:$L$205, MATCH("A &amp; G ID", 'E4 TB Allocation Details'!$A$18:$L$18, 0),FALSE), 'E2 Allocators'!$B$15:$W$361, MATCH('O5 Details by Class &amp; Accounts'!CJ$18, 'E2 Allocators'!$B$15:$W$15, 0),FALSE)*$E43), 0, VLOOKUP(VLOOKUP($A43, 'E4 TB Allocation Details'!$A$18:$L$205, MATCH("A &amp; G ID", 'E4 TB Allocation Details'!$A$18:$L$18, 0),FALSE), 'E2 Allocators'!$B$15:$W$361, MATCH('O5 Details by Class &amp; Accounts'!CJ$18, 'E2 Allocators'!$B$15:$W$15, 0),FALSE)*$E43)</f>
        <v>0</v>
      </c>
      <c r="CK43" s="1411">
        <f>IF(ISERROR(VLOOKUP(VLOOKUP($A43, 'E4 TB Allocation Details'!$A$18:$L$205, MATCH("A &amp; G ID", 'E4 TB Allocation Details'!$A$18:$L$18, 0),FALSE), 'E2 Allocators'!$B$15:$W$361, MATCH('O5 Details by Class &amp; Accounts'!CK$18, 'E2 Allocators'!$B$15:$W$15, 0),FALSE)*$E43), 0, VLOOKUP(VLOOKUP($A43, 'E4 TB Allocation Details'!$A$18:$L$205, MATCH("A &amp; G ID", 'E4 TB Allocation Details'!$A$18:$L$18, 0),FALSE), 'E2 Allocators'!$B$15:$W$361, MATCH('O5 Details by Class &amp; Accounts'!CK$18, 'E2 Allocators'!$B$15:$W$15, 0),FALSE)*$E43)</f>
        <v>0</v>
      </c>
      <c r="CL43" s="1411">
        <f>IF(ISERROR(VLOOKUP(VLOOKUP($A43, 'E4 TB Allocation Details'!$A$18:$L$205, MATCH("A &amp; G ID", 'E4 TB Allocation Details'!$A$18:$L$18, 0),FALSE), 'E2 Allocators'!$B$15:$W$361, MATCH('O5 Details by Class &amp; Accounts'!CL$18, 'E2 Allocators'!$B$15:$W$15, 0),FALSE)*$E43), 0, VLOOKUP(VLOOKUP($A43, 'E4 TB Allocation Details'!$A$18:$L$205, MATCH("A &amp; G ID", 'E4 TB Allocation Details'!$A$18:$L$18, 0),FALSE), 'E2 Allocators'!$B$15:$W$361, MATCH('O5 Details by Class &amp; Accounts'!CL$18, 'E2 Allocators'!$B$15:$W$15, 0),FALSE)*$E43)</f>
        <v>0</v>
      </c>
      <c r="CM43" s="1411">
        <f>IF(ISERROR(VLOOKUP(VLOOKUP($A43, 'E4 TB Allocation Details'!$A$18:$L$205, MATCH("A &amp; G ID", 'E4 TB Allocation Details'!$A$18:$L$18, 0),FALSE), 'E2 Allocators'!$B$15:$W$361, MATCH('O5 Details by Class &amp; Accounts'!CM$18, 'E2 Allocators'!$B$15:$W$15, 0),FALSE)*$E43), 0, VLOOKUP(VLOOKUP($A43, 'E4 TB Allocation Details'!$A$18:$L$205, MATCH("A &amp; G ID", 'E4 TB Allocation Details'!$A$18:$L$18, 0),FALSE), 'E2 Allocators'!$B$15:$W$361, MATCH('O5 Details by Class &amp; Accounts'!CM$18, 'E2 Allocators'!$B$15:$W$15, 0),FALSE)*$E43)</f>
        <v>0</v>
      </c>
      <c r="CN43" s="1411">
        <f t="shared" si="5"/>
        <v>0</v>
      </c>
      <c r="CO43" s="1791">
        <f t="shared" si="4"/>
        <v>0</v>
      </c>
      <c r="CQ43" s="2086" t="s">
        <v>1139</v>
      </c>
    </row>
    <row r="44" spans="1:95" s="80" customFormat="1" ht="12.75">
      <c r="A44" s="1174" t="s">
        <v>1269</v>
      </c>
      <c r="B44" s="1175" t="s">
        <v>1059</v>
      </c>
      <c r="C44" s="1788">
        <f>IF(ISERROR(VLOOKUP($A44,'I3 TB Data'!$A$23:$H$458,MATCH('O5 Details by Class &amp; Accounts'!$C$18, 'I3 TB Data'!$A$23:$H$23,0),0)), 0, VLOOKUP($A44,'I3 TB Data'!$A$23:$H$458,MATCH('O5 Details by Class &amp; Accounts'!$C$18,'I3 TB Data'!$A$23:$H$23,0),0))</f>
        <v>0</v>
      </c>
      <c r="D44" s="1789">
        <f>'I4 BO ASSETS'!E41</f>
        <v>1</v>
      </c>
      <c r="E44" s="1788">
        <f t="shared" si="6"/>
        <v>1</v>
      </c>
      <c r="F44" s="1790">
        <f>IF(ISERROR(VLOOKUP($A44, 'E1 Categorization'!A33:E122, MATCH("Customer Component", 'E1 Categorization'!$A$33:$E$33,0), 0)), 0, IF(VLOOKUP($A44, 'E1 Categorization'!A33:E122, MATCH("Customer Component", 'E1 Categorization'!$A$33:$E$33,0), 0)=0, 'O5 Details by Class &amp; Accounts'!$E44, IF(AND(VLOOKUP($A44, 'E1 Categorization'!A33:E122, MATCH("Customer Component", 'E1 Categorization'!$A$33:$E$33,0), 0) &gt;0, VLOOKUP($A44, 'E1 Categorization'!A33:E122, MATCH("Customer Component", 'E1 Categorization'!$A$33:$E$33,0), 0)&lt;1), 'O5 Details by Class &amp; Accounts'!$E44*(1-VLOOKUP($A44, 'E1 Categorization'!A33:E122, MATCH("Customer Component", 'E1 Categorization'!$A$33:$E$33,0), 0)), 0)))</f>
        <v>0.65</v>
      </c>
      <c r="G44" s="1790">
        <f>IF(ISERROR(VLOOKUP($A44, 'E1 Categorization'!A33:E122, MATCH("Customer Component", 'E1 Categorization'!$A$33:$E$33,0), 0)),0, IF(VLOOKUP($A44, 'E1 Categorization'!A33:E122, MATCH("Customer Component", 'E1 Categorization'!$A$33:$E$33,0), 0)=0, 0, IF(AND(VLOOKUP($A44, 'E1 Categorization'!A33:E122, MATCH("Customer Component", 'E1 Categorization'!$A$33:$E$33,0), 0) &gt;0, VLOOKUP($A44, 'E1 Categorization'!A33:E122, MATCH("Customer Component", 'E1 Categorization'!$A$33:$E$33,0), 0)&lt;1), 'O5 Details by Class &amp; Accounts'!$E44*(VLOOKUP($A44, 'E1 Categorization'!A33:E122, MATCH("Customer Component", 'E1 Categorization'!$A$33:$E$33,0), 0)), 'O5 Details by Class &amp; Accounts'!$E44)))</f>
        <v>0.35</v>
      </c>
      <c r="H44" s="1411">
        <f t="shared" si="0"/>
        <v>1</v>
      </c>
      <c r="I44" s="1411">
        <f>IF(ISERROR(VLOOKUP(VLOOKUP($A44, 'E4 TB Allocation Details'!$A$18:$L$205, MATCH("Demand ID", 'E4 TB Allocation Details'!$A$18:$L$18, 0),FALSE), 'E2 Allocators'!$B$15:$W$361, MATCH('O5 Details by Class &amp; Accounts'!I$18, 'E2 Allocators'!$B$15:$W$15, 0),FALSE)*$F44), 0, VLOOKUP(VLOOKUP($A44, 'E4 TB Allocation Details'!$A$18:$L$205, MATCH("Demand ID", 'E4 TB Allocation Details'!$A$18:$L$18, 0),FALSE), 'E2 Allocators'!$B$15:$W$361, MATCH('O5 Details by Class &amp; Accounts'!I$18, 'E2 Allocators'!$B$15:$W$15, 0),FALSE)*$F44)</f>
        <v>0.40237380125994099</v>
      </c>
      <c r="J44" s="1411">
        <f>IF(ISERROR(VLOOKUP(VLOOKUP($A44, 'E4 TB Allocation Details'!$A$18:$L$205, MATCH("Demand ID", 'E4 TB Allocation Details'!$A$18:$L$18, 0),FALSE), 'E2 Allocators'!$B$15:$W$361, MATCH('O5 Details by Class &amp; Accounts'!J$18, 'E2 Allocators'!$B$15:$W$15, 0),FALSE)*$F44), 0, VLOOKUP(VLOOKUP($A44, 'E4 TB Allocation Details'!$A$18:$L$205, MATCH("Demand ID", 'E4 TB Allocation Details'!$A$18:$L$18, 0),FALSE), 'E2 Allocators'!$B$15:$W$361, MATCH('O5 Details by Class &amp; Accounts'!J$18, 'E2 Allocators'!$B$15:$W$15, 0),FALSE)*$F44)</f>
        <v>0.15247713277824562</v>
      </c>
      <c r="K44" s="1411">
        <f>IF(ISERROR(VLOOKUP(VLOOKUP($A44, 'E4 TB Allocation Details'!$A$18:$L$205, MATCH("Demand ID", 'E4 TB Allocation Details'!$A$18:$L$18, 0),FALSE), 'E2 Allocators'!$B$15:$W$361, MATCH('O5 Details by Class &amp; Accounts'!K$18, 'E2 Allocators'!$B$15:$W$15, 0),FALSE)*$F44), 0, VLOOKUP(VLOOKUP($A44, 'E4 TB Allocation Details'!$A$18:$L$205, MATCH("Demand ID", 'E4 TB Allocation Details'!$A$18:$L$18, 0),FALSE), 'E2 Allocators'!$B$15:$W$361, MATCH('O5 Details by Class &amp; Accounts'!K$18, 'E2 Allocators'!$B$15:$W$15, 0),FALSE)*$F44)</f>
        <v>9.4375817315590749E-2</v>
      </c>
      <c r="L44" s="1411">
        <f>IF(ISERROR(VLOOKUP(VLOOKUP($A44, 'E4 TB Allocation Details'!$A$18:$L$205, MATCH("Demand ID", 'E4 TB Allocation Details'!$A$18:$L$18, 0),FALSE), 'E2 Allocators'!$B$15:$W$361, MATCH('O5 Details by Class &amp; Accounts'!L$18, 'E2 Allocators'!$B$15:$W$15, 0),FALSE)*$F44), 0, VLOOKUP(VLOOKUP($A44, 'E4 TB Allocation Details'!$A$18:$L$205, MATCH("Demand ID", 'E4 TB Allocation Details'!$A$18:$L$18, 0),FALSE), 'E2 Allocators'!$B$15:$W$361, MATCH('O5 Details by Class &amp; Accounts'!L$18, 'E2 Allocators'!$B$15:$W$15, 0),FALSE)*$F44)</f>
        <v>0</v>
      </c>
      <c r="M44" s="1411">
        <f>IF(ISERROR(VLOOKUP(VLOOKUP($A44, 'E4 TB Allocation Details'!$A$18:$L$205, MATCH("Demand ID", 'E4 TB Allocation Details'!$A$18:$L$18, 0),FALSE), 'E2 Allocators'!$B$15:$W$361, MATCH('O5 Details by Class &amp; Accounts'!M$18, 'E2 Allocators'!$B$15:$W$15, 0),FALSE)*$F44), 0, VLOOKUP(VLOOKUP($A44, 'E4 TB Allocation Details'!$A$18:$L$205, MATCH("Demand ID", 'E4 TB Allocation Details'!$A$18:$L$18, 0),FALSE), 'E2 Allocators'!$B$15:$W$361, MATCH('O5 Details by Class &amp; Accounts'!M$18, 'E2 Allocators'!$B$15:$W$15, 0),FALSE)*$F44)</f>
        <v>0</v>
      </c>
      <c r="N44" s="1411">
        <f>IF(ISERROR(VLOOKUP(VLOOKUP($A44, 'E4 TB Allocation Details'!$A$18:$L$205, MATCH("Demand ID", 'E4 TB Allocation Details'!$A$18:$L$18, 0),FALSE), 'E2 Allocators'!$B$15:$W$361, MATCH('O5 Details by Class &amp; Accounts'!N$18, 'E2 Allocators'!$B$15:$W$15, 0),FALSE)*$F44), 0, VLOOKUP(VLOOKUP($A44, 'E4 TB Allocation Details'!$A$18:$L$205, MATCH("Demand ID", 'E4 TB Allocation Details'!$A$18:$L$18, 0),FALSE), 'E2 Allocators'!$B$15:$W$361, MATCH('O5 Details by Class &amp; Accounts'!N$18, 'E2 Allocators'!$B$15:$W$15, 0),FALSE)*$F44)</f>
        <v>0</v>
      </c>
      <c r="O44" s="1411">
        <f>IF(ISERROR(VLOOKUP(VLOOKUP($A44, 'E4 TB Allocation Details'!$A$18:$L$205, MATCH("Demand ID", 'E4 TB Allocation Details'!$A$18:$L$18, 0),FALSE), 'E2 Allocators'!$B$15:$W$361, MATCH('O5 Details by Class &amp; Accounts'!O$18, 'E2 Allocators'!$B$15:$W$15, 0),FALSE)*$F44), 0, VLOOKUP(VLOOKUP($A44, 'E4 TB Allocation Details'!$A$18:$L$205, MATCH("Demand ID", 'E4 TB Allocation Details'!$A$18:$L$18, 0),FALSE), 'E2 Allocators'!$B$15:$W$361, MATCH('O5 Details by Class &amp; Accounts'!O$18, 'E2 Allocators'!$B$15:$W$15, 0),FALSE)*$F44)</f>
        <v>0</v>
      </c>
      <c r="P44" s="1411">
        <f>IF(ISERROR(VLOOKUP(VLOOKUP($A44, 'E4 TB Allocation Details'!$A$18:$L$205, MATCH("Demand ID", 'E4 TB Allocation Details'!$A$18:$L$18, 0),FALSE), 'E2 Allocators'!$B$15:$W$361, MATCH('O5 Details by Class &amp; Accounts'!P$18, 'E2 Allocators'!$B$15:$W$15, 0),FALSE)*$F44), 0, VLOOKUP(VLOOKUP($A44, 'E4 TB Allocation Details'!$A$18:$L$205, MATCH("Demand ID", 'E4 TB Allocation Details'!$A$18:$L$18, 0),FALSE), 'E2 Allocators'!$B$15:$W$361, MATCH('O5 Details by Class &amp; Accounts'!P$18, 'E2 Allocators'!$B$15:$W$15, 0),FALSE)*$F44)</f>
        <v>0</v>
      </c>
      <c r="Q44" s="1411">
        <f>IF(ISERROR(VLOOKUP(VLOOKUP($A44, 'E4 TB Allocation Details'!$A$18:$L$205, MATCH("Demand ID", 'E4 TB Allocation Details'!$A$18:$L$18, 0),FALSE), 'E2 Allocators'!$B$15:$W$361, MATCH('O5 Details by Class &amp; Accounts'!Q$18, 'E2 Allocators'!$B$15:$W$15, 0),FALSE)*$F44), 0, VLOOKUP(VLOOKUP($A44, 'E4 TB Allocation Details'!$A$18:$L$205, MATCH("Demand ID", 'E4 TB Allocation Details'!$A$18:$L$18, 0),FALSE), 'E2 Allocators'!$B$15:$W$361, MATCH('O5 Details by Class &amp; Accounts'!Q$18, 'E2 Allocators'!$B$15:$W$15, 0),FALSE)*$F44)</f>
        <v>7.7324864622273573E-4</v>
      </c>
      <c r="R44" s="1411">
        <f>IF(ISERROR(VLOOKUP(VLOOKUP($A44, 'E4 TB Allocation Details'!$A$18:$L$205, MATCH("Demand ID", 'E4 TB Allocation Details'!$A$18:$L$18, 0),FALSE), 'E2 Allocators'!$B$15:$W$361, MATCH('O5 Details by Class &amp; Accounts'!R$18, 'E2 Allocators'!$B$15:$W$15, 0),FALSE)*$F44), 0, VLOOKUP(VLOOKUP($A44, 'E4 TB Allocation Details'!$A$18:$L$205, MATCH("Demand ID", 'E4 TB Allocation Details'!$A$18:$L$18, 0),FALSE), 'E2 Allocators'!$B$15:$W$361, MATCH('O5 Details by Class &amp; Accounts'!R$18, 'E2 Allocators'!$B$15:$W$15, 0),FALSE)*$F44)</f>
        <v>0</v>
      </c>
      <c r="S44" s="1411">
        <f>IF(ISERROR(VLOOKUP(VLOOKUP($A44, 'E4 TB Allocation Details'!$A$18:$L$205, MATCH("Demand ID", 'E4 TB Allocation Details'!$A$18:$L$18, 0),FALSE), 'E2 Allocators'!$B$15:$W$361, MATCH('O5 Details by Class &amp; Accounts'!S$18, 'E2 Allocators'!$B$15:$W$15, 0),FALSE)*$F44), 0, VLOOKUP(VLOOKUP($A44, 'E4 TB Allocation Details'!$A$18:$L$205, MATCH("Demand ID", 'E4 TB Allocation Details'!$A$18:$L$18, 0),FALSE), 'E2 Allocators'!$B$15:$W$361, MATCH('O5 Details by Class &amp; Accounts'!S$18, 'E2 Allocators'!$B$15:$W$15, 0),FALSE)*$F44)</f>
        <v>0</v>
      </c>
      <c r="T44" s="1411">
        <f>IF(ISERROR(VLOOKUP(VLOOKUP($A44, 'E4 TB Allocation Details'!$A$18:$L$205, MATCH("Demand ID", 'E4 TB Allocation Details'!$A$18:$L$18, 0),FALSE), 'E2 Allocators'!$B$15:$W$361, MATCH('O5 Details by Class &amp; Accounts'!T$18, 'E2 Allocators'!$B$15:$W$15, 0),FALSE)*$F44), 0, VLOOKUP(VLOOKUP($A44, 'E4 TB Allocation Details'!$A$18:$L$205, MATCH("Demand ID", 'E4 TB Allocation Details'!$A$18:$L$18, 0),FALSE), 'E2 Allocators'!$B$15:$W$361, MATCH('O5 Details by Class &amp; Accounts'!T$18, 'E2 Allocators'!$B$15:$W$15, 0),FALSE)*$F44)</f>
        <v>0</v>
      </c>
      <c r="U44" s="1411">
        <f>IF(ISERROR(VLOOKUP(VLOOKUP($A44, 'E4 TB Allocation Details'!$A$18:$L$205, MATCH("Demand ID", 'E4 TB Allocation Details'!$A$18:$L$18, 0),FALSE), 'E2 Allocators'!$B$15:$W$361, MATCH('O5 Details by Class &amp; Accounts'!U$18, 'E2 Allocators'!$B$15:$W$15, 0),FALSE)*$F44), 0, VLOOKUP(VLOOKUP($A44, 'E4 TB Allocation Details'!$A$18:$L$205, MATCH("Demand ID", 'E4 TB Allocation Details'!$A$18:$L$18, 0),FALSE), 'E2 Allocators'!$B$15:$W$361, MATCH('O5 Details by Class &amp; Accounts'!U$18, 'E2 Allocators'!$B$15:$W$15, 0),FALSE)*$F44)</f>
        <v>0</v>
      </c>
      <c r="V44" s="1411">
        <f>IF(ISERROR(VLOOKUP(VLOOKUP($A44, 'E4 TB Allocation Details'!$A$18:$L$205, MATCH("Demand ID", 'E4 TB Allocation Details'!$A$18:$L$18, 0),FALSE), 'E2 Allocators'!$B$15:$W$361, MATCH('O5 Details by Class &amp; Accounts'!V$18, 'E2 Allocators'!$B$15:$W$15, 0),FALSE)*$F44), 0, VLOOKUP(VLOOKUP($A44, 'E4 TB Allocation Details'!$A$18:$L$205, MATCH("Demand ID", 'E4 TB Allocation Details'!$A$18:$L$18, 0),FALSE), 'E2 Allocators'!$B$15:$W$361, MATCH('O5 Details by Class &amp; Accounts'!V$18, 'E2 Allocators'!$B$15:$W$15, 0),FALSE)*$F44)</f>
        <v>0</v>
      </c>
      <c r="W44" s="1411">
        <f>IF(ISERROR(VLOOKUP(VLOOKUP($A44, 'E4 TB Allocation Details'!$A$18:$L$205, MATCH("Demand ID", 'E4 TB Allocation Details'!$A$18:$L$18, 0),FALSE), 'E2 Allocators'!$B$15:$W$361, MATCH('O5 Details by Class &amp; Accounts'!W$18, 'E2 Allocators'!$B$15:$W$15, 0),FALSE)*$F44), 0, VLOOKUP(VLOOKUP($A44, 'E4 TB Allocation Details'!$A$18:$L$205, MATCH("Demand ID", 'E4 TB Allocation Details'!$A$18:$L$18, 0),FALSE), 'E2 Allocators'!$B$15:$W$361, MATCH('O5 Details by Class &amp; Accounts'!W$18, 'E2 Allocators'!$B$15:$W$15, 0),FALSE)*$F44)</f>
        <v>0</v>
      </c>
      <c r="X44" s="1411">
        <f>IF(ISERROR(VLOOKUP(VLOOKUP($A44, 'E4 TB Allocation Details'!$A$18:$L$205, MATCH("Demand ID", 'E4 TB Allocation Details'!$A$18:$L$18, 0),FALSE), 'E2 Allocators'!$B$15:$W$361, MATCH('O5 Details by Class &amp; Accounts'!X$18, 'E2 Allocators'!$B$15:$W$15, 0),FALSE)*$F44), 0, VLOOKUP(VLOOKUP($A44, 'E4 TB Allocation Details'!$A$18:$L$205, MATCH("Demand ID", 'E4 TB Allocation Details'!$A$18:$L$18, 0),FALSE), 'E2 Allocators'!$B$15:$W$361, MATCH('O5 Details by Class &amp; Accounts'!X$18, 'E2 Allocators'!$B$15:$W$15, 0),FALSE)*$F44)</f>
        <v>0</v>
      </c>
      <c r="Y44" s="1411">
        <f>IF(ISERROR(VLOOKUP(VLOOKUP($A44, 'E4 TB Allocation Details'!$A$18:$L$205, MATCH("Demand ID", 'E4 TB Allocation Details'!$A$18:$L$18, 0),FALSE), 'E2 Allocators'!$B$15:$W$361, MATCH('O5 Details by Class &amp; Accounts'!Y$18, 'E2 Allocators'!$B$15:$W$15, 0),FALSE)*$F44), 0, VLOOKUP(VLOOKUP($A44, 'E4 TB Allocation Details'!$A$18:$L$205, MATCH("Demand ID", 'E4 TB Allocation Details'!$A$18:$L$18, 0),FALSE), 'E2 Allocators'!$B$15:$W$361, MATCH('O5 Details by Class &amp; Accounts'!Y$18, 'E2 Allocators'!$B$15:$W$15, 0),FALSE)*$F44)</f>
        <v>0</v>
      </c>
      <c r="Z44" s="1411">
        <f>IF(ISERROR(VLOOKUP(VLOOKUP($A44, 'E4 TB Allocation Details'!$A$18:$L$205, MATCH("Demand ID", 'E4 TB Allocation Details'!$A$18:$L$18, 0),FALSE), 'E2 Allocators'!$B$15:$W$361, MATCH('O5 Details by Class &amp; Accounts'!Z$18, 'E2 Allocators'!$B$15:$W$15, 0),FALSE)*$F44), 0, VLOOKUP(VLOOKUP($A44, 'E4 TB Allocation Details'!$A$18:$L$205, MATCH("Demand ID", 'E4 TB Allocation Details'!$A$18:$L$18, 0),FALSE), 'E2 Allocators'!$B$15:$W$361, MATCH('O5 Details by Class &amp; Accounts'!Z$18, 'E2 Allocators'!$B$15:$W$15, 0),FALSE)*$F44)</f>
        <v>0</v>
      </c>
      <c r="AA44" s="1411">
        <f>IF(ISERROR(VLOOKUP(VLOOKUP($A44, 'E4 TB Allocation Details'!$A$18:$L$205, MATCH("Demand ID", 'E4 TB Allocation Details'!$A$18:$L$18, 0),FALSE), 'E2 Allocators'!$B$15:$W$361, MATCH('O5 Details by Class &amp; Accounts'!AA$18, 'E2 Allocators'!$B$15:$W$15, 0),FALSE)*$F44), 0, VLOOKUP(VLOOKUP($A44, 'E4 TB Allocation Details'!$A$18:$L$205, MATCH("Demand ID", 'E4 TB Allocation Details'!$A$18:$L$18, 0),FALSE), 'E2 Allocators'!$B$15:$W$361, MATCH('O5 Details by Class &amp; Accounts'!AA$18, 'E2 Allocators'!$B$15:$W$15, 0),FALSE)*$F44)</f>
        <v>0</v>
      </c>
      <c r="AB44" s="1411">
        <f>IF(ISERROR(VLOOKUP(VLOOKUP($A44, 'E4 TB Allocation Details'!$A$18:$L$205, MATCH("Demand ID", 'E4 TB Allocation Details'!$A$18:$L$18, 0),FALSE), 'E2 Allocators'!$B$15:$W$361, MATCH('O5 Details by Class &amp; Accounts'!AB$18, 'E2 Allocators'!$B$15:$W$15, 0),FALSE)*$F44), 0, VLOOKUP(VLOOKUP($A44, 'E4 TB Allocation Details'!$A$18:$L$205, MATCH("Demand ID", 'E4 TB Allocation Details'!$A$18:$L$18, 0),FALSE), 'E2 Allocators'!$B$15:$W$361, MATCH('O5 Details by Class &amp; Accounts'!AB$18, 'E2 Allocators'!$B$15:$W$15, 0),FALSE)*$F44)</f>
        <v>0</v>
      </c>
      <c r="AC44" s="1411">
        <f t="shared" si="1"/>
        <v>0.65000000000000013</v>
      </c>
      <c r="AD44" s="1411">
        <f>IF(ISERROR(VLOOKUP(VLOOKUP($A44, 'E4 TB Allocation Details'!$A$18:$L$205, MATCH("Customer ID", 'E4 TB Allocation Details'!$A$18:$L$18, 0),FALSE), 'E2 Allocators'!$B$15:$W$361, MATCH('O5 Details by Class &amp; Accounts'!AD$18, 'E2 Allocators'!$B$15:$W$15, 0),FALSE)*$G44), 0, VLOOKUP(VLOOKUP($A44, 'E4 TB Allocation Details'!$A$18:$L$205, MATCH("Customer ID", 'E4 TB Allocation Details'!$A$18:$L$18, 0),FALSE), 'E2 Allocators'!$B$15:$W$361, MATCH('O5 Details by Class &amp; Accounts'!AD$18, 'E2 Allocators'!$B$15:$W$15, 0),FALSE)*$G44)</f>
        <v>0.23501807165407598</v>
      </c>
      <c r="AE44" s="1411">
        <f>IF(ISERROR(VLOOKUP(VLOOKUP($A44, 'E4 TB Allocation Details'!$A$18:$L$205, MATCH("Customer ID", 'E4 TB Allocation Details'!$A$18:$L$18, 0),FALSE), 'E2 Allocators'!$B$15:$W$361, MATCH('O5 Details by Class &amp; Accounts'!AE$18, 'E2 Allocators'!$B$15:$W$15, 0),FALSE)*$G44), 0, VLOOKUP(VLOOKUP($A44, 'E4 TB Allocation Details'!$A$18:$L$205, MATCH("Customer ID", 'E4 TB Allocation Details'!$A$18:$L$18, 0),FALSE), 'E2 Allocators'!$B$15:$W$361, MATCH('O5 Details by Class &amp; Accounts'!AE$18, 'E2 Allocators'!$B$15:$W$15, 0),FALSE)*$G44)</f>
        <v>2.5884695171542727E-2</v>
      </c>
      <c r="AF44" s="1411">
        <f>IF(ISERROR(VLOOKUP(VLOOKUP($A44, 'E4 TB Allocation Details'!$A$18:$L$205, MATCH("Customer ID", 'E4 TB Allocation Details'!$A$18:$L$18, 0),FALSE), 'E2 Allocators'!$B$15:$W$361, MATCH('O5 Details by Class &amp; Accounts'!AF$18, 'E2 Allocators'!$B$15:$W$15, 0),FALSE)*$G44), 0, VLOOKUP(VLOOKUP($A44, 'E4 TB Allocation Details'!$A$18:$L$205, MATCH("Customer ID", 'E4 TB Allocation Details'!$A$18:$L$18, 0),FALSE), 'E2 Allocators'!$B$15:$W$361, MATCH('O5 Details by Class &amp; Accounts'!AF$18, 'E2 Allocators'!$B$15:$W$15, 0),FALSE)*$G44)</f>
        <v>1.2887823264655768E-3</v>
      </c>
      <c r="AG44" s="1411">
        <f>IF(ISERROR(VLOOKUP(VLOOKUP($A44, 'E4 TB Allocation Details'!$A$18:$L$205, MATCH("Customer ID", 'E4 TB Allocation Details'!$A$18:$L$18, 0),FALSE), 'E2 Allocators'!$B$15:$W$361, MATCH('O5 Details by Class &amp; Accounts'!AG$18, 'E2 Allocators'!$B$15:$W$15, 0),FALSE)*$G44), 0, VLOOKUP(VLOOKUP($A44, 'E4 TB Allocation Details'!$A$18:$L$205, MATCH("Customer ID", 'E4 TB Allocation Details'!$A$18:$L$18, 0),FALSE), 'E2 Allocators'!$B$15:$W$361, MATCH('O5 Details by Class &amp; Accounts'!AG$18, 'E2 Allocators'!$B$15:$W$15, 0),FALSE)*$G44)</f>
        <v>0</v>
      </c>
      <c r="AH44" s="1411">
        <f>IF(ISERROR(VLOOKUP(VLOOKUP($A44, 'E4 TB Allocation Details'!$A$18:$L$205, MATCH("Customer ID", 'E4 TB Allocation Details'!$A$18:$L$18, 0),FALSE), 'E2 Allocators'!$B$15:$W$361, MATCH('O5 Details by Class &amp; Accounts'!AH$18, 'E2 Allocators'!$B$15:$W$15, 0),FALSE)*$G44), 0, VLOOKUP(VLOOKUP($A44, 'E4 TB Allocation Details'!$A$18:$L$205, MATCH("Customer ID", 'E4 TB Allocation Details'!$A$18:$L$18, 0),FALSE), 'E2 Allocators'!$B$15:$W$361, MATCH('O5 Details by Class &amp; Accounts'!AH$18, 'E2 Allocators'!$B$15:$W$15, 0),FALSE)*$G44)</f>
        <v>0</v>
      </c>
      <c r="AI44" s="1411">
        <f>IF(ISERROR(VLOOKUP(VLOOKUP($A44, 'E4 TB Allocation Details'!$A$18:$L$205, MATCH("Customer ID", 'E4 TB Allocation Details'!$A$18:$L$18, 0),FALSE), 'E2 Allocators'!$B$15:$W$361, MATCH('O5 Details by Class &amp; Accounts'!AI$18, 'E2 Allocators'!$B$15:$W$15, 0),FALSE)*$G44), 0, VLOOKUP(VLOOKUP($A44, 'E4 TB Allocation Details'!$A$18:$L$205, MATCH("Customer ID", 'E4 TB Allocation Details'!$A$18:$L$18, 0),FALSE), 'E2 Allocators'!$B$15:$W$361, MATCH('O5 Details by Class &amp; Accounts'!AI$18, 'E2 Allocators'!$B$15:$W$15, 0),FALSE)*$G44)</f>
        <v>0</v>
      </c>
      <c r="AJ44" s="1411">
        <f>IF(ISERROR(VLOOKUP(VLOOKUP($A44, 'E4 TB Allocation Details'!$A$18:$L$205, MATCH("Customer ID", 'E4 TB Allocation Details'!$A$18:$L$18, 0),FALSE), 'E2 Allocators'!$B$15:$W$361, MATCH('O5 Details by Class &amp; Accounts'!AJ$18, 'E2 Allocators'!$B$15:$W$15, 0),FALSE)*$G44), 0, VLOOKUP(VLOOKUP($A44, 'E4 TB Allocation Details'!$A$18:$L$205, MATCH("Customer ID", 'E4 TB Allocation Details'!$A$18:$L$18, 0),FALSE), 'E2 Allocators'!$B$15:$W$361, MATCH('O5 Details by Class &amp; Accounts'!AJ$18, 'E2 Allocators'!$B$15:$W$15, 0),FALSE)*$G44)</f>
        <v>8.0022258127931373E-2</v>
      </c>
      <c r="AK44" s="1411">
        <f>IF(ISERROR(VLOOKUP(VLOOKUP($A44, 'E4 TB Allocation Details'!$A$18:$L$205, MATCH("Customer ID", 'E4 TB Allocation Details'!$A$18:$L$18, 0),FALSE), 'E2 Allocators'!$B$15:$W$361, MATCH('O5 Details by Class &amp; Accounts'!AK$18, 'E2 Allocators'!$B$15:$W$15, 0),FALSE)*$G44), 0, VLOOKUP(VLOOKUP($A44, 'E4 TB Allocation Details'!$A$18:$L$205, MATCH("Customer ID", 'E4 TB Allocation Details'!$A$18:$L$18, 0),FALSE), 'E2 Allocators'!$B$15:$W$361, MATCH('O5 Details by Class &amp; Accounts'!AK$18, 'E2 Allocators'!$B$15:$W$15, 0),FALSE)*$G44)</f>
        <v>4.388172197679026E-3</v>
      </c>
      <c r="AL44" s="1411">
        <f>IF(ISERROR(VLOOKUP(VLOOKUP($A44, 'E4 TB Allocation Details'!$A$18:$L$205, MATCH("Customer ID", 'E4 TB Allocation Details'!$A$18:$L$18, 0),FALSE), 'E2 Allocators'!$B$15:$W$361, MATCH('O5 Details by Class &amp; Accounts'!AL$18, 'E2 Allocators'!$B$15:$W$15, 0),FALSE)*$G44), 0, VLOOKUP(VLOOKUP($A44, 'E4 TB Allocation Details'!$A$18:$L$205, MATCH("Customer ID", 'E4 TB Allocation Details'!$A$18:$L$18, 0),FALSE), 'E2 Allocators'!$B$15:$W$361, MATCH('O5 Details by Class &amp; Accounts'!AL$18, 'E2 Allocators'!$B$15:$W$15, 0),FALSE)*$G44)</f>
        <v>3.398020522305297E-3</v>
      </c>
      <c r="AM44" s="1411">
        <f>IF(ISERROR(VLOOKUP(VLOOKUP($A44, 'E4 TB Allocation Details'!$A$18:$L$205, MATCH("Customer ID", 'E4 TB Allocation Details'!$A$18:$L$18, 0),FALSE), 'E2 Allocators'!$B$15:$W$361, MATCH('O5 Details by Class &amp; Accounts'!AM$18, 'E2 Allocators'!$B$15:$W$15, 0),FALSE)*$G44), 0, VLOOKUP(VLOOKUP($A44, 'E4 TB Allocation Details'!$A$18:$L$205, MATCH("Customer ID", 'E4 TB Allocation Details'!$A$18:$L$18, 0),FALSE), 'E2 Allocators'!$B$15:$W$361, MATCH('O5 Details by Class &amp; Accounts'!AM$18, 'E2 Allocators'!$B$15:$W$15, 0),FALSE)*$G44)</f>
        <v>0</v>
      </c>
      <c r="AN44" s="1411">
        <f>IF(ISERROR(VLOOKUP(VLOOKUP($A44, 'E4 TB Allocation Details'!$A$18:$L$205, MATCH("Customer ID", 'E4 TB Allocation Details'!$A$18:$L$18, 0),FALSE), 'E2 Allocators'!$B$15:$W$361, MATCH('O5 Details by Class &amp; Accounts'!AN$18, 'E2 Allocators'!$B$15:$W$15, 0),FALSE)*$G44), 0, VLOOKUP(VLOOKUP($A44, 'E4 TB Allocation Details'!$A$18:$L$205, MATCH("Customer ID", 'E4 TB Allocation Details'!$A$18:$L$18, 0),FALSE), 'E2 Allocators'!$B$15:$W$361, MATCH('O5 Details by Class &amp; Accounts'!AN$18, 'E2 Allocators'!$B$15:$W$15, 0),FALSE)*$G44)</f>
        <v>0</v>
      </c>
      <c r="AO44" s="1411">
        <f>IF(ISERROR(VLOOKUP(VLOOKUP($A44, 'E4 TB Allocation Details'!$A$18:$L$205, MATCH("Customer ID", 'E4 TB Allocation Details'!$A$18:$L$18, 0),FALSE), 'E2 Allocators'!$B$15:$W$361, MATCH('O5 Details by Class &amp; Accounts'!AO$18, 'E2 Allocators'!$B$15:$W$15, 0),FALSE)*$G44), 0, VLOOKUP(VLOOKUP($A44, 'E4 TB Allocation Details'!$A$18:$L$205, MATCH("Customer ID", 'E4 TB Allocation Details'!$A$18:$L$18, 0),FALSE), 'E2 Allocators'!$B$15:$W$361, MATCH('O5 Details by Class &amp; Accounts'!AO$18, 'E2 Allocators'!$B$15:$W$15, 0),FALSE)*$G44)</f>
        <v>0</v>
      </c>
      <c r="AP44" s="1411">
        <f>IF(ISERROR(VLOOKUP(VLOOKUP($A44, 'E4 TB Allocation Details'!$A$18:$L$205, MATCH("Customer ID", 'E4 TB Allocation Details'!$A$18:$L$18, 0),FALSE), 'E2 Allocators'!$B$15:$W$361, MATCH('O5 Details by Class &amp; Accounts'!AP$18, 'E2 Allocators'!$B$15:$W$15, 0),FALSE)*$G44), 0, VLOOKUP(VLOOKUP($A44, 'E4 TB Allocation Details'!$A$18:$L$205, MATCH("Customer ID", 'E4 TB Allocation Details'!$A$18:$L$18, 0),FALSE), 'E2 Allocators'!$B$15:$W$361, MATCH('O5 Details by Class &amp; Accounts'!AP$18, 'E2 Allocators'!$B$15:$W$15, 0),FALSE)*$G44)</f>
        <v>0</v>
      </c>
      <c r="AQ44" s="1411">
        <f>IF(ISERROR(VLOOKUP(VLOOKUP($A44, 'E4 TB Allocation Details'!$A$18:$L$205, MATCH("Customer ID", 'E4 TB Allocation Details'!$A$18:$L$18, 0),FALSE), 'E2 Allocators'!$B$15:$W$361, MATCH('O5 Details by Class &amp; Accounts'!AQ$18, 'E2 Allocators'!$B$15:$W$15, 0),FALSE)*$G44), 0, VLOOKUP(VLOOKUP($A44, 'E4 TB Allocation Details'!$A$18:$L$205, MATCH("Customer ID", 'E4 TB Allocation Details'!$A$18:$L$18, 0),FALSE), 'E2 Allocators'!$B$15:$W$361, MATCH('O5 Details by Class &amp; Accounts'!AQ$18, 'E2 Allocators'!$B$15:$W$15, 0),FALSE)*$G44)</f>
        <v>0</v>
      </c>
      <c r="AR44" s="1411">
        <f>IF(ISERROR(VLOOKUP(VLOOKUP($A44, 'E4 TB Allocation Details'!$A$18:$L$205, MATCH("Customer ID", 'E4 TB Allocation Details'!$A$18:$L$18, 0),FALSE), 'E2 Allocators'!$B$15:$W$361, MATCH('O5 Details by Class &amp; Accounts'!AR$18, 'E2 Allocators'!$B$15:$W$15, 0),FALSE)*$G44), 0, VLOOKUP(VLOOKUP($A44, 'E4 TB Allocation Details'!$A$18:$L$205, MATCH("Customer ID", 'E4 TB Allocation Details'!$A$18:$L$18, 0),FALSE), 'E2 Allocators'!$B$15:$W$361, MATCH('O5 Details by Class &amp; Accounts'!AR$18, 'E2 Allocators'!$B$15:$W$15, 0),FALSE)*$G44)</f>
        <v>0</v>
      </c>
      <c r="AS44" s="1411">
        <f>IF(ISERROR(VLOOKUP(VLOOKUP($A44, 'E4 TB Allocation Details'!$A$18:$L$205, MATCH("Customer ID", 'E4 TB Allocation Details'!$A$18:$L$18, 0),FALSE), 'E2 Allocators'!$B$15:$W$361, MATCH('O5 Details by Class &amp; Accounts'!AS$18, 'E2 Allocators'!$B$15:$W$15, 0),FALSE)*$G44), 0, VLOOKUP(VLOOKUP($A44, 'E4 TB Allocation Details'!$A$18:$L$205, MATCH("Customer ID", 'E4 TB Allocation Details'!$A$18:$L$18, 0),FALSE), 'E2 Allocators'!$B$15:$W$361, MATCH('O5 Details by Class &amp; Accounts'!AS$18, 'E2 Allocators'!$B$15:$W$15, 0),FALSE)*$G44)</f>
        <v>0</v>
      </c>
      <c r="AT44" s="1411">
        <f>IF(ISERROR(VLOOKUP(VLOOKUP($A44, 'E4 TB Allocation Details'!$A$18:$L$205, MATCH("Customer ID", 'E4 TB Allocation Details'!$A$18:$L$18, 0),FALSE), 'E2 Allocators'!$B$15:$W$361, MATCH('O5 Details by Class &amp; Accounts'!AT$18, 'E2 Allocators'!$B$15:$W$15, 0),FALSE)*$G44), 0, VLOOKUP(VLOOKUP($A44, 'E4 TB Allocation Details'!$A$18:$L$205, MATCH("Customer ID", 'E4 TB Allocation Details'!$A$18:$L$18, 0),FALSE), 'E2 Allocators'!$B$15:$W$361, MATCH('O5 Details by Class &amp; Accounts'!AT$18, 'E2 Allocators'!$B$15:$W$15, 0),FALSE)*$G44)</f>
        <v>0</v>
      </c>
      <c r="AU44" s="1411">
        <f>IF(ISERROR(VLOOKUP(VLOOKUP($A44, 'E4 TB Allocation Details'!$A$18:$L$205, MATCH("Customer ID", 'E4 TB Allocation Details'!$A$18:$L$18, 0),FALSE), 'E2 Allocators'!$B$15:$W$361, MATCH('O5 Details by Class &amp; Accounts'!AU$18, 'E2 Allocators'!$B$15:$W$15, 0),FALSE)*$G44), 0, VLOOKUP(VLOOKUP($A44, 'E4 TB Allocation Details'!$A$18:$L$205, MATCH("Customer ID", 'E4 TB Allocation Details'!$A$18:$L$18, 0),FALSE), 'E2 Allocators'!$B$15:$W$361, MATCH('O5 Details by Class &amp; Accounts'!AU$18, 'E2 Allocators'!$B$15:$W$15, 0),FALSE)*$G44)</f>
        <v>0</v>
      </c>
      <c r="AV44" s="1411">
        <f>IF(ISERROR(VLOOKUP(VLOOKUP($A44, 'E4 TB Allocation Details'!$A$18:$L$205, MATCH("Customer ID", 'E4 TB Allocation Details'!$A$18:$L$18, 0),FALSE), 'E2 Allocators'!$B$15:$W$361, MATCH('O5 Details by Class &amp; Accounts'!AV$18, 'E2 Allocators'!$B$15:$W$15, 0),FALSE)*$G44), 0, VLOOKUP(VLOOKUP($A44, 'E4 TB Allocation Details'!$A$18:$L$205, MATCH("Customer ID", 'E4 TB Allocation Details'!$A$18:$L$18, 0),FALSE), 'E2 Allocators'!$B$15:$W$361, MATCH('O5 Details by Class &amp; Accounts'!AV$18, 'E2 Allocators'!$B$15:$W$15, 0),FALSE)*$G44)</f>
        <v>0</v>
      </c>
      <c r="AW44" s="1411">
        <f>IF(ISERROR(VLOOKUP(VLOOKUP($A44, 'E4 TB Allocation Details'!$A$18:$L$205, MATCH("Customer ID", 'E4 TB Allocation Details'!$A$18:$L$18, 0),FALSE), 'E2 Allocators'!$B$15:$W$361, MATCH('O5 Details by Class &amp; Accounts'!AW$18, 'E2 Allocators'!$B$15:$W$15, 0),FALSE)*$G44), 0, VLOOKUP(VLOOKUP($A44, 'E4 TB Allocation Details'!$A$18:$L$205, MATCH("Customer ID", 'E4 TB Allocation Details'!$A$18:$L$18, 0),FALSE), 'E2 Allocators'!$B$15:$W$361, MATCH('O5 Details by Class &amp; Accounts'!AW$18, 'E2 Allocators'!$B$15:$W$15, 0),FALSE)*$G44)</f>
        <v>0</v>
      </c>
      <c r="AX44" s="1411">
        <f t="shared" si="2"/>
        <v>0.34999999999999992</v>
      </c>
      <c r="AY44" s="1411">
        <f>IF(ISERROR(VLOOKUP(VLOOKUP($A44, 'E4 TB Allocation Details'!$A$18:$L$205, MATCH("Misc ID", 'E4 TB Allocation Details'!$A$18:$L$18, 0),FALSE), 'E2 Allocators'!$B$15:$W$361, MATCH('O5 Details by Class &amp; Accounts'!AY$18, 'E2 Allocators'!$B$15:$W$15, 0),FALSE)*$E44), 0, VLOOKUP(VLOOKUP($A44, 'E4 TB Allocation Details'!$A$18:$L$205, MATCH("Misc ID", 'E4 TB Allocation Details'!$A$18:$L$18, 0),FALSE), 'E2 Allocators'!$B$15:$W$361, MATCH('O5 Details by Class &amp; Accounts'!AY$18, 'E2 Allocators'!$B$15:$W$15, 0),FALSE)*$E44)</f>
        <v>0</v>
      </c>
      <c r="AZ44" s="1411">
        <f>IF(ISERROR(VLOOKUP(VLOOKUP($A44, 'E4 TB Allocation Details'!$A$18:$L$205, MATCH("Misc ID", 'E4 TB Allocation Details'!$A$18:$L$18, 0),FALSE), 'E2 Allocators'!$B$15:$W$361, MATCH('O5 Details by Class &amp; Accounts'!AZ$18, 'E2 Allocators'!$B$15:$W$15, 0),FALSE)*$E44), 0, VLOOKUP(VLOOKUP($A44, 'E4 TB Allocation Details'!$A$18:$L$205, MATCH("Misc ID", 'E4 TB Allocation Details'!$A$18:$L$18, 0),FALSE), 'E2 Allocators'!$B$15:$W$361, MATCH('O5 Details by Class &amp; Accounts'!AZ$18, 'E2 Allocators'!$B$15:$W$15, 0),FALSE)*$E44)</f>
        <v>0</v>
      </c>
      <c r="BA44" s="1411">
        <f>IF(ISERROR(VLOOKUP(VLOOKUP($A44, 'E4 TB Allocation Details'!$A$18:$L$205, MATCH("Misc ID", 'E4 TB Allocation Details'!$A$18:$L$18, 0),FALSE), 'E2 Allocators'!$B$15:$W$361, MATCH('O5 Details by Class &amp; Accounts'!BA$18, 'E2 Allocators'!$B$15:$W$15, 0),FALSE)*$E44), 0, VLOOKUP(VLOOKUP($A44, 'E4 TB Allocation Details'!$A$18:$L$205, MATCH("Misc ID", 'E4 TB Allocation Details'!$A$18:$L$18, 0),FALSE), 'E2 Allocators'!$B$15:$W$361, MATCH('O5 Details by Class &amp; Accounts'!BA$18, 'E2 Allocators'!$B$15:$W$15, 0),FALSE)*$E44)</f>
        <v>0</v>
      </c>
      <c r="BB44" s="1411">
        <f>IF(ISERROR(VLOOKUP(VLOOKUP($A44, 'E4 TB Allocation Details'!$A$18:$L$205, MATCH("Misc ID", 'E4 TB Allocation Details'!$A$18:$L$18, 0),FALSE), 'E2 Allocators'!$B$15:$W$361, MATCH('O5 Details by Class &amp; Accounts'!BB$18, 'E2 Allocators'!$B$15:$W$15, 0),FALSE)*$E44), 0, VLOOKUP(VLOOKUP($A44, 'E4 TB Allocation Details'!$A$18:$L$205, MATCH("Misc ID", 'E4 TB Allocation Details'!$A$18:$L$18, 0),FALSE), 'E2 Allocators'!$B$15:$W$361, MATCH('O5 Details by Class &amp; Accounts'!BB$18, 'E2 Allocators'!$B$15:$W$15, 0),FALSE)*$E44)</f>
        <v>0</v>
      </c>
      <c r="BC44" s="1411">
        <f>IF(ISERROR(VLOOKUP(VLOOKUP($A44, 'E4 TB Allocation Details'!$A$18:$L$205, MATCH("Misc ID", 'E4 TB Allocation Details'!$A$18:$L$18, 0),FALSE), 'E2 Allocators'!$B$15:$W$361, MATCH('O5 Details by Class &amp; Accounts'!BC$18, 'E2 Allocators'!$B$15:$W$15, 0),FALSE)*$E44), 0, VLOOKUP(VLOOKUP($A44, 'E4 TB Allocation Details'!$A$18:$L$205, MATCH("Misc ID", 'E4 TB Allocation Details'!$A$18:$L$18, 0),FALSE), 'E2 Allocators'!$B$15:$W$361, MATCH('O5 Details by Class &amp; Accounts'!BC$18, 'E2 Allocators'!$B$15:$W$15, 0),FALSE)*$E44)</f>
        <v>0</v>
      </c>
      <c r="BD44" s="1411">
        <f>IF(ISERROR(VLOOKUP(VLOOKUP($A44, 'E4 TB Allocation Details'!$A$18:$L$205, MATCH("Misc ID", 'E4 TB Allocation Details'!$A$18:$L$18, 0),FALSE), 'E2 Allocators'!$B$15:$W$361, MATCH('O5 Details by Class &amp; Accounts'!BD$18, 'E2 Allocators'!$B$15:$W$15, 0),FALSE)*$E44), 0, VLOOKUP(VLOOKUP($A44, 'E4 TB Allocation Details'!$A$18:$L$205, MATCH("Misc ID", 'E4 TB Allocation Details'!$A$18:$L$18, 0),FALSE), 'E2 Allocators'!$B$15:$W$361, MATCH('O5 Details by Class &amp; Accounts'!BD$18, 'E2 Allocators'!$B$15:$W$15, 0),FALSE)*$E44)</f>
        <v>0</v>
      </c>
      <c r="BE44" s="1411">
        <f>IF(ISERROR(VLOOKUP(VLOOKUP($A44, 'E4 TB Allocation Details'!$A$18:$L$205, MATCH("Misc ID", 'E4 TB Allocation Details'!$A$18:$L$18, 0),FALSE), 'E2 Allocators'!$B$15:$W$361, MATCH('O5 Details by Class &amp; Accounts'!BE$18, 'E2 Allocators'!$B$15:$W$15, 0),FALSE)*$E44), 0, VLOOKUP(VLOOKUP($A44, 'E4 TB Allocation Details'!$A$18:$L$205, MATCH("Misc ID", 'E4 TB Allocation Details'!$A$18:$L$18, 0),FALSE), 'E2 Allocators'!$B$15:$W$361, MATCH('O5 Details by Class &amp; Accounts'!BE$18, 'E2 Allocators'!$B$15:$W$15, 0),FALSE)*$E44)</f>
        <v>0</v>
      </c>
      <c r="BF44" s="1411">
        <f>IF(ISERROR(VLOOKUP(VLOOKUP($A44, 'E4 TB Allocation Details'!$A$18:$L$205, MATCH("Misc ID", 'E4 TB Allocation Details'!$A$18:$L$18, 0),FALSE), 'E2 Allocators'!$B$15:$W$361, MATCH('O5 Details by Class &amp; Accounts'!BF$18, 'E2 Allocators'!$B$15:$W$15, 0),FALSE)*$E44), 0, VLOOKUP(VLOOKUP($A44, 'E4 TB Allocation Details'!$A$18:$L$205, MATCH("Misc ID", 'E4 TB Allocation Details'!$A$18:$L$18, 0),FALSE), 'E2 Allocators'!$B$15:$W$361, MATCH('O5 Details by Class &amp; Accounts'!BF$18, 'E2 Allocators'!$B$15:$W$15, 0),FALSE)*$E44)</f>
        <v>0</v>
      </c>
      <c r="BG44" s="1411">
        <f>IF(ISERROR(VLOOKUP(VLOOKUP($A44, 'E4 TB Allocation Details'!$A$18:$L$205, MATCH("Misc ID", 'E4 TB Allocation Details'!$A$18:$L$18, 0),FALSE), 'E2 Allocators'!$B$15:$W$361, MATCH('O5 Details by Class &amp; Accounts'!BG$18, 'E2 Allocators'!$B$15:$W$15, 0),FALSE)*$E44), 0, VLOOKUP(VLOOKUP($A44, 'E4 TB Allocation Details'!$A$18:$L$205, MATCH("Misc ID", 'E4 TB Allocation Details'!$A$18:$L$18, 0),FALSE), 'E2 Allocators'!$B$15:$W$361, MATCH('O5 Details by Class &amp; Accounts'!BG$18, 'E2 Allocators'!$B$15:$W$15, 0),FALSE)*$E44)</f>
        <v>0</v>
      </c>
      <c r="BH44" s="1411">
        <f>IF(ISERROR(VLOOKUP(VLOOKUP($A44, 'E4 TB Allocation Details'!$A$18:$L$205, MATCH("Misc ID", 'E4 TB Allocation Details'!$A$18:$L$18, 0),FALSE), 'E2 Allocators'!$B$15:$W$361, MATCH('O5 Details by Class &amp; Accounts'!BH$18, 'E2 Allocators'!$B$15:$W$15, 0),FALSE)*$E44), 0, VLOOKUP(VLOOKUP($A44, 'E4 TB Allocation Details'!$A$18:$L$205, MATCH("Misc ID", 'E4 TB Allocation Details'!$A$18:$L$18, 0),FALSE), 'E2 Allocators'!$B$15:$W$361, MATCH('O5 Details by Class &amp; Accounts'!BH$18, 'E2 Allocators'!$B$15:$W$15, 0),FALSE)*$E44)</f>
        <v>0</v>
      </c>
      <c r="BI44" s="1411">
        <f>IF(ISERROR(VLOOKUP(VLOOKUP($A44, 'E4 TB Allocation Details'!$A$18:$L$205, MATCH("Misc ID", 'E4 TB Allocation Details'!$A$18:$L$18, 0),FALSE), 'E2 Allocators'!$B$15:$W$361, MATCH('O5 Details by Class &amp; Accounts'!BI$18, 'E2 Allocators'!$B$15:$W$15, 0),FALSE)*$E44), 0, VLOOKUP(VLOOKUP($A44, 'E4 TB Allocation Details'!$A$18:$L$205, MATCH("Misc ID", 'E4 TB Allocation Details'!$A$18:$L$18, 0),FALSE), 'E2 Allocators'!$B$15:$W$361, MATCH('O5 Details by Class &amp; Accounts'!BI$18, 'E2 Allocators'!$B$15:$W$15, 0),FALSE)*$E44)</f>
        <v>0</v>
      </c>
      <c r="BJ44" s="1411">
        <f>IF(ISERROR(VLOOKUP(VLOOKUP($A44, 'E4 TB Allocation Details'!$A$18:$L$205, MATCH("Misc ID", 'E4 TB Allocation Details'!$A$18:$L$18, 0),FALSE), 'E2 Allocators'!$B$15:$W$361, MATCH('O5 Details by Class &amp; Accounts'!BJ$18, 'E2 Allocators'!$B$15:$W$15, 0),FALSE)*$E44), 0, VLOOKUP(VLOOKUP($A44, 'E4 TB Allocation Details'!$A$18:$L$205, MATCH("Misc ID", 'E4 TB Allocation Details'!$A$18:$L$18, 0),FALSE), 'E2 Allocators'!$B$15:$W$361, MATCH('O5 Details by Class &amp; Accounts'!BJ$18, 'E2 Allocators'!$B$15:$W$15, 0),FALSE)*$E44)</f>
        <v>0</v>
      </c>
      <c r="BK44" s="1411">
        <f>IF(ISERROR(VLOOKUP(VLOOKUP($A44, 'E4 TB Allocation Details'!$A$18:$L$205, MATCH("Misc ID", 'E4 TB Allocation Details'!$A$18:$L$18, 0),FALSE), 'E2 Allocators'!$B$15:$W$361, MATCH('O5 Details by Class &amp; Accounts'!BK$18, 'E2 Allocators'!$B$15:$W$15, 0),FALSE)*$E44), 0, VLOOKUP(VLOOKUP($A44, 'E4 TB Allocation Details'!$A$18:$L$205, MATCH("Misc ID", 'E4 TB Allocation Details'!$A$18:$L$18, 0),FALSE), 'E2 Allocators'!$B$15:$W$361, MATCH('O5 Details by Class &amp; Accounts'!BK$18, 'E2 Allocators'!$B$15:$W$15, 0),FALSE)*$E44)</f>
        <v>0</v>
      </c>
      <c r="BL44" s="1411">
        <f>IF(ISERROR(VLOOKUP(VLOOKUP($A44, 'E4 TB Allocation Details'!$A$18:$L$205, MATCH("Misc ID", 'E4 TB Allocation Details'!$A$18:$L$18, 0),FALSE), 'E2 Allocators'!$B$15:$W$361, MATCH('O5 Details by Class &amp; Accounts'!BL$18, 'E2 Allocators'!$B$15:$W$15, 0),FALSE)*$E44), 0, VLOOKUP(VLOOKUP($A44, 'E4 TB Allocation Details'!$A$18:$L$205, MATCH("Misc ID", 'E4 TB Allocation Details'!$A$18:$L$18, 0),FALSE), 'E2 Allocators'!$B$15:$W$361, MATCH('O5 Details by Class &amp; Accounts'!BL$18, 'E2 Allocators'!$B$15:$W$15, 0),FALSE)*$E44)</f>
        <v>0</v>
      </c>
      <c r="BM44" s="1411">
        <f>IF(ISERROR(VLOOKUP(VLOOKUP($A44, 'E4 TB Allocation Details'!$A$18:$L$205, MATCH("Misc ID", 'E4 TB Allocation Details'!$A$18:$L$18, 0),FALSE), 'E2 Allocators'!$B$15:$W$361, MATCH('O5 Details by Class &amp; Accounts'!BM$18, 'E2 Allocators'!$B$15:$W$15, 0),FALSE)*$E44), 0, VLOOKUP(VLOOKUP($A44, 'E4 TB Allocation Details'!$A$18:$L$205, MATCH("Misc ID", 'E4 TB Allocation Details'!$A$18:$L$18, 0),FALSE), 'E2 Allocators'!$B$15:$W$361, MATCH('O5 Details by Class &amp; Accounts'!BM$18, 'E2 Allocators'!$B$15:$W$15, 0),FALSE)*$E44)</f>
        <v>0</v>
      </c>
      <c r="BN44" s="1411">
        <f>IF(ISERROR(VLOOKUP(VLOOKUP($A44, 'E4 TB Allocation Details'!$A$18:$L$205, MATCH("Misc ID", 'E4 TB Allocation Details'!$A$18:$L$18, 0),FALSE), 'E2 Allocators'!$B$15:$W$361, MATCH('O5 Details by Class &amp; Accounts'!BN$18, 'E2 Allocators'!$B$15:$W$15, 0),FALSE)*$E44), 0, VLOOKUP(VLOOKUP($A44, 'E4 TB Allocation Details'!$A$18:$L$205, MATCH("Misc ID", 'E4 TB Allocation Details'!$A$18:$L$18, 0),FALSE), 'E2 Allocators'!$B$15:$W$361, MATCH('O5 Details by Class &amp; Accounts'!BN$18, 'E2 Allocators'!$B$15:$W$15, 0),FALSE)*$E44)</f>
        <v>0</v>
      </c>
      <c r="BO44" s="1411">
        <f>IF(ISERROR(VLOOKUP(VLOOKUP($A44, 'E4 TB Allocation Details'!$A$18:$L$205, MATCH("Misc ID", 'E4 TB Allocation Details'!$A$18:$L$18, 0),FALSE), 'E2 Allocators'!$B$15:$W$361, MATCH('O5 Details by Class &amp; Accounts'!BO$18, 'E2 Allocators'!$B$15:$W$15, 0),FALSE)*$E44), 0, VLOOKUP(VLOOKUP($A44, 'E4 TB Allocation Details'!$A$18:$L$205, MATCH("Misc ID", 'E4 TB Allocation Details'!$A$18:$L$18, 0),FALSE), 'E2 Allocators'!$B$15:$W$361, MATCH('O5 Details by Class &amp; Accounts'!BO$18, 'E2 Allocators'!$B$15:$W$15, 0),FALSE)*$E44)</f>
        <v>0</v>
      </c>
      <c r="BP44" s="1411">
        <f>IF(ISERROR(VLOOKUP(VLOOKUP($A44, 'E4 TB Allocation Details'!$A$18:$L$205, MATCH("Misc ID", 'E4 TB Allocation Details'!$A$18:$L$18, 0),FALSE), 'E2 Allocators'!$B$15:$W$361, MATCH('O5 Details by Class &amp; Accounts'!BP$18, 'E2 Allocators'!$B$15:$W$15, 0),FALSE)*$E44), 0, VLOOKUP(VLOOKUP($A44, 'E4 TB Allocation Details'!$A$18:$L$205, MATCH("Misc ID", 'E4 TB Allocation Details'!$A$18:$L$18, 0),FALSE), 'E2 Allocators'!$B$15:$W$361, MATCH('O5 Details by Class &amp; Accounts'!BP$18, 'E2 Allocators'!$B$15:$W$15, 0),FALSE)*$E44)</f>
        <v>0</v>
      </c>
      <c r="BQ44" s="1411">
        <f>IF(ISERROR(VLOOKUP(VLOOKUP($A44, 'E4 TB Allocation Details'!$A$18:$L$205, MATCH("Misc ID", 'E4 TB Allocation Details'!$A$18:$L$18, 0),FALSE), 'E2 Allocators'!$B$15:$W$361, MATCH('O5 Details by Class &amp; Accounts'!BQ$18, 'E2 Allocators'!$B$15:$W$15, 0),FALSE)*$E44), 0, VLOOKUP(VLOOKUP($A44, 'E4 TB Allocation Details'!$A$18:$L$205, MATCH("Misc ID", 'E4 TB Allocation Details'!$A$18:$L$18, 0),FALSE), 'E2 Allocators'!$B$15:$W$361, MATCH('O5 Details by Class &amp; Accounts'!BQ$18, 'E2 Allocators'!$B$15:$W$15, 0),FALSE)*$E44)</f>
        <v>0</v>
      </c>
      <c r="BR44" s="1411">
        <f>IF(ISERROR(VLOOKUP(VLOOKUP($A44, 'E4 TB Allocation Details'!$A$18:$L$205, MATCH("Misc ID", 'E4 TB Allocation Details'!$A$18:$L$18, 0),FALSE), 'E2 Allocators'!$B$15:$W$361, MATCH('O5 Details by Class &amp; Accounts'!BR$18, 'E2 Allocators'!$B$15:$W$15, 0),FALSE)*$E44), 0, VLOOKUP(VLOOKUP($A44, 'E4 TB Allocation Details'!$A$18:$L$205, MATCH("Misc ID", 'E4 TB Allocation Details'!$A$18:$L$18, 0),FALSE), 'E2 Allocators'!$B$15:$W$361, MATCH('O5 Details by Class &amp; Accounts'!BR$18, 'E2 Allocators'!$B$15:$W$15, 0),FALSE)*$E44)</f>
        <v>0</v>
      </c>
      <c r="BS44" s="1411">
        <f t="shared" si="3"/>
        <v>0</v>
      </c>
      <c r="BT44" s="1411">
        <f>IF(ISERROR(VLOOKUP(VLOOKUP($A44, 'E4 TB Allocation Details'!$A$18:$L$205, MATCH("A &amp; G ID", 'E4 TB Allocation Details'!$A$18:$L$18, 0),FALSE), 'E2 Allocators'!$B$15:$W$361, MATCH('O5 Details by Class &amp; Accounts'!BT$18, 'E2 Allocators'!$B$15:$W$15, 0),FALSE)*$E44), 0, VLOOKUP(VLOOKUP($A44, 'E4 TB Allocation Details'!$A$18:$L$205, MATCH("A &amp; G ID", 'E4 TB Allocation Details'!$A$18:$L$18, 0),FALSE), 'E2 Allocators'!$B$15:$W$361, MATCH('O5 Details by Class &amp; Accounts'!BT$18, 'E2 Allocators'!$B$15:$W$15, 0),FALSE)*$E44)</f>
        <v>0</v>
      </c>
      <c r="BU44" s="1411">
        <f>IF(ISERROR(VLOOKUP(VLOOKUP($A44, 'E4 TB Allocation Details'!$A$18:$L$205, MATCH("A &amp; G ID", 'E4 TB Allocation Details'!$A$18:$L$18, 0),FALSE), 'E2 Allocators'!$B$15:$W$361, MATCH('O5 Details by Class &amp; Accounts'!BU$18, 'E2 Allocators'!$B$15:$W$15, 0),FALSE)*$E44), 0, VLOOKUP(VLOOKUP($A44, 'E4 TB Allocation Details'!$A$18:$L$205, MATCH("A &amp; G ID", 'E4 TB Allocation Details'!$A$18:$L$18, 0),FALSE), 'E2 Allocators'!$B$15:$W$361, MATCH('O5 Details by Class &amp; Accounts'!BU$18, 'E2 Allocators'!$B$15:$W$15, 0),FALSE)*$E44)</f>
        <v>0</v>
      </c>
      <c r="BV44" s="1411">
        <f>IF(ISERROR(VLOOKUP(VLOOKUP($A44, 'E4 TB Allocation Details'!$A$18:$L$205, MATCH("A &amp; G ID", 'E4 TB Allocation Details'!$A$18:$L$18, 0),FALSE), 'E2 Allocators'!$B$15:$W$361, MATCH('O5 Details by Class &amp; Accounts'!BV$18, 'E2 Allocators'!$B$15:$W$15, 0),FALSE)*$E44), 0, VLOOKUP(VLOOKUP($A44, 'E4 TB Allocation Details'!$A$18:$L$205, MATCH("A &amp; G ID", 'E4 TB Allocation Details'!$A$18:$L$18, 0),FALSE), 'E2 Allocators'!$B$15:$W$361, MATCH('O5 Details by Class &amp; Accounts'!BV$18, 'E2 Allocators'!$B$15:$W$15, 0),FALSE)*$E44)</f>
        <v>0</v>
      </c>
      <c r="BW44" s="1411">
        <f>IF(ISERROR(VLOOKUP(VLOOKUP($A44, 'E4 TB Allocation Details'!$A$18:$L$205, MATCH("A &amp; G ID", 'E4 TB Allocation Details'!$A$18:$L$18, 0),FALSE), 'E2 Allocators'!$B$15:$W$361, MATCH('O5 Details by Class &amp; Accounts'!BW$18, 'E2 Allocators'!$B$15:$W$15, 0),FALSE)*$E44), 0, VLOOKUP(VLOOKUP($A44, 'E4 TB Allocation Details'!$A$18:$L$205, MATCH("A &amp; G ID", 'E4 TB Allocation Details'!$A$18:$L$18, 0),FALSE), 'E2 Allocators'!$B$15:$W$361, MATCH('O5 Details by Class &amp; Accounts'!BW$18, 'E2 Allocators'!$B$15:$W$15, 0),FALSE)*$E44)</f>
        <v>0</v>
      </c>
      <c r="BX44" s="1411">
        <f>IF(ISERROR(VLOOKUP(VLOOKUP($A44, 'E4 TB Allocation Details'!$A$18:$L$205, MATCH("A &amp; G ID", 'E4 TB Allocation Details'!$A$18:$L$18, 0),FALSE), 'E2 Allocators'!$B$15:$W$361, MATCH('O5 Details by Class &amp; Accounts'!BX$18, 'E2 Allocators'!$B$15:$W$15, 0),FALSE)*$E44), 0, VLOOKUP(VLOOKUP($A44, 'E4 TB Allocation Details'!$A$18:$L$205, MATCH("A &amp; G ID", 'E4 TB Allocation Details'!$A$18:$L$18, 0),FALSE), 'E2 Allocators'!$B$15:$W$361, MATCH('O5 Details by Class &amp; Accounts'!BX$18, 'E2 Allocators'!$B$15:$W$15, 0),FALSE)*$E44)</f>
        <v>0</v>
      </c>
      <c r="BY44" s="1411">
        <f>IF(ISERROR(VLOOKUP(VLOOKUP($A44, 'E4 TB Allocation Details'!$A$18:$L$205, MATCH("A &amp; G ID", 'E4 TB Allocation Details'!$A$18:$L$18, 0),FALSE), 'E2 Allocators'!$B$15:$W$361, MATCH('O5 Details by Class &amp; Accounts'!BY$18, 'E2 Allocators'!$B$15:$W$15, 0),FALSE)*$E44), 0, VLOOKUP(VLOOKUP($A44, 'E4 TB Allocation Details'!$A$18:$L$205, MATCH("A &amp; G ID", 'E4 TB Allocation Details'!$A$18:$L$18, 0),FALSE), 'E2 Allocators'!$B$15:$W$361, MATCH('O5 Details by Class &amp; Accounts'!BY$18, 'E2 Allocators'!$B$15:$W$15, 0),FALSE)*$E44)</f>
        <v>0</v>
      </c>
      <c r="BZ44" s="1411">
        <f>IF(ISERROR(VLOOKUP(VLOOKUP($A44, 'E4 TB Allocation Details'!$A$18:$L$205, MATCH("A &amp; G ID", 'E4 TB Allocation Details'!$A$18:$L$18, 0),FALSE), 'E2 Allocators'!$B$15:$W$361, MATCH('O5 Details by Class &amp; Accounts'!BZ$18, 'E2 Allocators'!$B$15:$W$15, 0),FALSE)*$E44), 0, VLOOKUP(VLOOKUP($A44, 'E4 TB Allocation Details'!$A$18:$L$205, MATCH("A &amp; G ID", 'E4 TB Allocation Details'!$A$18:$L$18, 0),FALSE), 'E2 Allocators'!$B$15:$W$361, MATCH('O5 Details by Class &amp; Accounts'!BZ$18, 'E2 Allocators'!$B$15:$W$15, 0),FALSE)*$E44)</f>
        <v>0</v>
      </c>
      <c r="CA44" s="1411">
        <f>IF(ISERROR(VLOOKUP(VLOOKUP($A44, 'E4 TB Allocation Details'!$A$18:$L$205, MATCH("A &amp; G ID", 'E4 TB Allocation Details'!$A$18:$L$18, 0),FALSE), 'E2 Allocators'!$B$15:$W$361, MATCH('O5 Details by Class &amp; Accounts'!CA$18, 'E2 Allocators'!$B$15:$W$15, 0),FALSE)*$E44), 0, VLOOKUP(VLOOKUP($A44, 'E4 TB Allocation Details'!$A$18:$L$205, MATCH("A &amp; G ID", 'E4 TB Allocation Details'!$A$18:$L$18, 0),FALSE), 'E2 Allocators'!$B$15:$W$361, MATCH('O5 Details by Class &amp; Accounts'!CA$18, 'E2 Allocators'!$B$15:$W$15, 0),FALSE)*$E44)</f>
        <v>0</v>
      </c>
      <c r="CB44" s="1411">
        <f>IF(ISERROR(VLOOKUP(VLOOKUP($A44, 'E4 TB Allocation Details'!$A$18:$L$205, MATCH("A &amp; G ID", 'E4 TB Allocation Details'!$A$18:$L$18, 0),FALSE), 'E2 Allocators'!$B$15:$W$361, MATCH('O5 Details by Class &amp; Accounts'!CB$18, 'E2 Allocators'!$B$15:$W$15, 0),FALSE)*$E44), 0, VLOOKUP(VLOOKUP($A44, 'E4 TB Allocation Details'!$A$18:$L$205, MATCH("A &amp; G ID", 'E4 TB Allocation Details'!$A$18:$L$18, 0),FALSE), 'E2 Allocators'!$B$15:$W$361, MATCH('O5 Details by Class &amp; Accounts'!CB$18, 'E2 Allocators'!$B$15:$W$15, 0),FALSE)*$E44)</f>
        <v>0</v>
      </c>
      <c r="CC44" s="1411">
        <f>IF(ISERROR(VLOOKUP(VLOOKUP($A44, 'E4 TB Allocation Details'!$A$18:$L$205, MATCH("A &amp; G ID", 'E4 TB Allocation Details'!$A$18:$L$18, 0),FALSE), 'E2 Allocators'!$B$15:$W$361, MATCH('O5 Details by Class &amp; Accounts'!CC$18, 'E2 Allocators'!$B$15:$W$15, 0),FALSE)*$E44), 0, VLOOKUP(VLOOKUP($A44, 'E4 TB Allocation Details'!$A$18:$L$205, MATCH("A &amp; G ID", 'E4 TB Allocation Details'!$A$18:$L$18, 0),FALSE), 'E2 Allocators'!$B$15:$W$361, MATCH('O5 Details by Class &amp; Accounts'!CC$18, 'E2 Allocators'!$B$15:$W$15, 0),FALSE)*$E44)</f>
        <v>0</v>
      </c>
      <c r="CD44" s="1411">
        <f>IF(ISERROR(VLOOKUP(VLOOKUP($A44, 'E4 TB Allocation Details'!$A$18:$L$205, MATCH("A &amp; G ID", 'E4 TB Allocation Details'!$A$18:$L$18, 0),FALSE), 'E2 Allocators'!$B$15:$W$361, MATCH('O5 Details by Class &amp; Accounts'!CD$18, 'E2 Allocators'!$B$15:$W$15, 0),FALSE)*$E44), 0, VLOOKUP(VLOOKUP($A44, 'E4 TB Allocation Details'!$A$18:$L$205, MATCH("A &amp; G ID", 'E4 TB Allocation Details'!$A$18:$L$18, 0),FALSE), 'E2 Allocators'!$B$15:$W$361, MATCH('O5 Details by Class &amp; Accounts'!CD$18, 'E2 Allocators'!$B$15:$W$15, 0),FALSE)*$E44)</f>
        <v>0</v>
      </c>
      <c r="CE44" s="1411">
        <f>IF(ISERROR(VLOOKUP(VLOOKUP($A44, 'E4 TB Allocation Details'!$A$18:$L$205, MATCH("A &amp; G ID", 'E4 TB Allocation Details'!$A$18:$L$18, 0),FALSE), 'E2 Allocators'!$B$15:$W$361, MATCH('O5 Details by Class &amp; Accounts'!CE$18, 'E2 Allocators'!$B$15:$W$15, 0),FALSE)*$E44), 0, VLOOKUP(VLOOKUP($A44, 'E4 TB Allocation Details'!$A$18:$L$205, MATCH("A &amp; G ID", 'E4 TB Allocation Details'!$A$18:$L$18, 0),FALSE), 'E2 Allocators'!$B$15:$W$361, MATCH('O5 Details by Class &amp; Accounts'!CE$18, 'E2 Allocators'!$B$15:$W$15, 0),FALSE)*$E44)</f>
        <v>0</v>
      </c>
      <c r="CF44" s="1411">
        <f>IF(ISERROR(VLOOKUP(VLOOKUP($A44, 'E4 TB Allocation Details'!$A$18:$L$205, MATCH("A &amp; G ID", 'E4 TB Allocation Details'!$A$18:$L$18, 0),FALSE), 'E2 Allocators'!$B$15:$W$361, MATCH('O5 Details by Class &amp; Accounts'!CF$18, 'E2 Allocators'!$B$15:$W$15, 0),FALSE)*$E44), 0, VLOOKUP(VLOOKUP($A44, 'E4 TB Allocation Details'!$A$18:$L$205, MATCH("A &amp; G ID", 'E4 TB Allocation Details'!$A$18:$L$18, 0),FALSE), 'E2 Allocators'!$B$15:$W$361, MATCH('O5 Details by Class &amp; Accounts'!CF$18, 'E2 Allocators'!$B$15:$W$15, 0),FALSE)*$E44)</f>
        <v>0</v>
      </c>
      <c r="CG44" s="1411">
        <f>IF(ISERROR(VLOOKUP(VLOOKUP($A44, 'E4 TB Allocation Details'!$A$18:$L$205, MATCH("A &amp; G ID", 'E4 TB Allocation Details'!$A$18:$L$18, 0),FALSE), 'E2 Allocators'!$B$15:$W$361, MATCH('O5 Details by Class &amp; Accounts'!CG$18, 'E2 Allocators'!$B$15:$W$15, 0),FALSE)*$E44), 0, VLOOKUP(VLOOKUP($A44, 'E4 TB Allocation Details'!$A$18:$L$205, MATCH("A &amp; G ID", 'E4 TB Allocation Details'!$A$18:$L$18, 0),FALSE), 'E2 Allocators'!$B$15:$W$361, MATCH('O5 Details by Class &amp; Accounts'!CG$18, 'E2 Allocators'!$B$15:$W$15, 0),FALSE)*$E44)</f>
        <v>0</v>
      </c>
      <c r="CH44" s="1411">
        <f>IF(ISERROR(VLOOKUP(VLOOKUP($A44, 'E4 TB Allocation Details'!$A$18:$L$205, MATCH("A &amp; G ID", 'E4 TB Allocation Details'!$A$18:$L$18, 0),FALSE), 'E2 Allocators'!$B$15:$W$361, MATCH('O5 Details by Class &amp; Accounts'!CH$18, 'E2 Allocators'!$B$15:$W$15, 0),FALSE)*$E44), 0, VLOOKUP(VLOOKUP($A44, 'E4 TB Allocation Details'!$A$18:$L$205, MATCH("A &amp; G ID", 'E4 TB Allocation Details'!$A$18:$L$18, 0),FALSE), 'E2 Allocators'!$B$15:$W$361, MATCH('O5 Details by Class &amp; Accounts'!CH$18, 'E2 Allocators'!$B$15:$W$15, 0),FALSE)*$E44)</f>
        <v>0</v>
      </c>
      <c r="CI44" s="1411">
        <f>IF(ISERROR(VLOOKUP(VLOOKUP($A44, 'E4 TB Allocation Details'!$A$18:$L$205, MATCH("A &amp; G ID", 'E4 TB Allocation Details'!$A$18:$L$18, 0),FALSE), 'E2 Allocators'!$B$15:$W$361, MATCH('O5 Details by Class &amp; Accounts'!CI$18, 'E2 Allocators'!$B$15:$W$15, 0),FALSE)*$E44), 0, VLOOKUP(VLOOKUP($A44, 'E4 TB Allocation Details'!$A$18:$L$205, MATCH("A &amp; G ID", 'E4 TB Allocation Details'!$A$18:$L$18, 0),FALSE), 'E2 Allocators'!$B$15:$W$361, MATCH('O5 Details by Class &amp; Accounts'!CI$18, 'E2 Allocators'!$B$15:$W$15, 0),FALSE)*$E44)</f>
        <v>0</v>
      </c>
      <c r="CJ44" s="1411">
        <f>IF(ISERROR(VLOOKUP(VLOOKUP($A44, 'E4 TB Allocation Details'!$A$18:$L$205, MATCH("A &amp; G ID", 'E4 TB Allocation Details'!$A$18:$L$18, 0),FALSE), 'E2 Allocators'!$B$15:$W$361, MATCH('O5 Details by Class &amp; Accounts'!CJ$18, 'E2 Allocators'!$B$15:$W$15, 0),FALSE)*$E44), 0, VLOOKUP(VLOOKUP($A44, 'E4 TB Allocation Details'!$A$18:$L$205, MATCH("A &amp; G ID", 'E4 TB Allocation Details'!$A$18:$L$18, 0),FALSE), 'E2 Allocators'!$B$15:$W$361, MATCH('O5 Details by Class &amp; Accounts'!CJ$18, 'E2 Allocators'!$B$15:$W$15, 0),FALSE)*$E44)</f>
        <v>0</v>
      </c>
      <c r="CK44" s="1411">
        <f>IF(ISERROR(VLOOKUP(VLOOKUP($A44, 'E4 TB Allocation Details'!$A$18:$L$205, MATCH("A &amp; G ID", 'E4 TB Allocation Details'!$A$18:$L$18, 0),FALSE), 'E2 Allocators'!$B$15:$W$361, MATCH('O5 Details by Class &amp; Accounts'!CK$18, 'E2 Allocators'!$B$15:$W$15, 0),FALSE)*$E44), 0, VLOOKUP(VLOOKUP($A44, 'E4 TB Allocation Details'!$A$18:$L$205, MATCH("A &amp; G ID", 'E4 TB Allocation Details'!$A$18:$L$18, 0),FALSE), 'E2 Allocators'!$B$15:$W$361, MATCH('O5 Details by Class &amp; Accounts'!CK$18, 'E2 Allocators'!$B$15:$W$15, 0),FALSE)*$E44)</f>
        <v>0</v>
      </c>
      <c r="CL44" s="1411">
        <f>IF(ISERROR(VLOOKUP(VLOOKUP($A44, 'E4 TB Allocation Details'!$A$18:$L$205, MATCH("A &amp; G ID", 'E4 TB Allocation Details'!$A$18:$L$18, 0),FALSE), 'E2 Allocators'!$B$15:$W$361, MATCH('O5 Details by Class &amp; Accounts'!CL$18, 'E2 Allocators'!$B$15:$W$15, 0),FALSE)*$E44), 0, VLOOKUP(VLOOKUP($A44, 'E4 TB Allocation Details'!$A$18:$L$205, MATCH("A &amp; G ID", 'E4 TB Allocation Details'!$A$18:$L$18, 0),FALSE), 'E2 Allocators'!$B$15:$W$361, MATCH('O5 Details by Class &amp; Accounts'!CL$18, 'E2 Allocators'!$B$15:$W$15, 0),FALSE)*$E44)</f>
        <v>0</v>
      </c>
      <c r="CM44" s="1411">
        <f>IF(ISERROR(VLOOKUP(VLOOKUP($A44, 'E4 TB Allocation Details'!$A$18:$L$205, MATCH("A &amp; G ID", 'E4 TB Allocation Details'!$A$18:$L$18, 0),FALSE), 'E2 Allocators'!$B$15:$W$361, MATCH('O5 Details by Class &amp; Accounts'!CM$18, 'E2 Allocators'!$B$15:$W$15, 0),FALSE)*$E44), 0, VLOOKUP(VLOOKUP($A44, 'E4 TB Allocation Details'!$A$18:$L$205, MATCH("A &amp; G ID", 'E4 TB Allocation Details'!$A$18:$L$18, 0),FALSE), 'E2 Allocators'!$B$15:$W$361, MATCH('O5 Details by Class &amp; Accounts'!CM$18, 'E2 Allocators'!$B$15:$W$15, 0),FALSE)*$E44)</f>
        <v>0</v>
      </c>
      <c r="CN44" s="1411">
        <f t="shared" si="5"/>
        <v>0</v>
      </c>
      <c r="CO44" s="1791">
        <f t="shared" si="4"/>
        <v>-5.5511151231257827E-17</v>
      </c>
      <c r="CQ44" s="2086" t="s">
        <v>1140</v>
      </c>
    </row>
    <row r="45" spans="1:95" s="80" customFormat="1" ht="12.75">
      <c r="A45" s="1174">
        <v>1835</v>
      </c>
      <c r="B45" s="1175" t="s">
        <v>26</v>
      </c>
      <c r="C45" s="1788">
        <f>IF(ISERROR(VLOOKUP($A45,'I3 TB Data'!$A$23:$H$458,MATCH('O5 Details by Class &amp; Accounts'!$C$18, 'I3 TB Data'!$A$23:$H$23,0),0)), 0, VLOOKUP($A45,'I3 TB Data'!$A$23:$H$458,MATCH('O5 Details by Class &amp; Accounts'!$C$18,'I3 TB Data'!$A$23:$H$23,0),0))</f>
        <v>13603499</v>
      </c>
      <c r="D45" s="1789">
        <f>'I4 BO ASSETS'!E42</f>
        <v>-13603499</v>
      </c>
      <c r="E45" s="1788">
        <f t="shared" si="6"/>
        <v>0</v>
      </c>
      <c r="F45" s="1790">
        <f>IF(ISERROR(VLOOKUP($A45, 'E1 Categorization'!A33:E122, MATCH("Customer Component", 'E1 Categorization'!$A$33:$E$33,0), 0)), 0, IF(VLOOKUP($A45, 'E1 Categorization'!A33:E122, MATCH("Customer Component", 'E1 Categorization'!$A$33:$E$33,0), 0)=0, 'O5 Details by Class &amp; Accounts'!$E45, IF(AND(VLOOKUP($A45, 'E1 Categorization'!A33:E122, MATCH("Customer Component", 'E1 Categorization'!$A$33:$E$33,0), 0) &gt;0, VLOOKUP($A45, 'E1 Categorization'!A33:E122, MATCH("Customer Component", 'E1 Categorization'!$A$33:$E$33,0), 0)&lt;1), 'O5 Details by Class &amp; Accounts'!$E45*(1-VLOOKUP($A45, 'E1 Categorization'!A33:E122, MATCH("Customer Component", 'E1 Categorization'!$A$33:$E$33,0), 0)), 0)))</f>
        <v>0</v>
      </c>
      <c r="G45" s="1790">
        <f>IF(ISERROR(VLOOKUP($A45, 'E1 Categorization'!A33:E122, MATCH("Customer Component", 'E1 Categorization'!$A$33:$E$33,0), 0)),0, IF(VLOOKUP($A45, 'E1 Categorization'!A33:E122, MATCH("Customer Component", 'E1 Categorization'!$A$33:$E$33,0), 0)=0, 0, IF(AND(VLOOKUP($A45, 'E1 Categorization'!A33:E122, MATCH("Customer Component", 'E1 Categorization'!$A$33:$E$33,0), 0) &gt;0, VLOOKUP($A45, 'E1 Categorization'!A33:E122, MATCH("Customer Component", 'E1 Categorization'!$A$33:$E$33,0), 0)&lt;1), 'O5 Details by Class &amp; Accounts'!$E45*(VLOOKUP($A45, 'E1 Categorization'!A33:E122, MATCH("Customer Component", 'E1 Categorization'!$A$33:$E$33,0), 0)), 'O5 Details by Class &amp; Accounts'!$E45)))</f>
        <v>0</v>
      </c>
      <c r="H45" s="1411">
        <f t="shared" si="0"/>
        <v>0</v>
      </c>
      <c r="I45" s="1411">
        <f>IF(ISERROR(VLOOKUP(VLOOKUP($A45, 'E4 TB Allocation Details'!$A$18:$L$205, MATCH("Demand ID", 'E4 TB Allocation Details'!$A$18:$L$18, 0),FALSE), 'E2 Allocators'!$B$15:$W$361, MATCH('O5 Details by Class &amp; Accounts'!I$18, 'E2 Allocators'!$B$15:$W$15, 0),FALSE)*$F45), 0, VLOOKUP(VLOOKUP($A45, 'E4 TB Allocation Details'!$A$18:$L$205, MATCH("Demand ID", 'E4 TB Allocation Details'!$A$18:$L$18, 0),FALSE), 'E2 Allocators'!$B$15:$W$361, MATCH('O5 Details by Class &amp; Accounts'!I$18, 'E2 Allocators'!$B$15:$W$15, 0),FALSE)*$F45)</f>
        <v>0</v>
      </c>
      <c r="J45" s="1411">
        <f>IF(ISERROR(VLOOKUP(VLOOKUP($A45, 'E4 TB Allocation Details'!$A$18:$L$205, MATCH("Demand ID", 'E4 TB Allocation Details'!$A$18:$L$18, 0),FALSE), 'E2 Allocators'!$B$15:$W$361, MATCH('O5 Details by Class &amp; Accounts'!J$18, 'E2 Allocators'!$B$15:$W$15, 0),FALSE)*$F45), 0, VLOOKUP(VLOOKUP($A45, 'E4 TB Allocation Details'!$A$18:$L$205, MATCH("Demand ID", 'E4 TB Allocation Details'!$A$18:$L$18, 0),FALSE), 'E2 Allocators'!$B$15:$W$361, MATCH('O5 Details by Class &amp; Accounts'!J$18, 'E2 Allocators'!$B$15:$W$15, 0),FALSE)*$F45)</f>
        <v>0</v>
      </c>
      <c r="K45" s="1411">
        <f>IF(ISERROR(VLOOKUP(VLOOKUP($A45, 'E4 TB Allocation Details'!$A$18:$L$205, MATCH("Demand ID", 'E4 TB Allocation Details'!$A$18:$L$18, 0),FALSE), 'E2 Allocators'!$B$15:$W$361, MATCH('O5 Details by Class &amp; Accounts'!K$18, 'E2 Allocators'!$B$15:$W$15, 0),FALSE)*$F45), 0, VLOOKUP(VLOOKUP($A45, 'E4 TB Allocation Details'!$A$18:$L$205, MATCH("Demand ID", 'E4 TB Allocation Details'!$A$18:$L$18, 0),FALSE), 'E2 Allocators'!$B$15:$W$361, MATCH('O5 Details by Class &amp; Accounts'!K$18, 'E2 Allocators'!$B$15:$W$15, 0),FALSE)*$F45)</f>
        <v>0</v>
      </c>
      <c r="L45" s="1411">
        <f>IF(ISERROR(VLOOKUP(VLOOKUP($A45, 'E4 TB Allocation Details'!$A$18:$L$205, MATCH("Demand ID", 'E4 TB Allocation Details'!$A$18:$L$18, 0),FALSE), 'E2 Allocators'!$B$15:$W$361, MATCH('O5 Details by Class &amp; Accounts'!L$18, 'E2 Allocators'!$B$15:$W$15, 0),FALSE)*$F45), 0, VLOOKUP(VLOOKUP($A45, 'E4 TB Allocation Details'!$A$18:$L$205, MATCH("Demand ID", 'E4 TB Allocation Details'!$A$18:$L$18, 0),FALSE), 'E2 Allocators'!$B$15:$W$361, MATCH('O5 Details by Class &amp; Accounts'!L$18, 'E2 Allocators'!$B$15:$W$15, 0),FALSE)*$F45)</f>
        <v>0</v>
      </c>
      <c r="M45" s="1411">
        <f>IF(ISERROR(VLOOKUP(VLOOKUP($A45, 'E4 TB Allocation Details'!$A$18:$L$205, MATCH("Demand ID", 'E4 TB Allocation Details'!$A$18:$L$18, 0),FALSE), 'E2 Allocators'!$B$15:$W$361, MATCH('O5 Details by Class &amp; Accounts'!M$18, 'E2 Allocators'!$B$15:$W$15, 0),FALSE)*$F45), 0, VLOOKUP(VLOOKUP($A45, 'E4 TB Allocation Details'!$A$18:$L$205, MATCH("Demand ID", 'E4 TB Allocation Details'!$A$18:$L$18, 0),FALSE), 'E2 Allocators'!$B$15:$W$361, MATCH('O5 Details by Class &amp; Accounts'!M$18, 'E2 Allocators'!$B$15:$W$15, 0),FALSE)*$F45)</f>
        <v>0</v>
      </c>
      <c r="N45" s="1411">
        <f>IF(ISERROR(VLOOKUP(VLOOKUP($A45, 'E4 TB Allocation Details'!$A$18:$L$205, MATCH("Demand ID", 'E4 TB Allocation Details'!$A$18:$L$18, 0),FALSE), 'E2 Allocators'!$B$15:$W$361, MATCH('O5 Details by Class &amp; Accounts'!N$18, 'E2 Allocators'!$B$15:$W$15, 0),FALSE)*$F45), 0, VLOOKUP(VLOOKUP($A45, 'E4 TB Allocation Details'!$A$18:$L$205, MATCH("Demand ID", 'E4 TB Allocation Details'!$A$18:$L$18, 0),FALSE), 'E2 Allocators'!$B$15:$W$361, MATCH('O5 Details by Class &amp; Accounts'!N$18, 'E2 Allocators'!$B$15:$W$15, 0),FALSE)*$F45)</f>
        <v>0</v>
      </c>
      <c r="O45" s="1411">
        <f>IF(ISERROR(VLOOKUP(VLOOKUP($A45, 'E4 TB Allocation Details'!$A$18:$L$205, MATCH("Demand ID", 'E4 TB Allocation Details'!$A$18:$L$18, 0),FALSE), 'E2 Allocators'!$B$15:$W$361, MATCH('O5 Details by Class &amp; Accounts'!O$18, 'E2 Allocators'!$B$15:$W$15, 0),FALSE)*$F45), 0, VLOOKUP(VLOOKUP($A45, 'E4 TB Allocation Details'!$A$18:$L$205, MATCH("Demand ID", 'E4 TB Allocation Details'!$A$18:$L$18, 0),FALSE), 'E2 Allocators'!$B$15:$W$361, MATCH('O5 Details by Class &amp; Accounts'!O$18, 'E2 Allocators'!$B$15:$W$15, 0),FALSE)*$F45)</f>
        <v>0</v>
      </c>
      <c r="P45" s="1411">
        <f>IF(ISERROR(VLOOKUP(VLOOKUP($A45, 'E4 TB Allocation Details'!$A$18:$L$205, MATCH("Demand ID", 'E4 TB Allocation Details'!$A$18:$L$18, 0),FALSE), 'E2 Allocators'!$B$15:$W$361, MATCH('O5 Details by Class &amp; Accounts'!P$18, 'E2 Allocators'!$B$15:$W$15, 0),FALSE)*$F45), 0, VLOOKUP(VLOOKUP($A45, 'E4 TB Allocation Details'!$A$18:$L$205, MATCH("Demand ID", 'E4 TB Allocation Details'!$A$18:$L$18, 0),FALSE), 'E2 Allocators'!$B$15:$W$361, MATCH('O5 Details by Class &amp; Accounts'!P$18, 'E2 Allocators'!$B$15:$W$15, 0),FALSE)*$F45)</f>
        <v>0</v>
      </c>
      <c r="Q45" s="1411">
        <f>IF(ISERROR(VLOOKUP(VLOOKUP($A45, 'E4 TB Allocation Details'!$A$18:$L$205, MATCH("Demand ID", 'E4 TB Allocation Details'!$A$18:$L$18, 0),FALSE), 'E2 Allocators'!$B$15:$W$361, MATCH('O5 Details by Class &amp; Accounts'!Q$18, 'E2 Allocators'!$B$15:$W$15, 0),FALSE)*$F45), 0, VLOOKUP(VLOOKUP($A45, 'E4 TB Allocation Details'!$A$18:$L$205, MATCH("Demand ID", 'E4 TB Allocation Details'!$A$18:$L$18, 0),FALSE), 'E2 Allocators'!$B$15:$W$361, MATCH('O5 Details by Class &amp; Accounts'!Q$18, 'E2 Allocators'!$B$15:$W$15, 0),FALSE)*$F45)</f>
        <v>0</v>
      </c>
      <c r="R45" s="1411">
        <f>IF(ISERROR(VLOOKUP(VLOOKUP($A45, 'E4 TB Allocation Details'!$A$18:$L$205, MATCH("Demand ID", 'E4 TB Allocation Details'!$A$18:$L$18, 0),FALSE), 'E2 Allocators'!$B$15:$W$361, MATCH('O5 Details by Class &amp; Accounts'!R$18, 'E2 Allocators'!$B$15:$W$15, 0),FALSE)*$F45), 0, VLOOKUP(VLOOKUP($A45, 'E4 TB Allocation Details'!$A$18:$L$205, MATCH("Demand ID", 'E4 TB Allocation Details'!$A$18:$L$18, 0),FALSE), 'E2 Allocators'!$B$15:$W$361, MATCH('O5 Details by Class &amp; Accounts'!R$18, 'E2 Allocators'!$B$15:$W$15, 0),FALSE)*$F45)</f>
        <v>0</v>
      </c>
      <c r="S45" s="1411">
        <f>IF(ISERROR(VLOOKUP(VLOOKUP($A45, 'E4 TB Allocation Details'!$A$18:$L$205, MATCH("Demand ID", 'E4 TB Allocation Details'!$A$18:$L$18, 0),FALSE), 'E2 Allocators'!$B$15:$W$361, MATCH('O5 Details by Class &amp; Accounts'!S$18, 'E2 Allocators'!$B$15:$W$15, 0),FALSE)*$F45), 0, VLOOKUP(VLOOKUP($A45, 'E4 TB Allocation Details'!$A$18:$L$205, MATCH("Demand ID", 'E4 TB Allocation Details'!$A$18:$L$18, 0),FALSE), 'E2 Allocators'!$B$15:$W$361, MATCH('O5 Details by Class &amp; Accounts'!S$18, 'E2 Allocators'!$B$15:$W$15, 0),FALSE)*$F45)</f>
        <v>0</v>
      </c>
      <c r="T45" s="1411">
        <f>IF(ISERROR(VLOOKUP(VLOOKUP($A45, 'E4 TB Allocation Details'!$A$18:$L$205, MATCH("Demand ID", 'E4 TB Allocation Details'!$A$18:$L$18, 0),FALSE), 'E2 Allocators'!$B$15:$W$361, MATCH('O5 Details by Class &amp; Accounts'!T$18, 'E2 Allocators'!$B$15:$W$15, 0),FALSE)*$F45), 0, VLOOKUP(VLOOKUP($A45, 'E4 TB Allocation Details'!$A$18:$L$205, MATCH("Demand ID", 'E4 TB Allocation Details'!$A$18:$L$18, 0),FALSE), 'E2 Allocators'!$B$15:$W$361, MATCH('O5 Details by Class &amp; Accounts'!T$18, 'E2 Allocators'!$B$15:$W$15, 0),FALSE)*$F45)</f>
        <v>0</v>
      </c>
      <c r="U45" s="1411">
        <f>IF(ISERROR(VLOOKUP(VLOOKUP($A45, 'E4 TB Allocation Details'!$A$18:$L$205, MATCH("Demand ID", 'E4 TB Allocation Details'!$A$18:$L$18, 0),FALSE), 'E2 Allocators'!$B$15:$W$361, MATCH('O5 Details by Class &amp; Accounts'!U$18, 'E2 Allocators'!$B$15:$W$15, 0),FALSE)*$F45), 0, VLOOKUP(VLOOKUP($A45, 'E4 TB Allocation Details'!$A$18:$L$205, MATCH("Demand ID", 'E4 TB Allocation Details'!$A$18:$L$18, 0),FALSE), 'E2 Allocators'!$B$15:$W$361, MATCH('O5 Details by Class &amp; Accounts'!U$18, 'E2 Allocators'!$B$15:$W$15, 0),FALSE)*$F45)</f>
        <v>0</v>
      </c>
      <c r="V45" s="1411">
        <f>IF(ISERROR(VLOOKUP(VLOOKUP($A45, 'E4 TB Allocation Details'!$A$18:$L$205, MATCH("Demand ID", 'E4 TB Allocation Details'!$A$18:$L$18, 0),FALSE), 'E2 Allocators'!$B$15:$W$361, MATCH('O5 Details by Class &amp; Accounts'!V$18, 'E2 Allocators'!$B$15:$W$15, 0),FALSE)*$F45), 0, VLOOKUP(VLOOKUP($A45, 'E4 TB Allocation Details'!$A$18:$L$205, MATCH("Demand ID", 'E4 TB Allocation Details'!$A$18:$L$18, 0),FALSE), 'E2 Allocators'!$B$15:$W$361, MATCH('O5 Details by Class &amp; Accounts'!V$18, 'E2 Allocators'!$B$15:$W$15, 0),FALSE)*$F45)</f>
        <v>0</v>
      </c>
      <c r="W45" s="1411">
        <f>IF(ISERROR(VLOOKUP(VLOOKUP($A45, 'E4 TB Allocation Details'!$A$18:$L$205, MATCH("Demand ID", 'E4 TB Allocation Details'!$A$18:$L$18, 0),FALSE), 'E2 Allocators'!$B$15:$W$361, MATCH('O5 Details by Class &amp; Accounts'!W$18, 'E2 Allocators'!$B$15:$W$15, 0),FALSE)*$F45), 0, VLOOKUP(VLOOKUP($A45, 'E4 TB Allocation Details'!$A$18:$L$205, MATCH("Demand ID", 'E4 TB Allocation Details'!$A$18:$L$18, 0),FALSE), 'E2 Allocators'!$B$15:$W$361, MATCH('O5 Details by Class &amp; Accounts'!W$18, 'E2 Allocators'!$B$15:$W$15, 0),FALSE)*$F45)</f>
        <v>0</v>
      </c>
      <c r="X45" s="1411">
        <f>IF(ISERROR(VLOOKUP(VLOOKUP($A45, 'E4 TB Allocation Details'!$A$18:$L$205, MATCH("Demand ID", 'E4 TB Allocation Details'!$A$18:$L$18, 0),FALSE), 'E2 Allocators'!$B$15:$W$361, MATCH('O5 Details by Class &amp; Accounts'!X$18, 'E2 Allocators'!$B$15:$W$15, 0),FALSE)*$F45), 0, VLOOKUP(VLOOKUP($A45, 'E4 TB Allocation Details'!$A$18:$L$205, MATCH("Demand ID", 'E4 TB Allocation Details'!$A$18:$L$18, 0),FALSE), 'E2 Allocators'!$B$15:$W$361, MATCH('O5 Details by Class &amp; Accounts'!X$18, 'E2 Allocators'!$B$15:$W$15, 0),FALSE)*$F45)</f>
        <v>0</v>
      </c>
      <c r="Y45" s="1411">
        <f>IF(ISERROR(VLOOKUP(VLOOKUP($A45, 'E4 TB Allocation Details'!$A$18:$L$205, MATCH("Demand ID", 'E4 TB Allocation Details'!$A$18:$L$18, 0),FALSE), 'E2 Allocators'!$B$15:$W$361, MATCH('O5 Details by Class &amp; Accounts'!Y$18, 'E2 Allocators'!$B$15:$W$15, 0),FALSE)*$F45), 0, VLOOKUP(VLOOKUP($A45, 'E4 TB Allocation Details'!$A$18:$L$205, MATCH("Demand ID", 'E4 TB Allocation Details'!$A$18:$L$18, 0),FALSE), 'E2 Allocators'!$B$15:$W$361, MATCH('O5 Details by Class &amp; Accounts'!Y$18, 'E2 Allocators'!$B$15:$W$15, 0),FALSE)*$F45)</f>
        <v>0</v>
      </c>
      <c r="Z45" s="1411">
        <f>IF(ISERROR(VLOOKUP(VLOOKUP($A45, 'E4 TB Allocation Details'!$A$18:$L$205, MATCH("Demand ID", 'E4 TB Allocation Details'!$A$18:$L$18, 0),FALSE), 'E2 Allocators'!$B$15:$W$361, MATCH('O5 Details by Class &amp; Accounts'!Z$18, 'E2 Allocators'!$B$15:$W$15, 0),FALSE)*$F45), 0, VLOOKUP(VLOOKUP($A45, 'E4 TB Allocation Details'!$A$18:$L$205, MATCH("Demand ID", 'E4 TB Allocation Details'!$A$18:$L$18, 0),FALSE), 'E2 Allocators'!$B$15:$W$361, MATCH('O5 Details by Class &amp; Accounts'!Z$18, 'E2 Allocators'!$B$15:$W$15, 0),FALSE)*$F45)</f>
        <v>0</v>
      </c>
      <c r="AA45" s="1411">
        <f>IF(ISERROR(VLOOKUP(VLOOKUP($A45, 'E4 TB Allocation Details'!$A$18:$L$205, MATCH("Demand ID", 'E4 TB Allocation Details'!$A$18:$L$18, 0),FALSE), 'E2 Allocators'!$B$15:$W$361, MATCH('O5 Details by Class &amp; Accounts'!AA$18, 'E2 Allocators'!$B$15:$W$15, 0),FALSE)*$F45), 0, VLOOKUP(VLOOKUP($A45, 'E4 TB Allocation Details'!$A$18:$L$205, MATCH("Demand ID", 'E4 TB Allocation Details'!$A$18:$L$18, 0),FALSE), 'E2 Allocators'!$B$15:$W$361, MATCH('O5 Details by Class &amp; Accounts'!AA$18, 'E2 Allocators'!$B$15:$W$15, 0),FALSE)*$F45)</f>
        <v>0</v>
      </c>
      <c r="AB45" s="1411">
        <f>IF(ISERROR(VLOOKUP(VLOOKUP($A45, 'E4 TB Allocation Details'!$A$18:$L$205, MATCH("Demand ID", 'E4 TB Allocation Details'!$A$18:$L$18, 0),FALSE), 'E2 Allocators'!$B$15:$W$361, MATCH('O5 Details by Class &amp; Accounts'!AB$18, 'E2 Allocators'!$B$15:$W$15, 0),FALSE)*$F45), 0, VLOOKUP(VLOOKUP($A45, 'E4 TB Allocation Details'!$A$18:$L$205, MATCH("Demand ID", 'E4 TB Allocation Details'!$A$18:$L$18, 0),FALSE), 'E2 Allocators'!$B$15:$W$361, MATCH('O5 Details by Class &amp; Accounts'!AB$18, 'E2 Allocators'!$B$15:$W$15, 0),FALSE)*$F45)</f>
        <v>0</v>
      </c>
      <c r="AC45" s="1411">
        <f t="shared" si="1"/>
        <v>0</v>
      </c>
      <c r="AD45" s="1411">
        <f>IF(ISERROR(VLOOKUP(VLOOKUP($A45, 'E4 TB Allocation Details'!$A$18:$L$205, MATCH("Customer ID", 'E4 TB Allocation Details'!$A$18:$L$18, 0),FALSE), 'E2 Allocators'!$B$15:$W$361, MATCH('O5 Details by Class &amp; Accounts'!AD$18, 'E2 Allocators'!$B$15:$W$15, 0),FALSE)*$G45), 0, VLOOKUP(VLOOKUP($A45, 'E4 TB Allocation Details'!$A$18:$L$205, MATCH("Customer ID", 'E4 TB Allocation Details'!$A$18:$L$18, 0),FALSE), 'E2 Allocators'!$B$15:$W$361, MATCH('O5 Details by Class &amp; Accounts'!AD$18, 'E2 Allocators'!$B$15:$W$15, 0),FALSE)*$G45)</f>
        <v>0</v>
      </c>
      <c r="AE45" s="1411">
        <f>IF(ISERROR(VLOOKUP(VLOOKUP($A45, 'E4 TB Allocation Details'!$A$18:$L$205, MATCH("Customer ID", 'E4 TB Allocation Details'!$A$18:$L$18, 0),FALSE), 'E2 Allocators'!$B$15:$W$361, MATCH('O5 Details by Class &amp; Accounts'!AE$18, 'E2 Allocators'!$B$15:$W$15, 0),FALSE)*$G45), 0, VLOOKUP(VLOOKUP($A45, 'E4 TB Allocation Details'!$A$18:$L$205, MATCH("Customer ID", 'E4 TB Allocation Details'!$A$18:$L$18, 0),FALSE), 'E2 Allocators'!$B$15:$W$361, MATCH('O5 Details by Class &amp; Accounts'!AE$18, 'E2 Allocators'!$B$15:$W$15, 0),FALSE)*$G45)</f>
        <v>0</v>
      </c>
      <c r="AF45" s="1411">
        <f>IF(ISERROR(VLOOKUP(VLOOKUP($A45, 'E4 TB Allocation Details'!$A$18:$L$205, MATCH("Customer ID", 'E4 TB Allocation Details'!$A$18:$L$18, 0),FALSE), 'E2 Allocators'!$B$15:$W$361, MATCH('O5 Details by Class &amp; Accounts'!AF$18, 'E2 Allocators'!$B$15:$W$15, 0),FALSE)*$G45), 0, VLOOKUP(VLOOKUP($A45, 'E4 TB Allocation Details'!$A$18:$L$205, MATCH("Customer ID", 'E4 TB Allocation Details'!$A$18:$L$18, 0),FALSE), 'E2 Allocators'!$B$15:$W$361, MATCH('O5 Details by Class &amp; Accounts'!AF$18, 'E2 Allocators'!$B$15:$W$15, 0),FALSE)*$G45)</f>
        <v>0</v>
      </c>
      <c r="AG45" s="1411">
        <f>IF(ISERROR(VLOOKUP(VLOOKUP($A45, 'E4 TB Allocation Details'!$A$18:$L$205, MATCH("Customer ID", 'E4 TB Allocation Details'!$A$18:$L$18, 0),FALSE), 'E2 Allocators'!$B$15:$W$361, MATCH('O5 Details by Class &amp; Accounts'!AG$18, 'E2 Allocators'!$B$15:$W$15, 0),FALSE)*$G45), 0, VLOOKUP(VLOOKUP($A45, 'E4 TB Allocation Details'!$A$18:$L$205, MATCH("Customer ID", 'E4 TB Allocation Details'!$A$18:$L$18, 0),FALSE), 'E2 Allocators'!$B$15:$W$361, MATCH('O5 Details by Class &amp; Accounts'!AG$18, 'E2 Allocators'!$B$15:$W$15, 0),FALSE)*$G45)</f>
        <v>0</v>
      </c>
      <c r="AH45" s="1411">
        <f>IF(ISERROR(VLOOKUP(VLOOKUP($A45, 'E4 TB Allocation Details'!$A$18:$L$205, MATCH("Customer ID", 'E4 TB Allocation Details'!$A$18:$L$18, 0),FALSE), 'E2 Allocators'!$B$15:$W$361, MATCH('O5 Details by Class &amp; Accounts'!AH$18, 'E2 Allocators'!$B$15:$W$15, 0),FALSE)*$G45), 0, VLOOKUP(VLOOKUP($A45, 'E4 TB Allocation Details'!$A$18:$L$205, MATCH("Customer ID", 'E4 TB Allocation Details'!$A$18:$L$18, 0),FALSE), 'E2 Allocators'!$B$15:$W$361, MATCH('O5 Details by Class &amp; Accounts'!AH$18, 'E2 Allocators'!$B$15:$W$15, 0),FALSE)*$G45)</f>
        <v>0</v>
      </c>
      <c r="AI45" s="1411">
        <f>IF(ISERROR(VLOOKUP(VLOOKUP($A45, 'E4 TB Allocation Details'!$A$18:$L$205, MATCH("Customer ID", 'E4 TB Allocation Details'!$A$18:$L$18, 0),FALSE), 'E2 Allocators'!$B$15:$W$361, MATCH('O5 Details by Class &amp; Accounts'!AI$18, 'E2 Allocators'!$B$15:$W$15, 0),FALSE)*$G45), 0, VLOOKUP(VLOOKUP($A45, 'E4 TB Allocation Details'!$A$18:$L$205, MATCH("Customer ID", 'E4 TB Allocation Details'!$A$18:$L$18, 0),FALSE), 'E2 Allocators'!$B$15:$W$361, MATCH('O5 Details by Class &amp; Accounts'!AI$18, 'E2 Allocators'!$B$15:$W$15, 0),FALSE)*$G45)</f>
        <v>0</v>
      </c>
      <c r="AJ45" s="1411">
        <f>IF(ISERROR(VLOOKUP(VLOOKUP($A45, 'E4 TB Allocation Details'!$A$18:$L$205, MATCH("Customer ID", 'E4 TB Allocation Details'!$A$18:$L$18, 0),FALSE), 'E2 Allocators'!$B$15:$W$361, MATCH('O5 Details by Class &amp; Accounts'!AJ$18, 'E2 Allocators'!$B$15:$W$15, 0),FALSE)*$G45), 0, VLOOKUP(VLOOKUP($A45, 'E4 TB Allocation Details'!$A$18:$L$205, MATCH("Customer ID", 'E4 TB Allocation Details'!$A$18:$L$18, 0),FALSE), 'E2 Allocators'!$B$15:$W$361, MATCH('O5 Details by Class &amp; Accounts'!AJ$18, 'E2 Allocators'!$B$15:$W$15, 0),FALSE)*$G45)</f>
        <v>0</v>
      </c>
      <c r="AK45" s="1411">
        <f>IF(ISERROR(VLOOKUP(VLOOKUP($A45, 'E4 TB Allocation Details'!$A$18:$L$205, MATCH("Customer ID", 'E4 TB Allocation Details'!$A$18:$L$18, 0),FALSE), 'E2 Allocators'!$B$15:$W$361, MATCH('O5 Details by Class &amp; Accounts'!AK$18, 'E2 Allocators'!$B$15:$W$15, 0),FALSE)*$G45), 0, VLOOKUP(VLOOKUP($A45, 'E4 TB Allocation Details'!$A$18:$L$205, MATCH("Customer ID", 'E4 TB Allocation Details'!$A$18:$L$18, 0),FALSE), 'E2 Allocators'!$B$15:$W$361, MATCH('O5 Details by Class &amp; Accounts'!AK$18, 'E2 Allocators'!$B$15:$W$15, 0),FALSE)*$G45)</f>
        <v>0</v>
      </c>
      <c r="AL45" s="1411">
        <f>IF(ISERROR(VLOOKUP(VLOOKUP($A45, 'E4 TB Allocation Details'!$A$18:$L$205, MATCH("Customer ID", 'E4 TB Allocation Details'!$A$18:$L$18, 0),FALSE), 'E2 Allocators'!$B$15:$W$361, MATCH('O5 Details by Class &amp; Accounts'!AL$18, 'E2 Allocators'!$B$15:$W$15, 0),FALSE)*$G45), 0, VLOOKUP(VLOOKUP($A45, 'E4 TB Allocation Details'!$A$18:$L$205, MATCH("Customer ID", 'E4 TB Allocation Details'!$A$18:$L$18, 0),FALSE), 'E2 Allocators'!$B$15:$W$361, MATCH('O5 Details by Class &amp; Accounts'!AL$18, 'E2 Allocators'!$B$15:$W$15, 0),FALSE)*$G45)</f>
        <v>0</v>
      </c>
      <c r="AM45" s="1411">
        <f>IF(ISERROR(VLOOKUP(VLOOKUP($A45, 'E4 TB Allocation Details'!$A$18:$L$205, MATCH("Customer ID", 'E4 TB Allocation Details'!$A$18:$L$18, 0),FALSE), 'E2 Allocators'!$B$15:$W$361, MATCH('O5 Details by Class &amp; Accounts'!AM$18, 'E2 Allocators'!$B$15:$W$15, 0),FALSE)*$G45), 0, VLOOKUP(VLOOKUP($A45, 'E4 TB Allocation Details'!$A$18:$L$205, MATCH("Customer ID", 'E4 TB Allocation Details'!$A$18:$L$18, 0),FALSE), 'E2 Allocators'!$B$15:$W$361, MATCH('O5 Details by Class &amp; Accounts'!AM$18, 'E2 Allocators'!$B$15:$W$15, 0),FALSE)*$G45)</f>
        <v>0</v>
      </c>
      <c r="AN45" s="1411">
        <f>IF(ISERROR(VLOOKUP(VLOOKUP($A45, 'E4 TB Allocation Details'!$A$18:$L$205, MATCH("Customer ID", 'E4 TB Allocation Details'!$A$18:$L$18, 0),FALSE), 'E2 Allocators'!$B$15:$W$361, MATCH('O5 Details by Class &amp; Accounts'!AN$18, 'E2 Allocators'!$B$15:$W$15, 0),FALSE)*$G45), 0, VLOOKUP(VLOOKUP($A45, 'E4 TB Allocation Details'!$A$18:$L$205, MATCH("Customer ID", 'E4 TB Allocation Details'!$A$18:$L$18, 0),FALSE), 'E2 Allocators'!$B$15:$W$361, MATCH('O5 Details by Class &amp; Accounts'!AN$18, 'E2 Allocators'!$B$15:$W$15, 0),FALSE)*$G45)</f>
        <v>0</v>
      </c>
      <c r="AO45" s="1411">
        <f>IF(ISERROR(VLOOKUP(VLOOKUP($A45, 'E4 TB Allocation Details'!$A$18:$L$205, MATCH("Customer ID", 'E4 TB Allocation Details'!$A$18:$L$18, 0),FALSE), 'E2 Allocators'!$B$15:$W$361, MATCH('O5 Details by Class &amp; Accounts'!AO$18, 'E2 Allocators'!$B$15:$W$15, 0),FALSE)*$G45), 0, VLOOKUP(VLOOKUP($A45, 'E4 TB Allocation Details'!$A$18:$L$205, MATCH("Customer ID", 'E4 TB Allocation Details'!$A$18:$L$18, 0),FALSE), 'E2 Allocators'!$B$15:$W$361, MATCH('O5 Details by Class &amp; Accounts'!AO$18, 'E2 Allocators'!$B$15:$W$15, 0),FALSE)*$G45)</f>
        <v>0</v>
      </c>
      <c r="AP45" s="1411">
        <f>IF(ISERROR(VLOOKUP(VLOOKUP($A45, 'E4 TB Allocation Details'!$A$18:$L$205, MATCH("Customer ID", 'E4 TB Allocation Details'!$A$18:$L$18, 0),FALSE), 'E2 Allocators'!$B$15:$W$361, MATCH('O5 Details by Class &amp; Accounts'!AP$18, 'E2 Allocators'!$B$15:$W$15, 0),FALSE)*$G45), 0, VLOOKUP(VLOOKUP($A45, 'E4 TB Allocation Details'!$A$18:$L$205, MATCH("Customer ID", 'E4 TB Allocation Details'!$A$18:$L$18, 0),FALSE), 'E2 Allocators'!$B$15:$W$361, MATCH('O5 Details by Class &amp; Accounts'!AP$18, 'E2 Allocators'!$B$15:$W$15, 0),FALSE)*$G45)</f>
        <v>0</v>
      </c>
      <c r="AQ45" s="1411">
        <f>IF(ISERROR(VLOOKUP(VLOOKUP($A45, 'E4 TB Allocation Details'!$A$18:$L$205, MATCH("Customer ID", 'E4 TB Allocation Details'!$A$18:$L$18, 0),FALSE), 'E2 Allocators'!$B$15:$W$361, MATCH('O5 Details by Class &amp; Accounts'!AQ$18, 'E2 Allocators'!$B$15:$W$15, 0),FALSE)*$G45), 0, VLOOKUP(VLOOKUP($A45, 'E4 TB Allocation Details'!$A$18:$L$205, MATCH("Customer ID", 'E4 TB Allocation Details'!$A$18:$L$18, 0),FALSE), 'E2 Allocators'!$B$15:$W$361, MATCH('O5 Details by Class &amp; Accounts'!AQ$18, 'E2 Allocators'!$B$15:$W$15, 0),FALSE)*$G45)</f>
        <v>0</v>
      </c>
      <c r="AR45" s="1411">
        <f>IF(ISERROR(VLOOKUP(VLOOKUP($A45, 'E4 TB Allocation Details'!$A$18:$L$205, MATCH("Customer ID", 'E4 TB Allocation Details'!$A$18:$L$18, 0),FALSE), 'E2 Allocators'!$B$15:$W$361, MATCH('O5 Details by Class &amp; Accounts'!AR$18, 'E2 Allocators'!$B$15:$W$15, 0),FALSE)*$G45), 0, VLOOKUP(VLOOKUP($A45, 'E4 TB Allocation Details'!$A$18:$L$205, MATCH("Customer ID", 'E4 TB Allocation Details'!$A$18:$L$18, 0),FALSE), 'E2 Allocators'!$B$15:$W$361, MATCH('O5 Details by Class &amp; Accounts'!AR$18, 'E2 Allocators'!$B$15:$W$15, 0),FALSE)*$G45)</f>
        <v>0</v>
      </c>
      <c r="AS45" s="1411">
        <f>IF(ISERROR(VLOOKUP(VLOOKUP($A45, 'E4 TB Allocation Details'!$A$18:$L$205, MATCH("Customer ID", 'E4 TB Allocation Details'!$A$18:$L$18, 0),FALSE), 'E2 Allocators'!$B$15:$W$361, MATCH('O5 Details by Class &amp; Accounts'!AS$18, 'E2 Allocators'!$B$15:$W$15, 0),FALSE)*$G45), 0, VLOOKUP(VLOOKUP($A45, 'E4 TB Allocation Details'!$A$18:$L$205, MATCH("Customer ID", 'E4 TB Allocation Details'!$A$18:$L$18, 0),FALSE), 'E2 Allocators'!$B$15:$W$361, MATCH('O5 Details by Class &amp; Accounts'!AS$18, 'E2 Allocators'!$B$15:$W$15, 0),FALSE)*$G45)</f>
        <v>0</v>
      </c>
      <c r="AT45" s="1411">
        <f>IF(ISERROR(VLOOKUP(VLOOKUP($A45, 'E4 TB Allocation Details'!$A$18:$L$205, MATCH("Customer ID", 'E4 TB Allocation Details'!$A$18:$L$18, 0),FALSE), 'E2 Allocators'!$B$15:$W$361, MATCH('O5 Details by Class &amp; Accounts'!AT$18, 'E2 Allocators'!$B$15:$W$15, 0),FALSE)*$G45), 0, VLOOKUP(VLOOKUP($A45, 'E4 TB Allocation Details'!$A$18:$L$205, MATCH("Customer ID", 'E4 TB Allocation Details'!$A$18:$L$18, 0),FALSE), 'E2 Allocators'!$B$15:$W$361, MATCH('O5 Details by Class &amp; Accounts'!AT$18, 'E2 Allocators'!$B$15:$W$15, 0),FALSE)*$G45)</f>
        <v>0</v>
      </c>
      <c r="AU45" s="1411">
        <f>IF(ISERROR(VLOOKUP(VLOOKUP($A45, 'E4 TB Allocation Details'!$A$18:$L$205, MATCH("Customer ID", 'E4 TB Allocation Details'!$A$18:$L$18, 0),FALSE), 'E2 Allocators'!$B$15:$W$361, MATCH('O5 Details by Class &amp; Accounts'!AU$18, 'E2 Allocators'!$B$15:$W$15, 0),FALSE)*$G45), 0, VLOOKUP(VLOOKUP($A45, 'E4 TB Allocation Details'!$A$18:$L$205, MATCH("Customer ID", 'E4 TB Allocation Details'!$A$18:$L$18, 0),FALSE), 'E2 Allocators'!$B$15:$W$361, MATCH('O5 Details by Class &amp; Accounts'!AU$18, 'E2 Allocators'!$B$15:$W$15, 0),FALSE)*$G45)</f>
        <v>0</v>
      </c>
      <c r="AV45" s="1411">
        <f>IF(ISERROR(VLOOKUP(VLOOKUP($A45, 'E4 TB Allocation Details'!$A$18:$L$205, MATCH("Customer ID", 'E4 TB Allocation Details'!$A$18:$L$18, 0),FALSE), 'E2 Allocators'!$B$15:$W$361, MATCH('O5 Details by Class &amp; Accounts'!AV$18, 'E2 Allocators'!$B$15:$W$15, 0),FALSE)*$G45), 0, VLOOKUP(VLOOKUP($A45, 'E4 TB Allocation Details'!$A$18:$L$205, MATCH("Customer ID", 'E4 TB Allocation Details'!$A$18:$L$18, 0),FALSE), 'E2 Allocators'!$B$15:$W$361, MATCH('O5 Details by Class &amp; Accounts'!AV$18, 'E2 Allocators'!$B$15:$W$15, 0),FALSE)*$G45)</f>
        <v>0</v>
      </c>
      <c r="AW45" s="1411">
        <f>IF(ISERROR(VLOOKUP(VLOOKUP($A45, 'E4 TB Allocation Details'!$A$18:$L$205, MATCH("Customer ID", 'E4 TB Allocation Details'!$A$18:$L$18, 0),FALSE), 'E2 Allocators'!$B$15:$W$361, MATCH('O5 Details by Class &amp; Accounts'!AW$18, 'E2 Allocators'!$B$15:$W$15, 0),FALSE)*$G45), 0, VLOOKUP(VLOOKUP($A45, 'E4 TB Allocation Details'!$A$18:$L$205, MATCH("Customer ID", 'E4 TB Allocation Details'!$A$18:$L$18, 0),FALSE), 'E2 Allocators'!$B$15:$W$361, MATCH('O5 Details by Class &amp; Accounts'!AW$18, 'E2 Allocators'!$B$15:$W$15, 0),FALSE)*$G45)</f>
        <v>0</v>
      </c>
      <c r="AX45" s="1411">
        <f t="shared" si="2"/>
        <v>0</v>
      </c>
      <c r="AY45" s="1411">
        <f>IF(ISERROR(VLOOKUP(VLOOKUP($A45, 'E4 TB Allocation Details'!$A$18:$L$205, MATCH("Misc ID", 'E4 TB Allocation Details'!$A$18:$L$18, 0),FALSE), 'E2 Allocators'!$B$15:$W$361, MATCH('O5 Details by Class &amp; Accounts'!AY$18, 'E2 Allocators'!$B$15:$W$15, 0),FALSE)*$E45), 0, VLOOKUP(VLOOKUP($A45, 'E4 TB Allocation Details'!$A$18:$L$205, MATCH("Misc ID", 'E4 TB Allocation Details'!$A$18:$L$18, 0),FALSE), 'E2 Allocators'!$B$15:$W$361, MATCH('O5 Details by Class &amp; Accounts'!AY$18, 'E2 Allocators'!$B$15:$W$15, 0),FALSE)*$E45)</f>
        <v>0</v>
      </c>
      <c r="AZ45" s="1411">
        <f>IF(ISERROR(VLOOKUP(VLOOKUP($A45, 'E4 TB Allocation Details'!$A$18:$L$205, MATCH("Misc ID", 'E4 TB Allocation Details'!$A$18:$L$18, 0),FALSE), 'E2 Allocators'!$B$15:$W$361, MATCH('O5 Details by Class &amp; Accounts'!AZ$18, 'E2 Allocators'!$B$15:$W$15, 0),FALSE)*$E45), 0, VLOOKUP(VLOOKUP($A45, 'E4 TB Allocation Details'!$A$18:$L$205, MATCH("Misc ID", 'E4 TB Allocation Details'!$A$18:$L$18, 0),FALSE), 'E2 Allocators'!$B$15:$W$361, MATCH('O5 Details by Class &amp; Accounts'!AZ$18, 'E2 Allocators'!$B$15:$W$15, 0),FALSE)*$E45)</f>
        <v>0</v>
      </c>
      <c r="BA45" s="1411">
        <f>IF(ISERROR(VLOOKUP(VLOOKUP($A45, 'E4 TB Allocation Details'!$A$18:$L$205, MATCH("Misc ID", 'E4 TB Allocation Details'!$A$18:$L$18, 0),FALSE), 'E2 Allocators'!$B$15:$W$361, MATCH('O5 Details by Class &amp; Accounts'!BA$18, 'E2 Allocators'!$B$15:$W$15, 0),FALSE)*$E45), 0, VLOOKUP(VLOOKUP($A45, 'E4 TB Allocation Details'!$A$18:$L$205, MATCH("Misc ID", 'E4 TB Allocation Details'!$A$18:$L$18, 0),FALSE), 'E2 Allocators'!$B$15:$W$361, MATCH('O5 Details by Class &amp; Accounts'!BA$18, 'E2 Allocators'!$B$15:$W$15, 0),FALSE)*$E45)</f>
        <v>0</v>
      </c>
      <c r="BB45" s="1411">
        <f>IF(ISERROR(VLOOKUP(VLOOKUP($A45, 'E4 TB Allocation Details'!$A$18:$L$205, MATCH("Misc ID", 'E4 TB Allocation Details'!$A$18:$L$18, 0),FALSE), 'E2 Allocators'!$B$15:$W$361, MATCH('O5 Details by Class &amp; Accounts'!BB$18, 'E2 Allocators'!$B$15:$W$15, 0),FALSE)*$E45), 0, VLOOKUP(VLOOKUP($A45, 'E4 TB Allocation Details'!$A$18:$L$205, MATCH("Misc ID", 'E4 TB Allocation Details'!$A$18:$L$18, 0),FALSE), 'E2 Allocators'!$B$15:$W$361, MATCH('O5 Details by Class &amp; Accounts'!BB$18, 'E2 Allocators'!$B$15:$W$15, 0),FALSE)*$E45)</f>
        <v>0</v>
      </c>
      <c r="BC45" s="1411">
        <f>IF(ISERROR(VLOOKUP(VLOOKUP($A45, 'E4 TB Allocation Details'!$A$18:$L$205, MATCH("Misc ID", 'E4 TB Allocation Details'!$A$18:$L$18, 0),FALSE), 'E2 Allocators'!$B$15:$W$361, MATCH('O5 Details by Class &amp; Accounts'!BC$18, 'E2 Allocators'!$B$15:$W$15, 0),FALSE)*$E45), 0, VLOOKUP(VLOOKUP($A45, 'E4 TB Allocation Details'!$A$18:$L$205, MATCH("Misc ID", 'E4 TB Allocation Details'!$A$18:$L$18, 0),FALSE), 'E2 Allocators'!$B$15:$W$361, MATCH('O5 Details by Class &amp; Accounts'!BC$18, 'E2 Allocators'!$B$15:$W$15, 0),FALSE)*$E45)</f>
        <v>0</v>
      </c>
      <c r="BD45" s="1411">
        <f>IF(ISERROR(VLOOKUP(VLOOKUP($A45, 'E4 TB Allocation Details'!$A$18:$L$205, MATCH("Misc ID", 'E4 TB Allocation Details'!$A$18:$L$18, 0),FALSE), 'E2 Allocators'!$B$15:$W$361, MATCH('O5 Details by Class &amp; Accounts'!BD$18, 'E2 Allocators'!$B$15:$W$15, 0),FALSE)*$E45), 0, VLOOKUP(VLOOKUP($A45, 'E4 TB Allocation Details'!$A$18:$L$205, MATCH("Misc ID", 'E4 TB Allocation Details'!$A$18:$L$18, 0),FALSE), 'E2 Allocators'!$B$15:$W$361, MATCH('O5 Details by Class &amp; Accounts'!BD$18, 'E2 Allocators'!$B$15:$W$15, 0),FALSE)*$E45)</f>
        <v>0</v>
      </c>
      <c r="BE45" s="1411">
        <f>IF(ISERROR(VLOOKUP(VLOOKUP($A45, 'E4 TB Allocation Details'!$A$18:$L$205, MATCH("Misc ID", 'E4 TB Allocation Details'!$A$18:$L$18, 0),FALSE), 'E2 Allocators'!$B$15:$W$361, MATCH('O5 Details by Class &amp; Accounts'!BE$18, 'E2 Allocators'!$B$15:$W$15, 0),FALSE)*$E45), 0, VLOOKUP(VLOOKUP($A45, 'E4 TB Allocation Details'!$A$18:$L$205, MATCH("Misc ID", 'E4 TB Allocation Details'!$A$18:$L$18, 0),FALSE), 'E2 Allocators'!$B$15:$W$361, MATCH('O5 Details by Class &amp; Accounts'!BE$18, 'E2 Allocators'!$B$15:$W$15, 0),FALSE)*$E45)</f>
        <v>0</v>
      </c>
      <c r="BF45" s="1411">
        <f>IF(ISERROR(VLOOKUP(VLOOKUP($A45, 'E4 TB Allocation Details'!$A$18:$L$205, MATCH("Misc ID", 'E4 TB Allocation Details'!$A$18:$L$18, 0),FALSE), 'E2 Allocators'!$B$15:$W$361, MATCH('O5 Details by Class &amp; Accounts'!BF$18, 'E2 Allocators'!$B$15:$W$15, 0),FALSE)*$E45), 0, VLOOKUP(VLOOKUP($A45, 'E4 TB Allocation Details'!$A$18:$L$205, MATCH("Misc ID", 'E4 TB Allocation Details'!$A$18:$L$18, 0),FALSE), 'E2 Allocators'!$B$15:$W$361, MATCH('O5 Details by Class &amp; Accounts'!BF$18, 'E2 Allocators'!$B$15:$W$15, 0),FALSE)*$E45)</f>
        <v>0</v>
      </c>
      <c r="BG45" s="1411">
        <f>IF(ISERROR(VLOOKUP(VLOOKUP($A45, 'E4 TB Allocation Details'!$A$18:$L$205, MATCH("Misc ID", 'E4 TB Allocation Details'!$A$18:$L$18, 0),FALSE), 'E2 Allocators'!$B$15:$W$361, MATCH('O5 Details by Class &amp; Accounts'!BG$18, 'E2 Allocators'!$B$15:$W$15, 0),FALSE)*$E45), 0, VLOOKUP(VLOOKUP($A45, 'E4 TB Allocation Details'!$A$18:$L$205, MATCH("Misc ID", 'E4 TB Allocation Details'!$A$18:$L$18, 0),FALSE), 'E2 Allocators'!$B$15:$W$361, MATCH('O5 Details by Class &amp; Accounts'!BG$18, 'E2 Allocators'!$B$15:$W$15, 0),FALSE)*$E45)</f>
        <v>0</v>
      </c>
      <c r="BH45" s="1411">
        <f>IF(ISERROR(VLOOKUP(VLOOKUP($A45, 'E4 TB Allocation Details'!$A$18:$L$205, MATCH("Misc ID", 'E4 TB Allocation Details'!$A$18:$L$18, 0),FALSE), 'E2 Allocators'!$B$15:$W$361, MATCH('O5 Details by Class &amp; Accounts'!BH$18, 'E2 Allocators'!$B$15:$W$15, 0),FALSE)*$E45), 0, VLOOKUP(VLOOKUP($A45, 'E4 TB Allocation Details'!$A$18:$L$205, MATCH("Misc ID", 'E4 TB Allocation Details'!$A$18:$L$18, 0),FALSE), 'E2 Allocators'!$B$15:$W$361, MATCH('O5 Details by Class &amp; Accounts'!BH$18, 'E2 Allocators'!$B$15:$W$15, 0),FALSE)*$E45)</f>
        <v>0</v>
      </c>
      <c r="BI45" s="1411">
        <f>IF(ISERROR(VLOOKUP(VLOOKUP($A45, 'E4 TB Allocation Details'!$A$18:$L$205, MATCH("Misc ID", 'E4 TB Allocation Details'!$A$18:$L$18, 0),FALSE), 'E2 Allocators'!$B$15:$W$361, MATCH('O5 Details by Class &amp; Accounts'!BI$18, 'E2 Allocators'!$B$15:$W$15, 0),FALSE)*$E45), 0, VLOOKUP(VLOOKUP($A45, 'E4 TB Allocation Details'!$A$18:$L$205, MATCH("Misc ID", 'E4 TB Allocation Details'!$A$18:$L$18, 0),FALSE), 'E2 Allocators'!$B$15:$W$361, MATCH('O5 Details by Class &amp; Accounts'!BI$18, 'E2 Allocators'!$B$15:$W$15, 0),FALSE)*$E45)</f>
        <v>0</v>
      </c>
      <c r="BJ45" s="1411">
        <f>IF(ISERROR(VLOOKUP(VLOOKUP($A45, 'E4 TB Allocation Details'!$A$18:$L$205, MATCH("Misc ID", 'E4 TB Allocation Details'!$A$18:$L$18, 0),FALSE), 'E2 Allocators'!$B$15:$W$361, MATCH('O5 Details by Class &amp; Accounts'!BJ$18, 'E2 Allocators'!$B$15:$W$15, 0),FALSE)*$E45), 0, VLOOKUP(VLOOKUP($A45, 'E4 TB Allocation Details'!$A$18:$L$205, MATCH("Misc ID", 'E4 TB Allocation Details'!$A$18:$L$18, 0),FALSE), 'E2 Allocators'!$B$15:$W$361, MATCH('O5 Details by Class &amp; Accounts'!BJ$18, 'E2 Allocators'!$B$15:$W$15, 0),FALSE)*$E45)</f>
        <v>0</v>
      </c>
      <c r="BK45" s="1411">
        <f>IF(ISERROR(VLOOKUP(VLOOKUP($A45, 'E4 TB Allocation Details'!$A$18:$L$205, MATCH("Misc ID", 'E4 TB Allocation Details'!$A$18:$L$18, 0),FALSE), 'E2 Allocators'!$B$15:$W$361, MATCH('O5 Details by Class &amp; Accounts'!BK$18, 'E2 Allocators'!$B$15:$W$15, 0),FALSE)*$E45), 0, VLOOKUP(VLOOKUP($A45, 'E4 TB Allocation Details'!$A$18:$L$205, MATCH("Misc ID", 'E4 TB Allocation Details'!$A$18:$L$18, 0),FALSE), 'E2 Allocators'!$B$15:$W$361, MATCH('O5 Details by Class &amp; Accounts'!BK$18, 'E2 Allocators'!$B$15:$W$15, 0),FALSE)*$E45)</f>
        <v>0</v>
      </c>
      <c r="BL45" s="1411">
        <f>IF(ISERROR(VLOOKUP(VLOOKUP($A45, 'E4 TB Allocation Details'!$A$18:$L$205, MATCH("Misc ID", 'E4 TB Allocation Details'!$A$18:$L$18, 0),FALSE), 'E2 Allocators'!$B$15:$W$361, MATCH('O5 Details by Class &amp; Accounts'!BL$18, 'E2 Allocators'!$B$15:$W$15, 0),FALSE)*$E45), 0, VLOOKUP(VLOOKUP($A45, 'E4 TB Allocation Details'!$A$18:$L$205, MATCH("Misc ID", 'E4 TB Allocation Details'!$A$18:$L$18, 0),FALSE), 'E2 Allocators'!$B$15:$W$361, MATCH('O5 Details by Class &amp; Accounts'!BL$18, 'E2 Allocators'!$B$15:$W$15, 0),FALSE)*$E45)</f>
        <v>0</v>
      </c>
      <c r="BM45" s="1411">
        <f>IF(ISERROR(VLOOKUP(VLOOKUP($A45, 'E4 TB Allocation Details'!$A$18:$L$205, MATCH("Misc ID", 'E4 TB Allocation Details'!$A$18:$L$18, 0),FALSE), 'E2 Allocators'!$B$15:$W$361, MATCH('O5 Details by Class &amp; Accounts'!BM$18, 'E2 Allocators'!$B$15:$W$15, 0),FALSE)*$E45), 0, VLOOKUP(VLOOKUP($A45, 'E4 TB Allocation Details'!$A$18:$L$205, MATCH("Misc ID", 'E4 TB Allocation Details'!$A$18:$L$18, 0),FALSE), 'E2 Allocators'!$B$15:$W$361, MATCH('O5 Details by Class &amp; Accounts'!BM$18, 'E2 Allocators'!$B$15:$W$15, 0),FALSE)*$E45)</f>
        <v>0</v>
      </c>
      <c r="BN45" s="1411">
        <f>IF(ISERROR(VLOOKUP(VLOOKUP($A45, 'E4 TB Allocation Details'!$A$18:$L$205, MATCH("Misc ID", 'E4 TB Allocation Details'!$A$18:$L$18, 0),FALSE), 'E2 Allocators'!$B$15:$W$361, MATCH('O5 Details by Class &amp; Accounts'!BN$18, 'E2 Allocators'!$B$15:$W$15, 0),FALSE)*$E45), 0, VLOOKUP(VLOOKUP($A45, 'E4 TB Allocation Details'!$A$18:$L$205, MATCH("Misc ID", 'E4 TB Allocation Details'!$A$18:$L$18, 0),FALSE), 'E2 Allocators'!$B$15:$W$361, MATCH('O5 Details by Class &amp; Accounts'!BN$18, 'E2 Allocators'!$B$15:$W$15, 0),FALSE)*$E45)</f>
        <v>0</v>
      </c>
      <c r="BO45" s="1411">
        <f>IF(ISERROR(VLOOKUP(VLOOKUP($A45, 'E4 TB Allocation Details'!$A$18:$L$205, MATCH("Misc ID", 'E4 TB Allocation Details'!$A$18:$L$18, 0),FALSE), 'E2 Allocators'!$B$15:$W$361, MATCH('O5 Details by Class &amp; Accounts'!BO$18, 'E2 Allocators'!$B$15:$W$15, 0),FALSE)*$E45), 0, VLOOKUP(VLOOKUP($A45, 'E4 TB Allocation Details'!$A$18:$L$205, MATCH("Misc ID", 'E4 TB Allocation Details'!$A$18:$L$18, 0),FALSE), 'E2 Allocators'!$B$15:$W$361, MATCH('O5 Details by Class &amp; Accounts'!BO$18, 'E2 Allocators'!$B$15:$W$15, 0),FALSE)*$E45)</f>
        <v>0</v>
      </c>
      <c r="BP45" s="1411">
        <f>IF(ISERROR(VLOOKUP(VLOOKUP($A45, 'E4 TB Allocation Details'!$A$18:$L$205, MATCH("Misc ID", 'E4 TB Allocation Details'!$A$18:$L$18, 0),FALSE), 'E2 Allocators'!$B$15:$W$361, MATCH('O5 Details by Class &amp; Accounts'!BP$18, 'E2 Allocators'!$B$15:$W$15, 0),FALSE)*$E45), 0, VLOOKUP(VLOOKUP($A45, 'E4 TB Allocation Details'!$A$18:$L$205, MATCH("Misc ID", 'E4 TB Allocation Details'!$A$18:$L$18, 0),FALSE), 'E2 Allocators'!$B$15:$W$361, MATCH('O5 Details by Class &amp; Accounts'!BP$18, 'E2 Allocators'!$B$15:$W$15, 0),FALSE)*$E45)</f>
        <v>0</v>
      </c>
      <c r="BQ45" s="1411">
        <f>IF(ISERROR(VLOOKUP(VLOOKUP($A45, 'E4 TB Allocation Details'!$A$18:$L$205, MATCH("Misc ID", 'E4 TB Allocation Details'!$A$18:$L$18, 0),FALSE), 'E2 Allocators'!$B$15:$W$361, MATCH('O5 Details by Class &amp; Accounts'!BQ$18, 'E2 Allocators'!$B$15:$W$15, 0),FALSE)*$E45), 0, VLOOKUP(VLOOKUP($A45, 'E4 TB Allocation Details'!$A$18:$L$205, MATCH("Misc ID", 'E4 TB Allocation Details'!$A$18:$L$18, 0),FALSE), 'E2 Allocators'!$B$15:$W$361, MATCH('O5 Details by Class &amp; Accounts'!BQ$18, 'E2 Allocators'!$B$15:$W$15, 0),FALSE)*$E45)</f>
        <v>0</v>
      </c>
      <c r="BR45" s="1411">
        <f>IF(ISERROR(VLOOKUP(VLOOKUP($A45, 'E4 TB Allocation Details'!$A$18:$L$205, MATCH("Misc ID", 'E4 TB Allocation Details'!$A$18:$L$18, 0),FALSE), 'E2 Allocators'!$B$15:$W$361, MATCH('O5 Details by Class &amp; Accounts'!BR$18, 'E2 Allocators'!$B$15:$W$15, 0),FALSE)*$E45), 0, VLOOKUP(VLOOKUP($A45, 'E4 TB Allocation Details'!$A$18:$L$205, MATCH("Misc ID", 'E4 TB Allocation Details'!$A$18:$L$18, 0),FALSE), 'E2 Allocators'!$B$15:$W$361, MATCH('O5 Details by Class &amp; Accounts'!BR$18, 'E2 Allocators'!$B$15:$W$15, 0),FALSE)*$E45)</f>
        <v>0</v>
      </c>
      <c r="BS45" s="1411">
        <f t="shared" si="3"/>
        <v>0</v>
      </c>
      <c r="BT45" s="1411">
        <f>IF(ISERROR(VLOOKUP(VLOOKUP($A45, 'E4 TB Allocation Details'!$A$18:$L$205, MATCH("A &amp; G ID", 'E4 TB Allocation Details'!$A$18:$L$18, 0),FALSE), 'E2 Allocators'!$B$15:$W$361, MATCH('O5 Details by Class &amp; Accounts'!BT$18, 'E2 Allocators'!$B$15:$W$15, 0),FALSE)*$E45), 0, VLOOKUP(VLOOKUP($A45, 'E4 TB Allocation Details'!$A$18:$L$205, MATCH("A &amp; G ID", 'E4 TB Allocation Details'!$A$18:$L$18, 0),FALSE), 'E2 Allocators'!$B$15:$W$361, MATCH('O5 Details by Class &amp; Accounts'!BT$18, 'E2 Allocators'!$B$15:$W$15, 0),FALSE)*$E45)</f>
        <v>0</v>
      </c>
      <c r="BU45" s="1411">
        <f>IF(ISERROR(VLOOKUP(VLOOKUP($A45, 'E4 TB Allocation Details'!$A$18:$L$205, MATCH("A &amp; G ID", 'E4 TB Allocation Details'!$A$18:$L$18, 0),FALSE), 'E2 Allocators'!$B$15:$W$361, MATCH('O5 Details by Class &amp; Accounts'!BU$18, 'E2 Allocators'!$B$15:$W$15, 0),FALSE)*$E45), 0, VLOOKUP(VLOOKUP($A45, 'E4 TB Allocation Details'!$A$18:$L$205, MATCH("A &amp; G ID", 'E4 TB Allocation Details'!$A$18:$L$18, 0),FALSE), 'E2 Allocators'!$B$15:$W$361, MATCH('O5 Details by Class &amp; Accounts'!BU$18, 'E2 Allocators'!$B$15:$W$15, 0),FALSE)*$E45)</f>
        <v>0</v>
      </c>
      <c r="BV45" s="1411">
        <f>IF(ISERROR(VLOOKUP(VLOOKUP($A45, 'E4 TB Allocation Details'!$A$18:$L$205, MATCH("A &amp; G ID", 'E4 TB Allocation Details'!$A$18:$L$18, 0),FALSE), 'E2 Allocators'!$B$15:$W$361, MATCH('O5 Details by Class &amp; Accounts'!BV$18, 'E2 Allocators'!$B$15:$W$15, 0),FALSE)*$E45), 0, VLOOKUP(VLOOKUP($A45, 'E4 TB Allocation Details'!$A$18:$L$205, MATCH("A &amp; G ID", 'E4 TB Allocation Details'!$A$18:$L$18, 0),FALSE), 'E2 Allocators'!$B$15:$W$361, MATCH('O5 Details by Class &amp; Accounts'!BV$18, 'E2 Allocators'!$B$15:$W$15, 0),FALSE)*$E45)</f>
        <v>0</v>
      </c>
      <c r="BW45" s="1411">
        <f>IF(ISERROR(VLOOKUP(VLOOKUP($A45, 'E4 TB Allocation Details'!$A$18:$L$205, MATCH("A &amp; G ID", 'E4 TB Allocation Details'!$A$18:$L$18, 0),FALSE), 'E2 Allocators'!$B$15:$W$361, MATCH('O5 Details by Class &amp; Accounts'!BW$18, 'E2 Allocators'!$B$15:$W$15, 0),FALSE)*$E45), 0, VLOOKUP(VLOOKUP($A45, 'E4 TB Allocation Details'!$A$18:$L$205, MATCH("A &amp; G ID", 'E4 TB Allocation Details'!$A$18:$L$18, 0),FALSE), 'E2 Allocators'!$B$15:$W$361, MATCH('O5 Details by Class &amp; Accounts'!BW$18, 'E2 Allocators'!$B$15:$W$15, 0),FALSE)*$E45)</f>
        <v>0</v>
      </c>
      <c r="BX45" s="1411">
        <f>IF(ISERROR(VLOOKUP(VLOOKUP($A45, 'E4 TB Allocation Details'!$A$18:$L$205, MATCH("A &amp; G ID", 'E4 TB Allocation Details'!$A$18:$L$18, 0),FALSE), 'E2 Allocators'!$B$15:$W$361, MATCH('O5 Details by Class &amp; Accounts'!BX$18, 'E2 Allocators'!$B$15:$W$15, 0),FALSE)*$E45), 0, VLOOKUP(VLOOKUP($A45, 'E4 TB Allocation Details'!$A$18:$L$205, MATCH("A &amp; G ID", 'E4 TB Allocation Details'!$A$18:$L$18, 0),FALSE), 'E2 Allocators'!$B$15:$W$361, MATCH('O5 Details by Class &amp; Accounts'!BX$18, 'E2 Allocators'!$B$15:$W$15, 0),FALSE)*$E45)</f>
        <v>0</v>
      </c>
      <c r="BY45" s="1411">
        <f>IF(ISERROR(VLOOKUP(VLOOKUP($A45, 'E4 TB Allocation Details'!$A$18:$L$205, MATCH("A &amp; G ID", 'E4 TB Allocation Details'!$A$18:$L$18, 0),FALSE), 'E2 Allocators'!$B$15:$W$361, MATCH('O5 Details by Class &amp; Accounts'!BY$18, 'E2 Allocators'!$B$15:$W$15, 0),FALSE)*$E45), 0, VLOOKUP(VLOOKUP($A45, 'E4 TB Allocation Details'!$A$18:$L$205, MATCH("A &amp; G ID", 'E4 TB Allocation Details'!$A$18:$L$18, 0),FALSE), 'E2 Allocators'!$B$15:$W$361, MATCH('O5 Details by Class &amp; Accounts'!BY$18, 'E2 Allocators'!$B$15:$W$15, 0),FALSE)*$E45)</f>
        <v>0</v>
      </c>
      <c r="BZ45" s="1411">
        <f>IF(ISERROR(VLOOKUP(VLOOKUP($A45, 'E4 TB Allocation Details'!$A$18:$L$205, MATCH("A &amp; G ID", 'E4 TB Allocation Details'!$A$18:$L$18, 0),FALSE), 'E2 Allocators'!$B$15:$W$361, MATCH('O5 Details by Class &amp; Accounts'!BZ$18, 'E2 Allocators'!$B$15:$W$15, 0),FALSE)*$E45), 0, VLOOKUP(VLOOKUP($A45, 'E4 TB Allocation Details'!$A$18:$L$205, MATCH("A &amp; G ID", 'E4 TB Allocation Details'!$A$18:$L$18, 0),FALSE), 'E2 Allocators'!$B$15:$W$361, MATCH('O5 Details by Class &amp; Accounts'!BZ$18, 'E2 Allocators'!$B$15:$W$15, 0),FALSE)*$E45)</f>
        <v>0</v>
      </c>
      <c r="CA45" s="1411">
        <f>IF(ISERROR(VLOOKUP(VLOOKUP($A45, 'E4 TB Allocation Details'!$A$18:$L$205, MATCH("A &amp; G ID", 'E4 TB Allocation Details'!$A$18:$L$18, 0),FALSE), 'E2 Allocators'!$B$15:$W$361, MATCH('O5 Details by Class &amp; Accounts'!CA$18, 'E2 Allocators'!$B$15:$W$15, 0),FALSE)*$E45), 0, VLOOKUP(VLOOKUP($A45, 'E4 TB Allocation Details'!$A$18:$L$205, MATCH("A &amp; G ID", 'E4 TB Allocation Details'!$A$18:$L$18, 0),FALSE), 'E2 Allocators'!$B$15:$W$361, MATCH('O5 Details by Class &amp; Accounts'!CA$18, 'E2 Allocators'!$B$15:$W$15, 0),FALSE)*$E45)</f>
        <v>0</v>
      </c>
      <c r="CB45" s="1411">
        <f>IF(ISERROR(VLOOKUP(VLOOKUP($A45, 'E4 TB Allocation Details'!$A$18:$L$205, MATCH("A &amp; G ID", 'E4 TB Allocation Details'!$A$18:$L$18, 0),FALSE), 'E2 Allocators'!$B$15:$W$361, MATCH('O5 Details by Class &amp; Accounts'!CB$18, 'E2 Allocators'!$B$15:$W$15, 0),FALSE)*$E45), 0, VLOOKUP(VLOOKUP($A45, 'E4 TB Allocation Details'!$A$18:$L$205, MATCH("A &amp; G ID", 'E4 TB Allocation Details'!$A$18:$L$18, 0),FALSE), 'E2 Allocators'!$B$15:$W$361, MATCH('O5 Details by Class &amp; Accounts'!CB$18, 'E2 Allocators'!$B$15:$W$15, 0),FALSE)*$E45)</f>
        <v>0</v>
      </c>
      <c r="CC45" s="1411">
        <f>IF(ISERROR(VLOOKUP(VLOOKUP($A45, 'E4 TB Allocation Details'!$A$18:$L$205, MATCH("A &amp; G ID", 'E4 TB Allocation Details'!$A$18:$L$18, 0),FALSE), 'E2 Allocators'!$B$15:$W$361, MATCH('O5 Details by Class &amp; Accounts'!CC$18, 'E2 Allocators'!$B$15:$W$15, 0),FALSE)*$E45), 0, VLOOKUP(VLOOKUP($A45, 'E4 TB Allocation Details'!$A$18:$L$205, MATCH("A &amp; G ID", 'E4 TB Allocation Details'!$A$18:$L$18, 0),FALSE), 'E2 Allocators'!$B$15:$W$361, MATCH('O5 Details by Class &amp; Accounts'!CC$18, 'E2 Allocators'!$B$15:$W$15, 0),FALSE)*$E45)</f>
        <v>0</v>
      </c>
      <c r="CD45" s="1411">
        <f>IF(ISERROR(VLOOKUP(VLOOKUP($A45, 'E4 TB Allocation Details'!$A$18:$L$205, MATCH("A &amp; G ID", 'E4 TB Allocation Details'!$A$18:$L$18, 0),FALSE), 'E2 Allocators'!$B$15:$W$361, MATCH('O5 Details by Class &amp; Accounts'!CD$18, 'E2 Allocators'!$B$15:$W$15, 0),FALSE)*$E45), 0, VLOOKUP(VLOOKUP($A45, 'E4 TB Allocation Details'!$A$18:$L$205, MATCH("A &amp; G ID", 'E4 TB Allocation Details'!$A$18:$L$18, 0),FALSE), 'E2 Allocators'!$B$15:$W$361, MATCH('O5 Details by Class &amp; Accounts'!CD$18, 'E2 Allocators'!$B$15:$W$15, 0),FALSE)*$E45)</f>
        <v>0</v>
      </c>
      <c r="CE45" s="1411">
        <f>IF(ISERROR(VLOOKUP(VLOOKUP($A45, 'E4 TB Allocation Details'!$A$18:$L$205, MATCH("A &amp; G ID", 'E4 TB Allocation Details'!$A$18:$L$18, 0),FALSE), 'E2 Allocators'!$B$15:$W$361, MATCH('O5 Details by Class &amp; Accounts'!CE$18, 'E2 Allocators'!$B$15:$W$15, 0),FALSE)*$E45), 0, VLOOKUP(VLOOKUP($A45, 'E4 TB Allocation Details'!$A$18:$L$205, MATCH("A &amp; G ID", 'E4 TB Allocation Details'!$A$18:$L$18, 0),FALSE), 'E2 Allocators'!$B$15:$W$361, MATCH('O5 Details by Class &amp; Accounts'!CE$18, 'E2 Allocators'!$B$15:$W$15, 0),FALSE)*$E45)</f>
        <v>0</v>
      </c>
      <c r="CF45" s="1411">
        <f>IF(ISERROR(VLOOKUP(VLOOKUP($A45, 'E4 TB Allocation Details'!$A$18:$L$205, MATCH("A &amp; G ID", 'E4 TB Allocation Details'!$A$18:$L$18, 0),FALSE), 'E2 Allocators'!$B$15:$W$361, MATCH('O5 Details by Class &amp; Accounts'!CF$18, 'E2 Allocators'!$B$15:$W$15, 0),FALSE)*$E45), 0, VLOOKUP(VLOOKUP($A45, 'E4 TB Allocation Details'!$A$18:$L$205, MATCH("A &amp; G ID", 'E4 TB Allocation Details'!$A$18:$L$18, 0),FALSE), 'E2 Allocators'!$B$15:$W$361, MATCH('O5 Details by Class &amp; Accounts'!CF$18, 'E2 Allocators'!$B$15:$W$15, 0),FALSE)*$E45)</f>
        <v>0</v>
      </c>
      <c r="CG45" s="1411">
        <f>IF(ISERROR(VLOOKUP(VLOOKUP($A45, 'E4 TB Allocation Details'!$A$18:$L$205, MATCH("A &amp; G ID", 'E4 TB Allocation Details'!$A$18:$L$18, 0),FALSE), 'E2 Allocators'!$B$15:$W$361, MATCH('O5 Details by Class &amp; Accounts'!CG$18, 'E2 Allocators'!$B$15:$W$15, 0),FALSE)*$E45), 0, VLOOKUP(VLOOKUP($A45, 'E4 TB Allocation Details'!$A$18:$L$205, MATCH("A &amp; G ID", 'E4 TB Allocation Details'!$A$18:$L$18, 0),FALSE), 'E2 Allocators'!$B$15:$W$361, MATCH('O5 Details by Class &amp; Accounts'!CG$18, 'E2 Allocators'!$B$15:$W$15, 0),FALSE)*$E45)</f>
        <v>0</v>
      </c>
      <c r="CH45" s="1411">
        <f>IF(ISERROR(VLOOKUP(VLOOKUP($A45, 'E4 TB Allocation Details'!$A$18:$L$205, MATCH("A &amp; G ID", 'E4 TB Allocation Details'!$A$18:$L$18, 0),FALSE), 'E2 Allocators'!$B$15:$W$361, MATCH('O5 Details by Class &amp; Accounts'!CH$18, 'E2 Allocators'!$B$15:$W$15, 0),FALSE)*$E45), 0, VLOOKUP(VLOOKUP($A45, 'E4 TB Allocation Details'!$A$18:$L$205, MATCH("A &amp; G ID", 'E4 TB Allocation Details'!$A$18:$L$18, 0),FALSE), 'E2 Allocators'!$B$15:$W$361, MATCH('O5 Details by Class &amp; Accounts'!CH$18, 'E2 Allocators'!$B$15:$W$15, 0),FALSE)*$E45)</f>
        <v>0</v>
      </c>
      <c r="CI45" s="1411">
        <f>IF(ISERROR(VLOOKUP(VLOOKUP($A45, 'E4 TB Allocation Details'!$A$18:$L$205, MATCH("A &amp; G ID", 'E4 TB Allocation Details'!$A$18:$L$18, 0),FALSE), 'E2 Allocators'!$B$15:$W$361, MATCH('O5 Details by Class &amp; Accounts'!CI$18, 'E2 Allocators'!$B$15:$W$15, 0),FALSE)*$E45), 0, VLOOKUP(VLOOKUP($A45, 'E4 TB Allocation Details'!$A$18:$L$205, MATCH("A &amp; G ID", 'E4 TB Allocation Details'!$A$18:$L$18, 0),FALSE), 'E2 Allocators'!$B$15:$W$361, MATCH('O5 Details by Class &amp; Accounts'!CI$18, 'E2 Allocators'!$B$15:$W$15, 0),FALSE)*$E45)</f>
        <v>0</v>
      </c>
      <c r="CJ45" s="1411">
        <f>IF(ISERROR(VLOOKUP(VLOOKUP($A45, 'E4 TB Allocation Details'!$A$18:$L$205, MATCH("A &amp; G ID", 'E4 TB Allocation Details'!$A$18:$L$18, 0),FALSE), 'E2 Allocators'!$B$15:$W$361, MATCH('O5 Details by Class &amp; Accounts'!CJ$18, 'E2 Allocators'!$B$15:$W$15, 0),FALSE)*$E45), 0, VLOOKUP(VLOOKUP($A45, 'E4 TB Allocation Details'!$A$18:$L$205, MATCH("A &amp; G ID", 'E4 TB Allocation Details'!$A$18:$L$18, 0),FALSE), 'E2 Allocators'!$B$15:$W$361, MATCH('O5 Details by Class &amp; Accounts'!CJ$18, 'E2 Allocators'!$B$15:$W$15, 0),FALSE)*$E45)</f>
        <v>0</v>
      </c>
      <c r="CK45" s="1411">
        <f>IF(ISERROR(VLOOKUP(VLOOKUP($A45, 'E4 TB Allocation Details'!$A$18:$L$205, MATCH("A &amp; G ID", 'E4 TB Allocation Details'!$A$18:$L$18, 0),FALSE), 'E2 Allocators'!$B$15:$W$361, MATCH('O5 Details by Class &amp; Accounts'!CK$18, 'E2 Allocators'!$B$15:$W$15, 0),FALSE)*$E45), 0, VLOOKUP(VLOOKUP($A45, 'E4 TB Allocation Details'!$A$18:$L$205, MATCH("A &amp; G ID", 'E4 TB Allocation Details'!$A$18:$L$18, 0),FALSE), 'E2 Allocators'!$B$15:$W$361, MATCH('O5 Details by Class &amp; Accounts'!CK$18, 'E2 Allocators'!$B$15:$W$15, 0),FALSE)*$E45)</f>
        <v>0</v>
      </c>
      <c r="CL45" s="1411">
        <f>IF(ISERROR(VLOOKUP(VLOOKUP($A45, 'E4 TB Allocation Details'!$A$18:$L$205, MATCH("A &amp; G ID", 'E4 TB Allocation Details'!$A$18:$L$18, 0),FALSE), 'E2 Allocators'!$B$15:$W$361, MATCH('O5 Details by Class &amp; Accounts'!CL$18, 'E2 Allocators'!$B$15:$W$15, 0),FALSE)*$E45), 0, VLOOKUP(VLOOKUP($A45, 'E4 TB Allocation Details'!$A$18:$L$205, MATCH("A &amp; G ID", 'E4 TB Allocation Details'!$A$18:$L$18, 0),FALSE), 'E2 Allocators'!$B$15:$W$361, MATCH('O5 Details by Class &amp; Accounts'!CL$18, 'E2 Allocators'!$B$15:$W$15, 0),FALSE)*$E45)</f>
        <v>0</v>
      </c>
      <c r="CM45" s="1411">
        <f>IF(ISERROR(VLOOKUP(VLOOKUP($A45, 'E4 TB Allocation Details'!$A$18:$L$205, MATCH("A &amp; G ID", 'E4 TB Allocation Details'!$A$18:$L$18, 0),FALSE), 'E2 Allocators'!$B$15:$W$361, MATCH('O5 Details by Class &amp; Accounts'!CM$18, 'E2 Allocators'!$B$15:$W$15, 0),FALSE)*$E45), 0, VLOOKUP(VLOOKUP($A45, 'E4 TB Allocation Details'!$A$18:$L$205, MATCH("A &amp; G ID", 'E4 TB Allocation Details'!$A$18:$L$18, 0),FALSE), 'E2 Allocators'!$B$15:$W$361, MATCH('O5 Details by Class &amp; Accounts'!CM$18, 'E2 Allocators'!$B$15:$W$15, 0),FALSE)*$E45)</f>
        <v>0</v>
      </c>
      <c r="CN45" s="1411">
        <f t="shared" si="5"/>
        <v>0</v>
      </c>
      <c r="CO45" s="1791">
        <f t="shared" si="4"/>
        <v>0</v>
      </c>
      <c r="CQ45" s="2086" t="e">
        <v>#N/A</v>
      </c>
    </row>
    <row r="46" spans="1:95" s="80" customFormat="1" ht="25.5">
      <c r="A46" s="1174" t="s">
        <v>1270</v>
      </c>
      <c r="B46" s="1175" t="s">
        <v>1060</v>
      </c>
      <c r="C46" s="1788">
        <f>IF(ISERROR(VLOOKUP($A46,'I3 TB Data'!$A$23:$H$458,MATCH('O5 Details by Class &amp; Accounts'!$C$18, 'I3 TB Data'!$A$23:$H$23,0),0)), 0, VLOOKUP($A46,'I3 TB Data'!$A$23:$H$458,MATCH('O5 Details by Class &amp; Accounts'!$C$18,'I3 TB Data'!$A$23:$H$23,0),0))</f>
        <v>0</v>
      </c>
      <c r="D46" s="1789">
        <f>'I4 BO ASSETS'!E43</f>
        <v>0</v>
      </c>
      <c r="E46" s="1788">
        <f t="shared" si="6"/>
        <v>0</v>
      </c>
      <c r="F46" s="1790">
        <f>IF(ISERROR(VLOOKUP($A46, 'E1 Categorization'!A33:E122, MATCH("Customer Component", 'E1 Categorization'!$A$33:$E$33,0), 0)), 0, IF(VLOOKUP($A46, 'E1 Categorization'!A33:E122, MATCH("Customer Component", 'E1 Categorization'!$A$33:$E$33,0), 0)=0, 'O5 Details by Class &amp; Accounts'!$E46, IF(AND(VLOOKUP($A46, 'E1 Categorization'!A33:E122, MATCH("Customer Component", 'E1 Categorization'!$A$33:$E$33,0), 0) &gt;0, VLOOKUP($A46, 'E1 Categorization'!A33:E122, MATCH("Customer Component", 'E1 Categorization'!$A$33:$E$33,0), 0)&lt;1), 'O5 Details by Class &amp; Accounts'!$E46*(1-VLOOKUP($A46, 'E1 Categorization'!A33:E122, MATCH("Customer Component", 'E1 Categorization'!$A$33:$E$33,0), 0)), 0)))</f>
        <v>0</v>
      </c>
      <c r="G46" s="1790">
        <f>IF(ISERROR(VLOOKUP($A46, 'E1 Categorization'!A33:E122, MATCH("Customer Component", 'E1 Categorization'!$A$33:$E$33,0), 0)),0, IF(VLOOKUP($A46, 'E1 Categorization'!A33:E122, MATCH("Customer Component", 'E1 Categorization'!$A$33:$E$33,0), 0)=0, 0, IF(AND(VLOOKUP($A46, 'E1 Categorization'!A33:E122, MATCH("Customer Component", 'E1 Categorization'!$A$33:$E$33,0), 0) &gt;0, VLOOKUP($A46, 'E1 Categorization'!A33:E122, MATCH("Customer Component", 'E1 Categorization'!$A$33:$E$33,0), 0)&lt;1), 'O5 Details by Class &amp; Accounts'!$E46*(VLOOKUP($A46, 'E1 Categorization'!A33:E122, MATCH("Customer Component", 'E1 Categorization'!$A$33:$E$33,0), 0)), 'O5 Details by Class &amp; Accounts'!$E46)))</f>
        <v>0</v>
      </c>
      <c r="H46" s="1411">
        <f t="shared" si="0"/>
        <v>0</v>
      </c>
      <c r="I46" s="1411">
        <f>IF(ISERROR(VLOOKUP(VLOOKUP($A46, 'E4 TB Allocation Details'!$A$18:$L$205, MATCH("Demand ID", 'E4 TB Allocation Details'!$A$18:$L$18, 0),FALSE), 'E2 Allocators'!$B$15:$W$361, MATCH('O5 Details by Class &amp; Accounts'!I$18, 'E2 Allocators'!$B$15:$W$15, 0),FALSE)*$F46), 0, VLOOKUP(VLOOKUP($A46, 'E4 TB Allocation Details'!$A$18:$L$205, MATCH("Demand ID", 'E4 TB Allocation Details'!$A$18:$L$18, 0),FALSE), 'E2 Allocators'!$B$15:$W$361, MATCH('O5 Details by Class &amp; Accounts'!I$18, 'E2 Allocators'!$B$15:$W$15, 0),FALSE)*$F46)</f>
        <v>0</v>
      </c>
      <c r="J46" s="1411">
        <f>IF(ISERROR(VLOOKUP(VLOOKUP($A46, 'E4 TB Allocation Details'!$A$18:$L$205, MATCH("Demand ID", 'E4 TB Allocation Details'!$A$18:$L$18, 0),FALSE), 'E2 Allocators'!$B$15:$W$361, MATCH('O5 Details by Class &amp; Accounts'!J$18, 'E2 Allocators'!$B$15:$W$15, 0),FALSE)*$F46), 0, VLOOKUP(VLOOKUP($A46, 'E4 TB Allocation Details'!$A$18:$L$205, MATCH("Demand ID", 'E4 TB Allocation Details'!$A$18:$L$18, 0),FALSE), 'E2 Allocators'!$B$15:$W$361, MATCH('O5 Details by Class &amp; Accounts'!J$18, 'E2 Allocators'!$B$15:$W$15, 0),FALSE)*$F46)</f>
        <v>0</v>
      </c>
      <c r="K46" s="1411">
        <f>IF(ISERROR(VLOOKUP(VLOOKUP($A46, 'E4 TB Allocation Details'!$A$18:$L$205, MATCH("Demand ID", 'E4 TB Allocation Details'!$A$18:$L$18, 0),FALSE), 'E2 Allocators'!$B$15:$W$361, MATCH('O5 Details by Class &amp; Accounts'!K$18, 'E2 Allocators'!$B$15:$W$15, 0),FALSE)*$F46), 0, VLOOKUP(VLOOKUP($A46, 'E4 TB Allocation Details'!$A$18:$L$205, MATCH("Demand ID", 'E4 TB Allocation Details'!$A$18:$L$18, 0),FALSE), 'E2 Allocators'!$B$15:$W$361, MATCH('O5 Details by Class &amp; Accounts'!K$18, 'E2 Allocators'!$B$15:$W$15, 0),FALSE)*$F46)</f>
        <v>0</v>
      </c>
      <c r="L46" s="1411">
        <f>IF(ISERROR(VLOOKUP(VLOOKUP($A46, 'E4 TB Allocation Details'!$A$18:$L$205, MATCH("Demand ID", 'E4 TB Allocation Details'!$A$18:$L$18, 0),FALSE), 'E2 Allocators'!$B$15:$W$361, MATCH('O5 Details by Class &amp; Accounts'!L$18, 'E2 Allocators'!$B$15:$W$15, 0),FALSE)*$F46), 0, VLOOKUP(VLOOKUP($A46, 'E4 TB Allocation Details'!$A$18:$L$205, MATCH("Demand ID", 'E4 TB Allocation Details'!$A$18:$L$18, 0),FALSE), 'E2 Allocators'!$B$15:$W$361, MATCH('O5 Details by Class &amp; Accounts'!L$18, 'E2 Allocators'!$B$15:$W$15, 0),FALSE)*$F46)</f>
        <v>0</v>
      </c>
      <c r="M46" s="1411">
        <f>IF(ISERROR(VLOOKUP(VLOOKUP($A46, 'E4 TB Allocation Details'!$A$18:$L$205, MATCH("Demand ID", 'E4 TB Allocation Details'!$A$18:$L$18, 0),FALSE), 'E2 Allocators'!$B$15:$W$361, MATCH('O5 Details by Class &amp; Accounts'!M$18, 'E2 Allocators'!$B$15:$W$15, 0),FALSE)*$F46), 0, VLOOKUP(VLOOKUP($A46, 'E4 TB Allocation Details'!$A$18:$L$205, MATCH("Demand ID", 'E4 TB Allocation Details'!$A$18:$L$18, 0),FALSE), 'E2 Allocators'!$B$15:$W$361, MATCH('O5 Details by Class &amp; Accounts'!M$18, 'E2 Allocators'!$B$15:$W$15, 0),FALSE)*$F46)</f>
        <v>0</v>
      </c>
      <c r="N46" s="1411">
        <f>IF(ISERROR(VLOOKUP(VLOOKUP($A46, 'E4 TB Allocation Details'!$A$18:$L$205, MATCH("Demand ID", 'E4 TB Allocation Details'!$A$18:$L$18, 0),FALSE), 'E2 Allocators'!$B$15:$W$361, MATCH('O5 Details by Class &amp; Accounts'!N$18, 'E2 Allocators'!$B$15:$W$15, 0),FALSE)*$F46), 0, VLOOKUP(VLOOKUP($A46, 'E4 TB Allocation Details'!$A$18:$L$205, MATCH("Demand ID", 'E4 TB Allocation Details'!$A$18:$L$18, 0),FALSE), 'E2 Allocators'!$B$15:$W$361, MATCH('O5 Details by Class &amp; Accounts'!N$18, 'E2 Allocators'!$B$15:$W$15, 0),FALSE)*$F46)</f>
        <v>0</v>
      </c>
      <c r="O46" s="1411">
        <f>IF(ISERROR(VLOOKUP(VLOOKUP($A46, 'E4 TB Allocation Details'!$A$18:$L$205, MATCH("Demand ID", 'E4 TB Allocation Details'!$A$18:$L$18, 0),FALSE), 'E2 Allocators'!$B$15:$W$361, MATCH('O5 Details by Class &amp; Accounts'!O$18, 'E2 Allocators'!$B$15:$W$15, 0),FALSE)*$F46), 0, VLOOKUP(VLOOKUP($A46, 'E4 TB Allocation Details'!$A$18:$L$205, MATCH("Demand ID", 'E4 TB Allocation Details'!$A$18:$L$18, 0),FALSE), 'E2 Allocators'!$B$15:$W$361, MATCH('O5 Details by Class &amp; Accounts'!O$18, 'E2 Allocators'!$B$15:$W$15, 0),FALSE)*$F46)</f>
        <v>0</v>
      </c>
      <c r="P46" s="1411">
        <f>IF(ISERROR(VLOOKUP(VLOOKUP($A46, 'E4 TB Allocation Details'!$A$18:$L$205, MATCH("Demand ID", 'E4 TB Allocation Details'!$A$18:$L$18, 0),FALSE), 'E2 Allocators'!$B$15:$W$361, MATCH('O5 Details by Class &amp; Accounts'!P$18, 'E2 Allocators'!$B$15:$W$15, 0),FALSE)*$F46), 0, VLOOKUP(VLOOKUP($A46, 'E4 TB Allocation Details'!$A$18:$L$205, MATCH("Demand ID", 'E4 TB Allocation Details'!$A$18:$L$18, 0),FALSE), 'E2 Allocators'!$B$15:$W$361, MATCH('O5 Details by Class &amp; Accounts'!P$18, 'E2 Allocators'!$B$15:$W$15, 0),FALSE)*$F46)</f>
        <v>0</v>
      </c>
      <c r="Q46" s="1411">
        <f>IF(ISERROR(VLOOKUP(VLOOKUP($A46, 'E4 TB Allocation Details'!$A$18:$L$205, MATCH("Demand ID", 'E4 TB Allocation Details'!$A$18:$L$18, 0),FALSE), 'E2 Allocators'!$B$15:$W$361, MATCH('O5 Details by Class &amp; Accounts'!Q$18, 'E2 Allocators'!$B$15:$W$15, 0),FALSE)*$F46), 0, VLOOKUP(VLOOKUP($A46, 'E4 TB Allocation Details'!$A$18:$L$205, MATCH("Demand ID", 'E4 TB Allocation Details'!$A$18:$L$18, 0),FALSE), 'E2 Allocators'!$B$15:$W$361, MATCH('O5 Details by Class &amp; Accounts'!Q$18, 'E2 Allocators'!$B$15:$W$15, 0),FALSE)*$F46)</f>
        <v>0</v>
      </c>
      <c r="R46" s="1411">
        <f>IF(ISERROR(VLOOKUP(VLOOKUP($A46, 'E4 TB Allocation Details'!$A$18:$L$205, MATCH("Demand ID", 'E4 TB Allocation Details'!$A$18:$L$18, 0),FALSE), 'E2 Allocators'!$B$15:$W$361, MATCH('O5 Details by Class &amp; Accounts'!R$18, 'E2 Allocators'!$B$15:$W$15, 0),FALSE)*$F46), 0, VLOOKUP(VLOOKUP($A46, 'E4 TB Allocation Details'!$A$18:$L$205, MATCH("Demand ID", 'E4 TB Allocation Details'!$A$18:$L$18, 0),FALSE), 'E2 Allocators'!$B$15:$W$361, MATCH('O5 Details by Class &amp; Accounts'!R$18, 'E2 Allocators'!$B$15:$W$15, 0),FALSE)*$F46)</f>
        <v>0</v>
      </c>
      <c r="S46" s="1411">
        <f>IF(ISERROR(VLOOKUP(VLOOKUP($A46, 'E4 TB Allocation Details'!$A$18:$L$205, MATCH("Demand ID", 'E4 TB Allocation Details'!$A$18:$L$18, 0),FALSE), 'E2 Allocators'!$B$15:$W$361, MATCH('O5 Details by Class &amp; Accounts'!S$18, 'E2 Allocators'!$B$15:$W$15, 0),FALSE)*$F46), 0, VLOOKUP(VLOOKUP($A46, 'E4 TB Allocation Details'!$A$18:$L$205, MATCH("Demand ID", 'E4 TB Allocation Details'!$A$18:$L$18, 0),FALSE), 'E2 Allocators'!$B$15:$W$361, MATCH('O5 Details by Class &amp; Accounts'!S$18, 'E2 Allocators'!$B$15:$W$15, 0),FALSE)*$F46)</f>
        <v>0</v>
      </c>
      <c r="T46" s="1411">
        <f>IF(ISERROR(VLOOKUP(VLOOKUP($A46, 'E4 TB Allocation Details'!$A$18:$L$205, MATCH("Demand ID", 'E4 TB Allocation Details'!$A$18:$L$18, 0),FALSE), 'E2 Allocators'!$B$15:$W$361, MATCH('O5 Details by Class &amp; Accounts'!T$18, 'E2 Allocators'!$B$15:$W$15, 0),FALSE)*$F46), 0, VLOOKUP(VLOOKUP($A46, 'E4 TB Allocation Details'!$A$18:$L$205, MATCH("Demand ID", 'E4 TB Allocation Details'!$A$18:$L$18, 0),FALSE), 'E2 Allocators'!$B$15:$W$361, MATCH('O5 Details by Class &amp; Accounts'!T$18, 'E2 Allocators'!$B$15:$W$15, 0),FALSE)*$F46)</f>
        <v>0</v>
      </c>
      <c r="U46" s="1411">
        <f>IF(ISERROR(VLOOKUP(VLOOKUP($A46, 'E4 TB Allocation Details'!$A$18:$L$205, MATCH("Demand ID", 'E4 TB Allocation Details'!$A$18:$L$18, 0),FALSE), 'E2 Allocators'!$B$15:$W$361, MATCH('O5 Details by Class &amp; Accounts'!U$18, 'E2 Allocators'!$B$15:$W$15, 0),FALSE)*$F46), 0, VLOOKUP(VLOOKUP($A46, 'E4 TB Allocation Details'!$A$18:$L$205, MATCH("Demand ID", 'E4 TB Allocation Details'!$A$18:$L$18, 0),FALSE), 'E2 Allocators'!$B$15:$W$361, MATCH('O5 Details by Class &amp; Accounts'!U$18, 'E2 Allocators'!$B$15:$W$15, 0),FALSE)*$F46)</f>
        <v>0</v>
      </c>
      <c r="V46" s="1411">
        <f>IF(ISERROR(VLOOKUP(VLOOKUP($A46, 'E4 TB Allocation Details'!$A$18:$L$205, MATCH("Demand ID", 'E4 TB Allocation Details'!$A$18:$L$18, 0),FALSE), 'E2 Allocators'!$B$15:$W$361, MATCH('O5 Details by Class &amp; Accounts'!V$18, 'E2 Allocators'!$B$15:$W$15, 0),FALSE)*$F46), 0, VLOOKUP(VLOOKUP($A46, 'E4 TB Allocation Details'!$A$18:$L$205, MATCH("Demand ID", 'E4 TB Allocation Details'!$A$18:$L$18, 0),FALSE), 'E2 Allocators'!$B$15:$W$361, MATCH('O5 Details by Class &amp; Accounts'!V$18, 'E2 Allocators'!$B$15:$W$15, 0),FALSE)*$F46)</f>
        <v>0</v>
      </c>
      <c r="W46" s="1411">
        <f>IF(ISERROR(VLOOKUP(VLOOKUP($A46, 'E4 TB Allocation Details'!$A$18:$L$205, MATCH("Demand ID", 'E4 TB Allocation Details'!$A$18:$L$18, 0),FALSE), 'E2 Allocators'!$B$15:$W$361, MATCH('O5 Details by Class &amp; Accounts'!W$18, 'E2 Allocators'!$B$15:$W$15, 0),FALSE)*$F46), 0, VLOOKUP(VLOOKUP($A46, 'E4 TB Allocation Details'!$A$18:$L$205, MATCH("Demand ID", 'E4 TB Allocation Details'!$A$18:$L$18, 0),FALSE), 'E2 Allocators'!$B$15:$W$361, MATCH('O5 Details by Class &amp; Accounts'!W$18, 'E2 Allocators'!$B$15:$W$15, 0),FALSE)*$F46)</f>
        <v>0</v>
      </c>
      <c r="X46" s="1411">
        <f>IF(ISERROR(VLOOKUP(VLOOKUP($A46, 'E4 TB Allocation Details'!$A$18:$L$205, MATCH("Demand ID", 'E4 TB Allocation Details'!$A$18:$L$18, 0),FALSE), 'E2 Allocators'!$B$15:$W$361, MATCH('O5 Details by Class &amp; Accounts'!X$18, 'E2 Allocators'!$B$15:$W$15, 0),FALSE)*$F46), 0, VLOOKUP(VLOOKUP($A46, 'E4 TB Allocation Details'!$A$18:$L$205, MATCH("Demand ID", 'E4 TB Allocation Details'!$A$18:$L$18, 0),FALSE), 'E2 Allocators'!$B$15:$W$361, MATCH('O5 Details by Class &amp; Accounts'!X$18, 'E2 Allocators'!$B$15:$W$15, 0),FALSE)*$F46)</f>
        <v>0</v>
      </c>
      <c r="Y46" s="1411">
        <f>IF(ISERROR(VLOOKUP(VLOOKUP($A46, 'E4 TB Allocation Details'!$A$18:$L$205, MATCH("Demand ID", 'E4 TB Allocation Details'!$A$18:$L$18, 0),FALSE), 'E2 Allocators'!$B$15:$W$361, MATCH('O5 Details by Class &amp; Accounts'!Y$18, 'E2 Allocators'!$B$15:$W$15, 0),FALSE)*$F46), 0, VLOOKUP(VLOOKUP($A46, 'E4 TB Allocation Details'!$A$18:$L$205, MATCH("Demand ID", 'E4 TB Allocation Details'!$A$18:$L$18, 0),FALSE), 'E2 Allocators'!$B$15:$W$361, MATCH('O5 Details by Class &amp; Accounts'!Y$18, 'E2 Allocators'!$B$15:$W$15, 0),FALSE)*$F46)</f>
        <v>0</v>
      </c>
      <c r="Z46" s="1411">
        <f>IF(ISERROR(VLOOKUP(VLOOKUP($A46, 'E4 TB Allocation Details'!$A$18:$L$205, MATCH("Demand ID", 'E4 TB Allocation Details'!$A$18:$L$18, 0),FALSE), 'E2 Allocators'!$B$15:$W$361, MATCH('O5 Details by Class &amp; Accounts'!Z$18, 'E2 Allocators'!$B$15:$W$15, 0),FALSE)*$F46), 0, VLOOKUP(VLOOKUP($A46, 'E4 TB Allocation Details'!$A$18:$L$205, MATCH("Demand ID", 'E4 TB Allocation Details'!$A$18:$L$18, 0),FALSE), 'E2 Allocators'!$B$15:$W$361, MATCH('O5 Details by Class &amp; Accounts'!Z$18, 'E2 Allocators'!$B$15:$W$15, 0),FALSE)*$F46)</f>
        <v>0</v>
      </c>
      <c r="AA46" s="1411">
        <f>IF(ISERROR(VLOOKUP(VLOOKUP($A46, 'E4 TB Allocation Details'!$A$18:$L$205, MATCH("Demand ID", 'E4 TB Allocation Details'!$A$18:$L$18, 0),FALSE), 'E2 Allocators'!$B$15:$W$361, MATCH('O5 Details by Class &amp; Accounts'!AA$18, 'E2 Allocators'!$B$15:$W$15, 0),FALSE)*$F46), 0, VLOOKUP(VLOOKUP($A46, 'E4 TB Allocation Details'!$A$18:$L$205, MATCH("Demand ID", 'E4 TB Allocation Details'!$A$18:$L$18, 0),FALSE), 'E2 Allocators'!$B$15:$W$361, MATCH('O5 Details by Class &amp; Accounts'!AA$18, 'E2 Allocators'!$B$15:$W$15, 0),FALSE)*$F46)</f>
        <v>0</v>
      </c>
      <c r="AB46" s="1411">
        <f>IF(ISERROR(VLOOKUP(VLOOKUP($A46, 'E4 TB Allocation Details'!$A$18:$L$205, MATCH("Demand ID", 'E4 TB Allocation Details'!$A$18:$L$18, 0),FALSE), 'E2 Allocators'!$B$15:$W$361, MATCH('O5 Details by Class &amp; Accounts'!AB$18, 'E2 Allocators'!$B$15:$W$15, 0),FALSE)*$F46), 0, VLOOKUP(VLOOKUP($A46, 'E4 TB Allocation Details'!$A$18:$L$205, MATCH("Demand ID", 'E4 TB Allocation Details'!$A$18:$L$18, 0),FALSE), 'E2 Allocators'!$B$15:$W$361, MATCH('O5 Details by Class &amp; Accounts'!AB$18, 'E2 Allocators'!$B$15:$W$15, 0),FALSE)*$F46)</f>
        <v>0</v>
      </c>
      <c r="AC46" s="1411">
        <f t="shared" si="1"/>
        <v>0</v>
      </c>
      <c r="AD46" s="1411">
        <f>IF(ISERROR(VLOOKUP(VLOOKUP($A46, 'E4 TB Allocation Details'!$A$18:$L$205, MATCH("Customer ID", 'E4 TB Allocation Details'!$A$18:$L$18, 0),FALSE), 'E2 Allocators'!$B$15:$W$361, MATCH('O5 Details by Class &amp; Accounts'!AD$18, 'E2 Allocators'!$B$15:$W$15, 0),FALSE)*$G46), 0, VLOOKUP(VLOOKUP($A46, 'E4 TB Allocation Details'!$A$18:$L$205, MATCH("Customer ID", 'E4 TB Allocation Details'!$A$18:$L$18, 0),FALSE), 'E2 Allocators'!$B$15:$W$361, MATCH('O5 Details by Class &amp; Accounts'!AD$18, 'E2 Allocators'!$B$15:$W$15, 0),FALSE)*$G46)</f>
        <v>0</v>
      </c>
      <c r="AE46" s="1411">
        <f>IF(ISERROR(VLOOKUP(VLOOKUP($A46, 'E4 TB Allocation Details'!$A$18:$L$205, MATCH("Customer ID", 'E4 TB Allocation Details'!$A$18:$L$18, 0),FALSE), 'E2 Allocators'!$B$15:$W$361, MATCH('O5 Details by Class &amp; Accounts'!AE$18, 'E2 Allocators'!$B$15:$W$15, 0),FALSE)*$G46), 0, VLOOKUP(VLOOKUP($A46, 'E4 TB Allocation Details'!$A$18:$L$205, MATCH("Customer ID", 'E4 TB Allocation Details'!$A$18:$L$18, 0),FALSE), 'E2 Allocators'!$B$15:$W$361, MATCH('O5 Details by Class &amp; Accounts'!AE$18, 'E2 Allocators'!$B$15:$W$15, 0),FALSE)*$G46)</f>
        <v>0</v>
      </c>
      <c r="AF46" s="1411">
        <f>IF(ISERROR(VLOOKUP(VLOOKUP($A46, 'E4 TB Allocation Details'!$A$18:$L$205, MATCH("Customer ID", 'E4 TB Allocation Details'!$A$18:$L$18, 0),FALSE), 'E2 Allocators'!$B$15:$W$361, MATCH('O5 Details by Class &amp; Accounts'!AF$18, 'E2 Allocators'!$B$15:$W$15, 0),FALSE)*$G46), 0, VLOOKUP(VLOOKUP($A46, 'E4 TB Allocation Details'!$A$18:$L$205, MATCH("Customer ID", 'E4 TB Allocation Details'!$A$18:$L$18, 0),FALSE), 'E2 Allocators'!$B$15:$W$361, MATCH('O5 Details by Class &amp; Accounts'!AF$18, 'E2 Allocators'!$B$15:$W$15, 0),FALSE)*$G46)</f>
        <v>0</v>
      </c>
      <c r="AG46" s="1411">
        <f>IF(ISERROR(VLOOKUP(VLOOKUP($A46, 'E4 TB Allocation Details'!$A$18:$L$205, MATCH("Customer ID", 'E4 TB Allocation Details'!$A$18:$L$18, 0),FALSE), 'E2 Allocators'!$B$15:$W$361, MATCH('O5 Details by Class &amp; Accounts'!AG$18, 'E2 Allocators'!$B$15:$W$15, 0),FALSE)*$G46), 0, VLOOKUP(VLOOKUP($A46, 'E4 TB Allocation Details'!$A$18:$L$205, MATCH("Customer ID", 'E4 TB Allocation Details'!$A$18:$L$18, 0),FALSE), 'E2 Allocators'!$B$15:$W$361, MATCH('O5 Details by Class &amp; Accounts'!AG$18, 'E2 Allocators'!$B$15:$W$15, 0),FALSE)*$G46)</f>
        <v>0</v>
      </c>
      <c r="AH46" s="1411">
        <f>IF(ISERROR(VLOOKUP(VLOOKUP($A46, 'E4 TB Allocation Details'!$A$18:$L$205, MATCH("Customer ID", 'E4 TB Allocation Details'!$A$18:$L$18, 0),FALSE), 'E2 Allocators'!$B$15:$W$361, MATCH('O5 Details by Class &amp; Accounts'!AH$18, 'E2 Allocators'!$B$15:$W$15, 0),FALSE)*$G46), 0, VLOOKUP(VLOOKUP($A46, 'E4 TB Allocation Details'!$A$18:$L$205, MATCH("Customer ID", 'E4 TB Allocation Details'!$A$18:$L$18, 0),FALSE), 'E2 Allocators'!$B$15:$W$361, MATCH('O5 Details by Class &amp; Accounts'!AH$18, 'E2 Allocators'!$B$15:$W$15, 0),FALSE)*$G46)</f>
        <v>0</v>
      </c>
      <c r="AI46" s="1411">
        <f>IF(ISERROR(VLOOKUP(VLOOKUP($A46, 'E4 TB Allocation Details'!$A$18:$L$205, MATCH("Customer ID", 'E4 TB Allocation Details'!$A$18:$L$18, 0),FALSE), 'E2 Allocators'!$B$15:$W$361, MATCH('O5 Details by Class &amp; Accounts'!AI$18, 'E2 Allocators'!$B$15:$W$15, 0),FALSE)*$G46), 0, VLOOKUP(VLOOKUP($A46, 'E4 TB Allocation Details'!$A$18:$L$205, MATCH("Customer ID", 'E4 TB Allocation Details'!$A$18:$L$18, 0),FALSE), 'E2 Allocators'!$B$15:$W$361, MATCH('O5 Details by Class &amp; Accounts'!AI$18, 'E2 Allocators'!$B$15:$W$15, 0),FALSE)*$G46)</f>
        <v>0</v>
      </c>
      <c r="AJ46" s="1411">
        <f>IF(ISERROR(VLOOKUP(VLOOKUP($A46, 'E4 TB Allocation Details'!$A$18:$L$205, MATCH("Customer ID", 'E4 TB Allocation Details'!$A$18:$L$18, 0),FALSE), 'E2 Allocators'!$B$15:$W$361, MATCH('O5 Details by Class &amp; Accounts'!AJ$18, 'E2 Allocators'!$B$15:$W$15, 0),FALSE)*$G46), 0, VLOOKUP(VLOOKUP($A46, 'E4 TB Allocation Details'!$A$18:$L$205, MATCH("Customer ID", 'E4 TB Allocation Details'!$A$18:$L$18, 0),FALSE), 'E2 Allocators'!$B$15:$W$361, MATCH('O5 Details by Class &amp; Accounts'!AJ$18, 'E2 Allocators'!$B$15:$W$15, 0),FALSE)*$G46)</f>
        <v>0</v>
      </c>
      <c r="AK46" s="1411">
        <f>IF(ISERROR(VLOOKUP(VLOOKUP($A46, 'E4 TB Allocation Details'!$A$18:$L$205, MATCH("Customer ID", 'E4 TB Allocation Details'!$A$18:$L$18, 0),FALSE), 'E2 Allocators'!$B$15:$W$361, MATCH('O5 Details by Class &amp; Accounts'!AK$18, 'E2 Allocators'!$B$15:$W$15, 0),FALSE)*$G46), 0, VLOOKUP(VLOOKUP($A46, 'E4 TB Allocation Details'!$A$18:$L$205, MATCH("Customer ID", 'E4 TB Allocation Details'!$A$18:$L$18, 0),FALSE), 'E2 Allocators'!$B$15:$W$361, MATCH('O5 Details by Class &amp; Accounts'!AK$18, 'E2 Allocators'!$B$15:$W$15, 0),FALSE)*$G46)</f>
        <v>0</v>
      </c>
      <c r="AL46" s="1411">
        <f>IF(ISERROR(VLOOKUP(VLOOKUP($A46, 'E4 TB Allocation Details'!$A$18:$L$205, MATCH("Customer ID", 'E4 TB Allocation Details'!$A$18:$L$18, 0),FALSE), 'E2 Allocators'!$B$15:$W$361, MATCH('O5 Details by Class &amp; Accounts'!AL$18, 'E2 Allocators'!$B$15:$W$15, 0),FALSE)*$G46), 0, VLOOKUP(VLOOKUP($A46, 'E4 TB Allocation Details'!$A$18:$L$205, MATCH("Customer ID", 'E4 TB Allocation Details'!$A$18:$L$18, 0),FALSE), 'E2 Allocators'!$B$15:$W$361, MATCH('O5 Details by Class &amp; Accounts'!AL$18, 'E2 Allocators'!$B$15:$W$15, 0),FALSE)*$G46)</f>
        <v>0</v>
      </c>
      <c r="AM46" s="1411">
        <f>IF(ISERROR(VLOOKUP(VLOOKUP($A46, 'E4 TB Allocation Details'!$A$18:$L$205, MATCH("Customer ID", 'E4 TB Allocation Details'!$A$18:$L$18, 0),FALSE), 'E2 Allocators'!$B$15:$W$361, MATCH('O5 Details by Class &amp; Accounts'!AM$18, 'E2 Allocators'!$B$15:$W$15, 0),FALSE)*$G46), 0, VLOOKUP(VLOOKUP($A46, 'E4 TB Allocation Details'!$A$18:$L$205, MATCH("Customer ID", 'E4 TB Allocation Details'!$A$18:$L$18, 0),FALSE), 'E2 Allocators'!$B$15:$W$361, MATCH('O5 Details by Class &amp; Accounts'!AM$18, 'E2 Allocators'!$B$15:$W$15, 0),FALSE)*$G46)</f>
        <v>0</v>
      </c>
      <c r="AN46" s="1411">
        <f>IF(ISERROR(VLOOKUP(VLOOKUP($A46, 'E4 TB Allocation Details'!$A$18:$L$205, MATCH("Customer ID", 'E4 TB Allocation Details'!$A$18:$L$18, 0),FALSE), 'E2 Allocators'!$B$15:$W$361, MATCH('O5 Details by Class &amp; Accounts'!AN$18, 'E2 Allocators'!$B$15:$W$15, 0),FALSE)*$G46), 0, VLOOKUP(VLOOKUP($A46, 'E4 TB Allocation Details'!$A$18:$L$205, MATCH("Customer ID", 'E4 TB Allocation Details'!$A$18:$L$18, 0),FALSE), 'E2 Allocators'!$B$15:$W$361, MATCH('O5 Details by Class &amp; Accounts'!AN$18, 'E2 Allocators'!$B$15:$W$15, 0),FALSE)*$G46)</f>
        <v>0</v>
      </c>
      <c r="AO46" s="1411">
        <f>IF(ISERROR(VLOOKUP(VLOOKUP($A46, 'E4 TB Allocation Details'!$A$18:$L$205, MATCH("Customer ID", 'E4 TB Allocation Details'!$A$18:$L$18, 0),FALSE), 'E2 Allocators'!$B$15:$W$361, MATCH('O5 Details by Class &amp; Accounts'!AO$18, 'E2 Allocators'!$B$15:$W$15, 0),FALSE)*$G46), 0, VLOOKUP(VLOOKUP($A46, 'E4 TB Allocation Details'!$A$18:$L$205, MATCH("Customer ID", 'E4 TB Allocation Details'!$A$18:$L$18, 0),FALSE), 'E2 Allocators'!$B$15:$W$361, MATCH('O5 Details by Class &amp; Accounts'!AO$18, 'E2 Allocators'!$B$15:$W$15, 0),FALSE)*$G46)</f>
        <v>0</v>
      </c>
      <c r="AP46" s="1411">
        <f>IF(ISERROR(VLOOKUP(VLOOKUP($A46, 'E4 TB Allocation Details'!$A$18:$L$205, MATCH("Customer ID", 'E4 TB Allocation Details'!$A$18:$L$18, 0),FALSE), 'E2 Allocators'!$B$15:$W$361, MATCH('O5 Details by Class &amp; Accounts'!AP$18, 'E2 Allocators'!$B$15:$W$15, 0),FALSE)*$G46), 0, VLOOKUP(VLOOKUP($A46, 'E4 TB Allocation Details'!$A$18:$L$205, MATCH("Customer ID", 'E4 TB Allocation Details'!$A$18:$L$18, 0),FALSE), 'E2 Allocators'!$B$15:$W$361, MATCH('O5 Details by Class &amp; Accounts'!AP$18, 'E2 Allocators'!$B$15:$W$15, 0),FALSE)*$G46)</f>
        <v>0</v>
      </c>
      <c r="AQ46" s="1411">
        <f>IF(ISERROR(VLOOKUP(VLOOKUP($A46, 'E4 TB Allocation Details'!$A$18:$L$205, MATCH("Customer ID", 'E4 TB Allocation Details'!$A$18:$L$18, 0),FALSE), 'E2 Allocators'!$B$15:$W$361, MATCH('O5 Details by Class &amp; Accounts'!AQ$18, 'E2 Allocators'!$B$15:$W$15, 0),FALSE)*$G46), 0, VLOOKUP(VLOOKUP($A46, 'E4 TB Allocation Details'!$A$18:$L$205, MATCH("Customer ID", 'E4 TB Allocation Details'!$A$18:$L$18, 0),FALSE), 'E2 Allocators'!$B$15:$W$361, MATCH('O5 Details by Class &amp; Accounts'!AQ$18, 'E2 Allocators'!$B$15:$W$15, 0),FALSE)*$G46)</f>
        <v>0</v>
      </c>
      <c r="AR46" s="1411">
        <f>IF(ISERROR(VLOOKUP(VLOOKUP($A46, 'E4 TB Allocation Details'!$A$18:$L$205, MATCH("Customer ID", 'E4 TB Allocation Details'!$A$18:$L$18, 0),FALSE), 'E2 Allocators'!$B$15:$W$361, MATCH('O5 Details by Class &amp; Accounts'!AR$18, 'E2 Allocators'!$B$15:$W$15, 0),FALSE)*$G46), 0, VLOOKUP(VLOOKUP($A46, 'E4 TB Allocation Details'!$A$18:$L$205, MATCH("Customer ID", 'E4 TB Allocation Details'!$A$18:$L$18, 0),FALSE), 'E2 Allocators'!$B$15:$W$361, MATCH('O5 Details by Class &amp; Accounts'!AR$18, 'E2 Allocators'!$B$15:$W$15, 0),FALSE)*$G46)</f>
        <v>0</v>
      </c>
      <c r="AS46" s="1411">
        <f>IF(ISERROR(VLOOKUP(VLOOKUP($A46, 'E4 TB Allocation Details'!$A$18:$L$205, MATCH("Customer ID", 'E4 TB Allocation Details'!$A$18:$L$18, 0),FALSE), 'E2 Allocators'!$B$15:$W$361, MATCH('O5 Details by Class &amp; Accounts'!AS$18, 'E2 Allocators'!$B$15:$W$15, 0),FALSE)*$G46), 0, VLOOKUP(VLOOKUP($A46, 'E4 TB Allocation Details'!$A$18:$L$205, MATCH("Customer ID", 'E4 TB Allocation Details'!$A$18:$L$18, 0),FALSE), 'E2 Allocators'!$B$15:$W$361, MATCH('O5 Details by Class &amp; Accounts'!AS$18, 'E2 Allocators'!$B$15:$W$15, 0),FALSE)*$G46)</f>
        <v>0</v>
      </c>
      <c r="AT46" s="1411">
        <f>IF(ISERROR(VLOOKUP(VLOOKUP($A46, 'E4 TB Allocation Details'!$A$18:$L$205, MATCH("Customer ID", 'E4 TB Allocation Details'!$A$18:$L$18, 0),FALSE), 'E2 Allocators'!$B$15:$W$361, MATCH('O5 Details by Class &amp; Accounts'!AT$18, 'E2 Allocators'!$B$15:$W$15, 0),FALSE)*$G46), 0, VLOOKUP(VLOOKUP($A46, 'E4 TB Allocation Details'!$A$18:$L$205, MATCH("Customer ID", 'E4 TB Allocation Details'!$A$18:$L$18, 0),FALSE), 'E2 Allocators'!$B$15:$W$361, MATCH('O5 Details by Class &amp; Accounts'!AT$18, 'E2 Allocators'!$B$15:$W$15, 0),FALSE)*$G46)</f>
        <v>0</v>
      </c>
      <c r="AU46" s="1411">
        <f>IF(ISERROR(VLOOKUP(VLOOKUP($A46, 'E4 TB Allocation Details'!$A$18:$L$205, MATCH("Customer ID", 'E4 TB Allocation Details'!$A$18:$L$18, 0),FALSE), 'E2 Allocators'!$B$15:$W$361, MATCH('O5 Details by Class &amp; Accounts'!AU$18, 'E2 Allocators'!$B$15:$W$15, 0),FALSE)*$G46), 0, VLOOKUP(VLOOKUP($A46, 'E4 TB Allocation Details'!$A$18:$L$205, MATCH("Customer ID", 'E4 TB Allocation Details'!$A$18:$L$18, 0),FALSE), 'E2 Allocators'!$B$15:$W$361, MATCH('O5 Details by Class &amp; Accounts'!AU$18, 'E2 Allocators'!$B$15:$W$15, 0),FALSE)*$G46)</f>
        <v>0</v>
      </c>
      <c r="AV46" s="1411">
        <f>IF(ISERROR(VLOOKUP(VLOOKUP($A46, 'E4 TB Allocation Details'!$A$18:$L$205, MATCH("Customer ID", 'E4 TB Allocation Details'!$A$18:$L$18, 0),FALSE), 'E2 Allocators'!$B$15:$W$361, MATCH('O5 Details by Class &amp; Accounts'!AV$18, 'E2 Allocators'!$B$15:$W$15, 0),FALSE)*$G46), 0, VLOOKUP(VLOOKUP($A46, 'E4 TB Allocation Details'!$A$18:$L$205, MATCH("Customer ID", 'E4 TB Allocation Details'!$A$18:$L$18, 0),FALSE), 'E2 Allocators'!$B$15:$W$361, MATCH('O5 Details by Class &amp; Accounts'!AV$18, 'E2 Allocators'!$B$15:$W$15, 0),FALSE)*$G46)</f>
        <v>0</v>
      </c>
      <c r="AW46" s="1411">
        <f>IF(ISERROR(VLOOKUP(VLOOKUP($A46, 'E4 TB Allocation Details'!$A$18:$L$205, MATCH("Customer ID", 'E4 TB Allocation Details'!$A$18:$L$18, 0),FALSE), 'E2 Allocators'!$B$15:$W$361, MATCH('O5 Details by Class &amp; Accounts'!AW$18, 'E2 Allocators'!$B$15:$W$15, 0),FALSE)*$G46), 0, VLOOKUP(VLOOKUP($A46, 'E4 TB Allocation Details'!$A$18:$L$205, MATCH("Customer ID", 'E4 TB Allocation Details'!$A$18:$L$18, 0),FALSE), 'E2 Allocators'!$B$15:$W$361, MATCH('O5 Details by Class &amp; Accounts'!AW$18, 'E2 Allocators'!$B$15:$W$15, 0),FALSE)*$G46)</f>
        <v>0</v>
      </c>
      <c r="AX46" s="1411">
        <f t="shared" si="2"/>
        <v>0</v>
      </c>
      <c r="AY46" s="1411">
        <f>IF(ISERROR(VLOOKUP(VLOOKUP($A46, 'E4 TB Allocation Details'!$A$18:$L$205, MATCH("Misc ID", 'E4 TB Allocation Details'!$A$18:$L$18, 0),FALSE), 'E2 Allocators'!$B$15:$W$361, MATCH('O5 Details by Class &amp; Accounts'!AY$18, 'E2 Allocators'!$B$15:$W$15, 0),FALSE)*$E46), 0, VLOOKUP(VLOOKUP($A46, 'E4 TB Allocation Details'!$A$18:$L$205, MATCH("Misc ID", 'E4 TB Allocation Details'!$A$18:$L$18, 0),FALSE), 'E2 Allocators'!$B$15:$W$361, MATCH('O5 Details by Class &amp; Accounts'!AY$18, 'E2 Allocators'!$B$15:$W$15, 0),FALSE)*$E46)</f>
        <v>0</v>
      </c>
      <c r="AZ46" s="1411">
        <f>IF(ISERROR(VLOOKUP(VLOOKUP($A46, 'E4 TB Allocation Details'!$A$18:$L$205, MATCH("Misc ID", 'E4 TB Allocation Details'!$A$18:$L$18, 0),FALSE), 'E2 Allocators'!$B$15:$W$361, MATCH('O5 Details by Class &amp; Accounts'!AZ$18, 'E2 Allocators'!$B$15:$W$15, 0),FALSE)*$E46), 0, VLOOKUP(VLOOKUP($A46, 'E4 TB Allocation Details'!$A$18:$L$205, MATCH("Misc ID", 'E4 TB Allocation Details'!$A$18:$L$18, 0),FALSE), 'E2 Allocators'!$B$15:$W$361, MATCH('O5 Details by Class &amp; Accounts'!AZ$18, 'E2 Allocators'!$B$15:$W$15, 0),FALSE)*$E46)</f>
        <v>0</v>
      </c>
      <c r="BA46" s="1411">
        <f>IF(ISERROR(VLOOKUP(VLOOKUP($A46, 'E4 TB Allocation Details'!$A$18:$L$205, MATCH("Misc ID", 'E4 TB Allocation Details'!$A$18:$L$18, 0),FALSE), 'E2 Allocators'!$B$15:$W$361, MATCH('O5 Details by Class &amp; Accounts'!BA$18, 'E2 Allocators'!$B$15:$W$15, 0),FALSE)*$E46), 0, VLOOKUP(VLOOKUP($A46, 'E4 TB Allocation Details'!$A$18:$L$205, MATCH("Misc ID", 'E4 TB Allocation Details'!$A$18:$L$18, 0),FALSE), 'E2 Allocators'!$B$15:$W$361, MATCH('O5 Details by Class &amp; Accounts'!BA$18, 'E2 Allocators'!$B$15:$W$15, 0),FALSE)*$E46)</f>
        <v>0</v>
      </c>
      <c r="BB46" s="1411">
        <f>IF(ISERROR(VLOOKUP(VLOOKUP($A46, 'E4 TB Allocation Details'!$A$18:$L$205, MATCH("Misc ID", 'E4 TB Allocation Details'!$A$18:$L$18, 0),FALSE), 'E2 Allocators'!$B$15:$W$361, MATCH('O5 Details by Class &amp; Accounts'!BB$18, 'E2 Allocators'!$B$15:$W$15, 0),FALSE)*$E46), 0, VLOOKUP(VLOOKUP($A46, 'E4 TB Allocation Details'!$A$18:$L$205, MATCH("Misc ID", 'E4 TB Allocation Details'!$A$18:$L$18, 0),FALSE), 'E2 Allocators'!$B$15:$W$361, MATCH('O5 Details by Class &amp; Accounts'!BB$18, 'E2 Allocators'!$B$15:$W$15, 0),FALSE)*$E46)</f>
        <v>0</v>
      </c>
      <c r="BC46" s="1411">
        <f>IF(ISERROR(VLOOKUP(VLOOKUP($A46, 'E4 TB Allocation Details'!$A$18:$L$205, MATCH("Misc ID", 'E4 TB Allocation Details'!$A$18:$L$18, 0),FALSE), 'E2 Allocators'!$B$15:$W$361, MATCH('O5 Details by Class &amp; Accounts'!BC$18, 'E2 Allocators'!$B$15:$W$15, 0),FALSE)*$E46), 0, VLOOKUP(VLOOKUP($A46, 'E4 TB Allocation Details'!$A$18:$L$205, MATCH("Misc ID", 'E4 TB Allocation Details'!$A$18:$L$18, 0),FALSE), 'E2 Allocators'!$B$15:$W$361, MATCH('O5 Details by Class &amp; Accounts'!BC$18, 'E2 Allocators'!$B$15:$W$15, 0),FALSE)*$E46)</f>
        <v>0</v>
      </c>
      <c r="BD46" s="1411">
        <f>IF(ISERROR(VLOOKUP(VLOOKUP($A46, 'E4 TB Allocation Details'!$A$18:$L$205, MATCH("Misc ID", 'E4 TB Allocation Details'!$A$18:$L$18, 0),FALSE), 'E2 Allocators'!$B$15:$W$361, MATCH('O5 Details by Class &amp; Accounts'!BD$18, 'E2 Allocators'!$B$15:$W$15, 0),FALSE)*$E46), 0, VLOOKUP(VLOOKUP($A46, 'E4 TB Allocation Details'!$A$18:$L$205, MATCH("Misc ID", 'E4 TB Allocation Details'!$A$18:$L$18, 0),FALSE), 'E2 Allocators'!$B$15:$W$361, MATCH('O5 Details by Class &amp; Accounts'!BD$18, 'E2 Allocators'!$B$15:$W$15, 0),FALSE)*$E46)</f>
        <v>0</v>
      </c>
      <c r="BE46" s="1411">
        <f>IF(ISERROR(VLOOKUP(VLOOKUP($A46, 'E4 TB Allocation Details'!$A$18:$L$205, MATCH("Misc ID", 'E4 TB Allocation Details'!$A$18:$L$18, 0),FALSE), 'E2 Allocators'!$B$15:$W$361, MATCH('O5 Details by Class &amp; Accounts'!BE$18, 'E2 Allocators'!$B$15:$W$15, 0),FALSE)*$E46), 0, VLOOKUP(VLOOKUP($A46, 'E4 TB Allocation Details'!$A$18:$L$205, MATCH("Misc ID", 'E4 TB Allocation Details'!$A$18:$L$18, 0),FALSE), 'E2 Allocators'!$B$15:$W$361, MATCH('O5 Details by Class &amp; Accounts'!BE$18, 'E2 Allocators'!$B$15:$W$15, 0),FALSE)*$E46)</f>
        <v>0</v>
      </c>
      <c r="BF46" s="1411">
        <f>IF(ISERROR(VLOOKUP(VLOOKUP($A46, 'E4 TB Allocation Details'!$A$18:$L$205, MATCH("Misc ID", 'E4 TB Allocation Details'!$A$18:$L$18, 0),FALSE), 'E2 Allocators'!$B$15:$W$361, MATCH('O5 Details by Class &amp; Accounts'!BF$18, 'E2 Allocators'!$B$15:$W$15, 0),FALSE)*$E46), 0, VLOOKUP(VLOOKUP($A46, 'E4 TB Allocation Details'!$A$18:$L$205, MATCH("Misc ID", 'E4 TB Allocation Details'!$A$18:$L$18, 0),FALSE), 'E2 Allocators'!$B$15:$W$361, MATCH('O5 Details by Class &amp; Accounts'!BF$18, 'E2 Allocators'!$B$15:$W$15, 0),FALSE)*$E46)</f>
        <v>0</v>
      </c>
      <c r="BG46" s="1411">
        <f>IF(ISERROR(VLOOKUP(VLOOKUP($A46, 'E4 TB Allocation Details'!$A$18:$L$205, MATCH("Misc ID", 'E4 TB Allocation Details'!$A$18:$L$18, 0),FALSE), 'E2 Allocators'!$B$15:$W$361, MATCH('O5 Details by Class &amp; Accounts'!BG$18, 'E2 Allocators'!$B$15:$W$15, 0),FALSE)*$E46), 0, VLOOKUP(VLOOKUP($A46, 'E4 TB Allocation Details'!$A$18:$L$205, MATCH("Misc ID", 'E4 TB Allocation Details'!$A$18:$L$18, 0),FALSE), 'E2 Allocators'!$B$15:$W$361, MATCH('O5 Details by Class &amp; Accounts'!BG$18, 'E2 Allocators'!$B$15:$W$15, 0),FALSE)*$E46)</f>
        <v>0</v>
      </c>
      <c r="BH46" s="1411">
        <f>IF(ISERROR(VLOOKUP(VLOOKUP($A46, 'E4 TB Allocation Details'!$A$18:$L$205, MATCH("Misc ID", 'E4 TB Allocation Details'!$A$18:$L$18, 0),FALSE), 'E2 Allocators'!$B$15:$W$361, MATCH('O5 Details by Class &amp; Accounts'!BH$18, 'E2 Allocators'!$B$15:$W$15, 0),FALSE)*$E46), 0, VLOOKUP(VLOOKUP($A46, 'E4 TB Allocation Details'!$A$18:$L$205, MATCH("Misc ID", 'E4 TB Allocation Details'!$A$18:$L$18, 0),FALSE), 'E2 Allocators'!$B$15:$W$361, MATCH('O5 Details by Class &amp; Accounts'!BH$18, 'E2 Allocators'!$B$15:$W$15, 0),FALSE)*$E46)</f>
        <v>0</v>
      </c>
      <c r="BI46" s="1411">
        <f>IF(ISERROR(VLOOKUP(VLOOKUP($A46, 'E4 TB Allocation Details'!$A$18:$L$205, MATCH("Misc ID", 'E4 TB Allocation Details'!$A$18:$L$18, 0),FALSE), 'E2 Allocators'!$B$15:$W$361, MATCH('O5 Details by Class &amp; Accounts'!BI$18, 'E2 Allocators'!$B$15:$W$15, 0),FALSE)*$E46), 0, VLOOKUP(VLOOKUP($A46, 'E4 TB Allocation Details'!$A$18:$L$205, MATCH("Misc ID", 'E4 TB Allocation Details'!$A$18:$L$18, 0),FALSE), 'E2 Allocators'!$B$15:$W$361, MATCH('O5 Details by Class &amp; Accounts'!BI$18, 'E2 Allocators'!$B$15:$W$15, 0),FALSE)*$E46)</f>
        <v>0</v>
      </c>
      <c r="BJ46" s="1411">
        <f>IF(ISERROR(VLOOKUP(VLOOKUP($A46, 'E4 TB Allocation Details'!$A$18:$L$205, MATCH("Misc ID", 'E4 TB Allocation Details'!$A$18:$L$18, 0),FALSE), 'E2 Allocators'!$B$15:$W$361, MATCH('O5 Details by Class &amp; Accounts'!BJ$18, 'E2 Allocators'!$B$15:$W$15, 0),FALSE)*$E46), 0, VLOOKUP(VLOOKUP($A46, 'E4 TB Allocation Details'!$A$18:$L$205, MATCH("Misc ID", 'E4 TB Allocation Details'!$A$18:$L$18, 0),FALSE), 'E2 Allocators'!$B$15:$W$361, MATCH('O5 Details by Class &amp; Accounts'!BJ$18, 'E2 Allocators'!$B$15:$W$15, 0),FALSE)*$E46)</f>
        <v>0</v>
      </c>
      <c r="BK46" s="1411">
        <f>IF(ISERROR(VLOOKUP(VLOOKUP($A46, 'E4 TB Allocation Details'!$A$18:$L$205, MATCH("Misc ID", 'E4 TB Allocation Details'!$A$18:$L$18, 0),FALSE), 'E2 Allocators'!$B$15:$W$361, MATCH('O5 Details by Class &amp; Accounts'!BK$18, 'E2 Allocators'!$B$15:$W$15, 0),FALSE)*$E46), 0, VLOOKUP(VLOOKUP($A46, 'E4 TB Allocation Details'!$A$18:$L$205, MATCH("Misc ID", 'E4 TB Allocation Details'!$A$18:$L$18, 0),FALSE), 'E2 Allocators'!$B$15:$W$361, MATCH('O5 Details by Class &amp; Accounts'!BK$18, 'E2 Allocators'!$B$15:$W$15, 0),FALSE)*$E46)</f>
        <v>0</v>
      </c>
      <c r="BL46" s="1411">
        <f>IF(ISERROR(VLOOKUP(VLOOKUP($A46, 'E4 TB Allocation Details'!$A$18:$L$205, MATCH("Misc ID", 'E4 TB Allocation Details'!$A$18:$L$18, 0),FALSE), 'E2 Allocators'!$B$15:$W$361, MATCH('O5 Details by Class &amp; Accounts'!BL$18, 'E2 Allocators'!$B$15:$W$15, 0),FALSE)*$E46), 0, VLOOKUP(VLOOKUP($A46, 'E4 TB Allocation Details'!$A$18:$L$205, MATCH("Misc ID", 'E4 TB Allocation Details'!$A$18:$L$18, 0),FALSE), 'E2 Allocators'!$B$15:$W$361, MATCH('O5 Details by Class &amp; Accounts'!BL$18, 'E2 Allocators'!$B$15:$W$15, 0),FALSE)*$E46)</f>
        <v>0</v>
      </c>
      <c r="BM46" s="1411">
        <f>IF(ISERROR(VLOOKUP(VLOOKUP($A46, 'E4 TB Allocation Details'!$A$18:$L$205, MATCH("Misc ID", 'E4 TB Allocation Details'!$A$18:$L$18, 0),FALSE), 'E2 Allocators'!$B$15:$W$361, MATCH('O5 Details by Class &amp; Accounts'!BM$18, 'E2 Allocators'!$B$15:$W$15, 0),FALSE)*$E46), 0, VLOOKUP(VLOOKUP($A46, 'E4 TB Allocation Details'!$A$18:$L$205, MATCH("Misc ID", 'E4 TB Allocation Details'!$A$18:$L$18, 0),FALSE), 'E2 Allocators'!$B$15:$W$361, MATCH('O5 Details by Class &amp; Accounts'!BM$18, 'E2 Allocators'!$B$15:$W$15, 0),FALSE)*$E46)</f>
        <v>0</v>
      </c>
      <c r="BN46" s="1411">
        <f>IF(ISERROR(VLOOKUP(VLOOKUP($A46, 'E4 TB Allocation Details'!$A$18:$L$205, MATCH("Misc ID", 'E4 TB Allocation Details'!$A$18:$L$18, 0),FALSE), 'E2 Allocators'!$B$15:$W$361, MATCH('O5 Details by Class &amp; Accounts'!BN$18, 'E2 Allocators'!$B$15:$W$15, 0),FALSE)*$E46), 0, VLOOKUP(VLOOKUP($A46, 'E4 TB Allocation Details'!$A$18:$L$205, MATCH("Misc ID", 'E4 TB Allocation Details'!$A$18:$L$18, 0),FALSE), 'E2 Allocators'!$B$15:$W$361, MATCH('O5 Details by Class &amp; Accounts'!BN$18, 'E2 Allocators'!$B$15:$W$15, 0),FALSE)*$E46)</f>
        <v>0</v>
      </c>
      <c r="BO46" s="1411">
        <f>IF(ISERROR(VLOOKUP(VLOOKUP($A46, 'E4 TB Allocation Details'!$A$18:$L$205, MATCH("Misc ID", 'E4 TB Allocation Details'!$A$18:$L$18, 0),FALSE), 'E2 Allocators'!$B$15:$W$361, MATCH('O5 Details by Class &amp; Accounts'!BO$18, 'E2 Allocators'!$B$15:$W$15, 0),FALSE)*$E46), 0, VLOOKUP(VLOOKUP($A46, 'E4 TB Allocation Details'!$A$18:$L$205, MATCH("Misc ID", 'E4 TB Allocation Details'!$A$18:$L$18, 0),FALSE), 'E2 Allocators'!$B$15:$W$361, MATCH('O5 Details by Class &amp; Accounts'!BO$18, 'E2 Allocators'!$B$15:$W$15, 0),FALSE)*$E46)</f>
        <v>0</v>
      </c>
      <c r="BP46" s="1411">
        <f>IF(ISERROR(VLOOKUP(VLOOKUP($A46, 'E4 TB Allocation Details'!$A$18:$L$205, MATCH("Misc ID", 'E4 TB Allocation Details'!$A$18:$L$18, 0),FALSE), 'E2 Allocators'!$B$15:$W$361, MATCH('O5 Details by Class &amp; Accounts'!BP$18, 'E2 Allocators'!$B$15:$W$15, 0),FALSE)*$E46), 0, VLOOKUP(VLOOKUP($A46, 'E4 TB Allocation Details'!$A$18:$L$205, MATCH("Misc ID", 'E4 TB Allocation Details'!$A$18:$L$18, 0),FALSE), 'E2 Allocators'!$B$15:$W$361, MATCH('O5 Details by Class &amp; Accounts'!BP$18, 'E2 Allocators'!$B$15:$W$15, 0),FALSE)*$E46)</f>
        <v>0</v>
      </c>
      <c r="BQ46" s="1411">
        <f>IF(ISERROR(VLOOKUP(VLOOKUP($A46, 'E4 TB Allocation Details'!$A$18:$L$205, MATCH("Misc ID", 'E4 TB Allocation Details'!$A$18:$L$18, 0),FALSE), 'E2 Allocators'!$B$15:$W$361, MATCH('O5 Details by Class &amp; Accounts'!BQ$18, 'E2 Allocators'!$B$15:$W$15, 0),FALSE)*$E46), 0, VLOOKUP(VLOOKUP($A46, 'E4 TB Allocation Details'!$A$18:$L$205, MATCH("Misc ID", 'E4 TB Allocation Details'!$A$18:$L$18, 0),FALSE), 'E2 Allocators'!$B$15:$W$361, MATCH('O5 Details by Class &amp; Accounts'!BQ$18, 'E2 Allocators'!$B$15:$W$15, 0),FALSE)*$E46)</f>
        <v>0</v>
      </c>
      <c r="BR46" s="1411">
        <f>IF(ISERROR(VLOOKUP(VLOOKUP($A46, 'E4 TB Allocation Details'!$A$18:$L$205, MATCH("Misc ID", 'E4 TB Allocation Details'!$A$18:$L$18, 0),FALSE), 'E2 Allocators'!$B$15:$W$361, MATCH('O5 Details by Class &amp; Accounts'!BR$18, 'E2 Allocators'!$B$15:$W$15, 0),FALSE)*$E46), 0, VLOOKUP(VLOOKUP($A46, 'E4 TB Allocation Details'!$A$18:$L$205, MATCH("Misc ID", 'E4 TB Allocation Details'!$A$18:$L$18, 0),FALSE), 'E2 Allocators'!$B$15:$W$361, MATCH('O5 Details by Class &amp; Accounts'!BR$18, 'E2 Allocators'!$B$15:$W$15, 0),FALSE)*$E46)</f>
        <v>0</v>
      </c>
      <c r="BS46" s="1411">
        <f t="shared" si="3"/>
        <v>0</v>
      </c>
      <c r="BT46" s="1411">
        <f>IF(ISERROR(VLOOKUP(VLOOKUP($A46, 'E4 TB Allocation Details'!$A$18:$L$205, MATCH("A &amp; G ID", 'E4 TB Allocation Details'!$A$18:$L$18, 0),FALSE), 'E2 Allocators'!$B$15:$W$361, MATCH('O5 Details by Class &amp; Accounts'!BT$18, 'E2 Allocators'!$B$15:$W$15, 0),FALSE)*$E46), 0, VLOOKUP(VLOOKUP($A46, 'E4 TB Allocation Details'!$A$18:$L$205, MATCH("A &amp; G ID", 'E4 TB Allocation Details'!$A$18:$L$18, 0),FALSE), 'E2 Allocators'!$B$15:$W$361, MATCH('O5 Details by Class &amp; Accounts'!BT$18, 'E2 Allocators'!$B$15:$W$15, 0),FALSE)*$E46)</f>
        <v>0</v>
      </c>
      <c r="BU46" s="1411">
        <f>IF(ISERROR(VLOOKUP(VLOOKUP($A46, 'E4 TB Allocation Details'!$A$18:$L$205, MATCH("A &amp; G ID", 'E4 TB Allocation Details'!$A$18:$L$18, 0),FALSE), 'E2 Allocators'!$B$15:$W$361, MATCH('O5 Details by Class &amp; Accounts'!BU$18, 'E2 Allocators'!$B$15:$W$15, 0),FALSE)*$E46), 0, VLOOKUP(VLOOKUP($A46, 'E4 TB Allocation Details'!$A$18:$L$205, MATCH("A &amp; G ID", 'E4 TB Allocation Details'!$A$18:$L$18, 0),FALSE), 'E2 Allocators'!$B$15:$W$361, MATCH('O5 Details by Class &amp; Accounts'!BU$18, 'E2 Allocators'!$B$15:$W$15, 0),FALSE)*$E46)</f>
        <v>0</v>
      </c>
      <c r="BV46" s="1411">
        <f>IF(ISERROR(VLOOKUP(VLOOKUP($A46, 'E4 TB Allocation Details'!$A$18:$L$205, MATCH("A &amp; G ID", 'E4 TB Allocation Details'!$A$18:$L$18, 0),FALSE), 'E2 Allocators'!$B$15:$W$361, MATCH('O5 Details by Class &amp; Accounts'!BV$18, 'E2 Allocators'!$B$15:$W$15, 0),FALSE)*$E46), 0, VLOOKUP(VLOOKUP($A46, 'E4 TB Allocation Details'!$A$18:$L$205, MATCH("A &amp; G ID", 'E4 TB Allocation Details'!$A$18:$L$18, 0),FALSE), 'E2 Allocators'!$B$15:$W$361, MATCH('O5 Details by Class &amp; Accounts'!BV$18, 'E2 Allocators'!$B$15:$W$15, 0),FALSE)*$E46)</f>
        <v>0</v>
      </c>
      <c r="BW46" s="1411">
        <f>IF(ISERROR(VLOOKUP(VLOOKUP($A46, 'E4 TB Allocation Details'!$A$18:$L$205, MATCH("A &amp; G ID", 'E4 TB Allocation Details'!$A$18:$L$18, 0),FALSE), 'E2 Allocators'!$B$15:$W$361, MATCH('O5 Details by Class &amp; Accounts'!BW$18, 'E2 Allocators'!$B$15:$W$15, 0),FALSE)*$E46), 0, VLOOKUP(VLOOKUP($A46, 'E4 TB Allocation Details'!$A$18:$L$205, MATCH("A &amp; G ID", 'E4 TB Allocation Details'!$A$18:$L$18, 0),FALSE), 'E2 Allocators'!$B$15:$W$361, MATCH('O5 Details by Class &amp; Accounts'!BW$18, 'E2 Allocators'!$B$15:$W$15, 0),FALSE)*$E46)</f>
        <v>0</v>
      </c>
      <c r="BX46" s="1411">
        <f>IF(ISERROR(VLOOKUP(VLOOKUP($A46, 'E4 TB Allocation Details'!$A$18:$L$205, MATCH("A &amp; G ID", 'E4 TB Allocation Details'!$A$18:$L$18, 0),FALSE), 'E2 Allocators'!$B$15:$W$361, MATCH('O5 Details by Class &amp; Accounts'!BX$18, 'E2 Allocators'!$B$15:$W$15, 0),FALSE)*$E46), 0, VLOOKUP(VLOOKUP($A46, 'E4 TB Allocation Details'!$A$18:$L$205, MATCH("A &amp; G ID", 'E4 TB Allocation Details'!$A$18:$L$18, 0),FALSE), 'E2 Allocators'!$B$15:$W$361, MATCH('O5 Details by Class &amp; Accounts'!BX$18, 'E2 Allocators'!$B$15:$W$15, 0),FALSE)*$E46)</f>
        <v>0</v>
      </c>
      <c r="BY46" s="1411">
        <f>IF(ISERROR(VLOOKUP(VLOOKUP($A46, 'E4 TB Allocation Details'!$A$18:$L$205, MATCH("A &amp; G ID", 'E4 TB Allocation Details'!$A$18:$L$18, 0),FALSE), 'E2 Allocators'!$B$15:$W$361, MATCH('O5 Details by Class &amp; Accounts'!BY$18, 'E2 Allocators'!$B$15:$W$15, 0),FALSE)*$E46), 0, VLOOKUP(VLOOKUP($A46, 'E4 TB Allocation Details'!$A$18:$L$205, MATCH("A &amp; G ID", 'E4 TB Allocation Details'!$A$18:$L$18, 0),FALSE), 'E2 Allocators'!$B$15:$W$361, MATCH('O5 Details by Class &amp; Accounts'!BY$18, 'E2 Allocators'!$B$15:$W$15, 0),FALSE)*$E46)</f>
        <v>0</v>
      </c>
      <c r="BZ46" s="1411">
        <f>IF(ISERROR(VLOOKUP(VLOOKUP($A46, 'E4 TB Allocation Details'!$A$18:$L$205, MATCH("A &amp; G ID", 'E4 TB Allocation Details'!$A$18:$L$18, 0),FALSE), 'E2 Allocators'!$B$15:$W$361, MATCH('O5 Details by Class &amp; Accounts'!BZ$18, 'E2 Allocators'!$B$15:$W$15, 0),FALSE)*$E46), 0, VLOOKUP(VLOOKUP($A46, 'E4 TB Allocation Details'!$A$18:$L$205, MATCH("A &amp; G ID", 'E4 TB Allocation Details'!$A$18:$L$18, 0),FALSE), 'E2 Allocators'!$B$15:$W$361, MATCH('O5 Details by Class &amp; Accounts'!BZ$18, 'E2 Allocators'!$B$15:$W$15, 0),FALSE)*$E46)</f>
        <v>0</v>
      </c>
      <c r="CA46" s="1411">
        <f>IF(ISERROR(VLOOKUP(VLOOKUP($A46, 'E4 TB Allocation Details'!$A$18:$L$205, MATCH("A &amp; G ID", 'E4 TB Allocation Details'!$A$18:$L$18, 0),FALSE), 'E2 Allocators'!$B$15:$W$361, MATCH('O5 Details by Class &amp; Accounts'!CA$18, 'E2 Allocators'!$B$15:$W$15, 0),FALSE)*$E46), 0, VLOOKUP(VLOOKUP($A46, 'E4 TB Allocation Details'!$A$18:$L$205, MATCH("A &amp; G ID", 'E4 TB Allocation Details'!$A$18:$L$18, 0),FALSE), 'E2 Allocators'!$B$15:$W$361, MATCH('O5 Details by Class &amp; Accounts'!CA$18, 'E2 Allocators'!$B$15:$W$15, 0),FALSE)*$E46)</f>
        <v>0</v>
      </c>
      <c r="CB46" s="1411">
        <f>IF(ISERROR(VLOOKUP(VLOOKUP($A46, 'E4 TB Allocation Details'!$A$18:$L$205, MATCH("A &amp; G ID", 'E4 TB Allocation Details'!$A$18:$L$18, 0),FALSE), 'E2 Allocators'!$B$15:$W$361, MATCH('O5 Details by Class &amp; Accounts'!CB$18, 'E2 Allocators'!$B$15:$W$15, 0),FALSE)*$E46), 0, VLOOKUP(VLOOKUP($A46, 'E4 TB Allocation Details'!$A$18:$L$205, MATCH("A &amp; G ID", 'E4 TB Allocation Details'!$A$18:$L$18, 0),FALSE), 'E2 Allocators'!$B$15:$W$361, MATCH('O5 Details by Class &amp; Accounts'!CB$18, 'E2 Allocators'!$B$15:$W$15, 0),FALSE)*$E46)</f>
        <v>0</v>
      </c>
      <c r="CC46" s="1411">
        <f>IF(ISERROR(VLOOKUP(VLOOKUP($A46, 'E4 TB Allocation Details'!$A$18:$L$205, MATCH("A &amp; G ID", 'E4 TB Allocation Details'!$A$18:$L$18, 0),FALSE), 'E2 Allocators'!$B$15:$W$361, MATCH('O5 Details by Class &amp; Accounts'!CC$18, 'E2 Allocators'!$B$15:$W$15, 0),FALSE)*$E46), 0, VLOOKUP(VLOOKUP($A46, 'E4 TB Allocation Details'!$A$18:$L$205, MATCH("A &amp; G ID", 'E4 TB Allocation Details'!$A$18:$L$18, 0),FALSE), 'E2 Allocators'!$B$15:$W$361, MATCH('O5 Details by Class &amp; Accounts'!CC$18, 'E2 Allocators'!$B$15:$W$15, 0),FALSE)*$E46)</f>
        <v>0</v>
      </c>
      <c r="CD46" s="1411">
        <f>IF(ISERROR(VLOOKUP(VLOOKUP($A46, 'E4 TB Allocation Details'!$A$18:$L$205, MATCH("A &amp; G ID", 'E4 TB Allocation Details'!$A$18:$L$18, 0),FALSE), 'E2 Allocators'!$B$15:$W$361, MATCH('O5 Details by Class &amp; Accounts'!CD$18, 'E2 Allocators'!$B$15:$W$15, 0),FALSE)*$E46), 0, VLOOKUP(VLOOKUP($A46, 'E4 TB Allocation Details'!$A$18:$L$205, MATCH("A &amp; G ID", 'E4 TB Allocation Details'!$A$18:$L$18, 0),FALSE), 'E2 Allocators'!$B$15:$W$361, MATCH('O5 Details by Class &amp; Accounts'!CD$18, 'E2 Allocators'!$B$15:$W$15, 0),FALSE)*$E46)</f>
        <v>0</v>
      </c>
      <c r="CE46" s="1411">
        <f>IF(ISERROR(VLOOKUP(VLOOKUP($A46, 'E4 TB Allocation Details'!$A$18:$L$205, MATCH("A &amp; G ID", 'E4 TB Allocation Details'!$A$18:$L$18, 0),FALSE), 'E2 Allocators'!$B$15:$W$361, MATCH('O5 Details by Class &amp; Accounts'!CE$18, 'E2 Allocators'!$B$15:$W$15, 0),FALSE)*$E46), 0, VLOOKUP(VLOOKUP($A46, 'E4 TB Allocation Details'!$A$18:$L$205, MATCH("A &amp; G ID", 'E4 TB Allocation Details'!$A$18:$L$18, 0),FALSE), 'E2 Allocators'!$B$15:$W$361, MATCH('O5 Details by Class &amp; Accounts'!CE$18, 'E2 Allocators'!$B$15:$W$15, 0),FALSE)*$E46)</f>
        <v>0</v>
      </c>
      <c r="CF46" s="1411">
        <f>IF(ISERROR(VLOOKUP(VLOOKUP($A46, 'E4 TB Allocation Details'!$A$18:$L$205, MATCH("A &amp; G ID", 'E4 TB Allocation Details'!$A$18:$L$18, 0),FALSE), 'E2 Allocators'!$B$15:$W$361, MATCH('O5 Details by Class &amp; Accounts'!CF$18, 'E2 Allocators'!$B$15:$W$15, 0),FALSE)*$E46), 0, VLOOKUP(VLOOKUP($A46, 'E4 TB Allocation Details'!$A$18:$L$205, MATCH("A &amp; G ID", 'E4 TB Allocation Details'!$A$18:$L$18, 0),FALSE), 'E2 Allocators'!$B$15:$W$361, MATCH('O5 Details by Class &amp; Accounts'!CF$18, 'E2 Allocators'!$B$15:$W$15, 0),FALSE)*$E46)</f>
        <v>0</v>
      </c>
      <c r="CG46" s="1411">
        <f>IF(ISERROR(VLOOKUP(VLOOKUP($A46, 'E4 TB Allocation Details'!$A$18:$L$205, MATCH("A &amp; G ID", 'E4 TB Allocation Details'!$A$18:$L$18, 0),FALSE), 'E2 Allocators'!$B$15:$W$361, MATCH('O5 Details by Class &amp; Accounts'!CG$18, 'E2 Allocators'!$B$15:$W$15, 0),FALSE)*$E46), 0, VLOOKUP(VLOOKUP($A46, 'E4 TB Allocation Details'!$A$18:$L$205, MATCH("A &amp; G ID", 'E4 TB Allocation Details'!$A$18:$L$18, 0),FALSE), 'E2 Allocators'!$B$15:$W$361, MATCH('O5 Details by Class &amp; Accounts'!CG$18, 'E2 Allocators'!$B$15:$W$15, 0),FALSE)*$E46)</f>
        <v>0</v>
      </c>
      <c r="CH46" s="1411">
        <f>IF(ISERROR(VLOOKUP(VLOOKUP($A46, 'E4 TB Allocation Details'!$A$18:$L$205, MATCH("A &amp; G ID", 'E4 TB Allocation Details'!$A$18:$L$18, 0),FALSE), 'E2 Allocators'!$B$15:$W$361, MATCH('O5 Details by Class &amp; Accounts'!CH$18, 'E2 Allocators'!$B$15:$W$15, 0),FALSE)*$E46), 0, VLOOKUP(VLOOKUP($A46, 'E4 TB Allocation Details'!$A$18:$L$205, MATCH("A &amp; G ID", 'E4 TB Allocation Details'!$A$18:$L$18, 0),FALSE), 'E2 Allocators'!$B$15:$W$361, MATCH('O5 Details by Class &amp; Accounts'!CH$18, 'E2 Allocators'!$B$15:$W$15, 0),FALSE)*$E46)</f>
        <v>0</v>
      </c>
      <c r="CI46" s="1411">
        <f>IF(ISERROR(VLOOKUP(VLOOKUP($A46, 'E4 TB Allocation Details'!$A$18:$L$205, MATCH("A &amp; G ID", 'E4 TB Allocation Details'!$A$18:$L$18, 0),FALSE), 'E2 Allocators'!$B$15:$W$361, MATCH('O5 Details by Class &amp; Accounts'!CI$18, 'E2 Allocators'!$B$15:$W$15, 0),FALSE)*$E46), 0, VLOOKUP(VLOOKUP($A46, 'E4 TB Allocation Details'!$A$18:$L$205, MATCH("A &amp; G ID", 'E4 TB Allocation Details'!$A$18:$L$18, 0),FALSE), 'E2 Allocators'!$B$15:$W$361, MATCH('O5 Details by Class &amp; Accounts'!CI$18, 'E2 Allocators'!$B$15:$W$15, 0),FALSE)*$E46)</f>
        <v>0</v>
      </c>
      <c r="CJ46" s="1411">
        <f>IF(ISERROR(VLOOKUP(VLOOKUP($A46, 'E4 TB Allocation Details'!$A$18:$L$205, MATCH("A &amp; G ID", 'E4 TB Allocation Details'!$A$18:$L$18, 0),FALSE), 'E2 Allocators'!$B$15:$W$361, MATCH('O5 Details by Class &amp; Accounts'!CJ$18, 'E2 Allocators'!$B$15:$W$15, 0),FALSE)*$E46), 0, VLOOKUP(VLOOKUP($A46, 'E4 TB Allocation Details'!$A$18:$L$205, MATCH("A &amp; G ID", 'E4 TB Allocation Details'!$A$18:$L$18, 0),FALSE), 'E2 Allocators'!$B$15:$W$361, MATCH('O5 Details by Class &amp; Accounts'!CJ$18, 'E2 Allocators'!$B$15:$W$15, 0),FALSE)*$E46)</f>
        <v>0</v>
      </c>
      <c r="CK46" s="1411">
        <f>IF(ISERROR(VLOOKUP(VLOOKUP($A46, 'E4 TB Allocation Details'!$A$18:$L$205, MATCH("A &amp; G ID", 'E4 TB Allocation Details'!$A$18:$L$18, 0),FALSE), 'E2 Allocators'!$B$15:$W$361, MATCH('O5 Details by Class &amp; Accounts'!CK$18, 'E2 Allocators'!$B$15:$W$15, 0),FALSE)*$E46), 0, VLOOKUP(VLOOKUP($A46, 'E4 TB Allocation Details'!$A$18:$L$205, MATCH("A &amp; G ID", 'E4 TB Allocation Details'!$A$18:$L$18, 0),FALSE), 'E2 Allocators'!$B$15:$W$361, MATCH('O5 Details by Class &amp; Accounts'!CK$18, 'E2 Allocators'!$B$15:$W$15, 0),FALSE)*$E46)</f>
        <v>0</v>
      </c>
      <c r="CL46" s="1411">
        <f>IF(ISERROR(VLOOKUP(VLOOKUP($A46, 'E4 TB Allocation Details'!$A$18:$L$205, MATCH("A &amp; G ID", 'E4 TB Allocation Details'!$A$18:$L$18, 0),FALSE), 'E2 Allocators'!$B$15:$W$361, MATCH('O5 Details by Class &amp; Accounts'!CL$18, 'E2 Allocators'!$B$15:$W$15, 0),FALSE)*$E46), 0, VLOOKUP(VLOOKUP($A46, 'E4 TB Allocation Details'!$A$18:$L$205, MATCH("A &amp; G ID", 'E4 TB Allocation Details'!$A$18:$L$18, 0),FALSE), 'E2 Allocators'!$B$15:$W$361, MATCH('O5 Details by Class &amp; Accounts'!CL$18, 'E2 Allocators'!$B$15:$W$15, 0),FALSE)*$E46)</f>
        <v>0</v>
      </c>
      <c r="CM46" s="1411">
        <f>IF(ISERROR(VLOOKUP(VLOOKUP($A46, 'E4 TB Allocation Details'!$A$18:$L$205, MATCH("A &amp; G ID", 'E4 TB Allocation Details'!$A$18:$L$18, 0),FALSE), 'E2 Allocators'!$B$15:$W$361, MATCH('O5 Details by Class &amp; Accounts'!CM$18, 'E2 Allocators'!$B$15:$W$15, 0),FALSE)*$E46), 0, VLOOKUP(VLOOKUP($A46, 'E4 TB Allocation Details'!$A$18:$L$205, MATCH("A &amp; G ID", 'E4 TB Allocation Details'!$A$18:$L$18, 0),FALSE), 'E2 Allocators'!$B$15:$W$361, MATCH('O5 Details by Class &amp; Accounts'!CM$18, 'E2 Allocators'!$B$15:$W$15, 0),FALSE)*$E46)</f>
        <v>0</v>
      </c>
      <c r="CN46" s="1411">
        <f t="shared" si="5"/>
        <v>0</v>
      </c>
      <c r="CO46" s="1791">
        <f t="shared" si="4"/>
        <v>0</v>
      </c>
      <c r="CQ46" s="2086" t="s">
        <v>755</v>
      </c>
    </row>
    <row r="47" spans="1:95" s="80" customFormat="1" ht="12.75">
      <c r="A47" s="1174" t="s">
        <v>1271</v>
      </c>
      <c r="B47" s="1175" t="s">
        <v>1061</v>
      </c>
      <c r="C47" s="1788">
        <f>IF(ISERROR(VLOOKUP($A47,'I3 TB Data'!$A$23:$H$458,MATCH('O5 Details by Class &amp; Accounts'!$C$18, 'I3 TB Data'!$A$23:$H$23,0),0)), 0, VLOOKUP($A47,'I3 TB Data'!$A$23:$H$458,MATCH('O5 Details by Class &amp; Accounts'!$C$18,'I3 TB Data'!$A$23:$H$23,0),0))</f>
        <v>0</v>
      </c>
      <c r="D47" s="1789">
        <f>'I4 BO ASSETS'!E44</f>
        <v>9386414.3099999987</v>
      </c>
      <c r="E47" s="1788">
        <f t="shared" si="6"/>
        <v>9386414.3099999987</v>
      </c>
      <c r="F47" s="1790">
        <f>IF(ISERROR(VLOOKUP($A47, 'E1 Categorization'!A33:E122, MATCH("Customer Component", 'E1 Categorization'!$A$33:$E$33,0), 0)), 0, IF(VLOOKUP($A47, 'E1 Categorization'!A33:E122, MATCH("Customer Component", 'E1 Categorization'!$A$33:$E$33,0), 0)=0, 'O5 Details by Class &amp; Accounts'!$E47, IF(AND(VLOOKUP($A47, 'E1 Categorization'!A33:E122, MATCH("Customer Component", 'E1 Categorization'!$A$33:$E$33,0), 0) &gt;0, VLOOKUP($A47, 'E1 Categorization'!A33:E122, MATCH("Customer Component", 'E1 Categorization'!$A$33:$E$33,0), 0)&lt;1), 'O5 Details by Class &amp; Accounts'!$E47*(1-VLOOKUP($A47, 'E1 Categorization'!A33:E122, MATCH("Customer Component", 'E1 Categorization'!$A$33:$E$33,0), 0)), 0)))</f>
        <v>6101169.3014999991</v>
      </c>
      <c r="G47" s="1790">
        <f>IF(ISERROR(VLOOKUP($A47, 'E1 Categorization'!A33:E122, MATCH("Customer Component", 'E1 Categorization'!$A$33:$E$33,0), 0)),0, IF(VLOOKUP($A47, 'E1 Categorization'!A33:E122, MATCH("Customer Component", 'E1 Categorization'!$A$33:$E$33,0), 0)=0, 0, IF(AND(VLOOKUP($A47, 'E1 Categorization'!A33:E122, MATCH("Customer Component", 'E1 Categorization'!$A$33:$E$33,0), 0) &gt;0, VLOOKUP($A47, 'E1 Categorization'!A33:E122, MATCH("Customer Component", 'E1 Categorization'!$A$33:$E$33,0), 0)&lt;1), 'O5 Details by Class &amp; Accounts'!$E47*(VLOOKUP($A47, 'E1 Categorization'!A33:E122, MATCH("Customer Component", 'E1 Categorization'!$A$33:$E$33,0), 0)), 'O5 Details by Class &amp; Accounts'!$E47)))</f>
        <v>3285245.0084999995</v>
      </c>
      <c r="H47" s="1411">
        <f t="shared" si="0"/>
        <v>9386414.3099999987</v>
      </c>
      <c r="I47" s="1411">
        <f>IF(ISERROR(VLOOKUP(VLOOKUP($A47, 'E4 TB Allocation Details'!$A$18:$L$205, MATCH("Demand ID", 'E4 TB Allocation Details'!$A$18:$L$18, 0),FALSE), 'E2 Allocators'!$B$15:$W$361, MATCH('O5 Details by Class &amp; Accounts'!I$18, 'E2 Allocators'!$B$15:$W$15, 0),FALSE)*$F47), 0, VLOOKUP(VLOOKUP($A47, 'E4 TB Allocation Details'!$A$18:$L$205, MATCH("Demand ID", 'E4 TB Allocation Details'!$A$18:$L$18, 0),FALSE), 'E2 Allocators'!$B$15:$W$361, MATCH('O5 Details by Class &amp; Accounts'!I$18, 'E2 Allocators'!$B$15:$W$15, 0),FALSE)*$F47)</f>
        <v>2293798.0455513182</v>
      </c>
      <c r="J47" s="1411">
        <f>IF(ISERROR(VLOOKUP(VLOOKUP($A47, 'E4 TB Allocation Details'!$A$18:$L$205, MATCH("Demand ID", 'E4 TB Allocation Details'!$A$18:$L$18, 0),FALSE), 'E2 Allocators'!$B$15:$W$361, MATCH('O5 Details by Class &amp; Accounts'!J$18, 'E2 Allocators'!$B$15:$W$15, 0),FALSE)*$F47), 0, VLOOKUP(VLOOKUP($A47, 'E4 TB Allocation Details'!$A$18:$L$205, MATCH("Demand ID", 'E4 TB Allocation Details'!$A$18:$L$18, 0),FALSE), 'E2 Allocators'!$B$15:$W$361, MATCH('O5 Details by Class &amp; Accounts'!J$18, 'E2 Allocators'!$B$15:$W$15, 0),FALSE)*$F47)</f>
        <v>1073898.7005271185</v>
      </c>
      <c r="K47" s="1411">
        <f>IF(ISERROR(VLOOKUP(VLOOKUP($A47, 'E4 TB Allocation Details'!$A$18:$L$205, MATCH("Demand ID", 'E4 TB Allocation Details'!$A$18:$L$18, 0),FALSE), 'E2 Allocators'!$B$15:$W$361, MATCH('O5 Details by Class &amp; Accounts'!K$18, 'E2 Allocators'!$B$15:$W$15, 0),FALSE)*$F47), 0, VLOOKUP(VLOOKUP($A47, 'E4 TB Allocation Details'!$A$18:$L$205, MATCH("Demand ID", 'E4 TB Allocation Details'!$A$18:$L$18, 0),FALSE), 'E2 Allocators'!$B$15:$W$361, MATCH('O5 Details by Class &amp; Accounts'!K$18, 'E2 Allocators'!$B$15:$W$15, 0),FALSE)*$F47)</f>
        <v>2729404.8435117416</v>
      </c>
      <c r="L47" s="1411">
        <f>IF(ISERROR(VLOOKUP(VLOOKUP($A47, 'E4 TB Allocation Details'!$A$18:$L$205, MATCH("Demand ID", 'E4 TB Allocation Details'!$A$18:$L$18, 0),FALSE), 'E2 Allocators'!$B$15:$W$361, MATCH('O5 Details by Class &amp; Accounts'!L$18, 'E2 Allocators'!$B$15:$W$15, 0),FALSE)*$F47), 0, VLOOKUP(VLOOKUP($A47, 'E4 TB Allocation Details'!$A$18:$L$205, MATCH("Demand ID", 'E4 TB Allocation Details'!$A$18:$L$18, 0),FALSE), 'E2 Allocators'!$B$15:$W$361, MATCH('O5 Details by Class &amp; Accounts'!L$18, 'E2 Allocators'!$B$15:$W$15, 0),FALSE)*$F47)</f>
        <v>0</v>
      </c>
      <c r="M47" s="1411">
        <f>IF(ISERROR(VLOOKUP(VLOOKUP($A47, 'E4 TB Allocation Details'!$A$18:$L$205, MATCH("Demand ID", 'E4 TB Allocation Details'!$A$18:$L$18, 0),FALSE), 'E2 Allocators'!$B$15:$W$361, MATCH('O5 Details by Class &amp; Accounts'!M$18, 'E2 Allocators'!$B$15:$W$15, 0),FALSE)*$F47), 0, VLOOKUP(VLOOKUP($A47, 'E4 TB Allocation Details'!$A$18:$L$205, MATCH("Demand ID", 'E4 TB Allocation Details'!$A$18:$L$18, 0),FALSE), 'E2 Allocators'!$B$15:$W$361, MATCH('O5 Details by Class &amp; Accounts'!M$18, 'E2 Allocators'!$B$15:$W$15, 0),FALSE)*$F47)</f>
        <v>0</v>
      </c>
      <c r="N47" s="1411">
        <f>IF(ISERROR(VLOOKUP(VLOOKUP($A47, 'E4 TB Allocation Details'!$A$18:$L$205, MATCH("Demand ID", 'E4 TB Allocation Details'!$A$18:$L$18, 0),FALSE), 'E2 Allocators'!$B$15:$W$361, MATCH('O5 Details by Class &amp; Accounts'!N$18, 'E2 Allocators'!$B$15:$W$15, 0),FALSE)*$F47), 0, VLOOKUP(VLOOKUP($A47, 'E4 TB Allocation Details'!$A$18:$L$205, MATCH("Demand ID", 'E4 TB Allocation Details'!$A$18:$L$18, 0),FALSE), 'E2 Allocators'!$B$15:$W$361, MATCH('O5 Details by Class &amp; Accounts'!N$18, 'E2 Allocators'!$B$15:$W$15, 0),FALSE)*$F47)</f>
        <v>0</v>
      </c>
      <c r="O47" s="1411">
        <f>IF(ISERROR(VLOOKUP(VLOOKUP($A47, 'E4 TB Allocation Details'!$A$18:$L$205, MATCH("Demand ID", 'E4 TB Allocation Details'!$A$18:$L$18, 0),FALSE), 'E2 Allocators'!$B$15:$W$361, MATCH('O5 Details by Class &amp; Accounts'!O$18, 'E2 Allocators'!$B$15:$W$15, 0),FALSE)*$F47), 0, VLOOKUP(VLOOKUP($A47, 'E4 TB Allocation Details'!$A$18:$L$205, MATCH("Demand ID", 'E4 TB Allocation Details'!$A$18:$L$18, 0),FALSE), 'E2 Allocators'!$B$15:$W$361, MATCH('O5 Details by Class &amp; Accounts'!O$18, 'E2 Allocators'!$B$15:$W$15, 0),FALSE)*$F47)</f>
        <v>0</v>
      </c>
      <c r="P47" s="1411">
        <f>IF(ISERROR(VLOOKUP(VLOOKUP($A47, 'E4 TB Allocation Details'!$A$18:$L$205, MATCH("Demand ID", 'E4 TB Allocation Details'!$A$18:$L$18, 0),FALSE), 'E2 Allocators'!$B$15:$W$361, MATCH('O5 Details by Class &amp; Accounts'!P$18, 'E2 Allocators'!$B$15:$W$15, 0),FALSE)*$F47), 0, VLOOKUP(VLOOKUP($A47, 'E4 TB Allocation Details'!$A$18:$L$205, MATCH("Demand ID", 'E4 TB Allocation Details'!$A$18:$L$18, 0),FALSE), 'E2 Allocators'!$B$15:$W$361, MATCH('O5 Details by Class &amp; Accounts'!P$18, 'E2 Allocators'!$B$15:$W$15, 0),FALSE)*$F47)</f>
        <v>0</v>
      </c>
      <c r="Q47" s="1411">
        <f>IF(ISERROR(VLOOKUP(VLOOKUP($A47, 'E4 TB Allocation Details'!$A$18:$L$205, MATCH("Demand ID", 'E4 TB Allocation Details'!$A$18:$L$18, 0),FALSE), 'E2 Allocators'!$B$15:$W$361, MATCH('O5 Details by Class &amp; Accounts'!Q$18, 'E2 Allocators'!$B$15:$W$15, 0),FALSE)*$F47), 0, VLOOKUP(VLOOKUP($A47, 'E4 TB Allocation Details'!$A$18:$L$205, MATCH("Demand ID", 'E4 TB Allocation Details'!$A$18:$L$18, 0),FALSE), 'E2 Allocators'!$B$15:$W$361, MATCH('O5 Details by Class &amp; Accounts'!Q$18, 'E2 Allocators'!$B$15:$W$15, 0),FALSE)*$F47)</f>
        <v>4067.7119098211192</v>
      </c>
      <c r="R47" s="1411">
        <f>IF(ISERROR(VLOOKUP(VLOOKUP($A47, 'E4 TB Allocation Details'!$A$18:$L$205, MATCH("Demand ID", 'E4 TB Allocation Details'!$A$18:$L$18, 0),FALSE), 'E2 Allocators'!$B$15:$W$361, MATCH('O5 Details by Class &amp; Accounts'!R$18, 'E2 Allocators'!$B$15:$W$15, 0),FALSE)*$F47), 0, VLOOKUP(VLOOKUP($A47, 'E4 TB Allocation Details'!$A$18:$L$205, MATCH("Demand ID", 'E4 TB Allocation Details'!$A$18:$L$18, 0),FALSE), 'E2 Allocators'!$B$15:$W$361, MATCH('O5 Details by Class &amp; Accounts'!R$18, 'E2 Allocators'!$B$15:$W$15, 0),FALSE)*$F47)</f>
        <v>0</v>
      </c>
      <c r="S47" s="1411">
        <f>IF(ISERROR(VLOOKUP(VLOOKUP($A47, 'E4 TB Allocation Details'!$A$18:$L$205, MATCH("Demand ID", 'E4 TB Allocation Details'!$A$18:$L$18, 0),FALSE), 'E2 Allocators'!$B$15:$W$361, MATCH('O5 Details by Class &amp; Accounts'!S$18, 'E2 Allocators'!$B$15:$W$15, 0),FALSE)*$F47), 0, VLOOKUP(VLOOKUP($A47, 'E4 TB Allocation Details'!$A$18:$L$205, MATCH("Demand ID", 'E4 TB Allocation Details'!$A$18:$L$18, 0),FALSE), 'E2 Allocators'!$B$15:$W$361, MATCH('O5 Details by Class &amp; Accounts'!S$18, 'E2 Allocators'!$B$15:$W$15, 0),FALSE)*$F47)</f>
        <v>0</v>
      </c>
      <c r="T47" s="1411">
        <f>IF(ISERROR(VLOOKUP(VLOOKUP($A47, 'E4 TB Allocation Details'!$A$18:$L$205, MATCH("Demand ID", 'E4 TB Allocation Details'!$A$18:$L$18, 0),FALSE), 'E2 Allocators'!$B$15:$W$361, MATCH('O5 Details by Class &amp; Accounts'!T$18, 'E2 Allocators'!$B$15:$W$15, 0),FALSE)*$F47), 0, VLOOKUP(VLOOKUP($A47, 'E4 TB Allocation Details'!$A$18:$L$205, MATCH("Demand ID", 'E4 TB Allocation Details'!$A$18:$L$18, 0),FALSE), 'E2 Allocators'!$B$15:$W$361, MATCH('O5 Details by Class &amp; Accounts'!T$18, 'E2 Allocators'!$B$15:$W$15, 0),FALSE)*$F47)</f>
        <v>0</v>
      </c>
      <c r="U47" s="1411">
        <f>IF(ISERROR(VLOOKUP(VLOOKUP($A47, 'E4 TB Allocation Details'!$A$18:$L$205, MATCH("Demand ID", 'E4 TB Allocation Details'!$A$18:$L$18, 0),FALSE), 'E2 Allocators'!$B$15:$W$361, MATCH('O5 Details by Class &amp; Accounts'!U$18, 'E2 Allocators'!$B$15:$W$15, 0),FALSE)*$F47), 0, VLOOKUP(VLOOKUP($A47, 'E4 TB Allocation Details'!$A$18:$L$205, MATCH("Demand ID", 'E4 TB Allocation Details'!$A$18:$L$18, 0),FALSE), 'E2 Allocators'!$B$15:$W$361, MATCH('O5 Details by Class &amp; Accounts'!U$18, 'E2 Allocators'!$B$15:$W$15, 0),FALSE)*$F47)</f>
        <v>0</v>
      </c>
      <c r="V47" s="1411">
        <f>IF(ISERROR(VLOOKUP(VLOOKUP($A47, 'E4 TB Allocation Details'!$A$18:$L$205, MATCH("Demand ID", 'E4 TB Allocation Details'!$A$18:$L$18, 0),FALSE), 'E2 Allocators'!$B$15:$W$361, MATCH('O5 Details by Class &amp; Accounts'!V$18, 'E2 Allocators'!$B$15:$W$15, 0),FALSE)*$F47), 0, VLOOKUP(VLOOKUP($A47, 'E4 TB Allocation Details'!$A$18:$L$205, MATCH("Demand ID", 'E4 TB Allocation Details'!$A$18:$L$18, 0),FALSE), 'E2 Allocators'!$B$15:$W$361, MATCH('O5 Details by Class &amp; Accounts'!V$18, 'E2 Allocators'!$B$15:$W$15, 0),FALSE)*$F47)</f>
        <v>0</v>
      </c>
      <c r="W47" s="1411">
        <f>IF(ISERROR(VLOOKUP(VLOOKUP($A47, 'E4 TB Allocation Details'!$A$18:$L$205, MATCH("Demand ID", 'E4 TB Allocation Details'!$A$18:$L$18, 0),FALSE), 'E2 Allocators'!$B$15:$W$361, MATCH('O5 Details by Class &amp; Accounts'!W$18, 'E2 Allocators'!$B$15:$W$15, 0),FALSE)*$F47), 0, VLOOKUP(VLOOKUP($A47, 'E4 TB Allocation Details'!$A$18:$L$205, MATCH("Demand ID", 'E4 TB Allocation Details'!$A$18:$L$18, 0),FALSE), 'E2 Allocators'!$B$15:$W$361, MATCH('O5 Details by Class &amp; Accounts'!W$18, 'E2 Allocators'!$B$15:$W$15, 0),FALSE)*$F47)</f>
        <v>0</v>
      </c>
      <c r="X47" s="1411">
        <f>IF(ISERROR(VLOOKUP(VLOOKUP($A47, 'E4 TB Allocation Details'!$A$18:$L$205, MATCH("Demand ID", 'E4 TB Allocation Details'!$A$18:$L$18, 0),FALSE), 'E2 Allocators'!$B$15:$W$361, MATCH('O5 Details by Class &amp; Accounts'!X$18, 'E2 Allocators'!$B$15:$W$15, 0),FALSE)*$F47), 0, VLOOKUP(VLOOKUP($A47, 'E4 TB Allocation Details'!$A$18:$L$205, MATCH("Demand ID", 'E4 TB Allocation Details'!$A$18:$L$18, 0),FALSE), 'E2 Allocators'!$B$15:$W$361, MATCH('O5 Details by Class &amp; Accounts'!X$18, 'E2 Allocators'!$B$15:$W$15, 0),FALSE)*$F47)</f>
        <v>0</v>
      </c>
      <c r="Y47" s="1411">
        <f>IF(ISERROR(VLOOKUP(VLOOKUP($A47, 'E4 TB Allocation Details'!$A$18:$L$205, MATCH("Demand ID", 'E4 TB Allocation Details'!$A$18:$L$18, 0),FALSE), 'E2 Allocators'!$B$15:$W$361, MATCH('O5 Details by Class &amp; Accounts'!Y$18, 'E2 Allocators'!$B$15:$W$15, 0),FALSE)*$F47), 0, VLOOKUP(VLOOKUP($A47, 'E4 TB Allocation Details'!$A$18:$L$205, MATCH("Demand ID", 'E4 TB Allocation Details'!$A$18:$L$18, 0),FALSE), 'E2 Allocators'!$B$15:$W$361, MATCH('O5 Details by Class &amp; Accounts'!Y$18, 'E2 Allocators'!$B$15:$W$15, 0),FALSE)*$F47)</f>
        <v>0</v>
      </c>
      <c r="Z47" s="1411">
        <f>IF(ISERROR(VLOOKUP(VLOOKUP($A47, 'E4 TB Allocation Details'!$A$18:$L$205, MATCH("Demand ID", 'E4 TB Allocation Details'!$A$18:$L$18, 0),FALSE), 'E2 Allocators'!$B$15:$W$361, MATCH('O5 Details by Class &amp; Accounts'!Z$18, 'E2 Allocators'!$B$15:$W$15, 0),FALSE)*$F47), 0, VLOOKUP(VLOOKUP($A47, 'E4 TB Allocation Details'!$A$18:$L$205, MATCH("Demand ID", 'E4 TB Allocation Details'!$A$18:$L$18, 0),FALSE), 'E2 Allocators'!$B$15:$W$361, MATCH('O5 Details by Class &amp; Accounts'!Z$18, 'E2 Allocators'!$B$15:$W$15, 0),FALSE)*$F47)</f>
        <v>0</v>
      </c>
      <c r="AA47" s="1411">
        <f>IF(ISERROR(VLOOKUP(VLOOKUP($A47, 'E4 TB Allocation Details'!$A$18:$L$205, MATCH("Demand ID", 'E4 TB Allocation Details'!$A$18:$L$18, 0),FALSE), 'E2 Allocators'!$B$15:$W$361, MATCH('O5 Details by Class &amp; Accounts'!AA$18, 'E2 Allocators'!$B$15:$W$15, 0),FALSE)*$F47), 0, VLOOKUP(VLOOKUP($A47, 'E4 TB Allocation Details'!$A$18:$L$205, MATCH("Demand ID", 'E4 TB Allocation Details'!$A$18:$L$18, 0),FALSE), 'E2 Allocators'!$B$15:$W$361, MATCH('O5 Details by Class &amp; Accounts'!AA$18, 'E2 Allocators'!$B$15:$W$15, 0),FALSE)*$F47)</f>
        <v>0</v>
      </c>
      <c r="AB47" s="1411">
        <f>IF(ISERROR(VLOOKUP(VLOOKUP($A47, 'E4 TB Allocation Details'!$A$18:$L$205, MATCH("Demand ID", 'E4 TB Allocation Details'!$A$18:$L$18, 0),FALSE), 'E2 Allocators'!$B$15:$W$361, MATCH('O5 Details by Class &amp; Accounts'!AB$18, 'E2 Allocators'!$B$15:$W$15, 0),FALSE)*$F47), 0, VLOOKUP(VLOOKUP($A47, 'E4 TB Allocation Details'!$A$18:$L$205, MATCH("Demand ID", 'E4 TB Allocation Details'!$A$18:$L$18, 0),FALSE), 'E2 Allocators'!$B$15:$W$361, MATCH('O5 Details by Class &amp; Accounts'!AB$18, 'E2 Allocators'!$B$15:$W$15, 0),FALSE)*$F47)</f>
        <v>0</v>
      </c>
      <c r="AC47" s="1411">
        <f t="shared" si="1"/>
        <v>6101169.3015000001</v>
      </c>
      <c r="AD47" s="1411">
        <f>IF(ISERROR(VLOOKUP(VLOOKUP($A47, 'E4 TB Allocation Details'!$A$18:$L$205, MATCH("Customer ID", 'E4 TB Allocation Details'!$A$18:$L$18, 0),FALSE), 'E2 Allocators'!$B$15:$W$361, MATCH('O5 Details by Class &amp; Accounts'!AD$18, 'E2 Allocators'!$B$15:$W$15, 0),FALSE)*$G47), 0, VLOOKUP(VLOOKUP($A47, 'E4 TB Allocation Details'!$A$18:$L$205, MATCH("Customer ID", 'E4 TB Allocation Details'!$A$18:$L$18, 0),FALSE), 'E2 Allocators'!$B$15:$W$361, MATCH('O5 Details by Class &amp; Accounts'!AD$18, 'E2 Allocators'!$B$15:$W$15, 0),FALSE)*$G47)</f>
        <v>2227983.1363000949</v>
      </c>
      <c r="AE47" s="1411">
        <f>IF(ISERROR(VLOOKUP(VLOOKUP($A47, 'E4 TB Allocation Details'!$A$18:$L$205, MATCH("Customer ID", 'E4 TB Allocation Details'!$A$18:$L$18, 0),FALSE), 'E2 Allocators'!$B$15:$W$361, MATCH('O5 Details by Class &amp; Accounts'!AE$18, 'E2 Allocators'!$B$15:$W$15, 0),FALSE)*$G47), 0, VLOOKUP(VLOOKUP($A47, 'E4 TB Allocation Details'!$A$18:$L$205, MATCH("Customer ID", 'E4 TB Allocation Details'!$A$18:$L$18, 0),FALSE), 'E2 Allocators'!$B$15:$W$361, MATCH('O5 Details by Class &amp; Accounts'!AE$18, 'E2 Allocators'!$B$15:$W$15, 0),FALSE)*$G47)</f>
        <v>264608.3924696843</v>
      </c>
      <c r="AF47" s="1411">
        <f>IF(ISERROR(VLOOKUP(VLOOKUP($A47, 'E4 TB Allocation Details'!$A$18:$L$205, MATCH("Customer ID", 'E4 TB Allocation Details'!$A$18:$L$18, 0),FALSE), 'E2 Allocators'!$B$15:$W$361, MATCH('O5 Details by Class &amp; Accounts'!AF$18, 'E2 Allocators'!$B$15:$W$15, 0),FALSE)*$G47), 0, VLOOKUP(VLOOKUP($A47, 'E4 TB Allocation Details'!$A$18:$L$205, MATCH("Customer ID", 'E4 TB Allocation Details'!$A$18:$L$18, 0),FALSE), 'E2 Allocators'!$B$15:$W$361, MATCH('O5 Details by Class &amp; Accounts'!AF$18, 'E2 Allocators'!$B$15:$W$15, 0),FALSE)*$G47)</f>
        <v>30659.422596118402</v>
      </c>
      <c r="AG47" s="1411">
        <f>IF(ISERROR(VLOOKUP(VLOOKUP($A47, 'E4 TB Allocation Details'!$A$18:$L$205, MATCH("Customer ID", 'E4 TB Allocation Details'!$A$18:$L$18, 0),FALSE), 'E2 Allocators'!$B$15:$W$361, MATCH('O5 Details by Class &amp; Accounts'!AG$18, 'E2 Allocators'!$B$15:$W$15, 0),FALSE)*$G47), 0, VLOOKUP(VLOOKUP($A47, 'E4 TB Allocation Details'!$A$18:$L$205, MATCH("Customer ID", 'E4 TB Allocation Details'!$A$18:$L$18, 0),FALSE), 'E2 Allocators'!$B$15:$W$361, MATCH('O5 Details by Class &amp; Accounts'!AG$18, 'E2 Allocators'!$B$15:$W$15, 0),FALSE)*$G47)</f>
        <v>0</v>
      </c>
      <c r="AH47" s="1411">
        <f>IF(ISERROR(VLOOKUP(VLOOKUP($A47, 'E4 TB Allocation Details'!$A$18:$L$205, MATCH("Customer ID", 'E4 TB Allocation Details'!$A$18:$L$18, 0),FALSE), 'E2 Allocators'!$B$15:$W$361, MATCH('O5 Details by Class &amp; Accounts'!AH$18, 'E2 Allocators'!$B$15:$W$15, 0),FALSE)*$G47), 0, VLOOKUP(VLOOKUP($A47, 'E4 TB Allocation Details'!$A$18:$L$205, MATCH("Customer ID", 'E4 TB Allocation Details'!$A$18:$L$18, 0),FALSE), 'E2 Allocators'!$B$15:$W$361, MATCH('O5 Details by Class &amp; Accounts'!AH$18, 'E2 Allocators'!$B$15:$W$15, 0),FALSE)*$G47)</f>
        <v>0</v>
      </c>
      <c r="AI47" s="1411">
        <f>IF(ISERROR(VLOOKUP(VLOOKUP($A47, 'E4 TB Allocation Details'!$A$18:$L$205, MATCH("Customer ID", 'E4 TB Allocation Details'!$A$18:$L$18, 0),FALSE), 'E2 Allocators'!$B$15:$W$361, MATCH('O5 Details by Class &amp; Accounts'!AI$18, 'E2 Allocators'!$B$15:$W$15, 0),FALSE)*$G47), 0, VLOOKUP(VLOOKUP($A47, 'E4 TB Allocation Details'!$A$18:$L$205, MATCH("Customer ID", 'E4 TB Allocation Details'!$A$18:$L$18, 0),FALSE), 'E2 Allocators'!$B$15:$W$361, MATCH('O5 Details by Class &amp; Accounts'!AI$18, 'E2 Allocators'!$B$15:$W$15, 0),FALSE)*$G47)</f>
        <v>0</v>
      </c>
      <c r="AJ47" s="1411">
        <f>IF(ISERROR(VLOOKUP(VLOOKUP($A47, 'E4 TB Allocation Details'!$A$18:$L$205, MATCH("Customer ID", 'E4 TB Allocation Details'!$A$18:$L$18, 0),FALSE), 'E2 Allocators'!$B$15:$W$361, MATCH('O5 Details by Class &amp; Accounts'!AJ$18, 'E2 Allocators'!$B$15:$W$15, 0),FALSE)*$G47), 0, VLOOKUP(VLOOKUP($A47, 'E4 TB Allocation Details'!$A$18:$L$205, MATCH("Customer ID", 'E4 TB Allocation Details'!$A$18:$L$18, 0),FALSE), 'E2 Allocators'!$B$15:$W$361, MATCH('O5 Details by Class &amp; Accounts'!AJ$18, 'E2 Allocators'!$B$15:$W$15, 0),FALSE)*$G47)</f>
        <v>694426.15765475819</v>
      </c>
      <c r="AK47" s="1411">
        <f>IF(ISERROR(VLOOKUP(VLOOKUP($A47, 'E4 TB Allocation Details'!$A$18:$L$205, MATCH("Customer ID", 'E4 TB Allocation Details'!$A$18:$L$18, 0),FALSE), 'E2 Allocators'!$B$15:$W$361, MATCH('O5 Details by Class &amp; Accounts'!AK$18, 'E2 Allocators'!$B$15:$W$15, 0),FALSE)*$G47), 0, VLOOKUP(VLOOKUP($A47, 'E4 TB Allocation Details'!$A$18:$L$205, MATCH("Customer ID", 'E4 TB Allocation Details'!$A$18:$L$18, 0),FALSE), 'E2 Allocators'!$B$15:$W$361, MATCH('O5 Details by Class &amp; Accounts'!AK$18, 'E2 Allocators'!$B$15:$W$15, 0),FALSE)*$G47)</f>
        <v>38080.174562057895</v>
      </c>
      <c r="AL47" s="1411">
        <f>IF(ISERROR(VLOOKUP(VLOOKUP($A47, 'E4 TB Allocation Details'!$A$18:$L$205, MATCH("Customer ID", 'E4 TB Allocation Details'!$A$18:$L$18, 0),FALSE), 'E2 Allocators'!$B$15:$W$361, MATCH('O5 Details by Class &amp; Accounts'!AL$18, 'E2 Allocators'!$B$15:$W$15, 0),FALSE)*$G47), 0, VLOOKUP(VLOOKUP($A47, 'E4 TB Allocation Details'!$A$18:$L$205, MATCH("Customer ID", 'E4 TB Allocation Details'!$A$18:$L$18, 0),FALSE), 'E2 Allocators'!$B$15:$W$361, MATCH('O5 Details by Class &amp; Accounts'!AL$18, 'E2 Allocators'!$B$15:$W$15, 0),FALSE)*$G47)</f>
        <v>29487.724917285854</v>
      </c>
      <c r="AM47" s="1411">
        <f>IF(ISERROR(VLOOKUP(VLOOKUP($A47, 'E4 TB Allocation Details'!$A$18:$L$205, MATCH("Customer ID", 'E4 TB Allocation Details'!$A$18:$L$18, 0),FALSE), 'E2 Allocators'!$B$15:$W$361, MATCH('O5 Details by Class &amp; Accounts'!AM$18, 'E2 Allocators'!$B$15:$W$15, 0),FALSE)*$G47), 0, VLOOKUP(VLOOKUP($A47, 'E4 TB Allocation Details'!$A$18:$L$205, MATCH("Customer ID", 'E4 TB Allocation Details'!$A$18:$L$18, 0),FALSE), 'E2 Allocators'!$B$15:$W$361, MATCH('O5 Details by Class &amp; Accounts'!AM$18, 'E2 Allocators'!$B$15:$W$15, 0),FALSE)*$G47)</f>
        <v>0</v>
      </c>
      <c r="AN47" s="1411">
        <f>IF(ISERROR(VLOOKUP(VLOOKUP($A47, 'E4 TB Allocation Details'!$A$18:$L$205, MATCH("Customer ID", 'E4 TB Allocation Details'!$A$18:$L$18, 0),FALSE), 'E2 Allocators'!$B$15:$W$361, MATCH('O5 Details by Class &amp; Accounts'!AN$18, 'E2 Allocators'!$B$15:$W$15, 0),FALSE)*$G47), 0, VLOOKUP(VLOOKUP($A47, 'E4 TB Allocation Details'!$A$18:$L$205, MATCH("Customer ID", 'E4 TB Allocation Details'!$A$18:$L$18, 0),FALSE), 'E2 Allocators'!$B$15:$W$361, MATCH('O5 Details by Class &amp; Accounts'!AN$18, 'E2 Allocators'!$B$15:$W$15, 0),FALSE)*$G47)</f>
        <v>0</v>
      </c>
      <c r="AO47" s="1411">
        <f>IF(ISERROR(VLOOKUP(VLOOKUP($A47, 'E4 TB Allocation Details'!$A$18:$L$205, MATCH("Customer ID", 'E4 TB Allocation Details'!$A$18:$L$18, 0),FALSE), 'E2 Allocators'!$B$15:$W$361, MATCH('O5 Details by Class &amp; Accounts'!AO$18, 'E2 Allocators'!$B$15:$W$15, 0),FALSE)*$G47), 0, VLOOKUP(VLOOKUP($A47, 'E4 TB Allocation Details'!$A$18:$L$205, MATCH("Customer ID", 'E4 TB Allocation Details'!$A$18:$L$18, 0),FALSE), 'E2 Allocators'!$B$15:$W$361, MATCH('O5 Details by Class &amp; Accounts'!AO$18, 'E2 Allocators'!$B$15:$W$15, 0),FALSE)*$G47)</f>
        <v>0</v>
      </c>
      <c r="AP47" s="1411">
        <f>IF(ISERROR(VLOOKUP(VLOOKUP($A47, 'E4 TB Allocation Details'!$A$18:$L$205, MATCH("Customer ID", 'E4 TB Allocation Details'!$A$18:$L$18, 0),FALSE), 'E2 Allocators'!$B$15:$W$361, MATCH('O5 Details by Class &amp; Accounts'!AP$18, 'E2 Allocators'!$B$15:$W$15, 0),FALSE)*$G47), 0, VLOOKUP(VLOOKUP($A47, 'E4 TB Allocation Details'!$A$18:$L$205, MATCH("Customer ID", 'E4 TB Allocation Details'!$A$18:$L$18, 0),FALSE), 'E2 Allocators'!$B$15:$W$361, MATCH('O5 Details by Class &amp; Accounts'!AP$18, 'E2 Allocators'!$B$15:$W$15, 0),FALSE)*$G47)</f>
        <v>0</v>
      </c>
      <c r="AQ47" s="1411">
        <f>IF(ISERROR(VLOOKUP(VLOOKUP($A47, 'E4 TB Allocation Details'!$A$18:$L$205, MATCH("Customer ID", 'E4 TB Allocation Details'!$A$18:$L$18, 0),FALSE), 'E2 Allocators'!$B$15:$W$361, MATCH('O5 Details by Class &amp; Accounts'!AQ$18, 'E2 Allocators'!$B$15:$W$15, 0),FALSE)*$G47), 0, VLOOKUP(VLOOKUP($A47, 'E4 TB Allocation Details'!$A$18:$L$205, MATCH("Customer ID", 'E4 TB Allocation Details'!$A$18:$L$18, 0),FALSE), 'E2 Allocators'!$B$15:$W$361, MATCH('O5 Details by Class &amp; Accounts'!AQ$18, 'E2 Allocators'!$B$15:$W$15, 0),FALSE)*$G47)</f>
        <v>0</v>
      </c>
      <c r="AR47" s="1411">
        <f>IF(ISERROR(VLOOKUP(VLOOKUP($A47, 'E4 TB Allocation Details'!$A$18:$L$205, MATCH("Customer ID", 'E4 TB Allocation Details'!$A$18:$L$18, 0),FALSE), 'E2 Allocators'!$B$15:$W$361, MATCH('O5 Details by Class &amp; Accounts'!AR$18, 'E2 Allocators'!$B$15:$W$15, 0),FALSE)*$G47), 0, VLOOKUP(VLOOKUP($A47, 'E4 TB Allocation Details'!$A$18:$L$205, MATCH("Customer ID", 'E4 TB Allocation Details'!$A$18:$L$18, 0),FALSE), 'E2 Allocators'!$B$15:$W$361, MATCH('O5 Details by Class &amp; Accounts'!AR$18, 'E2 Allocators'!$B$15:$W$15, 0),FALSE)*$G47)</f>
        <v>0</v>
      </c>
      <c r="AS47" s="1411">
        <f>IF(ISERROR(VLOOKUP(VLOOKUP($A47, 'E4 TB Allocation Details'!$A$18:$L$205, MATCH("Customer ID", 'E4 TB Allocation Details'!$A$18:$L$18, 0),FALSE), 'E2 Allocators'!$B$15:$W$361, MATCH('O5 Details by Class &amp; Accounts'!AS$18, 'E2 Allocators'!$B$15:$W$15, 0),FALSE)*$G47), 0, VLOOKUP(VLOOKUP($A47, 'E4 TB Allocation Details'!$A$18:$L$205, MATCH("Customer ID", 'E4 TB Allocation Details'!$A$18:$L$18, 0),FALSE), 'E2 Allocators'!$B$15:$W$361, MATCH('O5 Details by Class &amp; Accounts'!AS$18, 'E2 Allocators'!$B$15:$W$15, 0),FALSE)*$G47)</f>
        <v>0</v>
      </c>
      <c r="AT47" s="1411">
        <f>IF(ISERROR(VLOOKUP(VLOOKUP($A47, 'E4 TB Allocation Details'!$A$18:$L$205, MATCH("Customer ID", 'E4 TB Allocation Details'!$A$18:$L$18, 0),FALSE), 'E2 Allocators'!$B$15:$W$361, MATCH('O5 Details by Class &amp; Accounts'!AT$18, 'E2 Allocators'!$B$15:$W$15, 0),FALSE)*$G47), 0, VLOOKUP(VLOOKUP($A47, 'E4 TB Allocation Details'!$A$18:$L$205, MATCH("Customer ID", 'E4 TB Allocation Details'!$A$18:$L$18, 0),FALSE), 'E2 Allocators'!$B$15:$W$361, MATCH('O5 Details by Class &amp; Accounts'!AT$18, 'E2 Allocators'!$B$15:$W$15, 0),FALSE)*$G47)</f>
        <v>0</v>
      </c>
      <c r="AU47" s="1411">
        <f>IF(ISERROR(VLOOKUP(VLOOKUP($A47, 'E4 TB Allocation Details'!$A$18:$L$205, MATCH("Customer ID", 'E4 TB Allocation Details'!$A$18:$L$18, 0),FALSE), 'E2 Allocators'!$B$15:$W$361, MATCH('O5 Details by Class &amp; Accounts'!AU$18, 'E2 Allocators'!$B$15:$W$15, 0),FALSE)*$G47), 0, VLOOKUP(VLOOKUP($A47, 'E4 TB Allocation Details'!$A$18:$L$205, MATCH("Customer ID", 'E4 TB Allocation Details'!$A$18:$L$18, 0),FALSE), 'E2 Allocators'!$B$15:$W$361, MATCH('O5 Details by Class &amp; Accounts'!AU$18, 'E2 Allocators'!$B$15:$W$15, 0),FALSE)*$G47)</f>
        <v>0</v>
      </c>
      <c r="AV47" s="1411">
        <f>IF(ISERROR(VLOOKUP(VLOOKUP($A47, 'E4 TB Allocation Details'!$A$18:$L$205, MATCH("Customer ID", 'E4 TB Allocation Details'!$A$18:$L$18, 0),FALSE), 'E2 Allocators'!$B$15:$W$361, MATCH('O5 Details by Class &amp; Accounts'!AV$18, 'E2 Allocators'!$B$15:$W$15, 0),FALSE)*$G47), 0, VLOOKUP(VLOOKUP($A47, 'E4 TB Allocation Details'!$A$18:$L$205, MATCH("Customer ID", 'E4 TB Allocation Details'!$A$18:$L$18, 0),FALSE), 'E2 Allocators'!$B$15:$W$361, MATCH('O5 Details by Class &amp; Accounts'!AV$18, 'E2 Allocators'!$B$15:$W$15, 0),FALSE)*$G47)</f>
        <v>0</v>
      </c>
      <c r="AW47" s="1411">
        <f>IF(ISERROR(VLOOKUP(VLOOKUP($A47, 'E4 TB Allocation Details'!$A$18:$L$205, MATCH("Customer ID", 'E4 TB Allocation Details'!$A$18:$L$18, 0),FALSE), 'E2 Allocators'!$B$15:$W$361, MATCH('O5 Details by Class &amp; Accounts'!AW$18, 'E2 Allocators'!$B$15:$W$15, 0),FALSE)*$G47), 0, VLOOKUP(VLOOKUP($A47, 'E4 TB Allocation Details'!$A$18:$L$205, MATCH("Customer ID", 'E4 TB Allocation Details'!$A$18:$L$18, 0),FALSE), 'E2 Allocators'!$B$15:$W$361, MATCH('O5 Details by Class &amp; Accounts'!AW$18, 'E2 Allocators'!$B$15:$W$15, 0),FALSE)*$G47)</f>
        <v>0</v>
      </c>
      <c r="AX47" s="1411">
        <f t="shared" si="2"/>
        <v>3285245.0084999995</v>
      </c>
      <c r="AY47" s="1411">
        <f>IF(ISERROR(VLOOKUP(VLOOKUP($A47, 'E4 TB Allocation Details'!$A$18:$L$205, MATCH("Misc ID", 'E4 TB Allocation Details'!$A$18:$L$18, 0),FALSE), 'E2 Allocators'!$B$15:$W$361, MATCH('O5 Details by Class &amp; Accounts'!AY$18, 'E2 Allocators'!$B$15:$W$15, 0),FALSE)*$E47), 0, VLOOKUP(VLOOKUP($A47, 'E4 TB Allocation Details'!$A$18:$L$205, MATCH("Misc ID", 'E4 TB Allocation Details'!$A$18:$L$18, 0),FALSE), 'E2 Allocators'!$B$15:$W$361, MATCH('O5 Details by Class &amp; Accounts'!AY$18, 'E2 Allocators'!$B$15:$W$15, 0),FALSE)*$E47)</f>
        <v>0</v>
      </c>
      <c r="AZ47" s="1411">
        <f>IF(ISERROR(VLOOKUP(VLOOKUP($A47, 'E4 TB Allocation Details'!$A$18:$L$205, MATCH("Misc ID", 'E4 TB Allocation Details'!$A$18:$L$18, 0),FALSE), 'E2 Allocators'!$B$15:$W$361, MATCH('O5 Details by Class &amp; Accounts'!AZ$18, 'E2 Allocators'!$B$15:$W$15, 0),FALSE)*$E47), 0, VLOOKUP(VLOOKUP($A47, 'E4 TB Allocation Details'!$A$18:$L$205, MATCH("Misc ID", 'E4 TB Allocation Details'!$A$18:$L$18, 0),FALSE), 'E2 Allocators'!$B$15:$W$361, MATCH('O5 Details by Class &amp; Accounts'!AZ$18, 'E2 Allocators'!$B$15:$W$15, 0),FALSE)*$E47)</f>
        <v>0</v>
      </c>
      <c r="BA47" s="1411">
        <f>IF(ISERROR(VLOOKUP(VLOOKUP($A47, 'E4 TB Allocation Details'!$A$18:$L$205, MATCH("Misc ID", 'E4 TB Allocation Details'!$A$18:$L$18, 0),FALSE), 'E2 Allocators'!$B$15:$W$361, MATCH('O5 Details by Class &amp; Accounts'!BA$18, 'E2 Allocators'!$B$15:$W$15, 0),FALSE)*$E47), 0, VLOOKUP(VLOOKUP($A47, 'E4 TB Allocation Details'!$A$18:$L$205, MATCH("Misc ID", 'E4 TB Allocation Details'!$A$18:$L$18, 0),FALSE), 'E2 Allocators'!$B$15:$W$361, MATCH('O5 Details by Class &amp; Accounts'!BA$18, 'E2 Allocators'!$B$15:$W$15, 0),FALSE)*$E47)</f>
        <v>0</v>
      </c>
      <c r="BB47" s="1411">
        <f>IF(ISERROR(VLOOKUP(VLOOKUP($A47, 'E4 TB Allocation Details'!$A$18:$L$205, MATCH("Misc ID", 'E4 TB Allocation Details'!$A$18:$L$18, 0),FALSE), 'E2 Allocators'!$B$15:$W$361, MATCH('O5 Details by Class &amp; Accounts'!BB$18, 'E2 Allocators'!$B$15:$W$15, 0),FALSE)*$E47), 0, VLOOKUP(VLOOKUP($A47, 'E4 TB Allocation Details'!$A$18:$L$205, MATCH("Misc ID", 'E4 TB Allocation Details'!$A$18:$L$18, 0),FALSE), 'E2 Allocators'!$B$15:$W$361, MATCH('O5 Details by Class &amp; Accounts'!BB$18, 'E2 Allocators'!$B$15:$W$15, 0),FALSE)*$E47)</f>
        <v>0</v>
      </c>
      <c r="BC47" s="1411">
        <f>IF(ISERROR(VLOOKUP(VLOOKUP($A47, 'E4 TB Allocation Details'!$A$18:$L$205, MATCH("Misc ID", 'E4 TB Allocation Details'!$A$18:$L$18, 0),FALSE), 'E2 Allocators'!$B$15:$W$361, MATCH('O5 Details by Class &amp; Accounts'!BC$18, 'E2 Allocators'!$B$15:$W$15, 0),FALSE)*$E47), 0, VLOOKUP(VLOOKUP($A47, 'E4 TB Allocation Details'!$A$18:$L$205, MATCH("Misc ID", 'E4 TB Allocation Details'!$A$18:$L$18, 0),FALSE), 'E2 Allocators'!$B$15:$W$361, MATCH('O5 Details by Class &amp; Accounts'!BC$18, 'E2 Allocators'!$B$15:$W$15, 0),FALSE)*$E47)</f>
        <v>0</v>
      </c>
      <c r="BD47" s="1411">
        <f>IF(ISERROR(VLOOKUP(VLOOKUP($A47, 'E4 TB Allocation Details'!$A$18:$L$205, MATCH("Misc ID", 'E4 TB Allocation Details'!$A$18:$L$18, 0),FALSE), 'E2 Allocators'!$B$15:$W$361, MATCH('O5 Details by Class &amp; Accounts'!BD$18, 'E2 Allocators'!$B$15:$W$15, 0),FALSE)*$E47), 0, VLOOKUP(VLOOKUP($A47, 'E4 TB Allocation Details'!$A$18:$L$205, MATCH("Misc ID", 'E4 TB Allocation Details'!$A$18:$L$18, 0),FALSE), 'E2 Allocators'!$B$15:$W$361, MATCH('O5 Details by Class &amp; Accounts'!BD$18, 'E2 Allocators'!$B$15:$W$15, 0),FALSE)*$E47)</f>
        <v>0</v>
      </c>
      <c r="BE47" s="1411">
        <f>IF(ISERROR(VLOOKUP(VLOOKUP($A47, 'E4 TB Allocation Details'!$A$18:$L$205, MATCH("Misc ID", 'E4 TB Allocation Details'!$A$18:$L$18, 0),FALSE), 'E2 Allocators'!$B$15:$W$361, MATCH('O5 Details by Class &amp; Accounts'!BE$18, 'E2 Allocators'!$B$15:$W$15, 0),FALSE)*$E47), 0, VLOOKUP(VLOOKUP($A47, 'E4 TB Allocation Details'!$A$18:$L$205, MATCH("Misc ID", 'E4 TB Allocation Details'!$A$18:$L$18, 0),FALSE), 'E2 Allocators'!$B$15:$W$361, MATCH('O5 Details by Class &amp; Accounts'!BE$18, 'E2 Allocators'!$B$15:$W$15, 0),FALSE)*$E47)</f>
        <v>0</v>
      </c>
      <c r="BF47" s="1411">
        <f>IF(ISERROR(VLOOKUP(VLOOKUP($A47, 'E4 TB Allocation Details'!$A$18:$L$205, MATCH("Misc ID", 'E4 TB Allocation Details'!$A$18:$L$18, 0),FALSE), 'E2 Allocators'!$B$15:$W$361, MATCH('O5 Details by Class &amp; Accounts'!BF$18, 'E2 Allocators'!$B$15:$W$15, 0),FALSE)*$E47), 0, VLOOKUP(VLOOKUP($A47, 'E4 TB Allocation Details'!$A$18:$L$205, MATCH("Misc ID", 'E4 TB Allocation Details'!$A$18:$L$18, 0),FALSE), 'E2 Allocators'!$B$15:$W$361, MATCH('O5 Details by Class &amp; Accounts'!BF$18, 'E2 Allocators'!$B$15:$W$15, 0),FALSE)*$E47)</f>
        <v>0</v>
      </c>
      <c r="BG47" s="1411">
        <f>IF(ISERROR(VLOOKUP(VLOOKUP($A47, 'E4 TB Allocation Details'!$A$18:$L$205, MATCH("Misc ID", 'E4 TB Allocation Details'!$A$18:$L$18, 0),FALSE), 'E2 Allocators'!$B$15:$W$361, MATCH('O5 Details by Class &amp; Accounts'!BG$18, 'E2 Allocators'!$B$15:$W$15, 0),FALSE)*$E47), 0, VLOOKUP(VLOOKUP($A47, 'E4 TB Allocation Details'!$A$18:$L$205, MATCH("Misc ID", 'E4 TB Allocation Details'!$A$18:$L$18, 0),FALSE), 'E2 Allocators'!$B$15:$W$361, MATCH('O5 Details by Class &amp; Accounts'!BG$18, 'E2 Allocators'!$B$15:$W$15, 0),FALSE)*$E47)</f>
        <v>0</v>
      </c>
      <c r="BH47" s="1411">
        <f>IF(ISERROR(VLOOKUP(VLOOKUP($A47, 'E4 TB Allocation Details'!$A$18:$L$205, MATCH("Misc ID", 'E4 TB Allocation Details'!$A$18:$L$18, 0),FALSE), 'E2 Allocators'!$B$15:$W$361, MATCH('O5 Details by Class &amp; Accounts'!BH$18, 'E2 Allocators'!$B$15:$W$15, 0),FALSE)*$E47), 0, VLOOKUP(VLOOKUP($A47, 'E4 TB Allocation Details'!$A$18:$L$205, MATCH("Misc ID", 'E4 TB Allocation Details'!$A$18:$L$18, 0),FALSE), 'E2 Allocators'!$B$15:$W$361, MATCH('O5 Details by Class &amp; Accounts'!BH$18, 'E2 Allocators'!$B$15:$W$15, 0),FALSE)*$E47)</f>
        <v>0</v>
      </c>
      <c r="BI47" s="1411">
        <f>IF(ISERROR(VLOOKUP(VLOOKUP($A47, 'E4 TB Allocation Details'!$A$18:$L$205, MATCH("Misc ID", 'E4 TB Allocation Details'!$A$18:$L$18, 0),FALSE), 'E2 Allocators'!$B$15:$W$361, MATCH('O5 Details by Class &amp; Accounts'!BI$18, 'E2 Allocators'!$B$15:$W$15, 0),FALSE)*$E47), 0, VLOOKUP(VLOOKUP($A47, 'E4 TB Allocation Details'!$A$18:$L$205, MATCH("Misc ID", 'E4 TB Allocation Details'!$A$18:$L$18, 0),FALSE), 'E2 Allocators'!$B$15:$W$361, MATCH('O5 Details by Class &amp; Accounts'!BI$18, 'E2 Allocators'!$B$15:$W$15, 0),FALSE)*$E47)</f>
        <v>0</v>
      </c>
      <c r="BJ47" s="1411">
        <f>IF(ISERROR(VLOOKUP(VLOOKUP($A47, 'E4 TB Allocation Details'!$A$18:$L$205, MATCH("Misc ID", 'E4 TB Allocation Details'!$A$18:$L$18, 0),FALSE), 'E2 Allocators'!$B$15:$W$361, MATCH('O5 Details by Class &amp; Accounts'!BJ$18, 'E2 Allocators'!$B$15:$W$15, 0),FALSE)*$E47), 0, VLOOKUP(VLOOKUP($A47, 'E4 TB Allocation Details'!$A$18:$L$205, MATCH("Misc ID", 'E4 TB Allocation Details'!$A$18:$L$18, 0),FALSE), 'E2 Allocators'!$B$15:$W$361, MATCH('O5 Details by Class &amp; Accounts'!BJ$18, 'E2 Allocators'!$B$15:$W$15, 0),FALSE)*$E47)</f>
        <v>0</v>
      </c>
      <c r="BK47" s="1411">
        <f>IF(ISERROR(VLOOKUP(VLOOKUP($A47, 'E4 TB Allocation Details'!$A$18:$L$205, MATCH("Misc ID", 'E4 TB Allocation Details'!$A$18:$L$18, 0),FALSE), 'E2 Allocators'!$B$15:$W$361, MATCH('O5 Details by Class &amp; Accounts'!BK$18, 'E2 Allocators'!$B$15:$W$15, 0),FALSE)*$E47), 0, VLOOKUP(VLOOKUP($A47, 'E4 TB Allocation Details'!$A$18:$L$205, MATCH("Misc ID", 'E4 TB Allocation Details'!$A$18:$L$18, 0),FALSE), 'E2 Allocators'!$B$15:$W$361, MATCH('O5 Details by Class &amp; Accounts'!BK$18, 'E2 Allocators'!$B$15:$W$15, 0),FALSE)*$E47)</f>
        <v>0</v>
      </c>
      <c r="BL47" s="1411">
        <f>IF(ISERROR(VLOOKUP(VLOOKUP($A47, 'E4 TB Allocation Details'!$A$18:$L$205, MATCH("Misc ID", 'E4 TB Allocation Details'!$A$18:$L$18, 0),FALSE), 'E2 Allocators'!$B$15:$W$361, MATCH('O5 Details by Class &amp; Accounts'!BL$18, 'E2 Allocators'!$B$15:$W$15, 0),FALSE)*$E47), 0, VLOOKUP(VLOOKUP($A47, 'E4 TB Allocation Details'!$A$18:$L$205, MATCH("Misc ID", 'E4 TB Allocation Details'!$A$18:$L$18, 0),FALSE), 'E2 Allocators'!$B$15:$W$361, MATCH('O5 Details by Class &amp; Accounts'!BL$18, 'E2 Allocators'!$B$15:$W$15, 0),FALSE)*$E47)</f>
        <v>0</v>
      </c>
      <c r="BM47" s="1411">
        <f>IF(ISERROR(VLOOKUP(VLOOKUP($A47, 'E4 TB Allocation Details'!$A$18:$L$205, MATCH("Misc ID", 'E4 TB Allocation Details'!$A$18:$L$18, 0),FALSE), 'E2 Allocators'!$B$15:$W$361, MATCH('O5 Details by Class &amp; Accounts'!BM$18, 'E2 Allocators'!$B$15:$W$15, 0),FALSE)*$E47), 0, VLOOKUP(VLOOKUP($A47, 'E4 TB Allocation Details'!$A$18:$L$205, MATCH("Misc ID", 'E4 TB Allocation Details'!$A$18:$L$18, 0),FALSE), 'E2 Allocators'!$B$15:$W$361, MATCH('O5 Details by Class &amp; Accounts'!BM$18, 'E2 Allocators'!$B$15:$W$15, 0),FALSE)*$E47)</f>
        <v>0</v>
      </c>
      <c r="BN47" s="1411">
        <f>IF(ISERROR(VLOOKUP(VLOOKUP($A47, 'E4 TB Allocation Details'!$A$18:$L$205, MATCH("Misc ID", 'E4 TB Allocation Details'!$A$18:$L$18, 0),FALSE), 'E2 Allocators'!$B$15:$W$361, MATCH('O5 Details by Class &amp; Accounts'!BN$18, 'E2 Allocators'!$B$15:$W$15, 0),FALSE)*$E47), 0, VLOOKUP(VLOOKUP($A47, 'E4 TB Allocation Details'!$A$18:$L$205, MATCH("Misc ID", 'E4 TB Allocation Details'!$A$18:$L$18, 0),FALSE), 'E2 Allocators'!$B$15:$W$361, MATCH('O5 Details by Class &amp; Accounts'!BN$18, 'E2 Allocators'!$B$15:$W$15, 0),FALSE)*$E47)</f>
        <v>0</v>
      </c>
      <c r="BO47" s="1411">
        <f>IF(ISERROR(VLOOKUP(VLOOKUP($A47, 'E4 TB Allocation Details'!$A$18:$L$205, MATCH("Misc ID", 'E4 TB Allocation Details'!$A$18:$L$18, 0),FALSE), 'E2 Allocators'!$B$15:$W$361, MATCH('O5 Details by Class &amp; Accounts'!BO$18, 'E2 Allocators'!$B$15:$W$15, 0),FALSE)*$E47), 0, VLOOKUP(VLOOKUP($A47, 'E4 TB Allocation Details'!$A$18:$L$205, MATCH("Misc ID", 'E4 TB Allocation Details'!$A$18:$L$18, 0),FALSE), 'E2 Allocators'!$B$15:$W$361, MATCH('O5 Details by Class &amp; Accounts'!BO$18, 'E2 Allocators'!$B$15:$W$15, 0),FALSE)*$E47)</f>
        <v>0</v>
      </c>
      <c r="BP47" s="1411">
        <f>IF(ISERROR(VLOOKUP(VLOOKUP($A47, 'E4 TB Allocation Details'!$A$18:$L$205, MATCH("Misc ID", 'E4 TB Allocation Details'!$A$18:$L$18, 0),FALSE), 'E2 Allocators'!$B$15:$W$361, MATCH('O5 Details by Class &amp; Accounts'!BP$18, 'E2 Allocators'!$B$15:$W$15, 0),FALSE)*$E47), 0, VLOOKUP(VLOOKUP($A47, 'E4 TB Allocation Details'!$A$18:$L$205, MATCH("Misc ID", 'E4 TB Allocation Details'!$A$18:$L$18, 0),FALSE), 'E2 Allocators'!$B$15:$W$361, MATCH('O5 Details by Class &amp; Accounts'!BP$18, 'E2 Allocators'!$B$15:$W$15, 0),FALSE)*$E47)</f>
        <v>0</v>
      </c>
      <c r="BQ47" s="1411">
        <f>IF(ISERROR(VLOOKUP(VLOOKUP($A47, 'E4 TB Allocation Details'!$A$18:$L$205, MATCH("Misc ID", 'E4 TB Allocation Details'!$A$18:$L$18, 0),FALSE), 'E2 Allocators'!$B$15:$W$361, MATCH('O5 Details by Class &amp; Accounts'!BQ$18, 'E2 Allocators'!$B$15:$W$15, 0),FALSE)*$E47), 0, VLOOKUP(VLOOKUP($A47, 'E4 TB Allocation Details'!$A$18:$L$205, MATCH("Misc ID", 'E4 TB Allocation Details'!$A$18:$L$18, 0),FALSE), 'E2 Allocators'!$B$15:$W$361, MATCH('O5 Details by Class &amp; Accounts'!BQ$18, 'E2 Allocators'!$B$15:$W$15, 0),FALSE)*$E47)</f>
        <v>0</v>
      </c>
      <c r="BR47" s="1411">
        <f>IF(ISERROR(VLOOKUP(VLOOKUP($A47, 'E4 TB Allocation Details'!$A$18:$L$205, MATCH("Misc ID", 'E4 TB Allocation Details'!$A$18:$L$18, 0),FALSE), 'E2 Allocators'!$B$15:$W$361, MATCH('O5 Details by Class &amp; Accounts'!BR$18, 'E2 Allocators'!$B$15:$W$15, 0),FALSE)*$E47), 0, VLOOKUP(VLOOKUP($A47, 'E4 TB Allocation Details'!$A$18:$L$205, MATCH("Misc ID", 'E4 TB Allocation Details'!$A$18:$L$18, 0),FALSE), 'E2 Allocators'!$B$15:$W$361, MATCH('O5 Details by Class &amp; Accounts'!BR$18, 'E2 Allocators'!$B$15:$W$15, 0),FALSE)*$E47)</f>
        <v>0</v>
      </c>
      <c r="BS47" s="1411">
        <f t="shared" si="3"/>
        <v>0</v>
      </c>
      <c r="BT47" s="1411">
        <f>IF(ISERROR(VLOOKUP(VLOOKUP($A47, 'E4 TB Allocation Details'!$A$18:$L$205, MATCH("A &amp; G ID", 'E4 TB Allocation Details'!$A$18:$L$18, 0),FALSE), 'E2 Allocators'!$B$15:$W$361, MATCH('O5 Details by Class &amp; Accounts'!BT$18, 'E2 Allocators'!$B$15:$W$15, 0),FALSE)*$E47), 0, VLOOKUP(VLOOKUP($A47, 'E4 TB Allocation Details'!$A$18:$L$205, MATCH("A &amp; G ID", 'E4 TB Allocation Details'!$A$18:$L$18, 0),FALSE), 'E2 Allocators'!$B$15:$W$361, MATCH('O5 Details by Class &amp; Accounts'!BT$18, 'E2 Allocators'!$B$15:$W$15, 0),FALSE)*$E47)</f>
        <v>0</v>
      </c>
      <c r="BU47" s="1411">
        <f>IF(ISERROR(VLOOKUP(VLOOKUP($A47, 'E4 TB Allocation Details'!$A$18:$L$205, MATCH("A &amp; G ID", 'E4 TB Allocation Details'!$A$18:$L$18, 0),FALSE), 'E2 Allocators'!$B$15:$W$361, MATCH('O5 Details by Class &amp; Accounts'!BU$18, 'E2 Allocators'!$B$15:$W$15, 0),FALSE)*$E47), 0, VLOOKUP(VLOOKUP($A47, 'E4 TB Allocation Details'!$A$18:$L$205, MATCH("A &amp; G ID", 'E4 TB Allocation Details'!$A$18:$L$18, 0),FALSE), 'E2 Allocators'!$B$15:$W$361, MATCH('O5 Details by Class &amp; Accounts'!BU$18, 'E2 Allocators'!$B$15:$W$15, 0),FALSE)*$E47)</f>
        <v>0</v>
      </c>
      <c r="BV47" s="1411">
        <f>IF(ISERROR(VLOOKUP(VLOOKUP($A47, 'E4 TB Allocation Details'!$A$18:$L$205, MATCH("A &amp; G ID", 'E4 TB Allocation Details'!$A$18:$L$18, 0),FALSE), 'E2 Allocators'!$B$15:$W$361, MATCH('O5 Details by Class &amp; Accounts'!BV$18, 'E2 Allocators'!$B$15:$W$15, 0),FALSE)*$E47), 0, VLOOKUP(VLOOKUP($A47, 'E4 TB Allocation Details'!$A$18:$L$205, MATCH("A &amp; G ID", 'E4 TB Allocation Details'!$A$18:$L$18, 0),FALSE), 'E2 Allocators'!$B$15:$W$361, MATCH('O5 Details by Class &amp; Accounts'!BV$18, 'E2 Allocators'!$B$15:$W$15, 0),FALSE)*$E47)</f>
        <v>0</v>
      </c>
      <c r="BW47" s="1411">
        <f>IF(ISERROR(VLOOKUP(VLOOKUP($A47, 'E4 TB Allocation Details'!$A$18:$L$205, MATCH("A &amp; G ID", 'E4 TB Allocation Details'!$A$18:$L$18, 0),FALSE), 'E2 Allocators'!$B$15:$W$361, MATCH('O5 Details by Class &amp; Accounts'!BW$18, 'E2 Allocators'!$B$15:$W$15, 0),FALSE)*$E47), 0, VLOOKUP(VLOOKUP($A47, 'E4 TB Allocation Details'!$A$18:$L$205, MATCH("A &amp; G ID", 'E4 TB Allocation Details'!$A$18:$L$18, 0),FALSE), 'E2 Allocators'!$B$15:$W$361, MATCH('O5 Details by Class &amp; Accounts'!BW$18, 'E2 Allocators'!$B$15:$W$15, 0),FALSE)*$E47)</f>
        <v>0</v>
      </c>
      <c r="BX47" s="1411">
        <f>IF(ISERROR(VLOOKUP(VLOOKUP($A47, 'E4 TB Allocation Details'!$A$18:$L$205, MATCH("A &amp; G ID", 'E4 TB Allocation Details'!$A$18:$L$18, 0),FALSE), 'E2 Allocators'!$B$15:$W$361, MATCH('O5 Details by Class &amp; Accounts'!BX$18, 'E2 Allocators'!$B$15:$W$15, 0),FALSE)*$E47), 0, VLOOKUP(VLOOKUP($A47, 'E4 TB Allocation Details'!$A$18:$L$205, MATCH("A &amp; G ID", 'E4 TB Allocation Details'!$A$18:$L$18, 0),FALSE), 'E2 Allocators'!$B$15:$W$361, MATCH('O5 Details by Class &amp; Accounts'!BX$18, 'E2 Allocators'!$B$15:$W$15, 0),FALSE)*$E47)</f>
        <v>0</v>
      </c>
      <c r="BY47" s="1411">
        <f>IF(ISERROR(VLOOKUP(VLOOKUP($A47, 'E4 TB Allocation Details'!$A$18:$L$205, MATCH("A &amp; G ID", 'E4 TB Allocation Details'!$A$18:$L$18, 0),FALSE), 'E2 Allocators'!$B$15:$W$361, MATCH('O5 Details by Class &amp; Accounts'!BY$18, 'E2 Allocators'!$B$15:$W$15, 0),FALSE)*$E47), 0, VLOOKUP(VLOOKUP($A47, 'E4 TB Allocation Details'!$A$18:$L$205, MATCH("A &amp; G ID", 'E4 TB Allocation Details'!$A$18:$L$18, 0),FALSE), 'E2 Allocators'!$B$15:$W$361, MATCH('O5 Details by Class &amp; Accounts'!BY$18, 'E2 Allocators'!$B$15:$W$15, 0),FALSE)*$E47)</f>
        <v>0</v>
      </c>
      <c r="BZ47" s="1411">
        <f>IF(ISERROR(VLOOKUP(VLOOKUP($A47, 'E4 TB Allocation Details'!$A$18:$L$205, MATCH("A &amp; G ID", 'E4 TB Allocation Details'!$A$18:$L$18, 0),FALSE), 'E2 Allocators'!$B$15:$W$361, MATCH('O5 Details by Class &amp; Accounts'!BZ$18, 'E2 Allocators'!$B$15:$W$15, 0),FALSE)*$E47), 0, VLOOKUP(VLOOKUP($A47, 'E4 TB Allocation Details'!$A$18:$L$205, MATCH("A &amp; G ID", 'E4 TB Allocation Details'!$A$18:$L$18, 0),FALSE), 'E2 Allocators'!$B$15:$W$361, MATCH('O5 Details by Class &amp; Accounts'!BZ$18, 'E2 Allocators'!$B$15:$W$15, 0),FALSE)*$E47)</f>
        <v>0</v>
      </c>
      <c r="CA47" s="1411">
        <f>IF(ISERROR(VLOOKUP(VLOOKUP($A47, 'E4 TB Allocation Details'!$A$18:$L$205, MATCH("A &amp; G ID", 'E4 TB Allocation Details'!$A$18:$L$18, 0),FALSE), 'E2 Allocators'!$B$15:$W$361, MATCH('O5 Details by Class &amp; Accounts'!CA$18, 'E2 Allocators'!$B$15:$W$15, 0),FALSE)*$E47), 0, VLOOKUP(VLOOKUP($A47, 'E4 TB Allocation Details'!$A$18:$L$205, MATCH("A &amp; G ID", 'E4 TB Allocation Details'!$A$18:$L$18, 0),FALSE), 'E2 Allocators'!$B$15:$W$361, MATCH('O5 Details by Class &amp; Accounts'!CA$18, 'E2 Allocators'!$B$15:$W$15, 0),FALSE)*$E47)</f>
        <v>0</v>
      </c>
      <c r="CB47" s="1411">
        <f>IF(ISERROR(VLOOKUP(VLOOKUP($A47, 'E4 TB Allocation Details'!$A$18:$L$205, MATCH("A &amp; G ID", 'E4 TB Allocation Details'!$A$18:$L$18, 0),FALSE), 'E2 Allocators'!$B$15:$W$361, MATCH('O5 Details by Class &amp; Accounts'!CB$18, 'E2 Allocators'!$B$15:$W$15, 0),FALSE)*$E47), 0, VLOOKUP(VLOOKUP($A47, 'E4 TB Allocation Details'!$A$18:$L$205, MATCH("A &amp; G ID", 'E4 TB Allocation Details'!$A$18:$L$18, 0),FALSE), 'E2 Allocators'!$B$15:$W$361, MATCH('O5 Details by Class &amp; Accounts'!CB$18, 'E2 Allocators'!$B$15:$W$15, 0),FALSE)*$E47)</f>
        <v>0</v>
      </c>
      <c r="CC47" s="1411">
        <f>IF(ISERROR(VLOOKUP(VLOOKUP($A47, 'E4 TB Allocation Details'!$A$18:$L$205, MATCH("A &amp; G ID", 'E4 TB Allocation Details'!$A$18:$L$18, 0),FALSE), 'E2 Allocators'!$B$15:$W$361, MATCH('O5 Details by Class &amp; Accounts'!CC$18, 'E2 Allocators'!$B$15:$W$15, 0),FALSE)*$E47), 0, VLOOKUP(VLOOKUP($A47, 'E4 TB Allocation Details'!$A$18:$L$205, MATCH("A &amp; G ID", 'E4 TB Allocation Details'!$A$18:$L$18, 0),FALSE), 'E2 Allocators'!$B$15:$W$361, MATCH('O5 Details by Class &amp; Accounts'!CC$18, 'E2 Allocators'!$B$15:$W$15, 0),FALSE)*$E47)</f>
        <v>0</v>
      </c>
      <c r="CD47" s="1411">
        <f>IF(ISERROR(VLOOKUP(VLOOKUP($A47, 'E4 TB Allocation Details'!$A$18:$L$205, MATCH("A &amp; G ID", 'E4 TB Allocation Details'!$A$18:$L$18, 0),FALSE), 'E2 Allocators'!$B$15:$W$361, MATCH('O5 Details by Class &amp; Accounts'!CD$18, 'E2 Allocators'!$B$15:$W$15, 0),FALSE)*$E47), 0, VLOOKUP(VLOOKUP($A47, 'E4 TB Allocation Details'!$A$18:$L$205, MATCH("A &amp; G ID", 'E4 TB Allocation Details'!$A$18:$L$18, 0),FALSE), 'E2 Allocators'!$B$15:$W$361, MATCH('O5 Details by Class &amp; Accounts'!CD$18, 'E2 Allocators'!$B$15:$W$15, 0),FALSE)*$E47)</f>
        <v>0</v>
      </c>
      <c r="CE47" s="1411">
        <f>IF(ISERROR(VLOOKUP(VLOOKUP($A47, 'E4 TB Allocation Details'!$A$18:$L$205, MATCH("A &amp; G ID", 'E4 TB Allocation Details'!$A$18:$L$18, 0),FALSE), 'E2 Allocators'!$B$15:$W$361, MATCH('O5 Details by Class &amp; Accounts'!CE$18, 'E2 Allocators'!$B$15:$W$15, 0),FALSE)*$E47), 0, VLOOKUP(VLOOKUP($A47, 'E4 TB Allocation Details'!$A$18:$L$205, MATCH("A &amp; G ID", 'E4 TB Allocation Details'!$A$18:$L$18, 0),FALSE), 'E2 Allocators'!$B$15:$W$361, MATCH('O5 Details by Class &amp; Accounts'!CE$18, 'E2 Allocators'!$B$15:$W$15, 0),FALSE)*$E47)</f>
        <v>0</v>
      </c>
      <c r="CF47" s="1411">
        <f>IF(ISERROR(VLOOKUP(VLOOKUP($A47, 'E4 TB Allocation Details'!$A$18:$L$205, MATCH("A &amp; G ID", 'E4 TB Allocation Details'!$A$18:$L$18, 0),FALSE), 'E2 Allocators'!$B$15:$W$361, MATCH('O5 Details by Class &amp; Accounts'!CF$18, 'E2 Allocators'!$B$15:$W$15, 0),FALSE)*$E47), 0, VLOOKUP(VLOOKUP($A47, 'E4 TB Allocation Details'!$A$18:$L$205, MATCH("A &amp; G ID", 'E4 TB Allocation Details'!$A$18:$L$18, 0),FALSE), 'E2 Allocators'!$B$15:$W$361, MATCH('O5 Details by Class &amp; Accounts'!CF$18, 'E2 Allocators'!$B$15:$W$15, 0),FALSE)*$E47)</f>
        <v>0</v>
      </c>
      <c r="CG47" s="1411">
        <f>IF(ISERROR(VLOOKUP(VLOOKUP($A47, 'E4 TB Allocation Details'!$A$18:$L$205, MATCH("A &amp; G ID", 'E4 TB Allocation Details'!$A$18:$L$18, 0),FALSE), 'E2 Allocators'!$B$15:$W$361, MATCH('O5 Details by Class &amp; Accounts'!CG$18, 'E2 Allocators'!$B$15:$W$15, 0),FALSE)*$E47), 0, VLOOKUP(VLOOKUP($A47, 'E4 TB Allocation Details'!$A$18:$L$205, MATCH("A &amp; G ID", 'E4 TB Allocation Details'!$A$18:$L$18, 0),FALSE), 'E2 Allocators'!$B$15:$W$361, MATCH('O5 Details by Class &amp; Accounts'!CG$18, 'E2 Allocators'!$B$15:$W$15, 0),FALSE)*$E47)</f>
        <v>0</v>
      </c>
      <c r="CH47" s="1411">
        <f>IF(ISERROR(VLOOKUP(VLOOKUP($A47, 'E4 TB Allocation Details'!$A$18:$L$205, MATCH("A &amp; G ID", 'E4 TB Allocation Details'!$A$18:$L$18, 0),FALSE), 'E2 Allocators'!$B$15:$W$361, MATCH('O5 Details by Class &amp; Accounts'!CH$18, 'E2 Allocators'!$B$15:$W$15, 0),FALSE)*$E47), 0, VLOOKUP(VLOOKUP($A47, 'E4 TB Allocation Details'!$A$18:$L$205, MATCH("A &amp; G ID", 'E4 TB Allocation Details'!$A$18:$L$18, 0),FALSE), 'E2 Allocators'!$B$15:$W$361, MATCH('O5 Details by Class &amp; Accounts'!CH$18, 'E2 Allocators'!$B$15:$W$15, 0),FALSE)*$E47)</f>
        <v>0</v>
      </c>
      <c r="CI47" s="1411">
        <f>IF(ISERROR(VLOOKUP(VLOOKUP($A47, 'E4 TB Allocation Details'!$A$18:$L$205, MATCH("A &amp; G ID", 'E4 TB Allocation Details'!$A$18:$L$18, 0),FALSE), 'E2 Allocators'!$B$15:$W$361, MATCH('O5 Details by Class &amp; Accounts'!CI$18, 'E2 Allocators'!$B$15:$W$15, 0),FALSE)*$E47), 0, VLOOKUP(VLOOKUP($A47, 'E4 TB Allocation Details'!$A$18:$L$205, MATCH("A &amp; G ID", 'E4 TB Allocation Details'!$A$18:$L$18, 0),FALSE), 'E2 Allocators'!$B$15:$W$361, MATCH('O5 Details by Class &amp; Accounts'!CI$18, 'E2 Allocators'!$B$15:$W$15, 0),FALSE)*$E47)</f>
        <v>0</v>
      </c>
      <c r="CJ47" s="1411">
        <f>IF(ISERROR(VLOOKUP(VLOOKUP($A47, 'E4 TB Allocation Details'!$A$18:$L$205, MATCH("A &amp; G ID", 'E4 TB Allocation Details'!$A$18:$L$18, 0),FALSE), 'E2 Allocators'!$B$15:$W$361, MATCH('O5 Details by Class &amp; Accounts'!CJ$18, 'E2 Allocators'!$B$15:$W$15, 0),FALSE)*$E47), 0, VLOOKUP(VLOOKUP($A47, 'E4 TB Allocation Details'!$A$18:$L$205, MATCH("A &amp; G ID", 'E4 TB Allocation Details'!$A$18:$L$18, 0),FALSE), 'E2 Allocators'!$B$15:$W$361, MATCH('O5 Details by Class &amp; Accounts'!CJ$18, 'E2 Allocators'!$B$15:$W$15, 0),FALSE)*$E47)</f>
        <v>0</v>
      </c>
      <c r="CK47" s="1411">
        <f>IF(ISERROR(VLOOKUP(VLOOKUP($A47, 'E4 TB Allocation Details'!$A$18:$L$205, MATCH("A &amp; G ID", 'E4 TB Allocation Details'!$A$18:$L$18, 0),FALSE), 'E2 Allocators'!$B$15:$W$361, MATCH('O5 Details by Class &amp; Accounts'!CK$18, 'E2 Allocators'!$B$15:$W$15, 0),FALSE)*$E47), 0, VLOOKUP(VLOOKUP($A47, 'E4 TB Allocation Details'!$A$18:$L$205, MATCH("A &amp; G ID", 'E4 TB Allocation Details'!$A$18:$L$18, 0),FALSE), 'E2 Allocators'!$B$15:$W$361, MATCH('O5 Details by Class &amp; Accounts'!CK$18, 'E2 Allocators'!$B$15:$W$15, 0),FALSE)*$E47)</f>
        <v>0</v>
      </c>
      <c r="CL47" s="1411">
        <f>IF(ISERROR(VLOOKUP(VLOOKUP($A47, 'E4 TB Allocation Details'!$A$18:$L$205, MATCH("A &amp; G ID", 'E4 TB Allocation Details'!$A$18:$L$18, 0),FALSE), 'E2 Allocators'!$B$15:$W$361, MATCH('O5 Details by Class &amp; Accounts'!CL$18, 'E2 Allocators'!$B$15:$W$15, 0),FALSE)*$E47), 0, VLOOKUP(VLOOKUP($A47, 'E4 TB Allocation Details'!$A$18:$L$205, MATCH("A &amp; G ID", 'E4 TB Allocation Details'!$A$18:$L$18, 0),FALSE), 'E2 Allocators'!$B$15:$W$361, MATCH('O5 Details by Class &amp; Accounts'!CL$18, 'E2 Allocators'!$B$15:$W$15, 0),FALSE)*$E47)</f>
        <v>0</v>
      </c>
      <c r="CM47" s="1411">
        <f>IF(ISERROR(VLOOKUP(VLOOKUP($A47, 'E4 TB Allocation Details'!$A$18:$L$205, MATCH("A &amp; G ID", 'E4 TB Allocation Details'!$A$18:$L$18, 0),FALSE), 'E2 Allocators'!$B$15:$W$361, MATCH('O5 Details by Class &amp; Accounts'!CM$18, 'E2 Allocators'!$B$15:$W$15, 0),FALSE)*$E47), 0, VLOOKUP(VLOOKUP($A47, 'E4 TB Allocation Details'!$A$18:$L$205, MATCH("A &amp; G ID", 'E4 TB Allocation Details'!$A$18:$L$18, 0),FALSE), 'E2 Allocators'!$B$15:$W$361, MATCH('O5 Details by Class &amp; Accounts'!CM$18, 'E2 Allocators'!$B$15:$W$15, 0),FALSE)*$E47)</f>
        <v>0</v>
      </c>
      <c r="CN47" s="1411">
        <f t="shared" si="5"/>
        <v>0</v>
      </c>
      <c r="CO47" s="1791">
        <f t="shared" si="4"/>
        <v>-9.3132257461547852E-10</v>
      </c>
      <c r="CQ47" s="2086" t="s">
        <v>1139</v>
      </c>
    </row>
    <row r="48" spans="1:95" s="80" customFormat="1" ht="25.5">
      <c r="A48" s="1174" t="s">
        <v>1272</v>
      </c>
      <c r="B48" s="1175" t="s">
        <v>1062</v>
      </c>
      <c r="C48" s="1788">
        <f>IF(ISERROR(VLOOKUP($A48,'I3 TB Data'!$A$23:$H$458,MATCH('O5 Details by Class &amp; Accounts'!$C$18, 'I3 TB Data'!$A$23:$H$23,0),0)), 0, VLOOKUP($A48,'I3 TB Data'!$A$23:$H$458,MATCH('O5 Details by Class &amp; Accounts'!$C$18,'I3 TB Data'!$A$23:$H$23,0),0))</f>
        <v>0</v>
      </c>
      <c r="D48" s="1789">
        <f>'I4 BO ASSETS'!E45</f>
        <v>4217084.6900000004</v>
      </c>
      <c r="E48" s="1788">
        <f t="shared" si="6"/>
        <v>4217084.6900000004</v>
      </c>
      <c r="F48" s="1790">
        <f>IF(ISERROR(VLOOKUP($A48, 'E1 Categorization'!A33:E122, MATCH("Customer Component", 'E1 Categorization'!$A$33:$E$33,0), 0)), 0, IF(VLOOKUP($A48, 'E1 Categorization'!A33:E122, MATCH("Customer Component", 'E1 Categorization'!$A$33:$E$33,0), 0)=0, 'O5 Details by Class &amp; Accounts'!$E48, IF(AND(VLOOKUP($A48, 'E1 Categorization'!A33:E122, MATCH("Customer Component", 'E1 Categorization'!$A$33:$E$33,0), 0) &gt;0, VLOOKUP($A48, 'E1 Categorization'!A33:E122, MATCH("Customer Component", 'E1 Categorization'!$A$33:$E$33,0), 0)&lt;1), 'O5 Details by Class &amp; Accounts'!$E48*(1-VLOOKUP($A48, 'E1 Categorization'!A33:E122, MATCH("Customer Component", 'E1 Categorization'!$A$33:$E$33,0), 0)), 0)))</f>
        <v>2741105.0485000005</v>
      </c>
      <c r="G48" s="1790">
        <f>IF(ISERROR(VLOOKUP($A48, 'E1 Categorization'!A33:E122, MATCH("Customer Component", 'E1 Categorization'!$A$33:$E$33,0), 0)),0, IF(VLOOKUP($A48, 'E1 Categorization'!A33:E122, MATCH("Customer Component", 'E1 Categorization'!$A$33:$E$33,0), 0)=0, 0, IF(AND(VLOOKUP($A48, 'E1 Categorization'!A33:E122, MATCH("Customer Component", 'E1 Categorization'!$A$33:$E$33,0), 0) &gt;0, VLOOKUP($A48, 'E1 Categorization'!A33:E122, MATCH("Customer Component", 'E1 Categorization'!$A$33:$E$33,0), 0)&lt;1), 'O5 Details by Class &amp; Accounts'!$E48*(VLOOKUP($A48, 'E1 Categorization'!A33:E122, MATCH("Customer Component", 'E1 Categorization'!$A$33:$E$33,0), 0)), 'O5 Details by Class &amp; Accounts'!$E48)))</f>
        <v>1475979.6415000001</v>
      </c>
      <c r="H48" s="1411">
        <f t="shared" si="0"/>
        <v>4217084.6900000004</v>
      </c>
      <c r="I48" s="1411">
        <f>IF(ISERROR(VLOOKUP(VLOOKUP($A48, 'E4 TB Allocation Details'!$A$18:$L$205, MATCH("Demand ID", 'E4 TB Allocation Details'!$A$18:$L$18, 0),FALSE), 'E2 Allocators'!$B$15:$W$361, MATCH('O5 Details by Class &amp; Accounts'!I$18, 'E2 Allocators'!$B$15:$W$15, 0),FALSE)*$F48), 0, VLOOKUP(VLOOKUP($A48, 'E4 TB Allocation Details'!$A$18:$L$205, MATCH("Demand ID", 'E4 TB Allocation Details'!$A$18:$L$18, 0),FALSE), 'E2 Allocators'!$B$15:$W$361, MATCH('O5 Details by Class &amp; Accounts'!I$18, 'E2 Allocators'!$B$15:$W$15, 0),FALSE)*$F48)</f>
        <v>1696844.3969504</v>
      </c>
      <c r="J48" s="1411">
        <f>IF(ISERROR(VLOOKUP(VLOOKUP($A48, 'E4 TB Allocation Details'!$A$18:$L$205, MATCH("Demand ID", 'E4 TB Allocation Details'!$A$18:$L$18, 0),FALSE), 'E2 Allocators'!$B$15:$W$361, MATCH('O5 Details by Class &amp; Accounts'!J$18, 'E2 Allocators'!$B$15:$W$15, 0),FALSE)*$F48), 0, VLOOKUP(VLOOKUP($A48, 'E4 TB Allocation Details'!$A$18:$L$205, MATCH("Demand ID", 'E4 TB Allocation Details'!$A$18:$L$18, 0),FALSE), 'E2 Allocators'!$B$15:$W$361, MATCH('O5 Details by Class &amp; Accounts'!J$18, 'E2 Allocators'!$B$15:$W$15, 0),FALSE)*$F48)</f>
        <v>643008.98221423686</v>
      </c>
      <c r="K48" s="1411">
        <f>IF(ISERROR(VLOOKUP(VLOOKUP($A48, 'E4 TB Allocation Details'!$A$18:$L$205, MATCH("Demand ID", 'E4 TB Allocation Details'!$A$18:$L$18, 0),FALSE), 'E2 Allocators'!$B$15:$W$361, MATCH('O5 Details by Class &amp; Accounts'!K$18, 'E2 Allocators'!$B$15:$W$15, 0),FALSE)*$F48), 0, VLOOKUP(VLOOKUP($A48, 'E4 TB Allocation Details'!$A$18:$L$205, MATCH("Demand ID", 'E4 TB Allocation Details'!$A$18:$L$18, 0),FALSE), 'E2 Allocators'!$B$15:$W$361, MATCH('O5 Details by Class &amp; Accounts'!K$18, 'E2 Allocators'!$B$15:$W$15, 0),FALSE)*$F48)</f>
        <v>397990.8143078147</v>
      </c>
      <c r="L48" s="1411">
        <f>IF(ISERROR(VLOOKUP(VLOOKUP($A48, 'E4 TB Allocation Details'!$A$18:$L$205, MATCH("Demand ID", 'E4 TB Allocation Details'!$A$18:$L$18, 0),FALSE), 'E2 Allocators'!$B$15:$W$361, MATCH('O5 Details by Class &amp; Accounts'!L$18, 'E2 Allocators'!$B$15:$W$15, 0),FALSE)*$F48), 0, VLOOKUP(VLOOKUP($A48, 'E4 TB Allocation Details'!$A$18:$L$205, MATCH("Demand ID", 'E4 TB Allocation Details'!$A$18:$L$18, 0),FALSE), 'E2 Allocators'!$B$15:$W$361, MATCH('O5 Details by Class &amp; Accounts'!L$18, 'E2 Allocators'!$B$15:$W$15, 0),FALSE)*$F48)</f>
        <v>0</v>
      </c>
      <c r="M48" s="1411">
        <f>IF(ISERROR(VLOOKUP(VLOOKUP($A48, 'E4 TB Allocation Details'!$A$18:$L$205, MATCH("Demand ID", 'E4 TB Allocation Details'!$A$18:$L$18, 0),FALSE), 'E2 Allocators'!$B$15:$W$361, MATCH('O5 Details by Class &amp; Accounts'!M$18, 'E2 Allocators'!$B$15:$W$15, 0),FALSE)*$F48), 0, VLOOKUP(VLOOKUP($A48, 'E4 TB Allocation Details'!$A$18:$L$205, MATCH("Demand ID", 'E4 TB Allocation Details'!$A$18:$L$18, 0),FALSE), 'E2 Allocators'!$B$15:$W$361, MATCH('O5 Details by Class &amp; Accounts'!M$18, 'E2 Allocators'!$B$15:$W$15, 0),FALSE)*$F48)</f>
        <v>0</v>
      </c>
      <c r="N48" s="1411">
        <f>IF(ISERROR(VLOOKUP(VLOOKUP($A48, 'E4 TB Allocation Details'!$A$18:$L$205, MATCH("Demand ID", 'E4 TB Allocation Details'!$A$18:$L$18, 0),FALSE), 'E2 Allocators'!$B$15:$W$361, MATCH('O5 Details by Class &amp; Accounts'!N$18, 'E2 Allocators'!$B$15:$W$15, 0),FALSE)*$F48), 0, VLOOKUP(VLOOKUP($A48, 'E4 TB Allocation Details'!$A$18:$L$205, MATCH("Demand ID", 'E4 TB Allocation Details'!$A$18:$L$18, 0),FALSE), 'E2 Allocators'!$B$15:$W$361, MATCH('O5 Details by Class &amp; Accounts'!N$18, 'E2 Allocators'!$B$15:$W$15, 0),FALSE)*$F48)</f>
        <v>0</v>
      </c>
      <c r="O48" s="1411">
        <f>IF(ISERROR(VLOOKUP(VLOOKUP($A48, 'E4 TB Allocation Details'!$A$18:$L$205, MATCH("Demand ID", 'E4 TB Allocation Details'!$A$18:$L$18, 0),FALSE), 'E2 Allocators'!$B$15:$W$361, MATCH('O5 Details by Class &amp; Accounts'!O$18, 'E2 Allocators'!$B$15:$W$15, 0),FALSE)*$F48), 0, VLOOKUP(VLOOKUP($A48, 'E4 TB Allocation Details'!$A$18:$L$205, MATCH("Demand ID", 'E4 TB Allocation Details'!$A$18:$L$18, 0),FALSE), 'E2 Allocators'!$B$15:$W$361, MATCH('O5 Details by Class &amp; Accounts'!O$18, 'E2 Allocators'!$B$15:$W$15, 0),FALSE)*$F48)</f>
        <v>0</v>
      </c>
      <c r="P48" s="1411">
        <f>IF(ISERROR(VLOOKUP(VLOOKUP($A48, 'E4 TB Allocation Details'!$A$18:$L$205, MATCH("Demand ID", 'E4 TB Allocation Details'!$A$18:$L$18, 0),FALSE), 'E2 Allocators'!$B$15:$W$361, MATCH('O5 Details by Class &amp; Accounts'!P$18, 'E2 Allocators'!$B$15:$W$15, 0),FALSE)*$F48), 0, VLOOKUP(VLOOKUP($A48, 'E4 TB Allocation Details'!$A$18:$L$205, MATCH("Demand ID", 'E4 TB Allocation Details'!$A$18:$L$18, 0),FALSE), 'E2 Allocators'!$B$15:$W$361, MATCH('O5 Details by Class &amp; Accounts'!P$18, 'E2 Allocators'!$B$15:$W$15, 0),FALSE)*$F48)</f>
        <v>0</v>
      </c>
      <c r="Q48" s="1411">
        <f>IF(ISERROR(VLOOKUP(VLOOKUP($A48, 'E4 TB Allocation Details'!$A$18:$L$205, MATCH("Demand ID", 'E4 TB Allocation Details'!$A$18:$L$18, 0),FALSE), 'E2 Allocators'!$B$15:$W$361, MATCH('O5 Details by Class &amp; Accounts'!Q$18, 'E2 Allocators'!$B$15:$W$15, 0),FALSE)*$F48), 0, VLOOKUP(VLOOKUP($A48, 'E4 TB Allocation Details'!$A$18:$L$205, MATCH("Demand ID", 'E4 TB Allocation Details'!$A$18:$L$18, 0),FALSE), 'E2 Allocators'!$B$15:$W$361, MATCH('O5 Details by Class &amp; Accounts'!Q$18, 'E2 Allocators'!$B$15:$W$15, 0),FALSE)*$F48)</f>
        <v>3260.8550275491257</v>
      </c>
      <c r="R48" s="1411">
        <f>IF(ISERROR(VLOOKUP(VLOOKUP($A48, 'E4 TB Allocation Details'!$A$18:$L$205, MATCH("Demand ID", 'E4 TB Allocation Details'!$A$18:$L$18, 0),FALSE), 'E2 Allocators'!$B$15:$W$361, MATCH('O5 Details by Class &amp; Accounts'!R$18, 'E2 Allocators'!$B$15:$W$15, 0),FALSE)*$F48), 0, VLOOKUP(VLOOKUP($A48, 'E4 TB Allocation Details'!$A$18:$L$205, MATCH("Demand ID", 'E4 TB Allocation Details'!$A$18:$L$18, 0),FALSE), 'E2 Allocators'!$B$15:$W$361, MATCH('O5 Details by Class &amp; Accounts'!R$18, 'E2 Allocators'!$B$15:$W$15, 0),FALSE)*$F48)</f>
        <v>0</v>
      </c>
      <c r="S48" s="1411">
        <f>IF(ISERROR(VLOOKUP(VLOOKUP($A48, 'E4 TB Allocation Details'!$A$18:$L$205, MATCH("Demand ID", 'E4 TB Allocation Details'!$A$18:$L$18, 0),FALSE), 'E2 Allocators'!$B$15:$W$361, MATCH('O5 Details by Class &amp; Accounts'!S$18, 'E2 Allocators'!$B$15:$W$15, 0),FALSE)*$F48), 0, VLOOKUP(VLOOKUP($A48, 'E4 TB Allocation Details'!$A$18:$L$205, MATCH("Demand ID", 'E4 TB Allocation Details'!$A$18:$L$18, 0),FALSE), 'E2 Allocators'!$B$15:$W$361, MATCH('O5 Details by Class &amp; Accounts'!S$18, 'E2 Allocators'!$B$15:$W$15, 0),FALSE)*$F48)</f>
        <v>0</v>
      </c>
      <c r="T48" s="1411">
        <f>IF(ISERROR(VLOOKUP(VLOOKUP($A48, 'E4 TB Allocation Details'!$A$18:$L$205, MATCH("Demand ID", 'E4 TB Allocation Details'!$A$18:$L$18, 0),FALSE), 'E2 Allocators'!$B$15:$W$361, MATCH('O5 Details by Class &amp; Accounts'!T$18, 'E2 Allocators'!$B$15:$W$15, 0),FALSE)*$F48), 0, VLOOKUP(VLOOKUP($A48, 'E4 TB Allocation Details'!$A$18:$L$205, MATCH("Demand ID", 'E4 TB Allocation Details'!$A$18:$L$18, 0),FALSE), 'E2 Allocators'!$B$15:$W$361, MATCH('O5 Details by Class &amp; Accounts'!T$18, 'E2 Allocators'!$B$15:$W$15, 0),FALSE)*$F48)</f>
        <v>0</v>
      </c>
      <c r="U48" s="1411">
        <f>IF(ISERROR(VLOOKUP(VLOOKUP($A48, 'E4 TB Allocation Details'!$A$18:$L$205, MATCH("Demand ID", 'E4 TB Allocation Details'!$A$18:$L$18, 0),FALSE), 'E2 Allocators'!$B$15:$W$361, MATCH('O5 Details by Class &amp; Accounts'!U$18, 'E2 Allocators'!$B$15:$W$15, 0),FALSE)*$F48), 0, VLOOKUP(VLOOKUP($A48, 'E4 TB Allocation Details'!$A$18:$L$205, MATCH("Demand ID", 'E4 TB Allocation Details'!$A$18:$L$18, 0),FALSE), 'E2 Allocators'!$B$15:$W$361, MATCH('O5 Details by Class &amp; Accounts'!U$18, 'E2 Allocators'!$B$15:$W$15, 0),FALSE)*$F48)</f>
        <v>0</v>
      </c>
      <c r="V48" s="1411">
        <f>IF(ISERROR(VLOOKUP(VLOOKUP($A48, 'E4 TB Allocation Details'!$A$18:$L$205, MATCH("Demand ID", 'E4 TB Allocation Details'!$A$18:$L$18, 0),FALSE), 'E2 Allocators'!$B$15:$W$361, MATCH('O5 Details by Class &amp; Accounts'!V$18, 'E2 Allocators'!$B$15:$W$15, 0),FALSE)*$F48), 0, VLOOKUP(VLOOKUP($A48, 'E4 TB Allocation Details'!$A$18:$L$205, MATCH("Demand ID", 'E4 TB Allocation Details'!$A$18:$L$18, 0),FALSE), 'E2 Allocators'!$B$15:$W$361, MATCH('O5 Details by Class &amp; Accounts'!V$18, 'E2 Allocators'!$B$15:$W$15, 0),FALSE)*$F48)</f>
        <v>0</v>
      </c>
      <c r="W48" s="1411">
        <f>IF(ISERROR(VLOOKUP(VLOOKUP($A48, 'E4 TB Allocation Details'!$A$18:$L$205, MATCH("Demand ID", 'E4 TB Allocation Details'!$A$18:$L$18, 0),FALSE), 'E2 Allocators'!$B$15:$W$361, MATCH('O5 Details by Class &amp; Accounts'!W$18, 'E2 Allocators'!$B$15:$W$15, 0),FALSE)*$F48), 0, VLOOKUP(VLOOKUP($A48, 'E4 TB Allocation Details'!$A$18:$L$205, MATCH("Demand ID", 'E4 TB Allocation Details'!$A$18:$L$18, 0),FALSE), 'E2 Allocators'!$B$15:$W$361, MATCH('O5 Details by Class &amp; Accounts'!W$18, 'E2 Allocators'!$B$15:$W$15, 0),FALSE)*$F48)</f>
        <v>0</v>
      </c>
      <c r="X48" s="1411">
        <f>IF(ISERROR(VLOOKUP(VLOOKUP($A48, 'E4 TB Allocation Details'!$A$18:$L$205, MATCH("Demand ID", 'E4 TB Allocation Details'!$A$18:$L$18, 0),FALSE), 'E2 Allocators'!$B$15:$W$361, MATCH('O5 Details by Class &amp; Accounts'!X$18, 'E2 Allocators'!$B$15:$W$15, 0),FALSE)*$F48), 0, VLOOKUP(VLOOKUP($A48, 'E4 TB Allocation Details'!$A$18:$L$205, MATCH("Demand ID", 'E4 TB Allocation Details'!$A$18:$L$18, 0),FALSE), 'E2 Allocators'!$B$15:$W$361, MATCH('O5 Details by Class &amp; Accounts'!X$18, 'E2 Allocators'!$B$15:$W$15, 0),FALSE)*$F48)</f>
        <v>0</v>
      </c>
      <c r="Y48" s="1411">
        <f>IF(ISERROR(VLOOKUP(VLOOKUP($A48, 'E4 TB Allocation Details'!$A$18:$L$205, MATCH("Demand ID", 'E4 TB Allocation Details'!$A$18:$L$18, 0),FALSE), 'E2 Allocators'!$B$15:$W$361, MATCH('O5 Details by Class &amp; Accounts'!Y$18, 'E2 Allocators'!$B$15:$W$15, 0),FALSE)*$F48), 0, VLOOKUP(VLOOKUP($A48, 'E4 TB Allocation Details'!$A$18:$L$205, MATCH("Demand ID", 'E4 TB Allocation Details'!$A$18:$L$18, 0),FALSE), 'E2 Allocators'!$B$15:$W$361, MATCH('O5 Details by Class &amp; Accounts'!Y$18, 'E2 Allocators'!$B$15:$W$15, 0),FALSE)*$F48)</f>
        <v>0</v>
      </c>
      <c r="Z48" s="1411">
        <f>IF(ISERROR(VLOOKUP(VLOOKUP($A48, 'E4 TB Allocation Details'!$A$18:$L$205, MATCH("Demand ID", 'E4 TB Allocation Details'!$A$18:$L$18, 0),FALSE), 'E2 Allocators'!$B$15:$W$361, MATCH('O5 Details by Class &amp; Accounts'!Z$18, 'E2 Allocators'!$B$15:$W$15, 0),FALSE)*$F48), 0, VLOOKUP(VLOOKUP($A48, 'E4 TB Allocation Details'!$A$18:$L$205, MATCH("Demand ID", 'E4 TB Allocation Details'!$A$18:$L$18, 0),FALSE), 'E2 Allocators'!$B$15:$W$361, MATCH('O5 Details by Class &amp; Accounts'!Z$18, 'E2 Allocators'!$B$15:$W$15, 0),FALSE)*$F48)</f>
        <v>0</v>
      </c>
      <c r="AA48" s="1411">
        <f>IF(ISERROR(VLOOKUP(VLOOKUP($A48, 'E4 TB Allocation Details'!$A$18:$L$205, MATCH("Demand ID", 'E4 TB Allocation Details'!$A$18:$L$18, 0),FALSE), 'E2 Allocators'!$B$15:$W$361, MATCH('O5 Details by Class &amp; Accounts'!AA$18, 'E2 Allocators'!$B$15:$W$15, 0),FALSE)*$F48), 0, VLOOKUP(VLOOKUP($A48, 'E4 TB Allocation Details'!$A$18:$L$205, MATCH("Demand ID", 'E4 TB Allocation Details'!$A$18:$L$18, 0),FALSE), 'E2 Allocators'!$B$15:$W$361, MATCH('O5 Details by Class &amp; Accounts'!AA$18, 'E2 Allocators'!$B$15:$W$15, 0),FALSE)*$F48)</f>
        <v>0</v>
      </c>
      <c r="AB48" s="1411">
        <f>IF(ISERROR(VLOOKUP(VLOOKUP($A48, 'E4 TB Allocation Details'!$A$18:$L$205, MATCH("Demand ID", 'E4 TB Allocation Details'!$A$18:$L$18, 0),FALSE), 'E2 Allocators'!$B$15:$W$361, MATCH('O5 Details by Class &amp; Accounts'!AB$18, 'E2 Allocators'!$B$15:$W$15, 0),FALSE)*$F48), 0, VLOOKUP(VLOOKUP($A48, 'E4 TB Allocation Details'!$A$18:$L$205, MATCH("Demand ID", 'E4 TB Allocation Details'!$A$18:$L$18, 0),FALSE), 'E2 Allocators'!$B$15:$W$361, MATCH('O5 Details by Class &amp; Accounts'!AB$18, 'E2 Allocators'!$B$15:$W$15, 0),FALSE)*$F48)</f>
        <v>0</v>
      </c>
      <c r="AC48" s="1411">
        <f t="shared" si="1"/>
        <v>2741105.0485000005</v>
      </c>
      <c r="AD48" s="1411">
        <f>IF(ISERROR(VLOOKUP(VLOOKUP($A48, 'E4 TB Allocation Details'!$A$18:$L$205, MATCH("Customer ID", 'E4 TB Allocation Details'!$A$18:$L$18, 0),FALSE), 'E2 Allocators'!$B$15:$W$361, MATCH('O5 Details by Class &amp; Accounts'!AD$18, 'E2 Allocators'!$B$15:$W$15, 0),FALSE)*$G48), 0, VLOOKUP(VLOOKUP($A48, 'E4 TB Allocation Details'!$A$18:$L$205, MATCH("Customer ID", 'E4 TB Allocation Details'!$A$18:$L$18, 0),FALSE), 'E2 Allocators'!$B$15:$W$361, MATCH('O5 Details by Class &amp; Accounts'!AD$18, 'E2 Allocators'!$B$15:$W$15, 0),FALSE)*$G48)</f>
        <v>991091.11184572696</v>
      </c>
      <c r="AE48" s="1411">
        <f>IF(ISERROR(VLOOKUP(VLOOKUP($A48, 'E4 TB Allocation Details'!$A$18:$L$205, MATCH("Customer ID", 'E4 TB Allocation Details'!$A$18:$L$18, 0),FALSE), 'E2 Allocators'!$B$15:$W$361, MATCH('O5 Details by Class &amp; Accounts'!AE$18, 'E2 Allocators'!$B$15:$W$15, 0),FALSE)*$G48), 0, VLOOKUP(VLOOKUP($A48, 'E4 TB Allocation Details'!$A$18:$L$205, MATCH("Customer ID", 'E4 TB Allocation Details'!$A$18:$L$18, 0),FALSE), 'E2 Allocators'!$B$15:$W$361, MATCH('O5 Details by Class &amp; Accounts'!AE$18, 'E2 Allocators'!$B$15:$W$15, 0),FALSE)*$G48)</f>
        <v>109157.95171322978</v>
      </c>
      <c r="AF48" s="1411">
        <f>IF(ISERROR(VLOOKUP(VLOOKUP($A48, 'E4 TB Allocation Details'!$A$18:$L$205, MATCH("Customer ID", 'E4 TB Allocation Details'!$A$18:$L$18, 0),FALSE), 'E2 Allocators'!$B$15:$W$361, MATCH('O5 Details by Class &amp; Accounts'!AF$18, 'E2 Allocators'!$B$15:$W$15, 0),FALSE)*$G48), 0, VLOOKUP(VLOOKUP($A48, 'E4 TB Allocation Details'!$A$18:$L$205, MATCH("Customer ID", 'E4 TB Allocation Details'!$A$18:$L$18, 0),FALSE), 'E2 Allocators'!$B$15:$W$361, MATCH('O5 Details by Class &amp; Accounts'!AF$18, 'E2 Allocators'!$B$15:$W$15, 0),FALSE)*$G48)</f>
        <v>5434.9042176805669</v>
      </c>
      <c r="AG48" s="1411">
        <f>IF(ISERROR(VLOOKUP(VLOOKUP($A48, 'E4 TB Allocation Details'!$A$18:$L$205, MATCH("Customer ID", 'E4 TB Allocation Details'!$A$18:$L$18, 0),FALSE), 'E2 Allocators'!$B$15:$W$361, MATCH('O5 Details by Class &amp; Accounts'!AG$18, 'E2 Allocators'!$B$15:$W$15, 0),FALSE)*$G48), 0, VLOOKUP(VLOOKUP($A48, 'E4 TB Allocation Details'!$A$18:$L$205, MATCH("Customer ID", 'E4 TB Allocation Details'!$A$18:$L$18, 0),FALSE), 'E2 Allocators'!$B$15:$W$361, MATCH('O5 Details by Class &amp; Accounts'!AG$18, 'E2 Allocators'!$B$15:$W$15, 0),FALSE)*$G48)</f>
        <v>0</v>
      </c>
      <c r="AH48" s="1411">
        <f>IF(ISERROR(VLOOKUP(VLOOKUP($A48, 'E4 TB Allocation Details'!$A$18:$L$205, MATCH("Customer ID", 'E4 TB Allocation Details'!$A$18:$L$18, 0),FALSE), 'E2 Allocators'!$B$15:$W$361, MATCH('O5 Details by Class &amp; Accounts'!AH$18, 'E2 Allocators'!$B$15:$W$15, 0),FALSE)*$G48), 0, VLOOKUP(VLOOKUP($A48, 'E4 TB Allocation Details'!$A$18:$L$205, MATCH("Customer ID", 'E4 TB Allocation Details'!$A$18:$L$18, 0),FALSE), 'E2 Allocators'!$B$15:$W$361, MATCH('O5 Details by Class &amp; Accounts'!AH$18, 'E2 Allocators'!$B$15:$W$15, 0),FALSE)*$G48)</f>
        <v>0</v>
      </c>
      <c r="AI48" s="1411">
        <f>IF(ISERROR(VLOOKUP(VLOOKUP($A48, 'E4 TB Allocation Details'!$A$18:$L$205, MATCH("Customer ID", 'E4 TB Allocation Details'!$A$18:$L$18, 0),FALSE), 'E2 Allocators'!$B$15:$W$361, MATCH('O5 Details by Class &amp; Accounts'!AI$18, 'E2 Allocators'!$B$15:$W$15, 0),FALSE)*$G48), 0, VLOOKUP(VLOOKUP($A48, 'E4 TB Allocation Details'!$A$18:$L$205, MATCH("Customer ID", 'E4 TB Allocation Details'!$A$18:$L$18, 0),FALSE), 'E2 Allocators'!$B$15:$W$361, MATCH('O5 Details by Class &amp; Accounts'!AI$18, 'E2 Allocators'!$B$15:$W$15, 0),FALSE)*$G48)</f>
        <v>0</v>
      </c>
      <c r="AJ48" s="1411">
        <f>IF(ISERROR(VLOOKUP(VLOOKUP($A48, 'E4 TB Allocation Details'!$A$18:$L$205, MATCH("Customer ID", 'E4 TB Allocation Details'!$A$18:$L$18, 0),FALSE), 'E2 Allocators'!$B$15:$W$361, MATCH('O5 Details by Class &amp; Accounts'!AJ$18, 'E2 Allocators'!$B$15:$W$15, 0),FALSE)*$G48), 0, VLOOKUP(VLOOKUP($A48, 'E4 TB Allocation Details'!$A$18:$L$205, MATCH("Customer ID", 'E4 TB Allocation Details'!$A$18:$L$18, 0),FALSE), 'E2 Allocators'!$B$15:$W$361, MATCH('O5 Details by Class &amp; Accounts'!AJ$18, 'E2 Allocators'!$B$15:$W$15, 0),FALSE)*$G48)</f>
        <v>337460.63961052749</v>
      </c>
      <c r="AK48" s="1411">
        <f>IF(ISERROR(VLOOKUP(VLOOKUP($A48, 'E4 TB Allocation Details'!$A$18:$L$205, MATCH("Customer ID", 'E4 TB Allocation Details'!$A$18:$L$18, 0),FALSE), 'E2 Allocators'!$B$15:$W$361, MATCH('O5 Details by Class &amp; Accounts'!AK$18, 'E2 Allocators'!$B$15:$W$15, 0),FALSE)*$G48), 0, VLOOKUP(VLOOKUP($A48, 'E4 TB Allocation Details'!$A$18:$L$205, MATCH("Customer ID", 'E4 TB Allocation Details'!$A$18:$L$18, 0),FALSE), 'E2 Allocators'!$B$15:$W$361, MATCH('O5 Details by Class &amp; Accounts'!AK$18, 'E2 Allocators'!$B$15:$W$15, 0),FALSE)*$G48)</f>
        <v>18505.293791915876</v>
      </c>
      <c r="AL48" s="1411">
        <f>IF(ISERROR(VLOOKUP(VLOOKUP($A48, 'E4 TB Allocation Details'!$A$18:$L$205, MATCH("Customer ID", 'E4 TB Allocation Details'!$A$18:$L$18, 0),FALSE), 'E2 Allocators'!$B$15:$W$361, MATCH('O5 Details by Class &amp; Accounts'!AL$18, 'E2 Allocators'!$B$15:$W$15, 0),FALSE)*$G48), 0, VLOOKUP(VLOOKUP($A48, 'E4 TB Allocation Details'!$A$18:$L$205, MATCH("Customer ID", 'E4 TB Allocation Details'!$A$18:$L$18, 0),FALSE), 'E2 Allocators'!$B$15:$W$361, MATCH('O5 Details by Class &amp; Accounts'!AL$18, 'E2 Allocators'!$B$15:$W$15, 0),FALSE)*$G48)</f>
        <v>14329.740320919473</v>
      </c>
      <c r="AM48" s="1411">
        <f>IF(ISERROR(VLOOKUP(VLOOKUP($A48, 'E4 TB Allocation Details'!$A$18:$L$205, MATCH("Customer ID", 'E4 TB Allocation Details'!$A$18:$L$18, 0),FALSE), 'E2 Allocators'!$B$15:$W$361, MATCH('O5 Details by Class &amp; Accounts'!AM$18, 'E2 Allocators'!$B$15:$W$15, 0),FALSE)*$G48), 0, VLOOKUP(VLOOKUP($A48, 'E4 TB Allocation Details'!$A$18:$L$205, MATCH("Customer ID", 'E4 TB Allocation Details'!$A$18:$L$18, 0),FALSE), 'E2 Allocators'!$B$15:$W$361, MATCH('O5 Details by Class &amp; Accounts'!AM$18, 'E2 Allocators'!$B$15:$W$15, 0),FALSE)*$G48)</f>
        <v>0</v>
      </c>
      <c r="AN48" s="1411">
        <f>IF(ISERROR(VLOOKUP(VLOOKUP($A48, 'E4 TB Allocation Details'!$A$18:$L$205, MATCH("Customer ID", 'E4 TB Allocation Details'!$A$18:$L$18, 0),FALSE), 'E2 Allocators'!$B$15:$W$361, MATCH('O5 Details by Class &amp; Accounts'!AN$18, 'E2 Allocators'!$B$15:$W$15, 0),FALSE)*$G48), 0, VLOOKUP(VLOOKUP($A48, 'E4 TB Allocation Details'!$A$18:$L$205, MATCH("Customer ID", 'E4 TB Allocation Details'!$A$18:$L$18, 0),FALSE), 'E2 Allocators'!$B$15:$W$361, MATCH('O5 Details by Class &amp; Accounts'!AN$18, 'E2 Allocators'!$B$15:$W$15, 0),FALSE)*$G48)</f>
        <v>0</v>
      </c>
      <c r="AO48" s="1411">
        <f>IF(ISERROR(VLOOKUP(VLOOKUP($A48, 'E4 TB Allocation Details'!$A$18:$L$205, MATCH("Customer ID", 'E4 TB Allocation Details'!$A$18:$L$18, 0),FALSE), 'E2 Allocators'!$B$15:$W$361, MATCH('O5 Details by Class &amp; Accounts'!AO$18, 'E2 Allocators'!$B$15:$W$15, 0),FALSE)*$G48), 0, VLOOKUP(VLOOKUP($A48, 'E4 TB Allocation Details'!$A$18:$L$205, MATCH("Customer ID", 'E4 TB Allocation Details'!$A$18:$L$18, 0),FALSE), 'E2 Allocators'!$B$15:$W$361, MATCH('O5 Details by Class &amp; Accounts'!AO$18, 'E2 Allocators'!$B$15:$W$15, 0),FALSE)*$G48)</f>
        <v>0</v>
      </c>
      <c r="AP48" s="1411">
        <f>IF(ISERROR(VLOOKUP(VLOOKUP($A48, 'E4 TB Allocation Details'!$A$18:$L$205, MATCH("Customer ID", 'E4 TB Allocation Details'!$A$18:$L$18, 0),FALSE), 'E2 Allocators'!$B$15:$W$361, MATCH('O5 Details by Class &amp; Accounts'!AP$18, 'E2 Allocators'!$B$15:$W$15, 0),FALSE)*$G48), 0, VLOOKUP(VLOOKUP($A48, 'E4 TB Allocation Details'!$A$18:$L$205, MATCH("Customer ID", 'E4 TB Allocation Details'!$A$18:$L$18, 0),FALSE), 'E2 Allocators'!$B$15:$W$361, MATCH('O5 Details by Class &amp; Accounts'!AP$18, 'E2 Allocators'!$B$15:$W$15, 0),FALSE)*$G48)</f>
        <v>0</v>
      </c>
      <c r="AQ48" s="1411">
        <f>IF(ISERROR(VLOOKUP(VLOOKUP($A48, 'E4 TB Allocation Details'!$A$18:$L$205, MATCH("Customer ID", 'E4 TB Allocation Details'!$A$18:$L$18, 0),FALSE), 'E2 Allocators'!$B$15:$W$361, MATCH('O5 Details by Class &amp; Accounts'!AQ$18, 'E2 Allocators'!$B$15:$W$15, 0),FALSE)*$G48), 0, VLOOKUP(VLOOKUP($A48, 'E4 TB Allocation Details'!$A$18:$L$205, MATCH("Customer ID", 'E4 TB Allocation Details'!$A$18:$L$18, 0),FALSE), 'E2 Allocators'!$B$15:$W$361, MATCH('O5 Details by Class &amp; Accounts'!AQ$18, 'E2 Allocators'!$B$15:$W$15, 0),FALSE)*$G48)</f>
        <v>0</v>
      </c>
      <c r="AR48" s="1411">
        <f>IF(ISERROR(VLOOKUP(VLOOKUP($A48, 'E4 TB Allocation Details'!$A$18:$L$205, MATCH("Customer ID", 'E4 TB Allocation Details'!$A$18:$L$18, 0),FALSE), 'E2 Allocators'!$B$15:$W$361, MATCH('O5 Details by Class &amp; Accounts'!AR$18, 'E2 Allocators'!$B$15:$W$15, 0),FALSE)*$G48), 0, VLOOKUP(VLOOKUP($A48, 'E4 TB Allocation Details'!$A$18:$L$205, MATCH("Customer ID", 'E4 TB Allocation Details'!$A$18:$L$18, 0),FALSE), 'E2 Allocators'!$B$15:$W$361, MATCH('O5 Details by Class &amp; Accounts'!AR$18, 'E2 Allocators'!$B$15:$W$15, 0),FALSE)*$G48)</f>
        <v>0</v>
      </c>
      <c r="AS48" s="1411">
        <f>IF(ISERROR(VLOOKUP(VLOOKUP($A48, 'E4 TB Allocation Details'!$A$18:$L$205, MATCH("Customer ID", 'E4 TB Allocation Details'!$A$18:$L$18, 0),FALSE), 'E2 Allocators'!$B$15:$W$361, MATCH('O5 Details by Class &amp; Accounts'!AS$18, 'E2 Allocators'!$B$15:$W$15, 0),FALSE)*$G48), 0, VLOOKUP(VLOOKUP($A48, 'E4 TB Allocation Details'!$A$18:$L$205, MATCH("Customer ID", 'E4 TB Allocation Details'!$A$18:$L$18, 0),FALSE), 'E2 Allocators'!$B$15:$W$361, MATCH('O5 Details by Class &amp; Accounts'!AS$18, 'E2 Allocators'!$B$15:$W$15, 0),FALSE)*$G48)</f>
        <v>0</v>
      </c>
      <c r="AT48" s="1411">
        <f>IF(ISERROR(VLOOKUP(VLOOKUP($A48, 'E4 TB Allocation Details'!$A$18:$L$205, MATCH("Customer ID", 'E4 TB Allocation Details'!$A$18:$L$18, 0),FALSE), 'E2 Allocators'!$B$15:$W$361, MATCH('O5 Details by Class &amp; Accounts'!AT$18, 'E2 Allocators'!$B$15:$W$15, 0),FALSE)*$G48), 0, VLOOKUP(VLOOKUP($A48, 'E4 TB Allocation Details'!$A$18:$L$205, MATCH("Customer ID", 'E4 TB Allocation Details'!$A$18:$L$18, 0),FALSE), 'E2 Allocators'!$B$15:$W$361, MATCH('O5 Details by Class &amp; Accounts'!AT$18, 'E2 Allocators'!$B$15:$W$15, 0),FALSE)*$G48)</f>
        <v>0</v>
      </c>
      <c r="AU48" s="1411">
        <f>IF(ISERROR(VLOOKUP(VLOOKUP($A48, 'E4 TB Allocation Details'!$A$18:$L$205, MATCH("Customer ID", 'E4 TB Allocation Details'!$A$18:$L$18, 0),FALSE), 'E2 Allocators'!$B$15:$W$361, MATCH('O5 Details by Class &amp; Accounts'!AU$18, 'E2 Allocators'!$B$15:$W$15, 0),FALSE)*$G48), 0, VLOOKUP(VLOOKUP($A48, 'E4 TB Allocation Details'!$A$18:$L$205, MATCH("Customer ID", 'E4 TB Allocation Details'!$A$18:$L$18, 0),FALSE), 'E2 Allocators'!$B$15:$W$361, MATCH('O5 Details by Class &amp; Accounts'!AU$18, 'E2 Allocators'!$B$15:$W$15, 0),FALSE)*$G48)</f>
        <v>0</v>
      </c>
      <c r="AV48" s="1411">
        <f>IF(ISERROR(VLOOKUP(VLOOKUP($A48, 'E4 TB Allocation Details'!$A$18:$L$205, MATCH("Customer ID", 'E4 TB Allocation Details'!$A$18:$L$18, 0),FALSE), 'E2 Allocators'!$B$15:$W$361, MATCH('O5 Details by Class &amp; Accounts'!AV$18, 'E2 Allocators'!$B$15:$W$15, 0),FALSE)*$G48), 0, VLOOKUP(VLOOKUP($A48, 'E4 TB Allocation Details'!$A$18:$L$205, MATCH("Customer ID", 'E4 TB Allocation Details'!$A$18:$L$18, 0),FALSE), 'E2 Allocators'!$B$15:$W$361, MATCH('O5 Details by Class &amp; Accounts'!AV$18, 'E2 Allocators'!$B$15:$W$15, 0),FALSE)*$G48)</f>
        <v>0</v>
      </c>
      <c r="AW48" s="1411">
        <f>IF(ISERROR(VLOOKUP(VLOOKUP($A48, 'E4 TB Allocation Details'!$A$18:$L$205, MATCH("Customer ID", 'E4 TB Allocation Details'!$A$18:$L$18, 0),FALSE), 'E2 Allocators'!$B$15:$W$361, MATCH('O5 Details by Class &amp; Accounts'!AW$18, 'E2 Allocators'!$B$15:$W$15, 0),FALSE)*$G48), 0, VLOOKUP(VLOOKUP($A48, 'E4 TB Allocation Details'!$A$18:$L$205, MATCH("Customer ID", 'E4 TB Allocation Details'!$A$18:$L$18, 0),FALSE), 'E2 Allocators'!$B$15:$W$361, MATCH('O5 Details by Class &amp; Accounts'!AW$18, 'E2 Allocators'!$B$15:$W$15, 0),FALSE)*$G48)</f>
        <v>0</v>
      </c>
      <c r="AX48" s="1411">
        <f t="shared" si="2"/>
        <v>1475979.6415000006</v>
      </c>
      <c r="AY48" s="1411">
        <f>IF(ISERROR(VLOOKUP(VLOOKUP($A48, 'E4 TB Allocation Details'!$A$18:$L$205, MATCH("Misc ID", 'E4 TB Allocation Details'!$A$18:$L$18, 0),FALSE), 'E2 Allocators'!$B$15:$W$361, MATCH('O5 Details by Class &amp; Accounts'!AY$18, 'E2 Allocators'!$B$15:$W$15, 0),FALSE)*$E48), 0, VLOOKUP(VLOOKUP($A48, 'E4 TB Allocation Details'!$A$18:$L$205, MATCH("Misc ID", 'E4 TB Allocation Details'!$A$18:$L$18, 0),FALSE), 'E2 Allocators'!$B$15:$W$361, MATCH('O5 Details by Class &amp; Accounts'!AY$18, 'E2 Allocators'!$B$15:$W$15, 0),FALSE)*$E48)</f>
        <v>0</v>
      </c>
      <c r="AZ48" s="1411">
        <f>IF(ISERROR(VLOOKUP(VLOOKUP($A48, 'E4 TB Allocation Details'!$A$18:$L$205, MATCH("Misc ID", 'E4 TB Allocation Details'!$A$18:$L$18, 0),FALSE), 'E2 Allocators'!$B$15:$W$361, MATCH('O5 Details by Class &amp; Accounts'!AZ$18, 'E2 Allocators'!$B$15:$W$15, 0),FALSE)*$E48), 0, VLOOKUP(VLOOKUP($A48, 'E4 TB Allocation Details'!$A$18:$L$205, MATCH("Misc ID", 'E4 TB Allocation Details'!$A$18:$L$18, 0),FALSE), 'E2 Allocators'!$B$15:$W$361, MATCH('O5 Details by Class &amp; Accounts'!AZ$18, 'E2 Allocators'!$B$15:$W$15, 0),FALSE)*$E48)</f>
        <v>0</v>
      </c>
      <c r="BA48" s="1411">
        <f>IF(ISERROR(VLOOKUP(VLOOKUP($A48, 'E4 TB Allocation Details'!$A$18:$L$205, MATCH("Misc ID", 'E4 TB Allocation Details'!$A$18:$L$18, 0),FALSE), 'E2 Allocators'!$B$15:$W$361, MATCH('O5 Details by Class &amp; Accounts'!BA$18, 'E2 Allocators'!$B$15:$W$15, 0),FALSE)*$E48), 0, VLOOKUP(VLOOKUP($A48, 'E4 TB Allocation Details'!$A$18:$L$205, MATCH("Misc ID", 'E4 TB Allocation Details'!$A$18:$L$18, 0),FALSE), 'E2 Allocators'!$B$15:$W$361, MATCH('O5 Details by Class &amp; Accounts'!BA$18, 'E2 Allocators'!$B$15:$W$15, 0),FALSE)*$E48)</f>
        <v>0</v>
      </c>
      <c r="BB48" s="1411">
        <f>IF(ISERROR(VLOOKUP(VLOOKUP($A48, 'E4 TB Allocation Details'!$A$18:$L$205, MATCH("Misc ID", 'E4 TB Allocation Details'!$A$18:$L$18, 0),FALSE), 'E2 Allocators'!$B$15:$W$361, MATCH('O5 Details by Class &amp; Accounts'!BB$18, 'E2 Allocators'!$B$15:$W$15, 0),FALSE)*$E48), 0, VLOOKUP(VLOOKUP($A48, 'E4 TB Allocation Details'!$A$18:$L$205, MATCH("Misc ID", 'E4 TB Allocation Details'!$A$18:$L$18, 0),FALSE), 'E2 Allocators'!$B$15:$W$361, MATCH('O5 Details by Class &amp; Accounts'!BB$18, 'E2 Allocators'!$B$15:$W$15, 0),FALSE)*$E48)</f>
        <v>0</v>
      </c>
      <c r="BC48" s="1411">
        <f>IF(ISERROR(VLOOKUP(VLOOKUP($A48, 'E4 TB Allocation Details'!$A$18:$L$205, MATCH("Misc ID", 'E4 TB Allocation Details'!$A$18:$L$18, 0),FALSE), 'E2 Allocators'!$B$15:$W$361, MATCH('O5 Details by Class &amp; Accounts'!BC$18, 'E2 Allocators'!$B$15:$W$15, 0),FALSE)*$E48), 0, VLOOKUP(VLOOKUP($A48, 'E4 TB Allocation Details'!$A$18:$L$205, MATCH("Misc ID", 'E4 TB Allocation Details'!$A$18:$L$18, 0),FALSE), 'E2 Allocators'!$B$15:$W$361, MATCH('O5 Details by Class &amp; Accounts'!BC$18, 'E2 Allocators'!$B$15:$W$15, 0),FALSE)*$E48)</f>
        <v>0</v>
      </c>
      <c r="BD48" s="1411">
        <f>IF(ISERROR(VLOOKUP(VLOOKUP($A48, 'E4 TB Allocation Details'!$A$18:$L$205, MATCH("Misc ID", 'E4 TB Allocation Details'!$A$18:$L$18, 0),FALSE), 'E2 Allocators'!$B$15:$W$361, MATCH('O5 Details by Class &amp; Accounts'!BD$18, 'E2 Allocators'!$B$15:$W$15, 0),FALSE)*$E48), 0, VLOOKUP(VLOOKUP($A48, 'E4 TB Allocation Details'!$A$18:$L$205, MATCH("Misc ID", 'E4 TB Allocation Details'!$A$18:$L$18, 0),FALSE), 'E2 Allocators'!$B$15:$W$361, MATCH('O5 Details by Class &amp; Accounts'!BD$18, 'E2 Allocators'!$B$15:$W$15, 0),FALSE)*$E48)</f>
        <v>0</v>
      </c>
      <c r="BE48" s="1411">
        <f>IF(ISERROR(VLOOKUP(VLOOKUP($A48, 'E4 TB Allocation Details'!$A$18:$L$205, MATCH("Misc ID", 'E4 TB Allocation Details'!$A$18:$L$18, 0),FALSE), 'E2 Allocators'!$B$15:$W$361, MATCH('O5 Details by Class &amp; Accounts'!BE$18, 'E2 Allocators'!$B$15:$W$15, 0),FALSE)*$E48), 0, VLOOKUP(VLOOKUP($A48, 'E4 TB Allocation Details'!$A$18:$L$205, MATCH("Misc ID", 'E4 TB Allocation Details'!$A$18:$L$18, 0),FALSE), 'E2 Allocators'!$B$15:$W$361, MATCH('O5 Details by Class &amp; Accounts'!BE$18, 'E2 Allocators'!$B$15:$W$15, 0),FALSE)*$E48)</f>
        <v>0</v>
      </c>
      <c r="BF48" s="1411">
        <f>IF(ISERROR(VLOOKUP(VLOOKUP($A48, 'E4 TB Allocation Details'!$A$18:$L$205, MATCH("Misc ID", 'E4 TB Allocation Details'!$A$18:$L$18, 0),FALSE), 'E2 Allocators'!$B$15:$W$361, MATCH('O5 Details by Class &amp; Accounts'!BF$18, 'E2 Allocators'!$B$15:$W$15, 0),FALSE)*$E48), 0, VLOOKUP(VLOOKUP($A48, 'E4 TB Allocation Details'!$A$18:$L$205, MATCH("Misc ID", 'E4 TB Allocation Details'!$A$18:$L$18, 0),FALSE), 'E2 Allocators'!$B$15:$W$361, MATCH('O5 Details by Class &amp; Accounts'!BF$18, 'E2 Allocators'!$B$15:$W$15, 0),FALSE)*$E48)</f>
        <v>0</v>
      </c>
      <c r="BG48" s="1411">
        <f>IF(ISERROR(VLOOKUP(VLOOKUP($A48, 'E4 TB Allocation Details'!$A$18:$L$205, MATCH("Misc ID", 'E4 TB Allocation Details'!$A$18:$L$18, 0),FALSE), 'E2 Allocators'!$B$15:$W$361, MATCH('O5 Details by Class &amp; Accounts'!BG$18, 'E2 Allocators'!$B$15:$W$15, 0),FALSE)*$E48), 0, VLOOKUP(VLOOKUP($A48, 'E4 TB Allocation Details'!$A$18:$L$205, MATCH("Misc ID", 'E4 TB Allocation Details'!$A$18:$L$18, 0),FALSE), 'E2 Allocators'!$B$15:$W$361, MATCH('O5 Details by Class &amp; Accounts'!BG$18, 'E2 Allocators'!$B$15:$W$15, 0),FALSE)*$E48)</f>
        <v>0</v>
      </c>
      <c r="BH48" s="1411">
        <f>IF(ISERROR(VLOOKUP(VLOOKUP($A48, 'E4 TB Allocation Details'!$A$18:$L$205, MATCH("Misc ID", 'E4 TB Allocation Details'!$A$18:$L$18, 0),FALSE), 'E2 Allocators'!$B$15:$W$361, MATCH('O5 Details by Class &amp; Accounts'!BH$18, 'E2 Allocators'!$B$15:$W$15, 0),FALSE)*$E48), 0, VLOOKUP(VLOOKUP($A48, 'E4 TB Allocation Details'!$A$18:$L$205, MATCH("Misc ID", 'E4 TB Allocation Details'!$A$18:$L$18, 0),FALSE), 'E2 Allocators'!$B$15:$W$361, MATCH('O5 Details by Class &amp; Accounts'!BH$18, 'E2 Allocators'!$B$15:$W$15, 0),FALSE)*$E48)</f>
        <v>0</v>
      </c>
      <c r="BI48" s="1411">
        <f>IF(ISERROR(VLOOKUP(VLOOKUP($A48, 'E4 TB Allocation Details'!$A$18:$L$205, MATCH("Misc ID", 'E4 TB Allocation Details'!$A$18:$L$18, 0),FALSE), 'E2 Allocators'!$B$15:$W$361, MATCH('O5 Details by Class &amp; Accounts'!BI$18, 'E2 Allocators'!$B$15:$W$15, 0),FALSE)*$E48), 0, VLOOKUP(VLOOKUP($A48, 'E4 TB Allocation Details'!$A$18:$L$205, MATCH("Misc ID", 'E4 TB Allocation Details'!$A$18:$L$18, 0),FALSE), 'E2 Allocators'!$B$15:$W$361, MATCH('O5 Details by Class &amp; Accounts'!BI$18, 'E2 Allocators'!$B$15:$W$15, 0),FALSE)*$E48)</f>
        <v>0</v>
      </c>
      <c r="BJ48" s="1411">
        <f>IF(ISERROR(VLOOKUP(VLOOKUP($A48, 'E4 TB Allocation Details'!$A$18:$L$205, MATCH("Misc ID", 'E4 TB Allocation Details'!$A$18:$L$18, 0),FALSE), 'E2 Allocators'!$B$15:$W$361, MATCH('O5 Details by Class &amp; Accounts'!BJ$18, 'E2 Allocators'!$B$15:$W$15, 0),FALSE)*$E48), 0, VLOOKUP(VLOOKUP($A48, 'E4 TB Allocation Details'!$A$18:$L$205, MATCH("Misc ID", 'E4 TB Allocation Details'!$A$18:$L$18, 0),FALSE), 'E2 Allocators'!$B$15:$W$361, MATCH('O5 Details by Class &amp; Accounts'!BJ$18, 'E2 Allocators'!$B$15:$W$15, 0),FALSE)*$E48)</f>
        <v>0</v>
      </c>
      <c r="BK48" s="1411">
        <f>IF(ISERROR(VLOOKUP(VLOOKUP($A48, 'E4 TB Allocation Details'!$A$18:$L$205, MATCH("Misc ID", 'E4 TB Allocation Details'!$A$18:$L$18, 0),FALSE), 'E2 Allocators'!$B$15:$W$361, MATCH('O5 Details by Class &amp; Accounts'!BK$18, 'E2 Allocators'!$B$15:$W$15, 0),FALSE)*$E48), 0, VLOOKUP(VLOOKUP($A48, 'E4 TB Allocation Details'!$A$18:$L$205, MATCH("Misc ID", 'E4 TB Allocation Details'!$A$18:$L$18, 0),FALSE), 'E2 Allocators'!$B$15:$W$361, MATCH('O5 Details by Class &amp; Accounts'!BK$18, 'E2 Allocators'!$B$15:$W$15, 0),FALSE)*$E48)</f>
        <v>0</v>
      </c>
      <c r="BL48" s="1411">
        <f>IF(ISERROR(VLOOKUP(VLOOKUP($A48, 'E4 TB Allocation Details'!$A$18:$L$205, MATCH("Misc ID", 'E4 TB Allocation Details'!$A$18:$L$18, 0),FALSE), 'E2 Allocators'!$B$15:$W$361, MATCH('O5 Details by Class &amp; Accounts'!BL$18, 'E2 Allocators'!$B$15:$W$15, 0),FALSE)*$E48), 0, VLOOKUP(VLOOKUP($A48, 'E4 TB Allocation Details'!$A$18:$L$205, MATCH("Misc ID", 'E4 TB Allocation Details'!$A$18:$L$18, 0),FALSE), 'E2 Allocators'!$B$15:$W$361, MATCH('O5 Details by Class &amp; Accounts'!BL$18, 'E2 Allocators'!$B$15:$W$15, 0),FALSE)*$E48)</f>
        <v>0</v>
      </c>
      <c r="BM48" s="1411">
        <f>IF(ISERROR(VLOOKUP(VLOOKUP($A48, 'E4 TB Allocation Details'!$A$18:$L$205, MATCH("Misc ID", 'E4 TB Allocation Details'!$A$18:$L$18, 0),FALSE), 'E2 Allocators'!$B$15:$W$361, MATCH('O5 Details by Class &amp; Accounts'!BM$18, 'E2 Allocators'!$B$15:$W$15, 0),FALSE)*$E48), 0, VLOOKUP(VLOOKUP($A48, 'E4 TB Allocation Details'!$A$18:$L$205, MATCH("Misc ID", 'E4 TB Allocation Details'!$A$18:$L$18, 0),FALSE), 'E2 Allocators'!$B$15:$W$361, MATCH('O5 Details by Class &amp; Accounts'!BM$18, 'E2 Allocators'!$B$15:$W$15, 0),FALSE)*$E48)</f>
        <v>0</v>
      </c>
      <c r="BN48" s="1411">
        <f>IF(ISERROR(VLOOKUP(VLOOKUP($A48, 'E4 TB Allocation Details'!$A$18:$L$205, MATCH("Misc ID", 'E4 TB Allocation Details'!$A$18:$L$18, 0),FALSE), 'E2 Allocators'!$B$15:$W$361, MATCH('O5 Details by Class &amp; Accounts'!BN$18, 'E2 Allocators'!$B$15:$W$15, 0),FALSE)*$E48), 0, VLOOKUP(VLOOKUP($A48, 'E4 TB Allocation Details'!$A$18:$L$205, MATCH("Misc ID", 'E4 TB Allocation Details'!$A$18:$L$18, 0),FALSE), 'E2 Allocators'!$B$15:$W$361, MATCH('O5 Details by Class &amp; Accounts'!BN$18, 'E2 Allocators'!$B$15:$W$15, 0),FALSE)*$E48)</f>
        <v>0</v>
      </c>
      <c r="BO48" s="1411">
        <f>IF(ISERROR(VLOOKUP(VLOOKUP($A48, 'E4 TB Allocation Details'!$A$18:$L$205, MATCH("Misc ID", 'E4 TB Allocation Details'!$A$18:$L$18, 0),FALSE), 'E2 Allocators'!$B$15:$W$361, MATCH('O5 Details by Class &amp; Accounts'!BO$18, 'E2 Allocators'!$B$15:$W$15, 0),FALSE)*$E48), 0, VLOOKUP(VLOOKUP($A48, 'E4 TB Allocation Details'!$A$18:$L$205, MATCH("Misc ID", 'E4 TB Allocation Details'!$A$18:$L$18, 0),FALSE), 'E2 Allocators'!$B$15:$W$361, MATCH('O5 Details by Class &amp; Accounts'!BO$18, 'E2 Allocators'!$B$15:$W$15, 0),FALSE)*$E48)</f>
        <v>0</v>
      </c>
      <c r="BP48" s="1411">
        <f>IF(ISERROR(VLOOKUP(VLOOKUP($A48, 'E4 TB Allocation Details'!$A$18:$L$205, MATCH("Misc ID", 'E4 TB Allocation Details'!$A$18:$L$18, 0),FALSE), 'E2 Allocators'!$B$15:$W$361, MATCH('O5 Details by Class &amp; Accounts'!BP$18, 'E2 Allocators'!$B$15:$W$15, 0),FALSE)*$E48), 0, VLOOKUP(VLOOKUP($A48, 'E4 TB Allocation Details'!$A$18:$L$205, MATCH("Misc ID", 'E4 TB Allocation Details'!$A$18:$L$18, 0),FALSE), 'E2 Allocators'!$B$15:$W$361, MATCH('O5 Details by Class &amp; Accounts'!BP$18, 'E2 Allocators'!$B$15:$W$15, 0),FALSE)*$E48)</f>
        <v>0</v>
      </c>
      <c r="BQ48" s="1411">
        <f>IF(ISERROR(VLOOKUP(VLOOKUP($A48, 'E4 TB Allocation Details'!$A$18:$L$205, MATCH("Misc ID", 'E4 TB Allocation Details'!$A$18:$L$18, 0),FALSE), 'E2 Allocators'!$B$15:$W$361, MATCH('O5 Details by Class &amp; Accounts'!BQ$18, 'E2 Allocators'!$B$15:$W$15, 0),FALSE)*$E48), 0, VLOOKUP(VLOOKUP($A48, 'E4 TB Allocation Details'!$A$18:$L$205, MATCH("Misc ID", 'E4 TB Allocation Details'!$A$18:$L$18, 0),FALSE), 'E2 Allocators'!$B$15:$W$361, MATCH('O5 Details by Class &amp; Accounts'!BQ$18, 'E2 Allocators'!$B$15:$W$15, 0),FALSE)*$E48)</f>
        <v>0</v>
      </c>
      <c r="BR48" s="1411">
        <f>IF(ISERROR(VLOOKUP(VLOOKUP($A48, 'E4 TB Allocation Details'!$A$18:$L$205, MATCH("Misc ID", 'E4 TB Allocation Details'!$A$18:$L$18, 0),FALSE), 'E2 Allocators'!$B$15:$W$361, MATCH('O5 Details by Class &amp; Accounts'!BR$18, 'E2 Allocators'!$B$15:$W$15, 0),FALSE)*$E48), 0, VLOOKUP(VLOOKUP($A48, 'E4 TB Allocation Details'!$A$18:$L$205, MATCH("Misc ID", 'E4 TB Allocation Details'!$A$18:$L$18, 0),FALSE), 'E2 Allocators'!$B$15:$W$361, MATCH('O5 Details by Class &amp; Accounts'!BR$18, 'E2 Allocators'!$B$15:$W$15, 0),FALSE)*$E48)</f>
        <v>0</v>
      </c>
      <c r="BS48" s="1411">
        <f t="shared" si="3"/>
        <v>0</v>
      </c>
      <c r="BT48" s="1411">
        <f>IF(ISERROR(VLOOKUP(VLOOKUP($A48, 'E4 TB Allocation Details'!$A$18:$L$205, MATCH("A &amp; G ID", 'E4 TB Allocation Details'!$A$18:$L$18, 0),FALSE), 'E2 Allocators'!$B$15:$W$361, MATCH('O5 Details by Class &amp; Accounts'!BT$18, 'E2 Allocators'!$B$15:$W$15, 0),FALSE)*$E48), 0, VLOOKUP(VLOOKUP($A48, 'E4 TB Allocation Details'!$A$18:$L$205, MATCH("A &amp; G ID", 'E4 TB Allocation Details'!$A$18:$L$18, 0),FALSE), 'E2 Allocators'!$B$15:$W$361, MATCH('O5 Details by Class &amp; Accounts'!BT$18, 'E2 Allocators'!$B$15:$W$15, 0),FALSE)*$E48)</f>
        <v>0</v>
      </c>
      <c r="BU48" s="1411">
        <f>IF(ISERROR(VLOOKUP(VLOOKUP($A48, 'E4 TB Allocation Details'!$A$18:$L$205, MATCH("A &amp; G ID", 'E4 TB Allocation Details'!$A$18:$L$18, 0),FALSE), 'E2 Allocators'!$B$15:$W$361, MATCH('O5 Details by Class &amp; Accounts'!BU$18, 'E2 Allocators'!$B$15:$W$15, 0),FALSE)*$E48), 0, VLOOKUP(VLOOKUP($A48, 'E4 TB Allocation Details'!$A$18:$L$205, MATCH("A &amp; G ID", 'E4 TB Allocation Details'!$A$18:$L$18, 0),FALSE), 'E2 Allocators'!$B$15:$W$361, MATCH('O5 Details by Class &amp; Accounts'!BU$18, 'E2 Allocators'!$B$15:$W$15, 0),FALSE)*$E48)</f>
        <v>0</v>
      </c>
      <c r="BV48" s="1411">
        <f>IF(ISERROR(VLOOKUP(VLOOKUP($A48, 'E4 TB Allocation Details'!$A$18:$L$205, MATCH("A &amp; G ID", 'E4 TB Allocation Details'!$A$18:$L$18, 0),FALSE), 'E2 Allocators'!$B$15:$W$361, MATCH('O5 Details by Class &amp; Accounts'!BV$18, 'E2 Allocators'!$B$15:$W$15, 0),FALSE)*$E48), 0, VLOOKUP(VLOOKUP($A48, 'E4 TB Allocation Details'!$A$18:$L$205, MATCH("A &amp; G ID", 'E4 TB Allocation Details'!$A$18:$L$18, 0),FALSE), 'E2 Allocators'!$B$15:$W$361, MATCH('O5 Details by Class &amp; Accounts'!BV$18, 'E2 Allocators'!$B$15:$W$15, 0),FALSE)*$E48)</f>
        <v>0</v>
      </c>
      <c r="BW48" s="1411">
        <f>IF(ISERROR(VLOOKUP(VLOOKUP($A48, 'E4 TB Allocation Details'!$A$18:$L$205, MATCH("A &amp; G ID", 'E4 TB Allocation Details'!$A$18:$L$18, 0),FALSE), 'E2 Allocators'!$B$15:$W$361, MATCH('O5 Details by Class &amp; Accounts'!BW$18, 'E2 Allocators'!$B$15:$W$15, 0),FALSE)*$E48), 0, VLOOKUP(VLOOKUP($A48, 'E4 TB Allocation Details'!$A$18:$L$205, MATCH("A &amp; G ID", 'E4 TB Allocation Details'!$A$18:$L$18, 0),FALSE), 'E2 Allocators'!$B$15:$W$361, MATCH('O5 Details by Class &amp; Accounts'!BW$18, 'E2 Allocators'!$B$15:$W$15, 0),FALSE)*$E48)</f>
        <v>0</v>
      </c>
      <c r="BX48" s="1411">
        <f>IF(ISERROR(VLOOKUP(VLOOKUP($A48, 'E4 TB Allocation Details'!$A$18:$L$205, MATCH("A &amp; G ID", 'E4 TB Allocation Details'!$A$18:$L$18, 0),FALSE), 'E2 Allocators'!$B$15:$W$361, MATCH('O5 Details by Class &amp; Accounts'!BX$18, 'E2 Allocators'!$B$15:$W$15, 0),FALSE)*$E48), 0, VLOOKUP(VLOOKUP($A48, 'E4 TB Allocation Details'!$A$18:$L$205, MATCH("A &amp; G ID", 'E4 TB Allocation Details'!$A$18:$L$18, 0),FALSE), 'E2 Allocators'!$B$15:$W$361, MATCH('O5 Details by Class &amp; Accounts'!BX$18, 'E2 Allocators'!$B$15:$W$15, 0),FALSE)*$E48)</f>
        <v>0</v>
      </c>
      <c r="BY48" s="1411">
        <f>IF(ISERROR(VLOOKUP(VLOOKUP($A48, 'E4 TB Allocation Details'!$A$18:$L$205, MATCH("A &amp; G ID", 'E4 TB Allocation Details'!$A$18:$L$18, 0),FALSE), 'E2 Allocators'!$B$15:$W$361, MATCH('O5 Details by Class &amp; Accounts'!BY$18, 'E2 Allocators'!$B$15:$W$15, 0),FALSE)*$E48), 0, VLOOKUP(VLOOKUP($A48, 'E4 TB Allocation Details'!$A$18:$L$205, MATCH("A &amp; G ID", 'E4 TB Allocation Details'!$A$18:$L$18, 0),FALSE), 'E2 Allocators'!$B$15:$W$361, MATCH('O5 Details by Class &amp; Accounts'!BY$18, 'E2 Allocators'!$B$15:$W$15, 0),FALSE)*$E48)</f>
        <v>0</v>
      </c>
      <c r="BZ48" s="1411">
        <f>IF(ISERROR(VLOOKUP(VLOOKUP($A48, 'E4 TB Allocation Details'!$A$18:$L$205, MATCH("A &amp; G ID", 'E4 TB Allocation Details'!$A$18:$L$18, 0),FALSE), 'E2 Allocators'!$B$15:$W$361, MATCH('O5 Details by Class &amp; Accounts'!BZ$18, 'E2 Allocators'!$B$15:$W$15, 0),FALSE)*$E48), 0, VLOOKUP(VLOOKUP($A48, 'E4 TB Allocation Details'!$A$18:$L$205, MATCH("A &amp; G ID", 'E4 TB Allocation Details'!$A$18:$L$18, 0),FALSE), 'E2 Allocators'!$B$15:$W$361, MATCH('O5 Details by Class &amp; Accounts'!BZ$18, 'E2 Allocators'!$B$15:$W$15, 0),FALSE)*$E48)</f>
        <v>0</v>
      </c>
      <c r="CA48" s="1411">
        <f>IF(ISERROR(VLOOKUP(VLOOKUP($A48, 'E4 TB Allocation Details'!$A$18:$L$205, MATCH("A &amp; G ID", 'E4 TB Allocation Details'!$A$18:$L$18, 0),FALSE), 'E2 Allocators'!$B$15:$W$361, MATCH('O5 Details by Class &amp; Accounts'!CA$18, 'E2 Allocators'!$B$15:$W$15, 0),FALSE)*$E48), 0, VLOOKUP(VLOOKUP($A48, 'E4 TB Allocation Details'!$A$18:$L$205, MATCH("A &amp; G ID", 'E4 TB Allocation Details'!$A$18:$L$18, 0),FALSE), 'E2 Allocators'!$B$15:$W$361, MATCH('O5 Details by Class &amp; Accounts'!CA$18, 'E2 Allocators'!$B$15:$W$15, 0),FALSE)*$E48)</f>
        <v>0</v>
      </c>
      <c r="CB48" s="1411">
        <f>IF(ISERROR(VLOOKUP(VLOOKUP($A48, 'E4 TB Allocation Details'!$A$18:$L$205, MATCH("A &amp; G ID", 'E4 TB Allocation Details'!$A$18:$L$18, 0),FALSE), 'E2 Allocators'!$B$15:$W$361, MATCH('O5 Details by Class &amp; Accounts'!CB$18, 'E2 Allocators'!$B$15:$W$15, 0),FALSE)*$E48), 0, VLOOKUP(VLOOKUP($A48, 'E4 TB Allocation Details'!$A$18:$L$205, MATCH("A &amp; G ID", 'E4 TB Allocation Details'!$A$18:$L$18, 0),FALSE), 'E2 Allocators'!$B$15:$W$361, MATCH('O5 Details by Class &amp; Accounts'!CB$18, 'E2 Allocators'!$B$15:$W$15, 0),FALSE)*$E48)</f>
        <v>0</v>
      </c>
      <c r="CC48" s="1411">
        <f>IF(ISERROR(VLOOKUP(VLOOKUP($A48, 'E4 TB Allocation Details'!$A$18:$L$205, MATCH("A &amp; G ID", 'E4 TB Allocation Details'!$A$18:$L$18, 0),FALSE), 'E2 Allocators'!$B$15:$W$361, MATCH('O5 Details by Class &amp; Accounts'!CC$18, 'E2 Allocators'!$B$15:$W$15, 0),FALSE)*$E48), 0, VLOOKUP(VLOOKUP($A48, 'E4 TB Allocation Details'!$A$18:$L$205, MATCH("A &amp; G ID", 'E4 TB Allocation Details'!$A$18:$L$18, 0),FALSE), 'E2 Allocators'!$B$15:$W$361, MATCH('O5 Details by Class &amp; Accounts'!CC$18, 'E2 Allocators'!$B$15:$W$15, 0),FALSE)*$E48)</f>
        <v>0</v>
      </c>
      <c r="CD48" s="1411">
        <f>IF(ISERROR(VLOOKUP(VLOOKUP($A48, 'E4 TB Allocation Details'!$A$18:$L$205, MATCH("A &amp; G ID", 'E4 TB Allocation Details'!$A$18:$L$18, 0),FALSE), 'E2 Allocators'!$B$15:$W$361, MATCH('O5 Details by Class &amp; Accounts'!CD$18, 'E2 Allocators'!$B$15:$W$15, 0),FALSE)*$E48), 0, VLOOKUP(VLOOKUP($A48, 'E4 TB Allocation Details'!$A$18:$L$205, MATCH("A &amp; G ID", 'E4 TB Allocation Details'!$A$18:$L$18, 0),FALSE), 'E2 Allocators'!$B$15:$W$361, MATCH('O5 Details by Class &amp; Accounts'!CD$18, 'E2 Allocators'!$B$15:$W$15, 0),FALSE)*$E48)</f>
        <v>0</v>
      </c>
      <c r="CE48" s="1411">
        <f>IF(ISERROR(VLOOKUP(VLOOKUP($A48, 'E4 TB Allocation Details'!$A$18:$L$205, MATCH("A &amp; G ID", 'E4 TB Allocation Details'!$A$18:$L$18, 0),FALSE), 'E2 Allocators'!$B$15:$W$361, MATCH('O5 Details by Class &amp; Accounts'!CE$18, 'E2 Allocators'!$B$15:$W$15, 0),FALSE)*$E48), 0, VLOOKUP(VLOOKUP($A48, 'E4 TB Allocation Details'!$A$18:$L$205, MATCH("A &amp; G ID", 'E4 TB Allocation Details'!$A$18:$L$18, 0),FALSE), 'E2 Allocators'!$B$15:$W$361, MATCH('O5 Details by Class &amp; Accounts'!CE$18, 'E2 Allocators'!$B$15:$W$15, 0),FALSE)*$E48)</f>
        <v>0</v>
      </c>
      <c r="CF48" s="1411">
        <f>IF(ISERROR(VLOOKUP(VLOOKUP($A48, 'E4 TB Allocation Details'!$A$18:$L$205, MATCH("A &amp; G ID", 'E4 TB Allocation Details'!$A$18:$L$18, 0),FALSE), 'E2 Allocators'!$B$15:$W$361, MATCH('O5 Details by Class &amp; Accounts'!CF$18, 'E2 Allocators'!$B$15:$W$15, 0),FALSE)*$E48), 0, VLOOKUP(VLOOKUP($A48, 'E4 TB Allocation Details'!$A$18:$L$205, MATCH("A &amp; G ID", 'E4 TB Allocation Details'!$A$18:$L$18, 0),FALSE), 'E2 Allocators'!$B$15:$W$361, MATCH('O5 Details by Class &amp; Accounts'!CF$18, 'E2 Allocators'!$B$15:$W$15, 0),FALSE)*$E48)</f>
        <v>0</v>
      </c>
      <c r="CG48" s="1411">
        <f>IF(ISERROR(VLOOKUP(VLOOKUP($A48, 'E4 TB Allocation Details'!$A$18:$L$205, MATCH("A &amp; G ID", 'E4 TB Allocation Details'!$A$18:$L$18, 0),FALSE), 'E2 Allocators'!$B$15:$W$361, MATCH('O5 Details by Class &amp; Accounts'!CG$18, 'E2 Allocators'!$B$15:$W$15, 0),FALSE)*$E48), 0, VLOOKUP(VLOOKUP($A48, 'E4 TB Allocation Details'!$A$18:$L$205, MATCH("A &amp; G ID", 'E4 TB Allocation Details'!$A$18:$L$18, 0),FALSE), 'E2 Allocators'!$B$15:$W$361, MATCH('O5 Details by Class &amp; Accounts'!CG$18, 'E2 Allocators'!$B$15:$W$15, 0),FALSE)*$E48)</f>
        <v>0</v>
      </c>
      <c r="CH48" s="1411">
        <f>IF(ISERROR(VLOOKUP(VLOOKUP($A48, 'E4 TB Allocation Details'!$A$18:$L$205, MATCH("A &amp; G ID", 'E4 TB Allocation Details'!$A$18:$L$18, 0),FALSE), 'E2 Allocators'!$B$15:$W$361, MATCH('O5 Details by Class &amp; Accounts'!CH$18, 'E2 Allocators'!$B$15:$W$15, 0),FALSE)*$E48), 0, VLOOKUP(VLOOKUP($A48, 'E4 TB Allocation Details'!$A$18:$L$205, MATCH("A &amp; G ID", 'E4 TB Allocation Details'!$A$18:$L$18, 0),FALSE), 'E2 Allocators'!$B$15:$W$361, MATCH('O5 Details by Class &amp; Accounts'!CH$18, 'E2 Allocators'!$B$15:$W$15, 0),FALSE)*$E48)</f>
        <v>0</v>
      </c>
      <c r="CI48" s="1411">
        <f>IF(ISERROR(VLOOKUP(VLOOKUP($A48, 'E4 TB Allocation Details'!$A$18:$L$205, MATCH("A &amp; G ID", 'E4 TB Allocation Details'!$A$18:$L$18, 0),FALSE), 'E2 Allocators'!$B$15:$W$361, MATCH('O5 Details by Class &amp; Accounts'!CI$18, 'E2 Allocators'!$B$15:$W$15, 0),FALSE)*$E48), 0, VLOOKUP(VLOOKUP($A48, 'E4 TB Allocation Details'!$A$18:$L$205, MATCH("A &amp; G ID", 'E4 TB Allocation Details'!$A$18:$L$18, 0),FALSE), 'E2 Allocators'!$B$15:$W$361, MATCH('O5 Details by Class &amp; Accounts'!CI$18, 'E2 Allocators'!$B$15:$W$15, 0),FALSE)*$E48)</f>
        <v>0</v>
      </c>
      <c r="CJ48" s="1411">
        <f>IF(ISERROR(VLOOKUP(VLOOKUP($A48, 'E4 TB Allocation Details'!$A$18:$L$205, MATCH("A &amp; G ID", 'E4 TB Allocation Details'!$A$18:$L$18, 0),FALSE), 'E2 Allocators'!$B$15:$W$361, MATCH('O5 Details by Class &amp; Accounts'!CJ$18, 'E2 Allocators'!$B$15:$W$15, 0),FALSE)*$E48), 0, VLOOKUP(VLOOKUP($A48, 'E4 TB Allocation Details'!$A$18:$L$205, MATCH("A &amp; G ID", 'E4 TB Allocation Details'!$A$18:$L$18, 0),FALSE), 'E2 Allocators'!$B$15:$W$361, MATCH('O5 Details by Class &amp; Accounts'!CJ$18, 'E2 Allocators'!$B$15:$W$15, 0),FALSE)*$E48)</f>
        <v>0</v>
      </c>
      <c r="CK48" s="1411">
        <f>IF(ISERROR(VLOOKUP(VLOOKUP($A48, 'E4 TB Allocation Details'!$A$18:$L$205, MATCH("A &amp; G ID", 'E4 TB Allocation Details'!$A$18:$L$18, 0),FALSE), 'E2 Allocators'!$B$15:$W$361, MATCH('O5 Details by Class &amp; Accounts'!CK$18, 'E2 Allocators'!$B$15:$W$15, 0),FALSE)*$E48), 0, VLOOKUP(VLOOKUP($A48, 'E4 TB Allocation Details'!$A$18:$L$205, MATCH("A &amp; G ID", 'E4 TB Allocation Details'!$A$18:$L$18, 0),FALSE), 'E2 Allocators'!$B$15:$W$361, MATCH('O5 Details by Class &amp; Accounts'!CK$18, 'E2 Allocators'!$B$15:$W$15, 0),FALSE)*$E48)</f>
        <v>0</v>
      </c>
      <c r="CL48" s="1411">
        <f>IF(ISERROR(VLOOKUP(VLOOKUP($A48, 'E4 TB Allocation Details'!$A$18:$L$205, MATCH("A &amp; G ID", 'E4 TB Allocation Details'!$A$18:$L$18, 0),FALSE), 'E2 Allocators'!$B$15:$W$361, MATCH('O5 Details by Class &amp; Accounts'!CL$18, 'E2 Allocators'!$B$15:$W$15, 0),FALSE)*$E48), 0, VLOOKUP(VLOOKUP($A48, 'E4 TB Allocation Details'!$A$18:$L$205, MATCH("A &amp; G ID", 'E4 TB Allocation Details'!$A$18:$L$18, 0),FALSE), 'E2 Allocators'!$B$15:$W$361, MATCH('O5 Details by Class &amp; Accounts'!CL$18, 'E2 Allocators'!$B$15:$W$15, 0),FALSE)*$E48)</f>
        <v>0</v>
      </c>
      <c r="CM48" s="1411">
        <f>IF(ISERROR(VLOOKUP(VLOOKUP($A48, 'E4 TB Allocation Details'!$A$18:$L$205, MATCH("A &amp; G ID", 'E4 TB Allocation Details'!$A$18:$L$18, 0),FALSE), 'E2 Allocators'!$B$15:$W$361, MATCH('O5 Details by Class &amp; Accounts'!CM$18, 'E2 Allocators'!$B$15:$W$15, 0),FALSE)*$E48), 0, VLOOKUP(VLOOKUP($A48, 'E4 TB Allocation Details'!$A$18:$L$205, MATCH("A &amp; G ID", 'E4 TB Allocation Details'!$A$18:$L$18, 0),FALSE), 'E2 Allocators'!$B$15:$W$361, MATCH('O5 Details by Class &amp; Accounts'!CM$18, 'E2 Allocators'!$B$15:$W$15, 0),FALSE)*$E48)</f>
        <v>0</v>
      </c>
      <c r="CN48" s="1411">
        <f t="shared" si="5"/>
        <v>0</v>
      </c>
      <c r="CO48" s="1791">
        <f t="shared" si="4"/>
        <v>-6.9849193096160889E-10</v>
      </c>
      <c r="CQ48" s="2086" t="s">
        <v>1140</v>
      </c>
    </row>
    <row r="49" spans="1:95" s="80" customFormat="1" ht="12.75">
      <c r="A49" s="1174">
        <v>1840</v>
      </c>
      <c r="B49" s="1175" t="s">
        <v>27</v>
      </c>
      <c r="C49" s="1788">
        <f>IF(ISERROR(VLOOKUP($A49,'I3 TB Data'!$A$23:$H$458,MATCH('O5 Details by Class &amp; Accounts'!$C$18, 'I3 TB Data'!$A$23:$H$23,0),0)), 0, VLOOKUP($A49,'I3 TB Data'!$A$23:$H$458,MATCH('O5 Details by Class &amp; Accounts'!$C$18,'I3 TB Data'!$A$23:$H$23,0),0))</f>
        <v>5012500</v>
      </c>
      <c r="D49" s="1789">
        <f>'I4 BO ASSETS'!E46</f>
        <v>-5012500</v>
      </c>
      <c r="E49" s="1788">
        <f t="shared" si="6"/>
        <v>0</v>
      </c>
      <c r="F49" s="1790">
        <f>IF(ISERROR(VLOOKUP($A49, 'E1 Categorization'!A33:E122, MATCH("Customer Component", 'E1 Categorization'!$A$33:$E$33,0), 0)), 0, IF(VLOOKUP($A49, 'E1 Categorization'!A33:E122, MATCH("Customer Component", 'E1 Categorization'!$A$33:$E$33,0), 0)=0, 'O5 Details by Class &amp; Accounts'!$E49, IF(AND(VLOOKUP($A49, 'E1 Categorization'!A33:E122, MATCH("Customer Component", 'E1 Categorization'!$A$33:$E$33,0), 0) &gt;0, VLOOKUP($A49, 'E1 Categorization'!A33:E122, MATCH("Customer Component", 'E1 Categorization'!$A$33:$E$33,0), 0)&lt;1), 'O5 Details by Class &amp; Accounts'!$E49*(1-VLOOKUP($A49, 'E1 Categorization'!A33:E122, MATCH("Customer Component", 'E1 Categorization'!$A$33:$E$33,0), 0)), 0)))</f>
        <v>0</v>
      </c>
      <c r="G49" s="1790">
        <f>IF(ISERROR(VLOOKUP($A49, 'E1 Categorization'!A33:E122, MATCH("Customer Component", 'E1 Categorization'!$A$33:$E$33,0), 0)),0, IF(VLOOKUP($A49, 'E1 Categorization'!A33:E122, MATCH("Customer Component", 'E1 Categorization'!$A$33:$E$33,0), 0)=0, 0, IF(AND(VLOOKUP($A49, 'E1 Categorization'!A33:E122, MATCH("Customer Component", 'E1 Categorization'!$A$33:$E$33,0), 0) &gt;0, VLOOKUP($A49, 'E1 Categorization'!A33:E122, MATCH("Customer Component", 'E1 Categorization'!$A$33:$E$33,0), 0)&lt;1), 'O5 Details by Class &amp; Accounts'!$E49*(VLOOKUP($A49, 'E1 Categorization'!A33:E122, MATCH("Customer Component", 'E1 Categorization'!$A$33:$E$33,0), 0)), 'O5 Details by Class &amp; Accounts'!$E49)))</f>
        <v>0</v>
      </c>
      <c r="H49" s="1411">
        <f t="shared" si="0"/>
        <v>0</v>
      </c>
      <c r="I49" s="1411">
        <f>IF(ISERROR(VLOOKUP(VLOOKUP($A49, 'E4 TB Allocation Details'!$A$18:$L$205, MATCH("Demand ID", 'E4 TB Allocation Details'!$A$18:$L$18, 0),FALSE), 'E2 Allocators'!$B$15:$W$361, MATCH('O5 Details by Class &amp; Accounts'!I$18, 'E2 Allocators'!$B$15:$W$15, 0),FALSE)*$F49), 0, VLOOKUP(VLOOKUP($A49, 'E4 TB Allocation Details'!$A$18:$L$205, MATCH("Demand ID", 'E4 TB Allocation Details'!$A$18:$L$18, 0),FALSE), 'E2 Allocators'!$B$15:$W$361, MATCH('O5 Details by Class &amp; Accounts'!I$18, 'E2 Allocators'!$B$15:$W$15, 0),FALSE)*$F49)</f>
        <v>0</v>
      </c>
      <c r="J49" s="1411">
        <f>IF(ISERROR(VLOOKUP(VLOOKUP($A49, 'E4 TB Allocation Details'!$A$18:$L$205, MATCH("Demand ID", 'E4 TB Allocation Details'!$A$18:$L$18, 0),FALSE), 'E2 Allocators'!$B$15:$W$361, MATCH('O5 Details by Class &amp; Accounts'!J$18, 'E2 Allocators'!$B$15:$W$15, 0),FALSE)*$F49), 0, VLOOKUP(VLOOKUP($A49, 'E4 TB Allocation Details'!$A$18:$L$205, MATCH("Demand ID", 'E4 TB Allocation Details'!$A$18:$L$18, 0),FALSE), 'E2 Allocators'!$B$15:$W$361, MATCH('O5 Details by Class &amp; Accounts'!J$18, 'E2 Allocators'!$B$15:$W$15, 0),FALSE)*$F49)</f>
        <v>0</v>
      </c>
      <c r="K49" s="1411">
        <f>IF(ISERROR(VLOOKUP(VLOOKUP($A49, 'E4 TB Allocation Details'!$A$18:$L$205, MATCH("Demand ID", 'E4 TB Allocation Details'!$A$18:$L$18, 0),FALSE), 'E2 Allocators'!$B$15:$W$361, MATCH('O5 Details by Class &amp; Accounts'!K$18, 'E2 Allocators'!$B$15:$W$15, 0),FALSE)*$F49), 0, VLOOKUP(VLOOKUP($A49, 'E4 TB Allocation Details'!$A$18:$L$205, MATCH("Demand ID", 'E4 TB Allocation Details'!$A$18:$L$18, 0),FALSE), 'E2 Allocators'!$B$15:$W$361, MATCH('O5 Details by Class &amp; Accounts'!K$18, 'E2 Allocators'!$B$15:$W$15, 0),FALSE)*$F49)</f>
        <v>0</v>
      </c>
      <c r="L49" s="1411">
        <f>IF(ISERROR(VLOOKUP(VLOOKUP($A49, 'E4 TB Allocation Details'!$A$18:$L$205, MATCH("Demand ID", 'E4 TB Allocation Details'!$A$18:$L$18, 0),FALSE), 'E2 Allocators'!$B$15:$W$361, MATCH('O5 Details by Class &amp; Accounts'!L$18, 'E2 Allocators'!$B$15:$W$15, 0),FALSE)*$F49), 0, VLOOKUP(VLOOKUP($A49, 'E4 TB Allocation Details'!$A$18:$L$205, MATCH("Demand ID", 'E4 TB Allocation Details'!$A$18:$L$18, 0),FALSE), 'E2 Allocators'!$B$15:$W$361, MATCH('O5 Details by Class &amp; Accounts'!L$18, 'E2 Allocators'!$B$15:$W$15, 0),FALSE)*$F49)</f>
        <v>0</v>
      </c>
      <c r="M49" s="1411">
        <f>IF(ISERROR(VLOOKUP(VLOOKUP($A49, 'E4 TB Allocation Details'!$A$18:$L$205, MATCH("Demand ID", 'E4 TB Allocation Details'!$A$18:$L$18, 0),FALSE), 'E2 Allocators'!$B$15:$W$361, MATCH('O5 Details by Class &amp; Accounts'!M$18, 'E2 Allocators'!$B$15:$W$15, 0),FALSE)*$F49), 0, VLOOKUP(VLOOKUP($A49, 'E4 TB Allocation Details'!$A$18:$L$205, MATCH("Demand ID", 'E4 TB Allocation Details'!$A$18:$L$18, 0),FALSE), 'E2 Allocators'!$B$15:$W$361, MATCH('O5 Details by Class &amp; Accounts'!M$18, 'E2 Allocators'!$B$15:$W$15, 0),FALSE)*$F49)</f>
        <v>0</v>
      </c>
      <c r="N49" s="1411">
        <f>IF(ISERROR(VLOOKUP(VLOOKUP($A49, 'E4 TB Allocation Details'!$A$18:$L$205, MATCH("Demand ID", 'E4 TB Allocation Details'!$A$18:$L$18, 0),FALSE), 'E2 Allocators'!$B$15:$W$361, MATCH('O5 Details by Class &amp; Accounts'!N$18, 'E2 Allocators'!$B$15:$W$15, 0),FALSE)*$F49), 0, VLOOKUP(VLOOKUP($A49, 'E4 TB Allocation Details'!$A$18:$L$205, MATCH("Demand ID", 'E4 TB Allocation Details'!$A$18:$L$18, 0),FALSE), 'E2 Allocators'!$B$15:$W$361, MATCH('O5 Details by Class &amp; Accounts'!N$18, 'E2 Allocators'!$B$15:$W$15, 0),FALSE)*$F49)</f>
        <v>0</v>
      </c>
      <c r="O49" s="1411">
        <f>IF(ISERROR(VLOOKUP(VLOOKUP($A49, 'E4 TB Allocation Details'!$A$18:$L$205, MATCH("Demand ID", 'E4 TB Allocation Details'!$A$18:$L$18, 0),FALSE), 'E2 Allocators'!$B$15:$W$361, MATCH('O5 Details by Class &amp; Accounts'!O$18, 'E2 Allocators'!$B$15:$W$15, 0),FALSE)*$F49), 0, VLOOKUP(VLOOKUP($A49, 'E4 TB Allocation Details'!$A$18:$L$205, MATCH("Demand ID", 'E4 TB Allocation Details'!$A$18:$L$18, 0),FALSE), 'E2 Allocators'!$B$15:$W$361, MATCH('O5 Details by Class &amp; Accounts'!O$18, 'E2 Allocators'!$B$15:$W$15, 0),FALSE)*$F49)</f>
        <v>0</v>
      </c>
      <c r="P49" s="1411">
        <f>IF(ISERROR(VLOOKUP(VLOOKUP($A49, 'E4 TB Allocation Details'!$A$18:$L$205, MATCH("Demand ID", 'E4 TB Allocation Details'!$A$18:$L$18, 0),FALSE), 'E2 Allocators'!$B$15:$W$361, MATCH('O5 Details by Class &amp; Accounts'!P$18, 'E2 Allocators'!$B$15:$W$15, 0),FALSE)*$F49), 0, VLOOKUP(VLOOKUP($A49, 'E4 TB Allocation Details'!$A$18:$L$205, MATCH("Demand ID", 'E4 TB Allocation Details'!$A$18:$L$18, 0),FALSE), 'E2 Allocators'!$B$15:$W$361, MATCH('O5 Details by Class &amp; Accounts'!P$18, 'E2 Allocators'!$B$15:$W$15, 0),FALSE)*$F49)</f>
        <v>0</v>
      </c>
      <c r="Q49" s="1411">
        <f>IF(ISERROR(VLOOKUP(VLOOKUP($A49, 'E4 TB Allocation Details'!$A$18:$L$205, MATCH("Demand ID", 'E4 TB Allocation Details'!$A$18:$L$18, 0),FALSE), 'E2 Allocators'!$B$15:$W$361, MATCH('O5 Details by Class &amp; Accounts'!Q$18, 'E2 Allocators'!$B$15:$W$15, 0),FALSE)*$F49), 0, VLOOKUP(VLOOKUP($A49, 'E4 TB Allocation Details'!$A$18:$L$205, MATCH("Demand ID", 'E4 TB Allocation Details'!$A$18:$L$18, 0),FALSE), 'E2 Allocators'!$B$15:$W$361, MATCH('O5 Details by Class &amp; Accounts'!Q$18, 'E2 Allocators'!$B$15:$W$15, 0),FALSE)*$F49)</f>
        <v>0</v>
      </c>
      <c r="R49" s="1411">
        <f>IF(ISERROR(VLOOKUP(VLOOKUP($A49, 'E4 TB Allocation Details'!$A$18:$L$205, MATCH("Demand ID", 'E4 TB Allocation Details'!$A$18:$L$18, 0),FALSE), 'E2 Allocators'!$B$15:$W$361, MATCH('O5 Details by Class &amp; Accounts'!R$18, 'E2 Allocators'!$B$15:$W$15, 0),FALSE)*$F49), 0, VLOOKUP(VLOOKUP($A49, 'E4 TB Allocation Details'!$A$18:$L$205, MATCH("Demand ID", 'E4 TB Allocation Details'!$A$18:$L$18, 0),FALSE), 'E2 Allocators'!$B$15:$W$361, MATCH('O5 Details by Class &amp; Accounts'!R$18, 'E2 Allocators'!$B$15:$W$15, 0),FALSE)*$F49)</f>
        <v>0</v>
      </c>
      <c r="S49" s="1411">
        <f>IF(ISERROR(VLOOKUP(VLOOKUP($A49, 'E4 TB Allocation Details'!$A$18:$L$205, MATCH("Demand ID", 'E4 TB Allocation Details'!$A$18:$L$18, 0),FALSE), 'E2 Allocators'!$B$15:$W$361, MATCH('O5 Details by Class &amp; Accounts'!S$18, 'E2 Allocators'!$B$15:$W$15, 0),FALSE)*$F49), 0, VLOOKUP(VLOOKUP($A49, 'E4 TB Allocation Details'!$A$18:$L$205, MATCH("Demand ID", 'E4 TB Allocation Details'!$A$18:$L$18, 0),FALSE), 'E2 Allocators'!$B$15:$W$361, MATCH('O5 Details by Class &amp; Accounts'!S$18, 'E2 Allocators'!$B$15:$W$15, 0),FALSE)*$F49)</f>
        <v>0</v>
      </c>
      <c r="T49" s="1411">
        <f>IF(ISERROR(VLOOKUP(VLOOKUP($A49, 'E4 TB Allocation Details'!$A$18:$L$205, MATCH("Demand ID", 'E4 TB Allocation Details'!$A$18:$L$18, 0),FALSE), 'E2 Allocators'!$B$15:$W$361, MATCH('O5 Details by Class &amp; Accounts'!T$18, 'E2 Allocators'!$B$15:$W$15, 0),FALSE)*$F49), 0, VLOOKUP(VLOOKUP($A49, 'E4 TB Allocation Details'!$A$18:$L$205, MATCH("Demand ID", 'E4 TB Allocation Details'!$A$18:$L$18, 0),FALSE), 'E2 Allocators'!$B$15:$W$361, MATCH('O5 Details by Class &amp; Accounts'!T$18, 'E2 Allocators'!$B$15:$W$15, 0),FALSE)*$F49)</f>
        <v>0</v>
      </c>
      <c r="U49" s="1411">
        <f>IF(ISERROR(VLOOKUP(VLOOKUP($A49, 'E4 TB Allocation Details'!$A$18:$L$205, MATCH("Demand ID", 'E4 TB Allocation Details'!$A$18:$L$18, 0),FALSE), 'E2 Allocators'!$B$15:$W$361, MATCH('O5 Details by Class &amp; Accounts'!U$18, 'E2 Allocators'!$B$15:$W$15, 0),FALSE)*$F49), 0, VLOOKUP(VLOOKUP($A49, 'E4 TB Allocation Details'!$A$18:$L$205, MATCH("Demand ID", 'E4 TB Allocation Details'!$A$18:$L$18, 0),FALSE), 'E2 Allocators'!$B$15:$W$361, MATCH('O5 Details by Class &amp; Accounts'!U$18, 'E2 Allocators'!$B$15:$W$15, 0),FALSE)*$F49)</f>
        <v>0</v>
      </c>
      <c r="V49" s="1411">
        <f>IF(ISERROR(VLOOKUP(VLOOKUP($A49, 'E4 TB Allocation Details'!$A$18:$L$205, MATCH("Demand ID", 'E4 TB Allocation Details'!$A$18:$L$18, 0),FALSE), 'E2 Allocators'!$B$15:$W$361, MATCH('O5 Details by Class &amp; Accounts'!V$18, 'E2 Allocators'!$B$15:$W$15, 0),FALSE)*$F49), 0, VLOOKUP(VLOOKUP($A49, 'E4 TB Allocation Details'!$A$18:$L$205, MATCH("Demand ID", 'E4 TB Allocation Details'!$A$18:$L$18, 0),FALSE), 'E2 Allocators'!$B$15:$W$361, MATCH('O5 Details by Class &amp; Accounts'!V$18, 'E2 Allocators'!$B$15:$W$15, 0),FALSE)*$F49)</f>
        <v>0</v>
      </c>
      <c r="W49" s="1411">
        <f>IF(ISERROR(VLOOKUP(VLOOKUP($A49, 'E4 TB Allocation Details'!$A$18:$L$205, MATCH("Demand ID", 'E4 TB Allocation Details'!$A$18:$L$18, 0),FALSE), 'E2 Allocators'!$B$15:$W$361, MATCH('O5 Details by Class &amp; Accounts'!W$18, 'E2 Allocators'!$B$15:$W$15, 0),FALSE)*$F49), 0, VLOOKUP(VLOOKUP($A49, 'E4 TB Allocation Details'!$A$18:$L$205, MATCH("Demand ID", 'E4 TB Allocation Details'!$A$18:$L$18, 0),FALSE), 'E2 Allocators'!$B$15:$W$361, MATCH('O5 Details by Class &amp; Accounts'!W$18, 'E2 Allocators'!$B$15:$W$15, 0),FALSE)*$F49)</f>
        <v>0</v>
      </c>
      <c r="X49" s="1411">
        <f>IF(ISERROR(VLOOKUP(VLOOKUP($A49, 'E4 TB Allocation Details'!$A$18:$L$205, MATCH("Demand ID", 'E4 TB Allocation Details'!$A$18:$L$18, 0),FALSE), 'E2 Allocators'!$B$15:$W$361, MATCH('O5 Details by Class &amp; Accounts'!X$18, 'E2 Allocators'!$B$15:$W$15, 0),FALSE)*$F49), 0, VLOOKUP(VLOOKUP($A49, 'E4 TB Allocation Details'!$A$18:$L$205, MATCH("Demand ID", 'E4 TB Allocation Details'!$A$18:$L$18, 0),FALSE), 'E2 Allocators'!$B$15:$W$361, MATCH('O5 Details by Class &amp; Accounts'!X$18, 'E2 Allocators'!$B$15:$W$15, 0),FALSE)*$F49)</f>
        <v>0</v>
      </c>
      <c r="Y49" s="1411">
        <f>IF(ISERROR(VLOOKUP(VLOOKUP($A49, 'E4 TB Allocation Details'!$A$18:$L$205, MATCH("Demand ID", 'E4 TB Allocation Details'!$A$18:$L$18, 0),FALSE), 'E2 Allocators'!$B$15:$W$361, MATCH('O5 Details by Class &amp; Accounts'!Y$18, 'E2 Allocators'!$B$15:$W$15, 0),FALSE)*$F49), 0, VLOOKUP(VLOOKUP($A49, 'E4 TB Allocation Details'!$A$18:$L$205, MATCH("Demand ID", 'E4 TB Allocation Details'!$A$18:$L$18, 0),FALSE), 'E2 Allocators'!$B$15:$W$361, MATCH('O5 Details by Class &amp; Accounts'!Y$18, 'E2 Allocators'!$B$15:$W$15, 0),FALSE)*$F49)</f>
        <v>0</v>
      </c>
      <c r="Z49" s="1411">
        <f>IF(ISERROR(VLOOKUP(VLOOKUP($A49, 'E4 TB Allocation Details'!$A$18:$L$205, MATCH("Demand ID", 'E4 TB Allocation Details'!$A$18:$L$18, 0),FALSE), 'E2 Allocators'!$B$15:$W$361, MATCH('O5 Details by Class &amp; Accounts'!Z$18, 'E2 Allocators'!$B$15:$W$15, 0),FALSE)*$F49), 0, VLOOKUP(VLOOKUP($A49, 'E4 TB Allocation Details'!$A$18:$L$205, MATCH("Demand ID", 'E4 TB Allocation Details'!$A$18:$L$18, 0),FALSE), 'E2 Allocators'!$B$15:$W$361, MATCH('O5 Details by Class &amp; Accounts'!Z$18, 'E2 Allocators'!$B$15:$W$15, 0),FALSE)*$F49)</f>
        <v>0</v>
      </c>
      <c r="AA49" s="1411">
        <f>IF(ISERROR(VLOOKUP(VLOOKUP($A49, 'E4 TB Allocation Details'!$A$18:$L$205, MATCH("Demand ID", 'E4 TB Allocation Details'!$A$18:$L$18, 0),FALSE), 'E2 Allocators'!$B$15:$W$361, MATCH('O5 Details by Class &amp; Accounts'!AA$18, 'E2 Allocators'!$B$15:$W$15, 0),FALSE)*$F49), 0, VLOOKUP(VLOOKUP($A49, 'E4 TB Allocation Details'!$A$18:$L$205, MATCH("Demand ID", 'E4 TB Allocation Details'!$A$18:$L$18, 0),FALSE), 'E2 Allocators'!$B$15:$W$361, MATCH('O5 Details by Class &amp; Accounts'!AA$18, 'E2 Allocators'!$B$15:$W$15, 0),FALSE)*$F49)</f>
        <v>0</v>
      </c>
      <c r="AB49" s="1411">
        <f>IF(ISERROR(VLOOKUP(VLOOKUP($A49, 'E4 TB Allocation Details'!$A$18:$L$205, MATCH("Demand ID", 'E4 TB Allocation Details'!$A$18:$L$18, 0),FALSE), 'E2 Allocators'!$B$15:$W$361, MATCH('O5 Details by Class &amp; Accounts'!AB$18, 'E2 Allocators'!$B$15:$W$15, 0),FALSE)*$F49), 0, VLOOKUP(VLOOKUP($A49, 'E4 TB Allocation Details'!$A$18:$L$205, MATCH("Demand ID", 'E4 TB Allocation Details'!$A$18:$L$18, 0),FALSE), 'E2 Allocators'!$B$15:$W$361, MATCH('O5 Details by Class &amp; Accounts'!AB$18, 'E2 Allocators'!$B$15:$W$15, 0),FALSE)*$F49)</f>
        <v>0</v>
      </c>
      <c r="AC49" s="1411">
        <f t="shared" si="1"/>
        <v>0</v>
      </c>
      <c r="AD49" s="1411">
        <f>IF(ISERROR(VLOOKUP(VLOOKUP($A49, 'E4 TB Allocation Details'!$A$18:$L$205, MATCH("Customer ID", 'E4 TB Allocation Details'!$A$18:$L$18, 0),FALSE), 'E2 Allocators'!$B$15:$W$361, MATCH('O5 Details by Class &amp; Accounts'!AD$18, 'E2 Allocators'!$B$15:$W$15, 0),FALSE)*$G49), 0, VLOOKUP(VLOOKUP($A49, 'E4 TB Allocation Details'!$A$18:$L$205, MATCH("Customer ID", 'E4 TB Allocation Details'!$A$18:$L$18, 0),FALSE), 'E2 Allocators'!$B$15:$W$361, MATCH('O5 Details by Class &amp; Accounts'!AD$18, 'E2 Allocators'!$B$15:$W$15, 0),FALSE)*$G49)</f>
        <v>0</v>
      </c>
      <c r="AE49" s="1411">
        <f>IF(ISERROR(VLOOKUP(VLOOKUP($A49, 'E4 TB Allocation Details'!$A$18:$L$205, MATCH("Customer ID", 'E4 TB Allocation Details'!$A$18:$L$18, 0),FALSE), 'E2 Allocators'!$B$15:$W$361, MATCH('O5 Details by Class &amp; Accounts'!AE$18, 'E2 Allocators'!$B$15:$W$15, 0),FALSE)*$G49), 0, VLOOKUP(VLOOKUP($A49, 'E4 TB Allocation Details'!$A$18:$L$205, MATCH("Customer ID", 'E4 TB Allocation Details'!$A$18:$L$18, 0),FALSE), 'E2 Allocators'!$B$15:$W$361, MATCH('O5 Details by Class &amp; Accounts'!AE$18, 'E2 Allocators'!$B$15:$W$15, 0),FALSE)*$G49)</f>
        <v>0</v>
      </c>
      <c r="AF49" s="1411">
        <f>IF(ISERROR(VLOOKUP(VLOOKUP($A49, 'E4 TB Allocation Details'!$A$18:$L$205, MATCH("Customer ID", 'E4 TB Allocation Details'!$A$18:$L$18, 0),FALSE), 'E2 Allocators'!$B$15:$W$361, MATCH('O5 Details by Class &amp; Accounts'!AF$18, 'E2 Allocators'!$B$15:$W$15, 0),FALSE)*$G49), 0, VLOOKUP(VLOOKUP($A49, 'E4 TB Allocation Details'!$A$18:$L$205, MATCH("Customer ID", 'E4 TB Allocation Details'!$A$18:$L$18, 0),FALSE), 'E2 Allocators'!$B$15:$W$361, MATCH('O5 Details by Class &amp; Accounts'!AF$18, 'E2 Allocators'!$B$15:$W$15, 0),FALSE)*$G49)</f>
        <v>0</v>
      </c>
      <c r="AG49" s="1411">
        <f>IF(ISERROR(VLOOKUP(VLOOKUP($A49, 'E4 TB Allocation Details'!$A$18:$L$205, MATCH("Customer ID", 'E4 TB Allocation Details'!$A$18:$L$18, 0),FALSE), 'E2 Allocators'!$B$15:$W$361, MATCH('O5 Details by Class &amp; Accounts'!AG$18, 'E2 Allocators'!$B$15:$W$15, 0),FALSE)*$G49), 0, VLOOKUP(VLOOKUP($A49, 'E4 TB Allocation Details'!$A$18:$L$205, MATCH("Customer ID", 'E4 TB Allocation Details'!$A$18:$L$18, 0),FALSE), 'E2 Allocators'!$B$15:$W$361, MATCH('O5 Details by Class &amp; Accounts'!AG$18, 'E2 Allocators'!$B$15:$W$15, 0),FALSE)*$G49)</f>
        <v>0</v>
      </c>
      <c r="AH49" s="1411">
        <f>IF(ISERROR(VLOOKUP(VLOOKUP($A49, 'E4 TB Allocation Details'!$A$18:$L$205, MATCH("Customer ID", 'E4 TB Allocation Details'!$A$18:$L$18, 0),FALSE), 'E2 Allocators'!$B$15:$W$361, MATCH('O5 Details by Class &amp; Accounts'!AH$18, 'E2 Allocators'!$B$15:$W$15, 0),FALSE)*$G49), 0, VLOOKUP(VLOOKUP($A49, 'E4 TB Allocation Details'!$A$18:$L$205, MATCH("Customer ID", 'E4 TB Allocation Details'!$A$18:$L$18, 0),FALSE), 'E2 Allocators'!$B$15:$W$361, MATCH('O5 Details by Class &amp; Accounts'!AH$18, 'E2 Allocators'!$B$15:$W$15, 0),FALSE)*$G49)</f>
        <v>0</v>
      </c>
      <c r="AI49" s="1411">
        <f>IF(ISERROR(VLOOKUP(VLOOKUP($A49, 'E4 TB Allocation Details'!$A$18:$L$205, MATCH("Customer ID", 'E4 TB Allocation Details'!$A$18:$L$18, 0),FALSE), 'E2 Allocators'!$B$15:$W$361, MATCH('O5 Details by Class &amp; Accounts'!AI$18, 'E2 Allocators'!$B$15:$W$15, 0),FALSE)*$G49), 0, VLOOKUP(VLOOKUP($A49, 'E4 TB Allocation Details'!$A$18:$L$205, MATCH("Customer ID", 'E4 TB Allocation Details'!$A$18:$L$18, 0),FALSE), 'E2 Allocators'!$B$15:$W$361, MATCH('O5 Details by Class &amp; Accounts'!AI$18, 'E2 Allocators'!$B$15:$W$15, 0),FALSE)*$G49)</f>
        <v>0</v>
      </c>
      <c r="AJ49" s="1411">
        <f>IF(ISERROR(VLOOKUP(VLOOKUP($A49, 'E4 TB Allocation Details'!$A$18:$L$205, MATCH("Customer ID", 'E4 TB Allocation Details'!$A$18:$L$18, 0),FALSE), 'E2 Allocators'!$B$15:$W$361, MATCH('O5 Details by Class &amp; Accounts'!AJ$18, 'E2 Allocators'!$B$15:$W$15, 0),FALSE)*$G49), 0, VLOOKUP(VLOOKUP($A49, 'E4 TB Allocation Details'!$A$18:$L$205, MATCH("Customer ID", 'E4 TB Allocation Details'!$A$18:$L$18, 0),FALSE), 'E2 Allocators'!$B$15:$W$361, MATCH('O5 Details by Class &amp; Accounts'!AJ$18, 'E2 Allocators'!$B$15:$W$15, 0),FALSE)*$G49)</f>
        <v>0</v>
      </c>
      <c r="AK49" s="1411">
        <f>IF(ISERROR(VLOOKUP(VLOOKUP($A49, 'E4 TB Allocation Details'!$A$18:$L$205, MATCH("Customer ID", 'E4 TB Allocation Details'!$A$18:$L$18, 0),FALSE), 'E2 Allocators'!$B$15:$W$361, MATCH('O5 Details by Class &amp; Accounts'!AK$18, 'E2 Allocators'!$B$15:$W$15, 0),FALSE)*$G49), 0, VLOOKUP(VLOOKUP($A49, 'E4 TB Allocation Details'!$A$18:$L$205, MATCH("Customer ID", 'E4 TB Allocation Details'!$A$18:$L$18, 0),FALSE), 'E2 Allocators'!$B$15:$W$361, MATCH('O5 Details by Class &amp; Accounts'!AK$18, 'E2 Allocators'!$B$15:$W$15, 0),FALSE)*$G49)</f>
        <v>0</v>
      </c>
      <c r="AL49" s="1411">
        <f>IF(ISERROR(VLOOKUP(VLOOKUP($A49, 'E4 TB Allocation Details'!$A$18:$L$205, MATCH("Customer ID", 'E4 TB Allocation Details'!$A$18:$L$18, 0),FALSE), 'E2 Allocators'!$B$15:$W$361, MATCH('O5 Details by Class &amp; Accounts'!AL$18, 'E2 Allocators'!$B$15:$W$15, 0),FALSE)*$G49), 0, VLOOKUP(VLOOKUP($A49, 'E4 TB Allocation Details'!$A$18:$L$205, MATCH("Customer ID", 'E4 TB Allocation Details'!$A$18:$L$18, 0),FALSE), 'E2 Allocators'!$B$15:$W$361, MATCH('O5 Details by Class &amp; Accounts'!AL$18, 'E2 Allocators'!$B$15:$W$15, 0),FALSE)*$G49)</f>
        <v>0</v>
      </c>
      <c r="AM49" s="1411">
        <f>IF(ISERROR(VLOOKUP(VLOOKUP($A49, 'E4 TB Allocation Details'!$A$18:$L$205, MATCH("Customer ID", 'E4 TB Allocation Details'!$A$18:$L$18, 0),FALSE), 'E2 Allocators'!$B$15:$W$361, MATCH('O5 Details by Class &amp; Accounts'!AM$18, 'E2 Allocators'!$B$15:$W$15, 0),FALSE)*$G49), 0, VLOOKUP(VLOOKUP($A49, 'E4 TB Allocation Details'!$A$18:$L$205, MATCH("Customer ID", 'E4 TB Allocation Details'!$A$18:$L$18, 0),FALSE), 'E2 Allocators'!$B$15:$W$361, MATCH('O5 Details by Class &amp; Accounts'!AM$18, 'E2 Allocators'!$B$15:$W$15, 0),FALSE)*$G49)</f>
        <v>0</v>
      </c>
      <c r="AN49" s="1411">
        <f>IF(ISERROR(VLOOKUP(VLOOKUP($A49, 'E4 TB Allocation Details'!$A$18:$L$205, MATCH("Customer ID", 'E4 TB Allocation Details'!$A$18:$L$18, 0),FALSE), 'E2 Allocators'!$B$15:$W$361, MATCH('O5 Details by Class &amp; Accounts'!AN$18, 'E2 Allocators'!$B$15:$W$15, 0),FALSE)*$G49), 0, VLOOKUP(VLOOKUP($A49, 'E4 TB Allocation Details'!$A$18:$L$205, MATCH("Customer ID", 'E4 TB Allocation Details'!$A$18:$L$18, 0),FALSE), 'E2 Allocators'!$B$15:$W$361, MATCH('O5 Details by Class &amp; Accounts'!AN$18, 'E2 Allocators'!$B$15:$W$15, 0),FALSE)*$G49)</f>
        <v>0</v>
      </c>
      <c r="AO49" s="1411">
        <f>IF(ISERROR(VLOOKUP(VLOOKUP($A49, 'E4 TB Allocation Details'!$A$18:$L$205, MATCH("Customer ID", 'E4 TB Allocation Details'!$A$18:$L$18, 0),FALSE), 'E2 Allocators'!$B$15:$W$361, MATCH('O5 Details by Class &amp; Accounts'!AO$18, 'E2 Allocators'!$B$15:$W$15, 0),FALSE)*$G49), 0, VLOOKUP(VLOOKUP($A49, 'E4 TB Allocation Details'!$A$18:$L$205, MATCH("Customer ID", 'E4 TB Allocation Details'!$A$18:$L$18, 0),FALSE), 'E2 Allocators'!$B$15:$W$361, MATCH('O5 Details by Class &amp; Accounts'!AO$18, 'E2 Allocators'!$B$15:$W$15, 0),FALSE)*$G49)</f>
        <v>0</v>
      </c>
      <c r="AP49" s="1411">
        <f>IF(ISERROR(VLOOKUP(VLOOKUP($A49, 'E4 TB Allocation Details'!$A$18:$L$205, MATCH("Customer ID", 'E4 TB Allocation Details'!$A$18:$L$18, 0),FALSE), 'E2 Allocators'!$B$15:$W$361, MATCH('O5 Details by Class &amp; Accounts'!AP$18, 'E2 Allocators'!$B$15:$W$15, 0),FALSE)*$G49), 0, VLOOKUP(VLOOKUP($A49, 'E4 TB Allocation Details'!$A$18:$L$205, MATCH("Customer ID", 'E4 TB Allocation Details'!$A$18:$L$18, 0),FALSE), 'E2 Allocators'!$B$15:$W$361, MATCH('O5 Details by Class &amp; Accounts'!AP$18, 'E2 Allocators'!$B$15:$W$15, 0),FALSE)*$G49)</f>
        <v>0</v>
      </c>
      <c r="AQ49" s="1411">
        <f>IF(ISERROR(VLOOKUP(VLOOKUP($A49, 'E4 TB Allocation Details'!$A$18:$L$205, MATCH("Customer ID", 'E4 TB Allocation Details'!$A$18:$L$18, 0),FALSE), 'E2 Allocators'!$B$15:$W$361, MATCH('O5 Details by Class &amp; Accounts'!AQ$18, 'E2 Allocators'!$B$15:$W$15, 0),FALSE)*$G49), 0, VLOOKUP(VLOOKUP($A49, 'E4 TB Allocation Details'!$A$18:$L$205, MATCH("Customer ID", 'E4 TB Allocation Details'!$A$18:$L$18, 0),FALSE), 'E2 Allocators'!$B$15:$W$361, MATCH('O5 Details by Class &amp; Accounts'!AQ$18, 'E2 Allocators'!$B$15:$W$15, 0),FALSE)*$G49)</f>
        <v>0</v>
      </c>
      <c r="AR49" s="1411">
        <f>IF(ISERROR(VLOOKUP(VLOOKUP($A49, 'E4 TB Allocation Details'!$A$18:$L$205, MATCH("Customer ID", 'E4 TB Allocation Details'!$A$18:$L$18, 0),FALSE), 'E2 Allocators'!$B$15:$W$361, MATCH('O5 Details by Class &amp; Accounts'!AR$18, 'E2 Allocators'!$B$15:$W$15, 0),FALSE)*$G49), 0, VLOOKUP(VLOOKUP($A49, 'E4 TB Allocation Details'!$A$18:$L$205, MATCH("Customer ID", 'E4 TB Allocation Details'!$A$18:$L$18, 0),FALSE), 'E2 Allocators'!$B$15:$W$361, MATCH('O5 Details by Class &amp; Accounts'!AR$18, 'E2 Allocators'!$B$15:$W$15, 0),FALSE)*$G49)</f>
        <v>0</v>
      </c>
      <c r="AS49" s="1411">
        <f>IF(ISERROR(VLOOKUP(VLOOKUP($A49, 'E4 TB Allocation Details'!$A$18:$L$205, MATCH("Customer ID", 'E4 TB Allocation Details'!$A$18:$L$18, 0),FALSE), 'E2 Allocators'!$B$15:$W$361, MATCH('O5 Details by Class &amp; Accounts'!AS$18, 'E2 Allocators'!$B$15:$W$15, 0),FALSE)*$G49), 0, VLOOKUP(VLOOKUP($A49, 'E4 TB Allocation Details'!$A$18:$L$205, MATCH("Customer ID", 'E4 TB Allocation Details'!$A$18:$L$18, 0),FALSE), 'E2 Allocators'!$B$15:$W$361, MATCH('O5 Details by Class &amp; Accounts'!AS$18, 'E2 Allocators'!$B$15:$W$15, 0),FALSE)*$G49)</f>
        <v>0</v>
      </c>
      <c r="AT49" s="1411">
        <f>IF(ISERROR(VLOOKUP(VLOOKUP($A49, 'E4 TB Allocation Details'!$A$18:$L$205, MATCH("Customer ID", 'E4 TB Allocation Details'!$A$18:$L$18, 0),FALSE), 'E2 Allocators'!$B$15:$W$361, MATCH('O5 Details by Class &amp; Accounts'!AT$18, 'E2 Allocators'!$B$15:$W$15, 0),FALSE)*$G49), 0, VLOOKUP(VLOOKUP($A49, 'E4 TB Allocation Details'!$A$18:$L$205, MATCH("Customer ID", 'E4 TB Allocation Details'!$A$18:$L$18, 0),FALSE), 'E2 Allocators'!$B$15:$W$361, MATCH('O5 Details by Class &amp; Accounts'!AT$18, 'E2 Allocators'!$B$15:$W$15, 0),FALSE)*$G49)</f>
        <v>0</v>
      </c>
      <c r="AU49" s="1411">
        <f>IF(ISERROR(VLOOKUP(VLOOKUP($A49, 'E4 TB Allocation Details'!$A$18:$L$205, MATCH("Customer ID", 'E4 TB Allocation Details'!$A$18:$L$18, 0),FALSE), 'E2 Allocators'!$B$15:$W$361, MATCH('O5 Details by Class &amp; Accounts'!AU$18, 'E2 Allocators'!$B$15:$W$15, 0),FALSE)*$G49), 0, VLOOKUP(VLOOKUP($A49, 'E4 TB Allocation Details'!$A$18:$L$205, MATCH("Customer ID", 'E4 TB Allocation Details'!$A$18:$L$18, 0),FALSE), 'E2 Allocators'!$B$15:$W$361, MATCH('O5 Details by Class &amp; Accounts'!AU$18, 'E2 Allocators'!$B$15:$W$15, 0),FALSE)*$G49)</f>
        <v>0</v>
      </c>
      <c r="AV49" s="1411">
        <f>IF(ISERROR(VLOOKUP(VLOOKUP($A49, 'E4 TB Allocation Details'!$A$18:$L$205, MATCH("Customer ID", 'E4 TB Allocation Details'!$A$18:$L$18, 0),FALSE), 'E2 Allocators'!$B$15:$W$361, MATCH('O5 Details by Class &amp; Accounts'!AV$18, 'E2 Allocators'!$B$15:$W$15, 0),FALSE)*$G49), 0, VLOOKUP(VLOOKUP($A49, 'E4 TB Allocation Details'!$A$18:$L$205, MATCH("Customer ID", 'E4 TB Allocation Details'!$A$18:$L$18, 0),FALSE), 'E2 Allocators'!$B$15:$W$361, MATCH('O5 Details by Class &amp; Accounts'!AV$18, 'E2 Allocators'!$B$15:$W$15, 0),FALSE)*$G49)</f>
        <v>0</v>
      </c>
      <c r="AW49" s="1411">
        <f>IF(ISERROR(VLOOKUP(VLOOKUP($A49, 'E4 TB Allocation Details'!$A$18:$L$205, MATCH("Customer ID", 'E4 TB Allocation Details'!$A$18:$L$18, 0),FALSE), 'E2 Allocators'!$B$15:$W$361, MATCH('O5 Details by Class &amp; Accounts'!AW$18, 'E2 Allocators'!$B$15:$W$15, 0),FALSE)*$G49), 0, VLOOKUP(VLOOKUP($A49, 'E4 TB Allocation Details'!$A$18:$L$205, MATCH("Customer ID", 'E4 TB Allocation Details'!$A$18:$L$18, 0),FALSE), 'E2 Allocators'!$B$15:$W$361, MATCH('O5 Details by Class &amp; Accounts'!AW$18, 'E2 Allocators'!$B$15:$W$15, 0),FALSE)*$G49)</f>
        <v>0</v>
      </c>
      <c r="AX49" s="1411">
        <f t="shared" si="2"/>
        <v>0</v>
      </c>
      <c r="AY49" s="1411">
        <f>IF(ISERROR(VLOOKUP(VLOOKUP($A49, 'E4 TB Allocation Details'!$A$18:$L$205, MATCH("Misc ID", 'E4 TB Allocation Details'!$A$18:$L$18, 0),FALSE), 'E2 Allocators'!$B$15:$W$361, MATCH('O5 Details by Class &amp; Accounts'!AY$18, 'E2 Allocators'!$B$15:$W$15, 0),FALSE)*$E49), 0, VLOOKUP(VLOOKUP($A49, 'E4 TB Allocation Details'!$A$18:$L$205, MATCH("Misc ID", 'E4 TB Allocation Details'!$A$18:$L$18, 0),FALSE), 'E2 Allocators'!$B$15:$W$361, MATCH('O5 Details by Class &amp; Accounts'!AY$18, 'E2 Allocators'!$B$15:$W$15, 0),FALSE)*$E49)</f>
        <v>0</v>
      </c>
      <c r="AZ49" s="1411">
        <f>IF(ISERROR(VLOOKUP(VLOOKUP($A49, 'E4 TB Allocation Details'!$A$18:$L$205, MATCH("Misc ID", 'E4 TB Allocation Details'!$A$18:$L$18, 0),FALSE), 'E2 Allocators'!$B$15:$W$361, MATCH('O5 Details by Class &amp; Accounts'!AZ$18, 'E2 Allocators'!$B$15:$W$15, 0),FALSE)*$E49), 0, VLOOKUP(VLOOKUP($A49, 'E4 TB Allocation Details'!$A$18:$L$205, MATCH("Misc ID", 'E4 TB Allocation Details'!$A$18:$L$18, 0),FALSE), 'E2 Allocators'!$B$15:$W$361, MATCH('O5 Details by Class &amp; Accounts'!AZ$18, 'E2 Allocators'!$B$15:$W$15, 0),FALSE)*$E49)</f>
        <v>0</v>
      </c>
      <c r="BA49" s="1411">
        <f>IF(ISERROR(VLOOKUP(VLOOKUP($A49, 'E4 TB Allocation Details'!$A$18:$L$205, MATCH("Misc ID", 'E4 TB Allocation Details'!$A$18:$L$18, 0),FALSE), 'E2 Allocators'!$B$15:$W$361, MATCH('O5 Details by Class &amp; Accounts'!BA$18, 'E2 Allocators'!$B$15:$W$15, 0),FALSE)*$E49), 0, VLOOKUP(VLOOKUP($A49, 'E4 TB Allocation Details'!$A$18:$L$205, MATCH("Misc ID", 'E4 TB Allocation Details'!$A$18:$L$18, 0),FALSE), 'E2 Allocators'!$B$15:$W$361, MATCH('O5 Details by Class &amp; Accounts'!BA$18, 'E2 Allocators'!$B$15:$W$15, 0),FALSE)*$E49)</f>
        <v>0</v>
      </c>
      <c r="BB49" s="1411">
        <f>IF(ISERROR(VLOOKUP(VLOOKUP($A49, 'E4 TB Allocation Details'!$A$18:$L$205, MATCH("Misc ID", 'E4 TB Allocation Details'!$A$18:$L$18, 0),FALSE), 'E2 Allocators'!$B$15:$W$361, MATCH('O5 Details by Class &amp; Accounts'!BB$18, 'E2 Allocators'!$B$15:$W$15, 0),FALSE)*$E49), 0, VLOOKUP(VLOOKUP($A49, 'E4 TB Allocation Details'!$A$18:$L$205, MATCH("Misc ID", 'E4 TB Allocation Details'!$A$18:$L$18, 0),FALSE), 'E2 Allocators'!$B$15:$W$361, MATCH('O5 Details by Class &amp; Accounts'!BB$18, 'E2 Allocators'!$B$15:$W$15, 0),FALSE)*$E49)</f>
        <v>0</v>
      </c>
      <c r="BC49" s="1411">
        <f>IF(ISERROR(VLOOKUP(VLOOKUP($A49, 'E4 TB Allocation Details'!$A$18:$L$205, MATCH("Misc ID", 'E4 TB Allocation Details'!$A$18:$L$18, 0),FALSE), 'E2 Allocators'!$B$15:$W$361, MATCH('O5 Details by Class &amp; Accounts'!BC$18, 'E2 Allocators'!$B$15:$W$15, 0),FALSE)*$E49), 0, VLOOKUP(VLOOKUP($A49, 'E4 TB Allocation Details'!$A$18:$L$205, MATCH("Misc ID", 'E4 TB Allocation Details'!$A$18:$L$18, 0),FALSE), 'E2 Allocators'!$B$15:$W$361, MATCH('O5 Details by Class &amp; Accounts'!BC$18, 'E2 Allocators'!$B$15:$W$15, 0),FALSE)*$E49)</f>
        <v>0</v>
      </c>
      <c r="BD49" s="1411">
        <f>IF(ISERROR(VLOOKUP(VLOOKUP($A49, 'E4 TB Allocation Details'!$A$18:$L$205, MATCH("Misc ID", 'E4 TB Allocation Details'!$A$18:$L$18, 0),FALSE), 'E2 Allocators'!$B$15:$W$361, MATCH('O5 Details by Class &amp; Accounts'!BD$18, 'E2 Allocators'!$B$15:$W$15, 0),FALSE)*$E49), 0, VLOOKUP(VLOOKUP($A49, 'E4 TB Allocation Details'!$A$18:$L$205, MATCH("Misc ID", 'E4 TB Allocation Details'!$A$18:$L$18, 0),FALSE), 'E2 Allocators'!$B$15:$W$361, MATCH('O5 Details by Class &amp; Accounts'!BD$18, 'E2 Allocators'!$B$15:$W$15, 0),FALSE)*$E49)</f>
        <v>0</v>
      </c>
      <c r="BE49" s="1411">
        <f>IF(ISERROR(VLOOKUP(VLOOKUP($A49, 'E4 TB Allocation Details'!$A$18:$L$205, MATCH("Misc ID", 'E4 TB Allocation Details'!$A$18:$L$18, 0),FALSE), 'E2 Allocators'!$B$15:$W$361, MATCH('O5 Details by Class &amp; Accounts'!BE$18, 'E2 Allocators'!$B$15:$W$15, 0),FALSE)*$E49), 0, VLOOKUP(VLOOKUP($A49, 'E4 TB Allocation Details'!$A$18:$L$205, MATCH("Misc ID", 'E4 TB Allocation Details'!$A$18:$L$18, 0),FALSE), 'E2 Allocators'!$B$15:$W$361, MATCH('O5 Details by Class &amp; Accounts'!BE$18, 'E2 Allocators'!$B$15:$W$15, 0),FALSE)*$E49)</f>
        <v>0</v>
      </c>
      <c r="BF49" s="1411">
        <f>IF(ISERROR(VLOOKUP(VLOOKUP($A49, 'E4 TB Allocation Details'!$A$18:$L$205, MATCH("Misc ID", 'E4 TB Allocation Details'!$A$18:$L$18, 0),FALSE), 'E2 Allocators'!$B$15:$W$361, MATCH('O5 Details by Class &amp; Accounts'!BF$18, 'E2 Allocators'!$B$15:$W$15, 0),FALSE)*$E49), 0, VLOOKUP(VLOOKUP($A49, 'E4 TB Allocation Details'!$A$18:$L$205, MATCH("Misc ID", 'E4 TB Allocation Details'!$A$18:$L$18, 0),FALSE), 'E2 Allocators'!$B$15:$W$361, MATCH('O5 Details by Class &amp; Accounts'!BF$18, 'E2 Allocators'!$B$15:$W$15, 0),FALSE)*$E49)</f>
        <v>0</v>
      </c>
      <c r="BG49" s="1411">
        <f>IF(ISERROR(VLOOKUP(VLOOKUP($A49, 'E4 TB Allocation Details'!$A$18:$L$205, MATCH("Misc ID", 'E4 TB Allocation Details'!$A$18:$L$18, 0),FALSE), 'E2 Allocators'!$B$15:$W$361, MATCH('O5 Details by Class &amp; Accounts'!BG$18, 'E2 Allocators'!$B$15:$W$15, 0),FALSE)*$E49), 0, VLOOKUP(VLOOKUP($A49, 'E4 TB Allocation Details'!$A$18:$L$205, MATCH("Misc ID", 'E4 TB Allocation Details'!$A$18:$L$18, 0),FALSE), 'E2 Allocators'!$B$15:$W$361, MATCH('O5 Details by Class &amp; Accounts'!BG$18, 'E2 Allocators'!$B$15:$W$15, 0),FALSE)*$E49)</f>
        <v>0</v>
      </c>
      <c r="BH49" s="1411">
        <f>IF(ISERROR(VLOOKUP(VLOOKUP($A49, 'E4 TB Allocation Details'!$A$18:$L$205, MATCH("Misc ID", 'E4 TB Allocation Details'!$A$18:$L$18, 0),FALSE), 'E2 Allocators'!$B$15:$W$361, MATCH('O5 Details by Class &amp; Accounts'!BH$18, 'E2 Allocators'!$B$15:$W$15, 0),FALSE)*$E49), 0, VLOOKUP(VLOOKUP($A49, 'E4 TB Allocation Details'!$A$18:$L$205, MATCH("Misc ID", 'E4 TB Allocation Details'!$A$18:$L$18, 0),FALSE), 'E2 Allocators'!$B$15:$W$361, MATCH('O5 Details by Class &amp; Accounts'!BH$18, 'E2 Allocators'!$B$15:$W$15, 0),FALSE)*$E49)</f>
        <v>0</v>
      </c>
      <c r="BI49" s="1411">
        <f>IF(ISERROR(VLOOKUP(VLOOKUP($A49, 'E4 TB Allocation Details'!$A$18:$L$205, MATCH("Misc ID", 'E4 TB Allocation Details'!$A$18:$L$18, 0),FALSE), 'E2 Allocators'!$B$15:$W$361, MATCH('O5 Details by Class &amp; Accounts'!BI$18, 'E2 Allocators'!$B$15:$W$15, 0),FALSE)*$E49), 0, VLOOKUP(VLOOKUP($A49, 'E4 TB Allocation Details'!$A$18:$L$205, MATCH("Misc ID", 'E4 TB Allocation Details'!$A$18:$L$18, 0),FALSE), 'E2 Allocators'!$B$15:$W$361, MATCH('O5 Details by Class &amp; Accounts'!BI$18, 'E2 Allocators'!$B$15:$W$15, 0),FALSE)*$E49)</f>
        <v>0</v>
      </c>
      <c r="BJ49" s="1411">
        <f>IF(ISERROR(VLOOKUP(VLOOKUP($A49, 'E4 TB Allocation Details'!$A$18:$L$205, MATCH("Misc ID", 'E4 TB Allocation Details'!$A$18:$L$18, 0),FALSE), 'E2 Allocators'!$B$15:$W$361, MATCH('O5 Details by Class &amp; Accounts'!BJ$18, 'E2 Allocators'!$B$15:$W$15, 0),FALSE)*$E49), 0, VLOOKUP(VLOOKUP($A49, 'E4 TB Allocation Details'!$A$18:$L$205, MATCH("Misc ID", 'E4 TB Allocation Details'!$A$18:$L$18, 0),FALSE), 'E2 Allocators'!$B$15:$W$361, MATCH('O5 Details by Class &amp; Accounts'!BJ$18, 'E2 Allocators'!$B$15:$W$15, 0),FALSE)*$E49)</f>
        <v>0</v>
      </c>
      <c r="BK49" s="1411">
        <f>IF(ISERROR(VLOOKUP(VLOOKUP($A49, 'E4 TB Allocation Details'!$A$18:$L$205, MATCH("Misc ID", 'E4 TB Allocation Details'!$A$18:$L$18, 0),FALSE), 'E2 Allocators'!$B$15:$W$361, MATCH('O5 Details by Class &amp; Accounts'!BK$18, 'E2 Allocators'!$B$15:$W$15, 0),FALSE)*$E49), 0, VLOOKUP(VLOOKUP($A49, 'E4 TB Allocation Details'!$A$18:$L$205, MATCH("Misc ID", 'E4 TB Allocation Details'!$A$18:$L$18, 0),FALSE), 'E2 Allocators'!$B$15:$W$361, MATCH('O5 Details by Class &amp; Accounts'!BK$18, 'E2 Allocators'!$B$15:$W$15, 0),FALSE)*$E49)</f>
        <v>0</v>
      </c>
      <c r="BL49" s="1411">
        <f>IF(ISERROR(VLOOKUP(VLOOKUP($A49, 'E4 TB Allocation Details'!$A$18:$L$205, MATCH("Misc ID", 'E4 TB Allocation Details'!$A$18:$L$18, 0),FALSE), 'E2 Allocators'!$B$15:$W$361, MATCH('O5 Details by Class &amp; Accounts'!BL$18, 'E2 Allocators'!$B$15:$W$15, 0),FALSE)*$E49), 0, VLOOKUP(VLOOKUP($A49, 'E4 TB Allocation Details'!$A$18:$L$205, MATCH("Misc ID", 'E4 TB Allocation Details'!$A$18:$L$18, 0),FALSE), 'E2 Allocators'!$B$15:$W$361, MATCH('O5 Details by Class &amp; Accounts'!BL$18, 'E2 Allocators'!$B$15:$W$15, 0),FALSE)*$E49)</f>
        <v>0</v>
      </c>
      <c r="BM49" s="1411">
        <f>IF(ISERROR(VLOOKUP(VLOOKUP($A49, 'E4 TB Allocation Details'!$A$18:$L$205, MATCH("Misc ID", 'E4 TB Allocation Details'!$A$18:$L$18, 0),FALSE), 'E2 Allocators'!$B$15:$W$361, MATCH('O5 Details by Class &amp; Accounts'!BM$18, 'E2 Allocators'!$B$15:$W$15, 0),FALSE)*$E49), 0, VLOOKUP(VLOOKUP($A49, 'E4 TB Allocation Details'!$A$18:$L$205, MATCH("Misc ID", 'E4 TB Allocation Details'!$A$18:$L$18, 0),FALSE), 'E2 Allocators'!$B$15:$W$361, MATCH('O5 Details by Class &amp; Accounts'!BM$18, 'E2 Allocators'!$B$15:$W$15, 0),FALSE)*$E49)</f>
        <v>0</v>
      </c>
      <c r="BN49" s="1411">
        <f>IF(ISERROR(VLOOKUP(VLOOKUP($A49, 'E4 TB Allocation Details'!$A$18:$L$205, MATCH("Misc ID", 'E4 TB Allocation Details'!$A$18:$L$18, 0),FALSE), 'E2 Allocators'!$B$15:$W$361, MATCH('O5 Details by Class &amp; Accounts'!BN$18, 'E2 Allocators'!$B$15:$W$15, 0),FALSE)*$E49), 0, VLOOKUP(VLOOKUP($A49, 'E4 TB Allocation Details'!$A$18:$L$205, MATCH("Misc ID", 'E4 TB Allocation Details'!$A$18:$L$18, 0),FALSE), 'E2 Allocators'!$B$15:$W$361, MATCH('O5 Details by Class &amp; Accounts'!BN$18, 'E2 Allocators'!$B$15:$W$15, 0),FALSE)*$E49)</f>
        <v>0</v>
      </c>
      <c r="BO49" s="1411">
        <f>IF(ISERROR(VLOOKUP(VLOOKUP($A49, 'E4 TB Allocation Details'!$A$18:$L$205, MATCH("Misc ID", 'E4 TB Allocation Details'!$A$18:$L$18, 0),FALSE), 'E2 Allocators'!$B$15:$W$361, MATCH('O5 Details by Class &amp; Accounts'!BO$18, 'E2 Allocators'!$B$15:$W$15, 0),FALSE)*$E49), 0, VLOOKUP(VLOOKUP($A49, 'E4 TB Allocation Details'!$A$18:$L$205, MATCH("Misc ID", 'E4 TB Allocation Details'!$A$18:$L$18, 0),FALSE), 'E2 Allocators'!$B$15:$W$361, MATCH('O5 Details by Class &amp; Accounts'!BO$18, 'E2 Allocators'!$B$15:$W$15, 0),FALSE)*$E49)</f>
        <v>0</v>
      </c>
      <c r="BP49" s="1411">
        <f>IF(ISERROR(VLOOKUP(VLOOKUP($A49, 'E4 TB Allocation Details'!$A$18:$L$205, MATCH("Misc ID", 'E4 TB Allocation Details'!$A$18:$L$18, 0),FALSE), 'E2 Allocators'!$B$15:$W$361, MATCH('O5 Details by Class &amp; Accounts'!BP$18, 'E2 Allocators'!$B$15:$W$15, 0),FALSE)*$E49), 0, VLOOKUP(VLOOKUP($A49, 'E4 TB Allocation Details'!$A$18:$L$205, MATCH("Misc ID", 'E4 TB Allocation Details'!$A$18:$L$18, 0),FALSE), 'E2 Allocators'!$B$15:$W$361, MATCH('O5 Details by Class &amp; Accounts'!BP$18, 'E2 Allocators'!$B$15:$W$15, 0),FALSE)*$E49)</f>
        <v>0</v>
      </c>
      <c r="BQ49" s="1411">
        <f>IF(ISERROR(VLOOKUP(VLOOKUP($A49, 'E4 TB Allocation Details'!$A$18:$L$205, MATCH("Misc ID", 'E4 TB Allocation Details'!$A$18:$L$18, 0),FALSE), 'E2 Allocators'!$B$15:$W$361, MATCH('O5 Details by Class &amp; Accounts'!BQ$18, 'E2 Allocators'!$B$15:$W$15, 0),FALSE)*$E49), 0, VLOOKUP(VLOOKUP($A49, 'E4 TB Allocation Details'!$A$18:$L$205, MATCH("Misc ID", 'E4 TB Allocation Details'!$A$18:$L$18, 0),FALSE), 'E2 Allocators'!$B$15:$W$361, MATCH('O5 Details by Class &amp; Accounts'!BQ$18, 'E2 Allocators'!$B$15:$W$15, 0),FALSE)*$E49)</f>
        <v>0</v>
      </c>
      <c r="BR49" s="1411">
        <f>IF(ISERROR(VLOOKUP(VLOOKUP($A49, 'E4 TB Allocation Details'!$A$18:$L$205, MATCH("Misc ID", 'E4 TB Allocation Details'!$A$18:$L$18, 0),FALSE), 'E2 Allocators'!$B$15:$W$361, MATCH('O5 Details by Class &amp; Accounts'!BR$18, 'E2 Allocators'!$B$15:$W$15, 0),FALSE)*$E49), 0, VLOOKUP(VLOOKUP($A49, 'E4 TB Allocation Details'!$A$18:$L$205, MATCH("Misc ID", 'E4 TB Allocation Details'!$A$18:$L$18, 0),FALSE), 'E2 Allocators'!$B$15:$W$361, MATCH('O5 Details by Class &amp; Accounts'!BR$18, 'E2 Allocators'!$B$15:$W$15, 0),FALSE)*$E49)</f>
        <v>0</v>
      </c>
      <c r="BS49" s="1411">
        <f t="shared" si="3"/>
        <v>0</v>
      </c>
      <c r="BT49" s="1411">
        <f>IF(ISERROR(VLOOKUP(VLOOKUP($A49, 'E4 TB Allocation Details'!$A$18:$L$205, MATCH("A &amp; G ID", 'E4 TB Allocation Details'!$A$18:$L$18, 0),FALSE), 'E2 Allocators'!$B$15:$W$361, MATCH('O5 Details by Class &amp; Accounts'!BT$18, 'E2 Allocators'!$B$15:$W$15, 0),FALSE)*$E49), 0, VLOOKUP(VLOOKUP($A49, 'E4 TB Allocation Details'!$A$18:$L$205, MATCH("A &amp; G ID", 'E4 TB Allocation Details'!$A$18:$L$18, 0),FALSE), 'E2 Allocators'!$B$15:$W$361, MATCH('O5 Details by Class &amp; Accounts'!BT$18, 'E2 Allocators'!$B$15:$W$15, 0),FALSE)*$E49)</f>
        <v>0</v>
      </c>
      <c r="BU49" s="1411">
        <f>IF(ISERROR(VLOOKUP(VLOOKUP($A49, 'E4 TB Allocation Details'!$A$18:$L$205, MATCH("A &amp; G ID", 'E4 TB Allocation Details'!$A$18:$L$18, 0),FALSE), 'E2 Allocators'!$B$15:$W$361, MATCH('O5 Details by Class &amp; Accounts'!BU$18, 'E2 Allocators'!$B$15:$W$15, 0),FALSE)*$E49), 0, VLOOKUP(VLOOKUP($A49, 'E4 TB Allocation Details'!$A$18:$L$205, MATCH("A &amp; G ID", 'E4 TB Allocation Details'!$A$18:$L$18, 0),FALSE), 'E2 Allocators'!$B$15:$W$361, MATCH('O5 Details by Class &amp; Accounts'!BU$18, 'E2 Allocators'!$B$15:$W$15, 0),FALSE)*$E49)</f>
        <v>0</v>
      </c>
      <c r="BV49" s="1411">
        <f>IF(ISERROR(VLOOKUP(VLOOKUP($A49, 'E4 TB Allocation Details'!$A$18:$L$205, MATCH("A &amp; G ID", 'E4 TB Allocation Details'!$A$18:$L$18, 0),FALSE), 'E2 Allocators'!$B$15:$W$361, MATCH('O5 Details by Class &amp; Accounts'!BV$18, 'E2 Allocators'!$B$15:$W$15, 0),FALSE)*$E49), 0, VLOOKUP(VLOOKUP($A49, 'E4 TB Allocation Details'!$A$18:$L$205, MATCH("A &amp; G ID", 'E4 TB Allocation Details'!$A$18:$L$18, 0),FALSE), 'E2 Allocators'!$B$15:$W$361, MATCH('O5 Details by Class &amp; Accounts'!BV$18, 'E2 Allocators'!$B$15:$W$15, 0),FALSE)*$E49)</f>
        <v>0</v>
      </c>
      <c r="BW49" s="1411">
        <f>IF(ISERROR(VLOOKUP(VLOOKUP($A49, 'E4 TB Allocation Details'!$A$18:$L$205, MATCH("A &amp; G ID", 'E4 TB Allocation Details'!$A$18:$L$18, 0),FALSE), 'E2 Allocators'!$B$15:$W$361, MATCH('O5 Details by Class &amp; Accounts'!BW$18, 'E2 Allocators'!$B$15:$W$15, 0),FALSE)*$E49), 0, VLOOKUP(VLOOKUP($A49, 'E4 TB Allocation Details'!$A$18:$L$205, MATCH("A &amp; G ID", 'E4 TB Allocation Details'!$A$18:$L$18, 0),FALSE), 'E2 Allocators'!$B$15:$W$361, MATCH('O5 Details by Class &amp; Accounts'!BW$18, 'E2 Allocators'!$B$15:$W$15, 0),FALSE)*$E49)</f>
        <v>0</v>
      </c>
      <c r="BX49" s="1411">
        <f>IF(ISERROR(VLOOKUP(VLOOKUP($A49, 'E4 TB Allocation Details'!$A$18:$L$205, MATCH("A &amp; G ID", 'E4 TB Allocation Details'!$A$18:$L$18, 0),FALSE), 'E2 Allocators'!$B$15:$W$361, MATCH('O5 Details by Class &amp; Accounts'!BX$18, 'E2 Allocators'!$B$15:$W$15, 0),FALSE)*$E49), 0, VLOOKUP(VLOOKUP($A49, 'E4 TB Allocation Details'!$A$18:$L$205, MATCH("A &amp; G ID", 'E4 TB Allocation Details'!$A$18:$L$18, 0),FALSE), 'E2 Allocators'!$B$15:$W$361, MATCH('O5 Details by Class &amp; Accounts'!BX$18, 'E2 Allocators'!$B$15:$W$15, 0),FALSE)*$E49)</f>
        <v>0</v>
      </c>
      <c r="BY49" s="1411">
        <f>IF(ISERROR(VLOOKUP(VLOOKUP($A49, 'E4 TB Allocation Details'!$A$18:$L$205, MATCH("A &amp; G ID", 'E4 TB Allocation Details'!$A$18:$L$18, 0),FALSE), 'E2 Allocators'!$B$15:$W$361, MATCH('O5 Details by Class &amp; Accounts'!BY$18, 'E2 Allocators'!$B$15:$W$15, 0),FALSE)*$E49), 0, VLOOKUP(VLOOKUP($A49, 'E4 TB Allocation Details'!$A$18:$L$205, MATCH("A &amp; G ID", 'E4 TB Allocation Details'!$A$18:$L$18, 0),FALSE), 'E2 Allocators'!$B$15:$W$361, MATCH('O5 Details by Class &amp; Accounts'!BY$18, 'E2 Allocators'!$B$15:$W$15, 0),FALSE)*$E49)</f>
        <v>0</v>
      </c>
      <c r="BZ49" s="1411">
        <f>IF(ISERROR(VLOOKUP(VLOOKUP($A49, 'E4 TB Allocation Details'!$A$18:$L$205, MATCH("A &amp; G ID", 'E4 TB Allocation Details'!$A$18:$L$18, 0),FALSE), 'E2 Allocators'!$B$15:$W$361, MATCH('O5 Details by Class &amp; Accounts'!BZ$18, 'E2 Allocators'!$B$15:$W$15, 0),FALSE)*$E49), 0, VLOOKUP(VLOOKUP($A49, 'E4 TB Allocation Details'!$A$18:$L$205, MATCH("A &amp; G ID", 'E4 TB Allocation Details'!$A$18:$L$18, 0),FALSE), 'E2 Allocators'!$B$15:$W$361, MATCH('O5 Details by Class &amp; Accounts'!BZ$18, 'E2 Allocators'!$B$15:$W$15, 0),FALSE)*$E49)</f>
        <v>0</v>
      </c>
      <c r="CA49" s="1411">
        <f>IF(ISERROR(VLOOKUP(VLOOKUP($A49, 'E4 TB Allocation Details'!$A$18:$L$205, MATCH("A &amp; G ID", 'E4 TB Allocation Details'!$A$18:$L$18, 0),FALSE), 'E2 Allocators'!$B$15:$W$361, MATCH('O5 Details by Class &amp; Accounts'!CA$18, 'E2 Allocators'!$B$15:$W$15, 0),FALSE)*$E49), 0, VLOOKUP(VLOOKUP($A49, 'E4 TB Allocation Details'!$A$18:$L$205, MATCH("A &amp; G ID", 'E4 TB Allocation Details'!$A$18:$L$18, 0),FALSE), 'E2 Allocators'!$B$15:$W$361, MATCH('O5 Details by Class &amp; Accounts'!CA$18, 'E2 Allocators'!$B$15:$W$15, 0),FALSE)*$E49)</f>
        <v>0</v>
      </c>
      <c r="CB49" s="1411">
        <f>IF(ISERROR(VLOOKUP(VLOOKUP($A49, 'E4 TB Allocation Details'!$A$18:$L$205, MATCH("A &amp; G ID", 'E4 TB Allocation Details'!$A$18:$L$18, 0),FALSE), 'E2 Allocators'!$B$15:$W$361, MATCH('O5 Details by Class &amp; Accounts'!CB$18, 'E2 Allocators'!$B$15:$W$15, 0),FALSE)*$E49), 0, VLOOKUP(VLOOKUP($A49, 'E4 TB Allocation Details'!$A$18:$L$205, MATCH("A &amp; G ID", 'E4 TB Allocation Details'!$A$18:$L$18, 0),FALSE), 'E2 Allocators'!$B$15:$W$361, MATCH('O5 Details by Class &amp; Accounts'!CB$18, 'E2 Allocators'!$B$15:$W$15, 0),FALSE)*$E49)</f>
        <v>0</v>
      </c>
      <c r="CC49" s="1411">
        <f>IF(ISERROR(VLOOKUP(VLOOKUP($A49, 'E4 TB Allocation Details'!$A$18:$L$205, MATCH("A &amp; G ID", 'E4 TB Allocation Details'!$A$18:$L$18, 0),FALSE), 'E2 Allocators'!$B$15:$W$361, MATCH('O5 Details by Class &amp; Accounts'!CC$18, 'E2 Allocators'!$B$15:$W$15, 0),FALSE)*$E49), 0, VLOOKUP(VLOOKUP($A49, 'E4 TB Allocation Details'!$A$18:$L$205, MATCH("A &amp; G ID", 'E4 TB Allocation Details'!$A$18:$L$18, 0),FALSE), 'E2 Allocators'!$B$15:$W$361, MATCH('O5 Details by Class &amp; Accounts'!CC$18, 'E2 Allocators'!$B$15:$W$15, 0),FALSE)*$E49)</f>
        <v>0</v>
      </c>
      <c r="CD49" s="1411">
        <f>IF(ISERROR(VLOOKUP(VLOOKUP($A49, 'E4 TB Allocation Details'!$A$18:$L$205, MATCH("A &amp; G ID", 'E4 TB Allocation Details'!$A$18:$L$18, 0),FALSE), 'E2 Allocators'!$B$15:$W$361, MATCH('O5 Details by Class &amp; Accounts'!CD$18, 'E2 Allocators'!$B$15:$W$15, 0),FALSE)*$E49), 0, VLOOKUP(VLOOKUP($A49, 'E4 TB Allocation Details'!$A$18:$L$205, MATCH("A &amp; G ID", 'E4 TB Allocation Details'!$A$18:$L$18, 0),FALSE), 'E2 Allocators'!$B$15:$W$361, MATCH('O5 Details by Class &amp; Accounts'!CD$18, 'E2 Allocators'!$B$15:$W$15, 0),FALSE)*$E49)</f>
        <v>0</v>
      </c>
      <c r="CE49" s="1411">
        <f>IF(ISERROR(VLOOKUP(VLOOKUP($A49, 'E4 TB Allocation Details'!$A$18:$L$205, MATCH("A &amp; G ID", 'E4 TB Allocation Details'!$A$18:$L$18, 0),FALSE), 'E2 Allocators'!$B$15:$W$361, MATCH('O5 Details by Class &amp; Accounts'!CE$18, 'E2 Allocators'!$B$15:$W$15, 0),FALSE)*$E49), 0, VLOOKUP(VLOOKUP($A49, 'E4 TB Allocation Details'!$A$18:$L$205, MATCH("A &amp; G ID", 'E4 TB Allocation Details'!$A$18:$L$18, 0),FALSE), 'E2 Allocators'!$B$15:$W$361, MATCH('O5 Details by Class &amp; Accounts'!CE$18, 'E2 Allocators'!$B$15:$W$15, 0),FALSE)*$E49)</f>
        <v>0</v>
      </c>
      <c r="CF49" s="1411">
        <f>IF(ISERROR(VLOOKUP(VLOOKUP($A49, 'E4 TB Allocation Details'!$A$18:$L$205, MATCH("A &amp; G ID", 'E4 TB Allocation Details'!$A$18:$L$18, 0),FALSE), 'E2 Allocators'!$B$15:$W$361, MATCH('O5 Details by Class &amp; Accounts'!CF$18, 'E2 Allocators'!$B$15:$W$15, 0),FALSE)*$E49), 0, VLOOKUP(VLOOKUP($A49, 'E4 TB Allocation Details'!$A$18:$L$205, MATCH("A &amp; G ID", 'E4 TB Allocation Details'!$A$18:$L$18, 0),FALSE), 'E2 Allocators'!$B$15:$W$361, MATCH('O5 Details by Class &amp; Accounts'!CF$18, 'E2 Allocators'!$B$15:$W$15, 0),FALSE)*$E49)</f>
        <v>0</v>
      </c>
      <c r="CG49" s="1411">
        <f>IF(ISERROR(VLOOKUP(VLOOKUP($A49, 'E4 TB Allocation Details'!$A$18:$L$205, MATCH("A &amp; G ID", 'E4 TB Allocation Details'!$A$18:$L$18, 0),FALSE), 'E2 Allocators'!$B$15:$W$361, MATCH('O5 Details by Class &amp; Accounts'!CG$18, 'E2 Allocators'!$B$15:$W$15, 0),FALSE)*$E49), 0, VLOOKUP(VLOOKUP($A49, 'E4 TB Allocation Details'!$A$18:$L$205, MATCH("A &amp; G ID", 'E4 TB Allocation Details'!$A$18:$L$18, 0),FALSE), 'E2 Allocators'!$B$15:$W$361, MATCH('O5 Details by Class &amp; Accounts'!CG$18, 'E2 Allocators'!$B$15:$W$15, 0),FALSE)*$E49)</f>
        <v>0</v>
      </c>
      <c r="CH49" s="1411">
        <f>IF(ISERROR(VLOOKUP(VLOOKUP($A49, 'E4 TB Allocation Details'!$A$18:$L$205, MATCH("A &amp; G ID", 'E4 TB Allocation Details'!$A$18:$L$18, 0),FALSE), 'E2 Allocators'!$B$15:$W$361, MATCH('O5 Details by Class &amp; Accounts'!CH$18, 'E2 Allocators'!$B$15:$W$15, 0),FALSE)*$E49), 0, VLOOKUP(VLOOKUP($A49, 'E4 TB Allocation Details'!$A$18:$L$205, MATCH("A &amp; G ID", 'E4 TB Allocation Details'!$A$18:$L$18, 0),FALSE), 'E2 Allocators'!$B$15:$W$361, MATCH('O5 Details by Class &amp; Accounts'!CH$18, 'E2 Allocators'!$B$15:$W$15, 0),FALSE)*$E49)</f>
        <v>0</v>
      </c>
      <c r="CI49" s="1411">
        <f>IF(ISERROR(VLOOKUP(VLOOKUP($A49, 'E4 TB Allocation Details'!$A$18:$L$205, MATCH("A &amp; G ID", 'E4 TB Allocation Details'!$A$18:$L$18, 0),FALSE), 'E2 Allocators'!$B$15:$W$361, MATCH('O5 Details by Class &amp; Accounts'!CI$18, 'E2 Allocators'!$B$15:$W$15, 0),FALSE)*$E49), 0, VLOOKUP(VLOOKUP($A49, 'E4 TB Allocation Details'!$A$18:$L$205, MATCH("A &amp; G ID", 'E4 TB Allocation Details'!$A$18:$L$18, 0),FALSE), 'E2 Allocators'!$B$15:$W$361, MATCH('O5 Details by Class &amp; Accounts'!CI$18, 'E2 Allocators'!$B$15:$W$15, 0),FALSE)*$E49)</f>
        <v>0</v>
      </c>
      <c r="CJ49" s="1411">
        <f>IF(ISERROR(VLOOKUP(VLOOKUP($A49, 'E4 TB Allocation Details'!$A$18:$L$205, MATCH("A &amp; G ID", 'E4 TB Allocation Details'!$A$18:$L$18, 0),FALSE), 'E2 Allocators'!$B$15:$W$361, MATCH('O5 Details by Class &amp; Accounts'!CJ$18, 'E2 Allocators'!$B$15:$W$15, 0),FALSE)*$E49), 0, VLOOKUP(VLOOKUP($A49, 'E4 TB Allocation Details'!$A$18:$L$205, MATCH("A &amp; G ID", 'E4 TB Allocation Details'!$A$18:$L$18, 0),FALSE), 'E2 Allocators'!$B$15:$W$361, MATCH('O5 Details by Class &amp; Accounts'!CJ$18, 'E2 Allocators'!$B$15:$W$15, 0),FALSE)*$E49)</f>
        <v>0</v>
      </c>
      <c r="CK49" s="1411">
        <f>IF(ISERROR(VLOOKUP(VLOOKUP($A49, 'E4 TB Allocation Details'!$A$18:$L$205, MATCH("A &amp; G ID", 'E4 TB Allocation Details'!$A$18:$L$18, 0),FALSE), 'E2 Allocators'!$B$15:$W$361, MATCH('O5 Details by Class &amp; Accounts'!CK$18, 'E2 Allocators'!$B$15:$W$15, 0),FALSE)*$E49), 0, VLOOKUP(VLOOKUP($A49, 'E4 TB Allocation Details'!$A$18:$L$205, MATCH("A &amp; G ID", 'E4 TB Allocation Details'!$A$18:$L$18, 0),FALSE), 'E2 Allocators'!$B$15:$W$361, MATCH('O5 Details by Class &amp; Accounts'!CK$18, 'E2 Allocators'!$B$15:$W$15, 0),FALSE)*$E49)</f>
        <v>0</v>
      </c>
      <c r="CL49" s="1411">
        <f>IF(ISERROR(VLOOKUP(VLOOKUP($A49, 'E4 TB Allocation Details'!$A$18:$L$205, MATCH("A &amp; G ID", 'E4 TB Allocation Details'!$A$18:$L$18, 0),FALSE), 'E2 Allocators'!$B$15:$W$361, MATCH('O5 Details by Class &amp; Accounts'!CL$18, 'E2 Allocators'!$B$15:$W$15, 0),FALSE)*$E49), 0, VLOOKUP(VLOOKUP($A49, 'E4 TB Allocation Details'!$A$18:$L$205, MATCH("A &amp; G ID", 'E4 TB Allocation Details'!$A$18:$L$18, 0),FALSE), 'E2 Allocators'!$B$15:$W$361, MATCH('O5 Details by Class &amp; Accounts'!CL$18, 'E2 Allocators'!$B$15:$W$15, 0),FALSE)*$E49)</f>
        <v>0</v>
      </c>
      <c r="CM49" s="1411">
        <f>IF(ISERROR(VLOOKUP(VLOOKUP($A49, 'E4 TB Allocation Details'!$A$18:$L$205, MATCH("A &amp; G ID", 'E4 TB Allocation Details'!$A$18:$L$18, 0),FALSE), 'E2 Allocators'!$B$15:$W$361, MATCH('O5 Details by Class &amp; Accounts'!CM$18, 'E2 Allocators'!$B$15:$W$15, 0),FALSE)*$E49), 0, VLOOKUP(VLOOKUP($A49, 'E4 TB Allocation Details'!$A$18:$L$205, MATCH("A &amp; G ID", 'E4 TB Allocation Details'!$A$18:$L$18, 0),FALSE), 'E2 Allocators'!$B$15:$W$361, MATCH('O5 Details by Class &amp; Accounts'!CM$18, 'E2 Allocators'!$B$15:$W$15, 0),FALSE)*$E49)</f>
        <v>0</v>
      </c>
      <c r="CN49" s="1411">
        <f t="shared" si="5"/>
        <v>0</v>
      </c>
      <c r="CO49" s="1791">
        <f t="shared" si="4"/>
        <v>0</v>
      </c>
      <c r="CQ49" s="2086" t="e">
        <v>#N/A</v>
      </c>
    </row>
    <row r="50" spans="1:95" s="80" customFormat="1" ht="12.75">
      <c r="A50" s="1174" t="s">
        <v>1273</v>
      </c>
      <c r="B50" s="1175" t="s">
        <v>1063</v>
      </c>
      <c r="C50" s="1788">
        <f>IF(ISERROR(VLOOKUP($A50,'I3 TB Data'!$A$23:$H$458,MATCH('O5 Details by Class &amp; Accounts'!$C$18, 'I3 TB Data'!$A$23:$H$23,0),0)), 0, VLOOKUP($A50,'I3 TB Data'!$A$23:$H$458,MATCH('O5 Details by Class &amp; Accounts'!$C$18,'I3 TB Data'!$A$23:$H$23,0),0))</f>
        <v>0</v>
      </c>
      <c r="D50" s="1789">
        <f>'I4 BO ASSETS'!E47</f>
        <v>0</v>
      </c>
      <c r="E50" s="1788">
        <f t="shared" si="6"/>
        <v>0</v>
      </c>
      <c r="F50" s="1790">
        <f>IF(ISERROR(VLOOKUP($A50, 'E1 Categorization'!A33:E122, MATCH("Customer Component", 'E1 Categorization'!$A$33:$E$33,0), 0)), 0, IF(VLOOKUP($A50, 'E1 Categorization'!A33:E122, MATCH("Customer Component", 'E1 Categorization'!$A$33:$E$33,0), 0)=0, 'O5 Details by Class &amp; Accounts'!$E50, IF(AND(VLOOKUP($A50, 'E1 Categorization'!A33:E122, MATCH("Customer Component", 'E1 Categorization'!$A$33:$E$33,0), 0) &gt;0, VLOOKUP($A50, 'E1 Categorization'!A33:E122, MATCH("Customer Component", 'E1 Categorization'!$A$33:$E$33,0), 0)&lt;1), 'O5 Details by Class &amp; Accounts'!$E50*(1-VLOOKUP($A50, 'E1 Categorization'!A33:E122, MATCH("Customer Component", 'E1 Categorization'!$A$33:$E$33,0), 0)), 0)))</f>
        <v>0</v>
      </c>
      <c r="G50" s="1790">
        <f>IF(ISERROR(VLOOKUP($A50, 'E1 Categorization'!A33:E122, MATCH("Customer Component", 'E1 Categorization'!$A$33:$E$33,0), 0)),0, IF(VLOOKUP($A50, 'E1 Categorization'!A33:E122, MATCH("Customer Component", 'E1 Categorization'!$A$33:$E$33,0), 0)=0, 0, IF(AND(VLOOKUP($A50, 'E1 Categorization'!A33:E122, MATCH("Customer Component", 'E1 Categorization'!$A$33:$E$33,0), 0) &gt;0, VLOOKUP($A50, 'E1 Categorization'!A33:E122, MATCH("Customer Component", 'E1 Categorization'!$A$33:$E$33,0), 0)&lt;1), 'O5 Details by Class &amp; Accounts'!$E50*(VLOOKUP($A50, 'E1 Categorization'!A33:E122, MATCH("Customer Component", 'E1 Categorization'!$A$33:$E$33,0), 0)), 'O5 Details by Class &amp; Accounts'!$E50)))</f>
        <v>0</v>
      </c>
      <c r="H50" s="1411">
        <f t="shared" si="0"/>
        <v>0</v>
      </c>
      <c r="I50" s="1411">
        <f>IF(ISERROR(VLOOKUP(VLOOKUP($A50, 'E4 TB Allocation Details'!$A$18:$L$205, MATCH("Demand ID", 'E4 TB Allocation Details'!$A$18:$L$18, 0),FALSE), 'E2 Allocators'!$B$15:$W$361, MATCH('O5 Details by Class &amp; Accounts'!I$18, 'E2 Allocators'!$B$15:$W$15, 0),FALSE)*$F50), 0, VLOOKUP(VLOOKUP($A50, 'E4 TB Allocation Details'!$A$18:$L$205, MATCH("Demand ID", 'E4 TB Allocation Details'!$A$18:$L$18, 0),FALSE), 'E2 Allocators'!$B$15:$W$361, MATCH('O5 Details by Class &amp; Accounts'!I$18, 'E2 Allocators'!$B$15:$W$15, 0),FALSE)*$F50)</f>
        <v>0</v>
      </c>
      <c r="J50" s="1411">
        <f>IF(ISERROR(VLOOKUP(VLOOKUP($A50, 'E4 TB Allocation Details'!$A$18:$L$205, MATCH("Demand ID", 'E4 TB Allocation Details'!$A$18:$L$18, 0),FALSE), 'E2 Allocators'!$B$15:$W$361, MATCH('O5 Details by Class &amp; Accounts'!J$18, 'E2 Allocators'!$B$15:$W$15, 0),FALSE)*$F50), 0, VLOOKUP(VLOOKUP($A50, 'E4 TB Allocation Details'!$A$18:$L$205, MATCH("Demand ID", 'E4 TB Allocation Details'!$A$18:$L$18, 0),FALSE), 'E2 Allocators'!$B$15:$W$361, MATCH('O5 Details by Class &amp; Accounts'!J$18, 'E2 Allocators'!$B$15:$W$15, 0),FALSE)*$F50)</f>
        <v>0</v>
      </c>
      <c r="K50" s="1411">
        <f>IF(ISERROR(VLOOKUP(VLOOKUP($A50, 'E4 TB Allocation Details'!$A$18:$L$205, MATCH("Demand ID", 'E4 TB Allocation Details'!$A$18:$L$18, 0),FALSE), 'E2 Allocators'!$B$15:$W$361, MATCH('O5 Details by Class &amp; Accounts'!K$18, 'E2 Allocators'!$B$15:$W$15, 0),FALSE)*$F50), 0, VLOOKUP(VLOOKUP($A50, 'E4 TB Allocation Details'!$A$18:$L$205, MATCH("Demand ID", 'E4 TB Allocation Details'!$A$18:$L$18, 0),FALSE), 'E2 Allocators'!$B$15:$W$361, MATCH('O5 Details by Class &amp; Accounts'!K$18, 'E2 Allocators'!$B$15:$W$15, 0),FALSE)*$F50)</f>
        <v>0</v>
      </c>
      <c r="L50" s="1411">
        <f>IF(ISERROR(VLOOKUP(VLOOKUP($A50, 'E4 TB Allocation Details'!$A$18:$L$205, MATCH("Demand ID", 'E4 TB Allocation Details'!$A$18:$L$18, 0),FALSE), 'E2 Allocators'!$B$15:$W$361, MATCH('O5 Details by Class &amp; Accounts'!L$18, 'E2 Allocators'!$B$15:$W$15, 0),FALSE)*$F50), 0, VLOOKUP(VLOOKUP($A50, 'E4 TB Allocation Details'!$A$18:$L$205, MATCH("Demand ID", 'E4 TB Allocation Details'!$A$18:$L$18, 0),FALSE), 'E2 Allocators'!$B$15:$W$361, MATCH('O5 Details by Class &amp; Accounts'!L$18, 'E2 Allocators'!$B$15:$W$15, 0),FALSE)*$F50)</f>
        <v>0</v>
      </c>
      <c r="M50" s="1411">
        <f>IF(ISERROR(VLOOKUP(VLOOKUP($A50, 'E4 TB Allocation Details'!$A$18:$L$205, MATCH("Demand ID", 'E4 TB Allocation Details'!$A$18:$L$18, 0),FALSE), 'E2 Allocators'!$B$15:$W$361, MATCH('O5 Details by Class &amp; Accounts'!M$18, 'E2 Allocators'!$B$15:$W$15, 0),FALSE)*$F50), 0, VLOOKUP(VLOOKUP($A50, 'E4 TB Allocation Details'!$A$18:$L$205, MATCH("Demand ID", 'E4 TB Allocation Details'!$A$18:$L$18, 0),FALSE), 'E2 Allocators'!$B$15:$W$361, MATCH('O5 Details by Class &amp; Accounts'!M$18, 'E2 Allocators'!$B$15:$W$15, 0),FALSE)*$F50)</f>
        <v>0</v>
      </c>
      <c r="N50" s="1411">
        <f>IF(ISERROR(VLOOKUP(VLOOKUP($A50, 'E4 TB Allocation Details'!$A$18:$L$205, MATCH("Demand ID", 'E4 TB Allocation Details'!$A$18:$L$18, 0),FALSE), 'E2 Allocators'!$B$15:$W$361, MATCH('O5 Details by Class &amp; Accounts'!N$18, 'E2 Allocators'!$B$15:$W$15, 0),FALSE)*$F50), 0, VLOOKUP(VLOOKUP($A50, 'E4 TB Allocation Details'!$A$18:$L$205, MATCH("Demand ID", 'E4 TB Allocation Details'!$A$18:$L$18, 0),FALSE), 'E2 Allocators'!$B$15:$W$361, MATCH('O5 Details by Class &amp; Accounts'!N$18, 'E2 Allocators'!$B$15:$W$15, 0),FALSE)*$F50)</f>
        <v>0</v>
      </c>
      <c r="O50" s="1411">
        <f>IF(ISERROR(VLOOKUP(VLOOKUP($A50, 'E4 TB Allocation Details'!$A$18:$L$205, MATCH("Demand ID", 'E4 TB Allocation Details'!$A$18:$L$18, 0),FALSE), 'E2 Allocators'!$B$15:$W$361, MATCH('O5 Details by Class &amp; Accounts'!O$18, 'E2 Allocators'!$B$15:$W$15, 0),FALSE)*$F50), 0, VLOOKUP(VLOOKUP($A50, 'E4 TB Allocation Details'!$A$18:$L$205, MATCH("Demand ID", 'E4 TB Allocation Details'!$A$18:$L$18, 0),FALSE), 'E2 Allocators'!$B$15:$W$361, MATCH('O5 Details by Class &amp; Accounts'!O$18, 'E2 Allocators'!$B$15:$W$15, 0),FALSE)*$F50)</f>
        <v>0</v>
      </c>
      <c r="P50" s="1411">
        <f>IF(ISERROR(VLOOKUP(VLOOKUP($A50, 'E4 TB Allocation Details'!$A$18:$L$205, MATCH("Demand ID", 'E4 TB Allocation Details'!$A$18:$L$18, 0),FALSE), 'E2 Allocators'!$B$15:$W$361, MATCH('O5 Details by Class &amp; Accounts'!P$18, 'E2 Allocators'!$B$15:$W$15, 0),FALSE)*$F50), 0, VLOOKUP(VLOOKUP($A50, 'E4 TB Allocation Details'!$A$18:$L$205, MATCH("Demand ID", 'E4 TB Allocation Details'!$A$18:$L$18, 0),FALSE), 'E2 Allocators'!$B$15:$W$361, MATCH('O5 Details by Class &amp; Accounts'!P$18, 'E2 Allocators'!$B$15:$W$15, 0),FALSE)*$F50)</f>
        <v>0</v>
      </c>
      <c r="Q50" s="1411">
        <f>IF(ISERROR(VLOOKUP(VLOOKUP($A50, 'E4 TB Allocation Details'!$A$18:$L$205, MATCH("Demand ID", 'E4 TB Allocation Details'!$A$18:$L$18, 0),FALSE), 'E2 Allocators'!$B$15:$W$361, MATCH('O5 Details by Class &amp; Accounts'!Q$18, 'E2 Allocators'!$B$15:$W$15, 0),FALSE)*$F50), 0, VLOOKUP(VLOOKUP($A50, 'E4 TB Allocation Details'!$A$18:$L$205, MATCH("Demand ID", 'E4 TB Allocation Details'!$A$18:$L$18, 0),FALSE), 'E2 Allocators'!$B$15:$W$361, MATCH('O5 Details by Class &amp; Accounts'!Q$18, 'E2 Allocators'!$B$15:$W$15, 0),FALSE)*$F50)</f>
        <v>0</v>
      </c>
      <c r="R50" s="1411">
        <f>IF(ISERROR(VLOOKUP(VLOOKUP($A50, 'E4 TB Allocation Details'!$A$18:$L$205, MATCH("Demand ID", 'E4 TB Allocation Details'!$A$18:$L$18, 0),FALSE), 'E2 Allocators'!$B$15:$W$361, MATCH('O5 Details by Class &amp; Accounts'!R$18, 'E2 Allocators'!$B$15:$W$15, 0),FALSE)*$F50), 0, VLOOKUP(VLOOKUP($A50, 'E4 TB Allocation Details'!$A$18:$L$205, MATCH("Demand ID", 'E4 TB Allocation Details'!$A$18:$L$18, 0),FALSE), 'E2 Allocators'!$B$15:$W$361, MATCH('O5 Details by Class &amp; Accounts'!R$18, 'E2 Allocators'!$B$15:$W$15, 0),FALSE)*$F50)</f>
        <v>0</v>
      </c>
      <c r="S50" s="1411">
        <f>IF(ISERROR(VLOOKUP(VLOOKUP($A50, 'E4 TB Allocation Details'!$A$18:$L$205, MATCH("Demand ID", 'E4 TB Allocation Details'!$A$18:$L$18, 0),FALSE), 'E2 Allocators'!$B$15:$W$361, MATCH('O5 Details by Class &amp; Accounts'!S$18, 'E2 Allocators'!$B$15:$W$15, 0),FALSE)*$F50), 0, VLOOKUP(VLOOKUP($A50, 'E4 TB Allocation Details'!$A$18:$L$205, MATCH("Demand ID", 'E4 TB Allocation Details'!$A$18:$L$18, 0),FALSE), 'E2 Allocators'!$B$15:$W$361, MATCH('O5 Details by Class &amp; Accounts'!S$18, 'E2 Allocators'!$B$15:$W$15, 0),FALSE)*$F50)</f>
        <v>0</v>
      </c>
      <c r="T50" s="1411">
        <f>IF(ISERROR(VLOOKUP(VLOOKUP($A50, 'E4 TB Allocation Details'!$A$18:$L$205, MATCH("Demand ID", 'E4 TB Allocation Details'!$A$18:$L$18, 0),FALSE), 'E2 Allocators'!$B$15:$W$361, MATCH('O5 Details by Class &amp; Accounts'!T$18, 'E2 Allocators'!$B$15:$W$15, 0),FALSE)*$F50), 0, VLOOKUP(VLOOKUP($A50, 'E4 TB Allocation Details'!$A$18:$L$205, MATCH("Demand ID", 'E4 TB Allocation Details'!$A$18:$L$18, 0),FALSE), 'E2 Allocators'!$B$15:$W$361, MATCH('O5 Details by Class &amp; Accounts'!T$18, 'E2 Allocators'!$B$15:$W$15, 0),FALSE)*$F50)</f>
        <v>0</v>
      </c>
      <c r="U50" s="1411">
        <f>IF(ISERROR(VLOOKUP(VLOOKUP($A50, 'E4 TB Allocation Details'!$A$18:$L$205, MATCH("Demand ID", 'E4 TB Allocation Details'!$A$18:$L$18, 0),FALSE), 'E2 Allocators'!$B$15:$W$361, MATCH('O5 Details by Class &amp; Accounts'!U$18, 'E2 Allocators'!$B$15:$W$15, 0),FALSE)*$F50), 0, VLOOKUP(VLOOKUP($A50, 'E4 TB Allocation Details'!$A$18:$L$205, MATCH("Demand ID", 'E4 TB Allocation Details'!$A$18:$L$18, 0),FALSE), 'E2 Allocators'!$B$15:$W$361, MATCH('O5 Details by Class &amp; Accounts'!U$18, 'E2 Allocators'!$B$15:$W$15, 0),FALSE)*$F50)</f>
        <v>0</v>
      </c>
      <c r="V50" s="1411">
        <f>IF(ISERROR(VLOOKUP(VLOOKUP($A50, 'E4 TB Allocation Details'!$A$18:$L$205, MATCH("Demand ID", 'E4 TB Allocation Details'!$A$18:$L$18, 0),FALSE), 'E2 Allocators'!$B$15:$W$361, MATCH('O5 Details by Class &amp; Accounts'!V$18, 'E2 Allocators'!$B$15:$W$15, 0),FALSE)*$F50), 0, VLOOKUP(VLOOKUP($A50, 'E4 TB Allocation Details'!$A$18:$L$205, MATCH("Demand ID", 'E4 TB Allocation Details'!$A$18:$L$18, 0),FALSE), 'E2 Allocators'!$B$15:$W$361, MATCH('O5 Details by Class &amp; Accounts'!V$18, 'E2 Allocators'!$B$15:$W$15, 0),FALSE)*$F50)</f>
        <v>0</v>
      </c>
      <c r="W50" s="1411">
        <f>IF(ISERROR(VLOOKUP(VLOOKUP($A50, 'E4 TB Allocation Details'!$A$18:$L$205, MATCH("Demand ID", 'E4 TB Allocation Details'!$A$18:$L$18, 0),FALSE), 'E2 Allocators'!$B$15:$W$361, MATCH('O5 Details by Class &amp; Accounts'!W$18, 'E2 Allocators'!$B$15:$W$15, 0),FALSE)*$F50), 0, VLOOKUP(VLOOKUP($A50, 'E4 TB Allocation Details'!$A$18:$L$205, MATCH("Demand ID", 'E4 TB Allocation Details'!$A$18:$L$18, 0),FALSE), 'E2 Allocators'!$B$15:$W$361, MATCH('O5 Details by Class &amp; Accounts'!W$18, 'E2 Allocators'!$B$15:$W$15, 0),FALSE)*$F50)</f>
        <v>0</v>
      </c>
      <c r="X50" s="1411">
        <f>IF(ISERROR(VLOOKUP(VLOOKUP($A50, 'E4 TB Allocation Details'!$A$18:$L$205, MATCH("Demand ID", 'E4 TB Allocation Details'!$A$18:$L$18, 0),FALSE), 'E2 Allocators'!$B$15:$W$361, MATCH('O5 Details by Class &amp; Accounts'!X$18, 'E2 Allocators'!$B$15:$W$15, 0),FALSE)*$F50), 0, VLOOKUP(VLOOKUP($A50, 'E4 TB Allocation Details'!$A$18:$L$205, MATCH("Demand ID", 'E4 TB Allocation Details'!$A$18:$L$18, 0),FALSE), 'E2 Allocators'!$B$15:$W$361, MATCH('O5 Details by Class &amp; Accounts'!X$18, 'E2 Allocators'!$B$15:$W$15, 0),FALSE)*$F50)</f>
        <v>0</v>
      </c>
      <c r="Y50" s="1411">
        <f>IF(ISERROR(VLOOKUP(VLOOKUP($A50, 'E4 TB Allocation Details'!$A$18:$L$205, MATCH("Demand ID", 'E4 TB Allocation Details'!$A$18:$L$18, 0),FALSE), 'E2 Allocators'!$B$15:$W$361, MATCH('O5 Details by Class &amp; Accounts'!Y$18, 'E2 Allocators'!$B$15:$W$15, 0),FALSE)*$F50), 0, VLOOKUP(VLOOKUP($A50, 'E4 TB Allocation Details'!$A$18:$L$205, MATCH("Demand ID", 'E4 TB Allocation Details'!$A$18:$L$18, 0),FALSE), 'E2 Allocators'!$B$15:$W$361, MATCH('O5 Details by Class &amp; Accounts'!Y$18, 'E2 Allocators'!$B$15:$W$15, 0),FALSE)*$F50)</f>
        <v>0</v>
      </c>
      <c r="Z50" s="1411">
        <f>IF(ISERROR(VLOOKUP(VLOOKUP($A50, 'E4 TB Allocation Details'!$A$18:$L$205, MATCH("Demand ID", 'E4 TB Allocation Details'!$A$18:$L$18, 0),FALSE), 'E2 Allocators'!$B$15:$W$361, MATCH('O5 Details by Class &amp; Accounts'!Z$18, 'E2 Allocators'!$B$15:$W$15, 0),FALSE)*$F50), 0, VLOOKUP(VLOOKUP($A50, 'E4 TB Allocation Details'!$A$18:$L$205, MATCH("Demand ID", 'E4 TB Allocation Details'!$A$18:$L$18, 0),FALSE), 'E2 Allocators'!$B$15:$W$361, MATCH('O5 Details by Class &amp; Accounts'!Z$18, 'E2 Allocators'!$B$15:$W$15, 0),FALSE)*$F50)</f>
        <v>0</v>
      </c>
      <c r="AA50" s="1411">
        <f>IF(ISERROR(VLOOKUP(VLOOKUP($A50, 'E4 TB Allocation Details'!$A$18:$L$205, MATCH("Demand ID", 'E4 TB Allocation Details'!$A$18:$L$18, 0),FALSE), 'E2 Allocators'!$B$15:$W$361, MATCH('O5 Details by Class &amp; Accounts'!AA$18, 'E2 Allocators'!$B$15:$W$15, 0),FALSE)*$F50), 0, VLOOKUP(VLOOKUP($A50, 'E4 TB Allocation Details'!$A$18:$L$205, MATCH("Demand ID", 'E4 TB Allocation Details'!$A$18:$L$18, 0),FALSE), 'E2 Allocators'!$B$15:$W$361, MATCH('O5 Details by Class &amp; Accounts'!AA$18, 'E2 Allocators'!$B$15:$W$15, 0),FALSE)*$F50)</f>
        <v>0</v>
      </c>
      <c r="AB50" s="1411">
        <f>IF(ISERROR(VLOOKUP(VLOOKUP($A50, 'E4 TB Allocation Details'!$A$18:$L$205, MATCH("Demand ID", 'E4 TB Allocation Details'!$A$18:$L$18, 0),FALSE), 'E2 Allocators'!$B$15:$W$361, MATCH('O5 Details by Class &amp; Accounts'!AB$18, 'E2 Allocators'!$B$15:$W$15, 0),FALSE)*$F50), 0, VLOOKUP(VLOOKUP($A50, 'E4 TB Allocation Details'!$A$18:$L$205, MATCH("Demand ID", 'E4 TB Allocation Details'!$A$18:$L$18, 0),FALSE), 'E2 Allocators'!$B$15:$W$361, MATCH('O5 Details by Class &amp; Accounts'!AB$18, 'E2 Allocators'!$B$15:$W$15, 0),FALSE)*$F50)</f>
        <v>0</v>
      </c>
      <c r="AC50" s="1411">
        <f t="shared" si="1"/>
        <v>0</v>
      </c>
      <c r="AD50" s="1411">
        <f>IF(ISERROR(VLOOKUP(VLOOKUP($A50, 'E4 TB Allocation Details'!$A$18:$L$205, MATCH("Customer ID", 'E4 TB Allocation Details'!$A$18:$L$18, 0),FALSE), 'E2 Allocators'!$B$15:$W$361, MATCH('O5 Details by Class &amp; Accounts'!AD$18, 'E2 Allocators'!$B$15:$W$15, 0),FALSE)*$G50), 0, VLOOKUP(VLOOKUP($A50, 'E4 TB Allocation Details'!$A$18:$L$205, MATCH("Customer ID", 'E4 TB Allocation Details'!$A$18:$L$18, 0),FALSE), 'E2 Allocators'!$B$15:$W$361, MATCH('O5 Details by Class &amp; Accounts'!AD$18, 'E2 Allocators'!$B$15:$W$15, 0),FALSE)*$G50)</f>
        <v>0</v>
      </c>
      <c r="AE50" s="1411">
        <f>IF(ISERROR(VLOOKUP(VLOOKUP($A50, 'E4 TB Allocation Details'!$A$18:$L$205, MATCH("Customer ID", 'E4 TB Allocation Details'!$A$18:$L$18, 0),FALSE), 'E2 Allocators'!$B$15:$W$361, MATCH('O5 Details by Class &amp; Accounts'!AE$18, 'E2 Allocators'!$B$15:$W$15, 0),FALSE)*$G50), 0, VLOOKUP(VLOOKUP($A50, 'E4 TB Allocation Details'!$A$18:$L$205, MATCH("Customer ID", 'E4 TB Allocation Details'!$A$18:$L$18, 0),FALSE), 'E2 Allocators'!$B$15:$W$361, MATCH('O5 Details by Class &amp; Accounts'!AE$18, 'E2 Allocators'!$B$15:$W$15, 0),FALSE)*$G50)</f>
        <v>0</v>
      </c>
      <c r="AF50" s="1411">
        <f>IF(ISERROR(VLOOKUP(VLOOKUP($A50, 'E4 TB Allocation Details'!$A$18:$L$205, MATCH("Customer ID", 'E4 TB Allocation Details'!$A$18:$L$18, 0),FALSE), 'E2 Allocators'!$B$15:$W$361, MATCH('O5 Details by Class &amp; Accounts'!AF$18, 'E2 Allocators'!$B$15:$W$15, 0),FALSE)*$G50), 0, VLOOKUP(VLOOKUP($A50, 'E4 TB Allocation Details'!$A$18:$L$205, MATCH("Customer ID", 'E4 TB Allocation Details'!$A$18:$L$18, 0),FALSE), 'E2 Allocators'!$B$15:$W$361, MATCH('O5 Details by Class &amp; Accounts'!AF$18, 'E2 Allocators'!$B$15:$W$15, 0),FALSE)*$G50)</f>
        <v>0</v>
      </c>
      <c r="AG50" s="1411">
        <f>IF(ISERROR(VLOOKUP(VLOOKUP($A50, 'E4 TB Allocation Details'!$A$18:$L$205, MATCH("Customer ID", 'E4 TB Allocation Details'!$A$18:$L$18, 0),FALSE), 'E2 Allocators'!$B$15:$W$361, MATCH('O5 Details by Class &amp; Accounts'!AG$18, 'E2 Allocators'!$B$15:$W$15, 0),FALSE)*$G50), 0, VLOOKUP(VLOOKUP($A50, 'E4 TB Allocation Details'!$A$18:$L$205, MATCH("Customer ID", 'E4 TB Allocation Details'!$A$18:$L$18, 0),FALSE), 'E2 Allocators'!$B$15:$W$361, MATCH('O5 Details by Class &amp; Accounts'!AG$18, 'E2 Allocators'!$B$15:$W$15, 0),FALSE)*$G50)</f>
        <v>0</v>
      </c>
      <c r="AH50" s="1411">
        <f>IF(ISERROR(VLOOKUP(VLOOKUP($A50, 'E4 TB Allocation Details'!$A$18:$L$205, MATCH("Customer ID", 'E4 TB Allocation Details'!$A$18:$L$18, 0),FALSE), 'E2 Allocators'!$B$15:$W$361, MATCH('O5 Details by Class &amp; Accounts'!AH$18, 'E2 Allocators'!$B$15:$W$15, 0),FALSE)*$G50), 0, VLOOKUP(VLOOKUP($A50, 'E4 TB Allocation Details'!$A$18:$L$205, MATCH("Customer ID", 'E4 TB Allocation Details'!$A$18:$L$18, 0),FALSE), 'E2 Allocators'!$B$15:$W$361, MATCH('O5 Details by Class &amp; Accounts'!AH$18, 'E2 Allocators'!$B$15:$W$15, 0),FALSE)*$G50)</f>
        <v>0</v>
      </c>
      <c r="AI50" s="1411">
        <f>IF(ISERROR(VLOOKUP(VLOOKUP($A50, 'E4 TB Allocation Details'!$A$18:$L$205, MATCH("Customer ID", 'E4 TB Allocation Details'!$A$18:$L$18, 0),FALSE), 'E2 Allocators'!$B$15:$W$361, MATCH('O5 Details by Class &amp; Accounts'!AI$18, 'E2 Allocators'!$B$15:$W$15, 0),FALSE)*$G50), 0, VLOOKUP(VLOOKUP($A50, 'E4 TB Allocation Details'!$A$18:$L$205, MATCH("Customer ID", 'E4 TB Allocation Details'!$A$18:$L$18, 0),FALSE), 'E2 Allocators'!$B$15:$W$361, MATCH('O5 Details by Class &amp; Accounts'!AI$18, 'E2 Allocators'!$B$15:$W$15, 0),FALSE)*$G50)</f>
        <v>0</v>
      </c>
      <c r="AJ50" s="1411">
        <f>IF(ISERROR(VLOOKUP(VLOOKUP($A50, 'E4 TB Allocation Details'!$A$18:$L$205, MATCH("Customer ID", 'E4 TB Allocation Details'!$A$18:$L$18, 0),FALSE), 'E2 Allocators'!$B$15:$W$361, MATCH('O5 Details by Class &amp; Accounts'!AJ$18, 'E2 Allocators'!$B$15:$W$15, 0),FALSE)*$G50), 0, VLOOKUP(VLOOKUP($A50, 'E4 TB Allocation Details'!$A$18:$L$205, MATCH("Customer ID", 'E4 TB Allocation Details'!$A$18:$L$18, 0),FALSE), 'E2 Allocators'!$B$15:$W$361, MATCH('O5 Details by Class &amp; Accounts'!AJ$18, 'E2 Allocators'!$B$15:$W$15, 0),FALSE)*$G50)</f>
        <v>0</v>
      </c>
      <c r="AK50" s="1411">
        <f>IF(ISERROR(VLOOKUP(VLOOKUP($A50, 'E4 TB Allocation Details'!$A$18:$L$205, MATCH("Customer ID", 'E4 TB Allocation Details'!$A$18:$L$18, 0),FALSE), 'E2 Allocators'!$B$15:$W$361, MATCH('O5 Details by Class &amp; Accounts'!AK$18, 'E2 Allocators'!$B$15:$W$15, 0),FALSE)*$G50), 0, VLOOKUP(VLOOKUP($A50, 'E4 TB Allocation Details'!$A$18:$L$205, MATCH("Customer ID", 'E4 TB Allocation Details'!$A$18:$L$18, 0),FALSE), 'E2 Allocators'!$B$15:$W$361, MATCH('O5 Details by Class &amp; Accounts'!AK$18, 'E2 Allocators'!$B$15:$W$15, 0),FALSE)*$G50)</f>
        <v>0</v>
      </c>
      <c r="AL50" s="1411">
        <f>IF(ISERROR(VLOOKUP(VLOOKUP($A50, 'E4 TB Allocation Details'!$A$18:$L$205, MATCH("Customer ID", 'E4 TB Allocation Details'!$A$18:$L$18, 0),FALSE), 'E2 Allocators'!$B$15:$W$361, MATCH('O5 Details by Class &amp; Accounts'!AL$18, 'E2 Allocators'!$B$15:$W$15, 0),FALSE)*$G50), 0, VLOOKUP(VLOOKUP($A50, 'E4 TB Allocation Details'!$A$18:$L$205, MATCH("Customer ID", 'E4 TB Allocation Details'!$A$18:$L$18, 0),FALSE), 'E2 Allocators'!$B$15:$W$361, MATCH('O5 Details by Class &amp; Accounts'!AL$18, 'E2 Allocators'!$B$15:$W$15, 0),FALSE)*$G50)</f>
        <v>0</v>
      </c>
      <c r="AM50" s="1411">
        <f>IF(ISERROR(VLOOKUP(VLOOKUP($A50, 'E4 TB Allocation Details'!$A$18:$L$205, MATCH("Customer ID", 'E4 TB Allocation Details'!$A$18:$L$18, 0),FALSE), 'E2 Allocators'!$B$15:$W$361, MATCH('O5 Details by Class &amp; Accounts'!AM$18, 'E2 Allocators'!$B$15:$W$15, 0),FALSE)*$G50), 0, VLOOKUP(VLOOKUP($A50, 'E4 TB Allocation Details'!$A$18:$L$205, MATCH("Customer ID", 'E4 TB Allocation Details'!$A$18:$L$18, 0),FALSE), 'E2 Allocators'!$B$15:$W$361, MATCH('O5 Details by Class &amp; Accounts'!AM$18, 'E2 Allocators'!$B$15:$W$15, 0),FALSE)*$G50)</f>
        <v>0</v>
      </c>
      <c r="AN50" s="1411">
        <f>IF(ISERROR(VLOOKUP(VLOOKUP($A50, 'E4 TB Allocation Details'!$A$18:$L$205, MATCH("Customer ID", 'E4 TB Allocation Details'!$A$18:$L$18, 0),FALSE), 'E2 Allocators'!$B$15:$W$361, MATCH('O5 Details by Class &amp; Accounts'!AN$18, 'E2 Allocators'!$B$15:$W$15, 0),FALSE)*$G50), 0, VLOOKUP(VLOOKUP($A50, 'E4 TB Allocation Details'!$A$18:$L$205, MATCH("Customer ID", 'E4 TB Allocation Details'!$A$18:$L$18, 0),FALSE), 'E2 Allocators'!$B$15:$W$361, MATCH('O5 Details by Class &amp; Accounts'!AN$18, 'E2 Allocators'!$B$15:$W$15, 0),FALSE)*$G50)</f>
        <v>0</v>
      </c>
      <c r="AO50" s="1411">
        <f>IF(ISERROR(VLOOKUP(VLOOKUP($A50, 'E4 TB Allocation Details'!$A$18:$L$205, MATCH("Customer ID", 'E4 TB Allocation Details'!$A$18:$L$18, 0),FALSE), 'E2 Allocators'!$B$15:$W$361, MATCH('O5 Details by Class &amp; Accounts'!AO$18, 'E2 Allocators'!$B$15:$W$15, 0),FALSE)*$G50), 0, VLOOKUP(VLOOKUP($A50, 'E4 TB Allocation Details'!$A$18:$L$205, MATCH("Customer ID", 'E4 TB Allocation Details'!$A$18:$L$18, 0),FALSE), 'E2 Allocators'!$B$15:$W$361, MATCH('O5 Details by Class &amp; Accounts'!AO$18, 'E2 Allocators'!$B$15:$W$15, 0),FALSE)*$G50)</f>
        <v>0</v>
      </c>
      <c r="AP50" s="1411">
        <f>IF(ISERROR(VLOOKUP(VLOOKUP($A50, 'E4 TB Allocation Details'!$A$18:$L$205, MATCH("Customer ID", 'E4 TB Allocation Details'!$A$18:$L$18, 0),FALSE), 'E2 Allocators'!$B$15:$W$361, MATCH('O5 Details by Class &amp; Accounts'!AP$18, 'E2 Allocators'!$B$15:$W$15, 0),FALSE)*$G50), 0, VLOOKUP(VLOOKUP($A50, 'E4 TB Allocation Details'!$A$18:$L$205, MATCH("Customer ID", 'E4 TB Allocation Details'!$A$18:$L$18, 0),FALSE), 'E2 Allocators'!$B$15:$W$361, MATCH('O5 Details by Class &amp; Accounts'!AP$18, 'E2 Allocators'!$B$15:$W$15, 0),FALSE)*$G50)</f>
        <v>0</v>
      </c>
      <c r="AQ50" s="1411">
        <f>IF(ISERROR(VLOOKUP(VLOOKUP($A50, 'E4 TB Allocation Details'!$A$18:$L$205, MATCH("Customer ID", 'E4 TB Allocation Details'!$A$18:$L$18, 0),FALSE), 'E2 Allocators'!$B$15:$W$361, MATCH('O5 Details by Class &amp; Accounts'!AQ$18, 'E2 Allocators'!$B$15:$W$15, 0),FALSE)*$G50), 0, VLOOKUP(VLOOKUP($A50, 'E4 TB Allocation Details'!$A$18:$L$205, MATCH("Customer ID", 'E4 TB Allocation Details'!$A$18:$L$18, 0),FALSE), 'E2 Allocators'!$B$15:$W$361, MATCH('O5 Details by Class &amp; Accounts'!AQ$18, 'E2 Allocators'!$B$15:$W$15, 0),FALSE)*$G50)</f>
        <v>0</v>
      </c>
      <c r="AR50" s="1411">
        <f>IF(ISERROR(VLOOKUP(VLOOKUP($A50, 'E4 TB Allocation Details'!$A$18:$L$205, MATCH("Customer ID", 'E4 TB Allocation Details'!$A$18:$L$18, 0),FALSE), 'E2 Allocators'!$B$15:$W$361, MATCH('O5 Details by Class &amp; Accounts'!AR$18, 'E2 Allocators'!$B$15:$W$15, 0),FALSE)*$G50), 0, VLOOKUP(VLOOKUP($A50, 'E4 TB Allocation Details'!$A$18:$L$205, MATCH("Customer ID", 'E4 TB Allocation Details'!$A$18:$L$18, 0),FALSE), 'E2 Allocators'!$B$15:$W$361, MATCH('O5 Details by Class &amp; Accounts'!AR$18, 'E2 Allocators'!$B$15:$W$15, 0),FALSE)*$G50)</f>
        <v>0</v>
      </c>
      <c r="AS50" s="1411">
        <f>IF(ISERROR(VLOOKUP(VLOOKUP($A50, 'E4 TB Allocation Details'!$A$18:$L$205, MATCH("Customer ID", 'E4 TB Allocation Details'!$A$18:$L$18, 0),FALSE), 'E2 Allocators'!$B$15:$W$361, MATCH('O5 Details by Class &amp; Accounts'!AS$18, 'E2 Allocators'!$B$15:$W$15, 0),FALSE)*$G50), 0, VLOOKUP(VLOOKUP($A50, 'E4 TB Allocation Details'!$A$18:$L$205, MATCH("Customer ID", 'E4 TB Allocation Details'!$A$18:$L$18, 0),FALSE), 'E2 Allocators'!$B$15:$W$361, MATCH('O5 Details by Class &amp; Accounts'!AS$18, 'E2 Allocators'!$B$15:$W$15, 0),FALSE)*$G50)</f>
        <v>0</v>
      </c>
      <c r="AT50" s="1411">
        <f>IF(ISERROR(VLOOKUP(VLOOKUP($A50, 'E4 TB Allocation Details'!$A$18:$L$205, MATCH("Customer ID", 'E4 TB Allocation Details'!$A$18:$L$18, 0),FALSE), 'E2 Allocators'!$B$15:$W$361, MATCH('O5 Details by Class &amp; Accounts'!AT$18, 'E2 Allocators'!$B$15:$W$15, 0),FALSE)*$G50), 0, VLOOKUP(VLOOKUP($A50, 'E4 TB Allocation Details'!$A$18:$L$205, MATCH("Customer ID", 'E4 TB Allocation Details'!$A$18:$L$18, 0),FALSE), 'E2 Allocators'!$B$15:$W$361, MATCH('O5 Details by Class &amp; Accounts'!AT$18, 'E2 Allocators'!$B$15:$W$15, 0),FALSE)*$G50)</f>
        <v>0</v>
      </c>
      <c r="AU50" s="1411">
        <f>IF(ISERROR(VLOOKUP(VLOOKUP($A50, 'E4 TB Allocation Details'!$A$18:$L$205, MATCH("Customer ID", 'E4 TB Allocation Details'!$A$18:$L$18, 0),FALSE), 'E2 Allocators'!$B$15:$W$361, MATCH('O5 Details by Class &amp; Accounts'!AU$18, 'E2 Allocators'!$B$15:$W$15, 0),FALSE)*$G50), 0, VLOOKUP(VLOOKUP($A50, 'E4 TB Allocation Details'!$A$18:$L$205, MATCH("Customer ID", 'E4 TB Allocation Details'!$A$18:$L$18, 0),FALSE), 'E2 Allocators'!$B$15:$W$361, MATCH('O5 Details by Class &amp; Accounts'!AU$18, 'E2 Allocators'!$B$15:$W$15, 0),FALSE)*$G50)</f>
        <v>0</v>
      </c>
      <c r="AV50" s="1411">
        <f>IF(ISERROR(VLOOKUP(VLOOKUP($A50, 'E4 TB Allocation Details'!$A$18:$L$205, MATCH("Customer ID", 'E4 TB Allocation Details'!$A$18:$L$18, 0),FALSE), 'E2 Allocators'!$B$15:$W$361, MATCH('O5 Details by Class &amp; Accounts'!AV$18, 'E2 Allocators'!$B$15:$W$15, 0),FALSE)*$G50), 0, VLOOKUP(VLOOKUP($A50, 'E4 TB Allocation Details'!$A$18:$L$205, MATCH("Customer ID", 'E4 TB Allocation Details'!$A$18:$L$18, 0),FALSE), 'E2 Allocators'!$B$15:$W$361, MATCH('O5 Details by Class &amp; Accounts'!AV$18, 'E2 Allocators'!$B$15:$W$15, 0),FALSE)*$G50)</f>
        <v>0</v>
      </c>
      <c r="AW50" s="1411">
        <f>IF(ISERROR(VLOOKUP(VLOOKUP($A50, 'E4 TB Allocation Details'!$A$18:$L$205, MATCH("Customer ID", 'E4 TB Allocation Details'!$A$18:$L$18, 0),FALSE), 'E2 Allocators'!$B$15:$W$361, MATCH('O5 Details by Class &amp; Accounts'!AW$18, 'E2 Allocators'!$B$15:$W$15, 0),FALSE)*$G50), 0, VLOOKUP(VLOOKUP($A50, 'E4 TB Allocation Details'!$A$18:$L$205, MATCH("Customer ID", 'E4 TB Allocation Details'!$A$18:$L$18, 0),FALSE), 'E2 Allocators'!$B$15:$W$361, MATCH('O5 Details by Class &amp; Accounts'!AW$18, 'E2 Allocators'!$B$15:$W$15, 0),FALSE)*$G50)</f>
        <v>0</v>
      </c>
      <c r="AX50" s="1411">
        <f t="shared" si="2"/>
        <v>0</v>
      </c>
      <c r="AY50" s="1411">
        <f>IF(ISERROR(VLOOKUP(VLOOKUP($A50, 'E4 TB Allocation Details'!$A$18:$L$205, MATCH("Misc ID", 'E4 TB Allocation Details'!$A$18:$L$18, 0),FALSE), 'E2 Allocators'!$B$15:$W$361, MATCH('O5 Details by Class &amp; Accounts'!AY$18, 'E2 Allocators'!$B$15:$W$15, 0),FALSE)*$E50), 0, VLOOKUP(VLOOKUP($A50, 'E4 TB Allocation Details'!$A$18:$L$205, MATCH("Misc ID", 'E4 TB Allocation Details'!$A$18:$L$18, 0),FALSE), 'E2 Allocators'!$B$15:$W$361, MATCH('O5 Details by Class &amp; Accounts'!AY$18, 'E2 Allocators'!$B$15:$W$15, 0),FALSE)*$E50)</f>
        <v>0</v>
      </c>
      <c r="AZ50" s="1411">
        <f>IF(ISERROR(VLOOKUP(VLOOKUP($A50, 'E4 TB Allocation Details'!$A$18:$L$205, MATCH("Misc ID", 'E4 TB Allocation Details'!$A$18:$L$18, 0),FALSE), 'E2 Allocators'!$B$15:$W$361, MATCH('O5 Details by Class &amp; Accounts'!AZ$18, 'E2 Allocators'!$B$15:$W$15, 0),FALSE)*$E50), 0, VLOOKUP(VLOOKUP($A50, 'E4 TB Allocation Details'!$A$18:$L$205, MATCH("Misc ID", 'E4 TB Allocation Details'!$A$18:$L$18, 0),FALSE), 'E2 Allocators'!$B$15:$W$361, MATCH('O5 Details by Class &amp; Accounts'!AZ$18, 'E2 Allocators'!$B$15:$W$15, 0),FALSE)*$E50)</f>
        <v>0</v>
      </c>
      <c r="BA50" s="1411">
        <f>IF(ISERROR(VLOOKUP(VLOOKUP($A50, 'E4 TB Allocation Details'!$A$18:$L$205, MATCH("Misc ID", 'E4 TB Allocation Details'!$A$18:$L$18, 0),FALSE), 'E2 Allocators'!$B$15:$W$361, MATCH('O5 Details by Class &amp; Accounts'!BA$18, 'E2 Allocators'!$B$15:$W$15, 0),FALSE)*$E50), 0, VLOOKUP(VLOOKUP($A50, 'E4 TB Allocation Details'!$A$18:$L$205, MATCH("Misc ID", 'E4 TB Allocation Details'!$A$18:$L$18, 0),FALSE), 'E2 Allocators'!$B$15:$W$361, MATCH('O5 Details by Class &amp; Accounts'!BA$18, 'E2 Allocators'!$B$15:$W$15, 0),FALSE)*$E50)</f>
        <v>0</v>
      </c>
      <c r="BB50" s="1411">
        <f>IF(ISERROR(VLOOKUP(VLOOKUP($A50, 'E4 TB Allocation Details'!$A$18:$L$205, MATCH("Misc ID", 'E4 TB Allocation Details'!$A$18:$L$18, 0),FALSE), 'E2 Allocators'!$B$15:$W$361, MATCH('O5 Details by Class &amp; Accounts'!BB$18, 'E2 Allocators'!$B$15:$W$15, 0),FALSE)*$E50), 0, VLOOKUP(VLOOKUP($A50, 'E4 TB Allocation Details'!$A$18:$L$205, MATCH("Misc ID", 'E4 TB Allocation Details'!$A$18:$L$18, 0),FALSE), 'E2 Allocators'!$B$15:$W$361, MATCH('O5 Details by Class &amp; Accounts'!BB$18, 'E2 Allocators'!$B$15:$W$15, 0),FALSE)*$E50)</f>
        <v>0</v>
      </c>
      <c r="BC50" s="1411">
        <f>IF(ISERROR(VLOOKUP(VLOOKUP($A50, 'E4 TB Allocation Details'!$A$18:$L$205, MATCH("Misc ID", 'E4 TB Allocation Details'!$A$18:$L$18, 0),FALSE), 'E2 Allocators'!$B$15:$W$361, MATCH('O5 Details by Class &amp; Accounts'!BC$18, 'E2 Allocators'!$B$15:$W$15, 0),FALSE)*$E50), 0, VLOOKUP(VLOOKUP($A50, 'E4 TB Allocation Details'!$A$18:$L$205, MATCH("Misc ID", 'E4 TB Allocation Details'!$A$18:$L$18, 0),FALSE), 'E2 Allocators'!$B$15:$W$361, MATCH('O5 Details by Class &amp; Accounts'!BC$18, 'E2 Allocators'!$B$15:$W$15, 0),FALSE)*$E50)</f>
        <v>0</v>
      </c>
      <c r="BD50" s="1411">
        <f>IF(ISERROR(VLOOKUP(VLOOKUP($A50, 'E4 TB Allocation Details'!$A$18:$L$205, MATCH("Misc ID", 'E4 TB Allocation Details'!$A$18:$L$18, 0),FALSE), 'E2 Allocators'!$B$15:$W$361, MATCH('O5 Details by Class &amp; Accounts'!BD$18, 'E2 Allocators'!$B$15:$W$15, 0),FALSE)*$E50), 0, VLOOKUP(VLOOKUP($A50, 'E4 TB Allocation Details'!$A$18:$L$205, MATCH("Misc ID", 'E4 TB Allocation Details'!$A$18:$L$18, 0),FALSE), 'E2 Allocators'!$B$15:$W$361, MATCH('O5 Details by Class &amp; Accounts'!BD$18, 'E2 Allocators'!$B$15:$W$15, 0),FALSE)*$E50)</f>
        <v>0</v>
      </c>
      <c r="BE50" s="1411">
        <f>IF(ISERROR(VLOOKUP(VLOOKUP($A50, 'E4 TB Allocation Details'!$A$18:$L$205, MATCH("Misc ID", 'E4 TB Allocation Details'!$A$18:$L$18, 0),FALSE), 'E2 Allocators'!$B$15:$W$361, MATCH('O5 Details by Class &amp; Accounts'!BE$18, 'E2 Allocators'!$B$15:$W$15, 0),FALSE)*$E50), 0, VLOOKUP(VLOOKUP($A50, 'E4 TB Allocation Details'!$A$18:$L$205, MATCH("Misc ID", 'E4 TB Allocation Details'!$A$18:$L$18, 0),FALSE), 'E2 Allocators'!$B$15:$W$361, MATCH('O5 Details by Class &amp; Accounts'!BE$18, 'E2 Allocators'!$B$15:$W$15, 0),FALSE)*$E50)</f>
        <v>0</v>
      </c>
      <c r="BF50" s="1411">
        <f>IF(ISERROR(VLOOKUP(VLOOKUP($A50, 'E4 TB Allocation Details'!$A$18:$L$205, MATCH("Misc ID", 'E4 TB Allocation Details'!$A$18:$L$18, 0),FALSE), 'E2 Allocators'!$B$15:$W$361, MATCH('O5 Details by Class &amp; Accounts'!BF$18, 'E2 Allocators'!$B$15:$W$15, 0),FALSE)*$E50), 0, VLOOKUP(VLOOKUP($A50, 'E4 TB Allocation Details'!$A$18:$L$205, MATCH("Misc ID", 'E4 TB Allocation Details'!$A$18:$L$18, 0),FALSE), 'E2 Allocators'!$B$15:$W$361, MATCH('O5 Details by Class &amp; Accounts'!BF$18, 'E2 Allocators'!$B$15:$W$15, 0),FALSE)*$E50)</f>
        <v>0</v>
      </c>
      <c r="BG50" s="1411">
        <f>IF(ISERROR(VLOOKUP(VLOOKUP($A50, 'E4 TB Allocation Details'!$A$18:$L$205, MATCH("Misc ID", 'E4 TB Allocation Details'!$A$18:$L$18, 0),FALSE), 'E2 Allocators'!$B$15:$W$361, MATCH('O5 Details by Class &amp; Accounts'!BG$18, 'E2 Allocators'!$B$15:$W$15, 0),FALSE)*$E50), 0, VLOOKUP(VLOOKUP($A50, 'E4 TB Allocation Details'!$A$18:$L$205, MATCH("Misc ID", 'E4 TB Allocation Details'!$A$18:$L$18, 0),FALSE), 'E2 Allocators'!$B$15:$W$361, MATCH('O5 Details by Class &amp; Accounts'!BG$18, 'E2 Allocators'!$B$15:$W$15, 0),FALSE)*$E50)</f>
        <v>0</v>
      </c>
      <c r="BH50" s="1411">
        <f>IF(ISERROR(VLOOKUP(VLOOKUP($A50, 'E4 TB Allocation Details'!$A$18:$L$205, MATCH("Misc ID", 'E4 TB Allocation Details'!$A$18:$L$18, 0),FALSE), 'E2 Allocators'!$B$15:$W$361, MATCH('O5 Details by Class &amp; Accounts'!BH$18, 'E2 Allocators'!$B$15:$W$15, 0),FALSE)*$E50), 0, VLOOKUP(VLOOKUP($A50, 'E4 TB Allocation Details'!$A$18:$L$205, MATCH("Misc ID", 'E4 TB Allocation Details'!$A$18:$L$18, 0),FALSE), 'E2 Allocators'!$B$15:$W$361, MATCH('O5 Details by Class &amp; Accounts'!BH$18, 'E2 Allocators'!$B$15:$W$15, 0),FALSE)*$E50)</f>
        <v>0</v>
      </c>
      <c r="BI50" s="1411">
        <f>IF(ISERROR(VLOOKUP(VLOOKUP($A50, 'E4 TB Allocation Details'!$A$18:$L$205, MATCH("Misc ID", 'E4 TB Allocation Details'!$A$18:$L$18, 0),FALSE), 'E2 Allocators'!$B$15:$W$361, MATCH('O5 Details by Class &amp; Accounts'!BI$18, 'E2 Allocators'!$B$15:$W$15, 0),FALSE)*$E50), 0, VLOOKUP(VLOOKUP($A50, 'E4 TB Allocation Details'!$A$18:$L$205, MATCH("Misc ID", 'E4 TB Allocation Details'!$A$18:$L$18, 0),FALSE), 'E2 Allocators'!$B$15:$W$361, MATCH('O5 Details by Class &amp; Accounts'!BI$18, 'E2 Allocators'!$B$15:$W$15, 0),FALSE)*$E50)</f>
        <v>0</v>
      </c>
      <c r="BJ50" s="1411">
        <f>IF(ISERROR(VLOOKUP(VLOOKUP($A50, 'E4 TB Allocation Details'!$A$18:$L$205, MATCH("Misc ID", 'E4 TB Allocation Details'!$A$18:$L$18, 0),FALSE), 'E2 Allocators'!$B$15:$W$361, MATCH('O5 Details by Class &amp; Accounts'!BJ$18, 'E2 Allocators'!$B$15:$W$15, 0),FALSE)*$E50), 0, VLOOKUP(VLOOKUP($A50, 'E4 TB Allocation Details'!$A$18:$L$205, MATCH("Misc ID", 'E4 TB Allocation Details'!$A$18:$L$18, 0),FALSE), 'E2 Allocators'!$B$15:$W$361, MATCH('O5 Details by Class &amp; Accounts'!BJ$18, 'E2 Allocators'!$B$15:$W$15, 0),FALSE)*$E50)</f>
        <v>0</v>
      </c>
      <c r="BK50" s="1411">
        <f>IF(ISERROR(VLOOKUP(VLOOKUP($A50, 'E4 TB Allocation Details'!$A$18:$L$205, MATCH("Misc ID", 'E4 TB Allocation Details'!$A$18:$L$18, 0),FALSE), 'E2 Allocators'!$B$15:$W$361, MATCH('O5 Details by Class &amp; Accounts'!BK$18, 'E2 Allocators'!$B$15:$W$15, 0),FALSE)*$E50), 0, VLOOKUP(VLOOKUP($A50, 'E4 TB Allocation Details'!$A$18:$L$205, MATCH("Misc ID", 'E4 TB Allocation Details'!$A$18:$L$18, 0),FALSE), 'E2 Allocators'!$B$15:$W$361, MATCH('O5 Details by Class &amp; Accounts'!BK$18, 'E2 Allocators'!$B$15:$W$15, 0),FALSE)*$E50)</f>
        <v>0</v>
      </c>
      <c r="BL50" s="1411">
        <f>IF(ISERROR(VLOOKUP(VLOOKUP($A50, 'E4 TB Allocation Details'!$A$18:$L$205, MATCH("Misc ID", 'E4 TB Allocation Details'!$A$18:$L$18, 0),FALSE), 'E2 Allocators'!$B$15:$W$361, MATCH('O5 Details by Class &amp; Accounts'!BL$18, 'E2 Allocators'!$B$15:$W$15, 0),FALSE)*$E50), 0, VLOOKUP(VLOOKUP($A50, 'E4 TB Allocation Details'!$A$18:$L$205, MATCH("Misc ID", 'E4 TB Allocation Details'!$A$18:$L$18, 0),FALSE), 'E2 Allocators'!$B$15:$W$361, MATCH('O5 Details by Class &amp; Accounts'!BL$18, 'E2 Allocators'!$B$15:$W$15, 0),FALSE)*$E50)</f>
        <v>0</v>
      </c>
      <c r="BM50" s="1411">
        <f>IF(ISERROR(VLOOKUP(VLOOKUP($A50, 'E4 TB Allocation Details'!$A$18:$L$205, MATCH("Misc ID", 'E4 TB Allocation Details'!$A$18:$L$18, 0),FALSE), 'E2 Allocators'!$B$15:$W$361, MATCH('O5 Details by Class &amp; Accounts'!BM$18, 'E2 Allocators'!$B$15:$W$15, 0),FALSE)*$E50), 0, VLOOKUP(VLOOKUP($A50, 'E4 TB Allocation Details'!$A$18:$L$205, MATCH("Misc ID", 'E4 TB Allocation Details'!$A$18:$L$18, 0),FALSE), 'E2 Allocators'!$B$15:$W$361, MATCH('O5 Details by Class &amp; Accounts'!BM$18, 'E2 Allocators'!$B$15:$W$15, 0),FALSE)*$E50)</f>
        <v>0</v>
      </c>
      <c r="BN50" s="1411">
        <f>IF(ISERROR(VLOOKUP(VLOOKUP($A50, 'E4 TB Allocation Details'!$A$18:$L$205, MATCH("Misc ID", 'E4 TB Allocation Details'!$A$18:$L$18, 0),FALSE), 'E2 Allocators'!$B$15:$W$361, MATCH('O5 Details by Class &amp; Accounts'!BN$18, 'E2 Allocators'!$B$15:$W$15, 0),FALSE)*$E50), 0, VLOOKUP(VLOOKUP($A50, 'E4 TB Allocation Details'!$A$18:$L$205, MATCH("Misc ID", 'E4 TB Allocation Details'!$A$18:$L$18, 0),FALSE), 'E2 Allocators'!$B$15:$W$361, MATCH('O5 Details by Class &amp; Accounts'!BN$18, 'E2 Allocators'!$B$15:$W$15, 0),FALSE)*$E50)</f>
        <v>0</v>
      </c>
      <c r="BO50" s="1411">
        <f>IF(ISERROR(VLOOKUP(VLOOKUP($A50, 'E4 TB Allocation Details'!$A$18:$L$205, MATCH("Misc ID", 'E4 TB Allocation Details'!$A$18:$L$18, 0),FALSE), 'E2 Allocators'!$B$15:$W$361, MATCH('O5 Details by Class &amp; Accounts'!BO$18, 'E2 Allocators'!$B$15:$W$15, 0),FALSE)*$E50), 0, VLOOKUP(VLOOKUP($A50, 'E4 TB Allocation Details'!$A$18:$L$205, MATCH("Misc ID", 'E4 TB Allocation Details'!$A$18:$L$18, 0),FALSE), 'E2 Allocators'!$B$15:$W$361, MATCH('O5 Details by Class &amp; Accounts'!BO$18, 'E2 Allocators'!$B$15:$W$15, 0),FALSE)*$E50)</f>
        <v>0</v>
      </c>
      <c r="BP50" s="1411">
        <f>IF(ISERROR(VLOOKUP(VLOOKUP($A50, 'E4 TB Allocation Details'!$A$18:$L$205, MATCH("Misc ID", 'E4 TB Allocation Details'!$A$18:$L$18, 0),FALSE), 'E2 Allocators'!$B$15:$W$361, MATCH('O5 Details by Class &amp; Accounts'!BP$18, 'E2 Allocators'!$B$15:$W$15, 0),FALSE)*$E50), 0, VLOOKUP(VLOOKUP($A50, 'E4 TB Allocation Details'!$A$18:$L$205, MATCH("Misc ID", 'E4 TB Allocation Details'!$A$18:$L$18, 0),FALSE), 'E2 Allocators'!$B$15:$W$361, MATCH('O5 Details by Class &amp; Accounts'!BP$18, 'E2 Allocators'!$B$15:$W$15, 0),FALSE)*$E50)</f>
        <v>0</v>
      </c>
      <c r="BQ50" s="1411">
        <f>IF(ISERROR(VLOOKUP(VLOOKUP($A50, 'E4 TB Allocation Details'!$A$18:$L$205, MATCH("Misc ID", 'E4 TB Allocation Details'!$A$18:$L$18, 0),FALSE), 'E2 Allocators'!$B$15:$W$361, MATCH('O5 Details by Class &amp; Accounts'!BQ$18, 'E2 Allocators'!$B$15:$W$15, 0),FALSE)*$E50), 0, VLOOKUP(VLOOKUP($A50, 'E4 TB Allocation Details'!$A$18:$L$205, MATCH("Misc ID", 'E4 TB Allocation Details'!$A$18:$L$18, 0),FALSE), 'E2 Allocators'!$B$15:$W$361, MATCH('O5 Details by Class &amp; Accounts'!BQ$18, 'E2 Allocators'!$B$15:$W$15, 0),FALSE)*$E50)</f>
        <v>0</v>
      </c>
      <c r="BR50" s="1411">
        <f>IF(ISERROR(VLOOKUP(VLOOKUP($A50, 'E4 TB Allocation Details'!$A$18:$L$205, MATCH("Misc ID", 'E4 TB Allocation Details'!$A$18:$L$18, 0),FALSE), 'E2 Allocators'!$B$15:$W$361, MATCH('O5 Details by Class &amp; Accounts'!BR$18, 'E2 Allocators'!$B$15:$W$15, 0),FALSE)*$E50), 0, VLOOKUP(VLOOKUP($A50, 'E4 TB Allocation Details'!$A$18:$L$205, MATCH("Misc ID", 'E4 TB Allocation Details'!$A$18:$L$18, 0),FALSE), 'E2 Allocators'!$B$15:$W$361, MATCH('O5 Details by Class &amp; Accounts'!BR$18, 'E2 Allocators'!$B$15:$W$15, 0),FALSE)*$E50)</f>
        <v>0</v>
      </c>
      <c r="BS50" s="1411">
        <f t="shared" si="3"/>
        <v>0</v>
      </c>
      <c r="BT50" s="1411">
        <f>IF(ISERROR(VLOOKUP(VLOOKUP($A50, 'E4 TB Allocation Details'!$A$18:$L$205, MATCH("A &amp; G ID", 'E4 TB Allocation Details'!$A$18:$L$18, 0),FALSE), 'E2 Allocators'!$B$15:$W$361, MATCH('O5 Details by Class &amp; Accounts'!BT$18, 'E2 Allocators'!$B$15:$W$15, 0),FALSE)*$E50), 0, VLOOKUP(VLOOKUP($A50, 'E4 TB Allocation Details'!$A$18:$L$205, MATCH("A &amp; G ID", 'E4 TB Allocation Details'!$A$18:$L$18, 0),FALSE), 'E2 Allocators'!$B$15:$W$361, MATCH('O5 Details by Class &amp; Accounts'!BT$18, 'E2 Allocators'!$B$15:$W$15, 0),FALSE)*$E50)</f>
        <v>0</v>
      </c>
      <c r="BU50" s="1411">
        <f>IF(ISERROR(VLOOKUP(VLOOKUP($A50, 'E4 TB Allocation Details'!$A$18:$L$205, MATCH("A &amp; G ID", 'E4 TB Allocation Details'!$A$18:$L$18, 0),FALSE), 'E2 Allocators'!$B$15:$W$361, MATCH('O5 Details by Class &amp; Accounts'!BU$18, 'E2 Allocators'!$B$15:$W$15, 0),FALSE)*$E50), 0, VLOOKUP(VLOOKUP($A50, 'E4 TB Allocation Details'!$A$18:$L$205, MATCH("A &amp; G ID", 'E4 TB Allocation Details'!$A$18:$L$18, 0),FALSE), 'E2 Allocators'!$B$15:$W$361, MATCH('O5 Details by Class &amp; Accounts'!BU$18, 'E2 Allocators'!$B$15:$W$15, 0),FALSE)*$E50)</f>
        <v>0</v>
      </c>
      <c r="BV50" s="1411">
        <f>IF(ISERROR(VLOOKUP(VLOOKUP($A50, 'E4 TB Allocation Details'!$A$18:$L$205, MATCH("A &amp; G ID", 'E4 TB Allocation Details'!$A$18:$L$18, 0),FALSE), 'E2 Allocators'!$B$15:$W$361, MATCH('O5 Details by Class &amp; Accounts'!BV$18, 'E2 Allocators'!$B$15:$W$15, 0),FALSE)*$E50), 0, VLOOKUP(VLOOKUP($A50, 'E4 TB Allocation Details'!$A$18:$L$205, MATCH("A &amp; G ID", 'E4 TB Allocation Details'!$A$18:$L$18, 0),FALSE), 'E2 Allocators'!$B$15:$W$361, MATCH('O5 Details by Class &amp; Accounts'!BV$18, 'E2 Allocators'!$B$15:$W$15, 0),FALSE)*$E50)</f>
        <v>0</v>
      </c>
      <c r="BW50" s="1411">
        <f>IF(ISERROR(VLOOKUP(VLOOKUP($A50, 'E4 TB Allocation Details'!$A$18:$L$205, MATCH("A &amp; G ID", 'E4 TB Allocation Details'!$A$18:$L$18, 0),FALSE), 'E2 Allocators'!$B$15:$W$361, MATCH('O5 Details by Class &amp; Accounts'!BW$18, 'E2 Allocators'!$B$15:$W$15, 0),FALSE)*$E50), 0, VLOOKUP(VLOOKUP($A50, 'E4 TB Allocation Details'!$A$18:$L$205, MATCH("A &amp; G ID", 'E4 TB Allocation Details'!$A$18:$L$18, 0),FALSE), 'E2 Allocators'!$B$15:$W$361, MATCH('O5 Details by Class &amp; Accounts'!BW$18, 'E2 Allocators'!$B$15:$W$15, 0),FALSE)*$E50)</f>
        <v>0</v>
      </c>
      <c r="BX50" s="1411">
        <f>IF(ISERROR(VLOOKUP(VLOOKUP($A50, 'E4 TB Allocation Details'!$A$18:$L$205, MATCH("A &amp; G ID", 'E4 TB Allocation Details'!$A$18:$L$18, 0),FALSE), 'E2 Allocators'!$B$15:$W$361, MATCH('O5 Details by Class &amp; Accounts'!BX$18, 'E2 Allocators'!$B$15:$W$15, 0),FALSE)*$E50), 0, VLOOKUP(VLOOKUP($A50, 'E4 TB Allocation Details'!$A$18:$L$205, MATCH("A &amp; G ID", 'E4 TB Allocation Details'!$A$18:$L$18, 0),FALSE), 'E2 Allocators'!$B$15:$W$361, MATCH('O5 Details by Class &amp; Accounts'!BX$18, 'E2 Allocators'!$B$15:$W$15, 0),FALSE)*$E50)</f>
        <v>0</v>
      </c>
      <c r="BY50" s="1411">
        <f>IF(ISERROR(VLOOKUP(VLOOKUP($A50, 'E4 TB Allocation Details'!$A$18:$L$205, MATCH("A &amp; G ID", 'E4 TB Allocation Details'!$A$18:$L$18, 0),FALSE), 'E2 Allocators'!$B$15:$W$361, MATCH('O5 Details by Class &amp; Accounts'!BY$18, 'E2 Allocators'!$B$15:$W$15, 0),FALSE)*$E50), 0, VLOOKUP(VLOOKUP($A50, 'E4 TB Allocation Details'!$A$18:$L$205, MATCH("A &amp; G ID", 'E4 TB Allocation Details'!$A$18:$L$18, 0),FALSE), 'E2 Allocators'!$B$15:$W$361, MATCH('O5 Details by Class &amp; Accounts'!BY$18, 'E2 Allocators'!$B$15:$W$15, 0),FALSE)*$E50)</f>
        <v>0</v>
      </c>
      <c r="BZ50" s="1411">
        <f>IF(ISERROR(VLOOKUP(VLOOKUP($A50, 'E4 TB Allocation Details'!$A$18:$L$205, MATCH("A &amp; G ID", 'E4 TB Allocation Details'!$A$18:$L$18, 0),FALSE), 'E2 Allocators'!$B$15:$W$361, MATCH('O5 Details by Class &amp; Accounts'!BZ$18, 'E2 Allocators'!$B$15:$W$15, 0),FALSE)*$E50), 0, VLOOKUP(VLOOKUP($A50, 'E4 TB Allocation Details'!$A$18:$L$205, MATCH("A &amp; G ID", 'E4 TB Allocation Details'!$A$18:$L$18, 0),FALSE), 'E2 Allocators'!$B$15:$W$361, MATCH('O5 Details by Class &amp; Accounts'!BZ$18, 'E2 Allocators'!$B$15:$W$15, 0),FALSE)*$E50)</f>
        <v>0</v>
      </c>
      <c r="CA50" s="1411">
        <f>IF(ISERROR(VLOOKUP(VLOOKUP($A50, 'E4 TB Allocation Details'!$A$18:$L$205, MATCH("A &amp; G ID", 'E4 TB Allocation Details'!$A$18:$L$18, 0),FALSE), 'E2 Allocators'!$B$15:$W$361, MATCH('O5 Details by Class &amp; Accounts'!CA$18, 'E2 Allocators'!$B$15:$W$15, 0),FALSE)*$E50), 0, VLOOKUP(VLOOKUP($A50, 'E4 TB Allocation Details'!$A$18:$L$205, MATCH("A &amp; G ID", 'E4 TB Allocation Details'!$A$18:$L$18, 0),FALSE), 'E2 Allocators'!$B$15:$W$361, MATCH('O5 Details by Class &amp; Accounts'!CA$18, 'E2 Allocators'!$B$15:$W$15, 0),FALSE)*$E50)</f>
        <v>0</v>
      </c>
      <c r="CB50" s="1411">
        <f>IF(ISERROR(VLOOKUP(VLOOKUP($A50, 'E4 TB Allocation Details'!$A$18:$L$205, MATCH("A &amp; G ID", 'E4 TB Allocation Details'!$A$18:$L$18, 0),FALSE), 'E2 Allocators'!$B$15:$W$361, MATCH('O5 Details by Class &amp; Accounts'!CB$18, 'E2 Allocators'!$B$15:$W$15, 0),FALSE)*$E50), 0, VLOOKUP(VLOOKUP($A50, 'E4 TB Allocation Details'!$A$18:$L$205, MATCH("A &amp; G ID", 'E4 TB Allocation Details'!$A$18:$L$18, 0),FALSE), 'E2 Allocators'!$B$15:$W$361, MATCH('O5 Details by Class &amp; Accounts'!CB$18, 'E2 Allocators'!$B$15:$W$15, 0),FALSE)*$E50)</f>
        <v>0</v>
      </c>
      <c r="CC50" s="1411">
        <f>IF(ISERROR(VLOOKUP(VLOOKUP($A50, 'E4 TB Allocation Details'!$A$18:$L$205, MATCH("A &amp; G ID", 'E4 TB Allocation Details'!$A$18:$L$18, 0),FALSE), 'E2 Allocators'!$B$15:$W$361, MATCH('O5 Details by Class &amp; Accounts'!CC$18, 'E2 Allocators'!$B$15:$W$15, 0),FALSE)*$E50), 0, VLOOKUP(VLOOKUP($A50, 'E4 TB Allocation Details'!$A$18:$L$205, MATCH("A &amp; G ID", 'E4 TB Allocation Details'!$A$18:$L$18, 0),FALSE), 'E2 Allocators'!$B$15:$W$361, MATCH('O5 Details by Class &amp; Accounts'!CC$18, 'E2 Allocators'!$B$15:$W$15, 0),FALSE)*$E50)</f>
        <v>0</v>
      </c>
      <c r="CD50" s="1411">
        <f>IF(ISERROR(VLOOKUP(VLOOKUP($A50, 'E4 TB Allocation Details'!$A$18:$L$205, MATCH("A &amp; G ID", 'E4 TB Allocation Details'!$A$18:$L$18, 0),FALSE), 'E2 Allocators'!$B$15:$W$361, MATCH('O5 Details by Class &amp; Accounts'!CD$18, 'E2 Allocators'!$B$15:$W$15, 0),FALSE)*$E50), 0, VLOOKUP(VLOOKUP($A50, 'E4 TB Allocation Details'!$A$18:$L$205, MATCH("A &amp; G ID", 'E4 TB Allocation Details'!$A$18:$L$18, 0),FALSE), 'E2 Allocators'!$B$15:$W$361, MATCH('O5 Details by Class &amp; Accounts'!CD$18, 'E2 Allocators'!$B$15:$W$15, 0),FALSE)*$E50)</f>
        <v>0</v>
      </c>
      <c r="CE50" s="1411">
        <f>IF(ISERROR(VLOOKUP(VLOOKUP($A50, 'E4 TB Allocation Details'!$A$18:$L$205, MATCH("A &amp; G ID", 'E4 TB Allocation Details'!$A$18:$L$18, 0),FALSE), 'E2 Allocators'!$B$15:$W$361, MATCH('O5 Details by Class &amp; Accounts'!CE$18, 'E2 Allocators'!$B$15:$W$15, 0),FALSE)*$E50), 0, VLOOKUP(VLOOKUP($A50, 'E4 TB Allocation Details'!$A$18:$L$205, MATCH("A &amp; G ID", 'E4 TB Allocation Details'!$A$18:$L$18, 0),FALSE), 'E2 Allocators'!$B$15:$W$361, MATCH('O5 Details by Class &amp; Accounts'!CE$18, 'E2 Allocators'!$B$15:$W$15, 0),FALSE)*$E50)</f>
        <v>0</v>
      </c>
      <c r="CF50" s="1411">
        <f>IF(ISERROR(VLOOKUP(VLOOKUP($A50, 'E4 TB Allocation Details'!$A$18:$L$205, MATCH("A &amp; G ID", 'E4 TB Allocation Details'!$A$18:$L$18, 0),FALSE), 'E2 Allocators'!$B$15:$W$361, MATCH('O5 Details by Class &amp; Accounts'!CF$18, 'E2 Allocators'!$B$15:$W$15, 0),FALSE)*$E50), 0, VLOOKUP(VLOOKUP($A50, 'E4 TB Allocation Details'!$A$18:$L$205, MATCH("A &amp; G ID", 'E4 TB Allocation Details'!$A$18:$L$18, 0),FALSE), 'E2 Allocators'!$B$15:$W$361, MATCH('O5 Details by Class &amp; Accounts'!CF$18, 'E2 Allocators'!$B$15:$W$15, 0),FALSE)*$E50)</f>
        <v>0</v>
      </c>
      <c r="CG50" s="1411">
        <f>IF(ISERROR(VLOOKUP(VLOOKUP($A50, 'E4 TB Allocation Details'!$A$18:$L$205, MATCH("A &amp; G ID", 'E4 TB Allocation Details'!$A$18:$L$18, 0),FALSE), 'E2 Allocators'!$B$15:$W$361, MATCH('O5 Details by Class &amp; Accounts'!CG$18, 'E2 Allocators'!$B$15:$W$15, 0),FALSE)*$E50), 0, VLOOKUP(VLOOKUP($A50, 'E4 TB Allocation Details'!$A$18:$L$205, MATCH("A &amp; G ID", 'E4 TB Allocation Details'!$A$18:$L$18, 0),FALSE), 'E2 Allocators'!$B$15:$W$361, MATCH('O5 Details by Class &amp; Accounts'!CG$18, 'E2 Allocators'!$B$15:$W$15, 0),FALSE)*$E50)</f>
        <v>0</v>
      </c>
      <c r="CH50" s="1411">
        <f>IF(ISERROR(VLOOKUP(VLOOKUP($A50, 'E4 TB Allocation Details'!$A$18:$L$205, MATCH("A &amp; G ID", 'E4 TB Allocation Details'!$A$18:$L$18, 0),FALSE), 'E2 Allocators'!$B$15:$W$361, MATCH('O5 Details by Class &amp; Accounts'!CH$18, 'E2 Allocators'!$B$15:$W$15, 0),FALSE)*$E50), 0, VLOOKUP(VLOOKUP($A50, 'E4 TB Allocation Details'!$A$18:$L$205, MATCH("A &amp; G ID", 'E4 TB Allocation Details'!$A$18:$L$18, 0),FALSE), 'E2 Allocators'!$B$15:$W$361, MATCH('O5 Details by Class &amp; Accounts'!CH$18, 'E2 Allocators'!$B$15:$W$15, 0),FALSE)*$E50)</f>
        <v>0</v>
      </c>
      <c r="CI50" s="1411">
        <f>IF(ISERROR(VLOOKUP(VLOOKUP($A50, 'E4 TB Allocation Details'!$A$18:$L$205, MATCH("A &amp; G ID", 'E4 TB Allocation Details'!$A$18:$L$18, 0),FALSE), 'E2 Allocators'!$B$15:$W$361, MATCH('O5 Details by Class &amp; Accounts'!CI$18, 'E2 Allocators'!$B$15:$W$15, 0),FALSE)*$E50), 0, VLOOKUP(VLOOKUP($A50, 'E4 TB Allocation Details'!$A$18:$L$205, MATCH("A &amp; G ID", 'E4 TB Allocation Details'!$A$18:$L$18, 0),FALSE), 'E2 Allocators'!$B$15:$W$361, MATCH('O5 Details by Class &amp; Accounts'!CI$18, 'E2 Allocators'!$B$15:$W$15, 0),FALSE)*$E50)</f>
        <v>0</v>
      </c>
      <c r="CJ50" s="1411">
        <f>IF(ISERROR(VLOOKUP(VLOOKUP($A50, 'E4 TB Allocation Details'!$A$18:$L$205, MATCH("A &amp; G ID", 'E4 TB Allocation Details'!$A$18:$L$18, 0),FALSE), 'E2 Allocators'!$B$15:$W$361, MATCH('O5 Details by Class &amp; Accounts'!CJ$18, 'E2 Allocators'!$B$15:$W$15, 0),FALSE)*$E50), 0, VLOOKUP(VLOOKUP($A50, 'E4 TB Allocation Details'!$A$18:$L$205, MATCH("A &amp; G ID", 'E4 TB Allocation Details'!$A$18:$L$18, 0),FALSE), 'E2 Allocators'!$B$15:$W$361, MATCH('O5 Details by Class &amp; Accounts'!CJ$18, 'E2 Allocators'!$B$15:$W$15, 0),FALSE)*$E50)</f>
        <v>0</v>
      </c>
      <c r="CK50" s="1411">
        <f>IF(ISERROR(VLOOKUP(VLOOKUP($A50, 'E4 TB Allocation Details'!$A$18:$L$205, MATCH("A &amp; G ID", 'E4 TB Allocation Details'!$A$18:$L$18, 0),FALSE), 'E2 Allocators'!$B$15:$W$361, MATCH('O5 Details by Class &amp; Accounts'!CK$18, 'E2 Allocators'!$B$15:$W$15, 0),FALSE)*$E50), 0, VLOOKUP(VLOOKUP($A50, 'E4 TB Allocation Details'!$A$18:$L$205, MATCH("A &amp; G ID", 'E4 TB Allocation Details'!$A$18:$L$18, 0),FALSE), 'E2 Allocators'!$B$15:$W$361, MATCH('O5 Details by Class &amp; Accounts'!CK$18, 'E2 Allocators'!$B$15:$W$15, 0),FALSE)*$E50)</f>
        <v>0</v>
      </c>
      <c r="CL50" s="1411">
        <f>IF(ISERROR(VLOOKUP(VLOOKUP($A50, 'E4 TB Allocation Details'!$A$18:$L$205, MATCH("A &amp; G ID", 'E4 TB Allocation Details'!$A$18:$L$18, 0),FALSE), 'E2 Allocators'!$B$15:$W$361, MATCH('O5 Details by Class &amp; Accounts'!CL$18, 'E2 Allocators'!$B$15:$W$15, 0),FALSE)*$E50), 0, VLOOKUP(VLOOKUP($A50, 'E4 TB Allocation Details'!$A$18:$L$205, MATCH("A &amp; G ID", 'E4 TB Allocation Details'!$A$18:$L$18, 0),FALSE), 'E2 Allocators'!$B$15:$W$361, MATCH('O5 Details by Class &amp; Accounts'!CL$18, 'E2 Allocators'!$B$15:$W$15, 0),FALSE)*$E50)</f>
        <v>0</v>
      </c>
      <c r="CM50" s="1411">
        <f>IF(ISERROR(VLOOKUP(VLOOKUP($A50, 'E4 TB Allocation Details'!$A$18:$L$205, MATCH("A &amp; G ID", 'E4 TB Allocation Details'!$A$18:$L$18, 0),FALSE), 'E2 Allocators'!$B$15:$W$361, MATCH('O5 Details by Class &amp; Accounts'!CM$18, 'E2 Allocators'!$B$15:$W$15, 0),FALSE)*$E50), 0, VLOOKUP(VLOOKUP($A50, 'E4 TB Allocation Details'!$A$18:$L$205, MATCH("A &amp; G ID", 'E4 TB Allocation Details'!$A$18:$L$18, 0),FALSE), 'E2 Allocators'!$B$15:$W$361, MATCH('O5 Details by Class &amp; Accounts'!CM$18, 'E2 Allocators'!$B$15:$W$15, 0),FALSE)*$E50)</f>
        <v>0</v>
      </c>
      <c r="CN50" s="1411">
        <f t="shared" si="5"/>
        <v>0</v>
      </c>
      <c r="CO50" s="1791">
        <f t="shared" si="4"/>
        <v>0</v>
      </c>
      <c r="CQ50" s="2086" t="s">
        <v>755</v>
      </c>
    </row>
    <row r="51" spans="1:95" s="80" customFormat="1" ht="12.75">
      <c r="A51" s="1174" t="s">
        <v>1274</v>
      </c>
      <c r="B51" s="1175" t="s">
        <v>1064</v>
      </c>
      <c r="C51" s="1788">
        <f>IF(ISERROR(VLOOKUP($A51,'I3 TB Data'!$A$23:$H$458,MATCH('O5 Details by Class &amp; Accounts'!$C$18, 'I3 TB Data'!$A$23:$H$23,0),0)), 0, VLOOKUP($A51,'I3 TB Data'!$A$23:$H$458,MATCH('O5 Details by Class &amp; Accounts'!$C$18,'I3 TB Data'!$A$23:$H$23,0),0))</f>
        <v>0</v>
      </c>
      <c r="D51" s="1789">
        <f>'I4 BO ASSETS'!E48</f>
        <v>5012500</v>
      </c>
      <c r="E51" s="1788">
        <f t="shared" si="6"/>
        <v>5012500</v>
      </c>
      <c r="F51" s="1790">
        <f>IF(ISERROR(VLOOKUP($A51, 'E1 Categorization'!A33:E122, MATCH("Customer Component", 'E1 Categorization'!$A$33:$E$33,0), 0)), 0, IF(VLOOKUP($A51, 'E1 Categorization'!A33:E122, MATCH("Customer Component", 'E1 Categorization'!$A$33:$E$33,0), 0)=0, 'O5 Details by Class &amp; Accounts'!$E51, IF(AND(VLOOKUP($A51, 'E1 Categorization'!A33:E122, MATCH("Customer Component", 'E1 Categorization'!$A$33:$E$33,0), 0) &gt;0, VLOOKUP($A51, 'E1 Categorization'!A33:E122, MATCH("Customer Component", 'E1 Categorization'!$A$33:$E$33,0), 0)&lt;1), 'O5 Details by Class &amp; Accounts'!$E51*(1-VLOOKUP($A51, 'E1 Categorization'!A33:E122, MATCH("Customer Component", 'E1 Categorization'!$A$33:$E$33,0), 0)), 0)))</f>
        <v>3258125</v>
      </c>
      <c r="G51" s="1790">
        <f>IF(ISERROR(VLOOKUP($A51, 'E1 Categorization'!A33:E122, MATCH("Customer Component", 'E1 Categorization'!$A$33:$E$33,0), 0)),0, IF(VLOOKUP($A51, 'E1 Categorization'!A33:E122, MATCH("Customer Component", 'E1 Categorization'!$A$33:$E$33,0), 0)=0, 0, IF(AND(VLOOKUP($A51, 'E1 Categorization'!A33:E122, MATCH("Customer Component", 'E1 Categorization'!$A$33:$E$33,0), 0) &gt;0, VLOOKUP($A51, 'E1 Categorization'!A33:E122, MATCH("Customer Component", 'E1 Categorization'!$A$33:$E$33,0), 0)&lt;1), 'O5 Details by Class &amp; Accounts'!$E51*(VLOOKUP($A51, 'E1 Categorization'!A33:E122, MATCH("Customer Component", 'E1 Categorization'!$A$33:$E$33,0), 0)), 'O5 Details by Class &amp; Accounts'!$E51)))</f>
        <v>1754375</v>
      </c>
      <c r="H51" s="1411">
        <f t="shared" si="0"/>
        <v>5012500</v>
      </c>
      <c r="I51" s="1411">
        <f>IF(ISERROR(VLOOKUP(VLOOKUP($A51, 'E4 TB Allocation Details'!$A$18:$L$205, MATCH("Demand ID", 'E4 TB Allocation Details'!$A$18:$L$18, 0),FALSE), 'E2 Allocators'!$B$15:$W$361, MATCH('O5 Details by Class &amp; Accounts'!I$18, 'E2 Allocators'!$B$15:$W$15, 0),FALSE)*$F51), 0, VLOOKUP(VLOOKUP($A51, 'E4 TB Allocation Details'!$A$18:$L$205, MATCH("Demand ID", 'E4 TB Allocation Details'!$A$18:$L$18, 0),FALSE), 'E2 Allocators'!$B$15:$W$361, MATCH('O5 Details by Class &amp; Accounts'!I$18, 'E2 Allocators'!$B$15:$W$15, 0),FALSE)*$F51)</f>
        <v>1224925.9753084546</v>
      </c>
      <c r="J51" s="1411">
        <f>IF(ISERROR(VLOOKUP(VLOOKUP($A51, 'E4 TB Allocation Details'!$A$18:$L$205, MATCH("Demand ID", 'E4 TB Allocation Details'!$A$18:$L$18, 0),FALSE), 'E2 Allocators'!$B$15:$W$361, MATCH('O5 Details by Class &amp; Accounts'!J$18, 'E2 Allocators'!$B$15:$W$15, 0),FALSE)*$F51), 0, VLOOKUP(VLOOKUP($A51, 'E4 TB Allocation Details'!$A$18:$L$205, MATCH("Demand ID", 'E4 TB Allocation Details'!$A$18:$L$18, 0),FALSE), 'E2 Allocators'!$B$15:$W$361, MATCH('O5 Details by Class &amp; Accounts'!J$18, 'E2 Allocators'!$B$15:$W$15, 0),FALSE)*$F51)</f>
        <v>573479.61198105081</v>
      </c>
      <c r="K51" s="1411">
        <f>IF(ISERROR(VLOOKUP(VLOOKUP($A51, 'E4 TB Allocation Details'!$A$18:$L$205, MATCH("Demand ID", 'E4 TB Allocation Details'!$A$18:$L$18, 0),FALSE), 'E2 Allocators'!$B$15:$W$361, MATCH('O5 Details by Class &amp; Accounts'!K$18, 'E2 Allocators'!$B$15:$W$15, 0),FALSE)*$F51), 0, VLOOKUP(VLOOKUP($A51, 'E4 TB Allocation Details'!$A$18:$L$205, MATCH("Demand ID", 'E4 TB Allocation Details'!$A$18:$L$18, 0),FALSE), 'E2 Allocators'!$B$15:$W$361, MATCH('O5 Details by Class &amp; Accounts'!K$18, 'E2 Allocators'!$B$15:$W$15, 0),FALSE)*$F51)</f>
        <v>1457547.1874842702</v>
      </c>
      <c r="L51" s="1411">
        <f>IF(ISERROR(VLOOKUP(VLOOKUP($A51, 'E4 TB Allocation Details'!$A$18:$L$205, MATCH("Demand ID", 'E4 TB Allocation Details'!$A$18:$L$18, 0),FALSE), 'E2 Allocators'!$B$15:$W$361, MATCH('O5 Details by Class &amp; Accounts'!L$18, 'E2 Allocators'!$B$15:$W$15, 0),FALSE)*$F51), 0, VLOOKUP(VLOOKUP($A51, 'E4 TB Allocation Details'!$A$18:$L$205, MATCH("Demand ID", 'E4 TB Allocation Details'!$A$18:$L$18, 0),FALSE), 'E2 Allocators'!$B$15:$W$361, MATCH('O5 Details by Class &amp; Accounts'!L$18, 'E2 Allocators'!$B$15:$W$15, 0),FALSE)*$F51)</f>
        <v>0</v>
      </c>
      <c r="M51" s="1411">
        <f>IF(ISERROR(VLOOKUP(VLOOKUP($A51, 'E4 TB Allocation Details'!$A$18:$L$205, MATCH("Demand ID", 'E4 TB Allocation Details'!$A$18:$L$18, 0),FALSE), 'E2 Allocators'!$B$15:$W$361, MATCH('O5 Details by Class &amp; Accounts'!M$18, 'E2 Allocators'!$B$15:$W$15, 0),FALSE)*$F51), 0, VLOOKUP(VLOOKUP($A51, 'E4 TB Allocation Details'!$A$18:$L$205, MATCH("Demand ID", 'E4 TB Allocation Details'!$A$18:$L$18, 0),FALSE), 'E2 Allocators'!$B$15:$W$361, MATCH('O5 Details by Class &amp; Accounts'!M$18, 'E2 Allocators'!$B$15:$W$15, 0),FALSE)*$F51)</f>
        <v>0</v>
      </c>
      <c r="N51" s="1411">
        <f>IF(ISERROR(VLOOKUP(VLOOKUP($A51, 'E4 TB Allocation Details'!$A$18:$L$205, MATCH("Demand ID", 'E4 TB Allocation Details'!$A$18:$L$18, 0),FALSE), 'E2 Allocators'!$B$15:$W$361, MATCH('O5 Details by Class &amp; Accounts'!N$18, 'E2 Allocators'!$B$15:$W$15, 0),FALSE)*$F51), 0, VLOOKUP(VLOOKUP($A51, 'E4 TB Allocation Details'!$A$18:$L$205, MATCH("Demand ID", 'E4 TB Allocation Details'!$A$18:$L$18, 0),FALSE), 'E2 Allocators'!$B$15:$W$361, MATCH('O5 Details by Class &amp; Accounts'!N$18, 'E2 Allocators'!$B$15:$W$15, 0),FALSE)*$F51)</f>
        <v>0</v>
      </c>
      <c r="O51" s="1411">
        <f>IF(ISERROR(VLOOKUP(VLOOKUP($A51, 'E4 TB Allocation Details'!$A$18:$L$205, MATCH("Demand ID", 'E4 TB Allocation Details'!$A$18:$L$18, 0),FALSE), 'E2 Allocators'!$B$15:$W$361, MATCH('O5 Details by Class &amp; Accounts'!O$18, 'E2 Allocators'!$B$15:$W$15, 0),FALSE)*$F51), 0, VLOOKUP(VLOOKUP($A51, 'E4 TB Allocation Details'!$A$18:$L$205, MATCH("Demand ID", 'E4 TB Allocation Details'!$A$18:$L$18, 0),FALSE), 'E2 Allocators'!$B$15:$W$361, MATCH('O5 Details by Class &amp; Accounts'!O$18, 'E2 Allocators'!$B$15:$W$15, 0),FALSE)*$F51)</f>
        <v>0</v>
      </c>
      <c r="P51" s="1411">
        <f>IF(ISERROR(VLOOKUP(VLOOKUP($A51, 'E4 TB Allocation Details'!$A$18:$L$205, MATCH("Demand ID", 'E4 TB Allocation Details'!$A$18:$L$18, 0),FALSE), 'E2 Allocators'!$B$15:$W$361, MATCH('O5 Details by Class &amp; Accounts'!P$18, 'E2 Allocators'!$B$15:$W$15, 0),FALSE)*$F51), 0, VLOOKUP(VLOOKUP($A51, 'E4 TB Allocation Details'!$A$18:$L$205, MATCH("Demand ID", 'E4 TB Allocation Details'!$A$18:$L$18, 0),FALSE), 'E2 Allocators'!$B$15:$W$361, MATCH('O5 Details by Class &amp; Accounts'!P$18, 'E2 Allocators'!$B$15:$W$15, 0),FALSE)*$F51)</f>
        <v>0</v>
      </c>
      <c r="Q51" s="1411">
        <f>IF(ISERROR(VLOOKUP(VLOOKUP($A51, 'E4 TB Allocation Details'!$A$18:$L$205, MATCH("Demand ID", 'E4 TB Allocation Details'!$A$18:$L$18, 0),FALSE), 'E2 Allocators'!$B$15:$W$361, MATCH('O5 Details by Class &amp; Accounts'!Q$18, 'E2 Allocators'!$B$15:$W$15, 0),FALSE)*$F51), 0, VLOOKUP(VLOOKUP($A51, 'E4 TB Allocation Details'!$A$18:$L$205, MATCH("Demand ID", 'E4 TB Allocation Details'!$A$18:$L$18, 0),FALSE), 'E2 Allocators'!$B$15:$W$361, MATCH('O5 Details by Class &amp; Accounts'!Q$18, 'E2 Allocators'!$B$15:$W$15, 0),FALSE)*$F51)</f>
        <v>2172.2252262246843</v>
      </c>
      <c r="R51" s="1411">
        <f>IF(ISERROR(VLOOKUP(VLOOKUP($A51, 'E4 TB Allocation Details'!$A$18:$L$205, MATCH("Demand ID", 'E4 TB Allocation Details'!$A$18:$L$18, 0),FALSE), 'E2 Allocators'!$B$15:$W$361, MATCH('O5 Details by Class &amp; Accounts'!R$18, 'E2 Allocators'!$B$15:$W$15, 0),FALSE)*$F51), 0, VLOOKUP(VLOOKUP($A51, 'E4 TB Allocation Details'!$A$18:$L$205, MATCH("Demand ID", 'E4 TB Allocation Details'!$A$18:$L$18, 0),FALSE), 'E2 Allocators'!$B$15:$W$361, MATCH('O5 Details by Class &amp; Accounts'!R$18, 'E2 Allocators'!$B$15:$W$15, 0),FALSE)*$F51)</f>
        <v>0</v>
      </c>
      <c r="S51" s="1411">
        <f>IF(ISERROR(VLOOKUP(VLOOKUP($A51, 'E4 TB Allocation Details'!$A$18:$L$205, MATCH("Demand ID", 'E4 TB Allocation Details'!$A$18:$L$18, 0),FALSE), 'E2 Allocators'!$B$15:$W$361, MATCH('O5 Details by Class &amp; Accounts'!S$18, 'E2 Allocators'!$B$15:$W$15, 0),FALSE)*$F51), 0, VLOOKUP(VLOOKUP($A51, 'E4 TB Allocation Details'!$A$18:$L$205, MATCH("Demand ID", 'E4 TB Allocation Details'!$A$18:$L$18, 0),FALSE), 'E2 Allocators'!$B$15:$W$361, MATCH('O5 Details by Class &amp; Accounts'!S$18, 'E2 Allocators'!$B$15:$W$15, 0),FALSE)*$F51)</f>
        <v>0</v>
      </c>
      <c r="T51" s="1411">
        <f>IF(ISERROR(VLOOKUP(VLOOKUP($A51, 'E4 TB Allocation Details'!$A$18:$L$205, MATCH("Demand ID", 'E4 TB Allocation Details'!$A$18:$L$18, 0),FALSE), 'E2 Allocators'!$B$15:$W$361, MATCH('O5 Details by Class &amp; Accounts'!T$18, 'E2 Allocators'!$B$15:$W$15, 0),FALSE)*$F51), 0, VLOOKUP(VLOOKUP($A51, 'E4 TB Allocation Details'!$A$18:$L$205, MATCH("Demand ID", 'E4 TB Allocation Details'!$A$18:$L$18, 0),FALSE), 'E2 Allocators'!$B$15:$W$361, MATCH('O5 Details by Class &amp; Accounts'!T$18, 'E2 Allocators'!$B$15:$W$15, 0),FALSE)*$F51)</f>
        <v>0</v>
      </c>
      <c r="U51" s="1411">
        <f>IF(ISERROR(VLOOKUP(VLOOKUP($A51, 'E4 TB Allocation Details'!$A$18:$L$205, MATCH("Demand ID", 'E4 TB Allocation Details'!$A$18:$L$18, 0),FALSE), 'E2 Allocators'!$B$15:$W$361, MATCH('O5 Details by Class &amp; Accounts'!U$18, 'E2 Allocators'!$B$15:$W$15, 0),FALSE)*$F51), 0, VLOOKUP(VLOOKUP($A51, 'E4 TB Allocation Details'!$A$18:$L$205, MATCH("Demand ID", 'E4 TB Allocation Details'!$A$18:$L$18, 0),FALSE), 'E2 Allocators'!$B$15:$W$361, MATCH('O5 Details by Class &amp; Accounts'!U$18, 'E2 Allocators'!$B$15:$W$15, 0),FALSE)*$F51)</f>
        <v>0</v>
      </c>
      <c r="V51" s="1411">
        <f>IF(ISERROR(VLOOKUP(VLOOKUP($A51, 'E4 TB Allocation Details'!$A$18:$L$205, MATCH("Demand ID", 'E4 TB Allocation Details'!$A$18:$L$18, 0),FALSE), 'E2 Allocators'!$B$15:$W$361, MATCH('O5 Details by Class &amp; Accounts'!V$18, 'E2 Allocators'!$B$15:$W$15, 0),FALSE)*$F51), 0, VLOOKUP(VLOOKUP($A51, 'E4 TB Allocation Details'!$A$18:$L$205, MATCH("Demand ID", 'E4 TB Allocation Details'!$A$18:$L$18, 0),FALSE), 'E2 Allocators'!$B$15:$W$361, MATCH('O5 Details by Class &amp; Accounts'!V$18, 'E2 Allocators'!$B$15:$W$15, 0),FALSE)*$F51)</f>
        <v>0</v>
      </c>
      <c r="W51" s="1411">
        <f>IF(ISERROR(VLOOKUP(VLOOKUP($A51, 'E4 TB Allocation Details'!$A$18:$L$205, MATCH("Demand ID", 'E4 TB Allocation Details'!$A$18:$L$18, 0),FALSE), 'E2 Allocators'!$B$15:$W$361, MATCH('O5 Details by Class &amp; Accounts'!W$18, 'E2 Allocators'!$B$15:$W$15, 0),FALSE)*$F51), 0, VLOOKUP(VLOOKUP($A51, 'E4 TB Allocation Details'!$A$18:$L$205, MATCH("Demand ID", 'E4 TB Allocation Details'!$A$18:$L$18, 0),FALSE), 'E2 Allocators'!$B$15:$W$361, MATCH('O5 Details by Class &amp; Accounts'!W$18, 'E2 Allocators'!$B$15:$W$15, 0),FALSE)*$F51)</f>
        <v>0</v>
      </c>
      <c r="X51" s="1411">
        <f>IF(ISERROR(VLOOKUP(VLOOKUP($A51, 'E4 TB Allocation Details'!$A$18:$L$205, MATCH("Demand ID", 'E4 TB Allocation Details'!$A$18:$L$18, 0),FALSE), 'E2 Allocators'!$B$15:$W$361, MATCH('O5 Details by Class &amp; Accounts'!X$18, 'E2 Allocators'!$B$15:$W$15, 0),FALSE)*$F51), 0, VLOOKUP(VLOOKUP($A51, 'E4 TB Allocation Details'!$A$18:$L$205, MATCH("Demand ID", 'E4 TB Allocation Details'!$A$18:$L$18, 0),FALSE), 'E2 Allocators'!$B$15:$W$361, MATCH('O5 Details by Class &amp; Accounts'!X$18, 'E2 Allocators'!$B$15:$W$15, 0),FALSE)*$F51)</f>
        <v>0</v>
      </c>
      <c r="Y51" s="1411">
        <f>IF(ISERROR(VLOOKUP(VLOOKUP($A51, 'E4 TB Allocation Details'!$A$18:$L$205, MATCH("Demand ID", 'E4 TB Allocation Details'!$A$18:$L$18, 0),FALSE), 'E2 Allocators'!$B$15:$W$361, MATCH('O5 Details by Class &amp; Accounts'!Y$18, 'E2 Allocators'!$B$15:$W$15, 0),FALSE)*$F51), 0, VLOOKUP(VLOOKUP($A51, 'E4 TB Allocation Details'!$A$18:$L$205, MATCH("Demand ID", 'E4 TB Allocation Details'!$A$18:$L$18, 0),FALSE), 'E2 Allocators'!$B$15:$W$361, MATCH('O5 Details by Class &amp; Accounts'!Y$18, 'E2 Allocators'!$B$15:$W$15, 0),FALSE)*$F51)</f>
        <v>0</v>
      </c>
      <c r="Z51" s="1411">
        <f>IF(ISERROR(VLOOKUP(VLOOKUP($A51, 'E4 TB Allocation Details'!$A$18:$L$205, MATCH("Demand ID", 'E4 TB Allocation Details'!$A$18:$L$18, 0),FALSE), 'E2 Allocators'!$B$15:$W$361, MATCH('O5 Details by Class &amp; Accounts'!Z$18, 'E2 Allocators'!$B$15:$W$15, 0),FALSE)*$F51), 0, VLOOKUP(VLOOKUP($A51, 'E4 TB Allocation Details'!$A$18:$L$205, MATCH("Demand ID", 'E4 TB Allocation Details'!$A$18:$L$18, 0),FALSE), 'E2 Allocators'!$B$15:$W$361, MATCH('O5 Details by Class &amp; Accounts'!Z$18, 'E2 Allocators'!$B$15:$W$15, 0),FALSE)*$F51)</f>
        <v>0</v>
      </c>
      <c r="AA51" s="1411">
        <f>IF(ISERROR(VLOOKUP(VLOOKUP($A51, 'E4 TB Allocation Details'!$A$18:$L$205, MATCH("Demand ID", 'E4 TB Allocation Details'!$A$18:$L$18, 0),FALSE), 'E2 Allocators'!$B$15:$W$361, MATCH('O5 Details by Class &amp; Accounts'!AA$18, 'E2 Allocators'!$B$15:$W$15, 0),FALSE)*$F51), 0, VLOOKUP(VLOOKUP($A51, 'E4 TB Allocation Details'!$A$18:$L$205, MATCH("Demand ID", 'E4 TB Allocation Details'!$A$18:$L$18, 0),FALSE), 'E2 Allocators'!$B$15:$W$361, MATCH('O5 Details by Class &amp; Accounts'!AA$18, 'E2 Allocators'!$B$15:$W$15, 0),FALSE)*$F51)</f>
        <v>0</v>
      </c>
      <c r="AB51" s="1411">
        <f>IF(ISERROR(VLOOKUP(VLOOKUP($A51, 'E4 TB Allocation Details'!$A$18:$L$205, MATCH("Demand ID", 'E4 TB Allocation Details'!$A$18:$L$18, 0),FALSE), 'E2 Allocators'!$B$15:$W$361, MATCH('O5 Details by Class &amp; Accounts'!AB$18, 'E2 Allocators'!$B$15:$W$15, 0),FALSE)*$F51), 0, VLOOKUP(VLOOKUP($A51, 'E4 TB Allocation Details'!$A$18:$L$205, MATCH("Demand ID", 'E4 TB Allocation Details'!$A$18:$L$18, 0),FALSE), 'E2 Allocators'!$B$15:$W$361, MATCH('O5 Details by Class &amp; Accounts'!AB$18, 'E2 Allocators'!$B$15:$W$15, 0),FALSE)*$F51)</f>
        <v>0</v>
      </c>
      <c r="AC51" s="1411">
        <f t="shared" si="1"/>
        <v>3258125.0000000005</v>
      </c>
      <c r="AD51" s="1411">
        <f>IF(ISERROR(VLOOKUP(VLOOKUP($A51, 'E4 TB Allocation Details'!$A$18:$L$205, MATCH("Customer ID", 'E4 TB Allocation Details'!$A$18:$L$18, 0),FALSE), 'E2 Allocators'!$B$15:$W$361, MATCH('O5 Details by Class &amp; Accounts'!AD$18, 'E2 Allocators'!$B$15:$W$15, 0),FALSE)*$G51), 0, VLOOKUP(VLOOKUP($A51, 'E4 TB Allocation Details'!$A$18:$L$205, MATCH("Customer ID", 'E4 TB Allocation Details'!$A$18:$L$18, 0),FALSE), 'E2 Allocators'!$B$15:$W$361, MATCH('O5 Details by Class &amp; Accounts'!AD$18, 'E2 Allocators'!$B$15:$W$15, 0),FALSE)*$G51)</f>
        <v>1189779.728645307</v>
      </c>
      <c r="AE51" s="1411">
        <f>IF(ISERROR(VLOOKUP(VLOOKUP($A51, 'E4 TB Allocation Details'!$A$18:$L$205, MATCH("Customer ID", 'E4 TB Allocation Details'!$A$18:$L$18, 0),FALSE), 'E2 Allocators'!$B$15:$W$361, MATCH('O5 Details by Class &amp; Accounts'!AE$18, 'E2 Allocators'!$B$15:$W$15, 0),FALSE)*$G51), 0, VLOOKUP(VLOOKUP($A51, 'E4 TB Allocation Details'!$A$18:$L$205, MATCH("Customer ID", 'E4 TB Allocation Details'!$A$18:$L$18, 0),FALSE), 'E2 Allocators'!$B$15:$W$361, MATCH('O5 Details by Class &amp; Accounts'!AE$18, 'E2 Allocators'!$B$15:$W$15, 0),FALSE)*$G51)</f>
        <v>141305.24430838734</v>
      </c>
      <c r="AF51" s="1411">
        <f>IF(ISERROR(VLOOKUP(VLOOKUP($A51, 'E4 TB Allocation Details'!$A$18:$L$205, MATCH("Customer ID", 'E4 TB Allocation Details'!$A$18:$L$18, 0),FALSE), 'E2 Allocators'!$B$15:$W$361, MATCH('O5 Details by Class &amp; Accounts'!AF$18, 'E2 Allocators'!$B$15:$W$15, 0),FALSE)*$G51), 0, VLOOKUP(VLOOKUP($A51, 'E4 TB Allocation Details'!$A$18:$L$205, MATCH("Customer ID", 'E4 TB Allocation Details'!$A$18:$L$18, 0),FALSE), 'E2 Allocators'!$B$15:$W$361, MATCH('O5 Details by Class &amp; Accounts'!AF$18, 'E2 Allocators'!$B$15:$W$15, 0),FALSE)*$G51)</f>
        <v>16372.637163407238</v>
      </c>
      <c r="AG51" s="1411">
        <f>IF(ISERROR(VLOOKUP(VLOOKUP($A51, 'E4 TB Allocation Details'!$A$18:$L$205, MATCH("Customer ID", 'E4 TB Allocation Details'!$A$18:$L$18, 0),FALSE), 'E2 Allocators'!$B$15:$W$361, MATCH('O5 Details by Class &amp; Accounts'!AG$18, 'E2 Allocators'!$B$15:$W$15, 0),FALSE)*$G51), 0, VLOOKUP(VLOOKUP($A51, 'E4 TB Allocation Details'!$A$18:$L$205, MATCH("Customer ID", 'E4 TB Allocation Details'!$A$18:$L$18, 0),FALSE), 'E2 Allocators'!$B$15:$W$361, MATCH('O5 Details by Class &amp; Accounts'!AG$18, 'E2 Allocators'!$B$15:$W$15, 0),FALSE)*$G51)</f>
        <v>0</v>
      </c>
      <c r="AH51" s="1411">
        <f>IF(ISERROR(VLOOKUP(VLOOKUP($A51, 'E4 TB Allocation Details'!$A$18:$L$205, MATCH("Customer ID", 'E4 TB Allocation Details'!$A$18:$L$18, 0),FALSE), 'E2 Allocators'!$B$15:$W$361, MATCH('O5 Details by Class &amp; Accounts'!AH$18, 'E2 Allocators'!$B$15:$W$15, 0),FALSE)*$G51), 0, VLOOKUP(VLOOKUP($A51, 'E4 TB Allocation Details'!$A$18:$L$205, MATCH("Customer ID", 'E4 TB Allocation Details'!$A$18:$L$18, 0),FALSE), 'E2 Allocators'!$B$15:$W$361, MATCH('O5 Details by Class &amp; Accounts'!AH$18, 'E2 Allocators'!$B$15:$W$15, 0),FALSE)*$G51)</f>
        <v>0</v>
      </c>
      <c r="AI51" s="1411">
        <f>IF(ISERROR(VLOOKUP(VLOOKUP($A51, 'E4 TB Allocation Details'!$A$18:$L$205, MATCH("Customer ID", 'E4 TB Allocation Details'!$A$18:$L$18, 0),FALSE), 'E2 Allocators'!$B$15:$W$361, MATCH('O5 Details by Class &amp; Accounts'!AI$18, 'E2 Allocators'!$B$15:$W$15, 0),FALSE)*$G51), 0, VLOOKUP(VLOOKUP($A51, 'E4 TB Allocation Details'!$A$18:$L$205, MATCH("Customer ID", 'E4 TB Allocation Details'!$A$18:$L$18, 0),FALSE), 'E2 Allocators'!$B$15:$W$361, MATCH('O5 Details by Class &amp; Accounts'!AI$18, 'E2 Allocators'!$B$15:$W$15, 0),FALSE)*$G51)</f>
        <v>0</v>
      </c>
      <c r="AJ51" s="1411">
        <f>IF(ISERROR(VLOOKUP(VLOOKUP($A51, 'E4 TB Allocation Details'!$A$18:$L$205, MATCH("Customer ID", 'E4 TB Allocation Details'!$A$18:$L$18, 0),FALSE), 'E2 Allocators'!$B$15:$W$361, MATCH('O5 Details by Class &amp; Accounts'!AJ$18, 'E2 Allocators'!$B$15:$W$15, 0),FALSE)*$G51), 0, VLOOKUP(VLOOKUP($A51, 'E4 TB Allocation Details'!$A$18:$L$205, MATCH("Customer ID", 'E4 TB Allocation Details'!$A$18:$L$18, 0),FALSE), 'E2 Allocators'!$B$15:$W$361, MATCH('O5 Details by Class &amp; Accounts'!AJ$18, 'E2 Allocators'!$B$15:$W$15, 0),FALSE)*$G51)</f>
        <v>370835.01753551682</v>
      </c>
      <c r="AK51" s="1411">
        <f>IF(ISERROR(VLOOKUP(VLOOKUP($A51, 'E4 TB Allocation Details'!$A$18:$L$205, MATCH("Customer ID", 'E4 TB Allocation Details'!$A$18:$L$18, 0),FALSE), 'E2 Allocators'!$B$15:$W$361, MATCH('O5 Details by Class &amp; Accounts'!AK$18, 'E2 Allocators'!$B$15:$W$15, 0),FALSE)*$G51), 0, VLOOKUP(VLOOKUP($A51, 'E4 TB Allocation Details'!$A$18:$L$205, MATCH("Customer ID", 'E4 TB Allocation Details'!$A$18:$L$18, 0),FALSE), 'E2 Allocators'!$B$15:$W$361, MATCH('O5 Details by Class &amp; Accounts'!AK$18, 'E2 Allocators'!$B$15:$W$15, 0),FALSE)*$G51)</f>
        <v>20335.44106283065</v>
      </c>
      <c r="AL51" s="1411">
        <f>IF(ISERROR(VLOOKUP(VLOOKUP($A51, 'E4 TB Allocation Details'!$A$18:$L$205, MATCH("Customer ID", 'E4 TB Allocation Details'!$A$18:$L$18, 0),FALSE), 'E2 Allocators'!$B$15:$W$361, MATCH('O5 Details by Class &amp; Accounts'!AL$18, 'E2 Allocators'!$B$15:$W$15, 0),FALSE)*$G51), 0, VLOOKUP(VLOOKUP($A51, 'E4 TB Allocation Details'!$A$18:$L$205, MATCH("Customer ID", 'E4 TB Allocation Details'!$A$18:$L$18, 0),FALSE), 'E2 Allocators'!$B$15:$W$361, MATCH('O5 Details by Class &amp; Accounts'!AL$18, 'E2 Allocators'!$B$15:$W$15, 0),FALSE)*$G51)</f>
        <v>15746.931284550912</v>
      </c>
      <c r="AM51" s="1411">
        <f>IF(ISERROR(VLOOKUP(VLOOKUP($A51, 'E4 TB Allocation Details'!$A$18:$L$205, MATCH("Customer ID", 'E4 TB Allocation Details'!$A$18:$L$18, 0),FALSE), 'E2 Allocators'!$B$15:$W$361, MATCH('O5 Details by Class &amp; Accounts'!AM$18, 'E2 Allocators'!$B$15:$W$15, 0),FALSE)*$G51), 0, VLOOKUP(VLOOKUP($A51, 'E4 TB Allocation Details'!$A$18:$L$205, MATCH("Customer ID", 'E4 TB Allocation Details'!$A$18:$L$18, 0),FALSE), 'E2 Allocators'!$B$15:$W$361, MATCH('O5 Details by Class &amp; Accounts'!AM$18, 'E2 Allocators'!$B$15:$W$15, 0),FALSE)*$G51)</f>
        <v>0</v>
      </c>
      <c r="AN51" s="1411">
        <f>IF(ISERROR(VLOOKUP(VLOOKUP($A51, 'E4 TB Allocation Details'!$A$18:$L$205, MATCH("Customer ID", 'E4 TB Allocation Details'!$A$18:$L$18, 0),FALSE), 'E2 Allocators'!$B$15:$W$361, MATCH('O5 Details by Class &amp; Accounts'!AN$18, 'E2 Allocators'!$B$15:$W$15, 0),FALSE)*$G51), 0, VLOOKUP(VLOOKUP($A51, 'E4 TB Allocation Details'!$A$18:$L$205, MATCH("Customer ID", 'E4 TB Allocation Details'!$A$18:$L$18, 0),FALSE), 'E2 Allocators'!$B$15:$W$361, MATCH('O5 Details by Class &amp; Accounts'!AN$18, 'E2 Allocators'!$B$15:$W$15, 0),FALSE)*$G51)</f>
        <v>0</v>
      </c>
      <c r="AO51" s="1411">
        <f>IF(ISERROR(VLOOKUP(VLOOKUP($A51, 'E4 TB Allocation Details'!$A$18:$L$205, MATCH("Customer ID", 'E4 TB Allocation Details'!$A$18:$L$18, 0),FALSE), 'E2 Allocators'!$B$15:$W$361, MATCH('O5 Details by Class &amp; Accounts'!AO$18, 'E2 Allocators'!$B$15:$W$15, 0),FALSE)*$G51), 0, VLOOKUP(VLOOKUP($A51, 'E4 TB Allocation Details'!$A$18:$L$205, MATCH("Customer ID", 'E4 TB Allocation Details'!$A$18:$L$18, 0),FALSE), 'E2 Allocators'!$B$15:$W$361, MATCH('O5 Details by Class &amp; Accounts'!AO$18, 'E2 Allocators'!$B$15:$W$15, 0),FALSE)*$G51)</f>
        <v>0</v>
      </c>
      <c r="AP51" s="1411">
        <f>IF(ISERROR(VLOOKUP(VLOOKUP($A51, 'E4 TB Allocation Details'!$A$18:$L$205, MATCH("Customer ID", 'E4 TB Allocation Details'!$A$18:$L$18, 0),FALSE), 'E2 Allocators'!$B$15:$W$361, MATCH('O5 Details by Class &amp; Accounts'!AP$18, 'E2 Allocators'!$B$15:$W$15, 0),FALSE)*$G51), 0, VLOOKUP(VLOOKUP($A51, 'E4 TB Allocation Details'!$A$18:$L$205, MATCH("Customer ID", 'E4 TB Allocation Details'!$A$18:$L$18, 0),FALSE), 'E2 Allocators'!$B$15:$W$361, MATCH('O5 Details by Class &amp; Accounts'!AP$18, 'E2 Allocators'!$B$15:$W$15, 0),FALSE)*$G51)</f>
        <v>0</v>
      </c>
      <c r="AQ51" s="1411">
        <f>IF(ISERROR(VLOOKUP(VLOOKUP($A51, 'E4 TB Allocation Details'!$A$18:$L$205, MATCH("Customer ID", 'E4 TB Allocation Details'!$A$18:$L$18, 0),FALSE), 'E2 Allocators'!$B$15:$W$361, MATCH('O5 Details by Class &amp; Accounts'!AQ$18, 'E2 Allocators'!$B$15:$W$15, 0),FALSE)*$G51), 0, VLOOKUP(VLOOKUP($A51, 'E4 TB Allocation Details'!$A$18:$L$205, MATCH("Customer ID", 'E4 TB Allocation Details'!$A$18:$L$18, 0),FALSE), 'E2 Allocators'!$B$15:$W$361, MATCH('O5 Details by Class &amp; Accounts'!AQ$18, 'E2 Allocators'!$B$15:$W$15, 0),FALSE)*$G51)</f>
        <v>0</v>
      </c>
      <c r="AR51" s="1411">
        <f>IF(ISERROR(VLOOKUP(VLOOKUP($A51, 'E4 TB Allocation Details'!$A$18:$L$205, MATCH("Customer ID", 'E4 TB Allocation Details'!$A$18:$L$18, 0),FALSE), 'E2 Allocators'!$B$15:$W$361, MATCH('O5 Details by Class &amp; Accounts'!AR$18, 'E2 Allocators'!$B$15:$W$15, 0),FALSE)*$G51), 0, VLOOKUP(VLOOKUP($A51, 'E4 TB Allocation Details'!$A$18:$L$205, MATCH("Customer ID", 'E4 TB Allocation Details'!$A$18:$L$18, 0),FALSE), 'E2 Allocators'!$B$15:$W$361, MATCH('O5 Details by Class &amp; Accounts'!AR$18, 'E2 Allocators'!$B$15:$W$15, 0),FALSE)*$G51)</f>
        <v>0</v>
      </c>
      <c r="AS51" s="1411">
        <f>IF(ISERROR(VLOOKUP(VLOOKUP($A51, 'E4 TB Allocation Details'!$A$18:$L$205, MATCH("Customer ID", 'E4 TB Allocation Details'!$A$18:$L$18, 0),FALSE), 'E2 Allocators'!$B$15:$W$361, MATCH('O5 Details by Class &amp; Accounts'!AS$18, 'E2 Allocators'!$B$15:$W$15, 0),FALSE)*$G51), 0, VLOOKUP(VLOOKUP($A51, 'E4 TB Allocation Details'!$A$18:$L$205, MATCH("Customer ID", 'E4 TB Allocation Details'!$A$18:$L$18, 0),FALSE), 'E2 Allocators'!$B$15:$W$361, MATCH('O5 Details by Class &amp; Accounts'!AS$18, 'E2 Allocators'!$B$15:$W$15, 0),FALSE)*$G51)</f>
        <v>0</v>
      </c>
      <c r="AT51" s="1411">
        <f>IF(ISERROR(VLOOKUP(VLOOKUP($A51, 'E4 TB Allocation Details'!$A$18:$L$205, MATCH("Customer ID", 'E4 TB Allocation Details'!$A$18:$L$18, 0),FALSE), 'E2 Allocators'!$B$15:$W$361, MATCH('O5 Details by Class &amp; Accounts'!AT$18, 'E2 Allocators'!$B$15:$W$15, 0),FALSE)*$G51), 0, VLOOKUP(VLOOKUP($A51, 'E4 TB Allocation Details'!$A$18:$L$205, MATCH("Customer ID", 'E4 TB Allocation Details'!$A$18:$L$18, 0),FALSE), 'E2 Allocators'!$B$15:$W$361, MATCH('O5 Details by Class &amp; Accounts'!AT$18, 'E2 Allocators'!$B$15:$W$15, 0),FALSE)*$G51)</f>
        <v>0</v>
      </c>
      <c r="AU51" s="1411">
        <f>IF(ISERROR(VLOOKUP(VLOOKUP($A51, 'E4 TB Allocation Details'!$A$18:$L$205, MATCH("Customer ID", 'E4 TB Allocation Details'!$A$18:$L$18, 0),FALSE), 'E2 Allocators'!$B$15:$W$361, MATCH('O5 Details by Class &amp; Accounts'!AU$18, 'E2 Allocators'!$B$15:$W$15, 0),FALSE)*$G51), 0, VLOOKUP(VLOOKUP($A51, 'E4 TB Allocation Details'!$A$18:$L$205, MATCH("Customer ID", 'E4 TB Allocation Details'!$A$18:$L$18, 0),FALSE), 'E2 Allocators'!$B$15:$W$361, MATCH('O5 Details by Class &amp; Accounts'!AU$18, 'E2 Allocators'!$B$15:$W$15, 0),FALSE)*$G51)</f>
        <v>0</v>
      </c>
      <c r="AV51" s="1411">
        <f>IF(ISERROR(VLOOKUP(VLOOKUP($A51, 'E4 TB Allocation Details'!$A$18:$L$205, MATCH("Customer ID", 'E4 TB Allocation Details'!$A$18:$L$18, 0),FALSE), 'E2 Allocators'!$B$15:$W$361, MATCH('O5 Details by Class &amp; Accounts'!AV$18, 'E2 Allocators'!$B$15:$W$15, 0),FALSE)*$G51), 0, VLOOKUP(VLOOKUP($A51, 'E4 TB Allocation Details'!$A$18:$L$205, MATCH("Customer ID", 'E4 TB Allocation Details'!$A$18:$L$18, 0),FALSE), 'E2 Allocators'!$B$15:$W$361, MATCH('O5 Details by Class &amp; Accounts'!AV$18, 'E2 Allocators'!$B$15:$W$15, 0),FALSE)*$G51)</f>
        <v>0</v>
      </c>
      <c r="AW51" s="1411">
        <f>IF(ISERROR(VLOOKUP(VLOOKUP($A51, 'E4 TB Allocation Details'!$A$18:$L$205, MATCH("Customer ID", 'E4 TB Allocation Details'!$A$18:$L$18, 0),FALSE), 'E2 Allocators'!$B$15:$W$361, MATCH('O5 Details by Class &amp; Accounts'!AW$18, 'E2 Allocators'!$B$15:$W$15, 0),FALSE)*$G51), 0, VLOOKUP(VLOOKUP($A51, 'E4 TB Allocation Details'!$A$18:$L$205, MATCH("Customer ID", 'E4 TB Allocation Details'!$A$18:$L$18, 0),FALSE), 'E2 Allocators'!$B$15:$W$361, MATCH('O5 Details by Class &amp; Accounts'!AW$18, 'E2 Allocators'!$B$15:$W$15, 0),FALSE)*$G51)</f>
        <v>0</v>
      </c>
      <c r="AX51" s="1411">
        <f t="shared" si="2"/>
        <v>1754374.9999999998</v>
      </c>
      <c r="AY51" s="1411">
        <f>IF(ISERROR(VLOOKUP(VLOOKUP($A51, 'E4 TB Allocation Details'!$A$18:$L$205, MATCH("Misc ID", 'E4 TB Allocation Details'!$A$18:$L$18, 0),FALSE), 'E2 Allocators'!$B$15:$W$361, MATCH('O5 Details by Class &amp; Accounts'!AY$18, 'E2 Allocators'!$B$15:$W$15, 0),FALSE)*$E51), 0, VLOOKUP(VLOOKUP($A51, 'E4 TB Allocation Details'!$A$18:$L$205, MATCH("Misc ID", 'E4 TB Allocation Details'!$A$18:$L$18, 0),FALSE), 'E2 Allocators'!$B$15:$W$361, MATCH('O5 Details by Class &amp; Accounts'!AY$18, 'E2 Allocators'!$B$15:$W$15, 0),FALSE)*$E51)</f>
        <v>0</v>
      </c>
      <c r="AZ51" s="1411">
        <f>IF(ISERROR(VLOOKUP(VLOOKUP($A51, 'E4 TB Allocation Details'!$A$18:$L$205, MATCH("Misc ID", 'E4 TB Allocation Details'!$A$18:$L$18, 0),FALSE), 'E2 Allocators'!$B$15:$W$361, MATCH('O5 Details by Class &amp; Accounts'!AZ$18, 'E2 Allocators'!$B$15:$W$15, 0),FALSE)*$E51), 0, VLOOKUP(VLOOKUP($A51, 'E4 TB Allocation Details'!$A$18:$L$205, MATCH("Misc ID", 'E4 TB Allocation Details'!$A$18:$L$18, 0),FALSE), 'E2 Allocators'!$B$15:$W$361, MATCH('O5 Details by Class &amp; Accounts'!AZ$18, 'E2 Allocators'!$B$15:$W$15, 0),FALSE)*$E51)</f>
        <v>0</v>
      </c>
      <c r="BA51" s="1411">
        <f>IF(ISERROR(VLOOKUP(VLOOKUP($A51, 'E4 TB Allocation Details'!$A$18:$L$205, MATCH("Misc ID", 'E4 TB Allocation Details'!$A$18:$L$18, 0),FALSE), 'E2 Allocators'!$B$15:$W$361, MATCH('O5 Details by Class &amp; Accounts'!BA$18, 'E2 Allocators'!$B$15:$W$15, 0),FALSE)*$E51), 0, VLOOKUP(VLOOKUP($A51, 'E4 TB Allocation Details'!$A$18:$L$205, MATCH("Misc ID", 'E4 TB Allocation Details'!$A$18:$L$18, 0),FALSE), 'E2 Allocators'!$B$15:$W$361, MATCH('O5 Details by Class &amp; Accounts'!BA$18, 'E2 Allocators'!$B$15:$W$15, 0),FALSE)*$E51)</f>
        <v>0</v>
      </c>
      <c r="BB51" s="1411">
        <f>IF(ISERROR(VLOOKUP(VLOOKUP($A51, 'E4 TB Allocation Details'!$A$18:$L$205, MATCH("Misc ID", 'E4 TB Allocation Details'!$A$18:$L$18, 0),FALSE), 'E2 Allocators'!$B$15:$W$361, MATCH('O5 Details by Class &amp; Accounts'!BB$18, 'E2 Allocators'!$B$15:$W$15, 0),FALSE)*$E51), 0, VLOOKUP(VLOOKUP($A51, 'E4 TB Allocation Details'!$A$18:$L$205, MATCH("Misc ID", 'E4 TB Allocation Details'!$A$18:$L$18, 0),FALSE), 'E2 Allocators'!$B$15:$W$361, MATCH('O5 Details by Class &amp; Accounts'!BB$18, 'E2 Allocators'!$B$15:$W$15, 0),FALSE)*$E51)</f>
        <v>0</v>
      </c>
      <c r="BC51" s="1411">
        <f>IF(ISERROR(VLOOKUP(VLOOKUP($A51, 'E4 TB Allocation Details'!$A$18:$L$205, MATCH("Misc ID", 'E4 TB Allocation Details'!$A$18:$L$18, 0),FALSE), 'E2 Allocators'!$B$15:$W$361, MATCH('O5 Details by Class &amp; Accounts'!BC$18, 'E2 Allocators'!$B$15:$W$15, 0),FALSE)*$E51), 0, VLOOKUP(VLOOKUP($A51, 'E4 TB Allocation Details'!$A$18:$L$205, MATCH("Misc ID", 'E4 TB Allocation Details'!$A$18:$L$18, 0),FALSE), 'E2 Allocators'!$B$15:$W$361, MATCH('O5 Details by Class &amp; Accounts'!BC$18, 'E2 Allocators'!$B$15:$W$15, 0),FALSE)*$E51)</f>
        <v>0</v>
      </c>
      <c r="BD51" s="1411">
        <f>IF(ISERROR(VLOOKUP(VLOOKUP($A51, 'E4 TB Allocation Details'!$A$18:$L$205, MATCH("Misc ID", 'E4 TB Allocation Details'!$A$18:$L$18, 0),FALSE), 'E2 Allocators'!$B$15:$W$361, MATCH('O5 Details by Class &amp; Accounts'!BD$18, 'E2 Allocators'!$B$15:$W$15, 0),FALSE)*$E51), 0, VLOOKUP(VLOOKUP($A51, 'E4 TB Allocation Details'!$A$18:$L$205, MATCH("Misc ID", 'E4 TB Allocation Details'!$A$18:$L$18, 0),FALSE), 'E2 Allocators'!$B$15:$W$361, MATCH('O5 Details by Class &amp; Accounts'!BD$18, 'E2 Allocators'!$B$15:$W$15, 0),FALSE)*$E51)</f>
        <v>0</v>
      </c>
      <c r="BE51" s="1411">
        <f>IF(ISERROR(VLOOKUP(VLOOKUP($A51, 'E4 TB Allocation Details'!$A$18:$L$205, MATCH("Misc ID", 'E4 TB Allocation Details'!$A$18:$L$18, 0),FALSE), 'E2 Allocators'!$B$15:$W$361, MATCH('O5 Details by Class &amp; Accounts'!BE$18, 'E2 Allocators'!$B$15:$W$15, 0),FALSE)*$E51), 0, VLOOKUP(VLOOKUP($A51, 'E4 TB Allocation Details'!$A$18:$L$205, MATCH("Misc ID", 'E4 TB Allocation Details'!$A$18:$L$18, 0),FALSE), 'E2 Allocators'!$B$15:$W$361, MATCH('O5 Details by Class &amp; Accounts'!BE$18, 'E2 Allocators'!$B$15:$W$15, 0),FALSE)*$E51)</f>
        <v>0</v>
      </c>
      <c r="BF51" s="1411">
        <f>IF(ISERROR(VLOOKUP(VLOOKUP($A51, 'E4 TB Allocation Details'!$A$18:$L$205, MATCH("Misc ID", 'E4 TB Allocation Details'!$A$18:$L$18, 0),FALSE), 'E2 Allocators'!$B$15:$W$361, MATCH('O5 Details by Class &amp; Accounts'!BF$18, 'E2 Allocators'!$B$15:$W$15, 0),FALSE)*$E51), 0, VLOOKUP(VLOOKUP($A51, 'E4 TB Allocation Details'!$A$18:$L$205, MATCH("Misc ID", 'E4 TB Allocation Details'!$A$18:$L$18, 0),FALSE), 'E2 Allocators'!$B$15:$W$361, MATCH('O5 Details by Class &amp; Accounts'!BF$18, 'E2 Allocators'!$B$15:$W$15, 0),FALSE)*$E51)</f>
        <v>0</v>
      </c>
      <c r="BG51" s="1411">
        <f>IF(ISERROR(VLOOKUP(VLOOKUP($A51, 'E4 TB Allocation Details'!$A$18:$L$205, MATCH("Misc ID", 'E4 TB Allocation Details'!$A$18:$L$18, 0),FALSE), 'E2 Allocators'!$B$15:$W$361, MATCH('O5 Details by Class &amp; Accounts'!BG$18, 'E2 Allocators'!$B$15:$W$15, 0),FALSE)*$E51), 0, VLOOKUP(VLOOKUP($A51, 'E4 TB Allocation Details'!$A$18:$L$205, MATCH("Misc ID", 'E4 TB Allocation Details'!$A$18:$L$18, 0),FALSE), 'E2 Allocators'!$B$15:$W$361, MATCH('O5 Details by Class &amp; Accounts'!BG$18, 'E2 Allocators'!$B$15:$W$15, 0),FALSE)*$E51)</f>
        <v>0</v>
      </c>
      <c r="BH51" s="1411">
        <f>IF(ISERROR(VLOOKUP(VLOOKUP($A51, 'E4 TB Allocation Details'!$A$18:$L$205, MATCH("Misc ID", 'E4 TB Allocation Details'!$A$18:$L$18, 0),FALSE), 'E2 Allocators'!$B$15:$W$361, MATCH('O5 Details by Class &amp; Accounts'!BH$18, 'E2 Allocators'!$B$15:$W$15, 0),FALSE)*$E51), 0, VLOOKUP(VLOOKUP($A51, 'E4 TB Allocation Details'!$A$18:$L$205, MATCH("Misc ID", 'E4 TB Allocation Details'!$A$18:$L$18, 0),FALSE), 'E2 Allocators'!$B$15:$W$361, MATCH('O5 Details by Class &amp; Accounts'!BH$18, 'E2 Allocators'!$B$15:$W$15, 0),FALSE)*$E51)</f>
        <v>0</v>
      </c>
      <c r="BI51" s="1411">
        <f>IF(ISERROR(VLOOKUP(VLOOKUP($A51, 'E4 TB Allocation Details'!$A$18:$L$205, MATCH("Misc ID", 'E4 TB Allocation Details'!$A$18:$L$18, 0),FALSE), 'E2 Allocators'!$B$15:$W$361, MATCH('O5 Details by Class &amp; Accounts'!BI$18, 'E2 Allocators'!$B$15:$W$15, 0),FALSE)*$E51), 0, VLOOKUP(VLOOKUP($A51, 'E4 TB Allocation Details'!$A$18:$L$205, MATCH("Misc ID", 'E4 TB Allocation Details'!$A$18:$L$18, 0),FALSE), 'E2 Allocators'!$B$15:$W$361, MATCH('O5 Details by Class &amp; Accounts'!BI$18, 'E2 Allocators'!$B$15:$W$15, 0),FALSE)*$E51)</f>
        <v>0</v>
      </c>
      <c r="BJ51" s="1411">
        <f>IF(ISERROR(VLOOKUP(VLOOKUP($A51, 'E4 TB Allocation Details'!$A$18:$L$205, MATCH("Misc ID", 'E4 TB Allocation Details'!$A$18:$L$18, 0),FALSE), 'E2 Allocators'!$B$15:$W$361, MATCH('O5 Details by Class &amp; Accounts'!BJ$18, 'E2 Allocators'!$B$15:$W$15, 0),FALSE)*$E51), 0, VLOOKUP(VLOOKUP($A51, 'E4 TB Allocation Details'!$A$18:$L$205, MATCH("Misc ID", 'E4 TB Allocation Details'!$A$18:$L$18, 0),FALSE), 'E2 Allocators'!$B$15:$W$361, MATCH('O5 Details by Class &amp; Accounts'!BJ$18, 'E2 Allocators'!$B$15:$W$15, 0),FALSE)*$E51)</f>
        <v>0</v>
      </c>
      <c r="BK51" s="1411">
        <f>IF(ISERROR(VLOOKUP(VLOOKUP($A51, 'E4 TB Allocation Details'!$A$18:$L$205, MATCH("Misc ID", 'E4 TB Allocation Details'!$A$18:$L$18, 0),FALSE), 'E2 Allocators'!$B$15:$W$361, MATCH('O5 Details by Class &amp; Accounts'!BK$18, 'E2 Allocators'!$B$15:$W$15, 0),FALSE)*$E51), 0, VLOOKUP(VLOOKUP($A51, 'E4 TB Allocation Details'!$A$18:$L$205, MATCH("Misc ID", 'E4 TB Allocation Details'!$A$18:$L$18, 0),FALSE), 'E2 Allocators'!$B$15:$W$361, MATCH('O5 Details by Class &amp; Accounts'!BK$18, 'E2 Allocators'!$B$15:$W$15, 0),FALSE)*$E51)</f>
        <v>0</v>
      </c>
      <c r="BL51" s="1411">
        <f>IF(ISERROR(VLOOKUP(VLOOKUP($A51, 'E4 TB Allocation Details'!$A$18:$L$205, MATCH("Misc ID", 'E4 TB Allocation Details'!$A$18:$L$18, 0),FALSE), 'E2 Allocators'!$B$15:$W$361, MATCH('O5 Details by Class &amp; Accounts'!BL$18, 'E2 Allocators'!$B$15:$W$15, 0),FALSE)*$E51), 0, VLOOKUP(VLOOKUP($A51, 'E4 TB Allocation Details'!$A$18:$L$205, MATCH("Misc ID", 'E4 TB Allocation Details'!$A$18:$L$18, 0),FALSE), 'E2 Allocators'!$B$15:$W$361, MATCH('O5 Details by Class &amp; Accounts'!BL$18, 'E2 Allocators'!$B$15:$W$15, 0),FALSE)*$E51)</f>
        <v>0</v>
      </c>
      <c r="BM51" s="1411">
        <f>IF(ISERROR(VLOOKUP(VLOOKUP($A51, 'E4 TB Allocation Details'!$A$18:$L$205, MATCH("Misc ID", 'E4 TB Allocation Details'!$A$18:$L$18, 0),FALSE), 'E2 Allocators'!$B$15:$W$361, MATCH('O5 Details by Class &amp; Accounts'!BM$18, 'E2 Allocators'!$B$15:$W$15, 0),FALSE)*$E51), 0, VLOOKUP(VLOOKUP($A51, 'E4 TB Allocation Details'!$A$18:$L$205, MATCH("Misc ID", 'E4 TB Allocation Details'!$A$18:$L$18, 0),FALSE), 'E2 Allocators'!$B$15:$W$361, MATCH('O5 Details by Class &amp; Accounts'!BM$18, 'E2 Allocators'!$B$15:$W$15, 0),FALSE)*$E51)</f>
        <v>0</v>
      </c>
      <c r="BN51" s="1411">
        <f>IF(ISERROR(VLOOKUP(VLOOKUP($A51, 'E4 TB Allocation Details'!$A$18:$L$205, MATCH("Misc ID", 'E4 TB Allocation Details'!$A$18:$L$18, 0),FALSE), 'E2 Allocators'!$B$15:$W$361, MATCH('O5 Details by Class &amp; Accounts'!BN$18, 'E2 Allocators'!$B$15:$W$15, 0),FALSE)*$E51), 0, VLOOKUP(VLOOKUP($A51, 'E4 TB Allocation Details'!$A$18:$L$205, MATCH("Misc ID", 'E4 TB Allocation Details'!$A$18:$L$18, 0),FALSE), 'E2 Allocators'!$B$15:$W$361, MATCH('O5 Details by Class &amp; Accounts'!BN$18, 'E2 Allocators'!$B$15:$W$15, 0),FALSE)*$E51)</f>
        <v>0</v>
      </c>
      <c r="BO51" s="1411">
        <f>IF(ISERROR(VLOOKUP(VLOOKUP($A51, 'E4 TB Allocation Details'!$A$18:$L$205, MATCH("Misc ID", 'E4 TB Allocation Details'!$A$18:$L$18, 0),FALSE), 'E2 Allocators'!$B$15:$W$361, MATCH('O5 Details by Class &amp; Accounts'!BO$18, 'E2 Allocators'!$B$15:$W$15, 0),FALSE)*$E51), 0, VLOOKUP(VLOOKUP($A51, 'E4 TB Allocation Details'!$A$18:$L$205, MATCH("Misc ID", 'E4 TB Allocation Details'!$A$18:$L$18, 0),FALSE), 'E2 Allocators'!$B$15:$W$361, MATCH('O5 Details by Class &amp; Accounts'!BO$18, 'E2 Allocators'!$B$15:$W$15, 0),FALSE)*$E51)</f>
        <v>0</v>
      </c>
      <c r="BP51" s="1411">
        <f>IF(ISERROR(VLOOKUP(VLOOKUP($A51, 'E4 TB Allocation Details'!$A$18:$L$205, MATCH("Misc ID", 'E4 TB Allocation Details'!$A$18:$L$18, 0),FALSE), 'E2 Allocators'!$B$15:$W$361, MATCH('O5 Details by Class &amp; Accounts'!BP$18, 'E2 Allocators'!$B$15:$W$15, 0),FALSE)*$E51), 0, VLOOKUP(VLOOKUP($A51, 'E4 TB Allocation Details'!$A$18:$L$205, MATCH("Misc ID", 'E4 TB Allocation Details'!$A$18:$L$18, 0),FALSE), 'E2 Allocators'!$B$15:$W$361, MATCH('O5 Details by Class &amp; Accounts'!BP$18, 'E2 Allocators'!$B$15:$W$15, 0),FALSE)*$E51)</f>
        <v>0</v>
      </c>
      <c r="BQ51" s="1411">
        <f>IF(ISERROR(VLOOKUP(VLOOKUP($A51, 'E4 TB Allocation Details'!$A$18:$L$205, MATCH("Misc ID", 'E4 TB Allocation Details'!$A$18:$L$18, 0),FALSE), 'E2 Allocators'!$B$15:$W$361, MATCH('O5 Details by Class &amp; Accounts'!BQ$18, 'E2 Allocators'!$B$15:$W$15, 0),FALSE)*$E51), 0, VLOOKUP(VLOOKUP($A51, 'E4 TB Allocation Details'!$A$18:$L$205, MATCH("Misc ID", 'E4 TB Allocation Details'!$A$18:$L$18, 0),FALSE), 'E2 Allocators'!$B$15:$W$361, MATCH('O5 Details by Class &amp; Accounts'!BQ$18, 'E2 Allocators'!$B$15:$W$15, 0),FALSE)*$E51)</f>
        <v>0</v>
      </c>
      <c r="BR51" s="1411">
        <f>IF(ISERROR(VLOOKUP(VLOOKUP($A51, 'E4 TB Allocation Details'!$A$18:$L$205, MATCH("Misc ID", 'E4 TB Allocation Details'!$A$18:$L$18, 0),FALSE), 'E2 Allocators'!$B$15:$W$361, MATCH('O5 Details by Class &amp; Accounts'!BR$18, 'E2 Allocators'!$B$15:$W$15, 0),FALSE)*$E51), 0, VLOOKUP(VLOOKUP($A51, 'E4 TB Allocation Details'!$A$18:$L$205, MATCH("Misc ID", 'E4 TB Allocation Details'!$A$18:$L$18, 0),FALSE), 'E2 Allocators'!$B$15:$W$361, MATCH('O5 Details by Class &amp; Accounts'!BR$18, 'E2 Allocators'!$B$15:$W$15, 0),FALSE)*$E51)</f>
        <v>0</v>
      </c>
      <c r="BS51" s="1411">
        <f t="shared" si="3"/>
        <v>0</v>
      </c>
      <c r="BT51" s="1411">
        <f>IF(ISERROR(VLOOKUP(VLOOKUP($A51, 'E4 TB Allocation Details'!$A$18:$L$205, MATCH("A &amp; G ID", 'E4 TB Allocation Details'!$A$18:$L$18, 0),FALSE), 'E2 Allocators'!$B$15:$W$361, MATCH('O5 Details by Class &amp; Accounts'!BT$18, 'E2 Allocators'!$B$15:$W$15, 0),FALSE)*$E51), 0, VLOOKUP(VLOOKUP($A51, 'E4 TB Allocation Details'!$A$18:$L$205, MATCH("A &amp; G ID", 'E4 TB Allocation Details'!$A$18:$L$18, 0),FALSE), 'E2 Allocators'!$B$15:$W$361, MATCH('O5 Details by Class &amp; Accounts'!BT$18, 'E2 Allocators'!$B$15:$W$15, 0),FALSE)*$E51)</f>
        <v>0</v>
      </c>
      <c r="BU51" s="1411">
        <f>IF(ISERROR(VLOOKUP(VLOOKUP($A51, 'E4 TB Allocation Details'!$A$18:$L$205, MATCH("A &amp; G ID", 'E4 TB Allocation Details'!$A$18:$L$18, 0),FALSE), 'E2 Allocators'!$B$15:$W$361, MATCH('O5 Details by Class &amp; Accounts'!BU$18, 'E2 Allocators'!$B$15:$W$15, 0),FALSE)*$E51), 0, VLOOKUP(VLOOKUP($A51, 'E4 TB Allocation Details'!$A$18:$L$205, MATCH("A &amp; G ID", 'E4 TB Allocation Details'!$A$18:$L$18, 0),FALSE), 'E2 Allocators'!$B$15:$W$361, MATCH('O5 Details by Class &amp; Accounts'!BU$18, 'E2 Allocators'!$B$15:$W$15, 0),FALSE)*$E51)</f>
        <v>0</v>
      </c>
      <c r="BV51" s="1411">
        <f>IF(ISERROR(VLOOKUP(VLOOKUP($A51, 'E4 TB Allocation Details'!$A$18:$L$205, MATCH("A &amp; G ID", 'E4 TB Allocation Details'!$A$18:$L$18, 0),FALSE), 'E2 Allocators'!$B$15:$W$361, MATCH('O5 Details by Class &amp; Accounts'!BV$18, 'E2 Allocators'!$B$15:$W$15, 0),FALSE)*$E51), 0, VLOOKUP(VLOOKUP($A51, 'E4 TB Allocation Details'!$A$18:$L$205, MATCH("A &amp; G ID", 'E4 TB Allocation Details'!$A$18:$L$18, 0),FALSE), 'E2 Allocators'!$B$15:$W$361, MATCH('O5 Details by Class &amp; Accounts'!BV$18, 'E2 Allocators'!$B$15:$W$15, 0),FALSE)*$E51)</f>
        <v>0</v>
      </c>
      <c r="BW51" s="1411">
        <f>IF(ISERROR(VLOOKUP(VLOOKUP($A51, 'E4 TB Allocation Details'!$A$18:$L$205, MATCH("A &amp; G ID", 'E4 TB Allocation Details'!$A$18:$L$18, 0),FALSE), 'E2 Allocators'!$B$15:$W$361, MATCH('O5 Details by Class &amp; Accounts'!BW$18, 'E2 Allocators'!$B$15:$W$15, 0),FALSE)*$E51), 0, VLOOKUP(VLOOKUP($A51, 'E4 TB Allocation Details'!$A$18:$L$205, MATCH("A &amp; G ID", 'E4 TB Allocation Details'!$A$18:$L$18, 0),FALSE), 'E2 Allocators'!$B$15:$W$361, MATCH('O5 Details by Class &amp; Accounts'!BW$18, 'E2 Allocators'!$B$15:$W$15, 0),FALSE)*$E51)</f>
        <v>0</v>
      </c>
      <c r="BX51" s="1411">
        <f>IF(ISERROR(VLOOKUP(VLOOKUP($A51, 'E4 TB Allocation Details'!$A$18:$L$205, MATCH("A &amp; G ID", 'E4 TB Allocation Details'!$A$18:$L$18, 0),FALSE), 'E2 Allocators'!$B$15:$W$361, MATCH('O5 Details by Class &amp; Accounts'!BX$18, 'E2 Allocators'!$B$15:$W$15, 0),FALSE)*$E51), 0, VLOOKUP(VLOOKUP($A51, 'E4 TB Allocation Details'!$A$18:$L$205, MATCH("A &amp; G ID", 'E4 TB Allocation Details'!$A$18:$L$18, 0),FALSE), 'E2 Allocators'!$B$15:$W$361, MATCH('O5 Details by Class &amp; Accounts'!BX$18, 'E2 Allocators'!$B$15:$W$15, 0),FALSE)*$E51)</f>
        <v>0</v>
      </c>
      <c r="BY51" s="1411">
        <f>IF(ISERROR(VLOOKUP(VLOOKUP($A51, 'E4 TB Allocation Details'!$A$18:$L$205, MATCH("A &amp; G ID", 'E4 TB Allocation Details'!$A$18:$L$18, 0),FALSE), 'E2 Allocators'!$B$15:$W$361, MATCH('O5 Details by Class &amp; Accounts'!BY$18, 'E2 Allocators'!$B$15:$W$15, 0),FALSE)*$E51), 0, VLOOKUP(VLOOKUP($A51, 'E4 TB Allocation Details'!$A$18:$L$205, MATCH("A &amp; G ID", 'E4 TB Allocation Details'!$A$18:$L$18, 0),FALSE), 'E2 Allocators'!$B$15:$W$361, MATCH('O5 Details by Class &amp; Accounts'!BY$18, 'E2 Allocators'!$B$15:$W$15, 0),FALSE)*$E51)</f>
        <v>0</v>
      </c>
      <c r="BZ51" s="1411">
        <f>IF(ISERROR(VLOOKUP(VLOOKUP($A51, 'E4 TB Allocation Details'!$A$18:$L$205, MATCH("A &amp; G ID", 'E4 TB Allocation Details'!$A$18:$L$18, 0),FALSE), 'E2 Allocators'!$B$15:$W$361, MATCH('O5 Details by Class &amp; Accounts'!BZ$18, 'E2 Allocators'!$B$15:$W$15, 0),FALSE)*$E51), 0, VLOOKUP(VLOOKUP($A51, 'E4 TB Allocation Details'!$A$18:$L$205, MATCH("A &amp; G ID", 'E4 TB Allocation Details'!$A$18:$L$18, 0),FALSE), 'E2 Allocators'!$B$15:$W$361, MATCH('O5 Details by Class &amp; Accounts'!BZ$18, 'E2 Allocators'!$B$15:$W$15, 0),FALSE)*$E51)</f>
        <v>0</v>
      </c>
      <c r="CA51" s="1411">
        <f>IF(ISERROR(VLOOKUP(VLOOKUP($A51, 'E4 TB Allocation Details'!$A$18:$L$205, MATCH("A &amp; G ID", 'E4 TB Allocation Details'!$A$18:$L$18, 0),FALSE), 'E2 Allocators'!$B$15:$W$361, MATCH('O5 Details by Class &amp; Accounts'!CA$18, 'E2 Allocators'!$B$15:$W$15, 0),FALSE)*$E51), 0, VLOOKUP(VLOOKUP($A51, 'E4 TB Allocation Details'!$A$18:$L$205, MATCH("A &amp; G ID", 'E4 TB Allocation Details'!$A$18:$L$18, 0),FALSE), 'E2 Allocators'!$B$15:$W$361, MATCH('O5 Details by Class &amp; Accounts'!CA$18, 'E2 Allocators'!$B$15:$W$15, 0),FALSE)*$E51)</f>
        <v>0</v>
      </c>
      <c r="CB51" s="1411">
        <f>IF(ISERROR(VLOOKUP(VLOOKUP($A51, 'E4 TB Allocation Details'!$A$18:$L$205, MATCH("A &amp; G ID", 'E4 TB Allocation Details'!$A$18:$L$18, 0),FALSE), 'E2 Allocators'!$B$15:$W$361, MATCH('O5 Details by Class &amp; Accounts'!CB$18, 'E2 Allocators'!$B$15:$W$15, 0),FALSE)*$E51), 0, VLOOKUP(VLOOKUP($A51, 'E4 TB Allocation Details'!$A$18:$L$205, MATCH("A &amp; G ID", 'E4 TB Allocation Details'!$A$18:$L$18, 0),FALSE), 'E2 Allocators'!$B$15:$W$361, MATCH('O5 Details by Class &amp; Accounts'!CB$18, 'E2 Allocators'!$B$15:$W$15, 0),FALSE)*$E51)</f>
        <v>0</v>
      </c>
      <c r="CC51" s="1411">
        <f>IF(ISERROR(VLOOKUP(VLOOKUP($A51, 'E4 TB Allocation Details'!$A$18:$L$205, MATCH("A &amp; G ID", 'E4 TB Allocation Details'!$A$18:$L$18, 0),FALSE), 'E2 Allocators'!$B$15:$W$361, MATCH('O5 Details by Class &amp; Accounts'!CC$18, 'E2 Allocators'!$B$15:$W$15, 0),FALSE)*$E51), 0, VLOOKUP(VLOOKUP($A51, 'E4 TB Allocation Details'!$A$18:$L$205, MATCH("A &amp; G ID", 'E4 TB Allocation Details'!$A$18:$L$18, 0),FALSE), 'E2 Allocators'!$B$15:$W$361, MATCH('O5 Details by Class &amp; Accounts'!CC$18, 'E2 Allocators'!$B$15:$W$15, 0),FALSE)*$E51)</f>
        <v>0</v>
      </c>
      <c r="CD51" s="1411">
        <f>IF(ISERROR(VLOOKUP(VLOOKUP($A51, 'E4 TB Allocation Details'!$A$18:$L$205, MATCH("A &amp; G ID", 'E4 TB Allocation Details'!$A$18:$L$18, 0),FALSE), 'E2 Allocators'!$B$15:$W$361, MATCH('O5 Details by Class &amp; Accounts'!CD$18, 'E2 Allocators'!$B$15:$W$15, 0),FALSE)*$E51), 0, VLOOKUP(VLOOKUP($A51, 'E4 TB Allocation Details'!$A$18:$L$205, MATCH("A &amp; G ID", 'E4 TB Allocation Details'!$A$18:$L$18, 0),FALSE), 'E2 Allocators'!$B$15:$W$361, MATCH('O5 Details by Class &amp; Accounts'!CD$18, 'E2 Allocators'!$B$15:$W$15, 0),FALSE)*$E51)</f>
        <v>0</v>
      </c>
      <c r="CE51" s="1411">
        <f>IF(ISERROR(VLOOKUP(VLOOKUP($A51, 'E4 TB Allocation Details'!$A$18:$L$205, MATCH("A &amp; G ID", 'E4 TB Allocation Details'!$A$18:$L$18, 0),FALSE), 'E2 Allocators'!$B$15:$W$361, MATCH('O5 Details by Class &amp; Accounts'!CE$18, 'E2 Allocators'!$B$15:$W$15, 0),FALSE)*$E51), 0, VLOOKUP(VLOOKUP($A51, 'E4 TB Allocation Details'!$A$18:$L$205, MATCH("A &amp; G ID", 'E4 TB Allocation Details'!$A$18:$L$18, 0),FALSE), 'E2 Allocators'!$B$15:$W$361, MATCH('O5 Details by Class &amp; Accounts'!CE$18, 'E2 Allocators'!$B$15:$W$15, 0),FALSE)*$E51)</f>
        <v>0</v>
      </c>
      <c r="CF51" s="1411">
        <f>IF(ISERROR(VLOOKUP(VLOOKUP($A51, 'E4 TB Allocation Details'!$A$18:$L$205, MATCH("A &amp; G ID", 'E4 TB Allocation Details'!$A$18:$L$18, 0),FALSE), 'E2 Allocators'!$B$15:$W$361, MATCH('O5 Details by Class &amp; Accounts'!CF$18, 'E2 Allocators'!$B$15:$W$15, 0),FALSE)*$E51), 0, VLOOKUP(VLOOKUP($A51, 'E4 TB Allocation Details'!$A$18:$L$205, MATCH("A &amp; G ID", 'E4 TB Allocation Details'!$A$18:$L$18, 0),FALSE), 'E2 Allocators'!$B$15:$W$361, MATCH('O5 Details by Class &amp; Accounts'!CF$18, 'E2 Allocators'!$B$15:$W$15, 0),FALSE)*$E51)</f>
        <v>0</v>
      </c>
      <c r="CG51" s="1411">
        <f>IF(ISERROR(VLOOKUP(VLOOKUP($A51, 'E4 TB Allocation Details'!$A$18:$L$205, MATCH("A &amp; G ID", 'E4 TB Allocation Details'!$A$18:$L$18, 0),FALSE), 'E2 Allocators'!$B$15:$W$361, MATCH('O5 Details by Class &amp; Accounts'!CG$18, 'E2 Allocators'!$B$15:$W$15, 0),FALSE)*$E51), 0, VLOOKUP(VLOOKUP($A51, 'E4 TB Allocation Details'!$A$18:$L$205, MATCH("A &amp; G ID", 'E4 TB Allocation Details'!$A$18:$L$18, 0),FALSE), 'E2 Allocators'!$B$15:$W$361, MATCH('O5 Details by Class &amp; Accounts'!CG$18, 'E2 Allocators'!$B$15:$W$15, 0),FALSE)*$E51)</f>
        <v>0</v>
      </c>
      <c r="CH51" s="1411">
        <f>IF(ISERROR(VLOOKUP(VLOOKUP($A51, 'E4 TB Allocation Details'!$A$18:$L$205, MATCH("A &amp; G ID", 'E4 TB Allocation Details'!$A$18:$L$18, 0),FALSE), 'E2 Allocators'!$B$15:$W$361, MATCH('O5 Details by Class &amp; Accounts'!CH$18, 'E2 Allocators'!$B$15:$W$15, 0),FALSE)*$E51), 0, VLOOKUP(VLOOKUP($A51, 'E4 TB Allocation Details'!$A$18:$L$205, MATCH("A &amp; G ID", 'E4 TB Allocation Details'!$A$18:$L$18, 0),FALSE), 'E2 Allocators'!$B$15:$W$361, MATCH('O5 Details by Class &amp; Accounts'!CH$18, 'E2 Allocators'!$B$15:$W$15, 0),FALSE)*$E51)</f>
        <v>0</v>
      </c>
      <c r="CI51" s="1411">
        <f>IF(ISERROR(VLOOKUP(VLOOKUP($A51, 'E4 TB Allocation Details'!$A$18:$L$205, MATCH("A &amp; G ID", 'E4 TB Allocation Details'!$A$18:$L$18, 0),FALSE), 'E2 Allocators'!$B$15:$W$361, MATCH('O5 Details by Class &amp; Accounts'!CI$18, 'E2 Allocators'!$B$15:$W$15, 0),FALSE)*$E51), 0, VLOOKUP(VLOOKUP($A51, 'E4 TB Allocation Details'!$A$18:$L$205, MATCH("A &amp; G ID", 'E4 TB Allocation Details'!$A$18:$L$18, 0),FALSE), 'E2 Allocators'!$B$15:$W$361, MATCH('O5 Details by Class &amp; Accounts'!CI$18, 'E2 Allocators'!$B$15:$W$15, 0),FALSE)*$E51)</f>
        <v>0</v>
      </c>
      <c r="CJ51" s="1411">
        <f>IF(ISERROR(VLOOKUP(VLOOKUP($A51, 'E4 TB Allocation Details'!$A$18:$L$205, MATCH("A &amp; G ID", 'E4 TB Allocation Details'!$A$18:$L$18, 0),FALSE), 'E2 Allocators'!$B$15:$W$361, MATCH('O5 Details by Class &amp; Accounts'!CJ$18, 'E2 Allocators'!$B$15:$W$15, 0),FALSE)*$E51), 0, VLOOKUP(VLOOKUP($A51, 'E4 TB Allocation Details'!$A$18:$L$205, MATCH("A &amp; G ID", 'E4 TB Allocation Details'!$A$18:$L$18, 0),FALSE), 'E2 Allocators'!$B$15:$W$361, MATCH('O5 Details by Class &amp; Accounts'!CJ$18, 'E2 Allocators'!$B$15:$W$15, 0),FALSE)*$E51)</f>
        <v>0</v>
      </c>
      <c r="CK51" s="1411">
        <f>IF(ISERROR(VLOOKUP(VLOOKUP($A51, 'E4 TB Allocation Details'!$A$18:$L$205, MATCH("A &amp; G ID", 'E4 TB Allocation Details'!$A$18:$L$18, 0),FALSE), 'E2 Allocators'!$B$15:$W$361, MATCH('O5 Details by Class &amp; Accounts'!CK$18, 'E2 Allocators'!$B$15:$W$15, 0),FALSE)*$E51), 0, VLOOKUP(VLOOKUP($A51, 'E4 TB Allocation Details'!$A$18:$L$205, MATCH("A &amp; G ID", 'E4 TB Allocation Details'!$A$18:$L$18, 0),FALSE), 'E2 Allocators'!$B$15:$W$361, MATCH('O5 Details by Class &amp; Accounts'!CK$18, 'E2 Allocators'!$B$15:$W$15, 0),FALSE)*$E51)</f>
        <v>0</v>
      </c>
      <c r="CL51" s="1411">
        <f>IF(ISERROR(VLOOKUP(VLOOKUP($A51, 'E4 TB Allocation Details'!$A$18:$L$205, MATCH("A &amp; G ID", 'E4 TB Allocation Details'!$A$18:$L$18, 0),FALSE), 'E2 Allocators'!$B$15:$W$361, MATCH('O5 Details by Class &amp; Accounts'!CL$18, 'E2 Allocators'!$B$15:$W$15, 0),FALSE)*$E51), 0, VLOOKUP(VLOOKUP($A51, 'E4 TB Allocation Details'!$A$18:$L$205, MATCH("A &amp; G ID", 'E4 TB Allocation Details'!$A$18:$L$18, 0),FALSE), 'E2 Allocators'!$B$15:$W$361, MATCH('O5 Details by Class &amp; Accounts'!CL$18, 'E2 Allocators'!$B$15:$W$15, 0),FALSE)*$E51)</f>
        <v>0</v>
      </c>
      <c r="CM51" s="1411">
        <f>IF(ISERROR(VLOOKUP(VLOOKUP($A51, 'E4 TB Allocation Details'!$A$18:$L$205, MATCH("A &amp; G ID", 'E4 TB Allocation Details'!$A$18:$L$18, 0),FALSE), 'E2 Allocators'!$B$15:$W$361, MATCH('O5 Details by Class &amp; Accounts'!CM$18, 'E2 Allocators'!$B$15:$W$15, 0),FALSE)*$E51), 0, VLOOKUP(VLOOKUP($A51, 'E4 TB Allocation Details'!$A$18:$L$205, MATCH("A &amp; G ID", 'E4 TB Allocation Details'!$A$18:$L$18, 0),FALSE), 'E2 Allocators'!$B$15:$W$361, MATCH('O5 Details by Class &amp; Accounts'!CM$18, 'E2 Allocators'!$B$15:$W$15, 0),FALSE)*$E51)</f>
        <v>0</v>
      </c>
      <c r="CN51" s="1411">
        <f t="shared" si="5"/>
        <v>0</v>
      </c>
      <c r="CO51" s="1791">
        <f t="shared" si="4"/>
        <v>-2.3283064365386963E-10</v>
      </c>
      <c r="CQ51" s="2086" t="s">
        <v>1139</v>
      </c>
    </row>
    <row r="52" spans="1:95" s="80" customFormat="1" ht="12.75">
      <c r="A52" s="1174" t="s">
        <v>1275</v>
      </c>
      <c r="B52" s="1175" t="s">
        <v>1065</v>
      </c>
      <c r="C52" s="1788">
        <f>IF(ISERROR(VLOOKUP($A52,'I3 TB Data'!$A$23:$H$458,MATCH('O5 Details by Class &amp; Accounts'!$C$18, 'I3 TB Data'!$A$23:$H$23,0),0)), 0, VLOOKUP($A52,'I3 TB Data'!$A$23:$H$458,MATCH('O5 Details by Class &amp; Accounts'!$C$18,'I3 TB Data'!$A$23:$H$23,0),0))</f>
        <v>0</v>
      </c>
      <c r="D52" s="1789">
        <f>'I4 BO ASSETS'!E49</f>
        <v>0</v>
      </c>
      <c r="E52" s="1788">
        <f t="shared" si="6"/>
        <v>0</v>
      </c>
      <c r="F52" s="1790">
        <f>IF(ISERROR(VLOOKUP($A52, 'E1 Categorization'!A33:E122, MATCH("Customer Component", 'E1 Categorization'!$A$33:$E$33,0), 0)), 0, IF(VLOOKUP($A52, 'E1 Categorization'!A33:E122, MATCH("Customer Component", 'E1 Categorization'!$A$33:$E$33,0), 0)=0, 'O5 Details by Class &amp; Accounts'!$E52, IF(AND(VLOOKUP($A52, 'E1 Categorization'!A33:E122, MATCH("Customer Component", 'E1 Categorization'!$A$33:$E$33,0), 0) &gt;0, VLOOKUP($A52, 'E1 Categorization'!A33:E122, MATCH("Customer Component", 'E1 Categorization'!$A$33:$E$33,0), 0)&lt;1), 'O5 Details by Class &amp; Accounts'!$E52*(1-VLOOKUP($A52, 'E1 Categorization'!A33:E122, MATCH("Customer Component", 'E1 Categorization'!$A$33:$E$33,0), 0)), 0)))</f>
        <v>0</v>
      </c>
      <c r="G52" s="1790">
        <f>IF(ISERROR(VLOOKUP($A52, 'E1 Categorization'!A33:E122, MATCH("Customer Component", 'E1 Categorization'!$A$33:$E$33,0), 0)),0, IF(VLOOKUP($A52, 'E1 Categorization'!A33:E122, MATCH("Customer Component", 'E1 Categorization'!$A$33:$E$33,0), 0)=0, 0, IF(AND(VLOOKUP($A52, 'E1 Categorization'!A33:E122, MATCH("Customer Component", 'E1 Categorization'!$A$33:$E$33,0), 0) &gt;0, VLOOKUP($A52, 'E1 Categorization'!A33:E122, MATCH("Customer Component", 'E1 Categorization'!$A$33:$E$33,0), 0)&lt;1), 'O5 Details by Class &amp; Accounts'!$E52*(VLOOKUP($A52, 'E1 Categorization'!A33:E122, MATCH("Customer Component", 'E1 Categorization'!$A$33:$E$33,0), 0)), 'O5 Details by Class &amp; Accounts'!$E52)))</f>
        <v>0</v>
      </c>
      <c r="H52" s="1411">
        <f t="shared" si="0"/>
        <v>0</v>
      </c>
      <c r="I52" s="1411">
        <f>IF(ISERROR(VLOOKUP(VLOOKUP($A52, 'E4 TB Allocation Details'!$A$18:$L$205, MATCH("Demand ID", 'E4 TB Allocation Details'!$A$18:$L$18, 0),FALSE), 'E2 Allocators'!$B$15:$W$361, MATCH('O5 Details by Class &amp; Accounts'!I$18, 'E2 Allocators'!$B$15:$W$15, 0),FALSE)*$F52), 0, VLOOKUP(VLOOKUP($A52, 'E4 TB Allocation Details'!$A$18:$L$205, MATCH("Demand ID", 'E4 TB Allocation Details'!$A$18:$L$18, 0),FALSE), 'E2 Allocators'!$B$15:$W$361, MATCH('O5 Details by Class &amp; Accounts'!I$18, 'E2 Allocators'!$B$15:$W$15, 0),FALSE)*$F52)</f>
        <v>0</v>
      </c>
      <c r="J52" s="1411">
        <f>IF(ISERROR(VLOOKUP(VLOOKUP($A52, 'E4 TB Allocation Details'!$A$18:$L$205, MATCH("Demand ID", 'E4 TB Allocation Details'!$A$18:$L$18, 0),FALSE), 'E2 Allocators'!$B$15:$W$361, MATCH('O5 Details by Class &amp; Accounts'!J$18, 'E2 Allocators'!$B$15:$W$15, 0),FALSE)*$F52), 0, VLOOKUP(VLOOKUP($A52, 'E4 TB Allocation Details'!$A$18:$L$205, MATCH("Demand ID", 'E4 TB Allocation Details'!$A$18:$L$18, 0),FALSE), 'E2 Allocators'!$B$15:$W$361, MATCH('O5 Details by Class &amp; Accounts'!J$18, 'E2 Allocators'!$B$15:$W$15, 0),FALSE)*$F52)</f>
        <v>0</v>
      </c>
      <c r="K52" s="1411">
        <f>IF(ISERROR(VLOOKUP(VLOOKUP($A52, 'E4 TB Allocation Details'!$A$18:$L$205, MATCH("Demand ID", 'E4 TB Allocation Details'!$A$18:$L$18, 0),FALSE), 'E2 Allocators'!$B$15:$W$361, MATCH('O5 Details by Class &amp; Accounts'!K$18, 'E2 Allocators'!$B$15:$W$15, 0),FALSE)*$F52), 0, VLOOKUP(VLOOKUP($A52, 'E4 TB Allocation Details'!$A$18:$L$205, MATCH("Demand ID", 'E4 TB Allocation Details'!$A$18:$L$18, 0),FALSE), 'E2 Allocators'!$B$15:$W$361, MATCH('O5 Details by Class &amp; Accounts'!K$18, 'E2 Allocators'!$B$15:$W$15, 0),FALSE)*$F52)</f>
        <v>0</v>
      </c>
      <c r="L52" s="1411">
        <f>IF(ISERROR(VLOOKUP(VLOOKUP($A52, 'E4 TB Allocation Details'!$A$18:$L$205, MATCH("Demand ID", 'E4 TB Allocation Details'!$A$18:$L$18, 0),FALSE), 'E2 Allocators'!$B$15:$W$361, MATCH('O5 Details by Class &amp; Accounts'!L$18, 'E2 Allocators'!$B$15:$W$15, 0),FALSE)*$F52), 0, VLOOKUP(VLOOKUP($A52, 'E4 TB Allocation Details'!$A$18:$L$205, MATCH("Demand ID", 'E4 TB Allocation Details'!$A$18:$L$18, 0),FALSE), 'E2 Allocators'!$B$15:$W$361, MATCH('O5 Details by Class &amp; Accounts'!L$18, 'E2 Allocators'!$B$15:$W$15, 0),FALSE)*$F52)</f>
        <v>0</v>
      </c>
      <c r="M52" s="1411">
        <f>IF(ISERROR(VLOOKUP(VLOOKUP($A52, 'E4 TB Allocation Details'!$A$18:$L$205, MATCH("Demand ID", 'E4 TB Allocation Details'!$A$18:$L$18, 0),FALSE), 'E2 Allocators'!$B$15:$W$361, MATCH('O5 Details by Class &amp; Accounts'!M$18, 'E2 Allocators'!$B$15:$W$15, 0),FALSE)*$F52), 0, VLOOKUP(VLOOKUP($A52, 'E4 TB Allocation Details'!$A$18:$L$205, MATCH("Demand ID", 'E4 TB Allocation Details'!$A$18:$L$18, 0),FALSE), 'E2 Allocators'!$B$15:$W$361, MATCH('O5 Details by Class &amp; Accounts'!M$18, 'E2 Allocators'!$B$15:$W$15, 0),FALSE)*$F52)</f>
        <v>0</v>
      </c>
      <c r="N52" s="1411">
        <f>IF(ISERROR(VLOOKUP(VLOOKUP($A52, 'E4 TB Allocation Details'!$A$18:$L$205, MATCH("Demand ID", 'E4 TB Allocation Details'!$A$18:$L$18, 0),FALSE), 'E2 Allocators'!$B$15:$W$361, MATCH('O5 Details by Class &amp; Accounts'!N$18, 'E2 Allocators'!$B$15:$W$15, 0),FALSE)*$F52), 0, VLOOKUP(VLOOKUP($A52, 'E4 TB Allocation Details'!$A$18:$L$205, MATCH("Demand ID", 'E4 TB Allocation Details'!$A$18:$L$18, 0),FALSE), 'E2 Allocators'!$B$15:$W$361, MATCH('O5 Details by Class &amp; Accounts'!N$18, 'E2 Allocators'!$B$15:$W$15, 0),FALSE)*$F52)</f>
        <v>0</v>
      </c>
      <c r="O52" s="1411">
        <f>IF(ISERROR(VLOOKUP(VLOOKUP($A52, 'E4 TB Allocation Details'!$A$18:$L$205, MATCH("Demand ID", 'E4 TB Allocation Details'!$A$18:$L$18, 0),FALSE), 'E2 Allocators'!$B$15:$W$361, MATCH('O5 Details by Class &amp; Accounts'!O$18, 'E2 Allocators'!$B$15:$W$15, 0),FALSE)*$F52), 0, VLOOKUP(VLOOKUP($A52, 'E4 TB Allocation Details'!$A$18:$L$205, MATCH("Demand ID", 'E4 TB Allocation Details'!$A$18:$L$18, 0),FALSE), 'E2 Allocators'!$B$15:$W$361, MATCH('O5 Details by Class &amp; Accounts'!O$18, 'E2 Allocators'!$B$15:$W$15, 0),FALSE)*$F52)</f>
        <v>0</v>
      </c>
      <c r="P52" s="1411">
        <f>IF(ISERROR(VLOOKUP(VLOOKUP($A52, 'E4 TB Allocation Details'!$A$18:$L$205, MATCH("Demand ID", 'E4 TB Allocation Details'!$A$18:$L$18, 0),FALSE), 'E2 Allocators'!$B$15:$W$361, MATCH('O5 Details by Class &amp; Accounts'!P$18, 'E2 Allocators'!$B$15:$W$15, 0),FALSE)*$F52), 0, VLOOKUP(VLOOKUP($A52, 'E4 TB Allocation Details'!$A$18:$L$205, MATCH("Demand ID", 'E4 TB Allocation Details'!$A$18:$L$18, 0),FALSE), 'E2 Allocators'!$B$15:$W$361, MATCH('O5 Details by Class &amp; Accounts'!P$18, 'E2 Allocators'!$B$15:$W$15, 0),FALSE)*$F52)</f>
        <v>0</v>
      </c>
      <c r="Q52" s="1411">
        <f>IF(ISERROR(VLOOKUP(VLOOKUP($A52, 'E4 TB Allocation Details'!$A$18:$L$205, MATCH("Demand ID", 'E4 TB Allocation Details'!$A$18:$L$18, 0),FALSE), 'E2 Allocators'!$B$15:$W$361, MATCH('O5 Details by Class &amp; Accounts'!Q$18, 'E2 Allocators'!$B$15:$W$15, 0),FALSE)*$F52), 0, VLOOKUP(VLOOKUP($A52, 'E4 TB Allocation Details'!$A$18:$L$205, MATCH("Demand ID", 'E4 TB Allocation Details'!$A$18:$L$18, 0),FALSE), 'E2 Allocators'!$B$15:$W$361, MATCH('O5 Details by Class &amp; Accounts'!Q$18, 'E2 Allocators'!$B$15:$W$15, 0),FALSE)*$F52)</f>
        <v>0</v>
      </c>
      <c r="R52" s="1411">
        <f>IF(ISERROR(VLOOKUP(VLOOKUP($A52, 'E4 TB Allocation Details'!$A$18:$L$205, MATCH("Demand ID", 'E4 TB Allocation Details'!$A$18:$L$18, 0),FALSE), 'E2 Allocators'!$B$15:$W$361, MATCH('O5 Details by Class &amp; Accounts'!R$18, 'E2 Allocators'!$B$15:$W$15, 0),FALSE)*$F52), 0, VLOOKUP(VLOOKUP($A52, 'E4 TB Allocation Details'!$A$18:$L$205, MATCH("Demand ID", 'E4 TB Allocation Details'!$A$18:$L$18, 0),FALSE), 'E2 Allocators'!$B$15:$W$361, MATCH('O5 Details by Class &amp; Accounts'!R$18, 'E2 Allocators'!$B$15:$W$15, 0),FALSE)*$F52)</f>
        <v>0</v>
      </c>
      <c r="S52" s="1411">
        <f>IF(ISERROR(VLOOKUP(VLOOKUP($A52, 'E4 TB Allocation Details'!$A$18:$L$205, MATCH("Demand ID", 'E4 TB Allocation Details'!$A$18:$L$18, 0),FALSE), 'E2 Allocators'!$B$15:$W$361, MATCH('O5 Details by Class &amp; Accounts'!S$18, 'E2 Allocators'!$B$15:$W$15, 0),FALSE)*$F52), 0, VLOOKUP(VLOOKUP($A52, 'E4 TB Allocation Details'!$A$18:$L$205, MATCH("Demand ID", 'E4 TB Allocation Details'!$A$18:$L$18, 0),FALSE), 'E2 Allocators'!$B$15:$W$361, MATCH('O5 Details by Class &amp; Accounts'!S$18, 'E2 Allocators'!$B$15:$W$15, 0),FALSE)*$F52)</f>
        <v>0</v>
      </c>
      <c r="T52" s="1411">
        <f>IF(ISERROR(VLOOKUP(VLOOKUP($A52, 'E4 TB Allocation Details'!$A$18:$L$205, MATCH("Demand ID", 'E4 TB Allocation Details'!$A$18:$L$18, 0),FALSE), 'E2 Allocators'!$B$15:$W$361, MATCH('O5 Details by Class &amp; Accounts'!T$18, 'E2 Allocators'!$B$15:$W$15, 0),FALSE)*$F52), 0, VLOOKUP(VLOOKUP($A52, 'E4 TB Allocation Details'!$A$18:$L$205, MATCH("Demand ID", 'E4 TB Allocation Details'!$A$18:$L$18, 0),FALSE), 'E2 Allocators'!$B$15:$W$361, MATCH('O5 Details by Class &amp; Accounts'!T$18, 'E2 Allocators'!$B$15:$W$15, 0),FALSE)*$F52)</f>
        <v>0</v>
      </c>
      <c r="U52" s="1411">
        <f>IF(ISERROR(VLOOKUP(VLOOKUP($A52, 'E4 TB Allocation Details'!$A$18:$L$205, MATCH("Demand ID", 'E4 TB Allocation Details'!$A$18:$L$18, 0),FALSE), 'E2 Allocators'!$B$15:$W$361, MATCH('O5 Details by Class &amp; Accounts'!U$18, 'E2 Allocators'!$B$15:$W$15, 0),FALSE)*$F52), 0, VLOOKUP(VLOOKUP($A52, 'E4 TB Allocation Details'!$A$18:$L$205, MATCH("Demand ID", 'E4 TB Allocation Details'!$A$18:$L$18, 0),FALSE), 'E2 Allocators'!$B$15:$W$361, MATCH('O5 Details by Class &amp; Accounts'!U$18, 'E2 Allocators'!$B$15:$W$15, 0),FALSE)*$F52)</f>
        <v>0</v>
      </c>
      <c r="V52" s="1411">
        <f>IF(ISERROR(VLOOKUP(VLOOKUP($A52, 'E4 TB Allocation Details'!$A$18:$L$205, MATCH("Demand ID", 'E4 TB Allocation Details'!$A$18:$L$18, 0),FALSE), 'E2 Allocators'!$B$15:$W$361, MATCH('O5 Details by Class &amp; Accounts'!V$18, 'E2 Allocators'!$B$15:$W$15, 0),FALSE)*$F52), 0, VLOOKUP(VLOOKUP($A52, 'E4 TB Allocation Details'!$A$18:$L$205, MATCH("Demand ID", 'E4 TB Allocation Details'!$A$18:$L$18, 0),FALSE), 'E2 Allocators'!$B$15:$W$361, MATCH('O5 Details by Class &amp; Accounts'!V$18, 'E2 Allocators'!$B$15:$W$15, 0),FALSE)*$F52)</f>
        <v>0</v>
      </c>
      <c r="W52" s="1411">
        <f>IF(ISERROR(VLOOKUP(VLOOKUP($A52, 'E4 TB Allocation Details'!$A$18:$L$205, MATCH("Demand ID", 'E4 TB Allocation Details'!$A$18:$L$18, 0),FALSE), 'E2 Allocators'!$B$15:$W$361, MATCH('O5 Details by Class &amp; Accounts'!W$18, 'E2 Allocators'!$B$15:$W$15, 0),FALSE)*$F52), 0, VLOOKUP(VLOOKUP($A52, 'E4 TB Allocation Details'!$A$18:$L$205, MATCH("Demand ID", 'E4 TB Allocation Details'!$A$18:$L$18, 0),FALSE), 'E2 Allocators'!$B$15:$W$361, MATCH('O5 Details by Class &amp; Accounts'!W$18, 'E2 Allocators'!$B$15:$W$15, 0),FALSE)*$F52)</f>
        <v>0</v>
      </c>
      <c r="X52" s="1411">
        <f>IF(ISERROR(VLOOKUP(VLOOKUP($A52, 'E4 TB Allocation Details'!$A$18:$L$205, MATCH("Demand ID", 'E4 TB Allocation Details'!$A$18:$L$18, 0),FALSE), 'E2 Allocators'!$B$15:$W$361, MATCH('O5 Details by Class &amp; Accounts'!X$18, 'E2 Allocators'!$B$15:$W$15, 0),FALSE)*$F52), 0, VLOOKUP(VLOOKUP($A52, 'E4 TB Allocation Details'!$A$18:$L$205, MATCH("Demand ID", 'E4 TB Allocation Details'!$A$18:$L$18, 0),FALSE), 'E2 Allocators'!$B$15:$W$361, MATCH('O5 Details by Class &amp; Accounts'!X$18, 'E2 Allocators'!$B$15:$W$15, 0),FALSE)*$F52)</f>
        <v>0</v>
      </c>
      <c r="Y52" s="1411">
        <f>IF(ISERROR(VLOOKUP(VLOOKUP($A52, 'E4 TB Allocation Details'!$A$18:$L$205, MATCH("Demand ID", 'E4 TB Allocation Details'!$A$18:$L$18, 0),FALSE), 'E2 Allocators'!$B$15:$W$361, MATCH('O5 Details by Class &amp; Accounts'!Y$18, 'E2 Allocators'!$B$15:$W$15, 0),FALSE)*$F52), 0, VLOOKUP(VLOOKUP($A52, 'E4 TB Allocation Details'!$A$18:$L$205, MATCH("Demand ID", 'E4 TB Allocation Details'!$A$18:$L$18, 0),FALSE), 'E2 Allocators'!$B$15:$W$361, MATCH('O5 Details by Class &amp; Accounts'!Y$18, 'E2 Allocators'!$B$15:$W$15, 0),FALSE)*$F52)</f>
        <v>0</v>
      </c>
      <c r="Z52" s="1411">
        <f>IF(ISERROR(VLOOKUP(VLOOKUP($A52, 'E4 TB Allocation Details'!$A$18:$L$205, MATCH("Demand ID", 'E4 TB Allocation Details'!$A$18:$L$18, 0),FALSE), 'E2 Allocators'!$B$15:$W$361, MATCH('O5 Details by Class &amp; Accounts'!Z$18, 'E2 Allocators'!$B$15:$W$15, 0),FALSE)*$F52), 0, VLOOKUP(VLOOKUP($A52, 'E4 TB Allocation Details'!$A$18:$L$205, MATCH("Demand ID", 'E4 TB Allocation Details'!$A$18:$L$18, 0),FALSE), 'E2 Allocators'!$B$15:$W$361, MATCH('O5 Details by Class &amp; Accounts'!Z$18, 'E2 Allocators'!$B$15:$W$15, 0),FALSE)*$F52)</f>
        <v>0</v>
      </c>
      <c r="AA52" s="1411">
        <f>IF(ISERROR(VLOOKUP(VLOOKUP($A52, 'E4 TB Allocation Details'!$A$18:$L$205, MATCH("Demand ID", 'E4 TB Allocation Details'!$A$18:$L$18, 0),FALSE), 'E2 Allocators'!$B$15:$W$361, MATCH('O5 Details by Class &amp; Accounts'!AA$18, 'E2 Allocators'!$B$15:$W$15, 0),FALSE)*$F52), 0, VLOOKUP(VLOOKUP($A52, 'E4 TB Allocation Details'!$A$18:$L$205, MATCH("Demand ID", 'E4 TB Allocation Details'!$A$18:$L$18, 0),FALSE), 'E2 Allocators'!$B$15:$W$361, MATCH('O5 Details by Class &amp; Accounts'!AA$18, 'E2 Allocators'!$B$15:$W$15, 0),FALSE)*$F52)</f>
        <v>0</v>
      </c>
      <c r="AB52" s="1411">
        <f>IF(ISERROR(VLOOKUP(VLOOKUP($A52, 'E4 TB Allocation Details'!$A$18:$L$205, MATCH("Demand ID", 'E4 TB Allocation Details'!$A$18:$L$18, 0),FALSE), 'E2 Allocators'!$B$15:$W$361, MATCH('O5 Details by Class &amp; Accounts'!AB$18, 'E2 Allocators'!$B$15:$W$15, 0),FALSE)*$F52), 0, VLOOKUP(VLOOKUP($A52, 'E4 TB Allocation Details'!$A$18:$L$205, MATCH("Demand ID", 'E4 TB Allocation Details'!$A$18:$L$18, 0),FALSE), 'E2 Allocators'!$B$15:$W$361, MATCH('O5 Details by Class &amp; Accounts'!AB$18, 'E2 Allocators'!$B$15:$W$15, 0),FALSE)*$F52)</f>
        <v>0</v>
      </c>
      <c r="AC52" s="1411">
        <f t="shared" si="1"/>
        <v>0</v>
      </c>
      <c r="AD52" s="1411">
        <f>IF(ISERROR(VLOOKUP(VLOOKUP($A52, 'E4 TB Allocation Details'!$A$18:$L$205, MATCH("Customer ID", 'E4 TB Allocation Details'!$A$18:$L$18, 0),FALSE), 'E2 Allocators'!$B$15:$W$361, MATCH('O5 Details by Class &amp; Accounts'!AD$18, 'E2 Allocators'!$B$15:$W$15, 0),FALSE)*$G52), 0, VLOOKUP(VLOOKUP($A52, 'E4 TB Allocation Details'!$A$18:$L$205, MATCH("Customer ID", 'E4 TB Allocation Details'!$A$18:$L$18, 0),FALSE), 'E2 Allocators'!$B$15:$W$361, MATCH('O5 Details by Class &amp; Accounts'!AD$18, 'E2 Allocators'!$B$15:$W$15, 0),FALSE)*$G52)</f>
        <v>0</v>
      </c>
      <c r="AE52" s="1411">
        <f>IF(ISERROR(VLOOKUP(VLOOKUP($A52, 'E4 TB Allocation Details'!$A$18:$L$205, MATCH("Customer ID", 'E4 TB Allocation Details'!$A$18:$L$18, 0),FALSE), 'E2 Allocators'!$B$15:$W$361, MATCH('O5 Details by Class &amp; Accounts'!AE$18, 'E2 Allocators'!$B$15:$W$15, 0),FALSE)*$G52), 0, VLOOKUP(VLOOKUP($A52, 'E4 TB Allocation Details'!$A$18:$L$205, MATCH("Customer ID", 'E4 TB Allocation Details'!$A$18:$L$18, 0),FALSE), 'E2 Allocators'!$B$15:$W$361, MATCH('O5 Details by Class &amp; Accounts'!AE$18, 'E2 Allocators'!$B$15:$W$15, 0),FALSE)*$G52)</f>
        <v>0</v>
      </c>
      <c r="AF52" s="1411">
        <f>IF(ISERROR(VLOOKUP(VLOOKUP($A52, 'E4 TB Allocation Details'!$A$18:$L$205, MATCH("Customer ID", 'E4 TB Allocation Details'!$A$18:$L$18, 0),FALSE), 'E2 Allocators'!$B$15:$W$361, MATCH('O5 Details by Class &amp; Accounts'!AF$18, 'E2 Allocators'!$B$15:$W$15, 0),FALSE)*$G52), 0, VLOOKUP(VLOOKUP($A52, 'E4 TB Allocation Details'!$A$18:$L$205, MATCH("Customer ID", 'E4 TB Allocation Details'!$A$18:$L$18, 0),FALSE), 'E2 Allocators'!$B$15:$W$361, MATCH('O5 Details by Class &amp; Accounts'!AF$18, 'E2 Allocators'!$B$15:$W$15, 0),FALSE)*$G52)</f>
        <v>0</v>
      </c>
      <c r="AG52" s="1411">
        <f>IF(ISERROR(VLOOKUP(VLOOKUP($A52, 'E4 TB Allocation Details'!$A$18:$L$205, MATCH("Customer ID", 'E4 TB Allocation Details'!$A$18:$L$18, 0),FALSE), 'E2 Allocators'!$B$15:$W$361, MATCH('O5 Details by Class &amp; Accounts'!AG$18, 'E2 Allocators'!$B$15:$W$15, 0),FALSE)*$G52), 0, VLOOKUP(VLOOKUP($A52, 'E4 TB Allocation Details'!$A$18:$L$205, MATCH("Customer ID", 'E4 TB Allocation Details'!$A$18:$L$18, 0),FALSE), 'E2 Allocators'!$B$15:$W$361, MATCH('O5 Details by Class &amp; Accounts'!AG$18, 'E2 Allocators'!$B$15:$W$15, 0),FALSE)*$G52)</f>
        <v>0</v>
      </c>
      <c r="AH52" s="1411">
        <f>IF(ISERROR(VLOOKUP(VLOOKUP($A52, 'E4 TB Allocation Details'!$A$18:$L$205, MATCH("Customer ID", 'E4 TB Allocation Details'!$A$18:$L$18, 0),FALSE), 'E2 Allocators'!$B$15:$W$361, MATCH('O5 Details by Class &amp; Accounts'!AH$18, 'E2 Allocators'!$B$15:$W$15, 0),FALSE)*$G52), 0, VLOOKUP(VLOOKUP($A52, 'E4 TB Allocation Details'!$A$18:$L$205, MATCH("Customer ID", 'E4 TB Allocation Details'!$A$18:$L$18, 0),FALSE), 'E2 Allocators'!$B$15:$W$361, MATCH('O5 Details by Class &amp; Accounts'!AH$18, 'E2 Allocators'!$B$15:$W$15, 0),FALSE)*$G52)</f>
        <v>0</v>
      </c>
      <c r="AI52" s="1411">
        <f>IF(ISERROR(VLOOKUP(VLOOKUP($A52, 'E4 TB Allocation Details'!$A$18:$L$205, MATCH("Customer ID", 'E4 TB Allocation Details'!$A$18:$L$18, 0),FALSE), 'E2 Allocators'!$B$15:$W$361, MATCH('O5 Details by Class &amp; Accounts'!AI$18, 'E2 Allocators'!$B$15:$W$15, 0),FALSE)*$G52), 0, VLOOKUP(VLOOKUP($A52, 'E4 TB Allocation Details'!$A$18:$L$205, MATCH("Customer ID", 'E4 TB Allocation Details'!$A$18:$L$18, 0),FALSE), 'E2 Allocators'!$B$15:$W$361, MATCH('O5 Details by Class &amp; Accounts'!AI$18, 'E2 Allocators'!$B$15:$W$15, 0),FALSE)*$G52)</f>
        <v>0</v>
      </c>
      <c r="AJ52" s="1411">
        <f>IF(ISERROR(VLOOKUP(VLOOKUP($A52, 'E4 TB Allocation Details'!$A$18:$L$205, MATCH("Customer ID", 'E4 TB Allocation Details'!$A$18:$L$18, 0),FALSE), 'E2 Allocators'!$B$15:$W$361, MATCH('O5 Details by Class &amp; Accounts'!AJ$18, 'E2 Allocators'!$B$15:$W$15, 0),FALSE)*$G52), 0, VLOOKUP(VLOOKUP($A52, 'E4 TB Allocation Details'!$A$18:$L$205, MATCH("Customer ID", 'E4 TB Allocation Details'!$A$18:$L$18, 0),FALSE), 'E2 Allocators'!$B$15:$W$361, MATCH('O5 Details by Class &amp; Accounts'!AJ$18, 'E2 Allocators'!$B$15:$W$15, 0),FALSE)*$G52)</f>
        <v>0</v>
      </c>
      <c r="AK52" s="1411">
        <f>IF(ISERROR(VLOOKUP(VLOOKUP($A52, 'E4 TB Allocation Details'!$A$18:$L$205, MATCH("Customer ID", 'E4 TB Allocation Details'!$A$18:$L$18, 0),FALSE), 'E2 Allocators'!$B$15:$W$361, MATCH('O5 Details by Class &amp; Accounts'!AK$18, 'E2 Allocators'!$B$15:$W$15, 0),FALSE)*$G52), 0, VLOOKUP(VLOOKUP($A52, 'E4 TB Allocation Details'!$A$18:$L$205, MATCH("Customer ID", 'E4 TB Allocation Details'!$A$18:$L$18, 0),FALSE), 'E2 Allocators'!$B$15:$W$361, MATCH('O5 Details by Class &amp; Accounts'!AK$18, 'E2 Allocators'!$B$15:$W$15, 0),FALSE)*$G52)</f>
        <v>0</v>
      </c>
      <c r="AL52" s="1411">
        <f>IF(ISERROR(VLOOKUP(VLOOKUP($A52, 'E4 TB Allocation Details'!$A$18:$L$205, MATCH("Customer ID", 'E4 TB Allocation Details'!$A$18:$L$18, 0),FALSE), 'E2 Allocators'!$B$15:$W$361, MATCH('O5 Details by Class &amp; Accounts'!AL$18, 'E2 Allocators'!$B$15:$W$15, 0),FALSE)*$G52), 0, VLOOKUP(VLOOKUP($A52, 'E4 TB Allocation Details'!$A$18:$L$205, MATCH("Customer ID", 'E4 TB Allocation Details'!$A$18:$L$18, 0),FALSE), 'E2 Allocators'!$B$15:$W$361, MATCH('O5 Details by Class &amp; Accounts'!AL$18, 'E2 Allocators'!$B$15:$W$15, 0),FALSE)*$G52)</f>
        <v>0</v>
      </c>
      <c r="AM52" s="1411">
        <f>IF(ISERROR(VLOOKUP(VLOOKUP($A52, 'E4 TB Allocation Details'!$A$18:$L$205, MATCH("Customer ID", 'E4 TB Allocation Details'!$A$18:$L$18, 0),FALSE), 'E2 Allocators'!$B$15:$W$361, MATCH('O5 Details by Class &amp; Accounts'!AM$18, 'E2 Allocators'!$B$15:$W$15, 0),FALSE)*$G52), 0, VLOOKUP(VLOOKUP($A52, 'E4 TB Allocation Details'!$A$18:$L$205, MATCH("Customer ID", 'E4 TB Allocation Details'!$A$18:$L$18, 0),FALSE), 'E2 Allocators'!$B$15:$W$361, MATCH('O5 Details by Class &amp; Accounts'!AM$18, 'E2 Allocators'!$B$15:$W$15, 0),FALSE)*$G52)</f>
        <v>0</v>
      </c>
      <c r="AN52" s="1411">
        <f>IF(ISERROR(VLOOKUP(VLOOKUP($A52, 'E4 TB Allocation Details'!$A$18:$L$205, MATCH("Customer ID", 'E4 TB Allocation Details'!$A$18:$L$18, 0),FALSE), 'E2 Allocators'!$B$15:$W$361, MATCH('O5 Details by Class &amp; Accounts'!AN$18, 'E2 Allocators'!$B$15:$W$15, 0),FALSE)*$G52), 0, VLOOKUP(VLOOKUP($A52, 'E4 TB Allocation Details'!$A$18:$L$205, MATCH("Customer ID", 'E4 TB Allocation Details'!$A$18:$L$18, 0),FALSE), 'E2 Allocators'!$B$15:$W$361, MATCH('O5 Details by Class &amp; Accounts'!AN$18, 'E2 Allocators'!$B$15:$W$15, 0),FALSE)*$G52)</f>
        <v>0</v>
      </c>
      <c r="AO52" s="1411">
        <f>IF(ISERROR(VLOOKUP(VLOOKUP($A52, 'E4 TB Allocation Details'!$A$18:$L$205, MATCH("Customer ID", 'E4 TB Allocation Details'!$A$18:$L$18, 0),FALSE), 'E2 Allocators'!$B$15:$W$361, MATCH('O5 Details by Class &amp; Accounts'!AO$18, 'E2 Allocators'!$B$15:$W$15, 0),FALSE)*$G52), 0, VLOOKUP(VLOOKUP($A52, 'E4 TB Allocation Details'!$A$18:$L$205, MATCH("Customer ID", 'E4 TB Allocation Details'!$A$18:$L$18, 0),FALSE), 'E2 Allocators'!$B$15:$W$361, MATCH('O5 Details by Class &amp; Accounts'!AO$18, 'E2 Allocators'!$B$15:$W$15, 0),FALSE)*$G52)</f>
        <v>0</v>
      </c>
      <c r="AP52" s="1411">
        <f>IF(ISERROR(VLOOKUP(VLOOKUP($A52, 'E4 TB Allocation Details'!$A$18:$L$205, MATCH("Customer ID", 'E4 TB Allocation Details'!$A$18:$L$18, 0),FALSE), 'E2 Allocators'!$B$15:$W$361, MATCH('O5 Details by Class &amp; Accounts'!AP$18, 'E2 Allocators'!$B$15:$W$15, 0),FALSE)*$G52), 0, VLOOKUP(VLOOKUP($A52, 'E4 TB Allocation Details'!$A$18:$L$205, MATCH("Customer ID", 'E4 TB Allocation Details'!$A$18:$L$18, 0),FALSE), 'E2 Allocators'!$B$15:$W$361, MATCH('O5 Details by Class &amp; Accounts'!AP$18, 'E2 Allocators'!$B$15:$W$15, 0),FALSE)*$G52)</f>
        <v>0</v>
      </c>
      <c r="AQ52" s="1411">
        <f>IF(ISERROR(VLOOKUP(VLOOKUP($A52, 'E4 TB Allocation Details'!$A$18:$L$205, MATCH("Customer ID", 'E4 TB Allocation Details'!$A$18:$L$18, 0),FALSE), 'E2 Allocators'!$B$15:$W$361, MATCH('O5 Details by Class &amp; Accounts'!AQ$18, 'E2 Allocators'!$B$15:$W$15, 0),FALSE)*$G52), 0, VLOOKUP(VLOOKUP($A52, 'E4 TB Allocation Details'!$A$18:$L$205, MATCH("Customer ID", 'E4 TB Allocation Details'!$A$18:$L$18, 0),FALSE), 'E2 Allocators'!$B$15:$W$361, MATCH('O5 Details by Class &amp; Accounts'!AQ$18, 'E2 Allocators'!$B$15:$W$15, 0),FALSE)*$G52)</f>
        <v>0</v>
      </c>
      <c r="AR52" s="1411">
        <f>IF(ISERROR(VLOOKUP(VLOOKUP($A52, 'E4 TB Allocation Details'!$A$18:$L$205, MATCH("Customer ID", 'E4 TB Allocation Details'!$A$18:$L$18, 0),FALSE), 'E2 Allocators'!$B$15:$W$361, MATCH('O5 Details by Class &amp; Accounts'!AR$18, 'E2 Allocators'!$B$15:$W$15, 0),FALSE)*$G52), 0, VLOOKUP(VLOOKUP($A52, 'E4 TB Allocation Details'!$A$18:$L$205, MATCH("Customer ID", 'E4 TB Allocation Details'!$A$18:$L$18, 0),FALSE), 'E2 Allocators'!$B$15:$W$361, MATCH('O5 Details by Class &amp; Accounts'!AR$18, 'E2 Allocators'!$B$15:$W$15, 0),FALSE)*$G52)</f>
        <v>0</v>
      </c>
      <c r="AS52" s="1411">
        <f>IF(ISERROR(VLOOKUP(VLOOKUP($A52, 'E4 TB Allocation Details'!$A$18:$L$205, MATCH("Customer ID", 'E4 TB Allocation Details'!$A$18:$L$18, 0),FALSE), 'E2 Allocators'!$B$15:$W$361, MATCH('O5 Details by Class &amp; Accounts'!AS$18, 'E2 Allocators'!$B$15:$W$15, 0),FALSE)*$G52), 0, VLOOKUP(VLOOKUP($A52, 'E4 TB Allocation Details'!$A$18:$L$205, MATCH("Customer ID", 'E4 TB Allocation Details'!$A$18:$L$18, 0),FALSE), 'E2 Allocators'!$B$15:$W$361, MATCH('O5 Details by Class &amp; Accounts'!AS$18, 'E2 Allocators'!$B$15:$W$15, 0),FALSE)*$G52)</f>
        <v>0</v>
      </c>
      <c r="AT52" s="1411">
        <f>IF(ISERROR(VLOOKUP(VLOOKUP($A52, 'E4 TB Allocation Details'!$A$18:$L$205, MATCH("Customer ID", 'E4 TB Allocation Details'!$A$18:$L$18, 0),FALSE), 'E2 Allocators'!$B$15:$W$361, MATCH('O5 Details by Class &amp; Accounts'!AT$18, 'E2 Allocators'!$B$15:$W$15, 0),FALSE)*$G52), 0, VLOOKUP(VLOOKUP($A52, 'E4 TB Allocation Details'!$A$18:$L$205, MATCH("Customer ID", 'E4 TB Allocation Details'!$A$18:$L$18, 0),FALSE), 'E2 Allocators'!$B$15:$W$361, MATCH('O5 Details by Class &amp; Accounts'!AT$18, 'E2 Allocators'!$B$15:$W$15, 0),FALSE)*$G52)</f>
        <v>0</v>
      </c>
      <c r="AU52" s="1411">
        <f>IF(ISERROR(VLOOKUP(VLOOKUP($A52, 'E4 TB Allocation Details'!$A$18:$L$205, MATCH("Customer ID", 'E4 TB Allocation Details'!$A$18:$L$18, 0),FALSE), 'E2 Allocators'!$B$15:$W$361, MATCH('O5 Details by Class &amp; Accounts'!AU$18, 'E2 Allocators'!$B$15:$W$15, 0),FALSE)*$G52), 0, VLOOKUP(VLOOKUP($A52, 'E4 TB Allocation Details'!$A$18:$L$205, MATCH("Customer ID", 'E4 TB Allocation Details'!$A$18:$L$18, 0),FALSE), 'E2 Allocators'!$B$15:$W$361, MATCH('O5 Details by Class &amp; Accounts'!AU$18, 'E2 Allocators'!$B$15:$W$15, 0),FALSE)*$G52)</f>
        <v>0</v>
      </c>
      <c r="AV52" s="1411">
        <f>IF(ISERROR(VLOOKUP(VLOOKUP($A52, 'E4 TB Allocation Details'!$A$18:$L$205, MATCH("Customer ID", 'E4 TB Allocation Details'!$A$18:$L$18, 0),FALSE), 'E2 Allocators'!$B$15:$W$361, MATCH('O5 Details by Class &amp; Accounts'!AV$18, 'E2 Allocators'!$B$15:$W$15, 0),FALSE)*$G52), 0, VLOOKUP(VLOOKUP($A52, 'E4 TB Allocation Details'!$A$18:$L$205, MATCH("Customer ID", 'E4 TB Allocation Details'!$A$18:$L$18, 0),FALSE), 'E2 Allocators'!$B$15:$W$361, MATCH('O5 Details by Class &amp; Accounts'!AV$18, 'E2 Allocators'!$B$15:$W$15, 0),FALSE)*$G52)</f>
        <v>0</v>
      </c>
      <c r="AW52" s="1411">
        <f>IF(ISERROR(VLOOKUP(VLOOKUP($A52, 'E4 TB Allocation Details'!$A$18:$L$205, MATCH("Customer ID", 'E4 TB Allocation Details'!$A$18:$L$18, 0),FALSE), 'E2 Allocators'!$B$15:$W$361, MATCH('O5 Details by Class &amp; Accounts'!AW$18, 'E2 Allocators'!$B$15:$W$15, 0),FALSE)*$G52), 0, VLOOKUP(VLOOKUP($A52, 'E4 TB Allocation Details'!$A$18:$L$205, MATCH("Customer ID", 'E4 TB Allocation Details'!$A$18:$L$18, 0),FALSE), 'E2 Allocators'!$B$15:$W$361, MATCH('O5 Details by Class &amp; Accounts'!AW$18, 'E2 Allocators'!$B$15:$W$15, 0),FALSE)*$G52)</f>
        <v>0</v>
      </c>
      <c r="AX52" s="1411">
        <f t="shared" si="2"/>
        <v>0</v>
      </c>
      <c r="AY52" s="1411">
        <f>IF(ISERROR(VLOOKUP(VLOOKUP($A52, 'E4 TB Allocation Details'!$A$18:$L$205, MATCH("Misc ID", 'E4 TB Allocation Details'!$A$18:$L$18, 0),FALSE), 'E2 Allocators'!$B$15:$W$361, MATCH('O5 Details by Class &amp; Accounts'!AY$18, 'E2 Allocators'!$B$15:$W$15, 0),FALSE)*$E52), 0, VLOOKUP(VLOOKUP($A52, 'E4 TB Allocation Details'!$A$18:$L$205, MATCH("Misc ID", 'E4 TB Allocation Details'!$A$18:$L$18, 0),FALSE), 'E2 Allocators'!$B$15:$W$361, MATCH('O5 Details by Class &amp; Accounts'!AY$18, 'E2 Allocators'!$B$15:$W$15, 0),FALSE)*$E52)</f>
        <v>0</v>
      </c>
      <c r="AZ52" s="1411">
        <f>IF(ISERROR(VLOOKUP(VLOOKUP($A52, 'E4 TB Allocation Details'!$A$18:$L$205, MATCH("Misc ID", 'E4 TB Allocation Details'!$A$18:$L$18, 0),FALSE), 'E2 Allocators'!$B$15:$W$361, MATCH('O5 Details by Class &amp; Accounts'!AZ$18, 'E2 Allocators'!$B$15:$W$15, 0),FALSE)*$E52), 0, VLOOKUP(VLOOKUP($A52, 'E4 TB Allocation Details'!$A$18:$L$205, MATCH("Misc ID", 'E4 TB Allocation Details'!$A$18:$L$18, 0),FALSE), 'E2 Allocators'!$B$15:$W$361, MATCH('O5 Details by Class &amp; Accounts'!AZ$18, 'E2 Allocators'!$B$15:$W$15, 0),FALSE)*$E52)</f>
        <v>0</v>
      </c>
      <c r="BA52" s="1411">
        <f>IF(ISERROR(VLOOKUP(VLOOKUP($A52, 'E4 TB Allocation Details'!$A$18:$L$205, MATCH("Misc ID", 'E4 TB Allocation Details'!$A$18:$L$18, 0),FALSE), 'E2 Allocators'!$B$15:$W$361, MATCH('O5 Details by Class &amp; Accounts'!BA$18, 'E2 Allocators'!$B$15:$W$15, 0),FALSE)*$E52), 0, VLOOKUP(VLOOKUP($A52, 'E4 TB Allocation Details'!$A$18:$L$205, MATCH("Misc ID", 'E4 TB Allocation Details'!$A$18:$L$18, 0),FALSE), 'E2 Allocators'!$B$15:$W$361, MATCH('O5 Details by Class &amp; Accounts'!BA$18, 'E2 Allocators'!$B$15:$W$15, 0),FALSE)*$E52)</f>
        <v>0</v>
      </c>
      <c r="BB52" s="1411">
        <f>IF(ISERROR(VLOOKUP(VLOOKUP($A52, 'E4 TB Allocation Details'!$A$18:$L$205, MATCH("Misc ID", 'E4 TB Allocation Details'!$A$18:$L$18, 0),FALSE), 'E2 Allocators'!$B$15:$W$361, MATCH('O5 Details by Class &amp; Accounts'!BB$18, 'E2 Allocators'!$B$15:$W$15, 0),FALSE)*$E52), 0, VLOOKUP(VLOOKUP($A52, 'E4 TB Allocation Details'!$A$18:$L$205, MATCH("Misc ID", 'E4 TB Allocation Details'!$A$18:$L$18, 0),FALSE), 'E2 Allocators'!$B$15:$W$361, MATCH('O5 Details by Class &amp; Accounts'!BB$18, 'E2 Allocators'!$B$15:$W$15, 0),FALSE)*$E52)</f>
        <v>0</v>
      </c>
      <c r="BC52" s="1411">
        <f>IF(ISERROR(VLOOKUP(VLOOKUP($A52, 'E4 TB Allocation Details'!$A$18:$L$205, MATCH("Misc ID", 'E4 TB Allocation Details'!$A$18:$L$18, 0),FALSE), 'E2 Allocators'!$B$15:$W$361, MATCH('O5 Details by Class &amp; Accounts'!BC$18, 'E2 Allocators'!$B$15:$W$15, 0),FALSE)*$E52), 0, VLOOKUP(VLOOKUP($A52, 'E4 TB Allocation Details'!$A$18:$L$205, MATCH("Misc ID", 'E4 TB Allocation Details'!$A$18:$L$18, 0),FALSE), 'E2 Allocators'!$B$15:$W$361, MATCH('O5 Details by Class &amp; Accounts'!BC$18, 'E2 Allocators'!$B$15:$W$15, 0),FALSE)*$E52)</f>
        <v>0</v>
      </c>
      <c r="BD52" s="1411">
        <f>IF(ISERROR(VLOOKUP(VLOOKUP($A52, 'E4 TB Allocation Details'!$A$18:$L$205, MATCH("Misc ID", 'E4 TB Allocation Details'!$A$18:$L$18, 0),FALSE), 'E2 Allocators'!$B$15:$W$361, MATCH('O5 Details by Class &amp; Accounts'!BD$18, 'E2 Allocators'!$B$15:$W$15, 0),FALSE)*$E52), 0, VLOOKUP(VLOOKUP($A52, 'E4 TB Allocation Details'!$A$18:$L$205, MATCH("Misc ID", 'E4 TB Allocation Details'!$A$18:$L$18, 0),FALSE), 'E2 Allocators'!$B$15:$W$361, MATCH('O5 Details by Class &amp; Accounts'!BD$18, 'E2 Allocators'!$B$15:$W$15, 0),FALSE)*$E52)</f>
        <v>0</v>
      </c>
      <c r="BE52" s="1411">
        <f>IF(ISERROR(VLOOKUP(VLOOKUP($A52, 'E4 TB Allocation Details'!$A$18:$L$205, MATCH("Misc ID", 'E4 TB Allocation Details'!$A$18:$L$18, 0),FALSE), 'E2 Allocators'!$B$15:$W$361, MATCH('O5 Details by Class &amp; Accounts'!BE$18, 'E2 Allocators'!$B$15:$W$15, 0),FALSE)*$E52), 0, VLOOKUP(VLOOKUP($A52, 'E4 TB Allocation Details'!$A$18:$L$205, MATCH("Misc ID", 'E4 TB Allocation Details'!$A$18:$L$18, 0),FALSE), 'E2 Allocators'!$B$15:$W$361, MATCH('O5 Details by Class &amp; Accounts'!BE$18, 'E2 Allocators'!$B$15:$W$15, 0),FALSE)*$E52)</f>
        <v>0</v>
      </c>
      <c r="BF52" s="1411">
        <f>IF(ISERROR(VLOOKUP(VLOOKUP($A52, 'E4 TB Allocation Details'!$A$18:$L$205, MATCH("Misc ID", 'E4 TB Allocation Details'!$A$18:$L$18, 0),FALSE), 'E2 Allocators'!$B$15:$W$361, MATCH('O5 Details by Class &amp; Accounts'!BF$18, 'E2 Allocators'!$B$15:$W$15, 0),FALSE)*$E52), 0, VLOOKUP(VLOOKUP($A52, 'E4 TB Allocation Details'!$A$18:$L$205, MATCH("Misc ID", 'E4 TB Allocation Details'!$A$18:$L$18, 0),FALSE), 'E2 Allocators'!$B$15:$W$361, MATCH('O5 Details by Class &amp; Accounts'!BF$18, 'E2 Allocators'!$B$15:$W$15, 0),FALSE)*$E52)</f>
        <v>0</v>
      </c>
      <c r="BG52" s="1411">
        <f>IF(ISERROR(VLOOKUP(VLOOKUP($A52, 'E4 TB Allocation Details'!$A$18:$L$205, MATCH("Misc ID", 'E4 TB Allocation Details'!$A$18:$L$18, 0),FALSE), 'E2 Allocators'!$B$15:$W$361, MATCH('O5 Details by Class &amp; Accounts'!BG$18, 'E2 Allocators'!$B$15:$W$15, 0),FALSE)*$E52), 0, VLOOKUP(VLOOKUP($A52, 'E4 TB Allocation Details'!$A$18:$L$205, MATCH("Misc ID", 'E4 TB Allocation Details'!$A$18:$L$18, 0),FALSE), 'E2 Allocators'!$B$15:$W$361, MATCH('O5 Details by Class &amp; Accounts'!BG$18, 'E2 Allocators'!$B$15:$W$15, 0),FALSE)*$E52)</f>
        <v>0</v>
      </c>
      <c r="BH52" s="1411">
        <f>IF(ISERROR(VLOOKUP(VLOOKUP($A52, 'E4 TB Allocation Details'!$A$18:$L$205, MATCH("Misc ID", 'E4 TB Allocation Details'!$A$18:$L$18, 0),FALSE), 'E2 Allocators'!$B$15:$W$361, MATCH('O5 Details by Class &amp; Accounts'!BH$18, 'E2 Allocators'!$B$15:$W$15, 0),FALSE)*$E52), 0, VLOOKUP(VLOOKUP($A52, 'E4 TB Allocation Details'!$A$18:$L$205, MATCH("Misc ID", 'E4 TB Allocation Details'!$A$18:$L$18, 0),FALSE), 'E2 Allocators'!$B$15:$W$361, MATCH('O5 Details by Class &amp; Accounts'!BH$18, 'E2 Allocators'!$B$15:$W$15, 0),FALSE)*$E52)</f>
        <v>0</v>
      </c>
      <c r="BI52" s="1411">
        <f>IF(ISERROR(VLOOKUP(VLOOKUP($A52, 'E4 TB Allocation Details'!$A$18:$L$205, MATCH("Misc ID", 'E4 TB Allocation Details'!$A$18:$L$18, 0),FALSE), 'E2 Allocators'!$B$15:$W$361, MATCH('O5 Details by Class &amp; Accounts'!BI$18, 'E2 Allocators'!$B$15:$W$15, 0),FALSE)*$E52), 0, VLOOKUP(VLOOKUP($A52, 'E4 TB Allocation Details'!$A$18:$L$205, MATCH("Misc ID", 'E4 TB Allocation Details'!$A$18:$L$18, 0),FALSE), 'E2 Allocators'!$B$15:$W$361, MATCH('O5 Details by Class &amp; Accounts'!BI$18, 'E2 Allocators'!$B$15:$W$15, 0),FALSE)*$E52)</f>
        <v>0</v>
      </c>
      <c r="BJ52" s="1411">
        <f>IF(ISERROR(VLOOKUP(VLOOKUP($A52, 'E4 TB Allocation Details'!$A$18:$L$205, MATCH("Misc ID", 'E4 TB Allocation Details'!$A$18:$L$18, 0),FALSE), 'E2 Allocators'!$B$15:$W$361, MATCH('O5 Details by Class &amp; Accounts'!BJ$18, 'E2 Allocators'!$B$15:$W$15, 0),FALSE)*$E52), 0, VLOOKUP(VLOOKUP($A52, 'E4 TB Allocation Details'!$A$18:$L$205, MATCH("Misc ID", 'E4 TB Allocation Details'!$A$18:$L$18, 0),FALSE), 'E2 Allocators'!$B$15:$W$361, MATCH('O5 Details by Class &amp; Accounts'!BJ$18, 'E2 Allocators'!$B$15:$W$15, 0),FALSE)*$E52)</f>
        <v>0</v>
      </c>
      <c r="BK52" s="1411">
        <f>IF(ISERROR(VLOOKUP(VLOOKUP($A52, 'E4 TB Allocation Details'!$A$18:$L$205, MATCH("Misc ID", 'E4 TB Allocation Details'!$A$18:$L$18, 0),FALSE), 'E2 Allocators'!$B$15:$W$361, MATCH('O5 Details by Class &amp; Accounts'!BK$18, 'E2 Allocators'!$B$15:$W$15, 0),FALSE)*$E52), 0, VLOOKUP(VLOOKUP($A52, 'E4 TB Allocation Details'!$A$18:$L$205, MATCH("Misc ID", 'E4 TB Allocation Details'!$A$18:$L$18, 0),FALSE), 'E2 Allocators'!$B$15:$W$361, MATCH('O5 Details by Class &amp; Accounts'!BK$18, 'E2 Allocators'!$B$15:$W$15, 0),FALSE)*$E52)</f>
        <v>0</v>
      </c>
      <c r="BL52" s="1411">
        <f>IF(ISERROR(VLOOKUP(VLOOKUP($A52, 'E4 TB Allocation Details'!$A$18:$L$205, MATCH("Misc ID", 'E4 TB Allocation Details'!$A$18:$L$18, 0),FALSE), 'E2 Allocators'!$B$15:$W$361, MATCH('O5 Details by Class &amp; Accounts'!BL$18, 'E2 Allocators'!$B$15:$W$15, 0),FALSE)*$E52), 0, VLOOKUP(VLOOKUP($A52, 'E4 TB Allocation Details'!$A$18:$L$205, MATCH("Misc ID", 'E4 TB Allocation Details'!$A$18:$L$18, 0),FALSE), 'E2 Allocators'!$B$15:$W$361, MATCH('O5 Details by Class &amp; Accounts'!BL$18, 'E2 Allocators'!$B$15:$W$15, 0),FALSE)*$E52)</f>
        <v>0</v>
      </c>
      <c r="BM52" s="1411">
        <f>IF(ISERROR(VLOOKUP(VLOOKUP($A52, 'E4 TB Allocation Details'!$A$18:$L$205, MATCH("Misc ID", 'E4 TB Allocation Details'!$A$18:$L$18, 0),FALSE), 'E2 Allocators'!$B$15:$W$361, MATCH('O5 Details by Class &amp; Accounts'!BM$18, 'E2 Allocators'!$B$15:$W$15, 0),FALSE)*$E52), 0, VLOOKUP(VLOOKUP($A52, 'E4 TB Allocation Details'!$A$18:$L$205, MATCH("Misc ID", 'E4 TB Allocation Details'!$A$18:$L$18, 0),FALSE), 'E2 Allocators'!$B$15:$W$361, MATCH('O5 Details by Class &amp; Accounts'!BM$18, 'E2 Allocators'!$B$15:$W$15, 0),FALSE)*$E52)</f>
        <v>0</v>
      </c>
      <c r="BN52" s="1411">
        <f>IF(ISERROR(VLOOKUP(VLOOKUP($A52, 'E4 TB Allocation Details'!$A$18:$L$205, MATCH("Misc ID", 'E4 TB Allocation Details'!$A$18:$L$18, 0),FALSE), 'E2 Allocators'!$B$15:$W$361, MATCH('O5 Details by Class &amp; Accounts'!BN$18, 'E2 Allocators'!$B$15:$W$15, 0),FALSE)*$E52), 0, VLOOKUP(VLOOKUP($A52, 'E4 TB Allocation Details'!$A$18:$L$205, MATCH("Misc ID", 'E4 TB Allocation Details'!$A$18:$L$18, 0),FALSE), 'E2 Allocators'!$B$15:$W$361, MATCH('O5 Details by Class &amp; Accounts'!BN$18, 'E2 Allocators'!$B$15:$W$15, 0),FALSE)*$E52)</f>
        <v>0</v>
      </c>
      <c r="BO52" s="1411">
        <f>IF(ISERROR(VLOOKUP(VLOOKUP($A52, 'E4 TB Allocation Details'!$A$18:$L$205, MATCH("Misc ID", 'E4 TB Allocation Details'!$A$18:$L$18, 0),FALSE), 'E2 Allocators'!$B$15:$W$361, MATCH('O5 Details by Class &amp; Accounts'!BO$18, 'E2 Allocators'!$B$15:$W$15, 0),FALSE)*$E52), 0, VLOOKUP(VLOOKUP($A52, 'E4 TB Allocation Details'!$A$18:$L$205, MATCH("Misc ID", 'E4 TB Allocation Details'!$A$18:$L$18, 0),FALSE), 'E2 Allocators'!$B$15:$W$361, MATCH('O5 Details by Class &amp; Accounts'!BO$18, 'E2 Allocators'!$B$15:$W$15, 0),FALSE)*$E52)</f>
        <v>0</v>
      </c>
      <c r="BP52" s="1411">
        <f>IF(ISERROR(VLOOKUP(VLOOKUP($A52, 'E4 TB Allocation Details'!$A$18:$L$205, MATCH("Misc ID", 'E4 TB Allocation Details'!$A$18:$L$18, 0),FALSE), 'E2 Allocators'!$B$15:$W$361, MATCH('O5 Details by Class &amp; Accounts'!BP$18, 'E2 Allocators'!$B$15:$W$15, 0),FALSE)*$E52), 0, VLOOKUP(VLOOKUP($A52, 'E4 TB Allocation Details'!$A$18:$L$205, MATCH("Misc ID", 'E4 TB Allocation Details'!$A$18:$L$18, 0),FALSE), 'E2 Allocators'!$B$15:$W$361, MATCH('O5 Details by Class &amp; Accounts'!BP$18, 'E2 Allocators'!$B$15:$W$15, 0),FALSE)*$E52)</f>
        <v>0</v>
      </c>
      <c r="BQ52" s="1411">
        <f>IF(ISERROR(VLOOKUP(VLOOKUP($A52, 'E4 TB Allocation Details'!$A$18:$L$205, MATCH("Misc ID", 'E4 TB Allocation Details'!$A$18:$L$18, 0),FALSE), 'E2 Allocators'!$B$15:$W$361, MATCH('O5 Details by Class &amp; Accounts'!BQ$18, 'E2 Allocators'!$B$15:$W$15, 0),FALSE)*$E52), 0, VLOOKUP(VLOOKUP($A52, 'E4 TB Allocation Details'!$A$18:$L$205, MATCH("Misc ID", 'E4 TB Allocation Details'!$A$18:$L$18, 0),FALSE), 'E2 Allocators'!$B$15:$W$361, MATCH('O5 Details by Class &amp; Accounts'!BQ$18, 'E2 Allocators'!$B$15:$W$15, 0),FALSE)*$E52)</f>
        <v>0</v>
      </c>
      <c r="BR52" s="1411">
        <f>IF(ISERROR(VLOOKUP(VLOOKUP($A52, 'E4 TB Allocation Details'!$A$18:$L$205, MATCH("Misc ID", 'E4 TB Allocation Details'!$A$18:$L$18, 0),FALSE), 'E2 Allocators'!$B$15:$W$361, MATCH('O5 Details by Class &amp; Accounts'!BR$18, 'E2 Allocators'!$B$15:$W$15, 0),FALSE)*$E52), 0, VLOOKUP(VLOOKUP($A52, 'E4 TB Allocation Details'!$A$18:$L$205, MATCH("Misc ID", 'E4 TB Allocation Details'!$A$18:$L$18, 0),FALSE), 'E2 Allocators'!$B$15:$W$361, MATCH('O5 Details by Class &amp; Accounts'!BR$18, 'E2 Allocators'!$B$15:$W$15, 0),FALSE)*$E52)</f>
        <v>0</v>
      </c>
      <c r="BS52" s="1411">
        <f t="shared" si="3"/>
        <v>0</v>
      </c>
      <c r="BT52" s="1411">
        <f>IF(ISERROR(VLOOKUP(VLOOKUP($A52, 'E4 TB Allocation Details'!$A$18:$L$205, MATCH("A &amp; G ID", 'E4 TB Allocation Details'!$A$18:$L$18, 0),FALSE), 'E2 Allocators'!$B$15:$W$361, MATCH('O5 Details by Class &amp; Accounts'!BT$18, 'E2 Allocators'!$B$15:$W$15, 0),FALSE)*$E52), 0, VLOOKUP(VLOOKUP($A52, 'E4 TB Allocation Details'!$A$18:$L$205, MATCH("A &amp; G ID", 'E4 TB Allocation Details'!$A$18:$L$18, 0),FALSE), 'E2 Allocators'!$B$15:$W$361, MATCH('O5 Details by Class &amp; Accounts'!BT$18, 'E2 Allocators'!$B$15:$W$15, 0),FALSE)*$E52)</f>
        <v>0</v>
      </c>
      <c r="BU52" s="1411">
        <f>IF(ISERROR(VLOOKUP(VLOOKUP($A52, 'E4 TB Allocation Details'!$A$18:$L$205, MATCH("A &amp; G ID", 'E4 TB Allocation Details'!$A$18:$L$18, 0),FALSE), 'E2 Allocators'!$B$15:$W$361, MATCH('O5 Details by Class &amp; Accounts'!BU$18, 'E2 Allocators'!$B$15:$W$15, 0),FALSE)*$E52), 0, VLOOKUP(VLOOKUP($A52, 'E4 TB Allocation Details'!$A$18:$L$205, MATCH("A &amp; G ID", 'E4 TB Allocation Details'!$A$18:$L$18, 0),FALSE), 'E2 Allocators'!$B$15:$W$361, MATCH('O5 Details by Class &amp; Accounts'!BU$18, 'E2 Allocators'!$B$15:$W$15, 0),FALSE)*$E52)</f>
        <v>0</v>
      </c>
      <c r="BV52" s="1411">
        <f>IF(ISERROR(VLOOKUP(VLOOKUP($A52, 'E4 TB Allocation Details'!$A$18:$L$205, MATCH("A &amp; G ID", 'E4 TB Allocation Details'!$A$18:$L$18, 0),FALSE), 'E2 Allocators'!$B$15:$W$361, MATCH('O5 Details by Class &amp; Accounts'!BV$18, 'E2 Allocators'!$B$15:$W$15, 0),FALSE)*$E52), 0, VLOOKUP(VLOOKUP($A52, 'E4 TB Allocation Details'!$A$18:$L$205, MATCH("A &amp; G ID", 'E4 TB Allocation Details'!$A$18:$L$18, 0),FALSE), 'E2 Allocators'!$B$15:$W$361, MATCH('O5 Details by Class &amp; Accounts'!BV$18, 'E2 Allocators'!$B$15:$W$15, 0),FALSE)*$E52)</f>
        <v>0</v>
      </c>
      <c r="BW52" s="1411">
        <f>IF(ISERROR(VLOOKUP(VLOOKUP($A52, 'E4 TB Allocation Details'!$A$18:$L$205, MATCH("A &amp; G ID", 'E4 TB Allocation Details'!$A$18:$L$18, 0),FALSE), 'E2 Allocators'!$B$15:$W$361, MATCH('O5 Details by Class &amp; Accounts'!BW$18, 'E2 Allocators'!$B$15:$W$15, 0),FALSE)*$E52), 0, VLOOKUP(VLOOKUP($A52, 'E4 TB Allocation Details'!$A$18:$L$205, MATCH("A &amp; G ID", 'E4 TB Allocation Details'!$A$18:$L$18, 0),FALSE), 'E2 Allocators'!$B$15:$W$361, MATCH('O5 Details by Class &amp; Accounts'!BW$18, 'E2 Allocators'!$B$15:$W$15, 0),FALSE)*$E52)</f>
        <v>0</v>
      </c>
      <c r="BX52" s="1411">
        <f>IF(ISERROR(VLOOKUP(VLOOKUP($A52, 'E4 TB Allocation Details'!$A$18:$L$205, MATCH("A &amp; G ID", 'E4 TB Allocation Details'!$A$18:$L$18, 0),FALSE), 'E2 Allocators'!$B$15:$W$361, MATCH('O5 Details by Class &amp; Accounts'!BX$18, 'E2 Allocators'!$B$15:$W$15, 0),FALSE)*$E52), 0, VLOOKUP(VLOOKUP($A52, 'E4 TB Allocation Details'!$A$18:$L$205, MATCH("A &amp; G ID", 'E4 TB Allocation Details'!$A$18:$L$18, 0),FALSE), 'E2 Allocators'!$B$15:$W$361, MATCH('O5 Details by Class &amp; Accounts'!BX$18, 'E2 Allocators'!$B$15:$W$15, 0),FALSE)*$E52)</f>
        <v>0</v>
      </c>
      <c r="BY52" s="1411">
        <f>IF(ISERROR(VLOOKUP(VLOOKUP($A52, 'E4 TB Allocation Details'!$A$18:$L$205, MATCH("A &amp; G ID", 'E4 TB Allocation Details'!$A$18:$L$18, 0),FALSE), 'E2 Allocators'!$B$15:$W$361, MATCH('O5 Details by Class &amp; Accounts'!BY$18, 'E2 Allocators'!$B$15:$W$15, 0),FALSE)*$E52), 0, VLOOKUP(VLOOKUP($A52, 'E4 TB Allocation Details'!$A$18:$L$205, MATCH("A &amp; G ID", 'E4 TB Allocation Details'!$A$18:$L$18, 0),FALSE), 'E2 Allocators'!$B$15:$W$361, MATCH('O5 Details by Class &amp; Accounts'!BY$18, 'E2 Allocators'!$B$15:$W$15, 0),FALSE)*$E52)</f>
        <v>0</v>
      </c>
      <c r="BZ52" s="1411">
        <f>IF(ISERROR(VLOOKUP(VLOOKUP($A52, 'E4 TB Allocation Details'!$A$18:$L$205, MATCH("A &amp; G ID", 'E4 TB Allocation Details'!$A$18:$L$18, 0),FALSE), 'E2 Allocators'!$B$15:$W$361, MATCH('O5 Details by Class &amp; Accounts'!BZ$18, 'E2 Allocators'!$B$15:$W$15, 0),FALSE)*$E52), 0, VLOOKUP(VLOOKUP($A52, 'E4 TB Allocation Details'!$A$18:$L$205, MATCH("A &amp; G ID", 'E4 TB Allocation Details'!$A$18:$L$18, 0),FALSE), 'E2 Allocators'!$B$15:$W$361, MATCH('O5 Details by Class &amp; Accounts'!BZ$18, 'E2 Allocators'!$B$15:$W$15, 0),FALSE)*$E52)</f>
        <v>0</v>
      </c>
      <c r="CA52" s="1411">
        <f>IF(ISERROR(VLOOKUP(VLOOKUP($A52, 'E4 TB Allocation Details'!$A$18:$L$205, MATCH("A &amp; G ID", 'E4 TB Allocation Details'!$A$18:$L$18, 0),FALSE), 'E2 Allocators'!$B$15:$W$361, MATCH('O5 Details by Class &amp; Accounts'!CA$18, 'E2 Allocators'!$B$15:$W$15, 0),FALSE)*$E52), 0, VLOOKUP(VLOOKUP($A52, 'E4 TB Allocation Details'!$A$18:$L$205, MATCH("A &amp; G ID", 'E4 TB Allocation Details'!$A$18:$L$18, 0),FALSE), 'E2 Allocators'!$B$15:$W$361, MATCH('O5 Details by Class &amp; Accounts'!CA$18, 'E2 Allocators'!$B$15:$W$15, 0),FALSE)*$E52)</f>
        <v>0</v>
      </c>
      <c r="CB52" s="1411">
        <f>IF(ISERROR(VLOOKUP(VLOOKUP($A52, 'E4 TB Allocation Details'!$A$18:$L$205, MATCH("A &amp; G ID", 'E4 TB Allocation Details'!$A$18:$L$18, 0),FALSE), 'E2 Allocators'!$B$15:$W$361, MATCH('O5 Details by Class &amp; Accounts'!CB$18, 'E2 Allocators'!$B$15:$W$15, 0),FALSE)*$E52), 0, VLOOKUP(VLOOKUP($A52, 'E4 TB Allocation Details'!$A$18:$L$205, MATCH("A &amp; G ID", 'E4 TB Allocation Details'!$A$18:$L$18, 0),FALSE), 'E2 Allocators'!$B$15:$W$361, MATCH('O5 Details by Class &amp; Accounts'!CB$18, 'E2 Allocators'!$B$15:$W$15, 0),FALSE)*$E52)</f>
        <v>0</v>
      </c>
      <c r="CC52" s="1411">
        <f>IF(ISERROR(VLOOKUP(VLOOKUP($A52, 'E4 TB Allocation Details'!$A$18:$L$205, MATCH("A &amp; G ID", 'E4 TB Allocation Details'!$A$18:$L$18, 0),FALSE), 'E2 Allocators'!$B$15:$W$361, MATCH('O5 Details by Class &amp; Accounts'!CC$18, 'E2 Allocators'!$B$15:$W$15, 0),FALSE)*$E52), 0, VLOOKUP(VLOOKUP($A52, 'E4 TB Allocation Details'!$A$18:$L$205, MATCH("A &amp; G ID", 'E4 TB Allocation Details'!$A$18:$L$18, 0),FALSE), 'E2 Allocators'!$B$15:$W$361, MATCH('O5 Details by Class &amp; Accounts'!CC$18, 'E2 Allocators'!$B$15:$W$15, 0),FALSE)*$E52)</f>
        <v>0</v>
      </c>
      <c r="CD52" s="1411">
        <f>IF(ISERROR(VLOOKUP(VLOOKUP($A52, 'E4 TB Allocation Details'!$A$18:$L$205, MATCH("A &amp; G ID", 'E4 TB Allocation Details'!$A$18:$L$18, 0),FALSE), 'E2 Allocators'!$B$15:$W$361, MATCH('O5 Details by Class &amp; Accounts'!CD$18, 'E2 Allocators'!$B$15:$W$15, 0),FALSE)*$E52), 0, VLOOKUP(VLOOKUP($A52, 'E4 TB Allocation Details'!$A$18:$L$205, MATCH("A &amp; G ID", 'E4 TB Allocation Details'!$A$18:$L$18, 0),FALSE), 'E2 Allocators'!$B$15:$W$361, MATCH('O5 Details by Class &amp; Accounts'!CD$18, 'E2 Allocators'!$B$15:$W$15, 0),FALSE)*$E52)</f>
        <v>0</v>
      </c>
      <c r="CE52" s="1411">
        <f>IF(ISERROR(VLOOKUP(VLOOKUP($A52, 'E4 TB Allocation Details'!$A$18:$L$205, MATCH("A &amp; G ID", 'E4 TB Allocation Details'!$A$18:$L$18, 0),FALSE), 'E2 Allocators'!$B$15:$W$361, MATCH('O5 Details by Class &amp; Accounts'!CE$18, 'E2 Allocators'!$B$15:$W$15, 0),FALSE)*$E52), 0, VLOOKUP(VLOOKUP($A52, 'E4 TB Allocation Details'!$A$18:$L$205, MATCH("A &amp; G ID", 'E4 TB Allocation Details'!$A$18:$L$18, 0),FALSE), 'E2 Allocators'!$B$15:$W$361, MATCH('O5 Details by Class &amp; Accounts'!CE$18, 'E2 Allocators'!$B$15:$W$15, 0),FALSE)*$E52)</f>
        <v>0</v>
      </c>
      <c r="CF52" s="1411">
        <f>IF(ISERROR(VLOOKUP(VLOOKUP($A52, 'E4 TB Allocation Details'!$A$18:$L$205, MATCH("A &amp; G ID", 'E4 TB Allocation Details'!$A$18:$L$18, 0),FALSE), 'E2 Allocators'!$B$15:$W$361, MATCH('O5 Details by Class &amp; Accounts'!CF$18, 'E2 Allocators'!$B$15:$W$15, 0),FALSE)*$E52), 0, VLOOKUP(VLOOKUP($A52, 'E4 TB Allocation Details'!$A$18:$L$205, MATCH("A &amp; G ID", 'E4 TB Allocation Details'!$A$18:$L$18, 0),FALSE), 'E2 Allocators'!$B$15:$W$361, MATCH('O5 Details by Class &amp; Accounts'!CF$18, 'E2 Allocators'!$B$15:$W$15, 0),FALSE)*$E52)</f>
        <v>0</v>
      </c>
      <c r="CG52" s="1411">
        <f>IF(ISERROR(VLOOKUP(VLOOKUP($A52, 'E4 TB Allocation Details'!$A$18:$L$205, MATCH("A &amp; G ID", 'E4 TB Allocation Details'!$A$18:$L$18, 0),FALSE), 'E2 Allocators'!$B$15:$W$361, MATCH('O5 Details by Class &amp; Accounts'!CG$18, 'E2 Allocators'!$B$15:$W$15, 0),FALSE)*$E52), 0, VLOOKUP(VLOOKUP($A52, 'E4 TB Allocation Details'!$A$18:$L$205, MATCH("A &amp; G ID", 'E4 TB Allocation Details'!$A$18:$L$18, 0),FALSE), 'E2 Allocators'!$B$15:$W$361, MATCH('O5 Details by Class &amp; Accounts'!CG$18, 'E2 Allocators'!$B$15:$W$15, 0),FALSE)*$E52)</f>
        <v>0</v>
      </c>
      <c r="CH52" s="1411">
        <f>IF(ISERROR(VLOOKUP(VLOOKUP($A52, 'E4 TB Allocation Details'!$A$18:$L$205, MATCH("A &amp; G ID", 'E4 TB Allocation Details'!$A$18:$L$18, 0),FALSE), 'E2 Allocators'!$B$15:$W$361, MATCH('O5 Details by Class &amp; Accounts'!CH$18, 'E2 Allocators'!$B$15:$W$15, 0),FALSE)*$E52), 0, VLOOKUP(VLOOKUP($A52, 'E4 TB Allocation Details'!$A$18:$L$205, MATCH("A &amp; G ID", 'E4 TB Allocation Details'!$A$18:$L$18, 0),FALSE), 'E2 Allocators'!$B$15:$W$361, MATCH('O5 Details by Class &amp; Accounts'!CH$18, 'E2 Allocators'!$B$15:$W$15, 0),FALSE)*$E52)</f>
        <v>0</v>
      </c>
      <c r="CI52" s="1411">
        <f>IF(ISERROR(VLOOKUP(VLOOKUP($A52, 'E4 TB Allocation Details'!$A$18:$L$205, MATCH("A &amp; G ID", 'E4 TB Allocation Details'!$A$18:$L$18, 0),FALSE), 'E2 Allocators'!$B$15:$W$361, MATCH('O5 Details by Class &amp; Accounts'!CI$18, 'E2 Allocators'!$B$15:$W$15, 0),FALSE)*$E52), 0, VLOOKUP(VLOOKUP($A52, 'E4 TB Allocation Details'!$A$18:$L$205, MATCH("A &amp; G ID", 'E4 TB Allocation Details'!$A$18:$L$18, 0),FALSE), 'E2 Allocators'!$B$15:$W$361, MATCH('O5 Details by Class &amp; Accounts'!CI$18, 'E2 Allocators'!$B$15:$W$15, 0),FALSE)*$E52)</f>
        <v>0</v>
      </c>
      <c r="CJ52" s="1411">
        <f>IF(ISERROR(VLOOKUP(VLOOKUP($A52, 'E4 TB Allocation Details'!$A$18:$L$205, MATCH("A &amp; G ID", 'E4 TB Allocation Details'!$A$18:$L$18, 0),FALSE), 'E2 Allocators'!$B$15:$W$361, MATCH('O5 Details by Class &amp; Accounts'!CJ$18, 'E2 Allocators'!$B$15:$W$15, 0),FALSE)*$E52), 0, VLOOKUP(VLOOKUP($A52, 'E4 TB Allocation Details'!$A$18:$L$205, MATCH("A &amp; G ID", 'E4 TB Allocation Details'!$A$18:$L$18, 0),FALSE), 'E2 Allocators'!$B$15:$W$361, MATCH('O5 Details by Class &amp; Accounts'!CJ$18, 'E2 Allocators'!$B$15:$W$15, 0),FALSE)*$E52)</f>
        <v>0</v>
      </c>
      <c r="CK52" s="1411">
        <f>IF(ISERROR(VLOOKUP(VLOOKUP($A52, 'E4 TB Allocation Details'!$A$18:$L$205, MATCH("A &amp; G ID", 'E4 TB Allocation Details'!$A$18:$L$18, 0),FALSE), 'E2 Allocators'!$B$15:$W$361, MATCH('O5 Details by Class &amp; Accounts'!CK$18, 'E2 Allocators'!$B$15:$W$15, 0),FALSE)*$E52), 0, VLOOKUP(VLOOKUP($A52, 'E4 TB Allocation Details'!$A$18:$L$205, MATCH("A &amp; G ID", 'E4 TB Allocation Details'!$A$18:$L$18, 0),FALSE), 'E2 Allocators'!$B$15:$W$361, MATCH('O5 Details by Class &amp; Accounts'!CK$18, 'E2 Allocators'!$B$15:$W$15, 0),FALSE)*$E52)</f>
        <v>0</v>
      </c>
      <c r="CL52" s="1411">
        <f>IF(ISERROR(VLOOKUP(VLOOKUP($A52, 'E4 TB Allocation Details'!$A$18:$L$205, MATCH("A &amp; G ID", 'E4 TB Allocation Details'!$A$18:$L$18, 0),FALSE), 'E2 Allocators'!$B$15:$W$361, MATCH('O5 Details by Class &amp; Accounts'!CL$18, 'E2 Allocators'!$B$15:$W$15, 0),FALSE)*$E52), 0, VLOOKUP(VLOOKUP($A52, 'E4 TB Allocation Details'!$A$18:$L$205, MATCH("A &amp; G ID", 'E4 TB Allocation Details'!$A$18:$L$18, 0),FALSE), 'E2 Allocators'!$B$15:$W$361, MATCH('O5 Details by Class &amp; Accounts'!CL$18, 'E2 Allocators'!$B$15:$W$15, 0),FALSE)*$E52)</f>
        <v>0</v>
      </c>
      <c r="CM52" s="1411">
        <f>IF(ISERROR(VLOOKUP(VLOOKUP($A52, 'E4 TB Allocation Details'!$A$18:$L$205, MATCH("A &amp; G ID", 'E4 TB Allocation Details'!$A$18:$L$18, 0),FALSE), 'E2 Allocators'!$B$15:$W$361, MATCH('O5 Details by Class &amp; Accounts'!CM$18, 'E2 Allocators'!$B$15:$W$15, 0),FALSE)*$E52), 0, VLOOKUP(VLOOKUP($A52, 'E4 TB Allocation Details'!$A$18:$L$205, MATCH("A &amp; G ID", 'E4 TB Allocation Details'!$A$18:$L$18, 0),FALSE), 'E2 Allocators'!$B$15:$W$361, MATCH('O5 Details by Class &amp; Accounts'!CM$18, 'E2 Allocators'!$B$15:$W$15, 0),FALSE)*$E52)</f>
        <v>0</v>
      </c>
      <c r="CN52" s="1411">
        <f t="shared" si="5"/>
        <v>0</v>
      </c>
      <c r="CO52" s="1791">
        <f t="shared" si="4"/>
        <v>0</v>
      </c>
      <c r="CQ52" s="2086" t="s">
        <v>1140</v>
      </c>
    </row>
    <row r="53" spans="1:95" s="80" customFormat="1" ht="12.75">
      <c r="A53" s="1174">
        <v>1845</v>
      </c>
      <c r="B53" s="1175" t="s">
        <v>35</v>
      </c>
      <c r="C53" s="1788">
        <f>IF(ISERROR(VLOOKUP($A53,'I3 TB Data'!$A$23:$H$458,MATCH('O5 Details by Class &amp; Accounts'!$C$18, 'I3 TB Data'!$A$23:$H$23,0),0)), 0, VLOOKUP($A53,'I3 TB Data'!$A$23:$H$458,MATCH('O5 Details by Class &amp; Accounts'!$C$18,'I3 TB Data'!$A$23:$H$23,0),0))</f>
        <v>0</v>
      </c>
      <c r="D53" s="1789">
        <f>'I4 BO ASSETS'!E50</f>
        <v>0</v>
      </c>
      <c r="E53" s="1788">
        <f t="shared" si="6"/>
        <v>0</v>
      </c>
      <c r="F53" s="1790">
        <f>IF(ISERROR(VLOOKUP($A53, 'E1 Categorization'!A33:E122, MATCH("Customer Component", 'E1 Categorization'!$A$33:$E$33,0), 0)), 0, IF(VLOOKUP($A53, 'E1 Categorization'!A33:E122, MATCH("Customer Component", 'E1 Categorization'!$A$33:$E$33,0), 0)=0, 'O5 Details by Class &amp; Accounts'!$E53, IF(AND(VLOOKUP($A53, 'E1 Categorization'!A33:E122, MATCH("Customer Component", 'E1 Categorization'!$A$33:$E$33,0), 0) &gt;0, VLOOKUP($A53, 'E1 Categorization'!A33:E122, MATCH("Customer Component", 'E1 Categorization'!$A$33:$E$33,0), 0)&lt;1), 'O5 Details by Class &amp; Accounts'!$E53*(1-VLOOKUP($A53, 'E1 Categorization'!A33:E122, MATCH("Customer Component", 'E1 Categorization'!$A$33:$E$33,0), 0)), 0)))</f>
        <v>0</v>
      </c>
      <c r="G53" s="1790">
        <f>IF(ISERROR(VLOOKUP($A53, 'E1 Categorization'!A33:E122, MATCH("Customer Component", 'E1 Categorization'!$A$33:$E$33,0), 0)),0, IF(VLOOKUP($A53, 'E1 Categorization'!A33:E122, MATCH("Customer Component", 'E1 Categorization'!$A$33:$E$33,0), 0)=0, 0, IF(AND(VLOOKUP($A53, 'E1 Categorization'!A33:E122, MATCH("Customer Component", 'E1 Categorization'!$A$33:$E$33,0), 0) &gt;0, VLOOKUP($A53, 'E1 Categorization'!A33:E122, MATCH("Customer Component", 'E1 Categorization'!$A$33:$E$33,0), 0)&lt;1), 'O5 Details by Class &amp; Accounts'!$E53*(VLOOKUP($A53, 'E1 Categorization'!A33:E122, MATCH("Customer Component", 'E1 Categorization'!$A$33:$E$33,0), 0)), 'O5 Details by Class &amp; Accounts'!$E53)))</f>
        <v>0</v>
      </c>
      <c r="H53" s="1411">
        <f t="shared" si="0"/>
        <v>0</v>
      </c>
      <c r="I53" s="1411">
        <f>IF(ISERROR(VLOOKUP(VLOOKUP($A53, 'E4 TB Allocation Details'!$A$18:$L$205, MATCH("Demand ID", 'E4 TB Allocation Details'!$A$18:$L$18, 0),FALSE), 'E2 Allocators'!$B$15:$W$361, MATCH('O5 Details by Class &amp; Accounts'!I$18, 'E2 Allocators'!$B$15:$W$15, 0),FALSE)*$F53), 0, VLOOKUP(VLOOKUP($A53, 'E4 TB Allocation Details'!$A$18:$L$205, MATCH("Demand ID", 'E4 TB Allocation Details'!$A$18:$L$18, 0),FALSE), 'E2 Allocators'!$B$15:$W$361, MATCH('O5 Details by Class &amp; Accounts'!I$18, 'E2 Allocators'!$B$15:$W$15, 0),FALSE)*$F53)</f>
        <v>0</v>
      </c>
      <c r="J53" s="1411">
        <f>IF(ISERROR(VLOOKUP(VLOOKUP($A53, 'E4 TB Allocation Details'!$A$18:$L$205, MATCH("Demand ID", 'E4 TB Allocation Details'!$A$18:$L$18, 0),FALSE), 'E2 Allocators'!$B$15:$W$361, MATCH('O5 Details by Class &amp; Accounts'!J$18, 'E2 Allocators'!$B$15:$W$15, 0),FALSE)*$F53), 0, VLOOKUP(VLOOKUP($A53, 'E4 TB Allocation Details'!$A$18:$L$205, MATCH("Demand ID", 'E4 TB Allocation Details'!$A$18:$L$18, 0),FALSE), 'E2 Allocators'!$B$15:$W$361, MATCH('O5 Details by Class &amp; Accounts'!J$18, 'E2 Allocators'!$B$15:$W$15, 0),FALSE)*$F53)</f>
        <v>0</v>
      </c>
      <c r="K53" s="1411">
        <f>IF(ISERROR(VLOOKUP(VLOOKUP($A53, 'E4 TB Allocation Details'!$A$18:$L$205, MATCH("Demand ID", 'E4 TB Allocation Details'!$A$18:$L$18, 0),FALSE), 'E2 Allocators'!$B$15:$W$361, MATCH('O5 Details by Class &amp; Accounts'!K$18, 'E2 Allocators'!$B$15:$W$15, 0),FALSE)*$F53), 0, VLOOKUP(VLOOKUP($A53, 'E4 TB Allocation Details'!$A$18:$L$205, MATCH("Demand ID", 'E4 TB Allocation Details'!$A$18:$L$18, 0),FALSE), 'E2 Allocators'!$B$15:$W$361, MATCH('O5 Details by Class &amp; Accounts'!K$18, 'E2 Allocators'!$B$15:$W$15, 0),FALSE)*$F53)</f>
        <v>0</v>
      </c>
      <c r="L53" s="1411">
        <f>IF(ISERROR(VLOOKUP(VLOOKUP($A53, 'E4 TB Allocation Details'!$A$18:$L$205, MATCH("Demand ID", 'E4 TB Allocation Details'!$A$18:$L$18, 0),FALSE), 'E2 Allocators'!$B$15:$W$361, MATCH('O5 Details by Class &amp; Accounts'!L$18, 'E2 Allocators'!$B$15:$W$15, 0),FALSE)*$F53), 0, VLOOKUP(VLOOKUP($A53, 'E4 TB Allocation Details'!$A$18:$L$205, MATCH("Demand ID", 'E4 TB Allocation Details'!$A$18:$L$18, 0),FALSE), 'E2 Allocators'!$B$15:$W$361, MATCH('O5 Details by Class &amp; Accounts'!L$18, 'E2 Allocators'!$B$15:$W$15, 0),FALSE)*$F53)</f>
        <v>0</v>
      </c>
      <c r="M53" s="1411">
        <f>IF(ISERROR(VLOOKUP(VLOOKUP($A53, 'E4 TB Allocation Details'!$A$18:$L$205, MATCH("Demand ID", 'E4 TB Allocation Details'!$A$18:$L$18, 0),FALSE), 'E2 Allocators'!$B$15:$W$361, MATCH('O5 Details by Class &amp; Accounts'!M$18, 'E2 Allocators'!$B$15:$W$15, 0),FALSE)*$F53), 0, VLOOKUP(VLOOKUP($A53, 'E4 TB Allocation Details'!$A$18:$L$205, MATCH("Demand ID", 'E4 TB Allocation Details'!$A$18:$L$18, 0),FALSE), 'E2 Allocators'!$B$15:$W$361, MATCH('O5 Details by Class &amp; Accounts'!M$18, 'E2 Allocators'!$B$15:$W$15, 0),FALSE)*$F53)</f>
        <v>0</v>
      </c>
      <c r="N53" s="1411">
        <f>IF(ISERROR(VLOOKUP(VLOOKUP($A53, 'E4 TB Allocation Details'!$A$18:$L$205, MATCH("Demand ID", 'E4 TB Allocation Details'!$A$18:$L$18, 0),FALSE), 'E2 Allocators'!$B$15:$W$361, MATCH('O5 Details by Class &amp; Accounts'!N$18, 'E2 Allocators'!$B$15:$W$15, 0),FALSE)*$F53), 0, VLOOKUP(VLOOKUP($A53, 'E4 TB Allocation Details'!$A$18:$L$205, MATCH("Demand ID", 'E4 TB Allocation Details'!$A$18:$L$18, 0),FALSE), 'E2 Allocators'!$B$15:$W$361, MATCH('O5 Details by Class &amp; Accounts'!N$18, 'E2 Allocators'!$B$15:$W$15, 0),FALSE)*$F53)</f>
        <v>0</v>
      </c>
      <c r="O53" s="1411">
        <f>IF(ISERROR(VLOOKUP(VLOOKUP($A53, 'E4 TB Allocation Details'!$A$18:$L$205, MATCH("Demand ID", 'E4 TB Allocation Details'!$A$18:$L$18, 0),FALSE), 'E2 Allocators'!$B$15:$W$361, MATCH('O5 Details by Class &amp; Accounts'!O$18, 'E2 Allocators'!$B$15:$W$15, 0),FALSE)*$F53), 0, VLOOKUP(VLOOKUP($A53, 'E4 TB Allocation Details'!$A$18:$L$205, MATCH("Demand ID", 'E4 TB Allocation Details'!$A$18:$L$18, 0),FALSE), 'E2 Allocators'!$B$15:$W$361, MATCH('O5 Details by Class &amp; Accounts'!O$18, 'E2 Allocators'!$B$15:$W$15, 0),FALSE)*$F53)</f>
        <v>0</v>
      </c>
      <c r="P53" s="1411">
        <f>IF(ISERROR(VLOOKUP(VLOOKUP($A53, 'E4 TB Allocation Details'!$A$18:$L$205, MATCH("Demand ID", 'E4 TB Allocation Details'!$A$18:$L$18, 0),FALSE), 'E2 Allocators'!$B$15:$W$361, MATCH('O5 Details by Class &amp; Accounts'!P$18, 'E2 Allocators'!$B$15:$W$15, 0),FALSE)*$F53), 0, VLOOKUP(VLOOKUP($A53, 'E4 TB Allocation Details'!$A$18:$L$205, MATCH("Demand ID", 'E4 TB Allocation Details'!$A$18:$L$18, 0),FALSE), 'E2 Allocators'!$B$15:$W$361, MATCH('O5 Details by Class &amp; Accounts'!P$18, 'E2 Allocators'!$B$15:$W$15, 0),FALSE)*$F53)</f>
        <v>0</v>
      </c>
      <c r="Q53" s="1411">
        <f>IF(ISERROR(VLOOKUP(VLOOKUP($A53, 'E4 TB Allocation Details'!$A$18:$L$205, MATCH("Demand ID", 'E4 TB Allocation Details'!$A$18:$L$18, 0),FALSE), 'E2 Allocators'!$B$15:$W$361, MATCH('O5 Details by Class &amp; Accounts'!Q$18, 'E2 Allocators'!$B$15:$W$15, 0),FALSE)*$F53), 0, VLOOKUP(VLOOKUP($A53, 'E4 TB Allocation Details'!$A$18:$L$205, MATCH("Demand ID", 'E4 TB Allocation Details'!$A$18:$L$18, 0),FALSE), 'E2 Allocators'!$B$15:$W$361, MATCH('O5 Details by Class &amp; Accounts'!Q$18, 'E2 Allocators'!$B$15:$W$15, 0),FALSE)*$F53)</f>
        <v>0</v>
      </c>
      <c r="R53" s="1411">
        <f>IF(ISERROR(VLOOKUP(VLOOKUP($A53, 'E4 TB Allocation Details'!$A$18:$L$205, MATCH("Demand ID", 'E4 TB Allocation Details'!$A$18:$L$18, 0),FALSE), 'E2 Allocators'!$B$15:$W$361, MATCH('O5 Details by Class &amp; Accounts'!R$18, 'E2 Allocators'!$B$15:$W$15, 0),FALSE)*$F53), 0, VLOOKUP(VLOOKUP($A53, 'E4 TB Allocation Details'!$A$18:$L$205, MATCH("Demand ID", 'E4 TB Allocation Details'!$A$18:$L$18, 0),FALSE), 'E2 Allocators'!$B$15:$W$361, MATCH('O5 Details by Class &amp; Accounts'!R$18, 'E2 Allocators'!$B$15:$W$15, 0),FALSE)*$F53)</f>
        <v>0</v>
      </c>
      <c r="S53" s="1411">
        <f>IF(ISERROR(VLOOKUP(VLOOKUP($A53, 'E4 TB Allocation Details'!$A$18:$L$205, MATCH("Demand ID", 'E4 TB Allocation Details'!$A$18:$L$18, 0),FALSE), 'E2 Allocators'!$B$15:$W$361, MATCH('O5 Details by Class &amp; Accounts'!S$18, 'E2 Allocators'!$B$15:$W$15, 0),FALSE)*$F53), 0, VLOOKUP(VLOOKUP($A53, 'E4 TB Allocation Details'!$A$18:$L$205, MATCH("Demand ID", 'E4 TB Allocation Details'!$A$18:$L$18, 0),FALSE), 'E2 Allocators'!$B$15:$W$361, MATCH('O5 Details by Class &amp; Accounts'!S$18, 'E2 Allocators'!$B$15:$W$15, 0),FALSE)*$F53)</f>
        <v>0</v>
      </c>
      <c r="T53" s="1411">
        <f>IF(ISERROR(VLOOKUP(VLOOKUP($A53, 'E4 TB Allocation Details'!$A$18:$L$205, MATCH("Demand ID", 'E4 TB Allocation Details'!$A$18:$L$18, 0),FALSE), 'E2 Allocators'!$B$15:$W$361, MATCH('O5 Details by Class &amp; Accounts'!T$18, 'E2 Allocators'!$B$15:$W$15, 0),FALSE)*$F53), 0, VLOOKUP(VLOOKUP($A53, 'E4 TB Allocation Details'!$A$18:$L$205, MATCH("Demand ID", 'E4 TB Allocation Details'!$A$18:$L$18, 0),FALSE), 'E2 Allocators'!$B$15:$W$361, MATCH('O5 Details by Class &amp; Accounts'!T$18, 'E2 Allocators'!$B$15:$W$15, 0),FALSE)*$F53)</f>
        <v>0</v>
      </c>
      <c r="U53" s="1411">
        <f>IF(ISERROR(VLOOKUP(VLOOKUP($A53, 'E4 TB Allocation Details'!$A$18:$L$205, MATCH("Demand ID", 'E4 TB Allocation Details'!$A$18:$L$18, 0),FALSE), 'E2 Allocators'!$B$15:$W$361, MATCH('O5 Details by Class &amp; Accounts'!U$18, 'E2 Allocators'!$B$15:$W$15, 0),FALSE)*$F53), 0, VLOOKUP(VLOOKUP($A53, 'E4 TB Allocation Details'!$A$18:$L$205, MATCH("Demand ID", 'E4 TB Allocation Details'!$A$18:$L$18, 0),FALSE), 'E2 Allocators'!$B$15:$W$361, MATCH('O5 Details by Class &amp; Accounts'!U$18, 'E2 Allocators'!$B$15:$W$15, 0),FALSE)*$F53)</f>
        <v>0</v>
      </c>
      <c r="V53" s="1411">
        <f>IF(ISERROR(VLOOKUP(VLOOKUP($A53, 'E4 TB Allocation Details'!$A$18:$L$205, MATCH("Demand ID", 'E4 TB Allocation Details'!$A$18:$L$18, 0),FALSE), 'E2 Allocators'!$B$15:$W$361, MATCH('O5 Details by Class &amp; Accounts'!V$18, 'E2 Allocators'!$B$15:$W$15, 0),FALSE)*$F53), 0, VLOOKUP(VLOOKUP($A53, 'E4 TB Allocation Details'!$A$18:$L$205, MATCH("Demand ID", 'E4 TB Allocation Details'!$A$18:$L$18, 0),FALSE), 'E2 Allocators'!$B$15:$W$361, MATCH('O5 Details by Class &amp; Accounts'!V$18, 'E2 Allocators'!$B$15:$W$15, 0),FALSE)*$F53)</f>
        <v>0</v>
      </c>
      <c r="W53" s="1411">
        <f>IF(ISERROR(VLOOKUP(VLOOKUP($A53, 'E4 TB Allocation Details'!$A$18:$L$205, MATCH("Demand ID", 'E4 TB Allocation Details'!$A$18:$L$18, 0),FALSE), 'E2 Allocators'!$B$15:$W$361, MATCH('O5 Details by Class &amp; Accounts'!W$18, 'E2 Allocators'!$B$15:$W$15, 0),FALSE)*$F53), 0, VLOOKUP(VLOOKUP($A53, 'E4 TB Allocation Details'!$A$18:$L$205, MATCH("Demand ID", 'E4 TB Allocation Details'!$A$18:$L$18, 0),FALSE), 'E2 Allocators'!$B$15:$W$361, MATCH('O5 Details by Class &amp; Accounts'!W$18, 'E2 Allocators'!$B$15:$W$15, 0),FALSE)*$F53)</f>
        <v>0</v>
      </c>
      <c r="X53" s="1411">
        <f>IF(ISERROR(VLOOKUP(VLOOKUP($A53, 'E4 TB Allocation Details'!$A$18:$L$205, MATCH("Demand ID", 'E4 TB Allocation Details'!$A$18:$L$18, 0),FALSE), 'E2 Allocators'!$B$15:$W$361, MATCH('O5 Details by Class &amp; Accounts'!X$18, 'E2 Allocators'!$B$15:$W$15, 0),FALSE)*$F53), 0, VLOOKUP(VLOOKUP($A53, 'E4 TB Allocation Details'!$A$18:$L$205, MATCH("Demand ID", 'E4 TB Allocation Details'!$A$18:$L$18, 0),FALSE), 'E2 Allocators'!$B$15:$W$361, MATCH('O5 Details by Class &amp; Accounts'!X$18, 'E2 Allocators'!$B$15:$W$15, 0),FALSE)*$F53)</f>
        <v>0</v>
      </c>
      <c r="Y53" s="1411">
        <f>IF(ISERROR(VLOOKUP(VLOOKUP($A53, 'E4 TB Allocation Details'!$A$18:$L$205, MATCH("Demand ID", 'E4 TB Allocation Details'!$A$18:$L$18, 0),FALSE), 'E2 Allocators'!$B$15:$W$361, MATCH('O5 Details by Class &amp; Accounts'!Y$18, 'E2 Allocators'!$B$15:$W$15, 0),FALSE)*$F53), 0, VLOOKUP(VLOOKUP($A53, 'E4 TB Allocation Details'!$A$18:$L$205, MATCH("Demand ID", 'E4 TB Allocation Details'!$A$18:$L$18, 0),FALSE), 'E2 Allocators'!$B$15:$W$361, MATCH('O5 Details by Class &amp; Accounts'!Y$18, 'E2 Allocators'!$B$15:$W$15, 0),FALSE)*$F53)</f>
        <v>0</v>
      </c>
      <c r="Z53" s="1411">
        <f>IF(ISERROR(VLOOKUP(VLOOKUP($A53, 'E4 TB Allocation Details'!$A$18:$L$205, MATCH("Demand ID", 'E4 TB Allocation Details'!$A$18:$L$18, 0),FALSE), 'E2 Allocators'!$B$15:$W$361, MATCH('O5 Details by Class &amp; Accounts'!Z$18, 'E2 Allocators'!$B$15:$W$15, 0),FALSE)*$F53), 0, VLOOKUP(VLOOKUP($A53, 'E4 TB Allocation Details'!$A$18:$L$205, MATCH("Demand ID", 'E4 TB Allocation Details'!$A$18:$L$18, 0),FALSE), 'E2 Allocators'!$B$15:$W$361, MATCH('O5 Details by Class &amp; Accounts'!Z$18, 'E2 Allocators'!$B$15:$W$15, 0),FALSE)*$F53)</f>
        <v>0</v>
      </c>
      <c r="AA53" s="1411">
        <f>IF(ISERROR(VLOOKUP(VLOOKUP($A53, 'E4 TB Allocation Details'!$A$18:$L$205, MATCH("Demand ID", 'E4 TB Allocation Details'!$A$18:$L$18, 0),FALSE), 'E2 Allocators'!$B$15:$W$361, MATCH('O5 Details by Class &amp; Accounts'!AA$18, 'E2 Allocators'!$B$15:$W$15, 0),FALSE)*$F53), 0, VLOOKUP(VLOOKUP($A53, 'E4 TB Allocation Details'!$A$18:$L$205, MATCH("Demand ID", 'E4 TB Allocation Details'!$A$18:$L$18, 0),FALSE), 'E2 Allocators'!$B$15:$W$361, MATCH('O5 Details by Class &amp; Accounts'!AA$18, 'E2 Allocators'!$B$15:$W$15, 0),FALSE)*$F53)</f>
        <v>0</v>
      </c>
      <c r="AB53" s="1411">
        <f>IF(ISERROR(VLOOKUP(VLOOKUP($A53, 'E4 TB Allocation Details'!$A$18:$L$205, MATCH("Demand ID", 'E4 TB Allocation Details'!$A$18:$L$18, 0),FALSE), 'E2 Allocators'!$B$15:$W$361, MATCH('O5 Details by Class &amp; Accounts'!AB$18, 'E2 Allocators'!$B$15:$W$15, 0),FALSE)*$F53), 0, VLOOKUP(VLOOKUP($A53, 'E4 TB Allocation Details'!$A$18:$L$205, MATCH("Demand ID", 'E4 TB Allocation Details'!$A$18:$L$18, 0),FALSE), 'E2 Allocators'!$B$15:$W$361, MATCH('O5 Details by Class &amp; Accounts'!AB$18, 'E2 Allocators'!$B$15:$W$15, 0),FALSE)*$F53)</f>
        <v>0</v>
      </c>
      <c r="AC53" s="1411">
        <f t="shared" si="1"/>
        <v>0</v>
      </c>
      <c r="AD53" s="1411">
        <f>IF(ISERROR(VLOOKUP(VLOOKUP($A53, 'E4 TB Allocation Details'!$A$18:$L$205, MATCH("Customer ID", 'E4 TB Allocation Details'!$A$18:$L$18, 0),FALSE), 'E2 Allocators'!$B$15:$W$361, MATCH('O5 Details by Class &amp; Accounts'!AD$18, 'E2 Allocators'!$B$15:$W$15, 0),FALSE)*$G53), 0, VLOOKUP(VLOOKUP($A53, 'E4 TB Allocation Details'!$A$18:$L$205, MATCH("Customer ID", 'E4 TB Allocation Details'!$A$18:$L$18, 0),FALSE), 'E2 Allocators'!$B$15:$W$361, MATCH('O5 Details by Class &amp; Accounts'!AD$18, 'E2 Allocators'!$B$15:$W$15, 0),FALSE)*$G53)</f>
        <v>0</v>
      </c>
      <c r="AE53" s="1411">
        <f>IF(ISERROR(VLOOKUP(VLOOKUP($A53, 'E4 TB Allocation Details'!$A$18:$L$205, MATCH("Customer ID", 'E4 TB Allocation Details'!$A$18:$L$18, 0),FALSE), 'E2 Allocators'!$B$15:$W$361, MATCH('O5 Details by Class &amp; Accounts'!AE$18, 'E2 Allocators'!$B$15:$W$15, 0),FALSE)*$G53), 0, VLOOKUP(VLOOKUP($A53, 'E4 TB Allocation Details'!$A$18:$L$205, MATCH("Customer ID", 'E4 TB Allocation Details'!$A$18:$L$18, 0),FALSE), 'E2 Allocators'!$B$15:$W$361, MATCH('O5 Details by Class &amp; Accounts'!AE$18, 'E2 Allocators'!$B$15:$W$15, 0),FALSE)*$G53)</f>
        <v>0</v>
      </c>
      <c r="AF53" s="1411">
        <f>IF(ISERROR(VLOOKUP(VLOOKUP($A53, 'E4 TB Allocation Details'!$A$18:$L$205, MATCH("Customer ID", 'E4 TB Allocation Details'!$A$18:$L$18, 0),FALSE), 'E2 Allocators'!$B$15:$W$361, MATCH('O5 Details by Class &amp; Accounts'!AF$18, 'E2 Allocators'!$B$15:$W$15, 0),FALSE)*$G53), 0, VLOOKUP(VLOOKUP($A53, 'E4 TB Allocation Details'!$A$18:$L$205, MATCH("Customer ID", 'E4 TB Allocation Details'!$A$18:$L$18, 0),FALSE), 'E2 Allocators'!$B$15:$W$361, MATCH('O5 Details by Class &amp; Accounts'!AF$18, 'E2 Allocators'!$B$15:$W$15, 0),FALSE)*$G53)</f>
        <v>0</v>
      </c>
      <c r="AG53" s="1411">
        <f>IF(ISERROR(VLOOKUP(VLOOKUP($A53, 'E4 TB Allocation Details'!$A$18:$L$205, MATCH("Customer ID", 'E4 TB Allocation Details'!$A$18:$L$18, 0),FALSE), 'E2 Allocators'!$B$15:$W$361, MATCH('O5 Details by Class &amp; Accounts'!AG$18, 'E2 Allocators'!$B$15:$W$15, 0),FALSE)*$G53), 0, VLOOKUP(VLOOKUP($A53, 'E4 TB Allocation Details'!$A$18:$L$205, MATCH("Customer ID", 'E4 TB Allocation Details'!$A$18:$L$18, 0),FALSE), 'E2 Allocators'!$B$15:$W$361, MATCH('O5 Details by Class &amp; Accounts'!AG$18, 'E2 Allocators'!$B$15:$W$15, 0),FALSE)*$G53)</f>
        <v>0</v>
      </c>
      <c r="AH53" s="1411">
        <f>IF(ISERROR(VLOOKUP(VLOOKUP($A53, 'E4 TB Allocation Details'!$A$18:$L$205, MATCH("Customer ID", 'E4 TB Allocation Details'!$A$18:$L$18, 0),FALSE), 'E2 Allocators'!$B$15:$W$361, MATCH('O5 Details by Class &amp; Accounts'!AH$18, 'E2 Allocators'!$B$15:$W$15, 0),FALSE)*$G53), 0, VLOOKUP(VLOOKUP($A53, 'E4 TB Allocation Details'!$A$18:$L$205, MATCH("Customer ID", 'E4 TB Allocation Details'!$A$18:$L$18, 0),FALSE), 'E2 Allocators'!$B$15:$W$361, MATCH('O5 Details by Class &amp; Accounts'!AH$18, 'E2 Allocators'!$B$15:$W$15, 0),FALSE)*$G53)</f>
        <v>0</v>
      </c>
      <c r="AI53" s="1411">
        <f>IF(ISERROR(VLOOKUP(VLOOKUP($A53, 'E4 TB Allocation Details'!$A$18:$L$205, MATCH("Customer ID", 'E4 TB Allocation Details'!$A$18:$L$18, 0),FALSE), 'E2 Allocators'!$B$15:$W$361, MATCH('O5 Details by Class &amp; Accounts'!AI$18, 'E2 Allocators'!$B$15:$W$15, 0),FALSE)*$G53), 0, VLOOKUP(VLOOKUP($A53, 'E4 TB Allocation Details'!$A$18:$L$205, MATCH("Customer ID", 'E4 TB Allocation Details'!$A$18:$L$18, 0),FALSE), 'E2 Allocators'!$B$15:$W$361, MATCH('O5 Details by Class &amp; Accounts'!AI$18, 'E2 Allocators'!$B$15:$W$15, 0),FALSE)*$G53)</f>
        <v>0</v>
      </c>
      <c r="AJ53" s="1411">
        <f>IF(ISERROR(VLOOKUP(VLOOKUP($A53, 'E4 TB Allocation Details'!$A$18:$L$205, MATCH("Customer ID", 'E4 TB Allocation Details'!$A$18:$L$18, 0),FALSE), 'E2 Allocators'!$B$15:$W$361, MATCH('O5 Details by Class &amp; Accounts'!AJ$18, 'E2 Allocators'!$B$15:$W$15, 0),FALSE)*$G53), 0, VLOOKUP(VLOOKUP($A53, 'E4 TB Allocation Details'!$A$18:$L$205, MATCH("Customer ID", 'E4 TB Allocation Details'!$A$18:$L$18, 0),FALSE), 'E2 Allocators'!$B$15:$W$361, MATCH('O5 Details by Class &amp; Accounts'!AJ$18, 'E2 Allocators'!$B$15:$W$15, 0),FALSE)*$G53)</f>
        <v>0</v>
      </c>
      <c r="AK53" s="1411">
        <f>IF(ISERROR(VLOOKUP(VLOOKUP($A53, 'E4 TB Allocation Details'!$A$18:$L$205, MATCH("Customer ID", 'E4 TB Allocation Details'!$A$18:$L$18, 0),FALSE), 'E2 Allocators'!$B$15:$W$361, MATCH('O5 Details by Class &amp; Accounts'!AK$18, 'E2 Allocators'!$B$15:$W$15, 0),FALSE)*$G53), 0, VLOOKUP(VLOOKUP($A53, 'E4 TB Allocation Details'!$A$18:$L$205, MATCH("Customer ID", 'E4 TB Allocation Details'!$A$18:$L$18, 0),FALSE), 'E2 Allocators'!$B$15:$W$361, MATCH('O5 Details by Class &amp; Accounts'!AK$18, 'E2 Allocators'!$B$15:$W$15, 0),FALSE)*$G53)</f>
        <v>0</v>
      </c>
      <c r="AL53" s="1411">
        <f>IF(ISERROR(VLOOKUP(VLOOKUP($A53, 'E4 TB Allocation Details'!$A$18:$L$205, MATCH("Customer ID", 'E4 TB Allocation Details'!$A$18:$L$18, 0),FALSE), 'E2 Allocators'!$B$15:$W$361, MATCH('O5 Details by Class &amp; Accounts'!AL$18, 'E2 Allocators'!$B$15:$W$15, 0),FALSE)*$G53), 0, VLOOKUP(VLOOKUP($A53, 'E4 TB Allocation Details'!$A$18:$L$205, MATCH("Customer ID", 'E4 TB Allocation Details'!$A$18:$L$18, 0),FALSE), 'E2 Allocators'!$B$15:$W$361, MATCH('O5 Details by Class &amp; Accounts'!AL$18, 'E2 Allocators'!$B$15:$W$15, 0),FALSE)*$G53)</f>
        <v>0</v>
      </c>
      <c r="AM53" s="1411">
        <f>IF(ISERROR(VLOOKUP(VLOOKUP($A53, 'E4 TB Allocation Details'!$A$18:$L$205, MATCH("Customer ID", 'E4 TB Allocation Details'!$A$18:$L$18, 0),FALSE), 'E2 Allocators'!$B$15:$W$361, MATCH('O5 Details by Class &amp; Accounts'!AM$18, 'E2 Allocators'!$B$15:$W$15, 0),FALSE)*$G53), 0, VLOOKUP(VLOOKUP($A53, 'E4 TB Allocation Details'!$A$18:$L$205, MATCH("Customer ID", 'E4 TB Allocation Details'!$A$18:$L$18, 0),FALSE), 'E2 Allocators'!$B$15:$W$361, MATCH('O5 Details by Class &amp; Accounts'!AM$18, 'E2 Allocators'!$B$15:$W$15, 0),FALSE)*$G53)</f>
        <v>0</v>
      </c>
      <c r="AN53" s="1411">
        <f>IF(ISERROR(VLOOKUP(VLOOKUP($A53, 'E4 TB Allocation Details'!$A$18:$L$205, MATCH("Customer ID", 'E4 TB Allocation Details'!$A$18:$L$18, 0),FALSE), 'E2 Allocators'!$B$15:$W$361, MATCH('O5 Details by Class &amp; Accounts'!AN$18, 'E2 Allocators'!$B$15:$W$15, 0),FALSE)*$G53), 0, VLOOKUP(VLOOKUP($A53, 'E4 TB Allocation Details'!$A$18:$L$205, MATCH("Customer ID", 'E4 TB Allocation Details'!$A$18:$L$18, 0),FALSE), 'E2 Allocators'!$B$15:$W$361, MATCH('O5 Details by Class &amp; Accounts'!AN$18, 'E2 Allocators'!$B$15:$W$15, 0),FALSE)*$G53)</f>
        <v>0</v>
      </c>
      <c r="AO53" s="1411">
        <f>IF(ISERROR(VLOOKUP(VLOOKUP($A53, 'E4 TB Allocation Details'!$A$18:$L$205, MATCH("Customer ID", 'E4 TB Allocation Details'!$A$18:$L$18, 0),FALSE), 'E2 Allocators'!$B$15:$W$361, MATCH('O5 Details by Class &amp; Accounts'!AO$18, 'E2 Allocators'!$B$15:$W$15, 0),FALSE)*$G53), 0, VLOOKUP(VLOOKUP($A53, 'E4 TB Allocation Details'!$A$18:$L$205, MATCH("Customer ID", 'E4 TB Allocation Details'!$A$18:$L$18, 0),FALSE), 'E2 Allocators'!$B$15:$W$361, MATCH('O5 Details by Class &amp; Accounts'!AO$18, 'E2 Allocators'!$B$15:$W$15, 0),FALSE)*$G53)</f>
        <v>0</v>
      </c>
      <c r="AP53" s="1411">
        <f>IF(ISERROR(VLOOKUP(VLOOKUP($A53, 'E4 TB Allocation Details'!$A$18:$L$205, MATCH("Customer ID", 'E4 TB Allocation Details'!$A$18:$L$18, 0),FALSE), 'E2 Allocators'!$B$15:$W$361, MATCH('O5 Details by Class &amp; Accounts'!AP$18, 'E2 Allocators'!$B$15:$W$15, 0),FALSE)*$G53), 0, VLOOKUP(VLOOKUP($A53, 'E4 TB Allocation Details'!$A$18:$L$205, MATCH("Customer ID", 'E4 TB Allocation Details'!$A$18:$L$18, 0),FALSE), 'E2 Allocators'!$B$15:$W$361, MATCH('O5 Details by Class &amp; Accounts'!AP$18, 'E2 Allocators'!$B$15:$W$15, 0),FALSE)*$G53)</f>
        <v>0</v>
      </c>
      <c r="AQ53" s="1411">
        <f>IF(ISERROR(VLOOKUP(VLOOKUP($A53, 'E4 TB Allocation Details'!$A$18:$L$205, MATCH("Customer ID", 'E4 TB Allocation Details'!$A$18:$L$18, 0),FALSE), 'E2 Allocators'!$B$15:$W$361, MATCH('O5 Details by Class &amp; Accounts'!AQ$18, 'E2 Allocators'!$B$15:$W$15, 0),FALSE)*$G53), 0, VLOOKUP(VLOOKUP($A53, 'E4 TB Allocation Details'!$A$18:$L$205, MATCH("Customer ID", 'E4 TB Allocation Details'!$A$18:$L$18, 0),FALSE), 'E2 Allocators'!$B$15:$W$361, MATCH('O5 Details by Class &amp; Accounts'!AQ$18, 'E2 Allocators'!$B$15:$W$15, 0),FALSE)*$G53)</f>
        <v>0</v>
      </c>
      <c r="AR53" s="1411">
        <f>IF(ISERROR(VLOOKUP(VLOOKUP($A53, 'E4 TB Allocation Details'!$A$18:$L$205, MATCH("Customer ID", 'E4 TB Allocation Details'!$A$18:$L$18, 0),FALSE), 'E2 Allocators'!$B$15:$W$361, MATCH('O5 Details by Class &amp; Accounts'!AR$18, 'E2 Allocators'!$B$15:$W$15, 0),FALSE)*$G53), 0, VLOOKUP(VLOOKUP($A53, 'E4 TB Allocation Details'!$A$18:$L$205, MATCH("Customer ID", 'E4 TB Allocation Details'!$A$18:$L$18, 0),FALSE), 'E2 Allocators'!$B$15:$W$361, MATCH('O5 Details by Class &amp; Accounts'!AR$18, 'E2 Allocators'!$B$15:$W$15, 0),FALSE)*$G53)</f>
        <v>0</v>
      </c>
      <c r="AS53" s="1411">
        <f>IF(ISERROR(VLOOKUP(VLOOKUP($A53, 'E4 TB Allocation Details'!$A$18:$L$205, MATCH("Customer ID", 'E4 TB Allocation Details'!$A$18:$L$18, 0),FALSE), 'E2 Allocators'!$B$15:$W$361, MATCH('O5 Details by Class &amp; Accounts'!AS$18, 'E2 Allocators'!$B$15:$W$15, 0),FALSE)*$G53), 0, VLOOKUP(VLOOKUP($A53, 'E4 TB Allocation Details'!$A$18:$L$205, MATCH("Customer ID", 'E4 TB Allocation Details'!$A$18:$L$18, 0),FALSE), 'E2 Allocators'!$B$15:$W$361, MATCH('O5 Details by Class &amp; Accounts'!AS$18, 'E2 Allocators'!$B$15:$W$15, 0),FALSE)*$G53)</f>
        <v>0</v>
      </c>
      <c r="AT53" s="1411">
        <f>IF(ISERROR(VLOOKUP(VLOOKUP($A53, 'E4 TB Allocation Details'!$A$18:$L$205, MATCH("Customer ID", 'E4 TB Allocation Details'!$A$18:$L$18, 0),FALSE), 'E2 Allocators'!$B$15:$W$361, MATCH('O5 Details by Class &amp; Accounts'!AT$18, 'E2 Allocators'!$B$15:$W$15, 0),FALSE)*$G53), 0, VLOOKUP(VLOOKUP($A53, 'E4 TB Allocation Details'!$A$18:$L$205, MATCH("Customer ID", 'E4 TB Allocation Details'!$A$18:$L$18, 0),FALSE), 'E2 Allocators'!$B$15:$W$361, MATCH('O5 Details by Class &amp; Accounts'!AT$18, 'E2 Allocators'!$B$15:$W$15, 0),FALSE)*$G53)</f>
        <v>0</v>
      </c>
      <c r="AU53" s="1411">
        <f>IF(ISERROR(VLOOKUP(VLOOKUP($A53, 'E4 TB Allocation Details'!$A$18:$L$205, MATCH("Customer ID", 'E4 TB Allocation Details'!$A$18:$L$18, 0),FALSE), 'E2 Allocators'!$B$15:$W$361, MATCH('O5 Details by Class &amp; Accounts'!AU$18, 'E2 Allocators'!$B$15:$W$15, 0),FALSE)*$G53), 0, VLOOKUP(VLOOKUP($A53, 'E4 TB Allocation Details'!$A$18:$L$205, MATCH("Customer ID", 'E4 TB Allocation Details'!$A$18:$L$18, 0),FALSE), 'E2 Allocators'!$B$15:$W$361, MATCH('O5 Details by Class &amp; Accounts'!AU$18, 'E2 Allocators'!$B$15:$W$15, 0),FALSE)*$G53)</f>
        <v>0</v>
      </c>
      <c r="AV53" s="1411">
        <f>IF(ISERROR(VLOOKUP(VLOOKUP($A53, 'E4 TB Allocation Details'!$A$18:$L$205, MATCH("Customer ID", 'E4 TB Allocation Details'!$A$18:$L$18, 0),FALSE), 'E2 Allocators'!$B$15:$W$361, MATCH('O5 Details by Class &amp; Accounts'!AV$18, 'E2 Allocators'!$B$15:$W$15, 0),FALSE)*$G53), 0, VLOOKUP(VLOOKUP($A53, 'E4 TB Allocation Details'!$A$18:$L$205, MATCH("Customer ID", 'E4 TB Allocation Details'!$A$18:$L$18, 0),FALSE), 'E2 Allocators'!$B$15:$W$361, MATCH('O5 Details by Class &amp; Accounts'!AV$18, 'E2 Allocators'!$B$15:$W$15, 0),FALSE)*$G53)</f>
        <v>0</v>
      </c>
      <c r="AW53" s="1411">
        <f>IF(ISERROR(VLOOKUP(VLOOKUP($A53, 'E4 TB Allocation Details'!$A$18:$L$205, MATCH("Customer ID", 'E4 TB Allocation Details'!$A$18:$L$18, 0),FALSE), 'E2 Allocators'!$B$15:$W$361, MATCH('O5 Details by Class &amp; Accounts'!AW$18, 'E2 Allocators'!$B$15:$W$15, 0),FALSE)*$G53), 0, VLOOKUP(VLOOKUP($A53, 'E4 TB Allocation Details'!$A$18:$L$205, MATCH("Customer ID", 'E4 TB Allocation Details'!$A$18:$L$18, 0),FALSE), 'E2 Allocators'!$B$15:$W$361, MATCH('O5 Details by Class &amp; Accounts'!AW$18, 'E2 Allocators'!$B$15:$W$15, 0),FALSE)*$G53)</f>
        <v>0</v>
      </c>
      <c r="AX53" s="1411">
        <f t="shared" si="2"/>
        <v>0</v>
      </c>
      <c r="AY53" s="1411">
        <f>IF(ISERROR(VLOOKUP(VLOOKUP($A53, 'E4 TB Allocation Details'!$A$18:$L$205, MATCH("Misc ID", 'E4 TB Allocation Details'!$A$18:$L$18, 0),FALSE), 'E2 Allocators'!$B$15:$W$361, MATCH('O5 Details by Class &amp; Accounts'!AY$18, 'E2 Allocators'!$B$15:$W$15, 0),FALSE)*$E53), 0, VLOOKUP(VLOOKUP($A53, 'E4 TB Allocation Details'!$A$18:$L$205, MATCH("Misc ID", 'E4 TB Allocation Details'!$A$18:$L$18, 0),FALSE), 'E2 Allocators'!$B$15:$W$361, MATCH('O5 Details by Class &amp; Accounts'!AY$18, 'E2 Allocators'!$B$15:$W$15, 0),FALSE)*$E53)</f>
        <v>0</v>
      </c>
      <c r="AZ53" s="1411">
        <f>IF(ISERROR(VLOOKUP(VLOOKUP($A53, 'E4 TB Allocation Details'!$A$18:$L$205, MATCH("Misc ID", 'E4 TB Allocation Details'!$A$18:$L$18, 0),FALSE), 'E2 Allocators'!$B$15:$W$361, MATCH('O5 Details by Class &amp; Accounts'!AZ$18, 'E2 Allocators'!$B$15:$W$15, 0),FALSE)*$E53), 0, VLOOKUP(VLOOKUP($A53, 'E4 TB Allocation Details'!$A$18:$L$205, MATCH("Misc ID", 'E4 TB Allocation Details'!$A$18:$L$18, 0),FALSE), 'E2 Allocators'!$B$15:$W$361, MATCH('O5 Details by Class &amp; Accounts'!AZ$18, 'E2 Allocators'!$B$15:$W$15, 0),FALSE)*$E53)</f>
        <v>0</v>
      </c>
      <c r="BA53" s="1411">
        <f>IF(ISERROR(VLOOKUP(VLOOKUP($A53, 'E4 TB Allocation Details'!$A$18:$L$205, MATCH("Misc ID", 'E4 TB Allocation Details'!$A$18:$L$18, 0),FALSE), 'E2 Allocators'!$B$15:$W$361, MATCH('O5 Details by Class &amp; Accounts'!BA$18, 'E2 Allocators'!$B$15:$W$15, 0),FALSE)*$E53), 0, VLOOKUP(VLOOKUP($A53, 'E4 TB Allocation Details'!$A$18:$L$205, MATCH("Misc ID", 'E4 TB Allocation Details'!$A$18:$L$18, 0),FALSE), 'E2 Allocators'!$B$15:$W$361, MATCH('O5 Details by Class &amp; Accounts'!BA$18, 'E2 Allocators'!$B$15:$W$15, 0),FALSE)*$E53)</f>
        <v>0</v>
      </c>
      <c r="BB53" s="1411">
        <f>IF(ISERROR(VLOOKUP(VLOOKUP($A53, 'E4 TB Allocation Details'!$A$18:$L$205, MATCH("Misc ID", 'E4 TB Allocation Details'!$A$18:$L$18, 0),FALSE), 'E2 Allocators'!$B$15:$W$361, MATCH('O5 Details by Class &amp; Accounts'!BB$18, 'E2 Allocators'!$B$15:$W$15, 0),FALSE)*$E53), 0, VLOOKUP(VLOOKUP($A53, 'E4 TB Allocation Details'!$A$18:$L$205, MATCH("Misc ID", 'E4 TB Allocation Details'!$A$18:$L$18, 0),FALSE), 'E2 Allocators'!$B$15:$W$361, MATCH('O5 Details by Class &amp; Accounts'!BB$18, 'E2 Allocators'!$B$15:$W$15, 0),FALSE)*$E53)</f>
        <v>0</v>
      </c>
      <c r="BC53" s="1411">
        <f>IF(ISERROR(VLOOKUP(VLOOKUP($A53, 'E4 TB Allocation Details'!$A$18:$L$205, MATCH("Misc ID", 'E4 TB Allocation Details'!$A$18:$L$18, 0),FALSE), 'E2 Allocators'!$B$15:$W$361, MATCH('O5 Details by Class &amp; Accounts'!BC$18, 'E2 Allocators'!$B$15:$W$15, 0),FALSE)*$E53), 0, VLOOKUP(VLOOKUP($A53, 'E4 TB Allocation Details'!$A$18:$L$205, MATCH("Misc ID", 'E4 TB Allocation Details'!$A$18:$L$18, 0),FALSE), 'E2 Allocators'!$B$15:$W$361, MATCH('O5 Details by Class &amp; Accounts'!BC$18, 'E2 Allocators'!$B$15:$W$15, 0),FALSE)*$E53)</f>
        <v>0</v>
      </c>
      <c r="BD53" s="1411">
        <f>IF(ISERROR(VLOOKUP(VLOOKUP($A53, 'E4 TB Allocation Details'!$A$18:$L$205, MATCH("Misc ID", 'E4 TB Allocation Details'!$A$18:$L$18, 0),FALSE), 'E2 Allocators'!$B$15:$W$361, MATCH('O5 Details by Class &amp; Accounts'!BD$18, 'E2 Allocators'!$B$15:$W$15, 0),FALSE)*$E53), 0, VLOOKUP(VLOOKUP($A53, 'E4 TB Allocation Details'!$A$18:$L$205, MATCH("Misc ID", 'E4 TB Allocation Details'!$A$18:$L$18, 0),FALSE), 'E2 Allocators'!$B$15:$W$361, MATCH('O5 Details by Class &amp; Accounts'!BD$18, 'E2 Allocators'!$B$15:$W$15, 0),FALSE)*$E53)</f>
        <v>0</v>
      </c>
      <c r="BE53" s="1411">
        <f>IF(ISERROR(VLOOKUP(VLOOKUP($A53, 'E4 TB Allocation Details'!$A$18:$L$205, MATCH("Misc ID", 'E4 TB Allocation Details'!$A$18:$L$18, 0),FALSE), 'E2 Allocators'!$B$15:$W$361, MATCH('O5 Details by Class &amp; Accounts'!BE$18, 'E2 Allocators'!$B$15:$W$15, 0),FALSE)*$E53), 0, VLOOKUP(VLOOKUP($A53, 'E4 TB Allocation Details'!$A$18:$L$205, MATCH("Misc ID", 'E4 TB Allocation Details'!$A$18:$L$18, 0),FALSE), 'E2 Allocators'!$B$15:$W$361, MATCH('O5 Details by Class &amp; Accounts'!BE$18, 'E2 Allocators'!$B$15:$W$15, 0),FALSE)*$E53)</f>
        <v>0</v>
      </c>
      <c r="BF53" s="1411">
        <f>IF(ISERROR(VLOOKUP(VLOOKUP($A53, 'E4 TB Allocation Details'!$A$18:$L$205, MATCH("Misc ID", 'E4 TB Allocation Details'!$A$18:$L$18, 0),FALSE), 'E2 Allocators'!$B$15:$W$361, MATCH('O5 Details by Class &amp; Accounts'!BF$18, 'E2 Allocators'!$B$15:$W$15, 0),FALSE)*$E53), 0, VLOOKUP(VLOOKUP($A53, 'E4 TB Allocation Details'!$A$18:$L$205, MATCH("Misc ID", 'E4 TB Allocation Details'!$A$18:$L$18, 0),FALSE), 'E2 Allocators'!$B$15:$W$361, MATCH('O5 Details by Class &amp; Accounts'!BF$18, 'E2 Allocators'!$B$15:$W$15, 0),FALSE)*$E53)</f>
        <v>0</v>
      </c>
      <c r="BG53" s="1411">
        <f>IF(ISERROR(VLOOKUP(VLOOKUP($A53, 'E4 TB Allocation Details'!$A$18:$L$205, MATCH("Misc ID", 'E4 TB Allocation Details'!$A$18:$L$18, 0),FALSE), 'E2 Allocators'!$B$15:$W$361, MATCH('O5 Details by Class &amp; Accounts'!BG$18, 'E2 Allocators'!$B$15:$W$15, 0),FALSE)*$E53), 0, VLOOKUP(VLOOKUP($A53, 'E4 TB Allocation Details'!$A$18:$L$205, MATCH("Misc ID", 'E4 TB Allocation Details'!$A$18:$L$18, 0),FALSE), 'E2 Allocators'!$B$15:$W$361, MATCH('O5 Details by Class &amp; Accounts'!BG$18, 'E2 Allocators'!$B$15:$W$15, 0),FALSE)*$E53)</f>
        <v>0</v>
      </c>
      <c r="BH53" s="1411">
        <f>IF(ISERROR(VLOOKUP(VLOOKUP($A53, 'E4 TB Allocation Details'!$A$18:$L$205, MATCH("Misc ID", 'E4 TB Allocation Details'!$A$18:$L$18, 0),FALSE), 'E2 Allocators'!$B$15:$W$361, MATCH('O5 Details by Class &amp; Accounts'!BH$18, 'E2 Allocators'!$B$15:$W$15, 0),FALSE)*$E53), 0, VLOOKUP(VLOOKUP($A53, 'E4 TB Allocation Details'!$A$18:$L$205, MATCH("Misc ID", 'E4 TB Allocation Details'!$A$18:$L$18, 0),FALSE), 'E2 Allocators'!$B$15:$W$361, MATCH('O5 Details by Class &amp; Accounts'!BH$18, 'E2 Allocators'!$B$15:$W$15, 0),FALSE)*$E53)</f>
        <v>0</v>
      </c>
      <c r="BI53" s="1411">
        <f>IF(ISERROR(VLOOKUP(VLOOKUP($A53, 'E4 TB Allocation Details'!$A$18:$L$205, MATCH("Misc ID", 'E4 TB Allocation Details'!$A$18:$L$18, 0),FALSE), 'E2 Allocators'!$B$15:$W$361, MATCH('O5 Details by Class &amp; Accounts'!BI$18, 'E2 Allocators'!$B$15:$W$15, 0),FALSE)*$E53), 0, VLOOKUP(VLOOKUP($A53, 'E4 TB Allocation Details'!$A$18:$L$205, MATCH("Misc ID", 'E4 TB Allocation Details'!$A$18:$L$18, 0),FALSE), 'E2 Allocators'!$B$15:$W$361, MATCH('O5 Details by Class &amp; Accounts'!BI$18, 'E2 Allocators'!$B$15:$W$15, 0),FALSE)*$E53)</f>
        <v>0</v>
      </c>
      <c r="BJ53" s="1411">
        <f>IF(ISERROR(VLOOKUP(VLOOKUP($A53, 'E4 TB Allocation Details'!$A$18:$L$205, MATCH("Misc ID", 'E4 TB Allocation Details'!$A$18:$L$18, 0),FALSE), 'E2 Allocators'!$B$15:$W$361, MATCH('O5 Details by Class &amp; Accounts'!BJ$18, 'E2 Allocators'!$B$15:$W$15, 0),FALSE)*$E53), 0, VLOOKUP(VLOOKUP($A53, 'E4 TB Allocation Details'!$A$18:$L$205, MATCH("Misc ID", 'E4 TB Allocation Details'!$A$18:$L$18, 0),FALSE), 'E2 Allocators'!$B$15:$W$361, MATCH('O5 Details by Class &amp; Accounts'!BJ$18, 'E2 Allocators'!$B$15:$W$15, 0),FALSE)*$E53)</f>
        <v>0</v>
      </c>
      <c r="BK53" s="1411">
        <f>IF(ISERROR(VLOOKUP(VLOOKUP($A53, 'E4 TB Allocation Details'!$A$18:$L$205, MATCH("Misc ID", 'E4 TB Allocation Details'!$A$18:$L$18, 0),FALSE), 'E2 Allocators'!$B$15:$W$361, MATCH('O5 Details by Class &amp; Accounts'!BK$18, 'E2 Allocators'!$B$15:$W$15, 0),FALSE)*$E53), 0, VLOOKUP(VLOOKUP($A53, 'E4 TB Allocation Details'!$A$18:$L$205, MATCH("Misc ID", 'E4 TB Allocation Details'!$A$18:$L$18, 0),FALSE), 'E2 Allocators'!$B$15:$W$361, MATCH('O5 Details by Class &amp; Accounts'!BK$18, 'E2 Allocators'!$B$15:$W$15, 0),FALSE)*$E53)</f>
        <v>0</v>
      </c>
      <c r="BL53" s="1411">
        <f>IF(ISERROR(VLOOKUP(VLOOKUP($A53, 'E4 TB Allocation Details'!$A$18:$L$205, MATCH("Misc ID", 'E4 TB Allocation Details'!$A$18:$L$18, 0),FALSE), 'E2 Allocators'!$B$15:$W$361, MATCH('O5 Details by Class &amp; Accounts'!BL$18, 'E2 Allocators'!$B$15:$W$15, 0),FALSE)*$E53), 0, VLOOKUP(VLOOKUP($A53, 'E4 TB Allocation Details'!$A$18:$L$205, MATCH("Misc ID", 'E4 TB Allocation Details'!$A$18:$L$18, 0),FALSE), 'E2 Allocators'!$B$15:$W$361, MATCH('O5 Details by Class &amp; Accounts'!BL$18, 'E2 Allocators'!$B$15:$W$15, 0),FALSE)*$E53)</f>
        <v>0</v>
      </c>
      <c r="BM53" s="1411">
        <f>IF(ISERROR(VLOOKUP(VLOOKUP($A53, 'E4 TB Allocation Details'!$A$18:$L$205, MATCH("Misc ID", 'E4 TB Allocation Details'!$A$18:$L$18, 0),FALSE), 'E2 Allocators'!$B$15:$W$361, MATCH('O5 Details by Class &amp; Accounts'!BM$18, 'E2 Allocators'!$B$15:$W$15, 0),FALSE)*$E53), 0, VLOOKUP(VLOOKUP($A53, 'E4 TB Allocation Details'!$A$18:$L$205, MATCH("Misc ID", 'E4 TB Allocation Details'!$A$18:$L$18, 0),FALSE), 'E2 Allocators'!$B$15:$W$361, MATCH('O5 Details by Class &amp; Accounts'!BM$18, 'E2 Allocators'!$B$15:$W$15, 0),FALSE)*$E53)</f>
        <v>0</v>
      </c>
      <c r="BN53" s="1411">
        <f>IF(ISERROR(VLOOKUP(VLOOKUP($A53, 'E4 TB Allocation Details'!$A$18:$L$205, MATCH("Misc ID", 'E4 TB Allocation Details'!$A$18:$L$18, 0),FALSE), 'E2 Allocators'!$B$15:$W$361, MATCH('O5 Details by Class &amp; Accounts'!BN$18, 'E2 Allocators'!$B$15:$W$15, 0),FALSE)*$E53), 0, VLOOKUP(VLOOKUP($A53, 'E4 TB Allocation Details'!$A$18:$L$205, MATCH("Misc ID", 'E4 TB Allocation Details'!$A$18:$L$18, 0),FALSE), 'E2 Allocators'!$B$15:$W$361, MATCH('O5 Details by Class &amp; Accounts'!BN$18, 'E2 Allocators'!$B$15:$W$15, 0),FALSE)*$E53)</f>
        <v>0</v>
      </c>
      <c r="BO53" s="1411">
        <f>IF(ISERROR(VLOOKUP(VLOOKUP($A53, 'E4 TB Allocation Details'!$A$18:$L$205, MATCH("Misc ID", 'E4 TB Allocation Details'!$A$18:$L$18, 0),FALSE), 'E2 Allocators'!$B$15:$W$361, MATCH('O5 Details by Class &amp; Accounts'!BO$18, 'E2 Allocators'!$B$15:$W$15, 0),FALSE)*$E53), 0, VLOOKUP(VLOOKUP($A53, 'E4 TB Allocation Details'!$A$18:$L$205, MATCH("Misc ID", 'E4 TB Allocation Details'!$A$18:$L$18, 0),FALSE), 'E2 Allocators'!$B$15:$W$361, MATCH('O5 Details by Class &amp; Accounts'!BO$18, 'E2 Allocators'!$B$15:$W$15, 0),FALSE)*$E53)</f>
        <v>0</v>
      </c>
      <c r="BP53" s="1411">
        <f>IF(ISERROR(VLOOKUP(VLOOKUP($A53, 'E4 TB Allocation Details'!$A$18:$L$205, MATCH("Misc ID", 'E4 TB Allocation Details'!$A$18:$L$18, 0),FALSE), 'E2 Allocators'!$B$15:$W$361, MATCH('O5 Details by Class &amp; Accounts'!BP$18, 'E2 Allocators'!$B$15:$W$15, 0),FALSE)*$E53), 0, VLOOKUP(VLOOKUP($A53, 'E4 TB Allocation Details'!$A$18:$L$205, MATCH("Misc ID", 'E4 TB Allocation Details'!$A$18:$L$18, 0),FALSE), 'E2 Allocators'!$B$15:$W$361, MATCH('O5 Details by Class &amp; Accounts'!BP$18, 'E2 Allocators'!$B$15:$W$15, 0),FALSE)*$E53)</f>
        <v>0</v>
      </c>
      <c r="BQ53" s="1411">
        <f>IF(ISERROR(VLOOKUP(VLOOKUP($A53, 'E4 TB Allocation Details'!$A$18:$L$205, MATCH("Misc ID", 'E4 TB Allocation Details'!$A$18:$L$18, 0),FALSE), 'E2 Allocators'!$B$15:$W$361, MATCH('O5 Details by Class &amp; Accounts'!BQ$18, 'E2 Allocators'!$B$15:$W$15, 0),FALSE)*$E53), 0, VLOOKUP(VLOOKUP($A53, 'E4 TB Allocation Details'!$A$18:$L$205, MATCH("Misc ID", 'E4 TB Allocation Details'!$A$18:$L$18, 0),FALSE), 'E2 Allocators'!$B$15:$W$361, MATCH('O5 Details by Class &amp; Accounts'!BQ$18, 'E2 Allocators'!$B$15:$W$15, 0),FALSE)*$E53)</f>
        <v>0</v>
      </c>
      <c r="BR53" s="1411">
        <f>IF(ISERROR(VLOOKUP(VLOOKUP($A53, 'E4 TB Allocation Details'!$A$18:$L$205, MATCH("Misc ID", 'E4 TB Allocation Details'!$A$18:$L$18, 0),FALSE), 'E2 Allocators'!$B$15:$W$361, MATCH('O5 Details by Class &amp; Accounts'!BR$18, 'E2 Allocators'!$B$15:$W$15, 0),FALSE)*$E53), 0, VLOOKUP(VLOOKUP($A53, 'E4 TB Allocation Details'!$A$18:$L$205, MATCH("Misc ID", 'E4 TB Allocation Details'!$A$18:$L$18, 0),FALSE), 'E2 Allocators'!$B$15:$W$361, MATCH('O5 Details by Class &amp; Accounts'!BR$18, 'E2 Allocators'!$B$15:$W$15, 0),FALSE)*$E53)</f>
        <v>0</v>
      </c>
      <c r="BS53" s="1411">
        <f t="shared" si="3"/>
        <v>0</v>
      </c>
      <c r="BT53" s="1411">
        <f>IF(ISERROR(VLOOKUP(VLOOKUP($A53, 'E4 TB Allocation Details'!$A$18:$L$205, MATCH("A &amp; G ID", 'E4 TB Allocation Details'!$A$18:$L$18, 0),FALSE), 'E2 Allocators'!$B$15:$W$361, MATCH('O5 Details by Class &amp; Accounts'!BT$18, 'E2 Allocators'!$B$15:$W$15, 0),FALSE)*$E53), 0, VLOOKUP(VLOOKUP($A53, 'E4 TB Allocation Details'!$A$18:$L$205, MATCH("A &amp; G ID", 'E4 TB Allocation Details'!$A$18:$L$18, 0),FALSE), 'E2 Allocators'!$B$15:$W$361, MATCH('O5 Details by Class &amp; Accounts'!BT$18, 'E2 Allocators'!$B$15:$W$15, 0),FALSE)*$E53)</f>
        <v>0</v>
      </c>
      <c r="BU53" s="1411">
        <f>IF(ISERROR(VLOOKUP(VLOOKUP($A53, 'E4 TB Allocation Details'!$A$18:$L$205, MATCH("A &amp; G ID", 'E4 TB Allocation Details'!$A$18:$L$18, 0),FALSE), 'E2 Allocators'!$B$15:$W$361, MATCH('O5 Details by Class &amp; Accounts'!BU$18, 'E2 Allocators'!$B$15:$W$15, 0),FALSE)*$E53), 0, VLOOKUP(VLOOKUP($A53, 'E4 TB Allocation Details'!$A$18:$L$205, MATCH("A &amp; G ID", 'E4 TB Allocation Details'!$A$18:$L$18, 0),FALSE), 'E2 Allocators'!$B$15:$W$361, MATCH('O5 Details by Class &amp; Accounts'!BU$18, 'E2 Allocators'!$B$15:$W$15, 0),FALSE)*$E53)</f>
        <v>0</v>
      </c>
      <c r="BV53" s="1411">
        <f>IF(ISERROR(VLOOKUP(VLOOKUP($A53, 'E4 TB Allocation Details'!$A$18:$L$205, MATCH("A &amp; G ID", 'E4 TB Allocation Details'!$A$18:$L$18, 0),FALSE), 'E2 Allocators'!$B$15:$W$361, MATCH('O5 Details by Class &amp; Accounts'!BV$18, 'E2 Allocators'!$B$15:$W$15, 0),FALSE)*$E53), 0, VLOOKUP(VLOOKUP($A53, 'E4 TB Allocation Details'!$A$18:$L$205, MATCH("A &amp; G ID", 'E4 TB Allocation Details'!$A$18:$L$18, 0),FALSE), 'E2 Allocators'!$B$15:$W$361, MATCH('O5 Details by Class &amp; Accounts'!BV$18, 'E2 Allocators'!$B$15:$W$15, 0),FALSE)*$E53)</f>
        <v>0</v>
      </c>
      <c r="BW53" s="1411">
        <f>IF(ISERROR(VLOOKUP(VLOOKUP($A53, 'E4 TB Allocation Details'!$A$18:$L$205, MATCH("A &amp; G ID", 'E4 TB Allocation Details'!$A$18:$L$18, 0),FALSE), 'E2 Allocators'!$B$15:$W$361, MATCH('O5 Details by Class &amp; Accounts'!BW$18, 'E2 Allocators'!$B$15:$W$15, 0),FALSE)*$E53), 0, VLOOKUP(VLOOKUP($A53, 'E4 TB Allocation Details'!$A$18:$L$205, MATCH("A &amp; G ID", 'E4 TB Allocation Details'!$A$18:$L$18, 0),FALSE), 'E2 Allocators'!$B$15:$W$361, MATCH('O5 Details by Class &amp; Accounts'!BW$18, 'E2 Allocators'!$B$15:$W$15, 0),FALSE)*$E53)</f>
        <v>0</v>
      </c>
      <c r="BX53" s="1411">
        <f>IF(ISERROR(VLOOKUP(VLOOKUP($A53, 'E4 TB Allocation Details'!$A$18:$L$205, MATCH("A &amp; G ID", 'E4 TB Allocation Details'!$A$18:$L$18, 0),FALSE), 'E2 Allocators'!$B$15:$W$361, MATCH('O5 Details by Class &amp; Accounts'!BX$18, 'E2 Allocators'!$B$15:$W$15, 0),FALSE)*$E53), 0, VLOOKUP(VLOOKUP($A53, 'E4 TB Allocation Details'!$A$18:$L$205, MATCH("A &amp; G ID", 'E4 TB Allocation Details'!$A$18:$L$18, 0),FALSE), 'E2 Allocators'!$B$15:$W$361, MATCH('O5 Details by Class &amp; Accounts'!BX$18, 'E2 Allocators'!$B$15:$W$15, 0),FALSE)*$E53)</f>
        <v>0</v>
      </c>
      <c r="BY53" s="1411">
        <f>IF(ISERROR(VLOOKUP(VLOOKUP($A53, 'E4 TB Allocation Details'!$A$18:$L$205, MATCH("A &amp; G ID", 'E4 TB Allocation Details'!$A$18:$L$18, 0),FALSE), 'E2 Allocators'!$B$15:$W$361, MATCH('O5 Details by Class &amp; Accounts'!BY$18, 'E2 Allocators'!$B$15:$W$15, 0),FALSE)*$E53), 0, VLOOKUP(VLOOKUP($A53, 'E4 TB Allocation Details'!$A$18:$L$205, MATCH("A &amp; G ID", 'E4 TB Allocation Details'!$A$18:$L$18, 0),FALSE), 'E2 Allocators'!$B$15:$W$361, MATCH('O5 Details by Class &amp; Accounts'!BY$18, 'E2 Allocators'!$B$15:$W$15, 0),FALSE)*$E53)</f>
        <v>0</v>
      </c>
      <c r="BZ53" s="1411">
        <f>IF(ISERROR(VLOOKUP(VLOOKUP($A53, 'E4 TB Allocation Details'!$A$18:$L$205, MATCH("A &amp; G ID", 'E4 TB Allocation Details'!$A$18:$L$18, 0),FALSE), 'E2 Allocators'!$B$15:$W$361, MATCH('O5 Details by Class &amp; Accounts'!BZ$18, 'E2 Allocators'!$B$15:$W$15, 0),FALSE)*$E53), 0, VLOOKUP(VLOOKUP($A53, 'E4 TB Allocation Details'!$A$18:$L$205, MATCH("A &amp; G ID", 'E4 TB Allocation Details'!$A$18:$L$18, 0),FALSE), 'E2 Allocators'!$B$15:$W$361, MATCH('O5 Details by Class &amp; Accounts'!BZ$18, 'E2 Allocators'!$B$15:$W$15, 0),FALSE)*$E53)</f>
        <v>0</v>
      </c>
      <c r="CA53" s="1411">
        <f>IF(ISERROR(VLOOKUP(VLOOKUP($A53, 'E4 TB Allocation Details'!$A$18:$L$205, MATCH("A &amp; G ID", 'E4 TB Allocation Details'!$A$18:$L$18, 0),FALSE), 'E2 Allocators'!$B$15:$W$361, MATCH('O5 Details by Class &amp; Accounts'!CA$18, 'E2 Allocators'!$B$15:$W$15, 0),FALSE)*$E53), 0, VLOOKUP(VLOOKUP($A53, 'E4 TB Allocation Details'!$A$18:$L$205, MATCH("A &amp; G ID", 'E4 TB Allocation Details'!$A$18:$L$18, 0),FALSE), 'E2 Allocators'!$B$15:$W$361, MATCH('O5 Details by Class &amp; Accounts'!CA$18, 'E2 Allocators'!$B$15:$W$15, 0),FALSE)*$E53)</f>
        <v>0</v>
      </c>
      <c r="CB53" s="1411">
        <f>IF(ISERROR(VLOOKUP(VLOOKUP($A53, 'E4 TB Allocation Details'!$A$18:$L$205, MATCH("A &amp; G ID", 'E4 TB Allocation Details'!$A$18:$L$18, 0),FALSE), 'E2 Allocators'!$B$15:$W$361, MATCH('O5 Details by Class &amp; Accounts'!CB$18, 'E2 Allocators'!$B$15:$W$15, 0),FALSE)*$E53), 0, VLOOKUP(VLOOKUP($A53, 'E4 TB Allocation Details'!$A$18:$L$205, MATCH("A &amp; G ID", 'E4 TB Allocation Details'!$A$18:$L$18, 0),FALSE), 'E2 Allocators'!$B$15:$W$361, MATCH('O5 Details by Class &amp; Accounts'!CB$18, 'E2 Allocators'!$B$15:$W$15, 0),FALSE)*$E53)</f>
        <v>0</v>
      </c>
      <c r="CC53" s="1411">
        <f>IF(ISERROR(VLOOKUP(VLOOKUP($A53, 'E4 TB Allocation Details'!$A$18:$L$205, MATCH("A &amp; G ID", 'E4 TB Allocation Details'!$A$18:$L$18, 0),FALSE), 'E2 Allocators'!$B$15:$W$361, MATCH('O5 Details by Class &amp; Accounts'!CC$18, 'E2 Allocators'!$B$15:$W$15, 0),FALSE)*$E53), 0, VLOOKUP(VLOOKUP($A53, 'E4 TB Allocation Details'!$A$18:$L$205, MATCH("A &amp; G ID", 'E4 TB Allocation Details'!$A$18:$L$18, 0),FALSE), 'E2 Allocators'!$B$15:$W$361, MATCH('O5 Details by Class &amp; Accounts'!CC$18, 'E2 Allocators'!$B$15:$W$15, 0),FALSE)*$E53)</f>
        <v>0</v>
      </c>
      <c r="CD53" s="1411">
        <f>IF(ISERROR(VLOOKUP(VLOOKUP($A53, 'E4 TB Allocation Details'!$A$18:$L$205, MATCH("A &amp; G ID", 'E4 TB Allocation Details'!$A$18:$L$18, 0),FALSE), 'E2 Allocators'!$B$15:$W$361, MATCH('O5 Details by Class &amp; Accounts'!CD$18, 'E2 Allocators'!$B$15:$W$15, 0),FALSE)*$E53), 0, VLOOKUP(VLOOKUP($A53, 'E4 TB Allocation Details'!$A$18:$L$205, MATCH("A &amp; G ID", 'E4 TB Allocation Details'!$A$18:$L$18, 0),FALSE), 'E2 Allocators'!$B$15:$W$361, MATCH('O5 Details by Class &amp; Accounts'!CD$18, 'E2 Allocators'!$B$15:$W$15, 0),FALSE)*$E53)</f>
        <v>0</v>
      </c>
      <c r="CE53" s="1411">
        <f>IF(ISERROR(VLOOKUP(VLOOKUP($A53, 'E4 TB Allocation Details'!$A$18:$L$205, MATCH("A &amp; G ID", 'E4 TB Allocation Details'!$A$18:$L$18, 0),FALSE), 'E2 Allocators'!$B$15:$W$361, MATCH('O5 Details by Class &amp; Accounts'!CE$18, 'E2 Allocators'!$B$15:$W$15, 0),FALSE)*$E53), 0, VLOOKUP(VLOOKUP($A53, 'E4 TB Allocation Details'!$A$18:$L$205, MATCH("A &amp; G ID", 'E4 TB Allocation Details'!$A$18:$L$18, 0),FALSE), 'E2 Allocators'!$B$15:$W$361, MATCH('O5 Details by Class &amp; Accounts'!CE$18, 'E2 Allocators'!$B$15:$W$15, 0),FALSE)*$E53)</f>
        <v>0</v>
      </c>
      <c r="CF53" s="1411">
        <f>IF(ISERROR(VLOOKUP(VLOOKUP($A53, 'E4 TB Allocation Details'!$A$18:$L$205, MATCH("A &amp; G ID", 'E4 TB Allocation Details'!$A$18:$L$18, 0),FALSE), 'E2 Allocators'!$B$15:$W$361, MATCH('O5 Details by Class &amp; Accounts'!CF$18, 'E2 Allocators'!$B$15:$W$15, 0),FALSE)*$E53), 0, VLOOKUP(VLOOKUP($A53, 'E4 TB Allocation Details'!$A$18:$L$205, MATCH("A &amp; G ID", 'E4 TB Allocation Details'!$A$18:$L$18, 0),FALSE), 'E2 Allocators'!$B$15:$W$361, MATCH('O5 Details by Class &amp; Accounts'!CF$18, 'E2 Allocators'!$B$15:$W$15, 0),FALSE)*$E53)</f>
        <v>0</v>
      </c>
      <c r="CG53" s="1411">
        <f>IF(ISERROR(VLOOKUP(VLOOKUP($A53, 'E4 TB Allocation Details'!$A$18:$L$205, MATCH("A &amp; G ID", 'E4 TB Allocation Details'!$A$18:$L$18, 0),FALSE), 'E2 Allocators'!$B$15:$W$361, MATCH('O5 Details by Class &amp; Accounts'!CG$18, 'E2 Allocators'!$B$15:$W$15, 0),FALSE)*$E53), 0, VLOOKUP(VLOOKUP($A53, 'E4 TB Allocation Details'!$A$18:$L$205, MATCH("A &amp; G ID", 'E4 TB Allocation Details'!$A$18:$L$18, 0),FALSE), 'E2 Allocators'!$B$15:$W$361, MATCH('O5 Details by Class &amp; Accounts'!CG$18, 'E2 Allocators'!$B$15:$W$15, 0),FALSE)*$E53)</f>
        <v>0</v>
      </c>
      <c r="CH53" s="1411">
        <f>IF(ISERROR(VLOOKUP(VLOOKUP($A53, 'E4 TB Allocation Details'!$A$18:$L$205, MATCH("A &amp; G ID", 'E4 TB Allocation Details'!$A$18:$L$18, 0),FALSE), 'E2 Allocators'!$B$15:$W$361, MATCH('O5 Details by Class &amp; Accounts'!CH$18, 'E2 Allocators'!$B$15:$W$15, 0),FALSE)*$E53), 0, VLOOKUP(VLOOKUP($A53, 'E4 TB Allocation Details'!$A$18:$L$205, MATCH("A &amp; G ID", 'E4 TB Allocation Details'!$A$18:$L$18, 0),FALSE), 'E2 Allocators'!$B$15:$W$361, MATCH('O5 Details by Class &amp; Accounts'!CH$18, 'E2 Allocators'!$B$15:$W$15, 0),FALSE)*$E53)</f>
        <v>0</v>
      </c>
      <c r="CI53" s="1411">
        <f>IF(ISERROR(VLOOKUP(VLOOKUP($A53, 'E4 TB Allocation Details'!$A$18:$L$205, MATCH("A &amp; G ID", 'E4 TB Allocation Details'!$A$18:$L$18, 0),FALSE), 'E2 Allocators'!$B$15:$W$361, MATCH('O5 Details by Class &amp; Accounts'!CI$18, 'E2 Allocators'!$B$15:$W$15, 0),FALSE)*$E53), 0, VLOOKUP(VLOOKUP($A53, 'E4 TB Allocation Details'!$A$18:$L$205, MATCH("A &amp; G ID", 'E4 TB Allocation Details'!$A$18:$L$18, 0),FALSE), 'E2 Allocators'!$B$15:$W$361, MATCH('O5 Details by Class &amp; Accounts'!CI$18, 'E2 Allocators'!$B$15:$W$15, 0),FALSE)*$E53)</f>
        <v>0</v>
      </c>
      <c r="CJ53" s="1411">
        <f>IF(ISERROR(VLOOKUP(VLOOKUP($A53, 'E4 TB Allocation Details'!$A$18:$L$205, MATCH("A &amp; G ID", 'E4 TB Allocation Details'!$A$18:$L$18, 0),FALSE), 'E2 Allocators'!$B$15:$W$361, MATCH('O5 Details by Class &amp; Accounts'!CJ$18, 'E2 Allocators'!$B$15:$W$15, 0),FALSE)*$E53), 0, VLOOKUP(VLOOKUP($A53, 'E4 TB Allocation Details'!$A$18:$L$205, MATCH("A &amp; G ID", 'E4 TB Allocation Details'!$A$18:$L$18, 0),FALSE), 'E2 Allocators'!$B$15:$W$361, MATCH('O5 Details by Class &amp; Accounts'!CJ$18, 'E2 Allocators'!$B$15:$W$15, 0),FALSE)*$E53)</f>
        <v>0</v>
      </c>
      <c r="CK53" s="1411">
        <f>IF(ISERROR(VLOOKUP(VLOOKUP($A53, 'E4 TB Allocation Details'!$A$18:$L$205, MATCH("A &amp; G ID", 'E4 TB Allocation Details'!$A$18:$L$18, 0),FALSE), 'E2 Allocators'!$B$15:$W$361, MATCH('O5 Details by Class &amp; Accounts'!CK$18, 'E2 Allocators'!$B$15:$W$15, 0),FALSE)*$E53), 0, VLOOKUP(VLOOKUP($A53, 'E4 TB Allocation Details'!$A$18:$L$205, MATCH("A &amp; G ID", 'E4 TB Allocation Details'!$A$18:$L$18, 0),FALSE), 'E2 Allocators'!$B$15:$W$361, MATCH('O5 Details by Class &amp; Accounts'!CK$18, 'E2 Allocators'!$B$15:$W$15, 0),FALSE)*$E53)</f>
        <v>0</v>
      </c>
      <c r="CL53" s="1411">
        <f>IF(ISERROR(VLOOKUP(VLOOKUP($A53, 'E4 TB Allocation Details'!$A$18:$L$205, MATCH("A &amp; G ID", 'E4 TB Allocation Details'!$A$18:$L$18, 0),FALSE), 'E2 Allocators'!$B$15:$W$361, MATCH('O5 Details by Class &amp; Accounts'!CL$18, 'E2 Allocators'!$B$15:$W$15, 0),FALSE)*$E53), 0, VLOOKUP(VLOOKUP($A53, 'E4 TB Allocation Details'!$A$18:$L$205, MATCH("A &amp; G ID", 'E4 TB Allocation Details'!$A$18:$L$18, 0),FALSE), 'E2 Allocators'!$B$15:$W$361, MATCH('O5 Details by Class &amp; Accounts'!CL$18, 'E2 Allocators'!$B$15:$W$15, 0),FALSE)*$E53)</f>
        <v>0</v>
      </c>
      <c r="CM53" s="1411">
        <f>IF(ISERROR(VLOOKUP(VLOOKUP($A53, 'E4 TB Allocation Details'!$A$18:$L$205, MATCH("A &amp; G ID", 'E4 TB Allocation Details'!$A$18:$L$18, 0),FALSE), 'E2 Allocators'!$B$15:$W$361, MATCH('O5 Details by Class &amp; Accounts'!CM$18, 'E2 Allocators'!$B$15:$W$15, 0),FALSE)*$E53), 0, VLOOKUP(VLOOKUP($A53, 'E4 TB Allocation Details'!$A$18:$L$205, MATCH("A &amp; G ID", 'E4 TB Allocation Details'!$A$18:$L$18, 0),FALSE), 'E2 Allocators'!$B$15:$W$361, MATCH('O5 Details by Class &amp; Accounts'!CM$18, 'E2 Allocators'!$B$15:$W$15, 0),FALSE)*$E53)</f>
        <v>0</v>
      </c>
      <c r="CN53" s="1411">
        <f t="shared" si="5"/>
        <v>0</v>
      </c>
      <c r="CO53" s="1791">
        <f t="shared" si="4"/>
        <v>0</v>
      </c>
      <c r="CQ53" s="2086" t="e">
        <v>#N/A</v>
      </c>
    </row>
    <row r="54" spans="1:95" s="80" customFormat="1" ht="25.5">
      <c r="A54" s="1174" t="s">
        <v>1276</v>
      </c>
      <c r="B54" s="1175" t="s">
        <v>1066</v>
      </c>
      <c r="C54" s="1788">
        <f>IF(ISERROR(VLOOKUP($A54,'I3 TB Data'!$A$23:$H$458,MATCH('O5 Details by Class &amp; Accounts'!$C$18, 'I3 TB Data'!$A$23:$H$23,0),0)), 0, VLOOKUP($A54,'I3 TB Data'!$A$23:$H$458,MATCH('O5 Details by Class &amp; Accounts'!$C$18,'I3 TB Data'!$A$23:$H$23,0),0))</f>
        <v>0</v>
      </c>
      <c r="D54" s="1789">
        <f>'I4 BO ASSETS'!E51</f>
        <v>0</v>
      </c>
      <c r="E54" s="1788">
        <f t="shared" si="6"/>
        <v>0</v>
      </c>
      <c r="F54" s="1790">
        <f>IF(ISERROR(VLOOKUP($A54, 'E1 Categorization'!A33:E122, MATCH("Customer Component", 'E1 Categorization'!$A$33:$E$33,0), 0)), 0, IF(VLOOKUP($A54, 'E1 Categorization'!A33:E122, MATCH("Customer Component", 'E1 Categorization'!$A$33:$E$33,0), 0)=0, 'O5 Details by Class &amp; Accounts'!$E54, IF(AND(VLOOKUP($A54, 'E1 Categorization'!A33:E122, MATCH("Customer Component", 'E1 Categorization'!$A$33:$E$33,0), 0) &gt;0, VLOOKUP($A54, 'E1 Categorization'!A33:E122, MATCH("Customer Component", 'E1 Categorization'!$A$33:$E$33,0), 0)&lt;1), 'O5 Details by Class &amp; Accounts'!$E54*(1-VLOOKUP($A54, 'E1 Categorization'!A33:E122, MATCH("Customer Component", 'E1 Categorization'!$A$33:$E$33,0), 0)), 0)))</f>
        <v>0</v>
      </c>
      <c r="G54" s="1790">
        <f>IF(ISERROR(VLOOKUP($A54, 'E1 Categorization'!A33:E122, MATCH("Customer Component", 'E1 Categorization'!$A$33:$E$33,0), 0)),0, IF(VLOOKUP($A54, 'E1 Categorization'!A33:E122, MATCH("Customer Component", 'E1 Categorization'!$A$33:$E$33,0), 0)=0, 0, IF(AND(VLOOKUP($A54, 'E1 Categorization'!A33:E122, MATCH("Customer Component", 'E1 Categorization'!$A$33:$E$33,0), 0) &gt;0, VLOOKUP($A54, 'E1 Categorization'!A33:E122, MATCH("Customer Component", 'E1 Categorization'!$A$33:$E$33,0), 0)&lt;1), 'O5 Details by Class &amp; Accounts'!$E54*(VLOOKUP($A54, 'E1 Categorization'!A33:E122, MATCH("Customer Component", 'E1 Categorization'!$A$33:$E$33,0), 0)), 'O5 Details by Class &amp; Accounts'!$E54)))</f>
        <v>0</v>
      </c>
      <c r="H54" s="1411">
        <f t="shared" si="0"/>
        <v>0</v>
      </c>
      <c r="I54" s="1411">
        <f>IF(ISERROR(VLOOKUP(VLOOKUP($A54, 'E4 TB Allocation Details'!$A$18:$L$205, MATCH("Demand ID", 'E4 TB Allocation Details'!$A$18:$L$18, 0),FALSE), 'E2 Allocators'!$B$15:$W$361, MATCH('O5 Details by Class &amp; Accounts'!I$18, 'E2 Allocators'!$B$15:$W$15, 0),FALSE)*$F54), 0, VLOOKUP(VLOOKUP($A54, 'E4 TB Allocation Details'!$A$18:$L$205, MATCH("Demand ID", 'E4 TB Allocation Details'!$A$18:$L$18, 0),FALSE), 'E2 Allocators'!$B$15:$W$361, MATCH('O5 Details by Class &amp; Accounts'!I$18, 'E2 Allocators'!$B$15:$W$15, 0),FALSE)*$F54)</f>
        <v>0</v>
      </c>
      <c r="J54" s="1411">
        <f>IF(ISERROR(VLOOKUP(VLOOKUP($A54, 'E4 TB Allocation Details'!$A$18:$L$205, MATCH("Demand ID", 'E4 TB Allocation Details'!$A$18:$L$18, 0),FALSE), 'E2 Allocators'!$B$15:$W$361, MATCH('O5 Details by Class &amp; Accounts'!J$18, 'E2 Allocators'!$B$15:$W$15, 0),FALSE)*$F54), 0, VLOOKUP(VLOOKUP($A54, 'E4 TB Allocation Details'!$A$18:$L$205, MATCH("Demand ID", 'E4 TB Allocation Details'!$A$18:$L$18, 0),FALSE), 'E2 Allocators'!$B$15:$W$361, MATCH('O5 Details by Class &amp; Accounts'!J$18, 'E2 Allocators'!$B$15:$W$15, 0),FALSE)*$F54)</f>
        <v>0</v>
      </c>
      <c r="K54" s="1411">
        <f>IF(ISERROR(VLOOKUP(VLOOKUP($A54, 'E4 TB Allocation Details'!$A$18:$L$205, MATCH("Demand ID", 'E4 TB Allocation Details'!$A$18:$L$18, 0),FALSE), 'E2 Allocators'!$B$15:$W$361, MATCH('O5 Details by Class &amp; Accounts'!K$18, 'E2 Allocators'!$B$15:$W$15, 0),FALSE)*$F54), 0, VLOOKUP(VLOOKUP($A54, 'E4 TB Allocation Details'!$A$18:$L$205, MATCH("Demand ID", 'E4 TB Allocation Details'!$A$18:$L$18, 0),FALSE), 'E2 Allocators'!$B$15:$W$361, MATCH('O5 Details by Class &amp; Accounts'!K$18, 'E2 Allocators'!$B$15:$W$15, 0),FALSE)*$F54)</f>
        <v>0</v>
      </c>
      <c r="L54" s="1411">
        <f>IF(ISERROR(VLOOKUP(VLOOKUP($A54, 'E4 TB Allocation Details'!$A$18:$L$205, MATCH("Demand ID", 'E4 TB Allocation Details'!$A$18:$L$18, 0),FALSE), 'E2 Allocators'!$B$15:$W$361, MATCH('O5 Details by Class &amp; Accounts'!L$18, 'E2 Allocators'!$B$15:$W$15, 0),FALSE)*$F54), 0, VLOOKUP(VLOOKUP($A54, 'E4 TB Allocation Details'!$A$18:$L$205, MATCH("Demand ID", 'E4 TB Allocation Details'!$A$18:$L$18, 0),FALSE), 'E2 Allocators'!$B$15:$W$361, MATCH('O5 Details by Class &amp; Accounts'!L$18, 'E2 Allocators'!$B$15:$W$15, 0),FALSE)*$F54)</f>
        <v>0</v>
      </c>
      <c r="M54" s="1411">
        <f>IF(ISERROR(VLOOKUP(VLOOKUP($A54, 'E4 TB Allocation Details'!$A$18:$L$205, MATCH("Demand ID", 'E4 TB Allocation Details'!$A$18:$L$18, 0),FALSE), 'E2 Allocators'!$B$15:$W$361, MATCH('O5 Details by Class &amp; Accounts'!M$18, 'E2 Allocators'!$B$15:$W$15, 0),FALSE)*$F54), 0, VLOOKUP(VLOOKUP($A54, 'E4 TB Allocation Details'!$A$18:$L$205, MATCH("Demand ID", 'E4 TB Allocation Details'!$A$18:$L$18, 0),FALSE), 'E2 Allocators'!$B$15:$W$361, MATCH('O5 Details by Class &amp; Accounts'!M$18, 'E2 Allocators'!$B$15:$W$15, 0),FALSE)*$F54)</f>
        <v>0</v>
      </c>
      <c r="N54" s="1411">
        <f>IF(ISERROR(VLOOKUP(VLOOKUP($A54, 'E4 TB Allocation Details'!$A$18:$L$205, MATCH("Demand ID", 'E4 TB Allocation Details'!$A$18:$L$18, 0),FALSE), 'E2 Allocators'!$B$15:$W$361, MATCH('O5 Details by Class &amp; Accounts'!N$18, 'E2 Allocators'!$B$15:$W$15, 0),FALSE)*$F54), 0, VLOOKUP(VLOOKUP($A54, 'E4 TB Allocation Details'!$A$18:$L$205, MATCH("Demand ID", 'E4 TB Allocation Details'!$A$18:$L$18, 0),FALSE), 'E2 Allocators'!$B$15:$W$361, MATCH('O5 Details by Class &amp; Accounts'!N$18, 'E2 Allocators'!$B$15:$W$15, 0),FALSE)*$F54)</f>
        <v>0</v>
      </c>
      <c r="O54" s="1411">
        <f>IF(ISERROR(VLOOKUP(VLOOKUP($A54, 'E4 TB Allocation Details'!$A$18:$L$205, MATCH("Demand ID", 'E4 TB Allocation Details'!$A$18:$L$18, 0),FALSE), 'E2 Allocators'!$B$15:$W$361, MATCH('O5 Details by Class &amp; Accounts'!O$18, 'E2 Allocators'!$B$15:$W$15, 0),FALSE)*$F54), 0, VLOOKUP(VLOOKUP($A54, 'E4 TB Allocation Details'!$A$18:$L$205, MATCH("Demand ID", 'E4 TB Allocation Details'!$A$18:$L$18, 0),FALSE), 'E2 Allocators'!$B$15:$W$361, MATCH('O5 Details by Class &amp; Accounts'!O$18, 'E2 Allocators'!$B$15:$W$15, 0),FALSE)*$F54)</f>
        <v>0</v>
      </c>
      <c r="P54" s="1411">
        <f>IF(ISERROR(VLOOKUP(VLOOKUP($A54, 'E4 TB Allocation Details'!$A$18:$L$205, MATCH("Demand ID", 'E4 TB Allocation Details'!$A$18:$L$18, 0),FALSE), 'E2 Allocators'!$B$15:$W$361, MATCH('O5 Details by Class &amp; Accounts'!P$18, 'E2 Allocators'!$B$15:$W$15, 0),FALSE)*$F54), 0, VLOOKUP(VLOOKUP($A54, 'E4 TB Allocation Details'!$A$18:$L$205, MATCH("Demand ID", 'E4 TB Allocation Details'!$A$18:$L$18, 0),FALSE), 'E2 Allocators'!$B$15:$W$361, MATCH('O5 Details by Class &amp; Accounts'!P$18, 'E2 Allocators'!$B$15:$W$15, 0),FALSE)*$F54)</f>
        <v>0</v>
      </c>
      <c r="Q54" s="1411">
        <f>IF(ISERROR(VLOOKUP(VLOOKUP($A54, 'E4 TB Allocation Details'!$A$18:$L$205, MATCH("Demand ID", 'E4 TB Allocation Details'!$A$18:$L$18, 0),FALSE), 'E2 Allocators'!$B$15:$W$361, MATCH('O5 Details by Class &amp; Accounts'!Q$18, 'E2 Allocators'!$B$15:$W$15, 0),FALSE)*$F54), 0, VLOOKUP(VLOOKUP($A54, 'E4 TB Allocation Details'!$A$18:$L$205, MATCH("Demand ID", 'E4 TB Allocation Details'!$A$18:$L$18, 0),FALSE), 'E2 Allocators'!$B$15:$W$361, MATCH('O5 Details by Class &amp; Accounts'!Q$18, 'E2 Allocators'!$B$15:$W$15, 0),FALSE)*$F54)</f>
        <v>0</v>
      </c>
      <c r="R54" s="1411">
        <f>IF(ISERROR(VLOOKUP(VLOOKUP($A54, 'E4 TB Allocation Details'!$A$18:$L$205, MATCH("Demand ID", 'E4 TB Allocation Details'!$A$18:$L$18, 0),FALSE), 'E2 Allocators'!$B$15:$W$361, MATCH('O5 Details by Class &amp; Accounts'!R$18, 'E2 Allocators'!$B$15:$W$15, 0),FALSE)*$F54), 0, VLOOKUP(VLOOKUP($A54, 'E4 TB Allocation Details'!$A$18:$L$205, MATCH("Demand ID", 'E4 TB Allocation Details'!$A$18:$L$18, 0),FALSE), 'E2 Allocators'!$B$15:$W$361, MATCH('O5 Details by Class &amp; Accounts'!R$18, 'E2 Allocators'!$B$15:$W$15, 0),FALSE)*$F54)</f>
        <v>0</v>
      </c>
      <c r="S54" s="1411">
        <f>IF(ISERROR(VLOOKUP(VLOOKUP($A54, 'E4 TB Allocation Details'!$A$18:$L$205, MATCH("Demand ID", 'E4 TB Allocation Details'!$A$18:$L$18, 0),FALSE), 'E2 Allocators'!$B$15:$W$361, MATCH('O5 Details by Class &amp; Accounts'!S$18, 'E2 Allocators'!$B$15:$W$15, 0),FALSE)*$F54), 0, VLOOKUP(VLOOKUP($A54, 'E4 TB Allocation Details'!$A$18:$L$205, MATCH("Demand ID", 'E4 TB Allocation Details'!$A$18:$L$18, 0),FALSE), 'E2 Allocators'!$B$15:$W$361, MATCH('O5 Details by Class &amp; Accounts'!S$18, 'E2 Allocators'!$B$15:$W$15, 0),FALSE)*$F54)</f>
        <v>0</v>
      </c>
      <c r="T54" s="1411">
        <f>IF(ISERROR(VLOOKUP(VLOOKUP($A54, 'E4 TB Allocation Details'!$A$18:$L$205, MATCH("Demand ID", 'E4 TB Allocation Details'!$A$18:$L$18, 0),FALSE), 'E2 Allocators'!$B$15:$W$361, MATCH('O5 Details by Class &amp; Accounts'!T$18, 'E2 Allocators'!$B$15:$W$15, 0),FALSE)*$F54), 0, VLOOKUP(VLOOKUP($A54, 'E4 TB Allocation Details'!$A$18:$L$205, MATCH("Demand ID", 'E4 TB Allocation Details'!$A$18:$L$18, 0),FALSE), 'E2 Allocators'!$B$15:$W$361, MATCH('O5 Details by Class &amp; Accounts'!T$18, 'E2 Allocators'!$B$15:$W$15, 0),FALSE)*$F54)</f>
        <v>0</v>
      </c>
      <c r="U54" s="1411">
        <f>IF(ISERROR(VLOOKUP(VLOOKUP($A54, 'E4 TB Allocation Details'!$A$18:$L$205, MATCH("Demand ID", 'E4 TB Allocation Details'!$A$18:$L$18, 0),FALSE), 'E2 Allocators'!$B$15:$W$361, MATCH('O5 Details by Class &amp; Accounts'!U$18, 'E2 Allocators'!$B$15:$W$15, 0),FALSE)*$F54), 0, VLOOKUP(VLOOKUP($A54, 'E4 TB Allocation Details'!$A$18:$L$205, MATCH("Demand ID", 'E4 TB Allocation Details'!$A$18:$L$18, 0),FALSE), 'E2 Allocators'!$B$15:$W$361, MATCH('O5 Details by Class &amp; Accounts'!U$18, 'E2 Allocators'!$B$15:$W$15, 0),FALSE)*$F54)</f>
        <v>0</v>
      </c>
      <c r="V54" s="1411">
        <f>IF(ISERROR(VLOOKUP(VLOOKUP($A54, 'E4 TB Allocation Details'!$A$18:$L$205, MATCH("Demand ID", 'E4 TB Allocation Details'!$A$18:$L$18, 0),FALSE), 'E2 Allocators'!$B$15:$W$361, MATCH('O5 Details by Class &amp; Accounts'!V$18, 'E2 Allocators'!$B$15:$W$15, 0),FALSE)*$F54), 0, VLOOKUP(VLOOKUP($A54, 'E4 TB Allocation Details'!$A$18:$L$205, MATCH("Demand ID", 'E4 TB Allocation Details'!$A$18:$L$18, 0),FALSE), 'E2 Allocators'!$B$15:$W$361, MATCH('O5 Details by Class &amp; Accounts'!V$18, 'E2 Allocators'!$B$15:$W$15, 0),FALSE)*$F54)</f>
        <v>0</v>
      </c>
      <c r="W54" s="1411">
        <f>IF(ISERROR(VLOOKUP(VLOOKUP($A54, 'E4 TB Allocation Details'!$A$18:$L$205, MATCH("Demand ID", 'E4 TB Allocation Details'!$A$18:$L$18, 0),FALSE), 'E2 Allocators'!$B$15:$W$361, MATCH('O5 Details by Class &amp; Accounts'!W$18, 'E2 Allocators'!$B$15:$W$15, 0),FALSE)*$F54), 0, VLOOKUP(VLOOKUP($A54, 'E4 TB Allocation Details'!$A$18:$L$205, MATCH("Demand ID", 'E4 TB Allocation Details'!$A$18:$L$18, 0),FALSE), 'E2 Allocators'!$B$15:$W$361, MATCH('O5 Details by Class &amp; Accounts'!W$18, 'E2 Allocators'!$B$15:$W$15, 0),FALSE)*$F54)</f>
        <v>0</v>
      </c>
      <c r="X54" s="1411">
        <f>IF(ISERROR(VLOOKUP(VLOOKUP($A54, 'E4 TB Allocation Details'!$A$18:$L$205, MATCH("Demand ID", 'E4 TB Allocation Details'!$A$18:$L$18, 0),FALSE), 'E2 Allocators'!$B$15:$W$361, MATCH('O5 Details by Class &amp; Accounts'!X$18, 'E2 Allocators'!$B$15:$W$15, 0),FALSE)*$F54), 0, VLOOKUP(VLOOKUP($A54, 'E4 TB Allocation Details'!$A$18:$L$205, MATCH("Demand ID", 'E4 TB Allocation Details'!$A$18:$L$18, 0),FALSE), 'E2 Allocators'!$B$15:$W$361, MATCH('O5 Details by Class &amp; Accounts'!X$18, 'E2 Allocators'!$B$15:$W$15, 0),FALSE)*$F54)</f>
        <v>0</v>
      </c>
      <c r="Y54" s="1411">
        <f>IF(ISERROR(VLOOKUP(VLOOKUP($A54, 'E4 TB Allocation Details'!$A$18:$L$205, MATCH("Demand ID", 'E4 TB Allocation Details'!$A$18:$L$18, 0),FALSE), 'E2 Allocators'!$B$15:$W$361, MATCH('O5 Details by Class &amp; Accounts'!Y$18, 'E2 Allocators'!$B$15:$W$15, 0),FALSE)*$F54), 0, VLOOKUP(VLOOKUP($A54, 'E4 TB Allocation Details'!$A$18:$L$205, MATCH("Demand ID", 'E4 TB Allocation Details'!$A$18:$L$18, 0),FALSE), 'E2 Allocators'!$B$15:$W$361, MATCH('O5 Details by Class &amp; Accounts'!Y$18, 'E2 Allocators'!$B$15:$W$15, 0),FALSE)*$F54)</f>
        <v>0</v>
      </c>
      <c r="Z54" s="1411">
        <f>IF(ISERROR(VLOOKUP(VLOOKUP($A54, 'E4 TB Allocation Details'!$A$18:$L$205, MATCH("Demand ID", 'E4 TB Allocation Details'!$A$18:$L$18, 0),FALSE), 'E2 Allocators'!$B$15:$W$361, MATCH('O5 Details by Class &amp; Accounts'!Z$18, 'E2 Allocators'!$B$15:$W$15, 0),FALSE)*$F54), 0, VLOOKUP(VLOOKUP($A54, 'E4 TB Allocation Details'!$A$18:$L$205, MATCH("Demand ID", 'E4 TB Allocation Details'!$A$18:$L$18, 0),FALSE), 'E2 Allocators'!$B$15:$W$361, MATCH('O5 Details by Class &amp; Accounts'!Z$18, 'E2 Allocators'!$B$15:$W$15, 0),FALSE)*$F54)</f>
        <v>0</v>
      </c>
      <c r="AA54" s="1411">
        <f>IF(ISERROR(VLOOKUP(VLOOKUP($A54, 'E4 TB Allocation Details'!$A$18:$L$205, MATCH("Demand ID", 'E4 TB Allocation Details'!$A$18:$L$18, 0),FALSE), 'E2 Allocators'!$B$15:$W$361, MATCH('O5 Details by Class &amp; Accounts'!AA$18, 'E2 Allocators'!$B$15:$W$15, 0),FALSE)*$F54), 0, VLOOKUP(VLOOKUP($A54, 'E4 TB Allocation Details'!$A$18:$L$205, MATCH("Demand ID", 'E4 TB Allocation Details'!$A$18:$L$18, 0),FALSE), 'E2 Allocators'!$B$15:$W$361, MATCH('O5 Details by Class &amp; Accounts'!AA$18, 'E2 Allocators'!$B$15:$W$15, 0),FALSE)*$F54)</f>
        <v>0</v>
      </c>
      <c r="AB54" s="1411">
        <f>IF(ISERROR(VLOOKUP(VLOOKUP($A54, 'E4 TB Allocation Details'!$A$18:$L$205, MATCH("Demand ID", 'E4 TB Allocation Details'!$A$18:$L$18, 0),FALSE), 'E2 Allocators'!$B$15:$W$361, MATCH('O5 Details by Class &amp; Accounts'!AB$18, 'E2 Allocators'!$B$15:$W$15, 0),FALSE)*$F54), 0, VLOOKUP(VLOOKUP($A54, 'E4 TB Allocation Details'!$A$18:$L$205, MATCH("Demand ID", 'E4 TB Allocation Details'!$A$18:$L$18, 0),FALSE), 'E2 Allocators'!$B$15:$W$361, MATCH('O5 Details by Class &amp; Accounts'!AB$18, 'E2 Allocators'!$B$15:$W$15, 0),FALSE)*$F54)</f>
        <v>0</v>
      </c>
      <c r="AC54" s="1411">
        <f t="shared" si="1"/>
        <v>0</v>
      </c>
      <c r="AD54" s="1411">
        <f>IF(ISERROR(VLOOKUP(VLOOKUP($A54, 'E4 TB Allocation Details'!$A$18:$L$205, MATCH("Customer ID", 'E4 TB Allocation Details'!$A$18:$L$18, 0),FALSE), 'E2 Allocators'!$B$15:$W$361, MATCH('O5 Details by Class &amp; Accounts'!AD$18, 'E2 Allocators'!$B$15:$W$15, 0),FALSE)*$G54), 0, VLOOKUP(VLOOKUP($A54, 'E4 TB Allocation Details'!$A$18:$L$205, MATCH("Customer ID", 'E4 TB Allocation Details'!$A$18:$L$18, 0),FALSE), 'E2 Allocators'!$B$15:$W$361, MATCH('O5 Details by Class &amp; Accounts'!AD$18, 'E2 Allocators'!$B$15:$W$15, 0),FALSE)*$G54)</f>
        <v>0</v>
      </c>
      <c r="AE54" s="1411">
        <f>IF(ISERROR(VLOOKUP(VLOOKUP($A54, 'E4 TB Allocation Details'!$A$18:$L$205, MATCH("Customer ID", 'E4 TB Allocation Details'!$A$18:$L$18, 0),FALSE), 'E2 Allocators'!$B$15:$W$361, MATCH('O5 Details by Class &amp; Accounts'!AE$18, 'E2 Allocators'!$B$15:$W$15, 0),FALSE)*$G54), 0, VLOOKUP(VLOOKUP($A54, 'E4 TB Allocation Details'!$A$18:$L$205, MATCH("Customer ID", 'E4 TB Allocation Details'!$A$18:$L$18, 0),FALSE), 'E2 Allocators'!$B$15:$W$361, MATCH('O5 Details by Class &amp; Accounts'!AE$18, 'E2 Allocators'!$B$15:$W$15, 0),FALSE)*$G54)</f>
        <v>0</v>
      </c>
      <c r="AF54" s="1411">
        <f>IF(ISERROR(VLOOKUP(VLOOKUP($A54, 'E4 TB Allocation Details'!$A$18:$L$205, MATCH("Customer ID", 'E4 TB Allocation Details'!$A$18:$L$18, 0),FALSE), 'E2 Allocators'!$B$15:$W$361, MATCH('O5 Details by Class &amp; Accounts'!AF$18, 'E2 Allocators'!$B$15:$W$15, 0),FALSE)*$G54), 0, VLOOKUP(VLOOKUP($A54, 'E4 TB Allocation Details'!$A$18:$L$205, MATCH("Customer ID", 'E4 TB Allocation Details'!$A$18:$L$18, 0),FALSE), 'E2 Allocators'!$B$15:$W$361, MATCH('O5 Details by Class &amp; Accounts'!AF$18, 'E2 Allocators'!$B$15:$W$15, 0),FALSE)*$G54)</f>
        <v>0</v>
      </c>
      <c r="AG54" s="1411">
        <f>IF(ISERROR(VLOOKUP(VLOOKUP($A54, 'E4 TB Allocation Details'!$A$18:$L$205, MATCH("Customer ID", 'E4 TB Allocation Details'!$A$18:$L$18, 0),FALSE), 'E2 Allocators'!$B$15:$W$361, MATCH('O5 Details by Class &amp; Accounts'!AG$18, 'E2 Allocators'!$B$15:$W$15, 0),FALSE)*$G54), 0, VLOOKUP(VLOOKUP($A54, 'E4 TB Allocation Details'!$A$18:$L$205, MATCH("Customer ID", 'E4 TB Allocation Details'!$A$18:$L$18, 0),FALSE), 'E2 Allocators'!$B$15:$W$361, MATCH('O5 Details by Class &amp; Accounts'!AG$18, 'E2 Allocators'!$B$15:$W$15, 0),FALSE)*$G54)</f>
        <v>0</v>
      </c>
      <c r="AH54" s="1411">
        <f>IF(ISERROR(VLOOKUP(VLOOKUP($A54, 'E4 TB Allocation Details'!$A$18:$L$205, MATCH("Customer ID", 'E4 TB Allocation Details'!$A$18:$L$18, 0),FALSE), 'E2 Allocators'!$B$15:$W$361, MATCH('O5 Details by Class &amp; Accounts'!AH$18, 'E2 Allocators'!$B$15:$W$15, 0),FALSE)*$G54), 0, VLOOKUP(VLOOKUP($A54, 'E4 TB Allocation Details'!$A$18:$L$205, MATCH("Customer ID", 'E4 TB Allocation Details'!$A$18:$L$18, 0),FALSE), 'E2 Allocators'!$B$15:$W$361, MATCH('O5 Details by Class &amp; Accounts'!AH$18, 'E2 Allocators'!$B$15:$W$15, 0),FALSE)*$G54)</f>
        <v>0</v>
      </c>
      <c r="AI54" s="1411">
        <f>IF(ISERROR(VLOOKUP(VLOOKUP($A54, 'E4 TB Allocation Details'!$A$18:$L$205, MATCH("Customer ID", 'E4 TB Allocation Details'!$A$18:$L$18, 0),FALSE), 'E2 Allocators'!$B$15:$W$361, MATCH('O5 Details by Class &amp; Accounts'!AI$18, 'E2 Allocators'!$B$15:$W$15, 0),FALSE)*$G54), 0, VLOOKUP(VLOOKUP($A54, 'E4 TB Allocation Details'!$A$18:$L$205, MATCH("Customer ID", 'E4 TB Allocation Details'!$A$18:$L$18, 0),FALSE), 'E2 Allocators'!$B$15:$W$361, MATCH('O5 Details by Class &amp; Accounts'!AI$18, 'E2 Allocators'!$B$15:$W$15, 0),FALSE)*$G54)</f>
        <v>0</v>
      </c>
      <c r="AJ54" s="1411">
        <f>IF(ISERROR(VLOOKUP(VLOOKUP($A54, 'E4 TB Allocation Details'!$A$18:$L$205, MATCH("Customer ID", 'E4 TB Allocation Details'!$A$18:$L$18, 0),FALSE), 'E2 Allocators'!$B$15:$W$361, MATCH('O5 Details by Class &amp; Accounts'!AJ$18, 'E2 Allocators'!$B$15:$W$15, 0),FALSE)*$G54), 0, VLOOKUP(VLOOKUP($A54, 'E4 TB Allocation Details'!$A$18:$L$205, MATCH("Customer ID", 'E4 TB Allocation Details'!$A$18:$L$18, 0),FALSE), 'E2 Allocators'!$B$15:$W$361, MATCH('O5 Details by Class &amp; Accounts'!AJ$18, 'E2 Allocators'!$B$15:$W$15, 0),FALSE)*$G54)</f>
        <v>0</v>
      </c>
      <c r="AK54" s="1411">
        <f>IF(ISERROR(VLOOKUP(VLOOKUP($A54, 'E4 TB Allocation Details'!$A$18:$L$205, MATCH("Customer ID", 'E4 TB Allocation Details'!$A$18:$L$18, 0),FALSE), 'E2 Allocators'!$B$15:$W$361, MATCH('O5 Details by Class &amp; Accounts'!AK$18, 'E2 Allocators'!$B$15:$W$15, 0),FALSE)*$G54), 0, VLOOKUP(VLOOKUP($A54, 'E4 TB Allocation Details'!$A$18:$L$205, MATCH("Customer ID", 'E4 TB Allocation Details'!$A$18:$L$18, 0),FALSE), 'E2 Allocators'!$B$15:$W$361, MATCH('O5 Details by Class &amp; Accounts'!AK$18, 'E2 Allocators'!$B$15:$W$15, 0),FALSE)*$G54)</f>
        <v>0</v>
      </c>
      <c r="AL54" s="1411">
        <f>IF(ISERROR(VLOOKUP(VLOOKUP($A54, 'E4 TB Allocation Details'!$A$18:$L$205, MATCH("Customer ID", 'E4 TB Allocation Details'!$A$18:$L$18, 0),FALSE), 'E2 Allocators'!$B$15:$W$361, MATCH('O5 Details by Class &amp; Accounts'!AL$18, 'E2 Allocators'!$B$15:$W$15, 0),FALSE)*$G54), 0, VLOOKUP(VLOOKUP($A54, 'E4 TB Allocation Details'!$A$18:$L$205, MATCH("Customer ID", 'E4 TB Allocation Details'!$A$18:$L$18, 0),FALSE), 'E2 Allocators'!$B$15:$W$361, MATCH('O5 Details by Class &amp; Accounts'!AL$18, 'E2 Allocators'!$B$15:$W$15, 0),FALSE)*$G54)</f>
        <v>0</v>
      </c>
      <c r="AM54" s="1411">
        <f>IF(ISERROR(VLOOKUP(VLOOKUP($A54, 'E4 TB Allocation Details'!$A$18:$L$205, MATCH("Customer ID", 'E4 TB Allocation Details'!$A$18:$L$18, 0),FALSE), 'E2 Allocators'!$B$15:$W$361, MATCH('O5 Details by Class &amp; Accounts'!AM$18, 'E2 Allocators'!$B$15:$W$15, 0),FALSE)*$G54), 0, VLOOKUP(VLOOKUP($A54, 'E4 TB Allocation Details'!$A$18:$L$205, MATCH("Customer ID", 'E4 TB Allocation Details'!$A$18:$L$18, 0),FALSE), 'E2 Allocators'!$B$15:$W$361, MATCH('O5 Details by Class &amp; Accounts'!AM$18, 'E2 Allocators'!$B$15:$W$15, 0),FALSE)*$G54)</f>
        <v>0</v>
      </c>
      <c r="AN54" s="1411">
        <f>IF(ISERROR(VLOOKUP(VLOOKUP($A54, 'E4 TB Allocation Details'!$A$18:$L$205, MATCH("Customer ID", 'E4 TB Allocation Details'!$A$18:$L$18, 0),FALSE), 'E2 Allocators'!$B$15:$W$361, MATCH('O5 Details by Class &amp; Accounts'!AN$18, 'E2 Allocators'!$B$15:$W$15, 0),FALSE)*$G54), 0, VLOOKUP(VLOOKUP($A54, 'E4 TB Allocation Details'!$A$18:$L$205, MATCH("Customer ID", 'E4 TB Allocation Details'!$A$18:$L$18, 0),FALSE), 'E2 Allocators'!$B$15:$W$361, MATCH('O5 Details by Class &amp; Accounts'!AN$18, 'E2 Allocators'!$B$15:$W$15, 0),FALSE)*$G54)</f>
        <v>0</v>
      </c>
      <c r="AO54" s="1411">
        <f>IF(ISERROR(VLOOKUP(VLOOKUP($A54, 'E4 TB Allocation Details'!$A$18:$L$205, MATCH("Customer ID", 'E4 TB Allocation Details'!$A$18:$L$18, 0),FALSE), 'E2 Allocators'!$B$15:$W$361, MATCH('O5 Details by Class &amp; Accounts'!AO$18, 'E2 Allocators'!$B$15:$W$15, 0),FALSE)*$G54), 0, VLOOKUP(VLOOKUP($A54, 'E4 TB Allocation Details'!$A$18:$L$205, MATCH("Customer ID", 'E4 TB Allocation Details'!$A$18:$L$18, 0),FALSE), 'E2 Allocators'!$B$15:$W$361, MATCH('O5 Details by Class &amp; Accounts'!AO$18, 'E2 Allocators'!$B$15:$W$15, 0),FALSE)*$G54)</f>
        <v>0</v>
      </c>
      <c r="AP54" s="1411">
        <f>IF(ISERROR(VLOOKUP(VLOOKUP($A54, 'E4 TB Allocation Details'!$A$18:$L$205, MATCH("Customer ID", 'E4 TB Allocation Details'!$A$18:$L$18, 0),FALSE), 'E2 Allocators'!$B$15:$W$361, MATCH('O5 Details by Class &amp; Accounts'!AP$18, 'E2 Allocators'!$B$15:$W$15, 0),FALSE)*$G54), 0, VLOOKUP(VLOOKUP($A54, 'E4 TB Allocation Details'!$A$18:$L$205, MATCH("Customer ID", 'E4 TB Allocation Details'!$A$18:$L$18, 0),FALSE), 'E2 Allocators'!$B$15:$W$361, MATCH('O5 Details by Class &amp; Accounts'!AP$18, 'E2 Allocators'!$B$15:$W$15, 0),FALSE)*$G54)</f>
        <v>0</v>
      </c>
      <c r="AQ54" s="1411">
        <f>IF(ISERROR(VLOOKUP(VLOOKUP($A54, 'E4 TB Allocation Details'!$A$18:$L$205, MATCH("Customer ID", 'E4 TB Allocation Details'!$A$18:$L$18, 0),FALSE), 'E2 Allocators'!$B$15:$W$361, MATCH('O5 Details by Class &amp; Accounts'!AQ$18, 'E2 Allocators'!$B$15:$W$15, 0),FALSE)*$G54), 0, VLOOKUP(VLOOKUP($A54, 'E4 TB Allocation Details'!$A$18:$L$205, MATCH("Customer ID", 'E4 TB Allocation Details'!$A$18:$L$18, 0),FALSE), 'E2 Allocators'!$B$15:$W$361, MATCH('O5 Details by Class &amp; Accounts'!AQ$18, 'E2 Allocators'!$B$15:$W$15, 0),FALSE)*$G54)</f>
        <v>0</v>
      </c>
      <c r="AR54" s="1411">
        <f>IF(ISERROR(VLOOKUP(VLOOKUP($A54, 'E4 TB Allocation Details'!$A$18:$L$205, MATCH("Customer ID", 'E4 TB Allocation Details'!$A$18:$L$18, 0),FALSE), 'E2 Allocators'!$B$15:$W$361, MATCH('O5 Details by Class &amp; Accounts'!AR$18, 'E2 Allocators'!$B$15:$W$15, 0),FALSE)*$G54), 0, VLOOKUP(VLOOKUP($A54, 'E4 TB Allocation Details'!$A$18:$L$205, MATCH("Customer ID", 'E4 TB Allocation Details'!$A$18:$L$18, 0),FALSE), 'E2 Allocators'!$B$15:$W$361, MATCH('O5 Details by Class &amp; Accounts'!AR$18, 'E2 Allocators'!$B$15:$W$15, 0),FALSE)*$G54)</f>
        <v>0</v>
      </c>
      <c r="AS54" s="1411">
        <f>IF(ISERROR(VLOOKUP(VLOOKUP($A54, 'E4 TB Allocation Details'!$A$18:$L$205, MATCH("Customer ID", 'E4 TB Allocation Details'!$A$18:$L$18, 0),FALSE), 'E2 Allocators'!$B$15:$W$361, MATCH('O5 Details by Class &amp; Accounts'!AS$18, 'E2 Allocators'!$B$15:$W$15, 0),FALSE)*$G54), 0, VLOOKUP(VLOOKUP($A54, 'E4 TB Allocation Details'!$A$18:$L$205, MATCH("Customer ID", 'E4 TB Allocation Details'!$A$18:$L$18, 0),FALSE), 'E2 Allocators'!$B$15:$W$361, MATCH('O5 Details by Class &amp; Accounts'!AS$18, 'E2 Allocators'!$B$15:$W$15, 0),FALSE)*$G54)</f>
        <v>0</v>
      </c>
      <c r="AT54" s="1411">
        <f>IF(ISERROR(VLOOKUP(VLOOKUP($A54, 'E4 TB Allocation Details'!$A$18:$L$205, MATCH("Customer ID", 'E4 TB Allocation Details'!$A$18:$L$18, 0),FALSE), 'E2 Allocators'!$B$15:$W$361, MATCH('O5 Details by Class &amp; Accounts'!AT$18, 'E2 Allocators'!$B$15:$W$15, 0),FALSE)*$G54), 0, VLOOKUP(VLOOKUP($A54, 'E4 TB Allocation Details'!$A$18:$L$205, MATCH("Customer ID", 'E4 TB Allocation Details'!$A$18:$L$18, 0),FALSE), 'E2 Allocators'!$B$15:$W$361, MATCH('O5 Details by Class &amp; Accounts'!AT$18, 'E2 Allocators'!$B$15:$W$15, 0),FALSE)*$G54)</f>
        <v>0</v>
      </c>
      <c r="AU54" s="1411">
        <f>IF(ISERROR(VLOOKUP(VLOOKUP($A54, 'E4 TB Allocation Details'!$A$18:$L$205, MATCH("Customer ID", 'E4 TB Allocation Details'!$A$18:$L$18, 0),FALSE), 'E2 Allocators'!$B$15:$W$361, MATCH('O5 Details by Class &amp; Accounts'!AU$18, 'E2 Allocators'!$B$15:$W$15, 0),FALSE)*$G54), 0, VLOOKUP(VLOOKUP($A54, 'E4 TB Allocation Details'!$A$18:$L$205, MATCH("Customer ID", 'E4 TB Allocation Details'!$A$18:$L$18, 0),FALSE), 'E2 Allocators'!$B$15:$W$361, MATCH('O5 Details by Class &amp; Accounts'!AU$18, 'E2 Allocators'!$B$15:$W$15, 0),FALSE)*$G54)</f>
        <v>0</v>
      </c>
      <c r="AV54" s="1411">
        <f>IF(ISERROR(VLOOKUP(VLOOKUP($A54, 'E4 TB Allocation Details'!$A$18:$L$205, MATCH("Customer ID", 'E4 TB Allocation Details'!$A$18:$L$18, 0),FALSE), 'E2 Allocators'!$B$15:$W$361, MATCH('O5 Details by Class &amp; Accounts'!AV$18, 'E2 Allocators'!$B$15:$W$15, 0),FALSE)*$G54), 0, VLOOKUP(VLOOKUP($A54, 'E4 TB Allocation Details'!$A$18:$L$205, MATCH("Customer ID", 'E4 TB Allocation Details'!$A$18:$L$18, 0),FALSE), 'E2 Allocators'!$B$15:$W$361, MATCH('O5 Details by Class &amp; Accounts'!AV$18, 'E2 Allocators'!$B$15:$W$15, 0),FALSE)*$G54)</f>
        <v>0</v>
      </c>
      <c r="AW54" s="1411">
        <f>IF(ISERROR(VLOOKUP(VLOOKUP($A54, 'E4 TB Allocation Details'!$A$18:$L$205, MATCH("Customer ID", 'E4 TB Allocation Details'!$A$18:$L$18, 0),FALSE), 'E2 Allocators'!$B$15:$W$361, MATCH('O5 Details by Class &amp; Accounts'!AW$18, 'E2 Allocators'!$B$15:$W$15, 0),FALSE)*$G54), 0, VLOOKUP(VLOOKUP($A54, 'E4 TB Allocation Details'!$A$18:$L$205, MATCH("Customer ID", 'E4 TB Allocation Details'!$A$18:$L$18, 0),FALSE), 'E2 Allocators'!$B$15:$W$361, MATCH('O5 Details by Class &amp; Accounts'!AW$18, 'E2 Allocators'!$B$15:$W$15, 0),FALSE)*$G54)</f>
        <v>0</v>
      </c>
      <c r="AX54" s="1411">
        <f t="shared" si="2"/>
        <v>0</v>
      </c>
      <c r="AY54" s="1411">
        <f>IF(ISERROR(VLOOKUP(VLOOKUP($A54, 'E4 TB Allocation Details'!$A$18:$L$205, MATCH("Misc ID", 'E4 TB Allocation Details'!$A$18:$L$18, 0),FALSE), 'E2 Allocators'!$B$15:$W$361, MATCH('O5 Details by Class &amp; Accounts'!AY$18, 'E2 Allocators'!$B$15:$W$15, 0),FALSE)*$E54), 0, VLOOKUP(VLOOKUP($A54, 'E4 TB Allocation Details'!$A$18:$L$205, MATCH("Misc ID", 'E4 TB Allocation Details'!$A$18:$L$18, 0),FALSE), 'E2 Allocators'!$B$15:$W$361, MATCH('O5 Details by Class &amp; Accounts'!AY$18, 'E2 Allocators'!$B$15:$W$15, 0),FALSE)*$E54)</f>
        <v>0</v>
      </c>
      <c r="AZ54" s="1411">
        <f>IF(ISERROR(VLOOKUP(VLOOKUP($A54, 'E4 TB Allocation Details'!$A$18:$L$205, MATCH("Misc ID", 'E4 TB Allocation Details'!$A$18:$L$18, 0),FALSE), 'E2 Allocators'!$B$15:$W$361, MATCH('O5 Details by Class &amp; Accounts'!AZ$18, 'E2 Allocators'!$B$15:$W$15, 0),FALSE)*$E54), 0, VLOOKUP(VLOOKUP($A54, 'E4 TB Allocation Details'!$A$18:$L$205, MATCH("Misc ID", 'E4 TB Allocation Details'!$A$18:$L$18, 0),FALSE), 'E2 Allocators'!$B$15:$W$361, MATCH('O5 Details by Class &amp; Accounts'!AZ$18, 'E2 Allocators'!$B$15:$W$15, 0),FALSE)*$E54)</f>
        <v>0</v>
      </c>
      <c r="BA54" s="1411">
        <f>IF(ISERROR(VLOOKUP(VLOOKUP($A54, 'E4 TB Allocation Details'!$A$18:$L$205, MATCH("Misc ID", 'E4 TB Allocation Details'!$A$18:$L$18, 0),FALSE), 'E2 Allocators'!$B$15:$W$361, MATCH('O5 Details by Class &amp; Accounts'!BA$18, 'E2 Allocators'!$B$15:$W$15, 0),FALSE)*$E54), 0, VLOOKUP(VLOOKUP($A54, 'E4 TB Allocation Details'!$A$18:$L$205, MATCH("Misc ID", 'E4 TB Allocation Details'!$A$18:$L$18, 0),FALSE), 'E2 Allocators'!$B$15:$W$361, MATCH('O5 Details by Class &amp; Accounts'!BA$18, 'E2 Allocators'!$B$15:$W$15, 0),FALSE)*$E54)</f>
        <v>0</v>
      </c>
      <c r="BB54" s="1411">
        <f>IF(ISERROR(VLOOKUP(VLOOKUP($A54, 'E4 TB Allocation Details'!$A$18:$L$205, MATCH("Misc ID", 'E4 TB Allocation Details'!$A$18:$L$18, 0),FALSE), 'E2 Allocators'!$B$15:$W$361, MATCH('O5 Details by Class &amp; Accounts'!BB$18, 'E2 Allocators'!$B$15:$W$15, 0),FALSE)*$E54), 0, VLOOKUP(VLOOKUP($A54, 'E4 TB Allocation Details'!$A$18:$L$205, MATCH("Misc ID", 'E4 TB Allocation Details'!$A$18:$L$18, 0),FALSE), 'E2 Allocators'!$B$15:$W$361, MATCH('O5 Details by Class &amp; Accounts'!BB$18, 'E2 Allocators'!$B$15:$W$15, 0),FALSE)*$E54)</f>
        <v>0</v>
      </c>
      <c r="BC54" s="1411">
        <f>IF(ISERROR(VLOOKUP(VLOOKUP($A54, 'E4 TB Allocation Details'!$A$18:$L$205, MATCH("Misc ID", 'E4 TB Allocation Details'!$A$18:$L$18, 0),FALSE), 'E2 Allocators'!$B$15:$W$361, MATCH('O5 Details by Class &amp; Accounts'!BC$18, 'E2 Allocators'!$B$15:$W$15, 0),FALSE)*$E54), 0, VLOOKUP(VLOOKUP($A54, 'E4 TB Allocation Details'!$A$18:$L$205, MATCH("Misc ID", 'E4 TB Allocation Details'!$A$18:$L$18, 0),FALSE), 'E2 Allocators'!$B$15:$W$361, MATCH('O5 Details by Class &amp; Accounts'!BC$18, 'E2 Allocators'!$B$15:$W$15, 0),FALSE)*$E54)</f>
        <v>0</v>
      </c>
      <c r="BD54" s="1411">
        <f>IF(ISERROR(VLOOKUP(VLOOKUP($A54, 'E4 TB Allocation Details'!$A$18:$L$205, MATCH("Misc ID", 'E4 TB Allocation Details'!$A$18:$L$18, 0),FALSE), 'E2 Allocators'!$B$15:$W$361, MATCH('O5 Details by Class &amp; Accounts'!BD$18, 'E2 Allocators'!$B$15:$W$15, 0),FALSE)*$E54), 0, VLOOKUP(VLOOKUP($A54, 'E4 TB Allocation Details'!$A$18:$L$205, MATCH("Misc ID", 'E4 TB Allocation Details'!$A$18:$L$18, 0),FALSE), 'E2 Allocators'!$B$15:$W$361, MATCH('O5 Details by Class &amp; Accounts'!BD$18, 'E2 Allocators'!$B$15:$W$15, 0),FALSE)*$E54)</f>
        <v>0</v>
      </c>
      <c r="BE54" s="1411">
        <f>IF(ISERROR(VLOOKUP(VLOOKUP($A54, 'E4 TB Allocation Details'!$A$18:$L$205, MATCH("Misc ID", 'E4 TB Allocation Details'!$A$18:$L$18, 0),FALSE), 'E2 Allocators'!$B$15:$W$361, MATCH('O5 Details by Class &amp; Accounts'!BE$18, 'E2 Allocators'!$B$15:$W$15, 0),FALSE)*$E54), 0, VLOOKUP(VLOOKUP($A54, 'E4 TB Allocation Details'!$A$18:$L$205, MATCH("Misc ID", 'E4 TB Allocation Details'!$A$18:$L$18, 0),FALSE), 'E2 Allocators'!$B$15:$W$361, MATCH('O5 Details by Class &amp; Accounts'!BE$18, 'E2 Allocators'!$B$15:$W$15, 0),FALSE)*$E54)</f>
        <v>0</v>
      </c>
      <c r="BF54" s="1411">
        <f>IF(ISERROR(VLOOKUP(VLOOKUP($A54, 'E4 TB Allocation Details'!$A$18:$L$205, MATCH("Misc ID", 'E4 TB Allocation Details'!$A$18:$L$18, 0),FALSE), 'E2 Allocators'!$B$15:$W$361, MATCH('O5 Details by Class &amp; Accounts'!BF$18, 'E2 Allocators'!$B$15:$W$15, 0),FALSE)*$E54), 0, VLOOKUP(VLOOKUP($A54, 'E4 TB Allocation Details'!$A$18:$L$205, MATCH("Misc ID", 'E4 TB Allocation Details'!$A$18:$L$18, 0),FALSE), 'E2 Allocators'!$B$15:$W$361, MATCH('O5 Details by Class &amp; Accounts'!BF$18, 'E2 Allocators'!$B$15:$W$15, 0),FALSE)*$E54)</f>
        <v>0</v>
      </c>
      <c r="BG54" s="1411">
        <f>IF(ISERROR(VLOOKUP(VLOOKUP($A54, 'E4 TB Allocation Details'!$A$18:$L$205, MATCH("Misc ID", 'E4 TB Allocation Details'!$A$18:$L$18, 0),FALSE), 'E2 Allocators'!$B$15:$W$361, MATCH('O5 Details by Class &amp; Accounts'!BG$18, 'E2 Allocators'!$B$15:$W$15, 0),FALSE)*$E54), 0, VLOOKUP(VLOOKUP($A54, 'E4 TB Allocation Details'!$A$18:$L$205, MATCH("Misc ID", 'E4 TB Allocation Details'!$A$18:$L$18, 0),FALSE), 'E2 Allocators'!$B$15:$W$361, MATCH('O5 Details by Class &amp; Accounts'!BG$18, 'E2 Allocators'!$B$15:$W$15, 0),FALSE)*$E54)</f>
        <v>0</v>
      </c>
      <c r="BH54" s="1411">
        <f>IF(ISERROR(VLOOKUP(VLOOKUP($A54, 'E4 TB Allocation Details'!$A$18:$L$205, MATCH("Misc ID", 'E4 TB Allocation Details'!$A$18:$L$18, 0),FALSE), 'E2 Allocators'!$B$15:$W$361, MATCH('O5 Details by Class &amp; Accounts'!BH$18, 'E2 Allocators'!$B$15:$W$15, 0),FALSE)*$E54), 0, VLOOKUP(VLOOKUP($A54, 'E4 TB Allocation Details'!$A$18:$L$205, MATCH("Misc ID", 'E4 TB Allocation Details'!$A$18:$L$18, 0),FALSE), 'E2 Allocators'!$B$15:$W$361, MATCH('O5 Details by Class &amp; Accounts'!BH$18, 'E2 Allocators'!$B$15:$W$15, 0),FALSE)*$E54)</f>
        <v>0</v>
      </c>
      <c r="BI54" s="1411">
        <f>IF(ISERROR(VLOOKUP(VLOOKUP($A54, 'E4 TB Allocation Details'!$A$18:$L$205, MATCH("Misc ID", 'E4 TB Allocation Details'!$A$18:$L$18, 0),FALSE), 'E2 Allocators'!$B$15:$W$361, MATCH('O5 Details by Class &amp; Accounts'!BI$18, 'E2 Allocators'!$B$15:$W$15, 0),FALSE)*$E54), 0, VLOOKUP(VLOOKUP($A54, 'E4 TB Allocation Details'!$A$18:$L$205, MATCH("Misc ID", 'E4 TB Allocation Details'!$A$18:$L$18, 0),FALSE), 'E2 Allocators'!$B$15:$W$361, MATCH('O5 Details by Class &amp; Accounts'!BI$18, 'E2 Allocators'!$B$15:$W$15, 0),FALSE)*$E54)</f>
        <v>0</v>
      </c>
      <c r="BJ54" s="1411">
        <f>IF(ISERROR(VLOOKUP(VLOOKUP($A54, 'E4 TB Allocation Details'!$A$18:$L$205, MATCH("Misc ID", 'E4 TB Allocation Details'!$A$18:$L$18, 0),FALSE), 'E2 Allocators'!$B$15:$W$361, MATCH('O5 Details by Class &amp; Accounts'!BJ$18, 'E2 Allocators'!$B$15:$W$15, 0),FALSE)*$E54), 0, VLOOKUP(VLOOKUP($A54, 'E4 TB Allocation Details'!$A$18:$L$205, MATCH("Misc ID", 'E4 TB Allocation Details'!$A$18:$L$18, 0),FALSE), 'E2 Allocators'!$B$15:$W$361, MATCH('O5 Details by Class &amp; Accounts'!BJ$18, 'E2 Allocators'!$B$15:$W$15, 0),FALSE)*$E54)</f>
        <v>0</v>
      </c>
      <c r="BK54" s="1411">
        <f>IF(ISERROR(VLOOKUP(VLOOKUP($A54, 'E4 TB Allocation Details'!$A$18:$L$205, MATCH("Misc ID", 'E4 TB Allocation Details'!$A$18:$L$18, 0),FALSE), 'E2 Allocators'!$B$15:$W$361, MATCH('O5 Details by Class &amp; Accounts'!BK$18, 'E2 Allocators'!$B$15:$W$15, 0),FALSE)*$E54), 0, VLOOKUP(VLOOKUP($A54, 'E4 TB Allocation Details'!$A$18:$L$205, MATCH("Misc ID", 'E4 TB Allocation Details'!$A$18:$L$18, 0),FALSE), 'E2 Allocators'!$B$15:$W$361, MATCH('O5 Details by Class &amp; Accounts'!BK$18, 'E2 Allocators'!$B$15:$W$15, 0),FALSE)*$E54)</f>
        <v>0</v>
      </c>
      <c r="BL54" s="1411">
        <f>IF(ISERROR(VLOOKUP(VLOOKUP($A54, 'E4 TB Allocation Details'!$A$18:$L$205, MATCH("Misc ID", 'E4 TB Allocation Details'!$A$18:$L$18, 0),FALSE), 'E2 Allocators'!$B$15:$W$361, MATCH('O5 Details by Class &amp; Accounts'!BL$18, 'E2 Allocators'!$B$15:$W$15, 0),FALSE)*$E54), 0, VLOOKUP(VLOOKUP($A54, 'E4 TB Allocation Details'!$A$18:$L$205, MATCH("Misc ID", 'E4 TB Allocation Details'!$A$18:$L$18, 0),FALSE), 'E2 Allocators'!$B$15:$W$361, MATCH('O5 Details by Class &amp; Accounts'!BL$18, 'E2 Allocators'!$B$15:$W$15, 0),FALSE)*$E54)</f>
        <v>0</v>
      </c>
      <c r="BM54" s="1411">
        <f>IF(ISERROR(VLOOKUP(VLOOKUP($A54, 'E4 TB Allocation Details'!$A$18:$L$205, MATCH("Misc ID", 'E4 TB Allocation Details'!$A$18:$L$18, 0),FALSE), 'E2 Allocators'!$B$15:$W$361, MATCH('O5 Details by Class &amp; Accounts'!BM$18, 'E2 Allocators'!$B$15:$W$15, 0),FALSE)*$E54), 0, VLOOKUP(VLOOKUP($A54, 'E4 TB Allocation Details'!$A$18:$L$205, MATCH("Misc ID", 'E4 TB Allocation Details'!$A$18:$L$18, 0),FALSE), 'E2 Allocators'!$B$15:$W$361, MATCH('O5 Details by Class &amp; Accounts'!BM$18, 'E2 Allocators'!$B$15:$W$15, 0),FALSE)*$E54)</f>
        <v>0</v>
      </c>
      <c r="BN54" s="1411">
        <f>IF(ISERROR(VLOOKUP(VLOOKUP($A54, 'E4 TB Allocation Details'!$A$18:$L$205, MATCH("Misc ID", 'E4 TB Allocation Details'!$A$18:$L$18, 0),FALSE), 'E2 Allocators'!$B$15:$W$361, MATCH('O5 Details by Class &amp; Accounts'!BN$18, 'E2 Allocators'!$B$15:$W$15, 0),FALSE)*$E54), 0, VLOOKUP(VLOOKUP($A54, 'E4 TB Allocation Details'!$A$18:$L$205, MATCH("Misc ID", 'E4 TB Allocation Details'!$A$18:$L$18, 0),FALSE), 'E2 Allocators'!$B$15:$W$361, MATCH('O5 Details by Class &amp; Accounts'!BN$18, 'E2 Allocators'!$B$15:$W$15, 0),FALSE)*$E54)</f>
        <v>0</v>
      </c>
      <c r="BO54" s="1411">
        <f>IF(ISERROR(VLOOKUP(VLOOKUP($A54, 'E4 TB Allocation Details'!$A$18:$L$205, MATCH("Misc ID", 'E4 TB Allocation Details'!$A$18:$L$18, 0),FALSE), 'E2 Allocators'!$B$15:$W$361, MATCH('O5 Details by Class &amp; Accounts'!BO$18, 'E2 Allocators'!$B$15:$W$15, 0),FALSE)*$E54), 0, VLOOKUP(VLOOKUP($A54, 'E4 TB Allocation Details'!$A$18:$L$205, MATCH("Misc ID", 'E4 TB Allocation Details'!$A$18:$L$18, 0),FALSE), 'E2 Allocators'!$B$15:$W$361, MATCH('O5 Details by Class &amp; Accounts'!BO$18, 'E2 Allocators'!$B$15:$W$15, 0),FALSE)*$E54)</f>
        <v>0</v>
      </c>
      <c r="BP54" s="1411">
        <f>IF(ISERROR(VLOOKUP(VLOOKUP($A54, 'E4 TB Allocation Details'!$A$18:$L$205, MATCH("Misc ID", 'E4 TB Allocation Details'!$A$18:$L$18, 0),FALSE), 'E2 Allocators'!$B$15:$W$361, MATCH('O5 Details by Class &amp; Accounts'!BP$18, 'E2 Allocators'!$B$15:$W$15, 0),FALSE)*$E54), 0, VLOOKUP(VLOOKUP($A54, 'E4 TB Allocation Details'!$A$18:$L$205, MATCH("Misc ID", 'E4 TB Allocation Details'!$A$18:$L$18, 0),FALSE), 'E2 Allocators'!$B$15:$W$361, MATCH('O5 Details by Class &amp; Accounts'!BP$18, 'E2 Allocators'!$B$15:$W$15, 0),FALSE)*$E54)</f>
        <v>0</v>
      </c>
      <c r="BQ54" s="1411">
        <f>IF(ISERROR(VLOOKUP(VLOOKUP($A54, 'E4 TB Allocation Details'!$A$18:$L$205, MATCH("Misc ID", 'E4 TB Allocation Details'!$A$18:$L$18, 0),FALSE), 'E2 Allocators'!$B$15:$W$361, MATCH('O5 Details by Class &amp; Accounts'!BQ$18, 'E2 Allocators'!$B$15:$W$15, 0),FALSE)*$E54), 0, VLOOKUP(VLOOKUP($A54, 'E4 TB Allocation Details'!$A$18:$L$205, MATCH("Misc ID", 'E4 TB Allocation Details'!$A$18:$L$18, 0),FALSE), 'E2 Allocators'!$B$15:$W$361, MATCH('O5 Details by Class &amp; Accounts'!BQ$18, 'E2 Allocators'!$B$15:$W$15, 0),FALSE)*$E54)</f>
        <v>0</v>
      </c>
      <c r="BR54" s="1411">
        <f>IF(ISERROR(VLOOKUP(VLOOKUP($A54, 'E4 TB Allocation Details'!$A$18:$L$205, MATCH("Misc ID", 'E4 TB Allocation Details'!$A$18:$L$18, 0),FALSE), 'E2 Allocators'!$B$15:$W$361, MATCH('O5 Details by Class &amp; Accounts'!BR$18, 'E2 Allocators'!$B$15:$W$15, 0),FALSE)*$E54), 0, VLOOKUP(VLOOKUP($A54, 'E4 TB Allocation Details'!$A$18:$L$205, MATCH("Misc ID", 'E4 TB Allocation Details'!$A$18:$L$18, 0),FALSE), 'E2 Allocators'!$B$15:$W$361, MATCH('O5 Details by Class &amp; Accounts'!BR$18, 'E2 Allocators'!$B$15:$W$15, 0),FALSE)*$E54)</f>
        <v>0</v>
      </c>
      <c r="BS54" s="1411">
        <f t="shared" si="3"/>
        <v>0</v>
      </c>
      <c r="BT54" s="1411">
        <f>IF(ISERROR(VLOOKUP(VLOOKUP($A54, 'E4 TB Allocation Details'!$A$18:$L$205, MATCH("A &amp; G ID", 'E4 TB Allocation Details'!$A$18:$L$18, 0),FALSE), 'E2 Allocators'!$B$15:$W$361, MATCH('O5 Details by Class &amp; Accounts'!BT$18, 'E2 Allocators'!$B$15:$W$15, 0),FALSE)*$E54), 0, VLOOKUP(VLOOKUP($A54, 'E4 TB Allocation Details'!$A$18:$L$205, MATCH("A &amp; G ID", 'E4 TB Allocation Details'!$A$18:$L$18, 0),FALSE), 'E2 Allocators'!$B$15:$W$361, MATCH('O5 Details by Class &amp; Accounts'!BT$18, 'E2 Allocators'!$B$15:$W$15, 0),FALSE)*$E54)</f>
        <v>0</v>
      </c>
      <c r="BU54" s="1411">
        <f>IF(ISERROR(VLOOKUP(VLOOKUP($A54, 'E4 TB Allocation Details'!$A$18:$L$205, MATCH("A &amp; G ID", 'E4 TB Allocation Details'!$A$18:$L$18, 0),FALSE), 'E2 Allocators'!$B$15:$W$361, MATCH('O5 Details by Class &amp; Accounts'!BU$18, 'E2 Allocators'!$B$15:$W$15, 0),FALSE)*$E54), 0, VLOOKUP(VLOOKUP($A54, 'E4 TB Allocation Details'!$A$18:$L$205, MATCH("A &amp; G ID", 'E4 TB Allocation Details'!$A$18:$L$18, 0),FALSE), 'E2 Allocators'!$B$15:$W$361, MATCH('O5 Details by Class &amp; Accounts'!BU$18, 'E2 Allocators'!$B$15:$W$15, 0),FALSE)*$E54)</f>
        <v>0</v>
      </c>
      <c r="BV54" s="1411">
        <f>IF(ISERROR(VLOOKUP(VLOOKUP($A54, 'E4 TB Allocation Details'!$A$18:$L$205, MATCH("A &amp; G ID", 'E4 TB Allocation Details'!$A$18:$L$18, 0),FALSE), 'E2 Allocators'!$B$15:$W$361, MATCH('O5 Details by Class &amp; Accounts'!BV$18, 'E2 Allocators'!$B$15:$W$15, 0),FALSE)*$E54), 0, VLOOKUP(VLOOKUP($A54, 'E4 TB Allocation Details'!$A$18:$L$205, MATCH("A &amp; G ID", 'E4 TB Allocation Details'!$A$18:$L$18, 0),FALSE), 'E2 Allocators'!$B$15:$W$361, MATCH('O5 Details by Class &amp; Accounts'!BV$18, 'E2 Allocators'!$B$15:$W$15, 0),FALSE)*$E54)</f>
        <v>0</v>
      </c>
      <c r="BW54" s="1411">
        <f>IF(ISERROR(VLOOKUP(VLOOKUP($A54, 'E4 TB Allocation Details'!$A$18:$L$205, MATCH("A &amp; G ID", 'E4 TB Allocation Details'!$A$18:$L$18, 0),FALSE), 'E2 Allocators'!$B$15:$W$361, MATCH('O5 Details by Class &amp; Accounts'!BW$18, 'E2 Allocators'!$B$15:$W$15, 0),FALSE)*$E54), 0, VLOOKUP(VLOOKUP($A54, 'E4 TB Allocation Details'!$A$18:$L$205, MATCH("A &amp; G ID", 'E4 TB Allocation Details'!$A$18:$L$18, 0),FALSE), 'E2 Allocators'!$B$15:$W$361, MATCH('O5 Details by Class &amp; Accounts'!BW$18, 'E2 Allocators'!$B$15:$W$15, 0),FALSE)*$E54)</f>
        <v>0</v>
      </c>
      <c r="BX54" s="1411">
        <f>IF(ISERROR(VLOOKUP(VLOOKUP($A54, 'E4 TB Allocation Details'!$A$18:$L$205, MATCH("A &amp; G ID", 'E4 TB Allocation Details'!$A$18:$L$18, 0),FALSE), 'E2 Allocators'!$B$15:$W$361, MATCH('O5 Details by Class &amp; Accounts'!BX$18, 'E2 Allocators'!$B$15:$W$15, 0),FALSE)*$E54), 0, VLOOKUP(VLOOKUP($A54, 'E4 TB Allocation Details'!$A$18:$L$205, MATCH("A &amp; G ID", 'E4 TB Allocation Details'!$A$18:$L$18, 0),FALSE), 'E2 Allocators'!$B$15:$W$361, MATCH('O5 Details by Class &amp; Accounts'!BX$18, 'E2 Allocators'!$B$15:$W$15, 0),FALSE)*$E54)</f>
        <v>0</v>
      </c>
      <c r="BY54" s="1411">
        <f>IF(ISERROR(VLOOKUP(VLOOKUP($A54, 'E4 TB Allocation Details'!$A$18:$L$205, MATCH("A &amp; G ID", 'E4 TB Allocation Details'!$A$18:$L$18, 0),FALSE), 'E2 Allocators'!$B$15:$W$361, MATCH('O5 Details by Class &amp; Accounts'!BY$18, 'E2 Allocators'!$B$15:$W$15, 0),FALSE)*$E54), 0, VLOOKUP(VLOOKUP($A54, 'E4 TB Allocation Details'!$A$18:$L$205, MATCH("A &amp; G ID", 'E4 TB Allocation Details'!$A$18:$L$18, 0),FALSE), 'E2 Allocators'!$B$15:$W$361, MATCH('O5 Details by Class &amp; Accounts'!BY$18, 'E2 Allocators'!$B$15:$W$15, 0),FALSE)*$E54)</f>
        <v>0</v>
      </c>
      <c r="BZ54" s="1411">
        <f>IF(ISERROR(VLOOKUP(VLOOKUP($A54, 'E4 TB Allocation Details'!$A$18:$L$205, MATCH("A &amp; G ID", 'E4 TB Allocation Details'!$A$18:$L$18, 0),FALSE), 'E2 Allocators'!$B$15:$W$361, MATCH('O5 Details by Class &amp; Accounts'!BZ$18, 'E2 Allocators'!$B$15:$W$15, 0),FALSE)*$E54), 0, VLOOKUP(VLOOKUP($A54, 'E4 TB Allocation Details'!$A$18:$L$205, MATCH("A &amp; G ID", 'E4 TB Allocation Details'!$A$18:$L$18, 0),FALSE), 'E2 Allocators'!$B$15:$W$361, MATCH('O5 Details by Class &amp; Accounts'!BZ$18, 'E2 Allocators'!$B$15:$W$15, 0),FALSE)*$E54)</f>
        <v>0</v>
      </c>
      <c r="CA54" s="1411">
        <f>IF(ISERROR(VLOOKUP(VLOOKUP($A54, 'E4 TB Allocation Details'!$A$18:$L$205, MATCH("A &amp; G ID", 'E4 TB Allocation Details'!$A$18:$L$18, 0),FALSE), 'E2 Allocators'!$B$15:$W$361, MATCH('O5 Details by Class &amp; Accounts'!CA$18, 'E2 Allocators'!$B$15:$W$15, 0),FALSE)*$E54), 0, VLOOKUP(VLOOKUP($A54, 'E4 TB Allocation Details'!$A$18:$L$205, MATCH("A &amp; G ID", 'E4 TB Allocation Details'!$A$18:$L$18, 0),FALSE), 'E2 Allocators'!$B$15:$W$361, MATCH('O5 Details by Class &amp; Accounts'!CA$18, 'E2 Allocators'!$B$15:$W$15, 0),FALSE)*$E54)</f>
        <v>0</v>
      </c>
      <c r="CB54" s="1411">
        <f>IF(ISERROR(VLOOKUP(VLOOKUP($A54, 'E4 TB Allocation Details'!$A$18:$L$205, MATCH("A &amp; G ID", 'E4 TB Allocation Details'!$A$18:$L$18, 0),FALSE), 'E2 Allocators'!$B$15:$W$361, MATCH('O5 Details by Class &amp; Accounts'!CB$18, 'E2 Allocators'!$B$15:$W$15, 0),FALSE)*$E54), 0, VLOOKUP(VLOOKUP($A54, 'E4 TB Allocation Details'!$A$18:$L$205, MATCH("A &amp; G ID", 'E4 TB Allocation Details'!$A$18:$L$18, 0),FALSE), 'E2 Allocators'!$B$15:$W$361, MATCH('O5 Details by Class &amp; Accounts'!CB$18, 'E2 Allocators'!$B$15:$W$15, 0),FALSE)*$E54)</f>
        <v>0</v>
      </c>
      <c r="CC54" s="1411">
        <f>IF(ISERROR(VLOOKUP(VLOOKUP($A54, 'E4 TB Allocation Details'!$A$18:$L$205, MATCH("A &amp; G ID", 'E4 TB Allocation Details'!$A$18:$L$18, 0),FALSE), 'E2 Allocators'!$B$15:$W$361, MATCH('O5 Details by Class &amp; Accounts'!CC$18, 'E2 Allocators'!$B$15:$W$15, 0),FALSE)*$E54), 0, VLOOKUP(VLOOKUP($A54, 'E4 TB Allocation Details'!$A$18:$L$205, MATCH("A &amp; G ID", 'E4 TB Allocation Details'!$A$18:$L$18, 0),FALSE), 'E2 Allocators'!$B$15:$W$361, MATCH('O5 Details by Class &amp; Accounts'!CC$18, 'E2 Allocators'!$B$15:$W$15, 0),FALSE)*$E54)</f>
        <v>0</v>
      </c>
      <c r="CD54" s="1411">
        <f>IF(ISERROR(VLOOKUP(VLOOKUP($A54, 'E4 TB Allocation Details'!$A$18:$L$205, MATCH("A &amp; G ID", 'E4 TB Allocation Details'!$A$18:$L$18, 0),FALSE), 'E2 Allocators'!$B$15:$W$361, MATCH('O5 Details by Class &amp; Accounts'!CD$18, 'E2 Allocators'!$B$15:$W$15, 0),FALSE)*$E54), 0, VLOOKUP(VLOOKUP($A54, 'E4 TB Allocation Details'!$A$18:$L$205, MATCH("A &amp; G ID", 'E4 TB Allocation Details'!$A$18:$L$18, 0),FALSE), 'E2 Allocators'!$B$15:$W$361, MATCH('O5 Details by Class &amp; Accounts'!CD$18, 'E2 Allocators'!$B$15:$W$15, 0),FALSE)*$E54)</f>
        <v>0</v>
      </c>
      <c r="CE54" s="1411">
        <f>IF(ISERROR(VLOOKUP(VLOOKUP($A54, 'E4 TB Allocation Details'!$A$18:$L$205, MATCH("A &amp; G ID", 'E4 TB Allocation Details'!$A$18:$L$18, 0),FALSE), 'E2 Allocators'!$B$15:$W$361, MATCH('O5 Details by Class &amp; Accounts'!CE$18, 'E2 Allocators'!$B$15:$W$15, 0),FALSE)*$E54), 0, VLOOKUP(VLOOKUP($A54, 'E4 TB Allocation Details'!$A$18:$L$205, MATCH("A &amp; G ID", 'E4 TB Allocation Details'!$A$18:$L$18, 0),FALSE), 'E2 Allocators'!$B$15:$W$361, MATCH('O5 Details by Class &amp; Accounts'!CE$18, 'E2 Allocators'!$B$15:$W$15, 0),FALSE)*$E54)</f>
        <v>0</v>
      </c>
      <c r="CF54" s="1411">
        <f>IF(ISERROR(VLOOKUP(VLOOKUP($A54, 'E4 TB Allocation Details'!$A$18:$L$205, MATCH("A &amp; G ID", 'E4 TB Allocation Details'!$A$18:$L$18, 0),FALSE), 'E2 Allocators'!$B$15:$W$361, MATCH('O5 Details by Class &amp; Accounts'!CF$18, 'E2 Allocators'!$B$15:$W$15, 0),FALSE)*$E54), 0, VLOOKUP(VLOOKUP($A54, 'E4 TB Allocation Details'!$A$18:$L$205, MATCH("A &amp; G ID", 'E4 TB Allocation Details'!$A$18:$L$18, 0),FALSE), 'E2 Allocators'!$B$15:$W$361, MATCH('O5 Details by Class &amp; Accounts'!CF$18, 'E2 Allocators'!$B$15:$W$15, 0),FALSE)*$E54)</f>
        <v>0</v>
      </c>
      <c r="CG54" s="1411">
        <f>IF(ISERROR(VLOOKUP(VLOOKUP($A54, 'E4 TB Allocation Details'!$A$18:$L$205, MATCH("A &amp; G ID", 'E4 TB Allocation Details'!$A$18:$L$18, 0),FALSE), 'E2 Allocators'!$B$15:$W$361, MATCH('O5 Details by Class &amp; Accounts'!CG$18, 'E2 Allocators'!$B$15:$W$15, 0),FALSE)*$E54), 0, VLOOKUP(VLOOKUP($A54, 'E4 TB Allocation Details'!$A$18:$L$205, MATCH("A &amp; G ID", 'E4 TB Allocation Details'!$A$18:$L$18, 0),FALSE), 'E2 Allocators'!$B$15:$W$361, MATCH('O5 Details by Class &amp; Accounts'!CG$18, 'E2 Allocators'!$B$15:$W$15, 0),FALSE)*$E54)</f>
        <v>0</v>
      </c>
      <c r="CH54" s="1411">
        <f>IF(ISERROR(VLOOKUP(VLOOKUP($A54, 'E4 TB Allocation Details'!$A$18:$L$205, MATCH("A &amp; G ID", 'E4 TB Allocation Details'!$A$18:$L$18, 0),FALSE), 'E2 Allocators'!$B$15:$W$361, MATCH('O5 Details by Class &amp; Accounts'!CH$18, 'E2 Allocators'!$B$15:$W$15, 0),FALSE)*$E54), 0, VLOOKUP(VLOOKUP($A54, 'E4 TB Allocation Details'!$A$18:$L$205, MATCH("A &amp; G ID", 'E4 TB Allocation Details'!$A$18:$L$18, 0),FALSE), 'E2 Allocators'!$B$15:$W$361, MATCH('O5 Details by Class &amp; Accounts'!CH$18, 'E2 Allocators'!$B$15:$W$15, 0),FALSE)*$E54)</f>
        <v>0</v>
      </c>
      <c r="CI54" s="1411">
        <f>IF(ISERROR(VLOOKUP(VLOOKUP($A54, 'E4 TB Allocation Details'!$A$18:$L$205, MATCH("A &amp; G ID", 'E4 TB Allocation Details'!$A$18:$L$18, 0),FALSE), 'E2 Allocators'!$B$15:$W$361, MATCH('O5 Details by Class &amp; Accounts'!CI$18, 'E2 Allocators'!$B$15:$W$15, 0),FALSE)*$E54), 0, VLOOKUP(VLOOKUP($A54, 'E4 TB Allocation Details'!$A$18:$L$205, MATCH("A &amp; G ID", 'E4 TB Allocation Details'!$A$18:$L$18, 0),FALSE), 'E2 Allocators'!$B$15:$W$361, MATCH('O5 Details by Class &amp; Accounts'!CI$18, 'E2 Allocators'!$B$15:$W$15, 0),FALSE)*$E54)</f>
        <v>0</v>
      </c>
      <c r="CJ54" s="1411">
        <f>IF(ISERROR(VLOOKUP(VLOOKUP($A54, 'E4 TB Allocation Details'!$A$18:$L$205, MATCH("A &amp; G ID", 'E4 TB Allocation Details'!$A$18:$L$18, 0),FALSE), 'E2 Allocators'!$B$15:$W$361, MATCH('O5 Details by Class &amp; Accounts'!CJ$18, 'E2 Allocators'!$B$15:$W$15, 0),FALSE)*$E54), 0, VLOOKUP(VLOOKUP($A54, 'E4 TB Allocation Details'!$A$18:$L$205, MATCH("A &amp; G ID", 'E4 TB Allocation Details'!$A$18:$L$18, 0),FALSE), 'E2 Allocators'!$B$15:$W$361, MATCH('O5 Details by Class &amp; Accounts'!CJ$18, 'E2 Allocators'!$B$15:$W$15, 0),FALSE)*$E54)</f>
        <v>0</v>
      </c>
      <c r="CK54" s="1411">
        <f>IF(ISERROR(VLOOKUP(VLOOKUP($A54, 'E4 TB Allocation Details'!$A$18:$L$205, MATCH("A &amp; G ID", 'E4 TB Allocation Details'!$A$18:$L$18, 0),FALSE), 'E2 Allocators'!$B$15:$W$361, MATCH('O5 Details by Class &amp; Accounts'!CK$18, 'E2 Allocators'!$B$15:$W$15, 0),FALSE)*$E54), 0, VLOOKUP(VLOOKUP($A54, 'E4 TB Allocation Details'!$A$18:$L$205, MATCH("A &amp; G ID", 'E4 TB Allocation Details'!$A$18:$L$18, 0),FALSE), 'E2 Allocators'!$B$15:$W$361, MATCH('O5 Details by Class &amp; Accounts'!CK$18, 'E2 Allocators'!$B$15:$W$15, 0),FALSE)*$E54)</f>
        <v>0</v>
      </c>
      <c r="CL54" s="1411">
        <f>IF(ISERROR(VLOOKUP(VLOOKUP($A54, 'E4 TB Allocation Details'!$A$18:$L$205, MATCH("A &amp; G ID", 'E4 TB Allocation Details'!$A$18:$L$18, 0),FALSE), 'E2 Allocators'!$B$15:$W$361, MATCH('O5 Details by Class &amp; Accounts'!CL$18, 'E2 Allocators'!$B$15:$W$15, 0),FALSE)*$E54), 0, VLOOKUP(VLOOKUP($A54, 'E4 TB Allocation Details'!$A$18:$L$205, MATCH("A &amp; G ID", 'E4 TB Allocation Details'!$A$18:$L$18, 0),FALSE), 'E2 Allocators'!$B$15:$W$361, MATCH('O5 Details by Class &amp; Accounts'!CL$18, 'E2 Allocators'!$B$15:$W$15, 0),FALSE)*$E54)</f>
        <v>0</v>
      </c>
      <c r="CM54" s="1411">
        <f>IF(ISERROR(VLOOKUP(VLOOKUP($A54, 'E4 TB Allocation Details'!$A$18:$L$205, MATCH("A &amp; G ID", 'E4 TB Allocation Details'!$A$18:$L$18, 0),FALSE), 'E2 Allocators'!$B$15:$W$361, MATCH('O5 Details by Class &amp; Accounts'!CM$18, 'E2 Allocators'!$B$15:$W$15, 0),FALSE)*$E54), 0, VLOOKUP(VLOOKUP($A54, 'E4 TB Allocation Details'!$A$18:$L$205, MATCH("A &amp; G ID", 'E4 TB Allocation Details'!$A$18:$L$18, 0),FALSE), 'E2 Allocators'!$B$15:$W$361, MATCH('O5 Details by Class &amp; Accounts'!CM$18, 'E2 Allocators'!$B$15:$W$15, 0),FALSE)*$E54)</f>
        <v>0</v>
      </c>
      <c r="CN54" s="1411">
        <f t="shared" si="5"/>
        <v>0</v>
      </c>
      <c r="CO54" s="1791">
        <f t="shared" si="4"/>
        <v>0</v>
      </c>
      <c r="CQ54" s="2086" t="s">
        <v>755</v>
      </c>
    </row>
    <row r="55" spans="1:95" s="80" customFormat="1" ht="25.5">
      <c r="A55" s="1174" t="s">
        <v>1277</v>
      </c>
      <c r="B55" s="1175" t="s">
        <v>1067</v>
      </c>
      <c r="C55" s="1788">
        <f>IF(ISERROR(VLOOKUP($A55,'I3 TB Data'!$A$23:$H$458,MATCH('O5 Details by Class &amp; Accounts'!$C$18, 'I3 TB Data'!$A$23:$H$23,0),0)), 0, VLOOKUP($A55,'I3 TB Data'!$A$23:$H$458,MATCH('O5 Details by Class &amp; Accounts'!$C$18,'I3 TB Data'!$A$23:$H$23,0),0))</f>
        <v>0</v>
      </c>
      <c r="D55" s="1789">
        <f>'I4 BO ASSETS'!E52</f>
        <v>0</v>
      </c>
      <c r="E55" s="1788">
        <f t="shared" si="6"/>
        <v>0</v>
      </c>
      <c r="F55" s="1790">
        <f>IF(ISERROR(VLOOKUP($A55, 'E1 Categorization'!A33:E122, MATCH("Customer Component", 'E1 Categorization'!$A$33:$E$33,0), 0)), 0, IF(VLOOKUP($A55, 'E1 Categorization'!A33:E122, MATCH("Customer Component", 'E1 Categorization'!$A$33:$E$33,0), 0)=0, 'O5 Details by Class &amp; Accounts'!$E55, IF(AND(VLOOKUP($A55, 'E1 Categorization'!A33:E122, MATCH("Customer Component", 'E1 Categorization'!$A$33:$E$33,0), 0) &gt;0, VLOOKUP($A55, 'E1 Categorization'!A33:E122, MATCH("Customer Component", 'E1 Categorization'!$A$33:$E$33,0), 0)&lt;1), 'O5 Details by Class &amp; Accounts'!$E55*(1-VLOOKUP($A55, 'E1 Categorization'!A33:E122, MATCH("Customer Component", 'E1 Categorization'!$A$33:$E$33,0), 0)), 0)))</f>
        <v>0</v>
      </c>
      <c r="G55" s="1790">
        <f>IF(ISERROR(VLOOKUP($A55, 'E1 Categorization'!A33:E122, MATCH("Customer Component", 'E1 Categorization'!$A$33:$E$33,0), 0)),0, IF(VLOOKUP($A55, 'E1 Categorization'!A33:E122, MATCH("Customer Component", 'E1 Categorization'!$A$33:$E$33,0), 0)=0, 0, IF(AND(VLOOKUP($A55, 'E1 Categorization'!A33:E122, MATCH("Customer Component", 'E1 Categorization'!$A$33:$E$33,0), 0) &gt;0, VLOOKUP($A55, 'E1 Categorization'!A33:E122, MATCH("Customer Component", 'E1 Categorization'!$A$33:$E$33,0), 0)&lt;1), 'O5 Details by Class &amp; Accounts'!$E55*(VLOOKUP($A55, 'E1 Categorization'!A33:E122, MATCH("Customer Component", 'E1 Categorization'!$A$33:$E$33,0), 0)), 'O5 Details by Class &amp; Accounts'!$E55)))</f>
        <v>0</v>
      </c>
      <c r="H55" s="1411">
        <f t="shared" si="0"/>
        <v>0</v>
      </c>
      <c r="I55" s="1411">
        <f>IF(ISERROR(VLOOKUP(VLOOKUP($A55, 'E4 TB Allocation Details'!$A$18:$L$205, MATCH("Demand ID", 'E4 TB Allocation Details'!$A$18:$L$18, 0),FALSE), 'E2 Allocators'!$B$15:$W$361, MATCH('O5 Details by Class &amp; Accounts'!I$18, 'E2 Allocators'!$B$15:$W$15, 0),FALSE)*$F55), 0, VLOOKUP(VLOOKUP($A55, 'E4 TB Allocation Details'!$A$18:$L$205, MATCH("Demand ID", 'E4 TB Allocation Details'!$A$18:$L$18, 0),FALSE), 'E2 Allocators'!$B$15:$W$361, MATCH('O5 Details by Class &amp; Accounts'!I$18, 'E2 Allocators'!$B$15:$W$15, 0),FALSE)*$F55)</f>
        <v>0</v>
      </c>
      <c r="J55" s="1411">
        <f>IF(ISERROR(VLOOKUP(VLOOKUP($A55, 'E4 TB Allocation Details'!$A$18:$L$205, MATCH("Demand ID", 'E4 TB Allocation Details'!$A$18:$L$18, 0),FALSE), 'E2 Allocators'!$B$15:$W$361, MATCH('O5 Details by Class &amp; Accounts'!J$18, 'E2 Allocators'!$B$15:$W$15, 0),FALSE)*$F55), 0, VLOOKUP(VLOOKUP($A55, 'E4 TB Allocation Details'!$A$18:$L$205, MATCH("Demand ID", 'E4 TB Allocation Details'!$A$18:$L$18, 0),FALSE), 'E2 Allocators'!$B$15:$W$361, MATCH('O5 Details by Class &amp; Accounts'!J$18, 'E2 Allocators'!$B$15:$W$15, 0),FALSE)*$F55)</f>
        <v>0</v>
      </c>
      <c r="K55" s="1411">
        <f>IF(ISERROR(VLOOKUP(VLOOKUP($A55, 'E4 TB Allocation Details'!$A$18:$L$205, MATCH("Demand ID", 'E4 TB Allocation Details'!$A$18:$L$18, 0),FALSE), 'E2 Allocators'!$B$15:$W$361, MATCH('O5 Details by Class &amp; Accounts'!K$18, 'E2 Allocators'!$B$15:$W$15, 0),FALSE)*$F55), 0, VLOOKUP(VLOOKUP($A55, 'E4 TB Allocation Details'!$A$18:$L$205, MATCH("Demand ID", 'E4 TB Allocation Details'!$A$18:$L$18, 0),FALSE), 'E2 Allocators'!$B$15:$W$361, MATCH('O5 Details by Class &amp; Accounts'!K$18, 'E2 Allocators'!$B$15:$W$15, 0),FALSE)*$F55)</f>
        <v>0</v>
      </c>
      <c r="L55" s="1411">
        <f>IF(ISERROR(VLOOKUP(VLOOKUP($A55, 'E4 TB Allocation Details'!$A$18:$L$205, MATCH("Demand ID", 'E4 TB Allocation Details'!$A$18:$L$18, 0),FALSE), 'E2 Allocators'!$B$15:$W$361, MATCH('O5 Details by Class &amp; Accounts'!L$18, 'E2 Allocators'!$B$15:$W$15, 0),FALSE)*$F55), 0, VLOOKUP(VLOOKUP($A55, 'E4 TB Allocation Details'!$A$18:$L$205, MATCH("Demand ID", 'E4 TB Allocation Details'!$A$18:$L$18, 0),FALSE), 'E2 Allocators'!$B$15:$W$361, MATCH('O5 Details by Class &amp; Accounts'!L$18, 'E2 Allocators'!$B$15:$W$15, 0),FALSE)*$F55)</f>
        <v>0</v>
      </c>
      <c r="M55" s="1411">
        <f>IF(ISERROR(VLOOKUP(VLOOKUP($A55, 'E4 TB Allocation Details'!$A$18:$L$205, MATCH("Demand ID", 'E4 TB Allocation Details'!$A$18:$L$18, 0),FALSE), 'E2 Allocators'!$B$15:$W$361, MATCH('O5 Details by Class &amp; Accounts'!M$18, 'E2 Allocators'!$B$15:$W$15, 0),FALSE)*$F55), 0, VLOOKUP(VLOOKUP($A55, 'E4 TB Allocation Details'!$A$18:$L$205, MATCH("Demand ID", 'E4 TB Allocation Details'!$A$18:$L$18, 0),FALSE), 'E2 Allocators'!$B$15:$W$361, MATCH('O5 Details by Class &amp; Accounts'!M$18, 'E2 Allocators'!$B$15:$W$15, 0),FALSE)*$F55)</f>
        <v>0</v>
      </c>
      <c r="N55" s="1411">
        <f>IF(ISERROR(VLOOKUP(VLOOKUP($A55, 'E4 TB Allocation Details'!$A$18:$L$205, MATCH("Demand ID", 'E4 TB Allocation Details'!$A$18:$L$18, 0),FALSE), 'E2 Allocators'!$B$15:$W$361, MATCH('O5 Details by Class &amp; Accounts'!N$18, 'E2 Allocators'!$B$15:$W$15, 0),FALSE)*$F55), 0, VLOOKUP(VLOOKUP($A55, 'E4 TB Allocation Details'!$A$18:$L$205, MATCH("Demand ID", 'E4 TB Allocation Details'!$A$18:$L$18, 0),FALSE), 'E2 Allocators'!$B$15:$W$361, MATCH('O5 Details by Class &amp; Accounts'!N$18, 'E2 Allocators'!$B$15:$W$15, 0),FALSE)*$F55)</f>
        <v>0</v>
      </c>
      <c r="O55" s="1411">
        <f>IF(ISERROR(VLOOKUP(VLOOKUP($A55, 'E4 TB Allocation Details'!$A$18:$L$205, MATCH("Demand ID", 'E4 TB Allocation Details'!$A$18:$L$18, 0),FALSE), 'E2 Allocators'!$B$15:$W$361, MATCH('O5 Details by Class &amp; Accounts'!O$18, 'E2 Allocators'!$B$15:$W$15, 0),FALSE)*$F55), 0, VLOOKUP(VLOOKUP($A55, 'E4 TB Allocation Details'!$A$18:$L$205, MATCH("Demand ID", 'E4 TB Allocation Details'!$A$18:$L$18, 0),FALSE), 'E2 Allocators'!$B$15:$W$361, MATCH('O5 Details by Class &amp; Accounts'!O$18, 'E2 Allocators'!$B$15:$W$15, 0),FALSE)*$F55)</f>
        <v>0</v>
      </c>
      <c r="P55" s="1411">
        <f>IF(ISERROR(VLOOKUP(VLOOKUP($A55, 'E4 TB Allocation Details'!$A$18:$L$205, MATCH("Demand ID", 'E4 TB Allocation Details'!$A$18:$L$18, 0),FALSE), 'E2 Allocators'!$B$15:$W$361, MATCH('O5 Details by Class &amp; Accounts'!P$18, 'E2 Allocators'!$B$15:$W$15, 0),FALSE)*$F55), 0, VLOOKUP(VLOOKUP($A55, 'E4 TB Allocation Details'!$A$18:$L$205, MATCH("Demand ID", 'E4 TB Allocation Details'!$A$18:$L$18, 0),FALSE), 'E2 Allocators'!$B$15:$W$361, MATCH('O5 Details by Class &amp; Accounts'!P$18, 'E2 Allocators'!$B$15:$W$15, 0),FALSE)*$F55)</f>
        <v>0</v>
      </c>
      <c r="Q55" s="1411">
        <f>IF(ISERROR(VLOOKUP(VLOOKUP($A55, 'E4 TB Allocation Details'!$A$18:$L$205, MATCH("Demand ID", 'E4 TB Allocation Details'!$A$18:$L$18, 0),FALSE), 'E2 Allocators'!$B$15:$W$361, MATCH('O5 Details by Class &amp; Accounts'!Q$18, 'E2 Allocators'!$B$15:$W$15, 0),FALSE)*$F55), 0, VLOOKUP(VLOOKUP($A55, 'E4 TB Allocation Details'!$A$18:$L$205, MATCH("Demand ID", 'E4 TB Allocation Details'!$A$18:$L$18, 0),FALSE), 'E2 Allocators'!$B$15:$W$361, MATCH('O5 Details by Class &amp; Accounts'!Q$18, 'E2 Allocators'!$B$15:$W$15, 0),FALSE)*$F55)</f>
        <v>0</v>
      </c>
      <c r="R55" s="1411">
        <f>IF(ISERROR(VLOOKUP(VLOOKUP($A55, 'E4 TB Allocation Details'!$A$18:$L$205, MATCH("Demand ID", 'E4 TB Allocation Details'!$A$18:$L$18, 0),FALSE), 'E2 Allocators'!$B$15:$W$361, MATCH('O5 Details by Class &amp; Accounts'!R$18, 'E2 Allocators'!$B$15:$W$15, 0),FALSE)*$F55), 0, VLOOKUP(VLOOKUP($A55, 'E4 TB Allocation Details'!$A$18:$L$205, MATCH("Demand ID", 'E4 TB Allocation Details'!$A$18:$L$18, 0),FALSE), 'E2 Allocators'!$B$15:$W$361, MATCH('O5 Details by Class &amp; Accounts'!R$18, 'E2 Allocators'!$B$15:$W$15, 0),FALSE)*$F55)</f>
        <v>0</v>
      </c>
      <c r="S55" s="1411">
        <f>IF(ISERROR(VLOOKUP(VLOOKUP($A55, 'E4 TB Allocation Details'!$A$18:$L$205, MATCH("Demand ID", 'E4 TB Allocation Details'!$A$18:$L$18, 0),FALSE), 'E2 Allocators'!$B$15:$W$361, MATCH('O5 Details by Class &amp; Accounts'!S$18, 'E2 Allocators'!$B$15:$W$15, 0),FALSE)*$F55), 0, VLOOKUP(VLOOKUP($A55, 'E4 TB Allocation Details'!$A$18:$L$205, MATCH("Demand ID", 'E4 TB Allocation Details'!$A$18:$L$18, 0),FALSE), 'E2 Allocators'!$B$15:$W$361, MATCH('O5 Details by Class &amp; Accounts'!S$18, 'E2 Allocators'!$B$15:$W$15, 0),FALSE)*$F55)</f>
        <v>0</v>
      </c>
      <c r="T55" s="1411">
        <f>IF(ISERROR(VLOOKUP(VLOOKUP($A55, 'E4 TB Allocation Details'!$A$18:$L$205, MATCH("Demand ID", 'E4 TB Allocation Details'!$A$18:$L$18, 0),FALSE), 'E2 Allocators'!$B$15:$W$361, MATCH('O5 Details by Class &amp; Accounts'!T$18, 'E2 Allocators'!$B$15:$W$15, 0),FALSE)*$F55), 0, VLOOKUP(VLOOKUP($A55, 'E4 TB Allocation Details'!$A$18:$L$205, MATCH("Demand ID", 'E4 TB Allocation Details'!$A$18:$L$18, 0),FALSE), 'E2 Allocators'!$B$15:$W$361, MATCH('O5 Details by Class &amp; Accounts'!T$18, 'E2 Allocators'!$B$15:$W$15, 0),FALSE)*$F55)</f>
        <v>0</v>
      </c>
      <c r="U55" s="1411">
        <f>IF(ISERROR(VLOOKUP(VLOOKUP($A55, 'E4 TB Allocation Details'!$A$18:$L$205, MATCH("Demand ID", 'E4 TB Allocation Details'!$A$18:$L$18, 0),FALSE), 'E2 Allocators'!$B$15:$W$361, MATCH('O5 Details by Class &amp; Accounts'!U$18, 'E2 Allocators'!$B$15:$W$15, 0),FALSE)*$F55), 0, VLOOKUP(VLOOKUP($A55, 'E4 TB Allocation Details'!$A$18:$L$205, MATCH("Demand ID", 'E4 TB Allocation Details'!$A$18:$L$18, 0),FALSE), 'E2 Allocators'!$B$15:$W$361, MATCH('O5 Details by Class &amp; Accounts'!U$18, 'E2 Allocators'!$B$15:$W$15, 0),FALSE)*$F55)</f>
        <v>0</v>
      </c>
      <c r="V55" s="1411">
        <f>IF(ISERROR(VLOOKUP(VLOOKUP($A55, 'E4 TB Allocation Details'!$A$18:$L$205, MATCH("Demand ID", 'E4 TB Allocation Details'!$A$18:$L$18, 0),FALSE), 'E2 Allocators'!$B$15:$W$361, MATCH('O5 Details by Class &amp; Accounts'!V$18, 'E2 Allocators'!$B$15:$W$15, 0),FALSE)*$F55), 0, VLOOKUP(VLOOKUP($A55, 'E4 TB Allocation Details'!$A$18:$L$205, MATCH("Demand ID", 'E4 TB Allocation Details'!$A$18:$L$18, 0),FALSE), 'E2 Allocators'!$B$15:$W$361, MATCH('O5 Details by Class &amp; Accounts'!V$18, 'E2 Allocators'!$B$15:$W$15, 0),FALSE)*$F55)</f>
        <v>0</v>
      </c>
      <c r="W55" s="1411">
        <f>IF(ISERROR(VLOOKUP(VLOOKUP($A55, 'E4 TB Allocation Details'!$A$18:$L$205, MATCH("Demand ID", 'E4 TB Allocation Details'!$A$18:$L$18, 0),FALSE), 'E2 Allocators'!$B$15:$W$361, MATCH('O5 Details by Class &amp; Accounts'!W$18, 'E2 Allocators'!$B$15:$W$15, 0),FALSE)*$F55), 0, VLOOKUP(VLOOKUP($A55, 'E4 TB Allocation Details'!$A$18:$L$205, MATCH("Demand ID", 'E4 TB Allocation Details'!$A$18:$L$18, 0),FALSE), 'E2 Allocators'!$B$15:$W$361, MATCH('O5 Details by Class &amp; Accounts'!W$18, 'E2 Allocators'!$B$15:$W$15, 0),FALSE)*$F55)</f>
        <v>0</v>
      </c>
      <c r="X55" s="1411">
        <f>IF(ISERROR(VLOOKUP(VLOOKUP($A55, 'E4 TB Allocation Details'!$A$18:$L$205, MATCH("Demand ID", 'E4 TB Allocation Details'!$A$18:$L$18, 0),FALSE), 'E2 Allocators'!$B$15:$W$361, MATCH('O5 Details by Class &amp; Accounts'!X$18, 'E2 Allocators'!$B$15:$W$15, 0),FALSE)*$F55), 0, VLOOKUP(VLOOKUP($A55, 'E4 TB Allocation Details'!$A$18:$L$205, MATCH("Demand ID", 'E4 TB Allocation Details'!$A$18:$L$18, 0),FALSE), 'E2 Allocators'!$B$15:$W$361, MATCH('O5 Details by Class &amp; Accounts'!X$18, 'E2 Allocators'!$B$15:$W$15, 0),FALSE)*$F55)</f>
        <v>0</v>
      </c>
      <c r="Y55" s="1411">
        <f>IF(ISERROR(VLOOKUP(VLOOKUP($A55, 'E4 TB Allocation Details'!$A$18:$L$205, MATCH("Demand ID", 'E4 TB Allocation Details'!$A$18:$L$18, 0),FALSE), 'E2 Allocators'!$B$15:$W$361, MATCH('O5 Details by Class &amp; Accounts'!Y$18, 'E2 Allocators'!$B$15:$W$15, 0),FALSE)*$F55), 0, VLOOKUP(VLOOKUP($A55, 'E4 TB Allocation Details'!$A$18:$L$205, MATCH("Demand ID", 'E4 TB Allocation Details'!$A$18:$L$18, 0),FALSE), 'E2 Allocators'!$B$15:$W$361, MATCH('O5 Details by Class &amp; Accounts'!Y$18, 'E2 Allocators'!$B$15:$W$15, 0),FALSE)*$F55)</f>
        <v>0</v>
      </c>
      <c r="Z55" s="1411">
        <f>IF(ISERROR(VLOOKUP(VLOOKUP($A55, 'E4 TB Allocation Details'!$A$18:$L$205, MATCH("Demand ID", 'E4 TB Allocation Details'!$A$18:$L$18, 0),FALSE), 'E2 Allocators'!$B$15:$W$361, MATCH('O5 Details by Class &amp; Accounts'!Z$18, 'E2 Allocators'!$B$15:$W$15, 0),FALSE)*$F55), 0, VLOOKUP(VLOOKUP($A55, 'E4 TB Allocation Details'!$A$18:$L$205, MATCH("Demand ID", 'E4 TB Allocation Details'!$A$18:$L$18, 0),FALSE), 'E2 Allocators'!$B$15:$W$361, MATCH('O5 Details by Class &amp; Accounts'!Z$18, 'E2 Allocators'!$B$15:$W$15, 0),FALSE)*$F55)</f>
        <v>0</v>
      </c>
      <c r="AA55" s="1411">
        <f>IF(ISERROR(VLOOKUP(VLOOKUP($A55, 'E4 TB Allocation Details'!$A$18:$L$205, MATCH("Demand ID", 'E4 TB Allocation Details'!$A$18:$L$18, 0),FALSE), 'E2 Allocators'!$B$15:$W$361, MATCH('O5 Details by Class &amp; Accounts'!AA$18, 'E2 Allocators'!$B$15:$W$15, 0),FALSE)*$F55), 0, VLOOKUP(VLOOKUP($A55, 'E4 TB Allocation Details'!$A$18:$L$205, MATCH("Demand ID", 'E4 TB Allocation Details'!$A$18:$L$18, 0),FALSE), 'E2 Allocators'!$B$15:$W$361, MATCH('O5 Details by Class &amp; Accounts'!AA$18, 'E2 Allocators'!$B$15:$W$15, 0),FALSE)*$F55)</f>
        <v>0</v>
      </c>
      <c r="AB55" s="1411">
        <f>IF(ISERROR(VLOOKUP(VLOOKUP($A55, 'E4 TB Allocation Details'!$A$18:$L$205, MATCH("Demand ID", 'E4 TB Allocation Details'!$A$18:$L$18, 0),FALSE), 'E2 Allocators'!$B$15:$W$361, MATCH('O5 Details by Class &amp; Accounts'!AB$18, 'E2 Allocators'!$B$15:$W$15, 0),FALSE)*$F55), 0, VLOOKUP(VLOOKUP($A55, 'E4 TB Allocation Details'!$A$18:$L$205, MATCH("Demand ID", 'E4 TB Allocation Details'!$A$18:$L$18, 0),FALSE), 'E2 Allocators'!$B$15:$W$361, MATCH('O5 Details by Class &amp; Accounts'!AB$18, 'E2 Allocators'!$B$15:$W$15, 0),FALSE)*$F55)</f>
        <v>0</v>
      </c>
      <c r="AC55" s="1411">
        <f t="shared" si="1"/>
        <v>0</v>
      </c>
      <c r="AD55" s="1411">
        <f>IF(ISERROR(VLOOKUP(VLOOKUP($A55, 'E4 TB Allocation Details'!$A$18:$L$205, MATCH("Customer ID", 'E4 TB Allocation Details'!$A$18:$L$18, 0),FALSE), 'E2 Allocators'!$B$15:$W$361, MATCH('O5 Details by Class &amp; Accounts'!AD$18, 'E2 Allocators'!$B$15:$W$15, 0),FALSE)*$G55), 0, VLOOKUP(VLOOKUP($A55, 'E4 TB Allocation Details'!$A$18:$L$205, MATCH("Customer ID", 'E4 TB Allocation Details'!$A$18:$L$18, 0),FALSE), 'E2 Allocators'!$B$15:$W$361, MATCH('O5 Details by Class &amp; Accounts'!AD$18, 'E2 Allocators'!$B$15:$W$15, 0),FALSE)*$G55)</f>
        <v>0</v>
      </c>
      <c r="AE55" s="1411">
        <f>IF(ISERROR(VLOOKUP(VLOOKUP($A55, 'E4 TB Allocation Details'!$A$18:$L$205, MATCH("Customer ID", 'E4 TB Allocation Details'!$A$18:$L$18, 0),FALSE), 'E2 Allocators'!$B$15:$W$361, MATCH('O5 Details by Class &amp; Accounts'!AE$18, 'E2 Allocators'!$B$15:$W$15, 0),FALSE)*$G55), 0, VLOOKUP(VLOOKUP($A55, 'E4 TB Allocation Details'!$A$18:$L$205, MATCH("Customer ID", 'E4 TB Allocation Details'!$A$18:$L$18, 0),FALSE), 'E2 Allocators'!$B$15:$W$361, MATCH('O5 Details by Class &amp; Accounts'!AE$18, 'E2 Allocators'!$B$15:$W$15, 0),FALSE)*$G55)</f>
        <v>0</v>
      </c>
      <c r="AF55" s="1411">
        <f>IF(ISERROR(VLOOKUP(VLOOKUP($A55, 'E4 TB Allocation Details'!$A$18:$L$205, MATCH("Customer ID", 'E4 TB Allocation Details'!$A$18:$L$18, 0),FALSE), 'E2 Allocators'!$B$15:$W$361, MATCH('O5 Details by Class &amp; Accounts'!AF$18, 'E2 Allocators'!$B$15:$W$15, 0),FALSE)*$G55), 0, VLOOKUP(VLOOKUP($A55, 'E4 TB Allocation Details'!$A$18:$L$205, MATCH("Customer ID", 'E4 TB Allocation Details'!$A$18:$L$18, 0),FALSE), 'E2 Allocators'!$B$15:$W$361, MATCH('O5 Details by Class &amp; Accounts'!AF$18, 'E2 Allocators'!$B$15:$W$15, 0),FALSE)*$G55)</f>
        <v>0</v>
      </c>
      <c r="AG55" s="1411">
        <f>IF(ISERROR(VLOOKUP(VLOOKUP($A55, 'E4 TB Allocation Details'!$A$18:$L$205, MATCH("Customer ID", 'E4 TB Allocation Details'!$A$18:$L$18, 0),FALSE), 'E2 Allocators'!$B$15:$W$361, MATCH('O5 Details by Class &amp; Accounts'!AG$18, 'E2 Allocators'!$B$15:$W$15, 0),FALSE)*$G55), 0, VLOOKUP(VLOOKUP($A55, 'E4 TB Allocation Details'!$A$18:$L$205, MATCH("Customer ID", 'E4 TB Allocation Details'!$A$18:$L$18, 0),FALSE), 'E2 Allocators'!$B$15:$W$361, MATCH('O5 Details by Class &amp; Accounts'!AG$18, 'E2 Allocators'!$B$15:$W$15, 0),FALSE)*$G55)</f>
        <v>0</v>
      </c>
      <c r="AH55" s="1411">
        <f>IF(ISERROR(VLOOKUP(VLOOKUP($A55, 'E4 TB Allocation Details'!$A$18:$L$205, MATCH("Customer ID", 'E4 TB Allocation Details'!$A$18:$L$18, 0),FALSE), 'E2 Allocators'!$B$15:$W$361, MATCH('O5 Details by Class &amp; Accounts'!AH$18, 'E2 Allocators'!$B$15:$W$15, 0),FALSE)*$G55), 0, VLOOKUP(VLOOKUP($A55, 'E4 TB Allocation Details'!$A$18:$L$205, MATCH("Customer ID", 'E4 TB Allocation Details'!$A$18:$L$18, 0),FALSE), 'E2 Allocators'!$B$15:$W$361, MATCH('O5 Details by Class &amp; Accounts'!AH$18, 'E2 Allocators'!$B$15:$W$15, 0),FALSE)*$G55)</f>
        <v>0</v>
      </c>
      <c r="AI55" s="1411">
        <f>IF(ISERROR(VLOOKUP(VLOOKUP($A55, 'E4 TB Allocation Details'!$A$18:$L$205, MATCH("Customer ID", 'E4 TB Allocation Details'!$A$18:$L$18, 0),FALSE), 'E2 Allocators'!$B$15:$W$361, MATCH('O5 Details by Class &amp; Accounts'!AI$18, 'E2 Allocators'!$B$15:$W$15, 0),FALSE)*$G55), 0, VLOOKUP(VLOOKUP($A55, 'E4 TB Allocation Details'!$A$18:$L$205, MATCH("Customer ID", 'E4 TB Allocation Details'!$A$18:$L$18, 0),FALSE), 'E2 Allocators'!$B$15:$W$361, MATCH('O5 Details by Class &amp; Accounts'!AI$18, 'E2 Allocators'!$B$15:$W$15, 0),FALSE)*$G55)</f>
        <v>0</v>
      </c>
      <c r="AJ55" s="1411">
        <f>IF(ISERROR(VLOOKUP(VLOOKUP($A55, 'E4 TB Allocation Details'!$A$18:$L$205, MATCH("Customer ID", 'E4 TB Allocation Details'!$A$18:$L$18, 0),FALSE), 'E2 Allocators'!$B$15:$W$361, MATCH('O5 Details by Class &amp; Accounts'!AJ$18, 'E2 Allocators'!$B$15:$W$15, 0),FALSE)*$G55), 0, VLOOKUP(VLOOKUP($A55, 'E4 TB Allocation Details'!$A$18:$L$205, MATCH("Customer ID", 'E4 TB Allocation Details'!$A$18:$L$18, 0),FALSE), 'E2 Allocators'!$B$15:$W$361, MATCH('O5 Details by Class &amp; Accounts'!AJ$18, 'E2 Allocators'!$B$15:$W$15, 0),FALSE)*$G55)</f>
        <v>0</v>
      </c>
      <c r="AK55" s="1411">
        <f>IF(ISERROR(VLOOKUP(VLOOKUP($A55, 'E4 TB Allocation Details'!$A$18:$L$205, MATCH("Customer ID", 'E4 TB Allocation Details'!$A$18:$L$18, 0),FALSE), 'E2 Allocators'!$B$15:$W$361, MATCH('O5 Details by Class &amp; Accounts'!AK$18, 'E2 Allocators'!$B$15:$W$15, 0),FALSE)*$G55), 0, VLOOKUP(VLOOKUP($A55, 'E4 TB Allocation Details'!$A$18:$L$205, MATCH("Customer ID", 'E4 TB Allocation Details'!$A$18:$L$18, 0),FALSE), 'E2 Allocators'!$B$15:$W$361, MATCH('O5 Details by Class &amp; Accounts'!AK$18, 'E2 Allocators'!$B$15:$W$15, 0),FALSE)*$G55)</f>
        <v>0</v>
      </c>
      <c r="AL55" s="1411">
        <f>IF(ISERROR(VLOOKUP(VLOOKUP($A55, 'E4 TB Allocation Details'!$A$18:$L$205, MATCH("Customer ID", 'E4 TB Allocation Details'!$A$18:$L$18, 0),FALSE), 'E2 Allocators'!$B$15:$W$361, MATCH('O5 Details by Class &amp; Accounts'!AL$18, 'E2 Allocators'!$B$15:$W$15, 0),FALSE)*$G55), 0, VLOOKUP(VLOOKUP($A55, 'E4 TB Allocation Details'!$A$18:$L$205, MATCH("Customer ID", 'E4 TB Allocation Details'!$A$18:$L$18, 0),FALSE), 'E2 Allocators'!$B$15:$W$361, MATCH('O5 Details by Class &amp; Accounts'!AL$18, 'E2 Allocators'!$B$15:$W$15, 0),FALSE)*$G55)</f>
        <v>0</v>
      </c>
      <c r="AM55" s="1411">
        <f>IF(ISERROR(VLOOKUP(VLOOKUP($A55, 'E4 TB Allocation Details'!$A$18:$L$205, MATCH("Customer ID", 'E4 TB Allocation Details'!$A$18:$L$18, 0),FALSE), 'E2 Allocators'!$B$15:$W$361, MATCH('O5 Details by Class &amp; Accounts'!AM$18, 'E2 Allocators'!$B$15:$W$15, 0),FALSE)*$G55), 0, VLOOKUP(VLOOKUP($A55, 'E4 TB Allocation Details'!$A$18:$L$205, MATCH("Customer ID", 'E4 TB Allocation Details'!$A$18:$L$18, 0),FALSE), 'E2 Allocators'!$B$15:$W$361, MATCH('O5 Details by Class &amp; Accounts'!AM$18, 'E2 Allocators'!$B$15:$W$15, 0),FALSE)*$G55)</f>
        <v>0</v>
      </c>
      <c r="AN55" s="1411">
        <f>IF(ISERROR(VLOOKUP(VLOOKUP($A55, 'E4 TB Allocation Details'!$A$18:$L$205, MATCH("Customer ID", 'E4 TB Allocation Details'!$A$18:$L$18, 0),FALSE), 'E2 Allocators'!$B$15:$W$361, MATCH('O5 Details by Class &amp; Accounts'!AN$18, 'E2 Allocators'!$B$15:$W$15, 0),FALSE)*$G55), 0, VLOOKUP(VLOOKUP($A55, 'E4 TB Allocation Details'!$A$18:$L$205, MATCH("Customer ID", 'E4 TB Allocation Details'!$A$18:$L$18, 0),FALSE), 'E2 Allocators'!$B$15:$W$361, MATCH('O5 Details by Class &amp; Accounts'!AN$18, 'E2 Allocators'!$B$15:$W$15, 0),FALSE)*$G55)</f>
        <v>0</v>
      </c>
      <c r="AO55" s="1411">
        <f>IF(ISERROR(VLOOKUP(VLOOKUP($A55, 'E4 TB Allocation Details'!$A$18:$L$205, MATCH("Customer ID", 'E4 TB Allocation Details'!$A$18:$L$18, 0),FALSE), 'E2 Allocators'!$B$15:$W$361, MATCH('O5 Details by Class &amp; Accounts'!AO$18, 'E2 Allocators'!$B$15:$W$15, 0),FALSE)*$G55), 0, VLOOKUP(VLOOKUP($A55, 'E4 TB Allocation Details'!$A$18:$L$205, MATCH("Customer ID", 'E4 TB Allocation Details'!$A$18:$L$18, 0),FALSE), 'E2 Allocators'!$B$15:$W$361, MATCH('O5 Details by Class &amp; Accounts'!AO$18, 'E2 Allocators'!$B$15:$W$15, 0),FALSE)*$G55)</f>
        <v>0</v>
      </c>
      <c r="AP55" s="1411">
        <f>IF(ISERROR(VLOOKUP(VLOOKUP($A55, 'E4 TB Allocation Details'!$A$18:$L$205, MATCH("Customer ID", 'E4 TB Allocation Details'!$A$18:$L$18, 0),FALSE), 'E2 Allocators'!$B$15:$W$361, MATCH('O5 Details by Class &amp; Accounts'!AP$18, 'E2 Allocators'!$B$15:$W$15, 0),FALSE)*$G55), 0, VLOOKUP(VLOOKUP($A55, 'E4 TB Allocation Details'!$A$18:$L$205, MATCH("Customer ID", 'E4 TB Allocation Details'!$A$18:$L$18, 0),FALSE), 'E2 Allocators'!$B$15:$W$361, MATCH('O5 Details by Class &amp; Accounts'!AP$18, 'E2 Allocators'!$B$15:$W$15, 0),FALSE)*$G55)</f>
        <v>0</v>
      </c>
      <c r="AQ55" s="1411">
        <f>IF(ISERROR(VLOOKUP(VLOOKUP($A55, 'E4 TB Allocation Details'!$A$18:$L$205, MATCH("Customer ID", 'E4 TB Allocation Details'!$A$18:$L$18, 0),FALSE), 'E2 Allocators'!$B$15:$W$361, MATCH('O5 Details by Class &amp; Accounts'!AQ$18, 'E2 Allocators'!$B$15:$W$15, 0),FALSE)*$G55), 0, VLOOKUP(VLOOKUP($A55, 'E4 TB Allocation Details'!$A$18:$L$205, MATCH("Customer ID", 'E4 TB Allocation Details'!$A$18:$L$18, 0),FALSE), 'E2 Allocators'!$B$15:$W$361, MATCH('O5 Details by Class &amp; Accounts'!AQ$18, 'E2 Allocators'!$B$15:$W$15, 0),FALSE)*$G55)</f>
        <v>0</v>
      </c>
      <c r="AR55" s="1411">
        <f>IF(ISERROR(VLOOKUP(VLOOKUP($A55, 'E4 TB Allocation Details'!$A$18:$L$205, MATCH("Customer ID", 'E4 TB Allocation Details'!$A$18:$L$18, 0),FALSE), 'E2 Allocators'!$B$15:$W$361, MATCH('O5 Details by Class &amp; Accounts'!AR$18, 'E2 Allocators'!$B$15:$W$15, 0),FALSE)*$G55), 0, VLOOKUP(VLOOKUP($A55, 'E4 TB Allocation Details'!$A$18:$L$205, MATCH("Customer ID", 'E4 TB Allocation Details'!$A$18:$L$18, 0),FALSE), 'E2 Allocators'!$B$15:$W$361, MATCH('O5 Details by Class &amp; Accounts'!AR$18, 'E2 Allocators'!$B$15:$W$15, 0),FALSE)*$G55)</f>
        <v>0</v>
      </c>
      <c r="AS55" s="1411">
        <f>IF(ISERROR(VLOOKUP(VLOOKUP($A55, 'E4 TB Allocation Details'!$A$18:$L$205, MATCH("Customer ID", 'E4 TB Allocation Details'!$A$18:$L$18, 0),FALSE), 'E2 Allocators'!$B$15:$W$361, MATCH('O5 Details by Class &amp; Accounts'!AS$18, 'E2 Allocators'!$B$15:$W$15, 0),FALSE)*$G55), 0, VLOOKUP(VLOOKUP($A55, 'E4 TB Allocation Details'!$A$18:$L$205, MATCH("Customer ID", 'E4 TB Allocation Details'!$A$18:$L$18, 0),FALSE), 'E2 Allocators'!$B$15:$W$361, MATCH('O5 Details by Class &amp; Accounts'!AS$18, 'E2 Allocators'!$B$15:$W$15, 0),FALSE)*$G55)</f>
        <v>0</v>
      </c>
      <c r="AT55" s="1411">
        <f>IF(ISERROR(VLOOKUP(VLOOKUP($A55, 'E4 TB Allocation Details'!$A$18:$L$205, MATCH("Customer ID", 'E4 TB Allocation Details'!$A$18:$L$18, 0),FALSE), 'E2 Allocators'!$B$15:$W$361, MATCH('O5 Details by Class &amp; Accounts'!AT$18, 'E2 Allocators'!$B$15:$W$15, 0),FALSE)*$G55), 0, VLOOKUP(VLOOKUP($A55, 'E4 TB Allocation Details'!$A$18:$L$205, MATCH("Customer ID", 'E4 TB Allocation Details'!$A$18:$L$18, 0),FALSE), 'E2 Allocators'!$B$15:$W$361, MATCH('O5 Details by Class &amp; Accounts'!AT$18, 'E2 Allocators'!$B$15:$W$15, 0),FALSE)*$G55)</f>
        <v>0</v>
      </c>
      <c r="AU55" s="1411">
        <f>IF(ISERROR(VLOOKUP(VLOOKUP($A55, 'E4 TB Allocation Details'!$A$18:$L$205, MATCH("Customer ID", 'E4 TB Allocation Details'!$A$18:$L$18, 0),FALSE), 'E2 Allocators'!$B$15:$W$361, MATCH('O5 Details by Class &amp; Accounts'!AU$18, 'E2 Allocators'!$B$15:$W$15, 0),FALSE)*$G55), 0, VLOOKUP(VLOOKUP($A55, 'E4 TB Allocation Details'!$A$18:$L$205, MATCH("Customer ID", 'E4 TB Allocation Details'!$A$18:$L$18, 0),FALSE), 'E2 Allocators'!$B$15:$W$361, MATCH('O5 Details by Class &amp; Accounts'!AU$18, 'E2 Allocators'!$B$15:$W$15, 0),FALSE)*$G55)</f>
        <v>0</v>
      </c>
      <c r="AV55" s="1411">
        <f>IF(ISERROR(VLOOKUP(VLOOKUP($A55, 'E4 TB Allocation Details'!$A$18:$L$205, MATCH("Customer ID", 'E4 TB Allocation Details'!$A$18:$L$18, 0),FALSE), 'E2 Allocators'!$B$15:$W$361, MATCH('O5 Details by Class &amp; Accounts'!AV$18, 'E2 Allocators'!$B$15:$W$15, 0),FALSE)*$G55), 0, VLOOKUP(VLOOKUP($A55, 'E4 TB Allocation Details'!$A$18:$L$205, MATCH("Customer ID", 'E4 TB Allocation Details'!$A$18:$L$18, 0),FALSE), 'E2 Allocators'!$B$15:$W$361, MATCH('O5 Details by Class &amp; Accounts'!AV$18, 'E2 Allocators'!$B$15:$W$15, 0),FALSE)*$G55)</f>
        <v>0</v>
      </c>
      <c r="AW55" s="1411">
        <f>IF(ISERROR(VLOOKUP(VLOOKUP($A55, 'E4 TB Allocation Details'!$A$18:$L$205, MATCH("Customer ID", 'E4 TB Allocation Details'!$A$18:$L$18, 0),FALSE), 'E2 Allocators'!$B$15:$W$361, MATCH('O5 Details by Class &amp; Accounts'!AW$18, 'E2 Allocators'!$B$15:$W$15, 0),FALSE)*$G55), 0, VLOOKUP(VLOOKUP($A55, 'E4 TB Allocation Details'!$A$18:$L$205, MATCH("Customer ID", 'E4 TB Allocation Details'!$A$18:$L$18, 0),FALSE), 'E2 Allocators'!$B$15:$W$361, MATCH('O5 Details by Class &amp; Accounts'!AW$18, 'E2 Allocators'!$B$15:$W$15, 0),FALSE)*$G55)</f>
        <v>0</v>
      </c>
      <c r="AX55" s="1411">
        <f t="shared" si="2"/>
        <v>0</v>
      </c>
      <c r="AY55" s="1411">
        <f>IF(ISERROR(VLOOKUP(VLOOKUP($A55, 'E4 TB Allocation Details'!$A$18:$L$205, MATCH("Misc ID", 'E4 TB Allocation Details'!$A$18:$L$18, 0),FALSE), 'E2 Allocators'!$B$15:$W$361, MATCH('O5 Details by Class &amp; Accounts'!AY$18, 'E2 Allocators'!$B$15:$W$15, 0),FALSE)*$E55), 0, VLOOKUP(VLOOKUP($A55, 'E4 TB Allocation Details'!$A$18:$L$205, MATCH("Misc ID", 'E4 TB Allocation Details'!$A$18:$L$18, 0),FALSE), 'E2 Allocators'!$B$15:$W$361, MATCH('O5 Details by Class &amp; Accounts'!AY$18, 'E2 Allocators'!$B$15:$W$15, 0),FALSE)*$E55)</f>
        <v>0</v>
      </c>
      <c r="AZ55" s="1411">
        <f>IF(ISERROR(VLOOKUP(VLOOKUP($A55, 'E4 TB Allocation Details'!$A$18:$L$205, MATCH("Misc ID", 'E4 TB Allocation Details'!$A$18:$L$18, 0),FALSE), 'E2 Allocators'!$B$15:$W$361, MATCH('O5 Details by Class &amp; Accounts'!AZ$18, 'E2 Allocators'!$B$15:$W$15, 0),FALSE)*$E55), 0, VLOOKUP(VLOOKUP($A55, 'E4 TB Allocation Details'!$A$18:$L$205, MATCH("Misc ID", 'E4 TB Allocation Details'!$A$18:$L$18, 0),FALSE), 'E2 Allocators'!$B$15:$W$361, MATCH('O5 Details by Class &amp; Accounts'!AZ$18, 'E2 Allocators'!$B$15:$W$15, 0),FALSE)*$E55)</f>
        <v>0</v>
      </c>
      <c r="BA55" s="1411">
        <f>IF(ISERROR(VLOOKUP(VLOOKUP($A55, 'E4 TB Allocation Details'!$A$18:$L$205, MATCH("Misc ID", 'E4 TB Allocation Details'!$A$18:$L$18, 0),FALSE), 'E2 Allocators'!$B$15:$W$361, MATCH('O5 Details by Class &amp; Accounts'!BA$18, 'E2 Allocators'!$B$15:$W$15, 0),FALSE)*$E55), 0, VLOOKUP(VLOOKUP($A55, 'E4 TB Allocation Details'!$A$18:$L$205, MATCH("Misc ID", 'E4 TB Allocation Details'!$A$18:$L$18, 0),FALSE), 'E2 Allocators'!$B$15:$W$361, MATCH('O5 Details by Class &amp; Accounts'!BA$18, 'E2 Allocators'!$B$15:$W$15, 0),FALSE)*$E55)</f>
        <v>0</v>
      </c>
      <c r="BB55" s="1411">
        <f>IF(ISERROR(VLOOKUP(VLOOKUP($A55, 'E4 TB Allocation Details'!$A$18:$L$205, MATCH("Misc ID", 'E4 TB Allocation Details'!$A$18:$L$18, 0),FALSE), 'E2 Allocators'!$B$15:$W$361, MATCH('O5 Details by Class &amp; Accounts'!BB$18, 'E2 Allocators'!$B$15:$W$15, 0),FALSE)*$E55), 0, VLOOKUP(VLOOKUP($A55, 'E4 TB Allocation Details'!$A$18:$L$205, MATCH("Misc ID", 'E4 TB Allocation Details'!$A$18:$L$18, 0),FALSE), 'E2 Allocators'!$B$15:$W$361, MATCH('O5 Details by Class &amp; Accounts'!BB$18, 'E2 Allocators'!$B$15:$W$15, 0),FALSE)*$E55)</f>
        <v>0</v>
      </c>
      <c r="BC55" s="1411">
        <f>IF(ISERROR(VLOOKUP(VLOOKUP($A55, 'E4 TB Allocation Details'!$A$18:$L$205, MATCH("Misc ID", 'E4 TB Allocation Details'!$A$18:$L$18, 0),FALSE), 'E2 Allocators'!$B$15:$W$361, MATCH('O5 Details by Class &amp; Accounts'!BC$18, 'E2 Allocators'!$B$15:$W$15, 0),FALSE)*$E55), 0, VLOOKUP(VLOOKUP($A55, 'E4 TB Allocation Details'!$A$18:$L$205, MATCH("Misc ID", 'E4 TB Allocation Details'!$A$18:$L$18, 0),FALSE), 'E2 Allocators'!$B$15:$W$361, MATCH('O5 Details by Class &amp; Accounts'!BC$18, 'E2 Allocators'!$B$15:$W$15, 0),FALSE)*$E55)</f>
        <v>0</v>
      </c>
      <c r="BD55" s="1411">
        <f>IF(ISERROR(VLOOKUP(VLOOKUP($A55, 'E4 TB Allocation Details'!$A$18:$L$205, MATCH("Misc ID", 'E4 TB Allocation Details'!$A$18:$L$18, 0),FALSE), 'E2 Allocators'!$B$15:$W$361, MATCH('O5 Details by Class &amp; Accounts'!BD$18, 'E2 Allocators'!$B$15:$W$15, 0),FALSE)*$E55), 0, VLOOKUP(VLOOKUP($A55, 'E4 TB Allocation Details'!$A$18:$L$205, MATCH("Misc ID", 'E4 TB Allocation Details'!$A$18:$L$18, 0),FALSE), 'E2 Allocators'!$B$15:$W$361, MATCH('O5 Details by Class &amp; Accounts'!BD$18, 'E2 Allocators'!$B$15:$W$15, 0),FALSE)*$E55)</f>
        <v>0</v>
      </c>
      <c r="BE55" s="1411">
        <f>IF(ISERROR(VLOOKUP(VLOOKUP($A55, 'E4 TB Allocation Details'!$A$18:$L$205, MATCH("Misc ID", 'E4 TB Allocation Details'!$A$18:$L$18, 0),FALSE), 'E2 Allocators'!$B$15:$W$361, MATCH('O5 Details by Class &amp; Accounts'!BE$18, 'E2 Allocators'!$B$15:$W$15, 0),FALSE)*$E55), 0, VLOOKUP(VLOOKUP($A55, 'E4 TB Allocation Details'!$A$18:$L$205, MATCH("Misc ID", 'E4 TB Allocation Details'!$A$18:$L$18, 0),FALSE), 'E2 Allocators'!$B$15:$W$361, MATCH('O5 Details by Class &amp; Accounts'!BE$18, 'E2 Allocators'!$B$15:$W$15, 0),FALSE)*$E55)</f>
        <v>0</v>
      </c>
      <c r="BF55" s="1411">
        <f>IF(ISERROR(VLOOKUP(VLOOKUP($A55, 'E4 TB Allocation Details'!$A$18:$L$205, MATCH("Misc ID", 'E4 TB Allocation Details'!$A$18:$L$18, 0),FALSE), 'E2 Allocators'!$B$15:$W$361, MATCH('O5 Details by Class &amp; Accounts'!BF$18, 'E2 Allocators'!$B$15:$W$15, 0),FALSE)*$E55), 0, VLOOKUP(VLOOKUP($A55, 'E4 TB Allocation Details'!$A$18:$L$205, MATCH("Misc ID", 'E4 TB Allocation Details'!$A$18:$L$18, 0),FALSE), 'E2 Allocators'!$B$15:$W$361, MATCH('O5 Details by Class &amp; Accounts'!BF$18, 'E2 Allocators'!$B$15:$W$15, 0),FALSE)*$E55)</f>
        <v>0</v>
      </c>
      <c r="BG55" s="1411">
        <f>IF(ISERROR(VLOOKUP(VLOOKUP($A55, 'E4 TB Allocation Details'!$A$18:$L$205, MATCH("Misc ID", 'E4 TB Allocation Details'!$A$18:$L$18, 0),FALSE), 'E2 Allocators'!$B$15:$W$361, MATCH('O5 Details by Class &amp; Accounts'!BG$18, 'E2 Allocators'!$B$15:$W$15, 0),FALSE)*$E55), 0, VLOOKUP(VLOOKUP($A55, 'E4 TB Allocation Details'!$A$18:$L$205, MATCH("Misc ID", 'E4 TB Allocation Details'!$A$18:$L$18, 0),FALSE), 'E2 Allocators'!$B$15:$W$361, MATCH('O5 Details by Class &amp; Accounts'!BG$18, 'E2 Allocators'!$B$15:$W$15, 0),FALSE)*$E55)</f>
        <v>0</v>
      </c>
      <c r="BH55" s="1411">
        <f>IF(ISERROR(VLOOKUP(VLOOKUP($A55, 'E4 TB Allocation Details'!$A$18:$L$205, MATCH("Misc ID", 'E4 TB Allocation Details'!$A$18:$L$18, 0),FALSE), 'E2 Allocators'!$B$15:$W$361, MATCH('O5 Details by Class &amp; Accounts'!BH$18, 'E2 Allocators'!$B$15:$W$15, 0),FALSE)*$E55), 0, VLOOKUP(VLOOKUP($A55, 'E4 TB Allocation Details'!$A$18:$L$205, MATCH("Misc ID", 'E4 TB Allocation Details'!$A$18:$L$18, 0),FALSE), 'E2 Allocators'!$B$15:$W$361, MATCH('O5 Details by Class &amp; Accounts'!BH$18, 'E2 Allocators'!$B$15:$W$15, 0),FALSE)*$E55)</f>
        <v>0</v>
      </c>
      <c r="BI55" s="1411">
        <f>IF(ISERROR(VLOOKUP(VLOOKUP($A55, 'E4 TB Allocation Details'!$A$18:$L$205, MATCH("Misc ID", 'E4 TB Allocation Details'!$A$18:$L$18, 0),FALSE), 'E2 Allocators'!$B$15:$W$361, MATCH('O5 Details by Class &amp; Accounts'!BI$18, 'E2 Allocators'!$B$15:$W$15, 0),FALSE)*$E55), 0, VLOOKUP(VLOOKUP($A55, 'E4 TB Allocation Details'!$A$18:$L$205, MATCH("Misc ID", 'E4 TB Allocation Details'!$A$18:$L$18, 0),FALSE), 'E2 Allocators'!$B$15:$W$361, MATCH('O5 Details by Class &amp; Accounts'!BI$18, 'E2 Allocators'!$B$15:$W$15, 0),FALSE)*$E55)</f>
        <v>0</v>
      </c>
      <c r="BJ55" s="1411">
        <f>IF(ISERROR(VLOOKUP(VLOOKUP($A55, 'E4 TB Allocation Details'!$A$18:$L$205, MATCH("Misc ID", 'E4 TB Allocation Details'!$A$18:$L$18, 0),FALSE), 'E2 Allocators'!$B$15:$W$361, MATCH('O5 Details by Class &amp; Accounts'!BJ$18, 'E2 Allocators'!$B$15:$W$15, 0),FALSE)*$E55), 0, VLOOKUP(VLOOKUP($A55, 'E4 TB Allocation Details'!$A$18:$L$205, MATCH("Misc ID", 'E4 TB Allocation Details'!$A$18:$L$18, 0),FALSE), 'E2 Allocators'!$B$15:$W$361, MATCH('O5 Details by Class &amp; Accounts'!BJ$18, 'E2 Allocators'!$B$15:$W$15, 0),FALSE)*$E55)</f>
        <v>0</v>
      </c>
      <c r="BK55" s="1411">
        <f>IF(ISERROR(VLOOKUP(VLOOKUP($A55, 'E4 TB Allocation Details'!$A$18:$L$205, MATCH("Misc ID", 'E4 TB Allocation Details'!$A$18:$L$18, 0),FALSE), 'E2 Allocators'!$B$15:$W$361, MATCH('O5 Details by Class &amp; Accounts'!BK$18, 'E2 Allocators'!$B$15:$W$15, 0),FALSE)*$E55), 0, VLOOKUP(VLOOKUP($A55, 'E4 TB Allocation Details'!$A$18:$L$205, MATCH("Misc ID", 'E4 TB Allocation Details'!$A$18:$L$18, 0),FALSE), 'E2 Allocators'!$B$15:$W$361, MATCH('O5 Details by Class &amp; Accounts'!BK$18, 'E2 Allocators'!$B$15:$W$15, 0),FALSE)*$E55)</f>
        <v>0</v>
      </c>
      <c r="BL55" s="1411">
        <f>IF(ISERROR(VLOOKUP(VLOOKUP($A55, 'E4 TB Allocation Details'!$A$18:$L$205, MATCH("Misc ID", 'E4 TB Allocation Details'!$A$18:$L$18, 0),FALSE), 'E2 Allocators'!$B$15:$W$361, MATCH('O5 Details by Class &amp; Accounts'!BL$18, 'E2 Allocators'!$B$15:$W$15, 0),FALSE)*$E55), 0, VLOOKUP(VLOOKUP($A55, 'E4 TB Allocation Details'!$A$18:$L$205, MATCH("Misc ID", 'E4 TB Allocation Details'!$A$18:$L$18, 0),FALSE), 'E2 Allocators'!$B$15:$W$361, MATCH('O5 Details by Class &amp; Accounts'!BL$18, 'E2 Allocators'!$B$15:$W$15, 0),FALSE)*$E55)</f>
        <v>0</v>
      </c>
      <c r="BM55" s="1411">
        <f>IF(ISERROR(VLOOKUP(VLOOKUP($A55, 'E4 TB Allocation Details'!$A$18:$L$205, MATCH("Misc ID", 'E4 TB Allocation Details'!$A$18:$L$18, 0),FALSE), 'E2 Allocators'!$B$15:$W$361, MATCH('O5 Details by Class &amp; Accounts'!BM$18, 'E2 Allocators'!$B$15:$W$15, 0),FALSE)*$E55), 0, VLOOKUP(VLOOKUP($A55, 'E4 TB Allocation Details'!$A$18:$L$205, MATCH("Misc ID", 'E4 TB Allocation Details'!$A$18:$L$18, 0),FALSE), 'E2 Allocators'!$B$15:$W$361, MATCH('O5 Details by Class &amp; Accounts'!BM$18, 'E2 Allocators'!$B$15:$W$15, 0),FALSE)*$E55)</f>
        <v>0</v>
      </c>
      <c r="BN55" s="1411">
        <f>IF(ISERROR(VLOOKUP(VLOOKUP($A55, 'E4 TB Allocation Details'!$A$18:$L$205, MATCH("Misc ID", 'E4 TB Allocation Details'!$A$18:$L$18, 0),FALSE), 'E2 Allocators'!$B$15:$W$361, MATCH('O5 Details by Class &amp; Accounts'!BN$18, 'E2 Allocators'!$B$15:$W$15, 0),FALSE)*$E55), 0, VLOOKUP(VLOOKUP($A55, 'E4 TB Allocation Details'!$A$18:$L$205, MATCH("Misc ID", 'E4 TB Allocation Details'!$A$18:$L$18, 0),FALSE), 'E2 Allocators'!$B$15:$W$361, MATCH('O5 Details by Class &amp; Accounts'!BN$18, 'E2 Allocators'!$B$15:$W$15, 0),FALSE)*$E55)</f>
        <v>0</v>
      </c>
      <c r="BO55" s="1411">
        <f>IF(ISERROR(VLOOKUP(VLOOKUP($A55, 'E4 TB Allocation Details'!$A$18:$L$205, MATCH("Misc ID", 'E4 TB Allocation Details'!$A$18:$L$18, 0),FALSE), 'E2 Allocators'!$B$15:$W$361, MATCH('O5 Details by Class &amp; Accounts'!BO$18, 'E2 Allocators'!$B$15:$W$15, 0),FALSE)*$E55), 0, VLOOKUP(VLOOKUP($A55, 'E4 TB Allocation Details'!$A$18:$L$205, MATCH("Misc ID", 'E4 TB Allocation Details'!$A$18:$L$18, 0),FALSE), 'E2 Allocators'!$B$15:$W$361, MATCH('O5 Details by Class &amp; Accounts'!BO$18, 'E2 Allocators'!$B$15:$W$15, 0),FALSE)*$E55)</f>
        <v>0</v>
      </c>
      <c r="BP55" s="1411">
        <f>IF(ISERROR(VLOOKUP(VLOOKUP($A55, 'E4 TB Allocation Details'!$A$18:$L$205, MATCH("Misc ID", 'E4 TB Allocation Details'!$A$18:$L$18, 0),FALSE), 'E2 Allocators'!$B$15:$W$361, MATCH('O5 Details by Class &amp; Accounts'!BP$18, 'E2 Allocators'!$B$15:$W$15, 0),FALSE)*$E55), 0, VLOOKUP(VLOOKUP($A55, 'E4 TB Allocation Details'!$A$18:$L$205, MATCH("Misc ID", 'E4 TB Allocation Details'!$A$18:$L$18, 0),FALSE), 'E2 Allocators'!$B$15:$W$361, MATCH('O5 Details by Class &amp; Accounts'!BP$18, 'E2 Allocators'!$B$15:$W$15, 0),FALSE)*$E55)</f>
        <v>0</v>
      </c>
      <c r="BQ55" s="1411">
        <f>IF(ISERROR(VLOOKUP(VLOOKUP($A55, 'E4 TB Allocation Details'!$A$18:$L$205, MATCH("Misc ID", 'E4 TB Allocation Details'!$A$18:$L$18, 0),FALSE), 'E2 Allocators'!$B$15:$W$361, MATCH('O5 Details by Class &amp; Accounts'!BQ$18, 'E2 Allocators'!$B$15:$W$15, 0),FALSE)*$E55), 0, VLOOKUP(VLOOKUP($A55, 'E4 TB Allocation Details'!$A$18:$L$205, MATCH("Misc ID", 'E4 TB Allocation Details'!$A$18:$L$18, 0),FALSE), 'E2 Allocators'!$B$15:$W$361, MATCH('O5 Details by Class &amp; Accounts'!BQ$18, 'E2 Allocators'!$B$15:$W$15, 0),FALSE)*$E55)</f>
        <v>0</v>
      </c>
      <c r="BR55" s="1411">
        <f>IF(ISERROR(VLOOKUP(VLOOKUP($A55, 'E4 TB Allocation Details'!$A$18:$L$205, MATCH("Misc ID", 'E4 TB Allocation Details'!$A$18:$L$18, 0),FALSE), 'E2 Allocators'!$B$15:$W$361, MATCH('O5 Details by Class &amp; Accounts'!BR$18, 'E2 Allocators'!$B$15:$W$15, 0),FALSE)*$E55), 0, VLOOKUP(VLOOKUP($A55, 'E4 TB Allocation Details'!$A$18:$L$205, MATCH("Misc ID", 'E4 TB Allocation Details'!$A$18:$L$18, 0),FALSE), 'E2 Allocators'!$B$15:$W$361, MATCH('O5 Details by Class &amp; Accounts'!BR$18, 'E2 Allocators'!$B$15:$W$15, 0),FALSE)*$E55)</f>
        <v>0</v>
      </c>
      <c r="BS55" s="1411">
        <f t="shared" si="3"/>
        <v>0</v>
      </c>
      <c r="BT55" s="1411">
        <f>IF(ISERROR(VLOOKUP(VLOOKUP($A55, 'E4 TB Allocation Details'!$A$18:$L$205, MATCH("A &amp; G ID", 'E4 TB Allocation Details'!$A$18:$L$18, 0),FALSE), 'E2 Allocators'!$B$15:$W$361, MATCH('O5 Details by Class &amp; Accounts'!BT$18, 'E2 Allocators'!$B$15:$W$15, 0),FALSE)*$E55), 0, VLOOKUP(VLOOKUP($A55, 'E4 TB Allocation Details'!$A$18:$L$205, MATCH("A &amp; G ID", 'E4 TB Allocation Details'!$A$18:$L$18, 0),FALSE), 'E2 Allocators'!$B$15:$W$361, MATCH('O5 Details by Class &amp; Accounts'!BT$18, 'E2 Allocators'!$B$15:$W$15, 0),FALSE)*$E55)</f>
        <v>0</v>
      </c>
      <c r="BU55" s="1411">
        <f>IF(ISERROR(VLOOKUP(VLOOKUP($A55, 'E4 TB Allocation Details'!$A$18:$L$205, MATCH("A &amp; G ID", 'E4 TB Allocation Details'!$A$18:$L$18, 0),FALSE), 'E2 Allocators'!$B$15:$W$361, MATCH('O5 Details by Class &amp; Accounts'!BU$18, 'E2 Allocators'!$B$15:$W$15, 0),FALSE)*$E55), 0, VLOOKUP(VLOOKUP($A55, 'E4 TB Allocation Details'!$A$18:$L$205, MATCH("A &amp; G ID", 'E4 TB Allocation Details'!$A$18:$L$18, 0),FALSE), 'E2 Allocators'!$B$15:$W$361, MATCH('O5 Details by Class &amp; Accounts'!BU$18, 'E2 Allocators'!$B$15:$W$15, 0),FALSE)*$E55)</f>
        <v>0</v>
      </c>
      <c r="BV55" s="1411">
        <f>IF(ISERROR(VLOOKUP(VLOOKUP($A55, 'E4 TB Allocation Details'!$A$18:$L$205, MATCH("A &amp; G ID", 'E4 TB Allocation Details'!$A$18:$L$18, 0),FALSE), 'E2 Allocators'!$B$15:$W$361, MATCH('O5 Details by Class &amp; Accounts'!BV$18, 'E2 Allocators'!$B$15:$W$15, 0),FALSE)*$E55), 0, VLOOKUP(VLOOKUP($A55, 'E4 TB Allocation Details'!$A$18:$L$205, MATCH("A &amp; G ID", 'E4 TB Allocation Details'!$A$18:$L$18, 0),FALSE), 'E2 Allocators'!$B$15:$W$361, MATCH('O5 Details by Class &amp; Accounts'!BV$18, 'E2 Allocators'!$B$15:$W$15, 0),FALSE)*$E55)</f>
        <v>0</v>
      </c>
      <c r="BW55" s="1411">
        <f>IF(ISERROR(VLOOKUP(VLOOKUP($A55, 'E4 TB Allocation Details'!$A$18:$L$205, MATCH("A &amp; G ID", 'E4 TB Allocation Details'!$A$18:$L$18, 0),FALSE), 'E2 Allocators'!$B$15:$W$361, MATCH('O5 Details by Class &amp; Accounts'!BW$18, 'E2 Allocators'!$B$15:$W$15, 0),FALSE)*$E55), 0, VLOOKUP(VLOOKUP($A55, 'E4 TB Allocation Details'!$A$18:$L$205, MATCH("A &amp; G ID", 'E4 TB Allocation Details'!$A$18:$L$18, 0),FALSE), 'E2 Allocators'!$B$15:$W$361, MATCH('O5 Details by Class &amp; Accounts'!BW$18, 'E2 Allocators'!$B$15:$W$15, 0),FALSE)*$E55)</f>
        <v>0</v>
      </c>
      <c r="BX55" s="1411">
        <f>IF(ISERROR(VLOOKUP(VLOOKUP($A55, 'E4 TB Allocation Details'!$A$18:$L$205, MATCH("A &amp; G ID", 'E4 TB Allocation Details'!$A$18:$L$18, 0),FALSE), 'E2 Allocators'!$B$15:$W$361, MATCH('O5 Details by Class &amp; Accounts'!BX$18, 'E2 Allocators'!$B$15:$W$15, 0),FALSE)*$E55), 0, VLOOKUP(VLOOKUP($A55, 'E4 TB Allocation Details'!$A$18:$L$205, MATCH("A &amp; G ID", 'E4 TB Allocation Details'!$A$18:$L$18, 0),FALSE), 'E2 Allocators'!$B$15:$W$361, MATCH('O5 Details by Class &amp; Accounts'!BX$18, 'E2 Allocators'!$B$15:$W$15, 0),FALSE)*$E55)</f>
        <v>0</v>
      </c>
      <c r="BY55" s="1411">
        <f>IF(ISERROR(VLOOKUP(VLOOKUP($A55, 'E4 TB Allocation Details'!$A$18:$L$205, MATCH("A &amp; G ID", 'E4 TB Allocation Details'!$A$18:$L$18, 0),FALSE), 'E2 Allocators'!$B$15:$W$361, MATCH('O5 Details by Class &amp; Accounts'!BY$18, 'E2 Allocators'!$B$15:$W$15, 0),FALSE)*$E55), 0, VLOOKUP(VLOOKUP($A55, 'E4 TB Allocation Details'!$A$18:$L$205, MATCH("A &amp; G ID", 'E4 TB Allocation Details'!$A$18:$L$18, 0),FALSE), 'E2 Allocators'!$B$15:$W$361, MATCH('O5 Details by Class &amp; Accounts'!BY$18, 'E2 Allocators'!$B$15:$W$15, 0),FALSE)*$E55)</f>
        <v>0</v>
      </c>
      <c r="BZ55" s="1411">
        <f>IF(ISERROR(VLOOKUP(VLOOKUP($A55, 'E4 TB Allocation Details'!$A$18:$L$205, MATCH("A &amp; G ID", 'E4 TB Allocation Details'!$A$18:$L$18, 0),FALSE), 'E2 Allocators'!$B$15:$W$361, MATCH('O5 Details by Class &amp; Accounts'!BZ$18, 'E2 Allocators'!$B$15:$W$15, 0),FALSE)*$E55), 0, VLOOKUP(VLOOKUP($A55, 'E4 TB Allocation Details'!$A$18:$L$205, MATCH("A &amp; G ID", 'E4 TB Allocation Details'!$A$18:$L$18, 0),FALSE), 'E2 Allocators'!$B$15:$W$361, MATCH('O5 Details by Class &amp; Accounts'!BZ$18, 'E2 Allocators'!$B$15:$W$15, 0),FALSE)*$E55)</f>
        <v>0</v>
      </c>
      <c r="CA55" s="1411">
        <f>IF(ISERROR(VLOOKUP(VLOOKUP($A55, 'E4 TB Allocation Details'!$A$18:$L$205, MATCH("A &amp; G ID", 'E4 TB Allocation Details'!$A$18:$L$18, 0),FALSE), 'E2 Allocators'!$B$15:$W$361, MATCH('O5 Details by Class &amp; Accounts'!CA$18, 'E2 Allocators'!$B$15:$W$15, 0),FALSE)*$E55), 0, VLOOKUP(VLOOKUP($A55, 'E4 TB Allocation Details'!$A$18:$L$205, MATCH("A &amp; G ID", 'E4 TB Allocation Details'!$A$18:$L$18, 0),FALSE), 'E2 Allocators'!$B$15:$W$361, MATCH('O5 Details by Class &amp; Accounts'!CA$18, 'E2 Allocators'!$B$15:$W$15, 0),FALSE)*$E55)</f>
        <v>0</v>
      </c>
      <c r="CB55" s="1411">
        <f>IF(ISERROR(VLOOKUP(VLOOKUP($A55, 'E4 TB Allocation Details'!$A$18:$L$205, MATCH("A &amp; G ID", 'E4 TB Allocation Details'!$A$18:$L$18, 0),FALSE), 'E2 Allocators'!$B$15:$W$361, MATCH('O5 Details by Class &amp; Accounts'!CB$18, 'E2 Allocators'!$B$15:$W$15, 0),FALSE)*$E55), 0, VLOOKUP(VLOOKUP($A55, 'E4 TB Allocation Details'!$A$18:$L$205, MATCH("A &amp; G ID", 'E4 TB Allocation Details'!$A$18:$L$18, 0),FALSE), 'E2 Allocators'!$B$15:$W$361, MATCH('O5 Details by Class &amp; Accounts'!CB$18, 'E2 Allocators'!$B$15:$W$15, 0),FALSE)*$E55)</f>
        <v>0</v>
      </c>
      <c r="CC55" s="1411">
        <f>IF(ISERROR(VLOOKUP(VLOOKUP($A55, 'E4 TB Allocation Details'!$A$18:$L$205, MATCH("A &amp; G ID", 'E4 TB Allocation Details'!$A$18:$L$18, 0),FALSE), 'E2 Allocators'!$B$15:$W$361, MATCH('O5 Details by Class &amp; Accounts'!CC$18, 'E2 Allocators'!$B$15:$W$15, 0),FALSE)*$E55), 0, VLOOKUP(VLOOKUP($A55, 'E4 TB Allocation Details'!$A$18:$L$205, MATCH("A &amp; G ID", 'E4 TB Allocation Details'!$A$18:$L$18, 0),FALSE), 'E2 Allocators'!$B$15:$W$361, MATCH('O5 Details by Class &amp; Accounts'!CC$18, 'E2 Allocators'!$B$15:$W$15, 0),FALSE)*$E55)</f>
        <v>0</v>
      </c>
      <c r="CD55" s="1411">
        <f>IF(ISERROR(VLOOKUP(VLOOKUP($A55, 'E4 TB Allocation Details'!$A$18:$L$205, MATCH("A &amp; G ID", 'E4 TB Allocation Details'!$A$18:$L$18, 0),FALSE), 'E2 Allocators'!$B$15:$W$361, MATCH('O5 Details by Class &amp; Accounts'!CD$18, 'E2 Allocators'!$B$15:$W$15, 0),FALSE)*$E55), 0, VLOOKUP(VLOOKUP($A55, 'E4 TB Allocation Details'!$A$18:$L$205, MATCH("A &amp; G ID", 'E4 TB Allocation Details'!$A$18:$L$18, 0),FALSE), 'E2 Allocators'!$B$15:$W$361, MATCH('O5 Details by Class &amp; Accounts'!CD$18, 'E2 Allocators'!$B$15:$W$15, 0),FALSE)*$E55)</f>
        <v>0</v>
      </c>
      <c r="CE55" s="1411">
        <f>IF(ISERROR(VLOOKUP(VLOOKUP($A55, 'E4 TB Allocation Details'!$A$18:$L$205, MATCH("A &amp; G ID", 'E4 TB Allocation Details'!$A$18:$L$18, 0),FALSE), 'E2 Allocators'!$B$15:$W$361, MATCH('O5 Details by Class &amp; Accounts'!CE$18, 'E2 Allocators'!$B$15:$W$15, 0),FALSE)*$E55), 0, VLOOKUP(VLOOKUP($A55, 'E4 TB Allocation Details'!$A$18:$L$205, MATCH("A &amp; G ID", 'E4 TB Allocation Details'!$A$18:$L$18, 0),FALSE), 'E2 Allocators'!$B$15:$W$361, MATCH('O5 Details by Class &amp; Accounts'!CE$18, 'E2 Allocators'!$B$15:$W$15, 0),FALSE)*$E55)</f>
        <v>0</v>
      </c>
      <c r="CF55" s="1411">
        <f>IF(ISERROR(VLOOKUP(VLOOKUP($A55, 'E4 TB Allocation Details'!$A$18:$L$205, MATCH("A &amp; G ID", 'E4 TB Allocation Details'!$A$18:$L$18, 0),FALSE), 'E2 Allocators'!$B$15:$W$361, MATCH('O5 Details by Class &amp; Accounts'!CF$18, 'E2 Allocators'!$B$15:$W$15, 0),FALSE)*$E55), 0, VLOOKUP(VLOOKUP($A55, 'E4 TB Allocation Details'!$A$18:$L$205, MATCH("A &amp; G ID", 'E4 TB Allocation Details'!$A$18:$L$18, 0),FALSE), 'E2 Allocators'!$B$15:$W$361, MATCH('O5 Details by Class &amp; Accounts'!CF$18, 'E2 Allocators'!$B$15:$W$15, 0),FALSE)*$E55)</f>
        <v>0</v>
      </c>
      <c r="CG55" s="1411">
        <f>IF(ISERROR(VLOOKUP(VLOOKUP($A55, 'E4 TB Allocation Details'!$A$18:$L$205, MATCH("A &amp; G ID", 'E4 TB Allocation Details'!$A$18:$L$18, 0),FALSE), 'E2 Allocators'!$B$15:$W$361, MATCH('O5 Details by Class &amp; Accounts'!CG$18, 'E2 Allocators'!$B$15:$W$15, 0),FALSE)*$E55), 0, VLOOKUP(VLOOKUP($A55, 'E4 TB Allocation Details'!$A$18:$L$205, MATCH("A &amp; G ID", 'E4 TB Allocation Details'!$A$18:$L$18, 0),FALSE), 'E2 Allocators'!$B$15:$W$361, MATCH('O5 Details by Class &amp; Accounts'!CG$18, 'E2 Allocators'!$B$15:$W$15, 0),FALSE)*$E55)</f>
        <v>0</v>
      </c>
      <c r="CH55" s="1411">
        <f>IF(ISERROR(VLOOKUP(VLOOKUP($A55, 'E4 TB Allocation Details'!$A$18:$L$205, MATCH("A &amp; G ID", 'E4 TB Allocation Details'!$A$18:$L$18, 0),FALSE), 'E2 Allocators'!$B$15:$W$361, MATCH('O5 Details by Class &amp; Accounts'!CH$18, 'E2 Allocators'!$B$15:$W$15, 0),FALSE)*$E55), 0, VLOOKUP(VLOOKUP($A55, 'E4 TB Allocation Details'!$A$18:$L$205, MATCH("A &amp; G ID", 'E4 TB Allocation Details'!$A$18:$L$18, 0),FALSE), 'E2 Allocators'!$B$15:$W$361, MATCH('O5 Details by Class &amp; Accounts'!CH$18, 'E2 Allocators'!$B$15:$W$15, 0),FALSE)*$E55)</f>
        <v>0</v>
      </c>
      <c r="CI55" s="1411">
        <f>IF(ISERROR(VLOOKUP(VLOOKUP($A55, 'E4 TB Allocation Details'!$A$18:$L$205, MATCH("A &amp; G ID", 'E4 TB Allocation Details'!$A$18:$L$18, 0),FALSE), 'E2 Allocators'!$B$15:$W$361, MATCH('O5 Details by Class &amp; Accounts'!CI$18, 'E2 Allocators'!$B$15:$W$15, 0),FALSE)*$E55), 0, VLOOKUP(VLOOKUP($A55, 'E4 TB Allocation Details'!$A$18:$L$205, MATCH("A &amp; G ID", 'E4 TB Allocation Details'!$A$18:$L$18, 0),FALSE), 'E2 Allocators'!$B$15:$W$361, MATCH('O5 Details by Class &amp; Accounts'!CI$18, 'E2 Allocators'!$B$15:$W$15, 0),FALSE)*$E55)</f>
        <v>0</v>
      </c>
      <c r="CJ55" s="1411">
        <f>IF(ISERROR(VLOOKUP(VLOOKUP($A55, 'E4 TB Allocation Details'!$A$18:$L$205, MATCH("A &amp; G ID", 'E4 TB Allocation Details'!$A$18:$L$18, 0),FALSE), 'E2 Allocators'!$B$15:$W$361, MATCH('O5 Details by Class &amp; Accounts'!CJ$18, 'E2 Allocators'!$B$15:$W$15, 0),FALSE)*$E55), 0, VLOOKUP(VLOOKUP($A55, 'E4 TB Allocation Details'!$A$18:$L$205, MATCH("A &amp; G ID", 'E4 TB Allocation Details'!$A$18:$L$18, 0),FALSE), 'E2 Allocators'!$B$15:$W$361, MATCH('O5 Details by Class &amp; Accounts'!CJ$18, 'E2 Allocators'!$B$15:$W$15, 0),FALSE)*$E55)</f>
        <v>0</v>
      </c>
      <c r="CK55" s="1411">
        <f>IF(ISERROR(VLOOKUP(VLOOKUP($A55, 'E4 TB Allocation Details'!$A$18:$L$205, MATCH("A &amp; G ID", 'E4 TB Allocation Details'!$A$18:$L$18, 0),FALSE), 'E2 Allocators'!$B$15:$W$361, MATCH('O5 Details by Class &amp; Accounts'!CK$18, 'E2 Allocators'!$B$15:$W$15, 0),FALSE)*$E55), 0, VLOOKUP(VLOOKUP($A55, 'E4 TB Allocation Details'!$A$18:$L$205, MATCH("A &amp; G ID", 'E4 TB Allocation Details'!$A$18:$L$18, 0),FALSE), 'E2 Allocators'!$B$15:$W$361, MATCH('O5 Details by Class &amp; Accounts'!CK$18, 'E2 Allocators'!$B$15:$W$15, 0),FALSE)*$E55)</f>
        <v>0</v>
      </c>
      <c r="CL55" s="1411">
        <f>IF(ISERROR(VLOOKUP(VLOOKUP($A55, 'E4 TB Allocation Details'!$A$18:$L$205, MATCH("A &amp; G ID", 'E4 TB Allocation Details'!$A$18:$L$18, 0),FALSE), 'E2 Allocators'!$B$15:$W$361, MATCH('O5 Details by Class &amp; Accounts'!CL$18, 'E2 Allocators'!$B$15:$W$15, 0),FALSE)*$E55), 0, VLOOKUP(VLOOKUP($A55, 'E4 TB Allocation Details'!$A$18:$L$205, MATCH("A &amp; G ID", 'E4 TB Allocation Details'!$A$18:$L$18, 0),FALSE), 'E2 Allocators'!$B$15:$W$361, MATCH('O5 Details by Class &amp; Accounts'!CL$18, 'E2 Allocators'!$B$15:$W$15, 0),FALSE)*$E55)</f>
        <v>0</v>
      </c>
      <c r="CM55" s="1411">
        <f>IF(ISERROR(VLOOKUP(VLOOKUP($A55, 'E4 TB Allocation Details'!$A$18:$L$205, MATCH("A &amp; G ID", 'E4 TB Allocation Details'!$A$18:$L$18, 0),FALSE), 'E2 Allocators'!$B$15:$W$361, MATCH('O5 Details by Class &amp; Accounts'!CM$18, 'E2 Allocators'!$B$15:$W$15, 0),FALSE)*$E55), 0, VLOOKUP(VLOOKUP($A55, 'E4 TB Allocation Details'!$A$18:$L$205, MATCH("A &amp; G ID", 'E4 TB Allocation Details'!$A$18:$L$18, 0),FALSE), 'E2 Allocators'!$B$15:$W$361, MATCH('O5 Details by Class &amp; Accounts'!CM$18, 'E2 Allocators'!$B$15:$W$15, 0),FALSE)*$E55)</f>
        <v>0</v>
      </c>
      <c r="CN55" s="1411">
        <f t="shared" si="5"/>
        <v>0</v>
      </c>
      <c r="CO55" s="1791">
        <f t="shared" si="4"/>
        <v>0</v>
      </c>
      <c r="CQ55" s="2086" t="s">
        <v>1139</v>
      </c>
    </row>
    <row r="56" spans="1:95" s="80" customFormat="1" ht="25.5">
      <c r="A56" s="1174" t="s">
        <v>1278</v>
      </c>
      <c r="B56" s="1175" t="s">
        <v>1068</v>
      </c>
      <c r="C56" s="1788">
        <f>IF(ISERROR(VLOOKUP($A56,'I3 TB Data'!$A$23:$H$458,MATCH('O5 Details by Class &amp; Accounts'!$C$18, 'I3 TB Data'!$A$23:$H$23,0),0)), 0, VLOOKUP($A56,'I3 TB Data'!$A$23:$H$458,MATCH('O5 Details by Class &amp; Accounts'!$C$18,'I3 TB Data'!$A$23:$H$23,0),0))</f>
        <v>0</v>
      </c>
      <c r="D56" s="1789">
        <f>'I4 BO ASSETS'!E53</f>
        <v>0</v>
      </c>
      <c r="E56" s="1788">
        <f t="shared" si="6"/>
        <v>0</v>
      </c>
      <c r="F56" s="1790">
        <f>IF(ISERROR(VLOOKUP($A56, 'E1 Categorization'!A33:E122, MATCH("Customer Component", 'E1 Categorization'!$A$33:$E$33,0), 0)), 0, IF(VLOOKUP($A56, 'E1 Categorization'!A33:E122, MATCH("Customer Component", 'E1 Categorization'!$A$33:$E$33,0), 0)=0, 'O5 Details by Class &amp; Accounts'!$E56, IF(AND(VLOOKUP($A56, 'E1 Categorization'!A33:E122, MATCH("Customer Component", 'E1 Categorization'!$A$33:$E$33,0), 0) &gt;0, VLOOKUP($A56, 'E1 Categorization'!A33:E122, MATCH("Customer Component", 'E1 Categorization'!$A$33:$E$33,0), 0)&lt;1), 'O5 Details by Class &amp; Accounts'!$E56*(1-VLOOKUP($A56, 'E1 Categorization'!A33:E122, MATCH("Customer Component", 'E1 Categorization'!$A$33:$E$33,0), 0)), 0)))</f>
        <v>0</v>
      </c>
      <c r="G56" s="1790">
        <f>IF(ISERROR(VLOOKUP($A56, 'E1 Categorization'!A33:E122, MATCH("Customer Component", 'E1 Categorization'!$A$33:$E$33,0), 0)),0, IF(VLOOKUP($A56, 'E1 Categorization'!A33:E122, MATCH("Customer Component", 'E1 Categorization'!$A$33:$E$33,0), 0)=0, 0, IF(AND(VLOOKUP($A56, 'E1 Categorization'!A33:E122, MATCH("Customer Component", 'E1 Categorization'!$A$33:$E$33,0), 0) &gt;0, VLOOKUP($A56, 'E1 Categorization'!A33:E122, MATCH("Customer Component", 'E1 Categorization'!$A$33:$E$33,0), 0)&lt;1), 'O5 Details by Class &amp; Accounts'!$E56*(VLOOKUP($A56, 'E1 Categorization'!A33:E122, MATCH("Customer Component", 'E1 Categorization'!$A$33:$E$33,0), 0)), 'O5 Details by Class &amp; Accounts'!$E56)))</f>
        <v>0</v>
      </c>
      <c r="H56" s="1411">
        <f t="shared" si="0"/>
        <v>0</v>
      </c>
      <c r="I56" s="1411">
        <f>IF(ISERROR(VLOOKUP(VLOOKUP($A56, 'E4 TB Allocation Details'!$A$18:$L$205, MATCH("Demand ID", 'E4 TB Allocation Details'!$A$18:$L$18, 0),FALSE), 'E2 Allocators'!$B$15:$W$361, MATCH('O5 Details by Class &amp; Accounts'!I$18, 'E2 Allocators'!$B$15:$W$15, 0),FALSE)*$F56), 0, VLOOKUP(VLOOKUP($A56, 'E4 TB Allocation Details'!$A$18:$L$205, MATCH("Demand ID", 'E4 TB Allocation Details'!$A$18:$L$18, 0),FALSE), 'E2 Allocators'!$B$15:$W$361, MATCH('O5 Details by Class &amp; Accounts'!I$18, 'E2 Allocators'!$B$15:$W$15, 0),FALSE)*$F56)</f>
        <v>0</v>
      </c>
      <c r="J56" s="1411">
        <f>IF(ISERROR(VLOOKUP(VLOOKUP($A56, 'E4 TB Allocation Details'!$A$18:$L$205, MATCH("Demand ID", 'E4 TB Allocation Details'!$A$18:$L$18, 0),FALSE), 'E2 Allocators'!$B$15:$W$361, MATCH('O5 Details by Class &amp; Accounts'!J$18, 'E2 Allocators'!$B$15:$W$15, 0),FALSE)*$F56), 0, VLOOKUP(VLOOKUP($A56, 'E4 TB Allocation Details'!$A$18:$L$205, MATCH("Demand ID", 'E4 TB Allocation Details'!$A$18:$L$18, 0),FALSE), 'E2 Allocators'!$B$15:$W$361, MATCH('O5 Details by Class &amp; Accounts'!J$18, 'E2 Allocators'!$B$15:$W$15, 0),FALSE)*$F56)</f>
        <v>0</v>
      </c>
      <c r="K56" s="1411">
        <f>IF(ISERROR(VLOOKUP(VLOOKUP($A56, 'E4 TB Allocation Details'!$A$18:$L$205, MATCH("Demand ID", 'E4 TB Allocation Details'!$A$18:$L$18, 0),FALSE), 'E2 Allocators'!$B$15:$W$361, MATCH('O5 Details by Class &amp; Accounts'!K$18, 'E2 Allocators'!$B$15:$W$15, 0),FALSE)*$F56), 0, VLOOKUP(VLOOKUP($A56, 'E4 TB Allocation Details'!$A$18:$L$205, MATCH("Demand ID", 'E4 TB Allocation Details'!$A$18:$L$18, 0),FALSE), 'E2 Allocators'!$B$15:$W$361, MATCH('O5 Details by Class &amp; Accounts'!K$18, 'E2 Allocators'!$B$15:$W$15, 0),FALSE)*$F56)</f>
        <v>0</v>
      </c>
      <c r="L56" s="1411">
        <f>IF(ISERROR(VLOOKUP(VLOOKUP($A56, 'E4 TB Allocation Details'!$A$18:$L$205, MATCH("Demand ID", 'E4 TB Allocation Details'!$A$18:$L$18, 0),FALSE), 'E2 Allocators'!$B$15:$W$361, MATCH('O5 Details by Class &amp; Accounts'!L$18, 'E2 Allocators'!$B$15:$W$15, 0),FALSE)*$F56), 0, VLOOKUP(VLOOKUP($A56, 'E4 TB Allocation Details'!$A$18:$L$205, MATCH("Demand ID", 'E4 TB Allocation Details'!$A$18:$L$18, 0),FALSE), 'E2 Allocators'!$B$15:$W$361, MATCH('O5 Details by Class &amp; Accounts'!L$18, 'E2 Allocators'!$B$15:$W$15, 0),FALSE)*$F56)</f>
        <v>0</v>
      </c>
      <c r="M56" s="1411">
        <f>IF(ISERROR(VLOOKUP(VLOOKUP($A56, 'E4 TB Allocation Details'!$A$18:$L$205, MATCH("Demand ID", 'E4 TB Allocation Details'!$A$18:$L$18, 0),FALSE), 'E2 Allocators'!$B$15:$W$361, MATCH('O5 Details by Class &amp; Accounts'!M$18, 'E2 Allocators'!$B$15:$W$15, 0),FALSE)*$F56), 0, VLOOKUP(VLOOKUP($A56, 'E4 TB Allocation Details'!$A$18:$L$205, MATCH("Demand ID", 'E4 TB Allocation Details'!$A$18:$L$18, 0),FALSE), 'E2 Allocators'!$B$15:$W$361, MATCH('O5 Details by Class &amp; Accounts'!M$18, 'E2 Allocators'!$B$15:$W$15, 0),FALSE)*$F56)</f>
        <v>0</v>
      </c>
      <c r="N56" s="1411">
        <f>IF(ISERROR(VLOOKUP(VLOOKUP($A56, 'E4 TB Allocation Details'!$A$18:$L$205, MATCH("Demand ID", 'E4 TB Allocation Details'!$A$18:$L$18, 0),FALSE), 'E2 Allocators'!$B$15:$W$361, MATCH('O5 Details by Class &amp; Accounts'!N$18, 'E2 Allocators'!$B$15:$W$15, 0),FALSE)*$F56), 0, VLOOKUP(VLOOKUP($A56, 'E4 TB Allocation Details'!$A$18:$L$205, MATCH("Demand ID", 'E4 TB Allocation Details'!$A$18:$L$18, 0),FALSE), 'E2 Allocators'!$B$15:$W$361, MATCH('O5 Details by Class &amp; Accounts'!N$18, 'E2 Allocators'!$B$15:$W$15, 0),FALSE)*$F56)</f>
        <v>0</v>
      </c>
      <c r="O56" s="1411">
        <f>IF(ISERROR(VLOOKUP(VLOOKUP($A56, 'E4 TB Allocation Details'!$A$18:$L$205, MATCH("Demand ID", 'E4 TB Allocation Details'!$A$18:$L$18, 0),FALSE), 'E2 Allocators'!$B$15:$W$361, MATCH('O5 Details by Class &amp; Accounts'!O$18, 'E2 Allocators'!$B$15:$W$15, 0),FALSE)*$F56), 0, VLOOKUP(VLOOKUP($A56, 'E4 TB Allocation Details'!$A$18:$L$205, MATCH("Demand ID", 'E4 TB Allocation Details'!$A$18:$L$18, 0),FALSE), 'E2 Allocators'!$B$15:$W$361, MATCH('O5 Details by Class &amp; Accounts'!O$18, 'E2 Allocators'!$B$15:$W$15, 0),FALSE)*$F56)</f>
        <v>0</v>
      </c>
      <c r="P56" s="1411">
        <f>IF(ISERROR(VLOOKUP(VLOOKUP($A56, 'E4 TB Allocation Details'!$A$18:$L$205, MATCH("Demand ID", 'E4 TB Allocation Details'!$A$18:$L$18, 0),FALSE), 'E2 Allocators'!$B$15:$W$361, MATCH('O5 Details by Class &amp; Accounts'!P$18, 'E2 Allocators'!$B$15:$W$15, 0),FALSE)*$F56), 0, VLOOKUP(VLOOKUP($A56, 'E4 TB Allocation Details'!$A$18:$L$205, MATCH("Demand ID", 'E4 TB Allocation Details'!$A$18:$L$18, 0),FALSE), 'E2 Allocators'!$B$15:$W$361, MATCH('O5 Details by Class &amp; Accounts'!P$18, 'E2 Allocators'!$B$15:$W$15, 0),FALSE)*$F56)</f>
        <v>0</v>
      </c>
      <c r="Q56" s="1411">
        <f>IF(ISERROR(VLOOKUP(VLOOKUP($A56, 'E4 TB Allocation Details'!$A$18:$L$205, MATCH("Demand ID", 'E4 TB Allocation Details'!$A$18:$L$18, 0),FALSE), 'E2 Allocators'!$B$15:$W$361, MATCH('O5 Details by Class &amp; Accounts'!Q$18, 'E2 Allocators'!$B$15:$W$15, 0),FALSE)*$F56), 0, VLOOKUP(VLOOKUP($A56, 'E4 TB Allocation Details'!$A$18:$L$205, MATCH("Demand ID", 'E4 TB Allocation Details'!$A$18:$L$18, 0),FALSE), 'E2 Allocators'!$B$15:$W$361, MATCH('O5 Details by Class &amp; Accounts'!Q$18, 'E2 Allocators'!$B$15:$W$15, 0),FALSE)*$F56)</f>
        <v>0</v>
      </c>
      <c r="R56" s="1411">
        <f>IF(ISERROR(VLOOKUP(VLOOKUP($A56, 'E4 TB Allocation Details'!$A$18:$L$205, MATCH("Demand ID", 'E4 TB Allocation Details'!$A$18:$L$18, 0),FALSE), 'E2 Allocators'!$B$15:$W$361, MATCH('O5 Details by Class &amp; Accounts'!R$18, 'E2 Allocators'!$B$15:$W$15, 0),FALSE)*$F56), 0, VLOOKUP(VLOOKUP($A56, 'E4 TB Allocation Details'!$A$18:$L$205, MATCH("Demand ID", 'E4 TB Allocation Details'!$A$18:$L$18, 0),FALSE), 'E2 Allocators'!$B$15:$W$361, MATCH('O5 Details by Class &amp; Accounts'!R$18, 'E2 Allocators'!$B$15:$W$15, 0),FALSE)*$F56)</f>
        <v>0</v>
      </c>
      <c r="S56" s="1411">
        <f>IF(ISERROR(VLOOKUP(VLOOKUP($A56, 'E4 TB Allocation Details'!$A$18:$L$205, MATCH("Demand ID", 'E4 TB Allocation Details'!$A$18:$L$18, 0),FALSE), 'E2 Allocators'!$B$15:$W$361, MATCH('O5 Details by Class &amp; Accounts'!S$18, 'E2 Allocators'!$B$15:$W$15, 0),FALSE)*$F56), 0, VLOOKUP(VLOOKUP($A56, 'E4 TB Allocation Details'!$A$18:$L$205, MATCH("Demand ID", 'E4 TB Allocation Details'!$A$18:$L$18, 0),FALSE), 'E2 Allocators'!$B$15:$W$361, MATCH('O5 Details by Class &amp; Accounts'!S$18, 'E2 Allocators'!$B$15:$W$15, 0),FALSE)*$F56)</f>
        <v>0</v>
      </c>
      <c r="T56" s="1411">
        <f>IF(ISERROR(VLOOKUP(VLOOKUP($A56, 'E4 TB Allocation Details'!$A$18:$L$205, MATCH("Demand ID", 'E4 TB Allocation Details'!$A$18:$L$18, 0),FALSE), 'E2 Allocators'!$B$15:$W$361, MATCH('O5 Details by Class &amp; Accounts'!T$18, 'E2 Allocators'!$B$15:$W$15, 0),FALSE)*$F56), 0, VLOOKUP(VLOOKUP($A56, 'E4 TB Allocation Details'!$A$18:$L$205, MATCH("Demand ID", 'E4 TB Allocation Details'!$A$18:$L$18, 0),FALSE), 'E2 Allocators'!$B$15:$W$361, MATCH('O5 Details by Class &amp; Accounts'!T$18, 'E2 Allocators'!$B$15:$W$15, 0),FALSE)*$F56)</f>
        <v>0</v>
      </c>
      <c r="U56" s="1411">
        <f>IF(ISERROR(VLOOKUP(VLOOKUP($A56, 'E4 TB Allocation Details'!$A$18:$L$205, MATCH("Demand ID", 'E4 TB Allocation Details'!$A$18:$L$18, 0),FALSE), 'E2 Allocators'!$B$15:$W$361, MATCH('O5 Details by Class &amp; Accounts'!U$18, 'E2 Allocators'!$B$15:$W$15, 0),FALSE)*$F56), 0, VLOOKUP(VLOOKUP($A56, 'E4 TB Allocation Details'!$A$18:$L$205, MATCH("Demand ID", 'E4 TB Allocation Details'!$A$18:$L$18, 0),FALSE), 'E2 Allocators'!$B$15:$W$361, MATCH('O5 Details by Class &amp; Accounts'!U$18, 'E2 Allocators'!$B$15:$W$15, 0),FALSE)*$F56)</f>
        <v>0</v>
      </c>
      <c r="V56" s="1411">
        <f>IF(ISERROR(VLOOKUP(VLOOKUP($A56, 'E4 TB Allocation Details'!$A$18:$L$205, MATCH("Demand ID", 'E4 TB Allocation Details'!$A$18:$L$18, 0),FALSE), 'E2 Allocators'!$B$15:$W$361, MATCH('O5 Details by Class &amp; Accounts'!V$18, 'E2 Allocators'!$B$15:$W$15, 0),FALSE)*$F56), 0, VLOOKUP(VLOOKUP($A56, 'E4 TB Allocation Details'!$A$18:$L$205, MATCH("Demand ID", 'E4 TB Allocation Details'!$A$18:$L$18, 0),FALSE), 'E2 Allocators'!$B$15:$W$361, MATCH('O5 Details by Class &amp; Accounts'!V$18, 'E2 Allocators'!$B$15:$W$15, 0),FALSE)*$F56)</f>
        <v>0</v>
      </c>
      <c r="W56" s="1411">
        <f>IF(ISERROR(VLOOKUP(VLOOKUP($A56, 'E4 TB Allocation Details'!$A$18:$L$205, MATCH("Demand ID", 'E4 TB Allocation Details'!$A$18:$L$18, 0),FALSE), 'E2 Allocators'!$B$15:$W$361, MATCH('O5 Details by Class &amp; Accounts'!W$18, 'E2 Allocators'!$B$15:$W$15, 0),FALSE)*$F56), 0, VLOOKUP(VLOOKUP($A56, 'E4 TB Allocation Details'!$A$18:$L$205, MATCH("Demand ID", 'E4 TB Allocation Details'!$A$18:$L$18, 0),FALSE), 'E2 Allocators'!$B$15:$W$361, MATCH('O5 Details by Class &amp; Accounts'!W$18, 'E2 Allocators'!$B$15:$W$15, 0),FALSE)*$F56)</f>
        <v>0</v>
      </c>
      <c r="X56" s="1411">
        <f>IF(ISERROR(VLOOKUP(VLOOKUP($A56, 'E4 TB Allocation Details'!$A$18:$L$205, MATCH("Demand ID", 'E4 TB Allocation Details'!$A$18:$L$18, 0),FALSE), 'E2 Allocators'!$B$15:$W$361, MATCH('O5 Details by Class &amp; Accounts'!X$18, 'E2 Allocators'!$B$15:$W$15, 0),FALSE)*$F56), 0, VLOOKUP(VLOOKUP($A56, 'E4 TB Allocation Details'!$A$18:$L$205, MATCH("Demand ID", 'E4 TB Allocation Details'!$A$18:$L$18, 0),FALSE), 'E2 Allocators'!$B$15:$W$361, MATCH('O5 Details by Class &amp; Accounts'!X$18, 'E2 Allocators'!$B$15:$W$15, 0),FALSE)*$F56)</f>
        <v>0</v>
      </c>
      <c r="Y56" s="1411">
        <f>IF(ISERROR(VLOOKUP(VLOOKUP($A56, 'E4 TB Allocation Details'!$A$18:$L$205, MATCH("Demand ID", 'E4 TB Allocation Details'!$A$18:$L$18, 0),FALSE), 'E2 Allocators'!$B$15:$W$361, MATCH('O5 Details by Class &amp; Accounts'!Y$18, 'E2 Allocators'!$B$15:$W$15, 0),FALSE)*$F56), 0, VLOOKUP(VLOOKUP($A56, 'E4 TB Allocation Details'!$A$18:$L$205, MATCH("Demand ID", 'E4 TB Allocation Details'!$A$18:$L$18, 0),FALSE), 'E2 Allocators'!$B$15:$W$361, MATCH('O5 Details by Class &amp; Accounts'!Y$18, 'E2 Allocators'!$B$15:$W$15, 0),FALSE)*$F56)</f>
        <v>0</v>
      </c>
      <c r="Z56" s="1411">
        <f>IF(ISERROR(VLOOKUP(VLOOKUP($A56, 'E4 TB Allocation Details'!$A$18:$L$205, MATCH("Demand ID", 'E4 TB Allocation Details'!$A$18:$L$18, 0),FALSE), 'E2 Allocators'!$B$15:$W$361, MATCH('O5 Details by Class &amp; Accounts'!Z$18, 'E2 Allocators'!$B$15:$W$15, 0),FALSE)*$F56), 0, VLOOKUP(VLOOKUP($A56, 'E4 TB Allocation Details'!$A$18:$L$205, MATCH("Demand ID", 'E4 TB Allocation Details'!$A$18:$L$18, 0),FALSE), 'E2 Allocators'!$B$15:$W$361, MATCH('O5 Details by Class &amp; Accounts'!Z$18, 'E2 Allocators'!$B$15:$W$15, 0),FALSE)*$F56)</f>
        <v>0</v>
      </c>
      <c r="AA56" s="1411">
        <f>IF(ISERROR(VLOOKUP(VLOOKUP($A56, 'E4 TB Allocation Details'!$A$18:$L$205, MATCH("Demand ID", 'E4 TB Allocation Details'!$A$18:$L$18, 0),FALSE), 'E2 Allocators'!$B$15:$W$361, MATCH('O5 Details by Class &amp; Accounts'!AA$18, 'E2 Allocators'!$B$15:$W$15, 0),FALSE)*$F56), 0, VLOOKUP(VLOOKUP($A56, 'E4 TB Allocation Details'!$A$18:$L$205, MATCH("Demand ID", 'E4 TB Allocation Details'!$A$18:$L$18, 0),FALSE), 'E2 Allocators'!$B$15:$W$361, MATCH('O5 Details by Class &amp; Accounts'!AA$18, 'E2 Allocators'!$B$15:$W$15, 0),FALSE)*$F56)</f>
        <v>0</v>
      </c>
      <c r="AB56" s="1411">
        <f>IF(ISERROR(VLOOKUP(VLOOKUP($A56, 'E4 TB Allocation Details'!$A$18:$L$205, MATCH("Demand ID", 'E4 TB Allocation Details'!$A$18:$L$18, 0),FALSE), 'E2 Allocators'!$B$15:$W$361, MATCH('O5 Details by Class &amp; Accounts'!AB$18, 'E2 Allocators'!$B$15:$W$15, 0),FALSE)*$F56), 0, VLOOKUP(VLOOKUP($A56, 'E4 TB Allocation Details'!$A$18:$L$205, MATCH("Demand ID", 'E4 TB Allocation Details'!$A$18:$L$18, 0),FALSE), 'E2 Allocators'!$B$15:$W$361, MATCH('O5 Details by Class &amp; Accounts'!AB$18, 'E2 Allocators'!$B$15:$W$15, 0),FALSE)*$F56)</f>
        <v>0</v>
      </c>
      <c r="AC56" s="1411">
        <f t="shared" si="1"/>
        <v>0</v>
      </c>
      <c r="AD56" s="1411">
        <f>IF(ISERROR(VLOOKUP(VLOOKUP($A56, 'E4 TB Allocation Details'!$A$18:$L$205, MATCH("Customer ID", 'E4 TB Allocation Details'!$A$18:$L$18, 0),FALSE), 'E2 Allocators'!$B$15:$W$361, MATCH('O5 Details by Class &amp; Accounts'!AD$18, 'E2 Allocators'!$B$15:$W$15, 0),FALSE)*$G56), 0, VLOOKUP(VLOOKUP($A56, 'E4 TB Allocation Details'!$A$18:$L$205, MATCH("Customer ID", 'E4 TB Allocation Details'!$A$18:$L$18, 0),FALSE), 'E2 Allocators'!$B$15:$W$361, MATCH('O5 Details by Class &amp; Accounts'!AD$18, 'E2 Allocators'!$B$15:$W$15, 0),FALSE)*$G56)</f>
        <v>0</v>
      </c>
      <c r="AE56" s="1411">
        <f>IF(ISERROR(VLOOKUP(VLOOKUP($A56, 'E4 TB Allocation Details'!$A$18:$L$205, MATCH("Customer ID", 'E4 TB Allocation Details'!$A$18:$L$18, 0),FALSE), 'E2 Allocators'!$B$15:$W$361, MATCH('O5 Details by Class &amp; Accounts'!AE$18, 'E2 Allocators'!$B$15:$W$15, 0),FALSE)*$G56), 0, VLOOKUP(VLOOKUP($A56, 'E4 TB Allocation Details'!$A$18:$L$205, MATCH("Customer ID", 'E4 TB Allocation Details'!$A$18:$L$18, 0),FALSE), 'E2 Allocators'!$B$15:$W$361, MATCH('O5 Details by Class &amp; Accounts'!AE$18, 'E2 Allocators'!$B$15:$W$15, 0),FALSE)*$G56)</f>
        <v>0</v>
      </c>
      <c r="AF56" s="1411">
        <f>IF(ISERROR(VLOOKUP(VLOOKUP($A56, 'E4 TB Allocation Details'!$A$18:$L$205, MATCH("Customer ID", 'E4 TB Allocation Details'!$A$18:$L$18, 0),FALSE), 'E2 Allocators'!$B$15:$W$361, MATCH('O5 Details by Class &amp; Accounts'!AF$18, 'E2 Allocators'!$B$15:$W$15, 0),FALSE)*$G56), 0, VLOOKUP(VLOOKUP($A56, 'E4 TB Allocation Details'!$A$18:$L$205, MATCH("Customer ID", 'E4 TB Allocation Details'!$A$18:$L$18, 0),FALSE), 'E2 Allocators'!$B$15:$W$361, MATCH('O5 Details by Class &amp; Accounts'!AF$18, 'E2 Allocators'!$B$15:$W$15, 0),FALSE)*$G56)</f>
        <v>0</v>
      </c>
      <c r="AG56" s="1411">
        <f>IF(ISERROR(VLOOKUP(VLOOKUP($A56, 'E4 TB Allocation Details'!$A$18:$L$205, MATCH("Customer ID", 'E4 TB Allocation Details'!$A$18:$L$18, 0),FALSE), 'E2 Allocators'!$B$15:$W$361, MATCH('O5 Details by Class &amp; Accounts'!AG$18, 'E2 Allocators'!$B$15:$W$15, 0),FALSE)*$G56), 0, VLOOKUP(VLOOKUP($A56, 'E4 TB Allocation Details'!$A$18:$L$205, MATCH("Customer ID", 'E4 TB Allocation Details'!$A$18:$L$18, 0),FALSE), 'E2 Allocators'!$B$15:$W$361, MATCH('O5 Details by Class &amp; Accounts'!AG$18, 'E2 Allocators'!$B$15:$W$15, 0),FALSE)*$G56)</f>
        <v>0</v>
      </c>
      <c r="AH56" s="1411">
        <f>IF(ISERROR(VLOOKUP(VLOOKUP($A56, 'E4 TB Allocation Details'!$A$18:$L$205, MATCH("Customer ID", 'E4 TB Allocation Details'!$A$18:$L$18, 0),FALSE), 'E2 Allocators'!$B$15:$W$361, MATCH('O5 Details by Class &amp; Accounts'!AH$18, 'E2 Allocators'!$B$15:$W$15, 0),FALSE)*$G56), 0, VLOOKUP(VLOOKUP($A56, 'E4 TB Allocation Details'!$A$18:$L$205, MATCH("Customer ID", 'E4 TB Allocation Details'!$A$18:$L$18, 0),FALSE), 'E2 Allocators'!$B$15:$W$361, MATCH('O5 Details by Class &amp; Accounts'!AH$18, 'E2 Allocators'!$B$15:$W$15, 0),FALSE)*$G56)</f>
        <v>0</v>
      </c>
      <c r="AI56" s="1411">
        <f>IF(ISERROR(VLOOKUP(VLOOKUP($A56, 'E4 TB Allocation Details'!$A$18:$L$205, MATCH("Customer ID", 'E4 TB Allocation Details'!$A$18:$L$18, 0),FALSE), 'E2 Allocators'!$B$15:$W$361, MATCH('O5 Details by Class &amp; Accounts'!AI$18, 'E2 Allocators'!$B$15:$W$15, 0),FALSE)*$G56), 0, VLOOKUP(VLOOKUP($A56, 'E4 TB Allocation Details'!$A$18:$L$205, MATCH("Customer ID", 'E4 TB Allocation Details'!$A$18:$L$18, 0),FALSE), 'E2 Allocators'!$B$15:$W$361, MATCH('O5 Details by Class &amp; Accounts'!AI$18, 'E2 Allocators'!$B$15:$W$15, 0),FALSE)*$G56)</f>
        <v>0</v>
      </c>
      <c r="AJ56" s="1411">
        <f>IF(ISERROR(VLOOKUP(VLOOKUP($A56, 'E4 TB Allocation Details'!$A$18:$L$205, MATCH("Customer ID", 'E4 TB Allocation Details'!$A$18:$L$18, 0),FALSE), 'E2 Allocators'!$B$15:$W$361, MATCH('O5 Details by Class &amp; Accounts'!AJ$18, 'E2 Allocators'!$B$15:$W$15, 0),FALSE)*$G56), 0, VLOOKUP(VLOOKUP($A56, 'E4 TB Allocation Details'!$A$18:$L$205, MATCH("Customer ID", 'E4 TB Allocation Details'!$A$18:$L$18, 0),FALSE), 'E2 Allocators'!$B$15:$W$361, MATCH('O5 Details by Class &amp; Accounts'!AJ$18, 'E2 Allocators'!$B$15:$W$15, 0),FALSE)*$G56)</f>
        <v>0</v>
      </c>
      <c r="AK56" s="1411">
        <f>IF(ISERROR(VLOOKUP(VLOOKUP($A56, 'E4 TB Allocation Details'!$A$18:$L$205, MATCH("Customer ID", 'E4 TB Allocation Details'!$A$18:$L$18, 0),FALSE), 'E2 Allocators'!$B$15:$W$361, MATCH('O5 Details by Class &amp; Accounts'!AK$18, 'E2 Allocators'!$B$15:$W$15, 0),FALSE)*$G56), 0, VLOOKUP(VLOOKUP($A56, 'E4 TB Allocation Details'!$A$18:$L$205, MATCH("Customer ID", 'E4 TB Allocation Details'!$A$18:$L$18, 0),FALSE), 'E2 Allocators'!$B$15:$W$361, MATCH('O5 Details by Class &amp; Accounts'!AK$18, 'E2 Allocators'!$B$15:$W$15, 0),FALSE)*$G56)</f>
        <v>0</v>
      </c>
      <c r="AL56" s="1411">
        <f>IF(ISERROR(VLOOKUP(VLOOKUP($A56, 'E4 TB Allocation Details'!$A$18:$L$205, MATCH("Customer ID", 'E4 TB Allocation Details'!$A$18:$L$18, 0),FALSE), 'E2 Allocators'!$B$15:$W$361, MATCH('O5 Details by Class &amp; Accounts'!AL$18, 'E2 Allocators'!$B$15:$W$15, 0),FALSE)*$G56), 0, VLOOKUP(VLOOKUP($A56, 'E4 TB Allocation Details'!$A$18:$L$205, MATCH("Customer ID", 'E4 TB Allocation Details'!$A$18:$L$18, 0),FALSE), 'E2 Allocators'!$B$15:$W$361, MATCH('O5 Details by Class &amp; Accounts'!AL$18, 'E2 Allocators'!$B$15:$W$15, 0),FALSE)*$G56)</f>
        <v>0</v>
      </c>
      <c r="AM56" s="1411">
        <f>IF(ISERROR(VLOOKUP(VLOOKUP($A56, 'E4 TB Allocation Details'!$A$18:$L$205, MATCH("Customer ID", 'E4 TB Allocation Details'!$A$18:$L$18, 0),FALSE), 'E2 Allocators'!$B$15:$W$361, MATCH('O5 Details by Class &amp; Accounts'!AM$18, 'E2 Allocators'!$B$15:$W$15, 0),FALSE)*$G56), 0, VLOOKUP(VLOOKUP($A56, 'E4 TB Allocation Details'!$A$18:$L$205, MATCH("Customer ID", 'E4 TB Allocation Details'!$A$18:$L$18, 0),FALSE), 'E2 Allocators'!$B$15:$W$361, MATCH('O5 Details by Class &amp; Accounts'!AM$18, 'E2 Allocators'!$B$15:$W$15, 0),FALSE)*$G56)</f>
        <v>0</v>
      </c>
      <c r="AN56" s="1411">
        <f>IF(ISERROR(VLOOKUP(VLOOKUP($A56, 'E4 TB Allocation Details'!$A$18:$L$205, MATCH("Customer ID", 'E4 TB Allocation Details'!$A$18:$L$18, 0),FALSE), 'E2 Allocators'!$B$15:$W$361, MATCH('O5 Details by Class &amp; Accounts'!AN$18, 'E2 Allocators'!$B$15:$W$15, 0),FALSE)*$G56), 0, VLOOKUP(VLOOKUP($A56, 'E4 TB Allocation Details'!$A$18:$L$205, MATCH("Customer ID", 'E4 TB Allocation Details'!$A$18:$L$18, 0),FALSE), 'E2 Allocators'!$B$15:$W$361, MATCH('O5 Details by Class &amp; Accounts'!AN$18, 'E2 Allocators'!$B$15:$W$15, 0),FALSE)*$G56)</f>
        <v>0</v>
      </c>
      <c r="AO56" s="1411">
        <f>IF(ISERROR(VLOOKUP(VLOOKUP($A56, 'E4 TB Allocation Details'!$A$18:$L$205, MATCH("Customer ID", 'E4 TB Allocation Details'!$A$18:$L$18, 0),FALSE), 'E2 Allocators'!$B$15:$W$361, MATCH('O5 Details by Class &amp; Accounts'!AO$18, 'E2 Allocators'!$B$15:$W$15, 0),FALSE)*$G56), 0, VLOOKUP(VLOOKUP($A56, 'E4 TB Allocation Details'!$A$18:$L$205, MATCH("Customer ID", 'E4 TB Allocation Details'!$A$18:$L$18, 0),FALSE), 'E2 Allocators'!$B$15:$W$361, MATCH('O5 Details by Class &amp; Accounts'!AO$18, 'E2 Allocators'!$B$15:$W$15, 0),FALSE)*$G56)</f>
        <v>0</v>
      </c>
      <c r="AP56" s="1411">
        <f>IF(ISERROR(VLOOKUP(VLOOKUP($A56, 'E4 TB Allocation Details'!$A$18:$L$205, MATCH("Customer ID", 'E4 TB Allocation Details'!$A$18:$L$18, 0),FALSE), 'E2 Allocators'!$B$15:$W$361, MATCH('O5 Details by Class &amp; Accounts'!AP$18, 'E2 Allocators'!$B$15:$W$15, 0),FALSE)*$G56), 0, VLOOKUP(VLOOKUP($A56, 'E4 TB Allocation Details'!$A$18:$L$205, MATCH("Customer ID", 'E4 TB Allocation Details'!$A$18:$L$18, 0),FALSE), 'E2 Allocators'!$B$15:$W$361, MATCH('O5 Details by Class &amp; Accounts'!AP$18, 'E2 Allocators'!$B$15:$W$15, 0),FALSE)*$G56)</f>
        <v>0</v>
      </c>
      <c r="AQ56" s="1411">
        <f>IF(ISERROR(VLOOKUP(VLOOKUP($A56, 'E4 TB Allocation Details'!$A$18:$L$205, MATCH("Customer ID", 'E4 TB Allocation Details'!$A$18:$L$18, 0),FALSE), 'E2 Allocators'!$B$15:$W$361, MATCH('O5 Details by Class &amp; Accounts'!AQ$18, 'E2 Allocators'!$B$15:$W$15, 0),FALSE)*$G56), 0, VLOOKUP(VLOOKUP($A56, 'E4 TB Allocation Details'!$A$18:$L$205, MATCH("Customer ID", 'E4 TB Allocation Details'!$A$18:$L$18, 0),FALSE), 'E2 Allocators'!$B$15:$W$361, MATCH('O5 Details by Class &amp; Accounts'!AQ$18, 'E2 Allocators'!$B$15:$W$15, 0),FALSE)*$G56)</f>
        <v>0</v>
      </c>
      <c r="AR56" s="1411">
        <f>IF(ISERROR(VLOOKUP(VLOOKUP($A56, 'E4 TB Allocation Details'!$A$18:$L$205, MATCH("Customer ID", 'E4 TB Allocation Details'!$A$18:$L$18, 0),FALSE), 'E2 Allocators'!$B$15:$W$361, MATCH('O5 Details by Class &amp; Accounts'!AR$18, 'E2 Allocators'!$B$15:$W$15, 0),FALSE)*$G56), 0, VLOOKUP(VLOOKUP($A56, 'E4 TB Allocation Details'!$A$18:$L$205, MATCH("Customer ID", 'E4 TB Allocation Details'!$A$18:$L$18, 0),FALSE), 'E2 Allocators'!$B$15:$W$361, MATCH('O5 Details by Class &amp; Accounts'!AR$18, 'E2 Allocators'!$B$15:$W$15, 0),FALSE)*$G56)</f>
        <v>0</v>
      </c>
      <c r="AS56" s="1411">
        <f>IF(ISERROR(VLOOKUP(VLOOKUP($A56, 'E4 TB Allocation Details'!$A$18:$L$205, MATCH("Customer ID", 'E4 TB Allocation Details'!$A$18:$L$18, 0),FALSE), 'E2 Allocators'!$B$15:$W$361, MATCH('O5 Details by Class &amp; Accounts'!AS$18, 'E2 Allocators'!$B$15:$W$15, 0),FALSE)*$G56), 0, VLOOKUP(VLOOKUP($A56, 'E4 TB Allocation Details'!$A$18:$L$205, MATCH("Customer ID", 'E4 TB Allocation Details'!$A$18:$L$18, 0),FALSE), 'E2 Allocators'!$B$15:$W$361, MATCH('O5 Details by Class &amp; Accounts'!AS$18, 'E2 Allocators'!$B$15:$W$15, 0),FALSE)*$G56)</f>
        <v>0</v>
      </c>
      <c r="AT56" s="1411">
        <f>IF(ISERROR(VLOOKUP(VLOOKUP($A56, 'E4 TB Allocation Details'!$A$18:$L$205, MATCH("Customer ID", 'E4 TB Allocation Details'!$A$18:$L$18, 0),FALSE), 'E2 Allocators'!$B$15:$W$361, MATCH('O5 Details by Class &amp; Accounts'!AT$18, 'E2 Allocators'!$B$15:$W$15, 0),FALSE)*$G56), 0, VLOOKUP(VLOOKUP($A56, 'E4 TB Allocation Details'!$A$18:$L$205, MATCH("Customer ID", 'E4 TB Allocation Details'!$A$18:$L$18, 0),FALSE), 'E2 Allocators'!$B$15:$W$361, MATCH('O5 Details by Class &amp; Accounts'!AT$18, 'E2 Allocators'!$B$15:$W$15, 0),FALSE)*$G56)</f>
        <v>0</v>
      </c>
      <c r="AU56" s="1411">
        <f>IF(ISERROR(VLOOKUP(VLOOKUP($A56, 'E4 TB Allocation Details'!$A$18:$L$205, MATCH("Customer ID", 'E4 TB Allocation Details'!$A$18:$L$18, 0),FALSE), 'E2 Allocators'!$B$15:$W$361, MATCH('O5 Details by Class &amp; Accounts'!AU$18, 'E2 Allocators'!$B$15:$W$15, 0),FALSE)*$G56), 0, VLOOKUP(VLOOKUP($A56, 'E4 TB Allocation Details'!$A$18:$L$205, MATCH("Customer ID", 'E4 TB Allocation Details'!$A$18:$L$18, 0),FALSE), 'E2 Allocators'!$B$15:$W$361, MATCH('O5 Details by Class &amp; Accounts'!AU$18, 'E2 Allocators'!$B$15:$W$15, 0),FALSE)*$G56)</f>
        <v>0</v>
      </c>
      <c r="AV56" s="1411">
        <f>IF(ISERROR(VLOOKUP(VLOOKUP($A56, 'E4 TB Allocation Details'!$A$18:$L$205, MATCH("Customer ID", 'E4 TB Allocation Details'!$A$18:$L$18, 0),FALSE), 'E2 Allocators'!$B$15:$W$361, MATCH('O5 Details by Class &amp; Accounts'!AV$18, 'E2 Allocators'!$B$15:$W$15, 0),FALSE)*$G56), 0, VLOOKUP(VLOOKUP($A56, 'E4 TB Allocation Details'!$A$18:$L$205, MATCH("Customer ID", 'E4 TB Allocation Details'!$A$18:$L$18, 0),FALSE), 'E2 Allocators'!$B$15:$W$361, MATCH('O5 Details by Class &amp; Accounts'!AV$18, 'E2 Allocators'!$B$15:$W$15, 0),FALSE)*$G56)</f>
        <v>0</v>
      </c>
      <c r="AW56" s="1411">
        <f>IF(ISERROR(VLOOKUP(VLOOKUP($A56, 'E4 TB Allocation Details'!$A$18:$L$205, MATCH("Customer ID", 'E4 TB Allocation Details'!$A$18:$L$18, 0),FALSE), 'E2 Allocators'!$B$15:$W$361, MATCH('O5 Details by Class &amp; Accounts'!AW$18, 'E2 Allocators'!$B$15:$W$15, 0),FALSE)*$G56), 0, VLOOKUP(VLOOKUP($A56, 'E4 TB Allocation Details'!$A$18:$L$205, MATCH("Customer ID", 'E4 TB Allocation Details'!$A$18:$L$18, 0),FALSE), 'E2 Allocators'!$B$15:$W$361, MATCH('O5 Details by Class &amp; Accounts'!AW$18, 'E2 Allocators'!$B$15:$W$15, 0),FALSE)*$G56)</f>
        <v>0</v>
      </c>
      <c r="AX56" s="1411">
        <f t="shared" si="2"/>
        <v>0</v>
      </c>
      <c r="AY56" s="1411">
        <f>IF(ISERROR(VLOOKUP(VLOOKUP($A56, 'E4 TB Allocation Details'!$A$18:$L$205, MATCH("Misc ID", 'E4 TB Allocation Details'!$A$18:$L$18, 0),FALSE), 'E2 Allocators'!$B$15:$W$361, MATCH('O5 Details by Class &amp; Accounts'!AY$18, 'E2 Allocators'!$B$15:$W$15, 0),FALSE)*$E56), 0, VLOOKUP(VLOOKUP($A56, 'E4 TB Allocation Details'!$A$18:$L$205, MATCH("Misc ID", 'E4 TB Allocation Details'!$A$18:$L$18, 0),FALSE), 'E2 Allocators'!$B$15:$W$361, MATCH('O5 Details by Class &amp; Accounts'!AY$18, 'E2 Allocators'!$B$15:$W$15, 0),FALSE)*$E56)</f>
        <v>0</v>
      </c>
      <c r="AZ56" s="1411">
        <f>IF(ISERROR(VLOOKUP(VLOOKUP($A56, 'E4 TB Allocation Details'!$A$18:$L$205, MATCH("Misc ID", 'E4 TB Allocation Details'!$A$18:$L$18, 0),FALSE), 'E2 Allocators'!$B$15:$W$361, MATCH('O5 Details by Class &amp; Accounts'!AZ$18, 'E2 Allocators'!$B$15:$W$15, 0),FALSE)*$E56), 0, VLOOKUP(VLOOKUP($A56, 'E4 TB Allocation Details'!$A$18:$L$205, MATCH("Misc ID", 'E4 TB Allocation Details'!$A$18:$L$18, 0),FALSE), 'E2 Allocators'!$B$15:$W$361, MATCH('O5 Details by Class &amp; Accounts'!AZ$18, 'E2 Allocators'!$B$15:$W$15, 0),FALSE)*$E56)</f>
        <v>0</v>
      </c>
      <c r="BA56" s="1411">
        <f>IF(ISERROR(VLOOKUP(VLOOKUP($A56, 'E4 TB Allocation Details'!$A$18:$L$205, MATCH("Misc ID", 'E4 TB Allocation Details'!$A$18:$L$18, 0),FALSE), 'E2 Allocators'!$B$15:$W$361, MATCH('O5 Details by Class &amp; Accounts'!BA$18, 'E2 Allocators'!$B$15:$W$15, 0),FALSE)*$E56), 0, VLOOKUP(VLOOKUP($A56, 'E4 TB Allocation Details'!$A$18:$L$205, MATCH("Misc ID", 'E4 TB Allocation Details'!$A$18:$L$18, 0),FALSE), 'E2 Allocators'!$B$15:$W$361, MATCH('O5 Details by Class &amp; Accounts'!BA$18, 'E2 Allocators'!$B$15:$W$15, 0),FALSE)*$E56)</f>
        <v>0</v>
      </c>
      <c r="BB56" s="1411">
        <f>IF(ISERROR(VLOOKUP(VLOOKUP($A56, 'E4 TB Allocation Details'!$A$18:$L$205, MATCH("Misc ID", 'E4 TB Allocation Details'!$A$18:$L$18, 0),FALSE), 'E2 Allocators'!$B$15:$W$361, MATCH('O5 Details by Class &amp; Accounts'!BB$18, 'E2 Allocators'!$B$15:$W$15, 0),FALSE)*$E56), 0, VLOOKUP(VLOOKUP($A56, 'E4 TB Allocation Details'!$A$18:$L$205, MATCH("Misc ID", 'E4 TB Allocation Details'!$A$18:$L$18, 0),FALSE), 'E2 Allocators'!$B$15:$W$361, MATCH('O5 Details by Class &amp; Accounts'!BB$18, 'E2 Allocators'!$B$15:$W$15, 0),FALSE)*$E56)</f>
        <v>0</v>
      </c>
      <c r="BC56" s="1411">
        <f>IF(ISERROR(VLOOKUP(VLOOKUP($A56, 'E4 TB Allocation Details'!$A$18:$L$205, MATCH("Misc ID", 'E4 TB Allocation Details'!$A$18:$L$18, 0),FALSE), 'E2 Allocators'!$B$15:$W$361, MATCH('O5 Details by Class &amp; Accounts'!BC$18, 'E2 Allocators'!$B$15:$W$15, 0),FALSE)*$E56), 0, VLOOKUP(VLOOKUP($A56, 'E4 TB Allocation Details'!$A$18:$L$205, MATCH("Misc ID", 'E4 TB Allocation Details'!$A$18:$L$18, 0),FALSE), 'E2 Allocators'!$B$15:$W$361, MATCH('O5 Details by Class &amp; Accounts'!BC$18, 'E2 Allocators'!$B$15:$W$15, 0),FALSE)*$E56)</f>
        <v>0</v>
      </c>
      <c r="BD56" s="1411">
        <f>IF(ISERROR(VLOOKUP(VLOOKUP($A56, 'E4 TB Allocation Details'!$A$18:$L$205, MATCH("Misc ID", 'E4 TB Allocation Details'!$A$18:$L$18, 0),FALSE), 'E2 Allocators'!$B$15:$W$361, MATCH('O5 Details by Class &amp; Accounts'!BD$18, 'E2 Allocators'!$B$15:$W$15, 0),FALSE)*$E56), 0, VLOOKUP(VLOOKUP($A56, 'E4 TB Allocation Details'!$A$18:$L$205, MATCH("Misc ID", 'E4 TB Allocation Details'!$A$18:$L$18, 0),FALSE), 'E2 Allocators'!$B$15:$W$361, MATCH('O5 Details by Class &amp; Accounts'!BD$18, 'E2 Allocators'!$B$15:$W$15, 0),FALSE)*$E56)</f>
        <v>0</v>
      </c>
      <c r="BE56" s="1411">
        <f>IF(ISERROR(VLOOKUP(VLOOKUP($A56, 'E4 TB Allocation Details'!$A$18:$L$205, MATCH("Misc ID", 'E4 TB Allocation Details'!$A$18:$L$18, 0),FALSE), 'E2 Allocators'!$B$15:$W$361, MATCH('O5 Details by Class &amp; Accounts'!BE$18, 'E2 Allocators'!$B$15:$W$15, 0),FALSE)*$E56), 0, VLOOKUP(VLOOKUP($A56, 'E4 TB Allocation Details'!$A$18:$L$205, MATCH("Misc ID", 'E4 TB Allocation Details'!$A$18:$L$18, 0),FALSE), 'E2 Allocators'!$B$15:$W$361, MATCH('O5 Details by Class &amp; Accounts'!BE$18, 'E2 Allocators'!$B$15:$W$15, 0),FALSE)*$E56)</f>
        <v>0</v>
      </c>
      <c r="BF56" s="1411">
        <f>IF(ISERROR(VLOOKUP(VLOOKUP($A56, 'E4 TB Allocation Details'!$A$18:$L$205, MATCH("Misc ID", 'E4 TB Allocation Details'!$A$18:$L$18, 0),FALSE), 'E2 Allocators'!$B$15:$W$361, MATCH('O5 Details by Class &amp; Accounts'!BF$18, 'E2 Allocators'!$B$15:$W$15, 0),FALSE)*$E56), 0, VLOOKUP(VLOOKUP($A56, 'E4 TB Allocation Details'!$A$18:$L$205, MATCH("Misc ID", 'E4 TB Allocation Details'!$A$18:$L$18, 0),FALSE), 'E2 Allocators'!$B$15:$W$361, MATCH('O5 Details by Class &amp; Accounts'!BF$18, 'E2 Allocators'!$B$15:$W$15, 0),FALSE)*$E56)</f>
        <v>0</v>
      </c>
      <c r="BG56" s="1411">
        <f>IF(ISERROR(VLOOKUP(VLOOKUP($A56, 'E4 TB Allocation Details'!$A$18:$L$205, MATCH("Misc ID", 'E4 TB Allocation Details'!$A$18:$L$18, 0),FALSE), 'E2 Allocators'!$B$15:$W$361, MATCH('O5 Details by Class &amp; Accounts'!BG$18, 'E2 Allocators'!$B$15:$W$15, 0),FALSE)*$E56), 0, VLOOKUP(VLOOKUP($A56, 'E4 TB Allocation Details'!$A$18:$L$205, MATCH("Misc ID", 'E4 TB Allocation Details'!$A$18:$L$18, 0),FALSE), 'E2 Allocators'!$B$15:$W$361, MATCH('O5 Details by Class &amp; Accounts'!BG$18, 'E2 Allocators'!$B$15:$W$15, 0),FALSE)*$E56)</f>
        <v>0</v>
      </c>
      <c r="BH56" s="1411">
        <f>IF(ISERROR(VLOOKUP(VLOOKUP($A56, 'E4 TB Allocation Details'!$A$18:$L$205, MATCH("Misc ID", 'E4 TB Allocation Details'!$A$18:$L$18, 0),FALSE), 'E2 Allocators'!$B$15:$W$361, MATCH('O5 Details by Class &amp; Accounts'!BH$18, 'E2 Allocators'!$B$15:$W$15, 0),FALSE)*$E56), 0, VLOOKUP(VLOOKUP($A56, 'E4 TB Allocation Details'!$A$18:$L$205, MATCH("Misc ID", 'E4 TB Allocation Details'!$A$18:$L$18, 0),FALSE), 'E2 Allocators'!$B$15:$W$361, MATCH('O5 Details by Class &amp; Accounts'!BH$18, 'E2 Allocators'!$B$15:$W$15, 0),FALSE)*$E56)</f>
        <v>0</v>
      </c>
      <c r="BI56" s="1411">
        <f>IF(ISERROR(VLOOKUP(VLOOKUP($A56, 'E4 TB Allocation Details'!$A$18:$L$205, MATCH("Misc ID", 'E4 TB Allocation Details'!$A$18:$L$18, 0),FALSE), 'E2 Allocators'!$B$15:$W$361, MATCH('O5 Details by Class &amp; Accounts'!BI$18, 'E2 Allocators'!$B$15:$W$15, 0),FALSE)*$E56), 0, VLOOKUP(VLOOKUP($A56, 'E4 TB Allocation Details'!$A$18:$L$205, MATCH("Misc ID", 'E4 TB Allocation Details'!$A$18:$L$18, 0),FALSE), 'E2 Allocators'!$B$15:$W$361, MATCH('O5 Details by Class &amp; Accounts'!BI$18, 'E2 Allocators'!$B$15:$W$15, 0),FALSE)*$E56)</f>
        <v>0</v>
      </c>
      <c r="BJ56" s="1411">
        <f>IF(ISERROR(VLOOKUP(VLOOKUP($A56, 'E4 TB Allocation Details'!$A$18:$L$205, MATCH("Misc ID", 'E4 TB Allocation Details'!$A$18:$L$18, 0),FALSE), 'E2 Allocators'!$B$15:$W$361, MATCH('O5 Details by Class &amp; Accounts'!BJ$18, 'E2 Allocators'!$B$15:$W$15, 0),FALSE)*$E56), 0, VLOOKUP(VLOOKUP($A56, 'E4 TB Allocation Details'!$A$18:$L$205, MATCH("Misc ID", 'E4 TB Allocation Details'!$A$18:$L$18, 0),FALSE), 'E2 Allocators'!$B$15:$W$361, MATCH('O5 Details by Class &amp; Accounts'!BJ$18, 'E2 Allocators'!$B$15:$W$15, 0),FALSE)*$E56)</f>
        <v>0</v>
      </c>
      <c r="BK56" s="1411">
        <f>IF(ISERROR(VLOOKUP(VLOOKUP($A56, 'E4 TB Allocation Details'!$A$18:$L$205, MATCH("Misc ID", 'E4 TB Allocation Details'!$A$18:$L$18, 0),FALSE), 'E2 Allocators'!$B$15:$W$361, MATCH('O5 Details by Class &amp; Accounts'!BK$18, 'E2 Allocators'!$B$15:$W$15, 0),FALSE)*$E56), 0, VLOOKUP(VLOOKUP($A56, 'E4 TB Allocation Details'!$A$18:$L$205, MATCH("Misc ID", 'E4 TB Allocation Details'!$A$18:$L$18, 0),FALSE), 'E2 Allocators'!$B$15:$W$361, MATCH('O5 Details by Class &amp; Accounts'!BK$18, 'E2 Allocators'!$B$15:$W$15, 0),FALSE)*$E56)</f>
        <v>0</v>
      </c>
      <c r="BL56" s="1411">
        <f>IF(ISERROR(VLOOKUP(VLOOKUP($A56, 'E4 TB Allocation Details'!$A$18:$L$205, MATCH("Misc ID", 'E4 TB Allocation Details'!$A$18:$L$18, 0),FALSE), 'E2 Allocators'!$B$15:$W$361, MATCH('O5 Details by Class &amp; Accounts'!BL$18, 'E2 Allocators'!$B$15:$W$15, 0),FALSE)*$E56), 0, VLOOKUP(VLOOKUP($A56, 'E4 TB Allocation Details'!$A$18:$L$205, MATCH("Misc ID", 'E4 TB Allocation Details'!$A$18:$L$18, 0),FALSE), 'E2 Allocators'!$B$15:$W$361, MATCH('O5 Details by Class &amp; Accounts'!BL$18, 'E2 Allocators'!$B$15:$W$15, 0),FALSE)*$E56)</f>
        <v>0</v>
      </c>
      <c r="BM56" s="1411">
        <f>IF(ISERROR(VLOOKUP(VLOOKUP($A56, 'E4 TB Allocation Details'!$A$18:$L$205, MATCH("Misc ID", 'E4 TB Allocation Details'!$A$18:$L$18, 0),FALSE), 'E2 Allocators'!$B$15:$W$361, MATCH('O5 Details by Class &amp; Accounts'!BM$18, 'E2 Allocators'!$B$15:$W$15, 0),FALSE)*$E56), 0, VLOOKUP(VLOOKUP($A56, 'E4 TB Allocation Details'!$A$18:$L$205, MATCH("Misc ID", 'E4 TB Allocation Details'!$A$18:$L$18, 0),FALSE), 'E2 Allocators'!$B$15:$W$361, MATCH('O5 Details by Class &amp; Accounts'!BM$18, 'E2 Allocators'!$B$15:$W$15, 0),FALSE)*$E56)</f>
        <v>0</v>
      </c>
      <c r="BN56" s="1411">
        <f>IF(ISERROR(VLOOKUP(VLOOKUP($A56, 'E4 TB Allocation Details'!$A$18:$L$205, MATCH("Misc ID", 'E4 TB Allocation Details'!$A$18:$L$18, 0),FALSE), 'E2 Allocators'!$B$15:$W$361, MATCH('O5 Details by Class &amp; Accounts'!BN$18, 'E2 Allocators'!$B$15:$W$15, 0),FALSE)*$E56), 0, VLOOKUP(VLOOKUP($A56, 'E4 TB Allocation Details'!$A$18:$L$205, MATCH("Misc ID", 'E4 TB Allocation Details'!$A$18:$L$18, 0),FALSE), 'E2 Allocators'!$B$15:$W$361, MATCH('O5 Details by Class &amp; Accounts'!BN$18, 'E2 Allocators'!$B$15:$W$15, 0),FALSE)*$E56)</f>
        <v>0</v>
      </c>
      <c r="BO56" s="1411">
        <f>IF(ISERROR(VLOOKUP(VLOOKUP($A56, 'E4 TB Allocation Details'!$A$18:$L$205, MATCH("Misc ID", 'E4 TB Allocation Details'!$A$18:$L$18, 0),FALSE), 'E2 Allocators'!$B$15:$W$361, MATCH('O5 Details by Class &amp; Accounts'!BO$18, 'E2 Allocators'!$B$15:$W$15, 0),FALSE)*$E56), 0, VLOOKUP(VLOOKUP($A56, 'E4 TB Allocation Details'!$A$18:$L$205, MATCH("Misc ID", 'E4 TB Allocation Details'!$A$18:$L$18, 0),FALSE), 'E2 Allocators'!$B$15:$W$361, MATCH('O5 Details by Class &amp; Accounts'!BO$18, 'E2 Allocators'!$B$15:$W$15, 0),FALSE)*$E56)</f>
        <v>0</v>
      </c>
      <c r="BP56" s="1411">
        <f>IF(ISERROR(VLOOKUP(VLOOKUP($A56, 'E4 TB Allocation Details'!$A$18:$L$205, MATCH("Misc ID", 'E4 TB Allocation Details'!$A$18:$L$18, 0),FALSE), 'E2 Allocators'!$B$15:$W$361, MATCH('O5 Details by Class &amp; Accounts'!BP$18, 'E2 Allocators'!$B$15:$W$15, 0),FALSE)*$E56), 0, VLOOKUP(VLOOKUP($A56, 'E4 TB Allocation Details'!$A$18:$L$205, MATCH("Misc ID", 'E4 TB Allocation Details'!$A$18:$L$18, 0),FALSE), 'E2 Allocators'!$B$15:$W$361, MATCH('O5 Details by Class &amp; Accounts'!BP$18, 'E2 Allocators'!$B$15:$W$15, 0),FALSE)*$E56)</f>
        <v>0</v>
      </c>
      <c r="BQ56" s="1411">
        <f>IF(ISERROR(VLOOKUP(VLOOKUP($A56, 'E4 TB Allocation Details'!$A$18:$L$205, MATCH("Misc ID", 'E4 TB Allocation Details'!$A$18:$L$18, 0),FALSE), 'E2 Allocators'!$B$15:$W$361, MATCH('O5 Details by Class &amp; Accounts'!BQ$18, 'E2 Allocators'!$B$15:$W$15, 0),FALSE)*$E56), 0, VLOOKUP(VLOOKUP($A56, 'E4 TB Allocation Details'!$A$18:$L$205, MATCH("Misc ID", 'E4 TB Allocation Details'!$A$18:$L$18, 0),FALSE), 'E2 Allocators'!$B$15:$W$361, MATCH('O5 Details by Class &amp; Accounts'!BQ$18, 'E2 Allocators'!$B$15:$W$15, 0),FALSE)*$E56)</f>
        <v>0</v>
      </c>
      <c r="BR56" s="1411">
        <f>IF(ISERROR(VLOOKUP(VLOOKUP($A56, 'E4 TB Allocation Details'!$A$18:$L$205, MATCH("Misc ID", 'E4 TB Allocation Details'!$A$18:$L$18, 0),FALSE), 'E2 Allocators'!$B$15:$W$361, MATCH('O5 Details by Class &amp; Accounts'!BR$18, 'E2 Allocators'!$B$15:$W$15, 0),FALSE)*$E56), 0, VLOOKUP(VLOOKUP($A56, 'E4 TB Allocation Details'!$A$18:$L$205, MATCH("Misc ID", 'E4 TB Allocation Details'!$A$18:$L$18, 0),FALSE), 'E2 Allocators'!$B$15:$W$361, MATCH('O5 Details by Class &amp; Accounts'!BR$18, 'E2 Allocators'!$B$15:$W$15, 0),FALSE)*$E56)</f>
        <v>0</v>
      </c>
      <c r="BS56" s="1411">
        <f t="shared" si="3"/>
        <v>0</v>
      </c>
      <c r="BT56" s="1411">
        <f>IF(ISERROR(VLOOKUP(VLOOKUP($A56, 'E4 TB Allocation Details'!$A$18:$L$205, MATCH("A &amp; G ID", 'E4 TB Allocation Details'!$A$18:$L$18, 0),FALSE), 'E2 Allocators'!$B$15:$W$361, MATCH('O5 Details by Class &amp; Accounts'!BT$18, 'E2 Allocators'!$B$15:$W$15, 0),FALSE)*$E56), 0, VLOOKUP(VLOOKUP($A56, 'E4 TB Allocation Details'!$A$18:$L$205, MATCH("A &amp; G ID", 'E4 TB Allocation Details'!$A$18:$L$18, 0),FALSE), 'E2 Allocators'!$B$15:$W$361, MATCH('O5 Details by Class &amp; Accounts'!BT$18, 'E2 Allocators'!$B$15:$W$15, 0),FALSE)*$E56)</f>
        <v>0</v>
      </c>
      <c r="BU56" s="1411">
        <f>IF(ISERROR(VLOOKUP(VLOOKUP($A56, 'E4 TB Allocation Details'!$A$18:$L$205, MATCH("A &amp; G ID", 'E4 TB Allocation Details'!$A$18:$L$18, 0),FALSE), 'E2 Allocators'!$B$15:$W$361, MATCH('O5 Details by Class &amp; Accounts'!BU$18, 'E2 Allocators'!$B$15:$W$15, 0),FALSE)*$E56), 0, VLOOKUP(VLOOKUP($A56, 'E4 TB Allocation Details'!$A$18:$L$205, MATCH("A &amp; G ID", 'E4 TB Allocation Details'!$A$18:$L$18, 0),FALSE), 'E2 Allocators'!$B$15:$W$361, MATCH('O5 Details by Class &amp; Accounts'!BU$18, 'E2 Allocators'!$B$15:$W$15, 0),FALSE)*$E56)</f>
        <v>0</v>
      </c>
      <c r="BV56" s="1411">
        <f>IF(ISERROR(VLOOKUP(VLOOKUP($A56, 'E4 TB Allocation Details'!$A$18:$L$205, MATCH("A &amp; G ID", 'E4 TB Allocation Details'!$A$18:$L$18, 0),FALSE), 'E2 Allocators'!$B$15:$W$361, MATCH('O5 Details by Class &amp; Accounts'!BV$18, 'E2 Allocators'!$B$15:$W$15, 0),FALSE)*$E56), 0, VLOOKUP(VLOOKUP($A56, 'E4 TB Allocation Details'!$A$18:$L$205, MATCH("A &amp; G ID", 'E4 TB Allocation Details'!$A$18:$L$18, 0),FALSE), 'E2 Allocators'!$B$15:$W$361, MATCH('O5 Details by Class &amp; Accounts'!BV$18, 'E2 Allocators'!$B$15:$W$15, 0),FALSE)*$E56)</f>
        <v>0</v>
      </c>
      <c r="BW56" s="1411">
        <f>IF(ISERROR(VLOOKUP(VLOOKUP($A56, 'E4 TB Allocation Details'!$A$18:$L$205, MATCH("A &amp; G ID", 'E4 TB Allocation Details'!$A$18:$L$18, 0),FALSE), 'E2 Allocators'!$B$15:$W$361, MATCH('O5 Details by Class &amp; Accounts'!BW$18, 'E2 Allocators'!$B$15:$W$15, 0),FALSE)*$E56), 0, VLOOKUP(VLOOKUP($A56, 'E4 TB Allocation Details'!$A$18:$L$205, MATCH("A &amp; G ID", 'E4 TB Allocation Details'!$A$18:$L$18, 0),FALSE), 'E2 Allocators'!$B$15:$W$361, MATCH('O5 Details by Class &amp; Accounts'!BW$18, 'E2 Allocators'!$B$15:$W$15, 0),FALSE)*$E56)</f>
        <v>0</v>
      </c>
      <c r="BX56" s="1411">
        <f>IF(ISERROR(VLOOKUP(VLOOKUP($A56, 'E4 TB Allocation Details'!$A$18:$L$205, MATCH("A &amp; G ID", 'E4 TB Allocation Details'!$A$18:$L$18, 0),FALSE), 'E2 Allocators'!$B$15:$W$361, MATCH('O5 Details by Class &amp; Accounts'!BX$18, 'E2 Allocators'!$B$15:$W$15, 0),FALSE)*$E56), 0, VLOOKUP(VLOOKUP($A56, 'E4 TB Allocation Details'!$A$18:$L$205, MATCH("A &amp; G ID", 'E4 TB Allocation Details'!$A$18:$L$18, 0),FALSE), 'E2 Allocators'!$B$15:$W$361, MATCH('O5 Details by Class &amp; Accounts'!BX$18, 'E2 Allocators'!$B$15:$W$15, 0),FALSE)*$E56)</f>
        <v>0</v>
      </c>
      <c r="BY56" s="1411">
        <f>IF(ISERROR(VLOOKUP(VLOOKUP($A56, 'E4 TB Allocation Details'!$A$18:$L$205, MATCH("A &amp; G ID", 'E4 TB Allocation Details'!$A$18:$L$18, 0),FALSE), 'E2 Allocators'!$B$15:$W$361, MATCH('O5 Details by Class &amp; Accounts'!BY$18, 'E2 Allocators'!$B$15:$W$15, 0),FALSE)*$E56), 0, VLOOKUP(VLOOKUP($A56, 'E4 TB Allocation Details'!$A$18:$L$205, MATCH("A &amp; G ID", 'E4 TB Allocation Details'!$A$18:$L$18, 0),FALSE), 'E2 Allocators'!$B$15:$W$361, MATCH('O5 Details by Class &amp; Accounts'!BY$18, 'E2 Allocators'!$B$15:$W$15, 0),FALSE)*$E56)</f>
        <v>0</v>
      </c>
      <c r="BZ56" s="1411">
        <f>IF(ISERROR(VLOOKUP(VLOOKUP($A56, 'E4 TB Allocation Details'!$A$18:$L$205, MATCH("A &amp; G ID", 'E4 TB Allocation Details'!$A$18:$L$18, 0),FALSE), 'E2 Allocators'!$B$15:$W$361, MATCH('O5 Details by Class &amp; Accounts'!BZ$18, 'E2 Allocators'!$B$15:$W$15, 0),FALSE)*$E56), 0, VLOOKUP(VLOOKUP($A56, 'E4 TB Allocation Details'!$A$18:$L$205, MATCH("A &amp; G ID", 'E4 TB Allocation Details'!$A$18:$L$18, 0),FALSE), 'E2 Allocators'!$B$15:$W$361, MATCH('O5 Details by Class &amp; Accounts'!BZ$18, 'E2 Allocators'!$B$15:$W$15, 0),FALSE)*$E56)</f>
        <v>0</v>
      </c>
      <c r="CA56" s="1411">
        <f>IF(ISERROR(VLOOKUP(VLOOKUP($A56, 'E4 TB Allocation Details'!$A$18:$L$205, MATCH("A &amp; G ID", 'E4 TB Allocation Details'!$A$18:$L$18, 0),FALSE), 'E2 Allocators'!$B$15:$W$361, MATCH('O5 Details by Class &amp; Accounts'!CA$18, 'E2 Allocators'!$B$15:$W$15, 0),FALSE)*$E56), 0, VLOOKUP(VLOOKUP($A56, 'E4 TB Allocation Details'!$A$18:$L$205, MATCH("A &amp; G ID", 'E4 TB Allocation Details'!$A$18:$L$18, 0),FALSE), 'E2 Allocators'!$B$15:$W$361, MATCH('O5 Details by Class &amp; Accounts'!CA$18, 'E2 Allocators'!$B$15:$W$15, 0),FALSE)*$E56)</f>
        <v>0</v>
      </c>
      <c r="CB56" s="1411">
        <f>IF(ISERROR(VLOOKUP(VLOOKUP($A56, 'E4 TB Allocation Details'!$A$18:$L$205, MATCH("A &amp; G ID", 'E4 TB Allocation Details'!$A$18:$L$18, 0),FALSE), 'E2 Allocators'!$B$15:$W$361, MATCH('O5 Details by Class &amp; Accounts'!CB$18, 'E2 Allocators'!$B$15:$W$15, 0),FALSE)*$E56), 0, VLOOKUP(VLOOKUP($A56, 'E4 TB Allocation Details'!$A$18:$L$205, MATCH("A &amp; G ID", 'E4 TB Allocation Details'!$A$18:$L$18, 0),FALSE), 'E2 Allocators'!$B$15:$W$361, MATCH('O5 Details by Class &amp; Accounts'!CB$18, 'E2 Allocators'!$B$15:$W$15, 0),FALSE)*$E56)</f>
        <v>0</v>
      </c>
      <c r="CC56" s="1411">
        <f>IF(ISERROR(VLOOKUP(VLOOKUP($A56, 'E4 TB Allocation Details'!$A$18:$L$205, MATCH("A &amp; G ID", 'E4 TB Allocation Details'!$A$18:$L$18, 0),FALSE), 'E2 Allocators'!$B$15:$W$361, MATCH('O5 Details by Class &amp; Accounts'!CC$18, 'E2 Allocators'!$B$15:$W$15, 0),FALSE)*$E56), 0, VLOOKUP(VLOOKUP($A56, 'E4 TB Allocation Details'!$A$18:$L$205, MATCH("A &amp; G ID", 'E4 TB Allocation Details'!$A$18:$L$18, 0),FALSE), 'E2 Allocators'!$B$15:$W$361, MATCH('O5 Details by Class &amp; Accounts'!CC$18, 'E2 Allocators'!$B$15:$W$15, 0),FALSE)*$E56)</f>
        <v>0</v>
      </c>
      <c r="CD56" s="1411">
        <f>IF(ISERROR(VLOOKUP(VLOOKUP($A56, 'E4 TB Allocation Details'!$A$18:$L$205, MATCH("A &amp; G ID", 'E4 TB Allocation Details'!$A$18:$L$18, 0),FALSE), 'E2 Allocators'!$B$15:$W$361, MATCH('O5 Details by Class &amp; Accounts'!CD$18, 'E2 Allocators'!$B$15:$W$15, 0),FALSE)*$E56), 0, VLOOKUP(VLOOKUP($A56, 'E4 TB Allocation Details'!$A$18:$L$205, MATCH("A &amp; G ID", 'E4 TB Allocation Details'!$A$18:$L$18, 0),FALSE), 'E2 Allocators'!$B$15:$W$361, MATCH('O5 Details by Class &amp; Accounts'!CD$18, 'E2 Allocators'!$B$15:$W$15, 0),FALSE)*$E56)</f>
        <v>0</v>
      </c>
      <c r="CE56" s="1411">
        <f>IF(ISERROR(VLOOKUP(VLOOKUP($A56, 'E4 TB Allocation Details'!$A$18:$L$205, MATCH("A &amp; G ID", 'E4 TB Allocation Details'!$A$18:$L$18, 0),FALSE), 'E2 Allocators'!$B$15:$W$361, MATCH('O5 Details by Class &amp; Accounts'!CE$18, 'E2 Allocators'!$B$15:$W$15, 0),FALSE)*$E56), 0, VLOOKUP(VLOOKUP($A56, 'E4 TB Allocation Details'!$A$18:$L$205, MATCH("A &amp; G ID", 'E4 TB Allocation Details'!$A$18:$L$18, 0),FALSE), 'E2 Allocators'!$B$15:$W$361, MATCH('O5 Details by Class &amp; Accounts'!CE$18, 'E2 Allocators'!$B$15:$W$15, 0),FALSE)*$E56)</f>
        <v>0</v>
      </c>
      <c r="CF56" s="1411">
        <f>IF(ISERROR(VLOOKUP(VLOOKUP($A56, 'E4 TB Allocation Details'!$A$18:$L$205, MATCH("A &amp; G ID", 'E4 TB Allocation Details'!$A$18:$L$18, 0),FALSE), 'E2 Allocators'!$B$15:$W$361, MATCH('O5 Details by Class &amp; Accounts'!CF$18, 'E2 Allocators'!$B$15:$W$15, 0),FALSE)*$E56), 0, VLOOKUP(VLOOKUP($A56, 'E4 TB Allocation Details'!$A$18:$L$205, MATCH("A &amp; G ID", 'E4 TB Allocation Details'!$A$18:$L$18, 0),FALSE), 'E2 Allocators'!$B$15:$W$361, MATCH('O5 Details by Class &amp; Accounts'!CF$18, 'E2 Allocators'!$B$15:$W$15, 0),FALSE)*$E56)</f>
        <v>0</v>
      </c>
      <c r="CG56" s="1411">
        <f>IF(ISERROR(VLOOKUP(VLOOKUP($A56, 'E4 TB Allocation Details'!$A$18:$L$205, MATCH("A &amp; G ID", 'E4 TB Allocation Details'!$A$18:$L$18, 0),FALSE), 'E2 Allocators'!$B$15:$W$361, MATCH('O5 Details by Class &amp; Accounts'!CG$18, 'E2 Allocators'!$B$15:$W$15, 0),FALSE)*$E56), 0, VLOOKUP(VLOOKUP($A56, 'E4 TB Allocation Details'!$A$18:$L$205, MATCH("A &amp; G ID", 'E4 TB Allocation Details'!$A$18:$L$18, 0),FALSE), 'E2 Allocators'!$B$15:$W$361, MATCH('O5 Details by Class &amp; Accounts'!CG$18, 'E2 Allocators'!$B$15:$W$15, 0),FALSE)*$E56)</f>
        <v>0</v>
      </c>
      <c r="CH56" s="1411">
        <f>IF(ISERROR(VLOOKUP(VLOOKUP($A56, 'E4 TB Allocation Details'!$A$18:$L$205, MATCH("A &amp; G ID", 'E4 TB Allocation Details'!$A$18:$L$18, 0),FALSE), 'E2 Allocators'!$B$15:$W$361, MATCH('O5 Details by Class &amp; Accounts'!CH$18, 'E2 Allocators'!$B$15:$W$15, 0),FALSE)*$E56), 0, VLOOKUP(VLOOKUP($A56, 'E4 TB Allocation Details'!$A$18:$L$205, MATCH("A &amp; G ID", 'E4 TB Allocation Details'!$A$18:$L$18, 0),FALSE), 'E2 Allocators'!$B$15:$W$361, MATCH('O5 Details by Class &amp; Accounts'!CH$18, 'E2 Allocators'!$B$15:$W$15, 0),FALSE)*$E56)</f>
        <v>0</v>
      </c>
      <c r="CI56" s="1411">
        <f>IF(ISERROR(VLOOKUP(VLOOKUP($A56, 'E4 TB Allocation Details'!$A$18:$L$205, MATCH("A &amp; G ID", 'E4 TB Allocation Details'!$A$18:$L$18, 0),FALSE), 'E2 Allocators'!$B$15:$W$361, MATCH('O5 Details by Class &amp; Accounts'!CI$18, 'E2 Allocators'!$B$15:$W$15, 0),FALSE)*$E56), 0, VLOOKUP(VLOOKUP($A56, 'E4 TB Allocation Details'!$A$18:$L$205, MATCH("A &amp; G ID", 'E4 TB Allocation Details'!$A$18:$L$18, 0),FALSE), 'E2 Allocators'!$B$15:$W$361, MATCH('O5 Details by Class &amp; Accounts'!CI$18, 'E2 Allocators'!$B$15:$W$15, 0),FALSE)*$E56)</f>
        <v>0</v>
      </c>
      <c r="CJ56" s="1411">
        <f>IF(ISERROR(VLOOKUP(VLOOKUP($A56, 'E4 TB Allocation Details'!$A$18:$L$205, MATCH("A &amp; G ID", 'E4 TB Allocation Details'!$A$18:$L$18, 0),FALSE), 'E2 Allocators'!$B$15:$W$361, MATCH('O5 Details by Class &amp; Accounts'!CJ$18, 'E2 Allocators'!$B$15:$W$15, 0),FALSE)*$E56), 0, VLOOKUP(VLOOKUP($A56, 'E4 TB Allocation Details'!$A$18:$L$205, MATCH("A &amp; G ID", 'E4 TB Allocation Details'!$A$18:$L$18, 0),FALSE), 'E2 Allocators'!$B$15:$W$361, MATCH('O5 Details by Class &amp; Accounts'!CJ$18, 'E2 Allocators'!$B$15:$W$15, 0),FALSE)*$E56)</f>
        <v>0</v>
      </c>
      <c r="CK56" s="1411">
        <f>IF(ISERROR(VLOOKUP(VLOOKUP($A56, 'E4 TB Allocation Details'!$A$18:$L$205, MATCH("A &amp; G ID", 'E4 TB Allocation Details'!$A$18:$L$18, 0),FALSE), 'E2 Allocators'!$B$15:$W$361, MATCH('O5 Details by Class &amp; Accounts'!CK$18, 'E2 Allocators'!$B$15:$W$15, 0),FALSE)*$E56), 0, VLOOKUP(VLOOKUP($A56, 'E4 TB Allocation Details'!$A$18:$L$205, MATCH("A &amp; G ID", 'E4 TB Allocation Details'!$A$18:$L$18, 0),FALSE), 'E2 Allocators'!$B$15:$W$361, MATCH('O5 Details by Class &amp; Accounts'!CK$18, 'E2 Allocators'!$B$15:$W$15, 0),FALSE)*$E56)</f>
        <v>0</v>
      </c>
      <c r="CL56" s="1411">
        <f>IF(ISERROR(VLOOKUP(VLOOKUP($A56, 'E4 TB Allocation Details'!$A$18:$L$205, MATCH("A &amp; G ID", 'E4 TB Allocation Details'!$A$18:$L$18, 0),FALSE), 'E2 Allocators'!$B$15:$W$361, MATCH('O5 Details by Class &amp; Accounts'!CL$18, 'E2 Allocators'!$B$15:$W$15, 0),FALSE)*$E56), 0, VLOOKUP(VLOOKUP($A56, 'E4 TB Allocation Details'!$A$18:$L$205, MATCH("A &amp; G ID", 'E4 TB Allocation Details'!$A$18:$L$18, 0),FALSE), 'E2 Allocators'!$B$15:$W$361, MATCH('O5 Details by Class &amp; Accounts'!CL$18, 'E2 Allocators'!$B$15:$W$15, 0),FALSE)*$E56)</f>
        <v>0</v>
      </c>
      <c r="CM56" s="1411">
        <f>IF(ISERROR(VLOOKUP(VLOOKUP($A56, 'E4 TB Allocation Details'!$A$18:$L$205, MATCH("A &amp; G ID", 'E4 TB Allocation Details'!$A$18:$L$18, 0),FALSE), 'E2 Allocators'!$B$15:$W$361, MATCH('O5 Details by Class &amp; Accounts'!CM$18, 'E2 Allocators'!$B$15:$W$15, 0),FALSE)*$E56), 0, VLOOKUP(VLOOKUP($A56, 'E4 TB Allocation Details'!$A$18:$L$205, MATCH("A &amp; G ID", 'E4 TB Allocation Details'!$A$18:$L$18, 0),FALSE), 'E2 Allocators'!$B$15:$W$361, MATCH('O5 Details by Class &amp; Accounts'!CM$18, 'E2 Allocators'!$B$15:$W$15, 0),FALSE)*$E56)</f>
        <v>0</v>
      </c>
      <c r="CN56" s="1411">
        <f t="shared" si="5"/>
        <v>0</v>
      </c>
      <c r="CO56" s="1791">
        <f t="shared" si="4"/>
        <v>0</v>
      </c>
      <c r="CQ56" s="2086" t="s">
        <v>1140</v>
      </c>
    </row>
    <row r="57" spans="1:95" s="80" customFormat="1" ht="12.75">
      <c r="A57" s="1174">
        <v>1850</v>
      </c>
      <c r="B57" s="1175" t="s">
        <v>41</v>
      </c>
      <c r="C57" s="1788">
        <f>IF(ISERROR(VLOOKUP($A57,'I3 TB Data'!$A$23:$H$458,MATCH('O5 Details by Class &amp; Accounts'!$C$18, 'I3 TB Data'!$A$23:$H$23,0),0)), 0, VLOOKUP($A57,'I3 TB Data'!$A$23:$H$458,MATCH('O5 Details by Class &amp; Accounts'!$C$18,'I3 TB Data'!$A$23:$H$23,0),0))</f>
        <v>4223500</v>
      </c>
      <c r="D57" s="1789">
        <f>'I4 BO ASSETS'!E54</f>
        <v>0</v>
      </c>
      <c r="E57" s="1788">
        <f t="shared" si="6"/>
        <v>4223500</v>
      </c>
      <c r="F57" s="1790">
        <f>IF(ISERROR(VLOOKUP($A57, 'E1 Categorization'!A33:E122, MATCH("Customer Component", 'E1 Categorization'!$A$33:$E$33,0), 0)), 0, IF(VLOOKUP($A57, 'E1 Categorization'!A33:E122, MATCH("Customer Component", 'E1 Categorization'!$A$33:$E$33,0), 0)=0, 'O5 Details by Class &amp; Accounts'!$E57, IF(AND(VLOOKUP($A57, 'E1 Categorization'!A33:E122, MATCH("Customer Component", 'E1 Categorization'!$A$33:$E$33,0), 0) &gt;0, VLOOKUP($A57, 'E1 Categorization'!A33:E122, MATCH("Customer Component", 'E1 Categorization'!$A$33:$E$33,0), 0)&lt;1), 'O5 Details by Class &amp; Accounts'!$E57*(1-VLOOKUP($A57, 'E1 Categorization'!A33:E122, MATCH("Customer Component", 'E1 Categorization'!$A$33:$E$33,0), 0)), 0)))</f>
        <v>2956450</v>
      </c>
      <c r="G57" s="1790">
        <f>IF(ISERROR(VLOOKUP($A57, 'E1 Categorization'!A33:E122, MATCH("Customer Component", 'E1 Categorization'!$A$33:$E$33,0), 0)),0, IF(VLOOKUP($A57, 'E1 Categorization'!A33:E122, MATCH("Customer Component", 'E1 Categorization'!$A$33:$E$33,0), 0)=0, 0, IF(AND(VLOOKUP($A57, 'E1 Categorization'!A33:E122, MATCH("Customer Component", 'E1 Categorization'!$A$33:$E$33,0), 0) &gt;0, VLOOKUP($A57, 'E1 Categorization'!A33:E122, MATCH("Customer Component", 'E1 Categorization'!$A$33:$E$33,0), 0)&lt;1), 'O5 Details by Class &amp; Accounts'!$E57*(VLOOKUP($A57, 'E1 Categorization'!A33:E122, MATCH("Customer Component", 'E1 Categorization'!$A$33:$E$33,0), 0)), 'O5 Details by Class &amp; Accounts'!$E57)))</f>
        <v>1267050</v>
      </c>
      <c r="H57" s="1411">
        <f>F57+G57</f>
        <v>4223500</v>
      </c>
      <c r="I57" s="1411">
        <f>IF(ISERROR(VLOOKUP(VLOOKUP($A57, 'E4 TB Allocation Details'!$A$18:$L$205, MATCH("Demand ID", 'E4 TB Allocation Details'!$A$18:$L$18, 0),FALSE), 'E2 Allocators'!$B$15:$W$361, MATCH('O5 Details by Class &amp; Accounts'!I$18, 'E2 Allocators'!$B$15:$W$15, 0),FALSE)*$F57), 0, VLOOKUP(VLOOKUP($A57, 'E4 TB Allocation Details'!$A$18:$L$205, MATCH("Demand ID", 'E4 TB Allocation Details'!$A$18:$L$18, 0),FALSE), 'E2 Allocators'!$B$15:$W$361, MATCH('O5 Details by Class &amp; Accounts'!I$18, 'E2 Allocators'!$B$15:$W$15, 0),FALSE)*$F57)</f>
        <v>1462588.6222971473</v>
      </c>
      <c r="J57" s="1411">
        <f>IF(ISERROR(VLOOKUP(VLOOKUP($A57, 'E4 TB Allocation Details'!$A$18:$L$205, MATCH("Demand ID", 'E4 TB Allocation Details'!$A$18:$L$18, 0),FALSE), 'E2 Allocators'!$B$15:$W$361, MATCH('O5 Details by Class &amp; Accounts'!J$18, 'E2 Allocators'!$B$15:$W$15, 0),FALSE)*$F57), 0, VLOOKUP(VLOOKUP($A57, 'E4 TB Allocation Details'!$A$18:$L$205, MATCH("Demand ID", 'E4 TB Allocation Details'!$A$18:$L$18, 0),FALSE), 'E2 Allocators'!$B$15:$W$361, MATCH('O5 Details by Class &amp; Accounts'!J$18, 'E2 Allocators'!$B$15:$W$15, 0),FALSE)*$F57)</f>
        <v>697101.91357813147</v>
      </c>
      <c r="K57" s="1411">
        <f>IF(ISERROR(VLOOKUP(VLOOKUP($A57, 'E4 TB Allocation Details'!$A$18:$L$205, MATCH("Demand ID", 'E4 TB Allocation Details'!$A$18:$L$18, 0),FALSE), 'E2 Allocators'!$B$15:$W$361, MATCH('O5 Details by Class &amp; Accounts'!K$18, 'E2 Allocators'!$B$15:$W$15, 0),FALSE)*$F57), 0, VLOOKUP(VLOOKUP($A57, 'E4 TB Allocation Details'!$A$18:$L$205, MATCH("Demand ID", 'E4 TB Allocation Details'!$A$18:$L$18, 0),FALSE), 'E2 Allocators'!$B$15:$W$361, MATCH('O5 Details by Class &amp; Accounts'!K$18, 'E2 Allocators'!$B$15:$W$15, 0),FALSE)*$F57)</f>
        <v>794032.45482222748</v>
      </c>
      <c r="L57" s="1411">
        <f>IF(ISERROR(VLOOKUP(VLOOKUP($A57, 'E4 TB Allocation Details'!$A$18:$L$205, MATCH("Demand ID", 'E4 TB Allocation Details'!$A$18:$L$18, 0),FALSE), 'E2 Allocators'!$B$15:$W$361, MATCH('O5 Details by Class &amp; Accounts'!L$18, 'E2 Allocators'!$B$15:$W$15, 0),FALSE)*$F57), 0, VLOOKUP(VLOOKUP($A57, 'E4 TB Allocation Details'!$A$18:$L$205, MATCH("Demand ID", 'E4 TB Allocation Details'!$A$18:$L$18, 0),FALSE), 'E2 Allocators'!$B$15:$W$361, MATCH('O5 Details by Class &amp; Accounts'!L$18, 'E2 Allocators'!$B$15:$W$15, 0),FALSE)*$F57)</f>
        <v>0</v>
      </c>
      <c r="M57" s="1411">
        <f>IF(ISERROR(VLOOKUP(VLOOKUP($A57, 'E4 TB Allocation Details'!$A$18:$L$205, MATCH("Demand ID", 'E4 TB Allocation Details'!$A$18:$L$18, 0),FALSE), 'E2 Allocators'!$B$15:$W$361, MATCH('O5 Details by Class &amp; Accounts'!M$18, 'E2 Allocators'!$B$15:$W$15, 0),FALSE)*$F57), 0, VLOOKUP(VLOOKUP($A57, 'E4 TB Allocation Details'!$A$18:$L$205, MATCH("Demand ID", 'E4 TB Allocation Details'!$A$18:$L$18, 0),FALSE), 'E2 Allocators'!$B$15:$W$361, MATCH('O5 Details by Class &amp; Accounts'!M$18, 'E2 Allocators'!$B$15:$W$15, 0),FALSE)*$F57)</f>
        <v>0</v>
      </c>
      <c r="N57" s="1411">
        <f>IF(ISERROR(VLOOKUP(VLOOKUP($A57, 'E4 TB Allocation Details'!$A$18:$L$205, MATCH("Demand ID", 'E4 TB Allocation Details'!$A$18:$L$18, 0),FALSE), 'E2 Allocators'!$B$15:$W$361, MATCH('O5 Details by Class &amp; Accounts'!N$18, 'E2 Allocators'!$B$15:$W$15, 0),FALSE)*$F57), 0, VLOOKUP(VLOOKUP($A57, 'E4 TB Allocation Details'!$A$18:$L$205, MATCH("Demand ID", 'E4 TB Allocation Details'!$A$18:$L$18, 0),FALSE), 'E2 Allocators'!$B$15:$W$361, MATCH('O5 Details by Class &amp; Accounts'!N$18, 'E2 Allocators'!$B$15:$W$15, 0),FALSE)*$F57)</f>
        <v>0</v>
      </c>
      <c r="O57" s="1411">
        <f>IF(ISERROR(VLOOKUP(VLOOKUP($A57, 'E4 TB Allocation Details'!$A$18:$L$205, MATCH("Demand ID", 'E4 TB Allocation Details'!$A$18:$L$18, 0),FALSE), 'E2 Allocators'!$B$15:$W$361, MATCH('O5 Details by Class &amp; Accounts'!O$18, 'E2 Allocators'!$B$15:$W$15, 0),FALSE)*$F57), 0, VLOOKUP(VLOOKUP($A57, 'E4 TB Allocation Details'!$A$18:$L$205, MATCH("Demand ID", 'E4 TB Allocation Details'!$A$18:$L$18, 0),FALSE), 'E2 Allocators'!$B$15:$W$361, MATCH('O5 Details by Class &amp; Accounts'!O$18, 'E2 Allocators'!$B$15:$W$15, 0),FALSE)*$F57)</f>
        <v>0</v>
      </c>
      <c r="P57" s="1411">
        <f>IF(ISERROR(VLOOKUP(VLOOKUP($A57, 'E4 TB Allocation Details'!$A$18:$L$205, MATCH("Demand ID", 'E4 TB Allocation Details'!$A$18:$L$18, 0),FALSE), 'E2 Allocators'!$B$15:$W$361, MATCH('O5 Details by Class &amp; Accounts'!P$18, 'E2 Allocators'!$B$15:$W$15, 0),FALSE)*$F57), 0, VLOOKUP(VLOOKUP($A57, 'E4 TB Allocation Details'!$A$18:$L$205, MATCH("Demand ID", 'E4 TB Allocation Details'!$A$18:$L$18, 0),FALSE), 'E2 Allocators'!$B$15:$W$361, MATCH('O5 Details by Class &amp; Accounts'!P$18, 'E2 Allocators'!$B$15:$W$15, 0),FALSE)*$F57)</f>
        <v>0</v>
      </c>
      <c r="Q57" s="1411">
        <f>IF(ISERROR(VLOOKUP(VLOOKUP($A57, 'E4 TB Allocation Details'!$A$18:$L$205, MATCH("Demand ID", 'E4 TB Allocation Details'!$A$18:$L$18, 0),FALSE), 'E2 Allocators'!$B$15:$W$361, MATCH('O5 Details by Class &amp; Accounts'!Q$18, 'E2 Allocators'!$B$15:$W$15, 0),FALSE)*$F57), 0, VLOOKUP(VLOOKUP($A57, 'E4 TB Allocation Details'!$A$18:$L$205, MATCH("Demand ID", 'E4 TB Allocation Details'!$A$18:$L$18, 0),FALSE), 'E2 Allocators'!$B$15:$W$361, MATCH('O5 Details by Class &amp; Accounts'!Q$18, 'E2 Allocators'!$B$15:$W$15, 0),FALSE)*$F57)</f>
        <v>2727.0093024938637</v>
      </c>
      <c r="R57" s="1411">
        <f>IF(ISERROR(VLOOKUP(VLOOKUP($A57, 'E4 TB Allocation Details'!$A$18:$L$205, MATCH("Demand ID", 'E4 TB Allocation Details'!$A$18:$L$18, 0),FALSE), 'E2 Allocators'!$B$15:$W$361, MATCH('O5 Details by Class &amp; Accounts'!R$18, 'E2 Allocators'!$B$15:$W$15, 0),FALSE)*$F57), 0, VLOOKUP(VLOOKUP($A57, 'E4 TB Allocation Details'!$A$18:$L$205, MATCH("Demand ID", 'E4 TB Allocation Details'!$A$18:$L$18, 0),FALSE), 'E2 Allocators'!$B$15:$W$361, MATCH('O5 Details by Class &amp; Accounts'!R$18, 'E2 Allocators'!$B$15:$W$15, 0),FALSE)*$F57)</f>
        <v>0</v>
      </c>
      <c r="S57" s="1411">
        <f>IF(ISERROR(VLOOKUP(VLOOKUP($A57, 'E4 TB Allocation Details'!$A$18:$L$205, MATCH("Demand ID", 'E4 TB Allocation Details'!$A$18:$L$18, 0),FALSE), 'E2 Allocators'!$B$15:$W$361, MATCH('O5 Details by Class &amp; Accounts'!S$18, 'E2 Allocators'!$B$15:$W$15, 0),FALSE)*$F57), 0, VLOOKUP(VLOOKUP($A57, 'E4 TB Allocation Details'!$A$18:$L$205, MATCH("Demand ID", 'E4 TB Allocation Details'!$A$18:$L$18, 0),FALSE), 'E2 Allocators'!$B$15:$W$361, MATCH('O5 Details by Class &amp; Accounts'!S$18, 'E2 Allocators'!$B$15:$W$15, 0),FALSE)*$F57)</f>
        <v>0</v>
      </c>
      <c r="T57" s="1411">
        <f>IF(ISERROR(VLOOKUP(VLOOKUP($A57, 'E4 TB Allocation Details'!$A$18:$L$205, MATCH("Demand ID", 'E4 TB Allocation Details'!$A$18:$L$18, 0),FALSE), 'E2 Allocators'!$B$15:$W$361, MATCH('O5 Details by Class &amp; Accounts'!T$18, 'E2 Allocators'!$B$15:$W$15, 0),FALSE)*$F57), 0, VLOOKUP(VLOOKUP($A57, 'E4 TB Allocation Details'!$A$18:$L$205, MATCH("Demand ID", 'E4 TB Allocation Details'!$A$18:$L$18, 0),FALSE), 'E2 Allocators'!$B$15:$W$361, MATCH('O5 Details by Class &amp; Accounts'!T$18, 'E2 Allocators'!$B$15:$W$15, 0),FALSE)*$F57)</f>
        <v>0</v>
      </c>
      <c r="U57" s="1411">
        <f>IF(ISERROR(VLOOKUP(VLOOKUP($A57, 'E4 TB Allocation Details'!$A$18:$L$205, MATCH("Demand ID", 'E4 TB Allocation Details'!$A$18:$L$18, 0),FALSE), 'E2 Allocators'!$B$15:$W$361, MATCH('O5 Details by Class &amp; Accounts'!U$18, 'E2 Allocators'!$B$15:$W$15, 0),FALSE)*$F57), 0, VLOOKUP(VLOOKUP($A57, 'E4 TB Allocation Details'!$A$18:$L$205, MATCH("Demand ID", 'E4 TB Allocation Details'!$A$18:$L$18, 0),FALSE), 'E2 Allocators'!$B$15:$W$361, MATCH('O5 Details by Class &amp; Accounts'!U$18, 'E2 Allocators'!$B$15:$W$15, 0),FALSE)*$F57)</f>
        <v>0</v>
      </c>
      <c r="V57" s="1411">
        <f>IF(ISERROR(VLOOKUP(VLOOKUP($A57, 'E4 TB Allocation Details'!$A$18:$L$205, MATCH("Demand ID", 'E4 TB Allocation Details'!$A$18:$L$18, 0),FALSE), 'E2 Allocators'!$B$15:$W$361, MATCH('O5 Details by Class &amp; Accounts'!V$18, 'E2 Allocators'!$B$15:$W$15, 0),FALSE)*$F57), 0, VLOOKUP(VLOOKUP($A57, 'E4 TB Allocation Details'!$A$18:$L$205, MATCH("Demand ID", 'E4 TB Allocation Details'!$A$18:$L$18, 0),FALSE), 'E2 Allocators'!$B$15:$W$361, MATCH('O5 Details by Class &amp; Accounts'!V$18, 'E2 Allocators'!$B$15:$W$15, 0),FALSE)*$F57)</f>
        <v>0</v>
      </c>
      <c r="W57" s="1411">
        <f>IF(ISERROR(VLOOKUP(VLOOKUP($A57, 'E4 TB Allocation Details'!$A$18:$L$205, MATCH("Demand ID", 'E4 TB Allocation Details'!$A$18:$L$18, 0),FALSE), 'E2 Allocators'!$B$15:$W$361, MATCH('O5 Details by Class &amp; Accounts'!W$18, 'E2 Allocators'!$B$15:$W$15, 0),FALSE)*$F57), 0, VLOOKUP(VLOOKUP($A57, 'E4 TB Allocation Details'!$A$18:$L$205, MATCH("Demand ID", 'E4 TB Allocation Details'!$A$18:$L$18, 0),FALSE), 'E2 Allocators'!$B$15:$W$361, MATCH('O5 Details by Class &amp; Accounts'!W$18, 'E2 Allocators'!$B$15:$W$15, 0),FALSE)*$F57)</f>
        <v>0</v>
      </c>
      <c r="X57" s="1411">
        <f>IF(ISERROR(VLOOKUP(VLOOKUP($A57, 'E4 TB Allocation Details'!$A$18:$L$205, MATCH("Demand ID", 'E4 TB Allocation Details'!$A$18:$L$18, 0),FALSE), 'E2 Allocators'!$B$15:$W$361, MATCH('O5 Details by Class &amp; Accounts'!X$18, 'E2 Allocators'!$B$15:$W$15, 0),FALSE)*$F57), 0, VLOOKUP(VLOOKUP($A57, 'E4 TB Allocation Details'!$A$18:$L$205, MATCH("Demand ID", 'E4 TB Allocation Details'!$A$18:$L$18, 0),FALSE), 'E2 Allocators'!$B$15:$W$361, MATCH('O5 Details by Class &amp; Accounts'!X$18, 'E2 Allocators'!$B$15:$W$15, 0),FALSE)*$F57)</f>
        <v>0</v>
      </c>
      <c r="Y57" s="1411">
        <f>IF(ISERROR(VLOOKUP(VLOOKUP($A57, 'E4 TB Allocation Details'!$A$18:$L$205, MATCH("Demand ID", 'E4 TB Allocation Details'!$A$18:$L$18, 0),FALSE), 'E2 Allocators'!$B$15:$W$361, MATCH('O5 Details by Class &amp; Accounts'!Y$18, 'E2 Allocators'!$B$15:$W$15, 0),FALSE)*$F57), 0, VLOOKUP(VLOOKUP($A57, 'E4 TB Allocation Details'!$A$18:$L$205, MATCH("Demand ID", 'E4 TB Allocation Details'!$A$18:$L$18, 0),FALSE), 'E2 Allocators'!$B$15:$W$361, MATCH('O5 Details by Class &amp; Accounts'!Y$18, 'E2 Allocators'!$B$15:$W$15, 0),FALSE)*$F57)</f>
        <v>0</v>
      </c>
      <c r="Z57" s="1411">
        <f>IF(ISERROR(VLOOKUP(VLOOKUP($A57, 'E4 TB Allocation Details'!$A$18:$L$205, MATCH("Demand ID", 'E4 TB Allocation Details'!$A$18:$L$18, 0),FALSE), 'E2 Allocators'!$B$15:$W$361, MATCH('O5 Details by Class &amp; Accounts'!Z$18, 'E2 Allocators'!$B$15:$W$15, 0),FALSE)*$F57), 0, VLOOKUP(VLOOKUP($A57, 'E4 TB Allocation Details'!$A$18:$L$205, MATCH("Demand ID", 'E4 TB Allocation Details'!$A$18:$L$18, 0),FALSE), 'E2 Allocators'!$B$15:$W$361, MATCH('O5 Details by Class &amp; Accounts'!Z$18, 'E2 Allocators'!$B$15:$W$15, 0),FALSE)*$F57)</f>
        <v>0</v>
      </c>
      <c r="AA57" s="1411">
        <f>IF(ISERROR(VLOOKUP(VLOOKUP($A57, 'E4 TB Allocation Details'!$A$18:$L$205, MATCH("Demand ID", 'E4 TB Allocation Details'!$A$18:$L$18, 0),FALSE), 'E2 Allocators'!$B$15:$W$361, MATCH('O5 Details by Class &amp; Accounts'!AA$18, 'E2 Allocators'!$B$15:$W$15, 0),FALSE)*$F57), 0, VLOOKUP(VLOOKUP($A57, 'E4 TB Allocation Details'!$A$18:$L$205, MATCH("Demand ID", 'E4 TB Allocation Details'!$A$18:$L$18, 0),FALSE), 'E2 Allocators'!$B$15:$W$361, MATCH('O5 Details by Class &amp; Accounts'!AA$18, 'E2 Allocators'!$B$15:$W$15, 0),FALSE)*$F57)</f>
        <v>0</v>
      </c>
      <c r="AB57" s="1411">
        <f>IF(ISERROR(VLOOKUP(VLOOKUP($A57, 'E4 TB Allocation Details'!$A$18:$L$205, MATCH("Demand ID", 'E4 TB Allocation Details'!$A$18:$L$18, 0),FALSE), 'E2 Allocators'!$B$15:$W$361, MATCH('O5 Details by Class &amp; Accounts'!AB$18, 'E2 Allocators'!$B$15:$W$15, 0),FALSE)*$F57), 0, VLOOKUP(VLOOKUP($A57, 'E4 TB Allocation Details'!$A$18:$L$205, MATCH("Demand ID", 'E4 TB Allocation Details'!$A$18:$L$18, 0),FALSE), 'E2 Allocators'!$B$15:$W$361, MATCH('O5 Details by Class &amp; Accounts'!AB$18, 'E2 Allocators'!$B$15:$W$15, 0),FALSE)*$F57)</f>
        <v>0</v>
      </c>
      <c r="AC57" s="1411">
        <f t="shared" si="1"/>
        <v>2956449.9999999995</v>
      </c>
      <c r="AD57" s="1411">
        <f>IF(ISERROR(VLOOKUP(VLOOKUP($A57, 'E4 TB Allocation Details'!$A$18:$L$205, MATCH("Customer ID", 'E4 TB Allocation Details'!$A$18:$L$18, 0),FALSE), 'E2 Allocators'!$B$15:$W$361, MATCH('O5 Details by Class &amp; Accounts'!AD$18, 'E2 Allocators'!$B$15:$W$15, 0),FALSE)*$G57), 0, VLOOKUP(VLOOKUP($A57, 'E4 TB Allocation Details'!$A$18:$L$205, MATCH("Customer ID", 'E4 TB Allocation Details'!$A$18:$L$18, 0),FALSE), 'E2 Allocators'!$B$15:$W$361, MATCH('O5 Details by Class &amp; Accounts'!AD$18, 'E2 Allocators'!$B$15:$W$15, 0),FALSE)*$G57)</f>
        <v>848402.67498755024</v>
      </c>
      <c r="AE57" s="1411">
        <f>IF(ISERROR(VLOOKUP(VLOOKUP($A57, 'E4 TB Allocation Details'!$A$18:$L$205, MATCH("Customer ID", 'E4 TB Allocation Details'!$A$18:$L$18, 0),FALSE), 'E2 Allocators'!$B$15:$W$361, MATCH('O5 Details by Class &amp; Accounts'!AE$18, 'E2 Allocators'!$B$15:$W$15, 0),FALSE)*$G57), 0, VLOOKUP(VLOOKUP($A57, 'E4 TB Allocation Details'!$A$18:$L$205, MATCH("Customer ID", 'E4 TB Allocation Details'!$A$18:$L$18, 0),FALSE), 'E2 Allocators'!$B$15:$W$361, MATCH('O5 Details by Class &amp; Accounts'!AE$18, 'E2 Allocators'!$B$15:$W$15, 0),FALSE)*$G57)</f>
        <v>103401.24836153488</v>
      </c>
      <c r="AF57" s="1411">
        <f>IF(ISERROR(VLOOKUP(VLOOKUP($A57, 'E4 TB Allocation Details'!$A$18:$L$205, MATCH("Customer ID", 'E4 TB Allocation Details'!$A$18:$L$18, 0),FALSE), 'E2 Allocators'!$B$15:$W$361, MATCH('O5 Details by Class &amp; Accounts'!AF$18, 'E2 Allocators'!$B$15:$W$15, 0),FALSE)*$G57), 0, VLOOKUP(VLOOKUP($A57, 'E4 TB Allocation Details'!$A$18:$L$205, MATCH("Customer ID", 'E4 TB Allocation Details'!$A$18:$L$18, 0),FALSE), 'E2 Allocators'!$B$15:$W$361, MATCH('O5 Details by Class &amp; Accounts'!AF$18, 'E2 Allocators'!$B$15:$W$15, 0),FALSE)*$G57)</f>
        <v>9965.612288383556</v>
      </c>
      <c r="AG57" s="1411">
        <f>IF(ISERROR(VLOOKUP(VLOOKUP($A57, 'E4 TB Allocation Details'!$A$18:$L$205, MATCH("Customer ID", 'E4 TB Allocation Details'!$A$18:$L$18, 0),FALSE), 'E2 Allocators'!$B$15:$W$361, MATCH('O5 Details by Class &amp; Accounts'!AG$18, 'E2 Allocators'!$B$15:$W$15, 0),FALSE)*$G57), 0, VLOOKUP(VLOOKUP($A57, 'E4 TB Allocation Details'!$A$18:$L$205, MATCH("Customer ID", 'E4 TB Allocation Details'!$A$18:$L$18, 0),FALSE), 'E2 Allocators'!$B$15:$W$361, MATCH('O5 Details by Class &amp; Accounts'!AG$18, 'E2 Allocators'!$B$15:$W$15, 0),FALSE)*$G57)</f>
        <v>0</v>
      </c>
      <c r="AH57" s="1411">
        <f>IF(ISERROR(VLOOKUP(VLOOKUP($A57, 'E4 TB Allocation Details'!$A$18:$L$205, MATCH("Customer ID", 'E4 TB Allocation Details'!$A$18:$L$18, 0),FALSE), 'E2 Allocators'!$B$15:$W$361, MATCH('O5 Details by Class &amp; Accounts'!AH$18, 'E2 Allocators'!$B$15:$W$15, 0),FALSE)*$G57), 0, VLOOKUP(VLOOKUP($A57, 'E4 TB Allocation Details'!$A$18:$L$205, MATCH("Customer ID", 'E4 TB Allocation Details'!$A$18:$L$18, 0),FALSE), 'E2 Allocators'!$B$15:$W$361, MATCH('O5 Details by Class &amp; Accounts'!AH$18, 'E2 Allocators'!$B$15:$W$15, 0),FALSE)*$G57)</f>
        <v>0</v>
      </c>
      <c r="AI57" s="1411">
        <f>IF(ISERROR(VLOOKUP(VLOOKUP($A57, 'E4 TB Allocation Details'!$A$18:$L$205, MATCH("Customer ID", 'E4 TB Allocation Details'!$A$18:$L$18, 0),FALSE), 'E2 Allocators'!$B$15:$W$361, MATCH('O5 Details by Class &amp; Accounts'!AI$18, 'E2 Allocators'!$B$15:$W$15, 0),FALSE)*$G57), 0, VLOOKUP(VLOOKUP($A57, 'E4 TB Allocation Details'!$A$18:$L$205, MATCH("Customer ID", 'E4 TB Allocation Details'!$A$18:$L$18, 0),FALSE), 'E2 Allocators'!$B$15:$W$361, MATCH('O5 Details by Class &amp; Accounts'!AI$18, 'E2 Allocators'!$B$15:$W$15, 0),FALSE)*$G57)</f>
        <v>0</v>
      </c>
      <c r="AJ57" s="1411">
        <f>IF(ISERROR(VLOOKUP(VLOOKUP($A57, 'E4 TB Allocation Details'!$A$18:$L$205, MATCH("Customer ID", 'E4 TB Allocation Details'!$A$18:$L$18, 0),FALSE), 'E2 Allocators'!$B$15:$W$361, MATCH('O5 Details by Class &amp; Accounts'!AJ$18, 'E2 Allocators'!$B$15:$W$15, 0),FALSE)*$G57), 0, VLOOKUP(VLOOKUP($A57, 'E4 TB Allocation Details'!$A$18:$L$205, MATCH("Customer ID", 'E4 TB Allocation Details'!$A$18:$L$18, 0),FALSE), 'E2 Allocators'!$B$15:$W$361, MATCH('O5 Details by Class &amp; Accounts'!AJ$18, 'E2 Allocators'!$B$15:$W$15, 0),FALSE)*$G57)</f>
        <v>278210.48981885228</v>
      </c>
      <c r="AK57" s="1411">
        <f>IF(ISERROR(VLOOKUP(VLOOKUP($A57, 'E4 TB Allocation Details'!$A$18:$L$205, MATCH("Customer ID", 'E4 TB Allocation Details'!$A$18:$L$18, 0),FALSE), 'E2 Allocators'!$B$15:$W$361, MATCH('O5 Details by Class &amp; Accounts'!AK$18, 'E2 Allocators'!$B$15:$W$15, 0),FALSE)*$G57), 0, VLOOKUP(VLOOKUP($A57, 'E4 TB Allocation Details'!$A$18:$L$205, MATCH("Customer ID", 'E4 TB Allocation Details'!$A$18:$L$18, 0),FALSE), 'E2 Allocators'!$B$15:$W$361, MATCH('O5 Details by Class &amp; Accounts'!AK$18, 'E2 Allocators'!$B$15:$W$15, 0),FALSE)*$G57)</f>
        <v>15256.199526061924</v>
      </c>
      <c r="AL57" s="1411">
        <f>IF(ISERROR(VLOOKUP(VLOOKUP($A57, 'E4 TB Allocation Details'!$A$18:$L$205, MATCH("Customer ID", 'E4 TB Allocation Details'!$A$18:$L$18, 0),FALSE), 'E2 Allocators'!$B$15:$W$361, MATCH('O5 Details by Class &amp; Accounts'!AL$18, 'E2 Allocators'!$B$15:$W$15, 0),FALSE)*$G57), 0, VLOOKUP(VLOOKUP($A57, 'E4 TB Allocation Details'!$A$18:$L$205, MATCH("Customer ID", 'E4 TB Allocation Details'!$A$18:$L$18, 0),FALSE), 'E2 Allocators'!$B$15:$W$361, MATCH('O5 Details by Class &amp; Accounts'!AL$18, 'E2 Allocators'!$B$15:$W$15, 0),FALSE)*$G57)</f>
        <v>11813.775017617181</v>
      </c>
      <c r="AM57" s="1411">
        <f>IF(ISERROR(VLOOKUP(VLOOKUP($A57, 'E4 TB Allocation Details'!$A$18:$L$205, MATCH("Customer ID", 'E4 TB Allocation Details'!$A$18:$L$18, 0),FALSE), 'E2 Allocators'!$B$15:$W$361, MATCH('O5 Details by Class &amp; Accounts'!AM$18, 'E2 Allocators'!$B$15:$W$15, 0),FALSE)*$G57), 0, VLOOKUP(VLOOKUP($A57, 'E4 TB Allocation Details'!$A$18:$L$205, MATCH("Customer ID", 'E4 TB Allocation Details'!$A$18:$L$18, 0),FALSE), 'E2 Allocators'!$B$15:$W$361, MATCH('O5 Details by Class &amp; Accounts'!AM$18, 'E2 Allocators'!$B$15:$W$15, 0),FALSE)*$G57)</f>
        <v>0</v>
      </c>
      <c r="AN57" s="1411">
        <f>IF(ISERROR(VLOOKUP(VLOOKUP($A57, 'E4 TB Allocation Details'!$A$18:$L$205, MATCH("Customer ID", 'E4 TB Allocation Details'!$A$18:$L$18, 0),FALSE), 'E2 Allocators'!$B$15:$W$361, MATCH('O5 Details by Class &amp; Accounts'!AN$18, 'E2 Allocators'!$B$15:$W$15, 0),FALSE)*$G57), 0, VLOOKUP(VLOOKUP($A57, 'E4 TB Allocation Details'!$A$18:$L$205, MATCH("Customer ID", 'E4 TB Allocation Details'!$A$18:$L$18, 0),FALSE), 'E2 Allocators'!$B$15:$W$361, MATCH('O5 Details by Class &amp; Accounts'!AN$18, 'E2 Allocators'!$B$15:$W$15, 0),FALSE)*$G57)</f>
        <v>0</v>
      </c>
      <c r="AO57" s="1411">
        <f>IF(ISERROR(VLOOKUP(VLOOKUP($A57, 'E4 TB Allocation Details'!$A$18:$L$205, MATCH("Customer ID", 'E4 TB Allocation Details'!$A$18:$L$18, 0),FALSE), 'E2 Allocators'!$B$15:$W$361, MATCH('O5 Details by Class &amp; Accounts'!AO$18, 'E2 Allocators'!$B$15:$W$15, 0),FALSE)*$G57), 0, VLOOKUP(VLOOKUP($A57, 'E4 TB Allocation Details'!$A$18:$L$205, MATCH("Customer ID", 'E4 TB Allocation Details'!$A$18:$L$18, 0),FALSE), 'E2 Allocators'!$B$15:$W$361, MATCH('O5 Details by Class &amp; Accounts'!AO$18, 'E2 Allocators'!$B$15:$W$15, 0),FALSE)*$G57)</f>
        <v>0</v>
      </c>
      <c r="AP57" s="1411">
        <f>IF(ISERROR(VLOOKUP(VLOOKUP($A57, 'E4 TB Allocation Details'!$A$18:$L$205, MATCH("Customer ID", 'E4 TB Allocation Details'!$A$18:$L$18, 0),FALSE), 'E2 Allocators'!$B$15:$W$361, MATCH('O5 Details by Class &amp; Accounts'!AP$18, 'E2 Allocators'!$B$15:$W$15, 0),FALSE)*$G57), 0, VLOOKUP(VLOOKUP($A57, 'E4 TB Allocation Details'!$A$18:$L$205, MATCH("Customer ID", 'E4 TB Allocation Details'!$A$18:$L$18, 0),FALSE), 'E2 Allocators'!$B$15:$W$361, MATCH('O5 Details by Class &amp; Accounts'!AP$18, 'E2 Allocators'!$B$15:$W$15, 0),FALSE)*$G57)</f>
        <v>0</v>
      </c>
      <c r="AQ57" s="1411">
        <f>IF(ISERROR(VLOOKUP(VLOOKUP($A57, 'E4 TB Allocation Details'!$A$18:$L$205, MATCH("Customer ID", 'E4 TB Allocation Details'!$A$18:$L$18, 0),FALSE), 'E2 Allocators'!$B$15:$W$361, MATCH('O5 Details by Class &amp; Accounts'!AQ$18, 'E2 Allocators'!$B$15:$W$15, 0),FALSE)*$G57), 0, VLOOKUP(VLOOKUP($A57, 'E4 TB Allocation Details'!$A$18:$L$205, MATCH("Customer ID", 'E4 TB Allocation Details'!$A$18:$L$18, 0),FALSE), 'E2 Allocators'!$B$15:$W$361, MATCH('O5 Details by Class &amp; Accounts'!AQ$18, 'E2 Allocators'!$B$15:$W$15, 0),FALSE)*$G57)</f>
        <v>0</v>
      </c>
      <c r="AR57" s="1411">
        <f>IF(ISERROR(VLOOKUP(VLOOKUP($A57, 'E4 TB Allocation Details'!$A$18:$L$205, MATCH("Customer ID", 'E4 TB Allocation Details'!$A$18:$L$18, 0),FALSE), 'E2 Allocators'!$B$15:$W$361, MATCH('O5 Details by Class &amp; Accounts'!AR$18, 'E2 Allocators'!$B$15:$W$15, 0),FALSE)*$G57), 0, VLOOKUP(VLOOKUP($A57, 'E4 TB Allocation Details'!$A$18:$L$205, MATCH("Customer ID", 'E4 TB Allocation Details'!$A$18:$L$18, 0),FALSE), 'E2 Allocators'!$B$15:$W$361, MATCH('O5 Details by Class &amp; Accounts'!AR$18, 'E2 Allocators'!$B$15:$W$15, 0),FALSE)*$G57)</f>
        <v>0</v>
      </c>
      <c r="AS57" s="1411">
        <f>IF(ISERROR(VLOOKUP(VLOOKUP($A57, 'E4 TB Allocation Details'!$A$18:$L$205, MATCH("Customer ID", 'E4 TB Allocation Details'!$A$18:$L$18, 0),FALSE), 'E2 Allocators'!$B$15:$W$361, MATCH('O5 Details by Class &amp; Accounts'!AS$18, 'E2 Allocators'!$B$15:$W$15, 0),FALSE)*$G57), 0, VLOOKUP(VLOOKUP($A57, 'E4 TB Allocation Details'!$A$18:$L$205, MATCH("Customer ID", 'E4 TB Allocation Details'!$A$18:$L$18, 0),FALSE), 'E2 Allocators'!$B$15:$W$361, MATCH('O5 Details by Class &amp; Accounts'!AS$18, 'E2 Allocators'!$B$15:$W$15, 0),FALSE)*$G57)</f>
        <v>0</v>
      </c>
      <c r="AT57" s="1411">
        <f>IF(ISERROR(VLOOKUP(VLOOKUP($A57, 'E4 TB Allocation Details'!$A$18:$L$205, MATCH("Customer ID", 'E4 TB Allocation Details'!$A$18:$L$18, 0),FALSE), 'E2 Allocators'!$B$15:$W$361, MATCH('O5 Details by Class &amp; Accounts'!AT$18, 'E2 Allocators'!$B$15:$W$15, 0),FALSE)*$G57), 0, VLOOKUP(VLOOKUP($A57, 'E4 TB Allocation Details'!$A$18:$L$205, MATCH("Customer ID", 'E4 TB Allocation Details'!$A$18:$L$18, 0),FALSE), 'E2 Allocators'!$B$15:$W$361, MATCH('O5 Details by Class &amp; Accounts'!AT$18, 'E2 Allocators'!$B$15:$W$15, 0),FALSE)*$G57)</f>
        <v>0</v>
      </c>
      <c r="AU57" s="1411">
        <f>IF(ISERROR(VLOOKUP(VLOOKUP($A57, 'E4 TB Allocation Details'!$A$18:$L$205, MATCH("Customer ID", 'E4 TB Allocation Details'!$A$18:$L$18, 0),FALSE), 'E2 Allocators'!$B$15:$W$361, MATCH('O5 Details by Class &amp; Accounts'!AU$18, 'E2 Allocators'!$B$15:$W$15, 0),FALSE)*$G57), 0, VLOOKUP(VLOOKUP($A57, 'E4 TB Allocation Details'!$A$18:$L$205, MATCH("Customer ID", 'E4 TB Allocation Details'!$A$18:$L$18, 0),FALSE), 'E2 Allocators'!$B$15:$W$361, MATCH('O5 Details by Class &amp; Accounts'!AU$18, 'E2 Allocators'!$B$15:$W$15, 0),FALSE)*$G57)</f>
        <v>0</v>
      </c>
      <c r="AV57" s="1411">
        <f>IF(ISERROR(VLOOKUP(VLOOKUP($A57, 'E4 TB Allocation Details'!$A$18:$L$205, MATCH("Customer ID", 'E4 TB Allocation Details'!$A$18:$L$18, 0),FALSE), 'E2 Allocators'!$B$15:$W$361, MATCH('O5 Details by Class &amp; Accounts'!AV$18, 'E2 Allocators'!$B$15:$W$15, 0),FALSE)*$G57), 0, VLOOKUP(VLOOKUP($A57, 'E4 TB Allocation Details'!$A$18:$L$205, MATCH("Customer ID", 'E4 TB Allocation Details'!$A$18:$L$18, 0),FALSE), 'E2 Allocators'!$B$15:$W$361, MATCH('O5 Details by Class &amp; Accounts'!AV$18, 'E2 Allocators'!$B$15:$W$15, 0),FALSE)*$G57)</f>
        <v>0</v>
      </c>
      <c r="AW57" s="1411">
        <f>IF(ISERROR(VLOOKUP(VLOOKUP($A57, 'E4 TB Allocation Details'!$A$18:$L$205, MATCH("Customer ID", 'E4 TB Allocation Details'!$A$18:$L$18, 0),FALSE), 'E2 Allocators'!$B$15:$W$361, MATCH('O5 Details by Class &amp; Accounts'!AW$18, 'E2 Allocators'!$B$15:$W$15, 0),FALSE)*$G57), 0, VLOOKUP(VLOOKUP($A57, 'E4 TB Allocation Details'!$A$18:$L$205, MATCH("Customer ID", 'E4 TB Allocation Details'!$A$18:$L$18, 0),FALSE), 'E2 Allocators'!$B$15:$W$361, MATCH('O5 Details by Class &amp; Accounts'!AW$18, 'E2 Allocators'!$B$15:$W$15, 0),FALSE)*$G57)</f>
        <v>0</v>
      </c>
      <c r="AX57" s="1411">
        <f t="shared" si="2"/>
        <v>1267050.0000000002</v>
      </c>
      <c r="AY57" s="1411">
        <f>IF(ISERROR(VLOOKUP(VLOOKUP($A57, 'E4 TB Allocation Details'!$A$18:$L$205, MATCH("Misc ID", 'E4 TB Allocation Details'!$A$18:$L$18, 0),FALSE), 'E2 Allocators'!$B$15:$W$361, MATCH('O5 Details by Class &amp; Accounts'!AY$18, 'E2 Allocators'!$B$15:$W$15, 0),FALSE)*$E57), 0, VLOOKUP(VLOOKUP($A57, 'E4 TB Allocation Details'!$A$18:$L$205, MATCH("Misc ID", 'E4 TB Allocation Details'!$A$18:$L$18, 0),FALSE), 'E2 Allocators'!$B$15:$W$361, MATCH('O5 Details by Class &amp; Accounts'!AY$18, 'E2 Allocators'!$B$15:$W$15, 0),FALSE)*$E57)</f>
        <v>0</v>
      </c>
      <c r="AZ57" s="1411">
        <f>IF(ISERROR(VLOOKUP(VLOOKUP($A57, 'E4 TB Allocation Details'!$A$18:$L$205, MATCH("Misc ID", 'E4 TB Allocation Details'!$A$18:$L$18, 0),FALSE), 'E2 Allocators'!$B$15:$W$361, MATCH('O5 Details by Class &amp; Accounts'!AZ$18, 'E2 Allocators'!$B$15:$W$15, 0),FALSE)*$E57), 0, VLOOKUP(VLOOKUP($A57, 'E4 TB Allocation Details'!$A$18:$L$205, MATCH("Misc ID", 'E4 TB Allocation Details'!$A$18:$L$18, 0),FALSE), 'E2 Allocators'!$B$15:$W$361, MATCH('O5 Details by Class &amp; Accounts'!AZ$18, 'E2 Allocators'!$B$15:$W$15, 0),FALSE)*$E57)</f>
        <v>0</v>
      </c>
      <c r="BA57" s="1411">
        <f>IF(ISERROR(VLOOKUP(VLOOKUP($A57, 'E4 TB Allocation Details'!$A$18:$L$205, MATCH("Misc ID", 'E4 TB Allocation Details'!$A$18:$L$18, 0),FALSE), 'E2 Allocators'!$B$15:$W$361, MATCH('O5 Details by Class &amp; Accounts'!BA$18, 'E2 Allocators'!$B$15:$W$15, 0),FALSE)*$E57), 0, VLOOKUP(VLOOKUP($A57, 'E4 TB Allocation Details'!$A$18:$L$205, MATCH("Misc ID", 'E4 TB Allocation Details'!$A$18:$L$18, 0),FALSE), 'E2 Allocators'!$B$15:$W$361, MATCH('O5 Details by Class &amp; Accounts'!BA$18, 'E2 Allocators'!$B$15:$W$15, 0),FALSE)*$E57)</f>
        <v>0</v>
      </c>
      <c r="BB57" s="1411">
        <f>IF(ISERROR(VLOOKUP(VLOOKUP($A57, 'E4 TB Allocation Details'!$A$18:$L$205, MATCH("Misc ID", 'E4 TB Allocation Details'!$A$18:$L$18, 0),FALSE), 'E2 Allocators'!$B$15:$W$361, MATCH('O5 Details by Class &amp; Accounts'!BB$18, 'E2 Allocators'!$B$15:$W$15, 0),FALSE)*$E57), 0, VLOOKUP(VLOOKUP($A57, 'E4 TB Allocation Details'!$A$18:$L$205, MATCH("Misc ID", 'E4 TB Allocation Details'!$A$18:$L$18, 0),FALSE), 'E2 Allocators'!$B$15:$W$361, MATCH('O5 Details by Class &amp; Accounts'!BB$18, 'E2 Allocators'!$B$15:$W$15, 0),FALSE)*$E57)</f>
        <v>0</v>
      </c>
      <c r="BC57" s="1411">
        <f>IF(ISERROR(VLOOKUP(VLOOKUP($A57, 'E4 TB Allocation Details'!$A$18:$L$205, MATCH("Misc ID", 'E4 TB Allocation Details'!$A$18:$L$18, 0),FALSE), 'E2 Allocators'!$B$15:$W$361, MATCH('O5 Details by Class &amp; Accounts'!BC$18, 'E2 Allocators'!$B$15:$W$15, 0),FALSE)*$E57), 0, VLOOKUP(VLOOKUP($A57, 'E4 TB Allocation Details'!$A$18:$L$205, MATCH("Misc ID", 'E4 TB Allocation Details'!$A$18:$L$18, 0),FALSE), 'E2 Allocators'!$B$15:$W$361, MATCH('O5 Details by Class &amp; Accounts'!BC$18, 'E2 Allocators'!$B$15:$W$15, 0),FALSE)*$E57)</f>
        <v>0</v>
      </c>
      <c r="BD57" s="1411">
        <f>IF(ISERROR(VLOOKUP(VLOOKUP($A57, 'E4 TB Allocation Details'!$A$18:$L$205, MATCH("Misc ID", 'E4 TB Allocation Details'!$A$18:$L$18, 0),FALSE), 'E2 Allocators'!$B$15:$W$361, MATCH('O5 Details by Class &amp; Accounts'!BD$18, 'E2 Allocators'!$B$15:$W$15, 0),FALSE)*$E57), 0, VLOOKUP(VLOOKUP($A57, 'E4 TB Allocation Details'!$A$18:$L$205, MATCH("Misc ID", 'E4 TB Allocation Details'!$A$18:$L$18, 0),FALSE), 'E2 Allocators'!$B$15:$W$361, MATCH('O5 Details by Class &amp; Accounts'!BD$18, 'E2 Allocators'!$B$15:$W$15, 0),FALSE)*$E57)</f>
        <v>0</v>
      </c>
      <c r="BE57" s="1411">
        <f>IF(ISERROR(VLOOKUP(VLOOKUP($A57, 'E4 TB Allocation Details'!$A$18:$L$205, MATCH("Misc ID", 'E4 TB Allocation Details'!$A$18:$L$18, 0),FALSE), 'E2 Allocators'!$B$15:$W$361, MATCH('O5 Details by Class &amp; Accounts'!BE$18, 'E2 Allocators'!$B$15:$W$15, 0),FALSE)*$E57), 0, VLOOKUP(VLOOKUP($A57, 'E4 TB Allocation Details'!$A$18:$L$205, MATCH("Misc ID", 'E4 TB Allocation Details'!$A$18:$L$18, 0),FALSE), 'E2 Allocators'!$B$15:$W$361, MATCH('O5 Details by Class &amp; Accounts'!BE$18, 'E2 Allocators'!$B$15:$W$15, 0),FALSE)*$E57)</f>
        <v>0</v>
      </c>
      <c r="BF57" s="1411">
        <f>IF(ISERROR(VLOOKUP(VLOOKUP($A57, 'E4 TB Allocation Details'!$A$18:$L$205, MATCH("Misc ID", 'E4 TB Allocation Details'!$A$18:$L$18, 0),FALSE), 'E2 Allocators'!$B$15:$W$361, MATCH('O5 Details by Class &amp; Accounts'!BF$18, 'E2 Allocators'!$B$15:$W$15, 0),FALSE)*$E57), 0, VLOOKUP(VLOOKUP($A57, 'E4 TB Allocation Details'!$A$18:$L$205, MATCH("Misc ID", 'E4 TB Allocation Details'!$A$18:$L$18, 0),FALSE), 'E2 Allocators'!$B$15:$W$361, MATCH('O5 Details by Class &amp; Accounts'!BF$18, 'E2 Allocators'!$B$15:$W$15, 0),FALSE)*$E57)</f>
        <v>0</v>
      </c>
      <c r="BG57" s="1411">
        <f>IF(ISERROR(VLOOKUP(VLOOKUP($A57, 'E4 TB Allocation Details'!$A$18:$L$205, MATCH("Misc ID", 'E4 TB Allocation Details'!$A$18:$L$18, 0),FALSE), 'E2 Allocators'!$B$15:$W$361, MATCH('O5 Details by Class &amp; Accounts'!BG$18, 'E2 Allocators'!$B$15:$W$15, 0),FALSE)*$E57), 0, VLOOKUP(VLOOKUP($A57, 'E4 TB Allocation Details'!$A$18:$L$205, MATCH("Misc ID", 'E4 TB Allocation Details'!$A$18:$L$18, 0),FALSE), 'E2 Allocators'!$B$15:$W$361, MATCH('O5 Details by Class &amp; Accounts'!BG$18, 'E2 Allocators'!$B$15:$W$15, 0),FALSE)*$E57)</f>
        <v>0</v>
      </c>
      <c r="BH57" s="1411">
        <f>IF(ISERROR(VLOOKUP(VLOOKUP($A57, 'E4 TB Allocation Details'!$A$18:$L$205, MATCH("Misc ID", 'E4 TB Allocation Details'!$A$18:$L$18, 0),FALSE), 'E2 Allocators'!$B$15:$W$361, MATCH('O5 Details by Class &amp; Accounts'!BH$18, 'E2 Allocators'!$B$15:$W$15, 0),FALSE)*$E57), 0, VLOOKUP(VLOOKUP($A57, 'E4 TB Allocation Details'!$A$18:$L$205, MATCH("Misc ID", 'E4 TB Allocation Details'!$A$18:$L$18, 0),FALSE), 'E2 Allocators'!$B$15:$W$361, MATCH('O5 Details by Class &amp; Accounts'!BH$18, 'E2 Allocators'!$B$15:$W$15, 0),FALSE)*$E57)</f>
        <v>0</v>
      </c>
      <c r="BI57" s="1411">
        <f>IF(ISERROR(VLOOKUP(VLOOKUP($A57, 'E4 TB Allocation Details'!$A$18:$L$205, MATCH("Misc ID", 'E4 TB Allocation Details'!$A$18:$L$18, 0),FALSE), 'E2 Allocators'!$B$15:$W$361, MATCH('O5 Details by Class &amp; Accounts'!BI$18, 'E2 Allocators'!$B$15:$W$15, 0),FALSE)*$E57), 0, VLOOKUP(VLOOKUP($A57, 'E4 TB Allocation Details'!$A$18:$L$205, MATCH("Misc ID", 'E4 TB Allocation Details'!$A$18:$L$18, 0),FALSE), 'E2 Allocators'!$B$15:$W$361, MATCH('O5 Details by Class &amp; Accounts'!BI$18, 'E2 Allocators'!$B$15:$W$15, 0),FALSE)*$E57)</f>
        <v>0</v>
      </c>
      <c r="BJ57" s="1411">
        <f>IF(ISERROR(VLOOKUP(VLOOKUP($A57, 'E4 TB Allocation Details'!$A$18:$L$205, MATCH("Misc ID", 'E4 TB Allocation Details'!$A$18:$L$18, 0),FALSE), 'E2 Allocators'!$B$15:$W$361, MATCH('O5 Details by Class &amp; Accounts'!BJ$18, 'E2 Allocators'!$B$15:$W$15, 0),FALSE)*$E57), 0, VLOOKUP(VLOOKUP($A57, 'E4 TB Allocation Details'!$A$18:$L$205, MATCH("Misc ID", 'E4 TB Allocation Details'!$A$18:$L$18, 0),FALSE), 'E2 Allocators'!$B$15:$W$361, MATCH('O5 Details by Class &amp; Accounts'!BJ$18, 'E2 Allocators'!$B$15:$W$15, 0),FALSE)*$E57)</f>
        <v>0</v>
      </c>
      <c r="BK57" s="1411">
        <f>IF(ISERROR(VLOOKUP(VLOOKUP($A57, 'E4 TB Allocation Details'!$A$18:$L$205, MATCH("Misc ID", 'E4 TB Allocation Details'!$A$18:$L$18, 0),FALSE), 'E2 Allocators'!$B$15:$W$361, MATCH('O5 Details by Class &amp; Accounts'!BK$18, 'E2 Allocators'!$B$15:$W$15, 0),FALSE)*$E57), 0, VLOOKUP(VLOOKUP($A57, 'E4 TB Allocation Details'!$A$18:$L$205, MATCH("Misc ID", 'E4 TB Allocation Details'!$A$18:$L$18, 0),FALSE), 'E2 Allocators'!$B$15:$W$361, MATCH('O5 Details by Class &amp; Accounts'!BK$18, 'E2 Allocators'!$B$15:$W$15, 0),FALSE)*$E57)</f>
        <v>0</v>
      </c>
      <c r="BL57" s="1411">
        <f>IF(ISERROR(VLOOKUP(VLOOKUP($A57, 'E4 TB Allocation Details'!$A$18:$L$205, MATCH("Misc ID", 'E4 TB Allocation Details'!$A$18:$L$18, 0),FALSE), 'E2 Allocators'!$B$15:$W$361, MATCH('O5 Details by Class &amp; Accounts'!BL$18, 'E2 Allocators'!$B$15:$W$15, 0),FALSE)*$E57), 0, VLOOKUP(VLOOKUP($A57, 'E4 TB Allocation Details'!$A$18:$L$205, MATCH("Misc ID", 'E4 TB Allocation Details'!$A$18:$L$18, 0),FALSE), 'E2 Allocators'!$B$15:$W$361, MATCH('O5 Details by Class &amp; Accounts'!BL$18, 'E2 Allocators'!$B$15:$W$15, 0),FALSE)*$E57)</f>
        <v>0</v>
      </c>
      <c r="BM57" s="1411">
        <f>IF(ISERROR(VLOOKUP(VLOOKUP($A57, 'E4 TB Allocation Details'!$A$18:$L$205, MATCH("Misc ID", 'E4 TB Allocation Details'!$A$18:$L$18, 0),FALSE), 'E2 Allocators'!$B$15:$W$361, MATCH('O5 Details by Class &amp; Accounts'!BM$18, 'E2 Allocators'!$B$15:$W$15, 0),FALSE)*$E57), 0, VLOOKUP(VLOOKUP($A57, 'E4 TB Allocation Details'!$A$18:$L$205, MATCH("Misc ID", 'E4 TB Allocation Details'!$A$18:$L$18, 0),FALSE), 'E2 Allocators'!$B$15:$W$361, MATCH('O5 Details by Class &amp; Accounts'!BM$18, 'E2 Allocators'!$B$15:$W$15, 0),FALSE)*$E57)</f>
        <v>0</v>
      </c>
      <c r="BN57" s="1411">
        <f>IF(ISERROR(VLOOKUP(VLOOKUP($A57, 'E4 TB Allocation Details'!$A$18:$L$205, MATCH("Misc ID", 'E4 TB Allocation Details'!$A$18:$L$18, 0),FALSE), 'E2 Allocators'!$B$15:$W$361, MATCH('O5 Details by Class &amp; Accounts'!BN$18, 'E2 Allocators'!$B$15:$W$15, 0),FALSE)*$E57), 0, VLOOKUP(VLOOKUP($A57, 'E4 TB Allocation Details'!$A$18:$L$205, MATCH("Misc ID", 'E4 TB Allocation Details'!$A$18:$L$18, 0),FALSE), 'E2 Allocators'!$B$15:$W$361, MATCH('O5 Details by Class &amp; Accounts'!BN$18, 'E2 Allocators'!$B$15:$W$15, 0),FALSE)*$E57)</f>
        <v>0</v>
      </c>
      <c r="BO57" s="1411">
        <f>IF(ISERROR(VLOOKUP(VLOOKUP($A57, 'E4 TB Allocation Details'!$A$18:$L$205, MATCH("Misc ID", 'E4 TB Allocation Details'!$A$18:$L$18, 0),FALSE), 'E2 Allocators'!$B$15:$W$361, MATCH('O5 Details by Class &amp; Accounts'!BO$18, 'E2 Allocators'!$B$15:$W$15, 0),FALSE)*$E57), 0, VLOOKUP(VLOOKUP($A57, 'E4 TB Allocation Details'!$A$18:$L$205, MATCH("Misc ID", 'E4 TB Allocation Details'!$A$18:$L$18, 0),FALSE), 'E2 Allocators'!$B$15:$W$361, MATCH('O5 Details by Class &amp; Accounts'!BO$18, 'E2 Allocators'!$B$15:$W$15, 0),FALSE)*$E57)</f>
        <v>0</v>
      </c>
      <c r="BP57" s="1411">
        <f>IF(ISERROR(VLOOKUP(VLOOKUP($A57, 'E4 TB Allocation Details'!$A$18:$L$205, MATCH("Misc ID", 'E4 TB Allocation Details'!$A$18:$L$18, 0),FALSE), 'E2 Allocators'!$B$15:$W$361, MATCH('O5 Details by Class &amp; Accounts'!BP$18, 'E2 Allocators'!$B$15:$W$15, 0),FALSE)*$E57), 0, VLOOKUP(VLOOKUP($A57, 'E4 TB Allocation Details'!$A$18:$L$205, MATCH("Misc ID", 'E4 TB Allocation Details'!$A$18:$L$18, 0),FALSE), 'E2 Allocators'!$B$15:$W$361, MATCH('O5 Details by Class &amp; Accounts'!BP$18, 'E2 Allocators'!$B$15:$W$15, 0),FALSE)*$E57)</f>
        <v>0</v>
      </c>
      <c r="BQ57" s="1411">
        <f>IF(ISERROR(VLOOKUP(VLOOKUP($A57, 'E4 TB Allocation Details'!$A$18:$L$205, MATCH("Misc ID", 'E4 TB Allocation Details'!$A$18:$L$18, 0),FALSE), 'E2 Allocators'!$B$15:$W$361, MATCH('O5 Details by Class &amp; Accounts'!BQ$18, 'E2 Allocators'!$B$15:$W$15, 0),FALSE)*$E57), 0, VLOOKUP(VLOOKUP($A57, 'E4 TB Allocation Details'!$A$18:$L$205, MATCH("Misc ID", 'E4 TB Allocation Details'!$A$18:$L$18, 0),FALSE), 'E2 Allocators'!$B$15:$W$361, MATCH('O5 Details by Class &amp; Accounts'!BQ$18, 'E2 Allocators'!$B$15:$W$15, 0),FALSE)*$E57)</f>
        <v>0</v>
      </c>
      <c r="BR57" s="1411">
        <f>IF(ISERROR(VLOOKUP(VLOOKUP($A57, 'E4 TB Allocation Details'!$A$18:$L$205, MATCH("Misc ID", 'E4 TB Allocation Details'!$A$18:$L$18, 0),FALSE), 'E2 Allocators'!$B$15:$W$361, MATCH('O5 Details by Class &amp; Accounts'!BR$18, 'E2 Allocators'!$B$15:$W$15, 0),FALSE)*$E57), 0, VLOOKUP(VLOOKUP($A57, 'E4 TB Allocation Details'!$A$18:$L$205, MATCH("Misc ID", 'E4 TB Allocation Details'!$A$18:$L$18, 0),FALSE), 'E2 Allocators'!$B$15:$W$361, MATCH('O5 Details by Class &amp; Accounts'!BR$18, 'E2 Allocators'!$B$15:$W$15, 0),FALSE)*$E57)</f>
        <v>0</v>
      </c>
      <c r="BS57" s="1411">
        <f t="shared" si="3"/>
        <v>0</v>
      </c>
      <c r="BT57" s="1411">
        <f>IF(ISERROR(VLOOKUP(VLOOKUP($A57, 'E4 TB Allocation Details'!$A$18:$L$205, MATCH("A &amp; G ID", 'E4 TB Allocation Details'!$A$18:$L$18, 0),FALSE), 'E2 Allocators'!$B$15:$W$361, MATCH('O5 Details by Class &amp; Accounts'!BT$18, 'E2 Allocators'!$B$15:$W$15, 0),FALSE)*$E57), 0, VLOOKUP(VLOOKUP($A57, 'E4 TB Allocation Details'!$A$18:$L$205, MATCH("A &amp; G ID", 'E4 TB Allocation Details'!$A$18:$L$18, 0),FALSE), 'E2 Allocators'!$B$15:$W$361, MATCH('O5 Details by Class &amp; Accounts'!BT$18, 'E2 Allocators'!$B$15:$W$15, 0),FALSE)*$E57)</f>
        <v>0</v>
      </c>
      <c r="BU57" s="1411">
        <f>IF(ISERROR(VLOOKUP(VLOOKUP($A57, 'E4 TB Allocation Details'!$A$18:$L$205, MATCH("A &amp; G ID", 'E4 TB Allocation Details'!$A$18:$L$18, 0),FALSE), 'E2 Allocators'!$B$15:$W$361, MATCH('O5 Details by Class &amp; Accounts'!BU$18, 'E2 Allocators'!$B$15:$W$15, 0),FALSE)*$E57), 0, VLOOKUP(VLOOKUP($A57, 'E4 TB Allocation Details'!$A$18:$L$205, MATCH("A &amp; G ID", 'E4 TB Allocation Details'!$A$18:$L$18, 0),FALSE), 'E2 Allocators'!$B$15:$W$361, MATCH('O5 Details by Class &amp; Accounts'!BU$18, 'E2 Allocators'!$B$15:$W$15, 0),FALSE)*$E57)</f>
        <v>0</v>
      </c>
      <c r="BV57" s="1411">
        <f>IF(ISERROR(VLOOKUP(VLOOKUP($A57, 'E4 TB Allocation Details'!$A$18:$L$205, MATCH("A &amp; G ID", 'E4 TB Allocation Details'!$A$18:$L$18, 0),FALSE), 'E2 Allocators'!$B$15:$W$361, MATCH('O5 Details by Class &amp; Accounts'!BV$18, 'E2 Allocators'!$B$15:$W$15, 0),FALSE)*$E57), 0, VLOOKUP(VLOOKUP($A57, 'E4 TB Allocation Details'!$A$18:$L$205, MATCH("A &amp; G ID", 'E4 TB Allocation Details'!$A$18:$L$18, 0),FALSE), 'E2 Allocators'!$B$15:$W$361, MATCH('O5 Details by Class &amp; Accounts'!BV$18, 'E2 Allocators'!$B$15:$W$15, 0),FALSE)*$E57)</f>
        <v>0</v>
      </c>
      <c r="BW57" s="1411">
        <f>IF(ISERROR(VLOOKUP(VLOOKUP($A57, 'E4 TB Allocation Details'!$A$18:$L$205, MATCH("A &amp; G ID", 'E4 TB Allocation Details'!$A$18:$L$18, 0),FALSE), 'E2 Allocators'!$B$15:$W$361, MATCH('O5 Details by Class &amp; Accounts'!BW$18, 'E2 Allocators'!$B$15:$W$15, 0),FALSE)*$E57), 0, VLOOKUP(VLOOKUP($A57, 'E4 TB Allocation Details'!$A$18:$L$205, MATCH("A &amp; G ID", 'E4 TB Allocation Details'!$A$18:$L$18, 0),FALSE), 'E2 Allocators'!$B$15:$W$361, MATCH('O5 Details by Class &amp; Accounts'!BW$18, 'E2 Allocators'!$B$15:$W$15, 0),FALSE)*$E57)</f>
        <v>0</v>
      </c>
      <c r="BX57" s="1411">
        <f>IF(ISERROR(VLOOKUP(VLOOKUP($A57, 'E4 TB Allocation Details'!$A$18:$L$205, MATCH("A &amp; G ID", 'E4 TB Allocation Details'!$A$18:$L$18, 0),FALSE), 'E2 Allocators'!$B$15:$W$361, MATCH('O5 Details by Class &amp; Accounts'!BX$18, 'E2 Allocators'!$B$15:$W$15, 0),FALSE)*$E57), 0, VLOOKUP(VLOOKUP($A57, 'E4 TB Allocation Details'!$A$18:$L$205, MATCH("A &amp; G ID", 'E4 TB Allocation Details'!$A$18:$L$18, 0),FALSE), 'E2 Allocators'!$B$15:$W$361, MATCH('O5 Details by Class &amp; Accounts'!BX$18, 'E2 Allocators'!$B$15:$W$15, 0),FALSE)*$E57)</f>
        <v>0</v>
      </c>
      <c r="BY57" s="1411">
        <f>IF(ISERROR(VLOOKUP(VLOOKUP($A57, 'E4 TB Allocation Details'!$A$18:$L$205, MATCH("A &amp; G ID", 'E4 TB Allocation Details'!$A$18:$L$18, 0),FALSE), 'E2 Allocators'!$B$15:$W$361, MATCH('O5 Details by Class &amp; Accounts'!BY$18, 'E2 Allocators'!$B$15:$W$15, 0),FALSE)*$E57), 0, VLOOKUP(VLOOKUP($A57, 'E4 TB Allocation Details'!$A$18:$L$205, MATCH("A &amp; G ID", 'E4 TB Allocation Details'!$A$18:$L$18, 0),FALSE), 'E2 Allocators'!$B$15:$W$361, MATCH('O5 Details by Class &amp; Accounts'!BY$18, 'E2 Allocators'!$B$15:$W$15, 0),FALSE)*$E57)</f>
        <v>0</v>
      </c>
      <c r="BZ57" s="1411">
        <f>IF(ISERROR(VLOOKUP(VLOOKUP($A57, 'E4 TB Allocation Details'!$A$18:$L$205, MATCH("A &amp; G ID", 'E4 TB Allocation Details'!$A$18:$L$18, 0),FALSE), 'E2 Allocators'!$B$15:$W$361, MATCH('O5 Details by Class &amp; Accounts'!BZ$18, 'E2 Allocators'!$B$15:$W$15, 0),FALSE)*$E57), 0, VLOOKUP(VLOOKUP($A57, 'E4 TB Allocation Details'!$A$18:$L$205, MATCH("A &amp; G ID", 'E4 TB Allocation Details'!$A$18:$L$18, 0),FALSE), 'E2 Allocators'!$B$15:$W$361, MATCH('O5 Details by Class &amp; Accounts'!BZ$18, 'E2 Allocators'!$B$15:$W$15, 0),FALSE)*$E57)</f>
        <v>0</v>
      </c>
      <c r="CA57" s="1411">
        <f>IF(ISERROR(VLOOKUP(VLOOKUP($A57, 'E4 TB Allocation Details'!$A$18:$L$205, MATCH("A &amp; G ID", 'E4 TB Allocation Details'!$A$18:$L$18, 0),FALSE), 'E2 Allocators'!$B$15:$W$361, MATCH('O5 Details by Class &amp; Accounts'!CA$18, 'E2 Allocators'!$B$15:$W$15, 0),FALSE)*$E57), 0, VLOOKUP(VLOOKUP($A57, 'E4 TB Allocation Details'!$A$18:$L$205, MATCH("A &amp; G ID", 'E4 TB Allocation Details'!$A$18:$L$18, 0),FALSE), 'E2 Allocators'!$B$15:$W$361, MATCH('O5 Details by Class &amp; Accounts'!CA$18, 'E2 Allocators'!$B$15:$W$15, 0),FALSE)*$E57)</f>
        <v>0</v>
      </c>
      <c r="CB57" s="1411">
        <f>IF(ISERROR(VLOOKUP(VLOOKUP($A57, 'E4 TB Allocation Details'!$A$18:$L$205, MATCH("A &amp; G ID", 'E4 TB Allocation Details'!$A$18:$L$18, 0),FALSE), 'E2 Allocators'!$B$15:$W$361, MATCH('O5 Details by Class &amp; Accounts'!CB$18, 'E2 Allocators'!$B$15:$W$15, 0),FALSE)*$E57), 0, VLOOKUP(VLOOKUP($A57, 'E4 TB Allocation Details'!$A$18:$L$205, MATCH("A &amp; G ID", 'E4 TB Allocation Details'!$A$18:$L$18, 0),FALSE), 'E2 Allocators'!$B$15:$W$361, MATCH('O5 Details by Class &amp; Accounts'!CB$18, 'E2 Allocators'!$B$15:$W$15, 0),FALSE)*$E57)</f>
        <v>0</v>
      </c>
      <c r="CC57" s="1411">
        <f>IF(ISERROR(VLOOKUP(VLOOKUP($A57, 'E4 TB Allocation Details'!$A$18:$L$205, MATCH("A &amp; G ID", 'E4 TB Allocation Details'!$A$18:$L$18, 0),FALSE), 'E2 Allocators'!$B$15:$W$361, MATCH('O5 Details by Class &amp; Accounts'!CC$18, 'E2 Allocators'!$B$15:$W$15, 0),FALSE)*$E57), 0, VLOOKUP(VLOOKUP($A57, 'E4 TB Allocation Details'!$A$18:$L$205, MATCH("A &amp; G ID", 'E4 TB Allocation Details'!$A$18:$L$18, 0),FALSE), 'E2 Allocators'!$B$15:$W$361, MATCH('O5 Details by Class &amp; Accounts'!CC$18, 'E2 Allocators'!$B$15:$W$15, 0),FALSE)*$E57)</f>
        <v>0</v>
      </c>
      <c r="CD57" s="1411">
        <f>IF(ISERROR(VLOOKUP(VLOOKUP($A57, 'E4 TB Allocation Details'!$A$18:$L$205, MATCH("A &amp; G ID", 'E4 TB Allocation Details'!$A$18:$L$18, 0),FALSE), 'E2 Allocators'!$B$15:$W$361, MATCH('O5 Details by Class &amp; Accounts'!CD$18, 'E2 Allocators'!$B$15:$W$15, 0),FALSE)*$E57), 0, VLOOKUP(VLOOKUP($A57, 'E4 TB Allocation Details'!$A$18:$L$205, MATCH("A &amp; G ID", 'E4 TB Allocation Details'!$A$18:$L$18, 0),FALSE), 'E2 Allocators'!$B$15:$W$361, MATCH('O5 Details by Class &amp; Accounts'!CD$18, 'E2 Allocators'!$B$15:$W$15, 0),FALSE)*$E57)</f>
        <v>0</v>
      </c>
      <c r="CE57" s="1411">
        <f>IF(ISERROR(VLOOKUP(VLOOKUP($A57, 'E4 TB Allocation Details'!$A$18:$L$205, MATCH("A &amp; G ID", 'E4 TB Allocation Details'!$A$18:$L$18, 0),FALSE), 'E2 Allocators'!$B$15:$W$361, MATCH('O5 Details by Class &amp; Accounts'!CE$18, 'E2 Allocators'!$B$15:$W$15, 0),FALSE)*$E57), 0, VLOOKUP(VLOOKUP($A57, 'E4 TB Allocation Details'!$A$18:$L$205, MATCH("A &amp; G ID", 'E4 TB Allocation Details'!$A$18:$L$18, 0),FALSE), 'E2 Allocators'!$B$15:$W$361, MATCH('O5 Details by Class &amp; Accounts'!CE$18, 'E2 Allocators'!$B$15:$W$15, 0),FALSE)*$E57)</f>
        <v>0</v>
      </c>
      <c r="CF57" s="1411">
        <f>IF(ISERROR(VLOOKUP(VLOOKUP($A57, 'E4 TB Allocation Details'!$A$18:$L$205, MATCH("A &amp; G ID", 'E4 TB Allocation Details'!$A$18:$L$18, 0),FALSE), 'E2 Allocators'!$B$15:$W$361, MATCH('O5 Details by Class &amp; Accounts'!CF$18, 'E2 Allocators'!$B$15:$W$15, 0),FALSE)*$E57), 0, VLOOKUP(VLOOKUP($A57, 'E4 TB Allocation Details'!$A$18:$L$205, MATCH("A &amp; G ID", 'E4 TB Allocation Details'!$A$18:$L$18, 0),FALSE), 'E2 Allocators'!$B$15:$W$361, MATCH('O5 Details by Class &amp; Accounts'!CF$18, 'E2 Allocators'!$B$15:$W$15, 0),FALSE)*$E57)</f>
        <v>0</v>
      </c>
      <c r="CG57" s="1411">
        <f>IF(ISERROR(VLOOKUP(VLOOKUP($A57, 'E4 TB Allocation Details'!$A$18:$L$205, MATCH("A &amp; G ID", 'E4 TB Allocation Details'!$A$18:$L$18, 0),FALSE), 'E2 Allocators'!$B$15:$W$361, MATCH('O5 Details by Class &amp; Accounts'!CG$18, 'E2 Allocators'!$B$15:$W$15, 0),FALSE)*$E57), 0, VLOOKUP(VLOOKUP($A57, 'E4 TB Allocation Details'!$A$18:$L$205, MATCH("A &amp; G ID", 'E4 TB Allocation Details'!$A$18:$L$18, 0),FALSE), 'E2 Allocators'!$B$15:$W$361, MATCH('O5 Details by Class &amp; Accounts'!CG$18, 'E2 Allocators'!$B$15:$W$15, 0),FALSE)*$E57)</f>
        <v>0</v>
      </c>
      <c r="CH57" s="1411">
        <f>IF(ISERROR(VLOOKUP(VLOOKUP($A57, 'E4 TB Allocation Details'!$A$18:$L$205, MATCH("A &amp; G ID", 'E4 TB Allocation Details'!$A$18:$L$18, 0),FALSE), 'E2 Allocators'!$B$15:$W$361, MATCH('O5 Details by Class &amp; Accounts'!CH$18, 'E2 Allocators'!$B$15:$W$15, 0),FALSE)*$E57), 0, VLOOKUP(VLOOKUP($A57, 'E4 TB Allocation Details'!$A$18:$L$205, MATCH("A &amp; G ID", 'E4 TB Allocation Details'!$A$18:$L$18, 0),FALSE), 'E2 Allocators'!$B$15:$W$361, MATCH('O5 Details by Class &amp; Accounts'!CH$18, 'E2 Allocators'!$B$15:$W$15, 0),FALSE)*$E57)</f>
        <v>0</v>
      </c>
      <c r="CI57" s="1411">
        <f>IF(ISERROR(VLOOKUP(VLOOKUP($A57, 'E4 TB Allocation Details'!$A$18:$L$205, MATCH("A &amp; G ID", 'E4 TB Allocation Details'!$A$18:$L$18, 0),FALSE), 'E2 Allocators'!$B$15:$W$361, MATCH('O5 Details by Class &amp; Accounts'!CI$18, 'E2 Allocators'!$B$15:$W$15, 0),FALSE)*$E57), 0, VLOOKUP(VLOOKUP($A57, 'E4 TB Allocation Details'!$A$18:$L$205, MATCH("A &amp; G ID", 'E4 TB Allocation Details'!$A$18:$L$18, 0),FALSE), 'E2 Allocators'!$B$15:$W$361, MATCH('O5 Details by Class &amp; Accounts'!CI$18, 'E2 Allocators'!$B$15:$W$15, 0),FALSE)*$E57)</f>
        <v>0</v>
      </c>
      <c r="CJ57" s="1411">
        <f>IF(ISERROR(VLOOKUP(VLOOKUP($A57, 'E4 TB Allocation Details'!$A$18:$L$205, MATCH("A &amp; G ID", 'E4 TB Allocation Details'!$A$18:$L$18, 0),FALSE), 'E2 Allocators'!$B$15:$W$361, MATCH('O5 Details by Class &amp; Accounts'!CJ$18, 'E2 Allocators'!$B$15:$W$15, 0),FALSE)*$E57), 0, VLOOKUP(VLOOKUP($A57, 'E4 TB Allocation Details'!$A$18:$L$205, MATCH("A &amp; G ID", 'E4 TB Allocation Details'!$A$18:$L$18, 0),FALSE), 'E2 Allocators'!$B$15:$W$361, MATCH('O5 Details by Class &amp; Accounts'!CJ$18, 'E2 Allocators'!$B$15:$W$15, 0),FALSE)*$E57)</f>
        <v>0</v>
      </c>
      <c r="CK57" s="1411">
        <f>IF(ISERROR(VLOOKUP(VLOOKUP($A57, 'E4 TB Allocation Details'!$A$18:$L$205, MATCH("A &amp; G ID", 'E4 TB Allocation Details'!$A$18:$L$18, 0),FALSE), 'E2 Allocators'!$B$15:$W$361, MATCH('O5 Details by Class &amp; Accounts'!CK$18, 'E2 Allocators'!$B$15:$W$15, 0),FALSE)*$E57), 0, VLOOKUP(VLOOKUP($A57, 'E4 TB Allocation Details'!$A$18:$L$205, MATCH("A &amp; G ID", 'E4 TB Allocation Details'!$A$18:$L$18, 0),FALSE), 'E2 Allocators'!$B$15:$W$361, MATCH('O5 Details by Class &amp; Accounts'!CK$18, 'E2 Allocators'!$B$15:$W$15, 0),FALSE)*$E57)</f>
        <v>0</v>
      </c>
      <c r="CL57" s="1411">
        <f>IF(ISERROR(VLOOKUP(VLOOKUP($A57, 'E4 TB Allocation Details'!$A$18:$L$205, MATCH("A &amp; G ID", 'E4 TB Allocation Details'!$A$18:$L$18, 0),FALSE), 'E2 Allocators'!$B$15:$W$361, MATCH('O5 Details by Class &amp; Accounts'!CL$18, 'E2 Allocators'!$B$15:$W$15, 0),FALSE)*$E57), 0, VLOOKUP(VLOOKUP($A57, 'E4 TB Allocation Details'!$A$18:$L$205, MATCH("A &amp; G ID", 'E4 TB Allocation Details'!$A$18:$L$18, 0),FALSE), 'E2 Allocators'!$B$15:$W$361, MATCH('O5 Details by Class &amp; Accounts'!CL$18, 'E2 Allocators'!$B$15:$W$15, 0),FALSE)*$E57)</f>
        <v>0</v>
      </c>
      <c r="CM57" s="1411">
        <f>IF(ISERROR(VLOOKUP(VLOOKUP($A57, 'E4 TB Allocation Details'!$A$18:$L$205, MATCH("A &amp; G ID", 'E4 TB Allocation Details'!$A$18:$L$18, 0),FALSE), 'E2 Allocators'!$B$15:$W$361, MATCH('O5 Details by Class &amp; Accounts'!CM$18, 'E2 Allocators'!$B$15:$W$15, 0),FALSE)*$E57), 0, VLOOKUP(VLOOKUP($A57, 'E4 TB Allocation Details'!$A$18:$L$205, MATCH("A &amp; G ID", 'E4 TB Allocation Details'!$A$18:$L$18, 0),FALSE), 'E2 Allocators'!$B$15:$W$361, MATCH('O5 Details by Class &amp; Accounts'!CM$18, 'E2 Allocators'!$B$15:$W$15, 0),FALSE)*$E57)</f>
        <v>0</v>
      </c>
      <c r="CN57" s="1411">
        <f t="shared" si="5"/>
        <v>0</v>
      </c>
      <c r="CO57" s="1791">
        <f t="shared" ref="CO57:CO80" si="7">+E57-AC57-AX57-BS57-CN57</f>
        <v>2.3283064365386963E-10</v>
      </c>
      <c r="CQ57" s="2086" t="s">
        <v>266</v>
      </c>
    </row>
    <row r="58" spans="1:95" s="80" customFormat="1" ht="12.75">
      <c r="A58" s="1174">
        <v>1855</v>
      </c>
      <c r="B58" s="1175" t="s">
        <v>43</v>
      </c>
      <c r="C58" s="1788">
        <f>IF(ISERROR(VLOOKUP($A58,'I3 TB Data'!$A$23:$H$458,MATCH('O5 Details by Class &amp; Accounts'!$C$18, 'I3 TB Data'!$A$23:$H$23,0),0)), 0, VLOOKUP($A58,'I3 TB Data'!$A$23:$H$458,MATCH('O5 Details by Class &amp; Accounts'!$C$18,'I3 TB Data'!$A$23:$H$23,0),0))</f>
        <v>1908000</v>
      </c>
      <c r="D58" s="1789">
        <f>'I4 BO ASSETS'!E55</f>
        <v>0</v>
      </c>
      <c r="E58" s="1788">
        <f t="shared" si="6"/>
        <v>1908000</v>
      </c>
      <c r="F58" s="1790">
        <f>IF(ISERROR(VLOOKUP($A58, 'E1 Categorization'!A33:E122, MATCH("Customer Component", 'E1 Categorization'!$A$33:$E$33,0), 0)), 0, IF(VLOOKUP($A58, 'E1 Categorization'!A33:E122, MATCH("Customer Component", 'E1 Categorization'!$A$33:$E$33,0), 0)=0, 'O5 Details by Class &amp; Accounts'!$E58, IF(AND(VLOOKUP($A58, 'E1 Categorization'!A33:E122, MATCH("Customer Component", 'E1 Categorization'!$A$33:$E$33,0), 0) &gt;0, VLOOKUP($A58, 'E1 Categorization'!A33:E122, MATCH("Customer Component", 'E1 Categorization'!$A$33:$E$33,0), 0)&lt;1), 'O5 Details by Class &amp; Accounts'!$E58*(1-VLOOKUP($A58, 'E1 Categorization'!A33:E122, MATCH("Customer Component", 'E1 Categorization'!$A$33:$E$33,0), 0)), 0)))</f>
        <v>0</v>
      </c>
      <c r="G58" s="1790">
        <f>IF(ISERROR(VLOOKUP($A58, 'E1 Categorization'!A33:E122, MATCH("Customer Component", 'E1 Categorization'!$A$33:$E$33,0), 0)),0, IF(VLOOKUP($A58, 'E1 Categorization'!A33:E122, MATCH("Customer Component", 'E1 Categorization'!$A$33:$E$33,0), 0)=0, 0, IF(AND(VLOOKUP($A58, 'E1 Categorization'!A33:E122, MATCH("Customer Component", 'E1 Categorization'!$A$33:$E$33,0), 0) &gt;0, VLOOKUP($A58, 'E1 Categorization'!A33:E122, MATCH("Customer Component", 'E1 Categorization'!$A$33:$E$33,0), 0)&lt;1), 'O5 Details by Class &amp; Accounts'!$E58*(VLOOKUP($A58, 'E1 Categorization'!A33:E122, MATCH("Customer Component", 'E1 Categorization'!$A$33:$E$33,0), 0)), 'O5 Details by Class &amp; Accounts'!$E58)))</f>
        <v>1908000</v>
      </c>
      <c r="H58" s="1411">
        <f>F58+G58</f>
        <v>1908000</v>
      </c>
      <c r="I58" s="1411">
        <f>IF(ISERROR(VLOOKUP(VLOOKUP($A58, 'E4 TB Allocation Details'!$A$18:$L$205, MATCH("Demand ID", 'E4 TB Allocation Details'!$A$18:$L$18, 0),FALSE), 'E2 Allocators'!$B$15:$W$361, MATCH('O5 Details by Class &amp; Accounts'!I$18, 'E2 Allocators'!$B$15:$W$15, 0),FALSE)*$F58), 0, VLOOKUP(VLOOKUP($A58, 'E4 TB Allocation Details'!$A$18:$L$205, MATCH("Demand ID", 'E4 TB Allocation Details'!$A$18:$L$18, 0),FALSE), 'E2 Allocators'!$B$15:$W$361, MATCH('O5 Details by Class &amp; Accounts'!I$18, 'E2 Allocators'!$B$15:$W$15, 0),FALSE)*$F58)</f>
        <v>0</v>
      </c>
      <c r="J58" s="1411">
        <f>IF(ISERROR(VLOOKUP(VLOOKUP($A58, 'E4 TB Allocation Details'!$A$18:$L$205, MATCH("Demand ID", 'E4 TB Allocation Details'!$A$18:$L$18, 0),FALSE), 'E2 Allocators'!$B$15:$W$361, MATCH('O5 Details by Class &amp; Accounts'!J$18, 'E2 Allocators'!$B$15:$W$15, 0),FALSE)*$F58), 0, VLOOKUP(VLOOKUP($A58, 'E4 TB Allocation Details'!$A$18:$L$205, MATCH("Demand ID", 'E4 TB Allocation Details'!$A$18:$L$18, 0),FALSE), 'E2 Allocators'!$B$15:$W$361, MATCH('O5 Details by Class &amp; Accounts'!J$18, 'E2 Allocators'!$B$15:$W$15, 0),FALSE)*$F58)</f>
        <v>0</v>
      </c>
      <c r="K58" s="1411">
        <f>IF(ISERROR(VLOOKUP(VLOOKUP($A58, 'E4 TB Allocation Details'!$A$18:$L$205, MATCH("Demand ID", 'E4 TB Allocation Details'!$A$18:$L$18, 0),FALSE), 'E2 Allocators'!$B$15:$W$361, MATCH('O5 Details by Class &amp; Accounts'!K$18, 'E2 Allocators'!$B$15:$W$15, 0),FALSE)*$F58), 0, VLOOKUP(VLOOKUP($A58, 'E4 TB Allocation Details'!$A$18:$L$205, MATCH("Demand ID", 'E4 TB Allocation Details'!$A$18:$L$18, 0),FALSE), 'E2 Allocators'!$B$15:$W$361, MATCH('O5 Details by Class &amp; Accounts'!K$18, 'E2 Allocators'!$B$15:$W$15, 0),FALSE)*$F58)</f>
        <v>0</v>
      </c>
      <c r="L58" s="1411">
        <f>IF(ISERROR(VLOOKUP(VLOOKUP($A58, 'E4 TB Allocation Details'!$A$18:$L$205, MATCH("Demand ID", 'E4 TB Allocation Details'!$A$18:$L$18, 0),FALSE), 'E2 Allocators'!$B$15:$W$361, MATCH('O5 Details by Class &amp; Accounts'!L$18, 'E2 Allocators'!$B$15:$W$15, 0),FALSE)*$F58), 0, VLOOKUP(VLOOKUP($A58, 'E4 TB Allocation Details'!$A$18:$L$205, MATCH("Demand ID", 'E4 TB Allocation Details'!$A$18:$L$18, 0),FALSE), 'E2 Allocators'!$B$15:$W$361, MATCH('O5 Details by Class &amp; Accounts'!L$18, 'E2 Allocators'!$B$15:$W$15, 0),FALSE)*$F58)</f>
        <v>0</v>
      </c>
      <c r="M58" s="1411">
        <f>IF(ISERROR(VLOOKUP(VLOOKUP($A58, 'E4 TB Allocation Details'!$A$18:$L$205, MATCH("Demand ID", 'E4 TB Allocation Details'!$A$18:$L$18, 0),FALSE), 'E2 Allocators'!$B$15:$W$361, MATCH('O5 Details by Class &amp; Accounts'!M$18, 'E2 Allocators'!$B$15:$W$15, 0),FALSE)*$F58), 0, VLOOKUP(VLOOKUP($A58, 'E4 TB Allocation Details'!$A$18:$L$205, MATCH("Demand ID", 'E4 TB Allocation Details'!$A$18:$L$18, 0),FALSE), 'E2 Allocators'!$B$15:$W$361, MATCH('O5 Details by Class &amp; Accounts'!M$18, 'E2 Allocators'!$B$15:$W$15, 0),FALSE)*$F58)</f>
        <v>0</v>
      </c>
      <c r="N58" s="1411">
        <f>IF(ISERROR(VLOOKUP(VLOOKUP($A58, 'E4 TB Allocation Details'!$A$18:$L$205, MATCH("Demand ID", 'E4 TB Allocation Details'!$A$18:$L$18, 0),FALSE), 'E2 Allocators'!$B$15:$W$361, MATCH('O5 Details by Class &amp; Accounts'!N$18, 'E2 Allocators'!$B$15:$W$15, 0),FALSE)*$F58), 0, VLOOKUP(VLOOKUP($A58, 'E4 TB Allocation Details'!$A$18:$L$205, MATCH("Demand ID", 'E4 TB Allocation Details'!$A$18:$L$18, 0),FALSE), 'E2 Allocators'!$B$15:$W$361, MATCH('O5 Details by Class &amp; Accounts'!N$18, 'E2 Allocators'!$B$15:$W$15, 0),FALSE)*$F58)</f>
        <v>0</v>
      </c>
      <c r="O58" s="1411">
        <f>IF(ISERROR(VLOOKUP(VLOOKUP($A58, 'E4 TB Allocation Details'!$A$18:$L$205, MATCH("Demand ID", 'E4 TB Allocation Details'!$A$18:$L$18, 0),FALSE), 'E2 Allocators'!$B$15:$W$361, MATCH('O5 Details by Class &amp; Accounts'!O$18, 'E2 Allocators'!$B$15:$W$15, 0),FALSE)*$F58), 0, VLOOKUP(VLOOKUP($A58, 'E4 TB Allocation Details'!$A$18:$L$205, MATCH("Demand ID", 'E4 TB Allocation Details'!$A$18:$L$18, 0),FALSE), 'E2 Allocators'!$B$15:$W$361, MATCH('O5 Details by Class &amp; Accounts'!O$18, 'E2 Allocators'!$B$15:$W$15, 0),FALSE)*$F58)</f>
        <v>0</v>
      </c>
      <c r="P58" s="1411">
        <f>IF(ISERROR(VLOOKUP(VLOOKUP($A58, 'E4 TB Allocation Details'!$A$18:$L$205, MATCH("Demand ID", 'E4 TB Allocation Details'!$A$18:$L$18, 0),FALSE), 'E2 Allocators'!$B$15:$W$361, MATCH('O5 Details by Class &amp; Accounts'!P$18, 'E2 Allocators'!$B$15:$W$15, 0),FALSE)*$F58), 0, VLOOKUP(VLOOKUP($A58, 'E4 TB Allocation Details'!$A$18:$L$205, MATCH("Demand ID", 'E4 TB Allocation Details'!$A$18:$L$18, 0),FALSE), 'E2 Allocators'!$B$15:$W$361, MATCH('O5 Details by Class &amp; Accounts'!P$18, 'E2 Allocators'!$B$15:$W$15, 0),FALSE)*$F58)</f>
        <v>0</v>
      </c>
      <c r="Q58" s="1411">
        <f>IF(ISERROR(VLOOKUP(VLOOKUP($A58, 'E4 TB Allocation Details'!$A$18:$L$205, MATCH("Demand ID", 'E4 TB Allocation Details'!$A$18:$L$18, 0),FALSE), 'E2 Allocators'!$B$15:$W$361, MATCH('O5 Details by Class &amp; Accounts'!Q$18, 'E2 Allocators'!$B$15:$W$15, 0),FALSE)*$F58), 0, VLOOKUP(VLOOKUP($A58, 'E4 TB Allocation Details'!$A$18:$L$205, MATCH("Demand ID", 'E4 TB Allocation Details'!$A$18:$L$18, 0),FALSE), 'E2 Allocators'!$B$15:$W$361, MATCH('O5 Details by Class &amp; Accounts'!Q$18, 'E2 Allocators'!$B$15:$W$15, 0),FALSE)*$F58)</f>
        <v>0</v>
      </c>
      <c r="R58" s="1411">
        <f>IF(ISERROR(VLOOKUP(VLOOKUP($A58, 'E4 TB Allocation Details'!$A$18:$L$205, MATCH("Demand ID", 'E4 TB Allocation Details'!$A$18:$L$18, 0),FALSE), 'E2 Allocators'!$B$15:$W$361, MATCH('O5 Details by Class &amp; Accounts'!R$18, 'E2 Allocators'!$B$15:$W$15, 0),FALSE)*$F58), 0, VLOOKUP(VLOOKUP($A58, 'E4 TB Allocation Details'!$A$18:$L$205, MATCH("Demand ID", 'E4 TB Allocation Details'!$A$18:$L$18, 0),FALSE), 'E2 Allocators'!$B$15:$W$361, MATCH('O5 Details by Class &amp; Accounts'!R$18, 'E2 Allocators'!$B$15:$W$15, 0),FALSE)*$F58)</f>
        <v>0</v>
      </c>
      <c r="S58" s="1411">
        <f>IF(ISERROR(VLOOKUP(VLOOKUP($A58, 'E4 TB Allocation Details'!$A$18:$L$205, MATCH("Demand ID", 'E4 TB Allocation Details'!$A$18:$L$18, 0),FALSE), 'E2 Allocators'!$B$15:$W$361, MATCH('O5 Details by Class &amp; Accounts'!S$18, 'E2 Allocators'!$B$15:$W$15, 0),FALSE)*$F58), 0, VLOOKUP(VLOOKUP($A58, 'E4 TB Allocation Details'!$A$18:$L$205, MATCH("Demand ID", 'E4 TB Allocation Details'!$A$18:$L$18, 0),FALSE), 'E2 Allocators'!$B$15:$W$361, MATCH('O5 Details by Class &amp; Accounts'!S$18, 'E2 Allocators'!$B$15:$W$15, 0),FALSE)*$F58)</f>
        <v>0</v>
      </c>
      <c r="T58" s="1411">
        <f>IF(ISERROR(VLOOKUP(VLOOKUP($A58, 'E4 TB Allocation Details'!$A$18:$L$205, MATCH("Demand ID", 'E4 TB Allocation Details'!$A$18:$L$18, 0),FALSE), 'E2 Allocators'!$B$15:$W$361, MATCH('O5 Details by Class &amp; Accounts'!T$18, 'E2 Allocators'!$B$15:$W$15, 0),FALSE)*$F58), 0, VLOOKUP(VLOOKUP($A58, 'E4 TB Allocation Details'!$A$18:$L$205, MATCH("Demand ID", 'E4 TB Allocation Details'!$A$18:$L$18, 0),FALSE), 'E2 Allocators'!$B$15:$W$361, MATCH('O5 Details by Class &amp; Accounts'!T$18, 'E2 Allocators'!$B$15:$W$15, 0),FALSE)*$F58)</f>
        <v>0</v>
      </c>
      <c r="U58" s="1411">
        <f>IF(ISERROR(VLOOKUP(VLOOKUP($A58, 'E4 TB Allocation Details'!$A$18:$L$205, MATCH("Demand ID", 'E4 TB Allocation Details'!$A$18:$L$18, 0),FALSE), 'E2 Allocators'!$B$15:$W$361, MATCH('O5 Details by Class &amp; Accounts'!U$18, 'E2 Allocators'!$B$15:$W$15, 0),FALSE)*$F58), 0, VLOOKUP(VLOOKUP($A58, 'E4 TB Allocation Details'!$A$18:$L$205, MATCH("Demand ID", 'E4 TB Allocation Details'!$A$18:$L$18, 0),FALSE), 'E2 Allocators'!$B$15:$W$361, MATCH('O5 Details by Class &amp; Accounts'!U$18, 'E2 Allocators'!$B$15:$W$15, 0),FALSE)*$F58)</f>
        <v>0</v>
      </c>
      <c r="V58" s="1411">
        <f>IF(ISERROR(VLOOKUP(VLOOKUP($A58, 'E4 TB Allocation Details'!$A$18:$L$205, MATCH("Demand ID", 'E4 TB Allocation Details'!$A$18:$L$18, 0),FALSE), 'E2 Allocators'!$B$15:$W$361, MATCH('O5 Details by Class &amp; Accounts'!V$18, 'E2 Allocators'!$B$15:$W$15, 0),FALSE)*$F58), 0, VLOOKUP(VLOOKUP($A58, 'E4 TB Allocation Details'!$A$18:$L$205, MATCH("Demand ID", 'E4 TB Allocation Details'!$A$18:$L$18, 0),FALSE), 'E2 Allocators'!$B$15:$W$361, MATCH('O5 Details by Class &amp; Accounts'!V$18, 'E2 Allocators'!$B$15:$W$15, 0),FALSE)*$F58)</f>
        <v>0</v>
      </c>
      <c r="W58" s="1411">
        <f>IF(ISERROR(VLOOKUP(VLOOKUP($A58, 'E4 TB Allocation Details'!$A$18:$L$205, MATCH("Demand ID", 'E4 TB Allocation Details'!$A$18:$L$18, 0),FALSE), 'E2 Allocators'!$B$15:$W$361, MATCH('O5 Details by Class &amp; Accounts'!W$18, 'E2 Allocators'!$B$15:$W$15, 0),FALSE)*$F58), 0, VLOOKUP(VLOOKUP($A58, 'E4 TB Allocation Details'!$A$18:$L$205, MATCH("Demand ID", 'E4 TB Allocation Details'!$A$18:$L$18, 0),FALSE), 'E2 Allocators'!$B$15:$W$361, MATCH('O5 Details by Class &amp; Accounts'!W$18, 'E2 Allocators'!$B$15:$W$15, 0),FALSE)*$F58)</f>
        <v>0</v>
      </c>
      <c r="X58" s="1411">
        <f>IF(ISERROR(VLOOKUP(VLOOKUP($A58, 'E4 TB Allocation Details'!$A$18:$L$205, MATCH("Demand ID", 'E4 TB Allocation Details'!$A$18:$L$18, 0),FALSE), 'E2 Allocators'!$B$15:$W$361, MATCH('O5 Details by Class &amp; Accounts'!X$18, 'E2 Allocators'!$B$15:$W$15, 0),FALSE)*$F58), 0, VLOOKUP(VLOOKUP($A58, 'E4 TB Allocation Details'!$A$18:$L$205, MATCH("Demand ID", 'E4 TB Allocation Details'!$A$18:$L$18, 0),FALSE), 'E2 Allocators'!$B$15:$W$361, MATCH('O5 Details by Class &amp; Accounts'!X$18, 'E2 Allocators'!$B$15:$W$15, 0),FALSE)*$F58)</f>
        <v>0</v>
      </c>
      <c r="Y58" s="1411">
        <f>IF(ISERROR(VLOOKUP(VLOOKUP($A58, 'E4 TB Allocation Details'!$A$18:$L$205, MATCH("Demand ID", 'E4 TB Allocation Details'!$A$18:$L$18, 0),FALSE), 'E2 Allocators'!$B$15:$W$361, MATCH('O5 Details by Class &amp; Accounts'!Y$18, 'E2 Allocators'!$B$15:$W$15, 0),FALSE)*$F58), 0, VLOOKUP(VLOOKUP($A58, 'E4 TB Allocation Details'!$A$18:$L$205, MATCH("Demand ID", 'E4 TB Allocation Details'!$A$18:$L$18, 0),FALSE), 'E2 Allocators'!$B$15:$W$361, MATCH('O5 Details by Class &amp; Accounts'!Y$18, 'E2 Allocators'!$B$15:$W$15, 0),FALSE)*$F58)</f>
        <v>0</v>
      </c>
      <c r="Z58" s="1411">
        <f>IF(ISERROR(VLOOKUP(VLOOKUP($A58, 'E4 TB Allocation Details'!$A$18:$L$205, MATCH("Demand ID", 'E4 TB Allocation Details'!$A$18:$L$18, 0),FALSE), 'E2 Allocators'!$B$15:$W$361, MATCH('O5 Details by Class &amp; Accounts'!Z$18, 'E2 Allocators'!$B$15:$W$15, 0),FALSE)*$F58), 0, VLOOKUP(VLOOKUP($A58, 'E4 TB Allocation Details'!$A$18:$L$205, MATCH("Demand ID", 'E4 TB Allocation Details'!$A$18:$L$18, 0),FALSE), 'E2 Allocators'!$B$15:$W$361, MATCH('O5 Details by Class &amp; Accounts'!Z$18, 'E2 Allocators'!$B$15:$W$15, 0),FALSE)*$F58)</f>
        <v>0</v>
      </c>
      <c r="AA58" s="1411">
        <f>IF(ISERROR(VLOOKUP(VLOOKUP($A58, 'E4 TB Allocation Details'!$A$18:$L$205, MATCH("Demand ID", 'E4 TB Allocation Details'!$A$18:$L$18, 0),FALSE), 'E2 Allocators'!$B$15:$W$361, MATCH('O5 Details by Class &amp; Accounts'!AA$18, 'E2 Allocators'!$B$15:$W$15, 0),FALSE)*$F58), 0, VLOOKUP(VLOOKUP($A58, 'E4 TB Allocation Details'!$A$18:$L$205, MATCH("Demand ID", 'E4 TB Allocation Details'!$A$18:$L$18, 0),FALSE), 'E2 Allocators'!$B$15:$W$361, MATCH('O5 Details by Class &amp; Accounts'!AA$18, 'E2 Allocators'!$B$15:$W$15, 0),FALSE)*$F58)</f>
        <v>0</v>
      </c>
      <c r="AB58" s="1411">
        <f>IF(ISERROR(VLOOKUP(VLOOKUP($A58, 'E4 TB Allocation Details'!$A$18:$L$205, MATCH("Demand ID", 'E4 TB Allocation Details'!$A$18:$L$18, 0),FALSE), 'E2 Allocators'!$B$15:$W$361, MATCH('O5 Details by Class &amp; Accounts'!AB$18, 'E2 Allocators'!$B$15:$W$15, 0),FALSE)*$F58), 0, VLOOKUP(VLOOKUP($A58, 'E4 TB Allocation Details'!$A$18:$L$205, MATCH("Demand ID", 'E4 TB Allocation Details'!$A$18:$L$18, 0),FALSE), 'E2 Allocators'!$B$15:$W$361, MATCH('O5 Details by Class &amp; Accounts'!AB$18, 'E2 Allocators'!$B$15:$W$15, 0),FALSE)*$F58)</f>
        <v>0</v>
      </c>
      <c r="AC58" s="1411">
        <f>SUM(I58:AB58)</f>
        <v>0</v>
      </c>
      <c r="AD58" s="1411">
        <f>IF(ISERROR(VLOOKUP(VLOOKUP($A58, 'E4 TB Allocation Details'!$A$18:$L$205, MATCH("Customer ID", 'E4 TB Allocation Details'!$A$18:$L$18, 0),FALSE), 'E2 Allocators'!$B$15:$W$361, MATCH('O5 Details by Class &amp; Accounts'!AD$18, 'E2 Allocators'!$B$15:$W$15, 0),FALSE)*$G58), 0, VLOOKUP(VLOOKUP($A58, 'E4 TB Allocation Details'!$A$18:$L$205, MATCH("Customer ID", 'E4 TB Allocation Details'!$A$18:$L$18, 0),FALSE), 'E2 Allocators'!$B$15:$W$361, MATCH('O5 Details by Class &amp; Accounts'!AD$18, 'E2 Allocators'!$B$15:$W$15, 0),FALSE)*$G58)</f>
        <v>1157247.2311173053</v>
      </c>
      <c r="AE58" s="1411">
        <f>IF(ISERROR(VLOOKUP(VLOOKUP($A58, 'E4 TB Allocation Details'!$A$18:$L$205, MATCH("Customer ID", 'E4 TB Allocation Details'!$A$18:$L$18, 0),FALSE), 'E2 Allocators'!$B$15:$W$361, MATCH('O5 Details by Class &amp; Accounts'!AE$18, 'E2 Allocators'!$B$15:$W$15, 0),FALSE)*$G58), 0, VLOOKUP(VLOOKUP($A58, 'E4 TB Allocation Details'!$A$18:$L$205, MATCH("Customer ID", 'E4 TB Allocation Details'!$A$18:$L$18, 0),FALSE), 'E2 Allocators'!$B$15:$W$361, MATCH('O5 Details by Class &amp; Accounts'!AE$18, 'E2 Allocators'!$B$15:$W$15, 0),FALSE)*$G58)</f>
        <v>254916.49731237837</v>
      </c>
      <c r="AF58" s="1411">
        <f>IF(ISERROR(VLOOKUP(VLOOKUP($A58, 'E4 TB Allocation Details'!$A$18:$L$205, MATCH("Customer ID", 'E4 TB Allocation Details'!$A$18:$L$18, 0),FALSE), 'E2 Allocators'!$B$15:$W$361, MATCH('O5 Details by Class &amp; Accounts'!AF$18, 'E2 Allocators'!$B$15:$W$15, 0),FALSE)*$G58), 0, VLOOKUP(VLOOKUP($A58, 'E4 TB Allocation Details'!$A$18:$L$205, MATCH("Customer ID", 'E4 TB Allocation Details'!$A$18:$L$18, 0),FALSE), 'E2 Allocators'!$B$15:$W$361, MATCH('O5 Details by Class &amp; Accounts'!AF$18, 'E2 Allocators'!$B$15:$W$15, 0),FALSE)*$G58)</f>
        <v>63460.642337771533</v>
      </c>
      <c r="AG58" s="1411">
        <f>IF(ISERROR(VLOOKUP(VLOOKUP($A58, 'E4 TB Allocation Details'!$A$18:$L$205, MATCH("Customer ID", 'E4 TB Allocation Details'!$A$18:$L$18, 0),FALSE), 'E2 Allocators'!$B$15:$W$361, MATCH('O5 Details by Class &amp; Accounts'!AG$18, 'E2 Allocators'!$B$15:$W$15, 0),FALSE)*$G58), 0, VLOOKUP(VLOOKUP($A58, 'E4 TB Allocation Details'!$A$18:$L$205, MATCH("Customer ID", 'E4 TB Allocation Details'!$A$18:$L$18, 0),FALSE), 'E2 Allocators'!$B$15:$W$361, MATCH('O5 Details by Class &amp; Accounts'!AG$18, 'E2 Allocators'!$B$15:$W$15, 0),FALSE)*$G58)</f>
        <v>0</v>
      </c>
      <c r="AH58" s="1411">
        <f>IF(ISERROR(VLOOKUP(VLOOKUP($A58, 'E4 TB Allocation Details'!$A$18:$L$205, MATCH("Customer ID", 'E4 TB Allocation Details'!$A$18:$L$18, 0),FALSE), 'E2 Allocators'!$B$15:$W$361, MATCH('O5 Details by Class &amp; Accounts'!AH$18, 'E2 Allocators'!$B$15:$W$15, 0),FALSE)*$G58), 0, VLOOKUP(VLOOKUP($A58, 'E4 TB Allocation Details'!$A$18:$L$205, MATCH("Customer ID", 'E4 TB Allocation Details'!$A$18:$L$18, 0),FALSE), 'E2 Allocators'!$B$15:$W$361, MATCH('O5 Details by Class &amp; Accounts'!AH$18, 'E2 Allocators'!$B$15:$W$15, 0),FALSE)*$G58)</f>
        <v>0</v>
      </c>
      <c r="AI58" s="1411">
        <f>IF(ISERROR(VLOOKUP(VLOOKUP($A58, 'E4 TB Allocation Details'!$A$18:$L$205, MATCH("Customer ID", 'E4 TB Allocation Details'!$A$18:$L$18, 0),FALSE), 'E2 Allocators'!$B$15:$W$361, MATCH('O5 Details by Class &amp; Accounts'!AI$18, 'E2 Allocators'!$B$15:$W$15, 0),FALSE)*$G58), 0, VLOOKUP(VLOOKUP($A58, 'E4 TB Allocation Details'!$A$18:$L$205, MATCH("Customer ID", 'E4 TB Allocation Details'!$A$18:$L$18, 0),FALSE), 'E2 Allocators'!$B$15:$W$361, MATCH('O5 Details by Class &amp; Accounts'!AI$18, 'E2 Allocators'!$B$15:$W$15, 0),FALSE)*$G58)</f>
        <v>0</v>
      </c>
      <c r="AJ58" s="1411">
        <f>IF(ISERROR(VLOOKUP(VLOOKUP($A58, 'E4 TB Allocation Details'!$A$18:$L$205, MATCH("Customer ID", 'E4 TB Allocation Details'!$A$18:$L$18, 0),FALSE), 'E2 Allocators'!$B$15:$W$361, MATCH('O5 Details by Class &amp; Accounts'!AJ$18, 'E2 Allocators'!$B$15:$W$15, 0),FALSE)*$G58), 0, VLOOKUP(VLOOKUP($A58, 'E4 TB Allocation Details'!$A$18:$L$205, MATCH("Customer ID", 'E4 TB Allocation Details'!$A$18:$L$18, 0),FALSE), 'E2 Allocators'!$B$15:$W$361, MATCH('O5 Details by Class &amp; Accounts'!AJ$18, 'E2 Allocators'!$B$15:$W$15, 0),FALSE)*$G58)</f>
        <v>394035.8117762506</v>
      </c>
      <c r="AK58" s="1411">
        <f>IF(ISERROR(VLOOKUP(VLOOKUP($A58, 'E4 TB Allocation Details'!$A$18:$L$205, MATCH("Customer ID", 'E4 TB Allocation Details'!$A$18:$L$18, 0),FALSE), 'E2 Allocators'!$B$15:$W$361, MATCH('O5 Details by Class &amp; Accounts'!AK$18, 'E2 Allocators'!$B$15:$W$15, 0),FALSE)*$G58), 0, VLOOKUP(VLOOKUP($A58, 'E4 TB Allocation Details'!$A$18:$L$205, MATCH("Customer ID", 'E4 TB Allocation Details'!$A$18:$L$18, 0),FALSE), 'E2 Allocators'!$B$15:$W$361, MATCH('O5 Details by Class &amp; Accounts'!AK$18, 'E2 Allocators'!$B$15:$W$15, 0),FALSE)*$G58)</f>
        <v>21607.70058953005</v>
      </c>
      <c r="AL58" s="1411">
        <f>IF(ISERROR(VLOOKUP(VLOOKUP($A58, 'E4 TB Allocation Details'!$A$18:$L$205, MATCH("Customer ID", 'E4 TB Allocation Details'!$A$18:$L$18, 0),FALSE), 'E2 Allocators'!$B$15:$W$361, MATCH('O5 Details by Class &amp; Accounts'!AL$18, 'E2 Allocators'!$B$15:$W$15, 0),FALSE)*$G58), 0, VLOOKUP(VLOOKUP($A58, 'E4 TB Allocation Details'!$A$18:$L$205, MATCH("Customer ID", 'E4 TB Allocation Details'!$A$18:$L$18, 0),FALSE), 'E2 Allocators'!$B$15:$W$361, MATCH('O5 Details by Class &amp; Accounts'!AL$18, 'E2 Allocators'!$B$15:$W$15, 0),FALSE)*$G58)</f>
        <v>16732.116866764296</v>
      </c>
      <c r="AM58" s="1411">
        <f>IF(ISERROR(VLOOKUP(VLOOKUP($A58, 'E4 TB Allocation Details'!$A$18:$L$205, MATCH("Customer ID", 'E4 TB Allocation Details'!$A$18:$L$18, 0),FALSE), 'E2 Allocators'!$B$15:$W$361, MATCH('O5 Details by Class &amp; Accounts'!AM$18, 'E2 Allocators'!$B$15:$W$15, 0),FALSE)*$G58), 0, VLOOKUP(VLOOKUP($A58, 'E4 TB Allocation Details'!$A$18:$L$205, MATCH("Customer ID", 'E4 TB Allocation Details'!$A$18:$L$18, 0),FALSE), 'E2 Allocators'!$B$15:$W$361, MATCH('O5 Details by Class &amp; Accounts'!AM$18, 'E2 Allocators'!$B$15:$W$15, 0),FALSE)*$G58)</f>
        <v>0</v>
      </c>
      <c r="AN58" s="1411">
        <f>IF(ISERROR(VLOOKUP(VLOOKUP($A58, 'E4 TB Allocation Details'!$A$18:$L$205, MATCH("Customer ID", 'E4 TB Allocation Details'!$A$18:$L$18, 0),FALSE), 'E2 Allocators'!$B$15:$W$361, MATCH('O5 Details by Class &amp; Accounts'!AN$18, 'E2 Allocators'!$B$15:$W$15, 0),FALSE)*$G58), 0, VLOOKUP(VLOOKUP($A58, 'E4 TB Allocation Details'!$A$18:$L$205, MATCH("Customer ID", 'E4 TB Allocation Details'!$A$18:$L$18, 0),FALSE), 'E2 Allocators'!$B$15:$W$361, MATCH('O5 Details by Class &amp; Accounts'!AN$18, 'E2 Allocators'!$B$15:$W$15, 0),FALSE)*$G58)</f>
        <v>0</v>
      </c>
      <c r="AO58" s="1411">
        <f>IF(ISERROR(VLOOKUP(VLOOKUP($A58, 'E4 TB Allocation Details'!$A$18:$L$205, MATCH("Customer ID", 'E4 TB Allocation Details'!$A$18:$L$18, 0),FALSE), 'E2 Allocators'!$B$15:$W$361, MATCH('O5 Details by Class &amp; Accounts'!AO$18, 'E2 Allocators'!$B$15:$W$15, 0),FALSE)*$G58), 0, VLOOKUP(VLOOKUP($A58, 'E4 TB Allocation Details'!$A$18:$L$205, MATCH("Customer ID", 'E4 TB Allocation Details'!$A$18:$L$18, 0),FALSE), 'E2 Allocators'!$B$15:$W$361, MATCH('O5 Details by Class &amp; Accounts'!AO$18, 'E2 Allocators'!$B$15:$W$15, 0),FALSE)*$G58)</f>
        <v>0</v>
      </c>
      <c r="AP58" s="1411">
        <f>IF(ISERROR(VLOOKUP(VLOOKUP($A58, 'E4 TB Allocation Details'!$A$18:$L$205, MATCH("Customer ID", 'E4 TB Allocation Details'!$A$18:$L$18, 0),FALSE), 'E2 Allocators'!$B$15:$W$361, MATCH('O5 Details by Class &amp; Accounts'!AP$18, 'E2 Allocators'!$B$15:$W$15, 0),FALSE)*$G58), 0, VLOOKUP(VLOOKUP($A58, 'E4 TB Allocation Details'!$A$18:$L$205, MATCH("Customer ID", 'E4 TB Allocation Details'!$A$18:$L$18, 0),FALSE), 'E2 Allocators'!$B$15:$W$361, MATCH('O5 Details by Class &amp; Accounts'!AP$18, 'E2 Allocators'!$B$15:$W$15, 0),FALSE)*$G58)</f>
        <v>0</v>
      </c>
      <c r="AQ58" s="1411">
        <f>IF(ISERROR(VLOOKUP(VLOOKUP($A58, 'E4 TB Allocation Details'!$A$18:$L$205, MATCH("Customer ID", 'E4 TB Allocation Details'!$A$18:$L$18, 0),FALSE), 'E2 Allocators'!$B$15:$W$361, MATCH('O5 Details by Class &amp; Accounts'!AQ$18, 'E2 Allocators'!$B$15:$W$15, 0),FALSE)*$G58), 0, VLOOKUP(VLOOKUP($A58, 'E4 TB Allocation Details'!$A$18:$L$205, MATCH("Customer ID", 'E4 TB Allocation Details'!$A$18:$L$18, 0),FALSE), 'E2 Allocators'!$B$15:$W$361, MATCH('O5 Details by Class &amp; Accounts'!AQ$18, 'E2 Allocators'!$B$15:$W$15, 0),FALSE)*$G58)</f>
        <v>0</v>
      </c>
      <c r="AR58" s="1411">
        <f>IF(ISERROR(VLOOKUP(VLOOKUP($A58, 'E4 TB Allocation Details'!$A$18:$L$205, MATCH("Customer ID", 'E4 TB Allocation Details'!$A$18:$L$18, 0),FALSE), 'E2 Allocators'!$B$15:$W$361, MATCH('O5 Details by Class &amp; Accounts'!AR$18, 'E2 Allocators'!$B$15:$W$15, 0),FALSE)*$G58), 0, VLOOKUP(VLOOKUP($A58, 'E4 TB Allocation Details'!$A$18:$L$205, MATCH("Customer ID", 'E4 TB Allocation Details'!$A$18:$L$18, 0),FALSE), 'E2 Allocators'!$B$15:$W$361, MATCH('O5 Details by Class &amp; Accounts'!AR$18, 'E2 Allocators'!$B$15:$W$15, 0),FALSE)*$G58)</f>
        <v>0</v>
      </c>
      <c r="AS58" s="1411">
        <f>IF(ISERROR(VLOOKUP(VLOOKUP($A58, 'E4 TB Allocation Details'!$A$18:$L$205, MATCH("Customer ID", 'E4 TB Allocation Details'!$A$18:$L$18, 0),FALSE), 'E2 Allocators'!$B$15:$W$361, MATCH('O5 Details by Class &amp; Accounts'!AS$18, 'E2 Allocators'!$B$15:$W$15, 0),FALSE)*$G58), 0, VLOOKUP(VLOOKUP($A58, 'E4 TB Allocation Details'!$A$18:$L$205, MATCH("Customer ID", 'E4 TB Allocation Details'!$A$18:$L$18, 0),FALSE), 'E2 Allocators'!$B$15:$W$361, MATCH('O5 Details by Class &amp; Accounts'!AS$18, 'E2 Allocators'!$B$15:$W$15, 0),FALSE)*$G58)</f>
        <v>0</v>
      </c>
      <c r="AT58" s="1411">
        <f>IF(ISERROR(VLOOKUP(VLOOKUP($A58, 'E4 TB Allocation Details'!$A$18:$L$205, MATCH("Customer ID", 'E4 TB Allocation Details'!$A$18:$L$18, 0),FALSE), 'E2 Allocators'!$B$15:$W$361, MATCH('O5 Details by Class &amp; Accounts'!AT$18, 'E2 Allocators'!$B$15:$W$15, 0),FALSE)*$G58), 0, VLOOKUP(VLOOKUP($A58, 'E4 TB Allocation Details'!$A$18:$L$205, MATCH("Customer ID", 'E4 TB Allocation Details'!$A$18:$L$18, 0),FALSE), 'E2 Allocators'!$B$15:$W$361, MATCH('O5 Details by Class &amp; Accounts'!AT$18, 'E2 Allocators'!$B$15:$W$15, 0),FALSE)*$G58)</f>
        <v>0</v>
      </c>
      <c r="AU58" s="1411">
        <f>IF(ISERROR(VLOOKUP(VLOOKUP($A58, 'E4 TB Allocation Details'!$A$18:$L$205, MATCH("Customer ID", 'E4 TB Allocation Details'!$A$18:$L$18, 0),FALSE), 'E2 Allocators'!$B$15:$W$361, MATCH('O5 Details by Class &amp; Accounts'!AU$18, 'E2 Allocators'!$B$15:$W$15, 0),FALSE)*$G58), 0, VLOOKUP(VLOOKUP($A58, 'E4 TB Allocation Details'!$A$18:$L$205, MATCH("Customer ID", 'E4 TB Allocation Details'!$A$18:$L$18, 0),FALSE), 'E2 Allocators'!$B$15:$W$361, MATCH('O5 Details by Class &amp; Accounts'!AU$18, 'E2 Allocators'!$B$15:$W$15, 0),FALSE)*$G58)</f>
        <v>0</v>
      </c>
      <c r="AV58" s="1411">
        <f>IF(ISERROR(VLOOKUP(VLOOKUP($A58, 'E4 TB Allocation Details'!$A$18:$L$205, MATCH("Customer ID", 'E4 TB Allocation Details'!$A$18:$L$18, 0),FALSE), 'E2 Allocators'!$B$15:$W$361, MATCH('O5 Details by Class &amp; Accounts'!AV$18, 'E2 Allocators'!$B$15:$W$15, 0),FALSE)*$G58), 0, VLOOKUP(VLOOKUP($A58, 'E4 TB Allocation Details'!$A$18:$L$205, MATCH("Customer ID", 'E4 TB Allocation Details'!$A$18:$L$18, 0),FALSE), 'E2 Allocators'!$B$15:$W$361, MATCH('O5 Details by Class &amp; Accounts'!AV$18, 'E2 Allocators'!$B$15:$W$15, 0),FALSE)*$G58)</f>
        <v>0</v>
      </c>
      <c r="AW58" s="1411">
        <f>IF(ISERROR(VLOOKUP(VLOOKUP($A58, 'E4 TB Allocation Details'!$A$18:$L$205, MATCH("Customer ID", 'E4 TB Allocation Details'!$A$18:$L$18, 0),FALSE), 'E2 Allocators'!$B$15:$W$361, MATCH('O5 Details by Class &amp; Accounts'!AW$18, 'E2 Allocators'!$B$15:$W$15, 0),FALSE)*$G58), 0, VLOOKUP(VLOOKUP($A58, 'E4 TB Allocation Details'!$A$18:$L$205, MATCH("Customer ID", 'E4 TB Allocation Details'!$A$18:$L$18, 0),FALSE), 'E2 Allocators'!$B$15:$W$361, MATCH('O5 Details by Class &amp; Accounts'!AW$18, 'E2 Allocators'!$B$15:$W$15, 0),FALSE)*$G58)</f>
        <v>0</v>
      </c>
      <c r="AX58" s="1411">
        <f>SUM(AD58:AW58)</f>
        <v>1908000.0000000002</v>
      </c>
      <c r="AY58" s="1411">
        <f>IF(ISERROR(VLOOKUP(VLOOKUP($A58, 'E4 TB Allocation Details'!$A$18:$L$205, MATCH("Misc ID", 'E4 TB Allocation Details'!$A$18:$L$18, 0),FALSE), 'E2 Allocators'!$B$15:$W$361, MATCH('O5 Details by Class &amp; Accounts'!AY$18, 'E2 Allocators'!$B$15:$W$15, 0),FALSE)*$E58), 0, VLOOKUP(VLOOKUP($A58, 'E4 TB Allocation Details'!$A$18:$L$205, MATCH("Misc ID", 'E4 TB Allocation Details'!$A$18:$L$18, 0),FALSE), 'E2 Allocators'!$B$15:$W$361, MATCH('O5 Details by Class &amp; Accounts'!AY$18, 'E2 Allocators'!$B$15:$W$15, 0),FALSE)*$E58)</f>
        <v>0</v>
      </c>
      <c r="AZ58" s="1411">
        <f>IF(ISERROR(VLOOKUP(VLOOKUP($A58, 'E4 TB Allocation Details'!$A$18:$L$205, MATCH("Misc ID", 'E4 TB Allocation Details'!$A$18:$L$18, 0),FALSE), 'E2 Allocators'!$B$15:$W$361, MATCH('O5 Details by Class &amp; Accounts'!AZ$18, 'E2 Allocators'!$B$15:$W$15, 0),FALSE)*$E58), 0, VLOOKUP(VLOOKUP($A58, 'E4 TB Allocation Details'!$A$18:$L$205, MATCH("Misc ID", 'E4 TB Allocation Details'!$A$18:$L$18, 0),FALSE), 'E2 Allocators'!$B$15:$W$361, MATCH('O5 Details by Class &amp; Accounts'!AZ$18, 'E2 Allocators'!$B$15:$W$15, 0),FALSE)*$E58)</f>
        <v>0</v>
      </c>
      <c r="BA58" s="1411">
        <f>IF(ISERROR(VLOOKUP(VLOOKUP($A58, 'E4 TB Allocation Details'!$A$18:$L$205, MATCH("Misc ID", 'E4 TB Allocation Details'!$A$18:$L$18, 0),FALSE), 'E2 Allocators'!$B$15:$W$361, MATCH('O5 Details by Class &amp; Accounts'!BA$18, 'E2 Allocators'!$B$15:$W$15, 0),FALSE)*$E58), 0, VLOOKUP(VLOOKUP($A58, 'E4 TB Allocation Details'!$A$18:$L$205, MATCH("Misc ID", 'E4 TB Allocation Details'!$A$18:$L$18, 0),FALSE), 'E2 Allocators'!$B$15:$W$361, MATCH('O5 Details by Class &amp; Accounts'!BA$18, 'E2 Allocators'!$B$15:$W$15, 0),FALSE)*$E58)</f>
        <v>0</v>
      </c>
      <c r="BB58" s="1411">
        <f>IF(ISERROR(VLOOKUP(VLOOKUP($A58, 'E4 TB Allocation Details'!$A$18:$L$205, MATCH("Misc ID", 'E4 TB Allocation Details'!$A$18:$L$18, 0),FALSE), 'E2 Allocators'!$B$15:$W$361, MATCH('O5 Details by Class &amp; Accounts'!BB$18, 'E2 Allocators'!$B$15:$W$15, 0),FALSE)*$E58), 0, VLOOKUP(VLOOKUP($A58, 'E4 TB Allocation Details'!$A$18:$L$205, MATCH("Misc ID", 'E4 TB Allocation Details'!$A$18:$L$18, 0),FALSE), 'E2 Allocators'!$B$15:$W$361, MATCH('O5 Details by Class &amp; Accounts'!BB$18, 'E2 Allocators'!$B$15:$W$15, 0),FALSE)*$E58)</f>
        <v>0</v>
      </c>
      <c r="BC58" s="1411">
        <f>IF(ISERROR(VLOOKUP(VLOOKUP($A58, 'E4 TB Allocation Details'!$A$18:$L$205, MATCH("Misc ID", 'E4 TB Allocation Details'!$A$18:$L$18, 0),FALSE), 'E2 Allocators'!$B$15:$W$361, MATCH('O5 Details by Class &amp; Accounts'!BC$18, 'E2 Allocators'!$B$15:$W$15, 0),FALSE)*$E58), 0, VLOOKUP(VLOOKUP($A58, 'E4 TB Allocation Details'!$A$18:$L$205, MATCH("Misc ID", 'E4 TB Allocation Details'!$A$18:$L$18, 0),FALSE), 'E2 Allocators'!$B$15:$W$361, MATCH('O5 Details by Class &amp; Accounts'!BC$18, 'E2 Allocators'!$B$15:$W$15, 0),FALSE)*$E58)</f>
        <v>0</v>
      </c>
      <c r="BD58" s="1411">
        <f>IF(ISERROR(VLOOKUP(VLOOKUP($A58, 'E4 TB Allocation Details'!$A$18:$L$205, MATCH("Misc ID", 'E4 TB Allocation Details'!$A$18:$L$18, 0),FALSE), 'E2 Allocators'!$B$15:$W$361, MATCH('O5 Details by Class &amp; Accounts'!BD$18, 'E2 Allocators'!$B$15:$W$15, 0),FALSE)*$E58), 0, VLOOKUP(VLOOKUP($A58, 'E4 TB Allocation Details'!$A$18:$L$205, MATCH("Misc ID", 'E4 TB Allocation Details'!$A$18:$L$18, 0),FALSE), 'E2 Allocators'!$B$15:$W$361, MATCH('O5 Details by Class &amp; Accounts'!BD$18, 'E2 Allocators'!$B$15:$W$15, 0),FALSE)*$E58)</f>
        <v>0</v>
      </c>
      <c r="BE58" s="1411">
        <f>IF(ISERROR(VLOOKUP(VLOOKUP($A58, 'E4 TB Allocation Details'!$A$18:$L$205, MATCH("Misc ID", 'E4 TB Allocation Details'!$A$18:$L$18, 0),FALSE), 'E2 Allocators'!$B$15:$W$361, MATCH('O5 Details by Class &amp; Accounts'!BE$18, 'E2 Allocators'!$B$15:$W$15, 0),FALSE)*$E58), 0, VLOOKUP(VLOOKUP($A58, 'E4 TB Allocation Details'!$A$18:$L$205, MATCH("Misc ID", 'E4 TB Allocation Details'!$A$18:$L$18, 0),FALSE), 'E2 Allocators'!$B$15:$W$361, MATCH('O5 Details by Class &amp; Accounts'!BE$18, 'E2 Allocators'!$B$15:$W$15, 0),FALSE)*$E58)</f>
        <v>0</v>
      </c>
      <c r="BF58" s="1411">
        <f>IF(ISERROR(VLOOKUP(VLOOKUP($A58, 'E4 TB Allocation Details'!$A$18:$L$205, MATCH("Misc ID", 'E4 TB Allocation Details'!$A$18:$L$18, 0),FALSE), 'E2 Allocators'!$B$15:$W$361, MATCH('O5 Details by Class &amp; Accounts'!BF$18, 'E2 Allocators'!$B$15:$W$15, 0),FALSE)*$E58), 0, VLOOKUP(VLOOKUP($A58, 'E4 TB Allocation Details'!$A$18:$L$205, MATCH("Misc ID", 'E4 TB Allocation Details'!$A$18:$L$18, 0),FALSE), 'E2 Allocators'!$B$15:$W$361, MATCH('O5 Details by Class &amp; Accounts'!BF$18, 'E2 Allocators'!$B$15:$W$15, 0),FALSE)*$E58)</f>
        <v>0</v>
      </c>
      <c r="BG58" s="1411">
        <f>IF(ISERROR(VLOOKUP(VLOOKUP($A58, 'E4 TB Allocation Details'!$A$18:$L$205, MATCH("Misc ID", 'E4 TB Allocation Details'!$A$18:$L$18, 0),FALSE), 'E2 Allocators'!$B$15:$W$361, MATCH('O5 Details by Class &amp; Accounts'!BG$18, 'E2 Allocators'!$B$15:$W$15, 0),FALSE)*$E58), 0, VLOOKUP(VLOOKUP($A58, 'E4 TB Allocation Details'!$A$18:$L$205, MATCH("Misc ID", 'E4 TB Allocation Details'!$A$18:$L$18, 0),FALSE), 'E2 Allocators'!$B$15:$W$361, MATCH('O5 Details by Class &amp; Accounts'!BG$18, 'E2 Allocators'!$B$15:$W$15, 0),FALSE)*$E58)</f>
        <v>0</v>
      </c>
      <c r="BH58" s="1411">
        <f>IF(ISERROR(VLOOKUP(VLOOKUP($A58, 'E4 TB Allocation Details'!$A$18:$L$205, MATCH("Misc ID", 'E4 TB Allocation Details'!$A$18:$L$18, 0),FALSE), 'E2 Allocators'!$B$15:$W$361, MATCH('O5 Details by Class &amp; Accounts'!BH$18, 'E2 Allocators'!$B$15:$W$15, 0),FALSE)*$E58), 0, VLOOKUP(VLOOKUP($A58, 'E4 TB Allocation Details'!$A$18:$L$205, MATCH("Misc ID", 'E4 TB Allocation Details'!$A$18:$L$18, 0),FALSE), 'E2 Allocators'!$B$15:$W$361, MATCH('O5 Details by Class &amp; Accounts'!BH$18, 'E2 Allocators'!$B$15:$W$15, 0),FALSE)*$E58)</f>
        <v>0</v>
      </c>
      <c r="BI58" s="1411">
        <f>IF(ISERROR(VLOOKUP(VLOOKUP($A58, 'E4 TB Allocation Details'!$A$18:$L$205, MATCH("Misc ID", 'E4 TB Allocation Details'!$A$18:$L$18, 0),FALSE), 'E2 Allocators'!$B$15:$W$361, MATCH('O5 Details by Class &amp; Accounts'!BI$18, 'E2 Allocators'!$B$15:$W$15, 0),FALSE)*$E58), 0, VLOOKUP(VLOOKUP($A58, 'E4 TB Allocation Details'!$A$18:$L$205, MATCH("Misc ID", 'E4 TB Allocation Details'!$A$18:$L$18, 0),FALSE), 'E2 Allocators'!$B$15:$W$361, MATCH('O5 Details by Class &amp; Accounts'!BI$18, 'E2 Allocators'!$B$15:$W$15, 0),FALSE)*$E58)</f>
        <v>0</v>
      </c>
      <c r="BJ58" s="1411">
        <f>IF(ISERROR(VLOOKUP(VLOOKUP($A58, 'E4 TB Allocation Details'!$A$18:$L$205, MATCH("Misc ID", 'E4 TB Allocation Details'!$A$18:$L$18, 0),FALSE), 'E2 Allocators'!$B$15:$W$361, MATCH('O5 Details by Class &amp; Accounts'!BJ$18, 'E2 Allocators'!$B$15:$W$15, 0),FALSE)*$E58), 0, VLOOKUP(VLOOKUP($A58, 'E4 TB Allocation Details'!$A$18:$L$205, MATCH("Misc ID", 'E4 TB Allocation Details'!$A$18:$L$18, 0),FALSE), 'E2 Allocators'!$B$15:$W$361, MATCH('O5 Details by Class &amp; Accounts'!BJ$18, 'E2 Allocators'!$B$15:$W$15, 0),FALSE)*$E58)</f>
        <v>0</v>
      </c>
      <c r="BK58" s="1411">
        <f>IF(ISERROR(VLOOKUP(VLOOKUP($A58, 'E4 TB Allocation Details'!$A$18:$L$205, MATCH("Misc ID", 'E4 TB Allocation Details'!$A$18:$L$18, 0),FALSE), 'E2 Allocators'!$B$15:$W$361, MATCH('O5 Details by Class &amp; Accounts'!BK$18, 'E2 Allocators'!$B$15:$W$15, 0),FALSE)*$E58), 0, VLOOKUP(VLOOKUP($A58, 'E4 TB Allocation Details'!$A$18:$L$205, MATCH("Misc ID", 'E4 TB Allocation Details'!$A$18:$L$18, 0),FALSE), 'E2 Allocators'!$B$15:$W$361, MATCH('O5 Details by Class &amp; Accounts'!BK$18, 'E2 Allocators'!$B$15:$W$15, 0),FALSE)*$E58)</f>
        <v>0</v>
      </c>
      <c r="BL58" s="1411">
        <f>IF(ISERROR(VLOOKUP(VLOOKUP($A58, 'E4 TB Allocation Details'!$A$18:$L$205, MATCH("Misc ID", 'E4 TB Allocation Details'!$A$18:$L$18, 0),FALSE), 'E2 Allocators'!$B$15:$W$361, MATCH('O5 Details by Class &amp; Accounts'!BL$18, 'E2 Allocators'!$B$15:$W$15, 0),FALSE)*$E58), 0, VLOOKUP(VLOOKUP($A58, 'E4 TB Allocation Details'!$A$18:$L$205, MATCH("Misc ID", 'E4 TB Allocation Details'!$A$18:$L$18, 0),FALSE), 'E2 Allocators'!$B$15:$W$361, MATCH('O5 Details by Class &amp; Accounts'!BL$18, 'E2 Allocators'!$B$15:$W$15, 0),FALSE)*$E58)</f>
        <v>0</v>
      </c>
      <c r="BM58" s="1411">
        <f>IF(ISERROR(VLOOKUP(VLOOKUP($A58, 'E4 TB Allocation Details'!$A$18:$L$205, MATCH("Misc ID", 'E4 TB Allocation Details'!$A$18:$L$18, 0),FALSE), 'E2 Allocators'!$B$15:$W$361, MATCH('O5 Details by Class &amp; Accounts'!BM$18, 'E2 Allocators'!$B$15:$W$15, 0),FALSE)*$E58), 0, VLOOKUP(VLOOKUP($A58, 'E4 TB Allocation Details'!$A$18:$L$205, MATCH("Misc ID", 'E4 TB Allocation Details'!$A$18:$L$18, 0),FALSE), 'E2 Allocators'!$B$15:$W$361, MATCH('O5 Details by Class &amp; Accounts'!BM$18, 'E2 Allocators'!$B$15:$W$15, 0),FALSE)*$E58)</f>
        <v>0</v>
      </c>
      <c r="BN58" s="1411">
        <f>IF(ISERROR(VLOOKUP(VLOOKUP($A58, 'E4 TB Allocation Details'!$A$18:$L$205, MATCH("Misc ID", 'E4 TB Allocation Details'!$A$18:$L$18, 0),FALSE), 'E2 Allocators'!$B$15:$W$361, MATCH('O5 Details by Class &amp; Accounts'!BN$18, 'E2 Allocators'!$B$15:$W$15, 0),FALSE)*$E58), 0, VLOOKUP(VLOOKUP($A58, 'E4 TB Allocation Details'!$A$18:$L$205, MATCH("Misc ID", 'E4 TB Allocation Details'!$A$18:$L$18, 0),FALSE), 'E2 Allocators'!$B$15:$W$361, MATCH('O5 Details by Class &amp; Accounts'!BN$18, 'E2 Allocators'!$B$15:$W$15, 0),FALSE)*$E58)</f>
        <v>0</v>
      </c>
      <c r="BO58" s="1411">
        <f>IF(ISERROR(VLOOKUP(VLOOKUP($A58, 'E4 TB Allocation Details'!$A$18:$L$205, MATCH("Misc ID", 'E4 TB Allocation Details'!$A$18:$L$18, 0),FALSE), 'E2 Allocators'!$B$15:$W$361, MATCH('O5 Details by Class &amp; Accounts'!BO$18, 'E2 Allocators'!$B$15:$W$15, 0),FALSE)*$E58), 0, VLOOKUP(VLOOKUP($A58, 'E4 TB Allocation Details'!$A$18:$L$205, MATCH("Misc ID", 'E4 TB Allocation Details'!$A$18:$L$18, 0),FALSE), 'E2 Allocators'!$B$15:$W$361, MATCH('O5 Details by Class &amp; Accounts'!BO$18, 'E2 Allocators'!$B$15:$W$15, 0),FALSE)*$E58)</f>
        <v>0</v>
      </c>
      <c r="BP58" s="1411">
        <f>IF(ISERROR(VLOOKUP(VLOOKUP($A58, 'E4 TB Allocation Details'!$A$18:$L$205, MATCH("Misc ID", 'E4 TB Allocation Details'!$A$18:$L$18, 0),FALSE), 'E2 Allocators'!$B$15:$W$361, MATCH('O5 Details by Class &amp; Accounts'!BP$18, 'E2 Allocators'!$B$15:$W$15, 0),FALSE)*$E58), 0, VLOOKUP(VLOOKUP($A58, 'E4 TB Allocation Details'!$A$18:$L$205, MATCH("Misc ID", 'E4 TB Allocation Details'!$A$18:$L$18, 0),FALSE), 'E2 Allocators'!$B$15:$W$361, MATCH('O5 Details by Class &amp; Accounts'!BP$18, 'E2 Allocators'!$B$15:$W$15, 0),FALSE)*$E58)</f>
        <v>0</v>
      </c>
      <c r="BQ58" s="1411">
        <f>IF(ISERROR(VLOOKUP(VLOOKUP($A58, 'E4 TB Allocation Details'!$A$18:$L$205, MATCH("Misc ID", 'E4 TB Allocation Details'!$A$18:$L$18, 0),FALSE), 'E2 Allocators'!$B$15:$W$361, MATCH('O5 Details by Class &amp; Accounts'!BQ$18, 'E2 Allocators'!$B$15:$W$15, 0),FALSE)*$E58), 0, VLOOKUP(VLOOKUP($A58, 'E4 TB Allocation Details'!$A$18:$L$205, MATCH("Misc ID", 'E4 TB Allocation Details'!$A$18:$L$18, 0),FALSE), 'E2 Allocators'!$B$15:$W$361, MATCH('O5 Details by Class &amp; Accounts'!BQ$18, 'E2 Allocators'!$B$15:$W$15, 0),FALSE)*$E58)</f>
        <v>0</v>
      </c>
      <c r="BR58" s="1411">
        <f>IF(ISERROR(VLOOKUP(VLOOKUP($A58, 'E4 TB Allocation Details'!$A$18:$L$205, MATCH("Misc ID", 'E4 TB Allocation Details'!$A$18:$L$18, 0),FALSE), 'E2 Allocators'!$B$15:$W$361, MATCH('O5 Details by Class &amp; Accounts'!BR$18, 'E2 Allocators'!$B$15:$W$15, 0),FALSE)*$E58), 0, VLOOKUP(VLOOKUP($A58, 'E4 TB Allocation Details'!$A$18:$L$205, MATCH("Misc ID", 'E4 TB Allocation Details'!$A$18:$L$18, 0),FALSE), 'E2 Allocators'!$B$15:$W$361, MATCH('O5 Details by Class &amp; Accounts'!BR$18, 'E2 Allocators'!$B$15:$W$15, 0),FALSE)*$E58)</f>
        <v>0</v>
      </c>
      <c r="BS58" s="1411">
        <f>SUM(AY58:BR58)</f>
        <v>0</v>
      </c>
      <c r="BT58" s="1411">
        <f>IF(ISERROR(VLOOKUP(VLOOKUP($A58, 'E4 TB Allocation Details'!$A$18:$L$205, MATCH("A &amp; G ID", 'E4 TB Allocation Details'!$A$18:$L$18, 0),FALSE), 'E2 Allocators'!$B$15:$W$361, MATCH('O5 Details by Class &amp; Accounts'!BT$18, 'E2 Allocators'!$B$15:$W$15, 0),FALSE)*$E58), 0, VLOOKUP(VLOOKUP($A58, 'E4 TB Allocation Details'!$A$18:$L$205, MATCH("A &amp; G ID", 'E4 TB Allocation Details'!$A$18:$L$18, 0),FALSE), 'E2 Allocators'!$B$15:$W$361, MATCH('O5 Details by Class &amp; Accounts'!BT$18, 'E2 Allocators'!$B$15:$W$15, 0),FALSE)*$E58)</f>
        <v>0</v>
      </c>
      <c r="BU58" s="1411">
        <f>IF(ISERROR(VLOOKUP(VLOOKUP($A58, 'E4 TB Allocation Details'!$A$18:$L$205, MATCH("A &amp; G ID", 'E4 TB Allocation Details'!$A$18:$L$18, 0),FALSE), 'E2 Allocators'!$B$15:$W$361, MATCH('O5 Details by Class &amp; Accounts'!BU$18, 'E2 Allocators'!$B$15:$W$15, 0),FALSE)*$E58), 0, VLOOKUP(VLOOKUP($A58, 'E4 TB Allocation Details'!$A$18:$L$205, MATCH("A &amp; G ID", 'E4 TB Allocation Details'!$A$18:$L$18, 0),FALSE), 'E2 Allocators'!$B$15:$W$361, MATCH('O5 Details by Class &amp; Accounts'!BU$18, 'E2 Allocators'!$B$15:$W$15, 0),FALSE)*$E58)</f>
        <v>0</v>
      </c>
      <c r="BV58" s="1411">
        <f>IF(ISERROR(VLOOKUP(VLOOKUP($A58, 'E4 TB Allocation Details'!$A$18:$L$205, MATCH("A &amp; G ID", 'E4 TB Allocation Details'!$A$18:$L$18, 0),FALSE), 'E2 Allocators'!$B$15:$W$361, MATCH('O5 Details by Class &amp; Accounts'!BV$18, 'E2 Allocators'!$B$15:$W$15, 0),FALSE)*$E58), 0, VLOOKUP(VLOOKUP($A58, 'E4 TB Allocation Details'!$A$18:$L$205, MATCH("A &amp; G ID", 'E4 TB Allocation Details'!$A$18:$L$18, 0),FALSE), 'E2 Allocators'!$B$15:$W$361, MATCH('O5 Details by Class &amp; Accounts'!BV$18, 'E2 Allocators'!$B$15:$W$15, 0),FALSE)*$E58)</f>
        <v>0</v>
      </c>
      <c r="BW58" s="1411">
        <f>IF(ISERROR(VLOOKUP(VLOOKUP($A58, 'E4 TB Allocation Details'!$A$18:$L$205, MATCH("A &amp; G ID", 'E4 TB Allocation Details'!$A$18:$L$18, 0),FALSE), 'E2 Allocators'!$B$15:$W$361, MATCH('O5 Details by Class &amp; Accounts'!BW$18, 'E2 Allocators'!$B$15:$W$15, 0),FALSE)*$E58), 0, VLOOKUP(VLOOKUP($A58, 'E4 TB Allocation Details'!$A$18:$L$205, MATCH("A &amp; G ID", 'E4 TB Allocation Details'!$A$18:$L$18, 0),FALSE), 'E2 Allocators'!$B$15:$W$361, MATCH('O5 Details by Class &amp; Accounts'!BW$18, 'E2 Allocators'!$B$15:$W$15, 0),FALSE)*$E58)</f>
        <v>0</v>
      </c>
      <c r="BX58" s="1411">
        <f>IF(ISERROR(VLOOKUP(VLOOKUP($A58, 'E4 TB Allocation Details'!$A$18:$L$205, MATCH("A &amp; G ID", 'E4 TB Allocation Details'!$A$18:$L$18, 0),FALSE), 'E2 Allocators'!$B$15:$W$361, MATCH('O5 Details by Class &amp; Accounts'!BX$18, 'E2 Allocators'!$B$15:$W$15, 0),FALSE)*$E58), 0, VLOOKUP(VLOOKUP($A58, 'E4 TB Allocation Details'!$A$18:$L$205, MATCH("A &amp; G ID", 'E4 TB Allocation Details'!$A$18:$L$18, 0),FALSE), 'E2 Allocators'!$B$15:$W$361, MATCH('O5 Details by Class &amp; Accounts'!BX$18, 'E2 Allocators'!$B$15:$W$15, 0),FALSE)*$E58)</f>
        <v>0</v>
      </c>
      <c r="BY58" s="1411">
        <f>IF(ISERROR(VLOOKUP(VLOOKUP($A58, 'E4 TB Allocation Details'!$A$18:$L$205, MATCH("A &amp; G ID", 'E4 TB Allocation Details'!$A$18:$L$18, 0),FALSE), 'E2 Allocators'!$B$15:$W$361, MATCH('O5 Details by Class &amp; Accounts'!BY$18, 'E2 Allocators'!$B$15:$W$15, 0),FALSE)*$E58), 0, VLOOKUP(VLOOKUP($A58, 'E4 TB Allocation Details'!$A$18:$L$205, MATCH("A &amp; G ID", 'E4 TB Allocation Details'!$A$18:$L$18, 0),FALSE), 'E2 Allocators'!$B$15:$W$361, MATCH('O5 Details by Class &amp; Accounts'!BY$18, 'E2 Allocators'!$B$15:$W$15, 0),FALSE)*$E58)</f>
        <v>0</v>
      </c>
      <c r="BZ58" s="1411">
        <f>IF(ISERROR(VLOOKUP(VLOOKUP($A58, 'E4 TB Allocation Details'!$A$18:$L$205, MATCH("A &amp; G ID", 'E4 TB Allocation Details'!$A$18:$L$18, 0),FALSE), 'E2 Allocators'!$B$15:$W$361, MATCH('O5 Details by Class &amp; Accounts'!BZ$18, 'E2 Allocators'!$B$15:$W$15, 0),FALSE)*$E58), 0, VLOOKUP(VLOOKUP($A58, 'E4 TB Allocation Details'!$A$18:$L$205, MATCH("A &amp; G ID", 'E4 TB Allocation Details'!$A$18:$L$18, 0),FALSE), 'E2 Allocators'!$B$15:$W$361, MATCH('O5 Details by Class &amp; Accounts'!BZ$18, 'E2 Allocators'!$B$15:$W$15, 0),FALSE)*$E58)</f>
        <v>0</v>
      </c>
      <c r="CA58" s="1411">
        <f>IF(ISERROR(VLOOKUP(VLOOKUP($A58, 'E4 TB Allocation Details'!$A$18:$L$205, MATCH("A &amp; G ID", 'E4 TB Allocation Details'!$A$18:$L$18, 0),FALSE), 'E2 Allocators'!$B$15:$W$361, MATCH('O5 Details by Class &amp; Accounts'!CA$18, 'E2 Allocators'!$B$15:$W$15, 0),FALSE)*$E58), 0, VLOOKUP(VLOOKUP($A58, 'E4 TB Allocation Details'!$A$18:$L$205, MATCH("A &amp; G ID", 'E4 TB Allocation Details'!$A$18:$L$18, 0),FALSE), 'E2 Allocators'!$B$15:$W$361, MATCH('O5 Details by Class &amp; Accounts'!CA$18, 'E2 Allocators'!$B$15:$W$15, 0),FALSE)*$E58)</f>
        <v>0</v>
      </c>
      <c r="CB58" s="1411">
        <f>IF(ISERROR(VLOOKUP(VLOOKUP($A58, 'E4 TB Allocation Details'!$A$18:$L$205, MATCH("A &amp; G ID", 'E4 TB Allocation Details'!$A$18:$L$18, 0),FALSE), 'E2 Allocators'!$B$15:$W$361, MATCH('O5 Details by Class &amp; Accounts'!CB$18, 'E2 Allocators'!$B$15:$W$15, 0),FALSE)*$E58), 0, VLOOKUP(VLOOKUP($A58, 'E4 TB Allocation Details'!$A$18:$L$205, MATCH("A &amp; G ID", 'E4 TB Allocation Details'!$A$18:$L$18, 0),FALSE), 'E2 Allocators'!$B$15:$W$361, MATCH('O5 Details by Class &amp; Accounts'!CB$18, 'E2 Allocators'!$B$15:$W$15, 0),FALSE)*$E58)</f>
        <v>0</v>
      </c>
      <c r="CC58" s="1411">
        <f>IF(ISERROR(VLOOKUP(VLOOKUP($A58, 'E4 TB Allocation Details'!$A$18:$L$205, MATCH("A &amp; G ID", 'E4 TB Allocation Details'!$A$18:$L$18, 0),FALSE), 'E2 Allocators'!$B$15:$W$361, MATCH('O5 Details by Class &amp; Accounts'!CC$18, 'E2 Allocators'!$B$15:$W$15, 0),FALSE)*$E58), 0, VLOOKUP(VLOOKUP($A58, 'E4 TB Allocation Details'!$A$18:$L$205, MATCH("A &amp; G ID", 'E4 TB Allocation Details'!$A$18:$L$18, 0),FALSE), 'E2 Allocators'!$B$15:$W$361, MATCH('O5 Details by Class &amp; Accounts'!CC$18, 'E2 Allocators'!$B$15:$W$15, 0),FALSE)*$E58)</f>
        <v>0</v>
      </c>
      <c r="CD58" s="1411">
        <f>IF(ISERROR(VLOOKUP(VLOOKUP($A58, 'E4 TB Allocation Details'!$A$18:$L$205, MATCH("A &amp; G ID", 'E4 TB Allocation Details'!$A$18:$L$18, 0),FALSE), 'E2 Allocators'!$B$15:$W$361, MATCH('O5 Details by Class &amp; Accounts'!CD$18, 'E2 Allocators'!$B$15:$W$15, 0),FALSE)*$E58), 0, VLOOKUP(VLOOKUP($A58, 'E4 TB Allocation Details'!$A$18:$L$205, MATCH("A &amp; G ID", 'E4 TB Allocation Details'!$A$18:$L$18, 0),FALSE), 'E2 Allocators'!$B$15:$W$361, MATCH('O5 Details by Class &amp; Accounts'!CD$18, 'E2 Allocators'!$B$15:$W$15, 0),FALSE)*$E58)</f>
        <v>0</v>
      </c>
      <c r="CE58" s="1411">
        <f>IF(ISERROR(VLOOKUP(VLOOKUP($A58, 'E4 TB Allocation Details'!$A$18:$L$205, MATCH("A &amp; G ID", 'E4 TB Allocation Details'!$A$18:$L$18, 0),FALSE), 'E2 Allocators'!$B$15:$W$361, MATCH('O5 Details by Class &amp; Accounts'!CE$18, 'E2 Allocators'!$B$15:$W$15, 0),FALSE)*$E58), 0, VLOOKUP(VLOOKUP($A58, 'E4 TB Allocation Details'!$A$18:$L$205, MATCH("A &amp; G ID", 'E4 TB Allocation Details'!$A$18:$L$18, 0),FALSE), 'E2 Allocators'!$B$15:$W$361, MATCH('O5 Details by Class &amp; Accounts'!CE$18, 'E2 Allocators'!$B$15:$W$15, 0),FALSE)*$E58)</f>
        <v>0</v>
      </c>
      <c r="CF58" s="1411">
        <f>IF(ISERROR(VLOOKUP(VLOOKUP($A58, 'E4 TB Allocation Details'!$A$18:$L$205, MATCH("A &amp; G ID", 'E4 TB Allocation Details'!$A$18:$L$18, 0),FALSE), 'E2 Allocators'!$B$15:$W$361, MATCH('O5 Details by Class &amp; Accounts'!CF$18, 'E2 Allocators'!$B$15:$W$15, 0),FALSE)*$E58), 0, VLOOKUP(VLOOKUP($A58, 'E4 TB Allocation Details'!$A$18:$L$205, MATCH("A &amp; G ID", 'E4 TB Allocation Details'!$A$18:$L$18, 0),FALSE), 'E2 Allocators'!$B$15:$W$361, MATCH('O5 Details by Class &amp; Accounts'!CF$18, 'E2 Allocators'!$B$15:$W$15, 0),FALSE)*$E58)</f>
        <v>0</v>
      </c>
      <c r="CG58" s="1411">
        <f>IF(ISERROR(VLOOKUP(VLOOKUP($A58, 'E4 TB Allocation Details'!$A$18:$L$205, MATCH("A &amp; G ID", 'E4 TB Allocation Details'!$A$18:$L$18, 0),FALSE), 'E2 Allocators'!$B$15:$W$361, MATCH('O5 Details by Class &amp; Accounts'!CG$18, 'E2 Allocators'!$B$15:$W$15, 0),FALSE)*$E58), 0, VLOOKUP(VLOOKUP($A58, 'E4 TB Allocation Details'!$A$18:$L$205, MATCH("A &amp; G ID", 'E4 TB Allocation Details'!$A$18:$L$18, 0),FALSE), 'E2 Allocators'!$B$15:$W$361, MATCH('O5 Details by Class &amp; Accounts'!CG$18, 'E2 Allocators'!$B$15:$W$15, 0),FALSE)*$E58)</f>
        <v>0</v>
      </c>
      <c r="CH58" s="1411">
        <f>IF(ISERROR(VLOOKUP(VLOOKUP($A58, 'E4 TB Allocation Details'!$A$18:$L$205, MATCH("A &amp; G ID", 'E4 TB Allocation Details'!$A$18:$L$18, 0),FALSE), 'E2 Allocators'!$B$15:$W$361, MATCH('O5 Details by Class &amp; Accounts'!CH$18, 'E2 Allocators'!$B$15:$W$15, 0),FALSE)*$E58), 0, VLOOKUP(VLOOKUP($A58, 'E4 TB Allocation Details'!$A$18:$L$205, MATCH("A &amp; G ID", 'E4 TB Allocation Details'!$A$18:$L$18, 0),FALSE), 'E2 Allocators'!$B$15:$W$361, MATCH('O5 Details by Class &amp; Accounts'!CH$18, 'E2 Allocators'!$B$15:$W$15, 0),FALSE)*$E58)</f>
        <v>0</v>
      </c>
      <c r="CI58" s="1411">
        <f>IF(ISERROR(VLOOKUP(VLOOKUP($A58, 'E4 TB Allocation Details'!$A$18:$L$205, MATCH("A &amp; G ID", 'E4 TB Allocation Details'!$A$18:$L$18, 0),FALSE), 'E2 Allocators'!$B$15:$W$361, MATCH('O5 Details by Class &amp; Accounts'!CI$18, 'E2 Allocators'!$B$15:$W$15, 0),FALSE)*$E58), 0, VLOOKUP(VLOOKUP($A58, 'E4 TB Allocation Details'!$A$18:$L$205, MATCH("A &amp; G ID", 'E4 TB Allocation Details'!$A$18:$L$18, 0),FALSE), 'E2 Allocators'!$B$15:$W$361, MATCH('O5 Details by Class &amp; Accounts'!CI$18, 'E2 Allocators'!$B$15:$W$15, 0),FALSE)*$E58)</f>
        <v>0</v>
      </c>
      <c r="CJ58" s="1411">
        <f>IF(ISERROR(VLOOKUP(VLOOKUP($A58, 'E4 TB Allocation Details'!$A$18:$L$205, MATCH("A &amp; G ID", 'E4 TB Allocation Details'!$A$18:$L$18, 0),FALSE), 'E2 Allocators'!$B$15:$W$361, MATCH('O5 Details by Class &amp; Accounts'!CJ$18, 'E2 Allocators'!$B$15:$W$15, 0),FALSE)*$E58), 0, VLOOKUP(VLOOKUP($A58, 'E4 TB Allocation Details'!$A$18:$L$205, MATCH("A &amp; G ID", 'E4 TB Allocation Details'!$A$18:$L$18, 0),FALSE), 'E2 Allocators'!$B$15:$W$361, MATCH('O5 Details by Class &amp; Accounts'!CJ$18, 'E2 Allocators'!$B$15:$W$15, 0),FALSE)*$E58)</f>
        <v>0</v>
      </c>
      <c r="CK58" s="1411">
        <f>IF(ISERROR(VLOOKUP(VLOOKUP($A58, 'E4 TB Allocation Details'!$A$18:$L$205, MATCH("A &amp; G ID", 'E4 TB Allocation Details'!$A$18:$L$18, 0),FALSE), 'E2 Allocators'!$B$15:$W$361, MATCH('O5 Details by Class &amp; Accounts'!CK$18, 'E2 Allocators'!$B$15:$W$15, 0),FALSE)*$E58), 0, VLOOKUP(VLOOKUP($A58, 'E4 TB Allocation Details'!$A$18:$L$205, MATCH("A &amp; G ID", 'E4 TB Allocation Details'!$A$18:$L$18, 0),FALSE), 'E2 Allocators'!$B$15:$W$361, MATCH('O5 Details by Class &amp; Accounts'!CK$18, 'E2 Allocators'!$B$15:$W$15, 0),FALSE)*$E58)</f>
        <v>0</v>
      </c>
      <c r="CL58" s="1411">
        <f>IF(ISERROR(VLOOKUP(VLOOKUP($A58, 'E4 TB Allocation Details'!$A$18:$L$205, MATCH("A &amp; G ID", 'E4 TB Allocation Details'!$A$18:$L$18, 0),FALSE), 'E2 Allocators'!$B$15:$W$361, MATCH('O5 Details by Class &amp; Accounts'!CL$18, 'E2 Allocators'!$B$15:$W$15, 0),FALSE)*$E58), 0, VLOOKUP(VLOOKUP($A58, 'E4 TB Allocation Details'!$A$18:$L$205, MATCH("A &amp; G ID", 'E4 TB Allocation Details'!$A$18:$L$18, 0),FALSE), 'E2 Allocators'!$B$15:$W$361, MATCH('O5 Details by Class &amp; Accounts'!CL$18, 'E2 Allocators'!$B$15:$W$15, 0),FALSE)*$E58)</f>
        <v>0</v>
      </c>
      <c r="CM58" s="1411">
        <f>IF(ISERROR(VLOOKUP(VLOOKUP($A58, 'E4 TB Allocation Details'!$A$18:$L$205, MATCH("A &amp; G ID", 'E4 TB Allocation Details'!$A$18:$L$18, 0),FALSE), 'E2 Allocators'!$B$15:$W$361, MATCH('O5 Details by Class &amp; Accounts'!CM$18, 'E2 Allocators'!$B$15:$W$15, 0),FALSE)*$E58), 0, VLOOKUP(VLOOKUP($A58, 'E4 TB Allocation Details'!$A$18:$L$205, MATCH("A &amp; G ID", 'E4 TB Allocation Details'!$A$18:$L$18, 0),FALSE), 'E2 Allocators'!$B$15:$W$361, MATCH('O5 Details by Class &amp; Accounts'!CM$18, 'E2 Allocators'!$B$15:$W$15, 0),FALSE)*$E58)</f>
        <v>0</v>
      </c>
      <c r="CN58" s="1411">
        <f t="shared" si="5"/>
        <v>0</v>
      </c>
      <c r="CO58" s="1791">
        <f t="shared" si="7"/>
        <v>-2.3283064365386963E-10</v>
      </c>
      <c r="CQ58" s="2086" t="s">
        <v>505</v>
      </c>
    </row>
    <row r="59" spans="1:95" s="80" customFormat="1" ht="12.75">
      <c r="A59" s="1174">
        <v>1860</v>
      </c>
      <c r="B59" s="1175" t="s">
        <v>44</v>
      </c>
      <c r="C59" s="1788">
        <f>IF(ISERROR(VLOOKUP($A59,'I3 TB Data'!$A$23:$H$458,MATCH('O5 Details by Class &amp; Accounts'!$C$18, 'I3 TB Data'!$A$23:$H$23,0),0)), 0, VLOOKUP($A59,'I3 TB Data'!$A$23:$H$458,MATCH('O5 Details by Class &amp; Accounts'!$C$18,'I3 TB Data'!$A$23:$H$23,0),0))</f>
        <v>1635500</v>
      </c>
      <c r="D59" s="1789">
        <f>'I4 BO ASSETS'!E56</f>
        <v>0</v>
      </c>
      <c r="E59" s="1788">
        <f t="shared" si="6"/>
        <v>1635500</v>
      </c>
      <c r="F59" s="1790">
        <f>IF(ISERROR(VLOOKUP($A59, 'E1 Categorization'!A33:E122, MATCH("Customer Component", 'E1 Categorization'!$A$33:$E$33,0), 0)), 0, IF(VLOOKUP($A59, 'E1 Categorization'!A33:E122, MATCH("Customer Component", 'E1 Categorization'!$A$33:$E$33,0), 0)=0, 'O5 Details by Class &amp; Accounts'!$E59, IF(AND(VLOOKUP($A59, 'E1 Categorization'!A33:E122, MATCH("Customer Component", 'E1 Categorization'!$A$33:$E$33,0), 0) &gt;0, VLOOKUP($A59, 'E1 Categorization'!A33:E122, MATCH("Customer Component", 'E1 Categorization'!$A$33:$E$33,0), 0)&lt;1), 'O5 Details by Class &amp; Accounts'!$E59*(1-VLOOKUP($A59, 'E1 Categorization'!A33:E122, MATCH("Customer Component", 'E1 Categorization'!$A$33:$E$33,0), 0)), 0)))</f>
        <v>0</v>
      </c>
      <c r="G59" s="1790">
        <f>IF(ISERROR(VLOOKUP($A59, 'E1 Categorization'!A33:E122, MATCH("Customer Component", 'E1 Categorization'!$A$33:$E$33,0), 0)),0, IF(VLOOKUP($A59, 'E1 Categorization'!A33:E122, MATCH("Customer Component", 'E1 Categorization'!$A$33:$E$33,0), 0)=0, 0, IF(AND(VLOOKUP($A59, 'E1 Categorization'!A33:E122, MATCH("Customer Component", 'E1 Categorization'!$A$33:$E$33,0), 0) &gt;0, VLOOKUP($A59, 'E1 Categorization'!A33:E122, MATCH("Customer Component", 'E1 Categorization'!$A$33:$E$33,0), 0)&lt;1), 'O5 Details by Class &amp; Accounts'!$E59*(VLOOKUP($A59, 'E1 Categorization'!A33:E122, MATCH("Customer Component", 'E1 Categorization'!$A$33:$E$33,0), 0)), 'O5 Details by Class &amp; Accounts'!$E59)))</f>
        <v>1635500</v>
      </c>
      <c r="H59" s="1411">
        <f>F59+G59</f>
        <v>1635500</v>
      </c>
      <c r="I59" s="1411">
        <f>IF(ISERROR(VLOOKUP(VLOOKUP($A59, 'E4 TB Allocation Details'!$A$18:$L$205, MATCH("Demand ID", 'E4 TB Allocation Details'!$A$18:$L$18, 0),FALSE), 'E2 Allocators'!$B$15:$W$361, MATCH('O5 Details by Class &amp; Accounts'!I$18, 'E2 Allocators'!$B$15:$W$15, 0),FALSE)*$F59), 0, VLOOKUP(VLOOKUP($A59, 'E4 TB Allocation Details'!$A$18:$L$205, MATCH("Demand ID", 'E4 TB Allocation Details'!$A$18:$L$18, 0),FALSE), 'E2 Allocators'!$B$15:$W$361, MATCH('O5 Details by Class &amp; Accounts'!I$18, 'E2 Allocators'!$B$15:$W$15, 0),FALSE)*$F59)</f>
        <v>0</v>
      </c>
      <c r="J59" s="1411">
        <f>IF(ISERROR(VLOOKUP(VLOOKUP($A59, 'E4 TB Allocation Details'!$A$18:$L$205, MATCH("Demand ID", 'E4 TB Allocation Details'!$A$18:$L$18, 0),FALSE), 'E2 Allocators'!$B$15:$W$361, MATCH('O5 Details by Class &amp; Accounts'!J$18, 'E2 Allocators'!$B$15:$W$15, 0),FALSE)*$F59), 0, VLOOKUP(VLOOKUP($A59, 'E4 TB Allocation Details'!$A$18:$L$205, MATCH("Demand ID", 'E4 TB Allocation Details'!$A$18:$L$18, 0),FALSE), 'E2 Allocators'!$B$15:$W$361, MATCH('O5 Details by Class &amp; Accounts'!J$18, 'E2 Allocators'!$B$15:$W$15, 0),FALSE)*$F59)</f>
        <v>0</v>
      </c>
      <c r="K59" s="1411">
        <f>IF(ISERROR(VLOOKUP(VLOOKUP($A59, 'E4 TB Allocation Details'!$A$18:$L$205, MATCH("Demand ID", 'E4 TB Allocation Details'!$A$18:$L$18, 0),FALSE), 'E2 Allocators'!$B$15:$W$361, MATCH('O5 Details by Class &amp; Accounts'!K$18, 'E2 Allocators'!$B$15:$W$15, 0),FALSE)*$F59), 0, VLOOKUP(VLOOKUP($A59, 'E4 TB Allocation Details'!$A$18:$L$205, MATCH("Demand ID", 'E4 TB Allocation Details'!$A$18:$L$18, 0),FALSE), 'E2 Allocators'!$B$15:$W$361, MATCH('O5 Details by Class &amp; Accounts'!K$18, 'E2 Allocators'!$B$15:$W$15, 0),FALSE)*$F59)</f>
        <v>0</v>
      </c>
      <c r="L59" s="1411">
        <f>IF(ISERROR(VLOOKUP(VLOOKUP($A59, 'E4 TB Allocation Details'!$A$18:$L$205, MATCH("Demand ID", 'E4 TB Allocation Details'!$A$18:$L$18, 0),FALSE), 'E2 Allocators'!$B$15:$W$361, MATCH('O5 Details by Class &amp; Accounts'!L$18, 'E2 Allocators'!$B$15:$W$15, 0),FALSE)*$F59), 0, VLOOKUP(VLOOKUP($A59, 'E4 TB Allocation Details'!$A$18:$L$205, MATCH("Demand ID", 'E4 TB Allocation Details'!$A$18:$L$18, 0),FALSE), 'E2 Allocators'!$B$15:$W$361, MATCH('O5 Details by Class &amp; Accounts'!L$18, 'E2 Allocators'!$B$15:$W$15, 0),FALSE)*$F59)</f>
        <v>0</v>
      </c>
      <c r="M59" s="1411">
        <f>IF(ISERROR(VLOOKUP(VLOOKUP($A59, 'E4 TB Allocation Details'!$A$18:$L$205, MATCH("Demand ID", 'E4 TB Allocation Details'!$A$18:$L$18, 0),FALSE), 'E2 Allocators'!$B$15:$W$361, MATCH('O5 Details by Class &amp; Accounts'!M$18, 'E2 Allocators'!$B$15:$W$15, 0),FALSE)*$F59), 0, VLOOKUP(VLOOKUP($A59, 'E4 TB Allocation Details'!$A$18:$L$205, MATCH("Demand ID", 'E4 TB Allocation Details'!$A$18:$L$18, 0),FALSE), 'E2 Allocators'!$B$15:$W$361, MATCH('O5 Details by Class &amp; Accounts'!M$18, 'E2 Allocators'!$B$15:$W$15, 0),FALSE)*$F59)</f>
        <v>0</v>
      </c>
      <c r="N59" s="1411">
        <f>IF(ISERROR(VLOOKUP(VLOOKUP($A59, 'E4 TB Allocation Details'!$A$18:$L$205, MATCH("Demand ID", 'E4 TB Allocation Details'!$A$18:$L$18, 0),FALSE), 'E2 Allocators'!$B$15:$W$361, MATCH('O5 Details by Class &amp; Accounts'!N$18, 'E2 Allocators'!$B$15:$W$15, 0),FALSE)*$F59), 0, VLOOKUP(VLOOKUP($A59, 'E4 TB Allocation Details'!$A$18:$L$205, MATCH("Demand ID", 'E4 TB Allocation Details'!$A$18:$L$18, 0),FALSE), 'E2 Allocators'!$B$15:$W$361, MATCH('O5 Details by Class &amp; Accounts'!N$18, 'E2 Allocators'!$B$15:$W$15, 0),FALSE)*$F59)</f>
        <v>0</v>
      </c>
      <c r="O59" s="1411">
        <f>IF(ISERROR(VLOOKUP(VLOOKUP($A59, 'E4 TB Allocation Details'!$A$18:$L$205, MATCH("Demand ID", 'E4 TB Allocation Details'!$A$18:$L$18, 0),FALSE), 'E2 Allocators'!$B$15:$W$361, MATCH('O5 Details by Class &amp; Accounts'!O$18, 'E2 Allocators'!$B$15:$W$15, 0),FALSE)*$F59), 0, VLOOKUP(VLOOKUP($A59, 'E4 TB Allocation Details'!$A$18:$L$205, MATCH("Demand ID", 'E4 TB Allocation Details'!$A$18:$L$18, 0),FALSE), 'E2 Allocators'!$B$15:$W$361, MATCH('O5 Details by Class &amp; Accounts'!O$18, 'E2 Allocators'!$B$15:$W$15, 0),FALSE)*$F59)</f>
        <v>0</v>
      </c>
      <c r="P59" s="1411">
        <f>IF(ISERROR(VLOOKUP(VLOOKUP($A59, 'E4 TB Allocation Details'!$A$18:$L$205, MATCH("Demand ID", 'E4 TB Allocation Details'!$A$18:$L$18, 0),FALSE), 'E2 Allocators'!$B$15:$W$361, MATCH('O5 Details by Class &amp; Accounts'!P$18, 'E2 Allocators'!$B$15:$W$15, 0),FALSE)*$F59), 0, VLOOKUP(VLOOKUP($A59, 'E4 TB Allocation Details'!$A$18:$L$205, MATCH("Demand ID", 'E4 TB Allocation Details'!$A$18:$L$18, 0),FALSE), 'E2 Allocators'!$B$15:$W$361, MATCH('O5 Details by Class &amp; Accounts'!P$18, 'E2 Allocators'!$B$15:$W$15, 0),FALSE)*$F59)</f>
        <v>0</v>
      </c>
      <c r="Q59" s="1411">
        <f>IF(ISERROR(VLOOKUP(VLOOKUP($A59, 'E4 TB Allocation Details'!$A$18:$L$205, MATCH("Demand ID", 'E4 TB Allocation Details'!$A$18:$L$18, 0),FALSE), 'E2 Allocators'!$B$15:$W$361, MATCH('O5 Details by Class &amp; Accounts'!Q$18, 'E2 Allocators'!$B$15:$W$15, 0),FALSE)*$F59), 0, VLOOKUP(VLOOKUP($A59, 'E4 TB Allocation Details'!$A$18:$L$205, MATCH("Demand ID", 'E4 TB Allocation Details'!$A$18:$L$18, 0),FALSE), 'E2 Allocators'!$B$15:$W$361, MATCH('O5 Details by Class &amp; Accounts'!Q$18, 'E2 Allocators'!$B$15:$W$15, 0),FALSE)*$F59)</f>
        <v>0</v>
      </c>
      <c r="R59" s="1411">
        <f>IF(ISERROR(VLOOKUP(VLOOKUP($A59, 'E4 TB Allocation Details'!$A$18:$L$205, MATCH("Demand ID", 'E4 TB Allocation Details'!$A$18:$L$18, 0),FALSE), 'E2 Allocators'!$B$15:$W$361, MATCH('O5 Details by Class &amp; Accounts'!R$18, 'E2 Allocators'!$B$15:$W$15, 0),FALSE)*$F59), 0, VLOOKUP(VLOOKUP($A59, 'E4 TB Allocation Details'!$A$18:$L$205, MATCH("Demand ID", 'E4 TB Allocation Details'!$A$18:$L$18, 0),FALSE), 'E2 Allocators'!$B$15:$W$361, MATCH('O5 Details by Class &amp; Accounts'!R$18, 'E2 Allocators'!$B$15:$W$15, 0),FALSE)*$F59)</f>
        <v>0</v>
      </c>
      <c r="S59" s="1411">
        <f>IF(ISERROR(VLOOKUP(VLOOKUP($A59, 'E4 TB Allocation Details'!$A$18:$L$205, MATCH("Demand ID", 'E4 TB Allocation Details'!$A$18:$L$18, 0),FALSE), 'E2 Allocators'!$B$15:$W$361, MATCH('O5 Details by Class &amp; Accounts'!S$18, 'E2 Allocators'!$B$15:$W$15, 0),FALSE)*$F59), 0, VLOOKUP(VLOOKUP($A59, 'E4 TB Allocation Details'!$A$18:$L$205, MATCH("Demand ID", 'E4 TB Allocation Details'!$A$18:$L$18, 0),FALSE), 'E2 Allocators'!$B$15:$W$361, MATCH('O5 Details by Class &amp; Accounts'!S$18, 'E2 Allocators'!$B$15:$W$15, 0),FALSE)*$F59)</f>
        <v>0</v>
      </c>
      <c r="T59" s="1411">
        <f>IF(ISERROR(VLOOKUP(VLOOKUP($A59, 'E4 TB Allocation Details'!$A$18:$L$205, MATCH("Demand ID", 'E4 TB Allocation Details'!$A$18:$L$18, 0),FALSE), 'E2 Allocators'!$B$15:$W$361, MATCH('O5 Details by Class &amp; Accounts'!T$18, 'E2 Allocators'!$B$15:$W$15, 0),FALSE)*$F59), 0, VLOOKUP(VLOOKUP($A59, 'E4 TB Allocation Details'!$A$18:$L$205, MATCH("Demand ID", 'E4 TB Allocation Details'!$A$18:$L$18, 0),FALSE), 'E2 Allocators'!$B$15:$W$361, MATCH('O5 Details by Class &amp; Accounts'!T$18, 'E2 Allocators'!$B$15:$W$15, 0),FALSE)*$F59)</f>
        <v>0</v>
      </c>
      <c r="U59" s="1411">
        <f>IF(ISERROR(VLOOKUP(VLOOKUP($A59, 'E4 TB Allocation Details'!$A$18:$L$205, MATCH("Demand ID", 'E4 TB Allocation Details'!$A$18:$L$18, 0),FALSE), 'E2 Allocators'!$B$15:$W$361, MATCH('O5 Details by Class &amp; Accounts'!U$18, 'E2 Allocators'!$B$15:$W$15, 0),FALSE)*$F59), 0, VLOOKUP(VLOOKUP($A59, 'E4 TB Allocation Details'!$A$18:$L$205, MATCH("Demand ID", 'E4 TB Allocation Details'!$A$18:$L$18, 0),FALSE), 'E2 Allocators'!$B$15:$W$361, MATCH('O5 Details by Class &amp; Accounts'!U$18, 'E2 Allocators'!$B$15:$W$15, 0),FALSE)*$F59)</f>
        <v>0</v>
      </c>
      <c r="V59" s="1411">
        <f>IF(ISERROR(VLOOKUP(VLOOKUP($A59, 'E4 TB Allocation Details'!$A$18:$L$205, MATCH("Demand ID", 'E4 TB Allocation Details'!$A$18:$L$18, 0),FALSE), 'E2 Allocators'!$B$15:$W$361, MATCH('O5 Details by Class &amp; Accounts'!V$18, 'E2 Allocators'!$B$15:$W$15, 0),FALSE)*$F59), 0, VLOOKUP(VLOOKUP($A59, 'E4 TB Allocation Details'!$A$18:$L$205, MATCH("Demand ID", 'E4 TB Allocation Details'!$A$18:$L$18, 0),FALSE), 'E2 Allocators'!$B$15:$W$361, MATCH('O5 Details by Class &amp; Accounts'!V$18, 'E2 Allocators'!$B$15:$W$15, 0),FALSE)*$F59)</f>
        <v>0</v>
      </c>
      <c r="W59" s="1411">
        <f>IF(ISERROR(VLOOKUP(VLOOKUP($A59, 'E4 TB Allocation Details'!$A$18:$L$205, MATCH("Demand ID", 'E4 TB Allocation Details'!$A$18:$L$18, 0),FALSE), 'E2 Allocators'!$B$15:$W$361, MATCH('O5 Details by Class &amp; Accounts'!W$18, 'E2 Allocators'!$B$15:$W$15, 0),FALSE)*$F59), 0, VLOOKUP(VLOOKUP($A59, 'E4 TB Allocation Details'!$A$18:$L$205, MATCH("Demand ID", 'E4 TB Allocation Details'!$A$18:$L$18, 0),FALSE), 'E2 Allocators'!$B$15:$W$361, MATCH('O5 Details by Class &amp; Accounts'!W$18, 'E2 Allocators'!$B$15:$W$15, 0),FALSE)*$F59)</f>
        <v>0</v>
      </c>
      <c r="X59" s="1411">
        <f>IF(ISERROR(VLOOKUP(VLOOKUP($A59, 'E4 TB Allocation Details'!$A$18:$L$205, MATCH("Demand ID", 'E4 TB Allocation Details'!$A$18:$L$18, 0),FALSE), 'E2 Allocators'!$B$15:$W$361, MATCH('O5 Details by Class &amp; Accounts'!X$18, 'E2 Allocators'!$B$15:$W$15, 0),FALSE)*$F59), 0, VLOOKUP(VLOOKUP($A59, 'E4 TB Allocation Details'!$A$18:$L$205, MATCH("Demand ID", 'E4 TB Allocation Details'!$A$18:$L$18, 0),FALSE), 'E2 Allocators'!$B$15:$W$361, MATCH('O5 Details by Class &amp; Accounts'!X$18, 'E2 Allocators'!$B$15:$W$15, 0),FALSE)*$F59)</f>
        <v>0</v>
      </c>
      <c r="Y59" s="1411">
        <f>IF(ISERROR(VLOOKUP(VLOOKUP($A59, 'E4 TB Allocation Details'!$A$18:$L$205, MATCH("Demand ID", 'E4 TB Allocation Details'!$A$18:$L$18, 0),FALSE), 'E2 Allocators'!$B$15:$W$361, MATCH('O5 Details by Class &amp; Accounts'!Y$18, 'E2 Allocators'!$B$15:$W$15, 0),FALSE)*$F59), 0, VLOOKUP(VLOOKUP($A59, 'E4 TB Allocation Details'!$A$18:$L$205, MATCH("Demand ID", 'E4 TB Allocation Details'!$A$18:$L$18, 0),FALSE), 'E2 Allocators'!$B$15:$W$361, MATCH('O5 Details by Class &amp; Accounts'!Y$18, 'E2 Allocators'!$B$15:$W$15, 0),FALSE)*$F59)</f>
        <v>0</v>
      </c>
      <c r="Z59" s="1411">
        <f>IF(ISERROR(VLOOKUP(VLOOKUP($A59, 'E4 TB Allocation Details'!$A$18:$L$205, MATCH("Demand ID", 'E4 TB Allocation Details'!$A$18:$L$18, 0),FALSE), 'E2 Allocators'!$B$15:$W$361, MATCH('O5 Details by Class &amp; Accounts'!Z$18, 'E2 Allocators'!$B$15:$W$15, 0),FALSE)*$F59), 0, VLOOKUP(VLOOKUP($A59, 'E4 TB Allocation Details'!$A$18:$L$205, MATCH("Demand ID", 'E4 TB Allocation Details'!$A$18:$L$18, 0),FALSE), 'E2 Allocators'!$B$15:$W$361, MATCH('O5 Details by Class &amp; Accounts'!Z$18, 'E2 Allocators'!$B$15:$W$15, 0),FALSE)*$F59)</f>
        <v>0</v>
      </c>
      <c r="AA59" s="1411">
        <f>IF(ISERROR(VLOOKUP(VLOOKUP($A59, 'E4 TB Allocation Details'!$A$18:$L$205, MATCH("Demand ID", 'E4 TB Allocation Details'!$A$18:$L$18, 0),FALSE), 'E2 Allocators'!$B$15:$W$361, MATCH('O5 Details by Class &amp; Accounts'!AA$18, 'E2 Allocators'!$B$15:$W$15, 0),FALSE)*$F59), 0, VLOOKUP(VLOOKUP($A59, 'E4 TB Allocation Details'!$A$18:$L$205, MATCH("Demand ID", 'E4 TB Allocation Details'!$A$18:$L$18, 0),FALSE), 'E2 Allocators'!$B$15:$W$361, MATCH('O5 Details by Class &amp; Accounts'!AA$18, 'E2 Allocators'!$B$15:$W$15, 0),FALSE)*$F59)</f>
        <v>0</v>
      </c>
      <c r="AB59" s="1411">
        <f>IF(ISERROR(VLOOKUP(VLOOKUP($A59, 'E4 TB Allocation Details'!$A$18:$L$205, MATCH("Demand ID", 'E4 TB Allocation Details'!$A$18:$L$18, 0),FALSE), 'E2 Allocators'!$B$15:$W$361, MATCH('O5 Details by Class &amp; Accounts'!AB$18, 'E2 Allocators'!$B$15:$W$15, 0),FALSE)*$F59), 0, VLOOKUP(VLOOKUP($A59, 'E4 TB Allocation Details'!$A$18:$L$205, MATCH("Demand ID", 'E4 TB Allocation Details'!$A$18:$L$18, 0),FALSE), 'E2 Allocators'!$B$15:$W$361, MATCH('O5 Details by Class &amp; Accounts'!AB$18, 'E2 Allocators'!$B$15:$W$15, 0),FALSE)*$F59)</f>
        <v>0</v>
      </c>
      <c r="AC59" s="1411">
        <f>SUM(I59:AB59)</f>
        <v>0</v>
      </c>
      <c r="AD59" s="1411">
        <f>IF(ISERROR(VLOOKUP(VLOOKUP($A59, 'E4 TB Allocation Details'!$A$18:$L$205, MATCH("Customer ID", 'E4 TB Allocation Details'!$A$18:$L$18, 0),FALSE), 'E2 Allocators'!$B$15:$W$361, MATCH('O5 Details by Class &amp; Accounts'!AD$18, 'E2 Allocators'!$B$15:$W$15, 0),FALSE)*$G59), 0, VLOOKUP(VLOOKUP($A59, 'E4 TB Allocation Details'!$A$18:$L$205, MATCH("Customer ID", 'E4 TB Allocation Details'!$A$18:$L$18, 0),FALSE), 'E2 Allocators'!$B$15:$W$361, MATCH('O5 Details by Class &amp; Accounts'!AD$18, 'E2 Allocators'!$B$15:$W$15, 0),FALSE)*$G59)</f>
        <v>574119.27233920444</v>
      </c>
      <c r="AE59" s="1411">
        <f>IF(ISERROR(VLOOKUP(VLOOKUP($A59, 'E4 TB Allocation Details'!$A$18:$L$205, MATCH("Customer ID", 'E4 TB Allocation Details'!$A$18:$L$18, 0),FALSE), 'E2 Allocators'!$B$15:$W$361, MATCH('O5 Details by Class &amp; Accounts'!AE$18, 'E2 Allocators'!$B$15:$W$15, 0),FALSE)*$G59), 0, VLOOKUP(VLOOKUP($A59, 'E4 TB Allocation Details'!$A$18:$L$205, MATCH("Customer ID", 'E4 TB Allocation Details'!$A$18:$L$18, 0),FALSE), 'E2 Allocators'!$B$15:$W$361, MATCH('O5 Details by Class &amp; Accounts'!AE$18, 'E2 Allocators'!$B$15:$W$15, 0),FALSE)*$G59)</f>
        <v>982630.22767992248</v>
      </c>
      <c r="AF59" s="1411">
        <f>IF(ISERROR(VLOOKUP(VLOOKUP($A59, 'E4 TB Allocation Details'!$A$18:$L$205, MATCH("Customer ID", 'E4 TB Allocation Details'!$A$18:$L$18, 0),FALSE), 'E2 Allocators'!$B$15:$W$361, MATCH('O5 Details by Class &amp; Accounts'!AF$18, 'E2 Allocators'!$B$15:$W$15, 0),FALSE)*$G59), 0, VLOOKUP(VLOOKUP($A59, 'E4 TB Allocation Details'!$A$18:$L$205, MATCH("Customer ID", 'E4 TB Allocation Details'!$A$18:$L$18, 0),FALSE), 'E2 Allocators'!$B$15:$W$361, MATCH('O5 Details by Class &amp; Accounts'!AF$18, 'E2 Allocators'!$B$15:$W$15, 0),FALSE)*$G59)</f>
        <v>78750.49998087321</v>
      </c>
      <c r="AG59" s="1411">
        <f>IF(ISERROR(VLOOKUP(VLOOKUP($A59, 'E4 TB Allocation Details'!$A$18:$L$205, MATCH("Customer ID", 'E4 TB Allocation Details'!$A$18:$L$18, 0),FALSE), 'E2 Allocators'!$B$15:$W$361, MATCH('O5 Details by Class &amp; Accounts'!AG$18, 'E2 Allocators'!$B$15:$W$15, 0),FALSE)*$G59), 0, VLOOKUP(VLOOKUP($A59, 'E4 TB Allocation Details'!$A$18:$L$205, MATCH("Customer ID", 'E4 TB Allocation Details'!$A$18:$L$18, 0),FALSE), 'E2 Allocators'!$B$15:$W$361, MATCH('O5 Details by Class &amp; Accounts'!AG$18, 'E2 Allocators'!$B$15:$W$15, 0),FALSE)*$G59)</f>
        <v>0</v>
      </c>
      <c r="AH59" s="1411">
        <f>IF(ISERROR(VLOOKUP(VLOOKUP($A59, 'E4 TB Allocation Details'!$A$18:$L$205, MATCH("Customer ID", 'E4 TB Allocation Details'!$A$18:$L$18, 0),FALSE), 'E2 Allocators'!$B$15:$W$361, MATCH('O5 Details by Class &amp; Accounts'!AH$18, 'E2 Allocators'!$B$15:$W$15, 0),FALSE)*$G59), 0, VLOOKUP(VLOOKUP($A59, 'E4 TB Allocation Details'!$A$18:$L$205, MATCH("Customer ID", 'E4 TB Allocation Details'!$A$18:$L$18, 0),FALSE), 'E2 Allocators'!$B$15:$W$361, MATCH('O5 Details by Class &amp; Accounts'!AH$18, 'E2 Allocators'!$B$15:$W$15, 0),FALSE)*$G59)</f>
        <v>0</v>
      </c>
      <c r="AI59" s="1411">
        <f>IF(ISERROR(VLOOKUP(VLOOKUP($A59, 'E4 TB Allocation Details'!$A$18:$L$205, MATCH("Customer ID", 'E4 TB Allocation Details'!$A$18:$L$18, 0),FALSE), 'E2 Allocators'!$B$15:$W$361, MATCH('O5 Details by Class &amp; Accounts'!AI$18, 'E2 Allocators'!$B$15:$W$15, 0),FALSE)*$G59), 0, VLOOKUP(VLOOKUP($A59, 'E4 TB Allocation Details'!$A$18:$L$205, MATCH("Customer ID", 'E4 TB Allocation Details'!$A$18:$L$18, 0),FALSE), 'E2 Allocators'!$B$15:$W$361, MATCH('O5 Details by Class &amp; Accounts'!AI$18, 'E2 Allocators'!$B$15:$W$15, 0),FALSE)*$G59)</f>
        <v>0</v>
      </c>
      <c r="AJ59" s="1411">
        <f>IF(ISERROR(VLOOKUP(VLOOKUP($A59, 'E4 TB Allocation Details'!$A$18:$L$205, MATCH("Customer ID", 'E4 TB Allocation Details'!$A$18:$L$18, 0),FALSE), 'E2 Allocators'!$B$15:$W$361, MATCH('O5 Details by Class &amp; Accounts'!AJ$18, 'E2 Allocators'!$B$15:$W$15, 0),FALSE)*$G59), 0, VLOOKUP(VLOOKUP($A59, 'E4 TB Allocation Details'!$A$18:$L$205, MATCH("Customer ID", 'E4 TB Allocation Details'!$A$18:$L$18, 0),FALSE), 'E2 Allocators'!$B$15:$W$361, MATCH('O5 Details by Class &amp; Accounts'!AJ$18, 'E2 Allocators'!$B$15:$W$15, 0),FALSE)*$G59)</f>
        <v>0</v>
      </c>
      <c r="AK59" s="1411">
        <f>IF(ISERROR(VLOOKUP(VLOOKUP($A59, 'E4 TB Allocation Details'!$A$18:$L$205, MATCH("Customer ID", 'E4 TB Allocation Details'!$A$18:$L$18, 0),FALSE), 'E2 Allocators'!$B$15:$W$361, MATCH('O5 Details by Class &amp; Accounts'!AK$18, 'E2 Allocators'!$B$15:$W$15, 0),FALSE)*$G59), 0, VLOOKUP(VLOOKUP($A59, 'E4 TB Allocation Details'!$A$18:$L$205, MATCH("Customer ID", 'E4 TB Allocation Details'!$A$18:$L$18, 0),FALSE), 'E2 Allocators'!$B$15:$W$361, MATCH('O5 Details by Class &amp; Accounts'!AK$18, 'E2 Allocators'!$B$15:$W$15, 0),FALSE)*$G59)</f>
        <v>0</v>
      </c>
      <c r="AL59" s="1411">
        <f>IF(ISERROR(VLOOKUP(VLOOKUP($A59, 'E4 TB Allocation Details'!$A$18:$L$205, MATCH("Customer ID", 'E4 TB Allocation Details'!$A$18:$L$18, 0),FALSE), 'E2 Allocators'!$B$15:$W$361, MATCH('O5 Details by Class &amp; Accounts'!AL$18, 'E2 Allocators'!$B$15:$W$15, 0),FALSE)*$G59), 0, VLOOKUP(VLOOKUP($A59, 'E4 TB Allocation Details'!$A$18:$L$205, MATCH("Customer ID", 'E4 TB Allocation Details'!$A$18:$L$18, 0),FALSE), 'E2 Allocators'!$B$15:$W$361, MATCH('O5 Details by Class &amp; Accounts'!AL$18, 'E2 Allocators'!$B$15:$W$15, 0),FALSE)*$G59)</f>
        <v>0</v>
      </c>
      <c r="AM59" s="1411">
        <f>IF(ISERROR(VLOOKUP(VLOOKUP($A59, 'E4 TB Allocation Details'!$A$18:$L$205, MATCH("Customer ID", 'E4 TB Allocation Details'!$A$18:$L$18, 0),FALSE), 'E2 Allocators'!$B$15:$W$361, MATCH('O5 Details by Class &amp; Accounts'!AM$18, 'E2 Allocators'!$B$15:$W$15, 0),FALSE)*$G59), 0, VLOOKUP(VLOOKUP($A59, 'E4 TB Allocation Details'!$A$18:$L$205, MATCH("Customer ID", 'E4 TB Allocation Details'!$A$18:$L$18, 0),FALSE), 'E2 Allocators'!$B$15:$W$361, MATCH('O5 Details by Class &amp; Accounts'!AM$18, 'E2 Allocators'!$B$15:$W$15, 0),FALSE)*$G59)</f>
        <v>0</v>
      </c>
      <c r="AN59" s="1411">
        <f>IF(ISERROR(VLOOKUP(VLOOKUP($A59, 'E4 TB Allocation Details'!$A$18:$L$205, MATCH("Customer ID", 'E4 TB Allocation Details'!$A$18:$L$18, 0),FALSE), 'E2 Allocators'!$B$15:$W$361, MATCH('O5 Details by Class &amp; Accounts'!AN$18, 'E2 Allocators'!$B$15:$W$15, 0),FALSE)*$G59), 0, VLOOKUP(VLOOKUP($A59, 'E4 TB Allocation Details'!$A$18:$L$205, MATCH("Customer ID", 'E4 TB Allocation Details'!$A$18:$L$18, 0),FALSE), 'E2 Allocators'!$B$15:$W$361, MATCH('O5 Details by Class &amp; Accounts'!AN$18, 'E2 Allocators'!$B$15:$W$15, 0),FALSE)*$G59)</f>
        <v>0</v>
      </c>
      <c r="AO59" s="1411">
        <f>IF(ISERROR(VLOOKUP(VLOOKUP($A59, 'E4 TB Allocation Details'!$A$18:$L$205, MATCH("Customer ID", 'E4 TB Allocation Details'!$A$18:$L$18, 0),FALSE), 'E2 Allocators'!$B$15:$W$361, MATCH('O5 Details by Class &amp; Accounts'!AO$18, 'E2 Allocators'!$B$15:$W$15, 0),FALSE)*$G59), 0, VLOOKUP(VLOOKUP($A59, 'E4 TB Allocation Details'!$A$18:$L$205, MATCH("Customer ID", 'E4 TB Allocation Details'!$A$18:$L$18, 0),FALSE), 'E2 Allocators'!$B$15:$W$361, MATCH('O5 Details by Class &amp; Accounts'!AO$18, 'E2 Allocators'!$B$15:$W$15, 0),FALSE)*$G59)</f>
        <v>0</v>
      </c>
      <c r="AP59" s="1411">
        <f>IF(ISERROR(VLOOKUP(VLOOKUP($A59, 'E4 TB Allocation Details'!$A$18:$L$205, MATCH("Customer ID", 'E4 TB Allocation Details'!$A$18:$L$18, 0),FALSE), 'E2 Allocators'!$B$15:$W$361, MATCH('O5 Details by Class &amp; Accounts'!AP$18, 'E2 Allocators'!$B$15:$W$15, 0),FALSE)*$G59), 0, VLOOKUP(VLOOKUP($A59, 'E4 TB Allocation Details'!$A$18:$L$205, MATCH("Customer ID", 'E4 TB Allocation Details'!$A$18:$L$18, 0),FALSE), 'E2 Allocators'!$B$15:$W$361, MATCH('O5 Details by Class &amp; Accounts'!AP$18, 'E2 Allocators'!$B$15:$W$15, 0),FALSE)*$G59)</f>
        <v>0</v>
      </c>
      <c r="AQ59" s="1411">
        <f>IF(ISERROR(VLOOKUP(VLOOKUP($A59, 'E4 TB Allocation Details'!$A$18:$L$205, MATCH("Customer ID", 'E4 TB Allocation Details'!$A$18:$L$18, 0),FALSE), 'E2 Allocators'!$B$15:$W$361, MATCH('O5 Details by Class &amp; Accounts'!AQ$18, 'E2 Allocators'!$B$15:$W$15, 0),FALSE)*$G59), 0, VLOOKUP(VLOOKUP($A59, 'E4 TB Allocation Details'!$A$18:$L$205, MATCH("Customer ID", 'E4 TB Allocation Details'!$A$18:$L$18, 0),FALSE), 'E2 Allocators'!$B$15:$W$361, MATCH('O5 Details by Class &amp; Accounts'!AQ$18, 'E2 Allocators'!$B$15:$W$15, 0),FALSE)*$G59)</f>
        <v>0</v>
      </c>
      <c r="AR59" s="1411">
        <f>IF(ISERROR(VLOOKUP(VLOOKUP($A59, 'E4 TB Allocation Details'!$A$18:$L$205, MATCH("Customer ID", 'E4 TB Allocation Details'!$A$18:$L$18, 0),FALSE), 'E2 Allocators'!$B$15:$W$361, MATCH('O5 Details by Class &amp; Accounts'!AR$18, 'E2 Allocators'!$B$15:$W$15, 0),FALSE)*$G59), 0, VLOOKUP(VLOOKUP($A59, 'E4 TB Allocation Details'!$A$18:$L$205, MATCH("Customer ID", 'E4 TB Allocation Details'!$A$18:$L$18, 0),FALSE), 'E2 Allocators'!$B$15:$W$361, MATCH('O5 Details by Class &amp; Accounts'!AR$18, 'E2 Allocators'!$B$15:$W$15, 0),FALSE)*$G59)</f>
        <v>0</v>
      </c>
      <c r="AS59" s="1411">
        <f>IF(ISERROR(VLOOKUP(VLOOKUP($A59, 'E4 TB Allocation Details'!$A$18:$L$205, MATCH("Customer ID", 'E4 TB Allocation Details'!$A$18:$L$18, 0),FALSE), 'E2 Allocators'!$B$15:$W$361, MATCH('O5 Details by Class &amp; Accounts'!AS$18, 'E2 Allocators'!$B$15:$W$15, 0),FALSE)*$G59), 0, VLOOKUP(VLOOKUP($A59, 'E4 TB Allocation Details'!$A$18:$L$205, MATCH("Customer ID", 'E4 TB Allocation Details'!$A$18:$L$18, 0),FALSE), 'E2 Allocators'!$B$15:$W$361, MATCH('O5 Details by Class &amp; Accounts'!AS$18, 'E2 Allocators'!$B$15:$W$15, 0),FALSE)*$G59)</f>
        <v>0</v>
      </c>
      <c r="AT59" s="1411">
        <f>IF(ISERROR(VLOOKUP(VLOOKUP($A59, 'E4 TB Allocation Details'!$A$18:$L$205, MATCH("Customer ID", 'E4 TB Allocation Details'!$A$18:$L$18, 0),FALSE), 'E2 Allocators'!$B$15:$W$361, MATCH('O5 Details by Class &amp; Accounts'!AT$18, 'E2 Allocators'!$B$15:$W$15, 0),FALSE)*$G59), 0, VLOOKUP(VLOOKUP($A59, 'E4 TB Allocation Details'!$A$18:$L$205, MATCH("Customer ID", 'E4 TB Allocation Details'!$A$18:$L$18, 0),FALSE), 'E2 Allocators'!$B$15:$W$361, MATCH('O5 Details by Class &amp; Accounts'!AT$18, 'E2 Allocators'!$B$15:$W$15, 0),FALSE)*$G59)</f>
        <v>0</v>
      </c>
      <c r="AU59" s="1411">
        <f>IF(ISERROR(VLOOKUP(VLOOKUP($A59, 'E4 TB Allocation Details'!$A$18:$L$205, MATCH("Customer ID", 'E4 TB Allocation Details'!$A$18:$L$18, 0),FALSE), 'E2 Allocators'!$B$15:$W$361, MATCH('O5 Details by Class &amp; Accounts'!AU$18, 'E2 Allocators'!$B$15:$W$15, 0),FALSE)*$G59), 0, VLOOKUP(VLOOKUP($A59, 'E4 TB Allocation Details'!$A$18:$L$205, MATCH("Customer ID", 'E4 TB Allocation Details'!$A$18:$L$18, 0),FALSE), 'E2 Allocators'!$B$15:$W$361, MATCH('O5 Details by Class &amp; Accounts'!AU$18, 'E2 Allocators'!$B$15:$W$15, 0),FALSE)*$G59)</f>
        <v>0</v>
      </c>
      <c r="AV59" s="1411">
        <f>IF(ISERROR(VLOOKUP(VLOOKUP($A59, 'E4 TB Allocation Details'!$A$18:$L$205, MATCH("Customer ID", 'E4 TB Allocation Details'!$A$18:$L$18, 0),FALSE), 'E2 Allocators'!$B$15:$W$361, MATCH('O5 Details by Class &amp; Accounts'!AV$18, 'E2 Allocators'!$B$15:$W$15, 0),FALSE)*$G59), 0, VLOOKUP(VLOOKUP($A59, 'E4 TB Allocation Details'!$A$18:$L$205, MATCH("Customer ID", 'E4 TB Allocation Details'!$A$18:$L$18, 0),FALSE), 'E2 Allocators'!$B$15:$W$361, MATCH('O5 Details by Class &amp; Accounts'!AV$18, 'E2 Allocators'!$B$15:$W$15, 0),FALSE)*$G59)</f>
        <v>0</v>
      </c>
      <c r="AW59" s="1411">
        <f>IF(ISERROR(VLOOKUP(VLOOKUP($A59, 'E4 TB Allocation Details'!$A$18:$L$205, MATCH("Customer ID", 'E4 TB Allocation Details'!$A$18:$L$18, 0),FALSE), 'E2 Allocators'!$B$15:$W$361, MATCH('O5 Details by Class &amp; Accounts'!AW$18, 'E2 Allocators'!$B$15:$W$15, 0),FALSE)*$G59), 0, VLOOKUP(VLOOKUP($A59, 'E4 TB Allocation Details'!$A$18:$L$205, MATCH("Customer ID", 'E4 TB Allocation Details'!$A$18:$L$18, 0),FALSE), 'E2 Allocators'!$B$15:$W$361, MATCH('O5 Details by Class &amp; Accounts'!AW$18, 'E2 Allocators'!$B$15:$W$15, 0),FALSE)*$G59)</f>
        <v>0</v>
      </c>
      <c r="AX59" s="1411">
        <f>SUM(AD59:AW59)</f>
        <v>1635500.0000000002</v>
      </c>
      <c r="AY59" s="1411">
        <f>IF(ISERROR(VLOOKUP(VLOOKUP($A59, 'E4 TB Allocation Details'!$A$18:$L$205, MATCH("Misc ID", 'E4 TB Allocation Details'!$A$18:$L$18, 0),FALSE), 'E2 Allocators'!$B$15:$W$361, MATCH('O5 Details by Class &amp; Accounts'!AY$18, 'E2 Allocators'!$B$15:$W$15, 0),FALSE)*$E59), 0, VLOOKUP(VLOOKUP($A59, 'E4 TB Allocation Details'!$A$18:$L$205, MATCH("Misc ID", 'E4 TB Allocation Details'!$A$18:$L$18, 0),FALSE), 'E2 Allocators'!$B$15:$W$361, MATCH('O5 Details by Class &amp; Accounts'!AY$18, 'E2 Allocators'!$B$15:$W$15, 0),FALSE)*$E59)</f>
        <v>0</v>
      </c>
      <c r="AZ59" s="1411">
        <f>IF(ISERROR(VLOOKUP(VLOOKUP($A59, 'E4 TB Allocation Details'!$A$18:$L$205, MATCH("Misc ID", 'E4 TB Allocation Details'!$A$18:$L$18, 0),FALSE), 'E2 Allocators'!$B$15:$W$361, MATCH('O5 Details by Class &amp; Accounts'!AZ$18, 'E2 Allocators'!$B$15:$W$15, 0),FALSE)*$E59), 0, VLOOKUP(VLOOKUP($A59, 'E4 TB Allocation Details'!$A$18:$L$205, MATCH("Misc ID", 'E4 TB Allocation Details'!$A$18:$L$18, 0),FALSE), 'E2 Allocators'!$B$15:$W$361, MATCH('O5 Details by Class &amp; Accounts'!AZ$18, 'E2 Allocators'!$B$15:$W$15, 0),FALSE)*$E59)</f>
        <v>0</v>
      </c>
      <c r="BA59" s="1411">
        <f>IF(ISERROR(VLOOKUP(VLOOKUP($A59, 'E4 TB Allocation Details'!$A$18:$L$205, MATCH("Misc ID", 'E4 TB Allocation Details'!$A$18:$L$18, 0),FALSE), 'E2 Allocators'!$B$15:$W$361, MATCH('O5 Details by Class &amp; Accounts'!BA$18, 'E2 Allocators'!$B$15:$W$15, 0),FALSE)*$E59), 0, VLOOKUP(VLOOKUP($A59, 'E4 TB Allocation Details'!$A$18:$L$205, MATCH("Misc ID", 'E4 TB Allocation Details'!$A$18:$L$18, 0),FALSE), 'E2 Allocators'!$B$15:$W$361, MATCH('O5 Details by Class &amp; Accounts'!BA$18, 'E2 Allocators'!$B$15:$W$15, 0),FALSE)*$E59)</f>
        <v>0</v>
      </c>
      <c r="BB59" s="1411">
        <f>IF(ISERROR(VLOOKUP(VLOOKUP($A59, 'E4 TB Allocation Details'!$A$18:$L$205, MATCH("Misc ID", 'E4 TB Allocation Details'!$A$18:$L$18, 0),FALSE), 'E2 Allocators'!$B$15:$W$361, MATCH('O5 Details by Class &amp; Accounts'!BB$18, 'E2 Allocators'!$B$15:$W$15, 0),FALSE)*$E59), 0, VLOOKUP(VLOOKUP($A59, 'E4 TB Allocation Details'!$A$18:$L$205, MATCH("Misc ID", 'E4 TB Allocation Details'!$A$18:$L$18, 0),FALSE), 'E2 Allocators'!$B$15:$W$361, MATCH('O5 Details by Class &amp; Accounts'!BB$18, 'E2 Allocators'!$B$15:$W$15, 0),FALSE)*$E59)</f>
        <v>0</v>
      </c>
      <c r="BC59" s="1411">
        <f>IF(ISERROR(VLOOKUP(VLOOKUP($A59, 'E4 TB Allocation Details'!$A$18:$L$205, MATCH("Misc ID", 'E4 TB Allocation Details'!$A$18:$L$18, 0),FALSE), 'E2 Allocators'!$B$15:$W$361, MATCH('O5 Details by Class &amp; Accounts'!BC$18, 'E2 Allocators'!$B$15:$W$15, 0),FALSE)*$E59), 0, VLOOKUP(VLOOKUP($A59, 'E4 TB Allocation Details'!$A$18:$L$205, MATCH("Misc ID", 'E4 TB Allocation Details'!$A$18:$L$18, 0),FALSE), 'E2 Allocators'!$B$15:$W$361, MATCH('O5 Details by Class &amp; Accounts'!BC$18, 'E2 Allocators'!$B$15:$W$15, 0),FALSE)*$E59)</f>
        <v>0</v>
      </c>
      <c r="BD59" s="1411">
        <f>IF(ISERROR(VLOOKUP(VLOOKUP($A59, 'E4 TB Allocation Details'!$A$18:$L$205, MATCH("Misc ID", 'E4 TB Allocation Details'!$A$18:$L$18, 0),FALSE), 'E2 Allocators'!$B$15:$W$361, MATCH('O5 Details by Class &amp; Accounts'!BD$18, 'E2 Allocators'!$B$15:$W$15, 0),FALSE)*$E59), 0, VLOOKUP(VLOOKUP($A59, 'E4 TB Allocation Details'!$A$18:$L$205, MATCH("Misc ID", 'E4 TB Allocation Details'!$A$18:$L$18, 0),FALSE), 'E2 Allocators'!$B$15:$W$361, MATCH('O5 Details by Class &amp; Accounts'!BD$18, 'E2 Allocators'!$B$15:$W$15, 0),FALSE)*$E59)</f>
        <v>0</v>
      </c>
      <c r="BE59" s="1411">
        <f>IF(ISERROR(VLOOKUP(VLOOKUP($A59, 'E4 TB Allocation Details'!$A$18:$L$205, MATCH("Misc ID", 'E4 TB Allocation Details'!$A$18:$L$18, 0),FALSE), 'E2 Allocators'!$B$15:$W$361, MATCH('O5 Details by Class &amp; Accounts'!BE$18, 'E2 Allocators'!$B$15:$W$15, 0),FALSE)*$E59), 0, VLOOKUP(VLOOKUP($A59, 'E4 TB Allocation Details'!$A$18:$L$205, MATCH("Misc ID", 'E4 TB Allocation Details'!$A$18:$L$18, 0),FALSE), 'E2 Allocators'!$B$15:$W$361, MATCH('O5 Details by Class &amp; Accounts'!BE$18, 'E2 Allocators'!$B$15:$W$15, 0),FALSE)*$E59)</f>
        <v>0</v>
      </c>
      <c r="BF59" s="1411">
        <f>IF(ISERROR(VLOOKUP(VLOOKUP($A59, 'E4 TB Allocation Details'!$A$18:$L$205, MATCH("Misc ID", 'E4 TB Allocation Details'!$A$18:$L$18, 0),FALSE), 'E2 Allocators'!$B$15:$W$361, MATCH('O5 Details by Class &amp; Accounts'!BF$18, 'E2 Allocators'!$B$15:$W$15, 0),FALSE)*$E59), 0, VLOOKUP(VLOOKUP($A59, 'E4 TB Allocation Details'!$A$18:$L$205, MATCH("Misc ID", 'E4 TB Allocation Details'!$A$18:$L$18, 0),FALSE), 'E2 Allocators'!$B$15:$W$361, MATCH('O5 Details by Class &amp; Accounts'!BF$18, 'E2 Allocators'!$B$15:$W$15, 0),FALSE)*$E59)</f>
        <v>0</v>
      </c>
      <c r="BG59" s="1411">
        <f>IF(ISERROR(VLOOKUP(VLOOKUP($A59, 'E4 TB Allocation Details'!$A$18:$L$205, MATCH("Misc ID", 'E4 TB Allocation Details'!$A$18:$L$18, 0),FALSE), 'E2 Allocators'!$B$15:$W$361, MATCH('O5 Details by Class &amp; Accounts'!BG$18, 'E2 Allocators'!$B$15:$W$15, 0),FALSE)*$E59), 0, VLOOKUP(VLOOKUP($A59, 'E4 TB Allocation Details'!$A$18:$L$205, MATCH("Misc ID", 'E4 TB Allocation Details'!$A$18:$L$18, 0),FALSE), 'E2 Allocators'!$B$15:$W$361, MATCH('O5 Details by Class &amp; Accounts'!BG$18, 'E2 Allocators'!$B$15:$W$15, 0),FALSE)*$E59)</f>
        <v>0</v>
      </c>
      <c r="BH59" s="1411">
        <f>IF(ISERROR(VLOOKUP(VLOOKUP($A59, 'E4 TB Allocation Details'!$A$18:$L$205, MATCH("Misc ID", 'E4 TB Allocation Details'!$A$18:$L$18, 0),FALSE), 'E2 Allocators'!$B$15:$W$361, MATCH('O5 Details by Class &amp; Accounts'!BH$18, 'E2 Allocators'!$B$15:$W$15, 0),FALSE)*$E59), 0, VLOOKUP(VLOOKUP($A59, 'E4 TB Allocation Details'!$A$18:$L$205, MATCH("Misc ID", 'E4 TB Allocation Details'!$A$18:$L$18, 0),FALSE), 'E2 Allocators'!$B$15:$W$361, MATCH('O5 Details by Class &amp; Accounts'!BH$18, 'E2 Allocators'!$B$15:$W$15, 0),FALSE)*$E59)</f>
        <v>0</v>
      </c>
      <c r="BI59" s="1411">
        <f>IF(ISERROR(VLOOKUP(VLOOKUP($A59, 'E4 TB Allocation Details'!$A$18:$L$205, MATCH("Misc ID", 'E4 TB Allocation Details'!$A$18:$L$18, 0),FALSE), 'E2 Allocators'!$B$15:$W$361, MATCH('O5 Details by Class &amp; Accounts'!BI$18, 'E2 Allocators'!$B$15:$W$15, 0),FALSE)*$E59), 0, VLOOKUP(VLOOKUP($A59, 'E4 TB Allocation Details'!$A$18:$L$205, MATCH("Misc ID", 'E4 TB Allocation Details'!$A$18:$L$18, 0),FALSE), 'E2 Allocators'!$B$15:$W$361, MATCH('O5 Details by Class &amp; Accounts'!BI$18, 'E2 Allocators'!$B$15:$W$15, 0),FALSE)*$E59)</f>
        <v>0</v>
      </c>
      <c r="BJ59" s="1411">
        <f>IF(ISERROR(VLOOKUP(VLOOKUP($A59, 'E4 TB Allocation Details'!$A$18:$L$205, MATCH("Misc ID", 'E4 TB Allocation Details'!$A$18:$L$18, 0),FALSE), 'E2 Allocators'!$B$15:$W$361, MATCH('O5 Details by Class &amp; Accounts'!BJ$18, 'E2 Allocators'!$B$15:$W$15, 0),FALSE)*$E59), 0, VLOOKUP(VLOOKUP($A59, 'E4 TB Allocation Details'!$A$18:$L$205, MATCH("Misc ID", 'E4 TB Allocation Details'!$A$18:$L$18, 0),FALSE), 'E2 Allocators'!$B$15:$W$361, MATCH('O5 Details by Class &amp; Accounts'!BJ$18, 'E2 Allocators'!$B$15:$W$15, 0),FALSE)*$E59)</f>
        <v>0</v>
      </c>
      <c r="BK59" s="1411">
        <f>IF(ISERROR(VLOOKUP(VLOOKUP($A59, 'E4 TB Allocation Details'!$A$18:$L$205, MATCH("Misc ID", 'E4 TB Allocation Details'!$A$18:$L$18, 0),FALSE), 'E2 Allocators'!$B$15:$W$361, MATCH('O5 Details by Class &amp; Accounts'!BK$18, 'E2 Allocators'!$B$15:$W$15, 0),FALSE)*$E59), 0, VLOOKUP(VLOOKUP($A59, 'E4 TB Allocation Details'!$A$18:$L$205, MATCH("Misc ID", 'E4 TB Allocation Details'!$A$18:$L$18, 0),FALSE), 'E2 Allocators'!$B$15:$W$361, MATCH('O5 Details by Class &amp; Accounts'!BK$18, 'E2 Allocators'!$B$15:$W$15, 0),FALSE)*$E59)</f>
        <v>0</v>
      </c>
      <c r="BL59" s="1411">
        <f>IF(ISERROR(VLOOKUP(VLOOKUP($A59, 'E4 TB Allocation Details'!$A$18:$L$205, MATCH("Misc ID", 'E4 TB Allocation Details'!$A$18:$L$18, 0),FALSE), 'E2 Allocators'!$B$15:$W$361, MATCH('O5 Details by Class &amp; Accounts'!BL$18, 'E2 Allocators'!$B$15:$W$15, 0),FALSE)*$E59), 0, VLOOKUP(VLOOKUP($A59, 'E4 TB Allocation Details'!$A$18:$L$205, MATCH("Misc ID", 'E4 TB Allocation Details'!$A$18:$L$18, 0),FALSE), 'E2 Allocators'!$B$15:$W$361, MATCH('O5 Details by Class &amp; Accounts'!BL$18, 'E2 Allocators'!$B$15:$W$15, 0),FALSE)*$E59)</f>
        <v>0</v>
      </c>
      <c r="BM59" s="1411">
        <f>IF(ISERROR(VLOOKUP(VLOOKUP($A59, 'E4 TB Allocation Details'!$A$18:$L$205, MATCH("Misc ID", 'E4 TB Allocation Details'!$A$18:$L$18, 0),FALSE), 'E2 Allocators'!$B$15:$W$361, MATCH('O5 Details by Class &amp; Accounts'!BM$18, 'E2 Allocators'!$B$15:$W$15, 0),FALSE)*$E59), 0, VLOOKUP(VLOOKUP($A59, 'E4 TB Allocation Details'!$A$18:$L$205, MATCH("Misc ID", 'E4 TB Allocation Details'!$A$18:$L$18, 0),FALSE), 'E2 Allocators'!$B$15:$W$361, MATCH('O5 Details by Class &amp; Accounts'!BM$18, 'E2 Allocators'!$B$15:$W$15, 0),FALSE)*$E59)</f>
        <v>0</v>
      </c>
      <c r="BN59" s="1411">
        <f>IF(ISERROR(VLOOKUP(VLOOKUP($A59, 'E4 TB Allocation Details'!$A$18:$L$205, MATCH("Misc ID", 'E4 TB Allocation Details'!$A$18:$L$18, 0),FALSE), 'E2 Allocators'!$B$15:$W$361, MATCH('O5 Details by Class &amp; Accounts'!BN$18, 'E2 Allocators'!$B$15:$W$15, 0),FALSE)*$E59), 0, VLOOKUP(VLOOKUP($A59, 'E4 TB Allocation Details'!$A$18:$L$205, MATCH("Misc ID", 'E4 TB Allocation Details'!$A$18:$L$18, 0),FALSE), 'E2 Allocators'!$B$15:$W$361, MATCH('O5 Details by Class &amp; Accounts'!BN$18, 'E2 Allocators'!$B$15:$W$15, 0),FALSE)*$E59)</f>
        <v>0</v>
      </c>
      <c r="BO59" s="1411">
        <f>IF(ISERROR(VLOOKUP(VLOOKUP($A59, 'E4 TB Allocation Details'!$A$18:$L$205, MATCH("Misc ID", 'E4 TB Allocation Details'!$A$18:$L$18, 0),FALSE), 'E2 Allocators'!$B$15:$W$361, MATCH('O5 Details by Class &amp; Accounts'!BO$18, 'E2 Allocators'!$B$15:$W$15, 0),FALSE)*$E59), 0, VLOOKUP(VLOOKUP($A59, 'E4 TB Allocation Details'!$A$18:$L$205, MATCH("Misc ID", 'E4 TB Allocation Details'!$A$18:$L$18, 0),FALSE), 'E2 Allocators'!$B$15:$W$361, MATCH('O5 Details by Class &amp; Accounts'!BO$18, 'E2 Allocators'!$B$15:$W$15, 0),FALSE)*$E59)</f>
        <v>0</v>
      </c>
      <c r="BP59" s="1411">
        <f>IF(ISERROR(VLOOKUP(VLOOKUP($A59, 'E4 TB Allocation Details'!$A$18:$L$205, MATCH("Misc ID", 'E4 TB Allocation Details'!$A$18:$L$18, 0),FALSE), 'E2 Allocators'!$B$15:$W$361, MATCH('O5 Details by Class &amp; Accounts'!BP$18, 'E2 Allocators'!$B$15:$W$15, 0),FALSE)*$E59), 0, VLOOKUP(VLOOKUP($A59, 'E4 TB Allocation Details'!$A$18:$L$205, MATCH("Misc ID", 'E4 TB Allocation Details'!$A$18:$L$18, 0),FALSE), 'E2 Allocators'!$B$15:$W$361, MATCH('O5 Details by Class &amp; Accounts'!BP$18, 'E2 Allocators'!$B$15:$W$15, 0),FALSE)*$E59)</f>
        <v>0</v>
      </c>
      <c r="BQ59" s="1411">
        <f>IF(ISERROR(VLOOKUP(VLOOKUP($A59, 'E4 TB Allocation Details'!$A$18:$L$205, MATCH("Misc ID", 'E4 TB Allocation Details'!$A$18:$L$18, 0),FALSE), 'E2 Allocators'!$B$15:$W$361, MATCH('O5 Details by Class &amp; Accounts'!BQ$18, 'E2 Allocators'!$B$15:$W$15, 0),FALSE)*$E59), 0, VLOOKUP(VLOOKUP($A59, 'E4 TB Allocation Details'!$A$18:$L$205, MATCH("Misc ID", 'E4 TB Allocation Details'!$A$18:$L$18, 0),FALSE), 'E2 Allocators'!$B$15:$W$361, MATCH('O5 Details by Class &amp; Accounts'!BQ$18, 'E2 Allocators'!$B$15:$W$15, 0),FALSE)*$E59)</f>
        <v>0</v>
      </c>
      <c r="BR59" s="1411">
        <f>IF(ISERROR(VLOOKUP(VLOOKUP($A59, 'E4 TB Allocation Details'!$A$18:$L$205, MATCH("Misc ID", 'E4 TB Allocation Details'!$A$18:$L$18, 0),FALSE), 'E2 Allocators'!$B$15:$W$361, MATCH('O5 Details by Class &amp; Accounts'!BR$18, 'E2 Allocators'!$B$15:$W$15, 0),FALSE)*$E59), 0, VLOOKUP(VLOOKUP($A59, 'E4 TB Allocation Details'!$A$18:$L$205, MATCH("Misc ID", 'E4 TB Allocation Details'!$A$18:$L$18, 0),FALSE), 'E2 Allocators'!$B$15:$W$361, MATCH('O5 Details by Class &amp; Accounts'!BR$18, 'E2 Allocators'!$B$15:$W$15, 0),FALSE)*$E59)</f>
        <v>0</v>
      </c>
      <c r="BS59" s="1411">
        <f>SUM(AY59:BR59)</f>
        <v>0</v>
      </c>
      <c r="BT59" s="1411">
        <f>IF(ISERROR(VLOOKUP(VLOOKUP($A59, 'E4 TB Allocation Details'!$A$18:$L$205, MATCH("A &amp; G ID", 'E4 TB Allocation Details'!$A$18:$L$18, 0),FALSE), 'E2 Allocators'!$B$15:$W$361, MATCH('O5 Details by Class &amp; Accounts'!BT$18, 'E2 Allocators'!$B$15:$W$15, 0),FALSE)*$E59), 0, VLOOKUP(VLOOKUP($A59, 'E4 TB Allocation Details'!$A$18:$L$205, MATCH("A &amp; G ID", 'E4 TB Allocation Details'!$A$18:$L$18, 0),FALSE), 'E2 Allocators'!$B$15:$W$361, MATCH('O5 Details by Class &amp; Accounts'!BT$18, 'E2 Allocators'!$B$15:$W$15, 0),FALSE)*$E59)</f>
        <v>0</v>
      </c>
      <c r="BU59" s="1411">
        <f>IF(ISERROR(VLOOKUP(VLOOKUP($A59, 'E4 TB Allocation Details'!$A$18:$L$205, MATCH("A &amp; G ID", 'E4 TB Allocation Details'!$A$18:$L$18, 0),FALSE), 'E2 Allocators'!$B$15:$W$361, MATCH('O5 Details by Class &amp; Accounts'!BU$18, 'E2 Allocators'!$B$15:$W$15, 0),FALSE)*$E59), 0, VLOOKUP(VLOOKUP($A59, 'E4 TB Allocation Details'!$A$18:$L$205, MATCH("A &amp; G ID", 'E4 TB Allocation Details'!$A$18:$L$18, 0),FALSE), 'E2 Allocators'!$B$15:$W$361, MATCH('O5 Details by Class &amp; Accounts'!BU$18, 'E2 Allocators'!$B$15:$W$15, 0),FALSE)*$E59)</f>
        <v>0</v>
      </c>
      <c r="BV59" s="1411">
        <f>IF(ISERROR(VLOOKUP(VLOOKUP($A59, 'E4 TB Allocation Details'!$A$18:$L$205, MATCH("A &amp; G ID", 'E4 TB Allocation Details'!$A$18:$L$18, 0),FALSE), 'E2 Allocators'!$B$15:$W$361, MATCH('O5 Details by Class &amp; Accounts'!BV$18, 'E2 Allocators'!$B$15:$W$15, 0),FALSE)*$E59), 0, VLOOKUP(VLOOKUP($A59, 'E4 TB Allocation Details'!$A$18:$L$205, MATCH("A &amp; G ID", 'E4 TB Allocation Details'!$A$18:$L$18, 0),FALSE), 'E2 Allocators'!$B$15:$W$361, MATCH('O5 Details by Class &amp; Accounts'!BV$18, 'E2 Allocators'!$B$15:$W$15, 0),FALSE)*$E59)</f>
        <v>0</v>
      </c>
      <c r="BW59" s="1411">
        <f>IF(ISERROR(VLOOKUP(VLOOKUP($A59, 'E4 TB Allocation Details'!$A$18:$L$205, MATCH("A &amp; G ID", 'E4 TB Allocation Details'!$A$18:$L$18, 0),FALSE), 'E2 Allocators'!$B$15:$W$361, MATCH('O5 Details by Class &amp; Accounts'!BW$18, 'E2 Allocators'!$B$15:$W$15, 0),FALSE)*$E59), 0, VLOOKUP(VLOOKUP($A59, 'E4 TB Allocation Details'!$A$18:$L$205, MATCH("A &amp; G ID", 'E4 TB Allocation Details'!$A$18:$L$18, 0),FALSE), 'E2 Allocators'!$B$15:$W$361, MATCH('O5 Details by Class &amp; Accounts'!BW$18, 'E2 Allocators'!$B$15:$W$15, 0),FALSE)*$E59)</f>
        <v>0</v>
      </c>
      <c r="BX59" s="1411">
        <f>IF(ISERROR(VLOOKUP(VLOOKUP($A59, 'E4 TB Allocation Details'!$A$18:$L$205, MATCH("A &amp; G ID", 'E4 TB Allocation Details'!$A$18:$L$18, 0),FALSE), 'E2 Allocators'!$B$15:$W$361, MATCH('O5 Details by Class &amp; Accounts'!BX$18, 'E2 Allocators'!$B$15:$W$15, 0),FALSE)*$E59), 0, VLOOKUP(VLOOKUP($A59, 'E4 TB Allocation Details'!$A$18:$L$205, MATCH("A &amp; G ID", 'E4 TB Allocation Details'!$A$18:$L$18, 0),FALSE), 'E2 Allocators'!$B$15:$W$361, MATCH('O5 Details by Class &amp; Accounts'!BX$18, 'E2 Allocators'!$B$15:$W$15, 0),FALSE)*$E59)</f>
        <v>0</v>
      </c>
      <c r="BY59" s="1411">
        <f>IF(ISERROR(VLOOKUP(VLOOKUP($A59, 'E4 TB Allocation Details'!$A$18:$L$205, MATCH("A &amp; G ID", 'E4 TB Allocation Details'!$A$18:$L$18, 0),FALSE), 'E2 Allocators'!$B$15:$W$361, MATCH('O5 Details by Class &amp; Accounts'!BY$18, 'E2 Allocators'!$B$15:$W$15, 0),FALSE)*$E59), 0, VLOOKUP(VLOOKUP($A59, 'E4 TB Allocation Details'!$A$18:$L$205, MATCH("A &amp; G ID", 'E4 TB Allocation Details'!$A$18:$L$18, 0),FALSE), 'E2 Allocators'!$B$15:$W$361, MATCH('O5 Details by Class &amp; Accounts'!BY$18, 'E2 Allocators'!$B$15:$W$15, 0),FALSE)*$E59)</f>
        <v>0</v>
      </c>
      <c r="BZ59" s="1411">
        <f>IF(ISERROR(VLOOKUP(VLOOKUP($A59, 'E4 TB Allocation Details'!$A$18:$L$205, MATCH("A &amp; G ID", 'E4 TB Allocation Details'!$A$18:$L$18, 0),FALSE), 'E2 Allocators'!$B$15:$W$361, MATCH('O5 Details by Class &amp; Accounts'!BZ$18, 'E2 Allocators'!$B$15:$W$15, 0),FALSE)*$E59), 0, VLOOKUP(VLOOKUP($A59, 'E4 TB Allocation Details'!$A$18:$L$205, MATCH("A &amp; G ID", 'E4 TB Allocation Details'!$A$18:$L$18, 0),FALSE), 'E2 Allocators'!$B$15:$W$361, MATCH('O5 Details by Class &amp; Accounts'!BZ$18, 'E2 Allocators'!$B$15:$W$15, 0),FALSE)*$E59)</f>
        <v>0</v>
      </c>
      <c r="CA59" s="1411">
        <f>IF(ISERROR(VLOOKUP(VLOOKUP($A59, 'E4 TB Allocation Details'!$A$18:$L$205, MATCH("A &amp; G ID", 'E4 TB Allocation Details'!$A$18:$L$18, 0),FALSE), 'E2 Allocators'!$B$15:$W$361, MATCH('O5 Details by Class &amp; Accounts'!CA$18, 'E2 Allocators'!$B$15:$W$15, 0),FALSE)*$E59), 0, VLOOKUP(VLOOKUP($A59, 'E4 TB Allocation Details'!$A$18:$L$205, MATCH("A &amp; G ID", 'E4 TB Allocation Details'!$A$18:$L$18, 0),FALSE), 'E2 Allocators'!$B$15:$W$361, MATCH('O5 Details by Class &amp; Accounts'!CA$18, 'E2 Allocators'!$B$15:$W$15, 0),FALSE)*$E59)</f>
        <v>0</v>
      </c>
      <c r="CB59" s="1411">
        <f>IF(ISERROR(VLOOKUP(VLOOKUP($A59, 'E4 TB Allocation Details'!$A$18:$L$205, MATCH("A &amp; G ID", 'E4 TB Allocation Details'!$A$18:$L$18, 0),FALSE), 'E2 Allocators'!$B$15:$W$361, MATCH('O5 Details by Class &amp; Accounts'!CB$18, 'E2 Allocators'!$B$15:$W$15, 0),FALSE)*$E59), 0, VLOOKUP(VLOOKUP($A59, 'E4 TB Allocation Details'!$A$18:$L$205, MATCH("A &amp; G ID", 'E4 TB Allocation Details'!$A$18:$L$18, 0),FALSE), 'E2 Allocators'!$B$15:$W$361, MATCH('O5 Details by Class &amp; Accounts'!CB$18, 'E2 Allocators'!$B$15:$W$15, 0),FALSE)*$E59)</f>
        <v>0</v>
      </c>
      <c r="CC59" s="1411">
        <f>IF(ISERROR(VLOOKUP(VLOOKUP($A59, 'E4 TB Allocation Details'!$A$18:$L$205, MATCH("A &amp; G ID", 'E4 TB Allocation Details'!$A$18:$L$18, 0),FALSE), 'E2 Allocators'!$B$15:$W$361, MATCH('O5 Details by Class &amp; Accounts'!CC$18, 'E2 Allocators'!$B$15:$W$15, 0),FALSE)*$E59), 0, VLOOKUP(VLOOKUP($A59, 'E4 TB Allocation Details'!$A$18:$L$205, MATCH("A &amp; G ID", 'E4 TB Allocation Details'!$A$18:$L$18, 0),FALSE), 'E2 Allocators'!$B$15:$W$361, MATCH('O5 Details by Class &amp; Accounts'!CC$18, 'E2 Allocators'!$B$15:$W$15, 0),FALSE)*$E59)</f>
        <v>0</v>
      </c>
      <c r="CD59" s="1411">
        <f>IF(ISERROR(VLOOKUP(VLOOKUP($A59, 'E4 TB Allocation Details'!$A$18:$L$205, MATCH("A &amp; G ID", 'E4 TB Allocation Details'!$A$18:$L$18, 0),FALSE), 'E2 Allocators'!$B$15:$W$361, MATCH('O5 Details by Class &amp; Accounts'!CD$18, 'E2 Allocators'!$B$15:$W$15, 0),FALSE)*$E59), 0, VLOOKUP(VLOOKUP($A59, 'E4 TB Allocation Details'!$A$18:$L$205, MATCH("A &amp; G ID", 'E4 TB Allocation Details'!$A$18:$L$18, 0),FALSE), 'E2 Allocators'!$B$15:$W$361, MATCH('O5 Details by Class &amp; Accounts'!CD$18, 'E2 Allocators'!$B$15:$W$15, 0),FALSE)*$E59)</f>
        <v>0</v>
      </c>
      <c r="CE59" s="1411">
        <f>IF(ISERROR(VLOOKUP(VLOOKUP($A59, 'E4 TB Allocation Details'!$A$18:$L$205, MATCH("A &amp; G ID", 'E4 TB Allocation Details'!$A$18:$L$18, 0),FALSE), 'E2 Allocators'!$B$15:$W$361, MATCH('O5 Details by Class &amp; Accounts'!CE$18, 'E2 Allocators'!$B$15:$W$15, 0),FALSE)*$E59), 0, VLOOKUP(VLOOKUP($A59, 'E4 TB Allocation Details'!$A$18:$L$205, MATCH("A &amp; G ID", 'E4 TB Allocation Details'!$A$18:$L$18, 0),FALSE), 'E2 Allocators'!$B$15:$W$361, MATCH('O5 Details by Class &amp; Accounts'!CE$18, 'E2 Allocators'!$B$15:$W$15, 0),FALSE)*$E59)</f>
        <v>0</v>
      </c>
      <c r="CF59" s="1411">
        <f>IF(ISERROR(VLOOKUP(VLOOKUP($A59, 'E4 TB Allocation Details'!$A$18:$L$205, MATCH("A &amp; G ID", 'E4 TB Allocation Details'!$A$18:$L$18, 0),FALSE), 'E2 Allocators'!$B$15:$W$361, MATCH('O5 Details by Class &amp; Accounts'!CF$18, 'E2 Allocators'!$B$15:$W$15, 0),FALSE)*$E59), 0, VLOOKUP(VLOOKUP($A59, 'E4 TB Allocation Details'!$A$18:$L$205, MATCH("A &amp; G ID", 'E4 TB Allocation Details'!$A$18:$L$18, 0),FALSE), 'E2 Allocators'!$B$15:$W$361, MATCH('O5 Details by Class &amp; Accounts'!CF$18, 'E2 Allocators'!$B$15:$W$15, 0),FALSE)*$E59)</f>
        <v>0</v>
      </c>
      <c r="CG59" s="1411">
        <f>IF(ISERROR(VLOOKUP(VLOOKUP($A59, 'E4 TB Allocation Details'!$A$18:$L$205, MATCH("A &amp; G ID", 'E4 TB Allocation Details'!$A$18:$L$18, 0),FALSE), 'E2 Allocators'!$B$15:$W$361, MATCH('O5 Details by Class &amp; Accounts'!CG$18, 'E2 Allocators'!$B$15:$W$15, 0),FALSE)*$E59), 0, VLOOKUP(VLOOKUP($A59, 'E4 TB Allocation Details'!$A$18:$L$205, MATCH("A &amp; G ID", 'E4 TB Allocation Details'!$A$18:$L$18, 0),FALSE), 'E2 Allocators'!$B$15:$W$361, MATCH('O5 Details by Class &amp; Accounts'!CG$18, 'E2 Allocators'!$B$15:$W$15, 0),FALSE)*$E59)</f>
        <v>0</v>
      </c>
      <c r="CH59" s="1411">
        <f>IF(ISERROR(VLOOKUP(VLOOKUP($A59, 'E4 TB Allocation Details'!$A$18:$L$205, MATCH("A &amp; G ID", 'E4 TB Allocation Details'!$A$18:$L$18, 0),FALSE), 'E2 Allocators'!$B$15:$W$361, MATCH('O5 Details by Class &amp; Accounts'!CH$18, 'E2 Allocators'!$B$15:$W$15, 0),FALSE)*$E59), 0, VLOOKUP(VLOOKUP($A59, 'E4 TB Allocation Details'!$A$18:$L$205, MATCH("A &amp; G ID", 'E4 TB Allocation Details'!$A$18:$L$18, 0),FALSE), 'E2 Allocators'!$B$15:$W$361, MATCH('O5 Details by Class &amp; Accounts'!CH$18, 'E2 Allocators'!$B$15:$W$15, 0),FALSE)*$E59)</f>
        <v>0</v>
      </c>
      <c r="CI59" s="1411">
        <f>IF(ISERROR(VLOOKUP(VLOOKUP($A59, 'E4 TB Allocation Details'!$A$18:$L$205, MATCH("A &amp; G ID", 'E4 TB Allocation Details'!$A$18:$L$18, 0),FALSE), 'E2 Allocators'!$B$15:$W$361, MATCH('O5 Details by Class &amp; Accounts'!CI$18, 'E2 Allocators'!$B$15:$W$15, 0),FALSE)*$E59), 0, VLOOKUP(VLOOKUP($A59, 'E4 TB Allocation Details'!$A$18:$L$205, MATCH("A &amp; G ID", 'E4 TB Allocation Details'!$A$18:$L$18, 0),FALSE), 'E2 Allocators'!$B$15:$W$361, MATCH('O5 Details by Class &amp; Accounts'!CI$18, 'E2 Allocators'!$B$15:$W$15, 0),FALSE)*$E59)</f>
        <v>0</v>
      </c>
      <c r="CJ59" s="1411">
        <f>IF(ISERROR(VLOOKUP(VLOOKUP($A59, 'E4 TB Allocation Details'!$A$18:$L$205, MATCH("A &amp; G ID", 'E4 TB Allocation Details'!$A$18:$L$18, 0),FALSE), 'E2 Allocators'!$B$15:$W$361, MATCH('O5 Details by Class &amp; Accounts'!CJ$18, 'E2 Allocators'!$B$15:$W$15, 0),FALSE)*$E59), 0, VLOOKUP(VLOOKUP($A59, 'E4 TB Allocation Details'!$A$18:$L$205, MATCH("A &amp; G ID", 'E4 TB Allocation Details'!$A$18:$L$18, 0),FALSE), 'E2 Allocators'!$B$15:$W$361, MATCH('O5 Details by Class &amp; Accounts'!CJ$18, 'E2 Allocators'!$B$15:$W$15, 0),FALSE)*$E59)</f>
        <v>0</v>
      </c>
      <c r="CK59" s="1411">
        <f>IF(ISERROR(VLOOKUP(VLOOKUP($A59, 'E4 TB Allocation Details'!$A$18:$L$205, MATCH("A &amp; G ID", 'E4 TB Allocation Details'!$A$18:$L$18, 0),FALSE), 'E2 Allocators'!$B$15:$W$361, MATCH('O5 Details by Class &amp; Accounts'!CK$18, 'E2 Allocators'!$B$15:$W$15, 0),FALSE)*$E59), 0, VLOOKUP(VLOOKUP($A59, 'E4 TB Allocation Details'!$A$18:$L$205, MATCH("A &amp; G ID", 'E4 TB Allocation Details'!$A$18:$L$18, 0),FALSE), 'E2 Allocators'!$B$15:$W$361, MATCH('O5 Details by Class &amp; Accounts'!CK$18, 'E2 Allocators'!$B$15:$W$15, 0),FALSE)*$E59)</f>
        <v>0</v>
      </c>
      <c r="CL59" s="1411">
        <f>IF(ISERROR(VLOOKUP(VLOOKUP($A59, 'E4 TB Allocation Details'!$A$18:$L$205, MATCH("A &amp; G ID", 'E4 TB Allocation Details'!$A$18:$L$18, 0),FALSE), 'E2 Allocators'!$B$15:$W$361, MATCH('O5 Details by Class &amp; Accounts'!CL$18, 'E2 Allocators'!$B$15:$W$15, 0),FALSE)*$E59), 0, VLOOKUP(VLOOKUP($A59, 'E4 TB Allocation Details'!$A$18:$L$205, MATCH("A &amp; G ID", 'E4 TB Allocation Details'!$A$18:$L$18, 0),FALSE), 'E2 Allocators'!$B$15:$W$361, MATCH('O5 Details by Class &amp; Accounts'!CL$18, 'E2 Allocators'!$B$15:$W$15, 0),FALSE)*$E59)</f>
        <v>0</v>
      </c>
      <c r="CM59" s="1411">
        <f>IF(ISERROR(VLOOKUP(VLOOKUP($A59, 'E4 TB Allocation Details'!$A$18:$L$205, MATCH("A &amp; G ID", 'E4 TB Allocation Details'!$A$18:$L$18, 0),FALSE), 'E2 Allocators'!$B$15:$W$361, MATCH('O5 Details by Class &amp; Accounts'!CM$18, 'E2 Allocators'!$B$15:$W$15, 0),FALSE)*$E59), 0, VLOOKUP(VLOOKUP($A59, 'E4 TB Allocation Details'!$A$18:$L$205, MATCH("A &amp; G ID", 'E4 TB Allocation Details'!$A$18:$L$18, 0),FALSE), 'E2 Allocators'!$B$15:$W$361, MATCH('O5 Details by Class &amp; Accounts'!CM$18, 'E2 Allocators'!$B$15:$W$15, 0),FALSE)*$E59)</f>
        <v>0</v>
      </c>
      <c r="CN59" s="1411">
        <f t="shared" si="5"/>
        <v>0</v>
      </c>
      <c r="CO59" s="1791">
        <f t="shared" si="7"/>
        <v>-2.3283064365386963E-10</v>
      </c>
      <c r="CQ59" s="2086" t="s">
        <v>1215</v>
      </c>
    </row>
    <row r="60" spans="1:95" s="80" customFormat="1" ht="12.75">
      <c r="A60" s="1169">
        <v>1905</v>
      </c>
      <c r="B60" s="451" t="s">
        <v>236</v>
      </c>
      <c r="C60" s="1788">
        <f>IF(ISERROR(VLOOKUP($A60,'I3 TB Data'!$A$23:$H$458,MATCH('O5 Details by Class &amp; Accounts'!$C$18, 'I3 TB Data'!$A$23:$H$23,0),0)), 0, VLOOKUP($A60,'I3 TB Data'!$A$23:$H$458,MATCH('O5 Details by Class &amp; Accounts'!$C$18,'I3 TB Data'!$A$23:$H$23,0),0))</f>
        <v>136000</v>
      </c>
      <c r="D60" s="1789">
        <f>'I4 BO ASSETS'!E61</f>
        <v>0</v>
      </c>
      <c r="E60" s="1788">
        <f t="shared" si="6"/>
        <v>136000</v>
      </c>
      <c r="F60" s="1790">
        <f>IF(ISERROR(VLOOKUP($A60, 'E1 Categorization'!A33:E122, MATCH("Customer Component", 'E1 Categorization'!$A$33:$E$33,0), 0)), 0, IF(VLOOKUP($A60, 'E1 Categorization'!A33:E122, MATCH("Customer Component", 'E1 Categorization'!$A$33:$E$33,0), 0)=0, 'O5 Details by Class &amp; Accounts'!$E60, IF(AND(VLOOKUP($A60, 'E1 Categorization'!A33:E122, MATCH("Customer Component", 'E1 Categorization'!$A$33:$E$33,0), 0) &gt;0, VLOOKUP($A60, 'E1 Categorization'!A33:E122, MATCH("Customer Component", 'E1 Categorization'!$A$33:$E$33,0), 0)&lt;1), 'O5 Details by Class &amp; Accounts'!$E60*(1-VLOOKUP($A60, 'E1 Categorization'!A33:E122, MATCH("Customer Component", 'E1 Categorization'!$A$33:$E$33,0), 0)), 0)))</f>
        <v>0</v>
      </c>
      <c r="G60" s="1790">
        <f>IF(ISERROR(VLOOKUP($A60, 'E1 Categorization'!A33:E122, MATCH("Customer Component", 'E1 Categorization'!$A$33:$E$33,0), 0)),0, IF(VLOOKUP($A60, 'E1 Categorization'!A33:E122, MATCH("Customer Component", 'E1 Categorization'!$A$33:$E$33,0), 0)=0, 0, IF(AND(VLOOKUP($A60, 'E1 Categorization'!A33:E122, MATCH("Customer Component", 'E1 Categorization'!$A$33:$E$33,0), 0) &gt;0, VLOOKUP($A60, 'E1 Categorization'!A33:E122, MATCH("Customer Component", 'E1 Categorization'!$A$33:$E$33,0), 0)&lt;1), 'O5 Details by Class &amp; Accounts'!$E60*(VLOOKUP($A60, 'E1 Categorization'!A33:E122, MATCH("Customer Component", 'E1 Categorization'!$A$33:$E$33,0), 0)), 'O5 Details by Class &amp; Accounts'!$E60)))</f>
        <v>0</v>
      </c>
      <c r="H60" s="1411">
        <f t="shared" ref="H60:H80" si="8">F60+G60</f>
        <v>0</v>
      </c>
      <c r="I60" s="1411">
        <f>IF(ISERROR(VLOOKUP(VLOOKUP($A60, 'E4 TB Allocation Details'!$A$18:$L$205, MATCH("Demand ID", 'E4 TB Allocation Details'!$A$18:$L$18, 0),FALSE), 'E2 Allocators'!$B$15:$W$361, MATCH('O5 Details by Class &amp; Accounts'!I$18, 'E2 Allocators'!$B$15:$W$15, 0),FALSE)*$F60), 0, VLOOKUP(VLOOKUP($A60, 'E4 TB Allocation Details'!$A$18:$L$205, MATCH("Demand ID", 'E4 TB Allocation Details'!$A$18:$L$18, 0),FALSE), 'E2 Allocators'!$B$15:$W$361, MATCH('O5 Details by Class &amp; Accounts'!I$18, 'E2 Allocators'!$B$15:$W$15, 0),FALSE)*$F60)</f>
        <v>0</v>
      </c>
      <c r="J60" s="1411">
        <f>IF(ISERROR(VLOOKUP(VLOOKUP($A60, 'E4 TB Allocation Details'!$A$18:$L$205, MATCH("Demand ID", 'E4 TB Allocation Details'!$A$18:$L$18, 0),FALSE), 'E2 Allocators'!$B$15:$W$361, MATCH('O5 Details by Class &amp; Accounts'!J$18, 'E2 Allocators'!$B$15:$W$15, 0),FALSE)*$F60), 0, VLOOKUP(VLOOKUP($A60, 'E4 TB Allocation Details'!$A$18:$L$205, MATCH("Demand ID", 'E4 TB Allocation Details'!$A$18:$L$18, 0),FALSE), 'E2 Allocators'!$B$15:$W$361, MATCH('O5 Details by Class &amp; Accounts'!J$18, 'E2 Allocators'!$B$15:$W$15, 0),FALSE)*$F60)</f>
        <v>0</v>
      </c>
      <c r="K60" s="1411">
        <f>IF(ISERROR(VLOOKUP(VLOOKUP($A60, 'E4 TB Allocation Details'!$A$18:$L$205, MATCH("Demand ID", 'E4 TB Allocation Details'!$A$18:$L$18, 0),FALSE), 'E2 Allocators'!$B$15:$W$361, MATCH('O5 Details by Class &amp; Accounts'!K$18, 'E2 Allocators'!$B$15:$W$15, 0),FALSE)*$F60), 0, VLOOKUP(VLOOKUP($A60, 'E4 TB Allocation Details'!$A$18:$L$205, MATCH("Demand ID", 'E4 TB Allocation Details'!$A$18:$L$18, 0),FALSE), 'E2 Allocators'!$B$15:$W$361, MATCH('O5 Details by Class &amp; Accounts'!K$18, 'E2 Allocators'!$B$15:$W$15, 0),FALSE)*$F60)</f>
        <v>0</v>
      </c>
      <c r="L60" s="1411">
        <f>IF(ISERROR(VLOOKUP(VLOOKUP($A60, 'E4 TB Allocation Details'!$A$18:$L$205, MATCH("Demand ID", 'E4 TB Allocation Details'!$A$18:$L$18, 0),FALSE), 'E2 Allocators'!$B$15:$W$361, MATCH('O5 Details by Class &amp; Accounts'!L$18, 'E2 Allocators'!$B$15:$W$15, 0),FALSE)*$F60), 0, VLOOKUP(VLOOKUP($A60, 'E4 TB Allocation Details'!$A$18:$L$205, MATCH("Demand ID", 'E4 TB Allocation Details'!$A$18:$L$18, 0),FALSE), 'E2 Allocators'!$B$15:$W$361, MATCH('O5 Details by Class &amp; Accounts'!L$18, 'E2 Allocators'!$B$15:$W$15, 0),FALSE)*$F60)</f>
        <v>0</v>
      </c>
      <c r="M60" s="1411">
        <f>IF(ISERROR(VLOOKUP(VLOOKUP($A60, 'E4 TB Allocation Details'!$A$18:$L$205, MATCH("Demand ID", 'E4 TB Allocation Details'!$A$18:$L$18, 0),FALSE), 'E2 Allocators'!$B$15:$W$361, MATCH('O5 Details by Class &amp; Accounts'!M$18, 'E2 Allocators'!$B$15:$W$15, 0),FALSE)*$F60), 0, VLOOKUP(VLOOKUP($A60, 'E4 TB Allocation Details'!$A$18:$L$205, MATCH("Demand ID", 'E4 TB Allocation Details'!$A$18:$L$18, 0),FALSE), 'E2 Allocators'!$B$15:$W$361, MATCH('O5 Details by Class &amp; Accounts'!M$18, 'E2 Allocators'!$B$15:$W$15, 0),FALSE)*$F60)</f>
        <v>0</v>
      </c>
      <c r="N60" s="1411">
        <f>IF(ISERROR(VLOOKUP(VLOOKUP($A60, 'E4 TB Allocation Details'!$A$18:$L$205, MATCH("Demand ID", 'E4 TB Allocation Details'!$A$18:$L$18, 0),FALSE), 'E2 Allocators'!$B$15:$W$361, MATCH('O5 Details by Class &amp; Accounts'!N$18, 'E2 Allocators'!$B$15:$W$15, 0),FALSE)*$F60), 0, VLOOKUP(VLOOKUP($A60, 'E4 TB Allocation Details'!$A$18:$L$205, MATCH("Demand ID", 'E4 TB Allocation Details'!$A$18:$L$18, 0),FALSE), 'E2 Allocators'!$B$15:$W$361, MATCH('O5 Details by Class &amp; Accounts'!N$18, 'E2 Allocators'!$B$15:$W$15, 0),FALSE)*$F60)</f>
        <v>0</v>
      </c>
      <c r="O60" s="1411">
        <f>IF(ISERROR(VLOOKUP(VLOOKUP($A60, 'E4 TB Allocation Details'!$A$18:$L$205, MATCH("Demand ID", 'E4 TB Allocation Details'!$A$18:$L$18, 0),FALSE), 'E2 Allocators'!$B$15:$W$361, MATCH('O5 Details by Class &amp; Accounts'!O$18, 'E2 Allocators'!$B$15:$W$15, 0),FALSE)*$F60), 0, VLOOKUP(VLOOKUP($A60, 'E4 TB Allocation Details'!$A$18:$L$205, MATCH("Demand ID", 'E4 TB Allocation Details'!$A$18:$L$18, 0),FALSE), 'E2 Allocators'!$B$15:$W$361, MATCH('O5 Details by Class &amp; Accounts'!O$18, 'E2 Allocators'!$B$15:$W$15, 0),FALSE)*$F60)</f>
        <v>0</v>
      </c>
      <c r="P60" s="1411">
        <f>IF(ISERROR(VLOOKUP(VLOOKUP($A60, 'E4 TB Allocation Details'!$A$18:$L$205, MATCH("Demand ID", 'E4 TB Allocation Details'!$A$18:$L$18, 0),FALSE), 'E2 Allocators'!$B$15:$W$361, MATCH('O5 Details by Class &amp; Accounts'!P$18, 'E2 Allocators'!$B$15:$W$15, 0),FALSE)*$F60), 0, VLOOKUP(VLOOKUP($A60, 'E4 TB Allocation Details'!$A$18:$L$205, MATCH("Demand ID", 'E4 TB Allocation Details'!$A$18:$L$18, 0),FALSE), 'E2 Allocators'!$B$15:$W$361, MATCH('O5 Details by Class &amp; Accounts'!P$18, 'E2 Allocators'!$B$15:$W$15, 0),FALSE)*$F60)</f>
        <v>0</v>
      </c>
      <c r="Q60" s="1411">
        <f>IF(ISERROR(VLOOKUP(VLOOKUP($A60, 'E4 TB Allocation Details'!$A$18:$L$205, MATCH("Demand ID", 'E4 TB Allocation Details'!$A$18:$L$18, 0),FALSE), 'E2 Allocators'!$B$15:$W$361, MATCH('O5 Details by Class &amp; Accounts'!Q$18, 'E2 Allocators'!$B$15:$W$15, 0),FALSE)*$F60), 0, VLOOKUP(VLOOKUP($A60, 'E4 TB Allocation Details'!$A$18:$L$205, MATCH("Demand ID", 'E4 TB Allocation Details'!$A$18:$L$18, 0),FALSE), 'E2 Allocators'!$B$15:$W$361, MATCH('O5 Details by Class &amp; Accounts'!Q$18, 'E2 Allocators'!$B$15:$W$15, 0),FALSE)*$F60)</f>
        <v>0</v>
      </c>
      <c r="R60" s="1411">
        <f>IF(ISERROR(VLOOKUP(VLOOKUP($A60, 'E4 TB Allocation Details'!$A$18:$L$205, MATCH("Demand ID", 'E4 TB Allocation Details'!$A$18:$L$18, 0),FALSE), 'E2 Allocators'!$B$15:$W$361, MATCH('O5 Details by Class &amp; Accounts'!R$18, 'E2 Allocators'!$B$15:$W$15, 0),FALSE)*$F60), 0, VLOOKUP(VLOOKUP($A60, 'E4 TB Allocation Details'!$A$18:$L$205, MATCH("Demand ID", 'E4 TB Allocation Details'!$A$18:$L$18, 0),FALSE), 'E2 Allocators'!$B$15:$W$361, MATCH('O5 Details by Class &amp; Accounts'!R$18, 'E2 Allocators'!$B$15:$W$15, 0),FALSE)*$F60)</f>
        <v>0</v>
      </c>
      <c r="S60" s="1411">
        <f>IF(ISERROR(VLOOKUP(VLOOKUP($A60, 'E4 TB Allocation Details'!$A$18:$L$205, MATCH("Demand ID", 'E4 TB Allocation Details'!$A$18:$L$18, 0),FALSE), 'E2 Allocators'!$B$15:$W$361, MATCH('O5 Details by Class &amp; Accounts'!S$18, 'E2 Allocators'!$B$15:$W$15, 0),FALSE)*$F60), 0, VLOOKUP(VLOOKUP($A60, 'E4 TB Allocation Details'!$A$18:$L$205, MATCH("Demand ID", 'E4 TB Allocation Details'!$A$18:$L$18, 0),FALSE), 'E2 Allocators'!$B$15:$W$361, MATCH('O5 Details by Class &amp; Accounts'!S$18, 'E2 Allocators'!$B$15:$W$15, 0),FALSE)*$F60)</f>
        <v>0</v>
      </c>
      <c r="T60" s="1411">
        <f>IF(ISERROR(VLOOKUP(VLOOKUP($A60, 'E4 TB Allocation Details'!$A$18:$L$205, MATCH("Demand ID", 'E4 TB Allocation Details'!$A$18:$L$18, 0),FALSE), 'E2 Allocators'!$B$15:$W$361, MATCH('O5 Details by Class &amp; Accounts'!T$18, 'E2 Allocators'!$B$15:$W$15, 0),FALSE)*$F60), 0, VLOOKUP(VLOOKUP($A60, 'E4 TB Allocation Details'!$A$18:$L$205, MATCH("Demand ID", 'E4 TB Allocation Details'!$A$18:$L$18, 0),FALSE), 'E2 Allocators'!$B$15:$W$361, MATCH('O5 Details by Class &amp; Accounts'!T$18, 'E2 Allocators'!$B$15:$W$15, 0),FALSE)*$F60)</f>
        <v>0</v>
      </c>
      <c r="U60" s="1411">
        <f>IF(ISERROR(VLOOKUP(VLOOKUP($A60, 'E4 TB Allocation Details'!$A$18:$L$205, MATCH("Demand ID", 'E4 TB Allocation Details'!$A$18:$L$18, 0),FALSE), 'E2 Allocators'!$B$15:$W$361, MATCH('O5 Details by Class &amp; Accounts'!U$18, 'E2 Allocators'!$B$15:$W$15, 0),FALSE)*$F60), 0, VLOOKUP(VLOOKUP($A60, 'E4 TB Allocation Details'!$A$18:$L$205, MATCH("Demand ID", 'E4 TB Allocation Details'!$A$18:$L$18, 0),FALSE), 'E2 Allocators'!$B$15:$W$361, MATCH('O5 Details by Class &amp; Accounts'!U$18, 'E2 Allocators'!$B$15:$W$15, 0),FALSE)*$F60)</f>
        <v>0</v>
      </c>
      <c r="V60" s="1411">
        <f>IF(ISERROR(VLOOKUP(VLOOKUP($A60, 'E4 TB Allocation Details'!$A$18:$L$205, MATCH("Demand ID", 'E4 TB Allocation Details'!$A$18:$L$18, 0),FALSE), 'E2 Allocators'!$B$15:$W$361, MATCH('O5 Details by Class &amp; Accounts'!V$18, 'E2 Allocators'!$B$15:$W$15, 0),FALSE)*$F60), 0, VLOOKUP(VLOOKUP($A60, 'E4 TB Allocation Details'!$A$18:$L$205, MATCH("Demand ID", 'E4 TB Allocation Details'!$A$18:$L$18, 0),FALSE), 'E2 Allocators'!$B$15:$W$361, MATCH('O5 Details by Class &amp; Accounts'!V$18, 'E2 Allocators'!$B$15:$W$15, 0),FALSE)*$F60)</f>
        <v>0</v>
      </c>
      <c r="W60" s="1411">
        <f>IF(ISERROR(VLOOKUP(VLOOKUP($A60, 'E4 TB Allocation Details'!$A$18:$L$205, MATCH("Demand ID", 'E4 TB Allocation Details'!$A$18:$L$18, 0),FALSE), 'E2 Allocators'!$B$15:$W$361, MATCH('O5 Details by Class &amp; Accounts'!W$18, 'E2 Allocators'!$B$15:$W$15, 0),FALSE)*$F60), 0, VLOOKUP(VLOOKUP($A60, 'E4 TB Allocation Details'!$A$18:$L$205, MATCH("Demand ID", 'E4 TB Allocation Details'!$A$18:$L$18, 0),FALSE), 'E2 Allocators'!$B$15:$W$361, MATCH('O5 Details by Class &amp; Accounts'!W$18, 'E2 Allocators'!$B$15:$W$15, 0),FALSE)*$F60)</f>
        <v>0</v>
      </c>
      <c r="X60" s="1411">
        <f>IF(ISERROR(VLOOKUP(VLOOKUP($A60, 'E4 TB Allocation Details'!$A$18:$L$205, MATCH("Demand ID", 'E4 TB Allocation Details'!$A$18:$L$18, 0),FALSE), 'E2 Allocators'!$B$15:$W$361, MATCH('O5 Details by Class &amp; Accounts'!X$18, 'E2 Allocators'!$B$15:$W$15, 0),FALSE)*$F60), 0, VLOOKUP(VLOOKUP($A60, 'E4 TB Allocation Details'!$A$18:$L$205, MATCH("Demand ID", 'E4 TB Allocation Details'!$A$18:$L$18, 0),FALSE), 'E2 Allocators'!$B$15:$W$361, MATCH('O5 Details by Class &amp; Accounts'!X$18, 'E2 Allocators'!$B$15:$W$15, 0),FALSE)*$F60)</f>
        <v>0</v>
      </c>
      <c r="Y60" s="1411">
        <f>IF(ISERROR(VLOOKUP(VLOOKUP($A60, 'E4 TB Allocation Details'!$A$18:$L$205, MATCH("Demand ID", 'E4 TB Allocation Details'!$A$18:$L$18, 0),FALSE), 'E2 Allocators'!$B$15:$W$361, MATCH('O5 Details by Class &amp; Accounts'!Y$18, 'E2 Allocators'!$B$15:$W$15, 0),FALSE)*$F60), 0, VLOOKUP(VLOOKUP($A60, 'E4 TB Allocation Details'!$A$18:$L$205, MATCH("Demand ID", 'E4 TB Allocation Details'!$A$18:$L$18, 0),FALSE), 'E2 Allocators'!$B$15:$W$361, MATCH('O5 Details by Class &amp; Accounts'!Y$18, 'E2 Allocators'!$B$15:$W$15, 0),FALSE)*$F60)</f>
        <v>0</v>
      </c>
      <c r="Z60" s="1411">
        <f>IF(ISERROR(VLOOKUP(VLOOKUP($A60, 'E4 TB Allocation Details'!$A$18:$L$205, MATCH("Demand ID", 'E4 TB Allocation Details'!$A$18:$L$18, 0),FALSE), 'E2 Allocators'!$B$15:$W$361, MATCH('O5 Details by Class &amp; Accounts'!Z$18, 'E2 Allocators'!$B$15:$W$15, 0),FALSE)*$F60), 0, VLOOKUP(VLOOKUP($A60, 'E4 TB Allocation Details'!$A$18:$L$205, MATCH("Demand ID", 'E4 TB Allocation Details'!$A$18:$L$18, 0),FALSE), 'E2 Allocators'!$B$15:$W$361, MATCH('O5 Details by Class &amp; Accounts'!Z$18, 'E2 Allocators'!$B$15:$W$15, 0),FALSE)*$F60)</f>
        <v>0</v>
      </c>
      <c r="AA60" s="1411">
        <f>IF(ISERROR(VLOOKUP(VLOOKUP($A60, 'E4 TB Allocation Details'!$A$18:$L$205, MATCH("Demand ID", 'E4 TB Allocation Details'!$A$18:$L$18, 0),FALSE), 'E2 Allocators'!$B$15:$W$361, MATCH('O5 Details by Class &amp; Accounts'!AA$18, 'E2 Allocators'!$B$15:$W$15, 0),FALSE)*$F60), 0, VLOOKUP(VLOOKUP($A60, 'E4 TB Allocation Details'!$A$18:$L$205, MATCH("Demand ID", 'E4 TB Allocation Details'!$A$18:$L$18, 0),FALSE), 'E2 Allocators'!$B$15:$W$361, MATCH('O5 Details by Class &amp; Accounts'!AA$18, 'E2 Allocators'!$B$15:$W$15, 0),FALSE)*$F60)</f>
        <v>0</v>
      </c>
      <c r="AB60" s="1411">
        <f>IF(ISERROR(VLOOKUP(VLOOKUP($A60, 'E4 TB Allocation Details'!$A$18:$L$205, MATCH("Demand ID", 'E4 TB Allocation Details'!$A$18:$L$18, 0),FALSE), 'E2 Allocators'!$B$15:$W$361, MATCH('O5 Details by Class &amp; Accounts'!AB$18, 'E2 Allocators'!$B$15:$W$15, 0),FALSE)*$F60), 0, VLOOKUP(VLOOKUP($A60, 'E4 TB Allocation Details'!$A$18:$L$205, MATCH("Demand ID", 'E4 TB Allocation Details'!$A$18:$L$18, 0),FALSE), 'E2 Allocators'!$B$15:$W$361, MATCH('O5 Details by Class &amp; Accounts'!AB$18, 'E2 Allocators'!$B$15:$W$15, 0),FALSE)*$F60)</f>
        <v>0</v>
      </c>
      <c r="AC60" s="1411">
        <f t="shared" ref="AC60:AC80" si="9">SUM(I60:AB60)</f>
        <v>0</v>
      </c>
      <c r="AD60" s="1411">
        <f>IF(ISERROR(VLOOKUP(VLOOKUP($A60, 'E4 TB Allocation Details'!$A$18:$L$205, MATCH("Customer ID", 'E4 TB Allocation Details'!$A$18:$L$18, 0),FALSE), 'E2 Allocators'!$B$15:$W$361, MATCH('O5 Details by Class &amp; Accounts'!AD$18, 'E2 Allocators'!$B$15:$W$15, 0),FALSE)*$G60), 0, VLOOKUP(VLOOKUP($A60, 'E4 TB Allocation Details'!$A$18:$L$205, MATCH("Customer ID", 'E4 TB Allocation Details'!$A$18:$L$18, 0),FALSE), 'E2 Allocators'!$B$15:$W$361, MATCH('O5 Details by Class &amp; Accounts'!AD$18, 'E2 Allocators'!$B$15:$W$15, 0),FALSE)*$G60)</f>
        <v>0</v>
      </c>
      <c r="AE60" s="1411">
        <f>IF(ISERROR(VLOOKUP(VLOOKUP($A60, 'E4 TB Allocation Details'!$A$18:$L$205, MATCH("Customer ID", 'E4 TB Allocation Details'!$A$18:$L$18, 0),FALSE), 'E2 Allocators'!$B$15:$W$361, MATCH('O5 Details by Class &amp; Accounts'!AE$18, 'E2 Allocators'!$B$15:$W$15, 0),FALSE)*$G60), 0, VLOOKUP(VLOOKUP($A60, 'E4 TB Allocation Details'!$A$18:$L$205, MATCH("Customer ID", 'E4 TB Allocation Details'!$A$18:$L$18, 0),FALSE), 'E2 Allocators'!$B$15:$W$361, MATCH('O5 Details by Class &amp; Accounts'!AE$18, 'E2 Allocators'!$B$15:$W$15, 0),FALSE)*$G60)</f>
        <v>0</v>
      </c>
      <c r="AF60" s="1411">
        <f>IF(ISERROR(VLOOKUP(VLOOKUP($A60, 'E4 TB Allocation Details'!$A$18:$L$205, MATCH("Customer ID", 'E4 TB Allocation Details'!$A$18:$L$18, 0),FALSE), 'E2 Allocators'!$B$15:$W$361, MATCH('O5 Details by Class &amp; Accounts'!AF$18, 'E2 Allocators'!$B$15:$W$15, 0),FALSE)*$G60), 0, VLOOKUP(VLOOKUP($A60, 'E4 TB Allocation Details'!$A$18:$L$205, MATCH("Customer ID", 'E4 TB Allocation Details'!$A$18:$L$18, 0),FALSE), 'E2 Allocators'!$B$15:$W$361, MATCH('O5 Details by Class &amp; Accounts'!AF$18, 'E2 Allocators'!$B$15:$W$15, 0),FALSE)*$G60)</f>
        <v>0</v>
      </c>
      <c r="AG60" s="1411">
        <f>IF(ISERROR(VLOOKUP(VLOOKUP($A60, 'E4 TB Allocation Details'!$A$18:$L$205, MATCH("Customer ID", 'E4 TB Allocation Details'!$A$18:$L$18, 0),FALSE), 'E2 Allocators'!$B$15:$W$361, MATCH('O5 Details by Class &amp; Accounts'!AG$18, 'E2 Allocators'!$B$15:$W$15, 0),FALSE)*$G60), 0, VLOOKUP(VLOOKUP($A60, 'E4 TB Allocation Details'!$A$18:$L$205, MATCH("Customer ID", 'E4 TB Allocation Details'!$A$18:$L$18, 0),FALSE), 'E2 Allocators'!$B$15:$W$361, MATCH('O5 Details by Class &amp; Accounts'!AG$18, 'E2 Allocators'!$B$15:$W$15, 0),FALSE)*$G60)</f>
        <v>0</v>
      </c>
      <c r="AH60" s="1411">
        <f>IF(ISERROR(VLOOKUP(VLOOKUP($A60, 'E4 TB Allocation Details'!$A$18:$L$205, MATCH("Customer ID", 'E4 TB Allocation Details'!$A$18:$L$18, 0),FALSE), 'E2 Allocators'!$B$15:$W$361, MATCH('O5 Details by Class &amp; Accounts'!AH$18, 'E2 Allocators'!$B$15:$W$15, 0),FALSE)*$G60), 0, VLOOKUP(VLOOKUP($A60, 'E4 TB Allocation Details'!$A$18:$L$205, MATCH("Customer ID", 'E4 TB Allocation Details'!$A$18:$L$18, 0),FALSE), 'E2 Allocators'!$B$15:$W$361, MATCH('O5 Details by Class &amp; Accounts'!AH$18, 'E2 Allocators'!$B$15:$W$15, 0),FALSE)*$G60)</f>
        <v>0</v>
      </c>
      <c r="AI60" s="1411">
        <f>IF(ISERROR(VLOOKUP(VLOOKUP($A60, 'E4 TB Allocation Details'!$A$18:$L$205, MATCH("Customer ID", 'E4 TB Allocation Details'!$A$18:$L$18, 0),FALSE), 'E2 Allocators'!$B$15:$W$361, MATCH('O5 Details by Class &amp; Accounts'!AI$18, 'E2 Allocators'!$B$15:$W$15, 0),FALSE)*$G60), 0, VLOOKUP(VLOOKUP($A60, 'E4 TB Allocation Details'!$A$18:$L$205, MATCH("Customer ID", 'E4 TB Allocation Details'!$A$18:$L$18, 0),FALSE), 'E2 Allocators'!$B$15:$W$361, MATCH('O5 Details by Class &amp; Accounts'!AI$18, 'E2 Allocators'!$B$15:$W$15, 0),FALSE)*$G60)</f>
        <v>0</v>
      </c>
      <c r="AJ60" s="1411">
        <f>IF(ISERROR(VLOOKUP(VLOOKUP($A60, 'E4 TB Allocation Details'!$A$18:$L$205, MATCH("Customer ID", 'E4 TB Allocation Details'!$A$18:$L$18, 0),FALSE), 'E2 Allocators'!$B$15:$W$361, MATCH('O5 Details by Class &amp; Accounts'!AJ$18, 'E2 Allocators'!$B$15:$W$15, 0),FALSE)*$G60), 0, VLOOKUP(VLOOKUP($A60, 'E4 TB Allocation Details'!$A$18:$L$205, MATCH("Customer ID", 'E4 TB Allocation Details'!$A$18:$L$18, 0),FALSE), 'E2 Allocators'!$B$15:$W$361, MATCH('O5 Details by Class &amp; Accounts'!AJ$18, 'E2 Allocators'!$B$15:$W$15, 0),FALSE)*$G60)</f>
        <v>0</v>
      </c>
      <c r="AK60" s="1411">
        <f>IF(ISERROR(VLOOKUP(VLOOKUP($A60, 'E4 TB Allocation Details'!$A$18:$L$205, MATCH("Customer ID", 'E4 TB Allocation Details'!$A$18:$L$18, 0),FALSE), 'E2 Allocators'!$B$15:$W$361, MATCH('O5 Details by Class &amp; Accounts'!AK$18, 'E2 Allocators'!$B$15:$W$15, 0),FALSE)*$G60), 0, VLOOKUP(VLOOKUP($A60, 'E4 TB Allocation Details'!$A$18:$L$205, MATCH("Customer ID", 'E4 TB Allocation Details'!$A$18:$L$18, 0),FALSE), 'E2 Allocators'!$B$15:$W$361, MATCH('O5 Details by Class &amp; Accounts'!AK$18, 'E2 Allocators'!$B$15:$W$15, 0),FALSE)*$G60)</f>
        <v>0</v>
      </c>
      <c r="AL60" s="1411">
        <f>IF(ISERROR(VLOOKUP(VLOOKUP($A60, 'E4 TB Allocation Details'!$A$18:$L$205, MATCH("Customer ID", 'E4 TB Allocation Details'!$A$18:$L$18, 0),FALSE), 'E2 Allocators'!$B$15:$W$361, MATCH('O5 Details by Class &amp; Accounts'!AL$18, 'E2 Allocators'!$B$15:$W$15, 0),FALSE)*$G60), 0, VLOOKUP(VLOOKUP($A60, 'E4 TB Allocation Details'!$A$18:$L$205, MATCH("Customer ID", 'E4 TB Allocation Details'!$A$18:$L$18, 0),FALSE), 'E2 Allocators'!$B$15:$W$361, MATCH('O5 Details by Class &amp; Accounts'!AL$18, 'E2 Allocators'!$B$15:$W$15, 0),FALSE)*$G60)</f>
        <v>0</v>
      </c>
      <c r="AM60" s="1411">
        <f>IF(ISERROR(VLOOKUP(VLOOKUP($A60, 'E4 TB Allocation Details'!$A$18:$L$205, MATCH("Customer ID", 'E4 TB Allocation Details'!$A$18:$L$18, 0),FALSE), 'E2 Allocators'!$B$15:$W$361, MATCH('O5 Details by Class &amp; Accounts'!AM$18, 'E2 Allocators'!$B$15:$W$15, 0),FALSE)*$G60), 0, VLOOKUP(VLOOKUP($A60, 'E4 TB Allocation Details'!$A$18:$L$205, MATCH("Customer ID", 'E4 TB Allocation Details'!$A$18:$L$18, 0),FALSE), 'E2 Allocators'!$B$15:$W$361, MATCH('O5 Details by Class &amp; Accounts'!AM$18, 'E2 Allocators'!$B$15:$W$15, 0),FALSE)*$G60)</f>
        <v>0</v>
      </c>
      <c r="AN60" s="1411">
        <f>IF(ISERROR(VLOOKUP(VLOOKUP($A60, 'E4 TB Allocation Details'!$A$18:$L$205, MATCH("Customer ID", 'E4 TB Allocation Details'!$A$18:$L$18, 0),FALSE), 'E2 Allocators'!$B$15:$W$361, MATCH('O5 Details by Class &amp; Accounts'!AN$18, 'E2 Allocators'!$B$15:$W$15, 0),FALSE)*$G60), 0, VLOOKUP(VLOOKUP($A60, 'E4 TB Allocation Details'!$A$18:$L$205, MATCH("Customer ID", 'E4 TB Allocation Details'!$A$18:$L$18, 0),FALSE), 'E2 Allocators'!$B$15:$W$361, MATCH('O5 Details by Class &amp; Accounts'!AN$18, 'E2 Allocators'!$B$15:$W$15, 0),FALSE)*$G60)</f>
        <v>0</v>
      </c>
      <c r="AO60" s="1411">
        <f>IF(ISERROR(VLOOKUP(VLOOKUP($A60, 'E4 TB Allocation Details'!$A$18:$L$205, MATCH("Customer ID", 'E4 TB Allocation Details'!$A$18:$L$18, 0),FALSE), 'E2 Allocators'!$B$15:$W$361, MATCH('O5 Details by Class &amp; Accounts'!AO$18, 'E2 Allocators'!$B$15:$W$15, 0),FALSE)*$G60), 0, VLOOKUP(VLOOKUP($A60, 'E4 TB Allocation Details'!$A$18:$L$205, MATCH("Customer ID", 'E4 TB Allocation Details'!$A$18:$L$18, 0),FALSE), 'E2 Allocators'!$B$15:$W$361, MATCH('O5 Details by Class &amp; Accounts'!AO$18, 'E2 Allocators'!$B$15:$W$15, 0),FALSE)*$G60)</f>
        <v>0</v>
      </c>
      <c r="AP60" s="1411">
        <f>IF(ISERROR(VLOOKUP(VLOOKUP($A60, 'E4 TB Allocation Details'!$A$18:$L$205, MATCH("Customer ID", 'E4 TB Allocation Details'!$A$18:$L$18, 0),FALSE), 'E2 Allocators'!$B$15:$W$361, MATCH('O5 Details by Class &amp; Accounts'!AP$18, 'E2 Allocators'!$B$15:$W$15, 0),FALSE)*$G60), 0, VLOOKUP(VLOOKUP($A60, 'E4 TB Allocation Details'!$A$18:$L$205, MATCH("Customer ID", 'E4 TB Allocation Details'!$A$18:$L$18, 0),FALSE), 'E2 Allocators'!$B$15:$W$361, MATCH('O5 Details by Class &amp; Accounts'!AP$18, 'E2 Allocators'!$B$15:$W$15, 0),FALSE)*$G60)</f>
        <v>0</v>
      </c>
      <c r="AQ60" s="1411">
        <f>IF(ISERROR(VLOOKUP(VLOOKUP($A60, 'E4 TB Allocation Details'!$A$18:$L$205, MATCH("Customer ID", 'E4 TB Allocation Details'!$A$18:$L$18, 0),FALSE), 'E2 Allocators'!$B$15:$W$361, MATCH('O5 Details by Class &amp; Accounts'!AQ$18, 'E2 Allocators'!$B$15:$W$15, 0),FALSE)*$G60), 0, VLOOKUP(VLOOKUP($A60, 'E4 TB Allocation Details'!$A$18:$L$205, MATCH("Customer ID", 'E4 TB Allocation Details'!$A$18:$L$18, 0),FALSE), 'E2 Allocators'!$B$15:$W$361, MATCH('O5 Details by Class &amp; Accounts'!AQ$18, 'E2 Allocators'!$B$15:$W$15, 0),FALSE)*$G60)</f>
        <v>0</v>
      </c>
      <c r="AR60" s="1411">
        <f>IF(ISERROR(VLOOKUP(VLOOKUP($A60, 'E4 TB Allocation Details'!$A$18:$L$205, MATCH("Customer ID", 'E4 TB Allocation Details'!$A$18:$L$18, 0),FALSE), 'E2 Allocators'!$B$15:$W$361, MATCH('O5 Details by Class &amp; Accounts'!AR$18, 'E2 Allocators'!$B$15:$W$15, 0),FALSE)*$G60), 0, VLOOKUP(VLOOKUP($A60, 'E4 TB Allocation Details'!$A$18:$L$205, MATCH("Customer ID", 'E4 TB Allocation Details'!$A$18:$L$18, 0),FALSE), 'E2 Allocators'!$B$15:$W$361, MATCH('O5 Details by Class &amp; Accounts'!AR$18, 'E2 Allocators'!$B$15:$W$15, 0),FALSE)*$G60)</f>
        <v>0</v>
      </c>
      <c r="AS60" s="1411">
        <f>IF(ISERROR(VLOOKUP(VLOOKUP($A60, 'E4 TB Allocation Details'!$A$18:$L$205, MATCH("Customer ID", 'E4 TB Allocation Details'!$A$18:$L$18, 0),FALSE), 'E2 Allocators'!$B$15:$W$361, MATCH('O5 Details by Class &amp; Accounts'!AS$18, 'E2 Allocators'!$B$15:$W$15, 0),FALSE)*$G60), 0, VLOOKUP(VLOOKUP($A60, 'E4 TB Allocation Details'!$A$18:$L$205, MATCH("Customer ID", 'E4 TB Allocation Details'!$A$18:$L$18, 0),FALSE), 'E2 Allocators'!$B$15:$W$361, MATCH('O5 Details by Class &amp; Accounts'!AS$18, 'E2 Allocators'!$B$15:$W$15, 0),FALSE)*$G60)</f>
        <v>0</v>
      </c>
      <c r="AT60" s="1411">
        <f>IF(ISERROR(VLOOKUP(VLOOKUP($A60, 'E4 TB Allocation Details'!$A$18:$L$205, MATCH("Customer ID", 'E4 TB Allocation Details'!$A$18:$L$18, 0),FALSE), 'E2 Allocators'!$B$15:$W$361, MATCH('O5 Details by Class &amp; Accounts'!AT$18, 'E2 Allocators'!$B$15:$W$15, 0),FALSE)*$G60), 0, VLOOKUP(VLOOKUP($A60, 'E4 TB Allocation Details'!$A$18:$L$205, MATCH("Customer ID", 'E4 TB Allocation Details'!$A$18:$L$18, 0),FALSE), 'E2 Allocators'!$B$15:$W$361, MATCH('O5 Details by Class &amp; Accounts'!AT$18, 'E2 Allocators'!$B$15:$W$15, 0),FALSE)*$G60)</f>
        <v>0</v>
      </c>
      <c r="AU60" s="1411">
        <f>IF(ISERROR(VLOOKUP(VLOOKUP($A60, 'E4 TB Allocation Details'!$A$18:$L$205, MATCH("Customer ID", 'E4 TB Allocation Details'!$A$18:$L$18, 0),FALSE), 'E2 Allocators'!$B$15:$W$361, MATCH('O5 Details by Class &amp; Accounts'!AU$18, 'E2 Allocators'!$B$15:$W$15, 0),FALSE)*$G60), 0, VLOOKUP(VLOOKUP($A60, 'E4 TB Allocation Details'!$A$18:$L$205, MATCH("Customer ID", 'E4 TB Allocation Details'!$A$18:$L$18, 0),FALSE), 'E2 Allocators'!$B$15:$W$361, MATCH('O5 Details by Class &amp; Accounts'!AU$18, 'E2 Allocators'!$B$15:$W$15, 0),FALSE)*$G60)</f>
        <v>0</v>
      </c>
      <c r="AV60" s="1411">
        <f>IF(ISERROR(VLOOKUP(VLOOKUP($A60, 'E4 TB Allocation Details'!$A$18:$L$205, MATCH("Customer ID", 'E4 TB Allocation Details'!$A$18:$L$18, 0),FALSE), 'E2 Allocators'!$B$15:$W$361, MATCH('O5 Details by Class &amp; Accounts'!AV$18, 'E2 Allocators'!$B$15:$W$15, 0),FALSE)*$G60), 0, VLOOKUP(VLOOKUP($A60, 'E4 TB Allocation Details'!$A$18:$L$205, MATCH("Customer ID", 'E4 TB Allocation Details'!$A$18:$L$18, 0),FALSE), 'E2 Allocators'!$B$15:$W$361, MATCH('O5 Details by Class &amp; Accounts'!AV$18, 'E2 Allocators'!$B$15:$W$15, 0),FALSE)*$G60)</f>
        <v>0</v>
      </c>
      <c r="AW60" s="1411">
        <f>IF(ISERROR(VLOOKUP(VLOOKUP($A60, 'E4 TB Allocation Details'!$A$18:$L$205, MATCH("Customer ID", 'E4 TB Allocation Details'!$A$18:$L$18, 0),FALSE), 'E2 Allocators'!$B$15:$W$361, MATCH('O5 Details by Class &amp; Accounts'!AW$18, 'E2 Allocators'!$B$15:$W$15, 0),FALSE)*$G60), 0, VLOOKUP(VLOOKUP($A60, 'E4 TB Allocation Details'!$A$18:$L$205, MATCH("Customer ID", 'E4 TB Allocation Details'!$A$18:$L$18, 0),FALSE), 'E2 Allocators'!$B$15:$W$361, MATCH('O5 Details by Class &amp; Accounts'!AW$18, 'E2 Allocators'!$B$15:$W$15, 0),FALSE)*$G60)</f>
        <v>0</v>
      </c>
      <c r="AX60" s="1411">
        <f t="shared" ref="AX60:AX80" si="10">SUM(AD60:AW60)</f>
        <v>0</v>
      </c>
      <c r="AY60" s="1411">
        <f>IF(ISERROR(VLOOKUP(VLOOKUP($A60, 'E4 TB Allocation Details'!$A$18:$L$205, MATCH("Misc ID", 'E4 TB Allocation Details'!$A$18:$L$18, 0),FALSE), 'E2 Allocators'!$B$15:$W$361, MATCH('O5 Details by Class &amp; Accounts'!AY$18, 'E2 Allocators'!$B$15:$W$15, 0),FALSE)*$E60), 0, VLOOKUP(VLOOKUP($A60, 'E4 TB Allocation Details'!$A$18:$L$205, MATCH("Misc ID", 'E4 TB Allocation Details'!$A$18:$L$18, 0),FALSE), 'E2 Allocators'!$B$15:$W$361, MATCH('O5 Details by Class &amp; Accounts'!AY$18, 'E2 Allocators'!$B$15:$W$15, 0),FALSE)*$E60)</f>
        <v>0</v>
      </c>
      <c r="AZ60" s="1411">
        <f>IF(ISERROR(VLOOKUP(VLOOKUP($A60, 'E4 TB Allocation Details'!$A$18:$L$205, MATCH("Misc ID", 'E4 TB Allocation Details'!$A$18:$L$18, 0),FALSE), 'E2 Allocators'!$B$15:$W$361, MATCH('O5 Details by Class &amp; Accounts'!AZ$18, 'E2 Allocators'!$B$15:$W$15, 0),FALSE)*$E60), 0, VLOOKUP(VLOOKUP($A60, 'E4 TB Allocation Details'!$A$18:$L$205, MATCH("Misc ID", 'E4 TB Allocation Details'!$A$18:$L$18, 0),FALSE), 'E2 Allocators'!$B$15:$W$361, MATCH('O5 Details by Class &amp; Accounts'!AZ$18, 'E2 Allocators'!$B$15:$W$15, 0),FALSE)*$E60)</f>
        <v>0</v>
      </c>
      <c r="BA60" s="1411">
        <f>IF(ISERROR(VLOOKUP(VLOOKUP($A60, 'E4 TB Allocation Details'!$A$18:$L$205, MATCH("Misc ID", 'E4 TB Allocation Details'!$A$18:$L$18, 0),FALSE), 'E2 Allocators'!$B$15:$W$361, MATCH('O5 Details by Class &amp; Accounts'!BA$18, 'E2 Allocators'!$B$15:$W$15, 0),FALSE)*$E60), 0, VLOOKUP(VLOOKUP($A60, 'E4 TB Allocation Details'!$A$18:$L$205, MATCH("Misc ID", 'E4 TB Allocation Details'!$A$18:$L$18, 0),FALSE), 'E2 Allocators'!$B$15:$W$361, MATCH('O5 Details by Class &amp; Accounts'!BA$18, 'E2 Allocators'!$B$15:$W$15, 0),FALSE)*$E60)</f>
        <v>0</v>
      </c>
      <c r="BB60" s="1411">
        <f>IF(ISERROR(VLOOKUP(VLOOKUP($A60, 'E4 TB Allocation Details'!$A$18:$L$205, MATCH("Misc ID", 'E4 TB Allocation Details'!$A$18:$L$18, 0),FALSE), 'E2 Allocators'!$B$15:$W$361, MATCH('O5 Details by Class &amp; Accounts'!BB$18, 'E2 Allocators'!$B$15:$W$15, 0),FALSE)*$E60), 0, VLOOKUP(VLOOKUP($A60, 'E4 TB Allocation Details'!$A$18:$L$205, MATCH("Misc ID", 'E4 TB Allocation Details'!$A$18:$L$18, 0),FALSE), 'E2 Allocators'!$B$15:$W$361, MATCH('O5 Details by Class &amp; Accounts'!BB$18, 'E2 Allocators'!$B$15:$W$15, 0),FALSE)*$E60)</f>
        <v>0</v>
      </c>
      <c r="BC60" s="1411">
        <f>IF(ISERROR(VLOOKUP(VLOOKUP($A60, 'E4 TB Allocation Details'!$A$18:$L$205, MATCH("Misc ID", 'E4 TB Allocation Details'!$A$18:$L$18, 0),FALSE), 'E2 Allocators'!$B$15:$W$361, MATCH('O5 Details by Class &amp; Accounts'!BC$18, 'E2 Allocators'!$B$15:$W$15, 0),FALSE)*$E60), 0, VLOOKUP(VLOOKUP($A60, 'E4 TB Allocation Details'!$A$18:$L$205, MATCH("Misc ID", 'E4 TB Allocation Details'!$A$18:$L$18, 0),FALSE), 'E2 Allocators'!$B$15:$W$361, MATCH('O5 Details by Class &amp; Accounts'!BC$18, 'E2 Allocators'!$B$15:$W$15, 0),FALSE)*$E60)</f>
        <v>0</v>
      </c>
      <c r="BD60" s="1411">
        <f>IF(ISERROR(VLOOKUP(VLOOKUP($A60, 'E4 TB Allocation Details'!$A$18:$L$205, MATCH("Misc ID", 'E4 TB Allocation Details'!$A$18:$L$18, 0),FALSE), 'E2 Allocators'!$B$15:$W$361, MATCH('O5 Details by Class &amp; Accounts'!BD$18, 'E2 Allocators'!$B$15:$W$15, 0),FALSE)*$E60), 0, VLOOKUP(VLOOKUP($A60, 'E4 TB Allocation Details'!$A$18:$L$205, MATCH("Misc ID", 'E4 TB Allocation Details'!$A$18:$L$18, 0),FALSE), 'E2 Allocators'!$B$15:$W$361, MATCH('O5 Details by Class &amp; Accounts'!BD$18, 'E2 Allocators'!$B$15:$W$15, 0),FALSE)*$E60)</f>
        <v>0</v>
      </c>
      <c r="BE60" s="1411">
        <f>IF(ISERROR(VLOOKUP(VLOOKUP($A60, 'E4 TB Allocation Details'!$A$18:$L$205, MATCH("Misc ID", 'E4 TB Allocation Details'!$A$18:$L$18, 0),FALSE), 'E2 Allocators'!$B$15:$W$361, MATCH('O5 Details by Class &amp; Accounts'!BE$18, 'E2 Allocators'!$B$15:$W$15, 0),FALSE)*$E60), 0, VLOOKUP(VLOOKUP($A60, 'E4 TB Allocation Details'!$A$18:$L$205, MATCH("Misc ID", 'E4 TB Allocation Details'!$A$18:$L$18, 0),FALSE), 'E2 Allocators'!$B$15:$W$361, MATCH('O5 Details by Class &amp; Accounts'!BE$18, 'E2 Allocators'!$B$15:$W$15, 0),FALSE)*$E60)</f>
        <v>0</v>
      </c>
      <c r="BF60" s="1411">
        <f>IF(ISERROR(VLOOKUP(VLOOKUP($A60, 'E4 TB Allocation Details'!$A$18:$L$205, MATCH("Misc ID", 'E4 TB Allocation Details'!$A$18:$L$18, 0),FALSE), 'E2 Allocators'!$B$15:$W$361, MATCH('O5 Details by Class &amp; Accounts'!BF$18, 'E2 Allocators'!$B$15:$W$15, 0),FALSE)*$E60), 0, VLOOKUP(VLOOKUP($A60, 'E4 TB Allocation Details'!$A$18:$L$205, MATCH("Misc ID", 'E4 TB Allocation Details'!$A$18:$L$18, 0),FALSE), 'E2 Allocators'!$B$15:$W$361, MATCH('O5 Details by Class &amp; Accounts'!BF$18, 'E2 Allocators'!$B$15:$W$15, 0),FALSE)*$E60)</f>
        <v>0</v>
      </c>
      <c r="BG60" s="1411">
        <f>IF(ISERROR(VLOOKUP(VLOOKUP($A60, 'E4 TB Allocation Details'!$A$18:$L$205, MATCH("Misc ID", 'E4 TB Allocation Details'!$A$18:$L$18, 0),FALSE), 'E2 Allocators'!$B$15:$W$361, MATCH('O5 Details by Class &amp; Accounts'!BG$18, 'E2 Allocators'!$B$15:$W$15, 0),FALSE)*$E60), 0, VLOOKUP(VLOOKUP($A60, 'E4 TB Allocation Details'!$A$18:$L$205, MATCH("Misc ID", 'E4 TB Allocation Details'!$A$18:$L$18, 0),FALSE), 'E2 Allocators'!$B$15:$W$361, MATCH('O5 Details by Class &amp; Accounts'!BG$18, 'E2 Allocators'!$B$15:$W$15, 0),FALSE)*$E60)</f>
        <v>0</v>
      </c>
      <c r="BH60" s="1411">
        <f>IF(ISERROR(VLOOKUP(VLOOKUP($A60, 'E4 TB Allocation Details'!$A$18:$L$205, MATCH("Misc ID", 'E4 TB Allocation Details'!$A$18:$L$18, 0),FALSE), 'E2 Allocators'!$B$15:$W$361, MATCH('O5 Details by Class &amp; Accounts'!BH$18, 'E2 Allocators'!$B$15:$W$15, 0),FALSE)*$E60), 0, VLOOKUP(VLOOKUP($A60, 'E4 TB Allocation Details'!$A$18:$L$205, MATCH("Misc ID", 'E4 TB Allocation Details'!$A$18:$L$18, 0),FALSE), 'E2 Allocators'!$B$15:$W$361, MATCH('O5 Details by Class &amp; Accounts'!BH$18, 'E2 Allocators'!$B$15:$W$15, 0),FALSE)*$E60)</f>
        <v>0</v>
      </c>
      <c r="BI60" s="1411">
        <f>IF(ISERROR(VLOOKUP(VLOOKUP($A60, 'E4 TB Allocation Details'!$A$18:$L$205, MATCH("Misc ID", 'E4 TB Allocation Details'!$A$18:$L$18, 0),FALSE), 'E2 Allocators'!$B$15:$W$361, MATCH('O5 Details by Class &amp; Accounts'!BI$18, 'E2 Allocators'!$B$15:$W$15, 0),FALSE)*$E60), 0, VLOOKUP(VLOOKUP($A60, 'E4 TB Allocation Details'!$A$18:$L$205, MATCH("Misc ID", 'E4 TB Allocation Details'!$A$18:$L$18, 0),FALSE), 'E2 Allocators'!$B$15:$W$361, MATCH('O5 Details by Class &amp; Accounts'!BI$18, 'E2 Allocators'!$B$15:$W$15, 0),FALSE)*$E60)</f>
        <v>0</v>
      </c>
      <c r="BJ60" s="1411">
        <f>IF(ISERROR(VLOOKUP(VLOOKUP($A60, 'E4 TB Allocation Details'!$A$18:$L$205, MATCH("Misc ID", 'E4 TB Allocation Details'!$A$18:$L$18, 0),FALSE), 'E2 Allocators'!$B$15:$W$361, MATCH('O5 Details by Class &amp; Accounts'!BJ$18, 'E2 Allocators'!$B$15:$W$15, 0),FALSE)*$E60), 0, VLOOKUP(VLOOKUP($A60, 'E4 TB Allocation Details'!$A$18:$L$205, MATCH("Misc ID", 'E4 TB Allocation Details'!$A$18:$L$18, 0),FALSE), 'E2 Allocators'!$B$15:$W$361, MATCH('O5 Details by Class &amp; Accounts'!BJ$18, 'E2 Allocators'!$B$15:$W$15, 0),FALSE)*$E60)</f>
        <v>0</v>
      </c>
      <c r="BK60" s="1411">
        <f>IF(ISERROR(VLOOKUP(VLOOKUP($A60, 'E4 TB Allocation Details'!$A$18:$L$205, MATCH("Misc ID", 'E4 TB Allocation Details'!$A$18:$L$18, 0),FALSE), 'E2 Allocators'!$B$15:$W$361, MATCH('O5 Details by Class &amp; Accounts'!BK$18, 'E2 Allocators'!$B$15:$W$15, 0),FALSE)*$E60), 0, VLOOKUP(VLOOKUP($A60, 'E4 TB Allocation Details'!$A$18:$L$205, MATCH("Misc ID", 'E4 TB Allocation Details'!$A$18:$L$18, 0),FALSE), 'E2 Allocators'!$B$15:$W$361, MATCH('O5 Details by Class &amp; Accounts'!BK$18, 'E2 Allocators'!$B$15:$W$15, 0),FALSE)*$E60)</f>
        <v>0</v>
      </c>
      <c r="BL60" s="1411">
        <f>IF(ISERROR(VLOOKUP(VLOOKUP($A60, 'E4 TB Allocation Details'!$A$18:$L$205, MATCH("Misc ID", 'E4 TB Allocation Details'!$A$18:$L$18, 0),FALSE), 'E2 Allocators'!$B$15:$W$361, MATCH('O5 Details by Class &amp; Accounts'!BL$18, 'E2 Allocators'!$B$15:$W$15, 0),FALSE)*$E60), 0, VLOOKUP(VLOOKUP($A60, 'E4 TB Allocation Details'!$A$18:$L$205, MATCH("Misc ID", 'E4 TB Allocation Details'!$A$18:$L$18, 0),FALSE), 'E2 Allocators'!$B$15:$W$361, MATCH('O5 Details by Class &amp; Accounts'!BL$18, 'E2 Allocators'!$B$15:$W$15, 0),FALSE)*$E60)</f>
        <v>0</v>
      </c>
      <c r="BM60" s="1411">
        <f>IF(ISERROR(VLOOKUP(VLOOKUP($A60, 'E4 TB Allocation Details'!$A$18:$L$205, MATCH("Misc ID", 'E4 TB Allocation Details'!$A$18:$L$18, 0),FALSE), 'E2 Allocators'!$B$15:$W$361, MATCH('O5 Details by Class &amp; Accounts'!BM$18, 'E2 Allocators'!$B$15:$W$15, 0),FALSE)*$E60), 0, VLOOKUP(VLOOKUP($A60, 'E4 TB Allocation Details'!$A$18:$L$205, MATCH("Misc ID", 'E4 TB Allocation Details'!$A$18:$L$18, 0),FALSE), 'E2 Allocators'!$B$15:$W$361, MATCH('O5 Details by Class &amp; Accounts'!BM$18, 'E2 Allocators'!$B$15:$W$15, 0),FALSE)*$E60)</f>
        <v>0</v>
      </c>
      <c r="BN60" s="1411">
        <f>IF(ISERROR(VLOOKUP(VLOOKUP($A60, 'E4 TB Allocation Details'!$A$18:$L$205, MATCH("Misc ID", 'E4 TB Allocation Details'!$A$18:$L$18, 0),FALSE), 'E2 Allocators'!$B$15:$W$361, MATCH('O5 Details by Class &amp; Accounts'!BN$18, 'E2 Allocators'!$B$15:$W$15, 0),FALSE)*$E60), 0, VLOOKUP(VLOOKUP($A60, 'E4 TB Allocation Details'!$A$18:$L$205, MATCH("Misc ID", 'E4 TB Allocation Details'!$A$18:$L$18, 0),FALSE), 'E2 Allocators'!$B$15:$W$361, MATCH('O5 Details by Class &amp; Accounts'!BN$18, 'E2 Allocators'!$B$15:$W$15, 0),FALSE)*$E60)</f>
        <v>0</v>
      </c>
      <c r="BO60" s="1411">
        <f>IF(ISERROR(VLOOKUP(VLOOKUP($A60, 'E4 TB Allocation Details'!$A$18:$L$205, MATCH("Misc ID", 'E4 TB Allocation Details'!$A$18:$L$18, 0),FALSE), 'E2 Allocators'!$B$15:$W$361, MATCH('O5 Details by Class &amp; Accounts'!BO$18, 'E2 Allocators'!$B$15:$W$15, 0),FALSE)*$E60), 0, VLOOKUP(VLOOKUP($A60, 'E4 TB Allocation Details'!$A$18:$L$205, MATCH("Misc ID", 'E4 TB Allocation Details'!$A$18:$L$18, 0),FALSE), 'E2 Allocators'!$B$15:$W$361, MATCH('O5 Details by Class &amp; Accounts'!BO$18, 'E2 Allocators'!$B$15:$W$15, 0),FALSE)*$E60)</f>
        <v>0</v>
      </c>
      <c r="BP60" s="1411">
        <f>IF(ISERROR(VLOOKUP(VLOOKUP($A60, 'E4 TB Allocation Details'!$A$18:$L$205, MATCH("Misc ID", 'E4 TB Allocation Details'!$A$18:$L$18, 0),FALSE), 'E2 Allocators'!$B$15:$W$361, MATCH('O5 Details by Class &amp; Accounts'!BP$18, 'E2 Allocators'!$B$15:$W$15, 0),FALSE)*$E60), 0, VLOOKUP(VLOOKUP($A60, 'E4 TB Allocation Details'!$A$18:$L$205, MATCH("Misc ID", 'E4 TB Allocation Details'!$A$18:$L$18, 0),FALSE), 'E2 Allocators'!$B$15:$W$361, MATCH('O5 Details by Class &amp; Accounts'!BP$18, 'E2 Allocators'!$B$15:$W$15, 0),FALSE)*$E60)</f>
        <v>0</v>
      </c>
      <c r="BQ60" s="1411">
        <f>IF(ISERROR(VLOOKUP(VLOOKUP($A60, 'E4 TB Allocation Details'!$A$18:$L$205, MATCH("Misc ID", 'E4 TB Allocation Details'!$A$18:$L$18, 0),FALSE), 'E2 Allocators'!$B$15:$W$361, MATCH('O5 Details by Class &amp; Accounts'!BQ$18, 'E2 Allocators'!$B$15:$W$15, 0),FALSE)*$E60), 0, VLOOKUP(VLOOKUP($A60, 'E4 TB Allocation Details'!$A$18:$L$205, MATCH("Misc ID", 'E4 TB Allocation Details'!$A$18:$L$18, 0),FALSE), 'E2 Allocators'!$B$15:$W$361, MATCH('O5 Details by Class &amp; Accounts'!BQ$18, 'E2 Allocators'!$B$15:$W$15, 0),FALSE)*$E60)</f>
        <v>0</v>
      </c>
      <c r="BR60" s="1411">
        <f>IF(ISERROR(VLOOKUP(VLOOKUP($A60, 'E4 TB Allocation Details'!$A$18:$L$205, MATCH("Misc ID", 'E4 TB Allocation Details'!$A$18:$L$18, 0),FALSE), 'E2 Allocators'!$B$15:$W$361, MATCH('O5 Details by Class &amp; Accounts'!BR$18, 'E2 Allocators'!$B$15:$W$15, 0),FALSE)*$E60), 0, VLOOKUP(VLOOKUP($A60, 'E4 TB Allocation Details'!$A$18:$L$205, MATCH("Misc ID", 'E4 TB Allocation Details'!$A$18:$L$18, 0),FALSE), 'E2 Allocators'!$B$15:$W$361, MATCH('O5 Details by Class &amp; Accounts'!BR$18, 'E2 Allocators'!$B$15:$W$15, 0),FALSE)*$E60)</f>
        <v>0</v>
      </c>
      <c r="BS60" s="1411">
        <f t="shared" ref="BS60:BS80" si="11">SUM(AY60:BR60)</f>
        <v>0</v>
      </c>
      <c r="BT60" s="1411">
        <f>IF(ISERROR(VLOOKUP(VLOOKUP($A60, 'E4 TB Allocation Details'!$A$18:$L$205, MATCH("A &amp; G ID", 'E4 TB Allocation Details'!$A$18:$L$18, 0),FALSE), 'E2 Allocators'!$B$15:$W$361, MATCH('O5 Details by Class &amp; Accounts'!BT$18, 'E2 Allocators'!$B$15:$W$15, 0),FALSE)*$E60), 0, VLOOKUP(VLOOKUP($A60, 'E4 TB Allocation Details'!$A$18:$L$205, MATCH("A &amp; G ID", 'E4 TB Allocation Details'!$A$18:$L$18, 0),FALSE), 'E2 Allocators'!$B$15:$W$361, MATCH('O5 Details by Class &amp; Accounts'!BT$18, 'E2 Allocators'!$B$15:$W$15, 0),FALSE)*$E60)</f>
        <v>68136.34987229605</v>
      </c>
      <c r="BU60" s="1411">
        <f>IF(ISERROR(VLOOKUP(VLOOKUP($A60, 'E4 TB Allocation Details'!$A$18:$L$205, MATCH("A &amp; G ID", 'E4 TB Allocation Details'!$A$18:$L$18, 0),FALSE), 'E2 Allocators'!$B$15:$W$361, MATCH('O5 Details by Class &amp; Accounts'!BU$18, 'E2 Allocators'!$B$15:$W$15, 0),FALSE)*$E60), 0, VLOOKUP(VLOOKUP($A60, 'E4 TB Allocation Details'!$A$18:$L$205, MATCH("A &amp; G ID", 'E4 TB Allocation Details'!$A$18:$L$18, 0),FALSE), 'E2 Allocators'!$B$15:$W$361, MATCH('O5 Details by Class &amp; Accounts'!BU$18, 'E2 Allocators'!$B$15:$W$15, 0),FALSE)*$E60)</f>
        <v>23434.874852653305</v>
      </c>
      <c r="BV60" s="1411">
        <f>IF(ISERROR(VLOOKUP(VLOOKUP($A60, 'E4 TB Allocation Details'!$A$18:$L$205, MATCH("A &amp; G ID", 'E4 TB Allocation Details'!$A$18:$L$18, 0),FALSE), 'E2 Allocators'!$B$15:$W$361, MATCH('O5 Details by Class &amp; Accounts'!BV$18, 'E2 Allocators'!$B$15:$W$15, 0),FALSE)*$E60), 0, VLOOKUP(VLOOKUP($A60, 'E4 TB Allocation Details'!$A$18:$L$205, MATCH("A &amp; G ID", 'E4 TB Allocation Details'!$A$18:$L$18, 0),FALSE), 'E2 Allocators'!$B$15:$W$361, MATCH('O5 Details by Class &amp; Accounts'!BV$18, 'E2 Allocators'!$B$15:$W$15, 0),FALSE)*$E60)</f>
        <v>33946.586814096598</v>
      </c>
      <c r="BW60" s="1411">
        <f>IF(ISERROR(VLOOKUP(VLOOKUP($A60, 'E4 TB Allocation Details'!$A$18:$L$205, MATCH("A &amp; G ID", 'E4 TB Allocation Details'!$A$18:$L$18, 0),FALSE), 'E2 Allocators'!$B$15:$W$361, MATCH('O5 Details by Class &amp; Accounts'!BW$18, 'E2 Allocators'!$B$15:$W$15, 0),FALSE)*$E60), 0, VLOOKUP(VLOOKUP($A60, 'E4 TB Allocation Details'!$A$18:$L$205, MATCH("A &amp; G ID", 'E4 TB Allocation Details'!$A$18:$L$18, 0),FALSE), 'E2 Allocators'!$B$15:$W$361, MATCH('O5 Details by Class &amp; Accounts'!BW$18, 'E2 Allocators'!$B$15:$W$15, 0),FALSE)*$E60)</f>
        <v>0</v>
      </c>
      <c r="BX60" s="1411">
        <f>IF(ISERROR(VLOOKUP(VLOOKUP($A60, 'E4 TB Allocation Details'!$A$18:$L$205, MATCH("A &amp; G ID", 'E4 TB Allocation Details'!$A$18:$L$18, 0),FALSE), 'E2 Allocators'!$B$15:$W$361, MATCH('O5 Details by Class &amp; Accounts'!BX$18, 'E2 Allocators'!$B$15:$W$15, 0),FALSE)*$E60), 0, VLOOKUP(VLOOKUP($A60, 'E4 TB Allocation Details'!$A$18:$L$205, MATCH("A &amp; G ID", 'E4 TB Allocation Details'!$A$18:$L$18, 0),FALSE), 'E2 Allocators'!$B$15:$W$361, MATCH('O5 Details by Class &amp; Accounts'!BX$18, 'E2 Allocators'!$B$15:$W$15, 0),FALSE)*$E60)</f>
        <v>0</v>
      </c>
      <c r="BY60" s="1411">
        <f>IF(ISERROR(VLOOKUP(VLOOKUP($A60, 'E4 TB Allocation Details'!$A$18:$L$205, MATCH("A &amp; G ID", 'E4 TB Allocation Details'!$A$18:$L$18, 0),FALSE), 'E2 Allocators'!$B$15:$W$361, MATCH('O5 Details by Class &amp; Accounts'!BY$18, 'E2 Allocators'!$B$15:$W$15, 0),FALSE)*$E60), 0, VLOOKUP(VLOOKUP($A60, 'E4 TB Allocation Details'!$A$18:$L$205, MATCH("A &amp; G ID", 'E4 TB Allocation Details'!$A$18:$L$18, 0),FALSE), 'E2 Allocators'!$B$15:$W$361, MATCH('O5 Details by Class &amp; Accounts'!BY$18, 'E2 Allocators'!$B$15:$W$15, 0),FALSE)*$E60)</f>
        <v>0</v>
      </c>
      <c r="BZ60" s="1411">
        <f>IF(ISERROR(VLOOKUP(VLOOKUP($A60, 'E4 TB Allocation Details'!$A$18:$L$205, MATCH("A &amp; G ID", 'E4 TB Allocation Details'!$A$18:$L$18, 0),FALSE), 'E2 Allocators'!$B$15:$W$361, MATCH('O5 Details by Class &amp; Accounts'!BZ$18, 'E2 Allocators'!$B$15:$W$15, 0),FALSE)*$E60), 0, VLOOKUP(VLOOKUP($A60, 'E4 TB Allocation Details'!$A$18:$L$205, MATCH("A &amp; G ID", 'E4 TB Allocation Details'!$A$18:$L$18, 0),FALSE), 'E2 Allocators'!$B$15:$W$361, MATCH('O5 Details by Class &amp; Accounts'!BZ$18, 'E2 Allocators'!$B$15:$W$15, 0),FALSE)*$E60)</f>
        <v>9489.5028073036283</v>
      </c>
      <c r="CA60" s="1411">
        <f>IF(ISERROR(VLOOKUP(VLOOKUP($A60, 'E4 TB Allocation Details'!$A$18:$L$205, MATCH("A &amp; G ID", 'E4 TB Allocation Details'!$A$18:$L$18, 0),FALSE), 'E2 Allocators'!$B$15:$W$361, MATCH('O5 Details by Class &amp; Accounts'!CA$18, 'E2 Allocators'!$B$15:$W$15, 0),FALSE)*$E60), 0, VLOOKUP(VLOOKUP($A60, 'E4 TB Allocation Details'!$A$18:$L$205, MATCH("A &amp; G ID", 'E4 TB Allocation Details'!$A$18:$L$18, 0),FALSE), 'E2 Allocators'!$B$15:$W$361, MATCH('O5 Details by Class &amp; Accounts'!CA$18, 'E2 Allocators'!$B$15:$W$15, 0),FALSE)*$E60)</f>
        <v>520.69022451008937</v>
      </c>
      <c r="CB60" s="1411">
        <f>IF(ISERROR(VLOOKUP(VLOOKUP($A60, 'E4 TB Allocation Details'!$A$18:$L$205, MATCH("A &amp; G ID", 'E4 TB Allocation Details'!$A$18:$L$18, 0),FALSE), 'E2 Allocators'!$B$15:$W$361, MATCH('O5 Details by Class &amp; Accounts'!CB$18, 'E2 Allocators'!$B$15:$W$15, 0),FALSE)*$E60), 0, VLOOKUP(VLOOKUP($A60, 'E4 TB Allocation Details'!$A$18:$L$205, MATCH("A &amp; G ID", 'E4 TB Allocation Details'!$A$18:$L$18, 0),FALSE), 'E2 Allocators'!$B$15:$W$361, MATCH('O5 Details by Class &amp; Accounts'!CB$18, 'E2 Allocators'!$B$15:$W$15, 0),FALSE)*$E60)</f>
        <v>471.99542914032293</v>
      </c>
      <c r="CC60" s="1411">
        <f>IF(ISERROR(VLOOKUP(VLOOKUP($A60, 'E4 TB Allocation Details'!$A$18:$L$205, MATCH("A &amp; G ID", 'E4 TB Allocation Details'!$A$18:$L$18, 0),FALSE), 'E2 Allocators'!$B$15:$W$361, MATCH('O5 Details by Class &amp; Accounts'!CC$18, 'E2 Allocators'!$B$15:$W$15, 0),FALSE)*$E60), 0, VLOOKUP(VLOOKUP($A60, 'E4 TB Allocation Details'!$A$18:$L$205, MATCH("A &amp; G ID", 'E4 TB Allocation Details'!$A$18:$L$18, 0),FALSE), 'E2 Allocators'!$B$15:$W$361, MATCH('O5 Details by Class &amp; Accounts'!CC$18, 'E2 Allocators'!$B$15:$W$15, 0),FALSE)*$E60)</f>
        <v>0</v>
      </c>
      <c r="CD60" s="1411">
        <f>IF(ISERROR(VLOOKUP(VLOOKUP($A60, 'E4 TB Allocation Details'!$A$18:$L$205, MATCH("A &amp; G ID", 'E4 TB Allocation Details'!$A$18:$L$18, 0),FALSE), 'E2 Allocators'!$B$15:$W$361, MATCH('O5 Details by Class &amp; Accounts'!CD$18, 'E2 Allocators'!$B$15:$W$15, 0),FALSE)*$E60), 0, VLOOKUP(VLOOKUP($A60, 'E4 TB Allocation Details'!$A$18:$L$205, MATCH("A &amp; G ID", 'E4 TB Allocation Details'!$A$18:$L$18, 0),FALSE), 'E2 Allocators'!$B$15:$W$361, MATCH('O5 Details by Class &amp; Accounts'!CD$18, 'E2 Allocators'!$B$15:$W$15, 0),FALSE)*$E60)</f>
        <v>0</v>
      </c>
      <c r="CE60" s="1411">
        <f>IF(ISERROR(VLOOKUP(VLOOKUP($A60, 'E4 TB Allocation Details'!$A$18:$L$205, MATCH("A &amp; G ID", 'E4 TB Allocation Details'!$A$18:$L$18, 0),FALSE), 'E2 Allocators'!$B$15:$W$361, MATCH('O5 Details by Class &amp; Accounts'!CE$18, 'E2 Allocators'!$B$15:$W$15, 0),FALSE)*$E60), 0, VLOOKUP(VLOOKUP($A60, 'E4 TB Allocation Details'!$A$18:$L$205, MATCH("A &amp; G ID", 'E4 TB Allocation Details'!$A$18:$L$18, 0),FALSE), 'E2 Allocators'!$B$15:$W$361, MATCH('O5 Details by Class &amp; Accounts'!CE$18, 'E2 Allocators'!$B$15:$W$15, 0),FALSE)*$E60)</f>
        <v>0</v>
      </c>
      <c r="CF60" s="1411">
        <f>IF(ISERROR(VLOOKUP(VLOOKUP($A60, 'E4 TB Allocation Details'!$A$18:$L$205, MATCH("A &amp; G ID", 'E4 TB Allocation Details'!$A$18:$L$18, 0),FALSE), 'E2 Allocators'!$B$15:$W$361, MATCH('O5 Details by Class &amp; Accounts'!CF$18, 'E2 Allocators'!$B$15:$W$15, 0),FALSE)*$E60), 0, VLOOKUP(VLOOKUP($A60, 'E4 TB Allocation Details'!$A$18:$L$205, MATCH("A &amp; G ID", 'E4 TB Allocation Details'!$A$18:$L$18, 0),FALSE), 'E2 Allocators'!$B$15:$W$361, MATCH('O5 Details by Class &amp; Accounts'!CF$18, 'E2 Allocators'!$B$15:$W$15, 0),FALSE)*$E60)</f>
        <v>0</v>
      </c>
      <c r="CG60" s="1411">
        <f>IF(ISERROR(VLOOKUP(VLOOKUP($A60, 'E4 TB Allocation Details'!$A$18:$L$205, MATCH("A &amp; G ID", 'E4 TB Allocation Details'!$A$18:$L$18, 0),FALSE), 'E2 Allocators'!$B$15:$W$361, MATCH('O5 Details by Class &amp; Accounts'!CG$18, 'E2 Allocators'!$B$15:$W$15, 0),FALSE)*$E60), 0, VLOOKUP(VLOOKUP($A60, 'E4 TB Allocation Details'!$A$18:$L$205, MATCH("A &amp; G ID", 'E4 TB Allocation Details'!$A$18:$L$18, 0),FALSE), 'E2 Allocators'!$B$15:$W$361, MATCH('O5 Details by Class &amp; Accounts'!CG$18, 'E2 Allocators'!$B$15:$W$15, 0),FALSE)*$E60)</f>
        <v>0</v>
      </c>
      <c r="CH60" s="1411">
        <f>IF(ISERROR(VLOOKUP(VLOOKUP($A60, 'E4 TB Allocation Details'!$A$18:$L$205, MATCH("A &amp; G ID", 'E4 TB Allocation Details'!$A$18:$L$18, 0),FALSE), 'E2 Allocators'!$B$15:$W$361, MATCH('O5 Details by Class &amp; Accounts'!CH$18, 'E2 Allocators'!$B$15:$W$15, 0),FALSE)*$E60), 0, VLOOKUP(VLOOKUP($A60, 'E4 TB Allocation Details'!$A$18:$L$205, MATCH("A &amp; G ID", 'E4 TB Allocation Details'!$A$18:$L$18, 0),FALSE), 'E2 Allocators'!$B$15:$W$361, MATCH('O5 Details by Class &amp; Accounts'!CH$18, 'E2 Allocators'!$B$15:$W$15, 0),FALSE)*$E60)</f>
        <v>0</v>
      </c>
      <c r="CI60" s="1411">
        <f>IF(ISERROR(VLOOKUP(VLOOKUP($A60, 'E4 TB Allocation Details'!$A$18:$L$205, MATCH("A &amp; G ID", 'E4 TB Allocation Details'!$A$18:$L$18, 0),FALSE), 'E2 Allocators'!$B$15:$W$361, MATCH('O5 Details by Class &amp; Accounts'!CI$18, 'E2 Allocators'!$B$15:$W$15, 0),FALSE)*$E60), 0, VLOOKUP(VLOOKUP($A60, 'E4 TB Allocation Details'!$A$18:$L$205, MATCH("A &amp; G ID", 'E4 TB Allocation Details'!$A$18:$L$18, 0),FALSE), 'E2 Allocators'!$B$15:$W$361, MATCH('O5 Details by Class &amp; Accounts'!CI$18, 'E2 Allocators'!$B$15:$W$15, 0),FALSE)*$E60)</f>
        <v>0</v>
      </c>
      <c r="CJ60" s="1411">
        <f>IF(ISERROR(VLOOKUP(VLOOKUP($A60, 'E4 TB Allocation Details'!$A$18:$L$205, MATCH("A &amp; G ID", 'E4 TB Allocation Details'!$A$18:$L$18, 0),FALSE), 'E2 Allocators'!$B$15:$W$361, MATCH('O5 Details by Class &amp; Accounts'!CJ$18, 'E2 Allocators'!$B$15:$W$15, 0),FALSE)*$E60), 0, VLOOKUP(VLOOKUP($A60, 'E4 TB Allocation Details'!$A$18:$L$205, MATCH("A &amp; G ID", 'E4 TB Allocation Details'!$A$18:$L$18, 0),FALSE), 'E2 Allocators'!$B$15:$W$361, MATCH('O5 Details by Class &amp; Accounts'!CJ$18, 'E2 Allocators'!$B$15:$W$15, 0),FALSE)*$E60)</f>
        <v>0</v>
      </c>
      <c r="CK60" s="1411">
        <f>IF(ISERROR(VLOOKUP(VLOOKUP($A60, 'E4 TB Allocation Details'!$A$18:$L$205, MATCH("A &amp; G ID", 'E4 TB Allocation Details'!$A$18:$L$18, 0),FALSE), 'E2 Allocators'!$B$15:$W$361, MATCH('O5 Details by Class &amp; Accounts'!CK$18, 'E2 Allocators'!$B$15:$W$15, 0),FALSE)*$E60), 0, VLOOKUP(VLOOKUP($A60, 'E4 TB Allocation Details'!$A$18:$L$205, MATCH("A &amp; G ID", 'E4 TB Allocation Details'!$A$18:$L$18, 0),FALSE), 'E2 Allocators'!$B$15:$W$361, MATCH('O5 Details by Class &amp; Accounts'!CK$18, 'E2 Allocators'!$B$15:$W$15, 0),FALSE)*$E60)</f>
        <v>0</v>
      </c>
      <c r="CL60" s="1411">
        <f>IF(ISERROR(VLOOKUP(VLOOKUP($A60, 'E4 TB Allocation Details'!$A$18:$L$205, MATCH("A &amp; G ID", 'E4 TB Allocation Details'!$A$18:$L$18, 0),FALSE), 'E2 Allocators'!$B$15:$W$361, MATCH('O5 Details by Class &amp; Accounts'!CL$18, 'E2 Allocators'!$B$15:$W$15, 0),FALSE)*$E60), 0, VLOOKUP(VLOOKUP($A60, 'E4 TB Allocation Details'!$A$18:$L$205, MATCH("A &amp; G ID", 'E4 TB Allocation Details'!$A$18:$L$18, 0),FALSE), 'E2 Allocators'!$B$15:$W$361, MATCH('O5 Details by Class &amp; Accounts'!CL$18, 'E2 Allocators'!$B$15:$W$15, 0),FALSE)*$E60)</f>
        <v>0</v>
      </c>
      <c r="CM60" s="1411">
        <f>IF(ISERROR(VLOOKUP(VLOOKUP($A60, 'E4 TB Allocation Details'!$A$18:$L$205, MATCH("A &amp; G ID", 'E4 TB Allocation Details'!$A$18:$L$18, 0),FALSE), 'E2 Allocators'!$B$15:$W$361, MATCH('O5 Details by Class &amp; Accounts'!CM$18, 'E2 Allocators'!$B$15:$W$15, 0),FALSE)*$E60), 0, VLOOKUP(VLOOKUP($A60, 'E4 TB Allocation Details'!$A$18:$L$205, MATCH("A &amp; G ID", 'E4 TB Allocation Details'!$A$18:$L$18, 0),FALSE), 'E2 Allocators'!$B$15:$W$361, MATCH('O5 Details by Class &amp; Accounts'!CM$18, 'E2 Allocators'!$B$15:$W$15, 0),FALSE)*$E60)</f>
        <v>0</v>
      </c>
      <c r="CN60" s="1411">
        <f t="shared" ref="CN60:CN80" si="12">SUM(BT60:CM60)</f>
        <v>135999.99999999997</v>
      </c>
      <c r="CO60" s="1791">
        <f t="shared" si="7"/>
        <v>0</v>
      </c>
      <c r="CQ60" s="2086" t="s">
        <v>1471</v>
      </c>
    </row>
    <row r="61" spans="1:95" s="80" customFormat="1" ht="12.75">
      <c r="A61" s="1169">
        <v>1906</v>
      </c>
      <c r="B61" s="451" t="s">
        <v>237</v>
      </c>
      <c r="C61" s="1788">
        <f>IF(ISERROR(VLOOKUP($A61,'I3 TB Data'!$A$23:$H$458,MATCH('O5 Details by Class &amp; Accounts'!$C$18, 'I3 TB Data'!$A$23:$H$23,0),0)), 0, VLOOKUP($A61,'I3 TB Data'!$A$23:$H$458,MATCH('O5 Details by Class &amp; Accounts'!$C$18,'I3 TB Data'!$A$23:$H$23,0),0))</f>
        <v>0</v>
      </c>
      <c r="D61" s="1789">
        <f>'I4 BO ASSETS'!E62</f>
        <v>0</v>
      </c>
      <c r="E61" s="1788">
        <f t="shared" si="6"/>
        <v>0</v>
      </c>
      <c r="F61" s="1790">
        <f>IF(ISERROR(VLOOKUP($A61, 'E1 Categorization'!A33:E122, MATCH("Customer Component", 'E1 Categorization'!$A$33:$E$33,0), 0)), 0, IF(VLOOKUP($A61, 'E1 Categorization'!A33:E122, MATCH("Customer Component", 'E1 Categorization'!$A$33:$E$33,0), 0)=0, 'O5 Details by Class &amp; Accounts'!$E61, IF(AND(VLOOKUP($A61, 'E1 Categorization'!A33:E122, MATCH("Customer Component", 'E1 Categorization'!$A$33:$E$33,0), 0) &gt;0, VLOOKUP($A61, 'E1 Categorization'!A33:E122, MATCH("Customer Component", 'E1 Categorization'!$A$33:$E$33,0), 0)&lt;1), 'O5 Details by Class &amp; Accounts'!$E61*(1-VLOOKUP($A61, 'E1 Categorization'!A33:E122, MATCH("Customer Component", 'E1 Categorization'!$A$33:$E$33,0), 0)), 0)))</f>
        <v>0</v>
      </c>
      <c r="G61" s="1790">
        <f>IF(ISERROR(VLOOKUP($A61, 'E1 Categorization'!A33:E122, MATCH("Customer Component", 'E1 Categorization'!$A$33:$E$33,0), 0)),0, IF(VLOOKUP($A61, 'E1 Categorization'!A33:E122, MATCH("Customer Component", 'E1 Categorization'!$A$33:$E$33,0), 0)=0, 0, IF(AND(VLOOKUP($A61, 'E1 Categorization'!A33:E122, MATCH("Customer Component", 'E1 Categorization'!$A$33:$E$33,0), 0) &gt;0, VLOOKUP($A61, 'E1 Categorization'!A33:E122, MATCH("Customer Component", 'E1 Categorization'!$A$33:$E$33,0), 0)&lt;1), 'O5 Details by Class &amp; Accounts'!$E61*(VLOOKUP($A61, 'E1 Categorization'!A33:E122, MATCH("Customer Component", 'E1 Categorization'!$A$33:$E$33,0), 0)), 'O5 Details by Class &amp; Accounts'!$E61)))</f>
        <v>0</v>
      </c>
      <c r="H61" s="1411">
        <f t="shared" si="8"/>
        <v>0</v>
      </c>
      <c r="I61" s="1411">
        <f>IF(ISERROR(VLOOKUP(VLOOKUP($A61, 'E4 TB Allocation Details'!$A$18:$L$205, MATCH("Demand ID", 'E4 TB Allocation Details'!$A$18:$L$18, 0),FALSE), 'E2 Allocators'!$B$15:$W$361, MATCH('O5 Details by Class &amp; Accounts'!I$18, 'E2 Allocators'!$B$15:$W$15, 0),FALSE)*$F61), 0, VLOOKUP(VLOOKUP($A61, 'E4 TB Allocation Details'!$A$18:$L$205, MATCH("Demand ID", 'E4 TB Allocation Details'!$A$18:$L$18, 0),FALSE), 'E2 Allocators'!$B$15:$W$361, MATCH('O5 Details by Class &amp; Accounts'!I$18, 'E2 Allocators'!$B$15:$W$15, 0),FALSE)*$F61)</f>
        <v>0</v>
      </c>
      <c r="J61" s="1411">
        <f>IF(ISERROR(VLOOKUP(VLOOKUP($A61, 'E4 TB Allocation Details'!$A$18:$L$205, MATCH("Demand ID", 'E4 TB Allocation Details'!$A$18:$L$18, 0),FALSE), 'E2 Allocators'!$B$15:$W$361, MATCH('O5 Details by Class &amp; Accounts'!J$18, 'E2 Allocators'!$B$15:$W$15, 0),FALSE)*$F61), 0, VLOOKUP(VLOOKUP($A61, 'E4 TB Allocation Details'!$A$18:$L$205, MATCH("Demand ID", 'E4 TB Allocation Details'!$A$18:$L$18, 0),FALSE), 'E2 Allocators'!$B$15:$W$361, MATCH('O5 Details by Class &amp; Accounts'!J$18, 'E2 Allocators'!$B$15:$W$15, 0),FALSE)*$F61)</f>
        <v>0</v>
      </c>
      <c r="K61" s="1411">
        <f>IF(ISERROR(VLOOKUP(VLOOKUP($A61, 'E4 TB Allocation Details'!$A$18:$L$205, MATCH("Demand ID", 'E4 TB Allocation Details'!$A$18:$L$18, 0),FALSE), 'E2 Allocators'!$B$15:$W$361, MATCH('O5 Details by Class &amp; Accounts'!K$18, 'E2 Allocators'!$B$15:$W$15, 0),FALSE)*$F61), 0, VLOOKUP(VLOOKUP($A61, 'E4 TB Allocation Details'!$A$18:$L$205, MATCH("Demand ID", 'E4 TB Allocation Details'!$A$18:$L$18, 0),FALSE), 'E2 Allocators'!$B$15:$W$361, MATCH('O5 Details by Class &amp; Accounts'!K$18, 'E2 Allocators'!$B$15:$W$15, 0),FALSE)*$F61)</f>
        <v>0</v>
      </c>
      <c r="L61" s="1411">
        <f>IF(ISERROR(VLOOKUP(VLOOKUP($A61, 'E4 TB Allocation Details'!$A$18:$L$205, MATCH("Demand ID", 'E4 TB Allocation Details'!$A$18:$L$18, 0),FALSE), 'E2 Allocators'!$B$15:$W$361, MATCH('O5 Details by Class &amp; Accounts'!L$18, 'E2 Allocators'!$B$15:$W$15, 0),FALSE)*$F61), 0, VLOOKUP(VLOOKUP($A61, 'E4 TB Allocation Details'!$A$18:$L$205, MATCH("Demand ID", 'E4 TB Allocation Details'!$A$18:$L$18, 0),FALSE), 'E2 Allocators'!$B$15:$W$361, MATCH('O5 Details by Class &amp; Accounts'!L$18, 'E2 Allocators'!$B$15:$W$15, 0),FALSE)*$F61)</f>
        <v>0</v>
      </c>
      <c r="M61" s="1411">
        <f>IF(ISERROR(VLOOKUP(VLOOKUP($A61, 'E4 TB Allocation Details'!$A$18:$L$205, MATCH("Demand ID", 'E4 TB Allocation Details'!$A$18:$L$18, 0),FALSE), 'E2 Allocators'!$B$15:$W$361, MATCH('O5 Details by Class &amp; Accounts'!M$18, 'E2 Allocators'!$B$15:$W$15, 0),FALSE)*$F61), 0, VLOOKUP(VLOOKUP($A61, 'E4 TB Allocation Details'!$A$18:$L$205, MATCH("Demand ID", 'E4 TB Allocation Details'!$A$18:$L$18, 0),FALSE), 'E2 Allocators'!$B$15:$W$361, MATCH('O5 Details by Class &amp; Accounts'!M$18, 'E2 Allocators'!$B$15:$W$15, 0),FALSE)*$F61)</f>
        <v>0</v>
      </c>
      <c r="N61" s="1411">
        <f>IF(ISERROR(VLOOKUP(VLOOKUP($A61, 'E4 TB Allocation Details'!$A$18:$L$205, MATCH("Demand ID", 'E4 TB Allocation Details'!$A$18:$L$18, 0),FALSE), 'E2 Allocators'!$B$15:$W$361, MATCH('O5 Details by Class &amp; Accounts'!N$18, 'E2 Allocators'!$B$15:$W$15, 0),FALSE)*$F61), 0, VLOOKUP(VLOOKUP($A61, 'E4 TB Allocation Details'!$A$18:$L$205, MATCH("Demand ID", 'E4 TB Allocation Details'!$A$18:$L$18, 0),FALSE), 'E2 Allocators'!$B$15:$W$361, MATCH('O5 Details by Class &amp; Accounts'!N$18, 'E2 Allocators'!$B$15:$W$15, 0),FALSE)*$F61)</f>
        <v>0</v>
      </c>
      <c r="O61" s="1411">
        <f>IF(ISERROR(VLOOKUP(VLOOKUP($A61, 'E4 TB Allocation Details'!$A$18:$L$205, MATCH("Demand ID", 'E4 TB Allocation Details'!$A$18:$L$18, 0),FALSE), 'E2 Allocators'!$B$15:$W$361, MATCH('O5 Details by Class &amp; Accounts'!O$18, 'E2 Allocators'!$B$15:$W$15, 0),FALSE)*$F61), 0, VLOOKUP(VLOOKUP($A61, 'E4 TB Allocation Details'!$A$18:$L$205, MATCH("Demand ID", 'E4 TB Allocation Details'!$A$18:$L$18, 0),FALSE), 'E2 Allocators'!$B$15:$W$361, MATCH('O5 Details by Class &amp; Accounts'!O$18, 'E2 Allocators'!$B$15:$W$15, 0),FALSE)*$F61)</f>
        <v>0</v>
      </c>
      <c r="P61" s="1411">
        <f>IF(ISERROR(VLOOKUP(VLOOKUP($A61, 'E4 TB Allocation Details'!$A$18:$L$205, MATCH("Demand ID", 'E4 TB Allocation Details'!$A$18:$L$18, 0),FALSE), 'E2 Allocators'!$B$15:$W$361, MATCH('O5 Details by Class &amp; Accounts'!P$18, 'E2 Allocators'!$B$15:$W$15, 0),FALSE)*$F61), 0, VLOOKUP(VLOOKUP($A61, 'E4 TB Allocation Details'!$A$18:$L$205, MATCH("Demand ID", 'E4 TB Allocation Details'!$A$18:$L$18, 0),FALSE), 'E2 Allocators'!$B$15:$W$361, MATCH('O5 Details by Class &amp; Accounts'!P$18, 'E2 Allocators'!$B$15:$W$15, 0),FALSE)*$F61)</f>
        <v>0</v>
      </c>
      <c r="Q61" s="1411">
        <f>IF(ISERROR(VLOOKUP(VLOOKUP($A61, 'E4 TB Allocation Details'!$A$18:$L$205, MATCH("Demand ID", 'E4 TB Allocation Details'!$A$18:$L$18, 0),FALSE), 'E2 Allocators'!$B$15:$W$361, MATCH('O5 Details by Class &amp; Accounts'!Q$18, 'E2 Allocators'!$B$15:$W$15, 0),FALSE)*$F61), 0, VLOOKUP(VLOOKUP($A61, 'E4 TB Allocation Details'!$A$18:$L$205, MATCH("Demand ID", 'E4 TB Allocation Details'!$A$18:$L$18, 0),FALSE), 'E2 Allocators'!$B$15:$W$361, MATCH('O5 Details by Class &amp; Accounts'!Q$18, 'E2 Allocators'!$B$15:$W$15, 0),FALSE)*$F61)</f>
        <v>0</v>
      </c>
      <c r="R61" s="1411">
        <f>IF(ISERROR(VLOOKUP(VLOOKUP($A61, 'E4 TB Allocation Details'!$A$18:$L$205, MATCH("Demand ID", 'E4 TB Allocation Details'!$A$18:$L$18, 0),FALSE), 'E2 Allocators'!$B$15:$W$361, MATCH('O5 Details by Class &amp; Accounts'!R$18, 'E2 Allocators'!$B$15:$W$15, 0),FALSE)*$F61), 0, VLOOKUP(VLOOKUP($A61, 'E4 TB Allocation Details'!$A$18:$L$205, MATCH("Demand ID", 'E4 TB Allocation Details'!$A$18:$L$18, 0),FALSE), 'E2 Allocators'!$B$15:$W$361, MATCH('O5 Details by Class &amp; Accounts'!R$18, 'E2 Allocators'!$B$15:$W$15, 0),FALSE)*$F61)</f>
        <v>0</v>
      </c>
      <c r="S61" s="1411">
        <f>IF(ISERROR(VLOOKUP(VLOOKUP($A61, 'E4 TB Allocation Details'!$A$18:$L$205, MATCH("Demand ID", 'E4 TB Allocation Details'!$A$18:$L$18, 0),FALSE), 'E2 Allocators'!$B$15:$W$361, MATCH('O5 Details by Class &amp; Accounts'!S$18, 'E2 Allocators'!$B$15:$W$15, 0),FALSE)*$F61), 0, VLOOKUP(VLOOKUP($A61, 'E4 TB Allocation Details'!$A$18:$L$205, MATCH("Demand ID", 'E4 TB Allocation Details'!$A$18:$L$18, 0),FALSE), 'E2 Allocators'!$B$15:$W$361, MATCH('O5 Details by Class &amp; Accounts'!S$18, 'E2 Allocators'!$B$15:$W$15, 0),FALSE)*$F61)</f>
        <v>0</v>
      </c>
      <c r="T61" s="1411">
        <f>IF(ISERROR(VLOOKUP(VLOOKUP($A61, 'E4 TB Allocation Details'!$A$18:$L$205, MATCH("Demand ID", 'E4 TB Allocation Details'!$A$18:$L$18, 0),FALSE), 'E2 Allocators'!$B$15:$W$361, MATCH('O5 Details by Class &amp; Accounts'!T$18, 'E2 Allocators'!$B$15:$W$15, 0),FALSE)*$F61), 0, VLOOKUP(VLOOKUP($A61, 'E4 TB Allocation Details'!$A$18:$L$205, MATCH("Demand ID", 'E4 TB Allocation Details'!$A$18:$L$18, 0),FALSE), 'E2 Allocators'!$B$15:$W$361, MATCH('O5 Details by Class &amp; Accounts'!T$18, 'E2 Allocators'!$B$15:$W$15, 0),FALSE)*$F61)</f>
        <v>0</v>
      </c>
      <c r="U61" s="1411">
        <f>IF(ISERROR(VLOOKUP(VLOOKUP($A61, 'E4 TB Allocation Details'!$A$18:$L$205, MATCH("Demand ID", 'E4 TB Allocation Details'!$A$18:$L$18, 0),FALSE), 'E2 Allocators'!$B$15:$W$361, MATCH('O5 Details by Class &amp; Accounts'!U$18, 'E2 Allocators'!$B$15:$W$15, 0),FALSE)*$F61), 0, VLOOKUP(VLOOKUP($A61, 'E4 TB Allocation Details'!$A$18:$L$205, MATCH("Demand ID", 'E4 TB Allocation Details'!$A$18:$L$18, 0),FALSE), 'E2 Allocators'!$B$15:$W$361, MATCH('O5 Details by Class &amp; Accounts'!U$18, 'E2 Allocators'!$B$15:$W$15, 0),FALSE)*$F61)</f>
        <v>0</v>
      </c>
      <c r="V61" s="1411">
        <f>IF(ISERROR(VLOOKUP(VLOOKUP($A61, 'E4 TB Allocation Details'!$A$18:$L$205, MATCH("Demand ID", 'E4 TB Allocation Details'!$A$18:$L$18, 0),FALSE), 'E2 Allocators'!$B$15:$W$361, MATCH('O5 Details by Class &amp; Accounts'!V$18, 'E2 Allocators'!$B$15:$W$15, 0),FALSE)*$F61), 0, VLOOKUP(VLOOKUP($A61, 'E4 TB Allocation Details'!$A$18:$L$205, MATCH("Demand ID", 'E4 TB Allocation Details'!$A$18:$L$18, 0),FALSE), 'E2 Allocators'!$B$15:$W$361, MATCH('O5 Details by Class &amp; Accounts'!V$18, 'E2 Allocators'!$B$15:$W$15, 0),FALSE)*$F61)</f>
        <v>0</v>
      </c>
      <c r="W61" s="1411">
        <f>IF(ISERROR(VLOOKUP(VLOOKUP($A61, 'E4 TB Allocation Details'!$A$18:$L$205, MATCH("Demand ID", 'E4 TB Allocation Details'!$A$18:$L$18, 0),FALSE), 'E2 Allocators'!$B$15:$W$361, MATCH('O5 Details by Class &amp; Accounts'!W$18, 'E2 Allocators'!$B$15:$W$15, 0),FALSE)*$F61), 0, VLOOKUP(VLOOKUP($A61, 'E4 TB Allocation Details'!$A$18:$L$205, MATCH("Demand ID", 'E4 TB Allocation Details'!$A$18:$L$18, 0),FALSE), 'E2 Allocators'!$B$15:$W$361, MATCH('O5 Details by Class &amp; Accounts'!W$18, 'E2 Allocators'!$B$15:$W$15, 0),FALSE)*$F61)</f>
        <v>0</v>
      </c>
      <c r="X61" s="1411">
        <f>IF(ISERROR(VLOOKUP(VLOOKUP($A61, 'E4 TB Allocation Details'!$A$18:$L$205, MATCH("Demand ID", 'E4 TB Allocation Details'!$A$18:$L$18, 0),FALSE), 'E2 Allocators'!$B$15:$W$361, MATCH('O5 Details by Class &amp; Accounts'!X$18, 'E2 Allocators'!$B$15:$W$15, 0),FALSE)*$F61), 0, VLOOKUP(VLOOKUP($A61, 'E4 TB Allocation Details'!$A$18:$L$205, MATCH("Demand ID", 'E4 TB Allocation Details'!$A$18:$L$18, 0),FALSE), 'E2 Allocators'!$B$15:$W$361, MATCH('O5 Details by Class &amp; Accounts'!X$18, 'E2 Allocators'!$B$15:$W$15, 0),FALSE)*$F61)</f>
        <v>0</v>
      </c>
      <c r="Y61" s="1411">
        <f>IF(ISERROR(VLOOKUP(VLOOKUP($A61, 'E4 TB Allocation Details'!$A$18:$L$205, MATCH("Demand ID", 'E4 TB Allocation Details'!$A$18:$L$18, 0),FALSE), 'E2 Allocators'!$B$15:$W$361, MATCH('O5 Details by Class &amp; Accounts'!Y$18, 'E2 Allocators'!$B$15:$W$15, 0),FALSE)*$F61), 0, VLOOKUP(VLOOKUP($A61, 'E4 TB Allocation Details'!$A$18:$L$205, MATCH("Demand ID", 'E4 TB Allocation Details'!$A$18:$L$18, 0),FALSE), 'E2 Allocators'!$B$15:$W$361, MATCH('O5 Details by Class &amp; Accounts'!Y$18, 'E2 Allocators'!$B$15:$W$15, 0),FALSE)*$F61)</f>
        <v>0</v>
      </c>
      <c r="Z61" s="1411">
        <f>IF(ISERROR(VLOOKUP(VLOOKUP($A61, 'E4 TB Allocation Details'!$A$18:$L$205, MATCH("Demand ID", 'E4 TB Allocation Details'!$A$18:$L$18, 0),FALSE), 'E2 Allocators'!$B$15:$W$361, MATCH('O5 Details by Class &amp; Accounts'!Z$18, 'E2 Allocators'!$B$15:$W$15, 0),FALSE)*$F61), 0, VLOOKUP(VLOOKUP($A61, 'E4 TB Allocation Details'!$A$18:$L$205, MATCH("Demand ID", 'E4 TB Allocation Details'!$A$18:$L$18, 0),FALSE), 'E2 Allocators'!$B$15:$W$361, MATCH('O5 Details by Class &amp; Accounts'!Z$18, 'E2 Allocators'!$B$15:$W$15, 0),FALSE)*$F61)</f>
        <v>0</v>
      </c>
      <c r="AA61" s="1411">
        <f>IF(ISERROR(VLOOKUP(VLOOKUP($A61, 'E4 TB Allocation Details'!$A$18:$L$205, MATCH("Demand ID", 'E4 TB Allocation Details'!$A$18:$L$18, 0),FALSE), 'E2 Allocators'!$B$15:$W$361, MATCH('O5 Details by Class &amp; Accounts'!AA$18, 'E2 Allocators'!$B$15:$W$15, 0),FALSE)*$F61), 0, VLOOKUP(VLOOKUP($A61, 'E4 TB Allocation Details'!$A$18:$L$205, MATCH("Demand ID", 'E4 TB Allocation Details'!$A$18:$L$18, 0),FALSE), 'E2 Allocators'!$B$15:$W$361, MATCH('O5 Details by Class &amp; Accounts'!AA$18, 'E2 Allocators'!$B$15:$W$15, 0),FALSE)*$F61)</f>
        <v>0</v>
      </c>
      <c r="AB61" s="1411">
        <f>IF(ISERROR(VLOOKUP(VLOOKUP($A61, 'E4 TB Allocation Details'!$A$18:$L$205, MATCH("Demand ID", 'E4 TB Allocation Details'!$A$18:$L$18, 0),FALSE), 'E2 Allocators'!$B$15:$W$361, MATCH('O5 Details by Class &amp; Accounts'!AB$18, 'E2 Allocators'!$B$15:$W$15, 0),FALSE)*$F61), 0, VLOOKUP(VLOOKUP($A61, 'E4 TB Allocation Details'!$A$18:$L$205, MATCH("Demand ID", 'E4 TB Allocation Details'!$A$18:$L$18, 0),FALSE), 'E2 Allocators'!$B$15:$W$361, MATCH('O5 Details by Class &amp; Accounts'!AB$18, 'E2 Allocators'!$B$15:$W$15, 0),FALSE)*$F61)</f>
        <v>0</v>
      </c>
      <c r="AC61" s="1411">
        <f t="shared" si="9"/>
        <v>0</v>
      </c>
      <c r="AD61" s="1411">
        <f>IF(ISERROR(VLOOKUP(VLOOKUP($A61, 'E4 TB Allocation Details'!$A$18:$L$205, MATCH("Customer ID", 'E4 TB Allocation Details'!$A$18:$L$18, 0),FALSE), 'E2 Allocators'!$B$15:$W$361, MATCH('O5 Details by Class &amp; Accounts'!AD$18, 'E2 Allocators'!$B$15:$W$15, 0),FALSE)*$G61), 0, VLOOKUP(VLOOKUP($A61, 'E4 TB Allocation Details'!$A$18:$L$205, MATCH("Customer ID", 'E4 TB Allocation Details'!$A$18:$L$18, 0),FALSE), 'E2 Allocators'!$B$15:$W$361, MATCH('O5 Details by Class &amp; Accounts'!AD$18, 'E2 Allocators'!$B$15:$W$15, 0),FALSE)*$G61)</f>
        <v>0</v>
      </c>
      <c r="AE61" s="1411">
        <f>IF(ISERROR(VLOOKUP(VLOOKUP($A61, 'E4 TB Allocation Details'!$A$18:$L$205, MATCH("Customer ID", 'E4 TB Allocation Details'!$A$18:$L$18, 0),FALSE), 'E2 Allocators'!$B$15:$W$361, MATCH('O5 Details by Class &amp; Accounts'!AE$18, 'E2 Allocators'!$B$15:$W$15, 0),FALSE)*$G61), 0, VLOOKUP(VLOOKUP($A61, 'E4 TB Allocation Details'!$A$18:$L$205, MATCH("Customer ID", 'E4 TB Allocation Details'!$A$18:$L$18, 0),FALSE), 'E2 Allocators'!$B$15:$W$361, MATCH('O5 Details by Class &amp; Accounts'!AE$18, 'E2 Allocators'!$B$15:$W$15, 0),FALSE)*$G61)</f>
        <v>0</v>
      </c>
      <c r="AF61" s="1411">
        <f>IF(ISERROR(VLOOKUP(VLOOKUP($A61, 'E4 TB Allocation Details'!$A$18:$L$205, MATCH("Customer ID", 'E4 TB Allocation Details'!$A$18:$L$18, 0),FALSE), 'E2 Allocators'!$B$15:$W$361, MATCH('O5 Details by Class &amp; Accounts'!AF$18, 'E2 Allocators'!$B$15:$W$15, 0),FALSE)*$G61), 0, VLOOKUP(VLOOKUP($A61, 'E4 TB Allocation Details'!$A$18:$L$205, MATCH("Customer ID", 'E4 TB Allocation Details'!$A$18:$L$18, 0),FALSE), 'E2 Allocators'!$B$15:$W$361, MATCH('O5 Details by Class &amp; Accounts'!AF$18, 'E2 Allocators'!$B$15:$W$15, 0),FALSE)*$G61)</f>
        <v>0</v>
      </c>
      <c r="AG61" s="1411">
        <f>IF(ISERROR(VLOOKUP(VLOOKUP($A61, 'E4 TB Allocation Details'!$A$18:$L$205, MATCH("Customer ID", 'E4 TB Allocation Details'!$A$18:$L$18, 0),FALSE), 'E2 Allocators'!$B$15:$W$361, MATCH('O5 Details by Class &amp; Accounts'!AG$18, 'E2 Allocators'!$B$15:$W$15, 0),FALSE)*$G61), 0, VLOOKUP(VLOOKUP($A61, 'E4 TB Allocation Details'!$A$18:$L$205, MATCH("Customer ID", 'E4 TB Allocation Details'!$A$18:$L$18, 0),FALSE), 'E2 Allocators'!$B$15:$W$361, MATCH('O5 Details by Class &amp; Accounts'!AG$18, 'E2 Allocators'!$B$15:$W$15, 0),FALSE)*$G61)</f>
        <v>0</v>
      </c>
      <c r="AH61" s="1411">
        <f>IF(ISERROR(VLOOKUP(VLOOKUP($A61, 'E4 TB Allocation Details'!$A$18:$L$205, MATCH("Customer ID", 'E4 TB Allocation Details'!$A$18:$L$18, 0),FALSE), 'E2 Allocators'!$B$15:$W$361, MATCH('O5 Details by Class &amp; Accounts'!AH$18, 'E2 Allocators'!$B$15:$W$15, 0),FALSE)*$G61), 0, VLOOKUP(VLOOKUP($A61, 'E4 TB Allocation Details'!$A$18:$L$205, MATCH("Customer ID", 'E4 TB Allocation Details'!$A$18:$L$18, 0),FALSE), 'E2 Allocators'!$B$15:$W$361, MATCH('O5 Details by Class &amp; Accounts'!AH$18, 'E2 Allocators'!$B$15:$W$15, 0),FALSE)*$G61)</f>
        <v>0</v>
      </c>
      <c r="AI61" s="1411">
        <f>IF(ISERROR(VLOOKUP(VLOOKUP($A61, 'E4 TB Allocation Details'!$A$18:$L$205, MATCH("Customer ID", 'E4 TB Allocation Details'!$A$18:$L$18, 0),FALSE), 'E2 Allocators'!$B$15:$W$361, MATCH('O5 Details by Class &amp; Accounts'!AI$18, 'E2 Allocators'!$B$15:$W$15, 0),FALSE)*$G61), 0, VLOOKUP(VLOOKUP($A61, 'E4 TB Allocation Details'!$A$18:$L$205, MATCH("Customer ID", 'E4 TB Allocation Details'!$A$18:$L$18, 0),FALSE), 'E2 Allocators'!$B$15:$W$361, MATCH('O5 Details by Class &amp; Accounts'!AI$18, 'E2 Allocators'!$B$15:$W$15, 0),FALSE)*$G61)</f>
        <v>0</v>
      </c>
      <c r="AJ61" s="1411">
        <f>IF(ISERROR(VLOOKUP(VLOOKUP($A61, 'E4 TB Allocation Details'!$A$18:$L$205, MATCH("Customer ID", 'E4 TB Allocation Details'!$A$18:$L$18, 0),FALSE), 'E2 Allocators'!$B$15:$W$361, MATCH('O5 Details by Class &amp; Accounts'!AJ$18, 'E2 Allocators'!$B$15:$W$15, 0),FALSE)*$G61), 0, VLOOKUP(VLOOKUP($A61, 'E4 TB Allocation Details'!$A$18:$L$205, MATCH("Customer ID", 'E4 TB Allocation Details'!$A$18:$L$18, 0),FALSE), 'E2 Allocators'!$B$15:$W$361, MATCH('O5 Details by Class &amp; Accounts'!AJ$18, 'E2 Allocators'!$B$15:$W$15, 0),FALSE)*$G61)</f>
        <v>0</v>
      </c>
      <c r="AK61" s="1411">
        <f>IF(ISERROR(VLOOKUP(VLOOKUP($A61, 'E4 TB Allocation Details'!$A$18:$L$205, MATCH("Customer ID", 'E4 TB Allocation Details'!$A$18:$L$18, 0),FALSE), 'E2 Allocators'!$B$15:$W$361, MATCH('O5 Details by Class &amp; Accounts'!AK$18, 'E2 Allocators'!$B$15:$W$15, 0),FALSE)*$G61), 0, VLOOKUP(VLOOKUP($A61, 'E4 TB Allocation Details'!$A$18:$L$205, MATCH("Customer ID", 'E4 TB Allocation Details'!$A$18:$L$18, 0),FALSE), 'E2 Allocators'!$B$15:$W$361, MATCH('O5 Details by Class &amp; Accounts'!AK$18, 'E2 Allocators'!$B$15:$W$15, 0),FALSE)*$G61)</f>
        <v>0</v>
      </c>
      <c r="AL61" s="1411">
        <f>IF(ISERROR(VLOOKUP(VLOOKUP($A61, 'E4 TB Allocation Details'!$A$18:$L$205, MATCH("Customer ID", 'E4 TB Allocation Details'!$A$18:$L$18, 0),FALSE), 'E2 Allocators'!$B$15:$W$361, MATCH('O5 Details by Class &amp; Accounts'!AL$18, 'E2 Allocators'!$B$15:$W$15, 0),FALSE)*$G61), 0, VLOOKUP(VLOOKUP($A61, 'E4 TB Allocation Details'!$A$18:$L$205, MATCH("Customer ID", 'E4 TB Allocation Details'!$A$18:$L$18, 0),FALSE), 'E2 Allocators'!$B$15:$W$361, MATCH('O5 Details by Class &amp; Accounts'!AL$18, 'E2 Allocators'!$B$15:$W$15, 0),FALSE)*$G61)</f>
        <v>0</v>
      </c>
      <c r="AM61" s="1411">
        <f>IF(ISERROR(VLOOKUP(VLOOKUP($A61, 'E4 TB Allocation Details'!$A$18:$L$205, MATCH("Customer ID", 'E4 TB Allocation Details'!$A$18:$L$18, 0),FALSE), 'E2 Allocators'!$B$15:$W$361, MATCH('O5 Details by Class &amp; Accounts'!AM$18, 'E2 Allocators'!$B$15:$W$15, 0),FALSE)*$G61), 0, VLOOKUP(VLOOKUP($A61, 'E4 TB Allocation Details'!$A$18:$L$205, MATCH("Customer ID", 'E4 TB Allocation Details'!$A$18:$L$18, 0),FALSE), 'E2 Allocators'!$B$15:$W$361, MATCH('O5 Details by Class &amp; Accounts'!AM$18, 'E2 Allocators'!$B$15:$W$15, 0),FALSE)*$G61)</f>
        <v>0</v>
      </c>
      <c r="AN61" s="1411">
        <f>IF(ISERROR(VLOOKUP(VLOOKUP($A61, 'E4 TB Allocation Details'!$A$18:$L$205, MATCH("Customer ID", 'E4 TB Allocation Details'!$A$18:$L$18, 0),FALSE), 'E2 Allocators'!$B$15:$W$361, MATCH('O5 Details by Class &amp; Accounts'!AN$18, 'E2 Allocators'!$B$15:$W$15, 0),FALSE)*$G61), 0, VLOOKUP(VLOOKUP($A61, 'E4 TB Allocation Details'!$A$18:$L$205, MATCH("Customer ID", 'E4 TB Allocation Details'!$A$18:$L$18, 0),FALSE), 'E2 Allocators'!$B$15:$W$361, MATCH('O5 Details by Class &amp; Accounts'!AN$18, 'E2 Allocators'!$B$15:$W$15, 0),FALSE)*$G61)</f>
        <v>0</v>
      </c>
      <c r="AO61" s="1411">
        <f>IF(ISERROR(VLOOKUP(VLOOKUP($A61, 'E4 TB Allocation Details'!$A$18:$L$205, MATCH("Customer ID", 'E4 TB Allocation Details'!$A$18:$L$18, 0),FALSE), 'E2 Allocators'!$B$15:$W$361, MATCH('O5 Details by Class &amp; Accounts'!AO$18, 'E2 Allocators'!$B$15:$W$15, 0),FALSE)*$G61), 0, VLOOKUP(VLOOKUP($A61, 'E4 TB Allocation Details'!$A$18:$L$205, MATCH("Customer ID", 'E4 TB Allocation Details'!$A$18:$L$18, 0),FALSE), 'E2 Allocators'!$B$15:$W$361, MATCH('O5 Details by Class &amp; Accounts'!AO$18, 'E2 Allocators'!$B$15:$W$15, 0),FALSE)*$G61)</f>
        <v>0</v>
      </c>
      <c r="AP61" s="1411">
        <f>IF(ISERROR(VLOOKUP(VLOOKUP($A61, 'E4 TB Allocation Details'!$A$18:$L$205, MATCH("Customer ID", 'E4 TB Allocation Details'!$A$18:$L$18, 0),FALSE), 'E2 Allocators'!$B$15:$W$361, MATCH('O5 Details by Class &amp; Accounts'!AP$18, 'E2 Allocators'!$B$15:$W$15, 0),FALSE)*$G61), 0, VLOOKUP(VLOOKUP($A61, 'E4 TB Allocation Details'!$A$18:$L$205, MATCH("Customer ID", 'E4 TB Allocation Details'!$A$18:$L$18, 0),FALSE), 'E2 Allocators'!$B$15:$W$361, MATCH('O5 Details by Class &amp; Accounts'!AP$18, 'E2 Allocators'!$B$15:$W$15, 0),FALSE)*$G61)</f>
        <v>0</v>
      </c>
      <c r="AQ61" s="1411">
        <f>IF(ISERROR(VLOOKUP(VLOOKUP($A61, 'E4 TB Allocation Details'!$A$18:$L$205, MATCH("Customer ID", 'E4 TB Allocation Details'!$A$18:$L$18, 0),FALSE), 'E2 Allocators'!$B$15:$W$361, MATCH('O5 Details by Class &amp; Accounts'!AQ$18, 'E2 Allocators'!$B$15:$W$15, 0),FALSE)*$G61), 0, VLOOKUP(VLOOKUP($A61, 'E4 TB Allocation Details'!$A$18:$L$205, MATCH("Customer ID", 'E4 TB Allocation Details'!$A$18:$L$18, 0),FALSE), 'E2 Allocators'!$B$15:$W$361, MATCH('O5 Details by Class &amp; Accounts'!AQ$18, 'E2 Allocators'!$B$15:$W$15, 0),FALSE)*$G61)</f>
        <v>0</v>
      </c>
      <c r="AR61" s="1411">
        <f>IF(ISERROR(VLOOKUP(VLOOKUP($A61, 'E4 TB Allocation Details'!$A$18:$L$205, MATCH("Customer ID", 'E4 TB Allocation Details'!$A$18:$L$18, 0),FALSE), 'E2 Allocators'!$B$15:$W$361, MATCH('O5 Details by Class &amp; Accounts'!AR$18, 'E2 Allocators'!$B$15:$W$15, 0),FALSE)*$G61), 0, VLOOKUP(VLOOKUP($A61, 'E4 TB Allocation Details'!$A$18:$L$205, MATCH("Customer ID", 'E4 TB Allocation Details'!$A$18:$L$18, 0),FALSE), 'E2 Allocators'!$B$15:$W$361, MATCH('O5 Details by Class &amp; Accounts'!AR$18, 'E2 Allocators'!$B$15:$W$15, 0),FALSE)*$G61)</f>
        <v>0</v>
      </c>
      <c r="AS61" s="1411">
        <f>IF(ISERROR(VLOOKUP(VLOOKUP($A61, 'E4 TB Allocation Details'!$A$18:$L$205, MATCH("Customer ID", 'E4 TB Allocation Details'!$A$18:$L$18, 0),FALSE), 'E2 Allocators'!$B$15:$W$361, MATCH('O5 Details by Class &amp; Accounts'!AS$18, 'E2 Allocators'!$B$15:$W$15, 0),FALSE)*$G61), 0, VLOOKUP(VLOOKUP($A61, 'E4 TB Allocation Details'!$A$18:$L$205, MATCH("Customer ID", 'E4 TB Allocation Details'!$A$18:$L$18, 0),FALSE), 'E2 Allocators'!$B$15:$W$361, MATCH('O5 Details by Class &amp; Accounts'!AS$18, 'E2 Allocators'!$B$15:$W$15, 0),FALSE)*$G61)</f>
        <v>0</v>
      </c>
      <c r="AT61" s="1411">
        <f>IF(ISERROR(VLOOKUP(VLOOKUP($A61, 'E4 TB Allocation Details'!$A$18:$L$205, MATCH("Customer ID", 'E4 TB Allocation Details'!$A$18:$L$18, 0),FALSE), 'E2 Allocators'!$B$15:$W$361, MATCH('O5 Details by Class &amp; Accounts'!AT$18, 'E2 Allocators'!$B$15:$W$15, 0),FALSE)*$G61), 0, VLOOKUP(VLOOKUP($A61, 'E4 TB Allocation Details'!$A$18:$L$205, MATCH("Customer ID", 'E4 TB Allocation Details'!$A$18:$L$18, 0),FALSE), 'E2 Allocators'!$B$15:$W$361, MATCH('O5 Details by Class &amp; Accounts'!AT$18, 'E2 Allocators'!$B$15:$W$15, 0),FALSE)*$G61)</f>
        <v>0</v>
      </c>
      <c r="AU61" s="1411">
        <f>IF(ISERROR(VLOOKUP(VLOOKUP($A61, 'E4 TB Allocation Details'!$A$18:$L$205, MATCH("Customer ID", 'E4 TB Allocation Details'!$A$18:$L$18, 0),FALSE), 'E2 Allocators'!$B$15:$W$361, MATCH('O5 Details by Class &amp; Accounts'!AU$18, 'E2 Allocators'!$B$15:$W$15, 0),FALSE)*$G61), 0, VLOOKUP(VLOOKUP($A61, 'E4 TB Allocation Details'!$A$18:$L$205, MATCH("Customer ID", 'E4 TB Allocation Details'!$A$18:$L$18, 0),FALSE), 'E2 Allocators'!$B$15:$W$361, MATCH('O5 Details by Class &amp; Accounts'!AU$18, 'E2 Allocators'!$B$15:$W$15, 0),FALSE)*$G61)</f>
        <v>0</v>
      </c>
      <c r="AV61" s="1411">
        <f>IF(ISERROR(VLOOKUP(VLOOKUP($A61, 'E4 TB Allocation Details'!$A$18:$L$205, MATCH("Customer ID", 'E4 TB Allocation Details'!$A$18:$L$18, 0),FALSE), 'E2 Allocators'!$B$15:$W$361, MATCH('O5 Details by Class &amp; Accounts'!AV$18, 'E2 Allocators'!$B$15:$W$15, 0),FALSE)*$G61), 0, VLOOKUP(VLOOKUP($A61, 'E4 TB Allocation Details'!$A$18:$L$205, MATCH("Customer ID", 'E4 TB Allocation Details'!$A$18:$L$18, 0),FALSE), 'E2 Allocators'!$B$15:$W$361, MATCH('O5 Details by Class &amp; Accounts'!AV$18, 'E2 Allocators'!$B$15:$W$15, 0),FALSE)*$G61)</f>
        <v>0</v>
      </c>
      <c r="AW61" s="1411">
        <f>IF(ISERROR(VLOOKUP(VLOOKUP($A61, 'E4 TB Allocation Details'!$A$18:$L$205, MATCH("Customer ID", 'E4 TB Allocation Details'!$A$18:$L$18, 0),FALSE), 'E2 Allocators'!$B$15:$W$361, MATCH('O5 Details by Class &amp; Accounts'!AW$18, 'E2 Allocators'!$B$15:$W$15, 0),FALSE)*$G61), 0, VLOOKUP(VLOOKUP($A61, 'E4 TB Allocation Details'!$A$18:$L$205, MATCH("Customer ID", 'E4 TB Allocation Details'!$A$18:$L$18, 0),FALSE), 'E2 Allocators'!$B$15:$W$361, MATCH('O5 Details by Class &amp; Accounts'!AW$18, 'E2 Allocators'!$B$15:$W$15, 0),FALSE)*$G61)</f>
        <v>0</v>
      </c>
      <c r="AX61" s="1411">
        <f t="shared" si="10"/>
        <v>0</v>
      </c>
      <c r="AY61" s="1411">
        <f>IF(ISERROR(VLOOKUP(VLOOKUP($A61, 'E4 TB Allocation Details'!$A$18:$L$205, MATCH("Misc ID", 'E4 TB Allocation Details'!$A$18:$L$18, 0),FALSE), 'E2 Allocators'!$B$15:$W$361, MATCH('O5 Details by Class &amp; Accounts'!AY$18, 'E2 Allocators'!$B$15:$W$15, 0),FALSE)*$E61), 0, VLOOKUP(VLOOKUP($A61, 'E4 TB Allocation Details'!$A$18:$L$205, MATCH("Misc ID", 'E4 TB Allocation Details'!$A$18:$L$18, 0),FALSE), 'E2 Allocators'!$B$15:$W$361, MATCH('O5 Details by Class &amp; Accounts'!AY$18, 'E2 Allocators'!$B$15:$W$15, 0),FALSE)*$E61)</f>
        <v>0</v>
      </c>
      <c r="AZ61" s="1411">
        <f>IF(ISERROR(VLOOKUP(VLOOKUP($A61, 'E4 TB Allocation Details'!$A$18:$L$205, MATCH("Misc ID", 'E4 TB Allocation Details'!$A$18:$L$18, 0),FALSE), 'E2 Allocators'!$B$15:$W$361, MATCH('O5 Details by Class &amp; Accounts'!AZ$18, 'E2 Allocators'!$B$15:$W$15, 0),FALSE)*$E61), 0, VLOOKUP(VLOOKUP($A61, 'E4 TB Allocation Details'!$A$18:$L$205, MATCH("Misc ID", 'E4 TB Allocation Details'!$A$18:$L$18, 0),FALSE), 'E2 Allocators'!$B$15:$W$361, MATCH('O5 Details by Class &amp; Accounts'!AZ$18, 'E2 Allocators'!$B$15:$W$15, 0),FALSE)*$E61)</f>
        <v>0</v>
      </c>
      <c r="BA61" s="1411">
        <f>IF(ISERROR(VLOOKUP(VLOOKUP($A61, 'E4 TB Allocation Details'!$A$18:$L$205, MATCH("Misc ID", 'E4 TB Allocation Details'!$A$18:$L$18, 0),FALSE), 'E2 Allocators'!$B$15:$W$361, MATCH('O5 Details by Class &amp; Accounts'!BA$18, 'E2 Allocators'!$B$15:$W$15, 0),FALSE)*$E61), 0, VLOOKUP(VLOOKUP($A61, 'E4 TB Allocation Details'!$A$18:$L$205, MATCH("Misc ID", 'E4 TB Allocation Details'!$A$18:$L$18, 0),FALSE), 'E2 Allocators'!$B$15:$W$361, MATCH('O5 Details by Class &amp; Accounts'!BA$18, 'E2 Allocators'!$B$15:$W$15, 0),FALSE)*$E61)</f>
        <v>0</v>
      </c>
      <c r="BB61" s="1411">
        <f>IF(ISERROR(VLOOKUP(VLOOKUP($A61, 'E4 TB Allocation Details'!$A$18:$L$205, MATCH("Misc ID", 'E4 TB Allocation Details'!$A$18:$L$18, 0),FALSE), 'E2 Allocators'!$B$15:$W$361, MATCH('O5 Details by Class &amp; Accounts'!BB$18, 'E2 Allocators'!$B$15:$W$15, 0),FALSE)*$E61), 0, VLOOKUP(VLOOKUP($A61, 'E4 TB Allocation Details'!$A$18:$L$205, MATCH("Misc ID", 'E4 TB Allocation Details'!$A$18:$L$18, 0),FALSE), 'E2 Allocators'!$B$15:$W$361, MATCH('O5 Details by Class &amp; Accounts'!BB$18, 'E2 Allocators'!$B$15:$W$15, 0),FALSE)*$E61)</f>
        <v>0</v>
      </c>
      <c r="BC61" s="1411">
        <f>IF(ISERROR(VLOOKUP(VLOOKUP($A61, 'E4 TB Allocation Details'!$A$18:$L$205, MATCH("Misc ID", 'E4 TB Allocation Details'!$A$18:$L$18, 0),FALSE), 'E2 Allocators'!$B$15:$W$361, MATCH('O5 Details by Class &amp; Accounts'!BC$18, 'E2 Allocators'!$B$15:$W$15, 0),FALSE)*$E61), 0, VLOOKUP(VLOOKUP($A61, 'E4 TB Allocation Details'!$A$18:$L$205, MATCH("Misc ID", 'E4 TB Allocation Details'!$A$18:$L$18, 0),FALSE), 'E2 Allocators'!$B$15:$W$361, MATCH('O5 Details by Class &amp; Accounts'!BC$18, 'E2 Allocators'!$B$15:$W$15, 0),FALSE)*$E61)</f>
        <v>0</v>
      </c>
      <c r="BD61" s="1411">
        <f>IF(ISERROR(VLOOKUP(VLOOKUP($A61, 'E4 TB Allocation Details'!$A$18:$L$205, MATCH("Misc ID", 'E4 TB Allocation Details'!$A$18:$L$18, 0),FALSE), 'E2 Allocators'!$B$15:$W$361, MATCH('O5 Details by Class &amp; Accounts'!BD$18, 'E2 Allocators'!$B$15:$W$15, 0),FALSE)*$E61), 0, VLOOKUP(VLOOKUP($A61, 'E4 TB Allocation Details'!$A$18:$L$205, MATCH("Misc ID", 'E4 TB Allocation Details'!$A$18:$L$18, 0),FALSE), 'E2 Allocators'!$B$15:$W$361, MATCH('O5 Details by Class &amp; Accounts'!BD$18, 'E2 Allocators'!$B$15:$W$15, 0),FALSE)*$E61)</f>
        <v>0</v>
      </c>
      <c r="BE61" s="1411">
        <f>IF(ISERROR(VLOOKUP(VLOOKUP($A61, 'E4 TB Allocation Details'!$A$18:$L$205, MATCH("Misc ID", 'E4 TB Allocation Details'!$A$18:$L$18, 0),FALSE), 'E2 Allocators'!$B$15:$W$361, MATCH('O5 Details by Class &amp; Accounts'!BE$18, 'E2 Allocators'!$B$15:$W$15, 0),FALSE)*$E61), 0, VLOOKUP(VLOOKUP($A61, 'E4 TB Allocation Details'!$A$18:$L$205, MATCH("Misc ID", 'E4 TB Allocation Details'!$A$18:$L$18, 0),FALSE), 'E2 Allocators'!$B$15:$W$361, MATCH('O5 Details by Class &amp; Accounts'!BE$18, 'E2 Allocators'!$B$15:$W$15, 0),FALSE)*$E61)</f>
        <v>0</v>
      </c>
      <c r="BF61" s="1411">
        <f>IF(ISERROR(VLOOKUP(VLOOKUP($A61, 'E4 TB Allocation Details'!$A$18:$L$205, MATCH("Misc ID", 'E4 TB Allocation Details'!$A$18:$L$18, 0),FALSE), 'E2 Allocators'!$B$15:$W$361, MATCH('O5 Details by Class &amp; Accounts'!BF$18, 'E2 Allocators'!$B$15:$W$15, 0),FALSE)*$E61), 0, VLOOKUP(VLOOKUP($A61, 'E4 TB Allocation Details'!$A$18:$L$205, MATCH("Misc ID", 'E4 TB Allocation Details'!$A$18:$L$18, 0),FALSE), 'E2 Allocators'!$B$15:$W$361, MATCH('O5 Details by Class &amp; Accounts'!BF$18, 'E2 Allocators'!$B$15:$W$15, 0),FALSE)*$E61)</f>
        <v>0</v>
      </c>
      <c r="BG61" s="1411">
        <f>IF(ISERROR(VLOOKUP(VLOOKUP($A61, 'E4 TB Allocation Details'!$A$18:$L$205, MATCH("Misc ID", 'E4 TB Allocation Details'!$A$18:$L$18, 0),FALSE), 'E2 Allocators'!$B$15:$W$361, MATCH('O5 Details by Class &amp; Accounts'!BG$18, 'E2 Allocators'!$B$15:$W$15, 0),FALSE)*$E61), 0, VLOOKUP(VLOOKUP($A61, 'E4 TB Allocation Details'!$A$18:$L$205, MATCH("Misc ID", 'E4 TB Allocation Details'!$A$18:$L$18, 0),FALSE), 'E2 Allocators'!$B$15:$W$361, MATCH('O5 Details by Class &amp; Accounts'!BG$18, 'E2 Allocators'!$B$15:$W$15, 0),FALSE)*$E61)</f>
        <v>0</v>
      </c>
      <c r="BH61" s="1411">
        <f>IF(ISERROR(VLOOKUP(VLOOKUP($A61, 'E4 TB Allocation Details'!$A$18:$L$205, MATCH("Misc ID", 'E4 TB Allocation Details'!$A$18:$L$18, 0),FALSE), 'E2 Allocators'!$B$15:$W$361, MATCH('O5 Details by Class &amp; Accounts'!BH$18, 'E2 Allocators'!$B$15:$W$15, 0),FALSE)*$E61), 0, VLOOKUP(VLOOKUP($A61, 'E4 TB Allocation Details'!$A$18:$L$205, MATCH("Misc ID", 'E4 TB Allocation Details'!$A$18:$L$18, 0),FALSE), 'E2 Allocators'!$B$15:$W$361, MATCH('O5 Details by Class &amp; Accounts'!BH$18, 'E2 Allocators'!$B$15:$W$15, 0),FALSE)*$E61)</f>
        <v>0</v>
      </c>
      <c r="BI61" s="1411">
        <f>IF(ISERROR(VLOOKUP(VLOOKUP($A61, 'E4 TB Allocation Details'!$A$18:$L$205, MATCH("Misc ID", 'E4 TB Allocation Details'!$A$18:$L$18, 0),FALSE), 'E2 Allocators'!$B$15:$W$361, MATCH('O5 Details by Class &amp; Accounts'!BI$18, 'E2 Allocators'!$B$15:$W$15, 0),FALSE)*$E61), 0, VLOOKUP(VLOOKUP($A61, 'E4 TB Allocation Details'!$A$18:$L$205, MATCH("Misc ID", 'E4 TB Allocation Details'!$A$18:$L$18, 0),FALSE), 'E2 Allocators'!$B$15:$W$361, MATCH('O5 Details by Class &amp; Accounts'!BI$18, 'E2 Allocators'!$B$15:$W$15, 0),FALSE)*$E61)</f>
        <v>0</v>
      </c>
      <c r="BJ61" s="1411">
        <f>IF(ISERROR(VLOOKUP(VLOOKUP($A61, 'E4 TB Allocation Details'!$A$18:$L$205, MATCH("Misc ID", 'E4 TB Allocation Details'!$A$18:$L$18, 0),FALSE), 'E2 Allocators'!$B$15:$W$361, MATCH('O5 Details by Class &amp; Accounts'!BJ$18, 'E2 Allocators'!$B$15:$W$15, 0),FALSE)*$E61), 0, VLOOKUP(VLOOKUP($A61, 'E4 TB Allocation Details'!$A$18:$L$205, MATCH("Misc ID", 'E4 TB Allocation Details'!$A$18:$L$18, 0),FALSE), 'E2 Allocators'!$B$15:$W$361, MATCH('O5 Details by Class &amp; Accounts'!BJ$18, 'E2 Allocators'!$B$15:$W$15, 0),FALSE)*$E61)</f>
        <v>0</v>
      </c>
      <c r="BK61" s="1411">
        <f>IF(ISERROR(VLOOKUP(VLOOKUP($A61, 'E4 TB Allocation Details'!$A$18:$L$205, MATCH("Misc ID", 'E4 TB Allocation Details'!$A$18:$L$18, 0),FALSE), 'E2 Allocators'!$B$15:$W$361, MATCH('O5 Details by Class &amp; Accounts'!BK$18, 'E2 Allocators'!$B$15:$W$15, 0),FALSE)*$E61), 0, VLOOKUP(VLOOKUP($A61, 'E4 TB Allocation Details'!$A$18:$L$205, MATCH("Misc ID", 'E4 TB Allocation Details'!$A$18:$L$18, 0),FALSE), 'E2 Allocators'!$B$15:$W$361, MATCH('O5 Details by Class &amp; Accounts'!BK$18, 'E2 Allocators'!$B$15:$W$15, 0),FALSE)*$E61)</f>
        <v>0</v>
      </c>
      <c r="BL61" s="1411">
        <f>IF(ISERROR(VLOOKUP(VLOOKUP($A61, 'E4 TB Allocation Details'!$A$18:$L$205, MATCH("Misc ID", 'E4 TB Allocation Details'!$A$18:$L$18, 0),FALSE), 'E2 Allocators'!$B$15:$W$361, MATCH('O5 Details by Class &amp; Accounts'!BL$18, 'E2 Allocators'!$B$15:$W$15, 0),FALSE)*$E61), 0, VLOOKUP(VLOOKUP($A61, 'E4 TB Allocation Details'!$A$18:$L$205, MATCH("Misc ID", 'E4 TB Allocation Details'!$A$18:$L$18, 0),FALSE), 'E2 Allocators'!$B$15:$W$361, MATCH('O5 Details by Class &amp; Accounts'!BL$18, 'E2 Allocators'!$B$15:$W$15, 0),FALSE)*$E61)</f>
        <v>0</v>
      </c>
      <c r="BM61" s="1411">
        <f>IF(ISERROR(VLOOKUP(VLOOKUP($A61, 'E4 TB Allocation Details'!$A$18:$L$205, MATCH("Misc ID", 'E4 TB Allocation Details'!$A$18:$L$18, 0),FALSE), 'E2 Allocators'!$B$15:$W$361, MATCH('O5 Details by Class &amp; Accounts'!BM$18, 'E2 Allocators'!$B$15:$W$15, 0),FALSE)*$E61), 0, VLOOKUP(VLOOKUP($A61, 'E4 TB Allocation Details'!$A$18:$L$205, MATCH("Misc ID", 'E4 TB Allocation Details'!$A$18:$L$18, 0),FALSE), 'E2 Allocators'!$B$15:$W$361, MATCH('O5 Details by Class &amp; Accounts'!BM$18, 'E2 Allocators'!$B$15:$W$15, 0),FALSE)*$E61)</f>
        <v>0</v>
      </c>
      <c r="BN61" s="1411">
        <f>IF(ISERROR(VLOOKUP(VLOOKUP($A61, 'E4 TB Allocation Details'!$A$18:$L$205, MATCH("Misc ID", 'E4 TB Allocation Details'!$A$18:$L$18, 0),FALSE), 'E2 Allocators'!$B$15:$W$361, MATCH('O5 Details by Class &amp; Accounts'!BN$18, 'E2 Allocators'!$B$15:$W$15, 0),FALSE)*$E61), 0, VLOOKUP(VLOOKUP($A61, 'E4 TB Allocation Details'!$A$18:$L$205, MATCH("Misc ID", 'E4 TB Allocation Details'!$A$18:$L$18, 0),FALSE), 'E2 Allocators'!$B$15:$W$361, MATCH('O5 Details by Class &amp; Accounts'!BN$18, 'E2 Allocators'!$B$15:$W$15, 0),FALSE)*$E61)</f>
        <v>0</v>
      </c>
      <c r="BO61" s="1411">
        <f>IF(ISERROR(VLOOKUP(VLOOKUP($A61, 'E4 TB Allocation Details'!$A$18:$L$205, MATCH("Misc ID", 'E4 TB Allocation Details'!$A$18:$L$18, 0),FALSE), 'E2 Allocators'!$B$15:$W$361, MATCH('O5 Details by Class &amp; Accounts'!BO$18, 'E2 Allocators'!$B$15:$W$15, 0),FALSE)*$E61), 0, VLOOKUP(VLOOKUP($A61, 'E4 TB Allocation Details'!$A$18:$L$205, MATCH("Misc ID", 'E4 TB Allocation Details'!$A$18:$L$18, 0),FALSE), 'E2 Allocators'!$B$15:$W$361, MATCH('O5 Details by Class &amp; Accounts'!BO$18, 'E2 Allocators'!$B$15:$W$15, 0),FALSE)*$E61)</f>
        <v>0</v>
      </c>
      <c r="BP61" s="1411">
        <f>IF(ISERROR(VLOOKUP(VLOOKUP($A61, 'E4 TB Allocation Details'!$A$18:$L$205, MATCH("Misc ID", 'E4 TB Allocation Details'!$A$18:$L$18, 0),FALSE), 'E2 Allocators'!$B$15:$W$361, MATCH('O5 Details by Class &amp; Accounts'!BP$18, 'E2 Allocators'!$B$15:$W$15, 0),FALSE)*$E61), 0, VLOOKUP(VLOOKUP($A61, 'E4 TB Allocation Details'!$A$18:$L$205, MATCH("Misc ID", 'E4 TB Allocation Details'!$A$18:$L$18, 0),FALSE), 'E2 Allocators'!$B$15:$W$361, MATCH('O5 Details by Class &amp; Accounts'!BP$18, 'E2 Allocators'!$B$15:$W$15, 0),FALSE)*$E61)</f>
        <v>0</v>
      </c>
      <c r="BQ61" s="1411">
        <f>IF(ISERROR(VLOOKUP(VLOOKUP($A61, 'E4 TB Allocation Details'!$A$18:$L$205, MATCH("Misc ID", 'E4 TB Allocation Details'!$A$18:$L$18, 0),FALSE), 'E2 Allocators'!$B$15:$W$361, MATCH('O5 Details by Class &amp; Accounts'!BQ$18, 'E2 Allocators'!$B$15:$W$15, 0),FALSE)*$E61), 0, VLOOKUP(VLOOKUP($A61, 'E4 TB Allocation Details'!$A$18:$L$205, MATCH("Misc ID", 'E4 TB Allocation Details'!$A$18:$L$18, 0),FALSE), 'E2 Allocators'!$B$15:$W$361, MATCH('O5 Details by Class &amp; Accounts'!BQ$18, 'E2 Allocators'!$B$15:$W$15, 0),FALSE)*$E61)</f>
        <v>0</v>
      </c>
      <c r="BR61" s="1411">
        <f>IF(ISERROR(VLOOKUP(VLOOKUP($A61, 'E4 TB Allocation Details'!$A$18:$L$205, MATCH("Misc ID", 'E4 TB Allocation Details'!$A$18:$L$18, 0),FALSE), 'E2 Allocators'!$B$15:$W$361, MATCH('O5 Details by Class &amp; Accounts'!BR$18, 'E2 Allocators'!$B$15:$W$15, 0),FALSE)*$E61), 0, VLOOKUP(VLOOKUP($A61, 'E4 TB Allocation Details'!$A$18:$L$205, MATCH("Misc ID", 'E4 TB Allocation Details'!$A$18:$L$18, 0),FALSE), 'E2 Allocators'!$B$15:$W$361, MATCH('O5 Details by Class &amp; Accounts'!BR$18, 'E2 Allocators'!$B$15:$W$15, 0),FALSE)*$E61)</f>
        <v>0</v>
      </c>
      <c r="BS61" s="1411">
        <f t="shared" si="11"/>
        <v>0</v>
      </c>
      <c r="BT61" s="1411">
        <f>IF(ISERROR(VLOOKUP(VLOOKUP($A61, 'E4 TB Allocation Details'!$A$18:$L$205, MATCH("A &amp; G ID", 'E4 TB Allocation Details'!$A$18:$L$18, 0),FALSE), 'E2 Allocators'!$B$15:$W$361, MATCH('O5 Details by Class &amp; Accounts'!BT$18, 'E2 Allocators'!$B$15:$W$15, 0),FALSE)*$E61), 0, VLOOKUP(VLOOKUP($A61, 'E4 TB Allocation Details'!$A$18:$L$205, MATCH("A &amp; G ID", 'E4 TB Allocation Details'!$A$18:$L$18, 0),FALSE), 'E2 Allocators'!$B$15:$W$361, MATCH('O5 Details by Class &amp; Accounts'!BT$18, 'E2 Allocators'!$B$15:$W$15, 0),FALSE)*$E61)</f>
        <v>0</v>
      </c>
      <c r="BU61" s="1411">
        <f>IF(ISERROR(VLOOKUP(VLOOKUP($A61, 'E4 TB Allocation Details'!$A$18:$L$205, MATCH("A &amp; G ID", 'E4 TB Allocation Details'!$A$18:$L$18, 0),FALSE), 'E2 Allocators'!$B$15:$W$361, MATCH('O5 Details by Class &amp; Accounts'!BU$18, 'E2 Allocators'!$B$15:$W$15, 0),FALSE)*$E61), 0, VLOOKUP(VLOOKUP($A61, 'E4 TB Allocation Details'!$A$18:$L$205, MATCH("A &amp; G ID", 'E4 TB Allocation Details'!$A$18:$L$18, 0),FALSE), 'E2 Allocators'!$B$15:$W$361, MATCH('O5 Details by Class &amp; Accounts'!BU$18, 'E2 Allocators'!$B$15:$W$15, 0),FALSE)*$E61)</f>
        <v>0</v>
      </c>
      <c r="BV61" s="1411">
        <f>IF(ISERROR(VLOOKUP(VLOOKUP($A61, 'E4 TB Allocation Details'!$A$18:$L$205, MATCH("A &amp; G ID", 'E4 TB Allocation Details'!$A$18:$L$18, 0),FALSE), 'E2 Allocators'!$B$15:$W$361, MATCH('O5 Details by Class &amp; Accounts'!BV$18, 'E2 Allocators'!$B$15:$W$15, 0),FALSE)*$E61), 0, VLOOKUP(VLOOKUP($A61, 'E4 TB Allocation Details'!$A$18:$L$205, MATCH("A &amp; G ID", 'E4 TB Allocation Details'!$A$18:$L$18, 0),FALSE), 'E2 Allocators'!$B$15:$W$361, MATCH('O5 Details by Class &amp; Accounts'!BV$18, 'E2 Allocators'!$B$15:$W$15, 0),FALSE)*$E61)</f>
        <v>0</v>
      </c>
      <c r="BW61" s="1411">
        <f>IF(ISERROR(VLOOKUP(VLOOKUP($A61, 'E4 TB Allocation Details'!$A$18:$L$205, MATCH("A &amp; G ID", 'E4 TB Allocation Details'!$A$18:$L$18, 0),FALSE), 'E2 Allocators'!$B$15:$W$361, MATCH('O5 Details by Class &amp; Accounts'!BW$18, 'E2 Allocators'!$B$15:$W$15, 0),FALSE)*$E61), 0, VLOOKUP(VLOOKUP($A61, 'E4 TB Allocation Details'!$A$18:$L$205, MATCH("A &amp; G ID", 'E4 TB Allocation Details'!$A$18:$L$18, 0),FALSE), 'E2 Allocators'!$B$15:$W$361, MATCH('O5 Details by Class &amp; Accounts'!BW$18, 'E2 Allocators'!$B$15:$W$15, 0),FALSE)*$E61)</f>
        <v>0</v>
      </c>
      <c r="BX61" s="1411">
        <f>IF(ISERROR(VLOOKUP(VLOOKUP($A61, 'E4 TB Allocation Details'!$A$18:$L$205, MATCH("A &amp; G ID", 'E4 TB Allocation Details'!$A$18:$L$18, 0),FALSE), 'E2 Allocators'!$B$15:$W$361, MATCH('O5 Details by Class &amp; Accounts'!BX$18, 'E2 Allocators'!$B$15:$W$15, 0),FALSE)*$E61), 0, VLOOKUP(VLOOKUP($A61, 'E4 TB Allocation Details'!$A$18:$L$205, MATCH("A &amp; G ID", 'E4 TB Allocation Details'!$A$18:$L$18, 0),FALSE), 'E2 Allocators'!$B$15:$W$361, MATCH('O5 Details by Class &amp; Accounts'!BX$18, 'E2 Allocators'!$B$15:$W$15, 0),FALSE)*$E61)</f>
        <v>0</v>
      </c>
      <c r="BY61" s="1411">
        <f>IF(ISERROR(VLOOKUP(VLOOKUP($A61, 'E4 TB Allocation Details'!$A$18:$L$205, MATCH("A &amp; G ID", 'E4 TB Allocation Details'!$A$18:$L$18, 0),FALSE), 'E2 Allocators'!$B$15:$W$361, MATCH('O5 Details by Class &amp; Accounts'!BY$18, 'E2 Allocators'!$B$15:$W$15, 0),FALSE)*$E61), 0, VLOOKUP(VLOOKUP($A61, 'E4 TB Allocation Details'!$A$18:$L$205, MATCH("A &amp; G ID", 'E4 TB Allocation Details'!$A$18:$L$18, 0),FALSE), 'E2 Allocators'!$B$15:$W$361, MATCH('O5 Details by Class &amp; Accounts'!BY$18, 'E2 Allocators'!$B$15:$W$15, 0),FALSE)*$E61)</f>
        <v>0</v>
      </c>
      <c r="BZ61" s="1411">
        <f>IF(ISERROR(VLOOKUP(VLOOKUP($A61, 'E4 TB Allocation Details'!$A$18:$L$205, MATCH("A &amp; G ID", 'E4 TB Allocation Details'!$A$18:$L$18, 0),FALSE), 'E2 Allocators'!$B$15:$W$361, MATCH('O5 Details by Class &amp; Accounts'!BZ$18, 'E2 Allocators'!$B$15:$W$15, 0),FALSE)*$E61), 0, VLOOKUP(VLOOKUP($A61, 'E4 TB Allocation Details'!$A$18:$L$205, MATCH("A &amp; G ID", 'E4 TB Allocation Details'!$A$18:$L$18, 0),FALSE), 'E2 Allocators'!$B$15:$W$361, MATCH('O5 Details by Class &amp; Accounts'!BZ$18, 'E2 Allocators'!$B$15:$W$15, 0),FALSE)*$E61)</f>
        <v>0</v>
      </c>
      <c r="CA61" s="1411">
        <f>IF(ISERROR(VLOOKUP(VLOOKUP($A61, 'E4 TB Allocation Details'!$A$18:$L$205, MATCH("A &amp; G ID", 'E4 TB Allocation Details'!$A$18:$L$18, 0),FALSE), 'E2 Allocators'!$B$15:$W$361, MATCH('O5 Details by Class &amp; Accounts'!CA$18, 'E2 Allocators'!$B$15:$W$15, 0),FALSE)*$E61), 0, VLOOKUP(VLOOKUP($A61, 'E4 TB Allocation Details'!$A$18:$L$205, MATCH("A &amp; G ID", 'E4 TB Allocation Details'!$A$18:$L$18, 0),FALSE), 'E2 Allocators'!$B$15:$W$361, MATCH('O5 Details by Class &amp; Accounts'!CA$18, 'E2 Allocators'!$B$15:$W$15, 0),FALSE)*$E61)</f>
        <v>0</v>
      </c>
      <c r="CB61" s="1411">
        <f>IF(ISERROR(VLOOKUP(VLOOKUP($A61, 'E4 TB Allocation Details'!$A$18:$L$205, MATCH("A &amp; G ID", 'E4 TB Allocation Details'!$A$18:$L$18, 0),FALSE), 'E2 Allocators'!$B$15:$W$361, MATCH('O5 Details by Class &amp; Accounts'!CB$18, 'E2 Allocators'!$B$15:$W$15, 0),FALSE)*$E61), 0, VLOOKUP(VLOOKUP($A61, 'E4 TB Allocation Details'!$A$18:$L$205, MATCH("A &amp; G ID", 'E4 TB Allocation Details'!$A$18:$L$18, 0),FALSE), 'E2 Allocators'!$B$15:$W$361, MATCH('O5 Details by Class &amp; Accounts'!CB$18, 'E2 Allocators'!$B$15:$W$15, 0),FALSE)*$E61)</f>
        <v>0</v>
      </c>
      <c r="CC61" s="1411">
        <f>IF(ISERROR(VLOOKUP(VLOOKUP($A61, 'E4 TB Allocation Details'!$A$18:$L$205, MATCH("A &amp; G ID", 'E4 TB Allocation Details'!$A$18:$L$18, 0),FALSE), 'E2 Allocators'!$B$15:$W$361, MATCH('O5 Details by Class &amp; Accounts'!CC$18, 'E2 Allocators'!$B$15:$W$15, 0),FALSE)*$E61), 0, VLOOKUP(VLOOKUP($A61, 'E4 TB Allocation Details'!$A$18:$L$205, MATCH("A &amp; G ID", 'E4 TB Allocation Details'!$A$18:$L$18, 0),FALSE), 'E2 Allocators'!$B$15:$W$361, MATCH('O5 Details by Class &amp; Accounts'!CC$18, 'E2 Allocators'!$B$15:$W$15, 0),FALSE)*$E61)</f>
        <v>0</v>
      </c>
      <c r="CD61" s="1411">
        <f>IF(ISERROR(VLOOKUP(VLOOKUP($A61, 'E4 TB Allocation Details'!$A$18:$L$205, MATCH("A &amp; G ID", 'E4 TB Allocation Details'!$A$18:$L$18, 0),FALSE), 'E2 Allocators'!$B$15:$W$361, MATCH('O5 Details by Class &amp; Accounts'!CD$18, 'E2 Allocators'!$B$15:$W$15, 0),FALSE)*$E61), 0, VLOOKUP(VLOOKUP($A61, 'E4 TB Allocation Details'!$A$18:$L$205, MATCH("A &amp; G ID", 'E4 TB Allocation Details'!$A$18:$L$18, 0),FALSE), 'E2 Allocators'!$B$15:$W$361, MATCH('O5 Details by Class &amp; Accounts'!CD$18, 'E2 Allocators'!$B$15:$W$15, 0),FALSE)*$E61)</f>
        <v>0</v>
      </c>
      <c r="CE61" s="1411">
        <f>IF(ISERROR(VLOOKUP(VLOOKUP($A61, 'E4 TB Allocation Details'!$A$18:$L$205, MATCH("A &amp; G ID", 'E4 TB Allocation Details'!$A$18:$L$18, 0),FALSE), 'E2 Allocators'!$B$15:$W$361, MATCH('O5 Details by Class &amp; Accounts'!CE$18, 'E2 Allocators'!$B$15:$W$15, 0),FALSE)*$E61), 0, VLOOKUP(VLOOKUP($A61, 'E4 TB Allocation Details'!$A$18:$L$205, MATCH("A &amp; G ID", 'E4 TB Allocation Details'!$A$18:$L$18, 0),FALSE), 'E2 Allocators'!$B$15:$W$361, MATCH('O5 Details by Class &amp; Accounts'!CE$18, 'E2 Allocators'!$B$15:$W$15, 0),FALSE)*$E61)</f>
        <v>0</v>
      </c>
      <c r="CF61" s="1411">
        <f>IF(ISERROR(VLOOKUP(VLOOKUP($A61, 'E4 TB Allocation Details'!$A$18:$L$205, MATCH("A &amp; G ID", 'E4 TB Allocation Details'!$A$18:$L$18, 0),FALSE), 'E2 Allocators'!$B$15:$W$361, MATCH('O5 Details by Class &amp; Accounts'!CF$18, 'E2 Allocators'!$B$15:$W$15, 0),FALSE)*$E61), 0, VLOOKUP(VLOOKUP($A61, 'E4 TB Allocation Details'!$A$18:$L$205, MATCH("A &amp; G ID", 'E4 TB Allocation Details'!$A$18:$L$18, 0),FALSE), 'E2 Allocators'!$B$15:$W$361, MATCH('O5 Details by Class &amp; Accounts'!CF$18, 'E2 Allocators'!$B$15:$W$15, 0),FALSE)*$E61)</f>
        <v>0</v>
      </c>
      <c r="CG61" s="1411">
        <f>IF(ISERROR(VLOOKUP(VLOOKUP($A61, 'E4 TB Allocation Details'!$A$18:$L$205, MATCH("A &amp; G ID", 'E4 TB Allocation Details'!$A$18:$L$18, 0),FALSE), 'E2 Allocators'!$B$15:$W$361, MATCH('O5 Details by Class &amp; Accounts'!CG$18, 'E2 Allocators'!$B$15:$W$15, 0),FALSE)*$E61), 0, VLOOKUP(VLOOKUP($A61, 'E4 TB Allocation Details'!$A$18:$L$205, MATCH("A &amp; G ID", 'E4 TB Allocation Details'!$A$18:$L$18, 0),FALSE), 'E2 Allocators'!$B$15:$W$361, MATCH('O5 Details by Class &amp; Accounts'!CG$18, 'E2 Allocators'!$B$15:$W$15, 0),FALSE)*$E61)</f>
        <v>0</v>
      </c>
      <c r="CH61" s="1411">
        <f>IF(ISERROR(VLOOKUP(VLOOKUP($A61, 'E4 TB Allocation Details'!$A$18:$L$205, MATCH("A &amp; G ID", 'E4 TB Allocation Details'!$A$18:$L$18, 0),FALSE), 'E2 Allocators'!$B$15:$W$361, MATCH('O5 Details by Class &amp; Accounts'!CH$18, 'E2 Allocators'!$B$15:$W$15, 0),FALSE)*$E61), 0, VLOOKUP(VLOOKUP($A61, 'E4 TB Allocation Details'!$A$18:$L$205, MATCH("A &amp; G ID", 'E4 TB Allocation Details'!$A$18:$L$18, 0),FALSE), 'E2 Allocators'!$B$15:$W$361, MATCH('O5 Details by Class &amp; Accounts'!CH$18, 'E2 Allocators'!$B$15:$W$15, 0),FALSE)*$E61)</f>
        <v>0</v>
      </c>
      <c r="CI61" s="1411">
        <f>IF(ISERROR(VLOOKUP(VLOOKUP($A61, 'E4 TB Allocation Details'!$A$18:$L$205, MATCH("A &amp; G ID", 'E4 TB Allocation Details'!$A$18:$L$18, 0),FALSE), 'E2 Allocators'!$B$15:$W$361, MATCH('O5 Details by Class &amp; Accounts'!CI$18, 'E2 Allocators'!$B$15:$W$15, 0),FALSE)*$E61), 0, VLOOKUP(VLOOKUP($A61, 'E4 TB Allocation Details'!$A$18:$L$205, MATCH("A &amp; G ID", 'E4 TB Allocation Details'!$A$18:$L$18, 0),FALSE), 'E2 Allocators'!$B$15:$W$361, MATCH('O5 Details by Class &amp; Accounts'!CI$18, 'E2 Allocators'!$B$15:$W$15, 0),FALSE)*$E61)</f>
        <v>0</v>
      </c>
      <c r="CJ61" s="1411">
        <f>IF(ISERROR(VLOOKUP(VLOOKUP($A61, 'E4 TB Allocation Details'!$A$18:$L$205, MATCH("A &amp; G ID", 'E4 TB Allocation Details'!$A$18:$L$18, 0),FALSE), 'E2 Allocators'!$B$15:$W$361, MATCH('O5 Details by Class &amp; Accounts'!CJ$18, 'E2 Allocators'!$B$15:$W$15, 0),FALSE)*$E61), 0, VLOOKUP(VLOOKUP($A61, 'E4 TB Allocation Details'!$A$18:$L$205, MATCH("A &amp; G ID", 'E4 TB Allocation Details'!$A$18:$L$18, 0),FALSE), 'E2 Allocators'!$B$15:$W$361, MATCH('O5 Details by Class &amp; Accounts'!CJ$18, 'E2 Allocators'!$B$15:$W$15, 0),FALSE)*$E61)</f>
        <v>0</v>
      </c>
      <c r="CK61" s="1411">
        <f>IF(ISERROR(VLOOKUP(VLOOKUP($A61, 'E4 TB Allocation Details'!$A$18:$L$205, MATCH("A &amp; G ID", 'E4 TB Allocation Details'!$A$18:$L$18, 0),FALSE), 'E2 Allocators'!$B$15:$W$361, MATCH('O5 Details by Class &amp; Accounts'!CK$18, 'E2 Allocators'!$B$15:$W$15, 0),FALSE)*$E61), 0, VLOOKUP(VLOOKUP($A61, 'E4 TB Allocation Details'!$A$18:$L$205, MATCH("A &amp; G ID", 'E4 TB Allocation Details'!$A$18:$L$18, 0),FALSE), 'E2 Allocators'!$B$15:$W$361, MATCH('O5 Details by Class &amp; Accounts'!CK$18, 'E2 Allocators'!$B$15:$W$15, 0),FALSE)*$E61)</f>
        <v>0</v>
      </c>
      <c r="CL61" s="1411">
        <f>IF(ISERROR(VLOOKUP(VLOOKUP($A61, 'E4 TB Allocation Details'!$A$18:$L$205, MATCH("A &amp; G ID", 'E4 TB Allocation Details'!$A$18:$L$18, 0),FALSE), 'E2 Allocators'!$B$15:$W$361, MATCH('O5 Details by Class &amp; Accounts'!CL$18, 'E2 Allocators'!$B$15:$W$15, 0),FALSE)*$E61), 0, VLOOKUP(VLOOKUP($A61, 'E4 TB Allocation Details'!$A$18:$L$205, MATCH("A &amp; G ID", 'E4 TB Allocation Details'!$A$18:$L$18, 0),FALSE), 'E2 Allocators'!$B$15:$W$361, MATCH('O5 Details by Class &amp; Accounts'!CL$18, 'E2 Allocators'!$B$15:$W$15, 0),FALSE)*$E61)</f>
        <v>0</v>
      </c>
      <c r="CM61" s="1411">
        <f>IF(ISERROR(VLOOKUP(VLOOKUP($A61, 'E4 TB Allocation Details'!$A$18:$L$205, MATCH("A &amp; G ID", 'E4 TB Allocation Details'!$A$18:$L$18, 0),FALSE), 'E2 Allocators'!$B$15:$W$361, MATCH('O5 Details by Class &amp; Accounts'!CM$18, 'E2 Allocators'!$B$15:$W$15, 0),FALSE)*$E61), 0, VLOOKUP(VLOOKUP($A61, 'E4 TB Allocation Details'!$A$18:$L$205, MATCH("A &amp; G ID", 'E4 TB Allocation Details'!$A$18:$L$18, 0),FALSE), 'E2 Allocators'!$B$15:$W$361, MATCH('O5 Details by Class &amp; Accounts'!CM$18, 'E2 Allocators'!$B$15:$W$15, 0),FALSE)*$E61)</f>
        <v>0</v>
      </c>
      <c r="CN61" s="1411">
        <f t="shared" si="12"/>
        <v>0</v>
      </c>
      <c r="CO61" s="1791">
        <f t="shared" si="7"/>
        <v>0</v>
      </c>
      <c r="CQ61" s="2086" t="s">
        <v>1471</v>
      </c>
    </row>
    <row r="62" spans="1:95" s="80" customFormat="1" ht="12.75">
      <c r="A62" s="1169">
        <v>1908</v>
      </c>
      <c r="B62" s="451" t="s">
        <v>238</v>
      </c>
      <c r="C62" s="1788">
        <f>IF(ISERROR(VLOOKUP($A62,'I3 TB Data'!$A$23:$H$458,MATCH('O5 Details by Class &amp; Accounts'!$C$18, 'I3 TB Data'!$A$23:$H$23,0),0)), 0, VLOOKUP($A62,'I3 TB Data'!$A$23:$H$458,MATCH('O5 Details by Class &amp; Accounts'!$C$18,'I3 TB Data'!$A$23:$H$23,0),0))</f>
        <v>1519000</v>
      </c>
      <c r="D62" s="1789">
        <f>'I4 BO ASSETS'!E63</f>
        <v>0</v>
      </c>
      <c r="E62" s="1788">
        <f t="shared" si="6"/>
        <v>1519000</v>
      </c>
      <c r="F62" s="1790">
        <f>IF(ISERROR(VLOOKUP($A62, 'E1 Categorization'!A33:E122, MATCH("Customer Component", 'E1 Categorization'!$A$33:$E$33,0), 0)), 0, IF(VLOOKUP($A62, 'E1 Categorization'!A33:E122, MATCH("Customer Component", 'E1 Categorization'!$A$33:$E$33,0), 0)=0, 'O5 Details by Class &amp; Accounts'!$E62, IF(AND(VLOOKUP($A62, 'E1 Categorization'!A33:E122, MATCH("Customer Component", 'E1 Categorization'!$A$33:$E$33,0), 0) &gt;0, VLOOKUP($A62, 'E1 Categorization'!A33:E122, MATCH("Customer Component", 'E1 Categorization'!$A$33:$E$33,0), 0)&lt;1), 'O5 Details by Class &amp; Accounts'!$E62*(1-VLOOKUP($A62, 'E1 Categorization'!A33:E122, MATCH("Customer Component", 'E1 Categorization'!$A$33:$E$33,0), 0)), 0)))</f>
        <v>0</v>
      </c>
      <c r="G62" s="1790">
        <f>IF(ISERROR(VLOOKUP($A62, 'E1 Categorization'!A33:E122, MATCH("Customer Component", 'E1 Categorization'!$A$33:$E$33,0), 0)),0, IF(VLOOKUP($A62, 'E1 Categorization'!A33:E122, MATCH("Customer Component", 'E1 Categorization'!$A$33:$E$33,0), 0)=0, 0, IF(AND(VLOOKUP($A62, 'E1 Categorization'!A33:E122, MATCH("Customer Component", 'E1 Categorization'!$A$33:$E$33,0), 0) &gt;0, VLOOKUP($A62, 'E1 Categorization'!A33:E122, MATCH("Customer Component", 'E1 Categorization'!$A$33:$E$33,0), 0)&lt;1), 'O5 Details by Class &amp; Accounts'!$E62*(VLOOKUP($A62, 'E1 Categorization'!A33:E122, MATCH("Customer Component", 'E1 Categorization'!$A$33:$E$33,0), 0)), 'O5 Details by Class &amp; Accounts'!$E62)))</f>
        <v>0</v>
      </c>
      <c r="H62" s="1411">
        <f t="shared" si="8"/>
        <v>0</v>
      </c>
      <c r="I62" s="1411">
        <f>IF(ISERROR(VLOOKUP(VLOOKUP($A62, 'E4 TB Allocation Details'!$A$18:$L$205, MATCH("Demand ID", 'E4 TB Allocation Details'!$A$18:$L$18, 0),FALSE), 'E2 Allocators'!$B$15:$W$361, MATCH('O5 Details by Class &amp; Accounts'!I$18, 'E2 Allocators'!$B$15:$W$15, 0),FALSE)*$F62), 0, VLOOKUP(VLOOKUP($A62, 'E4 TB Allocation Details'!$A$18:$L$205, MATCH("Demand ID", 'E4 TB Allocation Details'!$A$18:$L$18, 0),FALSE), 'E2 Allocators'!$B$15:$W$361, MATCH('O5 Details by Class &amp; Accounts'!I$18, 'E2 Allocators'!$B$15:$W$15, 0),FALSE)*$F62)</f>
        <v>0</v>
      </c>
      <c r="J62" s="1411">
        <f>IF(ISERROR(VLOOKUP(VLOOKUP($A62, 'E4 TB Allocation Details'!$A$18:$L$205, MATCH("Demand ID", 'E4 TB Allocation Details'!$A$18:$L$18, 0),FALSE), 'E2 Allocators'!$B$15:$W$361, MATCH('O5 Details by Class &amp; Accounts'!J$18, 'E2 Allocators'!$B$15:$W$15, 0),FALSE)*$F62), 0, VLOOKUP(VLOOKUP($A62, 'E4 TB Allocation Details'!$A$18:$L$205, MATCH("Demand ID", 'E4 TB Allocation Details'!$A$18:$L$18, 0),FALSE), 'E2 Allocators'!$B$15:$W$361, MATCH('O5 Details by Class &amp; Accounts'!J$18, 'E2 Allocators'!$B$15:$W$15, 0),FALSE)*$F62)</f>
        <v>0</v>
      </c>
      <c r="K62" s="1411">
        <f>IF(ISERROR(VLOOKUP(VLOOKUP($A62, 'E4 TB Allocation Details'!$A$18:$L$205, MATCH("Demand ID", 'E4 TB Allocation Details'!$A$18:$L$18, 0),FALSE), 'E2 Allocators'!$B$15:$W$361, MATCH('O5 Details by Class &amp; Accounts'!K$18, 'E2 Allocators'!$B$15:$W$15, 0),FALSE)*$F62), 0, VLOOKUP(VLOOKUP($A62, 'E4 TB Allocation Details'!$A$18:$L$205, MATCH("Demand ID", 'E4 TB Allocation Details'!$A$18:$L$18, 0),FALSE), 'E2 Allocators'!$B$15:$W$361, MATCH('O5 Details by Class &amp; Accounts'!K$18, 'E2 Allocators'!$B$15:$W$15, 0),FALSE)*$F62)</f>
        <v>0</v>
      </c>
      <c r="L62" s="1411">
        <f>IF(ISERROR(VLOOKUP(VLOOKUP($A62, 'E4 TB Allocation Details'!$A$18:$L$205, MATCH("Demand ID", 'E4 TB Allocation Details'!$A$18:$L$18, 0),FALSE), 'E2 Allocators'!$B$15:$W$361, MATCH('O5 Details by Class &amp; Accounts'!L$18, 'E2 Allocators'!$B$15:$W$15, 0),FALSE)*$F62), 0, VLOOKUP(VLOOKUP($A62, 'E4 TB Allocation Details'!$A$18:$L$205, MATCH("Demand ID", 'E4 TB Allocation Details'!$A$18:$L$18, 0),FALSE), 'E2 Allocators'!$B$15:$W$361, MATCH('O5 Details by Class &amp; Accounts'!L$18, 'E2 Allocators'!$B$15:$W$15, 0),FALSE)*$F62)</f>
        <v>0</v>
      </c>
      <c r="M62" s="1411">
        <f>IF(ISERROR(VLOOKUP(VLOOKUP($A62, 'E4 TB Allocation Details'!$A$18:$L$205, MATCH("Demand ID", 'E4 TB Allocation Details'!$A$18:$L$18, 0),FALSE), 'E2 Allocators'!$B$15:$W$361, MATCH('O5 Details by Class &amp; Accounts'!M$18, 'E2 Allocators'!$B$15:$W$15, 0),FALSE)*$F62), 0, VLOOKUP(VLOOKUP($A62, 'E4 TB Allocation Details'!$A$18:$L$205, MATCH("Demand ID", 'E4 TB Allocation Details'!$A$18:$L$18, 0),FALSE), 'E2 Allocators'!$B$15:$W$361, MATCH('O5 Details by Class &amp; Accounts'!M$18, 'E2 Allocators'!$B$15:$W$15, 0),FALSE)*$F62)</f>
        <v>0</v>
      </c>
      <c r="N62" s="1411">
        <f>IF(ISERROR(VLOOKUP(VLOOKUP($A62, 'E4 TB Allocation Details'!$A$18:$L$205, MATCH("Demand ID", 'E4 TB Allocation Details'!$A$18:$L$18, 0),FALSE), 'E2 Allocators'!$B$15:$W$361, MATCH('O5 Details by Class &amp; Accounts'!N$18, 'E2 Allocators'!$B$15:$W$15, 0),FALSE)*$F62), 0, VLOOKUP(VLOOKUP($A62, 'E4 TB Allocation Details'!$A$18:$L$205, MATCH("Demand ID", 'E4 TB Allocation Details'!$A$18:$L$18, 0),FALSE), 'E2 Allocators'!$B$15:$W$361, MATCH('O5 Details by Class &amp; Accounts'!N$18, 'E2 Allocators'!$B$15:$W$15, 0),FALSE)*$F62)</f>
        <v>0</v>
      </c>
      <c r="O62" s="1411">
        <f>IF(ISERROR(VLOOKUP(VLOOKUP($A62, 'E4 TB Allocation Details'!$A$18:$L$205, MATCH("Demand ID", 'E4 TB Allocation Details'!$A$18:$L$18, 0),FALSE), 'E2 Allocators'!$B$15:$W$361, MATCH('O5 Details by Class &amp; Accounts'!O$18, 'E2 Allocators'!$B$15:$W$15, 0),FALSE)*$F62), 0, VLOOKUP(VLOOKUP($A62, 'E4 TB Allocation Details'!$A$18:$L$205, MATCH("Demand ID", 'E4 TB Allocation Details'!$A$18:$L$18, 0),FALSE), 'E2 Allocators'!$B$15:$W$361, MATCH('O5 Details by Class &amp; Accounts'!O$18, 'E2 Allocators'!$B$15:$W$15, 0),FALSE)*$F62)</f>
        <v>0</v>
      </c>
      <c r="P62" s="1411">
        <f>IF(ISERROR(VLOOKUP(VLOOKUP($A62, 'E4 TB Allocation Details'!$A$18:$L$205, MATCH("Demand ID", 'E4 TB Allocation Details'!$A$18:$L$18, 0),FALSE), 'E2 Allocators'!$B$15:$W$361, MATCH('O5 Details by Class &amp; Accounts'!P$18, 'E2 Allocators'!$B$15:$W$15, 0),FALSE)*$F62), 0, VLOOKUP(VLOOKUP($A62, 'E4 TB Allocation Details'!$A$18:$L$205, MATCH("Demand ID", 'E4 TB Allocation Details'!$A$18:$L$18, 0),FALSE), 'E2 Allocators'!$B$15:$W$361, MATCH('O5 Details by Class &amp; Accounts'!P$18, 'E2 Allocators'!$B$15:$W$15, 0),FALSE)*$F62)</f>
        <v>0</v>
      </c>
      <c r="Q62" s="1411">
        <f>IF(ISERROR(VLOOKUP(VLOOKUP($A62, 'E4 TB Allocation Details'!$A$18:$L$205, MATCH("Demand ID", 'E4 TB Allocation Details'!$A$18:$L$18, 0),FALSE), 'E2 Allocators'!$B$15:$W$361, MATCH('O5 Details by Class &amp; Accounts'!Q$18, 'E2 Allocators'!$B$15:$W$15, 0),FALSE)*$F62), 0, VLOOKUP(VLOOKUP($A62, 'E4 TB Allocation Details'!$A$18:$L$205, MATCH("Demand ID", 'E4 TB Allocation Details'!$A$18:$L$18, 0),FALSE), 'E2 Allocators'!$B$15:$W$361, MATCH('O5 Details by Class &amp; Accounts'!Q$18, 'E2 Allocators'!$B$15:$W$15, 0),FALSE)*$F62)</f>
        <v>0</v>
      </c>
      <c r="R62" s="1411">
        <f>IF(ISERROR(VLOOKUP(VLOOKUP($A62, 'E4 TB Allocation Details'!$A$18:$L$205, MATCH("Demand ID", 'E4 TB Allocation Details'!$A$18:$L$18, 0),FALSE), 'E2 Allocators'!$B$15:$W$361, MATCH('O5 Details by Class &amp; Accounts'!R$18, 'E2 Allocators'!$B$15:$W$15, 0),FALSE)*$F62), 0, VLOOKUP(VLOOKUP($A62, 'E4 TB Allocation Details'!$A$18:$L$205, MATCH("Demand ID", 'E4 TB Allocation Details'!$A$18:$L$18, 0),FALSE), 'E2 Allocators'!$B$15:$W$361, MATCH('O5 Details by Class &amp; Accounts'!R$18, 'E2 Allocators'!$B$15:$W$15, 0),FALSE)*$F62)</f>
        <v>0</v>
      </c>
      <c r="S62" s="1411">
        <f>IF(ISERROR(VLOOKUP(VLOOKUP($A62, 'E4 TB Allocation Details'!$A$18:$L$205, MATCH("Demand ID", 'E4 TB Allocation Details'!$A$18:$L$18, 0),FALSE), 'E2 Allocators'!$B$15:$W$361, MATCH('O5 Details by Class &amp; Accounts'!S$18, 'E2 Allocators'!$B$15:$W$15, 0),FALSE)*$F62), 0, VLOOKUP(VLOOKUP($A62, 'E4 TB Allocation Details'!$A$18:$L$205, MATCH("Demand ID", 'E4 TB Allocation Details'!$A$18:$L$18, 0),FALSE), 'E2 Allocators'!$B$15:$W$361, MATCH('O5 Details by Class &amp; Accounts'!S$18, 'E2 Allocators'!$B$15:$W$15, 0),FALSE)*$F62)</f>
        <v>0</v>
      </c>
      <c r="T62" s="1411">
        <f>IF(ISERROR(VLOOKUP(VLOOKUP($A62, 'E4 TB Allocation Details'!$A$18:$L$205, MATCH("Demand ID", 'E4 TB Allocation Details'!$A$18:$L$18, 0),FALSE), 'E2 Allocators'!$B$15:$W$361, MATCH('O5 Details by Class &amp; Accounts'!T$18, 'E2 Allocators'!$B$15:$W$15, 0),FALSE)*$F62), 0, VLOOKUP(VLOOKUP($A62, 'E4 TB Allocation Details'!$A$18:$L$205, MATCH("Demand ID", 'E4 TB Allocation Details'!$A$18:$L$18, 0),FALSE), 'E2 Allocators'!$B$15:$W$361, MATCH('O5 Details by Class &amp; Accounts'!T$18, 'E2 Allocators'!$B$15:$W$15, 0),FALSE)*$F62)</f>
        <v>0</v>
      </c>
      <c r="U62" s="1411">
        <f>IF(ISERROR(VLOOKUP(VLOOKUP($A62, 'E4 TB Allocation Details'!$A$18:$L$205, MATCH("Demand ID", 'E4 TB Allocation Details'!$A$18:$L$18, 0),FALSE), 'E2 Allocators'!$B$15:$W$361, MATCH('O5 Details by Class &amp; Accounts'!U$18, 'E2 Allocators'!$B$15:$W$15, 0),FALSE)*$F62), 0, VLOOKUP(VLOOKUP($A62, 'E4 TB Allocation Details'!$A$18:$L$205, MATCH("Demand ID", 'E4 TB Allocation Details'!$A$18:$L$18, 0),FALSE), 'E2 Allocators'!$B$15:$W$361, MATCH('O5 Details by Class &amp; Accounts'!U$18, 'E2 Allocators'!$B$15:$W$15, 0),FALSE)*$F62)</f>
        <v>0</v>
      </c>
      <c r="V62" s="1411">
        <f>IF(ISERROR(VLOOKUP(VLOOKUP($A62, 'E4 TB Allocation Details'!$A$18:$L$205, MATCH("Demand ID", 'E4 TB Allocation Details'!$A$18:$L$18, 0),FALSE), 'E2 Allocators'!$B$15:$W$361, MATCH('O5 Details by Class &amp; Accounts'!V$18, 'E2 Allocators'!$B$15:$W$15, 0),FALSE)*$F62), 0, VLOOKUP(VLOOKUP($A62, 'E4 TB Allocation Details'!$A$18:$L$205, MATCH("Demand ID", 'E4 TB Allocation Details'!$A$18:$L$18, 0),FALSE), 'E2 Allocators'!$B$15:$W$361, MATCH('O5 Details by Class &amp; Accounts'!V$18, 'E2 Allocators'!$B$15:$W$15, 0),FALSE)*$F62)</f>
        <v>0</v>
      </c>
      <c r="W62" s="1411">
        <f>IF(ISERROR(VLOOKUP(VLOOKUP($A62, 'E4 TB Allocation Details'!$A$18:$L$205, MATCH("Demand ID", 'E4 TB Allocation Details'!$A$18:$L$18, 0),FALSE), 'E2 Allocators'!$B$15:$W$361, MATCH('O5 Details by Class &amp; Accounts'!W$18, 'E2 Allocators'!$B$15:$W$15, 0),FALSE)*$F62), 0, VLOOKUP(VLOOKUP($A62, 'E4 TB Allocation Details'!$A$18:$L$205, MATCH("Demand ID", 'E4 TB Allocation Details'!$A$18:$L$18, 0),FALSE), 'E2 Allocators'!$B$15:$W$361, MATCH('O5 Details by Class &amp; Accounts'!W$18, 'E2 Allocators'!$B$15:$W$15, 0),FALSE)*$F62)</f>
        <v>0</v>
      </c>
      <c r="X62" s="1411">
        <f>IF(ISERROR(VLOOKUP(VLOOKUP($A62, 'E4 TB Allocation Details'!$A$18:$L$205, MATCH("Demand ID", 'E4 TB Allocation Details'!$A$18:$L$18, 0),FALSE), 'E2 Allocators'!$B$15:$W$361, MATCH('O5 Details by Class &amp; Accounts'!X$18, 'E2 Allocators'!$B$15:$W$15, 0),FALSE)*$F62), 0, VLOOKUP(VLOOKUP($A62, 'E4 TB Allocation Details'!$A$18:$L$205, MATCH("Demand ID", 'E4 TB Allocation Details'!$A$18:$L$18, 0),FALSE), 'E2 Allocators'!$B$15:$W$361, MATCH('O5 Details by Class &amp; Accounts'!X$18, 'E2 Allocators'!$B$15:$W$15, 0),FALSE)*$F62)</f>
        <v>0</v>
      </c>
      <c r="Y62" s="1411">
        <f>IF(ISERROR(VLOOKUP(VLOOKUP($A62, 'E4 TB Allocation Details'!$A$18:$L$205, MATCH("Demand ID", 'E4 TB Allocation Details'!$A$18:$L$18, 0),FALSE), 'E2 Allocators'!$B$15:$W$361, MATCH('O5 Details by Class &amp; Accounts'!Y$18, 'E2 Allocators'!$B$15:$W$15, 0),FALSE)*$F62), 0, VLOOKUP(VLOOKUP($A62, 'E4 TB Allocation Details'!$A$18:$L$205, MATCH("Demand ID", 'E4 TB Allocation Details'!$A$18:$L$18, 0),FALSE), 'E2 Allocators'!$B$15:$W$361, MATCH('O5 Details by Class &amp; Accounts'!Y$18, 'E2 Allocators'!$B$15:$W$15, 0),FALSE)*$F62)</f>
        <v>0</v>
      </c>
      <c r="Z62" s="1411">
        <f>IF(ISERROR(VLOOKUP(VLOOKUP($A62, 'E4 TB Allocation Details'!$A$18:$L$205, MATCH("Demand ID", 'E4 TB Allocation Details'!$A$18:$L$18, 0),FALSE), 'E2 Allocators'!$B$15:$W$361, MATCH('O5 Details by Class &amp; Accounts'!Z$18, 'E2 Allocators'!$B$15:$W$15, 0),FALSE)*$F62), 0, VLOOKUP(VLOOKUP($A62, 'E4 TB Allocation Details'!$A$18:$L$205, MATCH("Demand ID", 'E4 TB Allocation Details'!$A$18:$L$18, 0),FALSE), 'E2 Allocators'!$B$15:$W$361, MATCH('O5 Details by Class &amp; Accounts'!Z$18, 'E2 Allocators'!$B$15:$W$15, 0),FALSE)*$F62)</f>
        <v>0</v>
      </c>
      <c r="AA62" s="1411">
        <f>IF(ISERROR(VLOOKUP(VLOOKUP($A62, 'E4 TB Allocation Details'!$A$18:$L$205, MATCH("Demand ID", 'E4 TB Allocation Details'!$A$18:$L$18, 0),FALSE), 'E2 Allocators'!$B$15:$W$361, MATCH('O5 Details by Class &amp; Accounts'!AA$18, 'E2 Allocators'!$B$15:$W$15, 0),FALSE)*$F62), 0, VLOOKUP(VLOOKUP($A62, 'E4 TB Allocation Details'!$A$18:$L$205, MATCH("Demand ID", 'E4 TB Allocation Details'!$A$18:$L$18, 0),FALSE), 'E2 Allocators'!$B$15:$W$361, MATCH('O5 Details by Class &amp; Accounts'!AA$18, 'E2 Allocators'!$B$15:$W$15, 0),FALSE)*$F62)</f>
        <v>0</v>
      </c>
      <c r="AB62" s="1411">
        <f>IF(ISERROR(VLOOKUP(VLOOKUP($A62, 'E4 TB Allocation Details'!$A$18:$L$205, MATCH("Demand ID", 'E4 TB Allocation Details'!$A$18:$L$18, 0),FALSE), 'E2 Allocators'!$B$15:$W$361, MATCH('O5 Details by Class &amp; Accounts'!AB$18, 'E2 Allocators'!$B$15:$W$15, 0),FALSE)*$F62), 0, VLOOKUP(VLOOKUP($A62, 'E4 TB Allocation Details'!$A$18:$L$205, MATCH("Demand ID", 'E4 TB Allocation Details'!$A$18:$L$18, 0),FALSE), 'E2 Allocators'!$B$15:$W$361, MATCH('O5 Details by Class &amp; Accounts'!AB$18, 'E2 Allocators'!$B$15:$W$15, 0),FALSE)*$F62)</f>
        <v>0</v>
      </c>
      <c r="AC62" s="1411">
        <f t="shared" si="9"/>
        <v>0</v>
      </c>
      <c r="AD62" s="1411">
        <f>IF(ISERROR(VLOOKUP(VLOOKUP($A62, 'E4 TB Allocation Details'!$A$18:$L$205, MATCH("Customer ID", 'E4 TB Allocation Details'!$A$18:$L$18, 0),FALSE), 'E2 Allocators'!$B$15:$W$361, MATCH('O5 Details by Class &amp; Accounts'!AD$18, 'E2 Allocators'!$B$15:$W$15, 0),FALSE)*$G62), 0, VLOOKUP(VLOOKUP($A62, 'E4 TB Allocation Details'!$A$18:$L$205, MATCH("Customer ID", 'E4 TB Allocation Details'!$A$18:$L$18, 0),FALSE), 'E2 Allocators'!$B$15:$W$361, MATCH('O5 Details by Class &amp; Accounts'!AD$18, 'E2 Allocators'!$B$15:$W$15, 0),FALSE)*$G62)</f>
        <v>0</v>
      </c>
      <c r="AE62" s="1411">
        <f>IF(ISERROR(VLOOKUP(VLOOKUP($A62, 'E4 TB Allocation Details'!$A$18:$L$205, MATCH("Customer ID", 'E4 TB Allocation Details'!$A$18:$L$18, 0),FALSE), 'E2 Allocators'!$B$15:$W$361, MATCH('O5 Details by Class &amp; Accounts'!AE$18, 'E2 Allocators'!$B$15:$W$15, 0),FALSE)*$G62), 0, VLOOKUP(VLOOKUP($A62, 'E4 TB Allocation Details'!$A$18:$L$205, MATCH("Customer ID", 'E4 TB Allocation Details'!$A$18:$L$18, 0),FALSE), 'E2 Allocators'!$B$15:$W$361, MATCH('O5 Details by Class &amp; Accounts'!AE$18, 'E2 Allocators'!$B$15:$W$15, 0),FALSE)*$G62)</f>
        <v>0</v>
      </c>
      <c r="AF62" s="1411">
        <f>IF(ISERROR(VLOOKUP(VLOOKUP($A62, 'E4 TB Allocation Details'!$A$18:$L$205, MATCH("Customer ID", 'E4 TB Allocation Details'!$A$18:$L$18, 0),FALSE), 'E2 Allocators'!$B$15:$W$361, MATCH('O5 Details by Class &amp; Accounts'!AF$18, 'E2 Allocators'!$B$15:$W$15, 0),FALSE)*$G62), 0, VLOOKUP(VLOOKUP($A62, 'E4 TB Allocation Details'!$A$18:$L$205, MATCH("Customer ID", 'E4 TB Allocation Details'!$A$18:$L$18, 0),FALSE), 'E2 Allocators'!$B$15:$W$361, MATCH('O5 Details by Class &amp; Accounts'!AF$18, 'E2 Allocators'!$B$15:$W$15, 0),FALSE)*$G62)</f>
        <v>0</v>
      </c>
      <c r="AG62" s="1411">
        <f>IF(ISERROR(VLOOKUP(VLOOKUP($A62, 'E4 TB Allocation Details'!$A$18:$L$205, MATCH("Customer ID", 'E4 TB Allocation Details'!$A$18:$L$18, 0),FALSE), 'E2 Allocators'!$B$15:$W$361, MATCH('O5 Details by Class &amp; Accounts'!AG$18, 'E2 Allocators'!$B$15:$W$15, 0),FALSE)*$G62), 0, VLOOKUP(VLOOKUP($A62, 'E4 TB Allocation Details'!$A$18:$L$205, MATCH("Customer ID", 'E4 TB Allocation Details'!$A$18:$L$18, 0),FALSE), 'E2 Allocators'!$B$15:$W$361, MATCH('O5 Details by Class &amp; Accounts'!AG$18, 'E2 Allocators'!$B$15:$W$15, 0),FALSE)*$G62)</f>
        <v>0</v>
      </c>
      <c r="AH62" s="1411">
        <f>IF(ISERROR(VLOOKUP(VLOOKUP($A62, 'E4 TB Allocation Details'!$A$18:$L$205, MATCH("Customer ID", 'E4 TB Allocation Details'!$A$18:$L$18, 0),FALSE), 'E2 Allocators'!$B$15:$W$361, MATCH('O5 Details by Class &amp; Accounts'!AH$18, 'E2 Allocators'!$B$15:$W$15, 0),FALSE)*$G62), 0, VLOOKUP(VLOOKUP($A62, 'E4 TB Allocation Details'!$A$18:$L$205, MATCH("Customer ID", 'E4 TB Allocation Details'!$A$18:$L$18, 0),FALSE), 'E2 Allocators'!$B$15:$W$361, MATCH('O5 Details by Class &amp; Accounts'!AH$18, 'E2 Allocators'!$B$15:$W$15, 0),FALSE)*$G62)</f>
        <v>0</v>
      </c>
      <c r="AI62" s="1411">
        <f>IF(ISERROR(VLOOKUP(VLOOKUP($A62, 'E4 TB Allocation Details'!$A$18:$L$205, MATCH("Customer ID", 'E4 TB Allocation Details'!$A$18:$L$18, 0),FALSE), 'E2 Allocators'!$B$15:$W$361, MATCH('O5 Details by Class &amp; Accounts'!AI$18, 'E2 Allocators'!$B$15:$W$15, 0),FALSE)*$G62), 0, VLOOKUP(VLOOKUP($A62, 'E4 TB Allocation Details'!$A$18:$L$205, MATCH("Customer ID", 'E4 TB Allocation Details'!$A$18:$L$18, 0),FALSE), 'E2 Allocators'!$B$15:$W$361, MATCH('O5 Details by Class &amp; Accounts'!AI$18, 'E2 Allocators'!$B$15:$W$15, 0),FALSE)*$G62)</f>
        <v>0</v>
      </c>
      <c r="AJ62" s="1411">
        <f>IF(ISERROR(VLOOKUP(VLOOKUP($A62, 'E4 TB Allocation Details'!$A$18:$L$205, MATCH("Customer ID", 'E4 TB Allocation Details'!$A$18:$L$18, 0),FALSE), 'E2 Allocators'!$B$15:$W$361, MATCH('O5 Details by Class &amp; Accounts'!AJ$18, 'E2 Allocators'!$B$15:$W$15, 0),FALSE)*$G62), 0, VLOOKUP(VLOOKUP($A62, 'E4 TB Allocation Details'!$A$18:$L$205, MATCH("Customer ID", 'E4 TB Allocation Details'!$A$18:$L$18, 0),FALSE), 'E2 Allocators'!$B$15:$W$361, MATCH('O5 Details by Class &amp; Accounts'!AJ$18, 'E2 Allocators'!$B$15:$W$15, 0),FALSE)*$G62)</f>
        <v>0</v>
      </c>
      <c r="AK62" s="1411">
        <f>IF(ISERROR(VLOOKUP(VLOOKUP($A62, 'E4 TB Allocation Details'!$A$18:$L$205, MATCH("Customer ID", 'E4 TB Allocation Details'!$A$18:$L$18, 0),FALSE), 'E2 Allocators'!$B$15:$W$361, MATCH('O5 Details by Class &amp; Accounts'!AK$18, 'E2 Allocators'!$B$15:$W$15, 0),FALSE)*$G62), 0, VLOOKUP(VLOOKUP($A62, 'E4 TB Allocation Details'!$A$18:$L$205, MATCH("Customer ID", 'E4 TB Allocation Details'!$A$18:$L$18, 0),FALSE), 'E2 Allocators'!$B$15:$W$361, MATCH('O5 Details by Class &amp; Accounts'!AK$18, 'E2 Allocators'!$B$15:$W$15, 0),FALSE)*$G62)</f>
        <v>0</v>
      </c>
      <c r="AL62" s="1411">
        <f>IF(ISERROR(VLOOKUP(VLOOKUP($A62, 'E4 TB Allocation Details'!$A$18:$L$205, MATCH("Customer ID", 'E4 TB Allocation Details'!$A$18:$L$18, 0),FALSE), 'E2 Allocators'!$B$15:$W$361, MATCH('O5 Details by Class &amp; Accounts'!AL$18, 'E2 Allocators'!$B$15:$W$15, 0),FALSE)*$G62), 0, VLOOKUP(VLOOKUP($A62, 'E4 TB Allocation Details'!$A$18:$L$205, MATCH("Customer ID", 'E4 TB Allocation Details'!$A$18:$L$18, 0),FALSE), 'E2 Allocators'!$B$15:$W$361, MATCH('O5 Details by Class &amp; Accounts'!AL$18, 'E2 Allocators'!$B$15:$W$15, 0),FALSE)*$G62)</f>
        <v>0</v>
      </c>
      <c r="AM62" s="1411">
        <f>IF(ISERROR(VLOOKUP(VLOOKUP($A62, 'E4 TB Allocation Details'!$A$18:$L$205, MATCH("Customer ID", 'E4 TB Allocation Details'!$A$18:$L$18, 0),FALSE), 'E2 Allocators'!$B$15:$W$361, MATCH('O5 Details by Class &amp; Accounts'!AM$18, 'E2 Allocators'!$B$15:$W$15, 0),FALSE)*$G62), 0, VLOOKUP(VLOOKUP($A62, 'E4 TB Allocation Details'!$A$18:$L$205, MATCH("Customer ID", 'E4 TB Allocation Details'!$A$18:$L$18, 0),FALSE), 'E2 Allocators'!$B$15:$W$361, MATCH('O5 Details by Class &amp; Accounts'!AM$18, 'E2 Allocators'!$B$15:$W$15, 0),FALSE)*$G62)</f>
        <v>0</v>
      </c>
      <c r="AN62" s="1411">
        <f>IF(ISERROR(VLOOKUP(VLOOKUP($A62, 'E4 TB Allocation Details'!$A$18:$L$205, MATCH("Customer ID", 'E4 TB Allocation Details'!$A$18:$L$18, 0),FALSE), 'E2 Allocators'!$B$15:$W$361, MATCH('O5 Details by Class &amp; Accounts'!AN$18, 'E2 Allocators'!$B$15:$W$15, 0),FALSE)*$G62), 0, VLOOKUP(VLOOKUP($A62, 'E4 TB Allocation Details'!$A$18:$L$205, MATCH("Customer ID", 'E4 TB Allocation Details'!$A$18:$L$18, 0),FALSE), 'E2 Allocators'!$B$15:$W$361, MATCH('O5 Details by Class &amp; Accounts'!AN$18, 'E2 Allocators'!$B$15:$W$15, 0),FALSE)*$G62)</f>
        <v>0</v>
      </c>
      <c r="AO62" s="1411">
        <f>IF(ISERROR(VLOOKUP(VLOOKUP($A62, 'E4 TB Allocation Details'!$A$18:$L$205, MATCH("Customer ID", 'E4 TB Allocation Details'!$A$18:$L$18, 0),FALSE), 'E2 Allocators'!$B$15:$W$361, MATCH('O5 Details by Class &amp; Accounts'!AO$18, 'E2 Allocators'!$B$15:$W$15, 0),FALSE)*$G62), 0, VLOOKUP(VLOOKUP($A62, 'E4 TB Allocation Details'!$A$18:$L$205, MATCH("Customer ID", 'E4 TB Allocation Details'!$A$18:$L$18, 0),FALSE), 'E2 Allocators'!$B$15:$W$361, MATCH('O5 Details by Class &amp; Accounts'!AO$18, 'E2 Allocators'!$B$15:$W$15, 0),FALSE)*$G62)</f>
        <v>0</v>
      </c>
      <c r="AP62" s="1411">
        <f>IF(ISERROR(VLOOKUP(VLOOKUP($A62, 'E4 TB Allocation Details'!$A$18:$L$205, MATCH("Customer ID", 'E4 TB Allocation Details'!$A$18:$L$18, 0),FALSE), 'E2 Allocators'!$B$15:$W$361, MATCH('O5 Details by Class &amp; Accounts'!AP$18, 'E2 Allocators'!$B$15:$W$15, 0),FALSE)*$G62), 0, VLOOKUP(VLOOKUP($A62, 'E4 TB Allocation Details'!$A$18:$L$205, MATCH("Customer ID", 'E4 TB Allocation Details'!$A$18:$L$18, 0),FALSE), 'E2 Allocators'!$B$15:$W$361, MATCH('O5 Details by Class &amp; Accounts'!AP$18, 'E2 Allocators'!$B$15:$W$15, 0),FALSE)*$G62)</f>
        <v>0</v>
      </c>
      <c r="AQ62" s="1411">
        <f>IF(ISERROR(VLOOKUP(VLOOKUP($A62, 'E4 TB Allocation Details'!$A$18:$L$205, MATCH("Customer ID", 'E4 TB Allocation Details'!$A$18:$L$18, 0),FALSE), 'E2 Allocators'!$B$15:$W$361, MATCH('O5 Details by Class &amp; Accounts'!AQ$18, 'E2 Allocators'!$B$15:$W$15, 0),FALSE)*$G62), 0, VLOOKUP(VLOOKUP($A62, 'E4 TB Allocation Details'!$A$18:$L$205, MATCH("Customer ID", 'E4 TB Allocation Details'!$A$18:$L$18, 0),FALSE), 'E2 Allocators'!$B$15:$W$361, MATCH('O5 Details by Class &amp; Accounts'!AQ$18, 'E2 Allocators'!$B$15:$W$15, 0),FALSE)*$G62)</f>
        <v>0</v>
      </c>
      <c r="AR62" s="1411">
        <f>IF(ISERROR(VLOOKUP(VLOOKUP($A62, 'E4 TB Allocation Details'!$A$18:$L$205, MATCH("Customer ID", 'E4 TB Allocation Details'!$A$18:$L$18, 0),FALSE), 'E2 Allocators'!$B$15:$W$361, MATCH('O5 Details by Class &amp; Accounts'!AR$18, 'E2 Allocators'!$B$15:$W$15, 0),FALSE)*$G62), 0, VLOOKUP(VLOOKUP($A62, 'E4 TB Allocation Details'!$A$18:$L$205, MATCH("Customer ID", 'E4 TB Allocation Details'!$A$18:$L$18, 0),FALSE), 'E2 Allocators'!$B$15:$W$361, MATCH('O5 Details by Class &amp; Accounts'!AR$18, 'E2 Allocators'!$B$15:$W$15, 0),FALSE)*$G62)</f>
        <v>0</v>
      </c>
      <c r="AS62" s="1411">
        <f>IF(ISERROR(VLOOKUP(VLOOKUP($A62, 'E4 TB Allocation Details'!$A$18:$L$205, MATCH("Customer ID", 'E4 TB Allocation Details'!$A$18:$L$18, 0),FALSE), 'E2 Allocators'!$B$15:$W$361, MATCH('O5 Details by Class &amp; Accounts'!AS$18, 'E2 Allocators'!$B$15:$W$15, 0),FALSE)*$G62), 0, VLOOKUP(VLOOKUP($A62, 'E4 TB Allocation Details'!$A$18:$L$205, MATCH("Customer ID", 'E4 TB Allocation Details'!$A$18:$L$18, 0),FALSE), 'E2 Allocators'!$B$15:$W$361, MATCH('O5 Details by Class &amp; Accounts'!AS$18, 'E2 Allocators'!$B$15:$W$15, 0),FALSE)*$G62)</f>
        <v>0</v>
      </c>
      <c r="AT62" s="1411">
        <f>IF(ISERROR(VLOOKUP(VLOOKUP($A62, 'E4 TB Allocation Details'!$A$18:$L$205, MATCH("Customer ID", 'E4 TB Allocation Details'!$A$18:$L$18, 0),FALSE), 'E2 Allocators'!$B$15:$W$361, MATCH('O5 Details by Class &amp; Accounts'!AT$18, 'E2 Allocators'!$B$15:$W$15, 0),FALSE)*$G62), 0, VLOOKUP(VLOOKUP($A62, 'E4 TB Allocation Details'!$A$18:$L$205, MATCH("Customer ID", 'E4 TB Allocation Details'!$A$18:$L$18, 0),FALSE), 'E2 Allocators'!$B$15:$W$361, MATCH('O5 Details by Class &amp; Accounts'!AT$18, 'E2 Allocators'!$B$15:$W$15, 0),FALSE)*$G62)</f>
        <v>0</v>
      </c>
      <c r="AU62" s="1411">
        <f>IF(ISERROR(VLOOKUP(VLOOKUP($A62, 'E4 TB Allocation Details'!$A$18:$L$205, MATCH("Customer ID", 'E4 TB Allocation Details'!$A$18:$L$18, 0),FALSE), 'E2 Allocators'!$B$15:$W$361, MATCH('O5 Details by Class &amp; Accounts'!AU$18, 'E2 Allocators'!$B$15:$W$15, 0),FALSE)*$G62), 0, VLOOKUP(VLOOKUP($A62, 'E4 TB Allocation Details'!$A$18:$L$205, MATCH("Customer ID", 'E4 TB Allocation Details'!$A$18:$L$18, 0),FALSE), 'E2 Allocators'!$B$15:$W$361, MATCH('O5 Details by Class &amp; Accounts'!AU$18, 'E2 Allocators'!$B$15:$W$15, 0),FALSE)*$G62)</f>
        <v>0</v>
      </c>
      <c r="AV62" s="1411">
        <f>IF(ISERROR(VLOOKUP(VLOOKUP($A62, 'E4 TB Allocation Details'!$A$18:$L$205, MATCH("Customer ID", 'E4 TB Allocation Details'!$A$18:$L$18, 0),FALSE), 'E2 Allocators'!$B$15:$W$361, MATCH('O5 Details by Class &amp; Accounts'!AV$18, 'E2 Allocators'!$B$15:$W$15, 0),FALSE)*$G62), 0, VLOOKUP(VLOOKUP($A62, 'E4 TB Allocation Details'!$A$18:$L$205, MATCH("Customer ID", 'E4 TB Allocation Details'!$A$18:$L$18, 0),FALSE), 'E2 Allocators'!$B$15:$W$361, MATCH('O5 Details by Class &amp; Accounts'!AV$18, 'E2 Allocators'!$B$15:$W$15, 0),FALSE)*$G62)</f>
        <v>0</v>
      </c>
      <c r="AW62" s="1411">
        <f>IF(ISERROR(VLOOKUP(VLOOKUP($A62, 'E4 TB Allocation Details'!$A$18:$L$205, MATCH("Customer ID", 'E4 TB Allocation Details'!$A$18:$L$18, 0),FALSE), 'E2 Allocators'!$B$15:$W$361, MATCH('O5 Details by Class &amp; Accounts'!AW$18, 'E2 Allocators'!$B$15:$W$15, 0),FALSE)*$G62), 0, VLOOKUP(VLOOKUP($A62, 'E4 TB Allocation Details'!$A$18:$L$205, MATCH("Customer ID", 'E4 TB Allocation Details'!$A$18:$L$18, 0),FALSE), 'E2 Allocators'!$B$15:$W$361, MATCH('O5 Details by Class &amp; Accounts'!AW$18, 'E2 Allocators'!$B$15:$W$15, 0),FALSE)*$G62)</f>
        <v>0</v>
      </c>
      <c r="AX62" s="1411">
        <f t="shared" si="10"/>
        <v>0</v>
      </c>
      <c r="AY62" s="1411">
        <f>IF(ISERROR(VLOOKUP(VLOOKUP($A62, 'E4 TB Allocation Details'!$A$18:$L$205, MATCH("Misc ID", 'E4 TB Allocation Details'!$A$18:$L$18, 0),FALSE), 'E2 Allocators'!$B$15:$W$361, MATCH('O5 Details by Class &amp; Accounts'!AY$18, 'E2 Allocators'!$B$15:$W$15, 0),FALSE)*$E62), 0, VLOOKUP(VLOOKUP($A62, 'E4 TB Allocation Details'!$A$18:$L$205, MATCH("Misc ID", 'E4 TB Allocation Details'!$A$18:$L$18, 0),FALSE), 'E2 Allocators'!$B$15:$W$361, MATCH('O5 Details by Class &amp; Accounts'!AY$18, 'E2 Allocators'!$B$15:$W$15, 0),FALSE)*$E62)</f>
        <v>0</v>
      </c>
      <c r="AZ62" s="1411">
        <f>IF(ISERROR(VLOOKUP(VLOOKUP($A62, 'E4 TB Allocation Details'!$A$18:$L$205, MATCH("Misc ID", 'E4 TB Allocation Details'!$A$18:$L$18, 0),FALSE), 'E2 Allocators'!$B$15:$W$361, MATCH('O5 Details by Class &amp; Accounts'!AZ$18, 'E2 Allocators'!$B$15:$W$15, 0),FALSE)*$E62), 0, VLOOKUP(VLOOKUP($A62, 'E4 TB Allocation Details'!$A$18:$L$205, MATCH("Misc ID", 'E4 TB Allocation Details'!$A$18:$L$18, 0),FALSE), 'E2 Allocators'!$B$15:$W$361, MATCH('O5 Details by Class &amp; Accounts'!AZ$18, 'E2 Allocators'!$B$15:$W$15, 0),FALSE)*$E62)</f>
        <v>0</v>
      </c>
      <c r="BA62" s="1411">
        <f>IF(ISERROR(VLOOKUP(VLOOKUP($A62, 'E4 TB Allocation Details'!$A$18:$L$205, MATCH("Misc ID", 'E4 TB Allocation Details'!$A$18:$L$18, 0),FALSE), 'E2 Allocators'!$B$15:$W$361, MATCH('O5 Details by Class &amp; Accounts'!BA$18, 'E2 Allocators'!$B$15:$W$15, 0),FALSE)*$E62), 0, VLOOKUP(VLOOKUP($A62, 'E4 TB Allocation Details'!$A$18:$L$205, MATCH("Misc ID", 'E4 TB Allocation Details'!$A$18:$L$18, 0),FALSE), 'E2 Allocators'!$B$15:$W$361, MATCH('O5 Details by Class &amp; Accounts'!BA$18, 'E2 Allocators'!$B$15:$W$15, 0),FALSE)*$E62)</f>
        <v>0</v>
      </c>
      <c r="BB62" s="1411">
        <f>IF(ISERROR(VLOOKUP(VLOOKUP($A62, 'E4 TB Allocation Details'!$A$18:$L$205, MATCH("Misc ID", 'E4 TB Allocation Details'!$A$18:$L$18, 0),FALSE), 'E2 Allocators'!$B$15:$W$361, MATCH('O5 Details by Class &amp; Accounts'!BB$18, 'E2 Allocators'!$B$15:$W$15, 0),FALSE)*$E62), 0, VLOOKUP(VLOOKUP($A62, 'E4 TB Allocation Details'!$A$18:$L$205, MATCH("Misc ID", 'E4 TB Allocation Details'!$A$18:$L$18, 0),FALSE), 'E2 Allocators'!$B$15:$W$361, MATCH('O5 Details by Class &amp; Accounts'!BB$18, 'E2 Allocators'!$B$15:$W$15, 0),FALSE)*$E62)</f>
        <v>0</v>
      </c>
      <c r="BC62" s="1411">
        <f>IF(ISERROR(VLOOKUP(VLOOKUP($A62, 'E4 TB Allocation Details'!$A$18:$L$205, MATCH("Misc ID", 'E4 TB Allocation Details'!$A$18:$L$18, 0),FALSE), 'E2 Allocators'!$B$15:$W$361, MATCH('O5 Details by Class &amp; Accounts'!BC$18, 'E2 Allocators'!$B$15:$W$15, 0),FALSE)*$E62), 0, VLOOKUP(VLOOKUP($A62, 'E4 TB Allocation Details'!$A$18:$L$205, MATCH("Misc ID", 'E4 TB Allocation Details'!$A$18:$L$18, 0),FALSE), 'E2 Allocators'!$B$15:$W$361, MATCH('O5 Details by Class &amp; Accounts'!BC$18, 'E2 Allocators'!$B$15:$W$15, 0),FALSE)*$E62)</f>
        <v>0</v>
      </c>
      <c r="BD62" s="1411">
        <f>IF(ISERROR(VLOOKUP(VLOOKUP($A62, 'E4 TB Allocation Details'!$A$18:$L$205, MATCH("Misc ID", 'E4 TB Allocation Details'!$A$18:$L$18, 0),FALSE), 'E2 Allocators'!$B$15:$W$361, MATCH('O5 Details by Class &amp; Accounts'!BD$18, 'E2 Allocators'!$B$15:$W$15, 0),FALSE)*$E62), 0, VLOOKUP(VLOOKUP($A62, 'E4 TB Allocation Details'!$A$18:$L$205, MATCH("Misc ID", 'E4 TB Allocation Details'!$A$18:$L$18, 0),FALSE), 'E2 Allocators'!$B$15:$W$361, MATCH('O5 Details by Class &amp; Accounts'!BD$18, 'E2 Allocators'!$B$15:$W$15, 0),FALSE)*$E62)</f>
        <v>0</v>
      </c>
      <c r="BE62" s="1411">
        <f>IF(ISERROR(VLOOKUP(VLOOKUP($A62, 'E4 TB Allocation Details'!$A$18:$L$205, MATCH("Misc ID", 'E4 TB Allocation Details'!$A$18:$L$18, 0),FALSE), 'E2 Allocators'!$B$15:$W$361, MATCH('O5 Details by Class &amp; Accounts'!BE$18, 'E2 Allocators'!$B$15:$W$15, 0),FALSE)*$E62), 0, VLOOKUP(VLOOKUP($A62, 'E4 TB Allocation Details'!$A$18:$L$205, MATCH("Misc ID", 'E4 TB Allocation Details'!$A$18:$L$18, 0),FALSE), 'E2 Allocators'!$B$15:$W$361, MATCH('O5 Details by Class &amp; Accounts'!BE$18, 'E2 Allocators'!$B$15:$W$15, 0),FALSE)*$E62)</f>
        <v>0</v>
      </c>
      <c r="BF62" s="1411">
        <f>IF(ISERROR(VLOOKUP(VLOOKUP($A62, 'E4 TB Allocation Details'!$A$18:$L$205, MATCH("Misc ID", 'E4 TB Allocation Details'!$A$18:$L$18, 0),FALSE), 'E2 Allocators'!$B$15:$W$361, MATCH('O5 Details by Class &amp; Accounts'!BF$18, 'E2 Allocators'!$B$15:$W$15, 0),FALSE)*$E62), 0, VLOOKUP(VLOOKUP($A62, 'E4 TB Allocation Details'!$A$18:$L$205, MATCH("Misc ID", 'E4 TB Allocation Details'!$A$18:$L$18, 0),FALSE), 'E2 Allocators'!$B$15:$W$361, MATCH('O5 Details by Class &amp; Accounts'!BF$18, 'E2 Allocators'!$B$15:$W$15, 0),FALSE)*$E62)</f>
        <v>0</v>
      </c>
      <c r="BG62" s="1411">
        <f>IF(ISERROR(VLOOKUP(VLOOKUP($A62, 'E4 TB Allocation Details'!$A$18:$L$205, MATCH("Misc ID", 'E4 TB Allocation Details'!$A$18:$L$18, 0),FALSE), 'E2 Allocators'!$B$15:$W$361, MATCH('O5 Details by Class &amp; Accounts'!BG$18, 'E2 Allocators'!$B$15:$W$15, 0),FALSE)*$E62), 0, VLOOKUP(VLOOKUP($A62, 'E4 TB Allocation Details'!$A$18:$L$205, MATCH("Misc ID", 'E4 TB Allocation Details'!$A$18:$L$18, 0),FALSE), 'E2 Allocators'!$B$15:$W$361, MATCH('O5 Details by Class &amp; Accounts'!BG$18, 'E2 Allocators'!$B$15:$W$15, 0),FALSE)*$E62)</f>
        <v>0</v>
      </c>
      <c r="BH62" s="1411">
        <f>IF(ISERROR(VLOOKUP(VLOOKUP($A62, 'E4 TB Allocation Details'!$A$18:$L$205, MATCH("Misc ID", 'E4 TB Allocation Details'!$A$18:$L$18, 0),FALSE), 'E2 Allocators'!$B$15:$W$361, MATCH('O5 Details by Class &amp; Accounts'!BH$18, 'E2 Allocators'!$B$15:$W$15, 0),FALSE)*$E62), 0, VLOOKUP(VLOOKUP($A62, 'E4 TB Allocation Details'!$A$18:$L$205, MATCH("Misc ID", 'E4 TB Allocation Details'!$A$18:$L$18, 0),FALSE), 'E2 Allocators'!$B$15:$W$361, MATCH('O5 Details by Class &amp; Accounts'!BH$18, 'E2 Allocators'!$B$15:$W$15, 0),FALSE)*$E62)</f>
        <v>0</v>
      </c>
      <c r="BI62" s="1411">
        <f>IF(ISERROR(VLOOKUP(VLOOKUP($A62, 'E4 TB Allocation Details'!$A$18:$L$205, MATCH("Misc ID", 'E4 TB Allocation Details'!$A$18:$L$18, 0),FALSE), 'E2 Allocators'!$B$15:$W$361, MATCH('O5 Details by Class &amp; Accounts'!BI$18, 'E2 Allocators'!$B$15:$W$15, 0),FALSE)*$E62), 0, VLOOKUP(VLOOKUP($A62, 'E4 TB Allocation Details'!$A$18:$L$205, MATCH("Misc ID", 'E4 TB Allocation Details'!$A$18:$L$18, 0),FALSE), 'E2 Allocators'!$B$15:$W$361, MATCH('O5 Details by Class &amp; Accounts'!BI$18, 'E2 Allocators'!$B$15:$W$15, 0),FALSE)*$E62)</f>
        <v>0</v>
      </c>
      <c r="BJ62" s="1411">
        <f>IF(ISERROR(VLOOKUP(VLOOKUP($A62, 'E4 TB Allocation Details'!$A$18:$L$205, MATCH("Misc ID", 'E4 TB Allocation Details'!$A$18:$L$18, 0),FALSE), 'E2 Allocators'!$B$15:$W$361, MATCH('O5 Details by Class &amp; Accounts'!BJ$18, 'E2 Allocators'!$B$15:$W$15, 0),FALSE)*$E62), 0, VLOOKUP(VLOOKUP($A62, 'E4 TB Allocation Details'!$A$18:$L$205, MATCH("Misc ID", 'E4 TB Allocation Details'!$A$18:$L$18, 0),FALSE), 'E2 Allocators'!$B$15:$W$361, MATCH('O5 Details by Class &amp; Accounts'!BJ$18, 'E2 Allocators'!$B$15:$W$15, 0),FALSE)*$E62)</f>
        <v>0</v>
      </c>
      <c r="BK62" s="1411">
        <f>IF(ISERROR(VLOOKUP(VLOOKUP($A62, 'E4 TB Allocation Details'!$A$18:$L$205, MATCH("Misc ID", 'E4 TB Allocation Details'!$A$18:$L$18, 0),FALSE), 'E2 Allocators'!$B$15:$W$361, MATCH('O5 Details by Class &amp; Accounts'!BK$18, 'E2 Allocators'!$B$15:$W$15, 0),FALSE)*$E62), 0, VLOOKUP(VLOOKUP($A62, 'E4 TB Allocation Details'!$A$18:$L$205, MATCH("Misc ID", 'E4 TB Allocation Details'!$A$18:$L$18, 0),FALSE), 'E2 Allocators'!$B$15:$W$361, MATCH('O5 Details by Class &amp; Accounts'!BK$18, 'E2 Allocators'!$B$15:$W$15, 0),FALSE)*$E62)</f>
        <v>0</v>
      </c>
      <c r="BL62" s="1411">
        <f>IF(ISERROR(VLOOKUP(VLOOKUP($A62, 'E4 TB Allocation Details'!$A$18:$L$205, MATCH("Misc ID", 'E4 TB Allocation Details'!$A$18:$L$18, 0),FALSE), 'E2 Allocators'!$B$15:$W$361, MATCH('O5 Details by Class &amp; Accounts'!BL$18, 'E2 Allocators'!$B$15:$W$15, 0),FALSE)*$E62), 0, VLOOKUP(VLOOKUP($A62, 'E4 TB Allocation Details'!$A$18:$L$205, MATCH("Misc ID", 'E4 TB Allocation Details'!$A$18:$L$18, 0),FALSE), 'E2 Allocators'!$B$15:$W$361, MATCH('O5 Details by Class &amp; Accounts'!BL$18, 'E2 Allocators'!$B$15:$W$15, 0),FALSE)*$E62)</f>
        <v>0</v>
      </c>
      <c r="BM62" s="1411">
        <f>IF(ISERROR(VLOOKUP(VLOOKUP($A62, 'E4 TB Allocation Details'!$A$18:$L$205, MATCH("Misc ID", 'E4 TB Allocation Details'!$A$18:$L$18, 0),FALSE), 'E2 Allocators'!$B$15:$W$361, MATCH('O5 Details by Class &amp; Accounts'!BM$18, 'E2 Allocators'!$B$15:$W$15, 0),FALSE)*$E62), 0, VLOOKUP(VLOOKUP($A62, 'E4 TB Allocation Details'!$A$18:$L$205, MATCH("Misc ID", 'E4 TB Allocation Details'!$A$18:$L$18, 0),FALSE), 'E2 Allocators'!$B$15:$W$361, MATCH('O5 Details by Class &amp; Accounts'!BM$18, 'E2 Allocators'!$B$15:$W$15, 0),FALSE)*$E62)</f>
        <v>0</v>
      </c>
      <c r="BN62" s="1411">
        <f>IF(ISERROR(VLOOKUP(VLOOKUP($A62, 'E4 TB Allocation Details'!$A$18:$L$205, MATCH("Misc ID", 'E4 TB Allocation Details'!$A$18:$L$18, 0),FALSE), 'E2 Allocators'!$B$15:$W$361, MATCH('O5 Details by Class &amp; Accounts'!BN$18, 'E2 Allocators'!$B$15:$W$15, 0),FALSE)*$E62), 0, VLOOKUP(VLOOKUP($A62, 'E4 TB Allocation Details'!$A$18:$L$205, MATCH("Misc ID", 'E4 TB Allocation Details'!$A$18:$L$18, 0),FALSE), 'E2 Allocators'!$B$15:$W$361, MATCH('O5 Details by Class &amp; Accounts'!BN$18, 'E2 Allocators'!$B$15:$W$15, 0),FALSE)*$E62)</f>
        <v>0</v>
      </c>
      <c r="BO62" s="1411">
        <f>IF(ISERROR(VLOOKUP(VLOOKUP($A62, 'E4 TB Allocation Details'!$A$18:$L$205, MATCH("Misc ID", 'E4 TB Allocation Details'!$A$18:$L$18, 0),FALSE), 'E2 Allocators'!$B$15:$W$361, MATCH('O5 Details by Class &amp; Accounts'!BO$18, 'E2 Allocators'!$B$15:$W$15, 0),FALSE)*$E62), 0, VLOOKUP(VLOOKUP($A62, 'E4 TB Allocation Details'!$A$18:$L$205, MATCH("Misc ID", 'E4 TB Allocation Details'!$A$18:$L$18, 0),FALSE), 'E2 Allocators'!$B$15:$W$361, MATCH('O5 Details by Class &amp; Accounts'!BO$18, 'E2 Allocators'!$B$15:$W$15, 0),FALSE)*$E62)</f>
        <v>0</v>
      </c>
      <c r="BP62" s="1411">
        <f>IF(ISERROR(VLOOKUP(VLOOKUP($A62, 'E4 TB Allocation Details'!$A$18:$L$205, MATCH("Misc ID", 'E4 TB Allocation Details'!$A$18:$L$18, 0),FALSE), 'E2 Allocators'!$B$15:$W$361, MATCH('O5 Details by Class &amp; Accounts'!BP$18, 'E2 Allocators'!$B$15:$W$15, 0),FALSE)*$E62), 0, VLOOKUP(VLOOKUP($A62, 'E4 TB Allocation Details'!$A$18:$L$205, MATCH("Misc ID", 'E4 TB Allocation Details'!$A$18:$L$18, 0),FALSE), 'E2 Allocators'!$B$15:$W$361, MATCH('O5 Details by Class &amp; Accounts'!BP$18, 'E2 Allocators'!$B$15:$W$15, 0),FALSE)*$E62)</f>
        <v>0</v>
      </c>
      <c r="BQ62" s="1411">
        <f>IF(ISERROR(VLOOKUP(VLOOKUP($A62, 'E4 TB Allocation Details'!$A$18:$L$205, MATCH("Misc ID", 'E4 TB Allocation Details'!$A$18:$L$18, 0),FALSE), 'E2 Allocators'!$B$15:$W$361, MATCH('O5 Details by Class &amp; Accounts'!BQ$18, 'E2 Allocators'!$B$15:$W$15, 0),FALSE)*$E62), 0, VLOOKUP(VLOOKUP($A62, 'E4 TB Allocation Details'!$A$18:$L$205, MATCH("Misc ID", 'E4 TB Allocation Details'!$A$18:$L$18, 0),FALSE), 'E2 Allocators'!$B$15:$W$361, MATCH('O5 Details by Class &amp; Accounts'!BQ$18, 'E2 Allocators'!$B$15:$W$15, 0),FALSE)*$E62)</f>
        <v>0</v>
      </c>
      <c r="BR62" s="1411">
        <f>IF(ISERROR(VLOOKUP(VLOOKUP($A62, 'E4 TB Allocation Details'!$A$18:$L$205, MATCH("Misc ID", 'E4 TB Allocation Details'!$A$18:$L$18, 0),FALSE), 'E2 Allocators'!$B$15:$W$361, MATCH('O5 Details by Class &amp; Accounts'!BR$18, 'E2 Allocators'!$B$15:$W$15, 0),FALSE)*$E62), 0, VLOOKUP(VLOOKUP($A62, 'E4 TB Allocation Details'!$A$18:$L$205, MATCH("Misc ID", 'E4 TB Allocation Details'!$A$18:$L$18, 0),FALSE), 'E2 Allocators'!$B$15:$W$361, MATCH('O5 Details by Class &amp; Accounts'!BR$18, 'E2 Allocators'!$B$15:$W$15, 0),FALSE)*$E62)</f>
        <v>0</v>
      </c>
      <c r="BS62" s="1411">
        <f t="shared" si="11"/>
        <v>0</v>
      </c>
      <c r="BT62" s="1411">
        <f>IF(ISERROR(VLOOKUP(VLOOKUP($A62, 'E4 TB Allocation Details'!$A$18:$L$205, MATCH("A &amp; G ID", 'E4 TB Allocation Details'!$A$18:$L$18, 0),FALSE), 'E2 Allocators'!$B$15:$W$361, MATCH('O5 Details by Class &amp; Accounts'!BT$18, 'E2 Allocators'!$B$15:$W$15, 0),FALSE)*$E62), 0, VLOOKUP(VLOOKUP($A62, 'E4 TB Allocation Details'!$A$18:$L$205, MATCH("A &amp; G ID", 'E4 TB Allocation Details'!$A$18:$L$18, 0),FALSE), 'E2 Allocators'!$B$15:$W$361, MATCH('O5 Details by Class &amp; Accounts'!BT$18, 'E2 Allocators'!$B$15:$W$15, 0),FALSE)*$E62)</f>
        <v>761022.9077648361</v>
      </c>
      <c r="BU62" s="1411">
        <f>IF(ISERROR(VLOOKUP(VLOOKUP($A62, 'E4 TB Allocation Details'!$A$18:$L$205, MATCH("A &amp; G ID", 'E4 TB Allocation Details'!$A$18:$L$18, 0),FALSE), 'E2 Allocators'!$B$15:$W$361, MATCH('O5 Details by Class &amp; Accounts'!BU$18, 'E2 Allocators'!$B$15:$W$15, 0),FALSE)*$E62), 0, VLOOKUP(VLOOKUP($A62, 'E4 TB Allocation Details'!$A$18:$L$205, MATCH("A &amp; G ID", 'E4 TB Allocation Details'!$A$18:$L$18, 0),FALSE), 'E2 Allocators'!$B$15:$W$361, MATCH('O5 Details by Class &amp; Accounts'!BU$18, 'E2 Allocators'!$B$15:$W$15, 0),FALSE)*$E62)</f>
        <v>261746.8742733851</v>
      </c>
      <c r="BV62" s="1411">
        <f>IF(ISERROR(VLOOKUP(VLOOKUP($A62, 'E4 TB Allocation Details'!$A$18:$L$205, MATCH("A &amp; G ID", 'E4 TB Allocation Details'!$A$18:$L$18, 0),FALSE), 'E2 Allocators'!$B$15:$W$361, MATCH('O5 Details by Class &amp; Accounts'!BV$18, 'E2 Allocators'!$B$15:$W$15, 0),FALSE)*$E62), 0, VLOOKUP(VLOOKUP($A62, 'E4 TB Allocation Details'!$A$18:$L$205, MATCH("A &amp; G ID", 'E4 TB Allocation Details'!$A$18:$L$18, 0),FALSE), 'E2 Allocators'!$B$15:$W$361, MATCH('O5 Details by Class &amp; Accounts'!BV$18, 'E2 Allocators'!$B$15:$W$15, 0),FALSE)*$E62)</f>
        <v>379153.42184274073</v>
      </c>
      <c r="BW62" s="1411">
        <f>IF(ISERROR(VLOOKUP(VLOOKUP($A62, 'E4 TB Allocation Details'!$A$18:$L$205, MATCH("A &amp; G ID", 'E4 TB Allocation Details'!$A$18:$L$18, 0),FALSE), 'E2 Allocators'!$B$15:$W$361, MATCH('O5 Details by Class &amp; Accounts'!BW$18, 'E2 Allocators'!$B$15:$W$15, 0),FALSE)*$E62), 0, VLOOKUP(VLOOKUP($A62, 'E4 TB Allocation Details'!$A$18:$L$205, MATCH("A &amp; G ID", 'E4 TB Allocation Details'!$A$18:$L$18, 0),FALSE), 'E2 Allocators'!$B$15:$W$361, MATCH('O5 Details by Class &amp; Accounts'!BW$18, 'E2 Allocators'!$B$15:$W$15, 0),FALSE)*$E62)</f>
        <v>0</v>
      </c>
      <c r="BX62" s="1411">
        <f>IF(ISERROR(VLOOKUP(VLOOKUP($A62, 'E4 TB Allocation Details'!$A$18:$L$205, MATCH("A &amp; G ID", 'E4 TB Allocation Details'!$A$18:$L$18, 0),FALSE), 'E2 Allocators'!$B$15:$W$361, MATCH('O5 Details by Class &amp; Accounts'!BX$18, 'E2 Allocators'!$B$15:$W$15, 0),FALSE)*$E62), 0, VLOOKUP(VLOOKUP($A62, 'E4 TB Allocation Details'!$A$18:$L$205, MATCH("A &amp; G ID", 'E4 TB Allocation Details'!$A$18:$L$18, 0),FALSE), 'E2 Allocators'!$B$15:$W$361, MATCH('O5 Details by Class &amp; Accounts'!BX$18, 'E2 Allocators'!$B$15:$W$15, 0),FALSE)*$E62)</f>
        <v>0</v>
      </c>
      <c r="BY62" s="1411">
        <f>IF(ISERROR(VLOOKUP(VLOOKUP($A62, 'E4 TB Allocation Details'!$A$18:$L$205, MATCH("A &amp; G ID", 'E4 TB Allocation Details'!$A$18:$L$18, 0),FALSE), 'E2 Allocators'!$B$15:$W$361, MATCH('O5 Details by Class &amp; Accounts'!BY$18, 'E2 Allocators'!$B$15:$W$15, 0),FALSE)*$E62), 0, VLOOKUP(VLOOKUP($A62, 'E4 TB Allocation Details'!$A$18:$L$205, MATCH("A &amp; G ID", 'E4 TB Allocation Details'!$A$18:$L$18, 0),FALSE), 'E2 Allocators'!$B$15:$W$361, MATCH('O5 Details by Class &amp; Accounts'!BY$18, 'E2 Allocators'!$B$15:$W$15, 0),FALSE)*$E62)</f>
        <v>0</v>
      </c>
      <c r="BZ62" s="1411">
        <f>IF(ISERROR(VLOOKUP(VLOOKUP($A62, 'E4 TB Allocation Details'!$A$18:$L$205, MATCH("A &amp; G ID", 'E4 TB Allocation Details'!$A$18:$L$18, 0),FALSE), 'E2 Allocators'!$B$15:$W$361, MATCH('O5 Details by Class &amp; Accounts'!BZ$18, 'E2 Allocators'!$B$15:$W$15, 0),FALSE)*$E62), 0, VLOOKUP(VLOOKUP($A62, 'E4 TB Allocation Details'!$A$18:$L$205, MATCH("A &amp; G ID", 'E4 TB Allocation Details'!$A$18:$L$18, 0),FALSE), 'E2 Allocators'!$B$15:$W$361, MATCH('O5 Details by Class &amp; Accounts'!BZ$18, 'E2 Allocators'!$B$15:$W$15, 0),FALSE)*$E62)</f>
        <v>105989.3732668692</v>
      </c>
      <c r="CA62" s="1411">
        <f>IF(ISERROR(VLOOKUP(VLOOKUP($A62, 'E4 TB Allocation Details'!$A$18:$L$205, MATCH("A &amp; G ID", 'E4 TB Allocation Details'!$A$18:$L$18, 0),FALSE), 'E2 Allocators'!$B$15:$W$361, MATCH('O5 Details by Class &amp; Accounts'!CA$18, 'E2 Allocators'!$B$15:$W$15, 0),FALSE)*$E62), 0, VLOOKUP(VLOOKUP($A62, 'E4 TB Allocation Details'!$A$18:$L$205, MATCH("A &amp; G ID", 'E4 TB Allocation Details'!$A$18:$L$18, 0),FALSE), 'E2 Allocators'!$B$15:$W$361, MATCH('O5 Details by Class &amp; Accounts'!CA$18, 'E2 Allocators'!$B$15:$W$15, 0),FALSE)*$E62)</f>
        <v>5815.6503752266599</v>
      </c>
      <c r="CB62" s="1411">
        <f>IF(ISERROR(VLOOKUP(VLOOKUP($A62, 'E4 TB Allocation Details'!$A$18:$L$205, MATCH("A &amp; G ID", 'E4 TB Allocation Details'!$A$18:$L$18, 0),FALSE), 'E2 Allocators'!$B$15:$W$361, MATCH('O5 Details by Class &amp; Accounts'!CB$18, 'E2 Allocators'!$B$15:$W$15, 0),FALSE)*$E62), 0, VLOOKUP(VLOOKUP($A62, 'E4 TB Allocation Details'!$A$18:$L$205, MATCH("A &amp; G ID", 'E4 TB Allocation Details'!$A$18:$L$18, 0),FALSE), 'E2 Allocators'!$B$15:$W$361, MATCH('O5 Details by Class &amp; Accounts'!CB$18, 'E2 Allocators'!$B$15:$W$15, 0),FALSE)*$E62)</f>
        <v>5271.772476942283</v>
      </c>
      <c r="CC62" s="1411">
        <f>IF(ISERROR(VLOOKUP(VLOOKUP($A62, 'E4 TB Allocation Details'!$A$18:$L$205, MATCH("A &amp; G ID", 'E4 TB Allocation Details'!$A$18:$L$18, 0),FALSE), 'E2 Allocators'!$B$15:$W$361, MATCH('O5 Details by Class &amp; Accounts'!CC$18, 'E2 Allocators'!$B$15:$W$15, 0),FALSE)*$E62), 0, VLOOKUP(VLOOKUP($A62, 'E4 TB Allocation Details'!$A$18:$L$205, MATCH("A &amp; G ID", 'E4 TB Allocation Details'!$A$18:$L$18, 0),FALSE), 'E2 Allocators'!$B$15:$W$361, MATCH('O5 Details by Class &amp; Accounts'!CC$18, 'E2 Allocators'!$B$15:$W$15, 0),FALSE)*$E62)</f>
        <v>0</v>
      </c>
      <c r="CD62" s="1411">
        <f>IF(ISERROR(VLOOKUP(VLOOKUP($A62, 'E4 TB Allocation Details'!$A$18:$L$205, MATCH("A &amp; G ID", 'E4 TB Allocation Details'!$A$18:$L$18, 0),FALSE), 'E2 Allocators'!$B$15:$W$361, MATCH('O5 Details by Class &amp; Accounts'!CD$18, 'E2 Allocators'!$B$15:$W$15, 0),FALSE)*$E62), 0, VLOOKUP(VLOOKUP($A62, 'E4 TB Allocation Details'!$A$18:$L$205, MATCH("A &amp; G ID", 'E4 TB Allocation Details'!$A$18:$L$18, 0),FALSE), 'E2 Allocators'!$B$15:$W$361, MATCH('O5 Details by Class &amp; Accounts'!CD$18, 'E2 Allocators'!$B$15:$W$15, 0),FALSE)*$E62)</f>
        <v>0</v>
      </c>
      <c r="CE62" s="1411">
        <f>IF(ISERROR(VLOOKUP(VLOOKUP($A62, 'E4 TB Allocation Details'!$A$18:$L$205, MATCH("A &amp; G ID", 'E4 TB Allocation Details'!$A$18:$L$18, 0),FALSE), 'E2 Allocators'!$B$15:$W$361, MATCH('O5 Details by Class &amp; Accounts'!CE$18, 'E2 Allocators'!$B$15:$W$15, 0),FALSE)*$E62), 0, VLOOKUP(VLOOKUP($A62, 'E4 TB Allocation Details'!$A$18:$L$205, MATCH("A &amp; G ID", 'E4 TB Allocation Details'!$A$18:$L$18, 0),FALSE), 'E2 Allocators'!$B$15:$W$361, MATCH('O5 Details by Class &amp; Accounts'!CE$18, 'E2 Allocators'!$B$15:$W$15, 0),FALSE)*$E62)</f>
        <v>0</v>
      </c>
      <c r="CF62" s="1411">
        <f>IF(ISERROR(VLOOKUP(VLOOKUP($A62, 'E4 TB Allocation Details'!$A$18:$L$205, MATCH("A &amp; G ID", 'E4 TB Allocation Details'!$A$18:$L$18, 0),FALSE), 'E2 Allocators'!$B$15:$W$361, MATCH('O5 Details by Class &amp; Accounts'!CF$18, 'E2 Allocators'!$B$15:$W$15, 0),FALSE)*$E62), 0, VLOOKUP(VLOOKUP($A62, 'E4 TB Allocation Details'!$A$18:$L$205, MATCH("A &amp; G ID", 'E4 TB Allocation Details'!$A$18:$L$18, 0),FALSE), 'E2 Allocators'!$B$15:$W$361, MATCH('O5 Details by Class &amp; Accounts'!CF$18, 'E2 Allocators'!$B$15:$W$15, 0),FALSE)*$E62)</f>
        <v>0</v>
      </c>
      <c r="CG62" s="1411">
        <f>IF(ISERROR(VLOOKUP(VLOOKUP($A62, 'E4 TB Allocation Details'!$A$18:$L$205, MATCH("A &amp; G ID", 'E4 TB Allocation Details'!$A$18:$L$18, 0),FALSE), 'E2 Allocators'!$B$15:$W$361, MATCH('O5 Details by Class &amp; Accounts'!CG$18, 'E2 Allocators'!$B$15:$W$15, 0),FALSE)*$E62), 0, VLOOKUP(VLOOKUP($A62, 'E4 TB Allocation Details'!$A$18:$L$205, MATCH("A &amp; G ID", 'E4 TB Allocation Details'!$A$18:$L$18, 0),FALSE), 'E2 Allocators'!$B$15:$W$361, MATCH('O5 Details by Class &amp; Accounts'!CG$18, 'E2 Allocators'!$B$15:$W$15, 0),FALSE)*$E62)</f>
        <v>0</v>
      </c>
      <c r="CH62" s="1411">
        <f>IF(ISERROR(VLOOKUP(VLOOKUP($A62, 'E4 TB Allocation Details'!$A$18:$L$205, MATCH("A &amp; G ID", 'E4 TB Allocation Details'!$A$18:$L$18, 0),FALSE), 'E2 Allocators'!$B$15:$W$361, MATCH('O5 Details by Class &amp; Accounts'!CH$18, 'E2 Allocators'!$B$15:$W$15, 0),FALSE)*$E62), 0, VLOOKUP(VLOOKUP($A62, 'E4 TB Allocation Details'!$A$18:$L$205, MATCH("A &amp; G ID", 'E4 TB Allocation Details'!$A$18:$L$18, 0),FALSE), 'E2 Allocators'!$B$15:$W$361, MATCH('O5 Details by Class &amp; Accounts'!CH$18, 'E2 Allocators'!$B$15:$W$15, 0),FALSE)*$E62)</f>
        <v>0</v>
      </c>
      <c r="CI62" s="1411">
        <f>IF(ISERROR(VLOOKUP(VLOOKUP($A62, 'E4 TB Allocation Details'!$A$18:$L$205, MATCH("A &amp; G ID", 'E4 TB Allocation Details'!$A$18:$L$18, 0),FALSE), 'E2 Allocators'!$B$15:$W$361, MATCH('O5 Details by Class &amp; Accounts'!CI$18, 'E2 Allocators'!$B$15:$W$15, 0),FALSE)*$E62), 0, VLOOKUP(VLOOKUP($A62, 'E4 TB Allocation Details'!$A$18:$L$205, MATCH("A &amp; G ID", 'E4 TB Allocation Details'!$A$18:$L$18, 0),FALSE), 'E2 Allocators'!$B$15:$W$361, MATCH('O5 Details by Class &amp; Accounts'!CI$18, 'E2 Allocators'!$B$15:$W$15, 0),FALSE)*$E62)</f>
        <v>0</v>
      </c>
      <c r="CJ62" s="1411">
        <f>IF(ISERROR(VLOOKUP(VLOOKUP($A62, 'E4 TB Allocation Details'!$A$18:$L$205, MATCH("A &amp; G ID", 'E4 TB Allocation Details'!$A$18:$L$18, 0),FALSE), 'E2 Allocators'!$B$15:$W$361, MATCH('O5 Details by Class &amp; Accounts'!CJ$18, 'E2 Allocators'!$B$15:$W$15, 0),FALSE)*$E62), 0, VLOOKUP(VLOOKUP($A62, 'E4 TB Allocation Details'!$A$18:$L$205, MATCH("A &amp; G ID", 'E4 TB Allocation Details'!$A$18:$L$18, 0),FALSE), 'E2 Allocators'!$B$15:$W$361, MATCH('O5 Details by Class &amp; Accounts'!CJ$18, 'E2 Allocators'!$B$15:$W$15, 0),FALSE)*$E62)</f>
        <v>0</v>
      </c>
      <c r="CK62" s="1411">
        <f>IF(ISERROR(VLOOKUP(VLOOKUP($A62, 'E4 TB Allocation Details'!$A$18:$L$205, MATCH("A &amp; G ID", 'E4 TB Allocation Details'!$A$18:$L$18, 0),FALSE), 'E2 Allocators'!$B$15:$W$361, MATCH('O5 Details by Class &amp; Accounts'!CK$18, 'E2 Allocators'!$B$15:$W$15, 0),FALSE)*$E62), 0, VLOOKUP(VLOOKUP($A62, 'E4 TB Allocation Details'!$A$18:$L$205, MATCH("A &amp; G ID", 'E4 TB Allocation Details'!$A$18:$L$18, 0),FALSE), 'E2 Allocators'!$B$15:$W$361, MATCH('O5 Details by Class &amp; Accounts'!CK$18, 'E2 Allocators'!$B$15:$W$15, 0),FALSE)*$E62)</f>
        <v>0</v>
      </c>
      <c r="CL62" s="1411">
        <f>IF(ISERROR(VLOOKUP(VLOOKUP($A62, 'E4 TB Allocation Details'!$A$18:$L$205, MATCH("A &amp; G ID", 'E4 TB Allocation Details'!$A$18:$L$18, 0),FALSE), 'E2 Allocators'!$B$15:$W$361, MATCH('O5 Details by Class &amp; Accounts'!CL$18, 'E2 Allocators'!$B$15:$W$15, 0),FALSE)*$E62), 0, VLOOKUP(VLOOKUP($A62, 'E4 TB Allocation Details'!$A$18:$L$205, MATCH("A &amp; G ID", 'E4 TB Allocation Details'!$A$18:$L$18, 0),FALSE), 'E2 Allocators'!$B$15:$W$361, MATCH('O5 Details by Class &amp; Accounts'!CL$18, 'E2 Allocators'!$B$15:$W$15, 0),FALSE)*$E62)</f>
        <v>0</v>
      </c>
      <c r="CM62" s="1411">
        <f>IF(ISERROR(VLOOKUP(VLOOKUP($A62, 'E4 TB Allocation Details'!$A$18:$L$205, MATCH("A &amp; G ID", 'E4 TB Allocation Details'!$A$18:$L$18, 0),FALSE), 'E2 Allocators'!$B$15:$W$361, MATCH('O5 Details by Class &amp; Accounts'!CM$18, 'E2 Allocators'!$B$15:$W$15, 0),FALSE)*$E62), 0, VLOOKUP(VLOOKUP($A62, 'E4 TB Allocation Details'!$A$18:$L$205, MATCH("A &amp; G ID", 'E4 TB Allocation Details'!$A$18:$L$18, 0),FALSE), 'E2 Allocators'!$B$15:$W$361, MATCH('O5 Details by Class &amp; Accounts'!CM$18, 'E2 Allocators'!$B$15:$W$15, 0),FALSE)*$E62)</f>
        <v>0</v>
      </c>
      <c r="CN62" s="1411">
        <f t="shared" si="12"/>
        <v>1519000.0000000002</v>
      </c>
      <c r="CO62" s="1791">
        <f t="shared" si="7"/>
        <v>0</v>
      </c>
      <c r="CQ62" s="2086" t="s">
        <v>1471</v>
      </c>
    </row>
    <row r="63" spans="1:95" s="80" customFormat="1" ht="12.75">
      <c r="A63" s="1169">
        <v>1910</v>
      </c>
      <c r="B63" s="451" t="s">
        <v>239</v>
      </c>
      <c r="C63" s="1788">
        <f>IF(ISERROR(VLOOKUP($A63,'I3 TB Data'!$A$23:$H$458,MATCH('O5 Details by Class &amp; Accounts'!$C$18, 'I3 TB Data'!$A$23:$H$23,0),0)), 0, VLOOKUP($A63,'I3 TB Data'!$A$23:$H$458,MATCH('O5 Details by Class &amp; Accounts'!$C$18,'I3 TB Data'!$A$23:$H$23,0),0))</f>
        <v>0</v>
      </c>
      <c r="D63" s="1789">
        <f>'I4 BO ASSETS'!E64</f>
        <v>0</v>
      </c>
      <c r="E63" s="1788">
        <f t="shared" si="6"/>
        <v>0</v>
      </c>
      <c r="F63" s="1790">
        <f>IF(ISERROR(VLOOKUP($A63, 'E1 Categorization'!A33:E122, MATCH("Customer Component", 'E1 Categorization'!$A$33:$E$33,0), 0)), 0, IF(VLOOKUP($A63, 'E1 Categorization'!A33:E122, MATCH("Customer Component", 'E1 Categorization'!$A$33:$E$33,0), 0)=0, 'O5 Details by Class &amp; Accounts'!$E63, IF(AND(VLOOKUP($A63, 'E1 Categorization'!A33:E122, MATCH("Customer Component", 'E1 Categorization'!$A$33:$E$33,0), 0) &gt;0, VLOOKUP($A63, 'E1 Categorization'!A33:E122, MATCH("Customer Component", 'E1 Categorization'!$A$33:$E$33,0), 0)&lt;1), 'O5 Details by Class &amp; Accounts'!$E63*(1-VLOOKUP($A63, 'E1 Categorization'!A33:E122, MATCH("Customer Component", 'E1 Categorization'!$A$33:$E$33,0), 0)), 0)))</f>
        <v>0</v>
      </c>
      <c r="G63" s="1790">
        <f>IF(ISERROR(VLOOKUP($A63, 'E1 Categorization'!A33:E122, MATCH("Customer Component", 'E1 Categorization'!$A$33:$E$33,0), 0)),0, IF(VLOOKUP($A63, 'E1 Categorization'!A33:E122, MATCH("Customer Component", 'E1 Categorization'!$A$33:$E$33,0), 0)=0, 0, IF(AND(VLOOKUP($A63, 'E1 Categorization'!A33:E122, MATCH("Customer Component", 'E1 Categorization'!$A$33:$E$33,0), 0) &gt;0, VLOOKUP($A63, 'E1 Categorization'!A33:E122, MATCH("Customer Component", 'E1 Categorization'!$A$33:$E$33,0), 0)&lt;1), 'O5 Details by Class &amp; Accounts'!$E63*(VLOOKUP($A63, 'E1 Categorization'!A33:E122, MATCH("Customer Component", 'E1 Categorization'!$A$33:$E$33,0), 0)), 'O5 Details by Class &amp; Accounts'!$E63)))</f>
        <v>0</v>
      </c>
      <c r="H63" s="1411">
        <f t="shared" si="8"/>
        <v>0</v>
      </c>
      <c r="I63" s="1411">
        <f>IF(ISERROR(VLOOKUP(VLOOKUP($A63, 'E4 TB Allocation Details'!$A$18:$L$205, MATCH("Demand ID", 'E4 TB Allocation Details'!$A$18:$L$18, 0),FALSE), 'E2 Allocators'!$B$15:$W$361, MATCH('O5 Details by Class &amp; Accounts'!I$18, 'E2 Allocators'!$B$15:$W$15, 0),FALSE)*$F63), 0, VLOOKUP(VLOOKUP($A63, 'E4 TB Allocation Details'!$A$18:$L$205, MATCH("Demand ID", 'E4 TB Allocation Details'!$A$18:$L$18, 0),FALSE), 'E2 Allocators'!$B$15:$W$361, MATCH('O5 Details by Class &amp; Accounts'!I$18, 'E2 Allocators'!$B$15:$W$15, 0),FALSE)*$F63)</f>
        <v>0</v>
      </c>
      <c r="J63" s="1411">
        <f>IF(ISERROR(VLOOKUP(VLOOKUP($A63, 'E4 TB Allocation Details'!$A$18:$L$205, MATCH("Demand ID", 'E4 TB Allocation Details'!$A$18:$L$18, 0),FALSE), 'E2 Allocators'!$B$15:$W$361, MATCH('O5 Details by Class &amp; Accounts'!J$18, 'E2 Allocators'!$B$15:$W$15, 0),FALSE)*$F63), 0, VLOOKUP(VLOOKUP($A63, 'E4 TB Allocation Details'!$A$18:$L$205, MATCH("Demand ID", 'E4 TB Allocation Details'!$A$18:$L$18, 0),FALSE), 'E2 Allocators'!$B$15:$W$361, MATCH('O5 Details by Class &amp; Accounts'!J$18, 'E2 Allocators'!$B$15:$W$15, 0),FALSE)*$F63)</f>
        <v>0</v>
      </c>
      <c r="K63" s="1411">
        <f>IF(ISERROR(VLOOKUP(VLOOKUP($A63, 'E4 TB Allocation Details'!$A$18:$L$205, MATCH("Demand ID", 'E4 TB Allocation Details'!$A$18:$L$18, 0),FALSE), 'E2 Allocators'!$B$15:$W$361, MATCH('O5 Details by Class &amp; Accounts'!K$18, 'E2 Allocators'!$B$15:$W$15, 0),FALSE)*$F63), 0, VLOOKUP(VLOOKUP($A63, 'E4 TB Allocation Details'!$A$18:$L$205, MATCH("Demand ID", 'E4 TB Allocation Details'!$A$18:$L$18, 0),FALSE), 'E2 Allocators'!$B$15:$W$361, MATCH('O5 Details by Class &amp; Accounts'!K$18, 'E2 Allocators'!$B$15:$W$15, 0),FALSE)*$F63)</f>
        <v>0</v>
      </c>
      <c r="L63" s="1411">
        <f>IF(ISERROR(VLOOKUP(VLOOKUP($A63, 'E4 TB Allocation Details'!$A$18:$L$205, MATCH("Demand ID", 'E4 TB Allocation Details'!$A$18:$L$18, 0),FALSE), 'E2 Allocators'!$B$15:$W$361, MATCH('O5 Details by Class &amp; Accounts'!L$18, 'E2 Allocators'!$B$15:$W$15, 0),FALSE)*$F63), 0, VLOOKUP(VLOOKUP($A63, 'E4 TB Allocation Details'!$A$18:$L$205, MATCH("Demand ID", 'E4 TB Allocation Details'!$A$18:$L$18, 0),FALSE), 'E2 Allocators'!$B$15:$W$361, MATCH('O5 Details by Class &amp; Accounts'!L$18, 'E2 Allocators'!$B$15:$W$15, 0),FALSE)*$F63)</f>
        <v>0</v>
      </c>
      <c r="M63" s="1411">
        <f>IF(ISERROR(VLOOKUP(VLOOKUP($A63, 'E4 TB Allocation Details'!$A$18:$L$205, MATCH("Demand ID", 'E4 TB Allocation Details'!$A$18:$L$18, 0),FALSE), 'E2 Allocators'!$B$15:$W$361, MATCH('O5 Details by Class &amp; Accounts'!M$18, 'E2 Allocators'!$B$15:$W$15, 0),FALSE)*$F63), 0, VLOOKUP(VLOOKUP($A63, 'E4 TB Allocation Details'!$A$18:$L$205, MATCH("Demand ID", 'E4 TB Allocation Details'!$A$18:$L$18, 0),FALSE), 'E2 Allocators'!$B$15:$W$361, MATCH('O5 Details by Class &amp; Accounts'!M$18, 'E2 Allocators'!$B$15:$W$15, 0),FALSE)*$F63)</f>
        <v>0</v>
      </c>
      <c r="N63" s="1411">
        <f>IF(ISERROR(VLOOKUP(VLOOKUP($A63, 'E4 TB Allocation Details'!$A$18:$L$205, MATCH("Demand ID", 'E4 TB Allocation Details'!$A$18:$L$18, 0),FALSE), 'E2 Allocators'!$B$15:$W$361, MATCH('O5 Details by Class &amp; Accounts'!N$18, 'E2 Allocators'!$B$15:$W$15, 0),FALSE)*$F63), 0, VLOOKUP(VLOOKUP($A63, 'E4 TB Allocation Details'!$A$18:$L$205, MATCH("Demand ID", 'E4 TB Allocation Details'!$A$18:$L$18, 0),FALSE), 'E2 Allocators'!$B$15:$W$361, MATCH('O5 Details by Class &amp; Accounts'!N$18, 'E2 Allocators'!$B$15:$W$15, 0),FALSE)*$F63)</f>
        <v>0</v>
      </c>
      <c r="O63" s="1411">
        <f>IF(ISERROR(VLOOKUP(VLOOKUP($A63, 'E4 TB Allocation Details'!$A$18:$L$205, MATCH("Demand ID", 'E4 TB Allocation Details'!$A$18:$L$18, 0),FALSE), 'E2 Allocators'!$B$15:$W$361, MATCH('O5 Details by Class &amp; Accounts'!O$18, 'E2 Allocators'!$B$15:$W$15, 0),FALSE)*$F63), 0, VLOOKUP(VLOOKUP($A63, 'E4 TB Allocation Details'!$A$18:$L$205, MATCH("Demand ID", 'E4 TB Allocation Details'!$A$18:$L$18, 0),FALSE), 'E2 Allocators'!$B$15:$W$361, MATCH('O5 Details by Class &amp; Accounts'!O$18, 'E2 Allocators'!$B$15:$W$15, 0),FALSE)*$F63)</f>
        <v>0</v>
      </c>
      <c r="P63" s="1411">
        <f>IF(ISERROR(VLOOKUP(VLOOKUP($A63, 'E4 TB Allocation Details'!$A$18:$L$205, MATCH("Demand ID", 'E4 TB Allocation Details'!$A$18:$L$18, 0),FALSE), 'E2 Allocators'!$B$15:$W$361, MATCH('O5 Details by Class &amp; Accounts'!P$18, 'E2 Allocators'!$B$15:$W$15, 0),FALSE)*$F63), 0, VLOOKUP(VLOOKUP($A63, 'E4 TB Allocation Details'!$A$18:$L$205, MATCH("Demand ID", 'E4 TB Allocation Details'!$A$18:$L$18, 0),FALSE), 'E2 Allocators'!$B$15:$W$361, MATCH('O5 Details by Class &amp; Accounts'!P$18, 'E2 Allocators'!$B$15:$W$15, 0),FALSE)*$F63)</f>
        <v>0</v>
      </c>
      <c r="Q63" s="1411">
        <f>IF(ISERROR(VLOOKUP(VLOOKUP($A63, 'E4 TB Allocation Details'!$A$18:$L$205, MATCH("Demand ID", 'E4 TB Allocation Details'!$A$18:$L$18, 0),FALSE), 'E2 Allocators'!$B$15:$W$361, MATCH('O5 Details by Class &amp; Accounts'!Q$18, 'E2 Allocators'!$B$15:$W$15, 0),FALSE)*$F63), 0, VLOOKUP(VLOOKUP($A63, 'E4 TB Allocation Details'!$A$18:$L$205, MATCH("Demand ID", 'E4 TB Allocation Details'!$A$18:$L$18, 0),FALSE), 'E2 Allocators'!$B$15:$W$361, MATCH('O5 Details by Class &amp; Accounts'!Q$18, 'E2 Allocators'!$B$15:$W$15, 0),FALSE)*$F63)</f>
        <v>0</v>
      </c>
      <c r="R63" s="1411">
        <f>IF(ISERROR(VLOOKUP(VLOOKUP($A63, 'E4 TB Allocation Details'!$A$18:$L$205, MATCH("Demand ID", 'E4 TB Allocation Details'!$A$18:$L$18, 0),FALSE), 'E2 Allocators'!$B$15:$W$361, MATCH('O5 Details by Class &amp; Accounts'!R$18, 'E2 Allocators'!$B$15:$W$15, 0),FALSE)*$F63), 0, VLOOKUP(VLOOKUP($A63, 'E4 TB Allocation Details'!$A$18:$L$205, MATCH("Demand ID", 'E4 TB Allocation Details'!$A$18:$L$18, 0),FALSE), 'E2 Allocators'!$B$15:$W$361, MATCH('O5 Details by Class &amp; Accounts'!R$18, 'E2 Allocators'!$B$15:$W$15, 0),FALSE)*$F63)</f>
        <v>0</v>
      </c>
      <c r="S63" s="1411">
        <f>IF(ISERROR(VLOOKUP(VLOOKUP($A63, 'E4 TB Allocation Details'!$A$18:$L$205, MATCH("Demand ID", 'E4 TB Allocation Details'!$A$18:$L$18, 0),FALSE), 'E2 Allocators'!$B$15:$W$361, MATCH('O5 Details by Class &amp; Accounts'!S$18, 'E2 Allocators'!$B$15:$W$15, 0),FALSE)*$F63), 0, VLOOKUP(VLOOKUP($A63, 'E4 TB Allocation Details'!$A$18:$L$205, MATCH("Demand ID", 'E4 TB Allocation Details'!$A$18:$L$18, 0),FALSE), 'E2 Allocators'!$B$15:$W$361, MATCH('O5 Details by Class &amp; Accounts'!S$18, 'E2 Allocators'!$B$15:$W$15, 0),FALSE)*$F63)</f>
        <v>0</v>
      </c>
      <c r="T63" s="1411">
        <f>IF(ISERROR(VLOOKUP(VLOOKUP($A63, 'E4 TB Allocation Details'!$A$18:$L$205, MATCH("Demand ID", 'E4 TB Allocation Details'!$A$18:$L$18, 0),FALSE), 'E2 Allocators'!$B$15:$W$361, MATCH('O5 Details by Class &amp; Accounts'!T$18, 'E2 Allocators'!$B$15:$W$15, 0),FALSE)*$F63), 0, VLOOKUP(VLOOKUP($A63, 'E4 TB Allocation Details'!$A$18:$L$205, MATCH("Demand ID", 'E4 TB Allocation Details'!$A$18:$L$18, 0),FALSE), 'E2 Allocators'!$B$15:$W$361, MATCH('O5 Details by Class &amp; Accounts'!T$18, 'E2 Allocators'!$B$15:$W$15, 0),FALSE)*$F63)</f>
        <v>0</v>
      </c>
      <c r="U63" s="1411">
        <f>IF(ISERROR(VLOOKUP(VLOOKUP($A63, 'E4 TB Allocation Details'!$A$18:$L$205, MATCH("Demand ID", 'E4 TB Allocation Details'!$A$18:$L$18, 0),FALSE), 'E2 Allocators'!$B$15:$W$361, MATCH('O5 Details by Class &amp; Accounts'!U$18, 'E2 Allocators'!$B$15:$W$15, 0),FALSE)*$F63), 0, VLOOKUP(VLOOKUP($A63, 'E4 TB Allocation Details'!$A$18:$L$205, MATCH("Demand ID", 'E4 TB Allocation Details'!$A$18:$L$18, 0),FALSE), 'E2 Allocators'!$B$15:$W$361, MATCH('O5 Details by Class &amp; Accounts'!U$18, 'E2 Allocators'!$B$15:$W$15, 0),FALSE)*$F63)</f>
        <v>0</v>
      </c>
      <c r="V63" s="1411">
        <f>IF(ISERROR(VLOOKUP(VLOOKUP($A63, 'E4 TB Allocation Details'!$A$18:$L$205, MATCH("Demand ID", 'E4 TB Allocation Details'!$A$18:$L$18, 0),FALSE), 'E2 Allocators'!$B$15:$W$361, MATCH('O5 Details by Class &amp; Accounts'!V$18, 'E2 Allocators'!$B$15:$W$15, 0),FALSE)*$F63), 0, VLOOKUP(VLOOKUP($A63, 'E4 TB Allocation Details'!$A$18:$L$205, MATCH("Demand ID", 'E4 TB Allocation Details'!$A$18:$L$18, 0),FALSE), 'E2 Allocators'!$B$15:$W$361, MATCH('O5 Details by Class &amp; Accounts'!V$18, 'E2 Allocators'!$B$15:$W$15, 0),FALSE)*$F63)</f>
        <v>0</v>
      </c>
      <c r="W63" s="1411">
        <f>IF(ISERROR(VLOOKUP(VLOOKUP($A63, 'E4 TB Allocation Details'!$A$18:$L$205, MATCH("Demand ID", 'E4 TB Allocation Details'!$A$18:$L$18, 0),FALSE), 'E2 Allocators'!$B$15:$W$361, MATCH('O5 Details by Class &amp; Accounts'!W$18, 'E2 Allocators'!$B$15:$W$15, 0),FALSE)*$F63), 0, VLOOKUP(VLOOKUP($A63, 'E4 TB Allocation Details'!$A$18:$L$205, MATCH("Demand ID", 'E4 TB Allocation Details'!$A$18:$L$18, 0),FALSE), 'E2 Allocators'!$B$15:$W$361, MATCH('O5 Details by Class &amp; Accounts'!W$18, 'E2 Allocators'!$B$15:$W$15, 0),FALSE)*$F63)</f>
        <v>0</v>
      </c>
      <c r="X63" s="1411">
        <f>IF(ISERROR(VLOOKUP(VLOOKUP($A63, 'E4 TB Allocation Details'!$A$18:$L$205, MATCH("Demand ID", 'E4 TB Allocation Details'!$A$18:$L$18, 0),FALSE), 'E2 Allocators'!$B$15:$W$361, MATCH('O5 Details by Class &amp; Accounts'!X$18, 'E2 Allocators'!$B$15:$W$15, 0),FALSE)*$F63), 0, VLOOKUP(VLOOKUP($A63, 'E4 TB Allocation Details'!$A$18:$L$205, MATCH("Demand ID", 'E4 TB Allocation Details'!$A$18:$L$18, 0),FALSE), 'E2 Allocators'!$B$15:$W$361, MATCH('O5 Details by Class &amp; Accounts'!X$18, 'E2 Allocators'!$B$15:$W$15, 0),FALSE)*$F63)</f>
        <v>0</v>
      </c>
      <c r="Y63" s="1411">
        <f>IF(ISERROR(VLOOKUP(VLOOKUP($A63, 'E4 TB Allocation Details'!$A$18:$L$205, MATCH("Demand ID", 'E4 TB Allocation Details'!$A$18:$L$18, 0),FALSE), 'E2 Allocators'!$B$15:$W$361, MATCH('O5 Details by Class &amp; Accounts'!Y$18, 'E2 Allocators'!$B$15:$W$15, 0),FALSE)*$F63), 0, VLOOKUP(VLOOKUP($A63, 'E4 TB Allocation Details'!$A$18:$L$205, MATCH("Demand ID", 'E4 TB Allocation Details'!$A$18:$L$18, 0),FALSE), 'E2 Allocators'!$B$15:$W$361, MATCH('O5 Details by Class &amp; Accounts'!Y$18, 'E2 Allocators'!$B$15:$W$15, 0),FALSE)*$F63)</f>
        <v>0</v>
      </c>
      <c r="Z63" s="1411">
        <f>IF(ISERROR(VLOOKUP(VLOOKUP($A63, 'E4 TB Allocation Details'!$A$18:$L$205, MATCH("Demand ID", 'E4 TB Allocation Details'!$A$18:$L$18, 0),FALSE), 'E2 Allocators'!$B$15:$W$361, MATCH('O5 Details by Class &amp; Accounts'!Z$18, 'E2 Allocators'!$B$15:$W$15, 0),FALSE)*$F63), 0, VLOOKUP(VLOOKUP($A63, 'E4 TB Allocation Details'!$A$18:$L$205, MATCH("Demand ID", 'E4 TB Allocation Details'!$A$18:$L$18, 0),FALSE), 'E2 Allocators'!$B$15:$W$361, MATCH('O5 Details by Class &amp; Accounts'!Z$18, 'E2 Allocators'!$B$15:$W$15, 0),FALSE)*$F63)</f>
        <v>0</v>
      </c>
      <c r="AA63" s="1411">
        <f>IF(ISERROR(VLOOKUP(VLOOKUP($A63, 'E4 TB Allocation Details'!$A$18:$L$205, MATCH("Demand ID", 'E4 TB Allocation Details'!$A$18:$L$18, 0),FALSE), 'E2 Allocators'!$B$15:$W$361, MATCH('O5 Details by Class &amp; Accounts'!AA$18, 'E2 Allocators'!$B$15:$W$15, 0),FALSE)*$F63), 0, VLOOKUP(VLOOKUP($A63, 'E4 TB Allocation Details'!$A$18:$L$205, MATCH("Demand ID", 'E4 TB Allocation Details'!$A$18:$L$18, 0),FALSE), 'E2 Allocators'!$B$15:$W$361, MATCH('O5 Details by Class &amp; Accounts'!AA$18, 'E2 Allocators'!$B$15:$W$15, 0),FALSE)*$F63)</f>
        <v>0</v>
      </c>
      <c r="AB63" s="1411">
        <f>IF(ISERROR(VLOOKUP(VLOOKUP($A63, 'E4 TB Allocation Details'!$A$18:$L$205, MATCH("Demand ID", 'E4 TB Allocation Details'!$A$18:$L$18, 0),FALSE), 'E2 Allocators'!$B$15:$W$361, MATCH('O5 Details by Class &amp; Accounts'!AB$18, 'E2 Allocators'!$B$15:$W$15, 0),FALSE)*$F63), 0, VLOOKUP(VLOOKUP($A63, 'E4 TB Allocation Details'!$A$18:$L$205, MATCH("Demand ID", 'E4 TB Allocation Details'!$A$18:$L$18, 0),FALSE), 'E2 Allocators'!$B$15:$W$361, MATCH('O5 Details by Class &amp; Accounts'!AB$18, 'E2 Allocators'!$B$15:$W$15, 0),FALSE)*$F63)</f>
        <v>0</v>
      </c>
      <c r="AC63" s="1411">
        <f t="shared" si="9"/>
        <v>0</v>
      </c>
      <c r="AD63" s="1411">
        <f>IF(ISERROR(VLOOKUP(VLOOKUP($A63, 'E4 TB Allocation Details'!$A$18:$L$205, MATCH("Customer ID", 'E4 TB Allocation Details'!$A$18:$L$18, 0),FALSE), 'E2 Allocators'!$B$15:$W$361, MATCH('O5 Details by Class &amp; Accounts'!AD$18, 'E2 Allocators'!$B$15:$W$15, 0),FALSE)*$G63), 0, VLOOKUP(VLOOKUP($A63, 'E4 TB Allocation Details'!$A$18:$L$205, MATCH("Customer ID", 'E4 TB Allocation Details'!$A$18:$L$18, 0),FALSE), 'E2 Allocators'!$B$15:$W$361, MATCH('O5 Details by Class &amp; Accounts'!AD$18, 'E2 Allocators'!$B$15:$W$15, 0),FALSE)*$G63)</f>
        <v>0</v>
      </c>
      <c r="AE63" s="1411">
        <f>IF(ISERROR(VLOOKUP(VLOOKUP($A63, 'E4 TB Allocation Details'!$A$18:$L$205, MATCH("Customer ID", 'E4 TB Allocation Details'!$A$18:$L$18, 0),FALSE), 'E2 Allocators'!$B$15:$W$361, MATCH('O5 Details by Class &amp; Accounts'!AE$18, 'E2 Allocators'!$B$15:$W$15, 0),FALSE)*$G63), 0, VLOOKUP(VLOOKUP($A63, 'E4 TB Allocation Details'!$A$18:$L$205, MATCH("Customer ID", 'E4 TB Allocation Details'!$A$18:$L$18, 0),FALSE), 'E2 Allocators'!$B$15:$W$361, MATCH('O5 Details by Class &amp; Accounts'!AE$18, 'E2 Allocators'!$B$15:$W$15, 0),FALSE)*$G63)</f>
        <v>0</v>
      </c>
      <c r="AF63" s="1411">
        <f>IF(ISERROR(VLOOKUP(VLOOKUP($A63, 'E4 TB Allocation Details'!$A$18:$L$205, MATCH("Customer ID", 'E4 TB Allocation Details'!$A$18:$L$18, 0),FALSE), 'E2 Allocators'!$B$15:$W$361, MATCH('O5 Details by Class &amp; Accounts'!AF$18, 'E2 Allocators'!$B$15:$W$15, 0),FALSE)*$G63), 0, VLOOKUP(VLOOKUP($A63, 'E4 TB Allocation Details'!$A$18:$L$205, MATCH("Customer ID", 'E4 TB Allocation Details'!$A$18:$L$18, 0),FALSE), 'E2 Allocators'!$B$15:$W$361, MATCH('O5 Details by Class &amp; Accounts'!AF$18, 'E2 Allocators'!$B$15:$W$15, 0),FALSE)*$G63)</f>
        <v>0</v>
      </c>
      <c r="AG63" s="1411">
        <f>IF(ISERROR(VLOOKUP(VLOOKUP($A63, 'E4 TB Allocation Details'!$A$18:$L$205, MATCH("Customer ID", 'E4 TB Allocation Details'!$A$18:$L$18, 0),FALSE), 'E2 Allocators'!$B$15:$W$361, MATCH('O5 Details by Class &amp; Accounts'!AG$18, 'E2 Allocators'!$B$15:$W$15, 0),FALSE)*$G63), 0, VLOOKUP(VLOOKUP($A63, 'E4 TB Allocation Details'!$A$18:$L$205, MATCH("Customer ID", 'E4 TB Allocation Details'!$A$18:$L$18, 0),FALSE), 'E2 Allocators'!$B$15:$W$361, MATCH('O5 Details by Class &amp; Accounts'!AG$18, 'E2 Allocators'!$B$15:$W$15, 0),FALSE)*$G63)</f>
        <v>0</v>
      </c>
      <c r="AH63" s="1411">
        <f>IF(ISERROR(VLOOKUP(VLOOKUP($A63, 'E4 TB Allocation Details'!$A$18:$L$205, MATCH("Customer ID", 'E4 TB Allocation Details'!$A$18:$L$18, 0),FALSE), 'E2 Allocators'!$B$15:$W$361, MATCH('O5 Details by Class &amp; Accounts'!AH$18, 'E2 Allocators'!$B$15:$W$15, 0),FALSE)*$G63), 0, VLOOKUP(VLOOKUP($A63, 'E4 TB Allocation Details'!$A$18:$L$205, MATCH("Customer ID", 'E4 TB Allocation Details'!$A$18:$L$18, 0),FALSE), 'E2 Allocators'!$B$15:$W$361, MATCH('O5 Details by Class &amp; Accounts'!AH$18, 'E2 Allocators'!$B$15:$W$15, 0),FALSE)*$G63)</f>
        <v>0</v>
      </c>
      <c r="AI63" s="1411">
        <f>IF(ISERROR(VLOOKUP(VLOOKUP($A63, 'E4 TB Allocation Details'!$A$18:$L$205, MATCH("Customer ID", 'E4 TB Allocation Details'!$A$18:$L$18, 0),FALSE), 'E2 Allocators'!$B$15:$W$361, MATCH('O5 Details by Class &amp; Accounts'!AI$18, 'E2 Allocators'!$B$15:$W$15, 0),FALSE)*$G63), 0, VLOOKUP(VLOOKUP($A63, 'E4 TB Allocation Details'!$A$18:$L$205, MATCH("Customer ID", 'E4 TB Allocation Details'!$A$18:$L$18, 0),FALSE), 'E2 Allocators'!$B$15:$W$361, MATCH('O5 Details by Class &amp; Accounts'!AI$18, 'E2 Allocators'!$B$15:$W$15, 0),FALSE)*$G63)</f>
        <v>0</v>
      </c>
      <c r="AJ63" s="1411">
        <f>IF(ISERROR(VLOOKUP(VLOOKUP($A63, 'E4 TB Allocation Details'!$A$18:$L$205, MATCH("Customer ID", 'E4 TB Allocation Details'!$A$18:$L$18, 0),FALSE), 'E2 Allocators'!$B$15:$W$361, MATCH('O5 Details by Class &amp; Accounts'!AJ$18, 'E2 Allocators'!$B$15:$W$15, 0),FALSE)*$G63), 0, VLOOKUP(VLOOKUP($A63, 'E4 TB Allocation Details'!$A$18:$L$205, MATCH("Customer ID", 'E4 TB Allocation Details'!$A$18:$L$18, 0),FALSE), 'E2 Allocators'!$B$15:$W$361, MATCH('O5 Details by Class &amp; Accounts'!AJ$18, 'E2 Allocators'!$B$15:$W$15, 0),FALSE)*$G63)</f>
        <v>0</v>
      </c>
      <c r="AK63" s="1411">
        <f>IF(ISERROR(VLOOKUP(VLOOKUP($A63, 'E4 TB Allocation Details'!$A$18:$L$205, MATCH("Customer ID", 'E4 TB Allocation Details'!$A$18:$L$18, 0),FALSE), 'E2 Allocators'!$B$15:$W$361, MATCH('O5 Details by Class &amp; Accounts'!AK$18, 'E2 Allocators'!$B$15:$W$15, 0),FALSE)*$G63), 0, VLOOKUP(VLOOKUP($A63, 'E4 TB Allocation Details'!$A$18:$L$205, MATCH("Customer ID", 'E4 TB Allocation Details'!$A$18:$L$18, 0),FALSE), 'E2 Allocators'!$B$15:$W$361, MATCH('O5 Details by Class &amp; Accounts'!AK$18, 'E2 Allocators'!$B$15:$W$15, 0),FALSE)*$G63)</f>
        <v>0</v>
      </c>
      <c r="AL63" s="1411">
        <f>IF(ISERROR(VLOOKUP(VLOOKUP($A63, 'E4 TB Allocation Details'!$A$18:$L$205, MATCH("Customer ID", 'E4 TB Allocation Details'!$A$18:$L$18, 0),FALSE), 'E2 Allocators'!$B$15:$W$361, MATCH('O5 Details by Class &amp; Accounts'!AL$18, 'E2 Allocators'!$B$15:$W$15, 0),FALSE)*$G63), 0, VLOOKUP(VLOOKUP($A63, 'E4 TB Allocation Details'!$A$18:$L$205, MATCH("Customer ID", 'E4 TB Allocation Details'!$A$18:$L$18, 0),FALSE), 'E2 Allocators'!$B$15:$W$361, MATCH('O5 Details by Class &amp; Accounts'!AL$18, 'E2 Allocators'!$B$15:$W$15, 0),FALSE)*$G63)</f>
        <v>0</v>
      </c>
      <c r="AM63" s="1411">
        <f>IF(ISERROR(VLOOKUP(VLOOKUP($A63, 'E4 TB Allocation Details'!$A$18:$L$205, MATCH("Customer ID", 'E4 TB Allocation Details'!$A$18:$L$18, 0),FALSE), 'E2 Allocators'!$B$15:$W$361, MATCH('O5 Details by Class &amp; Accounts'!AM$18, 'E2 Allocators'!$B$15:$W$15, 0),FALSE)*$G63), 0, VLOOKUP(VLOOKUP($A63, 'E4 TB Allocation Details'!$A$18:$L$205, MATCH("Customer ID", 'E4 TB Allocation Details'!$A$18:$L$18, 0),FALSE), 'E2 Allocators'!$B$15:$W$361, MATCH('O5 Details by Class &amp; Accounts'!AM$18, 'E2 Allocators'!$B$15:$W$15, 0),FALSE)*$G63)</f>
        <v>0</v>
      </c>
      <c r="AN63" s="1411">
        <f>IF(ISERROR(VLOOKUP(VLOOKUP($A63, 'E4 TB Allocation Details'!$A$18:$L$205, MATCH("Customer ID", 'E4 TB Allocation Details'!$A$18:$L$18, 0),FALSE), 'E2 Allocators'!$B$15:$W$361, MATCH('O5 Details by Class &amp; Accounts'!AN$18, 'E2 Allocators'!$B$15:$W$15, 0),FALSE)*$G63), 0, VLOOKUP(VLOOKUP($A63, 'E4 TB Allocation Details'!$A$18:$L$205, MATCH("Customer ID", 'E4 TB Allocation Details'!$A$18:$L$18, 0),FALSE), 'E2 Allocators'!$B$15:$W$361, MATCH('O5 Details by Class &amp; Accounts'!AN$18, 'E2 Allocators'!$B$15:$W$15, 0),FALSE)*$G63)</f>
        <v>0</v>
      </c>
      <c r="AO63" s="1411">
        <f>IF(ISERROR(VLOOKUP(VLOOKUP($A63, 'E4 TB Allocation Details'!$A$18:$L$205, MATCH("Customer ID", 'E4 TB Allocation Details'!$A$18:$L$18, 0),FALSE), 'E2 Allocators'!$B$15:$W$361, MATCH('O5 Details by Class &amp; Accounts'!AO$18, 'E2 Allocators'!$B$15:$W$15, 0),FALSE)*$G63), 0, VLOOKUP(VLOOKUP($A63, 'E4 TB Allocation Details'!$A$18:$L$205, MATCH("Customer ID", 'E4 TB Allocation Details'!$A$18:$L$18, 0),FALSE), 'E2 Allocators'!$B$15:$W$361, MATCH('O5 Details by Class &amp; Accounts'!AO$18, 'E2 Allocators'!$B$15:$W$15, 0),FALSE)*$G63)</f>
        <v>0</v>
      </c>
      <c r="AP63" s="1411">
        <f>IF(ISERROR(VLOOKUP(VLOOKUP($A63, 'E4 TB Allocation Details'!$A$18:$L$205, MATCH("Customer ID", 'E4 TB Allocation Details'!$A$18:$L$18, 0),FALSE), 'E2 Allocators'!$B$15:$W$361, MATCH('O5 Details by Class &amp; Accounts'!AP$18, 'E2 Allocators'!$B$15:$W$15, 0),FALSE)*$G63), 0, VLOOKUP(VLOOKUP($A63, 'E4 TB Allocation Details'!$A$18:$L$205, MATCH("Customer ID", 'E4 TB Allocation Details'!$A$18:$L$18, 0),FALSE), 'E2 Allocators'!$B$15:$W$361, MATCH('O5 Details by Class &amp; Accounts'!AP$18, 'E2 Allocators'!$B$15:$W$15, 0),FALSE)*$G63)</f>
        <v>0</v>
      </c>
      <c r="AQ63" s="1411">
        <f>IF(ISERROR(VLOOKUP(VLOOKUP($A63, 'E4 TB Allocation Details'!$A$18:$L$205, MATCH("Customer ID", 'E4 TB Allocation Details'!$A$18:$L$18, 0),FALSE), 'E2 Allocators'!$B$15:$W$361, MATCH('O5 Details by Class &amp; Accounts'!AQ$18, 'E2 Allocators'!$B$15:$W$15, 0),FALSE)*$G63), 0, VLOOKUP(VLOOKUP($A63, 'E4 TB Allocation Details'!$A$18:$L$205, MATCH("Customer ID", 'E4 TB Allocation Details'!$A$18:$L$18, 0),FALSE), 'E2 Allocators'!$B$15:$W$361, MATCH('O5 Details by Class &amp; Accounts'!AQ$18, 'E2 Allocators'!$B$15:$W$15, 0),FALSE)*$G63)</f>
        <v>0</v>
      </c>
      <c r="AR63" s="1411">
        <f>IF(ISERROR(VLOOKUP(VLOOKUP($A63, 'E4 TB Allocation Details'!$A$18:$L$205, MATCH("Customer ID", 'E4 TB Allocation Details'!$A$18:$L$18, 0),FALSE), 'E2 Allocators'!$B$15:$W$361, MATCH('O5 Details by Class &amp; Accounts'!AR$18, 'E2 Allocators'!$B$15:$W$15, 0),FALSE)*$G63), 0, VLOOKUP(VLOOKUP($A63, 'E4 TB Allocation Details'!$A$18:$L$205, MATCH("Customer ID", 'E4 TB Allocation Details'!$A$18:$L$18, 0),FALSE), 'E2 Allocators'!$B$15:$W$361, MATCH('O5 Details by Class &amp; Accounts'!AR$18, 'E2 Allocators'!$B$15:$W$15, 0),FALSE)*$G63)</f>
        <v>0</v>
      </c>
      <c r="AS63" s="1411">
        <f>IF(ISERROR(VLOOKUP(VLOOKUP($A63, 'E4 TB Allocation Details'!$A$18:$L$205, MATCH("Customer ID", 'E4 TB Allocation Details'!$A$18:$L$18, 0),FALSE), 'E2 Allocators'!$B$15:$W$361, MATCH('O5 Details by Class &amp; Accounts'!AS$18, 'E2 Allocators'!$B$15:$W$15, 0),FALSE)*$G63), 0, VLOOKUP(VLOOKUP($A63, 'E4 TB Allocation Details'!$A$18:$L$205, MATCH("Customer ID", 'E4 TB Allocation Details'!$A$18:$L$18, 0),FALSE), 'E2 Allocators'!$B$15:$W$361, MATCH('O5 Details by Class &amp; Accounts'!AS$18, 'E2 Allocators'!$B$15:$W$15, 0),FALSE)*$G63)</f>
        <v>0</v>
      </c>
      <c r="AT63" s="1411">
        <f>IF(ISERROR(VLOOKUP(VLOOKUP($A63, 'E4 TB Allocation Details'!$A$18:$L$205, MATCH("Customer ID", 'E4 TB Allocation Details'!$A$18:$L$18, 0),FALSE), 'E2 Allocators'!$B$15:$W$361, MATCH('O5 Details by Class &amp; Accounts'!AT$18, 'E2 Allocators'!$B$15:$W$15, 0),FALSE)*$G63), 0, VLOOKUP(VLOOKUP($A63, 'E4 TB Allocation Details'!$A$18:$L$205, MATCH("Customer ID", 'E4 TB Allocation Details'!$A$18:$L$18, 0),FALSE), 'E2 Allocators'!$B$15:$W$361, MATCH('O5 Details by Class &amp; Accounts'!AT$18, 'E2 Allocators'!$B$15:$W$15, 0),FALSE)*$G63)</f>
        <v>0</v>
      </c>
      <c r="AU63" s="1411">
        <f>IF(ISERROR(VLOOKUP(VLOOKUP($A63, 'E4 TB Allocation Details'!$A$18:$L$205, MATCH("Customer ID", 'E4 TB Allocation Details'!$A$18:$L$18, 0),FALSE), 'E2 Allocators'!$B$15:$W$361, MATCH('O5 Details by Class &amp; Accounts'!AU$18, 'E2 Allocators'!$B$15:$W$15, 0),FALSE)*$G63), 0, VLOOKUP(VLOOKUP($A63, 'E4 TB Allocation Details'!$A$18:$L$205, MATCH("Customer ID", 'E4 TB Allocation Details'!$A$18:$L$18, 0),FALSE), 'E2 Allocators'!$B$15:$W$361, MATCH('O5 Details by Class &amp; Accounts'!AU$18, 'E2 Allocators'!$B$15:$W$15, 0),FALSE)*$G63)</f>
        <v>0</v>
      </c>
      <c r="AV63" s="1411">
        <f>IF(ISERROR(VLOOKUP(VLOOKUP($A63, 'E4 TB Allocation Details'!$A$18:$L$205, MATCH("Customer ID", 'E4 TB Allocation Details'!$A$18:$L$18, 0),FALSE), 'E2 Allocators'!$B$15:$W$361, MATCH('O5 Details by Class &amp; Accounts'!AV$18, 'E2 Allocators'!$B$15:$W$15, 0),FALSE)*$G63), 0, VLOOKUP(VLOOKUP($A63, 'E4 TB Allocation Details'!$A$18:$L$205, MATCH("Customer ID", 'E4 TB Allocation Details'!$A$18:$L$18, 0),FALSE), 'E2 Allocators'!$B$15:$W$361, MATCH('O5 Details by Class &amp; Accounts'!AV$18, 'E2 Allocators'!$B$15:$W$15, 0),FALSE)*$G63)</f>
        <v>0</v>
      </c>
      <c r="AW63" s="1411">
        <f>IF(ISERROR(VLOOKUP(VLOOKUP($A63, 'E4 TB Allocation Details'!$A$18:$L$205, MATCH("Customer ID", 'E4 TB Allocation Details'!$A$18:$L$18, 0),FALSE), 'E2 Allocators'!$B$15:$W$361, MATCH('O5 Details by Class &amp; Accounts'!AW$18, 'E2 Allocators'!$B$15:$W$15, 0),FALSE)*$G63), 0, VLOOKUP(VLOOKUP($A63, 'E4 TB Allocation Details'!$A$18:$L$205, MATCH("Customer ID", 'E4 TB Allocation Details'!$A$18:$L$18, 0),FALSE), 'E2 Allocators'!$B$15:$W$361, MATCH('O5 Details by Class &amp; Accounts'!AW$18, 'E2 Allocators'!$B$15:$W$15, 0),FALSE)*$G63)</f>
        <v>0</v>
      </c>
      <c r="AX63" s="1411">
        <f t="shared" si="10"/>
        <v>0</v>
      </c>
      <c r="AY63" s="1411">
        <f>IF(ISERROR(VLOOKUP(VLOOKUP($A63, 'E4 TB Allocation Details'!$A$18:$L$205, MATCH("Misc ID", 'E4 TB Allocation Details'!$A$18:$L$18, 0),FALSE), 'E2 Allocators'!$B$15:$W$361, MATCH('O5 Details by Class &amp; Accounts'!AY$18, 'E2 Allocators'!$B$15:$W$15, 0),FALSE)*$E63), 0, VLOOKUP(VLOOKUP($A63, 'E4 TB Allocation Details'!$A$18:$L$205, MATCH("Misc ID", 'E4 TB Allocation Details'!$A$18:$L$18, 0),FALSE), 'E2 Allocators'!$B$15:$W$361, MATCH('O5 Details by Class &amp; Accounts'!AY$18, 'E2 Allocators'!$B$15:$W$15, 0),FALSE)*$E63)</f>
        <v>0</v>
      </c>
      <c r="AZ63" s="1411">
        <f>IF(ISERROR(VLOOKUP(VLOOKUP($A63, 'E4 TB Allocation Details'!$A$18:$L$205, MATCH("Misc ID", 'E4 TB Allocation Details'!$A$18:$L$18, 0),FALSE), 'E2 Allocators'!$B$15:$W$361, MATCH('O5 Details by Class &amp; Accounts'!AZ$18, 'E2 Allocators'!$B$15:$W$15, 0),FALSE)*$E63), 0, VLOOKUP(VLOOKUP($A63, 'E4 TB Allocation Details'!$A$18:$L$205, MATCH("Misc ID", 'E4 TB Allocation Details'!$A$18:$L$18, 0),FALSE), 'E2 Allocators'!$B$15:$W$361, MATCH('O5 Details by Class &amp; Accounts'!AZ$18, 'E2 Allocators'!$B$15:$W$15, 0),FALSE)*$E63)</f>
        <v>0</v>
      </c>
      <c r="BA63" s="1411">
        <f>IF(ISERROR(VLOOKUP(VLOOKUP($A63, 'E4 TB Allocation Details'!$A$18:$L$205, MATCH("Misc ID", 'E4 TB Allocation Details'!$A$18:$L$18, 0),FALSE), 'E2 Allocators'!$B$15:$W$361, MATCH('O5 Details by Class &amp; Accounts'!BA$18, 'E2 Allocators'!$B$15:$W$15, 0),FALSE)*$E63), 0, VLOOKUP(VLOOKUP($A63, 'E4 TB Allocation Details'!$A$18:$L$205, MATCH("Misc ID", 'E4 TB Allocation Details'!$A$18:$L$18, 0),FALSE), 'E2 Allocators'!$B$15:$W$361, MATCH('O5 Details by Class &amp; Accounts'!BA$18, 'E2 Allocators'!$B$15:$W$15, 0),FALSE)*$E63)</f>
        <v>0</v>
      </c>
      <c r="BB63" s="1411">
        <f>IF(ISERROR(VLOOKUP(VLOOKUP($A63, 'E4 TB Allocation Details'!$A$18:$L$205, MATCH("Misc ID", 'E4 TB Allocation Details'!$A$18:$L$18, 0),FALSE), 'E2 Allocators'!$B$15:$W$361, MATCH('O5 Details by Class &amp; Accounts'!BB$18, 'E2 Allocators'!$B$15:$W$15, 0),FALSE)*$E63), 0, VLOOKUP(VLOOKUP($A63, 'E4 TB Allocation Details'!$A$18:$L$205, MATCH("Misc ID", 'E4 TB Allocation Details'!$A$18:$L$18, 0),FALSE), 'E2 Allocators'!$B$15:$W$361, MATCH('O5 Details by Class &amp; Accounts'!BB$18, 'E2 Allocators'!$B$15:$W$15, 0),FALSE)*$E63)</f>
        <v>0</v>
      </c>
      <c r="BC63" s="1411">
        <f>IF(ISERROR(VLOOKUP(VLOOKUP($A63, 'E4 TB Allocation Details'!$A$18:$L$205, MATCH("Misc ID", 'E4 TB Allocation Details'!$A$18:$L$18, 0),FALSE), 'E2 Allocators'!$B$15:$W$361, MATCH('O5 Details by Class &amp; Accounts'!BC$18, 'E2 Allocators'!$B$15:$W$15, 0),FALSE)*$E63), 0, VLOOKUP(VLOOKUP($A63, 'E4 TB Allocation Details'!$A$18:$L$205, MATCH("Misc ID", 'E4 TB Allocation Details'!$A$18:$L$18, 0),FALSE), 'E2 Allocators'!$B$15:$W$361, MATCH('O5 Details by Class &amp; Accounts'!BC$18, 'E2 Allocators'!$B$15:$W$15, 0),FALSE)*$E63)</f>
        <v>0</v>
      </c>
      <c r="BD63" s="1411">
        <f>IF(ISERROR(VLOOKUP(VLOOKUP($A63, 'E4 TB Allocation Details'!$A$18:$L$205, MATCH("Misc ID", 'E4 TB Allocation Details'!$A$18:$L$18, 0),FALSE), 'E2 Allocators'!$B$15:$W$361, MATCH('O5 Details by Class &amp; Accounts'!BD$18, 'E2 Allocators'!$B$15:$W$15, 0),FALSE)*$E63), 0, VLOOKUP(VLOOKUP($A63, 'E4 TB Allocation Details'!$A$18:$L$205, MATCH("Misc ID", 'E4 TB Allocation Details'!$A$18:$L$18, 0),FALSE), 'E2 Allocators'!$B$15:$W$361, MATCH('O5 Details by Class &amp; Accounts'!BD$18, 'E2 Allocators'!$B$15:$W$15, 0),FALSE)*$E63)</f>
        <v>0</v>
      </c>
      <c r="BE63" s="1411">
        <f>IF(ISERROR(VLOOKUP(VLOOKUP($A63, 'E4 TB Allocation Details'!$A$18:$L$205, MATCH("Misc ID", 'E4 TB Allocation Details'!$A$18:$L$18, 0),FALSE), 'E2 Allocators'!$B$15:$W$361, MATCH('O5 Details by Class &amp; Accounts'!BE$18, 'E2 Allocators'!$B$15:$W$15, 0),FALSE)*$E63), 0, VLOOKUP(VLOOKUP($A63, 'E4 TB Allocation Details'!$A$18:$L$205, MATCH("Misc ID", 'E4 TB Allocation Details'!$A$18:$L$18, 0),FALSE), 'E2 Allocators'!$B$15:$W$361, MATCH('O5 Details by Class &amp; Accounts'!BE$18, 'E2 Allocators'!$B$15:$W$15, 0),FALSE)*$E63)</f>
        <v>0</v>
      </c>
      <c r="BF63" s="1411">
        <f>IF(ISERROR(VLOOKUP(VLOOKUP($A63, 'E4 TB Allocation Details'!$A$18:$L$205, MATCH("Misc ID", 'E4 TB Allocation Details'!$A$18:$L$18, 0),FALSE), 'E2 Allocators'!$B$15:$W$361, MATCH('O5 Details by Class &amp; Accounts'!BF$18, 'E2 Allocators'!$B$15:$W$15, 0),FALSE)*$E63), 0, VLOOKUP(VLOOKUP($A63, 'E4 TB Allocation Details'!$A$18:$L$205, MATCH("Misc ID", 'E4 TB Allocation Details'!$A$18:$L$18, 0),FALSE), 'E2 Allocators'!$B$15:$W$361, MATCH('O5 Details by Class &amp; Accounts'!BF$18, 'E2 Allocators'!$B$15:$W$15, 0),FALSE)*$E63)</f>
        <v>0</v>
      </c>
      <c r="BG63" s="1411">
        <f>IF(ISERROR(VLOOKUP(VLOOKUP($A63, 'E4 TB Allocation Details'!$A$18:$L$205, MATCH("Misc ID", 'E4 TB Allocation Details'!$A$18:$L$18, 0),FALSE), 'E2 Allocators'!$B$15:$W$361, MATCH('O5 Details by Class &amp; Accounts'!BG$18, 'E2 Allocators'!$B$15:$W$15, 0),FALSE)*$E63), 0, VLOOKUP(VLOOKUP($A63, 'E4 TB Allocation Details'!$A$18:$L$205, MATCH("Misc ID", 'E4 TB Allocation Details'!$A$18:$L$18, 0),FALSE), 'E2 Allocators'!$B$15:$W$361, MATCH('O5 Details by Class &amp; Accounts'!BG$18, 'E2 Allocators'!$B$15:$W$15, 0),FALSE)*$E63)</f>
        <v>0</v>
      </c>
      <c r="BH63" s="1411">
        <f>IF(ISERROR(VLOOKUP(VLOOKUP($A63, 'E4 TB Allocation Details'!$A$18:$L$205, MATCH("Misc ID", 'E4 TB Allocation Details'!$A$18:$L$18, 0),FALSE), 'E2 Allocators'!$B$15:$W$361, MATCH('O5 Details by Class &amp; Accounts'!BH$18, 'E2 Allocators'!$B$15:$W$15, 0),FALSE)*$E63), 0, VLOOKUP(VLOOKUP($A63, 'E4 TB Allocation Details'!$A$18:$L$205, MATCH("Misc ID", 'E4 TB Allocation Details'!$A$18:$L$18, 0),FALSE), 'E2 Allocators'!$B$15:$W$361, MATCH('O5 Details by Class &amp; Accounts'!BH$18, 'E2 Allocators'!$B$15:$W$15, 0),FALSE)*$E63)</f>
        <v>0</v>
      </c>
      <c r="BI63" s="1411">
        <f>IF(ISERROR(VLOOKUP(VLOOKUP($A63, 'E4 TB Allocation Details'!$A$18:$L$205, MATCH("Misc ID", 'E4 TB Allocation Details'!$A$18:$L$18, 0),FALSE), 'E2 Allocators'!$B$15:$W$361, MATCH('O5 Details by Class &amp; Accounts'!BI$18, 'E2 Allocators'!$B$15:$W$15, 0),FALSE)*$E63), 0, VLOOKUP(VLOOKUP($A63, 'E4 TB Allocation Details'!$A$18:$L$205, MATCH("Misc ID", 'E4 TB Allocation Details'!$A$18:$L$18, 0),FALSE), 'E2 Allocators'!$B$15:$W$361, MATCH('O5 Details by Class &amp; Accounts'!BI$18, 'E2 Allocators'!$B$15:$W$15, 0),FALSE)*$E63)</f>
        <v>0</v>
      </c>
      <c r="BJ63" s="1411">
        <f>IF(ISERROR(VLOOKUP(VLOOKUP($A63, 'E4 TB Allocation Details'!$A$18:$L$205, MATCH("Misc ID", 'E4 TB Allocation Details'!$A$18:$L$18, 0),FALSE), 'E2 Allocators'!$B$15:$W$361, MATCH('O5 Details by Class &amp; Accounts'!BJ$18, 'E2 Allocators'!$B$15:$W$15, 0),FALSE)*$E63), 0, VLOOKUP(VLOOKUP($A63, 'E4 TB Allocation Details'!$A$18:$L$205, MATCH("Misc ID", 'E4 TB Allocation Details'!$A$18:$L$18, 0),FALSE), 'E2 Allocators'!$B$15:$W$361, MATCH('O5 Details by Class &amp; Accounts'!BJ$18, 'E2 Allocators'!$B$15:$W$15, 0),FALSE)*$E63)</f>
        <v>0</v>
      </c>
      <c r="BK63" s="1411">
        <f>IF(ISERROR(VLOOKUP(VLOOKUP($A63, 'E4 TB Allocation Details'!$A$18:$L$205, MATCH("Misc ID", 'E4 TB Allocation Details'!$A$18:$L$18, 0),FALSE), 'E2 Allocators'!$B$15:$W$361, MATCH('O5 Details by Class &amp; Accounts'!BK$18, 'E2 Allocators'!$B$15:$W$15, 0),FALSE)*$E63), 0, VLOOKUP(VLOOKUP($A63, 'E4 TB Allocation Details'!$A$18:$L$205, MATCH("Misc ID", 'E4 TB Allocation Details'!$A$18:$L$18, 0),FALSE), 'E2 Allocators'!$B$15:$W$361, MATCH('O5 Details by Class &amp; Accounts'!BK$18, 'E2 Allocators'!$B$15:$W$15, 0),FALSE)*$E63)</f>
        <v>0</v>
      </c>
      <c r="BL63" s="1411">
        <f>IF(ISERROR(VLOOKUP(VLOOKUP($A63, 'E4 TB Allocation Details'!$A$18:$L$205, MATCH("Misc ID", 'E4 TB Allocation Details'!$A$18:$L$18, 0),FALSE), 'E2 Allocators'!$B$15:$W$361, MATCH('O5 Details by Class &amp; Accounts'!BL$18, 'E2 Allocators'!$B$15:$W$15, 0),FALSE)*$E63), 0, VLOOKUP(VLOOKUP($A63, 'E4 TB Allocation Details'!$A$18:$L$205, MATCH("Misc ID", 'E4 TB Allocation Details'!$A$18:$L$18, 0),FALSE), 'E2 Allocators'!$B$15:$W$361, MATCH('O5 Details by Class &amp; Accounts'!BL$18, 'E2 Allocators'!$B$15:$W$15, 0),FALSE)*$E63)</f>
        <v>0</v>
      </c>
      <c r="BM63" s="1411">
        <f>IF(ISERROR(VLOOKUP(VLOOKUP($A63, 'E4 TB Allocation Details'!$A$18:$L$205, MATCH("Misc ID", 'E4 TB Allocation Details'!$A$18:$L$18, 0),FALSE), 'E2 Allocators'!$B$15:$W$361, MATCH('O5 Details by Class &amp; Accounts'!BM$18, 'E2 Allocators'!$B$15:$W$15, 0),FALSE)*$E63), 0, VLOOKUP(VLOOKUP($A63, 'E4 TB Allocation Details'!$A$18:$L$205, MATCH("Misc ID", 'E4 TB Allocation Details'!$A$18:$L$18, 0),FALSE), 'E2 Allocators'!$B$15:$W$361, MATCH('O5 Details by Class &amp; Accounts'!BM$18, 'E2 Allocators'!$B$15:$W$15, 0),FALSE)*$E63)</f>
        <v>0</v>
      </c>
      <c r="BN63" s="1411">
        <f>IF(ISERROR(VLOOKUP(VLOOKUP($A63, 'E4 TB Allocation Details'!$A$18:$L$205, MATCH("Misc ID", 'E4 TB Allocation Details'!$A$18:$L$18, 0),FALSE), 'E2 Allocators'!$B$15:$W$361, MATCH('O5 Details by Class &amp; Accounts'!BN$18, 'E2 Allocators'!$B$15:$W$15, 0),FALSE)*$E63), 0, VLOOKUP(VLOOKUP($A63, 'E4 TB Allocation Details'!$A$18:$L$205, MATCH("Misc ID", 'E4 TB Allocation Details'!$A$18:$L$18, 0),FALSE), 'E2 Allocators'!$B$15:$W$361, MATCH('O5 Details by Class &amp; Accounts'!BN$18, 'E2 Allocators'!$B$15:$W$15, 0),FALSE)*$E63)</f>
        <v>0</v>
      </c>
      <c r="BO63" s="1411">
        <f>IF(ISERROR(VLOOKUP(VLOOKUP($A63, 'E4 TB Allocation Details'!$A$18:$L$205, MATCH("Misc ID", 'E4 TB Allocation Details'!$A$18:$L$18, 0),FALSE), 'E2 Allocators'!$B$15:$W$361, MATCH('O5 Details by Class &amp; Accounts'!BO$18, 'E2 Allocators'!$B$15:$W$15, 0),FALSE)*$E63), 0, VLOOKUP(VLOOKUP($A63, 'E4 TB Allocation Details'!$A$18:$L$205, MATCH("Misc ID", 'E4 TB Allocation Details'!$A$18:$L$18, 0),FALSE), 'E2 Allocators'!$B$15:$W$361, MATCH('O5 Details by Class &amp; Accounts'!BO$18, 'E2 Allocators'!$B$15:$W$15, 0),FALSE)*$E63)</f>
        <v>0</v>
      </c>
      <c r="BP63" s="1411">
        <f>IF(ISERROR(VLOOKUP(VLOOKUP($A63, 'E4 TB Allocation Details'!$A$18:$L$205, MATCH("Misc ID", 'E4 TB Allocation Details'!$A$18:$L$18, 0),FALSE), 'E2 Allocators'!$B$15:$W$361, MATCH('O5 Details by Class &amp; Accounts'!BP$18, 'E2 Allocators'!$B$15:$W$15, 0),FALSE)*$E63), 0, VLOOKUP(VLOOKUP($A63, 'E4 TB Allocation Details'!$A$18:$L$205, MATCH("Misc ID", 'E4 TB Allocation Details'!$A$18:$L$18, 0),FALSE), 'E2 Allocators'!$B$15:$W$361, MATCH('O5 Details by Class &amp; Accounts'!BP$18, 'E2 Allocators'!$B$15:$W$15, 0),FALSE)*$E63)</f>
        <v>0</v>
      </c>
      <c r="BQ63" s="1411">
        <f>IF(ISERROR(VLOOKUP(VLOOKUP($A63, 'E4 TB Allocation Details'!$A$18:$L$205, MATCH("Misc ID", 'E4 TB Allocation Details'!$A$18:$L$18, 0),FALSE), 'E2 Allocators'!$B$15:$W$361, MATCH('O5 Details by Class &amp; Accounts'!BQ$18, 'E2 Allocators'!$B$15:$W$15, 0),FALSE)*$E63), 0, VLOOKUP(VLOOKUP($A63, 'E4 TB Allocation Details'!$A$18:$L$205, MATCH("Misc ID", 'E4 TB Allocation Details'!$A$18:$L$18, 0),FALSE), 'E2 Allocators'!$B$15:$W$361, MATCH('O5 Details by Class &amp; Accounts'!BQ$18, 'E2 Allocators'!$B$15:$W$15, 0),FALSE)*$E63)</f>
        <v>0</v>
      </c>
      <c r="BR63" s="1411">
        <f>IF(ISERROR(VLOOKUP(VLOOKUP($A63, 'E4 TB Allocation Details'!$A$18:$L$205, MATCH("Misc ID", 'E4 TB Allocation Details'!$A$18:$L$18, 0),FALSE), 'E2 Allocators'!$B$15:$W$361, MATCH('O5 Details by Class &amp; Accounts'!BR$18, 'E2 Allocators'!$B$15:$W$15, 0),FALSE)*$E63), 0, VLOOKUP(VLOOKUP($A63, 'E4 TB Allocation Details'!$A$18:$L$205, MATCH("Misc ID", 'E4 TB Allocation Details'!$A$18:$L$18, 0),FALSE), 'E2 Allocators'!$B$15:$W$361, MATCH('O5 Details by Class &amp; Accounts'!BR$18, 'E2 Allocators'!$B$15:$W$15, 0),FALSE)*$E63)</f>
        <v>0</v>
      </c>
      <c r="BS63" s="1411">
        <f t="shared" si="11"/>
        <v>0</v>
      </c>
      <c r="BT63" s="1411">
        <f>IF(ISERROR(VLOOKUP(VLOOKUP($A63, 'E4 TB Allocation Details'!$A$18:$L$205, MATCH("A &amp; G ID", 'E4 TB Allocation Details'!$A$18:$L$18, 0),FALSE), 'E2 Allocators'!$B$15:$W$361, MATCH('O5 Details by Class &amp; Accounts'!BT$18, 'E2 Allocators'!$B$15:$W$15, 0),FALSE)*$E63), 0, VLOOKUP(VLOOKUP($A63, 'E4 TB Allocation Details'!$A$18:$L$205, MATCH("A &amp; G ID", 'E4 TB Allocation Details'!$A$18:$L$18, 0),FALSE), 'E2 Allocators'!$B$15:$W$361, MATCH('O5 Details by Class &amp; Accounts'!BT$18, 'E2 Allocators'!$B$15:$W$15, 0),FALSE)*$E63)</f>
        <v>0</v>
      </c>
      <c r="BU63" s="1411">
        <f>IF(ISERROR(VLOOKUP(VLOOKUP($A63, 'E4 TB Allocation Details'!$A$18:$L$205, MATCH("A &amp; G ID", 'E4 TB Allocation Details'!$A$18:$L$18, 0),FALSE), 'E2 Allocators'!$B$15:$W$361, MATCH('O5 Details by Class &amp; Accounts'!BU$18, 'E2 Allocators'!$B$15:$W$15, 0),FALSE)*$E63), 0, VLOOKUP(VLOOKUP($A63, 'E4 TB Allocation Details'!$A$18:$L$205, MATCH("A &amp; G ID", 'E4 TB Allocation Details'!$A$18:$L$18, 0),FALSE), 'E2 Allocators'!$B$15:$W$361, MATCH('O5 Details by Class &amp; Accounts'!BU$18, 'E2 Allocators'!$B$15:$W$15, 0),FALSE)*$E63)</f>
        <v>0</v>
      </c>
      <c r="BV63" s="1411">
        <f>IF(ISERROR(VLOOKUP(VLOOKUP($A63, 'E4 TB Allocation Details'!$A$18:$L$205, MATCH("A &amp; G ID", 'E4 TB Allocation Details'!$A$18:$L$18, 0),FALSE), 'E2 Allocators'!$B$15:$W$361, MATCH('O5 Details by Class &amp; Accounts'!BV$18, 'E2 Allocators'!$B$15:$W$15, 0),FALSE)*$E63), 0, VLOOKUP(VLOOKUP($A63, 'E4 TB Allocation Details'!$A$18:$L$205, MATCH("A &amp; G ID", 'E4 TB Allocation Details'!$A$18:$L$18, 0),FALSE), 'E2 Allocators'!$B$15:$W$361, MATCH('O5 Details by Class &amp; Accounts'!BV$18, 'E2 Allocators'!$B$15:$W$15, 0),FALSE)*$E63)</f>
        <v>0</v>
      </c>
      <c r="BW63" s="1411">
        <f>IF(ISERROR(VLOOKUP(VLOOKUP($A63, 'E4 TB Allocation Details'!$A$18:$L$205, MATCH("A &amp; G ID", 'E4 TB Allocation Details'!$A$18:$L$18, 0),FALSE), 'E2 Allocators'!$B$15:$W$361, MATCH('O5 Details by Class &amp; Accounts'!BW$18, 'E2 Allocators'!$B$15:$W$15, 0),FALSE)*$E63), 0, VLOOKUP(VLOOKUP($A63, 'E4 TB Allocation Details'!$A$18:$L$205, MATCH("A &amp; G ID", 'E4 TB Allocation Details'!$A$18:$L$18, 0),FALSE), 'E2 Allocators'!$B$15:$W$361, MATCH('O5 Details by Class &amp; Accounts'!BW$18, 'E2 Allocators'!$B$15:$W$15, 0),FALSE)*$E63)</f>
        <v>0</v>
      </c>
      <c r="BX63" s="1411">
        <f>IF(ISERROR(VLOOKUP(VLOOKUP($A63, 'E4 TB Allocation Details'!$A$18:$L$205, MATCH("A &amp; G ID", 'E4 TB Allocation Details'!$A$18:$L$18, 0),FALSE), 'E2 Allocators'!$B$15:$W$361, MATCH('O5 Details by Class &amp; Accounts'!BX$18, 'E2 Allocators'!$B$15:$W$15, 0),FALSE)*$E63), 0, VLOOKUP(VLOOKUP($A63, 'E4 TB Allocation Details'!$A$18:$L$205, MATCH("A &amp; G ID", 'E4 TB Allocation Details'!$A$18:$L$18, 0),FALSE), 'E2 Allocators'!$B$15:$W$361, MATCH('O5 Details by Class &amp; Accounts'!BX$18, 'E2 Allocators'!$B$15:$W$15, 0),FALSE)*$E63)</f>
        <v>0</v>
      </c>
      <c r="BY63" s="1411">
        <f>IF(ISERROR(VLOOKUP(VLOOKUP($A63, 'E4 TB Allocation Details'!$A$18:$L$205, MATCH("A &amp; G ID", 'E4 TB Allocation Details'!$A$18:$L$18, 0),FALSE), 'E2 Allocators'!$B$15:$W$361, MATCH('O5 Details by Class &amp; Accounts'!BY$18, 'E2 Allocators'!$B$15:$W$15, 0),FALSE)*$E63), 0, VLOOKUP(VLOOKUP($A63, 'E4 TB Allocation Details'!$A$18:$L$205, MATCH("A &amp; G ID", 'E4 TB Allocation Details'!$A$18:$L$18, 0),FALSE), 'E2 Allocators'!$B$15:$W$361, MATCH('O5 Details by Class &amp; Accounts'!BY$18, 'E2 Allocators'!$B$15:$W$15, 0),FALSE)*$E63)</f>
        <v>0</v>
      </c>
      <c r="BZ63" s="1411">
        <f>IF(ISERROR(VLOOKUP(VLOOKUP($A63, 'E4 TB Allocation Details'!$A$18:$L$205, MATCH("A &amp; G ID", 'E4 TB Allocation Details'!$A$18:$L$18, 0),FALSE), 'E2 Allocators'!$B$15:$W$361, MATCH('O5 Details by Class &amp; Accounts'!BZ$18, 'E2 Allocators'!$B$15:$W$15, 0),FALSE)*$E63), 0, VLOOKUP(VLOOKUP($A63, 'E4 TB Allocation Details'!$A$18:$L$205, MATCH("A &amp; G ID", 'E4 TB Allocation Details'!$A$18:$L$18, 0),FALSE), 'E2 Allocators'!$B$15:$W$361, MATCH('O5 Details by Class &amp; Accounts'!BZ$18, 'E2 Allocators'!$B$15:$W$15, 0),FALSE)*$E63)</f>
        <v>0</v>
      </c>
      <c r="CA63" s="1411">
        <f>IF(ISERROR(VLOOKUP(VLOOKUP($A63, 'E4 TB Allocation Details'!$A$18:$L$205, MATCH("A &amp; G ID", 'E4 TB Allocation Details'!$A$18:$L$18, 0),FALSE), 'E2 Allocators'!$B$15:$W$361, MATCH('O5 Details by Class &amp; Accounts'!CA$18, 'E2 Allocators'!$B$15:$W$15, 0),FALSE)*$E63), 0, VLOOKUP(VLOOKUP($A63, 'E4 TB Allocation Details'!$A$18:$L$205, MATCH("A &amp; G ID", 'E4 TB Allocation Details'!$A$18:$L$18, 0),FALSE), 'E2 Allocators'!$B$15:$W$361, MATCH('O5 Details by Class &amp; Accounts'!CA$18, 'E2 Allocators'!$B$15:$W$15, 0),FALSE)*$E63)</f>
        <v>0</v>
      </c>
      <c r="CB63" s="1411">
        <f>IF(ISERROR(VLOOKUP(VLOOKUP($A63, 'E4 TB Allocation Details'!$A$18:$L$205, MATCH("A &amp; G ID", 'E4 TB Allocation Details'!$A$18:$L$18, 0),FALSE), 'E2 Allocators'!$B$15:$W$361, MATCH('O5 Details by Class &amp; Accounts'!CB$18, 'E2 Allocators'!$B$15:$W$15, 0),FALSE)*$E63), 0, VLOOKUP(VLOOKUP($A63, 'E4 TB Allocation Details'!$A$18:$L$205, MATCH("A &amp; G ID", 'E4 TB Allocation Details'!$A$18:$L$18, 0),FALSE), 'E2 Allocators'!$B$15:$W$361, MATCH('O5 Details by Class &amp; Accounts'!CB$18, 'E2 Allocators'!$B$15:$W$15, 0),FALSE)*$E63)</f>
        <v>0</v>
      </c>
      <c r="CC63" s="1411">
        <f>IF(ISERROR(VLOOKUP(VLOOKUP($A63, 'E4 TB Allocation Details'!$A$18:$L$205, MATCH("A &amp; G ID", 'E4 TB Allocation Details'!$A$18:$L$18, 0),FALSE), 'E2 Allocators'!$B$15:$W$361, MATCH('O5 Details by Class &amp; Accounts'!CC$18, 'E2 Allocators'!$B$15:$W$15, 0),FALSE)*$E63), 0, VLOOKUP(VLOOKUP($A63, 'E4 TB Allocation Details'!$A$18:$L$205, MATCH("A &amp; G ID", 'E4 TB Allocation Details'!$A$18:$L$18, 0),FALSE), 'E2 Allocators'!$B$15:$W$361, MATCH('O5 Details by Class &amp; Accounts'!CC$18, 'E2 Allocators'!$B$15:$W$15, 0),FALSE)*$E63)</f>
        <v>0</v>
      </c>
      <c r="CD63" s="1411">
        <f>IF(ISERROR(VLOOKUP(VLOOKUP($A63, 'E4 TB Allocation Details'!$A$18:$L$205, MATCH("A &amp; G ID", 'E4 TB Allocation Details'!$A$18:$L$18, 0),FALSE), 'E2 Allocators'!$B$15:$W$361, MATCH('O5 Details by Class &amp; Accounts'!CD$18, 'E2 Allocators'!$B$15:$W$15, 0),FALSE)*$E63), 0, VLOOKUP(VLOOKUP($A63, 'E4 TB Allocation Details'!$A$18:$L$205, MATCH("A &amp; G ID", 'E4 TB Allocation Details'!$A$18:$L$18, 0),FALSE), 'E2 Allocators'!$B$15:$W$361, MATCH('O5 Details by Class &amp; Accounts'!CD$18, 'E2 Allocators'!$B$15:$W$15, 0),FALSE)*$E63)</f>
        <v>0</v>
      </c>
      <c r="CE63" s="1411">
        <f>IF(ISERROR(VLOOKUP(VLOOKUP($A63, 'E4 TB Allocation Details'!$A$18:$L$205, MATCH("A &amp; G ID", 'E4 TB Allocation Details'!$A$18:$L$18, 0),FALSE), 'E2 Allocators'!$B$15:$W$361, MATCH('O5 Details by Class &amp; Accounts'!CE$18, 'E2 Allocators'!$B$15:$W$15, 0),FALSE)*$E63), 0, VLOOKUP(VLOOKUP($A63, 'E4 TB Allocation Details'!$A$18:$L$205, MATCH("A &amp; G ID", 'E4 TB Allocation Details'!$A$18:$L$18, 0),FALSE), 'E2 Allocators'!$B$15:$W$361, MATCH('O5 Details by Class &amp; Accounts'!CE$18, 'E2 Allocators'!$B$15:$W$15, 0),FALSE)*$E63)</f>
        <v>0</v>
      </c>
      <c r="CF63" s="1411">
        <f>IF(ISERROR(VLOOKUP(VLOOKUP($A63, 'E4 TB Allocation Details'!$A$18:$L$205, MATCH("A &amp; G ID", 'E4 TB Allocation Details'!$A$18:$L$18, 0),FALSE), 'E2 Allocators'!$B$15:$W$361, MATCH('O5 Details by Class &amp; Accounts'!CF$18, 'E2 Allocators'!$B$15:$W$15, 0),FALSE)*$E63), 0, VLOOKUP(VLOOKUP($A63, 'E4 TB Allocation Details'!$A$18:$L$205, MATCH("A &amp; G ID", 'E4 TB Allocation Details'!$A$18:$L$18, 0),FALSE), 'E2 Allocators'!$B$15:$W$361, MATCH('O5 Details by Class &amp; Accounts'!CF$18, 'E2 Allocators'!$B$15:$W$15, 0),FALSE)*$E63)</f>
        <v>0</v>
      </c>
      <c r="CG63" s="1411">
        <f>IF(ISERROR(VLOOKUP(VLOOKUP($A63, 'E4 TB Allocation Details'!$A$18:$L$205, MATCH("A &amp; G ID", 'E4 TB Allocation Details'!$A$18:$L$18, 0),FALSE), 'E2 Allocators'!$B$15:$W$361, MATCH('O5 Details by Class &amp; Accounts'!CG$18, 'E2 Allocators'!$B$15:$W$15, 0),FALSE)*$E63), 0, VLOOKUP(VLOOKUP($A63, 'E4 TB Allocation Details'!$A$18:$L$205, MATCH("A &amp; G ID", 'E4 TB Allocation Details'!$A$18:$L$18, 0),FALSE), 'E2 Allocators'!$B$15:$W$361, MATCH('O5 Details by Class &amp; Accounts'!CG$18, 'E2 Allocators'!$B$15:$W$15, 0),FALSE)*$E63)</f>
        <v>0</v>
      </c>
      <c r="CH63" s="1411">
        <f>IF(ISERROR(VLOOKUP(VLOOKUP($A63, 'E4 TB Allocation Details'!$A$18:$L$205, MATCH("A &amp; G ID", 'E4 TB Allocation Details'!$A$18:$L$18, 0),FALSE), 'E2 Allocators'!$B$15:$W$361, MATCH('O5 Details by Class &amp; Accounts'!CH$18, 'E2 Allocators'!$B$15:$W$15, 0),FALSE)*$E63), 0, VLOOKUP(VLOOKUP($A63, 'E4 TB Allocation Details'!$A$18:$L$205, MATCH("A &amp; G ID", 'E4 TB Allocation Details'!$A$18:$L$18, 0),FALSE), 'E2 Allocators'!$B$15:$W$361, MATCH('O5 Details by Class &amp; Accounts'!CH$18, 'E2 Allocators'!$B$15:$W$15, 0),FALSE)*$E63)</f>
        <v>0</v>
      </c>
      <c r="CI63" s="1411">
        <f>IF(ISERROR(VLOOKUP(VLOOKUP($A63, 'E4 TB Allocation Details'!$A$18:$L$205, MATCH("A &amp; G ID", 'E4 TB Allocation Details'!$A$18:$L$18, 0),FALSE), 'E2 Allocators'!$B$15:$W$361, MATCH('O5 Details by Class &amp; Accounts'!CI$18, 'E2 Allocators'!$B$15:$W$15, 0),FALSE)*$E63), 0, VLOOKUP(VLOOKUP($A63, 'E4 TB Allocation Details'!$A$18:$L$205, MATCH("A &amp; G ID", 'E4 TB Allocation Details'!$A$18:$L$18, 0),FALSE), 'E2 Allocators'!$B$15:$W$361, MATCH('O5 Details by Class &amp; Accounts'!CI$18, 'E2 Allocators'!$B$15:$W$15, 0),FALSE)*$E63)</f>
        <v>0</v>
      </c>
      <c r="CJ63" s="1411">
        <f>IF(ISERROR(VLOOKUP(VLOOKUP($A63, 'E4 TB Allocation Details'!$A$18:$L$205, MATCH("A &amp; G ID", 'E4 TB Allocation Details'!$A$18:$L$18, 0),FALSE), 'E2 Allocators'!$B$15:$W$361, MATCH('O5 Details by Class &amp; Accounts'!CJ$18, 'E2 Allocators'!$B$15:$W$15, 0),FALSE)*$E63), 0, VLOOKUP(VLOOKUP($A63, 'E4 TB Allocation Details'!$A$18:$L$205, MATCH("A &amp; G ID", 'E4 TB Allocation Details'!$A$18:$L$18, 0),FALSE), 'E2 Allocators'!$B$15:$W$361, MATCH('O5 Details by Class &amp; Accounts'!CJ$18, 'E2 Allocators'!$B$15:$W$15, 0),FALSE)*$E63)</f>
        <v>0</v>
      </c>
      <c r="CK63" s="1411">
        <f>IF(ISERROR(VLOOKUP(VLOOKUP($A63, 'E4 TB Allocation Details'!$A$18:$L$205, MATCH("A &amp; G ID", 'E4 TB Allocation Details'!$A$18:$L$18, 0),FALSE), 'E2 Allocators'!$B$15:$W$361, MATCH('O5 Details by Class &amp; Accounts'!CK$18, 'E2 Allocators'!$B$15:$W$15, 0),FALSE)*$E63), 0, VLOOKUP(VLOOKUP($A63, 'E4 TB Allocation Details'!$A$18:$L$205, MATCH("A &amp; G ID", 'E4 TB Allocation Details'!$A$18:$L$18, 0),FALSE), 'E2 Allocators'!$B$15:$W$361, MATCH('O5 Details by Class &amp; Accounts'!CK$18, 'E2 Allocators'!$B$15:$W$15, 0),FALSE)*$E63)</f>
        <v>0</v>
      </c>
      <c r="CL63" s="1411">
        <f>IF(ISERROR(VLOOKUP(VLOOKUP($A63, 'E4 TB Allocation Details'!$A$18:$L$205, MATCH("A &amp; G ID", 'E4 TB Allocation Details'!$A$18:$L$18, 0),FALSE), 'E2 Allocators'!$B$15:$W$361, MATCH('O5 Details by Class &amp; Accounts'!CL$18, 'E2 Allocators'!$B$15:$W$15, 0),FALSE)*$E63), 0, VLOOKUP(VLOOKUP($A63, 'E4 TB Allocation Details'!$A$18:$L$205, MATCH("A &amp; G ID", 'E4 TB Allocation Details'!$A$18:$L$18, 0),FALSE), 'E2 Allocators'!$B$15:$W$361, MATCH('O5 Details by Class &amp; Accounts'!CL$18, 'E2 Allocators'!$B$15:$W$15, 0),FALSE)*$E63)</f>
        <v>0</v>
      </c>
      <c r="CM63" s="1411">
        <f>IF(ISERROR(VLOOKUP(VLOOKUP($A63, 'E4 TB Allocation Details'!$A$18:$L$205, MATCH("A &amp; G ID", 'E4 TB Allocation Details'!$A$18:$L$18, 0),FALSE), 'E2 Allocators'!$B$15:$W$361, MATCH('O5 Details by Class &amp; Accounts'!CM$18, 'E2 Allocators'!$B$15:$W$15, 0),FALSE)*$E63), 0, VLOOKUP(VLOOKUP($A63, 'E4 TB Allocation Details'!$A$18:$L$205, MATCH("A &amp; G ID", 'E4 TB Allocation Details'!$A$18:$L$18, 0),FALSE), 'E2 Allocators'!$B$15:$W$361, MATCH('O5 Details by Class &amp; Accounts'!CM$18, 'E2 Allocators'!$B$15:$W$15, 0),FALSE)*$E63)</f>
        <v>0</v>
      </c>
      <c r="CN63" s="1411">
        <f t="shared" si="12"/>
        <v>0</v>
      </c>
      <c r="CO63" s="1791">
        <f t="shared" si="7"/>
        <v>0</v>
      </c>
      <c r="CQ63" s="2086" t="s">
        <v>1471</v>
      </c>
    </row>
    <row r="64" spans="1:95" s="80" customFormat="1" ht="12.75">
      <c r="A64" s="1169">
        <v>1915</v>
      </c>
      <c r="B64" s="451" t="s">
        <v>569</v>
      </c>
      <c r="C64" s="1788">
        <f>IF(ISERROR(VLOOKUP($A64,'I3 TB Data'!$A$23:$H$458,MATCH('O5 Details by Class &amp; Accounts'!$C$18, 'I3 TB Data'!$A$23:$H$23,0),0)), 0, VLOOKUP($A64,'I3 TB Data'!$A$23:$H$458,MATCH('O5 Details by Class &amp; Accounts'!$C$18,'I3 TB Data'!$A$23:$H$23,0),0))</f>
        <v>54000</v>
      </c>
      <c r="D64" s="1789">
        <f>'I4 BO ASSETS'!E65</f>
        <v>0</v>
      </c>
      <c r="E64" s="1788">
        <f t="shared" si="6"/>
        <v>54000</v>
      </c>
      <c r="F64" s="1790">
        <f>IF(ISERROR(VLOOKUP($A64, 'E1 Categorization'!A33:E122, MATCH("Customer Component", 'E1 Categorization'!$A$33:$E$33,0), 0)), 0, IF(VLOOKUP($A64, 'E1 Categorization'!A33:E122, MATCH("Customer Component", 'E1 Categorization'!$A$33:$E$33,0), 0)=0, 'O5 Details by Class &amp; Accounts'!$E64, IF(AND(VLOOKUP($A64, 'E1 Categorization'!A33:E122, MATCH("Customer Component", 'E1 Categorization'!$A$33:$E$33,0), 0) &gt;0, VLOOKUP($A64, 'E1 Categorization'!A33:E122, MATCH("Customer Component", 'E1 Categorization'!$A$33:$E$33,0), 0)&lt;1), 'O5 Details by Class &amp; Accounts'!$E64*(1-VLOOKUP($A64, 'E1 Categorization'!A33:E122, MATCH("Customer Component", 'E1 Categorization'!$A$33:$E$33,0), 0)), 0)))</f>
        <v>0</v>
      </c>
      <c r="G64" s="1790">
        <f>IF(ISERROR(VLOOKUP($A64, 'E1 Categorization'!A33:E122, MATCH("Customer Component", 'E1 Categorization'!$A$33:$E$33,0), 0)),0, IF(VLOOKUP($A64, 'E1 Categorization'!A33:E122, MATCH("Customer Component", 'E1 Categorization'!$A$33:$E$33,0), 0)=0, 0, IF(AND(VLOOKUP($A64, 'E1 Categorization'!A33:E122, MATCH("Customer Component", 'E1 Categorization'!$A$33:$E$33,0), 0) &gt;0, VLOOKUP($A64, 'E1 Categorization'!A33:E122, MATCH("Customer Component", 'E1 Categorization'!$A$33:$E$33,0), 0)&lt;1), 'O5 Details by Class &amp; Accounts'!$E64*(VLOOKUP($A64, 'E1 Categorization'!A33:E122, MATCH("Customer Component", 'E1 Categorization'!$A$33:$E$33,0), 0)), 'O5 Details by Class &amp; Accounts'!$E64)))</f>
        <v>0</v>
      </c>
      <c r="H64" s="1411">
        <f t="shared" si="8"/>
        <v>0</v>
      </c>
      <c r="I64" s="1411">
        <f>IF(ISERROR(VLOOKUP(VLOOKUP($A64, 'E4 TB Allocation Details'!$A$18:$L$205, MATCH("Demand ID", 'E4 TB Allocation Details'!$A$18:$L$18, 0),FALSE), 'E2 Allocators'!$B$15:$W$361, MATCH('O5 Details by Class &amp; Accounts'!I$18, 'E2 Allocators'!$B$15:$W$15, 0),FALSE)*$F64), 0, VLOOKUP(VLOOKUP($A64, 'E4 TB Allocation Details'!$A$18:$L$205, MATCH("Demand ID", 'E4 TB Allocation Details'!$A$18:$L$18, 0),FALSE), 'E2 Allocators'!$B$15:$W$361, MATCH('O5 Details by Class &amp; Accounts'!I$18, 'E2 Allocators'!$B$15:$W$15, 0),FALSE)*$F64)</f>
        <v>0</v>
      </c>
      <c r="J64" s="1411">
        <f>IF(ISERROR(VLOOKUP(VLOOKUP($A64, 'E4 TB Allocation Details'!$A$18:$L$205, MATCH("Demand ID", 'E4 TB Allocation Details'!$A$18:$L$18, 0),FALSE), 'E2 Allocators'!$B$15:$W$361, MATCH('O5 Details by Class &amp; Accounts'!J$18, 'E2 Allocators'!$B$15:$W$15, 0),FALSE)*$F64), 0, VLOOKUP(VLOOKUP($A64, 'E4 TB Allocation Details'!$A$18:$L$205, MATCH("Demand ID", 'E4 TB Allocation Details'!$A$18:$L$18, 0),FALSE), 'E2 Allocators'!$B$15:$W$361, MATCH('O5 Details by Class &amp; Accounts'!J$18, 'E2 Allocators'!$B$15:$W$15, 0),FALSE)*$F64)</f>
        <v>0</v>
      </c>
      <c r="K64" s="1411">
        <f>IF(ISERROR(VLOOKUP(VLOOKUP($A64, 'E4 TB Allocation Details'!$A$18:$L$205, MATCH("Demand ID", 'E4 TB Allocation Details'!$A$18:$L$18, 0),FALSE), 'E2 Allocators'!$B$15:$W$361, MATCH('O5 Details by Class &amp; Accounts'!K$18, 'E2 Allocators'!$B$15:$W$15, 0),FALSE)*$F64), 0, VLOOKUP(VLOOKUP($A64, 'E4 TB Allocation Details'!$A$18:$L$205, MATCH("Demand ID", 'E4 TB Allocation Details'!$A$18:$L$18, 0),FALSE), 'E2 Allocators'!$B$15:$W$361, MATCH('O5 Details by Class &amp; Accounts'!K$18, 'E2 Allocators'!$B$15:$W$15, 0),FALSE)*$F64)</f>
        <v>0</v>
      </c>
      <c r="L64" s="1411">
        <f>IF(ISERROR(VLOOKUP(VLOOKUP($A64, 'E4 TB Allocation Details'!$A$18:$L$205, MATCH("Demand ID", 'E4 TB Allocation Details'!$A$18:$L$18, 0),FALSE), 'E2 Allocators'!$B$15:$W$361, MATCH('O5 Details by Class &amp; Accounts'!L$18, 'E2 Allocators'!$B$15:$W$15, 0),FALSE)*$F64), 0, VLOOKUP(VLOOKUP($A64, 'E4 TB Allocation Details'!$A$18:$L$205, MATCH("Demand ID", 'E4 TB Allocation Details'!$A$18:$L$18, 0),FALSE), 'E2 Allocators'!$B$15:$W$361, MATCH('O5 Details by Class &amp; Accounts'!L$18, 'E2 Allocators'!$B$15:$W$15, 0),FALSE)*$F64)</f>
        <v>0</v>
      </c>
      <c r="M64" s="1411">
        <f>IF(ISERROR(VLOOKUP(VLOOKUP($A64, 'E4 TB Allocation Details'!$A$18:$L$205, MATCH("Demand ID", 'E4 TB Allocation Details'!$A$18:$L$18, 0),FALSE), 'E2 Allocators'!$B$15:$W$361, MATCH('O5 Details by Class &amp; Accounts'!M$18, 'E2 Allocators'!$B$15:$W$15, 0),FALSE)*$F64), 0, VLOOKUP(VLOOKUP($A64, 'E4 TB Allocation Details'!$A$18:$L$205, MATCH("Demand ID", 'E4 TB Allocation Details'!$A$18:$L$18, 0),FALSE), 'E2 Allocators'!$B$15:$W$361, MATCH('O5 Details by Class &amp; Accounts'!M$18, 'E2 Allocators'!$B$15:$W$15, 0),FALSE)*$F64)</f>
        <v>0</v>
      </c>
      <c r="N64" s="1411">
        <f>IF(ISERROR(VLOOKUP(VLOOKUP($A64, 'E4 TB Allocation Details'!$A$18:$L$205, MATCH("Demand ID", 'E4 TB Allocation Details'!$A$18:$L$18, 0),FALSE), 'E2 Allocators'!$B$15:$W$361, MATCH('O5 Details by Class &amp; Accounts'!N$18, 'E2 Allocators'!$B$15:$W$15, 0),FALSE)*$F64), 0, VLOOKUP(VLOOKUP($A64, 'E4 TB Allocation Details'!$A$18:$L$205, MATCH("Demand ID", 'E4 TB Allocation Details'!$A$18:$L$18, 0),FALSE), 'E2 Allocators'!$B$15:$W$361, MATCH('O5 Details by Class &amp; Accounts'!N$18, 'E2 Allocators'!$B$15:$W$15, 0),FALSE)*$F64)</f>
        <v>0</v>
      </c>
      <c r="O64" s="1411">
        <f>IF(ISERROR(VLOOKUP(VLOOKUP($A64, 'E4 TB Allocation Details'!$A$18:$L$205, MATCH("Demand ID", 'E4 TB Allocation Details'!$A$18:$L$18, 0),FALSE), 'E2 Allocators'!$B$15:$W$361, MATCH('O5 Details by Class &amp; Accounts'!O$18, 'E2 Allocators'!$B$15:$W$15, 0),FALSE)*$F64), 0, VLOOKUP(VLOOKUP($A64, 'E4 TB Allocation Details'!$A$18:$L$205, MATCH("Demand ID", 'E4 TB Allocation Details'!$A$18:$L$18, 0),FALSE), 'E2 Allocators'!$B$15:$W$361, MATCH('O5 Details by Class &amp; Accounts'!O$18, 'E2 Allocators'!$B$15:$W$15, 0),FALSE)*$F64)</f>
        <v>0</v>
      </c>
      <c r="P64" s="1411">
        <f>IF(ISERROR(VLOOKUP(VLOOKUP($A64, 'E4 TB Allocation Details'!$A$18:$L$205, MATCH("Demand ID", 'E4 TB Allocation Details'!$A$18:$L$18, 0),FALSE), 'E2 Allocators'!$B$15:$W$361, MATCH('O5 Details by Class &amp; Accounts'!P$18, 'E2 Allocators'!$B$15:$W$15, 0),FALSE)*$F64), 0, VLOOKUP(VLOOKUP($A64, 'E4 TB Allocation Details'!$A$18:$L$205, MATCH("Demand ID", 'E4 TB Allocation Details'!$A$18:$L$18, 0),FALSE), 'E2 Allocators'!$B$15:$W$361, MATCH('O5 Details by Class &amp; Accounts'!P$18, 'E2 Allocators'!$B$15:$W$15, 0),FALSE)*$F64)</f>
        <v>0</v>
      </c>
      <c r="Q64" s="1411">
        <f>IF(ISERROR(VLOOKUP(VLOOKUP($A64, 'E4 TB Allocation Details'!$A$18:$L$205, MATCH("Demand ID", 'E4 TB Allocation Details'!$A$18:$L$18, 0),FALSE), 'E2 Allocators'!$B$15:$W$361, MATCH('O5 Details by Class &amp; Accounts'!Q$18, 'E2 Allocators'!$B$15:$W$15, 0),FALSE)*$F64), 0, VLOOKUP(VLOOKUP($A64, 'E4 TB Allocation Details'!$A$18:$L$205, MATCH("Demand ID", 'E4 TB Allocation Details'!$A$18:$L$18, 0),FALSE), 'E2 Allocators'!$B$15:$W$361, MATCH('O5 Details by Class &amp; Accounts'!Q$18, 'E2 Allocators'!$B$15:$W$15, 0),FALSE)*$F64)</f>
        <v>0</v>
      </c>
      <c r="R64" s="1411">
        <f>IF(ISERROR(VLOOKUP(VLOOKUP($A64, 'E4 TB Allocation Details'!$A$18:$L$205, MATCH("Demand ID", 'E4 TB Allocation Details'!$A$18:$L$18, 0),FALSE), 'E2 Allocators'!$B$15:$W$361, MATCH('O5 Details by Class &amp; Accounts'!R$18, 'E2 Allocators'!$B$15:$W$15, 0),FALSE)*$F64), 0, VLOOKUP(VLOOKUP($A64, 'E4 TB Allocation Details'!$A$18:$L$205, MATCH("Demand ID", 'E4 TB Allocation Details'!$A$18:$L$18, 0),FALSE), 'E2 Allocators'!$B$15:$W$361, MATCH('O5 Details by Class &amp; Accounts'!R$18, 'E2 Allocators'!$B$15:$W$15, 0),FALSE)*$F64)</f>
        <v>0</v>
      </c>
      <c r="S64" s="1411">
        <f>IF(ISERROR(VLOOKUP(VLOOKUP($A64, 'E4 TB Allocation Details'!$A$18:$L$205, MATCH("Demand ID", 'E4 TB Allocation Details'!$A$18:$L$18, 0),FALSE), 'E2 Allocators'!$B$15:$W$361, MATCH('O5 Details by Class &amp; Accounts'!S$18, 'E2 Allocators'!$B$15:$W$15, 0),FALSE)*$F64), 0, VLOOKUP(VLOOKUP($A64, 'E4 TB Allocation Details'!$A$18:$L$205, MATCH("Demand ID", 'E4 TB Allocation Details'!$A$18:$L$18, 0),FALSE), 'E2 Allocators'!$B$15:$W$361, MATCH('O5 Details by Class &amp; Accounts'!S$18, 'E2 Allocators'!$B$15:$W$15, 0),FALSE)*$F64)</f>
        <v>0</v>
      </c>
      <c r="T64" s="1411">
        <f>IF(ISERROR(VLOOKUP(VLOOKUP($A64, 'E4 TB Allocation Details'!$A$18:$L$205, MATCH("Demand ID", 'E4 TB Allocation Details'!$A$18:$L$18, 0),FALSE), 'E2 Allocators'!$B$15:$W$361, MATCH('O5 Details by Class &amp; Accounts'!T$18, 'E2 Allocators'!$B$15:$W$15, 0),FALSE)*$F64), 0, VLOOKUP(VLOOKUP($A64, 'E4 TB Allocation Details'!$A$18:$L$205, MATCH("Demand ID", 'E4 TB Allocation Details'!$A$18:$L$18, 0),FALSE), 'E2 Allocators'!$B$15:$W$361, MATCH('O5 Details by Class &amp; Accounts'!T$18, 'E2 Allocators'!$B$15:$W$15, 0),FALSE)*$F64)</f>
        <v>0</v>
      </c>
      <c r="U64" s="1411">
        <f>IF(ISERROR(VLOOKUP(VLOOKUP($A64, 'E4 TB Allocation Details'!$A$18:$L$205, MATCH("Demand ID", 'E4 TB Allocation Details'!$A$18:$L$18, 0),FALSE), 'E2 Allocators'!$B$15:$W$361, MATCH('O5 Details by Class &amp; Accounts'!U$18, 'E2 Allocators'!$B$15:$W$15, 0),FALSE)*$F64), 0, VLOOKUP(VLOOKUP($A64, 'E4 TB Allocation Details'!$A$18:$L$205, MATCH("Demand ID", 'E4 TB Allocation Details'!$A$18:$L$18, 0),FALSE), 'E2 Allocators'!$B$15:$W$361, MATCH('O5 Details by Class &amp; Accounts'!U$18, 'E2 Allocators'!$B$15:$W$15, 0),FALSE)*$F64)</f>
        <v>0</v>
      </c>
      <c r="V64" s="1411">
        <f>IF(ISERROR(VLOOKUP(VLOOKUP($A64, 'E4 TB Allocation Details'!$A$18:$L$205, MATCH("Demand ID", 'E4 TB Allocation Details'!$A$18:$L$18, 0),FALSE), 'E2 Allocators'!$B$15:$W$361, MATCH('O5 Details by Class &amp; Accounts'!V$18, 'E2 Allocators'!$B$15:$W$15, 0),FALSE)*$F64), 0, VLOOKUP(VLOOKUP($A64, 'E4 TB Allocation Details'!$A$18:$L$205, MATCH("Demand ID", 'E4 TB Allocation Details'!$A$18:$L$18, 0),FALSE), 'E2 Allocators'!$B$15:$W$361, MATCH('O5 Details by Class &amp; Accounts'!V$18, 'E2 Allocators'!$B$15:$W$15, 0),FALSE)*$F64)</f>
        <v>0</v>
      </c>
      <c r="W64" s="1411">
        <f>IF(ISERROR(VLOOKUP(VLOOKUP($A64, 'E4 TB Allocation Details'!$A$18:$L$205, MATCH("Demand ID", 'E4 TB Allocation Details'!$A$18:$L$18, 0),FALSE), 'E2 Allocators'!$B$15:$W$361, MATCH('O5 Details by Class &amp; Accounts'!W$18, 'E2 Allocators'!$B$15:$W$15, 0),FALSE)*$F64), 0, VLOOKUP(VLOOKUP($A64, 'E4 TB Allocation Details'!$A$18:$L$205, MATCH("Demand ID", 'E4 TB Allocation Details'!$A$18:$L$18, 0),FALSE), 'E2 Allocators'!$B$15:$W$361, MATCH('O5 Details by Class &amp; Accounts'!W$18, 'E2 Allocators'!$B$15:$W$15, 0),FALSE)*$F64)</f>
        <v>0</v>
      </c>
      <c r="X64" s="1411">
        <f>IF(ISERROR(VLOOKUP(VLOOKUP($A64, 'E4 TB Allocation Details'!$A$18:$L$205, MATCH("Demand ID", 'E4 TB Allocation Details'!$A$18:$L$18, 0),FALSE), 'E2 Allocators'!$B$15:$W$361, MATCH('O5 Details by Class &amp; Accounts'!X$18, 'E2 Allocators'!$B$15:$W$15, 0),FALSE)*$F64), 0, VLOOKUP(VLOOKUP($A64, 'E4 TB Allocation Details'!$A$18:$L$205, MATCH("Demand ID", 'E4 TB Allocation Details'!$A$18:$L$18, 0),FALSE), 'E2 Allocators'!$B$15:$W$361, MATCH('O5 Details by Class &amp; Accounts'!X$18, 'E2 Allocators'!$B$15:$W$15, 0),FALSE)*$F64)</f>
        <v>0</v>
      </c>
      <c r="Y64" s="1411">
        <f>IF(ISERROR(VLOOKUP(VLOOKUP($A64, 'E4 TB Allocation Details'!$A$18:$L$205, MATCH("Demand ID", 'E4 TB Allocation Details'!$A$18:$L$18, 0),FALSE), 'E2 Allocators'!$B$15:$W$361, MATCH('O5 Details by Class &amp; Accounts'!Y$18, 'E2 Allocators'!$B$15:$W$15, 0),FALSE)*$F64), 0, VLOOKUP(VLOOKUP($A64, 'E4 TB Allocation Details'!$A$18:$L$205, MATCH("Demand ID", 'E4 TB Allocation Details'!$A$18:$L$18, 0),FALSE), 'E2 Allocators'!$B$15:$W$361, MATCH('O5 Details by Class &amp; Accounts'!Y$18, 'E2 Allocators'!$B$15:$W$15, 0),FALSE)*$F64)</f>
        <v>0</v>
      </c>
      <c r="Z64" s="1411">
        <f>IF(ISERROR(VLOOKUP(VLOOKUP($A64, 'E4 TB Allocation Details'!$A$18:$L$205, MATCH("Demand ID", 'E4 TB Allocation Details'!$A$18:$L$18, 0),FALSE), 'E2 Allocators'!$B$15:$W$361, MATCH('O5 Details by Class &amp; Accounts'!Z$18, 'E2 Allocators'!$B$15:$W$15, 0),FALSE)*$F64), 0, VLOOKUP(VLOOKUP($A64, 'E4 TB Allocation Details'!$A$18:$L$205, MATCH("Demand ID", 'E4 TB Allocation Details'!$A$18:$L$18, 0),FALSE), 'E2 Allocators'!$B$15:$W$361, MATCH('O5 Details by Class &amp; Accounts'!Z$18, 'E2 Allocators'!$B$15:$W$15, 0),FALSE)*$F64)</f>
        <v>0</v>
      </c>
      <c r="AA64" s="1411">
        <f>IF(ISERROR(VLOOKUP(VLOOKUP($A64, 'E4 TB Allocation Details'!$A$18:$L$205, MATCH("Demand ID", 'E4 TB Allocation Details'!$A$18:$L$18, 0),FALSE), 'E2 Allocators'!$B$15:$W$361, MATCH('O5 Details by Class &amp; Accounts'!AA$18, 'E2 Allocators'!$B$15:$W$15, 0),FALSE)*$F64), 0, VLOOKUP(VLOOKUP($A64, 'E4 TB Allocation Details'!$A$18:$L$205, MATCH("Demand ID", 'E4 TB Allocation Details'!$A$18:$L$18, 0),FALSE), 'E2 Allocators'!$B$15:$W$361, MATCH('O5 Details by Class &amp; Accounts'!AA$18, 'E2 Allocators'!$B$15:$W$15, 0),FALSE)*$F64)</f>
        <v>0</v>
      </c>
      <c r="AB64" s="1411">
        <f>IF(ISERROR(VLOOKUP(VLOOKUP($A64, 'E4 TB Allocation Details'!$A$18:$L$205, MATCH("Demand ID", 'E4 TB Allocation Details'!$A$18:$L$18, 0),FALSE), 'E2 Allocators'!$B$15:$W$361, MATCH('O5 Details by Class &amp; Accounts'!AB$18, 'E2 Allocators'!$B$15:$W$15, 0),FALSE)*$F64), 0, VLOOKUP(VLOOKUP($A64, 'E4 TB Allocation Details'!$A$18:$L$205, MATCH("Demand ID", 'E4 TB Allocation Details'!$A$18:$L$18, 0),FALSE), 'E2 Allocators'!$B$15:$W$361, MATCH('O5 Details by Class &amp; Accounts'!AB$18, 'E2 Allocators'!$B$15:$W$15, 0),FALSE)*$F64)</f>
        <v>0</v>
      </c>
      <c r="AC64" s="1411">
        <f t="shared" si="9"/>
        <v>0</v>
      </c>
      <c r="AD64" s="1411">
        <f>IF(ISERROR(VLOOKUP(VLOOKUP($A64, 'E4 TB Allocation Details'!$A$18:$L$205, MATCH("Customer ID", 'E4 TB Allocation Details'!$A$18:$L$18, 0),FALSE), 'E2 Allocators'!$B$15:$W$361, MATCH('O5 Details by Class &amp; Accounts'!AD$18, 'E2 Allocators'!$B$15:$W$15, 0),FALSE)*$G64), 0, VLOOKUP(VLOOKUP($A64, 'E4 TB Allocation Details'!$A$18:$L$205, MATCH("Customer ID", 'E4 TB Allocation Details'!$A$18:$L$18, 0),FALSE), 'E2 Allocators'!$B$15:$W$361, MATCH('O5 Details by Class &amp; Accounts'!AD$18, 'E2 Allocators'!$B$15:$W$15, 0),FALSE)*$G64)</f>
        <v>0</v>
      </c>
      <c r="AE64" s="1411">
        <f>IF(ISERROR(VLOOKUP(VLOOKUP($A64, 'E4 TB Allocation Details'!$A$18:$L$205, MATCH("Customer ID", 'E4 TB Allocation Details'!$A$18:$L$18, 0),FALSE), 'E2 Allocators'!$B$15:$W$361, MATCH('O5 Details by Class &amp; Accounts'!AE$18, 'E2 Allocators'!$B$15:$W$15, 0),FALSE)*$G64), 0, VLOOKUP(VLOOKUP($A64, 'E4 TB Allocation Details'!$A$18:$L$205, MATCH("Customer ID", 'E4 TB Allocation Details'!$A$18:$L$18, 0),FALSE), 'E2 Allocators'!$B$15:$W$361, MATCH('O5 Details by Class &amp; Accounts'!AE$18, 'E2 Allocators'!$B$15:$W$15, 0),FALSE)*$G64)</f>
        <v>0</v>
      </c>
      <c r="AF64" s="1411">
        <f>IF(ISERROR(VLOOKUP(VLOOKUP($A64, 'E4 TB Allocation Details'!$A$18:$L$205, MATCH("Customer ID", 'E4 TB Allocation Details'!$A$18:$L$18, 0),FALSE), 'E2 Allocators'!$B$15:$W$361, MATCH('O5 Details by Class &amp; Accounts'!AF$18, 'E2 Allocators'!$B$15:$W$15, 0),FALSE)*$G64), 0, VLOOKUP(VLOOKUP($A64, 'E4 TB Allocation Details'!$A$18:$L$205, MATCH("Customer ID", 'E4 TB Allocation Details'!$A$18:$L$18, 0),FALSE), 'E2 Allocators'!$B$15:$W$361, MATCH('O5 Details by Class &amp; Accounts'!AF$18, 'E2 Allocators'!$B$15:$W$15, 0),FALSE)*$G64)</f>
        <v>0</v>
      </c>
      <c r="AG64" s="1411">
        <f>IF(ISERROR(VLOOKUP(VLOOKUP($A64, 'E4 TB Allocation Details'!$A$18:$L$205, MATCH("Customer ID", 'E4 TB Allocation Details'!$A$18:$L$18, 0),FALSE), 'E2 Allocators'!$B$15:$W$361, MATCH('O5 Details by Class &amp; Accounts'!AG$18, 'E2 Allocators'!$B$15:$W$15, 0),FALSE)*$G64), 0, VLOOKUP(VLOOKUP($A64, 'E4 TB Allocation Details'!$A$18:$L$205, MATCH("Customer ID", 'E4 TB Allocation Details'!$A$18:$L$18, 0),FALSE), 'E2 Allocators'!$B$15:$W$361, MATCH('O5 Details by Class &amp; Accounts'!AG$18, 'E2 Allocators'!$B$15:$W$15, 0),FALSE)*$G64)</f>
        <v>0</v>
      </c>
      <c r="AH64" s="1411">
        <f>IF(ISERROR(VLOOKUP(VLOOKUP($A64, 'E4 TB Allocation Details'!$A$18:$L$205, MATCH("Customer ID", 'E4 TB Allocation Details'!$A$18:$L$18, 0),FALSE), 'E2 Allocators'!$B$15:$W$361, MATCH('O5 Details by Class &amp; Accounts'!AH$18, 'E2 Allocators'!$B$15:$W$15, 0),FALSE)*$G64), 0, VLOOKUP(VLOOKUP($A64, 'E4 TB Allocation Details'!$A$18:$L$205, MATCH("Customer ID", 'E4 TB Allocation Details'!$A$18:$L$18, 0),FALSE), 'E2 Allocators'!$B$15:$W$361, MATCH('O5 Details by Class &amp; Accounts'!AH$18, 'E2 Allocators'!$B$15:$W$15, 0),FALSE)*$G64)</f>
        <v>0</v>
      </c>
      <c r="AI64" s="1411">
        <f>IF(ISERROR(VLOOKUP(VLOOKUP($A64, 'E4 TB Allocation Details'!$A$18:$L$205, MATCH("Customer ID", 'E4 TB Allocation Details'!$A$18:$L$18, 0),FALSE), 'E2 Allocators'!$B$15:$W$361, MATCH('O5 Details by Class &amp; Accounts'!AI$18, 'E2 Allocators'!$B$15:$W$15, 0),FALSE)*$G64), 0, VLOOKUP(VLOOKUP($A64, 'E4 TB Allocation Details'!$A$18:$L$205, MATCH("Customer ID", 'E4 TB Allocation Details'!$A$18:$L$18, 0),FALSE), 'E2 Allocators'!$B$15:$W$361, MATCH('O5 Details by Class &amp; Accounts'!AI$18, 'E2 Allocators'!$B$15:$W$15, 0),FALSE)*$G64)</f>
        <v>0</v>
      </c>
      <c r="AJ64" s="1411">
        <f>IF(ISERROR(VLOOKUP(VLOOKUP($A64, 'E4 TB Allocation Details'!$A$18:$L$205, MATCH("Customer ID", 'E4 TB Allocation Details'!$A$18:$L$18, 0),FALSE), 'E2 Allocators'!$B$15:$W$361, MATCH('O5 Details by Class &amp; Accounts'!AJ$18, 'E2 Allocators'!$B$15:$W$15, 0),FALSE)*$G64), 0, VLOOKUP(VLOOKUP($A64, 'E4 TB Allocation Details'!$A$18:$L$205, MATCH("Customer ID", 'E4 TB Allocation Details'!$A$18:$L$18, 0),FALSE), 'E2 Allocators'!$B$15:$W$361, MATCH('O5 Details by Class &amp; Accounts'!AJ$18, 'E2 Allocators'!$B$15:$W$15, 0),FALSE)*$G64)</f>
        <v>0</v>
      </c>
      <c r="AK64" s="1411">
        <f>IF(ISERROR(VLOOKUP(VLOOKUP($A64, 'E4 TB Allocation Details'!$A$18:$L$205, MATCH("Customer ID", 'E4 TB Allocation Details'!$A$18:$L$18, 0),FALSE), 'E2 Allocators'!$B$15:$W$361, MATCH('O5 Details by Class &amp; Accounts'!AK$18, 'E2 Allocators'!$B$15:$W$15, 0),FALSE)*$G64), 0, VLOOKUP(VLOOKUP($A64, 'E4 TB Allocation Details'!$A$18:$L$205, MATCH("Customer ID", 'E4 TB Allocation Details'!$A$18:$L$18, 0),FALSE), 'E2 Allocators'!$B$15:$W$361, MATCH('O5 Details by Class &amp; Accounts'!AK$18, 'E2 Allocators'!$B$15:$W$15, 0),FALSE)*$G64)</f>
        <v>0</v>
      </c>
      <c r="AL64" s="1411">
        <f>IF(ISERROR(VLOOKUP(VLOOKUP($A64, 'E4 TB Allocation Details'!$A$18:$L$205, MATCH("Customer ID", 'E4 TB Allocation Details'!$A$18:$L$18, 0),FALSE), 'E2 Allocators'!$B$15:$W$361, MATCH('O5 Details by Class &amp; Accounts'!AL$18, 'E2 Allocators'!$B$15:$W$15, 0),FALSE)*$G64), 0, VLOOKUP(VLOOKUP($A64, 'E4 TB Allocation Details'!$A$18:$L$205, MATCH("Customer ID", 'E4 TB Allocation Details'!$A$18:$L$18, 0),FALSE), 'E2 Allocators'!$B$15:$W$361, MATCH('O5 Details by Class &amp; Accounts'!AL$18, 'E2 Allocators'!$B$15:$W$15, 0),FALSE)*$G64)</f>
        <v>0</v>
      </c>
      <c r="AM64" s="1411">
        <f>IF(ISERROR(VLOOKUP(VLOOKUP($A64, 'E4 TB Allocation Details'!$A$18:$L$205, MATCH("Customer ID", 'E4 TB Allocation Details'!$A$18:$L$18, 0),FALSE), 'E2 Allocators'!$B$15:$W$361, MATCH('O5 Details by Class &amp; Accounts'!AM$18, 'E2 Allocators'!$B$15:$W$15, 0),FALSE)*$G64), 0, VLOOKUP(VLOOKUP($A64, 'E4 TB Allocation Details'!$A$18:$L$205, MATCH("Customer ID", 'E4 TB Allocation Details'!$A$18:$L$18, 0),FALSE), 'E2 Allocators'!$B$15:$W$361, MATCH('O5 Details by Class &amp; Accounts'!AM$18, 'E2 Allocators'!$B$15:$W$15, 0),FALSE)*$G64)</f>
        <v>0</v>
      </c>
      <c r="AN64" s="1411">
        <f>IF(ISERROR(VLOOKUP(VLOOKUP($A64, 'E4 TB Allocation Details'!$A$18:$L$205, MATCH("Customer ID", 'E4 TB Allocation Details'!$A$18:$L$18, 0),FALSE), 'E2 Allocators'!$B$15:$W$361, MATCH('O5 Details by Class &amp; Accounts'!AN$18, 'E2 Allocators'!$B$15:$W$15, 0),FALSE)*$G64), 0, VLOOKUP(VLOOKUP($A64, 'E4 TB Allocation Details'!$A$18:$L$205, MATCH("Customer ID", 'E4 TB Allocation Details'!$A$18:$L$18, 0),FALSE), 'E2 Allocators'!$B$15:$W$361, MATCH('O5 Details by Class &amp; Accounts'!AN$18, 'E2 Allocators'!$B$15:$W$15, 0),FALSE)*$G64)</f>
        <v>0</v>
      </c>
      <c r="AO64" s="1411">
        <f>IF(ISERROR(VLOOKUP(VLOOKUP($A64, 'E4 TB Allocation Details'!$A$18:$L$205, MATCH("Customer ID", 'E4 TB Allocation Details'!$A$18:$L$18, 0),FALSE), 'E2 Allocators'!$B$15:$W$361, MATCH('O5 Details by Class &amp; Accounts'!AO$18, 'E2 Allocators'!$B$15:$W$15, 0),FALSE)*$G64), 0, VLOOKUP(VLOOKUP($A64, 'E4 TB Allocation Details'!$A$18:$L$205, MATCH("Customer ID", 'E4 TB Allocation Details'!$A$18:$L$18, 0),FALSE), 'E2 Allocators'!$B$15:$W$361, MATCH('O5 Details by Class &amp; Accounts'!AO$18, 'E2 Allocators'!$B$15:$W$15, 0),FALSE)*$G64)</f>
        <v>0</v>
      </c>
      <c r="AP64" s="1411">
        <f>IF(ISERROR(VLOOKUP(VLOOKUP($A64, 'E4 TB Allocation Details'!$A$18:$L$205, MATCH("Customer ID", 'E4 TB Allocation Details'!$A$18:$L$18, 0),FALSE), 'E2 Allocators'!$B$15:$W$361, MATCH('O5 Details by Class &amp; Accounts'!AP$18, 'E2 Allocators'!$B$15:$W$15, 0),FALSE)*$G64), 0, VLOOKUP(VLOOKUP($A64, 'E4 TB Allocation Details'!$A$18:$L$205, MATCH("Customer ID", 'E4 TB Allocation Details'!$A$18:$L$18, 0),FALSE), 'E2 Allocators'!$B$15:$W$361, MATCH('O5 Details by Class &amp; Accounts'!AP$18, 'E2 Allocators'!$B$15:$W$15, 0),FALSE)*$G64)</f>
        <v>0</v>
      </c>
      <c r="AQ64" s="1411">
        <f>IF(ISERROR(VLOOKUP(VLOOKUP($A64, 'E4 TB Allocation Details'!$A$18:$L$205, MATCH("Customer ID", 'E4 TB Allocation Details'!$A$18:$L$18, 0),FALSE), 'E2 Allocators'!$B$15:$W$361, MATCH('O5 Details by Class &amp; Accounts'!AQ$18, 'E2 Allocators'!$B$15:$W$15, 0),FALSE)*$G64), 0, VLOOKUP(VLOOKUP($A64, 'E4 TB Allocation Details'!$A$18:$L$205, MATCH("Customer ID", 'E4 TB Allocation Details'!$A$18:$L$18, 0),FALSE), 'E2 Allocators'!$B$15:$W$361, MATCH('O5 Details by Class &amp; Accounts'!AQ$18, 'E2 Allocators'!$B$15:$W$15, 0),FALSE)*$G64)</f>
        <v>0</v>
      </c>
      <c r="AR64" s="1411">
        <f>IF(ISERROR(VLOOKUP(VLOOKUP($A64, 'E4 TB Allocation Details'!$A$18:$L$205, MATCH("Customer ID", 'E4 TB Allocation Details'!$A$18:$L$18, 0),FALSE), 'E2 Allocators'!$B$15:$W$361, MATCH('O5 Details by Class &amp; Accounts'!AR$18, 'E2 Allocators'!$B$15:$W$15, 0),FALSE)*$G64), 0, VLOOKUP(VLOOKUP($A64, 'E4 TB Allocation Details'!$A$18:$L$205, MATCH("Customer ID", 'E4 TB Allocation Details'!$A$18:$L$18, 0),FALSE), 'E2 Allocators'!$B$15:$W$361, MATCH('O5 Details by Class &amp; Accounts'!AR$18, 'E2 Allocators'!$B$15:$W$15, 0),FALSE)*$G64)</f>
        <v>0</v>
      </c>
      <c r="AS64" s="1411">
        <f>IF(ISERROR(VLOOKUP(VLOOKUP($A64, 'E4 TB Allocation Details'!$A$18:$L$205, MATCH("Customer ID", 'E4 TB Allocation Details'!$A$18:$L$18, 0),FALSE), 'E2 Allocators'!$B$15:$W$361, MATCH('O5 Details by Class &amp; Accounts'!AS$18, 'E2 Allocators'!$B$15:$W$15, 0),FALSE)*$G64), 0, VLOOKUP(VLOOKUP($A64, 'E4 TB Allocation Details'!$A$18:$L$205, MATCH("Customer ID", 'E4 TB Allocation Details'!$A$18:$L$18, 0),FALSE), 'E2 Allocators'!$B$15:$W$361, MATCH('O5 Details by Class &amp; Accounts'!AS$18, 'E2 Allocators'!$B$15:$W$15, 0),FALSE)*$G64)</f>
        <v>0</v>
      </c>
      <c r="AT64" s="1411">
        <f>IF(ISERROR(VLOOKUP(VLOOKUP($A64, 'E4 TB Allocation Details'!$A$18:$L$205, MATCH("Customer ID", 'E4 TB Allocation Details'!$A$18:$L$18, 0),FALSE), 'E2 Allocators'!$B$15:$W$361, MATCH('O5 Details by Class &amp; Accounts'!AT$18, 'E2 Allocators'!$B$15:$W$15, 0),FALSE)*$G64), 0, VLOOKUP(VLOOKUP($A64, 'E4 TB Allocation Details'!$A$18:$L$205, MATCH("Customer ID", 'E4 TB Allocation Details'!$A$18:$L$18, 0),FALSE), 'E2 Allocators'!$B$15:$W$361, MATCH('O5 Details by Class &amp; Accounts'!AT$18, 'E2 Allocators'!$B$15:$W$15, 0),FALSE)*$G64)</f>
        <v>0</v>
      </c>
      <c r="AU64" s="1411">
        <f>IF(ISERROR(VLOOKUP(VLOOKUP($A64, 'E4 TB Allocation Details'!$A$18:$L$205, MATCH("Customer ID", 'E4 TB Allocation Details'!$A$18:$L$18, 0),FALSE), 'E2 Allocators'!$B$15:$W$361, MATCH('O5 Details by Class &amp; Accounts'!AU$18, 'E2 Allocators'!$B$15:$W$15, 0),FALSE)*$G64), 0, VLOOKUP(VLOOKUP($A64, 'E4 TB Allocation Details'!$A$18:$L$205, MATCH("Customer ID", 'E4 TB Allocation Details'!$A$18:$L$18, 0),FALSE), 'E2 Allocators'!$B$15:$W$361, MATCH('O5 Details by Class &amp; Accounts'!AU$18, 'E2 Allocators'!$B$15:$W$15, 0),FALSE)*$G64)</f>
        <v>0</v>
      </c>
      <c r="AV64" s="1411">
        <f>IF(ISERROR(VLOOKUP(VLOOKUP($A64, 'E4 TB Allocation Details'!$A$18:$L$205, MATCH("Customer ID", 'E4 TB Allocation Details'!$A$18:$L$18, 0),FALSE), 'E2 Allocators'!$B$15:$W$361, MATCH('O5 Details by Class &amp; Accounts'!AV$18, 'E2 Allocators'!$B$15:$W$15, 0),FALSE)*$G64), 0, VLOOKUP(VLOOKUP($A64, 'E4 TB Allocation Details'!$A$18:$L$205, MATCH("Customer ID", 'E4 TB Allocation Details'!$A$18:$L$18, 0),FALSE), 'E2 Allocators'!$B$15:$W$361, MATCH('O5 Details by Class &amp; Accounts'!AV$18, 'E2 Allocators'!$B$15:$W$15, 0),FALSE)*$G64)</f>
        <v>0</v>
      </c>
      <c r="AW64" s="1411">
        <f>IF(ISERROR(VLOOKUP(VLOOKUP($A64, 'E4 TB Allocation Details'!$A$18:$L$205, MATCH("Customer ID", 'E4 TB Allocation Details'!$A$18:$L$18, 0),FALSE), 'E2 Allocators'!$B$15:$W$361, MATCH('O5 Details by Class &amp; Accounts'!AW$18, 'E2 Allocators'!$B$15:$W$15, 0),FALSE)*$G64), 0, VLOOKUP(VLOOKUP($A64, 'E4 TB Allocation Details'!$A$18:$L$205, MATCH("Customer ID", 'E4 TB Allocation Details'!$A$18:$L$18, 0),FALSE), 'E2 Allocators'!$B$15:$W$361, MATCH('O5 Details by Class &amp; Accounts'!AW$18, 'E2 Allocators'!$B$15:$W$15, 0),FALSE)*$G64)</f>
        <v>0</v>
      </c>
      <c r="AX64" s="1411">
        <f t="shared" si="10"/>
        <v>0</v>
      </c>
      <c r="AY64" s="1411">
        <f>IF(ISERROR(VLOOKUP(VLOOKUP($A64, 'E4 TB Allocation Details'!$A$18:$L$205, MATCH("Misc ID", 'E4 TB Allocation Details'!$A$18:$L$18, 0),FALSE), 'E2 Allocators'!$B$15:$W$361, MATCH('O5 Details by Class &amp; Accounts'!AY$18, 'E2 Allocators'!$B$15:$W$15, 0),FALSE)*$E64), 0, VLOOKUP(VLOOKUP($A64, 'E4 TB Allocation Details'!$A$18:$L$205, MATCH("Misc ID", 'E4 TB Allocation Details'!$A$18:$L$18, 0),FALSE), 'E2 Allocators'!$B$15:$W$361, MATCH('O5 Details by Class &amp; Accounts'!AY$18, 'E2 Allocators'!$B$15:$W$15, 0),FALSE)*$E64)</f>
        <v>0</v>
      </c>
      <c r="AZ64" s="1411">
        <f>IF(ISERROR(VLOOKUP(VLOOKUP($A64, 'E4 TB Allocation Details'!$A$18:$L$205, MATCH("Misc ID", 'E4 TB Allocation Details'!$A$18:$L$18, 0),FALSE), 'E2 Allocators'!$B$15:$W$361, MATCH('O5 Details by Class &amp; Accounts'!AZ$18, 'E2 Allocators'!$B$15:$W$15, 0),FALSE)*$E64), 0, VLOOKUP(VLOOKUP($A64, 'E4 TB Allocation Details'!$A$18:$L$205, MATCH("Misc ID", 'E4 TB Allocation Details'!$A$18:$L$18, 0),FALSE), 'E2 Allocators'!$B$15:$W$361, MATCH('O5 Details by Class &amp; Accounts'!AZ$18, 'E2 Allocators'!$B$15:$W$15, 0),FALSE)*$E64)</f>
        <v>0</v>
      </c>
      <c r="BA64" s="1411">
        <f>IF(ISERROR(VLOOKUP(VLOOKUP($A64, 'E4 TB Allocation Details'!$A$18:$L$205, MATCH("Misc ID", 'E4 TB Allocation Details'!$A$18:$L$18, 0),FALSE), 'E2 Allocators'!$B$15:$W$361, MATCH('O5 Details by Class &amp; Accounts'!BA$18, 'E2 Allocators'!$B$15:$W$15, 0),FALSE)*$E64), 0, VLOOKUP(VLOOKUP($A64, 'E4 TB Allocation Details'!$A$18:$L$205, MATCH("Misc ID", 'E4 TB Allocation Details'!$A$18:$L$18, 0),FALSE), 'E2 Allocators'!$B$15:$W$361, MATCH('O5 Details by Class &amp; Accounts'!BA$18, 'E2 Allocators'!$B$15:$W$15, 0),FALSE)*$E64)</f>
        <v>0</v>
      </c>
      <c r="BB64" s="1411">
        <f>IF(ISERROR(VLOOKUP(VLOOKUP($A64, 'E4 TB Allocation Details'!$A$18:$L$205, MATCH("Misc ID", 'E4 TB Allocation Details'!$A$18:$L$18, 0),FALSE), 'E2 Allocators'!$B$15:$W$361, MATCH('O5 Details by Class &amp; Accounts'!BB$18, 'E2 Allocators'!$B$15:$W$15, 0),FALSE)*$E64), 0, VLOOKUP(VLOOKUP($A64, 'E4 TB Allocation Details'!$A$18:$L$205, MATCH("Misc ID", 'E4 TB Allocation Details'!$A$18:$L$18, 0),FALSE), 'E2 Allocators'!$B$15:$W$361, MATCH('O5 Details by Class &amp; Accounts'!BB$18, 'E2 Allocators'!$B$15:$W$15, 0),FALSE)*$E64)</f>
        <v>0</v>
      </c>
      <c r="BC64" s="1411">
        <f>IF(ISERROR(VLOOKUP(VLOOKUP($A64, 'E4 TB Allocation Details'!$A$18:$L$205, MATCH("Misc ID", 'E4 TB Allocation Details'!$A$18:$L$18, 0),FALSE), 'E2 Allocators'!$B$15:$W$361, MATCH('O5 Details by Class &amp; Accounts'!BC$18, 'E2 Allocators'!$B$15:$W$15, 0),FALSE)*$E64), 0, VLOOKUP(VLOOKUP($A64, 'E4 TB Allocation Details'!$A$18:$L$205, MATCH("Misc ID", 'E4 TB Allocation Details'!$A$18:$L$18, 0),FALSE), 'E2 Allocators'!$B$15:$W$361, MATCH('O5 Details by Class &amp; Accounts'!BC$18, 'E2 Allocators'!$B$15:$W$15, 0),FALSE)*$E64)</f>
        <v>0</v>
      </c>
      <c r="BD64" s="1411">
        <f>IF(ISERROR(VLOOKUP(VLOOKUP($A64, 'E4 TB Allocation Details'!$A$18:$L$205, MATCH("Misc ID", 'E4 TB Allocation Details'!$A$18:$L$18, 0),FALSE), 'E2 Allocators'!$B$15:$W$361, MATCH('O5 Details by Class &amp; Accounts'!BD$18, 'E2 Allocators'!$B$15:$W$15, 0),FALSE)*$E64), 0, VLOOKUP(VLOOKUP($A64, 'E4 TB Allocation Details'!$A$18:$L$205, MATCH("Misc ID", 'E4 TB Allocation Details'!$A$18:$L$18, 0),FALSE), 'E2 Allocators'!$B$15:$W$361, MATCH('O5 Details by Class &amp; Accounts'!BD$18, 'E2 Allocators'!$B$15:$W$15, 0),FALSE)*$E64)</f>
        <v>0</v>
      </c>
      <c r="BE64" s="1411">
        <f>IF(ISERROR(VLOOKUP(VLOOKUP($A64, 'E4 TB Allocation Details'!$A$18:$L$205, MATCH("Misc ID", 'E4 TB Allocation Details'!$A$18:$L$18, 0),FALSE), 'E2 Allocators'!$B$15:$W$361, MATCH('O5 Details by Class &amp; Accounts'!BE$18, 'E2 Allocators'!$B$15:$W$15, 0),FALSE)*$E64), 0, VLOOKUP(VLOOKUP($A64, 'E4 TB Allocation Details'!$A$18:$L$205, MATCH("Misc ID", 'E4 TB Allocation Details'!$A$18:$L$18, 0),FALSE), 'E2 Allocators'!$B$15:$W$361, MATCH('O5 Details by Class &amp; Accounts'!BE$18, 'E2 Allocators'!$B$15:$W$15, 0),FALSE)*$E64)</f>
        <v>0</v>
      </c>
      <c r="BF64" s="1411">
        <f>IF(ISERROR(VLOOKUP(VLOOKUP($A64, 'E4 TB Allocation Details'!$A$18:$L$205, MATCH("Misc ID", 'E4 TB Allocation Details'!$A$18:$L$18, 0),FALSE), 'E2 Allocators'!$B$15:$W$361, MATCH('O5 Details by Class &amp; Accounts'!BF$18, 'E2 Allocators'!$B$15:$W$15, 0),FALSE)*$E64), 0, VLOOKUP(VLOOKUP($A64, 'E4 TB Allocation Details'!$A$18:$L$205, MATCH("Misc ID", 'E4 TB Allocation Details'!$A$18:$L$18, 0),FALSE), 'E2 Allocators'!$B$15:$W$361, MATCH('O5 Details by Class &amp; Accounts'!BF$18, 'E2 Allocators'!$B$15:$W$15, 0),FALSE)*$E64)</f>
        <v>0</v>
      </c>
      <c r="BG64" s="1411">
        <f>IF(ISERROR(VLOOKUP(VLOOKUP($A64, 'E4 TB Allocation Details'!$A$18:$L$205, MATCH("Misc ID", 'E4 TB Allocation Details'!$A$18:$L$18, 0),FALSE), 'E2 Allocators'!$B$15:$W$361, MATCH('O5 Details by Class &amp; Accounts'!BG$18, 'E2 Allocators'!$B$15:$W$15, 0),FALSE)*$E64), 0, VLOOKUP(VLOOKUP($A64, 'E4 TB Allocation Details'!$A$18:$L$205, MATCH("Misc ID", 'E4 TB Allocation Details'!$A$18:$L$18, 0),FALSE), 'E2 Allocators'!$B$15:$W$361, MATCH('O5 Details by Class &amp; Accounts'!BG$18, 'E2 Allocators'!$B$15:$W$15, 0),FALSE)*$E64)</f>
        <v>0</v>
      </c>
      <c r="BH64" s="1411">
        <f>IF(ISERROR(VLOOKUP(VLOOKUP($A64, 'E4 TB Allocation Details'!$A$18:$L$205, MATCH("Misc ID", 'E4 TB Allocation Details'!$A$18:$L$18, 0),FALSE), 'E2 Allocators'!$B$15:$W$361, MATCH('O5 Details by Class &amp; Accounts'!BH$18, 'E2 Allocators'!$B$15:$W$15, 0),FALSE)*$E64), 0, VLOOKUP(VLOOKUP($A64, 'E4 TB Allocation Details'!$A$18:$L$205, MATCH("Misc ID", 'E4 TB Allocation Details'!$A$18:$L$18, 0),FALSE), 'E2 Allocators'!$B$15:$W$361, MATCH('O5 Details by Class &amp; Accounts'!BH$18, 'E2 Allocators'!$B$15:$W$15, 0),FALSE)*$E64)</f>
        <v>0</v>
      </c>
      <c r="BI64" s="1411">
        <f>IF(ISERROR(VLOOKUP(VLOOKUP($A64, 'E4 TB Allocation Details'!$A$18:$L$205, MATCH("Misc ID", 'E4 TB Allocation Details'!$A$18:$L$18, 0),FALSE), 'E2 Allocators'!$B$15:$W$361, MATCH('O5 Details by Class &amp; Accounts'!BI$18, 'E2 Allocators'!$B$15:$W$15, 0),FALSE)*$E64), 0, VLOOKUP(VLOOKUP($A64, 'E4 TB Allocation Details'!$A$18:$L$205, MATCH("Misc ID", 'E4 TB Allocation Details'!$A$18:$L$18, 0),FALSE), 'E2 Allocators'!$B$15:$W$361, MATCH('O5 Details by Class &amp; Accounts'!BI$18, 'E2 Allocators'!$B$15:$W$15, 0),FALSE)*$E64)</f>
        <v>0</v>
      </c>
      <c r="BJ64" s="1411">
        <f>IF(ISERROR(VLOOKUP(VLOOKUP($A64, 'E4 TB Allocation Details'!$A$18:$L$205, MATCH("Misc ID", 'E4 TB Allocation Details'!$A$18:$L$18, 0),FALSE), 'E2 Allocators'!$B$15:$W$361, MATCH('O5 Details by Class &amp; Accounts'!BJ$18, 'E2 Allocators'!$B$15:$W$15, 0),FALSE)*$E64), 0, VLOOKUP(VLOOKUP($A64, 'E4 TB Allocation Details'!$A$18:$L$205, MATCH("Misc ID", 'E4 TB Allocation Details'!$A$18:$L$18, 0),FALSE), 'E2 Allocators'!$B$15:$W$361, MATCH('O5 Details by Class &amp; Accounts'!BJ$18, 'E2 Allocators'!$B$15:$W$15, 0),FALSE)*$E64)</f>
        <v>0</v>
      </c>
      <c r="BK64" s="1411">
        <f>IF(ISERROR(VLOOKUP(VLOOKUP($A64, 'E4 TB Allocation Details'!$A$18:$L$205, MATCH("Misc ID", 'E4 TB Allocation Details'!$A$18:$L$18, 0),FALSE), 'E2 Allocators'!$B$15:$W$361, MATCH('O5 Details by Class &amp; Accounts'!BK$18, 'E2 Allocators'!$B$15:$W$15, 0),FALSE)*$E64), 0, VLOOKUP(VLOOKUP($A64, 'E4 TB Allocation Details'!$A$18:$L$205, MATCH("Misc ID", 'E4 TB Allocation Details'!$A$18:$L$18, 0),FALSE), 'E2 Allocators'!$B$15:$W$361, MATCH('O5 Details by Class &amp; Accounts'!BK$18, 'E2 Allocators'!$B$15:$W$15, 0),FALSE)*$E64)</f>
        <v>0</v>
      </c>
      <c r="BL64" s="1411">
        <f>IF(ISERROR(VLOOKUP(VLOOKUP($A64, 'E4 TB Allocation Details'!$A$18:$L$205, MATCH("Misc ID", 'E4 TB Allocation Details'!$A$18:$L$18, 0),FALSE), 'E2 Allocators'!$B$15:$W$361, MATCH('O5 Details by Class &amp; Accounts'!BL$18, 'E2 Allocators'!$B$15:$W$15, 0),FALSE)*$E64), 0, VLOOKUP(VLOOKUP($A64, 'E4 TB Allocation Details'!$A$18:$L$205, MATCH("Misc ID", 'E4 TB Allocation Details'!$A$18:$L$18, 0),FALSE), 'E2 Allocators'!$B$15:$W$361, MATCH('O5 Details by Class &amp; Accounts'!BL$18, 'E2 Allocators'!$B$15:$W$15, 0),FALSE)*$E64)</f>
        <v>0</v>
      </c>
      <c r="BM64" s="1411">
        <f>IF(ISERROR(VLOOKUP(VLOOKUP($A64, 'E4 TB Allocation Details'!$A$18:$L$205, MATCH("Misc ID", 'E4 TB Allocation Details'!$A$18:$L$18, 0),FALSE), 'E2 Allocators'!$B$15:$W$361, MATCH('O5 Details by Class &amp; Accounts'!BM$18, 'E2 Allocators'!$B$15:$W$15, 0),FALSE)*$E64), 0, VLOOKUP(VLOOKUP($A64, 'E4 TB Allocation Details'!$A$18:$L$205, MATCH("Misc ID", 'E4 TB Allocation Details'!$A$18:$L$18, 0),FALSE), 'E2 Allocators'!$B$15:$W$361, MATCH('O5 Details by Class &amp; Accounts'!BM$18, 'E2 Allocators'!$B$15:$W$15, 0),FALSE)*$E64)</f>
        <v>0</v>
      </c>
      <c r="BN64" s="1411">
        <f>IF(ISERROR(VLOOKUP(VLOOKUP($A64, 'E4 TB Allocation Details'!$A$18:$L$205, MATCH("Misc ID", 'E4 TB Allocation Details'!$A$18:$L$18, 0),FALSE), 'E2 Allocators'!$B$15:$W$361, MATCH('O5 Details by Class &amp; Accounts'!BN$18, 'E2 Allocators'!$B$15:$W$15, 0),FALSE)*$E64), 0, VLOOKUP(VLOOKUP($A64, 'E4 TB Allocation Details'!$A$18:$L$205, MATCH("Misc ID", 'E4 TB Allocation Details'!$A$18:$L$18, 0),FALSE), 'E2 Allocators'!$B$15:$W$361, MATCH('O5 Details by Class &amp; Accounts'!BN$18, 'E2 Allocators'!$B$15:$W$15, 0),FALSE)*$E64)</f>
        <v>0</v>
      </c>
      <c r="BO64" s="1411">
        <f>IF(ISERROR(VLOOKUP(VLOOKUP($A64, 'E4 TB Allocation Details'!$A$18:$L$205, MATCH("Misc ID", 'E4 TB Allocation Details'!$A$18:$L$18, 0),FALSE), 'E2 Allocators'!$B$15:$W$361, MATCH('O5 Details by Class &amp; Accounts'!BO$18, 'E2 Allocators'!$B$15:$W$15, 0),FALSE)*$E64), 0, VLOOKUP(VLOOKUP($A64, 'E4 TB Allocation Details'!$A$18:$L$205, MATCH("Misc ID", 'E4 TB Allocation Details'!$A$18:$L$18, 0),FALSE), 'E2 Allocators'!$B$15:$W$361, MATCH('O5 Details by Class &amp; Accounts'!BO$18, 'E2 Allocators'!$B$15:$W$15, 0),FALSE)*$E64)</f>
        <v>0</v>
      </c>
      <c r="BP64" s="1411">
        <f>IF(ISERROR(VLOOKUP(VLOOKUP($A64, 'E4 TB Allocation Details'!$A$18:$L$205, MATCH("Misc ID", 'E4 TB Allocation Details'!$A$18:$L$18, 0),FALSE), 'E2 Allocators'!$B$15:$W$361, MATCH('O5 Details by Class &amp; Accounts'!BP$18, 'E2 Allocators'!$B$15:$W$15, 0),FALSE)*$E64), 0, VLOOKUP(VLOOKUP($A64, 'E4 TB Allocation Details'!$A$18:$L$205, MATCH("Misc ID", 'E4 TB Allocation Details'!$A$18:$L$18, 0),FALSE), 'E2 Allocators'!$B$15:$W$361, MATCH('O5 Details by Class &amp; Accounts'!BP$18, 'E2 Allocators'!$B$15:$W$15, 0),FALSE)*$E64)</f>
        <v>0</v>
      </c>
      <c r="BQ64" s="1411">
        <f>IF(ISERROR(VLOOKUP(VLOOKUP($A64, 'E4 TB Allocation Details'!$A$18:$L$205, MATCH("Misc ID", 'E4 TB Allocation Details'!$A$18:$L$18, 0),FALSE), 'E2 Allocators'!$B$15:$W$361, MATCH('O5 Details by Class &amp; Accounts'!BQ$18, 'E2 Allocators'!$B$15:$W$15, 0),FALSE)*$E64), 0, VLOOKUP(VLOOKUP($A64, 'E4 TB Allocation Details'!$A$18:$L$205, MATCH("Misc ID", 'E4 TB Allocation Details'!$A$18:$L$18, 0),FALSE), 'E2 Allocators'!$B$15:$W$361, MATCH('O5 Details by Class &amp; Accounts'!BQ$18, 'E2 Allocators'!$B$15:$W$15, 0),FALSE)*$E64)</f>
        <v>0</v>
      </c>
      <c r="BR64" s="1411">
        <f>IF(ISERROR(VLOOKUP(VLOOKUP($A64, 'E4 TB Allocation Details'!$A$18:$L$205, MATCH("Misc ID", 'E4 TB Allocation Details'!$A$18:$L$18, 0),FALSE), 'E2 Allocators'!$B$15:$W$361, MATCH('O5 Details by Class &amp; Accounts'!BR$18, 'E2 Allocators'!$B$15:$W$15, 0),FALSE)*$E64), 0, VLOOKUP(VLOOKUP($A64, 'E4 TB Allocation Details'!$A$18:$L$205, MATCH("Misc ID", 'E4 TB Allocation Details'!$A$18:$L$18, 0),FALSE), 'E2 Allocators'!$B$15:$W$361, MATCH('O5 Details by Class &amp; Accounts'!BR$18, 'E2 Allocators'!$B$15:$W$15, 0),FALSE)*$E64)</f>
        <v>0</v>
      </c>
      <c r="BS64" s="1411">
        <f t="shared" si="11"/>
        <v>0</v>
      </c>
      <c r="BT64" s="1411">
        <f>IF(ISERROR(VLOOKUP(VLOOKUP($A64, 'E4 TB Allocation Details'!$A$18:$L$205, MATCH("A &amp; G ID", 'E4 TB Allocation Details'!$A$18:$L$18, 0),FALSE), 'E2 Allocators'!$B$15:$W$361, MATCH('O5 Details by Class &amp; Accounts'!BT$18, 'E2 Allocators'!$B$15:$W$15, 0),FALSE)*$E64), 0, VLOOKUP(VLOOKUP($A64, 'E4 TB Allocation Details'!$A$18:$L$205, MATCH("A &amp; G ID", 'E4 TB Allocation Details'!$A$18:$L$18, 0),FALSE), 'E2 Allocators'!$B$15:$W$361, MATCH('O5 Details by Class &amp; Accounts'!BT$18, 'E2 Allocators'!$B$15:$W$15, 0),FALSE)*$E64)</f>
        <v>27054.138919882254</v>
      </c>
      <c r="BU64" s="1411">
        <f>IF(ISERROR(VLOOKUP(VLOOKUP($A64, 'E4 TB Allocation Details'!$A$18:$L$205, MATCH("A &amp; G ID", 'E4 TB Allocation Details'!$A$18:$L$18, 0),FALSE), 'E2 Allocators'!$B$15:$W$361, MATCH('O5 Details by Class &amp; Accounts'!BU$18, 'E2 Allocators'!$B$15:$W$15, 0),FALSE)*$E64), 0, VLOOKUP(VLOOKUP($A64, 'E4 TB Allocation Details'!$A$18:$L$205, MATCH("A &amp; G ID", 'E4 TB Allocation Details'!$A$18:$L$18, 0),FALSE), 'E2 Allocators'!$B$15:$W$361, MATCH('O5 Details by Class &amp; Accounts'!BU$18, 'E2 Allocators'!$B$15:$W$15, 0),FALSE)*$E64)</f>
        <v>9305.0238385535195</v>
      </c>
      <c r="BV64" s="1411">
        <f>IF(ISERROR(VLOOKUP(VLOOKUP($A64, 'E4 TB Allocation Details'!$A$18:$L$205, MATCH("A &amp; G ID", 'E4 TB Allocation Details'!$A$18:$L$18, 0),FALSE), 'E2 Allocators'!$B$15:$W$361, MATCH('O5 Details by Class &amp; Accounts'!BV$18, 'E2 Allocators'!$B$15:$W$15, 0),FALSE)*$E64), 0, VLOOKUP(VLOOKUP($A64, 'E4 TB Allocation Details'!$A$18:$L$205, MATCH("A &amp; G ID", 'E4 TB Allocation Details'!$A$18:$L$18, 0),FALSE), 'E2 Allocators'!$B$15:$W$361, MATCH('O5 Details by Class &amp; Accounts'!BV$18, 'E2 Allocators'!$B$15:$W$15, 0),FALSE)*$E64)</f>
        <v>13478.791823244239</v>
      </c>
      <c r="BW64" s="1411">
        <f>IF(ISERROR(VLOOKUP(VLOOKUP($A64, 'E4 TB Allocation Details'!$A$18:$L$205, MATCH("A &amp; G ID", 'E4 TB Allocation Details'!$A$18:$L$18, 0),FALSE), 'E2 Allocators'!$B$15:$W$361, MATCH('O5 Details by Class &amp; Accounts'!BW$18, 'E2 Allocators'!$B$15:$W$15, 0),FALSE)*$E64), 0, VLOOKUP(VLOOKUP($A64, 'E4 TB Allocation Details'!$A$18:$L$205, MATCH("A &amp; G ID", 'E4 TB Allocation Details'!$A$18:$L$18, 0),FALSE), 'E2 Allocators'!$B$15:$W$361, MATCH('O5 Details by Class &amp; Accounts'!BW$18, 'E2 Allocators'!$B$15:$W$15, 0),FALSE)*$E64)</f>
        <v>0</v>
      </c>
      <c r="BX64" s="1411">
        <f>IF(ISERROR(VLOOKUP(VLOOKUP($A64, 'E4 TB Allocation Details'!$A$18:$L$205, MATCH("A &amp; G ID", 'E4 TB Allocation Details'!$A$18:$L$18, 0),FALSE), 'E2 Allocators'!$B$15:$W$361, MATCH('O5 Details by Class &amp; Accounts'!BX$18, 'E2 Allocators'!$B$15:$W$15, 0),FALSE)*$E64), 0, VLOOKUP(VLOOKUP($A64, 'E4 TB Allocation Details'!$A$18:$L$205, MATCH("A &amp; G ID", 'E4 TB Allocation Details'!$A$18:$L$18, 0),FALSE), 'E2 Allocators'!$B$15:$W$361, MATCH('O5 Details by Class &amp; Accounts'!BX$18, 'E2 Allocators'!$B$15:$W$15, 0),FALSE)*$E64)</f>
        <v>0</v>
      </c>
      <c r="BY64" s="1411">
        <f>IF(ISERROR(VLOOKUP(VLOOKUP($A64, 'E4 TB Allocation Details'!$A$18:$L$205, MATCH("A &amp; G ID", 'E4 TB Allocation Details'!$A$18:$L$18, 0),FALSE), 'E2 Allocators'!$B$15:$W$361, MATCH('O5 Details by Class &amp; Accounts'!BY$18, 'E2 Allocators'!$B$15:$W$15, 0),FALSE)*$E64), 0, VLOOKUP(VLOOKUP($A64, 'E4 TB Allocation Details'!$A$18:$L$205, MATCH("A &amp; G ID", 'E4 TB Allocation Details'!$A$18:$L$18, 0),FALSE), 'E2 Allocators'!$B$15:$W$361, MATCH('O5 Details by Class &amp; Accounts'!BY$18, 'E2 Allocators'!$B$15:$W$15, 0),FALSE)*$E64)</f>
        <v>0</v>
      </c>
      <c r="BZ64" s="1411">
        <f>IF(ISERROR(VLOOKUP(VLOOKUP($A64, 'E4 TB Allocation Details'!$A$18:$L$205, MATCH("A &amp; G ID", 'E4 TB Allocation Details'!$A$18:$L$18, 0),FALSE), 'E2 Allocators'!$B$15:$W$361, MATCH('O5 Details by Class &amp; Accounts'!BZ$18, 'E2 Allocators'!$B$15:$W$15, 0),FALSE)*$E64), 0, VLOOKUP(VLOOKUP($A64, 'E4 TB Allocation Details'!$A$18:$L$205, MATCH("A &amp; G ID", 'E4 TB Allocation Details'!$A$18:$L$18, 0),FALSE), 'E2 Allocators'!$B$15:$W$361, MATCH('O5 Details by Class &amp; Accounts'!BZ$18, 'E2 Allocators'!$B$15:$W$15, 0),FALSE)*$E64)</f>
        <v>3767.8908205470289</v>
      </c>
      <c r="CA64" s="1411">
        <f>IF(ISERROR(VLOOKUP(VLOOKUP($A64, 'E4 TB Allocation Details'!$A$18:$L$205, MATCH("A &amp; G ID", 'E4 TB Allocation Details'!$A$18:$L$18, 0),FALSE), 'E2 Allocators'!$B$15:$W$361, MATCH('O5 Details by Class &amp; Accounts'!CA$18, 'E2 Allocators'!$B$15:$W$15, 0),FALSE)*$E64), 0, VLOOKUP(VLOOKUP($A64, 'E4 TB Allocation Details'!$A$18:$L$205, MATCH("A &amp; G ID", 'E4 TB Allocation Details'!$A$18:$L$18, 0),FALSE), 'E2 Allocators'!$B$15:$W$361, MATCH('O5 Details by Class &amp; Accounts'!CA$18, 'E2 Allocators'!$B$15:$W$15, 0),FALSE)*$E64)</f>
        <v>206.74464796724135</v>
      </c>
      <c r="CB64" s="1411">
        <f>IF(ISERROR(VLOOKUP(VLOOKUP($A64, 'E4 TB Allocation Details'!$A$18:$L$205, MATCH("A &amp; G ID", 'E4 TB Allocation Details'!$A$18:$L$18, 0),FALSE), 'E2 Allocators'!$B$15:$W$361, MATCH('O5 Details by Class &amp; Accounts'!CB$18, 'E2 Allocators'!$B$15:$W$15, 0),FALSE)*$E64), 0, VLOOKUP(VLOOKUP($A64, 'E4 TB Allocation Details'!$A$18:$L$205, MATCH("A &amp; G ID", 'E4 TB Allocation Details'!$A$18:$L$18, 0),FALSE), 'E2 Allocators'!$B$15:$W$361, MATCH('O5 Details by Class &amp; Accounts'!CB$18, 'E2 Allocators'!$B$15:$W$15, 0),FALSE)*$E64)</f>
        <v>187.40994980571645</v>
      </c>
      <c r="CC64" s="1411">
        <f>IF(ISERROR(VLOOKUP(VLOOKUP($A64, 'E4 TB Allocation Details'!$A$18:$L$205, MATCH("A &amp; G ID", 'E4 TB Allocation Details'!$A$18:$L$18, 0),FALSE), 'E2 Allocators'!$B$15:$W$361, MATCH('O5 Details by Class &amp; Accounts'!CC$18, 'E2 Allocators'!$B$15:$W$15, 0),FALSE)*$E64), 0, VLOOKUP(VLOOKUP($A64, 'E4 TB Allocation Details'!$A$18:$L$205, MATCH("A &amp; G ID", 'E4 TB Allocation Details'!$A$18:$L$18, 0),FALSE), 'E2 Allocators'!$B$15:$W$361, MATCH('O5 Details by Class &amp; Accounts'!CC$18, 'E2 Allocators'!$B$15:$W$15, 0),FALSE)*$E64)</f>
        <v>0</v>
      </c>
      <c r="CD64" s="1411">
        <f>IF(ISERROR(VLOOKUP(VLOOKUP($A64, 'E4 TB Allocation Details'!$A$18:$L$205, MATCH("A &amp; G ID", 'E4 TB Allocation Details'!$A$18:$L$18, 0),FALSE), 'E2 Allocators'!$B$15:$W$361, MATCH('O5 Details by Class &amp; Accounts'!CD$18, 'E2 Allocators'!$B$15:$W$15, 0),FALSE)*$E64), 0, VLOOKUP(VLOOKUP($A64, 'E4 TB Allocation Details'!$A$18:$L$205, MATCH("A &amp; G ID", 'E4 TB Allocation Details'!$A$18:$L$18, 0),FALSE), 'E2 Allocators'!$B$15:$W$361, MATCH('O5 Details by Class &amp; Accounts'!CD$18, 'E2 Allocators'!$B$15:$W$15, 0),FALSE)*$E64)</f>
        <v>0</v>
      </c>
      <c r="CE64" s="1411">
        <f>IF(ISERROR(VLOOKUP(VLOOKUP($A64, 'E4 TB Allocation Details'!$A$18:$L$205, MATCH("A &amp; G ID", 'E4 TB Allocation Details'!$A$18:$L$18, 0),FALSE), 'E2 Allocators'!$B$15:$W$361, MATCH('O5 Details by Class &amp; Accounts'!CE$18, 'E2 Allocators'!$B$15:$W$15, 0),FALSE)*$E64), 0, VLOOKUP(VLOOKUP($A64, 'E4 TB Allocation Details'!$A$18:$L$205, MATCH("A &amp; G ID", 'E4 TB Allocation Details'!$A$18:$L$18, 0),FALSE), 'E2 Allocators'!$B$15:$W$361, MATCH('O5 Details by Class &amp; Accounts'!CE$18, 'E2 Allocators'!$B$15:$W$15, 0),FALSE)*$E64)</f>
        <v>0</v>
      </c>
      <c r="CF64" s="1411">
        <f>IF(ISERROR(VLOOKUP(VLOOKUP($A64, 'E4 TB Allocation Details'!$A$18:$L$205, MATCH("A &amp; G ID", 'E4 TB Allocation Details'!$A$18:$L$18, 0),FALSE), 'E2 Allocators'!$B$15:$W$361, MATCH('O5 Details by Class &amp; Accounts'!CF$18, 'E2 Allocators'!$B$15:$W$15, 0),FALSE)*$E64), 0, VLOOKUP(VLOOKUP($A64, 'E4 TB Allocation Details'!$A$18:$L$205, MATCH("A &amp; G ID", 'E4 TB Allocation Details'!$A$18:$L$18, 0),FALSE), 'E2 Allocators'!$B$15:$W$361, MATCH('O5 Details by Class &amp; Accounts'!CF$18, 'E2 Allocators'!$B$15:$W$15, 0),FALSE)*$E64)</f>
        <v>0</v>
      </c>
      <c r="CG64" s="1411">
        <f>IF(ISERROR(VLOOKUP(VLOOKUP($A64, 'E4 TB Allocation Details'!$A$18:$L$205, MATCH("A &amp; G ID", 'E4 TB Allocation Details'!$A$18:$L$18, 0),FALSE), 'E2 Allocators'!$B$15:$W$361, MATCH('O5 Details by Class &amp; Accounts'!CG$18, 'E2 Allocators'!$B$15:$W$15, 0),FALSE)*$E64), 0, VLOOKUP(VLOOKUP($A64, 'E4 TB Allocation Details'!$A$18:$L$205, MATCH("A &amp; G ID", 'E4 TB Allocation Details'!$A$18:$L$18, 0),FALSE), 'E2 Allocators'!$B$15:$W$361, MATCH('O5 Details by Class &amp; Accounts'!CG$18, 'E2 Allocators'!$B$15:$W$15, 0),FALSE)*$E64)</f>
        <v>0</v>
      </c>
      <c r="CH64" s="1411">
        <f>IF(ISERROR(VLOOKUP(VLOOKUP($A64, 'E4 TB Allocation Details'!$A$18:$L$205, MATCH("A &amp; G ID", 'E4 TB Allocation Details'!$A$18:$L$18, 0),FALSE), 'E2 Allocators'!$B$15:$W$361, MATCH('O5 Details by Class &amp; Accounts'!CH$18, 'E2 Allocators'!$B$15:$W$15, 0),FALSE)*$E64), 0, VLOOKUP(VLOOKUP($A64, 'E4 TB Allocation Details'!$A$18:$L$205, MATCH("A &amp; G ID", 'E4 TB Allocation Details'!$A$18:$L$18, 0),FALSE), 'E2 Allocators'!$B$15:$W$361, MATCH('O5 Details by Class &amp; Accounts'!CH$18, 'E2 Allocators'!$B$15:$W$15, 0),FALSE)*$E64)</f>
        <v>0</v>
      </c>
      <c r="CI64" s="1411">
        <f>IF(ISERROR(VLOOKUP(VLOOKUP($A64, 'E4 TB Allocation Details'!$A$18:$L$205, MATCH("A &amp; G ID", 'E4 TB Allocation Details'!$A$18:$L$18, 0),FALSE), 'E2 Allocators'!$B$15:$W$361, MATCH('O5 Details by Class &amp; Accounts'!CI$18, 'E2 Allocators'!$B$15:$W$15, 0),FALSE)*$E64), 0, VLOOKUP(VLOOKUP($A64, 'E4 TB Allocation Details'!$A$18:$L$205, MATCH("A &amp; G ID", 'E4 TB Allocation Details'!$A$18:$L$18, 0),FALSE), 'E2 Allocators'!$B$15:$W$361, MATCH('O5 Details by Class &amp; Accounts'!CI$18, 'E2 Allocators'!$B$15:$W$15, 0),FALSE)*$E64)</f>
        <v>0</v>
      </c>
      <c r="CJ64" s="1411">
        <f>IF(ISERROR(VLOOKUP(VLOOKUP($A64, 'E4 TB Allocation Details'!$A$18:$L$205, MATCH("A &amp; G ID", 'E4 TB Allocation Details'!$A$18:$L$18, 0),FALSE), 'E2 Allocators'!$B$15:$W$361, MATCH('O5 Details by Class &amp; Accounts'!CJ$18, 'E2 Allocators'!$B$15:$W$15, 0),FALSE)*$E64), 0, VLOOKUP(VLOOKUP($A64, 'E4 TB Allocation Details'!$A$18:$L$205, MATCH("A &amp; G ID", 'E4 TB Allocation Details'!$A$18:$L$18, 0),FALSE), 'E2 Allocators'!$B$15:$W$361, MATCH('O5 Details by Class &amp; Accounts'!CJ$18, 'E2 Allocators'!$B$15:$W$15, 0),FALSE)*$E64)</f>
        <v>0</v>
      </c>
      <c r="CK64" s="1411">
        <f>IF(ISERROR(VLOOKUP(VLOOKUP($A64, 'E4 TB Allocation Details'!$A$18:$L$205, MATCH("A &amp; G ID", 'E4 TB Allocation Details'!$A$18:$L$18, 0),FALSE), 'E2 Allocators'!$B$15:$W$361, MATCH('O5 Details by Class &amp; Accounts'!CK$18, 'E2 Allocators'!$B$15:$W$15, 0),FALSE)*$E64), 0, VLOOKUP(VLOOKUP($A64, 'E4 TB Allocation Details'!$A$18:$L$205, MATCH("A &amp; G ID", 'E4 TB Allocation Details'!$A$18:$L$18, 0),FALSE), 'E2 Allocators'!$B$15:$W$361, MATCH('O5 Details by Class &amp; Accounts'!CK$18, 'E2 Allocators'!$B$15:$W$15, 0),FALSE)*$E64)</f>
        <v>0</v>
      </c>
      <c r="CL64" s="1411">
        <f>IF(ISERROR(VLOOKUP(VLOOKUP($A64, 'E4 TB Allocation Details'!$A$18:$L$205, MATCH("A &amp; G ID", 'E4 TB Allocation Details'!$A$18:$L$18, 0),FALSE), 'E2 Allocators'!$B$15:$W$361, MATCH('O5 Details by Class &amp; Accounts'!CL$18, 'E2 Allocators'!$B$15:$W$15, 0),FALSE)*$E64), 0, VLOOKUP(VLOOKUP($A64, 'E4 TB Allocation Details'!$A$18:$L$205, MATCH("A &amp; G ID", 'E4 TB Allocation Details'!$A$18:$L$18, 0),FALSE), 'E2 Allocators'!$B$15:$W$361, MATCH('O5 Details by Class &amp; Accounts'!CL$18, 'E2 Allocators'!$B$15:$W$15, 0),FALSE)*$E64)</f>
        <v>0</v>
      </c>
      <c r="CM64" s="1411">
        <f>IF(ISERROR(VLOOKUP(VLOOKUP($A64, 'E4 TB Allocation Details'!$A$18:$L$205, MATCH("A &amp; G ID", 'E4 TB Allocation Details'!$A$18:$L$18, 0),FALSE), 'E2 Allocators'!$B$15:$W$361, MATCH('O5 Details by Class &amp; Accounts'!CM$18, 'E2 Allocators'!$B$15:$W$15, 0),FALSE)*$E64), 0, VLOOKUP(VLOOKUP($A64, 'E4 TB Allocation Details'!$A$18:$L$205, MATCH("A &amp; G ID", 'E4 TB Allocation Details'!$A$18:$L$18, 0),FALSE), 'E2 Allocators'!$B$15:$W$361, MATCH('O5 Details by Class &amp; Accounts'!CM$18, 'E2 Allocators'!$B$15:$W$15, 0),FALSE)*$E64)</f>
        <v>0</v>
      </c>
      <c r="CN64" s="1411">
        <f t="shared" si="12"/>
        <v>54000.000000000007</v>
      </c>
      <c r="CO64" s="1791">
        <f t="shared" si="7"/>
        <v>0</v>
      </c>
      <c r="CQ64" s="2086" t="s">
        <v>1471</v>
      </c>
    </row>
    <row r="65" spans="1:95" s="80" customFormat="1" ht="12.75">
      <c r="A65" s="1169">
        <v>1920</v>
      </c>
      <c r="B65" s="451" t="s">
        <v>570</v>
      </c>
      <c r="C65" s="1788">
        <f>IF(ISERROR(VLOOKUP($A65,'I3 TB Data'!$A$23:$H$458,MATCH('O5 Details by Class &amp; Accounts'!$C$18, 'I3 TB Data'!$A$23:$H$23,0),0)), 0, VLOOKUP($A65,'I3 TB Data'!$A$23:$H$458,MATCH('O5 Details by Class &amp; Accounts'!$C$18,'I3 TB Data'!$A$23:$H$23,0),0))</f>
        <v>145500</v>
      </c>
      <c r="D65" s="1789">
        <f>'I4 BO ASSETS'!E66</f>
        <v>0</v>
      </c>
      <c r="E65" s="1788">
        <f t="shared" si="6"/>
        <v>145500</v>
      </c>
      <c r="F65" s="1790">
        <f>IF(ISERROR(VLOOKUP($A65, 'E1 Categorization'!A33:E122, MATCH("Customer Component", 'E1 Categorization'!$A$33:$E$33,0), 0)), 0, IF(VLOOKUP($A65, 'E1 Categorization'!A33:E122, MATCH("Customer Component", 'E1 Categorization'!$A$33:$E$33,0), 0)=0, 'O5 Details by Class &amp; Accounts'!$E65, IF(AND(VLOOKUP($A65, 'E1 Categorization'!A33:E122, MATCH("Customer Component", 'E1 Categorization'!$A$33:$E$33,0), 0) &gt;0, VLOOKUP($A65, 'E1 Categorization'!A33:E122, MATCH("Customer Component", 'E1 Categorization'!$A$33:$E$33,0), 0)&lt;1), 'O5 Details by Class &amp; Accounts'!$E65*(1-VLOOKUP($A65, 'E1 Categorization'!A33:E122, MATCH("Customer Component", 'E1 Categorization'!$A$33:$E$33,0), 0)), 0)))</f>
        <v>0</v>
      </c>
      <c r="G65" s="1790">
        <f>IF(ISERROR(VLOOKUP($A65, 'E1 Categorization'!A33:E122, MATCH("Customer Component", 'E1 Categorization'!$A$33:$E$33,0), 0)),0, IF(VLOOKUP($A65, 'E1 Categorization'!A33:E122, MATCH("Customer Component", 'E1 Categorization'!$A$33:$E$33,0), 0)=0, 0, IF(AND(VLOOKUP($A65, 'E1 Categorization'!A33:E122, MATCH("Customer Component", 'E1 Categorization'!$A$33:$E$33,0), 0) &gt;0, VLOOKUP($A65, 'E1 Categorization'!A33:E122, MATCH("Customer Component", 'E1 Categorization'!$A$33:$E$33,0), 0)&lt;1), 'O5 Details by Class &amp; Accounts'!$E65*(VLOOKUP($A65, 'E1 Categorization'!A33:E122, MATCH("Customer Component", 'E1 Categorization'!$A$33:$E$33,0), 0)), 'O5 Details by Class &amp; Accounts'!$E65)))</f>
        <v>0</v>
      </c>
      <c r="H65" s="1411">
        <f t="shared" si="8"/>
        <v>0</v>
      </c>
      <c r="I65" s="1411">
        <f>IF(ISERROR(VLOOKUP(VLOOKUP($A65, 'E4 TB Allocation Details'!$A$18:$L$205, MATCH("Demand ID", 'E4 TB Allocation Details'!$A$18:$L$18, 0),FALSE), 'E2 Allocators'!$B$15:$W$361, MATCH('O5 Details by Class &amp; Accounts'!I$18, 'E2 Allocators'!$B$15:$W$15, 0),FALSE)*$F65), 0, VLOOKUP(VLOOKUP($A65, 'E4 TB Allocation Details'!$A$18:$L$205, MATCH("Demand ID", 'E4 TB Allocation Details'!$A$18:$L$18, 0),FALSE), 'E2 Allocators'!$B$15:$W$361, MATCH('O5 Details by Class &amp; Accounts'!I$18, 'E2 Allocators'!$B$15:$W$15, 0),FALSE)*$F65)</f>
        <v>0</v>
      </c>
      <c r="J65" s="1411">
        <f>IF(ISERROR(VLOOKUP(VLOOKUP($A65, 'E4 TB Allocation Details'!$A$18:$L$205, MATCH("Demand ID", 'E4 TB Allocation Details'!$A$18:$L$18, 0),FALSE), 'E2 Allocators'!$B$15:$W$361, MATCH('O5 Details by Class &amp; Accounts'!J$18, 'E2 Allocators'!$B$15:$W$15, 0),FALSE)*$F65), 0, VLOOKUP(VLOOKUP($A65, 'E4 TB Allocation Details'!$A$18:$L$205, MATCH("Demand ID", 'E4 TB Allocation Details'!$A$18:$L$18, 0),FALSE), 'E2 Allocators'!$B$15:$W$361, MATCH('O5 Details by Class &amp; Accounts'!J$18, 'E2 Allocators'!$B$15:$W$15, 0),FALSE)*$F65)</f>
        <v>0</v>
      </c>
      <c r="K65" s="1411">
        <f>IF(ISERROR(VLOOKUP(VLOOKUP($A65, 'E4 TB Allocation Details'!$A$18:$L$205, MATCH("Demand ID", 'E4 TB Allocation Details'!$A$18:$L$18, 0),FALSE), 'E2 Allocators'!$B$15:$W$361, MATCH('O5 Details by Class &amp; Accounts'!K$18, 'E2 Allocators'!$B$15:$W$15, 0),FALSE)*$F65), 0, VLOOKUP(VLOOKUP($A65, 'E4 TB Allocation Details'!$A$18:$L$205, MATCH("Demand ID", 'E4 TB Allocation Details'!$A$18:$L$18, 0),FALSE), 'E2 Allocators'!$B$15:$W$361, MATCH('O5 Details by Class &amp; Accounts'!K$18, 'E2 Allocators'!$B$15:$W$15, 0),FALSE)*$F65)</f>
        <v>0</v>
      </c>
      <c r="L65" s="1411">
        <f>IF(ISERROR(VLOOKUP(VLOOKUP($A65, 'E4 TB Allocation Details'!$A$18:$L$205, MATCH("Demand ID", 'E4 TB Allocation Details'!$A$18:$L$18, 0),FALSE), 'E2 Allocators'!$B$15:$W$361, MATCH('O5 Details by Class &amp; Accounts'!L$18, 'E2 Allocators'!$B$15:$W$15, 0),FALSE)*$F65), 0, VLOOKUP(VLOOKUP($A65, 'E4 TB Allocation Details'!$A$18:$L$205, MATCH("Demand ID", 'E4 TB Allocation Details'!$A$18:$L$18, 0),FALSE), 'E2 Allocators'!$B$15:$W$361, MATCH('O5 Details by Class &amp; Accounts'!L$18, 'E2 Allocators'!$B$15:$W$15, 0),FALSE)*$F65)</f>
        <v>0</v>
      </c>
      <c r="M65" s="1411">
        <f>IF(ISERROR(VLOOKUP(VLOOKUP($A65, 'E4 TB Allocation Details'!$A$18:$L$205, MATCH("Demand ID", 'E4 TB Allocation Details'!$A$18:$L$18, 0),FALSE), 'E2 Allocators'!$B$15:$W$361, MATCH('O5 Details by Class &amp; Accounts'!M$18, 'E2 Allocators'!$B$15:$W$15, 0),FALSE)*$F65), 0, VLOOKUP(VLOOKUP($A65, 'E4 TB Allocation Details'!$A$18:$L$205, MATCH("Demand ID", 'E4 TB Allocation Details'!$A$18:$L$18, 0),FALSE), 'E2 Allocators'!$B$15:$W$361, MATCH('O5 Details by Class &amp; Accounts'!M$18, 'E2 Allocators'!$B$15:$W$15, 0),FALSE)*$F65)</f>
        <v>0</v>
      </c>
      <c r="N65" s="1411">
        <f>IF(ISERROR(VLOOKUP(VLOOKUP($A65, 'E4 TB Allocation Details'!$A$18:$L$205, MATCH("Demand ID", 'E4 TB Allocation Details'!$A$18:$L$18, 0),FALSE), 'E2 Allocators'!$B$15:$W$361, MATCH('O5 Details by Class &amp; Accounts'!N$18, 'E2 Allocators'!$B$15:$W$15, 0),FALSE)*$F65), 0, VLOOKUP(VLOOKUP($A65, 'E4 TB Allocation Details'!$A$18:$L$205, MATCH("Demand ID", 'E4 TB Allocation Details'!$A$18:$L$18, 0),FALSE), 'E2 Allocators'!$B$15:$W$361, MATCH('O5 Details by Class &amp; Accounts'!N$18, 'E2 Allocators'!$B$15:$W$15, 0),FALSE)*$F65)</f>
        <v>0</v>
      </c>
      <c r="O65" s="1411">
        <f>IF(ISERROR(VLOOKUP(VLOOKUP($A65, 'E4 TB Allocation Details'!$A$18:$L$205, MATCH("Demand ID", 'E4 TB Allocation Details'!$A$18:$L$18, 0),FALSE), 'E2 Allocators'!$B$15:$W$361, MATCH('O5 Details by Class &amp; Accounts'!O$18, 'E2 Allocators'!$B$15:$W$15, 0),FALSE)*$F65), 0, VLOOKUP(VLOOKUP($A65, 'E4 TB Allocation Details'!$A$18:$L$205, MATCH("Demand ID", 'E4 TB Allocation Details'!$A$18:$L$18, 0),FALSE), 'E2 Allocators'!$B$15:$W$361, MATCH('O5 Details by Class &amp; Accounts'!O$18, 'E2 Allocators'!$B$15:$W$15, 0),FALSE)*$F65)</f>
        <v>0</v>
      </c>
      <c r="P65" s="1411">
        <f>IF(ISERROR(VLOOKUP(VLOOKUP($A65, 'E4 TB Allocation Details'!$A$18:$L$205, MATCH("Demand ID", 'E4 TB Allocation Details'!$A$18:$L$18, 0),FALSE), 'E2 Allocators'!$B$15:$W$361, MATCH('O5 Details by Class &amp; Accounts'!P$18, 'E2 Allocators'!$B$15:$W$15, 0),FALSE)*$F65), 0, VLOOKUP(VLOOKUP($A65, 'E4 TB Allocation Details'!$A$18:$L$205, MATCH("Demand ID", 'E4 TB Allocation Details'!$A$18:$L$18, 0),FALSE), 'E2 Allocators'!$B$15:$W$361, MATCH('O5 Details by Class &amp; Accounts'!P$18, 'E2 Allocators'!$B$15:$W$15, 0),FALSE)*$F65)</f>
        <v>0</v>
      </c>
      <c r="Q65" s="1411">
        <f>IF(ISERROR(VLOOKUP(VLOOKUP($A65, 'E4 TB Allocation Details'!$A$18:$L$205, MATCH("Demand ID", 'E4 TB Allocation Details'!$A$18:$L$18, 0),FALSE), 'E2 Allocators'!$B$15:$W$361, MATCH('O5 Details by Class &amp; Accounts'!Q$18, 'E2 Allocators'!$B$15:$W$15, 0),FALSE)*$F65), 0, VLOOKUP(VLOOKUP($A65, 'E4 TB Allocation Details'!$A$18:$L$205, MATCH("Demand ID", 'E4 TB Allocation Details'!$A$18:$L$18, 0),FALSE), 'E2 Allocators'!$B$15:$W$361, MATCH('O5 Details by Class &amp; Accounts'!Q$18, 'E2 Allocators'!$B$15:$W$15, 0),FALSE)*$F65)</f>
        <v>0</v>
      </c>
      <c r="R65" s="1411">
        <f>IF(ISERROR(VLOOKUP(VLOOKUP($A65, 'E4 TB Allocation Details'!$A$18:$L$205, MATCH("Demand ID", 'E4 TB Allocation Details'!$A$18:$L$18, 0),FALSE), 'E2 Allocators'!$B$15:$W$361, MATCH('O5 Details by Class &amp; Accounts'!R$18, 'E2 Allocators'!$B$15:$W$15, 0),FALSE)*$F65), 0, VLOOKUP(VLOOKUP($A65, 'E4 TB Allocation Details'!$A$18:$L$205, MATCH("Demand ID", 'E4 TB Allocation Details'!$A$18:$L$18, 0),FALSE), 'E2 Allocators'!$B$15:$W$361, MATCH('O5 Details by Class &amp; Accounts'!R$18, 'E2 Allocators'!$B$15:$W$15, 0),FALSE)*$F65)</f>
        <v>0</v>
      </c>
      <c r="S65" s="1411">
        <f>IF(ISERROR(VLOOKUP(VLOOKUP($A65, 'E4 TB Allocation Details'!$A$18:$L$205, MATCH("Demand ID", 'E4 TB Allocation Details'!$A$18:$L$18, 0),FALSE), 'E2 Allocators'!$B$15:$W$361, MATCH('O5 Details by Class &amp; Accounts'!S$18, 'E2 Allocators'!$B$15:$W$15, 0),FALSE)*$F65), 0, VLOOKUP(VLOOKUP($A65, 'E4 TB Allocation Details'!$A$18:$L$205, MATCH("Demand ID", 'E4 TB Allocation Details'!$A$18:$L$18, 0),FALSE), 'E2 Allocators'!$B$15:$W$361, MATCH('O5 Details by Class &amp; Accounts'!S$18, 'E2 Allocators'!$B$15:$W$15, 0),FALSE)*$F65)</f>
        <v>0</v>
      </c>
      <c r="T65" s="1411">
        <f>IF(ISERROR(VLOOKUP(VLOOKUP($A65, 'E4 TB Allocation Details'!$A$18:$L$205, MATCH("Demand ID", 'E4 TB Allocation Details'!$A$18:$L$18, 0),FALSE), 'E2 Allocators'!$B$15:$W$361, MATCH('O5 Details by Class &amp; Accounts'!T$18, 'E2 Allocators'!$B$15:$W$15, 0),FALSE)*$F65), 0, VLOOKUP(VLOOKUP($A65, 'E4 TB Allocation Details'!$A$18:$L$205, MATCH("Demand ID", 'E4 TB Allocation Details'!$A$18:$L$18, 0),FALSE), 'E2 Allocators'!$B$15:$W$361, MATCH('O5 Details by Class &amp; Accounts'!T$18, 'E2 Allocators'!$B$15:$W$15, 0),FALSE)*$F65)</f>
        <v>0</v>
      </c>
      <c r="U65" s="1411">
        <f>IF(ISERROR(VLOOKUP(VLOOKUP($A65, 'E4 TB Allocation Details'!$A$18:$L$205, MATCH("Demand ID", 'E4 TB Allocation Details'!$A$18:$L$18, 0),FALSE), 'E2 Allocators'!$B$15:$W$361, MATCH('O5 Details by Class &amp; Accounts'!U$18, 'E2 Allocators'!$B$15:$W$15, 0),FALSE)*$F65), 0, VLOOKUP(VLOOKUP($A65, 'E4 TB Allocation Details'!$A$18:$L$205, MATCH("Demand ID", 'E4 TB Allocation Details'!$A$18:$L$18, 0),FALSE), 'E2 Allocators'!$B$15:$W$361, MATCH('O5 Details by Class &amp; Accounts'!U$18, 'E2 Allocators'!$B$15:$W$15, 0),FALSE)*$F65)</f>
        <v>0</v>
      </c>
      <c r="V65" s="1411">
        <f>IF(ISERROR(VLOOKUP(VLOOKUP($A65, 'E4 TB Allocation Details'!$A$18:$L$205, MATCH("Demand ID", 'E4 TB Allocation Details'!$A$18:$L$18, 0),FALSE), 'E2 Allocators'!$B$15:$W$361, MATCH('O5 Details by Class &amp; Accounts'!V$18, 'E2 Allocators'!$B$15:$W$15, 0),FALSE)*$F65), 0, VLOOKUP(VLOOKUP($A65, 'E4 TB Allocation Details'!$A$18:$L$205, MATCH("Demand ID", 'E4 TB Allocation Details'!$A$18:$L$18, 0),FALSE), 'E2 Allocators'!$B$15:$W$361, MATCH('O5 Details by Class &amp; Accounts'!V$18, 'E2 Allocators'!$B$15:$W$15, 0),FALSE)*$F65)</f>
        <v>0</v>
      </c>
      <c r="W65" s="1411">
        <f>IF(ISERROR(VLOOKUP(VLOOKUP($A65, 'E4 TB Allocation Details'!$A$18:$L$205, MATCH("Demand ID", 'E4 TB Allocation Details'!$A$18:$L$18, 0),FALSE), 'E2 Allocators'!$B$15:$W$361, MATCH('O5 Details by Class &amp; Accounts'!W$18, 'E2 Allocators'!$B$15:$W$15, 0),FALSE)*$F65), 0, VLOOKUP(VLOOKUP($A65, 'E4 TB Allocation Details'!$A$18:$L$205, MATCH("Demand ID", 'E4 TB Allocation Details'!$A$18:$L$18, 0),FALSE), 'E2 Allocators'!$B$15:$W$361, MATCH('O5 Details by Class &amp; Accounts'!W$18, 'E2 Allocators'!$B$15:$W$15, 0),FALSE)*$F65)</f>
        <v>0</v>
      </c>
      <c r="X65" s="1411">
        <f>IF(ISERROR(VLOOKUP(VLOOKUP($A65, 'E4 TB Allocation Details'!$A$18:$L$205, MATCH("Demand ID", 'E4 TB Allocation Details'!$A$18:$L$18, 0),FALSE), 'E2 Allocators'!$B$15:$W$361, MATCH('O5 Details by Class &amp; Accounts'!X$18, 'E2 Allocators'!$B$15:$W$15, 0),FALSE)*$F65), 0, VLOOKUP(VLOOKUP($A65, 'E4 TB Allocation Details'!$A$18:$L$205, MATCH("Demand ID", 'E4 TB Allocation Details'!$A$18:$L$18, 0),FALSE), 'E2 Allocators'!$B$15:$W$361, MATCH('O5 Details by Class &amp; Accounts'!X$18, 'E2 Allocators'!$B$15:$W$15, 0),FALSE)*$F65)</f>
        <v>0</v>
      </c>
      <c r="Y65" s="1411">
        <f>IF(ISERROR(VLOOKUP(VLOOKUP($A65, 'E4 TB Allocation Details'!$A$18:$L$205, MATCH("Demand ID", 'E4 TB Allocation Details'!$A$18:$L$18, 0),FALSE), 'E2 Allocators'!$B$15:$W$361, MATCH('O5 Details by Class &amp; Accounts'!Y$18, 'E2 Allocators'!$B$15:$W$15, 0),FALSE)*$F65), 0, VLOOKUP(VLOOKUP($A65, 'E4 TB Allocation Details'!$A$18:$L$205, MATCH("Demand ID", 'E4 TB Allocation Details'!$A$18:$L$18, 0),FALSE), 'E2 Allocators'!$B$15:$W$361, MATCH('O5 Details by Class &amp; Accounts'!Y$18, 'E2 Allocators'!$B$15:$W$15, 0),FALSE)*$F65)</f>
        <v>0</v>
      </c>
      <c r="Z65" s="1411">
        <f>IF(ISERROR(VLOOKUP(VLOOKUP($A65, 'E4 TB Allocation Details'!$A$18:$L$205, MATCH("Demand ID", 'E4 TB Allocation Details'!$A$18:$L$18, 0),FALSE), 'E2 Allocators'!$B$15:$W$361, MATCH('O5 Details by Class &amp; Accounts'!Z$18, 'E2 Allocators'!$B$15:$W$15, 0),FALSE)*$F65), 0, VLOOKUP(VLOOKUP($A65, 'E4 TB Allocation Details'!$A$18:$L$205, MATCH("Demand ID", 'E4 TB Allocation Details'!$A$18:$L$18, 0),FALSE), 'E2 Allocators'!$B$15:$W$361, MATCH('O5 Details by Class &amp; Accounts'!Z$18, 'E2 Allocators'!$B$15:$W$15, 0),FALSE)*$F65)</f>
        <v>0</v>
      </c>
      <c r="AA65" s="1411">
        <f>IF(ISERROR(VLOOKUP(VLOOKUP($A65, 'E4 TB Allocation Details'!$A$18:$L$205, MATCH("Demand ID", 'E4 TB Allocation Details'!$A$18:$L$18, 0),FALSE), 'E2 Allocators'!$B$15:$W$361, MATCH('O5 Details by Class &amp; Accounts'!AA$18, 'E2 Allocators'!$B$15:$W$15, 0),FALSE)*$F65), 0, VLOOKUP(VLOOKUP($A65, 'E4 TB Allocation Details'!$A$18:$L$205, MATCH("Demand ID", 'E4 TB Allocation Details'!$A$18:$L$18, 0),FALSE), 'E2 Allocators'!$B$15:$W$361, MATCH('O5 Details by Class &amp; Accounts'!AA$18, 'E2 Allocators'!$B$15:$W$15, 0),FALSE)*$F65)</f>
        <v>0</v>
      </c>
      <c r="AB65" s="1411">
        <f>IF(ISERROR(VLOOKUP(VLOOKUP($A65, 'E4 TB Allocation Details'!$A$18:$L$205, MATCH("Demand ID", 'E4 TB Allocation Details'!$A$18:$L$18, 0),FALSE), 'E2 Allocators'!$B$15:$W$361, MATCH('O5 Details by Class &amp; Accounts'!AB$18, 'E2 Allocators'!$B$15:$W$15, 0),FALSE)*$F65), 0, VLOOKUP(VLOOKUP($A65, 'E4 TB Allocation Details'!$A$18:$L$205, MATCH("Demand ID", 'E4 TB Allocation Details'!$A$18:$L$18, 0),FALSE), 'E2 Allocators'!$B$15:$W$361, MATCH('O5 Details by Class &amp; Accounts'!AB$18, 'E2 Allocators'!$B$15:$W$15, 0),FALSE)*$F65)</f>
        <v>0</v>
      </c>
      <c r="AC65" s="1411">
        <f t="shared" si="9"/>
        <v>0</v>
      </c>
      <c r="AD65" s="1411">
        <f>IF(ISERROR(VLOOKUP(VLOOKUP($A65, 'E4 TB Allocation Details'!$A$18:$L$205, MATCH("Customer ID", 'E4 TB Allocation Details'!$A$18:$L$18, 0),FALSE), 'E2 Allocators'!$B$15:$W$361, MATCH('O5 Details by Class &amp; Accounts'!AD$18, 'E2 Allocators'!$B$15:$W$15, 0),FALSE)*$G65), 0, VLOOKUP(VLOOKUP($A65, 'E4 TB Allocation Details'!$A$18:$L$205, MATCH("Customer ID", 'E4 TB Allocation Details'!$A$18:$L$18, 0),FALSE), 'E2 Allocators'!$B$15:$W$361, MATCH('O5 Details by Class &amp; Accounts'!AD$18, 'E2 Allocators'!$B$15:$W$15, 0),FALSE)*$G65)</f>
        <v>0</v>
      </c>
      <c r="AE65" s="1411">
        <f>IF(ISERROR(VLOOKUP(VLOOKUP($A65, 'E4 TB Allocation Details'!$A$18:$L$205, MATCH("Customer ID", 'E4 TB Allocation Details'!$A$18:$L$18, 0),FALSE), 'E2 Allocators'!$B$15:$W$361, MATCH('O5 Details by Class &amp; Accounts'!AE$18, 'E2 Allocators'!$B$15:$W$15, 0),FALSE)*$G65), 0, VLOOKUP(VLOOKUP($A65, 'E4 TB Allocation Details'!$A$18:$L$205, MATCH("Customer ID", 'E4 TB Allocation Details'!$A$18:$L$18, 0),FALSE), 'E2 Allocators'!$B$15:$W$361, MATCH('O5 Details by Class &amp; Accounts'!AE$18, 'E2 Allocators'!$B$15:$W$15, 0),FALSE)*$G65)</f>
        <v>0</v>
      </c>
      <c r="AF65" s="1411">
        <f>IF(ISERROR(VLOOKUP(VLOOKUP($A65, 'E4 TB Allocation Details'!$A$18:$L$205, MATCH("Customer ID", 'E4 TB Allocation Details'!$A$18:$L$18, 0),FALSE), 'E2 Allocators'!$B$15:$W$361, MATCH('O5 Details by Class &amp; Accounts'!AF$18, 'E2 Allocators'!$B$15:$W$15, 0),FALSE)*$G65), 0, VLOOKUP(VLOOKUP($A65, 'E4 TB Allocation Details'!$A$18:$L$205, MATCH("Customer ID", 'E4 TB Allocation Details'!$A$18:$L$18, 0),FALSE), 'E2 Allocators'!$B$15:$W$361, MATCH('O5 Details by Class &amp; Accounts'!AF$18, 'E2 Allocators'!$B$15:$W$15, 0),FALSE)*$G65)</f>
        <v>0</v>
      </c>
      <c r="AG65" s="1411">
        <f>IF(ISERROR(VLOOKUP(VLOOKUP($A65, 'E4 TB Allocation Details'!$A$18:$L$205, MATCH("Customer ID", 'E4 TB Allocation Details'!$A$18:$L$18, 0),FALSE), 'E2 Allocators'!$B$15:$W$361, MATCH('O5 Details by Class &amp; Accounts'!AG$18, 'E2 Allocators'!$B$15:$W$15, 0),FALSE)*$G65), 0, VLOOKUP(VLOOKUP($A65, 'E4 TB Allocation Details'!$A$18:$L$205, MATCH("Customer ID", 'E4 TB Allocation Details'!$A$18:$L$18, 0),FALSE), 'E2 Allocators'!$B$15:$W$361, MATCH('O5 Details by Class &amp; Accounts'!AG$18, 'E2 Allocators'!$B$15:$W$15, 0),FALSE)*$G65)</f>
        <v>0</v>
      </c>
      <c r="AH65" s="1411">
        <f>IF(ISERROR(VLOOKUP(VLOOKUP($A65, 'E4 TB Allocation Details'!$A$18:$L$205, MATCH("Customer ID", 'E4 TB Allocation Details'!$A$18:$L$18, 0),FALSE), 'E2 Allocators'!$B$15:$W$361, MATCH('O5 Details by Class &amp; Accounts'!AH$18, 'E2 Allocators'!$B$15:$W$15, 0),FALSE)*$G65), 0, VLOOKUP(VLOOKUP($A65, 'E4 TB Allocation Details'!$A$18:$L$205, MATCH("Customer ID", 'E4 TB Allocation Details'!$A$18:$L$18, 0),FALSE), 'E2 Allocators'!$B$15:$W$361, MATCH('O5 Details by Class &amp; Accounts'!AH$18, 'E2 Allocators'!$B$15:$W$15, 0),FALSE)*$G65)</f>
        <v>0</v>
      </c>
      <c r="AI65" s="1411">
        <f>IF(ISERROR(VLOOKUP(VLOOKUP($A65, 'E4 TB Allocation Details'!$A$18:$L$205, MATCH("Customer ID", 'E4 TB Allocation Details'!$A$18:$L$18, 0),FALSE), 'E2 Allocators'!$B$15:$W$361, MATCH('O5 Details by Class &amp; Accounts'!AI$18, 'E2 Allocators'!$B$15:$W$15, 0),FALSE)*$G65), 0, VLOOKUP(VLOOKUP($A65, 'E4 TB Allocation Details'!$A$18:$L$205, MATCH("Customer ID", 'E4 TB Allocation Details'!$A$18:$L$18, 0),FALSE), 'E2 Allocators'!$B$15:$W$361, MATCH('O5 Details by Class &amp; Accounts'!AI$18, 'E2 Allocators'!$B$15:$W$15, 0),FALSE)*$G65)</f>
        <v>0</v>
      </c>
      <c r="AJ65" s="1411">
        <f>IF(ISERROR(VLOOKUP(VLOOKUP($A65, 'E4 TB Allocation Details'!$A$18:$L$205, MATCH("Customer ID", 'E4 TB Allocation Details'!$A$18:$L$18, 0),FALSE), 'E2 Allocators'!$B$15:$W$361, MATCH('O5 Details by Class &amp; Accounts'!AJ$18, 'E2 Allocators'!$B$15:$W$15, 0),FALSE)*$G65), 0, VLOOKUP(VLOOKUP($A65, 'E4 TB Allocation Details'!$A$18:$L$205, MATCH("Customer ID", 'E4 TB Allocation Details'!$A$18:$L$18, 0),FALSE), 'E2 Allocators'!$B$15:$W$361, MATCH('O5 Details by Class &amp; Accounts'!AJ$18, 'E2 Allocators'!$B$15:$W$15, 0),FALSE)*$G65)</f>
        <v>0</v>
      </c>
      <c r="AK65" s="1411">
        <f>IF(ISERROR(VLOOKUP(VLOOKUP($A65, 'E4 TB Allocation Details'!$A$18:$L$205, MATCH("Customer ID", 'E4 TB Allocation Details'!$A$18:$L$18, 0),FALSE), 'E2 Allocators'!$B$15:$W$361, MATCH('O5 Details by Class &amp; Accounts'!AK$18, 'E2 Allocators'!$B$15:$W$15, 0),FALSE)*$G65), 0, VLOOKUP(VLOOKUP($A65, 'E4 TB Allocation Details'!$A$18:$L$205, MATCH("Customer ID", 'E4 TB Allocation Details'!$A$18:$L$18, 0),FALSE), 'E2 Allocators'!$B$15:$W$361, MATCH('O5 Details by Class &amp; Accounts'!AK$18, 'E2 Allocators'!$B$15:$W$15, 0),FALSE)*$G65)</f>
        <v>0</v>
      </c>
      <c r="AL65" s="1411">
        <f>IF(ISERROR(VLOOKUP(VLOOKUP($A65, 'E4 TB Allocation Details'!$A$18:$L$205, MATCH("Customer ID", 'E4 TB Allocation Details'!$A$18:$L$18, 0),FALSE), 'E2 Allocators'!$B$15:$W$361, MATCH('O5 Details by Class &amp; Accounts'!AL$18, 'E2 Allocators'!$B$15:$W$15, 0),FALSE)*$G65), 0, VLOOKUP(VLOOKUP($A65, 'E4 TB Allocation Details'!$A$18:$L$205, MATCH("Customer ID", 'E4 TB Allocation Details'!$A$18:$L$18, 0),FALSE), 'E2 Allocators'!$B$15:$W$361, MATCH('O5 Details by Class &amp; Accounts'!AL$18, 'E2 Allocators'!$B$15:$W$15, 0),FALSE)*$G65)</f>
        <v>0</v>
      </c>
      <c r="AM65" s="1411">
        <f>IF(ISERROR(VLOOKUP(VLOOKUP($A65, 'E4 TB Allocation Details'!$A$18:$L$205, MATCH("Customer ID", 'E4 TB Allocation Details'!$A$18:$L$18, 0),FALSE), 'E2 Allocators'!$B$15:$W$361, MATCH('O5 Details by Class &amp; Accounts'!AM$18, 'E2 Allocators'!$B$15:$W$15, 0),FALSE)*$G65), 0, VLOOKUP(VLOOKUP($A65, 'E4 TB Allocation Details'!$A$18:$L$205, MATCH("Customer ID", 'E4 TB Allocation Details'!$A$18:$L$18, 0),FALSE), 'E2 Allocators'!$B$15:$W$361, MATCH('O5 Details by Class &amp; Accounts'!AM$18, 'E2 Allocators'!$B$15:$W$15, 0),FALSE)*$G65)</f>
        <v>0</v>
      </c>
      <c r="AN65" s="1411">
        <f>IF(ISERROR(VLOOKUP(VLOOKUP($A65, 'E4 TB Allocation Details'!$A$18:$L$205, MATCH("Customer ID", 'E4 TB Allocation Details'!$A$18:$L$18, 0),FALSE), 'E2 Allocators'!$B$15:$W$361, MATCH('O5 Details by Class &amp; Accounts'!AN$18, 'E2 Allocators'!$B$15:$W$15, 0),FALSE)*$G65), 0, VLOOKUP(VLOOKUP($A65, 'E4 TB Allocation Details'!$A$18:$L$205, MATCH("Customer ID", 'E4 TB Allocation Details'!$A$18:$L$18, 0),FALSE), 'E2 Allocators'!$B$15:$W$361, MATCH('O5 Details by Class &amp; Accounts'!AN$18, 'E2 Allocators'!$B$15:$W$15, 0),FALSE)*$G65)</f>
        <v>0</v>
      </c>
      <c r="AO65" s="1411">
        <f>IF(ISERROR(VLOOKUP(VLOOKUP($A65, 'E4 TB Allocation Details'!$A$18:$L$205, MATCH("Customer ID", 'E4 TB Allocation Details'!$A$18:$L$18, 0),FALSE), 'E2 Allocators'!$B$15:$W$361, MATCH('O5 Details by Class &amp; Accounts'!AO$18, 'E2 Allocators'!$B$15:$W$15, 0),FALSE)*$G65), 0, VLOOKUP(VLOOKUP($A65, 'E4 TB Allocation Details'!$A$18:$L$205, MATCH("Customer ID", 'E4 TB Allocation Details'!$A$18:$L$18, 0),FALSE), 'E2 Allocators'!$B$15:$W$361, MATCH('O5 Details by Class &amp; Accounts'!AO$18, 'E2 Allocators'!$B$15:$W$15, 0),FALSE)*$G65)</f>
        <v>0</v>
      </c>
      <c r="AP65" s="1411">
        <f>IF(ISERROR(VLOOKUP(VLOOKUP($A65, 'E4 TB Allocation Details'!$A$18:$L$205, MATCH("Customer ID", 'E4 TB Allocation Details'!$A$18:$L$18, 0),FALSE), 'E2 Allocators'!$B$15:$W$361, MATCH('O5 Details by Class &amp; Accounts'!AP$18, 'E2 Allocators'!$B$15:$W$15, 0),FALSE)*$G65), 0, VLOOKUP(VLOOKUP($A65, 'E4 TB Allocation Details'!$A$18:$L$205, MATCH("Customer ID", 'E4 TB Allocation Details'!$A$18:$L$18, 0),FALSE), 'E2 Allocators'!$B$15:$W$361, MATCH('O5 Details by Class &amp; Accounts'!AP$18, 'E2 Allocators'!$B$15:$W$15, 0),FALSE)*$G65)</f>
        <v>0</v>
      </c>
      <c r="AQ65" s="1411">
        <f>IF(ISERROR(VLOOKUP(VLOOKUP($A65, 'E4 TB Allocation Details'!$A$18:$L$205, MATCH("Customer ID", 'E4 TB Allocation Details'!$A$18:$L$18, 0),FALSE), 'E2 Allocators'!$B$15:$W$361, MATCH('O5 Details by Class &amp; Accounts'!AQ$18, 'E2 Allocators'!$B$15:$W$15, 0),FALSE)*$G65), 0, VLOOKUP(VLOOKUP($A65, 'E4 TB Allocation Details'!$A$18:$L$205, MATCH("Customer ID", 'E4 TB Allocation Details'!$A$18:$L$18, 0),FALSE), 'E2 Allocators'!$B$15:$W$361, MATCH('O5 Details by Class &amp; Accounts'!AQ$18, 'E2 Allocators'!$B$15:$W$15, 0),FALSE)*$G65)</f>
        <v>0</v>
      </c>
      <c r="AR65" s="1411">
        <f>IF(ISERROR(VLOOKUP(VLOOKUP($A65, 'E4 TB Allocation Details'!$A$18:$L$205, MATCH("Customer ID", 'E4 TB Allocation Details'!$A$18:$L$18, 0),FALSE), 'E2 Allocators'!$B$15:$W$361, MATCH('O5 Details by Class &amp; Accounts'!AR$18, 'E2 Allocators'!$B$15:$W$15, 0),FALSE)*$G65), 0, VLOOKUP(VLOOKUP($A65, 'E4 TB Allocation Details'!$A$18:$L$205, MATCH("Customer ID", 'E4 TB Allocation Details'!$A$18:$L$18, 0),FALSE), 'E2 Allocators'!$B$15:$W$361, MATCH('O5 Details by Class &amp; Accounts'!AR$18, 'E2 Allocators'!$B$15:$W$15, 0),FALSE)*$G65)</f>
        <v>0</v>
      </c>
      <c r="AS65" s="1411">
        <f>IF(ISERROR(VLOOKUP(VLOOKUP($A65, 'E4 TB Allocation Details'!$A$18:$L$205, MATCH("Customer ID", 'E4 TB Allocation Details'!$A$18:$L$18, 0),FALSE), 'E2 Allocators'!$B$15:$W$361, MATCH('O5 Details by Class &amp; Accounts'!AS$18, 'E2 Allocators'!$B$15:$W$15, 0),FALSE)*$G65), 0, VLOOKUP(VLOOKUP($A65, 'E4 TB Allocation Details'!$A$18:$L$205, MATCH("Customer ID", 'E4 TB Allocation Details'!$A$18:$L$18, 0),FALSE), 'E2 Allocators'!$B$15:$W$361, MATCH('O5 Details by Class &amp; Accounts'!AS$18, 'E2 Allocators'!$B$15:$W$15, 0),FALSE)*$G65)</f>
        <v>0</v>
      </c>
      <c r="AT65" s="1411">
        <f>IF(ISERROR(VLOOKUP(VLOOKUP($A65, 'E4 TB Allocation Details'!$A$18:$L$205, MATCH("Customer ID", 'E4 TB Allocation Details'!$A$18:$L$18, 0),FALSE), 'E2 Allocators'!$B$15:$W$361, MATCH('O5 Details by Class &amp; Accounts'!AT$18, 'E2 Allocators'!$B$15:$W$15, 0),FALSE)*$G65), 0, VLOOKUP(VLOOKUP($A65, 'E4 TB Allocation Details'!$A$18:$L$205, MATCH("Customer ID", 'E4 TB Allocation Details'!$A$18:$L$18, 0),FALSE), 'E2 Allocators'!$B$15:$W$361, MATCH('O5 Details by Class &amp; Accounts'!AT$18, 'E2 Allocators'!$B$15:$W$15, 0),FALSE)*$G65)</f>
        <v>0</v>
      </c>
      <c r="AU65" s="1411">
        <f>IF(ISERROR(VLOOKUP(VLOOKUP($A65, 'E4 TB Allocation Details'!$A$18:$L$205, MATCH("Customer ID", 'E4 TB Allocation Details'!$A$18:$L$18, 0),FALSE), 'E2 Allocators'!$B$15:$W$361, MATCH('O5 Details by Class &amp; Accounts'!AU$18, 'E2 Allocators'!$B$15:$W$15, 0),FALSE)*$G65), 0, VLOOKUP(VLOOKUP($A65, 'E4 TB Allocation Details'!$A$18:$L$205, MATCH("Customer ID", 'E4 TB Allocation Details'!$A$18:$L$18, 0),FALSE), 'E2 Allocators'!$B$15:$W$361, MATCH('O5 Details by Class &amp; Accounts'!AU$18, 'E2 Allocators'!$B$15:$W$15, 0),FALSE)*$G65)</f>
        <v>0</v>
      </c>
      <c r="AV65" s="1411">
        <f>IF(ISERROR(VLOOKUP(VLOOKUP($A65, 'E4 TB Allocation Details'!$A$18:$L$205, MATCH("Customer ID", 'E4 TB Allocation Details'!$A$18:$L$18, 0),FALSE), 'E2 Allocators'!$B$15:$W$361, MATCH('O5 Details by Class &amp; Accounts'!AV$18, 'E2 Allocators'!$B$15:$W$15, 0),FALSE)*$G65), 0, VLOOKUP(VLOOKUP($A65, 'E4 TB Allocation Details'!$A$18:$L$205, MATCH("Customer ID", 'E4 TB Allocation Details'!$A$18:$L$18, 0),FALSE), 'E2 Allocators'!$B$15:$W$361, MATCH('O5 Details by Class &amp; Accounts'!AV$18, 'E2 Allocators'!$B$15:$W$15, 0),FALSE)*$G65)</f>
        <v>0</v>
      </c>
      <c r="AW65" s="1411">
        <f>IF(ISERROR(VLOOKUP(VLOOKUP($A65, 'E4 TB Allocation Details'!$A$18:$L$205, MATCH("Customer ID", 'E4 TB Allocation Details'!$A$18:$L$18, 0),FALSE), 'E2 Allocators'!$B$15:$W$361, MATCH('O5 Details by Class &amp; Accounts'!AW$18, 'E2 Allocators'!$B$15:$W$15, 0),FALSE)*$G65), 0, VLOOKUP(VLOOKUP($A65, 'E4 TB Allocation Details'!$A$18:$L$205, MATCH("Customer ID", 'E4 TB Allocation Details'!$A$18:$L$18, 0),FALSE), 'E2 Allocators'!$B$15:$W$361, MATCH('O5 Details by Class &amp; Accounts'!AW$18, 'E2 Allocators'!$B$15:$W$15, 0),FALSE)*$G65)</f>
        <v>0</v>
      </c>
      <c r="AX65" s="1411">
        <f t="shared" si="10"/>
        <v>0</v>
      </c>
      <c r="AY65" s="1411">
        <f>IF(ISERROR(VLOOKUP(VLOOKUP($A65, 'E4 TB Allocation Details'!$A$18:$L$205, MATCH("Misc ID", 'E4 TB Allocation Details'!$A$18:$L$18, 0),FALSE), 'E2 Allocators'!$B$15:$W$361, MATCH('O5 Details by Class &amp; Accounts'!AY$18, 'E2 Allocators'!$B$15:$W$15, 0),FALSE)*$E65), 0, VLOOKUP(VLOOKUP($A65, 'E4 TB Allocation Details'!$A$18:$L$205, MATCH("Misc ID", 'E4 TB Allocation Details'!$A$18:$L$18, 0),FALSE), 'E2 Allocators'!$B$15:$W$361, MATCH('O5 Details by Class &amp; Accounts'!AY$18, 'E2 Allocators'!$B$15:$W$15, 0),FALSE)*$E65)</f>
        <v>0</v>
      </c>
      <c r="AZ65" s="1411">
        <f>IF(ISERROR(VLOOKUP(VLOOKUP($A65, 'E4 TB Allocation Details'!$A$18:$L$205, MATCH("Misc ID", 'E4 TB Allocation Details'!$A$18:$L$18, 0),FALSE), 'E2 Allocators'!$B$15:$W$361, MATCH('O5 Details by Class &amp; Accounts'!AZ$18, 'E2 Allocators'!$B$15:$W$15, 0),FALSE)*$E65), 0, VLOOKUP(VLOOKUP($A65, 'E4 TB Allocation Details'!$A$18:$L$205, MATCH("Misc ID", 'E4 TB Allocation Details'!$A$18:$L$18, 0),FALSE), 'E2 Allocators'!$B$15:$W$361, MATCH('O5 Details by Class &amp; Accounts'!AZ$18, 'E2 Allocators'!$B$15:$W$15, 0),FALSE)*$E65)</f>
        <v>0</v>
      </c>
      <c r="BA65" s="1411">
        <f>IF(ISERROR(VLOOKUP(VLOOKUP($A65, 'E4 TB Allocation Details'!$A$18:$L$205, MATCH("Misc ID", 'E4 TB Allocation Details'!$A$18:$L$18, 0),FALSE), 'E2 Allocators'!$B$15:$W$361, MATCH('O5 Details by Class &amp; Accounts'!BA$18, 'E2 Allocators'!$B$15:$W$15, 0),FALSE)*$E65), 0, VLOOKUP(VLOOKUP($A65, 'E4 TB Allocation Details'!$A$18:$L$205, MATCH("Misc ID", 'E4 TB Allocation Details'!$A$18:$L$18, 0),FALSE), 'E2 Allocators'!$B$15:$W$361, MATCH('O5 Details by Class &amp; Accounts'!BA$18, 'E2 Allocators'!$B$15:$W$15, 0),FALSE)*$E65)</f>
        <v>0</v>
      </c>
      <c r="BB65" s="1411">
        <f>IF(ISERROR(VLOOKUP(VLOOKUP($A65, 'E4 TB Allocation Details'!$A$18:$L$205, MATCH("Misc ID", 'E4 TB Allocation Details'!$A$18:$L$18, 0),FALSE), 'E2 Allocators'!$B$15:$W$361, MATCH('O5 Details by Class &amp; Accounts'!BB$18, 'E2 Allocators'!$B$15:$W$15, 0),FALSE)*$E65), 0, VLOOKUP(VLOOKUP($A65, 'E4 TB Allocation Details'!$A$18:$L$205, MATCH("Misc ID", 'E4 TB Allocation Details'!$A$18:$L$18, 0),FALSE), 'E2 Allocators'!$B$15:$W$361, MATCH('O5 Details by Class &amp; Accounts'!BB$18, 'E2 Allocators'!$B$15:$W$15, 0),FALSE)*$E65)</f>
        <v>0</v>
      </c>
      <c r="BC65" s="1411">
        <f>IF(ISERROR(VLOOKUP(VLOOKUP($A65, 'E4 TB Allocation Details'!$A$18:$L$205, MATCH("Misc ID", 'E4 TB Allocation Details'!$A$18:$L$18, 0),FALSE), 'E2 Allocators'!$B$15:$W$361, MATCH('O5 Details by Class &amp; Accounts'!BC$18, 'E2 Allocators'!$B$15:$W$15, 0),FALSE)*$E65), 0, VLOOKUP(VLOOKUP($A65, 'E4 TB Allocation Details'!$A$18:$L$205, MATCH("Misc ID", 'E4 TB Allocation Details'!$A$18:$L$18, 0),FALSE), 'E2 Allocators'!$B$15:$W$361, MATCH('O5 Details by Class &amp; Accounts'!BC$18, 'E2 Allocators'!$B$15:$W$15, 0),FALSE)*$E65)</f>
        <v>0</v>
      </c>
      <c r="BD65" s="1411">
        <f>IF(ISERROR(VLOOKUP(VLOOKUP($A65, 'E4 TB Allocation Details'!$A$18:$L$205, MATCH("Misc ID", 'E4 TB Allocation Details'!$A$18:$L$18, 0),FALSE), 'E2 Allocators'!$B$15:$W$361, MATCH('O5 Details by Class &amp; Accounts'!BD$18, 'E2 Allocators'!$B$15:$W$15, 0),FALSE)*$E65), 0, VLOOKUP(VLOOKUP($A65, 'E4 TB Allocation Details'!$A$18:$L$205, MATCH("Misc ID", 'E4 TB Allocation Details'!$A$18:$L$18, 0),FALSE), 'E2 Allocators'!$B$15:$W$361, MATCH('O5 Details by Class &amp; Accounts'!BD$18, 'E2 Allocators'!$B$15:$W$15, 0),FALSE)*$E65)</f>
        <v>0</v>
      </c>
      <c r="BE65" s="1411">
        <f>IF(ISERROR(VLOOKUP(VLOOKUP($A65, 'E4 TB Allocation Details'!$A$18:$L$205, MATCH("Misc ID", 'E4 TB Allocation Details'!$A$18:$L$18, 0),FALSE), 'E2 Allocators'!$B$15:$W$361, MATCH('O5 Details by Class &amp; Accounts'!BE$18, 'E2 Allocators'!$B$15:$W$15, 0),FALSE)*$E65), 0, VLOOKUP(VLOOKUP($A65, 'E4 TB Allocation Details'!$A$18:$L$205, MATCH("Misc ID", 'E4 TB Allocation Details'!$A$18:$L$18, 0),FALSE), 'E2 Allocators'!$B$15:$W$361, MATCH('O5 Details by Class &amp; Accounts'!BE$18, 'E2 Allocators'!$B$15:$W$15, 0),FALSE)*$E65)</f>
        <v>0</v>
      </c>
      <c r="BF65" s="1411">
        <f>IF(ISERROR(VLOOKUP(VLOOKUP($A65, 'E4 TB Allocation Details'!$A$18:$L$205, MATCH("Misc ID", 'E4 TB Allocation Details'!$A$18:$L$18, 0),FALSE), 'E2 Allocators'!$B$15:$W$361, MATCH('O5 Details by Class &amp; Accounts'!BF$18, 'E2 Allocators'!$B$15:$W$15, 0),FALSE)*$E65), 0, VLOOKUP(VLOOKUP($A65, 'E4 TB Allocation Details'!$A$18:$L$205, MATCH("Misc ID", 'E4 TB Allocation Details'!$A$18:$L$18, 0),FALSE), 'E2 Allocators'!$B$15:$W$361, MATCH('O5 Details by Class &amp; Accounts'!BF$18, 'E2 Allocators'!$B$15:$W$15, 0),FALSE)*$E65)</f>
        <v>0</v>
      </c>
      <c r="BG65" s="1411">
        <f>IF(ISERROR(VLOOKUP(VLOOKUP($A65, 'E4 TB Allocation Details'!$A$18:$L$205, MATCH("Misc ID", 'E4 TB Allocation Details'!$A$18:$L$18, 0),FALSE), 'E2 Allocators'!$B$15:$W$361, MATCH('O5 Details by Class &amp; Accounts'!BG$18, 'E2 Allocators'!$B$15:$W$15, 0),FALSE)*$E65), 0, VLOOKUP(VLOOKUP($A65, 'E4 TB Allocation Details'!$A$18:$L$205, MATCH("Misc ID", 'E4 TB Allocation Details'!$A$18:$L$18, 0),FALSE), 'E2 Allocators'!$B$15:$W$361, MATCH('O5 Details by Class &amp; Accounts'!BG$18, 'E2 Allocators'!$B$15:$W$15, 0),FALSE)*$E65)</f>
        <v>0</v>
      </c>
      <c r="BH65" s="1411">
        <f>IF(ISERROR(VLOOKUP(VLOOKUP($A65, 'E4 TB Allocation Details'!$A$18:$L$205, MATCH("Misc ID", 'E4 TB Allocation Details'!$A$18:$L$18, 0),FALSE), 'E2 Allocators'!$B$15:$W$361, MATCH('O5 Details by Class &amp; Accounts'!BH$18, 'E2 Allocators'!$B$15:$W$15, 0),FALSE)*$E65), 0, VLOOKUP(VLOOKUP($A65, 'E4 TB Allocation Details'!$A$18:$L$205, MATCH("Misc ID", 'E4 TB Allocation Details'!$A$18:$L$18, 0),FALSE), 'E2 Allocators'!$B$15:$W$361, MATCH('O5 Details by Class &amp; Accounts'!BH$18, 'E2 Allocators'!$B$15:$W$15, 0),FALSE)*$E65)</f>
        <v>0</v>
      </c>
      <c r="BI65" s="1411">
        <f>IF(ISERROR(VLOOKUP(VLOOKUP($A65, 'E4 TB Allocation Details'!$A$18:$L$205, MATCH("Misc ID", 'E4 TB Allocation Details'!$A$18:$L$18, 0),FALSE), 'E2 Allocators'!$B$15:$W$361, MATCH('O5 Details by Class &amp; Accounts'!BI$18, 'E2 Allocators'!$B$15:$W$15, 0),FALSE)*$E65), 0, VLOOKUP(VLOOKUP($A65, 'E4 TB Allocation Details'!$A$18:$L$205, MATCH("Misc ID", 'E4 TB Allocation Details'!$A$18:$L$18, 0),FALSE), 'E2 Allocators'!$B$15:$W$361, MATCH('O5 Details by Class &amp; Accounts'!BI$18, 'E2 Allocators'!$B$15:$W$15, 0),FALSE)*$E65)</f>
        <v>0</v>
      </c>
      <c r="BJ65" s="1411">
        <f>IF(ISERROR(VLOOKUP(VLOOKUP($A65, 'E4 TB Allocation Details'!$A$18:$L$205, MATCH("Misc ID", 'E4 TB Allocation Details'!$A$18:$L$18, 0),FALSE), 'E2 Allocators'!$B$15:$W$361, MATCH('O5 Details by Class &amp; Accounts'!BJ$18, 'E2 Allocators'!$B$15:$W$15, 0),FALSE)*$E65), 0, VLOOKUP(VLOOKUP($A65, 'E4 TB Allocation Details'!$A$18:$L$205, MATCH("Misc ID", 'E4 TB Allocation Details'!$A$18:$L$18, 0),FALSE), 'E2 Allocators'!$B$15:$W$361, MATCH('O5 Details by Class &amp; Accounts'!BJ$18, 'E2 Allocators'!$B$15:$W$15, 0),FALSE)*$E65)</f>
        <v>0</v>
      </c>
      <c r="BK65" s="1411">
        <f>IF(ISERROR(VLOOKUP(VLOOKUP($A65, 'E4 TB Allocation Details'!$A$18:$L$205, MATCH("Misc ID", 'E4 TB Allocation Details'!$A$18:$L$18, 0),FALSE), 'E2 Allocators'!$B$15:$W$361, MATCH('O5 Details by Class &amp; Accounts'!BK$18, 'E2 Allocators'!$B$15:$W$15, 0),FALSE)*$E65), 0, VLOOKUP(VLOOKUP($A65, 'E4 TB Allocation Details'!$A$18:$L$205, MATCH("Misc ID", 'E4 TB Allocation Details'!$A$18:$L$18, 0),FALSE), 'E2 Allocators'!$B$15:$W$361, MATCH('O5 Details by Class &amp; Accounts'!BK$18, 'E2 Allocators'!$B$15:$W$15, 0),FALSE)*$E65)</f>
        <v>0</v>
      </c>
      <c r="BL65" s="1411">
        <f>IF(ISERROR(VLOOKUP(VLOOKUP($A65, 'E4 TB Allocation Details'!$A$18:$L$205, MATCH("Misc ID", 'E4 TB Allocation Details'!$A$18:$L$18, 0),FALSE), 'E2 Allocators'!$B$15:$W$361, MATCH('O5 Details by Class &amp; Accounts'!BL$18, 'E2 Allocators'!$B$15:$W$15, 0),FALSE)*$E65), 0, VLOOKUP(VLOOKUP($A65, 'E4 TB Allocation Details'!$A$18:$L$205, MATCH("Misc ID", 'E4 TB Allocation Details'!$A$18:$L$18, 0),FALSE), 'E2 Allocators'!$B$15:$W$361, MATCH('O5 Details by Class &amp; Accounts'!BL$18, 'E2 Allocators'!$B$15:$W$15, 0),FALSE)*$E65)</f>
        <v>0</v>
      </c>
      <c r="BM65" s="1411">
        <f>IF(ISERROR(VLOOKUP(VLOOKUP($A65, 'E4 TB Allocation Details'!$A$18:$L$205, MATCH("Misc ID", 'E4 TB Allocation Details'!$A$18:$L$18, 0),FALSE), 'E2 Allocators'!$B$15:$W$361, MATCH('O5 Details by Class &amp; Accounts'!BM$18, 'E2 Allocators'!$B$15:$W$15, 0),FALSE)*$E65), 0, VLOOKUP(VLOOKUP($A65, 'E4 TB Allocation Details'!$A$18:$L$205, MATCH("Misc ID", 'E4 TB Allocation Details'!$A$18:$L$18, 0),FALSE), 'E2 Allocators'!$B$15:$W$361, MATCH('O5 Details by Class &amp; Accounts'!BM$18, 'E2 Allocators'!$B$15:$W$15, 0),FALSE)*$E65)</f>
        <v>0</v>
      </c>
      <c r="BN65" s="1411">
        <f>IF(ISERROR(VLOOKUP(VLOOKUP($A65, 'E4 TB Allocation Details'!$A$18:$L$205, MATCH("Misc ID", 'E4 TB Allocation Details'!$A$18:$L$18, 0),FALSE), 'E2 Allocators'!$B$15:$W$361, MATCH('O5 Details by Class &amp; Accounts'!BN$18, 'E2 Allocators'!$B$15:$W$15, 0),FALSE)*$E65), 0, VLOOKUP(VLOOKUP($A65, 'E4 TB Allocation Details'!$A$18:$L$205, MATCH("Misc ID", 'E4 TB Allocation Details'!$A$18:$L$18, 0),FALSE), 'E2 Allocators'!$B$15:$W$361, MATCH('O5 Details by Class &amp; Accounts'!BN$18, 'E2 Allocators'!$B$15:$W$15, 0),FALSE)*$E65)</f>
        <v>0</v>
      </c>
      <c r="BO65" s="1411">
        <f>IF(ISERROR(VLOOKUP(VLOOKUP($A65, 'E4 TB Allocation Details'!$A$18:$L$205, MATCH("Misc ID", 'E4 TB Allocation Details'!$A$18:$L$18, 0),FALSE), 'E2 Allocators'!$B$15:$W$361, MATCH('O5 Details by Class &amp; Accounts'!BO$18, 'E2 Allocators'!$B$15:$W$15, 0),FALSE)*$E65), 0, VLOOKUP(VLOOKUP($A65, 'E4 TB Allocation Details'!$A$18:$L$205, MATCH("Misc ID", 'E4 TB Allocation Details'!$A$18:$L$18, 0),FALSE), 'E2 Allocators'!$B$15:$W$361, MATCH('O5 Details by Class &amp; Accounts'!BO$18, 'E2 Allocators'!$B$15:$W$15, 0),FALSE)*$E65)</f>
        <v>0</v>
      </c>
      <c r="BP65" s="1411">
        <f>IF(ISERROR(VLOOKUP(VLOOKUP($A65, 'E4 TB Allocation Details'!$A$18:$L$205, MATCH("Misc ID", 'E4 TB Allocation Details'!$A$18:$L$18, 0),FALSE), 'E2 Allocators'!$B$15:$W$361, MATCH('O5 Details by Class &amp; Accounts'!BP$18, 'E2 Allocators'!$B$15:$W$15, 0),FALSE)*$E65), 0, VLOOKUP(VLOOKUP($A65, 'E4 TB Allocation Details'!$A$18:$L$205, MATCH("Misc ID", 'E4 TB Allocation Details'!$A$18:$L$18, 0),FALSE), 'E2 Allocators'!$B$15:$W$361, MATCH('O5 Details by Class &amp; Accounts'!BP$18, 'E2 Allocators'!$B$15:$W$15, 0),FALSE)*$E65)</f>
        <v>0</v>
      </c>
      <c r="BQ65" s="1411">
        <f>IF(ISERROR(VLOOKUP(VLOOKUP($A65, 'E4 TB Allocation Details'!$A$18:$L$205, MATCH("Misc ID", 'E4 TB Allocation Details'!$A$18:$L$18, 0),FALSE), 'E2 Allocators'!$B$15:$W$361, MATCH('O5 Details by Class &amp; Accounts'!BQ$18, 'E2 Allocators'!$B$15:$W$15, 0),FALSE)*$E65), 0, VLOOKUP(VLOOKUP($A65, 'E4 TB Allocation Details'!$A$18:$L$205, MATCH("Misc ID", 'E4 TB Allocation Details'!$A$18:$L$18, 0),FALSE), 'E2 Allocators'!$B$15:$W$361, MATCH('O5 Details by Class &amp; Accounts'!BQ$18, 'E2 Allocators'!$B$15:$W$15, 0),FALSE)*$E65)</f>
        <v>0</v>
      </c>
      <c r="BR65" s="1411">
        <f>IF(ISERROR(VLOOKUP(VLOOKUP($A65, 'E4 TB Allocation Details'!$A$18:$L$205, MATCH("Misc ID", 'E4 TB Allocation Details'!$A$18:$L$18, 0),FALSE), 'E2 Allocators'!$B$15:$W$361, MATCH('O5 Details by Class &amp; Accounts'!BR$18, 'E2 Allocators'!$B$15:$W$15, 0),FALSE)*$E65), 0, VLOOKUP(VLOOKUP($A65, 'E4 TB Allocation Details'!$A$18:$L$205, MATCH("Misc ID", 'E4 TB Allocation Details'!$A$18:$L$18, 0),FALSE), 'E2 Allocators'!$B$15:$W$361, MATCH('O5 Details by Class &amp; Accounts'!BR$18, 'E2 Allocators'!$B$15:$W$15, 0),FALSE)*$E65)</f>
        <v>0</v>
      </c>
      <c r="BS65" s="1411">
        <f t="shared" si="11"/>
        <v>0</v>
      </c>
      <c r="BT65" s="1411">
        <f>IF(ISERROR(VLOOKUP(VLOOKUP($A65, 'E4 TB Allocation Details'!$A$18:$L$205, MATCH("A &amp; G ID", 'E4 TB Allocation Details'!$A$18:$L$18, 0),FALSE), 'E2 Allocators'!$B$15:$W$361, MATCH('O5 Details by Class &amp; Accounts'!BT$18, 'E2 Allocators'!$B$15:$W$15, 0),FALSE)*$E65), 0, VLOOKUP(VLOOKUP($A65, 'E4 TB Allocation Details'!$A$18:$L$205, MATCH("A &amp; G ID", 'E4 TB Allocation Details'!$A$18:$L$18, 0),FALSE), 'E2 Allocators'!$B$15:$W$361, MATCH('O5 Details by Class &amp; Accounts'!BT$18, 'E2 Allocators'!$B$15:$W$15, 0),FALSE)*$E65)</f>
        <v>72895.874311904961</v>
      </c>
      <c r="BU65" s="1411">
        <f>IF(ISERROR(VLOOKUP(VLOOKUP($A65, 'E4 TB Allocation Details'!$A$18:$L$205, MATCH("A &amp; G ID", 'E4 TB Allocation Details'!$A$18:$L$18, 0),FALSE), 'E2 Allocators'!$B$15:$W$361, MATCH('O5 Details by Class &amp; Accounts'!BU$18, 'E2 Allocators'!$B$15:$W$15, 0),FALSE)*$E65), 0, VLOOKUP(VLOOKUP($A65, 'E4 TB Allocation Details'!$A$18:$L$205, MATCH("A &amp; G ID", 'E4 TB Allocation Details'!$A$18:$L$18, 0),FALSE), 'E2 Allocators'!$B$15:$W$361, MATCH('O5 Details by Class &amp; Accounts'!BU$18, 'E2 Allocators'!$B$15:$W$15, 0),FALSE)*$E65)</f>
        <v>25071.869787213647</v>
      </c>
      <c r="BV65" s="1411">
        <f>IF(ISERROR(VLOOKUP(VLOOKUP($A65, 'E4 TB Allocation Details'!$A$18:$L$205, MATCH("A &amp; G ID", 'E4 TB Allocation Details'!$A$18:$L$18, 0),FALSE), 'E2 Allocators'!$B$15:$W$361, MATCH('O5 Details by Class &amp; Accounts'!BV$18, 'E2 Allocators'!$B$15:$W$15, 0),FALSE)*$E65), 0, VLOOKUP(VLOOKUP($A65, 'E4 TB Allocation Details'!$A$18:$L$205, MATCH("A &amp; G ID", 'E4 TB Allocation Details'!$A$18:$L$18, 0),FALSE), 'E2 Allocators'!$B$15:$W$361, MATCH('O5 Details by Class &amp; Accounts'!BV$18, 'E2 Allocators'!$B$15:$W$15, 0),FALSE)*$E65)</f>
        <v>36317.855745963643</v>
      </c>
      <c r="BW65" s="1411">
        <f>IF(ISERROR(VLOOKUP(VLOOKUP($A65, 'E4 TB Allocation Details'!$A$18:$L$205, MATCH("A &amp; G ID", 'E4 TB Allocation Details'!$A$18:$L$18, 0),FALSE), 'E2 Allocators'!$B$15:$W$361, MATCH('O5 Details by Class &amp; Accounts'!BW$18, 'E2 Allocators'!$B$15:$W$15, 0),FALSE)*$E65), 0, VLOOKUP(VLOOKUP($A65, 'E4 TB Allocation Details'!$A$18:$L$205, MATCH("A &amp; G ID", 'E4 TB Allocation Details'!$A$18:$L$18, 0),FALSE), 'E2 Allocators'!$B$15:$W$361, MATCH('O5 Details by Class &amp; Accounts'!BW$18, 'E2 Allocators'!$B$15:$W$15, 0),FALSE)*$E65)</f>
        <v>0</v>
      </c>
      <c r="BX65" s="1411">
        <f>IF(ISERROR(VLOOKUP(VLOOKUP($A65, 'E4 TB Allocation Details'!$A$18:$L$205, MATCH("A &amp; G ID", 'E4 TB Allocation Details'!$A$18:$L$18, 0),FALSE), 'E2 Allocators'!$B$15:$W$361, MATCH('O5 Details by Class &amp; Accounts'!BX$18, 'E2 Allocators'!$B$15:$W$15, 0),FALSE)*$E65), 0, VLOOKUP(VLOOKUP($A65, 'E4 TB Allocation Details'!$A$18:$L$205, MATCH("A &amp; G ID", 'E4 TB Allocation Details'!$A$18:$L$18, 0),FALSE), 'E2 Allocators'!$B$15:$W$361, MATCH('O5 Details by Class &amp; Accounts'!BX$18, 'E2 Allocators'!$B$15:$W$15, 0),FALSE)*$E65)</f>
        <v>0</v>
      </c>
      <c r="BY65" s="1411">
        <f>IF(ISERROR(VLOOKUP(VLOOKUP($A65, 'E4 TB Allocation Details'!$A$18:$L$205, MATCH("A &amp; G ID", 'E4 TB Allocation Details'!$A$18:$L$18, 0),FALSE), 'E2 Allocators'!$B$15:$W$361, MATCH('O5 Details by Class &amp; Accounts'!BY$18, 'E2 Allocators'!$B$15:$W$15, 0),FALSE)*$E65), 0, VLOOKUP(VLOOKUP($A65, 'E4 TB Allocation Details'!$A$18:$L$205, MATCH("A &amp; G ID", 'E4 TB Allocation Details'!$A$18:$L$18, 0),FALSE), 'E2 Allocators'!$B$15:$W$361, MATCH('O5 Details by Class &amp; Accounts'!BY$18, 'E2 Allocators'!$B$15:$W$15, 0),FALSE)*$E65)</f>
        <v>0</v>
      </c>
      <c r="BZ65" s="1411">
        <f>IF(ISERROR(VLOOKUP(VLOOKUP($A65, 'E4 TB Allocation Details'!$A$18:$L$205, MATCH("A &amp; G ID", 'E4 TB Allocation Details'!$A$18:$L$18, 0),FALSE), 'E2 Allocators'!$B$15:$W$361, MATCH('O5 Details by Class &amp; Accounts'!BZ$18, 'E2 Allocators'!$B$15:$W$15, 0),FALSE)*$E65), 0, VLOOKUP(VLOOKUP($A65, 'E4 TB Allocation Details'!$A$18:$L$205, MATCH("A &amp; G ID", 'E4 TB Allocation Details'!$A$18:$L$18, 0),FALSE), 'E2 Allocators'!$B$15:$W$361, MATCH('O5 Details by Class &amp; Accounts'!BZ$18, 'E2 Allocators'!$B$15:$W$15, 0),FALSE)*$E65)</f>
        <v>10152.372488696161</v>
      </c>
      <c r="CA65" s="1411">
        <f>IF(ISERROR(VLOOKUP(VLOOKUP($A65, 'E4 TB Allocation Details'!$A$18:$L$205, MATCH("A &amp; G ID", 'E4 TB Allocation Details'!$A$18:$L$18, 0),FALSE), 'E2 Allocators'!$B$15:$W$361, MATCH('O5 Details by Class &amp; Accounts'!CA$18, 'E2 Allocators'!$B$15:$W$15, 0),FALSE)*$E65), 0, VLOOKUP(VLOOKUP($A65, 'E4 TB Allocation Details'!$A$18:$L$205, MATCH("A &amp; G ID", 'E4 TB Allocation Details'!$A$18:$L$18, 0),FALSE), 'E2 Allocators'!$B$15:$W$361, MATCH('O5 Details by Class &amp; Accounts'!CA$18, 'E2 Allocators'!$B$15:$W$15, 0),FALSE)*$E65)</f>
        <v>557.06196813395582</v>
      </c>
      <c r="CB65" s="1411">
        <f>IF(ISERROR(VLOOKUP(VLOOKUP($A65, 'E4 TB Allocation Details'!$A$18:$L$205, MATCH("A &amp; G ID", 'E4 TB Allocation Details'!$A$18:$L$18, 0),FALSE), 'E2 Allocators'!$B$15:$W$361, MATCH('O5 Details by Class &amp; Accounts'!CB$18, 'E2 Allocators'!$B$15:$W$15, 0),FALSE)*$E65), 0, VLOOKUP(VLOOKUP($A65, 'E4 TB Allocation Details'!$A$18:$L$205, MATCH("A &amp; G ID", 'E4 TB Allocation Details'!$A$18:$L$18, 0),FALSE), 'E2 Allocators'!$B$15:$W$361, MATCH('O5 Details by Class &amp; Accounts'!CB$18, 'E2 Allocators'!$B$15:$W$15, 0),FALSE)*$E65)</f>
        <v>504.9656980876249</v>
      </c>
      <c r="CC65" s="1411">
        <f>IF(ISERROR(VLOOKUP(VLOOKUP($A65, 'E4 TB Allocation Details'!$A$18:$L$205, MATCH("A &amp; G ID", 'E4 TB Allocation Details'!$A$18:$L$18, 0),FALSE), 'E2 Allocators'!$B$15:$W$361, MATCH('O5 Details by Class &amp; Accounts'!CC$18, 'E2 Allocators'!$B$15:$W$15, 0),FALSE)*$E65), 0, VLOOKUP(VLOOKUP($A65, 'E4 TB Allocation Details'!$A$18:$L$205, MATCH("A &amp; G ID", 'E4 TB Allocation Details'!$A$18:$L$18, 0),FALSE), 'E2 Allocators'!$B$15:$W$361, MATCH('O5 Details by Class &amp; Accounts'!CC$18, 'E2 Allocators'!$B$15:$W$15, 0),FALSE)*$E65)</f>
        <v>0</v>
      </c>
      <c r="CD65" s="1411">
        <f>IF(ISERROR(VLOOKUP(VLOOKUP($A65, 'E4 TB Allocation Details'!$A$18:$L$205, MATCH("A &amp; G ID", 'E4 TB Allocation Details'!$A$18:$L$18, 0),FALSE), 'E2 Allocators'!$B$15:$W$361, MATCH('O5 Details by Class &amp; Accounts'!CD$18, 'E2 Allocators'!$B$15:$W$15, 0),FALSE)*$E65), 0, VLOOKUP(VLOOKUP($A65, 'E4 TB Allocation Details'!$A$18:$L$205, MATCH("A &amp; G ID", 'E4 TB Allocation Details'!$A$18:$L$18, 0),FALSE), 'E2 Allocators'!$B$15:$W$361, MATCH('O5 Details by Class &amp; Accounts'!CD$18, 'E2 Allocators'!$B$15:$W$15, 0),FALSE)*$E65)</f>
        <v>0</v>
      </c>
      <c r="CE65" s="1411">
        <f>IF(ISERROR(VLOOKUP(VLOOKUP($A65, 'E4 TB Allocation Details'!$A$18:$L$205, MATCH("A &amp; G ID", 'E4 TB Allocation Details'!$A$18:$L$18, 0),FALSE), 'E2 Allocators'!$B$15:$W$361, MATCH('O5 Details by Class &amp; Accounts'!CE$18, 'E2 Allocators'!$B$15:$W$15, 0),FALSE)*$E65), 0, VLOOKUP(VLOOKUP($A65, 'E4 TB Allocation Details'!$A$18:$L$205, MATCH("A &amp; G ID", 'E4 TB Allocation Details'!$A$18:$L$18, 0),FALSE), 'E2 Allocators'!$B$15:$W$361, MATCH('O5 Details by Class &amp; Accounts'!CE$18, 'E2 Allocators'!$B$15:$W$15, 0),FALSE)*$E65)</f>
        <v>0</v>
      </c>
      <c r="CF65" s="1411">
        <f>IF(ISERROR(VLOOKUP(VLOOKUP($A65, 'E4 TB Allocation Details'!$A$18:$L$205, MATCH("A &amp; G ID", 'E4 TB Allocation Details'!$A$18:$L$18, 0),FALSE), 'E2 Allocators'!$B$15:$W$361, MATCH('O5 Details by Class &amp; Accounts'!CF$18, 'E2 Allocators'!$B$15:$W$15, 0),FALSE)*$E65), 0, VLOOKUP(VLOOKUP($A65, 'E4 TB Allocation Details'!$A$18:$L$205, MATCH("A &amp; G ID", 'E4 TB Allocation Details'!$A$18:$L$18, 0),FALSE), 'E2 Allocators'!$B$15:$W$361, MATCH('O5 Details by Class &amp; Accounts'!CF$18, 'E2 Allocators'!$B$15:$W$15, 0),FALSE)*$E65)</f>
        <v>0</v>
      </c>
      <c r="CG65" s="1411">
        <f>IF(ISERROR(VLOOKUP(VLOOKUP($A65, 'E4 TB Allocation Details'!$A$18:$L$205, MATCH("A &amp; G ID", 'E4 TB Allocation Details'!$A$18:$L$18, 0),FALSE), 'E2 Allocators'!$B$15:$W$361, MATCH('O5 Details by Class &amp; Accounts'!CG$18, 'E2 Allocators'!$B$15:$W$15, 0),FALSE)*$E65), 0, VLOOKUP(VLOOKUP($A65, 'E4 TB Allocation Details'!$A$18:$L$205, MATCH("A &amp; G ID", 'E4 TB Allocation Details'!$A$18:$L$18, 0),FALSE), 'E2 Allocators'!$B$15:$W$361, MATCH('O5 Details by Class &amp; Accounts'!CG$18, 'E2 Allocators'!$B$15:$W$15, 0),FALSE)*$E65)</f>
        <v>0</v>
      </c>
      <c r="CH65" s="1411">
        <f>IF(ISERROR(VLOOKUP(VLOOKUP($A65, 'E4 TB Allocation Details'!$A$18:$L$205, MATCH("A &amp; G ID", 'E4 TB Allocation Details'!$A$18:$L$18, 0),FALSE), 'E2 Allocators'!$B$15:$W$361, MATCH('O5 Details by Class &amp; Accounts'!CH$18, 'E2 Allocators'!$B$15:$W$15, 0),FALSE)*$E65), 0, VLOOKUP(VLOOKUP($A65, 'E4 TB Allocation Details'!$A$18:$L$205, MATCH("A &amp; G ID", 'E4 TB Allocation Details'!$A$18:$L$18, 0),FALSE), 'E2 Allocators'!$B$15:$W$361, MATCH('O5 Details by Class &amp; Accounts'!CH$18, 'E2 Allocators'!$B$15:$W$15, 0),FALSE)*$E65)</f>
        <v>0</v>
      </c>
      <c r="CI65" s="1411">
        <f>IF(ISERROR(VLOOKUP(VLOOKUP($A65, 'E4 TB Allocation Details'!$A$18:$L$205, MATCH("A &amp; G ID", 'E4 TB Allocation Details'!$A$18:$L$18, 0),FALSE), 'E2 Allocators'!$B$15:$W$361, MATCH('O5 Details by Class &amp; Accounts'!CI$18, 'E2 Allocators'!$B$15:$W$15, 0),FALSE)*$E65), 0, VLOOKUP(VLOOKUP($A65, 'E4 TB Allocation Details'!$A$18:$L$205, MATCH("A &amp; G ID", 'E4 TB Allocation Details'!$A$18:$L$18, 0),FALSE), 'E2 Allocators'!$B$15:$W$361, MATCH('O5 Details by Class &amp; Accounts'!CI$18, 'E2 Allocators'!$B$15:$W$15, 0),FALSE)*$E65)</f>
        <v>0</v>
      </c>
      <c r="CJ65" s="1411">
        <f>IF(ISERROR(VLOOKUP(VLOOKUP($A65, 'E4 TB Allocation Details'!$A$18:$L$205, MATCH("A &amp; G ID", 'E4 TB Allocation Details'!$A$18:$L$18, 0),FALSE), 'E2 Allocators'!$B$15:$W$361, MATCH('O5 Details by Class &amp; Accounts'!CJ$18, 'E2 Allocators'!$B$15:$W$15, 0),FALSE)*$E65), 0, VLOOKUP(VLOOKUP($A65, 'E4 TB Allocation Details'!$A$18:$L$205, MATCH("A &amp; G ID", 'E4 TB Allocation Details'!$A$18:$L$18, 0),FALSE), 'E2 Allocators'!$B$15:$W$361, MATCH('O5 Details by Class &amp; Accounts'!CJ$18, 'E2 Allocators'!$B$15:$W$15, 0),FALSE)*$E65)</f>
        <v>0</v>
      </c>
      <c r="CK65" s="1411">
        <f>IF(ISERROR(VLOOKUP(VLOOKUP($A65, 'E4 TB Allocation Details'!$A$18:$L$205, MATCH("A &amp; G ID", 'E4 TB Allocation Details'!$A$18:$L$18, 0),FALSE), 'E2 Allocators'!$B$15:$W$361, MATCH('O5 Details by Class &amp; Accounts'!CK$18, 'E2 Allocators'!$B$15:$W$15, 0),FALSE)*$E65), 0, VLOOKUP(VLOOKUP($A65, 'E4 TB Allocation Details'!$A$18:$L$205, MATCH("A &amp; G ID", 'E4 TB Allocation Details'!$A$18:$L$18, 0),FALSE), 'E2 Allocators'!$B$15:$W$361, MATCH('O5 Details by Class &amp; Accounts'!CK$18, 'E2 Allocators'!$B$15:$W$15, 0),FALSE)*$E65)</f>
        <v>0</v>
      </c>
      <c r="CL65" s="1411">
        <f>IF(ISERROR(VLOOKUP(VLOOKUP($A65, 'E4 TB Allocation Details'!$A$18:$L$205, MATCH("A &amp; G ID", 'E4 TB Allocation Details'!$A$18:$L$18, 0),FALSE), 'E2 Allocators'!$B$15:$W$361, MATCH('O5 Details by Class &amp; Accounts'!CL$18, 'E2 Allocators'!$B$15:$W$15, 0),FALSE)*$E65), 0, VLOOKUP(VLOOKUP($A65, 'E4 TB Allocation Details'!$A$18:$L$205, MATCH("A &amp; G ID", 'E4 TB Allocation Details'!$A$18:$L$18, 0),FALSE), 'E2 Allocators'!$B$15:$W$361, MATCH('O5 Details by Class &amp; Accounts'!CL$18, 'E2 Allocators'!$B$15:$W$15, 0),FALSE)*$E65)</f>
        <v>0</v>
      </c>
      <c r="CM65" s="1411">
        <f>IF(ISERROR(VLOOKUP(VLOOKUP($A65, 'E4 TB Allocation Details'!$A$18:$L$205, MATCH("A &amp; G ID", 'E4 TB Allocation Details'!$A$18:$L$18, 0),FALSE), 'E2 Allocators'!$B$15:$W$361, MATCH('O5 Details by Class &amp; Accounts'!CM$18, 'E2 Allocators'!$B$15:$W$15, 0),FALSE)*$E65), 0, VLOOKUP(VLOOKUP($A65, 'E4 TB Allocation Details'!$A$18:$L$205, MATCH("A &amp; G ID", 'E4 TB Allocation Details'!$A$18:$L$18, 0),FALSE), 'E2 Allocators'!$B$15:$W$361, MATCH('O5 Details by Class &amp; Accounts'!CM$18, 'E2 Allocators'!$B$15:$W$15, 0),FALSE)*$E65)</f>
        <v>0</v>
      </c>
      <c r="CN65" s="1411">
        <f t="shared" si="12"/>
        <v>145499.99999999997</v>
      </c>
      <c r="CO65" s="1791">
        <f t="shared" si="7"/>
        <v>0</v>
      </c>
      <c r="CQ65" s="2086" t="s">
        <v>1471</v>
      </c>
    </row>
    <row r="66" spans="1:95" s="80" customFormat="1" ht="12.75">
      <c r="A66" s="1169">
        <v>1925</v>
      </c>
      <c r="B66" s="451" t="s">
        <v>571</v>
      </c>
      <c r="C66" s="1788">
        <f>IF(ISERROR(VLOOKUP($A66,'I3 TB Data'!$A$23:$H$458,MATCH('O5 Details by Class &amp; Accounts'!$C$18, 'I3 TB Data'!$A$23:$H$23,0),0)), 0, VLOOKUP($A66,'I3 TB Data'!$A$23:$H$458,MATCH('O5 Details by Class &amp; Accounts'!$C$18,'I3 TB Data'!$A$23:$H$23,0),0))</f>
        <v>297000</v>
      </c>
      <c r="D66" s="1789">
        <f>'I4 BO ASSETS'!E67</f>
        <v>0</v>
      </c>
      <c r="E66" s="1788">
        <f t="shared" si="6"/>
        <v>297000</v>
      </c>
      <c r="F66" s="1790">
        <f>IF(ISERROR(VLOOKUP($A66, 'E1 Categorization'!A33:E122, MATCH("Customer Component", 'E1 Categorization'!$A$33:$E$33,0), 0)), 0, IF(VLOOKUP($A66, 'E1 Categorization'!A33:E122, MATCH("Customer Component", 'E1 Categorization'!$A$33:$E$33,0), 0)=0, 'O5 Details by Class &amp; Accounts'!$E66, IF(AND(VLOOKUP($A66, 'E1 Categorization'!A33:E122, MATCH("Customer Component", 'E1 Categorization'!$A$33:$E$33,0), 0) &gt;0, VLOOKUP($A66, 'E1 Categorization'!A33:E122, MATCH("Customer Component", 'E1 Categorization'!$A$33:$E$33,0), 0)&lt;1), 'O5 Details by Class &amp; Accounts'!$E66*(1-VLOOKUP($A66, 'E1 Categorization'!A33:E122, MATCH("Customer Component", 'E1 Categorization'!$A$33:$E$33,0), 0)), 0)))</f>
        <v>0</v>
      </c>
      <c r="G66" s="1790">
        <f>IF(ISERROR(VLOOKUP($A66, 'E1 Categorization'!A33:E122, MATCH("Customer Component", 'E1 Categorization'!$A$33:$E$33,0), 0)),0, IF(VLOOKUP($A66, 'E1 Categorization'!A33:E122, MATCH("Customer Component", 'E1 Categorization'!$A$33:$E$33,0), 0)=0, 0, IF(AND(VLOOKUP($A66, 'E1 Categorization'!A33:E122, MATCH("Customer Component", 'E1 Categorization'!$A$33:$E$33,0), 0) &gt;0, VLOOKUP($A66, 'E1 Categorization'!A33:E122, MATCH("Customer Component", 'E1 Categorization'!$A$33:$E$33,0), 0)&lt;1), 'O5 Details by Class &amp; Accounts'!$E66*(VLOOKUP($A66, 'E1 Categorization'!A33:E122, MATCH("Customer Component", 'E1 Categorization'!$A$33:$E$33,0), 0)), 'O5 Details by Class &amp; Accounts'!$E66)))</f>
        <v>0</v>
      </c>
      <c r="H66" s="1411">
        <f t="shared" si="8"/>
        <v>0</v>
      </c>
      <c r="I66" s="1411">
        <f>IF(ISERROR(VLOOKUP(VLOOKUP($A66, 'E4 TB Allocation Details'!$A$18:$L$205, MATCH("Demand ID", 'E4 TB Allocation Details'!$A$18:$L$18, 0),FALSE), 'E2 Allocators'!$B$15:$W$361, MATCH('O5 Details by Class &amp; Accounts'!I$18, 'E2 Allocators'!$B$15:$W$15, 0),FALSE)*$F66), 0, VLOOKUP(VLOOKUP($A66, 'E4 TB Allocation Details'!$A$18:$L$205, MATCH("Demand ID", 'E4 TB Allocation Details'!$A$18:$L$18, 0),FALSE), 'E2 Allocators'!$B$15:$W$361, MATCH('O5 Details by Class &amp; Accounts'!I$18, 'E2 Allocators'!$B$15:$W$15, 0),FALSE)*$F66)</f>
        <v>0</v>
      </c>
      <c r="J66" s="1411">
        <f>IF(ISERROR(VLOOKUP(VLOOKUP($A66, 'E4 TB Allocation Details'!$A$18:$L$205, MATCH("Demand ID", 'E4 TB Allocation Details'!$A$18:$L$18, 0),FALSE), 'E2 Allocators'!$B$15:$W$361, MATCH('O5 Details by Class &amp; Accounts'!J$18, 'E2 Allocators'!$B$15:$W$15, 0),FALSE)*$F66), 0, VLOOKUP(VLOOKUP($A66, 'E4 TB Allocation Details'!$A$18:$L$205, MATCH("Demand ID", 'E4 TB Allocation Details'!$A$18:$L$18, 0),FALSE), 'E2 Allocators'!$B$15:$W$361, MATCH('O5 Details by Class &amp; Accounts'!J$18, 'E2 Allocators'!$B$15:$W$15, 0),FALSE)*$F66)</f>
        <v>0</v>
      </c>
      <c r="K66" s="1411">
        <f>IF(ISERROR(VLOOKUP(VLOOKUP($A66, 'E4 TB Allocation Details'!$A$18:$L$205, MATCH("Demand ID", 'E4 TB Allocation Details'!$A$18:$L$18, 0),FALSE), 'E2 Allocators'!$B$15:$W$361, MATCH('O5 Details by Class &amp; Accounts'!K$18, 'E2 Allocators'!$B$15:$W$15, 0),FALSE)*$F66), 0, VLOOKUP(VLOOKUP($A66, 'E4 TB Allocation Details'!$A$18:$L$205, MATCH("Demand ID", 'E4 TB Allocation Details'!$A$18:$L$18, 0),FALSE), 'E2 Allocators'!$B$15:$W$361, MATCH('O5 Details by Class &amp; Accounts'!K$18, 'E2 Allocators'!$B$15:$W$15, 0),FALSE)*$F66)</f>
        <v>0</v>
      </c>
      <c r="L66" s="1411">
        <f>IF(ISERROR(VLOOKUP(VLOOKUP($A66, 'E4 TB Allocation Details'!$A$18:$L$205, MATCH("Demand ID", 'E4 TB Allocation Details'!$A$18:$L$18, 0),FALSE), 'E2 Allocators'!$B$15:$W$361, MATCH('O5 Details by Class &amp; Accounts'!L$18, 'E2 Allocators'!$B$15:$W$15, 0),FALSE)*$F66), 0, VLOOKUP(VLOOKUP($A66, 'E4 TB Allocation Details'!$A$18:$L$205, MATCH("Demand ID", 'E4 TB Allocation Details'!$A$18:$L$18, 0),FALSE), 'E2 Allocators'!$B$15:$W$361, MATCH('O5 Details by Class &amp; Accounts'!L$18, 'E2 Allocators'!$B$15:$W$15, 0),FALSE)*$F66)</f>
        <v>0</v>
      </c>
      <c r="M66" s="1411">
        <f>IF(ISERROR(VLOOKUP(VLOOKUP($A66, 'E4 TB Allocation Details'!$A$18:$L$205, MATCH("Demand ID", 'E4 TB Allocation Details'!$A$18:$L$18, 0),FALSE), 'E2 Allocators'!$B$15:$W$361, MATCH('O5 Details by Class &amp; Accounts'!M$18, 'E2 Allocators'!$B$15:$W$15, 0),FALSE)*$F66), 0, VLOOKUP(VLOOKUP($A66, 'E4 TB Allocation Details'!$A$18:$L$205, MATCH("Demand ID", 'E4 TB Allocation Details'!$A$18:$L$18, 0),FALSE), 'E2 Allocators'!$B$15:$W$361, MATCH('O5 Details by Class &amp; Accounts'!M$18, 'E2 Allocators'!$B$15:$W$15, 0),FALSE)*$F66)</f>
        <v>0</v>
      </c>
      <c r="N66" s="1411">
        <f>IF(ISERROR(VLOOKUP(VLOOKUP($A66, 'E4 TB Allocation Details'!$A$18:$L$205, MATCH("Demand ID", 'E4 TB Allocation Details'!$A$18:$L$18, 0),FALSE), 'E2 Allocators'!$B$15:$W$361, MATCH('O5 Details by Class &amp; Accounts'!N$18, 'E2 Allocators'!$B$15:$W$15, 0),FALSE)*$F66), 0, VLOOKUP(VLOOKUP($A66, 'E4 TB Allocation Details'!$A$18:$L$205, MATCH("Demand ID", 'E4 TB Allocation Details'!$A$18:$L$18, 0),FALSE), 'E2 Allocators'!$B$15:$W$361, MATCH('O5 Details by Class &amp; Accounts'!N$18, 'E2 Allocators'!$B$15:$W$15, 0),FALSE)*$F66)</f>
        <v>0</v>
      </c>
      <c r="O66" s="1411">
        <f>IF(ISERROR(VLOOKUP(VLOOKUP($A66, 'E4 TB Allocation Details'!$A$18:$L$205, MATCH("Demand ID", 'E4 TB Allocation Details'!$A$18:$L$18, 0),FALSE), 'E2 Allocators'!$B$15:$W$361, MATCH('O5 Details by Class &amp; Accounts'!O$18, 'E2 Allocators'!$B$15:$W$15, 0),FALSE)*$F66), 0, VLOOKUP(VLOOKUP($A66, 'E4 TB Allocation Details'!$A$18:$L$205, MATCH("Demand ID", 'E4 TB Allocation Details'!$A$18:$L$18, 0),FALSE), 'E2 Allocators'!$B$15:$W$361, MATCH('O5 Details by Class &amp; Accounts'!O$18, 'E2 Allocators'!$B$15:$W$15, 0),FALSE)*$F66)</f>
        <v>0</v>
      </c>
      <c r="P66" s="1411">
        <f>IF(ISERROR(VLOOKUP(VLOOKUP($A66, 'E4 TB Allocation Details'!$A$18:$L$205, MATCH("Demand ID", 'E4 TB Allocation Details'!$A$18:$L$18, 0),FALSE), 'E2 Allocators'!$B$15:$W$361, MATCH('O5 Details by Class &amp; Accounts'!P$18, 'E2 Allocators'!$B$15:$W$15, 0),FALSE)*$F66), 0, VLOOKUP(VLOOKUP($A66, 'E4 TB Allocation Details'!$A$18:$L$205, MATCH("Demand ID", 'E4 TB Allocation Details'!$A$18:$L$18, 0),FALSE), 'E2 Allocators'!$B$15:$W$361, MATCH('O5 Details by Class &amp; Accounts'!P$18, 'E2 Allocators'!$B$15:$W$15, 0),FALSE)*$F66)</f>
        <v>0</v>
      </c>
      <c r="Q66" s="1411">
        <f>IF(ISERROR(VLOOKUP(VLOOKUP($A66, 'E4 TB Allocation Details'!$A$18:$L$205, MATCH("Demand ID", 'E4 TB Allocation Details'!$A$18:$L$18, 0),FALSE), 'E2 Allocators'!$B$15:$W$361, MATCH('O5 Details by Class &amp; Accounts'!Q$18, 'E2 Allocators'!$B$15:$W$15, 0),FALSE)*$F66), 0, VLOOKUP(VLOOKUP($A66, 'E4 TB Allocation Details'!$A$18:$L$205, MATCH("Demand ID", 'E4 TB Allocation Details'!$A$18:$L$18, 0),FALSE), 'E2 Allocators'!$B$15:$W$361, MATCH('O5 Details by Class &amp; Accounts'!Q$18, 'E2 Allocators'!$B$15:$W$15, 0),FALSE)*$F66)</f>
        <v>0</v>
      </c>
      <c r="R66" s="1411">
        <f>IF(ISERROR(VLOOKUP(VLOOKUP($A66, 'E4 TB Allocation Details'!$A$18:$L$205, MATCH("Demand ID", 'E4 TB Allocation Details'!$A$18:$L$18, 0),FALSE), 'E2 Allocators'!$B$15:$W$361, MATCH('O5 Details by Class &amp; Accounts'!R$18, 'E2 Allocators'!$B$15:$W$15, 0),FALSE)*$F66), 0, VLOOKUP(VLOOKUP($A66, 'E4 TB Allocation Details'!$A$18:$L$205, MATCH("Demand ID", 'E4 TB Allocation Details'!$A$18:$L$18, 0),FALSE), 'E2 Allocators'!$B$15:$W$361, MATCH('O5 Details by Class &amp; Accounts'!R$18, 'E2 Allocators'!$B$15:$W$15, 0),FALSE)*$F66)</f>
        <v>0</v>
      </c>
      <c r="S66" s="1411">
        <f>IF(ISERROR(VLOOKUP(VLOOKUP($A66, 'E4 TB Allocation Details'!$A$18:$L$205, MATCH("Demand ID", 'E4 TB Allocation Details'!$A$18:$L$18, 0),FALSE), 'E2 Allocators'!$B$15:$W$361, MATCH('O5 Details by Class &amp; Accounts'!S$18, 'E2 Allocators'!$B$15:$W$15, 0),FALSE)*$F66), 0, VLOOKUP(VLOOKUP($A66, 'E4 TB Allocation Details'!$A$18:$L$205, MATCH("Demand ID", 'E4 TB Allocation Details'!$A$18:$L$18, 0),FALSE), 'E2 Allocators'!$B$15:$W$361, MATCH('O5 Details by Class &amp; Accounts'!S$18, 'E2 Allocators'!$B$15:$W$15, 0),FALSE)*$F66)</f>
        <v>0</v>
      </c>
      <c r="T66" s="1411">
        <f>IF(ISERROR(VLOOKUP(VLOOKUP($A66, 'E4 TB Allocation Details'!$A$18:$L$205, MATCH("Demand ID", 'E4 TB Allocation Details'!$A$18:$L$18, 0),FALSE), 'E2 Allocators'!$B$15:$W$361, MATCH('O5 Details by Class &amp; Accounts'!T$18, 'E2 Allocators'!$B$15:$W$15, 0),FALSE)*$F66), 0, VLOOKUP(VLOOKUP($A66, 'E4 TB Allocation Details'!$A$18:$L$205, MATCH("Demand ID", 'E4 TB Allocation Details'!$A$18:$L$18, 0),FALSE), 'E2 Allocators'!$B$15:$W$361, MATCH('O5 Details by Class &amp; Accounts'!T$18, 'E2 Allocators'!$B$15:$W$15, 0),FALSE)*$F66)</f>
        <v>0</v>
      </c>
      <c r="U66" s="1411">
        <f>IF(ISERROR(VLOOKUP(VLOOKUP($A66, 'E4 TB Allocation Details'!$A$18:$L$205, MATCH("Demand ID", 'E4 TB Allocation Details'!$A$18:$L$18, 0),FALSE), 'E2 Allocators'!$B$15:$W$361, MATCH('O5 Details by Class &amp; Accounts'!U$18, 'E2 Allocators'!$B$15:$W$15, 0),FALSE)*$F66), 0, VLOOKUP(VLOOKUP($A66, 'E4 TB Allocation Details'!$A$18:$L$205, MATCH("Demand ID", 'E4 TB Allocation Details'!$A$18:$L$18, 0),FALSE), 'E2 Allocators'!$B$15:$W$361, MATCH('O5 Details by Class &amp; Accounts'!U$18, 'E2 Allocators'!$B$15:$W$15, 0),FALSE)*$F66)</f>
        <v>0</v>
      </c>
      <c r="V66" s="1411">
        <f>IF(ISERROR(VLOOKUP(VLOOKUP($A66, 'E4 TB Allocation Details'!$A$18:$L$205, MATCH("Demand ID", 'E4 TB Allocation Details'!$A$18:$L$18, 0),FALSE), 'E2 Allocators'!$B$15:$W$361, MATCH('O5 Details by Class &amp; Accounts'!V$18, 'E2 Allocators'!$B$15:$W$15, 0),FALSE)*$F66), 0, VLOOKUP(VLOOKUP($A66, 'E4 TB Allocation Details'!$A$18:$L$205, MATCH("Demand ID", 'E4 TB Allocation Details'!$A$18:$L$18, 0),FALSE), 'E2 Allocators'!$B$15:$W$361, MATCH('O5 Details by Class &amp; Accounts'!V$18, 'E2 Allocators'!$B$15:$W$15, 0),FALSE)*$F66)</f>
        <v>0</v>
      </c>
      <c r="W66" s="1411">
        <f>IF(ISERROR(VLOOKUP(VLOOKUP($A66, 'E4 TB Allocation Details'!$A$18:$L$205, MATCH("Demand ID", 'E4 TB Allocation Details'!$A$18:$L$18, 0),FALSE), 'E2 Allocators'!$B$15:$W$361, MATCH('O5 Details by Class &amp; Accounts'!W$18, 'E2 Allocators'!$B$15:$W$15, 0),FALSE)*$F66), 0, VLOOKUP(VLOOKUP($A66, 'E4 TB Allocation Details'!$A$18:$L$205, MATCH("Demand ID", 'E4 TB Allocation Details'!$A$18:$L$18, 0),FALSE), 'E2 Allocators'!$B$15:$W$361, MATCH('O5 Details by Class &amp; Accounts'!W$18, 'E2 Allocators'!$B$15:$W$15, 0),FALSE)*$F66)</f>
        <v>0</v>
      </c>
      <c r="X66" s="1411">
        <f>IF(ISERROR(VLOOKUP(VLOOKUP($A66, 'E4 TB Allocation Details'!$A$18:$L$205, MATCH("Demand ID", 'E4 TB Allocation Details'!$A$18:$L$18, 0),FALSE), 'E2 Allocators'!$B$15:$W$361, MATCH('O5 Details by Class &amp; Accounts'!X$18, 'E2 Allocators'!$B$15:$W$15, 0),FALSE)*$F66), 0, VLOOKUP(VLOOKUP($A66, 'E4 TB Allocation Details'!$A$18:$L$205, MATCH("Demand ID", 'E4 TB Allocation Details'!$A$18:$L$18, 0),FALSE), 'E2 Allocators'!$B$15:$W$361, MATCH('O5 Details by Class &amp; Accounts'!X$18, 'E2 Allocators'!$B$15:$W$15, 0),FALSE)*$F66)</f>
        <v>0</v>
      </c>
      <c r="Y66" s="1411">
        <f>IF(ISERROR(VLOOKUP(VLOOKUP($A66, 'E4 TB Allocation Details'!$A$18:$L$205, MATCH("Demand ID", 'E4 TB Allocation Details'!$A$18:$L$18, 0),FALSE), 'E2 Allocators'!$B$15:$W$361, MATCH('O5 Details by Class &amp; Accounts'!Y$18, 'E2 Allocators'!$B$15:$W$15, 0),FALSE)*$F66), 0, VLOOKUP(VLOOKUP($A66, 'E4 TB Allocation Details'!$A$18:$L$205, MATCH("Demand ID", 'E4 TB Allocation Details'!$A$18:$L$18, 0),FALSE), 'E2 Allocators'!$B$15:$W$361, MATCH('O5 Details by Class &amp; Accounts'!Y$18, 'E2 Allocators'!$B$15:$W$15, 0),FALSE)*$F66)</f>
        <v>0</v>
      </c>
      <c r="Z66" s="1411">
        <f>IF(ISERROR(VLOOKUP(VLOOKUP($A66, 'E4 TB Allocation Details'!$A$18:$L$205, MATCH("Demand ID", 'E4 TB Allocation Details'!$A$18:$L$18, 0),FALSE), 'E2 Allocators'!$B$15:$W$361, MATCH('O5 Details by Class &amp; Accounts'!Z$18, 'E2 Allocators'!$B$15:$W$15, 0),FALSE)*$F66), 0, VLOOKUP(VLOOKUP($A66, 'E4 TB Allocation Details'!$A$18:$L$205, MATCH("Demand ID", 'E4 TB Allocation Details'!$A$18:$L$18, 0),FALSE), 'E2 Allocators'!$B$15:$W$361, MATCH('O5 Details by Class &amp; Accounts'!Z$18, 'E2 Allocators'!$B$15:$W$15, 0),FALSE)*$F66)</f>
        <v>0</v>
      </c>
      <c r="AA66" s="1411">
        <f>IF(ISERROR(VLOOKUP(VLOOKUP($A66, 'E4 TB Allocation Details'!$A$18:$L$205, MATCH("Demand ID", 'E4 TB Allocation Details'!$A$18:$L$18, 0),FALSE), 'E2 Allocators'!$B$15:$W$361, MATCH('O5 Details by Class &amp; Accounts'!AA$18, 'E2 Allocators'!$B$15:$W$15, 0),FALSE)*$F66), 0, VLOOKUP(VLOOKUP($A66, 'E4 TB Allocation Details'!$A$18:$L$205, MATCH("Demand ID", 'E4 TB Allocation Details'!$A$18:$L$18, 0),FALSE), 'E2 Allocators'!$B$15:$W$361, MATCH('O5 Details by Class &amp; Accounts'!AA$18, 'E2 Allocators'!$B$15:$W$15, 0),FALSE)*$F66)</f>
        <v>0</v>
      </c>
      <c r="AB66" s="1411">
        <f>IF(ISERROR(VLOOKUP(VLOOKUP($A66, 'E4 TB Allocation Details'!$A$18:$L$205, MATCH("Demand ID", 'E4 TB Allocation Details'!$A$18:$L$18, 0),FALSE), 'E2 Allocators'!$B$15:$W$361, MATCH('O5 Details by Class &amp; Accounts'!AB$18, 'E2 Allocators'!$B$15:$W$15, 0),FALSE)*$F66), 0, VLOOKUP(VLOOKUP($A66, 'E4 TB Allocation Details'!$A$18:$L$205, MATCH("Demand ID", 'E4 TB Allocation Details'!$A$18:$L$18, 0),FALSE), 'E2 Allocators'!$B$15:$W$361, MATCH('O5 Details by Class &amp; Accounts'!AB$18, 'E2 Allocators'!$B$15:$W$15, 0),FALSE)*$F66)</f>
        <v>0</v>
      </c>
      <c r="AC66" s="1411">
        <f t="shared" si="9"/>
        <v>0</v>
      </c>
      <c r="AD66" s="1411">
        <f>IF(ISERROR(VLOOKUP(VLOOKUP($A66, 'E4 TB Allocation Details'!$A$18:$L$205, MATCH("Customer ID", 'E4 TB Allocation Details'!$A$18:$L$18, 0),FALSE), 'E2 Allocators'!$B$15:$W$361, MATCH('O5 Details by Class &amp; Accounts'!AD$18, 'E2 Allocators'!$B$15:$W$15, 0),FALSE)*$G66), 0, VLOOKUP(VLOOKUP($A66, 'E4 TB Allocation Details'!$A$18:$L$205, MATCH("Customer ID", 'E4 TB Allocation Details'!$A$18:$L$18, 0),FALSE), 'E2 Allocators'!$B$15:$W$361, MATCH('O5 Details by Class &amp; Accounts'!AD$18, 'E2 Allocators'!$B$15:$W$15, 0),FALSE)*$G66)</f>
        <v>0</v>
      </c>
      <c r="AE66" s="1411">
        <f>IF(ISERROR(VLOOKUP(VLOOKUP($A66, 'E4 TB Allocation Details'!$A$18:$L$205, MATCH("Customer ID", 'E4 TB Allocation Details'!$A$18:$L$18, 0),FALSE), 'E2 Allocators'!$B$15:$W$361, MATCH('O5 Details by Class &amp; Accounts'!AE$18, 'E2 Allocators'!$B$15:$W$15, 0),FALSE)*$G66), 0, VLOOKUP(VLOOKUP($A66, 'E4 TB Allocation Details'!$A$18:$L$205, MATCH("Customer ID", 'E4 TB Allocation Details'!$A$18:$L$18, 0),FALSE), 'E2 Allocators'!$B$15:$W$361, MATCH('O5 Details by Class &amp; Accounts'!AE$18, 'E2 Allocators'!$B$15:$W$15, 0),FALSE)*$G66)</f>
        <v>0</v>
      </c>
      <c r="AF66" s="1411">
        <f>IF(ISERROR(VLOOKUP(VLOOKUP($A66, 'E4 TB Allocation Details'!$A$18:$L$205, MATCH("Customer ID", 'E4 TB Allocation Details'!$A$18:$L$18, 0),FALSE), 'E2 Allocators'!$B$15:$W$361, MATCH('O5 Details by Class &amp; Accounts'!AF$18, 'E2 Allocators'!$B$15:$W$15, 0),FALSE)*$G66), 0, VLOOKUP(VLOOKUP($A66, 'E4 TB Allocation Details'!$A$18:$L$205, MATCH("Customer ID", 'E4 TB Allocation Details'!$A$18:$L$18, 0),FALSE), 'E2 Allocators'!$B$15:$W$361, MATCH('O5 Details by Class &amp; Accounts'!AF$18, 'E2 Allocators'!$B$15:$W$15, 0),FALSE)*$G66)</f>
        <v>0</v>
      </c>
      <c r="AG66" s="1411">
        <f>IF(ISERROR(VLOOKUP(VLOOKUP($A66, 'E4 TB Allocation Details'!$A$18:$L$205, MATCH("Customer ID", 'E4 TB Allocation Details'!$A$18:$L$18, 0),FALSE), 'E2 Allocators'!$B$15:$W$361, MATCH('O5 Details by Class &amp; Accounts'!AG$18, 'E2 Allocators'!$B$15:$W$15, 0),FALSE)*$G66), 0, VLOOKUP(VLOOKUP($A66, 'E4 TB Allocation Details'!$A$18:$L$205, MATCH("Customer ID", 'E4 TB Allocation Details'!$A$18:$L$18, 0),FALSE), 'E2 Allocators'!$B$15:$W$361, MATCH('O5 Details by Class &amp; Accounts'!AG$18, 'E2 Allocators'!$B$15:$W$15, 0),FALSE)*$G66)</f>
        <v>0</v>
      </c>
      <c r="AH66" s="1411">
        <f>IF(ISERROR(VLOOKUP(VLOOKUP($A66, 'E4 TB Allocation Details'!$A$18:$L$205, MATCH("Customer ID", 'E4 TB Allocation Details'!$A$18:$L$18, 0),FALSE), 'E2 Allocators'!$B$15:$W$361, MATCH('O5 Details by Class &amp; Accounts'!AH$18, 'E2 Allocators'!$B$15:$W$15, 0),FALSE)*$G66), 0, VLOOKUP(VLOOKUP($A66, 'E4 TB Allocation Details'!$A$18:$L$205, MATCH("Customer ID", 'E4 TB Allocation Details'!$A$18:$L$18, 0),FALSE), 'E2 Allocators'!$B$15:$W$361, MATCH('O5 Details by Class &amp; Accounts'!AH$18, 'E2 Allocators'!$B$15:$W$15, 0),FALSE)*$G66)</f>
        <v>0</v>
      </c>
      <c r="AI66" s="1411">
        <f>IF(ISERROR(VLOOKUP(VLOOKUP($A66, 'E4 TB Allocation Details'!$A$18:$L$205, MATCH("Customer ID", 'E4 TB Allocation Details'!$A$18:$L$18, 0),FALSE), 'E2 Allocators'!$B$15:$W$361, MATCH('O5 Details by Class &amp; Accounts'!AI$18, 'E2 Allocators'!$B$15:$W$15, 0),FALSE)*$G66), 0, VLOOKUP(VLOOKUP($A66, 'E4 TB Allocation Details'!$A$18:$L$205, MATCH("Customer ID", 'E4 TB Allocation Details'!$A$18:$L$18, 0),FALSE), 'E2 Allocators'!$B$15:$W$361, MATCH('O5 Details by Class &amp; Accounts'!AI$18, 'E2 Allocators'!$B$15:$W$15, 0),FALSE)*$G66)</f>
        <v>0</v>
      </c>
      <c r="AJ66" s="1411">
        <f>IF(ISERROR(VLOOKUP(VLOOKUP($A66, 'E4 TB Allocation Details'!$A$18:$L$205, MATCH("Customer ID", 'E4 TB Allocation Details'!$A$18:$L$18, 0),FALSE), 'E2 Allocators'!$B$15:$W$361, MATCH('O5 Details by Class &amp; Accounts'!AJ$18, 'E2 Allocators'!$B$15:$W$15, 0),FALSE)*$G66), 0, VLOOKUP(VLOOKUP($A66, 'E4 TB Allocation Details'!$A$18:$L$205, MATCH("Customer ID", 'E4 TB Allocation Details'!$A$18:$L$18, 0),FALSE), 'E2 Allocators'!$B$15:$W$361, MATCH('O5 Details by Class &amp; Accounts'!AJ$18, 'E2 Allocators'!$B$15:$W$15, 0),FALSE)*$G66)</f>
        <v>0</v>
      </c>
      <c r="AK66" s="1411">
        <f>IF(ISERROR(VLOOKUP(VLOOKUP($A66, 'E4 TB Allocation Details'!$A$18:$L$205, MATCH("Customer ID", 'E4 TB Allocation Details'!$A$18:$L$18, 0),FALSE), 'E2 Allocators'!$B$15:$W$361, MATCH('O5 Details by Class &amp; Accounts'!AK$18, 'E2 Allocators'!$B$15:$W$15, 0),FALSE)*$G66), 0, VLOOKUP(VLOOKUP($A66, 'E4 TB Allocation Details'!$A$18:$L$205, MATCH("Customer ID", 'E4 TB Allocation Details'!$A$18:$L$18, 0),FALSE), 'E2 Allocators'!$B$15:$W$361, MATCH('O5 Details by Class &amp; Accounts'!AK$18, 'E2 Allocators'!$B$15:$W$15, 0),FALSE)*$G66)</f>
        <v>0</v>
      </c>
      <c r="AL66" s="1411">
        <f>IF(ISERROR(VLOOKUP(VLOOKUP($A66, 'E4 TB Allocation Details'!$A$18:$L$205, MATCH("Customer ID", 'E4 TB Allocation Details'!$A$18:$L$18, 0),FALSE), 'E2 Allocators'!$B$15:$W$361, MATCH('O5 Details by Class &amp; Accounts'!AL$18, 'E2 Allocators'!$B$15:$W$15, 0),FALSE)*$G66), 0, VLOOKUP(VLOOKUP($A66, 'E4 TB Allocation Details'!$A$18:$L$205, MATCH("Customer ID", 'E4 TB Allocation Details'!$A$18:$L$18, 0),FALSE), 'E2 Allocators'!$B$15:$W$361, MATCH('O5 Details by Class &amp; Accounts'!AL$18, 'E2 Allocators'!$B$15:$W$15, 0),FALSE)*$G66)</f>
        <v>0</v>
      </c>
      <c r="AM66" s="1411">
        <f>IF(ISERROR(VLOOKUP(VLOOKUP($A66, 'E4 TB Allocation Details'!$A$18:$L$205, MATCH("Customer ID", 'E4 TB Allocation Details'!$A$18:$L$18, 0),FALSE), 'E2 Allocators'!$B$15:$W$361, MATCH('O5 Details by Class &amp; Accounts'!AM$18, 'E2 Allocators'!$B$15:$W$15, 0),FALSE)*$G66), 0, VLOOKUP(VLOOKUP($A66, 'E4 TB Allocation Details'!$A$18:$L$205, MATCH("Customer ID", 'E4 TB Allocation Details'!$A$18:$L$18, 0),FALSE), 'E2 Allocators'!$B$15:$W$361, MATCH('O5 Details by Class &amp; Accounts'!AM$18, 'E2 Allocators'!$B$15:$W$15, 0),FALSE)*$G66)</f>
        <v>0</v>
      </c>
      <c r="AN66" s="1411">
        <f>IF(ISERROR(VLOOKUP(VLOOKUP($A66, 'E4 TB Allocation Details'!$A$18:$L$205, MATCH("Customer ID", 'E4 TB Allocation Details'!$A$18:$L$18, 0),FALSE), 'E2 Allocators'!$B$15:$W$361, MATCH('O5 Details by Class &amp; Accounts'!AN$18, 'E2 Allocators'!$B$15:$W$15, 0),FALSE)*$G66), 0, VLOOKUP(VLOOKUP($A66, 'E4 TB Allocation Details'!$A$18:$L$205, MATCH("Customer ID", 'E4 TB Allocation Details'!$A$18:$L$18, 0),FALSE), 'E2 Allocators'!$B$15:$W$361, MATCH('O5 Details by Class &amp; Accounts'!AN$18, 'E2 Allocators'!$B$15:$W$15, 0),FALSE)*$G66)</f>
        <v>0</v>
      </c>
      <c r="AO66" s="1411">
        <f>IF(ISERROR(VLOOKUP(VLOOKUP($A66, 'E4 TB Allocation Details'!$A$18:$L$205, MATCH("Customer ID", 'E4 TB Allocation Details'!$A$18:$L$18, 0),FALSE), 'E2 Allocators'!$B$15:$W$361, MATCH('O5 Details by Class &amp; Accounts'!AO$18, 'E2 Allocators'!$B$15:$W$15, 0),FALSE)*$G66), 0, VLOOKUP(VLOOKUP($A66, 'E4 TB Allocation Details'!$A$18:$L$205, MATCH("Customer ID", 'E4 TB Allocation Details'!$A$18:$L$18, 0),FALSE), 'E2 Allocators'!$B$15:$W$361, MATCH('O5 Details by Class &amp; Accounts'!AO$18, 'E2 Allocators'!$B$15:$W$15, 0),FALSE)*$G66)</f>
        <v>0</v>
      </c>
      <c r="AP66" s="1411">
        <f>IF(ISERROR(VLOOKUP(VLOOKUP($A66, 'E4 TB Allocation Details'!$A$18:$L$205, MATCH("Customer ID", 'E4 TB Allocation Details'!$A$18:$L$18, 0),FALSE), 'E2 Allocators'!$B$15:$W$361, MATCH('O5 Details by Class &amp; Accounts'!AP$18, 'E2 Allocators'!$B$15:$W$15, 0),FALSE)*$G66), 0, VLOOKUP(VLOOKUP($A66, 'E4 TB Allocation Details'!$A$18:$L$205, MATCH("Customer ID", 'E4 TB Allocation Details'!$A$18:$L$18, 0),FALSE), 'E2 Allocators'!$B$15:$W$361, MATCH('O5 Details by Class &amp; Accounts'!AP$18, 'E2 Allocators'!$B$15:$W$15, 0),FALSE)*$G66)</f>
        <v>0</v>
      </c>
      <c r="AQ66" s="1411">
        <f>IF(ISERROR(VLOOKUP(VLOOKUP($A66, 'E4 TB Allocation Details'!$A$18:$L$205, MATCH("Customer ID", 'E4 TB Allocation Details'!$A$18:$L$18, 0),FALSE), 'E2 Allocators'!$B$15:$W$361, MATCH('O5 Details by Class &amp; Accounts'!AQ$18, 'E2 Allocators'!$B$15:$W$15, 0),FALSE)*$G66), 0, VLOOKUP(VLOOKUP($A66, 'E4 TB Allocation Details'!$A$18:$L$205, MATCH("Customer ID", 'E4 TB Allocation Details'!$A$18:$L$18, 0),FALSE), 'E2 Allocators'!$B$15:$W$361, MATCH('O5 Details by Class &amp; Accounts'!AQ$18, 'E2 Allocators'!$B$15:$W$15, 0),FALSE)*$G66)</f>
        <v>0</v>
      </c>
      <c r="AR66" s="1411">
        <f>IF(ISERROR(VLOOKUP(VLOOKUP($A66, 'E4 TB Allocation Details'!$A$18:$L$205, MATCH("Customer ID", 'E4 TB Allocation Details'!$A$18:$L$18, 0),FALSE), 'E2 Allocators'!$B$15:$W$361, MATCH('O5 Details by Class &amp; Accounts'!AR$18, 'E2 Allocators'!$B$15:$W$15, 0),FALSE)*$G66), 0, VLOOKUP(VLOOKUP($A66, 'E4 TB Allocation Details'!$A$18:$L$205, MATCH("Customer ID", 'E4 TB Allocation Details'!$A$18:$L$18, 0),FALSE), 'E2 Allocators'!$B$15:$W$361, MATCH('O5 Details by Class &amp; Accounts'!AR$18, 'E2 Allocators'!$B$15:$W$15, 0),FALSE)*$G66)</f>
        <v>0</v>
      </c>
      <c r="AS66" s="1411">
        <f>IF(ISERROR(VLOOKUP(VLOOKUP($A66, 'E4 TB Allocation Details'!$A$18:$L$205, MATCH("Customer ID", 'E4 TB Allocation Details'!$A$18:$L$18, 0),FALSE), 'E2 Allocators'!$B$15:$W$361, MATCH('O5 Details by Class &amp; Accounts'!AS$18, 'E2 Allocators'!$B$15:$W$15, 0),FALSE)*$G66), 0, VLOOKUP(VLOOKUP($A66, 'E4 TB Allocation Details'!$A$18:$L$205, MATCH("Customer ID", 'E4 TB Allocation Details'!$A$18:$L$18, 0),FALSE), 'E2 Allocators'!$B$15:$W$361, MATCH('O5 Details by Class &amp; Accounts'!AS$18, 'E2 Allocators'!$B$15:$W$15, 0),FALSE)*$G66)</f>
        <v>0</v>
      </c>
      <c r="AT66" s="1411">
        <f>IF(ISERROR(VLOOKUP(VLOOKUP($A66, 'E4 TB Allocation Details'!$A$18:$L$205, MATCH("Customer ID", 'E4 TB Allocation Details'!$A$18:$L$18, 0),FALSE), 'E2 Allocators'!$B$15:$W$361, MATCH('O5 Details by Class &amp; Accounts'!AT$18, 'E2 Allocators'!$B$15:$W$15, 0),FALSE)*$G66), 0, VLOOKUP(VLOOKUP($A66, 'E4 TB Allocation Details'!$A$18:$L$205, MATCH("Customer ID", 'E4 TB Allocation Details'!$A$18:$L$18, 0),FALSE), 'E2 Allocators'!$B$15:$W$361, MATCH('O5 Details by Class &amp; Accounts'!AT$18, 'E2 Allocators'!$B$15:$W$15, 0),FALSE)*$G66)</f>
        <v>0</v>
      </c>
      <c r="AU66" s="1411">
        <f>IF(ISERROR(VLOOKUP(VLOOKUP($A66, 'E4 TB Allocation Details'!$A$18:$L$205, MATCH("Customer ID", 'E4 TB Allocation Details'!$A$18:$L$18, 0),FALSE), 'E2 Allocators'!$B$15:$W$361, MATCH('O5 Details by Class &amp; Accounts'!AU$18, 'E2 Allocators'!$B$15:$W$15, 0),FALSE)*$G66), 0, VLOOKUP(VLOOKUP($A66, 'E4 TB Allocation Details'!$A$18:$L$205, MATCH("Customer ID", 'E4 TB Allocation Details'!$A$18:$L$18, 0),FALSE), 'E2 Allocators'!$B$15:$W$361, MATCH('O5 Details by Class &amp; Accounts'!AU$18, 'E2 Allocators'!$B$15:$W$15, 0),FALSE)*$G66)</f>
        <v>0</v>
      </c>
      <c r="AV66" s="1411">
        <f>IF(ISERROR(VLOOKUP(VLOOKUP($A66, 'E4 TB Allocation Details'!$A$18:$L$205, MATCH("Customer ID", 'E4 TB Allocation Details'!$A$18:$L$18, 0),FALSE), 'E2 Allocators'!$B$15:$W$361, MATCH('O5 Details by Class &amp; Accounts'!AV$18, 'E2 Allocators'!$B$15:$W$15, 0),FALSE)*$G66), 0, VLOOKUP(VLOOKUP($A66, 'E4 TB Allocation Details'!$A$18:$L$205, MATCH("Customer ID", 'E4 TB Allocation Details'!$A$18:$L$18, 0),FALSE), 'E2 Allocators'!$B$15:$W$361, MATCH('O5 Details by Class &amp; Accounts'!AV$18, 'E2 Allocators'!$B$15:$W$15, 0),FALSE)*$G66)</f>
        <v>0</v>
      </c>
      <c r="AW66" s="1411">
        <f>IF(ISERROR(VLOOKUP(VLOOKUP($A66, 'E4 TB Allocation Details'!$A$18:$L$205, MATCH("Customer ID", 'E4 TB Allocation Details'!$A$18:$L$18, 0),FALSE), 'E2 Allocators'!$B$15:$W$361, MATCH('O5 Details by Class &amp; Accounts'!AW$18, 'E2 Allocators'!$B$15:$W$15, 0),FALSE)*$G66), 0, VLOOKUP(VLOOKUP($A66, 'E4 TB Allocation Details'!$A$18:$L$205, MATCH("Customer ID", 'E4 TB Allocation Details'!$A$18:$L$18, 0),FALSE), 'E2 Allocators'!$B$15:$W$361, MATCH('O5 Details by Class &amp; Accounts'!AW$18, 'E2 Allocators'!$B$15:$W$15, 0),FALSE)*$G66)</f>
        <v>0</v>
      </c>
      <c r="AX66" s="1411">
        <f t="shared" si="10"/>
        <v>0</v>
      </c>
      <c r="AY66" s="1411">
        <f>IF(ISERROR(VLOOKUP(VLOOKUP($A66, 'E4 TB Allocation Details'!$A$18:$L$205, MATCH("Misc ID", 'E4 TB Allocation Details'!$A$18:$L$18, 0),FALSE), 'E2 Allocators'!$B$15:$W$361, MATCH('O5 Details by Class &amp; Accounts'!AY$18, 'E2 Allocators'!$B$15:$W$15, 0),FALSE)*$E66), 0, VLOOKUP(VLOOKUP($A66, 'E4 TB Allocation Details'!$A$18:$L$205, MATCH("Misc ID", 'E4 TB Allocation Details'!$A$18:$L$18, 0),FALSE), 'E2 Allocators'!$B$15:$W$361, MATCH('O5 Details by Class &amp; Accounts'!AY$18, 'E2 Allocators'!$B$15:$W$15, 0),FALSE)*$E66)</f>
        <v>0</v>
      </c>
      <c r="AZ66" s="1411">
        <f>IF(ISERROR(VLOOKUP(VLOOKUP($A66, 'E4 TB Allocation Details'!$A$18:$L$205, MATCH("Misc ID", 'E4 TB Allocation Details'!$A$18:$L$18, 0),FALSE), 'E2 Allocators'!$B$15:$W$361, MATCH('O5 Details by Class &amp; Accounts'!AZ$18, 'E2 Allocators'!$B$15:$W$15, 0),FALSE)*$E66), 0, VLOOKUP(VLOOKUP($A66, 'E4 TB Allocation Details'!$A$18:$L$205, MATCH("Misc ID", 'E4 TB Allocation Details'!$A$18:$L$18, 0),FALSE), 'E2 Allocators'!$B$15:$W$361, MATCH('O5 Details by Class &amp; Accounts'!AZ$18, 'E2 Allocators'!$B$15:$W$15, 0),FALSE)*$E66)</f>
        <v>0</v>
      </c>
      <c r="BA66" s="1411">
        <f>IF(ISERROR(VLOOKUP(VLOOKUP($A66, 'E4 TB Allocation Details'!$A$18:$L$205, MATCH("Misc ID", 'E4 TB Allocation Details'!$A$18:$L$18, 0),FALSE), 'E2 Allocators'!$B$15:$W$361, MATCH('O5 Details by Class &amp; Accounts'!BA$18, 'E2 Allocators'!$B$15:$W$15, 0),FALSE)*$E66), 0, VLOOKUP(VLOOKUP($A66, 'E4 TB Allocation Details'!$A$18:$L$205, MATCH("Misc ID", 'E4 TB Allocation Details'!$A$18:$L$18, 0),FALSE), 'E2 Allocators'!$B$15:$W$361, MATCH('O5 Details by Class &amp; Accounts'!BA$18, 'E2 Allocators'!$B$15:$W$15, 0),FALSE)*$E66)</f>
        <v>0</v>
      </c>
      <c r="BB66" s="1411">
        <f>IF(ISERROR(VLOOKUP(VLOOKUP($A66, 'E4 TB Allocation Details'!$A$18:$L$205, MATCH("Misc ID", 'E4 TB Allocation Details'!$A$18:$L$18, 0),FALSE), 'E2 Allocators'!$B$15:$W$361, MATCH('O5 Details by Class &amp; Accounts'!BB$18, 'E2 Allocators'!$B$15:$W$15, 0),FALSE)*$E66), 0, VLOOKUP(VLOOKUP($A66, 'E4 TB Allocation Details'!$A$18:$L$205, MATCH("Misc ID", 'E4 TB Allocation Details'!$A$18:$L$18, 0),FALSE), 'E2 Allocators'!$B$15:$W$361, MATCH('O5 Details by Class &amp; Accounts'!BB$18, 'E2 Allocators'!$B$15:$W$15, 0),FALSE)*$E66)</f>
        <v>0</v>
      </c>
      <c r="BC66" s="1411">
        <f>IF(ISERROR(VLOOKUP(VLOOKUP($A66, 'E4 TB Allocation Details'!$A$18:$L$205, MATCH("Misc ID", 'E4 TB Allocation Details'!$A$18:$L$18, 0),FALSE), 'E2 Allocators'!$B$15:$W$361, MATCH('O5 Details by Class &amp; Accounts'!BC$18, 'E2 Allocators'!$B$15:$W$15, 0),FALSE)*$E66), 0, VLOOKUP(VLOOKUP($A66, 'E4 TB Allocation Details'!$A$18:$L$205, MATCH("Misc ID", 'E4 TB Allocation Details'!$A$18:$L$18, 0),FALSE), 'E2 Allocators'!$B$15:$W$361, MATCH('O5 Details by Class &amp; Accounts'!BC$18, 'E2 Allocators'!$B$15:$W$15, 0),FALSE)*$E66)</f>
        <v>0</v>
      </c>
      <c r="BD66" s="1411">
        <f>IF(ISERROR(VLOOKUP(VLOOKUP($A66, 'E4 TB Allocation Details'!$A$18:$L$205, MATCH("Misc ID", 'E4 TB Allocation Details'!$A$18:$L$18, 0),FALSE), 'E2 Allocators'!$B$15:$W$361, MATCH('O5 Details by Class &amp; Accounts'!BD$18, 'E2 Allocators'!$B$15:$W$15, 0),FALSE)*$E66), 0, VLOOKUP(VLOOKUP($A66, 'E4 TB Allocation Details'!$A$18:$L$205, MATCH("Misc ID", 'E4 TB Allocation Details'!$A$18:$L$18, 0),FALSE), 'E2 Allocators'!$B$15:$W$361, MATCH('O5 Details by Class &amp; Accounts'!BD$18, 'E2 Allocators'!$B$15:$W$15, 0),FALSE)*$E66)</f>
        <v>0</v>
      </c>
      <c r="BE66" s="1411">
        <f>IF(ISERROR(VLOOKUP(VLOOKUP($A66, 'E4 TB Allocation Details'!$A$18:$L$205, MATCH("Misc ID", 'E4 TB Allocation Details'!$A$18:$L$18, 0),FALSE), 'E2 Allocators'!$B$15:$W$361, MATCH('O5 Details by Class &amp; Accounts'!BE$18, 'E2 Allocators'!$B$15:$W$15, 0),FALSE)*$E66), 0, VLOOKUP(VLOOKUP($A66, 'E4 TB Allocation Details'!$A$18:$L$205, MATCH("Misc ID", 'E4 TB Allocation Details'!$A$18:$L$18, 0),FALSE), 'E2 Allocators'!$B$15:$W$361, MATCH('O5 Details by Class &amp; Accounts'!BE$18, 'E2 Allocators'!$B$15:$W$15, 0),FALSE)*$E66)</f>
        <v>0</v>
      </c>
      <c r="BF66" s="1411">
        <f>IF(ISERROR(VLOOKUP(VLOOKUP($A66, 'E4 TB Allocation Details'!$A$18:$L$205, MATCH("Misc ID", 'E4 TB Allocation Details'!$A$18:$L$18, 0),FALSE), 'E2 Allocators'!$B$15:$W$361, MATCH('O5 Details by Class &amp; Accounts'!BF$18, 'E2 Allocators'!$B$15:$W$15, 0),FALSE)*$E66), 0, VLOOKUP(VLOOKUP($A66, 'E4 TB Allocation Details'!$A$18:$L$205, MATCH("Misc ID", 'E4 TB Allocation Details'!$A$18:$L$18, 0),FALSE), 'E2 Allocators'!$B$15:$W$361, MATCH('O5 Details by Class &amp; Accounts'!BF$18, 'E2 Allocators'!$B$15:$W$15, 0),FALSE)*$E66)</f>
        <v>0</v>
      </c>
      <c r="BG66" s="1411">
        <f>IF(ISERROR(VLOOKUP(VLOOKUP($A66, 'E4 TB Allocation Details'!$A$18:$L$205, MATCH("Misc ID", 'E4 TB Allocation Details'!$A$18:$L$18, 0),FALSE), 'E2 Allocators'!$B$15:$W$361, MATCH('O5 Details by Class &amp; Accounts'!BG$18, 'E2 Allocators'!$B$15:$W$15, 0),FALSE)*$E66), 0, VLOOKUP(VLOOKUP($A66, 'E4 TB Allocation Details'!$A$18:$L$205, MATCH("Misc ID", 'E4 TB Allocation Details'!$A$18:$L$18, 0),FALSE), 'E2 Allocators'!$B$15:$W$361, MATCH('O5 Details by Class &amp; Accounts'!BG$18, 'E2 Allocators'!$B$15:$W$15, 0),FALSE)*$E66)</f>
        <v>0</v>
      </c>
      <c r="BH66" s="1411">
        <f>IF(ISERROR(VLOOKUP(VLOOKUP($A66, 'E4 TB Allocation Details'!$A$18:$L$205, MATCH("Misc ID", 'E4 TB Allocation Details'!$A$18:$L$18, 0),FALSE), 'E2 Allocators'!$B$15:$W$361, MATCH('O5 Details by Class &amp; Accounts'!BH$18, 'E2 Allocators'!$B$15:$W$15, 0),FALSE)*$E66), 0, VLOOKUP(VLOOKUP($A66, 'E4 TB Allocation Details'!$A$18:$L$205, MATCH("Misc ID", 'E4 TB Allocation Details'!$A$18:$L$18, 0),FALSE), 'E2 Allocators'!$B$15:$W$361, MATCH('O5 Details by Class &amp; Accounts'!BH$18, 'E2 Allocators'!$B$15:$W$15, 0),FALSE)*$E66)</f>
        <v>0</v>
      </c>
      <c r="BI66" s="1411">
        <f>IF(ISERROR(VLOOKUP(VLOOKUP($A66, 'E4 TB Allocation Details'!$A$18:$L$205, MATCH("Misc ID", 'E4 TB Allocation Details'!$A$18:$L$18, 0),FALSE), 'E2 Allocators'!$B$15:$W$361, MATCH('O5 Details by Class &amp; Accounts'!BI$18, 'E2 Allocators'!$B$15:$W$15, 0),FALSE)*$E66), 0, VLOOKUP(VLOOKUP($A66, 'E4 TB Allocation Details'!$A$18:$L$205, MATCH("Misc ID", 'E4 TB Allocation Details'!$A$18:$L$18, 0),FALSE), 'E2 Allocators'!$B$15:$W$361, MATCH('O5 Details by Class &amp; Accounts'!BI$18, 'E2 Allocators'!$B$15:$W$15, 0),FALSE)*$E66)</f>
        <v>0</v>
      </c>
      <c r="BJ66" s="1411">
        <f>IF(ISERROR(VLOOKUP(VLOOKUP($A66, 'E4 TB Allocation Details'!$A$18:$L$205, MATCH("Misc ID", 'E4 TB Allocation Details'!$A$18:$L$18, 0),FALSE), 'E2 Allocators'!$B$15:$W$361, MATCH('O5 Details by Class &amp; Accounts'!BJ$18, 'E2 Allocators'!$B$15:$W$15, 0),FALSE)*$E66), 0, VLOOKUP(VLOOKUP($A66, 'E4 TB Allocation Details'!$A$18:$L$205, MATCH("Misc ID", 'E4 TB Allocation Details'!$A$18:$L$18, 0),FALSE), 'E2 Allocators'!$B$15:$W$361, MATCH('O5 Details by Class &amp; Accounts'!BJ$18, 'E2 Allocators'!$B$15:$W$15, 0),FALSE)*$E66)</f>
        <v>0</v>
      </c>
      <c r="BK66" s="1411">
        <f>IF(ISERROR(VLOOKUP(VLOOKUP($A66, 'E4 TB Allocation Details'!$A$18:$L$205, MATCH("Misc ID", 'E4 TB Allocation Details'!$A$18:$L$18, 0),FALSE), 'E2 Allocators'!$B$15:$W$361, MATCH('O5 Details by Class &amp; Accounts'!BK$18, 'E2 Allocators'!$B$15:$W$15, 0),FALSE)*$E66), 0, VLOOKUP(VLOOKUP($A66, 'E4 TB Allocation Details'!$A$18:$L$205, MATCH("Misc ID", 'E4 TB Allocation Details'!$A$18:$L$18, 0),FALSE), 'E2 Allocators'!$B$15:$W$361, MATCH('O5 Details by Class &amp; Accounts'!BK$18, 'E2 Allocators'!$B$15:$W$15, 0),FALSE)*$E66)</f>
        <v>0</v>
      </c>
      <c r="BL66" s="1411">
        <f>IF(ISERROR(VLOOKUP(VLOOKUP($A66, 'E4 TB Allocation Details'!$A$18:$L$205, MATCH("Misc ID", 'E4 TB Allocation Details'!$A$18:$L$18, 0),FALSE), 'E2 Allocators'!$B$15:$W$361, MATCH('O5 Details by Class &amp; Accounts'!BL$18, 'E2 Allocators'!$B$15:$W$15, 0),FALSE)*$E66), 0, VLOOKUP(VLOOKUP($A66, 'E4 TB Allocation Details'!$A$18:$L$205, MATCH("Misc ID", 'E4 TB Allocation Details'!$A$18:$L$18, 0),FALSE), 'E2 Allocators'!$B$15:$W$361, MATCH('O5 Details by Class &amp; Accounts'!BL$18, 'E2 Allocators'!$B$15:$W$15, 0),FALSE)*$E66)</f>
        <v>0</v>
      </c>
      <c r="BM66" s="1411">
        <f>IF(ISERROR(VLOOKUP(VLOOKUP($A66, 'E4 TB Allocation Details'!$A$18:$L$205, MATCH("Misc ID", 'E4 TB Allocation Details'!$A$18:$L$18, 0),FALSE), 'E2 Allocators'!$B$15:$W$361, MATCH('O5 Details by Class &amp; Accounts'!BM$18, 'E2 Allocators'!$B$15:$W$15, 0),FALSE)*$E66), 0, VLOOKUP(VLOOKUP($A66, 'E4 TB Allocation Details'!$A$18:$L$205, MATCH("Misc ID", 'E4 TB Allocation Details'!$A$18:$L$18, 0),FALSE), 'E2 Allocators'!$B$15:$W$361, MATCH('O5 Details by Class &amp; Accounts'!BM$18, 'E2 Allocators'!$B$15:$W$15, 0),FALSE)*$E66)</f>
        <v>0</v>
      </c>
      <c r="BN66" s="1411">
        <f>IF(ISERROR(VLOOKUP(VLOOKUP($A66, 'E4 TB Allocation Details'!$A$18:$L$205, MATCH("Misc ID", 'E4 TB Allocation Details'!$A$18:$L$18, 0),FALSE), 'E2 Allocators'!$B$15:$W$361, MATCH('O5 Details by Class &amp; Accounts'!BN$18, 'E2 Allocators'!$B$15:$W$15, 0),FALSE)*$E66), 0, VLOOKUP(VLOOKUP($A66, 'E4 TB Allocation Details'!$A$18:$L$205, MATCH("Misc ID", 'E4 TB Allocation Details'!$A$18:$L$18, 0),FALSE), 'E2 Allocators'!$B$15:$W$361, MATCH('O5 Details by Class &amp; Accounts'!BN$18, 'E2 Allocators'!$B$15:$W$15, 0),FALSE)*$E66)</f>
        <v>0</v>
      </c>
      <c r="BO66" s="1411">
        <f>IF(ISERROR(VLOOKUP(VLOOKUP($A66, 'E4 TB Allocation Details'!$A$18:$L$205, MATCH("Misc ID", 'E4 TB Allocation Details'!$A$18:$L$18, 0),FALSE), 'E2 Allocators'!$B$15:$W$361, MATCH('O5 Details by Class &amp; Accounts'!BO$18, 'E2 Allocators'!$B$15:$W$15, 0),FALSE)*$E66), 0, VLOOKUP(VLOOKUP($A66, 'E4 TB Allocation Details'!$A$18:$L$205, MATCH("Misc ID", 'E4 TB Allocation Details'!$A$18:$L$18, 0),FALSE), 'E2 Allocators'!$B$15:$W$361, MATCH('O5 Details by Class &amp; Accounts'!BO$18, 'E2 Allocators'!$B$15:$W$15, 0),FALSE)*$E66)</f>
        <v>0</v>
      </c>
      <c r="BP66" s="1411">
        <f>IF(ISERROR(VLOOKUP(VLOOKUP($A66, 'E4 TB Allocation Details'!$A$18:$L$205, MATCH("Misc ID", 'E4 TB Allocation Details'!$A$18:$L$18, 0),FALSE), 'E2 Allocators'!$B$15:$W$361, MATCH('O5 Details by Class &amp; Accounts'!BP$18, 'E2 Allocators'!$B$15:$W$15, 0),FALSE)*$E66), 0, VLOOKUP(VLOOKUP($A66, 'E4 TB Allocation Details'!$A$18:$L$205, MATCH("Misc ID", 'E4 TB Allocation Details'!$A$18:$L$18, 0),FALSE), 'E2 Allocators'!$B$15:$W$361, MATCH('O5 Details by Class &amp; Accounts'!BP$18, 'E2 Allocators'!$B$15:$W$15, 0),FALSE)*$E66)</f>
        <v>0</v>
      </c>
      <c r="BQ66" s="1411">
        <f>IF(ISERROR(VLOOKUP(VLOOKUP($A66, 'E4 TB Allocation Details'!$A$18:$L$205, MATCH("Misc ID", 'E4 TB Allocation Details'!$A$18:$L$18, 0),FALSE), 'E2 Allocators'!$B$15:$W$361, MATCH('O5 Details by Class &amp; Accounts'!BQ$18, 'E2 Allocators'!$B$15:$W$15, 0),FALSE)*$E66), 0, VLOOKUP(VLOOKUP($A66, 'E4 TB Allocation Details'!$A$18:$L$205, MATCH("Misc ID", 'E4 TB Allocation Details'!$A$18:$L$18, 0),FALSE), 'E2 Allocators'!$B$15:$W$361, MATCH('O5 Details by Class &amp; Accounts'!BQ$18, 'E2 Allocators'!$B$15:$W$15, 0),FALSE)*$E66)</f>
        <v>0</v>
      </c>
      <c r="BR66" s="1411">
        <f>IF(ISERROR(VLOOKUP(VLOOKUP($A66, 'E4 TB Allocation Details'!$A$18:$L$205, MATCH("Misc ID", 'E4 TB Allocation Details'!$A$18:$L$18, 0),FALSE), 'E2 Allocators'!$B$15:$W$361, MATCH('O5 Details by Class &amp; Accounts'!BR$18, 'E2 Allocators'!$B$15:$W$15, 0),FALSE)*$E66), 0, VLOOKUP(VLOOKUP($A66, 'E4 TB Allocation Details'!$A$18:$L$205, MATCH("Misc ID", 'E4 TB Allocation Details'!$A$18:$L$18, 0),FALSE), 'E2 Allocators'!$B$15:$W$361, MATCH('O5 Details by Class &amp; Accounts'!BR$18, 'E2 Allocators'!$B$15:$W$15, 0),FALSE)*$E66)</f>
        <v>0</v>
      </c>
      <c r="BS66" s="1411">
        <f t="shared" si="11"/>
        <v>0</v>
      </c>
      <c r="BT66" s="1411">
        <f>IF(ISERROR(VLOOKUP(VLOOKUP($A66, 'E4 TB Allocation Details'!$A$18:$L$205, MATCH("A &amp; G ID", 'E4 TB Allocation Details'!$A$18:$L$18, 0),FALSE), 'E2 Allocators'!$B$15:$W$361, MATCH('O5 Details by Class &amp; Accounts'!BT$18, 'E2 Allocators'!$B$15:$W$15, 0),FALSE)*$E66), 0, VLOOKUP(VLOOKUP($A66, 'E4 TB Allocation Details'!$A$18:$L$205, MATCH("A &amp; G ID", 'E4 TB Allocation Details'!$A$18:$L$18, 0),FALSE), 'E2 Allocators'!$B$15:$W$361, MATCH('O5 Details by Class &amp; Accounts'!BT$18, 'E2 Allocators'!$B$15:$W$15, 0),FALSE)*$E66)</f>
        <v>148797.7640593524</v>
      </c>
      <c r="BU66" s="1411">
        <f>IF(ISERROR(VLOOKUP(VLOOKUP($A66, 'E4 TB Allocation Details'!$A$18:$L$205, MATCH("A &amp; G ID", 'E4 TB Allocation Details'!$A$18:$L$18, 0),FALSE), 'E2 Allocators'!$B$15:$W$361, MATCH('O5 Details by Class &amp; Accounts'!BU$18, 'E2 Allocators'!$B$15:$W$15, 0),FALSE)*$E66), 0, VLOOKUP(VLOOKUP($A66, 'E4 TB Allocation Details'!$A$18:$L$205, MATCH("A &amp; G ID", 'E4 TB Allocation Details'!$A$18:$L$18, 0),FALSE), 'E2 Allocators'!$B$15:$W$361, MATCH('O5 Details by Class &amp; Accounts'!BU$18, 'E2 Allocators'!$B$15:$W$15, 0),FALSE)*$E66)</f>
        <v>51177.631112044357</v>
      </c>
      <c r="BV66" s="1411">
        <f>IF(ISERROR(VLOOKUP(VLOOKUP($A66, 'E4 TB Allocation Details'!$A$18:$L$205, MATCH("A &amp; G ID", 'E4 TB Allocation Details'!$A$18:$L$18, 0),FALSE), 'E2 Allocators'!$B$15:$W$361, MATCH('O5 Details by Class &amp; Accounts'!BV$18, 'E2 Allocators'!$B$15:$W$15, 0),FALSE)*$E66), 0, VLOOKUP(VLOOKUP($A66, 'E4 TB Allocation Details'!$A$18:$L$205, MATCH("A &amp; G ID", 'E4 TB Allocation Details'!$A$18:$L$18, 0),FALSE), 'E2 Allocators'!$B$15:$W$361, MATCH('O5 Details by Class &amp; Accounts'!BV$18, 'E2 Allocators'!$B$15:$W$15, 0),FALSE)*$E66)</f>
        <v>74133.35502784331</v>
      </c>
      <c r="BW66" s="1411">
        <f>IF(ISERROR(VLOOKUP(VLOOKUP($A66, 'E4 TB Allocation Details'!$A$18:$L$205, MATCH("A &amp; G ID", 'E4 TB Allocation Details'!$A$18:$L$18, 0),FALSE), 'E2 Allocators'!$B$15:$W$361, MATCH('O5 Details by Class &amp; Accounts'!BW$18, 'E2 Allocators'!$B$15:$W$15, 0),FALSE)*$E66), 0, VLOOKUP(VLOOKUP($A66, 'E4 TB Allocation Details'!$A$18:$L$205, MATCH("A &amp; G ID", 'E4 TB Allocation Details'!$A$18:$L$18, 0),FALSE), 'E2 Allocators'!$B$15:$W$361, MATCH('O5 Details by Class &amp; Accounts'!BW$18, 'E2 Allocators'!$B$15:$W$15, 0),FALSE)*$E66)</f>
        <v>0</v>
      </c>
      <c r="BX66" s="1411">
        <f>IF(ISERROR(VLOOKUP(VLOOKUP($A66, 'E4 TB Allocation Details'!$A$18:$L$205, MATCH("A &amp; G ID", 'E4 TB Allocation Details'!$A$18:$L$18, 0),FALSE), 'E2 Allocators'!$B$15:$W$361, MATCH('O5 Details by Class &amp; Accounts'!BX$18, 'E2 Allocators'!$B$15:$W$15, 0),FALSE)*$E66), 0, VLOOKUP(VLOOKUP($A66, 'E4 TB Allocation Details'!$A$18:$L$205, MATCH("A &amp; G ID", 'E4 TB Allocation Details'!$A$18:$L$18, 0),FALSE), 'E2 Allocators'!$B$15:$W$361, MATCH('O5 Details by Class &amp; Accounts'!BX$18, 'E2 Allocators'!$B$15:$W$15, 0),FALSE)*$E66)</f>
        <v>0</v>
      </c>
      <c r="BY66" s="1411">
        <f>IF(ISERROR(VLOOKUP(VLOOKUP($A66, 'E4 TB Allocation Details'!$A$18:$L$205, MATCH("A &amp; G ID", 'E4 TB Allocation Details'!$A$18:$L$18, 0),FALSE), 'E2 Allocators'!$B$15:$W$361, MATCH('O5 Details by Class &amp; Accounts'!BY$18, 'E2 Allocators'!$B$15:$W$15, 0),FALSE)*$E66), 0, VLOOKUP(VLOOKUP($A66, 'E4 TB Allocation Details'!$A$18:$L$205, MATCH("A &amp; G ID", 'E4 TB Allocation Details'!$A$18:$L$18, 0),FALSE), 'E2 Allocators'!$B$15:$W$361, MATCH('O5 Details by Class &amp; Accounts'!BY$18, 'E2 Allocators'!$B$15:$W$15, 0),FALSE)*$E66)</f>
        <v>0</v>
      </c>
      <c r="BZ66" s="1411">
        <f>IF(ISERROR(VLOOKUP(VLOOKUP($A66, 'E4 TB Allocation Details'!$A$18:$L$205, MATCH("A &amp; G ID", 'E4 TB Allocation Details'!$A$18:$L$18, 0),FALSE), 'E2 Allocators'!$B$15:$W$361, MATCH('O5 Details by Class &amp; Accounts'!BZ$18, 'E2 Allocators'!$B$15:$W$15, 0),FALSE)*$E66), 0, VLOOKUP(VLOOKUP($A66, 'E4 TB Allocation Details'!$A$18:$L$205, MATCH("A &amp; G ID", 'E4 TB Allocation Details'!$A$18:$L$18, 0),FALSE), 'E2 Allocators'!$B$15:$W$361, MATCH('O5 Details by Class &amp; Accounts'!BZ$18, 'E2 Allocators'!$B$15:$W$15, 0),FALSE)*$E66)</f>
        <v>20723.399513008659</v>
      </c>
      <c r="CA66" s="1411">
        <f>IF(ISERROR(VLOOKUP(VLOOKUP($A66, 'E4 TB Allocation Details'!$A$18:$L$205, MATCH("A &amp; G ID", 'E4 TB Allocation Details'!$A$18:$L$18, 0),FALSE), 'E2 Allocators'!$B$15:$W$361, MATCH('O5 Details by Class &amp; Accounts'!CA$18, 'E2 Allocators'!$B$15:$W$15, 0),FALSE)*$E66), 0, VLOOKUP(VLOOKUP($A66, 'E4 TB Allocation Details'!$A$18:$L$205, MATCH("A &amp; G ID", 'E4 TB Allocation Details'!$A$18:$L$18, 0),FALSE), 'E2 Allocators'!$B$15:$W$361, MATCH('O5 Details by Class &amp; Accounts'!CA$18, 'E2 Allocators'!$B$15:$W$15, 0),FALSE)*$E66)</f>
        <v>1137.0955638198275</v>
      </c>
      <c r="CB66" s="1411">
        <f>IF(ISERROR(VLOOKUP(VLOOKUP($A66, 'E4 TB Allocation Details'!$A$18:$L$205, MATCH("A &amp; G ID", 'E4 TB Allocation Details'!$A$18:$L$18, 0),FALSE), 'E2 Allocators'!$B$15:$W$361, MATCH('O5 Details by Class &amp; Accounts'!CB$18, 'E2 Allocators'!$B$15:$W$15, 0),FALSE)*$E66), 0, VLOOKUP(VLOOKUP($A66, 'E4 TB Allocation Details'!$A$18:$L$205, MATCH("A &amp; G ID", 'E4 TB Allocation Details'!$A$18:$L$18, 0),FALSE), 'E2 Allocators'!$B$15:$W$361, MATCH('O5 Details by Class &amp; Accounts'!CB$18, 'E2 Allocators'!$B$15:$W$15, 0),FALSE)*$E66)</f>
        <v>1030.7547239314406</v>
      </c>
      <c r="CC66" s="1411">
        <f>IF(ISERROR(VLOOKUP(VLOOKUP($A66, 'E4 TB Allocation Details'!$A$18:$L$205, MATCH("A &amp; G ID", 'E4 TB Allocation Details'!$A$18:$L$18, 0),FALSE), 'E2 Allocators'!$B$15:$W$361, MATCH('O5 Details by Class &amp; Accounts'!CC$18, 'E2 Allocators'!$B$15:$W$15, 0),FALSE)*$E66), 0, VLOOKUP(VLOOKUP($A66, 'E4 TB Allocation Details'!$A$18:$L$205, MATCH("A &amp; G ID", 'E4 TB Allocation Details'!$A$18:$L$18, 0),FALSE), 'E2 Allocators'!$B$15:$W$361, MATCH('O5 Details by Class &amp; Accounts'!CC$18, 'E2 Allocators'!$B$15:$W$15, 0),FALSE)*$E66)</f>
        <v>0</v>
      </c>
      <c r="CD66" s="1411">
        <f>IF(ISERROR(VLOOKUP(VLOOKUP($A66, 'E4 TB Allocation Details'!$A$18:$L$205, MATCH("A &amp; G ID", 'E4 TB Allocation Details'!$A$18:$L$18, 0),FALSE), 'E2 Allocators'!$B$15:$W$361, MATCH('O5 Details by Class &amp; Accounts'!CD$18, 'E2 Allocators'!$B$15:$W$15, 0),FALSE)*$E66), 0, VLOOKUP(VLOOKUP($A66, 'E4 TB Allocation Details'!$A$18:$L$205, MATCH("A &amp; G ID", 'E4 TB Allocation Details'!$A$18:$L$18, 0),FALSE), 'E2 Allocators'!$B$15:$W$361, MATCH('O5 Details by Class &amp; Accounts'!CD$18, 'E2 Allocators'!$B$15:$W$15, 0),FALSE)*$E66)</f>
        <v>0</v>
      </c>
      <c r="CE66" s="1411">
        <f>IF(ISERROR(VLOOKUP(VLOOKUP($A66, 'E4 TB Allocation Details'!$A$18:$L$205, MATCH("A &amp; G ID", 'E4 TB Allocation Details'!$A$18:$L$18, 0),FALSE), 'E2 Allocators'!$B$15:$W$361, MATCH('O5 Details by Class &amp; Accounts'!CE$18, 'E2 Allocators'!$B$15:$W$15, 0),FALSE)*$E66), 0, VLOOKUP(VLOOKUP($A66, 'E4 TB Allocation Details'!$A$18:$L$205, MATCH("A &amp; G ID", 'E4 TB Allocation Details'!$A$18:$L$18, 0),FALSE), 'E2 Allocators'!$B$15:$W$361, MATCH('O5 Details by Class &amp; Accounts'!CE$18, 'E2 Allocators'!$B$15:$W$15, 0),FALSE)*$E66)</f>
        <v>0</v>
      </c>
      <c r="CF66" s="1411">
        <f>IF(ISERROR(VLOOKUP(VLOOKUP($A66, 'E4 TB Allocation Details'!$A$18:$L$205, MATCH("A &amp; G ID", 'E4 TB Allocation Details'!$A$18:$L$18, 0),FALSE), 'E2 Allocators'!$B$15:$W$361, MATCH('O5 Details by Class &amp; Accounts'!CF$18, 'E2 Allocators'!$B$15:$W$15, 0),FALSE)*$E66), 0, VLOOKUP(VLOOKUP($A66, 'E4 TB Allocation Details'!$A$18:$L$205, MATCH("A &amp; G ID", 'E4 TB Allocation Details'!$A$18:$L$18, 0),FALSE), 'E2 Allocators'!$B$15:$W$361, MATCH('O5 Details by Class &amp; Accounts'!CF$18, 'E2 Allocators'!$B$15:$W$15, 0),FALSE)*$E66)</f>
        <v>0</v>
      </c>
      <c r="CG66" s="1411">
        <f>IF(ISERROR(VLOOKUP(VLOOKUP($A66, 'E4 TB Allocation Details'!$A$18:$L$205, MATCH("A &amp; G ID", 'E4 TB Allocation Details'!$A$18:$L$18, 0),FALSE), 'E2 Allocators'!$B$15:$W$361, MATCH('O5 Details by Class &amp; Accounts'!CG$18, 'E2 Allocators'!$B$15:$W$15, 0),FALSE)*$E66), 0, VLOOKUP(VLOOKUP($A66, 'E4 TB Allocation Details'!$A$18:$L$205, MATCH("A &amp; G ID", 'E4 TB Allocation Details'!$A$18:$L$18, 0),FALSE), 'E2 Allocators'!$B$15:$W$361, MATCH('O5 Details by Class &amp; Accounts'!CG$18, 'E2 Allocators'!$B$15:$W$15, 0),FALSE)*$E66)</f>
        <v>0</v>
      </c>
      <c r="CH66" s="1411">
        <f>IF(ISERROR(VLOOKUP(VLOOKUP($A66, 'E4 TB Allocation Details'!$A$18:$L$205, MATCH("A &amp; G ID", 'E4 TB Allocation Details'!$A$18:$L$18, 0),FALSE), 'E2 Allocators'!$B$15:$W$361, MATCH('O5 Details by Class &amp; Accounts'!CH$18, 'E2 Allocators'!$B$15:$W$15, 0),FALSE)*$E66), 0, VLOOKUP(VLOOKUP($A66, 'E4 TB Allocation Details'!$A$18:$L$205, MATCH("A &amp; G ID", 'E4 TB Allocation Details'!$A$18:$L$18, 0),FALSE), 'E2 Allocators'!$B$15:$W$361, MATCH('O5 Details by Class &amp; Accounts'!CH$18, 'E2 Allocators'!$B$15:$W$15, 0),FALSE)*$E66)</f>
        <v>0</v>
      </c>
      <c r="CI66" s="1411">
        <f>IF(ISERROR(VLOOKUP(VLOOKUP($A66, 'E4 TB Allocation Details'!$A$18:$L$205, MATCH("A &amp; G ID", 'E4 TB Allocation Details'!$A$18:$L$18, 0),FALSE), 'E2 Allocators'!$B$15:$W$361, MATCH('O5 Details by Class &amp; Accounts'!CI$18, 'E2 Allocators'!$B$15:$W$15, 0),FALSE)*$E66), 0, VLOOKUP(VLOOKUP($A66, 'E4 TB Allocation Details'!$A$18:$L$205, MATCH("A &amp; G ID", 'E4 TB Allocation Details'!$A$18:$L$18, 0),FALSE), 'E2 Allocators'!$B$15:$W$361, MATCH('O5 Details by Class &amp; Accounts'!CI$18, 'E2 Allocators'!$B$15:$W$15, 0),FALSE)*$E66)</f>
        <v>0</v>
      </c>
      <c r="CJ66" s="1411">
        <f>IF(ISERROR(VLOOKUP(VLOOKUP($A66, 'E4 TB Allocation Details'!$A$18:$L$205, MATCH("A &amp; G ID", 'E4 TB Allocation Details'!$A$18:$L$18, 0),FALSE), 'E2 Allocators'!$B$15:$W$361, MATCH('O5 Details by Class &amp; Accounts'!CJ$18, 'E2 Allocators'!$B$15:$W$15, 0),FALSE)*$E66), 0, VLOOKUP(VLOOKUP($A66, 'E4 TB Allocation Details'!$A$18:$L$205, MATCH("A &amp; G ID", 'E4 TB Allocation Details'!$A$18:$L$18, 0),FALSE), 'E2 Allocators'!$B$15:$W$361, MATCH('O5 Details by Class &amp; Accounts'!CJ$18, 'E2 Allocators'!$B$15:$W$15, 0),FALSE)*$E66)</f>
        <v>0</v>
      </c>
      <c r="CK66" s="1411">
        <f>IF(ISERROR(VLOOKUP(VLOOKUP($A66, 'E4 TB Allocation Details'!$A$18:$L$205, MATCH("A &amp; G ID", 'E4 TB Allocation Details'!$A$18:$L$18, 0),FALSE), 'E2 Allocators'!$B$15:$W$361, MATCH('O5 Details by Class &amp; Accounts'!CK$18, 'E2 Allocators'!$B$15:$W$15, 0),FALSE)*$E66), 0, VLOOKUP(VLOOKUP($A66, 'E4 TB Allocation Details'!$A$18:$L$205, MATCH("A &amp; G ID", 'E4 TB Allocation Details'!$A$18:$L$18, 0),FALSE), 'E2 Allocators'!$B$15:$W$361, MATCH('O5 Details by Class &amp; Accounts'!CK$18, 'E2 Allocators'!$B$15:$W$15, 0),FALSE)*$E66)</f>
        <v>0</v>
      </c>
      <c r="CL66" s="1411">
        <f>IF(ISERROR(VLOOKUP(VLOOKUP($A66, 'E4 TB Allocation Details'!$A$18:$L$205, MATCH("A &amp; G ID", 'E4 TB Allocation Details'!$A$18:$L$18, 0),FALSE), 'E2 Allocators'!$B$15:$W$361, MATCH('O5 Details by Class &amp; Accounts'!CL$18, 'E2 Allocators'!$B$15:$W$15, 0),FALSE)*$E66), 0, VLOOKUP(VLOOKUP($A66, 'E4 TB Allocation Details'!$A$18:$L$205, MATCH("A &amp; G ID", 'E4 TB Allocation Details'!$A$18:$L$18, 0),FALSE), 'E2 Allocators'!$B$15:$W$361, MATCH('O5 Details by Class &amp; Accounts'!CL$18, 'E2 Allocators'!$B$15:$W$15, 0),FALSE)*$E66)</f>
        <v>0</v>
      </c>
      <c r="CM66" s="1411">
        <f>IF(ISERROR(VLOOKUP(VLOOKUP($A66, 'E4 TB Allocation Details'!$A$18:$L$205, MATCH("A &amp; G ID", 'E4 TB Allocation Details'!$A$18:$L$18, 0),FALSE), 'E2 Allocators'!$B$15:$W$361, MATCH('O5 Details by Class &amp; Accounts'!CM$18, 'E2 Allocators'!$B$15:$W$15, 0),FALSE)*$E66), 0, VLOOKUP(VLOOKUP($A66, 'E4 TB Allocation Details'!$A$18:$L$205, MATCH("A &amp; G ID", 'E4 TB Allocation Details'!$A$18:$L$18, 0),FALSE), 'E2 Allocators'!$B$15:$W$361, MATCH('O5 Details by Class &amp; Accounts'!CM$18, 'E2 Allocators'!$B$15:$W$15, 0),FALSE)*$E66)</f>
        <v>0</v>
      </c>
      <c r="CN66" s="1411">
        <f t="shared" si="12"/>
        <v>296999.99999999994</v>
      </c>
      <c r="CO66" s="1791">
        <f t="shared" si="7"/>
        <v>0</v>
      </c>
      <c r="CQ66" s="2086" t="s">
        <v>1471</v>
      </c>
    </row>
    <row r="67" spans="1:95" s="80" customFormat="1" ht="12.75">
      <c r="A67" s="1169">
        <v>1930</v>
      </c>
      <c r="B67" s="451" t="s">
        <v>572</v>
      </c>
      <c r="C67" s="1788">
        <f>IF(ISERROR(VLOOKUP($A67,'I3 TB Data'!$A$23:$H$458,MATCH('O5 Details by Class &amp; Accounts'!$C$18, 'I3 TB Data'!$A$23:$H$23,0),0)), 0, VLOOKUP($A67,'I3 TB Data'!$A$23:$H$458,MATCH('O5 Details by Class &amp; Accounts'!$C$18,'I3 TB Data'!$A$23:$H$23,0),0))</f>
        <v>1999000</v>
      </c>
      <c r="D67" s="1789">
        <f>'I4 BO ASSETS'!E68</f>
        <v>0</v>
      </c>
      <c r="E67" s="1788">
        <f t="shared" si="6"/>
        <v>1999000</v>
      </c>
      <c r="F67" s="1790">
        <f>IF(ISERROR(VLOOKUP($A67, 'E1 Categorization'!A33:E122, MATCH("Customer Component", 'E1 Categorization'!$A$33:$E$33,0), 0)), 0, IF(VLOOKUP($A67, 'E1 Categorization'!A33:E122, MATCH("Customer Component", 'E1 Categorization'!$A$33:$E$33,0), 0)=0, 'O5 Details by Class &amp; Accounts'!$E67, IF(AND(VLOOKUP($A67, 'E1 Categorization'!A33:E122, MATCH("Customer Component", 'E1 Categorization'!$A$33:$E$33,0), 0) &gt;0, VLOOKUP($A67, 'E1 Categorization'!A33:E122, MATCH("Customer Component", 'E1 Categorization'!$A$33:$E$33,0), 0)&lt;1), 'O5 Details by Class &amp; Accounts'!$E67*(1-VLOOKUP($A67, 'E1 Categorization'!A33:E122, MATCH("Customer Component", 'E1 Categorization'!$A$33:$E$33,0), 0)), 0)))</f>
        <v>0</v>
      </c>
      <c r="G67" s="1790">
        <f>IF(ISERROR(VLOOKUP($A67, 'E1 Categorization'!A33:E122, MATCH("Customer Component", 'E1 Categorization'!$A$33:$E$33,0), 0)),0, IF(VLOOKUP($A67, 'E1 Categorization'!A33:E122, MATCH("Customer Component", 'E1 Categorization'!$A$33:$E$33,0), 0)=0, 0, IF(AND(VLOOKUP($A67, 'E1 Categorization'!A33:E122, MATCH("Customer Component", 'E1 Categorization'!$A$33:$E$33,0), 0) &gt;0, VLOOKUP($A67, 'E1 Categorization'!A33:E122, MATCH("Customer Component", 'E1 Categorization'!$A$33:$E$33,0), 0)&lt;1), 'O5 Details by Class &amp; Accounts'!$E67*(VLOOKUP($A67, 'E1 Categorization'!A33:E122, MATCH("Customer Component", 'E1 Categorization'!$A$33:$E$33,0), 0)), 'O5 Details by Class &amp; Accounts'!$E67)))</f>
        <v>0</v>
      </c>
      <c r="H67" s="1411">
        <f t="shared" si="8"/>
        <v>0</v>
      </c>
      <c r="I67" s="1411">
        <f>IF(ISERROR(VLOOKUP(VLOOKUP($A67, 'E4 TB Allocation Details'!$A$18:$L$205, MATCH("Demand ID", 'E4 TB Allocation Details'!$A$18:$L$18, 0),FALSE), 'E2 Allocators'!$B$15:$W$361, MATCH('O5 Details by Class &amp; Accounts'!I$18, 'E2 Allocators'!$B$15:$W$15, 0),FALSE)*$F67), 0, VLOOKUP(VLOOKUP($A67, 'E4 TB Allocation Details'!$A$18:$L$205, MATCH("Demand ID", 'E4 TB Allocation Details'!$A$18:$L$18, 0),FALSE), 'E2 Allocators'!$B$15:$W$361, MATCH('O5 Details by Class &amp; Accounts'!I$18, 'E2 Allocators'!$B$15:$W$15, 0),FALSE)*$F67)</f>
        <v>0</v>
      </c>
      <c r="J67" s="1411">
        <f>IF(ISERROR(VLOOKUP(VLOOKUP($A67, 'E4 TB Allocation Details'!$A$18:$L$205, MATCH("Demand ID", 'E4 TB Allocation Details'!$A$18:$L$18, 0),FALSE), 'E2 Allocators'!$B$15:$W$361, MATCH('O5 Details by Class &amp; Accounts'!J$18, 'E2 Allocators'!$B$15:$W$15, 0),FALSE)*$F67), 0, VLOOKUP(VLOOKUP($A67, 'E4 TB Allocation Details'!$A$18:$L$205, MATCH("Demand ID", 'E4 TB Allocation Details'!$A$18:$L$18, 0),FALSE), 'E2 Allocators'!$B$15:$W$361, MATCH('O5 Details by Class &amp; Accounts'!J$18, 'E2 Allocators'!$B$15:$W$15, 0),FALSE)*$F67)</f>
        <v>0</v>
      </c>
      <c r="K67" s="1411">
        <f>IF(ISERROR(VLOOKUP(VLOOKUP($A67, 'E4 TB Allocation Details'!$A$18:$L$205, MATCH("Demand ID", 'E4 TB Allocation Details'!$A$18:$L$18, 0),FALSE), 'E2 Allocators'!$B$15:$W$361, MATCH('O5 Details by Class &amp; Accounts'!K$18, 'E2 Allocators'!$B$15:$W$15, 0),FALSE)*$F67), 0, VLOOKUP(VLOOKUP($A67, 'E4 TB Allocation Details'!$A$18:$L$205, MATCH("Demand ID", 'E4 TB Allocation Details'!$A$18:$L$18, 0),FALSE), 'E2 Allocators'!$B$15:$W$361, MATCH('O5 Details by Class &amp; Accounts'!K$18, 'E2 Allocators'!$B$15:$W$15, 0),FALSE)*$F67)</f>
        <v>0</v>
      </c>
      <c r="L67" s="1411">
        <f>IF(ISERROR(VLOOKUP(VLOOKUP($A67, 'E4 TB Allocation Details'!$A$18:$L$205, MATCH("Demand ID", 'E4 TB Allocation Details'!$A$18:$L$18, 0),FALSE), 'E2 Allocators'!$B$15:$W$361, MATCH('O5 Details by Class &amp; Accounts'!L$18, 'E2 Allocators'!$B$15:$W$15, 0),FALSE)*$F67), 0, VLOOKUP(VLOOKUP($A67, 'E4 TB Allocation Details'!$A$18:$L$205, MATCH("Demand ID", 'E4 TB Allocation Details'!$A$18:$L$18, 0),FALSE), 'E2 Allocators'!$B$15:$W$361, MATCH('O5 Details by Class &amp; Accounts'!L$18, 'E2 Allocators'!$B$15:$W$15, 0),FALSE)*$F67)</f>
        <v>0</v>
      </c>
      <c r="M67" s="1411">
        <f>IF(ISERROR(VLOOKUP(VLOOKUP($A67, 'E4 TB Allocation Details'!$A$18:$L$205, MATCH("Demand ID", 'E4 TB Allocation Details'!$A$18:$L$18, 0),FALSE), 'E2 Allocators'!$B$15:$W$361, MATCH('O5 Details by Class &amp; Accounts'!M$18, 'E2 Allocators'!$B$15:$W$15, 0),FALSE)*$F67), 0, VLOOKUP(VLOOKUP($A67, 'E4 TB Allocation Details'!$A$18:$L$205, MATCH("Demand ID", 'E4 TB Allocation Details'!$A$18:$L$18, 0),FALSE), 'E2 Allocators'!$B$15:$W$361, MATCH('O5 Details by Class &amp; Accounts'!M$18, 'E2 Allocators'!$B$15:$W$15, 0),FALSE)*$F67)</f>
        <v>0</v>
      </c>
      <c r="N67" s="1411">
        <f>IF(ISERROR(VLOOKUP(VLOOKUP($A67, 'E4 TB Allocation Details'!$A$18:$L$205, MATCH("Demand ID", 'E4 TB Allocation Details'!$A$18:$L$18, 0),FALSE), 'E2 Allocators'!$B$15:$W$361, MATCH('O5 Details by Class &amp; Accounts'!N$18, 'E2 Allocators'!$B$15:$W$15, 0),FALSE)*$F67), 0, VLOOKUP(VLOOKUP($A67, 'E4 TB Allocation Details'!$A$18:$L$205, MATCH("Demand ID", 'E4 TB Allocation Details'!$A$18:$L$18, 0),FALSE), 'E2 Allocators'!$B$15:$W$361, MATCH('O5 Details by Class &amp; Accounts'!N$18, 'E2 Allocators'!$B$15:$W$15, 0),FALSE)*$F67)</f>
        <v>0</v>
      </c>
      <c r="O67" s="1411">
        <f>IF(ISERROR(VLOOKUP(VLOOKUP($A67, 'E4 TB Allocation Details'!$A$18:$L$205, MATCH("Demand ID", 'E4 TB Allocation Details'!$A$18:$L$18, 0),FALSE), 'E2 Allocators'!$B$15:$W$361, MATCH('O5 Details by Class &amp; Accounts'!O$18, 'E2 Allocators'!$B$15:$W$15, 0),FALSE)*$F67), 0, VLOOKUP(VLOOKUP($A67, 'E4 TB Allocation Details'!$A$18:$L$205, MATCH("Demand ID", 'E4 TB Allocation Details'!$A$18:$L$18, 0),FALSE), 'E2 Allocators'!$B$15:$W$361, MATCH('O5 Details by Class &amp; Accounts'!O$18, 'E2 Allocators'!$B$15:$W$15, 0),FALSE)*$F67)</f>
        <v>0</v>
      </c>
      <c r="P67" s="1411">
        <f>IF(ISERROR(VLOOKUP(VLOOKUP($A67, 'E4 TB Allocation Details'!$A$18:$L$205, MATCH("Demand ID", 'E4 TB Allocation Details'!$A$18:$L$18, 0),FALSE), 'E2 Allocators'!$B$15:$W$361, MATCH('O5 Details by Class &amp; Accounts'!P$18, 'E2 Allocators'!$B$15:$W$15, 0),FALSE)*$F67), 0, VLOOKUP(VLOOKUP($A67, 'E4 TB Allocation Details'!$A$18:$L$205, MATCH("Demand ID", 'E4 TB Allocation Details'!$A$18:$L$18, 0),FALSE), 'E2 Allocators'!$B$15:$W$361, MATCH('O5 Details by Class &amp; Accounts'!P$18, 'E2 Allocators'!$B$15:$W$15, 0),FALSE)*$F67)</f>
        <v>0</v>
      </c>
      <c r="Q67" s="1411">
        <f>IF(ISERROR(VLOOKUP(VLOOKUP($A67, 'E4 TB Allocation Details'!$A$18:$L$205, MATCH("Demand ID", 'E4 TB Allocation Details'!$A$18:$L$18, 0),FALSE), 'E2 Allocators'!$B$15:$W$361, MATCH('O5 Details by Class &amp; Accounts'!Q$18, 'E2 Allocators'!$B$15:$W$15, 0),FALSE)*$F67), 0, VLOOKUP(VLOOKUP($A67, 'E4 TB Allocation Details'!$A$18:$L$205, MATCH("Demand ID", 'E4 TB Allocation Details'!$A$18:$L$18, 0),FALSE), 'E2 Allocators'!$B$15:$W$361, MATCH('O5 Details by Class &amp; Accounts'!Q$18, 'E2 Allocators'!$B$15:$W$15, 0),FALSE)*$F67)</f>
        <v>0</v>
      </c>
      <c r="R67" s="1411">
        <f>IF(ISERROR(VLOOKUP(VLOOKUP($A67, 'E4 TB Allocation Details'!$A$18:$L$205, MATCH("Demand ID", 'E4 TB Allocation Details'!$A$18:$L$18, 0),FALSE), 'E2 Allocators'!$B$15:$W$361, MATCH('O5 Details by Class &amp; Accounts'!R$18, 'E2 Allocators'!$B$15:$W$15, 0),FALSE)*$F67), 0, VLOOKUP(VLOOKUP($A67, 'E4 TB Allocation Details'!$A$18:$L$205, MATCH("Demand ID", 'E4 TB Allocation Details'!$A$18:$L$18, 0),FALSE), 'E2 Allocators'!$B$15:$W$361, MATCH('O5 Details by Class &amp; Accounts'!R$18, 'E2 Allocators'!$B$15:$W$15, 0),FALSE)*$F67)</f>
        <v>0</v>
      </c>
      <c r="S67" s="1411">
        <f>IF(ISERROR(VLOOKUP(VLOOKUP($A67, 'E4 TB Allocation Details'!$A$18:$L$205, MATCH("Demand ID", 'E4 TB Allocation Details'!$A$18:$L$18, 0),FALSE), 'E2 Allocators'!$B$15:$W$361, MATCH('O5 Details by Class &amp; Accounts'!S$18, 'E2 Allocators'!$B$15:$W$15, 0),FALSE)*$F67), 0, VLOOKUP(VLOOKUP($A67, 'E4 TB Allocation Details'!$A$18:$L$205, MATCH("Demand ID", 'E4 TB Allocation Details'!$A$18:$L$18, 0),FALSE), 'E2 Allocators'!$B$15:$W$361, MATCH('O5 Details by Class &amp; Accounts'!S$18, 'E2 Allocators'!$B$15:$W$15, 0),FALSE)*$F67)</f>
        <v>0</v>
      </c>
      <c r="T67" s="1411">
        <f>IF(ISERROR(VLOOKUP(VLOOKUP($A67, 'E4 TB Allocation Details'!$A$18:$L$205, MATCH("Demand ID", 'E4 TB Allocation Details'!$A$18:$L$18, 0),FALSE), 'E2 Allocators'!$B$15:$W$361, MATCH('O5 Details by Class &amp; Accounts'!T$18, 'E2 Allocators'!$B$15:$W$15, 0),FALSE)*$F67), 0, VLOOKUP(VLOOKUP($A67, 'E4 TB Allocation Details'!$A$18:$L$205, MATCH("Demand ID", 'E4 TB Allocation Details'!$A$18:$L$18, 0),FALSE), 'E2 Allocators'!$B$15:$W$361, MATCH('O5 Details by Class &amp; Accounts'!T$18, 'E2 Allocators'!$B$15:$W$15, 0),FALSE)*$F67)</f>
        <v>0</v>
      </c>
      <c r="U67" s="1411">
        <f>IF(ISERROR(VLOOKUP(VLOOKUP($A67, 'E4 TB Allocation Details'!$A$18:$L$205, MATCH("Demand ID", 'E4 TB Allocation Details'!$A$18:$L$18, 0),FALSE), 'E2 Allocators'!$B$15:$W$361, MATCH('O5 Details by Class &amp; Accounts'!U$18, 'E2 Allocators'!$B$15:$W$15, 0),FALSE)*$F67), 0, VLOOKUP(VLOOKUP($A67, 'E4 TB Allocation Details'!$A$18:$L$205, MATCH("Demand ID", 'E4 TB Allocation Details'!$A$18:$L$18, 0),FALSE), 'E2 Allocators'!$B$15:$W$361, MATCH('O5 Details by Class &amp; Accounts'!U$18, 'E2 Allocators'!$B$15:$W$15, 0),FALSE)*$F67)</f>
        <v>0</v>
      </c>
      <c r="V67" s="1411">
        <f>IF(ISERROR(VLOOKUP(VLOOKUP($A67, 'E4 TB Allocation Details'!$A$18:$L$205, MATCH("Demand ID", 'E4 TB Allocation Details'!$A$18:$L$18, 0),FALSE), 'E2 Allocators'!$B$15:$W$361, MATCH('O5 Details by Class &amp; Accounts'!V$18, 'E2 Allocators'!$B$15:$W$15, 0),FALSE)*$F67), 0, VLOOKUP(VLOOKUP($A67, 'E4 TB Allocation Details'!$A$18:$L$205, MATCH("Demand ID", 'E4 TB Allocation Details'!$A$18:$L$18, 0),FALSE), 'E2 Allocators'!$B$15:$W$361, MATCH('O5 Details by Class &amp; Accounts'!V$18, 'E2 Allocators'!$B$15:$W$15, 0),FALSE)*$F67)</f>
        <v>0</v>
      </c>
      <c r="W67" s="1411">
        <f>IF(ISERROR(VLOOKUP(VLOOKUP($A67, 'E4 TB Allocation Details'!$A$18:$L$205, MATCH("Demand ID", 'E4 TB Allocation Details'!$A$18:$L$18, 0),FALSE), 'E2 Allocators'!$B$15:$W$361, MATCH('O5 Details by Class &amp; Accounts'!W$18, 'E2 Allocators'!$B$15:$W$15, 0),FALSE)*$F67), 0, VLOOKUP(VLOOKUP($A67, 'E4 TB Allocation Details'!$A$18:$L$205, MATCH("Demand ID", 'E4 TB Allocation Details'!$A$18:$L$18, 0),FALSE), 'E2 Allocators'!$B$15:$W$361, MATCH('O5 Details by Class &amp; Accounts'!W$18, 'E2 Allocators'!$B$15:$W$15, 0),FALSE)*$F67)</f>
        <v>0</v>
      </c>
      <c r="X67" s="1411">
        <f>IF(ISERROR(VLOOKUP(VLOOKUP($A67, 'E4 TB Allocation Details'!$A$18:$L$205, MATCH("Demand ID", 'E4 TB Allocation Details'!$A$18:$L$18, 0),FALSE), 'E2 Allocators'!$B$15:$W$361, MATCH('O5 Details by Class &amp; Accounts'!X$18, 'E2 Allocators'!$B$15:$W$15, 0),FALSE)*$F67), 0, VLOOKUP(VLOOKUP($A67, 'E4 TB Allocation Details'!$A$18:$L$205, MATCH("Demand ID", 'E4 TB Allocation Details'!$A$18:$L$18, 0),FALSE), 'E2 Allocators'!$B$15:$W$361, MATCH('O5 Details by Class &amp; Accounts'!X$18, 'E2 Allocators'!$B$15:$W$15, 0),FALSE)*$F67)</f>
        <v>0</v>
      </c>
      <c r="Y67" s="1411">
        <f>IF(ISERROR(VLOOKUP(VLOOKUP($A67, 'E4 TB Allocation Details'!$A$18:$L$205, MATCH("Demand ID", 'E4 TB Allocation Details'!$A$18:$L$18, 0),FALSE), 'E2 Allocators'!$B$15:$W$361, MATCH('O5 Details by Class &amp; Accounts'!Y$18, 'E2 Allocators'!$B$15:$W$15, 0),FALSE)*$F67), 0, VLOOKUP(VLOOKUP($A67, 'E4 TB Allocation Details'!$A$18:$L$205, MATCH("Demand ID", 'E4 TB Allocation Details'!$A$18:$L$18, 0),FALSE), 'E2 Allocators'!$B$15:$W$361, MATCH('O5 Details by Class &amp; Accounts'!Y$18, 'E2 Allocators'!$B$15:$W$15, 0),FALSE)*$F67)</f>
        <v>0</v>
      </c>
      <c r="Z67" s="1411">
        <f>IF(ISERROR(VLOOKUP(VLOOKUP($A67, 'E4 TB Allocation Details'!$A$18:$L$205, MATCH("Demand ID", 'E4 TB Allocation Details'!$A$18:$L$18, 0),FALSE), 'E2 Allocators'!$B$15:$W$361, MATCH('O5 Details by Class &amp; Accounts'!Z$18, 'E2 Allocators'!$B$15:$W$15, 0),FALSE)*$F67), 0, VLOOKUP(VLOOKUP($A67, 'E4 TB Allocation Details'!$A$18:$L$205, MATCH("Demand ID", 'E4 TB Allocation Details'!$A$18:$L$18, 0),FALSE), 'E2 Allocators'!$B$15:$W$361, MATCH('O5 Details by Class &amp; Accounts'!Z$18, 'E2 Allocators'!$B$15:$W$15, 0),FALSE)*$F67)</f>
        <v>0</v>
      </c>
      <c r="AA67" s="1411">
        <f>IF(ISERROR(VLOOKUP(VLOOKUP($A67, 'E4 TB Allocation Details'!$A$18:$L$205, MATCH("Demand ID", 'E4 TB Allocation Details'!$A$18:$L$18, 0),FALSE), 'E2 Allocators'!$B$15:$W$361, MATCH('O5 Details by Class &amp; Accounts'!AA$18, 'E2 Allocators'!$B$15:$W$15, 0),FALSE)*$F67), 0, VLOOKUP(VLOOKUP($A67, 'E4 TB Allocation Details'!$A$18:$L$205, MATCH("Demand ID", 'E4 TB Allocation Details'!$A$18:$L$18, 0),FALSE), 'E2 Allocators'!$B$15:$W$361, MATCH('O5 Details by Class &amp; Accounts'!AA$18, 'E2 Allocators'!$B$15:$W$15, 0),FALSE)*$F67)</f>
        <v>0</v>
      </c>
      <c r="AB67" s="1411">
        <f>IF(ISERROR(VLOOKUP(VLOOKUP($A67, 'E4 TB Allocation Details'!$A$18:$L$205, MATCH("Demand ID", 'E4 TB Allocation Details'!$A$18:$L$18, 0),FALSE), 'E2 Allocators'!$B$15:$W$361, MATCH('O5 Details by Class &amp; Accounts'!AB$18, 'E2 Allocators'!$B$15:$W$15, 0),FALSE)*$F67), 0, VLOOKUP(VLOOKUP($A67, 'E4 TB Allocation Details'!$A$18:$L$205, MATCH("Demand ID", 'E4 TB Allocation Details'!$A$18:$L$18, 0),FALSE), 'E2 Allocators'!$B$15:$W$361, MATCH('O5 Details by Class &amp; Accounts'!AB$18, 'E2 Allocators'!$B$15:$W$15, 0),FALSE)*$F67)</f>
        <v>0</v>
      </c>
      <c r="AC67" s="1411">
        <f t="shared" si="9"/>
        <v>0</v>
      </c>
      <c r="AD67" s="1411">
        <f>IF(ISERROR(VLOOKUP(VLOOKUP($A67, 'E4 TB Allocation Details'!$A$18:$L$205, MATCH("Customer ID", 'E4 TB Allocation Details'!$A$18:$L$18, 0),FALSE), 'E2 Allocators'!$B$15:$W$361, MATCH('O5 Details by Class &amp; Accounts'!AD$18, 'E2 Allocators'!$B$15:$W$15, 0),FALSE)*$G67), 0, VLOOKUP(VLOOKUP($A67, 'E4 TB Allocation Details'!$A$18:$L$205, MATCH("Customer ID", 'E4 TB Allocation Details'!$A$18:$L$18, 0),FALSE), 'E2 Allocators'!$B$15:$W$361, MATCH('O5 Details by Class &amp; Accounts'!AD$18, 'E2 Allocators'!$B$15:$W$15, 0),FALSE)*$G67)</f>
        <v>0</v>
      </c>
      <c r="AE67" s="1411">
        <f>IF(ISERROR(VLOOKUP(VLOOKUP($A67, 'E4 TB Allocation Details'!$A$18:$L$205, MATCH("Customer ID", 'E4 TB Allocation Details'!$A$18:$L$18, 0),FALSE), 'E2 Allocators'!$B$15:$W$361, MATCH('O5 Details by Class &amp; Accounts'!AE$18, 'E2 Allocators'!$B$15:$W$15, 0),FALSE)*$G67), 0, VLOOKUP(VLOOKUP($A67, 'E4 TB Allocation Details'!$A$18:$L$205, MATCH("Customer ID", 'E4 TB Allocation Details'!$A$18:$L$18, 0),FALSE), 'E2 Allocators'!$B$15:$W$361, MATCH('O5 Details by Class &amp; Accounts'!AE$18, 'E2 Allocators'!$B$15:$W$15, 0),FALSE)*$G67)</f>
        <v>0</v>
      </c>
      <c r="AF67" s="1411">
        <f>IF(ISERROR(VLOOKUP(VLOOKUP($A67, 'E4 TB Allocation Details'!$A$18:$L$205, MATCH("Customer ID", 'E4 TB Allocation Details'!$A$18:$L$18, 0),FALSE), 'E2 Allocators'!$B$15:$W$361, MATCH('O5 Details by Class &amp; Accounts'!AF$18, 'E2 Allocators'!$B$15:$W$15, 0),FALSE)*$G67), 0, VLOOKUP(VLOOKUP($A67, 'E4 TB Allocation Details'!$A$18:$L$205, MATCH("Customer ID", 'E4 TB Allocation Details'!$A$18:$L$18, 0),FALSE), 'E2 Allocators'!$B$15:$W$361, MATCH('O5 Details by Class &amp; Accounts'!AF$18, 'E2 Allocators'!$B$15:$W$15, 0),FALSE)*$G67)</f>
        <v>0</v>
      </c>
      <c r="AG67" s="1411">
        <f>IF(ISERROR(VLOOKUP(VLOOKUP($A67, 'E4 TB Allocation Details'!$A$18:$L$205, MATCH("Customer ID", 'E4 TB Allocation Details'!$A$18:$L$18, 0),FALSE), 'E2 Allocators'!$B$15:$W$361, MATCH('O5 Details by Class &amp; Accounts'!AG$18, 'E2 Allocators'!$B$15:$W$15, 0),FALSE)*$G67), 0, VLOOKUP(VLOOKUP($A67, 'E4 TB Allocation Details'!$A$18:$L$205, MATCH("Customer ID", 'E4 TB Allocation Details'!$A$18:$L$18, 0),FALSE), 'E2 Allocators'!$B$15:$W$361, MATCH('O5 Details by Class &amp; Accounts'!AG$18, 'E2 Allocators'!$B$15:$W$15, 0),FALSE)*$G67)</f>
        <v>0</v>
      </c>
      <c r="AH67" s="1411">
        <f>IF(ISERROR(VLOOKUP(VLOOKUP($A67, 'E4 TB Allocation Details'!$A$18:$L$205, MATCH("Customer ID", 'E4 TB Allocation Details'!$A$18:$L$18, 0),FALSE), 'E2 Allocators'!$B$15:$W$361, MATCH('O5 Details by Class &amp; Accounts'!AH$18, 'E2 Allocators'!$B$15:$W$15, 0),FALSE)*$G67), 0, VLOOKUP(VLOOKUP($A67, 'E4 TB Allocation Details'!$A$18:$L$205, MATCH("Customer ID", 'E4 TB Allocation Details'!$A$18:$L$18, 0),FALSE), 'E2 Allocators'!$B$15:$W$361, MATCH('O5 Details by Class &amp; Accounts'!AH$18, 'E2 Allocators'!$B$15:$W$15, 0),FALSE)*$G67)</f>
        <v>0</v>
      </c>
      <c r="AI67" s="1411">
        <f>IF(ISERROR(VLOOKUP(VLOOKUP($A67, 'E4 TB Allocation Details'!$A$18:$L$205, MATCH("Customer ID", 'E4 TB Allocation Details'!$A$18:$L$18, 0),FALSE), 'E2 Allocators'!$B$15:$W$361, MATCH('O5 Details by Class &amp; Accounts'!AI$18, 'E2 Allocators'!$B$15:$W$15, 0),FALSE)*$G67), 0, VLOOKUP(VLOOKUP($A67, 'E4 TB Allocation Details'!$A$18:$L$205, MATCH("Customer ID", 'E4 TB Allocation Details'!$A$18:$L$18, 0),FALSE), 'E2 Allocators'!$B$15:$W$361, MATCH('O5 Details by Class &amp; Accounts'!AI$18, 'E2 Allocators'!$B$15:$W$15, 0),FALSE)*$G67)</f>
        <v>0</v>
      </c>
      <c r="AJ67" s="1411">
        <f>IF(ISERROR(VLOOKUP(VLOOKUP($A67, 'E4 TB Allocation Details'!$A$18:$L$205, MATCH("Customer ID", 'E4 TB Allocation Details'!$A$18:$L$18, 0),FALSE), 'E2 Allocators'!$B$15:$W$361, MATCH('O5 Details by Class &amp; Accounts'!AJ$18, 'E2 Allocators'!$B$15:$W$15, 0),FALSE)*$G67), 0, VLOOKUP(VLOOKUP($A67, 'E4 TB Allocation Details'!$A$18:$L$205, MATCH("Customer ID", 'E4 TB Allocation Details'!$A$18:$L$18, 0),FALSE), 'E2 Allocators'!$B$15:$W$361, MATCH('O5 Details by Class &amp; Accounts'!AJ$18, 'E2 Allocators'!$B$15:$W$15, 0),FALSE)*$G67)</f>
        <v>0</v>
      </c>
      <c r="AK67" s="1411">
        <f>IF(ISERROR(VLOOKUP(VLOOKUP($A67, 'E4 TB Allocation Details'!$A$18:$L$205, MATCH("Customer ID", 'E4 TB Allocation Details'!$A$18:$L$18, 0),FALSE), 'E2 Allocators'!$B$15:$W$361, MATCH('O5 Details by Class &amp; Accounts'!AK$18, 'E2 Allocators'!$B$15:$W$15, 0),FALSE)*$G67), 0, VLOOKUP(VLOOKUP($A67, 'E4 TB Allocation Details'!$A$18:$L$205, MATCH("Customer ID", 'E4 TB Allocation Details'!$A$18:$L$18, 0),FALSE), 'E2 Allocators'!$B$15:$W$361, MATCH('O5 Details by Class &amp; Accounts'!AK$18, 'E2 Allocators'!$B$15:$W$15, 0),FALSE)*$G67)</f>
        <v>0</v>
      </c>
      <c r="AL67" s="1411">
        <f>IF(ISERROR(VLOOKUP(VLOOKUP($A67, 'E4 TB Allocation Details'!$A$18:$L$205, MATCH("Customer ID", 'E4 TB Allocation Details'!$A$18:$L$18, 0),FALSE), 'E2 Allocators'!$B$15:$W$361, MATCH('O5 Details by Class &amp; Accounts'!AL$18, 'E2 Allocators'!$B$15:$W$15, 0),FALSE)*$G67), 0, VLOOKUP(VLOOKUP($A67, 'E4 TB Allocation Details'!$A$18:$L$205, MATCH("Customer ID", 'E4 TB Allocation Details'!$A$18:$L$18, 0),FALSE), 'E2 Allocators'!$B$15:$W$361, MATCH('O5 Details by Class &amp; Accounts'!AL$18, 'E2 Allocators'!$B$15:$W$15, 0),FALSE)*$G67)</f>
        <v>0</v>
      </c>
      <c r="AM67" s="1411">
        <f>IF(ISERROR(VLOOKUP(VLOOKUP($A67, 'E4 TB Allocation Details'!$A$18:$L$205, MATCH("Customer ID", 'E4 TB Allocation Details'!$A$18:$L$18, 0),FALSE), 'E2 Allocators'!$B$15:$W$361, MATCH('O5 Details by Class &amp; Accounts'!AM$18, 'E2 Allocators'!$B$15:$W$15, 0),FALSE)*$G67), 0, VLOOKUP(VLOOKUP($A67, 'E4 TB Allocation Details'!$A$18:$L$205, MATCH("Customer ID", 'E4 TB Allocation Details'!$A$18:$L$18, 0),FALSE), 'E2 Allocators'!$B$15:$W$361, MATCH('O5 Details by Class &amp; Accounts'!AM$18, 'E2 Allocators'!$B$15:$W$15, 0),FALSE)*$G67)</f>
        <v>0</v>
      </c>
      <c r="AN67" s="1411">
        <f>IF(ISERROR(VLOOKUP(VLOOKUP($A67, 'E4 TB Allocation Details'!$A$18:$L$205, MATCH("Customer ID", 'E4 TB Allocation Details'!$A$18:$L$18, 0),FALSE), 'E2 Allocators'!$B$15:$W$361, MATCH('O5 Details by Class &amp; Accounts'!AN$18, 'E2 Allocators'!$B$15:$W$15, 0),FALSE)*$G67), 0, VLOOKUP(VLOOKUP($A67, 'E4 TB Allocation Details'!$A$18:$L$205, MATCH("Customer ID", 'E4 TB Allocation Details'!$A$18:$L$18, 0),FALSE), 'E2 Allocators'!$B$15:$W$361, MATCH('O5 Details by Class &amp; Accounts'!AN$18, 'E2 Allocators'!$B$15:$W$15, 0),FALSE)*$G67)</f>
        <v>0</v>
      </c>
      <c r="AO67" s="1411">
        <f>IF(ISERROR(VLOOKUP(VLOOKUP($A67, 'E4 TB Allocation Details'!$A$18:$L$205, MATCH("Customer ID", 'E4 TB Allocation Details'!$A$18:$L$18, 0),FALSE), 'E2 Allocators'!$B$15:$W$361, MATCH('O5 Details by Class &amp; Accounts'!AO$18, 'E2 Allocators'!$B$15:$W$15, 0),FALSE)*$G67), 0, VLOOKUP(VLOOKUP($A67, 'E4 TB Allocation Details'!$A$18:$L$205, MATCH("Customer ID", 'E4 TB Allocation Details'!$A$18:$L$18, 0),FALSE), 'E2 Allocators'!$B$15:$W$361, MATCH('O5 Details by Class &amp; Accounts'!AO$18, 'E2 Allocators'!$B$15:$W$15, 0),FALSE)*$G67)</f>
        <v>0</v>
      </c>
      <c r="AP67" s="1411">
        <f>IF(ISERROR(VLOOKUP(VLOOKUP($A67, 'E4 TB Allocation Details'!$A$18:$L$205, MATCH("Customer ID", 'E4 TB Allocation Details'!$A$18:$L$18, 0),FALSE), 'E2 Allocators'!$B$15:$W$361, MATCH('O5 Details by Class &amp; Accounts'!AP$18, 'E2 Allocators'!$B$15:$W$15, 0),FALSE)*$G67), 0, VLOOKUP(VLOOKUP($A67, 'E4 TB Allocation Details'!$A$18:$L$205, MATCH("Customer ID", 'E4 TB Allocation Details'!$A$18:$L$18, 0),FALSE), 'E2 Allocators'!$B$15:$W$361, MATCH('O5 Details by Class &amp; Accounts'!AP$18, 'E2 Allocators'!$B$15:$W$15, 0),FALSE)*$G67)</f>
        <v>0</v>
      </c>
      <c r="AQ67" s="1411">
        <f>IF(ISERROR(VLOOKUP(VLOOKUP($A67, 'E4 TB Allocation Details'!$A$18:$L$205, MATCH("Customer ID", 'E4 TB Allocation Details'!$A$18:$L$18, 0),FALSE), 'E2 Allocators'!$B$15:$W$361, MATCH('O5 Details by Class &amp; Accounts'!AQ$18, 'E2 Allocators'!$B$15:$W$15, 0),FALSE)*$G67), 0, VLOOKUP(VLOOKUP($A67, 'E4 TB Allocation Details'!$A$18:$L$205, MATCH("Customer ID", 'E4 TB Allocation Details'!$A$18:$L$18, 0),FALSE), 'E2 Allocators'!$B$15:$W$361, MATCH('O5 Details by Class &amp; Accounts'!AQ$18, 'E2 Allocators'!$B$15:$W$15, 0),FALSE)*$G67)</f>
        <v>0</v>
      </c>
      <c r="AR67" s="1411">
        <f>IF(ISERROR(VLOOKUP(VLOOKUP($A67, 'E4 TB Allocation Details'!$A$18:$L$205, MATCH("Customer ID", 'E4 TB Allocation Details'!$A$18:$L$18, 0),FALSE), 'E2 Allocators'!$B$15:$W$361, MATCH('O5 Details by Class &amp; Accounts'!AR$18, 'E2 Allocators'!$B$15:$W$15, 0),FALSE)*$G67), 0, VLOOKUP(VLOOKUP($A67, 'E4 TB Allocation Details'!$A$18:$L$205, MATCH("Customer ID", 'E4 TB Allocation Details'!$A$18:$L$18, 0),FALSE), 'E2 Allocators'!$B$15:$W$361, MATCH('O5 Details by Class &amp; Accounts'!AR$18, 'E2 Allocators'!$B$15:$W$15, 0),FALSE)*$G67)</f>
        <v>0</v>
      </c>
      <c r="AS67" s="1411">
        <f>IF(ISERROR(VLOOKUP(VLOOKUP($A67, 'E4 TB Allocation Details'!$A$18:$L$205, MATCH("Customer ID", 'E4 TB Allocation Details'!$A$18:$L$18, 0),FALSE), 'E2 Allocators'!$B$15:$W$361, MATCH('O5 Details by Class &amp; Accounts'!AS$18, 'E2 Allocators'!$B$15:$W$15, 0),FALSE)*$G67), 0, VLOOKUP(VLOOKUP($A67, 'E4 TB Allocation Details'!$A$18:$L$205, MATCH("Customer ID", 'E4 TB Allocation Details'!$A$18:$L$18, 0),FALSE), 'E2 Allocators'!$B$15:$W$361, MATCH('O5 Details by Class &amp; Accounts'!AS$18, 'E2 Allocators'!$B$15:$W$15, 0),FALSE)*$G67)</f>
        <v>0</v>
      </c>
      <c r="AT67" s="1411">
        <f>IF(ISERROR(VLOOKUP(VLOOKUP($A67, 'E4 TB Allocation Details'!$A$18:$L$205, MATCH("Customer ID", 'E4 TB Allocation Details'!$A$18:$L$18, 0),FALSE), 'E2 Allocators'!$B$15:$W$361, MATCH('O5 Details by Class &amp; Accounts'!AT$18, 'E2 Allocators'!$B$15:$W$15, 0),FALSE)*$G67), 0, VLOOKUP(VLOOKUP($A67, 'E4 TB Allocation Details'!$A$18:$L$205, MATCH("Customer ID", 'E4 TB Allocation Details'!$A$18:$L$18, 0),FALSE), 'E2 Allocators'!$B$15:$W$361, MATCH('O5 Details by Class &amp; Accounts'!AT$18, 'E2 Allocators'!$B$15:$W$15, 0),FALSE)*$G67)</f>
        <v>0</v>
      </c>
      <c r="AU67" s="1411">
        <f>IF(ISERROR(VLOOKUP(VLOOKUP($A67, 'E4 TB Allocation Details'!$A$18:$L$205, MATCH("Customer ID", 'E4 TB Allocation Details'!$A$18:$L$18, 0),FALSE), 'E2 Allocators'!$B$15:$W$361, MATCH('O5 Details by Class &amp; Accounts'!AU$18, 'E2 Allocators'!$B$15:$W$15, 0),FALSE)*$G67), 0, VLOOKUP(VLOOKUP($A67, 'E4 TB Allocation Details'!$A$18:$L$205, MATCH("Customer ID", 'E4 TB Allocation Details'!$A$18:$L$18, 0),FALSE), 'E2 Allocators'!$B$15:$W$361, MATCH('O5 Details by Class &amp; Accounts'!AU$18, 'E2 Allocators'!$B$15:$W$15, 0),FALSE)*$G67)</f>
        <v>0</v>
      </c>
      <c r="AV67" s="1411">
        <f>IF(ISERROR(VLOOKUP(VLOOKUP($A67, 'E4 TB Allocation Details'!$A$18:$L$205, MATCH("Customer ID", 'E4 TB Allocation Details'!$A$18:$L$18, 0),FALSE), 'E2 Allocators'!$B$15:$W$361, MATCH('O5 Details by Class &amp; Accounts'!AV$18, 'E2 Allocators'!$B$15:$W$15, 0),FALSE)*$G67), 0, VLOOKUP(VLOOKUP($A67, 'E4 TB Allocation Details'!$A$18:$L$205, MATCH("Customer ID", 'E4 TB Allocation Details'!$A$18:$L$18, 0),FALSE), 'E2 Allocators'!$B$15:$W$361, MATCH('O5 Details by Class &amp; Accounts'!AV$18, 'E2 Allocators'!$B$15:$W$15, 0),FALSE)*$G67)</f>
        <v>0</v>
      </c>
      <c r="AW67" s="1411">
        <f>IF(ISERROR(VLOOKUP(VLOOKUP($A67, 'E4 TB Allocation Details'!$A$18:$L$205, MATCH("Customer ID", 'E4 TB Allocation Details'!$A$18:$L$18, 0),FALSE), 'E2 Allocators'!$B$15:$W$361, MATCH('O5 Details by Class &amp; Accounts'!AW$18, 'E2 Allocators'!$B$15:$W$15, 0),FALSE)*$G67), 0, VLOOKUP(VLOOKUP($A67, 'E4 TB Allocation Details'!$A$18:$L$205, MATCH("Customer ID", 'E4 TB Allocation Details'!$A$18:$L$18, 0),FALSE), 'E2 Allocators'!$B$15:$W$361, MATCH('O5 Details by Class &amp; Accounts'!AW$18, 'E2 Allocators'!$B$15:$W$15, 0),FALSE)*$G67)</f>
        <v>0</v>
      </c>
      <c r="AX67" s="1411">
        <f t="shared" si="10"/>
        <v>0</v>
      </c>
      <c r="AY67" s="1411">
        <f>IF(ISERROR(VLOOKUP(VLOOKUP($A67, 'E4 TB Allocation Details'!$A$18:$L$205, MATCH("Misc ID", 'E4 TB Allocation Details'!$A$18:$L$18, 0),FALSE), 'E2 Allocators'!$B$15:$W$361, MATCH('O5 Details by Class &amp; Accounts'!AY$18, 'E2 Allocators'!$B$15:$W$15, 0),FALSE)*$E67), 0, VLOOKUP(VLOOKUP($A67, 'E4 TB Allocation Details'!$A$18:$L$205, MATCH("Misc ID", 'E4 TB Allocation Details'!$A$18:$L$18, 0),FALSE), 'E2 Allocators'!$B$15:$W$361, MATCH('O5 Details by Class &amp; Accounts'!AY$18, 'E2 Allocators'!$B$15:$W$15, 0),FALSE)*$E67)</f>
        <v>0</v>
      </c>
      <c r="AZ67" s="1411">
        <f>IF(ISERROR(VLOOKUP(VLOOKUP($A67, 'E4 TB Allocation Details'!$A$18:$L$205, MATCH("Misc ID", 'E4 TB Allocation Details'!$A$18:$L$18, 0),FALSE), 'E2 Allocators'!$B$15:$W$361, MATCH('O5 Details by Class &amp; Accounts'!AZ$18, 'E2 Allocators'!$B$15:$W$15, 0),FALSE)*$E67), 0, VLOOKUP(VLOOKUP($A67, 'E4 TB Allocation Details'!$A$18:$L$205, MATCH("Misc ID", 'E4 TB Allocation Details'!$A$18:$L$18, 0),FALSE), 'E2 Allocators'!$B$15:$W$361, MATCH('O5 Details by Class &amp; Accounts'!AZ$18, 'E2 Allocators'!$B$15:$W$15, 0),FALSE)*$E67)</f>
        <v>0</v>
      </c>
      <c r="BA67" s="1411">
        <f>IF(ISERROR(VLOOKUP(VLOOKUP($A67, 'E4 TB Allocation Details'!$A$18:$L$205, MATCH("Misc ID", 'E4 TB Allocation Details'!$A$18:$L$18, 0),FALSE), 'E2 Allocators'!$B$15:$W$361, MATCH('O5 Details by Class &amp; Accounts'!BA$18, 'E2 Allocators'!$B$15:$W$15, 0),FALSE)*$E67), 0, VLOOKUP(VLOOKUP($A67, 'E4 TB Allocation Details'!$A$18:$L$205, MATCH("Misc ID", 'E4 TB Allocation Details'!$A$18:$L$18, 0),FALSE), 'E2 Allocators'!$B$15:$W$361, MATCH('O5 Details by Class &amp; Accounts'!BA$18, 'E2 Allocators'!$B$15:$W$15, 0),FALSE)*$E67)</f>
        <v>0</v>
      </c>
      <c r="BB67" s="1411">
        <f>IF(ISERROR(VLOOKUP(VLOOKUP($A67, 'E4 TB Allocation Details'!$A$18:$L$205, MATCH("Misc ID", 'E4 TB Allocation Details'!$A$18:$L$18, 0),FALSE), 'E2 Allocators'!$B$15:$W$361, MATCH('O5 Details by Class &amp; Accounts'!BB$18, 'E2 Allocators'!$B$15:$W$15, 0),FALSE)*$E67), 0, VLOOKUP(VLOOKUP($A67, 'E4 TB Allocation Details'!$A$18:$L$205, MATCH("Misc ID", 'E4 TB Allocation Details'!$A$18:$L$18, 0),FALSE), 'E2 Allocators'!$B$15:$W$361, MATCH('O5 Details by Class &amp; Accounts'!BB$18, 'E2 Allocators'!$B$15:$W$15, 0),FALSE)*$E67)</f>
        <v>0</v>
      </c>
      <c r="BC67" s="1411">
        <f>IF(ISERROR(VLOOKUP(VLOOKUP($A67, 'E4 TB Allocation Details'!$A$18:$L$205, MATCH("Misc ID", 'E4 TB Allocation Details'!$A$18:$L$18, 0),FALSE), 'E2 Allocators'!$B$15:$W$361, MATCH('O5 Details by Class &amp; Accounts'!BC$18, 'E2 Allocators'!$B$15:$W$15, 0),FALSE)*$E67), 0, VLOOKUP(VLOOKUP($A67, 'E4 TB Allocation Details'!$A$18:$L$205, MATCH("Misc ID", 'E4 TB Allocation Details'!$A$18:$L$18, 0),FALSE), 'E2 Allocators'!$B$15:$W$361, MATCH('O5 Details by Class &amp; Accounts'!BC$18, 'E2 Allocators'!$B$15:$W$15, 0),FALSE)*$E67)</f>
        <v>0</v>
      </c>
      <c r="BD67" s="1411">
        <f>IF(ISERROR(VLOOKUP(VLOOKUP($A67, 'E4 TB Allocation Details'!$A$18:$L$205, MATCH("Misc ID", 'E4 TB Allocation Details'!$A$18:$L$18, 0),FALSE), 'E2 Allocators'!$B$15:$W$361, MATCH('O5 Details by Class &amp; Accounts'!BD$18, 'E2 Allocators'!$B$15:$W$15, 0),FALSE)*$E67), 0, VLOOKUP(VLOOKUP($A67, 'E4 TB Allocation Details'!$A$18:$L$205, MATCH("Misc ID", 'E4 TB Allocation Details'!$A$18:$L$18, 0),FALSE), 'E2 Allocators'!$B$15:$W$361, MATCH('O5 Details by Class &amp; Accounts'!BD$18, 'E2 Allocators'!$B$15:$W$15, 0),FALSE)*$E67)</f>
        <v>0</v>
      </c>
      <c r="BE67" s="1411">
        <f>IF(ISERROR(VLOOKUP(VLOOKUP($A67, 'E4 TB Allocation Details'!$A$18:$L$205, MATCH("Misc ID", 'E4 TB Allocation Details'!$A$18:$L$18, 0),FALSE), 'E2 Allocators'!$B$15:$W$361, MATCH('O5 Details by Class &amp; Accounts'!BE$18, 'E2 Allocators'!$B$15:$W$15, 0),FALSE)*$E67), 0, VLOOKUP(VLOOKUP($A67, 'E4 TB Allocation Details'!$A$18:$L$205, MATCH("Misc ID", 'E4 TB Allocation Details'!$A$18:$L$18, 0),FALSE), 'E2 Allocators'!$B$15:$W$361, MATCH('O5 Details by Class &amp; Accounts'!BE$18, 'E2 Allocators'!$B$15:$W$15, 0),FALSE)*$E67)</f>
        <v>0</v>
      </c>
      <c r="BF67" s="1411">
        <f>IF(ISERROR(VLOOKUP(VLOOKUP($A67, 'E4 TB Allocation Details'!$A$18:$L$205, MATCH("Misc ID", 'E4 TB Allocation Details'!$A$18:$L$18, 0),FALSE), 'E2 Allocators'!$B$15:$W$361, MATCH('O5 Details by Class &amp; Accounts'!BF$18, 'E2 Allocators'!$B$15:$W$15, 0),FALSE)*$E67), 0, VLOOKUP(VLOOKUP($A67, 'E4 TB Allocation Details'!$A$18:$L$205, MATCH("Misc ID", 'E4 TB Allocation Details'!$A$18:$L$18, 0),FALSE), 'E2 Allocators'!$B$15:$W$361, MATCH('O5 Details by Class &amp; Accounts'!BF$18, 'E2 Allocators'!$B$15:$W$15, 0),FALSE)*$E67)</f>
        <v>0</v>
      </c>
      <c r="BG67" s="1411">
        <f>IF(ISERROR(VLOOKUP(VLOOKUP($A67, 'E4 TB Allocation Details'!$A$18:$L$205, MATCH("Misc ID", 'E4 TB Allocation Details'!$A$18:$L$18, 0),FALSE), 'E2 Allocators'!$B$15:$W$361, MATCH('O5 Details by Class &amp; Accounts'!BG$18, 'E2 Allocators'!$B$15:$W$15, 0),FALSE)*$E67), 0, VLOOKUP(VLOOKUP($A67, 'E4 TB Allocation Details'!$A$18:$L$205, MATCH("Misc ID", 'E4 TB Allocation Details'!$A$18:$L$18, 0),FALSE), 'E2 Allocators'!$B$15:$W$361, MATCH('O5 Details by Class &amp; Accounts'!BG$18, 'E2 Allocators'!$B$15:$W$15, 0),FALSE)*$E67)</f>
        <v>0</v>
      </c>
      <c r="BH67" s="1411">
        <f>IF(ISERROR(VLOOKUP(VLOOKUP($A67, 'E4 TB Allocation Details'!$A$18:$L$205, MATCH("Misc ID", 'E4 TB Allocation Details'!$A$18:$L$18, 0),FALSE), 'E2 Allocators'!$B$15:$W$361, MATCH('O5 Details by Class &amp; Accounts'!BH$18, 'E2 Allocators'!$B$15:$W$15, 0),FALSE)*$E67), 0, VLOOKUP(VLOOKUP($A67, 'E4 TB Allocation Details'!$A$18:$L$205, MATCH("Misc ID", 'E4 TB Allocation Details'!$A$18:$L$18, 0),FALSE), 'E2 Allocators'!$B$15:$W$361, MATCH('O5 Details by Class &amp; Accounts'!BH$18, 'E2 Allocators'!$B$15:$W$15, 0),FALSE)*$E67)</f>
        <v>0</v>
      </c>
      <c r="BI67" s="1411">
        <f>IF(ISERROR(VLOOKUP(VLOOKUP($A67, 'E4 TB Allocation Details'!$A$18:$L$205, MATCH("Misc ID", 'E4 TB Allocation Details'!$A$18:$L$18, 0),FALSE), 'E2 Allocators'!$B$15:$W$361, MATCH('O5 Details by Class &amp; Accounts'!BI$18, 'E2 Allocators'!$B$15:$W$15, 0),FALSE)*$E67), 0, VLOOKUP(VLOOKUP($A67, 'E4 TB Allocation Details'!$A$18:$L$205, MATCH("Misc ID", 'E4 TB Allocation Details'!$A$18:$L$18, 0),FALSE), 'E2 Allocators'!$B$15:$W$361, MATCH('O5 Details by Class &amp; Accounts'!BI$18, 'E2 Allocators'!$B$15:$W$15, 0),FALSE)*$E67)</f>
        <v>0</v>
      </c>
      <c r="BJ67" s="1411">
        <f>IF(ISERROR(VLOOKUP(VLOOKUP($A67, 'E4 TB Allocation Details'!$A$18:$L$205, MATCH("Misc ID", 'E4 TB Allocation Details'!$A$18:$L$18, 0),FALSE), 'E2 Allocators'!$B$15:$W$361, MATCH('O5 Details by Class &amp; Accounts'!BJ$18, 'E2 Allocators'!$B$15:$W$15, 0),FALSE)*$E67), 0, VLOOKUP(VLOOKUP($A67, 'E4 TB Allocation Details'!$A$18:$L$205, MATCH("Misc ID", 'E4 TB Allocation Details'!$A$18:$L$18, 0),FALSE), 'E2 Allocators'!$B$15:$W$361, MATCH('O5 Details by Class &amp; Accounts'!BJ$18, 'E2 Allocators'!$B$15:$W$15, 0),FALSE)*$E67)</f>
        <v>0</v>
      </c>
      <c r="BK67" s="1411">
        <f>IF(ISERROR(VLOOKUP(VLOOKUP($A67, 'E4 TB Allocation Details'!$A$18:$L$205, MATCH("Misc ID", 'E4 TB Allocation Details'!$A$18:$L$18, 0),FALSE), 'E2 Allocators'!$B$15:$W$361, MATCH('O5 Details by Class &amp; Accounts'!BK$18, 'E2 Allocators'!$B$15:$W$15, 0),FALSE)*$E67), 0, VLOOKUP(VLOOKUP($A67, 'E4 TB Allocation Details'!$A$18:$L$205, MATCH("Misc ID", 'E4 TB Allocation Details'!$A$18:$L$18, 0),FALSE), 'E2 Allocators'!$B$15:$W$361, MATCH('O5 Details by Class &amp; Accounts'!BK$18, 'E2 Allocators'!$B$15:$W$15, 0),FALSE)*$E67)</f>
        <v>0</v>
      </c>
      <c r="BL67" s="1411">
        <f>IF(ISERROR(VLOOKUP(VLOOKUP($A67, 'E4 TB Allocation Details'!$A$18:$L$205, MATCH("Misc ID", 'E4 TB Allocation Details'!$A$18:$L$18, 0),FALSE), 'E2 Allocators'!$B$15:$W$361, MATCH('O5 Details by Class &amp; Accounts'!BL$18, 'E2 Allocators'!$B$15:$W$15, 0),FALSE)*$E67), 0, VLOOKUP(VLOOKUP($A67, 'E4 TB Allocation Details'!$A$18:$L$205, MATCH("Misc ID", 'E4 TB Allocation Details'!$A$18:$L$18, 0),FALSE), 'E2 Allocators'!$B$15:$W$361, MATCH('O5 Details by Class &amp; Accounts'!BL$18, 'E2 Allocators'!$B$15:$W$15, 0),FALSE)*$E67)</f>
        <v>0</v>
      </c>
      <c r="BM67" s="1411">
        <f>IF(ISERROR(VLOOKUP(VLOOKUP($A67, 'E4 TB Allocation Details'!$A$18:$L$205, MATCH("Misc ID", 'E4 TB Allocation Details'!$A$18:$L$18, 0),FALSE), 'E2 Allocators'!$B$15:$W$361, MATCH('O5 Details by Class &amp; Accounts'!BM$18, 'E2 Allocators'!$B$15:$W$15, 0),FALSE)*$E67), 0, VLOOKUP(VLOOKUP($A67, 'E4 TB Allocation Details'!$A$18:$L$205, MATCH("Misc ID", 'E4 TB Allocation Details'!$A$18:$L$18, 0),FALSE), 'E2 Allocators'!$B$15:$W$361, MATCH('O5 Details by Class &amp; Accounts'!BM$18, 'E2 Allocators'!$B$15:$W$15, 0),FALSE)*$E67)</f>
        <v>0</v>
      </c>
      <c r="BN67" s="1411">
        <f>IF(ISERROR(VLOOKUP(VLOOKUP($A67, 'E4 TB Allocation Details'!$A$18:$L$205, MATCH("Misc ID", 'E4 TB Allocation Details'!$A$18:$L$18, 0),FALSE), 'E2 Allocators'!$B$15:$W$361, MATCH('O5 Details by Class &amp; Accounts'!BN$18, 'E2 Allocators'!$B$15:$W$15, 0),FALSE)*$E67), 0, VLOOKUP(VLOOKUP($A67, 'E4 TB Allocation Details'!$A$18:$L$205, MATCH("Misc ID", 'E4 TB Allocation Details'!$A$18:$L$18, 0),FALSE), 'E2 Allocators'!$B$15:$W$361, MATCH('O5 Details by Class &amp; Accounts'!BN$18, 'E2 Allocators'!$B$15:$W$15, 0),FALSE)*$E67)</f>
        <v>0</v>
      </c>
      <c r="BO67" s="1411">
        <f>IF(ISERROR(VLOOKUP(VLOOKUP($A67, 'E4 TB Allocation Details'!$A$18:$L$205, MATCH("Misc ID", 'E4 TB Allocation Details'!$A$18:$L$18, 0),FALSE), 'E2 Allocators'!$B$15:$W$361, MATCH('O5 Details by Class &amp; Accounts'!BO$18, 'E2 Allocators'!$B$15:$W$15, 0),FALSE)*$E67), 0, VLOOKUP(VLOOKUP($A67, 'E4 TB Allocation Details'!$A$18:$L$205, MATCH("Misc ID", 'E4 TB Allocation Details'!$A$18:$L$18, 0),FALSE), 'E2 Allocators'!$B$15:$W$361, MATCH('O5 Details by Class &amp; Accounts'!BO$18, 'E2 Allocators'!$B$15:$W$15, 0),FALSE)*$E67)</f>
        <v>0</v>
      </c>
      <c r="BP67" s="1411">
        <f>IF(ISERROR(VLOOKUP(VLOOKUP($A67, 'E4 TB Allocation Details'!$A$18:$L$205, MATCH("Misc ID", 'E4 TB Allocation Details'!$A$18:$L$18, 0),FALSE), 'E2 Allocators'!$B$15:$W$361, MATCH('O5 Details by Class &amp; Accounts'!BP$18, 'E2 Allocators'!$B$15:$W$15, 0),FALSE)*$E67), 0, VLOOKUP(VLOOKUP($A67, 'E4 TB Allocation Details'!$A$18:$L$205, MATCH("Misc ID", 'E4 TB Allocation Details'!$A$18:$L$18, 0),FALSE), 'E2 Allocators'!$B$15:$W$361, MATCH('O5 Details by Class &amp; Accounts'!BP$18, 'E2 Allocators'!$B$15:$W$15, 0),FALSE)*$E67)</f>
        <v>0</v>
      </c>
      <c r="BQ67" s="1411">
        <f>IF(ISERROR(VLOOKUP(VLOOKUP($A67, 'E4 TB Allocation Details'!$A$18:$L$205, MATCH("Misc ID", 'E4 TB Allocation Details'!$A$18:$L$18, 0),FALSE), 'E2 Allocators'!$B$15:$W$361, MATCH('O5 Details by Class &amp; Accounts'!BQ$18, 'E2 Allocators'!$B$15:$W$15, 0),FALSE)*$E67), 0, VLOOKUP(VLOOKUP($A67, 'E4 TB Allocation Details'!$A$18:$L$205, MATCH("Misc ID", 'E4 TB Allocation Details'!$A$18:$L$18, 0),FALSE), 'E2 Allocators'!$B$15:$W$361, MATCH('O5 Details by Class &amp; Accounts'!BQ$18, 'E2 Allocators'!$B$15:$W$15, 0),FALSE)*$E67)</f>
        <v>0</v>
      </c>
      <c r="BR67" s="1411">
        <f>IF(ISERROR(VLOOKUP(VLOOKUP($A67, 'E4 TB Allocation Details'!$A$18:$L$205, MATCH("Misc ID", 'E4 TB Allocation Details'!$A$18:$L$18, 0),FALSE), 'E2 Allocators'!$B$15:$W$361, MATCH('O5 Details by Class &amp; Accounts'!BR$18, 'E2 Allocators'!$B$15:$W$15, 0),FALSE)*$E67), 0, VLOOKUP(VLOOKUP($A67, 'E4 TB Allocation Details'!$A$18:$L$205, MATCH("Misc ID", 'E4 TB Allocation Details'!$A$18:$L$18, 0),FALSE), 'E2 Allocators'!$B$15:$W$361, MATCH('O5 Details by Class &amp; Accounts'!BR$18, 'E2 Allocators'!$B$15:$W$15, 0),FALSE)*$E67)</f>
        <v>0</v>
      </c>
      <c r="BS67" s="1411">
        <f t="shared" si="11"/>
        <v>0</v>
      </c>
      <c r="BT67" s="1411">
        <f>IF(ISERROR(VLOOKUP(VLOOKUP($A67, 'E4 TB Allocation Details'!$A$18:$L$205, MATCH("A &amp; G ID", 'E4 TB Allocation Details'!$A$18:$L$18, 0),FALSE), 'E2 Allocators'!$B$15:$W$361, MATCH('O5 Details by Class &amp; Accounts'!BT$18, 'E2 Allocators'!$B$15:$W$15, 0),FALSE)*$E67), 0, VLOOKUP(VLOOKUP($A67, 'E4 TB Allocation Details'!$A$18:$L$205, MATCH("A &amp; G ID", 'E4 TB Allocation Details'!$A$18:$L$18, 0),FALSE), 'E2 Allocators'!$B$15:$W$361, MATCH('O5 Details by Class &amp; Accounts'!BT$18, 'E2 Allocators'!$B$15:$W$15, 0),FALSE)*$E67)</f>
        <v>1001504.1426082338</v>
      </c>
      <c r="BU67" s="1411">
        <f>IF(ISERROR(VLOOKUP(VLOOKUP($A67, 'E4 TB Allocation Details'!$A$18:$L$205, MATCH("A &amp; G ID", 'E4 TB Allocation Details'!$A$18:$L$18, 0),FALSE), 'E2 Allocators'!$B$15:$W$361, MATCH('O5 Details by Class &amp; Accounts'!BU$18, 'E2 Allocators'!$B$15:$W$15, 0),FALSE)*$E67), 0, VLOOKUP(VLOOKUP($A67, 'E4 TB Allocation Details'!$A$18:$L$205, MATCH("A &amp; G ID", 'E4 TB Allocation Details'!$A$18:$L$18, 0),FALSE), 'E2 Allocators'!$B$15:$W$361, MATCH('O5 Details by Class &amp; Accounts'!BU$18, 'E2 Allocators'!$B$15:$W$15, 0),FALSE)*$E67)</f>
        <v>344458.19728274969</v>
      </c>
      <c r="BV67" s="1411">
        <f>IF(ISERROR(VLOOKUP(VLOOKUP($A67, 'E4 TB Allocation Details'!$A$18:$L$205, MATCH("A &amp; G ID", 'E4 TB Allocation Details'!$A$18:$L$18, 0),FALSE), 'E2 Allocators'!$B$15:$W$361, MATCH('O5 Details by Class &amp; Accounts'!BV$18, 'E2 Allocators'!$B$15:$W$15, 0),FALSE)*$E67), 0, VLOOKUP(VLOOKUP($A67, 'E4 TB Allocation Details'!$A$18:$L$205, MATCH("A &amp; G ID", 'E4 TB Allocation Details'!$A$18:$L$18, 0),FALSE), 'E2 Allocators'!$B$15:$W$361, MATCH('O5 Details by Class &amp; Accounts'!BV$18, 'E2 Allocators'!$B$15:$W$15, 0),FALSE)*$E67)</f>
        <v>498964.90471602284</v>
      </c>
      <c r="BW67" s="1411">
        <f>IF(ISERROR(VLOOKUP(VLOOKUP($A67, 'E4 TB Allocation Details'!$A$18:$L$205, MATCH("A &amp; G ID", 'E4 TB Allocation Details'!$A$18:$L$18, 0),FALSE), 'E2 Allocators'!$B$15:$W$361, MATCH('O5 Details by Class &amp; Accounts'!BW$18, 'E2 Allocators'!$B$15:$W$15, 0),FALSE)*$E67), 0, VLOOKUP(VLOOKUP($A67, 'E4 TB Allocation Details'!$A$18:$L$205, MATCH("A &amp; G ID", 'E4 TB Allocation Details'!$A$18:$L$18, 0),FALSE), 'E2 Allocators'!$B$15:$W$361, MATCH('O5 Details by Class &amp; Accounts'!BW$18, 'E2 Allocators'!$B$15:$W$15, 0),FALSE)*$E67)</f>
        <v>0</v>
      </c>
      <c r="BX67" s="1411">
        <f>IF(ISERROR(VLOOKUP(VLOOKUP($A67, 'E4 TB Allocation Details'!$A$18:$L$205, MATCH("A &amp; G ID", 'E4 TB Allocation Details'!$A$18:$L$18, 0),FALSE), 'E2 Allocators'!$B$15:$W$361, MATCH('O5 Details by Class &amp; Accounts'!BX$18, 'E2 Allocators'!$B$15:$W$15, 0),FALSE)*$E67), 0, VLOOKUP(VLOOKUP($A67, 'E4 TB Allocation Details'!$A$18:$L$205, MATCH("A &amp; G ID", 'E4 TB Allocation Details'!$A$18:$L$18, 0),FALSE), 'E2 Allocators'!$B$15:$W$361, MATCH('O5 Details by Class &amp; Accounts'!BX$18, 'E2 Allocators'!$B$15:$W$15, 0),FALSE)*$E67)</f>
        <v>0</v>
      </c>
      <c r="BY67" s="1411">
        <f>IF(ISERROR(VLOOKUP(VLOOKUP($A67, 'E4 TB Allocation Details'!$A$18:$L$205, MATCH("A &amp; G ID", 'E4 TB Allocation Details'!$A$18:$L$18, 0),FALSE), 'E2 Allocators'!$B$15:$W$361, MATCH('O5 Details by Class &amp; Accounts'!BY$18, 'E2 Allocators'!$B$15:$W$15, 0),FALSE)*$E67), 0, VLOOKUP(VLOOKUP($A67, 'E4 TB Allocation Details'!$A$18:$L$205, MATCH("A &amp; G ID", 'E4 TB Allocation Details'!$A$18:$L$18, 0),FALSE), 'E2 Allocators'!$B$15:$W$361, MATCH('O5 Details by Class &amp; Accounts'!BY$18, 'E2 Allocators'!$B$15:$W$15, 0),FALSE)*$E67)</f>
        <v>0</v>
      </c>
      <c r="BZ67" s="1411">
        <f>IF(ISERROR(VLOOKUP(VLOOKUP($A67, 'E4 TB Allocation Details'!$A$18:$L$205, MATCH("A &amp; G ID", 'E4 TB Allocation Details'!$A$18:$L$18, 0),FALSE), 'E2 Allocators'!$B$15:$W$361, MATCH('O5 Details by Class &amp; Accounts'!BZ$18, 'E2 Allocators'!$B$15:$W$15, 0),FALSE)*$E67), 0, VLOOKUP(VLOOKUP($A67, 'E4 TB Allocation Details'!$A$18:$L$205, MATCH("A &amp; G ID", 'E4 TB Allocation Details'!$A$18:$L$18, 0),FALSE), 'E2 Allocators'!$B$15:$W$361, MATCH('O5 Details by Class &amp; Accounts'!BZ$18, 'E2 Allocators'!$B$15:$W$15, 0),FALSE)*$E67)</f>
        <v>139481.73611617612</v>
      </c>
      <c r="CA67" s="1411">
        <f>IF(ISERROR(VLOOKUP(VLOOKUP($A67, 'E4 TB Allocation Details'!$A$18:$L$205, MATCH("A &amp; G ID", 'E4 TB Allocation Details'!$A$18:$L$18, 0),FALSE), 'E2 Allocators'!$B$15:$W$361, MATCH('O5 Details by Class &amp; Accounts'!CA$18, 'E2 Allocators'!$B$15:$W$15, 0),FALSE)*$E67), 0, VLOOKUP(VLOOKUP($A67, 'E4 TB Allocation Details'!$A$18:$L$205, MATCH("A &amp; G ID", 'E4 TB Allocation Details'!$A$18:$L$18, 0),FALSE), 'E2 Allocators'!$B$15:$W$361, MATCH('O5 Details by Class &amp; Accounts'!CA$18, 'E2 Allocators'!$B$15:$W$15, 0),FALSE)*$E67)</f>
        <v>7653.3805793799156</v>
      </c>
      <c r="CB67" s="1411">
        <f>IF(ISERROR(VLOOKUP(VLOOKUP($A67, 'E4 TB Allocation Details'!$A$18:$L$205, MATCH("A &amp; G ID", 'E4 TB Allocation Details'!$A$18:$L$18, 0),FALSE), 'E2 Allocators'!$B$15:$W$361, MATCH('O5 Details by Class &amp; Accounts'!CB$18, 'E2 Allocators'!$B$15:$W$15, 0),FALSE)*$E67), 0, VLOOKUP(VLOOKUP($A67, 'E4 TB Allocation Details'!$A$18:$L$205, MATCH("A &amp; G ID", 'E4 TB Allocation Details'!$A$18:$L$18, 0),FALSE), 'E2 Allocators'!$B$15:$W$361, MATCH('O5 Details by Class &amp; Accounts'!CB$18, 'E2 Allocators'!$B$15:$W$15, 0),FALSE)*$E67)</f>
        <v>6937.63869743754</v>
      </c>
      <c r="CC67" s="1411">
        <f>IF(ISERROR(VLOOKUP(VLOOKUP($A67, 'E4 TB Allocation Details'!$A$18:$L$205, MATCH("A &amp; G ID", 'E4 TB Allocation Details'!$A$18:$L$18, 0),FALSE), 'E2 Allocators'!$B$15:$W$361, MATCH('O5 Details by Class &amp; Accounts'!CC$18, 'E2 Allocators'!$B$15:$W$15, 0),FALSE)*$E67), 0, VLOOKUP(VLOOKUP($A67, 'E4 TB Allocation Details'!$A$18:$L$205, MATCH("A &amp; G ID", 'E4 TB Allocation Details'!$A$18:$L$18, 0),FALSE), 'E2 Allocators'!$B$15:$W$361, MATCH('O5 Details by Class &amp; Accounts'!CC$18, 'E2 Allocators'!$B$15:$W$15, 0),FALSE)*$E67)</f>
        <v>0</v>
      </c>
      <c r="CD67" s="1411">
        <f>IF(ISERROR(VLOOKUP(VLOOKUP($A67, 'E4 TB Allocation Details'!$A$18:$L$205, MATCH("A &amp; G ID", 'E4 TB Allocation Details'!$A$18:$L$18, 0),FALSE), 'E2 Allocators'!$B$15:$W$361, MATCH('O5 Details by Class &amp; Accounts'!CD$18, 'E2 Allocators'!$B$15:$W$15, 0),FALSE)*$E67), 0, VLOOKUP(VLOOKUP($A67, 'E4 TB Allocation Details'!$A$18:$L$205, MATCH("A &amp; G ID", 'E4 TB Allocation Details'!$A$18:$L$18, 0),FALSE), 'E2 Allocators'!$B$15:$W$361, MATCH('O5 Details by Class &amp; Accounts'!CD$18, 'E2 Allocators'!$B$15:$W$15, 0),FALSE)*$E67)</f>
        <v>0</v>
      </c>
      <c r="CE67" s="1411">
        <f>IF(ISERROR(VLOOKUP(VLOOKUP($A67, 'E4 TB Allocation Details'!$A$18:$L$205, MATCH("A &amp; G ID", 'E4 TB Allocation Details'!$A$18:$L$18, 0),FALSE), 'E2 Allocators'!$B$15:$W$361, MATCH('O5 Details by Class &amp; Accounts'!CE$18, 'E2 Allocators'!$B$15:$W$15, 0),FALSE)*$E67), 0, VLOOKUP(VLOOKUP($A67, 'E4 TB Allocation Details'!$A$18:$L$205, MATCH("A &amp; G ID", 'E4 TB Allocation Details'!$A$18:$L$18, 0),FALSE), 'E2 Allocators'!$B$15:$W$361, MATCH('O5 Details by Class &amp; Accounts'!CE$18, 'E2 Allocators'!$B$15:$W$15, 0),FALSE)*$E67)</f>
        <v>0</v>
      </c>
      <c r="CF67" s="1411">
        <f>IF(ISERROR(VLOOKUP(VLOOKUP($A67, 'E4 TB Allocation Details'!$A$18:$L$205, MATCH("A &amp; G ID", 'E4 TB Allocation Details'!$A$18:$L$18, 0),FALSE), 'E2 Allocators'!$B$15:$W$361, MATCH('O5 Details by Class &amp; Accounts'!CF$18, 'E2 Allocators'!$B$15:$W$15, 0),FALSE)*$E67), 0, VLOOKUP(VLOOKUP($A67, 'E4 TB Allocation Details'!$A$18:$L$205, MATCH("A &amp; G ID", 'E4 TB Allocation Details'!$A$18:$L$18, 0),FALSE), 'E2 Allocators'!$B$15:$W$361, MATCH('O5 Details by Class &amp; Accounts'!CF$18, 'E2 Allocators'!$B$15:$W$15, 0),FALSE)*$E67)</f>
        <v>0</v>
      </c>
      <c r="CG67" s="1411">
        <f>IF(ISERROR(VLOOKUP(VLOOKUP($A67, 'E4 TB Allocation Details'!$A$18:$L$205, MATCH("A &amp; G ID", 'E4 TB Allocation Details'!$A$18:$L$18, 0),FALSE), 'E2 Allocators'!$B$15:$W$361, MATCH('O5 Details by Class &amp; Accounts'!CG$18, 'E2 Allocators'!$B$15:$W$15, 0),FALSE)*$E67), 0, VLOOKUP(VLOOKUP($A67, 'E4 TB Allocation Details'!$A$18:$L$205, MATCH("A &amp; G ID", 'E4 TB Allocation Details'!$A$18:$L$18, 0),FALSE), 'E2 Allocators'!$B$15:$W$361, MATCH('O5 Details by Class &amp; Accounts'!CG$18, 'E2 Allocators'!$B$15:$W$15, 0),FALSE)*$E67)</f>
        <v>0</v>
      </c>
      <c r="CH67" s="1411">
        <f>IF(ISERROR(VLOOKUP(VLOOKUP($A67, 'E4 TB Allocation Details'!$A$18:$L$205, MATCH("A &amp; G ID", 'E4 TB Allocation Details'!$A$18:$L$18, 0),FALSE), 'E2 Allocators'!$B$15:$W$361, MATCH('O5 Details by Class &amp; Accounts'!CH$18, 'E2 Allocators'!$B$15:$W$15, 0),FALSE)*$E67), 0, VLOOKUP(VLOOKUP($A67, 'E4 TB Allocation Details'!$A$18:$L$205, MATCH("A &amp; G ID", 'E4 TB Allocation Details'!$A$18:$L$18, 0),FALSE), 'E2 Allocators'!$B$15:$W$361, MATCH('O5 Details by Class &amp; Accounts'!CH$18, 'E2 Allocators'!$B$15:$W$15, 0),FALSE)*$E67)</f>
        <v>0</v>
      </c>
      <c r="CI67" s="1411">
        <f>IF(ISERROR(VLOOKUP(VLOOKUP($A67, 'E4 TB Allocation Details'!$A$18:$L$205, MATCH("A &amp; G ID", 'E4 TB Allocation Details'!$A$18:$L$18, 0),FALSE), 'E2 Allocators'!$B$15:$W$361, MATCH('O5 Details by Class &amp; Accounts'!CI$18, 'E2 Allocators'!$B$15:$W$15, 0),FALSE)*$E67), 0, VLOOKUP(VLOOKUP($A67, 'E4 TB Allocation Details'!$A$18:$L$205, MATCH("A &amp; G ID", 'E4 TB Allocation Details'!$A$18:$L$18, 0),FALSE), 'E2 Allocators'!$B$15:$W$361, MATCH('O5 Details by Class &amp; Accounts'!CI$18, 'E2 Allocators'!$B$15:$W$15, 0),FALSE)*$E67)</f>
        <v>0</v>
      </c>
      <c r="CJ67" s="1411">
        <f>IF(ISERROR(VLOOKUP(VLOOKUP($A67, 'E4 TB Allocation Details'!$A$18:$L$205, MATCH("A &amp; G ID", 'E4 TB Allocation Details'!$A$18:$L$18, 0),FALSE), 'E2 Allocators'!$B$15:$W$361, MATCH('O5 Details by Class &amp; Accounts'!CJ$18, 'E2 Allocators'!$B$15:$W$15, 0),FALSE)*$E67), 0, VLOOKUP(VLOOKUP($A67, 'E4 TB Allocation Details'!$A$18:$L$205, MATCH("A &amp; G ID", 'E4 TB Allocation Details'!$A$18:$L$18, 0),FALSE), 'E2 Allocators'!$B$15:$W$361, MATCH('O5 Details by Class &amp; Accounts'!CJ$18, 'E2 Allocators'!$B$15:$W$15, 0),FALSE)*$E67)</f>
        <v>0</v>
      </c>
      <c r="CK67" s="1411">
        <f>IF(ISERROR(VLOOKUP(VLOOKUP($A67, 'E4 TB Allocation Details'!$A$18:$L$205, MATCH("A &amp; G ID", 'E4 TB Allocation Details'!$A$18:$L$18, 0),FALSE), 'E2 Allocators'!$B$15:$W$361, MATCH('O5 Details by Class &amp; Accounts'!CK$18, 'E2 Allocators'!$B$15:$W$15, 0),FALSE)*$E67), 0, VLOOKUP(VLOOKUP($A67, 'E4 TB Allocation Details'!$A$18:$L$205, MATCH("A &amp; G ID", 'E4 TB Allocation Details'!$A$18:$L$18, 0),FALSE), 'E2 Allocators'!$B$15:$W$361, MATCH('O5 Details by Class &amp; Accounts'!CK$18, 'E2 Allocators'!$B$15:$W$15, 0),FALSE)*$E67)</f>
        <v>0</v>
      </c>
      <c r="CL67" s="1411">
        <f>IF(ISERROR(VLOOKUP(VLOOKUP($A67, 'E4 TB Allocation Details'!$A$18:$L$205, MATCH("A &amp; G ID", 'E4 TB Allocation Details'!$A$18:$L$18, 0),FALSE), 'E2 Allocators'!$B$15:$W$361, MATCH('O5 Details by Class &amp; Accounts'!CL$18, 'E2 Allocators'!$B$15:$W$15, 0),FALSE)*$E67), 0, VLOOKUP(VLOOKUP($A67, 'E4 TB Allocation Details'!$A$18:$L$205, MATCH("A &amp; G ID", 'E4 TB Allocation Details'!$A$18:$L$18, 0),FALSE), 'E2 Allocators'!$B$15:$W$361, MATCH('O5 Details by Class &amp; Accounts'!CL$18, 'E2 Allocators'!$B$15:$W$15, 0),FALSE)*$E67)</f>
        <v>0</v>
      </c>
      <c r="CM67" s="1411">
        <f>IF(ISERROR(VLOOKUP(VLOOKUP($A67, 'E4 TB Allocation Details'!$A$18:$L$205, MATCH("A &amp; G ID", 'E4 TB Allocation Details'!$A$18:$L$18, 0),FALSE), 'E2 Allocators'!$B$15:$W$361, MATCH('O5 Details by Class &amp; Accounts'!CM$18, 'E2 Allocators'!$B$15:$W$15, 0),FALSE)*$E67), 0, VLOOKUP(VLOOKUP($A67, 'E4 TB Allocation Details'!$A$18:$L$205, MATCH("A &amp; G ID", 'E4 TB Allocation Details'!$A$18:$L$18, 0),FALSE), 'E2 Allocators'!$B$15:$W$361, MATCH('O5 Details by Class &amp; Accounts'!CM$18, 'E2 Allocators'!$B$15:$W$15, 0),FALSE)*$E67)</f>
        <v>0</v>
      </c>
      <c r="CN67" s="1411">
        <f t="shared" si="12"/>
        <v>1998999.9999999995</v>
      </c>
      <c r="CO67" s="1791">
        <f t="shared" si="7"/>
        <v>0</v>
      </c>
      <c r="CQ67" s="2086" t="s">
        <v>1471</v>
      </c>
    </row>
    <row r="68" spans="1:95" s="80" customFormat="1" ht="12.75">
      <c r="A68" s="1169">
        <v>1935</v>
      </c>
      <c r="B68" s="451" t="s">
        <v>573</v>
      </c>
      <c r="C68" s="1788">
        <f>IF(ISERROR(VLOOKUP($A68,'I3 TB Data'!$A$23:$H$458,MATCH('O5 Details by Class &amp; Accounts'!$C$18, 'I3 TB Data'!$A$23:$H$23,0),0)), 0, VLOOKUP($A68,'I3 TB Data'!$A$23:$H$458,MATCH('O5 Details by Class &amp; Accounts'!$C$18,'I3 TB Data'!$A$23:$H$23,0),0))</f>
        <v>29000</v>
      </c>
      <c r="D68" s="1789">
        <f>'I4 BO ASSETS'!E69</f>
        <v>0</v>
      </c>
      <c r="E68" s="1788">
        <f t="shared" si="6"/>
        <v>29000</v>
      </c>
      <c r="F68" s="1790">
        <f>IF(ISERROR(VLOOKUP($A68, 'E1 Categorization'!A33:E122, MATCH("Customer Component", 'E1 Categorization'!$A$33:$E$33,0), 0)), 0, IF(VLOOKUP($A68, 'E1 Categorization'!A33:E122, MATCH("Customer Component", 'E1 Categorization'!$A$33:$E$33,0), 0)=0, 'O5 Details by Class &amp; Accounts'!$E68, IF(AND(VLOOKUP($A68, 'E1 Categorization'!A33:E122, MATCH("Customer Component", 'E1 Categorization'!$A$33:$E$33,0), 0) &gt;0, VLOOKUP($A68, 'E1 Categorization'!A33:E122, MATCH("Customer Component", 'E1 Categorization'!$A$33:$E$33,0), 0)&lt;1), 'O5 Details by Class &amp; Accounts'!$E68*(1-VLOOKUP($A68, 'E1 Categorization'!A33:E122, MATCH("Customer Component", 'E1 Categorization'!$A$33:$E$33,0), 0)), 0)))</f>
        <v>0</v>
      </c>
      <c r="G68" s="1790">
        <f>IF(ISERROR(VLOOKUP($A68, 'E1 Categorization'!A33:E122, MATCH("Customer Component", 'E1 Categorization'!$A$33:$E$33,0), 0)),0, IF(VLOOKUP($A68, 'E1 Categorization'!A33:E122, MATCH("Customer Component", 'E1 Categorization'!$A$33:$E$33,0), 0)=0, 0, IF(AND(VLOOKUP($A68, 'E1 Categorization'!A33:E122, MATCH("Customer Component", 'E1 Categorization'!$A$33:$E$33,0), 0) &gt;0, VLOOKUP($A68, 'E1 Categorization'!A33:E122, MATCH("Customer Component", 'E1 Categorization'!$A$33:$E$33,0), 0)&lt;1), 'O5 Details by Class &amp; Accounts'!$E68*(VLOOKUP($A68, 'E1 Categorization'!A33:E122, MATCH("Customer Component", 'E1 Categorization'!$A$33:$E$33,0), 0)), 'O5 Details by Class &amp; Accounts'!$E68)))</f>
        <v>0</v>
      </c>
      <c r="H68" s="1411">
        <f t="shared" si="8"/>
        <v>0</v>
      </c>
      <c r="I68" s="1411">
        <f>IF(ISERROR(VLOOKUP(VLOOKUP($A68, 'E4 TB Allocation Details'!$A$18:$L$205, MATCH("Demand ID", 'E4 TB Allocation Details'!$A$18:$L$18, 0),FALSE), 'E2 Allocators'!$B$15:$W$361, MATCH('O5 Details by Class &amp; Accounts'!I$18, 'E2 Allocators'!$B$15:$W$15, 0),FALSE)*$F68), 0, VLOOKUP(VLOOKUP($A68, 'E4 TB Allocation Details'!$A$18:$L$205, MATCH("Demand ID", 'E4 TB Allocation Details'!$A$18:$L$18, 0),FALSE), 'E2 Allocators'!$B$15:$W$361, MATCH('O5 Details by Class &amp; Accounts'!I$18, 'E2 Allocators'!$B$15:$W$15, 0),FALSE)*$F68)</f>
        <v>0</v>
      </c>
      <c r="J68" s="1411">
        <f>IF(ISERROR(VLOOKUP(VLOOKUP($A68, 'E4 TB Allocation Details'!$A$18:$L$205, MATCH("Demand ID", 'E4 TB Allocation Details'!$A$18:$L$18, 0),FALSE), 'E2 Allocators'!$B$15:$W$361, MATCH('O5 Details by Class &amp; Accounts'!J$18, 'E2 Allocators'!$B$15:$W$15, 0),FALSE)*$F68), 0, VLOOKUP(VLOOKUP($A68, 'E4 TB Allocation Details'!$A$18:$L$205, MATCH("Demand ID", 'E4 TB Allocation Details'!$A$18:$L$18, 0),FALSE), 'E2 Allocators'!$B$15:$W$361, MATCH('O5 Details by Class &amp; Accounts'!J$18, 'E2 Allocators'!$B$15:$W$15, 0),FALSE)*$F68)</f>
        <v>0</v>
      </c>
      <c r="K68" s="1411">
        <f>IF(ISERROR(VLOOKUP(VLOOKUP($A68, 'E4 TB Allocation Details'!$A$18:$L$205, MATCH("Demand ID", 'E4 TB Allocation Details'!$A$18:$L$18, 0),FALSE), 'E2 Allocators'!$B$15:$W$361, MATCH('O5 Details by Class &amp; Accounts'!K$18, 'E2 Allocators'!$B$15:$W$15, 0),FALSE)*$F68), 0, VLOOKUP(VLOOKUP($A68, 'E4 TB Allocation Details'!$A$18:$L$205, MATCH("Demand ID", 'E4 TB Allocation Details'!$A$18:$L$18, 0),FALSE), 'E2 Allocators'!$B$15:$W$361, MATCH('O5 Details by Class &amp; Accounts'!K$18, 'E2 Allocators'!$B$15:$W$15, 0),FALSE)*$F68)</f>
        <v>0</v>
      </c>
      <c r="L68" s="1411">
        <f>IF(ISERROR(VLOOKUP(VLOOKUP($A68, 'E4 TB Allocation Details'!$A$18:$L$205, MATCH("Demand ID", 'E4 TB Allocation Details'!$A$18:$L$18, 0),FALSE), 'E2 Allocators'!$B$15:$W$361, MATCH('O5 Details by Class &amp; Accounts'!L$18, 'E2 Allocators'!$B$15:$W$15, 0),FALSE)*$F68), 0, VLOOKUP(VLOOKUP($A68, 'E4 TB Allocation Details'!$A$18:$L$205, MATCH("Demand ID", 'E4 TB Allocation Details'!$A$18:$L$18, 0),FALSE), 'E2 Allocators'!$B$15:$W$361, MATCH('O5 Details by Class &amp; Accounts'!L$18, 'E2 Allocators'!$B$15:$W$15, 0),FALSE)*$F68)</f>
        <v>0</v>
      </c>
      <c r="M68" s="1411">
        <f>IF(ISERROR(VLOOKUP(VLOOKUP($A68, 'E4 TB Allocation Details'!$A$18:$L$205, MATCH("Demand ID", 'E4 TB Allocation Details'!$A$18:$L$18, 0),FALSE), 'E2 Allocators'!$B$15:$W$361, MATCH('O5 Details by Class &amp; Accounts'!M$18, 'E2 Allocators'!$B$15:$W$15, 0),FALSE)*$F68), 0, VLOOKUP(VLOOKUP($A68, 'E4 TB Allocation Details'!$A$18:$L$205, MATCH("Demand ID", 'E4 TB Allocation Details'!$A$18:$L$18, 0),FALSE), 'E2 Allocators'!$B$15:$W$361, MATCH('O5 Details by Class &amp; Accounts'!M$18, 'E2 Allocators'!$B$15:$W$15, 0),FALSE)*$F68)</f>
        <v>0</v>
      </c>
      <c r="N68" s="1411">
        <f>IF(ISERROR(VLOOKUP(VLOOKUP($A68, 'E4 TB Allocation Details'!$A$18:$L$205, MATCH("Demand ID", 'E4 TB Allocation Details'!$A$18:$L$18, 0),FALSE), 'E2 Allocators'!$B$15:$W$361, MATCH('O5 Details by Class &amp; Accounts'!N$18, 'E2 Allocators'!$B$15:$W$15, 0),FALSE)*$F68), 0, VLOOKUP(VLOOKUP($A68, 'E4 TB Allocation Details'!$A$18:$L$205, MATCH("Demand ID", 'E4 TB Allocation Details'!$A$18:$L$18, 0),FALSE), 'E2 Allocators'!$B$15:$W$361, MATCH('O5 Details by Class &amp; Accounts'!N$18, 'E2 Allocators'!$B$15:$W$15, 0),FALSE)*$F68)</f>
        <v>0</v>
      </c>
      <c r="O68" s="1411">
        <f>IF(ISERROR(VLOOKUP(VLOOKUP($A68, 'E4 TB Allocation Details'!$A$18:$L$205, MATCH("Demand ID", 'E4 TB Allocation Details'!$A$18:$L$18, 0),FALSE), 'E2 Allocators'!$B$15:$W$361, MATCH('O5 Details by Class &amp; Accounts'!O$18, 'E2 Allocators'!$B$15:$W$15, 0),FALSE)*$F68), 0, VLOOKUP(VLOOKUP($A68, 'E4 TB Allocation Details'!$A$18:$L$205, MATCH("Demand ID", 'E4 TB Allocation Details'!$A$18:$L$18, 0),FALSE), 'E2 Allocators'!$B$15:$W$361, MATCH('O5 Details by Class &amp; Accounts'!O$18, 'E2 Allocators'!$B$15:$W$15, 0),FALSE)*$F68)</f>
        <v>0</v>
      </c>
      <c r="P68" s="1411">
        <f>IF(ISERROR(VLOOKUP(VLOOKUP($A68, 'E4 TB Allocation Details'!$A$18:$L$205, MATCH("Demand ID", 'E4 TB Allocation Details'!$A$18:$L$18, 0),FALSE), 'E2 Allocators'!$B$15:$W$361, MATCH('O5 Details by Class &amp; Accounts'!P$18, 'E2 Allocators'!$B$15:$W$15, 0),FALSE)*$F68), 0, VLOOKUP(VLOOKUP($A68, 'E4 TB Allocation Details'!$A$18:$L$205, MATCH("Demand ID", 'E4 TB Allocation Details'!$A$18:$L$18, 0),FALSE), 'E2 Allocators'!$B$15:$W$361, MATCH('O5 Details by Class &amp; Accounts'!P$18, 'E2 Allocators'!$B$15:$W$15, 0),FALSE)*$F68)</f>
        <v>0</v>
      </c>
      <c r="Q68" s="1411">
        <f>IF(ISERROR(VLOOKUP(VLOOKUP($A68, 'E4 TB Allocation Details'!$A$18:$L$205, MATCH("Demand ID", 'E4 TB Allocation Details'!$A$18:$L$18, 0),FALSE), 'E2 Allocators'!$B$15:$W$361, MATCH('O5 Details by Class &amp; Accounts'!Q$18, 'E2 Allocators'!$B$15:$W$15, 0),FALSE)*$F68), 0, VLOOKUP(VLOOKUP($A68, 'E4 TB Allocation Details'!$A$18:$L$205, MATCH("Demand ID", 'E4 TB Allocation Details'!$A$18:$L$18, 0),FALSE), 'E2 Allocators'!$B$15:$W$361, MATCH('O5 Details by Class &amp; Accounts'!Q$18, 'E2 Allocators'!$B$15:$W$15, 0),FALSE)*$F68)</f>
        <v>0</v>
      </c>
      <c r="R68" s="1411">
        <f>IF(ISERROR(VLOOKUP(VLOOKUP($A68, 'E4 TB Allocation Details'!$A$18:$L$205, MATCH("Demand ID", 'E4 TB Allocation Details'!$A$18:$L$18, 0),FALSE), 'E2 Allocators'!$B$15:$W$361, MATCH('O5 Details by Class &amp; Accounts'!R$18, 'E2 Allocators'!$B$15:$W$15, 0),FALSE)*$F68), 0, VLOOKUP(VLOOKUP($A68, 'E4 TB Allocation Details'!$A$18:$L$205, MATCH("Demand ID", 'E4 TB Allocation Details'!$A$18:$L$18, 0),FALSE), 'E2 Allocators'!$B$15:$W$361, MATCH('O5 Details by Class &amp; Accounts'!R$18, 'E2 Allocators'!$B$15:$W$15, 0),FALSE)*$F68)</f>
        <v>0</v>
      </c>
      <c r="S68" s="1411">
        <f>IF(ISERROR(VLOOKUP(VLOOKUP($A68, 'E4 TB Allocation Details'!$A$18:$L$205, MATCH("Demand ID", 'E4 TB Allocation Details'!$A$18:$L$18, 0),FALSE), 'E2 Allocators'!$B$15:$W$361, MATCH('O5 Details by Class &amp; Accounts'!S$18, 'E2 Allocators'!$B$15:$W$15, 0),FALSE)*$F68), 0, VLOOKUP(VLOOKUP($A68, 'E4 TB Allocation Details'!$A$18:$L$205, MATCH("Demand ID", 'E4 TB Allocation Details'!$A$18:$L$18, 0),FALSE), 'E2 Allocators'!$B$15:$W$361, MATCH('O5 Details by Class &amp; Accounts'!S$18, 'E2 Allocators'!$B$15:$W$15, 0),FALSE)*$F68)</f>
        <v>0</v>
      </c>
      <c r="T68" s="1411">
        <f>IF(ISERROR(VLOOKUP(VLOOKUP($A68, 'E4 TB Allocation Details'!$A$18:$L$205, MATCH("Demand ID", 'E4 TB Allocation Details'!$A$18:$L$18, 0),FALSE), 'E2 Allocators'!$B$15:$W$361, MATCH('O5 Details by Class &amp; Accounts'!T$18, 'E2 Allocators'!$B$15:$W$15, 0),FALSE)*$F68), 0, VLOOKUP(VLOOKUP($A68, 'E4 TB Allocation Details'!$A$18:$L$205, MATCH("Demand ID", 'E4 TB Allocation Details'!$A$18:$L$18, 0),FALSE), 'E2 Allocators'!$B$15:$W$361, MATCH('O5 Details by Class &amp; Accounts'!T$18, 'E2 Allocators'!$B$15:$W$15, 0),FALSE)*$F68)</f>
        <v>0</v>
      </c>
      <c r="U68" s="1411">
        <f>IF(ISERROR(VLOOKUP(VLOOKUP($A68, 'E4 TB Allocation Details'!$A$18:$L$205, MATCH("Demand ID", 'E4 TB Allocation Details'!$A$18:$L$18, 0),FALSE), 'E2 Allocators'!$B$15:$W$361, MATCH('O5 Details by Class &amp; Accounts'!U$18, 'E2 Allocators'!$B$15:$W$15, 0),FALSE)*$F68), 0, VLOOKUP(VLOOKUP($A68, 'E4 TB Allocation Details'!$A$18:$L$205, MATCH("Demand ID", 'E4 TB Allocation Details'!$A$18:$L$18, 0),FALSE), 'E2 Allocators'!$B$15:$W$361, MATCH('O5 Details by Class &amp; Accounts'!U$18, 'E2 Allocators'!$B$15:$W$15, 0),FALSE)*$F68)</f>
        <v>0</v>
      </c>
      <c r="V68" s="1411">
        <f>IF(ISERROR(VLOOKUP(VLOOKUP($A68, 'E4 TB Allocation Details'!$A$18:$L$205, MATCH("Demand ID", 'E4 TB Allocation Details'!$A$18:$L$18, 0),FALSE), 'E2 Allocators'!$B$15:$W$361, MATCH('O5 Details by Class &amp; Accounts'!V$18, 'E2 Allocators'!$B$15:$W$15, 0),FALSE)*$F68), 0, VLOOKUP(VLOOKUP($A68, 'E4 TB Allocation Details'!$A$18:$L$205, MATCH("Demand ID", 'E4 TB Allocation Details'!$A$18:$L$18, 0),FALSE), 'E2 Allocators'!$B$15:$W$361, MATCH('O5 Details by Class &amp; Accounts'!V$18, 'E2 Allocators'!$B$15:$W$15, 0),FALSE)*$F68)</f>
        <v>0</v>
      </c>
      <c r="W68" s="1411">
        <f>IF(ISERROR(VLOOKUP(VLOOKUP($A68, 'E4 TB Allocation Details'!$A$18:$L$205, MATCH("Demand ID", 'E4 TB Allocation Details'!$A$18:$L$18, 0),FALSE), 'E2 Allocators'!$B$15:$W$361, MATCH('O5 Details by Class &amp; Accounts'!W$18, 'E2 Allocators'!$B$15:$W$15, 0),FALSE)*$F68), 0, VLOOKUP(VLOOKUP($A68, 'E4 TB Allocation Details'!$A$18:$L$205, MATCH("Demand ID", 'E4 TB Allocation Details'!$A$18:$L$18, 0),FALSE), 'E2 Allocators'!$B$15:$W$361, MATCH('O5 Details by Class &amp; Accounts'!W$18, 'E2 Allocators'!$B$15:$W$15, 0),FALSE)*$F68)</f>
        <v>0</v>
      </c>
      <c r="X68" s="1411">
        <f>IF(ISERROR(VLOOKUP(VLOOKUP($A68, 'E4 TB Allocation Details'!$A$18:$L$205, MATCH("Demand ID", 'E4 TB Allocation Details'!$A$18:$L$18, 0),FALSE), 'E2 Allocators'!$B$15:$W$361, MATCH('O5 Details by Class &amp; Accounts'!X$18, 'E2 Allocators'!$B$15:$W$15, 0),FALSE)*$F68), 0, VLOOKUP(VLOOKUP($A68, 'E4 TB Allocation Details'!$A$18:$L$205, MATCH("Demand ID", 'E4 TB Allocation Details'!$A$18:$L$18, 0),FALSE), 'E2 Allocators'!$B$15:$W$361, MATCH('O5 Details by Class &amp; Accounts'!X$18, 'E2 Allocators'!$B$15:$W$15, 0),FALSE)*$F68)</f>
        <v>0</v>
      </c>
      <c r="Y68" s="1411">
        <f>IF(ISERROR(VLOOKUP(VLOOKUP($A68, 'E4 TB Allocation Details'!$A$18:$L$205, MATCH("Demand ID", 'E4 TB Allocation Details'!$A$18:$L$18, 0),FALSE), 'E2 Allocators'!$B$15:$W$361, MATCH('O5 Details by Class &amp; Accounts'!Y$18, 'E2 Allocators'!$B$15:$W$15, 0),FALSE)*$F68), 0, VLOOKUP(VLOOKUP($A68, 'E4 TB Allocation Details'!$A$18:$L$205, MATCH("Demand ID", 'E4 TB Allocation Details'!$A$18:$L$18, 0),FALSE), 'E2 Allocators'!$B$15:$W$361, MATCH('O5 Details by Class &amp; Accounts'!Y$18, 'E2 Allocators'!$B$15:$W$15, 0),FALSE)*$F68)</f>
        <v>0</v>
      </c>
      <c r="Z68" s="1411">
        <f>IF(ISERROR(VLOOKUP(VLOOKUP($A68, 'E4 TB Allocation Details'!$A$18:$L$205, MATCH("Demand ID", 'E4 TB Allocation Details'!$A$18:$L$18, 0),FALSE), 'E2 Allocators'!$B$15:$W$361, MATCH('O5 Details by Class &amp; Accounts'!Z$18, 'E2 Allocators'!$B$15:$W$15, 0),FALSE)*$F68), 0, VLOOKUP(VLOOKUP($A68, 'E4 TB Allocation Details'!$A$18:$L$205, MATCH("Demand ID", 'E4 TB Allocation Details'!$A$18:$L$18, 0),FALSE), 'E2 Allocators'!$B$15:$W$361, MATCH('O5 Details by Class &amp; Accounts'!Z$18, 'E2 Allocators'!$B$15:$W$15, 0),FALSE)*$F68)</f>
        <v>0</v>
      </c>
      <c r="AA68" s="1411">
        <f>IF(ISERROR(VLOOKUP(VLOOKUP($A68, 'E4 TB Allocation Details'!$A$18:$L$205, MATCH("Demand ID", 'E4 TB Allocation Details'!$A$18:$L$18, 0),FALSE), 'E2 Allocators'!$B$15:$W$361, MATCH('O5 Details by Class &amp; Accounts'!AA$18, 'E2 Allocators'!$B$15:$W$15, 0),FALSE)*$F68), 0, VLOOKUP(VLOOKUP($A68, 'E4 TB Allocation Details'!$A$18:$L$205, MATCH("Demand ID", 'E4 TB Allocation Details'!$A$18:$L$18, 0),FALSE), 'E2 Allocators'!$B$15:$W$361, MATCH('O5 Details by Class &amp; Accounts'!AA$18, 'E2 Allocators'!$B$15:$W$15, 0),FALSE)*$F68)</f>
        <v>0</v>
      </c>
      <c r="AB68" s="1411">
        <f>IF(ISERROR(VLOOKUP(VLOOKUP($A68, 'E4 TB Allocation Details'!$A$18:$L$205, MATCH("Demand ID", 'E4 TB Allocation Details'!$A$18:$L$18, 0),FALSE), 'E2 Allocators'!$B$15:$W$361, MATCH('O5 Details by Class &amp; Accounts'!AB$18, 'E2 Allocators'!$B$15:$W$15, 0),FALSE)*$F68), 0, VLOOKUP(VLOOKUP($A68, 'E4 TB Allocation Details'!$A$18:$L$205, MATCH("Demand ID", 'E4 TB Allocation Details'!$A$18:$L$18, 0),FALSE), 'E2 Allocators'!$B$15:$W$361, MATCH('O5 Details by Class &amp; Accounts'!AB$18, 'E2 Allocators'!$B$15:$W$15, 0),FALSE)*$F68)</f>
        <v>0</v>
      </c>
      <c r="AC68" s="1411">
        <f t="shared" si="9"/>
        <v>0</v>
      </c>
      <c r="AD68" s="1411">
        <f>IF(ISERROR(VLOOKUP(VLOOKUP($A68, 'E4 TB Allocation Details'!$A$18:$L$205, MATCH("Customer ID", 'E4 TB Allocation Details'!$A$18:$L$18, 0),FALSE), 'E2 Allocators'!$B$15:$W$361, MATCH('O5 Details by Class &amp; Accounts'!AD$18, 'E2 Allocators'!$B$15:$W$15, 0),FALSE)*$G68), 0, VLOOKUP(VLOOKUP($A68, 'E4 TB Allocation Details'!$A$18:$L$205, MATCH("Customer ID", 'E4 TB Allocation Details'!$A$18:$L$18, 0),FALSE), 'E2 Allocators'!$B$15:$W$361, MATCH('O5 Details by Class &amp; Accounts'!AD$18, 'E2 Allocators'!$B$15:$W$15, 0),FALSE)*$G68)</f>
        <v>0</v>
      </c>
      <c r="AE68" s="1411">
        <f>IF(ISERROR(VLOOKUP(VLOOKUP($A68, 'E4 TB Allocation Details'!$A$18:$L$205, MATCH("Customer ID", 'E4 TB Allocation Details'!$A$18:$L$18, 0),FALSE), 'E2 Allocators'!$B$15:$W$361, MATCH('O5 Details by Class &amp; Accounts'!AE$18, 'E2 Allocators'!$B$15:$W$15, 0),FALSE)*$G68), 0, VLOOKUP(VLOOKUP($A68, 'E4 TB Allocation Details'!$A$18:$L$205, MATCH("Customer ID", 'E4 TB Allocation Details'!$A$18:$L$18, 0),FALSE), 'E2 Allocators'!$B$15:$W$361, MATCH('O5 Details by Class &amp; Accounts'!AE$18, 'E2 Allocators'!$B$15:$W$15, 0),FALSE)*$G68)</f>
        <v>0</v>
      </c>
      <c r="AF68" s="1411">
        <f>IF(ISERROR(VLOOKUP(VLOOKUP($A68, 'E4 TB Allocation Details'!$A$18:$L$205, MATCH("Customer ID", 'E4 TB Allocation Details'!$A$18:$L$18, 0),FALSE), 'E2 Allocators'!$B$15:$W$361, MATCH('O5 Details by Class &amp; Accounts'!AF$18, 'E2 Allocators'!$B$15:$W$15, 0),FALSE)*$G68), 0, VLOOKUP(VLOOKUP($A68, 'E4 TB Allocation Details'!$A$18:$L$205, MATCH("Customer ID", 'E4 TB Allocation Details'!$A$18:$L$18, 0),FALSE), 'E2 Allocators'!$B$15:$W$361, MATCH('O5 Details by Class &amp; Accounts'!AF$18, 'E2 Allocators'!$B$15:$W$15, 0),FALSE)*$G68)</f>
        <v>0</v>
      </c>
      <c r="AG68" s="1411">
        <f>IF(ISERROR(VLOOKUP(VLOOKUP($A68, 'E4 TB Allocation Details'!$A$18:$L$205, MATCH("Customer ID", 'E4 TB Allocation Details'!$A$18:$L$18, 0),FALSE), 'E2 Allocators'!$B$15:$W$361, MATCH('O5 Details by Class &amp; Accounts'!AG$18, 'E2 Allocators'!$B$15:$W$15, 0),FALSE)*$G68), 0, VLOOKUP(VLOOKUP($A68, 'E4 TB Allocation Details'!$A$18:$L$205, MATCH("Customer ID", 'E4 TB Allocation Details'!$A$18:$L$18, 0),FALSE), 'E2 Allocators'!$B$15:$W$361, MATCH('O5 Details by Class &amp; Accounts'!AG$18, 'E2 Allocators'!$B$15:$W$15, 0),FALSE)*$G68)</f>
        <v>0</v>
      </c>
      <c r="AH68" s="1411">
        <f>IF(ISERROR(VLOOKUP(VLOOKUP($A68, 'E4 TB Allocation Details'!$A$18:$L$205, MATCH("Customer ID", 'E4 TB Allocation Details'!$A$18:$L$18, 0),FALSE), 'E2 Allocators'!$B$15:$W$361, MATCH('O5 Details by Class &amp; Accounts'!AH$18, 'E2 Allocators'!$B$15:$W$15, 0),FALSE)*$G68), 0, VLOOKUP(VLOOKUP($A68, 'E4 TB Allocation Details'!$A$18:$L$205, MATCH("Customer ID", 'E4 TB Allocation Details'!$A$18:$L$18, 0),FALSE), 'E2 Allocators'!$B$15:$W$361, MATCH('O5 Details by Class &amp; Accounts'!AH$18, 'E2 Allocators'!$B$15:$W$15, 0),FALSE)*$G68)</f>
        <v>0</v>
      </c>
      <c r="AI68" s="1411">
        <f>IF(ISERROR(VLOOKUP(VLOOKUP($A68, 'E4 TB Allocation Details'!$A$18:$L$205, MATCH("Customer ID", 'E4 TB Allocation Details'!$A$18:$L$18, 0),FALSE), 'E2 Allocators'!$B$15:$W$361, MATCH('O5 Details by Class &amp; Accounts'!AI$18, 'E2 Allocators'!$B$15:$W$15, 0),FALSE)*$G68), 0, VLOOKUP(VLOOKUP($A68, 'E4 TB Allocation Details'!$A$18:$L$205, MATCH("Customer ID", 'E4 TB Allocation Details'!$A$18:$L$18, 0),FALSE), 'E2 Allocators'!$B$15:$W$361, MATCH('O5 Details by Class &amp; Accounts'!AI$18, 'E2 Allocators'!$B$15:$W$15, 0),FALSE)*$G68)</f>
        <v>0</v>
      </c>
      <c r="AJ68" s="1411">
        <f>IF(ISERROR(VLOOKUP(VLOOKUP($A68, 'E4 TB Allocation Details'!$A$18:$L$205, MATCH("Customer ID", 'E4 TB Allocation Details'!$A$18:$L$18, 0),FALSE), 'E2 Allocators'!$B$15:$W$361, MATCH('O5 Details by Class &amp; Accounts'!AJ$18, 'E2 Allocators'!$B$15:$W$15, 0),FALSE)*$G68), 0, VLOOKUP(VLOOKUP($A68, 'E4 TB Allocation Details'!$A$18:$L$205, MATCH("Customer ID", 'E4 TB Allocation Details'!$A$18:$L$18, 0),FALSE), 'E2 Allocators'!$B$15:$W$361, MATCH('O5 Details by Class &amp; Accounts'!AJ$18, 'E2 Allocators'!$B$15:$W$15, 0),FALSE)*$G68)</f>
        <v>0</v>
      </c>
      <c r="AK68" s="1411">
        <f>IF(ISERROR(VLOOKUP(VLOOKUP($A68, 'E4 TB Allocation Details'!$A$18:$L$205, MATCH("Customer ID", 'E4 TB Allocation Details'!$A$18:$L$18, 0),FALSE), 'E2 Allocators'!$B$15:$W$361, MATCH('O5 Details by Class &amp; Accounts'!AK$18, 'E2 Allocators'!$B$15:$W$15, 0),FALSE)*$G68), 0, VLOOKUP(VLOOKUP($A68, 'E4 TB Allocation Details'!$A$18:$L$205, MATCH("Customer ID", 'E4 TB Allocation Details'!$A$18:$L$18, 0),FALSE), 'E2 Allocators'!$B$15:$W$361, MATCH('O5 Details by Class &amp; Accounts'!AK$18, 'E2 Allocators'!$B$15:$W$15, 0),FALSE)*$G68)</f>
        <v>0</v>
      </c>
      <c r="AL68" s="1411">
        <f>IF(ISERROR(VLOOKUP(VLOOKUP($A68, 'E4 TB Allocation Details'!$A$18:$L$205, MATCH("Customer ID", 'E4 TB Allocation Details'!$A$18:$L$18, 0),FALSE), 'E2 Allocators'!$B$15:$W$361, MATCH('O5 Details by Class &amp; Accounts'!AL$18, 'E2 Allocators'!$B$15:$W$15, 0),FALSE)*$G68), 0, VLOOKUP(VLOOKUP($A68, 'E4 TB Allocation Details'!$A$18:$L$205, MATCH("Customer ID", 'E4 TB Allocation Details'!$A$18:$L$18, 0),FALSE), 'E2 Allocators'!$B$15:$W$361, MATCH('O5 Details by Class &amp; Accounts'!AL$18, 'E2 Allocators'!$B$15:$W$15, 0),FALSE)*$G68)</f>
        <v>0</v>
      </c>
      <c r="AM68" s="1411">
        <f>IF(ISERROR(VLOOKUP(VLOOKUP($A68, 'E4 TB Allocation Details'!$A$18:$L$205, MATCH("Customer ID", 'E4 TB Allocation Details'!$A$18:$L$18, 0),FALSE), 'E2 Allocators'!$B$15:$W$361, MATCH('O5 Details by Class &amp; Accounts'!AM$18, 'E2 Allocators'!$B$15:$W$15, 0),FALSE)*$G68), 0, VLOOKUP(VLOOKUP($A68, 'E4 TB Allocation Details'!$A$18:$L$205, MATCH("Customer ID", 'E4 TB Allocation Details'!$A$18:$L$18, 0),FALSE), 'E2 Allocators'!$B$15:$W$361, MATCH('O5 Details by Class &amp; Accounts'!AM$18, 'E2 Allocators'!$B$15:$W$15, 0),FALSE)*$G68)</f>
        <v>0</v>
      </c>
      <c r="AN68" s="1411">
        <f>IF(ISERROR(VLOOKUP(VLOOKUP($A68, 'E4 TB Allocation Details'!$A$18:$L$205, MATCH("Customer ID", 'E4 TB Allocation Details'!$A$18:$L$18, 0),FALSE), 'E2 Allocators'!$B$15:$W$361, MATCH('O5 Details by Class &amp; Accounts'!AN$18, 'E2 Allocators'!$B$15:$W$15, 0),FALSE)*$G68), 0, VLOOKUP(VLOOKUP($A68, 'E4 TB Allocation Details'!$A$18:$L$205, MATCH("Customer ID", 'E4 TB Allocation Details'!$A$18:$L$18, 0),FALSE), 'E2 Allocators'!$B$15:$W$361, MATCH('O5 Details by Class &amp; Accounts'!AN$18, 'E2 Allocators'!$B$15:$W$15, 0),FALSE)*$G68)</f>
        <v>0</v>
      </c>
      <c r="AO68" s="1411">
        <f>IF(ISERROR(VLOOKUP(VLOOKUP($A68, 'E4 TB Allocation Details'!$A$18:$L$205, MATCH("Customer ID", 'E4 TB Allocation Details'!$A$18:$L$18, 0),FALSE), 'E2 Allocators'!$B$15:$W$361, MATCH('O5 Details by Class &amp; Accounts'!AO$18, 'E2 Allocators'!$B$15:$W$15, 0),FALSE)*$G68), 0, VLOOKUP(VLOOKUP($A68, 'E4 TB Allocation Details'!$A$18:$L$205, MATCH("Customer ID", 'E4 TB Allocation Details'!$A$18:$L$18, 0),FALSE), 'E2 Allocators'!$B$15:$W$361, MATCH('O5 Details by Class &amp; Accounts'!AO$18, 'E2 Allocators'!$B$15:$W$15, 0),FALSE)*$G68)</f>
        <v>0</v>
      </c>
      <c r="AP68" s="1411">
        <f>IF(ISERROR(VLOOKUP(VLOOKUP($A68, 'E4 TB Allocation Details'!$A$18:$L$205, MATCH("Customer ID", 'E4 TB Allocation Details'!$A$18:$L$18, 0),FALSE), 'E2 Allocators'!$B$15:$W$361, MATCH('O5 Details by Class &amp; Accounts'!AP$18, 'E2 Allocators'!$B$15:$W$15, 0),FALSE)*$G68), 0, VLOOKUP(VLOOKUP($A68, 'E4 TB Allocation Details'!$A$18:$L$205, MATCH("Customer ID", 'E4 TB Allocation Details'!$A$18:$L$18, 0),FALSE), 'E2 Allocators'!$B$15:$W$361, MATCH('O5 Details by Class &amp; Accounts'!AP$18, 'E2 Allocators'!$B$15:$W$15, 0),FALSE)*$G68)</f>
        <v>0</v>
      </c>
      <c r="AQ68" s="1411">
        <f>IF(ISERROR(VLOOKUP(VLOOKUP($A68, 'E4 TB Allocation Details'!$A$18:$L$205, MATCH("Customer ID", 'E4 TB Allocation Details'!$A$18:$L$18, 0),FALSE), 'E2 Allocators'!$B$15:$W$361, MATCH('O5 Details by Class &amp; Accounts'!AQ$18, 'E2 Allocators'!$B$15:$W$15, 0),FALSE)*$G68), 0, VLOOKUP(VLOOKUP($A68, 'E4 TB Allocation Details'!$A$18:$L$205, MATCH("Customer ID", 'E4 TB Allocation Details'!$A$18:$L$18, 0),FALSE), 'E2 Allocators'!$B$15:$W$361, MATCH('O5 Details by Class &amp; Accounts'!AQ$18, 'E2 Allocators'!$B$15:$W$15, 0),FALSE)*$G68)</f>
        <v>0</v>
      </c>
      <c r="AR68" s="1411">
        <f>IF(ISERROR(VLOOKUP(VLOOKUP($A68, 'E4 TB Allocation Details'!$A$18:$L$205, MATCH("Customer ID", 'E4 TB Allocation Details'!$A$18:$L$18, 0),FALSE), 'E2 Allocators'!$B$15:$W$361, MATCH('O5 Details by Class &amp; Accounts'!AR$18, 'E2 Allocators'!$B$15:$W$15, 0),FALSE)*$G68), 0, VLOOKUP(VLOOKUP($A68, 'E4 TB Allocation Details'!$A$18:$L$205, MATCH("Customer ID", 'E4 TB Allocation Details'!$A$18:$L$18, 0),FALSE), 'E2 Allocators'!$B$15:$W$361, MATCH('O5 Details by Class &amp; Accounts'!AR$18, 'E2 Allocators'!$B$15:$W$15, 0),FALSE)*$G68)</f>
        <v>0</v>
      </c>
      <c r="AS68" s="1411">
        <f>IF(ISERROR(VLOOKUP(VLOOKUP($A68, 'E4 TB Allocation Details'!$A$18:$L$205, MATCH("Customer ID", 'E4 TB Allocation Details'!$A$18:$L$18, 0),FALSE), 'E2 Allocators'!$B$15:$W$361, MATCH('O5 Details by Class &amp; Accounts'!AS$18, 'E2 Allocators'!$B$15:$W$15, 0),FALSE)*$G68), 0, VLOOKUP(VLOOKUP($A68, 'E4 TB Allocation Details'!$A$18:$L$205, MATCH("Customer ID", 'E4 TB Allocation Details'!$A$18:$L$18, 0),FALSE), 'E2 Allocators'!$B$15:$W$361, MATCH('O5 Details by Class &amp; Accounts'!AS$18, 'E2 Allocators'!$B$15:$W$15, 0),FALSE)*$G68)</f>
        <v>0</v>
      </c>
      <c r="AT68" s="1411">
        <f>IF(ISERROR(VLOOKUP(VLOOKUP($A68, 'E4 TB Allocation Details'!$A$18:$L$205, MATCH("Customer ID", 'E4 TB Allocation Details'!$A$18:$L$18, 0),FALSE), 'E2 Allocators'!$B$15:$W$361, MATCH('O5 Details by Class &amp; Accounts'!AT$18, 'E2 Allocators'!$B$15:$W$15, 0),FALSE)*$G68), 0, VLOOKUP(VLOOKUP($A68, 'E4 TB Allocation Details'!$A$18:$L$205, MATCH("Customer ID", 'E4 TB Allocation Details'!$A$18:$L$18, 0),FALSE), 'E2 Allocators'!$B$15:$W$361, MATCH('O5 Details by Class &amp; Accounts'!AT$18, 'E2 Allocators'!$B$15:$W$15, 0),FALSE)*$G68)</f>
        <v>0</v>
      </c>
      <c r="AU68" s="1411">
        <f>IF(ISERROR(VLOOKUP(VLOOKUP($A68, 'E4 TB Allocation Details'!$A$18:$L$205, MATCH("Customer ID", 'E4 TB Allocation Details'!$A$18:$L$18, 0),FALSE), 'E2 Allocators'!$B$15:$W$361, MATCH('O5 Details by Class &amp; Accounts'!AU$18, 'E2 Allocators'!$B$15:$W$15, 0),FALSE)*$G68), 0, VLOOKUP(VLOOKUP($A68, 'E4 TB Allocation Details'!$A$18:$L$205, MATCH("Customer ID", 'E4 TB Allocation Details'!$A$18:$L$18, 0),FALSE), 'E2 Allocators'!$B$15:$W$361, MATCH('O5 Details by Class &amp; Accounts'!AU$18, 'E2 Allocators'!$B$15:$W$15, 0),FALSE)*$G68)</f>
        <v>0</v>
      </c>
      <c r="AV68" s="1411">
        <f>IF(ISERROR(VLOOKUP(VLOOKUP($A68, 'E4 TB Allocation Details'!$A$18:$L$205, MATCH("Customer ID", 'E4 TB Allocation Details'!$A$18:$L$18, 0),FALSE), 'E2 Allocators'!$B$15:$W$361, MATCH('O5 Details by Class &amp; Accounts'!AV$18, 'E2 Allocators'!$B$15:$W$15, 0),FALSE)*$G68), 0, VLOOKUP(VLOOKUP($A68, 'E4 TB Allocation Details'!$A$18:$L$205, MATCH("Customer ID", 'E4 TB Allocation Details'!$A$18:$L$18, 0),FALSE), 'E2 Allocators'!$B$15:$W$361, MATCH('O5 Details by Class &amp; Accounts'!AV$18, 'E2 Allocators'!$B$15:$W$15, 0),FALSE)*$G68)</f>
        <v>0</v>
      </c>
      <c r="AW68" s="1411">
        <f>IF(ISERROR(VLOOKUP(VLOOKUP($A68, 'E4 TB Allocation Details'!$A$18:$L$205, MATCH("Customer ID", 'E4 TB Allocation Details'!$A$18:$L$18, 0),FALSE), 'E2 Allocators'!$B$15:$W$361, MATCH('O5 Details by Class &amp; Accounts'!AW$18, 'E2 Allocators'!$B$15:$W$15, 0),FALSE)*$G68), 0, VLOOKUP(VLOOKUP($A68, 'E4 TB Allocation Details'!$A$18:$L$205, MATCH("Customer ID", 'E4 TB Allocation Details'!$A$18:$L$18, 0),FALSE), 'E2 Allocators'!$B$15:$W$361, MATCH('O5 Details by Class &amp; Accounts'!AW$18, 'E2 Allocators'!$B$15:$W$15, 0),FALSE)*$G68)</f>
        <v>0</v>
      </c>
      <c r="AX68" s="1411">
        <f t="shared" si="10"/>
        <v>0</v>
      </c>
      <c r="AY68" s="1411">
        <f>IF(ISERROR(VLOOKUP(VLOOKUP($A68, 'E4 TB Allocation Details'!$A$18:$L$205, MATCH("Misc ID", 'E4 TB Allocation Details'!$A$18:$L$18, 0),FALSE), 'E2 Allocators'!$B$15:$W$361, MATCH('O5 Details by Class &amp; Accounts'!AY$18, 'E2 Allocators'!$B$15:$W$15, 0),FALSE)*$E68), 0, VLOOKUP(VLOOKUP($A68, 'E4 TB Allocation Details'!$A$18:$L$205, MATCH("Misc ID", 'E4 TB Allocation Details'!$A$18:$L$18, 0),FALSE), 'E2 Allocators'!$B$15:$W$361, MATCH('O5 Details by Class &amp; Accounts'!AY$18, 'E2 Allocators'!$B$15:$W$15, 0),FALSE)*$E68)</f>
        <v>0</v>
      </c>
      <c r="AZ68" s="1411">
        <f>IF(ISERROR(VLOOKUP(VLOOKUP($A68, 'E4 TB Allocation Details'!$A$18:$L$205, MATCH("Misc ID", 'E4 TB Allocation Details'!$A$18:$L$18, 0),FALSE), 'E2 Allocators'!$B$15:$W$361, MATCH('O5 Details by Class &amp; Accounts'!AZ$18, 'E2 Allocators'!$B$15:$W$15, 0),FALSE)*$E68), 0, VLOOKUP(VLOOKUP($A68, 'E4 TB Allocation Details'!$A$18:$L$205, MATCH("Misc ID", 'E4 TB Allocation Details'!$A$18:$L$18, 0),FALSE), 'E2 Allocators'!$B$15:$W$361, MATCH('O5 Details by Class &amp; Accounts'!AZ$18, 'E2 Allocators'!$B$15:$W$15, 0),FALSE)*$E68)</f>
        <v>0</v>
      </c>
      <c r="BA68" s="1411">
        <f>IF(ISERROR(VLOOKUP(VLOOKUP($A68, 'E4 TB Allocation Details'!$A$18:$L$205, MATCH("Misc ID", 'E4 TB Allocation Details'!$A$18:$L$18, 0),FALSE), 'E2 Allocators'!$B$15:$W$361, MATCH('O5 Details by Class &amp; Accounts'!BA$18, 'E2 Allocators'!$B$15:$W$15, 0),FALSE)*$E68), 0, VLOOKUP(VLOOKUP($A68, 'E4 TB Allocation Details'!$A$18:$L$205, MATCH("Misc ID", 'E4 TB Allocation Details'!$A$18:$L$18, 0),FALSE), 'E2 Allocators'!$B$15:$W$361, MATCH('O5 Details by Class &amp; Accounts'!BA$18, 'E2 Allocators'!$B$15:$W$15, 0),FALSE)*$E68)</f>
        <v>0</v>
      </c>
      <c r="BB68" s="1411">
        <f>IF(ISERROR(VLOOKUP(VLOOKUP($A68, 'E4 TB Allocation Details'!$A$18:$L$205, MATCH("Misc ID", 'E4 TB Allocation Details'!$A$18:$L$18, 0),FALSE), 'E2 Allocators'!$B$15:$W$361, MATCH('O5 Details by Class &amp; Accounts'!BB$18, 'E2 Allocators'!$B$15:$W$15, 0),FALSE)*$E68), 0, VLOOKUP(VLOOKUP($A68, 'E4 TB Allocation Details'!$A$18:$L$205, MATCH("Misc ID", 'E4 TB Allocation Details'!$A$18:$L$18, 0),FALSE), 'E2 Allocators'!$B$15:$W$361, MATCH('O5 Details by Class &amp; Accounts'!BB$18, 'E2 Allocators'!$B$15:$W$15, 0),FALSE)*$E68)</f>
        <v>0</v>
      </c>
      <c r="BC68" s="1411">
        <f>IF(ISERROR(VLOOKUP(VLOOKUP($A68, 'E4 TB Allocation Details'!$A$18:$L$205, MATCH("Misc ID", 'E4 TB Allocation Details'!$A$18:$L$18, 0),FALSE), 'E2 Allocators'!$B$15:$W$361, MATCH('O5 Details by Class &amp; Accounts'!BC$18, 'E2 Allocators'!$B$15:$W$15, 0),FALSE)*$E68), 0, VLOOKUP(VLOOKUP($A68, 'E4 TB Allocation Details'!$A$18:$L$205, MATCH("Misc ID", 'E4 TB Allocation Details'!$A$18:$L$18, 0),FALSE), 'E2 Allocators'!$B$15:$W$361, MATCH('O5 Details by Class &amp; Accounts'!BC$18, 'E2 Allocators'!$B$15:$W$15, 0),FALSE)*$E68)</f>
        <v>0</v>
      </c>
      <c r="BD68" s="1411">
        <f>IF(ISERROR(VLOOKUP(VLOOKUP($A68, 'E4 TB Allocation Details'!$A$18:$L$205, MATCH("Misc ID", 'E4 TB Allocation Details'!$A$18:$L$18, 0),FALSE), 'E2 Allocators'!$B$15:$W$361, MATCH('O5 Details by Class &amp; Accounts'!BD$18, 'E2 Allocators'!$B$15:$W$15, 0),FALSE)*$E68), 0, VLOOKUP(VLOOKUP($A68, 'E4 TB Allocation Details'!$A$18:$L$205, MATCH("Misc ID", 'E4 TB Allocation Details'!$A$18:$L$18, 0),FALSE), 'E2 Allocators'!$B$15:$W$361, MATCH('O5 Details by Class &amp; Accounts'!BD$18, 'E2 Allocators'!$B$15:$W$15, 0),FALSE)*$E68)</f>
        <v>0</v>
      </c>
      <c r="BE68" s="1411">
        <f>IF(ISERROR(VLOOKUP(VLOOKUP($A68, 'E4 TB Allocation Details'!$A$18:$L$205, MATCH("Misc ID", 'E4 TB Allocation Details'!$A$18:$L$18, 0),FALSE), 'E2 Allocators'!$B$15:$W$361, MATCH('O5 Details by Class &amp; Accounts'!BE$18, 'E2 Allocators'!$B$15:$W$15, 0),FALSE)*$E68), 0, VLOOKUP(VLOOKUP($A68, 'E4 TB Allocation Details'!$A$18:$L$205, MATCH("Misc ID", 'E4 TB Allocation Details'!$A$18:$L$18, 0),FALSE), 'E2 Allocators'!$B$15:$W$361, MATCH('O5 Details by Class &amp; Accounts'!BE$18, 'E2 Allocators'!$B$15:$W$15, 0),FALSE)*$E68)</f>
        <v>0</v>
      </c>
      <c r="BF68" s="1411">
        <f>IF(ISERROR(VLOOKUP(VLOOKUP($A68, 'E4 TB Allocation Details'!$A$18:$L$205, MATCH("Misc ID", 'E4 TB Allocation Details'!$A$18:$L$18, 0),FALSE), 'E2 Allocators'!$B$15:$W$361, MATCH('O5 Details by Class &amp; Accounts'!BF$18, 'E2 Allocators'!$B$15:$W$15, 0),FALSE)*$E68), 0, VLOOKUP(VLOOKUP($A68, 'E4 TB Allocation Details'!$A$18:$L$205, MATCH("Misc ID", 'E4 TB Allocation Details'!$A$18:$L$18, 0),FALSE), 'E2 Allocators'!$B$15:$W$361, MATCH('O5 Details by Class &amp; Accounts'!BF$18, 'E2 Allocators'!$B$15:$W$15, 0),FALSE)*$E68)</f>
        <v>0</v>
      </c>
      <c r="BG68" s="1411">
        <f>IF(ISERROR(VLOOKUP(VLOOKUP($A68, 'E4 TB Allocation Details'!$A$18:$L$205, MATCH("Misc ID", 'E4 TB Allocation Details'!$A$18:$L$18, 0),FALSE), 'E2 Allocators'!$B$15:$W$361, MATCH('O5 Details by Class &amp; Accounts'!BG$18, 'E2 Allocators'!$B$15:$W$15, 0),FALSE)*$E68), 0, VLOOKUP(VLOOKUP($A68, 'E4 TB Allocation Details'!$A$18:$L$205, MATCH("Misc ID", 'E4 TB Allocation Details'!$A$18:$L$18, 0),FALSE), 'E2 Allocators'!$B$15:$W$361, MATCH('O5 Details by Class &amp; Accounts'!BG$18, 'E2 Allocators'!$B$15:$W$15, 0),FALSE)*$E68)</f>
        <v>0</v>
      </c>
      <c r="BH68" s="1411">
        <f>IF(ISERROR(VLOOKUP(VLOOKUP($A68, 'E4 TB Allocation Details'!$A$18:$L$205, MATCH("Misc ID", 'E4 TB Allocation Details'!$A$18:$L$18, 0),FALSE), 'E2 Allocators'!$B$15:$W$361, MATCH('O5 Details by Class &amp; Accounts'!BH$18, 'E2 Allocators'!$B$15:$W$15, 0),FALSE)*$E68), 0, VLOOKUP(VLOOKUP($A68, 'E4 TB Allocation Details'!$A$18:$L$205, MATCH("Misc ID", 'E4 TB Allocation Details'!$A$18:$L$18, 0),FALSE), 'E2 Allocators'!$B$15:$W$361, MATCH('O5 Details by Class &amp; Accounts'!BH$18, 'E2 Allocators'!$B$15:$W$15, 0),FALSE)*$E68)</f>
        <v>0</v>
      </c>
      <c r="BI68" s="1411">
        <f>IF(ISERROR(VLOOKUP(VLOOKUP($A68, 'E4 TB Allocation Details'!$A$18:$L$205, MATCH("Misc ID", 'E4 TB Allocation Details'!$A$18:$L$18, 0),FALSE), 'E2 Allocators'!$B$15:$W$361, MATCH('O5 Details by Class &amp; Accounts'!BI$18, 'E2 Allocators'!$B$15:$W$15, 0),FALSE)*$E68), 0, VLOOKUP(VLOOKUP($A68, 'E4 TB Allocation Details'!$A$18:$L$205, MATCH("Misc ID", 'E4 TB Allocation Details'!$A$18:$L$18, 0),FALSE), 'E2 Allocators'!$B$15:$W$361, MATCH('O5 Details by Class &amp; Accounts'!BI$18, 'E2 Allocators'!$B$15:$W$15, 0),FALSE)*$E68)</f>
        <v>0</v>
      </c>
      <c r="BJ68" s="1411">
        <f>IF(ISERROR(VLOOKUP(VLOOKUP($A68, 'E4 TB Allocation Details'!$A$18:$L$205, MATCH("Misc ID", 'E4 TB Allocation Details'!$A$18:$L$18, 0),FALSE), 'E2 Allocators'!$B$15:$W$361, MATCH('O5 Details by Class &amp; Accounts'!BJ$18, 'E2 Allocators'!$B$15:$W$15, 0),FALSE)*$E68), 0, VLOOKUP(VLOOKUP($A68, 'E4 TB Allocation Details'!$A$18:$L$205, MATCH("Misc ID", 'E4 TB Allocation Details'!$A$18:$L$18, 0),FALSE), 'E2 Allocators'!$B$15:$W$361, MATCH('O5 Details by Class &amp; Accounts'!BJ$18, 'E2 Allocators'!$B$15:$W$15, 0),FALSE)*$E68)</f>
        <v>0</v>
      </c>
      <c r="BK68" s="1411">
        <f>IF(ISERROR(VLOOKUP(VLOOKUP($A68, 'E4 TB Allocation Details'!$A$18:$L$205, MATCH("Misc ID", 'E4 TB Allocation Details'!$A$18:$L$18, 0),FALSE), 'E2 Allocators'!$B$15:$W$361, MATCH('O5 Details by Class &amp; Accounts'!BK$18, 'E2 Allocators'!$B$15:$W$15, 0),FALSE)*$E68), 0, VLOOKUP(VLOOKUP($A68, 'E4 TB Allocation Details'!$A$18:$L$205, MATCH("Misc ID", 'E4 TB Allocation Details'!$A$18:$L$18, 0),FALSE), 'E2 Allocators'!$B$15:$W$361, MATCH('O5 Details by Class &amp; Accounts'!BK$18, 'E2 Allocators'!$B$15:$W$15, 0),FALSE)*$E68)</f>
        <v>0</v>
      </c>
      <c r="BL68" s="1411">
        <f>IF(ISERROR(VLOOKUP(VLOOKUP($A68, 'E4 TB Allocation Details'!$A$18:$L$205, MATCH("Misc ID", 'E4 TB Allocation Details'!$A$18:$L$18, 0),FALSE), 'E2 Allocators'!$B$15:$W$361, MATCH('O5 Details by Class &amp; Accounts'!BL$18, 'E2 Allocators'!$B$15:$W$15, 0),FALSE)*$E68), 0, VLOOKUP(VLOOKUP($A68, 'E4 TB Allocation Details'!$A$18:$L$205, MATCH("Misc ID", 'E4 TB Allocation Details'!$A$18:$L$18, 0),FALSE), 'E2 Allocators'!$B$15:$W$361, MATCH('O5 Details by Class &amp; Accounts'!BL$18, 'E2 Allocators'!$B$15:$W$15, 0),FALSE)*$E68)</f>
        <v>0</v>
      </c>
      <c r="BM68" s="1411">
        <f>IF(ISERROR(VLOOKUP(VLOOKUP($A68, 'E4 TB Allocation Details'!$A$18:$L$205, MATCH("Misc ID", 'E4 TB Allocation Details'!$A$18:$L$18, 0),FALSE), 'E2 Allocators'!$B$15:$W$361, MATCH('O5 Details by Class &amp; Accounts'!BM$18, 'E2 Allocators'!$B$15:$W$15, 0),FALSE)*$E68), 0, VLOOKUP(VLOOKUP($A68, 'E4 TB Allocation Details'!$A$18:$L$205, MATCH("Misc ID", 'E4 TB Allocation Details'!$A$18:$L$18, 0),FALSE), 'E2 Allocators'!$B$15:$W$361, MATCH('O5 Details by Class &amp; Accounts'!BM$18, 'E2 Allocators'!$B$15:$W$15, 0),FALSE)*$E68)</f>
        <v>0</v>
      </c>
      <c r="BN68" s="1411">
        <f>IF(ISERROR(VLOOKUP(VLOOKUP($A68, 'E4 TB Allocation Details'!$A$18:$L$205, MATCH("Misc ID", 'E4 TB Allocation Details'!$A$18:$L$18, 0),FALSE), 'E2 Allocators'!$B$15:$W$361, MATCH('O5 Details by Class &amp; Accounts'!BN$18, 'E2 Allocators'!$B$15:$W$15, 0),FALSE)*$E68), 0, VLOOKUP(VLOOKUP($A68, 'E4 TB Allocation Details'!$A$18:$L$205, MATCH("Misc ID", 'E4 TB Allocation Details'!$A$18:$L$18, 0),FALSE), 'E2 Allocators'!$B$15:$W$361, MATCH('O5 Details by Class &amp; Accounts'!BN$18, 'E2 Allocators'!$B$15:$W$15, 0),FALSE)*$E68)</f>
        <v>0</v>
      </c>
      <c r="BO68" s="1411">
        <f>IF(ISERROR(VLOOKUP(VLOOKUP($A68, 'E4 TB Allocation Details'!$A$18:$L$205, MATCH("Misc ID", 'E4 TB Allocation Details'!$A$18:$L$18, 0),FALSE), 'E2 Allocators'!$B$15:$W$361, MATCH('O5 Details by Class &amp; Accounts'!BO$18, 'E2 Allocators'!$B$15:$W$15, 0),FALSE)*$E68), 0, VLOOKUP(VLOOKUP($A68, 'E4 TB Allocation Details'!$A$18:$L$205, MATCH("Misc ID", 'E4 TB Allocation Details'!$A$18:$L$18, 0),FALSE), 'E2 Allocators'!$B$15:$W$361, MATCH('O5 Details by Class &amp; Accounts'!BO$18, 'E2 Allocators'!$B$15:$W$15, 0),FALSE)*$E68)</f>
        <v>0</v>
      </c>
      <c r="BP68" s="1411">
        <f>IF(ISERROR(VLOOKUP(VLOOKUP($A68, 'E4 TB Allocation Details'!$A$18:$L$205, MATCH("Misc ID", 'E4 TB Allocation Details'!$A$18:$L$18, 0),FALSE), 'E2 Allocators'!$B$15:$W$361, MATCH('O5 Details by Class &amp; Accounts'!BP$18, 'E2 Allocators'!$B$15:$W$15, 0),FALSE)*$E68), 0, VLOOKUP(VLOOKUP($A68, 'E4 TB Allocation Details'!$A$18:$L$205, MATCH("Misc ID", 'E4 TB Allocation Details'!$A$18:$L$18, 0),FALSE), 'E2 Allocators'!$B$15:$W$361, MATCH('O5 Details by Class &amp; Accounts'!BP$18, 'E2 Allocators'!$B$15:$W$15, 0),FALSE)*$E68)</f>
        <v>0</v>
      </c>
      <c r="BQ68" s="1411">
        <f>IF(ISERROR(VLOOKUP(VLOOKUP($A68, 'E4 TB Allocation Details'!$A$18:$L$205, MATCH("Misc ID", 'E4 TB Allocation Details'!$A$18:$L$18, 0),FALSE), 'E2 Allocators'!$B$15:$W$361, MATCH('O5 Details by Class &amp; Accounts'!BQ$18, 'E2 Allocators'!$B$15:$W$15, 0),FALSE)*$E68), 0, VLOOKUP(VLOOKUP($A68, 'E4 TB Allocation Details'!$A$18:$L$205, MATCH("Misc ID", 'E4 TB Allocation Details'!$A$18:$L$18, 0),FALSE), 'E2 Allocators'!$B$15:$W$361, MATCH('O5 Details by Class &amp; Accounts'!BQ$18, 'E2 Allocators'!$B$15:$W$15, 0),FALSE)*$E68)</f>
        <v>0</v>
      </c>
      <c r="BR68" s="1411">
        <f>IF(ISERROR(VLOOKUP(VLOOKUP($A68, 'E4 TB Allocation Details'!$A$18:$L$205, MATCH("Misc ID", 'E4 TB Allocation Details'!$A$18:$L$18, 0),FALSE), 'E2 Allocators'!$B$15:$W$361, MATCH('O5 Details by Class &amp; Accounts'!BR$18, 'E2 Allocators'!$B$15:$W$15, 0),FALSE)*$E68), 0, VLOOKUP(VLOOKUP($A68, 'E4 TB Allocation Details'!$A$18:$L$205, MATCH("Misc ID", 'E4 TB Allocation Details'!$A$18:$L$18, 0),FALSE), 'E2 Allocators'!$B$15:$W$361, MATCH('O5 Details by Class &amp; Accounts'!BR$18, 'E2 Allocators'!$B$15:$W$15, 0),FALSE)*$E68)</f>
        <v>0</v>
      </c>
      <c r="BS68" s="1411">
        <f t="shared" si="11"/>
        <v>0</v>
      </c>
      <c r="BT68" s="1411">
        <f>IF(ISERROR(VLOOKUP(VLOOKUP($A68, 'E4 TB Allocation Details'!$A$18:$L$205, MATCH("A &amp; G ID", 'E4 TB Allocation Details'!$A$18:$L$18, 0),FALSE), 'E2 Allocators'!$B$15:$W$361, MATCH('O5 Details by Class &amp; Accounts'!BT$18, 'E2 Allocators'!$B$15:$W$15, 0),FALSE)*$E68), 0, VLOOKUP(VLOOKUP($A68, 'E4 TB Allocation Details'!$A$18:$L$205, MATCH("A &amp; G ID", 'E4 TB Allocation Details'!$A$18:$L$18, 0),FALSE), 'E2 Allocators'!$B$15:$W$361, MATCH('O5 Details by Class &amp; Accounts'!BT$18, 'E2 Allocators'!$B$15:$W$15, 0),FALSE)*$E68)</f>
        <v>14529.074605121952</v>
      </c>
      <c r="BU68" s="1411">
        <f>IF(ISERROR(VLOOKUP(VLOOKUP($A68, 'E4 TB Allocation Details'!$A$18:$L$205, MATCH("A &amp; G ID", 'E4 TB Allocation Details'!$A$18:$L$18, 0),FALSE), 'E2 Allocators'!$B$15:$W$361, MATCH('O5 Details by Class &amp; Accounts'!BU$18, 'E2 Allocators'!$B$15:$W$15, 0),FALSE)*$E68), 0, VLOOKUP(VLOOKUP($A68, 'E4 TB Allocation Details'!$A$18:$L$205, MATCH("A &amp; G ID", 'E4 TB Allocation Details'!$A$18:$L$18, 0),FALSE), 'E2 Allocators'!$B$15:$W$361, MATCH('O5 Details by Class &amp; Accounts'!BU$18, 'E2 Allocators'!$B$15:$W$15, 0),FALSE)*$E68)</f>
        <v>4997.1424318157788</v>
      </c>
      <c r="BV68" s="1411">
        <f>IF(ISERROR(VLOOKUP(VLOOKUP($A68, 'E4 TB Allocation Details'!$A$18:$L$205, MATCH("A &amp; G ID", 'E4 TB Allocation Details'!$A$18:$L$18, 0),FALSE), 'E2 Allocators'!$B$15:$W$361, MATCH('O5 Details by Class &amp; Accounts'!BV$18, 'E2 Allocators'!$B$15:$W$15, 0),FALSE)*$E68), 0, VLOOKUP(VLOOKUP($A68, 'E4 TB Allocation Details'!$A$18:$L$205, MATCH("A &amp; G ID", 'E4 TB Allocation Details'!$A$18:$L$18, 0),FALSE), 'E2 Allocators'!$B$15:$W$361, MATCH('O5 Details by Class &amp; Accounts'!BV$18, 'E2 Allocators'!$B$15:$W$15, 0),FALSE)*$E68)</f>
        <v>7238.6104235941284</v>
      </c>
      <c r="BW68" s="1411">
        <f>IF(ISERROR(VLOOKUP(VLOOKUP($A68, 'E4 TB Allocation Details'!$A$18:$L$205, MATCH("A &amp; G ID", 'E4 TB Allocation Details'!$A$18:$L$18, 0),FALSE), 'E2 Allocators'!$B$15:$W$361, MATCH('O5 Details by Class &amp; Accounts'!BW$18, 'E2 Allocators'!$B$15:$W$15, 0),FALSE)*$E68), 0, VLOOKUP(VLOOKUP($A68, 'E4 TB Allocation Details'!$A$18:$L$205, MATCH("A &amp; G ID", 'E4 TB Allocation Details'!$A$18:$L$18, 0),FALSE), 'E2 Allocators'!$B$15:$W$361, MATCH('O5 Details by Class &amp; Accounts'!BW$18, 'E2 Allocators'!$B$15:$W$15, 0),FALSE)*$E68)</f>
        <v>0</v>
      </c>
      <c r="BX68" s="1411">
        <f>IF(ISERROR(VLOOKUP(VLOOKUP($A68, 'E4 TB Allocation Details'!$A$18:$L$205, MATCH("A &amp; G ID", 'E4 TB Allocation Details'!$A$18:$L$18, 0),FALSE), 'E2 Allocators'!$B$15:$W$361, MATCH('O5 Details by Class &amp; Accounts'!BX$18, 'E2 Allocators'!$B$15:$W$15, 0),FALSE)*$E68), 0, VLOOKUP(VLOOKUP($A68, 'E4 TB Allocation Details'!$A$18:$L$205, MATCH("A &amp; G ID", 'E4 TB Allocation Details'!$A$18:$L$18, 0),FALSE), 'E2 Allocators'!$B$15:$W$361, MATCH('O5 Details by Class &amp; Accounts'!BX$18, 'E2 Allocators'!$B$15:$W$15, 0),FALSE)*$E68)</f>
        <v>0</v>
      </c>
      <c r="BY68" s="1411">
        <f>IF(ISERROR(VLOOKUP(VLOOKUP($A68, 'E4 TB Allocation Details'!$A$18:$L$205, MATCH("A &amp; G ID", 'E4 TB Allocation Details'!$A$18:$L$18, 0),FALSE), 'E2 Allocators'!$B$15:$W$361, MATCH('O5 Details by Class &amp; Accounts'!BY$18, 'E2 Allocators'!$B$15:$W$15, 0),FALSE)*$E68), 0, VLOOKUP(VLOOKUP($A68, 'E4 TB Allocation Details'!$A$18:$L$205, MATCH("A &amp; G ID", 'E4 TB Allocation Details'!$A$18:$L$18, 0),FALSE), 'E2 Allocators'!$B$15:$W$361, MATCH('O5 Details by Class &amp; Accounts'!BY$18, 'E2 Allocators'!$B$15:$W$15, 0),FALSE)*$E68)</f>
        <v>0</v>
      </c>
      <c r="BZ68" s="1411">
        <f>IF(ISERROR(VLOOKUP(VLOOKUP($A68, 'E4 TB Allocation Details'!$A$18:$L$205, MATCH("A &amp; G ID", 'E4 TB Allocation Details'!$A$18:$L$18, 0),FALSE), 'E2 Allocators'!$B$15:$W$361, MATCH('O5 Details by Class &amp; Accounts'!BZ$18, 'E2 Allocators'!$B$15:$W$15, 0),FALSE)*$E68), 0, VLOOKUP(VLOOKUP($A68, 'E4 TB Allocation Details'!$A$18:$L$205, MATCH("A &amp; G ID", 'E4 TB Allocation Details'!$A$18:$L$18, 0),FALSE), 'E2 Allocators'!$B$15:$W$361, MATCH('O5 Details by Class &amp; Accounts'!BZ$18, 'E2 Allocators'!$B$15:$W$15, 0),FALSE)*$E68)</f>
        <v>2023.4969221456265</v>
      </c>
      <c r="CA68" s="1411">
        <f>IF(ISERROR(VLOOKUP(VLOOKUP($A68, 'E4 TB Allocation Details'!$A$18:$L$205, MATCH("A &amp; G ID", 'E4 TB Allocation Details'!$A$18:$L$18, 0),FALSE), 'E2 Allocators'!$B$15:$W$361, MATCH('O5 Details by Class &amp; Accounts'!CA$18, 'E2 Allocators'!$B$15:$W$15, 0),FALSE)*$E68), 0, VLOOKUP(VLOOKUP($A68, 'E4 TB Allocation Details'!$A$18:$L$205, MATCH("A &amp; G ID", 'E4 TB Allocation Details'!$A$18:$L$18, 0),FALSE), 'E2 Allocators'!$B$15:$W$361, MATCH('O5 Details by Class &amp; Accounts'!CA$18, 'E2 Allocators'!$B$15:$W$15, 0),FALSE)*$E68)</f>
        <v>111.02953316759258</v>
      </c>
      <c r="CB68" s="1411">
        <f>IF(ISERROR(VLOOKUP(VLOOKUP($A68, 'E4 TB Allocation Details'!$A$18:$L$205, MATCH("A &amp; G ID", 'E4 TB Allocation Details'!$A$18:$L$18, 0),FALSE), 'E2 Allocators'!$B$15:$W$361, MATCH('O5 Details by Class &amp; Accounts'!CB$18, 'E2 Allocators'!$B$15:$W$15, 0),FALSE)*$E68), 0, VLOOKUP(VLOOKUP($A68, 'E4 TB Allocation Details'!$A$18:$L$205, MATCH("A &amp; G ID", 'E4 TB Allocation Details'!$A$18:$L$18, 0),FALSE), 'E2 Allocators'!$B$15:$W$361, MATCH('O5 Details by Class &amp; Accounts'!CB$18, 'E2 Allocators'!$B$15:$W$15, 0),FALSE)*$E68)</f>
        <v>100.64608415492179</v>
      </c>
      <c r="CC68" s="1411">
        <f>IF(ISERROR(VLOOKUP(VLOOKUP($A68, 'E4 TB Allocation Details'!$A$18:$L$205, MATCH("A &amp; G ID", 'E4 TB Allocation Details'!$A$18:$L$18, 0),FALSE), 'E2 Allocators'!$B$15:$W$361, MATCH('O5 Details by Class &amp; Accounts'!CC$18, 'E2 Allocators'!$B$15:$W$15, 0),FALSE)*$E68), 0, VLOOKUP(VLOOKUP($A68, 'E4 TB Allocation Details'!$A$18:$L$205, MATCH("A &amp; G ID", 'E4 TB Allocation Details'!$A$18:$L$18, 0),FALSE), 'E2 Allocators'!$B$15:$W$361, MATCH('O5 Details by Class &amp; Accounts'!CC$18, 'E2 Allocators'!$B$15:$W$15, 0),FALSE)*$E68)</f>
        <v>0</v>
      </c>
      <c r="CD68" s="1411">
        <f>IF(ISERROR(VLOOKUP(VLOOKUP($A68, 'E4 TB Allocation Details'!$A$18:$L$205, MATCH("A &amp; G ID", 'E4 TB Allocation Details'!$A$18:$L$18, 0),FALSE), 'E2 Allocators'!$B$15:$W$361, MATCH('O5 Details by Class &amp; Accounts'!CD$18, 'E2 Allocators'!$B$15:$W$15, 0),FALSE)*$E68), 0, VLOOKUP(VLOOKUP($A68, 'E4 TB Allocation Details'!$A$18:$L$205, MATCH("A &amp; G ID", 'E4 TB Allocation Details'!$A$18:$L$18, 0),FALSE), 'E2 Allocators'!$B$15:$W$361, MATCH('O5 Details by Class &amp; Accounts'!CD$18, 'E2 Allocators'!$B$15:$W$15, 0),FALSE)*$E68)</f>
        <v>0</v>
      </c>
      <c r="CE68" s="1411">
        <f>IF(ISERROR(VLOOKUP(VLOOKUP($A68, 'E4 TB Allocation Details'!$A$18:$L$205, MATCH("A &amp; G ID", 'E4 TB Allocation Details'!$A$18:$L$18, 0),FALSE), 'E2 Allocators'!$B$15:$W$361, MATCH('O5 Details by Class &amp; Accounts'!CE$18, 'E2 Allocators'!$B$15:$W$15, 0),FALSE)*$E68), 0, VLOOKUP(VLOOKUP($A68, 'E4 TB Allocation Details'!$A$18:$L$205, MATCH("A &amp; G ID", 'E4 TB Allocation Details'!$A$18:$L$18, 0),FALSE), 'E2 Allocators'!$B$15:$W$361, MATCH('O5 Details by Class &amp; Accounts'!CE$18, 'E2 Allocators'!$B$15:$W$15, 0),FALSE)*$E68)</f>
        <v>0</v>
      </c>
      <c r="CF68" s="1411">
        <f>IF(ISERROR(VLOOKUP(VLOOKUP($A68, 'E4 TB Allocation Details'!$A$18:$L$205, MATCH("A &amp; G ID", 'E4 TB Allocation Details'!$A$18:$L$18, 0),FALSE), 'E2 Allocators'!$B$15:$W$361, MATCH('O5 Details by Class &amp; Accounts'!CF$18, 'E2 Allocators'!$B$15:$W$15, 0),FALSE)*$E68), 0, VLOOKUP(VLOOKUP($A68, 'E4 TB Allocation Details'!$A$18:$L$205, MATCH("A &amp; G ID", 'E4 TB Allocation Details'!$A$18:$L$18, 0),FALSE), 'E2 Allocators'!$B$15:$W$361, MATCH('O5 Details by Class &amp; Accounts'!CF$18, 'E2 Allocators'!$B$15:$W$15, 0),FALSE)*$E68)</f>
        <v>0</v>
      </c>
      <c r="CG68" s="1411">
        <f>IF(ISERROR(VLOOKUP(VLOOKUP($A68, 'E4 TB Allocation Details'!$A$18:$L$205, MATCH("A &amp; G ID", 'E4 TB Allocation Details'!$A$18:$L$18, 0),FALSE), 'E2 Allocators'!$B$15:$W$361, MATCH('O5 Details by Class &amp; Accounts'!CG$18, 'E2 Allocators'!$B$15:$W$15, 0),FALSE)*$E68), 0, VLOOKUP(VLOOKUP($A68, 'E4 TB Allocation Details'!$A$18:$L$205, MATCH("A &amp; G ID", 'E4 TB Allocation Details'!$A$18:$L$18, 0),FALSE), 'E2 Allocators'!$B$15:$W$361, MATCH('O5 Details by Class &amp; Accounts'!CG$18, 'E2 Allocators'!$B$15:$W$15, 0),FALSE)*$E68)</f>
        <v>0</v>
      </c>
      <c r="CH68" s="1411">
        <f>IF(ISERROR(VLOOKUP(VLOOKUP($A68, 'E4 TB Allocation Details'!$A$18:$L$205, MATCH("A &amp; G ID", 'E4 TB Allocation Details'!$A$18:$L$18, 0),FALSE), 'E2 Allocators'!$B$15:$W$361, MATCH('O5 Details by Class &amp; Accounts'!CH$18, 'E2 Allocators'!$B$15:$W$15, 0),FALSE)*$E68), 0, VLOOKUP(VLOOKUP($A68, 'E4 TB Allocation Details'!$A$18:$L$205, MATCH("A &amp; G ID", 'E4 TB Allocation Details'!$A$18:$L$18, 0),FALSE), 'E2 Allocators'!$B$15:$W$361, MATCH('O5 Details by Class &amp; Accounts'!CH$18, 'E2 Allocators'!$B$15:$W$15, 0),FALSE)*$E68)</f>
        <v>0</v>
      </c>
      <c r="CI68" s="1411">
        <f>IF(ISERROR(VLOOKUP(VLOOKUP($A68, 'E4 TB Allocation Details'!$A$18:$L$205, MATCH("A &amp; G ID", 'E4 TB Allocation Details'!$A$18:$L$18, 0),FALSE), 'E2 Allocators'!$B$15:$W$361, MATCH('O5 Details by Class &amp; Accounts'!CI$18, 'E2 Allocators'!$B$15:$W$15, 0),FALSE)*$E68), 0, VLOOKUP(VLOOKUP($A68, 'E4 TB Allocation Details'!$A$18:$L$205, MATCH("A &amp; G ID", 'E4 TB Allocation Details'!$A$18:$L$18, 0),FALSE), 'E2 Allocators'!$B$15:$W$361, MATCH('O5 Details by Class &amp; Accounts'!CI$18, 'E2 Allocators'!$B$15:$W$15, 0),FALSE)*$E68)</f>
        <v>0</v>
      </c>
      <c r="CJ68" s="1411">
        <f>IF(ISERROR(VLOOKUP(VLOOKUP($A68, 'E4 TB Allocation Details'!$A$18:$L$205, MATCH("A &amp; G ID", 'E4 TB Allocation Details'!$A$18:$L$18, 0),FALSE), 'E2 Allocators'!$B$15:$W$361, MATCH('O5 Details by Class &amp; Accounts'!CJ$18, 'E2 Allocators'!$B$15:$W$15, 0),FALSE)*$E68), 0, VLOOKUP(VLOOKUP($A68, 'E4 TB Allocation Details'!$A$18:$L$205, MATCH("A &amp; G ID", 'E4 TB Allocation Details'!$A$18:$L$18, 0),FALSE), 'E2 Allocators'!$B$15:$W$361, MATCH('O5 Details by Class &amp; Accounts'!CJ$18, 'E2 Allocators'!$B$15:$W$15, 0),FALSE)*$E68)</f>
        <v>0</v>
      </c>
      <c r="CK68" s="1411">
        <f>IF(ISERROR(VLOOKUP(VLOOKUP($A68, 'E4 TB Allocation Details'!$A$18:$L$205, MATCH("A &amp; G ID", 'E4 TB Allocation Details'!$A$18:$L$18, 0),FALSE), 'E2 Allocators'!$B$15:$W$361, MATCH('O5 Details by Class &amp; Accounts'!CK$18, 'E2 Allocators'!$B$15:$W$15, 0),FALSE)*$E68), 0, VLOOKUP(VLOOKUP($A68, 'E4 TB Allocation Details'!$A$18:$L$205, MATCH("A &amp; G ID", 'E4 TB Allocation Details'!$A$18:$L$18, 0),FALSE), 'E2 Allocators'!$B$15:$W$361, MATCH('O5 Details by Class &amp; Accounts'!CK$18, 'E2 Allocators'!$B$15:$W$15, 0),FALSE)*$E68)</f>
        <v>0</v>
      </c>
      <c r="CL68" s="1411">
        <f>IF(ISERROR(VLOOKUP(VLOOKUP($A68, 'E4 TB Allocation Details'!$A$18:$L$205, MATCH("A &amp; G ID", 'E4 TB Allocation Details'!$A$18:$L$18, 0),FALSE), 'E2 Allocators'!$B$15:$W$361, MATCH('O5 Details by Class &amp; Accounts'!CL$18, 'E2 Allocators'!$B$15:$W$15, 0),FALSE)*$E68), 0, VLOOKUP(VLOOKUP($A68, 'E4 TB Allocation Details'!$A$18:$L$205, MATCH("A &amp; G ID", 'E4 TB Allocation Details'!$A$18:$L$18, 0),FALSE), 'E2 Allocators'!$B$15:$W$361, MATCH('O5 Details by Class &amp; Accounts'!CL$18, 'E2 Allocators'!$B$15:$W$15, 0),FALSE)*$E68)</f>
        <v>0</v>
      </c>
      <c r="CM68" s="1411">
        <f>IF(ISERROR(VLOOKUP(VLOOKUP($A68, 'E4 TB Allocation Details'!$A$18:$L$205, MATCH("A &amp; G ID", 'E4 TB Allocation Details'!$A$18:$L$18, 0),FALSE), 'E2 Allocators'!$B$15:$W$361, MATCH('O5 Details by Class &amp; Accounts'!CM$18, 'E2 Allocators'!$B$15:$W$15, 0),FALSE)*$E68), 0, VLOOKUP(VLOOKUP($A68, 'E4 TB Allocation Details'!$A$18:$L$205, MATCH("A &amp; G ID", 'E4 TB Allocation Details'!$A$18:$L$18, 0),FALSE), 'E2 Allocators'!$B$15:$W$361, MATCH('O5 Details by Class &amp; Accounts'!CM$18, 'E2 Allocators'!$B$15:$W$15, 0),FALSE)*$E68)</f>
        <v>0</v>
      </c>
      <c r="CN68" s="1411">
        <f t="shared" si="12"/>
        <v>29000</v>
      </c>
      <c r="CO68" s="1791">
        <f t="shared" si="7"/>
        <v>0</v>
      </c>
      <c r="CQ68" s="2086" t="s">
        <v>1471</v>
      </c>
    </row>
    <row r="69" spans="1:95" s="80" customFormat="1" ht="12.75">
      <c r="A69" s="1169">
        <v>1940</v>
      </c>
      <c r="B69" s="451" t="s">
        <v>574</v>
      </c>
      <c r="C69" s="1788">
        <f>IF(ISERROR(VLOOKUP($A69,'I3 TB Data'!$A$23:$H$458,MATCH('O5 Details by Class &amp; Accounts'!$C$18, 'I3 TB Data'!$A$23:$H$23,0),0)), 0, VLOOKUP($A69,'I3 TB Data'!$A$23:$H$458,MATCH('O5 Details by Class &amp; Accounts'!$C$18,'I3 TB Data'!$A$23:$H$23,0),0))</f>
        <v>253000</v>
      </c>
      <c r="D69" s="1789">
        <f>'I4 BO ASSETS'!E70</f>
        <v>0</v>
      </c>
      <c r="E69" s="1788">
        <f t="shared" si="6"/>
        <v>253000</v>
      </c>
      <c r="F69" s="1790">
        <f>IF(ISERROR(VLOOKUP($A69, 'E1 Categorization'!A33:E122, MATCH("Customer Component", 'E1 Categorization'!$A$33:$E$33,0), 0)), 0, IF(VLOOKUP($A69, 'E1 Categorization'!A33:E122, MATCH("Customer Component", 'E1 Categorization'!$A$33:$E$33,0), 0)=0, 'O5 Details by Class &amp; Accounts'!$E69, IF(AND(VLOOKUP($A69, 'E1 Categorization'!A33:E122, MATCH("Customer Component", 'E1 Categorization'!$A$33:$E$33,0), 0) &gt;0, VLOOKUP($A69, 'E1 Categorization'!A33:E122, MATCH("Customer Component", 'E1 Categorization'!$A$33:$E$33,0), 0)&lt;1), 'O5 Details by Class &amp; Accounts'!$E69*(1-VLOOKUP($A69, 'E1 Categorization'!A33:E122, MATCH("Customer Component", 'E1 Categorization'!$A$33:$E$33,0), 0)), 0)))</f>
        <v>0</v>
      </c>
      <c r="G69" s="1790">
        <f>IF(ISERROR(VLOOKUP($A69, 'E1 Categorization'!A33:E122, MATCH("Customer Component", 'E1 Categorization'!$A$33:$E$33,0), 0)),0, IF(VLOOKUP($A69, 'E1 Categorization'!A33:E122, MATCH("Customer Component", 'E1 Categorization'!$A$33:$E$33,0), 0)=0, 0, IF(AND(VLOOKUP($A69, 'E1 Categorization'!A33:E122, MATCH("Customer Component", 'E1 Categorization'!$A$33:$E$33,0), 0) &gt;0, VLOOKUP($A69, 'E1 Categorization'!A33:E122, MATCH("Customer Component", 'E1 Categorization'!$A$33:$E$33,0), 0)&lt;1), 'O5 Details by Class &amp; Accounts'!$E69*(VLOOKUP($A69, 'E1 Categorization'!A33:E122, MATCH("Customer Component", 'E1 Categorization'!$A$33:$E$33,0), 0)), 'O5 Details by Class &amp; Accounts'!$E69)))</f>
        <v>0</v>
      </c>
      <c r="H69" s="1411">
        <f t="shared" si="8"/>
        <v>0</v>
      </c>
      <c r="I69" s="1411">
        <f>IF(ISERROR(VLOOKUP(VLOOKUP($A69, 'E4 TB Allocation Details'!$A$18:$L$205, MATCH("Demand ID", 'E4 TB Allocation Details'!$A$18:$L$18, 0),FALSE), 'E2 Allocators'!$B$15:$W$361, MATCH('O5 Details by Class &amp; Accounts'!I$18, 'E2 Allocators'!$B$15:$W$15, 0),FALSE)*$F69), 0, VLOOKUP(VLOOKUP($A69, 'E4 TB Allocation Details'!$A$18:$L$205, MATCH("Demand ID", 'E4 TB Allocation Details'!$A$18:$L$18, 0),FALSE), 'E2 Allocators'!$B$15:$W$361, MATCH('O5 Details by Class &amp; Accounts'!I$18, 'E2 Allocators'!$B$15:$W$15, 0),FALSE)*$F69)</f>
        <v>0</v>
      </c>
      <c r="J69" s="1411">
        <f>IF(ISERROR(VLOOKUP(VLOOKUP($A69, 'E4 TB Allocation Details'!$A$18:$L$205, MATCH("Demand ID", 'E4 TB Allocation Details'!$A$18:$L$18, 0),FALSE), 'E2 Allocators'!$B$15:$W$361, MATCH('O5 Details by Class &amp; Accounts'!J$18, 'E2 Allocators'!$B$15:$W$15, 0),FALSE)*$F69), 0, VLOOKUP(VLOOKUP($A69, 'E4 TB Allocation Details'!$A$18:$L$205, MATCH("Demand ID", 'E4 TB Allocation Details'!$A$18:$L$18, 0),FALSE), 'E2 Allocators'!$B$15:$W$361, MATCH('O5 Details by Class &amp; Accounts'!J$18, 'E2 Allocators'!$B$15:$W$15, 0),FALSE)*$F69)</f>
        <v>0</v>
      </c>
      <c r="K69" s="1411">
        <f>IF(ISERROR(VLOOKUP(VLOOKUP($A69, 'E4 TB Allocation Details'!$A$18:$L$205, MATCH("Demand ID", 'E4 TB Allocation Details'!$A$18:$L$18, 0),FALSE), 'E2 Allocators'!$B$15:$W$361, MATCH('O5 Details by Class &amp; Accounts'!K$18, 'E2 Allocators'!$B$15:$W$15, 0),FALSE)*$F69), 0, VLOOKUP(VLOOKUP($A69, 'E4 TB Allocation Details'!$A$18:$L$205, MATCH("Demand ID", 'E4 TB Allocation Details'!$A$18:$L$18, 0),FALSE), 'E2 Allocators'!$B$15:$W$361, MATCH('O5 Details by Class &amp; Accounts'!K$18, 'E2 Allocators'!$B$15:$W$15, 0),FALSE)*$F69)</f>
        <v>0</v>
      </c>
      <c r="L69" s="1411">
        <f>IF(ISERROR(VLOOKUP(VLOOKUP($A69, 'E4 TB Allocation Details'!$A$18:$L$205, MATCH("Demand ID", 'E4 TB Allocation Details'!$A$18:$L$18, 0),FALSE), 'E2 Allocators'!$B$15:$W$361, MATCH('O5 Details by Class &amp; Accounts'!L$18, 'E2 Allocators'!$B$15:$W$15, 0),FALSE)*$F69), 0, VLOOKUP(VLOOKUP($A69, 'E4 TB Allocation Details'!$A$18:$L$205, MATCH("Demand ID", 'E4 TB Allocation Details'!$A$18:$L$18, 0),FALSE), 'E2 Allocators'!$B$15:$W$361, MATCH('O5 Details by Class &amp; Accounts'!L$18, 'E2 Allocators'!$B$15:$W$15, 0),FALSE)*$F69)</f>
        <v>0</v>
      </c>
      <c r="M69" s="1411">
        <f>IF(ISERROR(VLOOKUP(VLOOKUP($A69, 'E4 TB Allocation Details'!$A$18:$L$205, MATCH("Demand ID", 'E4 TB Allocation Details'!$A$18:$L$18, 0),FALSE), 'E2 Allocators'!$B$15:$W$361, MATCH('O5 Details by Class &amp; Accounts'!M$18, 'E2 Allocators'!$B$15:$W$15, 0),FALSE)*$F69), 0, VLOOKUP(VLOOKUP($A69, 'E4 TB Allocation Details'!$A$18:$L$205, MATCH("Demand ID", 'E4 TB Allocation Details'!$A$18:$L$18, 0),FALSE), 'E2 Allocators'!$B$15:$W$361, MATCH('O5 Details by Class &amp; Accounts'!M$18, 'E2 Allocators'!$B$15:$W$15, 0),FALSE)*$F69)</f>
        <v>0</v>
      </c>
      <c r="N69" s="1411">
        <f>IF(ISERROR(VLOOKUP(VLOOKUP($A69, 'E4 TB Allocation Details'!$A$18:$L$205, MATCH("Demand ID", 'E4 TB Allocation Details'!$A$18:$L$18, 0),FALSE), 'E2 Allocators'!$B$15:$W$361, MATCH('O5 Details by Class &amp; Accounts'!N$18, 'E2 Allocators'!$B$15:$W$15, 0),FALSE)*$F69), 0, VLOOKUP(VLOOKUP($A69, 'E4 TB Allocation Details'!$A$18:$L$205, MATCH("Demand ID", 'E4 TB Allocation Details'!$A$18:$L$18, 0),FALSE), 'E2 Allocators'!$B$15:$W$361, MATCH('O5 Details by Class &amp; Accounts'!N$18, 'E2 Allocators'!$B$15:$W$15, 0),FALSE)*$F69)</f>
        <v>0</v>
      </c>
      <c r="O69" s="1411">
        <f>IF(ISERROR(VLOOKUP(VLOOKUP($A69, 'E4 TB Allocation Details'!$A$18:$L$205, MATCH("Demand ID", 'E4 TB Allocation Details'!$A$18:$L$18, 0),FALSE), 'E2 Allocators'!$B$15:$W$361, MATCH('O5 Details by Class &amp; Accounts'!O$18, 'E2 Allocators'!$B$15:$W$15, 0),FALSE)*$F69), 0, VLOOKUP(VLOOKUP($A69, 'E4 TB Allocation Details'!$A$18:$L$205, MATCH("Demand ID", 'E4 TB Allocation Details'!$A$18:$L$18, 0),FALSE), 'E2 Allocators'!$B$15:$W$361, MATCH('O5 Details by Class &amp; Accounts'!O$18, 'E2 Allocators'!$B$15:$W$15, 0),FALSE)*$F69)</f>
        <v>0</v>
      </c>
      <c r="P69" s="1411">
        <f>IF(ISERROR(VLOOKUP(VLOOKUP($A69, 'E4 TB Allocation Details'!$A$18:$L$205, MATCH("Demand ID", 'E4 TB Allocation Details'!$A$18:$L$18, 0),FALSE), 'E2 Allocators'!$B$15:$W$361, MATCH('O5 Details by Class &amp; Accounts'!P$18, 'E2 Allocators'!$B$15:$W$15, 0),FALSE)*$F69), 0, VLOOKUP(VLOOKUP($A69, 'E4 TB Allocation Details'!$A$18:$L$205, MATCH("Demand ID", 'E4 TB Allocation Details'!$A$18:$L$18, 0),FALSE), 'E2 Allocators'!$B$15:$W$361, MATCH('O5 Details by Class &amp; Accounts'!P$18, 'E2 Allocators'!$B$15:$W$15, 0),FALSE)*$F69)</f>
        <v>0</v>
      </c>
      <c r="Q69" s="1411">
        <f>IF(ISERROR(VLOOKUP(VLOOKUP($A69, 'E4 TB Allocation Details'!$A$18:$L$205, MATCH("Demand ID", 'E4 TB Allocation Details'!$A$18:$L$18, 0),FALSE), 'E2 Allocators'!$B$15:$W$361, MATCH('O5 Details by Class &amp; Accounts'!Q$18, 'E2 Allocators'!$B$15:$W$15, 0),FALSE)*$F69), 0, VLOOKUP(VLOOKUP($A69, 'E4 TB Allocation Details'!$A$18:$L$205, MATCH("Demand ID", 'E4 TB Allocation Details'!$A$18:$L$18, 0),FALSE), 'E2 Allocators'!$B$15:$W$361, MATCH('O5 Details by Class &amp; Accounts'!Q$18, 'E2 Allocators'!$B$15:$W$15, 0),FALSE)*$F69)</f>
        <v>0</v>
      </c>
      <c r="R69" s="1411">
        <f>IF(ISERROR(VLOOKUP(VLOOKUP($A69, 'E4 TB Allocation Details'!$A$18:$L$205, MATCH("Demand ID", 'E4 TB Allocation Details'!$A$18:$L$18, 0),FALSE), 'E2 Allocators'!$B$15:$W$361, MATCH('O5 Details by Class &amp; Accounts'!R$18, 'E2 Allocators'!$B$15:$W$15, 0),FALSE)*$F69), 0, VLOOKUP(VLOOKUP($A69, 'E4 TB Allocation Details'!$A$18:$L$205, MATCH("Demand ID", 'E4 TB Allocation Details'!$A$18:$L$18, 0),FALSE), 'E2 Allocators'!$B$15:$W$361, MATCH('O5 Details by Class &amp; Accounts'!R$18, 'E2 Allocators'!$B$15:$W$15, 0),FALSE)*$F69)</f>
        <v>0</v>
      </c>
      <c r="S69" s="1411">
        <f>IF(ISERROR(VLOOKUP(VLOOKUP($A69, 'E4 TB Allocation Details'!$A$18:$L$205, MATCH("Demand ID", 'E4 TB Allocation Details'!$A$18:$L$18, 0),FALSE), 'E2 Allocators'!$B$15:$W$361, MATCH('O5 Details by Class &amp; Accounts'!S$18, 'E2 Allocators'!$B$15:$W$15, 0),FALSE)*$F69), 0, VLOOKUP(VLOOKUP($A69, 'E4 TB Allocation Details'!$A$18:$L$205, MATCH("Demand ID", 'E4 TB Allocation Details'!$A$18:$L$18, 0),FALSE), 'E2 Allocators'!$B$15:$W$361, MATCH('O5 Details by Class &amp; Accounts'!S$18, 'E2 Allocators'!$B$15:$W$15, 0),FALSE)*$F69)</f>
        <v>0</v>
      </c>
      <c r="T69" s="1411">
        <f>IF(ISERROR(VLOOKUP(VLOOKUP($A69, 'E4 TB Allocation Details'!$A$18:$L$205, MATCH("Demand ID", 'E4 TB Allocation Details'!$A$18:$L$18, 0),FALSE), 'E2 Allocators'!$B$15:$W$361, MATCH('O5 Details by Class &amp; Accounts'!T$18, 'E2 Allocators'!$B$15:$W$15, 0),FALSE)*$F69), 0, VLOOKUP(VLOOKUP($A69, 'E4 TB Allocation Details'!$A$18:$L$205, MATCH("Demand ID", 'E4 TB Allocation Details'!$A$18:$L$18, 0),FALSE), 'E2 Allocators'!$B$15:$W$361, MATCH('O5 Details by Class &amp; Accounts'!T$18, 'E2 Allocators'!$B$15:$W$15, 0),FALSE)*$F69)</f>
        <v>0</v>
      </c>
      <c r="U69" s="1411">
        <f>IF(ISERROR(VLOOKUP(VLOOKUP($A69, 'E4 TB Allocation Details'!$A$18:$L$205, MATCH("Demand ID", 'E4 TB Allocation Details'!$A$18:$L$18, 0),FALSE), 'E2 Allocators'!$B$15:$W$361, MATCH('O5 Details by Class &amp; Accounts'!U$18, 'E2 Allocators'!$B$15:$W$15, 0),FALSE)*$F69), 0, VLOOKUP(VLOOKUP($A69, 'E4 TB Allocation Details'!$A$18:$L$205, MATCH("Demand ID", 'E4 TB Allocation Details'!$A$18:$L$18, 0),FALSE), 'E2 Allocators'!$B$15:$W$361, MATCH('O5 Details by Class &amp; Accounts'!U$18, 'E2 Allocators'!$B$15:$W$15, 0),FALSE)*$F69)</f>
        <v>0</v>
      </c>
      <c r="V69" s="1411">
        <f>IF(ISERROR(VLOOKUP(VLOOKUP($A69, 'E4 TB Allocation Details'!$A$18:$L$205, MATCH("Demand ID", 'E4 TB Allocation Details'!$A$18:$L$18, 0),FALSE), 'E2 Allocators'!$B$15:$W$361, MATCH('O5 Details by Class &amp; Accounts'!V$18, 'E2 Allocators'!$B$15:$W$15, 0),FALSE)*$F69), 0, VLOOKUP(VLOOKUP($A69, 'E4 TB Allocation Details'!$A$18:$L$205, MATCH("Demand ID", 'E4 TB Allocation Details'!$A$18:$L$18, 0),FALSE), 'E2 Allocators'!$B$15:$W$361, MATCH('O5 Details by Class &amp; Accounts'!V$18, 'E2 Allocators'!$B$15:$W$15, 0),FALSE)*$F69)</f>
        <v>0</v>
      </c>
      <c r="W69" s="1411">
        <f>IF(ISERROR(VLOOKUP(VLOOKUP($A69, 'E4 TB Allocation Details'!$A$18:$L$205, MATCH("Demand ID", 'E4 TB Allocation Details'!$A$18:$L$18, 0),FALSE), 'E2 Allocators'!$B$15:$W$361, MATCH('O5 Details by Class &amp; Accounts'!W$18, 'E2 Allocators'!$B$15:$W$15, 0),FALSE)*$F69), 0, VLOOKUP(VLOOKUP($A69, 'E4 TB Allocation Details'!$A$18:$L$205, MATCH("Demand ID", 'E4 TB Allocation Details'!$A$18:$L$18, 0),FALSE), 'E2 Allocators'!$B$15:$W$361, MATCH('O5 Details by Class &amp; Accounts'!W$18, 'E2 Allocators'!$B$15:$W$15, 0),FALSE)*$F69)</f>
        <v>0</v>
      </c>
      <c r="X69" s="1411">
        <f>IF(ISERROR(VLOOKUP(VLOOKUP($A69, 'E4 TB Allocation Details'!$A$18:$L$205, MATCH("Demand ID", 'E4 TB Allocation Details'!$A$18:$L$18, 0),FALSE), 'E2 Allocators'!$B$15:$W$361, MATCH('O5 Details by Class &amp; Accounts'!X$18, 'E2 Allocators'!$B$15:$W$15, 0),FALSE)*$F69), 0, VLOOKUP(VLOOKUP($A69, 'E4 TB Allocation Details'!$A$18:$L$205, MATCH("Demand ID", 'E4 TB Allocation Details'!$A$18:$L$18, 0),FALSE), 'E2 Allocators'!$B$15:$W$361, MATCH('O5 Details by Class &amp; Accounts'!X$18, 'E2 Allocators'!$B$15:$W$15, 0),FALSE)*$F69)</f>
        <v>0</v>
      </c>
      <c r="Y69" s="1411">
        <f>IF(ISERROR(VLOOKUP(VLOOKUP($A69, 'E4 TB Allocation Details'!$A$18:$L$205, MATCH("Demand ID", 'E4 TB Allocation Details'!$A$18:$L$18, 0),FALSE), 'E2 Allocators'!$B$15:$W$361, MATCH('O5 Details by Class &amp; Accounts'!Y$18, 'E2 Allocators'!$B$15:$W$15, 0),FALSE)*$F69), 0, VLOOKUP(VLOOKUP($A69, 'E4 TB Allocation Details'!$A$18:$L$205, MATCH("Demand ID", 'E4 TB Allocation Details'!$A$18:$L$18, 0),FALSE), 'E2 Allocators'!$B$15:$W$361, MATCH('O5 Details by Class &amp; Accounts'!Y$18, 'E2 Allocators'!$B$15:$W$15, 0),FALSE)*$F69)</f>
        <v>0</v>
      </c>
      <c r="Z69" s="1411">
        <f>IF(ISERROR(VLOOKUP(VLOOKUP($A69, 'E4 TB Allocation Details'!$A$18:$L$205, MATCH("Demand ID", 'E4 TB Allocation Details'!$A$18:$L$18, 0),FALSE), 'E2 Allocators'!$B$15:$W$361, MATCH('O5 Details by Class &amp; Accounts'!Z$18, 'E2 Allocators'!$B$15:$W$15, 0),FALSE)*$F69), 0, VLOOKUP(VLOOKUP($A69, 'E4 TB Allocation Details'!$A$18:$L$205, MATCH("Demand ID", 'E4 TB Allocation Details'!$A$18:$L$18, 0),FALSE), 'E2 Allocators'!$B$15:$W$361, MATCH('O5 Details by Class &amp; Accounts'!Z$18, 'E2 Allocators'!$B$15:$W$15, 0),FALSE)*$F69)</f>
        <v>0</v>
      </c>
      <c r="AA69" s="1411">
        <f>IF(ISERROR(VLOOKUP(VLOOKUP($A69, 'E4 TB Allocation Details'!$A$18:$L$205, MATCH("Demand ID", 'E4 TB Allocation Details'!$A$18:$L$18, 0),FALSE), 'E2 Allocators'!$B$15:$W$361, MATCH('O5 Details by Class &amp; Accounts'!AA$18, 'E2 Allocators'!$B$15:$W$15, 0),FALSE)*$F69), 0, VLOOKUP(VLOOKUP($A69, 'E4 TB Allocation Details'!$A$18:$L$205, MATCH("Demand ID", 'E4 TB Allocation Details'!$A$18:$L$18, 0),FALSE), 'E2 Allocators'!$B$15:$W$361, MATCH('O5 Details by Class &amp; Accounts'!AA$18, 'E2 Allocators'!$B$15:$W$15, 0),FALSE)*$F69)</f>
        <v>0</v>
      </c>
      <c r="AB69" s="1411">
        <f>IF(ISERROR(VLOOKUP(VLOOKUP($A69, 'E4 TB Allocation Details'!$A$18:$L$205, MATCH("Demand ID", 'E4 TB Allocation Details'!$A$18:$L$18, 0),FALSE), 'E2 Allocators'!$B$15:$W$361, MATCH('O5 Details by Class &amp; Accounts'!AB$18, 'E2 Allocators'!$B$15:$W$15, 0),FALSE)*$F69), 0, VLOOKUP(VLOOKUP($A69, 'E4 TB Allocation Details'!$A$18:$L$205, MATCH("Demand ID", 'E4 TB Allocation Details'!$A$18:$L$18, 0),FALSE), 'E2 Allocators'!$B$15:$W$361, MATCH('O5 Details by Class &amp; Accounts'!AB$18, 'E2 Allocators'!$B$15:$W$15, 0),FALSE)*$F69)</f>
        <v>0</v>
      </c>
      <c r="AC69" s="1411">
        <f t="shared" si="9"/>
        <v>0</v>
      </c>
      <c r="AD69" s="1411">
        <f>IF(ISERROR(VLOOKUP(VLOOKUP($A69, 'E4 TB Allocation Details'!$A$18:$L$205, MATCH("Customer ID", 'E4 TB Allocation Details'!$A$18:$L$18, 0),FALSE), 'E2 Allocators'!$B$15:$W$361, MATCH('O5 Details by Class &amp; Accounts'!AD$18, 'E2 Allocators'!$B$15:$W$15, 0),FALSE)*$G69), 0, VLOOKUP(VLOOKUP($A69, 'E4 TB Allocation Details'!$A$18:$L$205, MATCH("Customer ID", 'E4 TB Allocation Details'!$A$18:$L$18, 0),FALSE), 'E2 Allocators'!$B$15:$W$361, MATCH('O5 Details by Class &amp; Accounts'!AD$18, 'E2 Allocators'!$B$15:$W$15, 0),FALSE)*$G69)</f>
        <v>0</v>
      </c>
      <c r="AE69" s="1411">
        <f>IF(ISERROR(VLOOKUP(VLOOKUP($A69, 'E4 TB Allocation Details'!$A$18:$L$205, MATCH("Customer ID", 'E4 TB Allocation Details'!$A$18:$L$18, 0),FALSE), 'E2 Allocators'!$B$15:$W$361, MATCH('O5 Details by Class &amp; Accounts'!AE$18, 'E2 Allocators'!$B$15:$W$15, 0),FALSE)*$G69), 0, VLOOKUP(VLOOKUP($A69, 'E4 TB Allocation Details'!$A$18:$L$205, MATCH("Customer ID", 'E4 TB Allocation Details'!$A$18:$L$18, 0),FALSE), 'E2 Allocators'!$B$15:$W$361, MATCH('O5 Details by Class &amp; Accounts'!AE$18, 'E2 Allocators'!$B$15:$W$15, 0),FALSE)*$G69)</f>
        <v>0</v>
      </c>
      <c r="AF69" s="1411">
        <f>IF(ISERROR(VLOOKUP(VLOOKUP($A69, 'E4 TB Allocation Details'!$A$18:$L$205, MATCH("Customer ID", 'E4 TB Allocation Details'!$A$18:$L$18, 0),FALSE), 'E2 Allocators'!$B$15:$W$361, MATCH('O5 Details by Class &amp; Accounts'!AF$18, 'E2 Allocators'!$B$15:$W$15, 0),FALSE)*$G69), 0, VLOOKUP(VLOOKUP($A69, 'E4 TB Allocation Details'!$A$18:$L$205, MATCH("Customer ID", 'E4 TB Allocation Details'!$A$18:$L$18, 0),FALSE), 'E2 Allocators'!$B$15:$W$361, MATCH('O5 Details by Class &amp; Accounts'!AF$18, 'E2 Allocators'!$B$15:$W$15, 0),FALSE)*$G69)</f>
        <v>0</v>
      </c>
      <c r="AG69" s="1411">
        <f>IF(ISERROR(VLOOKUP(VLOOKUP($A69, 'E4 TB Allocation Details'!$A$18:$L$205, MATCH("Customer ID", 'E4 TB Allocation Details'!$A$18:$L$18, 0),FALSE), 'E2 Allocators'!$B$15:$W$361, MATCH('O5 Details by Class &amp; Accounts'!AG$18, 'E2 Allocators'!$B$15:$W$15, 0),FALSE)*$G69), 0, VLOOKUP(VLOOKUP($A69, 'E4 TB Allocation Details'!$A$18:$L$205, MATCH("Customer ID", 'E4 TB Allocation Details'!$A$18:$L$18, 0),FALSE), 'E2 Allocators'!$B$15:$W$361, MATCH('O5 Details by Class &amp; Accounts'!AG$18, 'E2 Allocators'!$B$15:$W$15, 0),FALSE)*$G69)</f>
        <v>0</v>
      </c>
      <c r="AH69" s="1411">
        <f>IF(ISERROR(VLOOKUP(VLOOKUP($A69, 'E4 TB Allocation Details'!$A$18:$L$205, MATCH("Customer ID", 'E4 TB Allocation Details'!$A$18:$L$18, 0),FALSE), 'E2 Allocators'!$B$15:$W$361, MATCH('O5 Details by Class &amp; Accounts'!AH$18, 'E2 Allocators'!$B$15:$W$15, 0),FALSE)*$G69), 0, VLOOKUP(VLOOKUP($A69, 'E4 TB Allocation Details'!$A$18:$L$205, MATCH("Customer ID", 'E4 TB Allocation Details'!$A$18:$L$18, 0),FALSE), 'E2 Allocators'!$B$15:$W$361, MATCH('O5 Details by Class &amp; Accounts'!AH$18, 'E2 Allocators'!$B$15:$W$15, 0),FALSE)*$G69)</f>
        <v>0</v>
      </c>
      <c r="AI69" s="1411">
        <f>IF(ISERROR(VLOOKUP(VLOOKUP($A69, 'E4 TB Allocation Details'!$A$18:$L$205, MATCH("Customer ID", 'E4 TB Allocation Details'!$A$18:$L$18, 0),FALSE), 'E2 Allocators'!$B$15:$W$361, MATCH('O5 Details by Class &amp; Accounts'!AI$18, 'E2 Allocators'!$B$15:$W$15, 0),FALSE)*$G69), 0, VLOOKUP(VLOOKUP($A69, 'E4 TB Allocation Details'!$A$18:$L$205, MATCH("Customer ID", 'E4 TB Allocation Details'!$A$18:$L$18, 0),FALSE), 'E2 Allocators'!$B$15:$W$361, MATCH('O5 Details by Class &amp; Accounts'!AI$18, 'E2 Allocators'!$B$15:$W$15, 0),FALSE)*$G69)</f>
        <v>0</v>
      </c>
      <c r="AJ69" s="1411">
        <f>IF(ISERROR(VLOOKUP(VLOOKUP($A69, 'E4 TB Allocation Details'!$A$18:$L$205, MATCH("Customer ID", 'E4 TB Allocation Details'!$A$18:$L$18, 0),FALSE), 'E2 Allocators'!$B$15:$W$361, MATCH('O5 Details by Class &amp; Accounts'!AJ$18, 'E2 Allocators'!$B$15:$W$15, 0),FALSE)*$G69), 0, VLOOKUP(VLOOKUP($A69, 'E4 TB Allocation Details'!$A$18:$L$205, MATCH("Customer ID", 'E4 TB Allocation Details'!$A$18:$L$18, 0),FALSE), 'E2 Allocators'!$B$15:$W$361, MATCH('O5 Details by Class &amp; Accounts'!AJ$18, 'E2 Allocators'!$B$15:$W$15, 0),FALSE)*$G69)</f>
        <v>0</v>
      </c>
      <c r="AK69" s="1411">
        <f>IF(ISERROR(VLOOKUP(VLOOKUP($A69, 'E4 TB Allocation Details'!$A$18:$L$205, MATCH("Customer ID", 'E4 TB Allocation Details'!$A$18:$L$18, 0),FALSE), 'E2 Allocators'!$B$15:$W$361, MATCH('O5 Details by Class &amp; Accounts'!AK$18, 'E2 Allocators'!$B$15:$W$15, 0),FALSE)*$G69), 0, VLOOKUP(VLOOKUP($A69, 'E4 TB Allocation Details'!$A$18:$L$205, MATCH("Customer ID", 'E4 TB Allocation Details'!$A$18:$L$18, 0),FALSE), 'E2 Allocators'!$B$15:$W$361, MATCH('O5 Details by Class &amp; Accounts'!AK$18, 'E2 Allocators'!$B$15:$W$15, 0),FALSE)*$G69)</f>
        <v>0</v>
      </c>
      <c r="AL69" s="1411">
        <f>IF(ISERROR(VLOOKUP(VLOOKUP($A69, 'E4 TB Allocation Details'!$A$18:$L$205, MATCH("Customer ID", 'E4 TB Allocation Details'!$A$18:$L$18, 0),FALSE), 'E2 Allocators'!$B$15:$W$361, MATCH('O5 Details by Class &amp; Accounts'!AL$18, 'E2 Allocators'!$B$15:$W$15, 0),FALSE)*$G69), 0, VLOOKUP(VLOOKUP($A69, 'E4 TB Allocation Details'!$A$18:$L$205, MATCH("Customer ID", 'E4 TB Allocation Details'!$A$18:$L$18, 0),FALSE), 'E2 Allocators'!$B$15:$W$361, MATCH('O5 Details by Class &amp; Accounts'!AL$18, 'E2 Allocators'!$B$15:$W$15, 0),FALSE)*$G69)</f>
        <v>0</v>
      </c>
      <c r="AM69" s="1411">
        <f>IF(ISERROR(VLOOKUP(VLOOKUP($A69, 'E4 TB Allocation Details'!$A$18:$L$205, MATCH("Customer ID", 'E4 TB Allocation Details'!$A$18:$L$18, 0),FALSE), 'E2 Allocators'!$B$15:$W$361, MATCH('O5 Details by Class &amp; Accounts'!AM$18, 'E2 Allocators'!$B$15:$W$15, 0),FALSE)*$G69), 0, VLOOKUP(VLOOKUP($A69, 'E4 TB Allocation Details'!$A$18:$L$205, MATCH("Customer ID", 'E4 TB Allocation Details'!$A$18:$L$18, 0),FALSE), 'E2 Allocators'!$B$15:$W$361, MATCH('O5 Details by Class &amp; Accounts'!AM$18, 'E2 Allocators'!$B$15:$W$15, 0),FALSE)*$G69)</f>
        <v>0</v>
      </c>
      <c r="AN69" s="1411">
        <f>IF(ISERROR(VLOOKUP(VLOOKUP($A69, 'E4 TB Allocation Details'!$A$18:$L$205, MATCH("Customer ID", 'E4 TB Allocation Details'!$A$18:$L$18, 0),FALSE), 'E2 Allocators'!$B$15:$W$361, MATCH('O5 Details by Class &amp; Accounts'!AN$18, 'E2 Allocators'!$B$15:$W$15, 0),FALSE)*$G69), 0, VLOOKUP(VLOOKUP($A69, 'E4 TB Allocation Details'!$A$18:$L$205, MATCH("Customer ID", 'E4 TB Allocation Details'!$A$18:$L$18, 0),FALSE), 'E2 Allocators'!$B$15:$W$361, MATCH('O5 Details by Class &amp; Accounts'!AN$18, 'E2 Allocators'!$B$15:$W$15, 0),FALSE)*$G69)</f>
        <v>0</v>
      </c>
      <c r="AO69" s="1411">
        <f>IF(ISERROR(VLOOKUP(VLOOKUP($A69, 'E4 TB Allocation Details'!$A$18:$L$205, MATCH("Customer ID", 'E4 TB Allocation Details'!$A$18:$L$18, 0),FALSE), 'E2 Allocators'!$B$15:$W$361, MATCH('O5 Details by Class &amp; Accounts'!AO$18, 'E2 Allocators'!$B$15:$W$15, 0),FALSE)*$G69), 0, VLOOKUP(VLOOKUP($A69, 'E4 TB Allocation Details'!$A$18:$L$205, MATCH("Customer ID", 'E4 TB Allocation Details'!$A$18:$L$18, 0),FALSE), 'E2 Allocators'!$B$15:$W$361, MATCH('O5 Details by Class &amp; Accounts'!AO$18, 'E2 Allocators'!$B$15:$W$15, 0),FALSE)*$G69)</f>
        <v>0</v>
      </c>
      <c r="AP69" s="1411">
        <f>IF(ISERROR(VLOOKUP(VLOOKUP($A69, 'E4 TB Allocation Details'!$A$18:$L$205, MATCH("Customer ID", 'E4 TB Allocation Details'!$A$18:$L$18, 0),FALSE), 'E2 Allocators'!$B$15:$W$361, MATCH('O5 Details by Class &amp; Accounts'!AP$18, 'E2 Allocators'!$B$15:$W$15, 0),FALSE)*$G69), 0, VLOOKUP(VLOOKUP($A69, 'E4 TB Allocation Details'!$A$18:$L$205, MATCH("Customer ID", 'E4 TB Allocation Details'!$A$18:$L$18, 0),FALSE), 'E2 Allocators'!$B$15:$W$361, MATCH('O5 Details by Class &amp; Accounts'!AP$18, 'E2 Allocators'!$B$15:$W$15, 0),FALSE)*$G69)</f>
        <v>0</v>
      </c>
      <c r="AQ69" s="1411">
        <f>IF(ISERROR(VLOOKUP(VLOOKUP($A69, 'E4 TB Allocation Details'!$A$18:$L$205, MATCH("Customer ID", 'E4 TB Allocation Details'!$A$18:$L$18, 0),FALSE), 'E2 Allocators'!$B$15:$W$361, MATCH('O5 Details by Class &amp; Accounts'!AQ$18, 'E2 Allocators'!$B$15:$W$15, 0),FALSE)*$G69), 0, VLOOKUP(VLOOKUP($A69, 'E4 TB Allocation Details'!$A$18:$L$205, MATCH("Customer ID", 'E4 TB Allocation Details'!$A$18:$L$18, 0),FALSE), 'E2 Allocators'!$B$15:$W$361, MATCH('O5 Details by Class &amp; Accounts'!AQ$18, 'E2 Allocators'!$B$15:$W$15, 0),FALSE)*$G69)</f>
        <v>0</v>
      </c>
      <c r="AR69" s="1411">
        <f>IF(ISERROR(VLOOKUP(VLOOKUP($A69, 'E4 TB Allocation Details'!$A$18:$L$205, MATCH("Customer ID", 'E4 TB Allocation Details'!$A$18:$L$18, 0),FALSE), 'E2 Allocators'!$B$15:$W$361, MATCH('O5 Details by Class &amp; Accounts'!AR$18, 'E2 Allocators'!$B$15:$W$15, 0),FALSE)*$G69), 0, VLOOKUP(VLOOKUP($A69, 'E4 TB Allocation Details'!$A$18:$L$205, MATCH("Customer ID", 'E4 TB Allocation Details'!$A$18:$L$18, 0),FALSE), 'E2 Allocators'!$B$15:$W$361, MATCH('O5 Details by Class &amp; Accounts'!AR$18, 'E2 Allocators'!$B$15:$W$15, 0),FALSE)*$G69)</f>
        <v>0</v>
      </c>
      <c r="AS69" s="1411">
        <f>IF(ISERROR(VLOOKUP(VLOOKUP($A69, 'E4 TB Allocation Details'!$A$18:$L$205, MATCH("Customer ID", 'E4 TB Allocation Details'!$A$18:$L$18, 0),FALSE), 'E2 Allocators'!$B$15:$W$361, MATCH('O5 Details by Class &amp; Accounts'!AS$18, 'E2 Allocators'!$B$15:$W$15, 0),FALSE)*$G69), 0, VLOOKUP(VLOOKUP($A69, 'E4 TB Allocation Details'!$A$18:$L$205, MATCH("Customer ID", 'E4 TB Allocation Details'!$A$18:$L$18, 0),FALSE), 'E2 Allocators'!$B$15:$W$361, MATCH('O5 Details by Class &amp; Accounts'!AS$18, 'E2 Allocators'!$B$15:$W$15, 0),FALSE)*$G69)</f>
        <v>0</v>
      </c>
      <c r="AT69" s="1411">
        <f>IF(ISERROR(VLOOKUP(VLOOKUP($A69, 'E4 TB Allocation Details'!$A$18:$L$205, MATCH("Customer ID", 'E4 TB Allocation Details'!$A$18:$L$18, 0),FALSE), 'E2 Allocators'!$B$15:$W$361, MATCH('O5 Details by Class &amp; Accounts'!AT$18, 'E2 Allocators'!$B$15:$W$15, 0),FALSE)*$G69), 0, VLOOKUP(VLOOKUP($A69, 'E4 TB Allocation Details'!$A$18:$L$205, MATCH("Customer ID", 'E4 TB Allocation Details'!$A$18:$L$18, 0),FALSE), 'E2 Allocators'!$B$15:$W$361, MATCH('O5 Details by Class &amp; Accounts'!AT$18, 'E2 Allocators'!$B$15:$W$15, 0),FALSE)*$G69)</f>
        <v>0</v>
      </c>
      <c r="AU69" s="1411">
        <f>IF(ISERROR(VLOOKUP(VLOOKUP($A69, 'E4 TB Allocation Details'!$A$18:$L$205, MATCH("Customer ID", 'E4 TB Allocation Details'!$A$18:$L$18, 0),FALSE), 'E2 Allocators'!$B$15:$W$361, MATCH('O5 Details by Class &amp; Accounts'!AU$18, 'E2 Allocators'!$B$15:$W$15, 0),FALSE)*$G69), 0, VLOOKUP(VLOOKUP($A69, 'E4 TB Allocation Details'!$A$18:$L$205, MATCH("Customer ID", 'E4 TB Allocation Details'!$A$18:$L$18, 0),FALSE), 'E2 Allocators'!$B$15:$W$361, MATCH('O5 Details by Class &amp; Accounts'!AU$18, 'E2 Allocators'!$B$15:$W$15, 0),FALSE)*$G69)</f>
        <v>0</v>
      </c>
      <c r="AV69" s="1411">
        <f>IF(ISERROR(VLOOKUP(VLOOKUP($A69, 'E4 TB Allocation Details'!$A$18:$L$205, MATCH("Customer ID", 'E4 TB Allocation Details'!$A$18:$L$18, 0),FALSE), 'E2 Allocators'!$B$15:$W$361, MATCH('O5 Details by Class &amp; Accounts'!AV$18, 'E2 Allocators'!$B$15:$W$15, 0),FALSE)*$G69), 0, VLOOKUP(VLOOKUP($A69, 'E4 TB Allocation Details'!$A$18:$L$205, MATCH("Customer ID", 'E4 TB Allocation Details'!$A$18:$L$18, 0),FALSE), 'E2 Allocators'!$B$15:$W$361, MATCH('O5 Details by Class &amp; Accounts'!AV$18, 'E2 Allocators'!$B$15:$W$15, 0),FALSE)*$G69)</f>
        <v>0</v>
      </c>
      <c r="AW69" s="1411">
        <f>IF(ISERROR(VLOOKUP(VLOOKUP($A69, 'E4 TB Allocation Details'!$A$18:$L$205, MATCH("Customer ID", 'E4 TB Allocation Details'!$A$18:$L$18, 0),FALSE), 'E2 Allocators'!$B$15:$W$361, MATCH('O5 Details by Class &amp; Accounts'!AW$18, 'E2 Allocators'!$B$15:$W$15, 0),FALSE)*$G69), 0, VLOOKUP(VLOOKUP($A69, 'E4 TB Allocation Details'!$A$18:$L$205, MATCH("Customer ID", 'E4 TB Allocation Details'!$A$18:$L$18, 0),FALSE), 'E2 Allocators'!$B$15:$W$361, MATCH('O5 Details by Class &amp; Accounts'!AW$18, 'E2 Allocators'!$B$15:$W$15, 0),FALSE)*$G69)</f>
        <v>0</v>
      </c>
      <c r="AX69" s="1411">
        <f t="shared" si="10"/>
        <v>0</v>
      </c>
      <c r="AY69" s="1411">
        <f>IF(ISERROR(VLOOKUP(VLOOKUP($A69, 'E4 TB Allocation Details'!$A$18:$L$205, MATCH("Misc ID", 'E4 TB Allocation Details'!$A$18:$L$18, 0),FALSE), 'E2 Allocators'!$B$15:$W$361, MATCH('O5 Details by Class &amp; Accounts'!AY$18, 'E2 Allocators'!$B$15:$W$15, 0),FALSE)*$E69), 0, VLOOKUP(VLOOKUP($A69, 'E4 TB Allocation Details'!$A$18:$L$205, MATCH("Misc ID", 'E4 TB Allocation Details'!$A$18:$L$18, 0),FALSE), 'E2 Allocators'!$B$15:$W$361, MATCH('O5 Details by Class &amp; Accounts'!AY$18, 'E2 Allocators'!$B$15:$W$15, 0),FALSE)*$E69)</f>
        <v>0</v>
      </c>
      <c r="AZ69" s="1411">
        <f>IF(ISERROR(VLOOKUP(VLOOKUP($A69, 'E4 TB Allocation Details'!$A$18:$L$205, MATCH("Misc ID", 'E4 TB Allocation Details'!$A$18:$L$18, 0),FALSE), 'E2 Allocators'!$B$15:$W$361, MATCH('O5 Details by Class &amp; Accounts'!AZ$18, 'E2 Allocators'!$B$15:$W$15, 0),FALSE)*$E69), 0, VLOOKUP(VLOOKUP($A69, 'E4 TB Allocation Details'!$A$18:$L$205, MATCH("Misc ID", 'E4 TB Allocation Details'!$A$18:$L$18, 0),FALSE), 'E2 Allocators'!$B$15:$W$361, MATCH('O5 Details by Class &amp; Accounts'!AZ$18, 'E2 Allocators'!$B$15:$W$15, 0),FALSE)*$E69)</f>
        <v>0</v>
      </c>
      <c r="BA69" s="1411">
        <f>IF(ISERROR(VLOOKUP(VLOOKUP($A69, 'E4 TB Allocation Details'!$A$18:$L$205, MATCH("Misc ID", 'E4 TB Allocation Details'!$A$18:$L$18, 0),FALSE), 'E2 Allocators'!$B$15:$W$361, MATCH('O5 Details by Class &amp; Accounts'!BA$18, 'E2 Allocators'!$B$15:$W$15, 0),FALSE)*$E69), 0, VLOOKUP(VLOOKUP($A69, 'E4 TB Allocation Details'!$A$18:$L$205, MATCH("Misc ID", 'E4 TB Allocation Details'!$A$18:$L$18, 0),FALSE), 'E2 Allocators'!$B$15:$W$361, MATCH('O5 Details by Class &amp; Accounts'!BA$18, 'E2 Allocators'!$B$15:$W$15, 0),FALSE)*$E69)</f>
        <v>0</v>
      </c>
      <c r="BB69" s="1411">
        <f>IF(ISERROR(VLOOKUP(VLOOKUP($A69, 'E4 TB Allocation Details'!$A$18:$L$205, MATCH("Misc ID", 'E4 TB Allocation Details'!$A$18:$L$18, 0),FALSE), 'E2 Allocators'!$B$15:$W$361, MATCH('O5 Details by Class &amp; Accounts'!BB$18, 'E2 Allocators'!$B$15:$W$15, 0),FALSE)*$E69), 0, VLOOKUP(VLOOKUP($A69, 'E4 TB Allocation Details'!$A$18:$L$205, MATCH("Misc ID", 'E4 TB Allocation Details'!$A$18:$L$18, 0),FALSE), 'E2 Allocators'!$B$15:$W$361, MATCH('O5 Details by Class &amp; Accounts'!BB$18, 'E2 Allocators'!$B$15:$W$15, 0),FALSE)*$E69)</f>
        <v>0</v>
      </c>
      <c r="BC69" s="1411">
        <f>IF(ISERROR(VLOOKUP(VLOOKUP($A69, 'E4 TB Allocation Details'!$A$18:$L$205, MATCH("Misc ID", 'E4 TB Allocation Details'!$A$18:$L$18, 0),FALSE), 'E2 Allocators'!$B$15:$W$361, MATCH('O5 Details by Class &amp; Accounts'!BC$18, 'E2 Allocators'!$B$15:$W$15, 0),FALSE)*$E69), 0, VLOOKUP(VLOOKUP($A69, 'E4 TB Allocation Details'!$A$18:$L$205, MATCH("Misc ID", 'E4 TB Allocation Details'!$A$18:$L$18, 0),FALSE), 'E2 Allocators'!$B$15:$W$361, MATCH('O5 Details by Class &amp; Accounts'!BC$18, 'E2 Allocators'!$B$15:$W$15, 0),FALSE)*$E69)</f>
        <v>0</v>
      </c>
      <c r="BD69" s="1411">
        <f>IF(ISERROR(VLOOKUP(VLOOKUP($A69, 'E4 TB Allocation Details'!$A$18:$L$205, MATCH("Misc ID", 'E4 TB Allocation Details'!$A$18:$L$18, 0),FALSE), 'E2 Allocators'!$B$15:$W$361, MATCH('O5 Details by Class &amp; Accounts'!BD$18, 'E2 Allocators'!$B$15:$W$15, 0),FALSE)*$E69), 0, VLOOKUP(VLOOKUP($A69, 'E4 TB Allocation Details'!$A$18:$L$205, MATCH("Misc ID", 'E4 TB Allocation Details'!$A$18:$L$18, 0),FALSE), 'E2 Allocators'!$B$15:$W$361, MATCH('O5 Details by Class &amp; Accounts'!BD$18, 'E2 Allocators'!$B$15:$W$15, 0),FALSE)*$E69)</f>
        <v>0</v>
      </c>
      <c r="BE69" s="1411">
        <f>IF(ISERROR(VLOOKUP(VLOOKUP($A69, 'E4 TB Allocation Details'!$A$18:$L$205, MATCH("Misc ID", 'E4 TB Allocation Details'!$A$18:$L$18, 0),FALSE), 'E2 Allocators'!$B$15:$W$361, MATCH('O5 Details by Class &amp; Accounts'!BE$18, 'E2 Allocators'!$B$15:$W$15, 0),FALSE)*$E69), 0, VLOOKUP(VLOOKUP($A69, 'E4 TB Allocation Details'!$A$18:$L$205, MATCH("Misc ID", 'E4 TB Allocation Details'!$A$18:$L$18, 0),FALSE), 'E2 Allocators'!$B$15:$W$361, MATCH('O5 Details by Class &amp; Accounts'!BE$18, 'E2 Allocators'!$B$15:$W$15, 0),FALSE)*$E69)</f>
        <v>0</v>
      </c>
      <c r="BF69" s="1411">
        <f>IF(ISERROR(VLOOKUP(VLOOKUP($A69, 'E4 TB Allocation Details'!$A$18:$L$205, MATCH("Misc ID", 'E4 TB Allocation Details'!$A$18:$L$18, 0),FALSE), 'E2 Allocators'!$B$15:$W$361, MATCH('O5 Details by Class &amp; Accounts'!BF$18, 'E2 Allocators'!$B$15:$W$15, 0),FALSE)*$E69), 0, VLOOKUP(VLOOKUP($A69, 'E4 TB Allocation Details'!$A$18:$L$205, MATCH("Misc ID", 'E4 TB Allocation Details'!$A$18:$L$18, 0),FALSE), 'E2 Allocators'!$B$15:$W$361, MATCH('O5 Details by Class &amp; Accounts'!BF$18, 'E2 Allocators'!$B$15:$W$15, 0),FALSE)*$E69)</f>
        <v>0</v>
      </c>
      <c r="BG69" s="1411">
        <f>IF(ISERROR(VLOOKUP(VLOOKUP($A69, 'E4 TB Allocation Details'!$A$18:$L$205, MATCH("Misc ID", 'E4 TB Allocation Details'!$A$18:$L$18, 0),FALSE), 'E2 Allocators'!$B$15:$W$361, MATCH('O5 Details by Class &amp; Accounts'!BG$18, 'E2 Allocators'!$B$15:$W$15, 0),FALSE)*$E69), 0, VLOOKUP(VLOOKUP($A69, 'E4 TB Allocation Details'!$A$18:$L$205, MATCH("Misc ID", 'E4 TB Allocation Details'!$A$18:$L$18, 0),FALSE), 'E2 Allocators'!$B$15:$W$361, MATCH('O5 Details by Class &amp; Accounts'!BG$18, 'E2 Allocators'!$B$15:$W$15, 0),FALSE)*$E69)</f>
        <v>0</v>
      </c>
      <c r="BH69" s="1411">
        <f>IF(ISERROR(VLOOKUP(VLOOKUP($A69, 'E4 TB Allocation Details'!$A$18:$L$205, MATCH("Misc ID", 'E4 TB Allocation Details'!$A$18:$L$18, 0),FALSE), 'E2 Allocators'!$B$15:$W$361, MATCH('O5 Details by Class &amp; Accounts'!BH$18, 'E2 Allocators'!$B$15:$W$15, 0),FALSE)*$E69), 0, VLOOKUP(VLOOKUP($A69, 'E4 TB Allocation Details'!$A$18:$L$205, MATCH("Misc ID", 'E4 TB Allocation Details'!$A$18:$L$18, 0),FALSE), 'E2 Allocators'!$B$15:$W$361, MATCH('O5 Details by Class &amp; Accounts'!BH$18, 'E2 Allocators'!$B$15:$W$15, 0),FALSE)*$E69)</f>
        <v>0</v>
      </c>
      <c r="BI69" s="1411">
        <f>IF(ISERROR(VLOOKUP(VLOOKUP($A69, 'E4 TB Allocation Details'!$A$18:$L$205, MATCH("Misc ID", 'E4 TB Allocation Details'!$A$18:$L$18, 0),FALSE), 'E2 Allocators'!$B$15:$W$361, MATCH('O5 Details by Class &amp; Accounts'!BI$18, 'E2 Allocators'!$B$15:$W$15, 0),FALSE)*$E69), 0, VLOOKUP(VLOOKUP($A69, 'E4 TB Allocation Details'!$A$18:$L$205, MATCH("Misc ID", 'E4 TB Allocation Details'!$A$18:$L$18, 0),FALSE), 'E2 Allocators'!$B$15:$W$361, MATCH('O5 Details by Class &amp; Accounts'!BI$18, 'E2 Allocators'!$B$15:$W$15, 0),FALSE)*$E69)</f>
        <v>0</v>
      </c>
      <c r="BJ69" s="1411">
        <f>IF(ISERROR(VLOOKUP(VLOOKUP($A69, 'E4 TB Allocation Details'!$A$18:$L$205, MATCH("Misc ID", 'E4 TB Allocation Details'!$A$18:$L$18, 0),FALSE), 'E2 Allocators'!$B$15:$W$361, MATCH('O5 Details by Class &amp; Accounts'!BJ$18, 'E2 Allocators'!$B$15:$W$15, 0),FALSE)*$E69), 0, VLOOKUP(VLOOKUP($A69, 'E4 TB Allocation Details'!$A$18:$L$205, MATCH("Misc ID", 'E4 TB Allocation Details'!$A$18:$L$18, 0),FALSE), 'E2 Allocators'!$B$15:$W$361, MATCH('O5 Details by Class &amp; Accounts'!BJ$18, 'E2 Allocators'!$B$15:$W$15, 0),FALSE)*$E69)</f>
        <v>0</v>
      </c>
      <c r="BK69" s="1411">
        <f>IF(ISERROR(VLOOKUP(VLOOKUP($A69, 'E4 TB Allocation Details'!$A$18:$L$205, MATCH("Misc ID", 'E4 TB Allocation Details'!$A$18:$L$18, 0),FALSE), 'E2 Allocators'!$B$15:$W$361, MATCH('O5 Details by Class &amp; Accounts'!BK$18, 'E2 Allocators'!$B$15:$W$15, 0),FALSE)*$E69), 0, VLOOKUP(VLOOKUP($A69, 'E4 TB Allocation Details'!$A$18:$L$205, MATCH("Misc ID", 'E4 TB Allocation Details'!$A$18:$L$18, 0),FALSE), 'E2 Allocators'!$B$15:$W$361, MATCH('O5 Details by Class &amp; Accounts'!BK$18, 'E2 Allocators'!$B$15:$W$15, 0),FALSE)*$E69)</f>
        <v>0</v>
      </c>
      <c r="BL69" s="1411">
        <f>IF(ISERROR(VLOOKUP(VLOOKUP($A69, 'E4 TB Allocation Details'!$A$18:$L$205, MATCH("Misc ID", 'E4 TB Allocation Details'!$A$18:$L$18, 0),FALSE), 'E2 Allocators'!$B$15:$W$361, MATCH('O5 Details by Class &amp; Accounts'!BL$18, 'E2 Allocators'!$B$15:$W$15, 0),FALSE)*$E69), 0, VLOOKUP(VLOOKUP($A69, 'E4 TB Allocation Details'!$A$18:$L$205, MATCH("Misc ID", 'E4 TB Allocation Details'!$A$18:$L$18, 0),FALSE), 'E2 Allocators'!$B$15:$W$361, MATCH('O5 Details by Class &amp; Accounts'!BL$18, 'E2 Allocators'!$B$15:$W$15, 0),FALSE)*$E69)</f>
        <v>0</v>
      </c>
      <c r="BM69" s="1411">
        <f>IF(ISERROR(VLOOKUP(VLOOKUP($A69, 'E4 TB Allocation Details'!$A$18:$L$205, MATCH("Misc ID", 'E4 TB Allocation Details'!$A$18:$L$18, 0),FALSE), 'E2 Allocators'!$B$15:$W$361, MATCH('O5 Details by Class &amp; Accounts'!BM$18, 'E2 Allocators'!$B$15:$W$15, 0),FALSE)*$E69), 0, VLOOKUP(VLOOKUP($A69, 'E4 TB Allocation Details'!$A$18:$L$205, MATCH("Misc ID", 'E4 TB Allocation Details'!$A$18:$L$18, 0),FALSE), 'E2 Allocators'!$B$15:$W$361, MATCH('O5 Details by Class &amp; Accounts'!BM$18, 'E2 Allocators'!$B$15:$W$15, 0),FALSE)*$E69)</f>
        <v>0</v>
      </c>
      <c r="BN69" s="1411">
        <f>IF(ISERROR(VLOOKUP(VLOOKUP($A69, 'E4 TB Allocation Details'!$A$18:$L$205, MATCH("Misc ID", 'E4 TB Allocation Details'!$A$18:$L$18, 0),FALSE), 'E2 Allocators'!$B$15:$W$361, MATCH('O5 Details by Class &amp; Accounts'!BN$18, 'E2 Allocators'!$B$15:$W$15, 0),FALSE)*$E69), 0, VLOOKUP(VLOOKUP($A69, 'E4 TB Allocation Details'!$A$18:$L$205, MATCH("Misc ID", 'E4 TB Allocation Details'!$A$18:$L$18, 0),FALSE), 'E2 Allocators'!$B$15:$W$361, MATCH('O5 Details by Class &amp; Accounts'!BN$18, 'E2 Allocators'!$B$15:$W$15, 0),FALSE)*$E69)</f>
        <v>0</v>
      </c>
      <c r="BO69" s="1411">
        <f>IF(ISERROR(VLOOKUP(VLOOKUP($A69, 'E4 TB Allocation Details'!$A$18:$L$205, MATCH("Misc ID", 'E4 TB Allocation Details'!$A$18:$L$18, 0),FALSE), 'E2 Allocators'!$B$15:$W$361, MATCH('O5 Details by Class &amp; Accounts'!BO$18, 'E2 Allocators'!$B$15:$W$15, 0),FALSE)*$E69), 0, VLOOKUP(VLOOKUP($A69, 'E4 TB Allocation Details'!$A$18:$L$205, MATCH("Misc ID", 'E4 TB Allocation Details'!$A$18:$L$18, 0),FALSE), 'E2 Allocators'!$B$15:$W$361, MATCH('O5 Details by Class &amp; Accounts'!BO$18, 'E2 Allocators'!$B$15:$W$15, 0),FALSE)*$E69)</f>
        <v>0</v>
      </c>
      <c r="BP69" s="1411">
        <f>IF(ISERROR(VLOOKUP(VLOOKUP($A69, 'E4 TB Allocation Details'!$A$18:$L$205, MATCH("Misc ID", 'E4 TB Allocation Details'!$A$18:$L$18, 0),FALSE), 'E2 Allocators'!$B$15:$W$361, MATCH('O5 Details by Class &amp; Accounts'!BP$18, 'E2 Allocators'!$B$15:$W$15, 0),FALSE)*$E69), 0, VLOOKUP(VLOOKUP($A69, 'E4 TB Allocation Details'!$A$18:$L$205, MATCH("Misc ID", 'E4 TB Allocation Details'!$A$18:$L$18, 0),FALSE), 'E2 Allocators'!$B$15:$W$361, MATCH('O5 Details by Class &amp; Accounts'!BP$18, 'E2 Allocators'!$B$15:$W$15, 0),FALSE)*$E69)</f>
        <v>0</v>
      </c>
      <c r="BQ69" s="1411">
        <f>IF(ISERROR(VLOOKUP(VLOOKUP($A69, 'E4 TB Allocation Details'!$A$18:$L$205, MATCH("Misc ID", 'E4 TB Allocation Details'!$A$18:$L$18, 0),FALSE), 'E2 Allocators'!$B$15:$W$361, MATCH('O5 Details by Class &amp; Accounts'!BQ$18, 'E2 Allocators'!$B$15:$W$15, 0),FALSE)*$E69), 0, VLOOKUP(VLOOKUP($A69, 'E4 TB Allocation Details'!$A$18:$L$205, MATCH("Misc ID", 'E4 TB Allocation Details'!$A$18:$L$18, 0),FALSE), 'E2 Allocators'!$B$15:$W$361, MATCH('O5 Details by Class &amp; Accounts'!BQ$18, 'E2 Allocators'!$B$15:$W$15, 0),FALSE)*$E69)</f>
        <v>0</v>
      </c>
      <c r="BR69" s="1411">
        <f>IF(ISERROR(VLOOKUP(VLOOKUP($A69, 'E4 TB Allocation Details'!$A$18:$L$205, MATCH("Misc ID", 'E4 TB Allocation Details'!$A$18:$L$18, 0),FALSE), 'E2 Allocators'!$B$15:$W$361, MATCH('O5 Details by Class &amp; Accounts'!BR$18, 'E2 Allocators'!$B$15:$W$15, 0),FALSE)*$E69), 0, VLOOKUP(VLOOKUP($A69, 'E4 TB Allocation Details'!$A$18:$L$205, MATCH("Misc ID", 'E4 TB Allocation Details'!$A$18:$L$18, 0),FALSE), 'E2 Allocators'!$B$15:$W$361, MATCH('O5 Details by Class &amp; Accounts'!BR$18, 'E2 Allocators'!$B$15:$W$15, 0),FALSE)*$E69)</f>
        <v>0</v>
      </c>
      <c r="BS69" s="1411">
        <f t="shared" si="11"/>
        <v>0</v>
      </c>
      <c r="BT69" s="1411">
        <f>IF(ISERROR(VLOOKUP(VLOOKUP($A69, 'E4 TB Allocation Details'!$A$18:$L$205, MATCH("A &amp; G ID", 'E4 TB Allocation Details'!$A$18:$L$18, 0),FALSE), 'E2 Allocators'!$B$15:$W$361, MATCH('O5 Details by Class &amp; Accounts'!BT$18, 'E2 Allocators'!$B$15:$W$15, 0),FALSE)*$E69), 0, VLOOKUP(VLOOKUP($A69, 'E4 TB Allocation Details'!$A$18:$L$205, MATCH("A &amp; G ID", 'E4 TB Allocation Details'!$A$18:$L$18, 0),FALSE), 'E2 Allocators'!$B$15:$W$361, MATCH('O5 Details by Class &amp; Accounts'!BT$18, 'E2 Allocators'!$B$15:$W$15, 0),FALSE)*$E69)</f>
        <v>126753.65086537428</v>
      </c>
      <c r="BU69" s="1411">
        <f>IF(ISERROR(VLOOKUP(VLOOKUP($A69, 'E4 TB Allocation Details'!$A$18:$L$205, MATCH("A &amp; G ID", 'E4 TB Allocation Details'!$A$18:$L$18, 0),FALSE), 'E2 Allocators'!$B$15:$W$361, MATCH('O5 Details by Class &amp; Accounts'!BU$18, 'E2 Allocators'!$B$15:$W$15, 0),FALSE)*$E69), 0, VLOOKUP(VLOOKUP($A69, 'E4 TB Allocation Details'!$A$18:$L$205, MATCH("A &amp; G ID", 'E4 TB Allocation Details'!$A$18:$L$18, 0),FALSE), 'E2 Allocators'!$B$15:$W$361, MATCH('O5 Details by Class &amp; Accounts'!BU$18, 'E2 Allocators'!$B$15:$W$15, 0),FALSE)*$E69)</f>
        <v>43595.759836185935</v>
      </c>
      <c r="BV69" s="1411">
        <f>IF(ISERROR(VLOOKUP(VLOOKUP($A69, 'E4 TB Allocation Details'!$A$18:$L$205, MATCH("A &amp; G ID", 'E4 TB Allocation Details'!$A$18:$L$18, 0),FALSE), 'E2 Allocators'!$B$15:$W$361, MATCH('O5 Details by Class &amp; Accounts'!BV$18, 'E2 Allocators'!$B$15:$W$15, 0),FALSE)*$E69), 0, VLOOKUP(VLOOKUP($A69, 'E4 TB Allocation Details'!$A$18:$L$205, MATCH("A &amp; G ID", 'E4 TB Allocation Details'!$A$18:$L$18, 0),FALSE), 'E2 Allocators'!$B$15:$W$361, MATCH('O5 Details by Class &amp; Accounts'!BV$18, 'E2 Allocators'!$B$15:$W$15, 0),FALSE)*$E69)</f>
        <v>63150.635764459119</v>
      </c>
      <c r="BW69" s="1411">
        <f>IF(ISERROR(VLOOKUP(VLOOKUP($A69, 'E4 TB Allocation Details'!$A$18:$L$205, MATCH("A &amp; G ID", 'E4 TB Allocation Details'!$A$18:$L$18, 0),FALSE), 'E2 Allocators'!$B$15:$W$361, MATCH('O5 Details by Class &amp; Accounts'!BW$18, 'E2 Allocators'!$B$15:$W$15, 0),FALSE)*$E69), 0, VLOOKUP(VLOOKUP($A69, 'E4 TB Allocation Details'!$A$18:$L$205, MATCH("A &amp; G ID", 'E4 TB Allocation Details'!$A$18:$L$18, 0),FALSE), 'E2 Allocators'!$B$15:$W$361, MATCH('O5 Details by Class &amp; Accounts'!BW$18, 'E2 Allocators'!$B$15:$W$15, 0),FALSE)*$E69)</f>
        <v>0</v>
      </c>
      <c r="BX69" s="1411">
        <f>IF(ISERROR(VLOOKUP(VLOOKUP($A69, 'E4 TB Allocation Details'!$A$18:$L$205, MATCH("A &amp; G ID", 'E4 TB Allocation Details'!$A$18:$L$18, 0),FALSE), 'E2 Allocators'!$B$15:$W$361, MATCH('O5 Details by Class &amp; Accounts'!BX$18, 'E2 Allocators'!$B$15:$W$15, 0),FALSE)*$E69), 0, VLOOKUP(VLOOKUP($A69, 'E4 TB Allocation Details'!$A$18:$L$205, MATCH("A &amp; G ID", 'E4 TB Allocation Details'!$A$18:$L$18, 0),FALSE), 'E2 Allocators'!$B$15:$W$361, MATCH('O5 Details by Class &amp; Accounts'!BX$18, 'E2 Allocators'!$B$15:$W$15, 0),FALSE)*$E69)</f>
        <v>0</v>
      </c>
      <c r="BY69" s="1411">
        <f>IF(ISERROR(VLOOKUP(VLOOKUP($A69, 'E4 TB Allocation Details'!$A$18:$L$205, MATCH("A &amp; G ID", 'E4 TB Allocation Details'!$A$18:$L$18, 0),FALSE), 'E2 Allocators'!$B$15:$W$361, MATCH('O5 Details by Class &amp; Accounts'!BY$18, 'E2 Allocators'!$B$15:$W$15, 0),FALSE)*$E69), 0, VLOOKUP(VLOOKUP($A69, 'E4 TB Allocation Details'!$A$18:$L$205, MATCH("A &amp; G ID", 'E4 TB Allocation Details'!$A$18:$L$18, 0),FALSE), 'E2 Allocators'!$B$15:$W$361, MATCH('O5 Details by Class &amp; Accounts'!BY$18, 'E2 Allocators'!$B$15:$W$15, 0),FALSE)*$E69)</f>
        <v>0</v>
      </c>
      <c r="BZ69" s="1411">
        <f>IF(ISERROR(VLOOKUP(VLOOKUP($A69, 'E4 TB Allocation Details'!$A$18:$L$205, MATCH("A &amp; G ID", 'E4 TB Allocation Details'!$A$18:$L$18, 0),FALSE), 'E2 Allocators'!$B$15:$W$361, MATCH('O5 Details by Class &amp; Accounts'!BZ$18, 'E2 Allocators'!$B$15:$W$15, 0),FALSE)*$E69), 0, VLOOKUP(VLOOKUP($A69, 'E4 TB Allocation Details'!$A$18:$L$205, MATCH("A &amp; G ID", 'E4 TB Allocation Details'!$A$18:$L$18, 0),FALSE), 'E2 Allocators'!$B$15:$W$361, MATCH('O5 Details by Class &amp; Accounts'!BZ$18, 'E2 Allocators'!$B$15:$W$15, 0),FALSE)*$E69)</f>
        <v>17653.266251822191</v>
      </c>
      <c r="CA69" s="1411">
        <f>IF(ISERROR(VLOOKUP(VLOOKUP($A69, 'E4 TB Allocation Details'!$A$18:$L$205, MATCH("A &amp; G ID", 'E4 TB Allocation Details'!$A$18:$L$18, 0),FALSE), 'E2 Allocators'!$B$15:$W$361, MATCH('O5 Details by Class &amp; Accounts'!CA$18, 'E2 Allocators'!$B$15:$W$15, 0),FALSE)*$E69), 0, VLOOKUP(VLOOKUP($A69, 'E4 TB Allocation Details'!$A$18:$L$205, MATCH("A &amp; G ID", 'E4 TB Allocation Details'!$A$18:$L$18, 0),FALSE), 'E2 Allocators'!$B$15:$W$361, MATCH('O5 Details by Class &amp; Accounts'!CA$18, 'E2 Allocators'!$B$15:$W$15, 0),FALSE)*$E69)</f>
        <v>968.6369617724456</v>
      </c>
      <c r="CB69" s="1411">
        <f>IF(ISERROR(VLOOKUP(VLOOKUP($A69, 'E4 TB Allocation Details'!$A$18:$L$205, MATCH("A &amp; G ID", 'E4 TB Allocation Details'!$A$18:$L$18, 0),FALSE), 'E2 Allocators'!$B$15:$W$361, MATCH('O5 Details by Class &amp; Accounts'!CB$18, 'E2 Allocators'!$B$15:$W$15, 0),FALSE)*$E69), 0, VLOOKUP(VLOOKUP($A69, 'E4 TB Allocation Details'!$A$18:$L$205, MATCH("A &amp; G ID", 'E4 TB Allocation Details'!$A$18:$L$18, 0),FALSE), 'E2 Allocators'!$B$15:$W$361, MATCH('O5 Details by Class &amp; Accounts'!CB$18, 'E2 Allocators'!$B$15:$W$15, 0),FALSE)*$E69)</f>
        <v>878.0503203860419</v>
      </c>
      <c r="CC69" s="1411">
        <f>IF(ISERROR(VLOOKUP(VLOOKUP($A69, 'E4 TB Allocation Details'!$A$18:$L$205, MATCH("A &amp; G ID", 'E4 TB Allocation Details'!$A$18:$L$18, 0),FALSE), 'E2 Allocators'!$B$15:$W$361, MATCH('O5 Details by Class &amp; Accounts'!CC$18, 'E2 Allocators'!$B$15:$W$15, 0),FALSE)*$E69), 0, VLOOKUP(VLOOKUP($A69, 'E4 TB Allocation Details'!$A$18:$L$205, MATCH("A &amp; G ID", 'E4 TB Allocation Details'!$A$18:$L$18, 0),FALSE), 'E2 Allocators'!$B$15:$W$361, MATCH('O5 Details by Class &amp; Accounts'!CC$18, 'E2 Allocators'!$B$15:$W$15, 0),FALSE)*$E69)</f>
        <v>0</v>
      </c>
      <c r="CD69" s="1411">
        <f>IF(ISERROR(VLOOKUP(VLOOKUP($A69, 'E4 TB Allocation Details'!$A$18:$L$205, MATCH("A &amp; G ID", 'E4 TB Allocation Details'!$A$18:$L$18, 0),FALSE), 'E2 Allocators'!$B$15:$W$361, MATCH('O5 Details by Class &amp; Accounts'!CD$18, 'E2 Allocators'!$B$15:$W$15, 0),FALSE)*$E69), 0, VLOOKUP(VLOOKUP($A69, 'E4 TB Allocation Details'!$A$18:$L$205, MATCH("A &amp; G ID", 'E4 TB Allocation Details'!$A$18:$L$18, 0),FALSE), 'E2 Allocators'!$B$15:$W$361, MATCH('O5 Details by Class &amp; Accounts'!CD$18, 'E2 Allocators'!$B$15:$W$15, 0),FALSE)*$E69)</f>
        <v>0</v>
      </c>
      <c r="CE69" s="1411">
        <f>IF(ISERROR(VLOOKUP(VLOOKUP($A69, 'E4 TB Allocation Details'!$A$18:$L$205, MATCH("A &amp; G ID", 'E4 TB Allocation Details'!$A$18:$L$18, 0),FALSE), 'E2 Allocators'!$B$15:$W$361, MATCH('O5 Details by Class &amp; Accounts'!CE$18, 'E2 Allocators'!$B$15:$W$15, 0),FALSE)*$E69), 0, VLOOKUP(VLOOKUP($A69, 'E4 TB Allocation Details'!$A$18:$L$205, MATCH("A &amp; G ID", 'E4 TB Allocation Details'!$A$18:$L$18, 0),FALSE), 'E2 Allocators'!$B$15:$W$361, MATCH('O5 Details by Class &amp; Accounts'!CE$18, 'E2 Allocators'!$B$15:$W$15, 0),FALSE)*$E69)</f>
        <v>0</v>
      </c>
      <c r="CF69" s="1411">
        <f>IF(ISERROR(VLOOKUP(VLOOKUP($A69, 'E4 TB Allocation Details'!$A$18:$L$205, MATCH("A &amp; G ID", 'E4 TB Allocation Details'!$A$18:$L$18, 0),FALSE), 'E2 Allocators'!$B$15:$W$361, MATCH('O5 Details by Class &amp; Accounts'!CF$18, 'E2 Allocators'!$B$15:$W$15, 0),FALSE)*$E69), 0, VLOOKUP(VLOOKUP($A69, 'E4 TB Allocation Details'!$A$18:$L$205, MATCH("A &amp; G ID", 'E4 TB Allocation Details'!$A$18:$L$18, 0),FALSE), 'E2 Allocators'!$B$15:$W$361, MATCH('O5 Details by Class &amp; Accounts'!CF$18, 'E2 Allocators'!$B$15:$W$15, 0),FALSE)*$E69)</f>
        <v>0</v>
      </c>
      <c r="CG69" s="1411">
        <f>IF(ISERROR(VLOOKUP(VLOOKUP($A69, 'E4 TB Allocation Details'!$A$18:$L$205, MATCH("A &amp; G ID", 'E4 TB Allocation Details'!$A$18:$L$18, 0),FALSE), 'E2 Allocators'!$B$15:$W$361, MATCH('O5 Details by Class &amp; Accounts'!CG$18, 'E2 Allocators'!$B$15:$W$15, 0),FALSE)*$E69), 0, VLOOKUP(VLOOKUP($A69, 'E4 TB Allocation Details'!$A$18:$L$205, MATCH("A &amp; G ID", 'E4 TB Allocation Details'!$A$18:$L$18, 0),FALSE), 'E2 Allocators'!$B$15:$W$361, MATCH('O5 Details by Class &amp; Accounts'!CG$18, 'E2 Allocators'!$B$15:$W$15, 0),FALSE)*$E69)</f>
        <v>0</v>
      </c>
      <c r="CH69" s="1411">
        <f>IF(ISERROR(VLOOKUP(VLOOKUP($A69, 'E4 TB Allocation Details'!$A$18:$L$205, MATCH("A &amp; G ID", 'E4 TB Allocation Details'!$A$18:$L$18, 0),FALSE), 'E2 Allocators'!$B$15:$W$361, MATCH('O5 Details by Class &amp; Accounts'!CH$18, 'E2 Allocators'!$B$15:$W$15, 0),FALSE)*$E69), 0, VLOOKUP(VLOOKUP($A69, 'E4 TB Allocation Details'!$A$18:$L$205, MATCH("A &amp; G ID", 'E4 TB Allocation Details'!$A$18:$L$18, 0),FALSE), 'E2 Allocators'!$B$15:$W$361, MATCH('O5 Details by Class &amp; Accounts'!CH$18, 'E2 Allocators'!$B$15:$W$15, 0),FALSE)*$E69)</f>
        <v>0</v>
      </c>
      <c r="CI69" s="1411">
        <f>IF(ISERROR(VLOOKUP(VLOOKUP($A69, 'E4 TB Allocation Details'!$A$18:$L$205, MATCH("A &amp; G ID", 'E4 TB Allocation Details'!$A$18:$L$18, 0),FALSE), 'E2 Allocators'!$B$15:$W$361, MATCH('O5 Details by Class &amp; Accounts'!CI$18, 'E2 Allocators'!$B$15:$W$15, 0),FALSE)*$E69), 0, VLOOKUP(VLOOKUP($A69, 'E4 TB Allocation Details'!$A$18:$L$205, MATCH("A &amp; G ID", 'E4 TB Allocation Details'!$A$18:$L$18, 0),FALSE), 'E2 Allocators'!$B$15:$W$361, MATCH('O5 Details by Class &amp; Accounts'!CI$18, 'E2 Allocators'!$B$15:$W$15, 0),FALSE)*$E69)</f>
        <v>0</v>
      </c>
      <c r="CJ69" s="1411">
        <f>IF(ISERROR(VLOOKUP(VLOOKUP($A69, 'E4 TB Allocation Details'!$A$18:$L$205, MATCH("A &amp; G ID", 'E4 TB Allocation Details'!$A$18:$L$18, 0),FALSE), 'E2 Allocators'!$B$15:$W$361, MATCH('O5 Details by Class &amp; Accounts'!CJ$18, 'E2 Allocators'!$B$15:$W$15, 0),FALSE)*$E69), 0, VLOOKUP(VLOOKUP($A69, 'E4 TB Allocation Details'!$A$18:$L$205, MATCH("A &amp; G ID", 'E4 TB Allocation Details'!$A$18:$L$18, 0),FALSE), 'E2 Allocators'!$B$15:$W$361, MATCH('O5 Details by Class &amp; Accounts'!CJ$18, 'E2 Allocators'!$B$15:$W$15, 0),FALSE)*$E69)</f>
        <v>0</v>
      </c>
      <c r="CK69" s="1411">
        <f>IF(ISERROR(VLOOKUP(VLOOKUP($A69, 'E4 TB Allocation Details'!$A$18:$L$205, MATCH("A &amp; G ID", 'E4 TB Allocation Details'!$A$18:$L$18, 0),FALSE), 'E2 Allocators'!$B$15:$W$361, MATCH('O5 Details by Class &amp; Accounts'!CK$18, 'E2 Allocators'!$B$15:$W$15, 0),FALSE)*$E69), 0, VLOOKUP(VLOOKUP($A69, 'E4 TB Allocation Details'!$A$18:$L$205, MATCH("A &amp; G ID", 'E4 TB Allocation Details'!$A$18:$L$18, 0),FALSE), 'E2 Allocators'!$B$15:$W$361, MATCH('O5 Details by Class &amp; Accounts'!CK$18, 'E2 Allocators'!$B$15:$W$15, 0),FALSE)*$E69)</f>
        <v>0</v>
      </c>
      <c r="CL69" s="1411">
        <f>IF(ISERROR(VLOOKUP(VLOOKUP($A69, 'E4 TB Allocation Details'!$A$18:$L$205, MATCH("A &amp; G ID", 'E4 TB Allocation Details'!$A$18:$L$18, 0),FALSE), 'E2 Allocators'!$B$15:$W$361, MATCH('O5 Details by Class &amp; Accounts'!CL$18, 'E2 Allocators'!$B$15:$W$15, 0),FALSE)*$E69), 0, VLOOKUP(VLOOKUP($A69, 'E4 TB Allocation Details'!$A$18:$L$205, MATCH("A &amp; G ID", 'E4 TB Allocation Details'!$A$18:$L$18, 0),FALSE), 'E2 Allocators'!$B$15:$W$361, MATCH('O5 Details by Class &amp; Accounts'!CL$18, 'E2 Allocators'!$B$15:$W$15, 0),FALSE)*$E69)</f>
        <v>0</v>
      </c>
      <c r="CM69" s="1411">
        <f>IF(ISERROR(VLOOKUP(VLOOKUP($A69, 'E4 TB Allocation Details'!$A$18:$L$205, MATCH("A &amp; G ID", 'E4 TB Allocation Details'!$A$18:$L$18, 0),FALSE), 'E2 Allocators'!$B$15:$W$361, MATCH('O5 Details by Class &amp; Accounts'!CM$18, 'E2 Allocators'!$B$15:$W$15, 0),FALSE)*$E69), 0, VLOOKUP(VLOOKUP($A69, 'E4 TB Allocation Details'!$A$18:$L$205, MATCH("A &amp; G ID", 'E4 TB Allocation Details'!$A$18:$L$18, 0),FALSE), 'E2 Allocators'!$B$15:$W$361, MATCH('O5 Details by Class &amp; Accounts'!CM$18, 'E2 Allocators'!$B$15:$W$15, 0),FALSE)*$E69)</f>
        <v>0</v>
      </c>
      <c r="CN69" s="1411">
        <f t="shared" si="12"/>
        <v>253000.00000000003</v>
      </c>
      <c r="CO69" s="1791">
        <f t="shared" si="7"/>
        <v>0</v>
      </c>
      <c r="CQ69" s="2086" t="s">
        <v>1471</v>
      </c>
    </row>
    <row r="70" spans="1:95" s="80" customFormat="1" ht="12.75">
      <c r="A70" s="1169">
        <v>1945</v>
      </c>
      <c r="B70" s="451" t="s">
        <v>575</v>
      </c>
      <c r="C70" s="1788">
        <f>IF(ISERROR(VLOOKUP($A70,'I3 TB Data'!$A$23:$H$458,MATCH('O5 Details by Class &amp; Accounts'!$C$18, 'I3 TB Data'!$A$23:$H$23,0),0)), 0, VLOOKUP($A70,'I3 TB Data'!$A$23:$H$458,MATCH('O5 Details by Class &amp; Accounts'!$C$18,'I3 TB Data'!$A$23:$H$23,0),0))</f>
        <v>0</v>
      </c>
      <c r="D70" s="1789">
        <f>'I4 BO ASSETS'!E71</f>
        <v>0</v>
      </c>
      <c r="E70" s="1788">
        <f t="shared" si="6"/>
        <v>0</v>
      </c>
      <c r="F70" s="1790">
        <f>IF(ISERROR(VLOOKUP($A70, 'E1 Categorization'!A33:E122, MATCH("Customer Component", 'E1 Categorization'!$A$33:$E$33,0), 0)), 0, IF(VLOOKUP($A70, 'E1 Categorization'!A33:E122, MATCH("Customer Component", 'E1 Categorization'!$A$33:$E$33,0), 0)=0, 'O5 Details by Class &amp; Accounts'!$E70, IF(AND(VLOOKUP($A70, 'E1 Categorization'!A33:E122, MATCH("Customer Component", 'E1 Categorization'!$A$33:$E$33,0), 0) &gt;0, VLOOKUP($A70, 'E1 Categorization'!A33:E122, MATCH("Customer Component", 'E1 Categorization'!$A$33:$E$33,0), 0)&lt;1), 'O5 Details by Class &amp; Accounts'!$E70*(1-VLOOKUP($A70, 'E1 Categorization'!A33:E122, MATCH("Customer Component", 'E1 Categorization'!$A$33:$E$33,0), 0)), 0)))</f>
        <v>0</v>
      </c>
      <c r="G70" s="1790">
        <f>IF(ISERROR(VLOOKUP($A70, 'E1 Categorization'!A33:E122, MATCH("Customer Component", 'E1 Categorization'!$A$33:$E$33,0), 0)),0, IF(VLOOKUP($A70, 'E1 Categorization'!A33:E122, MATCH("Customer Component", 'E1 Categorization'!$A$33:$E$33,0), 0)=0, 0, IF(AND(VLOOKUP($A70, 'E1 Categorization'!A33:E122, MATCH("Customer Component", 'E1 Categorization'!$A$33:$E$33,0), 0) &gt;0, VLOOKUP($A70, 'E1 Categorization'!A33:E122, MATCH("Customer Component", 'E1 Categorization'!$A$33:$E$33,0), 0)&lt;1), 'O5 Details by Class &amp; Accounts'!$E70*(VLOOKUP($A70, 'E1 Categorization'!A33:E122, MATCH("Customer Component", 'E1 Categorization'!$A$33:$E$33,0), 0)), 'O5 Details by Class &amp; Accounts'!$E70)))</f>
        <v>0</v>
      </c>
      <c r="H70" s="1411">
        <f t="shared" si="8"/>
        <v>0</v>
      </c>
      <c r="I70" s="1411">
        <f>IF(ISERROR(VLOOKUP(VLOOKUP($A70, 'E4 TB Allocation Details'!$A$18:$L$205, MATCH("Demand ID", 'E4 TB Allocation Details'!$A$18:$L$18, 0),FALSE), 'E2 Allocators'!$B$15:$W$361, MATCH('O5 Details by Class &amp; Accounts'!I$18, 'E2 Allocators'!$B$15:$W$15, 0),FALSE)*$F70), 0, VLOOKUP(VLOOKUP($A70, 'E4 TB Allocation Details'!$A$18:$L$205, MATCH("Demand ID", 'E4 TB Allocation Details'!$A$18:$L$18, 0),FALSE), 'E2 Allocators'!$B$15:$W$361, MATCH('O5 Details by Class &amp; Accounts'!I$18, 'E2 Allocators'!$B$15:$W$15, 0),FALSE)*$F70)</f>
        <v>0</v>
      </c>
      <c r="J70" s="1411">
        <f>IF(ISERROR(VLOOKUP(VLOOKUP($A70, 'E4 TB Allocation Details'!$A$18:$L$205, MATCH("Demand ID", 'E4 TB Allocation Details'!$A$18:$L$18, 0),FALSE), 'E2 Allocators'!$B$15:$W$361, MATCH('O5 Details by Class &amp; Accounts'!J$18, 'E2 Allocators'!$B$15:$W$15, 0),FALSE)*$F70), 0, VLOOKUP(VLOOKUP($A70, 'E4 TB Allocation Details'!$A$18:$L$205, MATCH("Demand ID", 'E4 TB Allocation Details'!$A$18:$L$18, 0),FALSE), 'E2 Allocators'!$B$15:$W$361, MATCH('O5 Details by Class &amp; Accounts'!J$18, 'E2 Allocators'!$B$15:$W$15, 0),FALSE)*$F70)</f>
        <v>0</v>
      </c>
      <c r="K70" s="1411">
        <f>IF(ISERROR(VLOOKUP(VLOOKUP($A70, 'E4 TB Allocation Details'!$A$18:$L$205, MATCH("Demand ID", 'E4 TB Allocation Details'!$A$18:$L$18, 0),FALSE), 'E2 Allocators'!$B$15:$W$361, MATCH('O5 Details by Class &amp; Accounts'!K$18, 'E2 Allocators'!$B$15:$W$15, 0),FALSE)*$F70), 0, VLOOKUP(VLOOKUP($A70, 'E4 TB Allocation Details'!$A$18:$L$205, MATCH("Demand ID", 'E4 TB Allocation Details'!$A$18:$L$18, 0),FALSE), 'E2 Allocators'!$B$15:$W$361, MATCH('O5 Details by Class &amp; Accounts'!K$18, 'E2 Allocators'!$B$15:$W$15, 0),FALSE)*$F70)</f>
        <v>0</v>
      </c>
      <c r="L70" s="1411">
        <f>IF(ISERROR(VLOOKUP(VLOOKUP($A70, 'E4 TB Allocation Details'!$A$18:$L$205, MATCH("Demand ID", 'E4 TB Allocation Details'!$A$18:$L$18, 0),FALSE), 'E2 Allocators'!$B$15:$W$361, MATCH('O5 Details by Class &amp; Accounts'!L$18, 'E2 Allocators'!$B$15:$W$15, 0),FALSE)*$F70), 0, VLOOKUP(VLOOKUP($A70, 'E4 TB Allocation Details'!$A$18:$L$205, MATCH("Demand ID", 'E4 TB Allocation Details'!$A$18:$L$18, 0),FALSE), 'E2 Allocators'!$B$15:$W$361, MATCH('O5 Details by Class &amp; Accounts'!L$18, 'E2 Allocators'!$B$15:$W$15, 0),FALSE)*$F70)</f>
        <v>0</v>
      </c>
      <c r="M70" s="1411">
        <f>IF(ISERROR(VLOOKUP(VLOOKUP($A70, 'E4 TB Allocation Details'!$A$18:$L$205, MATCH("Demand ID", 'E4 TB Allocation Details'!$A$18:$L$18, 0),FALSE), 'E2 Allocators'!$B$15:$W$361, MATCH('O5 Details by Class &amp; Accounts'!M$18, 'E2 Allocators'!$B$15:$W$15, 0),FALSE)*$F70), 0, VLOOKUP(VLOOKUP($A70, 'E4 TB Allocation Details'!$A$18:$L$205, MATCH("Demand ID", 'E4 TB Allocation Details'!$A$18:$L$18, 0),FALSE), 'E2 Allocators'!$B$15:$W$361, MATCH('O5 Details by Class &amp; Accounts'!M$18, 'E2 Allocators'!$B$15:$W$15, 0),FALSE)*$F70)</f>
        <v>0</v>
      </c>
      <c r="N70" s="1411">
        <f>IF(ISERROR(VLOOKUP(VLOOKUP($A70, 'E4 TB Allocation Details'!$A$18:$L$205, MATCH("Demand ID", 'E4 TB Allocation Details'!$A$18:$L$18, 0),FALSE), 'E2 Allocators'!$B$15:$W$361, MATCH('O5 Details by Class &amp; Accounts'!N$18, 'E2 Allocators'!$B$15:$W$15, 0),FALSE)*$F70), 0, VLOOKUP(VLOOKUP($A70, 'E4 TB Allocation Details'!$A$18:$L$205, MATCH("Demand ID", 'E4 TB Allocation Details'!$A$18:$L$18, 0),FALSE), 'E2 Allocators'!$B$15:$W$361, MATCH('O5 Details by Class &amp; Accounts'!N$18, 'E2 Allocators'!$B$15:$W$15, 0),FALSE)*$F70)</f>
        <v>0</v>
      </c>
      <c r="O70" s="1411">
        <f>IF(ISERROR(VLOOKUP(VLOOKUP($A70, 'E4 TB Allocation Details'!$A$18:$L$205, MATCH("Demand ID", 'E4 TB Allocation Details'!$A$18:$L$18, 0),FALSE), 'E2 Allocators'!$B$15:$W$361, MATCH('O5 Details by Class &amp; Accounts'!O$18, 'E2 Allocators'!$B$15:$W$15, 0),FALSE)*$F70), 0, VLOOKUP(VLOOKUP($A70, 'E4 TB Allocation Details'!$A$18:$L$205, MATCH("Demand ID", 'E4 TB Allocation Details'!$A$18:$L$18, 0),FALSE), 'E2 Allocators'!$B$15:$W$361, MATCH('O5 Details by Class &amp; Accounts'!O$18, 'E2 Allocators'!$B$15:$W$15, 0),FALSE)*$F70)</f>
        <v>0</v>
      </c>
      <c r="P70" s="1411">
        <f>IF(ISERROR(VLOOKUP(VLOOKUP($A70, 'E4 TB Allocation Details'!$A$18:$L$205, MATCH("Demand ID", 'E4 TB Allocation Details'!$A$18:$L$18, 0),FALSE), 'E2 Allocators'!$B$15:$W$361, MATCH('O5 Details by Class &amp; Accounts'!P$18, 'E2 Allocators'!$B$15:$W$15, 0),FALSE)*$F70), 0, VLOOKUP(VLOOKUP($A70, 'E4 TB Allocation Details'!$A$18:$L$205, MATCH("Demand ID", 'E4 TB Allocation Details'!$A$18:$L$18, 0),FALSE), 'E2 Allocators'!$B$15:$W$361, MATCH('O5 Details by Class &amp; Accounts'!P$18, 'E2 Allocators'!$B$15:$W$15, 0),FALSE)*$F70)</f>
        <v>0</v>
      </c>
      <c r="Q70" s="1411">
        <f>IF(ISERROR(VLOOKUP(VLOOKUP($A70, 'E4 TB Allocation Details'!$A$18:$L$205, MATCH("Demand ID", 'E4 TB Allocation Details'!$A$18:$L$18, 0),FALSE), 'E2 Allocators'!$B$15:$W$361, MATCH('O5 Details by Class &amp; Accounts'!Q$18, 'E2 Allocators'!$B$15:$W$15, 0),FALSE)*$F70), 0, VLOOKUP(VLOOKUP($A70, 'E4 TB Allocation Details'!$A$18:$L$205, MATCH("Demand ID", 'E4 TB Allocation Details'!$A$18:$L$18, 0),FALSE), 'E2 Allocators'!$B$15:$W$361, MATCH('O5 Details by Class &amp; Accounts'!Q$18, 'E2 Allocators'!$B$15:$W$15, 0),FALSE)*$F70)</f>
        <v>0</v>
      </c>
      <c r="R70" s="1411">
        <f>IF(ISERROR(VLOOKUP(VLOOKUP($A70, 'E4 TB Allocation Details'!$A$18:$L$205, MATCH("Demand ID", 'E4 TB Allocation Details'!$A$18:$L$18, 0),FALSE), 'E2 Allocators'!$B$15:$W$361, MATCH('O5 Details by Class &amp; Accounts'!R$18, 'E2 Allocators'!$B$15:$W$15, 0),FALSE)*$F70), 0, VLOOKUP(VLOOKUP($A70, 'E4 TB Allocation Details'!$A$18:$L$205, MATCH("Demand ID", 'E4 TB Allocation Details'!$A$18:$L$18, 0),FALSE), 'E2 Allocators'!$B$15:$W$361, MATCH('O5 Details by Class &amp; Accounts'!R$18, 'E2 Allocators'!$B$15:$W$15, 0),FALSE)*$F70)</f>
        <v>0</v>
      </c>
      <c r="S70" s="1411">
        <f>IF(ISERROR(VLOOKUP(VLOOKUP($A70, 'E4 TB Allocation Details'!$A$18:$L$205, MATCH("Demand ID", 'E4 TB Allocation Details'!$A$18:$L$18, 0),FALSE), 'E2 Allocators'!$B$15:$W$361, MATCH('O5 Details by Class &amp; Accounts'!S$18, 'E2 Allocators'!$B$15:$W$15, 0),FALSE)*$F70), 0, VLOOKUP(VLOOKUP($A70, 'E4 TB Allocation Details'!$A$18:$L$205, MATCH("Demand ID", 'E4 TB Allocation Details'!$A$18:$L$18, 0),FALSE), 'E2 Allocators'!$B$15:$W$361, MATCH('O5 Details by Class &amp; Accounts'!S$18, 'E2 Allocators'!$B$15:$W$15, 0),FALSE)*$F70)</f>
        <v>0</v>
      </c>
      <c r="T70" s="1411">
        <f>IF(ISERROR(VLOOKUP(VLOOKUP($A70, 'E4 TB Allocation Details'!$A$18:$L$205, MATCH("Demand ID", 'E4 TB Allocation Details'!$A$18:$L$18, 0),FALSE), 'E2 Allocators'!$B$15:$W$361, MATCH('O5 Details by Class &amp; Accounts'!T$18, 'E2 Allocators'!$B$15:$W$15, 0),FALSE)*$F70), 0, VLOOKUP(VLOOKUP($A70, 'E4 TB Allocation Details'!$A$18:$L$205, MATCH("Demand ID", 'E4 TB Allocation Details'!$A$18:$L$18, 0),FALSE), 'E2 Allocators'!$B$15:$W$361, MATCH('O5 Details by Class &amp; Accounts'!T$18, 'E2 Allocators'!$B$15:$W$15, 0),FALSE)*$F70)</f>
        <v>0</v>
      </c>
      <c r="U70" s="1411">
        <f>IF(ISERROR(VLOOKUP(VLOOKUP($A70, 'E4 TB Allocation Details'!$A$18:$L$205, MATCH("Demand ID", 'E4 TB Allocation Details'!$A$18:$L$18, 0),FALSE), 'E2 Allocators'!$B$15:$W$361, MATCH('O5 Details by Class &amp; Accounts'!U$18, 'E2 Allocators'!$B$15:$W$15, 0),FALSE)*$F70), 0, VLOOKUP(VLOOKUP($A70, 'E4 TB Allocation Details'!$A$18:$L$205, MATCH("Demand ID", 'E4 TB Allocation Details'!$A$18:$L$18, 0),FALSE), 'E2 Allocators'!$B$15:$W$361, MATCH('O5 Details by Class &amp; Accounts'!U$18, 'E2 Allocators'!$B$15:$W$15, 0),FALSE)*$F70)</f>
        <v>0</v>
      </c>
      <c r="V70" s="1411">
        <f>IF(ISERROR(VLOOKUP(VLOOKUP($A70, 'E4 TB Allocation Details'!$A$18:$L$205, MATCH("Demand ID", 'E4 TB Allocation Details'!$A$18:$L$18, 0),FALSE), 'E2 Allocators'!$B$15:$W$361, MATCH('O5 Details by Class &amp; Accounts'!V$18, 'E2 Allocators'!$B$15:$W$15, 0),FALSE)*$F70), 0, VLOOKUP(VLOOKUP($A70, 'E4 TB Allocation Details'!$A$18:$L$205, MATCH("Demand ID", 'E4 TB Allocation Details'!$A$18:$L$18, 0),FALSE), 'E2 Allocators'!$B$15:$W$361, MATCH('O5 Details by Class &amp; Accounts'!V$18, 'E2 Allocators'!$B$15:$W$15, 0),FALSE)*$F70)</f>
        <v>0</v>
      </c>
      <c r="W70" s="1411">
        <f>IF(ISERROR(VLOOKUP(VLOOKUP($A70, 'E4 TB Allocation Details'!$A$18:$L$205, MATCH("Demand ID", 'E4 TB Allocation Details'!$A$18:$L$18, 0),FALSE), 'E2 Allocators'!$B$15:$W$361, MATCH('O5 Details by Class &amp; Accounts'!W$18, 'E2 Allocators'!$B$15:$W$15, 0),FALSE)*$F70), 0, VLOOKUP(VLOOKUP($A70, 'E4 TB Allocation Details'!$A$18:$L$205, MATCH("Demand ID", 'E4 TB Allocation Details'!$A$18:$L$18, 0),FALSE), 'E2 Allocators'!$B$15:$W$361, MATCH('O5 Details by Class &amp; Accounts'!W$18, 'E2 Allocators'!$B$15:$W$15, 0),FALSE)*$F70)</f>
        <v>0</v>
      </c>
      <c r="X70" s="1411">
        <f>IF(ISERROR(VLOOKUP(VLOOKUP($A70, 'E4 TB Allocation Details'!$A$18:$L$205, MATCH("Demand ID", 'E4 TB Allocation Details'!$A$18:$L$18, 0),FALSE), 'E2 Allocators'!$B$15:$W$361, MATCH('O5 Details by Class &amp; Accounts'!X$18, 'E2 Allocators'!$B$15:$W$15, 0),FALSE)*$F70), 0, VLOOKUP(VLOOKUP($A70, 'E4 TB Allocation Details'!$A$18:$L$205, MATCH("Demand ID", 'E4 TB Allocation Details'!$A$18:$L$18, 0),FALSE), 'E2 Allocators'!$B$15:$W$361, MATCH('O5 Details by Class &amp; Accounts'!X$18, 'E2 Allocators'!$B$15:$W$15, 0),FALSE)*$F70)</f>
        <v>0</v>
      </c>
      <c r="Y70" s="1411">
        <f>IF(ISERROR(VLOOKUP(VLOOKUP($A70, 'E4 TB Allocation Details'!$A$18:$L$205, MATCH("Demand ID", 'E4 TB Allocation Details'!$A$18:$L$18, 0),FALSE), 'E2 Allocators'!$B$15:$W$361, MATCH('O5 Details by Class &amp; Accounts'!Y$18, 'E2 Allocators'!$B$15:$W$15, 0),FALSE)*$F70), 0, VLOOKUP(VLOOKUP($A70, 'E4 TB Allocation Details'!$A$18:$L$205, MATCH("Demand ID", 'E4 TB Allocation Details'!$A$18:$L$18, 0),FALSE), 'E2 Allocators'!$B$15:$W$361, MATCH('O5 Details by Class &amp; Accounts'!Y$18, 'E2 Allocators'!$B$15:$W$15, 0),FALSE)*$F70)</f>
        <v>0</v>
      </c>
      <c r="Z70" s="1411">
        <f>IF(ISERROR(VLOOKUP(VLOOKUP($A70, 'E4 TB Allocation Details'!$A$18:$L$205, MATCH("Demand ID", 'E4 TB Allocation Details'!$A$18:$L$18, 0),FALSE), 'E2 Allocators'!$B$15:$W$361, MATCH('O5 Details by Class &amp; Accounts'!Z$18, 'E2 Allocators'!$B$15:$W$15, 0),FALSE)*$F70), 0, VLOOKUP(VLOOKUP($A70, 'E4 TB Allocation Details'!$A$18:$L$205, MATCH("Demand ID", 'E4 TB Allocation Details'!$A$18:$L$18, 0),FALSE), 'E2 Allocators'!$B$15:$W$361, MATCH('O5 Details by Class &amp; Accounts'!Z$18, 'E2 Allocators'!$B$15:$W$15, 0),FALSE)*$F70)</f>
        <v>0</v>
      </c>
      <c r="AA70" s="1411">
        <f>IF(ISERROR(VLOOKUP(VLOOKUP($A70, 'E4 TB Allocation Details'!$A$18:$L$205, MATCH("Demand ID", 'E4 TB Allocation Details'!$A$18:$L$18, 0),FALSE), 'E2 Allocators'!$B$15:$W$361, MATCH('O5 Details by Class &amp; Accounts'!AA$18, 'E2 Allocators'!$B$15:$W$15, 0),FALSE)*$F70), 0, VLOOKUP(VLOOKUP($A70, 'E4 TB Allocation Details'!$A$18:$L$205, MATCH("Demand ID", 'E4 TB Allocation Details'!$A$18:$L$18, 0),FALSE), 'E2 Allocators'!$B$15:$W$361, MATCH('O5 Details by Class &amp; Accounts'!AA$18, 'E2 Allocators'!$B$15:$W$15, 0),FALSE)*$F70)</f>
        <v>0</v>
      </c>
      <c r="AB70" s="1411">
        <f>IF(ISERROR(VLOOKUP(VLOOKUP($A70, 'E4 TB Allocation Details'!$A$18:$L$205, MATCH("Demand ID", 'E4 TB Allocation Details'!$A$18:$L$18, 0),FALSE), 'E2 Allocators'!$B$15:$W$361, MATCH('O5 Details by Class &amp; Accounts'!AB$18, 'E2 Allocators'!$B$15:$W$15, 0),FALSE)*$F70), 0, VLOOKUP(VLOOKUP($A70, 'E4 TB Allocation Details'!$A$18:$L$205, MATCH("Demand ID", 'E4 TB Allocation Details'!$A$18:$L$18, 0),FALSE), 'E2 Allocators'!$B$15:$W$361, MATCH('O5 Details by Class &amp; Accounts'!AB$18, 'E2 Allocators'!$B$15:$W$15, 0),FALSE)*$F70)</f>
        <v>0</v>
      </c>
      <c r="AC70" s="1411">
        <f t="shared" si="9"/>
        <v>0</v>
      </c>
      <c r="AD70" s="1411">
        <f>IF(ISERROR(VLOOKUP(VLOOKUP($A70, 'E4 TB Allocation Details'!$A$18:$L$205, MATCH("Customer ID", 'E4 TB Allocation Details'!$A$18:$L$18, 0),FALSE), 'E2 Allocators'!$B$15:$W$361, MATCH('O5 Details by Class &amp; Accounts'!AD$18, 'E2 Allocators'!$B$15:$W$15, 0),FALSE)*$G70), 0, VLOOKUP(VLOOKUP($A70, 'E4 TB Allocation Details'!$A$18:$L$205, MATCH("Customer ID", 'E4 TB Allocation Details'!$A$18:$L$18, 0),FALSE), 'E2 Allocators'!$B$15:$W$361, MATCH('O5 Details by Class &amp; Accounts'!AD$18, 'E2 Allocators'!$B$15:$W$15, 0),FALSE)*$G70)</f>
        <v>0</v>
      </c>
      <c r="AE70" s="1411">
        <f>IF(ISERROR(VLOOKUP(VLOOKUP($A70, 'E4 TB Allocation Details'!$A$18:$L$205, MATCH("Customer ID", 'E4 TB Allocation Details'!$A$18:$L$18, 0),FALSE), 'E2 Allocators'!$B$15:$W$361, MATCH('O5 Details by Class &amp; Accounts'!AE$18, 'E2 Allocators'!$B$15:$W$15, 0),FALSE)*$G70), 0, VLOOKUP(VLOOKUP($A70, 'E4 TB Allocation Details'!$A$18:$L$205, MATCH("Customer ID", 'E4 TB Allocation Details'!$A$18:$L$18, 0),FALSE), 'E2 Allocators'!$B$15:$W$361, MATCH('O5 Details by Class &amp; Accounts'!AE$18, 'E2 Allocators'!$B$15:$W$15, 0),FALSE)*$G70)</f>
        <v>0</v>
      </c>
      <c r="AF70" s="1411">
        <f>IF(ISERROR(VLOOKUP(VLOOKUP($A70, 'E4 TB Allocation Details'!$A$18:$L$205, MATCH("Customer ID", 'E4 TB Allocation Details'!$A$18:$L$18, 0),FALSE), 'E2 Allocators'!$B$15:$W$361, MATCH('O5 Details by Class &amp; Accounts'!AF$18, 'E2 Allocators'!$B$15:$W$15, 0),FALSE)*$G70), 0, VLOOKUP(VLOOKUP($A70, 'E4 TB Allocation Details'!$A$18:$L$205, MATCH("Customer ID", 'E4 TB Allocation Details'!$A$18:$L$18, 0),FALSE), 'E2 Allocators'!$B$15:$W$361, MATCH('O5 Details by Class &amp; Accounts'!AF$18, 'E2 Allocators'!$B$15:$W$15, 0),FALSE)*$G70)</f>
        <v>0</v>
      </c>
      <c r="AG70" s="1411">
        <f>IF(ISERROR(VLOOKUP(VLOOKUP($A70, 'E4 TB Allocation Details'!$A$18:$L$205, MATCH("Customer ID", 'E4 TB Allocation Details'!$A$18:$L$18, 0),FALSE), 'E2 Allocators'!$B$15:$W$361, MATCH('O5 Details by Class &amp; Accounts'!AG$18, 'E2 Allocators'!$B$15:$W$15, 0),FALSE)*$G70), 0, VLOOKUP(VLOOKUP($A70, 'E4 TB Allocation Details'!$A$18:$L$205, MATCH("Customer ID", 'E4 TB Allocation Details'!$A$18:$L$18, 0),FALSE), 'E2 Allocators'!$B$15:$W$361, MATCH('O5 Details by Class &amp; Accounts'!AG$18, 'E2 Allocators'!$B$15:$W$15, 0),FALSE)*$G70)</f>
        <v>0</v>
      </c>
      <c r="AH70" s="1411">
        <f>IF(ISERROR(VLOOKUP(VLOOKUP($A70, 'E4 TB Allocation Details'!$A$18:$L$205, MATCH("Customer ID", 'E4 TB Allocation Details'!$A$18:$L$18, 0),FALSE), 'E2 Allocators'!$B$15:$W$361, MATCH('O5 Details by Class &amp; Accounts'!AH$18, 'E2 Allocators'!$B$15:$W$15, 0),FALSE)*$G70), 0, VLOOKUP(VLOOKUP($A70, 'E4 TB Allocation Details'!$A$18:$L$205, MATCH("Customer ID", 'E4 TB Allocation Details'!$A$18:$L$18, 0),FALSE), 'E2 Allocators'!$B$15:$W$361, MATCH('O5 Details by Class &amp; Accounts'!AH$18, 'E2 Allocators'!$B$15:$W$15, 0),FALSE)*$G70)</f>
        <v>0</v>
      </c>
      <c r="AI70" s="1411">
        <f>IF(ISERROR(VLOOKUP(VLOOKUP($A70, 'E4 TB Allocation Details'!$A$18:$L$205, MATCH("Customer ID", 'E4 TB Allocation Details'!$A$18:$L$18, 0),FALSE), 'E2 Allocators'!$B$15:$W$361, MATCH('O5 Details by Class &amp; Accounts'!AI$18, 'E2 Allocators'!$B$15:$W$15, 0),FALSE)*$G70), 0, VLOOKUP(VLOOKUP($A70, 'E4 TB Allocation Details'!$A$18:$L$205, MATCH("Customer ID", 'E4 TB Allocation Details'!$A$18:$L$18, 0),FALSE), 'E2 Allocators'!$B$15:$W$361, MATCH('O5 Details by Class &amp; Accounts'!AI$18, 'E2 Allocators'!$B$15:$W$15, 0),FALSE)*$G70)</f>
        <v>0</v>
      </c>
      <c r="AJ70" s="1411">
        <f>IF(ISERROR(VLOOKUP(VLOOKUP($A70, 'E4 TB Allocation Details'!$A$18:$L$205, MATCH("Customer ID", 'E4 TB Allocation Details'!$A$18:$L$18, 0),FALSE), 'E2 Allocators'!$B$15:$W$361, MATCH('O5 Details by Class &amp; Accounts'!AJ$18, 'E2 Allocators'!$B$15:$W$15, 0),FALSE)*$G70), 0, VLOOKUP(VLOOKUP($A70, 'E4 TB Allocation Details'!$A$18:$L$205, MATCH("Customer ID", 'E4 TB Allocation Details'!$A$18:$L$18, 0),FALSE), 'E2 Allocators'!$B$15:$W$361, MATCH('O5 Details by Class &amp; Accounts'!AJ$18, 'E2 Allocators'!$B$15:$W$15, 0),FALSE)*$G70)</f>
        <v>0</v>
      </c>
      <c r="AK70" s="1411">
        <f>IF(ISERROR(VLOOKUP(VLOOKUP($A70, 'E4 TB Allocation Details'!$A$18:$L$205, MATCH("Customer ID", 'E4 TB Allocation Details'!$A$18:$L$18, 0),FALSE), 'E2 Allocators'!$B$15:$W$361, MATCH('O5 Details by Class &amp; Accounts'!AK$18, 'E2 Allocators'!$B$15:$W$15, 0),FALSE)*$G70), 0, VLOOKUP(VLOOKUP($A70, 'E4 TB Allocation Details'!$A$18:$L$205, MATCH("Customer ID", 'E4 TB Allocation Details'!$A$18:$L$18, 0),FALSE), 'E2 Allocators'!$B$15:$W$361, MATCH('O5 Details by Class &amp; Accounts'!AK$18, 'E2 Allocators'!$B$15:$W$15, 0),FALSE)*$G70)</f>
        <v>0</v>
      </c>
      <c r="AL70" s="1411">
        <f>IF(ISERROR(VLOOKUP(VLOOKUP($A70, 'E4 TB Allocation Details'!$A$18:$L$205, MATCH("Customer ID", 'E4 TB Allocation Details'!$A$18:$L$18, 0),FALSE), 'E2 Allocators'!$B$15:$W$361, MATCH('O5 Details by Class &amp; Accounts'!AL$18, 'E2 Allocators'!$B$15:$W$15, 0),FALSE)*$G70), 0, VLOOKUP(VLOOKUP($A70, 'E4 TB Allocation Details'!$A$18:$L$205, MATCH("Customer ID", 'E4 TB Allocation Details'!$A$18:$L$18, 0),FALSE), 'E2 Allocators'!$B$15:$W$361, MATCH('O5 Details by Class &amp; Accounts'!AL$18, 'E2 Allocators'!$B$15:$W$15, 0),FALSE)*$G70)</f>
        <v>0</v>
      </c>
      <c r="AM70" s="1411">
        <f>IF(ISERROR(VLOOKUP(VLOOKUP($A70, 'E4 TB Allocation Details'!$A$18:$L$205, MATCH("Customer ID", 'E4 TB Allocation Details'!$A$18:$L$18, 0),FALSE), 'E2 Allocators'!$B$15:$W$361, MATCH('O5 Details by Class &amp; Accounts'!AM$18, 'E2 Allocators'!$B$15:$W$15, 0),FALSE)*$G70), 0, VLOOKUP(VLOOKUP($A70, 'E4 TB Allocation Details'!$A$18:$L$205, MATCH("Customer ID", 'E4 TB Allocation Details'!$A$18:$L$18, 0),FALSE), 'E2 Allocators'!$B$15:$W$361, MATCH('O5 Details by Class &amp; Accounts'!AM$18, 'E2 Allocators'!$B$15:$W$15, 0),FALSE)*$G70)</f>
        <v>0</v>
      </c>
      <c r="AN70" s="1411">
        <f>IF(ISERROR(VLOOKUP(VLOOKUP($A70, 'E4 TB Allocation Details'!$A$18:$L$205, MATCH("Customer ID", 'E4 TB Allocation Details'!$A$18:$L$18, 0),FALSE), 'E2 Allocators'!$B$15:$W$361, MATCH('O5 Details by Class &amp; Accounts'!AN$18, 'E2 Allocators'!$B$15:$W$15, 0),FALSE)*$G70), 0, VLOOKUP(VLOOKUP($A70, 'E4 TB Allocation Details'!$A$18:$L$205, MATCH("Customer ID", 'E4 TB Allocation Details'!$A$18:$L$18, 0),FALSE), 'E2 Allocators'!$B$15:$W$361, MATCH('O5 Details by Class &amp; Accounts'!AN$18, 'E2 Allocators'!$B$15:$W$15, 0),FALSE)*$G70)</f>
        <v>0</v>
      </c>
      <c r="AO70" s="1411">
        <f>IF(ISERROR(VLOOKUP(VLOOKUP($A70, 'E4 TB Allocation Details'!$A$18:$L$205, MATCH("Customer ID", 'E4 TB Allocation Details'!$A$18:$L$18, 0),FALSE), 'E2 Allocators'!$B$15:$W$361, MATCH('O5 Details by Class &amp; Accounts'!AO$18, 'E2 Allocators'!$B$15:$W$15, 0),FALSE)*$G70), 0, VLOOKUP(VLOOKUP($A70, 'E4 TB Allocation Details'!$A$18:$L$205, MATCH("Customer ID", 'E4 TB Allocation Details'!$A$18:$L$18, 0),FALSE), 'E2 Allocators'!$B$15:$W$361, MATCH('O5 Details by Class &amp; Accounts'!AO$18, 'E2 Allocators'!$B$15:$W$15, 0),FALSE)*$G70)</f>
        <v>0</v>
      </c>
      <c r="AP70" s="1411">
        <f>IF(ISERROR(VLOOKUP(VLOOKUP($A70, 'E4 TB Allocation Details'!$A$18:$L$205, MATCH("Customer ID", 'E4 TB Allocation Details'!$A$18:$L$18, 0),FALSE), 'E2 Allocators'!$B$15:$W$361, MATCH('O5 Details by Class &amp; Accounts'!AP$18, 'E2 Allocators'!$B$15:$W$15, 0),FALSE)*$G70), 0, VLOOKUP(VLOOKUP($A70, 'E4 TB Allocation Details'!$A$18:$L$205, MATCH("Customer ID", 'E4 TB Allocation Details'!$A$18:$L$18, 0),FALSE), 'E2 Allocators'!$B$15:$W$361, MATCH('O5 Details by Class &amp; Accounts'!AP$18, 'E2 Allocators'!$B$15:$W$15, 0),FALSE)*$G70)</f>
        <v>0</v>
      </c>
      <c r="AQ70" s="1411">
        <f>IF(ISERROR(VLOOKUP(VLOOKUP($A70, 'E4 TB Allocation Details'!$A$18:$L$205, MATCH("Customer ID", 'E4 TB Allocation Details'!$A$18:$L$18, 0),FALSE), 'E2 Allocators'!$B$15:$W$361, MATCH('O5 Details by Class &amp; Accounts'!AQ$18, 'E2 Allocators'!$B$15:$W$15, 0),FALSE)*$G70), 0, VLOOKUP(VLOOKUP($A70, 'E4 TB Allocation Details'!$A$18:$L$205, MATCH("Customer ID", 'E4 TB Allocation Details'!$A$18:$L$18, 0),FALSE), 'E2 Allocators'!$B$15:$W$361, MATCH('O5 Details by Class &amp; Accounts'!AQ$18, 'E2 Allocators'!$B$15:$W$15, 0),FALSE)*$G70)</f>
        <v>0</v>
      </c>
      <c r="AR70" s="1411">
        <f>IF(ISERROR(VLOOKUP(VLOOKUP($A70, 'E4 TB Allocation Details'!$A$18:$L$205, MATCH("Customer ID", 'E4 TB Allocation Details'!$A$18:$L$18, 0),FALSE), 'E2 Allocators'!$B$15:$W$361, MATCH('O5 Details by Class &amp; Accounts'!AR$18, 'E2 Allocators'!$B$15:$W$15, 0),FALSE)*$G70), 0, VLOOKUP(VLOOKUP($A70, 'E4 TB Allocation Details'!$A$18:$L$205, MATCH("Customer ID", 'E4 TB Allocation Details'!$A$18:$L$18, 0),FALSE), 'E2 Allocators'!$B$15:$W$361, MATCH('O5 Details by Class &amp; Accounts'!AR$18, 'E2 Allocators'!$B$15:$W$15, 0),FALSE)*$G70)</f>
        <v>0</v>
      </c>
      <c r="AS70" s="1411">
        <f>IF(ISERROR(VLOOKUP(VLOOKUP($A70, 'E4 TB Allocation Details'!$A$18:$L$205, MATCH("Customer ID", 'E4 TB Allocation Details'!$A$18:$L$18, 0),FALSE), 'E2 Allocators'!$B$15:$W$361, MATCH('O5 Details by Class &amp; Accounts'!AS$18, 'E2 Allocators'!$B$15:$W$15, 0),FALSE)*$G70), 0, VLOOKUP(VLOOKUP($A70, 'E4 TB Allocation Details'!$A$18:$L$205, MATCH("Customer ID", 'E4 TB Allocation Details'!$A$18:$L$18, 0),FALSE), 'E2 Allocators'!$B$15:$W$361, MATCH('O5 Details by Class &amp; Accounts'!AS$18, 'E2 Allocators'!$B$15:$W$15, 0),FALSE)*$G70)</f>
        <v>0</v>
      </c>
      <c r="AT70" s="1411">
        <f>IF(ISERROR(VLOOKUP(VLOOKUP($A70, 'E4 TB Allocation Details'!$A$18:$L$205, MATCH("Customer ID", 'E4 TB Allocation Details'!$A$18:$L$18, 0),FALSE), 'E2 Allocators'!$B$15:$W$361, MATCH('O5 Details by Class &amp; Accounts'!AT$18, 'E2 Allocators'!$B$15:$W$15, 0),FALSE)*$G70), 0, VLOOKUP(VLOOKUP($A70, 'E4 TB Allocation Details'!$A$18:$L$205, MATCH("Customer ID", 'E4 TB Allocation Details'!$A$18:$L$18, 0),FALSE), 'E2 Allocators'!$B$15:$W$361, MATCH('O5 Details by Class &amp; Accounts'!AT$18, 'E2 Allocators'!$B$15:$W$15, 0),FALSE)*$G70)</f>
        <v>0</v>
      </c>
      <c r="AU70" s="1411">
        <f>IF(ISERROR(VLOOKUP(VLOOKUP($A70, 'E4 TB Allocation Details'!$A$18:$L$205, MATCH("Customer ID", 'E4 TB Allocation Details'!$A$18:$L$18, 0),FALSE), 'E2 Allocators'!$B$15:$W$361, MATCH('O5 Details by Class &amp; Accounts'!AU$18, 'E2 Allocators'!$B$15:$W$15, 0),FALSE)*$G70), 0, VLOOKUP(VLOOKUP($A70, 'E4 TB Allocation Details'!$A$18:$L$205, MATCH("Customer ID", 'E4 TB Allocation Details'!$A$18:$L$18, 0),FALSE), 'E2 Allocators'!$B$15:$W$361, MATCH('O5 Details by Class &amp; Accounts'!AU$18, 'E2 Allocators'!$B$15:$W$15, 0),FALSE)*$G70)</f>
        <v>0</v>
      </c>
      <c r="AV70" s="1411">
        <f>IF(ISERROR(VLOOKUP(VLOOKUP($A70, 'E4 TB Allocation Details'!$A$18:$L$205, MATCH("Customer ID", 'E4 TB Allocation Details'!$A$18:$L$18, 0),FALSE), 'E2 Allocators'!$B$15:$W$361, MATCH('O5 Details by Class &amp; Accounts'!AV$18, 'E2 Allocators'!$B$15:$W$15, 0),FALSE)*$G70), 0, VLOOKUP(VLOOKUP($A70, 'E4 TB Allocation Details'!$A$18:$L$205, MATCH("Customer ID", 'E4 TB Allocation Details'!$A$18:$L$18, 0),FALSE), 'E2 Allocators'!$B$15:$W$361, MATCH('O5 Details by Class &amp; Accounts'!AV$18, 'E2 Allocators'!$B$15:$W$15, 0),FALSE)*$G70)</f>
        <v>0</v>
      </c>
      <c r="AW70" s="1411">
        <f>IF(ISERROR(VLOOKUP(VLOOKUP($A70, 'E4 TB Allocation Details'!$A$18:$L$205, MATCH("Customer ID", 'E4 TB Allocation Details'!$A$18:$L$18, 0),FALSE), 'E2 Allocators'!$B$15:$W$361, MATCH('O5 Details by Class &amp; Accounts'!AW$18, 'E2 Allocators'!$B$15:$W$15, 0),FALSE)*$G70), 0, VLOOKUP(VLOOKUP($A70, 'E4 TB Allocation Details'!$A$18:$L$205, MATCH("Customer ID", 'E4 TB Allocation Details'!$A$18:$L$18, 0),FALSE), 'E2 Allocators'!$B$15:$W$361, MATCH('O5 Details by Class &amp; Accounts'!AW$18, 'E2 Allocators'!$B$15:$W$15, 0),FALSE)*$G70)</f>
        <v>0</v>
      </c>
      <c r="AX70" s="1411">
        <f t="shared" si="10"/>
        <v>0</v>
      </c>
      <c r="AY70" s="1411">
        <f>IF(ISERROR(VLOOKUP(VLOOKUP($A70, 'E4 TB Allocation Details'!$A$18:$L$205, MATCH("Misc ID", 'E4 TB Allocation Details'!$A$18:$L$18, 0),FALSE), 'E2 Allocators'!$B$15:$W$361, MATCH('O5 Details by Class &amp; Accounts'!AY$18, 'E2 Allocators'!$B$15:$W$15, 0),FALSE)*$E70), 0, VLOOKUP(VLOOKUP($A70, 'E4 TB Allocation Details'!$A$18:$L$205, MATCH("Misc ID", 'E4 TB Allocation Details'!$A$18:$L$18, 0),FALSE), 'E2 Allocators'!$B$15:$W$361, MATCH('O5 Details by Class &amp; Accounts'!AY$18, 'E2 Allocators'!$B$15:$W$15, 0),FALSE)*$E70)</f>
        <v>0</v>
      </c>
      <c r="AZ70" s="1411">
        <f>IF(ISERROR(VLOOKUP(VLOOKUP($A70, 'E4 TB Allocation Details'!$A$18:$L$205, MATCH("Misc ID", 'E4 TB Allocation Details'!$A$18:$L$18, 0),FALSE), 'E2 Allocators'!$B$15:$W$361, MATCH('O5 Details by Class &amp; Accounts'!AZ$18, 'E2 Allocators'!$B$15:$W$15, 0),FALSE)*$E70), 0, VLOOKUP(VLOOKUP($A70, 'E4 TB Allocation Details'!$A$18:$L$205, MATCH("Misc ID", 'E4 TB Allocation Details'!$A$18:$L$18, 0),FALSE), 'E2 Allocators'!$B$15:$W$361, MATCH('O5 Details by Class &amp; Accounts'!AZ$18, 'E2 Allocators'!$B$15:$W$15, 0),FALSE)*$E70)</f>
        <v>0</v>
      </c>
      <c r="BA70" s="1411">
        <f>IF(ISERROR(VLOOKUP(VLOOKUP($A70, 'E4 TB Allocation Details'!$A$18:$L$205, MATCH("Misc ID", 'E4 TB Allocation Details'!$A$18:$L$18, 0),FALSE), 'E2 Allocators'!$B$15:$W$361, MATCH('O5 Details by Class &amp; Accounts'!BA$18, 'E2 Allocators'!$B$15:$W$15, 0),FALSE)*$E70), 0, VLOOKUP(VLOOKUP($A70, 'E4 TB Allocation Details'!$A$18:$L$205, MATCH("Misc ID", 'E4 TB Allocation Details'!$A$18:$L$18, 0),FALSE), 'E2 Allocators'!$B$15:$W$361, MATCH('O5 Details by Class &amp; Accounts'!BA$18, 'E2 Allocators'!$B$15:$W$15, 0),FALSE)*$E70)</f>
        <v>0</v>
      </c>
      <c r="BB70" s="1411">
        <f>IF(ISERROR(VLOOKUP(VLOOKUP($A70, 'E4 TB Allocation Details'!$A$18:$L$205, MATCH("Misc ID", 'E4 TB Allocation Details'!$A$18:$L$18, 0),FALSE), 'E2 Allocators'!$B$15:$W$361, MATCH('O5 Details by Class &amp; Accounts'!BB$18, 'E2 Allocators'!$B$15:$W$15, 0),FALSE)*$E70), 0, VLOOKUP(VLOOKUP($A70, 'E4 TB Allocation Details'!$A$18:$L$205, MATCH("Misc ID", 'E4 TB Allocation Details'!$A$18:$L$18, 0),FALSE), 'E2 Allocators'!$B$15:$W$361, MATCH('O5 Details by Class &amp; Accounts'!BB$18, 'E2 Allocators'!$B$15:$W$15, 0),FALSE)*$E70)</f>
        <v>0</v>
      </c>
      <c r="BC70" s="1411">
        <f>IF(ISERROR(VLOOKUP(VLOOKUP($A70, 'E4 TB Allocation Details'!$A$18:$L$205, MATCH("Misc ID", 'E4 TB Allocation Details'!$A$18:$L$18, 0),FALSE), 'E2 Allocators'!$B$15:$W$361, MATCH('O5 Details by Class &amp; Accounts'!BC$18, 'E2 Allocators'!$B$15:$W$15, 0),FALSE)*$E70), 0, VLOOKUP(VLOOKUP($A70, 'E4 TB Allocation Details'!$A$18:$L$205, MATCH("Misc ID", 'E4 TB Allocation Details'!$A$18:$L$18, 0),FALSE), 'E2 Allocators'!$B$15:$W$361, MATCH('O5 Details by Class &amp; Accounts'!BC$18, 'E2 Allocators'!$B$15:$W$15, 0),FALSE)*$E70)</f>
        <v>0</v>
      </c>
      <c r="BD70" s="1411">
        <f>IF(ISERROR(VLOOKUP(VLOOKUP($A70, 'E4 TB Allocation Details'!$A$18:$L$205, MATCH("Misc ID", 'E4 TB Allocation Details'!$A$18:$L$18, 0),FALSE), 'E2 Allocators'!$B$15:$W$361, MATCH('O5 Details by Class &amp; Accounts'!BD$18, 'E2 Allocators'!$B$15:$W$15, 0),FALSE)*$E70), 0, VLOOKUP(VLOOKUP($A70, 'E4 TB Allocation Details'!$A$18:$L$205, MATCH("Misc ID", 'E4 TB Allocation Details'!$A$18:$L$18, 0),FALSE), 'E2 Allocators'!$B$15:$W$361, MATCH('O5 Details by Class &amp; Accounts'!BD$18, 'E2 Allocators'!$B$15:$W$15, 0),FALSE)*$E70)</f>
        <v>0</v>
      </c>
      <c r="BE70" s="1411">
        <f>IF(ISERROR(VLOOKUP(VLOOKUP($A70, 'E4 TB Allocation Details'!$A$18:$L$205, MATCH("Misc ID", 'E4 TB Allocation Details'!$A$18:$L$18, 0),FALSE), 'E2 Allocators'!$B$15:$W$361, MATCH('O5 Details by Class &amp; Accounts'!BE$18, 'E2 Allocators'!$B$15:$W$15, 0),FALSE)*$E70), 0, VLOOKUP(VLOOKUP($A70, 'E4 TB Allocation Details'!$A$18:$L$205, MATCH("Misc ID", 'E4 TB Allocation Details'!$A$18:$L$18, 0),FALSE), 'E2 Allocators'!$B$15:$W$361, MATCH('O5 Details by Class &amp; Accounts'!BE$18, 'E2 Allocators'!$B$15:$W$15, 0),FALSE)*$E70)</f>
        <v>0</v>
      </c>
      <c r="BF70" s="1411">
        <f>IF(ISERROR(VLOOKUP(VLOOKUP($A70, 'E4 TB Allocation Details'!$A$18:$L$205, MATCH("Misc ID", 'E4 TB Allocation Details'!$A$18:$L$18, 0),FALSE), 'E2 Allocators'!$B$15:$W$361, MATCH('O5 Details by Class &amp; Accounts'!BF$18, 'E2 Allocators'!$B$15:$W$15, 0),FALSE)*$E70), 0, VLOOKUP(VLOOKUP($A70, 'E4 TB Allocation Details'!$A$18:$L$205, MATCH("Misc ID", 'E4 TB Allocation Details'!$A$18:$L$18, 0),FALSE), 'E2 Allocators'!$B$15:$W$361, MATCH('O5 Details by Class &amp; Accounts'!BF$18, 'E2 Allocators'!$B$15:$W$15, 0),FALSE)*$E70)</f>
        <v>0</v>
      </c>
      <c r="BG70" s="1411">
        <f>IF(ISERROR(VLOOKUP(VLOOKUP($A70, 'E4 TB Allocation Details'!$A$18:$L$205, MATCH("Misc ID", 'E4 TB Allocation Details'!$A$18:$L$18, 0),FALSE), 'E2 Allocators'!$B$15:$W$361, MATCH('O5 Details by Class &amp; Accounts'!BG$18, 'E2 Allocators'!$B$15:$W$15, 0),FALSE)*$E70), 0, VLOOKUP(VLOOKUP($A70, 'E4 TB Allocation Details'!$A$18:$L$205, MATCH("Misc ID", 'E4 TB Allocation Details'!$A$18:$L$18, 0),FALSE), 'E2 Allocators'!$B$15:$W$361, MATCH('O5 Details by Class &amp; Accounts'!BG$18, 'E2 Allocators'!$B$15:$W$15, 0),FALSE)*$E70)</f>
        <v>0</v>
      </c>
      <c r="BH70" s="1411">
        <f>IF(ISERROR(VLOOKUP(VLOOKUP($A70, 'E4 TB Allocation Details'!$A$18:$L$205, MATCH("Misc ID", 'E4 TB Allocation Details'!$A$18:$L$18, 0),FALSE), 'E2 Allocators'!$B$15:$W$361, MATCH('O5 Details by Class &amp; Accounts'!BH$18, 'E2 Allocators'!$B$15:$W$15, 0),FALSE)*$E70), 0, VLOOKUP(VLOOKUP($A70, 'E4 TB Allocation Details'!$A$18:$L$205, MATCH("Misc ID", 'E4 TB Allocation Details'!$A$18:$L$18, 0),FALSE), 'E2 Allocators'!$B$15:$W$361, MATCH('O5 Details by Class &amp; Accounts'!BH$18, 'E2 Allocators'!$B$15:$W$15, 0),FALSE)*$E70)</f>
        <v>0</v>
      </c>
      <c r="BI70" s="1411">
        <f>IF(ISERROR(VLOOKUP(VLOOKUP($A70, 'E4 TB Allocation Details'!$A$18:$L$205, MATCH("Misc ID", 'E4 TB Allocation Details'!$A$18:$L$18, 0),FALSE), 'E2 Allocators'!$B$15:$W$361, MATCH('O5 Details by Class &amp; Accounts'!BI$18, 'E2 Allocators'!$B$15:$W$15, 0),FALSE)*$E70), 0, VLOOKUP(VLOOKUP($A70, 'E4 TB Allocation Details'!$A$18:$L$205, MATCH("Misc ID", 'E4 TB Allocation Details'!$A$18:$L$18, 0),FALSE), 'E2 Allocators'!$B$15:$W$361, MATCH('O5 Details by Class &amp; Accounts'!BI$18, 'E2 Allocators'!$B$15:$W$15, 0),FALSE)*$E70)</f>
        <v>0</v>
      </c>
      <c r="BJ70" s="1411">
        <f>IF(ISERROR(VLOOKUP(VLOOKUP($A70, 'E4 TB Allocation Details'!$A$18:$L$205, MATCH("Misc ID", 'E4 TB Allocation Details'!$A$18:$L$18, 0),FALSE), 'E2 Allocators'!$B$15:$W$361, MATCH('O5 Details by Class &amp; Accounts'!BJ$18, 'E2 Allocators'!$B$15:$W$15, 0),FALSE)*$E70), 0, VLOOKUP(VLOOKUP($A70, 'E4 TB Allocation Details'!$A$18:$L$205, MATCH("Misc ID", 'E4 TB Allocation Details'!$A$18:$L$18, 0),FALSE), 'E2 Allocators'!$B$15:$W$361, MATCH('O5 Details by Class &amp; Accounts'!BJ$18, 'E2 Allocators'!$B$15:$W$15, 0),FALSE)*$E70)</f>
        <v>0</v>
      </c>
      <c r="BK70" s="1411">
        <f>IF(ISERROR(VLOOKUP(VLOOKUP($A70, 'E4 TB Allocation Details'!$A$18:$L$205, MATCH("Misc ID", 'E4 TB Allocation Details'!$A$18:$L$18, 0),FALSE), 'E2 Allocators'!$B$15:$W$361, MATCH('O5 Details by Class &amp; Accounts'!BK$18, 'E2 Allocators'!$B$15:$W$15, 0),FALSE)*$E70), 0, VLOOKUP(VLOOKUP($A70, 'E4 TB Allocation Details'!$A$18:$L$205, MATCH("Misc ID", 'E4 TB Allocation Details'!$A$18:$L$18, 0),FALSE), 'E2 Allocators'!$B$15:$W$361, MATCH('O5 Details by Class &amp; Accounts'!BK$18, 'E2 Allocators'!$B$15:$W$15, 0),FALSE)*$E70)</f>
        <v>0</v>
      </c>
      <c r="BL70" s="1411">
        <f>IF(ISERROR(VLOOKUP(VLOOKUP($A70, 'E4 TB Allocation Details'!$A$18:$L$205, MATCH("Misc ID", 'E4 TB Allocation Details'!$A$18:$L$18, 0),FALSE), 'E2 Allocators'!$B$15:$W$361, MATCH('O5 Details by Class &amp; Accounts'!BL$18, 'E2 Allocators'!$B$15:$W$15, 0),FALSE)*$E70), 0, VLOOKUP(VLOOKUP($A70, 'E4 TB Allocation Details'!$A$18:$L$205, MATCH("Misc ID", 'E4 TB Allocation Details'!$A$18:$L$18, 0),FALSE), 'E2 Allocators'!$B$15:$W$361, MATCH('O5 Details by Class &amp; Accounts'!BL$18, 'E2 Allocators'!$B$15:$W$15, 0),FALSE)*$E70)</f>
        <v>0</v>
      </c>
      <c r="BM70" s="1411">
        <f>IF(ISERROR(VLOOKUP(VLOOKUP($A70, 'E4 TB Allocation Details'!$A$18:$L$205, MATCH("Misc ID", 'E4 TB Allocation Details'!$A$18:$L$18, 0),FALSE), 'E2 Allocators'!$B$15:$W$361, MATCH('O5 Details by Class &amp; Accounts'!BM$18, 'E2 Allocators'!$B$15:$W$15, 0),FALSE)*$E70), 0, VLOOKUP(VLOOKUP($A70, 'E4 TB Allocation Details'!$A$18:$L$205, MATCH("Misc ID", 'E4 TB Allocation Details'!$A$18:$L$18, 0),FALSE), 'E2 Allocators'!$B$15:$W$361, MATCH('O5 Details by Class &amp; Accounts'!BM$18, 'E2 Allocators'!$B$15:$W$15, 0),FALSE)*$E70)</f>
        <v>0</v>
      </c>
      <c r="BN70" s="1411">
        <f>IF(ISERROR(VLOOKUP(VLOOKUP($A70, 'E4 TB Allocation Details'!$A$18:$L$205, MATCH("Misc ID", 'E4 TB Allocation Details'!$A$18:$L$18, 0),FALSE), 'E2 Allocators'!$B$15:$W$361, MATCH('O5 Details by Class &amp; Accounts'!BN$18, 'E2 Allocators'!$B$15:$W$15, 0),FALSE)*$E70), 0, VLOOKUP(VLOOKUP($A70, 'E4 TB Allocation Details'!$A$18:$L$205, MATCH("Misc ID", 'E4 TB Allocation Details'!$A$18:$L$18, 0),FALSE), 'E2 Allocators'!$B$15:$W$361, MATCH('O5 Details by Class &amp; Accounts'!BN$18, 'E2 Allocators'!$B$15:$W$15, 0),FALSE)*$E70)</f>
        <v>0</v>
      </c>
      <c r="BO70" s="1411">
        <f>IF(ISERROR(VLOOKUP(VLOOKUP($A70, 'E4 TB Allocation Details'!$A$18:$L$205, MATCH("Misc ID", 'E4 TB Allocation Details'!$A$18:$L$18, 0),FALSE), 'E2 Allocators'!$B$15:$W$361, MATCH('O5 Details by Class &amp; Accounts'!BO$18, 'E2 Allocators'!$B$15:$W$15, 0),FALSE)*$E70), 0, VLOOKUP(VLOOKUP($A70, 'E4 TB Allocation Details'!$A$18:$L$205, MATCH("Misc ID", 'E4 TB Allocation Details'!$A$18:$L$18, 0),FALSE), 'E2 Allocators'!$B$15:$W$361, MATCH('O5 Details by Class &amp; Accounts'!BO$18, 'E2 Allocators'!$B$15:$W$15, 0),FALSE)*$E70)</f>
        <v>0</v>
      </c>
      <c r="BP70" s="1411">
        <f>IF(ISERROR(VLOOKUP(VLOOKUP($A70, 'E4 TB Allocation Details'!$A$18:$L$205, MATCH("Misc ID", 'E4 TB Allocation Details'!$A$18:$L$18, 0),FALSE), 'E2 Allocators'!$B$15:$W$361, MATCH('O5 Details by Class &amp; Accounts'!BP$18, 'E2 Allocators'!$B$15:$W$15, 0),FALSE)*$E70), 0, VLOOKUP(VLOOKUP($A70, 'E4 TB Allocation Details'!$A$18:$L$205, MATCH("Misc ID", 'E4 TB Allocation Details'!$A$18:$L$18, 0),FALSE), 'E2 Allocators'!$B$15:$W$361, MATCH('O5 Details by Class &amp; Accounts'!BP$18, 'E2 Allocators'!$B$15:$W$15, 0),FALSE)*$E70)</f>
        <v>0</v>
      </c>
      <c r="BQ70" s="1411">
        <f>IF(ISERROR(VLOOKUP(VLOOKUP($A70, 'E4 TB Allocation Details'!$A$18:$L$205, MATCH("Misc ID", 'E4 TB Allocation Details'!$A$18:$L$18, 0),FALSE), 'E2 Allocators'!$B$15:$W$361, MATCH('O5 Details by Class &amp; Accounts'!BQ$18, 'E2 Allocators'!$B$15:$W$15, 0),FALSE)*$E70), 0, VLOOKUP(VLOOKUP($A70, 'E4 TB Allocation Details'!$A$18:$L$205, MATCH("Misc ID", 'E4 TB Allocation Details'!$A$18:$L$18, 0),FALSE), 'E2 Allocators'!$B$15:$W$361, MATCH('O5 Details by Class &amp; Accounts'!BQ$18, 'E2 Allocators'!$B$15:$W$15, 0),FALSE)*$E70)</f>
        <v>0</v>
      </c>
      <c r="BR70" s="1411">
        <f>IF(ISERROR(VLOOKUP(VLOOKUP($A70, 'E4 TB Allocation Details'!$A$18:$L$205, MATCH("Misc ID", 'E4 TB Allocation Details'!$A$18:$L$18, 0),FALSE), 'E2 Allocators'!$B$15:$W$361, MATCH('O5 Details by Class &amp; Accounts'!BR$18, 'E2 Allocators'!$B$15:$W$15, 0),FALSE)*$E70), 0, VLOOKUP(VLOOKUP($A70, 'E4 TB Allocation Details'!$A$18:$L$205, MATCH("Misc ID", 'E4 TB Allocation Details'!$A$18:$L$18, 0),FALSE), 'E2 Allocators'!$B$15:$W$361, MATCH('O5 Details by Class &amp; Accounts'!BR$18, 'E2 Allocators'!$B$15:$W$15, 0),FALSE)*$E70)</f>
        <v>0</v>
      </c>
      <c r="BS70" s="1411">
        <f t="shared" si="11"/>
        <v>0</v>
      </c>
      <c r="BT70" s="1411">
        <f>IF(ISERROR(VLOOKUP(VLOOKUP($A70, 'E4 TB Allocation Details'!$A$18:$L$205, MATCH("A &amp; G ID", 'E4 TB Allocation Details'!$A$18:$L$18, 0),FALSE), 'E2 Allocators'!$B$15:$W$361, MATCH('O5 Details by Class &amp; Accounts'!BT$18, 'E2 Allocators'!$B$15:$W$15, 0),FALSE)*$E70), 0, VLOOKUP(VLOOKUP($A70, 'E4 TB Allocation Details'!$A$18:$L$205, MATCH("A &amp; G ID", 'E4 TB Allocation Details'!$A$18:$L$18, 0),FALSE), 'E2 Allocators'!$B$15:$W$361, MATCH('O5 Details by Class &amp; Accounts'!BT$18, 'E2 Allocators'!$B$15:$W$15, 0),FALSE)*$E70)</f>
        <v>0</v>
      </c>
      <c r="BU70" s="1411">
        <f>IF(ISERROR(VLOOKUP(VLOOKUP($A70, 'E4 TB Allocation Details'!$A$18:$L$205, MATCH("A &amp; G ID", 'E4 TB Allocation Details'!$A$18:$L$18, 0),FALSE), 'E2 Allocators'!$B$15:$W$361, MATCH('O5 Details by Class &amp; Accounts'!BU$18, 'E2 Allocators'!$B$15:$W$15, 0),FALSE)*$E70), 0, VLOOKUP(VLOOKUP($A70, 'E4 TB Allocation Details'!$A$18:$L$205, MATCH("A &amp; G ID", 'E4 TB Allocation Details'!$A$18:$L$18, 0),FALSE), 'E2 Allocators'!$B$15:$W$361, MATCH('O5 Details by Class &amp; Accounts'!BU$18, 'E2 Allocators'!$B$15:$W$15, 0),FALSE)*$E70)</f>
        <v>0</v>
      </c>
      <c r="BV70" s="1411">
        <f>IF(ISERROR(VLOOKUP(VLOOKUP($A70, 'E4 TB Allocation Details'!$A$18:$L$205, MATCH("A &amp; G ID", 'E4 TB Allocation Details'!$A$18:$L$18, 0),FALSE), 'E2 Allocators'!$B$15:$W$361, MATCH('O5 Details by Class &amp; Accounts'!BV$18, 'E2 Allocators'!$B$15:$W$15, 0),FALSE)*$E70), 0, VLOOKUP(VLOOKUP($A70, 'E4 TB Allocation Details'!$A$18:$L$205, MATCH("A &amp; G ID", 'E4 TB Allocation Details'!$A$18:$L$18, 0),FALSE), 'E2 Allocators'!$B$15:$W$361, MATCH('O5 Details by Class &amp; Accounts'!BV$18, 'E2 Allocators'!$B$15:$W$15, 0),FALSE)*$E70)</f>
        <v>0</v>
      </c>
      <c r="BW70" s="1411">
        <f>IF(ISERROR(VLOOKUP(VLOOKUP($A70, 'E4 TB Allocation Details'!$A$18:$L$205, MATCH("A &amp; G ID", 'E4 TB Allocation Details'!$A$18:$L$18, 0),FALSE), 'E2 Allocators'!$B$15:$W$361, MATCH('O5 Details by Class &amp; Accounts'!BW$18, 'E2 Allocators'!$B$15:$W$15, 0),FALSE)*$E70), 0, VLOOKUP(VLOOKUP($A70, 'E4 TB Allocation Details'!$A$18:$L$205, MATCH("A &amp; G ID", 'E4 TB Allocation Details'!$A$18:$L$18, 0),FALSE), 'E2 Allocators'!$B$15:$W$361, MATCH('O5 Details by Class &amp; Accounts'!BW$18, 'E2 Allocators'!$B$15:$W$15, 0),FALSE)*$E70)</f>
        <v>0</v>
      </c>
      <c r="BX70" s="1411">
        <f>IF(ISERROR(VLOOKUP(VLOOKUP($A70, 'E4 TB Allocation Details'!$A$18:$L$205, MATCH("A &amp; G ID", 'E4 TB Allocation Details'!$A$18:$L$18, 0),FALSE), 'E2 Allocators'!$B$15:$W$361, MATCH('O5 Details by Class &amp; Accounts'!BX$18, 'E2 Allocators'!$B$15:$W$15, 0),FALSE)*$E70), 0, VLOOKUP(VLOOKUP($A70, 'E4 TB Allocation Details'!$A$18:$L$205, MATCH("A &amp; G ID", 'E4 TB Allocation Details'!$A$18:$L$18, 0),FALSE), 'E2 Allocators'!$B$15:$W$361, MATCH('O5 Details by Class &amp; Accounts'!BX$18, 'E2 Allocators'!$B$15:$W$15, 0),FALSE)*$E70)</f>
        <v>0</v>
      </c>
      <c r="BY70" s="1411">
        <f>IF(ISERROR(VLOOKUP(VLOOKUP($A70, 'E4 TB Allocation Details'!$A$18:$L$205, MATCH("A &amp; G ID", 'E4 TB Allocation Details'!$A$18:$L$18, 0),FALSE), 'E2 Allocators'!$B$15:$W$361, MATCH('O5 Details by Class &amp; Accounts'!BY$18, 'E2 Allocators'!$B$15:$W$15, 0),FALSE)*$E70), 0, VLOOKUP(VLOOKUP($A70, 'E4 TB Allocation Details'!$A$18:$L$205, MATCH("A &amp; G ID", 'E4 TB Allocation Details'!$A$18:$L$18, 0),FALSE), 'E2 Allocators'!$B$15:$W$361, MATCH('O5 Details by Class &amp; Accounts'!BY$18, 'E2 Allocators'!$B$15:$W$15, 0),FALSE)*$E70)</f>
        <v>0</v>
      </c>
      <c r="BZ70" s="1411">
        <f>IF(ISERROR(VLOOKUP(VLOOKUP($A70, 'E4 TB Allocation Details'!$A$18:$L$205, MATCH("A &amp; G ID", 'E4 TB Allocation Details'!$A$18:$L$18, 0),FALSE), 'E2 Allocators'!$B$15:$W$361, MATCH('O5 Details by Class &amp; Accounts'!BZ$18, 'E2 Allocators'!$B$15:$W$15, 0),FALSE)*$E70), 0, VLOOKUP(VLOOKUP($A70, 'E4 TB Allocation Details'!$A$18:$L$205, MATCH("A &amp; G ID", 'E4 TB Allocation Details'!$A$18:$L$18, 0),FALSE), 'E2 Allocators'!$B$15:$W$361, MATCH('O5 Details by Class &amp; Accounts'!BZ$18, 'E2 Allocators'!$B$15:$W$15, 0),FALSE)*$E70)</f>
        <v>0</v>
      </c>
      <c r="CA70" s="1411">
        <f>IF(ISERROR(VLOOKUP(VLOOKUP($A70, 'E4 TB Allocation Details'!$A$18:$L$205, MATCH("A &amp; G ID", 'E4 TB Allocation Details'!$A$18:$L$18, 0),FALSE), 'E2 Allocators'!$B$15:$W$361, MATCH('O5 Details by Class &amp; Accounts'!CA$18, 'E2 Allocators'!$B$15:$W$15, 0),FALSE)*$E70), 0, VLOOKUP(VLOOKUP($A70, 'E4 TB Allocation Details'!$A$18:$L$205, MATCH("A &amp; G ID", 'E4 TB Allocation Details'!$A$18:$L$18, 0),FALSE), 'E2 Allocators'!$B$15:$W$361, MATCH('O5 Details by Class &amp; Accounts'!CA$18, 'E2 Allocators'!$B$15:$W$15, 0),FALSE)*$E70)</f>
        <v>0</v>
      </c>
      <c r="CB70" s="1411">
        <f>IF(ISERROR(VLOOKUP(VLOOKUP($A70, 'E4 TB Allocation Details'!$A$18:$L$205, MATCH("A &amp; G ID", 'E4 TB Allocation Details'!$A$18:$L$18, 0),FALSE), 'E2 Allocators'!$B$15:$W$361, MATCH('O5 Details by Class &amp; Accounts'!CB$18, 'E2 Allocators'!$B$15:$W$15, 0),FALSE)*$E70), 0, VLOOKUP(VLOOKUP($A70, 'E4 TB Allocation Details'!$A$18:$L$205, MATCH("A &amp; G ID", 'E4 TB Allocation Details'!$A$18:$L$18, 0),FALSE), 'E2 Allocators'!$B$15:$W$361, MATCH('O5 Details by Class &amp; Accounts'!CB$18, 'E2 Allocators'!$B$15:$W$15, 0),FALSE)*$E70)</f>
        <v>0</v>
      </c>
      <c r="CC70" s="1411">
        <f>IF(ISERROR(VLOOKUP(VLOOKUP($A70, 'E4 TB Allocation Details'!$A$18:$L$205, MATCH("A &amp; G ID", 'E4 TB Allocation Details'!$A$18:$L$18, 0),FALSE), 'E2 Allocators'!$B$15:$W$361, MATCH('O5 Details by Class &amp; Accounts'!CC$18, 'E2 Allocators'!$B$15:$W$15, 0),FALSE)*$E70), 0, VLOOKUP(VLOOKUP($A70, 'E4 TB Allocation Details'!$A$18:$L$205, MATCH("A &amp; G ID", 'E4 TB Allocation Details'!$A$18:$L$18, 0),FALSE), 'E2 Allocators'!$B$15:$W$361, MATCH('O5 Details by Class &amp; Accounts'!CC$18, 'E2 Allocators'!$B$15:$W$15, 0),FALSE)*$E70)</f>
        <v>0</v>
      </c>
      <c r="CD70" s="1411">
        <f>IF(ISERROR(VLOOKUP(VLOOKUP($A70, 'E4 TB Allocation Details'!$A$18:$L$205, MATCH("A &amp; G ID", 'E4 TB Allocation Details'!$A$18:$L$18, 0),FALSE), 'E2 Allocators'!$B$15:$W$361, MATCH('O5 Details by Class &amp; Accounts'!CD$18, 'E2 Allocators'!$B$15:$W$15, 0),FALSE)*$E70), 0, VLOOKUP(VLOOKUP($A70, 'E4 TB Allocation Details'!$A$18:$L$205, MATCH("A &amp; G ID", 'E4 TB Allocation Details'!$A$18:$L$18, 0),FALSE), 'E2 Allocators'!$B$15:$W$361, MATCH('O5 Details by Class &amp; Accounts'!CD$18, 'E2 Allocators'!$B$15:$W$15, 0),FALSE)*$E70)</f>
        <v>0</v>
      </c>
      <c r="CE70" s="1411">
        <f>IF(ISERROR(VLOOKUP(VLOOKUP($A70, 'E4 TB Allocation Details'!$A$18:$L$205, MATCH("A &amp; G ID", 'E4 TB Allocation Details'!$A$18:$L$18, 0),FALSE), 'E2 Allocators'!$B$15:$W$361, MATCH('O5 Details by Class &amp; Accounts'!CE$18, 'E2 Allocators'!$B$15:$W$15, 0),FALSE)*$E70), 0, VLOOKUP(VLOOKUP($A70, 'E4 TB Allocation Details'!$A$18:$L$205, MATCH("A &amp; G ID", 'E4 TB Allocation Details'!$A$18:$L$18, 0),FALSE), 'E2 Allocators'!$B$15:$W$361, MATCH('O5 Details by Class &amp; Accounts'!CE$18, 'E2 Allocators'!$B$15:$W$15, 0),FALSE)*$E70)</f>
        <v>0</v>
      </c>
      <c r="CF70" s="1411">
        <f>IF(ISERROR(VLOOKUP(VLOOKUP($A70, 'E4 TB Allocation Details'!$A$18:$L$205, MATCH("A &amp; G ID", 'E4 TB Allocation Details'!$A$18:$L$18, 0),FALSE), 'E2 Allocators'!$B$15:$W$361, MATCH('O5 Details by Class &amp; Accounts'!CF$18, 'E2 Allocators'!$B$15:$W$15, 0),FALSE)*$E70), 0, VLOOKUP(VLOOKUP($A70, 'E4 TB Allocation Details'!$A$18:$L$205, MATCH("A &amp; G ID", 'E4 TB Allocation Details'!$A$18:$L$18, 0),FALSE), 'E2 Allocators'!$B$15:$W$361, MATCH('O5 Details by Class &amp; Accounts'!CF$18, 'E2 Allocators'!$B$15:$W$15, 0),FALSE)*$E70)</f>
        <v>0</v>
      </c>
      <c r="CG70" s="1411">
        <f>IF(ISERROR(VLOOKUP(VLOOKUP($A70, 'E4 TB Allocation Details'!$A$18:$L$205, MATCH("A &amp; G ID", 'E4 TB Allocation Details'!$A$18:$L$18, 0),FALSE), 'E2 Allocators'!$B$15:$W$361, MATCH('O5 Details by Class &amp; Accounts'!CG$18, 'E2 Allocators'!$B$15:$W$15, 0),FALSE)*$E70), 0, VLOOKUP(VLOOKUP($A70, 'E4 TB Allocation Details'!$A$18:$L$205, MATCH("A &amp; G ID", 'E4 TB Allocation Details'!$A$18:$L$18, 0),FALSE), 'E2 Allocators'!$B$15:$W$361, MATCH('O5 Details by Class &amp; Accounts'!CG$18, 'E2 Allocators'!$B$15:$W$15, 0),FALSE)*$E70)</f>
        <v>0</v>
      </c>
      <c r="CH70" s="1411">
        <f>IF(ISERROR(VLOOKUP(VLOOKUP($A70, 'E4 TB Allocation Details'!$A$18:$L$205, MATCH("A &amp; G ID", 'E4 TB Allocation Details'!$A$18:$L$18, 0),FALSE), 'E2 Allocators'!$B$15:$W$361, MATCH('O5 Details by Class &amp; Accounts'!CH$18, 'E2 Allocators'!$B$15:$W$15, 0),FALSE)*$E70), 0, VLOOKUP(VLOOKUP($A70, 'E4 TB Allocation Details'!$A$18:$L$205, MATCH("A &amp; G ID", 'E4 TB Allocation Details'!$A$18:$L$18, 0),FALSE), 'E2 Allocators'!$B$15:$W$361, MATCH('O5 Details by Class &amp; Accounts'!CH$18, 'E2 Allocators'!$B$15:$W$15, 0),FALSE)*$E70)</f>
        <v>0</v>
      </c>
      <c r="CI70" s="1411">
        <f>IF(ISERROR(VLOOKUP(VLOOKUP($A70, 'E4 TB Allocation Details'!$A$18:$L$205, MATCH("A &amp; G ID", 'E4 TB Allocation Details'!$A$18:$L$18, 0),FALSE), 'E2 Allocators'!$B$15:$W$361, MATCH('O5 Details by Class &amp; Accounts'!CI$18, 'E2 Allocators'!$B$15:$W$15, 0),FALSE)*$E70), 0, VLOOKUP(VLOOKUP($A70, 'E4 TB Allocation Details'!$A$18:$L$205, MATCH("A &amp; G ID", 'E4 TB Allocation Details'!$A$18:$L$18, 0),FALSE), 'E2 Allocators'!$B$15:$W$361, MATCH('O5 Details by Class &amp; Accounts'!CI$18, 'E2 Allocators'!$B$15:$W$15, 0),FALSE)*$E70)</f>
        <v>0</v>
      </c>
      <c r="CJ70" s="1411">
        <f>IF(ISERROR(VLOOKUP(VLOOKUP($A70, 'E4 TB Allocation Details'!$A$18:$L$205, MATCH("A &amp; G ID", 'E4 TB Allocation Details'!$A$18:$L$18, 0),FALSE), 'E2 Allocators'!$B$15:$W$361, MATCH('O5 Details by Class &amp; Accounts'!CJ$18, 'E2 Allocators'!$B$15:$W$15, 0),FALSE)*$E70), 0, VLOOKUP(VLOOKUP($A70, 'E4 TB Allocation Details'!$A$18:$L$205, MATCH("A &amp; G ID", 'E4 TB Allocation Details'!$A$18:$L$18, 0),FALSE), 'E2 Allocators'!$B$15:$W$361, MATCH('O5 Details by Class &amp; Accounts'!CJ$18, 'E2 Allocators'!$B$15:$W$15, 0),FALSE)*$E70)</f>
        <v>0</v>
      </c>
      <c r="CK70" s="1411">
        <f>IF(ISERROR(VLOOKUP(VLOOKUP($A70, 'E4 TB Allocation Details'!$A$18:$L$205, MATCH("A &amp; G ID", 'E4 TB Allocation Details'!$A$18:$L$18, 0),FALSE), 'E2 Allocators'!$B$15:$W$361, MATCH('O5 Details by Class &amp; Accounts'!CK$18, 'E2 Allocators'!$B$15:$W$15, 0),FALSE)*$E70), 0, VLOOKUP(VLOOKUP($A70, 'E4 TB Allocation Details'!$A$18:$L$205, MATCH("A &amp; G ID", 'E4 TB Allocation Details'!$A$18:$L$18, 0),FALSE), 'E2 Allocators'!$B$15:$W$361, MATCH('O5 Details by Class &amp; Accounts'!CK$18, 'E2 Allocators'!$B$15:$W$15, 0),FALSE)*$E70)</f>
        <v>0</v>
      </c>
      <c r="CL70" s="1411">
        <f>IF(ISERROR(VLOOKUP(VLOOKUP($A70, 'E4 TB Allocation Details'!$A$18:$L$205, MATCH("A &amp; G ID", 'E4 TB Allocation Details'!$A$18:$L$18, 0),FALSE), 'E2 Allocators'!$B$15:$W$361, MATCH('O5 Details by Class &amp; Accounts'!CL$18, 'E2 Allocators'!$B$15:$W$15, 0),FALSE)*$E70), 0, VLOOKUP(VLOOKUP($A70, 'E4 TB Allocation Details'!$A$18:$L$205, MATCH("A &amp; G ID", 'E4 TB Allocation Details'!$A$18:$L$18, 0),FALSE), 'E2 Allocators'!$B$15:$W$361, MATCH('O5 Details by Class &amp; Accounts'!CL$18, 'E2 Allocators'!$B$15:$W$15, 0),FALSE)*$E70)</f>
        <v>0</v>
      </c>
      <c r="CM70" s="1411">
        <f>IF(ISERROR(VLOOKUP(VLOOKUP($A70, 'E4 TB Allocation Details'!$A$18:$L$205, MATCH("A &amp; G ID", 'E4 TB Allocation Details'!$A$18:$L$18, 0),FALSE), 'E2 Allocators'!$B$15:$W$361, MATCH('O5 Details by Class &amp; Accounts'!CM$18, 'E2 Allocators'!$B$15:$W$15, 0),FALSE)*$E70), 0, VLOOKUP(VLOOKUP($A70, 'E4 TB Allocation Details'!$A$18:$L$205, MATCH("A &amp; G ID", 'E4 TB Allocation Details'!$A$18:$L$18, 0),FALSE), 'E2 Allocators'!$B$15:$W$361, MATCH('O5 Details by Class &amp; Accounts'!CM$18, 'E2 Allocators'!$B$15:$W$15, 0),FALSE)*$E70)</f>
        <v>0</v>
      </c>
      <c r="CN70" s="1411">
        <f t="shared" si="12"/>
        <v>0</v>
      </c>
      <c r="CO70" s="1791">
        <f t="shared" si="7"/>
        <v>0</v>
      </c>
      <c r="CQ70" s="2086" t="s">
        <v>1471</v>
      </c>
    </row>
    <row r="71" spans="1:95" s="80" customFormat="1" ht="12.75">
      <c r="A71" s="1169">
        <v>1950</v>
      </c>
      <c r="B71" s="451" t="s">
        <v>576</v>
      </c>
      <c r="C71" s="1788">
        <f>IF(ISERROR(VLOOKUP($A71,'I3 TB Data'!$A$23:$H$458,MATCH('O5 Details by Class &amp; Accounts'!$C$18, 'I3 TB Data'!$A$23:$H$23,0),0)), 0, VLOOKUP($A71,'I3 TB Data'!$A$23:$H$458,MATCH('O5 Details by Class &amp; Accounts'!$C$18,'I3 TB Data'!$A$23:$H$23,0),0))</f>
        <v>0</v>
      </c>
      <c r="D71" s="1789">
        <f>'I4 BO ASSETS'!E72</f>
        <v>0</v>
      </c>
      <c r="E71" s="1788">
        <f t="shared" si="6"/>
        <v>0</v>
      </c>
      <c r="F71" s="1790">
        <f>IF(ISERROR(VLOOKUP($A71, 'E1 Categorization'!A33:E122, MATCH("Customer Component", 'E1 Categorization'!$A$33:$E$33,0), 0)), 0, IF(VLOOKUP($A71, 'E1 Categorization'!A33:E122, MATCH("Customer Component", 'E1 Categorization'!$A$33:$E$33,0), 0)=0, 'O5 Details by Class &amp; Accounts'!$E71, IF(AND(VLOOKUP($A71, 'E1 Categorization'!A33:E122, MATCH("Customer Component", 'E1 Categorization'!$A$33:$E$33,0), 0) &gt;0, VLOOKUP($A71, 'E1 Categorization'!A33:E122, MATCH("Customer Component", 'E1 Categorization'!$A$33:$E$33,0), 0)&lt;1), 'O5 Details by Class &amp; Accounts'!$E71*(1-VLOOKUP($A71, 'E1 Categorization'!A33:E122, MATCH("Customer Component", 'E1 Categorization'!$A$33:$E$33,0), 0)), 0)))</f>
        <v>0</v>
      </c>
      <c r="G71" s="1790">
        <f>IF(ISERROR(VLOOKUP($A71, 'E1 Categorization'!A33:E122, MATCH("Customer Component", 'E1 Categorization'!$A$33:$E$33,0), 0)),0, IF(VLOOKUP($A71, 'E1 Categorization'!A33:E122, MATCH("Customer Component", 'E1 Categorization'!$A$33:$E$33,0), 0)=0, 0, IF(AND(VLOOKUP($A71, 'E1 Categorization'!A33:E122, MATCH("Customer Component", 'E1 Categorization'!$A$33:$E$33,0), 0) &gt;0, VLOOKUP($A71, 'E1 Categorization'!A33:E122, MATCH("Customer Component", 'E1 Categorization'!$A$33:$E$33,0), 0)&lt;1), 'O5 Details by Class &amp; Accounts'!$E71*(VLOOKUP($A71, 'E1 Categorization'!A33:E122, MATCH("Customer Component", 'E1 Categorization'!$A$33:$E$33,0), 0)), 'O5 Details by Class &amp; Accounts'!$E71)))</f>
        <v>0</v>
      </c>
      <c r="H71" s="1411">
        <f t="shared" si="8"/>
        <v>0</v>
      </c>
      <c r="I71" s="1411">
        <f>IF(ISERROR(VLOOKUP(VLOOKUP($A71, 'E4 TB Allocation Details'!$A$18:$L$205, MATCH("Demand ID", 'E4 TB Allocation Details'!$A$18:$L$18, 0),FALSE), 'E2 Allocators'!$B$15:$W$361, MATCH('O5 Details by Class &amp; Accounts'!I$18, 'E2 Allocators'!$B$15:$W$15, 0),FALSE)*$F71), 0, VLOOKUP(VLOOKUP($A71, 'E4 TB Allocation Details'!$A$18:$L$205, MATCH("Demand ID", 'E4 TB Allocation Details'!$A$18:$L$18, 0),FALSE), 'E2 Allocators'!$B$15:$W$361, MATCH('O5 Details by Class &amp; Accounts'!I$18, 'E2 Allocators'!$B$15:$W$15, 0),FALSE)*$F71)</f>
        <v>0</v>
      </c>
      <c r="J71" s="1411">
        <f>IF(ISERROR(VLOOKUP(VLOOKUP($A71, 'E4 TB Allocation Details'!$A$18:$L$205, MATCH("Demand ID", 'E4 TB Allocation Details'!$A$18:$L$18, 0),FALSE), 'E2 Allocators'!$B$15:$W$361, MATCH('O5 Details by Class &amp; Accounts'!J$18, 'E2 Allocators'!$B$15:$W$15, 0),FALSE)*$F71), 0, VLOOKUP(VLOOKUP($A71, 'E4 TB Allocation Details'!$A$18:$L$205, MATCH("Demand ID", 'E4 TB Allocation Details'!$A$18:$L$18, 0),FALSE), 'E2 Allocators'!$B$15:$W$361, MATCH('O5 Details by Class &amp; Accounts'!J$18, 'E2 Allocators'!$B$15:$W$15, 0),FALSE)*$F71)</f>
        <v>0</v>
      </c>
      <c r="K71" s="1411">
        <f>IF(ISERROR(VLOOKUP(VLOOKUP($A71, 'E4 TB Allocation Details'!$A$18:$L$205, MATCH("Demand ID", 'E4 TB Allocation Details'!$A$18:$L$18, 0),FALSE), 'E2 Allocators'!$B$15:$W$361, MATCH('O5 Details by Class &amp; Accounts'!K$18, 'E2 Allocators'!$B$15:$W$15, 0),FALSE)*$F71), 0, VLOOKUP(VLOOKUP($A71, 'E4 TB Allocation Details'!$A$18:$L$205, MATCH("Demand ID", 'E4 TB Allocation Details'!$A$18:$L$18, 0),FALSE), 'E2 Allocators'!$B$15:$W$361, MATCH('O5 Details by Class &amp; Accounts'!K$18, 'E2 Allocators'!$B$15:$W$15, 0),FALSE)*$F71)</f>
        <v>0</v>
      </c>
      <c r="L71" s="1411">
        <f>IF(ISERROR(VLOOKUP(VLOOKUP($A71, 'E4 TB Allocation Details'!$A$18:$L$205, MATCH("Demand ID", 'E4 TB Allocation Details'!$A$18:$L$18, 0),FALSE), 'E2 Allocators'!$B$15:$W$361, MATCH('O5 Details by Class &amp; Accounts'!L$18, 'E2 Allocators'!$B$15:$W$15, 0),FALSE)*$F71), 0, VLOOKUP(VLOOKUP($A71, 'E4 TB Allocation Details'!$A$18:$L$205, MATCH("Demand ID", 'E4 TB Allocation Details'!$A$18:$L$18, 0),FALSE), 'E2 Allocators'!$B$15:$W$361, MATCH('O5 Details by Class &amp; Accounts'!L$18, 'E2 Allocators'!$B$15:$W$15, 0),FALSE)*$F71)</f>
        <v>0</v>
      </c>
      <c r="M71" s="1411">
        <f>IF(ISERROR(VLOOKUP(VLOOKUP($A71, 'E4 TB Allocation Details'!$A$18:$L$205, MATCH("Demand ID", 'E4 TB Allocation Details'!$A$18:$L$18, 0),FALSE), 'E2 Allocators'!$B$15:$W$361, MATCH('O5 Details by Class &amp; Accounts'!M$18, 'E2 Allocators'!$B$15:$W$15, 0),FALSE)*$F71), 0, VLOOKUP(VLOOKUP($A71, 'E4 TB Allocation Details'!$A$18:$L$205, MATCH("Demand ID", 'E4 TB Allocation Details'!$A$18:$L$18, 0),FALSE), 'E2 Allocators'!$B$15:$W$361, MATCH('O5 Details by Class &amp; Accounts'!M$18, 'E2 Allocators'!$B$15:$W$15, 0),FALSE)*$F71)</f>
        <v>0</v>
      </c>
      <c r="N71" s="1411">
        <f>IF(ISERROR(VLOOKUP(VLOOKUP($A71, 'E4 TB Allocation Details'!$A$18:$L$205, MATCH("Demand ID", 'E4 TB Allocation Details'!$A$18:$L$18, 0),FALSE), 'E2 Allocators'!$B$15:$W$361, MATCH('O5 Details by Class &amp; Accounts'!N$18, 'E2 Allocators'!$B$15:$W$15, 0),FALSE)*$F71), 0, VLOOKUP(VLOOKUP($A71, 'E4 TB Allocation Details'!$A$18:$L$205, MATCH("Demand ID", 'E4 TB Allocation Details'!$A$18:$L$18, 0),FALSE), 'E2 Allocators'!$B$15:$W$361, MATCH('O5 Details by Class &amp; Accounts'!N$18, 'E2 Allocators'!$B$15:$W$15, 0),FALSE)*$F71)</f>
        <v>0</v>
      </c>
      <c r="O71" s="1411">
        <f>IF(ISERROR(VLOOKUP(VLOOKUP($A71, 'E4 TB Allocation Details'!$A$18:$L$205, MATCH("Demand ID", 'E4 TB Allocation Details'!$A$18:$L$18, 0),FALSE), 'E2 Allocators'!$B$15:$W$361, MATCH('O5 Details by Class &amp; Accounts'!O$18, 'E2 Allocators'!$B$15:$W$15, 0),FALSE)*$F71), 0, VLOOKUP(VLOOKUP($A71, 'E4 TB Allocation Details'!$A$18:$L$205, MATCH("Demand ID", 'E4 TB Allocation Details'!$A$18:$L$18, 0),FALSE), 'E2 Allocators'!$B$15:$W$361, MATCH('O5 Details by Class &amp; Accounts'!O$18, 'E2 Allocators'!$B$15:$W$15, 0),FALSE)*$F71)</f>
        <v>0</v>
      </c>
      <c r="P71" s="1411">
        <f>IF(ISERROR(VLOOKUP(VLOOKUP($A71, 'E4 TB Allocation Details'!$A$18:$L$205, MATCH("Demand ID", 'E4 TB Allocation Details'!$A$18:$L$18, 0),FALSE), 'E2 Allocators'!$B$15:$W$361, MATCH('O5 Details by Class &amp; Accounts'!P$18, 'E2 Allocators'!$B$15:$W$15, 0),FALSE)*$F71), 0, VLOOKUP(VLOOKUP($A71, 'E4 TB Allocation Details'!$A$18:$L$205, MATCH("Demand ID", 'E4 TB Allocation Details'!$A$18:$L$18, 0),FALSE), 'E2 Allocators'!$B$15:$W$361, MATCH('O5 Details by Class &amp; Accounts'!P$18, 'E2 Allocators'!$B$15:$W$15, 0),FALSE)*$F71)</f>
        <v>0</v>
      </c>
      <c r="Q71" s="1411">
        <f>IF(ISERROR(VLOOKUP(VLOOKUP($A71, 'E4 TB Allocation Details'!$A$18:$L$205, MATCH("Demand ID", 'E4 TB Allocation Details'!$A$18:$L$18, 0),FALSE), 'E2 Allocators'!$B$15:$W$361, MATCH('O5 Details by Class &amp; Accounts'!Q$18, 'E2 Allocators'!$B$15:$W$15, 0),FALSE)*$F71), 0, VLOOKUP(VLOOKUP($A71, 'E4 TB Allocation Details'!$A$18:$L$205, MATCH("Demand ID", 'E4 TB Allocation Details'!$A$18:$L$18, 0),FALSE), 'E2 Allocators'!$B$15:$W$361, MATCH('O5 Details by Class &amp; Accounts'!Q$18, 'E2 Allocators'!$B$15:$W$15, 0),FALSE)*$F71)</f>
        <v>0</v>
      </c>
      <c r="R71" s="1411">
        <f>IF(ISERROR(VLOOKUP(VLOOKUP($A71, 'E4 TB Allocation Details'!$A$18:$L$205, MATCH("Demand ID", 'E4 TB Allocation Details'!$A$18:$L$18, 0),FALSE), 'E2 Allocators'!$B$15:$W$361, MATCH('O5 Details by Class &amp; Accounts'!R$18, 'E2 Allocators'!$B$15:$W$15, 0),FALSE)*$F71), 0, VLOOKUP(VLOOKUP($A71, 'E4 TB Allocation Details'!$A$18:$L$205, MATCH("Demand ID", 'E4 TB Allocation Details'!$A$18:$L$18, 0),FALSE), 'E2 Allocators'!$B$15:$W$361, MATCH('O5 Details by Class &amp; Accounts'!R$18, 'E2 Allocators'!$B$15:$W$15, 0),FALSE)*$F71)</f>
        <v>0</v>
      </c>
      <c r="S71" s="1411">
        <f>IF(ISERROR(VLOOKUP(VLOOKUP($A71, 'E4 TB Allocation Details'!$A$18:$L$205, MATCH("Demand ID", 'E4 TB Allocation Details'!$A$18:$L$18, 0),FALSE), 'E2 Allocators'!$B$15:$W$361, MATCH('O5 Details by Class &amp; Accounts'!S$18, 'E2 Allocators'!$B$15:$W$15, 0),FALSE)*$F71), 0, VLOOKUP(VLOOKUP($A71, 'E4 TB Allocation Details'!$A$18:$L$205, MATCH("Demand ID", 'E4 TB Allocation Details'!$A$18:$L$18, 0),FALSE), 'E2 Allocators'!$B$15:$W$361, MATCH('O5 Details by Class &amp; Accounts'!S$18, 'E2 Allocators'!$B$15:$W$15, 0),FALSE)*$F71)</f>
        <v>0</v>
      </c>
      <c r="T71" s="1411">
        <f>IF(ISERROR(VLOOKUP(VLOOKUP($A71, 'E4 TB Allocation Details'!$A$18:$L$205, MATCH("Demand ID", 'E4 TB Allocation Details'!$A$18:$L$18, 0),FALSE), 'E2 Allocators'!$B$15:$W$361, MATCH('O5 Details by Class &amp; Accounts'!T$18, 'E2 Allocators'!$B$15:$W$15, 0),FALSE)*$F71), 0, VLOOKUP(VLOOKUP($A71, 'E4 TB Allocation Details'!$A$18:$L$205, MATCH("Demand ID", 'E4 TB Allocation Details'!$A$18:$L$18, 0),FALSE), 'E2 Allocators'!$B$15:$W$361, MATCH('O5 Details by Class &amp; Accounts'!T$18, 'E2 Allocators'!$B$15:$W$15, 0),FALSE)*$F71)</f>
        <v>0</v>
      </c>
      <c r="U71" s="1411">
        <f>IF(ISERROR(VLOOKUP(VLOOKUP($A71, 'E4 TB Allocation Details'!$A$18:$L$205, MATCH("Demand ID", 'E4 TB Allocation Details'!$A$18:$L$18, 0),FALSE), 'E2 Allocators'!$B$15:$W$361, MATCH('O5 Details by Class &amp; Accounts'!U$18, 'E2 Allocators'!$B$15:$W$15, 0),FALSE)*$F71), 0, VLOOKUP(VLOOKUP($A71, 'E4 TB Allocation Details'!$A$18:$L$205, MATCH("Demand ID", 'E4 TB Allocation Details'!$A$18:$L$18, 0),FALSE), 'E2 Allocators'!$B$15:$W$361, MATCH('O5 Details by Class &amp; Accounts'!U$18, 'E2 Allocators'!$B$15:$W$15, 0),FALSE)*$F71)</f>
        <v>0</v>
      </c>
      <c r="V71" s="1411">
        <f>IF(ISERROR(VLOOKUP(VLOOKUP($A71, 'E4 TB Allocation Details'!$A$18:$L$205, MATCH("Demand ID", 'E4 TB Allocation Details'!$A$18:$L$18, 0),FALSE), 'E2 Allocators'!$B$15:$W$361, MATCH('O5 Details by Class &amp; Accounts'!V$18, 'E2 Allocators'!$B$15:$W$15, 0),FALSE)*$F71), 0, VLOOKUP(VLOOKUP($A71, 'E4 TB Allocation Details'!$A$18:$L$205, MATCH("Demand ID", 'E4 TB Allocation Details'!$A$18:$L$18, 0),FALSE), 'E2 Allocators'!$B$15:$W$361, MATCH('O5 Details by Class &amp; Accounts'!V$18, 'E2 Allocators'!$B$15:$W$15, 0),FALSE)*$F71)</f>
        <v>0</v>
      </c>
      <c r="W71" s="1411">
        <f>IF(ISERROR(VLOOKUP(VLOOKUP($A71, 'E4 TB Allocation Details'!$A$18:$L$205, MATCH("Demand ID", 'E4 TB Allocation Details'!$A$18:$L$18, 0),FALSE), 'E2 Allocators'!$B$15:$W$361, MATCH('O5 Details by Class &amp; Accounts'!W$18, 'E2 Allocators'!$B$15:$W$15, 0),FALSE)*$F71), 0, VLOOKUP(VLOOKUP($A71, 'E4 TB Allocation Details'!$A$18:$L$205, MATCH("Demand ID", 'E4 TB Allocation Details'!$A$18:$L$18, 0),FALSE), 'E2 Allocators'!$B$15:$W$361, MATCH('O5 Details by Class &amp; Accounts'!W$18, 'E2 Allocators'!$B$15:$W$15, 0),FALSE)*$F71)</f>
        <v>0</v>
      </c>
      <c r="X71" s="1411">
        <f>IF(ISERROR(VLOOKUP(VLOOKUP($A71, 'E4 TB Allocation Details'!$A$18:$L$205, MATCH("Demand ID", 'E4 TB Allocation Details'!$A$18:$L$18, 0),FALSE), 'E2 Allocators'!$B$15:$W$361, MATCH('O5 Details by Class &amp; Accounts'!X$18, 'E2 Allocators'!$B$15:$W$15, 0),FALSE)*$F71), 0, VLOOKUP(VLOOKUP($A71, 'E4 TB Allocation Details'!$A$18:$L$205, MATCH("Demand ID", 'E4 TB Allocation Details'!$A$18:$L$18, 0),FALSE), 'E2 Allocators'!$B$15:$W$361, MATCH('O5 Details by Class &amp; Accounts'!X$18, 'E2 Allocators'!$B$15:$W$15, 0),FALSE)*$F71)</f>
        <v>0</v>
      </c>
      <c r="Y71" s="1411">
        <f>IF(ISERROR(VLOOKUP(VLOOKUP($A71, 'E4 TB Allocation Details'!$A$18:$L$205, MATCH("Demand ID", 'E4 TB Allocation Details'!$A$18:$L$18, 0),FALSE), 'E2 Allocators'!$B$15:$W$361, MATCH('O5 Details by Class &amp; Accounts'!Y$18, 'E2 Allocators'!$B$15:$W$15, 0),FALSE)*$F71), 0, VLOOKUP(VLOOKUP($A71, 'E4 TB Allocation Details'!$A$18:$L$205, MATCH("Demand ID", 'E4 TB Allocation Details'!$A$18:$L$18, 0),FALSE), 'E2 Allocators'!$B$15:$W$361, MATCH('O5 Details by Class &amp; Accounts'!Y$18, 'E2 Allocators'!$B$15:$W$15, 0),FALSE)*$F71)</f>
        <v>0</v>
      </c>
      <c r="Z71" s="1411">
        <f>IF(ISERROR(VLOOKUP(VLOOKUP($A71, 'E4 TB Allocation Details'!$A$18:$L$205, MATCH("Demand ID", 'E4 TB Allocation Details'!$A$18:$L$18, 0),FALSE), 'E2 Allocators'!$B$15:$W$361, MATCH('O5 Details by Class &amp; Accounts'!Z$18, 'E2 Allocators'!$B$15:$W$15, 0),FALSE)*$F71), 0, VLOOKUP(VLOOKUP($A71, 'E4 TB Allocation Details'!$A$18:$L$205, MATCH("Demand ID", 'E4 TB Allocation Details'!$A$18:$L$18, 0),FALSE), 'E2 Allocators'!$B$15:$W$361, MATCH('O5 Details by Class &amp; Accounts'!Z$18, 'E2 Allocators'!$B$15:$W$15, 0),FALSE)*$F71)</f>
        <v>0</v>
      </c>
      <c r="AA71" s="1411">
        <f>IF(ISERROR(VLOOKUP(VLOOKUP($A71, 'E4 TB Allocation Details'!$A$18:$L$205, MATCH("Demand ID", 'E4 TB Allocation Details'!$A$18:$L$18, 0),FALSE), 'E2 Allocators'!$B$15:$W$361, MATCH('O5 Details by Class &amp; Accounts'!AA$18, 'E2 Allocators'!$B$15:$W$15, 0),FALSE)*$F71), 0, VLOOKUP(VLOOKUP($A71, 'E4 TB Allocation Details'!$A$18:$L$205, MATCH("Demand ID", 'E4 TB Allocation Details'!$A$18:$L$18, 0),FALSE), 'E2 Allocators'!$B$15:$W$361, MATCH('O5 Details by Class &amp; Accounts'!AA$18, 'E2 Allocators'!$B$15:$W$15, 0),FALSE)*$F71)</f>
        <v>0</v>
      </c>
      <c r="AB71" s="1411">
        <f>IF(ISERROR(VLOOKUP(VLOOKUP($A71, 'E4 TB Allocation Details'!$A$18:$L$205, MATCH("Demand ID", 'E4 TB Allocation Details'!$A$18:$L$18, 0),FALSE), 'E2 Allocators'!$B$15:$W$361, MATCH('O5 Details by Class &amp; Accounts'!AB$18, 'E2 Allocators'!$B$15:$W$15, 0),FALSE)*$F71), 0, VLOOKUP(VLOOKUP($A71, 'E4 TB Allocation Details'!$A$18:$L$205, MATCH("Demand ID", 'E4 TB Allocation Details'!$A$18:$L$18, 0),FALSE), 'E2 Allocators'!$B$15:$W$361, MATCH('O5 Details by Class &amp; Accounts'!AB$18, 'E2 Allocators'!$B$15:$W$15, 0),FALSE)*$F71)</f>
        <v>0</v>
      </c>
      <c r="AC71" s="1411">
        <f t="shared" si="9"/>
        <v>0</v>
      </c>
      <c r="AD71" s="1411">
        <f>IF(ISERROR(VLOOKUP(VLOOKUP($A71, 'E4 TB Allocation Details'!$A$18:$L$205, MATCH("Customer ID", 'E4 TB Allocation Details'!$A$18:$L$18, 0),FALSE), 'E2 Allocators'!$B$15:$W$361, MATCH('O5 Details by Class &amp; Accounts'!AD$18, 'E2 Allocators'!$B$15:$W$15, 0),FALSE)*$G71), 0, VLOOKUP(VLOOKUP($A71, 'E4 TB Allocation Details'!$A$18:$L$205, MATCH("Customer ID", 'E4 TB Allocation Details'!$A$18:$L$18, 0),FALSE), 'E2 Allocators'!$B$15:$W$361, MATCH('O5 Details by Class &amp; Accounts'!AD$18, 'E2 Allocators'!$B$15:$W$15, 0),FALSE)*$G71)</f>
        <v>0</v>
      </c>
      <c r="AE71" s="1411">
        <f>IF(ISERROR(VLOOKUP(VLOOKUP($A71, 'E4 TB Allocation Details'!$A$18:$L$205, MATCH("Customer ID", 'E4 TB Allocation Details'!$A$18:$L$18, 0),FALSE), 'E2 Allocators'!$B$15:$W$361, MATCH('O5 Details by Class &amp; Accounts'!AE$18, 'E2 Allocators'!$B$15:$W$15, 0),FALSE)*$G71), 0, VLOOKUP(VLOOKUP($A71, 'E4 TB Allocation Details'!$A$18:$L$205, MATCH("Customer ID", 'E4 TB Allocation Details'!$A$18:$L$18, 0),FALSE), 'E2 Allocators'!$B$15:$W$361, MATCH('O5 Details by Class &amp; Accounts'!AE$18, 'E2 Allocators'!$B$15:$W$15, 0),FALSE)*$G71)</f>
        <v>0</v>
      </c>
      <c r="AF71" s="1411">
        <f>IF(ISERROR(VLOOKUP(VLOOKUP($A71, 'E4 TB Allocation Details'!$A$18:$L$205, MATCH("Customer ID", 'E4 TB Allocation Details'!$A$18:$L$18, 0),FALSE), 'E2 Allocators'!$B$15:$W$361, MATCH('O5 Details by Class &amp; Accounts'!AF$18, 'E2 Allocators'!$B$15:$W$15, 0),FALSE)*$G71), 0, VLOOKUP(VLOOKUP($A71, 'E4 TB Allocation Details'!$A$18:$L$205, MATCH("Customer ID", 'E4 TB Allocation Details'!$A$18:$L$18, 0),FALSE), 'E2 Allocators'!$B$15:$W$361, MATCH('O5 Details by Class &amp; Accounts'!AF$18, 'E2 Allocators'!$B$15:$W$15, 0),FALSE)*$G71)</f>
        <v>0</v>
      </c>
      <c r="AG71" s="1411">
        <f>IF(ISERROR(VLOOKUP(VLOOKUP($A71, 'E4 TB Allocation Details'!$A$18:$L$205, MATCH("Customer ID", 'E4 TB Allocation Details'!$A$18:$L$18, 0),FALSE), 'E2 Allocators'!$B$15:$W$361, MATCH('O5 Details by Class &amp; Accounts'!AG$18, 'E2 Allocators'!$B$15:$W$15, 0),FALSE)*$G71), 0, VLOOKUP(VLOOKUP($A71, 'E4 TB Allocation Details'!$A$18:$L$205, MATCH("Customer ID", 'E4 TB Allocation Details'!$A$18:$L$18, 0),FALSE), 'E2 Allocators'!$B$15:$W$361, MATCH('O5 Details by Class &amp; Accounts'!AG$18, 'E2 Allocators'!$B$15:$W$15, 0),FALSE)*$G71)</f>
        <v>0</v>
      </c>
      <c r="AH71" s="1411">
        <f>IF(ISERROR(VLOOKUP(VLOOKUP($A71, 'E4 TB Allocation Details'!$A$18:$L$205, MATCH("Customer ID", 'E4 TB Allocation Details'!$A$18:$L$18, 0),FALSE), 'E2 Allocators'!$B$15:$W$361, MATCH('O5 Details by Class &amp; Accounts'!AH$18, 'E2 Allocators'!$B$15:$W$15, 0),FALSE)*$G71), 0, VLOOKUP(VLOOKUP($A71, 'E4 TB Allocation Details'!$A$18:$L$205, MATCH("Customer ID", 'E4 TB Allocation Details'!$A$18:$L$18, 0),FALSE), 'E2 Allocators'!$B$15:$W$361, MATCH('O5 Details by Class &amp; Accounts'!AH$18, 'E2 Allocators'!$B$15:$W$15, 0),FALSE)*$G71)</f>
        <v>0</v>
      </c>
      <c r="AI71" s="1411">
        <f>IF(ISERROR(VLOOKUP(VLOOKUP($A71, 'E4 TB Allocation Details'!$A$18:$L$205, MATCH("Customer ID", 'E4 TB Allocation Details'!$A$18:$L$18, 0),FALSE), 'E2 Allocators'!$B$15:$W$361, MATCH('O5 Details by Class &amp; Accounts'!AI$18, 'E2 Allocators'!$B$15:$W$15, 0),FALSE)*$G71), 0, VLOOKUP(VLOOKUP($A71, 'E4 TB Allocation Details'!$A$18:$L$205, MATCH("Customer ID", 'E4 TB Allocation Details'!$A$18:$L$18, 0),FALSE), 'E2 Allocators'!$B$15:$W$361, MATCH('O5 Details by Class &amp; Accounts'!AI$18, 'E2 Allocators'!$B$15:$W$15, 0),FALSE)*$G71)</f>
        <v>0</v>
      </c>
      <c r="AJ71" s="1411">
        <f>IF(ISERROR(VLOOKUP(VLOOKUP($A71, 'E4 TB Allocation Details'!$A$18:$L$205, MATCH("Customer ID", 'E4 TB Allocation Details'!$A$18:$L$18, 0),FALSE), 'E2 Allocators'!$B$15:$W$361, MATCH('O5 Details by Class &amp; Accounts'!AJ$18, 'E2 Allocators'!$B$15:$W$15, 0),FALSE)*$G71), 0, VLOOKUP(VLOOKUP($A71, 'E4 TB Allocation Details'!$A$18:$L$205, MATCH("Customer ID", 'E4 TB Allocation Details'!$A$18:$L$18, 0),FALSE), 'E2 Allocators'!$B$15:$W$361, MATCH('O5 Details by Class &amp; Accounts'!AJ$18, 'E2 Allocators'!$B$15:$W$15, 0),FALSE)*$G71)</f>
        <v>0</v>
      </c>
      <c r="AK71" s="1411">
        <f>IF(ISERROR(VLOOKUP(VLOOKUP($A71, 'E4 TB Allocation Details'!$A$18:$L$205, MATCH("Customer ID", 'E4 TB Allocation Details'!$A$18:$L$18, 0),FALSE), 'E2 Allocators'!$B$15:$W$361, MATCH('O5 Details by Class &amp; Accounts'!AK$18, 'E2 Allocators'!$B$15:$W$15, 0),FALSE)*$G71), 0, VLOOKUP(VLOOKUP($A71, 'E4 TB Allocation Details'!$A$18:$L$205, MATCH("Customer ID", 'E4 TB Allocation Details'!$A$18:$L$18, 0),FALSE), 'E2 Allocators'!$B$15:$W$361, MATCH('O5 Details by Class &amp; Accounts'!AK$18, 'E2 Allocators'!$B$15:$W$15, 0),FALSE)*$G71)</f>
        <v>0</v>
      </c>
      <c r="AL71" s="1411">
        <f>IF(ISERROR(VLOOKUP(VLOOKUP($A71, 'E4 TB Allocation Details'!$A$18:$L$205, MATCH("Customer ID", 'E4 TB Allocation Details'!$A$18:$L$18, 0),FALSE), 'E2 Allocators'!$B$15:$W$361, MATCH('O5 Details by Class &amp; Accounts'!AL$18, 'E2 Allocators'!$B$15:$W$15, 0),FALSE)*$G71), 0, VLOOKUP(VLOOKUP($A71, 'E4 TB Allocation Details'!$A$18:$L$205, MATCH("Customer ID", 'E4 TB Allocation Details'!$A$18:$L$18, 0),FALSE), 'E2 Allocators'!$B$15:$W$361, MATCH('O5 Details by Class &amp; Accounts'!AL$18, 'E2 Allocators'!$B$15:$W$15, 0),FALSE)*$G71)</f>
        <v>0</v>
      </c>
      <c r="AM71" s="1411">
        <f>IF(ISERROR(VLOOKUP(VLOOKUP($A71, 'E4 TB Allocation Details'!$A$18:$L$205, MATCH("Customer ID", 'E4 TB Allocation Details'!$A$18:$L$18, 0),FALSE), 'E2 Allocators'!$B$15:$W$361, MATCH('O5 Details by Class &amp; Accounts'!AM$18, 'E2 Allocators'!$B$15:$W$15, 0),FALSE)*$G71), 0, VLOOKUP(VLOOKUP($A71, 'E4 TB Allocation Details'!$A$18:$L$205, MATCH("Customer ID", 'E4 TB Allocation Details'!$A$18:$L$18, 0),FALSE), 'E2 Allocators'!$B$15:$W$361, MATCH('O5 Details by Class &amp; Accounts'!AM$18, 'E2 Allocators'!$B$15:$W$15, 0),FALSE)*$G71)</f>
        <v>0</v>
      </c>
      <c r="AN71" s="1411">
        <f>IF(ISERROR(VLOOKUP(VLOOKUP($A71, 'E4 TB Allocation Details'!$A$18:$L$205, MATCH("Customer ID", 'E4 TB Allocation Details'!$A$18:$L$18, 0),FALSE), 'E2 Allocators'!$B$15:$W$361, MATCH('O5 Details by Class &amp; Accounts'!AN$18, 'E2 Allocators'!$B$15:$W$15, 0),FALSE)*$G71), 0, VLOOKUP(VLOOKUP($A71, 'E4 TB Allocation Details'!$A$18:$L$205, MATCH("Customer ID", 'E4 TB Allocation Details'!$A$18:$L$18, 0),FALSE), 'E2 Allocators'!$B$15:$W$361, MATCH('O5 Details by Class &amp; Accounts'!AN$18, 'E2 Allocators'!$B$15:$W$15, 0),FALSE)*$G71)</f>
        <v>0</v>
      </c>
      <c r="AO71" s="1411">
        <f>IF(ISERROR(VLOOKUP(VLOOKUP($A71, 'E4 TB Allocation Details'!$A$18:$L$205, MATCH("Customer ID", 'E4 TB Allocation Details'!$A$18:$L$18, 0),FALSE), 'E2 Allocators'!$B$15:$W$361, MATCH('O5 Details by Class &amp; Accounts'!AO$18, 'E2 Allocators'!$B$15:$W$15, 0),FALSE)*$G71), 0, VLOOKUP(VLOOKUP($A71, 'E4 TB Allocation Details'!$A$18:$L$205, MATCH("Customer ID", 'E4 TB Allocation Details'!$A$18:$L$18, 0),FALSE), 'E2 Allocators'!$B$15:$W$361, MATCH('O5 Details by Class &amp; Accounts'!AO$18, 'E2 Allocators'!$B$15:$W$15, 0),FALSE)*$G71)</f>
        <v>0</v>
      </c>
      <c r="AP71" s="1411">
        <f>IF(ISERROR(VLOOKUP(VLOOKUP($A71, 'E4 TB Allocation Details'!$A$18:$L$205, MATCH("Customer ID", 'E4 TB Allocation Details'!$A$18:$L$18, 0),FALSE), 'E2 Allocators'!$B$15:$W$361, MATCH('O5 Details by Class &amp; Accounts'!AP$18, 'E2 Allocators'!$B$15:$W$15, 0),FALSE)*$G71), 0, VLOOKUP(VLOOKUP($A71, 'E4 TB Allocation Details'!$A$18:$L$205, MATCH("Customer ID", 'E4 TB Allocation Details'!$A$18:$L$18, 0),FALSE), 'E2 Allocators'!$B$15:$W$361, MATCH('O5 Details by Class &amp; Accounts'!AP$18, 'E2 Allocators'!$B$15:$W$15, 0),FALSE)*$G71)</f>
        <v>0</v>
      </c>
      <c r="AQ71" s="1411">
        <f>IF(ISERROR(VLOOKUP(VLOOKUP($A71, 'E4 TB Allocation Details'!$A$18:$L$205, MATCH("Customer ID", 'E4 TB Allocation Details'!$A$18:$L$18, 0),FALSE), 'E2 Allocators'!$B$15:$W$361, MATCH('O5 Details by Class &amp; Accounts'!AQ$18, 'E2 Allocators'!$B$15:$W$15, 0),FALSE)*$G71), 0, VLOOKUP(VLOOKUP($A71, 'E4 TB Allocation Details'!$A$18:$L$205, MATCH("Customer ID", 'E4 TB Allocation Details'!$A$18:$L$18, 0),FALSE), 'E2 Allocators'!$B$15:$W$361, MATCH('O5 Details by Class &amp; Accounts'!AQ$18, 'E2 Allocators'!$B$15:$W$15, 0),FALSE)*$G71)</f>
        <v>0</v>
      </c>
      <c r="AR71" s="1411">
        <f>IF(ISERROR(VLOOKUP(VLOOKUP($A71, 'E4 TB Allocation Details'!$A$18:$L$205, MATCH("Customer ID", 'E4 TB Allocation Details'!$A$18:$L$18, 0),FALSE), 'E2 Allocators'!$B$15:$W$361, MATCH('O5 Details by Class &amp; Accounts'!AR$18, 'E2 Allocators'!$B$15:$W$15, 0),FALSE)*$G71), 0, VLOOKUP(VLOOKUP($A71, 'E4 TB Allocation Details'!$A$18:$L$205, MATCH("Customer ID", 'E4 TB Allocation Details'!$A$18:$L$18, 0),FALSE), 'E2 Allocators'!$B$15:$W$361, MATCH('O5 Details by Class &amp; Accounts'!AR$18, 'E2 Allocators'!$B$15:$W$15, 0),FALSE)*$G71)</f>
        <v>0</v>
      </c>
      <c r="AS71" s="1411">
        <f>IF(ISERROR(VLOOKUP(VLOOKUP($A71, 'E4 TB Allocation Details'!$A$18:$L$205, MATCH("Customer ID", 'E4 TB Allocation Details'!$A$18:$L$18, 0),FALSE), 'E2 Allocators'!$B$15:$W$361, MATCH('O5 Details by Class &amp; Accounts'!AS$18, 'E2 Allocators'!$B$15:$W$15, 0),FALSE)*$G71), 0, VLOOKUP(VLOOKUP($A71, 'E4 TB Allocation Details'!$A$18:$L$205, MATCH("Customer ID", 'E4 TB Allocation Details'!$A$18:$L$18, 0),FALSE), 'E2 Allocators'!$B$15:$W$361, MATCH('O5 Details by Class &amp; Accounts'!AS$18, 'E2 Allocators'!$B$15:$W$15, 0),FALSE)*$G71)</f>
        <v>0</v>
      </c>
      <c r="AT71" s="1411">
        <f>IF(ISERROR(VLOOKUP(VLOOKUP($A71, 'E4 TB Allocation Details'!$A$18:$L$205, MATCH("Customer ID", 'E4 TB Allocation Details'!$A$18:$L$18, 0),FALSE), 'E2 Allocators'!$B$15:$W$361, MATCH('O5 Details by Class &amp; Accounts'!AT$18, 'E2 Allocators'!$B$15:$W$15, 0),FALSE)*$G71), 0, VLOOKUP(VLOOKUP($A71, 'E4 TB Allocation Details'!$A$18:$L$205, MATCH("Customer ID", 'E4 TB Allocation Details'!$A$18:$L$18, 0),FALSE), 'E2 Allocators'!$B$15:$W$361, MATCH('O5 Details by Class &amp; Accounts'!AT$18, 'E2 Allocators'!$B$15:$W$15, 0),FALSE)*$G71)</f>
        <v>0</v>
      </c>
      <c r="AU71" s="1411">
        <f>IF(ISERROR(VLOOKUP(VLOOKUP($A71, 'E4 TB Allocation Details'!$A$18:$L$205, MATCH("Customer ID", 'E4 TB Allocation Details'!$A$18:$L$18, 0),FALSE), 'E2 Allocators'!$B$15:$W$361, MATCH('O5 Details by Class &amp; Accounts'!AU$18, 'E2 Allocators'!$B$15:$W$15, 0),FALSE)*$G71), 0, VLOOKUP(VLOOKUP($A71, 'E4 TB Allocation Details'!$A$18:$L$205, MATCH("Customer ID", 'E4 TB Allocation Details'!$A$18:$L$18, 0),FALSE), 'E2 Allocators'!$B$15:$W$361, MATCH('O5 Details by Class &amp; Accounts'!AU$18, 'E2 Allocators'!$B$15:$W$15, 0),FALSE)*$G71)</f>
        <v>0</v>
      </c>
      <c r="AV71" s="1411">
        <f>IF(ISERROR(VLOOKUP(VLOOKUP($A71, 'E4 TB Allocation Details'!$A$18:$L$205, MATCH("Customer ID", 'E4 TB Allocation Details'!$A$18:$L$18, 0),FALSE), 'E2 Allocators'!$B$15:$W$361, MATCH('O5 Details by Class &amp; Accounts'!AV$18, 'E2 Allocators'!$B$15:$W$15, 0),FALSE)*$G71), 0, VLOOKUP(VLOOKUP($A71, 'E4 TB Allocation Details'!$A$18:$L$205, MATCH("Customer ID", 'E4 TB Allocation Details'!$A$18:$L$18, 0),FALSE), 'E2 Allocators'!$B$15:$W$361, MATCH('O5 Details by Class &amp; Accounts'!AV$18, 'E2 Allocators'!$B$15:$W$15, 0),FALSE)*$G71)</f>
        <v>0</v>
      </c>
      <c r="AW71" s="1411">
        <f>IF(ISERROR(VLOOKUP(VLOOKUP($A71, 'E4 TB Allocation Details'!$A$18:$L$205, MATCH("Customer ID", 'E4 TB Allocation Details'!$A$18:$L$18, 0),FALSE), 'E2 Allocators'!$B$15:$W$361, MATCH('O5 Details by Class &amp; Accounts'!AW$18, 'E2 Allocators'!$B$15:$W$15, 0),FALSE)*$G71), 0, VLOOKUP(VLOOKUP($A71, 'E4 TB Allocation Details'!$A$18:$L$205, MATCH("Customer ID", 'E4 TB Allocation Details'!$A$18:$L$18, 0),FALSE), 'E2 Allocators'!$B$15:$W$361, MATCH('O5 Details by Class &amp; Accounts'!AW$18, 'E2 Allocators'!$B$15:$W$15, 0),FALSE)*$G71)</f>
        <v>0</v>
      </c>
      <c r="AX71" s="1411">
        <f t="shared" si="10"/>
        <v>0</v>
      </c>
      <c r="AY71" s="1411">
        <f>IF(ISERROR(VLOOKUP(VLOOKUP($A71, 'E4 TB Allocation Details'!$A$18:$L$205, MATCH("Misc ID", 'E4 TB Allocation Details'!$A$18:$L$18, 0),FALSE), 'E2 Allocators'!$B$15:$W$361, MATCH('O5 Details by Class &amp; Accounts'!AY$18, 'E2 Allocators'!$B$15:$W$15, 0),FALSE)*$E71), 0, VLOOKUP(VLOOKUP($A71, 'E4 TB Allocation Details'!$A$18:$L$205, MATCH("Misc ID", 'E4 TB Allocation Details'!$A$18:$L$18, 0),FALSE), 'E2 Allocators'!$B$15:$W$361, MATCH('O5 Details by Class &amp; Accounts'!AY$18, 'E2 Allocators'!$B$15:$W$15, 0),FALSE)*$E71)</f>
        <v>0</v>
      </c>
      <c r="AZ71" s="1411">
        <f>IF(ISERROR(VLOOKUP(VLOOKUP($A71, 'E4 TB Allocation Details'!$A$18:$L$205, MATCH("Misc ID", 'E4 TB Allocation Details'!$A$18:$L$18, 0),FALSE), 'E2 Allocators'!$B$15:$W$361, MATCH('O5 Details by Class &amp; Accounts'!AZ$18, 'E2 Allocators'!$B$15:$W$15, 0),FALSE)*$E71), 0, VLOOKUP(VLOOKUP($A71, 'E4 TB Allocation Details'!$A$18:$L$205, MATCH("Misc ID", 'E4 TB Allocation Details'!$A$18:$L$18, 0),FALSE), 'E2 Allocators'!$B$15:$W$361, MATCH('O5 Details by Class &amp; Accounts'!AZ$18, 'E2 Allocators'!$B$15:$W$15, 0),FALSE)*$E71)</f>
        <v>0</v>
      </c>
      <c r="BA71" s="1411">
        <f>IF(ISERROR(VLOOKUP(VLOOKUP($A71, 'E4 TB Allocation Details'!$A$18:$L$205, MATCH("Misc ID", 'E4 TB Allocation Details'!$A$18:$L$18, 0),FALSE), 'E2 Allocators'!$B$15:$W$361, MATCH('O5 Details by Class &amp; Accounts'!BA$18, 'E2 Allocators'!$B$15:$W$15, 0),FALSE)*$E71), 0, VLOOKUP(VLOOKUP($A71, 'E4 TB Allocation Details'!$A$18:$L$205, MATCH("Misc ID", 'E4 TB Allocation Details'!$A$18:$L$18, 0),FALSE), 'E2 Allocators'!$B$15:$W$361, MATCH('O5 Details by Class &amp; Accounts'!BA$18, 'E2 Allocators'!$B$15:$W$15, 0),FALSE)*$E71)</f>
        <v>0</v>
      </c>
      <c r="BB71" s="1411">
        <f>IF(ISERROR(VLOOKUP(VLOOKUP($A71, 'E4 TB Allocation Details'!$A$18:$L$205, MATCH("Misc ID", 'E4 TB Allocation Details'!$A$18:$L$18, 0),FALSE), 'E2 Allocators'!$B$15:$W$361, MATCH('O5 Details by Class &amp; Accounts'!BB$18, 'E2 Allocators'!$B$15:$W$15, 0),FALSE)*$E71), 0, VLOOKUP(VLOOKUP($A71, 'E4 TB Allocation Details'!$A$18:$L$205, MATCH("Misc ID", 'E4 TB Allocation Details'!$A$18:$L$18, 0),FALSE), 'E2 Allocators'!$B$15:$W$361, MATCH('O5 Details by Class &amp; Accounts'!BB$18, 'E2 Allocators'!$B$15:$W$15, 0),FALSE)*$E71)</f>
        <v>0</v>
      </c>
      <c r="BC71" s="1411">
        <f>IF(ISERROR(VLOOKUP(VLOOKUP($A71, 'E4 TB Allocation Details'!$A$18:$L$205, MATCH("Misc ID", 'E4 TB Allocation Details'!$A$18:$L$18, 0),FALSE), 'E2 Allocators'!$B$15:$W$361, MATCH('O5 Details by Class &amp; Accounts'!BC$18, 'E2 Allocators'!$B$15:$W$15, 0),FALSE)*$E71), 0, VLOOKUP(VLOOKUP($A71, 'E4 TB Allocation Details'!$A$18:$L$205, MATCH("Misc ID", 'E4 TB Allocation Details'!$A$18:$L$18, 0),FALSE), 'E2 Allocators'!$B$15:$W$361, MATCH('O5 Details by Class &amp; Accounts'!BC$18, 'E2 Allocators'!$B$15:$W$15, 0),FALSE)*$E71)</f>
        <v>0</v>
      </c>
      <c r="BD71" s="1411">
        <f>IF(ISERROR(VLOOKUP(VLOOKUP($A71, 'E4 TB Allocation Details'!$A$18:$L$205, MATCH("Misc ID", 'E4 TB Allocation Details'!$A$18:$L$18, 0),FALSE), 'E2 Allocators'!$B$15:$W$361, MATCH('O5 Details by Class &amp; Accounts'!BD$18, 'E2 Allocators'!$B$15:$W$15, 0),FALSE)*$E71), 0, VLOOKUP(VLOOKUP($A71, 'E4 TB Allocation Details'!$A$18:$L$205, MATCH("Misc ID", 'E4 TB Allocation Details'!$A$18:$L$18, 0),FALSE), 'E2 Allocators'!$B$15:$W$361, MATCH('O5 Details by Class &amp; Accounts'!BD$18, 'E2 Allocators'!$B$15:$W$15, 0),FALSE)*$E71)</f>
        <v>0</v>
      </c>
      <c r="BE71" s="1411">
        <f>IF(ISERROR(VLOOKUP(VLOOKUP($A71, 'E4 TB Allocation Details'!$A$18:$L$205, MATCH("Misc ID", 'E4 TB Allocation Details'!$A$18:$L$18, 0),FALSE), 'E2 Allocators'!$B$15:$W$361, MATCH('O5 Details by Class &amp; Accounts'!BE$18, 'E2 Allocators'!$B$15:$W$15, 0),FALSE)*$E71), 0, VLOOKUP(VLOOKUP($A71, 'E4 TB Allocation Details'!$A$18:$L$205, MATCH("Misc ID", 'E4 TB Allocation Details'!$A$18:$L$18, 0),FALSE), 'E2 Allocators'!$B$15:$W$361, MATCH('O5 Details by Class &amp; Accounts'!BE$18, 'E2 Allocators'!$B$15:$W$15, 0),FALSE)*$E71)</f>
        <v>0</v>
      </c>
      <c r="BF71" s="1411">
        <f>IF(ISERROR(VLOOKUP(VLOOKUP($A71, 'E4 TB Allocation Details'!$A$18:$L$205, MATCH("Misc ID", 'E4 TB Allocation Details'!$A$18:$L$18, 0),FALSE), 'E2 Allocators'!$B$15:$W$361, MATCH('O5 Details by Class &amp; Accounts'!BF$18, 'E2 Allocators'!$B$15:$W$15, 0),FALSE)*$E71), 0, VLOOKUP(VLOOKUP($A71, 'E4 TB Allocation Details'!$A$18:$L$205, MATCH("Misc ID", 'E4 TB Allocation Details'!$A$18:$L$18, 0),FALSE), 'E2 Allocators'!$B$15:$W$361, MATCH('O5 Details by Class &amp; Accounts'!BF$18, 'E2 Allocators'!$B$15:$W$15, 0),FALSE)*$E71)</f>
        <v>0</v>
      </c>
      <c r="BG71" s="1411">
        <f>IF(ISERROR(VLOOKUP(VLOOKUP($A71, 'E4 TB Allocation Details'!$A$18:$L$205, MATCH("Misc ID", 'E4 TB Allocation Details'!$A$18:$L$18, 0),FALSE), 'E2 Allocators'!$B$15:$W$361, MATCH('O5 Details by Class &amp; Accounts'!BG$18, 'E2 Allocators'!$B$15:$W$15, 0),FALSE)*$E71), 0, VLOOKUP(VLOOKUP($A71, 'E4 TB Allocation Details'!$A$18:$L$205, MATCH("Misc ID", 'E4 TB Allocation Details'!$A$18:$L$18, 0),FALSE), 'E2 Allocators'!$B$15:$W$361, MATCH('O5 Details by Class &amp; Accounts'!BG$18, 'E2 Allocators'!$B$15:$W$15, 0),FALSE)*$E71)</f>
        <v>0</v>
      </c>
      <c r="BH71" s="1411">
        <f>IF(ISERROR(VLOOKUP(VLOOKUP($A71, 'E4 TB Allocation Details'!$A$18:$L$205, MATCH("Misc ID", 'E4 TB Allocation Details'!$A$18:$L$18, 0),FALSE), 'E2 Allocators'!$B$15:$W$361, MATCH('O5 Details by Class &amp; Accounts'!BH$18, 'E2 Allocators'!$B$15:$W$15, 0),FALSE)*$E71), 0, VLOOKUP(VLOOKUP($A71, 'E4 TB Allocation Details'!$A$18:$L$205, MATCH("Misc ID", 'E4 TB Allocation Details'!$A$18:$L$18, 0),FALSE), 'E2 Allocators'!$B$15:$W$361, MATCH('O5 Details by Class &amp; Accounts'!BH$18, 'E2 Allocators'!$B$15:$W$15, 0),FALSE)*$E71)</f>
        <v>0</v>
      </c>
      <c r="BI71" s="1411">
        <f>IF(ISERROR(VLOOKUP(VLOOKUP($A71, 'E4 TB Allocation Details'!$A$18:$L$205, MATCH("Misc ID", 'E4 TB Allocation Details'!$A$18:$L$18, 0),FALSE), 'E2 Allocators'!$B$15:$W$361, MATCH('O5 Details by Class &amp; Accounts'!BI$18, 'E2 Allocators'!$B$15:$W$15, 0),FALSE)*$E71), 0, VLOOKUP(VLOOKUP($A71, 'E4 TB Allocation Details'!$A$18:$L$205, MATCH("Misc ID", 'E4 TB Allocation Details'!$A$18:$L$18, 0),FALSE), 'E2 Allocators'!$B$15:$W$361, MATCH('O5 Details by Class &amp; Accounts'!BI$18, 'E2 Allocators'!$B$15:$W$15, 0),FALSE)*$E71)</f>
        <v>0</v>
      </c>
      <c r="BJ71" s="1411">
        <f>IF(ISERROR(VLOOKUP(VLOOKUP($A71, 'E4 TB Allocation Details'!$A$18:$L$205, MATCH("Misc ID", 'E4 TB Allocation Details'!$A$18:$L$18, 0),FALSE), 'E2 Allocators'!$B$15:$W$361, MATCH('O5 Details by Class &amp; Accounts'!BJ$18, 'E2 Allocators'!$B$15:$W$15, 0),FALSE)*$E71), 0, VLOOKUP(VLOOKUP($A71, 'E4 TB Allocation Details'!$A$18:$L$205, MATCH("Misc ID", 'E4 TB Allocation Details'!$A$18:$L$18, 0),FALSE), 'E2 Allocators'!$B$15:$W$361, MATCH('O5 Details by Class &amp; Accounts'!BJ$18, 'E2 Allocators'!$B$15:$W$15, 0),FALSE)*$E71)</f>
        <v>0</v>
      </c>
      <c r="BK71" s="1411">
        <f>IF(ISERROR(VLOOKUP(VLOOKUP($A71, 'E4 TB Allocation Details'!$A$18:$L$205, MATCH("Misc ID", 'E4 TB Allocation Details'!$A$18:$L$18, 0),FALSE), 'E2 Allocators'!$B$15:$W$361, MATCH('O5 Details by Class &amp; Accounts'!BK$18, 'E2 Allocators'!$B$15:$W$15, 0),FALSE)*$E71), 0, VLOOKUP(VLOOKUP($A71, 'E4 TB Allocation Details'!$A$18:$L$205, MATCH("Misc ID", 'E4 TB Allocation Details'!$A$18:$L$18, 0),FALSE), 'E2 Allocators'!$B$15:$W$361, MATCH('O5 Details by Class &amp; Accounts'!BK$18, 'E2 Allocators'!$B$15:$W$15, 0),FALSE)*$E71)</f>
        <v>0</v>
      </c>
      <c r="BL71" s="1411">
        <f>IF(ISERROR(VLOOKUP(VLOOKUP($A71, 'E4 TB Allocation Details'!$A$18:$L$205, MATCH("Misc ID", 'E4 TB Allocation Details'!$A$18:$L$18, 0),FALSE), 'E2 Allocators'!$B$15:$W$361, MATCH('O5 Details by Class &amp; Accounts'!BL$18, 'E2 Allocators'!$B$15:$W$15, 0),FALSE)*$E71), 0, VLOOKUP(VLOOKUP($A71, 'E4 TB Allocation Details'!$A$18:$L$205, MATCH("Misc ID", 'E4 TB Allocation Details'!$A$18:$L$18, 0),FALSE), 'E2 Allocators'!$B$15:$W$361, MATCH('O5 Details by Class &amp; Accounts'!BL$18, 'E2 Allocators'!$B$15:$W$15, 0),FALSE)*$E71)</f>
        <v>0</v>
      </c>
      <c r="BM71" s="1411">
        <f>IF(ISERROR(VLOOKUP(VLOOKUP($A71, 'E4 TB Allocation Details'!$A$18:$L$205, MATCH("Misc ID", 'E4 TB Allocation Details'!$A$18:$L$18, 0),FALSE), 'E2 Allocators'!$B$15:$W$361, MATCH('O5 Details by Class &amp; Accounts'!BM$18, 'E2 Allocators'!$B$15:$W$15, 0),FALSE)*$E71), 0, VLOOKUP(VLOOKUP($A71, 'E4 TB Allocation Details'!$A$18:$L$205, MATCH("Misc ID", 'E4 TB Allocation Details'!$A$18:$L$18, 0),FALSE), 'E2 Allocators'!$B$15:$W$361, MATCH('O5 Details by Class &amp; Accounts'!BM$18, 'E2 Allocators'!$B$15:$W$15, 0),FALSE)*$E71)</f>
        <v>0</v>
      </c>
      <c r="BN71" s="1411">
        <f>IF(ISERROR(VLOOKUP(VLOOKUP($A71, 'E4 TB Allocation Details'!$A$18:$L$205, MATCH("Misc ID", 'E4 TB Allocation Details'!$A$18:$L$18, 0),FALSE), 'E2 Allocators'!$B$15:$W$361, MATCH('O5 Details by Class &amp; Accounts'!BN$18, 'E2 Allocators'!$B$15:$W$15, 0),FALSE)*$E71), 0, VLOOKUP(VLOOKUP($A71, 'E4 TB Allocation Details'!$A$18:$L$205, MATCH("Misc ID", 'E4 TB Allocation Details'!$A$18:$L$18, 0),FALSE), 'E2 Allocators'!$B$15:$W$361, MATCH('O5 Details by Class &amp; Accounts'!BN$18, 'E2 Allocators'!$B$15:$W$15, 0),FALSE)*$E71)</f>
        <v>0</v>
      </c>
      <c r="BO71" s="1411">
        <f>IF(ISERROR(VLOOKUP(VLOOKUP($A71, 'E4 TB Allocation Details'!$A$18:$L$205, MATCH("Misc ID", 'E4 TB Allocation Details'!$A$18:$L$18, 0),FALSE), 'E2 Allocators'!$B$15:$W$361, MATCH('O5 Details by Class &amp; Accounts'!BO$18, 'E2 Allocators'!$B$15:$W$15, 0),FALSE)*$E71), 0, VLOOKUP(VLOOKUP($A71, 'E4 TB Allocation Details'!$A$18:$L$205, MATCH("Misc ID", 'E4 TB Allocation Details'!$A$18:$L$18, 0),FALSE), 'E2 Allocators'!$B$15:$W$361, MATCH('O5 Details by Class &amp; Accounts'!BO$18, 'E2 Allocators'!$B$15:$W$15, 0),FALSE)*$E71)</f>
        <v>0</v>
      </c>
      <c r="BP71" s="1411">
        <f>IF(ISERROR(VLOOKUP(VLOOKUP($A71, 'E4 TB Allocation Details'!$A$18:$L$205, MATCH("Misc ID", 'E4 TB Allocation Details'!$A$18:$L$18, 0),FALSE), 'E2 Allocators'!$B$15:$W$361, MATCH('O5 Details by Class &amp; Accounts'!BP$18, 'E2 Allocators'!$B$15:$W$15, 0),FALSE)*$E71), 0, VLOOKUP(VLOOKUP($A71, 'E4 TB Allocation Details'!$A$18:$L$205, MATCH("Misc ID", 'E4 TB Allocation Details'!$A$18:$L$18, 0),FALSE), 'E2 Allocators'!$B$15:$W$361, MATCH('O5 Details by Class &amp; Accounts'!BP$18, 'E2 Allocators'!$B$15:$W$15, 0),FALSE)*$E71)</f>
        <v>0</v>
      </c>
      <c r="BQ71" s="1411">
        <f>IF(ISERROR(VLOOKUP(VLOOKUP($A71, 'E4 TB Allocation Details'!$A$18:$L$205, MATCH("Misc ID", 'E4 TB Allocation Details'!$A$18:$L$18, 0),FALSE), 'E2 Allocators'!$B$15:$W$361, MATCH('O5 Details by Class &amp; Accounts'!BQ$18, 'E2 Allocators'!$B$15:$W$15, 0),FALSE)*$E71), 0, VLOOKUP(VLOOKUP($A71, 'E4 TB Allocation Details'!$A$18:$L$205, MATCH("Misc ID", 'E4 TB Allocation Details'!$A$18:$L$18, 0),FALSE), 'E2 Allocators'!$B$15:$W$361, MATCH('O5 Details by Class &amp; Accounts'!BQ$18, 'E2 Allocators'!$B$15:$W$15, 0),FALSE)*$E71)</f>
        <v>0</v>
      </c>
      <c r="BR71" s="1411">
        <f>IF(ISERROR(VLOOKUP(VLOOKUP($A71, 'E4 TB Allocation Details'!$A$18:$L$205, MATCH("Misc ID", 'E4 TB Allocation Details'!$A$18:$L$18, 0),FALSE), 'E2 Allocators'!$B$15:$W$361, MATCH('O5 Details by Class &amp; Accounts'!BR$18, 'E2 Allocators'!$B$15:$W$15, 0),FALSE)*$E71), 0, VLOOKUP(VLOOKUP($A71, 'E4 TB Allocation Details'!$A$18:$L$205, MATCH("Misc ID", 'E4 TB Allocation Details'!$A$18:$L$18, 0),FALSE), 'E2 Allocators'!$B$15:$W$361, MATCH('O5 Details by Class &amp; Accounts'!BR$18, 'E2 Allocators'!$B$15:$W$15, 0),FALSE)*$E71)</f>
        <v>0</v>
      </c>
      <c r="BS71" s="1411">
        <f t="shared" si="11"/>
        <v>0</v>
      </c>
      <c r="BT71" s="1411">
        <f>IF(ISERROR(VLOOKUP(VLOOKUP($A71, 'E4 TB Allocation Details'!$A$18:$L$205, MATCH("A &amp; G ID", 'E4 TB Allocation Details'!$A$18:$L$18, 0),FALSE), 'E2 Allocators'!$B$15:$W$361, MATCH('O5 Details by Class &amp; Accounts'!BT$18, 'E2 Allocators'!$B$15:$W$15, 0),FALSE)*$E71), 0, VLOOKUP(VLOOKUP($A71, 'E4 TB Allocation Details'!$A$18:$L$205, MATCH("A &amp; G ID", 'E4 TB Allocation Details'!$A$18:$L$18, 0),FALSE), 'E2 Allocators'!$B$15:$W$361, MATCH('O5 Details by Class &amp; Accounts'!BT$18, 'E2 Allocators'!$B$15:$W$15, 0),FALSE)*$E71)</f>
        <v>0</v>
      </c>
      <c r="BU71" s="1411">
        <f>IF(ISERROR(VLOOKUP(VLOOKUP($A71, 'E4 TB Allocation Details'!$A$18:$L$205, MATCH("A &amp; G ID", 'E4 TB Allocation Details'!$A$18:$L$18, 0),FALSE), 'E2 Allocators'!$B$15:$W$361, MATCH('O5 Details by Class &amp; Accounts'!BU$18, 'E2 Allocators'!$B$15:$W$15, 0),FALSE)*$E71), 0, VLOOKUP(VLOOKUP($A71, 'E4 TB Allocation Details'!$A$18:$L$205, MATCH("A &amp; G ID", 'E4 TB Allocation Details'!$A$18:$L$18, 0),FALSE), 'E2 Allocators'!$B$15:$W$361, MATCH('O5 Details by Class &amp; Accounts'!BU$18, 'E2 Allocators'!$B$15:$W$15, 0),FALSE)*$E71)</f>
        <v>0</v>
      </c>
      <c r="BV71" s="1411">
        <f>IF(ISERROR(VLOOKUP(VLOOKUP($A71, 'E4 TB Allocation Details'!$A$18:$L$205, MATCH("A &amp; G ID", 'E4 TB Allocation Details'!$A$18:$L$18, 0),FALSE), 'E2 Allocators'!$B$15:$W$361, MATCH('O5 Details by Class &amp; Accounts'!BV$18, 'E2 Allocators'!$B$15:$W$15, 0),FALSE)*$E71), 0, VLOOKUP(VLOOKUP($A71, 'E4 TB Allocation Details'!$A$18:$L$205, MATCH("A &amp; G ID", 'E4 TB Allocation Details'!$A$18:$L$18, 0),FALSE), 'E2 Allocators'!$B$15:$W$361, MATCH('O5 Details by Class &amp; Accounts'!BV$18, 'E2 Allocators'!$B$15:$W$15, 0),FALSE)*$E71)</f>
        <v>0</v>
      </c>
      <c r="BW71" s="1411">
        <f>IF(ISERROR(VLOOKUP(VLOOKUP($A71, 'E4 TB Allocation Details'!$A$18:$L$205, MATCH("A &amp; G ID", 'E4 TB Allocation Details'!$A$18:$L$18, 0),FALSE), 'E2 Allocators'!$B$15:$W$361, MATCH('O5 Details by Class &amp; Accounts'!BW$18, 'E2 Allocators'!$B$15:$W$15, 0),FALSE)*$E71), 0, VLOOKUP(VLOOKUP($A71, 'E4 TB Allocation Details'!$A$18:$L$205, MATCH("A &amp; G ID", 'E4 TB Allocation Details'!$A$18:$L$18, 0),FALSE), 'E2 Allocators'!$B$15:$W$361, MATCH('O5 Details by Class &amp; Accounts'!BW$18, 'E2 Allocators'!$B$15:$W$15, 0),FALSE)*$E71)</f>
        <v>0</v>
      </c>
      <c r="BX71" s="1411">
        <f>IF(ISERROR(VLOOKUP(VLOOKUP($A71, 'E4 TB Allocation Details'!$A$18:$L$205, MATCH("A &amp; G ID", 'E4 TB Allocation Details'!$A$18:$L$18, 0),FALSE), 'E2 Allocators'!$B$15:$W$361, MATCH('O5 Details by Class &amp; Accounts'!BX$18, 'E2 Allocators'!$B$15:$W$15, 0),FALSE)*$E71), 0, VLOOKUP(VLOOKUP($A71, 'E4 TB Allocation Details'!$A$18:$L$205, MATCH("A &amp; G ID", 'E4 TB Allocation Details'!$A$18:$L$18, 0),FALSE), 'E2 Allocators'!$B$15:$W$361, MATCH('O5 Details by Class &amp; Accounts'!BX$18, 'E2 Allocators'!$B$15:$W$15, 0),FALSE)*$E71)</f>
        <v>0</v>
      </c>
      <c r="BY71" s="1411">
        <f>IF(ISERROR(VLOOKUP(VLOOKUP($A71, 'E4 TB Allocation Details'!$A$18:$L$205, MATCH("A &amp; G ID", 'E4 TB Allocation Details'!$A$18:$L$18, 0),FALSE), 'E2 Allocators'!$B$15:$W$361, MATCH('O5 Details by Class &amp; Accounts'!BY$18, 'E2 Allocators'!$B$15:$W$15, 0),FALSE)*$E71), 0, VLOOKUP(VLOOKUP($A71, 'E4 TB Allocation Details'!$A$18:$L$205, MATCH("A &amp; G ID", 'E4 TB Allocation Details'!$A$18:$L$18, 0),FALSE), 'E2 Allocators'!$B$15:$W$361, MATCH('O5 Details by Class &amp; Accounts'!BY$18, 'E2 Allocators'!$B$15:$W$15, 0),FALSE)*$E71)</f>
        <v>0</v>
      </c>
      <c r="BZ71" s="1411">
        <f>IF(ISERROR(VLOOKUP(VLOOKUP($A71, 'E4 TB Allocation Details'!$A$18:$L$205, MATCH("A &amp; G ID", 'E4 TB Allocation Details'!$A$18:$L$18, 0),FALSE), 'E2 Allocators'!$B$15:$W$361, MATCH('O5 Details by Class &amp; Accounts'!BZ$18, 'E2 Allocators'!$B$15:$W$15, 0),FALSE)*$E71), 0, VLOOKUP(VLOOKUP($A71, 'E4 TB Allocation Details'!$A$18:$L$205, MATCH("A &amp; G ID", 'E4 TB Allocation Details'!$A$18:$L$18, 0),FALSE), 'E2 Allocators'!$B$15:$W$361, MATCH('O5 Details by Class &amp; Accounts'!BZ$18, 'E2 Allocators'!$B$15:$W$15, 0),FALSE)*$E71)</f>
        <v>0</v>
      </c>
      <c r="CA71" s="1411">
        <f>IF(ISERROR(VLOOKUP(VLOOKUP($A71, 'E4 TB Allocation Details'!$A$18:$L$205, MATCH("A &amp; G ID", 'E4 TB Allocation Details'!$A$18:$L$18, 0),FALSE), 'E2 Allocators'!$B$15:$W$361, MATCH('O5 Details by Class &amp; Accounts'!CA$18, 'E2 Allocators'!$B$15:$W$15, 0),FALSE)*$E71), 0, VLOOKUP(VLOOKUP($A71, 'E4 TB Allocation Details'!$A$18:$L$205, MATCH("A &amp; G ID", 'E4 TB Allocation Details'!$A$18:$L$18, 0),FALSE), 'E2 Allocators'!$B$15:$W$361, MATCH('O5 Details by Class &amp; Accounts'!CA$18, 'E2 Allocators'!$B$15:$W$15, 0),FALSE)*$E71)</f>
        <v>0</v>
      </c>
      <c r="CB71" s="1411">
        <f>IF(ISERROR(VLOOKUP(VLOOKUP($A71, 'E4 TB Allocation Details'!$A$18:$L$205, MATCH("A &amp; G ID", 'E4 TB Allocation Details'!$A$18:$L$18, 0),FALSE), 'E2 Allocators'!$B$15:$W$361, MATCH('O5 Details by Class &amp; Accounts'!CB$18, 'E2 Allocators'!$B$15:$W$15, 0),FALSE)*$E71), 0, VLOOKUP(VLOOKUP($A71, 'E4 TB Allocation Details'!$A$18:$L$205, MATCH("A &amp; G ID", 'E4 TB Allocation Details'!$A$18:$L$18, 0),FALSE), 'E2 Allocators'!$B$15:$W$361, MATCH('O5 Details by Class &amp; Accounts'!CB$18, 'E2 Allocators'!$B$15:$W$15, 0),FALSE)*$E71)</f>
        <v>0</v>
      </c>
      <c r="CC71" s="1411">
        <f>IF(ISERROR(VLOOKUP(VLOOKUP($A71, 'E4 TB Allocation Details'!$A$18:$L$205, MATCH("A &amp; G ID", 'E4 TB Allocation Details'!$A$18:$L$18, 0),FALSE), 'E2 Allocators'!$B$15:$W$361, MATCH('O5 Details by Class &amp; Accounts'!CC$18, 'E2 Allocators'!$B$15:$W$15, 0),FALSE)*$E71), 0, VLOOKUP(VLOOKUP($A71, 'E4 TB Allocation Details'!$A$18:$L$205, MATCH("A &amp; G ID", 'E4 TB Allocation Details'!$A$18:$L$18, 0),FALSE), 'E2 Allocators'!$B$15:$W$361, MATCH('O5 Details by Class &amp; Accounts'!CC$18, 'E2 Allocators'!$B$15:$W$15, 0),FALSE)*$E71)</f>
        <v>0</v>
      </c>
      <c r="CD71" s="1411">
        <f>IF(ISERROR(VLOOKUP(VLOOKUP($A71, 'E4 TB Allocation Details'!$A$18:$L$205, MATCH("A &amp; G ID", 'E4 TB Allocation Details'!$A$18:$L$18, 0),FALSE), 'E2 Allocators'!$B$15:$W$361, MATCH('O5 Details by Class &amp; Accounts'!CD$18, 'E2 Allocators'!$B$15:$W$15, 0),FALSE)*$E71), 0, VLOOKUP(VLOOKUP($A71, 'E4 TB Allocation Details'!$A$18:$L$205, MATCH("A &amp; G ID", 'E4 TB Allocation Details'!$A$18:$L$18, 0),FALSE), 'E2 Allocators'!$B$15:$W$361, MATCH('O5 Details by Class &amp; Accounts'!CD$18, 'E2 Allocators'!$B$15:$W$15, 0),FALSE)*$E71)</f>
        <v>0</v>
      </c>
      <c r="CE71" s="1411">
        <f>IF(ISERROR(VLOOKUP(VLOOKUP($A71, 'E4 TB Allocation Details'!$A$18:$L$205, MATCH("A &amp; G ID", 'E4 TB Allocation Details'!$A$18:$L$18, 0),FALSE), 'E2 Allocators'!$B$15:$W$361, MATCH('O5 Details by Class &amp; Accounts'!CE$18, 'E2 Allocators'!$B$15:$W$15, 0),FALSE)*$E71), 0, VLOOKUP(VLOOKUP($A71, 'E4 TB Allocation Details'!$A$18:$L$205, MATCH("A &amp; G ID", 'E4 TB Allocation Details'!$A$18:$L$18, 0),FALSE), 'E2 Allocators'!$B$15:$W$361, MATCH('O5 Details by Class &amp; Accounts'!CE$18, 'E2 Allocators'!$B$15:$W$15, 0),FALSE)*$E71)</f>
        <v>0</v>
      </c>
      <c r="CF71" s="1411">
        <f>IF(ISERROR(VLOOKUP(VLOOKUP($A71, 'E4 TB Allocation Details'!$A$18:$L$205, MATCH("A &amp; G ID", 'E4 TB Allocation Details'!$A$18:$L$18, 0),FALSE), 'E2 Allocators'!$B$15:$W$361, MATCH('O5 Details by Class &amp; Accounts'!CF$18, 'E2 Allocators'!$B$15:$W$15, 0),FALSE)*$E71), 0, VLOOKUP(VLOOKUP($A71, 'E4 TB Allocation Details'!$A$18:$L$205, MATCH("A &amp; G ID", 'E4 TB Allocation Details'!$A$18:$L$18, 0),FALSE), 'E2 Allocators'!$B$15:$W$361, MATCH('O5 Details by Class &amp; Accounts'!CF$18, 'E2 Allocators'!$B$15:$W$15, 0),FALSE)*$E71)</f>
        <v>0</v>
      </c>
      <c r="CG71" s="1411">
        <f>IF(ISERROR(VLOOKUP(VLOOKUP($A71, 'E4 TB Allocation Details'!$A$18:$L$205, MATCH("A &amp; G ID", 'E4 TB Allocation Details'!$A$18:$L$18, 0),FALSE), 'E2 Allocators'!$B$15:$W$361, MATCH('O5 Details by Class &amp; Accounts'!CG$18, 'E2 Allocators'!$B$15:$W$15, 0),FALSE)*$E71), 0, VLOOKUP(VLOOKUP($A71, 'E4 TB Allocation Details'!$A$18:$L$205, MATCH("A &amp; G ID", 'E4 TB Allocation Details'!$A$18:$L$18, 0),FALSE), 'E2 Allocators'!$B$15:$W$361, MATCH('O5 Details by Class &amp; Accounts'!CG$18, 'E2 Allocators'!$B$15:$W$15, 0),FALSE)*$E71)</f>
        <v>0</v>
      </c>
      <c r="CH71" s="1411">
        <f>IF(ISERROR(VLOOKUP(VLOOKUP($A71, 'E4 TB Allocation Details'!$A$18:$L$205, MATCH("A &amp; G ID", 'E4 TB Allocation Details'!$A$18:$L$18, 0),FALSE), 'E2 Allocators'!$B$15:$W$361, MATCH('O5 Details by Class &amp; Accounts'!CH$18, 'E2 Allocators'!$B$15:$W$15, 0),FALSE)*$E71), 0, VLOOKUP(VLOOKUP($A71, 'E4 TB Allocation Details'!$A$18:$L$205, MATCH("A &amp; G ID", 'E4 TB Allocation Details'!$A$18:$L$18, 0),FALSE), 'E2 Allocators'!$B$15:$W$361, MATCH('O5 Details by Class &amp; Accounts'!CH$18, 'E2 Allocators'!$B$15:$W$15, 0),FALSE)*$E71)</f>
        <v>0</v>
      </c>
      <c r="CI71" s="1411">
        <f>IF(ISERROR(VLOOKUP(VLOOKUP($A71, 'E4 TB Allocation Details'!$A$18:$L$205, MATCH("A &amp; G ID", 'E4 TB Allocation Details'!$A$18:$L$18, 0),FALSE), 'E2 Allocators'!$B$15:$W$361, MATCH('O5 Details by Class &amp; Accounts'!CI$18, 'E2 Allocators'!$B$15:$W$15, 0),FALSE)*$E71), 0, VLOOKUP(VLOOKUP($A71, 'E4 TB Allocation Details'!$A$18:$L$205, MATCH("A &amp; G ID", 'E4 TB Allocation Details'!$A$18:$L$18, 0),FALSE), 'E2 Allocators'!$B$15:$W$361, MATCH('O5 Details by Class &amp; Accounts'!CI$18, 'E2 Allocators'!$B$15:$W$15, 0),FALSE)*$E71)</f>
        <v>0</v>
      </c>
      <c r="CJ71" s="1411">
        <f>IF(ISERROR(VLOOKUP(VLOOKUP($A71, 'E4 TB Allocation Details'!$A$18:$L$205, MATCH("A &amp; G ID", 'E4 TB Allocation Details'!$A$18:$L$18, 0),FALSE), 'E2 Allocators'!$B$15:$W$361, MATCH('O5 Details by Class &amp; Accounts'!CJ$18, 'E2 Allocators'!$B$15:$W$15, 0),FALSE)*$E71), 0, VLOOKUP(VLOOKUP($A71, 'E4 TB Allocation Details'!$A$18:$L$205, MATCH("A &amp; G ID", 'E4 TB Allocation Details'!$A$18:$L$18, 0),FALSE), 'E2 Allocators'!$B$15:$W$361, MATCH('O5 Details by Class &amp; Accounts'!CJ$18, 'E2 Allocators'!$B$15:$W$15, 0),FALSE)*$E71)</f>
        <v>0</v>
      </c>
      <c r="CK71" s="1411">
        <f>IF(ISERROR(VLOOKUP(VLOOKUP($A71, 'E4 TB Allocation Details'!$A$18:$L$205, MATCH("A &amp; G ID", 'E4 TB Allocation Details'!$A$18:$L$18, 0),FALSE), 'E2 Allocators'!$B$15:$W$361, MATCH('O5 Details by Class &amp; Accounts'!CK$18, 'E2 Allocators'!$B$15:$W$15, 0),FALSE)*$E71), 0, VLOOKUP(VLOOKUP($A71, 'E4 TB Allocation Details'!$A$18:$L$205, MATCH("A &amp; G ID", 'E4 TB Allocation Details'!$A$18:$L$18, 0),FALSE), 'E2 Allocators'!$B$15:$W$361, MATCH('O5 Details by Class &amp; Accounts'!CK$18, 'E2 Allocators'!$B$15:$W$15, 0),FALSE)*$E71)</f>
        <v>0</v>
      </c>
      <c r="CL71" s="1411">
        <f>IF(ISERROR(VLOOKUP(VLOOKUP($A71, 'E4 TB Allocation Details'!$A$18:$L$205, MATCH("A &amp; G ID", 'E4 TB Allocation Details'!$A$18:$L$18, 0),FALSE), 'E2 Allocators'!$B$15:$W$361, MATCH('O5 Details by Class &amp; Accounts'!CL$18, 'E2 Allocators'!$B$15:$W$15, 0),FALSE)*$E71), 0, VLOOKUP(VLOOKUP($A71, 'E4 TB Allocation Details'!$A$18:$L$205, MATCH("A &amp; G ID", 'E4 TB Allocation Details'!$A$18:$L$18, 0),FALSE), 'E2 Allocators'!$B$15:$W$361, MATCH('O5 Details by Class &amp; Accounts'!CL$18, 'E2 Allocators'!$B$15:$W$15, 0),FALSE)*$E71)</f>
        <v>0</v>
      </c>
      <c r="CM71" s="1411">
        <f>IF(ISERROR(VLOOKUP(VLOOKUP($A71, 'E4 TB Allocation Details'!$A$18:$L$205, MATCH("A &amp; G ID", 'E4 TB Allocation Details'!$A$18:$L$18, 0),FALSE), 'E2 Allocators'!$B$15:$W$361, MATCH('O5 Details by Class &amp; Accounts'!CM$18, 'E2 Allocators'!$B$15:$W$15, 0),FALSE)*$E71), 0, VLOOKUP(VLOOKUP($A71, 'E4 TB Allocation Details'!$A$18:$L$205, MATCH("A &amp; G ID", 'E4 TB Allocation Details'!$A$18:$L$18, 0),FALSE), 'E2 Allocators'!$B$15:$W$361, MATCH('O5 Details by Class &amp; Accounts'!CM$18, 'E2 Allocators'!$B$15:$W$15, 0),FALSE)*$E71)</f>
        <v>0</v>
      </c>
      <c r="CN71" s="1411">
        <f t="shared" si="12"/>
        <v>0</v>
      </c>
      <c r="CO71" s="1791">
        <f t="shared" si="7"/>
        <v>0</v>
      </c>
      <c r="CQ71" s="2086" t="s">
        <v>1471</v>
      </c>
    </row>
    <row r="72" spans="1:95" s="80" customFormat="1" ht="12.75">
      <c r="A72" s="1169">
        <v>1955</v>
      </c>
      <c r="B72" s="451" t="s">
        <v>227</v>
      </c>
      <c r="C72" s="1788">
        <f>IF(ISERROR(VLOOKUP($A72,'I3 TB Data'!$A$23:$H$458,MATCH('O5 Details by Class &amp; Accounts'!$C$18, 'I3 TB Data'!$A$23:$H$23,0),0)), 0, VLOOKUP($A72,'I3 TB Data'!$A$23:$H$458,MATCH('O5 Details by Class &amp; Accounts'!$C$18,'I3 TB Data'!$A$23:$H$23,0),0))</f>
        <v>0</v>
      </c>
      <c r="D72" s="1789">
        <f>'I4 BO ASSETS'!E73</f>
        <v>0</v>
      </c>
      <c r="E72" s="1788">
        <f t="shared" si="6"/>
        <v>0</v>
      </c>
      <c r="F72" s="1790">
        <f>IF(ISERROR(VLOOKUP($A72, 'E1 Categorization'!A33:E122, MATCH("Customer Component", 'E1 Categorization'!$A$33:$E$33,0), 0)), 0, IF(VLOOKUP($A72, 'E1 Categorization'!A33:E122, MATCH("Customer Component", 'E1 Categorization'!$A$33:$E$33,0), 0)=0, 'O5 Details by Class &amp; Accounts'!$E72, IF(AND(VLOOKUP($A72, 'E1 Categorization'!A33:E122, MATCH("Customer Component", 'E1 Categorization'!$A$33:$E$33,0), 0) &gt;0, VLOOKUP($A72, 'E1 Categorization'!A33:E122, MATCH("Customer Component", 'E1 Categorization'!$A$33:$E$33,0), 0)&lt;1), 'O5 Details by Class &amp; Accounts'!$E72*(1-VLOOKUP($A72, 'E1 Categorization'!A33:E122, MATCH("Customer Component", 'E1 Categorization'!$A$33:$E$33,0), 0)), 0)))</f>
        <v>0</v>
      </c>
      <c r="G72" s="1790">
        <f>IF(ISERROR(VLOOKUP($A72, 'E1 Categorization'!A33:E122, MATCH("Customer Component", 'E1 Categorization'!$A$33:$E$33,0), 0)),0, IF(VLOOKUP($A72, 'E1 Categorization'!A33:E122, MATCH("Customer Component", 'E1 Categorization'!$A$33:$E$33,0), 0)=0, 0, IF(AND(VLOOKUP($A72, 'E1 Categorization'!A33:E122, MATCH("Customer Component", 'E1 Categorization'!$A$33:$E$33,0), 0) &gt;0, VLOOKUP($A72, 'E1 Categorization'!A33:E122, MATCH("Customer Component", 'E1 Categorization'!$A$33:$E$33,0), 0)&lt;1), 'O5 Details by Class &amp; Accounts'!$E72*(VLOOKUP($A72, 'E1 Categorization'!A33:E122, MATCH("Customer Component", 'E1 Categorization'!$A$33:$E$33,0), 0)), 'O5 Details by Class &amp; Accounts'!$E72)))</f>
        <v>0</v>
      </c>
      <c r="H72" s="1411">
        <f t="shared" si="8"/>
        <v>0</v>
      </c>
      <c r="I72" s="1411">
        <f>IF(ISERROR(VLOOKUP(VLOOKUP($A72, 'E4 TB Allocation Details'!$A$18:$L$205, MATCH("Demand ID", 'E4 TB Allocation Details'!$A$18:$L$18, 0),FALSE), 'E2 Allocators'!$B$15:$W$361, MATCH('O5 Details by Class &amp; Accounts'!I$18, 'E2 Allocators'!$B$15:$W$15, 0),FALSE)*$F72), 0, VLOOKUP(VLOOKUP($A72, 'E4 TB Allocation Details'!$A$18:$L$205, MATCH("Demand ID", 'E4 TB Allocation Details'!$A$18:$L$18, 0),FALSE), 'E2 Allocators'!$B$15:$W$361, MATCH('O5 Details by Class &amp; Accounts'!I$18, 'E2 Allocators'!$B$15:$W$15, 0),FALSE)*$F72)</f>
        <v>0</v>
      </c>
      <c r="J72" s="1411">
        <f>IF(ISERROR(VLOOKUP(VLOOKUP($A72, 'E4 TB Allocation Details'!$A$18:$L$205, MATCH("Demand ID", 'E4 TB Allocation Details'!$A$18:$L$18, 0),FALSE), 'E2 Allocators'!$B$15:$W$361, MATCH('O5 Details by Class &amp; Accounts'!J$18, 'E2 Allocators'!$B$15:$W$15, 0),FALSE)*$F72), 0, VLOOKUP(VLOOKUP($A72, 'E4 TB Allocation Details'!$A$18:$L$205, MATCH("Demand ID", 'E4 TB Allocation Details'!$A$18:$L$18, 0),FALSE), 'E2 Allocators'!$B$15:$W$361, MATCH('O5 Details by Class &amp; Accounts'!J$18, 'E2 Allocators'!$B$15:$W$15, 0),FALSE)*$F72)</f>
        <v>0</v>
      </c>
      <c r="K72" s="1411">
        <f>IF(ISERROR(VLOOKUP(VLOOKUP($A72, 'E4 TB Allocation Details'!$A$18:$L$205, MATCH("Demand ID", 'E4 TB Allocation Details'!$A$18:$L$18, 0),FALSE), 'E2 Allocators'!$B$15:$W$361, MATCH('O5 Details by Class &amp; Accounts'!K$18, 'E2 Allocators'!$B$15:$W$15, 0),FALSE)*$F72), 0, VLOOKUP(VLOOKUP($A72, 'E4 TB Allocation Details'!$A$18:$L$205, MATCH("Demand ID", 'E4 TB Allocation Details'!$A$18:$L$18, 0),FALSE), 'E2 Allocators'!$B$15:$W$361, MATCH('O5 Details by Class &amp; Accounts'!K$18, 'E2 Allocators'!$B$15:$W$15, 0),FALSE)*$F72)</f>
        <v>0</v>
      </c>
      <c r="L72" s="1411">
        <f>IF(ISERROR(VLOOKUP(VLOOKUP($A72, 'E4 TB Allocation Details'!$A$18:$L$205, MATCH("Demand ID", 'E4 TB Allocation Details'!$A$18:$L$18, 0),FALSE), 'E2 Allocators'!$B$15:$W$361, MATCH('O5 Details by Class &amp; Accounts'!L$18, 'E2 Allocators'!$B$15:$W$15, 0),FALSE)*$F72), 0, VLOOKUP(VLOOKUP($A72, 'E4 TB Allocation Details'!$A$18:$L$205, MATCH("Demand ID", 'E4 TB Allocation Details'!$A$18:$L$18, 0),FALSE), 'E2 Allocators'!$B$15:$W$361, MATCH('O5 Details by Class &amp; Accounts'!L$18, 'E2 Allocators'!$B$15:$W$15, 0),FALSE)*$F72)</f>
        <v>0</v>
      </c>
      <c r="M72" s="1411">
        <f>IF(ISERROR(VLOOKUP(VLOOKUP($A72, 'E4 TB Allocation Details'!$A$18:$L$205, MATCH("Demand ID", 'E4 TB Allocation Details'!$A$18:$L$18, 0),FALSE), 'E2 Allocators'!$B$15:$W$361, MATCH('O5 Details by Class &amp; Accounts'!M$18, 'E2 Allocators'!$B$15:$W$15, 0),FALSE)*$F72), 0, VLOOKUP(VLOOKUP($A72, 'E4 TB Allocation Details'!$A$18:$L$205, MATCH("Demand ID", 'E4 TB Allocation Details'!$A$18:$L$18, 0),FALSE), 'E2 Allocators'!$B$15:$W$361, MATCH('O5 Details by Class &amp; Accounts'!M$18, 'E2 Allocators'!$B$15:$W$15, 0),FALSE)*$F72)</f>
        <v>0</v>
      </c>
      <c r="N72" s="1411">
        <f>IF(ISERROR(VLOOKUP(VLOOKUP($A72, 'E4 TB Allocation Details'!$A$18:$L$205, MATCH("Demand ID", 'E4 TB Allocation Details'!$A$18:$L$18, 0),FALSE), 'E2 Allocators'!$B$15:$W$361, MATCH('O5 Details by Class &amp; Accounts'!N$18, 'E2 Allocators'!$B$15:$W$15, 0),FALSE)*$F72), 0, VLOOKUP(VLOOKUP($A72, 'E4 TB Allocation Details'!$A$18:$L$205, MATCH("Demand ID", 'E4 TB Allocation Details'!$A$18:$L$18, 0),FALSE), 'E2 Allocators'!$B$15:$W$361, MATCH('O5 Details by Class &amp; Accounts'!N$18, 'E2 Allocators'!$B$15:$W$15, 0),FALSE)*$F72)</f>
        <v>0</v>
      </c>
      <c r="O72" s="1411">
        <f>IF(ISERROR(VLOOKUP(VLOOKUP($A72, 'E4 TB Allocation Details'!$A$18:$L$205, MATCH("Demand ID", 'E4 TB Allocation Details'!$A$18:$L$18, 0),FALSE), 'E2 Allocators'!$B$15:$W$361, MATCH('O5 Details by Class &amp; Accounts'!O$18, 'E2 Allocators'!$B$15:$W$15, 0),FALSE)*$F72), 0, VLOOKUP(VLOOKUP($A72, 'E4 TB Allocation Details'!$A$18:$L$205, MATCH("Demand ID", 'E4 TB Allocation Details'!$A$18:$L$18, 0),FALSE), 'E2 Allocators'!$B$15:$W$361, MATCH('O5 Details by Class &amp; Accounts'!O$18, 'E2 Allocators'!$B$15:$W$15, 0),FALSE)*$F72)</f>
        <v>0</v>
      </c>
      <c r="P72" s="1411">
        <f>IF(ISERROR(VLOOKUP(VLOOKUP($A72, 'E4 TB Allocation Details'!$A$18:$L$205, MATCH("Demand ID", 'E4 TB Allocation Details'!$A$18:$L$18, 0),FALSE), 'E2 Allocators'!$B$15:$W$361, MATCH('O5 Details by Class &amp; Accounts'!P$18, 'E2 Allocators'!$B$15:$W$15, 0),FALSE)*$F72), 0, VLOOKUP(VLOOKUP($A72, 'E4 TB Allocation Details'!$A$18:$L$205, MATCH("Demand ID", 'E4 TB Allocation Details'!$A$18:$L$18, 0),FALSE), 'E2 Allocators'!$B$15:$W$361, MATCH('O5 Details by Class &amp; Accounts'!P$18, 'E2 Allocators'!$B$15:$W$15, 0),FALSE)*$F72)</f>
        <v>0</v>
      </c>
      <c r="Q72" s="1411">
        <f>IF(ISERROR(VLOOKUP(VLOOKUP($A72, 'E4 TB Allocation Details'!$A$18:$L$205, MATCH("Demand ID", 'E4 TB Allocation Details'!$A$18:$L$18, 0),FALSE), 'E2 Allocators'!$B$15:$W$361, MATCH('O5 Details by Class &amp; Accounts'!Q$18, 'E2 Allocators'!$B$15:$W$15, 0),FALSE)*$F72), 0, VLOOKUP(VLOOKUP($A72, 'E4 TB Allocation Details'!$A$18:$L$205, MATCH("Demand ID", 'E4 TB Allocation Details'!$A$18:$L$18, 0),FALSE), 'E2 Allocators'!$B$15:$W$361, MATCH('O5 Details by Class &amp; Accounts'!Q$18, 'E2 Allocators'!$B$15:$W$15, 0),FALSE)*$F72)</f>
        <v>0</v>
      </c>
      <c r="R72" s="1411">
        <f>IF(ISERROR(VLOOKUP(VLOOKUP($A72, 'E4 TB Allocation Details'!$A$18:$L$205, MATCH("Demand ID", 'E4 TB Allocation Details'!$A$18:$L$18, 0),FALSE), 'E2 Allocators'!$B$15:$W$361, MATCH('O5 Details by Class &amp; Accounts'!R$18, 'E2 Allocators'!$B$15:$W$15, 0),FALSE)*$F72), 0, VLOOKUP(VLOOKUP($A72, 'E4 TB Allocation Details'!$A$18:$L$205, MATCH("Demand ID", 'E4 TB Allocation Details'!$A$18:$L$18, 0),FALSE), 'E2 Allocators'!$B$15:$W$361, MATCH('O5 Details by Class &amp; Accounts'!R$18, 'E2 Allocators'!$B$15:$W$15, 0),FALSE)*$F72)</f>
        <v>0</v>
      </c>
      <c r="S72" s="1411">
        <f>IF(ISERROR(VLOOKUP(VLOOKUP($A72, 'E4 TB Allocation Details'!$A$18:$L$205, MATCH("Demand ID", 'E4 TB Allocation Details'!$A$18:$L$18, 0),FALSE), 'E2 Allocators'!$B$15:$W$361, MATCH('O5 Details by Class &amp; Accounts'!S$18, 'E2 Allocators'!$B$15:$W$15, 0),FALSE)*$F72), 0, VLOOKUP(VLOOKUP($A72, 'E4 TB Allocation Details'!$A$18:$L$205, MATCH("Demand ID", 'E4 TB Allocation Details'!$A$18:$L$18, 0),FALSE), 'E2 Allocators'!$B$15:$W$361, MATCH('O5 Details by Class &amp; Accounts'!S$18, 'E2 Allocators'!$B$15:$W$15, 0),FALSE)*$F72)</f>
        <v>0</v>
      </c>
      <c r="T72" s="1411">
        <f>IF(ISERROR(VLOOKUP(VLOOKUP($A72, 'E4 TB Allocation Details'!$A$18:$L$205, MATCH("Demand ID", 'E4 TB Allocation Details'!$A$18:$L$18, 0),FALSE), 'E2 Allocators'!$B$15:$W$361, MATCH('O5 Details by Class &amp; Accounts'!T$18, 'E2 Allocators'!$B$15:$W$15, 0),FALSE)*$F72), 0, VLOOKUP(VLOOKUP($A72, 'E4 TB Allocation Details'!$A$18:$L$205, MATCH("Demand ID", 'E4 TB Allocation Details'!$A$18:$L$18, 0),FALSE), 'E2 Allocators'!$B$15:$W$361, MATCH('O5 Details by Class &amp; Accounts'!T$18, 'E2 Allocators'!$B$15:$W$15, 0),FALSE)*$F72)</f>
        <v>0</v>
      </c>
      <c r="U72" s="1411">
        <f>IF(ISERROR(VLOOKUP(VLOOKUP($A72, 'E4 TB Allocation Details'!$A$18:$L$205, MATCH("Demand ID", 'E4 TB Allocation Details'!$A$18:$L$18, 0),FALSE), 'E2 Allocators'!$B$15:$W$361, MATCH('O5 Details by Class &amp; Accounts'!U$18, 'E2 Allocators'!$B$15:$W$15, 0),FALSE)*$F72), 0, VLOOKUP(VLOOKUP($A72, 'E4 TB Allocation Details'!$A$18:$L$205, MATCH("Demand ID", 'E4 TB Allocation Details'!$A$18:$L$18, 0),FALSE), 'E2 Allocators'!$B$15:$W$361, MATCH('O5 Details by Class &amp; Accounts'!U$18, 'E2 Allocators'!$B$15:$W$15, 0),FALSE)*$F72)</f>
        <v>0</v>
      </c>
      <c r="V72" s="1411">
        <f>IF(ISERROR(VLOOKUP(VLOOKUP($A72, 'E4 TB Allocation Details'!$A$18:$L$205, MATCH("Demand ID", 'E4 TB Allocation Details'!$A$18:$L$18, 0),FALSE), 'E2 Allocators'!$B$15:$W$361, MATCH('O5 Details by Class &amp; Accounts'!V$18, 'E2 Allocators'!$B$15:$W$15, 0),FALSE)*$F72), 0, VLOOKUP(VLOOKUP($A72, 'E4 TB Allocation Details'!$A$18:$L$205, MATCH("Demand ID", 'E4 TB Allocation Details'!$A$18:$L$18, 0),FALSE), 'E2 Allocators'!$B$15:$W$361, MATCH('O5 Details by Class &amp; Accounts'!V$18, 'E2 Allocators'!$B$15:$W$15, 0),FALSE)*$F72)</f>
        <v>0</v>
      </c>
      <c r="W72" s="1411">
        <f>IF(ISERROR(VLOOKUP(VLOOKUP($A72, 'E4 TB Allocation Details'!$A$18:$L$205, MATCH("Demand ID", 'E4 TB Allocation Details'!$A$18:$L$18, 0),FALSE), 'E2 Allocators'!$B$15:$W$361, MATCH('O5 Details by Class &amp; Accounts'!W$18, 'E2 Allocators'!$B$15:$W$15, 0),FALSE)*$F72), 0, VLOOKUP(VLOOKUP($A72, 'E4 TB Allocation Details'!$A$18:$L$205, MATCH("Demand ID", 'E4 TB Allocation Details'!$A$18:$L$18, 0),FALSE), 'E2 Allocators'!$B$15:$W$361, MATCH('O5 Details by Class &amp; Accounts'!W$18, 'E2 Allocators'!$B$15:$W$15, 0),FALSE)*$F72)</f>
        <v>0</v>
      </c>
      <c r="X72" s="1411">
        <f>IF(ISERROR(VLOOKUP(VLOOKUP($A72, 'E4 TB Allocation Details'!$A$18:$L$205, MATCH("Demand ID", 'E4 TB Allocation Details'!$A$18:$L$18, 0),FALSE), 'E2 Allocators'!$B$15:$W$361, MATCH('O5 Details by Class &amp; Accounts'!X$18, 'E2 Allocators'!$B$15:$W$15, 0),FALSE)*$F72), 0, VLOOKUP(VLOOKUP($A72, 'E4 TB Allocation Details'!$A$18:$L$205, MATCH("Demand ID", 'E4 TB Allocation Details'!$A$18:$L$18, 0),FALSE), 'E2 Allocators'!$B$15:$W$361, MATCH('O5 Details by Class &amp; Accounts'!X$18, 'E2 Allocators'!$B$15:$W$15, 0),FALSE)*$F72)</f>
        <v>0</v>
      </c>
      <c r="Y72" s="1411">
        <f>IF(ISERROR(VLOOKUP(VLOOKUP($A72, 'E4 TB Allocation Details'!$A$18:$L$205, MATCH("Demand ID", 'E4 TB Allocation Details'!$A$18:$L$18, 0),FALSE), 'E2 Allocators'!$B$15:$W$361, MATCH('O5 Details by Class &amp; Accounts'!Y$18, 'E2 Allocators'!$B$15:$W$15, 0),FALSE)*$F72), 0, VLOOKUP(VLOOKUP($A72, 'E4 TB Allocation Details'!$A$18:$L$205, MATCH("Demand ID", 'E4 TB Allocation Details'!$A$18:$L$18, 0),FALSE), 'E2 Allocators'!$B$15:$W$361, MATCH('O5 Details by Class &amp; Accounts'!Y$18, 'E2 Allocators'!$B$15:$W$15, 0),FALSE)*$F72)</f>
        <v>0</v>
      </c>
      <c r="Z72" s="1411">
        <f>IF(ISERROR(VLOOKUP(VLOOKUP($A72, 'E4 TB Allocation Details'!$A$18:$L$205, MATCH("Demand ID", 'E4 TB Allocation Details'!$A$18:$L$18, 0),FALSE), 'E2 Allocators'!$B$15:$W$361, MATCH('O5 Details by Class &amp; Accounts'!Z$18, 'E2 Allocators'!$B$15:$W$15, 0),FALSE)*$F72), 0, VLOOKUP(VLOOKUP($A72, 'E4 TB Allocation Details'!$A$18:$L$205, MATCH("Demand ID", 'E4 TB Allocation Details'!$A$18:$L$18, 0),FALSE), 'E2 Allocators'!$B$15:$W$361, MATCH('O5 Details by Class &amp; Accounts'!Z$18, 'E2 Allocators'!$B$15:$W$15, 0),FALSE)*$F72)</f>
        <v>0</v>
      </c>
      <c r="AA72" s="1411">
        <f>IF(ISERROR(VLOOKUP(VLOOKUP($A72, 'E4 TB Allocation Details'!$A$18:$L$205, MATCH("Demand ID", 'E4 TB Allocation Details'!$A$18:$L$18, 0),FALSE), 'E2 Allocators'!$B$15:$W$361, MATCH('O5 Details by Class &amp; Accounts'!AA$18, 'E2 Allocators'!$B$15:$W$15, 0),FALSE)*$F72), 0, VLOOKUP(VLOOKUP($A72, 'E4 TB Allocation Details'!$A$18:$L$205, MATCH("Demand ID", 'E4 TB Allocation Details'!$A$18:$L$18, 0),FALSE), 'E2 Allocators'!$B$15:$W$361, MATCH('O5 Details by Class &amp; Accounts'!AA$18, 'E2 Allocators'!$B$15:$W$15, 0),FALSE)*$F72)</f>
        <v>0</v>
      </c>
      <c r="AB72" s="1411">
        <f>IF(ISERROR(VLOOKUP(VLOOKUP($A72, 'E4 TB Allocation Details'!$A$18:$L$205, MATCH("Demand ID", 'E4 TB Allocation Details'!$A$18:$L$18, 0),FALSE), 'E2 Allocators'!$B$15:$W$361, MATCH('O5 Details by Class &amp; Accounts'!AB$18, 'E2 Allocators'!$B$15:$W$15, 0),FALSE)*$F72), 0, VLOOKUP(VLOOKUP($A72, 'E4 TB Allocation Details'!$A$18:$L$205, MATCH("Demand ID", 'E4 TB Allocation Details'!$A$18:$L$18, 0),FALSE), 'E2 Allocators'!$B$15:$W$361, MATCH('O5 Details by Class &amp; Accounts'!AB$18, 'E2 Allocators'!$B$15:$W$15, 0),FALSE)*$F72)</f>
        <v>0</v>
      </c>
      <c r="AC72" s="1411">
        <f t="shared" si="9"/>
        <v>0</v>
      </c>
      <c r="AD72" s="1411">
        <f>IF(ISERROR(VLOOKUP(VLOOKUP($A72, 'E4 TB Allocation Details'!$A$18:$L$205, MATCH("Customer ID", 'E4 TB Allocation Details'!$A$18:$L$18, 0),FALSE), 'E2 Allocators'!$B$15:$W$361, MATCH('O5 Details by Class &amp; Accounts'!AD$18, 'E2 Allocators'!$B$15:$W$15, 0),FALSE)*$G72), 0, VLOOKUP(VLOOKUP($A72, 'E4 TB Allocation Details'!$A$18:$L$205, MATCH("Customer ID", 'E4 TB Allocation Details'!$A$18:$L$18, 0),FALSE), 'E2 Allocators'!$B$15:$W$361, MATCH('O5 Details by Class &amp; Accounts'!AD$18, 'E2 Allocators'!$B$15:$W$15, 0),FALSE)*$G72)</f>
        <v>0</v>
      </c>
      <c r="AE72" s="1411">
        <f>IF(ISERROR(VLOOKUP(VLOOKUP($A72, 'E4 TB Allocation Details'!$A$18:$L$205, MATCH("Customer ID", 'E4 TB Allocation Details'!$A$18:$L$18, 0),FALSE), 'E2 Allocators'!$B$15:$W$361, MATCH('O5 Details by Class &amp; Accounts'!AE$18, 'E2 Allocators'!$B$15:$W$15, 0),FALSE)*$G72), 0, VLOOKUP(VLOOKUP($A72, 'E4 TB Allocation Details'!$A$18:$L$205, MATCH("Customer ID", 'E4 TB Allocation Details'!$A$18:$L$18, 0),FALSE), 'E2 Allocators'!$B$15:$W$361, MATCH('O5 Details by Class &amp; Accounts'!AE$18, 'E2 Allocators'!$B$15:$W$15, 0),FALSE)*$G72)</f>
        <v>0</v>
      </c>
      <c r="AF72" s="1411">
        <f>IF(ISERROR(VLOOKUP(VLOOKUP($A72, 'E4 TB Allocation Details'!$A$18:$L$205, MATCH("Customer ID", 'E4 TB Allocation Details'!$A$18:$L$18, 0),FALSE), 'E2 Allocators'!$B$15:$W$361, MATCH('O5 Details by Class &amp; Accounts'!AF$18, 'E2 Allocators'!$B$15:$W$15, 0),FALSE)*$G72), 0, VLOOKUP(VLOOKUP($A72, 'E4 TB Allocation Details'!$A$18:$L$205, MATCH("Customer ID", 'E4 TB Allocation Details'!$A$18:$L$18, 0),FALSE), 'E2 Allocators'!$B$15:$W$361, MATCH('O5 Details by Class &amp; Accounts'!AF$18, 'E2 Allocators'!$B$15:$W$15, 0),FALSE)*$G72)</f>
        <v>0</v>
      </c>
      <c r="AG72" s="1411">
        <f>IF(ISERROR(VLOOKUP(VLOOKUP($A72, 'E4 TB Allocation Details'!$A$18:$L$205, MATCH("Customer ID", 'E4 TB Allocation Details'!$A$18:$L$18, 0),FALSE), 'E2 Allocators'!$B$15:$W$361, MATCH('O5 Details by Class &amp; Accounts'!AG$18, 'E2 Allocators'!$B$15:$W$15, 0),FALSE)*$G72), 0, VLOOKUP(VLOOKUP($A72, 'E4 TB Allocation Details'!$A$18:$L$205, MATCH("Customer ID", 'E4 TB Allocation Details'!$A$18:$L$18, 0),FALSE), 'E2 Allocators'!$B$15:$W$361, MATCH('O5 Details by Class &amp; Accounts'!AG$18, 'E2 Allocators'!$B$15:$W$15, 0),FALSE)*$G72)</f>
        <v>0</v>
      </c>
      <c r="AH72" s="1411">
        <f>IF(ISERROR(VLOOKUP(VLOOKUP($A72, 'E4 TB Allocation Details'!$A$18:$L$205, MATCH("Customer ID", 'E4 TB Allocation Details'!$A$18:$L$18, 0),FALSE), 'E2 Allocators'!$B$15:$W$361, MATCH('O5 Details by Class &amp; Accounts'!AH$18, 'E2 Allocators'!$B$15:$W$15, 0),FALSE)*$G72), 0, VLOOKUP(VLOOKUP($A72, 'E4 TB Allocation Details'!$A$18:$L$205, MATCH("Customer ID", 'E4 TB Allocation Details'!$A$18:$L$18, 0),FALSE), 'E2 Allocators'!$B$15:$W$361, MATCH('O5 Details by Class &amp; Accounts'!AH$18, 'E2 Allocators'!$B$15:$W$15, 0),FALSE)*$G72)</f>
        <v>0</v>
      </c>
      <c r="AI72" s="1411">
        <f>IF(ISERROR(VLOOKUP(VLOOKUP($A72, 'E4 TB Allocation Details'!$A$18:$L$205, MATCH("Customer ID", 'E4 TB Allocation Details'!$A$18:$L$18, 0),FALSE), 'E2 Allocators'!$B$15:$W$361, MATCH('O5 Details by Class &amp; Accounts'!AI$18, 'E2 Allocators'!$B$15:$W$15, 0),FALSE)*$G72), 0, VLOOKUP(VLOOKUP($A72, 'E4 TB Allocation Details'!$A$18:$L$205, MATCH("Customer ID", 'E4 TB Allocation Details'!$A$18:$L$18, 0),FALSE), 'E2 Allocators'!$B$15:$W$361, MATCH('O5 Details by Class &amp; Accounts'!AI$18, 'E2 Allocators'!$B$15:$W$15, 0),FALSE)*$G72)</f>
        <v>0</v>
      </c>
      <c r="AJ72" s="1411">
        <f>IF(ISERROR(VLOOKUP(VLOOKUP($A72, 'E4 TB Allocation Details'!$A$18:$L$205, MATCH("Customer ID", 'E4 TB Allocation Details'!$A$18:$L$18, 0),FALSE), 'E2 Allocators'!$B$15:$W$361, MATCH('O5 Details by Class &amp; Accounts'!AJ$18, 'E2 Allocators'!$B$15:$W$15, 0),FALSE)*$G72), 0, VLOOKUP(VLOOKUP($A72, 'E4 TB Allocation Details'!$A$18:$L$205, MATCH("Customer ID", 'E4 TB Allocation Details'!$A$18:$L$18, 0),FALSE), 'E2 Allocators'!$B$15:$W$361, MATCH('O5 Details by Class &amp; Accounts'!AJ$18, 'E2 Allocators'!$B$15:$W$15, 0),FALSE)*$G72)</f>
        <v>0</v>
      </c>
      <c r="AK72" s="1411">
        <f>IF(ISERROR(VLOOKUP(VLOOKUP($A72, 'E4 TB Allocation Details'!$A$18:$L$205, MATCH("Customer ID", 'E4 TB Allocation Details'!$A$18:$L$18, 0),FALSE), 'E2 Allocators'!$B$15:$W$361, MATCH('O5 Details by Class &amp; Accounts'!AK$18, 'E2 Allocators'!$B$15:$W$15, 0),FALSE)*$G72), 0, VLOOKUP(VLOOKUP($A72, 'E4 TB Allocation Details'!$A$18:$L$205, MATCH("Customer ID", 'E4 TB Allocation Details'!$A$18:$L$18, 0),FALSE), 'E2 Allocators'!$B$15:$W$361, MATCH('O5 Details by Class &amp; Accounts'!AK$18, 'E2 Allocators'!$B$15:$W$15, 0),FALSE)*$G72)</f>
        <v>0</v>
      </c>
      <c r="AL72" s="1411">
        <f>IF(ISERROR(VLOOKUP(VLOOKUP($A72, 'E4 TB Allocation Details'!$A$18:$L$205, MATCH("Customer ID", 'E4 TB Allocation Details'!$A$18:$L$18, 0),FALSE), 'E2 Allocators'!$B$15:$W$361, MATCH('O5 Details by Class &amp; Accounts'!AL$18, 'E2 Allocators'!$B$15:$W$15, 0),FALSE)*$G72), 0, VLOOKUP(VLOOKUP($A72, 'E4 TB Allocation Details'!$A$18:$L$205, MATCH("Customer ID", 'E4 TB Allocation Details'!$A$18:$L$18, 0),FALSE), 'E2 Allocators'!$B$15:$W$361, MATCH('O5 Details by Class &amp; Accounts'!AL$18, 'E2 Allocators'!$B$15:$W$15, 0),FALSE)*$G72)</f>
        <v>0</v>
      </c>
      <c r="AM72" s="1411">
        <f>IF(ISERROR(VLOOKUP(VLOOKUP($A72, 'E4 TB Allocation Details'!$A$18:$L$205, MATCH("Customer ID", 'E4 TB Allocation Details'!$A$18:$L$18, 0),FALSE), 'E2 Allocators'!$B$15:$W$361, MATCH('O5 Details by Class &amp; Accounts'!AM$18, 'E2 Allocators'!$B$15:$W$15, 0),FALSE)*$G72), 0, VLOOKUP(VLOOKUP($A72, 'E4 TB Allocation Details'!$A$18:$L$205, MATCH("Customer ID", 'E4 TB Allocation Details'!$A$18:$L$18, 0),FALSE), 'E2 Allocators'!$B$15:$W$361, MATCH('O5 Details by Class &amp; Accounts'!AM$18, 'E2 Allocators'!$B$15:$W$15, 0),FALSE)*$G72)</f>
        <v>0</v>
      </c>
      <c r="AN72" s="1411">
        <f>IF(ISERROR(VLOOKUP(VLOOKUP($A72, 'E4 TB Allocation Details'!$A$18:$L$205, MATCH("Customer ID", 'E4 TB Allocation Details'!$A$18:$L$18, 0),FALSE), 'E2 Allocators'!$B$15:$W$361, MATCH('O5 Details by Class &amp; Accounts'!AN$18, 'E2 Allocators'!$B$15:$W$15, 0),FALSE)*$G72), 0, VLOOKUP(VLOOKUP($A72, 'E4 TB Allocation Details'!$A$18:$L$205, MATCH("Customer ID", 'E4 TB Allocation Details'!$A$18:$L$18, 0),FALSE), 'E2 Allocators'!$B$15:$W$361, MATCH('O5 Details by Class &amp; Accounts'!AN$18, 'E2 Allocators'!$B$15:$W$15, 0),FALSE)*$G72)</f>
        <v>0</v>
      </c>
      <c r="AO72" s="1411">
        <f>IF(ISERROR(VLOOKUP(VLOOKUP($A72, 'E4 TB Allocation Details'!$A$18:$L$205, MATCH("Customer ID", 'E4 TB Allocation Details'!$A$18:$L$18, 0),FALSE), 'E2 Allocators'!$B$15:$W$361, MATCH('O5 Details by Class &amp; Accounts'!AO$18, 'E2 Allocators'!$B$15:$W$15, 0),FALSE)*$G72), 0, VLOOKUP(VLOOKUP($A72, 'E4 TB Allocation Details'!$A$18:$L$205, MATCH("Customer ID", 'E4 TB Allocation Details'!$A$18:$L$18, 0),FALSE), 'E2 Allocators'!$B$15:$W$361, MATCH('O5 Details by Class &amp; Accounts'!AO$18, 'E2 Allocators'!$B$15:$W$15, 0),FALSE)*$G72)</f>
        <v>0</v>
      </c>
      <c r="AP72" s="1411">
        <f>IF(ISERROR(VLOOKUP(VLOOKUP($A72, 'E4 TB Allocation Details'!$A$18:$L$205, MATCH("Customer ID", 'E4 TB Allocation Details'!$A$18:$L$18, 0),FALSE), 'E2 Allocators'!$B$15:$W$361, MATCH('O5 Details by Class &amp; Accounts'!AP$18, 'E2 Allocators'!$B$15:$W$15, 0),FALSE)*$G72), 0, VLOOKUP(VLOOKUP($A72, 'E4 TB Allocation Details'!$A$18:$L$205, MATCH("Customer ID", 'E4 TB Allocation Details'!$A$18:$L$18, 0),FALSE), 'E2 Allocators'!$B$15:$W$361, MATCH('O5 Details by Class &amp; Accounts'!AP$18, 'E2 Allocators'!$B$15:$W$15, 0),FALSE)*$G72)</f>
        <v>0</v>
      </c>
      <c r="AQ72" s="1411">
        <f>IF(ISERROR(VLOOKUP(VLOOKUP($A72, 'E4 TB Allocation Details'!$A$18:$L$205, MATCH("Customer ID", 'E4 TB Allocation Details'!$A$18:$L$18, 0),FALSE), 'E2 Allocators'!$B$15:$W$361, MATCH('O5 Details by Class &amp; Accounts'!AQ$18, 'E2 Allocators'!$B$15:$W$15, 0),FALSE)*$G72), 0, VLOOKUP(VLOOKUP($A72, 'E4 TB Allocation Details'!$A$18:$L$205, MATCH("Customer ID", 'E4 TB Allocation Details'!$A$18:$L$18, 0),FALSE), 'E2 Allocators'!$B$15:$W$361, MATCH('O5 Details by Class &amp; Accounts'!AQ$18, 'E2 Allocators'!$B$15:$W$15, 0),FALSE)*$G72)</f>
        <v>0</v>
      </c>
      <c r="AR72" s="1411">
        <f>IF(ISERROR(VLOOKUP(VLOOKUP($A72, 'E4 TB Allocation Details'!$A$18:$L$205, MATCH("Customer ID", 'E4 TB Allocation Details'!$A$18:$L$18, 0),FALSE), 'E2 Allocators'!$B$15:$W$361, MATCH('O5 Details by Class &amp; Accounts'!AR$18, 'E2 Allocators'!$B$15:$W$15, 0),FALSE)*$G72), 0, VLOOKUP(VLOOKUP($A72, 'E4 TB Allocation Details'!$A$18:$L$205, MATCH("Customer ID", 'E4 TB Allocation Details'!$A$18:$L$18, 0),FALSE), 'E2 Allocators'!$B$15:$W$361, MATCH('O5 Details by Class &amp; Accounts'!AR$18, 'E2 Allocators'!$B$15:$W$15, 0),FALSE)*$G72)</f>
        <v>0</v>
      </c>
      <c r="AS72" s="1411">
        <f>IF(ISERROR(VLOOKUP(VLOOKUP($A72, 'E4 TB Allocation Details'!$A$18:$L$205, MATCH("Customer ID", 'E4 TB Allocation Details'!$A$18:$L$18, 0),FALSE), 'E2 Allocators'!$B$15:$W$361, MATCH('O5 Details by Class &amp; Accounts'!AS$18, 'E2 Allocators'!$B$15:$W$15, 0),FALSE)*$G72), 0, VLOOKUP(VLOOKUP($A72, 'E4 TB Allocation Details'!$A$18:$L$205, MATCH("Customer ID", 'E4 TB Allocation Details'!$A$18:$L$18, 0),FALSE), 'E2 Allocators'!$B$15:$W$361, MATCH('O5 Details by Class &amp; Accounts'!AS$18, 'E2 Allocators'!$B$15:$W$15, 0),FALSE)*$G72)</f>
        <v>0</v>
      </c>
      <c r="AT72" s="1411">
        <f>IF(ISERROR(VLOOKUP(VLOOKUP($A72, 'E4 TB Allocation Details'!$A$18:$L$205, MATCH("Customer ID", 'E4 TB Allocation Details'!$A$18:$L$18, 0),FALSE), 'E2 Allocators'!$B$15:$W$361, MATCH('O5 Details by Class &amp; Accounts'!AT$18, 'E2 Allocators'!$B$15:$W$15, 0),FALSE)*$G72), 0, VLOOKUP(VLOOKUP($A72, 'E4 TB Allocation Details'!$A$18:$L$205, MATCH("Customer ID", 'E4 TB Allocation Details'!$A$18:$L$18, 0),FALSE), 'E2 Allocators'!$B$15:$W$361, MATCH('O5 Details by Class &amp; Accounts'!AT$18, 'E2 Allocators'!$B$15:$W$15, 0),FALSE)*$G72)</f>
        <v>0</v>
      </c>
      <c r="AU72" s="1411">
        <f>IF(ISERROR(VLOOKUP(VLOOKUP($A72, 'E4 TB Allocation Details'!$A$18:$L$205, MATCH("Customer ID", 'E4 TB Allocation Details'!$A$18:$L$18, 0),FALSE), 'E2 Allocators'!$B$15:$W$361, MATCH('O5 Details by Class &amp; Accounts'!AU$18, 'E2 Allocators'!$B$15:$W$15, 0),FALSE)*$G72), 0, VLOOKUP(VLOOKUP($A72, 'E4 TB Allocation Details'!$A$18:$L$205, MATCH("Customer ID", 'E4 TB Allocation Details'!$A$18:$L$18, 0),FALSE), 'E2 Allocators'!$B$15:$W$361, MATCH('O5 Details by Class &amp; Accounts'!AU$18, 'E2 Allocators'!$B$15:$W$15, 0),FALSE)*$G72)</f>
        <v>0</v>
      </c>
      <c r="AV72" s="1411">
        <f>IF(ISERROR(VLOOKUP(VLOOKUP($A72, 'E4 TB Allocation Details'!$A$18:$L$205, MATCH("Customer ID", 'E4 TB Allocation Details'!$A$18:$L$18, 0),FALSE), 'E2 Allocators'!$B$15:$W$361, MATCH('O5 Details by Class &amp; Accounts'!AV$18, 'E2 Allocators'!$B$15:$W$15, 0),FALSE)*$G72), 0, VLOOKUP(VLOOKUP($A72, 'E4 TB Allocation Details'!$A$18:$L$205, MATCH("Customer ID", 'E4 TB Allocation Details'!$A$18:$L$18, 0),FALSE), 'E2 Allocators'!$B$15:$W$361, MATCH('O5 Details by Class &amp; Accounts'!AV$18, 'E2 Allocators'!$B$15:$W$15, 0),FALSE)*$G72)</f>
        <v>0</v>
      </c>
      <c r="AW72" s="1411">
        <f>IF(ISERROR(VLOOKUP(VLOOKUP($A72, 'E4 TB Allocation Details'!$A$18:$L$205, MATCH("Customer ID", 'E4 TB Allocation Details'!$A$18:$L$18, 0),FALSE), 'E2 Allocators'!$B$15:$W$361, MATCH('O5 Details by Class &amp; Accounts'!AW$18, 'E2 Allocators'!$B$15:$W$15, 0),FALSE)*$G72), 0, VLOOKUP(VLOOKUP($A72, 'E4 TB Allocation Details'!$A$18:$L$205, MATCH("Customer ID", 'E4 TB Allocation Details'!$A$18:$L$18, 0),FALSE), 'E2 Allocators'!$B$15:$W$361, MATCH('O5 Details by Class &amp; Accounts'!AW$18, 'E2 Allocators'!$B$15:$W$15, 0),FALSE)*$G72)</f>
        <v>0</v>
      </c>
      <c r="AX72" s="1411">
        <f t="shared" si="10"/>
        <v>0</v>
      </c>
      <c r="AY72" s="1411">
        <f>IF(ISERROR(VLOOKUP(VLOOKUP($A72, 'E4 TB Allocation Details'!$A$18:$L$205, MATCH("Misc ID", 'E4 TB Allocation Details'!$A$18:$L$18, 0),FALSE), 'E2 Allocators'!$B$15:$W$361, MATCH('O5 Details by Class &amp; Accounts'!AY$18, 'E2 Allocators'!$B$15:$W$15, 0),FALSE)*$E72), 0, VLOOKUP(VLOOKUP($A72, 'E4 TB Allocation Details'!$A$18:$L$205, MATCH("Misc ID", 'E4 TB Allocation Details'!$A$18:$L$18, 0),FALSE), 'E2 Allocators'!$B$15:$W$361, MATCH('O5 Details by Class &amp; Accounts'!AY$18, 'E2 Allocators'!$B$15:$W$15, 0),FALSE)*$E72)</f>
        <v>0</v>
      </c>
      <c r="AZ72" s="1411">
        <f>IF(ISERROR(VLOOKUP(VLOOKUP($A72, 'E4 TB Allocation Details'!$A$18:$L$205, MATCH("Misc ID", 'E4 TB Allocation Details'!$A$18:$L$18, 0),FALSE), 'E2 Allocators'!$B$15:$W$361, MATCH('O5 Details by Class &amp; Accounts'!AZ$18, 'E2 Allocators'!$B$15:$W$15, 0),FALSE)*$E72), 0, VLOOKUP(VLOOKUP($A72, 'E4 TB Allocation Details'!$A$18:$L$205, MATCH("Misc ID", 'E4 TB Allocation Details'!$A$18:$L$18, 0),FALSE), 'E2 Allocators'!$B$15:$W$361, MATCH('O5 Details by Class &amp; Accounts'!AZ$18, 'E2 Allocators'!$B$15:$W$15, 0),FALSE)*$E72)</f>
        <v>0</v>
      </c>
      <c r="BA72" s="1411">
        <f>IF(ISERROR(VLOOKUP(VLOOKUP($A72, 'E4 TB Allocation Details'!$A$18:$L$205, MATCH("Misc ID", 'E4 TB Allocation Details'!$A$18:$L$18, 0),FALSE), 'E2 Allocators'!$B$15:$W$361, MATCH('O5 Details by Class &amp; Accounts'!BA$18, 'E2 Allocators'!$B$15:$W$15, 0),FALSE)*$E72), 0, VLOOKUP(VLOOKUP($A72, 'E4 TB Allocation Details'!$A$18:$L$205, MATCH("Misc ID", 'E4 TB Allocation Details'!$A$18:$L$18, 0),FALSE), 'E2 Allocators'!$B$15:$W$361, MATCH('O5 Details by Class &amp; Accounts'!BA$18, 'E2 Allocators'!$B$15:$W$15, 0),FALSE)*$E72)</f>
        <v>0</v>
      </c>
      <c r="BB72" s="1411">
        <f>IF(ISERROR(VLOOKUP(VLOOKUP($A72, 'E4 TB Allocation Details'!$A$18:$L$205, MATCH("Misc ID", 'E4 TB Allocation Details'!$A$18:$L$18, 0),FALSE), 'E2 Allocators'!$B$15:$W$361, MATCH('O5 Details by Class &amp; Accounts'!BB$18, 'E2 Allocators'!$B$15:$W$15, 0),FALSE)*$E72), 0, VLOOKUP(VLOOKUP($A72, 'E4 TB Allocation Details'!$A$18:$L$205, MATCH("Misc ID", 'E4 TB Allocation Details'!$A$18:$L$18, 0),FALSE), 'E2 Allocators'!$B$15:$W$361, MATCH('O5 Details by Class &amp; Accounts'!BB$18, 'E2 Allocators'!$B$15:$W$15, 0),FALSE)*$E72)</f>
        <v>0</v>
      </c>
      <c r="BC72" s="1411">
        <f>IF(ISERROR(VLOOKUP(VLOOKUP($A72, 'E4 TB Allocation Details'!$A$18:$L$205, MATCH("Misc ID", 'E4 TB Allocation Details'!$A$18:$L$18, 0),FALSE), 'E2 Allocators'!$B$15:$W$361, MATCH('O5 Details by Class &amp; Accounts'!BC$18, 'E2 Allocators'!$B$15:$W$15, 0),FALSE)*$E72), 0, VLOOKUP(VLOOKUP($A72, 'E4 TB Allocation Details'!$A$18:$L$205, MATCH("Misc ID", 'E4 TB Allocation Details'!$A$18:$L$18, 0),FALSE), 'E2 Allocators'!$B$15:$W$361, MATCH('O5 Details by Class &amp; Accounts'!BC$18, 'E2 Allocators'!$B$15:$W$15, 0),FALSE)*$E72)</f>
        <v>0</v>
      </c>
      <c r="BD72" s="1411">
        <f>IF(ISERROR(VLOOKUP(VLOOKUP($A72, 'E4 TB Allocation Details'!$A$18:$L$205, MATCH("Misc ID", 'E4 TB Allocation Details'!$A$18:$L$18, 0),FALSE), 'E2 Allocators'!$B$15:$W$361, MATCH('O5 Details by Class &amp; Accounts'!BD$18, 'E2 Allocators'!$B$15:$W$15, 0),FALSE)*$E72), 0, VLOOKUP(VLOOKUP($A72, 'E4 TB Allocation Details'!$A$18:$L$205, MATCH("Misc ID", 'E4 TB Allocation Details'!$A$18:$L$18, 0),FALSE), 'E2 Allocators'!$B$15:$W$361, MATCH('O5 Details by Class &amp; Accounts'!BD$18, 'E2 Allocators'!$B$15:$W$15, 0),FALSE)*$E72)</f>
        <v>0</v>
      </c>
      <c r="BE72" s="1411">
        <f>IF(ISERROR(VLOOKUP(VLOOKUP($A72, 'E4 TB Allocation Details'!$A$18:$L$205, MATCH("Misc ID", 'E4 TB Allocation Details'!$A$18:$L$18, 0),FALSE), 'E2 Allocators'!$B$15:$W$361, MATCH('O5 Details by Class &amp; Accounts'!BE$18, 'E2 Allocators'!$B$15:$W$15, 0),FALSE)*$E72), 0, VLOOKUP(VLOOKUP($A72, 'E4 TB Allocation Details'!$A$18:$L$205, MATCH("Misc ID", 'E4 TB Allocation Details'!$A$18:$L$18, 0),FALSE), 'E2 Allocators'!$B$15:$W$361, MATCH('O5 Details by Class &amp; Accounts'!BE$18, 'E2 Allocators'!$B$15:$W$15, 0),FALSE)*$E72)</f>
        <v>0</v>
      </c>
      <c r="BF72" s="1411">
        <f>IF(ISERROR(VLOOKUP(VLOOKUP($A72, 'E4 TB Allocation Details'!$A$18:$L$205, MATCH("Misc ID", 'E4 TB Allocation Details'!$A$18:$L$18, 0),FALSE), 'E2 Allocators'!$B$15:$W$361, MATCH('O5 Details by Class &amp; Accounts'!BF$18, 'E2 Allocators'!$B$15:$W$15, 0),FALSE)*$E72), 0, VLOOKUP(VLOOKUP($A72, 'E4 TB Allocation Details'!$A$18:$L$205, MATCH("Misc ID", 'E4 TB Allocation Details'!$A$18:$L$18, 0),FALSE), 'E2 Allocators'!$B$15:$W$361, MATCH('O5 Details by Class &amp; Accounts'!BF$18, 'E2 Allocators'!$B$15:$W$15, 0),FALSE)*$E72)</f>
        <v>0</v>
      </c>
      <c r="BG72" s="1411">
        <f>IF(ISERROR(VLOOKUP(VLOOKUP($A72, 'E4 TB Allocation Details'!$A$18:$L$205, MATCH("Misc ID", 'E4 TB Allocation Details'!$A$18:$L$18, 0),FALSE), 'E2 Allocators'!$B$15:$W$361, MATCH('O5 Details by Class &amp; Accounts'!BG$18, 'E2 Allocators'!$B$15:$W$15, 0),FALSE)*$E72), 0, VLOOKUP(VLOOKUP($A72, 'E4 TB Allocation Details'!$A$18:$L$205, MATCH("Misc ID", 'E4 TB Allocation Details'!$A$18:$L$18, 0),FALSE), 'E2 Allocators'!$B$15:$W$361, MATCH('O5 Details by Class &amp; Accounts'!BG$18, 'E2 Allocators'!$B$15:$W$15, 0),FALSE)*$E72)</f>
        <v>0</v>
      </c>
      <c r="BH72" s="1411">
        <f>IF(ISERROR(VLOOKUP(VLOOKUP($A72, 'E4 TB Allocation Details'!$A$18:$L$205, MATCH("Misc ID", 'E4 TB Allocation Details'!$A$18:$L$18, 0),FALSE), 'E2 Allocators'!$B$15:$W$361, MATCH('O5 Details by Class &amp; Accounts'!BH$18, 'E2 Allocators'!$B$15:$W$15, 0),FALSE)*$E72), 0, VLOOKUP(VLOOKUP($A72, 'E4 TB Allocation Details'!$A$18:$L$205, MATCH("Misc ID", 'E4 TB Allocation Details'!$A$18:$L$18, 0),FALSE), 'E2 Allocators'!$B$15:$W$361, MATCH('O5 Details by Class &amp; Accounts'!BH$18, 'E2 Allocators'!$B$15:$W$15, 0),FALSE)*$E72)</f>
        <v>0</v>
      </c>
      <c r="BI72" s="1411">
        <f>IF(ISERROR(VLOOKUP(VLOOKUP($A72, 'E4 TB Allocation Details'!$A$18:$L$205, MATCH("Misc ID", 'E4 TB Allocation Details'!$A$18:$L$18, 0),FALSE), 'E2 Allocators'!$B$15:$W$361, MATCH('O5 Details by Class &amp; Accounts'!BI$18, 'E2 Allocators'!$B$15:$W$15, 0),FALSE)*$E72), 0, VLOOKUP(VLOOKUP($A72, 'E4 TB Allocation Details'!$A$18:$L$205, MATCH("Misc ID", 'E4 TB Allocation Details'!$A$18:$L$18, 0),FALSE), 'E2 Allocators'!$B$15:$W$361, MATCH('O5 Details by Class &amp; Accounts'!BI$18, 'E2 Allocators'!$B$15:$W$15, 0),FALSE)*$E72)</f>
        <v>0</v>
      </c>
      <c r="BJ72" s="1411">
        <f>IF(ISERROR(VLOOKUP(VLOOKUP($A72, 'E4 TB Allocation Details'!$A$18:$L$205, MATCH("Misc ID", 'E4 TB Allocation Details'!$A$18:$L$18, 0),FALSE), 'E2 Allocators'!$B$15:$W$361, MATCH('O5 Details by Class &amp; Accounts'!BJ$18, 'E2 Allocators'!$B$15:$W$15, 0),FALSE)*$E72), 0, VLOOKUP(VLOOKUP($A72, 'E4 TB Allocation Details'!$A$18:$L$205, MATCH("Misc ID", 'E4 TB Allocation Details'!$A$18:$L$18, 0),FALSE), 'E2 Allocators'!$B$15:$W$361, MATCH('O5 Details by Class &amp; Accounts'!BJ$18, 'E2 Allocators'!$B$15:$W$15, 0),FALSE)*$E72)</f>
        <v>0</v>
      </c>
      <c r="BK72" s="1411">
        <f>IF(ISERROR(VLOOKUP(VLOOKUP($A72, 'E4 TB Allocation Details'!$A$18:$L$205, MATCH("Misc ID", 'E4 TB Allocation Details'!$A$18:$L$18, 0),FALSE), 'E2 Allocators'!$B$15:$W$361, MATCH('O5 Details by Class &amp; Accounts'!BK$18, 'E2 Allocators'!$B$15:$W$15, 0),FALSE)*$E72), 0, VLOOKUP(VLOOKUP($A72, 'E4 TB Allocation Details'!$A$18:$L$205, MATCH("Misc ID", 'E4 TB Allocation Details'!$A$18:$L$18, 0),FALSE), 'E2 Allocators'!$B$15:$W$361, MATCH('O5 Details by Class &amp; Accounts'!BK$18, 'E2 Allocators'!$B$15:$W$15, 0),FALSE)*$E72)</f>
        <v>0</v>
      </c>
      <c r="BL72" s="1411">
        <f>IF(ISERROR(VLOOKUP(VLOOKUP($A72, 'E4 TB Allocation Details'!$A$18:$L$205, MATCH("Misc ID", 'E4 TB Allocation Details'!$A$18:$L$18, 0),FALSE), 'E2 Allocators'!$B$15:$W$361, MATCH('O5 Details by Class &amp; Accounts'!BL$18, 'E2 Allocators'!$B$15:$W$15, 0),FALSE)*$E72), 0, VLOOKUP(VLOOKUP($A72, 'E4 TB Allocation Details'!$A$18:$L$205, MATCH("Misc ID", 'E4 TB Allocation Details'!$A$18:$L$18, 0),FALSE), 'E2 Allocators'!$B$15:$W$361, MATCH('O5 Details by Class &amp; Accounts'!BL$18, 'E2 Allocators'!$B$15:$W$15, 0),FALSE)*$E72)</f>
        <v>0</v>
      </c>
      <c r="BM72" s="1411">
        <f>IF(ISERROR(VLOOKUP(VLOOKUP($A72, 'E4 TB Allocation Details'!$A$18:$L$205, MATCH("Misc ID", 'E4 TB Allocation Details'!$A$18:$L$18, 0),FALSE), 'E2 Allocators'!$B$15:$W$361, MATCH('O5 Details by Class &amp; Accounts'!BM$18, 'E2 Allocators'!$B$15:$W$15, 0),FALSE)*$E72), 0, VLOOKUP(VLOOKUP($A72, 'E4 TB Allocation Details'!$A$18:$L$205, MATCH("Misc ID", 'E4 TB Allocation Details'!$A$18:$L$18, 0),FALSE), 'E2 Allocators'!$B$15:$W$361, MATCH('O5 Details by Class &amp; Accounts'!BM$18, 'E2 Allocators'!$B$15:$W$15, 0),FALSE)*$E72)</f>
        <v>0</v>
      </c>
      <c r="BN72" s="1411">
        <f>IF(ISERROR(VLOOKUP(VLOOKUP($A72, 'E4 TB Allocation Details'!$A$18:$L$205, MATCH("Misc ID", 'E4 TB Allocation Details'!$A$18:$L$18, 0),FALSE), 'E2 Allocators'!$B$15:$W$361, MATCH('O5 Details by Class &amp; Accounts'!BN$18, 'E2 Allocators'!$B$15:$W$15, 0),FALSE)*$E72), 0, VLOOKUP(VLOOKUP($A72, 'E4 TB Allocation Details'!$A$18:$L$205, MATCH("Misc ID", 'E4 TB Allocation Details'!$A$18:$L$18, 0),FALSE), 'E2 Allocators'!$B$15:$W$361, MATCH('O5 Details by Class &amp; Accounts'!BN$18, 'E2 Allocators'!$B$15:$W$15, 0),FALSE)*$E72)</f>
        <v>0</v>
      </c>
      <c r="BO72" s="1411">
        <f>IF(ISERROR(VLOOKUP(VLOOKUP($A72, 'E4 TB Allocation Details'!$A$18:$L$205, MATCH("Misc ID", 'E4 TB Allocation Details'!$A$18:$L$18, 0),FALSE), 'E2 Allocators'!$B$15:$W$361, MATCH('O5 Details by Class &amp; Accounts'!BO$18, 'E2 Allocators'!$B$15:$W$15, 0),FALSE)*$E72), 0, VLOOKUP(VLOOKUP($A72, 'E4 TB Allocation Details'!$A$18:$L$205, MATCH("Misc ID", 'E4 TB Allocation Details'!$A$18:$L$18, 0),FALSE), 'E2 Allocators'!$B$15:$W$361, MATCH('O5 Details by Class &amp; Accounts'!BO$18, 'E2 Allocators'!$B$15:$W$15, 0),FALSE)*$E72)</f>
        <v>0</v>
      </c>
      <c r="BP72" s="1411">
        <f>IF(ISERROR(VLOOKUP(VLOOKUP($A72, 'E4 TB Allocation Details'!$A$18:$L$205, MATCH("Misc ID", 'E4 TB Allocation Details'!$A$18:$L$18, 0),FALSE), 'E2 Allocators'!$B$15:$W$361, MATCH('O5 Details by Class &amp; Accounts'!BP$18, 'E2 Allocators'!$B$15:$W$15, 0),FALSE)*$E72), 0, VLOOKUP(VLOOKUP($A72, 'E4 TB Allocation Details'!$A$18:$L$205, MATCH("Misc ID", 'E4 TB Allocation Details'!$A$18:$L$18, 0),FALSE), 'E2 Allocators'!$B$15:$W$361, MATCH('O5 Details by Class &amp; Accounts'!BP$18, 'E2 Allocators'!$B$15:$W$15, 0),FALSE)*$E72)</f>
        <v>0</v>
      </c>
      <c r="BQ72" s="1411">
        <f>IF(ISERROR(VLOOKUP(VLOOKUP($A72, 'E4 TB Allocation Details'!$A$18:$L$205, MATCH("Misc ID", 'E4 TB Allocation Details'!$A$18:$L$18, 0),FALSE), 'E2 Allocators'!$B$15:$W$361, MATCH('O5 Details by Class &amp; Accounts'!BQ$18, 'E2 Allocators'!$B$15:$W$15, 0),FALSE)*$E72), 0, VLOOKUP(VLOOKUP($A72, 'E4 TB Allocation Details'!$A$18:$L$205, MATCH("Misc ID", 'E4 TB Allocation Details'!$A$18:$L$18, 0),FALSE), 'E2 Allocators'!$B$15:$W$361, MATCH('O5 Details by Class &amp; Accounts'!BQ$18, 'E2 Allocators'!$B$15:$W$15, 0),FALSE)*$E72)</f>
        <v>0</v>
      </c>
      <c r="BR72" s="1411">
        <f>IF(ISERROR(VLOOKUP(VLOOKUP($A72, 'E4 TB Allocation Details'!$A$18:$L$205, MATCH("Misc ID", 'E4 TB Allocation Details'!$A$18:$L$18, 0),FALSE), 'E2 Allocators'!$B$15:$W$361, MATCH('O5 Details by Class &amp; Accounts'!BR$18, 'E2 Allocators'!$B$15:$W$15, 0),FALSE)*$E72), 0, VLOOKUP(VLOOKUP($A72, 'E4 TB Allocation Details'!$A$18:$L$205, MATCH("Misc ID", 'E4 TB Allocation Details'!$A$18:$L$18, 0),FALSE), 'E2 Allocators'!$B$15:$W$361, MATCH('O5 Details by Class &amp; Accounts'!BR$18, 'E2 Allocators'!$B$15:$W$15, 0),FALSE)*$E72)</f>
        <v>0</v>
      </c>
      <c r="BS72" s="1411">
        <f t="shared" si="11"/>
        <v>0</v>
      </c>
      <c r="BT72" s="1411">
        <f>IF(ISERROR(VLOOKUP(VLOOKUP($A72, 'E4 TB Allocation Details'!$A$18:$L$205, MATCH("A &amp; G ID", 'E4 TB Allocation Details'!$A$18:$L$18, 0),FALSE), 'E2 Allocators'!$B$15:$W$361, MATCH('O5 Details by Class &amp; Accounts'!BT$18, 'E2 Allocators'!$B$15:$W$15, 0),FALSE)*$E72), 0, VLOOKUP(VLOOKUP($A72, 'E4 TB Allocation Details'!$A$18:$L$205, MATCH("A &amp; G ID", 'E4 TB Allocation Details'!$A$18:$L$18, 0),FALSE), 'E2 Allocators'!$B$15:$W$361, MATCH('O5 Details by Class &amp; Accounts'!BT$18, 'E2 Allocators'!$B$15:$W$15, 0),FALSE)*$E72)</f>
        <v>0</v>
      </c>
      <c r="BU72" s="1411">
        <f>IF(ISERROR(VLOOKUP(VLOOKUP($A72, 'E4 TB Allocation Details'!$A$18:$L$205, MATCH("A &amp; G ID", 'E4 TB Allocation Details'!$A$18:$L$18, 0),FALSE), 'E2 Allocators'!$B$15:$W$361, MATCH('O5 Details by Class &amp; Accounts'!BU$18, 'E2 Allocators'!$B$15:$W$15, 0),FALSE)*$E72), 0, VLOOKUP(VLOOKUP($A72, 'E4 TB Allocation Details'!$A$18:$L$205, MATCH("A &amp; G ID", 'E4 TB Allocation Details'!$A$18:$L$18, 0),FALSE), 'E2 Allocators'!$B$15:$W$361, MATCH('O5 Details by Class &amp; Accounts'!BU$18, 'E2 Allocators'!$B$15:$W$15, 0),FALSE)*$E72)</f>
        <v>0</v>
      </c>
      <c r="BV72" s="1411">
        <f>IF(ISERROR(VLOOKUP(VLOOKUP($A72, 'E4 TB Allocation Details'!$A$18:$L$205, MATCH("A &amp; G ID", 'E4 TB Allocation Details'!$A$18:$L$18, 0),FALSE), 'E2 Allocators'!$B$15:$W$361, MATCH('O5 Details by Class &amp; Accounts'!BV$18, 'E2 Allocators'!$B$15:$W$15, 0),FALSE)*$E72), 0, VLOOKUP(VLOOKUP($A72, 'E4 TB Allocation Details'!$A$18:$L$205, MATCH("A &amp; G ID", 'E4 TB Allocation Details'!$A$18:$L$18, 0),FALSE), 'E2 Allocators'!$B$15:$W$361, MATCH('O5 Details by Class &amp; Accounts'!BV$18, 'E2 Allocators'!$B$15:$W$15, 0),FALSE)*$E72)</f>
        <v>0</v>
      </c>
      <c r="BW72" s="1411">
        <f>IF(ISERROR(VLOOKUP(VLOOKUP($A72, 'E4 TB Allocation Details'!$A$18:$L$205, MATCH("A &amp; G ID", 'E4 TB Allocation Details'!$A$18:$L$18, 0),FALSE), 'E2 Allocators'!$B$15:$W$361, MATCH('O5 Details by Class &amp; Accounts'!BW$18, 'E2 Allocators'!$B$15:$W$15, 0),FALSE)*$E72), 0, VLOOKUP(VLOOKUP($A72, 'E4 TB Allocation Details'!$A$18:$L$205, MATCH("A &amp; G ID", 'E4 TB Allocation Details'!$A$18:$L$18, 0),FALSE), 'E2 Allocators'!$B$15:$W$361, MATCH('O5 Details by Class &amp; Accounts'!BW$18, 'E2 Allocators'!$B$15:$W$15, 0),FALSE)*$E72)</f>
        <v>0</v>
      </c>
      <c r="BX72" s="1411">
        <f>IF(ISERROR(VLOOKUP(VLOOKUP($A72, 'E4 TB Allocation Details'!$A$18:$L$205, MATCH("A &amp; G ID", 'E4 TB Allocation Details'!$A$18:$L$18, 0),FALSE), 'E2 Allocators'!$B$15:$W$361, MATCH('O5 Details by Class &amp; Accounts'!BX$18, 'E2 Allocators'!$B$15:$W$15, 0),FALSE)*$E72), 0, VLOOKUP(VLOOKUP($A72, 'E4 TB Allocation Details'!$A$18:$L$205, MATCH("A &amp; G ID", 'E4 TB Allocation Details'!$A$18:$L$18, 0),FALSE), 'E2 Allocators'!$B$15:$W$361, MATCH('O5 Details by Class &amp; Accounts'!BX$18, 'E2 Allocators'!$B$15:$W$15, 0),FALSE)*$E72)</f>
        <v>0</v>
      </c>
      <c r="BY72" s="1411">
        <f>IF(ISERROR(VLOOKUP(VLOOKUP($A72, 'E4 TB Allocation Details'!$A$18:$L$205, MATCH("A &amp; G ID", 'E4 TB Allocation Details'!$A$18:$L$18, 0),FALSE), 'E2 Allocators'!$B$15:$W$361, MATCH('O5 Details by Class &amp; Accounts'!BY$18, 'E2 Allocators'!$B$15:$W$15, 0),FALSE)*$E72), 0, VLOOKUP(VLOOKUP($A72, 'E4 TB Allocation Details'!$A$18:$L$205, MATCH("A &amp; G ID", 'E4 TB Allocation Details'!$A$18:$L$18, 0),FALSE), 'E2 Allocators'!$B$15:$W$361, MATCH('O5 Details by Class &amp; Accounts'!BY$18, 'E2 Allocators'!$B$15:$W$15, 0),FALSE)*$E72)</f>
        <v>0</v>
      </c>
      <c r="BZ72" s="1411">
        <f>IF(ISERROR(VLOOKUP(VLOOKUP($A72, 'E4 TB Allocation Details'!$A$18:$L$205, MATCH("A &amp; G ID", 'E4 TB Allocation Details'!$A$18:$L$18, 0),FALSE), 'E2 Allocators'!$B$15:$W$361, MATCH('O5 Details by Class &amp; Accounts'!BZ$18, 'E2 Allocators'!$B$15:$W$15, 0),FALSE)*$E72), 0, VLOOKUP(VLOOKUP($A72, 'E4 TB Allocation Details'!$A$18:$L$205, MATCH("A &amp; G ID", 'E4 TB Allocation Details'!$A$18:$L$18, 0),FALSE), 'E2 Allocators'!$B$15:$W$361, MATCH('O5 Details by Class &amp; Accounts'!BZ$18, 'E2 Allocators'!$B$15:$W$15, 0),FALSE)*$E72)</f>
        <v>0</v>
      </c>
      <c r="CA72" s="1411">
        <f>IF(ISERROR(VLOOKUP(VLOOKUP($A72, 'E4 TB Allocation Details'!$A$18:$L$205, MATCH("A &amp; G ID", 'E4 TB Allocation Details'!$A$18:$L$18, 0),FALSE), 'E2 Allocators'!$B$15:$W$361, MATCH('O5 Details by Class &amp; Accounts'!CA$18, 'E2 Allocators'!$B$15:$W$15, 0),FALSE)*$E72), 0, VLOOKUP(VLOOKUP($A72, 'E4 TB Allocation Details'!$A$18:$L$205, MATCH("A &amp; G ID", 'E4 TB Allocation Details'!$A$18:$L$18, 0),FALSE), 'E2 Allocators'!$B$15:$W$361, MATCH('O5 Details by Class &amp; Accounts'!CA$18, 'E2 Allocators'!$B$15:$W$15, 0),FALSE)*$E72)</f>
        <v>0</v>
      </c>
      <c r="CB72" s="1411">
        <f>IF(ISERROR(VLOOKUP(VLOOKUP($A72, 'E4 TB Allocation Details'!$A$18:$L$205, MATCH("A &amp; G ID", 'E4 TB Allocation Details'!$A$18:$L$18, 0),FALSE), 'E2 Allocators'!$B$15:$W$361, MATCH('O5 Details by Class &amp; Accounts'!CB$18, 'E2 Allocators'!$B$15:$W$15, 0),FALSE)*$E72), 0, VLOOKUP(VLOOKUP($A72, 'E4 TB Allocation Details'!$A$18:$L$205, MATCH("A &amp; G ID", 'E4 TB Allocation Details'!$A$18:$L$18, 0),FALSE), 'E2 Allocators'!$B$15:$W$361, MATCH('O5 Details by Class &amp; Accounts'!CB$18, 'E2 Allocators'!$B$15:$W$15, 0),FALSE)*$E72)</f>
        <v>0</v>
      </c>
      <c r="CC72" s="1411">
        <f>IF(ISERROR(VLOOKUP(VLOOKUP($A72, 'E4 TB Allocation Details'!$A$18:$L$205, MATCH("A &amp; G ID", 'E4 TB Allocation Details'!$A$18:$L$18, 0),FALSE), 'E2 Allocators'!$B$15:$W$361, MATCH('O5 Details by Class &amp; Accounts'!CC$18, 'E2 Allocators'!$B$15:$W$15, 0),FALSE)*$E72), 0, VLOOKUP(VLOOKUP($A72, 'E4 TB Allocation Details'!$A$18:$L$205, MATCH("A &amp; G ID", 'E4 TB Allocation Details'!$A$18:$L$18, 0),FALSE), 'E2 Allocators'!$B$15:$W$361, MATCH('O5 Details by Class &amp; Accounts'!CC$18, 'E2 Allocators'!$B$15:$W$15, 0),FALSE)*$E72)</f>
        <v>0</v>
      </c>
      <c r="CD72" s="1411">
        <f>IF(ISERROR(VLOOKUP(VLOOKUP($A72, 'E4 TB Allocation Details'!$A$18:$L$205, MATCH("A &amp; G ID", 'E4 TB Allocation Details'!$A$18:$L$18, 0),FALSE), 'E2 Allocators'!$B$15:$W$361, MATCH('O5 Details by Class &amp; Accounts'!CD$18, 'E2 Allocators'!$B$15:$W$15, 0),FALSE)*$E72), 0, VLOOKUP(VLOOKUP($A72, 'E4 TB Allocation Details'!$A$18:$L$205, MATCH("A &amp; G ID", 'E4 TB Allocation Details'!$A$18:$L$18, 0),FALSE), 'E2 Allocators'!$B$15:$W$361, MATCH('O5 Details by Class &amp; Accounts'!CD$18, 'E2 Allocators'!$B$15:$W$15, 0),FALSE)*$E72)</f>
        <v>0</v>
      </c>
      <c r="CE72" s="1411">
        <f>IF(ISERROR(VLOOKUP(VLOOKUP($A72, 'E4 TB Allocation Details'!$A$18:$L$205, MATCH("A &amp; G ID", 'E4 TB Allocation Details'!$A$18:$L$18, 0),FALSE), 'E2 Allocators'!$B$15:$W$361, MATCH('O5 Details by Class &amp; Accounts'!CE$18, 'E2 Allocators'!$B$15:$W$15, 0),FALSE)*$E72), 0, VLOOKUP(VLOOKUP($A72, 'E4 TB Allocation Details'!$A$18:$L$205, MATCH("A &amp; G ID", 'E4 TB Allocation Details'!$A$18:$L$18, 0),FALSE), 'E2 Allocators'!$B$15:$W$361, MATCH('O5 Details by Class &amp; Accounts'!CE$18, 'E2 Allocators'!$B$15:$W$15, 0),FALSE)*$E72)</f>
        <v>0</v>
      </c>
      <c r="CF72" s="1411">
        <f>IF(ISERROR(VLOOKUP(VLOOKUP($A72, 'E4 TB Allocation Details'!$A$18:$L$205, MATCH("A &amp; G ID", 'E4 TB Allocation Details'!$A$18:$L$18, 0),FALSE), 'E2 Allocators'!$B$15:$W$361, MATCH('O5 Details by Class &amp; Accounts'!CF$18, 'E2 Allocators'!$B$15:$W$15, 0),FALSE)*$E72), 0, VLOOKUP(VLOOKUP($A72, 'E4 TB Allocation Details'!$A$18:$L$205, MATCH("A &amp; G ID", 'E4 TB Allocation Details'!$A$18:$L$18, 0),FALSE), 'E2 Allocators'!$B$15:$W$361, MATCH('O5 Details by Class &amp; Accounts'!CF$18, 'E2 Allocators'!$B$15:$W$15, 0),FALSE)*$E72)</f>
        <v>0</v>
      </c>
      <c r="CG72" s="1411">
        <f>IF(ISERROR(VLOOKUP(VLOOKUP($A72, 'E4 TB Allocation Details'!$A$18:$L$205, MATCH("A &amp; G ID", 'E4 TB Allocation Details'!$A$18:$L$18, 0),FALSE), 'E2 Allocators'!$B$15:$W$361, MATCH('O5 Details by Class &amp; Accounts'!CG$18, 'E2 Allocators'!$B$15:$W$15, 0),FALSE)*$E72), 0, VLOOKUP(VLOOKUP($A72, 'E4 TB Allocation Details'!$A$18:$L$205, MATCH("A &amp; G ID", 'E4 TB Allocation Details'!$A$18:$L$18, 0),FALSE), 'E2 Allocators'!$B$15:$W$361, MATCH('O5 Details by Class &amp; Accounts'!CG$18, 'E2 Allocators'!$B$15:$W$15, 0),FALSE)*$E72)</f>
        <v>0</v>
      </c>
      <c r="CH72" s="1411">
        <f>IF(ISERROR(VLOOKUP(VLOOKUP($A72, 'E4 TB Allocation Details'!$A$18:$L$205, MATCH("A &amp; G ID", 'E4 TB Allocation Details'!$A$18:$L$18, 0),FALSE), 'E2 Allocators'!$B$15:$W$361, MATCH('O5 Details by Class &amp; Accounts'!CH$18, 'E2 Allocators'!$B$15:$W$15, 0),FALSE)*$E72), 0, VLOOKUP(VLOOKUP($A72, 'E4 TB Allocation Details'!$A$18:$L$205, MATCH("A &amp; G ID", 'E4 TB Allocation Details'!$A$18:$L$18, 0),FALSE), 'E2 Allocators'!$B$15:$W$361, MATCH('O5 Details by Class &amp; Accounts'!CH$18, 'E2 Allocators'!$B$15:$W$15, 0),FALSE)*$E72)</f>
        <v>0</v>
      </c>
      <c r="CI72" s="1411">
        <f>IF(ISERROR(VLOOKUP(VLOOKUP($A72, 'E4 TB Allocation Details'!$A$18:$L$205, MATCH("A &amp; G ID", 'E4 TB Allocation Details'!$A$18:$L$18, 0),FALSE), 'E2 Allocators'!$B$15:$W$361, MATCH('O5 Details by Class &amp; Accounts'!CI$18, 'E2 Allocators'!$B$15:$W$15, 0),FALSE)*$E72), 0, VLOOKUP(VLOOKUP($A72, 'E4 TB Allocation Details'!$A$18:$L$205, MATCH("A &amp; G ID", 'E4 TB Allocation Details'!$A$18:$L$18, 0),FALSE), 'E2 Allocators'!$B$15:$W$361, MATCH('O5 Details by Class &amp; Accounts'!CI$18, 'E2 Allocators'!$B$15:$W$15, 0),FALSE)*$E72)</f>
        <v>0</v>
      </c>
      <c r="CJ72" s="1411">
        <f>IF(ISERROR(VLOOKUP(VLOOKUP($A72, 'E4 TB Allocation Details'!$A$18:$L$205, MATCH("A &amp; G ID", 'E4 TB Allocation Details'!$A$18:$L$18, 0),FALSE), 'E2 Allocators'!$B$15:$W$361, MATCH('O5 Details by Class &amp; Accounts'!CJ$18, 'E2 Allocators'!$B$15:$W$15, 0),FALSE)*$E72), 0, VLOOKUP(VLOOKUP($A72, 'E4 TB Allocation Details'!$A$18:$L$205, MATCH("A &amp; G ID", 'E4 TB Allocation Details'!$A$18:$L$18, 0),FALSE), 'E2 Allocators'!$B$15:$W$361, MATCH('O5 Details by Class &amp; Accounts'!CJ$18, 'E2 Allocators'!$B$15:$W$15, 0),FALSE)*$E72)</f>
        <v>0</v>
      </c>
      <c r="CK72" s="1411">
        <f>IF(ISERROR(VLOOKUP(VLOOKUP($A72, 'E4 TB Allocation Details'!$A$18:$L$205, MATCH("A &amp; G ID", 'E4 TB Allocation Details'!$A$18:$L$18, 0),FALSE), 'E2 Allocators'!$B$15:$W$361, MATCH('O5 Details by Class &amp; Accounts'!CK$18, 'E2 Allocators'!$B$15:$W$15, 0),FALSE)*$E72), 0, VLOOKUP(VLOOKUP($A72, 'E4 TB Allocation Details'!$A$18:$L$205, MATCH("A &amp; G ID", 'E4 TB Allocation Details'!$A$18:$L$18, 0),FALSE), 'E2 Allocators'!$B$15:$W$361, MATCH('O5 Details by Class &amp; Accounts'!CK$18, 'E2 Allocators'!$B$15:$W$15, 0),FALSE)*$E72)</f>
        <v>0</v>
      </c>
      <c r="CL72" s="1411">
        <f>IF(ISERROR(VLOOKUP(VLOOKUP($A72, 'E4 TB Allocation Details'!$A$18:$L$205, MATCH("A &amp; G ID", 'E4 TB Allocation Details'!$A$18:$L$18, 0),FALSE), 'E2 Allocators'!$B$15:$W$361, MATCH('O5 Details by Class &amp; Accounts'!CL$18, 'E2 Allocators'!$B$15:$W$15, 0),FALSE)*$E72), 0, VLOOKUP(VLOOKUP($A72, 'E4 TB Allocation Details'!$A$18:$L$205, MATCH("A &amp; G ID", 'E4 TB Allocation Details'!$A$18:$L$18, 0),FALSE), 'E2 Allocators'!$B$15:$W$361, MATCH('O5 Details by Class &amp; Accounts'!CL$18, 'E2 Allocators'!$B$15:$W$15, 0),FALSE)*$E72)</f>
        <v>0</v>
      </c>
      <c r="CM72" s="1411">
        <f>IF(ISERROR(VLOOKUP(VLOOKUP($A72, 'E4 TB Allocation Details'!$A$18:$L$205, MATCH("A &amp; G ID", 'E4 TB Allocation Details'!$A$18:$L$18, 0),FALSE), 'E2 Allocators'!$B$15:$W$361, MATCH('O5 Details by Class &amp; Accounts'!CM$18, 'E2 Allocators'!$B$15:$W$15, 0),FALSE)*$E72), 0, VLOOKUP(VLOOKUP($A72, 'E4 TB Allocation Details'!$A$18:$L$205, MATCH("A &amp; G ID", 'E4 TB Allocation Details'!$A$18:$L$18, 0),FALSE), 'E2 Allocators'!$B$15:$W$361, MATCH('O5 Details by Class &amp; Accounts'!CM$18, 'E2 Allocators'!$B$15:$W$15, 0),FALSE)*$E72)</f>
        <v>0</v>
      </c>
      <c r="CN72" s="1411">
        <f t="shared" si="12"/>
        <v>0</v>
      </c>
      <c r="CO72" s="1791">
        <f t="shared" si="7"/>
        <v>0</v>
      </c>
      <c r="CQ72" s="2086" t="s">
        <v>1471</v>
      </c>
    </row>
    <row r="73" spans="1:95" s="80" customFormat="1" ht="12.75">
      <c r="A73" s="1169">
        <v>1960</v>
      </c>
      <c r="B73" s="451" t="s">
        <v>228</v>
      </c>
      <c r="C73" s="1788">
        <f>IF(ISERROR(VLOOKUP($A73,'I3 TB Data'!$A$23:$H$458,MATCH('O5 Details by Class &amp; Accounts'!$C$18, 'I3 TB Data'!$A$23:$H$23,0),0)), 0, VLOOKUP($A73,'I3 TB Data'!$A$23:$H$458,MATCH('O5 Details by Class &amp; Accounts'!$C$18,'I3 TB Data'!$A$23:$H$23,0),0))</f>
        <v>0</v>
      </c>
      <c r="D73" s="1789">
        <f>'I4 BO ASSETS'!E74</f>
        <v>0</v>
      </c>
      <c r="E73" s="1788">
        <f t="shared" si="6"/>
        <v>0</v>
      </c>
      <c r="F73" s="1790">
        <f>IF(ISERROR(VLOOKUP($A73, 'E1 Categorization'!A33:E122, MATCH("Customer Component", 'E1 Categorization'!$A$33:$E$33,0), 0)), 0, IF(VLOOKUP($A73, 'E1 Categorization'!A33:E122, MATCH("Customer Component", 'E1 Categorization'!$A$33:$E$33,0), 0)=0, 'O5 Details by Class &amp; Accounts'!$E73, IF(AND(VLOOKUP($A73, 'E1 Categorization'!A33:E122, MATCH("Customer Component", 'E1 Categorization'!$A$33:$E$33,0), 0) &gt;0, VLOOKUP($A73, 'E1 Categorization'!A33:E122, MATCH("Customer Component", 'E1 Categorization'!$A$33:$E$33,0), 0)&lt;1), 'O5 Details by Class &amp; Accounts'!$E73*(1-VLOOKUP($A73, 'E1 Categorization'!A33:E122, MATCH("Customer Component", 'E1 Categorization'!$A$33:$E$33,0), 0)), 0)))</f>
        <v>0</v>
      </c>
      <c r="G73" s="1790">
        <f>IF(ISERROR(VLOOKUP($A73, 'E1 Categorization'!A33:E122, MATCH("Customer Component", 'E1 Categorization'!$A$33:$E$33,0), 0)),0, IF(VLOOKUP($A73, 'E1 Categorization'!A33:E122, MATCH("Customer Component", 'E1 Categorization'!$A$33:$E$33,0), 0)=0, 0, IF(AND(VLOOKUP($A73, 'E1 Categorization'!A33:E122, MATCH("Customer Component", 'E1 Categorization'!$A$33:$E$33,0), 0) &gt;0, VLOOKUP($A73, 'E1 Categorization'!A33:E122, MATCH("Customer Component", 'E1 Categorization'!$A$33:$E$33,0), 0)&lt;1), 'O5 Details by Class &amp; Accounts'!$E73*(VLOOKUP($A73, 'E1 Categorization'!A33:E122, MATCH("Customer Component", 'E1 Categorization'!$A$33:$E$33,0), 0)), 'O5 Details by Class &amp; Accounts'!$E73)))</f>
        <v>0</v>
      </c>
      <c r="H73" s="1411">
        <f t="shared" si="8"/>
        <v>0</v>
      </c>
      <c r="I73" s="1411">
        <f>IF(ISERROR(VLOOKUP(VLOOKUP($A73, 'E4 TB Allocation Details'!$A$18:$L$205, MATCH("Demand ID", 'E4 TB Allocation Details'!$A$18:$L$18, 0),FALSE), 'E2 Allocators'!$B$15:$W$361, MATCH('O5 Details by Class &amp; Accounts'!I$18, 'E2 Allocators'!$B$15:$W$15, 0),FALSE)*$F73), 0, VLOOKUP(VLOOKUP($A73, 'E4 TB Allocation Details'!$A$18:$L$205, MATCH("Demand ID", 'E4 TB Allocation Details'!$A$18:$L$18, 0),FALSE), 'E2 Allocators'!$B$15:$W$361, MATCH('O5 Details by Class &amp; Accounts'!I$18, 'E2 Allocators'!$B$15:$W$15, 0),FALSE)*$F73)</f>
        <v>0</v>
      </c>
      <c r="J73" s="1411">
        <f>IF(ISERROR(VLOOKUP(VLOOKUP($A73, 'E4 TB Allocation Details'!$A$18:$L$205, MATCH("Demand ID", 'E4 TB Allocation Details'!$A$18:$L$18, 0),FALSE), 'E2 Allocators'!$B$15:$W$361, MATCH('O5 Details by Class &amp; Accounts'!J$18, 'E2 Allocators'!$B$15:$W$15, 0),FALSE)*$F73), 0, VLOOKUP(VLOOKUP($A73, 'E4 TB Allocation Details'!$A$18:$L$205, MATCH("Demand ID", 'E4 TB Allocation Details'!$A$18:$L$18, 0),FALSE), 'E2 Allocators'!$B$15:$W$361, MATCH('O5 Details by Class &amp; Accounts'!J$18, 'E2 Allocators'!$B$15:$W$15, 0),FALSE)*$F73)</f>
        <v>0</v>
      </c>
      <c r="K73" s="1411">
        <f>IF(ISERROR(VLOOKUP(VLOOKUP($A73, 'E4 TB Allocation Details'!$A$18:$L$205, MATCH("Demand ID", 'E4 TB Allocation Details'!$A$18:$L$18, 0),FALSE), 'E2 Allocators'!$B$15:$W$361, MATCH('O5 Details by Class &amp; Accounts'!K$18, 'E2 Allocators'!$B$15:$W$15, 0),FALSE)*$F73), 0, VLOOKUP(VLOOKUP($A73, 'E4 TB Allocation Details'!$A$18:$L$205, MATCH("Demand ID", 'E4 TB Allocation Details'!$A$18:$L$18, 0),FALSE), 'E2 Allocators'!$B$15:$W$361, MATCH('O5 Details by Class &amp; Accounts'!K$18, 'E2 Allocators'!$B$15:$W$15, 0),FALSE)*$F73)</f>
        <v>0</v>
      </c>
      <c r="L73" s="1411">
        <f>IF(ISERROR(VLOOKUP(VLOOKUP($A73, 'E4 TB Allocation Details'!$A$18:$L$205, MATCH("Demand ID", 'E4 TB Allocation Details'!$A$18:$L$18, 0),FALSE), 'E2 Allocators'!$B$15:$W$361, MATCH('O5 Details by Class &amp; Accounts'!L$18, 'E2 Allocators'!$B$15:$W$15, 0),FALSE)*$F73), 0, VLOOKUP(VLOOKUP($A73, 'E4 TB Allocation Details'!$A$18:$L$205, MATCH("Demand ID", 'E4 TB Allocation Details'!$A$18:$L$18, 0),FALSE), 'E2 Allocators'!$B$15:$W$361, MATCH('O5 Details by Class &amp; Accounts'!L$18, 'E2 Allocators'!$B$15:$W$15, 0),FALSE)*$F73)</f>
        <v>0</v>
      </c>
      <c r="M73" s="1411">
        <f>IF(ISERROR(VLOOKUP(VLOOKUP($A73, 'E4 TB Allocation Details'!$A$18:$L$205, MATCH("Demand ID", 'E4 TB Allocation Details'!$A$18:$L$18, 0),FALSE), 'E2 Allocators'!$B$15:$W$361, MATCH('O5 Details by Class &amp; Accounts'!M$18, 'E2 Allocators'!$B$15:$W$15, 0),FALSE)*$F73), 0, VLOOKUP(VLOOKUP($A73, 'E4 TB Allocation Details'!$A$18:$L$205, MATCH("Demand ID", 'E4 TB Allocation Details'!$A$18:$L$18, 0),FALSE), 'E2 Allocators'!$B$15:$W$361, MATCH('O5 Details by Class &amp; Accounts'!M$18, 'E2 Allocators'!$B$15:$W$15, 0),FALSE)*$F73)</f>
        <v>0</v>
      </c>
      <c r="N73" s="1411">
        <f>IF(ISERROR(VLOOKUP(VLOOKUP($A73, 'E4 TB Allocation Details'!$A$18:$L$205, MATCH("Demand ID", 'E4 TB Allocation Details'!$A$18:$L$18, 0),FALSE), 'E2 Allocators'!$B$15:$W$361, MATCH('O5 Details by Class &amp; Accounts'!N$18, 'E2 Allocators'!$B$15:$W$15, 0),FALSE)*$F73), 0, VLOOKUP(VLOOKUP($A73, 'E4 TB Allocation Details'!$A$18:$L$205, MATCH("Demand ID", 'E4 TB Allocation Details'!$A$18:$L$18, 0),FALSE), 'E2 Allocators'!$B$15:$W$361, MATCH('O5 Details by Class &amp; Accounts'!N$18, 'E2 Allocators'!$B$15:$W$15, 0),FALSE)*$F73)</f>
        <v>0</v>
      </c>
      <c r="O73" s="1411">
        <f>IF(ISERROR(VLOOKUP(VLOOKUP($A73, 'E4 TB Allocation Details'!$A$18:$L$205, MATCH("Demand ID", 'E4 TB Allocation Details'!$A$18:$L$18, 0),FALSE), 'E2 Allocators'!$B$15:$W$361, MATCH('O5 Details by Class &amp; Accounts'!O$18, 'E2 Allocators'!$B$15:$W$15, 0),FALSE)*$F73), 0, VLOOKUP(VLOOKUP($A73, 'E4 TB Allocation Details'!$A$18:$L$205, MATCH("Demand ID", 'E4 TB Allocation Details'!$A$18:$L$18, 0),FALSE), 'E2 Allocators'!$B$15:$W$361, MATCH('O5 Details by Class &amp; Accounts'!O$18, 'E2 Allocators'!$B$15:$W$15, 0),FALSE)*$F73)</f>
        <v>0</v>
      </c>
      <c r="P73" s="1411">
        <f>IF(ISERROR(VLOOKUP(VLOOKUP($A73, 'E4 TB Allocation Details'!$A$18:$L$205, MATCH("Demand ID", 'E4 TB Allocation Details'!$A$18:$L$18, 0),FALSE), 'E2 Allocators'!$B$15:$W$361, MATCH('O5 Details by Class &amp; Accounts'!P$18, 'E2 Allocators'!$B$15:$W$15, 0),FALSE)*$F73), 0, VLOOKUP(VLOOKUP($A73, 'E4 TB Allocation Details'!$A$18:$L$205, MATCH("Demand ID", 'E4 TB Allocation Details'!$A$18:$L$18, 0),FALSE), 'E2 Allocators'!$B$15:$W$361, MATCH('O5 Details by Class &amp; Accounts'!P$18, 'E2 Allocators'!$B$15:$W$15, 0),FALSE)*$F73)</f>
        <v>0</v>
      </c>
      <c r="Q73" s="1411">
        <f>IF(ISERROR(VLOOKUP(VLOOKUP($A73, 'E4 TB Allocation Details'!$A$18:$L$205, MATCH("Demand ID", 'E4 TB Allocation Details'!$A$18:$L$18, 0),FALSE), 'E2 Allocators'!$B$15:$W$361, MATCH('O5 Details by Class &amp; Accounts'!Q$18, 'E2 Allocators'!$B$15:$W$15, 0),FALSE)*$F73), 0, VLOOKUP(VLOOKUP($A73, 'E4 TB Allocation Details'!$A$18:$L$205, MATCH("Demand ID", 'E4 TB Allocation Details'!$A$18:$L$18, 0),FALSE), 'E2 Allocators'!$B$15:$W$361, MATCH('O5 Details by Class &amp; Accounts'!Q$18, 'E2 Allocators'!$B$15:$W$15, 0),FALSE)*$F73)</f>
        <v>0</v>
      </c>
      <c r="R73" s="1411">
        <f>IF(ISERROR(VLOOKUP(VLOOKUP($A73, 'E4 TB Allocation Details'!$A$18:$L$205, MATCH("Demand ID", 'E4 TB Allocation Details'!$A$18:$L$18, 0),FALSE), 'E2 Allocators'!$B$15:$W$361, MATCH('O5 Details by Class &amp; Accounts'!R$18, 'E2 Allocators'!$B$15:$W$15, 0),FALSE)*$F73), 0, VLOOKUP(VLOOKUP($A73, 'E4 TB Allocation Details'!$A$18:$L$205, MATCH("Demand ID", 'E4 TB Allocation Details'!$A$18:$L$18, 0),FALSE), 'E2 Allocators'!$B$15:$W$361, MATCH('O5 Details by Class &amp; Accounts'!R$18, 'E2 Allocators'!$B$15:$W$15, 0),FALSE)*$F73)</f>
        <v>0</v>
      </c>
      <c r="S73" s="1411">
        <f>IF(ISERROR(VLOOKUP(VLOOKUP($A73, 'E4 TB Allocation Details'!$A$18:$L$205, MATCH("Demand ID", 'E4 TB Allocation Details'!$A$18:$L$18, 0),FALSE), 'E2 Allocators'!$B$15:$W$361, MATCH('O5 Details by Class &amp; Accounts'!S$18, 'E2 Allocators'!$B$15:$W$15, 0),FALSE)*$F73), 0, VLOOKUP(VLOOKUP($A73, 'E4 TB Allocation Details'!$A$18:$L$205, MATCH("Demand ID", 'E4 TB Allocation Details'!$A$18:$L$18, 0),FALSE), 'E2 Allocators'!$B$15:$W$361, MATCH('O5 Details by Class &amp; Accounts'!S$18, 'E2 Allocators'!$B$15:$W$15, 0),FALSE)*$F73)</f>
        <v>0</v>
      </c>
      <c r="T73" s="1411">
        <f>IF(ISERROR(VLOOKUP(VLOOKUP($A73, 'E4 TB Allocation Details'!$A$18:$L$205, MATCH("Demand ID", 'E4 TB Allocation Details'!$A$18:$L$18, 0),FALSE), 'E2 Allocators'!$B$15:$W$361, MATCH('O5 Details by Class &amp; Accounts'!T$18, 'E2 Allocators'!$B$15:$W$15, 0),FALSE)*$F73), 0, VLOOKUP(VLOOKUP($A73, 'E4 TB Allocation Details'!$A$18:$L$205, MATCH("Demand ID", 'E4 TB Allocation Details'!$A$18:$L$18, 0),FALSE), 'E2 Allocators'!$B$15:$W$361, MATCH('O5 Details by Class &amp; Accounts'!T$18, 'E2 Allocators'!$B$15:$W$15, 0),FALSE)*$F73)</f>
        <v>0</v>
      </c>
      <c r="U73" s="1411">
        <f>IF(ISERROR(VLOOKUP(VLOOKUP($A73, 'E4 TB Allocation Details'!$A$18:$L$205, MATCH("Demand ID", 'E4 TB Allocation Details'!$A$18:$L$18, 0),FALSE), 'E2 Allocators'!$B$15:$W$361, MATCH('O5 Details by Class &amp; Accounts'!U$18, 'E2 Allocators'!$B$15:$W$15, 0),FALSE)*$F73), 0, VLOOKUP(VLOOKUP($A73, 'E4 TB Allocation Details'!$A$18:$L$205, MATCH("Demand ID", 'E4 TB Allocation Details'!$A$18:$L$18, 0),FALSE), 'E2 Allocators'!$B$15:$W$361, MATCH('O5 Details by Class &amp; Accounts'!U$18, 'E2 Allocators'!$B$15:$W$15, 0),FALSE)*$F73)</f>
        <v>0</v>
      </c>
      <c r="V73" s="1411">
        <f>IF(ISERROR(VLOOKUP(VLOOKUP($A73, 'E4 TB Allocation Details'!$A$18:$L$205, MATCH("Demand ID", 'E4 TB Allocation Details'!$A$18:$L$18, 0),FALSE), 'E2 Allocators'!$B$15:$W$361, MATCH('O5 Details by Class &amp; Accounts'!V$18, 'E2 Allocators'!$B$15:$W$15, 0),FALSE)*$F73), 0, VLOOKUP(VLOOKUP($A73, 'E4 TB Allocation Details'!$A$18:$L$205, MATCH("Demand ID", 'E4 TB Allocation Details'!$A$18:$L$18, 0),FALSE), 'E2 Allocators'!$B$15:$W$361, MATCH('O5 Details by Class &amp; Accounts'!V$18, 'E2 Allocators'!$B$15:$W$15, 0),FALSE)*$F73)</f>
        <v>0</v>
      </c>
      <c r="W73" s="1411">
        <f>IF(ISERROR(VLOOKUP(VLOOKUP($A73, 'E4 TB Allocation Details'!$A$18:$L$205, MATCH("Demand ID", 'E4 TB Allocation Details'!$A$18:$L$18, 0),FALSE), 'E2 Allocators'!$B$15:$W$361, MATCH('O5 Details by Class &amp; Accounts'!W$18, 'E2 Allocators'!$B$15:$W$15, 0),FALSE)*$F73), 0, VLOOKUP(VLOOKUP($A73, 'E4 TB Allocation Details'!$A$18:$L$205, MATCH("Demand ID", 'E4 TB Allocation Details'!$A$18:$L$18, 0),FALSE), 'E2 Allocators'!$B$15:$W$361, MATCH('O5 Details by Class &amp; Accounts'!W$18, 'E2 Allocators'!$B$15:$W$15, 0),FALSE)*$F73)</f>
        <v>0</v>
      </c>
      <c r="X73" s="1411">
        <f>IF(ISERROR(VLOOKUP(VLOOKUP($A73, 'E4 TB Allocation Details'!$A$18:$L$205, MATCH("Demand ID", 'E4 TB Allocation Details'!$A$18:$L$18, 0),FALSE), 'E2 Allocators'!$B$15:$W$361, MATCH('O5 Details by Class &amp; Accounts'!X$18, 'E2 Allocators'!$B$15:$W$15, 0),FALSE)*$F73), 0, VLOOKUP(VLOOKUP($A73, 'E4 TB Allocation Details'!$A$18:$L$205, MATCH("Demand ID", 'E4 TB Allocation Details'!$A$18:$L$18, 0),FALSE), 'E2 Allocators'!$B$15:$W$361, MATCH('O5 Details by Class &amp; Accounts'!X$18, 'E2 Allocators'!$B$15:$W$15, 0),FALSE)*$F73)</f>
        <v>0</v>
      </c>
      <c r="Y73" s="1411">
        <f>IF(ISERROR(VLOOKUP(VLOOKUP($A73, 'E4 TB Allocation Details'!$A$18:$L$205, MATCH("Demand ID", 'E4 TB Allocation Details'!$A$18:$L$18, 0),FALSE), 'E2 Allocators'!$B$15:$W$361, MATCH('O5 Details by Class &amp; Accounts'!Y$18, 'E2 Allocators'!$B$15:$W$15, 0),FALSE)*$F73), 0, VLOOKUP(VLOOKUP($A73, 'E4 TB Allocation Details'!$A$18:$L$205, MATCH("Demand ID", 'E4 TB Allocation Details'!$A$18:$L$18, 0),FALSE), 'E2 Allocators'!$B$15:$W$361, MATCH('O5 Details by Class &amp; Accounts'!Y$18, 'E2 Allocators'!$B$15:$W$15, 0),FALSE)*$F73)</f>
        <v>0</v>
      </c>
      <c r="Z73" s="1411">
        <f>IF(ISERROR(VLOOKUP(VLOOKUP($A73, 'E4 TB Allocation Details'!$A$18:$L$205, MATCH("Demand ID", 'E4 TB Allocation Details'!$A$18:$L$18, 0),FALSE), 'E2 Allocators'!$B$15:$W$361, MATCH('O5 Details by Class &amp; Accounts'!Z$18, 'E2 Allocators'!$B$15:$W$15, 0),FALSE)*$F73), 0, VLOOKUP(VLOOKUP($A73, 'E4 TB Allocation Details'!$A$18:$L$205, MATCH("Demand ID", 'E4 TB Allocation Details'!$A$18:$L$18, 0),FALSE), 'E2 Allocators'!$B$15:$W$361, MATCH('O5 Details by Class &amp; Accounts'!Z$18, 'E2 Allocators'!$B$15:$W$15, 0),FALSE)*$F73)</f>
        <v>0</v>
      </c>
      <c r="AA73" s="1411">
        <f>IF(ISERROR(VLOOKUP(VLOOKUP($A73, 'E4 TB Allocation Details'!$A$18:$L$205, MATCH("Demand ID", 'E4 TB Allocation Details'!$A$18:$L$18, 0),FALSE), 'E2 Allocators'!$B$15:$W$361, MATCH('O5 Details by Class &amp; Accounts'!AA$18, 'E2 Allocators'!$B$15:$W$15, 0),FALSE)*$F73), 0, VLOOKUP(VLOOKUP($A73, 'E4 TB Allocation Details'!$A$18:$L$205, MATCH("Demand ID", 'E4 TB Allocation Details'!$A$18:$L$18, 0),FALSE), 'E2 Allocators'!$B$15:$W$361, MATCH('O5 Details by Class &amp; Accounts'!AA$18, 'E2 Allocators'!$B$15:$W$15, 0),FALSE)*$F73)</f>
        <v>0</v>
      </c>
      <c r="AB73" s="1411">
        <f>IF(ISERROR(VLOOKUP(VLOOKUP($A73, 'E4 TB Allocation Details'!$A$18:$L$205, MATCH("Demand ID", 'E4 TB Allocation Details'!$A$18:$L$18, 0),FALSE), 'E2 Allocators'!$B$15:$W$361, MATCH('O5 Details by Class &amp; Accounts'!AB$18, 'E2 Allocators'!$B$15:$W$15, 0),FALSE)*$F73), 0, VLOOKUP(VLOOKUP($A73, 'E4 TB Allocation Details'!$A$18:$L$205, MATCH("Demand ID", 'E4 TB Allocation Details'!$A$18:$L$18, 0),FALSE), 'E2 Allocators'!$B$15:$W$361, MATCH('O5 Details by Class &amp; Accounts'!AB$18, 'E2 Allocators'!$B$15:$W$15, 0),FALSE)*$F73)</f>
        <v>0</v>
      </c>
      <c r="AC73" s="1411">
        <f t="shared" si="9"/>
        <v>0</v>
      </c>
      <c r="AD73" s="1411">
        <f>IF(ISERROR(VLOOKUP(VLOOKUP($A73, 'E4 TB Allocation Details'!$A$18:$L$205, MATCH("Customer ID", 'E4 TB Allocation Details'!$A$18:$L$18, 0),FALSE), 'E2 Allocators'!$B$15:$W$361, MATCH('O5 Details by Class &amp; Accounts'!AD$18, 'E2 Allocators'!$B$15:$W$15, 0),FALSE)*$G73), 0, VLOOKUP(VLOOKUP($A73, 'E4 TB Allocation Details'!$A$18:$L$205, MATCH("Customer ID", 'E4 TB Allocation Details'!$A$18:$L$18, 0),FALSE), 'E2 Allocators'!$B$15:$W$361, MATCH('O5 Details by Class &amp; Accounts'!AD$18, 'E2 Allocators'!$B$15:$W$15, 0),FALSE)*$G73)</f>
        <v>0</v>
      </c>
      <c r="AE73" s="1411">
        <f>IF(ISERROR(VLOOKUP(VLOOKUP($A73, 'E4 TB Allocation Details'!$A$18:$L$205, MATCH("Customer ID", 'E4 TB Allocation Details'!$A$18:$L$18, 0),FALSE), 'E2 Allocators'!$B$15:$W$361, MATCH('O5 Details by Class &amp; Accounts'!AE$18, 'E2 Allocators'!$B$15:$W$15, 0),FALSE)*$G73), 0, VLOOKUP(VLOOKUP($A73, 'E4 TB Allocation Details'!$A$18:$L$205, MATCH("Customer ID", 'E4 TB Allocation Details'!$A$18:$L$18, 0),FALSE), 'E2 Allocators'!$B$15:$W$361, MATCH('O5 Details by Class &amp; Accounts'!AE$18, 'E2 Allocators'!$B$15:$W$15, 0),FALSE)*$G73)</f>
        <v>0</v>
      </c>
      <c r="AF73" s="1411">
        <f>IF(ISERROR(VLOOKUP(VLOOKUP($A73, 'E4 TB Allocation Details'!$A$18:$L$205, MATCH("Customer ID", 'E4 TB Allocation Details'!$A$18:$L$18, 0),FALSE), 'E2 Allocators'!$B$15:$W$361, MATCH('O5 Details by Class &amp; Accounts'!AF$18, 'E2 Allocators'!$B$15:$W$15, 0),FALSE)*$G73), 0, VLOOKUP(VLOOKUP($A73, 'E4 TB Allocation Details'!$A$18:$L$205, MATCH("Customer ID", 'E4 TB Allocation Details'!$A$18:$L$18, 0),FALSE), 'E2 Allocators'!$B$15:$W$361, MATCH('O5 Details by Class &amp; Accounts'!AF$18, 'E2 Allocators'!$B$15:$W$15, 0),FALSE)*$G73)</f>
        <v>0</v>
      </c>
      <c r="AG73" s="1411">
        <f>IF(ISERROR(VLOOKUP(VLOOKUP($A73, 'E4 TB Allocation Details'!$A$18:$L$205, MATCH("Customer ID", 'E4 TB Allocation Details'!$A$18:$L$18, 0),FALSE), 'E2 Allocators'!$B$15:$W$361, MATCH('O5 Details by Class &amp; Accounts'!AG$18, 'E2 Allocators'!$B$15:$W$15, 0),FALSE)*$G73), 0, VLOOKUP(VLOOKUP($A73, 'E4 TB Allocation Details'!$A$18:$L$205, MATCH("Customer ID", 'E4 TB Allocation Details'!$A$18:$L$18, 0),FALSE), 'E2 Allocators'!$B$15:$W$361, MATCH('O5 Details by Class &amp; Accounts'!AG$18, 'E2 Allocators'!$B$15:$W$15, 0),FALSE)*$G73)</f>
        <v>0</v>
      </c>
      <c r="AH73" s="1411">
        <f>IF(ISERROR(VLOOKUP(VLOOKUP($A73, 'E4 TB Allocation Details'!$A$18:$L$205, MATCH("Customer ID", 'E4 TB Allocation Details'!$A$18:$L$18, 0),FALSE), 'E2 Allocators'!$B$15:$W$361, MATCH('O5 Details by Class &amp; Accounts'!AH$18, 'E2 Allocators'!$B$15:$W$15, 0),FALSE)*$G73), 0, VLOOKUP(VLOOKUP($A73, 'E4 TB Allocation Details'!$A$18:$L$205, MATCH("Customer ID", 'E4 TB Allocation Details'!$A$18:$L$18, 0),FALSE), 'E2 Allocators'!$B$15:$W$361, MATCH('O5 Details by Class &amp; Accounts'!AH$18, 'E2 Allocators'!$B$15:$W$15, 0),FALSE)*$G73)</f>
        <v>0</v>
      </c>
      <c r="AI73" s="1411">
        <f>IF(ISERROR(VLOOKUP(VLOOKUP($A73, 'E4 TB Allocation Details'!$A$18:$L$205, MATCH("Customer ID", 'E4 TB Allocation Details'!$A$18:$L$18, 0),FALSE), 'E2 Allocators'!$B$15:$W$361, MATCH('O5 Details by Class &amp; Accounts'!AI$18, 'E2 Allocators'!$B$15:$W$15, 0),FALSE)*$G73), 0, VLOOKUP(VLOOKUP($A73, 'E4 TB Allocation Details'!$A$18:$L$205, MATCH("Customer ID", 'E4 TB Allocation Details'!$A$18:$L$18, 0),FALSE), 'E2 Allocators'!$B$15:$W$361, MATCH('O5 Details by Class &amp; Accounts'!AI$18, 'E2 Allocators'!$B$15:$W$15, 0),FALSE)*$G73)</f>
        <v>0</v>
      </c>
      <c r="AJ73" s="1411">
        <f>IF(ISERROR(VLOOKUP(VLOOKUP($A73, 'E4 TB Allocation Details'!$A$18:$L$205, MATCH("Customer ID", 'E4 TB Allocation Details'!$A$18:$L$18, 0),FALSE), 'E2 Allocators'!$B$15:$W$361, MATCH('O5 Details by Class &amp; Accounts'!AJ$18, 'E2 Allocators'!$B$15:$W$15, 0),FALSE)*$G73), 0, VLOOKUP(VLOOKUP($A73, 'E4 TB Allocation Details'!$A$18:$L$205, MATCH("Customer ID", 'E4 TB Allocation Details'!$A$18:$L$18, 0),FALSE), 'E2 Allocators'!$B$15:$W$361, MATCH('O5 Details by Class &amp; Accounts'!AJ$18, 'E2 Allocators'!$B$15:$W$15, 0),FALSE)*$G73)</f>
        <v>0</v>
      </c>
      <c r="AK73" s="1411">
        <f>IF(ISERROR(VLOOKUP(VLOOKUP($A73, 'E4 TB Allocation Details'!$A$18:$L$205, MATCH("Customer ID", 'E4 TB Allocation Details'!$A$18:$L$18, 0),FALSE), 'E2 Allocators'!$B$15:$W$361, MATCH('O5 Details by Class &amp; Accounts'!AK$18, 'E2 Allocators'!$B$15:$W$15, 0),FALSE)*$G73), 0, VLOOKUP(VLOOKUP($A73, 'E4 TB Allocation Details'!$A$18:$L$205, MATCH("Customer ID", 'E4 TB Allocation Details'!$A$18:$L$18, 0),FALSE), 'E2 Allocators'!$B$15:$W$361, MATCH('O5 Details by Class &amp; Accounts'!AK$18, 'E2 Allocators'!$B$15:$W$15, 0),FALSE)*$G73)</f>
        <v>0</v>
      </c>
      <c r="AL73" s="1411">
        <f>IF(ISERROR(VLOOKUP(VLOOKUP($A73, 'E4 TB Allocation Details'!$A$18:$L$205, MATCH("Customer ID", 'E4 TB Allocation Details'!$A$18:$L$18, 0),FALSE), 'E2 Allocators'!$B$15:$W$361, MATCH('O5 Details by Class &amp; Accounts'!AL$18, 'E2 Allocators'!$B$15:$W$15, 0),FALSE)*$G73), 0, VLOOKUP(VLOOKUP($A73, 'E4 TB Allocation Details'!$A$18:$L$205, MATCH("Customer ID", 'E4 TB Allocation Details'!$A$18:$L$18, 0),FALSE), 'E2 Allocators'!$B$15:$W$361, MATCH('O5 Details by Class &amp; Accounts'!AL$18, 'E2 Allocators'!$B$15:$W$15, 0),FALSE)*$G73)</f>
        <v>0</v>
      </c>
      <c r="AM73" s="1411">
        <f>IF(ISERROR(VLOOKUP(VLOOKUP($A73, 'E4 TB Allocation Details'!$A$18:$L$205, MATCH("Customer ID", 'E4 TB Allocation Details'!$A$18:$L$18, 0),FALSE), 'E2 Allocators'!$B$15:$W$361, MATCH('O5 Details by Class &amp; Accounts'!AM$18, 'E2 Allocators'!$B$15:$W$15, 0),FALSE)*$G73), 0, VLOOKUP(VLOOKUP($A73, 'E4 TB Allocation Details'!$A$18:$L$205, MATCH("Customer ID", 'E4 TB Allocation Details'!$A$18:$L$18, 0),FALSE), 'E2 Allocators'!$B$15:$W$361, MATCH('O5 Details by Class &amp; Accounts'!AM$18, 'E2 Allocators'!$B$15:$W$15, 0),FALSE)*$G73)</f>
        <v>0</v>
      </c>
      <c r="AN73" s="1411">
        <f>IF(ISERROR(VLOOKUP(VLOOKUP($A73, 'E4 TB Allocation Details'!$A$18:$L$205, MATCH("Customer ID", 'E4 TB Allocation Details'!$A$18:$L$18, 0),FALSE), 'E2 Allocators'!$B$15:$W$361, MATCH('O5 Details by Class &amp; Accounts'!AN$18, 'E2 Allocators'!$B$15:$W$15, 0),FALSE)*$G73), 0, VLOOKUP(VLOOKUP($A73, 'E4 TB Allocation Details'!$A$18:$L$205, MATCH("Customer ID", 'E4 TB Allocation Details'!$A$18:$L$18, 0),FALSE), 'E2 Allocators'!$B$15:$W$361, MATCH('O5 Details by Class &amp; Accounts'!AN$18, 'E2 Allocators'!$B$15:$W$15, 0),FALSE)*$G73)</f>
        <v>0</v>
      </c>
      <c r="AO73" s="1411">
        <f>IF(ISERROR(VLOOKUP(VLOOKUP($A73, 'E4 TB Allocation Details'!$A$18:$L$205, MATCH("Customer ID", 'E4 TB Allocation Details'!$A$18:$L$18, 0),FALSE), 'E2 Allocators'!$B$15:$W$361, MATCH('O5 Details by Class &amp; Accounts'!AO$18, 'E2 Allocators'!$B$15:$W$15, 0),FALSE)*$G73), 0, VLOOKUP(VLOOKUP($A73, 'E4 TB Allocation Details'!$A$18:$L$205, MATCH("Customer ID", 'E4 TB Allocation Details'!$A$18:$L$18, 0),FALSE), 'E2 Allocators'!$B$15:$W$361, MATCH('O5 Details by Class &amp; Accounts'!AO$18, 'E2 Allocators'!$B$15:$W$15, 0),FALSE)*$G73)</f>
        <v>0</v>
      </c>
      <c r="AP73" s="1411">
        <f>IF(ISERROR(VLOOKUP(VLOOKUP($A73, 'E4 TB Allocation Details'!$A$18:$L$205, MATCH("Customer ID", 'E4 TB Allocation Details'!$A$18:$L$18, 0),FALSE), 'E2 Allocators'!$B$15:$W$361, MATCH('O5 Details by Class &amp; Accounts'!AP$18, 'E2 Allocators'!$B$15:$W$15, 0),FALSE)*$G73), 0, VLOOKUP(VLOOKUP($A73, 'E4 TB Allocation Details'!$A$18:$L$205, MATCH("Customer ID", 'E4 TB Allocation Details'!$A$18:$L$18, 0),FALSE), 'E2 Allocators'!$B$15:$W$361, MATCH('O5 Details by Class &amp; Accounts'!AP$18, 'E2 Allocators'!$B$15:$W$15, 0),FALSE)*$G73)</f>
        <v>0</v>
      </c>
      <c r="AQ73" s="1411">
        <f>IF(ISERROR(VLOOKUP(VLOOKUP($A73, 'E4 TB Allocation Details'!$A$18:$L$205, MATCH("Customer ID", 'E4 TB Allocation Details'!$A$18:$L$18, 0),FALSE), 'E2 Allocators'!$B$15:$W$361, MATCH('O5 Details by Class &amp; Accounts'!AQ$18, 'E2 Allocators'!$B$15:$W$15, 0),FALSE)*$G73), 0, VLOOKUP(VLOOKUP($A73, 'E4 TB Allocation Details'!$A$18:$L$205, MATCH("Customer ID", 'E4 TB Allocation Details'!$A$18:$L$18, 0),FALSE), 'E2 Allocators'!$B$15:$W$361, MATCH('O5 Details by Class &amp; Accounts'!AQ$18, 'E2 Allocators'!$B$15:$W$15, 0),FALSE)*$G73)</f>
        <v>0</v>
      </c>
      <c r="AR73" s="1411">
        <f>IF(ISERROR(VLOOKUP(VLOOKUP($A73, 'E4 TB Allocation Details'!$A$18:$L$205, MATCH("Customer ID", 'E4 TB Allocation Details'!$A$18:$L$18, 0),FALSE), 'E2 Allocators'!$B$15:$W$361, MATCH('O5 Details by Class &amp; Accounts'!AR$18, 'E2 Allocators'!$B$15:$W$15, 0),FALSE)*$G73), 0, VLOOKUP(VLOOKUP($A73, 'E4 TB Allocation Details'!$A$18:$L$205, MATCH("Customer ID", 'E4 TB Allocation Details'!$A$18:$L$18, 0),FALSE), 'E2 Allocators'!$B$15:$W$361, MATCH('O5 Details by Class &amp; Accounts'!AR$18, 'E2 Allocators'!$B$15:$W$15, 0),FALSE)*$G73)</f>
        <v>0</v>
      </c>
      <c r="AS73" s="1411">
        <f>IF(ISERROR(VLOOKUP(VLOOKUP($A73, 'E4 TB Allocation Details'!$A$18:$L$205, MATCH("Customer ID", 'E4 TB Allocation Details'!$A$18:$L$18, 0),FALSE), 'E2 Allocators'!$B$15:$W$361, MATCH('O5 Details by Class &amp; Accounts'!AS$18, 'E2 Allocators'!$B$15:$W$15, 0),FALSE)*$G73), 0, VLOOKUP(VLOOKUP($A73, 'E4 TB Allocation Details'!$A$18:$L$205, MATCH("Customer ID", 'E4 TB Allocation Details'!$A$18:$L$18, 0),FALSE), 'E2 Allocators'!$B$15:$W$361, MATCH('O5 Details by Class &amp; Accounts'!AS$18, 'E2 Allocators'!$B$15:$W$15, 0),FALSE)*$G73)</f>
        <v>0</v>
      </c>
      <c r="AT73" s="1411">
        <f>IF(ISERROR(VLOOKUP(VLOOKUP($A73, 'E4 TB Allocation Details'!$A$18:$L$205, MATCH("Customer ID", 'E4 TB Allocation Details'!$A$18:$L$18, 0),FALSE), 'E2 Allocators'!$B$15:$W$361, MATCH('O5 Details by Class &amp; Accounts'!AT$18, 'E2 Allocators'!$B$15:$W$15, 0),FALSE)*$G73), 0, VLOOKUP(VLOOKUP($A73, 'E4 TB Allocation Details'!$A$18:$L$205, MATCH("Customer ID", 'E4 TB Allocation Details'!$A$18:$L$18, 0),FALSE), 'E2 Allocators'!$B$15:$W$361, MATCH('O5 Details by Class &amp; Accounts'!AT$18, 'E2 Allocators'!$B$15:$W$15, 0),FALSE)*$G73)</f>
        <v>0</v>
      </c>
      <c r="AU73" s="1411">
        <f>IF(ISERROR(VLOOKUP(VLOOKUP($A73, 'E4 TB Allocation Details'!$A$18:$L$205, MATCH("Customer ID", 'E4 TB Allocation Details'!$A$18:$L$18, 0),FALSE), 'E2 Allocators'!$B$15:$W$361, MATCH('O5 Details by Class &amp; Accounts'!AU$18, 'E2 Allocators'!$B$15:$W$15, 0),FALSE)*$G73), 0, VLOOKUP(VLOOKUP($A73, 'E4 TB Allocation Details'!$A$18:$L$205, MATCH("Customer ID", 'E4 TB Allocation Details'!$A$18:$L$18, 0),FALSE), 'E2 Allocators'!$B$15:$W$361, MATCH('O5 Details by Class &amp; Accounts'!AU$18, 'E2 Allocators'!$B$15:$W$15, 0),FALSE)*$G73)</f>
        <v>0</v>
      </c>
      <c r="AV73" s="1411">
        <f>IF(ISERROR(VLOOKUP(VLOOKUP($A73, 'E4 TB Allocation Details'!$A$18:$L$205, MATCH("Customer ID", 'E4 TB Allocation Details'!$A$18:$L$18, 0),FALSE), 'E2 Allocators'!$B$15:$W$361, MATCH('O5 Details by Class &amp; Accounts'!AV$18, 'E2 Allocators'!$B$15:$W$15, 0),FALSE)*$G73), 0, VLOOKUP(VLOOKUP($A73, 'E4 TB Allocation Details'!$A$18:$L$205, MATCH("Customer ID", 'E4 TB Allocation Details'!$A$18:$L$18, 0),FALSE), 'E2 Allocators'!$B$15:$W$361, MATCH('O5 Details by Class &amp; Accounts'!AV$18, 'E2 Allocators'!$B$15:$W$15, 0),FALSE)*$G73)</f>
        <v>0</v>
      </c>
      <c r="AW73" s="1411">
        <f>IF(ISERROR(VLOOKUP(VLOOKUP($A73, 'E4 TB Allocation Details'!$A$18:$L$205, MATCH("Customer ID", 'E4 TB Allocation Details'!$A$18:$L$18, 0),FALSE), 'E2 Allocators'!$B$15:$W$361, MATCH('O5 Details by Class &amp; Accounts'!AW$18, 'E2 Allocators'!$B$15:$W$15, 0),FALSE)*$G73), 0, VLOOKUP(VLOOKUP($A73, 'E4 TB Allocation Details'!$A$18:$L$205, MATCH("Customer ID", 'E4 TB Allocation Details'!$A$18:$L$18, 0),FALSE), 'E2 Allocators'!$B$15:$W$361, MATCH('O5 Details by Class &amp; Accounts'!AW$18, 'E2 Allocators'!$B$15:$W$15, 0),FALSE)*$G73)</f>
        <v>0</v>
      </c>
      <c r="AX73" s="1411">
        <f t="shared" si="10"/>
        <v>0</v>
      </c>
      <c r="AY73" s="1411">
        <f>IF(ISERROR(VLOOKUP(VLOOKUP($A73, 'E4 TB Allocation Details'!$A$18:$L$205, MATCH("Misc ID", 'E4 TB Allocation Details'!$A$18:$L$18, 0),FALSE), 'E2 Allocators'!$B$15:$W$361, MATCH('O5 Details by Class &amp; Accounts'!AY$18, 'E2 Allocators'!$B$15:$W$15, 0),FALSE)*$E73), 0, VLOOKUP(VLOOKUP($A73, 'E4 TB Allocation Details'!$A$18:$L$205, MATCH("Misc ID", 'E4 TB Allocation Details'!$A$18:$L$18, 0),FALSE), 'E2 Allocators'!$B$15:$W$361, MATCH('O5 Details by Class &amp; Accounts'!AY$18, 'E2 Allocators'!$B$15:$W$15, 0),FALSE)*$E73)</f>
        <v>0</v>
      </c>
      <c r="AZ73" s="1411">
        <f>IF(ISERROR(VLOOKUP(VLOOKUP($A73, 'E4 TB Allocation Details'!$A$18:$L$205, MATCH("Misc ID", 'E4 TB Allocation Details'!$A$18:$L$18, 0),FALSE), 'E2 Allocators'!$B$15:$W$361, MATCH('O5 Details by Class &amp; Accounts'!AZ$18, 'E2 Allocators'!$B$15:$W$15, 0),FALSE)*$E73), 0, VLOOKUP(VLOOKUP($A73, 'E4 TB Allocation Details'!$A$18:$L$205, MATCH("Misc ID", 'E4 TB Allocation Details'!$A$18:$L$18, 0),FALSE), 'E2 Allocators'!$B$15:$W$361, MATCH('O5 Details by Class &amp; Accounts'!AZ$18, 'E2 Allocators'!$B$15:$W$15, 0),FALSE)*$E73)</f>
        <v>0</v>
      </c>
      <c r="BA73" s="1411">
        <f>IF(ISERROR(VLOOKUP(VLOOKUP($A73, 'E4 TB Allocation Details'!$A$18:$L$205, MATCH("Misc ID", 'E4 TB Allocation Details'!$A$18:$L$18, 0),FALSE), 'E2 Allocators'!$B$15:$W$361, MATCH('O5 Details by Class &amp; Accounts'!BA$18, 'E2 Allocators'!$B$15:$W$15, 0),FALSE)*$E73), 0, VLOOKUP(VLOOKUP($A73, 'E4 TB Allocation Details'!$A$18:$L$205, MATCH("Misc ID", 'E4 TB Allocation Details'!$A$18:$L$18, 0),FALSE), 'E2 Allocators'!$B$15:$W$361, MATCH('O5 Details by Class &amp; Accounts'!BA$18, 'E2 Allocators'!$B$15:$W$15, 0),FALSE)*$E73)</f>
        <v>0</v>
      </c>
      <c r="BB73" s="1411">
        <f>IF(ISERROR(VLOOKUP(VLOOKUP($A73, 'E4 TB Allocation Details'!$A$18:$L$205, MATCH("Misc ID", 'E4 TB Allocation Details'!$A$18:$L$18, 0),FALSE), 'E2 Allocators'!$B$15:$W$361, MATCH('O5 Details by Class &amp; Accounts'!BB$18, 'E2 Allocators'!$B$15:$W$15, 0),FALSE)*$E73), 0, VLOOKUP(VLOOKUP($A73, 'E4 TB Allocation Details'!$A$18:$L$205, MATCH("Misc ID", 'E4 TB Allocation Details'!$A$18:$L$18, 0),FALSE), 'E2 Allocators'!$B$15:$W$361, MATCH('O5 Details by Class &amp; Accounts'!BB$18, 'E2 Allocators'!$B$15:$W$15, 0),FALSE)*$E73)</f>
        <v>0</v>
      </c>
      <c r="BC73" s="1411">
        <f>IF(ISERROR(VLOOKUP(VLOOKUP($A73, 'E4 TB Allocation Details'!$A$18:$L$205, MATCH("Misc ID", 'E4 TB Allocation Details'!$A$18:$L$18, 0),FALSE), 'E2 Allocators'!$B$15:$W$361, MATCH('O5 Details by Class &amp; Accounts'!BC$18, 'E2 Allocators'!$B$15:$W$15, 0),FALSE)*$E73), 0, VLOOKUP(VLOOKUP($A73, 'E4 TB Allocation Details'!$A$18:$L$205, MATCH("Misc ID", 'E4 TB Allocation Details'!$A$18:$L$18, 0),FALSE), 'E2 Allocators'!$B$15:$W$361, MATCH('O5 Details by Class &amp; Accounts'!BC$18, 'E2 Allocators'!$B$15:$W$15, 0),FALSE)*$E73)</f>
        <v>0</v>
      </c>
      <c r="BD73" s="1411">
        <f>IF(ISERROR(VLOOKUP(VLOOKUP($A73, 'E4 TB Allocation Details'!$A$18:$L$205, MATCH("Misc ID", 'E4 TB Allocation Details'!$A$18:$L$18, 0),FALSE), 'E2 Allocators'!$B$15:$W$361, MATCH('O5 Details by Class &amp; Accounts'!BD$18, 'E2 Allocators'!$B$15:$W$15, 0),FALSE)*$E73), 0, VLOOKUP(VLOOKUP($A73, 'E4 TB Allocation Details'!$A$18:$L$205, MATCH("Misc ID", 'E4 TB Allocation Details'!$A$18:$L$18, 0),FALSE), 'E2 Allocators'!$B$15:$W$361, MATCH('O5 Details by Class &amp; Accounts'!BD$18, 'E2 Allocators'!$B$15:$W$15, 0),FALSE)*$E73)</f>
        <v>0</v>
      </c>
      <c r="BE73" s="1411">
        <f>IF(ISERROR(VLOOKUP(VLOOKUP($A73, 'E4 TB Allocation Details'!$A$18:$L$205, MATCH("Misc ID", 'E4 TB Allocation Details'!$A$18:$L$18, 0),FALSE), 'E2 Allocators'!$B$15:$W$361, MATCH('O5 Details by Class &amp; Accounts'!BE$18, 'E2 Allocators'!$B$15:$W$15, 0),FALSE)*$E73), 0, VLOOKUP(VLOOKUP($A73, 'E4 TB Allocation Details'!$A$18:$L$205, MATCH("Misc ID", 'E4 TB Allocation Details'!$A$18:$L$18, 0),FALSE), 'E2 Allocators'!$B$15:$W$361, MATCH('O5 Details by Class &amp; Accounts'!BE$18, 'E2 Allocators'!$B$15:$W$15, 0),FALSE)*$E73)</f>
        <v>0</v>
      </c>
      <c r="BF73" s="1411">
        <f>IF(ISERROR(VLOOKUP(VLOOKUP($A73, 'E4 TB Allocation Details'!$A$18:$L$205, MATCH("Misc ID", 'E4 TB Allocation Details'!$A$18:$L$18, 0),FALSE), 'E2 Allocators'!$B$15:$W$361, MATCH('O5 Details by Class &amp; Accounts'!BF$18, 'E2 Allocators'!$B$15:$W$15, 0),FALSE)*$E73), 0, VLOOKUP(VLOOKUP($A73, 'E4 TB Allocation Details'!$A$18:$L$205, MATCH("Misc ID", 'E4 TB Allocation Details'!$A$18:$L$18, 0),FALSE), 'E2 Allocators'!$B$15:$W$361, MATCH('O5 Details by Class &amp; Accounts'!BF$18, 'E2 Allocators'!$B$15:$W$15, 0),FALSE)*$E73)</f>
        <v>0</v>
      </c>
      <c r="BG73" s="1411">
        <f>IF(ISERROR(VLOOKUP(VLOOKUP($A73, 'E4 TB Allocation Details'!$A$18:$L$205, MATCH("Misc ID", 'E4 TB Allocation Details'!$A$18:$L$18, 0),FALSE), 'E2 Allocators'!$B$15:$W$361, MATCH('O5 Details by Class &amp; Accounts'!BG$18, 'E2 Allocators'!$B$15:$W$15, 0),FALSE)*$E73), 0, VLOOKUP(VLOOKUP($A73, 'E4 TB Allocation Details'!$A$18:$L$205, MATCH("Misc ID", 'E4 TB Allocation Details'!$A$18:$L$18, 0),FALSE), 'E2 Allocators'!$B$15:$W$361, MATCH('O5 Details by Class &amp; Accounts'!BG$18, 'E2 Allocators'!$B$15:$W$15, 0),FALSE)*$E73)</f>
        <v>0</v>
      </c>
      <c r="BH73" s="1411">
        <f>IF(ISERROR(VLOOKUP(VLOOKUP($A73, 'E4 TB Allocation Details'!$A$18:$L$205, MATCH("Misc ID", 'E4 TB Allocation Details'!$A$18:$L$18, 0),FALSE), 'E2 Allocators'!$B$15:$W$361, MATCH('O5 Details by Class &amp; Accounts'!BH$18, 'E2 Allocators'!$B$15:$W$15, 0),FALSE)*$E73), 0, VLOOKUP(VLOOKUP($A73, 'E4 TB Allocation Details'!$A$18:$L$205, MATCH("Misc ID", 'E4 TB Allocation Details'!$A$18:$L$18, 0),FALSE), 'E2 Allocators'!$B$15:$W$361, MATCH('O5 Details by Class &amp; Accounts'!BH$18, 'E2 Allocators'!$B$15:$W$15, 0),FALSE)*$E73)</f>
        <v>0</v>
      </c>
      <c r="BI73" s="1411">
        <f>IF(ISERROR(VLOOKUP(VLOOKUP($A73, 'E4 TB Allocation Details'!$A$18:$L$205, MATCH("Misc ID", 'E4 TB Allocation Details'!$A$18:$L$18, 0),FALSE), 'E2 Allocators'!$B$15:$W$361, MATCH('O5 Details by Class &amp; Accounts'!BI$18, 'E2 Allocators'!$B$15:$W$15, 0),FALSE)*$E73), 0, VLOOKUP(VLOOKUP($A73, 'E4 TB Allocation Details'!$A$18:$L$205, MATCH("Misc ID", 'E4 TB Allocation Details'!$A$18:$L$18, 0),FALSE), 'E2 Allocators'!$B$15:$W$361, MATCH('O5 Details by Class &amp; Accounts'!BI$18, 'E2 Allocators'!$B$15:$W$15, 0),FALSE)*$E73)</f>
        <v>0</v>
      </c>
      <c r="BJ73" s="1411">
        <f>IF(ISERROR(VLOOKUP(VLOOKUP($A73, 'E4 TB Allocation Details'!$A$18:$L$205, MATCH("Misc ID", 'E4 TB Allocation Details'!$A$18:$L$18, 0),FALSE), 'E2 Allocators'!$B$15:$W$361, MATCH('O5 Details by Class &amp; Accounts'!BJ$18, 'E2 Allocators'!$B$15:$W$15, 0),FALSE)*$E73), 0, VLOOKUP(VLOOKUP($A73, 'E4 TB Allocation Details'!$A$18:$L$205, MATCH("Misc ID", 'E4 TB Allocation Details'!$A$18:$L$18, 0),FALSE), 'E2 Allocators'!$B$15:$W$361, MATCH('O5 Details by Class &amp; Accounts'!BJ$18, 'E2 Allocators'!$B$15:$W$15, 0),FALSE)*$E73)</f>
        <v>0</v>
      </c>
      <c r="BK73" s="1411">
        <f>IF(ISERROR(VLOOKUP(VLOOKUP($A73, 'E4 TB Allocation Details'!$A$18:$L$205, MATCH("Misc ID", 'E4 TB Allocation Details'!$A$18:$L$18, 0),FALSE), 'E2 Allocators'!$B$15:$W$361, MATCH('O5 Details by Class &amp; Accounts'!BK$18, 'E2 Allocators'!$B$15:$W$15, 0),FALSE)*$E73), 0, VLOOKUP(VLOOKUP($A73, 'E4 TB Allocation Details'!$A$18:$L$205, MATCH("Misc ID", 'E4 TB Allocation Details'!$A$18:$L$18, 0),FALSE), 'E2 Allocators'!$B$15:$W$361, MATCH('O5 Details by Class &amp; Accounts'!BK$18, 'E2 Allocators'!$B$15:$W$15, 0),FALSE)*$E73)</f>
        <v>0</v>
      </c>
      <c r="BL73" s="1411">
        <f>IF(ISERROR(VLOOKUP(VLOOKUP($A73, 'E4 TB Allocation Details'!$A$18:$L$205, MATCH("Misc ID", 'E4 TB Allocation Details'!$A$18:$L$18, 0),FALSE), 'E2 Allocators'!$B$15:$W$361, MATCH('O5 Details by Class &amp; Accounts'!BL$18, 'E2 Allocators'!$B$15:$W$15, 0),FALSE)*$E73), 0, VLOOKUP(VLOOKUP($A73, 'E4 TB Allocation Details'!$A$18:$L$205, MATCH("Misc ID", 'E4 TB Allocation Details'!$A$18:$L$18, 0),FALSE), 'E2 Allocators'!$B$15:$W$361, MATCH('O5 Details by Class &amp; Accounts'!BL$18, 'E2 Allocators'!$B$15:$W$15, 0),FALSE)*$E73)</f>
        <v>0</v>
      </c>
      <c r="BM73" s="1411">
        <f>IF(ISERROR(VLOOKUP(VLOOKUP($A73, 'E4 TB Allocation Details'!$A$18:$L$205, MATCH("Misc ID", 'E4 TB Allocation Details'!$A$18:$L$18, 0),FALSE), 'E2 Allocators'!$B$15:$W$361, MATCH('O5 Details by Class &amp; Accounts'!BM$18, 'E2 Allocators'!$B$15:$W$15, 0),FALSE)*$E73), 0, VLOOKUP(VLOOKUP($A73, 'E4 TB Allocation Details'!$A$18:$L$205, MATCH("Misc ID", 'E4 TB Allocation Details'!$A$18:$L$18, 0),FALSE), 'E2 Allocators'!$B$15:$W$361, MATCH('O5 Details by Class &amp; Accounts'!BM$18, 'E2 Allocators'!$B$15:$W$15, 0),FALSE)*$E73)</f>
        <v>0</v>
      </c>
      <c r="BN73" s="1411">
        <f>IF(ISERROR(VLOOKUP(VLOOKUP($A73, 'E4 TB Allocation Details'!$A$18:$L$205, MATCH("Misc ID", 'E4 TB Allocation Details'!$A$18:$L$18, 0),FALSE), 'E2 Allocators'!$B$15:$W$361, MATCH('O5 Details by Class &amp; Accounts'!BN$18, 'E2 Allocators'!$B$15:$W$15, 0),FALSE)*$E73), 0, VLOOKUP(VLOOKUP($A73, 'E4 TB Allocation Details'!$A$18:$L$205, MATCH("Misc ID", 'E4 TB Allocation Details'!$A$18:$L$18, 0),FALSE), 'E2 Allocators'!$B$15:$W$361, MATCH('O5 Details by Class &amp; Accounts'!BN$18, 'E2 Allocators'!$B$15:$W$15, 0),FALSE)*$E73)</f>
        <v>0</v>
      </c>
      <c r="BO73" s="1411">
        <f>IF(ISERROR(VLOOKUP(VLOOKUP($A73, 'E4 TB Allocation Details'!$A$18:$L$205, MATCH("Misc ID", 'E4 TB Allocation Details'!$A$18:$L$18, 0),FALSE), 'E2 Allocators'!$B$15:$W$361, MATCH('O5 Details by Class &amp; Accounts'!BO$18, 'E2 Allocators'!$B$15:$W$15, 0),FALSE)*$E73), 0, VLOOKUP(VLOOKUP($A73, 'E4 TB Allocation Details'!$A$18:$L$205, MATCH("Misc ID", 'E4 TB Allocation Details'!$A$18:$L$18, 0),FALSE), 'E2 Allocators'!$B$15:$W$361, MATCH('O5 Details by Class &amp; Accounts'!BO$18, 'E2 Allocators'!$B$15:$W$15, 0),FALSE)*$E73)</f>
        <v>0</v>
      </c>
      <c r="BP73" s="1411">
        <f>IF(ISERROR(VLOOKUP(VLOOKUP($A73, 'E4 TB Allocation Details'!$A$18:$L$205, MATCH("Misc ID", 'E4 TB Allocation Details'!$A$18:$L$18, 0),FALSE), 'E2 Allocators'!$B$15:$W$361, MATCH('O5 Details by Class &amp; Accounts'!BP$18, 'E2 Allocators'!$B$15:$W$15, 0),FALSE)*$E73), 0, VLOOKUP(VLOOKUP($A73, 'E4 TB Allocation Details'!$A$18:$L$205, MATCH("Misc ID", 'E4 TB Allocation Details'!$A$18:$L$18, 0),FALSE), 'E2 Allocators'!$B$15:$W$361, MATCH('O5 Details by Class &amp; Accounts'!BP$18, 'E2 Allocators'!$B$15:$W$15, 0),FALSE)*$E73)</f>
        <v>0</v>
      </c>
      <c r="BQ73" s="1411">
        <f>IF(ISERROR(VLOOKUP(VLOOKUP($A73, 'E4 TB Allocation Details'!$A$18:$L$205, MATCH("Misc ID", 'E4 TB Allocation Details'!$A$18:$L$18, 0),FALSE), 'E2 Allocators'!$B$15:$W$361, MATCH('O5 Details by Class &amp; Accounts'!BQ$18, 'E2 Allocators'!$B$15:$W$15, 0),FALSE)*$E73), 0, VLOOKUP(VLOOKUP($A73, 'E4 TB Allocation Details'!$A$18:$L$205, MATCH("Misc ID", 'E4 TB Allocation Details'!$A$18:$L$18, 0),FALSE), 'E2 Allocators'!$B$15:$W$361, MATCH('O5 Details by Class &amp; Accounts'!BQ$18, 'E2 Allocators'!$B$15:$W$15, 0),FALSE)*$E73)</f>
        <v>0</v>
      </c>
      <c r="BR73" s="1411">
        <f>IF(ISERROR(VLOOKUP(VLOOKUP($A73, 'E4 TB Allocation Details'!$A$18:$L$205, MATCH("Misc ID", 'E4 TB Allocation Details'!$A$18:$L$18, 0),FALSE), 'E2 Allocators'!$B$15:$W$361, MATCH('O5 Details by Class &amp; Accounts'!BR$18, 'E2 Allocators'!$B$15:$W$15, 0),FALSE)*$E73), 0, VLOOKUP(VLOOKUP($A73, 'E4 TB Allocation Details'!$A$18:$L$205, MATCH("Misc ID", 'E4 TB Allocation Details'!$A$18:$L$18, 0),FALSE), 'E2 Allocators'!$B$15:$W$361, MATCH('O5 Details by Class &amp; Accounts'!BR$18, 'E2 Allocators'!$B$15:$W$15, 0),FALSE)*$E73)</f>
        <v>0</v>
      </c>
      <c r="BS73" s="1411">
        <f t="shared" si="11"/>
        <v>0</v>
      </c>
      <c r="BT73" s="1411">
        <f>IF(ISERROR(VLOOKUP(VLOOKUP($A73, 'E4 TB Allocation Details'!$A$18:$L$205, MATCH("A &amp; G ID", 'E4 TB Allocation Details'!$A$18:$L$18, 0),FALSE), 'E2 Allocators'!$B$15:$W$361, MATCH('O5 Details by Class &amp; Accounts'!BT$18, 'E2 Allocators'!$B$15:$W$15, 0),FALSE)*$E73), 0, VLOOKUP(VLOOKUP($A73, 'E4 TB Allocation Details'!$A$18:$L$205, MATCH("A &amp; G ID", 'E4 TB Allocation Details'!$A$18:$L$18, 0),FALSE), 'E2 Allocators'!$B$15:$W$361, MATCH('O5 Details by Class &amp; Accounts'!BT$18, 'E2 Allocators'!$B$15:$W$15, 0),FALSE)*$E73)</f>
        <v>0</v>
      </c>
      <c r="BU73" s="1411">
        <f>IF(ISERROR(VLOOKUP(VLOOKUP($A73, 'E4 TB Allocation Details'!$A$18:$L$205, MATCH("A &amp; G ID", 'E4 TB Allocation Details'!$A$18:$L$18, 0),FALSE), 'E2 Allocators'!$B$15:$W$361, MATCH('O5 Details by Class &amp; Accounts'!BU$18, 'E2 Allocators'!$B$15:$W$15, 0),FALSE)*$E73), 0, VLOOKUP(VLOOKUP($A73, 'E4 TB Allocation Details'!$A$18:$L$205, MATCH("A &amp; G ID", 'E4 TB Allocation Details'!$A$18:$L$18, 0),FALSE), 'E2 Allocators'!$B$15:$W$361, MATCH('O5 Details by Class &amp; Accounts'!BU$18, 'E2 Allocators'!$B$15:$W$15, 0),FALSE)*$E73)</f>
        <v>0</v>
      </c>
      <c r="BV73" s="1411">
        <f>IF(ISERROR(VLOOKUP(VLOOKUP($A73, 'E4 TB Allocation Details'!$A$18:$L$205, MATCH("A &amp; G ID", 'E4 TB Allocation Details'!$A$18:$L$18, 0),FALSE), 'E2 Allocators'!$B$15:$W$361, MATCH('O5 Details by Class &amp; Accounts'!BV$18, 'E2 Allocators'!$B$15:$W$15, 0),FALSE)*$E73), 0, VLOOKUP(VLOOKUP($A73, 'E4 TB Allocation Details'!$A$18:$L$205, MATCH("A &amp; G ID", 'E4 TB Allocation Details'!$A$18:$L$18, 0),FALSE), 'E2 Allocators'!$B$15:$W$361, MATCH('O5 Details by Class &amp; Accounts'!BV$18, 'E2 Allocators'!$B$15:$W$15, 0),FALSE)*$E73)</f>
        <v>0</v>
      </c>
      <c r="BW73" s="1411">
        <f>IF(ISERROR(VLOOKUP(VLOOKUP($A73, 'E4 TB Allocation Details'!$A$18:$L$205, MATCH("A &amp; G ID", 'E4 TB Allocation Details'!$A$18:$L$18, 0),FALSE), 'E2 Allocators'!$B$15:$W$361, MATCH('O5 Details by Class &amp; Accounts'!BW$18, 'E2 Allocators'!$B$15:$W$15, 0),FALSE)*$E73), 0, VLOOKUP(VLOOKUP($A73, 'E4 TB Allocation Details'!$A$18:$L$205, MATCH("A &amp; G ID", 'E4 TB Allocation Details'!$A$18:$L$18, 0),FALSE), 'E2 Allocators'!$B$15:$W$361, MATCH('O5 Details by Class &amp; Accounts'!BW$18, 'E2 Allocators'!$B$15:$W$15, 0),FALSE)*$E73)</f>
        <v>0</v>
      </c>
      <c r="BX73" s="1411">
        <f>IF(ISERROR(VLOOKUP(VLOOKUP($A73, 'E4 TB Allocation Details'!$A$18:$L$205, MATCH("A &amp; G ID", 'E4 TB Allocation Details'!$A$18:$L$18, 0),FALSE), 'E2 Allocators'!$B$15:$W$361, MATCH('O5 Details by Class &amp; Accounts'!BX$18, 'E2 Allocators'!$B$15:$W$15, 0),FALSE)*$E73), 0, VLOOKUP(VLOOKUP($A73, 'E4 TB Allocation Details'!$A$18:$L$205, MATCH("A &amp; G ID", 'E4 TB Allocation Details'!$A$18:$L$18, 0),FALSE), 'E2 Allocators'!$B$15:$W$361, MATCH('O5 Details by Class &amp; Accounts'!BX$18, 'E2 Allocators'!$B$15:$W$15, 0),FALSE)*$E73)</f>
        <v>0</v>
      </c>
      <c r="BY73" s="1411">
        <f>IF(ISERROR(VLOOKUP(VLOOKUP($A73, 'E4 TB Allocation Details'!$A$18:$L$205, MATCH("A &amp; G ID", 'E4 TB Allocation Details'!$A$18:$L$18, 0),FALSE), 'E2 Allocators'!$B$15:$W$361, MATCH('O5 Details by Class &amp; Accounts'!BY$18, 'E2 Allocators'!$B$15:$W$15, 0),FALSE)*$E73), 0, VLOOKUP(VLOOKUP($A73, 'E4 TB Allocation Details'!$A$18:$L$205, MATCH("A &amp; G ID", 'E4 TB Allocation Details'!$A$18:$L$18, 0),FALSE), 'E2 Allocators'!$B$15:$W$361, MATCH('O5 Details by Class &amp; Accounts'!BY$18, 'E2 Allocators'!$B$15:$W$15, 0),FALSE)*$E73)</f>
        <v>0</v>
      </c>
      <c r="BZ73" s="1411">
        <f>IF(ISERROR(VLOOKUP(VLOOKUP($A73, 'E4 TB Allocation Details'!$A$18:$L$205, MATCH("A &amp; G ID", 'E4 TB Allocation Details'!$A$18:$L$18, 0),FALSE), 'E2 Allocators'!$B$15:$W$361, MATCH('O5 Details by Class &amp; Accounts'!BZ$18, 'E2 Allocators'!$B$15:$W$15, 0),FALSE)*$E73), 0, VLOOKUP(VLOOKUP($A73, 'E4 TB Allocation Details'!$A$18:$L$205, MATCH("A &amp; G ID", 'E4 TB Allocation Details'!$A$18:$L$18, 0),FALSE), 'E2 Allocators'!$B$15:$W$361, MATCH('O5 Details by Class &amp; Accounts'!BZ$18, 'E2 Allocators'!$B$15:$W$15, 0),FALSE)*$E73)</f>
        <v>0</v>
      </c>
      <c r="CA73" s="1411">
        <f>IF(ISERROR(VLOOKUP(VLOOKUP($A73, 'E4 TB Allocation Details'!$A$18:$L$205, MATCH("A &amp; G ID", 'E4 TB Allocation Details'!$A$18:$L$18, 0),FALSE), 'E2 Allocators'!$B$15:$W$361, MATCH('O5 Details by Class &amp; Accounts'!CA$18, 'E2 Allocators'!$B$15:$W$15, 0),FALSE)*$E73), 0, VLOOKUP(VLOOKUP($A73, 'E4 TB Allocation Details'!$A$18:$L$205, MATCH("A &amp; G ID", 'E4 TB Allocation Details'!$A$18:$L$18, 0),FALSE), 'E2 Allocators'!$B$15:$W$361, MATCH('O5 Details by Class &amp; Accounts'!CA$18, 'E2 Allocators'!$B$15:$W$15, 0),FALSE)*$E73)</f>
        <v>0</v>
      </c>
      <c r="CB73" s="1411">
        <f>IF(ISERROR(VLOOKUP(VLOOKUP($A73, 'E4 TB Allocation Details'!$A$18:$L$205, MATCH("A &amp; G ID", 'E4 TB Allocation Details'!$A$18:$L$18, 0),FALSE), 'E2 Allocators'!$B$15:$W$361, MATCH('O5 Details by Class &amp; Accounts'!CB$18, 'E2 Allocators'!$B$15:$W$15, 0),FALSE)*$E73), 0, VLOOKUP(VLOOKUP($A73, 'E4 TB Allocation Details'!$A$18:$L$205, MATCH("A &amp; G ID", 'E4 TB Allocation Details'!$A$18:$L$18, 0),FALSE), 'E2 Allocators'!$B$15:$W$361, MATCH('O5 Details by Class &amp; Accounts'!CB$18, 'E2 Allocators'!$B$15:$W$15, 0),FALSE)*$E73)</f>
        <v>0</v>
      </c>
      <c r="CC73" s="1411">
        <f>IF(ISERROR(VLOOKUP(VLOOKUP($A73, 'E4 TB Allocation Details'!$A$18:$L$205, MATCH("A &amp; G ID", 'E4 TB Allocation Details'!$A$18:$L$18, 0),FALSE), 'E2 Allocators'!$B$15:$W$361, MATCH('O5 Details by Class &amp; Accounts'!CC$18, 'E2 Allocators'!$B$15:$W$15, 0),FALSE)*$E73), 0, VLOOKUP(VLOOKUP($A73, 'E4 TB Allocation Details'!$A$18:$L$205, MATCH("A &amp; G ID", 'E4 TB Allocation Details'!$A$18:$L$18, 0),FALSE), 'E2 Allocators'!$B$15:$W$361, MATCH('O5 Details by Class &amp; Accounts'!CC$18, 'E2 Allocators'!$B$15:$W$15, 0),FALSE)*$E73)</f>
        <v>0</v>
      </c>
      <c r="CD73" s="1411">
        <f>IF(ISERROR(VLOOKUP(VLOOKUP($A73, 'E4 TB Allocation Details'!$A$18:$L$205, MATCH("A &amp; G ID", 'E4 TB Allocation Details'!$A$18:$L$18, 0),FALSE), 'E2 Allocators'!$B$15:$W$361, MATCH('O5 Details by Class &amp; Accounts'!CD$18, 'E2 Allocators'!$B$15:$W$15, 0),FALSE)*$E73), 0, VLOOKUP(VLOOKUP($A73, 'E4 TB Allocation Details'!$A$18:$L$205, MATCH("A &amp; G ID", 'E4 TB Allocation Details'!$A$18:$L$18, 0),FALSE), 'E2 Allocators'!$B$15:$W$361, MATCH('O5 Details by Class &amp; Accounts'!CD$18, 'E2 Allocators'!$B$15:$W$15, 0),FALSE)*$E73)</f>
        <v>0</v>
      </c>
      <c r="CE73" s="1411">
        <f>IF(ISERROR(VLOOKUP(VLOOKUP($A73, 'E4 TB Allocation Details'!$A$18:$L$205, MATCH("A &amp; G ID", 'E4 TB Allocation Details'!$A$18:$L$18, 0),FALSE), 'E2 Allocators'!$B$15:$W$361, MATCH('O5 Details by Class &amp; Accounts'!CE$18, 'E2 Allocators'!$B$15:$W$15, 0),FALSE)*$E73), 0, VLOOKUP(VLOOKUP($A73, 'E4 TB Allocation Details'!$A$18:$L$205, MATCH("A &amp; G ID", 'E4 TB Allocation Details'!$A$18:$L$18, 0),FALSE), 'E2 Allocators'!$B$15:$W$361, MATCH('O5 Details by Class &amp; Accounts'!CE$18, 'E2 Allocators'!$B$15:$W$15, 0),FALSE)*$E73)</f>
        <v>0</v>
      </c>
      <c r="CF73" s="1411">
        <f>IF(ISERROR(VLOOKUP(VLOOKUP($A73, 'E4 TB Allocation Details'!$A$18:$L$205, MATCH("A &amp; G ID", 'E4 TB Allocation Details'!$A$18:$L$18, 0),FALSE), 'E2 Allocators'!$B$15:$W$361, MATCH('O5 Details by Class &amp; Accounts'!CF$18, 'E2 Allocators'!$B$15:$W$15, 0),FALSE)*$E73), 0, VLOOKUP(VLOOKUP($A73, 'E4 TB Allocation Details'!$A$18:$L$205, MATCH("A &amp; G ID", 'E4 TB Allocation Details'!$A$18:$L$18, 0),FALSE), 'E2 Allocators'!$B$15:$W$361, MATCH('O5 Details by Class &amp; Accounts'!CF$18, 'E2 Allocators'!$B$15:$W$15, 0),FALSE)*$E73)</f>
        <v>0</v>
      </c>
      <c r="CG73" s="1411">
        <f>IF(ISERROR(VLOOKUP(VLOOKUP($A73, 'E4 TB Allocation Details'!$A$18:$L$205, MATCH("A &amp; G ID", 'E4 TB Allocation Details'!$A$18:$L$18, 0),FALSE), 'E2 Allocators'!$B$15:$W$361, MATCH('O5 Details by Class &amp; Accounts'!CG$18, 'E2 Allocators'!$B$15:$W$15, 0),FALSE)*$E73), 0, VLOOKUP(VLOOKUP($A73, 'E4 TB Allocation Details'!$A$18:$L$205, MATCH("A &amp; G ID", 'E4 TB Allocation Details'!$A$18:$L$18, 0),FALSE), 'E2 Allocators'!$B$15:$W$361, MATCH('O5 Details by Class &amp; Accounts'!CG$18, 'E2 Allocators'!$B$15:$W$15, 0),FALSE)*$E73)</f>
        <v>0</v>
      </c>
      <c r="CH73" s="1411">
        <f>IF(ISERROR(VLOOKUP(VLOOKUP($A73, 'E4 TB Allocation Details'!$A$18:$L$205, MATCH("A &amp; G ID", 'E4 TB Allocation Details'!$A$18:$L$18, 0),FALSE), 'E2 Allocators'!$B$15:$W$361, MATCH('O5 Details by Class &amp; Accounts'!CH$18, 'E2 Allocators'!$B$15:$W$15, 0),FALSE)*$E73), 0, VLOOKUP(VLOOKUP($A73, 'E4 TB Allocation Details'!$A$18:$L$205, MATCH("A &amp; G ID", 'E4 TB Allocation Details'!$A$18:$L$18, 0),FALSE), 'E2 Allocators'!$B$15:$W$361, MATCH('O5 Details by Class &amp; Accounts'!CH$18, 'E2 Allocators'!$B$15:$W$15, 0),FALSE)*$E73)</f>
        <v>0</v>
      </c>
      <c r="CI73" s="1411">
        <f>IF(ISERROR(VLOOKUP(VLOOKUP($A73, 'E4 TB Allocation Details'!$A$18:$L$205, MATCH("A &amp; G ID", 'E4 TB Allocation Details'!$A$18:$L$18, 0),FALSE), 'E2 Allocators'!$B$15:$W$361, MATCH('O5 Details by Class &amp; Accounts'!CI$18, 'E2 Allocators'!$B$15:$W$15, 0),FALSE)*$E73), 0, VLOOKUP(VLOOKUP($A73, 'E4 TB Allocation Details'!$A$18:$L$205, MATCH("A &amp; G ID", 'E4 TB Allocation Details'!$A$18:$L$18, 0),FALSE), 'E2 Allocators'!$B$15:$W$361, MATCH('O5 Details by Class &amp; Accounts'!CI$18, 'E2 Allocators'!$B$15:$W$15, 0),FALSE)*$E73)</f>
        <v>0</v>
      </c>
      <c r="CJ73" s="1411">
        <f>IF(ISERROR(VLOOKUP(VLOOKUP($A73, 'E4 TB Allocation Details'!$A$18:$L$205, MATCH("A &amp; G ID", 'E4 TB Allocation Details'!$A$18:$L$18, 0),FALSE), 'E2 Allocators'!$B$15:$W$361, MATCH('O5 Details by Class &amp; Accounts'!CJ$18, 'E2 Allocators'!$B$15:$W$15, 0),FALSE)*$E73), 0, VLOOKUP(VLOOKUP($A73, 'E4 TB Allocation Details'!$A$18:$L$205, MATCH("A &amp; G ID", 'E4 TB Allocation Details'!$A$18:$L$18, 0),FALSE), 'E2 Allocators'!$B$15:$W$361, MATCH('O5 Details by Class &amp; Accounts'!CJ$18, 'E2 Allocators'!$B$15:$W$15, 0),FALSE)*$E73)</f>
        <v>0</v>
      </c>
      <c r="CK73" s="1411">
        <f>IF(ISERROR(VLOOKUP(VLOOKUP($A73, 'E4 TB Allocation Details'!$A$18:$L$205, MATCH("A &amp; G ID", 'E4 TB Allocation Details'!$A$18:$L$18, 0),FALSE), 'E2 Allocators'!$B$15:$W$361, MATCH('O5 Details by Class &amp; Accounts'!CK$18, 'E2 Allocators'!$B$15:$W$15, 0),FALSE)*$E73), 0, VLOOKUP(VLOOKUP($A73, 'E4 TB Allocation Details'!$A$18:$L$205, MATCH("A &amp; G ID", 'E4 TB Allocation Details'!$A$18:$L$18, 0),FALSE), 'E2 Allocators'!$B$15:$W$361, MATCH('O5 Details by Class &amp; Accounts'!CK$18, 'E2 Allocators'!$B$15:$W$15, 0),FALSE)*$E73)</f>
        <v>0</v>
      </c>
      <c r="CL73" s="1411">
        <f>IF(ISERROR(VLOOKUP(VLOOKUP($A73, 'E4 TB Allocation Details'!$A$18:$L$205, MATCH("A &amp; G ID", 'E4 TB Allocation Details'!$A$18:$L$18, 0),FALSE), 'E2 Allocators'!$B$15:$W$361, MATCH('O5 Details by Class &amp; Accounts'!CL$18, 'E2 Allocators'!$B$15:$W$15, 0),FALSE)*$E73), 0, VLOOKUP(VLOOKUP($A73, 'E4 TB Allocation Details'!$A$18:$L$205, MATCH("A &amp; G ID", 'E4 TB Allocation Details'!$A$18:$L$18, 0),FALSE), 'E2 Allocators'!$B$15:$W$361, MATCH('O5 Details by Class &amp; Accounts'!CL$18, 'E2 Allocators'!$B$15:$W$15, 0),FALSE)*$E73)</f>
        <v>0</v>
      </c>
      <c r="CM73" s="1411">
        <f>IF(ISERROR(VLOOKUP(VLOOKUP($A73, 'E4 TB Allocation Details'!$A$18:$L$205, MATCH("A &amp; G ID", 'E4 TB Allocation Details'!$A$18:$L$18, 0),FALSE), 'E2 Allocators'!$B$15:$W$361, MATCH('O5 Details by Class &amp; Accounts'!CM$18, 'E2 Allocators'!$B$15:$W$15, 0),FALSE)*$E73), 0, VLOOKUP(VLOOKUP($A73, 'E4 TB Allocation Details'!$A$18:$L$205, MATCH("A &amp; G ID", 'E4 TB Allocation Details'!$A$18:$L$18, 0),FALSE), 'E2 Allocators'!$B$15:$W$361, MATCH('O5 Details by Class &amp; Accounts'!CM$18, 'E2 Allocators'!$B$15:$W$15, 0),FALSE)*$E73)</f>
        <v>0</v>
      </c>
      <c r="CN73" s="1411">
        <f t="shared" si="12"/>
        <v>0</v>
      </c>
      <c r="CO73" s="1791">
        <f t="shared" si="7"/>
        <v>0</v>
      </c>
      <c r="CQ73" s="2086" t="s">
        <v>1471</v>
      </c>
    </row>
    <row r="74" spans="1:95" s="80" customFormat="1" ht="25.5">
      <c r="A74" s="1169">
        <v>1970</v>
      </c>
      <c r="B74" s="451" t="s">
        <v>230</v>
      </c>
      <c r="C74" s="1788">
        <f>IF(ISERROR(VLOOKUP($A74,'I3 TB Data'!$A$23:$H$458,MATCH('O5 Details by Class &amp; Accounts'!$C$18, 'I3 TB Data'!$A$23:$H$23,0),0)), 0, VLOOKUP($A74,'I3 TB Data'!$A$23:$H$458,MATCH('O5 Details by Class &amp; Accounts'!$C$18,'I3 TB Data'!$A$23:$H$23,0),0))</f>
        <v>0</v>
      </c>
      <c r="D74" s="1789">
        <f>'I4 BO ASSETS'!E75</f>
        <v>0</v>
      </c>
      <c r="E74" s="1788">
        <f t="shared" si="6"/>
        <v>0</v>
      </c>
      <c r="F74" s="1790">
        <f>IF(ISERROR(VLOOKUP($A74, 'E1 Categorization'!A33:E122, MATCH("Customer Component", 'E1 Categorization'!$A$33:$E$33,0), 0)), 0, IF(VLOOKUP($A74, 'E1 Categorization'!A33:E122, MATCH("Customer Component", 'E1 Categorization'!$A$33:$E$33,0), 0)=0, 'O5 Details by Class &amp; Accounts'!$E74, IF(AND(VLOOKUP($A74, 'E1 Categorization'!A33:E122, MATCH("Customer Component", 'E1 Categorization'!$A$33:$E$33,0), 0) &gt;0, VLOOKUP($A74, 'E1 Categorization'!A33:E122, MATCH("Customer Component", 'E1 Categorization'!$A$33:$E$33,0), 0)&lt;1), 'O5 Details by Class &amp; Accounts'!$E74*(1-VLOOKUP($A74, 'E1 Categorization'!A33:E122, MATCH("Customer Component", 'E1 Categorization'!$A$33:$E$33,0), 0)), 0)))</f>
        <v>0</v>
      </c>
      <c r="G74" s="1790">
        <f>IF(ISERROR(VLOOKUP($A74, 'E1 Categorization'!A33:E122, MATCH("Customer Component", 'E1 Categorization'!$A$33:$E$33,0), 0)),0, IF(VLOOKUP($A74, 'E1 Categorization'!A33:E122, MATCH("Customer Component", 'E1 Categorization'!$A$33:$E$33,0), 0)=0, 0, IF(AND(VLOOKUP($A74, 'E1 Categorization'!A33:E122, MATCH("Customer Component", 'E1 Categorization'!$A$33:$E$33,0), 0) &gt;0, VLOOKUP($A74, 'E1 Categorization'!A33:E122, MATCH("Customer Component", 'E1 Categorization'!$A$33:$E$33,0), 0)&lt;1), 'O5 Details by Class &amp; Accounts'!$E74*(VLOOKUP($A74, 'E1 Categorization'!A33:E122, MATCH("Customer Component", 'E1 Categorization'!$A$33:$E$33,0), 0)), 'O5 Details by Class &amp; Accounts'!$E74)))</f>
        <v>0</v>
      </c>
      <c r="H74" s="1411">
        <f t="shared" si="8"/>
        <v>0</v>
      </c>
      <c r="I74" s="1411">
        <f>IF(ISERROR(VLOOKUP(VLOOKUP($A74, 'E4 TB Allocation Details'!$A$18:$L$205, MATCH("Demand ID", 'E4 TB Allocation Details'!$A$18:$L$18, 0),FALSE), 'E2 Allocators'!$B$15:$W$361, MATCH('O5 Details by Class &amp; Accounts'!I$18, 'E2 Allocators'!$B$15:$W$15, 0),FALSE)*$F74), 0, VLOOKUP(VLOOKUP($A74, 'E4 TB Allocation Details'!$A$18:$L$205, MATCH("Demand ID", 'E4 TB Allocation Details'!$A$18:$L$18, 0),FALSE), 'E2 Allocators'!$B$15:$W$361, MATCH('O5 Details by Class &amp; Accounts'!I$18, 'E2 Allocators'!$B$15:$W$15, 0),FALSE)*$F74)</f>
        <v>0</v>
      </c>
      <c r="J74" s="1411">
        <f>IF(ISERROR(VLOOKUP(VLOOKUP($A74, 'E4 TB Allocation Details'!$A$18:$L$205, MATCH("Demand ID", 'E4 TB Allocation Details'!$A$18:$L$18, 0),FALSE), 'E2 Allocators'!$B$15:$W$361, MATCH('O5 Details by Class &amp; Accounts'!J$18, 'E2 Allocators'!$B$15:$W$15, 0),FALSE)*$F74), 0, VLOOKUP(VLOOKUP($A74, 'E4 TB Allocation Details'!$A$18:$L$205, MATCH("Demand ID", 'E4 TB Allocation Details'!$A$18:$L$18, 0),FALSE), 'E2 Allocators'!$B$15:$W$361, MATCH('O5 Details by Class &amp; Accounts'!J$18, 'E2 Allocators'!$B$15:$W$15, 0),FALSE)*$F74)</f>
        <v>0</v>
      </c>
      <c r="K74" s="1411">
        <f>IF(ISERROR(VLOOKUP(VLOOKUP($A74, 'E4 TB Allocation Details'!$A$18:$L$205, MATCH("Demand ID", 'E4 TB Allocation Details'!$A$18:$L$18, 0),FALSE), 'E2 Allocators'!$B$15:$W$361, MATCH('O5 Details by Class &amp; Accounts'!K$18, 'E2 Allocators'!$B$15:$W$15, 0),FALSE)*$F74), 0, VLOOKUP(VLOOKUP($A74, 'E4 TB Allocation Details'!$A$18:$L$205, MATCH("Demand ID", 'E4 TB Allocation Details'!$A$18:$L$18, 0),FALSE), 'E2 Allocators'!$B$15:$W$361, MATCH('O5 Details by Class &amp; Accounts'!K$18, 'E2 Allocators'!$B$15:$W$15, 0),FALSE)*$F74)</f>
        <v>0</v>
      </c>
      <c r="L74" s="1411">
        <f>IF(ISERROR(VLOOKUP(VLOOKUP($A74, 'E4 TB Allocation Details'!$A$18:$L$205, MATCH("Demand ID", 'E4 TB Allocation Details'!$A$18:$L$18, 0),FALSE), 'E2 Allocators'!$B$15:$W$361, MATCH('O5 Details by Class &amp; Accounts'!L$18, 'E2 Allocators'!$B$15:$W$15, 0),FALSE)*$F74), 0, VLOOKUP(VLOOKUP($A74, 'E4 TB Allocation Details'!$A$18:$L$205, MATCH("Demand ID", 'E4 TB Allocation Details'!$A$18:$L$18, 0),FALSE), 'E2 Allocators'!$B$15:$W$361, MATCH('O5 Details by Class &amp; Accounts'!L$18, 'E2 Allocators'!$B$15:$W$15, 0),FALSE)*$F74)</f>
        <v>0</v>
      </c>
      <c r="M74" s="1411">
        <f>IF(ISERROR(VLOOKUP(VLOOKUP($A74, 'E4 TB Allocation Details'!$A$18:$L$205, MATCH("Demand ID", 'E4 TB Allocation Details'!$A$18:$L$18, 0),FALSE), 'E2 Allocators'!$B$15:$W$361, MATCH('O5 Details by Class &amp; Accounts'!M$18, 'E2 Allocators'!$B$15:$W$15, 0),FALSE)*$F74), 0, VLOOKUP(VLOOKUP($A74, 'E4 TB Allocation Details'!$A$18:$L$205, MATCH("Demand ID", 'E4 TB Allocation Details'!$A$18:$L$18, 0),FALSE), 'E2 Allocators'!$B$15:$W$361, MATCH('O5 Details by Class &amp; Accounts'!M$18, 'E2 Allocators'!$B$15:$W$15, 0),FALSE)*$F74)</f>
        <v>0</v>
      </c>
      <c r="N74" s="1411">
        <f>IF(ISERROR(VLOOKUP(VLOOKUP($A74, 'E4 TB Allocation Details'!$A$18:$L$205, MATCH("Demand ID", 'E4 TB Allocation Details'!$A$18:$L$18, 0),FALSE), 'E2 Allocators'!$B$15:$W$361, MATCH('O5 Details by Class &amp; Accounts'!N$18, 'E2 Allocators'!$B$15:$W$15, 0),FALSE)*$F74), 0, VLOOKUP(VLOOKUP($A74, 'E4 TB Allocation Details'!$A$18:$L$205, MATCH("Demand ID", 'E4 TB Allocation Details'!$A$18:$L$18, 0),FALSE), 'E2 Allocators'!$B$15:$W$361, MATCH('O5 Details by Class &amp; Accounts'!N$18, 'E2 Allocators'!$B$15:$W$15, 0),FALSE)*$F74)</f>
        <v>0</v>
      </c>
      <c r="O74" s="1411">
        <f>IF(ISERROR(VLOOKUP(VLOOKUP($A74, 'E4 TB Allocation Details'!$A$18:$L$205, MATCH("Demand ID", 'E4 TB Allocation Details'!$A$18:$L$18, 0),FALSE), 'E2 Allocators'!$B$15:$W$361, MATCH('O5 Details by Class &amp; Accounts'!O$18, 'E2 Allocators'!$B$15:$W$15, 0),FALSE)*$F74), 0, VLOOKUP(VLOOKUP($A74, 'E4 TB Allocation Details'!$A$18:$L$205, MATCH("Demand ID", 'E4 TB Allocation Details'!$A$18:$L$18, 0),FALSE), 'E2 Allocators'!$B$15:$W$361, MATCH('O5 Details by Class &amp; Accounts'!O$18, 'E2 Allocators'!$B$15:$W$15, 0),FALSE)*$F74)</f>
        <v>0</v>
      </c>
      <c r="P74" s="1411">
        <f>IF(ISERROR(VLOOKUP(VLOOKUP($A74, 'E4 TB Allocation Details'!$A$18:$L$205, MATCH("Demand ID", 'E4 TB Allocation Details'!$A$18:$L$18, 0),FALSE), 'E2 Allocators'!$B$15:$W$361, MATCH('O5 Details by Class &amp; Accounts'!P$18, 'E2 Allocators'!$B$15:$W$15, 0),FALSE)*$F74), 0, VLOOKUP(VLOOKUP($A74, 'E4 TB Allocation Details'!$A$18:$L$205, MATCH("Demand ID", 'E4 TB Allocation Details'!$A$18:$L$18, 0),FALSE), 'E2 Allocators'!$B$15:$W$361, MATCH('O5 Details by Class &amp; Accounts'!P$18, 'E2 Allocators'!$B$15:$W$15, 0),FALSE)*$F74)</f>
        <v>0</v>
      </c>
      <c r="Q74" s="1411">
        <f>IF(ISERROR(VLOOKUP(VLOOKUP($A74, 'E4 TB Allocation Details'!$A$18:$L$205, MATCH("Demand ID", 'E4 TB Allocation Details'!$A$18:$L$18, 0),FALSE), 'E2 Allocators'!$B$15:$W$361, MATCH('O5 Details by Class &amp; Accounts'!Q$18, 'E2 Allocators'!$B$15:$W$15, 0),FALSE)*$F74), 0, VLOOKUP(VLOOKUP($A74, 'E4 TB Allocation Details'!$A$18:$L$205, MATCH("Demand ID", 'E4 TB Allocation Details'!$A$18:$L$18, 0),FALSE), 'E2 Allocators'!$B$15:$W$361, MATCH('O5 Details by Class &amp; Accounts'!Q$18, 'E2 Allocators'!$B$15:$W$15, 0),FALSE)*$F74)</f>
        <v>0</v>
      </c>
      <c r="R74" s="1411">
        <f>IF(ISERROR(VLOOKUP(VLOOKUP($A74, 'E4 TB Allocation Details'!$A$18:$L$205, MATCH("Demand ID", 'E4 TB Allocation Details'!$A$18:$L$18, 0),FALSE), 'E2 Allocators'!$B$15:$W$361, MATCH('O5 Details by Class &amp; Accounts'!R$18, 'E2 Allocators'!$B$15:$W$15, 0),FALSE)*$F74), 0, VLOOKUP(VLOOKUP($A74, 'E4 TB Allocation Details'!$A$18:$L$205, MATCH("Demand ID", 'E4 TB Allocation Details'!$A$18:$L$18, 0),FALSE), 'E2 Allocators'!$B$15:$W$361, MATCH('O5 Details by Class &amp; Accounts'!R$18, 'E2 Allocators'!$B$15:$W$15, 0),FALSE)*$F74)</f>
        <v>0</v>
      </c>
      <c r="S74" s="1411">
        <f>IF(ISERROR(VLOOKUP(VLOOKUP($A74, 'E4 TB Allocation Details'!$A$18:$L$205, MATCH("Demand ID", 'E4 TB Allocation Details'!$A$18:$L$18, 0),FALSE), 'E2 Allocators'!$B$15:$W$361, MATCH('O5 Details by Class &amp; Accounts'!S$18, 'E2 Allocators'!$B$15:$W$15, 0),FALSE)*$F74), 0, VLOOKUP(VLOOKUP($A74, 'E4 TB Allocation Details'!$A$18:$L$205, MATCH("Demand ID", 'E4 TB Allocation Details'!$A$18:$L$18, 0),FALSE), 'E2 Allocators'!$B$15:$W$361, MATCH('O5 Details by Class &amp; Accounts'!S$18, 'E2 Allocators'!$B$15:$W$15, 0),FALSE)*$F74)</f>
        <v>0</v>
      </c>
      <c r="T74" s="1411">
        <f>IF(ISERROR(VLOOKUP(VLOOKUP($A74, 'E4 TB Allocation Details'!$A$18:$L$205, MATCH("Demand ID", 'E4 TB Allocation Details'!$A$18:$L$18, 0),FALSE), 'E2 Allocators'!$B$15:$W$361, MATCH('O5 Details by Class &amp; Accounts'!T$18, 'E2 Allocators'!$B$15:$W$15, 0),FALSE)*$F74), 0, VLOOKUP(VLOOKUP($A74, 'E4 TB Allocation Details'!$A$18:$L$205, MATCH("Demand ID", 'E4 TB Allocation Details'!$A$18:$L$18, 0),FALSE), 'E2 Allocators'!$B$15:$W$361, MATCH('O5 Details by Class &amp; Accounts'!T$18, 'E2 Allocators'!$B$15:$W$15, 0),FALSE)*$F74)</f>
        <v>0</v>
      </c>
      <c r="U74" s="1411">
        <f>IF(ISERROR(VLOOKUP(VLOOKUP($A74, 'E4 TB Allocation Details'!$A$18:$L$205, MATCH("Demand ID", 'E4 TB Allocation Details'!$A$18:$L$18, 0),FALSE), 'E2 Allocators'!$B$15:$W$361, MATCH('O5 Details by Class &amp; Accounts'!U$18, 'E2 Allocators'!$B$15:$W$15, 0),FALSE)*$F74), 0, VLOOKUP(VLOOKUP($A74, 'E4 TB Allocation Details'!$A$18:$L$205, MATCH("Demand ID", 'E4 TB Allocation Details'!$A$18:$L$18, 0),FALSE), 'E2 Allocators'!$B$15:$W$361, MATCH('O5 Details by Class &amp; Accounts'!U$18, 'E2 Allocators'!$B$15:$W$15, 0),FALSE)*$F74)</f>
        <v>0</v>
      </c>
      <c r="V74" s="1411">
        <f>IF(ISERROR(VLOOKUP(VLOOKUP($A74, 'E4 TB Allocation Details'!$A$18:$L$205, MATCH("Demand ID", 'E4 TB Allocation Details'!$A$18:$L$18, 0),FALSE), 'E2 Allocators'!$B$15:$W$361, MATCH('O5 Details by Class &amp; Accounts'!V$18, 'E2 Allocators'!$B$15:$W$15, 0),FALSE)*$F74), 0, VLOOKUP(VLOOKUP($A74, 'E4 TB Allocation Details'!$A$18:$L$205, MATCH("Demand ID", 'E4 TB Allocation Details'!$A$18:$L$18, 0),FALSE), 'E2 Allocators'!$B$15:$W$361, MATCH('O5 Details by Class &amp; Accounts'!V$18, 'E2 Allocators'!$B$15:$W$15, 0),FALSE)*$F74)</f>
        <v>0</v>
      </c>
      <c r="W74" s="1411">
        <f>IF(ISERROR(VLOOKUP(VLOOKUP($A74, 'E4 TB Allocation Details'!$A$18:$L$205, MATCH("Demand ID", 'E4 TB Allocation Details'!$A$18:$L$18, 0),FALSE), 'E2 Allocators'!$B$15:$W$361, MATCH('O5 Details by Class &amp; Accounts'!W$18, 'E2 Allocators'!$B$15:$W$15, 0),FALSE)*$F74), 0, VLOOKUP(VLOOKUP($A74, 'E4 TB Allocation Details'!$A$18:$L$205, MATCH("Demand ID", 'E4 TB Allocation Details'!$A$18:$L$18, 0),FALSE), 'E2 Allocators'!$B$15:$W$361, MATCH('O5 Details by Class &amp; Accounts'!W$18, 'E2 Allocators'!$B$15:$W$15, 0),FALSE)*$F74)</f>
        <v>0</v>
      </c>
      <c r="X74" s="1411">
        <f>IF(ISERROR(VLOOKUP(VLOOKUP($A74, 'E4 TB Allocation Details'!$A$18:$L$205, MATCH("Demand ID", 'E4 TB Allocation Details'!$A$18:$L$18, 0),FALSE), 'E2 Allocators'!$B$15:$W$361, MATCH('O5 Details by Class &amp; Accounts'!X$18, 'E2 Allocators'!$B$15:$W$15, 0),FALSE)*$F74), 0, VLOOKUP(VLOOKUP($A74, 'E4 TB Allocation Details'!$A$18:$L$205, MATCH("Demand ID", 'E4 TB Allocation Details'!$A$18:$L$18, 0),FALSE), 'E2 Allocators'!$B$15:$W$361, MATCH('O5 Details by Class &amp; Accounts'!X$18, 'E2 Allocators'!$B$15:$W$15, 0),FALSE)*$F74)</f>
        <v>0</v>
      </c>
      <c r="Y74" s="1411">
        <f>IF(ISERROR(VLOOKUP(VLOOKUP($A74, 'E4 TB Allocation Details'!$A$18:$L$205, MATCH("Demand ID", 'E4 TB Allocation Details'!$A$18:$L$18, 0),FALSE), 'E2 Allocators'!$B$15:$W$361, MATCH('O5 Details by Class &amp; Accounts'!Y$18, 'E2 Allocators'!$B$15:$W$15, 0),FALSE)*$F74), 0, VLOOKUP(VLOOKUP($A74, 'E4 TB Allocation Details'!$A$18:$L$205, MATCH("Demand ID", 'E4 TB Allocation Details'!$A$18:$L$18, 0),FALSE), 'E2 Allocators'!$B$15:$W$361, MATCH('O5 Details by Class &amp; Accounts'!Y$18, 'E2 Allocators'!$B$15:$W$15, 0),FALSE)*$F74)</f>
        <v>0</v>
      </c>
      <c r="Z74" s="1411">
        <f>IF(ISERROR(VLOOKUP(VLOOKUP($A74, 'E4 TB Allocation Details'!$A$18:$L$205, MATCH("Demand ID", 'E4 TB Allocation Details'!$A$18:$L$18, 0),FALSE), 'E2 Allocators'!$B$15:$W$361, MATCH('O5 Details by Class &amp; Accounts'!Z$18, 'E2 Allocators'!$B$15:$W$15, 0),FALSE)*$F74), 0, VLOOKUP(VLOOKUP($A74, 'E4 TB Allocation Details'!$A$18:$L$205, MATCH("Demand ID", 'E4 TB Allocation Details'!$A$18:$L$18, 0),FALSE), 'E2 Allocators'!$B$15:$W$361, MATCH('O5 Details by Class &amp; Accounts'!Z$18, 'E2 Allocators'!$B$15:$W$15, 0),FALSE)*$F74)</f>
        <v>0</v>
      </c>
      <c r="AA74" s="1411">
        <f>IF(ISERROR(VLOOKUP(VLOOKUP($A74, 'E4 TB Allocation Details'!$A$18:$L$205, MATCH("Demand ID", 'E4 TB Allocation Details'!$A$18:$L$18, 0),FALSE), 'E2 Allocators'!$B$15:$W$361, MATCH('O5 Details by Class &amp; Accounts'!AA$18, 'E2 Allocators'!$B$15:$W$15, 0),FALSE)*$F74), 0, VLOOKUP(VLOOKUP($A74, 'E4 TB Allocation Details'!$A$18:$L$205, MATCH("Demand ID", 'E4 TB Allocation Details'!$A$18:$L$18, 0),FALSE), 'E2 Allocators'!$B$15:$W$361, MATCH('O5 Details by Class &amp; Accounts'!AA$18, 'E2 Allocators'!$B$15:$W$15, 0),FALSE)*$F74)</f>
        <v>0</v>
      </c>
      <c r="AB74" s="1411">
        <f>IF(ISERROR(VLOOKUP(VLOOKUP($A74, 'E4 TB Allocation Details'!$A$18:$L$205, MATCH("Demand ID", 'E4 TB Allocation Details'!$A$18:$L$18, 0),FALSE), 'E2 Allocators'!$B$15:$W$361, MATCH('O5 Details by Class &amp; Accounts'!AB$18, 'E2 Allocators'!$B$15:$W$15, 0),FALSE)*$F74), 0, VLOOKUP(VLOOKUP($A74, 'E4 TB Allocation Details'!$A$18:$L$205, MATCH("Demand ID", 'E4 TB Allocation Details'!$A$18:$L$18, 0),FALSE), 'E2 Allocators'!$B$15:$W$361, MATCH('O5 Details by Class &amp; Accounts'!AB$18, 'E2 Allocators'!$B$15:$W$15, 0),FALSE)*$F74)</f>
        <v>0</v>
      </c>
      <c r="AC74" s="1411">
        <f t="shared" si="9"/>
        <v>0</v>
      </c>
      <c r="AD74" s="1411">
        <f>IF(ISERROR(VLOOKUP(VLOOKUP($A74, 'E4 TB Allocation Details'!$A$18:$L$205, MATCH("Customer ID", 'E4 TB Allocation Details'!$A$18:$L$18, 0),FALSE), 'E2 Allocators'!$B$15:$W$361, MATCH('O5 Details by Class &amp; Accounts'!AD$18, 'E2 Allocators'!$B$15:$W$15, 0),FALSE)*$G74), 0, VLOOKUP(VLOOKUP($A74, 'E4 TB Allocation Details'!$A$18:$L$205, MATCH("Customer ID", 'E4 TB Allocation Details'!$A$18:$L$18, 0),FALSE), 'E2 Allocators'!$B$15:$W$361, MATCH('O5 Details by Class &amp; Accounts'!AD$18, 'E2 Allocators'!$B$15:$W$15, 0),FALSE)*$G74)</f>
        <v>0</v>
      </c>
      <c r="AE74" s="1411">
        <f>IF(ISERROR(VLOOKUP(VLOOKUP($A74, 'E4 TB Allocation Details'!$A$18:$L$205, MATCH("Customer ID", 'E4 TB Allocation Details'!$A$18:$L$18, 0),FALSE), 'E2 Allocators'!$B$15:$W$361, MATCH('O5 Details by Class &amp; Accounts'!AE$18, 'E2 Allocators'!$B$15:$W$15, 0),FALSE)*$G74), 0, VLOOKUP(VLOOKUP($A74, 'E4 TB Allocation Details'!$A$18:$L$205, MATCH("Customer ID", 'E4 TB Allocation Details'!$A$18:$L$18, 0),FALSE), 'E2 Allocators'!$B$15:$W$361, MATCH('O5 Details by Class &amp; Accounts'!AE$18, 'E2 Allocators'!$B$15:$W$15, 0),FALSE)*$G74)</f>
        <v>0</v>
      </c>
      <c r="AF74" s="1411">
        <f>IF(ISERROR(VLOOKUP(VLOOKUP($A74, 'E4 TB Allocation Details'!$A$18:$L$205, MATCH("Customer ID", 'E4 TB Allocation Details'!$A$18:$L$18, 0),FALSE), 'E2 Allocators'!$B$15:$W$361, MATCH('O5 Details by Class &amp; Accounts'!AF$18, 'E2 Allocators'!$B$15:$W$15, 0),FALSE)*$G74), 0, VLOOKUP(VLOOKUP($A74, 'E4 TB Allocation Details'!$A$18:$L$205, MATCH("Customer ID", 'E4 TB Allocation Details'!$A$18:$L$18, 0),FALSE), 'E2 Allocators'!$B$15:$W$361, MATCH('O5 Details by Class &amp; Accounts'!AF$18, 'E2 Allocators'!$B$15:$W$15, 0),FALSE)*$G74)</f>
        <v>0</v>
      </c>
      <c r="AG74" s="1411">
        <f>IF(ISERROR(VLOOKUP(VLOOKUP($A74, 'E4 TB Allocation Details'!$A$18:$L$205, MATCH("Customer ID", 'E4 TB Allocation Details'!$A$18:$L$18, 0),FALSE), 'E2 Allocators'!$B$15:$W$361, MATCH('O5 Details by Class &amp; Accounts'!AG$18, 'E2 Allocators'!$B$15:$W$15, 0),FALSE)*$G74), 0, VLOOKUP(VLOOKUP($A74, 'E4 TB Allocation Details'!$A$18:$L$205, MATCH("Customer ID", 'E4 TB Allocation Details'!$A$18:$L$18, 0),FALSE), 'E2 Allocators'!$B$15:$W$361, MATCH('O5 Details by Class &amp; Accounts'!AG$18, 'E2 Allocators'!$B$15:$W$15, 0),FALSE)*$G74)</f>
        <v>0</v>
      </c>
      <c r="AH74" s="1411">
        <f>IF(ISERROR(VLOOKUP(VLOOKUP($A74, 'E4 TB Allocation Details'!$A$18:$L$205, MATCH("Customer ID", 'E4 TB Allocation Details'!$A$18:$L$18, 0),FALSE), 'E2 Allocators'!$B$15:$W$361, MATCH('O5 Details by Class &amp; Accounts'!AH$18, 'E2 Allocators'!$B$15:$W$15, 0),FALSE)*$G74), 0, VLOOKUP(VLOOKUP($A74, 'E4 TB Allocation Details'!$A$18:$L$205, MATCH("Customer ID", 'E4 TB Allocation Details'!$A$18:$L$18, 0),FALSE), 'E2 Allocators'!$B$15:$W$361, MATCH('O5 Details by Class &amp; Accounts'!AH$18, 'E2 Allocators'!$B$15:$W$15, 0),FALSE)*$G74)</f>
        <v>0</v>
      </c>
      <c r="AI74" s="1411">
        <f>IF(ISERROR(VLOOKUP(VLOOKUP($A74, 'E4 TB Allocation Details'!$A$18:$L$205, MATCH("Customer ID", 'E4 TB Allocation Details'!$A$18:$L$18, 0),FALSE), 'E2 Allocators'!$B$15:$W$361, MATCH('O5 Details by Class &amp; Accounts'!AI$18, 'E2 Allocators'!$B$15:$W$15, 0),FALSE)*$G74), 0, VLOOKUP(VLOOKUP($A74, 'E4 TB Allocation Details'!$A$18:$L$205, MATCH("Customer ID", 'E4 TB Allocation Details'!$A$18:$L$18, 0),FALSE), 'E2 Allocators'!$B$15:$W$361, MATCH('O5 Details by Class &amp; Accounts'!AI$18, 'E2 Allocators'!$B$15:$W$15, 0),FALSE)*$G74)</f>
        <v>0</v>
      </c>
      <c r="AJ74" s="1411">
        <f>IF(ISERROR(VLOOKUP(VLOOKUP($A74, 'E4 TB Allocation Details'!$A$18:$L$205, MATCH("Customer ID", 'E4 TB Allocation Details'!$A$18:$L$18, 0),FALSE), 'E2 Allocators'!$B$15:$W$361, MATCH('O5 Details by Class &amp; Accounts'!AJ$18, 'E2 Allocators'!$B$15:$W$15, 0),FALSE)*$G74), 0, VLOOKUP(VLOOKUP($A74, 'E4 TB Allocation Details'!$A$18:$L$205, MATCH("Customer ID", 'E4 TB Allocation Details'!$A$18:$L$18, 0),FALSE), 'E2 Allocators'!$B$15:$W$361, MATCH('O5 Details by Class &amp; Accounts'!AJ$18, 'E2 Allocators'!$B$15:$W$15, 0),FALSE)*$G74)</f>
        <v>0</v>
      </c>
      <c r="AK74" s="1411">
        <f>IF(ISERROR(VLOOKUP(VLOOKUP($A74, 'E4 TB Allocation Details'!$A$18:$L$205, MATCH("Customer ID", 'E4 TB Allocation Details'!$A$18:$L$18, 0),FALSE), 'E2 Allocators'!$B$15:$W$361, MATCH('O5 Details by Class &amp; Accounts'!AK$18, 'E2 Allocators'!$B$15:$W$15, 0),FALSE)*$G74), 0, VLOOKUP(VLOOKUP($A74, 'E4 TB Allocation Details'!$A$18:$L$205, MATCH("Customer ID", 'E4 TB Allocation Details'!$A$18:$L$18, 0),FALSE), 'E2 Allocators'!$B$15:$W$361, MATCH('O5 Details by Class &amp; Accounts'!AK$18, 'E2 Allocators'!$B$15:$W$15, 0),FALSE)*$G74)</f>
        <v>0</v>
      </c>
      <c r="AL74" s="1411">
        <f>IF(ISERROR(VLOOKUP(VLOOKUP($A74, 'E4 TB Allocation Details'!$A$18:$L$205, MATCH("Customer ID", 'E4 TB Allocation Details'!$A$18:$L$18, 0),FALSE), 'E2 Allocators'!$B$15:$W$361, MATCH('O5 Details by Class &amp; Accounts'!AL$18, 'E2 Allocators'!$B$15:$W$15, 0),FALSE)*$G74), 0, VLOOKUP(VLOOKUP($A74, 'E4 TB Allocation Details'!$A$18:$L$205, MATCH("Customer ID", 'E4 TB Allocation Details'!$A$18:$L$18, 0),FALSE), 'E2 Allocators'!$B$15:$W$361, MATCH('O5 Details by Class &amp; Accounts'!AL$18, 'E2 Allocators'!$B$15:$W$15, 0),FALSE)*$G74)</f>
        <v>0</v>
      </c>
      <c r="AM74" s="1411">
        <f>IF(ISERROR(VLOOKUP(VLOOKUP($A74, 'E4 TB Allocation Details'!$A$18:$L$205, MATCH("Customer ID", 'E4 TB Allocation Details'!$A$18:$L$18, 0),FALSE), 'E2 Allocators'!$B$15:$W$361, MATCH('O5 Details by Class &amp; Accounts'!AM$18, 'E2 Allocators'!$B$15:$W$15, 0),FALSE)*$G74), 0, VLOOKUP(VLOOKUP($A74, 'E4 TB Allocation Details'!$A$18:$L$205, MATCH("Customer ID", 'E4 TB Allocation Details'!$A$18:$L$18, 0),FALSE), 'E2 Allocators'!$B$15:$W$361, MATCH('O5 Details by Class &amp; Accounts'!AM$18, 'E2 Allocators'!$B$15:$W$15, 0),FALSE)*$G74)</f>
        <v>0</v>
      </c>
      <c r="AN74" s="1411">
        <f>IF(ISERROR(VLOOKUP(VLOOKUP($A74, 'E4 TB Allocation Details'!$A$18:$L$205, MATCH("Customer ID", 'E4 TB Allocation Details'!$A$18:$L$18, 0),FALSE), 'E2 Allocators'!$B$15:$W$361, MATCH('O5 Details by Class &amp; Accounts'!AN$18, 'E2 Allocators'!$B$15:$W$15, 0),FALSE)*$G74), 0, VLOOKUP(VLOOKUP($A74, 'E4 TB Allocation Details'!$A$18:$L$205, MATCH("Customer ID", 'E4 TB Allocation Details'!$A$18:$L$18, 0),FALSE), 'E2 Allocators'!$B$15:$W$361, MATCH('O5 Details by Class &amp; Accounts'!AN$18, 'E2 Allocators'!$B$15:$W$15, 0),FALSE)*$G74)</f>
        <v>0</v>
      </c>
      <c r="AO74" s="1411">
        <f>IF(ISERROR(VLOOKUP(VLOOKUP($A74, 'E4 TB Allocation Details'!$A$18:$L$205, MATCH("Customer ID", 'E4 TB Allocation Details'!$A$18:$L$18, 0),FALSE), 'E2 Allocators'!$B$15:$W$361, MATCH('O5 Details by Class &amp; Accounts'!AO$18, 'E2 Allocators'!$B$15:$W$15, 0),FALSE)*$G74), 0, VLOOKUP(VLOOKUP($A74, 'E4 TB Allocation Details'!$A$18:$L$205, MATCH("Customer ID", 'E4 TB Allocation Details'!$A$18:$L$18, 0),FALSE), 'E2 Allocators'!$B$15:$W$361, MATCH('O5 Details by Class &amp; Accounts'!AO$18, 'E2 Allocators'!$B$15:$W$15, 0),FALSE)*$G74)</f>
        <v>0</v>
      </c>
      <c r="AP74" s="1411">
        <f>IF(ISERROR(VLOOKUP(VLOOKUP($A74, 'E4 TB Allocation Details'!$A$18:$L$205, MATCH("Customer ID", 'E4 TB Allocation Details'!$A$18:$L$18, 0),FALSE), 'E2 Allocators'!$B$15:$W$361, MATCH('O5 Details by Class &amp; Accounts'!AP$18, 'E2 Allocators'!$B$15:$W$15, 0),FALSE)*$G74), 0, VLOOKUP(VLOOKUP($A74, 'E4 TB Allocation Details'!$A$18:$L$205, MATCH("Customer ID", 'E4 TB Allocation Details'!$A$18:$L$18, 0),FALSE), 'E2 Allocators'!$B$15:$W$361, MATCH('O5 Details by Class &amp; Accounts'!AP$18, 'E2 Allocators'!$B$15:$W$15, 0),FALSE)*$G74)</f>
        <v>0</v>
      </c>
      <c r="AQ74" s="1411">
        <f>IF(ISERROR(VLOOKUP(VLOOKUP($A74, 'E4 TB Allocation Details'!$A$18:$L$205, MATCH("Customer ID", 'E4 TB Allocation Details'!$A$18:$L$18, 0),FALSE), 'E2 Allocators'!$B$15:$W$361, MATCH('O5 Details by Class &amp; Accounts'!AQ$18, 'E2 Allocators'!$B$15:$W$15, 0),FALSE)*$G74), 0, VLOOKUP(VLOOKUP($A74, 'E4 TB Allocation Details'!$A$18:$L$205, MATCH("Customer ID", 'E4 TB Allocation Details'!$A$18:$L$18, 0),FALSE), 'E2 Allocators'!$B$15:$W$361, MATCH('O5 Details by Class &amp; Accounts'!AQ$18, 'E2 Allocators'!$B$15:$W$15, 0),FALSE)*$G74)</f>
        <v>0</v>
      </c>
      <c r="AR74" s="1411">
        <f>IF(ISERROR(VLOOKUP(VLOOKUP($A74, 'E4 TB Allocation Details'!$A$18:$L$205, MATCH("Customer ID", 'E4 TB Allocation Details'!$A$18:$L$18, 0),FALSE), 'E2 Allocators'!$B$15:$W$361, MATCH('O5 Details by Class &amp; Accounts'!AR$18, 'E2 Allocators'!$B$15:$W$15, 0),FALSE)*$G74), 0, VLOOKUP(VLOOKUP($A74, 'E4 TB Allocation Details'!$A$18:$L$205, MATCH("Customer ID", 'E4 TB Allocation Details'!$A$18:$L$18, 0),FALSE), 'E2 Allocators'!$B$15:$W$361, MATCH('O5 Details by Class &amp; Accounts'!AR$18, 'E2 Allocators'!$B$15:$W$15, 0),FALSE)*$G74)</f>
        <v>0</v>
      </c>
      <c r="AS74" s="1411">
        <f>IF(ISERROR(VLOOKUP(VLOOKUP($A74, 'E4 TB Allocation Details'!$A$18:$L$205, MATCH("Customer ID", 'E4 TB Allocation Details'!$A$18:$L$18, 0),FALSE), 'E2 Allocators'!$B$15:$W$361, MATCH('O5 Details by Class &amp; Accounts'!AS$18, 'E2 Allocators'!$B$15:$W$15, 0),FALSE)*$G74), 0, VLOOKUP(VLOOKUP($A74, 'E4 TB Allocation Details'!$A$18:$L$205, MATCH("Customer ID", 'E4 TB Allocation Details'!$A$18:$L$18, 0),FALSE), 'E2 Allocators'!$B$15:$W$361, MATCH('O5 Details by Class &amp; Accounts'!AS$18, 'E2 Allocators'!$B$15:$W$15, 0),FALSE)*$G74)</f>
        <v>0</v>
      </c>
      <c r="AT74" s="1411">
        <f>IF(ISERROR(VLOOKUP(VLOOKUP($A74, 'E4 TB Allocation Details'!$A$18:$L$205, MATCH("Customer ID", 'E4 TB Allocation Details'!$A$18:$L$18, 0),FALSE), 'E2 Allocators'!$B$15:$W$361, MATCH('O5 Details by Class &amp; Accounts'!AT$18, 'E2 Allocators'!$B$15:$W$15, 0),FALSE)*$G74), 0, VLOOKUP(VLOOKUP($A74, 'E4 TB Allocation Details'!$A$18:$L$205, MATCH("Customer ID", 'E4 TB Allocation Details'!$A$18:$L$18, 0),FALSE), 'E2 Allocators'!$B$15:$W$361, MATCH('O5 Details by Class &amp; Accounts'!AT$18, 'E2 Allocators'!$B$15:$W$15, 0),FALSE)*$G74)</f>
        <v>0</v>
      </c>
      <c r="AU74" s="1411">
        <f>IF(ISERROR(VLOOKUP(VLOOKUP($A74, 'E4 TB Allocation Details'!$A$18:$L$205, MATCH("Customer ID", 'E4 TB Allocation Details'!$A$18:$L$18, 0),FALSE), 'E2 Allocators'!$B$15:$W$361, MATCH('O5 Details by Class &amp; Accounts'!AU$18, 'E2 Allocators'!$B$15:$W$15, 0),FALSE)*$G74), 0, VLOOKUP(VLOOKUP($A74, 'E4 TB Allocation Details'!$A$18:$L$205, MATCH("Customer ID", 'E4 TB Allocation Details'!$A$18:$L$18, 0),FALSE), 'E2 Allocators'!$B$15:$W$361, MATCH('O5 Details by Class &amp; Accounts'!AU$18, 'E2 Allocators'!$B$15:$W$15, 0),FALSE)*$G74)</f>
        <v>0</v>
      </c>
      <c r="AV74" s="1411">
        <f>IF(ISERROR(VLOOKUP(VLOOKUP($A74, 'E4 TB Allocation Details'!$A$18:$L$205, MATCH("Customer ID", 'E4 TB Allocation Details'!$A$18:$L$18, 0),FALSE), 'E2 Allocators'!$B$15:$W$361, MATCH('O5 Details by Class &amp; Accounts'!AV$18, 'E2 Allocators'!$B$15:$W$15, 0),FALSE)*$G74), 0, VLOOKUP(VLOOKUP($A74, 'E4 TB Allocation Details'!$A$18:$L$205, MATCH("Customer ID", 'E4 TB Allocation Details'!$A$18:$L$18, 0),FALSE), 'E2 Allocators'!$B$15:$W$361, MATCH('O5 Details by Class &amp; Accounts'!AV$18, 'E2 Allocators'!$B$15:$W$15, 0),FALSE)*$G74)</f>
        <v>0</v>
      </c>
      <c r="AW74" s="1411">
        <f>IF(ISERROR(VLOOKUP(VLOOKUP($A74, 'E4 TB Allocation Details'!$A$18:$L$205, MATCH("Customer ID", 'E4 TB Allocation Details'!$A$18:$L$18, 0),FALSE), 'E2 Allocators'!$B$15:$W$361, MATCH('O5 Details by Class &amp; Accounts'!AW$18, 'E2 Allocators'!$B$15:$W$15, 0),FALSE)*$G74), 0, VLOOKUP(VLOOKUP($A74, 'E4 TB Allocation Details'!$A$18:$L$205, MATCH("Customer ID", 'E4 TB Allocation Details'!$A$18:$L$18, 0),FALSE), 'E2 Allocators'!$B$15:$W$361, MATCH('O5 Details by Class &amp; Accounts'!AW$18, 'E2 Allocators'!$B$15:$W$15, 0),FALSE)*$G74)</f>
        <v>0</v>
      </c>
      <c r="AX74" s="1411">
        <f t="shared" si="10"/>
        <v>0</v>
      </c>
      <c r="AY74" s="1411">
        <f>IF(ISERROR(VLOOKUP(VLOOKUP($A74, 'E4 TB Allocation Details'!$A$18:$L$205, MATCH("Misc ID", 'E4 TB Allocation Details'!$A$18:$L$18, 0),FALSE), 'E2 Allocators'!$B$15:$W$361, MATCH('O5 Details by Class &amp; Accounts'!AY$18, 'E2 Allocators'!$B$15:$W$15, 0),FALSE)*$E74), 0, VLOOKUP(VLOOKUP($A74, 'E4 TB Allocation Details'!$A$18:$L$205, MATCH("Misc ID", 'E4 TB Allocation Details'!$A$18:$L$18, 0),FALSE), 'E2 Allocators'!$B$15:$W$361, MATCH('O5 Details by Class &amp; Accounts'!AY$18, 'E2 Allocators'!$B$15:$W$15, 0),FALSE)*$E74)</f>
        <v>0</v>
      </c>
      <c r="AZ74" s="1411">
        <f>IF(ISERROR(VLOOKUP(VLOOKUP($A74, 'E4 TB Allocation Details'!$A$18:$L$205, MATCH("Misc ID", 'E4 TB Allocation Details'!$A$18:$L$18, 0),FALSE), 'E2 Allocators'!$B$15:$W$361, MATCH('O5 Details by Class &amp; Accounts'!AZ$18, 'E2 Allocators'!$B$15:$W$15, 0),FALSE)*$E74), 0, VLOOKUP(VLOOKUP($A74, 'E4 TB Allocation Details'!$A$18:$L$205, MATCH("Misc ID", 'E4 TB Allocation Details'!$A$18:$L$18, 0),FALSE), 'E2 Allocators'!$B$15:$W$361, MATCH('O5 Details by Class &amp; Accounts'!AZ$18, 'E2 Allocators'!$B$15:$W$15, 0),FALSE)*$E74)</f>
        <v>0</v>
      </c>
      <c r="BA74" s="1411">
        <f>IF(ISERROR(VLOOKUP(VLOOKUP($A74, 'E4 TB Allocation Details'!$A$18:$L$205, MATCH("Misc ID", 'E4 TB Allocation Details'!$A$18:$L$18, 0),FALSE), 'E2 Allocators'!$B$15:$W$361, MATCH('O5 Details by Class &amp; Accounts'!BA$18, 'E2 Allocators'!$B$15:$W$15, 0),FALSE)*$E74), 0, VLOOKUP(VLOOKUP($A74, 'E4 TB Allocation Details'!$A$18:$L$205, MATCH("Misc ID", 'E4 TB Allocation Details'!$A$18:$L$18, 0),FALSE), 'E2 Allocators'!$B$15:$W$361, MATCH('O5 Details by Class &amp; Accounts'!BA$18, 'E2 Allocators'!$B$15:$W$15, 0),FALSE)*$E74)</f>
        <v>0</v>
      </c>
      <c r="BB74" s="1411">
        <f>IF(ISERROR(VLOOKUP(VLOOKUP($A74, 'E4 TB Allocation Details'!$A$18:$L$205, MATCH("Misc ID", 'E4 TB Allocation Details'!$A$18:$L$18, 0),FALSE), 'E2 Allocators'!$B$15:$W$361, MATCH('O5 Details by Class &amp; Accounts'!BB$18, 'E2 Allocators'!$B$15:$W$15, 0),FALSE)*$E74), 0, VLOOKUP(VLOOKUP($A74, 'E4 TB Allocation Details'!$A$18:$L$205, MATCH("Misc ID", 'E4 TB Allocation Details'!$A$18:$L$18, 0),FALSE), 'E2 Allocators'!$B$15:$W$361, MATCH('O5 Details by Class &amp; Accounts'!BB$18, 'E2 Allocators'!$B$15:$W$15, 0),FALSE)*$E74)</f>
        <v>0</v>
      </c>
      <c r="BC74" s="1411">
        <f>IF(ISERROR(VLOOKUP(VLOOKUP($A74, 'E4 TB Allocation Details'!$A$18:$L$205, MATCH("Misc ID", 'E4 TB Allocation Details'!$A$18:$L$18, 0),FALSE), 'E2 Allocators'!$B$15:$W$361, MATCH('O5 Details by Class &amp; Accounts'!BC$18, 'E2 Allocators'!$B$15:$W$15, 0),FALSE)*$E74), 0, VLOOKUP(VLOOKUP($A74, 'E4 TB Allocation Details'!$A$18:$L$205, MATCH("Misc ID", 'E4 TB Allocation Details'!$A$18:$L$18, 0),FALSE), 'E2 Allocators'!$B$15:$W$361, MATCH('O5 Details by Class &amp; Accounts'!BC$18, 'E2 Allocators'!$B$15:$W$15, 0),FALSE)*$E74)</f>
        <v>0</v>
      </c>
      <c r="BD74" s="1411">
        <f>IF(ISERROR(VLOOKUP(VLOOKUP($A74, 'E4 TB Allocation Details'!$A$18:$L$205, MATCH("Misc ID", 'E4 TB Allocation Details'!$A$18:$L$18, 0),FALSE), 'E2 Allocators'!$B$15:$W$361, MATCH('O5 Details by Class &amp; Accounts'!BD$18, 'E2 Allocators'!$B$15:$W$15, 0),FALSE)*$E74), 0, VLOOKUP(VLOOKUP($A74, 'E4 TB Allocation Details'!$A$18:$L$205, MATCH("Misc ID", 'E4 TB Allocation Details'!$A$18:$L$18, 0),FALSE), 'E2 Allocators'!$B$15:$W$361, MATCH('O5 Details by Class &amp; Accounts'!BD$18, 'E2 Allocators'!$B$15:$W$15, 0),FALSE)*$E74)</f>
        <v>0</v>
      </c>
      <c r="BE74" s="1411">
        <f>IF(ISERROR(VLOOKUP(VLOOKUP($A74, 'E4 TB Allocation Details'!$A$18:$L$205, MATCH("Misc ID", 'E4 TB Allocation Details'!$A$18:$L$18, 0),FALSE), 'E2 Allocators'!$B$15:$W$361, MATCH('O5 Details by Class &amp; Accounts'!BE$18, 'E2 Allocators'!$B$15:$W$15, 0),FALSE)*$E74), 0, VLOOKUP(VLOOKUP($A74, 'E4 TB Allocation Details'!$A$18:$L$205, MATCH("Misc ID", 'E4 TB Allocation Details'!$A$18:$L$18, 0),FALSE), 'E2 Allocators'!$B$15:$W$361, MATCH('O5 Details by Class &amp; Accounts'!BE$18, 'E2 Allocators'!$B$15:$W$15, 0),FALSE)*$E74)</f>
        <v>0</v>
      </c>
      <c r="BF74" s="1411">
        <f>IF(ISERROR(VLOOKUP(VLOOKUP($A74, 'E4 TB Allocation Details'!$A$18:$L$205, MATCH("Misc ID", 'E4 TB Allocation Details'!$A$18:$L$18, 0),FALSE), 'E2 Allocators'!$B$15:$W$361, MATCH('O5 Details by Class &amp; Accounts'!BF$18, 'E2 Allocators'!$B$15:$W$15, 0),FALSE)*$E74), 0, VLOOKUP(VLOOKUP($A74, 'E4 TB Allocation Details'!$A$18:$L$205, MATCH("Misc ID", 'E4 TB Allocation Details'!$A$18:$L$18, 0),FALSE), 'E2 Allocators'!$B$15:$W$361, MATCH('O5 Details by Class &amp; Accounts'!BF$18, 'E2 Allocators'!$B$15:$W$15, 0),FALSE)*$E74)</f>
        <v>0</v>
      </c>
      <c r="BG74" s="1411">
        <f>IF(ISERROR(VLOOKUP(VLOOKUP($A74, 'E4 TB Allocation Details'!$A$18:$L$205, MATCH("Misc ID", 'E4 TB Allocation Details'!$A$18:$L$18, 0),FALSE), 'E2 Allocators'!$B$15:$W$361, MATCH('O5 Details by Class &amp; Accounts'!BG$18, 'E2 Allocators'!$B$15:$W$15, 0),FALSE)*$E74), 0, VLOOKUP(VLOOKUP($A74, 'E4 TB Allocation Details'!$A$18:$L$205, MATCH("Misc ID", 'E4 TB Allocation Details'!$A$18:$L$18, 0),FALSE), 'E2 Allocators'!$B$15:$W$361, MATCH('O5 Details by Class &amp; Accounts'!BG$18, 'E2 Allocators'!$B$15:$W$15, 0),FALSE)*$E74)</f>
        <v>0</v>
      </c>
      <c r="BH74" s="1411">
        <f>IF(ISERROR(VLOOKUP(VLOOKUP($A74, 'E4 TB Allocation Details'!$A$18:$L$205, MATCH("Misc ID", 'E4 TB Allocation Details'!$A$18:$L$18, 0),FALSE), 'E2 Allocators'!$B$15:$W$361, MATCH('O5 Details by Class &amp; Accounts'!BH$18, 'E2 Allocators'!$B$15:$W$15, 0),FALSE)*$E74), 0, VLOOKUP(VLOOKUP($A74, 'E4 TB Allocation Details'!$A$18:$L$205, MATCH("Misc ID", 'E4 TB Allocation Details'!$A$18:$L$18, 0),FALSE), 'E2 Allocators'!$B$15:$W$361, MATCH('O5 Details by Class &amp; Accounts'!BH$18, 'E2 Allocators'!$B$15:$W$15, 0),FALSE)*$E74)</f>
        <v>0</v>
      </c>
      <c r="BI74" s="1411">
        <f>IF(ISERROR(VLOOKUP(VLOOKUP($A74, 'E4 TB Allocation Details'!$A$18:$L$205, MATCH("Misc ID", 'E4 TB Allocation Details'!$A$18:$L$18, 0),FALSE), 'E2 Allocators'!$B$15:$W$361, MATCH('O5 Details by Class &amp; Accounts'!BI$18, 'E2 Allocators'!$B$15:$W$15, 0),FALSE)*$E74), 0, VLOOKUP(VLOOKUP($A74, 'E4 TB Allocation Details'!$A$18:$L$205, MATCH("Misc ID", 'E4 TB Allocation Details'!$A$18:$L$18, 0),FALSE), 'E2 Allocators'!$B$15:$W$361, MATCH('O5 Details by Class &amp; Accounts'!BI$18, 'E2 Allocators'!$B$15:$W$15, 0),FALSE)*$E74)</f>
        <v>0</v>
      </c>
      <c r="BJ74" s="1411">
        <f>IF(ISERROR(VLOOKUP(VLOOKUP($A74, 'E4 TB Allocation Details'!$A$18:$L$205, MATCH("Misc ID", 'E4 TB Allocation Details'!$A$18:$L$18, 0),FALSE), 'E2 Allocators'!$B$15:$W$361, MATCH('O5 Details by Class &amp; Accounts'!BJ$18, 'E2 Allocators'!$B$15:$W$15, 0),FALSE)*$E74), 0, VLOOKUP(VLOOKUP($A74, 'E4 TB Allocation Details'!$A$18:$L$205, MATCH("Misc ID", 'E4 TB Allocation Details'!$A$18:$L$18, 0),FALSE), 'E2 Allocators'!$B$15:$W$361, MATCH('O5 Details by Class &amp; Accounts'!BJ$18, 'E2 Allocators'!$B$15:$W$15, 0),FALSE)*$E74)</f>
        <v>0</v>
      </c>
      <c r="BK74" s="1411">
        <f>IF(ISERROR(VLOOKUP(VLOOKUP($A74, 'E4 TB Allocation Details'!$A$18:$L$205, MATCH("Misc ID", 'E4 TB Allocation Details'!$A$18:$L$18, 0),FALSE), 'E2 Allocators'!$B$15:$W$361, MATCH('O5 Details by Class &amp; Accounts'!BK$18, 'E2 Allocators'!$B$15:$W$15, 0),FALSE)*$E74), 0, VLOOKUP(VLOOKUP($A74, 'E4 TB Allocation Details'!$A$18:$L$205, MATCH("Misc ID", 'E4 TB Allocation Details'!$A$18:$L$18, 0),FALSE), 'E2 Allocators'!$B$15:$W$361, MATCH('O5 Details by Class &amp; Accounts'!BK$18, 'E2 Allocators'!$B$15:$W$15, 0),FALSE)*$E74)</f>
        <v>0</v>
      </c>
      <c r="BL74" s="1411">
        <f>IF(ISERROR(VLOOKUP(VLOOKUP($A74, 'E4 TB Allocation Details'!$A$18:$L$205, MATCH("Misc ID", 'E4 TB Allocation Details'!$A$18:$L$18, 0),FALSE), 'E2 Allocators'!$B$15:$W$361, MATCH('O5 Details by Class &amp; Accounts'!BL$18, 'E2 Allocators'!$B$15:$W$15, 0),FALSE)*$E74), 0, VLOOKUP(VLOOKUP($A74, 'E4 TB Allocation Details'!$A$18:$L$205, MATCH("Misc ID", 'E4 TB Allocation Details'!$A$18:$L$18, 0),FALSE), 'E2 Allocators'!$B$15:$W$361, MATCH('O5 Details by Class &amp; Accounts'!BL$18, 'E2 Allocators'!$B$15:$W$15, 0),FALSE)*$E74)</f>
        <v>0</v>
      </c>
      <c r="BM74" s="1411">
        <f>IF(ISERROR(VLOOKUP(VLOOKUP($A74, 'E4 TB Allocation Details'!$A$18:$L$205, MATCH("Misc ID", 'E4 TB Allocation Details'!$A$18:$L$18, 0),FALSE), 'E2 Allocators'!$B$15:$W$361, MATCH('O5 Details by Class &amp; Accounts'!BM$18, 'E2 Allocators'!$B$15:$W$15, 0),FALSE)*$E74), 0, VLOOKUP(VLOOKUP($A74, 'E4 TB Allocation Details'!$A$18:$L$205, MATCH("Misc ID", 'E4 TB Allocation Details'!$A$18:$L$18, 0),FALSE), 'E2 Allocators'!$B$15:$W$361, MATCH('O5 Details by Class &amp; Accounts'!BM$18, 'E2 Allocators'!$B$15:$W$15, 0),FALSE)*$E74)</f>
        <v>0</v>
      </c>
      <c r="BN74" s="1411">
        <f>IF(ISERROR(VLOOKUP(VLOOKUP($A74, 'E4 TB Allocation Details'!$A$18:$L$205, MATCH("Misc ID", 'E4 TB Allocation Details'!$A$18:$L$18, 0),FALSE), 'E2 Allocators'!$B$15:$W$361, MATCH('O5 Details by Class &amp; Accounts'!BN$18, 'E2 Allocators'!$B$15:$W$15, 0),FALSE)*$E74), 0, VLOOKUP(VLOOKUP($A74, 'E4 TB Allocation Details'!$A$18:$L$205, MATCH("Misc ID", 'E4 TB Allocation Details'!$A$18:$L$18, 0),FALSE), 'E2 Allocators'!$B$15:$W$361, MATCH('O5 Details by Class &amp; Accounts'!BN$18, 'E2 Allocators'!$B$15:$W$15, 0),FALSE)*$E74)</f>
        <v>0</v>
      </c>
      <c r="BO74" s="1411">
        <f>IF(ISERROR(VLOOKUP(VLOOKUP($A74, 'E4 TB Allocation Details'!$A$18:$L$205, MATCH("Misc ID", 'E4 TB Allocation Details'!$A$18:$L$18, 0),FALSE), 'E2 Allocators'!$B$15:$W$361, MATCH('O5 Details by Class &amp; Accounts'!BO$18, 'E2 Allocators'!$B$15:$W$15, 0),FALSE)*$E74), 0, VLOOKUP(VLOOKUP($A74, 'E4 TB Allocation Details'!$A$18:$L$205, MATCH("Misc ID", 'E4 TB Allocation Details'!$A$18:$L$18, 0),FALSE), 'E2 Allocators'!$B$15:$W$361, MATCH('O5 Details by Class &amp; Accounts'!BO$18, 'E2 Allocators'!$B$15:$W$15, 0),FALSE)*$E74)</f>
        <v>0</v>
      </c>
      <c r="BP74" s="1411">
        <f>IF(ISERROR(VLOOKUP(VLOOKUP($A74, 'E4 TB Allocation Details'!$A$18:$L$205, MATCH("Misc ID", 'E4 TB Allocation Details'!$A$18:$L$18, 0),FALSE), 'E2 Allocators'!$B$15:$W$361, MATCH('O5 Details by Class &amp; Accounts'!BP$18, 'E2 Allocators'!$B$15:$W$15, 0),FALSE)*$E74), 0, VLOOKUP(VLOOKUP($A74, 'E4 TB Allocation Details'!$A$18:$L$205, MATCH("Misc ID", 'E4 TB Allocation Details'!$A$18:$L$18, 0),FALSE), 'E2 Allocators'!$B$15:$W$361, MATCH('O5 Details by Class &amp; Accounts'!BP$18, 'E2 Allocators'!$B$15:$W$15, 0),FALSE)*$E74)</f>
        <v>0</v>
      </c>
      <c r="BQ74" s="1411">
        <f>IF(ISERROR(VLOOKUP(VLOOKUP($A74, 'E4 TB Allocation Details'!$A$18:$L$205, MATCH("Misc ID", 'E4 TB Allocation Details'!$A$18:$L$18, 0),FALSE), 'E2 Allocators'!$B$15:$W$361, MATCH('O5 Details by Class &amp; Accounts'!BQ$18, 'E2 Allocators'!$B$15:$W$15, 0),FALSE)*$E74), 0, VLOOKUP(VLOOKUP($A74, 'E4 TB Allocation Details'!$A$18:$L$205, MATCH("Misc ID", 'E4 TB Allocation Details'!$A$18:$L$18, 0),FALSE), 'E2 Allocators'!$B$15:$W$361, MATCH('O5 Details by Class &amp; Accounts'!BQ$18, 'E2 Allocators'!$B$15:$W$15, 0),FALSE)*$E74)</f>
        <v>0</v>
      </c>
      <c r="BR74" s="1411">
        <f>IF(ISERROR(VLOOKUP(VLOOKUP($A74, 'E4 TB Allocation Details'!$A$18:$L$205, MATCH("Misc ID", 'E4 TB Allocation Details'!$A$18:$L$18, 0),FALSE), 'E2 Allocators'!$B$15:$W$361, MATCH('O5 Details by Class &amp; Accounts'!BR$18, 'E2 Allocators'!$B$15:$W$15, 0),FALSE)*$E74), 0, VLOOKUP(VLOOKUP($A74, 'E4 TB Allocation Details'!$A$18:$L$205, MATCH("Misc ID", 'E4 TB Allocation Details'!$A$18:$L$18, 0),FALSE), 'E2 Allocators'!$B$15:$W$361, MATCH('O5 Details by Class &amp; Accounts'!BR$18, 'E2 Allocators'!$B$15:$W$15, 0),FALSE)*$E74)</f>
        <v>0</v>
      </c>
      <c r="BS74" s="1411">
        <f t="shared" si="11"/>
        <v>0</v>
      </c>
      <c r="BT74" s="1411">
        <f>IF(ISERROR(VLOOKUP(VLOOKUP($A74, 'E4 TB Allocation Details'!$A$18:$L$205, MATCH("A &amp; G ID", 'E4 TB Allocation Details'!$A$18:$L$18, 0),FALSE), 'E2 Allocators'!$B$15:$W$361, MATCH('O5 Details by Class &amp; Accounts'!BT$18, 'E2 Allocators'!$B$15:$W$15, 0),FALSE)*$E74), 0, VLOOKUP(VLOOKUP($A74, 'E4 TB Allocation Details'!$A$18:$L$205, MATCH("A &amp; G ID", 'E4 TB Allocation Details'!$A$18:$L$18, 0),FALSE), 'E2 Allocators'!$B$15:$W$361, MATCH('O5 Details by Class &amp; Accounts'!BT$18, 'E2 Allocators'!$B$15:$W$15, 0),FALSE)*$E74)</f>
        <v>0</v>
      </c>
      <c r="BU74" s="1411">
        <f>IF(ISERROR(VLOOKUP(VLOOKUP($A74, 'E4 TB Allocation Details'!$A$18:$L$205, MATCH("A &amp; G ID", 'E4 TB Allocation Details'!$A$18:$L$18, 0),FALSE), 'E2 Allocators'!$B$15:$W$361, MATCH('O5 Details by Class &amp; Accounts'!BU$18, 'E2 Allocators'!$B$15:$W$15, 0),FALSE)*$E74), 0, VLOOKUP(VLOOKUP($A74, 'E4 TB Allocation Details'!$A$18:$L$205, MATCH("A &amp; G ID", 'E4 TB Allocation Details'!$A$18:$L$18, 0),FALSE), 'E2 Allocators'!$B$15:$W$361, MATCH('O5 Details by Class &amp; Accounts'!BU$18, 'E2 Allocators'!$B$15:$W$15, 0),FALSE)*$E74)</f>
        <v>0</v>
      </c>
      <c r="BV74" s="1411">
        <f>IF(ISERROR(VLOOKUP(VLOOKUP($A74, 'E4 TB Allocation Details'!$A$18:$L$205, MATCH("A &amp; G ID", 'E4 TB Allocation Details'!$A$18:$L$18, 0),FALSE), 'E2 Allocators'!$B$15:$W$361, MATCH('O5 Details by Class &amp; Accounts'!BV$18, 'E2 Allocators'!$B$15:$W$15, 0),FALSE)*$E74), 0, VLOOKUP(VLOOKUP($A74, 'E4 TB Allocation Details'!$A$18:$L$205, MATCH("A &amp; G ID", 'E4 TB Allocation Details'!$A$18:$L$18, 0),FALSE), 'E2 Allocators'!$B$15:$W$361, MATCH('O5 Details by Class &amp; Accounts'!BV$18, 'E2 Allocators'!$B$15:$W$15, 0),FALSE)*$E74)</f>
        <v>0</v>
      </c>
      <c r="BW74" s="1411">
        <f>IF(ISERROR(VLOOKUP(VLOOKUP($A74, 'E4 TB Allocation Details'!$A$18:$L$205, MATCH("A &amp; G ID", 'E4 TB Allocation Details'!$A$18:$L$18, 0),FALSE), 'E2 Allocators'!$B$15:$W$361, MATCH('O5 Details by Class &amp; Accounts'!BW$18, 'E2 Allocators'!$B$15:$W$15, 0),FALSE)*$E74), 0, VLOOKUP(VLOOKUP($A74, 'E4 TB Allocation Details'!$A$18:$L$205, MATCH("A &amp; G ID", 'E4 TB Allocation Details'!$A$18:$L$18, 0),FALSE), 'E2 Allocators'!$B$15:$W$361, MATCH('O5 Details by Class &amp; Accounts'!BW$18, 'E2 Allocators'!$B$15:$W$15, 0),FALSE)*$E74)</f>
        <v>0</v>
      </c>
      <c r="BX74" s="1411">
        <f>IF(ISERROR(VLOOKUP(VLOOKUP($A74, 'E4 TB Allocation Details'!$A$18:$L$205, MATCH("A &amp; G ID", 'E4 TB Allocation Details'!$A$18:$L$18, 0),FALSE), 'E2 Allocators'!$B$15:$W$361, MATCH('O5 Details by Class &amp; Accounts'!BX$18, 'E2 Allocators'!$B$15:$W$15, 0),FALSE)*$E74), 0, VLOOKUP(VLOOKUP($A74, 'E4 TB Allocation Details'!$A$18:$L$205, MATCH("A &amp; G ID", 'E4 TB Allocation Details'!$A$18:$L$18, 0),FALSE), 'E2 Allocators'!$B$15:$W$361, MATCH('O5 Details by Class &amp; Accounts'!BX$18, 'E2 Allocators'!$B$15:$W$15, 0),FALSE)*$E74)</f>
        <v>0</v>
      </c>
      <c r="BY74" s="1411">
        <f>IF(ISERROR(VLOOKUP(VLOOKUP($A74, 'E4 TB Allocation Details'!$A$18:$L$205, MATCH("A &amp; G ID", 'E4 TB Allocation Details'!$A$18:$L$18, 0),FALSE), 'E2 Allocators'!$B$15:$W$361, MATCH('O5 Details by Class &amp; Accounts'!BY$18, 'E2 Allocators'!$B$15:$W$15, 0),FALSE)*$E74), 0, VLOOKUP(VLOOKUP($A74, 'E4 TB Allocation Details'!$A$18:$L$205, MATCH("A &amp; G ID", 'E4 TB Allocation Details'!$A$18:$L$18, 0),FALSE), 'E2 Allocators'!$B$15:$W$361, MATCH('O5 Details by Class &amp; Accounts'!BY$18, 'E2 Allocators'!$B$15:$W$15, 0),FALSE)*$E74)</f>
        <v>0</v>
      </c>
      <c r="BZ74" s="1411">
        <f>IF(ISERROR(VLOOKUP(VLOOKUP($A74, 'E4 TB Allocation Details'!$A$18:$L$205, MATCH("A &amp; G ID", 'E4 TB Allocation Details'!$A$18:$L$18, 0),FALSE), 'E2 Allocators'!$B$15:$W$361, MATCH('O5 Details by Class &amp; Accounts'!BZ$18, 'E2 Allocators'!$B$15:$W$15, 0),FALSE)*$E74), 0, VLOOKUP(VLOOKUP($A74, 'E4 TB Allocation Details'!$A$18:$L$205, MATCH("A &amp; G ID", 'E4 TB Allocation Details'!$A$18:$L$18, 0),FALSE), 'E2 Allocators'!$B$15:$W$361, MATCH('O5 Details by Class &amp; Accounts'!BZ$18, 'E2 Allocators'!$B$15:$W$15, 0),FALSE)*$E74)</f>
        <v>0</v>
      </c>
      <c r="CA74" s="1411">
        <f>IF(ISERROR(VLOOKUP(VLOOKUP($A74, 'E4 TB Allocation Details'!$A$18:$L$205, MATCH("A &amp; G ID", 'E4 TB Allocation Details'!$A$18:$L$18, 0),FALSE), 'E2 Allocators'!$B$15:$W$361, MATCH('O5 Details by Class &amp; Accounts'!CA$18, 'E2 Allocators'!$B$15:$W$15, 0),FALSE)*$E74), 0, VLOOKUP(VLOOKUP($A74, 'E4 TB Allocation Details'!$A$18:$L$205, MATCH("A &amp; G ID", 'E4 TB Allocation Details'!$A$18:$L$18, 0),FALSE), 'E2 Allocators'!$B$15:$W$361, MATCH('O5 Details by Class &amp; Accounts'!CA$18, 'E2 Allocators'!$B$15:$W$15, 0),FALSE)*$E74)</f>
        <v>0</v>
      </c>
      <c r="CB74" s="1411">
        <f>IF(ISERROR(VLOOKUP(VLOOKUP($A74, 'E4 TB Allocation Details'!$A$18:$L$205, MATCH("A &amp; G ID", 'E4 TB Allocation Details'!$A$18:$L$18, 0),FALSE), 'E2 Allocators'!$B$15:$W$361, MATCH('O5 Details by Class &amp; Accounts'!CB$18, 'E2 Allocators'!$B$15:$W$15, 0),FALSE)*$E74), 0, VLOOKUP(VLOOKUP($A74, 'E4 TB Allocation Details'!$A$18:$L$205, MATCH("A &amp; G ID", 'E4 TB Allocation Details'!$A$18:$L$18, 0),FALSE), 'E2 Allocators'!$B$15:$W$361, MATCH('O5 Details by Class &amp; Accounts'!CB$18, 'E2 Allocators'!$B$15:$W$15, 0),FALSE)*$E74)</f>
        <v>0</v>
      </c>
      <c r="CC74" s="1411">
        <f>IF(ISERROR(VLOOKUP(VLOOKUP($A74, 'E4 TB Allocation Details'!$A$18:$L$205, MATCH("A &amp; G ID", 'E4 TB Allocation Details'!$A$18:$L$18, 0),FALSE), 'E2 Allocators'!$B$15:$W$361, MATCH('O5 Details by Class &amp; Accounts'!CC$18, 'E2 Allocators'!$B$15:$W$15, 0),FALSE)*$E74), 0, VLOOKUP(VLOOKUP($A74, 'E4 TB Allocation Details'!$A$18:$L$205, MATCH("A &amp; G ID", 'E4 TB Allocation Details'!$A$18:$L$18, 0),FALSE), 'E2 Allocators'!$B$15:$W$361, MATCH('O5 Details by Class &amp; Accounts'!CC$18, 'E2 Allocators'!$B$15:$W$15, 0),FALSE)*$E74)</f>
        <v>0</v>
      </c>
      <c r="CD74" s="1411">
        <f>IF(ISERROR(VLOOKUP(VLOOKUP($A74, 'E4 TB Allocation Details'!$A$18:$L$205, MATCH("A &amp; G ID", 'E4 TB Allocation Details'!$A$18:$L$18, 0),FALSE), 'E2 Allocators'!$B$15:$W$361, MATCH('O5 Details by Class &amp; Accounts'!CD$18, 'E2 Allocators'!$B$15:$W$15, 0),FALSE)*$E74), 0, VLOOKUP(VLOOKUP($A74, 'E4 TB Allocation Details'!$A$18:$L$205, MATCH("A &amp; G ID", 'E4 TB Allocation Details'!$A$18:$L$18, 0),FALSE), 'E2 Allocators'!$B$15:$W$361, MATCH('O5 Details by Class &amp; Accounts'!CD$18, 'E2 Allocators'!$B$15:$W$15, 0),FALSE)*$E74)</f>
        <v>0</v>
      </c>
      <c r="CE74" s="1411">
        <f>IF(ISERROR(VLOOKUP(VLOOKUP($A74, 'E4 TB Allocation Details'!$A$18:$L$205, MATCH("A &amp; G ID", 'E4 TB Allocation Details'!$A$18:$L$18, 0),FALSE), 'E2 Allocators'!$B$15:$W$361, MATCH('O5 Details by Class &amp; Accounts'!CE$18, 'E2 Allocators'!$B$15:$W$15, 0),FALSE)*$E74), 0, VLOOKUP(VLOOKUP($A74, 'E4 TB Allocation Details'!$A$18:$L$205, MATCH("A &amp; G ID", 'E4 TB Allocation Details'!$A$18:$L$18, 0),FALSE), 'E2 Allocators'!$B$15:$W$361, MATCH('O5 Details by Class &amp; Accounts'!CE$18, 'E2 Allocators'!$B$15:$W$15, 0),FALSE)*$E74)</f>
        <v>0</v>
      </c>
      <c r="CF74" s="1411">
        <f>IF(ISERROR(VLOOKUP(VLOOKUP($A74, 'E4 TB Allocation Details'!$A$18:$L$205, MATCH("A &amp; G ID", 'E4 TB Allocation Details'!$A$18:$L$18, 0),FALSE), 'E2 Allocators'!$B$15:$W$361, MATCH('O5 Details by Class &amp; Accounts'!CF$18, 'E2 Allocators'!$B$15:$W$15, 0),FALSE)*$E74), 0, VLOOKUP(VLOOKUP($A74, 'E4 TB Allocation Details'!$A$18:$L$205, MATCH("A &amp; G ID", 'E4 TB Allocation Details'!$A$18:$L$18, 0),FALSE), 'E2 Allocators'!$B$15:$W$361, MATCH('O5 Details by Class &amp; Accounts'!CF$18, 'E2 Allocators'!$B$15:$W$15, 0),FALSE)*$E74)</f>
        <v>0</v>
      </c>
      <c r="CG74" s="1411">
        <f>IF(ISERROR(VLOOKUP(VLOOKUP($A74, 'E4 TB Allocation Details'!$A$18:$L$205, MATCH("A &amp; G ID", 'E4 TB Allocation Details'!$A$18:$L$18, 0),FALSE), 'E2 Allocators'!$B$15:$W$361, MATCH('O5 Details by Class &amp; Accounts'!CG$18, 'E2 Allocators'!$B$15:$W$15, 0),FALSE)*$E74), 0, VLOOKUP(VLOOKUP($A74, 'E4 TB Allocation Details'!$A$18:$L$205, MATCH("A &amp; G ID", 'E4 TB Allocation Details'!$A$18:$L$18, 0),FALSE), 'E2 Allocators'!$B$15:$W$361, MATCH('O5 Details by Class &amp; Accounts'!CG$18, 'E2 Allocators'!$B$15:$W$15, 0),FALSE)*$E74)</f>
        <v>0</v>
      </c>
      <c r="CH74" s="1411">
        <f>IF(ISERROR(VLOOKUP(VLOOKUP($A74, 'E4 TB Allocation Details'!$A$18:$L$205, MATCH("A &amp; G ID", 'E4 TB Allocation Details'!$A$18:$L$18, 0),FALSE), 'E2 Allocators'!$B$15:$W$361, MATCH('O5 Details by Class &amp; Accounts'!CH$18, 'E2 Allocators'!$B$15:$W$15, 0),FALSE)*$E74), 0, VLOOKUP(VLOOKUP($A74, 'E4 TB Allocation Details'!$A$18:$L$205, MATCH("A &amp; G ID", 'E4 TB Allocation Details'!$A$18:$L$18, 0),FALSE), 'E2 Allocators'!$B$15:$W$361, MATCH('O5 Details by Class &amp; Accounts'!CH$18, 'E2 Allocators'!$B$15:$W$15, 0),FALSE)*$E74)</f>
        <v>0</v>
      </c>
      <c r="CI74" s="1411">
        <f>IF(ISERROR(VLOOKUP(VLOOKUP($A74, 'E4 TB Allocation Details'!$A$18:$L$205, MATCH("A &amp; G ID", 'E4 TB Allocation Details'!$A$18:$L$18, 0),FALSE), 'E2 Allocators'!$B$15:$W$361, MATCH('O5 Details by Class &amp; Accounts'!CI$18, 'E2 Allocators'!$B$15:$W$15, 0),FALSE)*$E74), 0, VLOOKUP(VLOOKUP($A74, 'E4 TB Allocation Details'!$A$18:$L$205, MATCH("A &amp; G ID", 'E4 TB Allocation Details'!$A$18:$L$18, 0),FALSE), 'E2 Allocators'!$B$15:$W$361, MATCH('O5 Details by Class &amp; Accounts'!CI$18, 'E2 Allocators'!$B$15:$W$15, 0),FALSE)*$E74)</f>
        <v>0</v>
      </c>
      <c r="CJ74" s="1411">
        <f>IF(ISERROR(VLOOKUP(VLOOKUP($A74, 'E4 TB Allocation Details'!$A$18:$L$205, MATCH("A &amp; G ID", 'E4 TB Allocation Details'!$A$18:$L$18, 0),FALSE), 'E2 Allocators'!$B$15:$W$361, MATCH('O5 Details by Class &amp; Accounts'!CJ$18, 'E2 Allocators'!$B$15:$W$15, 0),FALSE)*$E74), 0, VLOOKUP(VLOOKUP($A74, 'E4 TB Allocation Details'!$A$18:$L$205, MATCH("A &amp; G ID", 'E4 TB Allocation Details'!$A$18:$L$18, 0),FALSE), 'E2 Allocators'!$B$15:$W$361, MATCH('O5 Details by Class &amp; Accounts'!CJ$18, 'E2 Allocators'!$B$15:$W$15, 0),FALSE)*$E74)</f>
        <v>0</v>
      </c>
      <c r="CK74" s="1411">
        <f>IF(ISERROR(VLOOKUP(VLOOKUP($A74, 'E4 TB Allocation Details'!$A$18:$L$205, MATCH("A &amp; G ID", 'E4 TB Allocation Details'!$A$18:$L$18, 0),FALSE), 'E2 Allocators'!$B$15:$W$361, MATCH('O5 Details by Class &amp; Accounts'!CK$18, 'E2 Allocators'!$B$15:$W$15, 0),FALSE)*$E74), 0, VLOOKUP(VLOOKUP($A74, 'E4 TB Allocation Details'!$A$18:$L$205, MATCH("A &amp; G ID", 'E4 TB Allocation Details'!$A$18:$L$18, 0),FALSE), 'E2 Allocators'!$B$15:$W$361, MATCH('O5 Details by Class &amp; Accounts'!CK$18, 'E2 Allocators'!$B$15:$W$15, 0),FALSE)*$E74)</f>
        <v>0</v>
      </c>
      <c r="CL74" s="1411">
        <f>IF(ISERROR(VLOOKUP(VLOOKUP($A74, 'E4 TB Allocation Details'!$A$18:$L$205, MATCH("A &amp; G ID", 'E4 TB Allocation Details'!$A$18:$L$18, 0),FALSE), 'E2 Allocators'!$B$15:$W$361, MATCH('O5 Details by Class &amp; Accounts'!CL$18, 'E2 Allocators'!$B$15:$W$15, 0),FALSE)*$E74), 0, VLOOKUP(VLOOKUP($A74, 'E4 TB Allocation Details'!$A$18:$L$205, MATCH("A &amp; G ID", 'E4 TB Allocation Details'!$A$18:$L$18, 0),FALSE), 'E2 Allocators'!$B$15:$W$361, MATCH('O5 Details by Class &amp; Accounts'!CL$18, 'E2 Allocators'!$B$15:$W$15, 0),FALSE)*$E74)</f>
        <v>0</v>
      </c>
      <c r="CM74" s="1411">
        <f>IF(ISERROR(VLOOKUP(VLOOKUP($A74, 'E4 TB Allocation Details'!$A$18:$L$205, MATCH("A &amp; G ID", 'E4 TB Allocation Details'!$A$18:$L$18, 0),FALSE), 'E2 Allocators'!$B$15:$W$361, MATCH('O5 Details by Class &amp; Accounts'!CM$18, 'E2 Allocators'!$B$15:$W$15, 0),FALSE)*$E74), 0, VLOOKUP(VLOOKUP($A74, 'E4 TB Allocation Details'!$A$18:$L$205, MATCH("A &amp; G ID", 'E4 TB Allocation Details'!$A$18:$L$18, 0),FALSE), 'E2 Allocators'!$B$15:$W$361, MATCH('O5 Details by Class &amp; Accounts'!CM$18, 'E2 Allocators'!$B$15:$W$15, 0),FALSE)*$E74)</f>
        <v>0</v>
      </c>
      <c r="CN74" s="1411">
        <f t="shared" si="12"/>
        <v>0</v>
      </c>
      <c r="CO74" s="1791">
        <f t="shared" si="7"/>
        <v>0</v>
      </c>
      <c r="CQ74" s="2086" t="s">
        <v>1471</v>
      </c>
    </row>
    <row r="75" spans="1:95" s="80" customFormat="1" ht="25.5">
      <c r="A75" s="1169">
        <v>1975</v>
      </c>
      <c r="B75" s="451" t="s">
        <v>895</v>
      </c>
      <c r="C75" s="1788">
        <f>IF(ISERROR(VLOOKUP($A75,'I3 TB Data'!$A$23:$H$458,MATCH('O5 Details by Class &amp; Accounts'!$C$18, 'I3 TB Data'!$A$23:$H$23,0),0)), 0, VLOOKUP($A75,'I3 TB Data'!$A$23:$H$458,MATCH('O5 Details by Class &amp; Accounts'!$C$18,'I3 TB Data'!$A$23:$H$23,0),0))</f>
        <v>0</v>
      </c>
      <c r="D75" s="1789">
        <f>'I4 BO ASSETS'!E76</f>
        <v>0</v>
      </c>
      <c r="E75" s="1788">
        <f t="shared" si="6"/>
        <v>0</v>
      </c>
      <c r="F75" s="1790">
        <f>IF(ISERROR(VLOOKUP($A75, 'E1 Categorization'!A33:E122, MATCH("Customer Component", 'E1 Categorization'!$A$33:$E$33,0), 0)), 0, IF(VLOOKUP($A75, 'E1 Categorization'!A33:E122, MATCH("Customer Component", 'E1 Categorization'!$A$33:$E$33,0), 0)=0, 'O5 Details by Class &amp; Accounts'!$E75, IF(AND(VLOOKUP($A75, 'E1 Categorization'!A33:E122, MATCH("Customer Component", 'E1 Categorization'!$A$33:$E$33,0), 0) &gt;0, VLOOKUP($A75, 'E1 Categorization'!A33:E122, MATCH("Customer Component", 'E1 Categorization'!$A$33:$E$33,0), 0)&lt;1), 'O5 Details by Class &amp; Accounts'!$E75*(1-VLOOKUP($A75, 'E1 Categorization'!A33:E122, MATCH("Customer Component", 'E1 Categorization'!$A$33:$E$33,0), 0)), 0)))</f>
        <v>0</v>
      </c>
      <c r="G75" s="1790">
        <f>IF(ISERROR(VLOOKUP($A75, 'E1 Categorization'!A33:E122, MATCH("Customer Component", 'E1 Categorization'!$A$33:$E$33,0), 0)),0, IF(VLOOKUP($A75, 'E1 Categorization'!A33:E122, MATCH("Customer Component", 'E1 Categorization'!$A$33:$E$33,0), 0)=0, 0, IF(AND(VLOOKUP($A75, 'E1 Categorization'!A33:E122, MATCH("Customer Component", 'E1 Categorization'!$A$33:$E$33,0), 0) &gt;0, VLOOKUP($A75, 'E1 Categorization'!A33:E122, MATCH("Customer Component", 'E1 Categorization'!$A$33:$E$33,0), 0)&lt;1), 'O5 Details by Class &amp; Accounts'!$E75*(VLOOKUP($A75, 'E1 Categorization'!A33:E122, MATCH("Customer Component", 'E1 Categorization'!$A$33:$E$33,0), 0)), 'O5 Details by Class &amp; Accounts'!$E75)))</f>
        <v>0</v>
      </c>
      <c r="H75" s="1411">
        <f t="shared" si="8"/>
        <v>0</v>
      </c>
      <c r="I75" s="1411">
        <f>IF(ISERROR(VLOOKUP(VLOOKUP($A75, 'E4 TB Allocation Details'!$A$18:$L$205, MATCH("Demand ID", 'E4 TB Allocation Details'!$A$18:$L$18, 0),FALSE), 'E2 Allocators'!$B$15:$W$361, MATCH('O5 Details by Class &amp; Accounts'!I$18, 'E2 Allocators'!$B$15:$W$15, 0),FALSE)*$F75), 0, VLOOKUP(VLOOKUP($A75, 'E4 TB Allocation Details'!$A$18:$L$205, MATCH("Demand ID", 'E4 TB Allocation Details'!$A$18:$L$18, 0),FALSE), 'E2 Allocators'!$B$15:$W$361, MATCH('O5 Details by Class &amp; Accounts'!I$18, 'E2 Allocators'!$B$15:$W$15, 0),FALSE)*$F75)</f>
        <v>0</v>
      </c>
      <c r="J75" s="1411">
        <f>IF(ISERROR(VLOOKUP(VLOOKUP($A75, 'E4 TB Allocation Details'!$A$18:$L$205, MATCH("Demand ID", 'E4 TB Allocation Details'!$A$18:$L$18, 0),FALSE), 'E2 Allocators'!$B$15:$W$361, MATCH('O5 Details by Class &amp; Accounts'!J$18, 'E2 Allocators'!$B$15:$W$15, 0),FALSE)*$F75), 0, VLOOKUP(VLOOKUP($A75, 'E4 TB Allocation Details'!$A$18:$L$205, MATCH("Demand ID", 'E4 TB Allocation Details'!$A$18:$L$18, 0),FALSE), 'E2 Allocators'!$B$15:$W$361, MATCH('O5 Details by Class &amp; Accounts'!J$18, 'E2 Allocators'!$B$15:$W$15, 0),FALSE)*$F75)</f>
        <v>0</v>
      </c>
      <c r="K75" s="1411">
        <f>IF(ISERROR(VLOOKUP(VLOOKUP($A75, 'E4 TB Allocation Details'!$A$18:$L$205, MATCH("Demand ID", 'E4 TB Allocation Details'!$A$18:$L$18, 0),FALSE), 'E2 Allocators'!$B$15:$W$361, MATCH('O5 Details by Class &amp; Accounts'!K$18, 'E2 Allocators'!$B$15:$W$15, 0),FALSE)*$F75), 0, VLOOKUP(VLOOKUP($A75, 'E4 TB Allocation Details'!$A$18:$L$205, MATCH("Demand ID", 'E4 TB Allocation Details'!$A$18:$L$18, 0),FALSE), 'E2 Allocators'!$B$15:$W$361, MATCH('O5 Details by Class &amp; Accounts'!K$18, 'E2 Allocators'!$B$15:$W$15, 0),FALSE)*$F75)</f>
        <v>0</v>
      </c>
      <c r="L75" s="1411">
        <f>IF(ISERROR(VLOOKUP(VLOOKUP($A75, 'E4 TB Allocation Details'!$A$18:$L$205, MATCH("Demand ID", 'E4 TB Allocation Details'!$A$18:$L$18, 0),FALSE), 'E2 Allocators'!$B$15:$W$361, MATCH('O5 Details by Class &amp; Accounts'!L$18, 'E2 Allocators'!$B$15:$W$15, 0),FALSE)*$F75), 0, VLOOKUP(VLOOKUP($A75, 'E4 TB Allocation Details'!$A$18:$L$205, MATCH("Demand ID", 'E4 TB Allocation Details'!$A$18:$L$18, 0),FALSE), 'E2 Allocators'!$B$15:$W$361, MATCH('O5 Details by Class &amp; Accounts'!L$18, 'E2 Allocators'!$B$15:$W$15, 0),FALSE)*$F75)</f>
        <v>0</v>
      </c>
      <c r="M75" s="1411">
        <f>IF(ISERROR(VLOOKUP(VLOOKUP($A75, 'E4 TB Allocation Details'!$A$18:$L$205, MATCH("Demand ID", 'E4 TB Allocation Details'!$A$18:$L$18, 0),FALSE), 'E2 Allocators'!$B$15:$W$361, MATCH('O5 Details by Class &amp; Accounts'!M$18, 'E2 Allocators'!$B$15:$W$15, 0),FALSE)*$F75), 0, VLOOKUP(VLOOKUP($A75, 'E4 TB Allocation Details'!$A$18:$L$205, MATCH("Demand ID", 'E4 TB Allocation Details'!$A$18:$L$18, 0),FALSE), 'E2 Allocators'!$B$15:$W$361, MATCH('O5 Details by Class &amp; Accounts'!M$18, 'E2 Allocators'!$B$15:$W$15, 0),FALSE)*$F75)</f>
        <v>0</v>
      </c>
      <c r="N75" s="1411">
        <f>IF(ISERROR(VLOOKUP(VLOOKUP($A75, 'E4 TB Allocation Details'!$A$18:$L$205, MATCH("Demand ID", 'E4 TB Allocation Details'!$A$18:$L$18, 0),FALSE), 'E2 Allocators'!$B$15:$W$361, MATCH('O5 Details by Class &amp; Accounts'!N$18, 'E2 Allocators'!$B$15:$W$15, 0),FALSE)*$F75), 0, VLOOKUP(VLOOKUP($A75, 'E4 TB Allocation Details'!$A$18:$L$205, MATCH("Demand ID", 'E4 TB Allocation Details'!$A$18:$L$18, 0),FALSE), 'E2 Allocators'!$B$15:$W$361, MATCH('O5 Details by Class &amp; Accounts'!N$18, 'E2 Allocators'!$B$15:$W$15, 0),FALSE)*$F75)</f>
        <v>0</v>
      </c>
      <c r="O75" s="1411">
        <f>IF(ISERROR(VLOOKUP(VLOOKUP($A75, 'E4 TB Allocation Details'!$A$18:$L$205, MATCH("Demand ID", 'E4 TB Allocation Details'!$A$18:$L$18, 0),FALSE), 'E2 Allocators'!$B$15:$W$361, MATCH('O5 Details by Class &amp; Accounts'!O$18, 'E2 Allocators'!$B$15:$W$15, 0),FALSE)*$F75), 0, VLOOKUP(VLOOKUP($A75, 'E4 TB Allocation Details'!$A$18:$L$205, MATCH("Demand ID", 'E4 TB Allocation Details'!$A$18:$L$18, 0),FALSE), 'E2 Allocators'!$B$15:$W$361, MATCH('O5 Details by Class &amp; Accounts'!O$18, 'E2 Allocators'!$B$15:$W$15, 0),FALSE)*$F75)</f>
        <v>0</v>
      </c>
      <c r="P75" s="1411">
        <f>IF(ISERROR(VLOOKUP(VLOOKUP($A75, 'E4 TB Allocation Details'!$A$18:$L$205, MATCH("Demand ID", 'E4 TB Allocation Details'!$A$18:$L$18, 0),FALSE), 'E2 Allocators'!$B$15:$W$361, MATCH('O5 Details by Class &amp; Accounts'!P$18, 'E2 Allocators'!$B$15:$W$15, 0),FALSE)*$F75), 0, VLOOKUP(VLOOKUP($A75, 'E4 TB Allocation Details'!$A$18:$L$205, MATCH("Demand ID", 'E4 TB Allocation Details'!$A$18:$L$18, 0),FALSE), 'E2 Allocators'!$B$15:$W$361, MATCH('O5 Details by Class &amp; Accounts'!P$18, 'E2 Allocators'!$B$15:$W$15, 0),FALSE)*$F75)</f>
        <v>0</v>
      </c>
      <c r="Q75" s="1411">
        <f>IF(ISERROR(VLOOKUP(VLOOKUP($A75, 'E4 TB Allocation Details'!$A$18:$L$205, MATCH("Demand ID", 'E4 TB Allocation Details'!$A$18:$L$18, 0),FALSE), 'E2 Allocators'!$B$15:$W$361, MATCH('O5 Details by Class &amp; Accounts'!Q$18, 'E2 Allocators'!$B$15:$W$15, 0),FALSE)*$F75), 0, VLOOKUP(VLOOKUP($A75, 'E4 TB Allocation Details'!$A$18:$L$205, MATCH("Demand ID", 'E4 TB Allocation Details'!$A$18:$L$18, 0),FALSE), 'E2 Allocators'!$B$15:$W$361, MATCH('O5 Details by Class &amp; Accounts'!Q$18, 'E2 Allocators'!$B$15:$W$15, 0),FALSE)*$F75)</f>
        <v>0</v>
      </c>
      <c r="R75" s="1411">
        <f>IF(ISERROR(VLOOKUP(VLOOKUP($A75, 'E4 TB Allocation Details'!$A$18:$L$205, MATCH("Demand ID", 'E4 TB Allocation Details'!$A$18:$L$18, 0),FALSE), 'E2 Allocators'!$B$15:$W$361, MATCH('O5 Details by Class &amp; Accounts'!R$18, 'E2 Allocators'!$B$15:$W$15, 0),FALSE)*$F75), 0, VLOOKUP(VLOOKUP($A75, 'E4 TB Allocation Details'!$A$18:$L$205, MATCH("Demand ID", 'E4 TB Allocation Details'!$A$18:$L$18, 0),FALSE), 'E2 Allocators'!$B$15:$W$361, MATCH('O5 Details by Class &amp; Accounts'!R$18, 'E2 Allocators'!$B$15:$W$15, 0),FALSE)*$F75)</f>
        <v>0</v>
      </c>
      <c r="S75" s="1411">
        <f>IF(ISERROR(VLOOKUP(VLOOKUP($A75, 'E4 TB Allocation Details'!$A$18:$L$205, MATCH("Demand ID", 'E4 TB Allocation Details'!$A$18:$L$18, 0),FALSE), 'E2 Allocators'!$B$15:$W$361, MATCH('O5 Details by Class &amp; Accounts'!S$18, 'E2 Allocators'!$B$15:$W$15, 0),FALSE)*$F75), 0, VLOOKUP(VLOOKUP($A75, 'E4 TB Allocation Details'!$A$18:$L$205, MATCH("Demand ID", 'E4 TB Allocation Details'!$A$18:$L$18, 0),FALSE), 'E2 Allocators'!$B$15:$W$361, MATCH('O5 Details by Class &amp; Accounts'!S$18, 'E2 Allocators'!$B$15:$W$15, 0),FALSE)*$F75)</f>
        <v>0</v>
      </c>
      <c r="T75" s="1411">
        <f>IF(ISERROR(VLOOKUP(VLOOKUP($A75, 'E4 TB Allocation Details'!$A$18:$L$205, MATCH("Demand ID", 'E4 TB Allocation Details'!$A$18:$L$18, 0),FALSE), 'E2 Allocators'!$B$15:$W$361, MATCH('O5 Details by Class &amp; Accounts'!T$18, 'E2 Allocators'!$B$15:$W$15, 0),FALSE)*$F75), 0, VLOOKUP(VLOOKUP($A75, 'E4 TB Allocation Details'!$A$18:$L$205, MATCH("Demand ID", 'E4 TB Allocation Details'!$A$18:$L$18, 0),FALSE), 'E2 Allocators'!$B$15:$W$361, MATCH('O5 Details by Class &amp; Accounts'!T$18, 'E2 Allocators'!$B$15:$W$15, 0),FALSE)*$F75)</f>
        <v>0</v>
      </c>
      <c r="U75" s="1411">
        <f>IF(ISERROR(VLOOKUP(VLOOKUP($A75, 'E4 TB Allocation Details'!$A$18:$L$205, MATCH("Demand ID", 'E4 TB Allocation Details'!$A$18:$L$18, 0),FALSE), 'E2 Allocators'!$B$15:$W$361, MATCH('O5 Details by Class &amp; Accounts'!U$18, 'E2 Allocators'!$B$15:$W$15, 0),FALSE)*$F75), 0, VLOOKUP(VLOOKUP($A75, 'E4 TB Allocation Details'!$A$18:$L$205, MATCH("Demand ID", 'E4 TB Allocation Details'!$A$18:$L$18, 0),FALSE), 'E2 Allocators'!$B$15:$W$361, MATCH('O5 Details by Class &amp; Accounts'!U$18, 'E2 Allocators'!$B$15:$W$15, 0),FALSE)*$F75)</f>
        <v>0</v>
      </c>
      <c r="V75" s="1411">
        <f>IF(ISERROR(VLOOKUP(VLOOKUP($A75, 'E4 TB Allocation Details'!$A$18:$L$205, MATCH("Demand ID", 'E4 TB Allocation Details'!$A$18:$L$18, 0),FALSE), 'E2 Allocators'!$B$15:$W$361, MATCH('O5 Details by Class &amp; Accounts'!V$18, 'E2 Allocators'!$B$15:$W$15, 0),FALSE)*$F75), 0, VLOOKUP(VLOOKUP($A75, 'E4 TB Allocation Details'!$A$18:$L$205, MATCH("Demand ID", 'E4 TB Allocation Details'!$A$18:$L$18, 0),FALSE), 'E2 Allocators'!$B$15:$W$361, MATCH('O5 Details by Class &amp; Accounts'!V$18, 'E2 Allocators'!$B$15:$W$15, 0),FALSE)*$F75)</f>
        <v>0</v>
      </c>
      <c r="W75" s="1411">
        <f>IF(ISERROR(VLOOKUP(VLOOKUP($A75, 'E4 TB Allocation Details'!$A$18:$L$205, MATCH("Demand ID", 'E4 TB Allocation Details'!$A$18:$L$18, 0),FALSE), 'E2 Allocators'!$B$15:$W$361, MATCH('O5 Details by Class &amp; Accounts'!W$18, 'E2 Allocators'!$B$15:$W$15, 0),FALSE)*$F75), 0, VLOOKUP(VLOOKUP($A75, 'E4 TB Allocation Details'!$A$18:$L$205, MATCH("Demand ID", 'E4 TB Allocation Details'!$A$18:$L$18, 0),FALSE), 'E2 Allocators'!$B$15:$W$361, MATCH('O5 Details by Class &amp; Accounts'!W$18, 'E2 Allocators'!$B$15:$W$15, 0),FALSE)*$F75)</f>
        <v>0</v>
      </c>
      <c r="X75" s="1411">
        <f>IF(ISERROR(VLOOKUP(VLOOKUP($A75, 'E4 TB Allocation Details'!$A$18:$L$205, MATCH("Demand ID", 'E4 TB Allocation Details'!$A$18:$L$18, 0),FALSE), 'E2 Allocators'!$B$15:$W$361, MATCH('O5 Details by Class &amp; Accounts'!X$18, 'E2 Allocators'!$B$15:$W$15, 0),FALSE)*$F75), 0, VLOOKUP(VLOOKUP($A75, 'E4 TB Allocation Details'!$A$18:$L$205, MATCH("Demand ID", 'E4 TB Allocation Details'!$A$18:$L$18, 0),FALSE), 'E2 Allocators'!$B$15:$W$361, MATCH('O5 Details by Class &amp; Accounts'!X$18, 'E2 Allocators'!$B$15:$W$15, 0),FALSE)*$F75)</f>
        <v>0</v>
      </c>
      <c r="Y75" s="1411">
        <f>IF(ISERROR(VLOOKUP(VLOOKUP($A75, 'E4 TB Allocation Details'!$A$18:$L$205, MATCH("Demand ID", 'E4 TB Allocation Details'!$A$18:$L$18, 0),FALSE), 'E2 Allocators'!$B$15:$W$361, MATCH('O5 Details by Class &amp; Accounts'!Y$18, 'E2 Allocators'!$B$15:$W$15, 0),FALSE)*$F75), 0, VLOOKUP(VLOOKUP($A75, 'E4 TB Allocation Details'!$A$18:$L$205, MATCH("Demand ID", 'E4 TB Allocation Details'!$A$18:$L$18, 0),FALSE), 'E2 Allocators'!$B$15:$W$361, MATCH('O5 Details by Class &amp; Accounts'!Y$18, 'E2 Allocators'!$B$15:$W$15, 0),FALSE)*$F75)</f>
        <v>0</v>
      </c>
      <c r="Z75" s="1411">
        <f>IF(ISERROR(VLOOKUP(VLOOKUP($A75, 'E4 TB Allocation Details'!$A$18:$L$205, MATCH("Demand ID", 'E4 TB Allocation Details'!$A$18:$L$18, 0),FALSE), 'E2 Allocators'!$B$15:$W$361, MATCH('O5 Details by Class &amp; Accounts'!Z$18, 'E2 Allocators'!$B$15:$W$15, 0),FALSE)*$F75), 0, VLOOKUP(VLOOKUP($A75, 'E4 TB Allocation Details'!$A$18:$L$205, MATCH("Demand ID", 'E4 TB Allocation Details'!$A$18:$L$18, 0),FALSE), 'E2 Allocators'!$B$15:$W$361, MATCH('O5 Details by Class &amp; Accounts'!Z$18, 'E2 Allocators'!$B$15:$W$15, 0),FALSE)*$F75)</f>
        <v>0</v>
      </c>
      <c r="AA75" s="1411">
        <f>IF(ISERROR(VLOOKUP(VLOOKUP($A75, 'E4 TB Allocation Details'!$A$18:$L$205, MATCH("Demand ID", 'E4 TB Allocation Details'!$A$18:$L$18, 0),FALSE), 'E2 Allocators'!$B$15:$W$361, MATCH('O5 Details by Class &amp; Accounts'!AA$18, 'E2 Allocators'!$B$15:$W$15, 0),FALSE)*$F75), 0, VLOOKUP(VLOOKUP($A75, 'E4 TB Allocation Details'!$A$18:$L$205, MATCH("Demand ID", 'E4 TB Allocation Details'!$A$18:$L$18, 0),FALSE), 'E2 Allocators'!$B$15:$W$361, MATCH('O5 Details by Class &amp; Accounts'!AA$18, 'E2 Allocators'!$B$15:$W$15, 0),FALSE)*$F75)</f>
        <v>0</v>
      </c>
      <c r="AB75" s="1411">
        <f>IF(ISERROR(VLOOKUP(VLOOKUP($A75, 'E4 TB Allocation Details'!$A$18:$L$205, MATCH("Demand ID", 'E4 TB Allocation Details'!$A$18:$L$18, 0),FALSE), 'E2 Allocators'!$B$15:$W$361, MATCH('O5 Details by Class &amp; Accounts'!AB$18, 'E2 Allocators'!$B$15:$W$15, 0),FALSE)*$F75), 0, VLOOKUP(VLOOKUP($A75, 'E4 TB Allocation Details'!$A$18:$L$205, MATCH("Demand ID", 'E4 TB Allocation Details'!$A$18:$L$18, 0),FALSE), 'E2 Allocators'!$B$15:$W$361, MATCH('O5 Details by Class &amp; Accounts'!AB$18, 'E2 Allocators'!$B$15:$W$15, 0),FALSE)*$F75)</f>
        <v>0</v>
      </c>
      <c r="AC75" s="1411">
        <f t="shared" si="9"/>
        <v>0</v>
      </c>
      <c r="AD75" s="1411">
        <f>IF(ISERROR(VLOOKUP(VLOOKUP($A75, 'E4 TB Allocation Details'!$A$18:$L$205, MATCH("Customer ID", 'E4 TB Allocation Details'!$A$18:$L$18, 0),FALSE), 'E2 Allocators'!$B$15:$W$361, MATCH('O5 Details by Class &amp; Accounts'!AD$18, 'E2 Allocators'!$B$15:$W$15, 0),FALSE)*$G75), 0, VLOOKUP(VLOOKUP($A75, 'E4 TB Allocation Details'!$A$18:$L$205, MATCH("Customer ID", 'E4 TB Allocation Details'!$A$18:$L$18, 0),FALSE), 'E2 Allocators'!$B$15:$W$361, MATCH('O5 Details by Class &amp; Accounts'!AD$18, 'E2 Allocators'!$B$15:$W$15, 0),FALSE)*$G75)</f>
        <v>0</v>
      </c>
      <c r="AE75" s="1411">
        <f>IF(ISERROR(VLOOKUP(VLOOKUP($A75, 'E4 TB Allocation Details'!$A$18:$L$205, MATCH("Customer ID", 'E4 TB Allocation Details'!$A$18:$L$18, 0),FALSE), 'E2 Allocators'!$B$15:$W$361, MATCH('O5 Details by Class &amp; Accounts'!AE$18, 'E2 Allocators'!$B$15:$W$15, 0),FALSE)*$G75), 0, VLOOKUP(VLOOKUP($A75, 'E4 TB Allocation Details'!$A$18:$L$205, MATCH("Customer ID", 'E4 TB Allocation Details'!$A$18:$L$18, 0),FALSE), 'E2 Allocators'!$B$15:$W$361, MATCH('O5 Details by Class &amp; Accounts'!AE$18, 'E2 Allocators'!$B$15:$W$15, 0),FALSE)*$G75)</f>
        <v>0</v>
      </c>
      <c r="AF75" s="1411">
        <f>IF(ISERROR(VLOOKUP(VLOOKUP($A75, 'E4 TB Allocation Details'!$A$18:$L$205, MATCH("Customer ID", 'E4 TB Allocation Details'!$A$18:$L$18, 0),FALSE), 'E2 Allocators'!$B$15:$W$361, MATCH('O5 Details by Class &amp; Accounts'!AF$18, 'E2 Allocators'!$B$15:$W$15, 0),FALSE)*$G75), 0, VLOOKUP(VLOOKUP($A75, 'E4 TB Allocation Details'!$A$18:$L$205, MATCH("Customer ID", 'E4 TB Allocation Details'!$A$18:$L$18, 0),FALSE), 'E2 Allocators'!$B$15:$W$361, MATCH('O5 Details by Class &amp; Accounts'!AF$18, 'E2 Allocators'!$B$15:$W$15, 0),FALSE)*$G75)</f>
        <v>0</v>
      </c>
      <c r="AG75" s="1411">
        <f>IF(ISERROR(VLOOKUP(VLOOKUP($A75, 'E4 TB Allocation Details'!$A$18:$L$205, MATCH("Customer ID", 'E4 TB Allocation Details'!$A$18:$L$18, 0),FALSE), 'E2 Allocators'!$B$15:$W$361, MATCH('O5 Details by Class &amp; Accounts'!AG$18, 'E2 Allocators'!$B$15:$W$15, 0),FALSE)*$G75), 0, VLOOKUP(VLOOKUP($A75, 'E4 TB Allocation Details'!$A$18:$L$205, MATCH("Customer ID", 'E4 TB Allocation Details'!$A$18:$L$18, 0),FALSE), 'E2 Allocators'!$B$15:$W$361, MATCH('O5 Details by Class &amp; Accounts'!AG$18, 'E2 Allocators'!$B$15:$W$15, 0),FALSE)*$G75)</f>
        <v>0</v>
      </c>
      <c r="AH75" s="1411">
        <f>IF(ISERROR(VLOOKUP(VLOOKUP($A75, 'E4 TB Allocation Details'!$A$18:$L$205, MATCH("Customer ID", 'E4 TB Allocation Details'!$A$18:$L$18, 0),FALSE), 'E2 Allocators'!$B$15:$W$361, MATCH('O5 Details by Class &amp; Accounts'!AH$18, 'E2 Allocators'!$B$15:$W$15, 0),FALSE)*$G75), 0, VLOOKUP(VLOOKUP($A75, 'E4 TB Allocation Details'!$A$18:$L$205, MATCH("Customer ID", 'E4 TB Allocation Details'!$A$18:$L$18, 0),FALSE), 'E2 Allocators'!$B$15:$W$361, MATCH('O5 Details by Class &amp; Accounts'!AH$18, 'E2 Allocators'!$B$15:$W$15, 0),FALSE)*$G75)</f>
        <v>0</v>
      </c>
      <c r="AI75" s="1411">
        <f>IF(ISERROR(VLOOKUP(VLOOKUP($A75, 'E4 TB Allocation Details'!$A$18:$L$205, MATCH("Customer ID", 'E4 TB Allocation Details'!$A$18:$L$18, 0),FALSE), 'E2 Allocators'!$B$15:$W$361, MATCH('O5 Details by Class &amp; Accounts'!AI$18, 'E2 Allocators'!$B$15:$W$15, 0),FALSE)*$G75), 0, VLOOKUP(VLOOKUP($A75, 'E4 TB Allocation Details'!$A$18:$L$205, MATCH("Customer ID", 'E4 TB Allocation Details'!$A$18:$L$18, 0),FALSE), 'E2 Allocators'!$B$15:$W$361, MATCH('O5 Details by Class &amp; Accounts'!AI$18, 'E2 Allocators'!$B$15:$W$15, 0),FALSE)*$G75)</f>
        <v>0</v>
      </c>
      <c r="AJ75" s="1411">
        <f>IF(ISERROR(VLOOKUP(VLOOKUP($A75, 'E4 TB Allocation Details'!$A$18:$L$205, MATCH("Customer ID", 'E4 TB Allocation Details'!$A$18:$L$18, 0),FALSE), 'E2 Allocators'!$B$15:$W$361, MATCH('O5 Details by Class &amp; Accounts'!AJ$18, 'E2 Allocators'!$B$15:$W$15, 0),FALSE)*$G75), 0, VLOOKUP(VLOOKUP($A75, 'E4 TB Allocation Details'!$A$18:$L$205, MATCH("Customer ID", 'E4 TB Allocation Details'!$A$18:$L$18, 0),FALSE), 'E2 Allocators'!$B$15:$W$361, MATCH('O5 Details by Class &amp; Accounts'!AJ$18, 'E2 Allocators'!$B$15:$W$15, 0),FALSE)*$G75)</f>
        <v>0</v>
      </c>
      <c r="AK75" s="1411">
        <f>IF(ISERROR(VLOOKUP(VLOOKUP($A75, 'E4 TB Allocation Details'!$A$18:$L$205, MATCH("Customer ID", 'E4 TB Allocation Details'!$A$18:$L$18, 0),FALSE), 'E2 Allocators'!$B$15:$W$361, MATCH('O5 Details by Class &amp; Accounts'!AK$18, 'E2 Allocators'!$B$15:$W$15, 0),FALSE)*$G75), 0, VLOOKUP(VLOOKUP($A75, 'E4 TB Allocation Details'!$A$18:$L$205, MATCH("Customer ID", 'E4 TB Allocation Details'!$A$18:$L$18, 0),FALSE), 'E2 Allocators'!$B$15:$W$361, MATCH('O5 Details by Class &amp; Accounts'!AK$18, 'E2 Allocators'!$B$15:$W$15, 0),FALSE)*$G75)</f>
        <v>0</v>
      </c>
      <c r="AL75" s="1411">
        <f>IF(ISERROR(VLOOKUP(VLOOKUP($A75, 'E4 TB Allocation Details'!$A$18:$L$205, MATCH("Customer ID", 'E4 TB Allocation Details'!$A$18:$L$18, 0),FALSE), 'E2 Allocators'!$B$15:$W$361, MATCH('O5 Details by Class &amp; Accounts'!AL$18, 'E2 Allocators'!$B$15:$W$15, 0),FALSE)*$G75), 0, VLOOKUP(VLOOKUP($A75, 'E4 TB Allocation Details'!$A$18:$L$205, MATCH("Customer ID", 'E4 TB Allocation Details'!$A$18:$L$18, 0),FALSE), 'E2 Allocators'!$B$15:$W$361, MATCH('O5 Details by Class &amp; Accounts'!AL$18, 'E2 Allocators'!$B$15:$W$15, 0),FALSE)*$G75)</f>
        <v>0</v>
      </c>
      <c r="AM75" s="1411">
        <f>IF(ISERROR(VLOOKUP(VLOOKUP($A75, 'E4 TB Allocation Details'!$A$18:$L$205, MATCH("Customer ID", 'E4 TB Allocation Details'!$A$18:$L$18, 0),FALSE), 'E2 Allocators'!$B$15:$W$361, MATCH('O5 Details by Class &amp; Accounts'!AM$18, 'E2 Allocators'!$B$15:$W$15, 0),FALSE)*$G75), 0, VLOOKUP(VLOOKUP($A75, 'E4 TB Allocation Details'!$A$18:$L$205, MATCH("Customer ID", 'E4 TB Allocation Details'!$A$18:$L$18, 0),FALSE), 'E2 Allocators'!$B$15:$W$361, MATCH('O5 Details by Class &amp; Accounts'!AM$18, 'E2 Allocators'!$B$15:$W$15, 0),FALSE)*$G75)</f>
        <v>0</v>
      </c>
      <c r="AN75" s="1411">
        <f>IF(ISERROR(VLOOKUP(VLOOKUP($A75, 'E4 TB Allocation Details'!$A$18:$L$205, MATCH("Customer ID", 'E4 TB Allocation Details'!$A$18:$L$18, 0),FALSE), 'E2 Allocators'!$B$15:$W$361, MATCH('O5 Details by Class &amp; Accounts'!AN$18, 'E2 Allocators'!$B$15:$W$15, 0),FALSE)*$G75), 0, VLOOKUP(VLOOKUP($A75, 'E4 TB Allocation Details'!$A$18:$L$205, MATCH("Customer ID", 'E4 TB Allocation Details'!$A$18:$L$18, 0),FALSE), 'E2 Allocators'!$B$15:$W$361, MATCH('O5 Details by Class &amp; Accounts'!AN$18, 'E2 Allocators'!$B$15:$W$15, 0),FALSE)*$G75)</f>
        <v>0</v>
      </c>
      <c r="AO75" s="1411">
        <f>IF(ISERROR(VLOOKUP(VLOOKUP($A75, 'E4 TB Allocation Details'!$A$18:$L$205, MATCH("Customer ID", 'E4 TB Allocation Details'!$A$18:$L$18, 0),FALSE), 'E2 Allocators'!$B$15:$W$361, MATCH('O5 Details by Class &amp; Accounts'!AO$18, 'E2 Allocators'!$B$15:$W$15, 0),FALSE)*$G75), 0, VLOOKUP(VLOOKUP($A75, 'E4 TB Allocation Details'!$A$18:$L$205, MATCH("Customer ID", 'E4 TB Allocation Details'!$A$18:$L$18, 0),FALSE), 'E2 Allocators'!$B$15:$W$361, MATCH('O5 Details by Class &amp; Accounts'!AO$18, 'E2 Allocators'!$B$15:$W$15, 0),FALSE)*$G75)</f>
        <v>0</v>
      </c>
      <c r="AP75" s="1411">
        <f>IF(ISERROR(VLOOKUP(VLOOKUP($A75, 'E4 TB Allocation Details'!$A$18:$L$205, MATCH("Customer ID", 'E4 TB Allocation Details'!$A$18:$L$18, 0),FALSE), 'E2 Allocators'!$B$15:$W$361, MATCH('O5 Details by Class &amp; Accounts'!AP$18, 'E2 Allocators'!$B$15:$W$15, 0),FALSE)*$G75), 0, VLOOKUP(VLOOKUP($A75, 'E4 TB Allocation Details'!$A$18:$L$205, MATCH("Customer ID", 'E4 TB Allocation Details'!$A$18:$L$18, 0),FALSE), 'E2 Allocators'!$B$15:$W$361, MATCH('O5 Details by Class &amp; Accounts'!AP$18, 'E2 Allocators'!$B$15:$W$15, 0),FALSE)*$G75)</f>
        <v>0</v>
      </c>
      <c r="AQ75" s="1411">
        <f>IF(ISERROR(VLOOKUP(VLOOKUP($A75, 'E4 TB Allocation Details'!$A$18:$L$205, MATCH("Customer ID", 'E4 TB Allocation Details'!$A$18:$L$18, 0),FALSE), 'E2 Allocators'!$B$15:$W$361, MATCH('O5 Details by Class &amp; Accounts'!AQ$18, 'E2 Allocators'!$B$15:$W$15, 0),FALSE)*$G75), 0, VLOOKUP(VLOOKUP($A75, 'E4 TB Allocation Details'!$A$18:$L$205, MATCH("Customer ID", 'E4 TB Allocation Details'!$A$18:$L$18, 0),FALSE), 'E2 Allocators'!$B$15:$W$361, MATCH('O5 Details by Class &amp; Accounts'!AQ$18, 'E2 Allocators'!$B$15:$W$15, 0),FALSE)*$G75)</f>
        <v>0</v>
      </c>
      <c r="AR75" s="1411">
        <f>IF(ISERROR(VLOOKUP(VLOOKUP($A75, 'E4 TB Allocation Details'!$A$18:$L$205, MATCH("Customer ID", 'E4 TB Allocation Details'!$A$18:$L$18, 0),FALSE), 'E2 Allocators'!$B$15:$W$361, MATCH('O5 Details by Class &amp; Accounts'!AR$18, 'E2 Allocators'!$B$15:$W$15, 0),FALSE)*$G75), 0, VLOOKUP(VLOOKUP($A75, 'E4 TB Allocation Details'!$A$18:$L$205, MATCH("Customer ID", 'E4 TB Allocation Details'!$A$18:$L$18, 0),FALSE), 'E2 Allocators'!$B$15:$W$361, MATCH('O5 Details by Class &amp; Accounts'!AR$18, 'E2 Allocators'!$B$15:$W$15, 0),FALSE)*$G75)</f>
        <v>0</v>
      </c>
      <c r="AS75" s="1411">
        <f>IF(ISERROR(VLOOKUP(VLOOKUP($A75, 'E4 TB Allocation Details'!$A$18:$L$205, MATCH("Customer ID", 'E4 TB Allocation Details'!$A$18:$L$18, 0),FALSE), 'E2 Allocators'!$B$15:$W$361, MATCH('O5 Details by Class &amp; Accounts'!AS$18, 'E2 Allocators'!$B$15:$W$15, 0),FALSE)*$G75), 0, VLOOKUP(VLOOKUP($A75, 'E4 TB Allocation Details'!$A$18:$L$205, MATCH("Customer ID", 'E4 TB Allocation Details'!$A$18:$L$18, 0),FALSE), 'E2 Allocators'!$B$15:$W$361, MATCH('O5 Details by Class &amp; Accounts'!AS$18, 'E2 Allocators'!$B$15:$W$15, 0),FALSE)*$G75)</f>
        <v>0</v>
      </c>
      <c r="AT75" s="1411">
        <f>IF(ISERROR(VLOOKUP(VLOOKUP($A75, 'E4 TB Allocation Details'!$A$18:$L$205, MATCH("Customer ID", 'E4 TB Allocation Details'!$A$18:$L$18, 0),FALSE), 'E2 Allocators'!$B$15:$W$361, MATCH('O5 Details by Class &amp; Accounts'!AT$18, 'E2 Allocators'!$B$15:$W$15, 0),FALSE)*$G75), 0, VLOOKUP(VLOOKUP($A75, 'E4 TB Allocation Details'!$A$18:$L$205, MATCH("Customer ID", 'E4 TB Allocation Details'!$A$18:$L$18, 0),FALSE), 'E2 Allocators'!$B$15:$W$361, MATCH('O5 Details by Class &amp; Accounts'!AT$18, 'E2 Allocators'!$B$15:$W$15, 0),FALSE)*$G75)</f>
        <v>0</v>
      </c>
      <c r="AU75" s="1411">
        <f>IF(ISERROR(VLOOKUP(VLOOKUP($A75, 'E4 TB Allocation Details'!$A$18:$L$205, MATCH("Customer ID", 'E4 TB Allocation Details'!$A$18:$L$18, 0),FALSE), 'E2 Allocators'!$B$15:$W$361, MATCH('O5 Details by Class &amp; Accounts'!AU$18, 'E2 Allocators'!$B$15:$W$15, 0),FALSE)*$G75), 0, VLOOKUP(VLOOKUP($A75, 'E4 TB Allocation Details'!$A$18:$L$205, MATCH("Customer ID", 'E4 TB Allocation Details'!$A$18:$L$18, 0),FALSE), 'E2 Allocators'!$B$15:$W$361, MATCH('O5 Details by Class &amp; Accounts'!AU$18, 'E2 Allocators'!$B$15:$W$15, 0),FALSE)*$G75)</f>
        <v>0</v>
      </c>
      <c r="AV75" s="1411">
        <f>IF(ISERROR(VLOOKUP(VLOOKUP($A75, 'E4 TB Allocation Details'!$A$18:$L$205, MATCH("Customer ID", 'E4 TB Allocation Details'!$A$18:$L$18, 0),FALSE), 'E2 Allocators'!$B$15:$W$361, MATCH('O5 Details by Class &amp; Accounts'!AV$18, 'E2 Allocators'!$B$15:$W$15, 0),FALSE)*$G75), 0, VLOOKUP(VLOOKUP($A75, 'E4 TB Allocation Details'!$A$18:$L$205, MATCH("Customer ID", 'E4 TB Allocation Details'!$A$18:$L$18, 0),FALSE), 'E2 Allocators'!$B$15:$W$361, MATCH('O5 Details by Class &amp; Accounts'!AV$18, 'E2 Allocators'!$B$15:$W$15, 0),FALSE)*$G75)</f>
        <v>0</v>
      </c>
      <c r="AW75" s="1411">
        <f>IF(ISERROR(VLOOKUP(VLOOKUP($A75, 'E4 TB Allocation Details'!$A$18:$L$205, MATCH("Customer ID", 'E4 TB Allocation Details'!$A$18:$L$18, 0),FALSE), 'E2 Allocators'!$B$15:$W$361, MATCH('O5 Details by Class &amp; Accounts'!AW$18, 'E2 Allocators'!$B$15:$W$15, 0),FALSE)*$G75), 0, VLOOKUP(VLOOKUP($A75, 'E4 TB Allocation Details'!$A$18:$L$205, MATCH("Customer ID", 'E4 TB Allocation Details'!$A$18:$L$18, 0),FALSE), 'E2 Allocators'!$B$15:$W$361, MATCH('O5 Details by Class &amp; Accounts'!AW$18, 'E2 Allocators'!$B$15:$W$15, 0),FALSE)*$G75)</f>
        <v>0</v>
      </c>
      <c r="AX75" s="1411">
        <f t="shared" si="10"/>
        <v>0</v>
      </c>
      <c r="AY75" s="1411">
        <f>IF(ISERROR(VLOOKUP(VLOOKUP($A75, 'E4 TB Allocation Details'!$A$18:$L$205, MATCH("Misc ID", 'E4 TB Allocation Details'!$A$18:$L$18, 0),FALSE), 'E2 Allocators'!$B$15:$W$361, MATCH('O5 Details by Class &amp; Accounts'!AY$18, 'E2 Allocators'!$B$15:$W$15, 0),FALSE)*$E75), 0, VLOOKUP(VLOOKUP($A75, 'E4 TB Allocation Details'!$A$18:$L$205, MATCH("Misc ID", 'E4 TB Allocation Details'!$A$18:$L$18, 0),FALSE), 'E2 Allocators'!$B$15:$W$361, MATCH('O5 Details by Class &amp; Accounts'!AY$18, 'E2 Allocators'!$B$15:$W$15, 0),FALSE)*$E75)</f>
        <v>0</v>
      </c>
      <c r="AZ75" s="1411">
        <f>IF(ISERROR(VLOOKUP(VLOOKUP($A75, 'E4 TB Allocation Details'!$A$18:$L$205, MATCH("Misc ID", 'E4 TB Allocation Details'!$A$18:$L$18, 0),FALSE), 'E2 Allocators'!$B$15:$W$361, MATCH('O5 Details by Class &amp; Accounts'!AZ$18, 'E2 Allocators'!$B$15:$W$15, 0),FALSE)*$E75), 0, VLOOKUP(VLOOKUP($A75, 'E4 TB Allocation Details'!$A$18:$L$205, MATCH("Misc ID", 'E4 TB Allocation Details'!$A$18:$L$18, 0),FALSE), 'E2 Allocators'!$B$15:$W$361, MATCH('O5 Details by Class &amp; Accounts'!AZ$18, 'E2 Allocators'!$B$15:$W$15, 0),FALSE)*$E75)</f>
        <v>0</v>
      </c>
      <c r="BA75" s="1411">
        <f>IF(ISERROR(VLOOKUP(VLOOKUP($A75, 'E4 TB Allocation Details'!$A$18:$L$205, MATCH("Misc ID", 'E4 TB Allocation Details'!$A$18:$L$18, 0),FALSE), 'E2 Allocators'!$B$15:$W$361, MATCH('O5 Details by Class &amp; Accounts'!BA$18, 'E2 Allocators'!$B$15:$W$15, 0),FALSE)*$E75), 0, VLOOKUP(VLOOKUP($A75, 'E4 TB Allocation Details'!$A$18:$L$205, MATCH("Misc ID", 'E4 TB Allocation Details'!$A$18:$L$18, 0),FALSE), 'E2 Allocators'!$B$15:$W$361, MATCH('O5 Details by Class &amp; Accounts'!BA$18, 'E2 Allocators'!$B$15:$W$15, 0),FALSE)*$E75)</f>
        <v>0</v>
      </c>
      <c r="BB75" s="1411">
        <f>IF(ISERROR(VLOOKUP(VLOOKUP($A75, 'E4 TB Allocation Details'!$A$18:$L$205, MATCH("Misc ID", 'E4 TB Allocation Details'!$A$18:$L$18, 0),FALSE), 'E2 Allocators'!$B$15:$W$361, MATCH('O5 Details by Class &amp; Accounts'!BB$18, 'E2 Allocators'!$B$15:$W$15, 0),FALSE)*$E75), 0, VLOOKUP(VLOOKUP($A75, 'E4 TB Allocation Details'!$A$18:$L$205, MATCH("Misc ID", 'E4 TB Allocation Details'!$A$18:$L$18, 0),FALSE), 'E2 Allocators'!$B$15:$W$361, MATCH('O5 Details by Class &amp; Accounts'!BB$18, 'E2 Allocators'!$B$15:$W$15, 0),FALSE)*$E75)</f>
        <v>0</v>
      </c>
      <c r="BC75" s="1411">
        <f>IF(ISERROR(VLOOKUP(VLOOKUP($A75, 'E4 TB Allocation Details'!$A$18:$L$205, MATCH("Misc ID", 'E4 TB Allocation Details'!$A$18:$L$18, 0),FALSE), 'E2 Allocators'!$B$15:$W$361, MATCH('O5 Details by Class &amp; Accounts'!BC$18, 'E2 Allocators'!$B$15:$W$15, 0),FALSE)*$E75), 0, VLOOKUP(VLOOKUP($A75, 'E4 TB Allocation Details'!$A$18:$L$205, MATCH("Misc ID", 'E4 TB Allocation Details'!$A$18:$L$18, 0),FALSE), 'E2 Allocators'!$B$15:$W$361, MATCH('O5 Details by Class &amp; Accounts'!BC$18, 'E2 Allocators'!$B$15:$W$15, 0),FALSE)*$E75)</f>
        <v>0</v>
      </c>
      <c r="BD75" s="1411">
        <f>IF(ISERROR(VLOOKUP(VLOOKUP($A75, 'E4 TB Allocation Details'!$A$18:$L$205, MATCH("Misc ID", 'E4 TB Allocation Details'!$A$18:$L$18, 0),FALSE), 'E2 Allocators'!$B$15:$W$361, MATCH('O5 Details by Class &amp; Accounts'!BD$18, 'E2 Allocators'!$B$15:$W$15, 0),FALSE)*$E75), 0, VLOOKUP(VLOOKUP($A75, 'E4 TB Allocation Details'!$A$18:$L$205, MATCH("Misc ID", 'E4 TB Allocation Details'!$A$18:$L$18, 0),FALSE), 'E2 Allocators'!$B$15:$W$361, MATCH('O5 Details by Class &amp; Accounts'!BD$18, 'E2 Allocators'!$B$15:$W$15, 0),FALSE)*$E75)</f>
        <v>0</v>
      </c>
      <c r="BE75" s="1411">
        <f>IF(ISERROR(VLOOKUP(VLOOKUP($A75, 'E4 TB Allocation Details'!$A$18:$L$205, MATCH("Misc ID", 'E4 TB Allocation Details'!$A$18:$L$18, 0),FALSE), 'E2 Allocators'!$B$15:$W$361, MATCH('O5 Details by Class &amp; Accounts'!BE$18, 'E2 Allocators'!$B$15:$W$15, 0),FALSE)*$E75), 0, VLOOKUP(VLOOKUP($A75, 'E4 TB Allocation Details'!$A$18:$L$205, MATCH("Misc ID", 'E4 TB Allocation Details'!$A$18:$L$18, 0),FALSE), 'E2 Allocators'!$B$15:$W$361, MATCH('O5 Details by Class &amp; Accounts'!BE$18, 'E2 Allocators'!$B$15:$W$15, 0),FALSE)*$E75)</f>
        <v>0</v>
      </c>
      <c r="BF75" s="1411">
        <f>IF(ISERROR(VLOOKUP(VLOOKUP($A75, 'E4 TB Allocation Details'!$A$18:$L$205, MATCH("Misc ID", 'E4 TB Allocation Details'!$A$18:$L$18, 0),FALSE), 'E2 Allocators'!$B$15:$W$361, MATCH('O5 Details by Class &amp; Accounts'!BF$18, 'E2 Allocators'!$B$15:$W$15, 0),FALSE)*$E75), 0, VLOOKUP(VLOOKUP($A75, 'E4 TB Allocation Details'!$A$18:$L$205, MATCH("Misc ID", 'E4 TB Allocation Details'!$A$18:$L$18, 0),FALSE), 'E2 Allocators'!$B$15:$W$361, MATCH('O5 Details by Class &amp; Accounts'!BF$18, 'E2 Allocators'!$B$15:$W$15, 0),FALSE)*$E75)</f>
        <v>0</v>
      </c>
      <c r="BG75" s="1411">
        <f>IF(ISERROR(VLOOKUP(VLOOKUP($A75, 'E4 TB Allocation Details'!$A$18:$L$205, MATCH("Misc ID", 'E4 TB Allocation Details'!$A$18:$L$18, 0),FALSE), 'E2 Allocators'!$B$15:$W$361, MATCH('O5 Details by Class &amp; Accounts'!BG$18, 'E2 Allocators'!$B$15:$W$15, 0),FALSE)*$E75), 0, VLOOKUP(VLOOKUP($A75, 'E4 TB Allocation Details'!$A$18:$L$205, MATCH("Misc ID", 'E4 TB Allocation Details'!$A$18:$L$18, 0),FALSE), 'E2 Allocators'!$B$15:$W$361, MATCH('O5 Details by Class &amp; Accounts'!BG$18, 'E2 Allocators'!$B$15:$W$15, 0),FALSE)*$E75)</f>
        <v>0</v>
      </c>
      <c r="BH75" s="1411">
        <f>IF(ISERROR(VLOOKUP(VLOOKUP($A75, 'E4 TB Allocation Details'!$A$18:$L$205, MATCH("Misc ID", 'E4 TB Allocation Details'!$A$18:$L$18, 0),FALSE), 'E2 Allocators'!$B$15:$W$361, MATCH('O5 Details by Class &amp; Accounts'!BH$18, 'E2 Allocators'!$B$15:$W$15, 0),FALSE)*$E75), 0, VLOOKUP(VLOOKUP($A75, 'E4 TB Allocation Details'!$A$18:$L$205, MATCH("Misc ID", 'E4 TB Allocation Details'!$A$18:$L$18, 0),FALSE), 'E2 Allocators'!$B$15:$W$361, MATCH('O5 Details by Class &amp; Accounts'!BH$18, 'E2 Allocators'!$B$15:$W$15, 0),FALSE)*$E75)</f>
        <v>0</v>
      </c>
      <c r="BI75" s="1411">
        <f>IF(ISERROR(VLOOKUP(VLOOKUP($A75, 'E4 TB Allocation Details'!$A$18:$L$205, MATCH("Misc ID", 'E4 TB Allocation Details'!$A$18:$L$18, 0),FALSE), 'E2 Allocators'!$B$15:$W$361, MATCH('O5 Details by Class &amp; Accounts'!BI$18, 'E2 Allocators'!$B$15:$W$15, 0),FALSE)*$E75), 0, VLOOKUP(VLOOKUP($A75, 'E4 TB Allocation Details'!$A$18:$L$205, MATCH("Misc ID", 'E4 TB Allocation Details'!$A$18:$L$18, 0),FALSE), 'E2 Allocators'!$B$15:$W$361, MATCH('O5 Details by Class &amp; Accounts'!BI$18, 'E2 Allocators'!$B$15:$W$15, 0),FALSE)*$E75)</f>
        <v>0</v>
      </c>
      <c r="BJ75" s="1411">
        <f>IF(ISERROR(VLOOKUP(VLOOKUP($A75, 'E4 TB Allocation Details'!$A$18:$L$205, MATCH("Misc ID", 'E4 TB Allocation Details'!$A$18:$L$18, 0),FALSE), 'E2 Allocators'!$B$15:$W$361, MATCH('O5 Details by Class &amp; Accounts'!BJ$18, 'E2 Allocators'!$B$15:$W$15, 0),FALSE)*$E75), 0, VLOOKUP(VLOOKUP($A75, 'E4 TB Allocation Details'!$A$18:$L$205, MATCH("Misc ID", 'E4 TB Allocation Details'!$A$18:$L$18, 0),FALSE), 'E2 Allocators'!$B$15:$W$361, MATCH('O5 Details by Class &amp; Accounts'!BJ$18, 'E2 Allocators'!$B$15:$W$15, 0),FALSE)*$E75)</f>
        <v>0</v>
      </c>
      <c r="BK75" s="1411">
        <f>IF(ISERROR(VLOOKUP(VLOOKUP($A75, 'E4 TB Allocation Details'!$A$18:$L$205, MATCH("Misc ID", 'E4 TB Allocation Details'!$A$18:$L$18, 0),FALSE), 'E2 Allocators'!$B$15:$W$361, MATCH('O5 Details by Class &amp; Accounts'!BK$18, 'E2 Allocators'!$B$15:$W$15, 0),FALSE)*$E75), 0, VLOOKUP(VLOOKUP($A75, 'E4 TB Allocation Details'!$A$18:$L$205, MATCH("Misc ID", 'E4 TB Allocation Details'!$A$18:$L$18, 0),FALSE), 'E2 Allocators'!$B$15:$W$361, MATCH('O5 Details by Class &amp; Accounts'!BK$18, 'E2 Allocators'!$B$15:$W$15, 0),FALSE)*$E75)</f>
        <v>0</v>
      </c>
      <c r="BL75" s="1411">
        <f>IF(ISERROR(VLOOKUP(VLOOKUP($A75, 'E4 TB Allocation Details'!$A$18:$L$205, MATCH("Misc ID", 'E4 TB Allocation Details'!$A$18:$L$18, 0),FALSE), 'E2 Allocators'!$B$15:$W$361, MATCH('O5 Details by Class &amp; Accounts'!BL$18, 'E2 Allocators'!$B$15:$W$15, 0),FALSE)*$E75), 0, VLOOKUP(VLOOKUP($A75, 'E4 TB Allocation Details'!$A$18:$L$205, MATCH("Misc ID", 'E4 TB Allocation Details'!$A$18:$L$18, 0),FALSE), 'E2 Allocators'!$B$15:$W$361, MATCH('O5 Details by Class &amp; Accounts'!BL$18, 'E2 Allocators'!$B$15:$W$15, 0),FALSE)*$E75)</f>
        <v>0</v>
      </c>
      <c r="BM75" s="1411">
        <f>IF(ISERROR(VLOOKUP(VLOOKUP($A75, 'E4 TB Allocation Details'!$A$18:$L$205, MATCH("Misc ID", 'E4 TB Allocation Details'!$A$18:$L$18, 0),FALSE), 'E2 Allocators'!$B$15:$W$361, MATCH('O5 Details by Class &amp; Accounts'!BM$18, 'E2 Allocators'!$B$15:$W$15, 0),FALSE)*$E75), 0, VLOOKUP(VLOOKUP($A75, 'E4 TB Allocation Details'!$A$18:$L$205, MATCH("Misc ID", 'E4 TB Allocation Details'!$A$18:$L$18, 0),FALSE), 'E2 Allocators'!$B$15:$W$361, MATCH('O5 Details by Class &amp; Accounts'!BM$18, 'E2 Allocators'!$B$15:$W$15, 0),FALSE)*$E75)</f>
        <v>0</v>
      </c>
      <c r="BN75" s="1411">
        <f>IF(ISERROR(VLOOKUP(VLOOKUP($A75, 'E4 TB Allocation Details'!$A$18:$L$205, MATCH("Misc ID", 'E4 TB Allocation Details'!$A$18:$L$18, 0),FALSE), 'E2 Allocators'!$B$15:$W$361, MATCH('O5 Details by Class &amp; Accounts'!BN$18, 'E2 Allocators'!$B$15:$W$15, 0),FALSE)*$E75), 0, VLOOKUP(VLOOKUP($A75, 'E4 TB Allocation Details'!$A$18:$L$205, MATCH("Misc ID", 'E4 TB Allocation Details'!$A$18:$L$18, 0),FALSE), 'E2 Allocators'!$B$15:$W$361, MATCH('O5 Details by Class &amp; Accounts'!BN$18, 'E2 Allocators'!$B$15:$W$15, 0),FALSE)*$E75)</f>
        <v>0</v>
      </c>
      <c r="BO75" s="1411">
        <f>IF(ISERROR(VLOOKUP(VLOOKUP($A75, 'E4 TB Allocation Details'!$A$18:$L$205, MATCH("Misc ID", 'E4 TB Allocation Details'!$A$18:$L$18, 0),FALSE), 'E2 Allocators'!$B$15:$W$361, MATCH('O5 Details by Class &amp; Accounts'!BO$18, 'E2 Allocators'!$B$15:$W$15, 0),FALSE)*$E75), 0, VLOOKUP(VLOOKUP($A75, 'E4 TB Allocation Details'!$A$18:$L$205, MATCH("Misc ID", 'E4 TB Allocation Details'!$A$18:$L$18, 0),FALSE), 'E2 Allocators'!$B$15:$W$361, MATCH('O5 Details by Class &amp; Accounts'!BO$18, 'E2 Allocators'!$B$15:$W$15, 0),FALSE)*$E75)</f>
        <v>0</v>
      </c>
      <c r="BP75" s="1411">
        <f>IF(ISERROR(VLOOKUP(VLOOKUP($A75, 'E4 TB Allocation Details'!$A$18:$L$205, MATCH("Misc ID", 'E4 TB Allocation Details'!$A$18:$L$18, 0),FALSE), 'E2 Allocators'!$B$15:$W$361, MATCH('O5 Details by Class &amp; Accounts'!BP$18, 'E2 Allocators'!$B$15:$W$15, 0),FALSE)*$E75), 0, VLOOKUP(VLOOKUP($A75, 'E4 TB Allocation Details'!$A$18:$L$205, MATCH("Misc ID", 'E4 TB Allocation Details'!$A$18:$L$18, 0),FALSE), 'E2 Allocators'!$B$15:$W$361, MATCH('O5 Details by Class &amp; Accounts'!BP$18, 'E2 Allocators'!$B$15:$W$15, 0),FALSE)*$E75)</f>
        <v>0</v>
      </c>
      <c r="BQ75" s="1411">
        <f>IF(ISERROR(VLOOKUP(VLOOKUP($A75, 'E4 TB Allocation Details'!$A$18:$L$205, MATCH("Misc ID", 'E4 TB Allocation Details'!$A$18:$L$18, 0),FALSE), 'E2 Allocators'!$B$15:$W$361, MATCH('O5 Details by Class &amp; Accounts'!BQ$18, 'E2 Allocators'!$B$15:$W$15, 0),FALSE)*$E75), 0, VLOOKUP(VLOOKUP($A75, 'E4 TB Allocation Details'!$A$18:$L$205, MATCH("Misc ID", 'E4 TB Allocation Details'!$A$18:$L$18, 0),FALSE), 'E2 Allocators'!$B$15:$W$361, MATCH('O5 Details by Class &amp; Accounts'!BQ$18, 'E2 Allocators'!$B$15:$W$15, 0),FALSE)*$E75)</f>
        <v>0</v>
      </c>
      <c r="BR75" s="1411">
        <f>IF(ISERROR(VLOOKUP(VLOOKUP($A75, 'E4 TB Allocation Details'!$A$18:$L$205, MATCH("Misc ID", 'E4 TB Allocation Details'!$A$18:$L$18, 0),FALSE), 'E2 Allocators'!$B$15:$W$361, MATCH('O5 Details by Class &amp; Accounts'!BR$18, 'E2 Allocators'!$B$15:$W$15, 0),FALSE)*$E75), 0, VLOOKUP(VLOOKUP($A75, 'E4 TB Allocation Details'!$A$18:$L$205, MATCH("Misc ID", 'E4 TB Allocation Details'!$A$18:$L$18, 0),FALSE), 'E2 Allocators'!$B$15:$W$361, MATCH('O5 Details by Class &amp; Accounts'!BR$18, 'E2 Allocators'!$B$15:$W$15, 0),FALSE)*$E75)</f>
        <v>0</v>
      </c>
      <c r="BS75" s="1411">
        <f t="shared" si="11"/>
        <v>0</v>
      </c>
      <c r="BT75" s="1411">
        <f>IF(ISERROR(VLOOKUP(VLOOKUP($A75, 'E4 TB Allocation Details'!$A$18:$L$205, MATCH("A &amp; G ID", 'E4 TB Allocation Details'!$A$18:$L$18, 0),FALSE), 'E2 Allocators'!$B$15:$W$361, MATCH('O5 Details by Class &amp; Accounts'!BT$18, 'E2 Allocators'!$B$15:$W$15, 0),FALSE)*$E75), 0, VLOOKUP(VLOOKUP($A75, 'E4 TB Allocation Details'!$A$18:$L$205, MATCH("A &amp; G ID", 'E4 TB Allocation Details'!$A$18:$L$18, 0),FALSE), 'E2 Allocators'!$B$15:$W$361, MATCH('O5 Details by Class &amp; Accounts'!BT$18, 'E2 Allocators'!$B$15:$W$15, 0),FALSE)*$E75)</f>
        <v>0</v>
      </c>
      <c r="BU75" s="1411">
        <f>IF(ISERROR(VLOOKUP(VLOOKUP($A75, 'E4 TB Allocation Details'!$A$18:$L$205, MATCH("A &amp; G ID", 'E4 TB Allocation Details'!$A$18:$L$18, 0),FALSE), 'E2 Allocators'!$B$15:$W$361, MATCH('O5 Details by Class &amp; Accounts'!BU$18, 'E2 Allocators'!$B$15:$W$15, 0),FALSE)*$E75), 0, VLOOKUP(VLOOKUP($A75, 'E4 TB Allocation Details'!$A$18:$L$205, MATCH("A &amp; G ID", 'E4 TB Allocation Details'!$A$18:$L$18, 0),FALSE), 'E2 Allocators'!$B$15:$W$361, MATCH('O5 Details by Class &amp; Accounts'!BU$18, 'E2 Allocators'!$B$15:$W$15, 0),FALSE)*$E75)</f>
        <v>0</v>
      </c>
      <c r="BV75" s="1411">
        <f>IF(ISERROR(VLOOKUP(VLOOKUP($A75, 'E4 TB Allocation Details'!$A$18:$L$205, MATCH("A &amp; G ID", 'E4 TB Allocation Details'!$A$18:$L$18, 0),FALSE), 'E2 Allocators'!$B$15:$W$361, MATCH('O5 Details by Class &amp; Accounts'!BV$18, 'E2 Allocators'!$B$15:$W$15, 0),FALSE)*$E75), 0, VLOOKUP(VLOOKUP($A75, 'E4 TB Allocation Details'!$A$18:$L$205, MATCH("A &amp; G ID", 'E4 TB Allocation Details'!$A$18:$L$18, 0),FALSE), 'E2 Allocators'!$B$15:$W$361, MATCH('O5 Details by Class &amp; Accounts'!BV$18, 'E2 Allocators'!$B$15:$W$15, 0),FALSE)*$E75)</f>
        <v>0</v>
      </c>
      <c r="BW75" s="1411">
        <f>IF(ISERROR(VLOOKUP(VLOOKUP($A75, 'E4 TB Allocation Details'!$A$18:$L$205, MATCH("A &amp; G ID", 'E4 TB Allocation Details'!$A$18:$L$18, 0),FALSE), 'E2 Allocators'!$B$15:$W$361, MATCH('O5 Details by Class &amp; Accounts'!BW$18, 'E2 Allocators'!$B$15:$W$15, 0),FALSE)*$E75), 0, VLOOKUP(VLOOKUP($A75, 'E4 TB Allocation Details'!$A$18:$L$205, MATCH("A &amp; G ID", 'E4 TB Allocation Details'!$A$18:$L$18, 0),FALSE), 'E2 Allocators'!$B$15:$W$361, MATCH('O5 Details by Class &amp; Accounts'!BW$18, 'E2 Allocators'!$B$15:$W$15, 0),FALSE)*$E75)</f>
        <v>0</v>
      </c>
      <c r="BX75" s="1411">
        <f>IF(ISERROR(VLOOKUP(VLOOKUP($A75, 'E4 TB Allocation Details'!$A$18:$L$205, MATCH("A &amp; G ID", 'E4 TB Allocation Details'!$A$18:$L$18, 0),FALSE), 'E2 Allocators'!$B$15:$W$361, MATCH('O5 Details by Class &amp; Accounts'!BX$18, 'E2 Allocators'!$B$15:$W$15, 0),FALSE)*$E75), 0, VLOOKUP(VLOOKUP($A75, 'E4 TB Allocation Details'!$A$18:$L$205, MATCH("A &amp; G ID", 'E4 TB Allocation Details'!$A$18:$L$18, 0),FALSE), 'E2 Allocators'!$B$15:$W$361, MATCH('O5 Details by Class &amp; Accounts'!BX$18, 'E2 Allocators'!$B$15:$W$15, 0),FALSE)*$E75)</f>
        <v>0</v>
      </c>
      <c r="BY75" s="1411">
        <f>IF(ISERROR(VLOOKUP(VLOOKUP($A75, 'E4 TB Allocation Details'!$A$18:$L$205, MATCH("A &amp; G ID", 'E4 TB Allocation Details'!$A$18:$L$18, 0),FALSE), 'E2 Allocators'!$B$15:$W$361, MATCH('O5 Details by Class &amp; Accounts'!BY$18, 'E2 Allocators'!$B$15:$W$15, 0),FALSE)*$E75), 0, VLOOKUP(VLOOKUP($A75, 'E4 TB Allocation Details'!$A$18:$L$205, MATCH("A &amp; G ID", 'E4 TB Allocation Details'!$A$18:$L$18, 0),FALSE), 'E2 Allocators'!$B$15:$W$361, MATCH('O5 Details by Class &amp; Accounts'!BY$18, 'E2 Allocators'!$B$15:$W$15, 0),FALSE)*$E75)</f>
        <v>0</v>
      </c>
      <c r="BZ75" s="1411">
        <f>IF(ISERROR(VLOOKUP(VLOOKUP($A75, 'E4 TB Allocation Details'!$A$18:$L$205, MATCH("A &amp; G ID", 'E4 TB Allocation Details'!$A$18:$L$18, 0),FALSE), 'E2 Allocators'!$B$15:$W$361, MATCH('O5 Details by Class &amp; Accounts'!BZ$18, 'E2 Allocators'!$B$15:$W$15, 0),FALSE)*$E75), 0, VLOOKUP(VLOOKUP($A75, 'E4 TB Allocation Details'!$A$18:$L$205, MATCH("A &amp; G ID", 'E4 TB Allocation Details'!$A$18:$L$18, 0),FALSE), 'E2 Allocators'!$B$15:$W$361, MATCH('O5 Details by Class &amp; Accounts'!BZ$18, 'E2 Allocators'!$B$15:$W$15, 0),FALSE)*$E75)</f>
        <v>0</v>
      </c>
      <c r="CA75" s="1411">
        <f>IF(ISERROR(VLOOKUP(VLOOKUP($A75, 'E4 TB Allocation Details'!$A$18:$L$205, MATCH("A &amp; G ID", 'E4 TB Allocation Details'!$A$18:$L$18, 0),FALSE), 'E2 Allocators'!$B$15:$W$361, MATCH('O5 Details by Class &amp; Accounts'!CA$18, 'E2 Allocators'!$B$15:$W$15, 0),FALSE)*$E75), 0, VLOOKUP(VLOOKUP($A75, 'E4 TB Allocation Details'!$A$18:$L$205, MATCH("A &amp; G ID", 'E4 TB Allocation Details'!$A$18:$L$18, 0),FALSE), 'E2 Allocators'!$B$15:$W$361, MATCH('O5 Details by Class &amp; Accounts'!CA$18, 'E2 Allocators'!$B$15:$W$15, 0),FALSE)*$E75)</f>
        <v>0</v>
      </c>
      <c r="CB75" s="1411">
        <f>IF(ISERROR(VLOOKUP(VLOOKUP($A75, 'E4 TB Allocation Details'!$A$18:$L$205, MATCH("A &amp; G ID", 'E4 TB Allocation Details'!$A$18:$L$18, 0),FALSE), 'E2 Allocators'!$B$15:$W$361, MATCH('O5 Details by Class &amp; Accounts'!CB$18, 'E2 Allocators'!$B$15:$W$15, 0),FALSE)*$E75), 0, VLOOKUP(VLOOKUP($A75, 'E4 TB Allocation Details'!$A$18:$L$205, MATCH("A &amp; G ID", 'E4 TB Allocation Details'!$A$18:$L$18, 0),FALSE), 'E2 Allocators'!$B$15:$W$361, MATCH('O5 Details by Class &amp; Accounts'!CB$18, 'E2 Allocators'!$B$15:$W$15, 0),FALSE)*$E75)</f>
        <v>0</v>
      </c>
      <c r="CC75" s="1411">
        <f>IF(ISERROR(VLOOKUP(VLOOKUP($A75, 'E4 TB Allocation Details'!$A$18:$L$205, MATCH("A &amp; G ID", 'E4 TB Allocation Details'!$A$18:$L$18, 0),FALSE), 'E2 Allocators'!$B$15:$W$361, MATCH('O5 Details by Class &amp; Accounts'!CC$18, 'E2 Allocators'!$B$15:$W$15, 0),FALSE)*$E75), 0, VLOOKUP(VLOOKUP($A75, 'E4 TB Allocation Details'!$A$18:$L$205, MATCH("A &amp; G ID", 'E4 TB Allocation Details'!$A$18:$L$18, 0),FALSE), 'E2 Allocators'!$B$15:$W$361, MATCH('O5 Details by Class &amp; Accounts'!CC$18, 'E2 Allocators'!$B$15:$W$15, 0),FALSE)*$E75)</f>
        <v>0</v>
      </c>
      <c r="CD75" s="1411">
        <f>IF(ISERROR(VLOOKUP(VLOOKUP($A75, 'E4 TB Allocation Details'!$A$18:$L$205, MATCH("A &amp; G ID", 'E4 TB Allocation Details'!$A$18:$L$18, 0),FALSE), 'E2 Allocators'!$B$15:$W$361, MATCH('O5 Details by Class &amp; Accounts'!CD$18, 'E2 Allocators'!$B$15:$W$15, 0),FALSE)*$E75), 0, VLOOKUP(VLOOKUP($A75, 'E4 TB Allocation Details'!$A$18:$L$205, MATCH("A &amp; G ID", 'E4 TB Allocation Details'!$A$18:$L$18, 0),FALSE), 'E2 Allocators'!$B$15:$W$361, MATCH('O5 Details by Class &amp; Accounts'!CD$18, 'E2 Allocators'!$B$15:$W$15, 0),FALSE)*$E75)</f>
        <v>0</v>
      </c>
      <c r="CE75" s="1411">
        <f>IF(ISERROR(VLOOKUP(VLOOKUP($A75, 'E4 TB Allocation Details'!$A$18:$L$205, MATCH("A &amp; G ID", 'E4 TB Allocation Details'!$A$18:$L$18, 0),FALSE), 'E2 Allocators'!$B$15:$W$361, MATCH('O5 Details by Class &amp; Accounts'!CE$18, 'E2 Allocators'!$B$15:$W$15, 0),FALSE)*$E75), 0, VLOOKUP(VLOOKUP($A75, 'E4 TB Allocation Details'!$A$18:$L$205, MATCH("A &amp; G ID", 'E4 TB Allocation Details'!$A$18:$L$18, 0),FALSE), 'E2 Allocators'!$B$15:$W$361, MATCH('O5 Details by Class &amp; Accounts'!CE$18, 'E2 Allocators'!$B$15:$W$15, 0),FALSE)*$E75)</f>
        <v>0</v>
      </c>
      <c r="CF75" s="1411">
        <f>IF(ISERROR(VLOOKUP(VLOOKUP($A75, 'E4 TB Allocation Details'!$A$18:$L$205, MATCH("A &amp; G ID", 'E4 TB Allocation Details'!$A$18:$L$18, 0),FALSE), 'E2 Allocators'!$B$15:$W$361, MATCH('O5 Details by Class &amp; Accounts'!CF$18, 'E2 Allocators'!$B$15:$W$15, 0),FALSE)*$E75), 0, VLOOKUP(VLOOKUP($A75, 'E4 TB Allocation Details'!$A$18:$L$205, MATCH("A &amp; G ID", 'E4 TB Allocation Details'!$A$18:$L$18, 0),FALSE), 'E2 Allocators'!$B$15:$W$361, MATCH('O5 Details by Class &amp; Accounts'!CF$18, 'E2 Allocators'!$B$15:$W$15, 0),FALSE)*$E75)</f>
        <v>0</v>
      </c>
      <c r="CG75" s="1411">
        <f>IF(ISERROR(VLOOKUP(VLOOKUP($A75, 'E4 TB Allocation Details'!$A$18:$L$205, MATCH("A &amp; G ID", 'E4 TB Allocation Details'!$A$18:$L$18, 0),FALSE), 'E2 Allocators'!$B$15:$W$361, MATCH('O5 Details by Class &amp; Accounts'!CG$18, 'E2 Allocators'!$B$15:$W$15, 0),FALSE)*$E75), 0, VLOOKUP(VLOOKUP($A75, 'E4 TB Allocation Details'!$A$18:$L$205, MATCH("A &amp; G ID", 'E4 TB Allocation Details'!$A$18:$L$18, 0),FALSE), 'E2 Allocators'!$B$15:$W$361, MATCH('O5 Details by Class &amp; Accounts'!CG$18, 'E2 Allocators'!$B$15:$W$15, 0),FALSE)*$E75)</f>
        <v>0</v>
      </c>
      <c r="CH75" s="1411">
        <f>IF(ISERROR(VLOOKUP(VLOOKUP($A75, 'E4 TB Allocation Details'!$A$18:$L$205, MATCH("A &amp; G ID", 'E4 TB Allocation Details'!$A$18:$L$18, 0),FALSE), 'E2 Allocators'!$B$15:$W$361, MATCH('O5 Details by Class &amp; Accounts'!CH$18, 'E2 Allocators'!$B$15:$W$15, 0),FALSE)*$E75), 0, VLOOKUP(VLOOKUP($A75, 'E4 TB Allocation Details'!$A$18:$L$205, MATCH("A &amp; G ID", 'E4 TB Allocation Details'!$A$18:$L$18, 0),FALSE), 'E2 Allocators'!$B$15:$W$361, MATCH('O5 Details by Class &amp; Accounts'!CH$18, 'E2 Allocators'!$B$15:$W$15, 0),FALSE)*$E75)</f>
        <v>0</v>
      </c>
      <c r="CI75" s="1411">
        <f>IF(ISERROR(VLOOKUP(VLOOKUP($A75, 'E4 TB Allocation Details'!$A$18:$L$205, MATCH("A &amp; G ID", 'E4 TB Allocation Details'!$A$18:$L$18, 0),FALSE), 'E2 Allocators'!$B$15:$W$361, MATCH('O5 Details by Class &amp; Accounts'!CI$18, 'E2 Allocators'!$B$15:$W$15, 0),FALSE)*$E75), 0, VLOOKUP(VLOOKUP($A75, 'E4 TB Allocation Details'!$A$18:$L$205, MATCH("A &amp; G ID", 'E4 TB Allocation Details'!$A$18:$L$18, 0),FALSE), 'E2 Allocators'!$B$15:$W$361, MATCH('O5 Details by Class &amp; Accounts'!CI$18, 'E2 Allocators'!$B$15:$W$15, 0),FALSE)*$E75)</f>
        <v>0</v>
      </c>
      <c r="CJ75" s="1411">
        <f>IF(ISERROR(VLOOKUP(VLOOKUP($A75, 'E4 TB Allocation Details'!$A$18:$L$205, MATCH("A &amp; G ID", 'E4 TB Allocation Details'!$A$18:$L$18, 0),FALSE), 'E2 Allocators'!$B$15:$W$361, MATCH('O5 Details by Class &amp; Accounts'!CJ$18, 'E2 Allocators'!$B$15:$W$15, 0),FALSE)*$E75), 0, VLOOKUP(VLOOKUP($A75, 'E4 TB Allocation Details'!$A$18:$L$205, MATCH("A &amp; G ID", 'E4 TB Allocation Details'!$A$18:$L$18, 0),FALSE), 'E2 Allocators'!$B$15:$W$361, MATCH('O5 Details by Class &amp; Accounts'!CJ$18, 'E2 Allocators'!$B$15:$W$15, 0),FALSE)*$E75)</f>
        <v>0</v>
      </c>
      <c r="CK75" s="1411">
        <f>IF(ISERROR(VLOOKUP(VLOOKUP($A75, 'E4 TB Allocation Details'!$A$18:$L$205, MATCH("A &amp; G ID", 'E4 TB Allocation Details'!$A$18:$L$18, 0),FALSE), 'E2 Allocators'!$B$15:$W$361, MATCH('O5 Details by Class &amp; Accounts'!CK$18, 'E2 Allocators'!$B$15:$W$15, 0),FALSE)*$E75), 0, VLOOKUP(VLOOKUP($A75, 'E4 TB Allocation Details'!$A$18:$L$205, MATCH("A &amp; G ID", 'E4 TB Allocation Details'!$A$18:$L$18, 0),FALSE), 'E2 Allocators'!$B$15:$W$361, MATCH('O5 Details by Class &amp; Accounts'!CK$18, 'E2 Allocators'!$B$15:$W$15, 0),FALSE)*$E75)</f>
        <v>0</v>
      </c>
      <c r="CL75" s="1411">
        <f>IF(ISERROR(VLOOKUP(VLOOKUP($A75, 'E4 TB Allocation Details'!$A$18:$L$205, MATCH("A &amp; G ID", 'E4 TB Allocation Details'!$A$18:$L$18, 0),FALSE), 'E2 Allocators'!$B$15:$W$361, MATCH('O5 Details by Class &amp; Accounts'!CL$18, 'E2 Allocators'!$B$15:$W$15, 0),FALSE)*$E75), 0, VLOOKUP(VLOOKUP($A75, 'E4 TB Allocation Details'!$A$18:$L$205, MATCH("A &amp; G ID", 'E4 TB Allocation Details'!$A$18:$L$18, 0),FALSE), 'E2 Allocators'!$B$15:$W$361, MATCH('O5 Details by Class &amp; Accounts'!CL$18, 'E2 Allocators'!$B$15:$W$15, 0),FALSE)*$E75)</f>
        <v>0</v>
      </c>
      <c r="CM75" s="1411">
        <f>IF(ISERROR(VLOOKUP(VLOOKUP($A75, 'E4 TB Allocation Details'!$A$18:$L$205, MATCH("A &amp; G ID", 'E4 TB Allocation Details'!$A$18:$L$18, 0),FALSE), 'E2 Allocators'!$B$15:$W$361, MATCH('O5 Details by Class &amp; Accounts'!CM$18, 'E2 Allocators'!$B$15:$W$15, 0),FALSE)*$E75), 0, VLOOKUP(VLOOKUP($A75, 'E4 TB Allocation Details'!$A$18:$L$205, MATCH("A &amp; G ID", 'E4 TB Allocation Details'!$A$18:$L$18, 0),FALSE), 'E2 Allocators'!$B$15:$W$361, MATCH('O5 Details by Class &amp; Accounts'!CM$18, 'E2 Allocators'!$B$15:$W$15, 0),FALSE)*$E75)</f>
        <v>0</v>
      </c>
      <c r="CN75" s="1411">
        <f t="shared" si="12"/>
        <v>0</v>
      </c>
      <c r="CO75" s="1791">
        <f t="shared" si="7"/>
        <v>0</v>
      </c>
      <c r="CQ75" s="2086" t="s">
        <v>1471</v>
      </c>
    </row>
    <row r="76" spans="1:95" s="80" customFormat="1" ht="12.75">
      <c r="A76" s="1169">
        <v>1980</v>
      </c>
      <c r="B76" s="451" t="s">
        <v>248</v>
      </c>
      <c r="C76" s="1788">
        <f>IF(ISERROR(VLOOKUP($A76,'I3 TB Data'!$A$23:$H$458,MATCH('O5 Details by Class &amp; Accounts'!$C$18, 'I3 TB Data'!$A$23:$H$23,0),0)), 0, VLOOKUP($A76,'I3 TB Data'!$A$23:$H$458,MATCH('O5 Details by Class &amp; Accounts'!$C$18,'I3 TB Data'!$A$23:$H$23,0),0))</f>
        <v>1755000</v>
      </c>
      <c r="D76" s="1789">
        <f>'I4 BO ASSETS'!E77</f>
        <v>0</v>
      </c>
      <c r="E76" s="1788">
        <f t="shared" si="6"/>
        <v>1755000</v>
      </c>
      <c r="F76" s="1790">
        <f>IF(ISERROR(VLOOKUP($A76, 'E1 Categorization'!A33:E122, MATCH("Customer Component", 'E1 Categorization'!$A$33:$E$33,0), 0)), 0, IF(VLOOKUP($A76, 'E1 Categorization'!A33:E122, MATCH("Customer Component", 'E1 Categorization'!$A$33:$E$33,0), 0)=0, 'O5 Details by Class &amp; Accounts'!$E76, IF(AND(VLOOKUP($A76, 'E1 Categorization'!A33:E122, MATCH("Customer Component", 'E1 Categorization'!$A$33:$E$33,0), 0) &gt;0, VLOOKUP($A76, 'E1 Categorization'!A33:E122, MATCH("Customer Component", 'E1 Categorization'!$A$33:$E$33,0), 0)&lt;1), 'O5 Details by Class &amp; Accounts'!$E76*(1-VLOOKUP($A76, 'E1 Categorization'!A33:E122, MATCH("Customer Component", 'E1 Categorization'!$A$33:$E$33,0), 0)), 0)))</f>
        <v>0</v>
      </c>
      <c r="G76" s="1790">
        <f>IF(ISERROR(VLOOKUP($A76, 'E1 Categorization'!A33:E122, MATCH("Customer Component", 'E1 Categorization'!$A$33:$E$33,0), 0)),0, IF(VLOOKUP($A76, 'E1 Categorization'!A33:E122, MATCH("Customer Component", 'E1 Categorization'!$A$33:$E$33,0), 0)=0, 0, IF(AND(VLOOKUP($A76, 'E1 Categorization'!A33:E122, MATCH("Customer Component", 'E1 Categorization'!$A$33:$E$33,0), 0) &gt;0, VLOOKUP($A76, 'E1 Categorization'!A33:E122, MATCH("Customer Component", 'E1 Categorization'!$A$33:$E$33,0), 0)&lt;1), 'O5 Details by Class &amp; Accounts'!$E76*(VLOOKUP($A76, 'E1 Categorization'!A33:E122, MATCH("Customer Component", 'E1 Categorization'!$A$33:$E$33,0), 0)), 'O5 Details by Class &amp; Accounts'!$E76)))</f>
        <v>0</v>
      </c>
      <c r="H76" s="1411">
        <f t="shared" si="8"/>
        <v>0</v>
      </c>
      <c r="I76" s="1411">
        <f>IF(ISERROR(VLOOKUP(VLOOKUP($A76, 'E4 TB Allocation Details'!$A$18:$L$205, MATCH("Demand ID", 'E4 TB Allocation Details'!$A$18:$L$18, 0),FALSE), 'E2 Allocators'!$B$15:$W$361, MATCH('O5 Details by Class &amp; Accounts'!I$18, 'E2 Allocators'!$B$15:$W$15, 0),FALSE)*$F76), 0, VLOOKUP(VLOOKUP($A76, 'E4 TB Allocation Details'!$A$18:$L$205, MATCH("Demand ID", 'E4 TB Allocation Details'!$A$18:$L$18, 0),FALSE), 'E2 Allocators'!$B$15:$W$361, MATCH('O5 Details by Class &amp; Accounts'!I$18, 'E2 Allocators'!$B$15:$W$15, 0),FALSE)*$F76)</f>
        <v>0</v>
      </c>
      <c r="J76" s="1411">
        <f>IF(ISERROR(VLOOKUP(VLOOKUP($A76, 'E4 TB Allocation Details'!$A$18:$L$205, MATCH("Demand ID", 'E4 TB Allocation Details'!$A$18:$L$18, 0),FALSE), 'E2 Allocators'!$B$15:$W$361, MATCH('O5 Details by Class &amp; Accounts'!J$18, 'E2 Allocators'!$B$15:$W$15, 0),FALSE)*$F76), 0, VLOOKUP(VLOOKUP($A76, 'E4 TB Allocation Details'!$A$18:$L$205, MATCH("Demand ID", 'E4 TB Allocation Details'!$A$18:$L$18, 0),FALSE), 'E2 Allocators'!$B$15:$W$361, MATCH('O5 Details by Class &amp; Accounts'!J$18, 'E2 Allocators'!$B$15:$W$15, 0),FALSE)*$F76)</f>
        <v>0</v>
      </c>
      <c r="K76" s="1411">
        <f>IF(ISERROR(VLOOKUP(VLOOKUP($A76, 'E4 TB Allocation Details'!$A$18:$L$205, MATCH("Demand ID", 'E4 TB Allocation Details'!$A$18:$L$18, 0),FALSE), 'E2 Allocators'!$B$15:$W$361, MATCH('O5 Details by Class &amp; Accounts'!K$18, 'E2 Allocators'!$B$15:$W$15, 0),FALSE)*$F76), 0, VLOOKUP(VLOOKUP($A76, 'E4 TB Allocation Details'!$A$18:$L$205, MATCH("Demand ID", 'E4 TB Allocation Details'!$A$18:$L$18, 0),FALSE), 'E2 Allocators'!$B$15:$W$361, MATCH('O5 Details by Class &amp; Accounts'!K$18, 'E2 Allocators'!$B$15:$W$15, 0),FALSE)*$F76)</f>
        <v>0</v>
      </c>
      <c r="L76" s="1411">
        <f>IF(ISERROR(VLOOKUP(VLOOKUP($A76, 'E4 TB Allocation Details'!$A$18:$L$205, MATCH("Demand ID", 'E4 TB Allocation Details'!$A$18:$L$18, 0),FALSE), 'E2 Allocators'!$B$15:$W$361, MATCH('O5 Details by Class &amp; Accounts'!L$18, 'E2 Allocators'!$B$15:$W$15, 0),FALSE)*$F76), 0, VLOOKUP(VLOOKUP($A76, 'E4 TB Allocation Details'!$A$18:$L$205, MATCH("Demand ID", 'E4 TB Allocation Details'!$A$18:$L$18, 0),FALSE), 'E2 Allocators'!$B$15:$W$361, MATCH('O5 Details by Class &amp; Accounts'!L$18, 'E2 Allocators'!$B$15:$W$15, 0),FALSE)*$F76)</f>
        <v>0</v>
      </c>
      <c r="M76" s="1411">
        <f>IF(ISERROR(VLOOKUP(VLOOKUP($A76, 'E4 TB Allocation Details'!$A$18:$L$205, MATCH("Demand ID", 'E4 TB Allocation Details'!$A$18:$L$18, 0),FALSE), 'E2 Allocators'!$B$15:$W$361, MATCH('O5 Details by Class &amp; Accounts'!M$18, 'E2 Allocators'!$B$15:$W$15, 0),FALSE)*$F76), 0, VLOOKUP(VLOOKUP($A76, 'E4 TB Allocation Details'!$A$18:$L$205, MATCH("Demand ID", 'E4 TB Allocation Details'!$A$18:$L$18, 0),FALSE), 'E2 Allocators'!$B$15:$W$361, MATCH('O5 Details by Class &amp; Accounts'!M$18, 'E2 Allocators'!$B$15:$W$15, 0),FALSE)*$F76)</f>
        <v>0</v>
      </c>
      <c r="N76" s="1411">
        <f>IF(ISERROR(VLOOKUP(VLOOKUP($A76, 'E4 TB Allocation Details'!$A$18:$L$205, MATCH("Demand ID", 'E4 TB Allocation Details'!$A$18:$L$18, 0),FALSE), 'E2 Allocators'!$B$15:$W$361, MATCH('O5 Details by Class &amp; Accounts'!N$18, 'E2 Allocators'!$B$15:$W$15, 0),FALSE)*$F76), 0, VLOOKUP(VLOOKUP($A76, 'E4 TB Allocation Details'!$A$18:$L$205, MATCH("Demand ID", 'E4 TB Allocation Details'!$A$18:$L$18, 0),FALSE), 'E2 Allocators'!$B$15:$W$361, MATCH('O5 Details by Class &amp; Accounts'!N$18, 'E2 Allocators'!$B$15:$W$15, 0),FALSE)*$F76)</f>
        <v>0</v>
      </c>
      <c r="O76" s="1411">
        <f>IF(ISERROR(VLOOKUP(VLOOKUP($A76, 'E4 TB Allocation Details'!$A$18:$L$205, MATCH("Demand ID", 'E4 TB Allocation Details'!$A$18:$L$18, 0),FALSE), 'E2 Allocators'!$B$15:$W$361, MATCH('O5 Details by Class &amp; Accounts'!O$18, 'E2 Allocators'!$B$15:$W$15, 0),FALSE)*$F76), 0, VLOOKUP(VLOOKUP($A76, 'E4 TB Allocation Details'!$A$18:$L$205, MATCH("Demand ID", 'E4 TB Allocation Details'!$A$18:$L$18, 0),FALSE), 'E2 Allocators'!$B$15:$W$361, MATCH('O5 Details by Class &amp; Accounts'!O$18, 'E2 Allocators'!$B$15:$W$15, 0),FALSE)*$F76)</f>
        <v>0</v>
      </c>
      <c r="P76" s="1411">
        <f>IF(ISERROR(VLOOKUP(VLOOKUP($A76, 'E4 TB Allocation Details'!$A$18:$L$205, MATCH("Demand ID", 'E4 TB Allocation Details'!$A$18:$L$18, 0),FALSE), 'E2 Allocators'!$B$15:$W$361, MATCH('O5 Details by Class &amp; Accounts'!P$18, 'E2 Allocators'!$B$15:$W$15, 0),FALSE)*$F76), 0, VLOOKUP(VLOOKUP($A76, 'E4 TB Allocation Details'!$A$18:$L$205, MATCH("Demand ID", 'E4 TB Allocation Details'!$A$18:$L$18, 0),FALSE), 'E2 Allocators'!$B$15:$W$361, MATCH('O5 Details by Class &amp; Accounts'!P$18, 'E2 Allocators'!$B$15:$W$15, 0),FALSE)*$F76)</f>
        <v>0</v>
      </c>
      <c r="Q76" s="1411">
        <f>IF(ISERROR(VLOOKUP(VLOOKUP($A76, 'E4 TB Allocation Details'!$A$18:$L$205, MATCH("Demand ID", 'E4 TB Allocation Details'!$A$18:$L$18, 0),FALSE), 'E2 Allocators'!$B$15:$W$361, MATCH('O5 Details by Class &amp; Accounts'!Q$18, 'E2 Allocators'!$B$15:$W$15, 0),FALSE)*$F76), 0, VLOOKUP(VLOOKUP($A76, 'E4 TB Allocation Details'!$A$18:$L$205, MATCH("Demand ID", 'E4 TB Allocation Details'!$A$18:$L$18, 0),FALSE), 'E2 Allocators'!$B$15:$W$361, MATCH('O5 Details by Class &amp; Accounts'!Q$18, 'E2 Allocators'!$B$15:$W$15, 0),FALSE)*$F76)</f>
        <v>0</v>
      </c>
      <c r="R76" s="1411">
        <f>IF(ISERROR(VLOOKUP(VLOOKUP($A76, 'E4 TB Allocation Details'!$A$18:$L$205, MATCH("Demand ID", 'E4 TB Allocation Details'!$A$18:$L$18, 0),FALSE), 'E2 Allocators'!$B$15:$W$361, MATCH('O5 Details by Class &amp; Accounts'!R$18, 'E2 Allocators'!$B$15:$W$15, 0),FALSE)*$F76), 0, VLOOKUP(VLOOKUP($A76, 'E4 TB Allocation Details'!$A$18:$L$205, MATCH("Demand ID", 'E4 TB Allocation Details'!$A$18:$L$18, 0),FALSE), 'E2 Allocators'!$B$15:$W$361, MATCH('O5 Details by Class &amp; Accounts'!R$18, 'E2 Allocators'!$B$15:$W$15, 0),FALSE)*$F76)</f>
        <v>0</v>
      </c>
      <c r="S76" s="1411">
        <f>IF(ISERROR(VLOOKUP(VLOOKUP($A76, 'E4 TB Allocation Details'!$A$18:$L$205, MATCH("Demand ID", 'E4 TB Allocation Details'!$A$18:$L$18, 0),FALSE), 'E2 Allocators'!$B$15:$W$361, MATCH('O5 Details by Class &amp; Accounts'!S$18, 'E2 Allocators'!$B$15:$W$15, 0),FALSE)*$F76), 0, VLOOKUP(VLOOKUP($A76, 'E4 TB Allocation Details'!$A$18:$L$205, MATCH("Demand ID", 'E4 TB Allocation Details'!$A$18:$L$18, 0),FALSE), 'E2 Allocators'!$B$15:$W$361, MATCH('O5 Details by Class &amp; Accounts'!S$18, 'E2 Allocators'!$B$15:$W$15, 0),FALSE)*$F76)</f>
        <v>0</v>
      </c>
      <c r="T76" s="1411">
        <f>IF(ISERROR(VLOOKUP(VLOOKUP($A76, 'E4 TB Allocation Details'!$A$18:$L$205, MATCH("Demand ID", 'E4 TB Allocation Details'!$A$18:$L$18, 0),FALSE), 'E2 Allocators'!$B$15:$W$361, MATCH('O5 Details by Class &amp; Accounts'!T$18, 'E2 Allocators'!$B$15:$W$15, 0),FALSE)*$F76), 0, VLOOKUP(VLOOKUP($A76, 'E4 TB Allocation Details'!$A$18:$L$205, MATCH("Demand ID", 'E4 TB Allocation Details'!$A$18:$L$18, 0),FALSE), 'E2 Allocators'!$B$15:$W$361, MATCH('O5 Details by Class &amp; Accounts'!T$18, 'E2 Allocators'!$B$15:$W$15, 0),FALSE)*$F76)</f>
        <v>0</v>
      </c>
      <c r="U76" s="1411">
        <f>IF(ISERROR(VLOOKUP(VLOOKUP($A76, 'E4 TB Allocation Details'!$A$18:$L$205, MATCH("Demand ID", 'E4 TB Allocation Details'!$A$18:$L$18, 0),FALSE), 'E2 Allocators'!$B$15:$W$361, MATCH('O5 Details by Class &amp; Accounts'!U$18, 'E2 Allocators'!$B$15:$W$15, 0),FALSE)*$F76), 0, VLOOKUP(VLOOKUP($A76, 'E4 TB Allocation Details'!$A$18:$L$205, MATCH("Demand ID", 'E4 TB Allocation Details'!$A$18:$L$18, 0),FALSE), 'E2 Allocators'!$B$15:$W$361, MATCH('O5 Details by Class &amp; Accounts'!U$18, 'E2 Allocators'!$B$15:$W$15, 0),FALSE)*$F76)</f>
        <v>0</v>
      </c>
      <c r="V76" s="1411">
        <f>IF(ISERROR(VLOOKUP(VLOOKUP($A76, 'E4 TB Allocation Details'!$A$18:$L$205, MATCH("Demand ID", 'E4 TB Allocation Details'!$A$18:$L$18, 0),FALSE), 'E2 Allocators'!$B$15:$W$361, MATCH('O5 Details by Class &amp; Accounts'!V$18, 'E2 Allocators'!$B$15:$W$15, 0),FALSE)*$F76), 0, VLOOKUP(VLOOKUP($A76, 'E4 TB Allocation Details'!$A$18:$L$205, MATCH("Demand ID", 'E4 TB Allocation Details'!$A$18:$L$18, 0),FALSE), 'E2 Allocators'!$B$15:$W$361, MATCH('O5 Details by Class &amp; Accounts'!V$18, 'E2 Allocators'!$B$15:$W$15, 0),FALSE)*$F76)</f>
        <v>0</v>
      </c>
      <c r="W76" s="1411">
        <f>IF(ISERROR(VLOOKUP(VLOOKUP($A76, 'E4 TB Allocation Details'!$A$18:$L$205, MATCH("Demand ID", 'E4 TB Allocation Details'!$A$18:$L$18, 0),FALSE), 'E2 Allocators'!$B$15:$W$361, MATCH('O5 Details by Class &amp; Accounts'!W$18, 'E2 Allocators'!$B$15:$W$15, 0),FALSE)*$F76), 0, VLOOKUP(VLOOKUP($A76, 'E4 TB Allocation Details'!$A$18:$L$205, MATCH("Demand ID", 'E4 TB Allocation Details'!$A$18:$L$18, 0),FALSE), 'E2 Allocators'!$B$15:$W$361, MATCH('O5 Details by Class &amp; Accounts'!W$18, 'E2 Allocators'!$B$15:$W$15, 0),FALSE)*$F76)</f>
        <v>0</v>
      </c>
      <c r="X76" s="1411">
        <f>IF(ISERROR(VLOOKUP(VLOOKUP($A76, 'E4 TB Allocation Details'!$A$18:$L$205, MATCH("Demand ID", 'E4 TB Allocation Details'!$A$18:$L$18, 0),FALSE), 'E2 Allocators'!$B$15:$W$361, MATCH('O5 Details by Class &amp; Accounts'!X$18, 'E2 Allocators'!$B$15:$W$15, 0),FALSE)*$F76), 0, VLOOKUP(VLOOKUP($A76, 'E4 TB Allocation Details'!$A$18:$L$205, MATCH("Demand ID", 'E4 TB Allocation Details'!$A$18:$L$18, 0),FALSE), 'E2 Allocators'!$B$15:$W$361, MATCH('O5 Details by Class &amp; Accounts'!X$18, 'E2 Allocators'!$B$15:$W$15, 0),FALSE)*$F76)</f>
        <v>0</v>
      </c>
      <c r="Y76" s="1411">
        <f>IF(ISERROR(VLOOKUP(VLOOKUP($A76, 'E4 TB Allocation Details'!$A$18:$L$205, MATCH("Demand ID", 'E4 TB Allocation Details'!$A$18:$L$18, 0),FALSE), 'E2 Allocators'!$B$15:$W$361, MATCH('O5 Details by Class &amp; Accounts'!Y$18, 'E2 Allocators'!$B$15:$W$15, 0),FALSE)*$F76), 0, VLOOKUP(VLOOKUP($A76, 'E4 TB Allocation Details'!$A$18:$L$205, MATCH("Demand ID", 'E4 TB Allocation Details'!$A$18:$L$18, 0),FALSE), 'E2 Allocators'!$B$15:$W$361, MATCH('O5 Details by Class &amp; Accounts'!Y$18, 'E2 Allocators'!$B$15:$W$15, 0),FALSE)*$F76)</f>
        <v>0</v>
      </c>
      <c r="Z76" s="1411">
        <f>IF(ISERROR(VLOOKUP(VLOOKUP($A76, 'E4 TB Allocation Details'!$A$18:$L$205, MATCH("Demand ID", 'E4 TB Allocation Details'!$A$18:$L$18, 0),FALSE), 'E2 Allocators'!$B$15:$W$361, MATCH('O5 Details by Class &amp; Accounts'!Z$18, 'E2 Allocators'!$B$15:$W$15, 0),FALSE)*$F76), 0, VLOOKUP(VLOOKUP($A76, 'E4 TB Allocation Details'!$A$18:$L$205, MATCH("Demand ID", 'E4 TB Allocation Details'!$A$18:$L$18, 0),FALSE), 'E2 Allocators'!$B$15:$W$361, MATCH('O5 Details by Class &amp; Accounts'!Z$18, 'E2 Allocators'!$B$15:$W$15, 0),FALSE)*$F76)</f>
        <v>0</v>
      </c>
      <c r="AA76" s="1411">
        <f>IF(ISERROR(VLOOKUP(VLOOKUP($A76, 'E4 TB Allocation Details'!$A$18:$L$205, MATCH("Demand ID", 'E4 TB Allocation Details'!$A$18:$L$18, 0),FALSE), 'E2 Allocators'!$B$15:$W$361, MATCH('O5 Details by Class &amp; Accounts'!AA$18, 'E2 Allocators'!$B$15:$W$15, 0),FALSE)*$F76), 0, VLOOKUP(VLOOKUP($A76, 'E4 TB Allocation Details'!$A$18:$L$205, MATCH("Demand ID", 'E4 TB Allocation Details'!$A$18:$L$18, 0),FALSE), 'E2 Allocators'!$B$15:$W$361, MATCH('O5 Details by Class &amp; Accounts'!AA$18, 'E2 Allocators'!$B$15:$W$15, 0),FALSE)*$F76)</f>
        <v>0</v>
      </c>
      <c r="AB76" s="1411">
        <f>IF(ISERROR(VLOOKUP(VLOOKUP($A76, 'E4 TB Allocation Details'!$A$18:$L$205, MATCH("Demand ID", 'E4 TB Allocation Details'!$A$18:$L$18, 0),FALSE), 'E2 Allocators'!$B$15:$W$361, MATCH('O5 Details by Class &amp; Accounts'!AB$18, 'E2 Allocators'!$B$15:$W$15, 0),FALSE)*$F76), 0, VLOOKUP(VLOOKUP($A76, 'E4 TB Allocation Details'!$A$18:$L$205, MATCH("Demand ID", 'E4 TB Allocation Details'!$A$18:$L$18, 0),FALSE), 'E2 Allocators'!$B$15:$W$361, MATCH('O5 Details by Class &amp; Accounts'!AB$18, 'E2 Allocators'!$B$15:$W$15, 0),FALSE)*$F76)</f>
        <v>0</v>
      </c>
      <c r="AC76" s="1411">
        <f t="shared" si="9"/>
        <v>0</v>
      </c>
      <c r="AD76" s="1411">
        <f>IF(ISERROR(VLOOKUP(VLOOKUP($A76, 'E4 TB Allocation Details'!$A$18:$L$205, MATCH("Customer ID", 'E4 TB Allocation Details'!$A$18:$L$18, 0),FALSE), 'E2 Allocators'!$B$15:$W$361, MATCH('O5 Details by Class &amp; Accounts'!AD$18, 'E2 Allocators'!$B$15:$W$15, 0),FALSE)*$G76), 0, VLOOKUP(VLOOKUP($A76, 'E4 TB Allocation Details'!$A$18:$L$205, MATCH("Customer ID", 'E4 TB Allocation Details'!$A$18:$L$18, 0),FALSE), 'E2 Allocators'!$B$15:$W$361, MATCH('O5 Details by Class &amp; Accounts'!AD$18, 'E2 Allocators'!$B$15:$W$15, 0),FALSE)*$G76)</f>
        <v>0</v>
      </c>
      <c r="AE76" s="1411">
        <f>IF(ISERROR(VLOOKUP(VLOOKUP($A76, 'E4 TB Allocation Details'!$A$18:$L$205, MATCH("Customer ID", 'E4 TB Allocation Details'!$A$18:$L$18, 0),FALSE), 'E2 Allocators'!$B$15:$W$361, MATCH('O5 Details by Class &amp; Accounts'!AE$18, 'E2 Allocators'!$B$15:$W$15, 0),FALSE)*$G76), 0, VLOOKUP(VLOOKUP($A76, 'E4 TB Allocation Details'!$A$18:$L$205, MATCH("Customer ID", 'E4 TB Allocation Details'!$A$18:$L$18, 0),FALSE), 'E2 Allocators'!$B$15:$W$361, MATCH('O5 Details by Class &amp; Accounts'!AE$18, 'E2 Allocators'!$B$15:$W$15, 0),FALSE)*$G76)</f>
        <v>0</v>
      </c>
      <c r="AF76" s="1411">
        <f>IF(ISERROR(VLOOKUP(VLOOKUP($A76, 'E4 TB Allocation Details'!$A$18:$L$205, MATCH("Customer ID", 'E4 TB Allocation Details'!$A$18:$L$18, 0),FALSE), 'E2 Allocators'!$B$15:$W$361, MATCH('O5 Details by Class &amp; Accounts'!AF$18, 'E2 Allocators'!$B$15:$W$15, 0),FALSE)*$G76), 0, VLOOKUP(VLOOKUP($A76, 'E4 TB Allocation Details'!$A$18:$L$205, MATCH("Customer ID", 'E4 TB Allocation Details'!$A$18:$L$18, 0),FALSE), 'E2 Allocators'!$B$15:$W$361, MATCH('O5 Details by Class &amp; Accounts'!AF$18, 'E2 Allocators'!$B$15:$W$15, 0),FALSE)*$G76)</f>
        <v>0</v>
      </c>
      <c r="AG76" s="1411">
        <f>IF(ISERROR(VLOOKUP(VLOOKUP($A76, 'E4 TB Allocation Details'!$A$18:$L$205, MATCH("Customer ID", 'E4 TB Allocation Details'!$A$18:$L$18, 0),FALSE), 'E2 Allocators'!$B$15:$W$361, MATCH('O5 Details by Class &amp; Accounts'!AG$18, 'E2 Allocators'!$B$15:$W$15, 0),FALSE)*$G76), 0, VLOOKUP(VLOOKUP($A76, 'E4 TB Allocation Details'!$A$18:$L$205, MATCH("Customer ID", 'E4 TB Allocation Details'!$A$18:$L$18, 0),FALSE), 'E2 Allocators'!$B$15:$W$361, MATCH('O5 Details by Class &amp; Accounts'!AG$18, 'E2 Allocators'!$B$15:$W$15, 0),FALSE)*$G76)</f>
        <v>0</v>
      </c>
      <c r="AH76" s="1411">
        <f>IF(ISERROR(VLOOKUP(VLOOKUP($A76, 'E4 TB Allocation Details'!$A$18:$L$205, MATCH("Customer ID", 'E4 TB Allocation Details'!$A$18:$L$18, 0),FALSE), 'E2 Allocators'!$B$15:$W$361, MATCH('O5 Details by Class &amp; Accounts'!AH$18, 'E2 Allocators'!$B$15:$W$15, 0),FALSE)*$G76), 0, VLOOKUP(VLOOKUP($A76, 'E4 TB Allocation Details'!$A$18:$L$205, MATCH("Customer ID", 'E4 TB Allocation Details'!$A$18:$L$18, 0),FALSE), 'E2 Allocators'!$B$15:$W$361, MATCH('O5 Details by Class &amp; Accounts'!AH$18, 'E2 Allocators'!$B$15:$W$15, 0),FALSE)*$G76)</f>
        <v>0</v>
      </c>
      <c r="AI76" s="1411">
        <f>IF(ISERROR(VLOOKUP(VLOOKUP($A76, 'E4 TB Allocation Details'!$A$18:$L$205, MATCH("Customer ID", 'E4 TB Allocation Details'!$A$18:$L$18, 0),FALSE), 'E2 Allocators'!$B$15:$W$361, MATCH('O5 Details by Class &amp; Accounts'!AI$18, 'E2 Allocators'!$B$15:$W$15, 0),FALSE)*$G76), 0, VLOOKUP(VLOOKUP($A76, 'E4 TB Allocation Details'!$A$18:$L$205, MATCH("Customer ID", 'E4 TB Allocation Details'!$A$18:$L$18, 0),FALSE), 'E2 Allocators'!$B$15:$W$361, MATCH('O5 Details by Class &amp; Accounts'!AI$18, 'E2 Allocators'!$B$15:$W$15, 0),FALSE)*$G76)</f>
        <v>0</v>
      </c>
      <c r="AJ76" s="1411">
        <f>IF(ISERROR(VLOOKUP(VLOOKUP($A76, 'E4 TB Allocation Details'!$A$18:$L$205, MATCH("Customer ID", 'E4 TB Allocation Details'!$A$18:$L$18, 0),FALSE), 'E2 Allocators'!$B$15:$W$361, MATCH('O5 Details by Class &amp; Accounts'!AJ$18, 'E2 Allocators'!$B$15:$W$15, 0),FALSE)*$G76), 0, VLOOKUP(VLOOKUP($A76, 'E4 TB Allocation Details'!$A$18:$L$205, MATCH("Customer ID", 'E4 TB Allocation Details'!$A$18:$L$18, 0),FALSE), 'E2 Allocators'!$B$15:$W$361, MATCH('O5 Details by Class &amp; Accounts'!AJ$18, 'E2 Allocators'!$B$15:$W$15, 0),FALSE)*$G76)</f>
        <v>0</v>
      </c>
      <c r="AK76" s="1411">
        <f>IF(ISERROR(VLOOKUP(VLOOKUP($A76, 'E4 TB Allocation Details'!$A$18:$L$205, MATCH("Customer ID", 'E4 TB Allocation Details'!$A$18:$L$18, 0),FALSE), 'E2 Allocators'!$B$15:$W$361, MATCH('O5 Details by Class &amp; Accounts'!AK$18, 'E2 Allocators'!$B$15:$W$15, 0),FALSE)*$G76), 0, VLOOKUP(VLOOKUP($A76, 'E4 TB Allocation Details'!$A$18:$L$205, MATCH("Customer ID", 'E4 TB Allocation Details'!$A$18:$L$18, 0),FALSE), 'E2 Allocators'!$B$15:$W$361, MATCH('O5 Details by Class &amp; Accounts'!AK$18, 'E2 Allocators'!$B$15:$W$15, 0),FALSE)*$G76)</f>
        <v>0</v>
      </c>
      <c r="AL76" s="1411">
        <f>IF(ISERROR(VLOOKUP(VLOOKUP($A76, 'E4 TB Allocation Details'!$A$18:$L$205, MATCH("Customer ID", 'E4 TB Allocation Details'!$A$18:$L$18, 0),FALSE), 'E2 Allocators'!$B$15:$W$361, MATCH('O5 Details by Class &amp; Accounts'!AL$18, 'E2 Allocators'!$B$15:$W$15, 0),FALSE)*$G76), 0, VLOOKUP(VLOOKUP($A76, 'E4 TB Allocation Details'!$A$18:$L$205, MATCH("Customer ID", 'E4 TB Allocation Details'!$A$18:$L$18, 0),FALSE), 'E2 Allocators'!$B$15:$W$361, MATCH('O5 Details by Class &amp; Accounts'!AL$18, 'E2 Allocators'!$B$15:$W$15, 0),FALSE)*$G76)</f>
        <v>0</v>
      </c>
      <c r="AM76" s="1411">
        <f>IF(ISERROR(VLOOKUP(VLOOKUP($A76, 'E4 TB Allocation Details'!$A$18:$L$205, MATCH("Customer ID", 'E4 TB Allocation Details'!$A$18:$L$18, 0),FALSE), 'E2 Allocators'!$B$15:$W$361, MATCH('O5 Details by Class &amp; Accounts'!AM$18, 'E2 Allocators'!$B$15:$W$15, 0),FALSE)*$G76), 0, VLOOKUP(VLOOKUP($A76, 'E4 TB Allocation Details'!$A$18:$L$205, MATCH("Customer ID", 'E4 TB Allocation Details'!$A$18:$L$18, 0),FALSE), 'E2 Allocators'!$B$15:$W$361, MATCH('O5 Details by Class &amp; Accounts'!AM$18, 'E2 Allocators'!$B$15:$W$15, 0),FALSE)*$G76)</f>
        <v>0</v>
      </c>
      <c r="AN76" s="1411">
        <f>IF(ISERROR(VLOOKUP(VLOOKUP($A76, 'E4 TB Allocation Details'!$A$18:$L$205, MATCH("Customer ID", 'E4 TB Allocation Details'!$A$18:$L$18, 0),FALSE), 'E2 Allocators'!$B$15:$W$361, MATCH('O5 Details by Class &amp; Accounts'!AN$18, 'E2 Allocators'!$B$15:$W$15, 0),FALSE)*$G76), 0, VLOOKUP(VLOOKUP($A76, 'E4 TB Allocation Details'!$A$18:$L$205, MATCH("Customer ID", 'E4 TB Allocation Details'!$A$18:$L$18, 0),FALSE), 'E2 Allocators'!$B$15:$W$361, MATCH('O5 Details by Class &amp; Accounts'!AN$18, 'E2 Allocators'!$B$15:$W$15, 0),FALSE)*$G76)</f>
        <v>0</v>
      </c>
      <c r="AO76" s="1411">
        <f>IF(ISERROR(VLOOKUP(VLOOKUP($A76, 'E4 TB Allocation Details'!$A$18:$L$205, MATCH("Customer ID", 'E4 TB Allocation Details'!$A$18:$L$18, 0),FALSE), 'E2 Allocators'!$B$15:$W$361, MATCH('O5 Details by Class &amp; Accounts'!AO$18, 'E2 Allocators'!$B$15:$W$15, 0),FALSE)*$G76), 0, VLOOKUP(VLOOKUP($A76, 'E4 TB Allocation Details'!$A$18:$L$205, MATCH("Customer ID", 'E4 TB Allocation Details'!$A$18:$L$18, 0),FALSE), 'E2 Allocators'!$B$15:$W$361, MATCH('O5 Details by Class &amp; Accounts'!AO$18, 'E2 Allocators'!$B$15:$W$15, 0),FALSE)*$G76)</f>
        <v>0</v>
      </c>
      <c r="AP76" s="1411">
        <f>IF(ISERROR(VLOOKUP(VLOOKUP($A76, 'E4 TB Allocation Details'!$A$18:$L$205, MATCH("Customer ID", 'E4 TB Allocation Details'!$A$18:$L$18, 0),FALSE), 'E2 Allocators'!$B$15:$W$361, MATCH('O5 Details by Class &amp; Accounts'!AP$18, 'E2 Allocators'!$B$15:$W$15, 0),FALSE)*$G76), 0, VLOOKUP(VLOOKUP($A76, 'E4 TB Allocation Details'!$A$18:$L$205, MATCH("Customer ID", 'E4 TB Allocation Details'!$A$18:$L$18, 0),FALSE), 'E2 Allocators'!$B$15:$W$361, MATCH('O5 Details by Class &amp; Accounts'!AP$18, 'E2 Allocators'!$B$15:$W$15, 0),FALSE)*$G76)</f>
        <v>0</v>
      </c>
      <c r="AQ76" s="1411">
        <f>IF(ISERROR(VLOOKUP(VLOOKUP($A76, 'E4 TB Allocation Details'!$A$18:$L$205, MATCH("Customer ID", 'E4 TB Allocation Details'!$A$18:$L$18, 0),FALSE), 'E2 Allocators'!$B$15:$W$361, MATCH('O5 Details by Class &amp; Accounts'!AQ$18, 'E2 Allocators'!$B$15:$W$15, 0),FALSE)*$G76), 0, VLOOKUP(VLOOKUP($A76, 'E4 TB Allocation Details'!$A$18:$L$205, MATCH("Customer ID", 'E4 TB Allocation Details'!$A$18:$L$18, 0),FALSE), 'E2 Allocators'!$B$15:$W$361, MATCH('O5 Details by Class &amp; Accounts'!AQ$18, 'E2 Allocators'!$B$15:$W$15, 0),FALSE)*$G76)</f>
        <v>0</v>
      </c>
      <c r="AR76" s="1411">
        <f>IF(ISERROR(VLOOKUP(VLOOKUP($A76, 'E4 TB Allocation Details'!$A$18:$L$205, MATCH("Customer ID", 'E4 TB Allocation Details'!$A$18:$L$18, 0),FALSE), 'E2 Allocators'!$B$15:$W$361, MATCH('O5 Details by Class &amp; Accounts'!AR$18, 'E2 Allocators'!$B$15:$W$15, 0),FALSE)*$G76), 0, VLOOKUP(VLOOKUP($A76, 'E4 TB Allocation Details'!$A$18:$L$205, MATCH("Customer ID", 'E4 TB Allocation Details'!$A$18:$L$18, 0),FALSE), 'E2 Allocators'!$B$15:$W$361, MATCH('O5 Details by Class &amp; Accounts'!AR$18, 'E2 Allocators'!$B$15:$W$15, 0),FALSE)*$G76)</f>
        <v>0</v>
      </c>
      <c r="AS76" s="1411">
        <f>IF(ISERROR(VLOOKUP(VLOOKUP($A76, 'E4 TB Allocation Details'!$A$18:$L$205, MATCH("Customer ID", 'E4 TB Allocation Details'!$A$18:$L$18, 0),FALSE), 'E2 Allocators'!$B$15:$W$361, MATCH('O5 Details by Class &amp; Accounts'!AS$18, 'E2 Allocators'!$B$15:$W$15, 0),FALSE)*$G76), 0, VLOOKUP(VLOOKUP($A76, 'E4 TB Allocation Details'!$A$18:$L$205, MATCH("Customer ID", 'E4 TB Allocation Details'!$A$18:$L$18, 0),FALSE), 'E2 Allocators'!$B$15:$W$361, MATCH('O5 Details by Class &amp; Accounts'!AS$18, 'E2 Allocators'!$B$15:$W$15, 0),FALSE)*$G76)</f>
        <v>0</v>
      </c>
      <c r="AT76" s="1411">
        <f>IF(ISERROR(VLOOKUP(VLOOKUP($A76, 'E4 TB Allocation Details'!$A$18:$L$205, MATCH("Customer ID", 'E4 TB Allocation Details'!$A$18:$L$18, 0),FALSE), 'E2 Allocators'!$B$15:$W$361, MATCH('O5 Details by Class &amp; Accounts'!AT$18, 'E2 Allocators'!$B$15:$W$15, 0),FALSE)*$G76), 0, VLOOKUP(VLOOKUP($A76, 'E4 TB Allocation Details'!$A$18:$L$205, MATCH("Customer ID", 'E4 TB Allocation Details'!$A$18:$L$18, 0),FALSE), 'E2 Allocators'!$B$15:$W$361, MATCH('O5 Details by Class &amp; Accounts'!AT$18, 'E2 Allocators'!$B$15:$W$15, 0),FALSE)*$G76)</f>
        <v>0</v>
      </c>
      <c r="AU76" s="1411">
        <f>IF(ISERROR(VLOOKUP(VLOOKUP($A76, 'E4 TB Allocation Details'!$A$18:$L$205, MATCH("Customer ID", 'E4 TB Allocation Details'!$A$18:$L$18, 0),FALSE), 'E2 Allocators'!$B$15:$W$361, MATCH('O5 Details by Class &amp; Accounts'!AU$18, 'E2 Allocators'!$B$15:$W$15, 0),FALSE)*$G76), 0, VLOOKUP(VLOOKUP($A76, 'E4 TB Allocation Details'!$A$18:$L$205, MATCH("Customer ID", 'E4 TB Allocation Details'!$A$18:$L$18, 0),FALSE), 'E2 Allocators'!$B$15:$W$361, MATCH('O5 Details by Class &amp; Accounts'!AU$18, 'E2 Allocators'!$B$15:$W$15, 0),FALSE)*$G76)</f>
        <v>0</v>
      </c>
      <c r="AV76" s="1411">
        <f>IF(ISERROR(VLOOKUP(VLOOKUP($A76, 'E4 TB Allocation Details'!$A$18:$L$205, MATCH("Customer ID", 'E4 TB Allocation Details'!$A$18:$L$18, 0),FALSE), 'E2 Allocators'!$B$15:$W$361, MATCH('O5 Details by Class &amp; Accounts'!AV$18, 'E2 Allocators'!$B$15:$W$15, 0),FALSE)*$G76), 0, VLOOKUP(VLOOKUP($A76, 'E4 TB Allocation Details'!$A$18:$L$205, MATCH("Customer ID", 'E4 TB Allocation Details'!$A$18:$L$18, 0),FALSE), 'E2 Allocators'!$B$15:$W$361, MATCH('O5 Details by Class &amp; Accounts'!AV$18, 'E2 Allocators'!$B$15:$W$15, 0),FALSE)*$G76)</f>
        <v>0</v>
      </c>
      <c r="AW76" s="1411">
        <f>IF(ISERROR(VLOOKUP(VLOOKUP($A76, 'E4 TB Allocation Details'!$A$18:$L$205, MATCH("Customer ID", 'E4 TB Allocation Details'!$A$18:$L$18, 0),FALSE), 'E2 Allocators'!$B$15:$W$361, MATCH('O5 Details by Class &amp; Accounts'!AW$18, 'E2 Allocators'!$B$15:$W$15, 0),FALSE)*$G76), 0, VLOOKUP(VLOOKUP($A76, 'E4 TB Allocation Details'!$A$18:$L$205, MATCH("Customer ID", 'E4 TB Allocation Details'!$A$18:$L$18, 0),FALSE), 'E2 Allocators'!$B$15:$W$361, MATCH('O5 Details by Class &amp; Accounts'!AW$18, 'E2 Allocators'!$B$15:$W$15, 0),FALSE)*$G76)</f>
        <v>0</v>
      </c>
      <c r="AX76" s="1411">
        <f t="shared" si="10"/>
        <v>0</v>
      </c>
      <c r="AY76" s="1411">
        <f>IF(ISERROR(VLOOKUP(VLOOKUP($A76, 'E4 TB Allocation Details'!$A$18:$L$205, MATCH("Misc ID", 'E4 TB Allocation Details'!$A$18:$L$18, 0),FALSE), 'E2 Allocators'!$B$15:$W$361, MATCH('O5 Details by Class &amp; Accounts'!AY$18, 'E2 Allocators'!$B$15:$W$15, 0),FALSE)*$E76), 0, VLOOKUP(VLOOKUP($A76, 'E4 TB Allocation Details'!$A$18:$L$205, MATCH("Misc ID", 'E4 TB Allocation Details'!$A$18:$L$18, 0),FALSE), 'E2 Allocators'!$B$15:$W$361, MATCH('O5 Details by Class &amp; Accounts'!AY$18, 'E2 Allocators'!$B$15:$W$15, 0),FALSE)*$E76)</f>
        <v>0</v>
      </c>
      <c r="AZ76" s="1411">
        <f>IF(ISERROR(VLOOKUP(VLOOKUP($A76, 'E4 TB Allocation Details'!$A$18:$L$205, MATCH("Misc ID", 'E4 TB Allocation Details'!$A$18:$L$18, 0),FALSE), 'E2 Allocators'!$B$15:$W$361, MATCH('O5 Details by Class &amp; Accounts'!AZ$18, 'E2 Allocators'!$B$15:$W$15, 0),FALSE)*$E76), 0, VLOOKUP(VLOOKUP($A76, 'E4 TB Allocation Details'!$A$18:$L$205, MATCH("Misc ID", 'E4 TB Allocation Details'!$A$18:$L$18, 0),FALSE), 'E2 Allocators'!$B$15:$W$361, MATCH('O5 Details by Class &amp; Accounts'!AZ$18, 'E2 Allocators'!$B$15:$W$15, 0),FALSE)*$E76)</f>
        <v>0</v>
      </c>
      <c r="BA76" s="1411">
        <f>IF(ISERROR(VLOOKUP(VLOOKUP($A76, 'E4 TB Allocation Details'!$A$18:$L$205, MATCH("Misc ID", 'E4 TB Allocation Details'!$A$18:$L$18, 0),FALSE), 'E2 Allocators'!$B$15:$W$361, MATCH('O5 Details by Class &amp; Accounts'!BA$18, 'E2 Allocators'!$B$15:$W$15, 0),FALSE)*$E76), 0, VLOOKUP(VLOOKUP($A76, 'E4 TB Allocation Details'!$A$18:$L$205, MATCH("Misc ID", 'E4 TB Allocation Details'!$A$18:$L$18, 0),FALSE), 'E2 Allocators'!$B$15:$W$361, MATCH('O5 Details by Class &amp; Accounts'!BA$18, 'E2 Allocators'!$B$15:$W$15, 0),FALSE)*$E76)</f>
        <v>0</v>
      </c>
      <c r="BB76" s="1411">
        <f>IF(ISERROR(VLOOKUP(VLOOKUP($A76, 'E4 TB Allocation Details'!$A$18:$L$205, MATCH("Misc ID", 'E4 TB Allocation Details'!$A$18:$L$18, 0),FALSE), 'E2 Allocators'!$B$15:$W$361, MATCH('O5 Details by Class &amp; Accounts'!BB$18, 'E2 Allocators'!$B$15:$W$15, 0),FALSE)*$E76), 0, VLOOKUP(VLOOKUP($A76, 'E4 TB Allocation Details'!$A$18:$L$205, MATCH("Misc ID", 'E4 TB Allocation Details'!$A$18:$L$18, 0),FALSE), 'E2 Allocators'!$B$15:$W$361, MATCH('O5 Details by Class &amp; Accounts'!BB$18, 'E2 Allocators'!$B$15:$W$15, 0),FALSE)*$E76)</f>
        <v>0</v>
      </c>
      <c r="BC76" s="1411">
        <f>IF(ISERROR(VLOOKUP(VLOOKUP($A76, 'E4 TB Allocation Details'!$A$18:$L$205, MATCH("Misc ID", 'E4 TB Allocation Details'!$A$18:$L$18, 0),FALSE), 'E2 Allocators'!$B$15:$W$361, MATCH('O5 Details by Class &amp; Accounts'!BC$18, 'E2 Allocators'!$B$15:$W$15, 0),FALSE)*$E76), 0, VLOOKUP(VLOOKUP($A76, 'E4 TB Allocation Details'!$A$18:$L$205, MATCH("Misc ID", 'E4 TB Allocation Details'!$A$18:$L$18, 0),FALSE), 'E2 Allocators'!$B$15:$W$361, MATCH('O5 Details by Class &amp; Accounts'!BC$18, 'E2 Allocators'!$B$15:$W$15, 0),FALSE)*$E76)</f>
        <v>0</v>
      </c>
      <c r="BD76" s="1411">
        <f>IF(ISERROR(VLOOKUP(VLOOKUP($A76, 'E4 TB Allocation Details'!$A$18:$L$205, MATCH("Misc ID", 'E4 TB Allocation Details'!$A$18:$L$18, 0),FALSE), 'E2 Allocators'!$B$15:$W$361, MATCH('O5 Details by Class &amp; Accounts'!BD$18, 'E2 Allocators'!$B$15:$W$15, 0),FALSE)*$E76), 0, VLOOKUP(VLOOKUP($A76, 'E4 TB Allocation Details'!$A$18:$L$205, MATCH("Misc ID", 'E4 TB Allocation Details'!$A$18:$L$18, 0),FALSE), 'E2 Allocators'!$B$15:$W$361, MATCH('O5 Details by Class &amp; Accounts'!BD$18, 'E2 Allocators'!$B$15:$W$15, 0),FALSE)*$E76)</f>
        <v>0</v>
      </c>
      <c r="BE76" s="1411">
        <f>IF(ISERROR(VLOOKUP(VLOOKUP($A76, 'E4 TB Allocation Details'!$A$18:$L$205, MATCH("Misc ID", 'E4 TB Allocation Details'!$A$18:$L$18, 0),FALSE), 'E2 Allocators'!$B$15:$W$361, MATCH('O5 Details by Class &amp; Accounts'!BE$18, 'E2 Allocators'!$B$15:$W$15, 0),FALSE)*$E76), 0, VLOOKUP(VLOOKUP($A76, 'E4 TB Allocation Details'!$A$18:$L$205, MATCH("Misc ID", 'E4 TB Allocation Details'!$A$18:$L$18, 0),FALSE), 'E2 Allocators'!$B$15:$W$361, MATCH('O5 Details by Class &amp; Accounts'!BE$18, 'E2 Allocators'!$B$15:$W$15, 0),FALSE)*$E76)</f>
        <v>0</v>
      </c>
      <c r="BF76" s="1411">
        <f>IF(ISERROR(VLOOKUP(VLOOKUP($A76, 'E4 TB Allocation Details'!$A$18:$L$205, MATCH("Misc ID", 'E4 TB Allocation Details'!$A$18:$L$18, 0),FALSE), 'E2 Allocators'!$B$15:$W$361, MATCH('O5 Details by Class &amp; Accounts'!BF$18, 'E2 Allocators'!$B$15:$W$15, 0),FALSE)*$E76), 0, VLOOKUP(VLOOKUP($A76, 'E4 TB Allocation Details'!$A$18:$L$205, MATCH("Misc ID", 'E4 TB Allocation Details'!$A$18:$L$18, 0),FALSE), 'E2 Allocators'!$B$15:$W$361, MATCH('O5 Details by Class &amp; Accounts'!BF$18, 'E2 Allocators'!$B$15:$W$15, 0),FALSE)*$E76)</f>
        <v>0</v>
      </c>
      <c r="BG76" s="1411">
        <f>IF(ISERROR(VLOOKUP(VLOOKUP($A76, 'E4 TB Allocation Details'!$A$18:$L$205, MATCH("Misc ID", 'E4 TB Allocation Details'!$A$18:$L$18, 0),FALSE), 'E2 Allocators'!$B$15:$W$361, MATCH('O5 Details by Class &amp; Accounts'!BG$18, 'E2 Allocators'!$B$15:$W$15, 0),FALSE)*$E76), 0, VLOOKUP(VLOOKUP($A76, 'E4 TB Allocation Details'!$A$18:$L$205, MATCH("Misc ID", 'E4 TB Allocation Details'!$A$18:$L$18, 0),FALSE), 'E2 Allocators'!$B$15:$W$361, MATCH('O5 Details by Class &amp; Accounts'!BG$18, 'E2 Allocators'!$B$15:$W$15, 0),FALSE)*$E76)</f>
        <v>0</v>
      </c>
      <c r="BH76" s="1411">
        <f>IF(ISERROR(VLOOKUP(VLOOKUP($A76, 'E4 TB Allocation Details'!$A$18:$L$205, MATCH("Misc ID", 'E4 TB Allocation Details'!$A$18:$L$18, 0),FALSE), 'E2 Allocators'!$B$15:$W$361, MATCH('O5 Details by Class &amp; Accounts'!BH$18, 'E2 Allocators'!$B$15:$W$15, 0),FALSE)*$E76), 0, VLOOKUP(VLOOKUP($A76, 'E4 TB Allocation Details'!$A$18:$L$205, MATCH("Misc ID", 'E4 TB Allocation Details'!$A$18:$L$18, 0),FALSE), 'E2 Allocators'!$B$15:$W$361, MATCH('O5 Details by Class &amp; Accounts'!BH$18, 'E2 Allocators'!$B$15:$W$15, 0),FALSE)*$E76)</f>
        <v>0</v>
      </c>
      <c r="BI76" s="1411">
        <f>IF(ISERROR(VLOOKUP(VLOOKUP($A76, 'E4 TB Allocation Details'!$A$18:$L$205, MATCH("Misc ID", 'E4 TB Allocation Details'!$A$18:$L$18, 0),FALSE), 'E2 Allocators'!$B$15:$W$361, MATCH('O5 Details by Class &amp; Accounts'!BI$18, 'E2 Allocators'!$B$15:$W$15, 0),FALSE)*$E76), 0, VLOOKUP(VLOOKUP($A76, 'E4 TB Allocation Details'!$A$18:$L$205, MATCH("Misc ID", 'E4 TB Allocation Details'!$A$18:$L$18, 0),FALSE), 'E2 Allocators'!$B$15:$W$361, MATCH('O5 Details by Class &amp; Accounts'!BI$18, 'E2 Allocators'!$B$15:$W$15, 0),FALSE)*$E76)</f>
        <v>0</v>
      </c>
      <c r="BJ76" s="1411">
        <f>IF(ISERROR(VLOOKUP(VLOOKUP($A76, 'E4 TB Allocation Details'!$A$18:$L$205, MATCH("Misc ID", 'E4 TB Allocation Details'!$A$18:$L$18, 0),FALSE), 'E2 Allocators'!$B$15:$W$361, MATCH('O5 Details by Class &amp; Accounts'!BJ$18, 'E2 Allocators'!$B$15:$W$15, 0),FALSE)*$E76), 0, VLOOKUP(VLOOKUP($A76, 'E4 TB Allocation Details'!$A$18:$L$205, MATCH("Misc ID", 'E4 TB Allocation Details'!$A$18:$L$18, 0),FALSE), 'E2 Allocators'!$B$15:$W$361, MATCH('O5 Details by Class &amp; Accounts'!BJ$18, 'E2 Allocators'!$B$15:$W$15, 0),FALSE)*$E76)</f>
        <v>0</v>
      </c>
      <c r="BK76" s="1411">
        <f>IF(ISERROR(VLOOKUP(VLOOKUP($A76, 'E4 TB Allocation Details'!$A$18:$L$205, MATCH("Misc ID", 'E4 TB Allocation Details'!$A$18:$L$18, 0),FALSE), 'E2 Allocators'!$B$15:$W$361, MATCH('O5 Details by Class &amp; Accounts'!BK$18, 'E2 Allocators'!$B$15:$W$15, 0),FALSE)*$E76), 0, VLOOKUP(VLOOKUP($A76, 'E4 TB Allocation Details'!$A$18:$L$205, MATCH("Misc ID", 'E4 TB Allocation Details'!$A$18:$L$18, 0),FALSE), 'E2 Allocators'!$B$15:$W$361, MATCH('O5 Details by Class &amp; Accounts'!BK$18, 'E2 Allocators'!$B$15:$W$15, 0),FALSE)*$E76)</f>
        <v>0</v>
      </c>
      <c r="BL76" s="1411">
        <f>IF(ISERROR(VLOOKUP(VLOOKUP($A76, 'E4 TB Allocation Details'!$A$18:$L$205, MATCH("Misc ID", 'E4 TB Allocation Details'!$A$18:$L$18, 0),FALSE), 'E2 Allocators'!$B$15:$W$361, MATCH('O5 Details by Class &amp; Accounts'!BL$18, 'E2 Allocators'!$B$15:$W$15, 0),FALSE)*$E76), 0, VLOOKUP(VLOOKUP($A76, 'E4 TB Allocation Details'!$A$18:$L$205, MATCH("Misc ID", 'E4 TB Allocation Details'!$A$18:$L$18, 0),FALSE), 'E2 Allocators'!$B$15:$W$361, MATCH('O5 Details by Class &amp; Accounts'!BL$18, 'E2 Allocators'!$B$15:$W$15, 0),FALSE)*$E76)</f>
        <v>0</v>
      </c>
      <c r="BM76" s="1411">
        <f>IF(ISERROR(VLOOKUP(VLOOKUP($A76, 'E4 TB Allocation Details'!$A$18:$L$205, MATCH("Misc ID", 'E4 TB Allocation Details'!$A$18:$L$18, 0),FALSE), 'E2 Allocators'!$B$15:$W$361, MATCH('O5 Details by Class &amp; Accounts'!BM$18, 'E2 Allocators'!$B$15:$W$15, 0),FALSE)*$E76), 0, VLOOKUP(VLOOKUP($A76, 'E4 TB Allocation Details'!$A$18:$L$205, MATCH("Misc ID", 'E4 TB Allocation Details'!$A$18:$L$18, 0),FALSE), 'E2 Allocators'!$B$15:$W$361, MATCH('O5 Details by Class &amp; Accounts'!BM$18, 'E2 Allocators'!$B$15:$W$15, 0),FALSE)*$E76)</f>
        <v>0</v>
      </c>
      <c r="BN76" s="1411">
        <f>IF(ISERROR(VLOOKUP(VLOOKUP($A76, 'E4 TB Allocation Details'!$A$18:$L$205, MATCH("Misc ID", 'E4 TB Allocation Details'!$A$18:$L$18, 0),FALSE), 'E2 Allocators'!$B$15:$W$361, MATCH('O5 Details by Class &amp; Accounts'!BN$18, 'E2 Allocators'!$B$15:$W$15, 0),FALSE)*$E76), 0, VLOOKUP(VLOOKUP($A76, 'E4 TB Allocation Details'!$A$18:$L$205, MATCH("Misc ID", 'E4 TB Allocation Details'!$A$18:$L$18, 0),FALSE), 'E2 Allocators'!$B$15:$W$361, MATCH('O5 Details by Class &amp; Accounts'!BN$18, 'E2 Allocators'!$B$15:$W$15, 0),FALSE)*$E76)</f>
        <v>0</v>
      </c>
      <c r="BO76" s="1411">
        <f>IF(ISERROR(VLOOKUP(VLOOKUP($A76, 'E4 TB Allocation Details'!$A$18:$L$205, MATCH("Misc ID", 'E4 TB Allocation Details'!$A$18:$L$18, 0),FALSE), 'E2 Allocators'!$B$15:$W$361, MATCH('O5 Details by Class &amp; Accounts'!BO$18, 'E2 Allocators'!$B$15:$W$15, 0),FALSE)*$E76), 0, VLOOKUP(VLOOKUP($A76, 'E4 TB Allocation Details'!$A$18:$L$205, MATCH("Misc ID", 'E4 TB Allocation Details'!$A$18:$L$18, 0),FALSE), 'E2 Allocators'!$B$15:$W$361, MATCH('O5 Details by Class &amp; Accounts'!BO$18, 'E2 Allocators'!$B$15:$W$15, 0),FALSE)*$E76)</f>
        <v>0</v>
      </c>
      <c r="BP76" s="1411">
        <f>IF(ISERROR(VLOOKUP(VLOOKUP($A76, 'E4 TB Allocation Details'!$A$18:$L$205, MATCH("Misc ID", 'E4 TB Allocation Details'!$A$18:$L$18, 0),FALSE), 'E2 Allocators'!$B$15:$W$361, MATCH('O5 Details by Class &amp; Accounts'!BP$18, 'E2 Allocators'!$B$15:$W$15, 0),FALSE)*$E76), 0, VLOOKUP(VLOOKUP($A76, 'E4 TB Allocation Details'!$A$18:$L$205, MATCH("Misc ID", 'E4 TB Allocation Details'!$A$18:$L$18, 0),FALSE), 'E2 Allocators'!$B$15:$W$361, MATCH('O5 Details by Class &amp; Accounts'!BP$18, 'E2 Allocators'!$B$15:$W$15, 0),FALSE)*$E76)</f>
        <v>0</v>
      </c>
      <c r="BQ76" s="1411">
        <f>IF(ISERROR(VLOOKUP(VLOOKUP($A76, 'E4 TB Allocation Details'!$A$18:$L$205, MATCH("Misc ID", 'E4 TB Allocation Details'!$A$18:$L$18, 0),FALSE), 'E2 Allocators'!$B$15:$W$361, MATCH('O5 Details by Class &amp; Accounts'!BQ$18, 'E2 Allocators'!$B$15:$W$15, 0),FALSE)*$E76), 0, VLOOKUP(VLOOKUP($A76, 'E4 TB Allocation Details'!$A$18:$L$205, MATCH("Misc ID", 'E4 TB Allocation Details'!$A$18:$L$18, 0),FALSE), 'E2 Allocators'!$B$15:$W$361, MATCH('O5 Details by Class &amp; Accounts'!BQ$18, 'E2 Allocators'!$B$15:$W$15, 0),FALSE)*$E76)</f>
        <v>0</v>
      </c>
      <c r="BR76" s="1411">
        <f>IF(ISERROR(VLOOKUP(VLOOKUP($A76, 'E4 TB Allocation Details'!$A$18:$L$205, MATCH("Misc ID", 'E4 TB Allocation Details'!$A$18:$L$18, 0),FALSE), 'E2 Allocators'!$B$15:$W$361, MATCH('O5 Details by Class &amp; Accounts'!BR$18, 'E2 Allocators'!$B$15:$W$15, 0),FALSE)*$E76), 0, VLOOKUP(VLOOKUP($A76, 'E4 TB Allocation Details'!$A$18:$L$205, MATCH("Misc ID", 'E4 TB Allocation Details'!$A$18:$L$18, 0),FALSE), 'E2 Allocators'!$B$15:$W$361, MATCH('O5 Details by Class &amp; Accounts'!BR$18, 'E2 Allocators'!$B$15:$W$15, 0),FALSE)*$E76)</f>
        <v>0</v>
      </c>
      <c r="BS76" s="1411">
        <f t="shared" si="11"/>
        <v>0</v>
      </c>
      <c r="BT76" s="1411">
        <f>IF(ISERROR(VLOOKUP(VLOOKUP($A76, 'E4 TB Allocation Details'!$A$18:$L$205, MATCH("A &amp; G ID", 'E4 TB Allocation Details'!$A$18:$L$18, 0),FALSE), 'E2 Allocators'!$B$15:$W$361, MATCH('O5 Details by Class &amp; Accounts'!BT$18, 'E2 Allocators'!$B$15:$W$15, 0),FALSE)*$E76), 0, VLOOKUP(VLOOKUP($A76, 'E4 TB Allocation Details'!$A$18:$L$205, MATCH("A &amp; G ID", 'E4 TB Allocation Details'!$A$18:$L$18, 0),FALSE), 'E2 Allocators'!$B$15:$W$361, MATCH('O5 Details by Class &amp; Accounts'!BT$18, 'E2 Allocators'!$B$15:$W$15, 0),FALSE)*$E76)</f>
        <v>879259.51489617326</v>
      </c>
      <c r="BU76" s="1411">
        <f>IF(ISERROR(VLOOKUP(VLOOKUP($A76, 'E4 TB Allocation Details'!$A$18:$L$205, MATCH("A &amp; G ID", 'E4 TB Allocation Details'!$A$18:$L$18, 0),FALSE), 'E2 Allocators'!$B$15:$W$361, MATCH('O5 Details by Class &amp; Accounts'!BU$18, 'E2 Allocators'!$B$15:$W$15, 0),FALSE)*$E76), 0, VLOOKUP(VLOOKUP($A76, 'E4 TB Allocation Details'!$A$18:$L$205, MATCH("A &amp; G ID", 'E4 TB Allocation Details'!$A$18:$L$18, 0),FALSE), 'E2 Allocators'!$B$15:$W$361, MATCH('O5 Details by Class &amp; Accounts'!BU$18, 'E2 Allocators'!$B$15:$W$15, 0),FALSE)*$E76)</f>
        <v>302413.27475298935</v>
      </c>
      <c r="BV76" s="1411">
        <f>IF(ISERROR(VLOOKUP(VLOOKUP($A76, 'E4 TB Allocation Details'!$A$18:$L$205, MATCH("A &amp; G ID", 'E4 TB Allocation Details'!$A$18:$L$18, 0),FALSE), 'E2 Allocators'!$B$15:$W$361, MATCH('O5 Details by Class &amp; Accounts'!BV$18, 'E2 Allocators'!$B$15:$W$15, 0),FALSE)*$E76), 0, VLOOKUP(VLOOKUP($A76, 'E4 TB Allocation Details'!$A$18:$L$205, MATCH("A &amp; G ID", 'E4 TB Allocation Details'!$A$18:$L$18, 0),FALSE), 'E2 Allocators'!$B$15:$W$361, MATCH('O5 Details by Class &amp; Accounts'!BV$18, 'E2 Allocators'!$B$15:$W$15, 0),FALSE)*$E76)</f>
        <v>438060.73425543774</v>
      </c>
      <c r="BW76" s="1411">
        <f>IF(ISERROR(VLOOKUP(VLOOKUP($A76, 'E4 TB Allocation Details'!$A$18:$L$205, MATCH("A &amp; G ID", 'E4 TB Allocation Details'!$A$18:$L$18, 0),FALSE), 'E2 Allocators'!$B$15:$W$361, MATCH('O5 Details by Class &amp; Accounts'!BW$18, 'E2 Allocators'!$B$15:$W$15, 0),FALSE)*$E76), 0, VLOOKUP(VLOOKUP($A76, 'E4 TB Allocation Details'!$A$18:$L$205, MATCH("A &amp; G ID", 'E4 TB Allocation Details'!$A$18:$L$18, 0),FALSE), 'E2 Allocators'!$B$15:$W$361, MATCH('O5 Details by Class &amp; Accounts'!BW$18, 'E2 Allocators'!$B$15:$W$15, 0),FALSE)*$E76)</f>
        <v>0</v>
      </c>
      <c r="BX76" s="1411">
        <f>IF(ISERROR(VLOOKUP(VLOOKUP($A76, 'E4 TB Allocation Details'!$A$18:$L$205, MATCH("A &amp; G ID", 'E4 TB Allocation Details'!$A$18:$L$18, 0),FALSE), 'E2 Allocators'!$B$15:$W$361, MATCH('O5 Details by Class &amp; Accounts'!BX$18, 'E2 Allocators'!$B$15:$W$15, 0),FALSE)*$E76), 0, VLOOKUP(VLOOKUP($A76, 'E4 TB Allocation Details'!$A$18:$L$205, MATCH("A &amp; G ID", 'E4 TB Allocation Details'!$A$18:$L$18, 0),FALSE), 'E2 Allocators'!$B$15:$W$361, MATCH('O5 Details by Class &amp; Accounts'!BX$18, 'E2 Allocators'!$B$15:$W$15, 0),FALSE)*$E76)</f>
        <v>0</v>
      </c>
      <c r="BY76" s="1411">
        <f>IF(ISERROR(VLOOKUP(VLOOKUP($A76, 'E4 TB Allocation Details'!$A$18:$L$205, MATCH("A &amp; G ID", 'E4 TB Allocation Details'!$A$18:$L$18, 0),FALSE), 'E2 Allocators'!$B$15:$W$361, MATCH('O5 Details by Class &amp; Accounts'!BY$18, 'E2 Allocators'!$B$15:$W$15, 0),FALSE)*$E76), 0, VLOOKUP(VLOOKUP($A76, 'E4 TB Allocation Details'!$A$18:$L$205, MATCH("A &amp; G ID", 'E4 TB Allocation Details'!$A$18:$L$18, 0),FALSE), 'E2 Allocators'!$B$15:$W$361, MATCH('O5 Details by Class &amp; Accounts'!BY$18, 'E2 Allocators'!$B$15:$W$15, 0),FALSE)*$E76)</f>
        <v>0</v>
      </c>
      <c r="BZ76" s="1411">
        <f>IF(ISERROR(VLOOKUP(VLOOKUP($A76, 'E4 TB Allocation Details'!$A$18:$L$205, MATCH("A &amp; G ID", 'E4 TB Allocation Details'!$A$18:$L$18, 0),FALSE), 'E2 Allocators'!$B$15:$W$361, MATCH('O5 Details by Class &amp; Accounts'!BZ$18, 'E2 Allocators'!$B$15:$W$15, 0),FALSE)*$E76), 0, VLOOKUP(VLOOKUP($A76, 'E4 TB Allocation Details'!$A$18:$L$205, MATCH("A &amp; G ID", 'E4 TB Allocation Details'!$A$18:$L$18, 0),FALSE), 'E2 Allocators'!$B$15:$W$361, MATCH('O5 Details by Class &amp; Accounts'!BZ$18, 'E2 Allocators'!$B$15:$W$15, 0),FALSE)*$E76)</f>
        <v>122456.45166777844</v>
      </c>
      <c r="CA76" s="1411">
        <f>IF(ISERROR(VLOOKUP(VLOOKUP($A76, 'E4 TB Allocation Details'!$A$18:$L$205, MATCH("A &amp; G ID", 'E4 TB Allocation Details'!$A$18:$L$18, 0),FALSE), 'E2 Allocators'!$B$15:$W$361, MATCH('O5 Details by Class &amp; Accounts'!CA$18, 'E2 Allocators'!$B$15:$W$15, 0),FALSE)*$E76), 0, VLOOKUP(VLOOKUP($A76, 'E4 TB Allocation Details'!$A$18:$L$205, MATCH("A &amp; G ID", 'E4 TB Allocation Details'!$A$18:$L$18, 0),FALSE), 'E2 Allocators'!$B$15:$W$361, MATCH('O5 Details by Class &amp; Accounts'!CA$18, 'E2 Allocators'!$B$15:$W$15, 0),FALSE)*$E76)</f>
        <v>6719.201058935344</v>
      </c>
      <c r="CB76" s="1411">
        <f>IF(ISERROR(VLOOKUP(VLOOKUP($A76, 'E4 TB Allocation Details'!$A$18:$L$205, MATCH("A &amp; G ID", 'E4 TB Allocation Details'!$A$18:$L$18, 0),FALSE), 'E2 Allocators'!$B$15:$W$361, MATCH('O5 Details by Class &amp; Accounts'!CB$18, 'E2 Allocators'!$B$15:$W$15, 0),FALSE)*$E76), 0, VLOOKUP(VLOOKUP($A76, 'E4 TB Allocation Details'!$A$18:$L$205, MATCH("A &amp; G ID", 'E4 TB Allocation Details'!$A$18:$L$18, 0),FALSE), 'E2 Allocators'!$B$15:$W$361, MATCH('O5 Details by Class &amp; Accounts'!CB$18, 'E2 Allocators'!$B$15:$W$15, 0),FALSE)*$E76)</f>
        <v>6090.8233686857848</v>
      </c>
      <c r="CC76" s="1411">
        <f>IF(ISERROR(VLOOKUP(VLOOKUP($A76, 'E4 TB Allocation Details'!$A$18:$L$205, MATCH("A &amp; G ID", 'E4 TB Allocation Details'!$A$18:$L$18, 0),FALSE), 'E2 Allocators'!$B$15:$W$361, MATCH('O5 Details by Class &amp; Accounts'!CC$18, 'E2 Allocators'!$B$15:$W$15, 0),FALSE)*$E76), 0, VLOOKUP(VLOOKUP($A76, 'E4 TB Allocation Details'!$A$18:$L$205, MATCH("A &amp; G ID", 'E4 TB Allocation Details'!$A$18:$L$18, 0),FALSE), 'E2 Allocators'!$B$15:$W$361, MATCH('O5 Details by Class &amp; Accounts'!CC$18, 'E2 Allocators'!$B$15:$W$15, 0),FALSE)*$E76)</f>
        <v>0</v>
      </c>
      <c r="CD76" s="1411">
        <f>IF(ISERROR(VLOOKUP(VLOOKUP($A76, 'E4 TB Allocation Details'!$A$18:$L$205, MATCH("A &amp; G ID", 'E4 TB Allocation Details'!$A$18:$L$18, 0),FALSE), 'E2 Allocators'!$B$15:$W$361, MATCH('O5 Details by Class &amp; Accounts'!CD$18, 'E2 Allocators'!$B$15:$W$15, 0),FALSE)*$E76), 0, VLOOKUP(VLOOKUP($A76, 'E4 TB Allocation Details'!$A$18:$L$205, MATCH("A &amp; G ID", 'E4 TB Allocation Details'!$A$18:$L$18, 0),FALSE), 'E2 Allocators'!$B$15:$W$361, MATCH('O5 Details by Class &amp; Accounts'!CD$18, 'E2 Allocators'!$B$15:$W$15, 0),FALSE)*$E76)</f>
        <v>0</v>
      </c>
      <c r="CE76" s="1411">
        <f>IF(ISERROR(VLOOKUP(VLOOKUP($A76, 'E4 TB Allocation Details'!$A$18:$L$205, MATCH("A &amp; G ID", 'E4 TB Allocation Details'!$A$18:$L$18, 0),FALSE), 'E2 Allocators'!$B$15:$W$361, MATCH('O5 Details by Class &amp; Accounts'!CE$18, 'E2 Allocators'!$B$15:$W$15, 0),FALSE)*$E76), 0, VLOOKUP(VLOOKUP($A76, 'E4 TB Allocation Details'!$A$18:$L$205, MATCH("A &amp; G ID", 'E4 TB Allocation Details'!$A$18:$L$18, 0),FALSE), 'E2 Allocators'!$B$15:$W$361, MATCH('O5 Details by Class &amp; Accounts'!CE$18, 'E2 Allocators'!$B$15:$W$15, 0),FALSE)*$E76)</f>
        <v>0</v>
      </c>
      <c r="CF76" s="1411">
        <f>IF(ISERROR(VLOOKUP(VLOOKUP($A76, 'E4 TB Allocation Details'!$A$18:$L$205, MATCH("A &amp; G ID", 'E4 TB Allocation Details'!$A$18:$L$18, 0),FALSE), 'E2 Allocators'!$B$15:$W$361, MATCH('O5 Details by Class &amp; Accounts'!CF$18, 'E2 Allocators'!$B$15:$W$15, 0),FALSE)*$E76), 0, VLOOKUP(VLOOKUP($A76, 'E4 TB Allocation Details'!$A$18:$L$205, MATCH("A &amp; G ID", 'E4 TB Allocation Details'!$A$18:$L$18, 0),FALSE), 'E2 Allocators'!$B$15:$W$361, MATCH('O5 Details by Class &amp; Accounts'!CF$18, 'E2 Allocators'!$B$15:$W$15, 0),FALSE)*$E76)</f>
        <v>0</v>
      </c>
      <c r="CG76" s="1411">
        <f>IF(ISERROR(VLOOKUP(VLOOKUP($A76, 'E4 TB Allocation Details'!$A$18:$L$205, MATCH("A &amp; G ID", 'E4 TB Allocation Details'!$A$18:$L$18, 0),FALSE), 'E2 Allocators'!$B$15:$W$361, MATCH('O5 Details by Class &amp; Accounts'!CG$18, 'E2 Allocators'!$B$15:$W$15, 0),FALSE)*$E76), 0, VLOOKUP(VLOOKUP($A76, 'E4 TB Allocation Details'!$A$18:$L$205, MATCH("A &amp; G ID", 'E4 TB Allocation Details'!$A$18:$L$18, 0),FALSE), 'E2 Allocators'!$B$15:$W$361, MATCH('O5 Details by Class &amp; Accounts'!CG$18, 'E2 Allocators'!$B$15:$W$15, 0),FALSE)*$E76)</f>
        <v>0</v>
      </c>
      <c r="CH76" s="1411">
        <f>IF(ISERROR(VLOOKUP(VLOOKUP($A76, 'E4 TB Allocation Details'!$A$18:$L$205, MATCH("A &amp; G ID", 'E4 TB Allocation Details'!$A$18:$L$18, 0),FALSE), 'E2 Allocators'!$B$15:$W$361, MATCH('O5 Details by Class &amp; Accounts'!CH$18, 'E2 Allocators'!$B$15:$W$15, 0),FALSE)*$E76), 0, VLOOKUP(VLOOKUP($A76, 'E4 TB Allocation Details'!$A$18:$L$205, MATCH("A &amp; G ID", 'E4 TB Allocation Details'!$A$18:$L$18, 0),FALSE), 'E2 Allocators'!$B$15:$W$361, MATCH('O5 Details by Class &amp; Accounts'!CH$18, 'E2 Allocators'!$B$15:$W$15, 0),FALSE)*$E76)</f>
        <v>0</v>
      </c>
      <c r="CI76" s="1411">
        <f>IF(ISERROR(VLOOKUP(VLOOKUP($A76, 'E4 TB Allocation Details'!$A$18:$L$205, MATCH("A &amp; G ID", 'E4 TB Allocation Details'!$A$18:$L$18, 0),FALSE), 'E2 Allocators'!$B$15:$W$361, MATCH('O5 Details by Class &amp; Accounts'!CI$18, 'E2 Allocators'!$B$15:$W$15, 0),FALSE)*$E76), 0, VLOOKUP(VLOOKUP($A76, 'E4 TB Allocation Details'!$A$18:$L$205, MATCH("A &amp; G ID", 'E4 TB Allocation Details'!$A$18:$L$18, 0),FALSE), 'E2 Allocators'!$B$15:$W$361, MATCH('O5 Details by Class &amp; Accounts'!CI$18, 'E2 Allocators'!$B$15:$W$15, 0),FALSE)*$E76)</f>
        <v>0</v>
      </c>
      <c r="CJ76" s="1411">
        <f>IF(ISERROR(VLOOKUP(VLOOKUP($A76, 'E4 TB Allocation Details'!$A$18:$L$205, MATCH("A &amp; G ID", 'E4 TB Allocation Details'!$A$18:$L$18, 0),FALSE), 'E2 Allocators'!$B$15:$W$361, MATCH('O5 Details by Class &amp; Accounts'!CJ$18, 'E2 Allocators'!$B$15:$W$15, 0),FALSE)*$E76), 0, VLOOKUP(VLOOKUP($A76, 'E4 TB Allocation Details'!$A$18:$L$205, MATCH("A &amp; G ID", 'E4 TB Allocation Details'!$A$18:$L$18, 0),FALSE), 'E2 Allocators'!$B$15:$W$361, MATCH('O5 Details by Class &amp; Accounts'!CJ$18, 'E2 Allocators'!$B$15:$W$15, 0),FALSE)*$E76)</f>
        <v>0</v>
      </c>
      <c r="CK76" s="1411">
        <f>IF(ISERROR(VLOOKUP(VLOOKUP($A76, 'E4 TB Allocation Details'!$A$18:$L$205, MATCH("A &amp; G ID", 'E4 TB Allocation Details'!$A$18:$L$18, 0),FALSE), 'E2 Allocators'!$B$15:$W$361, MATCH('O5 Details by Class &amp; Accounts'!CK$18, 'E2 Allocators'!$B$15:$W$15, 0),FALSE)*$E76), 0, VLOOKUP(VLOOKUP($A76, 'E4 TB Allocation Details'!$A$18:$L$205, MATCH("A &amp; G ID", 'E4 TB Allocation Details'!$A$18:$L$18, 0),FALSE), 'E2 Allocators'!$B$15:$W$361, MATCH('O5 Details by Class &amp; Accounts'!CK$18, 'E2 Allocators'!$B$15:$W$15, 0),FALSE)*$E76)</f>
        <v>0</v>
      </c>
      <c r="CL76" s="1411">
        <f>IF(ISERROR(VLOOKUP(VLOOKUP($A76, 'E4 TB Allocation Details'!$A$18:$L$205, MATCH("A &amp; G ID", 'E4 TB Allocation Details'!$A$18:$L$18, 0),FALSE), 'E2 Allocators'!$B$15:$W$361, MATCH('O5 Details by Class &amp; Accounts'!CL$18, 'E2 Allocators'!$B$15:$W$15, 0),FALSE)*$E76), 0, VLOOKUP(VLOOKUP($A76, 'E4 TB Allocation Details'!$A$18:$L$205, MATCH("A &amp; G ID", 'E4 TB Allocation Details'!$A$18:$L$18, 0),FALSE), 'E2 Allocators'!$B$15:$W$361, MATCH('O5 Details by Class &amp; Accounts'!CL$18, 'E2 Allocators'!$B$15:$W$15, 0),FALSE)*$E76)</f>
        <v>0</v>
      </c>
      <c r="CM76" s="1411">
        <f>IF(ISERROR(VLOOKUP(VLOOKUP($A76, 'E4 TB Allocation Details'!$A$18:$L$205, MATCH("A &amp; G ID", 'E4 TB Allocation Details'!$A$18:$L$18, 0),FALSE), 'E2 Allocators'!$B$15:$W$361, MATCH('O5 Details by Class &amp; Accounts'!CM$18, 'E2 Allocators'!$B$15:$W$15, 0),FALSE)*$E76), 0, VLOOKUP(VLOOKUP($A76, 'E4 TB Allocation Details'!$A$18:$L$205, MATCH("A &amp; G ID", 'E4 TB Allocation Details'!$A$18:$L$18, 0),FALSE), 'E2 Allocators'!$B$15:$W$361, MATCH('O5 Details by Class &amp; Accounts'!CM$18, 'E2 Allocators'!$B$15:$W$15, 0),FALSE)*$E76)</f>
        <v>0</v>
      </c>
      <c r="CN76" s="1411">
        <f t="shared" si="12"/>
        <v>1755000</v>
      </c>
      <c r="CO76" s="1791">
        <f t="shared" si="7"/>
        <v>0</v>
      </c>
      <c r="CQ76" s="2086" t="s">
        <v>1471</v>
      </c>
    </row>
    <row r="77" spans="1:95" s="80" customFormat="1" ht="12.75">
      <c r="A77" s="1169">
        <v>1990</v>
      </c>
      <c r="B77" s="451" t="s">
        <v>250</v>
      </c>
      <c r="C77" s="1788">
        <f>IF(ISERROR(VLOOKUP($A77,'I3 TB Data'!$A$23:$H$458,MATCH('O5 Details by Class &amp; Accounts'!$C$18, 'I3 TB Data'!$A$23:$H$23,0),0)), 0, VLOOKUP($A77,'I3 TB Data'!$A$23:$H$458,MATCH('O5 Details by Class &amp; Accounts'!$C$18,'I3 TB Data'!$A$23:$H$23,0),0))</f>
        <v>0</v>
      </c>
      <c r="D77" s="1789">
        <f>'I4 BO ASSETS'!E78</f>
        <v>0</v>
      </c>
      <c r="E77" s="1788">
        <f t="shared" si="6"/>
        <v>0</v>
      </c>
      <c r="F77" s="1790">
        <f>IF(ISERROR(VLOOKUP($A77, 'E1 Categorization'!A33:E122, MATCH("Customer Component", 'E1 Categorization'!$A$33:$E$33,0), 0)), 0, IF(VLOOKUP($A77, 'E1 Categorization'!A33:E122, MATCH("Customer Component", 'E1 Categorization'!$A$33:$E$33,0), 0)=0, 'O5 Details by Class &amp; Accounts'!$E77, IF(AND(VLOOKUP($A77, 'E1 Categorization'!A33:E122, MATCH("Customer Component", 'E1 Categorization'!$A$33:$E$33,0), 0) &gt;0, VLOOKUP($A77, 'E1 Categorization'!A33:E122, MATCH("Customer Component", 'E1 Categorization'!$A$33:$E$33,0), 0)&lt;1), 'O5 Details by Class &amp; Accounts'!$E77*(1-VLOOKUP($A77, 'E1 Categorization'!A33:E122, MATCH("Customer Component", 'E1 Categorization'!$A$33:$E$33,0), 0)), 0)))</f>
        <v>0</v>
      </c>
      <c r="G77" s="1790">
        <f>IF(ISERROR(VLOOKUP($A77, 'E1 Categorization'!A33:E122, MATCH("Customer Component", 'E1 Categorization'!$A$33:$E$33,0), 0)),0, IF(VLOOKUP($A77, 'E1 Categorization'!A33:E122, MATCH("Customer Component", 'E1 Categorization'!$A$33:$E$33,0), 0)=0, 0, IF(AND(VLOOKUP($A77, 'E1 Categorization'!A33:E122, MATCH("Customer Component", 'E1 Categorization'!$A$33:$E$33,0), 0) &gt;0, VLOOKUP($A77, 'E1 Categorization'!A33:E122, MATCH("Customer Component", 'E1 Categorization'!$A$33:$E$33,0), 0)&lt;1), 'O5 Details by Class &amp; Accounts'!$E77*(VLOOKUP($A77, 'E1 Categorization'!A33:E122, MATCH("Customer Component", 'E1 Categorization'!$A$33:$E$33,0), 0)), 'O5 Details by Class &amp; Accounts'!$E77)))</f>
        <v>0</v>
      </c>
      <c r="H77" s="1411">
        <f t="shared" si="8"/>
        <v>0</v>
      </c>
      <c r="I77" s="1411">
        <f>IF(ISERROR(VLOOKUP(VLOOKUP($A77, 'E4 TB Allocation Details'!$A$18:$L$205, MATCH("Demand ID", 'E4 TB Allocation Details'!$A$18:$L$18, 0),FALSE), 'E2 Allocators'!$B$15:$W$361, MATCH('O5 Details by Class &amp; Accounts'!I$18, 'E2 Allocators'!$B$15:$W$15, 0),FALSE)*$F77), 0, VLOOKUP(VLOOKUP($A77, 'E4 TB Allocation Details'!$A$18:$L$205, MATCH("Demand ID", 'E4 TB Allocation Details'!$A$18:$L$18, 0),FALSE), 'E2 Allocators'!$B$15:$W$361, MATCH('O5 Details by Class &amp; Accounts'!I$18, 'E2 Allocators'!$B$15:$W$15, 0),FALSE)*$F77)</f>
        <v>0</v>
      </c>
      <c r="J77" s="1411">
        <f>IF(ISERROR(VLOOKUP(VLOOKUP($A77, 'E4 TB Allocation Details'!$A$18:$L$205, MATCH("Demand ID", 'E4 TB Allocation Details'!$A$18:$L$18, 0),FALSE), 'E2 Allocators'!$B$15:$W$361, MATCH('O5 Details by Class &amp; Accounts'!J$18, 'E2 Allocators'!$B$15:$W$15, 0),FALSE)*$F77), 0, VLOOKUP(VLOOKUP($A77, 'E4 TB Allocation Details'!$A$18:$L$205, MATCH("Demand ID", 'E4 TB Allocation Details'!$A$18:$L$18, 0),FALSE), 'E2 Allocators'!$B$15:$W$361, MATCH('O5 Details by Class &amp; Accounts'!J$18, 'E2 Allocators'!$B$15:$W$15, 0),FALSE)*$F77)</f>
        <v>0</v>
      </c>
      <c r="K77" s="1411">
        <f>IF(ISERROR(VLOOKUP(VLOOKUP($A77, 'E4 TB Allocation Details'!$A$18:$L$205, MATCH("Demand ID", 'E4 TB Allocation Details'!$A$18:$L$18, 0),FALSE), 'E2 Allocators'!$B$15:$W$361, MATCH('O5 Details by Class &amp; Accounts'!K$18, 'E2 Allocators'!$B$15:$W$15, 0),FALSE)*$F77), 0, VLOOKUP(VLOOKUP($A77, 'E4 TB Allocation Details'!$A$18:$L$205, MATCH("Demand ID", 'E4 TB Allocation Details'!$A$18:$L$18, 0),FALSE), 'E2 Allocators'!$B$15:$W$361, MATCH('O5 Details by Class &amp; Accounts'!K$18, 'E2 Allocators'!$B$15:$W$15, 0),FALSE)*$F77)</f>
        <v>0</v>
      </c>
      <c r="L77" s="1411">
        <f>IF(ISERROR(VLOOKUP(VLOOKUP($A77, 'E4 TB Allocation Details'!$A$18:$L$205, MATCH("Demand ID", 'E4 TB Allocation Details'!$A$18:$L$18, 0),FALSE), 'E2 Allocators'!$B$15:$W$361, MATCH('O5 Details by Class &amp; Accounts'!L$18, 'E2 Allocators'!$B$15:$W$15, 0),FALSE)*$F77), 0, VLOOKUP(VLOOKUP($A77, 'E4 TB Allocation Details'!$A$18:$L$205, MATCH("Demand ID", 'E4 TB Allocation Details'!$A$18:$L$18, 0),FALSE), 'E2 Allocators'!$B$15:$W$361, MATCH('O5 Details by Class &amp; Accounts'!L$18, 'E2 Allocators'!$B$15:$W$15, 0),FALSE)*$F77)</f>
        <v>0</v>
      </c>
      <c r="M77" s="1411">
        <f>IF(ISERROR(VLOOKUP(VLOOKUP($A77, 'E4 TB Allocation Details'!$A$18:$L$205, MATCH("Demand ID", 'E4 TB Allocation Details'!$A$18:$L$18, 0),FALSE), 'E2 Allocators'!$B$15:$W$361, MATCH('O5 Details by Class &amp; Accounts'!M$18, 'E2 Allocators'!$B$15:$W$15, 0),FALSE)*$F77), 0, VLOOKUP(VLOOKUP($A77, 'E4 TB Allocation Details'!$A$18:$L$205, MATCH("Demand ID", 'E4 TB Allocation Details'!$A$18:$L$18, 0),FALSE), 'E2 Allocators'!$B$15:$W$361, MATCH('O5 Details by Class &amp; Accounts'!M$18, 'E2 Allocators'!$B$15:$W$15, 0),FALSE)*$F77)</f>
        <v>0</v>
      </c>
      <c r="N77" s="1411">
        <f>IF(ISERROR(VLOOKUP(VLOOKUP($A77, 'E4 TB Allocation Details'!$A$18:$L$205, MATCH("Demand ID", 'E4 TB Allocation Details'!$A$18:$L$18, 0),FALSE), 'E2 Allocators'!$B$15:$W$361, MATCH('O5 Details by Class &amp; Accounts'!N$18, 'E2 Allocators'!$B$15:$W$15, 0),FALSE)*$F77), 0, VLOOKUP(VLOOKUP($A77, 'E4 TB Allocation Details'!$A$18:$L$205, MATCH("Demand ID", 'E4 TB Allocation Details'!$A$18:$L$18, 0),FALSE), 'E2 Allocators'!$B$15:$W$361, MATCH('O5 Details by Class &amp; Accounts'!N$18, 'E2 Allocators'!$B$15:$W$15, 0),FALSE)*$F77)</f>
        <v>0</v>
      </c>
      <c r="O77" s="1411">
        <f>IF(ISERROR(VLOOKUP(VLOOKUP($A77, 'E4 TB Allocation Details'!$A$18:$L$205, MATCH("Demand ID", 'E4 TB Allocation Details'!$A$18:$L$18, 0),FALSE), 'E2 Allocators'!$B$15:$W$361, MATCH('O5 Details by Class &amp; Accounts'!O$18, 'E2 Allocators'!$B$15:$W$15, 0),FALSE)*$F77), 0, VLOOKUP(VLOOKUP($A77, 'E4 TB Allocation Details'!$A$18:$L$205, MATCH("Demand ID", 'E4 TB Allocation Details'!$A$18:$L$18, 0),FALSE), 'E2 Allocators'!$B$15:$W$361, MATCH('O5 Details by Class &amp; Accounts'!O$18, 'E2 Allocators'!$B$15:$W$15, 0),FALSE)*$F77)</f>
        <v>0</v>
      </c>
      <c r="P77" s="1411">
        <f>IF(ISERROR(VLOOKUP(VLOOKUP($A77, 'E4 TB Allocation Details'!$A$18:$L$205, MATCH("Demand ID", 'E4 TB Allocation Details'!$A$18:$L$18, 0),FALSE), 'E2 Allocators'!$B$15:$W$361, MATCH('O5 Details by Class &amp; Accounts'!P$18, 'E2 Allocators'!$B$15:$W$15, 0),FALSE)*$F77), 0, VLOOKUP(VLOOKUP($A77, 'E4 TB Allocation Details'!$A$18:$L$205, MATCH("Demand ID", 'E4 TB Allocation Details'!$A$18:$L$18, 0),FALSE), 'E2 Allocators'!$B$15:$W$361, MATCH('O5 Details by Class &amp; Accounts'!P$18, 'E2 Allocators'!$B$15:$W$15, 0),FALSE)*$F77)</f>
        <v>0</v>
      </c>
      <c r="Q77" s="1411">
        <f>IF(ISERROR(VLOOKUP(VLOOKUP($A77, 'E4 TB Allocation Details'!$A$18:$L$205, MATCH("Demand ID", 'E4 TB Allocation Details'!$A$18:$L$18, 0),FALSE), 'E2 Allocators'!$B$15:$W$361, MATCH('O5 Details by Class &amp; Accounts'!Q$18, 'E2 Allocators'!$B$15:$W$15, 0),FALSE)*$F77), 0, VLOOKUP(VLOOKUP($A77, 'E4 TB Allocation Details'!$A$18:$L$205, MATCH("Demand ID", 'E4 TB Allocation Details'!$A$18:$L$18, 0),FALSE), 'E2 Allocators'!$B$15:$W$361, MATCH('O5 Details by Class &amp; Accounts'!Q$18, 'E2 Allocators'!$B$15:$W$15, 0),FALSE)*$F77)</f>
        <v>0</v>
      </c>
      <c r="R77" s="1411">
        <f>IF(ISERROR(VLOOKUP(VLOOKUP($A77, 'E4 TB Allocation Details'!$A$18:$L$205, MATCH("Demand ID", 'E4 TB Allocation Details'!$A$18:$L$18, 0),FALSE), 'E2 Allocators'!$B$15:$W$361, MATCH('O5 Details by Class &amp; Accounts'!R$18, 'E2 Allocators'!$B$15:$W$15, 0),FALSE)*$F77), 0, VLOOKUP(VLOOKUP($A77, 'E4 TB Allocation Details'!$A$18:$L$205, MATCH("Demand ID", 'E4 TB Allocation Details'!$A$18:$L$18, 0),FALSE), 'E2 Allocators'!$B$15:$W$361, MATCH('O5 Details by Class &amp; Accounts'!R$18, 'E2 Allocators'!$B$15:$W$15, 0),FALSE)*$F77)</f>
        <v>0</v>
      </c>
      <c r="S77" s="1411">
        <f>IF(ISERROR(VLOOKUP(VLOOKUP($A77, 'E4 TB Allocation Details'!$A$18:$L$205, MATCH("Demand ID", 'E4 TB Allocation Details'!$A$18:$L$18, 0),FALSE), 'E2 Allocators'!$B$15:$W$361, MATCH('O5 Details by Class &amp; Accounts'!S$18, 'E2 Allocators'!$B$15:$W$15, 0),FALSE)*$F77), 0, VLOOKUP(VLOOKUP($A77, 'E4 TB Allocation Details'!$A$18:$L$205, MATCH("Demand ID", 'E4 TB Allocation Details'!$A$18:$L$18, 0),FALSE), 'E2 Allocators'!$B$15:$W$361, MATCH('O5 Details by Class &amp; Accounts'!S$18, 'E2 Allocators'!$B$15:$W$15, 0),FALSE)*$F77)</f>
        <v>0</v>
      </c>
      <c r="T77" s="1411">
        <f>IF(ISERROR(VLOOKUP(VLOOKUP($A77, 'E4 TB Allocation Details'!$A$18:$L$205, MATCH("Demand ID", 'E4 TB Allocation Details'!$A$18:$L$18, 0),FALSE), 'E2 Allocators'!$B$15:$W$361, MATCH('O5 Details by Class &amp; Accounts'!T$18, 'E2 Allocators'!$B$15:$W$15, 0),FALSE)*$F77), 0, VLOOKUP(VLOOKUP($A77, 'E4 TB Allocation Details'!$A$18:$L$205, MATCH("Demand ID", 'E4 TB Allocation Details'!$A$18:$L$18, 0),FALSE), 'E2 Allocators'!$B$15:$W$361, MATCH('O5 Details by Class &amp; Accounts'!T$18, 'E2 Allocators'!$B$15:$W$15, 0),FALSE)*$F77)</f>
        <v>0</v>
      </c>
      <c r="U77" s="1411">
        <f>IF(ISERROR(VLOOKUP(VLOOKUP($A77, 'E4 TB Allocation Details'!$A$18:$L$205, MATCH("Demand ID", 'E4 TB Allocation Details'!$A$18:$L$18, 0),FALSE), 'E2 Allocators'!$B$15:$W$361, MATCH('O5 Details by Class &amp; Accounts'!U$18, 'E2 Allocators'!$B$15:$W$15, 0),FALSE)*$F77), 0, VLOOKUP(VLOOKUP($A77, 'E4 TB Allocation Details'!$A$18:$L$205, MATCH("Demand ID", 'E4 TB Allocation Details'!$A$18:$L$18, 0),FALSE), 'E2 Allocators'!$B$15:$W$361, MATCH('O5 Details by Class &amp; Accounts'!U$18, 'E2 Allocators'!$B$15:$W$15, 0),FALSE)*$F77)</f>
        <v>0</v>
      </c>
      <c r="V77" s="1411">
        <f>IF(ISERROR(VLOOKUP(VLOOKUP($A77, 'E4 TB Allocation Details'!$A$18:$L$205, MATCH("Demand ID", 'E4 TB Allocation Details'!$A$18:$L$18, 0),FALSE), 'E2 Allocators'!$B$15:$W$361, MATCH('O5 Details by Class &amp; Accounts'!V$18, 'E2 Allocators'!$B$15:$W$15, 0),FALSE)*$F77), 0, VLOOKUP(VLOOKUP($A77, 'E4 TB Allocation Details'!$A$18:$L$205, MATCH("Demand ID", 'E4 TB Allocation Details'!$A$18:$L$18, 0),FALSE), 'E2 Allocators'!$B$15:$W$361, MATCH('O5 Details by Class &amp; Accounts'!V$18, 'E2 Allocators'!$B$15:$W$15, 0),FALSE)*$F77)</f>
        <v>0</v>
      </c>
      <c r="W77" s="1411">
        <f>IF(ISERROR(VLOOKUP(VLOOKUP($A77, 'E4 TB Allocation Details'!$A$18:$L$205, MATCH("Demand ID", 'E4 TB Allocation Details'!$A$18:$L$18, 0),FALSE), 'E2 Allocators'!$B$15:$W$361, MATCH('O5 Details by Class &amp; Accounts'!W$18, 'E2 Allocators'!$B$15:$W$15, 0),FALSE)*$F77), 0, VLOOKUP(VLOOKUP($A77, 'E4 TB Allocation Details'!$A$18:$L$205, MATCH("Demand ID", 'E4 TB Allocation Details'!$A$18:$L$18, 0),FALSE), 'E2 Allocators'!$B$15:$W$361, MATCH('O5 Details by Class &amp; Accounts'!W$18, 'E2 Allocators'!$B$15:$W$15, 0),FALSE)*$F77)</f>
        <v>0</v>
      </c>
      <c r="X77" s="1411">
        <f>IF(ISERROR(VLOOKUP(VLOOKUP($A77, 'E4 TB Allocation Details'!$A$18:$L$205, MATCH("Demand ID", 'E4 TB Allocation Details'!$A$18:$L$18, 0),FALSE), 'E2 Allocators'!$B$15:$W$361, MATCH('O5 Details by Class &amp; Accounts'!X$18, 'E2 Allocators'!$B$15:$W$15, 0),FALSE)*$F77), 0, VLOOKUP(VLOOKUP($A77, 'E4 TB Allocation Details'!$A$18:$L$205, MATCH("Demand ID", 'E4 TB Allocation Details'!$A$18:$L$18, 0),FALSE), 'E2 Allocators'!$B$15:$W$361, MATCH('O5 Details by Class &amp; Accounts'!X$18, 'E2 Allocators'!$B$15:$W$15, 0),FALSE)*$F77)</f>
        <v>0</v>
      </c>
      <c r="Y77" s="1411">
        <f>IF(ISERROR(VLOOKUP(VLOOKUP($A77, 'E4 TB Allocation Details'!$A$18:$L$205, MATCH("Demand ID", 'E4 TB Allocation Details'!$A$18:$L$18, 0),FALSE), 'E2 Allocators'!$B$15:$W$361, MATCH('O5 Details by Class &amp; Accounts'!Y$18, 'E2 Allocators'!$B$15:$W$15, 0),FALSE)*$F77), 0, VLOOKUP(VLOOKUP($A77, 'E4 TB Allocation Details'!$A$18:$L$205, MATCH("Demand ID", 'E4 TB Allocation Details'!$A$18:$L$18, 0),FALSE), 'E2 Allocators'!$B$15:$W$361, MATCH('O5 Details by Class &amp; Accounts'!Y$18, 'E2 Allocators'!$B$15:$W$15, 0),FALSE)*$F77)</f>
        <v>0</v>
      </c>
      <c r="Z77" s="1411">
        <f>IF(ISERROR(VLOOKUP(VLOOKUP($A77, 'E4 TB Allocation Details'!$A$18:$L$205, MATCH("Demand ID", 'E4 TB Allocation Details'!$A$18:$L$18, 0),FALSE), 'E2 Allocators'!$B$15:$W$361, MATCH('O5 Details by Class &amp; Accounts'!Z$18, 'E2 Allocators'!$B$15:$W$15, 0),FALSE)*$F77), 0, VLOOKUP(VLOOKUP($A77, 'E4 TB Allocation Details'!$A$18:$L$205, MATCH("Demand ID", 'E4 TB Allocation Details'!$A$18:$L$18, 0),FALSE), 'E2 Allocators'!$B$15:$W$361, MATCH('O5 Details by Class &amp; Accounts'!Z$18, 'E2 Allocators'!$B$15:$W$15, 0),FALSE)*$F77)</f>
        <v>0</v>
      </c>
      <c r="AA77" s="1411">
        <f>IF(ISERROR(VLOOKUP(VLOOKUP($A77, 'E4 TB Allocation Details'!$A$18:$L$205, MATCH("Demand ID", 'E4 TB Allocation Details'!$A$18:$L$18, 0),FALSE), 'E2 Allocators'!$B$15:$W$361, MATCH('O5 Details by Class &amp; Accounts'!AA$18, 'E2 Allocators'!$B$15:$W$15, 0),FALSE)*$F77), 0, VLOOKUP(VLOOKUP($A77, 'E4 TB Allocation Details'!$A$18:$L$205, MATCH("Demand ID", 'E4 TB Allocation Details'!$A$18:$L$18, 0),FALSE), 'E2 Allocators'!$B$15:$W$361, MATCH('O5 Details by Class &amp; Accounts'!AA$18, 'E2 Allocators'!$B$15:$W$15, 0),FALSE)*$F77)</f>
        <v>0</v>
      </c>
      <c r="AB77" s="1411">
        <f>IF(ISERROR(VLOOKUP(VLOOKUP($A77, 'E4 TB Allocation Details'!$A$18:$L$205, MATCH("Demand ID", 'E4 TB Allocation Details'!$A$18:$L$18, 0),FALSE), 'E2 Allocators'!$B$15:$W$361, MATCH('O5 Details by Class &amp; Accounts'!AB$18, 'E2 Allocators'!$B$15:$W$15, 0),FALSE)*$F77), 0, VLOOKUP(VLOOKUP($A77, 'E4 TB Allocation Details'!$A$18:$L$205, MATCH("Demand ID", 'E4 TB Allocation Details'!$A$18:$L$18, 0),FALSE), 'E2 Allocators'!$B$15:$W$361, MATCH('O5 Details by Class &amp; Accounts'!AB$18, 'E2 Allocators'!$B$15:$W$15, 0),FALSE)*$F77)</f>
        <v>0</v>
      </c>
      <c r="AC77" s="1411">
        <f t="shared" si="9"/>
        <v>0</v>
      </c>
      <c r="AD77" s="1411">
        <f>IF(ISERROR(VLOOKUP(VLOOKUP($A77, 'E4 TB Allocation Details'!$A$18:$L$205, MATCH("Customer ID", 'E4 TB Allocation Details'!$A$18:$L$18, 0),FALSE), 'E2 Allocators'!$B$15:$W$361, MATCH('O5 Details by Class &amp; Accounts'!AD$18, 'E2 Allocators'!$B$15:$W$15, 0),FALSE)*$G77), 0, VLOOKUP(VLOOKUP($A77, 'E4 TB Allocation Details'!$A$18:$L$205, MATCH("Customer ID", 'E4 TB Allocation Details'!$A$18:$L$18, 0),FALSE), 'E2 Allocators'!$B$15:$W$361, MATCH('O5 Details by Class &amp; Accounts'!AD$18, 'E2 Allocators'!$B$15:$W$15, 0),FALSE)*$G77)</f>
        <v>0</v>
      </c>
      <c r="AE77" s="1411">
        <f>IF(ISERROR(VLOOKUP(VLOOKUP($A77, 'E4 TB Allocation Details'!$A$18:$L$205, MATCH("Customer ID", 'E4 TB Allocation Details'!$A$18:$L$18, 0),FALSE), 'E2 Allocators'!$B$15:$W$361, MATCH('O5 Details by Class &amp; Accounts'!AE$18, 'E2 Allocators'!$B$15:$W$15, 0),FALSE)*$G77), 0, VLOOKUP(VLOOKUP($A77, 'E4 TB Allocation Details'!$A$18:$L$205, MATCH("Customer ID", 'E4 TB Allocation Details'!$A$18:$L$18, 0),FALSE), 'E2 Allocators'!$B$15:$W$361, MATCH('O5 Details by Class &amp; Accounts'!AE$18, 'E2 Allocators'!$B$15:$W$15, 0),FALSE)*$G77)</f>
        <v>0</v>
      </c>
      <c r="AF77" s="1411">
        <f>IF(ISERROR(VLOOKUP(VLOOKUP($A77, 'E4 TB Allocation Details'!$A$18:$L$205, MATCH("Customer ID", 'E4 TB Allocation Details'!$A$18:$L$18, 0),FALSE), 'E2 Allocators'!$B$15:$W$361, MATCH('O5 Details by Class &amp; Accounts'!AF$18, 'E2 Allocators'!$B$15:$W$15, 0),FALSE)*$G77), 0, VLOOKUP(VLOOKUP($A77, 'E4 TB Allocation Details'!$A$18:$L$205, MATCH("Customer ID", 'E4 TB Allocation Details'!$A$18:$L$18, 0),FALSE), 'E2 Allocators'!$B$15:$W$361, MATCH('O5 Details by Class &amp; Accounts'!AF$18, 'E2 Allocators'!$B$15:$W$15, 0),FALSE)*$G77)</f>
        <v>0</v>
      </c>
      <c r="AG77" s="1411">
        <f>IF(ISERROR(VLOOKUP(VLOOKUP($A77, 'E4 TB Allocation Details'!$A$18:$L$205, MATCH("Customer ID", 'E4 TB Allocation Details'!$A$18:$L$18, 0),FALSE), 'E2 Allocators'!$B$15:$W$361, MATCH('O5 Details by Class &amp; Accounts'!AG$18, 'E2 Allocators'!$B$15:$W$15, 0),FALSE)*$G77), 0, VLOOKUP(VLOOKUP($A77, 'E4 TB Allocation Details'!$A$18:$L$205, MATCH("Customer ID", 'E4 TB Allocation Details'!$A$18:$L$18, 0),FALSE), 'E2 Allocators'!$B$15:$W$361, MATCH('O5 Details by Class &amp; Accounts'!AG$18, 'E2 Allocators'!$B$15:$W$15, 0),FALSE)*$G77)</f>
        <v>0</v>
      </c>
      <c r="AH77" s="1411">
        <f>IF(ISERROR(VLOOKUP(VLOOKUP($A77, 'E4 TB Allocation Details'!$A$18:$L$205, MATCH("Customer ID", 'E4 TB Allocation Details'!$A$18:$L$18, 0),FALSE), 'E2 Allocators'!$B$15:$W$361, MATCH('O5 Details by Class &amp; Accounts'!AH$18, 'E2 Allocators'!$B$15:$W$15, 0),FALSE)*$G77), 0, VLOOKUP(VLOOKUP($A77, 'E4 TB Allocation Details'!$A$18:$L$205, MATCH("Customer ID", 'E4 TB Allocation Details'!$A$18:$L$18, 0),FALSE), 'E2 Allocators'!$B$15:$W$361, MATCH('O5 Details by Class &amp; Accounts'!AH$18, 'E2 Allocators'!$B$15:$W$15, 0),FALSE)*$G77)</f>
        <v>0</v>
      </c>
      <c r="AI77" s="1411">
        <f>IF(ISERROR(VLOOKUP(VLOOKUP($A77, 'E4 TB Allocation Details'!$A$18:$L$205, MATCH("Customer ID", 'E4 TB Allocation Details'!$A$18:$L$18, 0),FALSE), 'E2 Allocators'!$B$15:$W$361, MATCH('O5 Details by Class &amp; Accounts'!AI$18, 'E2 Allocators'!$B$15:$W$15, 0),FALSE)*$G77), 0, VLOOKUP(VLOOKUP($A77, 'E4 TB Allocation Details'!$A$18:$L$205, MATCH("Customer ID", 'E4 TB Allocation Details'!$A$18:$L$18, 0),FALSE), 'E2 Allocators'!$B$15:$W$361, MATCH('O5 Details by Class &amp; Accounts'!AI$18, 'E2 Allocators'!$B$15:$W$15, 0),FALSE)*$G77)</f>
        <v>0</v>
      </c>
      <c r="AJ77" s="1411">
        <f>IF(ISERROR(VLOOKUP(VLOOKUP($A77, 'E4 TB Allocation Details'!$A$18:$L$205, MATCH("Customer ID", 'E4 TB Allocation Details'!$A$18:$L$18, 0),FALSE), 'E2 Allocators'!$B$15:$W$361, MATCH('O5 Details by Class &amp; Accounts'!AJ$18, 'E2 Allocators'!$B$15:$W$15, 0),FALSE)*$G77), 0, VLOOKUP(VLOOKUP($A77, 'E4 TB Allocation Details'!$A$18:$L$205, MATCH("Customer ID", 'E4 TB Allocation Details'!$A$18:$L$18, 0),FALSE), 'E2 Allocators'!$B$15:$W$361, MATCH('O5 Details by Class &amp; Accounts'!AJ$18, 'E2 Allocators'!$B$15:$W$15, 0),FALSE)*$G77)</f>
        <v>0</v>
      </c>
      <c r="AK77" s="1411">
        <f>IF(ISERROR(VLOOKUP(VLOOKUP($A77, 'E4 TB Allocation Details'!$A$18:$L$205, MATCH("Customer ID", 'E4 TB Allocation Details'!$A$18:$L$18, 0),FALSE), 'E2 Allocators'!$B$15:$W$361, MATCH('O5 Details by Class &amp; Accounts'!AK$18, 'E2 Allocators'!$B$15:$W$15, 0),FALSE)*$G77), 0, VLOOKUP(VLOOKUP($A77, 'E4 TB Allocation Details'!$A$18:$L$205, MATCH("Customer ID", 'E4 TB Allocation Details'!$A$18:$L$18, 0),FALSE), 'E2 Allocators'!$B$15:$W$361, MATCH('O5 Details by Class &amp; Accounts'!AK$18, 'E2 Allocators'!$B$15:$W$15, 0),FALSE)*$G77)</f>
        <v>0</v>
      </c>
      <c r="AL77" s="1411">
        <f>IF(ISERROR(VLOOKUP(VLOOKUP($A77, 'E4 TB Allocation Details'!$A$18:$L$205, MATCH("Customer ID", 'E4 TB Allocation Details'!$A$18:$L$18, 0),FALSE), 'E2 Allocators'!$B$15:$W$361, MATCH('O5 Details by Class &amp; Accounts'!AL$18, 'E2 Allocators'!$B$15:$W$15, 0),FALSE)*$G77), 0, VLOOKUP(VLOOKUP($A77, 'E4 TB Allocation Details'!$A$18:$L$205, MATCH("Customer ID", 'E4 TB Allocation Details'!$A$18:$L$18, 0),FALSE), 'E2 Allocators'!$B$15:$W$361, MATCH('O5 Details by Class &amp; Accounts'!AL$18, 'E2 Allocators'!$B$15:$W$15, 0),FALSE)*$G77)</f>
        <v>0</v>
      </c>
      <c r="AM77" s="1411">
        <f>IF(ISERROR(VLOOKUP(VLOOKUP($A77, 'E4 TB Allocation Details'!$A$18:$L$205, MATCH("Customer ID", 'E4 TB Allocation Details'!$A$18:$L$18, 0),FALSE), 'E2 Allocators'!$B$15:$W$361, MATCH('O5 Details by Class &amp; Accounts'!AM$18, 'E2 Allocators'!$B$15:$W$15, 0),FALSE)*$G77), 0, VLOOKUP(VLOOKUP($A77, 'E4 TB Allocation Details'!$A$18:$L$205, MATCH("Customer ID", 'E4 TB Allocation Details'!$A$18:$L$18, 0),FALSE), 'E2 Allocators'!$B$15:$W$361, MATCH('O5 Details by Class &amp; Accounts'!AM$18, 'E2 Allocators'!$B$15:$W$15, 0),FALSE)*$G77)</f>
        <v>0</v>
      </c>
      <c r="AN77" s="1411">
        <f>IF(ISERROR(VLOOKUP(VLOOKUP($A77, 'E4 TB Allocation Details'!$A$18:$L$205, MATCH("Customer ID", 'E4 TB Allocation Details'!$A$18:$L$18, 0),FALSE), 'E2 Allocators'!$B$15:$W$361, MATCH('O5 Details by Class &amp; Accounts'!AN$18, 'E2 Allocators'!$B$15:$W$15, 0),FALSE)*$G77), 0, VLOOKUP(VLOOKUP($A77, 'E4 TB Allocation Details'!$A$18:$L$205, MATCH("Customer ID", 'E4 TB Allocation Details'!$A$18:$L$18, 0),FALSE), 'E2 Allocators'!$B$15:$W$361, MATCH('O5 Details by Class &amp; Accounts'!AN$18, 'E2 Allocators'!$B$15:$W$15, 0),FALSE)*$G77)</f>
        <v>0</v>
      </c>
      <c r="AO77" s="1411">
        <f>IF(ISERROR(VLOOKUP(VLOOKUP($A77, 'E4 TB Allocation Details'!$A$18:$L$205, MATCH("Customer ID", 'E4 TB Allocation Details'!$A$18:$L$18, 0),FALSE), 'E2 Allocators'!$B$15:$W$361, MATCH('O5 Details by Class &amp; Accounts'!AO$18, 'E2 Allocators'!$B$15:$W$15, 0),FALSE)*$G77), 0, VLOOKUP(VLOOKUP($A77, 'E4 TB Allocation Details'!$A$18:$L$205, MATCH("Customer ID", 'E4 TB Allocation Details'!$A$18:$L$18, 0),FALSE), 'E2 Allocators'!$B$15:$W$361, MATCH('O5 Details by Class &amp; Accounts'!AO$18, 'E2 Allocators'!$B$15:$W$15, 0),FALSE)*$G77)</f>
        <v>0</v>
      </c>
      <c r="AP77" s="1411">
        <f>IF(ISERROR(VLOOKUP(VLOOKUP($A77, 'E4 TB Allocation Details'!$A$18:$L$205, MATCH("Customer ID", 'E4 TB Allocation Details'!$A$18:$L$18, 0),FALSE), 'E2 Allocators'!$B$15:$W$361, MATCH('O5 Details by Class &amp; Accounts'!AP$18, 'E2 Allocators'!$B$15:$W$15, 0),FALSE)*$G77), 0, VLOOKUP(VLOOKUP($A77, 'E4 TB Allocation Details'!$A$18:$L$205, MATCH("Customer ID", 'E4 TB Allocation Details'!$A$18:$L$18, 0),FALSE), 'E2 Allocators'!$B$15:$W$361, MATCH('O5 Details by Class &amp; Accounts'!AP$18, 'E2 Allocators'!$B$15:$W$15, 0),FALSE)*$G77)</f>
        <v>0</v>
      </c>
      <c r="AQ77" s="1411">
        <f>IF(ISERROR(VLOOKUP(VLOOKUP($A77, 'E4 TB Allocation Details'!$A$18:$L$205, MATCH("Customer ID", 'E4 TB Allocation Details'!$A$18:$L$18, 0),FALSE), 'E2 Allocators'!$B$15:$W$361, MATCH('O5 Details by Class &amp; Accounts'!AQ$18, 'E2 Allocators'!$B$15:$W$15, 0),FALSE)*$G77), 0, VLOOKUP(VLOOKUP($A77, 'E4 TB Allocation Details'!$A$18:$L$205, MATCH("Customer ID", 'E4 TB Allocation Details'!$A$18:$L$18, 0),FALSE), 'E2 Allocators'!$B$15:$W$361, MATCH('O5 Details by Class &amp; Accounts'!AQ$18, 'E2 Allocators'!$B$15:$W$15, 0),FALSE)*$G77)</f>
        <v>0</v>
      </c>
      <c r="AR77" s="1411">
        <f>IF(ISERROR(VLOOKUP(VLOOKUP($A77, 'E4 TB Allocation Details'!$A$18:$L$205, MATCH("Customer ID", 'E4 TB Allocation Details'!$A$18:$L$18, 0),FALSE), 'E2 Allocators'!$B$15:$W$361, MATCH('O5 Details by Class &amp; Accounts'!AR$18, 'E2 Allocators'!$B$15:$W$15, 0),FALSE)*$G77), 0, VLOOKUP(VLOOKUP($A77, 'E4 TB Allocation Details'!$A$18:$L$205, MATCH("Customer ID", 'E4 TB Allocation Details'!$A$18:$L$18, 0),FALSE), 'E2 Allocators'!$B$15:$W$361, MATCH('O5 Details by Class &amp; Accounts'!AR$18, 'E2 Allocators'!$B$15:$W$15, 0),FALSE)*$G77)</f>
        <v>0</v>
      </c>
      <c r="AS77" s="1411">
        <f>IF(ISERROR(VLOOKUP(VLOOKUP($A77, 'E4 TB Allocation Details'!$A$18:$L$205, MATCH("Customer ID", 'E4 TB Allocation Details'!$A$18:$L$18, 0),FALSE), 'E2 Allocators'!$B$15:$W$361, MATCH('O5 Details by Class &amp; Accounts'!AS$18, 'E2 Allocators'!$B$15:$W$15, 0),FALSE)*$G77), 0, VLOOKUP(VLOOKUP($A77, 'E4 TB Allocation Details'!$A$18:$L$205, MATCH("Customer ID", 'E4 TB Allocation Details'!$A$18:$L$18, 0),FALSE), 'E2 Allocators'!$B$15:$W$361, MATCH('O5 Details by Class &amp; Accounts'!AS$18, 'E2 Allocators'!$B$15:$W$15, 0),FALSE)*$G77)</f>
        <v>0</v>
      </c>
      <c r="AT77" s="1411">
        <f>IF(ISERROR(VLOOKUP(VLOOKUP($A77, 'E4 TB Allocation Details'!$A$18:$L$205, MATCH("Customer ID", 'E4 TB Allocation Details'!$A$18:$L$18, 0),FALSE), 'E2 Allocators'!$B$15:$W$361, MATCH('O5 Details by Class &amp; Accounts'!AT$18, 'E2 Allocators'!$B$15:$W$15, 0),FALSE)*$G77), 0, VLOOKUP(VLOOKUP($A77, 'E4 TB Allocation Details'!$A$18:$L$205, MATCH("Customer ID", 'E4 TB Allocation Details'!$A$18:$L$18, 0),FALSE), 'E2 Allocators'!$B$15:$W$361, MATCH('O5 Details by Class &amp; Accounts'!AT$18, 'E2 Allocators'!$B$15:$W$15, 0),FALSE)*$G77)</f>
        <v>0</v>
      </c>
      <c r="AU77" s="1411">
        <f>IF(ISERROR(VLOOKUP(VLOOKUP($A77, 'E4 TB Allocation Details'!$A$18:$L$205, MATCH("Customer ID", 'E4 TB Allocation Details'!$A$18:$L$18, 0),FALSE), 'E2 Allocators'!$B$15:$W$361, MATCH('O5 Details by Class &amp; Accounts'!AU$18, 'E2 Allocators'!$B$15:$W$15, 0),FALSE)*$G77), 0, VLOOKUP(VLOOKUP($A77, 'E4 TB Allocation Details'!$A$18:$L$205, MATCH("Customer ID", 'E4 TB Allocation Details'!$A$18:$L$18, 0),FALSE), 'E2 Allocators'!$B$15:$W$361, MATCH('O5 Details by Class &amp; Accounts'!AU$18, 'E2 Allocators'!$B$15:$W$15, 0),FALSE)*$G77)</f>
        <v>0</v>
      </c>
      <c r="AV77" s="1411">
        <f>IF(ISERROR(VLOOKUP(VLOOKUP($A77, 'E4 TB Allocation Details'!$A$18:$L$205, MATCH("Customer ID", 'E4 TB Allocation Details'!$A$18:$L$18, 0),FALSE), 'E2 Allocators'!$B$15:$W$361, MATCH('O5 Details by Class &amp; Accounts'!AV$18, 'E2 Allocators'!$B$15:$W$15, 0),FALSE)*$G77), 0, VLOOKUP(VLOOKUP($A77, 'E4 TB Allocation Details'!$A$18:$L$205, MATCH("Customer ID", 'E4 TB Allocation Details'!$A$18:$L$18, 0),FALSE), 'E2 Allocators'!$B$15:$W$361, MATCH('O5 Details by Class &amp; Accounts'!AV$18, 'E2 Allocators'!$B$15:$W$15, 0),FALSE)*$G77)</f>
        <v>0</v>
      </c>
      <c r="AW77" s="1411">
        <f>IF(ISERROR(VLOOKUP(VLOOKUP($A77, 'E4 TB Allocation Details'!$A$18:$L$205, MATCH("Customer ID", 'E4 TB Allocation Details'!$A$18:$L$18, 0),FALSE), 'E2 Allocators'!$B$15:$W$361, MATCH('O5 Details by Class &amp; Accounts'!AW$18, 'E2 Allocators'!$B$15:$W$15, 0),FALSE)*$G77), 0, VLOOKUP(VLOOKUP($A77, 'E4 TB Allocation Details'!$A$18:$L$205, MATCH("Customer ID", 'E4 TB Allocation Details'!$A$18:$L$18, 0),FALSE), 'E2 Allocators'!$B$15:$W$361, MATCH('O5 Details by Class &amp; Accounts'!AW$18, 'E2 Allocators'!$B$15:$W$15, 0),FALSE)*$G77)</f>
        <v>0</v>
      </c>
      <c r="AX77" s="1411">
        <f t="shared" si="10"/>
        <v>0</v>
      </c>
      <c r="AY77" s="1411">
        <f>IF(ISERROR(VLOOKUP(VLOOKUP($A77, 'E4 TB Allocation Details'!$A$18:$L$205, MATCH("Misc ID", 'E4 TB Allocation Details'!$A$18:$L$18, 0),FALSE), 'E2 Allocators'!$B$15:$W$361, MATCH('O5 Details by Class &amp; Accounts'!AY$18, 'E2 Allocators'!$B$15:$W$15, 0),FALSE)*$E77), 0, VLOOKUP(VLOOKUP($A77, 'E4 TB Allocation Details'!$A$18:$L$205, MATCH("Misc ID", 'E4 TB Allocation Details'!$A$18:$L$18, 0),FALSE), 'E2 Allocators'!$B$15:$W$361, MATCH('O5 Details by Class &amp; Accounts'!AY$18, 'E2 Allocators'!$B$15:$W$15, 0),FALSE)*$E77)</f>
        <v>0</v>
      </c>
      <c r="AZ77" s="1411">
        <f>IF(ISERROR(VLOOKUP(VLOOKUP($A77, 'E4 TB Allocation Details'!$A$18:$L$205, MATCH("Misc ID", 'E4 TB Allocation Details'!$A$18:$L$18, 0),FALSE), 'E2 Allocators'!$B$15:$W$361, MATCH('O5 Details by Class &amp; Accounts'!AZ$18, 'E2 Allocators'!$B$15:$W$15, 0),FALSE)*$E77), 0, VLOOKUP(VLOOKUP($A77, 'E4 TB Allocation Details'!$A$18:$L$205, MATCH("Misc ID", 'E4 TB Allocation Details'!$A$18:$L$18, 0),FALSE), 'E2 Allocators'!$B$15:$W$361, MATCH('O5 Details by Class &amp; Accounts'!AZ$18, 'E2 Allocators'!$B$15:$W$15, 0),FALSE)*$E77)</f>
        <v>0</v>
      </c>
      <c r="BA77" s="1411">
        <f>IF(ISERROR(VLOOKUP(VLOOKUP($A77, 'E4 TB Allocation Details'!$A$18:$L$205, MATCH("Misc ID", 'E4 TB Allocation Details'!$A$18:$L$18, 0),FALSE), 'E2 Allocators'!$B$15:$W$361, MATCH('O5 Details by Class &amp; Accounts'!BA$18, 'E2 Allocators'!$B$15:$W$15, 0),FALSE)*$E77), 0, VLOOKUP(VLOOKUP($A77, 'E4 TB Allocation Details'!$A$18:$L$205, MATCH("Misc ID", 'E4 TB Allocation Details'!$A$18:$L$18, 0),FALSE), 'E2 Allocators'!$B$15:$W$361, MATCH('O5 Details by Class &amp; Accounts'!BA$18, 'E2 Allocators'!$B$15:$W$15, 0),FALSE)*$E77)</f>
        <v>0</v>
      </c>
      <c r="BB77" s="1411">
        <f>IF(ISERROR(VLOOKUP(VLOOKUP($A77, 'E4 TB Allocation Details'!$A$18:$L$205, MATCH("Misc ID", 'E4 TB Allocation Details'!$A$18:$L$18, 0),FALSE), 'E2 Allocators'!$B$15:$W$361, MATCH('O5 Details by Class &amp; Accounts'!BB$18, 'E2 Allocators'!$B$15:$W$15, 0),FALSE)*$E77), 0, VLOOKUP(VLOOKUP($A77, 'E4 TB Allocation Details'!$A$18:$L$205, MATCH("Misc ID", 'E4 TB Allocation Details'!$A$18:$L$18, 0),FALSE), 'E2 Allocators'!$B$15:$W$361, MATCH('O5 Details by Class &amp; Accounts'!BB$18, 'E2 Allocators'!$B$15:$W$15, 0),FALSE)*$E77)</f>
        <v>0</v>
      </c>
      <c r="BC77" s="1411">
        <f>IF(ISERROR(VLOOKUP(VLOOKUP($A77, 'E4 TB Allocation Details'!$A$18:$L$205, MATCH("Misc ID", 'E4 TB Allocation Details'!$A$18:$L$18, 0),FALSE), 'E2 Allocators'!$B$15:$W$361, MATCH('O5 Details by Class &amp; Accounts'!BC$18, 'E2 Allocators'!$B$15:$W$15, 0),FALSE)*$E77), 0, VLOOKUP(VLOOKUP($A77, 'E4 TB Allocation Details'!$A$18:$L$205, MATCH("Misc ID", 'E4 TB Allocation Details'!$A$18:$L$18, 0),FALSE), 'E2 Allocators'!$B$15:$W$361, MATCH('O5 Details by Class &amp; Accounts'!BC$18, 'E2 Allocators'!$B$15:$W$15, 0),FALSE)*$E77)</f>
        <v>0</v>
      </c>
      <c r="BD77" s="1411">
        <f>IF(ISERROR(VLOOKUP(VLOOKUP($A77, 'E4 TB Allocation Details'!$A$18:$L$205, MATCH("Misc ID", 'E4 TB Allocation Details'!$A$18:$L$18, 0),FALSE), 'E2 Allocators'!$B$15:$W$361, MATCH('O5 Details by Class &amp; Accounts'!BD$18, 'E2 Allocators'!$B$15:$W$15, 0),FALSE)*$E77), 0, VLOOKUP(VLOOKUP($A77, 'E4 TB Allocation Details'!$A$18:$L$205, MATCH("Misc ID", 'E4 TB Allocation Details'!$A$18:$L$18, 0),FALSE), 'E2 Allocators'!$B$15:$W$361, MATCH('O5 Details by Class &amp; Accounts'!BD$18, 'E2 Allocators'!$B$15:$W$15, 0),FALSE)*$E77)</f>
        <v>0</v>
      </c>
      <c r="BE77" s="1411">
        <f>IF(ISERROR(VLOOKUP(VLOOKUP($A77, 'E4 TB Allocation Details'!$A$18:$L$205, MATCH("Misc ID", 'E4 TB Allocation Details'!$A$18:$L$18, 0),FALSE), 'E2 Allocators'!$B$15:$W$361, MATCH('O5 Details by Class &amp; Accounts'!BE$18, 'E2 Allocators'!$B$15:$W$15, 0),FALSE)*$E77), 0, VLOOKUP(VLOOKUP($A77, 'E4 TB Allocation Details'!$A$18:$L$205, MATCH("Misc ID", 'E4 TB Allocation Details'!$A$18:$L$18, 0),FALSE), 'E2 Allocators'!$B$15:$W$361, MATCH('O5 Details by Class &amp; Accounts'!BE$18, 'E2 Allocators'!$B$15:$W$15, 0),FALSE)*$E77)</f>
        <v>0</v>
      </c>
      <c r="BF77" s="1411">
        <f>IF(ISERROR(VLOOKUP(VLOOKUP($A77, 'E4 TB Allocation Details'!$A$18:$L$205, MATCH("Misc ID", 'E4 TB Allocation Details'!$A$18:$L$18, 0),FALSE), 'E2 Allocators'!$B$15:$W$361, MATCH('O5 Details by Class &amp; Accounts'!BF$18, 'E2 Allocators'!$B$15:$W$15, 0),FALSE)*$E77), 0, VLOOKUP(VLOOKUP($A77, 'E4 TB Allocation Details'!$A$18:$L$205, MATCH("Misc ID", 'E4 TB Allocation Details'!$A$18:$L$18, 0),FALSE), 'E2 Allocators'!$B$15:$W$361, MATCH('O5 Details by Class &amp; Accounts'!BF$18, 'E2 Allocators'!$B$15:$W$15, 0),FALSE)*$E77)</f>
        <v>0</v>
      </c>
      <c r="BG77" s="1411">
        <f>IF(ISERROR(VLOOKUP(VLOOKUP($A77, 'E4 TB Allocation Details'!$A$18:$L$205, MATCH("Misc ID", 'E4 TB Allocation Details'!$A$18:$L$18, 0),FALSE), 'E2 Allocators'!$B$15:$W$361, MATCH('O5 Details by Class &amp; Accounts'!BG$18, 'E2 Allocators'!$B$15:$W$15, 0),FALSE)*$E77), 0, VLOOKUP(VLOOKUP($A77, 'E4 TB Allocation Details'!$A$18:$L$205, MATCH("Misc ID", 'E4 TB Allocation Details'!$A$18:$L$18, 0),FALSE), 'E2 Allocators'!$B$15:$W$361, MATCH('O5 Details by Class &amp; Accounts'!BG$18, 'E2 Allocators'!$B$15:$W$15, 0),FALSE)*$E77)</f>
        <v>0</v>
      </c>
      <c r="BH77" s="1411">
        <f>IF(ISERROR(VLOOKUP(VLOOKUP($A77, 'E4 TB Allocation Details'!$A$18:$L$205, MATCH("Misc ID", 'E4 TB Allocation Details'!$A$18:$L$18, 0),FALSE), 'E2 Allocators'!$B$15:$W$361, MATCH('O5 Details by Class &amp; Accounts'!BH$18, 'E2 Allocators'!$B$15:$W$15, 0),FALSE)*$E77), 0, VLOOKUP(VLOOKUP($A77, 'E4 TB Allocation Details'!$A$18:$L$205, MATCH("Misc ID", 'E4 TB Allocation Details'!$A$18:$L$18, 0),FALSE), 'E2 Allocators'!$B$15:$W$361, MATCH('O5 Details by Class &amp; Accounts'!BH$18, 'E2 Allocators'!$B$15:$W$15, 0),FALSE)*$E77)</f>
        <v>0</v>
      </c>
      <c r="BI77" s="1411">
        <f>IF(ISERROR(VLOOKUP(VLOOKUP($A77, 'E4 TB Allocation Details'!$A$18:$L$205, MATCH("Misc ID", 'E4 TB Allocation Details'!$A$18:$L$18, 0),FALSE), 'E2 Allocators'!$B$15:$W$361, MATCH('O5 Details by Class &amp; Accounts'!BI$18, 'E2 Allocators'!$B$15:$W$15, 0),FALSE)*$E77), 0, VLOOKUP(VLOOKUP($A77, 'E4 TB Allocation Details'!$A$18:$L$205, MATCH("Misc ID", 'E4 TB Allocation Details'!$A$18:$L$18, 0),FALSE), 'E2 Allocators'!$B$15:$W$361, MATCH('O5 Details by Class &amp; Accounts'!BI$18, 'E2 Allocators'!$B$15:$W$15, 0),FALSE)*$E77)</f>
        <v>0</v>
      </c>
      <c r="BJ77" s="1411">
        <f>IF(ISERROR(VLOOKUP(VLOOKUP($A77, 'E4 TB Allocation Details'!$A$18:$L$205, MATCH("Misc ID", 'E4 TB Allocation Details'!$A$18:$L$18, 0),FALSE), 'E2 Allocators'!$B$15:$W$361, MATCH('O5 Details by Class &amp; Accounts'!BJ$18, 'E2 Allocators'!$B$15:$W$15, 0),FALSE)*$E77), 0, VLOOKUP(VLOOKUP($A77, 'E4 TB Allocation Details'!$A$18:$L$205, MATCH("Misc ID", 'E4 TB Allocation Details'!$A$18:$L$18, 0),FALSE), 'E2 Allocators'!$B$15:$W$361, MATCH('O5 Details by Class &amp; Accounts'!BJ$18, 'E2 Allocators'!$B$15:$W$15, 0),FALSE)*$E77)</f>
        <v>0</v>
      </c>
      <c r="BK77" s="1411">
        <f>IF(ISERROR(VLOOKUP(VLOOKUP($A77, 'E4 TB Allocation Details'!$A$18:$L$205, MATCH("Misc ID", 'E4 TB Allocation Details'!$A$18:$L$18, 0),FALSE), 'E2 Allocators'!$B$15:$W$361, MATCH('O5 Details by Class &amp; Accounts'!BK$18, 'E2 Allocators'!$B$15:$W$15, 0),FALSE)*$E77), 0, VLOOKUP(VLOOKUP($A77, 'E4 TB Allocation Details'!$A$18:$L$205, MATCH("Misc ID", 'E4 TB Allocation Details'!$A$18:$L$18, 0),FALSE), 'E2 Allocators'!$B$15:$W$361, MATCH('O5 Details by Class &amp; Accounts'!BK$18, 'E2 Allocators'!$B$15:$W$15, 0),FALSE)*$E77)</f>
        <v>0</v>
      </c>
      <c r="BL77" s="1411">
        <f>IF(ISERROR(VLOOKUP(VLOOKUP($A77, 'E4 TB Allocation Details'!$A$18:$L$205, MATCH("Misc ID", 'E4 TB Allocation Details'!$A$18:$L$18, 0),FALSE), 'E2 Allocators'!$B$15:$W$361, MATCH('O5 Details by Class &amp; Accounts'!BL$18, 'E2 Allocators'!$B$15:$W$15, 0),FALSE)*$E77), 0, VLOOKUP(VLOOKUP($A77, 'E4 TB Allocation Details'!$A$18:$L$205, MATCH("Misc ID", 'E4 TB Allocation Details'!$A$18:$L$18, 0),FALSE), 'E2 Allocators'!$B$15:$W$361, MATCH('O5 Details by Class &amp; Accounts'!BL$18, 'E2 Allocators'!$B$15:$W$15, 0),FALSE)*$E77)</f>
        <v>0</v>
      </c>
      <c r="BM77" s="1411">
        <f>IF(ISERROR(VLOOKUP(VLOOKUP($A77, 'E4 TB Allocation Details'!$A$18:$L$205, MATCH("Misc ID", 'E4 TB Allocation Details'!$A$18:$L$18, 0),FALSE), 'E2 Allocators'!$B$15:$W$361, MATCH('O5 Details by Class &amp; Accounts'!BM$18, 'E2 Allocators'!$B$15:$W$15, 0),FALSE)*$E77), 0, VLOOKUP(VLOOKUP($A77, 'E4 TB Allocation Details'!$A$18:$L$205, MATCH("Misc ID", 'E4 TB Allocation Details'!$A$18:$L$18, 0),FALSE), 'E2 Allocators'!$B$15:$W$361, MATCH('O5 Details by Class &amp; Accounts'!BM$18, 'E2 Allocators'!$B$15:$W$15, 0),FALSE)*$E77)</f>
        <v>0</v>
      </c>
      <c r="BN77" s="1411">
        <f>IF(ISERROR(VLOOKUP(VLOOKUP($A77, 'E4 TB Allocation Details'!$A$18:$L$205, MATCH("Misc ID", 'E4 TB Allocation Details'!$A$18:$L$18, 0),FALSE), 'E2 Allocators'!$B$15:$W$361, MATCH('O5 Details by Class &amp; Accounts'!BN$18, 'E2 Allocators'!$B$15:$W$15, 0),FALSE)*$E77), 0, VLOOKUP(VLOOKUP($A77, 'E4 TB Allocation Details'!$A$18:$L$205, MATCH("Misc ID", 'E4 TB Allocation Details'!$A$18:$L$18, 0),FALSE), 'E2 Allocators'!$B$15:$W$361, MATCH('O5 Details by Class &amp; Accounts'!BN$18, 'E2 Allocators'!$B$15:$W$15, 0),FALSE)*$E77)</f>
        <v>0</v>
      </c>
      <c r="BO77" s="1411">
        <f>IF(ISERROR(VLOOKUP(VLOOKUP($A77, 'E4 TB Allocation Details'!$A$18:$L$205, MATCH("Misc ID", 'E4 TB Allocation Details'!$A$18:$L$18, 0),FALSE), 'E2 Allocators'!$B$15:$W$361, MATCH('O5 Details by Class &amp; Accounts'!BO$18, 'E2 Allocators'!$B$15:$W$15, 0),FALSE)*$E77), 0, VLOOKUP(VLOOKUP($A77, 'E4 TB Allocation Details'!$A$18:$L$205, MATCH("Misc ID", 'E4 TB Allocation Details'!$A$18:$L$18, 0),FALSE), 'E2 Allocators'!$B$15:$W$361, MATCH('O5 Details by Class &amp; Accounts'!BO$18, 'E2 Allocators'!$B$15:$W$15, 0),FALSE)*$E77)</f>
        <v>0</v>
      </c>
      <c r="BP77" s="1411">
        <f>IF(ISERROR(VLOOKUP(VLOOKUP($A77, 'E4 TB Allocation Details'!$A$18:$L$205, MATCH("Misc ID", 'E4 TB Allocation Details'!$A$18:$L$18, 0),FALSE), 'E2 Allocators'!$B$15:$W$361, MATCH('O5 Details by Class &amp; Accounts'!BP$18, 'E2 Allocators'!$B$15:$W$15, 0),FALSE)*$E77), 0, VLOOKUP(VLOOKUP($A77, 'E4 TB Allocation Details'!$A$18:$L$205, MATCH("Misc ID", 'E4 TB Allocation Details'!$A$18:$L$18, 0),FALSE), 'E2 Allocators'!$B$15:$W$361, MATCH('O5 Details by Class &amp; Accounts'!BP$18, 'E2 Allocators'!$B$15:$W$15, 0),FALSE)*$E77)</f>
        <v>0</v>
      </c>
      <c r="BQ77" s="1411">
        <f>IF(ISERROR(VLOOKUP(VLOOKUP($A77, 'E4 TB Allocation Details'!$A$18:$L$205, MATCH("Misc ID", 'E4 TB Allocation Details'!$A$18:$L$18, 0),FALSE), 'E2 Allocators'!$B$15:$W$361, MATCH('O5 Details by Class &amp; Accounts'!BQ$18, 'E2 Allocators'!$B$15:$W$15, 0),FALSE)*$E77), 0, VLOOKUP(VLOOKUP($A77, 'E4 TB Allocation Details'!$A$18:$L$205, MATCH("Misc ID", 'E4 TB Allocation Details'!$A$18:$L$18, 0),FALSE), 'E2 Allocators'!$B$15:$W$361, MATCH('O5 Details by Class &amp; Accounts'!BQ$18, 'E2 Allocators'!$B$15:$W$15, 0),FALSE)*$E77)</f>
        <v>0</v>
      </c>
      <c r="BR77" s="1411">
        <f>IF(ISERROR(VLOOKUP(VLOOKUP($A77, 'E4 TB Allocation Details'!$A$18:$L$205, MATCH("Misc ID", 'E4 TB Allocation Details'!$A$18:$L$18, 0),FALSE), 'E2 Allocators'!$B$15:$W$361, MATCH('O5 Details by Class &amp; Accounts'!BR$18, 'E2 Allocators'!$B$15:$W$15, 0),FALSE)*$E77), 0, VLOOKUP(VLOOKUP($A77, 'E4 TB Allocation Details'!$A$18:$L$205, MATCH("Misc ID", 'E4 TB Allocation Details'!$A$18:$L$18, 0),FALSE), 'E2 Allocators'!$B$15:$W$361, MATCH('O5 Details by Class &amp; Accounts'!BR$18, 'E2 Allocators'!$B$15:$W$15, 0),FALSE)*$E77)</f>
        <v>0</v>
      </c>
      <c r="BS77" s="1411">
        <f t="shared" si="11"/>
        <v>0</v>
      </c>
      <c r="BT77" s="1411">
        <f>IF(ISERROR(VLOOKUP(VLOOKUP($A77, 'E4 TB Allocation Details'!$A$18:$L$205, MATCH("A &amp; G ID", 'E4 TB Allocation Details'!$A$18:$L$18, 0),FALSE), 'E2 Allocators'!$B$15:$W$361, MATCH('O5 Details by Class &amp; Accounts'!BT$18, 'E2 Allocators'!$B$15:$W$15, 0),FALSE)*$E77), 0, VLOOKUP(VLOOKUP($A77, 'E4 TB Allocation Details'!$A$18:$L$205, MATCH("A &amp; G ID", 'E4 TB Allocation Details'!$A$18:$L$18, 0),FALSE), 'E2 Allocators'!$B$15:$W$361, MATCH('O5 Details by Class &amp; Accounts'!BT$18, 'E2 Allocators'!$B$15:$W$15, 0),FALSE)*$E77)</f>
        <v>0</v>
      </c>
      <c r="BU77" s="1411">
        <f>IF(ISERROR(VLOOKUP(VLOOKUP($A77, 'E4 TB Allocation Details'!$A$18:$L$205, MATCH("A &amp; G ID", 'E4 TB Allocation Details'!$A$18:$L$18, 0),FALSE), 'E2 Allocators'!$B$15:$W$361, MATCH('O5 Details by Class &amp; Accounts'!BU$18, 'E2 Allocators'!$B$15:$W$15, 0),FALSE)*$E77), 0, VLOOKUP(VLOOKUP($A77, 'E4 TB Allocation Details'!$A$18:$L$205, MATCH("A &amp; G ID", 'E4 TB Allocation Details'!$A$18:$L$18, 0),FALSE), 'E2 Allocators'!$B$15:$W$361, MATCH('O5 Details by Class &amp; Accounts'!BU$18, 'E2 Allocators'!$B$15:$W$15, 0),FALSE)*$E77)</f>
        <v>0</v>
      </c>
      <c r="BV77" s="1411">
        <f>IF(ISERROR(VLOOKUP(VLOOKUP($A77, 'E4 TB Allocation Details'!$A$18:$L$205, MATCH("A &amp; G ID", 'E4 TB Allocation Details'!$A$18:$L$18, 0),FALSE), 'E2 Allocators'!$B$15:$W$361, MATCH('O5 Details by Class &amp; Accounts'!BV$18, 'E2 Allocators'!$B$15:$W$15, 0),FALSE)*$E77), 0, VLOOKUP(VLOOKUP($A77, 'E4 TB Allocation Details'!$A$18:$L$205, MATCH("A &amp; G ID", 'E4 TB Allocation Details'!$A$18:$L$18, 0),FALSE), 'E2 Allocators'!$B$15:$W$361, MATCH('O5 Details by Class &amp; Accounts'!BV$18, 'E2 Allocators'!$B$15:$W$15, 0),FALSE)*$E77)</f>
        <v>0</v>
      </c>
      <c r="BW77" s="1411">
        <f>IF(ISERROR(VLOOKUP(VLOOKUP($A77, 'E4 TB Allocation Details'!$A$18:$L$205, MATCH("A &amp; G ID", 'E4 TB Allocation Details'!$A$18:$L$18, 0),FALSE), 'E2 Allocators'!$B$15:$W$361, MATCH('O5 Details by Class &amp; Accounts'!BW$18, 'E2 Allocators'!$B$15:$W$15, 0),FALSE)*$E77), 0, VLOOKUP(VLOOKUP($A77, 'E4 TB Allocation Details'!$A$18:$L$205, MATCH("A &amp; G ID", 'E4 TB Allocation Details'!$A$18:$L$18, 0),FALSE), 'E2 Allocators'!$B$15:$W$361, MATCH('O5 Details by Class &amp; Accounts'!BW$18, 'E2 Allocators'!$B$15:$W$15, 0),FALSE)*$E77)</f>
        <v>0</v>
      </c>
      <c r="BX77" s="1411">
        <f>IF(ISERROR(VLOOKUP(VLOOKUP($A77, 'E4 TB Allocation Details'!$A$18:$L$205, MATCH("A &amp; G ID", 'E4 TB Allocation Details'!$A$18:$L$18, 0),FALSE), 'E2 Allocators'!$B$15:$W$361, MATCH('O5 Details by Class &amp; Accounts'!BX$18, 'E2 Allocators'!$B$15:$W$15, 0),FALSE)*$E77), 0, VLOOKUP(VLOOKUP($A77, 'E4 TB Allocation Details'!$A$18:$L$205, MATCH("A &amp; G ID", 'E4 TB Allocation Details'!$A$18:$L$18, 0),FALSE), 'E2 Allocators'!$B$15:$W$361, MATCH('O5 Details by Class &amp; Accounts'!BX$18, 'E2 Allocators'!$B$15:$W$15, 0),FALSE)*$E77)</f>
        <v>0</v>
      </c>
      <c r="BY77" s="1411">
        <f>IF(ISERROR(VLOOKUP(VLOOKUP($A77, 'E4 TB Allocation Details'!$A$18:$L$205, MATCH("A &amp; G ID", 'E4 TB Allocation Details'!$A$18:$L$18, 0),FALSE), 'E2 Allocators'!$B$15:$W$361, MATCH('O5 Details by Class &amp; Accounts'!BY$18, 'E2 Allocators'!$B$15:$W$15, 0),FALSE)*$E77), 0, VLOOKUP(VLOOKUP($A77, 'E4 TB Allocation Details'!$A$18:$L$205, MATCH("A &amp; G ID", 'E4 TB Allocation Details'!$A$18:$L$18, 0),FALSE), 'E2 Allocators'!$B$15:$W$361, MATCH('O5 Details by Class &amp; Accounts'!BY$18, 'E2 Allocators'!$B$15:$W$15, 0),FALSE)*$E77)</f>
        <v>0</v>
      </c>
      <c r="BZ77" s="1411">
        <f>IF(ISERROR(VLOOKUP(VLOOKUP($A77, 'E4 TB Allocation Details'!$A$18:$L$205, MATCH("A &amp; G ID", 'E4 TB Allocation Details'!$A$18:$L$18, 0),FALSE), 'E2 Allocators'!$B$15:$W$361, MATCH('O5 Details by Class &amp; Accounts'!BZ$18, 'E2 Allocators'!$B$15:$W$15, 0),FALSE)*$E77), 0, VLOOKUP(VLOOKUP($A77, 'E4 TB Allocation Details'!$A$18:$L$205, MATCH("A &amp; G ID", 'E4 TB Allocation Details'!$A$18:$L$18, 0),FALSE), 'E2 Allocators'!$B$15:$W$361, MATCH('O5 Details by Class &amp; Accounts'!BZ$18, 'E2 Allocators'!$B$15:$W$15, 0),FALSE)*$E77)</f>
        <v>0</v>
      </c>
      <c r="CA77" s="1411">
        <f>IF(ISERROR(VLOOKUP(VLOOKUP($A77, 'E4 TB Allocation Details'!$A$18:$L$205, MATCH("A &amp; G ID", 'E4 TB Allocation Details'!$A$18:$L$18, 0),FALSE), 'E2 Allocators'!$B$15:$W$361, MATCH('O5 Details by Class &amp; Accounts'!CA$18, 'E2 Allocators'!$B$15:$W$15, 0),FALSE)*$E77), 0, VLOOKUP(VLOOKUP($A77, 'E4 TB Allocation Details'!$A$18:$L$205, MATCH("A &amp; G ID", 'E4 TB Allocation Details'!$A$18:$L$18, 0),FALSE), 'E2 Allocators'!$B$15:$W$361, MATCH('O5 Details by Class &amp; Accounts'!CA$18, 'E2 Allocators'!$B$15:$W$15, 0),FALSE)*$E77)</f>
        <v>0</v>
      </c>
      <c r="CB77" s="1411">
        <f>IF(ISERROR(VLOOKUP(VLOOKUP($A77, 'E4 TB Allocation Details'!$A$18:$L$205, MATCH("A &amp; G ID", 'E4 TB Allocation Details'!$A$18:$L$18, 0),FALSE), 'E2 Allocators'!$B$15:$W$361, MATCH('O5 Details by Class &amp; Accounts'!CB$18, 'E2 Allocators'!$B$15:$W$15, 0),FALSE)*$E77), 0, VLOOKUP(VLOOKUP($A77, 'E4 TB Allocation Details'!$A$18:$L$205, MATCH("A &amp; G ID", 'E4 TB Allocation Details'!$A$18:$L$18, 0),FALSE), 'E2 Allocators'!$B$15:$W$361, MATCH('O5 Details by Class &amp; Accounts'!CB$18, 'E2 Allocators'!$B$15:$W$15, 0),FALSE)*$E77)</f>
        <v>0</v>
      </c>
      <c r="CC77" s="1411">
        <f>IF(ISERROR(VLOOKUP(VLOOKUP($A77, 'E4 TB Allocation Details'!$A$18:$L$205, MATCH("A &amp; G ID", 'E4 TB Allocation Details'!$A$18:$L$18, 0),FALSE), 'E2 Allocators'!$B$15:$W$361, MATCH('O5 Details by Class &amp; Accounts'!CC$18, 'E2 Allocators'!$B$15:$W$15, 0),FALSE)*$E77), 0, VLOOKUP(VLOOKUP($A77, 'E4 TB Allocation Details'!$A$18:$L$205, MATCH("A &amp; G ID", 'E4 TB Allocation Details'!$A$18:$L$18, 0),FALSE), 'E2 Allocators'!$B$15:$W$361, MATCH('O5 Details by Class &amp; Accounts'!CC$18, 'E2 Allocators'!$B$15:$W$15, 0),FALSE)*$E77)</f>
        <v>0</v>
      </c>
      <c r="CD77" s="1411">
        <f>IF(ISERROR(VLOOKUP(VLOOKUP($A77, 'E4 TB Allocation Details'!$A$18:$L$205, MATCH("A &amp; G ID", 'E4 TB Allocation Details'!$A$18:$L$18, 0),FALSE), 'E2 Allocators'!$B$15:$W$361, MATCH('O5 Details by Class &amp; Accounts'!CD$18, 'E2 Allocators'!$B$15:$W$15, 0),FALSE)*$E77), 0, VLOOKUP(VLOOKUP($A77, 'E4 TB Allocation Details'!$A$18:$L$205, MATCH("A &amp; G ID", 'E4 TB Allocation Details'!$A$18:$L$18, 0),FALSE), 'E2 Allocators'!$B$15:$W$361, MATCH('O5 Details by Class &amp; Accounts'!CD$18, 'E2 Allocators'!$B$15:$W$15, 0),FALSE)*$E77)</f>
        <v>0</v>
      </c>
      <c r="CE77" s="1411">
        <f>IF(ISERROR(VLOOKUP(VLOOKUP($A77, 'E4 TB Allocation Details'!$A$18:$L$205, MATCH("A &amp; G ID", 'E4 TB Allocation Details'!$A$18:$L$18, 0),FALSE), 'E2 Allocators'!$B$15:$W$361, MATCH('O5 Details by Class &amp; Accounts'!CE$18, 'E2 Allocators'!$B$15:$W$15, 0),FALSE)*$E77), 0, VLOOKUP(VLOOKUP($A77, 'E4 TB Allocation Details'!$A$18:$L$205, MATCH("A &amp; G ID", 'E4 TB Allocation Details'!$A$18:$L$18, 0),FALSE), 'E2 Allocators'!$B$15:$W$361, MATCH('O5 Details by Class &amp; Accounts'!CE$18, 'E2 Allocators'!$B$15:$W$15, 0),FALSE)*$E77)</f>
        <v>0</v>
      </c>
      <c r="CF77" s="1411">
        <f>IF(ISERROR(VLOOKUP(VLOOKUP($A77, 'E4 TB Allocation Details'!$A$18:$L$205, MATCH("A &amp; G ID", 'E4 TB Allocation Details'!$A$18:$L$18, 0),FALSE), 'E2 Allocators'!$B$15:$W$361, MATCH('O5 Details by Class &amp; Accounts'!CF$18, 'E2 Allocators'!$B$15:$W$15, 0),FALSE)*$E77), 0, VLOOKUP(VLOOKUP($A77, 'E4 TB Allocation Details'!$A$18:$L$205, MATCH("A &amp; G ID", 'E4 TB Allocation Details'!$A$18:$L$18, 0),FALSE), 'E2 Allocators'!$B$15:$W$361, MATCH('O5 Details by Class &amp; Accounts'!CF$18, 'E2 Allocators'!$B$15:$W$15, 0),FALSE)*$E77)</f>
        <v>0</v>
      </c>
      <c r="CG77" s="1411">
        <f>IF(ISERROR(VLOOKUP(VLOOKUP($A77, 'E4 TB Allocation Details'!$A$18:$L$205, MATCH("A &amp; G ID", 'E4 TB Allocation Details'!$A$18:$L$18, 0),FALSE), 'E2 Allocators'!$B$15:$W$361, MATCH('O5 Details by Class &amp; Accounts'!CG$18, 'E2 Allocators'!$B$15:$W$15, 0),FALSE)*$E77), 0, VLOOKUP(VLOOKUP($A77, 'E4 TB Allocation Details'!$A$18:$L$205, MATCH("A &amp; G ID", 'E4 TB Allocation Details'!$A$18:$L$18, 0),FALSE), 'E2 Allocators'!$B$15:$W$361, MATCH('O5 Details by Class &amp; Accounts'!CG$18, 'E2 Allocators'!$B$15:$W$15, 0),FALSE)*$E77)</f>
        <v>0</v>
      </c>
      <c r="CH77" s="1411">
        <f>IF(ISERROR(VLOOKUP(VLOOKUP($A77, 'E4 TB Allocation Details'!$A$18:$L$205, MATCH("A &amp; G ID", 'E4 TB Allocation Details'!$A$18:$L$18, 0),FALSE), 'E2 Allocators'!$B$15:$W$361, MATCH('O5 Details by Class &amp; Accounts'!CH$18, 'E2 Allocators'!$B$15:$W$15, 0),FALSE)*$E77), 0, VLOOKUP(VLOOKUP($A77, 'E4 TB Allocation Details'!$A$18:$L$205, MATCH("A &amp; G ID", 'E4 TB Allocation Details'!$A$18:$L$18, 0),FALSE), 'E2 Allocators'!$B$15:$W$361, MATCH('O5 Details by Class &amp; Accounts'!CH$18, 'E2 Allocators'!$B$15:$W$15, 0),FALSE)*$E77)</f>
        <v>0</v>
      </c>
      <c r="CI77" s="1411">
        <f>IF(ISERROR(VLOOKUP(VLOOKUP($A77, 'E4 TB Allocation Details'!$A$18:$L$205, MATCH("A &amp; G ID", 'E4 TB Allocation Details'!$A$18:$L$18, 0),FALSE), 'E2 Allocators'!$B$15:$W$361, MATCH('O5 Details by Class &amp; Accounts'!CI$18, 'E2 Allocators'!$B$15:$W$15, 0),FALSE)*$E77), 0, VLOOKUP(VLOOKUP($A77, 'E4 TB Allocation Details'!$A$18:$L$205, MATCH("A &amp; G ID", 'E4 TB Allocation Details'!$A$18:$L$18, 0),FALSE), 'E2 Allocators'!$B$15:$W$361, MATCH('O5 Details by Class &amp; Accounts'!CI$18, 'E2 Allocators'!$B$15:$W$15, 0),FALSE)*$E77)</f>
        <v>0</v>
      </c>
      <c r="CJ77" s="1411">
        <f>IF(ISERROR(VLOOKUP(VLOOKUP($A77, 'E4 TB Allocation Details'!$A$18:$L$205, MATCH("A &amp; G ID", 'E4 TB Allocation Details'!$A$18:$L$18, 0),FALSE), 'E2 Allocators'!$B$15:$W$361, MATCH('O5 Details by Class &amp; Accounts'!CJ$18, 'E2 Allocators'!$B$15:$W$15, 0),FALSE)*$E77), 0, VLOOKUP(VLOOKUP($A77, 'E4 TB Allocation Details'!$A$18:$L$205, MATCH("A &amp; G ID", 'E4 TB Allocation Details'!$A$18:$L$18, 0),FALSE), 'E2 Allocators'!$B$15:$W$361, MATCH('O5 Details by Class &amp; Accounts'!CJ$18, 'E2 Allocators'!$B$15:$W$15, 0),FALSE)*$E77)</f>
        <v>0</v>
      </c>
      <c r="CK77" s="1411">
        <f>IF(ISERROR(VLOOKUP(VLOOKUP($A77, 'E4 TB Allocation Details'!$A$18:$L$205, MATCH("A &amp; G ID", 'E4 TB Allocation Details'!$A$18:$L$18, 0),FALSE), 'E2 Allocators'!$B$15:$W$361, MATCH('O5 Details by Class &amp; Accounts'!CK$18, 'E2 Allocators'!$B$15:$W$15, 0),FALSE)*$E77), 0, VLOOKUP(VLOOKUP($A77, 'E4 TB Allocation Details'!$A$18:$L$205, MATCH("A &amp; G ID", 'E4 TB Allocation Details'!$A$18:$L$18, 0),FALSE), 'E2 Allocators'!$B$15:$W$361, MATCH('O5 Details by Class &amp; Accounts'!CK$18, 'E2 Allocators'!$B$15:$W$15, 0),FALSE)*$E77)</f>
        <v>0</v>
      </c>
      <c r="CL77" s="1411">
        <f>IF(ISERROR(VLOOKUP(VLOOKUP($A77, 'E4 TB Allocation Details'!$A$18:$L$205, MATCH("A &amp; G ID", 'E4 TB Allocation Details'!$A$18:$L$18, 0),FALSE), 'E2 Allocators'!$B$15:$W$361, MATCH('O5 Details by Class &amp; Accounts'!CL$18, 'E2 Allocators'!$B$15:$W$15, 0),FALSE)*$E77), 0, VLOOKUP(VLOOKUP($A77, 'E4 TB Allocation Details'!$A$18:$L$205, MATCH("A &amp; G ID", 'E4 TB Allocation Details'!$A$18:$L$18, 0),FALSE), 'E2 Allocators'!$B$15:$W$361, MATCH('O5 Details by Class &amp; Accounts'!CL$18, 'E2 Allocators'!$B$15:$W$15, 0),FALSE)*$E77)</f>
        <v>0</v>
      </c>
      <c r="CM77" s="1411">
        <f>IF(ISERROR(VLOOKUP(VLOOKUP($A77, 'E4 TB Allocation Details'!$A$18:$L$205, MATCH("A &amp; G ID", 'E4 TB Allocation Details'!$A$18:$L$18, 0),FALSE), 'E2 Allocators'!$B$15:$W$361, MATCH('O5 Details by Class &amp; Accounts'!CM$18, 'E2 Allocators'!$B$15:$W$15, 0),FALSE)*$E77), 0, VLOOKUP(VLOOKUP($A77, 'E4 TB Allocation Details'!$A$18:$L$205, MATCH("A &amp; G ID", 'E4 TB Allocation Details'!$A$18:$L$18, 0),FALSE), 'E2 Allocators'!$B$15:$W$361, MATCH('O5 Details by Class &amp; Accounts'!CM$18, 'E2 Allocators'!$B$15:$W$15, 0),FALSE)*$E77)</f>
        <v>0</v>
      </c>
      <c r="CN77" s="1411">
        <f t="shared" si="12"/>
        <v>0</v>
      </c>
      <c r="CO77" s="1791">
        <f t="shared" si="7"/>
        <v>0</v>
      </c>
      <c r="CQ77" s="2086" t="s">
        <v>1471</v>
      </c>
    </row>
    <row r="78" spans="1:95" s="80" customFormat="1" ht="12.75">
      <c r="A78" s="1176">
        <v>1995</v>
      </c>
      <c r="B78" s="1175" t="s">
        <v>251</v>
      </c>
      <c r="C78" s="1788">
        <f>IF(ISERROR(VLOOKUP($A78,'I3 TB Data'!$A$23:$H$458,MATCH('O5 Details by Class &amp; Accounts'!$C$18, 'I3 TB Data'!$A$23:$H$23,0),0)), 0, VLOOKUP($A78,'I3 TB Data'!$A$23:$H$458,MATCH('O5 Details by Class &amp; Accounts'!$C$18,'I3 TB Data'!$A$23:$H$23,0),0))</f>
        <v>-371000</v>
      </c>
      <c r="D78" s="1789"/>
      <c r="E78" s="1788">
        <f t="shared" si="6"/>
        <v>-371000</v>
      </c>
      <c r="F78" s="1790"/>
      <c r="G78" s="1790"/>
      <c r="H78" s="1411">
        <f t="shared" si="8"/>
        <v>0</v>
      </c>
      <c r="I78" s="1411">
        <f>'O7 Amortization'!G82</f>
        <v>-52342.58909482247</v>
      </c>
      <c r="J78" s="1411">
        <f>'O7 Amortization'!H82</f>
        <v>-24717.986694301006</v>
      </c>
      <c r="K78" s="1411">
        <f>'O7 Amortization'!I82</f>
        <v>-46006.209166302651</v>
      </c>
      <c r="L78" s="1411">
        <f>'O7 Amortization'!J82</f>
        <v>0</v>
      </c>
      <c r="M78" s="1411">
        <f>'O7 Amortization'!K82</f>
        <v>0</v>
      </c>
      <c r="N78" s="1411">
        <f>'O7 Amortization'!L82</f>
        <v>0</v>
      </c>
      <c r="O78" s="1411">
        <f>'O7 Amortization'!M82</f>
        <v>0</v>
      </c>
      <c r="P78" s="1411">
        <f>'O7 Amortization'!N82</f>
        <v>0</v>
      </c>
      <c r="Q78" s="1411">
        <f>'O7 Amortization'!O82</f>
        <v>-95.115031803881067</v>
      </c>
      <c r="R78" s="1411">
        <f>'O7 Amortization'!P82</f>
        <v>0</v>
      </c>
      <c r="S78" s="1411">
        <f>'O7 Amortization'!Q82</f>
        <v>0</v>
      </c>
      <c r="T78" s="1411">
        <f>'O7 Amortization'!R82</f>
        <v>0</v>
      </c>
      <c r="U78" s="1411">
        <f>'O7 Amortization'!S82</f>
        <v>0</v>
      </c>
      <c r="V78" s="1411">
        <f>'O7 Amortization'!T82</f>
        <v>0</v>
      </c>
      <c r="W78" s="1411">
        <f>'O7 Amortization'!U82</f>
        <v>0</v>
      </c>
      <c r="X78" s="1411">
        <f>'O7 Amortization'!V82</f>
        <v>0</v>
      </c>
      <c r="Y78" s="1411">
        <f>'O7 Amortization'!W82</f>
        <v>0</v>
      </c>
      <c r="Z78" s="1411">
        <f>'O7 Amortization'!X82</f>
        <v>0</v>
      </c>
      <c r="AA78" s="1411">
        <f>'O7 Amortization'!Y82</f>
        <v>0</v>
      </c>
      <c r="AB78" s="1411">
        <f>'O7 Amortization'!Z82</f>
        <v>0</v>
      </c>
      <c r="AC78" s="1411">
        <f t="shared" si="9"/>
        <v>-123161.89998723002</v>
      </c>
      <c r="AD78" s="1411">
        <f>'O7 Amortization'!AB82</f>
        <v>-154484.08566643225</v>
      </c>
      <c r="AE78" s="1411">
        <f>'O7 Amortization'!AC82</f>
        <v>-29913.042506152109</v>
      </c>
      <c r="AF78" s="1411">
        <f>'O7 Amortization'!AD82</f>
        <v>-6758.0564925122499</v>
      </c>
      <c r="AG78" s="1411">
        <f>'O7 Amortization'!AE82</f>
        <v>0</v>
      </c>
      <c r="AH78" s="1411">
        <f>'O7 Amortization'!AF82</f>
        <v>0</v>
      </c>
      <c r="AI78" s="1411">
        <f>'O7 Amortization'!AG82</f>
        <v>0</v>
      </c>
      <c r="AJ78" s="1411">
        <f>'O7 Amortization'!AH82</f>
        <v>-51656.700916536822</v>
      </c>
      <c r="AK78" s="1411">
        <f>'O7 Amortization'!AI82</f>
        <v>-2832.6931042532842</v>
      </c>
      <c r="AL78" s="1411">
        <f>'O7 Amortization'!AJ82</f>
        <v>-2193.5213268833127</v>
      </c>
      <c r="AM78" s="1411">
        <f>'O7 Amortization'!AK82</f>
        <v>0</v>
      </c>
      <c r="AN78" s="1411">
        <f>'O7 Amortization'!AL82</f>
        <v>0</v>
      </c>
      <c r="AO78" s="1411">
        <f>'O7 Amortization'!AM82</f>
        <v>0</v>
      </c>
      <c r="AP78" s="1411">
        <f>'O7 Amortization'!AN82</f>
        <v>0</v>
      </c>
      <c r="AQ78" s="1411">
        <f>'O7 Amortization'!AO82</f>
        <v>0</v>
      </c>
      <c r="AR78" s="1411">
        <f>'O7 Amortization'!AP82</f>
        <v>0</v>
      </c>
      <c r="AS78" s="1411">
        <f>'O7 Amortization'!AQ82</f>
        <v>0</v>
      </c>
      <c r="AT78" s="1411">
        <f>'O7 Amortization'!AR82</f>
        <v>0</v>
      </c>
      <c r="AU78" s="1411">
        <f>'O7 Amortization'!AS82</f>
        <v>0</v>
      </c>
      <c r="AV78" s="1411">
        <f>'O7 Amortization'!AT82</f>
        <v>0</v>
      </c>
      <c r="AW78" s="1411">
        <f>'O7 Amortization'!AU82</f>
        <v>0</v>
      </c>
      <c r="AX78" s="1411">
        <f t="shared" si="10"/>
        <v>-247838.10001277004</v>
      </c>
      <c r="AY78" s="1411"/>
      <c r="AZ78" s="1411"/>
      <c r="BA78" s="1411"/>
      <c r="BB78" s="1411"/>
      <c r="BC78" s="1411"/>
      <c r="BD78" s="1411"/>
      <c r="BE78" s="1411"/>
      <c r="BF78" s="1411"/>
      <c r="BG78" s="1411"/>
      <c r="BH78" s="1411"/>
      <c r="BI78" s="1411"/>
      <c r="BJ78" s="1411"/>
      <c r="BK78" s="1411"/>
      <c r="BL78" s="1411"/>
      <c r="BM78" s="1411"/>
      <c r="BN78" s="1411"/>
      <c r="BO78" s="1411"/>
      <c r="BP78" s="1411"/>
      <c r="BQ78" s="1411"/>
      <c r="BR78" s="1411"/>
      <c r="BS78" s="1411"/>
      <c r="BT78" s="1411">
        <f>'O7 Amortization'!AW82</f>
        <v>0</v>
      </c>
      <c r="BU78" s="1411">
        <f>'O7 Amortization'!AX82</f>
        <v>0</v>
      </c>
      <c r="BV78" s="1411">
        <f>'O7 Amortization'!AY82</f>
        <v>0</v>
      </c>
      <c r="BW78" s="1411">
        <f>'O7 Amortization'!AZ82</f>
        <v>0</v>
      </c>
      <c r="BX78" s="1411">
        <f>'O7 Amortization'!BA82</f>
        <v>0</v>
      </c>
      <c r="BY78" s="1411">
        <f>'O7 Amortization'!BB82</f>
        <v>0</v>
      </c>
      <c r="BZ78" s="1411">
        <f>'O7 Amortization'!BC82</f>
        <v>0</v>
      </c>
      <c r="CA78" s="1411">
        <f>'O7 Amortization'!BD82</f>
        <v>0</v>
      </c>
      <c r="CB78" s="1411">
        <f>'O7 Amortization'!BE82</f>
        <v>0</v>
      </c>
      <c r="CC78" s="1411">
        <f>'O7 Amortization'!BF82</f>
        <v>0</v>
      </c>
      <c r="CD78" s="1411">
        <f>'O7 Amortization'!BG82</f>
        <v>0</v>
      </c>
      <c r="CE78" s="1411">
        <f>'O7 Amortization'!BH82</f>
        <v>0</v>
      </c>
      <c r="CF78" s="1411">
        <f>'O7 Amortization'!BI82</f>
        <v>0</v>
      </c>
      <c r="CG78" s="1411">
        <f>'O7 Amortization'!BJ82</f>
        <v>0</v>
      </c>
      <c r="CH78" s="1411">
        <f>'O7 Amortization'!BK82</f>
        <v>0</v>
      </c>
      <c r="CI78" s="1411">
        <f>'O7 Amortization'!BL82</f>
        <v>0</v>
      </c>
      <c r="CJ78" s="1411">
        <f>'O7 Amortization'!BM82</f>
        <v>0</v>
      </c>
      <c r="CK78" s="1411">
        <f>'O7 Amortization'!BN82</f>
        <v>0</v>
      </c>
      <c r="CL78" s="1411">
        <f>'O7 Amortization'!BO82</f>
        <v>0</v>
      </c>
      <c r="CM78" s="1411">
        <f>'O7 Amortization'!BP82</f>
        <v>0</v>
      </c>
      <c r="CN78" s="1411">
        <f t="shared" si="12"/>
        <v>0</v>
      </c>
      <c r="CO78" s="1791">
        <f>+E78-AC78-AX78-CN78</f>
        <v>5.8207660913467407E-11</v>
      </c>
      <c r="CQ78" s="2086" t="s">
        <v>946</v>
      </c>
    </row>
    <row r="79" spans="1:95" s="80" customFormat="1" ht="12.75">
      <c r="A79" s="1169">
        <v>2005</v>
      </c>
      <c r="B79" s="451" t="s">
        <v>252</v>
      </c>
      <c r="C79" s="1788">
        <f>IF(ISERROR(VLOOKUP($A79,'I3 TB Data'!$A$23:$H$458,MATCH('O5 Details by Class &amp; Accounts'!$C$18, 'I3 TB Data'!$A$23:$H$23,0),0)), 0, VLOOKUP($A79,'I3 TB Data'!$A$23:$H$458,MATCH('O5 Details by Class &amp; Accounts'!$C$18,'I3 TB Data'!$A$23:$H$23,0),0))</f>
        <v>0</v>
      </c>
      <c r="D79" s="1789">
        <f>'I4 BO ASSETS'!E79</f>
        <v>0</v>
      </c>
      <c r="E79" s="1788">
        <f t="shared" si="6"/>
        <v>0</v>
      </c>
      <c r="F79" s="1790">
        <f>IF(ISERROR(VLOOKUP($A79, 'E1 Categorization'!A33:E122, MATCH("Customer Component", 'E1 Categorization'!$A$33:$E$33,0), 0)), 0, IF(VLOOKUP($A79, 'E1 Categorization'!A33:E122, MATCH("Customer Component", 'E1 Categorization'!$A$33:$E$33,0), 0)=0, 'O5 Details by Class &amp; Accounts'!$E79, IF(AND(VLOOKUP($A79, 'E1 Categorization'!A33:E122, MATCH("Customer Component", 'E1 Categorization'!$A$33:$E$33,0), 0) &gt;0, VLOOKUP($A79, 'E1 Categorization'!A33:E122, MATCH("Customer Component", 'E1 Categorization'!$A$33:$E$33,0), 0)&lt;1), 'O5 Details by Class &amp; Accounts'!$E79*(1-VLOOKUP($A79, 'E1 Categorization'!A33:E122, MATCH("Customer Component", 'E1 Categorization'!$A$33:$E$33,0), 0)), 0)))</f>
        <v>0</v>
      </c>
      <c r="G79" s="1790">
        <f>IF(ISERROR(VLOOKUP($A79, 'E1 Categorization'!A33:E122, MATCH("Customer Component", 'E1 Categorization'!$A$33:$E$33,0), 0)),0, IF(VLOOKUP($A79, 'E1 Categorization'!A33:E122, MATCH("Customer Component", 'E1 Categorization'!$A$33:$E$33,0), 0)=0, 0, IF(AND(VLOOKUP($A79, 'E1 Categorization'!A33:E122, MATCH("Customer Component", 'E1 Categorization'!$A$33:$E$33,0), 0) &gt;0, VLOOKUP($A79, 'E1 Categorization'!A33:E122, MATCH("Customer Component", 'E1 Categorization'!$A$33:$E$33,0), 0)&lt;1), 'O5 Details by Class &amp; Accounts'!$E79*(VLOOKUP($A79, 'E1 Categorization'!A33:E122, MATCH("Customer Component", 'E1 Categorization'!$A$33:$E$33,0), 0)), 'O5 Details by Class &amp; Accounts'!$E79)))</f>
        <v>0</v>
      </c>
      <c r="H79" s="1411">
        <f t="shared" si="8"/>
        <v>0</v>
      </c>
      <c r="I79" s="1411">
        <f>IF(ISERROR(VLOOKUP(VLOOKUP($A79, 'E4 TB Allocation Details'!$A$18:$L$205, MATCH("Demand ID", 'E4 TB Allocation Details'!$A$18:$L$18, 0),FALSE), 'E2 Allocators'!$B$15:$W$361, MATCH('O5 Details by Class &amp; Accounts'!I$18, 'E2 Allocators'!$B$15:$W$15, 0),FALSE)*$F79), 0, VLOOKUP(VLOOKUP($A79, 'E4 TB Allocation Details'!$A$18:$L$205, MATCH("Demand ID", 'E4 TB Allocation Details'!$A$18:$L$18, 0),FALSE), 'E2 Allocators'!$B$15:$W$361, MATCH('O5 Details by Class &amp; Accounts'!I$18, 'E2 Allocators'!$B$15:$W$15, 0),FALSE)*$F79)</f>
        <v>0</v>
      </c>
      <c r="J79" s="1411">
        <f>IF(ISERROR(VLOOKUP(VLOOKUP($A79, 'E4 TB Allocation Details'!$A$18:$L$205, MATCH("Demand ID", 'E4 TB Allocation Details'!$A$18:$L$18, 0),FALSE), 'E2 Allocators'!$B$15:$W$361, MATCH('O5 Details by Class &amp; Accounts'!J$18, 'E2 Allocators'!$B$15:$W$15, 0),FALSE)*$F79), 0, VLOOKUP(VLOOKUP($A79, 'E4 TB Allocation Details'!$A$18:$L$205, MATCH("Demand ID", 'E4 TB Allocation Details'!$A$18:$L$18, 0),FALSE), 'E2 Allocators'!$B$15:$W$361, MATCH('O5 Details by Class &amp; Accounts'!J$18, 'E2 Allocators'!$B$15:$W$15, 0),FALSE)*$F79)</f>
        <v>0</v>
      </c>
      <c r="K79" s="1411">
        <f>IF(ISERROR(VLOOKUP(VLOOKUP($A79, 'E4 TB Allocation Details'!$A$18:$L$205, MATCH("Demand ID", 'E4 TB Allocation Details'!$A$18:$L$18, 0),FALSE), 'E2 Allocators'!$B$15:$W$361, MATCH('O5 Details by Class &amp; Accounts'!K$18, 'E2 Allocators'!$B$15:$W$15, 0),FALSE)*$F79), 0, VLOOKUP(VLOOKUP($A79, 'E4 TB Allocation Details'!$A$18:$L$205, MATCH("Demand ID", 'E4 TB Allocation Details'!$A$18:$L$18, 0),FALSE), 'E2 Allocators'!$B$15:$W$361, MATCH('O5 Details by Class &amp; Accounts'!K$18, 'E2 Allocators'!$B$15:$W$15, 0),FALSE)*$F79)</f>
        <v>0</v>
      </c>
      <c r="L79" s="1411">
        <f>IF(ISERROR(VLOOKUP(VLOOKUP($A79, 'E4 TB Allocation Details'!$A$18:$L$205, MATCH("Demand ID", 'E4 TB Allocation Details'!$A$18:$L$18, 0),FALSE), 'E2 Allocators'!$B$15:$W$361, MATCH('O5 Details by Class &amp; Accounts'!L$18, 'E2 Allocators'!$B$15:$W$15, 0),FALSE)*$F79), 0, VLOOKUP(VLOOKUP($A79, 'E4 TB Allocation Details'!$A$18:$L$205, MATCH("Demand ID", 'E4 TB Allocation Details'!$A$18:$L$18, 0),FALSE), 'E2 Allocators'!$B$15:$W$361, MATCH('O5 Details by Class &amp; Accounts'!L$18, 'E2 Allocators'!$B$15:$W$15, 0),FALSE)*$F79)</f>
        <v>0</v>
      </c>
      <c r="M79" s="1411">
        <f>IF(ISERROR(VLOOKUP(VLOOKUP($A79, 'E4 TB Allocation Details'!$A$18:$L$205, MATCH("Demand ID", 'E4 TB Allocation Details'!$A$18:$L$18, 0),FALSE), 'E2 Allocators'!$B$15:$W$361, MATCH('O5 Details by Class &amp; Accounts'!M$18, 'E2 Allocators'!$B$15:$W$15, 0),FALSE)*$F79), 0, VLOOKUP(VLOOKUP($A79, 'E4 TB Allocation Details'!$A$18:$L$205, MATCH("Demand ID", 'E4 TB Allocation Details'!$A$18:$L$18, 0),FALSE), 'E2 Allocators'!$B$15:$W$361, MATCH('O5 Details by Class &amp; Accounts'!M$18, 'E2 Allocators'!$B$15:$W$15, 0),FALSE)*$F79)</f>
        <v>0</v>
      </c>
      <c r="N79" s="1411">
        <f>IF(ISERROR(VLOOKUP(VLOOKUP($A79, 'E4 TB Allocation Details'!$A$18:$L$205, MATCH("Demand ID", 'E4 TB Allocation Details'!$A$18:$L$18, 0),FALSE), 'E2 Allocators'!$B$15:$W$361, MATCH('O5 Details by Class &amp; Accounts'!N$18, 'E2 Allocators'!$B$15:$W$15, 0),FALSE)*$F79), 0, VLOOKUP(VLOOKUP($A79, 'E4 TB Allocation Details'!$A$18:$L$205, MATCH("Demand ID", 'E4 TB Allocation Details'!$A$18:$L$18, 0),FALSE), 'E2 Allocators'!$B$15:$W$361, MATCH('O5 Details by Class &amp; Accounts'!N$18, 'E2 Allocators'!$B$15:$W$15, 0),FALSE)*$F79)</f>
        <v>0</v>
      </c>
      <c r="O79" s="1411">
        <f>IF(ISERROR(VLOOKUP(VLOOKUP($A79, 'E4 TB Allocation Details'!$A$18:$L$205, MATCH("Demand ID", 'E4 TB Allocation Details'!$A$18:$L$18, 0),FALSE), 'E2 Allocators'!$B$15:$W$361, MATCH('O5 Details by Class &amp; Accounts'!O$18, 'E2 Allocators'!$B$15:$W$15, 0),FALSE)*$F79), 0, VLOOKUP(VLOOKUP($A79, 'E4 TB Allocation Details'!$A$18:$L$205, MATCH("Demand ID", 'E4 TB Allocation Details'!$A$18:$L$18, 0),FALSE), 'E2 Allocators'!$B$15:$W$361, MATCH('O5 Details by Class &amp; Accounts'!O$18, 'E2 Allocators'!$B$15:$W$15, 0),FALSE)*$F79)</f>
        <v>0</v>
      </c>
      <c r="P79" s="1411">
        <f>IF(ISERROR(VLOOKUP(VLOOKUP($A79, 'E4 TB Allocation Details'!$A$18:$L$205, MATCH("Demand ID", 'E4 TB Allocation Details'!$A$18:$L$18, 0),FALSE), 'E2 Allocators'!$B$15:$W$361, MATCH('O5 Details by Class &amp; Accounts'!P$18, 'E2 Allocators'!$B$15:$W$15, 0),FALSE)*$F79), 0, VLOOKUP(VLOOKUP($A79, 'E4 TB Allocation Details'!$A$18:$L$205, MATCH("Demand ID", 'E4 TB Allocation Details'!$A$18:$L$18, 0),FALSE), 'E2 Allocators'!$B$15:$W$361, MATCH('O5 Details by Class &amp; Accounts'!P$18, 'E2 Allocators'!$B$15:$W$15, 0),FALSE)*$F79)</f>
        <v>0</v>
      </c>
      <c r="Q79" s="1411">
        <f>IF(ISERROR(VLOOKUP(VLOOKUP($A79, 'E4 TB Allocation Details'!$A$18:$L$205, MATCH("Demand ID", 'E4 TB Allocation Details'!$A$18:$L$18, 0),FALSE), 'E2 Allocators'!$B$15:$W$361, MATCH('O5 Details by Class &amp; Accounts'!Q$18, 'E2 Allocators'!$B$15:$W$15, 0),FALSE)*$F79), 0, VLOOKUP(VLOOKUP($A79, 'E4 TB Allocation Details'!$A$18:$L$205, MATCH("Demand ID", 'E4 TB Allocation Details'!$A$18:$L$18, 0),FALSE), 'E2 Allocators'!$B$15:$W$361, MATCH('O5 Details by Class &amp; Accounts'!Q$18, 'E2 Allocators'!$B$15:$W$15, 0),FALSE)*$F79)</f>
        <v>0</v>
      </c>
      <c r="R79" s="1411">
        <f>IF(ISERROR(VLOOKUP(VLOOKUP($A79, 'E4 TB Allocation Details'!$A$18:$L$205, MATCH("Demand ID", 'E4 TB Allocation Details'!$A$18:$L$18, 0),FALSE), 'E2 Allocators'!$B$15:$W$361, MATCH('O5 Details by Class &amp; Accounts'!R$18, 'E2 Allocators'!$B$15:$W$15, 0),FALSE)*$F79), 0, VLOOKUP(VLOOKUP($A79, 'E4 TB Allocation Details'!$A$18:$L$205, MATCH("Demand ID", 'E4 TB Allocation Details'!$A$18:$L$18, 0),FALSE), 'E2 Allocators'!$B$15:$W$361, MATCH('O5 Details by Class &amp; Accounts'!R$18, 'E2 Allocators'!$B$15:$W$15, 0),FALSE)*$F79)</f>
        <v>0</v>
      </c>
      <c r="S79" s="1411">
        <f>IF(ISERROR(VLOOKUP(VLOOKUP($A79, 'E4 TB Allocation Details'!$A$18:$L$205, MATCH("Demand ID", 'E4 TB Allocation Details'!$A$18:$L$18, 0),FALSE), 'E2 Allocators'!$B$15:$W$361, MATCH('O5 Details by Class &amp; Accounts'!S$18, 'E2 Allocators'!$B$15:$W$15, 0),FALSE)*$F79), 0, VLOOKUP(VLOOKUP($A79, 'E4 TB Allocation Details'!$A$18:$L$205, MATCH("Demand ID", 'E4 TB Allocation Details'!$A$18:$L$18, 0),FALSE), 'E2 Allocators'!$B$15:$W$361, MATCH('O5 Details by Class &amp; Accounts'!S$18, 'E2 Allocators'!$B$15:$W$15, 0),FALSE)*$F79)</f>
        <v>0</v>
      </c>
      <c r="T79" s="1411">
        <f>IF(ISERROR(VLOOKUP(VLOOKUP($A79, 'E4 TB Allocation Details'!$A$18:$L$205, MATCH("Demand ID", 'E4 TB Allocation Details'!$A$18:$L$18, 0),FALSE), 'E2 Allocators'!$B$15:$W$361, MATCH('O5 Details by Class &amp; Accounts'!T$18, 'E2 Allocators'!$B$15:$W$15, 0),FALSE)*$F79), 0, VLOOKUP(VLOOKUP($A79, 'E4 TB Allocation Details'!$A$18:$L$205, MATCH("Demand ID", 'E4 TB Allocation Details'!$A$18:$L$18, 0),FALSE), 'E2 Allocators'!$B$15:$W$361, MATCH('O5 Details by Class &amp; Accounts'!T$18, 'E2 Allocators'!$B$15:$W$15, 0),FALSE)*$F79)</f>
        <v>0</v>
      </c>
      <c r="U79" s="1411">
        <f>IF(ISERROR(VLOOKUP(VLOOKUP($A79, 'E4 TB Allocation Details'!$A$18:$L$205, MATCH("Demand ID", 'E4 TB Allocation Details'!$A$18:$L$18, 0),FALSE), 'E2 Allocators'!$B$15:$W$361, MATCH('O5 Details by Class &amp; Accounts'!U$18, 'E2 Allocators'!$B$15:$W$15, 0),FALSE)*$F79), 0, VLOOKUP(VLOOKUP($A79, 'E4 TB Allocation Details'!$A$18:$L$205, MATCH("Demand ID", 'E4 TB Allocation Details'!$A$18:$L$18, 0),FALSE), 'E2 Allocators'!$B$15:$W$361, MATCH('O5 Details by Class &amp; Accounts'!U$18, 'E2 Allocators'!$B$15:$W$15, 0),FALSE)*$F79)</f>
        <v>0</v>
      </c>
      <c r="V79" s="1411">
        <f>IF(ISERROR(VLOOKUP(VLOOKUP($A79, 'E4 TB Allocation Details'!$A$18:$L$205, MATCH("Demand ID", 'E4 TB Allocation Details'!$A$18:$L$18, 0),FALSE), 'E2 Allocators'!$B$15:$W$361, MATCH('O5 Details by Class &amp; Accounts'!V$18, 'E2 Allocators'!$B$15:$W$15, 0),FALSE)*$F79), 0, VLOOKUP(VLOOKUP($A79, 'E4 TB Allocation Details'!$A$18:$L$205, MATCH("Demand ID", 'E4 TB Allocation Details'!$A$18:$L$18, 0),FALSE), 'E2 Allocators'!$B$15:$W$361, MATCH('O5 Details by Class &amp; Accounts'!V$18, 'E2 Allocators'!$B$15:$W$15, 0),FALSE)*$F79)</f>
        <v>0</v>
      </c>
      <c r="W79" s="1411">
        <f>IF(ISERROR(VLOOKUP(VLOOKUP($A79, 'E4 TB Allocation Details'!$A$18:$L$205, MATCH("Demand ID", 'E4 TB Allocation Details'!$A$18:$L$18, 0),FALSE), 'E2 Allocators'!$B$15:$W$361, MATCH('O5 Details by Class &amp; Accounts'!W$18, 'E2 Allocators'!$B$15:$W$15, 0),FALSE)*$F79), 0, VLOOKUP(VLOOKUP($A79, 'E4 TB Allocation Details'!$A$18:$L$205, MATCH("Demand ID", 'E4 TB Allocation Details'!$A$18:$L$18, 0),FALSE), 'E2 Allocators'!$B$15:$W$361, MATCH('O5 Details by Class &amp; Accounts'!W$18, 'E2 Allocators'!$B$15:$W$15, 0),FALSE)*$F79)</f>
        <v>0</v>
      </c>
      <c r="X79" s="1411">
        <f>IF(ISERROR(VLOOKUP(VLOOKUP($A79, 'E4 TB Allocation Details'!$A$18:$L$205, MATCH("Demand ID", 'E4 TB Allocation Details'!$A$18:$L$18, 0),FALSE), 'E2 Allocators'!$B$15:$W$361, MATCH('O5 Details by Class &amp; Accounts'!X$18, 'E2 Allocators'!$B$15:$W$15, 0),FALSE)*$F79), 0, VLOOKUP(VLOOKUP($A79, 'E4 TB Allocation Details'!$A$18:$L$205, MATCH("Demand ID", 'E4 TB Allocation Details'!$A$18:$L$18, 0),FALSE), 'E2 Allocators'!$B$15:$W$361, MATCH('O5 Details by Class &amp; Accounts'!X$18, 'E2 Allocators'!$B$15:$W$15, 0),FALSE)*$F79)</f>
        <v>0</v>
      </c>
      <c r="Y79" s="1411">
        <f>IF(ISERROR(VLOOKUP(VLOOKUP($A79, 'E4 TB Allocation Details'!$A$18:$L$205, MATCH("Demand ID", 'E4 TB Allocation Details'!$A$18:$L$18, 0),FALSE), 'E2 Allocators'!$B$15:$W$361, MATCH('O5 Details by Class &amp; Accounts'!Y$18, 'E2 Allocators'!$B$15:$W$15, 0),FALSE)*$F79), 0, VLOOKUP(VLOOKUP($A79, 'E4 TB Allocation Details'!$A$18:$L$205, MATCH("Demand ID", 'E4 TB Allocation Details'!$A$18:$L$18, 0),FALSE), 'E2 Allocators'!$B$15:$W$361, MATCH('O5 Details by Class &amp; Accounts'!Y$18, 'E2 Allocators'!$B$15:$W$15, 0),FALSE)*$F79)</f>
        <v>0</v>
      </c>
      <c r="Z79" s="1411">
        <f>IF(ISERROR(VLOOKUP(VLOOKUP($A79, 'E4 TB Allocation Details'!$A$18:$L$205, MATCH("Demand ID", 'E4 TB Allocation Details'!$A$18:$L$18, 0),FALSE), 'E2 Allocators'!$B$15:$W$361, MATCH('O5 Details by Class &amp; Accounts'!Z$18, 'E2 Allocators'!$B$15:$W$15, 0),FALSE)*$F79), 0, VLOOKUP(VLOOKUP($A79, 'E4 TB Allocation Details'!$A$18:$L$205, MATCH("Demand ID", 'E4 TB Allocation Details'!$A$18:$L$18, 0),FALSE), 'E2 Allocators'!$B$15:$W$361, MATCH('O5 Details by Class &amp; Accounts'!Z$18, 'E2 Allocators'!$B$15:$W$15, 0),FALSE)*$F79)</f>
        <v>0</v>
      </c>
      <c r="AA79" s="1411">
        <f>IF(ISERROR(VLOOKUP(VLOOKUP($A79, 'E4 TB Allocation Details'!$A$18:$L$205, MATCH("Demand ID", 'E4 TB Allocation Details'!$A$18:$L$18, 0),FALSE), 'E2 Allocators'!$B$15:$W$361, MATCH('O5 Details by Class &amp; Accounts'!AA$18, 'E2 Allocators'!$B$15:$W$15, 0),FALSE)*$F79), 0, VLOOKUP(VLOOKUP($A79, 'E4 TB Allocation Details'!$A$18:$L$205, MATCH("Demand ID", 'E4 TB Allocation Details'!$A$18:$L$18, 0),FALSE), 'E2 Allocators'!$B$15:$W$361, MATCH('O5 Details by Class &amp; Accounts'!AA$18, 'E2 Allocators'!$B$15:$W$15, 0),FALSE)*$F79)</f>
        <v>0</v>
      </c>
      <c r="AB79" s="1411">
        <f>IF(ISERROR(VLOOKUP(VLOOKUP($A79, 'E4 TB Allocation Details'!$A$18:$L$205, MATCH("Demand ID", 'E4 TB Allocation Details'!$A$18:$L$18, 0),FALSE), 'E2 Allocators'!$B$15:$W$361, MATCH('O5 Details by Class &amp; Accounts'!AB$18, 'E2 Allocators'!$B$15:$W$15, 0),FALSE)*$F79), 0, VLOOKUP(VLOOKUP($A79, 'E4 TB Allocation Details'!$A$18:$L$205, MATCH("Demand ID", 'E4 TB Allocation Details'!$A$18:$L$18, 0),FALSE), 'E2 Allocators'!$B$15:$W$361, MATCH('O5 Details by Class &amp; Accounts'!AB$18, 'E2 Allocators'!$B$15:$W$15, 0),FALSE)*$F79)</f>
        <v>0</v>
      </c>
      <c r="AC79" s="1411">
        <f t="shared" si="9"/>
        <v>0</v>
      </c>
      <c r="AD79" s="1411">
        <f>IF(ISERROR(VLOOKUP(VLOOKUP($A79, 'E4 TB Allocation Details'!$A$18:$L$205, MATCH("Customer ID", 'E4 TB Allocation Details'!$A$18:$L$18, 0),FALSE), 'E2 Allocators'!$B$15:$W$361, MATCH('O5 Details by Class &amp; Accounts'!AD$18, 'E2 Allocators'!$B$15:$W$15, 0),FALSE)*$G79), 0, VLOOKUP(VLOOKUP($A79, 'E4 TB Allocation Details'!$A$18:$L$205, MATCH("Customer ID", 'E4 TB Allocation Details'!$A$18:$L$18, 0),FALSE), 'E2 Allocators'!$B$15:$W$361, MATCH('O5 Details by Class &amp; Accounts'!AD$18, 'E2 Allocators'!$B$15:$W$15, 0),FALSE)*$G79)</f>
        <v>0</v>
      </c>
      <c r="AE79" s="1411">
        <f>IF(ISERROR(VLOOKUP(VLOOKUP($A79, 'E4 TB Allocation Details'!$A$18:$L$205, MATCH("Customer ID", 'E4 TB Allocation Details'!$A$18:$L$18, 0),FALSE), 'E2 Allocators'!$B$15:$W$361, MATCH('O5 Details by Class &amp; Accounts'!AE$18, 'E2 Allocators'!$B$15:$W$15, 0),FALSE)*$G79), 0, VLOOKUP(VLOOKUP($A79, 'E4 TB Allocation Details'!$A$18:$L$205, MATCH("Customer ID", 'E4 TB Allocation Details'!$A$18:$L$18, 0),FALSE), 'E2 Allocators'!$B$15:$W$361, MATCH('O5 Details by Class &amp; Accounts'!AE$18, 'E2 Allocators'!$B$15:$W$15, 0),FALSE)*$G79)</f>
        <v>0</v>
      </c>
      <c r="AF79" s="1411">
        <f>IF(ISERROR(VLOOKUP(VLOOKUP($A79, 'E4 TB Allocation Details'!$A$18:$L$205, MATCH("Customer ID", 'E4 TB Allocation Details'!$A$18:$L$18, 0),FALSE), 'E2 Allocators'!$B$15:$W$361, MATCH('O5 Details by Class &amp; Accounts'!AF$18, 'E2 Allocators'!$B$15:$W$15, 0),FALSE)*$G79), 0, VLOOKUP(VLOOKUP($A79, 'E4 TB Allocation Details'!$A$18:$L$205, MATCH("Customer ID", 'E4 TB Allocation Details'!$A$18:$L$18, 0),FALSE), 'E2 Allocators'!$B$15:$W$361, MATCH('O5 Details by Class &amp; Accounts'!AF$18, 'E2 Allocators'!$B$15:$W$15, 0),FALSE)*$G79)</f>
        <v>0</v>
      </c>
      <c r="AG79" s="1411">
        <f>IF(ISERROR(VLOOKUP(VLOOKUP($A79, 'E4 TB Allocation Details'!$A$18:$L$205, MATCH("Customer ID", 'E4 TB Allocation Details'!$A$18:$L$18, 0),FALSE), 'E2 Allocators'!$B$15:$W$361, MATCH('O5 Details by Class &amp; Accounts'!AG$18, 'E2 Allocators'!$B$15:$W$15, 0),FALSE)*$G79), 0, VLOOKUP(VLOOKUP($A79, 'E4 TB Allocation Details'!$A$18:$L$205, MATCH("Customer ID", 'E4 TB Allocation Details'!$A$18:$L$18, 0),FALSE), 'E2 Allocators'!$B$15:$W$361, MATCH('O5 Details by Class &amp; Accounts'!AG$18, 'E2 Allocators'!$B$15:$W$15, 0),FALSE)*$G79)</f>
        <v>0</v>
      </c>
      <c r="AH79" s="1411">
        <f>IF(ISERROR(VLOOKUP(VLOOKUP($A79, 'E4 TB Allocation Details'!$A$18:$L$205, MATCH("Customer ID", 'E4 TB Allocation Details'!$A$18:$L$18, 0),FALSE), 'E2 Allocators'!$B$15:$W$361, MATCH('O5 Details by Class &amp; Accounts'!AH$18, 'E2 Allocators'!$B$15:$W$15, 0),FALSE)*$G79), 0, VLOOKUP(VLOOKUP($A79, 'E4 TB Allocation Details'!$A$18:$L$205, MATCH("Customer ID", 'E4 TB Allocation Details'!$A$18:$L$18, 0),FALSE), 'E2 Allocators'!$B$15:$W$361, MATCH('O5 Details by Class &amp; Accounts'!AH$18, 'E2 Allocators'!$B$15:$W$15, 0),FALSE)*$G79)</f>
        <v>0</v>
      </c>
      <c r="AI79" s="1411">
        <f>IF(ISERROR(VLOOKUP(VLOOKUP($A79, 'E4 TB Allocation Details'!$A$18:$L$205, MATCH("Customer ID", 'E4 TB Allocation Details'!$A$18:$L$18, 0),FALSE), 'E2 Allocators'!$B$15:$W$361, MATCH('O5 Details by Class &amp; Accounts'!AI$18, 'E2 Allocators'!$B$15:$W$15, 0),FALSE)*$G79), 0, VLOOKUP(VLOOKUP($A79, 'E4 TB Allocation Details'!$A$18:$L$205, MATCH("Customer ID", 'E4 TB Allocation Details'!$A$18:$L$18, 0),FALSE), 'E2 Allocators'!$B$15:$W$361, MATCH('O5 Details by Class &amp; Accounts'!AI$18, 'E2 Allocators'!$B$15:$W$15, 0),FALSE)*$G79)</f>
        <v>0</v>
      </c>
      <c r="AJ79" s="1411">
        <f>IF(ISERROR(VLOOKUP(VLOOKUP($A79, 'E4 TB Allocation Details'!$A$18:$L$205, MATCH("Customer ID", 'E4 TB Allocation Details'!$A$18:$L$18, 0),FALSE), 'E2 Allocators'!$B$15:$W$361, MATCH('O5 Details by Class &amp; Accounts'!AJ$18, 'E2 Allocators'!$B$15:$W$15, 0),FALSE)*$G79), 0, VLOOKUP(VLOOKUP($A79, 'E4 TB Allocation Details'!$A$18:$L$205, MATCH("Customer ID", 'E4 TB Allocation Details'!$A$18:$L$18, 0),FALSE), 'E2 Allocators'!$B$15:$W$361, MATCH('O5 Details by Class &amp; Accounts'!AJ$18, 'E2 Allocators'!$B$15:$W$15, 0),FALSE)*$G79)</f>
        <v>0</v>
      </c>
      <c r="AK79" s="1411">
        <f>IF(ISERROR(VLOOKUP(VLOOKUP($A79, 'E4 TB Allocation Details'!$A$18:$L$205, MATCH("Customer ID", 'E4 TB Allocation Details'!$A$18:$L$18, 0),FALSE), 'E2 Allocators'!$B$15:$W$361, MATCH('O5 Details by Class &amp; Accounts'!AK$18, 'E2 Allocators'!$B$15:$W$15, 0),FALSE)*$G79), 0, VLOOKUP(VLOOKUP($A79, 'E4 TB Allocation Details'!$A$18:$L$205, MATCH("Customer ID", 'E4 TB Allocation Details'!$A$18:$L$18, 0),FALSE), 'E2 Allocators'!$B$15:$W$361, MATCH('O5 Details by Class &amp; Accounts'!AK$18, 'E2 Allocators'!$B$15:$W$15, 0),FALSE)*$G79)</f>
        <v>0</v>
      </c>
      <c r="AL79" s="1411">
        <f>IF(ISERROR(VLOOKUP(VLOOKUP($A79, 'E4 TB Allocation Details'!$A$18:$L$205, MATCH("Customer ID", 'E4 TB Allocation Details'!$A$18:$L$18, 0),FALSE), 'E2 Allocators'!$B$15:$W$361, MATCH('O5 Details by Class &amp; Accounts'!AL$18, 'E2 Allocators'!$B$15:$W$15, 0),FALSE)*$G79), 0, VLOOKUP(VLOOKUP($A79, 'E4 TB Allocation Details'!$A$18:$L$205, MATCH("Customer ID", 'E4 TB Allocation Details'!$A$18:$L$18, 0),FALSE), 'E2 Allocators'!$B$15:$W$361, MATCH('O5 Details by Class &amp; Accounts'!AL$18, 'E2 Allocators'!$B$15:$W$15, 0),FALSE)*$G79)</f>
        <v>0</v>
      </c>
      <c r="AM79" s="1411">
        <f>IF(ISERROR(VLOOKUP(VLOOKUP($A79, 'E4 TB Allocation Details'!$A$18:$L$205, MATCH("Customer ID", 'E4 TB Allocation Details'!$A$18:$L$18, 0),FALSE), 'E2 Allocators'!$B$15:$W$361, MATCH('O5 Details by Class &amp; Accounts'!AM$18, 'E2 Allocators'!$B$15:$W$15, 0),FALSE)*$G79), 0, VLOOKUP(VLOOKUP($A79, 'E4 TB Allocation Details'!$A$18:$L$205, MATCH("Customer ID", 'E4 TB Allocation Details'!$A$18:$L$18, 0),FALSE), 'E2 Allocators'!$B$15:$W$361, MATCH('O5 Details by Class &amp; Accounts'!AM$18, 'E2 Allocators'!$B$15:$W$15, 0),FALSE)*$G79)</f>
        <v>0</v>
      </c>
      <c r="AN79" s="1411">
        <f>IF(ISERROR(VLOOKUP(VLOOKUP($A79, 'E4 TB Allocation Details'!$A$18:$L$205, MATCH("Customer ID", 'E4 TB Allocation Details'!$A$18:$L$18, 0),FALSE), 'E2 Allocators'!$B$15:$W$361, MATCH('O5 Details by Class &amp; Accounts'!AN$18, 'E2 Allocators'!$B$15:$W$15, 0),FALSE)*$G79), 0, VLOOKUP(VLOOKUP($A79, 'E4 TB Allocation Details'!$A$18:$L$205, MATCH("Customer ID", 'E4 TB Allocation Details'!$A$18:$L$18, 0),FALSE), 'E2 Allocators'!$B$15:$W$361, MATCH('O5 Details by Class &amp; Accounts'!AN$18, 'E2 Allocators'!$B$15:$W$15, 0),FALSE)*$G79)</f>
        <v>0</v>
      </c>
      <c r="AO79" s="1411">
        <f>IF(ISERROR(VLOOKUP(VLOOKUP($A79, 'E4 TB Allocation Details'!$A$18:$L$205, MATCH("Customer ID", 'E4 TB Allocation Details'!$A$18:$L$18, 0),FALSE), 'E2 Allocators'!$B$15:$W$361, MATCH('O5 Details by Class &amp; Accounts'!AO$18, 'E2 Allocators'!$B$15:$W$15, 0),FALSE)*$G79), 0, VLOOKUP(VLOOKUP($A79, 'E4 TB Allocation Details'!$A$18:$L$205, MATCH("Customer ID", 'E4 TB Allocation Details'!$A$18:$L$18, 0),FALSE), 'E2 Allocators'!$B$15:$W$361, MATCH('O5 Details by Class &amp; Accounts'!AO$18, 'E2 Allocators'!$B$15:$W$15, 0),FALSE)*$G79)</f>
        <v>0</v>
      </c>
      <c r="AP79" s="1411">
        <f>IF(ISERROR(VLOOKUP(VLOOKUP($A79, 'E4 TB Allocation Details'!$A$18:$L$205, MATCH("Customer ID", 'E4 TB Allocation Details'!$A$18:$L$18, 0),FALSE), 'E2 Allocators'!$B$15:$W$361, MATCH('O5 Details by Class &amp; Accounts'!AP$18, 'E2 Allocators'!$B$15:$W$15, 0),FALSE)*$G79), 0, VLOOKUP(VLOOKUP($A79, 'E4 TB Allocation Details'!$A$18:$L$205, MATCH("Customer ID", 'E4 TB Allocation Details'!$A$18:$L$18, 0),FALSE), 'E2 Allocators'!$B$15:$W$361, MATCH('O5 Details by Class &amp; Accounts'!AP$18, 'E2 Allocators'!$B$15:$W$15, 0),FALSE)*$G79)</f>
        <v>0</v>
      </c>
      <c r="AQ79" s="1411">
        <f>IF(ISERROR(VLOOKUP(VLOOKUP($A79, 'E4 TB Allocation Details'!$A$18:$L$205, MATCH("Customer ID", 'E4 TB Allocation Details'!$A$18:$L$18, 0),FALSE), 'E2 Allocators'!$B$15:$W$361, MATCH('O5 Details by Class &amp; Accounts'!AQ$18, 'E2 Allocators'!$B$15:$W$15, 0),FALSE)*$G79), 0, VLOOKUP(VLOOKUP($A79, 'E4 TB Allocation Details'!$A$18:$L$205, MATCH("Customer ID", 'E4 TB Allocation Details'!$A$18:$L$18, 0),FALSE), 'E2 Allocators'!$B$15:$W$361, MATCH('O5 Details by Class &amp; Accounts'!AQ$18, 'E2 Allocators'!$B$15:$W$15, 0),FALSE)*$G79)</f>
        <v>0</v>
      </c>
      <c r="AR79" s="1411">
        <f>IF(ISERROR(VLOOKUP(VLOOKUP($A79, 'E4 TB Allocation Details'!$A$18:$L$205, MATCH("Customer ID", 'E4 TB Allocation Details'!$A$18:$L$18, 0),FALSE), 'E2 Allocators'!$B$15:$W$361, MATCH('O5 Details by Class &amp; Accounts'!AR$18, 'E2 Allocators'!$B$15:$W$15, 0),FALSE)*$G79), 0, VLOOKUP(VLOOKUP($A79, 'E4 TB Allocation Details'!$A$18:$L$205, MATCH("Customer ID", 'E4 TB Allocation Details'!$A$18:$L$18, 0),FALSE), 'E2 Allocators'!$B$15:$W$361, MATCH('O5 Details by Class &amp; Accounts'!AR$18, 'E2 Allocators'!$B$15:$W$15, 0),FALSE)*$G79)</f>
        <v>0</v>
      </c>
      <c r="AS79" s="1411">
        <f>IF(ISERROR(VLOOKUP(VLOOKUP($A79, 'E4 TB Allocation Details'!$A$18:$L$205, MATCH("Customer ID", 'E4 TB Allocation Details'!$A$18:$L$18, 0),FALSE), 'E2 Allocators'!$B$15:$W$361, MATCH('O5 Details by Class &amp; Accounts'!AS$18, 'E2 Allocators'!$B$15:$W$15, 0),FALSE)*$G79), 0, VLOOKUP(VLOOKUP($A79, 'E4 TB Allocation Details'!$A$18:$L$205, MATCH("Customer ID", 'E4 TB Allocation Details'!$A$18:$L$18, 0),FALSE), 'E2 Allocators'!$B$15:$W$361, MATCH('O5 Details by Class &amp; Accounts'!AS$18, 'E2 Allocators'!$B$15:$W$15, 0),FALSE)*$G79)</f>
        <v>0</v>
      </c>
      <c r="AT79" s="1411">
        <f>IF(ISERROR(VLOOKUP(VLOOKUP($A79, 'E4 TB Allocation Details'!$A$18:$L$205, MATCH("Customer ID", 'E4 TB Allocation Details'!$A$18:$L$18, 0),FALSE), 'E2 Allocators'!$B$15:$W$361, MATCH('O5 Details by Class &amp; Accounts'!AT$18, 'E2 Allocators'!$B$15:$W$15, 0),FALSE)*$G79), 0, VLOOKUP(VLOOKUP($A79, 'E4 TB Allocation Details'!$A$18:$L$205, MATCH("Customer ID", 'E4 TB Allocation Details'!$A$18:$L$18, 0),FALSE), 'E2 Allocators'!$B$15:$W$361, MATCH('O5 Details by Class &amp; Accounts'!AT$18, 'E2 Allocators'!$B$15:$W$15, 0),FALSE)*$G79)</f>
        <v>0</v>
      </c>
      <c r="AU79" s="1411">
        <f>IF(ISERROR(VLOOKUP(VLOOKUP($A79, 'E4 TB Allocation Details'!$A$18:$L$205, MATCH("Customer ID", 'E4 TB Allocation Details'!$A$18:$L$18, 0),FALSE), 'E2 Allocators'!$B$15:$W$361, MATCH('O5 Details by Class &amp; Accounts'!AU$18, 'E2 Allocators'!$B$15:$W$15, 0),FALSE)*$G79), 0, VLOOKUP(VLOOKUP($A79, 'E4 TB Allocation Details'!$A$18:$L$205, MATCH("Customer ID", 'E4 TB Allocation Details'!$A$18:$L$18, 0),FALSE), 'E2 Allocators'!$B$15:$W$361, MATCH('O5 Details by Class &amp; Accounts'!AU$18, 'E2 Allocators'!$B$15:$W$15, 0),FALSE)*$G79)</f>
        <v>0</v>
      </c>
      <c r="AV79" s="1411">
        <f>IF(ISERROR(VLOOKUP(VLOOKUP($A79, 'E4 TB Allocation Details'!$A$18:$L$205, MATCH("Customer ID", 'E4 TB Allocation Details'!$A$18:$L$18, 0),FALSE), 'E2 Allocators'!$B$15:$W$361, MATCH('O5 Details by Class &amp; Accounts'!AV$18, 'E2 Allocators'!$B$15:$W$15, 0),FALSE)*$G79), 0, VLOOKUP(VLOOKUP($A79, 'E4 TB Allocation Details'!$A$18:$L$205, MATCH("Customer ID", 'E4 TB Allocation Details'!$A$18:$L$18, 0),FALSE), 'E2 Allocators'!$B$15:$W$361, MATCH('O5 Details by Class &amp; Accounts'!AV$18, 'E2 Allocators'!$B$15:$W$15, 0),FALSE)*$G79)</f>
        <v>0</v>
      </c>
      <c r="AW79" s="1411">
        <f>IF(ISERROR(VLOOKUP(VLOOKUP($A79, 'E4 TB Allocation Details'!$A$18:$L$205, MATCH("Customer ID", 'E4 TB Allocation Details'!$A$18:$L$18, 0),FALSE), 'E2 Allocators'!$B$15:$W$361, MATCH('O5 Details by Class &amp; Accounts'!AW$18, 'E2 Allocators'!$B$15:$W$15, 0),FALSE)*$G79), 0, VLOOKUP(VLOOKUP($A79, 'E4 TB Allocation Details'!$A$18:$L$205, MATCH("Customer ID", 'E4 TB Allocation Details'!$A$18:$L$18, 0),FALSE), 'E2 Allocators'!$B$15:$W$361, MATCH('O5 Details by Class &amp; Accounts'!AW$18, 'E2 Allocators'!$B$15:$W$15, 0),FALSE)*$G79)</f>
        <v>0</v>
      </c>
      <c r="AX79" s="1411">
        <f t="shared" si="10"/>
        <v>0</v>
      </c>
      <c r="AY79" s="1411">
        <f>IF(ISERROR(VLOOKUP(VLOOKUP($A79, 'E4 TB Allocation Details'!$A$18:$L$205, MATCH("Misc ID", 'E4 TB Allocation Details'!$A$18:$L$18, 0),FALSE), 'E2 Allocators'!$B$15:$W$361, MATCH('O5 Details by Class &amp; Accounts'!AY$18, 'E2 Allocators'!$B$15:$W$15, 0),FALSE)*$E79), 0, VLOOKUP(VLOOKUP($A79, 'E4 TB Allocation Details'!$A$18:$L$205, MATCH("Misc ID", 'E4 TB Allocation Details'!$A$18:$L$18, 0),FALSE), 'E2 Allocators'!$B$15:$W$361, MATCH('O5 Details by Class &amp; Accounts'!AY$18, 'E2 Allocators'!$B$15:$W$15, 0),FALSE)*$E79)</f>
        <v>0</v>
      </c>
      <c r="AZ79" s="1411">
        <f>IF(ISERROR(VLOOKUP(VLOOKUP($A79, 'E4 TB Allocation Details'!$A$18:$L$205, MATCH("Misc ID", 'E4 TB Allocation Details'!$A$18:$L$18, 0),FALSE), 'E2 Allocators'!$B$15:$W$361, MATCH('O5 Details by Class &amp; Accounts'!AZ$18, 'E2 Allocators'!$B$15:$W$15, 0),FALSE)*$E79), 0, VLOOKUP(VLOOKUP($A79, 'E4 TB Allocation Details'!$A$18:$L$205, MATCH("Misc ID", 'E4 TB Allocation Details'!$A$18:$L$18, 0),FALSE), 'E2 Allocators'!$B$15:$W$361, MATCH('O5 Details by Class &amp; Accounts'!AZ$18, 'E2 Allocators'!$B$15:$W$15, 0),FALSE)*$E79)</f>
        <v>0</v>
      </c>
      <c r="BA79" s="1411">
        <f>IF(ISERROR(VLOOKUP(VLOOKUP($A79, 'E4 TB Allocation Details'!$A$18:$L$205, MATCH("Misc ID", 'E4 TB Allocation Details'!$A$18:$L$18, 0),FALSE), 'E2 Allocators'!$B$15:$W$361, MATCH('O5 Details by Class &amp; Accounts'!BA$18, 'E2 Allocators'!$B$15:$W$15, 0),FALSE)*$E79), 0, VLOOKUP(VLOOKUP($A79, 'E4 TB Allocation Details'!$A$18:$L$205, MATCH("Misc ID", 'E4 TB Allocation Details'!$A$18:$L$18, 0),FALSE), 'E2 Allocators'!$B$15:$W$361, MATCH('O5 Details by Class &amp; Accounts'!BA$18, 'E2 Allocators'!$B$15:$W$15, 0),FALSE)*$E79)</f>
        <v>0</v>
      </c>
      <c r="BB79" s="1411">
        <f>IF(ISERROR(VLOOKUP(VLOOKUP($A79, 'E4 TB Allocation Details'!$A$18:$L$205, MATCH("Misc ID", 'E4 TB Allocation Details'!$A$18:$L$18, 0),FALSE), 'E2 Allocators'!$B$15:$W$361, MATCH('O5 Details by Class &amp; Accounts'!BB$18, 'E2 Allocators'!$B$15:$W$15, 0),FALSE)*$E79), 0, VLOOKUP(VLOOKUP($A79, 'E4 TB Allocation Details'!$A$18:$L$205, MATCH("Misc ID", 'E4 TB Allocation Details'!$A$18:$L$18, 0),FALSE), 'E2 Allocators'!$B$15:$W$361, MATCH('O5 Details by Class &amp; Accounts'!BB$18, 'E2 Allocators'!$B$15:$W$15, 0),FALSE)*$E79)</f>
        <v>0</v>
      </c>
      <c r="BC79" s="1411">
        <f>IF(ISERROR(VLOOKUP(VLOOKUP($A79, 'E4 TB Allocation Details'!$A$18:$L$205, MATCH("Misc ID", 'E4 TB Allocation Details'!$A$18:$L$18, 0),FALSE), 'E2 Allocators'!$B$15:$W$361, MATCH('O5 Details by Class &amp; Accounts'!BC$18, 'E2 Allocators'!$B$15:$W$15, 0),FALSE)*$E79), 0, VLOOKUP(VLOOKUP($A79, 'E4 TB Allocation Details'!$A$18:$L$205, MATCH("Misc ID", 'E4 TB Allocation Details'!$A$18:$L$18, 0),FALSE), 'E2 Allocators'!$B$15:$W$361, MATCH('O5 Details by Class &amp; Accounts'!BC$18, 'E2 Allocators'!$B$15:$W$15, 0),FALSE)*$E79)</f>
        <v>0</v>
      </c>
      <c r="BD79" s="1411">
        <f>IF(ISERROR(VLOOKUP(VLOOKUP($A79, 'E4 TB Allocation Details'!$A$18:$L$205, MATCH("Misc ID", 'E4 TB Allocation Details'!$A$18:$L$18, 0),FALSE), 'E2 Allocators'!$B$15:$W$361, MATCH('O5 Details by Class &amp; Accounts'!BD$18, 'E2 Allocators'!$B$15:$W$15, 0),FALSE)*$E79), 0, VLOOKUP(VLOOKUP($A79, 'E4 TB Allocation Details'!$A$18:$L$205, MATCH("Misc ID", 'E4 TB Allocation Details'!$A$18:$L$18, 0),FALSE), 'E2 Allocators'!$B$15:$W$361, MATCH('O5 Details by Class &amp; Accounts'!BD$18, 'E2 Allocators'!$B$15:$W$15, 0),FALSE)*$E79)</f>
        <v>0</v>
      </c>
      <c r="BE79" s="1411">
        <f>IF(ISERROR(VLOOKUP(VLOOKUP($A79, 'E4 TB Allocation Details'!$A$18:$L$205, MATCH("Misc ID", 'E4 TB Allocation Details'!$A$18:$L$18, 0),FALSE), 'E2 Allocators'!$B$15:$W$361, MATCH('O5 Details by Class &amp; Accounts'!BE$18, 'E2 Allocators'!$B$15:$W$15, 0),FALSE)*$E79), 0, VLOOKUP(VLOOKUP($A79, 'E4 TB Allocation Details'!$A$18:$L$205, MATCH("Misc ID", 'E4 TB Allocation Details'!$A$18:$L$18, 0),FALSE), 'E2 Allocators'!$B$15:$W$361, MATCH('O5 Details by Class &amp; Accounts'!BE$18, 'E2 Allocators'!$B$15:$W$15, 0),FALSE)*$E79)</f>
        <v>0</v>
      </c>
      <c r="BF79" s="1411">
        <f>IF(ISERROR(VLOOKUP(VLOOKUP($A79, 'E4 TB Allocation Details'!$A$18:$L$205, MATCH("Misc ID", 'E4 TB Allocation Details'!$A$18:$L$18, 0),FALSE), 'E2 Allocators'!$B$15:$W$361, MATCH('O5 Details by Class &amp; Accounts'!BF$18, 'E2 Allocators'!$B$15:$W$15, 0),FALSE)*$E79), 0, VLOOKUP(VLOOKUP($A79, 'E4 TB Allocation Details'!$A$18:$L$205, MATCH("Misc ID", 'E4 TB Allocation Details'!$A$18:$L$18, 0),FALSE), 'E2 Allocators'!$B$15:$W$361, MATCH('O5 Details by Class &amp; Accounts'!BF$18, 'E2 Allocators'!$B$15:$W$15, 0),FALSE)*$E79)</f>
        <v>0</v>
      </c>
      <c r="BG79" s="1411">
        <f>IF(ISERROR(VLOOKUP(VLOOKUP($A79, 'E4 TB Allocation Details'!$A$18:$L$205, MATCH("Misc ID", 'E4 TB Allocation Details'!$A$18:$L$18, 0),FALSE), 'E2 Allocators'!$B$15:$W$361, MATCH('O5 Details by Class &amp; Accounts'!BG$18, 'E2 Allocators'!$B$15:$W$15, 0),FALSE)*$E79), 0, VLOOKUP(VLOOKUP($A79, 'E4 TB Allocation Details'!$A$18:$L$205, MATCH("Misc ID", 'E4 TB Allocation Details'!$A$18:$L$18, 0),FALSE), 'E2 Allocators'!$B$15:$W$361, MATCH('O5 Details by Class &amp; Accounts'!BG$18, 'E2 Allocators'!$B$15:$W$15, 0),FALSE)*$E79)</f>
        <v>0</v>
      </c>
      <c r="BH79" s="1411">
        <f>IF(ISERROR(VLOOKUP(VLOOKUP($A79, 'E4 TB Allocation Details'!$A$18:$L$205, MATCH("Misc ID", 'E4 TB Allocation Details'!$A$18:$L$18, 0),FALSE), 'E2 Allocators'!$B$15:$W$361, MATCH('O5 Details by Class &amp; Accounts'!BH$18, 'E2 Allocators'!$B$15:$W$15, 0),FALSE)*$E79), 0, VLOOKUP(VLOOKUP($A79, 'E4 TB Allocation Details'!$A$18:$L$205, MATCH("Misc ID", 'E4 TB Allocation Details'!$A$18:$L$18, 0),FALSE), 'E2 Allocators'!$B$15:$W$361, MATCH('O5 Details by Class &amp; Accounts'!BH$18, 'E2 Allocators'!$B$15:$W$15, 0),FALSE)*$E79)</f>
        <v>0</v>
      </c>
      <c r="BI79" s="1411">
        <f>IF(ISERROR(VLOOKUP(VLOOKUP($A79, 'E4 TB Allocation Details'!$A$18:$L$205, MATCH("Misc ID", 'E4 TB Allocation Details'!$A$18:$L$18, 0),FALSE), 'E2 Allocators'!$B$15:$W$361, MATCH('O5 Details by Class &amp; Accounts'!BI$18, 'E2 Allocators'!$B$15:$W$15, 0),FALSE)*$E79), 0, VLOOKUP(VLOOKUP($A79, 'E4 TB Allocation Details'!$A$18:$L$205, MATCH("Misc ID", 'E4 TB Allocation Details'!$A$18:$L$18, 0),FALSE), 'E2 Allocators'!$B$15:$W$361, MATCH('O5 Details by Class &amp; Accounts'!BI$18, 'E2 Allocators'!$B$15:$W$15, 0),FALSE)*$E79)</f>
        <v>0</v>
      </c>
      <c r="BJ79" s="1411">
        <f>IF(ISERROR(VLOOKUP(VLOOKUP($A79, 'E4 TB Allocation Details'!$A$18:$L$205, MATCH("Misc ID", 'E4 TB Allocation Details'!$A$18:$L$18, 0),FALSE), 'E2 Allocators'!$B$15:$W$361, MATCH('O5 Details by Class &amp; Accounts'!BJ$18, 'E2 Allocators'!$B$15:$W$15, 0),FALSE)*$E79), 0, VLOOKUP(VLOOKUP($A79, 'E4 TB Allocation Details'!$A$18:$L$205, MATCH("Misc ID", 'E4 TB Allocation Details'!$A$18:$L$18, 0),FALSE), 'E2 Allocators'!$B$15:$W$361, MATCH('O5 Details by Class &amp; Accounts'!BJ$18, 'E2 Allocators'!$B$15:$W$15, 0),FALSE)*$E79)</f>
        <v>0</v>
      </c>
      <c r="BK79" s="1411">
        <f>IF(ISERROR(VLOOKUP(VLOOKUP($A79, 'E4 TB Allocation Details'!$A$18:$L$205, MATCH("Misc ID", 'E4 TB Allocation Details'!$A$18:$L$18, 0),FALSE), 'E2 Allocators'!$B$15:$W$361, MATCH('O5 Details by Class &amp; Accounts'!BK$18, 'E2 Allocators'!$B$15:$W$15, 0),FALSE)*$E79), 0, VLOOKUP(VLOOKUP($A79, 'E4 TB Allocation Details'!$A$18:$L$205, MATCH("Misc ID", 'E4 TB Allocation Details'!$A$18:$L$18, 0),FALSE), 'E2 Allocators'!$B$15:$W$361, MATCH('O5 Details by Class &amp; Accounts'!BK$18, 'E2 Allocators'!$B$15:$W$15, 0),FALSE)*$E79)</f>
        <v>0</v>
      </c>
      <c r="BL79" s="1411">
        <f>IF(ISERROR(VLOOKUP(VLOOKUP($A79, 'E4 TB Allocation Details'!$A$18:$L$205, MATCH("Misc ID", 'E4 TB Allocation Details'!$A$18:$L$18, 0),FALSE), 'E2 Allocators'!$B$15:$W$361, MATCH('O5 Details by Class &amp; Accounts'!BL$18, 'E2 Allocators'!$B$15:$W$15, 0),FALSE)*$E79), 0, VLOOKUP(VLOOKUP($A79, 'E4 TB Allocation Details'!$A$18:$L$205, MATCH("Misc ID", 'E4 TB Allocation Details'!$A$18:$L$18, 0),FALSE), 'E2 Allocators'!$B$15:$W$361, MATCH('O5 Details by Class &amp; Accounts'!BL$18, 'E2 Allocators'!$B$15:$W$15, 0),FALSE)*$E79)</f>
        <v>0</v>
      </c>
      <c r="BM79" s="1411">
        <f>IF(ISERROR(VLOOKUP(VLOOKUP($A79, 'E4 TB Allocation Details'!$A$18:$L$205, MATCH("Misc ID", 'E4 TB Allocation Details'!$A$18:$L$18, 0),FALSE), 'E2 Allocators'!$B$15:$W$361, MATCH('O5 Details by Class &amp; Accounts'!BM$18, 'E2 Allocators'!$B$15:$W$15, 0),FALSE)*$E79), 0, VLOOKUP(VLOOKUP($A79, 'E4 TB Allocation Details'!$A$18:$L$205, MATCH("Misc ID", 'E4 TB Allocation Details'!$A$18:$L$18, 0),FALSE), 'E2 Allocators'!$B$15:$W$361, MATCH('O5 Details by Class &amp; Accounts'!BM$18, 'E2 Allocators'!$B$15:$W$15, 0),FALSE)*$E79)</f>
        <v>0</v>
      </c>
      <c r="BN79" s="1411">
        <f>IF(ISERROR(VLOOKUP(VLOOKUP($A79, 'E4 TB Allocation Details'!$A$18:$L$205, MATCH("Misc ID", 'E4 TB Allocation Details'!$A$18:$L$18, 0),FALSE), 'E2 Allocators'!$B$15:$W$361, MATCH('O5 Details by Class &amp; Accounts'!BN$18, 'E2 Allocators'!$B$15:$W$15, 0),FALSE)*$E79), 0, VLOOKUP(VLOOKUP($A79, 'E4 TB Allocation Details'!$A$18:$L$205, MATCH("Misc ID", 'E4 TB Allocation Details'!$A$18:$L$18, 0),FALSE), 'E2 Allocators'!$B$15:$W$361, MATCH('O5 Details by Class &amp; Accounts'!BN$18, 'E2 Allocators'!$B$15:$W$15, 0),FALSE)*$E79)</f>
        <v>0</v>
      </c>
      <c r="BO79" s="1411">
        <f>IF(ISERROR(VLOOKUP(VLOOKUP($A79, 'E4 TB Allocation Details'!$A$18:$L$205, MATCH("Misc ID", 'E4 TB Allocation Details'!$A$18:$L$18, 0),FALSE), 'E2 Allocators'!$B$15:$W$361, MATCH('O5 Details by Class &amp; Accounts'!BO$18, 'E2 Allocators'!$B$15:$W$15, 0),FALSE)*$E79), 0, VLOOKUP(VLOOKUP($A79, 'E4 TB Allocation Details'!$A$18:$L$205, MATCH("Misc ID", 'E4 TB Allocation Details'!$A$18:$L$18, 0),FALSE), 'E2 Allocators'!$B$15:$W$361, MATCH('O5 Details by Class &amp; Accounts'!BO$18, 'E2 Allocators'!$B$15:$W$15, 0),FALSE)*$E79)</f>
        <v>0</v>
      </c>
      <c r="BP79" s="1411">
        <f>IF(ISERROR(VLOOKUP(VLOOKUP($A79, 'E4 TB Allocation Details'!$A$18:$L$205, MATCH("Misc ID", 'E4 TB Allocation Details'!$A$18:$L$18, 0),FALSE), 'E2 Allocators'!$B$15:$W$361, MATCH('O5 Details by Class &amp; Accounts'!BP$18, 'E2 Allocators'!$B$15:$W$15, 0),FALSE)*$E79), 0, VLOOKUP(VLOOKUP($A79, 'E4 TB Allocation Details'!$A$18:$L$205, MATCH("Misc ID", 'E4 TB Allocation Details'!$A$18:$L$18, 0),FALSE), 'E2 Allocators'!$B$15:$W$361, MATCH('O5 Details by Class &amp; Accounts'!BP$18, 'E2 Allocators'!$B$15:$W$15, 0),FALSE)*$E79)</f>
        <v>0</v>
      </c>
      <c r="BQ79" s="1411">
        <f>IF(ISERROR(VLOOKUP(VLOOKUP($A79, 'E4 TB Allocation Details'!$A$18:$L$205, MATCH("Misc ID", 'E4 TB Allocation Details'!$A$18:$L$18, 0),FALSE), 'E2 Allocators'!$B$15:$W$361, MATCH('O5 Details by Class &amp; Accounts'!BQ$18, 'E2 Allocators'!$B$15:$W$15, 0),FALSE)*$E79), 0, VLOOKUP(VLOOKUP($A79, 'E4 TB Allocation Details'!$A$18:$L$205, MATCH("Misc ID", 'E4 TB Allocation Details'!$A$18:$L$18, 0),FALSE), 'E2 Allocators'!$B$15:$W$361, MATCH('O5 Details by Class &amp; Accounts'!BQ$18, 'E2 Allocators'!$B$15:$W$15, 0),FALSE)*$E79)</f>
        <v>0</v>
      </c>
      <c r="BR79" s="1411">
        <f>IF(ISERROR(VLOOKUP(VLOOKUP($A79, 'E4 TB Allocation Details'!$A$18:$L$205, MATCH("Misc ID", 'E4 TB Allocation Details'!$A$18:$L$18, 0),FALSE), 'E2 Allocators'!$B$15:$W$361, MATCH('O5 Details by Class &amp; Accounts'!BR$18, 'E2 Allocators'!$B$15:$W$15, 0),FALSE)*$E79), 0, VLOOKUP(VLOOKUP($A79, 'E4 TB Allocation Details'!$A$18:$L$205, MATCH("Misc ID", 'E4 TB Allocation Details'!$A$18:$L$18, 0),FALSE), 'E2 Allocators'!$B$15:$W$361, MATCH('O5 Details by Class &amp; Accounts'!BR$18, 'E2 Allocators'!$B$15:$W$15, 0),FALSE)*$E79)</f>
        <v>0</v>
      </c>
      <c r="BS79" s="1411">
        <f t="shared" si="11"/>
        <v>0</v>
      </c>
      <c r="BT79" s="1411">
        <f>IF(ISERROR(VLOOKUP(VLOOKUP($A79, 'E4 TB Allocation Details'!$A$18:$L$205, MATCH("A &amp; G ID", 'E4 TB Allocation Details'!$A$18:$L$18, 0),FALSE), 'E2 Allocators'!$B$15:$W$361, MATCH('O5 Details by Class &amp; Accounts'!BT$18, 'E2 Allocators'!$B$15:$W$15, 0),FALSE)*$E79), 0, VLOOKUP(VLOOKUP($A79, 'E4 TB Allocation Details'!$A$18:$L$205, MATCH("A &amp; G ID", 'E4 TB Allocation Details'!$A$18:$L$18, 0),FALSE), 'E2 Allocators'!$B$15:$W$361, MATCH('O5 Details by Class &amp; Accounts'!BT$18, 'E2 Allocators'!$B$15:$W$15, 0),FALSE)*$E79)</f>
        <v>0</v>
      </c>
      <c r="BU79" s="1411">
        <f>IF(ISERROR(VLOOKUP(VLOOKUP($A79, 'E4 TB Allocation Details'!$A$18:$L$205, MATCH("A &amp; G ID", 'E4 TB Allocation Details'!$A$18:$L$18, 0),FALSE), 'E2 Allocators'!$B$15:$W$361, MATCH('O5 Details by Class &amp; Accounts'!BU$18, 'E2 Allocators'!$B$15:$W$15, 0),FALSE)*$E79), 0, VLOOKUP(VLOOKUP($A79, 'E4 TB Allocation Details'!$A$18:$L$205, MATCH("A &amp; G ID", 'E4 TB Allocation Details'!$A$18:$L$18, 0),FALSE), 'E2 Allocators'!$B$15:$W$361, MATCH('O5 Details by Class &amp; Accounts'!BU$18, 'E2 Allocators'!$B$15:$W$15, 0),FALSE)*$E79)</f>
        <v>0</v>
      </c>
      <c r="BV79" s="1411">
        <f>IF(ISERROR(VLOOKUP(VLOOKUP($A79, 'E4 TB Allocation Details'!$A$18:$L$205, MATCH("A &amp; G ID", 'E4 TB Allocation Details'!$A$18:$L$18, 0),FALSE), 'E2 Allocators'!$B$15:$W$361, MATCH('O5 Details by Class &amp; Accounts'!BV$18, 'E2 Allocators'!$B$15:$W$15, 0),FALSE)*$E79), 0, VLOOKUP(VLOOKUP($A79, 'E4 TB Allocation Details'!$A$18:$L$205, MATCH("A &amp; G ID", 'E4 TB Allocation Details'!$A$18:$L$18, 0),FALSE), 'E2 Allocators'!$B$15:$W$361, MATCH('O5 Details by Class &amp; Accounts'!BV$18, 'E2 Allocators'!$B$15:$W$15, 0),FALSE)*$E79)</f>
        <v>0</v>
      </c>
      <c r="BW79" s="1411">
        <f>IF(ISERROR(VLOOKUP(VLOOKUP($A79, 'E4 TB Allocation Details'!$A$18:$L$205, MATCH("A &amp; G ID", 'E4 TB Allocation Details'!$A$18:$L$18, 0),FALSE), 'E2 Allocators'!$B$15:$W$361, MATCH('O5 Details by Class &amp; Accounts'!BW$18, 'E2 Allocators'!$B$15:$W$15, 0),FALSE)*$E79), 0, VLOOKUP(VLOOKUP($A79, 'E4 TB Allocation Details'!$A$18:$L$205, MATCH("A &amp; G ID", 'E4 TB Allocation Details'!$A$18:$L$18, 0),FALSE), 'E2 Allocators'!$B$15:$W$361, MATCH('O5 Details by Class &amp; Accounts'!BW$18, 'E2 Allocators'!$B$15:$W$15, 0),FALSE)*$E79)</f>
        <v>0</v>
      </c>
      <c r="BX79" s="1411">
        <f>IF(ISERROR(VLOOKUP(VLOOKUP($A79, 'E4 TB Allocation Details'!$A$18:$L$205, MATCH("A &amp; G ID", 'E4 TB Allocation Details'!$A$18:$L$18, 0),FALSE), 'E2 Allocators'!$B$15:$W$361, MATCH('O5 Details by Class &amp; Accounts'!BX$18, 'E2 Allocators'!$B$15:$W$15, 0),FALSE)*$E79), 0, VLOOKUP(VLOOKUP($A79, 'E4 TB Allocation Details'!$A$18:$L$205, MATCH("A &amp; G ID", 'E4 TB Allocation Details'!$A$18:$L$18, 0),FALSE), 'E2 Allocators'!$B$15:$W$361, MATCH('O5 Details by Class &amp; Accounts'!BX$18, 'E2 Allocators'!$B$15:$W$15, 0),FALSE)*$E79)</f>
        <v>0</v>
      </c>
      <c r="BY79" s="1411">
        <f>IF(ISERROR(VLOOKUP(VLOOKUP($A79, 'E4 TB Allocation Details'!$A$18:$L$205, MATCH("A &amp; G ID", 'E4 TB Allocation Details'!$A$18:$L$18, 0),FALSE), 'E2 Allocators'!$B$15:$W$361, MATCH('O5 Details by Class &amp; Accounts'!BY$18, 'E2 Allocators'!$B$15:$W$15, 0),FALSE)*$E79), 0, VLOOKUP(VLOOKUP($A79, 'E4 TB Allocation Details'!$A$18:$L$205, MATCH("A &amp; G ID", 'E4 TB Allocation Details'!$A$18:$L$18, 0),FALSE), 'E2 Allocators'!$B$15:$W$361, MATCH('O5 Details by Class &amp; Accounts'!BY$18, 'E2 Allocators'!$B$15:$W$15, 0),FALSE)*$E79)</f>
        <v>0</v>
      </c>
      <c r="BZ79" s="1411">
        <f>IF(ISERROR(VLOOKUP(VLOOKUP($A79, 'E4 TB Allocation Details'!$A$18:$L$205, MATCH("A &amp; G ID", 'E4 TB Allocation Details'!$A$18:$L$18, 0),FALSE), 'E2 Allocators'!$B$15:$W$361, MATCH('O5 Details by Class &amp; Accounts'!BZ$18, 'E2 Allocators'!$B$15:$W$15, 0),FALSE)*$E79), 0, VLOOKUP(VLOOKUP($A79, 'E4 TB Allocation Details'!$A$18:$L$205, MATCH("A &amp; G ID", 'E4 TB Allocation Details'!$A$18:$L$18, 0),FALSE), 'E2 Allocators'!$B$15:$W$361, MATCH('O5 Details by Class &amp; Accounts'!BZ$18, 'E2 Allocators'!$B$15:$W$15, 0),FALSE)*$E79)</f>
        <v>0</v>
      </c>
      <c r="CA79" s="1411">
        <f>IF(ISERROR(VLOOKUP(VLOOKUP($A79, 'E4 TB Allocation Details'!$A$18:$L$205, MATCH("A &amp; G ID", 'E4 TB Allocation Details'!$A$18:$L$18, 0),FALSE), 'E2 Allocators'!$B$15:$W$361, MATCH('O5 Details by Class &amp; Accounts'!CA$18, 'E2 Allocators'!$B$15:$W$15, 0),FALSE)*$E79), 0, VLOOKUP(VLOOKUP($A79, 'E4 TB Allocation Details'!$A$18:$L$205, MATCH("A &amp; G ID", 'E4 TB Allocation Details'!$A$18:$L$18, 0),FALSE), 'E2 Allocators'!$B$15:$W$361, MATCH('O5 Details by Class &amp; Accounts'!CA$18, 'E2 Allocators'!$B$15:$W$15, 0),FALSE)*$E79)</f>
        <v>0</v>
      </c>
      <c r="CB79" s="1411">
        <f>IF(ISERROR(VLOOKUP(VLOOKUP($A79, 'E4 TB Allocation Details'!$A$18:$L$205, MATCH("A &amp; G ID", 'E4 TB Allocation Details'!$A$18:$L$18, 0),FALSE), 'E2 Allocators'!$B$15:$W$361, MATCH('O5 Details by Class &amp; Accounts'!CB$18, 'E2 Allocators'!$B$15:$W$15, 0),FALSE)*$E79), 0, VLOOKUP(VLOOKUP($A79, 'E4 TB Allocation Details'!$A$18:$L$205, MATCH("A &amp; G ID", 'E4 TB Allocation Details'!$A$18:$L$18, 0),FALSE), 'E2 Allocators'!$B$15:$W$361, MATCH('O5 Details by Class &amp; Accounts'!CB$18, 'E2 Allocators'!$B$15:$W$15, 0),FALSE)*$E79)</f>
        <v>0</v>
      </c>
      <c r="CC79" s="1411">
        <f>IF(ISERROR(VLOOKUP(VLOOKUP($A79, 'E4 TB Allocation Details'!$A$18:$L$205, MATCH("A &amp; G ID", 'E4 TB Allocation Details'!$A$18:$L$18, 0),FALSE), 'E2 Allocators'!$B$15:$W$361, MATCH('O5 Details by Class &amp; Accounts'!CC$18, 'E2 Allocators'!$B$15:$W$15, 0),FALSE)*$E79), 0, VLOOKUP(VLOOKUP($A79, 'E4 TB Allocation Details'!$A$18:$L$205, MATCH("A &amp; G ID", 'E4 TB Allocation Details'!$A$18:$L$18, 0),FALSE), 'E2 Allocators'!$B$15:$W$361, MATCH('O5 Details by Class &amp; Accounts'!CC$18, 'E2 Allocators'!$B$15:$W$15, 0),FALSE)*$E79)</f>
        <v>0</v>
      </c>
      <c r="CD79" s="1411">
        <f>IF(ISERROR(VLOOKUP(VLOOKUP($A79, 'E4 TB Allocation Details'!$A$18:$L$205, MATCH("A &amp; G ID", 'E4 TB Allocation Details'!$A$18:$L$18, 0),FALSE), 'E2 Allocators'!$B$15:$W$361, MATCH('O5 Details by Class &amp; Accounts'!CD$18, 'E2 Allocators'!$B$15:$W$15, 0),FALSE)*$E79), 0, VLOOKUP(VLOOKUP($A79, 'E4 TB Allocation Details'!$A$18:$L$205, MATCH("A &amp; G ID", 'E4 TB Allocation Details'!$A$18:$L$18, 0),FALSE), 'E2 Allocators'!$B$15:$W$361, MATCH('O5 Details by Class &amp; Accounts'!CD$18, 'E2 Allocators'!$B$15:$W$15, 0),FALSE)*$E79)</f>
        <v>0</v>
      </c>
      <c r="CE79" s="1411">
        <f>IF(ISERROR(VLOOKUP(VLOOKUP($A79, 'E4 TB Allocation Details'!$A$18:$L$205, MATCH("A &amp; G ID", 'E4 TB Allocation Details'!$A$18:$L$18, 0),FALSE), 'E2 Allocators'!$B$15:$W$361, MATCH('O5 Details by Class &amp; Accounts'!CE$18, 'E2 Allocators'!$B$15:$W$15, 0),FALSE)*$E79), 0, VLOOKUP(VLOOKUP($A79, 'E4 TB Allocation Details'!$A$18:$L$205, MATCH("A &amp; G ID", 'E4 TB Allocation Details'!$A$18:$L$18, 0),FALSE), 'E2 Allocators'!$B$15:$W$361, MATCH('O5 Details by Class &amp; Accounts'!CE$18, 'E2 Allocators'!$B$15:$W$15, 0),FALSE)*$E79)</f>
        <v>0</v>
      </c>
      <c r="CF79" s="1411">
        <f>IF(ISERROR(VLOOKUP(VLOOKUP($A79, 'E4 TB Allocation Details'!$A$18:$L$205, MATCH("A &amp; G ID", 'E4 TB Allocation Details'!$A$18:$L$18, 0),FALSE), 'E2 Allocators'!$B$15:$W$361, MATCH('O5 Details by Class &amp; Accounts'!CF$18, 'E2 Allocators'!$B$15:$W$15, 0),FALSE)*$E79), 0, VLOOKUP(VLOOKUP($A79, 'E4 TB Allocation Details'!$A$18:$L$205, MATCH("A &amp; G ID", 'E4 TB Allocation Details'!$A$18:$L$18, 0),FALSE), 'E2 Allocators'!$B$15:$W$361, MATCH('O5 Details by Class &amp; Accounts'!CF$18, 'E2 Allocators'!$B$15:$W$15, 0),FALSE)*$E79)</f>
        <v>0</v>
      </c>
      <c r="CG79" s="1411">
        <f>IF(ISERROR(VLOOKUP(VLOOKUP($A79, 'E4 TB Allocation Details'!$A$18:$L$205, MATCH("A &amp; G ID", 'E4 TB Allocation Details'!$A$18:$L$18, 0),FALSE), 'E2 Allocators'!$B$15:$W$361, MATCH('O5 Details by Class &amp; Accounts'!CG$18, 'E2 Allocators'!$B$15:$W$15, 0),FALSE)*$E79), 0, VLOOKUP(VLOOKUP($A79, 'E4 TB Allocation Details'!$A$18:$L$205, MATCH("A &amp; G ID", 'E4 TB Allocation Details'!$A$18:$L$18, 0),FALSE), 'E2 Allocators'!$B$15:$W$361, MATCH('O5 Details by Class &amp; Accounts'!CG$18, 'E2 Allocators'!$B$15:$W$15, 0),FALSE)*$E79)</f>
        <v>0</v>
      </c>
      <c r="CH79" s="1411">
        <f>IF(ISERROR(VLOOKUP(VLOOKUP($A79, 'E4 TB Allocation Details'!$A$18:$L$205, MATCH("A &amp; G ID", 'E4 TB Allocation Details'!$A$18:$L$18, 0),FALSE), 'E2 Allocators'!$B$15:$W$361, MATCH('O5 Details by Class &amp; Accounts'!CH$18, 'E2 Allocators'!$B$15:$W$15, 0),FALSE)*$E79), 0, VLOOKUP(VLOOKUP($A79, 'E4 TB Allocation Details'!$A$18:$L$205, MATCH("A &amp; G ID", 'E4 TB Allocation Details'!$A$18:$L$18, 0),FALSE), 'E2 Allocators'!$B$15:$W$361, MATCH('O5 Details by Class &amp; Accounts'!CH$18, 'E2 Allocators'!$B$15:$W$15, 0),FALSE)*$E79)</f>
        <v>0</v>
      </c>
      <c r="CI79" s="1411">
        <f>IF(ISERROR(VLOOKUP(VLOOKUP($A79, 'E4 TB Allocation Details'!$A$18:$L$205, MATCH("A &amp; G ID", 'E4 TB Allocation Details'!$A$18:$L$18, 0),FALSE), 'E2 Allocators'!$B$15:$W$361, MATCH('O5 Details by Class &amp; Accounts'!CI$18, 'E2 Allocators'!$B$15:$W$15, 0),FALSE)*$E79), 0, VLOOKUP(VLOOKUP($A79, 'E4 TB Allocation Details'!$A$18:$L$205, MATCH("A &amp; G ID", 'E4 TB Allocation Details'!$A$18:$L$18, 0),FALSE), 'E2 Allocators'!$B$15:$W$361, MATCH('O5 Details by Class &amp; Accounts'!CI$18, 'E2 Allocators'!$B$15:$W$15, 0),FALSE)*$E79)</f>
        <v>0</v>
      </c>
      <c r="CJ79" s="1411">
        <f>IF(ISERROR(VLOOKUP(VLOOKUP($A79, 'E4 TB Allocation Details'!$A$18:$L$205, MATCH("A &amp; G ID", 'E4 TB Allocation Details'!$A$18:$L$18, 0),FALSE), 'E2 Allocators'!$B$15:$W$361, MATCH('O5 Details by Class &amp; Accounts'!CJ$18, 'E2 Allocators'!$B$15:$W$15, 0),FALSE)*$E79), 0, VLOOKUP(VLOOKUP($A79, 'E4 TB Allocation Details'!$A$18:$L$205, MATCH("A &amp; G ID", 'E4 TB Allocation Details'!$A$18:$L$18, 0),FALSE), 'E2 Allocators'!$B$15:$W$361, MATCH('O5 Details by Class &amp; Accounts'!CJ$18, 'E2 Allocators'!$B$15:$W$15, 0),FALSE)*$E79)</f>
        <v>0</v>
      </c>
      <c r="CK79" s="1411">
        <f>IF(ISERROR(VLOOKUP(VLOOKUP($A79, 'E4 TB Allocation Details'!$A$18:$L$205, MATCH("A &amp; G ID", 'E4 TB Allocation Details'!$A$18:$L$18, 0),FALSE), 'E2 Allocators'!$B$15:$W$361, MATCH('O5 Details by Class &amp; Accounts'!CK$18, 'E2 Allocators'!$B$15:$W$15, 0),FALSE)*$E79), 0, VLOOKUP(VLOOKUP($A79, 'E4 TB Allocation Details'!$A$18:$L$205, MATCH("A &amp; G ID", 'E4 TB Allocation Details'!$A$18:$L$18, 0),FALSE), 'E2 Allocators'!$B$15:$W$361, MATCH('O5 Details by Class &amp; Accounts'!CK$18, 'E2 Allocators'!$B$15:$W$15, 0),FALSE)*$E79)</f>
        <v>0</v>
      </c>
      <c r="CL79" s="1411">
        <f>IF(ISERROR(VLOOKUP(VLOOKUP($A79, 'E4 TB Allocation Details'!$A$18:$L$205, MATCH("A &amp; G ID", 'E4 TB Allocation Details'!$A$18:$L$18, 0),FALSE), 'E2 Allocators'!$B$15:$W$361, MATCH('O5 Details by Class &amp; Accounts'!CL$18, 'E2 Allocators'!$B$15:$W$15, 0),FALSE)*$E79), 0, VLOOKUP(VLOOKUP($A79, 'E4 TB Allocation Details'!$A$18:$L$205, MATCH("A &amp; G ID", 'E4 TB Allocation Details'!$A$18:$L$18, 0),FALSE), 'E2 Allocators'!$B$15:$W$361, MATCH('O5 Details by Class &amp; Accounts'!CL$18, 'E2 Allocators'!$B$15:$W$15, 0),FALSE)*$E79)</f>
        <v>0</v>
      </c>
      <c r="CM79" s="1411">
        <f>IF(ISERROR(VLOOKUP(VLOOKUP($A79, 'E4 TB Allocation Details'!$A$18:$L$205, MATCH("A &amp; G ID", 'E4 TB Allocation Details'!$A$18:$L$18, 0),FALSE), 'E2 Allocators'!$B$15:$W$361, MATCH('O5 Details by Class &amp; Accounts'!CM$18, 'E2 Allocators'!$B$15:$W$15, 0),FALSE)*$E79), 0, VLOOKUP(VLOOKUP($A79, 'E4 TB Allocation Details'!$A$18:$L$205, MATCH("A &amp; G ID", 'E4 TB Allocation Details'!$A$18:$L$18, 0),FALSE), 'E2 Allocators'!$B$15:$W$361, MATCH('O5 Details by Class &amp; Accounts'!CM$18, 'E2 Allocators'!$B$15:$W$15, 0),FALSE)*$E79)</f>
        <v>0</v>
      </c>
      <c r="CN79" s="1411">
        <f t="shared" si="12"/>
        <v>0</v>
      </c>
      <c r="CO79" s="1791">
        <f t="shared" si="7"/>
        <v>0</v>
      </c>
      <c r="CQ79" s="2086" t="s">
        <v>1471</v>
      </c>
    </row>
    <row r="80" spans="1:95" s="80" customFormat="1" ht="12.75">
      <c r="A80" s="1169">
        <v>2010</v>
      </c>
      <c r="B80" s="451" t="s">
        <v>253</v>
      </c>
      <c r="C80" s="1788">
        <f>IF(ISERROR(VLOOKUP($A80,'I3 TB Data'!$A$23:$H$458,MATCH('O5 Details by Class &amp; Accounts'!$C$18, 'I3 TB Data'!$A$23:$H$23,0),0)), 0, VLOOKUP($A80,'I3 TB Data'!$A$23:$H$458,MATCH('O5 Details by Class &amp; Accounts'!$C$18,'I3 TB Data'!$A$23:$H$23,0),0))</f>
        <v>0</v>
      </c>
      <c r="D80" s="1789">
        <f>'I4 BO ASSETS'!E80</f>
        <v>0</v>
      </c>
      <c r="E80" s="1788">
        <f t="shared" si="6"/>
        <v>0</v>
      </c>
      <c r="F80" s="1790">
        <f>IF(ISERROR(VLOOKUP($A80, 'E1 Categorization'!A33:E122, MATCH("Customer Component", 'E1 Categorization'!$A$33:$E$33,0), 0)), 0, IF(VLOOKUP($A80, 'E1 Categorization'!A33:E122, MATCH("Customer Component", 'E1 Categorization'!$A$33:$E$33,0), 0)=0, 'O5 Details by Class &amp; Accounts'!$E80, IF(AND(VLOOKUP($A80, 'E1 Categorization'!A33:E122, MATCH("Customer Component", 'E1 Categorization'!$A$33:$E$33,0), 0) &gt;0, VLOOKUP($A80, 'E1 Categorization'!A33:E122, MATCH("Customer Component", 'E1 Categorization'!$A$33:$E$33,0), 0)&lt;1), 'O5 Details by Class &amp; Accounts'!$E80*(1-VLOOKUP($A80, 'E1 Categorization'!A33:E122, MATCH("Customer Component", 'E1 Categorization'!$A$33:$E$33,0), 0)), 0)))</f>
        <v>0</v>
      </c>
      <c r="G80" s="1790">
        <f>IF(ISERROR(VLOOKUP($A80, 'E1 Categorization'!A33:E122, MATCH("Customer Component", 'E1 Categorization'!$A$33:$E$33,0), 0)),0, IF(VLOOKUP($A80, 'E1 Categorization'!A33:E122, MATCH("Customer Component", 'E1 Categorization'!$A$33:$E$33,0), 0)=0, 0, IF(AND(VLOOKUP($A80, 'E1 Categorization'!A33:E122, MATCH("Customer Component", 'E1 Categorization'!$A$33:$E$33,0), 0) &gt;0, VLOOKUP($A80, 'E1 Categorization'!A33:E122, MATCH("Customer Component", 'E1 Categorization'!$A$33:$E$33,0), 0)&lt;1), 'O5 Details by Class &amp; Accounts'!$E80*(VLOOKUP($A80, 'E1 Categorization'!A33:E122, MATCH("Customer Component", 'E1 Categorization'!$A$33:$E$33,0), 0)), 'O5 Details by Class &amp; Accounts'!$E80)))</f>
        <v>0</v>
      </c>
      <c r="H80" s="1411">
        <f t="shared" si="8"/>
        <v>0</v>
      </c>
      <c r="I80" s="1411">
        <f>IF(ISERROR(VLOOKUP(VLOOKUP($A80, 'E4 TB Allocation Details'!$A$18:$L$205, MATCH("Demand ID", 'E4 TB Allocation Details'!$A$18:$L$18, 0),FALSE), 'E2 Allocators'!$B$15:$W$361, MATCH('O5 Details by Class &amp; Accounts'!I$18, 'E2 Allocators'!$B$15:$W$15, 0),FALSE)*$F80), 0, VLOOKUP(VLOOKUP($A80, 'E4 TB Allocation Details'!$A$18:$L$205, MATCH("Demand ID", 'E4 TB Allocation Details'!$A$18:$L$18, 0),FALSE), 'E2 Allocators'!$B$15:$W$361, MATCH('O5 Details by Class &amp; Accounts'!I$18, 'E2 Allocators'!$B$15:$W$15, 0),FALSE)*$F80)</f>
        <v>0</v>
      </c>
      <c r="J80" s="1411">
        <f>IF(ISERROR(VLOOKUP(VLOOKUP($A80, 'E4 TB Allocation Details'!$A$18:$L$205, MATCH("Demand ID", 'E4 TB Allocation Details'!$A$18:$L$18, 0),FALSE), 'E2 Allocators'!$B$15:$W$361, MATCH('O5 Details by Class &amp; Accounts'!J$18, 'E2 Allocators'!$B$15:$W$15, 0),FALSE)*$F80), 0, VLOOKUP(VLOOKUP($A80, 'E4 TB Allocation Details'!$A$18:$L$205, MATCH("Demand ID", 'E4 TB Allocation Details'!$A$18:$L$18, 0),FALSE), 'E2 Allocators'!$B$15:$W$361, MATCH('O5 Details by Class &amp; Accounts'!J$18, 'E2 Allocators'!$B$15:$W$15, 0),FALSE)*$F80)</f>
        <v>0</v>
      </c>
      <c r="K80" s="1411">
        <f>IF(ISERROR(VLOOKUP(VLOOKUP($A80, 'E4 TB Allocation Details'!$A$18:$L$205, MATCH("Demand ID", 'E4 TB Allocation Details'!$A$18:$L$18, 0),FALSE), 'E2 Allocators'!$B$15:$W$361, MATCH('O5 Details by Class &amp; Accounts'!K$18, 'E2 Allocators'!$B$15:$W$15, 0),FALSE)*$F80), 0, VLOOKUP(VLOOKUP($A80, 'E4 TB Allocation Details'!$A$18:$L$205, MATCH("Demand ID", 'E4 TB Allocation Details'!$A$18:$L$18, 0),FALSE), 'E2 Allocators'!$B$15:$W$361, MATCH('O5 Details by Class &amp; Accounts'!K$18, 'E2 Allocators'!$B$15:$W$15, 0),FALSE)*$F80)</f>
        <v>0</v>
      </c>
      <c r="L80" s="1411">
        <f>IF(ISERROR(VLOOKUP(VLOOKUP($A80, 'E4 TB Allocation Details'!$A$18:$L$205, MATCH("Demand ID", 'E4 TB Allocation Details'!$A$18:$L$18, 0),FALSE), 'E2 Allocators'!$B$15:$W$361, MATCH('O5 Details by Class &amp; Accounts'!L$18, 'E2 Allocators'!$B$15:$W$15, 0),FALSE)*$F80), 0, VLOOKUP(VLOOKUP($A80, 'E4 TB Allocation Details'!$A$18:$L$205, MATCH("Demand ID", 'E4 TB Allocation Details'!$A$18:$L$18, 0),FALSE), 'E2 Allocators'!$B$15:$W$361, MATCH('O5 Details by Class &amp; Accounts'!L$18, 'E2 Allocators'!$B$15:$W$15, 0),FALSE)*$F80)</f>
        <v>0</v>
      </c>
      <c r="M80" s="1411">
        <f>IF(ISERROR(VLOOKUP(VLOOKUP($A80, 'E4 TB Allocation Details'!$A$18:$L$205, MATCH("Demand ID", 'E4 TB Allocation Details'!$A$18:$L$18, 0),FALSE), 'E2 Allocators'!$B$15:$W$361, MATCH('O5 Details by Class &amp; Accounts'!M$18, 'E2 Allocators'!$B$15:$W$15, 0),FALSE)*$F80), 0, VLOOKUP(VLOOKUP($A80, 'E4 TB Allocation Details'!$A$18:$L$205, MATCH("Demand ID", 'E4 TB Allocation Details'!$A$18:$L$18, 0),FALSE), 'E2 Allocators'!$B$15:$W$361, MATCH('O5 Details by Class &amp; Accounts'!M$18, 'E2 Allocators'!$B$15:$W$15, 0),FALSE)*$F80)</f>
        <v>0</v>
      </c>
      <c r="N80" s="1411">
        <f>IF(ISERROR(VLOOKUP(VLOOKUP($A80, 'E4 TB Allocation Details'!$A$18:$L$205, MATCH("Demand ID", 'E4 TB Allocation Details'!$A$18:$L$18, 0),FALSE), 'E2 Allocators'!$B$15:$W$361, MATCH('O5 Details by Class &amp; Accounts'!N$18, 'E2 Allocators'!$B$15:$W$15, 0),FALSE)*$F80), 0, VLOOKUP(VLOOKUP($A80, 'E4 TB Allocation Details'!$A$18:$L$205, MATCH("Demand ID", 'E4 TB Allocation Details'!$A$18:$L$18, 0),FALSE), 'E2 Allocators'!$B$15:$W$361, MATCH('O5 Details by Class &amp; Accounts'!N$18, 'E2 Allocators'!$B$15:$W$15, 0),FALSE)*$F80)</f>
        <v>0</v>
      </c>
      <c r="O80" s="1411">
        <f>IF(ISERROR(VLOOKUP(VLOOKUP($A80, 'E4 TB Allocation Details'!$A$18:$L$205, MATCH("Demand ID", 'E4 TB Allocation Details'!$A$18:$L$18, 0),FALSE), 'E2 Allocators'!$B$15:$W$361, MATCH('O5 Details by Class &amp; Accounts'!O$18, 'E2 Allocators'!$B$15:$W$15, 0),FALSE)*$F80), 0, VLOOKUP(VLOOKUP($A80, 'E4 TB Allocation Details'!$A$18:$L$205, MATCH("Demand ID", 'E4 TB Allocation Details'!$A$18:$L$18, 0),FALSE), 'E2 Allocators'!$B$15:$W$361, MATCH('O5 Details by Class &amp; Accounts'!O$18, 'E2 Allocators'!$B$15:$W$15, 0),FALSE)*$F80)</f>
        <v>0</v>
      </c>
      <c r="P80" s="1411">
        <f>IF(ISERROR(VLOOKUP(VLOOKUP($A80, 'E4 TB Allocation Details'!$A$18:$L$205, MATCH("Demand ID", 'E4 TB Allocation Details'!$A$18:$L$18, 0),FALSE), 'E2 Allocators'!$B$15:$W$361, MATCH('O5 Details by Class &amp; Accounts'!P$18, 'E2 Allocators'!$B$15:$W$15, 0),FALSE)*$F80), 0, VLOOKUP(VLOOKUP($A80, 'E4 TB Allocation Details'!$A$18:$L$205, MATCH("Demand ID", 'E4 TB Allocation Details'!$A$18:$L$18, 0),FALSE), 'E2 Allocators'!$B$15:$W$361, MATCH('O5 Details by Class &amp; Accounts'!P$18, 'E2 Allocators'!$B$15:$W$15, 0),FALSE)*$F80)</f>
        <v>0</v>
      </c>
      <c r="Q80" s="1411">
        <f>IF(ISERROR(VLOOKUP(VLOOKUP($A80, 'E4 TB Allocation Details'!$A$18:$L$205, MATCH("Demand ID", 'E4 TB Allocation Details'!$A$18:$L$18, 0),FALSE), 'E2 Allocators'!$B$15:$W$361, MATCH('O5 Details by Class &amp; Accounts'!Q$18, 'E2 Allocators'!$B$15:$W$15, 0),FALSE)*$F80), 0, VLOOKUP(VLOOKUP($A80, 'E4 TB Allocation Details'!$A$18:$L$205, MATCH("Demand ID", 'E4 TB Allocation Details'!$A$18:$L$18, 0),FALSE), 'E2 Allocators'!$B$15:$W$361, MATCH('O5 Details by Class &amp; Accounts'!Q$18, 'E2 Allocators'!$B$15:$W$15, 0),FALSE)*$F80)</f>
        <v>0</v>
      </c>
      <c r="R80" s="1411">
        <f>IF(ISERROR(VLOOKUP(VLOOKUP($A80, 'E4 TB Allocation Details'!$A$18:$L$205, MATCH("Demand ID", 'E4 TB Allocation Details'!$A$18:$L$18, 0),FALSE), 'E2 Allocators'!$B$15:$W$361, MATCH('O5 Details by Class &amp; Accounts'!R$18, 'E2 Allocators'!$B$15:$W$15, 0),FALSE)*$F80), 0, VLOOKUP(VLOOKUP($A80, 'E4 TB Allocation Details'!$A$18:$L$205, MATCH("Demand ID", 'E4 TB Allocation Details'!$A$18:$L$18, 0),FALSE), 'E2 Allocators'!$B$15:$W$361, MATCH('O5 Details by Class &amp; Accounts'!R$18, 'E2 Allocators'!$B$15:$W$15, 0),FALSE)*$F80)</f>
        <v>0</v>
      </c>
      <c r="S80" s="1411">
        <f>IF(ISERROR(VLOOKUP(VLOOKUP($A80, 'E4 TB Allocation Details'!$A$18:$L$205, MATCH("Demand ID", 'E4 TB Allocation Details'!$A$18:$L$18, 0),FALSE), 'E2 Allocators'!$B$15:$W$361, MATCH('O5 Details by Class &amp; Accounts'!S$18, 'E2 Allocators'!$B$15:$W$15, 0),FALSE)*$F80), 0, VLOOKUP(VLOOKUP($A80, 'E4 TB Allocation Details'!$A$18:$L$205, MATCH("Demand ID", 'E4 TB Allocation Details'!$A$18:$L$18, 0),FALSE), 'E2 Allocators'!$B$15:$W$361, MATCH('O5 Details by Class &amp; Accounts'!S$18, 'E2 Allocators'!$B$15:$W$15, 0),FALSE)*$F80)</f>
        <v>0</v>
      </c>
      <c r="T80" s="1411">
        <f>IF(ISERROR(VLOOKUP(VLOOKUP($A80, 'E4 TB Allocation Details'!$A$18:$L$205, MATCH("Demand ID", 'E4 TB Allocation Details'!$A$18:$L$18, 0),FALSE), 'E2 Allocators'!$B$15:$W$361, MATCH('O5 Details by Class &amp; Accounts'!T$18, 'E2 Allocators'!$B$15:$W$15, 0),FALSE)*$F80), 0, VLOOKUP(VLOOKUP($A80, 'E4 TB Allocation Details'!$A$18:$L$205, MATCH("Demand ID", 'E4 TB Allocation Details'!$A$18:$L$18, 0),FALSE), 'E2 Allocators'!$B$15:$W$361, MATCH('O5 Details by Class &amp; Accounts'!T$18, 'E2 Allocators'!$B$15:$W$15, 0),FALSE)*$F80)</f>
        <v>0</v>
      </c>
      <c r="U80" s="1411">
        <f>IF(ISERROR(VLOOKUP(VLOOKUP($A80, 'E4 TB Allocation Details'!$A$18:$L$205, MATCH("Demand ID", 'E4 TB Allocation Details'!$A$18:$L$18, 0),FALSE), 'E2 Allocators'!$B$15:$W$361, MATCH('O5 Details by Class &amp; Accounts'!U$18, 'E2 Allocators'!$B$15:$W$15, 0),FALSE)*$F80), 0, VLOOKUP(VLOOKUP($A80, 'E4 TB Allocation Details'!$A$18:$L$205, MATCH("Demand ID", 'E4 TB Allocation Details'!$A$18:$L$18, 0),FALSE), 'E2 Allocators'!$B$15:$W$361, MATCH('O5 Details by Class &amp; Accounts'!U$18, 'E2 Allocators'!$B$15:$W$15, 0),FALSE)*$F80)</f>
        <v>0</v>
      </c>
      <c r="V80" s="1411">
        <f>IF(ISERROR(VLOOKUP(VLOOKUP($A80, 'E4 TB Allocation Details'!$A$18:$L$205, MATCH("Demand ID", 'E4 TB Allocation Details'!$A$18:$L$18, 0),FALSE), 'E2 Allocators'!$B$15:$W$361, MATCH('O5 Details by Class &amp; Accounts'!V$18, 'E2 Allocators'!$B$15:$W$15, 0),FALSE)*$F80), 0, VLOOKUP(VLOOKUP($A80, 'E4 TB Allocation Details'!$A$18:$L$205, MATCH("Demand ID", 'E4 TB Allocation Details'!$A$18:$L$18, 0),FALSE), 'E2 Allocators'!$B$15:$W$361, MATCH('O5 Details by Class &amp; Accounts'!V$18, 'E2 Allocators'!$B$15:$W$15, 0),FALSE)*$F80)</f>
        <v>0</v>
      </c>
      <c r="W80" s="1411">
        <f>IF(ISERROR(VLOOKUP(VLOOKUP($A80, 'E4 TB Allocation Details'!$A$18:$L$205, MATCH("Demand ID", 'E4 TB Allocation Details'!$A$18:$L$18, 0),FALSE), 'E2 Allocators'!$B$15:$W$361, MATCH('O5 Details by Class &amp; Accounts'!W$18, 'E2 Allocators'!$B$15:$W$15, 0),FALSE)*$F80), 0, VLOOKUP(VLOOKUP($A80, 'E4 TB Allocation Details'!$A$18:$L$205, MATCH("Demand ID", 'E4 TB Allocation Details'!$A$18:$L$18, 0),FALSE), 'E2 Allocators'!$B$15:$W$361, MATCH('O5 Details by Class &amp; Accounts'!W$18, 'E2 Allocators'!$B$15:$W$15, 0),FALSE)*$F80)</f>
        <v>0</v>
      </c>
      <c r="X80" s="1411">
        <f>IF(ISERROR(VLOOKUP(VLOOKUP($A80, 'E4 TB Allocation Details'!$A$18:$L$205, MATCH("Demand ID", 'E4 TB Allocation Details'!$A$18:$L$18, 0),FALSE), 'E2 Allocators'!$B$15:$W$361, MATCH('O5 Details by Class &amp; Accounts'!X$18, 'E2 Allocators'!$B$15:$W$15, 0),FALSE)*$F80), 0, VLOOKUP(VLOOKUP($A80, 'E4 TB Allocation Details'!$A$18:$L$205, MATCH("Demand ID", 'E4 TB Allocation Details'!$A$18:$L$18, 0),FALSE), 'E2 Allocators'!$B$15:$W$361, MATCH('O5 Details by Class &amp; Accounts'!X$18, 'E2 Allocators'!$B$15:$W$15, 0),FALSE)*$F80)</f>
        <v>0</v>
      </c>
      <c r="Y80" s="1411">
        <f>IF(ISERROR(VLOOKUP(VLOOKUP($A80, 'E4 TB Allocation Details'!$A$18:$L$205, MATCH("Demand ID", 'E4 TB Allocation Details'!$A$18:$L$18, 0),FALSE), 'E2 Allocators'!$B$15:$W$361, MATCH('O5 Details by Class &amp; Accounts'!Y$18, 'E2 Allocators'!$B$15:$W$15, 0),FALSE)*$F80), 0, VLOOKUP(VLOOKUP($A80, 'E4 TB Allocation Details'!$A$18:$L$205, MATCH("Demand ID", 'E4 TB Allocation Details'!$A$18:$L$18, 0),FALSE), 'E2 Allocators'!$B$15:$W$361, MATCH('O5 Details by Class &amp; Accounts'!Y$18, 'E2 Allocators'!$B$15:$W$15, 0),FALSE)*$F80)</f>
        <v>0</v>
      </c>
      <c r="Z80" s="1411">
        <f>IF(ISERROR(VLOOKUP(VLOOKUP($A80, 'E4 TB Allocation Details'!$A$18:$L$205, MATCH("Demand ID", 'E4 TB Allocation Details'!$A$18:$L$18, 0),FALSE), 'E2 Allocators'!$B$15:$W$361, MATCH('O5 Details by Class &amp; Accounts'!Z$18, 'E2 Allocators'!$B$15:$W$15, 0),FALSE)*$F80), 0, VLOOKUP(VLOOKUP($A80, 'E4 TB Allocation Details'!$A$18:$L$205, MATCH("Demand ID", 'E4 TB Allocation Details'!$A$18:$L$18, 0),FALSE), 'E2 Allocators'!$B$15:$W$361, MATCH('O5 Details by Class &amp; Accounts'!Z$18, 'E2 Allocators'!$B$15:$W$15, 0),FALSE)*$F80)</f>
        <v>0</v>
      </c>
      <c r="AA80" s="1411">
        <f>IF(ISERROR(VLOOKUP(VLOOKUP($A80, 'E4 TB Allocation Details'!$A$18:$L$205, MATCH("Demand ID", 'E4 TB Allocation Details'!$A$18:$L$18, 0),FALSE), 'E2 Allocators'!$B$15:$W$361, MATCH('O5 Details by Class &amp; Accounts'!AA$18, 'E2 Allocators'!$B$15:$W$15, 0),FALSE)*$F80), 0, VLOOKUP(VLOOKUP($A80, 'E4 TB Allocation Details'!$A$18:$L$205, MATCH("Demand ID", 'E4 TB Allocation Details'!$A$18:$L$18, 0),FALSE), 'E2 Allocators'!$B$15:$W$361, MATCH('O5 Details by Class &amp; Accounts'!AA$18, 'E2 Allocators'!$B$15:$W$15, 0),FALSE)*$F80)</f>
        <v>0</v>
      </c>
      <c r="AB80" s="1411">
        <f>IF(ISERROR(VLOOKUP(VLOOKUP($A80, 'E4 TB Allocation Details'!$A$18:$L$205, MATCH("Demand ID", 'E4 TB Allocation Details'!$A$18:$L$18, 0),FALSE), 'E2 Allocators'!$B$15:$W$361, MATCH('O5 Details by Class &amp; Accounts'!AB$18, 'E2 Allocators'!$B$15:$W$15, 0),FALSE)*$F80), 0, VLOOKUP(VLOOKUP($A80, 'E4 TB Allocation Details'!$A$18:$L$205, MATCH("Demand ID", 'E4 TB Allocation Details'!$A$18:$L$18, 0),FALSE), 'E2 Allocators'!$B$15:$W$361, MATCH('O5 Details by Class &amp; Accounts'!AB$18, 'E2 Allocators'!$B$15:$W$15, 0),FALSE)*$F80)</f>
        <v>0</v>
      </c>
      <c r="AC80" s="1411">
        <f t="shared" si="9"/>
        <v>0</v>
      </c>
      <c r="AD80" s="1411">
        <f>IF(ISERROR(VLOOKUP(VLOOKUP($A80, 'E4 TB Allocation Details'!$A$18:$L$205, MATCH("Customer ID", 'E4 TB Allocation Details'!$A$18:$L$18, 0),FALSE), 'E2 Allocators'!$B$15:$W$361, MATCH('O5 Details by Class &amp; Accounts'!AD$18, 'E2 Allocators'!$B$15:$W$15, 0),FALSE)*$G80), 0, VLOOKUP(VLOOKUP($A80, 'E4 TB Allocation Details'!$A$18:$L$205, MATCH("Customer ID", 'E4 TB Allocation Details'!$A$18:$L$18, 0),FALSE), 'E2 Allocators'!$B$15:$W$361, MATCH('O5 Details by Class &amp; Accounts'!AD$18, 'E2 Allocators'!$B$15:$W$15, 0),FALSE)*$G80)</f>
        <v>0</v>
      </c>
      <c r="AE80" s="1411">
        <f>IF(ISERROR(VLOOKUP(VLOOKUP($A80, 'E4 TB Allocation Details'!$A$18:$L$205, MATCH("Customer ID", 'E4 TB Allocation Details'!$A$18:$L$18, 0),FALSE), 'E2 Allocators'!$B$15:$W$361, MATCH('O5 Details by Class &amp; Accounts'!AE$18, 'E2 Allocators'!$B$15:$W$15, 0),FALSE)*$G80), 0, VLOOKUP(VLOOKUP($A80, 'E4 TB Allocation Details'!$A$18:$L$205, MATCH("Customer ID", 'E4 TB Allocation Details'!$A$18:$L$18, 0),FALSE), 'E2 Allocators'!$B$15:$W$361, MATCH('O5 Details by Class &amp; Accounts'!AE$18, 'E2 Allocators'!$B$15:$W$15, 0),FALSE)*$G80)</f>
        <v>0</v>
      </c>
      <c r="AF80" s="1411">
        <f>IF(ISERROR(VLOOKUP(VLOOKUP($A80, 'E4 TB Allocation Details'!$A$18:$L$205, MATCH("Customer ID", 'E4 TB Allocation Details'!$A$18:$L$18, 0),FALSE), 'E2 Allocators'!$B$15:$W$361, MATCH('O5 Details by Class &amp; Accounts'!AF$18, 'E2 Allocators'!$B$15:$W$15, 0),FALSE)*$G80), 0, VLOOKUP(VLOOKUP($A80, 'E4 TB Allocation Details'!$A$18:$L$205, MATCH("Customer ID", 'E4 TB Allocation Details'!$A$18:$L$18, 0),FALSE), 'E2 Allocators'!$B$15:$W$361, MATCH('O5 Details by Class &amp; Accounts'!AF$18, 'E2 Allocators'!$B$15:$W$15, 0),FALSE)*$G80)</f>
        <v>0</v>
      </c>
      <c r="AG80" s="1411">
        <f>IF(ISERROR(VLOOKUP(VLOOKUP($A80, 'E4 TB Allocation Details'!$A$18:$L$205, MATCH("Customer ID", 'E4 TB Allocation Details'!$A$18:$L$18, 0),FALSE), 'E2 Allocators'!$B$15:$W$361, MATCH('O5 Details by Class &amp; Accounts'!AG$18, 'E2 Allocators'!$B$15:$W$15, 0),FALSE)*$G80), 0, VLOOKUP(VLOOKUP($A80, 'E4 TB Allocation Details'!$A$18:$L$205, MATCH("Customer ID", 'E4 TB Allocation Details'!$A$18:$L$18, 0),FALSE), 'E2 Allocators'!$B$15:$W$361, MATCH('O5 Details by Class &amp; Accounts'!AG$18, 'E2 Allocators'!$B$15:$W$15, 0),FALSE)*$G80)</f>
        <v>0</v>
      </c>
      <c r="AH80" s="1411">
        <f>IF(ISERROR(VLOOKUP(VLOOKUP($A80, 'E4 TB Allocation Details'!$A$18:$L$205, MATCH("Customer ID", 'E4 TB Allocation Details'!$A$18:$L$18, 0),FALSE), 'E2 Allocators'!$B$15:$W$361, MATCH('O5 Details by Class &amp; Accounts'!AH$18, 'E2 Allocators'!$B$15:$W$15, 0),FALSE)*$G80), 0, VLOOKUP(VLOOKUP($A80, 'E4 TB Allocation Details'!$A$18:$L$205, MATCH("Customer ID", 'E4 TB Allocation Details'!$A$18:$L$18, 0),FALSE), 'E2 Allocators'!$B$15:$W$361, MATCH('O5 Details by Class &amp; Accounts'!AH$18, 'E2 Allocators'!$B$15:$W$15, 0),FALSE)*$G80)</f>
        <v>0</v>
      </c>
      <c r="AI80" s="1411">
        <f>IF(ISERROR(VLOOKUP(VLOOKUP($A80, 'E4 TB Allocation Details'!$A$18:$L$205, MATCH("Customer ID", 'E4 TB Allocation Details'!$A$18:$L$18, 0),FALSE), 'E2 Allocators'!$B$15:$W$361, MATCH('O5 Details by Class &amp; Accounts'!AI$18, 'E2 Allocators'!$B$15:$W$15, 0),FALSE)*$G80), 0, VLOOKUP(VLOOKUP($A80, 'E4 TB Allocation Details'!$A$18:$L$205, MATCH("Customer ID", 'E4 TB Allocation Details'!$A$18:$L$18, 0),FALSE), 'E2 Allocators'!$B$15:$W$361, MATCH('O5 Details by Class &amp; Accounts'!AI$18, 'E2 Allocators'!$B$15:$W$15, 0),FALSE)*$G80)</f>
        <v>0</v>
      </c>
      <c r="AJ80" s="1411">
        <f>IF(ISERROR(VLOOKUP(VLOOKUP($A80, 'E4 TB Allocation Details'!$A$18:$L$205, MATCH("Customer ID", 'E4 TB Allocation Details'!$A$18:$L$18, 0),FALSE), 'E2 Allocators'!$B$15:$W$361, MATCH('O5 Details by Class &amp; Accounts'!AJ$18, 'E2 Allocators'!$B$15:$W$15, 0),FALSE)*$G80), 0, VLOOKUP(VLOOKUP($A80, 'E4 TB Allocation Details'!$A$18:$L$205, MATCH("Customer ID", 'E4 TB Allocation Details'!$A$18:$L$18, 0),FALSE), 'E2 Allocators'!$B$15:$W$361, MATCH('O5 Details by Class &amp; Accounts'!AJ$18, 'E2 Allocators'!$B$15:$W$15, 0),FALSE)*$G80)</f>
        <v>0</v>
      </c>
      <c r="AK80" s="1411">
        <f>IF(ISERROR(VLOOKUP(VLOOKUP($A80, 'E4 TB Allocation Details'!$A$18:$L$205, MATCH("Customer ID", 'E4 TB Allocation Details'!$A$18:$L$18, 0),FALSE), 'E2 Allocators'!$B$15:$W$361, MATCH('O5 Details by Class &amp; Accounts'!AK$18, 'E2 Allocators'!$B$15:$W$15, 0),FALSE)*$G80), 0, VLOOKUP(VLOOKUP($A80, 'E4 TB Allocation Details'!$A$18:$L$205, MATCH("Customer ID", 'E4 TB Allocation Details'!$A$18:$L$18, 0),FALSE), 'E2 Allocators'!$B$15:$W$361, MATCH('O5 Details by Class &amp; Accounts'!AK$18, 'E2 Allocators'!$B$15:$W$15, 0),FALSE)*$G80)</f>
        <v>0</v>
      </c>
      <c r="AL80" s="1411">
        <f>IF(ISERROR(VLOOKUP(VLOOKUP($A80, 'E4 TB Allocation Details'!$A$18:$L$205, MATCH("Customer ID", 'E4 TB Allocation Details'!$A$18:$L$18, 0),FALSE), 'E2 Allocators'!$B$15:$W$361, MATCH('O5 Details by Class &amp; Accounts'!AL$18, 'E2 Allocators'!$B$15:$W$15, 0),FALSE)*$G80), 0, VLOOKUP(VLOOKUP($A80, 'E4 TB Allocation Details'!$A$18:$L$205, MATCH("Customer ID", 'E4 TB Allocation Details'!$A$18:$L$18, 0),FALSE), 'E2 Allocators'!$B$15:$W$361, MATCH('O5 Details by Class &amp; Accounts'!AL$18, 'E2 Allocators'!$B$15:$W$15, 0),FALSE)*$G80)</f>
        <v>0</v>
      </c>
      <c r="AM80" s="1411">
        <f>IF(ISERROR(VLOOKUP(VLOOKUP($A80, 'E4 TB Allocation Details'!$A$18:$L$205, MATCH("Customer ID", 'E4 TB Allocation Details'!$A$18:$L$18, 0),FALSE), 'E2 Allocators'!$B$15:$W$361, MATCH('O5 Details by Class &amp; Accounts'!AM$18, 'E2 Allocators'!$B$15:$W$15, 0),FALSE)*$G80), 0, VLOOKUP(VLOOKUP($A80, 'E4 TB Allocation Details'!$A$18:$L$205, MATCH("Customer ID", 'E4 TB Allocation Details'!$A$18:$L$18, 0),FALSE), 'E2 Allocators'!$B$15:$W$361, MATCH('O5 Details by Class &amp; Accounts'!AM$18, 'E2 Allocators'!$B$15:$W$15, 0),FALSE)*$G80)</f>
        <v>0</v>
      </c>
      <c r="AN80" s="1411">
        <f>IF(ISERROR(VLOOKUP(VLOOKUP($A80, 'E4 TB Allocation Details'!$A$18:$L$205, MATCH("Customer ID", 'E4 TB Allocation Details'!$A$18:$L$18, 0),FALSE), 'E2 Allocators'!$B$15:$W$361, MATCH('O5 Details by Class &amp; Accounts'!AN$18, 'E2 Allocators'!$B$15:$W$15, 0),FALSE)*$G80), 0, VLOOKUP(VLOOKUP($A80, 'E4 TB Allocation Details'!$A$18:$L$205, MATCH("Customer ID", 'E4 TB Allocation Details'!$A$18:$L$18, 0),FALSE), 'E2 Allocators'!$B$15:$W$361, MATCH('O5 Details by Class &amp; Accounts'!AN$18, 'E2 Allocators'!$B$15:$W$15, 0),FALSE)*$G80)</f>
        <v>0</v>
      </c>
      <c r="AO80" s="1411">
        <f>IF(ISERROR(VLOOKUP(VLOOKUP($A80, 'E4 TB Allocation Details'!$A$18:$L$205, MATCH("Customer ID", 'E4 TB Allocation Details'!$A$18:$L$18, 0),FALSE), 'E2 Allocators'!$B$15:$W$361, MATCH('O5 Details by Class &amp; Accounts'!AO$18, 'E2 Allocators'!$B$15:$W$15, 0),FALSE)*$G80), 0, VLOOKUP(VLOOKUP($A80, 'E4 TB Allocation Details'!$A$18:$L$205, MATCH("Customer ID", 'E4 TB Allocation Details'!$A$18:$L$18, 0),FALSE), 'E2 Allocators'!$B$15:$W$361, MATCH('O5 Details by Class &amp; Accounts'!AO$18, 'E2 Allocators'!$B$15:$W$15, 0),FALSE)*$G80)</f>
        <v>0</v>
      </c>
      <c r="AP80" s="1411">
        <f>IF(ISERROR(VLOOKUP(VLOOKUP($A80, 'E4 TB Allocation Details'!$A$18:$L$205, MATCH("Customer ID", 'E4 TB Allocation Details'!$A$18:$L$18, 0),FALSE), 'E2 Allocators'!$B$15:$W$361, MATCH('O5 Details by Class &amp; Accounts'!AP$18, 'E2 Allocators'!$B$15:$W$15, 0),FALSE)*$G80), 0, VLOOKUP(VLOOKUP($A80, 'E4 TB Allocation Details'!$A$18:$L$205, MATCH("Customer ID", 'E4 TB Allocation Details'!$A$18:$L$18, 0),FALSE), 'E2 Allocators'!$B$15:$W$361, MATCH('O5 Details by Class &amp; Accounts'!AP$18, 'E2 Allocators'!$B$15:$W$15, 0),FALSE)*$G80)</f>
        <v>0</v>
      </c>
      <c r="AQ80" s="1411">
        <f>IF(ISERROR(VLOOKUP(VLOOKUP($A80, 'E4 TB Allocation Details'!$A$18:$L$205, MATCH("Customer ID", 'E4 TB Allocation Details'!$A$18:$L$18, 0),FALSE), 'E2 Allocators'!$B$15:$W$361, MATCH('O5 Details by Class &amp; Accounts'!AQ$18, 'E2 Allocators'!$B$15:$W$15, 0),FALSE)*$G80), 0, VLOOKUP(VLOOKUP($A80, 'E4 TB Allocation Details'!$A$18:$L$205, MATCH("Customer ID", 'E4 TB Allocation Details'!$A$18:$L$18, 0),FALSE), 'E2 Allocators'!$B$15:$W$361, MATCH('O5 Details by Class &amp; Accounts'!AQ$18, 'E2 Allocators'!$B$15:$W$15, 0),FALSE)*$G80)</f>
        <v>0</v>
      </c>
      <c r="AR80" s="1411">
        <f>IF(ISERROR(VLOOKUP(VLOOKUP($A80, 'E4 TB Allocation Details'!$A$18:$L$205, MATCH("Customer ID", 'E4 TB Allocation Details'!$A$18:$L$18, 0),FALSE), 'E2 Allocators'!$B$15:$W$361, MATCH('O5 Details by Class &amp; Accounts'!AR$18, 'E2 Allocators'!$B$15:$W$15, 0),FALSE)*$G80), 0, VLOOKUP(VLOOKUP($A80, 'E4 TB Allocation Details'!$A$18:$L$205, MATCH("Customer ID", 'E4 TB Allocation Details'!$A$18:$L$18, 0),FALSE), 'E2 Allocators'!$B$15:$W$361, MATCH('O5 Details by Class &amp; Accounts'!AR$18, 'E2 Allocators'!$B$15:$W$15, 0),FALSE)*$G80)</f>
        <v>0</v>
      </c>
      <c r="AS80" s="1411">
        <f>IF(ISERROR(VLOOKUP(VLOOKUP($A80, 'E4 TB Allocation Details'!$A$18:$L$205, MATCH("Customer ID", 'E4 TB Allocation Details'!$A$18:$L$18, 0),FALSE), 'E2 Allocators'!$B$15:$W$361, MATCH('O5 Details by Class &amp; Accounts'!AS$18, 'E2 Allocators'!$B$15:$W$15, 0),FALSE)*$G80), 0, VLOOKUP(VLOOKUP($A80, 'E4 TB Allocation Details'!$A$18:$L$205, MATCH("Customer ID", 'E4 TB Allocation Details'!$A$18:$L$18, 0),FALSE), 'E2 Allocators'!$B$15:$W$361, MATCH('O5 Details by Class &amp; Accounts'!AS$18, 'E2 Allocators'!$B$15:$W$15, 0),FALSE)*$G80)</f>
        <v>0</v>
      </c>
      <c r="AT80" s="1411">
        <f>IF(ISERROR(VLOOKUP(VLOOKUP($A80, 'E4 TB Allocation Details'!$A$18:$L$205, MATCH("Customer ID", 'E4 TB Allocation Details'!$A$18:$L$18, 0),FALSE), 'E2 Allocators'!$B$15:$W$361, MATCH('O5 Details by Class &amp; Accounts'!AT$18, 'E2 Allocators'!$B$15:$W$15, 0),FALSE)*$G80), 0, VLOOKUP(VLOOKUP($A80, 'E4 TB Allocation Details'!$A$18:$L$205, MATCH("Customer ID", 'E4 TB Allocation Details'!$A$18:$L$18, 0),FALSE), 'E2 Allocators'!$B$15:$W$361, MATCH('O5 Details by Class &amp; Accounts'!AT$18, 'E2 Allocators'!$B$15:$W$15, 0),FALSE)*$G80)</f>
        <v>0</v>
      </c>
      <c r="AU80" s="1411">
        <f>IF(ISERROR(VLOOKUP(VLOOKUP($A80, 'E4 TB Allocation Details'!$A$18:$L$205, MATCH("Customer ID", 'E4 TB Allocation Details'!$A$18:$L$18, 0),FALSE), 'E2 Allocators'!$B$15:$W$361, MATCH('O5 Details by Class &amp; Accounts'!AU$18, 'E2 Allocators'!$B$15:$W$15, 0),FALSE)*$G80), 0, VLOOKUP(VLOOKUP($A80, 'E4 TB Allocation Details'!$A$18:$L$205, MATCH("Customer ID", 'E4 TB Allocation Details'!$A$18:$L$18, 0),FALSE), 'E2 Allocators'!$B$15:$W$361, MATCH('O5 Details by Class &amp; Accounts'!AU$18, 'E2 Allocators'!$B$15:$W$15, 0),FALSE)*$G80)</f>
        <v>0</v>
      </c>
      <c r="AV80" s="1411">
        <f>IF(ISERROR(VLOOKUP(VLOOKUP($A80, 'E4 TB Allocation Details'!$A$18:$L$205, MATCH("Customer ID", 'E4 TB Allocation Details'!$A$18:$L$18, 0),FALSE), 'E2 Allocators'!$B$15:$W$361, MATCH('O5 Details by Class &amp; Accounts'!AV$18, 'E2 Allocators'!$B$15:$W$15, 0),FALSE)*$G80), 0, VLOOKUP(VLOOKUP($A80, 'E4 TB Allocation Details'!$A$18:$L$205, MATCH("Customer ID", 'E4 TB Allocation Details'!$A$18:$L$18, 0),FALSE), 'E2 Allocators'!$B$15:$W$361, MATCH('O5 Details by Class &amp; Accounts'!AV$18, 'E2 Allocators'!$B$15:$W$15, 0),FALSE)*$G80)</f>
        <v>0</v>
      </c>
      <c r="AW80" s="1411">
        <f>IF(ISERROR(VLOOKUP(VLOOKUP($A80, 'E4 TB Allocation Details'!$A$18:$L$205, MATCH("Customer ID", 'E4 TB Allocation Details'!$A$18:$L$18, 0),FALSE), 'E2 Allocators'!$B$15:$W$361, MATCH('O5 Details by Class &amp; Accounts'!AW$18, 'E2 Allocators'!$B$15:$W$15, 0),FALSE)*$G80), 0, VLOOKUP(VLOOKUP($A80, 'E4 TB Allocation Details'!$A$18:$L$205, MATCH("Customer ID", 'E4 TB Allocation Details'!$A$18:$L$18, 0),FALSE), 'E2 Allocators'!$B$15:$W$361, MATCH('O5 Details by Class &amp; Accounts'!AW$18, 'E2 Allocators'!$B$15:$W$15, 0),FALSE)*$G80)</f>
        <v>0</v>
      </c>
      <c r="AX80" s="1411">
        <f t="shared" si="10"/>
        <v>0</v>
      </c>
      <c r="AY80" s="1411">
        <f>IF(ISERROR(VLOOKUP(VLOOKUP($A80, 'E4 TB Allocation Details'!$A$18:$L$205, MATCH("Misc ID", 'E4 TB Allocation Details'!$A$18:$L$18, 0),FALSE), 'E2 Allocators'!$B$15:$W$361, MATCH('O5 Details by Class &amp; Accounts'!AY$18, 'E2 Allocators'!$B$15:$W$15, 0),FALSE)*$E80), 0, VLOOKUP(VLOOKUP($A80, 'E4 TB Allocation Details'!$A$18:$L$205, MATCH("Misc ID", 'E4 TB Allocation Details'!$A$18:$L$18, 0),FALSE), 'E2 Allocators'!$B$15:$W$361, MATCH('O5 Details by Class &amp; Accounts'!AY$18, 'E2 Allocators'!$B$15:$W$15, 0),FALSE)*$E80)</f>
        <v>0</v>
      </c>
      <c r="AZ80" s="1411">
        <f>IF(ISERROR(VLOOKUP(VLOOKUP($A80, 'E4 TB Allocation Details'!$A$18:$L$205, MATCH("Misc ID", 'E4 TB Allocation Details'!$A$18:$L$18, 0),FALSE), 'E2 Allocators'!$B$15:$W$361, MATCH('O5 Details by Class &amp; Accounts'!AZ$18, 'E2 Allocators'!$B$15:$W$15, 0),FALSE)*$E80), 0, VLOOKUP(VLOOKUP($A80, 'E4 TB Allocation Details'!$A$18:$L$205, MATCH("Misc ID", 'E4 TB Allocation Details'!$A$18:$L$18, 0),FALSE), 'E2 Allocators'!$B$15:$W$361, MATCH('O5 Details by Class &amp; Accounts'!AZ$18, 'E2 Allocators'!$B$15:$W$15, 0),FALSE)*$E80)</f>
        <v>0</v>
      </c>
      <c r="BA80" s="1411">
        <f>IF(ISERROR(VLOOKUP(VLOOKUP($A80, 'E4 TB Allocation Details'!$A$18:$L$205, MATCH("Misc ID", 'E4 TB Allocation Details'!$A$18:$L$18, 0),FALSE), 'E2 Allocators'!$B$15:$W$361, MATCH('O5 Details by Class &amp; Accounts'!BA$18, 'E2 Allocators'!$B$15:$W$15, 0),FALSE)*$E80), 0, VLOOKUP(VLOOKUP($A80, 'E4 TB Allocation Details'!$A$18:$L$205, MATCH("Misc ID", 'E4 TB Allocation Details'!$A$18:$L$18, 0),FALSE), 'E2 Allocators'!$B$15:$W$361, MATCH('O5 Details by Class &amp; Accounts'!BA$18, 'E2 Allocators'!$B$15:$W$15, 0),FALSE)*$E80)</f>
        <v>0</v>
      </c>
      <c r="BB80" s="1411">
        <f>IF(ISERROR(VLOOKUP(VLOOKUP($A80, 'E4 TB Allocation Details'!$A$18:$L$205, MATCH("Misc ID", 'E4 TB Allocation Details'!$A$18:$L$18, 0),FALSE), 'E2 Allocators'!$B$15:$W$361, MATCH('O5 Details by Class &amp; Accounts'!BB$18, 'E2 Allocators'!$B$15:$W$15, 0),FALSE)*$E80), 0, VLOOKUP(VLOOKUP($A80, 'E4 TB Allocation Details'!$A$18:$L$205, MATCH("Misc ID", 'E4 TB Allocation Details'!$A$18:$L$18, 0),FALSE), 'E2 Allocators'!$B$15:$W$361, MATCH('O5 Details by Class &amp; Accounts'!BB$18, 'E2 Allocators'!$B$15:$W$15, 0),FALSE)*$E80)</f>
        <v>0</v>
      </c>
      <c r="BC80" s="1411">
        <f>IF(ISERROR(VLOOKUP(VLOOKUP($A80, 'E4 TB Allocation Details'!$A$18:$L$205, MATCH("Misc ID", 'E4 TB Allocation Details'!$A$18:$L$18, 0),FALSE), 'E2 Allocators'!$B$15:$W$361, MATCH('O5 Details by Class &amp; Accounts'!BC$18, 'E2 Allocators'!$B$15:$W$15, 0),FALSE)*$E80), 0, VLOOKUP(VLOOKUP($A80, 'E4 TB Allocation Details'!$A$18:$L$205, MATCH("Misc ID", 'E4 TB Allocation Details'!$A$18:$L$18, 0),FALSE), 'E2 Allocators'!$B$15:$W$361, MATCH('O5 Details by Class &amp; Accounts'!BC$18, 'E2 Allocators'!$B$15:$W$15, 0),FALSE)*$E80)</f>
        <v>0</v>
      </c>
      <c r="BD80" s="1411">
        <f>IF(ISERROR(VLOOKUP(VLOOKUP($A80, 'E4 TB Allocation Details'!$A$18:$L$205, MATCH("Misc ID", 'E4 TB Allocation Details'!$A$18:$L$18, 0),FALSE), 'E2 Allocators'!$B$15:$W$361, MATCH('O5 Details by Class &amp; Accounts'!BD$18, 'E2 Allocators'!$B$15:$W$15, 0),FALSE)*$E80), 0, VLOOKUP(VLOOKUP($A80, 'E4 TB Allocation Details'!$A$18:$L$205, MATCH("Misc ID", 'E4 TB Allocation Details'!$A$18:$L$18, 0),FALSE), 'E2 Allocators'!$B$15:$W$361, MATCH('O5 Details by Class &amp; Accounts'!BD$18, 'E2 Allocators'!$B$15:$W$15, 0),FALSE)*$E80)</f>
        <v>0</v>
      </c>
      <c r="BE80" s="1411">
        <f>IF(ISERROR(VLOOKUP(VLOOKUP($A80, 'E4 TB Allocation Details'!$A$18:$L$205, MATCH("Misc ID", 'E4 TB Allocation Details'!$A$18:$L$18, 0),FALSE), 'E2 Allocators'!$B$15:$W$361, MATCH('O5 Details by Class &amp; Accounts'!BE$18, 'E2 Allocators'!$B$15:$W$15, 0),FALSE)*$E80), 0, VLOOKUP(VLOOKUP($A80, 'E4 TB Allocation Details'!$A$18:$L$205, MATCH("Misc ID", 'E4 TB Allocation Details'!$A$18:$L$18, 0),FALSE), 'E2 Allocators'!$B$15:$W$361, MATCH('O5 Details by Class &amp; Accounts'!BE$18, 'E2 Allocators'!$B$15:$W$15, 0),FALSE)*$E80)</f>
        <v>0</v>
      </c>
      <c r="BF80" s="1411">
        <f>IF(ISERROR(VLOOKUP(VLOOKUP($A80, 'E4 TB Allocation Details'!$A$18:$L$205, MATCH("Misc ID", 'E4 TB Allocation Details'!$A$18:$L$18, 0),FALSE), 'E2 Allocators'!$B$15:$W$361, MATCH('O5 Details by Class &amp; Accounts'!BF$18, 'E2 Allocators'!$B$15:$W$15, 0),FALSE)*$E80), 0, VLOOKUP(VLOOKUP($A80, 'E4 TB Allocation Details'!$A$18:$L$205, MATCH("Misc ID", 'E4 TB Allocation Details'!$A$18:$L$18, 0),FALSE), 'E2 Allocators'!$B$15:$W$361, MATCH('O5 Details by Class &amp; Accounts'!BF$18, 'E2 Allocators'!$B$15:$W$15, 0),FALSE)*$E80)</f>
        <v>0</v>
      </c>
      <c r="BG80" s="1411">
        <f>IF(ISERROR(VLOOKUP(VLOOKUP($A80, 'E4 TB Allocation Details'!$A$18:$L$205, MATCH("Misc ID", 'E4 TB Allocation Details'!$A$18:$L$18, 0),FALSE), 'E2 Allocators'!$B$15:$W$361, MATCH('O5 Details by Class &amp; Accounts'!BG$18, 'E2 Allocators'!$B$15:$W$15, 0),FALSE)*$E80), 0, VLOOKUP(VLOOKUP($A80, 'E4 TB Allocation Details'!$A$18:$L$205, MATCH("Misc ID", 'E4 TB Allocation Details'!$A$18:$L$18, 0),FALSE), 'E2 Allocators'!$B$15:$W$361, MATCH('O5 Details by Class &amp; Accounts'!BG$18, 'E2 Allocators'!$B$15:$W$15, 0),FALSE)*$E80)</f>
        <v>0</v>
      </c>
      <c r="BH80" s="1411">
        <f>IF(ISERROR(VLOOKUP(VLOOKUP($A80, 'E4 TB Allocation Details'!$A$18:$L$205, MATCH("Misc ID", 'E4 TB Allocation Details'!$A$18:$L$18, 0),FALSE), 'E2 Allocators'!$B$15:$W$361, MATCH('O5 Details by Class &amp; Accounts'!BH$18, 'E2 Allocators'!$B$15:$W$15, 0),FALSE)*$E80), 0, VLOOKUP(VLOOKUP($A80, 'E4 TB Allocation Details'!$A$18:$L$205, MATCH("Misc ID", 'E4 TB Allocation Details'!$A$18:$L$18, 0),FALSE), 'E2 Allocators'!$B$15:$W$361, MATCH('O5 Details by Class &amp; Accounts'!BH$18, 'E2 Allocators'!$B$15:$W$15, 0),FALSE)*$E80)</f>
        <v>0</v>
      </c>
      <c r="BI80" s="1411">
        <f>IF(ISERROR(VLOOKUP(VLOOKUP($A80, 'E4 TB Allocation Details'!$A$18:$L$205, MATCH("Misc ID", 'E4 TB Allocation Details'!$A$18:$L$18, 0),FALSE), 'E2 Allocators'!$B$15:$W$361, MATCH('O5 Details by Class &amp; Accounts'!BI$18, 'E2 Allocators'!$B$15:$W$15, 0),FALSE)*$E80), 0, VLOOKUP(VLOOKUP($A80, 'E4 TB Allocation Details'!$A$18:$L$205, MATCH("Misc ID", 'E4 TB Allocation Details'!$A$18:$L$18, 0),FALSE), 'E2 Allocators'!$B$15:$W$361, MATCH('O5 Details by Class &amp; Accounts'!BI$18, 'E2 Allocators'!$B$15:$W$15, 0),FALSE)*$E80)</f>
        <v>0</v>
      </c>
      <c r="BJ80" s="1411">
        <f>IF(ISERROR(VLOOKUP(VLOOKUP($A80, 'E4 TB Allocation Details'!$A$18:$L$205, MATCH("Misc ID", 'E4 TB Allocation Details'!$A$18:$L$18, 0),FALSE), 'E2 Allocators'!$B$15:$W$361, MATCH('O5 Details by Class &amp; Accounts'!BJ$18, 'E2 Allocators'!$B$15:$W$15, 0),FALSE)*$E80), 0, VLOOKUP(VLOOKUP($A80, 'E4 TB Allocation Details'!$A$18:$L$205, MATCH("Misc ID", 'E4 TB Allocation Details'!$A$18:$L$18, 0),FALSE), 'E2 Allocators'!$B$15:$W$361, MATCH('O5 Details by Class &amp; Accounts'!BJ$18, 'E2 Allocators'!$B$15:$W$15, 0),FALSE)*$E80)</f>
        <v>0</v>
      </c>
      <c r="BK80" s="1411">
        <f>IF(ISERROR(VLOOKUP(VLOOKUP($A80, 'E4 TB Allocation Details'!$A$18:$L$205, MATCH("Misc ID", 'E4 TB Allocation Details'!$A$18:$L$18, 0),FALSE), 'E2 Allocators'!$B$15:$W$361, MATCH('O5 Details by Class &amp; Accounts'!BK$18, 'E2 Allocators'!$B$15:$W$15, 0),FALSE)*$E80), 0, VLOOKUP(VLOOKUP($A80, 'E4 TB Allocation Details'!$A$18:$L$205, MATCH("Misc ID", 'E4 TB Allocation Details'!$A$18:$L$18, 0),FALSE), 'E2 Allocators'!$B$15:$W$361, MATCH('O5 Details by Class &amp; Accounts'!BK$18, 'E2 Allocators'!$B$15:$W$15, 0),FALSE)*$E80)</f>
        <v>0</v>
      </c>
      <c r="BL80" s="1411">
        <f>IF(ISERROR(VLOOKUP(VLOOKUP($A80, 'E4 TB Allocation Details'!$A$18:$L$205, MATCH("Misc ID", 'E4 TB Allocation Details'!$A$18:$L$18, 0),FALSE), 'E2 Allocators'!$B$15:$W$361, MATCH('O5 Details by Class &amp; Accounts'!BL$18, 'E2 Allocators'!$B$15:$W$15, 0),FALSE)*$E80), 0, VLOOKUP(VLOOKUP($A80, 'E4 TB Allocation Details'!$A$18:$L$205, MATCH("Misc ID", 'E4 TB Allocation Details'!$A$18:$L$18, 0),FALSE), 'E2 Allocators'!$B$15:$W$361, MATCH('O5 Details by Class &amp; Accounts'!BL$18, 'E2 Allocators'!$B$15:$W$15, 0),FALSE)*$E80)</f>
        <v>0</v>
      </c>
      <c r="BM80" s="1411">
        <f>IF(ISERROR(VLOOKUP(VLOOKUP($A80, 'E4 TB Allocation Details'!$A$18:$L$205, MATCH("Misc ID", 'E4 TB Allocation Details'!$A$18:$L$18, 0),FALSE), 'E2 Allocators'!$B$15:$W$361, MATCH('O5 Details by Class &amp; Accounts'!BM$18, 'E2 Allocators'!$B$15:$W$15, 0),FALSE)*$E80), 0, VLOOKUP(VLOOKUP($A80, 'E4 TB Allocation Details'!$A$18:$L$205, MATCH("Misc ID", 'E4 TB Allocation Details'!$A$18:$L$18, 0),FALSE), 'E2 Allocators'!$B$15:$W$361, MATCH('O5 Details by Class &amp; Accounts'!BM$18, 'E2 Allocators'!$B$15:$W$15, 0),FALSE)*$E80)</f>
        <v>0</v>
      </c>
      <c r="BN80" s="1411">
        <f>IF(ISERROR(VLOOKUP(VLOOKUP($A80, 'E4 TB Allocation Details'!$A$18:$L$205, MATCH("Misc ID", 'E4 TB Allocation Details'!$A$18:$L$18, 0),FALSE), 'E2 Allocators'!$B$15:$W$361, MATCH('O5 Details by Class &amp; Accounts'!BN$18, 'E2 Allocators'!$B$15:$W$15, 0),FALSE)*$E80), 0, VLOOKUP(VLOOKUP($A80, 'E4 TB Allocation Details'!$A$18:$L$205, MATCH("Misc ID", 'E4 TB Allocation Details'!$A$18:$L$18, 0),FALSE), 'E2 Allocators'!$B$15:$W$361, MATCH('O5 Details by Class &amp; Accounts'!BN$18, 'E2 Allocators'!$B$15:$W$15, 0),FALSE)*$E80)</f>
        <v>0</v>
      </c>
      <c r="BO80" s="1411">
        <f>IF(ISERROR(VLOOKUP(VLOOKUP($A80, 'E4 TB Allocation Details'!$A$18:$L$205, MATCH("Misc ID", 'E4 TB Allocation Details'!$A$18:$L$18, 0),FALSE), 'E2 Allocators'!$B$15:$W$361, MATCH('O5 Details by Class &amp; Accounts'!BO$18, 'E2 Allocators'!$B$15:$W$15, 0),FALSE)*$E80), 0, VLOOKUP(VLOOKUP($A80, 'E4 TB Allocation Details'!$A$18:$L$205, MATCH("Misc ID", 'E4 TB Allocation Details'!$A$18:$L$18, 0),FALSE), 'E2 Allocators'!$B$15:$W$361, MATCH('O5 Details by Class &amp; Accounts'!BO$18, 'E2 Allocators'!$B$15:$W$15, 0),FALSE)*$E80)</f>
        <v>0</v>
      </c>
      <c r="BP80" s="1411">
        <f>IF(ISERROR(VLOOKUP(VLOOKUP($A80, 'E4 TB Allocation Details'!$A$18:$L$205, MATCH("Misc ID", 'E4 TB Allocation Details'!$A$18:$L$18, 0),FALSE), 'E2 Allocators'!$B$15:$W$361, MATCH('O5 Details by Class &amp; Accounts'!BP$18, 'E2 Allocators'!$B$15:$W$15, 0),FALSE)*$E80), 0, VLOOKUP(VLOOKUP($A80, 'E4 TB Allocation Details'!$A$18:$L$205, MATCH("Misc ID", 'E4 TB Allocation Details'!$A$18:$L$18, 0),FALSE), 'E2 Allocators'!$B$15:$W$361, MATCH('O5 Details by Class &amp; Accounts'!BP$18, 'E2 Allocators'!$B$15:$W$15, 0),FALSE)*$E80)</f>
        <v>0</v>
      </c>
      <c r="BQ80" s="1411">
        <f>IF(ISERROR(VLOOKUP(VLOOKUP($A80, 'E4 TB Allocation Details'!$A$18:$L$205, MATCH("Misc ID", 'E4 TB Allocation Details'!$A$18:$L$18, 0),FALSE), 'E2 Allocators'!$B$15:$W$361, MATCH('O5 Details by Class &amp; Accounts'!BQ$18, 'E2 Allocators'!$B$15:$W$15, 0),FALSE)*$E80), 0, VLOOKUP(VLOOKUP($A80, 'E4 TB Allocation Details'!$A$18:$L$205, MATCH("Misc ID", 'E4 TB Allocation Details'!$A$18:$L$18, 0),FALSE), 'E2 Allocators'!$B$15:$W$361, MATCH('O5 Details by Class &amp; Accounts'!BQ$18, 'E2 Allocators'!$B$15:$W$15, 0),FALSE)*$E80)</f>
        <v>0</v>
      </c>
      <c r="BR80" s="1411">
        <f>IF(ISERROR(VLOOKUP(VLOOKUP($A80, 'E4 TB Allocation Details'!$A$18:$L$205, MATCH("Misc ID", 'E4 TB Allocation Details'!$A$18:$L$18, 0),FALSE), 'E2 Allocators'!$B$15:$W$361, MATCH('O5 Details by Class &amp; Accounts'!BR$18, 'E2 Allocators'!$B$15:$W$15, 0),FALSE)*$E80), 0, VLOOKUP(VLOOKUP($A80, 'E4 TB Allocation Details'!$A$18:$L$205, MATCH("Misc ID", 'E4 TB Allocation Details'!$A$18:$L$18, 0),FALSE), 'E2 Allocators'!$B$15:$W$361, MATCH('O5 Details by Class &amp; Accounts'!BR$18, 'E2 Allocators'!$B$15:$W$15, 0),FALSE)*$E80)</f>
        <v>0</v>
      </c>
      <c r="BS80" s="1411">
        <f t="shared" si="11"/>
        <v>0</v>
      </c>
      <c r="BT80" s="1411">
        <f>IF(ISERROR(VLOOKUP(VLOOKUP($A80, 'E4 TB Allocation Details'!$A$18:$L$205, MATCH("A &amp; G ID", 'E4 TB Allocation Details'!$A$18:$L$18, 0),FALSE), 'E2 Allocators'!$B$15:$W$361, MATCH('O5 Details by Class &amp; Accounts'!BT$18, 'E2 Allocators'!$B$15:$W$15, 0),FALSE)*$E80), 0, VLOOKUP(VLOOKUP($A80, 'E4 TB Allocation Details'!$A$18:$L$205, MATCH("A &amp; G ID", 'E4 TB Allocation Details'!$A$18:$L$18, 0),FALSE), 'E2 Allocators'!$B$15:$W$361, MATCH('O5 Details by Class &amp; Accounts'!BT$18, 'E2 Allocators'!$B$15:$W$15, 0),FALSE)*$E80)</f>
        <v>0</v>
      </c>
      <c r="BU80" s="1411">
        <f>IF(ISERROR(VLOOKUP(VLOOKUP($A80, 'E4 TB Allocation Details'!$A$18:$L$205, MATCH("A &amp; G ID", 'E4 TB Allocation Details'!$A$18:$L$18, 0),FALSE), 'E2 Allocators'!$B$15:$W$361, MATCH('O5 Details by Class &amp; Accounts'!BU$18, 'E2 Allocators'!$B$15:$W$15, 0),FALSE)*$E80), 0, VLOOKUP(VLOOKUP($A80, 'E4 TB Allocation Details'!$A$18:$L$205, MATCH("A &amp; G ID", 'E4 TB Allocation Details'!$A$18:$L$18, 0),FALSE), 'E2 Allocators'!$B$15:$W$361, MATCH('O5 Details by Class &amp; Accounts'!BU$18, 'E2 Allocators'!$B$15:$W$15, 0),FALSE)*$E80)</f>
        <v>0</v>
      </c>
      <c r="BV80" s="1411">
        <f>IF(ISERROR(VLOOKUP(VLOOKUP($A80, 'E4 TB Allocation Details'!$A$18:$L$205, MATCH("A &amp; G ID", 'E4 TB Allocation Details'!$A$18:$L$18, 0),FALSE), 'E2 Allocators'!$B$15:$W$361, MATCH('O5 Details by Class &amp; Accounts'!BV$18, 'E2 Allocators'!$B$15:$W$15, 0),FALSE)*$E80), 0, VLOOKUP(VLOOKUP($A80, 'E4 TB Allocation Details'!$A$18:$L$205, MATCH("A &amp; G ID", 'E4 TB Allocation Details'!$A$18:$L$18, 0),FALSE), 'E2 Allocators'!$B$15:$W$361, MATCH('O5 Details by Class &amp; Accounts'!BV$18, 'E2 Allocators'!$B$15:$W$15, 0),FALSE)*$E80)</f>
        <v>0</v>
      </c>
      <c r="BW80" s="1411">
        <f>IF(ISERROR(VLOOKUP(VLOOKUP($A80, 'E4 TB Allocation Details'!$A$18:$L$205, MATCH("A &amp; G ID", 'E4 TB Allocation Details'!$A$18:$L$18, 0),FALSE), 'E2 Allocators'!$B$15:$W$361, MATCH('O5 Details by Class &amp; Accounts'!BW$18, 'E2 Allocators'!$B$15:$W$15, 0),FALSE)*$E80), 0, VLOOKUP(VLOOKUP($A80, 'E4 TB Allocation Details'!$A$18:$L$205, MATCH("A &amp; G ID", 'E4 TB Allocation Details'!$A$18:$L$18, 0),FALSE), 'E2 Allocators'!$B$15:$W$361, MATCH('O5 Details by Class &amp; Accounts'!BW$18, 'E2 Allocators'!$B$15:$W$15, 0),FALSE)*$E80)</f>
        <v>0</v>
      </c>
      <c r="BX80" s="1411">
        <f>IF(ISERROR(VLOOKUP(VLOOKUP($A80, 'E4 TB Allocation Details'!$A$18:$L$205, MATCH("A &amp; G ID", 'E4 TB Allocation Details'!$A$18:$L$18, 0),FALSE), 'E2 Allocators'!$B$15:$W$361, MATCH('O5 Details by Class &amp; Accounts'!BX$18, 'E2 Allocators'!$B$15:$W$15, 0),FALSE)*$E80), 0, VLOOKUP(VLOOKUP($A80, 'E4 TB Allocation Details'!$A$18:$L$205, MATCH("A &amp; G ID", 'E4 TB Allocation Details'!$A$18:$L$18, 0),FALSE), 'E2 Allocators'!$B$15:$W$361, MATCH('O5 Details by Class &amp; Accounts'!BX$18, 'E2 Allocators'!$B$15:$W$15, 0),FALSE)*$E80)</f>
        <v>0</v>
      </c>
      <c r="BY80" s="1411">
        <f>IF(ISERROR(VLOOKUP(VLOOKUP($A80, 'E4 TB Allocation Details'!$A$18:$L$205, MATCH("A &amp; G ID", 'E4 TB Allocation Details'!$A$18:$L$18, 0),FALSE), 'E2 Allocators'!$B$15:$W$361, MATCH('O5 Details by Class &amp; Accounts'!BY$18, 'E2 Allocators'!$B$15:$W$15, 0),FALSE)*$E80), 0, VLOOKUP(VLOOKUP($A80, 'E4 TB Allocation Details'!$A$18:$L$205, MATCH("A &amp; G ID", 'E4 TB Allocation Details'!$A$18:$L$18, 0),FALSE), 'E2 Allocators'!$B$15:$W$361, MATCH('O5 Details by Class &amp; Accounts'!BY$18, 'E2 Allocators'!$B$15:$W$15, 0),FALSE)*$E80)</f>
        <v>0</v>
      </c>
      <c r="BZ80" s="1411">
        <f>IF(ISERROR(VLOOKUP(VLOOKUP($A80, 'E4 TB Allocation Details'!$A$18:$L$205, MATCH("A &amp; G ID", 'E4 TB Allocation Details'!$A$18:$L$18, 0),FALSE), 'E2 Allocators'!$B$15:$W$361, MATCH('O5 Details by Class &amp; Accounts'!BZ$18, 'E2 Allocators'!$B$15:$W$15, 0),FALSE)*$E80), 0, VLOOKUP(VLOOKUP($A80, 'E4 TB Allocation Details'!$A$18:$L$205, MATCH("A &amp; G ID", 'E4 TB Allocation Details'!$A$18:$L$18, 0),FALSE), 'E2 Allocators'!$B$15:$W$361, MATCH('O5 Details by Class &amp; Accounts'!BZ$18, 'E2 Allocators'!$B$15:$W$15, 0),FALSE)*$E80)</f>
        <v>0</v>
      </c>
      <c r="CA80" s="1411">
        <f>IF(ISERROR(VLOOKUP(VLOOKUP($A80, 'E4 TB Allocation Details'!$A$18:$L$205, MATCH("A &amp; G ID", 'E4 TB Allocation Details'!$A$18:$L$18, 0),FALSE), 'E2 Allocators'!$B$15:$W$361, MATCH('O5 Details by Class &amp; Accounts'!CA$18, 'E2 Allocators'!$B$15:$W$15, 0),FALSE)*$E80), 0, VLOOKUP(VLOOKUP($A80, 'E4 TB Allocation Details'!$A$18:$L$205, MATCH("A &amp; G ID", 'E4 TB Allocation Details'!$A$18:$L$18, 0),FALSE), 'E2 Allocators'!$B$15:$W$361, MATCH('O5 Details by Class &amp; Accounts'!CA$18, 'E2 Allocators'!$B$15:$W$15, 0),FALSE)*$E80)</f>
        <v>0</v>
      </c>
      <c r="CB80" s="1411">
        <f>IF(ISERROR(VLOOKUP(VLOOKUP($A80, 'E4 TB Allocation Details'!$A$18:$L$205, MATCH("A &amp; G ID", 'E4 TB Allocation Details'!$A$18:$L$18, 0),FALSE), 'E2 Allocators'!$B$15:$W$361, MATCH('O5 Details by Class &amp; Accounts'!CB$18, 'E2 Allocators'!$B$15:$W$15, 0),FALSE)*$E80), 0, VLOOKUP(VLOOKUP($A80, 'E4 TB Allocation Details'!$A$18:$L$205, MATCH("A &amp; G ID", 'E4 TB Allocation Details'!$A$18:$L$18, 0),FALSE), 'E2 Allocators'!$B$15:$W$361, MATCH('O5 Details by Class &amp; Accounts'!CB$18, 'E2 Allocators'!$B$15:$W$15, 0),FALSE)*$E80)</f>
        <v>0</v>
      </c>
      <c r="CC80" s="1411">
        <f>IF(ISERROR(VLOOKUP(VLOOKUP($A80, 'E4 TB Allocation Details'!$A$18:$L$205, MATCH("A &amp; G ID", 'E4 TB Allocation Details'!$A$18:$L$18, 0),FALSE), 'E2 Allocators'!$B$15:$W$361, MATCH('O5 Details by Class &amp; Accounts'!CC$18, 'E2 Allocators'!$B$15:$W$15, 0),FALSE)*$E80), 0, VLOOKUP(VLOOKUP($A80, 'E4 TB Allocation Details'!$A$18:$L$205, MATCH("A &amp; G ID", 'E4 TB Allocation Details'!$A$18:$L$18, 0),FALSE), 'E2 Allocators'!$B$15:$W$361, MATCH('O5 Details by Class &amp; Accounts'!CC$18, 'E2 Allocators'!$B$15:$W$15, 0),FALSE)*$E80)</f>
        <v>0</v>
      </c>
      <c r="CD80" s="1411">
        <f>IF(ISERROR(VLOOKUP(VLOOKUP($A80, 'E4 TB Allocation Details'!$A$18:$L$205, MATCH("A &amp; G ID", 'E4 TB Allocation Details'!$A$18:$L$18, 0),FALSE), 'E2 Allocators'!$B$15:$W$361, MATCH('O5 Details by Class &amp; Accounts'!CD$18, 'E2 Allocators'!$B$15:$W$15, 0),FALSE)*$E80), 0, VLOOKUP(VLOOKUP($A80, 'E4 TB Allocation Details'!$A$18:$L$205, MATCH("A &amp; G ID", 'E4 TB Allocation Details'!$A$18:$L$18, 0),FALSE), 'E2 Allocators'!$B$15:$W$361, MATCH('O5 Details by Class &amp; Accounts'!CD$18, 'E2 Allocators'!$B$15:$W$15, 0),FALSE)*$E80)</f>
        <v>0</v>
      </c>
      <c r="CE80" s="1411">
        <f>IF(ISERROR(VLOOKUP(VLOOKUP($A80, 'E4 TB Allocation Details'!$A$18:$L$205, MATCH("A &amp; G ID", 'E4 TB Allocation Details'!$A$18:$L$18, 0),FALSE), 'E2 Allocators'!$B$15:$W$361, MATCH('O5 Details by Class &amp; Accounts'!CE$18, 'E2 Allocators'!$B$15:$W$15, 0),FALSE)*$E80), 0, VLOOKUP(VLOOKUP($A80, 'E4 TB Allocation Details'!$A$18:$L$205, MATCH("A &amp; G ID", 'E4 TB Allocation Details'!$A$18:$L$18, 0),FALSE), 'E2 Allocators'!$B$15:$W$361, MATCH('O5 Details by Class &amp; Accounts'!CE$18, 'E2 Allocators'!$B$15:$W$15, 0),FALSE)*$E80)</f>
        <v>0</v>
      </c>
      <c r="CF80" s="1411">
        <f>IF(ISERROR(VLOOKUP(VLOOKUP($A80, 'E4 TB Allocation Details'!$A$18:$L$205, MATCH("A &amp; G ID", 'E4 TB Allocation Details'!$A$18:$L$18, 0),FALSE), 'E2 Allocators'!$B$15:$W$361, MATCH('O5 Details by Class &amp; Accounts'!CF$18, 'E2 Allocators'!$B$15:$W$15, 0),FALSE)*$E80), 0, VLOOKUP(VLOOKUP($A80, 'E4 TB Allocation Details'!$A$18:$L$205, MATCH("A &amp; G ID", 'E4 TB Allocation Details'!$A$18:$L$18, 0),FALSE), 'E2 Allocators'!$B$15:$W$361, MATCH('O5 Details by Class &amp; Accounts'!CF$18, 'E2 Allocators'!$B$15:$W$15, 0),FALSE)*$E80)</f>
        <v>0</v>
      </c>
      <c r="CG80" s="1411">
        <f>IF(ISERROR(VLOOKUP(VLOOKUP($A80, 'E4 TB Allocation Details'!$A$18:$L$205, MATCH("A &amp; G ID", 'E4 TB Allocation Details'!$A$18:$L$18, 0),FALSE), 'E2 Allocators'!$B$15:$W$361, MATCH('O5 Details by Class &amp; Accounts'!CG$18, 'E2 Allocators'!$B$15:$W$15, 0),FALSE)*$E80), 0, VLOOKUP(VLOOKUP($A80, 'E4 TB Allocation Details'!$A$18:$L$205, MATCH("A &amp; G ID", 'E4 TB Allocation Details'!$A$18:$L$18, 0),FALSE), 'E2 Allocators'!$B$15:$W$361, MATCH('O5 Details by Class &amp; Accounts'!CG$18, 'E2 Allocators'!$B$15:$W$15, 0),FALSE)*$E80)</f>
        <v>0</v>
      </c>
      <c r="CH80" s="1411">
        <f>IF(ISERROR(VLOOKUP(VLOOKUP($A80, 'E4 TB Allocation Details'!$A$18:$L$205, MATCH("A &amp; G ID", 'E4 TB Allocation Details'!$A$18:$L$18, 0),FALSE), 'E2 Allocators'!$B$15:$W$361, MATCH('O5 Details by Class &amp; Accounts'!CH$18, 'E2 Allocators'!$B$15:$W$15, 0),FALSE)*$E80), 0, VLOOKUP(VLOOKUP($A80, 'E4 TB Allocation Details'!$A$18:$L$205, MATCH("A &amp; G ID", 'E4 TB Allocation Details'!$A$18:$L$18, 0),FALSE), 'E2 Allocators'!$B$15:$W$361, MATCH('O5 Details by Class &amp; Accounts'!CH$18, 'E2 Allocators'!$B$15:$W$15, 0),FALSE)*$E80)</f>
        <v>0</v>
      </c>
      <c r="CI80" s="1411">
        <f>IF(ISERROR(VLOOKUP(VLOOKUP($A80, 'E4 TB Allocation Details'!$A$18:$L$205, MATCH("A &amp; G ID", 'E4 TB Allocation Details'!$A$18:$L$18, 0),FALSE), 'E2 Allocators'!$B$15:$W$361, MATCH('O5 Details by Class &amp; Accounts'!CI$18, 'E2 Allocators'!$B$15:$W$15, 0),FALSE)*$E80), 0, VLOOKUP(VLOOKUP($A80, 'E4 TB Allocation Details'!$A$18:$L$205, MATCH("A &amp; G ID", 'E4 TB Allocation Details'!$A$18:$L$18, 0),FALSE), 'E2 Allocators'!$B$15:$W$361, MATCH('O5 Details by Class &amp; Accounts'!CI$18, 'E2 Allocators'!$B$15:$W$15, 0),FALSE)*$E80)</f>
        <v>0</v>
      </c>
      <c r="CJ80" s="1411">
        <f>IF(ISERROR(VLOOKUP(VLOOKUP($A80, 'E4 TB Allocation Details'!$A$18:$L$205, MATCH("A &amp; G ID", 'E4 TB Allocation Details'!$A$18:$L$18, 0),FALSE), 'E2 Allocators'!$B$15:$W$361, MATCH('O5 Details by Class &amp; Accounts'!CJ$18, 'E2 Allocators'!$B$15:$W$15, 0),FALSE)*$E80), 0, VLOOKUP(VLOOKUP($A80, 'E4 TB Allocation Details'!$A$18:$L$205, MATCH("A &amp; G ID", 'E4 TB Allocation Details'!$A$18:$L$18, 0),FALSE), 'E2 Allocators'!$B$15:$W$361, MATCH('O5 Details by Class &amp; Accounts'!CJ$18, 'E2 Allocators'!$B$15:$W$15, 0),FALSE)*$E80)</f>
        <v>0</v>
      </c>
      <c r="CK80" s="1411">
        <f>IF(ISERROR(VLOOKUP(VLOOKUP($A80, 'E4 TB Allocation Details'!$A$18:$L$205, MATCH("A &amp; G ID", 'E4 TB Allocation Details'!$A$18:$L$18, 0),FALSE), 'E2 Allocators'!$B$15:$W$361, MATCH('O5 Details by Class &amp; Accounts'!CK$18, 'E2 Allocators'!$B$15:$W$15, 0),FALSE)*$E80), 0, VLOOKUP(VLOOKUP($A80, 'E4 TB Allocation Details'!$A$18:$L$205, MATCH("A &amp; G ID", 'E4 TB Allocation Details'!$A$18:$L$18, 0),FALSE), 'E2 Allocators'!$B$15:$W$361, MATCH('O5 Details by Class &amp; Accounts'!CK$18, 'E2 Allocators'!$B$15:$W$15, 0),FALSE)*$E80)</f>
        <v>0</v>
      </c>
      <c r="CL80" s="1411">
        <f>IF(ISERROR(VLOOKUP(VLOOKUP($A80, 'E4 TB Allocation Details'!$A$18:$L$205, MATCH("A &amp; G ID", 'E4 TB Allocation Details'!$A$18:$L$18, 0),FALSE), 'E2 Allocators'!$B$15:$W$361, MATCH('O5 Details by Class &amp; Accounts'!CL$18, 'E2 Allocators'!$B$15:$W$15, 0),FALSE)*$E80), 0, VLOOKUP(VLOOKUP($A80, 'E4 TB Allocation Details'!$A$18:$L$205, MATCH("A &amp; G ID", 'E4 TB Allocation Details'!$A$18:$L$18, 0),FALSE), 'E2 Allocators'!$B$15:$W$361, MATCH('O5 Details by Class &amp; Accounts'!CL$18, 'E2 Allocators'!$B$15:$W$15, 0),FALSE)*$E80)</f>
        <v>0</v>
      </c>
      <c r="CM80" s="1411">
        <f>IF(ISERROR(VLOOKUP(VLOOKUP($A80, 'E4 TB Allocation Details'!$A$18:$L$205, MATCH("A &amp; G ID", 'E4 TB Allocation Details'!$A$18:$L$18, 0),FALSE), 'E2 Allocators'!$B$15:$W$361, MATCH('O5 Details by Class &amp; Accounts'!CM$18, 'E2 Allocators'!$B$15:$W$15, 0),FALSE)*$E80), 0, VLOOKUP(VLOOKUP($A80, 'E4 TB Allocation Details'!$A$18:$L$205, MATCH("A &amp; G ID", 'E4 TB Allocation Details'!$A$18:$L$18, 0),FALSE), 'E2 Allocators'!$B$15:$W$361, MATCH('O5 Details by Class &amp; Accounts'!CM$18, 'E2 Allocators'!$B$15:$W$15, 0),FALSE)*$E80)</f>
        <v>0</v>
      </c>
      <c r="CN80" s="1411">
        <f t="shared" si="12"/>
        <v>0</v>
      </c>
      <c r="CO80" s="1791">
        <f t="shared" si="7"/>
        <v>0</v>
      </c>
      <c r="CQ80" s="2086" t="s">
        <v>1471</v>
      </c>
    </row>
    <row r="81" spans="1:95" s="80" customFormat="1" ht="25.5">
      <c r="A81" s="1169">
        <v>2105</v>
      </c>
      <c r="B81" s="451" t="s">
        <v>930</v>
      </c>
      <c r="C81" s="1788">
        <f>IF(ISERROR(VLOOKUP($A81,'I3 TB Data'!$A$23:$H$458,MATCH('O5 Details by Class &amp; Accounts'!$C$18, 'I3 TB Data'!$A$23:$H$23,0),0)), 0, VLOOKUP($A81,'I3 TB Data'!$A$23:$H$458,MATCH('O5 Details by Class &amp; Accounts'!$C$18,'I3 TB Data'!$A$23:$H$23,0),0))</f>
        <v>-19691850</v>
      </c>
      <c r="D81" s="1789"/>
      <c r="E81" s="1788">
        <f>C81+D81</f>
        <v>-19691850</v>
      </c>
      <c r="F81" s="1790"/>
      <c r="G81" s="1790"/>
      <c r="H81" s="1411">
        <f t="shared" ref="H81:H87" si="13">F81+G81</f>
        <v>0</v>
      </c>
      <c r="I81" s="1411">
        <f>'O7 Amortization'!G222+'O7 Amortization'!G152</f>
        <v>-4117092.3203613502</v>
      </c>
      <c r="J81" s="1411">
        <f>'O7 Amortization'!H222+'O7 Amortization'!H152</f>
        <v>-1869196.6748520355</v>
      </c>
      <c r="K81" s="1411">
        <f>'O7 Amortization'!I222+'O7 Amortization'!I152</f>
        <v>-3544246.4267240283</v>
      </c>
      <c r="L81" s="1411">
        <f>'O7 Amortization'!J222+'O7 Amortization'!J152</f>
        <v>0</v>
      </c>
      <c r="M81" s="1411">
        <f>'O7 Amortization'!K222+'O7 Amortization'!K152</f>
        <v>0</v>
      </c>
      <c r="N81" s="1411">
        <f>'O7 Amortization'!L222+'O7 Amortization'!L152</f>
        <v>0</v>
      </c>
      <c r="O81" s="1411">
        <f>'O7 Amortization'!M222+'O7 Amortization'!M152</f>
        <v>-101.73367153779658</v>
      </c>
      <c r="P81" s="1411">
        <f>'O7 Amortization'!N222+'O7 Amortization'!N152</f>
        <v>-12.928850747036261</v>
      </c>
      <c r="Q81" s="1411">
        <f>'O7 Amortization'!O222+'O7 Amortization'!O152</f>
        <v>-7545.4486176781411</v>
      </c>
      <c r="R81" s="1411">
        <f>'O7 Amortization'!P222+'O7 Amortization'!P152</f>
        <v>0</v>
      </c>
      <c r="S81" s="1411">
        <f>'O7 Amortization'!Q222+'O7 Amortization'!Q152</f>
        <v>0</v>
      </c>
      <c r="T81" s="1411">
        <f>'O7 Amortization'!R222+'O7 Amortization'!R152</f>
        <v>0</v>
      </c>
      <c r="U81" s="1411">
        <f>'O7 Amortization'!S222+'O7 Amortization'!S152</f>
        <v>0</v>
      </c>
      <c r="V81" s="1411">
        <f>'O7 Amortization'!T222+'O7 Amortization'!T152</f>
        <v>0</v>
      </c>
      <c r="W81" s="1411">
        <f>'O7 Amortization'!U222+'O7 Amortization'!U152</f>
        <v>0</v>
      </c>
      <c r="X81" s="1411">
        <f>'O7 Amortization'!V222+'O7 Amortization'!V152</f>
        <v>0</v>
      </c>
      <c r="Y81" s="1411">
        <f>'O7 Amortization'!W222+'O7 Amortization'!W152</f>
        <v>0</v>
      </c>
      <c r="Z81" s="1411">
        <f>'O7 Amortization'!X222+'O7 Amortization'!X152</f>
        <v>0</v>
      </c>
      <c r="AA81" s="1411">
        <f>'O7 Amortization'!Y222+'O7 Amortization'!Y152</f>
        <v>0</v>
      </c>
      <c r="AB81" s="1411">
        <f>'O7 Amortization'!Z222+'O7 Amortization'!Z152</f>
        <v>0</v>
      </c>
      <c r="AC81" s="1411">
        <f t="shared" ref="AC81:AC87" si="14">SUM(I81:AB81)</f>
        <v>-9538195.5330773778</v>
      </c>
      <c r="AD81" s="1411">
        <f>'O7 Amortization'!AB222+'O7 Amortization'!AB152</f>
        <v>-3570451.3401395041</v>
      </c>
      <c r="AE81" s="1411">
        <f>'O7 Amortization'!AC222+'O7 Amortization'!AC152</f>
        <v>-1109875.6530341527</v>
      </c>
      <c r="AF81" s="1411">
        <f>'O7 Amortization'!AD222+'O7 Amortization'!AD152</f>
        <v>-119169.28820128297</v>
      </c>
      <c r="AG81" s="1411">
        <f>'O7 Amortization'!AE222+'O7 Amortization'!AE152</f>
        <v>0</v>
      </c>
      <c r="AH81" s="1411">
        <f>'O7 Amortization'!AF222+'O7 Amortization'!AF152</f>
        <v>0</v>
      </c>
      <c r="AI81" s="1411">
        <f>'O7 Amortization'!AG222+'O7 Amortization'!AG152</f>
        <v>0</v>
      </c>
      <c r="AJ81" s="1411">
        <f>'O7 Amortization'!AH222+'O7 Amortization'!AH152</f>
        <v>-1031766.9164037831</v>
      </c>
      <c r="AK81" s="1411">
        <f>'O7 Amortization'!AI222+'O7 Amortization'!AI152</f>
        <v>-56578.894459712516</v>
      </c>
      <c r="AL81" s="1411">
        <f>'O7 Amortization'!AJ222+'O7 Amortization'!AJ152</f>
        <v>-43812.374684187642</v>
      </c>
      <c r="AM81" s="1411">
        <f>'O7 Amortization'!AK222+'O7 Amortization'!AK152</f>
        <v>0</v>
      </c>
      <c r="AN81" s="1411">
        <f>'O7 Amortization'!AL222+'O7 Amortization'!AL152</f>
        <v>0</v>
      </c>
      <c r="AO81" s="1411">
        <f>'O7 Amortization'!AM222+'O7 Amortization'!AM152</f>
        <v>0</v>
      </c>
      <c r="AP81" s="1411">
        <f>'O7 Amortization'!AN222+'O7 Amortization'!AN152</f>
        <v>0</v>
      </c>
      <c r="AQ81" s="1411">
        <f>'O7 Amortization'!AO222+'O7 Amortization'!AO152</f>
        <v>0</v>
      </c>
      <c r="AR81" s="1411">
        <f>'O7 Amortization'!AP222+'O7 Amortization'!AP152</f>
        <v>0</v>
      </c>
      <c r="AS81" s="1411">
        <f>'O7 Amortization'!AQ222+'O7 Amortization'!AQ152</f>
        <v>0</v>
      </c>
      <c r="AT81" s="1411">
        <f>'O7 Amortization'!AR222+'O7 Amortization'!AR152</f>
        <v>0</v>
      </c>
      <c r="AU81" s="1411">
        <f>'O7 Amortization'!AS222+'O7 Amortization'!AS152</f>
        <v>0</v>
      </c>
      <c r="AV81" s="1411">
        <f>'O7 Amortization'!AT222+'O7 Amortization'!AT152</f>
        <v>0</v>
      </c>
      <c r="AW81" s="1411">
        <f>'O7 Amortization'!AU222+'O7 Amortization'!AU152</f>
        <v>0</v>
      </c>
      <c r="AX81" s="1411">
        <f t="shared" ref="AX81:AX87" si="15">SUM(AD81:AW81)</f>
        <v>-5931654.4669226231</v>
      </c>
      <c r="AY81" s="1411"/>
      <c r="AZ81" s="1411"/>
      <c r="BA81" s="1411"/>
      <c r="BB81" s="1411"/>
      <c r="BC81" s="1411"/>
      <c r="BD81" s="1411"/>
      <c r="BE81" s="1411"/>
      <c r="BF81" s="1411"/>
      <c r="BG81" s="1411"/>
      <c r="BH81" s="1411"/>
      <c r="BI81" s="1411"/>
      <c r="BJ81" s="1411"/>
      <c r="BK81" s="1411"/>
      <c r="BL81" s="1411"/>
      <c r="BM81" s="1411"/>
      <c r="BN81" s="1411"/>
      <c r="BO81" s="1411"/>
      <c r="BP81" s="1411"/>
      <c r="BQ81" s="1411"/>
      <c r="BR81" s="1411"/>
      <c r="BS81" s="1411"/>
      <c r="BT81" s="1411">
        <f>'O7 Amortization'!AW222+'O7 Amortization'!AW152</f>
        <v>-2115232.8614767198</v>
      </c>
      <c r="BU81" s="1411">
        <f>'O7 Amortization'!AX222+'O7 Amortization'!AX152</f>
        <v>-727515.01196986961</v>
      </c>
      <c r="BV81" s="1411">
        <f>'O7 Amortization'!AY222+'O7 Amortization'!AY152</f>
        <v>-1053841.8347729105</v>
      </c>
      <c r="BW81" s="1411">
        <f>'O7 Amortization'!AZ222+'O7 Amortization'!AZ152</f>
        <v>0</v>
      </c>
      <c r="BX81" s="1411">
        <f>'O7 Amortization'!BA222+'O7 Amortization'!BA152</f>
        <v>0</v>
      </c>
      <c r="BY81" s="1411">
        <f>'O7 Amortization'!BB222+'O7 Amortization'!BB152</f>
        <v>0</v>
      </c>
      <c r="BZ81" s="1411">
        <f>'O7 Amortization'!BC222+'O7 Amortization'!BC152</f>
        <v>-294593.24156202882</v>
      </c>
      <c r="CA81" s="1411">
        <f>'O7 Amortization'!BD222+'O7 Amortization'!BD152</f>
        <v>-16164.368587364685</v>
      </c>
      <c r="CB81" s="1411">
        <f>'O7 Amortization'!BE222+'O7 Amortization'!BE152</f>
        <v>-14652.681631106199</v>
      </c>
      <c r="CC81" s="1411">
        <f>'O7 Amortization'!BF222+'O7 Amortization'!BF152</f>
        <v>0</v>
      </c>
      <c r="CD81" s="1411">
        <f>'O7 Amortization'!BG222+'O7 Amortization'!BG152</f>
        <v>0</v>
      </c>
      <c r="CE81" s="1411">
        <f>'O7 Amortization'!BH222+'O7 Amortization'!BH152</f>
        <v>0</v>
      </c>
      <c r="CF81" s="1411">
        <f>'O7 Amortization'!BI222+'O7 Amortization'!BI152</f>
        <v>0</v>
      </c>
      <c r="CG81" s="1411">
        <f>'O7 Amortization'!BJ222+'O7 Amortization'!BJ152</f>
        <v>0</v>
      </c>
      <c r="CH81" s="1411">
        <f>'O7 Amortization'!BK222+'O7 Amortization'!BK152</f>
        <v>0</v>
      </c>
      <c r="CI81" s="1411">
        <f>'O7 Amortization'!BL222+'O7 Amortization'!BL152</f>
        <v>0</v>
      </c>
      <c r="CJ81" s="1411">
        <f>'O7 Amortization'!BM222+'O7 Amortization'!BM152</f>
        <v>0</v>
      </c>
      <c r="CK81" s="1411">
        <f>'O7 Amortization'!BN222+'O7 Amortization'!BN152</f>
        <v>0</v>
      </c>
      <c r="CL81" s="1411">
        <f>'O7 Amortization'!BO222+'O7 Amortization'!BO152</f>
        <v>0</v>
      </c>
      <c r="CM81" s="1411">
        <f>'O7 Amortization'!BP222+'O7 Amortization'!BP152</f>
        <v>0</v>
      </c>
      <c r="CN81" s="1411">
        <f t="shared" ref="CN81:CN87" si="16">SUM(BT81:CM81)</f>
        <v>-4221999.9999999991</v>
      </c>
      <c r="CO81" s="1791">
        <f>+E81-AC81-AX81-CN81</f>
        <v>0</v>
      </c>
      <c r="CQ81" s="2086" t="s">
        <v>946</v>
      </c>
    </row>
    <row r="82" spans="1:95" s="80" customFormat="1" ht="25.5">
      <c r="A82" s="1169">
        <v>2120</v>
      </c>
      <c r="B82" s="451" t="s">
        <v>48</v>
      </c>
      <c r="C82" s="1788">
        <f>IF(ISERROR(VLOOKUP($A82,'I3 TB Data'!$A$23:$H$458,MATCH('O5 Details by Class &amp; Accounts'!$C$18, 'I3 TB Data'!$A$23:$H$23,0),0)), 0, VLOOKUP($A82,'I3 TB Data'!$A$23:$H$458,MATCH('O5 Details by Class &amp; Accounts'!$C$18,'I3 TB Data'!$A$23:$H$23,0),0))</f>
        <v>0</v>
      </c>
      <c r="D82" s="1789"/>
      <c r="E82" s="1788">
        <f>C82+D82</f>
        <v>0</v>
      </c>
      <c r="F82" s="1790"/>
      <c r="G82" s="1790"/>
      <c r="H82" s="1411">
        <f t="shared" si="13"/>
        <v>0</v>
      </c>
      <c r="I82" s="1411">
        <f>'O7 Amortization'!G292</f>
        <v>0</v>
      </c>
      <c r="J82" s="1411">
        <f>'O7 Amortization'!H292</f>
        <v>0</v>
      </c>
      <c r="K82" s="1411">
        <f>'O7 Amortization'!I292</f>
        <v>0</v>
      </c>
      <c r="L82" s="1411">
        <f>'O7 Amortization'!J292</f>
        <v>0</v>
      </c>
      <c r="M82" s="1411">
        <f>'O7 Amortization'!K292</f>
        <v>0</v>
      </c>
      <c r="N82" s="1411">
        <f>'O7 Amortization'!L292</f>
        <v>0</v>
      </c>
      <c r="O82" s="1411">
        <f>'O7 Amortization'!M292</f>
        <v>0</v>
      </c>
      <c r="P82" s="1411">
        <f>'O7 Amortization'!N292</f>
        <v>0</v>
      </c>
      <c r="Q82" s="1411">
        <f>'O7 Amortization'!O292</f>
        <v>0</v>
      </c>
      <c r="R82" s="1411">
        <f>'O7 Amortization'!P292</f>
        <v>0</v>
      </c>
      <c r="S82" s="1411">
        <f>'O7 Amortization'!Q292</f>
        <v>0</v>
      </c>
      <c r="T82" s="1411">
        <f>'O7 Amortization'!R292</f>
        <v>0</v>
      </c>
      <c r="U82" s="1411">
        <f>'O7 Amortization'!S292</f>
        <v>0</v>
      </c>
      <c r="V82" s="1411">
        <f>'O7 Amortization'!T292</f>
        <v>0</v>
      </c>
      <c r="W82" s="1411">
        <f>'O7 Amortization'!U292</f>
        <v>0</v>
      </c>
      <c r="X82" s="1411">
        <f>'O7 Amortization'!V292</f>
        <v>0</v>
      </c>
      <c r="Y82" s="1411">
        <f>'O7 Amortization'!W292</f>
        <v>0</v>
      </c>
      <c r="Z82" s="1411">
        <f>'O7 Amortization'!X292</f>
        <v>0</v>
      </c>
      <c r="AA82" s="1411">
        <f>'O7 Amortization'!Y292</f>
        <v>0</v>
      </c>
      <c r="AB82" s="1411">
        <f>'O7 Amortization'!Z292</f>
        <v>0</v>
      </c>
      <c r="AC82" s="1411">
        <f t="shared" si="14"/>
        <v>0</v>
      </c>
      <c r="AD82" s="1411">
        <f>'O7 Amortization'!AB292</f>
        <v>0</v>
      </c>
      <c r="AE82" s="1411">
        <f>'O7 Amortization'!AC292</f>
        <v>0</v>
      </c>
      <c r="AF82" s="1411">
        <f>'O7 Amortization'!AD292</f>
        <v>0</v>
      </c>
      <c r="AG82" s="1411">
        <f>'O7 Amortization'!AE292</f>
        <v>0</v>
      </c>
      <c r="AH82" s="1411">
        <f>'O7 Amortization'!AF292</f>
        <v>0</v>
      </c>
      <c r="AI82" s="1411">
        <f>'O7 Amortization'!AG292</f>
        <v>0</v>
      </c>
      <c r="AJ82" s="1411">
        <f>'O7 Amortization'!AH292</f>
        <v>0</v>
      </c>
      <c r="AK82" s="1411">
        <f>'O7 Amortization'!AI292</f>
        <v>0</v>
      </c>
      <c r="AL82" s="1411">
        <f>'O7 Amortization'!AJ292</f>
        <v>0</v>
      </c>
      <c r="AM82" s="1411">
        <f>'O7 Amortization'!AK292</f>
        <v>0</v>
      </c>
      <c r="AN82" s="1411">
        <f>'O7 Amortization'!AL292</f>
        <v>0</v>
      </c>
      <c r="AO82" s="1411">
        <f>'O7 Amortization'!AM292</f>
        <v>0</v>
      </c>
      <c r="AP82" s="1411">
        <f>'O7 Amortization'!AN292</f>
        <v>0</v>
      </c>
      <c r="AQ82" s="1411">
        <f>'O7 Amortization'!AO292</f>
        <v>0</v>
      </c>
      <c r="AR82" s="1411">
        <f>'O7 Amortization'!AP292</f>
        <v>0</v>
      </c>
      <c r="AS82" s="1411">
        <f>'O7 Amortization'!AQ292</f>
        <v>0</v>
      </c>
      <c r="AT82" s="1411">
        <f>'O7 Amortization'!AR292</f>
        <v>0</v>
      </c>
      <c r="AU82" s="1411">
        <f>'O7 Amortization'!AS292</f>
        <v>0</v>
      </c>
      <c r="AV82" s="1411">
        <f>'O7 Amortization'!AT292</f>
        <v>0</v>
      </c>
      <c r="AW82" s="1411">
        <f>'O7 Amortization'!AU292</f>
        <v>0</v>
      </c>
      <c r="AX82" s="1411">
        <f t="shared" si="15"/>
        <v>0</v>
      </c>
      <c r="AY82" s="1411"/>
      <c r="AZ82" s="1411"/>
      <c r="BA82" s="1411"/>
      <c r="BB82" s="1411"/>
      <c r="BC82" s="1411"/>
      <c r="BD82" s="1411"/>
      <c r="BE82" s="1411"/>
      <c r="BF82" s="1411"/>
      <c r="BG82" s="1411"/>
      <c r="BH82" s="1411"/>
      <c r="BI82" s="1411"/>
      <c r="BJ82" s="1411"/>
      <c r="BK82" s="1411"/>
      <c r="BL82" s="1411"/>
      <c r="BM82" s="1411"/>
      <c r="BN82" s="1411"/>
      <c r="BO82" s="1411"/>
      <c r="BP82" s="1411"/>
      <c r="BQ82" s="1411"/>
      <c r="BR82" s="1411"/>
      <c r="BS82" s="1411"/>
      <c r="BT82" s="1411">
        <f>'O7 Amortization'!AW292</f>
        <v>0</v>
      </c>
      <c r="BU82" s="1411">
        <f>'O7 Amortization'!AX292</f>
        <v>0</v>
      </c>
      <c r="BV82" s="1411">
        <f>'O7 Amortization'!AY292</f>
        <v>0</v>
      </c>
      <c r="BW82" s="1411">
        <f>'O7 Amortization'!AZ292</f>
        <v>0</v>
      </c>
      <c r="BX82" s="1411">
        <f>'O7 Amortization'!BA292</f>
        <v>0</v>
      </c>
      <c r="BY82" s="1411">
        <f>'O7 Amortization'!BB292</f>
        <v>0</v>
      </c>
      <c r="BZ82" s="1411">
        <f>'O7 Amortization'!BC292</f>
        <v>0</v>
      </c>
      <c r="CA82" s="1411">
        <f>'O7 Amortization'!BD292</f>
        <v>0</v>
      </c>
      <c r="CB82" s="1411">
        <f>'O7 Amortization'!BE292</f>
        <v>0</v>
      </c>
      <c r="CC82" s="1411">
        <f>'O7 Amortization'!BF292</f>
        <v>0</v>
      </c>
      <c r="CD82" s="1411">
        <f>'O7 Amortization'!BG292</f>
        <v>0</v>
      </c>
      <c r="CE82" s="1411">
        <f>'O7 Amortization'!BH292</f>
        <v>0</v>
      </c>
      <c r="CF82" s="1411">
        <f>'O7 Amortization'!BI292</f>
        <v>0</v>
      </c>
      <c r="CG82" s="1411">
        <f>'O7 Amortization'!BJ292</f>
        <v>0</v>
      </c>
      <c r="CH82" s="1411">
        <f>'O7 Amortization'!BK292</f>
        <v>0</v>
      </c>
      <c r="CI82" s="1411">
        <f>'O7 Amortization'!BL292</f>
        <v>0</v>
      </c>
      <c r="CJ82" s="1411">
        <f>'O7 Amortization'!BM292</f>
        <v>0</v>
      </c>
      <c r="CK82" s="1411">
        <f>'O7 Amortization'!BN292</f>
        <v>0</v>
      </c>
      <c r="CL82" s="1411">
        <f>'O7 Amortization'!BO292</f>
        <v>0</v>
      </c>
      <c r="CM82" s="1411">
        <f>'O7 Amortization'!BP292</f>
        <v>0</v>
      </c>
      <c r="CN82" s="1411">
        <f t="shared" si="16"/>
        <v>0</v>
      </c>
      <c r="CO82" s="1791">
        <f>+E82-AC82-AX82-CN82</f>
        <v>0</v>
      </c>
      <c r="CQ82" s="2086" t="s">
        <v>946</v>
      </c>
    </row>
    <row r="83" spans="1:95" s="80" customFormat="1" ht="12.75">
      <c r="A83" s="1177">
        <v>3046</v>
      </c>
      <c r="B83" s="1178" t="s">
        <v>1393</v>
      </c>
      <c r="C83" s="1788">
        <f>IF(ISERROR(VLOOKUP($A83,'I3 TB Data'!$A$23:$H$458,MATCH('O5 Details by Class &amp; Accounts'!$C$18, 'I3 TB Data'!$A$23:$H$23,0),0)), 0, VLOOKUP($A83,'I3 TB Data'!$A$23:$H$458,MATCH('O5 Details by Class &amp; Accounts'!$C$18,'I3 TB Data'!$A$23:$H$23,0),0))</f>
        <v>-819800</v>
      </c>
      <c r="D83" s="1789"/>
      <c r="E83" s="1788">
        <f t="shared" ref="E83:E114" si="17">C83+D83</f>
        <v>-819800</v>
      </c>
      <c r="F83" s="1790">
        <f>IF(ISERROR(VLOOKUP($A83, 'E1 Categorization'!A33:E122, MATCH("Customer Component", 'E1 Categorization'!$A$33:$E$33,0), 0)), 0, IF(VLOOKUP($A83, 'E1 Categorization'!A33:E122, MATCH("Customer Component", 'E1 Categorization'!$A$33:$E$33,0), 0)=0, 'O5 Details by Class &amp; Accounts'!$E83, IF(AND(VLOOKUP($A83, 'E1 Categorization'!A33:E122, MATCH("Customer Component", 'E1 Categorization'!$A$33:$E$33,0), 0) &gt;0, VLOOKUP($A83, 'E1 Categorization'!A33:E122, MATCH("Customer Component", 'E1 Categorization'!$A$33:$E$33,0), 0)&lt;1), 'O5 Details by Class &amp; Accounts'!$E83*(1-VLOOKUP($A83, 'E1 Categorization'!A33:E122, MATCH("Customer Component", 'E1 Categorization'!$A$33:$E$33,0), 0)), 0)))</f>
        <v>0</v>
      </c>
      <c r="G83" s="1790">
        <f>IF(ISERROR(VLOOKUP($A83, 'E1 Categorization'!A33:E122, MATCH("Customer Component", 'E1 Categorization'!$A$33:$E$33,0), 0)),0, IF(VLOOKUP($A83, 'E1 Categorization'!A33:E122, MATCH("Customer Component", 'E1 Categorization'!$A$33:$E$33,0), 0)=0, 0, IF(AND(VLOOKUP($A83, 'E1 Categorization'!A33:E122, MATCH("Customer Component", 'E1 Categorization'!$A$33:$E$33,0), 0) &gt;0, VLOOKUP($A83, 'E1 Categorization'!A33:E122, MATCH("Customer Component", 'E1 Categorization'!$A$33:$E$33,0), 0)&lt;1), 'O5 Details by Class &amp; Accounts'!$E83*(VLOOKUP($A83, 'E1 Categorization'!A33:E122, MATCH("Customer Component", 'E1 Categorization'!$A$33:$E$33,0), 0)), 'O5 Details by Class &amp; Accounts'!$E83)))</f>
        <v>0</v>
      </c>
      <c r="H83" s="1411">
        <f t="shared" si="13"/>
        <v>0</v>
      </c>
      <c r="I83" s="1411">
        <f>IF(ISERROR(VLOOKUP(VLOOKUP($A83, 'E4 TB Allocation Details'!$A$18:$L$205, MATCH("Demand ID", 'E4 TB Allocation Details'!$A$18:$L$18, 0),FALSE), 'E2 Allocators'!$B$15:$W$361, MATCH('O5 Details by Class &amp; Accounts'!I$18, 'E2 Allocators'!$B$15:$W$15, 0),FALSE)*$F83), 0, VLOOKUP(VLOOKUP($A83, 'E4 TB Allocation Details'!$A$18:$L$205, MATCH("Demand ID", 'E4 TB Allocation Details'!$A$18:$L$18, 0),FALSE), 'E2 Allocators'!$B$15:$W$361, MATCH('O5 Details by Class &amp; Accounts'!I$18, 'E2 Allocators'!$B$15:$W$15, 0),FALSE)*$F83)</f>
        <v>0</v>
      </c>
      <c r="J83" s="1411">
        <f>IF(ISERROR(VLOOKUP(VLOOKUP($A83, 'E4 TB Allocation Details'!$A$18:$L$205, MATCH("Demand ID", 'E4 TB Allocation Details'!$A$18:$L$18, 0),FALSE), 'E2 Allocators'!$B$15:$W$361, MATCH('O5 Details by Class &amp; Accounts'!J$18, 'E2 Allocators'!$B$15:$W$15, 0),FALSE)*$F83), 0, VLOOKUP(VLOOKUP($A83, 'E4 TB Allocation Details'!$A$18:$L$205, MATCH("Demand ID", 'E4 TB Allocation Details'!$A$18:$L$18, 0),FALSE), 'E2 Allocators'!$B$15:$W$361, MATCH('O5 Details by Class &amp; Accounts'!J$18, 'E2 Allocators'!$B$15:$W$15, 0),FALSE)*$F83)</f>
        <v>0</v>
      </c>
      <c r="K83" s="1411">
        <f>IF(ISERROR(VLOOKUP(VLOOKUP($A83, 'E4 TB Allocation Details'!$A$18:$L$205, MATCH("Demand ID", 'E4 TB Allocation Details'!$A$18:$L$18, 0),FALSE), 'E2 Allocators'!$B$15:$W$361, MATCH('O5 Details by Class &amp; Accounts'!K$18, 'E2 Allocators'!$B$15:$W$15, 0),FALSE)*$F83), 0, VLOOKUP(VLOOKUP($A83, 'E4 TB Allocation Details'!$A$18:$L$205, MATCH("Demand ID", 'E4 TB Allocation Details'!$A$18:$L$18, 0),FALSE), 'E2 Allocators'!$B$15:$W$361, MATCH('O5 Details by Class &amp; Accounts'!K$18, 'E2 Allocators'!$B$15:$W$15, 0),FALSE)*$F83)</f>
        <v>0</v>
      </c>
      <c r="L83" s="1411">
        <f>IF(ISERROR(VLOOKUP(VLOOKUP($A83, 'E4 TB Allocation Details'!$A$18:$L$205, MATCH("Demand ID", 'E4 TB Allocation Details'!$A$18:$L$18, 0),FALSE), 'E2 Allocators'!$B$15:$W$361, MATCH('O5 Details by Class &amp; Accounts'!L$18, 'E2 Allocators'!$B$15:$W$15, 0),FALSE)*$F83), 0, VLOOKUP(VLOOKUP($A83, 'E4 TB Allocation Details'!$A$18:$L$205, MATCH("Demand ID", 'E4 TB Allocation Details'!$A$18:$L$18, 0),FALSE), 'E2 Allocators'!$B$15:$W$361, MATCH('O5 Details by Class &amp; Accounts'!L$18, 'E2 Allocators'!$B$15:$W$15, 0),FALSE)*$F83)</f>
        <v>0</v>
      </c>
      <c r="M83" s="1411">
        <f>IF(ISERROR(VLOOKUP(VLOOKUP($A83, 'E4 TB Allocation Details'!$A$18:$L$205, MATCH("Demand ID", 'E4 TB Allocation Details'!$A$18:$L$18, 0),FALSE), 'E2 Allocators'!$B$15:$W$361, MATCH('O5 Details by Class &amp; Accounts'!M$18, 'E2 Allocators'!$B$15:$W$15, 0),FALSE)*$F83), 0, VLOOKUP(VLOOKUP($A83, 'E4 TB Allocation Details'!$A$18:$L$205, MATCH("Demand ID", 'E4 TB Allocation Details'!$A$18:$L$18, 0),FALSE), 'E2 Allocators'!$B$15:$W$361, MATCH('O5 Details by Class &amp; Accounts'!M$18, 'E2 Allocators'!$B$15:$W$15, 0),FALSE)*$F83)</f>
        <v>0</v>
      </c>
      <c r="N83" s="1411">
        <f>IF(ISERROR(VLOOKUP(VLOOKUP($A83, 'E4 TB Allocation Details'!$A$18:$L$205, MATCH("Demand ID", 'E4 TB Allocation Details'!$A$18:$L$18, 0),FALSE), 'E2 Allocators'!$B$15:$W$361, MATCH('O5 Details by Class &amp; Accounts'!N$18, 'E2 Allocators'!$B$15:$W$15, 0),FALSE)*$F83), 0, VLOOKUP(VLOOKUP($A83, 'E4 TB Allocation Details'!$A$18:$L$205, MATCH("Demand ID", 'E4 TB Allocation Details'!$A$18:$L$18, 0),FALSE), 'E2 Allocators'!$B$15:$W$361, MATCH('O5 Details by Class &amp; Accounts'!N$18, 'E2 Allocators'!$B$15:$W$15, 0),FALSE)*$F83)</f>
        <v>0</v>
      </c>
      <c r="O83" s="1411">
        <f>IF(ISERROR(VLOOKUP(VLOOKUP($A83, 'E4 TB Allocation Details'!$A$18:$L$205, MATCH("Demand ID", 'E4 TB Allocation Details'!$A$18:$L$18, 0),FALSE), 'E2 Allocators'!$B$15:$W$361, MATCH('O5 Details by Class &amp; Accounts'!O$18, 'E2 Allocators'!$B$15:$W$15, 0),FALSE)*$F83), 0, VLOOKUP(VLOOKUP($A83, 'E4 TB Allocation Details'!$A$18:$L$205, MATCH("Demand ID", 'E4 TB Allocation Details'!$A$18:$L$18, 0),FALSE), 'E2 Allocators'!$B$15:$W$361, MATCH('O5 Details by Class &amp; Accounts'!O$18, 'E2 Allocators'!$B$15:$W$15, 0),FALSE)*$F83)</f>
        <v>0</v>
      </c>
      <c r="P83" s="1411">
        <f>IF(ISERROR(VLOOKUP(VLOOKUP($A83, 'E4 TB Allocation Details'!$A$18:$L$205, MATCH("Demand ID", 'E4 TB Allocation Details'!$A$18:$L$18, 0),FALSE), 'E2 Allocators'!$B$15:$W$361, MATCH('O5 Details by Class &amp; Accounts'!P$18, 'E2 Allocators'!$B$15:$W$15, 0),FALSE)*$F83), 0, VLOOKUP(VLOOKUP($A83, 'E4 TB Allocation Details'!$A$18:$L$205, MATCH("Demand ID", 'E4 TB Allocation Details'!$A$18:$L$18, 0),FALSE), 'E2 Allocators'!$B$15:$W$361, MATCH('O5 Details by Class &amp; Accounts'!P$18, 'E2 Allocators'!$B$15:$W$15, 0),FALSE)*$F83)</f>
        <v>0</v>
      </c>
      <c r="Q83" s="1411">
        <f>IF(ISERROR(VLOOKUP(VLOOKUP($A83, 'E4 TB Allocation Details'!$A$18:$L$205, MATCH("Demand ID", 'E4 TB Allocation Details'!$A$18:$L$18, 0),FALSE), 'E2 Allocators'!$B$15:$W$361, MATCH('O5 Details by Class &amp; Accounts'!Q$18, 'E2 Allocators'!$B$15:$W$15, 0),FALSE)*$F83), 0, VLOOKUP(VLOOKUP($A83, 'E4 TB Allocation Details'!$A$18:$L$205, MATCH("Demand ID", 'E4 TB Allocation Details'!$A$18:$L$18, 0),FALSE), 'E2 Allocators'!$B$15:$W$361, MATCH('O5 Details by Class &amp; Accounts'!Q$18, 'E2 Allocators'!$B$15:$W$15, 0),FALSE)*$F83)</f>
        <v>0</v>
      </c>
      <c r="R83" s="1411">
        <f>IF(ISERROR(VLOOKUP(VLOOKUP($A83, 'E4 TB Allocation Details'!$A$18:$L$205, MATCH("Demand ID", 'E4 TB Allocation Details'!$A$18:$L$18, 0),FALSE), 'E2 Allocators'!$B$15:$W$361, MATCH('O5 Details by Class &amp; Accounts'!R$18, 'E2 Allocators'!$B$15:$W$15, 0),FALSE)*$F83), 0, VLOOKUP(VLOOKUP($A83, 'E4 TB Allocation Details'!$A$18:$L$205, MATCH("Demand ID", 'E4 TB Allocation Details'!$A$18:$L$18, 0),FALSE), 'E2 Allocators'!$B$15:$W$361, MATCH('O5 Details by Class &amp; Accounts'!R$18, 'E2 Allocators'!$B$15:$W$15, 0),FALSE)*$F83)</f>
        <v>0</v>
      </c>
      <c r="S83" s="1411">
        <f>IF(ISERROR(VLOOKUP(VLOOKUP($A83, 'E4 TB Allocation Details'!$A$18:$L$205, MATCH("Demand ID", 'E4 TB Allocation Details'!$A$18:$L$18, 0),FALSE), 'E2 Allocators'!$B$15:$W$361, MATCH('O5 Details by Class &amp; Accounts'!S$18, 'E2 Allocators'!$B$15:$W$15, 0),FALSE)*$F83), 0, VLOOKUP(VLOOKUP($A83, 'E4 TB Allocation Details'!$A$18:$L$205, MATCH("Demand ID", 'E4 TB Allocation Details'!$A$18:$L$18, 0),FALSE), 'E2 Allocators'!$B$15:$W$361, MATCH('O5 Details by Class &amp; Accounts'!S$18, 'E2 Allocators'!$B$15:$W$15, 0),FALSE)*$F83)</f>
        <v>0</v>
      </c>
      <c r="T83" s="1411">
        <f>IF(ISERROR(VLOOKUP(VLOOKUP($A83, 'E4 TB Allocation Details'!$A$18:$L$205, MATCH("Demand ID", 'E4 TB Allocation Details'!$A$18:$L$18, 0),FALSE), 'E2 Allocators'!$B$15:$W$361, MATCH('O5 Details by Class &amp; Accounts'!T$18, 'E2 Allocators'!$B$15:$W$15, 0),FALSE)*$F83), 0, VLOOKUP(VLOOKUP($A83, 'E4 TB Allocation Details'!$A$18:$L$205, MATCH("Demand ID", 'E4 TB Allocation Details'!$A$18:$L$18, 0),FALSE), 'E2 Allocators'!$B$15:$W$361, MATCH('O5 Details by Class &amp; Accounts'!T$18, 'E2 Allocators'!$B$15:$W$15, 0),FALSE)*$F83)</f>
        <v>0</v>
      </c>
      <c r="U83" s="1411">
        <f>IF(ISERROR(VLOOKUP(VLOOKUP($A83, 'E4 TB Allocation Details'!$A$18:$L$205, MATCH("Demand ID", 'E4 TB Allocation Details'!$A$18:$L$18, 0),FALSE), 'E2 Allocators'!$B$15:$W$361, MATCH('O5 Details by Class &amp; Accounts'!U$18, 'E2 Allocators'!$B$15:$W$15, 0),FALSE)*$F83), 0, VLOOKUP(VLOOKUP($A83, 'E4 TB Allocation Details'!$A$18:$L$205, MATCH("Demand ID", 'E4 TB Allocation Details'!$A$18:$L$18, 0),FALSE), 'E2 Allocators'!$B$15:$W$361, MATCH('O5 Details by Class &amp; Accounts'!U$18, 'E2 Allocators'!$B$15:$W$15, 0),FALSE)*$F83)</f>
        <v>0</v>
      </c>
      <c r="V83" s="1411">
        <f>IF(ISERROR(VLOOKUP(VLOOKUP($A83, 'E4 TB Allocation Details'!$A$18:$L$205, MATCH("Demand ID", 'E4 TB Allocation Details'!$A$18:$L$18, 0),FALSE), 'E2 Allocators'!$B$15:$W$361, MATCH('O5 Details by Class &amp; Accounts'!V$18, 'E2 Allocators'!$B$15:$W$15, 0),FALSE)*$F83), 0, VLOOKUP(VLOOKUP($A83, 'E4 TB Allocation Details'!$A$18:$L$205, MATCH("Demand ID", 'E4 TB Allocation Details'!$A$18:$L$18, 0),FALSE), 'E2 Allocators'!$B$15:$W$361, MATCH('O5 Details by Class &amp; Accounts'!V$18, 'E2 Allocators'!$B$15:$W$15, 0),FALSE)*$F83)</f>
        <v>0</v>
      </c>
      <c r="W83" s="1411">
        <f>IF(ISERROR(VLOOKUP(VLOOKUP($A83, 'E4 TB Allocation Details'!$A$18:$L$205, MATCH("Demand ID", 'E4 TB Allocation Details'!$A$18:$L$18, 0),FALSE), 'E2 Allocators'!$B$15:$W$361, MATCH('O5 Details by Class &amp; Accounts'!W$18, 'E2 Allocators'!$B$15:$W$15, 0),FALSE)*$F83), 0, VLOOKUP(VLOOKUP($A83, 'E4 TB Allocation Details'!$A$18:$L$205, MATCH("Demand ID", 'E4 TB Allocation Details'!$A$18:$L$18, 0),FALSE), 'E2 Allocators'!$B$15:$W$361, MATCH('O5 Details by Class &amp; Accounts'!W$18, 'E2 Allocators'!$B$15:$W$15, 0),FALSE)*$F83)</f>
        <v>0</v>
      </c>
      <c r="X83" s="1411">
        <f>IF(ISERROR(VLOOKUP(VLOOKUP($A83, 'E4 TB Allocation Details'!$A$18:$L$205, MATCH("Demand ID", 'E4 TB Allocation Details'!$A$18:$L$18, 0),FALSE), 'E2 Allocators'!$B$15:$W$361, MATCH('O5 Details by Class &amp; Accounts'!X$18, 'E2 Allocators'!$B$15:$W$15, 0),FALSE)*$F83), 0, VLOOKUP(VLOOKUP($A83, 'E4 TB Allocation Details'!$A$18:$L$205, MATCH("Demand ID", 'E4 TB Allocation Details'!$A$18:$L$18, 0),FALSE), 'E2 Allocators'!$B$15:$W$361, MATCH('O5 Details by Class &amp; Accounts'!X$18, 'E2 Allocators'!$B$15:$W$15, 0),FALSE)*$F83)</f>
        <v>0</v>
      </c>
      <c r="Y83" s="1411">
        <f>IF(ISERROR(VLOOKUP(VLOOKUP($A83, 'E4 TB Allocation Details'!$A$18:$L$205, MATCH("Demand ID", 'E4 TB Allocation Details'!$A$18:$L$18, 0),FALSE), 'E2 Allocators'!$B$15:$W$361, MATCH('O5 Details by Class &amp; Accounts'!Y$18, 'E2 Allocators'!$B$15:$W$15, 0),FALSE)*$F83), 0, VLOOKUP(VLOOKUP($A83, 'E4 TB Allocation Details'!$A$18:$L$205, MATCH("Demand ID", 'E4 TB Allocation Details'!$A$18:$L$18, 0),FALSE), 'E2 Allocators'!$B$15:$W$361, MATCH('O5 Details by Class &amp; Accounts'!Y$18, 'E2 Allocators'!$B$15:$W$15, 0),FALSE)*$F83)</f>
        <v>0</v>
      </c>
      <c r="Z83" s="1411">
        <f>IF(ISERROR(VLOOKUP(VLOOKUP($A83, 'E4 TB Allocation Details'!$A$18:$L$205, MATCH("Demand ID", 'E4 TB Allocation Details'!$A$18:$L$18, 0),FALSE), 'E2 Allocators'!$B$15:$W$361, MATCH('O5 Details by Class &amp; Accounts'!Z$18, 'E2 Allocators'!$B$15:$W$15, 0),FALSE)*$F83), 0, VLOOKUP(VLOOKUP($A83, 'E4 TB Allocation Details'!$A$18:$L$205, MATCH("Demand ID", 'E4 TB Allocation Details'!$A$18:$L$18, 0),FALSE), 'E2 Allocators'!$B$15:$W$361, MATCH('O5 Details by Class &amp; Accounts'!Z$18, 'E2 Allocators'!$B$15:$W$15, 0),FALSE)*$F83)</f>
        <v>0</v>
      </c>
      <c r="AA83" s="1411">
        <f>IF(ISERROR(VLOOKUP(VLOOKUP($A83, 'E4 TB Allocation Details'!$A$18:$L$205, MATCH("Demand ID", 'E4 TB Allocation Details'!$A$18:$L$18, 0),FALSE), 'E2 Allocators'!$B$15:$W$361, MATCH('O5 Details by Class &amp; Accounts'!AA$18, 'E2 Allocators'!$B$15:$W$15, 0),FALSE)*$F83), 0, VLOOKUP(VLOOKUP($A83, 'E4 TB Allocation Details'!$A$18:$L$205, MATCH("Demand ID", 'E4 TB Allocation Details'!$A$18:$L$18, 0),FALSE), 'E2 Allocators'!$B$15:$W$361, MATCH('O5 Details by Class &amp; Accounts'!AA$18, 'E2 Allocators'!$B$15:$W$15, 0),FALSE)*$F83)</f>
        <v>0</v>
      </c>
      <c r="AB83" s="1411">
        <f>IF(ISERROR(VLOOKUP(VLOOKUP($A83, 'E4 TB Allocation Details'!$A$18:$L$205, MATCH("Demand ID", 'E4 TB Allocation Details'!$A$18:$L$18, 0),FALSE), 'E2 Allocators'!$B$15:$W$361, MATCH('O5 Details by Class &amp; Accounts'!AB$18, 'E2 Allocators'!$B$15:$W$15, 0),FALSE)*$F83), 0, VLOOKUP(VLOOKUP($A83, 'E4 TB Allocation Details'!$A$18:$L$205, MATCH("Demand ID", 'E4 TB Allocation Details'!$A$18:$L$18, 0),FALSE), 'E2 Allocators'!$B$15:$W$361, MATCH('O5 Details by Class &amp; Accounts'!AB$18, 'E2 Allocators'!$B$15:$W$15, 0),FALSE)*$F83)</f>
        <v>0</v>
      </c>
      <c r="AC83" s="1411">
        <f t="shared" si="14"/>
        <v>0</v>
      </c>
      <c r="AD83" s="1411">
        <f>IF(ISERROR(VLOOKUP(VLOOKUP($A83, 'E4 TB Allocation Details'!$A$18:$L$205, MATCH("Customer ID", 'E4 TB Allocation Details'!$A$18:$L$18, 0),FALSE), 'E2 Allocators'!$B$15:$W$361, MATCH('O5 Details by Class &amp; Accounts'!AD$18, 'E2 Allocators'!$B$15:$W$15, 0),FALSE)*$G83), 0, VLOOKUP(VLOOKUP($A83, 'E4 TB Allocation Details'!$A$18:$L$205, MATCH("Customer ID", 'E4 TB Allocation Details'!$A$18:$L$18, 0),FALSE), 'E2 Allocators'!$B$15:$W$361, MATCH('O5 Details by Class &amp; Accounts'!AD$18, 'E2 Allocators'!$B$15:$W$15, 0),FALSE)*$G83)</f>
        <v>0</v>
      </c>
      <c r="AE83" s="1411">
        <f>IF(ISERROR(VLOOKUP(VLOOKUP($A83, 'E4 TB Allocation Details'!$A$18:$L$205, MATCH("Customer ID", 'E4 TB Allocation Details'!$A$18:$L$18, 0),FALSE), 'E2 Allocators'!$B$15:$W$361, MATCH('O5 Details by Class &amp; Accounts'!AE$18, 'E2 Allocators'!$B$15:$W$15, 0),FALSE)*$G83), 0, VLOOKUP(VLOOKUP($A83, 'E4 TB Allocation Details'!$A$18:$L$205, MATCH("Customer ID", 'E4 TB Allocation Details'!$A$18:$L$18, 0),FALSE), 'E2 Allocators'!$B$15:$W$361, MATCH('O5 Details by Class &amp; Accounts'!AE$18, 'E2 Allocators'!$B$15:$W$15, 0),FALSE)*$G83)</f>
        <v>0</v>
      </c>
      <c r="AF83" s="1411">
        <f>IF(ISERROR(VLOOKUP(VLOOKUP($A83, 'E4 TB Allocation Details'!$A$18:$L$205, MATCH("Customer ID", 'E4 TB Allocation Details'!$A$18:$L$18, 0),FALSE), 'E2 Allocators'!$B$15:$W$361, MATCH('O5 Details by Class &amp; Accounts'!AF$18, 'E2 Allocators'!$B$15:$W$15, 0),FALSE)*$G83), 0, VLOOKUP(VLOOKUP($A83, 'E4 TB Allocation Details'!$A$18:$L$205, MATCH("Customer ID", 'E4 TB Allocation Details'!$A$18:$L$18, 0),FALSE), 'E2 Allocators'!$B$15:$W$361, MATCH('O5 Details by Class &amp; Accounts'!AF$18, 'E2 Allocators'!$B$15:$W$15, 0),FALSE)*$G83)</f>
        <v>0</v>
      </c>
      <c r="AG83" s="1411">
        <f>IF(ISERROR(VLOOKUP(VLOOKUP($A83, 'E4 TB Allocation Details'!$A$18:$L$205, MATCH("Customer ID", 'E4 TB Allocation Details'!$A$18:$L$18, 0),FALSE), 'E2 Allocators'!$B$15:$W$361, MATCH('O5 Details by Class &amp; Accounts'!AG$18, 'E2 Allocators'!$B$15:$W$15, 0),FALSE)*$G83), 0, VLOOKUP(VLOOKUP($A83, 'E4 TB Allocation Details'!$A$18:$L$205, MATCH("Customer ID", 'E4 TB Allocation Details'!$A$18:$L$18, 0),FALSE), 'E2 Allocators'!$B$15:$W$361, MATCH('O5 Details by Class &amp; Accounts'!AG$18, 'E2 Allocators'!$B$15:$W$15, 0),FALSE)*$G83)</f>
        <v>0</v>
      </c>
      <c r="AH83" s="1411">
        <f>IF(ISERROR(VLOOKUP(VLOOKUP($A83, 'E4 TB Allocation Details'!$A$18:$L$205, MATCH("Customer ID", 'E4 TB Allocation Details'!$A$18:$L$18, 0),FALSE), 'E2 Allocators'!$B$15:$W$361, MATCH('O5 Details by Class &amp; Accounts'!AH$18, 'E2 Allocators'!$B$15:$W$15, 0),FALSE)*$G83), 0, VLOOKUP(VLOOKUP($A83, 'E4 TB Allocation Details'!$A$18:$L$205, MATCH("Customer ID", 'E4 TB Allocation Details'!$A$18:$L$18, 0),FALSE), 'E2 Allocators'!$B$15:$W$361, MATCH('O5 Details by Class &amp; Accounts'!AH$18, 'E2 Allocators'!$B$15:$W$15, 0),FALSE)*$G83)</f>
        <v>0</v>
      </c>
      <c r="AI83" s="1411">
        <f>IF(ISERROR(VLOOKUP(VLOOKUP($A83, 'E4 TB Allocation Details'!$A$18:$L$205, MATCH("Customer ID", 'E4 TB Allocation Details'!$A$18:$L$18, 0),FALSE), 'E2 Allocators'!$B$15:$W$361, MATCH('O5 Details by Class &amp; Accounts'!AI$18, 'E2 Allocators'!$B$15:$W$15, 0),FALSE)*$G83), 0, VLOOKUP(VLOOKUP($A83, 'E4 TB Allocation Details'!$A$18:$L$205, MATCH("Customer ID", 'E4 TB Allocation Details'!$A$18:$L$18, 0),FALSE), 'E2 Allocators'!$B$15:$W$361, MATCH('O5 Details by Class &amp; Accounts'!AI$18, 'E2 Allocators'!$B$15:$W$15, 0),FALSE)*$G83)</f>
        <v>0</v>
      </c>
      <c r="AJ83" s="1411">
        <f>IF(ISERROR(VLOOKUP(VLOOKUP($A83, 'E4 TB Allocation Details'!$A$18:$L$205, MATCH("Customer ID", 'E4 TB Allocation Details'!$A$18:$L$18, 0),FALSE), 'E2 Allocators'!$B$15:$W$361, MATCH('O5 Details by Class &amp; Accounts'!AJ$18, 'E2 Allocators'!$B$15:$W$15, 0),FALSE)*$G83), 0, VLOOKUP(VLOOKUP($A83, 'E4 TB Allocation Details'!$A$18:$L$205, MATCH("Customer ID", 'E4 TB Allocation Details'!$A$18:$L$18, 0),FALSE), 'E2 Allocators'!$B$15:$W$361, MATCH('O5 Details by Class &amp; Accounts'!AJ$18, 'E2 Allocators'!$B$15:$W$15, 0),FALSE)*$G83)</f>
        <v>0</v>
      </c>
      <c r="AK83" s="1411">
        <f>IF(ISERROR(VLOOKUP(VLOOKUP($A83, 'E4 TB Allocation Details'!$A$18:$L$205, MATCH("Customer ID", 'E4 TB Allocation Details'!$A$18:$L$18, 0),FALSE), 'E2 Allocators'!$B$15:$W$361, MATCH('O5 Details by Class &amp; Accounts'!AK$18, 'E2 Allocators'!$B$15:$W$15, 0),FALSE)*$G83), 0, VLOOKUP(VLOOKUP($A83, 'E4 TB Allocation Details'!$A$18:$L$205, MATCH("Customer ID", 'E4 TB Allocation Details'!$A$18:$L$18, 0),FALSE), 'E2 Allocators'!$B$15:$W$361, MATCH('O5 Details by Class &amp; Accounts'!AK$18, 'E2 Allocators'!$B$15:$W$15, 0),FALSE)*$G83)</f>
        <v>0</v>
      </c>
      <c r="AL83" s="1411">
        <f>IF(ISERROR(VLOOKUP(VLOOKUP($A83, 'E4 TB Allocation Details'!$A$18:$L$205, MATCH("Customer ID", 'E4 TB Allocation Details'!$A$18:$L$18, 0),FALSE), 'E2 Allocators'!$B$15:$W$361, MATCH('O5 Details by Class &amp; Accounts'!AL$18, 'E2 Allocators'!$B$15:$W$15, 0),FALSE)*$G83), 0, VLOOKUP(VLOOKUP($A83, 'E4 TB Allocation Details'!$A$18:$L$205, MATCH("Customer ID", 'E4 TB Allocation Details'!$A$18:$L$18, 0),FALSE), 'E2 Allocators'!$B$15:$W$361, MATCH('O5 Details by Class &amp; Accounts'!AL$18, 'E2 Allocators'!$B$15:$W$15, 0),FALSE)*$G83)</f>
        <v>0</v>
      </c>
      <c r="AM83" s="1411">
        <f>IF(ISERROR(VLOOKUP(VLOOKUP($A83, 'E4 TB Allocation Details'!$A$18:$L$205, MATCH("Customer ID", 'E4 TB Allocation Details'!$A$18:$L$18, 0),FALSE), 'E2 Allocators'!$B$15:$W$361, MATCH('O5 Details by Class &amp; Accounts'!AM$18, 'E2 Allocators'!$B$15:$W$15, 0),FALSE)*$G83), 0, VLOOKUP(VLOOKUP($A83, 'E4 TB Allocation Details'!$A$18:$L$205, MATCH("Customer ID", 'E4 TB Allocation Details'!$A$18:$L$18, 0),FALSE), 'E2 Allocators'!$B$15:$W$361, MATCH('O5 Details by Class &amp; Accounts'!AM$18, 'E2 Allocators'!$B$15:$W$15, 0),FALSE)*$G83)</f>
        <v>0</v>
      </c>
      <c r="AN83" s="1411">
        <f>IF(ISERROR(VLOOKUP(VLOOKUP($A83, 'E4 TB Allocation Details'!$A$18:$L$205, MATCH("Customer ID", 'E4 TB Allocation Details'!$A$18:$L$18, 0),FALSE), 'E2 Allocators'!$B$15:$W$361, MATCH('O5 Details by Class &amp; Accounts'!AN$18, 'E2 Allocators'!$B$15:$W$15, 0),FALSE)*$G83), 0, VLOOKUP(VLOOKUP($A83, 'E4 TB Allocation Details'!$A$18:$L$205, MATCH("Customer ID", 'E4 TB Allocation Details'!$A$18:$L$18, 0),FALSE), 'E2 Allocators'!$B$15:$W$361, MATCH('O5 Details by Class &amp; Accounts'!AN$18, 'E2 Allocators'!$B$15:$W$15, 0),FALSE)*$G83)</f>
        <v>0</v>
      </c>
      <c r="AO83" s="1411">
        <f>IF(ISERROR(VLOOKUP(VLOOKUP($A83, 'E4 TB Allocation Details'!$A$18:$L$205, MATCH("Customer ID", 'E4 TB Allocation Details'!$A$18:$L$18, 0),FALSE), 'E2 Allocators'!$B$15:$W$361, MATCH('O5 Details by Class &amp; Accounts'!AO$18, 'E2 Allocators'!$B$15:$W$15, 0),FALSE)*$G83), 0, VLOOKUP(VLOOKUP($A83, 'E4 TB Allocation Details'!$A$18:$L$205, MATCH("Customer ID", 'E4 TB Allocation Details'!$A$18:$L$18, 0),FALSE), 'E2 Allocators'!$B$15:$W$361, MATCH('O5 Details by Class &amp; Accounts'!AO$18, 'E2 Allocators'!$B$15:$W$15, 0),FALSE)*$G83)</f>
        <v>0</v>
      </c>
      <c r="AP83" s="1411">
        <f>IF(ISERROR(VLOOKUP(VLOOKUP($A83, 'E4 TB Allocation Details'!$A$18:$L$205, MATCH("Customer ID", 'E4 TB Allocation Details'!$A$18:$L$18, 0),FALSE), 'E2 Allocators'!$B$15:$W$361, MATCH('O5 Details by Class &amp; Accounts'!AP$18, 'E2 Allocators'!$B$15:$W$15, 0),FALSE)*$G83), 0, VLOOKUP(VLOOKUP($A83, 'E4 TB Allocation Details'!$A$18:$L$205, MATCH("Customer ID", 'E4 TB Allocation Details'!$A$18:$L$18, 0),FALSE), 'E2 Allocators'!$B$15:$W$361, MATCH('O5 Details by Class &amp; Accounts'!AP$18, 'E2 Allocators'!$B$15:$W$15, 0),FALSE)*$G83)</f>
        <v>0</v>
      </c>
      <c r="AQ83" s="1411">
        <f>IF(ISERROR(VLOOKUP(VLOOKUP($A83, 'E4 TB Allocation Details'!$A$18:$L$205, MATCH("Customer ID", 'E4 TB Allocation Details'!$A$18:$L$18, 0),FALSE), 'E2 Allocators'!$B$15:$W$361, MATCH('O5 Details by Class &amp; Accounts'!AQ$18, 'E2 Allocators'!$B$15:$W$15, 0),FALSE)*$G83), 0, VLOOKUP(VLOOKUP($A83, 'E4 TB Allocation Details'!$A$18:$L$205, MATCH("Customer ID", 'E4 TB Allocation Details'!$A$18:$L$18, 0),FALSE), 'E2 Allocators'!$B$15:$W$361, MATCH('O5 Details by Class &amp; Accounts'!AQ$18, 'E2 Allocators'!$B$15:$W$15, 0),FALSE)*$G83)</f>
        <v>0</v>
      </c>
      <c r="AR83" s="1411">
        <f>IF(ISERROR(VLOOKUP(VLOOKUP($A83, 'E4 TB Allocation Details'!$A$18:$L$205, MATCH("Customer ID", 'E4 TB Allocation Details'!$A$18:$L$18, 0),FALSE), 'E2 Allocators'!$B$15:$W$361, MATCH('O5 Details by Class &amp; Accounts'!AR$18, 'E2 Allocators'!$B$15:$W$15, 0),FALSE)*$G83), 0, VLOOKUP(VLOOKUP($A83, 'E4 TB Allocation Details'!$A$18:$L$205, MATCH("Customer ID", 'E4 TB Allocation Details'!$A$18:$L$18, 0),FALSE), 'E2 Allocators'!$B$15:$W$361, MATCH('O5 Details by Class &amp; Accounts'!AR$18, 'E2 Allocators'!$B$15:$W$15, 0),FALSE)*$G83)</f>
        <v>0</v>
      </c>
      <c r="AS83" s="1411">
        <f>IF(ISERROR(VLOOKUP(VLOOKUP($A83, 'E4 TB Allocation Details'!$A$18:$L$205, MATCH("Customer ID", 'E4 TB Allocation Details'!$A$18:$L$18, 0),FALSE), 'E2 Allocators'!$B$15:$W$361, MATCH('O5 Details by Class &amp; Accounts'!AS$18, 'E2 Allocators'!$B$15:$W$15, 0),FALSE)*$G83), 0, VLOOKUP(VLOOKUP($A83, 'E4 TB Allocation Details'!$A$18:$L$205, MATCH("Customer ID", 'E4 TB Allocation Details'!$A$18:$L$18, 0),FALSE), 'E2 Allocators'!$B$15:$W$361, MATCH('O5 Details by Class &amp; Accounts'!AS$18, 'E2 Allocators'!$B$15:$W$15, 0),FALSE)*$G83)</f>
        <v>0</v>
      </c>
      <c r="AT83" s="1411">
        <f>IF(ISERROR(VLOOKUP(VLOOKUP($A83, 'E4 TB Allocation Details'!$A$18:$L$205, MATCH("Customer ID", 'E4 TB Allocation Details'!$A$18:$L$18, 0),FALSE), 'E2 Allocators'!$B$15:$W$361, MATCH('O5 Details by Class &amp; Accounts'!AT$18, 'E2 Allocators'!$B$15:$W$15, 0),FALSE)*$G83), 0, VLOOKUP(VLOOKUP($A83, 'E4 TB Allocation Details'!$A$18:$L$205, MATCH("Customer ID", 'E4 TB Allocation Details'!$A$18:$L$18, 0),FALSE), 'E2 Allocators'!$B$15:$W$361, MATCH('O5 Details by Class &amp; Accounts'!AT$18, 'E2 Allocators'!$B$15:$W$15, 0),FALSE)*$G83)</f>
        <v>0</v>
      </c>
      <c r="AU83" s="1411">
        <f>IF(ISERROR(VLOOKUP(VLOOKUP($A83, 'E4 TB Allocation Details'!$A$18:$L$205, MATCH("Customer ID", 'E4 TB Allocation Details'!$A$18:$L$18, 0),FALSE), 'E2 Allocators'!$B$15:$W$361, MATCH('O5 Details by Class &amp; Accounts'!AU$18, 'E2 Allocators'!$B$15:$W$15, 0),FALSE)*$G83), 0, VLOOKUP(VLOOKUP($A83, 'E4 TB Allocation Details'!$A$18:$L$205, MATCH("Customer ID", 'E4 TB Allocation Details'!$A$18:$L$18, 0),FALSE), 'E2 Allocators'!$B$15:$W$361, MATCH('O5 Details by Class &amp; Accounts'!AU$18, 'E2 Allocators'!$B$15:$W$15, 0),FALSE)*$G83)</f>
        <v>0</v>
      </c>
      <c r="AV83" s="1411">
        <f>IF(ISERROR(VLOOKUP(VLOOKUP($A83, 'E4 TB Allocation Details'!$A$18:$L$205, MATCH("Customer ID", 'E4 TB Allocation Details'!$A$18:$L$18, 0),FALSE), 'E2 Allocators'!$B$15:$W$361, MATCH('O5 Details by Class &amp; Accounts'!AV$18, 'E2 Allocators'!$B$15:$W$15, 0),FALSE)*$G83), 0, VLOOKUP(VLOOKUP($A83, 'E4 TB Allocation Details'!$A$18:$L$205, MATCH("Customer ID", 'E4 TB Allocation Details'!$A$18:$L$18, 0),FALSE), 'E2 Allocators'!$B$15:$W$361, MATCH('O5 Details by Class &amp; Accounts'!AV$18, 'E2 Allocators'!$B$15:$W$15, 0),FALSE)*$G83)</f>
        <v>0</v>
      </c>
      <c r="AW83" s="1411">
        <f>IF(ISERROR(VLOOKUP(VLOOKUP($A83, 'E4 TB Allocation Details'!$A$18:$L$205, MATCH("Customer ID", 'E4 TB Allocation Details'!$A$18:$L$18, 0),FALSE), 'E2 Allocators'!$B$15:$W$361, MATCH('O5 Details by Class &amp; Accounts'!AW$18, 'E2 Allocators'!$B$15:$W$15, 0),FALSE)*$G83), 0, VLOOKUP(VLOOKUP($A83, 'E4 TB Allocation Details'!$A$18:$L$205, MATCH("Customer ID", 'E4 TB Allocation Details'!$A$18:$L$18, 0),FALSE), 'E2 Allocators'!$B$15:$W$361, MATCH('O5 Details by Class &amp; Accounts'!AW$18, 'E2 Allocators'!$B$15:$W$15, 0),FALSE)*$G83)</f>
        <v>0</v>
      </c>
      <c r="AX83" s="1411">
        <f t="shared" si="15"/>
        <v>0</v>
      </c>
      <c r="AY83" s="1411">
        <f>IF(ISERROR(VLOOKUP(VLOOKUP($A83, 'E4 TB Allocation Details'!$A$18:$L$205, MATCH("Misc ID", 'E4 TB Allocation Details'!$A$18:$L$18, 0),FALSE), 'E2 Allocators'!$B$15:$W$361, MATCH('O5 Details by Class &amp; Accounts'!AY$18, 'E2 Allocators'!$B$15:$W$15, 0),FALSE)*$E83), 0, VLOOKUP(VLOOKUP($A83, 'E4 TB Allocation Details'!$A$18:$L$205, MATCH("Misc ID", 'E4 TB Allocation Details'!$A$18:$L$18, 0),FALSE), 'E2 Allocators'!$B$15:$W$361, MATCH('O5 Details by Class &amp; Accounts'!AY$18, 'E2 Allocators'!$B$15:$W$15, 0),FALSE)*$E83)</f>
        <v>-409544.21024213667</v>
      </c>
      <c r="AZ83" s="1411">
        <f>IF(ISERROR(VLOOKUP(VLOOKUP($A83, 'E4 TB Allocation Details'!$A$18:$L$205, MATCH("Misc ID", 'E4 TB Allocation Details'!$A$18:$L$18, 0),FALSE), 'E2 Allocators'!$B$15:$W$361, MATCH('O5 Details by Class &amp; Accounts'!AZ$18, 'E2 Allocators'!$B$15:$W$15, 0),FALSE)*$E83), 0, VLOOKUP(VLOOKUP($A83, 'E4 TB Allocation Details'!$A$18:$L$205, MATCH("Misc ID", 'E4 TB Allocation Details'!$A$18:$L$18, 0),FALSE), 'E2 Allocators'!$B$15:$W$361, MATCH('O5 Details by Class &amp; Accounts'!AZ$18, 'E2 Allocators'!$B$15:$W$15, 0),FALSE)*$E83)</f>
        <v>-141786.61009987743</v>
      </c>
      <c r="BA83" s="1411">
        <f>IF(ISERROR(VLOOKUP(VLOOKUP($A83, 'E4 TB Allocation Details'!$A$18:$L$205, MATCH("Misc ID", 'E4 TB Allocation Details'!$A$18:$L$18, 0),FALSE), 'E2 Allocators'!$B$15:$W$361, MATCH('O5 Details by Class &amp; Accounts'!BA$18, 'E2 Allocators'!$B$15:$W$15, 0),FALSE)*$E83), 0, VLOOKUP(VLOOKUP($A83, 'E4 TB Allocation Details'!$A$18:$L$205, MATCH("Misc ID", 'E4 TB Allocation Details'!$A$18:$L$18, 0),FALSE), 'E2 Allocators'!$B$15:$W$361, MATCH('O5 Details by Class &amp; Accounts'!BA$18, 'E2 Allocators'!$B$15:$W$15, 0),FALSE)*$E83)</f>
        <v>-206867.12061149278</v>
      </c>
      <c r="BB83" s="1411">
        <f>IF(ISERROR(VLOOKUP(VLOOKUP($A83, 'E4 TB Allocation Details'!$A$18:$L$205, MATCH("Misc ID", 'E4 TB Allocation Details'!$A$18:$L$18, 0),FALSE), 'E2 Allocators'!$B$15:$W$361, MATCH('O5 Details by Class &amp; Accounts'!BB$18, 'E2 Allocators'!$B$15:$W$15, 0),FALSE)*$E83), 0, VLOOKUP(VLOOKUP($A83, 'E4 TB Allocation Details'!$A$18:$L$205, MATCH("Misc ID", 'E4 TB Allocation Details'!$A$18:$L$18, 0),FALSE), 'E2 Allocators'!$B$15:$W$361, MATCH('O5 Details by Class &amp; Accounts'!BB$18, 'E2 Allocators'!$B$15:$W$15, 0),FALSE)*$E83)</f>
        <v>0</v>
      </c>
      <c r="BC83" s="1411">
        <f>IF(ISERROR(VLOOKUP(VLOOKUP($A83, 'E4 TB Allocation Details'!$A$18:$L$205, MATCH("Misc ID", 'E4 TB Allocation Details'!$A$18:$L$18, 0),FALSE), 'E2 Allocators'!$B$15:$W$361, MATCH('O5 Details by Class &amp; Accounts'!BC$18, 'E2 Allocators'!$B$15:$W$15, 0),FALSE)*$E83), 0, VLOOKUP(VLOOKUP($A83, 'E4 TB Allocation Details'!$A$18:$L$205, MATCH("Misc ID", 'E4 TB Allocation Details'!$A$18:$L$18, 0),FALSE), 'E2 Allocators'!$B$15:$W$361, MATCH('O5 Details by Class &amp; Accounts'!BC$18, 'E2 Allocators'!$B$15:$W$15, 0),FALSE)*$E83)</f>
        <v>0</v>
      </c>
      <c r="BD83" s="1411">
        <f>IF(ISERROR(VLOOKUP(VLOOKUP($A83, 'E4 TB Allocation Details'!$A$18:$L$205, MATCH("Misc ID", 'E4 TB Allocation Details'!$A$18:$L$18, 0),FALSE), 'E2 Allocators'!$B$15:$W$361, MATCH('O5 Details by Class &amp; Accounts'!BD$18, 'E2 Allocators'!$B$15:$W$15, 0),FALSE)*$E83), 0, VLOOKUP(VLOOKUP($A83, 'E4 TB Allocation Details'!$A$18:$L$205, MATCH("Misc ID", 'E4 TB Allocation Details'!$A$18:$L$18, 0),FALSE), 'E2 Allocators'!$B$15:$W$361, MATCH('O5 Details by Class &amp; Accounts'!BD$18, 'E2 Allocators'!$B$15:$W$15, 0),FALSE)*$E83)</f>
        <v>0</v>
      </c>
      <c r="BE83" s="1411">
        <f>IF(ISERROR(VLOOKUP(VLOOKUP($A83, 'E4 TB Allocation Details'!$A$18:$L$205, MATCH("Misc ID", 'E4 TB Allocation Details'!$A$18:$L$18, 0),FALSE), 'E2 Allocators'!$B$15:$W$361, MATCH('O5 Details by Class &amp; Accounts'!BE$18, 'E2 Allocators'!$B$15:$W$15, 0),FALSE)*$E83), 0, VLOOKUP(VLOOKUP($A83, 'E4 TB Allocation Details'!$A$18:$L$205, MATCH("Misc ID", 'E4 TB Allocation Details'!$A$18:$L$18, 0),FALSE), 'E2 Allocators'!$B$15:$W$361, MATCH('O5 Details by Class &amp; Accounts'!BE$18, 'E2 Allocators'!$B$15:$W$15, 0),FALSE)*$E83)</f>
        <v>-55753.843113982039</v>
      </c>
      <c r="BF83" s="1411">
        <f>IF(ISERROR(VLOOKUP(VLOOKUP($A83, 'E4 TB Allocation Details'!$A$18:$L$205, MATCH("Misc ID", 'E4 TB Allocation Details'!$A$18:$L$18, 0),FALSE), 'E2 Allocators'!$B$15:$W$361, MATCH('O5 Details by Class &amp; Accounts'!BF$18, 'E2 Allocators'!$B$15:$W$15, 0),FALSE)*$E83), 0, VLOOKUP(VLOOKUP($A83, 'E4 TB Allocation Details'!$A$18:$L$205, MATCH("Misc ID", 'E4 TB Allocation Details'!$A$18:$L$18, 0),FALSE), 'E2 Allocators'!$B$15:$W$361, MATCH('O5 Details by Class &amp; Accounts'!BF$18, 'E2 Allocators'!$B$15:$W$15, 0),FALSE)*$E83)</f>
        <v>-3059.3169327706764</v>
      </c>
      <c r="BG83" s="1411">
        <f>IF(ISERROR(VLOOKUP(VLOOKUP($A83, 'E4 TB Allocation Details'!$A$18:$L$205, MATCH("Misc ID", 'E4 TB Allocation Details'!$A$18:$L$18, 0),FALSE), 'E2 Allocators'!$B$15:$W$361, MATCH('O5 Details by Class &amp; Accounts'!BG$18, 'E2 Allocators'!$B$15:$W$15, 0),FALSE)*$E83), 0, VLOOKUP(VLOOKUP($A83, 'E4 TB Allocation Details'!$A$18:$L$205, MATCH("Misc ID", 'E4 TB Allocation Details'!$A$18:$L$18, 0),FALSE), 'E2 Allocators'!$B$15:$W$361, MATCH('O5 Details by Class &amp; Accounts'!BG$18, 'E2 Allocators'!$B$15:$W$15, 0),FALSE)*$E83)</f>
        <v>-2788.8989997402132</v>
      </c>
      <c r="BH83" s="1411">
        <f>IF(ISERROR(VLOOKUP(VLOOKUP($A83, 'E4 TB Allocation Details'!$A$18:$L$205, MATCH("Misc ID", 'E4 TB Allocation Details'!$A$18:$L$18, 0),FALSE), 'E2 Allocators'!$B$15:$W$361, MATCH('O5 Details by Class &amp; Accounts'!BH$18, 'E2 Allocators'!$B$15:$W$15, 0),FALSE)*$E83), 0, VLOOKUP(VLOOKUP($A83, 'E4 TB Allocation Details'!$A$18:$L$205, MATCH("Misc ID", 'E4 TB Allocation Details'!$A$18:$L$18, 0),FALSE), 'E2 Allocators'!$B$15:$W$361, MATCH('O5 Details by Class &amp; Accounts'!BH$18, 'E2 Allocators'!$B$15:$W$15, 0),FALSE)*$E83)</f>
        <v>0</v>
      </c>
      <c r="BI83" s="1411">
        <f>IF(ISERROR(VLOOKUP(VLOOKUP($A83, 'E4 TB Allocation Details'!$A$18:$L$205, MATCH("Misc ID", 'E4 TB Allocation Details'!$A$18:$L$18, 0),FALSE), 'E2 Allocators'!$B$15:$W$361, MATCH('O5 Details by Class &amp; Accounts'!BI$18, 'E2 Allocators'!$B$15:$W$15, 0),FALSE)*$E83), 0, VLOOKUP(VLOOKUP($A83, 'E4 TB Allocation Details'!$A$18:$L$205, MATCH("Misc ID", 'E4 TB Allocation Details'!$A$18:$L$18, 0),FALSE), 'E2 Allocators'!$B$15:$W$361, MATCH('O5 Details by Class &amp; Accounts'!BI$18, 'E2 Allocators'!$B$15:$W$15, 0),FALSE)*$E83)</f>
        <v>0</v>
      </c>
      <c r="BJ83" s="1411">
        <f>IF(ISERROR(VLOOKUP(VLOOKUP($A83, 'E4 TB Allocation Details'!$A$18:$L$205, MATCH("Misc ID", 'E4 TB Allocation Details'!$A$18:$L$18, 0),FALSE), 'E2 Allocators'!$B$15:$W$361, MATCH('O5 Details by Class &amp; Accounts'!BJ$18, 'E2 Allocators'!$B$15:$W$15, 0),FALSE)*$E83), 0, VLOOKUP(VLOOKUP($A83, 'E4 TB Allocation Details'!$A$18:$L$205, MATCH("Misc ID", 'E4 TB Allocation Details'!$A$18:$L$18, 0),FALSE), 'E2 Allocators'!$B$15:$W$361, MATCH('O5 Details by Class &amp; Accounts'!BJ$18, 'E2 Allocators'!$B$15:$W$15, 0),FALSE)*$E83)</f>
        <v>0</v>
      </c>
      <c r="BK83" s="1411">
        <f>IF(ISERROR(VLOOKUP(VLOOKUP($A83, 'E4 TB Allocation Details'!$A$18:$L$205, MATCH("Misc ID", 'E4 TB Allocation Details'!$A$18:$L$18, 0),FALSE), 'E2 Allocators'!$B$15:$W$361, MATCH('O5 Details by Class &amp; Accounts'!BK$18, 'E2 Allocators'!$B$15:$W$15, 0),FALSE)*$E83), 0, VLOOKUP(VLOOKUP($A83, 'E4 TB Allocation Details'!$A$18:$L$205, MATCH("Misc ID", 'E4 TB Allocation Details'!$A$18:$L$18, 0),FALSE), 'E2 Allocators'!$B$15:$W$361, MATCH('O5 Details by Class &amp; Accounts'!BK$18, 'E2 Allocators'!$B$15:$W$15, 0),FALSE)*$E83)</f>
        <v>0</v>
      </c>
      <c r="BL83" s="1411">
        <f>IF(ISERROR(VLOOKUP(VLOOKUP($A83, 'E4 TB Allocation Details'!$A$18:$L$205, MATCH("Misc ID", 'E4 TB Allocation Details'!$A$18:$L$18, 0),FALSE), 'E2 Allocators'!$B$15:$W$361, MATCH('O5 Details by Class &amp; Accounts'!BL$18, 'E2 Allocators'!$B$15:$W$15, 0),FALSE)*$E83), 0, VLOOKUP(VLOOKUP($A83, 'E4 TB Allocation Details'!$A$18:$L$205, MATCH("Misc ID", 'E4 TB Allocation Details'!$A$18:$L$18, 0),FALSE), 'E2 Allocators'!$B$15:$W$361, MATCH('O5 Details by Class &amp; Accounts'!BL$18, 'E2 Allocators'!$B$15:$W$15, 0),FALSE)*$E83)</f>
        <v>0</v>
      </c>
      <c r="BM83" s="1411">
        <f>IF(ISERROR(VLOOKUP(VLOOKUP($A83, 'E4 TB Allocation Details'!$A$18:$L$205, MATCH("Misc ID", 'E4 TB Allocation Details'!$A$18:$L$18, 0),FALSE), 'E2 Allocators'!$B$15:$W$361, MATCH('O5 Details by Class &amp; Accounts'!BM$18, 'E2 Allocators'!$B$15:$W$15, 0),FALSE)*$E83), 0, VLOOKUP(VLOOKUP($A83, 'E4 TB Allocation Details'!$A$18:$L$205, MATCH("Misc ID", 'E4 TB Allocation Details'!$A$18:$L$18, 0),FALSE), 'E2 Allocators'!$B$15:$W$361, MATCH('O5 Details by Class &amp; Accounts'!BM$18, 'E2 Allocators'!$B$15:$W$15, 0),FALSE)*$E83)</f>
        <v>0</v>
      </c>
      <c r="BN83" s="1411">
        <f>IF(ISERROR(VLOOKUP(VLOOKUP($A83, 'E4 TB Allocation Details'!$A$18:$L$205, MATCH("Misc ID", 'E4 TB Allocation Details'!$A$18:$L$18, 0),FALSE), 'E2 Allocators'!$B$15:$W$361, MATCH('O5 Details by Class &amp; Accounts'!BN$18, 'E2 Allocators'!$B$15:$W$15, 0),FALSE)*$E83), 0, VLOOKUP(VLOOKUP($A83, 'E4 TB Allocation Details'!$A$18:$L$205, MATCH("Misc ID", 'E4 TB Allocation Details'!$A$18:$L$18, 0),FALSE), 'E2 Allocators'!$B$15:$W$361, MATCH('O5 Details by Class &amp; Accounts'!BN$18, 'E2 Allocators'!$B$15:$W$15, 0),FALSE)*$E83)</f>
        <v>0</v>
      </c>
      <c r="BO83" s="1411">
        <f>IF(ISERROR(VLOOKUP(VLOOKUP($A83, 'E4 TB Allocation Details'!$A$18:$L$205, MATCH("Misc ID", 'E4 TB Allocation Details'!$A$18:$L$18, 0),FALSE), 'E2 Allocators'!$B$15:$W$361, MATCH('O5 Details by Class &amp; Accounts'!BO$18, 'E2 Allocators'!$B$15:$W$15, 0),FALSE)*$E83), 0, VLOOKUP(VLOOKUP($A83, 'E4 TB Allocation Details'!$A$18:$L$205, MATCH("Misc ID", 'E4 TB Allocation Details'!$A$18:$L$18, 0),FALSE), 'E2 Allocators'!$B$15:$W$361, MATCH('O5 Details by Class &amp; Accounts'!BO$18, 'E2 Allocators'!$B$15:$W$15, 0),FALSE)*$E83)</f>
        <v>0</v>
      </c>
      <c r="BP83" s="1411">
        <f>IF(ISERROR(VLOOKUP(VLOOKUP($A83, 'E4 TB Allocation Details'!$A$18:$L$205, MATCH("Misc ID", 'E4 TB Allocation Details'!$A$18:$L$18, 0),FALSE), 'E2 Allocators'!$B$15:$W$361, MATCH('O5 Details by Class &amp; Accounts'!BP$18, 'E2 Allocators'!$B$15:$W$15, 0),FALSE)*$E83), 0, VLOOKUP(VLOOKUP($A83, 'E4 TB Allocation Details'!$A$18:$L$205, MATCH("Misc ID", 'E4 TB Allocation Details'!$A$18:$L$18, 0),FALSE), 'E2 Allocators'!$B$15:$W$361, MATCH('O5 Details by Class &amp; Accounts'!BP$18, 'E2 Allocators'!$B$15:$W$15, 0),FALSE)*$E83)</f>
        <v>0</v>
      </c>
      <c r="BQ83" s="1411">
        <f>IF(ISERROR(VLOOKUP(VLOOKUP($A83, 'E4 TB Allocation Details'!$A$18:$L$205, MATCH("Misc ID", 'E4 TB Allocation Details'!$A$18:$L$18, 0),FALSE), 'E2 Allocators'!$B$15:$W$361, MATCH('O5 Details by Class &amp; Accounts'!BQ$18, 'E2 Allocators'!$B$15:$W$15, 0),FALSE)*$E83), 0, VLOOKUP(VLOOKUP($A83, 'E4 TB Allocation Details'!$A$18:$L$205, MATCH("Misc ID", 'E4 TB Allocation Details'!$A$18:$L$18, 0),FALSE), 'E2 Allocators'!$B$15:$W$361, MATCH('O5 Details by Class &amp; Accounts'!BQ$18, 'E2 Allocators'!$B$15:$W$15, 0),FALSE)*$E83)</f>
        <v>0</v>
      </c>
      <c r="BR83" s="1411">
        <f>IF(ISERROR(VLOOKUP(VLOOKUP($A83, 'E4 TB Allocation Details'!$A$18:$L$205, MATCH("Misc ID", 'E4 TB Allocation Details'!$A$18:$L$18, 0),FALSE), 'E2 Allocators'!$B$15:$W$361, MATCH('O5 Details by Class &amp; Accounts'!BR$18, 'E2 Allocators'!$B$15:$W$15, 0),FALSE)*$E83), 0, VLOOKUP(VLOOKUP($A83, 'E4 TB Allocation Details'!$A$18:$L$205, MATCH("Misc ID", 'E4 TB Allocation Details'!$A$18:$L$18, 0),FALSE), 'E2 Allocators'!$B$15:$W$361, MATCH('O5 Details by Class &amp; Accounts'!BR$18, 'E2 Allocators'!$B$15:$W$15, 0),FALSE)*$E83)</f>
        <v>0</v>
      </c>
      <c r="BS83" s="1411">
        <f>SUM(AY83:BR83)</f>
        <v>-819799.99999999977</v>
      </c>
      <c r="BT83" s="1411">
        <f>IF(ISERROR(VLOOKUP(VLOOKUP($A83, 'E4 TB Allocation Details'!$A$18:$L$205, MATCH("A &amp; G ID", 'E4 TB Allocation Details'!$A$18:$L$18, 0),FALSE), 'E2 Allocators'!$B$15:$W$361, MATCH('O5 Details by Class &amp; Accounts'!BT$18, 'E2 Allocators'!$B$15:$W$15, 0),FALSE)*$E83), 0, VLOOKUP(VLOOKUP($A83, 'E4 TB Allocation Details'!$A$18:$L$205, MATCH("A &amp; G ID", 'E4 TB Allocation Details'!$A$18:$L$18, 0),FALSE), 'E2 Allocators'!$B$15:$W$361, MATCH('O5 Details by Class &amp; Accounts'!BT$18, 'E2 Allocators'!$B$15:$W$15, 0),FALSE)*$E83)</f>
        <v>0</v>
      </c>
      <c r="BU83" s="1411">
        <f>IF(ISERROR(VLOOKUP(VLOOKUP($A83, 'E4 TB Allocation Details'!$A$18:$L$205, MATCH("A &amp; G ID", 'E4 TB Allocation Details'!$A$18:$L$18, 0),FALSE), 'E2 Allocators'!$B$15:$W$361, MATCH('O5 Details by Class &amp; Accounts'!BU$18, 'E2 Allocators'!$B$15:$W$15, 0),FALSE)*$E83), 0, VLOOKUP(VLOOKUP($A83, 'E4 TB Allocation Details'!$A$18:$L$205, MATCH("A &amp; G ID", 'E4 TB Allocation Details'!$A$18:$L$18, 0),FALSE), 'E2 Allocators'!$B$15:$W$361, MATCH('O5 Details by Class &amp; Accounts'!BU$18, 'E2 Allocators'!$B$15:$W$15, 0),FALSE)*$E83)</f>
        <v>0</v>
      </c>
      <c r="BV83" s="1411">
        <f>IF(ISERROR(VLOOKUP(VLOOKUP($A83, 'E4 TB Allocation Details'!$A$18:$L$205, MATCH("A &amp; G ID", 'E4 TB Allocation Details'!$A$18:$L$18, 0),FALSE), 'E2 Allocators'!$B$15:$W$361, MATCH('O5 Details by Class &amp; Accounts'!BV$18, 'E2 Allocators'!$B$15:$W$15, 0),FALSE)*$E83), 0, VLOOKUP(VLOOKUP($A83, 'E4 TB Allocation Details'!$A$18:$L$205, MATCH("A &amp; G ID", 'E4 TB Allocation Details'!$A$18:$L$18, 0),FALSE), 'E2 Allocators'!$B$15:$W$361, MATCH('O5 Details by Class &amp; Accounts'!BV$18, 'E2 Allocators'!$B$15:$W$15, 0),FALSE)*$E83)</f>
        <v>0</v>
      </c>
      <c r="BW83" s="1411">
        <f>IF(ISERROR(VLOOKUP(VLOOKUP($A83, 'E4 TB Allocation Details'!$A$18:$L$205, MATCH("A &amp; G ID", 'E4 TB Allocation Details'!$A$18:$L$18, 0),FALSE), 'E2 Allocators'!$B$15:$W$361, MATCH('O5 Details by Class &amp; Accounts'!BW$18, 'E2 Allocators'!$B$15:$W$15, 0),FALSE)*$E83), 0, VLOOKUP(VLOOKUP($A83, 'E4 TB Allocation Details'!$A$18:$L$205, MATCH("A &amp; G ID", 'E4 TB Allocation Details'!$A$18:$L$18, 0),FALSE), 'E2 Allocators'!$B$15:$W$361, MATCH('O5 Details by Class &amp; Accounts'!BW$18, 'E2 Allocators'!$B$15:$W$15, 0),FALSE)*$E83)</f>
        <v>0</v>
      </c>
      <c r="BX83" s="1411">
        <f>IF(ISERROR(VLOOKUP(VLOOKUP($A83, 'E4 TB Allocation Details'!$A$18:$L$205, MATCH("A &amp; G ID", 'E4 TB Allocation Details'!$A$18:$L$18, 0),FALSE), 'E2 Allocators'!$B$15:$W$361, MATCH('O5 Details by Class &amp; Accounts'!BX$18, 'E2 Allocators'!$B$15:$W$15, 0),FALSE)*$E83), 0, VLOOKUP(VLOOKUP($A83, 'E4 TB Allocation Details'!$A$18:$L$205, MATCH("A &amp; G ID", 'E4 TB Allocation Details'!$A$18:$L$18, 0),FALSE), 'E2 Allocators'!$B$15:$W$361, MATCH('O5 Details by Class &amp; Accounts'!BX$18, 'E2 Allocators'!$B$15:$W$15, 0),FALSE)*$E83)</f>
        <v>0</v>
      </c>
      <c r="BY83" s="1411">
        <f>IF(ISERROR(VLOOKUP(VLOOKUP($A83, 'E4 TB Allocation Details'!$A$18:$L$205, MATCH("A &amp; G ID", 'E4 TB Allocation Details'!$A$18:$L$18, 0),FALSE), 'E2 Allocators'!$B$15:$W$361, MATCH('O5 Details by Class &amp; Accounts'!BY$18, 'E2 Allocators'!$B$15:$W$15, 0),FALSE)*$E83), 0, VLOOKUP(VLOOKUP($A83, 'E4 TB Allocation Details'!$A$18:$L$205, MATCH("A &amp; G ID", 'E4 TB Allocation Details'!$A$18:$L$18, 0),FALSE), 'E2 Allocators'!$B$15:$W$361, MATCH('O5 Details by Class &amp; Accounts'!BY$18, 'E2 Allocators'!$B$15:$W$15, 0),FALSE)*$E83)</f>
        <v>0</v>
      </c>
      <c r="BZ83" s="1411">
        <f>IF(ISERROR(VLOOKUP(VLOOKUP($A83, 'E4 TB Allocation Details'!$A$18:$L$205, MATCH("A &amp; G ID", 'E4 TB Allocation Details'!$A$18:$L$18, 0),FALSE), 'E2 Allocators'!$B$15:$W$361, MATCH('O5 Details by Class &amp; Accounts'!BZ$18, 'E2 Allocators'!$B$15:$W$15, 0),FALSE)*$E83), 0, VLOOKUP(VLOOKUP($A83, 'E4 TB Allocation Details'!$A$18:$L$205, MATCH("A &amp; G ID", 'E4 TB Allocation Details'!$A$18:$L$18, 0),FALSE), 'E2 Allocators'!$B$15:$W$361, MATCH('O5 Details by Class &amp; Accounts'!BZ$18, 'E2 Allocators'!$B$15:$W$15, 0),FALSE)*$E83)</f>
        <v>0</v>
      </c>
      <c r="CA83" s="1411">
        <f>IF(ISERROR(VLOOKUP(VLOOKUP($A83, 'E4 TB Allocation Details'!$A$18:$L$205, MATCH("A &amp; G ID", 'E4 TB Allocation Details'!$A$18:$L$18, 0),FALSE), 'E2 Allocators'!$B$15:$W$361, MATCH('O5 Details by Class &amp; Accounts'!CA$18, 'E2 Allocators'!$B$15:$W$15, 0),FALSE)*$E83), 0, VLOOKUP(VLOOKUP($A83, 'E4 TB Allocation Details'!$A$18:$L$205, MATCH("A &amp; G ID", 'E4 TB Allocation Details'!$A$18:$L$18, 0),FALSE), 'E2 Allocators'!$B$15:$W$361, MATCH('O5 Details by Class &amp; Accounts'!CA$18, 'E2 Allocators'!$B$15:$W$15, 0),FALSE)*$E83)</f>
        <v>0</v>
      </c>
      <c r="CB83" s="1411">
        <f>IF(ISERROR(VLOOKUP(VLOOKUP($A83, 'E4 TB Allocation Details'!$A$18:$L$205, MATCH("A &amp; G ID", 'E4 TB Allocation Details'!$A$18:$L$18, 0),FALSE), 'E2 Allocators'!$B$15:$W$361, MATCH('O5 Details by Class &amp; Accounts'!CB$18, 'E2 Allocators'!$B$15:$W$15, 0),FALSE)*$E83), 0, VLOOKUP(VLOOKUP($A83, 'E4 TB Allocation Details'!$A$18:$L$205, MATCH("A &amp; G ID", 'E4 TB Allocation Details'!$A$18:$L$18, 0),FALSE), 'E2 Allocators'!$B$15:$W$361, MATCH('O5 Details by Class &amp; Accounts'!CB$18, 'E2 Allocators'!$B$15:$W$15, 0),FALSE)*$E83)</f>
        <v>0</v>
      </c>
      <c r="CC83" s="1411">
        <f>IF(ISERROR(VLOOKUP(VLOOKUP($A83, 'E4 TB Allocation Details'!$A$18:$L$205, MATCH("A &amp; G ID", 'E4 TB Allocation Details'!$A$18:$L$18, 0),FALSE), 'E2 Allocators'!$B$15:$W$361, MATCH('O5 Details by Class &amp; Accounts'!CC$18, 'E2 Allocators'!$B$15:$W$15, 0),FALSE)*$E83), 0, VLOOKUP(VLOOKUP($A83, 'E4 TB Allocation Details'!$A$18:$L$205, MATCH("A &amp; G ID", 'E4 TB Allocation Details'!$A$18:$L$18, 0),FALSE), 'E2 Allocators'!$B$15:$W$361, MATCH('O5 Details by Class &amp; Accounts'!CC$18, 'E2 Allocators'!$B$15:$W$15, 0),FALSE)*$E83)</f>
        <v>0</v>
      </c>
      <c r="CD83" s="1411">
        <f>IF(ISERROR(VLOOKUP(VLOOKUP($A83, 'E4 TB Allocation Details'!$A$18:$L$205, MATCH("A &amp; G ID", 'E4 TB Allocation Details'!$A$18:$L$18, 0),FALSE), 'E2 Allocators'!$B$15:$W$361, MATCH('O5 Details by Class &amp; Accounts'!CD$18, 'E2 Allocators'!$B$15:$W$15, 0),FALSE)*$E83), 0, VLOOKUP(VLOOKUP($A83, 'E4 TB Allocation Details'!$A$18:$L$205, MATCH("A &amp; G ID", 'E4 TB Allocation Details'!$A$18:$L$18, 0),FALSE), 'E2 Allocators'!$B$15:$W$361, MATCH('O5 Details by Class &amp; Accounts'!CD$18, 'E2 Allocators'!$B$15:$W$15, 0),FALSE)*$E83)</f>
        <v>0</v>
      </c>
      <c r="CE83" s="1411">
        <f>IF(ISERROR(VLOOKUP(VLOOKUP($A83, 'E4 TB Allocation Details'!$A$18:$L$205, MATCH("A &amp; G ID", 'E4 TB Allocation Details'!$A$18:$L$18, 0),FALSE), 'E2 Allocators'!$B$15:$W$361, MATCH('O5 Details by Class &amp; Accounts'!CE$18, 'E2 Allocators'!$B$15:$W$15, 0),FALSE)*$E83), 0, VLOOKUP(VLOOKUP($A83, 'E4 TB Allocation Details'!$A$18:$L$205, MATCH("A &amp; G ID", 'E4 TB Allocation Details'!$A$18:$L$18, 0),FALSE), 'E2 Allocators'!$B$15:$W$361, MATCH('O5 Details by Class &amp; Accounts'!CE$18, 'E2 Allocators'!$B$15:$W$15, 0),FALSE)*$E83)</f>
        <v>0</v>
      </c>
      <c r="CF83" s="1411">
        <f>IF(ISERROR(VLOOKUP(VLOOKUP($A83, 'E4 TB Allocation Details'!$A$18:$L$205, MATCH("A &amp; G ID", 'E4 TB Allocation Details'!$A$18:$L$18, 0),FALSE), 'E2 Allocators'!$B$15:$W$361, MATCH('O5 Details by Class &amp; Accounts'!CF$18, 'E2 Allocators'!$B$15:$W$15, 0),FALSE)*$E83), 0, VLOOKUP(VLOOKUP($A83, 'E4 TB Allocation Details'!$A$18:$L$205, MATCH("A &amp; G ID", 'E4 TB Allocation Details'!$A$18:$L$18, 0),FALSE), 'E2 Allocators'!$B$15:$W$361, MATCH('O5 Details by Class &amp; Accounts'!CF$18, 'E2 Allocators'!$B$15:$W$15, 0),FALSE)*$E83)</f>
        <v>0</v>
      </c>
      <c r="CG83" s="1411">
        <f>IF(ISERROR(VLOOKUP(VLOOKUP($A83, 'E4 TB Allocation Details'!$A$18:$L$205, MATCH("A &amp; G ID", 'E4 TB Allocation Details'!$A$18:$L$18, 0),FALSE), 'E2 Allocators'!$B$15:$W$361, MATCH('O5 Details by Class &amp; Accounts'!CG$18, 'E2 Allocators'!$B$15:$W$15, 0),FALSE)*$E83), 0, VLOOKUP(VLOOKUP($A83, 'E4 TB Allocation Details'!$A$18:$L$205, MATCH("A &amp; G ID", 'E4 TB Allocation Details'!$A$18:$L$18, 0),FALSE), 'E2 Allocators'!$B$15:$W$361, MATCH('O5 Details by Class &amp; Accounts'!CG$18, 'E2 Allocators'!$B$15:$W$15, 0),FALSE)*$E83)</f>
        <v>0</v>
      </c>
      <c r="CH83" s="1411">
        <f>IF(ISERROR(VLOOKUP(VLOOKUP($A83, 'E4 TB Allocation Details'!$A$18:$L$205, MATCH("A &amp; G ID", 'E4 TB Allocation Details'!$A$18:$L$18, 0),FALSE), 'E2 Allocators'!$B$15:$W$361, MATCH('O5 Details by Class &amp; Accounts'!CH$18, 'E2 Allocators'!$B$15:$W$15, 0),FALSE)*$E83), 0, VLOOKUP(VLOOKUP($A83, 'E4 TB Allocation Details'!$A$18:$L$205, MATCH("A &amp; G ID", 'E4 TB Allocation Details'!$A$18:$L$18, 0),FALSE), 'E2 Allocators'!$B$15:$W$361, MATCH('O5 Details by Class &amp; Accounts'!CH$18, 'E2 Allocators'!$B$15:$W$15, 0),FALSE)*$E83)</f>
        <v>0</v>
      </c>
      <c r="CI83" s="1411">
        <f>IF(ISERROR(VLOOKUP(VLOOKUP($A83, 'E4 TB Allocation Details'!$A$18:$L$205, MATCH("A &amp; G ID", 'E4 TB Allocation Details'!$A$18:$L$18, 0),FALSE), 'E2 Allocators'!$B$15:$W$361, MATCH('O5 Details by Class &amp; Accounts'!CI$18, 'E2 Allocators'!$B$15:$W$15, 0),FALSE)*$E83), 0, VLOOKUP(VLOOKUP($A83, 'E4 TB Allocation Details'!$A$18:$L$205, MATCH("A &amp; G ID", 'E4 TB Allocation Details'!$A$18:$L$18, 0),FALSE), 'E2 Allocators'!$B$15:$W$361, MATCH('O5 Details by Class &amp; Accounts'!CI$18, 'E2 Allocators'!$B$15:$W$15, 0),FALSE)*$E83)</f>
        <v>0</v>
      </c>
      <c r="CJ83" s="1411">
        <f>IF(ISERROR(VLOOKUP(VLOOKUP($A83, 'E4 TB Allocation Details'!$A$18:$L$205, MATCH("A &amp; G ID", 'E4 TB Allocation Details'!$A$18:$L$18, 0),FALSE), 'E2 Allocators'!$B$15:$W$361, MATCH('O5 Details by Class &amp; Accounts'!CJ$18, 'E2 Allocators'!$B$15:$W$15, 0),FALSE)*$E83), 0, VLOOKUP(VLOOKUP($A83, 'E4 TB Allocation Details'!$A$18:$L$205, MATCH("A &amp; G ID", 'E4 TB Allocation Details'!$A$18:$L$18, 0),FALSE), 'E2 Allocators'!$B$15:$W$361, MATCH('O5 Details by Class &amp; Accounts'!CJ$18, 'E2 Allocators'!$B$15:$W$15, 0),FALSE)*$E83)</f>
        <v>0</v>
      </c>
      <c r="CK83" s="1411">
        <f>IF(ISERROR(VLOOKUP(VLOOKUP($A83, 'E4 TB Allocation Details'!$A$18:$L$205, MATCH("A &amp; G ID", 'E4 TB Allocation Details'!$A$18:$L$18, 0),FALSE), 'E2 Allocators'!$B$15:$W$361, MATCH('O5 Details by Class &amp; Accounts'!CK$18, 'E2 Allocators'!$B$15:$W$15, 0),FALSE)*$E83), 0, VLOOKUP(VLOOKUP($A83, 'E4 TB Allocation Details'!$A$18:$L$205, MATCH("A &amp; G ID", 'E4 TB Allocation Details'!$A$18:$L$18, 0),FALSE), 'E2 Allocators'!$B$15:$W$361, MATCH('O5 Details by Class &amp; Accounts'!CK$18, 'E2 Allocators'!$B$15:$W$15, 0),FALSE)*$E83)</f>
        <v>0</v>
      </c>
      <c r="CL83" s="1411">
        <f>IF(ISERROR(VLOOKUP(VLOOKUP($A83, 'E4 TB Allocation Details'!$A$18:$L$205, MATCH("A &amp; G ID", 'E4 TB Allocation Details'!$A$18:$L$18, 0),FALSE), 'E2 Allocators'!$B$15:$W$361, MATCH('O5 Details by Class &amp; Accounts'!CL$18, 'E2 Allocators'!$B$15:$W$15, 0),FALSE)*$E83), 0, VLOOKUP(VLOOKUP($A83, 'E4 TB Allocation Details'!$A$18:$L$205, MATCH("A &amp; G ID", 'E4 TB Allocation Details'!$A$18:$L$18, 0),FALSE), 'E2 Allocators'!$B$15:$W$361, MATCH('O5 Details by Class &amp; Accounts'!CL$18, 'E2 Allocators'!$B$15:$W$15, 0),FALSE)*$E83)</f>
        <v>0</v>
      </c>
      <c r="CM83" s="1411">
        <f>IF(ISERROR(VLOOKUP(VLOOKUP($A83, 'E4 TB Allocation Details'!$A$18:$L$205, MATCH("A &amp; G ID", 'E4 TB Allocation Details'!$A$18:$L$18, 0),FALSE), 'E2 Allocators'!$B$15:$W$361, MATCH('O5 Details by Class &amp; Accounts'!CM$18, 'E2 Allocators'!$B$15:$W$15, 0),FALSE)*$E83), 0, VLOOKUP(VLOOKUP($A83, 'E4 TB Allocation Details'!$A$18:$L$205, MATCH("A &amp; G ID", 'E4 TB Allocation Details'!$A$18:$L$18, 0),FALSE), 'E2 Allocators'!$B$15:$W$361, MATCH('O5 Details by Class &amp; Accounts'!CM$18, 'E2 Allocators'!$B$15:$W$15, 0),FALSE)*$E83)</f>
        <v>0</v>
      </c>
      <c r="CN83" s="1411">
        <f t="shared" si="16"/>
        <v>0</v>
      </c>
      <c r="CO83" s="1791">
        <f>+E83-AC83-AX83-BS83-CN83</f>
        <v>-2.3283064365386963E-10</v>
      </c>
      <c r="CQ83" s="2086" t="s">
        <v>401</v>
      </c>
    </row>
    <row r="84" spans="1:95" s="80" customFormat="1" ht="12.75">
      <c r="A84" s="1179">
        <v>4080</v>
      </c>
      <c r="B84" s="1180" t="s">
        <v>944</v>
      </c>
      <c r="C84" s="1788">
        <f>IF(ISERROR(VLOOKUP($A84,'I3 TB Data'!$A$23:$H$458,MATCH('O5 Details by Class &amp; Accounts'!$C$18, 'I3 TB Data'!$A$23:$H$23,0),0)), 0, VLOOKUP($A84,'I3 TB Data'!$A$23:$H$458,MATCH('O5 Details by Class &amp; Accounts'!$C$18,'I3 TB Data'!$A$23:$H$23,0),0))</f>
        <v>-7114899.9999999991</v>
      </c>
      <c r="D84" s="1789"/>
      <c r="E84" s="1788">
        <f t="shared" si="17"/>
        <v>-7114899.9999999991</v>
      </c>
      <c r="F84" s="1790">
        <f>IF(ISERROR(VLOOKUP($A84, 'E1 Categorization'!A33:E122, MATCH("Customer Component", 'E1 Categorization'!$A$33:$E$33,0), 0)), 0, IF(VLOOKUP($A84, 'E1 Categorization'!A33:E122, MATCH("Customer Component", 'E1 Categorization'!$A$33:$E$33,0), 0)=0, 'O5 Details by Class &amp; Accounts'!$E84, IF(AND(VLOOKUP($A84, 'E1 Categorization'!A33:E122, MATCH("Customer Component", 'E1 Categorization'!$A$33:$E$33,0), 0) &gt;0, VLOOKUP($A84, 'E1 Categorization'!A33:E122, MATCH("Customer Component", 'E1 Categorization'!$A$33:$E$33,0), 0)&lt;1), 'O5 Details by Class &amp; Accounts'!$E84*(1-VLOOKUP($A84, 'E1 Categorization'!A33:E122, MATCH("Customer Component", 'E1 Categorization'!$A$33:$E$33,0), 0)), 0)))</f>
        <v>0</v>
      </c>
      <c r="G84" s="1790">
        <f>IF(ISERROR(VLOOKUP($A84, 'E1 Categorization'!A33:E122, MATCH("Customer Component", 'E1 Categorization'!$A$33:$E$33,0), 0)),0, IF(VLOOKUP($A84, 'E1 Categorization'!A33:E122, MATCH("Customer Component", 'E1 Categorization'!$A$33:$E$33,0), 0)=0, 0, IF(AND(VLOOKUP($A84, 'E1 Categorization'!A33:E122, MATCH("Customer Component", 'E1 Categorization'!$A$33:$E$33,0), 0) &gt;0, VLOOKUP($A84, 'E1 Categorization'!A33:E122, MATCH("Customer Component", 'E1 Categorization'!$A$33:$E$33,0), 0)&lt;1), 'O5 Details by Class &amp; Accounts'!$E84*(VLOOKUP($A84, 'E1 Categorization'!A33:E122, MATCH("Customer Component", 'E1 Categorization'!$A$33:$E$33,0), 0)), 'O5 Details by Class &amp; Accounts'!$E84)))</f>
        <v>0</v>
      </c>
      <c r="H84" s="1411">
        <f t="shared" si="13"/>
        <v>0</v>
      </c>
      <c r="I84" s="1411">
        <f>IF(ISERROR(VLOOKUP(VLOOKUP($A84, 'E4 TB Allocation Details'!$A$18:$L$205, MATCH("Demand ID", 'E4 TB Allocation Details'!$A$18:$L$18, 0),FALSE), 'E2 Allocators'!$B$15:$W$361, MATCH('O5 Details by Class &amp; Accounts'!I$18, 'E2 Allocators'!$B$15:$W$15, 0),FALSE)*$F84), 0, VLOOKUP(VLOOKUP($A84, 'E4 TB Allocation Details'!$A$18:$L$205, MATCH("Demand ID", 'E4 TB Allocation Details'!$A$18:$L$18, 0),FALSE), 'E2 Allocators'!$B$15:$W$361, MATCH('O5 Details by Class &amp; Accounts'!I$18, 'E2 Allocators'!$B$15:$W$15, 0),FALSE)*$F84)</f>
        <v>0</v>
      </c>
      <c r="J84" s="1411">
        <f>IF(ISERROR(VLOOKUP(VLOOKUP($A84, 'E4 TB Allocation Details'!$A$18:$L$205, MATCH("Demand ID", 'E4 TB Allocation Details'!$A$18:$L$18, 0),FALSE), 'E2 Allocators'!$B$15:$W$361, MATCH('O5 Details by Class &amp; Accounts'!J$18, 'E2 Allocators'!$B$15:$W$15, 0),FALSE)*$F84), 0, VLOOKUP(VLOOKUP($A84, 'E4 TB Allocation Details'!$A$18:$L$205, MATCH("Demand ID", 'E4 TB Allocation Details'!$A$18:$L$18, 0),FALSE), 'E2 Allocators'!$B$15:$W$361, MATCH('O5 Details by Class &amp; Accounts'!J$18, 'E2 Allocators'!$B$15:$W$15, 0),FALSE)*$F84)</f>
        <v>0</v>
      </c>
      <c r="K84" s="1411">
        <f>IF(ISERROR(VLOOKUP(VLOOKUP($A84, 'E4 TB Allocation Details'!$A$18:$L$205, MATCH("Demand ID", 'E4 TB Allocation Details'!$A$18:$L$18, 0),FALSE), 'E2 Allocators'!$B$15:$W$361, MATCH('O5 Details by Class &amp; Accounts'!K$18, 'E2 Allocators'!$B$15:$W$15, 0),FALSE)*$F84), 0, VLOOKUP(VLOOKUP($A84, 'E4 TB Allocation Details'!$A$18:$L$205, MATCH("Demand ID", 'E4 TB Allocation Details'!$A$18:$L$18, 0),FALSE), 'E2 Allocators'!$B$15:$W$361, MATCH('O5 Details by Class &amp; Accounts'!K$18, 'E2 Allocators'!$B$15:$W$15, 0),FALSE)*$F84)</f>
        <v>0</v>
      </c>
      <c r="L84" s="1411">
        <f>IF(ISERROR(VLOOKUP(VLOOKUP($A84, 'E4 TB Allocation Details'!$A$18:$L$205, MATCH("Demand ID", 'E4 TB Allocation Details'!$A$18:$L$18, 0),FALSE), 'E2 Allocators'!$B$15:$W$361, MATCH('O5 Details by Class &amp; Accounts'!L$18, 'E2 Allocators'!$B$15:$W$15, 0),FALSE)*$F84), 0, VLOOKUP(VLOOKUP($A84, 'E4 TB Allocation Details'!$A$18:$L$205, MATCH("Demand ID", 'E4 TB Allocation Details'!$A$18:$L$18, 0),FALSE), 'E2 Allocators'!$B$15:$W$361, MATCH('O5 Details by Class &amp; Accounts'!L$18, 'E2 Allocators'!$B$15:$W$15, 0),FALSE)*$F84)</f>
        <v>0</v>
      </c>
      <c r="M84" s="1411">
        <f>IF(ISERROR(VLOOKUP(VLOOKUP($A84, 'E4 TB Allocation Details'!$A$18:$L$205, MATCH("Demand ID", 'E4 TB Allocation Details'!$A$18:$L$18, 0),FALSE), 'E2 Allocators'!$B$15:$W$361, MATCH('O5 Details by Class &amp; Accounts'!M$18, 'E2 Allocators'!$B$15:$W$15, 0),FALSE)*$F84), 0, VLOOKUP(VLOOKUP($A84, 'E4 TB Allocation Details'!$A$18:$L$205, MATCH("Demand ID", 'E4 TB Allocation Details'!$A$18:$L$18, 0),FALSE), 'E2 Allocators'!$B$15:$W$361, MATCH('O5 Details by Class &amp; Accounts'!M$18, 'E2 Allocators'!$B$15:$W$15, 0),FALSE)*$F84)</f>
        <v>0</v>
      </c>
      <c r="N84" s="1411">
        <f>IF(ISERROR(VLOOKUP(VLOOKUP($A84, 'E4 TB Allocation Details'!$A$18:$L$205, MATCH("Demand ID", 'E4 TB Allocation Details'!$A$18:$L$18, 0),FALSE), 'E2 Allocators'!$B$15:$W$361, MATCH('O5 Details by Class &amp; Accounts'!N$18, 'E2 Allocators'!$B$15:$W$15, 0),FALSE)*$F84), 0, VLOOKUP(VLOOKUP($A84, 'E4 TB Allocation Details'!$A$18:$L$205, MATCH("Demand ID", 'E4 TB Allocation Details'!$A$18:$L$18, 0),FALSE), 'E2 Allocators'!$B$15:$W$361, MATCH('O5 Details by Class &amp; Accounts'!N$18, 'E2 Allocators'!$B$15:$W$15, 0),FALSE)*$F84)</f>
        <v>0</v>
      </c>
      <c r="O84" s="1411">
        <f>IF(ISERROR(VLOOKUP(VLOOKUP($A84, 'E4 TB Allocation Details'!$A$18:$L$205, MATCH("Demand ID", 'E4 TB Allocation Details'!$A$18:$L$18, 0),FALSE), 'E2 Allocators'!$B$15:$W$361, MATCH('O5 Details by Class &amp; Accounts'!O$18, 'E2 Allocators'!$B$15:$W$15, 0),FALSE)*$F84), 0, VLOOKUP(VLOOKUP($A84, 'E4 TB Allocation Details'!$A$18:$L$205, MATCH("Demand ID", 'E4 TB Allocation Details'!$A$18:$L$18, 0),FALSE), 'E2 Allocators'!$B$15:$W$361, MATCH('O5 Details by Class &amp; Accounts'!O$18, 'E2 Allocators'!$B$15:$W$15, 0),FALSE)*$F84)</f>
        <v>0</v>
      </c>
      <c r="P84" s="1411">
        <f>IF(ISERROR(VLOOKUP(VLOOKUP($A84, 'E4 TB Allocation Details'!$A$18:$L$205, MATCH("Demand ID", 'E4 TB Allocation Details'!$A$18:$L$18, 0),FALSE), 'E2 Allocators'!$B$15:$W$361, MATCH('O5 Details by Class &amp; Accounts'!P$18, 'E2 Allocators'!$B$15:$W$15, 0),FALSE)*$F84), 0, VLOOKUP(VLOOKUP($A84, 'E4 TB Allocation Details'!$A$18:$L$205, MATCH("Demand ID", 'E4 TB Allocation Details'!$A$18:$L$18, 0),FALSE), 'E2 Allocators'!$B$15:$W$361, MATCH('O5 Details by Class &amp; Accounts'!P$18, 'E2 Allocators'!$B$15:$W$15, 0),FALSE)*$F84)</f>
        <v>0</v>
      </c>
      <c r="Q84" s="1411">
        <f>IF(ISERROR(VLOOKUP(VLOOKUP($A84, 'E4 TB Allocation Details'!$A$18:$L$205, MATCH("Demand ID", 'E4 TB Allocation Details'!$A$18:$L$18, 0),FALSE), 'E2 Allocators'!$B$15:$W$361, MATCH('O5 Details by Class &amp; Accounts'!Q$18, 'E2 Allocators'!$B$15:$W$15, 0),FALSE)*$F84), 0, VLOOKUP(VLOOKUP($A84, 'E4 TB Allocation Details'!$A$18:$L$205, MATCH("Demand ID", 'E4 TB Allocation Details'!$A$18:$L$18, 0),FALSE), 'E2 Allocators'!$B$15:$W$361, MATCH('O5 Details by Class &amp; Accounts'!Q$18, 'E2 Allocators'!$B$15:$W$15, 0),FALSE)*$F84)</f>
        <v>0</v>
      </c>
      <c r="R84" s="1411">
        <f>IF(ISERROR(VLOOKUP(VLOOKUP($A84, 'E4 TB Allocation Details'!$A$18:$L$205, MATCH("Demand ID", 'E4 TB Allocation Details'!$A$18:$L$18, 0),FALSE), 'E2 Allocators'!$B$15:$W$361, MATCH('O5 Details by Class &amp; Accounts'!R$18, 'E2 Allocators'!$B$15:$W$15, 0),FALSE)*$F84), 0, VLOOKUP(VLOOKUP($A84, 'E4 TB Allocation Details'!$A$18:$L$205, MATCH("Demand ID", 'E4 TB Allocation Details'!$A$18:$L$18, 0),FALSE), 'E2 Allocators'!$B$15:$W$361, MATCH('O5 Details by Class &amp; Accounts'!R$18, 'E2 Allocators'!$B$15:$W$15, 0),FALSE)*$F84)</f>
        <v>0</v>
      </c>
      <c r="S84" s="1411">
        <f>IF(ISERROR(VLOOKUP(VLOOKUP($A84, 'E4 TB Allocation Details'!$A$18:$L$205, MATCH("Demand ID", 'E4 TB Allocation Details'!$A$18:$L$18, 0),FALSE), 'E2 Allocators'!$B$15:$W$361, MATCH('O5 Details by Class &amp; Accounts'!S$18, 'E2 Allocators'!$B$15:$W$15, 0),FALSE)*$F84), 0, VLOOKUP(VLOOKUP($A84, 'E4 TB Allocation Details'!$A$18:$L$205, MATCH("Demand ID", 'E4 TB Allocation Details'!$A$18:$L$18, 0),FALSE), 'E2 Allocators'!$B$15:$W$361, MATCH('O5 Details by Class &amp; Accounts'!S$18, 'E2 Allocators'!$B$15:$W$15, 0),FALSE)*$F84)</f>
        <v>0</v>
      </c>
      <c r="T84" s="1411">
        <f>IF(ISERROR(VLOOKUP(VLOOKUP($A84, 'E4 TB Allocation Details'!$A$18:$L$205, MATCH("Demand ID", 'E4 TB Allocation Details'!$A$18:$L$18, 0),FALSE), 'E2 Allocators'!$B$15:$W$361, MATCH('O5 Details by Class &amp; Accounts'!T$18, 'E2 Allocators'!$B$15:$W$15, 0),FALSE)*$F84), 0, VLOOKUP(VLOOKUP($A84, 'E4 TB Allocation Details'!$A$18:$L$205, MATCH("Demand ID", 'E4 TB Allocation Details'!$A$18:$L$18, 0),FALSE), 'E2 Allocators'!$B$15:$W$361, MATCH('O5 Details by Class &amp; Accounts'!T$18, 'E2 Allocators'!$B$15:$W$15, 0),FALSE)*$F84)</f>
        <v>0</v>
      </c>
      <c r="U84" s="1411">
        <f>IF(ISERROR(VLOOKUP(VLOOKUP($A84, 'E4 TB Allocation Details'!$A$18:$L$205, MATCH("Demand ID", 'E4 TB Allocation Details'!$A$18:$L$18, 0),FALSE), 'E2 Allocators'!$B$15:$W$361, MATCH('O5 Details by Class &amp; Accounts'!U$18, 'E2 Allocators'!$B$15:$W$15, 0),FALSE)*$F84), 0, VLOOKUP(VLOOKUP($A84, 'E4 TB Allocation Details'!$A$18:$L$205, MATCH("Demand ID", 'E4 TB Allocation Details'!$A$18:$L$18, 0),FALSE), 'E2 Allocators'!$B$15:$W$361, MATCH('O5 Details by Class &amp; Accounts'!U$18, 'E2 Allocators'!$B$15:$W$15, 0),FALSE)*$F84)</f>
        <v>0</v>
      </c>
      <c r="V84" s="1411">
        <f>IF(ISERROR(VLOOKUP(VLOOKUP($A84, 'E4 TB Allocation Details'!$A$18:$L$205, MATCH("Demand ID", 'E4 TB Allocation Details'!$A$18:$L$18, 0),FALSE), 'E2 Allocators'!$B$15:$W$361, MATCH('O5 Details by Class &amp; Accounts'!V$18, 'E2 Allocators'!$B$15:$W$15, 0),FALSE)*$F84), 0, VLOOKUP(VLOOKUP($A84, 'E4 TB Allocation Details'!$A$18:$L$205, MATCH("Demand ID", 'E4 TB Allocation Details'!$A$18:$L$18, 0),FALSE), 'E2 Allocators'!$B$15:$W$361, MATCH('O5 Details by Class &amp; Accounts'!V$18, 'E2 Allocators'!$B$15:$W$15, 0),FALSE)*$F84)</f>
        <v>0</v>
      </c>
      <c r="W84" s="1411">
        <f>IF(ISERROR(VLOOKUP(VLOOKUP($A84, 'E4 TB Allocation Details'!$A$18:$L$205, MATCH("Demand ID", 'E4 TB Allocation Details'!$A$18:$L$18, 0),FALSE), 'E2 Allocators'!$B$15:$W$361, MATCH('O5 Details by Class &amp; Accounts'!W$18, 'E2 Allocators'!$B$15:$W$15, 0),FALSE)*$F84), 0, VLOOKUP(VLOOKUP($A84, 'E4 TB Allocation Details'!$A$18:$L$205, MATCH("Demand ID", 'E4 TB Allocation Details'!$A$18:$L$18, 0),FALSE), 'E2 Allocators'!$B$15:$W$361, MATCH('O5 Details by Class &amp; Accounts'!W$18, 'E2 Allocators'!$B$15:$W$15, 0),FALSE)*$F84)</f>
        <v>0</v>
      </c>
      <c r="X84" s="1411">
        <f>IF(ISERROR(VLOOKUP(VLOOKUP($A84, 'E4 TB Allocation Details'!$A$18:$L$205, MATCH("Demand ID", 'E4 TB Allocation Details'!$A$18:$L$18, 0),FALSE), 'E2 Allocators'!$B$15:$W$361, MATCH('O5 Details by Class &amp; Accounts'!X$18, 'E2 Allocators'!$B$15:$W$15, 0),FALSE)*$F84), 0, VLOOKUP(VLOOKUP($A84, 'E4 TB Allocation Details'!$A$18:$L$205, MATCH("Demand ID", 'E4 TB Allocation Details'!$A$18:$L$18, 0),FALSE), 'E2 Allocators'!$B$15:$W$361, MATCH('O5 Details by Class &amp; Accounts'!X$18, 'E2 Allocators'!$B$15:$W$15, 0),FALSE)*$F84)</f>
        <v>0</v>
      </c>
      <c r="Y84" s="1411">
        <f>IF(ISERROR(VLOOKUP(VLOOKUP($A84, 'E4 TB Allocation Details'!$A$18:$L$205, MATCH("Demand ID", 'E4 TB Allocation Details'!$A$18:$L$18, 0),FALSE), 'E2 Allocators'!$B$15:$W$361, MATCH('O5 Details by Class &amp; Accounts'!Y$18, 'E2 Allocators'!$B$15:$W$15, 0),FALSE)*$F84), 0, VLOOKUP(VLOOKUP($A84, 'E4 TB Allocation Details'!$A$18:$L$205, MATCH("Demand ID", 'E4 TB Allocation Details'!$A$18:$L$18, 0),FALSE), 'E2 Allocators'!$B$15:$W$361, MATCH('O5 Details by Class &amp; Accounts'!Y$18, 'E2 Allocators'!$B$15:$W$15, 0),FALSE)*$F84)</f>
        <v>0</v>
      </c>
      <c r="Z84" s="1411">
        <f>IF(ISERROR(VLOOKUP(VLOOKUP($A84, 'E4 TB Allocation Details'!$A$18:$L$205, MATCH("Demand ID", 'E4 TB Allocation Details'!$A$18:$L$18, 0),FALSE), 'E2 Allocators'!$B$15:$W$361, MATCH('O5 Details by Class &amp; Accounts'!Z$18, 'E2 Allocators'!$B$15:$W$15, 0),FALSE)*$F84), 0, VLOOKUP(VLOOKUP($A84, 'E4 TB Allocation Details'!$A$18:$L$205, MATCH("Demand ID", 'E4 TB Allocation Details'!$A$18:$L$18, 0),FALSE), 'E2 Allocators'!$B$15:$W$361, MATCH('O5 Details by Class &amp; Accounts'!Z$18, 'E2 Allocators'!$B$15:$W$15, 0),FALSE)*$F84)</f>
        <v>0</v>
      </c>
      <c r="AA84" s="1411">
        <f>IF(ISERROR(VLOOKUP(VLOOKUP($A84, 'E4 TB Allocation Details'!$A$18:$L$205, MATCH("Demand ID", 'E4 TB Allocation Details'!$A$18:$L$18, 0),FALSE), 'E2 Allocators'!$B$15:$W$361, MATCH('O5 Details by Class &amp; Accounts'!AA$18, 'E2 Allocators'!$B$15:$W$15, 0),FALSE)*$F84), 0, VLOOKUP(VLOOKUP($A84, 'E4 TB Allocation Details'!$A$18:$L$205, MATCH("Demand ID", 'E4 TB Allocation Details'!$A$18:$L$18, 0),FALSE), 'E2 Allocators'!$B$15:$W$361, MATCH('O5 Details by Class &amp; Accounts'!AA$18, 'E2 Allocators'!$B$15:$W$15, 0),FALSE)*$F84)</f>
        <v>0</v>
      </c>
      <c r="AB84" s="1411">
        <f>IF(ISERROR(VLOOKUP(VLOOKUP($A84, 'E4 TB Allocation Details'!$A$18:$L$205, MATCH("Demand ID", 'E4 TB Allocation Details'!$A$18:$L$18, 0),FALSE), 'E2 Allocators'!$B$15:$W$361, MATCH('O5 Details by Class &amp; Accounts'!AB$18, 'E2 Allocators'!$B$15:$W$15, 0),FALSE)*$F84), 0, VLOOKUP(VLOOKUP($A84, 'E4 TB Allocation Details'!$A$18:$L$205, MATCH("Demand ID", 'E4 TB Allocation Details'!$A$18:$L$18, 0),FALSE), 'E2 Allocators'!$B$15:$W$361, MATCH('O5 Details by Class &amp; Accounts'!AB$18, 'E2 Allocators'!$B$15:$W$15, 0),FALSE)*$F84)</f>
        <v>0</v>
      </c>
      <c r="AC84" s="1411">
        <f t="shared" si="14"/>
        <v>0</v>
      </c>
      <c r="AD84" s="1411">
        <f>IF(ISERROR(VLOOKUP(VLOOKUP($A84, 'E4 TB Allocation Details'!$A$18:$L$205, MATCH("Customer ID", 'E4 TB Allocation Details'!$A$18:$L$18, 0),FALSE), 'E2 Allocators'!$B$15:$W$361, MATCH('O5 Details by Class &amp; Accounts'!AD$18, 'E2 Allocators'!$B$15:$W$15, 0),FALSE)*$G84), 0, VLOOKUP(VLOOKUP($A84, 'E4 TB Allocation Details'!$A$18:$L$205, MATCH("Customer ID", 'E4 TB Allocation Details'!$A$18:$L$18, 0),FALSE), 'E2 Allocators'!$B$15:$W$361, MATCH('O5 Details by Class &amp; Accounts'!AD$18, 'E2 Allocators'!$B$15:$W$15, 0),FALSE)*$G84)</f>
        <v>0</v>
      </c>
      <c r="AE84" s="1411">
        <f>IF(ISERROR(VLOOKUP(VLOOKUP($A84, 'E4 TB Allocation Details'!$A$18:$L$205, MATCH("Customer ID", 'E4 TB Allocation Details'!$A$18:$L$18, 0),FALSE), 'E2 Allocators'!$B$15:$W$361, MATCH('O5 Details by Class &amp; Accounts'!AE$18, 'E2 Allocators'!$B$15:$W$15, 0),FALSE)*$G84), 0, VLOOKUP(VLOOKUP($A84, 'E4 TB Allocation Details'!$A$18:$L$205, MATCH("Customer ID", 'E4 TB Allocation Details'!$A$18:$L$18, 0),FALSE), 'E2 Allocators'!$B$15:$W$361, MATCH('O5 Details by Class &amp; Accounts'!AE$18, 'E2 Allocators'!$B$15:$W$15, 0),FALSE)*$G84)</f>
        <v>0</v>
      </c>
      <c r="AF84" s="1411">
        <f>IF(ISERROR(VLOOKUP(VLOOKUP($A84, 'E4 TB Allocation Details'!$A$18:$L$205, MATCH("Customer ID", 'E4 TB Allocation Details'!$A$18:$L$18, 0),FALSE), 'E2 Allocators'!$B$15:$W$361, MATCH('O5 Details by Class &amp; Accounts'!AF$18, 'E2 Allocators'!$B$15:$W$15, 0),FALSE)*$G84), 0, VLOOKUP(VLOOKUP($A84, 'E4 TB Allocation Details'!$A$18:$L$205, MATCH("Customer ID", 'E4 TB Allocation Details'!$A$18:$L$18, 0),FALSE), 'E2 Allocators'!$B$15:$W$361, MATCH('O5 Details by Class &amp; Accounts'!AF$18, 'E2 Allocators'!$B$15:$W$15, 0),FALSE)*$G84)</f>
        <v>0</v>
      </c>
      <c r="AG84" s="1411">
        <f>IF(ISERROR(VLOOKUP(VLOOKUP($A84, 'E4 TB Allocation Details'!$A$18:$L$205, MATCH("Customer ID", 'E4 TB Allocation Details'!$A$18:$L$18, 0),FALSE), 'E2 Allocators'!$B$15:$W$361, MATCH('O5 Details by Class &amp; Accounts'!AG$18, 'E2 Allocators'!$B$15:$W$15, 0),FALSE)*$G84), 0, VLOOKUP(VLOOKUP($A84, 'E4 TB Allocation Details'!$A$18:$L$205, MATCH("Customer ID", 'E4 TB Allocation Details'!$A$18:$L$18, 0),FALSE), 'E2 Allocators'!$B$15:$W$361, MATCH('O5 Details by Class &amp; Accounts'!AG$18, 'E2 Allocators'!$B$15:$W$15, 0),FALSE)*$G84)</f>
        <v>0</v>
      </c>
      <c r="AH84" s="1411">
        <f>IF(ISERROR(VLOOKUP(VLOOKUP($A84, 'E4 TB Allocation Details'!$A$18:$L$205, MATCH("Customer ID", 'E4 TB Allocation Details'!$A$18:$L$18, 0),FALSE), 'E2 Allocators'!$B$15:$W$361, MATCH('O5 Details by Class &amp; Accounts'!AH$18, 'E2 Allocators'!$B$15:$W$15, 0),FALSE)*$G84), 0, VLOOKUP(VLOOKUP($A84, 'E4 TB Allocation Details'!$A$18:$L$205, MATCH("Customer ID", 'E4 TB Allocation Details'!$A$18:$L$18, 0),FALSE), 'E2 Allocators'!$B$15:$W$361, MATCH('O5 Details by Class &amp; Accounts'!AH$18, 'E2 Allocators'!$B$15:$W$15, 0),FALSE)*$G84)</f>
        <v>0</v>
      </c>
      <c r="AI84" s="1411">
        <f>IF(ISERROR(VLOOKUP(VLOOKUP($A84, 'E4 TB Allocation Details'!$A$18:$L$205, MATCH("Customer ID", 'E4 TB Allocation Details'!$A$18:$L$18, 0),FALSE), 'E2 Allocators'!$B$15:$W$361, MATCH('O5 Details by Class &amp; Accounts'!AI$18, 'E2 Allocators'!$B$15:$W$15, 0),FALSE)*$G84), 0, VLOOKUP(VLOOKUP($A84, 'E4 TB Allocation Details'!$A$18:$L$205, MATCH("Customer ID", 'E4 TB Allocation Details'!$A$18:$L$18, 0),FALSE), 'E2 Allocators'!$B$15:$W$361, MATCH('O5 Details by Class &amp; Accounts'!AI$18, 'E2 Allocators'!$B$15:$W$15, 0),FALSE)*$G84)</f>
        <v>0</v>
      </c>
      <c r="AJ84" s="1411">
        <f>IF(ISERROR(VLOOKUP(VLOOKUP($A84, 'E4 TB Allocation Details'!$A$18:$L$205, MATCH("Customer ID", 'E4 TB Allocation Details'!$A$18:$L$18, 0),FALSE), 'E2 Allocators'!$B$15:$W$361, MATCH('O5 Details by Class &amp; Accounts'!AJ$18, 'E2 Allocators'!$B$15:$W$15, 0),FALSE)*$G84), 0, VLOOKUP(VLOOKUP($A84, 'E4 TB Allocation Details'!$A$18:$L$205, MATCH("Customer ID", 'E4 TB Allocation Details'!$A$18:$L$18, 0),FALSE), 'E2 Allocators'!$B$15:$W$361, MATCH('O5 Details by Class &amp; Accounts'!AJ$18, 'E2 Allocators'!$B$15:$W$15, 0),FALSE)*$G84)</f>
        <v>0</v>
      </c>
      <c r="AK84" s="1411">
        <f>IF(ISERROR(VLOOKUP(VLOOKUP($A84, 'E4 TB Allocation Details'!$A$18:$L$205, MATCH("Customer ID", 'E4 TB Allocation Details'!$A$18:$L$18, 0),FALSE), 'E2 Allocators'!$B$15:$W$361, MATCH('O5 Details by Class &amp; Accounts'!AK$18, 'E2 Allocators'!$B$15:$W$15, 0),FALSE)*$G84), 0, VLOOKUP(VLOOKUP($A84, 'E4 TB Allocation Details'!$A$18:$L$205, MATCH("Customer ID", 'E4 TB Allocation Details'!$A$18:$L$18, 0),FALSE), 'E2 Allocators'!$B$15:$W$361, MATCH('O5 Details by Class &amp; Accounts'!AK$18, 'E2 Allocators'!$B$15:$W$15, 0),FALSE)*$G84)</f>
        <v>0</v>
      </c>
      <c r="AL84" s="1411">
        <f>IF(ISERROR(VLOOKUP(VLOOKUP($A84, 'E4 TB Allocation Details'!$A$18:$L$205, MATCH("Customer ID", 'E4 TB Allocation Details'!$A$18:$L$18, 0),FALSE), 'E2 Allocators'!$B$15:$W$361, MATCH('O5 Details by Class &amp; Accounts'!AL$18, 'E2 Allocators'!$B$15:$W$15, 0),FALSE)*$G84), 0, VLOOKUP(VLOOKUP($A84, 'E4 TB Allocation Details'!$A$18:$L$205, MATCH("Customer ID", 'E4 TB Allocation Details'!$A$18:$L$18, 0),FALSE), 'E2 Allocators'!$B$15:$W$361, MATCH('O5 Details by Class &amp; Accounts'!AL$18, 'E2 Allocators'!$B$15:$W$15, 0),FALSE)*$G84)</f>
        <v>0</v>
      </c>
      <c r="AM84" s="1411">
        <f>IF(ISERROR(VLOOKUP(VLOOKUP($A84, 'E4 TB Allocation Details'!$A$18:$L$205, MATCH("Customer ID", 'E4 TB Allocation Details'!$A$18:$L$18, 0),FALSE), 'E2 Allocators'!$B$15:$W$361, MATCH('O5 Details by Class &amp; Accounts'!AM$18, 'E2 Allocators'!$B$15:$W$15, 0),FALSE)*$G84), 0, VLOOKUP(VLOOKUP($A84, 'E4 TB Allocation Details'!$A$18:$L$205, MATCH("Customer ID", 'E4 TB Allocation Details'!$A$18:$L$18, 0),FALSE), 'E2 Allocators'!$B$15:$W$361, MATCH('O5 Details by Class &amp; Accounts'!AM$18, 'E2 Allocators'!$B$15:$W$15, 0),FALSE)*$G84)</f>
        <v>0</v>
      </c>
      <c r="AN84" s="1411">
        <f>IF(ISERROR(VLOOKUP(VLOOKUP($A84, 'E4 TB Allocation Details'!$A$18:$L$205, MATCH("Customer ID", 'E4 TB Allocation Details'!$A$18:$L$18, 0),FALSE), 'E2 Allocators'!$B$15:$W$361, MATCH('O5 Details by Class &amp; Accounts'!AN$18, 'E2 Allocators'!$B$15:$W$15, 0),FALSE)*$G84), 0, VLOOKUP(VLOOKUP($A84, 'E4 TB Allocation Details'!$A$18:$L$205, MATCH("Customer ID", 'E4 TB Allocation Details'!$A$18:$L$18, 0),FALSE), 'E2 Allocators'!$B$15:$W$361, MATCH('O5 Details by Class &amp; Accounts'!AN$18, 'E2 Allocators'!$B$15:$W$15, 0),FALSE)*$G84)</f>
        <v>0</v>
      </c>
      <c r="AO84" s="1411">
        <f>IF(ISERROR(VLOOKUP(VLOOKUP($A84, 'E4 TB Allocation Details'!$A$18:$L$205, MATCH("Customer ID", 'E4 TB Allocation Details'!$A$18:$L$18, 0),FALSE), 'E2 Allocators'!$B$15:$W$361, MATCH('O5 Details by Class &amp; Accounts'!AO$18, 'E2 Allocators'!$B$15:$W$15, 0),FALSE)*$G84), 0, VLOOKUP(VLOOKUP($A84, 'E4 TB Allocation Details'!$A$18:$L$205, MATCH("Customer ID", 'E4 TB Allocation Details'!$A$18:$L$18, 0),FALSE), 'E2 Allocators'!$B$15:$W$361, MATCH('O5 Details by Class &amp; Accounts'!AO$18, 'E2 Allocators'!$B$15:$W$15, 0),FALSE)*$G84)</f>
        <v>0</v>
      </c>
      <c r="AP84" s="1411">
        <f>IF(ISERROR(VLOOKUP(VLOOKUP($A84, 'E4 TB Allocation Details'!$A$18:$L$205, MATCH("Customer ID", 'E4 TB Allocation Details'!$A$18:$L$18, 0),FALSE), 'E2 Allocators'!$B$15:$W$361, MATCH('O5 Details by Class &amp; Accounts'!AP$18, 'E2 Allocators'!$B$15:$W$15, 0),FALSE)*$G84), 0, VLOOKUP(VLOOKUP($A84, 'E4 TB Allocation Details'!$A$18:$L$205, MATCH("Customer ID", 'E4 TB Allocation Details'!$A$18:$L$18, 0),FALSE), 'E2 Allocators'!$B$15:$W$361, MATCH('O5 Details by Class &amp; Accounts'!AP$18, 'E2 Allocators'!$B$15:$W$15, 0),FALSE)*$G84)</f>
        <v>0</v>
      </c>
      <c r="AQ84" s="1411">
        <f>IF(ISERROR(VLOOKUP(VLOOKUP($A84, 'E4 TB Allocation Details'!$A$18:$L$205, MATCH("Customer ID", 'E4 TB Allocation Details'!$A$18:$L$18, 0),FALSE), 'E2 Allocators'!$B$15:$W$361, MATCH('O5 Details by Class &amp; Accounts'!AQ$18, 'E2 Allocators'!$B$15:$W$15, 0),FALSE)*$G84), 0, VLOOKUP(VLOOKUP($A84, 'E4 TB Allocation Details'!$A$18:$L$205, MATCH("Customer ID", 'E4 TB Allocation Details'!$A$18:$L$18, 0),FALSE), 'E2 Allocators'!$B$15:$W$361, MATCH('O5 Details by Class &amp; Accounts'!AQ$18, 'E2 Allocators'!$B$15:$W$15, 0),FALSE)*$G84)</f>
        <v>0</v>
      </c>
      <c r="AR84" s="1411">
        <f>IF(ISERROR(VLOOKUP(VLOOKUP($A84, 'E4 TB Allocation Details'!$A$18:$L$205, MATCH("Customer ID", 'E4 TB Allocation Details'!$A$18:$L$18, 0),FALSE), 'E2 Allocators'!$B$15:$W$361, MATCH('O5 Details by Class &amp; Accounts'!AR$18, 'E2 Allocators'!$B$15:$W$15, 0),FALSE)*$G84), 0, VLOOKUP(VLOOKUP($A84, 'E4 TB Allocation Details'!$A$18:$L$205, MATCH("Customer ID", 'E4 TB Allocation Details'!$A$18:$L$18, 0),FALSE), 'E2 Allocators'!$B$15:$W$361, MATCH('O5 Details by Class &amp; Accounts'!AR$18, 'E2 Allocators'!$B$15:$W$15, 0),FALSE)*$G84)</f>
        <v>0</v>
      </c>
      <c r="AS84" s="1411">
        <f>IF(ISERROR(VLOOKUP(VLOOKUP($A84, 'E4 TB Allocation Details'!$A$18:$L$205, MATCH("Customer ID", 'E4 TB Allocation Details'!$A$18:$L$18, 0),FALSE), 'E2 Allocators'!$B$15:$W$361, MATCH('O5 Details by Class &amp; Accounts'!AS$18, 'E2 Allocators'!$B$15:$W$15, 0),FALSE)*$G84), 0, VLOOKUP(VLOOKUP($A84, 'E4 TB Allocation Details'!$A$18:$L$205, MATCH("Customer ID", 'E4 TB Allocation Details'!$A$18:$L$18, 0),FALSE), 'E2 Allocators'!$B$15:$W$361, MATCH('O5 Details by Class &amp; Accounts'!AS$18, 'E2 Allocators'!$B$15:$W$15, 0),FALSE)*$G84)</f>
        <v>0</v>
      </c>
      <c r="AT84" s="1411">
        <f>IF(ISERROR(VLOOKUP(VLOOKUP($A84, 'E4 TB Allocation Details'!$A$18:$L$205, MATCH("Customer ID", 'E4 TB Allocation Details'!$A$18:$L$18, 0),FALSE), 'E2 Allocators'!$B$15:$W$361, MATCH('O5 Details by Class &amp; Accounts'!AT$18, 'E2 Allocators'!$B$15:$W$15, 0),FALSE)*$G84), 0, VLOOKUP(VLOOKUP($A84, 'E4 TB Allocation Details'!$A$18:$L$205, MATCH("Customer ID", 'E4 TB Allocation Details'!$A$18:$L$18, 0),FALSE), 'E2 Allocators'!$B$15:$W$361, MATCH('O5 Details by Class &amp; Accounts'!AT$18, 'E2 Allocators'!$B$15:$W$15, 0),FALSE)*$G84)</f>
        <v>0</v>
      </c>
      <c r="AU84" s="1411">
        <f>IF(ISERROR(VLOOKUP(VLOOKUP($A84, 'E4 TB Allocation Details'!$A$18:$L$205, MATCH("Customer ID", 'E4 TB Allocation Details'!$A$18:$L$18, 0),FALSE), 'E2 Allocators'!$B$15:$W$361, MATCH('O5 Details by Class &amp; Accounts'!AU$18, 'E2 Allocators'!$B$15:$W$15, 0),FALSE)*$G84), 0, VLOOKUP(VLOOKUP($A84, 'E4 TB Allocation Details'!$A$18:$L$205, MATCH("Customer ID", 'E4 TB Allocation Details'!$A$18:$L$18, 0),FALSE), 'E2 Allocators'!$B$15:$W$361, MATCH('O5 Details by Class &amp; Accounts'!AU$18, 'E2 Allocators'!$B$15:$W$15, 0),FALSE)*$G84)</f>
        <v>0</v>
      </c>
      <c r="AV84" s="1411">
        <f>IF(ISERROR(VLOOKUP(VLOOKUP($A84, 'E4 TB Allocation Details'!$A$18:$L$205, MATCH("Customer ID", 'E4 TB Allocation Details'!$A$18:$L$18, 0),FALSE), 'E2 Allocators'!$B$15:$W$361, MATCH('O5 Details by Class &amp; Accounts'!AV$18, 'E2 Allocators'!$B$15:$W$15, 0),FALSE)*$G84), 0, VLOOKUP(VLOOKUP($A84, 'E4 TB Allocation Details'!$A$18:$L$205, MATCH("Customer ID", 'E4 TB Allocation Details'!$A$18:$L$18, 0),FALSE), 'E2 Allocators'!$B$15:$W$361, MATCH('O5 Details by Class &amp; Accounts'!AV$18, 'E2 Allocators'!$B$15:$W$15, 0),FALSE)*$G84)</f>
        <v>0</v>
      </c>
      <c r="AW84" s="1411">
        <f>IF(ISERROR(VLOOKUP(VLOOKUP($A84, 'E4 TB Allocation Details'!$A$18:$L$205, MATCH("Customer ID", 'E4 TB Allocation Details'!$A$18:$L$18, 0),FALSE), 'E2 Allocators'!$B$15:$W$361, MATCH('O5 Details by Class &amp; Accounts'!AW$18, 'E2 Allocators'!$B$15:$W$15, 0),FALSE)*$G84), 0, VLOOKUP(VLOOKUP($A84, 'E4 TB Allocation Details'!$A$18:$L$205, MATCH("Customer ID", 'E4 TB Allocation Details'!$A$18:$L$18, 0),FALSE), 'E2 Allocators'!$B$15:$W$361, MATCH('O5 Details by Class &amp; Accounts'!AW$18, 'E2 Allocators'!$B$15:$W$15, 0),FALSE)*$G84)</f>
        <v>0</v>
      </c>
      <c r="AX84" s="1411">
        <f t="shared" si="15"/>
        <v>0</v>
      </c>
      <c r="AY84" s="1411">
        <f>IF(ISERROR(VLOOKUP(VLOOKUP($A84, 'E4 TB Allocation Details'!$A$18:$L$205, MATCH("Misc ID", 'E4 TB Allocation Details'!$A$18:$L$18, 0),FALSE), 'E2 Allocators'!$B$15:$W$361, MATCH('O5 Details by Class &amp; Accounts'!AY$18, 'E2 Allocators'!$B$15:$W$15, 0),FALSE)*$E84), 0, VLOOKUP(VLOOKUP($A84, 'E4 TB Allocation Details'!$A$18:$L$205, MATCH("Misc ID", 'E4 TB Allocation Details'!$A$18:$L$18, 0),FALSE), 'E2 Allocators'!$B$15:$W$361, MATCH('O5 Details by Class &amp; Accounts'!AY$18, 'E2 Allocators'!$B$15:$W$15, 0),FALSE)*$E84)</f>
        <v>-3618796.8798376056</v>
      </c>
      <c r="AZ84" s="1411">
        <f>IF(ISERROR(VLOOKUP(VLOOKUP($A84, 'E4 TB Allocation Details'!$A$18:$L$205, MATCH("Misc ID", 'E4 TB Allocation Details'!$A$18:$L$18, 0),FALSE), 'E2 Allocators'!$B$15:$W$361, MATCH('O5 Details by Class &amp; Accounts'!AZ$18, 'E2 Allocators'!$B$15:$W$15, 0),FALSE)*$E84), 0, VLOOKUP(VLOOKUP($A84, 'E4 TB Allocation Details'!$A$18:$L$205, MATCH("Misc ID", 'E4 TB Allocation Details'!$A$18:$L$18, 0),FALSE), 'E2 Allocators'!$B$15:$W$361, MATCH('O5 Details by Class &amp; Accounts'!AZ$18, 'E2 Allocators'!$B$15:$W$15, 0),FALSE)*$E84)</f>
        <v>-1339960.8935293453</v>
      </c>
      <c r="BA84" s="1411">
        <f>IF(ISERROR(VLOOKUP(VLOOKUP($A84, 'E4 TB Allocation Details'!$A$18:$L$205, MATCH("Misc ID", 'E4 TB Allocation Details'!$A$18:$L$18, 0),FALSE), 'E2 Allocators'!$B$15:$W$361, MATCH('O5 Details by Class &amp; Accounts'!BA$18, 'E2 Allocators'!$B$15:$W$15, 0),FALSE)*$E84), 0, VLOOKUP(VLOOKUP($A84, 'E4 TB Allocation Details'!$A$18:$L$205, MATCH("Misc ID", 'E4 TB Allocation Details'!$A$18:$L$18, 0),FALSE), 'E2 Allocators'!$B$15:$W$361, MATCH('O5 Details by Class &amp; Accounts'!BA$18, 'E2 Allocators'!$B$15:$W$15, 0),FALSE)*$E84)</f>
        <v>-2013356.0563947135</v>
      </c>
      <c r="BB84" s="1411">
        <f>IF(ISERROR(VLOOKUP(VLOOKUP($A84, 'E4 TB Allocation Details'!$A$18:$L$205, MATCH("Misc ID", 'E4 TB Allocation Details'!$A$18:$L$18, 0),FALSE), 'E2 Allocators'!$B$15:$W$361, MATCH('O5 Details by Class &amp; Accounts'!BB$18, 'E2 Allocators'!$B$15:$W$15, 0),FALSE)*$E84), 0, VLOOKUP(VLOOKUP($A84, 'E4 TB Allocation Details'!$A$18:$L$205, MATCH("Misc ID", 'E4 TB Allocation Details'!$A$18:$L$18, 0),FALSE), 'E2 Allocators'!$B$15:$W$361, MATCH('O5 Details by Class &amp; Accounts'!BB$18, 'E2 Allocators'!$B$15:$W$15, 0),FALSE)*$E84)</f>
        <v>0</v>
      </c>
      <c r="BC84" s="1411">
        <f>IF(ISERROR(VLOOKUP(VLOOKUP($A84, 'E4 TB Allocation Details'!$A$18:$L$205, MATCH("Misc ID", 'E4 TB Allocation Details'!$A$18:$L$18, 0),FALSE), 'E2 Allocators'!$B$15:$W$361, MATCH('O5 Details by Class &amp; Accounts'!BC$18, 'E2 Allocators'!$B$15:$W$15, 0),FALSE)*$E84), 0, VLOOKUP(VLOOKUP($A84, 'E4 TB Allocation Details'!$A$18:$L$205, MATCH("Misc ID", 'E4 TB Allocation Details'!$A$18:$L$18, 0),FALSE), 'E2 Allocators'!$B$15:$W$361, MATCH('O5 Details by Class &amp; Accounts'!BC$18, 'E2 Allocators'!$B$15:$W$15, 0),FALSE)*$E84)</f>
        <v>0</v>
      </c>
      <c r="BD84" s="1411">
        <f>IF(ISERROR(VLOOKUP(VLOOKUP($A84, 'E4 TB Allocation Details'!$A$18:$L$205, MATCH("Misc ID", 'E4 TB Allocation Details'!$A$18:$L$18, 0),FALSE), 'E2 Allocators'!$B$15:$W$361, MATCH('O5 Details by Class &amp; Accounts'!BD$18, 'E2 Allocators'!$B$15:$W$15, 0),FALSE)*$E84), 0, VLOOKUP(VLOOKUP($A84, 'E4 TB Allocation Details'!$A$18:$L$205, MATCH("Misc ID", 'E4 TB Allocation Details'!$A$18:$L$18, 0),FALSE), 'E2 Allocators'!$B$15:$W$361, MATCH('O5 Details by Class &amp; Accounts'!BD$18, 'E2 Allocators'!$B$15:$W$15, 0),FALSE)*$E84)</f>
        <v>0</v>
      </c>
      <c r="BE84" s="1411">
        <f>IF(ISERROR(VLOOKUP(VLOOKUP($A84, 'E4 TB Allocation Details'!$A$18:$L$205, MATCH("Misc ID", 'E4 TB Allocation Details'!$A$18:$L$18, 0),FALSE), 'E2 Allocators'!$B$15:$W$361, MATCH('O5 Details by Class &amp; Accounts'!BE$18, 'E2 Allocators'!$B$15:$W$15, 0),FALSE)*$E84), 0, VLOOKUP(VLOOKUP($A84, 'E4 TB Allocation Details'!$A$18:$L$205, MATCH("Misc ID", 'E4 TB Allocation Details'!$A$18:$L$18, 0),FALSE), 'E2 Allocators'!$B$15:$W$361, MATCH('O5 Details by Class &amp; Accounts'!BE$18, 'E2 Allocators'!$B$15:$W$15, 0),FALSE)*$E84)</f>
        <v>-80629.072169416613</v>
      </c>
      <c r="BF84" s="1411">
        <f>IF(ISERROR(VLOOKUP(VLOOKUP($A84, 'E4 TB Allocation Details'!$A$18:$L$205, MATCH("Misc ID", 'E4 TB Allocation Details'!$A$18:$L$18, 0),FALSE), 'E2 Allocators'!$B$15:$W$361, MATCH('O5 Details by Class &amp; Accounts'!BF$18, 'E2 Allocators'!$B$15:$W$15, 0),FALSE)*$E84), 0, VLOOKUP(VLOOKUP($A84, 'E4 TB Allocation Details'!$A$18:$L$205, MATCH("Misc ID", 'E4 TB Allocation Details'!$A$18:$L$18, 0),FALSE), 'E2 Allocators'!$B$15:$W$361, MATCH('O5 Details by Class &amp; Accounts'!BF$18, 'E2 Allocators'!$B$15:$W$15, 0),FALSE)*$E84)</f>
        <v>-17144.366184402203</v>
      </c>
      <c r="BG84" s="1411">
        <f>IF(ISERROR(VLOOKUP(VLOOKUP($A84, 'E4 TB Allocation Details'!$A$18:$L$205, MATCH("Misc ID", 'E4 TB Allocation Details'!$A$18:$L$18, 0),FALSE), 'E2 Allocators'!$B$15:$W$361, MATCH('O5 Details by Class &amp; Accounts'!BG$18, 'E2 Allocators'!$B$15:$W$15, 0),FALSE)*$E84), 0, VLOOKUP(VLOOKUP($A84, 'E4 TB Allocation Details'!$A$18:$L$205, MATCH("Misc ID", 'E4 TB Allocation Details'!$A$18:$L$18, 0),FALSE), 'E2 Allocators'!$B$15:$W$361, MATCH('O5 Details by Class &amp; Accounts'!BG$18, 'E2 Allocators'!$B$15:$W$15, 0),FALSE)*$E84)</f>
        <v>-45012.731884517081</v>
      </c>
      <c r="BH84" s="1411">
        <f>IF(ISERROR(VLOOKUP(VLOOKUP($A84, 'E4 TB Allocation Details'!$A$18:$L$205, MATCH("Misc ID", 'E4 TB Allocation Details'!$A$18:$L$18, 0),FALSE), 'E2 Allocators'!$B$15:$W$361, MATCH('O5 Details by Class &amp; Accounts'!BH$18, 'E2 Allocators'!$B$15:$W$15, 0),FALSE)*$E84), 0, VLOOKUP(VLOOKUP($A84, 'E4 TB Allocation Details'!$A$18:$L$205, MATCH("Misc ID", 'E4 TB Allocation Details'!$A$18:$L$18, 0),FALSE), 'E2 Allocators'!$B$15:$W$361, MATCH('O5 Details by Class &amp; Accounts'!BH$18, 'E2 Allocators'!$B$15:$W$15, 0),FALSE)*$E84)</f>
        <v>0</v>
      </c>
      <c r="BI84" s="1411">
        <f>IF(ISERROR(VLOOKUP(VLOOKUP($A84, 'E4 TB Allocation Details'!$A$18:$L$205, MATCH("Misc ID", 'E4 TB Allocation Details'!$A$18:$L$18, 0),FALSE), 'E2 Allocators'!$B$15:$W$361, MATCH('O5 Details by Class &amp; Accounts'!BI$18, 'E2 Allocators'!$B$15:$W$15, 0),FALSE)*$E84), 0, VLOOKUP(VLOOKUP($A84, 'E4 TB Allocation Details'!$A$18:$L$205, MATCH("Misc ID", 'E4 TB Allocation Details'!$A$18:$L$18, 0),FALSE), 'E2 Allocators'!$B$15:$W$361, MATCH('O5 Details by Class &amp; Accounts'!BI$18, 'E2 Allocators'!$B$15:$W$15, 0),FALSE)*$E84)</f>
        <v>0</v>
      </c>
      <c r="BJ84" s="1411">
        <f>IF(ISERROR(VLOOKUP(VLOOKUP($A84, 'E4 TB Allocation Details'!$A$18:$L$205, MATCH("Misc ID", 'E4 TB Allocation Details'!$A$18:$L$18, 0),FALSE), 'E2 Allocators'!$B$15:$W$361, MATCH('O5 Details by Class &amp; Accounts'!BJ$18, 'E2 Allocators'!$B$15:$W$15, 0),FALSE)*$E84), 0, VLOOKUP(VLOOKUP($A84, 'E4 TB Allocation Details'!$A$18:$L$205, MATCH("Misc ID", 'E4 TB Allocation Details'!$A$18:$L$18, 0),FALSE), 'E2 Allocators'!$B$15:$W$361, MATCH('O5 Details by Class &amp; Accounts'!BJ$18, 'E2 Allocators'!$B$15:$W$15, 0),FALSE)*$E84)</f>
        <v>0</v>
      </c>
      <c r="BK84" s="1411">
        <f>IF(ISERROR(VLOOKUP(VLOOKUP($A84, 'E4 TB Allocation Details'!$A$18:$L$205, MATCH("Misc ID", 'E4 TB Allocation Details'!$A$18:$L$18, 0),FALSE), 'E2 Allocators'!$B$15:$W$361, MATCH('O5 Details by Class &amp; Accounts'!BK$18, 'E2 Allocators'!$B$15:$W$15, 0),FALSE)*$E84), 0, VLOOKUP(VLOOKUP($A84, 'E4 TB Allocation Details'!$A$18:$L$205, MATCH("Misc ID", 'E4 TB Allocation Details'!$A$18:$L$18, 0),FALSE), 'E2 Allocators'!$B$15:$W$361, MATCH('O5 Details by Class &amp; Accounts'!BK$18, 'E2 Allocators'!$B$15:$W$15, 0),FALSE)*$E84)</f>
        <v>0</v>
      </c>
      <c r="BL84" s="1411">
        <f>IF(ISERROR(VLOOKUP(VLOOKUP($A84, 'E4 TB Allocation Details'!$A$18:$L$205, MATCH("Misc ID", 'E4 TB Allocation Details'!$A$18:$L$18, 0),FALSE), 'E2 Allocators'!$B$15:$W$361, MATCH('O5 Details by Class &amp; Accounts'!BL$18, 'E2 Allocators'!$B$15:$W$15, 0),FALSE)*$E84), 0, VLOOKUP(VLOOKUP($A84, 'E4 TB Allocation Details'!$A$18:$L$205, MATCH("Misc ID", 'E4 TB Allocation Details'!$A$18:$L$18, 0),FALSE), 'E2 Allocators'!$B$15:$W$361, MATCH('O5 Details by Class &amp; Accounts'!BL$18, 'E2 Allocators'!$B$15:$W$15, 0),FALSE)*$E84)</f>
        <v>0</v>
      </c>
      <c r="BM84" s="1411">
        <f>IF(ISERROR(VLOOKUP(VLOOKUP($A84, 'E4 TB Allocation Details'!$A$18:$L$205, MATCH("Misc ID", 'E4 TB Allocation Details'!$A$18:$L$18, 0),FALSE), 'E2 Allocators'!$B$15:$W$361, MATCH('O5 Details by Class &amp; Accounts'!BM$18, 'E2 Allocators'!$B$15:$W$15, 0),FALSE)*$E84), 0, VLOOKUP(VLOOKUP($A84, 'E4 TB Allocation Details'!$A$18:$L$205, MATCH("Misc ID", 'E4 TB Allocation Details'!$A$18:$L$18, 0),FALSE), 'E2 Allocators'!$B$15:$W$361, MATCH('O5 Details by Class &amp; Accounts'!BM$18, 'E2 Allocators'!$B$15:$W$15, 0),FALSE)*$E84)</f>
        <v>0</v>
      </c>
      <c r="BN84" s="1411">
        <f>IF(ISERROR(VLOOKUP(VLOOKUP($A84, 'E4 TB Allocation Details'!$A$18:$L$205, MATCH("Misc ID", 'E4 TB Allocation Details'!$A$18:$L$18, 0),FALSE), 'E2 Allocators'!$B$15:$W$361, MATCH('O5 Details by Class &amp; Accounts'!BN$18, 'E2 Allocators'!$B$15:$W$15, 0),FALSE)*$E84), 0, VLOOKUP(VLOOKUP($A84, 'E4 TB Allocation Details'!$A$18:$L$205, MATCH("Misc ID", 'E4 TB Allocation Details'!$A$18:$L$18, 0),FALSE), 'E2 Allocators'!$B$15:$W$361, MATCH('O5 Details by Class &amp; Accounts'!BN$18, 'E2 Allocators'!$B$15:$W$15, 0),FALSE)*$E84)</f>
        <v>0</v>
      </c>
      <c r="BO84" s="1411">
        <f>IF(ISERROR(VLOOKUP(VLOOKUP($A84, 'E4 TB Allocation Details'!$A$18:$L$205, MATCH("Misc ID", 'E4 TB Allocation Details'!$A$18:$L$18, 0),FALSE), 'E2 Allocators'!$B$15:$W$361, MATCH('O5 Details by Class &amp; Accounts'!BO$18, 'E2 Allocators'!$B$15:$W$15, 0),FALSE)*$E84), 0, VLOOKUP(VLOOKUP($A84, 'E4 TB Allocation Details'!$A$18:$L$205, MATCH("Misc ID", 'E4 TB Allocation Details'!$A$18:$L$18, 0),FALSE), 'E2 Allocators'!$B$15:$W$361, MATCH('O5 Details by Class &amp; Accounts'!BO$18, 'E2 Allocators'!$B$15:$W$15, 0),FALSE)*$E84)</f>
        <v>0</v>
      </c>
      <c r="BP84" s="1411">
        <f>IF(ISERROR(VLOOKUP(VLOOKUP($A84, 'E4 TB Allocation Details'!$A$18:$L$205, MATCH("Misc ID", 'E4 TB Allocation Details'!$A$18:$L$18, 0),FALSE), 'E2 Allocators'!$B$15:$W$361, MATCH('O5 Details by Class &amp; Accounts'!BP$18, 'E2 Allocators'!$B$15:$W$15, 0),FALSE)*$E84), 0, VLOOKUP(VLOOKUP($A84, 'E4 TB Allocation Details'!$A$18:$L$205, MATCH("Misc ID", 'E4 TB Allocation Details'!$A$18:$L$18, 0),FALSE), 'E2 Allocators'!$B$15:$W$361, MATCH('O5 Details by Class &amp; Accounts'!BP$18, 'E2 Allocators'!$B$15:$W$15, 0),FALSE)*$E84)</f>
        <v>0</v>
      </c>
      <c r="BQ84" s="1411">
        <f>IF(ISERROR(VLOOKUP(VLOOKUP($A84, 'E4 TB Allocation Details'!$A$18:$L$205, MATCH("Misc ID", 'E4 TB Allocation Details'!$A$18:$L$18, 0),FALSE), 'E2 Allocators'!$B$15:$W$361, MATCH('O5 Details by Class &amp; Accounts'!BQ$18, 'E2 Allocators'!$B$15:$W$15, 0),FALSE)*$E84), 0, VLOOKUP(VLOOKUP($A84, 'E4 TB Allocation Details'!$A$18:$L$205, MATCH("Misc ID", 'E4 TB Allocation Details'!$A$18:$L$18, 0),FALSE), 'E2 Allocators'!$B$15:$W$361, MATCH('O5 Details by Class &amp; Accounts'!BQ$18, 'E2 Allocators'!$B$15:$W$15, 0),FALSE)*$E84)</f>
        <v>0</v>
      </c>
      <c r="BR84" s="1411">
        <f>IF(ISERROR(VLOOKUP(VLOOKUP($A84, 'E4 TB Allocation Details'!$A$18:$L$205, MATCH("Misc ID", 'E4 TB Allocation Details'!$A$18:$L$18, 0),FALSE), 'E2 Allocators'!$B$15:$W$361, MATCH('O5 Details by Class &amp; Accounts'!BR$18, 'E2 Allocators'!$B$15:$W$15, 0),FALSE)*$E84), 0, VLOOKUP(VLOOKUP($A84, 'E4 TB Allocation Details'!$A$18:$L$205, MATCH("Misc ID", 'E4 TB Allocation Details'!$A$18:$L$18, 0),FALSE), 'E2 Allocators'!$B$15:$W$361, MATCH('O5 Details by Class &amp; Accounts'!BR$18, 'E2 Allocators'!$B$15:$W$15, 0),FALSE)*$E84)</f>
        <v>0</v>
      </c>
      <c r="BS84" s="1411">
        <f>SUM(AY84:BR84)</f>
        <v>-7114899.9999999991</v>
      </c>
      <c r="BT84" s="1411">
        <f>IF(ISERROR(VLOOKUP(VLOOKUP($A84, 'E4 TB Allocation Details'!$A$18:$L$205, MATCH("A &amp; G ID", 'E4 TB Allocation Details'!$A$18:$L$18, 0),FALSE), 'E2 Allocators'!$B$15:$W$361, MATCH('O5 Details by Class &amp; Accounts'!BT$18, 'E2 Allocators'!$B$15:$W$15, 0),FALSE)*$E84), 0, VLOOKUP(VLOOKUP($A84, 'E4 TB Allocation Details'!$A$18:$L$205, MATCH("A &amp; G ID", 'E4 TB Allocation Details'!$A$18:$L$18, 0),FALSE), 'E2 Allocators'!$B$15:$W$361, MATCH('O5 Details by Class &amp; Accounts'!BT$18, 'E2 Allocators'!$B$15:$W$15, 0),FALSE)*$E84)</f>
        <v>0</v>
      </c>
      <c r="BU84" s="1411">
        <f>IF(ISERROR(VLOOKUP(VLOOKUP($A84, 'E4 TB Allocation Details'!$A$18:$L$205, MATCH("A &amp; G ID", 'E4 TB Allocation Details'!$A$18:$L$18, 0),FALSE), 'E2 Allocators'!$B$15:$W$361, MATCH('O5 Details by Class &amp; Accounts'!BU$18, 'E2 Allocators'!$B$15:$W$15, 0),FALSE)*$E84), 0, VLOOKUP(VLOOKUP($A84, 'E4 TB Allocation Details'!$A$18:$L$205, MATCH("A &amp; G ID", 'E4 TB Allocation Details'!$A$18:$L$18, 0),FALSE), 'E2 Allocators'!$B$15:$W$361, MATCH('O5 Details by Class &amp; Accounts'!BU$18, 'E2 Allocators'!$B$15:$W$15, 0),FALSE)*$E84)</f>
        <v>0</v>
      </c>
      <c r="BV84" s="1411">
        <f>IF(ISERROR(VLOOKUP(VLOOKUP($A84, 'E4 TB Allocation Details'!$A$18:$L$205, MATCH("A &amp; G ID", 'E4 TB Allocation Details'!$A$18:$L$18, 0),FALSE), 'E2 Allocators'!$B$15:$W$361, MATCH('O5 Details by Class &amp; Accounts'!BV$18, 'E2 Allocators'!$B$15:$W$15, 0),FALSE)*$E84), 0, VLOOKUP(VLOOKUP($A84, 'E4 TB Allocation Details'!$A$18:$L$205, MATCH("A &amp; G ID", 'E4 TB Allocation Details'!$A$18:$L$18, 0),FALSE), 'E2 Allocators'!$B$15:$W$361, MATCH('O5 Details by Class &amp; Accounts'!BV$18, 'E2 Allocators'!$B$15:$W$15, 0),FALSE)*$E84)</f>
        <v>0</v>
      </c>
      <c r="BW84" s="1411">
        <f>IF(ISERROR(VLOOKUP(VLOOKUP($A84, 'E4 TB Allocation Details'!$A$18:$L$205, MATCH("A &amp; G ID", 'E4 TB Allocation Details'!$A$18:$L$18, 0),FALSE), 'E2 Allocators'!$B$15:$W$361, MATCH('O5 Details by Class &amp; Accounts'!BW$18, 'E2 Allocators'!$B$15:$W$15, 0),FALSE)*$E84), 0, VLOOKUP(VLOOKUP($A84, 'E4 TB Allocation Details'!$A$18:$L$205, MATCH("A &amp; G ID", 'E4 TB Allocation Details'!$A$18:$L$18, 0),FALSE), 'E2 Allocators'!$B$15:$W$361, MATCH('O5 Details by Class &amp; Accounts'!BW$18, 'E2 Allocators'!$B$15:$W$15, 0),FALSE)*$E84)</f>
        <v>0</v>
      </c>
      <c r="BX84" s="1411">
        <f>IF(ISERROR(VLOOKUP(VLOOKUP($A84, 'E4 TB Allocation Details'!$A$18:$L$205, MATCH("A &amp; G ID", 'E4 TB Allocation Details'!$A$18:$L$18, 0),FALSE), 'E2 Allocators'!$B$15:$W$361, MATCH('O5 Details by Class &amp; Accounts'!BX$18, 'E2 Allocators'!$B$15:$W$15, 0),FALSE)*$E84), 0, VLOOKUP(VLOOKUP($A84, 'E4 TB Allocation Details'!$A$18:$L$205, MATCH("A &amp; G ID", 'E4 TB Allocation Details'!$A$18:$L$18, 0),FALSE), 'E2 Allocators'!$B$15:$W$361, MATCH('O5 Details by Class &amp; Accounts'!BX$18, 'E2 Allocators'!$B$15:$W$15, 0),FALSE)*$E84)</f>
        <v>0</v>
      </c>
      <c r="BY84" s="1411">
        <f>IF(ISERROR(VLOOKUP(VLOOKUP($A84, 'E4 TB Allocation Details'!$A$18:$L$205, MATCH("A &amp; G ID", 'E4 TB Allocation Details'!$A$18:$L$18, 0),FALSE), 'E2 Allocators'!$B$15:$W$361, MATCH('O5 Details by Class &amp; Accounts'!BY$18, 'E2 Allocators'!$B$15:$W$15, 0),FALSE)*$E84), 0, VLOOKUP(VLOOKUP($A84, 'E4 TB Allocation Details'!$A$18:$L$205, MATCH("A &amp; G ID", 'E4 TB Allocation Details'!$A$18:$L$18, 0),FALSE), 'E2 Allocators'!$B$15:$W$361, MATCH('O5 Details by Class &amp; Accounts'!BY$18, 'E2 Allocators'!$B$15:$W$15, 0),FALSE)*$E84)</f>
        <v>0</v>
      </c>
      <c r="BZ84" s="1411">
        <f>IF(ISERROR(VLOOKUP(VLOOKUP($A84, 'E4 TB Allocation Details'!$A$18:$L$205, MATCH("A &amp; G ID", 'E4 TB Allocation Details'!$A$18:$L$18, 0),FALSE), 'E2 Allocators'!$B$15:$W$361, MATCH('O5 Details by Class &amp; Accounts'!BZ$18, 'E2 Allocators'!$B$15:$W$15, 0),FALSE)*$E84), 0, VLOOKUP(VLOOKUP($A84, 'E4 TB Allocation Details'!$A$18:$L$205, MATCH("A &amp; G ID", 'E4 TB Allocation Details'!$A$18:$L$18, 0),FALSE), 'E2 Allocators'!$B$15:$W$361, MATCH('O5 Details by Class &amp; Accounts'!BZ$18, 'E2 Allocators'!$B$15:$W$15, 0),FALSE)*$E84)</f>
        <v>0</v>
      </c>
      <c r="CA84" s="1411">
        <f>IF(ISERROR(VLOOKUP(VLOOKUP($A84, 'E4 TB Allocation Details'!$A$18:$L$205, MATCH("A &amp; G ID", 'E4 TB Allocation Details'!$A$18:$L$18, 0),FALSE), 'E2 Allocators'!$B$15:$W$361, MATCH('O5 Details by Class &amp; Accounts'!CA$18, 'E2 Allocators'!$B$15:$W$15, 0),FALSE)*$E84), 0, VLOOKUP(VLOOKUP($A84, 'E4 TB Allocation Details'!$A$18:$L$205, MATCH("A &amp; G ID", 'E4 TB Allocation Details'!$A$18:$L$18, 0),FALSE), 'E2 Allocators'!$B$15:$W$361, MATCH('O5 Details by Class &amp; Accounts'!CA$18, 'E2 Allocators'!$B$15:$W$15, 0),FALSE)*$E84)</f>
        <v>0</v>
      </c>
      <c r="CB84" s="1411">
        <f>IF(ISERROR(VLOOKUP(VLOOKUP($A84, 'E4 TB Allocation Details'!$A$18:$L$205, MATCH("A &amp; G ID", 'E4 TB Allocation Details'!$A$18:$L$18, 0),FALSE), 'E2 Allocators'!$B$15:$W$361, MATCH('O5 Details by Class &amp; Accounts'!CB$18, 'E2 Allocators'!$B$15:$W$15, 0),FALSE)*$E84), 0, VLOOKUP(VLOOKUP($A84, 'E4 TB Allocation Details'!$A$18:$L$205, MATCH("A &amp; G ID", 'E4 TB Allocation Details'!$A$18:$L$18, 0),FALSE), 'E2 Allocators'!$B$15:$W$361, MATCH('O5 Details by Class &amp; Accounts'!CB$18, 'E2 Allocators'!$B$15:$W$15, 0),FALSE)*$E84)</f>
        <v>0</v>
      </c>
      <c r="CC84" s="1411">
        <f>IF(ISERROR(VLOOKUP(VLOOKUP($A84, 'E4 TB Allocation Details'!$A$18:$L$205, MATCH("A &amp; G ID", 'E4 TB Allocation Details'!$A$18:$L$18, 0),FALSE), 'E2 Allocators'!$B$15:$W$361, MATCH('O5 Details by Class &amp; Accounts'!CC$18, 'E2 Allocators'!$B$15:$W$15, 0),FALSE)*$E84), 0, VLOOKUP(VLOOKUP($A84, 'E4 TB Allocation Details'!$A$18:$L$205, MATCH("A &amp; G ID", 'E4 TB Allocation Details'!$A$18:$L$18, 0),FALSE), 'E2 Allocators'!$B$15:$W$361, MATCH('O5 Details by Class &amp; Accounts'!CC$18, 'E2 Allocators'!$B$15:$W$15, 0),FALSE)*$E84)</f>
        <v>0</v>
      </c>
      <c r="CD84" s="1411">
        <f>IF(ISERROR(VLOOKUP(VLOOKUP($A84, 'E4 TB Allocation Details'!$A$18:$L$205, MATCH("A &amp; G ID", 'E4 TB Allocation Details'!$A$18:$L$18, 0),FALSE), 'E2 Allocators'!$B$15:$W$361, MATCH('O5 Details by Class &amp; Accounts'!CD$18, 'E2 Allocators'!$B$15:$W$15, 0),FALSE)*$E84), 0, VLOOKUP(VLOOKUP($A84, 'E4 TB Allocation Details'!$A$18:$L$205, MATCH("A &amp; G ID", 'E4 TB Allocation Details'!$A$18:$L$18, 0),FALSE), 'E2 Allocators'!$B$15:$W$361, MATCH('O5 Details by Class &amp; Accounts'!CD$18, 'E2 Allocators'!$B$15:$W$15, 0),FALSE)*$E84)</f>
        <v>0</v>
      </c>
      <c r="CE84" s="1411">
        <f>IF(ISERROR(VLOOKUP(VLOOKUP($A84, 'E4 TB Allocation Details'!$A$18:$L$205, MATCH("A &amp; G ID", 'E4 TB Allocation Details'!$A$18:$L$18, 0),FALSE), 'E2 Allocators'!$B$15:$W$361, MATCH('O5 Details by Class &amp; Accounts'!CE$18, 'E2 Allocators'!$B$15:$W$15, 0),FALSE)*$E84), 0, VLOOKUP(VLOOKUP($A84, 'E4 TB Allocation Details'!$A$18:$L$205, MATCH("A &amp; G ID", 'E4 TB Allocation Details'!$A$18:$L$18, 0),FALSE), 'E2 Allocators'!$B$15:$W$361, MATCH('O5 Details by Class &amp; Accounts'!CE$18, 'E2 Allocators'!$B$15:$W$15, 0),FALSE)*$E84)</f>
        <v>0</v>
      </c>
      <c r="CF84" s="1411">
        <f>IF(ISERROR(VLOOKUP(VLOOKUP($A84, 'E4 TB Allocation Details'!$A$18:$L$205, MATCH("A &amp; G ID", 'E4 TB Allocation Details'!$A$18:$L$18, 0),FALSE), 'E2 Allocators'!$B$15:$W$361, MATCH('O5 Details by Class &amp; Accounts'!CF$18, 'E2 Allocators'!$B$15:$W$15, 0),FALSE)*$E84), 0, VLOOKUP(VLOOKUP($A84, 'E4 TB Allocation Details'!$A$18:$L$205, MATCH("A &amp; G ID", 'E4 TB Allocation Details'!$A$18:$L$18, 0),FALSE), 'E2 Allocators'!$B$15:$W$361, MATCH('O5 Details by Class &amp; Accounts'!CF$18, 'E2 Allocators'!$B$15:$W$15, 0),FALSE)*$E84)</f>
        <v>0</v>
      </c>
      <c r="CG84" s="1411">
        <f>IF(ISERROR(VLOOKUP(VLOOKUP($A84, 'E4 TB Allocation Details'!$A$18:$L$205, MATCH("A &amp; G ID", 'E4 TB Allocation Details'!$A$18:$L$18, 0),FALSE), 'E2 Allocators'!$B$15:$W$361, MATCH('O5 Details by Class &amp; Accounts'!CG$18, 'E2 Allocators'!$B$15:$W$15, 0),FALSE)*$E84), 0, VLOOKUP(VLOOKUP($A84, 'E4 TB Allocation Details'!$A$18:$L$205, MATCH("A &amp; G ID", 'E4 TB Allocation Details'!$A$18:$L$18, 0),FALSE), 'E2 Allocators'!$B$15:$W$361, MATCH('O5 Details by Class &amp; Accounts'!CG$18, 'E2 Allocators'!$B$15:$W$15, 0),FALSE)*$E84)</f>
        <v>0</v>
      </c>
      <c r="CH84" s="1411">
        <f>IF(ISERROR(VLOOKUP(VLOOKUP($A84, 'E4 TB Allocation Details'!$A$18:$L$205, MATCH("A &amp; G ID", 'E4 TB Allocation Details'!$A$18:$L$18, 0),FALSE), 'E2 Allocators'!$B$15:$W$361, MATCH('O5 Details by Class &amp; Accounts'!CH$18, 'E2 Allocators'!$B$15:$W$15, 0),FALSE)*$E84), 0, VLOOKUP(VLOOKUP($A84, 'E4 TB Allocation Details'!$A$18:$L$205, MATCH("A &amp; G ID", 'E4 TB Allocation Details'!$A$18:$L$18, 0),FALSE), 'E2 Allocators'!$B$15:$W$361, MATCH('O5 Details by Class &amp; Accounts'!CH$18, 'E2 Allocators'!$B$15:$W$15, 0),FALSE)*$E84)</f>
        <v>0</v>
      </c>
      <c r="CI84" s="1411">
        <f>IF(ISERROR(VLOOKUP(VLOOKUP($A84, 'E4 TB Allocation Details'!$A$18:$L$205, MATCH("A &amp; G ID", 'E4 TB Allocation Details'!$A$18:$L$18, 0),FALSE), 'E2 Allocators'!$B$15:$W$361, MATCH('O5 Details by Class &amp; Accounts'!CI$18, 'E2 Allocators'!$B$15:$W$15, 0),FALSE)*$E84), 0, VLOOKUP(VLOOKUP($A84, 'E4 TB Allocation Details'!$A$18:$L$205, MATCH("A &amp; G ID", 'E4 TB Allocation Details'!$A$18:$L$18, 0),FALSE), 'E2 Allocators'!$B$15:$W$361, MATCH('O5 Details by Class &amp; Accounts'!CI$18, 'E2 Allocators'!$B$15:$W$15, 0),FALSE)*$E84)</f>
        <v>0</v>
      </c>
      <c r="CJ84" s="1411">
        <f>IF(ISERROR(VLOOKUP(VLOOKUP($A84, 'E4 TB Allocation Details'!$A$18:$L$205, MATCH("A &amp; G ID", 'E4 TB Allocation Details'!$A$18:$L$18, 0),FALSE), 'E2 Allocators'!$B$15:$W$361, MATCH('O5 Details by Class &amp; Accounts'!CJ$18, 'E2 Allocators'!$B$15:$W$15, 0),FALSE)*$E84), 0, VLOOKUP(VLOOKUP($A84, 'E4 TB Allocation Details'!$A$18:$L$205, MATCH("A &amp; G ID", 'E4 TB Allocation Details'!$A$18:$L$18, 0),FALSE), 'E2 Allocators'!$B$15:$W$361, MATCH('O5 Details by Class &amp; Accounts'!CJ$18, 'E2 Allocators'!$B$15:$W$15, 0),FALSE)*$E84)</f>
        <v>0</v>
      </c>
      <c r="CK84" s="1411">
        <f>IF(ISERROR(VLOOKUP(VLOOKUP($A84, 'E4 TB Allocation Details'!$A$18:$L$205, MATCH("A &amp; G ID", 'E4 TB Allocation Details'!$A$18:$L$18, 0),FALSE), 'E2 Allocators'!$B$15:$W$361, MATCH('O5 Details by Class &amp; Accounts'!CK$18, 'E2 Allocators'!$B$15:$W$15, 0),FALSE)*$E84), 0, VLOOKUP(VLOOKUP($A84, 'E4 TB Allocation Details'!$A$18:$L$205, MATCH("A &amp; G ID", 'E4 TB Allocation Details'!$A$18:$L$18, 0),FALSE), 'E2 Allocators'!$B$15:$W$361, MATCH('O5 Details by Class &amp; Accounts'!CK$18, 'E2 Allocators'!$B$15:$W$15, 0),FALSE)*$E84)</f>
        <v>0</v>
      </c>
      <c r="CL84" s="1411">
        <f>IF(ISERROR(VLOOKUP(VLOOKUP($A84, 'E4 TB Allocation Details'!$A$18:$L$205, MATCH("A &amp; G ID", 'E4 TB Allocation Details'!$A$18:$L$18, 0),FALSE), 'E2 Allocators'!$B$15:$W$361, MATCH('O5 Details by Class &amp; Accounts'!CL$18, 'E2 Allocators'!$B$15:$W$15, 0),FALSE)*$E84), 0, VLOOKUP(VLOOKUP($A84, 'E4 TB Allocation Details'!$A$18:$L$205, MATCH("A &amp; G ID", 'E4 TB Allocation Details'!$A$18:$L$18, 0),FALSE), 'E2 Allocators'!$B$15:$W$361, MATCH('O5 Details by Class &amp; Accounts'!CL$18, 'E2 Allocators'!$B$15:$W$15, 0),FALSE)*$E84)</f>
        <v>0</v>
      </c>
      <c r="CM84" s="1411">
        <f>IF(ISERROR(VLOOKUP(VLOOKUP($A84, 'E4 TB Allocation Details'!$A$18:$L$205, MATCH("A &amp; G ID", 'E4 TB Allocation Details'!$A$18:$L$18, 0),FALSE), 'E2 Allocators'!$B$15:$W$361, MATCH('O5 Details by Class &amp; Accounts'!CM$18, 'E2 Allocators'!$B$15:$W$15, 0),FALSE)*$E84), 0, VLOOKUP(VLOOKUP($A84, 'E4 TB Allocation Details'!$A$18:$L$205, MATCH("A &amp; G ID", 'E4 TB Allocation Details'!$A$18:$L$18, 0),FALSE), 'E2 Allocators'!$B$15:$W$361, MATCH('O5 Details by Class &amp; Accounts'!CM$18, 'E2 Allocators'!$B$15:$W$15, 0),FALSE)*$E84)</f>
        <v>0</v>
      </c>
      <c r="CN84" s="1411">
        <f t="shared" si="16"/>
        <v>0</v>
      </c>
      <c r="CO84" s="1791">
        <f>+E84-AC84-AX84-BS84-CN84</f>
        <v>0</v>
      </c>
      <c r="CQ84" s="2086" t="s">
        <v>287</v>
      </c>
    </row>
    <row r="85" spans="1:95" s="80" customFormat="1" ht="12.75">
      <c r="A85" s="1179">
        <v>4082</v>
      </c>
      <c r="B85" s="1180" t="s">
        <v>945</v>
      </c>
      <c r="C85" s="1788">
        <f>IF(ISERROR(VLOOKUP($A85,'I3 TB Data'!$A$23:$H$458,MATCH('O5 Details by Class &amp; Accounts'!$C$18, 'I3 TB Data'!$A$23:$H$23,0),0)), 0, VLOOKUP($A85,'I3 TB Data'!$A$23:$H$458,MATCH('O5 Details by Class &amp; Accounts'!$C$18,'I3 TB Data'!$A$23:$H$23,0),0))</f>
        <v>-21000</v>
      </c>
      <c r="D85" s="1789"/>
      <c r="E85" s="1788">
        <f t="shared" si="17"/>
        <v>-21000</v>
      </c>
      <c r="F85" s="1790">
        <f>IF(ISERROR(VLOOKUP($A85, 'E1 Categorization'!A33:E122, MATCH("Customer Component", 'E1 Categorization'!$A$33:$E$33,0), 0)), 0, IF(VLOOKUP($A85, 'E1 Categorization'!A33:E122, MATCH("Customer Component", 'E1 Categorization'!$A$33:$E$33,0), 0)=0, 'O5 Details by Class &amp; Accounts'!$E85, IF(AND(VLOOKUP($A85, 'E1 Categorization'!A33:E122, MATCH("Customer Component", 'E1 Categorization'!$A$33:$E$33,0), 0) &gt;0, VLOOKUP($A85, 'E1 Categorization'!A33:E122, MATCH("Customer Component", 'E1 Categorization'!$A$33:$E$33,0), 0)&lt;1), 'O5 Details by Class &amp; Accounts'!$E85*(1-VLOOKUP($A85, 'E1 Categorization'!A33:E122, MATCH("Customer Component", 'E1 Categorization'!$A$33:$E$33,0), 0)), 0)))</f>
        <v>0</v>
      </c>
      <c r="G85" s="1790">
        <f>IF(ISERROR(VLOOKUP($A85, 'E1 Categorization'!A33:E122, MATCH("Customer Component", 'E1 Categorization'!$A$33:$E$33,0), 0)),0, IF(VLOOKUP($A85, 'E1 Categorization'!A33:E122, MATCH("Customer Component", 'E1 Categorization'!$A$33:$E$33,0), 0)=0, 0, IF(AND(VLOOKUP($A85, 'E1 Categorization'!A33:E122, MATCH("Customer Component", 'E1 Categorization'!$A$33:$E$33,0), 0) &gt;0, VLOOKUP($A85, 'E1 Categorization'!A33:E122, MATCH("Customer Component", 'E1 Categorization'!$A$33:$E$33,0), 0)&lt;1), 'O5 Details by Class &amp; Accounts'!$E85*(VLOOKUP($A85, 'E1 Categorization'!A33:E122, MATCH("Customer Component", 'E1 Categorization'!$A$33:$E$33,0), 0)), 'O5 Details by Class &amp; Accounts'!$E85)))</f>
        <v>0</v>
      </c>
      <c r="H85" s="1411">
        <f t="shared" si="13"/>
        <v>0</v>
      </c>
      <c r="I85" s="1411">
        <f>IF(ISERROR(VLOOKUP(VLOOKUP($A85, 'E4 TB Allocation Details'!$A$18:$L$205, MATCH("Demand ID", 'E4 TB Allocation Details'!$A$18:$L$18, 0),FALSE), 'E2 Allocators'!$B$15:$W$361, MATCH('O5 Details by Class &amp; Accounts'!I$18, 'E2 Allocators'!$B$15:$W$15, 0),FALSE)*$F85), 0, VLOOKUP(VLOOKUP($A85, 'E4 TB Allocation Details'!$A$18:$L$205, MATCH("Demand ID", 'E4 TB Allocation Details'!$A$18:$L$18, 0),FALSE), 'E2 Allocators'!$B$15:$W$361, MATCH('O5 Details by Class &amp; Accounts'!I$18, 'E2 Allocators'!$B$15:$W$15, 0),FALSE)*$F85)</f>
        <v>0</v>
      </c>
      <c r="J85" s="1411">
        <f>IF(ISERROR(VLOOKUP(VLOOKUP($A85, 'E4 TB Allocation Details'!$A$18:$L$205, MATCH("Demand ID", 'E4 TB Allocation Details'!$A$18:$L$18, 0),FALSE), 'E2 Allocators'!$B$15:$W$361, MATCH('O5 Details by Class &amp; Accounts'!J$18, 'E2 Allocators'!$B$15:$W$15, 0),FALSE)*$F85), 0, VLOOKUP(VLOOKUP($A85, 'E4 TB Allocation Details'!$A$18:$L$205, MATCH("Demand ID", 'E4 TB Allocation Details'!$A$18:$L$18, 0),FALSE), 'E2 Allocators'!$B$15:$W$361, MATCH('O5 Details by Class &amp; Accounts'!J$18, 'E2 Allocators'!$B$15:$W$15, 0),FALSE)*$F85)</f>
        <v>0</v>
      </c>
      <c r="K85" s="1411">
        <f>IF(ISERROR(VLOOKUP(VLOOKUP($A85, 'E4 TB Allocation Details'!$A$18:$L$205, MATCH("Demand ID", 'E4 TB Allocation Details'!$A$18:$L$18, 0),FALSE), 'E2 Allocators'!$B$15:$W$361, MATCH('O5 Details by Class &amp; Accounts'!K$18, 'E2 Allocators'!$B$15:$W$15, 0),FALSE)*$F85), 0, VLOOKUP(VLOOKUP($A85, 'E4 TB Allocation Details'!$A$18:$L$205, MATCH("Demand ID", 'E4 TB Allocation Details'!$A$18:$L$18, 0),FALSE), 'E2 Allocators'!$B$15:$W$361, MATCH('O5 Details by Class &amp; Accounts'!K$18, 'E2 Allocators'!$B$15:$W$15, 0),FALSE)*$F85)</f>
        <v>0</v>
      </c>
      <c r="L85" s="1411">
        <f>IF(ISERROR(VLOOKUP(VLOOKUP($A85, 'E4 TB Allocation Details'!$A$18:$L$205, MATCH("Demand ID", 'E4 TB Allocation Details'!$A$18:$L$18, 0),FALSE), 'E2 Allocators'!$B$15:$W$361, MATCH('O5 Details by Class &amp; Accounts'!L$18, 'E2 Allocators'!$B$15:$W$15, 0),FALSE)*$F85), 0, VLOOKUP(VLOOKUP($A85, 'E4 TB Allocation Details'!$A$18:$L$205, MATCH("Demand ID", 'E4 TB Allocation Details'!$A$18:$L$18, 0),FALSE), 'E2 Allocators'!$B$15:$W$361, MATCH('O5 Details by Class &amp; Accounts'!L$18, 'E2 Allocators'!$B$15:$W$15, 0),FALSE)*$F85)</f>
        <v>0</v>
      </c>
      <c r="M85" s="1411">
        <f>IF(ISERROR(VLOOKUP(VLOOKUP($A85, 'E4 TB Allocation Details'!$A$18:$L$205, MATCH("Demand ID", 'E4 TB Allocation Details'!$A$18:$L$18, 0),FALSE), 'E2 Allocators'!$B$15:$W$361, MATCH('O5 Details by Class &amp; Accounts'!M$18, 'E2 Allocators'!$B$15:$W$15, 0),FALSE)*$F85), 0, VLOOKUP(VLOOKUP($A85, 'E4 TB Allocation Details'!$A$18:$L$205, MATCH("Demand ID", 'E4 TB Allocation Details'!$A$18:$L$18, 0),FALSE), 'E2 Allocators'!$B$15:$W$361, MATCH('O5 Details by Class &amp; Accounts'!M$18, 'E2 Allocators'!$B$15:$W$15, 0),FALSE)*$F85)</f>
        <v>0</v>
      </c>
      <c r="N85" s="1411">
        <f>IF(ISERROR(VLOOKUP(VLOOKUP($A85, 'E4 TB Allocation Details'!$A$18:$L$205, MATCH("Demand ID", 'E4 TB Allocation Details'!$A$18:$L$18, 0),FALSE), 'E2 Allocators'!$B$15:$W$361, MATCH('O5 Details by Class &amp; Accounts'!N$18, 'E2 Allocators'!$B$15:$W$15, 0),FALSE)*$F85), 0, VLOOKUP(VLOOKUP($A85, 'E4 TB Allocation Details'!$A$18:$L$205, MATCH("Demand ID", 'E4 TB Allocation Details'!$A$18:$L$18, 0),FALSE), 'E2 Allocators'!$B$15:$W$361, MATCH('O5 Details by Class &amp; Accounts'!N$18, 'E2 Allocators'!$B$15:$W$15, 0),FALSE)*$F85)</f>
        <v>0</v>
      </c>
      <c r="O85" s="1411">
        <f>IF(ISERROR(VLOOKUP(VLOOKUP($A85, 'E4 TB Allocation Details'!$A$18:$L$205, MATCH("Demand ID", 'E4 TB Allocation Details'!$A$18:$L$18, 0),FALSE), 'E2 Allocators'!$B$15:$W$361, MATCH('O5 Details by Class &amp; Accounts'!O$18, 'E2 Allocators'!$B$15:$W$15, 0),FALSE)*$F85), 0, VLOOKUP(VLOOKUP($A85, 'E4 TB Allocation Details'!$A$18:$L$205, MATCH("Demand ID", 'E4 TB Allocation Details'!$A$18:$L$18, 0),FALSE), 'E2 Allocators'!$B$15:$W$361, MATCH('O5 Details by Class &amp; Accounts'!O$18, 'E2 Allocators'!$B$15:$W$15, 0),FALSE)*$F85)</f>
        <v>0</v>
      </c>
      <c r="P85" s="1411">
        <f>IF(ISERROR(VLOOKUP(VLOOKUP($A85, 'E4 TB Allocation Details'!$A$18:$L$205, MATCH("Demand ID", 'E4 TB Allocation Details'!$A$18:$L$18, 0),FALSE), 'E2 Allocators'!$B$15:$W$361, MATCH('O5 Details by Class &amp; Accounts'!P$18, 'E2 Allocators'!$B$15:$W$15, 0),FALSE)*$F85), 0, VLOOKUP(VLOOKUP($A85, 'E4 TB Allocation Details'!$A$18:$L$205, MATCH("Demand ID", 'E4 TB Allocation Details'!$A$18:$L$18, 0),FALSE), 'E2 Allocators'!$B$15:$W$361, MATCH('O5 Details by Class &amp; Accounts'!P$18, 'E2 Allocators'!$B$15:$W$15, 0),FALSE)*$F85)</f>
        <v>0</v>
      </c>
      <c r="Q85" s="1411">
        <f>IF(ISERROR(VLOOKUP(VLOOKUP($A85, 'E4 TB Allocation Details'!$A$18:$L$205, MATCH("Demand ID", 'E4 TB Allocation Details'!$A$18:$L$18, 0),FALSE), 'E2 Allocators'!$B$15:$W$361, MATCH('O5 Details by Class &amp; Accounts'!Q$18, 'E2 Allocators'!$B$15:$W$15, 0),FALSE)*$F85), 0, VLOOKUP(VLOOKUP($A85, 'E4 TB Allocation Details'!$A$18:$L$205, MATCH("Demand ID", 'E4 TB Allocation Details'!$A$18:$L$18, 0),FALSE), 'E2 Allocators'!$B$15:$W$361, MATCH('O5 Details by Class &amp; Accounts'!Q$18, 'E2 Allocators'!$B$15:$W$15, 0),FALSE)*$F85)</f>
        <v>0</v>
      </c>
      <c r="R85" s="1411">
        <f>IF(ISERROR(VLOOKUP(VLOOKUP($A85, 'E4 TB Allocation Details'!$A$18:$L$205, MATCH("Demand ID", 'E4 TB Allocation Details'!$A$18:$L$18, 0),FALSE), 'E2 Allocators'!$B$15:$W$361, MATCH('O5 Details by Class &amp; Accounts'!R$18, 'E2 Allocators'!$B$15:$W$15, 0),FALSE)*$F85), 0, VLOOKUP(VLOOKUP($A85, 'E4 TB Allocation Details'!$A$18:$L$205, MATCH("Demand ID", 'E4 TB Allocation Details'!$A$18:$L$18, 0),FALSE), 'E2 Allocators'!$B$15:$W$361, MATCH('O5 Details by Class &amp; Accounts'!R$18, 'E2 Allocators'!$B$15:$W$15, 0),FALSE)*$F85)</f>
        <v>0</v>
      </c>
      <c r="S85" s="1411">
        <f>IF(ISERROR(VLOOKUP(VLOOKUP($A85, 'E4 TB Allocation Details'!$A$18:$L$205, MATCH("Demand ID", 'E4 TB Allocation Details'!$A$18:$L$18, 0),FALSE), 'E2 Allocators'!$B$15:$W$361, MATCH('O5 Details by Class &amp; Accounts'!S$18, 'E2 Allocators'!$B$15:$W$15, 0),FALSE)*$F85), 0, VLOOKUP(VLOOKUP($A85, 'E4 TB Allocation Details'!$A$18:$L$205, MATCH("Demand ID", 'E4 TB Allocation Details'!$A$18:$L$18, 0),FALSE), 'E2 Allocators'!$B$15:$W$361, MATCH('O5 Details by Class &amp; Accounts'!S$18, 'E2 Allocators'!$B$15:$W$15, 0),FALSE)*$F85)</f>
        <v>0</v>
      </c>
      <c r="T85" s="1411">
        <f>IF(ISERROR(VLOOKUP(VLOOKUP($A85, 'E4 TB Allocation Details'!$A$18:$L$205, MATCH("Demand ID", 'E4 TB Allocation Details'!$A$18:$L$18, 0),FALSE), 'E2 Allocators'!$B$15:$W$361, MATCH('O5 Details by Class &amp; Accounts'!T$18, 'E2 Allocators'!$B$15:$W$15, 0),FALSE)*$F85), 0, VLOOKUP(VLOOKUP($A85, 'E4 TB Allocation Details'!$A$18:$L$205, MATCH("Demand ID", 'E4 TB Allocation Details'!$A$18:$L$18, 0),FALSE), 'E2 Allocators'!$B$15:$W$361, MATCH('O5 Details by Class &amp; Accounts'!T$18, 'E2 Allocators'!$B$15:$W$15, 0),FALSE)*$F85)</f>
        <v>0</v>
      </c>
      <c r="U85" s="1411">
        <f>IF(ISERROR(VLOOKUP(VLOOKUP($A85, 'E4 TB Allocation Details'!$A$18:$L$205, MATCH("Demand ID", 'E4 TB Allocation Details'!$A$18:$L$18, 0),FALSE), 'E2 Allocators'!$B$15:$W$361, MATCH('O5 Details by Class &amp; Accounts'!U$18, 'E2 Allocators'!$B$15:$W$15, 0),FALSE)*$F85), 0, VLOOKUP(VLOOKUP($A85, 'E4 TB Allocation Details'!$A$18:$L$205, MATCH("Demand ID", 'E4 TB Allocation Details'!$A$18:$L$18, 0),FALSE), 'E2 Allocators'!$B$15:$W$361, MATCH('O5 Details by Class &amp; Accounts'!U$18, 'E2 Allocators'!$B$15:$W$15, 0),FALSE)*$F85)</f>
        <v>0</v>
      </c>
      <c r="V85" s="1411">
        <f>IF(ISERROR(VLOOKUP(VLOOKUP($A85, 'E4 TB Allocation Details'!$A$18:$L$205, MATCH("Demand ID", 'E4 TB Allocation Details'!$A$18:$L$18, 0),FALSE), 'E2 Allocators'!$B$15:$W$361, MATCH('O5 Details by Class &amp; Accounts'!V$18, 'E2 Allocators'!$B$15:$W$15, 0),FALSE)*$F85), 0, VLOOKUP(VLOOKUP($A85, 'E4 TB Allocation Details'!$A$18:$L$205, MATCH("Demand ID", 'E4 TB Allocation Details'!$A$18:$L$18, 0),FALSE), 'E2 Allocators'!$B$15:$W$361, MATCH('O5 Details by Class &amp; Accounts'!V$18, 'E2 Allocators'!$B$15:$W$15, 0),FALSE)*$F85)</f>
        <v>0</v>
      </c>
      <c r="W85" s="1411">
        <f>IF(ISERROR(VLOOKUP(VLOOKUP($A85, 'E4 TB Allocation Details'!$A$18:$L$205, MATCH("Demand ID", 'E4 TB Allocation Details'!$A$18:$L$18, 0),FALSE), 'E2 Allocators'!$B$15:$W$361, MATCH('O5 Details by Class &amp; Accounts'!W$18, 'E2 Allocators'!$B$15:$W$15, 0),FALSE)*$F85), 0, VLOOKUP(VLOOKUP($A85, 'E4 TB Allocation Details'!$A$18:$L$205, MATCH("Demand ID", 'E4 TB Allocation Details'!$A$18:$L$18, 0),FALSE), 'E2 Allocators'!$B$15:$W$361, MATCH('O5 Details by Class &amp; Accounts'!W$18, 'E2 Allocators'!$B$15:$W$15, 0),FALSE)*$F85)</f>
        <v>0</v>
      </c>
      <c r="X85" s="1411">
        <f>IF(ISERROR(VLOOKUP(VLOOKUP($A85, 'E4 TB Allocation Details'!$A$18:$L$205, MATCH("Demand ID", 'E4 TB Allocation Details'!$A$18:$L$18, 0),FALSE), 'E2 Allocators'!$B$15:$W$361, MATCH('O5 Details by Class &amp; Accounts'!X$18, 'E2 Allocators'!$B$15:$W$15, 0),FALSE)*$F85), 0, VLOOKUP(VLOOKUP($A85, 'E4 TB Allocation Details'!$A$18:$L$205, MATCH("Demand ID", 'E4 TB Allocation Details'!$A$18:$L$18, 0),FALSE), 'E2 Allocators'!$B$15:$W$361, MATCH('O5 Details by Class &amp; Accounts'!X$18, 'E2 Allocators'!$B$15:$W$15, 0),FALSE)*$F85)</f>
        <v>0</v>
      </c>
      <c r="Y85" s="1411">
        <f>IF(ISERROR(VLOOKUP(VLOOKUP($A85, 'E4 TB Allocation Details'!$A$18:$L$205, MATCH("Demand ID", 'E4 TB Allocation Details'!$A$18:$L$18, 0),FALSE), 'E2 Allocators'!$B$15:$W$361, MATCH('O5 Details by Class &amp; Accounts'!Y$18, 'E2 Allocators'!$B$15:$W$15, 0),FALSE)*$F85), 0, VLOOKUP(VLOOKUP($A85, 'E4 TB Allocation Details'!$A$18:$L$205, MATCH("Demand ID", 'E4 TB Allocation Details'!$A$18:$L$18, 0),FALSE), 'E2 Allocators'!$B$15:$W$361, MATCH('O5 Details by Class &amp; Accounts'!Y$18, 'E2 Allocators'!$B$15:$W$15, 0),FALSE)*$F85)</f>
        <v>0</v>
      </c>
      <c r="Z85" s="1411">
        <f>IF(ISERROR(VLOOKUP(VLOOKUP($A85, 'E4 TB Allocation Details'!$A$18:$L$205, MATCH("Demand ID", 'E4 TB Allocation Details'!$A$18:$L$18, 0),FALSE), 'E2 Allocators'!$B$15:$W$361, MATCH('O5 Details by Class &amp; Accounts'!Z$18, 'E2 Allocators'!$B$15:$W$15, 0),FALSE)*$F85), 0, VLOOKUP(VLOOKUP($A85, 'E4 TB Allocation Details'!$A$18:$L$205, MATCH("Demand ID", 'E4 TB Allocation Details'!$A$18:$L$18, 0),FALSE), 'E2 Allocators'!$B$15:$W$361, MATCH('O5 Details by Class &amp; Accounts'!Z$18, 'E2 Allocators'!$B$15:$W$15, 0),FALSE)*$F85)</f>
        <v>0</v>
      </c>
      <c r="AA85" s="1411">
        <f>IF(ISERROR(VLOOKUP(VLOOKUP($A85, 'E4 TB Allocation Details'!$A$18:$L$205, MATCH("Demand ID", 'E4 TB Allocation Details'!$A$18:$L$18, 0),FALSE), 'E2 Allocators'!$B$15:$W$361, MATCH('O5 Details by Class &amp; Accounts'!AA$18, 'E2 Allocators'!$B$15:$W$15, 0),FALSE)*$F85), 0, VLOOKUP(VLOOKUP($A85, 'E4 TB Allocation Details'!$A$18:$L$205, MATCH("Demand ID", 'E4 TB Allocation Details'!$A$18:$L$18, 0),FALSE), 'E2 Allocators'!$B$15:$W$361, MATCH('O5 Details by Class &amp; Accounts'!AA$18, 'E2 Allocators'!$B$15:$W$15, 0),FALSE)*$F85)</f>
        <v>0</v>
      </c>
      <c r="AB85" s="1411">
        <f>IF(ISERROR(VLOOKUP(VLOOKUP($A85, 'E4 TB Allocation Details'!$A$18:$L$205, MATCH("Demand ID", 'E4 TB Allocation Details'!$A$18:$L$18, 0),FALSE), 'E2 Allocators'!$B$15:$W$361, MATCH('O5 Details by Class &amp; Accounts'!AB$18, 'E2 Allocators'!$B$15:$W$15, 0),FALSE)*$F85), 0, VLOOKUP(VLOOKUP($A85, 'E4 TB Allocation Details'!$A$18:$L$205, MATCH("Demand ID", 'E4 TB Allocation Details'!$A$18:$L$18, 0),FALSE), 'E2 Allocators'!$B$15:$W$361, MATCH('O5 Details by Class &amp; Accounts'!AB$18, 'E2 Allocators'!$B$15:$W$15, 0),FALSE)*$F85)</f>
        <v>0</v>
      </c>
      <c r="AC85" s="1411">
        <f t="shared" si="14"/>
        <v>0</v>
      </c>
      <c r="AD85" s="1411">
        <f>IF(ISERROR(VLOOKUP(VLOOKUP($A85, 'E4 TB Allocation Details'!$A$18:$L$205, MATCH("Customer ID", 'E4 TB Allocation Details'!$A$18:$L$18, 0),FALSE), 'E2 Allocators'!$B$15:$W$361, MATCH('O5 Details by Class &amp; Accounts'!AD$18, 'E2 Allocators'!$B$15:$W$15, 0),FALSE)*$G85), 0, VLOOKUP(VLOOKUP($A85, 'E4 TB Allocation Details'!$A$18:$L$205, MATCH("Customer ID", 'E4 TB Allocation Details'!$A$18:$L$18, 0),FALSE), 'E2 Allocators'!$B$15:$W$361, MATCH('O5 Details by Class &amp; Accounts'!AD$18, 'E2 Allocators'!$B$15:$W$15, 0),FALSE)*$G85)</f>
        <v>0</v>
      </c>
      <c r="AE85" s="1411">
        <f>IF(ISERROR(VLOOKUP(VLOOKUP($A85, 'E4 TB Allocation Details'!$A$18:$L$205, MATCH("Customer ID", 'E4 TB Allocation Details'!$A$18:$L$18, 0),FALSE), 'E2 Allocators'!$B$15:$W$361, MATCH('O5 Details by Class &amp; Accounts'!AE$18, 'E2 Allocators'!$B$15:$W$15, 0),FALSE)*$G85), 0, VLOOKUP(VLOOKUP($A85, 'E4 TB Allocation Details'!$A$18:$L$205, MATCH("Customer ID", 'E4 TB Allocation Details'!$A$18:$L$18, 0),FALSE), 'E2 Allocators'!$B$15:$W$361, MATCH('O5 Details by Class &amp; Accounts'!AE$18, 'E2 Allocators'!$B$15:$W$15, 0),FALSE)*$G85)</f>
        <v>0</v>
      </c>
      <c r="AF85" s="1411">
        <f>IF(ISERROR(VLOOKUP(VLOOKUP($A85, 'E4 TB Allocation Details'!$A$18:$L$205, MATCH("Customer ID", 'E4 TB Allocation Details'!$A$18:$L$18, 0),FALSE), 'E2 Allocators'!$B$15:$W$361, MATCH('O5 Details by Class &amp; Accounts'!AF$18, 'E2 Allocators'!$B$15:$W$15, 0),FALSE)*$G85), 0, VLOOKUP(VLOOKUP($A85, 'E4 TB Allocation Details'!$A$18:$L$205, MATCH("Customer ID", 'E4 TB Allocation Details'!$A$18:$L$18, 0),FALSE), 'E2 Allocators'!$B$15:$W$361, MATCH('O5 Details by Class &amp; Accounts'!AF$18, 'E2 Allocators'!$B$15:$W$15, 0),FALSE)*$G85)</f>
        <v>0</v>
      </c>
      <c r="AG85" s="1411">
        <f>IF(ISERROR(VLOOKUP(VLOOKUP($A85, 'E4 TB Allocation Details'!$A$18:$L$205, MATCH("Customer ID", 'E4 TB Allocation Details'!$A$18:$L$18, 0),FALSE), 'E2 Allocators'!$B$15:$W$361, MATCH('O5 Details by Class &amp; Accounts'!AG$18, 'E2 Allocators'!$B$15:$W$15, 0),FALSE)*$G85), 0, VLOOKUP(VLOOKUP($A85, 'E4 TB Allocation Details'!$A$18:$L$205, MATCH("Customer ID", 'E4 TB Allocation Details'!$A$18:$L$18, 0),FALSE), 'E2 Allocators'!$B$15:$W$361, MATCH('O5 Details by Class &amp; Accounts'!AG$18, 'E2 Allocators'!$B$15:$W$15, 0),FALSE)*$G85)</f>
        <v>0</v>
      </c>
      <c r="AH85" s="1411">
        <f>IF(ISERROR(VLOOKUP(VLOOKUP($A85, 'E4 TB Allocation Details'!$A$18:$L$205, MATCH("Customer ID", 'E4 TB Allocation Details'!$A$18:$L$18, 0),FALSE), 'E2 Allocators'!$B$15:$W$361, MATCH('O5 Details by Class &amp; Accounts'!AH$18, 'E2 Allocators'!$B$15:$W$15, 0),FALSE)*$G85), 0, VLOOKUP(VLOOKUP($A85, 'E4 TB Allocation Details'!$A$18:$L$205, MATCH("Customer ID", 'E4 TB Allocation Details'!$A$18:$L$18, 0),FALSE), 'E2 Allocators'!$B$15:$W$361, MATCH('O5 Details by Class &amp; Accounts'!AH$18, 'E2 Allocators'!$B$15:$W$15, 0),FALSE)*$G85)</f>
        <v>0</v>
      </c>
      <c r="AI85" s="1411">
        <f>IF(ISERROR(VLOOKUP(VLOOKUP($A85, 'E4 TB Allocation Details'!$A$18:$L$205, MATCH("Customer ID", 'E4 TB Allocation Details'!$A$18:$L$18, 0),FALSE), 'E2 Allocators'!$B$15:$W$361, MATCH('O5 Details by Class &amp; Accounts'!AI$18, 'E2 Allocators'!$B$15:$W$15, 0),FALSE)*$G85), 0, VLOOKUP(VLOOKUP($A85, 'E4 TB Allocation Details'!$A$18:$L$205, MATCH("Customer ID", 'E4 TB Allocation Details'!$A$18:$L$18, 0),FALSE), 'E2 Allocators'!$B$15:$W$361, MATCH('O5 Details by Class &amp; Accounts'!AI$18, 'E2 Allocators'!$B$15:$W$15, 0),FALSE)*$G85)</f>
        <v>0</v>
      </c>
      <c r="AJ85" s="1411">
        <f>IF(ISERROR(VLOOKUP(VLOOKUP($A85, 'E4 TB Allocation Details'!$A$18:$L$205, MATCH("Customer ID", 'E4 TB Allocation Details'!$A$18:$L$18, 0),FALSE), 'E2 Allocators'!$B$15:$W$361, MATCH('O5 Details by Class &amp; Accounts'!AJ$18, 'E2 Allocators'!$B$15:$W$15, 0),FALSE)*$G85), 0, VLOOKUP(VLOOKUP($A85, 'E4 TB Allocation Details'!$A$18:$L$205, MATCH("Customer ID", 'E4 TB Allocation Details'!$A$18:$L$18, 0),FALSE), 'E2 Allocators'!$B$15:$W$361, MATCH('O5 Details by Class &amp; Accounts'!AJ$18, 'E2 Allocators'!$B$15:$W$15, 0),FALSE)*$G85)</f>
        <v>0</v>
      </c>
      <c r="AK85" s="1411">
        <f>IF(ISERROR(VLOOKUP(VLOOKUP($A85, 'E4 TB Allocation Details'!$A$18:$L$205, MATCH("Customer ID", 'E4 TB Allocation Details'!$A$18:$L$18, 0),FALSE), 'E2 Allocators'!$B$15:$W$361, MATCH('O5 Details by Class &amp; Accounts'!AK$18, 'E2 Allocators'!$B$15:$W$15, 0),FALSE)*$G85), 0, VLOOKUP(VLOOKUP($A85, 'E4 TB Allocation Details'!$A$18:$L$205, MATCH("Customer ID", 'E4 TB Allocation Details'!$A$18:$L$18, 0),FALSE), 'E2 Allocators'!$B$15:$W$361, MATCH('O5 Details by Class &amp; Accounts'!AK$18, 'E2 Allocators'!$B$15:$W$15, 0),FALSE)*$G85)</f>
        <v>0</v>
      </c>
      <c r="AL85" s="1411">
        <f>IF(ISERROR(VLOOKUP(VLOOKUP($A85, 'E4 TB Allocation Details'!$A$18:$L$205, MATCH("Customer ID", 'E4 TB Allocation Details'!$A$18:$L$18, 0),FALSE), 'E2 Allocators'!$B$15:$W$361, MATCH('O5 Details by Class &amp; Accounts'!AL$18, 'E2 Allocators'!$B$15:$W$15, 0),FALSE)*$G85), 0, VLOOKUP(VLOOKUP($A85, 'E4 TB Allocation Details'!$A$18:$L$205, MATCH("Customer ID", 'E4 TB Allocation Details'!$A$18:$L$18, 0),FALSE), 'E2 Allocators'!$B$15:$W$361, MATCH('O5 Details by Class &amp; Accounts'!AL$18, 'E2 Allocators'!$B$15:$W$15, 0),FALSE)*$G85)</f>
        <v>0</v>
      </c>
      <c r="AM85" s="1411">
        <f>IF(ISERROR(VLOOKUP(VLOOKUP($A85, 'E4 TB Allocation Details'!$A$18:$L$205, MATCH("Customer ID", 'E4 TB Allocation Details'!$A$18:$L$18, 0),FALSE), 'E2 Allocators'!$B$15:$W$361, MATCH('O5 Details by Class &amp; Accounts'!AM$18, 'E2 Allocators'!$B$15:$W$15, 0),FALSE)*$G85), 0, VLOOKUP(VLOOKUP($A85, 'E4 TB Allocation Details'!$A$18:$L$205, MATCH("Customer ID", 'E4 TB Allocation Details'!$A$18:$L$18, 0),FALSE), 'E2 Allocators'!$B$15:$W$361, MATCH('O5 Details by Class &amp; Accounts'!AM$18, 'E2 Allocators'!$B$15:$W$15, 0),FALSE)*$G85)</f>
        <v>0</v>
      </c>
      <c r="AN85" s="1411">
        <f>IF(ISERROR(VLOOKUP(VLOOKUP($A85, 'E4 TB Allocation Details'!$A$18:$L$205, MATCH("Customer ID", 'E4 TB Allocation Details'!$A$18:$L$18, 0),FALSE), 'E2 Allocators'!$B$15:$W$361, MATCH('O5 Details by Class &amp; Accounts'!AN$18, 'E2 Allocators'!$B$15:$W$15, 0),FALSE)*$G85), 0, VLOOKUP(VLOOKUP($A85, 'E4 TB Allocation Details'!$A$18:$L$205, MATCH("Customer ID", 'E4 TB Allocation Details'!$A$18:$L$18, 0),FALSE), 'E2 Allocators'!$B$15:$W$361, MATCH('O5 Details by Class &amp; Accounts'!AN$18, 'E2 Allocators'!$B$15:$W$15, 0),FALSE)*$G85)</f>
        <v>0</v>
      </c>
      <c r="AO85" s="1411">
        <f>IF(ISERROR(VLOOKUP(VLOOKUP($A85, 'E4 TB Allocation Details'!$A$18:$L$205, MATCH("Customer ID", 'E4 TB Allocation Details'!$A$18:$L$18, 0),FALSE), 'E2 Allocators'!$B$15:$W$361, MATCH('O5 Details by Class &amp; Accounts'!AO$18, 'E2 Allocators'!$B$15:$W$15, 0),FALSE)*$G85), 0, VLOOKUP(VLOOKUP($A85, 'E4 TB Allocation Details'!$A$18:$L$205, MATCH("Customer ID", 'E4 TB Allocation Details'!$A$18:$L$18, 0),FALSE), 'E2 Allocators'!$B$15:$W$361, MATCH('O5 Details by Class &amp; Accounts'!AO$18, 'E2 Allocators'!$B$15:$W$15, 0),FALSE)*$G85)</f>
        <v>0</v>
      </c>
      <c r="AP85" s="1411">
        <f>IF(ISERROR(VLOOKUP(VLOOKUP($A85, 'E4 TB Allocation Details'!$A$18:$L$205, MATCH("Customer ID", 'E4 TB Allocation Details'!$A$18:$L$18, 0),FALSE), 'E2 Allocators'!$B$15:$W$361, MATCH('O5 Details by Class &amp; Accounts'!AP$18, 'E2 Allocators'!$B$15:$W$15, 0),FALSE)*$G85), 0, VLOOKUP(VLOOKUP($A85, 'E4 TB Allocation Details'!$A$18:$L$205, MATCH("Customer ID", 'E4 TB Allocation Details'!$A$18:$L$18, 0),FALSE), 'E2 Allocators'!$B$15:$W$361, MATCH('O5 Details by Class &amp; Accounts'!AP$18, 'E2 Allocators'!$B$15:$W$15, 0),FALSE)*$G85)</f>
        <v>0</v>
      </c>
      <c r="AQ85" s="1411">
        <f>IF(ISERROR(VLOOKUP(VLOOKUP($A85, 'E4 TB Allocation Details'!$A$18:$L$205, MATCH("Customer ID", 'E4 TB Allocation Details'!$A$18:$L$18, 0),FALSE), 'E2 Allocators'!$B$15:$W$361, MATCH('O5 Details by Class &amp; Accounts'!AQ$18, 'E2 Allocators'!$B$15:$W$15, 0),FALSE)*$G85), 0, VLOOKUP(VLOOKUP($A85, 'E4 TB Allocation Details'!$A$18:$L$205, MATCH("Customer ID", 'E4 TB Allocation Details'!$A$18:$L$18, 0),FALSE), 'E2 Allocators'!$B$15:$W$361, MATCH('O5 Details by Class &amp; Accounts'!AQ$18, 'E2 Allocators'!$B$15:$W$15, 0),FALSE)*$G85)</f>
        <v>0</v>
      </c>
      <c r="AR85" s="1411">
        <f>IF(ISERROR(VLOOKUP(VLOOKUP($A85, 'E4 TB Allocation Details'!$A$18:$L$205, MATCH("Customer ID", 'E4 TB Allocation Details'!$A$18:$L$18, 0),FALSE), 'E2 Allocators'!$B$15:$W$361, MATCH('O5 Details by Class &amp; Accounts'!AR$18, 'E2 Allocators'!$B$15:$W$15, 0),FALSE)*$G85), 0, VLOOKUP(VLOOKUP($A85, 'E4 TB Allocation Details'!$A$18:$L$205, MATCH("Customer ID", 'E4 TB Allocation Details'!$A$18:$L$18, 0),FALSE), 'E2 Allocators'!$B$15:$W$361, MATCH('O5 Details by Class &amp; Accounts'!AR$18, 'E2 Allocators'!$B$15:$W$15, 0),FALSE)*$G85)</f>
        <v>0</v>
      </c>
      <c r="AS85" s="1411">
        <f>IF(ISERROR(VLOOKUP(VLOOKUP($A85, 'E4 TB Allocation Details'!$A$18:$L$205, MATCH("Customer ID", 'E4 TB Allocation Details'!$A$18:$L$18, 0),FALSE), 'E2 Allocators'!$B$15:$W$361, MATCH('O5 Details by Class &amp; Accounts'!AS$18, 'E2 Allocators'!$B$15:$W$15, 0),FALSE)*$G85), 0, VLOOKUP(VLOOKUP($A85, 'E4 TB Allocation Details'!$A$18:$L$205, MATCH("Customer ID", 'E4 TB Allocation Details'!$A$18:$L$18, 0),FALSE), 'E2 Allocators'!$B$15:$W$361, MATCH('O5 Details by Class &amp; Accounts'!AS$18, 'E2 Allocators'!$B$15:$W$15, 0),FALSE)*$G85)</f>
        <v>0</v>
      </c>
      <c r="AT85" s="1411">
        <f>IF(ISERROR(VLOOKUP(VLOOKUP($A85, 'E4 TB Allocation Details'!$A$18:$L$205, MATCH("Customer ID", 'E4 TB Allocation Details'!$A$18:$L$18, 0),FALSE), 'E2 Allocators'!$B$15:$W$361, MATCH('O5 Details by Class &amp; Accounts'!AT$18, 'E2 Allocators'!$B$15:$W$15, 0),FALSE)*$G85), 0, VLOOKUP(VLOOKUP($A85, 'E4 TB Allocation Details'!$A$18:$L$205, MATCH("Customer ID", 'E4 TB Allocation Details'!$A$18:$L$18, 0),FALSE), 'E2 Allocators'!$B$15:$W$361, MATCH('O5 Details by Class &amp; Accounts'!AT$18, 'E2 Allocators'!$B$15:$W$15, 0),FALSE)*$G85)</f>
        <v>0</v>
      </c>
      <c r="AU85" s="1411">
        <f>IF(ISERROR(VLOOKUP(VLOOKUP($A85, 'E4 TB Allocation Details'!$A$18:$L$205, MATCH("Customer ID", 'E4 TB Allocation Details'!$A$18:$L$18, 0),FALSE), 'E2 Allocators'!$B$15:$W$361, MATCH('O5 Details by Class &amp; Accounts'!AU$18, 'E2 Allocators'!$B$15:$W$15, 0),FALSE)*$G85), 0, VLOOKUP(VLOOKUP($A85, 'E4 TB Allocation Details'!$A$18:$L$205, MATCH("Customer ID", 'E4 TB Allocation Details'!$A$18:$L$18, 0),FALSE), 'E2 Allocators'!$B$15:$W$361, MATCH('O5 Details by Class &amp; Accounts'!AU$18, 'E2 Allocators'!$B$15:$W$15, 0),FALSE)*$G85)</f>
        <v>0</v>
      </c>
      <c r="AV85" s="1411">
        <f>IF(ISERROR(VLOOKUP(VLOOKUP($A85, 'E4 TB Allocation Details'!$A$18:$L$205, MATCH("Customer ID", 'E4 TB Allocation Details'!$A$18:$L$18, 0),FALSE), 'E2 Allocators'!$B$15:$W$361, MATCH('O5 Details by Class &amp; Accounts'!AV$18, 'E2 Allocators'!$B$15:$W$15, 0),FALSE)*$G85), 0, VLOOKUP(VLOOKUP($A85, 'E4 TB Allocation Details'!$A$18:$L$205, MATCH("Customer ID", 'E4 TB Allocation Details'!$A$18:$L$18, 0),FALSE), 'E2 Allocators'!$B$15:$W$361, MATCH('O5 Details by Class &amp; Accounts'!AV$18, 'E2 Allocators'!$B$15:$W$15, 0),FALSE)*$G85)</f>
        <v>0</v>
      </c>
      <c r="AW85" s="1411">
        <f>IF(ISERROR(VLOOKUP(VLOOKUP($A85, 'E4 TB Allocation Details'!$A$18:$L$205, MATCH("Customer ID", 'E4 TB Allocation Details'!$A$18:$L$18, 0),FALSE), 'E2 Allocators'!$B$15:$W$361, MATCH('O5 Details by Class &amp; Accounts'!AW$18, 'E2 Allocators'!$B$15:$W$15, 0),FALSE)*$G85), 0, VLOOKUP(VLOOKUP($A85, 'E4 TB Allocation Details'!$A$18:$L$205, MATCH("Customer ID", 'E4 TB Allocation Details'!$A$18:$L$18, 0),FALSE), 'E2 Allocators'!$B$15:$W$361, MATCH('O5 Details by Class &amp; Accounts'!AW$18, 'E2 Allocators'!$B$15:$W$15, 0),FALSE)*$G85)</f>
        <v>0</v>
      </c>
      <c r="AX85" s="1411">
        <f t="shared" si="15"/>
        <v>0</v>
      </c>
      <c r="AY85" s="1411">
        <f>IF(ISERROR(VLOOKUP(VLOOKUP($A85, 'E4 TB Allocation Details'!$A$18:$L$205, MATCH("Misc ID", 'E4 TB Allocation Details'!$A$18:$L$18, 0),FALSE), 'E2 Allocators'!$B$15:$W$361, MATCH('O5 Details by Class &amp; Accounts'!AY$18, 'E2 Allocators'!$B$15:$W$15, 0),FALSE)*$E85), 0, VLOOKUP(VLOOKUP($A85, 'E4 TB Allocation Details'!$A$18:$L$205, MATCH("Misc ID", 'E4 TB Allocation Details'!$A$18:$L$18, 0),FALSE), 'E2 Allocators'!$B$15:$W$361, MATCH('O5 Details by Class &amp; Accounts'!AY$18, 'E2 Allocators'!$B$15:$W$15, 0),FALSE)*$E85)</f>
        <v>-15695.316082541764</v>
      </c>
      <c r="AZ85" s="1411">
        <f>IF(ISERROR(VLOOKUP(VLOOKUP($A85, 'E4 TB Allocation Details'!$A$18:$L$205, MATCH("Misc ID", 'E4 TB Allocation Details'!$A$18:$L$18, 0),FALSE), 'E2 Allocators'!$B$15:$W$361, MATCH('O5 Details by Class &amp; Accounts'!AZ$18, 'E2 Allocators'!$B$15:$W$15, 0),FALSE)*$E85), 0, VLOOKUP(VLOOKUP($A85, 'E4 TB Allocation Details'!$A$18:$L$205, MATCH("Misc ID", 'E4 TB Allocation Details'!$A$18:$L$18, 0),FALSE), 'E2 Allocators'!$B$15:$W$361, MATCH('O5 Details by Class &amp; Accounts'!AZ$18, 'E2 Allocators'!$B$15:$W$15, 0),FALSE)*$E85)</f>
        <v>-3728.1362594169668</v>
      </c>
      <c r="BA85" s="1411">
        <f>IF(ISERROR(VLOOKUP(VLOOKUP($A85, 'E4 TB Allocation Details'!$A$18:$L$205, MATCH("Misc ID", 'E4 TB Allocation Details'!$A$18:$L$18, 0),FALSE), 'E2 Allocators'!$B$15:$W$361, MATCH('O5 Details by Class &amp; Accounts'!BA$18, 'E2 Allocators'!$B$15:$W$15, 0),FALSE)*$E85), 0, VLOOKUP(VLOOKUP($A85, 'E4 TB Allocation Details'!$A$18:$L$205, MATCH("Misc ID", 'E4 TB Allocation Details'!$A$18:$L$18, 0),FALSE), 'E2 Allocators'!$B$15:$W$361, MATCH('O5 Details by Class &amp; Accounts'!BA$18, 'E2 Allocators'!$B$15:$W$15, 0),FALSE)*$E85)</f>
        <v>-1511.8899443170653</v>
      </c>
      <c r="BB85" s="1411">
        <f>IF(ISERROR(VLOOKUP(VLOOKUP($A85, 'E4 TB Allocation Details'!$A$18:$L$205, MATCH("Misc ID", 'E4 TB Allocation Details'!$A$18:$L$18, 0),FALSE), 'E2 Allocators'!$B$15:$W$361, MATCH('O5 Details by Class &amp; Accounts'!BB$18, 'E2 Allocators'!$B$15:$W$15, 0),FALSE)*$E85), 0, VLOOKUP(VLOOKUP($A85, 'E4 TB Allocation Details'!$A$18:$L$205, MATCH("Misc ID", 'E4 TB Allocation Details'!$A$18:$L$18, 0),FALSE), 'E2 Allocators'!$B$15:$W$361, MATCH('O5 Details by Class &amp; Accounts'!BB$18, 'E2 Allocators'!$B$15:$W$15, 0),FALSE)*$E85)</f>
        <v>0</v>
      </c>
      <c r="BC85" s="1411">
        <f>IF(ISERROR(VLOOKUP(VLOOKUP($A85, 'E4 TB Allocation Details'!$A$18:$L$205, MATCH("Misc ID", 'E4 TB Allocation Details'!$A$18:$L$18, 0),FALSE), 'E2 Allocators'!$B$15:$W$361, MATCH('O5 Details by Class &amp; Accounts'!BC$18, 'E2 Allocators'!$B$15:$W$15, 0),FALSE)*$E85), 0, VLOOKUP(VLOOKUP($A85, 'E4 TB Allocation Details'!$A$18:$L$205, MATCH("Misc ID", 'E4 TB Allocation Details'!$A$18:$L$18, 0),FALSE), 'E2 Allocators'!$B$15:$W$361, MATCH('O5 Details by Class &amp; Accounts'!BC$18, 'E2 Allocators'!$B$15:$W$15, 0),FALSE)*$E85)</f>
        <v>0</v>
      </c>
      <c r="BD85" s="1411">
        <f>IF(ISERROR(VLOOKUP(VLOOKUP($A85, 'E4 TB Allocation Details'!$A$18:$L$205, MATCH("Misc ID", 'E4 TB Allocation Details'!$A$18:$L$18, 0),FALSE), 'E2 Allocators'!$B$15:$W$361, MATCH('O5 Details by Class &amp; Accounts'!BD$18, 'E2 Allocators'!$B$15:$W$15, 0),FALSE)*$E85), 0, VLOOKUP(VLOOKUP($A85, 'E4 TB Allocation Details'!$A$18:$L$205, MATCH("Misc ID", 'E4 TB Allocation Details'!$A$18:$L$18, 0),FALSE), 'E2 Allocators'!$B$15:$W$361, MATCH('O5 Details by Class &amp; Accounts'!BD$18, 'E2 Allocators'!$B$15:$W$15, 0),FALSE)*$E85)</f>
        <v>0</v>
      </c>
      <c r="BE85" s="1411">
        <f>IF(ISERROR(VLOOKUP(VLOOKUP($A85, 'E4 TB Allocation Details'!$A$18:$L$205, MATCH("Misc ID", 'E4 TB Allocation Details'!$A$18:$L$18, 0),FALSE), 'E2 Allocators'!$B$15:$W$361, MATCH('O5 Details by Class &amp; Accounts'!BE$18, 'E2 Allocators'!$B$15:$W$15, 0),FALSE)*$E85), 0, VLOOKUP(VLOOKUP($A85, 'E4 TB Allocation Details'!$A$18:$L$205, MATCH("Misc ID", 'E4 TB Allocation Details'!$A$18:$L$18, 0),FALSE), 'E2 Allocators'!$B$15:$W$361, MATCH('O5 Details by Class &amp; Accounts'!BE$18, 'E2 Allocators'!$B$15:$W$15, 0),FALSE)*$E85)</f>
        <v>-6.878480183426138</v>
      </c>
      <c r="BF85" s="1411">
        <f>IF(ISERROR(VLOOKUP(VLOOKUP($A85, 'E4 TB Allocation Details'!$A$18:$L$205, MATCH("Misc ID", 'E4 TB Allocation Details'!$A$18:$L$18, 0),FALSE), 'E2 Allocators'!$B$15:$W$361, MATCH('O5 Details by Class &amp; Accounts'!BF$18, 'E2 Allocators'!$B$15:$W$15, 0),FALSE)*$E85), 0, VLOOKUP(VLOOKUP($A85, 'E4 TB Allocation Details'!$A$18:$L$205, MATCH("Misc ID", 'E4 TB Allocation Details'!$A$18:$L$18, 0),FALSE), 'E2 Allocators'!$B$15:$W$361, MATCH('O5 Details by Class &amp; Accounts'!BF$18, 'E2 Allocators'!$B$15:$W$15, 0),FALSE)*$E85)</f>
        <v>-37.143792990501147</v>
      </c>
      <c r="BG85" s="1411">
        <f>IF(ISERROR(VLOOKUP(VLOOKUP($A85, 'E4 TB Allocation Details'!$A$18:$L$205, MATCH("Misc ID", 'E4 TB Allocation Details'!$A$18:$L$18, 0),FALSE), 'E2 Allocators'!$B$15:$W$361, MATCH('O5 Details by Class &amp; Accounts'!BG$18, 'E2 Allocators'!$B$15:$W$15, 0),FALSE)*$E85), 0, VLOOKUP(VLOOKUP($A85, 'E4 TB Allocation Details'!$A$18:$L$205, MATCH("Misc ID", 'E4 TB Allocation Details'!$A$18:$L$18, 0),FALSE), 'E2 Allocators'!$B$15:$W$361, MATCH('O5 Details by Class &amp; Accounts'!BG$18, 'E2 Allocators'!$B$15:$W$15, 0),FALSE)*$E85)</f>
        <v>-20.635440550278414</v>
      </c>
      <c r="BH85" s="1411">
        <f>IF(ISERROR(VLOOKUP(VLOOKUP($A85, 'E4 TB Allocation Details'!$A$18:$L$205, MATCH("Misc ID", 'E4 TB Allocation Details'!$A$18:$L$18, 0),FALSE), 'E2 Allocators'!$B$15:$W$361, MATCH('O5 Details by Class &amp; Accounts'!BH$18, 'E2 Allocators'!$B$15:$W$15, 0),FALSE)*$E85), 0, VLOOKUP(VLOOKUP($A85, 'E4 TB Allocation Details'!$A$18:$L$205, MATCH("Misc ID", 'E4 TB Allocation Details'!$A$18:$L$18, 0),FALSE), 'E2 Allocators'!$B$15:$W$361, MATCH('O5 Details by Class &amp; Accounts'!BH$18, 'E2 Allocators'!$B$15:$W$15, 0),FALSE)*$E85)</f>
        <v>0</v>
      </c>
      <c r="BI85" s="1411">
        <f>IF(ISERROR(VLOOKUP(VLOOKUP($A85, 'E4 TB Allocation Details'!$A$18:$L$205, MATCH("Misc ID", 'E4 TB Allocation Details'!$A$18:$L$18, 0),FALSE), 'E2 Allocators'!$B$15:$W$361, MATCH('O5 Details by Class &amp; Accounts'!BI$18, 'E2 Allocators'!$B$15:$W$15, 0),FALSE)*$E85), 0, VLOOKUP(VLOOKUP($A85, 'E4 TB Allocation Details'!$A$18:$L$205, MATCH("Misc ID", 'E4 TB Allocation Details'!$A$18:$L$18, 0),FALSE), 'E2 Allocators'!$B$15:$W$361, MATCH('O5 Details by Class &amp; Accounts'!BI$18, 'E2 Allocators'!$B$15:$W$15, 0),FALSE)*$E85)</f>
        <v>0</v>
      </c>
      <c r="BJ85" s="1411">
        <f>IF(ISERROR(VLOOKUP(VLOOKUP($A85, 'E4 TB Allocation Details'!$A$18:$L$205, MATCH("Misc ID", 'E4 TB Allocation Details'!$A$18:$L$18, 0),FALSE), 'E2 Allocators'!$B$15:$W$361, MATCH('O5 Details by Class &amp; Accounts'!BJ$18, 'E2 Allocators'!$B$15:$W$15, 0),FALSE)*$E85), 0, VLOOKUP(VLOOKUP($A85, 'E4 TB Allocation Details'!$A$18:$L$205, MATCH("Misc ID", 'E4 TB Allocation Details'!$A$18:$L$18, 0),FALSE), 'E2 Allocators'!$B$15:$W$361, MATCH('O5 Details by Class &amp; Accounts'!BJ$18, 'E2 Allocators'!$B$15:$W$15, 0),FALSE)*$E85)</f>
        <v>0</v>
      </c>
      <c r="BK85" s="1411">
        <f>IF(ISERROR(VLOOKUP(VLOOKUP($A85, 'E4 TB Allocation Details'!$A$18:$L$205, MATCH("Misc ID", 'E4 TB Allocation Details'!$A$18:$L$18, 0),FALSE), 'E2 Allocators'!$B$15:$W$361, MATCH('O5 Details by Class &amp; Accounts'!BK$18, 'E2 Allocators'!$B$15:$W$15, 0),FALSE)*$E85), 0, VLOOKUP(VLOOKUP($A85, 'E4 TB Allocation Details'!$A$18:$L$205, MATCH("Misc ID", 'E4 TB Allocation Details'!$A$18:$L$18, 0),FALSE), 'E2 Allocators'!$B$15:$W$361, MATCH('O5 Details by Class &amp; Accounts'!BK$18, 'E2 Allocators'!$B$15:$W$15, 0),FALSE)*$E85)</f>
        <v>0</v>
      </c>
      <c r="BL85" s="1411">
        <f>IF(ISERROR(VLOOKUP(VLOOKUP($A85, 'E4 TB Allocation Details'!$A$18:$L$205, MATCH("Misc ID", 'E4 TB Allocation Details'!$A$18:$L$18, 0),FALSE), 'E2 Allocators'!$B$15:$W$361, MATCH('O5 Details by Class &amp; Accounts'!BL$18, 'E2 Allocators'!$B$15:$W$15, 0),FALSE)*$E85), 0, VLOOKUP(VLOOKUP($A85, 'E4 TB Allocation Details'!$A$18:$L$205, MATCH("Misc ID", 'E4 TB Allocation Details'!$A$18:$L$18, 0),FALSE), 'E2 Allocators'!$B$15:$W$361, MATCH('O5 Details by Class &amp; Accounts'!BL$18, 'E2 Allocators'!$B$15:$W$15, 0),FALSE)*$E85)</f>
        <v>0</v>
      </c>
      <c r="BM85" s="1411">
        <f>IF(ISERROR(VLOOKUP(VLOOKUP($A85, 'E4 TB Allocation Details'!$A$18:$L$205, MATCH("Misc ID", 'E4 TB Allocation Details'!$A$18:$L$18, 0),FALSE), 'E2 Allocators'!$B$15:$W$361, MATCH('O5 Details by Class &amp; Accounts'!BM$18, 'E2 Allocators'!$B$15:$W$15, 0),FALSE)*$E85), 0, VLOOKUP(VLOOKUP($A85, 'E4 TB Allocation Details'!$A$18:$L$205, MATCH("Misc ID", 'E4 TB Allocation Details'!$A$18:$L$18, 0),FALSE), 'E2 Allocators'!$B$15:$W$361, MATCH('O5 Details by Class &amp; Accounts'!BM$18, 'E2 Allocators'!$B$15:$W$15, 0),FALSE)*$E85)</f>
        <v>0</v>
      </c>
      <c r="BN85" s="1411">
        <f>IF(ISERROR(VLOOKUP(VLOOKUP($A85, 'E4 TB Allocation Details'!$A$18:$L$205, MATCH("Misc ID", 'E4 TB Allocation Details'!$A$18:$L$18, 0),FALSE), 'E2 Allocators'!$B$15:$W$361, MATCH('O5 Details by Class &amp; Accounts'!BN$18, 'E2 Allocators'!$B$15:$W$15, 0),FALSE)*$E85), 0, VLOOKUP(VLOOKUP($A85, 'E4 TB Allocation Details'!$A$18:$L$205, MATCH("Misc ID", 'E4 TB Allocation Details'!$A$18:$L$18, 0),FALSE), 'E2 Allocators'!$B$15:$W$361, MATCH('O5 Details by Class &amp; Accounts'!BN$18, 'E2 Allocators'!$B$15:$W$15, 0),FALSE)*$E85)</f>
        <v>0</v>
      </c>
      <c r="BO85" s="1411">
        <f>IF(ISERROR(VLOOKUP(VLOOKUP($A85, 'E4 TB Allocation Details'!$A$18:$L$205, MATCH("Misc ID", 'E4 TB Allocation Details'!$A$18:$L$18, 0),FALSE), 'E2 Allocators'!$B$15:$W$361, MATCH('O5 Details by Class &amp; Accounts'!BO$18, 'E2 Allocators'!$B$15:$W$15, 0),FALSE)*$E85), 0, VLOOKUP(VLOOKUP($A85, 'E4 TB Allocation Details'!$A$18:$L$205, MATCH("Misc ID", 'E4 TB Allocation Details'!$A$18:$L$18, 0),FALSE), 'E2 Allocators'!$B$15:$W$361, MATCH('O5 Details by Class &amp; Accounts'!BO$18, 'E2 Allocators'!$B$15:$W$15, 0),FALSE)*$E85)</f>
        <v>0</v>
      </c>
      <c r="BP85" s="1411">
        <f>IF(ISERROR(VLOOKUP(VLOOKUP($A85, 'E4 TB Allocation Details'!$A$18:$L$205, MATCH("Misc ID", 'E4 TB Allocation Details'!$A$18:$L$18, 0),FALSE), 'E2 Allocators'!$B$15:$W$361, MATCH('O5 Details by Class &amp; Accounts'!BP$18, 'E2 Allocators'!$B$15:$W$15, 0),FALSE)*$E85), 0, VLOOKUP(VLOOKUP($A85, 'E4 TB Allocation Details'!$A$18:$L$205, MATCH("Misc ID", 'E4 TB Allocation Details'!$A$18:$L$18, 0),FALSE), 'E2 Allocators'!$B$15:$W$361, MATCH('O5 Details by Class &amp; Accounts'!BP$18, 'E2 Allocators'!$B$15:$W$15, 0),FALSE)*$E85)</f>
        <v>0</v>
      </c>
      <c r="BQ85" s="1411">
        <f>IF(ISERROR(VLOOKUP(VLOOKUP($A85, 'E4 TB Allocation Details'!$A$18:$L$205, MATCH("Misc ID", 'E4 TB Allocation Details'!$A$18:$L$18, 0),FALSE), 'E2 Allocators'!$B$15:$W$361, MATCH('O5 Details by Class &amp; Accounts'!BQ$18, 'E2 Allocators'!$B$15:$W$15, 0),FALSE)*$E85), 0, VLOOKUP(VLOOKUP($A85, 'E4 TB Allocation Details'!$A$18:$L$205, MATCH("Misc ID", 'E4 TB Allocation Details'!$A$18:$L$18, 0),FALSE), 'E2 Allocators'!$B$15:$W$361, MATCH('O5 Details by Class &amp; Accounts'!BQ$18, 'E2 Allocators'!$B$15:$W$15, 0),FALSE)*$E85)</f>
        <v>0</v>
      </c>
      <c r="BR85" s="1411">
        <f>IF(ISERROR(VLOOKUP(VLOOKUP($A85, 'E4 TB Allocation Details'!$A$18:$L$205, MATCH("Misc ID", 'E4 TB Allocation Details'!$A$18:$L$18, 0),FALSE), 'E2 Allocators'!$B$15:$W$361, MATCH('O5 Details by Class &amp; Accounts'!BR$18, 'E2 Allocators'!$B$15:$W$15, 0),FALSE)*$E85), 0, VLOOKUP(VLOOKUP($A85, 'E4 TB Allocation Details'!$A$18:$L$205, MATCH("Misc ID", 'E4 TB Allocation Details'!$A$18:$L$18, 0),FALSE), 'E2 Allocators'!$B$15:$W$361, MATCH('O5 Details by Class &amp; Accounts'!BR$18, 'E2 Allocators'!$B$15:$W$15, 0),FALSE)*$E85)</f>
        <v>0</v>
      </c>
      <c r="BS85" s="1411">
        <f>SUM(AY85:BR85)</f>
        <v>-21000.000000000004</v>
      </c>
      <c r="BT85" s="1411">
        <f>IF(ISERROR(VLOOKUP(VLOOKUP($A85, 'E4 TB Allocation Details'!$A$18:$L$205, MATCH("A &amp; G ID", 'E4 TB Allocation Details'!$A$18:$L$18, 0),FALSE), 'E2 Allocators'!$B$15:$W$361, MATCH('O5 Details by Class &amp; Accounts'!BT$18, 'E2 Allocators'!$B$15:$W$15, 0),FALSE)*$E85), 0, VLOOKUP(VLOOKUP($A85, 'E4 TB Allocation Details'!$A$18:$L$205, MATCH("A &amp; G ID", 'E4 TB Allocation Details'!$A$18:$L$18, 0),FALSE), 'E2 Allocators'!$B$15:$W$361, MATCH('O5 Details by Class &amp; Accounts'!BT$18, 'E2 Allocators'!$B$15:$W$15, 0),FALSE)*$E85)</f>
        <v>0</v>
      </c>
      <c r="BU85" s="1411">
        <f>IF(ISERROR(VLOOKUP(VLOOKUP($A85, 'E4 TB Allocation Details'!$A$18:$L$205, MATCH("A &amp; G ID", 'E4 TB Allocation Details'!$A$18:$L$18, 0),FALSE), 'E2 Allocators'!$B$15:$W$361, MATCH('O5 Details by Class &amp; Accounts'!BU$18, 'E2 Allocators'!$B$15:$W$15, 0),FALSE)*$E85), 0, VLOOKUP(VLOOKUP($A85, 'E4 TB Allocation Details'!$A$18:$L$205, MATCH("A &amp; G ID", 'E4 TB Allocation Details'!$A$18:$L$18, 0),FALSE), 'E2 Allocators'!$B$15:$W$361, MATCH('O5 Details by Class &amp; Accounts'!BU$18, 'E2 Allocators'!$B$15:$W$15, 0),FALSE)*$E85)</f>
        <v>0</v>
      </c>
      <c r="BV85" s="1411">
        <f>IF(ISERROR(VLOOKUP(VLOOKUP($A85, 'E4 TB Allocation Details'!$A$18:$L$205, MATCH("A &amp; G ID", 'E4 TB Allocation Details'!$A$18:$L$18, 0),FALSE), 'E2 Allocators'!$B$15:$W$361, MATCH('O5 Details by Class &amp; Accounts'!BV$18, 'E2 Allocators'!$B$15:$W$15, 0),FALSE)*$E85), 0, VLOOKUP(VLOOKUP($A85, 'E4 TB Allocation Details'!$A$18:$L$205, MATCH("A &amp; G ID", 'E4 TB Allocation Details'!$A$18:$L$18, 0),FALSE), 'E2 Allocators'!$B$15:$W$361, MATCH('O5 Details by Class &amp; Accounts'!BV$18, 'E2 Allocators'!$B$15:$W$15, 0),FALSE)*$E85)</f>
        <v>0</v>
      </c>
      <c r="BW85" s="1411">
        <f>IF(ISERROR(VLOOKUP(VLOOKUP($A85, 'E4 TB Allocation Details'!$A$18:$L$205, MATCH("A &amp; G ID", 'E4 TB Allocation Details'!$A$18:$L$18, 0),FALSE), 'E2 Allocators'!$B$15:$W$361, MATCH('O5 Details by Class &amp; Accounts'!BW$18, 'E2 Allocators'!$B$15:$W$15, 0),FALSE)*$E85), 0, VLOOKUP(VLOOKUP($A85, 'E4 TB Allocation Details'!$A$18:$L$205, MATCH("A &amp; G ID", 'E4 TB Allocation Details'!$A$18:$L$18, 0),FALSE), 'E2 Allocators'!$B$15:$W$361, MATCH('O5 Details by Class &amp; Accounts'!BW$18, 'E2 Allocators'!$B$15:$W$15, 0),FALSE)*$E85)</f>
        <v>0</v>
      </c>
      <c r="BX85" s="1411">
        <f>IF(ISERROR(VLOOKUP(VLOOKUP($A85, 'E4 TB Allocation Details'!$A$18:$L$205, MATCH("A &amp; G ID", 'E4 TB Allocation Details'!$A$18:$L$18, 0),FALSE), 'E2 Allocators'!$B$15:$W$361, MATCH('O5 Details by Class &amp; Accounts'!BX$18, 'E2 Allocators'!$B$15:$W$15, 0),FALSE)*$E85), 0, VLOOKUP(VLOOKUP($A85, 'E4 TB Allocation Details'!$A$18:$L$205, MATCH("A &amp; G ID", 'E4 TB Allocation Details'!$A$18:$L$18, 0),FALSE), 'E2 Allocators'!$B$15:$W$361, MATCH('O5 Details by Class &amp; Accounts'!BX$18, 'E2 Allocators'!$B$15:$W$15, 0),FALSE)*$E85)</f>
        <v>0</v>
      </c>
      <c r="BY85" s="1411">
        <f>IF(ISERROR(VLOOKUP(VLOOKUP($A85, 'E4 TB Allocation Details'!$A$18:$L$205, MATCH("A &amp; G ID", 'E4 TB Allocation Details'!$A$18:$L$18, 0),FALSE), 'E2 Allocators'!$B$15:$W$361, MATCH('O5 Details by Class &amp; Accounts'!BY$18, 'E2 Allocators'!$B$15:$W$15, 0),FALSE)*$E85), 0, VLOOKUP(VLOOKUP($A85, 'E4 TB Allocation Details'!$A$18:$L$205, MATCH("A &amp; G ID", 'E4 TB Allocation Details'!$A$18:$L$18, 0),FALSE), 'E2 Allocators'!$B$15:$W$361, MATCH('O5 Details by Class &amp; Accounts'!BY$18, 'E2 Allocators'!$B$15:$W$15, 0),FALSE)*$E85)</f>
        <v>0</v>
      </c>
      <c r="BZ85" s="1411">
        <f>IF(ISERROR(VLOOKUP(VLOOKUP($A85, 'E4 TB Allocation Details'!$A$18:$L$205, MATCH("A &amp; G ID", 'E4 TB Allocation Details'!$A$18:$L$18, 0),FALSE), 'E2 Allocators'!$B$15:$W$361, MATCH('O5 Details by Class &amp; Accounts'!BZ$18, 'E2 Allocators'!$B$15:$W$15, 0),FALSE)*$E85), 0, VLOOKUP(VLOOKUP($A85, 'E4 TB Allocation Details'!$A$18:$L$205, MATCH("A &amp; G ID", 'E4 TB Allocation Details'!$A$18:$L$18, 0),FALSE), 'E2 Allocators'!$B$15:$W$361, MATCH('O5 Details by Class &amp; Accounts'!BZ$18, 'E2 Allocators'!$B$15:$W$15, 0),FALSE)*$E85)</f>
        <v>0</v>
      </c>
      <c r="CA85" s="1411">
        <f>IF(ISERROR(VLOOKUP(VLOOKUP($A85, 'E4 TB Allocation Details'!$A$18:$L$205, MATCH("A &amp; G ID", 'E4 TB Allocation Details'!$A$18:$L$18, 0),FALSE), 'E2 Allocators'!$B$15:$W$361, MATCH('O5 Details by Class &amp; Accounts'!CA$18, 'E2 Allocators'!$B$15:$W$15, 0),FALSE)*$E85), 0, VLOOKUP(VLOOKUP($A85, 'E4 TB Allocation Details'!$A$18:$L$205, MATCH("A &amp; G ID", 'E4 TB Allocation Details'!$A$18:$L$18, 0),FALSE), 'E2 Allocators'!$B$15:$W$361, MATCH('O5 Details by Class &amp; Accounts'!CA$18, 'E2 Allocators'!$B$15:$W$15, 0),FALSE)*$E85)</f>
        <v>0</v>
      </c>
      <c r="CB85" s="1411">
        <f>IF(ISERROR(VLOOKUP(VLOOKUP($A85, 'E4 TB Allocation Details'!$A$18:$L$205, MATCH("A &amp; G ID", 'E4 TB Allocation Details'!$A$18:$L$18, 0),FALSE), 'E2 Allocators'!$B$15:$W$361, MATCH('O5 Details by Class &amp; Accounts'!CB$18, 'E2 Allocators'!$B$15:$W$15, 0),FALSE)*$E85), 0, VLOOKUP(VLOOKUP($A85, 'E4 TB Allocation Details'!$A$18:$L$205, MATCH("A &amp; G ID", 'E4 TB Allocation Details'!$A$18:$L$18, 0),FALSE), 'E2 Allocators'!$B$15:$W$361, MATCH('O5 Details by Class &amp; Accounts'!CB$18, 'E2 Allocators'!$B$15:$W$15, 0),FALSE)*$E85)</f>
        <v>0</v>
      </c>
      <c r="CC85" s="1411">
        <f>IF(ISERROR(VLOOKUP(VLOOKUP($A85, 'E4 TB Allocation Details'!$A$18:$L$205, MATCH("A &amp; G ID", 'E4 TB Allocation Details'!$A$18:$L$18, 0),FALSE), 'E2 Allocators'!$B$15:$W$361, MATCH('O5 Details by Class &amp; Accounts'!CC$18, 'E2 Allocators'!$B$15:$W$15, 0),FALSE)*$E85), 0, VLOOKUP(VLOOKUP($A85, 'E4 TB Allocation Details'!$A$18:$L$205, MATCH("A &amp; G ID", 'E4 TB Allocation Details'!$A$18:$L$18, 0),FALSE), 'E2 Allocators'!$B$15:$W$361, MATCH('O5 Details by Class &amp; Accounts'!CC$18, 'E2 Allocators'!$B$15:$W$15, 0),FALSE)*$E85)</f>
        <v>0</v>
      </c>
      <c r="CD85" s="1411">
        <f>IF(ISERROR(VLOOKUP(VLOOKUP($A85, 'E4 TB Allocation Details'!$A$18:$L$205, MATCH("A &amp; G ID", 'E4 TB Allocation Details'!$A$18:$L$18, 0),FALSE), 'E2 Allocators'!$B$15:$W$361, MATCH('O5 Details by Class &amp; Accounts'!CD$18, 'E2 Allocators'!$B$15:$W$15, 0),FALSE)*$E85), 0, VLOOKUP(VLOOKUP($A85, 'E4 TB Allocation Details'!$A$18:$L$205, MATCH("A &amp; G ID", 'E4 TB Allocation Details'!$A$18:$L$18, 0),FALSE), 'E2 Allocators'!$B$15:$W$361, MATCH('O5 Details by Class &amp; Accounts'!CD$18, 'E2 Allocators'!$B$15:$W$15, 0),FALSE)*$E85)</f>
        <v>0</v>
      </c>
      <c r="CE85" s="1411">
        <f>IF(ISERROR(VLOOKUP(VLOOKUP($A85, 'E4 TB Allocation Details'!$A$18:$L$205, MATCH("A &amp; G ID", 'E4 TB Allocation Details'!$A$18:$L$18, 0),FALSE), 'E2 Allocators'!$B$15:$W$361, MATCH('O5 Details by Class &amp; Accounts'!CE$18, 'E2 Allocators'!$B$15:$W$15, 0),FALSE)*$E85), 0, VLOOKUP(VLOOKUP($A85, 'E4 TB Allocation Details'!$A$18:$L$205, MATCH("A &amp; G ID", 'E4 TB Allocation Details'!$A$18:$L$18, 0),FALSE), 'E2 Allocators'!$B$15:$W$361, MATCH('O5 Details by Class &amp; Accounts'!CE$18, 'E2 Allocators'!$B$15:$W$15, 0),FALSE)*$E85)</f>
        <v>0</v>
      </c>
      <c r="CF85" s="1411">
        <f>IF(ISERROR(VLOOKUP(VLOOKUP($A85, 'E4 TB Allocation Details'!$A$18:$L$205, MATCH("A &amp; G ID", 'E4 TB Allocation Details'!$A$18:$L$18, 0),FALSE), 'E2 Allocators'!$B$15:$W$361, MATCH('O5 Details by Class &amp; Accounts'!CF$18, 'E2 Allocators'!$B$15:$W$15, 0),FALSE)*$E85), 0, VLOOKUP(VLOOKUP($A85, 'E4 TB Allocation Details'!$A$18:$L$205, MATCH("A &amp; G ID", 'E4 TB Allocation Details'!$A$18:$L$18, 0),FALSE), 'E2 Allocators'!$B$15:$W$361, MATCH('O5 Details by Class &amp; Accounts'!CF$18, 'E2 Allocators'!$B$15:$W$15, 0),FALSE)*$E85)</f>
        <v>0</v>
      </c>
      <c r="CG85" s="1411">
        <f>IF(ISERROR(VLOOKUP(VLOOKUP($A85, 'E4 TB Allocation Details'!$A$18:$L$205, MATCH("A &amp; G ID", 'E4 TB Allocation Details'!$A$18:$L$18, 0),FALSE), 'E2 Allocators'!$B$15:$W$361, MATCH('O5 Details by Class &amp; Accounts'!CG$18, 'E2 Allocators'!$B$15:$W$15, 0),FALSE)*$E85), 0, VLOOKUP(VLOOKUP($A85, 'E4 TB Allocation Details'!$A$18:$L$205, MATCH("A &amp; G ID", 'E4 TB Allocation Details'!$A$18:$L$18, 0),FALSE), 'E2 Allocators'!$B$15:$W$361, MATCH('O5 Details by Class &amp; Accounts'!CG$18, 'E2 Allocators'!$B$15:$W$15, 0),FALSE)*$E85)</f>
        <v>0</v>
      </c>
      <c r="CH85" s="1411">
        <f>IF(ISERROR(VLOOKUP(VLOOKUP($A85, 'E4 TB Allocation Details'!$A$18:$L$205, MATCH("A &amp; G ID", 'E4 TB Allocation Details'!$A$18:$L$18, 0),FALSE), 'E2 Allocators'!$B$15:$W$361, MATCH('O5 Details by Class &amp; Accounts'!CH$18, 'E2 Allocators'!$B$15:$W$15, 0),FALSE)*$E85), 0, VLOOKUP(VLOOKUP($A85, 'E4 TB Allocation Details'!$A$18:$L$205, MATCH("A &amp; G ID", 'E4 TB Allocation Details'!$A$18:$L$18, 0),FALSE), 'E2 Allocators'!$B$15:$W$361, MATCH('O5 Details by Class &amp; Accounts'!CH$18, 'E2 Allocators'!$B$15:$W$15, 0),FALSE)*$E85)</f>
        <v>0</v>
      </c>
      <c r="CI85" s="1411">
        <f>IF(ISERROR(VLOOKUP(VLOOKUP($A85, 'E4 TB Allocation Details'!$A$18:$L$205, MATCH("A &amp; G ID", 'E4 TB Allocation Details'!$A$18:$L$18, 0),FALSE), 'E2 Allocators'!$B$15:$W$361, MATCH('O5 Details by Class &amp; Accounts'!CI$18, 'E2 Allocators'!$B$15:$W$15, 0),FALSE)*$E85), 0, VLOOKUP(VLOOKUP($A85, 'E4 TB Allocation Details'!$A$18:$L$205, MATCH("A &amp; G ID", 'E4 TB Allocation Details'!$A$18:$L$18, 0),FALSE), 'E2 Allocators'!$B$15:$W$361, MATCH('O5 Details by Class &amp; Accounts'!CI$18, 'E2 Allocators'!$B$15:$W$15, 0),FALSE)*$E85)</f>
        <v>0</v>
      </c>
      <c r="CJ85" s="1411">
        <f>IF(ISERROR(VLOOKUP(VLOOKUP($A85, 'E4 TB Allocation Details'!$A$18:$L$205, MATCH("A &amp; G ID", 'E4 TB Allocation Details'!$A$18:$L$18, 0),FALSE), 'E2 Allocators'!$B$15:$W$361, MATCH('O5 Details by Class &amp; Accounts'!CJ$18, 'E2 Allocators'!$B$15:$W$15, 0),FALSE)*$E85), 0, VLOOKUP(VLOOKUP($A85, 'E4 TB Allocation Details'!$A$18:$L$205, MATCH("A &amp; G ID", 'E4 TB Allocation Details'!$A$18:$L$18, 0),FALSE), 'E2 Allocators'!$B$15:$W$361, MATCH('O5 Details by Class &amp; Accounts'!CJ$18, 'E2 Allocators'!$B$15:$W$15, 0),FALSE)*$E85)</f>
        <v>0</v>
      </c>
      <c r="CK85" s="1411">
        <f>IF(ISERROR(VLOOKUP(VLOOKUP($A85, 'E4 TB Allocation Details'!$A$18:$L$205, MATCH("A &amp; G ID", 'E4 TB Allocation Details'!$A$18:$L$18, 0),FALSE), 'E2 Allocators'!$B$15:$W$361, MATCH('O5 Details by Class &amp; Accounts'!CK$18, 'E2 Allocators'!$B$15:$W$15, 0),FALSE)*$E85), 0, VLOOKUP(VLOOKUP($A85, 'E4 TB Allocation Details'!$A$18:$L$205, MATCH("A &amp; G ID", 'E4 TB Allocation Details'!$A$18:$L$18, 0),FALSE), 'E2 Allocators'!$B$15:$W$361, MATCH('O5 Details by Class &amp; Accounts'!CK$18, 'E2 Allocators'!$B$15:$W$15, 0),FALSE)*$E85)</f>
        <v>0</v>
      </c>
      <c r="CL85" s="1411">
        <f>IF(ISERROR(VLOOKUP(VLOOKUP($A85, 'E4 TB Allocation Details'!$A$18:$L$205, MATCH("A &amp; G ID", 'E4 TB Allocation Details'!$A$18:$L$18, 0),FALSE), 'E2 Allocators'!$B$15:$W$361, MATCH('O5 Details by Class &amp; Accounts'!CL$18, 'E2 Allocators'!$B$15:$W$15, 0),FALSE)*$E85), 0, VLOOKUP(VLOOKUP($A85, 'E4 TB Allocation Details'!$A$18:$L$205, MATCH("A &amp; G ID", 'E4 TB Allocation Details'!$A$18:$L$18, 0),FALSE), 'E2 Allocators'!$B$15:$W$361, MATCH('O5 Details by Class &amp; Accounts'!CL$18, 'E2 Allocators'!$B$15:$W$15, 0),FALSE)*$E85)</f>
        <v>0</v>
      </c>
      <c r="CM85" s="1411">
        <f>IF(ISERROR(VLOOKUP(VLOOKUP($A85, 'E4 TB Allocation Details'!$A$18:$L$205, MATCH("A &amp; G ID", 'E4 TB Allocation Details'!$A$18:$L$18, 0),FALSE), 'E2 Allocators'!$B$15:$W$361, MATCH('O5 Details by Class &amp; Accounts'!CM$18, 'E2 Allocators'!$B$15:$W$15, 0),FALSE)*$E85), 0, VLOOKUP(VLOOKUP($A85, 'E4 TB Allocation Details'!$A$18:$L$205, MATCH("A &amp; G ID", 'E4 TB Allocation Details'!$A$18:$L$18, 0),FALSE), 'E2 Allocators'!$B$15:$W$361, MATCH('O5 Details by Class &amp; Accounts'!CM$18, 'E2 Allocators'!$B$15:$W$15, 0),FALSE)*$E85)</f>
        <v>0</v>
      </c>
      <c r="CN85" s="1411">
        <f t="shared" si="16"/>
        <v>0</v>
      </c>
      <c r="CO85" s="1791">
        <f>+E85-AC85-AX85-BS85-CN85</f>
        <v>3.637978807091713E-12</v>
      </c>
      <c r="CQ85" s="2086" t="s">
        <v>504</v>
      </c>
    </row>
    <row r="86" spans="1:95" s="80" customFormat="1" ht="25.5">
      <c r="A86" s="1179">
        <v>4084</v>
      </c>
      <c r="B86" s="1180" t="s">
        <v>577</v>
      </c>
      <c r="C86" s="1788">
        <f>IF(ISERROR(VLOOKUP($A86,'I3 TB Data'!$A$23:$H$458,MATCH('O5 Details by Class &amp; Accounts'!$C$18, 'I3 TB Data'!$A$23:$H$23,0),0)), 0, VLOOKUP($A86,'I3 TB Data'!$A$23:$H$458,MATCH('O5 Details by Class &amp; Accounts'!$C$18,'I3 TB Data'!$A$23:$H$23,0),0))</f>
        <v>-1000</v>
      </c>
      <c r="D86" s="1789"/>
      <c r="E86" s="1788">
        <f t="shared" si="17"/>
        <v>-1000</v>
      </c>
      <c r="F86" s="1790">
        <f>IF(ISERROR(VLOOKUP($A86, 'E1 Categorization'!A33:E122, MATCH("Customer Component", 'E1 Categorization'!$A$33:$E$33,0), 0)), 0, IF(VLOOKUP($A86, 'E1 Categorization'!A33:E122, MATCH("Customer Component", 'E1 Categorization'!$A$33:$E$33,0), 0)=0, 'O5 Details by Class &amp; Accounts'!$E86, IF(AND(VLOOKUP($A86, 'E1 Categorization'!A33:E122, MATCH("Customer Component", 'E1 Categorization'!$A$33:$E$33,0), 0) &gt;0, VLOOKUP($A86, 'E1 Categorization'!A33:E122, MATCH("Customer Component", 'E1 Categorization'!$A$33:$E$33,0), 0)&lt;1), 'O5 Details by Class &amp; Accounts'!$E86*(1-VLOOKUP($A86, 'E1 Categorization'!A33:E122, MATCH("Customer Component", 'E1 Categorization'!$A$33:$E$33,0), 0)), 0)))</f>
        <v>0</v>
      </c>
      <c r="G86" s="1790">
        <f>IF(ISERROR(VLOOKUP($A86, 'E1 Categorization'!A33:E122, MATCH("Customer Component", 'E1 Categorization'!$A$33:$E$33,0), 0)),0, IF(VLOOKUP($A86, 'E1 Categorization'!A33:E122, MATCH("Customer Component", 'E1 Categorization'!$A$33:$E$33,0), 0)=0, 0, IF(AND(VLOOKUP($A86, 'E1 Categorization'!A33:E122, MATCH("Customer Component", 'E1 Categorization'!$A$33:$E$33,0), 0) &gt;0, VLOOKUP($A86, 'E1 Categorization'!A33:E122, MATCH("Customer Component", 'E1 Categorization'!$A$33:$E$33,0), 0)&lt;1), 'O5 Details by Class &amp; Accounts'!$E86*(VLOOKUP($A86, 'E1 Categorization'!A33:E122, MATCH("Customer Component", 'E1 Categorization'!$A$33:$E$33,0), 0)), 'O5 Details by Class &amp; Accounts'!$E86)))</f>
        <v>0</v>
      </c>
      <c r="H86" s="1411">
        <f t="shared" si="13"/>
        <v>0</v>
      </c>
      <c r="I86" s="1411">
        <f>IF(ISERROR(VLOOKUP(VLOOKUP($A86, 'E4 TB Allocation Details'!$A$18:$L$205, MATCH("Demand ID", 'E4 TB Allocation Details'!$A$18:$L$18, 0),FALSE), 'E2 Allocators'!$B$15:$W$361, MATCH('O5 Details by Class &amp; Accounts'!I$18, 'E2 Allocators'!$B$15:$W$15, 0),FALSE)*$F86), 0, VLOOKUP(VLOOKUP($A86, 'E4 TB Allocation Details'!$A$18:$L$205, MATCH("Demand ID", 'E4 TB Allocation Details'!$A$18:$L$18, 0),FALSE), 'E2 Allocators'!$B$15:$W$361, MATCH('O5 Details by Class &amp; Accounts'!I$18, 'E2 Allocators'!$B$15:$W$15, 0),FALSE)*$F86)</f>
        <v>0</v>
      </c>
      <c r="J86" s="1411">
        <f>IF(ISERROR(VLOOKUP(VLOOKUP($A86, 'E4 TB Allocation Details'!$A$18:$L$205, MATCH("Demand ID", 'E4 TB Allocation Details'!$A$18:$L$18, 0),FALSE), 'E2 Allocators'!$B$15:$W$361, MATCH('O5 Details by Class &amp; Accounts'!J$18, 'E2 Allocators'!$B$15:$W$15, 0),FALSE)*$F86), 0, VLOOKUP(VLOOKUP($A86, 'E4 TB Allocation Details'!$A$18:$L$205, MATCH("Demand ID", 'E4 TB Allocation Details'!$A$18:$L$18, 0),FALSE), 'E2 Allocators'!$B$15:$W$361, MATCH('O5 Details by Class &amp; Accounts'!J$18, 'E2 Allocators'!$B$15:$W$15, 0),FALSE)*$F86)</f>
        <v>0</v>
      </c>
      <c r="K86" s="1411">
        <f>IF(ISERROR(VLOOKUP(VLOOKUP($A86, 'E4 TB Allocation Details'!$A$18:$L$205, MATCH("Demand ID", 'E4 TB Allocation Details'!$A$18:$L$18, 0),FALSE), 'E2 Allocators'!$B$15:$W$361, MATCH('O5 Details by Class &amp; Accounts'!K$18, 'E2 Allocators'!$B$15:$W$15, 0),FALSE)*$F86), 0, VLOOKUP(VLOOKUP($A86, 'E4 TB Allocation Details'!$A$18:$L$205, MATCH("Demand ID", 'E4 TB Allocation Details'!$A$18:$L$18, 0),FALSE), 'E2 Allocators'!$B$15:$W$361, MATCH('O5 Details by Class &amp; Accounts'!K$18, 'E2 Allocators'!$B$15:$W$15, 0),FALSE)*$F86)</f>
        <v>0</v>
      </c>
      <c r="L86" s="1411">
        <f>IF(ISERROR(VLOOKUP(VLOOKUP($A86, 'E4 TB Allocation Details'!$A$18:$L$205, MATCH("Demand ID", 'E4 TB Allocation Details'!$A$18:$L$18, 0),FALSE), 'E2 Allocators'!$B$15:$W$361, MATCH('O5 Details by Class &amp; Accounts'!L$18, 'E2 Allocators'!$B$15:$W$15, 0),FALSE)*$F86), 0, VLOOKUP(VLOOKUP($A86, 'E4 TB Allocation Details'!$A$18:$L$205, MATCH("Demand ID", 'E4 TB Allocation Details'!$A$18:$L$18, 0),FALSE), 'E2 Allocators'!$B$15:$W$361, MATCH('O5 Details by Class &amp; Accounts'!L$18, 'E2 Allocators'!$B$15:$W$15, 0),FALSE)*$F86)</f>
        <v>0</v>
      </c>
      <c r="M86" s="1411">
        <f>IF(ISERROR(VLOOKUP(VLOOKUP($A86, 'E4 TB Allocation Details'!$A$18:$L$205, MATCH("Demand ID", 'E4 TB Allocation Details'!$A$18:$L$18, 0),FALSE), 'E2 Allocators'!$B$15:$W$361, MATCH('O5 Details by Class &amp; Accounts'!M$18, 'E2 Allocators'!$B$15:$W$15, 0),FALSE)*$F86), 0, VLOOKUP(VLOOKUP($A86, 'E4 TB Allocation Details'!$A$18:$L$205, MATCH("Demand ID", 'E4 TB Allocation Details'!$A$18:$L$18, 0),FALSE), 'E2 Allocators'!$B$15:$W$361, MATCH('O5 Details by Class &amp; Accounts'!M$18, 'E2 Allocators'!$B$15:$W$15, 0),FALSE)*$F86)</f>
        <v>0</v>
      </c>
      <c r="N86" s="1411">
        <f>IF(ISERROR(VLOOKUP(VLOOKUP($A86, 'E4 TB Allocation Details'!$A$18:$L$205, MATCH("Demand ID", 'E4 TB Allocation Details'!$A$18:$L$18, 0),FALSE), 'E2 Allocators'!$B$15:$W$361, MATCH('O5 Details by Class &amp; Accounts'!N$18, 'E2 Allocators'!$B$15:$W$15, 0),FALSE)*$F86), 0, VLOOKUP(VLOOKUP($A86, 'E4 TB Allocation Details'!$A$18:$L$205, MATCH("Demand ID", 'E4 TB Allocation Details'!$A$18:$L$18, 0),FALSE), 'E2 Allocators'!$B$15:$W$361, MATCH('O5 Details by Class &amp; Accounts'!N$18, 'E2 Allocators'!$B$15:$W$15, 0),FALSE)*$F86)</f>
        <v>0</v>
      </c>
      <c r="O86" s="1411">
        <f>IF(ISERROR(VLOOKUP(VLOOKUP($A86, 'E4 TB Allocation Details'!$A$18:$L$205, MATCH("Demand ID", 'E4 TB Allocation Details'!$A$18:$L$18, 0),FALSE), 'E2 Allocators'!$B$15:$W$361, MATCH('O5 Details by Class &amp; Accounts'!O$18, 'E2 Allocators'!$B$15:$W$15, 0),FALSE)*$F86), 0, VLOOKUP(VLOOKUP($A86, 'E4 TB Allocation Details'!$A$18:$L$205, MATCH("Demand ID", 'E4 TB Allocation Details'!$A$18:$L$18, 0),FALSE), 'E2 Allocators'!$B$15:$W$361, MATCH('O5 Details by Class &amp; Accounts'!O$18, 'E2 Allocators'!$B$15:$W$15, 0),FALSE)*$F86)</f>
        <v>0</v>
      </c>
      <c r="P86" s="1411">
        <f>IF(ISERROR(VLOOKUP(VLOOKUP($A86, 'E4 TB Allocation Details'!$A$18:$L$205, MATCH("Demand ID", 'E4 TB Allocation Details'!$A$18:$L$18, 0),FALSE), 'E2 Allocators'!$B$15:$W$361, MATCH('O5 Details by Class &amp; Accounts'!P$18, 'E2 Allocators'!$B$15:$W$15, 0),FALSE)*$F86), 0, VLOOKUP(VLOOKUP($A86, 'E4 TB Allocation Details'!$A$18:$L$205, MATCH("Demand ID", 'E4 TB Allocation Details'!$A$18:$L$18, 0),FALSE), 'E2 Allocators'!$B$15:$W$361, MATCH('O5 Details by Class &amp; Accounts'!P$18, 'E2 Allocators'!$B$15:$W$15, 0),FALSE)*$F86)</f>
        <v>0</v>
      </c>
      <c r="Q86" s="1411">
        <f>IF(ISERROR(VLOOKUP(VLOOKUP($A86, 'E4 TB Allocation Details'!$A$18:$L$205, MATCH("Demand ID", 'E4 TB Allocation Details'!$A$18:$L$18, 0),FALSE), 'E2 Allocators'!$B$15:$W$361, MATCH('O5 Details by Class &amp; Accounts'!Q$18, 'E2 Allocators'!$B$15:$W$15, 0),FALSE)*$F86), 0, VLOOKUP(VLOOKUP($A86, 'E4 TB Allocation Details'!$A$18:$L$205, MATCH("Demand ID", 'E4 TB Allocation Details'!$A$18:$L$18, 0),FALSE), 'E2 Allocators'!$B$15:$W$361, MATCH('O5 Details by Class &amp; Accounts'!Q$18, 'E2 Allocators'!$B$15:$W$15, 0),FALSE)*$F86)</f>
        <v>0</v>
      </c>
      <c r="R86" s="1411">
        <f>IF(ISERROR(VLOOKUP(VLOOKUP($A86, 'E4 TB Allocation Details'!$A$18:$L$205, MATCH("Demand ID", 'E4 TB Allocation Details'!$A$18:$L$18, 0),FALSE), 'E2 Allocators'!$B$15:$W$361, MATCH('O5 Details by Class &amp; Accounts'!R$18, 'E2 Allocators'!$B$15:$W$15, 0),FALSE)*$F86), 0, VLOOKUP(VLOOKUP($A86, 'E4 TB Allocation Details'!$A$18:$L$205, MATCH("Demand ID", 'E4 TB Allocation Details'!$A$18:$L$18, 0),FALSE), 'E2 Allocators'!$B$15:$W$361, MATCH('O5 Details by Class &amp; Accounts'!R$18, 'E2 Allocators'!$B$15:$W$15, 0),FALSE)*$F86)</f>
        <v>0</v>
      </c>
      <c r="S86" s="1411">
        <f>IF(ISERROR(VLOOKUP(VLOOKUP($A86, 'E4 TB Allocation Details'!$A$18:$L$205, MATCH("Demand ID", 'E4 TB Allocation Details'!$A$18:$L$18, 0),FALSE), 'E2 Allocators'!$B$15:$W$361, MATCH('O5 Details by Class &amp; Accounts'!S$18, 'E2 Allocators'!$B$15:$W$15, 0),FALSE)*$F86), 0, VLOOKUP(VLOOKUP($A86, 'E4 TB Allocation Details'!$A$18:$L$205, MATCH("Demand ID", 'E4 TB Allocation Details'!$A$18:$L$18, 0),FALSE), 'E2 Allocators'!$B$15:$W$361, MATCH('O5 Details by Class &amp; Accounts'!S$18, 'E2 Allocators'!$B$15:$W$15, 0),FALSE)*$F86)</f>
        <v>0</v>
      </c>
      <c r="T86" s="1411">
        <f>IF(ISERROR(VLOOKUP(VLOOKUP($A86, 'E4 TB Allocation Details'!$A$18:$L$205, MATCH("Demand ID", 'E4 TB Allocation Details'!$A$18:$L$18, 0),FALSE), 'E2 Allocators'!$B$15:$W$361, MATCH('O5 Details by Class &amp; Accounts'!T$18, 'E2 Allocators'!$B$15:$W$15, 0),FALSE)*$F86), 0, VLOOKUP(VLOOKUP($A86, 'E4 TB Allocation Details'!$A$18:$L$205, MATCH("Demand ID", 'E4 TB Allocation Details'!$A$18:$L$18, 0),FALSE), 'E2 Allocators'!$B$15:$W$361, MATCH('O5 Details by Class &amp; Accounts'!T$18, 'E2 Allocators'!$B$15:$W$15, 0),FALSE)*$F86)</f>
        <v>0</v>
      </c>
      <c r="U86" s="1411">
        <f>IF(ISERROR(VLOOKUP(VLOOKUP($A86, 'E4 TB Allocation Details'!$A$18:$L$205, MATCH("Demand ID", 'E4 TB Allocation Details'!$A$18:$L$18, 0),FALSE), 'E2 Allocators'!$B$15:$W$361, MATCH('O5 Details by Class &amp; Accounts'!U$18, 'E2 Allocators'!$B$15:$W$15, 0),FALSE)*$F86), 0, VLOOKUP(VLOOKUP($A86, 'E4 TB Allocation Details'!$A$18:$L$205, MATCH("Demand ID", 'E4 TB Allocation Details'!$A$18:$L$18, 0),FALSE), 'E2 Allocators'!$B$15:$W$361, MATCH('O5 Details by Class &amp; Accounts'!U$18, 'E2 Allocators'!$B$15:$W$15, 0),FALSE)*$F86)</f>
        <v>0</v>
      </c>
      <c r="V86" s="1411">
        <f>IF(ISERROR(VLOOKUP(VLOOKUP($A86, 'E4 TB Allocation Details'!$A$18:$L$205, MATCH("Demand ID", 'E4 TB Allocation Details'!$A$18:$L$18, 0),FALSE), 'E2 Allocators'!$B$15:$W$361, MATCH('O5 Details by Class &amp; Accounts'!V$18, 'E2 Allocators'!$B$15:$W$15, 0),FALSE)*$F86), 0, VLOOKUP(VLOOKUP($A86, 'E4 TB Allocation Details'!$A$18:$L$205, MATCH("Demand ID", 'E4 TB Allocation Details'!$A$18:$L$18, 0),FALSE), 'E2 Allocators'!$B$15:$W$361, MATCH('O5 Details by Class &amp; Accounts'!V$18, 'E2 Allocators'!$B$15:$W$15, 0),FALSE)*$F86)</f>
        <v>0</v>
      </c>
      <c r="W86" s="1411">
        <f>IF(ISERROR(VLOOKUP(VLOOKUP($A86, 'E4 TB Allocation Details'!$A$18:$L$205, MATCH("Demand ID", 'E4 TB Allocation Details'!$A$18:$L$18, 0),FALSE), 'E2 Allocators'!$B$15:$W$361, MATCH('O5 Details by Class &amp; Accounts'!W$18, 'E2 Allocators'!$B$15:$W$15, 0),FALSE)*$F86), 0, VLOOKUP(VLOOKUP($A86, 'E4 TB Allocation Details'!$A$18:$L$205, MATCH("Demand ID", 'E4 TB Allocation Details'!$A$18:$L$18, 0),FALSE), 'E2 Allocators'!$B$15:$W$361, MATCH('O5 Details by Class &amp; Accounts'!W$18, 'E2 Allocators'!$B$15:$W$15, 0),FALSE)*$F86)</f>
        <v>0</v>
      </c>
      <c r="X86" s="1411">
        <f>IF(ISERROR(VLOOKUP(VLOOKUP($A86, 'E4 TB Allocation Details'!$A$18:$L$205, MATCH("Demand ID", 'E4 TB Allocation Details'!$A$18:$L$18, 0),FALSE), 'E2 Allocators'!$B$15:$W$361, MATCH('O5 Details by Class &amp; Accounts'!X$18, 'E2 Allocators'!$B$15:$W$15, 0),FALSE)*$F86), 0, VLOOKUP(VLOOKUP($A86, 'E4 TB Allocation Details'!$A$18:$L$205, MATCH("Demand ID", 'E4 TB Allocation Details'!$A$18:$L$18, 0),FALSE), 'E2 Allocators'!$B$15:$W$361, MATCH('O5 Details by Class &amp; Accounts'!X$18, 'E2 Allocators'!$B$15:$W$15, 0),FALSE)*$F86)</f>
        <v>0</v>
      </c>
      <c r="Y86" s="1411">
        <f>IF(ISERROR(VLOOKUP(VLOOKUP($A86, 'E4 TB Allocation Details'!$A$18:$L$205, MATCH("Demand ID", 'E4 TB Allocation Details'!$A$18:$L$18, 0),FALSE), 'E2 Allocators'!$B$15:$W$361, MATCH('O5 Details by Class &amp; Accounts'!Y$18, 'E2 Allocators'!$B$15:$W$15, 0),FALSE)*$F86), 0, VLOOKUP(VLOOKUP($A86, 'E4 TB Allocation Details'!$A$18:$L$205, MATCH("Demand ID", 'E4 TB Allocation Details'!$A$18:$L$18, 0),FALSE), 'E2 Allocators'!$B$15:$W$361, MATCH('O5 Details by Class &amp; Accounts'!Y$18, 'E2 Allocators'!$B$15:$W$15, 0),FALSE)*$F86)</f>
        <v>0</v>
      </c>
      <c r="Z86" s="1411">
        <f>IF(ISERROR(VLOOKUP(VLOOKUP($A86, 'E4 TB Allocation Details'!$A$18:$L$205, MATCH("Demand ID", 'E4 TB Allocation Details'!$A$18:$L$18, 0),FALSE), 'E2 Allocators'!$B$15:$W$361, MATCH('O5 Details by Class &amp; Accounts'!Z$18, 'E2 Allocators'!$B$15:$W$15, 0),FALSE)*$F86), 0, VLOOKUP(VLOOKUP($A86, 'E4 TB Allocation Details'!$A$18:$L$205, MATCH("Demand ID", 'E4 TB Allocation Details'!$A$18:$L$18, 0),FALSE), 'E2 Allocators'!$B$15:$W$361, MATCH('O5 Details by Class &amp; Accounts'!Z$18, 'E2 Allocators'!$B$15:$W$15, 0),FALSE)*$F86)</f>
        <v>0</v>
      </c>
      <c r="AA86" s="1411">
        <f>IF(ISERROR(VLOOKUP(VLOOKUP($A86, 'E4 TB Allocation Details'!$A$18:$L$205, MATCH("Demand ID", 'E4 TB Allocation Details'!$A$18:$L$18, 0),FALSE), 'E2 Allocators'!$B$15:$W$361, MATCH('O5 Details by Class &amp; Accounts'!AA$18, 'E2 Allocators'!$B$15:$W$15, 0),FALSE)*$F86), 0, VLOOKUP(VLOOKUP($A86, 'E4 TB Allocation Details'!$A$18:$L$205, MATCH("Demand ID", 'E4 TB Allocation Details'!$A$18:$L$18, 0),FALSE), 'E2 Allocators'!$B$15:$W$361, MATCH('O5 Details by Class &amp; Accounts'!AA$18, 'E2 Allocators'!$B$15:$W$15, 0),FALSE)*$F86)</f>
        <v>0</v>
      </c>
      <c r="AB86" s="1411">
        <f>IF(ISERROR(VLOOKUP(VLOOKUP($A86, 'E4 TB Allocation Details'!$A$18:$L$205, MATCH("Demand ID", 'E4 TB Allocation Details'!$A$18:$L$18, 0),FALSE), 'E2 Allocators'!$B$15:$W$361, MATCH('O5 Details by Class &amp; Accounts'!AB$18, 'E2 Allocators'!$B$15:$W$15, 0),FALSE)*$F86), 0, VLOOKUP(VLOOKUP($A86, 'E4 TB Allocation Details'!$A$18:$L$205, MATCH("Demand ID", 'E4 TB Allocation Details'!$A$18:$L$18, 0),FALSE), 'E2 Allocators'!$B$15:$W$361, MATCH('O5 Details by Class &amp; Accounts'!AB$18, 'E2 Allocators'!$B$15:$W$15, 0),FALSE)*$F86)</f>
        <v>0</v>
      </c>
      <c r="AC86" s="1411">
        <f t="shared" si="14"/>
        <v>0</v>
      </c>
      <c r="AD86" s="1411">
        <f>IF(ISERROR(VLOOKUP(VLOOKUP($A86, 'E4 TB Allocation Details'!$A$18:$L$205, MATCH("Customer ID", 'E4 TB Allocation Details'!$A$18:$L$18, 0),FALSE), 'E2 Allocators'!$B$15:$W$361, MATCH('O5 Details by Class &amp; Accounts'!AD$18, 'E2 Allocators'!$B$15:$W$15, 0),FALSE)*$G86), 0, VLOOKUP(VLOOKUP($A86, 'E4 TB Allocation Details'!$A$18:$L$205, MATCH("Customer ID", 'E4 TB Allocation Details'!$A$18:$L$18, 0),FALSE), 'E2 Allocators'!$B$15:$W$361, MATCH('O5 Details by Class &amp; Accounts'!AD$18, 'E2 Allocators'!$B$15:$W$15, 0),FALSE)*$G86)</f>
        <v>0</v>
      </c>
      <c r="AE86" s="1411">
        <f>IF(ISERROR(VLOOKUP(VLOOKUP($A86, 'E4 TB Allocation Details'!$A$18:$L$205, MATCH("Customer ID", 'E4 TB Allocation Details'!$A$18:$L$18, 0),FALSE), 'E2 Allocators'!$B$15:$W$361, MATCH('O5 Details by Class &amp; Accounts'!AE$18, 'E2 Allocators'!$B$15:$W$15, 0),FALSE)*$G86), 0, VLOOKUP(VLOOKUP($A86, 'E4 TB Allocation Details'!$A$18:$L$205, MATCH("Customer ID", 'E4 TB Allocation Details'!$A$18:$L$18, 0),FALSE), 'E2 Allocators'!$B$15:$W$361, MATCH('O5 Details by Class &amp; Accounts'!AE$18, 'E2 Allocators'!$B$15:$W$15, 0),FALSE)*$G86)</f>
        <v>0</v>
      </c>
      <c r="AF86" s="1411">
        <f>IF(ISERROR(VLOOKUP(VLOOKUP($A86, 'E4 TB Allocation Details'!$A$18:$L$205, MATCH("Customer ID", 'E4 TB Allocation Details'!$A$18:$L$18, 0),FALSE), 'E2 Allocators'!$B$15:$W$361, MATCH('O5 Details by Class &amp; Accounts'!AF$18, 'E2 Allocators'!$B$15:$W$15, 0),FALSE)*$G86), 0, VLOOKUP(VLOOKUP($A86, 'E4 TB Allocation Details'!$A$18:$L$205, MATCH("Customer ID", 'E4 TB Allocation Details'!$A$18:$L$18, 0),FALSE), 'E2 Allocators'!$B$15:$W$361, MATCH('O5 Details by Class &amp; Accounts'!AF$18, 'E2 Allocators'!$B$15:$W$15, 0),FALSE)*$G86)</f>
        <v>0</v>
      </c>
      <c r="AG86" s="1411">
        <f>IF(ISERROR(VLOOKUP(VLOOKUP($A86, 'E4 TB Allocation Details'!$A$18:$L$205, MATCH("Customer ID", 'E4 TB Allocation Details'!$A$18:$L$18, 0),FALSE), 'E2 Allocators'!$B$15:$W$361, MATCH('O5 Details by Class &amp; Accounts'!AG$18, 'E2 Allocators'!$B$15:$W$15, 0),FALSE)*$G86), 0, VLOOKUP(VLOOKUP($A86, 'E4 TB Allocation Details'!$A$18:$L$205, MATCH("Customer ID", 'E4 TB Allocation Details'!$A$18:$L$18, 0),FALSE), 'E2 Allocators'!$B$15:$W$361, MATCH('O5 Details by Class &amp; Accounts'!AG$18, 'E2 Allocators'!$B$15:$W$15, 0),FALSE)*$G86)</f>
        <v>0</v>
      </c>
      <c r="AH86" s="1411">
        <f>IF(ISERROR(VLOOKUP(VLOOKUP($A86, 'E4 TB Allocation Details'!$A$18:$L$205, MATCH("Customer ID", 'E4 TB Allocation Details'!$A$18:$L$18, 0),FALSE), 'E2 Allocators'!$B$15:$W$361, MATCH('O5 Details by Class &amp; Accounts'!AH$18, 'E2 Allocators'!$B$15:$W$15, 0),FALSE)*$G86), 0, VLOOKUP(VLOOKUP($A86, 'E4 TB Allocation Details'!$A$18:$L$205, MATCH("Customer ID", 'E4 TB Allocation Details'!$A$18:$L$18, 0),FALSE), 'E2 Allocators'!$B$15:$W$361, MATCH('O5 Details by Class &amp; Accounts'!AH$18, 'E2 Allocators'!$B$15:$W$15, 0),FALSE)*$G86)</f>
        <v>0</v>
      </c>
      <c r="AI86" s="1411">
        <f>IF(ISERROR(VLOOKUP(VLOOKUP($A86, 'E4 TB Allocation Details'!$A$18:$L$205, MATCH("Customer ID", 'E4 TB Allocation Details'!$A$18:$L$18, 0),FALSE), 'E2 Allocators'!$B$15:$W$361, MATCH('O5 Details by Class &amp; Accounts'!AI$18, 'E2 Allocators'!$B$15:$W$15, 0),FALSE)*$G86), 0, VLOOKUP(VLOOKUP($A86, 'E4 TB Allocation Details'!$A$18:$L$205, MATCH("Customer ID", 'E4 TB Allocation Details'!$A$18:$L$18, 0),FALSE), 'E2 Allocators'!$B$15:$W$361, MATCH('O5 Details by Class &amp; Accounts'!AI$18, 'E2 Allocators'!$B$15:$W$15, 0),FALSE)*$G86)</f>
        <v>0</v>
      </c>
      <c r="AJ86" s="1411">
        <f>IF(ISERROR(VLOOKUP(VLOOKUP($A86, 'E4 TB Allocation Details'!$A$18:$L$205, MATCH("Customer ID", 'E4 TB Allocation Details'!$A$18:$L$18, 0),FALSE), 'E2 Allocators'!$B$15:$W$361, MATCH('O5 Details by Class &amp; Accounts'!AJ$18, 'E2 Allocators'!$B$15:$W$15, 0),FALSE)*$G86), 0, VLOOKUP(VLOOKUP($A86, 'E4 TB Allocation Details'!$A$18:$L$205, MATCH("Customer ID", 'E4 TB Allocation Details'!$A$18:$L$18, 0),FALSE), 'E2 Allocators'!$B$15:$W$361, MATCH('O5 Details by Class &amp; Accounts'!AJ$18, 'E2 Allocators'!$B$15:$W$15, 0),FALSE)*$G86)</f>
        <v>0</v>
      </c>
      <c r="AK86" s="1411">
        <f>IF(ISERROR(VLOOKUP(VLOOKUP($A86, 'E4 TB Allocation Details'!$A$18:$L$205, MATCH("Customer ID", 'E4 TB Allocation Details'!$A$18:$L$18, 0),FALSE), 'E2 Allocators'!$B$15:$W$361, MATCH('O5 Details by Class &amp; Accounts'!AK$18, 'E2 Allocators'!$B$15:$W$15, 0),FALSE)*$G86), 0, VLOOKUP(VLOOKUP($A86, 'E4 TB Allocation Details'!$A$18:$L$205, MATCH("Customer ID", 'E4 TB Allocation Details'!$A$18:$L$18, 0),FALSE), 'E2 Allocators'!$B$15:$W$361, MATCH('O5 Details by Class &amp; Accounts'!AK$18, 'E2 Allocators'!$B$15:$W$15, 0),FALSE)*$G86)</f>
        <v>0</v>
      </c>
      <c r="AL86" s="1411">
        <f>IF(ISERROR(VLOOKUP(VLOOKUP($A86, 'E4 TB Allocation Details'!$A$18:$L$205, MATCH("Customer ID", 'E4 TB Allocation Details'!$A$18:$L$18, 0),FALSE), 'E2 Allocators'!$B$15:$W$361, MATCH('O5 Details by Class &amp; Accounts'!AL$18, 'E2 Allocators'!$B$15:$W$15, 0),FALSE)*$G86), 0, VLOOKUP(VLOOKUP($A86, 'E4 TB Allocation Details'!$A$18:$L$205, MATCH("Customer ID", 'E4 TB Allocation Details'!$A$18:$L$18, 0),FALSE), 'E2 Allocators'!$B$15:$W$361, MATCH('O5 Details by Class &amp; Accounts'!AL$18, 'E2 Allocators'!$B$15:$W$15, 0),FALSE)*$G86)</f>
        <v>0</v>
      </c>
      <c r="AM86" s="1411">
        <f>IF(ISERROR(VLOOKUP(VLOOKUP($A86, 'E4 TB Allocation Details'!$A$18:$L$205, MATCH("Customer ID", 'E4 TB Allocation Details'!$A$18:$L$18, 0),FALSE), 'E2 Allocators'!$B$15:$W$361, MATCH('O5 Details by Class &amp; Accounts'!AM$18, 'E2 Allocators'!$B$15:$W$15, 0),FALSE)*$G86), 0, VLOOKUP(VLOOKUP($A86, 'E4 TB Allocation Details'!$A$18:$L$205, MATCH("Customer ID", 'E4 TB Allocation Details'!$A$18:$L$18, 0),FALSE), 'E2 Allocators'!$B$15:$W$361, MATCH('O5 Details by Class &amp; Accounts'!AM$18, 'E2 Allocators'!$B$15:$W$15, 0),FALSE)*$G86)</f>
        <v>0</v>
      </c>
      <c r="AN86" s="1411">
        <f>IF(ISERROR(VLOOKUP(VLOOKUP($A86, 'E4 TB Allocation Details'!$A$18:$L$205, MATCH("Customer ID", 'E4 TB Allocation Details'!$A$18:$L$18, 0),FALSE), 'E2 Allocators'!$B$15:$W$361, MATCH('O5 Details by Class &amp; Accounts'!AN$18, 'E2 Allocators'!$B$15:$W$15, 0),FALSE)*$G86), 0, VLOOKUP(VLOOKUP($A86, 'E4 TB Allocation Details'!$A$18:$L$205, MATCH("Customer ID", 'E4 TB Allocation Details'!$A$18:$L$18, 0),FALSE), 'E2 Allocators'!$B$15:$W$361, MATCH('O5 Details by Class &amp; Accounts'!AN$18, 'E2 Allocators'!$B$15:$W$15, 0),FALSE)*$G86)</f>
        <v>0</v>
      </c>
      <c r="AO86" s="1411">
        <f>IF(ISERROR(VLOOKUP(VLOOKUP($A86, 'E4 TB Allocation Details'!$A$18:$L$205, MATCH("Customer ID", 'E4 TB Allocation Details'!$A$18:$L$18, 0),FALSE), 'E2 Allocators'!$B$15:$W$361, MATCH('O5 Details by Class &amp; Accounts'!AO$18, 'E2 Allocators'!$B$15:$W$15, 0),FALSE)*$G86), 0, VLOOKUP(VLOOKUP($A86, 'E4 TB Allocation Details'!$A$18:$L$205, MATCH("Customer ID", 'E4 TB Allocation Details'!$A$18:$L$18, 0),FALSE), 'E2 Allocators'!$B$15:$W$361, MATCH('O5 Details by Class &amp; Accounts'!AO$18, 'E2 Allocators'!$B$15:$W$15, 0),FALSE)*$G86)</f>
        <v>0</v>
      </c>
      <c r="AP86" s="1411">
        <f>IF(ISERROR(VLOOKUP(VLOOKUP($A86, 'E4 TB Allocation Details'!$A$18:$L$205, MATCH("Customer ID", 'E4 TB Allocation Details'!$A$18:$L$18, 0),FALSE), 'E2 Allocators'!$B$15:$W$361, MATCH('O5 Details by Class &amp; Accounts'!AP$18, 'E2 Allocators'!$B$15:$W$15, 0),FALSE)*$G86), 0, VLOOKUP(VLOOKUP($A86, 'E4 TB Allocation Details'!$A$18:$L$205, MATCH("Customer ID", 'E4 TB Allocation Details'!$A$18:$L$18, 0),FALSE), 'E2 Allocators'!$B$15:$W$361, MATCH('O5 Details by Class &amp; Accounts'!AP$18, 'E2 Allocators'!$B$15:$W$15, 0),FALSE)*$G86)</f>
        <v>0</v>
      </c>
      <c r="AQ86" s="1411">
        <f>IF(ISERROR(VLOOKUP(VLOOKUP($A86, 'E4 TB Allocation Details'!$A$18:$L$205, MATCH("Customer ID", 'E4 TB Allocation Details'!$A$18:$L$18, 0),FALSE), 'E2 Allocators'!$B$15:$W$361, MATCH('O5 Details by Class &amp; Accounts'!AQ$18, 'E2 Allocators'!$B$15:$W$15, 0),FALSE)*$G86), 0, VLOOKUP(VLOOKUP($A86, 'E4 TB Allocation Details'!$A$18:$L$205, MATCH("Customer ID", 'E4 TB Allocation Details'!$A$18:$L$18, 0),FALSE), 'E2 Allocators'!$B$15:$W$361, MATCH('O5 Details by Class &amp; Accounts'!AQ$18, 'E2 Allocators'!$B$15:$W$15, 0),FALSE)*$G86)</f>
        <v>0</v>
      </c>
      <c r="AR86" s="1411">
        <f>IF(ISERROR(VLOOKUP(VLOOKUP($A86, 'E4 TB Allocation Details'!$A$18:$L$205, MATCH("Customer ID", 'E4 TB Allocation Details'!$A$18:$L$18, 0),FALSE), 'E2 Allocators'!$B$15:$W$361, MATCH('O5 Details by Class &amp; Accounts'!AR$18, 'E2 Allocators'!$B$15:$W$15, 0),FALSE)*$G86), 0, VLOOKUP(VLOOKUP($A86, 'E4 TB Allocation Details'!$A$18:$L$205, MATCH("Customer ID", 'E4 TB Allocation Details'!$A$18:$L$18, 0),FALSE), 'E2 Allocators'!$B$15:$W$361, MATCH('O5 Details by Class &amp; Accounts'!AR$18, 'E2 Allocators'!$B$15:$W$15, 0),FALSE)*$G86)</f>
        <v>0</v>
      </c>
      <c r="AS86" s="1411">
        <f>IF(ISERROR(VLOOKUP(VLOOKUP($A86, 'E4 TB Allocation Details'!$A$18:$L$205, MATCH("Customer ID", 'E4 TB Allocation Details'!$A$18:$L$18, 0),FALSE), 'E2 Allocators'!$B$15:$W$361, MATCH('O5 Details by Class &amp; Accounts'!AS$18, 'E2 Allocators'!$B$15:$W$15, 0),FALSE)*$G86), 0, VLOOKUP(VLOOKUP($A86, 'E4 TB Allocation Details'!$A$18:$L$205, MATCH("Customer ID", 'E4 TB Allocation Details'!$A$18:$L$18, 0),FALSE), 'E2 Allocators'!$B$15:$W$361, MATCH('O5 Details by Class &amp; Accounts'!AS$18, 'E2 Allocators'!$B$15:$W$15, 0),FALSE)*$G86)</f>
        <v>0</v>
      </c>
      <c r="AT86" s="1411">
        <f>IF(ISERROR(VLOOKUP(VLOOKUP($A86, 'E4 TB Allocation Details'!$A$18:$L$205, MATCH("Customer ID", 'E4 TB Allocation Details'!$A$18:$L$18, 0),FALSE), 'E2 Allocators'!$B$15:$W$361, MATCH('O5 Details by Class &amp; Accounts'!AT$18, 'E2 Allocators'!$B$15:$W$15, 0),FALSE)*$G86), 0, VLOOKUP(VLOOKUP($A86, 'E4 TB Allocation Details'!$A$18:$L$205, MATCH("Customer ID", 'E4 TB Allocation Details'!$A$18:$L$18, 0),FALSE), 'E2 Allocators'!$B$15:$W$361, MATCH('O5 Details by Class &amp; Accounts'!AT$18, 'E2 Allocators'!$B$15:$W$15, 0),FALSE)*$G86)</f>
        <v>0</v>
      </c>
      <c r="AU86" s="1411">
        <f>IF(ISERROR(VLOOKUP(VLOOKUP($A86, 'E4 TB Allocation Details'!$A$18:$L$205, MATCH("Customer ID", 'E4 TB Allocation Details'!$A$18:$L$18, 0),FALSE), 'E2 Allocators'!$B$15:$W$361, MATCH('O5 Details by Class &amp; Accounts'!AU$18, 'E2 Allocators'!$B$15:$W$15, 0),FALSE)*$G86), 0, VLOOKUP(VLOOKUP($A86, 'E4 TB Allocation Details'!$A$18:$L$205, MATCH("Customer ID", 'E4 TB Allocation Details'!$A$18:$L$18, 0),FALSE), 'E2 Allocators'!$B$15:$W$361, MATCH('O5 Details by Class &amp; Accounts'!AU$18, 'E2 Allocators'!$B$15:$W$15, 0),FALSE)*$G86)</f>
        <v>0</v>
      </c>
      <c r="AV86" s="1411">
        <f>IF(ISERROR(VLOOKUP(VLOOKUP($A86, 'E4 TB Allocation Details'!$A$18:$L$205, MATCH("Customer ID", 'E4 TB Allocation Details'!$A$18:$L$18, 0),FALSE), 'E2 Allocators'!$B$15:$W$361, MATCH('O5 Details by Class &amp; Accounts'!AV$18, 'E2 Allocators'!$B$15:$W$15, 0),FALSE)*$G86), 0, VLOOKUP(VLOOKUP($A86, 'E4 TB Allocation Details'!$A$18:$L$205, MATCH("Customer ID", 'E4 TB Allocation Details'!$A$18:$L$18, 0),FALSE), 'E2 Allocators'!$B$15:$W$361, MATCH('O5 Details by Class &amp; Accounts'!AV$18, 'E2 Allocators'!$B$15:$W$15, 0),FALSE)*$G86)</f>
        <v>0</v>
      </c>
      <c r="AW86" s="1411">
        <f>IF(ISERROR(VLOOKUP(VLOOKUP($A86, 'E4 TB Allocation Details'!$A$18:$L$205, MATCH("Customer ID", 'E4 TB Allocation Details'!$A$18:$L$18, 0),FALSE), 'E2 Allocators'!$B$15:$W$361, MATCH('O5 Details by Class &amp; Accounts'!AW$18, 'E2 Allocators'!$B$15:$W$15, 0),FALSE)*$G86), 0, VLOOKUP(VLOOKUP($A86, 'E4 TB Allocation Details'!$A$18:$L$205, MATCH("Customer ID", 'E4 TB Allocation Details'!$A$18:$L$18, 0),FALSE), 'E2 Allocators'!$B$15:$W$361, MATCH('O5 Details by Class &amp; Accounts'!AW$18, 'E2 Allocators'!$B$15:$W$15, 0),FALSE)*$G86)</f>
        <v>0</v>
      </c>
      <c r="AX86" s="1411">
        <f t="shared" si="15"/>
        <v>0</v>
      </c>
      <c r="AY86" s="1411">
        <f>IF(ISERROR(VLOOKUP(VLOOKUP($A86, 'E4 TB Allocation Details'!$A$18:$L$205, MATCH("Misc ID", 'E4 TB Allocation Details'!$A$18:$L$18, 0),FALSE), 'E2 Allocators'!$B$15:$W$361, MATCH('O5 Details by Class &amp; Accounts'!AY$18, 'E2 Allocators'!$B$15:$W$15, 0),FALSE)*$E86), 0, VLOOKUP(VLOOKUP($A86, 'E4 TB Allocation Details'!$A$18:$L$205, MATCH("Misc ID", 'E4 TB Allocation Details'!$A$18:$L$18, 0),FALSE), 'E2 Allocators'!$B$15:$W$361, MATCH('O5 Details by Class &amp; Accounts'!AY$18, 'E2 Allocators'!$B$15:$W$15, 0),FALSE)*$E86)</f>
        <v>-747.39600393056014</v>
      </c>
      <c r="AZ86" s="1411">
        <f>IF(ISERROR(VLOOKUP(VLOOKUP($A86, 'E4 TB Allocation Details'!$A$18:$L$205, MATCH("Misc ID", 'E4 TB Allocation Details'!$A$18:$L$18, 0),FALSE), 'E2 Allocators'!$B$15:$W$361, MATCH('O5 Details by Class &amp; Accounts'!AZ$18, 'E2 Allocators'!$B$15:$W$15, 0),FALSE)*$E86), 0, VLOOKUP(VLOOKUP($A86, 'E4 TB Allocation Details'!$A$18:$L$205, MATCH("Misc ID", 'E4 TB Allocation Details'!$A$18:$L$18, 0),FALSE), 'E2 Allocators'!$B$15:$W$361, MATCH('O5 Details by Class &amp; Accounts'!AZ$18, 'E2 Allocators'!$B$15:$W$15, 0),FALSE)*$E86)</f>
        <v>-177.5302980674746</v>
      </c>
      <c r="BA86" s="1411">
        <f>IF(ISERROR(VLOOKUP(VLOOKUP($A86, 'E4 TB Allocation Details'!$A$18:$L$205, MATCH("Misc ID", 'E4 TB Allocation Details'!$A$18:$L$18, 0),FALSE), 'E2 Allocators'!$B$15:$W$361, MATCH('O5 Details by Class &amp; Accounts'!BA$18, 'E2 Allocators'!$B$15:$W$15, 0),FALSE)*$E86), 0, VLOOKUP(VLOOKUP($A86, 'E4 TB Allocation Details'!$A$18:$L$205, MATCH("Misc ID", 'E4 TB Allocation Details'!$A$18:$L$18, 0),FALSE), 'E2 Allocators'!$B$15:$W$361, MATCH('O5 Details by Class &amp; Accounts'!BA$18, 'E2 Allocators'!$B$15:$W$15, 0),FALSE)*$E86)</f>
        <v>-71.994759253193578</v>
      </c>
      <c r="BB86" s="1411">
        <f>IF(ISERROR(VLOOKUP(VLOOKUP($A86, 'E4 TB Allocation Details'!$A$18:$L$205, MATCH("Misc ID", 'E4 TB Allocation Details'!$A$18:$L$18, 0),FALSE), 'E2 Allocators'!$B$15:$W$361, MATCH('O5 Details by Class &amp; Accounts'!BB$18, 'E2 Allocators'!$B$15:$W$15, 0),FALSE)*$E86), 0, VLOOKUP(VLOOKUP($A86, 'E4 TB Allocation Details'!$A$18:$L$205, MATCH("Misc ID", 'E4 TB Allocation Details'!$A$18:$L$18, 0),FALSE), 'E2 Allocators'!$B$15:$W$361, MATCH('O5 Details by Class &amp; Accounts'!BB$18, 'E2 Allocators'!$B$15:$W$15, 0),FALSE)*$E86)</f>
        <v>0</v>
      </c>
      <c r="BC86" s="1411">
        <f>IF(ISERROR(VLOOKUP(VLOOKUP($A86, 'E4 TB Allocation Details'!$A$18:$L$205, MATCH("Misc ID", 'E4 TB Allocation Details'!$A$18:$L$18, 0),FALSE), 'E2 Allocators'!$B$15:$W$361, MATCH('O5 Details by Class &amp; Accounts'!BC$18, 'E2 Allocators'!$B$15:$W$15, 0),FALSE)*$E86), 0, VLOOKUP(VLOOKUP($A86, 'E4 TB Allocation Details'!$A$18:$L$205, MATCH("Misc ID", 'E4 TB Allocation Details'!$A$18:$L$18, 0),FALSE), 'E2 Allocators'!$B$15:$W$361, MATCH('O5 Details by Class &amp; Accounts'!BC$18, 'E2 Allocators'!$B$15:$W$15, 0),FALSE)*$E86)</f>
        <v>0</v>
      </c>
      <c r="BD86" s="1411">
        <f>IF(ISERROR(VLOOKUP(VLOOKUP($A86, 'E4 TB Allocation Details'!$A$18:$L$205, MATCH("Misc ID", 'E4 TB Allocation Details'!$A$18:$L$18, 0),FALSE), 'E2 Allocators'!$B$15:$W$361, MATCH('O5 Details by Class &amp; Accounts'!BD$18, 'E2 Allocators'!$B$15:$W$15, 0),FALSE)*$E86), 0, VLOOKUP(VLOOKUP($A86, 'E4 TB Allocation Details'!$A$18:$L$205, MATCH("Misc ID", 'E4 TB Allocation Details'!$A$18:$L$18, 0),FALSE), 'E2 Allocators'!$B$15:$W$361, MATCH('O5 Details by Class &amp; Accounts'!BD$18, 'E2 Allocators'!$B$15:$W$15, 0),FALSE)*$E86)</f>
        <v>0</v>
      </c>
      <c r="BE86" s="1411">
        <f>IF(ISERROR(VLOOKUP(VLOOKUP($A86, 'E4 TB Allocation Details'!$A$18:$L$205, MATCH("Misc ID", 'E4 TB Allocation Details'!$A$18:$L$18, 0),FALSE), 'E2 Allocators'!$B$15:$W$361, MATCH('O5 Details by Class &amp; Accounts'!BE$18, 'E2 Allocators'!$B$15:$W$15, 0),FALSE)*$E86), 0, VLOOKUP(VLOOKUP($A86, 'E4 TB Allocation Details'!$A$18:$L$205, MATCH("Misc ID", 'E4 TB Allocation Details'!$A$18:$L$18, 0),FALSE), 'E2 Allocators'!$B$15:$W$361, MATCH('O5 Details by Class &amp; Accounts'!BE$18, 'E2 Allocators'!$B$15:$W$15, 0),FALSE)*$E86)</f>
        <v>-0.32754667540124466</v>
      </c>
      <c r="BF86" s="1411">
        <f>IF(ISERROR(VLOOKUP(VLOOKUP($A86, 'E4 TB Allocation Details'!$A$18:$L$205, MATCH("Misc ID", 'E4 TB Allocation Details'!$A$18:$L$18, 0),FALSE), 'E2 Allocators'!$B$15:$W$361, MATCH('O5 Details by Class &amp; Accounts'!BF$18, 'E2 Allocators'!$B$15:$W$15, 0),FALSE)*$E86), 0, VLOOKUP(VLOOKUP($A86, 'E4 TB Allocation Details'!$A$18:$L$205, MATCH("Misc ID", 'E4 TB Allocation Details'!$A$18:$L$18, 0),FALSE), 'E2 Allocators'!$B$15:$W$361, MATCH('O5 Details by Class &amp; Accounts'!BF$18, 'E2 Allocators'!$B$15:$W$15, 0),FALSE)*$E86)</f>
        <v>-1.7687520471667213</v>
      </c>
      <c r="BG86" s="1411">
        <f>IF(ISERROR(VLOOKUP(VLOOKUP($A86, 'E4 TB Allocation Details'!$A$18:$L$205, MATCH("Misc ID", 'E4 TB Allocation Details'!$A$18:$L$18, 0),FALSE), 'E2 Allocators'!$B$15:$W$361, MATCH('O5 Details by Class &amp; Accounts'!BG$18, 'E2 Allocators'!$B$15:$W$15, 0),FALSE)*$E86), 0, VLOOKUP(VLOOKUP($A86, 'E4 TB Allocation Details'!$A$18:$L$205, MATCH("Misc ID", 'E4 TB Allocation Details'!$A$18:$L$18, 0),FALSE), 'E2 Allocators'!$B$15:$W$361, MATCH('O5 Details by Class &amp; Accounts'!BG$18, 'E2 Allocators'!$B$15:$W$15, 0),FALSE)*$E86)</f>
        <v>-0.98264002620373392</v>
      </c>
      <c r="BH86" s="1411">
        <f>IF(ISERROR(VLOOKUP(VLOOKUP($A86, 'E4 TB Allocation Details'!$A$18:$L$205, MATCH("Misc ID", 'E4 TB Allocation Details'!$A$18:$L$18, 0),FALSE), 'E2 Allocators'!$B$15:$W$361, MATCH('O5 Details by Class &amp; Accounts'!BH$18, 'E2 Allocators'!$B$15:$W$15, 0),FALSE)*$E86), 0, VLOOKUP(VLOOKUP($A86, 'E4 TB Allocation Details'!$A$18:$L$205, MATCH("Misc ID", 'E4 TB Allocation Details'!$A$18:$L$18, 0),FALSE), 'E2 Allocators'!$B$15:$W$361, MATCH('O5 Details by Class &amp; Accounts'!BH$18, 'E2 Allocators'!$B$15:$W$15, 0),FALSE)*$E86)</f>
        <v>0</v>
      </c>
      <c r="BI86" s="1411">
        <f>IF(ISERROR(VLOOKUP(VLOOKUP($A86, 'E4 TB Allocation Details'!$A$18:$L$205, MATCH("Misc ID", 'E4 TB Allocation Details'!$A$18:$L$18, 0),FALSE), 'E2 Allocators'!$B$15:$W$361, MATCH('O5 Details by Class &amp; Accounts'!BI$18, 'E2 Allocators'!$B$15:$W$15, 0),FALSE)*$E86), 0, VLOOKUP(VLOOKUP($A86, 'E4 TB Allocation Details'!$A$18:$L$205, MATCH("Misc ID", 'E4 TB Allocation Details'!$A$18:$L$18, 0),FALSE), 'E2 Allocators'!$B$15:$W$361, MATCH('O5 Details by Class &amp; Accounts'!BI$18, 'E2 Allocators'!$B$15:$W$15, 0),FALSE)*$E86)</f>
        <v>0</v>
      </c>
      <c r="BJ86" s="1411">
        <f>IF(ISERROR(VLOOKUP(VLOOKUP($A86, 'E4 TB Allocation Details'!$A$18:$L$205, MATCH("Misc ID", 'E4 TB Allocation Details'!$A$18:$L$18, 0),FALSE), 'E2 Allocators'!$B$15:$W$361, MATCH('O5 Details by Class &amp; Accounts'!BJ$18, 'E2 Allocators'!$B$15:$W$15, 0),FALSE)*$E86), 0, VLOOKUP(VLOOKUP($A86, 'E4 TB Allocation Details'!$A$18:$L$205, MATCH("Misc ID", 'E4 TB Allocation Details'!$A$18:$L$18, 0),FALSE), 'E2 Allocators'!$B$15:$W$361, MATCH('O5 Details by Class &amp; Accounts'!BJ$18, 'E2 Allocators'!$B$15:$W$15, 0),FALSE)*$E86)</f>
        <v>0</v>
      </c>
      <c r="BK86" s="1411">
        <f>IF(ISERROR(VLOOKUP(VLOOKUP($A86, 'E4 TB Allocation Details'!$A$18:$L$205, MATCH("Misc ID", 'E4 TB Allocation Details'!$A$18:$L$18, 0),FALSE), 'E2 Allocators'!$B$15:$W$361, MATCH('O5 Details by Class &amp; Accounts'!BK$18, 'E2 Allocators'!$B$15:$W$15, 0),FALSE)*$E86), 0, VLOOKUP(VLOOKUP($A86, 'E4 TB Allocation Details'!$A$18:$L$205, MATCH("Misc ID", 'E4 TB Allocation Details'!$A$18:$L$18, 0),FALSE), 'E2 Allocators'!$B$15:$W$361, MATCH('O5 Details by Class &amp; Accounts'!BK$18, 'E2 Allocators'!$B$15:$W$15, 0),FALSE)*$E86)</f>
        <v>0</v>
      </c>
      <c r="BL86" s="1411">
        <f>IF(ISERROR(VLOOKUP(VLOOKUP($A86, 'E4 TB Allocation Details'!$A$18:$L$205, MATCH("Misc ID", 'E4 TB Allocation Details'!$A$18:$L$18, 0),FALSE), 'E2 Allocators'!$B$15:$W$361, MATCH('O5 Details by Class &amp; Accounts'!BL$18, 'E2 Allocators'!$B$15:$W$15, 0),FALSE)*$E86), 0, VLOOKUP(VLOOKUP($A86, 'E4 TB Allocation Details'!$A$18:$L$205, MATCH("Misc ID", 'E4 TB Allocation Details'!$A$18:$L$18, 0),FALSE), 'E2 Allocators'!$B$15:$W$361, MATCH('O5 Details by Class &amp; Accounts'!BL$18, 'E2 Allocators'!$B$15:$W$15, 0),FALSE)*$E86)</f>
        <v>0</v>
      </c>
      <c r="BM86" s="1411">
        <f>IF(ISERROR(VLOOKUP(VLOOKUP($A86, 'E4 TB Allocation Details'!$A$18:$L$205, MATCH("Misc ID", 'E4 TB Allocation Details'!$A$18:$L$18, 0),FALSE), 'E2 Allocators'!$B$15:$W$361, MATCH('O5 Details by Class &amp; Accounts'!BM$18, 'E2 Allocators'!$B$15:$W$15, 0),FALSE)*$E86), 0, VLOOKUP(VLOOKUP($A86, 'E4 TB Allocation Details'!$A$18:$L$205, MATCH("Misc ID", 'E4 TB Allocation Details'!$A$18:$L$18, 0),FALSE), 'E2 Allocators'!$B$15:$W$361, MATCH('O5 Details by Class &amp; Accounts'!BM$18, 'E2 Allocators'!$B$15:$W$15, 0),FALSE)*$E86)</f>
        <v>0</v>
      </c>
      <c r="BN86" s="1411">
        <f>IF(ISERROR(VLOOKUP(VLOOKUP($A86, 'E4 TB Allocation Details'!$A$18:$L$205, MATCH("Misc ID", 'E4 TB Allocation Details'!$A$18:$L$18, 0),FALSE), 'E2 Allocators'!$B$15:$W$361, MATCH('O5 Details by Class &amp; Accounts'!BN$18, 'E2 Allocators'!$B$15:$W$15, 0),FALSE)*$E86), 0, VLOOKUP(VLOOKUP($A86, 'E4 TB Allocation Details'!$A$18:$L$205, MATCH("Misc ID", 'E4 TB Allocation Details'!$A$18:$L$18, 0),FALSE), 'E2 Allocators'!$B$15:$W$361, MATCH('O5 Details by Class &amp; Accounts'!BN$18, 'E2 Allocators'!$B$15:$W$15, 0),FALSE)*$E86)</f>
        <v>0</v>
      </c>
      <c r="BO86" s="1411">
        <f>IF(ISERROR(VLOOKUP(VLOOKUP($A86, 'E4 TB Allocation Details'!$A$18:$L$205, MATCH("Misc ID", 'E4 TB Allocation Details'!$A$18:$L$18, 0),FALSE), 'E2 Allocators'!$B$15:$W$361, MATCH('O5 Details by Class &amp; Accounts'!BO$18, 'E2 Allocators'!$B$15:$W$15, 0),FALSE)*$E86), 0, VLOOKUP(VLOOKUP($A86, 'E4 TB Allocation Details'!$A$18:$L$205, MATCH("Misc ID", 'E4 TB Allocation Details'!$A$18:$L$18, 0),FALSE), 'E2 Allocators'!$B$15:$W$361, MATCH('O5 Details by Class &amp; Accounts'!BO$18, 'E2 Allocators'!$B$15:$W$15, 0),FALSE)*$E86)</f>
        <v>0</v>
      </c>
      <c r="BP86" s="1411">
        <f>IF(ISERROR(VLOOKUP(VLOOKUP($A86, 'E4 TB Allocation Details'!$A$18:$L$205, MATCH("Misc ID", 'E4 TB Allocation Details'!$A$18:$L$18, 0),FALSE), 'E2 Allocators'!$B$15:$W$361, MATCH('O5 Details by Class &amp; Accounts'!BP$18, 'E2 Allocators'!$B$15:$W$15, 0),FALSE)*$E86), 0, VLOOKUP(VLOOKUP($A86, 'E4 TB Allocation Details'!$A$18:$L$205, MATCH("Misc ID", 'E4 TB Allocation Details'!$A$18:$L$18, 0),FALSE), 'E2 Allocators'!$B$15:$W$361, MATCH('O5 Details by Class &amp; Accounts'!BP$18, 'E2 Allocators'!$B$15:$W$15, 0),FALSE)*$E86)</f>
        <v>0</v>
      </c>
      <c r="BQ86" s="1411">
        <f>IF(ISERROR(VLOOKUP(VLOOKUP($A86, 'E4 TB Allocation Details'!$A$18:$L$205, MATCH("Misc ID", 'E4 TB Allocation Details'!$A$18:$L$18, 0),FALSE), 'E2 Allocators'!$B$15:$W$361, MATCH('O5 Details by Class &amp; Accounts'!BQ$18, 'E2 Allocators'!$B$15:$W$15, 0),FALSE)*$E86), 0, VLOOKUP(VLOOKUP($A86, 'E4 TB Allocation Details'!$A$18:$L$205, MATCH("Misc ID", 'E4 TB Allocation Details'!$A$18:$L$18, 0),FALSE), 'E2 Allocators'!$B$15:$W$361, MATCH('O5 Details by Class &amp; Accounts'!BQ$18, 'E2 Allocators'!$B$15:$W$15, 0),FALSE)*$E86)</f>
        <v>0</v>
      </c>
      <c r="BR86" s="1411">
        <f>IF(ISERROR(VLOOKUP(VLOOKUP($A86, 'E4 TB Allocation Details'!$A$18:$L$205, MATCH("Misc ID", 'E4 TB Allocation Details'!$A$18:$L$18, 0),FALSE), 'E2 Allocators'!$B$15:$W$361, MATCH('O5 Details by Class &amp; Accounts'!BR$18, 'E2 Allocators'!$B$15:$W$15, 0),FALSE)*$E86), 0, VLOOKUP(VLOOKUP($A86, 'E4 TB Allocation Details'!$A$18:$L$205, MATCH("Misc ID", 'E4 TB Allocation Details'!$A$18:$L$18, 0),FALSE), 'E2 Allocators'!$B$15:$W$361, MATCH('O5 Details by Class &amp; Accounts'!BR$18, 'E2 Allocators'!$B$15:$W$15, 0),FALSE)*$E86)</f>
        <v>0</v>
      </c>
      <c r="BS86" s="1411">
        <f>SUM(AY86:BR86)</f>
        <v>-1000</v>
      </c>
      <c r="BT86" s="1411">
        <f>IF(ISERROR(VLOOKUP(VLOOKUP($A86, 'E4 TB Allocation Details'!$A$18:$L$205, MATCH("A &amp; G ID", 'E4 TB Allocation Details'!$A$18:$L$18, 0),FALSE), 'E2 Allocators'!$B$15:$W$361, MATCH('O5 Details by Class &amp; Accounts'!BT$18, 'E2 Allocators'!$B$15:$W$15, 0),FALSE)*$E86), 0, VLOOKUP(VLOOKUP($A86, 'E4 TB Allocation Details'!$A$18:$L$205, MATCH("A &amp; G ID", 'E4 TB Allocation Details'!$A$18:$L$18, 0),FALSE), 'E2 Allocators'!$B$15:$W$361, MATCH('O5 Details by Class &amp; Accounts'!BT$18, 'E2 Allocators'!$B$15:$W$15, 0),FALSE)*$E86)</f>
        <v>0</v>
      </c>
      <c r="BU86" s="1411">
        <f>IF(ISERROR(VLOOKUP(VLOOKUP($A86, 'E4 TB Allocation Details'!$A$18:$L$205, MATCH("A &amp; G ID", 'E4 TB Allocation Details'!$A$18:$L$18, 0),FALSE), 'E2 Allocators'!$B$15:$W$361, MATCH('O5 Details by Class &amp; Accounts'!BU$18, 'E2 Allocators'!$B$15:$W$15, 0),FALSE)*$E86), 0, VLOOKUP(VLOOKUP($A86, 'E4 TB Allocation Details'!$A$18:$L$205, MATCH("A &amp; G ID", 'E4 TB Allocation Details'!$A$18:$L$18, 0),FALSE), 'E2 Allocators'!$B$15:$W$361, MATCH('O5 Details by Class &amp; Accounts'!BU$18, 'E2 Allocators'!$B$15:$W$15, 0),FALSE)*$E86)</f>
        <v>0</v>
      </c>
      <c r="BV86" s="1411">
        <f>IF(ISERROR(VLOOKUP(VLOOKUP($A86, 'E4 TB Allocation Details'!$A$18:$L$205, MATCH("A &amp; G ID", 'E4 TB Allocation Details'!$A$18:$L$18, 0),FALSE), 'E2 Allocators'!$B$15:$W$361, MATCH('O5 Details by Class &amp; Accounts'!BV$18, 'E2 Allocators'!$B$15:$W$15, 0),FALSE)*$E86), 0, VLOOKUP(VLOOKUP($A86, 'E4 TB Allocation Details'!$A$18:$L$205, MATCH("A &amp; G ID", 'E4 TB Allocation Details'!$A$18:$L$18, 0),FALSE), 'E2 Allocators'!$B$15:$W$361, MATCH('O5 Details by Class &amp; Accounts'!BV$18, 'E2 Allocators'!$B$15:$W$15, 0),FALSE)*$E86)</f>
        <v>0</v>
      </c>
      <c r="BW86" s="1411">
        <f>IF(ISERROR(VLOOKUP(VLOOKUP($A86, 'E4 TB Allocation Details'!$A$18:$L$205, MATCH("A &amp; G ID", 'E4 TB Allocation Details'!$A$18:$L$18, 0),FALSE), 'E2 Allocators'!$B$15:$W$361, MATCH('O5 Details by Class &amp; Accounts'!BW$18, 'E2 Allocators'!$B$15:$W$15, 0),FALSE)*$E86), 0, VLOOKUP(VLOOKUP($A86, 'E4 TB Allocation Details'!$A$18:$L$205, MATCH("A &amp; G ID", 'E4 TB Allocation Details'!$A$18:$L$18, 0),FALSE), 'E2 Allocators'!$B$15:$W$361, MATCH('O5 Details by Class &amp; Accounts'!BW$18, 'E2 Allocators'!$B$15:$W$15, 0),FALSE)*$E86)</f>
        <v>0</v>
      </c>
      <c r="BX86" s="1411">
        <f>IF(ISERROR(VLOOKUP(VLOOKUP($A86, 'E4 TB Allocation Details'!$A$18:$L$205, MATCH("A &amp; G ID", 'E4 TB Allocation Details'!$A$18:$L$18, 0),FALSE), 'E2 Allocators'!$B$15:$W$361, MATCH('O5 Details by Class &amp; Accounts'!BX$18, 'E2 Allocators'!$B$15:$W$15, 0),FALSE)*$E86), 0, VLOOKUP(VLOOKUP($A86, 'E4 TB Allocation Details'!$A$18:$L$205, MATCH("A &amp; G ID", 'E4 TB Allocation Details'!$A$18:$L$18, 0),FALSE), 'E2 Allocators'!$B$15:$W$361, MATCH('O5 Details by Class &amp; Accounts'!BX$18, 'E2 Allocators'!$B$15:$W$15, 0),FALSE)*$E86)</f>
        <v>0</v>
      </c>
      <c r="BY86" s="1411">
        <f>IF(ISERROR(VLOOKUP(VLOOKUP($A86, 'E4 TB Allocation Details'!$A$18:$L$205, MATCH("A &amp; G ID", 'E4 TB Allocation Details'!$A$18:$L$18, 0),FALSE), 'E2 Allocators'!$B$15:$W$361, MATCH('O5 Details by Class &amp; Accounts'!BY$18, 'E2 Allocators'!$B$15:$W$15, 0),FALSE)*$E86), 0, VLOOKUP(VLOOKUP($A86, 'E4 TB Allocation Details'!$A$18:$L$205, MATCH("A &amp; G ID", 'E4 TB Allocation Details'!$A$18:$L$18, 0),FALSE), 'E2 Allocators'!$B$15:$W$361, MATCH('O5 Details by Class &amp; Accounts'!BY$18, 'E2 Allocators'!$B$15:$W$15, 0),FALSE)*$E86)</f>
        <v>0</v>
      </c>
      <c r="BZ86" s="1411">
        <f>IF(ISERROR(VLOOKUP(VLOOKUP($A86, 'E4 TB Allocation Details'!$A$18:$L$205, MATCH("A &amp; G ID", 'E4 TB Allocation Details'!$A$18:$L$18, 0),FALSE), 'E2 Allocators'!$B$15:$W$361, MATCH('O5 Details by Class &amp; Accounts'!BZ$18, 'E2 Allocators'!$B$15:$W$15, 0),FALSE)*$E86), 0, VLOOKUP(VLOOKUP($A86, 'E4 TB Allocation Details'!$A$18:$L$205, MATCH("A &amp; G ID", 'E4 TB Allocation Details'!$A$18:$L$18, 0),FALSE), 'E2 Allocators'!$B$15:$W$361, MATCH('O5 Details by Class &amp; Accounts'!BZ$18, 'E2 Allocators'!$B$15:$W$15, 0),FALSE)*$E86)</f>
        <v>0</v>
      </c>
      <c r="CA86" s="1411">
        <f>IF(ISERROR(VLOOKUP(VLOOKUP($A86, 'E4 TB Allocation Details'!$A$18:$L$205, MATCH("A &amp; G ID", 'E4 TB Allocation Details'!$A$18:$L$18, 0),FALSE), 'E2 Allocators'!$B$15:$W$361, MATCH('O5 Details by Class &amp; Accounts'!CA$18, 'E2 Allocators'!$B$15:$W$15, 0),FALSE)*$E86), 0, VLOOKUP(VLOOKUP($A86, 'E4 TB Allocation Details'!$A$18:$L$205, MATCH("A &amp; G ID", 'E4 TB Allocation Details'!$A$18:$L$18, 0),FALSE), 'E2 Allocators'!$B$15:$W$361, MATCH('O5 Details by Class &amp; Accounts'!CA$18, 'E2 Allocators'!$B$15:$W$15, 0),FALSE)*$E86)</f>
        <v>0</v>
      </c>
      <c r="CB86" s="1411">
        <f>IF(ISERROR(VLOOKUP(VLOOKUP($A86, 'E4 TB Allocation Details'!$A$18:$L$205, MATCH("A &amp; G ID", 'E4 TB Allocation Details'!$A$18:$L$18, 0),FALSE), 'E2 Allocators'!$B$15:$W$361, MATCH('O5 Details by Class &amp; Accounts'!CB$18, 'E2 Allocators'!$B$15:$W$15, 0),FALSE)*$E86), 0, VLOOKUP(VLOOKUP($A86, 'E4 TB Allocation Details'!$A$18:$L$205, MATCH("A &amp; G ID", 'E4 TB Allocation Details'!$A$18:$L$18, 0),FALSE), 'E2 Allocators'!$B$15:$W$361, MATCH('O5 Details by Class &amp; Accounts'!CB$18, 'E2 Allocators'!$B$15:$W$15, 0),FALSE)*$E86)</f>
        <v>0</v>
      </c>
      <c r="CC86" s="1411">
        <f>IF(ISERROR(VLOOKUP(VLOOKUP($A86, 'E4 TB Allocation Details'!$A$18:$L$205, MATCH("A &amp; G ID", 'E4 TB Allocation Details'!$A$18:$L$18, 0),FALSE), 'E2 Allocators'!$B$15:$W$361, MATCH('O5 Details by Class &amp; Accounts'!CC$18, 'E2 Allocators'!$B$15:$W$15, 0),FALSE)*$E86), 0, VLOOKUP(VLOOKUP($A86, 'E4 TB Allocation Details'!$A$18:$L$205, MATCH("A &amp; G ID", 'E4 TB Allocation Details'!$A$18:$L$18, 0),FALSE), 'E2 Allocators'!$B$15:$W$361, MATCH('O5 Details by Class &amp; Accounts'!CC$18, 'E2 Allocators'!$B$15:$W$15, 0),FALSE)*$E86)</f>
        <v>0</v>
      </c>
      <c r="CD86" s="1411">
        <f>IF(ISERROR(VLOOKUP(VLOOKUP($A86, 'E4 TB Allocation Details'!$A$18:$L$205, MATCH("A &amp; G ID", 'E4 TB Allocation Details'!$A$18:$L$18, 0),FALSE), 'E2 Allocators'!$B$15:$W$361, MATCH('O5 Details by Class &amp; Accounts'!CD$18, 'E2 Allocators'!$B$15:$W$15, 0),FALSE)*$E86), 0, VLOOKUP(VLOOKUP($A86, 'E4 TB Allocation Details'!$A$18:$L$205, MATCH("A &amp; G ID", 'E4 TB Allocation Details'!$A$18:$L$18, 0),FALSE), 'E2 Allocators'!$B$15:$W$361, MATCH('O5 Details by Class &amp; Accounts'!CD$18, 'E2 Allocators'!$B$15:$W$15, 0),FALSE)*$E86)</f>
        <v>0</v>
      </c>
      <c r="CE86" s="1411">
        <f>IF(ISERROR(VLOOKUP(VLOOKUP($A86, 'E4 TB Allocation Details'!$A$18:$L$205, MATCH("A &amp; G ID", 'E4 TB Allocation Details'!$A$18:$L$18, 0),FALSE), 'E2 Allocators'!$B$15:$W$361, MATCH('O5 Details by Class &amp; Accounts'!CE$18, 'E2 Allocators'!$B$15:$W$15, 0),FALSE)*$E86), 0, VLOOKUP(VLOOKUP($A86, 'E4 TB Allocation Details'!$A$18:$L$205, MATCH("A &amp; G ID", 'E4 TB Allocation Details'!$A$18:$L$18, 0),FALSE), 'E2 Allocators'!$B$15:$W$361, MATCH('O5 Details by Class &amp; Accounts'!CE$18, 'E2 Allocators'!$B$15:$W$15, 0),FALSE)*$E86)</f>
        <v>0</v>
      </c>
      <c r="CF86" s="1411">
        <f>IF(ISERROR(VLOOKUP(VLOOKUP($A86, 'E4 TB Allocation Details'!$A$18:$L$205, MATCH("A &amp; G ID", 'E4 TB Allocation Details'!$A$18:$L$18, 0),FALSE), 'E2 Allocators'!$B$15:$W$361, MATCH('O5 Details by Class &amp; Accounts'!CF$18, 'E2 Allocators'!$B$15:$W$15, 0),FALSE)*$E86), 0, VLOOKUP(VLOOKUP($A86, 'E4 TB Allocation Details'!$A$18:$L$205, MATCH("A &amp; G ID", 'E4 TB Allocation Details'!$A$18:$L$18, 0),FALSE), 'E2 Allocators'!$B$15:$W$361, MATCH('O5 Details by Class &amp; Accounts'!CF$18, 'E2 Allocators'!$B$15:$W$15, 0),FALSE)*$E86)</f>
        <v>0</v>
      </c>
      <c r="CG86" s="1411">
        <f>IF(ISERROR(VLOOKUP(VLOOKUP($A86, 'E4 TB Allocation Details'!$A$18:$L$205, MATCH("A &amp; G ID", 'E4 TB Allocation Details'!$A$18:$L$18, 0),FALSE), 'E2 Allocators'!$B$15:$W$361, MATCH('O5 Details by Class &amp; Accounts'!CG$18, 'E2 Allocators'!$B$15:$W$15, 0),FALSE)*$E86), 0, VLOOKUP(VLOOKUP($A86, 'E4 TB Allocation Details'!$A$18:$L$205, MATCH("A &amp; G ID", 'E4 TB Allocation Details'!$A$18:$L$18, 0),FALSE), 'E2 Allocators'!$B$15:$W$361, MATCH('O5 Details by Class &amp; Accounts'!CG$18, 'E2 Allocators'!$B$15:$W$15, 0),FALSE)*$E86)</f>
        <v>0</v>
      </c>
      <c r="CH86" s="1411">
        <f>IF(ISERROR(VLOOKUP(VLOOKUP($A86, 'E4 TB Allocation Details'!$A$18:$L$205, MATCH("A &amp; G ID", 'E4 TB Allocation Details'!$A$18:$L$18, 0),FALSE), 'E2 Allocators'!$B$15:$W$361, MATCH('O5 Details by Class &amp; Accounts'!CH$18, 'E2 Allocators'!$B$15:$W$15, 0),FALSE)*$E86), 0, VLOOKUP(VLOOKUP($A86, 'E4 TB Allocation Details'!$A$18:$L$205, MATCH("A &amp; G ID", 'E4 TB Allocation Details'!$A$18:$L$18, 0),FALSE), 'E2 Allocators'!$B$15:$W$361, MATCH('O5 Details by Class &amp; Accounts'!CH$18, 'E2 Allocators'!$B$15:$W$15, 0),FALSE)*$E86)</f>
        <v>0</v>
      </c>
      <c r="CI86" s="1411">
        <f>IF(ISERROR(VLOOKUP(VLOOKUP($A86, 'E4 TB Allocation Details'!$A$18:$L$205, MATCH("A &amp; G ID", 'E4 TB Allocation Details'!$A$18:$L$18, 0),FALSE), 'E2 Allocators'!$B$15:$W$361, MATCH('O5 Details by Class &amp; Accounts'!CI$18, 'E2 Allocators'!$B$15:$W$15, 0),FALSE)*$E86), 0, VLOOKUP(VLOOKUP($A86, 'E4 TB Allocation Details'!$A$18:$L$205, MATCH("A &amp; G ID", 'E4 TB Allocation Details'!$A$18:$L$18, 0),FALSE), 'E2 Allocators'!$B$15:$W$361, MATCH('O5 Details by Class &amp; Accounts'!CI$18, 'E2 Allocators'!$B$15:$W$15, 0),FALSE)*$E86)</f>
        <v>0</v>
      </c>
      <c r="CJ86" s="1411">
        <f>IF(ISERROR(VLOOKUP(VLOOKUP($A86, 'E4 TB Allocation Details'!$A$18:$L$205, MATCH("A &amp; G ID", 'E4 TB Allocation Details'!$A$18:$L$18, 0),FALSE), 'E2 Allocators'!$B$15:$W$361, MATCH('O5 Details by Class &amp; Accounts'!CJ$18, 'E2 Allocators'!$B$15:$W$15, 0),FALSE)*$E86), 0, VLOOKUP(VLOOKUP($A86, 'E4 TB Allocation Details'!$A$18:$L$205, MATCH("A &amp; G ID", 'E4 TB Allocation Details'!$A$18:$L$18, 0),FALSE), 'E2 Allocators'!$B$15:$W$361, MATCH('O5 Details by Class &amp; Accounts'!CJ$18, 'E2 Allocators'!$B$15:$W$15, 0),FALSE)*$E86)</f>
        <v>0</v>
      </c>
      <c r="CK86" s="1411">
        <f>IF(ISERROR(VLOOKUP(VLOOKUP($A86, 'E4 TB Allocation Details'!$A$18:$L$205, MATCH("A &amp; G ID", 'E4 TB Allocation Details'!$A$18:$L$18, 0),FALSE), 'E2 Allocators'!$B$15:$W$361, MATCH('O5 Details by Class &amp; Accounts'!CK$18, 'E2 Allocators'!$B$15:$W$15, 0),FALSE)*$E86), 0, VLOOKUP(VLOOKUP($A86, 'E4 TB Allocation Details'!$A$18:$L$205, MATCH("A &amp; G ID", 'E4 TB Allocation Details'!$A$18:$L$18, 0),FALSE), 'E2 Allocators'!$B$15:$W$361, MATCH('O5 Details by Class &amp; Accounts'!CK$18, 'E2 Allocators'!$B$15:$W$15, 0),FALSE)*$E86)</f>
        <v>0</v>
      </c>
      <c r="CL86" s="1411">
        <f>IF(ISERROR(VLOOKUP(VLOOKUP($A86, 'E4 TB Allocation Details'!$A$18:$L$205, MATCH("A &amp; G ID", 'E4 TB Allocation Details'!$A$18:$L$18, 0),FALSE), 'E2 Allocators'!$B$15:$W$361, MATCH('O5 Details by Class &amp; Accounts'!CL$18, 'E2 Allocators'!$B$15:$W$15, 0),FALSE)*$E86), 0, VLOOKUP(VLOOKUP($A86, 'E4 TB Allocation Details'!$A$18:$L$205, MATCH("A &amp; G ID", 'E4 TB Allocation Details'!$A$18:$L$18, 0),FALSE), 'E2 Allocators'!$B$15:$W$361, MATCH('O5 Details by Class &amp; Accounts'!CL$18, 'E2 Allocators'!$B$15:$W$15, 0),FALSE)*$E86)</f>
        <v>0</v>
      </c>
      <c r="CM86" s="1411">
        <f>IF(ISERROR(VLOOKUP(VLOOKUP($A86, 'E4 TB Allocation Details'!$A$18:$L$205, MATCH("A &amp; G ID", 'E4 TB Allocation Details'!$A$18:$L$18, 0),FALSE), 'E2 Allocators'!$B$15:$W$361, MATCH('O5 Details by Class &amp; Accounts'!CM$18, 'E2 Allocators'!$B$15:$W$15, 0),FALSE)*$E86), 0, VLOOKUP(VLOOKUP($A86, 'E4 TB Allocation Details'!$A$18:$L$205, MATCH("A &amp; G ID", 'E4 TB Allocation Details'!$A$18:$L$18, 0),FALSE), 'E2 Allocators'!$B$15:$W$361, MATCH('O5 Details by Class &amp; Accounts'!CM$18, 'E2 Allocators'!$B$15:$W$15, 0),FALSE)*$E86)</f>
        <v>0</v>
      </c>
      <c r="CN86" s="1411">
        <f t="shared" si="16"/>
        <v>0</v>
      </c>
      <c r="CO86" s="1791">
        <f>+E86-AC86-AX86-BS86-CN86</f>
        <v>0</v>
      </c>
      <c r="CQ86" s="2086" t="s">
        <v>504</v>
      </c>
    </row>
    <row r="87" spans="1:95" s="80" customFormat="1" ht="12.75">
      <c r="A87" s="1179">
        <v>4090</v>
      </c>
      <c r="B87" s="1180" t="s">
        <v>582</v>
      </c>
      <c r="C87" s="1788">
        <f>IF(ISERROR(VLOOKUP($A87,'I3 TB Data'!$A$23:$H$458,MATCH('O5 Details by Class &amp; Accounts'!$C$18, 'I3 TB Data'!$A$23:$H$23,0),0)), 0, VLOOKUP($A87,'I3 TB Data'!$A$23:$H$458,MATCH('O5 Details by Class &amp; Accounts'!$C$18,'I3 TB Data'!$A$23:$H$23,0),0))</f>
        <v>0</v>
      </c>
      <c r="D87" s="1789"/>
      <c r="E87" s="1788">
        <f t="shared" si="17"/>
        <v>0</v>
      </c>
      <c r="F87" s="1790">
        <f>IF(ISERROR(VLOOKUP($A87, 'E1 Categorization'!A33:E122, MATCH("Customer Component", 'E1 Categorization'!$A$33:$E$33,0), 0)), 0, IF(VLOOKUP($A87, 'E1 Categorization'!A33:E122, MATCH("Customer Component", 'E1 Categorization'!$A$33:$E$33,0), 0)=0, 'O5 Details by Class &amp; Accounts'!$E87, IF(AND(VLOOKUP($A87, 'E1 Categorization'!A33:E122, MATCH("Customer Component", 'E1 Categorization'!$A$33:$E$33,0), 0) &gt;0, VLOOKUP($A87, 'E1 Categorization'!A33:E122, MATCH("Customer Component", 'E1 Categorization'!$A$33:$E$33,0), 0)&lt;1), 'O5 Details by Class &amp; Accounts'!$E87*(1-VLOOKUP($A87, 'E1 Categorization'!A33:E122, MATCH("Customer Component", 'E1 Categorization'!$A$33:$E$33,0), 0)), 0)))</f>
        <v>0</v>
      </c>
      <c r="G87" s="1790">
        <f>IF(ISERROR(VLOOKUP($A87, 'E1 Categorization'!A33:E122, MATCH("Customer Component", 'E1 Categorization'!$A$33:$E$33,0), 0)),0, IF(VLOOKUP($A87, 'E1 Categorization'!A33:E122, MATCH("Customer Component", 'E1 Categorization'!$A$33:$E$33,0), 0)=0, 0, IF(AND(VLOOKUP($A87, 'E1 Categorization'!A33:E122, MATCH("Customer Component", 'E1 Categorization'!$A$33:$E$33,0), 0) &gt;0, VLOOKUP($A87, 'E1 Categorization'!A33:E122, MATCH("Customer Component", 'E1 Categorization'!$A$33:$E$33,0), 0)&lt;1), 'O5 Details by Class &amp; Accounts'!$E87*(VLOOKUP($A87, 'E1 Categorization'!A33:E122, MATCH("Customer Component", 'E1 Categorization'!$A$33:$E$33,0), 0)), 'O5 Details by Class &amp; Accounts'!$E87)))</f>
        <v>0</v>
      </c>
      <c r="H87" s="1411">
        <f t="shared" si="13"/>
        <v>0</v>
      </c>
      <c r="I87" s="1411">
        <f>IF(ISERROR(VLOOKUP(VLOOKUP($A87, 'E4 TB Allocation Details'!$A$18:$L$205, MATCH("Demand ID", 'E4 TB Allocation Details'!$A$18:$L$18, 0),FALSE), 'E2 Allocators'!$B$15:$W$361, MATCH('O5 Details by Class &amp; Accounts'!I$18, 'E2 Allocators'!$B$15:$W$15, 0),FALSE)*$F87), 0, VLOOKUP(VLOOKUP($A87, 'E4 TB Allocation Details'!$A$18:$L$205, MATCH("Demand ID", 'E4 TB Allocation Details'!$A$18:$L$18, 0),FALSE), 'E2 Allocators'!$B$15:$W$361, MATCH('O5 Details by Class &amp; Accounts'!I$18, 'E2 Allocators'!$B$15:$W$15, 0),FALSE)*$F87)</f>
        <v>0</v>
      </c>
      <c r="J87" s="1411">
        <f>IF(ISERROR(VLOOKUP(VLOOKUP($A87, 'E4 TB Allocation Details'!$A$18:$L$205, MATCH("Demand ID", 'E4 TB Allocation Details'!$A$18:$L$18, 0),FALSE), 'E2 Allocators'!$B$15:$W$361, MATCH('O5 Details by Class &amp; Accounts'!J$18, 'E2 Allocators'!$B$15:$W$15, 0),FALSE)*$F87), 0, VLOOKUP(VLOOKUP($A87, 'E4 TB Allocation Details'!$A$18:$L$205, MATCH("Demand ID", 'E4 TB Allocation Details'!$A$18:$L$18, 0),FALSE), 'E2 Allocators'!$B$15:$W$361, MATCH('O5 Details by Class &amp; Accounts'!J$18, 'E2 Allocators'!$B$15:$W$15, 0),FALSE)*$F87)</f>
        <v>0</v>
      </c>
      <c r="K87" s="1411">
        <f>IF(ISERROR(VLOOKUP(VLOOKUP($A87, 'E4 TB Allocation Details'!$A$18:$L$205, MATCH("Demand ID", 'E4 TB Allocation Details'!$A$18:$L$18, 0),FALSE), 'E2 Allocators'!$B$15:$W$361, MATCH('O5 Details by Class &amp; Accounts'!K$18, 'E2 Allocators'!$B$15:$W$15, 0),FALSE)*$F87), 0, VLOOKUP(VLOOKUP($A87, 'E4 TB Allocation Details'!$A$18:$L$205, MATCH("Demand ID", 'E4 TB Allocation Details'!$A$18:$L$18, 0),FALSE), 'E2 Allocators'!$B$15:$W$361, MATCH('O5 Details by Class &amp; Accounts'!K$18, 'E2 Allocators'!$B$15:$W$15, 0),FALSE)*$F87)</f>
        <v>0</v>
      </c>
      <c r="L87" s="1411">
        <f>IF(ISERROR(VLOOKUP(VLOOKUP($A87, 'E4 TB Allocation Details'!$A$18:$L$205, MATCH("Demand ID", 'E4 TB Allocation Details'!$A$18:$L$18, 0),FALSE), 'E2 Allocators'!$B$15:$W$361, MATCH('O5 Details by Class &amp; Accounts'!L$18, 'E2 Allocators'!$B$15:$W$15, 0),FALSE)*$F87), 0, VLOOKUP(VLOOKUP($A87, 'E4 TB Allocation Details'!$A$18:$L$205, MATCH("Demand ID", 'E4 TB Allocation Details'!$A$18:$L$18, 0),FALSE), 'E2 Allocators'!$B$15:$W$361, MATCH('O5 Details by Class &amp; Accounts'!L$18, 'E2 Allocators'!$B$15:$W$15, 0),FALSE)*$F87)</f>
        <v>0</v>
      </c>
      <c r="M87" s="1411">
        <f>IF(ISERROR(VLOOKUP(VLOOKUP($A87, 'E4 TB Allocation Details'!$A$18:$L$205, MATCH("Demand ID", 'E4 TB Allocation Details'!$A$18:$L$18, 0),FALSE), 'E2 Allocators'!$B$15:$W$361, MATCH('O5 Details by Class &amp; Accounts'!M$18, 'E2 Allocators'!$B$15:$W$15, 0),FALSE)*$F87), 0, VLOOKUP(VLOOKUP($A87, 'E4 TB Allocation Details'!$A$18:$L$205, MATCH("Demand ID", 'E4 TB Allocation Details'!$A$18:$L$18, 0),FALSE), 'E2 Allocators'!$B$15:$W$361, MATCH('O5 Details by Class &amp; Accounts'!M$18, 'E2 Allocators'!$B$15:$W$15, 0),FALSE)*$F87)</f>
        <v>0</v>
      </c>
      <c r="N87" s="1411">
        <f>IF(ISERROR(VLOOKUP(VLOOKUP($A87, 'E4 TB Allocation Details'!$A$18:$L$205, MATCH("Demand ID", 'E4 TB Allocation Details'!$A$18:$L$18, 0),FALSE), 'E2 Allocators'!$B$15:$W$361, MATCH('O5 Details by Class &amp; Accounts'!N$18, 'E2 Allocators'!$B$15:$W$15, 0),FALSE)*$F87), 0, VLOOKUP(VLOOKUP($A87, 'E4 TB Allocation Details'!$A$18:$L$205, MATCH("Demand ID", 'E4 TB Allocation Details'!$A$18:$L$18, 0),FALSE), 'E2 Allocators'!$B$15:$W$361, MATCH('O5 Details by Class &amp; Accounts'!N$18, 'E2 Allocators'!$B$15:$W$15, 0),FALSE)*$F87)</f>
        <v>0</v>
      </c>
      <c r="O87" s="1411">
        <f>IF(ISERROR(VLOOKUP(VLOOKUP($A87, 'E4 TB Allocation Details'!$A$18:$L$205, MATCH("Demand ID", 'E4 TB Allocation Details'!$A$18:$L$18, 0),FALSE), 'E2 Allocators'!$B$15:$W$361, MATCH('O5 Details by Class &amp; Accounts'!O$18, 'E2 Allocators'!$B$15:$W$15, 0),FALSE)*$F87), 0, VLOOKUP(VLOOKUP($A87, 'E4 TB Allocation Details'!$A$18:$L$205, MATCH("Demand ID", 'E4 TB Allocation Details'!$A$18:$L$18, 0),FALSE), 'E2 Allocators'!$B$15:$W$361, MATCH('O5 Details by Class &amp; Accounts'!O$18, 'E2 Allocators'!$B$15:$W$15, 0),FALSE)*$F87)</f>
        <v>0</v>
      </c>
      <c r="P87" s="1411">
        <f>IF(ISERROR(VLOOKUP(VLOOKUP($A87, 'E4 TB Allocation Details'!$A$18:$L$205, MATCH("Demand ID", 'E4 TB Allocation Details'!$A$18:$L$18, 0),FALSE), 'E2 Allocators'!$B$15:$W$361, MATCH('O5 Details by Class &amp; Accounts'!P$18, 'E2 Allocators'!$B$15:$W$15, 0),FALSE)*$F87), 0, VLOOKUP(VLOOKUP($A87, 'E4 TB Allocation Details'!$A$18:$L$205, MATCH("Demand ID", 'E4 TB Allocation Details'!$A$18:$L$18, 0),FALSE), 'E2 Allocators'!$B$15:$W$361, MATCH('O5 Details by Class &amp; Accounts'!P$18, 'E2 Allocators'!$B$15:$W$15, 0),FALSE)*$F87)</f>
        <v>0</v>
      </c>
      <c r="Q87" s="1411">
        <f>IF(ISERROR(VLOOKUP(VLOOKUP($A87, 'E4 TB Allocation Details'!$A$18:$L$205, MATCH("Demand ID", 'E4 TB Allocation Details'!$A$18:$L$18, 0),FALSE), 'E2 Allocators'!$B$15:$W$361, MATCH('O5 Details by Class &amp; Accounts'!Q$18, 'E2 Allocators'!$B$15:$W$15, 0),FALSE)*$F87), 0, VLOOKUP(VLOOKUP($A87, 'E4 TB Allocation Details'!$A$18:$L$205, MATCH("Demand ID", 'E4 TB Allocation Details'!$A$18:$L$18, 0),FALSE), 'E2 Allocators'!$B$15:$W$361, MATCH('O5 Details by Class &amp; Accounts'!Q$18, 'E2 Allocators'!$B$15:$W$15, 0),FALSE)*$F87)</f>
        <v>0</v>
      </c>
      <c r="R87" s="1411">
        <f>IF(ISERROR(VLOOKUP(VLOOKUP($A87, 'E4 TB Allocation Details'!$A$18:$L$205, MATCH("Demand ID", 'E4 TB Allocation Details'!$A$18:$L$18, 0),FALSE), 'E2 Allocators'!$B$15:$W$361, MATCH('O5 Details by Class &amp; Accounts'!R$18, 'E2 Allocators'!$B$15:$W$15, 0),FALSE)*$F87), 0, VLOOKUP(VLOOKUP($A87, 'E4 TB Allocation Details'!$A$18:$L$205, MATCH("Demand ID", 'E4 TB Allocation Details'!$A$18:$L$18, 0),FALSE), 'E2 Allocators'!$B$15:$W$361, MATCH('O5 Details by Class &amp; Accounts'!R$18, 'E2 Allocators'!$B$15:$W$15, 0),FALSE)*$F87)</f>
        <v>0</v>
      </c>
      <c r="S87" s="1411">
        <f>IF(ISERROR(VLOOKUP(VLOOKUP($A87, 'E4 TB Allocation Details'!$A$18:$L$205, MATCH("Demand ID", 'E4 TB Allocation Details'!$A$18:$L$18, 0),FALSE), 'E2 Allocators'!$B$15:$W$361, MATCH('O5 Details by Class &amp; Accounts'!S$18, 'E2 Allocators'!$B$15:$W$15, 0),FALSE)*$F87), 0, VLOOKUP(VLOOKUP($A87, 'E4 TB Allocation Details'!$A$18:$L$205, MATCH("Demand ID", 'E4 TB Allocation Details'!$A$18:$L$18, 0),FALSE), 'E2 Allocators'!$B$15:$W$361, MATCH('O5 Details by Class &amp; Accounts'!S$18, 'E2 Allocators'!$B$15:$W$15, 0),FALSE)*$F87)</f>
        <v>0</v>
      </c>
      <c r="T87" s="1411">
        <f>IF(ISERROR(VLOOKUP(VLOOKUP($A87, 'E4 TB Allocation Details'!$A$18:$L$205, MATCH("Demand ID", 'E4 TB Allocation Details'!$A$18:$L$18, 0),FALSE), 'E2 Allocators'!$B$15:$W$361, MATCH('O5 Details by Class &amp; Accounts'!T$18, 'E2 Allocators'!$B$15:$W$15, 0),FALSE)*$F87), 0, VLOOKUP(VLOOKUP($A87, 'E4 TB Allocation Details'!$A$18:$L$205, MATCH("Demand ID", 'E4 TB Allocation Details'!$A$18:$L$18, 0),FALSE), 'E2 Allocators'!$B$15:$W$361, MATCH('O5 Details by Class &amp; Accounts'!T$18, 'E2 Allocators'!$B$15:$W$15, 0),FALSE)*$F87)</f>
        <v>0</v>
      </c>
      <c r="U87" s="1411">
        <f>IF(ISERROR(VLOOKUP(VLOOKUP($A87, 'E4 TB Allocation Details'!$A$18:$L$205, MATCH("Demand ID", 'E4 TB Allocation Details'!$A$18:$L$18, 0),FALSE), 'E2 Allocators'!$B$15:$W$361, MATCH('O5 Details by Class &amp; Accounts'!U$18, 'E2 Allocators'!$B$15:$W$15, 0),FALSE)*$F87), 0, VLOOKUP(VLOOKUP($A87, 'E4 TB Allocation Details'!$A$18:$L$205, MATCH("Demand ID", 'E4 TB Allocation Details'!$A$18:$L$18, 0),FALSE), 'E2 Allocators'!$B$15:$W$361, MATCH('O5 Details by Class &amp; Accounts'!U$18, 'E2 Allocators'!$B$15:$W$15, 0),FALSE)*$F87)</f>
        <v>0</v>
      </c>
      <c r="V87" s="1411">
        <f>IF(ISERROR(VLOOKUP(VLOOKUP($A87, 'E4 TB Allocation Details'!$A$18:$L$205, MATCH("Demand ID", 'E4 TB Allocation Details'!$A$18:$L$18, 0),FALSE), 'E2 Allocators'!$B$15:$W$361, MATCH('O5 Details by Class &amp; Accounts'!V$18, 'E2 Allocators'!$B$15:$W$15, 0),FALSE)*$F87), 0, VLOOKUP(VLOOKUP($A87, 'E4 TB Allocation Details'!$A$18:$L$205, MATCH("Demand ID", 'E4 TB Allocation Details'!$A$18:$L$18, 0),FALSE), 'E2 Allocators'!$B$15:$W$361, MATCH('O5 Details by Class &amp; Accounts'!V$18, 'E2 Allocators'!$B$15:$W$15, 0),FALSE)*$F87)</f>
        <v>0</v>
      </c>
      <c r="W87" s="1411">
        <f>IF(ISERROR(VLOOKUP(VLOOKUP($A87, 'E4 TB Allocation Details'!$A$18:$L$205, MATCH("Demand ID", 'E4 TB Allocation Details'!$A$18:$L$18, 0),FALSE), 'E2 Allocators'!$B$15:$W$361, MATCH('O5 Details by Class &amp; Accounts'!W$18, 'E2 Allocators'!$B$15:$W$15, 0),FALSE)*$F87), 0, VLOOKUP(VLOOKUP($A87, 'E4 TB Allocation Details'!$A$18:$L$205, MATCH("Demand ID", 'E4 TB Allocation Details'!$A$18:$L$18, 0),FALSE), 'E2 Allocators'!$B$15:$W$361, MATCH('O5 Details by Class &amp; Accounts'!W$18, 'E2 Allocators'!$B$15:$W$15, 0),FALSE)*$F87)</f>
        <v>0</v>
      </c>
      <c r="X87" s="1411">
        <f>IF(ISERROR(VLOOKUP(VLOOKUP($A87, 'E4 TB Allocation Details'!$A$18:$L$205, MATCH("Demand ID", 'E4 TB Allocation Details'!$A$18:$L$18, 0),FALSE), 'E2 Allocators'!$B$15:$W$361, MATCH('O5 Details by Class &amp; Accounts'!X$18, 'E2 Allocators'!$B$15:$W$15, 0),FALSE)*$F87), 0, VLOOKUP(VLOOKUP($A87, 'E4 TB Allocation Details'!$A$18:$L$205, MATCH("Demand ID", 'E4 TB Allocation Details'!$A$18:$L$18, 0),FALSE), 'E2 Allocators'!$B$15:$W$361, MATCH('O5 Details by Class &amp; Accounts'!X$18, 'E2 Allocators'!$B$15:$W$15, 0),FALSE)*$F87)</f>
        <v>0</v>
      </c>
      <c r="Y87" s="1411">
        <f>IF(ISERROR(VLOOKUP(VLOOKUP($A87, 'E4 TB Allocation Details'!$A$18:$L$205, MATCH("Demand ID", 'E4 TB Allocation Details'!$A$18:$L$18, 0),FALSE), 'E2 Allocators'!$B$15:$W$361, MATCH('O5 Details by Class &amp; Accounts'!Y$18, 'E2 Allocators'!$B$15:$W$15, 0),FALSE)*$F87), 0, VLOOKUP(VLOOKUP($A87, 'E4 TB Allocation Details'!$A$18:$L$205, MATCH("Demand ID", 'E4 TB Allocation Details'!$A$18:$L$18, 0),FALSE), 'E2 Allocators'!$B$15:$W$361, MATCH('O5 Details by Class &amp; Accounts'!Y$18, 'E2 Allocators'!$B$15:$W$15, 0),FALSE)*$F87)</f>
        <v>0</v>
      </c>
      <c r="Z87" s="1411">
        <f>IF(ISERROR(VLOOKUP(VLOOKUP($A87, 'E4 TB Allocation Details'!$A$18:$L$205, MATCH("Demand ID", 'E4 TB Allocation Details'!$A$18:$L$18, 0),FALSE), 'E2 Allocators'!$B$15:$W$361, MATCH('O5 Details by Class &amp; Accounts'!Z$18, 'E2 Allocators'!$B$15:$W$15, 0),FALSE)*$F87), 0, VLOOKUP(VLOOKUP($A87, 'E4 TB Allocation Details'!$A$18:$L$205, MATCH("Demand ID", 'E4 TB Allocation Details'!$A$18:$L$18, 0),FALSE), 'E2 Allocators'!$B$15:$W$361, MATCH('O5 Details by Class &amp; Accounts'!Z$18, 'E2 Allocators'!$B$15:$W$15, 0),FALSE)*$F87)</f>
        <v>0</v>
      </c>
      <c r="AA87" s="1411">
        <f>IF(ISERROR(VLOOKUP(VLOOKUP($A87, 'E4 TB Allocation Details'!$A$18:$L$205, MATCH("Demand ID", 'E4 TB Allocation Details'!$A$18:$L$18, 0),FALSE), 'E2 Allocators'!$B$15:$W$361, MATCH('O5 Details by Class &amp; Accounts'!AA$18, 'E2 Allocators'!$B$15:$W$15, 0),FALSE)*$F87), 0, VLOOKUP(VLOOKUP($A87, 'E4 TB Allocation Details'!$A$18:$L$205, MATCH("Demand ID", 'E4 TB Allocation Details'!$A$18:$L$18, 0),FALSE), 'E2 Allocators'!$B$15:$W$361, MATCH('O5 Details by Class &amp; Accounts'!AA$18, 'E2 Allocators'!$B$15:$W$15, 0),FALSE)*$F87)</f>
        <v>0</v>
      </c>
      <c r="AB87" s="1411">
        <f>IF(ISERROR(VLOOKUP(VLOOKUP($A87, 'E4 TB Allocation Details'!$A$18:$L$205, MATCH("Demand ID", 'E4 TB Allocation Details'!$A$18:$L$18, 0),FALSE), 'E2 Allocators'!$B$15:$W$361, MATCH('O5 Details by Class &amp; Accounts'!AB$18, 'E2 Allocators'!$B$15:$W$15, 0),FALSE)*$F87), 0, VLOOKUP(VLOOKUP($A87, 'E4 TB Allocation Details'!$A$18:$L$205, MATCH("Demand ID", 'E4 TB Allocation Details'!$A$18:$L$18, 0),FALSE), 'E2 Allocators'!$B$15:$W$361, MATCH('O5 Details by Class &amp; Accounts'!AB$18, 'E2 Allocators'!$B$15:$W$15, 0),FALSE)*$F87)</f>
        <v>0</v>
      </c>
      <c r="AC87" s="1411">
        <f t="shared" si="14"/>
        <v>0</v>
      </c>
      <c r="AD87" s="1411">
        <f>IF(ISERROR(VLOOKUP(VLOOKUP($A87, 'E4 TB Allocation Details'!$A$18:$L$205, MATCH("Customer ID", 'E4 TB Allocation Details'!$A$18:$L$18, 0),FALSE), 'E2 Allocators'!$B$15:$W$361, MATCH('O5 Details by Class &amp; Accounts'!AD$18, 'E2 Allocators'!$B$15:$W$15, 0),FALSE)*$G87), 0, VLOOKUP(VLOOKUP($A87, 'E4 TB Allocation Details'!$A$18:$L$205, MATCH("Customer ID", 'E4 TB Allocation Details'!$A$18:$L$18, 0),FALSE), 'E2 Allocators'!$B$15:$W$361, MATCH('O5 Details by Class &amp; Accounts'!AD$18, 'E2 Allocators'!$B$15:$W$15, 0),FALSE)*$G87)</f>
        <v>0</v>
      </c>
      <c r="AE87" s="1411">
        <f>IF(ISERROR(VLOOKUP(VLOOKUP($A87, 'E4 TB Allocation Details'!$A$18:$L$205, MATCH("Customer ID", 'E4 TB Allocation Details'!$A$18:$L$18, 0),FALSE), 'E2 Allocators'!$B$15:$W$361, MATCH('O5 Details by Class &amp; Accounts'!AE$18, 'E2 Allocators'!$B$15:$W$15, 0),FALSE)*$G87), 0, VLOOKUP(VLOOKUP($A87, 'E4 TB Allocation Details'!$A$18:$L$205, MATCH("Customer ID", 'E4 TB Allocation Details'!$A$18:$L$18, 0),FALSE), 'E2 Allocators'!$B$15:$W$361, MATCH('O5 Details by Class &amp; Accounts'!AE$18, 'E2 Allocators'!$B$15:$W$15, 0),FALSE)*$G87)</f>
        <v>0</v>
      </c>
      <c r="AF87" s="1411">
        <f>IF(ISERROR(VLOOKUP(VLOOKUP($A87, 'E4 TB Allocation Details'!$A$18:$L$205, MATCH("Customer ID", 'E4 TB Allocation Details'!$A$18:$L$18, 0),FALSE), 'E2 Allocators'!$B$15:$W$361, MATCH('O5 Details by Class &amp; Accounts'!AF$18, 'E2 Allocators'!$B$15:$W$15, 0),FALSE)*$G87), 0, VLOOKUP(VLOOKUP($A87, 'E4 TB Allocation Details'!$A$18:$L$205, MATCH("Customer ID", 'E4 TB Allocation Details'!$A$18:$L$18, 0),FALSE), 'E2 Allocators'!$B$15:$W$361, MATCH('O5 Details by Class &amp; Accounts'!AF$18, 'E2 Allocators'!$B$15:$W$15, 0),FALSE)*$G87)</f>
        <v>0</v>
      </c>
      <c r="AG87" s="1411">
        <f>IF(ISERROR(VLOOKUP(VLOOKUP($A87, 'E4 TB Allocation Details'!$A$18:$L$205, MATCH("Customer ID", 'E4 TB Allocation Details'!$A$18:$L$18, 0),FALSE), 'E2 Allocators'!$B$15:$W$361, MATCH('O5 Details by Class &amp; Accounts'!AG$18, 'E2 Allocators'!$B$15:$W$15, 0),FALSE)*$G87), 0, VLOOKUP(VLOOKUP($A87, 'E4 TB Allocation Details'!$A$18:$L$205, MATCH("Customer ID", 'E4 TB Allocation Details'!$A$18:$L$18, 0),FALSE), 'E2 Allocators'!$B$15:$W$361, MATCH('O5 Details by Class &amp; Accounts'!AG$18, 'E2 Allocators'!$B$15:$W$15, 0),FALSE)*$G87)</f>
        <v>0</v>
      </c>
      <c r="AH87" s="1411">
        <f>IF(ISERROR(VLOOKUP(VLOOKUP($A87, 'E4 TB Allocation Details'!$A$18:$L$205, MATCH("Customer ID", 'E4 TB Allocation Details'!$A$18:$L$18, 0),FALSE), 'E2 Allocators'!$B$15:$W$361, MATCH('O5 Details by Class &amp; Accounts'!AH$18, 'E2 Allocators'!$B$15:$W$15, 0),FALSE)*$G87), 0, VLOOKUP(VLOOKUP($A87, 'E4 TB Allocation Details'!$A$18:$L$205, MATCH("Customer ID", 'E4 TB Allocation Details'!$A$18:$L$18, 0),FALSE), 'E2 Allocators'!$B$15:$W$361, MATCH('O5 Details by Class &amp; Accounts'!AH$18, 'E2 Allocators'!$B$15:$W$15, 0),FALSE)*$G87)</f>
        <v>0</v>
      </c>
      <c r="AI87" s="1411">
        <f>IF(ISERROR(VLOOKUP(VLOOKUP($A87, 'E4 TB Allocation Details'!$A$18:$L$205, MATCH("Customer ID", 'E4 TB Allocation Details'!$A$18:$L$18, 0),FALSE), 'E2 Allocators'!$B$15:$W$361, MATCH('O5 Details by Class &amp; Accounts'!AI$18, 'E2 Allocators'!$B$15:$W$15, 0),FALSE)*$G87), 0, VLOOKUP(VLOOKUP($A87, 'E4 TB Allocation Details'!$A$18:$L$205, MATCH("Customer ID", 'E4 TB Allocation Details'!$A$18:$L$18, 0),FALSE), 'E2 Allocators'!$B$15:$W$361, MATCH('O5 Details by Class &amp; Accounts'!AI$18, 'E2 Allocators'!$B$15:$W$15, 0),FALSE)*$G87)</f>
        <v>0</v>
      </c>
      <c r="AJ87" s="1411">
        <f>IF(ISERROR(VLOOKUP(VLOOKUP($A87, 'E4 TB Allocation Details'!$A$18:$L$205, MATCH("Customer ID", 'E4 TB Allocation Details'!$A$18:$L$18, 0),FALSE), 'E2 Allocators'!$B$15:$W$361, MATCH('O5 Details by Class &amp; Accounts'!AJ$18, 'E2 Allocators'!$B$15:$W$15, 0),FALSE)*$G87), 0, VLOOKUP(VLOOKUP($A87, 'E4 TB Allocation Details'!$A$18:$L$205, MATCH("Customer ID", 'E4 TB Allocation Details'!$A$18:$L$18, 0),FALSE), 'E2 Allocators'!$B$15:$W$361, MATCH('O5 Details by Class &amp; Accounts'!AJ$18, 'E2 Allocators'!$B$15:$W$15, 0),FALSE)*$G87)</f>
        <v>0</v>
      </c>
      <c r="AK87" s="1411">
        <f>IF(ISERROR(VLOOKUP(VLOOKUP($A87, 'E4 TB Allocation Details'!$A$18:$L$205, MATCH("Customer ID", 'E4 TB Allocation Details'!$A$18:$L$18, 0),FALSE), 'E2 Allocators'!$B$15:$W$361, MATCH('O5 Details by Class &amp; Accounts'!AK$18, 'E2 Allocators'!$B$15:$W$15, 0),FALSE)*$G87), 0, VLOOKUP(VLOOKUP($A87, 'E4 TB Allocation Details'!$A$18:$L$205, MATCH("Customer ID", 'E4 TB Allocation Details'!$A$18:$L$18, 0),FALSE), 'E2 Allocators'!$B$15:$W$361, MATCH('O5 Details by Class &amp; Accounts'!AK$18, 'E2 Allocators'!$B$15:$W$15, 0),FALSE)*$G87)</f>
        <v>0</v>
      </c>
      <c r="AL87" s="1411">
        <f>IF(ISERROR(VLOOKUP(VLOOKUP($A87, 'E4 TB Allocation Details'!$A$18:$L$205, MATCH("Customer ID", 'E4 TB Allocation Details'!$A$18:$L$18, 0),FALSE), 'E2 Allocators'!$B$15:$W$361, MATCH('O5 Details by Class &amp; Accounts'!AL$18, 'E2 Allocators'!$B$15:$W$15, 0),FALSE)*$G87), 0, VLOOKUP(VLOOKUP($A87, 'E4 TB Allocation Details'!$A$18:$L$205, MATCH("Customer ID", 'E4 TB Allocation Details'!$A$18:$L$18, 0),FALSE), 'E2 Allocators'!$B$15:$W$361, MATCH('O5 Details by Class &amp; Accounts'!AL$18, 'E2 Allocators'!$B$15:$W$15, 0),FALSE)*$G87)</f>
        <v>0</v>
      </c>
      <c r="AM87" s="1411">
        <f>IF(ISERROR(VLOOKUP(VLOOKUP($A87, 'E4 TB Allocation Details'!$A$18:$L$205, MATCH("Customer ID", 'E4 TB Allocation Details'!$A$18:$L$18, 0),FALSE), 'E2 Allocators'!$B$15:$W$361, MATCH('O5 Details by Class &amp; Accounts'!AM$18, 'E2 Allocators'!$B$15:$W$15, 0),FALSE)*$G87), 0, VLOOKUP(VLOOKUP($A87, 'E4 TB Allocation Details'!$A$18:$L$205, MATCH("Customer ID", 'E4 TB Allocation Details'!$A$18:$L$18, 0),FALSE), 'E2 Allocators'!$B$15:$W$361, MATCH('O5 Details by Class &amp; Accounts'!AM$18, 'E2 Allocators'!$B$15:$W$15, 0),FALSE)*$G87)</f>
        <v>0</v>
      </c>
      <c r="AN87" s="1411">
        <f>IF(ISERROR(VLOOKUP(VLOOKUP($A87, 'E4 TB Allocation Details'!$A$18:$L$205, MATCH("Customer ID", 'E4 TB Allocation Details'!$A$18:$L$18, 0),FALSE), 'E2 Allocators'!$B$15:$W$361, MATCH('O5 Details by Class &amp; Accounts'!AN$18, 'E2 Allocators'!$B$15:$W$15, 0),FALSE)*$G87), 0, VLOOKUP(VLOOKUP($A87, 'E4 TB Allocation Details'!$A$18:$L$205, MATCH("Customer ID", 'E4 TB Allocation Details'!$A$18:$L$18, 0),FALSE), 'E2 Allocators'!$B$15:$W$361, MATCH('O5 Details by Class &amp; Accounts'!AN$18, 'E2 Allocators'!$B$15:$W$15, 0),FALSE)*$G87)</f>
        <v>0</v>
      </c>
      <c r="AO87" s="1411">
        <f>IF(ISERROR(VLOOKUP(VLOOKUP($A87, 'E4 TB Allocation Details'!$A$18:$L$205, MATCH("Customer ID", 'E4 TB Allocation Details'!$A$18:$L$18, 0),FALSE), 'E2 Allocators'!$B$15:$W$361, MATCH('O5 Details by Class &amp; Accounts'!AO$18, 'E2 Allocators'!$B$15:$W$15, 0),FALSE)*$G87), 0, VLOOKUP(VLOOKUP($A87, 'E4 TB Allocation Details'!$A$18:$L$205, MATCH("Customer ID", 'E4 TB Allocation Details'!$A$18:$L$18, 0),FALSE), 'E2 Allocators'!$B$15:$W$361, MATCH('O5 Details by Class &amp; Accounts'!AO$18, 'E2 Allocators'!$B$15:$W$15, 0),FALSE)*$G87)</f>
        <v>0</v>
      </c>
      <c r="AP87" s="1411">
        <f>IF(ISERROR(VLOOKUP(VLOOKUP($A87, 'E4 TB Allocation Details'!$A$18:$L$205, MATCH("Customer ID", 'E4 TB Allocation Details'!$A$18:$L$18, 0),FALSE), 'E2 Allocators'!$B$15:$W$361, MATCH('O5 Details by Class &amp; Accounts'!AP$18, 'E2 Allocators'!$B$15:$W$15, 0),FALSE)*$G87), 0, VLOOKUP(VLOOKUP($A87, 'E4 TB Allocation Details'!$A$18:$L$205, MATCH("Customer ID", 'E4 TB Allocation Details'!$A$18:$L$18, 0),FALSE), 'E2 Allocators'!$B$15:$W$361, MATCH('O5 Details by Class &amp; Accounts'!AP$18, 'E2 Allocators'!$B$15:$W$15, 0),FALSE)*$G87)</f>
        <v>0</v>
      </c>
      <c r="AQ87" s="1411">
        <f>IF(ISERROR(VLOOKUP(VLOOKUP($A87, 'E4 TB Allocation Details'!$A$18:$L$205, MATCH("Customer ID", 'E4 TB Allocation Details'!$A$18:$L$18, 0),FALSE), 'E2 Allocators'!$B$15:$W$361, MATCH('O5 Details by Class &amp; Accounts'!AQ$18, 'E2 Allocators'!$B$15:$W$15, 0),FALSE)*$G87), 0, VLOOKUP(VLOOKUP($A87, 'E4 TB Allocation Details'!$A$18:$L$205, MATCH("Customer ID", 'E4 TB Allocation Details'!$A$18:$L$18, 0),FALSE), 'E2 Allocators'!$B$15:$W$361, MATCH('O5 Details by Class &amp; Accounts'!AQ$18, 'E2 Allocators'!$B$15:$W$15, 0),FALSE)*$G87)</f>
        <v>0</v>
      </c>
      <c r="AR87" s="1411">
        <f>IF(ISERROR(VLOOKUP(VLOOKUP($A87, 'E4 TB Allocation Details'!$A$18:$L$205, MATCH("Customer ID", 'E4 TB Allocation Details'!$A$18:$L$18, 0),FALSE), 'E2 Allocators'!$B$15:$W$361, MATCH('O5 Details by Class &amp; Accounts'!AR$18, 'E2 Allocators'!$B$15:$W$15, 0),FALSE)*$G87), 0, VLOOKUP(VLOOKUP($A87, 'E4 TB Allocation Details'!$A$18:$L$205, MATCH("Customer ID", 'E4 TB Allocation Details'!$A$18:$L$18, 0),FALSE), 'E2 Allocators'!$B$15:$W$361, MATCH('O5 Details by Class &amp; Accounts'!AR$18, 'E2 Allocators'!$B$15:$W$15, 0),FALSE)*$G87)</f>
        <v>0</v>
      </c>
      <c r="AS87" s="1411">
        <f>IF(ISERROR(VLOOKUP(VLOOKUP($A87, 'E4 TB Allocation Details'!$A$18:$L$205, MATCH("Customer ID", 'E4 TB Allocation Details'!$A$18:$L$18, 0),FALSE), 'E2 Allocators'!$B$15:$W$361, MATCH('O5 Details by Class &amp; Accounts'!AS$18, 'E2 Allocators'!$B$15:$W$15, 0),FALSE)*$G87), 0, VLOOKUP(VLOOKUP($A87, 'E4 TB Allocation Details'!$A$18:$L$205, MATCH("Customer ID", 'E4 TB Allocation Details'!$A$18:$L$18, 0),FALSE), 'E2 Allocators'!$B$15:$W$361, MATCH('O5 Details by Class &amp; Accounts'!AS$18, 'E2 Allocators'!$B$15:$W$15, 0),FALSE)*$G87)</f>
        <v>0</v>
      </c>
      <c r="AT87" s="1411">
        <f>IF(ISERROR(VLOOKUP(VLOOKUP($A87, 'E4 TB Allocation Details'!$A$18:$L$205, MATCH("Customer ID", 'E4 TB Allocation Details'!$A$18:$L$18, 0),FALSE), 'E2 Allocators'!$B$15:$W$361, MATCH('O5 Details by Class &amp; Accounts'!AT$18, 'E2 Allocators'!$B$15:$W$15, 0),FALSE)*$G87), 0, VLOOKUP(VLOOKUP($A87, 'E4 TB Allocation Details'!$A$18:$L$205, MATCH("Customer ID", 'E4 TB Allocation Details'!$A$18:$L$18, 0),FALSE), 'E2 Allocators'!$B$15:$W$361, MATCH('O5 Details by Class &amp; Accounts'!AT$18, 'E2 Allocators'!$B$15:$W$15, 0),FALSE)*$G87)</f>
        <v>0</v>
      </c>
      <c r="AU87" s="1411">
        <f>IF(ISERROR(VLOOKUP(VLOOKUP($A87, 'E4 TB Allocation Details'!$A$18:$L$205, MATCH("Customer ID", 'E4 TB Allocation Details'!$A$18:$L$18, 0),FALSE), 'E2 Allocators'!$B$15:$W$361, MATCH('O5 Details by Class &amp; Accounts'!AU$18, 'E2 Allocators'!$B$15:$W$15, 0),FALSE)*$G87), 0, VLOOKUP(VLOOKUP($A87, 'E4 TB Allocation Details'!$A$18:$L$205, MATCH("Customer ID", 'E4 TB Allocation Details'!$A$18:$L$18, 0),FALSE), 'E2 Allocators'!$B$15:$W$361, MATCH('O5 Details by Class &amp; Accounts'!AU$18, 'E2 Allocators'!$B$15:$W$15, 0),FALSE)*$G87)</f>
        <v>0</v>
      </c>
      <c r="AV87" s="1411">
        <f>IF(ISERROR(VLOOKUP(VLOOKUP($A87, 'E4 TB Allocation Details'!$A$18:$L$205, MATCH("Customer ID", 'E4 TB Allocation Details'!$A$18:$L$18, 0),FALSE), 'E2 Allocators'!$B$15:$W$361, MATCH('O5 Details by Class &amp; Accounts'!AV$18, 'E2 Allocators'!$B$15:$W$15, 0),FALSE)*$G87), 0, VLOOKUP(VLOOKUP($A87, 'E4 TB Allocation Details'!$A$18:$L$205, MATCH("Customer ID", 'E4 TB Allocation Details'!$A$18:$L$18, 0),FALSE), 'E2 Allocators'!$B$15:$W$361, MATCH('O5 Details by Class &amp; Accounts'!AV$18, 'E2 Allocators'!$B$15:$W$15, 0),FALSE)*$G87)</f>
        <v>0</v>
      </c>
      <c r="AW87" s="1411">
        <f>IF(ISERROR(VLOOKUP(VLOOKUP($A87, 'E4 TB Allocation Details'!$A$18:$L$205, MATCH("Customer ID", 'E4 TB Allocation Details'!$A$18:$L$18, 0),FALSE), 'E2 Allocators'!$B$15:$W$361, MATCH('O5 Details by Class &amp; Accounts'!AW$18, 'E2 Allocators'!$B$15:$W$15, 0),FALSE)*$G87), 0, VLOOKUP(VLOOKUP($A87, 'E4 TB Allocation Details'!$A$18:$L$205, MATCH("Customer ID", 'E4 TB Allocation Details'!$A$18:$L$18, 0),FALSE), 'E2 Allocators'!$B$15:$W$361, MATCH('O5 Details by Class &amp; Accounts'!AW$18, 'E2 Allocators'!$B$15:$W$15, 0),FALSE)*$G87)</f>
        <v>0</v>
      </c>
      <c r="AX87" s="1411">
        <f t="shared" si="15"/>
        <v>0</v>
      </c>
      <c r="AY87" s="1411">
        <f>IF(ISERROR(VLOOKUP(VLOOKUP($A87, 'E4 TB Allocation Details'!$A$18:$L$205, MATCH("Misc ID", 'E4 TB Allocation Details'!$A$18:$L$18, 0),FALSE), 'E2 Allocators'!$B$15:$W$361, MATCH('O5 Details by Class &amp; Accounts'!AY$18, 'E2 Allocators'!$B$15:$W$15, 0),FALSE)*$E87), 0, VLOOKUP(VLOOKUP($A87, 'E4 TB Allocation Details'!$A$18:$L$205, MATCH("Misc ID", 'E4 TB Allocation Details'!$A$18:$L$18, 0),FALSE), 'E2 Allocators'!$B$15:$W$361, MATCH('O5 Details by Class &amp; Accounts'!AY$18, 'E2 Allocators'!$B$15:$W$15, 0),FALSE)*$E87)</f>
        <v>0</v>
      </c>
      <c r="AZ87" s="1411">
        <f>IF(ISERROR(VLOOKUP(VLOOKUP($A87, 'E4 TB Allocation Details'!$A$18:$L$205, MATCH("Misc ID", 'E4 TB Allocation Details'!$A$18:$L$18, 0),FALSE), 'E2 Allocators'!$B$15:$W$361, MATCH('O5 Details by Class &amp; Accounts'!AZ$18, 'E2 Allocators'!$B$15:$W$15, 0),FALSE)*$E87), 0, VLOOKUP(VLOOKUP($A87, 'E4 TB Allocation Details'!$A$18:$L$205, MATCH("Misc ID", 'E4 TB Allocation Details'!$A$18:$L$18, 0),FALSE), 'E2 Allocators'!$B$15:$W$361, MATCH('O5 Details by Class &amp; Accounts'!AZ$18, 'E2 Allocators'!$B$15:$W$15, 0),FALSE)*$E87)</f>
        <v>0</v>
      </c>
      <c r="BA87" s="1411">
        <f>IF(ISERROR(VLOOKUP(VLOOKUP($A87, 'E4 TB Allocation Details'!$A$18:$L$205, MATCH("Misc ID", 'E4 TB Allocation Details'!$A$18:$L$18, 0),FALSE), 'E2 Allocators'!$B$15:$W$361, MATCH('O5 Details by Class &amp; Accounts'!BA$18, 'E2 Allocators'!$B$15:$W$15, 0),FALSE)*$E87), 0, VLOOKUP(VLOOKUP($A87, 'E4 TB Allocation Details'!$A$18:$L$205, MATCH("Misc ID", 'E4 TB Allocation Details'!$A$18:$L$18, 0),FALSE), 'E2 Allocators'!$B$15:$W$361, MATCH('O5 Details by Class &amp; Accounts'!BA$18, 'E2 Allocators'!$B$15:$W$15, 0),FALSE)*$E87)</f>
        <v>0</v>
      </c>
      <c r="BB87" s="1411">
        <f>IF(ISERROR(VLOOKUP(VLOOKUP($A87, 'E4 TB Allocation Details'!$A$18:$L$205, MATCH("Misc ID", 'E4 TB Allocation Details'!$A$18:$L$18, 0),FALSE), 'E2 Allocators'!$B$15:$W$361, MATCH('O5 Details by Class &amp; Accounts'!BB$18, 'E2 Allocators'!$B$15:$W$15, 0),FALSE)*$E87), 0, VLOOKUP(VLOOKUP($A87, 'E4 TB Allocation Details'!$A$18:$L$205, MATCH("Misc ID", 'E4 TB Allocation Details'!$A$18:$L$18, 0),FALSE), 'E2 Allocators'!$B$15:$W$361, MATCH('O5 Details by Class &amp; Accounts'!BB$18, 'E2 Allocators'!$B$15:$W$15, 0),FALSE)*$E87)</f>
        <v>0</v>
      </c>
      <c r="BC87" s="1411">
        <f>IF(ISERROR(VLOOKUP(VLOOKUP($A87, 'E4 TB Allocation Details'!$A$18:$L$205, MATCH("Misc ID", 'E4 TB Allocation Details'!$A$18:$L$18, 0),FALSE), 'E2 Allocators'!$B$15:$W$361, MATCH('O5 Details by Class &amp; Accounts'!BC$18, 'E2 Allocators'!$B$15:$W$15, 0),FALSE)*$E87), 0, VLOOKUP(VLOOKUP($A87, 'E4 TB Allocation Details'!$A$18:$L$205, MATCH("Misc ID", 'E4 TB Allocation Details'!$A$18:$L$18, 0),FALSE), 'E2 Allocators'!$B$15:$W$361, MATCH('O5 Details by Class &amp; Accounts'!BC$18, 'E2 Allocators'!$B$15:$W$15, 0),FALSE)*$E87)</f>
        <v>0</v>
      </c>
      <c r="BD87" s="1411">
        <f>IF(ISERROR(VLOOKUP(VLOOKUP($A87, 'E4 TB Allocation Details'!$A$18:$L$205, MATCH("Misc ID", 'E4 TB Allocation Details'!$A$18:$L$18, 0),FALSE), 'E2 Allocators'!$B$15:$W$361, MATCH('O5 Details by Class &amp; Accounts'!BD$18, 'E2 Allocators'!$B$15:$W$15, 0),FALSE)*$E87), 0, VLOOKUP(VLOOKUP($A87, 'E4 TB Allocation Details'!$A$18:$L$205, MATCH("Misc ID", 'E4 TB Allocation Details'!$A$18:$L$18, 0),FALSE), 'E2 Allocators'!$B$15:$W$361, MATCH('O5 Details by Class &amp; Accounts'!BD$18, 'E2 Allocators'!$B$15:$W$15, 0),FALSE)*$E87)</f>
        <v>0</v>
      </c>
      <c r="BE87" s="1411">
        <f>IF(ISERROR(VLOOKUP(VLOOKUP($A87, 'E4 TB Allocation Details'!$A$18:$L$205, MATCH("Misc ID", 'E4 TB Allocation Details'!$A$18:$L$18, 0),FALSE), 'E2 Allocators'!$B$15:$W$361, MATCH('O5 Details by Class &amp; Accounts'!BE$18, 'E2 Allocators'!$B$15:$W$15, 0),FALSE)*$E87), 0, VLOOKUP(VLOOKUP($A87, 'E4 TB Allocation Details'!$A$18:$L$205, MATCH("Misc ID", 'E4 TB Allocation Details'!$A$18:$L$18, 0),FALSE), 'E2 Allocators'!$B$15:$W$361, MATCH('O5 Details by Class &amp; Accounts'!BE$18, 'E2 Allocators'!$B$15:$W$15, 0),FALSE)*$E87)</f>
        <v>0</v>
      </c>
      <c r="BF87" s="1411">
        <f>IF(ISERROR(VLOOKUP(VLOOKUP($A87, 'E4 TB Allocation Details'!$A$18:$L$205, MATCH("Misc ID", 'E4 TB Allocation Details'!$A$18:$L$18, 0),FALSE), 'E2 Allocators'!$B$15:$W$361, MATCH('O5 Details by Class &amp; Accounts'!BF$18, 'E2 Allocators'!$B$15:$W$15, 0),FALSE)*$E87), 0, VLOOKUP(VLOOKUP($A87, 'E4 TB Allocation Details'!$A$18:$L$205, MATCH("Misc ID", 'E4 TB Allocation Details'!$A$18:$L$18, 0),FALSE), 'E2 Allocators'!$B$15:$W$361, MATCH('O5 Details by Class &amp; Accounts'!BF$18, 'E2 Allocators'!$B$15:$W$15, 0),FALSE)*$E87)</f>
        <v>0</v>
      </c>
      <c r="BG87" s="1411">
        <f>IF(ISERROR(VLOOKUP(VLOOKUP($A87, 'E4 TB Allocation Details'!$A$18:$L$205, MATCH("Misc ID", 'E4 TB Allocation Details'!$A$18:$L$18, 0),FALSE), 'E2 Allocators'!$B$15:$W$361, MATCH('O5 Details by Class &amp; Accounts'!BG$18, 'E2 Allocators'!$B$15:$W$15, 0),FALSE)*$E87), 0, VLOOKUP(VLOOKUP($A87, 'E4 TB Allocation Details'!$A$18:$L$205, MATCH("Misc ID", 'E4 TB Allocation Details'!$A$18:$L$18, 0),FALSE), 'E2 Allocators'!$B$15:$W$361, MATCH('O5 Details by Class &amp; Accounts'!BG$18, 'E2 Allocators'!$B$15:$W$15, 0),FALSE)*$E87)</f>
        <v>0</v>
      </c>
      <c r="BH87" s="1411">
        <f>IF(ISERROR(VLOOKUP(VLOOKUP($A87, 'E4 TB Allocation Details'!$A$18:$L$205, MATCH("Misc ID", 'E4 TB Allocation Details'!$A$18:$L$18, 0),FALSE), 'E2 Allocators'!$B$15:$W$361, MATCH('O5 Details by Class &amp; Accounts'!BH$18, 'E2 Allocators'!$B$15:$W$15, 0),FALSE)*$E87), 0, VLOOKUP(VLOOKUP($A87, 'E4 TB Allocation Details'!$A$18:$L$205, MATCH("Misc ID", 'E4 TB Allocation Details'!$A$18:$L$18, 0),FALSE), 'E2 Allocators'!$B$15:$W$361, MATCH('O5 Details by Class &amp; Accounts'!BH$18, 'E2 Allocators'!$B$15:$W$15, 0),FALSE)*$E87)</f>
        <v>0</v>
      </c>
      <c r="BI87" s="1411">
        <f>IF(ISERROR(VLOOKUP(VLOOKUP($A87, 'E4 TB Allocation Details'!$A$18:$L$205, MATCH("Misc ID", 'E4 TB Allocation Details'!$A$18:$L$18, 0),FALSE), 'E2 Allocators'!$B$15:$W$361, MATCH('O5 Details by Class &amp; Accounts'!BI$18, 'E2 Allocators'!$B$15:$W$15, 0),FALSE)*$E87), 0, VLOOKUP(VLOOKUP($A87, 'E4 TB Allocation Details'!$A$18:$L$205, MATCH("Misc ID", 'E4 TB Allocation Details'!$A$18:$L$18, 0),FALSE), 'E2 Allocators'!$B$15:$W$361, MATCH('O5 Details by Class &amp; Accounts'!BI$18, 'E2 Allocators'!$B$15:$W$15, 0),FALSE)*$E87)</f>
        <v>0</v>
      </c>
      <c r="BJ87" s="1411">
        <f>IF(ISERROR(VLOOKUP(VLOOKUP($A87, 'E4 TB Allocation Details'!$A$18:$L$205, MATCH("Misc ID", 'E4 TB Allocation Details'!$A$18:$L$18, 0),FALSE), 'E2 Allocators'!$B$15:$W$361, MATCH('O5 Details by Class &amp; Accounts'!BJ$18, 'E2 Allocators'!$B$15:$W$15, 0),FALSE)*$E87), 0, VLOOKUP(VLOOKUP($A87, 'E4 TB Allocation Details'!$A$18:$L$205, MATCH("Misc ID", 'E4 TB Allocation Details'!$A$18:$L$18, 0),FALSE), 'E2 Allocators'!$B$15:$W$361, MATCH('O5 Details by Class &amp; Accounts'!BJ$18, 'E2 Allocators'!$B$15:$W$15, 0),FALSE)*$E87)</f>
        <v>0</v>
      </c>
      <c r="BK87" s="1411">
        <f>IF(ISERROR(VLOOKUP(VLOOKUP($A87, 'E4 TB Allocation Details'!$A$18:$L$205, MATCH("Misc ID", 'E4 TB Allocation Details'!$A$18:$L$18, 0),FALSE), 'E2 Allocators'!$B$15:$W$361, MATCH('O5 Details by Class &amp; Accounts'!BK$18, 'E2 Allocators'!$B$15:$W$15, 0),FALSE)*$E87), 0, VLOOKUP(VLOOKUP($A87, 'E4 TB Allocation Details'!$A$18:$L$205, MATCH("Misc ID", 'E4 TB Allocation Details'!$A$18:$L$18, 0),FALSE), 'E2 Allocators'!$B$15:$W$361, MATCH('O5 Details by Class &amp; Accounts'!BK$18, 'E2 Allocators'!$B$15:$W$15, 0),FALSE)*$E87)</f>
        <v>0</v>
      </c>
      <c r="BL87" s="1411">
        <f>IF(ISERROR(VLOOKUP(VLOOKUP($A87, 'E4 TB Allocation Details'!$A$18:$L$205, MATCH("Misc ID", 'E4 TB Allocation Details'!$A$18:$L$18, 0),FALSE), 'E2 Allocators'!$B$15:$W$361, MATCH('O5 Details by Class &amp; Accounts'!BL$18, 'E2 Allocators'!$B$15:$W$15, 0),FALSE)*$E87), 0, VLOOKUP(VLOOKUP($A87, 'E4 TB Allocation Details'!$A$18:$L$205, MATCH("Misc ID", 'E4 TB Allocation Details'!$A$18:$L$18, 0),FALSE), 'E2 Allocators'!$B$15:$W$361, MATCH('O5 Details by Class &amp; Accounts'!BL$18, 'E2 Allocators'!$B$15:$W$15, 0),FALSE)*$E87)</f>
        <v>0</v>
      </c>
      <c r="BM87" s="1411">
        <f>IF(ISERROR(VLOOKUP(VLOOKUP($A87, 'E4 TB Allocation Details'!$A$18:$L$205, MATCH("Misc ID", 'E4 TB Allocation Details'!$A$18:$L$18, 0),FALSE), 'E2 Allocators'!$B$15:$W$361, MATCH('O5 Details by Class &amp; Accounts'!BM$18, 'E2 Allocators'!$B$15:$W$15, 0),FALSE)*$E87), 0, VLOOKUP(VLOOKUP($A87, 'E4 TB Allocation Details'!$A$18:$L$205, MATCH("Misc ID", 'E4 TB Allocation Details'!$A$18:$L$18, 0),FALSE), 'E2 Allocators'!$B$15:$W$361, MATCH('O5 Details by Class &amp; Accounts'!BM$18, 'E2 Allocators'!$B$15:$W$15, 0),FALSE)*$E87)</f>
        <v>0</v>
      </c>
      <c r="BN87" s="1411">
        <f>IF(ISERROR(VLOOKUP(VLOOKUP($A87, 'E4 TB Allocation Details'!$A$18:$L$205, MATCH("Misc ID", 'E4 TB Allocation Details'!$A$18:$L$18, 0),FALSE), 'E2 Allocators'!$B$15:$W$361, MATCH('O5 Details by Class &amp; Accounts'!BN$18, 'E2 Allocators'!$B$15:$W$15, 0),FALSE)*$E87), 0, VLOOKUP(VLOOKUP($A87, 'E4 TB Allocation Details'!$A$18:$L$205, MATCH("Misc ID", 'E4 TB Allocation Details'!$A$18:$L$18, 0),FALSE), 'E2 Allocators'!$B$15:$W$361, MATCH('O5 Details by Class &amp; Accounts'!BN$18, 'E2 Allocators'!$B$15:$W$15, 0),FALSE)*$E87)</f>
        <v>0</v>
      </c>
      <c r="BO87" s="1411">
        <f>IF(ISERROR(VLOOKUP(VLOOKUP($A87, 'E4 TB Allocation Details'!$A$18:$L$205, MATCH("Misc ID", 'E4 TB Allocation Details'!$A$18:$L$18, 0),FALSE), 'E2 Allocators'!$B$15:$W$361, MATCH('O5 Details by Class &amp; Accounts'!BO$18, 'E2 Allocators'!$B$15:$W$15, 0),FALSE)*$E87), 0, VLOOKUP(VLOOKUP($A87, 'E4 TB Allocation Details'!$A$18:$L$205, MATCH("Misc ID", 'E4 TB Allocation Details'!$A$18:$L$18, 0),FALSE), 'E2 Allocators'!$B$15:$W$361, MATCH('O5 Details by Class &amp; Accounts'!BO$18, 'E2 Allocators'!$B$15:$W$15, 0),FALSE)*$E87)</f>
        <v>0</v>
      </c>
      <c r="BP87" s="1411">
        <f>IF(ISERROR(VLOOKUP(VLOOKUP($A87, 'E4 TB Allocation Details'!$A$18:$L$205, MATCH("Misc ID", 'E4 TB Allocation Details'!$A$18:$L$18, 0),FALSE), 'E2 Allocators'!$B$15:$W$361, MATCH('O5 Details by Class &amp; Accounts'!BP$18, 'E2 Allocators'!$B$15:$W$15, 0),FALSE)*$E87), 0, VLOOKUP(VLOOKUP($A87, 'E4 TB Allocation Details'!$A$18:$L$205, MATCH("Misc ID", 'E4 TB Allocation Details'!$A$18:$L$18, 0),FALSE), 'E2 Allocators'!$B$15:$W$361, MATCH('O5 Details by Class &amp; Accounts'!BP$18, 'E2 Allocators'!$B$15:$W$15, 0),FALSE)*$E87)</f>
        <v>0</v>
      </c>
      <c r="BQ87" s="1411">
        <f>IF(ISERROR(VLOOKUP(VLOOKUP($A87, 'E4 TB Allocation Details'!$A$18:$L$205, MATCH("Misc ID", 'E4 TB Allocation Details'!$A$18:$L$18, 0),FALSE), 'E2 Allocators'!$B$15:$W$361, MATCH('O5 Details by Class &amp; Accounts'!BQ$18, 'E2 Allocators'!$B$15:$W$15, 0),FALSE)*$E87), 0, VLOOKUP(VLOOKUP($A87, 'E4 TB Allocation Details'!$A$18:$L$205, MATCH("Misc ID", 'E4 TB Allocation Details'!$A$18:$L$18, 0),FALSE), 'E2 Allocators'!$B$15:$W$361, MATCH('O5 Details by Class &amp; Accounts'!BQ$18, 'E2 Allocators'!$B$15:$W$15, 0),FALSE)*$E87)</f>
        <v>0</v>
      </c>
      <c r="BR87" s="1411">
        <f>IF(ISERROR(VLOOKUP(VLOOKUP($A87, 'E4 TB Allocation Details'!$A$18:$L$205, MATCH("Misc ID", 'E4 TB Allocation Details'!$A$18:$L$18, 0),FALSE), 'E2 Allocators'!$B$15:$W$361, MATCH('O5 Details by Class &amp; Accounts'!BR$18, 'E2 Allocators'!$B$15:$W$15, 0),FALSE)*$E87), 0, VLOOKUP(VLOOKUP($A87, 'E4 TB Allocation Details'!$A$18:$L$205, MATCH("Misc ID", 'E4 TB Allocation Details'!$A$18:$L$18, 0),FALSE), 'E2 Allocators'!$B$15:$W$361, MATCH('O5 Details by Class &amp; Accounts'!BR$18, 'E2 Allocators'!$B$15:$W$15, 0),FALSE)*$E87)</f>
        <v>0</v>
      </c>
      <c r="BS87" s="1411">
        <f>SUM(AY87:BR87)</f>
        <v>0</v>
      </c>
      <c r="BT87" s="1411">
        <f>IF(ISERROR(VLOOKUP(VLOOKUP($A87, 'E4 TB Allocation Details'!$A$18:$L$205, MATCH("A &amp; G ID", 'E4 TB Allocation Details'!$A$18:$L$18, 0),FALSE), 'E2 Allocators'!$B$15:$W$361, MATCH('O5 Details by Class &amp; Accounts'!BT$18, 'E2 Allocators'!$B$15:$W$15, 0),FALSE)*$E87), 0, VLOOKUP(VLOOKUP($A87, 'E4 TB Allocation Details'!$A$18:$L$205, MATCH("A &amp; G ID", 'E4 TB Allocation Details'!$A$18:$L$18, 0),FALSE), 'E2 Allocators'!$B$15:$W$361, MATCH('O5 Details by Class &amp; Accounts'!BT$18, 'E2 Allocators'!$B$15:$W$15, 0),FALSE)*$E87)</f>
        <v>0</v>
      </c>
      <c r="BU87" s="1411">
        <f>IF(ISERROR(VLOOKUP(VLOOKUP($A87, 'E4 TB Allocation Details'!$A$18:$L$205, MATCH("A &amp; G ID", 'E4 TB Allocation Details'!$A$18:$L$18, 0),FALSE), 'E2 Allocators'!$B$15:$W$361, MATCH('O5 Details by Class &amp; Accounts'!BU$18, 'E2 Allocators'!$B$15:$W$15, 0),FALSE)*$E87), 0, VLOOKUP(VLOOKUP($A87, 'E4 TB Allocation Details'!$A$18:$L$205, MATCH("A &amp; G ID", 'E4 TB Allocation Details'!$A$18:$L$18, 0),FALSE), 'E2 Allocators'!$B$15:$W$361, MATCH('O5 Details by Class &amp; Accounts'!BU$18, 'E2 Allocators'!$B$15:$W$15, 0),FALSE)*$E87)</f>
        <v>0</v>
      </c>
      <c r="BV87" s="1411">
        <f>IF(ISERROR(VLOOKUP(VLOOKUP($A87, 'E4 TB Allocation Details'!$A$18:$L$205, MATCH("A &amp; G ID", 'E4 TB Allocation Details'!$A$18:$L$18, 0),FALSE), 'E2 Allocators'!$B$15:$W$361, MATCH('O5 Details by Class &amp; Accounts'!BV$18, 'E2 Allocators'!$B$15:$W$15, 0),FALSE)*$E87), 0, VLOOKUP(VLOOKUP($A87, 'E4 TB Allocation Details'!$A$18:$L$205, MATCH("A &amp; G ID", 'E4 TB Allocation Details'!$A$18:$L$18, 0),FALSE), 'E2 Allocators'!$B$15:$W$361, MATCH('O5 Details by Class &amp; Accounts'!BV$18, 'E2 Allocators'!$B$15:$W$15, 0),FALSE)*$E87)</f>
        <v>0</v>
      </c>
      <c r="BW87" s="1411">
        <f>IF(ISERROR(VLOOKUP(VLOOKUP($A87, 'E4 TB Allocation Details'!$A$18:$L$205, MATCH("A &amp; G ID", 'E4 TB Allocation Details'!$A$18:$L$18, 0),FALSE), 'E2 Allocators'!$B$15:$W$361, MATCH('O5 Details by Class &amp; Accounts'!BW$18, 'E2 Allocators'!$B$15:$W$15, 0),FALSE)*$E87), 0, VLOOKUP(VLOOKUP($A87, 'E4 TB Allocation Details'!$A$18:$L$205, MATCH("A &amp; G ID", 'E4 TB Allocation Details'!$A$18:$L$18, 0),FALSE), 'E2 Allocators'!$B$15:$W$361, MATCH('O5 Details by Class &amp; Accounts'!BW$18, 'E2 Allocators'!$B$15:$W$15, 0),FALSE)*$E87)</f>
        <v>0</v>
      </c>
      <c r="BX87" s="1411">
        <f>IF(ISERROR(VLOOKUP(VLOOKUP($A87, 'E4 TB Allocation Details'!$A$18:$L$205, MATCH("A &amp; G ID", 'E4 TB Allocation Details'!$A$18:$L$18, 0),FALSE), 'E2 Allocators'!$B$15:$W$361, MATCH('O5 Details by Class &amp; Accounts'!BX$18, 'E2 Allocators'!$B$15:$W$15, 0),FALSE)*$E87), 0, VLOOKUP(VLOOKUP($A87, 'E4 TB Allocation Details'!$A$18:$L$205, MATCH("A &amp; G ID", 'E4 TB Allocation Details'!$A$18:$L$18, 0),FALSE), 'E2 Allocators'!$B$15:$W$361, MATCH('O5 Details by Class &amp; Accounts'!BX$18, 'E2 Allocators'!$B$15:$W$15, 0),FALSE)*$E87)</f>
        <v>0</v>
      </c>
      <c r="BY87" s="1411">
        <f>IF(ISERROR(VLOOKUP(VLOOKUP($A87, 'E4 TB Allocation Details'!$A$18:$L$205, MATCH("A &amp; G ID", 'E4 TB Allocation Details'!$A$18:$L$18, 0),FALSE), 'E2 Allocators'!$B$15:$W$361, MATCH('O5 Details by Class &amp; Accounts'!BY$18, 'E2 Allocators'!$B$15:$W$15, 0),FALSE)*$E87), 0, VLOOKUP(VLOOKUP($A87, 'E4 TB Allocation Details'!$A$18:$L$205, MATCH("A &amp; G ID", 'E4 TB Allocation Details'!$A$18:$L$18, 0),FALSE), 'E2 Allocators'!$B$15:$W$361, MATCH('O5 Details by Class &amp; Accounts'!BY$18, 'E2 Allocators'!$B$15:$W$15, 0),FALSE)*$E87)</f>
        <v>0</v>
      </c>
      <c r="BZ87" s="1411">
        <f>IF(ISERROR(VLOOKUP(VLOOKUP($A87, 'E4 TB Allocation Details'!$A$18:$L$205, MATCH("A &amp; G ID", 'E4 TB Allocation Details'!$A$18:$L$18, 0),FALSE), 'E2 Allocators'!$B$15:$W$361, MATCH('O5 Details by Class &amp; Accounts'!BZ$18, 'E2 Allocators'!$B$15:$W$15, 0),FALSE)*$E87), 0, VLOOKUP(VLOOKUP($A87, 'E4 TB Allocation Details'!$A$18:$L$205, MATCH("A &amp; G ID", 'E4 TB Allocation Details'!$A$18:$L$18, 0),FALSE), 'E2 Allocators'!$B$15:$W$361, MATCH('O5 Details by Class &amp; Accounts'!BZ$18, 'E2 Allocators'!$B$15:$W$15, 0),FALSE)*$E87)</f>
        <v>0</v>
      </c>
      <c r="CA87" s="1411">
        <f>IF(ISERROR(VLOOKUP(VLOOKUP($A87, 'E4 TB Allocation Details'!$A$18:$L$205, MATCH("A &amp; G ID", 'E4 TB Allocation Details'!$A$18:$L$18, 0),FALSE), 'E2 Allocators'!$B$15:$W$361, MATCH('O5 Details by Class &amp; Accounts'!CA$18, 'E2 Allocators'!$B$15:$W$15, 0),FALSE)*$E87), 0, VLOOKUP(VLOOKUP($A87, 'E4 TB Allocation Details'!$A$18:$L$205, MATCH("A &amp; G ID", 'E4 TB Allocation Details'!$A$18:$L$18, 0),FALSE), 'E2 Allocators'!$B$15:$W$361, MATCH('O5 Details by Class &amp; Accounts'!CA$18, 'E2 Allocators'!$B$15:$W$15, 0),FALSE)*$E87)</f>
        <v>0</v>
      </c>
      <c r="CB87" s="1411">
        <f>IF(ISERROR(VLOOKUP(VLOOKUP($A87, 'E4 TB Allocation Details'!$A$18:$L$205, MATCH("A &amp; G ID", 'E4 TB Allocation Details'!$A$18:$L$18, 0),FALSE), 'E2 Allocators'!$B$15:$W$361, MATCH('O5 Details by Class &amp; Accounts'!CB$18, 'E2 Allocators'!$B$15:$W$15, 0),FALSE)*$E87), 0, VLOOKUP(VLOOKUP($A87, 'E4 TB Allocation Details'!$A$18:$L$205, MATCH("A &amp; G ID", 'E4 TB Allocation Details'!$A$18:$L$18, 0),FALSE), 'E2 Allocators'!$B$15:$W$361, MATCH('O5 Details by Class &amp; Accounts'!CB$18, 'E2 Allocators'!$B$15:$W$15, 0),FALSE)*$E87)</f>
        <v>0</v>
      </c>
      <c r="CC87" s="1411">
        <f>IF(ISERROR(VLOOKUP(VLOOKUP($A87, 'E4 TB Allocation Details'!$A$18:$L$205, MATCH("A &amp; G ID", 'E4 TB Allocation Details'!$A$18:$L$18, 0),FALSE), 'E2 Allocators'!$B$15:$W$361, MATCH('O5 Details by Class &amp; Accounts'!CC$18, 'E2 Allocators'!$B$15:$W$15, 0),FALSE)*$E87), 0, VLOOKUP(VLOOKUP($A87, 'E4 TB Allocation Details'!$A$18:$L$205, MATCH("A &amp; G ID", 'E4 TB Allocation Details'!$A$18:$L$18, 0),FALSE), 'E2 Allocators'!$B$15:$W$361, MATCH('O5 Details by Class &amp; Accounts'!CC$18, 'E2 Allocators'!$B$15:$W$15, 0),FALSE)*$E87)</f>
        <v>0</v>
      </c>
      <c r="CD87" s="1411">
        <f>IF(ISERROR(VLOOKUP(VLOOKUP($A87, 'E4 TB Allocation Details'!$A$18:$L$205, MATCH("A &amp; G ID", 'E4 TB Allocation Details'!$A$18:$L$18, 0),FALSE), 'E2 Allocators'!$B$15:$W$361, MATCH('O5 Details by Class &amp; Accounts'!CD$18, 'E2 Allocators'!$B$15:$W$15, 0),FALSE)*$E87), 0, VLOOKUP(VLOOKUP($A87, 'E4 TB Allocation Details'!$A$18:$L$205, MATCH("A &amp; G ID", 'E4 TB Allocation Details'!$A$18:$L$18, 0),FALSE), 'E2 Allocators'!$B$15:$W$361, MATCH('O5 Details by Class &amp; Accounts'!CD$18, 'E2 Allocators'!$B$15:$W$15, 0),FALSE)*$E87)</f>
        <v>0</v>
      </c>
      <c r="CE87" s="1411">
        <f>IF(ISERROR(VLOOKUP(VLOOKUP($A87, 'E4 TB Allocation Details'!$A$18:$L$205, MATCH("A &amp; G ID", 'E4 TB Allocation Details'!$A$18:$L$18, 0),FALSE), 'E2 Allocators'!$B$15:$W$361, MATCH('O5 Details by Class &amp; Accounts'!CE$18, 'E2 Allocators'!$B$15:$W$15, 0),FALSE)*$E87), 0, VLOOKUP(VLOOKUP($A87, 'E4 TB Allocation Details'!$A$18:$L$205, MATCH("A &amp; G ID", 'E4 TB Allocation Details'!$A$18:$L$18, 0),FALSE), 'E2 Allocators'!$B$15:$W$361, MATCH('O5 Details by Class &amp; Accounts'!CE$18, 'E2 Allocators'!$B$15:$W$15, 0),FALSE)*$E87)</f>
        <v>0</v>
      </c>
      <c r="CF87" s="1411">
        <f>IF(ISERROR(VLOOKUP(VLOOKUP($A87, 'E4 TB Allocation Details'!$A$18:$L$205, MATCH("A &amp; G ID", 'E4 TB Allocation Details'!$A$18:$L$18, 0),FALSE), 'E2 Allocators'!$B$15:$W$361, MATCH('O5 Details by Class &amp; Accounts'!CF$18, 'E2 Allocators'!$B$15:$W$15, 0),FALSE)*$E87), 0, VLOOKUP(VLOOKUP($A87, 'E4 TB Allocation Details'!$A$18:$L$205, MATCH("A &amp; G ID", 'E4 TB Allocation Details'!$A$18:$L$18, 0),FALSE), 'E2 Allocators'!$B$15:$W$361, MATCH('O5 Details by Class &amp; Accounts'!CF$18, 'E2 Allocators'!$B$15:$W$15, 0),FALSE)*$E87)</f>
        <v>0</v>
      </c>
      <c r="CG87" s="1411">
        <f>IF(ISERROR(VLOOKUP(VLOOKUP($A87, 'E4 TB Allocation Details'!$A$18:$L$205, MATCH("A &amp; G ID", 'E4 TB Allocation Details'!$A$18:$L$18, 0),FALSE), 'E2 Allocators'!$B$15:$W$361, MATCH('O5 Details by Class &amp; Accounts'!CG$18, 'E2 Allocators'!$B$15:$W$15, 0),FALSE)*$E87), 0, VLOOKUP(VLOOKUP($A87, 'E4 TB Allocation Details'!$A$18:$L$205, MATCH("A &amp; G ID", 'E4 TB Allocation Details'!$A$18:$L$18, 0),FALSE), 'E2 Allocators'!$B$15:$W$361, MATCH('O5 Details by Class &amp; Accounts'!CG$18, 'E2 Allocators'!$B$15:$W$15, 0),FALSE)*$E87)</f>
        <v>0</v>
      </c>
      <c r="CH87" s="1411">
        <f>IF(ISERROR(VLOOKUP(VLOOKUP($A87, 'E4 TB Allocation Details'!$A$18:$L$205, MATCH("A &amp; G ID", 'E4 TB Allocation Details'!$A$18:$L$18, 0),FALSE), 'E2 Allocators'!$B$15:$W$361, MATCH('O5 Details by Class &amp; Accounts'!CH$18, 'E2 Allocators'!$B$15:$W$15, 0),FALSE)*$E87), 0, VLOOKUP(VLOOKUP($A87, 'E4 TB Allocation Details'!$A$18:$L$205, MATCH("A &amp; G ID", 'E4 TB Allocation Details'!$A$18:$L$18, 0),FALSE), 'E2 Allocators'!$B$15:$W$361, MATCH('O5 Details by Class &amp; Accounts'!CH$18, 'E2 Allocators'!$B$15:$W$15, 0),FALSE)*$E87)</f>
        <v>0</v>
      </c>
      <c r="CI87" s="1411">
        <f>IF(ISERROR(VLOOKUP(VLOOKUP($A87, 'E4 TB Allocation Details'!$A$18:$L$205, MATCH("A &amp; G ID", 'E4 TB Allocation Details'!$A$18:$L$18, 0),FALSE), 'E2 Allocators'!$B$15:$W$361, MATCH('O5 Details by Class &amp; Accounts'!CI$18, 'E2 Allocators'!$B$15:$W$15, 0),FALSE)*$E87), 0, VLOOKUP(VLOOKUP($A87, 'E4 TB Allocation Details'!$A$18:$L$205, MATCH("A &amp; G ID", 'E4 TB Allocation Details'!$A$18:$L$18, 0),FALSE), 'E2 Allocators'!$B$15:$W$361, MATCH('O5 Details by Class &amp; Accounts'!CI$18, 'E2 Allocators'!$B$15:$W$15, 0),FALSE)*$E87)</f>
        <v>0</v>
      </c>
      <c r="CJ87" s="1411">
        <f>IF(ISERROR(VLOOKUP(VLOOKUP($A87, 'E4 TB Allocation Details'!$A$18:$L$205, MATCH("A &amp; G ID", 'E4 TB Allocation Details'!$A$18:$L$18, 0),FALSE), 'E2 Allocators'!$B$15:$W$361, MATCH('O5 Details by Class &amp; Accounts'!CJ$18, 'E2 Allocators'!$B$15:$W$15, 0),FALSE)*$E87), 0, VLOOKUP(VLOOKUP($A87, 'E4 TB Allocation Details'!$A$18:$L$205, MATCH("A &amp; G ID", 'E4 TB Allocation Details'!$A$18:$L$18, 0),FALSE), 'E2 Allocators'!$B$15:$W$361, MATCH('O5 Details by Class &amp; Accounts'!CJ$18, 'E2 Allocators'!$B$15:$W$15, 0),FALSE)*$E87)</f>
        <v>0</v>
      </c>
      <c r="CK87" s="1411">
        <f>IF(ISERROR(VLOOKUP(VLOOKUP($A87, 'E4 TB Allocation Details'!$A$18:$L$205, MATCH("A &amp; G ID", 'E4 TB Allocation Details'!$A$18:$L$18, 0),FALSE), 'E2 Allocators'!$B$15:$W$361, MATCH('O5 Details by Class &amp; Accounts'!CK$18, 'E2 Allocators'!$B$15:$W$15, 0),FALSE)*$E87), 0, VLOOKUP(VLOOKUP($A87, 'E4 TB Allocation Details'!$A$18:$L$205, MATCH("A &amp; G ID", 'E4 TB Allocation Details'!$A$18:$L$18, 0),FALSE), 'E2 Allocators'!$B$15:$W$361, MATCH('O5 Details by Class &amp; Accounts'!CK$18, 'E2 Allocators'!$B$15:$W$15, 0),FALSE)*$E87)</f>
        <v>0</v>
      </c>
      <c r="CL87" s="1411">
        <f>IF(ISERROR(VLOOKUP(VLOOKUP($A87, 'E4 TB Allocation Details'!$A$18:$L$205, MATCH("A &amp; G ID", 'E4 TB Allocation Details'!$A$18:$L$18, 0),FALSE), 'E2 Allocators'!$B$15:$W$361, MATCH('O5 Details by Class &amp; Accounts'!CL$18, 'E2 Allocators'!$B$15:$W$15, 0),FALSE)*$E87), 0, VLOOKUP(VLOOKUP($A87, 'E4 TB Allocation Details'!$A$18:$L$205, MATCH("A &amp; G ID", 'E4 TB Allocation Details'!$A$18:$L$18, 0),FALSE), 'E2 Allocators'!$B$15:$W$361, MATCH('O5 Details by Class &amp; Accounts'!CL$18, 'E2 Allocators'!$B$15:$W$15, 0),FALSE)*$E87)</f>
        <v>0</v>
      </c>
      <c r="CM87" s="1411">
        <f>IF(ISERROR(VLOOKUP(VLOOKUP($A87, 'E4 TB Allocation Details'!$A$18:$L$205, MATCH("A &amp; G ID", 'E4 TB Allocation Details'!$A$18:$L$18, 0),FALSE), 'E2 Allocators'!$B$15:$W$361, MATCH('O5 Details by Class &amp; Accounts'!CM$18, 'E2 Allocators'!$B$15:$W$15, 0),FALSE)*$E87), 0, VLOOKUP(VLOOKUP($A87, 'E4 TB Allocation Details'!$A$18:$L$205, MATCH("A &amp; G ID", 'E4 TB Allocation Details'!$A$18:$L$18, 0),FALSE), 'E2 Allocators'!$B$15:$W$361, MATCH('O5 Details by Class &amp; Accounts'!CM$18, 'E2 Allocators'!$B$15:$W$15, 0),FALSE)*$E87)</f>
        <v>0</v>
      </c>
      <c r="CN87" s="1411">
        <f t="shared" si="16"/>
        <v>0</v>
      </c>
      <c r="CO87" s="1791">
        <f>+E87-AC87-AX87-BS87-CN87</f>
        <v>0</v>
      </c>
      <c r="CQ87" s="2086" t="s">
        <v>504</v>
      </c>
    </row>
    <row r="88" spans="1:95" s="80" customFormat="1" ht="12.75">
      <c r="A88" s="1179">
        <v>4205</v>
      </c>
      <c r="B88" s="1180" t="s">
        <v>585</v>
      </c>
      <c r="C88" s="1788">
        <f>IF(ISERROR(VLOOKUP($A88,'I3 TB Data'!$A$23:$H$458,MATCH('O5 Details by Class &amp; Accounts'!$C$18, 'I3 TB Data'!$A$23:$H$23,0),0)), 0, VLOOKUP($A88,'I3 TB Data'!$A$23:$H$458,MATCH('O5 Details by Class &amp; Accounts'!$C$18,'I3 TB Data'!$A$23:$H$23,0),0))</f>
        <v>-37000</v>
      </c>
      <c r="D88" s="1411"/>
      <c r="E88" s="1788">
        <f t="shared" si="17"/>
        <v>-37000</v>
      </c>
      <c r="F88" s="1790">
        <f>IF(ISERROR(VLOOKUP($A88, 'E1 Categorization'!A33:E122, MATCH("Customer Component", 'E1 Categorization'!$A$33:$E$33,0), 0)), 0, IF(VLOOKUP($A88, 'E1 Categorization'!A33:E122, MATCH("Customer Component", 'E1 Categorization'!$A$33:$E$33,0), 0)=0, 'O5 Details by Class &amp; Accounts'!$E88, IF(AND(VLOOKUP($A88, 'E1 Categorization'!A33:E122, MATCH("Customer Component", 'E1 Categorization'!$A$33:$E$33,0), 0) &gt;0, VLOOKUP($A88, 'E1 Categorization'!A33:E122, MATCH("Customer Component", 'E1 Categorization'!$A$33:$E$33,0), 0)&lt;1), 'O5 Details by Class &amp; Accounts'!$E88*(1-VLOOKUP($A88, 'E1 Categorization'!A33:E122, MATCH("Customer Component", 'E1 Categorization'!$A$33:$E$33,0), 0)), 0)))</f>
        <v>0</v>
      </c>
      <c r="G88" s="1790">
        <f>IF(ISERROR(VLOOKUP($A88, 'E1 Categorization'!A33:E122, MATCH("Customer Component", 'E1 Categorization'!$A$33:$E$33,0), 0)),0, IF(VLOOKUP($A88, 'E1 Categorization'!A33:E122, MATCH("Customer Component", 'E1 Categorization'!$A$33:$E$33,0), 0)=0, 0, IF(AND(VLOOKUP($A88, 'E1 Categorization'!A33:E122, MATCH("Customer Component", 'E1 Categorization'!$A$33:$E$33,0), 0) &gt;0, VLOOKUP($A88, 'E1 Categorization'!A33:E122, MATCH("Customer Component", 'E1 Categorization'!$A$33:$E$33,0), 0)&lt;1), 'O5 Details by Class &amp; Accounts'!$E88*(VLOOKUP($A88, 'E1 Categorization'!A33:E122, MATCH("Customer Component", 'E1 Categorization'!$A$33:$E$33,0), 0)), 'O5 Details by Class &amp; Accounts'!$E88)))</f>
        <v>0</v>
      </c>
      <c r="H88" s="1411">
        <f t="shared" ref="H88:H109" si="18">F88+G88</f>
        <v>0</v>
      </c>
      <c r="I88" s="1411">
        <f>IF(ISERROR(VLOOKUP(VLOOKUP($A88, 'E4 TB Allocation Details'!$A$18:$L$205, MATCH("Demand ID", 'E4 TB Allocation Details'!$A$18:$L$18, 0),FALSE), 'E2 Allocators'!$B$15:$W$361, MATCH('O5 Details by Class &amp; Accounts'!I$18, 'E2 Allocators'!$B$15:$W$15, 0),FALSE)*$F88), 0, VLOOKUP(VLOOKUP($A88, 'E4 TB Allocation Details'!$A$18:$L$205, MATCH("Demand ID", 'E4 TB Allocation Details'!$A$18:$L$18, 0),FALSE), 'E2 Allocators'!$B$15:$W$361, MATCH('O5 Details by Class &amp; Accounts'!I$18, 'E2 Allocators'!$B$15:$W$15, 0),FALSE)*$F88)</f>
        <v>0</v>
      </c>
      <c r="J88" s="1411">
        <f>IF(ISERROR(VLOOKUP(VLOOKUP($A88, 'E4 TB Allocation Details'!$A$18:$L$205, MATCH("Demand ID", 'E4 TB Allocation Details'!$A$18:$L$18, 0),FALSE), 'E2 Allocators'!$B$15:$W$361, MATCH('O5 Details by Class &amp; Accounts'!J$18, 'E2 Allocators'!$B$15:$W$15, 0),FALSE)*$F88), 0, VLOOKUP(VLOOKUP($A88, 'E4 TB Allocation Details'!$A$18:$L$205, MATCH("Demand ID", 'E4 TB Allocation Details'!$A$18:$L$18, 0),FALSE), 'E2 Allocators'!$B$15:$W$361, MATCH('O5 Details by Class &amp; Accounts'!J$18, 'E2 Allocators'!$B$15:$W$15, 0),FALSE)*$F88)</f>
        <v>0</v>
      </c>
      <c r="K88" s="1411">
        <f>IF(ISERROR(VLOOKUP(VLOOKUP($A88, 'E4 TB Allocation Details'!$A$18:$L$205, MATCH("Demand ID", 'E4 TB Allocation Details'!$A$18:$L$18, 0),FALSE), 'E2 Allocators'!$B$15:$W$361, MATCH('O5 Details by Class &amp; Accounts'!K$18, 'E2 Allocators'!$B$15:$W$15, 0),FALSE)*$F88), 0, VLOOKUP(VLOOKUP($A88, 'E4 TB Allocation Details'!$A$18:$L$205, MATCH("Demand ID", 'E4 TB Allocation Details'!$A$18:$L$18, 0),FALSE), 'E2 Allocators'!$B$15:$W$361, MATCH('O5 Details by Class &amp; Accounts'!K$18, 'E2 Allocators'!$B$15:$W$15, 0),FALSE)*$F88)</f>
        <v>0</v>
      </c>
      <c r="L88" s="1411">
        <f>IF(ISERROR(VLOOKUP(VLOOKUP($A88, 'E4 TB Allocation Details'!$A$18:$L$205, MATCH("Demand ID", 'E4 TB Allocation Details'!$A$18:$L$18, 0),FALSE), 'E2 Allocators'!$B$15:$W$361, MATCH('O5 Details by Class &amp; Accounts'!L$18, 'E2 Allocators'!$B$15:$W$15, 0),FALSE)*$F88), 0, VLOOKUP(VLOOKUP($A88, 'E4 TB Allocation Details'!$A$18:$L$205, MATCH("Demand ID", 'E4 TB Allocation Details'!$A$18:$L$18, 0),FALSE), 'E2 Allocators'!$B$15:$W$361, MATCH('O5 Details by Class &amp; Accounts'!L$18, 'E2 Allocators'!$B$15:$W$15, 0),FALSE)*$F88)</f>
        <v>0</v>
      </c>
      <c r="M88" s="1411">
        <f>IF(ISERROR(VLOOKUP(VLOOKUP($A88, 'E4 TB Allocation Details'!$A$18:$L$205, MATCH("Demand ID", 'E4 TB Allocation Details'!$A$18:$L$18, 0),FALSE), 'E2 Allocators'!$B$15:$W$361, MATCH('O5 Details by Class &amp; Accounts'!M$18, 'E2 Allocators'!$B$15:$W$15, 0),FALSE)*$F88), 0, VLOOKUP(VLOOKUP($A88, 'E4 TB Allocation Details'!$A$18:$L$205, MATCH("Demand ID", 'E4 TB Allocation Details'!$A$18:$L$18, 0),FALSE), 'E2 Allocators'!$B$15:$W$361, MATCH('O5 Details by Class &amp; Accounts'!M$18, 'E2 Allocators'!$B$15:$W$15, 0),FALSE)*$F88)</f>
        <v>0</v>
      </c>
      <c r="N88" s="1411">
        <f>IF(ISERROR(VLOOKUP(VLOOKUP($A88, 'E4 TB Allocation Details'!$A$18:$L$205, MATCH("Demand ID", 'E4 TB Allocation Details'!$A$18:$L$18, 0),FALSE), 'E2 Allocators'!$B$15:$W$361, MATCH('O5 Details by Class &amp; Accounts'!N$18, 'E2 Allocators'!$B$15:$W$15, 0),FALSE)*$F88), 0, VLOOKUP(VLOOKUP($A88, 'E4 TB Allocation Details'!$A$18:$L$205, MATCH("Demand ID", 'E4 TB Allocation Details'!$A$18:$L$18, 0),FALSE), 'E2 Allocators'!$B$15:$W$361, MATCH('O5 Details by Class &amp; Accounts'!N$18, 'E2 Allocators'!$B$15:$W$15, 0),FALSE)*$F88)</f>
        <v>0</v>
      </c>
      <c r="O88" s="1411">
        <f>IF(ISERROR(VLOOKUP(VLOOKUP($A88, 'E4 TB Allocation Details'!$A$18:$L$205, MATCH("Demand ID", 'E4 TB Allocation Details'!$A$18:$L$18, 0),FALSE), 'E2 Allocators'!$B$15:$W$361, MATCH('O5 Details by Class &amp; Accounts'!O$18, 'E2 Allocators'!$B$15:$W$15, 0),FALSE)*$F88), 0, VLOOKUP(VLOOKUP($A88, 'E4 TB Allocation Details'!$A$18:$L$205, MATCH("Demand ID", 'E4 TB Allocation Details'!$A$18:$L$18, 0),FALSE), 'E2 Allocators'!$B$15:$W$361, MATCH('O5 Details by Class &amp; Accounts'!O$18, 'E2 Allocators'!$B$15:$W$15, 0),FALSE)*$F88)</f>
        <v>0</v>
      </c>
      <c r="P88" s="1411">
        <f>IF(ISERROR(VLOOKUP(VLOOKUP($A88, 'E4 TB Allocation Details'!$A$18:$L$205, MATCH("Demand ID", 'E4 TB Allocation Details'!$A$18:$L$18, 0),FALSE), 'E2 Allocators'!$B$15:$W$361, MATCH('O5 Details by Class &amp; Accounts'!P$18, 'E2 Allocators'!$B$15:$W$15, 0),FALSE)*$F88), 0, VLOOKUP(VLOOKUP($A88, 'E4 TB Allocation Details'!$A$18:$L$205, MATCH("Demand ID", 'E4 TB Allocation Details'!$A$18:$L$18, 0),FALSE), 'E2 Allocators'!$B$15:$W$361, MATCH('O5 Details by Class &amp; Accounts'!P$18, 'E2 Allocators'!$B$15:$W$15, 0),FALSE)*$F88)</f>
        <v>0</v>
      </c>
      <c r="Q88" s="1411">
        <f>IF(ISERROR(VLOOKUP(VLOOKUP($A88, 'E4 TB Allocation Details'!$A$18:$L$205, MATCH("Demand ID", 'E4 TB Allocation Details'!$A$18:$L$18, 0),FALSE), 'E2 Allocators'!$B$15:$W$361, MATCH('O5 Details by Class &amp; Accounts'!Q$18, 'E2 Allocators'!$B$15:$W$15, 0),FALSE)*$F88), 0, VLOOKUP(VLOOKUP($A88, 'E4 TB Allocation Details'!$A$18:$L$205, MATCH("Demand ID", 'E4 TB Allocation Details'!$A$18:$L$18, 0),FALSE), 'E2 Allocators'!$B$15:$W$361, MATCH('O5 Details by Class &amp; Accounts'!Q$18, 'E2 Allocators'!$B$15:$W$15, 0),FALSE)*$F88)</f>
        <v>0</v>
      </c>
      <c r="R88" s="1411">
        <f>IF(ISERROR(VLOOKUP(VLOOKUP($A88, 'E4 TB Allocation Details'!$A$18:$L$205, MATCH("Demand ID", 'E4 TB Allocation Details'!$A$18:$L$18, 0),FALSE), 'E2 Allocators'!$B$15:$W$361, MATCH('O5 Details by Class &amp; Accounts'!R$18, 'E2 Allocators'!$B$15:$W$15, 0),FALSE)*$F88), 0, VLOOKUP(VLOOKUP($A88, 'E4 TB Allocation Details'!$A$18:$L$205, MATCH("Demand ID", 'E4 TB Allocation Details'!$A$18:$L$18, 0),FALSE), 'E2 Allocators'!$B$15:$W$361, MATCH('O5 Details by Class &amp; Accounts'!R$18, 'E2 Allocators'!$B$15:$W$15, 0),FALSE)*$F88)</f>
        <v>0</v>
      </c>
      <c r="S88" s="1411">
        <f>IF(ISERROR(VLOOKUP(VLOOKUP($A88, 'E4 TB Allocation Details'!$A$18:$L$205, MATCH("Demand ID", 'E4 TB Allocation Details'!$A$18:$L$18, 0),FALSE), 'E2 Allocators'!$B$15:$W$361, MATCH('O5 Details by Class &amp; Accounts'!S$18, 'E2 Allocators'!$B$15:$W$15, 0),FALSE)*$F88), 0, VLOOKUP(VLOOKUP($A88, 'E4 TB Allocation Details'!$A$18:$L$205, MATCH("Demand ID", 'E4 TB Allocation Details'!$A$18:$L$18, 0),FALSE), 'E2 Allocators'!$B$15:$W$361, MATCH('O5 Details by Class &amp; Accounts'!S$18, 'E2 Allocators'!$B$15:$W$15, 0),FALSE)*$F88)</f>
        <v>0</v>
      </c>
      <c r="T88" s="1411">
        <f>IF(ISERROR(VLOOKUP(VLOOKUP($A88, 'E4 TB Allocation Details'!$A$18:$L$205, MATCH("Demand ID", 'E4 TB Allocation Details'!$A$18:$L$18, 0),FALSE), 'E2 Allocators'!$B$15:$W$361, MATCH('O5 Details by Class &amp; Accounts'!T$18, 'E2 Allocators'!$B$15:$W$15, 0),FALSE)*$F88), 0, VLOOKUP(VLOOKUP($A88, 'E4 TB Allocation Details'!$A$18:$L$205, MATCH("Demand ID", 'E4 TB Allocation Details'!$A$18:$L$18, 0),FALSE), 'E2 Allocators'!$B$15:$W$361, MATCH('O5 Details by Class &amp; Accounts'!T$18, 'E2 Allocators'!$B$15:$W$15, 0),FALSE)*$F88)</f>
        <v>0</v>
      </c>
      <c r="U88" s="1411">
        <f>IF(ISERROR(VLOOKUP(VLOOKUP($A88, 'E4 TB Allocation Details'!$A$18:$L$205, MATCH("Demand ID", 'E4 TB Allocation Details'!$A$18:$L$18, 0),FALSE), 'E2 Allocators'!$B$15:$W$361, MATCH('O5 Details by Class &amp; Accounts'!U$18, 'E2 Allocators'!$B$15:$W$15, 0),FALSE)*$F88), 0, VLOOKUP(VLOOKUP($A88, 'E4 TB Allocation Details'!$A$18:$L$205, MATCH("Demand ID", 'E4 TB Allocation Details'!$A$18:$L$18, 0),FALSE), 'E2 Allocators'!$B$15:$W$361, MATCH('O5 Details by Class &amp; Accounts'!U$18, 'E2 Allocators'!$B$15:$W$15, 0),FALSE)*$F88)</f>
        <v>0</v>
      </c>
      <c r="V88" s="1411">
        <f>IF(ISERROR(VLOOKUP(VLOOKUP($A88, 'E4 TB Allocation Details'!$A$18:$L$205, MATCH("Demand ID", 'E4 TB Allocation Details'!$A$18:$L$18, 0),FALSE), 'E2 Allocators'!$B$15:$W$361, MATCH('O5 Details by Class &amp; Accounts'!V$18, 'E2 Allocators'!$B$15:$W$15, 0),FALSE)*$F88), 0, VLOOKUP(VLOOKUP($A88, 'E4 TB Allocation Details'!$A$18:$L$205, MATCH("Demand ID", 'E4 TB Allocation Details'!$A$18:$L$18, 0),FALSE), 'E2 Allocators'!$B$15:$W$361, MATCH('O5 Details by Class &amp; Accounts'!V$18, 'E2 Allocators'!$B$15:$W$15, 0),FALSE)*$F88)</f>
        <v>0</v>
      </c>
      <c r="W88" s="1411">
        <f>IF(ISERROR(VLOOKUP(VLOOKUP($A88, 'E4 TB Allocation Details'!$A$18:$L$205, MATCH("Demand ID", 'E4 TB Allocation Details'!$A$18:$L$18, 0),FALSE), 'E2 Allocators'!$B$15:$W$361, MATCH('O5 Details by Class &amp; Accounts'!W$18, 'E2 Allocators'!$B$15:$W$15, 0),FALSE)*$F88), 0, VLOOKUP(VLOOKUP($A88, 'E4 TB Allocation Details'!$A$18:$L$205, MATCH("Demand ID", 'E4 TB Allocation Details'!$A$18:$L$18, 0),FALSE), 'E2 Allocators'!$B$15:$W$361, MATCH('O5 Details by Class &amp; Accounts'!W$18, 'E2 Allocators'!$B$15:$W$15, 0),FALSE)*$F88)</f>
        <v>0</v>
      </c>
      <c r="X88" s="1411">
        <f>IF(ISERROR(VLOOKUP(VLOOKUP($A88, 'E4 TB Allocation Details'!$A$18:$L$205, MATCH("Demand ID", 'E4 TB Allocation Details'!$A$18:$L$18, 0),FALSE), 'E2 Allocators'!$B$15:$W$361, MATCH('O5 Details by Class &amp; Accounts'!X$18, 'E2 Allocators'!$B$15:$W$15, 0),FALSE)*$F88), 0, VLOOKUP(VLOOKUP($A88, 'E4 TB Allocation Details'!$A$18:$L$205, MATCH("Demand ID", 'E4 TB Allocation Details'!$A$18:$L$18, 0),FALSE), 'E2 Allocators'!$B$15:$W$361, MATCH('O5 Details by Class &amp; Accounts'!X$18, 'E2 Allocators'!$B$15:$W$15, 0),FALSE)*$F88)</f>
        <v>0</v>
      </c>
      <c r="Y88" s="1411">
        <f>IF(ISERROR(VLOOKUP(VLOOKUP($A88, 'E4 TB Allocation Details'!$A$18:$L$205, MATCH("Demand ID", 'E4 TB Allocation Details'!$A$18:$L$18, 0),FALSE), 'E2 Allocators'!$B$15:$W$361, MATCH('O5 Details by Class &amp; Accounts'!Y$18, 'E2 Allocators'!$B$15:$W$15, 0),FALSE)*$F88), 0, VLOOKUP(VLOOKUP($A88, 'E4 TB Allocation Details'!$A$18:$L$205, MATCH("Demand ID", 'E4 TB Allocation Details'!$A$18:$L$18, 0),FALSE), 'E2 Allocators'!$B$15:$W$361, MATCH('O5 Details by Class &amp; Accounts'!Y$18, 'E2 Allocators'!$B$15:$W$15, 0),FALSE)*$F88)</f>
        <v>0</v>
      </c>
      <c r="Z88" s="1411">
        <f>IF(ISERROR(VLOOKUP(VLOOKUP($A88, 'E4 TB Allocation Details'!$A$18:$L$205, MATCH("Demand ID", 'E4 TB Allocation Details'!$A$18:$L$18, 0),FALSE), 'E2 Allocators'!$B$15:$W$361, MATCH('O5 Details by Class &amp; Accounts'!Z$18, 'E2 Allocators'!$B$15:$W$15, 0),FALSE)*$F88), 0, VLOOKUP(VLOOKUP($A88, 'E4 TB Allocation Details'!$A$18:$L$205, MATCH("Demand ID", 'E4 TB Allocation Details'!$A$18:$L$18, 0),FALSE), 'E2 Allocators'!$B$15:$W$361, MATCH('O5 Details by Class &amp; Accounts'!Z$18, 'E2 Allocators'!$B$15:$W$15, 0),FALSE)*$F88)</f>
        <v>0</v>
      </c>
      <c r="AA88" s="1411">
        <f>IF(ISERROR(VLOOKUP(VLOOKUP($A88, 'E4 TB Allocation Details'!$A$18:$L$205, MATCH("Demand ID", 'E4 TB Allocation Details'!$A$18:$L$18, 0),FALSE), 'E2 Allocators'!$B$15:$W$361, MATCH('O5 Details by Class &amp; Accounts'!AA$18, 'E2 Allocators'!$B$15:$W$15, 0),FALSE)*$F88), 0, VLOOKUP(VLOOKUP($A88, 'E4 TB Allocation Details'!$A$18:$L$205, MATCH("Demand ID", 'E4 TB Allocation Details'!$A$18:$L$18, 0),FALSE), 'E2 Allocators'!$B$15:$W$361, MATCH('O5 Details by Class &amp; Accounts'!AA$18, 'E2 Allocators'!$B$15:$W$15, 0),FALSE)*$F88)</f>
        <v>0</v>
      </c>
      <c r="AB88" s="1411">
        <f>IF(ISERROR(VLOOKUP(VLOOKUP($A88, 'E4 TB Allocation Details'!$A$18:$L$205, MATCH("Demand ID", 'E4 TB Allocation Details'!$A$18:$L$18, 0),FALSE), 'E2 Allocators'!$B$15:$W$361, MATCH('O5 Details by Class &amp; Accounts'!AB$18, 'E2 Allocators'!$B$15:$W$15, 0),FALSE)*$F88), 0, VLOOKUP(VLOOKUP($A88, 'E4 TB Allocation Details'!$A$18:$L$205, MATCH("Demand ID", 'E4 TB Allocation Details'!$A$18:$L$18, 0),FALSE), 'E2 Allocators'!$B$15:$W$361, MATCH('O5 Details by Class &amp; Accounts'!AB$18, 'E2 Allocators'!$B$15:$W$15, 0),FALSE)*$F88)</f>
        <v>0</v>
      </c>
      <c r="AC88" s="1411">
        <f t="shared" ref="AC88:AC109" si="19">SUM(I88:AB88)</f>
        <v>0</v>
      </c>
      <c r="AD88" s="1411">
        <f>IF(ISERROR(VLOOKUP(VLOOKUP($A88, 'E4 TB Allocation Details'!$A$18:$L$205, MATCH("Customer ID", 'E4 TB Allocation Details'!$A$18:$L$18, 0),FALSE), 'E2 Allocators'!$B$15:$W$361, MATCH('O5 Details by Class &amp; Accounts'!AD$18, 'E2 Allocators'!$B$15:$W$15, 0),FALSE)*$G88), 0, VLOOKUP(VLOOKUP($A88, 'E4 TB Allocation Details'!$A$18:$L$205, MATCH("Customer ID", 'E4 TB Allocation Details'!$A$18:$L$18, 0),FALSE), 'E2 Allocators'!$B$15:$W$361, MATCH('O5 Details by Class &amp; Accounts'!AD$18, 'E2 Allocators'!$B$15:$W$15, 0),FALSE)*$G88)</f>
        <v>0</v>
      </c>
      <c r="AE88" s="1411">
        <f>IF(ISERROR(VLOOKUP(VLOOKUP($A88, 'E4 TB Allocation Details'!$A$18:$L$205, MATCH("Customer ID", 'E4 TB Allocation Details'!$A$18:$L$18, 0),FALSE), 'E2 Allocators'!$B$15:$W$361, MATCH('O5 Details by Class &amp; Accounts'!AE$18, 'E2 Allocators'!$B$15:$W$15, 0),FALSE)*$G88), 0, VLOOKUP(VLOOKUP($A88, 'E4 TB Allocation Details'!$A$18:$L$205, MATCH("Customer ID", 'E4 TB Allocation Details'!$A$18:$L$18, 0),FALSE), 'E2 Allocators'!$B$15:$W$361, MATCH('O5 Details by Class &amp; Accounts'!AE$18, 'E2 Allocators'!$B$15:$W$15, 0),FALSE)*$G88)</f>
        <v>0</v>
      </c>
      <c r="AF88" s="1411">
        <f>IF(ISERROR(VLOOKUP(VLOOKUP($A88, 'E4 TB Allocation Details'!$A$18:$L$205, MATCH("Customer ID", 'E4 TB Allocation Details'!$A$18:$L$18, 0),FALSE), 'E2 Allocators'!$B$15:$W$361, MATCH('O5 Details by Class &amp; Accounts'!AF$18, 'E2 Allocators'!$B$15:$W$15, 0),FALSE)*$G88), 0, VLOOKUP(VLOOKUP($A88, 'E4 TB Allocation Details'!$A$18:$L$205, MATCH("Customer ID", 'E4 TB Allocation Details'!$A$18:$L$18, 0),FALSE), 'E2 Allocators'!$B$15:$W$361, MATCH('O5 Details by Class &amp; Accounts'!AF$18, 'E2 Allocators'!$B$15:$W$15, 0),FALSE)*$G88)</f>
        <v>0</v>
      </c>
      <c r="AG88" s="1411">
        <f>IF(ISERROR(VLOOKUP(VLOOKUP($A88, 'E4 TB Allocation Details'!$A$18:$L$205, MATCH("Customer ID", 'E4 TB Allocation Details'!$A$18:$L$18, 0),FALSE), 'E2 Allocators'!$B$15:$W$361, MATCH('O5 Details by Class &amp; Accounts'!AG$18, 'E2 Allocators'!$B$15:$W$15, 0),FALSE)*$G88), 0, VLOOKUP(VLOOKUP($A88, 'E4 TB Allocation Details'!$A$18:$L$205, MATCH("Customer ID", 'E4 TB Allocation Details'!$A$18:$L$18, 0),FALSE), 'E2 Allocators'!$B$15:$W$361, MATCH('O5 Details by Class &amp; Accounts'!AG$18, 'E2 Allocators'!$B$15:$W$15, 0),FALSE)*$G88)</f>
        <v>0</v>
      </c>
      <c r="AH88" s="1411">
        <f>IF(ISERROR(VLOOKUP(VLOOKUP($A88, 'E4 TB Allocation Details'!$A$18:$L$205, MATCH("Customer ID", 'E4 TB Allocation Details'!$A$18:$L$18, 0),FALSE), 'E2 Allocators'!$B$15:$W$361, MATCH('O5 Details by Class &amp; Accounts'!AH$18, 'E2 Allocators'!$B$15:$W$15, 0),FALSE)*$G88), 0, VLOOKUP(VLOOKUP($A88, 'E4 TB Allocation Details'!$A$18:$L$205, MATCH("Customer ID", 'E4 TB Allocation Details'!$A$18:$L$18, 0),FALSE), 'E2 Allocators'!$B$15:$W$361, MATCH('O5 Details by Class &amp; Accounts'!AH$18, 'E2 Allocators'!$B$15:$W$15, 0),FALSE)*$G88)</f>
        <v>0</v>
      </c>
      <c r="AI88" s="1411">
        <f>IF(ISERROR(VLOOKUP(VLOOKUP($A88, 'E4 TB Allocation Details'!$A$18:$L$205, MATCH("Customer ID", 'E4 TB Allocation Details'!$A$18:$L$18, 0),FALSE), 'E2 Allocators'!$B$15:$W$361, MATCH('O5 Details by Class &amp; Accounts'!AI$18, 'E2 Allocators'!$B$15:$W$15, 0),FALSE)*$G88), 0, VLOOKUP(VLOOKUP($A88, 'E4 TB Allocation Details'!$A$18:$L$205, MATCH("Customer ID", 'E4 TB Allocation Details'!$A$18:$L$18, 0),FALSE), 'E2 Allocators'!$B$15:$W$361, MATCH('O5 Details by Class &amp; Accounts'!AI$18, 'E2 Allocators'!$B$15:$W$15, 0),FALSE)*$G88)</f>
        <v>0</v>
      </c>
      <c r="AJ88" s="1411">
        <f>IF(ISERROR(VLOOKUP(VLOOKUP($A88, 'E4 TB Allocation Details'!$A$18:$L$205, MATCH("Customer ID", 'E4 TB Allocation Details'!$A$18:$L$18, 0),FALSE), 'E2 Allocators'!$B$15:$W$361, MATCH('O5 Details by Class &amp; Accounts'!AJ$18, 'E2 Allocators'!$B$15:$W$15, 0),FALSE)*$G88), 0, VLOOKUP(VLOOKUP($A88, 'E4 TB Allocation Details'!$A$18:$L$205, MATCH("Customer ID", 'E4 TB Allocation Details'!$A$18:$L$18, 0),FALSE), 'E2 Allocators'!$B$15:$W$361, MATCH('O5 Details by Class &amp; Accounts'!AJ$18, 'E2 Allocators'!$B$15:$W$15, 0),FALSE)*$G88)</f>
        <v>0</v>
      </c>
      <c r="AK88" s="1411">
        <f>IF(ISERROR(VLOOKUP(VLOOKUP($A88, 'E4 TB Allocation Details'!$A$18:$L$205, MATCH("Customer ID", 'E4 TB Allocation Details'!$A$18:$L$18, 0),FALSE), 'E2 Allocators'!$B$15:$W$361, MATCH('O5 Details by Class &amp; Accounts'!AK$18, 'E2 Allocators'!$B$15:$W$15, 0),FALSE)*$G88), 0, VLOOKUP(VLOOKUP($A88, 'E4 TB Allocation Details'!$A$18:$L$205, MATCH("Customer ID", 'E4 TB Allocation Details'!$A$18:$L$18, 0),FALSE), 'E2 Allocators'!$B$15:$W$361, MATCH('O5 Details by Class &amp; Accounts'!AK$18, 'E2 Allocators'!$B$15:$W$15, 0),FALSE)*$G88)</f>
        <v>0</v>
      </c>
      <c r="AL88" s="1411">
        <f>IF(ISERROR(VLOOKUP(VLOOKUP($A88, 'E4 TB Allocation Details'!$A$18:$L$205, MATCH("Customer ID", 'E4 TB Allocation Details'!$A$18:$L$18, 0),FALSE), 'E2 Allocators'!$B$15:$W$361, MATCH('O5 Details by Class &amp; Accounts'!AL$18, 'E2 Allocators'!$B$15:$W$15, 0),FALSE)*$G88), 0, VLOOKUP(VLOOKUP($A88, 'E4 TB Allocation Details'!$A$18:$L$205, MATCH("Customer ID", 'E4 TB Allocation Details'!$A$18:$L$18, 0),FALSE), 'E2 Allocators'!$B$15:$W$361, MATCH('O5 Details by Class &amp; Accounts'!AL$18, 'E2 Allocators'!$B$15:$W$15, 0),FALSE)*$G88)</f>
        <v>0</v>
      </c>
      <c r="AM88" s="1411">
        <f>IF(ISERROR(VLOOKUP(VLOOKUP($A88, 'E4 TB Allocation Details'!$A$18:$L$205, MATCH("Customer ID", 'E4 TB Allocation Details'!$A$18:$L$18, 0),FALSE), 'E2 Allocators'!$B$15:$W$361, MATCH('O5 Details by Class &amp; Accounts'!AM$18, 'E2 Allocators'!$B$15:$W$15, 0),FALSE)*$G88), 0, VLOOKUP(VLOOKUP($A88, 'E4 TB Allocation Details'!$A$18:$L$205, MATCH("Customer ID", 'E4 TB Allocation Details'!$A$18:$L$18, 0),FALSE), 'E2 Allocators'!$B$15:$W$361, MATCH('O5 Details by Class &amp; Accounts'!AM$18, 'E2 Allocators'!$B$15:$W$15, 0),FALSE)*$G88)</f>
        <v>0</v>
      </c>
      <c r="AN88" s="1411">
        <f>IF(ISERROR(VLOOKUP(VLOOKUP($A88, 'E4 TB Allocation Details'!$A$18:$L$205, MATCH("Customer ID", 'E4 TB Allocation Details'!$A$18:$L$18, 0),FALSE), 'E2 Allocators'!$B$15:$W$361, MATCH('O5 Details by Class &amp; Accounts'!AN$18, 'E2 Allocators'!$B$15:$W$15, 0),FALSE)*$G88), 0, VLOOKUP(VLOOKUP($A88, 'E4 TB Allocation Details'!$A$18:$L$205, MATCH("Customer ID", 'E4 TB Allocation Details'!$A$18:$L$18, 0),FALSE), 'E2 Allocators'!$B$15:$W$361, MATCH('O5 Details by Class &amp; Accounts'!AN$18, 'E2 Allocators'!$B$15:$W$15, 0),FALSE)*$G88)</f>
        <v>0</v>
      </c>
      <c r="AO88" s="1411">
        <f>IF(ISERROR(VLOOKUP(VLOOKUP($A88, 'E4 TB Allocation Details'!$A$18:$L$205, MATCH("Customer ID", 'E4 TB Allocation Details'!$A$18:$L$18, 0),FALSE), 'E2 Allocators'!$B$15:$W$361, MATCH('O5 Details by Class &amp; Accounts'!AO$18, 'E2 Allocators'!$B$15:$W$15, 0),FALSE)*$G88), 0, VLOOKUP(VLOOKUP($A88, 'E4 TB Allocation Details'!$A$18:$L$205, MATCH("Customer ID", 'E4 TB Allocation Details'!$A$18:$L$18, 0),FALSE), 'E2 Allocators'!$B$15:$W$361, MATCH('O5 Details by Class &amp; Accounts'!AO$18, 'E2 Allocators'!$B$15:$W$15, 0),FALSE)*$G88)</f>
        <v>0</v>
      </c>
      <c r="AP88" s="1411">
        <f>IF(ISERROR(VLOOKUP(VLOOKUP($A88, 'E4 TB Allocation Details'!$A$18:$L$205, MATCH("Customer ID", 'E4 TB Allocation Details'!$A$18:$L$18, 0),FALSE), 'E2 Allocators'!$B$15:$W$361, MATCH('O5 Details by Class &amp; Accounts'!AP$18, 'E2 Allocators'!$B$15:$W$15, 0),FALSE)*$G88), 0, VLOOKUP(VLOOKUP($A88, 'E4 TB Allocation Details'!$A$18:$L$205, MATCH("Customer ID", 'E4 TB Allocation Details'!$A$18:$L$18, 0),FALSE), 'E2 Allocators'!$B$15:$W$361, MATCH('O5 Details by Class &amp; Accounts'!AP$18, 'E2 Allocators'!$B$15:$W$15, 0),FALSE)*$G88)</f>
        <v>0</v>
      </c>
      <c r="AQ88" s="1411">
        <f>IF(ISERROR(VLOOKUP(VLOOKUP($A88, 'E4 TB Allocation Details'!$A$18:$L$205, MATCH("Customer ID", 'E4 TB Allocation Details'!$A$18:$L$18, 0),FALSE), 'E2 Allocators'!$B$15:$W$361, MATCH('O5 Details by Class &amp; Accounts'!AQ$18, 'E2 Allocators'!$B$15:$W$15, 0),FALSE)*$G88), 0, VLOOKUP(VLOOKUP($A88, 'E4 TB Allocation Details'!$A$18:$L$205, MATCH("Customer ID", 'E4 TB Allocation Details'!$A$18:$L$18, 0),FALSE), 'E2 Allocators'!$B$15:$W$361, MATCH('O5 Details by Class &amp; Accounts'!AQ$18, 'E2 Allocators'!$B$15:$W$15, 0),FALSE)*$G88)</f>
        <v>0</v>
      </c>
      <c r="AR88" s="1411">
        <f>IF(ISERROR(VLOOKUP(VLOOKUP($A88, 'E4 TB Allocation Details'!$A$18:$L$205, MATCH("Customer ID", 'E4 TB Allocation Details'!$A$18:$L$18, 0),FALSE), 'E2 Allocators'!$B$15:$W$361, MATCH('O5 Details by Class &amp; Accounts'!AR$18, 'E2 Allocators'!$B$15:$W$15, 0),FALSE)*$G88), 0, VLOOKUP(VLOOKUP($A88, 'E4 TB Allocation Details'!$A$18:$L$205, MATCH("Customer ID", 'E4 TB Allocation Details'!$A$18:$L$18, 0),FALSE), 'E2 Allocators'!$B$15:$W$361, MATCH('O5 Details by Class &amp; Accounts'!AR$18, 'E2 Allocators'!$B$15:$W$15, 0),FALSE)*$G88)</f>
        <v>0</v>
      </c>
      <c r="AS88" s="1411">
        <f>IF(ISERROR(VLOOKUP(VLOOKUP($A88, 'E4 TB Allocation Details'!$A$18:$L$205, MATCH("Customer ID", 'E4 TB Allocation Details'!$A$18:$L$18, 0),FALSE), 'E2 Allocators'!$B$15:$W$361, MATCH('O5 Details by Class &amp; Accounts'!AS$18, 'E2 Allocators'!$B$15:$W$15, 0),FALSE)*$G88), 0, VLOOKUP(VLOOKUP($A88, 'E4 TB Allocation Details'!$A$18:$L$205, MATCH("Customer ID", 'E4 TB Allocation Details'!$A$18:$L$18, 0),FALSE), 'E2 Allocators'!$B$15:$W$361, MATCH('O5 Details by Class &amp; Accounts'!AS$18, 'E2 Allocators'!$B$15:$W$15, 0),FALSE)*$G88)</f>
        <v>0</v>
      </c>
      <c r="AT88" s="1411">
        <f>IF(ISERROR(VLOOKUP(VLOOKUP($A88, 'E4 TB Allocation Details'!$A$18:$L$205, MATCH("Customer ID", 'E4 TB Allocation Details'!$A$18:$L$18, 0),FALSE), 'E2 Allocators'!$B$15:$W$361, MATCH('O5 Details by Class &amp; Accounts'!AT$18, 'E2 Allocators'!$B$15:$W$15, 0),FALSE)*$G88), 0, VLOOKUP(VLOOKUP($A88, 'E4 TB Allocation Details'!$A$18:$L$205, MATCH("Customer ID", 'E4 TB Allocation Details'!$A$18:$L$18, 0),FALSE), 'E2 Allocators'!$B$15:$W$361, MATCH('O5 Details by Class &amp; Accounts'!AT$18, 'E2 Allocators'!$B$15:$W$15, 0),FALSE)*$G88)</f>
        <v>0</v>
      </c>
      <c r="AU88" s="1411">
        <f>IF(ISERROR(VLOOKUP(VLOOKUP($A88, 'E4 TB Allocation Details'!$A$18:$L$205, MATCH("Customer ID", 'E4 TB Allocation Details'!$A$18:$L$18, 0),FALSE), 'E2 Allocators'!$B$15:$W$361, MATCH('O5 Details by Class &amp; Accounts'!AU$18, 'E2 Allocators'!$B$15:$W$15, 0),FALSE)*$G88), 0, VLOOKUP(VLOOKUP($A88, 'E4 TB Allocation Details'!$A$18:$L$205, MATCH("Customer ID", 'E4 TB Allocation Details'!$A$18:$L$18, 0),FALSE), 'E2 Allocators'!$B$15:$W$361, MATCH('O5 Details by Class &amp; Accounts'!AU$18, 'E2 Allocators'!$B$15:$W$15, 0),FALSE)*$G88)</f>
        <v>0</v>
      </c>
      <c r="AV88" s="1411">
        <f>IF(ISERROR(VLOOKUP(VLOOKUP($A88, 'E4 TB Allocation Details'!$A$18:$L$205, MATCH("Customer ID", 'E4 TB Allocation Details'!$A$18:$L$18, 0),FALSE), 'E2 Allocators'!$B$15:$W$361, MATCH('O5 Details by Class &amp; Accounts'!AV$18, 'E2 Allocators'!$B$15:$W$15, 0),FALSE)*$G88), 0, VLOOKUP(VLOOKUP($A88, 'E4 TB Allocation Details'!$A$18:$L$205, MATCH("Customer ID", 'E4 TB Allocation Details'!$A$18:$L$18, 0),FALSE), 'E2 Allocators'!$B$15:$W$361, MATCH('O5 Details by Class &amp; Accounts'!AV$18, 'E2 Allocators'!$B$15:$W$15, 0),FALSE)*$G88)</f>
        <v>0</v>
      </c>
      <c r="AW88" s="1411">
        <f>IF(ISERROR(VLOOKUP(VLOOKUP($A88, 'E4 TB Allocation Details'!$A$18:$L$205, MATCH("Customer ID", 'E4 TB Allocation Details'!$A$18:$L$18, 0),FALSE), 'E2 Allocators'!$B$15:$W$361, MATCH('O5 Details by Class &amp; Accounts'!AW$18, 'E2 Allocators'!$B$15:$W$15, 0),FALSE)*$G88), 0, VLOOKUP(VLOOKUP($A88, 'E4 TB Allocation Details'!$A$18:$L$205, MATCH("Customer ID", 'E4 TB Allocation Details'!$A$18:$L$18, 0),FALSE), 'E2 Allocators'!$B$15:$W$361, MATCH('O5 Details by Class &amp; Accounts'!AW$18, 'E2 Allocators'!$B$15:$W$15, 0),FALSE)*$G88)</f>
        <v>0</v>
      </c>
      <c r="AX88" s="1411">
        <f t="shared" ref="AX88:AX109" si="20">SUM(AD88:AW88)</f>
        <v>0</v>
      </c>
      <c r="AY88" s="1411">
        <f>IF(ISERROR(VLOOKUP(VLOOKUP($A88, 'E4 TB Allocation Details'!$A$18:$L$205, MATCH("Misc ID", 'E4 TB Allocation Details'!$A$18:$L$18, 0),FALSE), 'E2 Allocators'!$B$15:$W$361, MATCH('O5 Details by Class &amp; Accounts'!AY$18, 'E2 Allocators'!$B$15:$W$15, 0),FALSE)*$E88), 0, VLOOKUP(VLOOKUP($A88, 'E4 TB Allocation Details'!$A$18:$L$205, MATCH("Misc ID", 'E4 TB Allocation Details'!$A$18:$L$18, 0),FALSE), 'E2 Allocators'!$B$15:$W$361, MATCH('O5 Details by Class &amp; Accounts'!AY$18, 'E2 Allocators'!$B$15:$W$15, 0),FALSE)*$E88)</f>
        <v>-18483.942155353816</v>
      </c>
      <c r="AZ88" s="1411">
        <f>IF(ISERROR(VLOOKUP(VLOOKUP($A88, 'E4 TB Allocation Details'!$A$18:$L$205, MATCH("Misc ID", 'E4 TB Allocation Details'!$A$18:$L$18, 0),FALSE), 'E2 Allocators'!$B$15:$W$361, MATCH('O5 Details by Class &amp; Accounts'!AZ$18, 'E2 Allocators'!$B$15:$W$15, 0),FALSE)*$E88), 0, VLOOKUP(VLOOKUP($A88, 'E4 TB Allocation Details'!$A$18:$L$205, MATCH("Misc ID", 'E4 TB Allocation Details'!$A$18:$L$18, 0),FALSE), 'E2 Allocators'!$B$15:$W$361, MATCH('O5 Details by Class &amp; Accounts'!AZ$18, 'E2 Allocators'!$B$15:$W$15, 0),FALSE)*$E88)</f>
        <v>-6399.2492970181329</v>
      </c>
      <c r="BA88" s="1411">
        <f>IF(ISERROR(VLOOKUP(VLOOKUP($A88, 'E4 TB Allocation Details'!$A$18:$L$205, MATCH("Misc ID", 'E4 TB Allocation Details'!$A$18:$L$18, 0),FALSE), 'E2 Allocators'!$B$15:$W$361, MATCH('O5 Details by Class &amp; Accounts'!BA$18, 'E2 Allocators'!$B$15:$W$15, 0),FALSE)*$E88), 0, VLOOKUP(VLOOKUP($A88, 'E4 TB Allocation Details'!$A$18:$L$205, MATCH("Misc ID", 'E4 TB Allocation Details'!$A$18:$L$18, 0),FALSE), 'E2 Allocators'!$B$15:$W$361, MATCH('O5 Details by Class &amp; Accounts'!BA$18, 'E2 Allocators'!$B$15:$W$15, 0),FALSE)*$E88)</f>
        <v>-9336.5253264518578</v>
      </c>
      <c r="BB88" s="1411">
        <f>IF(ISERROR(VLOOKUP(VLOOKUP($A88, 'E4 TB Allocation Details'!$A$18:$L$205, MATCH("Misc ID", 'E4 TB Allocation Details'!$A$18:$L$18, 0),FALSE), 'E2 Allocators'!$B$15:$W$361, MATCH('O5 Details by Class &amp; Accounts'!BB$18, 'E2 Allocators'!$B$15:$W$15, 0),FALSE)*$E88), 0, VLOOKUP(VLOOKUP($A88, 'E4 TB Allocation Details'!$A$18:$L$205, MATCH("Misc ID", 'E4 TB Allocation Details'!$A$18:$L$18, 0),FALSE), 'E2 Allocators'!$B$15:$W$361, MATCH('O5 Details by Class &amp; Accounts'!BB$18, 'E2 Allocators'!$B$15:$W$15, 0),FALSE)*$E88)</f>
        <v>0</v>
      </c>
      <c r="BC88" s="1411">
        <f>IF(ISERROR(VLOOKUP(VLOOKUP($A88, 'E4 TB Allocation Details'!$A$18:$L$205, MATCH("Misc ID", 'E4 TB Allocation Details'!$A$18:$L$18, 0),FALSE), 'E2 Allocators'!$B$15:$W$361, MATCH('O5 Details by Class &amp; Accounts'!BC$18, 'E2 Allocators'!$B$15:$W$15, 0),FALSE)*$E88), 0, VLOOKUP(VLOOKUP($A88, 'E4 TB Allocation Details'!$A$18:$L$205, MATCH("Misc ID", 'E4 TB Allocation Details'!$A$18:$L$18, 0),FALSE), 'E2 Allocators'!$B$15:$W$361, MATCH('O5 Details by Class &amp; Accounts'!BC$18, 'E2 Allocators'!$B$15:$W$15, 0),FALSE)*$E88)</f>
        <v>0</v>
      </c>
      <c r="BD88" s="1411">
        <f>IF(ISERROR(VLOOKUP(VLOOKUP($A88, 'E4 TB Allocation Details'!$A$18:$L$205, MATCH("Misc ID", 'E4 TB Allocation Details'!$A$18:$L$18, 0),FALSE), 'E2 Allocators'!$B$15:$W$361, MATCH('O5 Details by Class &amp; Accounts'!BD$18, 'E2 Allocators'!$B$15:$W$15, 0),FALSE)*$E88), 0, VLOOKUP(VLOOKUP($A88, 'E4 TB Allocation Details'!$A$18:$L$205, MATCH("Misc ID", 'E4 TB Allocation Details'!$A$18:$L$18, 0),FALSE), 'E2 Allocators'!$B$15:$W$361, MATCH('O5 Details by Class &amp; Accounts'!BD$18, 'E2 Allocators'!$B$15:$W$15, 0),FALSE)*$E88)</f>
        <v>0</v>
      </c>
      <c r="BE88" s="1411">
        <f>IF(ISERROR(VLOOKUP(VLOOKUP($A88, 'E4 TB Allocation Details'!$A$18:$L$205, MATCH("Misc ID", 'E4 TB Allocation Details'!$A$18:$L$18, 0),FALSE), 'E2 Allocators'!$B$15:$W$361, MATCH('O5 Details by Class &amp; Accounts'!BE$18, 'E2 Allocators'!$B$15:$W$15, 0),FALSE)*$E88), 0, VLOOKUP(VLOOKUP($A88, 'E4 TB Allocation Details'!$A$18:$L$205, MATCH("Misc ID", 'E4 TB Allocation Details'!$A$18:$L$18, 0),FALSE), 'E2 Allocators'!$B$15:$W$361, MATCH('O5 Details by Class &amp; Accounts'!BE$18, 'E2 Allocators'!$B$15:$W$15, 0),FALSE)*$E88)</f>
        <v>-2516.3359297601069</v>
      </c>
      <c r="BF88" s="1411">
        <f>IF(ISERROR(VLOOKUP(VLOOKUP($A88, 'E4 TB Allocation Details'!$A$18:$L$205, MATCH("Misc ID", 'E4 TB Allocation Details'!$A$18:$L$18, 0),FALSE), 'E2 Allocators'!$B$15:$W$361, MATCH('O5 Details by Class &amp; Accounts'!BF$18, 'E2 Allocators'!$B$15:$W$15, 0),FALSE)*$E88), 0, VLOOKUP(VLOOKUP($A88, 'E4 TB Allocation Details'!$A$18:$L$205, MATCH("Misc ID", 'E4 TB Allocation Details'!$A$18:$L$18, 0),FALSE), 'E2 Allocators'!$B$15:$W$361, MATCH('O5 Details by Class &amp; Accounts'!BF$18, 'E2 Allocators'!$B$15:$W$15, 0),FALSE)*$E88)</f>
        <v>-138.07602648513665</v>
      </c>
      <c r="BG88" s="1411">
        <f>IF(ISERROR(VLOOKUP(VLOOKUP($A88, 'E4 TB Allocation Details'!$A$18:$L$205, MATCH("Misc ID", 'E4 TB Allocation Details'!$A$18:$L$18, 0),FALSE), 'E2 Allocators'!$B$15:$W$361, MATCH('O5 Details by Class &amp; Accounts'!BG$18, 'E2 Allocators'!$B$15:$W$15, 0),FALSE)*$E88), 0, VLOOKUP(VLOOKUP($A88, 'E4 TB Allocation Details'!$A$18:$L$205, MATCH("Misc ID", 'E4 TB Allocation Details'!$A$18:$L$18, 0),FALSE), 'E2 Allocators'!$B$15:$W$361, MATCH('O5 Details by Class &amp; Accounts'!BG$18, 'E2 Allocators'!$B$15:$W$15, 0),FALSE)*$E88)</f>
        <v>-125.87126493094399</v>
      </c>
      <c r="BH88" s="1411">
        <f>IF(ISERROR(VLOOKUP(VLOOKUP($A88, 'E4 TB Allocation Details'!$A$18:$L$205, MATCH("Misc ID", 'E4 TB Allocation Details'!$A$18:$L$18, 0),FALSE), 'E2 Allocators'!$B$15:$W$361, MATCH('O5 Details by Class &amp; Accounts'!BH$18, 'E2 Allocators'!$B$15:$W$15, 0),FALSE)*$E88), 0, VLOOKUP(VLOOKUP($A88, 'E4 TB Allocation Details'!$A$18:$L$205, MATCH("Misc ID", 'E4 TB Allocation Details'!$A$18:$L$18, 0),FALSE), 'E2 Allocators'!$B$15:$W$361, MATCH('O5 Details by Class &amp; Accounts'!BH$18, 'E2 Allocators'!$B$15:$W$15, 0),FALSE)*$E88)</f>
        <v>0</v>
      </c>
      <c r="BI88" s="1411">
        <f>IF(ISERROR(VLOOKUP(VLOOKUP($A88, 'E4 TB Allocation Details'!$A$18:$L$205, MATCH("Misc ID", 'E4 TB Allocation Details'!$A$18:$L$18, 0),FALSE), 'E2 Allocators'!$B$15:$W$361, MATCH('O5 Details by Class &amp; Accounts'!BI$18, 'E2 Allocators'!$B$15:$W$15, 0),FALSE)*$E88), 0, VLOOKUP(VLOOKUP($A88, 'E4 TB Allocation Details'!$A$18:$L$205, MATCH("Misc ID", 'E4 TB Allocation Details'!$A$18:$L$18, 0),FALSE), 'E2 Allocators'!$B$15:$W$361, MATCH('O5 Details by Class &amp; Accounts'!BI$18, 'E2 Allocators'!$B$15:$W$15, 0),FALSE)*$E88)</f>
        <v>0</v>
      </c>
      <c r="BJ88" s="1411">
        <f>IF(ISERROR(VLOOKUP(VLOOKUP($A88, 'E4 TB Allocation Details'!$A$18:$L$205, MATCH("Misc ID", 'E4 TB Allocation Details'!$A$18:$L$18, 0),FALSE), 'E2 Allocators'!$B$15:$W$361, MATCH('O5 Details by Class &amp; Accounts'!BJ$18, 'E2 Allocators'!$B$15:$W$15, 0),FALSE)*$E88), 0, VLOOKUP(VLOOKUP($A88, 'E4 TB Allocation Details'!$A$18:$L$205, MATCH("Misc ID", 'E4 TB Allocation Details'!$A$18:$L$18, 0),FALSE), 'E2 Allocators'!$B$15:$W$361, MATCH('O5 Details by Class &amp; Accounts'!BJ$18, 'E2 Allocators'!$B$15:$W$15, 0),FALSE)*$E88)</f>
        <v>0</v>
      </c>
      <c r="BK88" s="1411">
        <f>IF(ISERROR(VLOOKUP(VLOOKUP($A88, 'E4 TB Allocation Details'!$A$18:$L$205, MATCH("Misc ID", 'E4 TB Allocation Details'!$A$18:$L$18, 0),FALSE), 'E2 Allocators'!$B$15:$W$361, MATCH('O5 Details by Class &amp; Accounts'!BK$18, 'E2 Allocators'!$B$15:$W$15, 0),FALSE)*$E88), 0, VLOOKUP(VLOOKUP($A88, 'E4 TB Allocation Details'!$A$18:$L$205, MATCH("Misc ID", 'E4 TB Allocation Details'!$A$18:$L$18, 0),FALSE), 'E2 Allocators'!$B$15:$W$361, MATCH('O5 Details by Class &amp; Accounts'!BK$18, 'E2 Allocators'!$B$15:$W$15, 0),FALSE)*$E88)</f>
        <v>0</v>
      </c>
      <c r="BL88" s="1411">
        <f>IF(ISERROR(VLOOKUP(VLOOKUP($A88, 'E4 TB Allocation Details'!$A$18:$L$205, MATCH("Misc ID", 'E4 TB Allocation Details'!$A$18:$L$18, 0),FALSE), 'E2 Allocators'!$B$15:$W$361, MATCH('O5 Details by Class &amp; Accounts'!BL$18, 'E2 Allocators'!$B$15:$W$15, 0),FALSE)*$E88), 0, VLOOKUP(VLOOKUP($A88, 'E4 TB Allocation Details'!$A$18:$L$205, MATCH("Misc ID", 'E4 TB Allocation Details'!$A$18:$L$18, 0),FALSE), 'E2 Allocators'!$B$15:$W$361, MATCH('O5 Details by Class &amp; Accounts'!BL$18, 'E2 Allocators'!$B$15:$W$15, 0),FALSE)*$E88)</f>
        <v>0</v>
      </c>
      <c r="BM88" s="1411">
        <f>IF(ISERROR(VLOOKUP(VLOOKUP($A88, 'E4 TB Allocation Details'!$A$18:$L$205, MATCH("Misc ID", 'E4 TB Allocation Details'!$A$18:$L$18, 0),FALSE), 'E2 Allocators'!$B$15:$W$361, MATCH('O5 Details by Class &amp; Accounts'!BM$18, 'E2 Allocators'!$B$15:$W$15, 0),FALSE)*$E88), 0, VLOOKUP(VLOOKUP($A88, 'E4 TB Allocation Details'!$A$18:$L$205, MATCH("Misc ID", 'E4 TB Allocation Details'!$A$18:$L$18, 0),FALSE), 'E2 Allocators'!$B$15:$W$361, MATCH('O5 Details by Class &amp; Accounts'!BM$18, 'E2 Allocators'!$B$15:$W$15, 0),FALSE)*$E88)</f>
        <v>0</v>
      </c>
      <c r="BN88" s="1411">
        <f>IF(ISERROR(VLOOKUP(VLOOKUP($A88, 'E4 TB Allocation Details'!$A$18:$L$205, MATCH("Misc ID", 'E4 TB Allocation Details'!$A$18:$L$18, 0),FALSE), 'E2 Allocators'!$B$15:$W$361, MATCH('O5 Details by Class &amp; Accounts'!BN$18, 'E2 Allocators'!$B$15:$W$15, 0),FALSE)*$E88), 0, VLOOKUP(VLOOKUP($A88, 'E4 TB Allocation Details'!$A$18:$L$205, MATCH("Misc ID", 'E4 TB Allocation Details'!$A$18:$L$18, 0),FALSE), 'E2 Allocators'!$B$15:$W$361, MATCH('O5 Details by Class &amp; Accounts'!BN$18, 'E2 Allocators'!$B$15:$W$15, 0),FALSE)*$E88)</f>
        <v>0</v>
      </c>
      <c r="BO88" s="1411">
        <f>IF(ISERROR(VLOOKUP(VLOOKUP($A88, 'E4 TB Allocation Details'!$A$18:$L$205, MATCH("Misc ID", 'E4 TB Allocation Details'!$A$18:$L$18, 0),FALSE), 'E2 Allocators'!$B$15:$W$361, MATCH('O5 Details by Class &amp; Accounts'!BO$18, 'E2 Allocators'!$B$15:$W$15, 0),FALSE)*$E88), 0, VLOOKUP(VLOOKUP($A88, 'E4 TB Allocation Details'!$A$18:$L$205, MATCH("Misc ID", 'E4 TB Allocation Details'!$A$18:$L$18, 0),FALSE), 'E2 Allocators'!$B$15:$W$361, MATCH('O5 Details by Class &amp; Accounts'!BO$18, 'E2 Allocators'!$B$15:$W$15, 0),FALSE)*$E88)</f>
        <v>0</v>
      </c>
      <c r="BP88" s="1411">
        <f>IF(ISERROR(VLOOKUP(VLOOKUP($A88, 'E4 TB Allocation Details'!$A$18:$L$205, MATCH("Misc ID", 'E4 TB Allocation Details'!$A$18:$L$18, 0),FALSE), 'E2 Allocators'!$B$15:$W$361, MATCH('O5 Details by Class &amp; Accounts'!BP$18, 'E2 Allocators'!$B$15:$W$15, 0),FALSE)*$E88), 0, VLOOKUP(VLOOKUP($A88, 'E4 TB Allocation Details'!$A$18:$L$205, MATCH("Misc ID", 'E4 TB Allocation Details'!$A$18:$L$18, 0),FALSE), 'E2 Allocators'!$B$15:$W$361, MATCH('O5 Details by Class &amp; Accounts'!BP$18, 'E2 Allocators'!$B$15:$W$15, 0),FALSE)*$E88)</f>
        <v>0</v>
      </c>
      <c r="BQ88" s="1411">
        <f>IF(ISERROR(VLOOKUP(VLOOKUP($A88, 'E4 TB Allocation Details'!$A$18:$L$205, MATCH("Misc ID", 'E4 TB Allocation Details'!$A$18:$L$18, 0),FALSE), 'E2 Allocators'!$B$15:$W$361, MATCH('O5 Details by Class &amp; Accounts'!BQ$18, 'E2 Allocators'!$B$15:$W$15, 0),FALSE)*$E88), 0, VLOOKUP(VLOOKUP($A88, 'E4 TB Allocation Details'!$A$18:$L$205, MATCH("Misc ID", 'E4 TB Allocation Details'!$A$18:$L$18, 0),FALSE), 'E2 Allocators'!$B$15:$W$361, MATCH('O5 Details by Class &amp; Accounts'!BQ$18, 'E2 Allocators'!$B$15:$W$15, 0),FALSE)*$E88)</f>
        <v>0</v>
      </c>
      <c r="BR88" s="1411">
        <f>IF(ISERROR(VLOOKUP(VLOOKUP($A88, 'E4 TB Allocation Details'!$A$18:$L$205, MATCH("Misc ID", 'E4 TB Allocation Details'!$A$18:$L$18, 0),FALSE), 'E2 Allocators'!$B$15:$W$361, MATCH('O5 Details by Class &amp; Accounts'!BR$18, 'E2 Allocators'!$B$15:$W$15, 0),FALSE)*$E88), 0, VLOOKUP(VLOOKUP($A88, 'E4 TB Allocation Details'!$A$18:$L$205, MATCH("Misc ID", 'E4 TB Allocation Details'!$A$18:$L$18, 0),FALSE), 'E2 Allocators'!$B$15:$W$361, MATCH('O5 Details by Class &amp; Accounts'!BR$18, 'E2 Allocators'!$B$15:$W$15, 0),FALSE)*$E88)</f>
        <v>0</v>
      </c>
      <c r="BS88" s="1411">
        <f t="shared" ref="BS88:BS109" si="21">SUM(AY88:BR88)</f>
        <v>-36999.999999999993</v>
      </c>
      <c r="BT88" s="1411">
        <f>IF(ISERROR(VLOOKUP(VLOOKUP($A88, 'E4 TB Allocation Details'!$A$18:$L$205, MATCH("A &amp; G ID", 'E4 TB Allocation Details'!$A$18:$L$18, 0),FALSE), 'E2 Allocators'!$B$15:$W$361, MATCH('O5 Details by Class &amp; Accounts'!BT$18, 'E2 Allocators'!$B$15:$W$15, 0),FALSE)*$E88), 0, VLOOKUP(VLOOKUP($A88, 'E4 TB Allocation Details'!$A$18:$L$205, MATCH("A &amp; G ID", 'E4 TB Allocation Details'!$A$18:$L$18, 0),FALSE), 'E2 Allocators'!$B$15:$W$361, MATCH('O5 Details by Class &amp; Accounts'!BT$18, 'E2 Allocators'!$B$15:$W$15, 0),FALSE)*$E88)</f>
        <v>0</v>
      </c>
      <c r="BU88" s="1411">
        <f>IF(ISERROR(VLOOKUP(VLOOKUP($A88, 'E4 TB Allocation Details'!$A$18:$L$205, MATCH("A &amp; G ID", 'E4 TB Allocation Details'!$A$18:$L$18, 0),FALSE), 'E2 Allocators'!$B$15:$W$361, MATCH('O5 Details by Class &amp; Accounts'!BU$18, 'E2 Allocators'!$B$15:$W$15, 0),FALSE)*$E88), 0, VLOOKUP(VLOOKUP($A88, 'E4 TB Allocation Details'!$A$18:$L$205, MATCH("A &amp; G ID", 'E4 TB Allocation Details'!$A$18:$L$18, 0),FALSE), 'E2 Allocators'!$B$15:$W$361, MATCH('O5 Details by Class &amp; Accounts'!BU$18, 'E2 Allocators'!$B$15:$W$15, 0),FALSE)*$E88)</f>
        <v>0</v>
      </c>
      <c r="BV88" s="1411">
        <f>IF(ISERROR(VLOOKUP(VLOOKUP($A88, 'E4 TB Allocation Details'!$A$18:$L$205, MATCH("A &amp; G ID", 'E4 TB Allocation Details'!$A$18:$L$18, 0),FALSE), 'E2 Allocators'!$B$15:$W$361, MATCH('O5 Details by Class &amp; Accounts'!BV$18, 'E2 Allocators'!$B$15:$W$15, 0),FALSE)*$E88), 0, VLOOKUP(VLOOKUP($A88, 'E4 TB Allocation Details'!$A$18:$L$205, MATCH("A &amp; G ID", 'E4 TB Allocation Details'!$A$18:$L$18, 0),FALSE), 'E2 Allocators'!$B$15:$W$361, MATCH('O5 Details by Class &amp; Accounts'!BV$18, 'E2 Allocators'!$B$15:$W$15, 0),FALSE)*$E88)</f>
        <v>0</v>
      </c>
      <c r="BW88" s="1411">
        <f>IF(ISERROR(VLOOKUP(VLOOKUP($A88, 'E4 TB Allocation Details'!$A$18:$L$205, MATCH("A &amp; G ID", 'E4 TB Allocation Details'!$A$18:$L$18, 0),FALSE), 'E2 Allocators'!$B$15:$W$361, MATCH('O5 Details by Class &amp; Accounts'!BW$18, 'E2 Allocators'!$B$15:$W$15, 0),FALSE)*$E88), 0, VLOOKUP(VLOOKUP($A88, 'E4 TB Allocation Details'!$A$18:$L$205, MATCH("A &amp; G ID", 'E4 TB Allocation Details'!$A$18:$L$18, 0),FALSE), 'E2 Allocators'!$B$15:$W$361, MATCH('O5 Details by Class &amp; Accounts'!BW$18, 'E2 Allocators'!$B$15:$W$15, 0),FALSE)*$E88)</f>
        <v>0</v>
      </c>
      <c r="BX88" s="1411">
        <f>IF(ISERROR(VLOOKUP(VLOOKUP($A88, 'E4 TB Allocation Details'!$A$18:$L$205, MATCH("A &amp; G ID", 'E4 TB Allocation Details'!$A$18:$L$18, 0),FALSE), 'E2 Allocators'!$B$15:$W$361, MATCH('O5 Details by Class &amp; Accounts'!BX$18, 'E2 Allocators'!$B$15:$W$15, 0),FALSE)*$E88), 0, VLOOKUP(VLOOKUP($A88, 'E4 TB Allocation Details'!$A$18:$L$205, MATCH("A &amp; G ID", 'E4 TB Allocation Details'!$A$18:$L$18, 0),FALSE), 'E2 Allocators'!$B$15:$W$361, MATCH('O5 Details by Class &amp; Accounts'!BX$18, 'E2 Allocators'!$B$15:$W$15, 0),FALSE)*$E88)</f>
        <v>0</v>
      </c>
      <c r="BY88" s="1411">
        <f>IF(ISERROR(VLOOKUP(VLOOKUP($A88, 'E4 TB Allocation Details'!$A$18:$L$205, MATCH("A &amp; G ID", 'E4 TB Allocation Details'!$A$18:$L$18, 0),FALSE), 'E2 Allocators'!$B$15:$W$361, MATCH('O5 Details by Class &amp; Accounts'!BY$18, 'E2 Allocators'!$B$15:$W$15, 0),FALSE)*$E88), 0, VLOOKUP(VLOOKUP($A88, 'E4 TB Allocation Details'!$A$18:$L$205, MATCH("A &amp; G ID", 'E4 TB Allocation Details'!$A$18:$L$18, 0),FALSE), 'E2 Allocators'!$B$15:$W$361, MATCH('O5 Details by Class &amp; Accounts'!BY$18, 'E2 Allocators'!$B$15:$W$15, 0),FALSE)*$E88)</f>
        <v>0</v>
      </c>
      <c r="BZ88" s="1411">
        <f>IF(ISERROR(VLOOKUP(VLOOKUP($A88, 'E4 TB Allocation Details'!$A$18:$L$205, MATCH("A &amp; G ID", 'E4 TB Allocation Details'!$A$18:$L$18, 0),FALSE), 'E2 Allocators'!$B$15:$W$361, MATCH('O5 Details by Class &amp; Accounts'!BZ$18, 'E2 Allocators'!$B$15:$W$15, 0),FALSE)*$E88), 0, VLOOKUP(VLOOKUP($A88, 'E4 TB Allocation Details'!$A$18:$L$205, MATCH("A &amp; G ID", 'E4 TB Allocation Details'!$A$18:$L$18, 0),FALSE), 'E2 Allocators'!$B$15:$W$361, MATCH('O5 Details by Class &amp; Accounts'!BZ$18, 'E2 Allocators'!$B$15:$W$15, 0),FALSE)*$E88)</f>
        <v>0</v>
      </c>
      <c r="CA88" s="1411">
        <f>IF(ISERROR(VLOOKUP(VLOOKUP($A88, 'E4 TB Allocation Details'!$A$18:$L$205, MATCH("A &amp; G ID", 'E4 TB Allocation Details'!$A$18:$L$18, 0),FALSE), 'E2 Allocators'!$B$15:$W$361, MATCH('O5 Details by Class &amp; Accounts'!CA$18, 'E2 Allocators'!$B$15:$W$15, 0),FALSE)*$E88), 0, VLOOKUP(VLOOKUP($A88, 'E4 TB Allocation Details'!$A$18:$L$205, MATCH("A &amp; G ID", 'E4 TB Allocation Details'!$A$18:$L$18, 0),FALSE), 'E2 Allocators'!$B$15:$W$361, MATCH('O5 Details by Class &amp; Accounts'!CA$18, 'E2 Allocators'!$B$15:$W$15, 0),FALSE)*$E88)</f>
        <v>0</v>
      </c>
      <c r="CB88" s="1411">
        <f>IF(ISERROR(VLOOKUP(VLOOKUP($A88, 'E4 TB Allocation Details'!$A$18:$L$205, MATCH("A &amp; G ID", 'E4 TB Allocation Details'!$A$18:$L$18, 0),FALSE), 'E2 Allocators'!$B$15:$W$361, MATCH('O5 Details by Class &amp; Accounts'!CB$18, 'E2 Allocators'!$B$15:$W$15, 0),FALSE)*$E88), 0, VLOOKUP(VLOOKUP($A88, 'E4 TB Allocation Details'!$A$18:$L$205, MATCH("A &amp; G ID", 'E4 TB Allocation Details'!$A$18:$L$18, 0),FALSE), 'E2 Allocators'!$B$15:$W$361, MATCH('O5 Details by Class &amp; Accounts'!CB$18, 'E2 Allocators'!$B$15:$W$15, 0),FALSE)*$E88)</f>
        <v>0</v>
      </c>
      <c r="CC88" s="1411">
        <f>IF(ISERROR(VLOOKUP(VLOOKUP($A88, 'E4 TB Allocation Details'!$A$18:$L$205, MATCH("A &amp; G ID", 'E4 TB Allocation Details'!$A$18:$L$18, 0),FALSE), 'E2 Allocators'!$B$15:$W$361, MATCH('O5 Details by Class &amp; Accounts'!CC$18, 'E2 Allocators'!$B$15:$W$15, 0),FALSE)*$E88), 0, VLOOKUP(VLOOKUP($A88, 'E4 TB Allocation Details'!$A$18:$L$205, MATCH("A &amp; G ID", 'E4 TB Allocation Details'!$A$18:$L$18, 0),FALSE), 'E2 Allocators'!$B$15:$W$361, MATCH('O5 Details by Class &amp; Accounts'!CC$18, 'E2 Allocators'!$B$15:$W$15, 0),FALSE)*$E88)</f>
        <v>0</v>
      </c>
      <c r="CD88" s="1411">
        <f>IF(ISERROR(VLOOKUP(VLOOKUP($A88, 'E4 TB Allocation Details'!$A$18:$L$205, MATCH("A &amp; G ID", 'E4 TB Allocation Details'!$A$18:$L$18, 0),FALSE), 'E2 Allocators'!$B$15:$W$361, MATCH('O5 Details by Class &amp; Accounts'!CD$18, 'E2 Allocators'!$B$15:$W$15, 0),FALSE)*$E88), 0, VLOOKUP(VLOOKUP($A88, 'E4 TB Allocation Details'!$A$18:$L$205, MATCH("A &amp; G ID", 'E4 TB Allocation Details'!$A$18:$L$18, 0),FALSE), 'E2 Allocators'!$B$15:$W$361, MATCH('O5 Details by Class &amp; Accounts'!CD$18, 'E2 Allocators'!$B$15:$W$15, 0),FALSE)*$E88)</f>
        <v>0</v>
      </c>
      <c r="CE88" s="1411">
        <f>IF(ISERROR(VLOOKUP(VLOOKUP($A88, 'E4 TB Allocation Details'!$A$18:$L$205, MATCH("A &amp; G ID", 'E4 TB Allocation Details'!$A$18:$L$18, 0),FALSE), 'E2 Allocators'!$B$15:$W$361, MATCH('O5 Details by Class &amp; Accounts'!CE$18, 'E2 Allocators'!$B$15:$W$15, 0),FALSE)*$E88), 0, VLOOKUP(VLOOKUP($A88, 'E4 TB Allocation Details'!$A$18:$L$205, MATCH("A &amp; G ID", 'E4 TB Allocation Details'!$A$18:$L$18, 0),FALSE), 'E2 Allocators'!$B$15:$W$361, MATCH('O5 Details by Class &amp; Accounts'!CE$18, 'E2 Allocators'!$B$15:$W$15, 0),FALSE)*$E88)</f>
        <v>0</v>
      </c>
      <c r="CF88" s="1411">
        <f>IF(ISERROR(VLOOKUP(VLOOKUP($A88, 'E4 TB Allocation Details'!$A$18:$L$205, MATCH("A &amp; G ID", 'E4 TB Allocation Details'!$A$18:$L$18, 0),FALSE), 'E2 Allocators'!$B$15:$W$361, MATCH('O5 Details by Class &amp; Accounts'!CF$18, 'E2 Allocators'!$B$15:$W$15, 0),FALSE)*$E88), 0, VLOOKUP(VLOOKUP($A88, 'E4 TB Allocation Details'!$A$18:$L$205, MATCH("A &amp; G ID", 'E4 TB Allocation Details'!$A$18:$L$18, 0),FALSE), 'E2 Allocators'!$B$15:$W$361, MATCH('O5 Details by Class &amp; Accounts'!CF$18, 'E2 Allocators'!$B$15:$W$15, 0),FALSE)*$E88)</f>
        <v>0</v>
      </c>
      <c r="CG88" s="1411">
        <f>IF(ISERROR(VLOOKUP(VLOOKUP($A88, 'E4 TB Allocation Details'!$A$18:$L$205, MATCH("A &amp; G ID", 'E4 TB Allocation Details'!$A$18:$L$18, 0),FALSE), 'E2 Allocators'!$B$15:$W$361, MATCH('O5 Details by Class &amp; Accounts'!CG$18, 'E2 Allocators'!$B$15:$W$15, 0),FALSE)*$E88), 0, VLOOKUP(VLOOKUP($A88, 'E4 TB Allocation Details'!$A$18:$L$205, MATCH("A &amp; G ID", 'E4 TB Allocation Details'!$A$18:$L$18, 0),FALSE), 'E2 Allocators'!$B$15:$W$361, MATCH('O5 Details by Class &amp; Accounts'!CG$18, 'E2 Allocators'!$B$15:$W$15, 0),FALSE)*$E88)</f>
        <v>0</v>
      </c>
      <c r="CH88" s="1411">
        <f>IF(ISERROR(VLOOKUP(VLOOKUP($A88, 'E4 TB Allocation Details'!$A$18:$L$205, MATCH("A &amp; G ID", 'E4 TB Allocation Details'!$A$18:$L$18, 0),FALSE), 'E2 Allocators'!$B$15:$W$361, MATCH('O5 Details by Class &amp; Accounts'!CH$18, 'E2 Allocators'!$B$15:$W$15, 0),FALSE)*$E88), 0, VLOOKUP(VLOOKUP($A88, 'E4 TB Allocation Details'!$A$18:$L$205, MATCH("A &amp; G ID", 'E4 TB Allocation Details'!$A$18:$L$18, 0),FALSE), 'E2 Allocators'!$B$15:$W$361, MATCH('O5 Details by Class &amp; Accounts'!CH$18, 'E2 Allocators'!$B$15:$W$15, 0),FALSE)*$E88)</f>
        <v>0</v>
      </c>
      <c r="CI88" s="1411">
        <f>IF(ISERROR(VLOOKUP(VLOOKUP($A88, 'E4 TB Allocation Details'!$A$18:$L$205, MATCH("A &amp; G ID", 'E4 TB Allocation Details'!$A$18:$L$18, 0),FALSE), 'E2 Allocators'!$B$15:$W$361, MATCH('O5 Details by Class &amp; Accounts'!CI$18, 'E2 Allocators'!$B$15:$W$15, 0),FALSE)*$E88), 0, VLOOKUP(VLOOKUP($A88, 'E4 TB Allocation Details'!$A$18:$L$205, MATCH("A &amp; G ID", 'E4 TB Allocation Details'!$A$18:$L$18, 0),FALSE), 'E2 Allocators'!$B$15:$W$361, MATCH('O5 Details by Class &amp; Accounts'!CI$18, 'E2 Allocators'!$B$15:$W$15, 0),FALSE)*$E88)</f>
        <v>0</v>
      </c>
      <c r="CJ88" s="1411">
        <f>IF(ISERROR(VLOOKUP(VLOOKUP($A88, 'E4 TB Allocation Details'!$A$18:$L$205, MATCH("A &amp; G ID", 'E4 TB Allocation Details'!$A$18:$L$18, 0),FALSE), 'E2 Allocators'!$B$15:$W$361, MATCH('O5 Details by Class &amp; Accounts'!CJ$18, 'E2 Allocators'!$B$15:$W$15, 0),FALSE)*$E88), 0, VLOOKUP(VLOOKUP($A88, 'E4 TB Allocation Details'!$A$18:$L$205, MATCH("A &amp; G ID", 'E4 TB Allocation Details'!$A$18:$L$18, 0),FALSE), 'E2 Allocators'!$B$15:$W$361, MATCH('O5 Details by Class &amp; Accounts'!CJ$18, 'E2 Allocators'!$B$15:$W$15, 0),FALSE)*$E88)</f>
        <v>0</v>
      </c>
      <c r="CK88" s="1411">
        <f>IF(ISERROR(VLOOKUP(VLOOKUP($A88, 'E4 TB Allocation Details'!$A$18:$L$205, MATCH("A &amp; G ID", 'E4 TB Allocation Details'!$A$18:$L$18, 0),FALSE), 'E2 Allocators'!$B$15:$W$361, MATCH('O5 Details by Class &amp; Accounts'!CK$18, 'E2 Allocators'!$B$15:$W$15, 0),FALSE)*$E88), 0, VLOOKUP(VLOOKUP($A88, 'E4 TB Allocation Details'!$A$18:$L$205, MATCH("A &amp; G ID", 'E4 TB Allocation Details'!$A$18:$L$18, 0),FALSE), 'E2 Allocators'!$B$15:$W$361, MATCH('O5 Details by Class &amp; Accounts'!CK$18, 'E2 Allocators'!$B$15:$W$15, 0),FALSE)*$E88)</f>
        <v>0</v>
      </c>
      <c r="CL88" s="1411">
        <f>IF(ISERROR(VLOOKUP(VLOOKUP($A88, 'E4 TB Allocation Details'!$A$18:$L$205, MATCH("A &amp; G ID", 'E4 TB Allocation Details'!$A$18:$L$18, 0),FALSE), 'E2 Allocators'!$B$15:$W$361, MATCH('O5 Details by Class &amp; Accounts'!CL$18, 'E2 Allocators'!$B$15:$W$15, 0),FALSE)*$E88), 0, VLOOKUP(VLOOKUP($A88, 'E4 TB Allocation Details'!$A$18:$L$205, MATCH("A &amp; G ID", 'E4 TB Allocation Details'!$A$18:$L$18, 0),FALSE), 'E2 Allocators'!$B$15:$W$361, MATCH('O5 Details by Class &amp; Accounts'!CL$18, 'E2 Allocators'!$B$15:$W$15, 0),FALSE)*$E88)</f>
        <v>0</v>
      </c>
      <c r="CM88" s="1411">
        <f>IF(ISERROR(VLOOKUP(VLOOKUP($A88, 'E4 TB Allocation Details'!$A$18:$L$205, MATCH("A &amp; G ID", 'E4 TB Allocation Details'!$A$18:$L$18, 0),FALSE), 'E2 Allocators'!$B$15:$W$361, MATCH('O5 Details by Class &amp; Accounts'!CM$18, 'E2 Allocators'!$B$15:$W$15, 0),FALSE)*$E88), 0, VLOOKUP(VLOOKUP($A88, 'E4 TB Allocation Details'!$A$18:$L$205, MATCH("A &amp; G ID", 'E4 TB Allocation Details'!$A$18:$L$18, 0),FALSE), 'E2 Allocators'!$B$15:$W$361, MATCH('O5 Details by Class &amp; Accounts'!CM$18, 'E2 Allocators'!$B$15:$W$15, 0),FALSE)*$E88)</f>
        <v>0</v>
      </c>
      <c r="CN88" s="1411">
        <f t="shared" ref="CN88:CN109" si="22">SUM(BT88:CM88)</f>
        <v>0</v>
      </c>
      <c r="CO88" s="1791">
        <f t="shared" ref="CO88:CO114" si="23">+E88-AC88-AX88-BS88-CN88</f>
        <v>-7.2759576141834259E-12</v>
      </c>
      <c r="CQ88" s="2086" t="s">
        <v>401</v>
      </c>
    </row>
    <row r="89" spans="1:95" s="80" customFormat="1" ht="12.75">
      <c r="A89" s="1179">
        <v>4210</v>
      </c>
      <c r="B89" s="1180" t="s">
        <v>586</v>
      </c>
      <c r="C89" s="1788">
        <f>IF(ISERROR(VLOOKUP($A89,'I3 TB Data'!$A$23:$H$458,MATCH('O5 Details by Class &amp; Accounts'!$C$18, 'I3 TB Data'!$A$23:$H$23,0),0)), 0, VLOOKUP($A89,'I3 TB Data'!$A$23:$H$458,MATCH('O5 Details by Class &amp; Accounts'!$C$18,'I3 TB Data'!$A$23:$H$23,0),0))</f>
        <v>0</v>
      </c>
      <c r="D89" s="1789"/>
      <c r="E89" s="1788">
        <f t="shared" si="17"/>
        <v>0</v>
      </c>
      <c r="F89" s="1790">
        <f>IF(ISERROR(VLOOKUP($A89, 'E1 Categorization'!A33:E122, MATCH("Customer Component", 'E1 Categorization'!$A$33:$E$33,0), 0)), 0, IF(VLOOKUP($A89, 'E1 Categorization'!A33:E122, MATCH("Customer Component", 'E1 Categorization'!$A$33:$E$33,0), 0)=0, 'O5 Details by Class &amp; Accounts'!$E89, IF(AND(VLOOKUP($A89, 'E1 Categorization'!A33:E122, MATCH("Customer Component", 'E1 Categorization'!$A$33:$E$33,0), 0) &gt;0, VLOOKUP($A89, 'E1 Categorization'!A33:E122, MATCH("Customer Component", 'E1 Categorization'!$A$33:$E$33,0), 0)&lt;1), 'O5 Details by Class &amp; Accounts'!$E89*(1-VLOOKUP($A89, 'E1 Categorization'!A33:E122, MATCH("Customer Component", 'E1 Categorization'!$A$33:$E$33,0), 0)), 0)))</f>
        <v>0</v>
      </c>
      <c r="G89" s="1790">
        <f>IF(ISERROR(VLOOKUP($A89, 'E1 Categorization'!A33:E122, MATCH("Customer Component", 'E1 Categorization'!$A$33:$E$33,0), 0)),0, IF(VLOOKUP($A89, 'E1 Categorization'!A33:E122, MATCH("Customer Component", 'E1 Categorization'!$A$33:$E$33,0), 0)=0, 0, IF(AND(VLOOKUP($A89, 'E1 Categorization'!A33:E122, MATCH("Customer Component", 'E1 Categorization'!$A$33:$E$33,0), 0) &gt;0, VLOOKUP($A89, 'E1 Categorization'!A33:E122, MATCH("Customer Component", 'E1 Categorization'!$A$33:$E$33,0), 0)&lt;1), 'O5 Details by Class &amp; Accounts'!$E89*(VLOOKUP($A89, 'E1 Categorization'!A33:E122, MATCH("Customer Component", 'E1 Categorization'!$A$33:$E$33,0), 0)), 'O5 Details by Class &amp; Accounts'!$E89)))</f>
        <v>0</v>
      </c>
      <c r="H89" s="1411">
        <f t="shared" si="18"/>
        <v>0</v>
      </c>
      <c r="I89" s="1411">
        <f>IF(ISERROR(VLOOKUP(VLOOKUP($A89, 'E4 TB Allocation Details'!$A$18:$L$205, MATCH("Demand ID", 'E4 TB Allocation Details'!$A$18:$L$18, 0),FALSE), 'E2 Allocators'!$B$15:$W$361, MATCH('O5 Details by Class &amp; Accounts'!I$18, 'E2 Allocators'!$B$15:$W$15, 0),FALSE)*$F89), 0, VLOOKUP(VLOOKUP($A89, 'E4 TB Allocation Details'!$A$18:$L$205, MATCH("Demand ID", 'E4 TB Allocation Details'!$A$18:$L$18, 0),FALSE), 'E2 Allocators'!$B$15:$W$361, MATCH('O5 Details by Class &amp; Accounts'!I$18, 'E2 Allocators'!$B$15:$W$15, 0),FALSE)*$F89)</f>
        <v>0</v>
      </c>
      <c r="J89" s="1411">
        <f>IF(ISERROR(VLOOKUP(VLOOKUP($A89, 'E4 TB Allocation Details'!$A$18:$L$205, MATCH("Demand ID", 'E4 TB Allocation Details'!$A$18:$L$18, 0),FALSE), 'E2 Allocators'!$B$15:$W$361, MATCH('O5 Details by Class &amp; Accounts'!J$18, 'E2 Allocators'!$B$15:$W$15, 0),FALSE)*$F89), 0, VLOOKUP(VLOOKUP($A89, 'E4 TB Allocation Details'!$A$18:$L$205, MATCH("Demand ID", 'E4 TB Allocation Details'!$A$18:$L$18, 0),FALSE), 'E2 Allocators'!$B$15:$W$361, MATCH('O5 Details by Class &amp; Accounts'!J$18, 'E2 Allocators'!$B$15:$W$15, 0),FALSE)*$F89)</f>
        <v>0</v>
      </c>
      <c r="K89" s="1411">
        <f>IF(ISERROR(VLOOKUP(VLOOKUP($A89, 'E4 TB Allocation Details'!$A$18:$L$205, MATCH("Demand ID", 'E4 TB Allocation Details'!$A$18:$L$18, 0),FALSE), 'E2 Allocators'!$B$15:$W$361, MATCH('O5 Details by Class &amp; Accounts'!K$18, 'E2 Allocators'!$B$15:$W$15, 0),FALSE)*$F89), 0, VLOOKUP(VLOOKUP($A89, 'E4 TB Allocation Details'!$A$18:$L$205, MATCH("Demand ID", 'E4 TB Allocation Details'!$A$18:$L$18, 0),FALSE), 'E2 Allocators'!$B$15:$W$361, MATCH('O5 Details by Class &amp; Accounts'!K$18, 'E2 Allocators'!$B$15:$W$15, 0),FALSE)*$F89)</f>
        <v>0</v>
      </c>
      <c r="L89" s="1411">
        <f>IF(ISERROR(VLOOKUP(VLOOKUP($A89, 'E4 TB Allocation Details'!$A$18:$L$205, MATCH("Demand ID", 'E4 TB Allocation Details'!$A$18:$L$18, 0),FALSE), 'E2 Allocators'!$B$15:$W$361, MATCH('O5 Details by Class &amp; Accounts'!L$18, 'E2 Allocators'!$B$15:$W$15, 0),FALSE)*$F89), 0, VLOOKUP(VLOOKUP($A89, 'E4 TB Allocation Details'!$A$18:$L$205, MATCH("Demand ID", 'E4 TB Allocation Details'!$A$18:$L$18, 0),FALSE), 'E2 Allocators'!$B$15:$W$361, MATCH('O5 Details by Class &amp; Accounts'!L$18, 'E2 Allocators'!$B$15:$W$15, 0),FALSE)*$F89)</f>
        <v>0</v>
      </c>
      <c r="M89" s="1411">
        <f>IF(ISERROR(VLOOKUP(VLOOKUP($A89, 'E4 TB Allocation Details'!$A$18:$L$205, MATCH("Demand ID", 'E4 TB Allocation Details'!$A$18:$L$18, 0),FALSE), 'E2 Allocators'!$B$15:$W$361, MATCH('O5 Details by Class &amp; Accounts'!M$18, 'E2 Allocators'!$B$15:$W$15, 0),FALSE)*$F89), 0, VLOOKUP(VLOOKUP($A89, 'E4 TB Allocation Details'!$A$18:$L$205, MATCH("Demand ID", 'E4 TB Allocation Details'!$A$18:$L$18, 0),FALSE), 'E2 Allocators'!$B$15:$W$361, MATCH('O5 Details by Class &amp; Accounts'!M$18, 'E2 Allocators'!$B$15:$W$15, 0),FALSE)*$F89)</f>
        <v>0</v>
      </c>
      <c r="N89" s="1411">
        <f>IF(ISERROR(VLOOKUP(VLOOKUP($A89, 'E4 TB Allocation Details'!$A$18:$L$205, MATCH("Demand ID", 'E4 TB Allocation Details'!$A$18:$L$18, 0),FALSE), 'E2 Allocators'!$B$15:$W$361, MATCH('O5 Details by Class &amp; Accounts'!N$18, 'E2 Allocators'!$B$15:$W$15, 0),FALSE)*$F89), 0, VLOOKUP(VLOOKUP($A89, 'E4 TB Allocation Details'!$A$18:$L$205, MATCH("Demand ID", 'E4 TB Allocation Details'!$A$18:$L$18, 0),FALSE), 'E2 Allocators'!$B$15:$W$361, MATCH('O5 Details by Class &amp; Accounts'!N$18, 'E2 Allocators'!$B$15:$W$15, 0),FALSE)*$F89)</f>
        <v>0</v>
      </c>
      <c r="O89" s="1411">
        <f>IF(ISERROR(VLOOKUP(VLOOKUP($A89, 'E4 TB Allocation Details'!$A$18:$L$205, MATCH("Demand ID", 'E4 TB Allocation Details'!$A$18:$L$18, 0),FALSE), 'E2 Allocators'!$B$15:$W$361, MATCH('O5 Details by Class &amp; Accounts'!O$18, 'E2 Allocators'!$B$15:$W$15, 0),FALSE)*$F89), 0, VLOOKUP(VLOOKUP($A89, 'E4 TB Allocation Details'!$A$18:$L$205, MATCH("Demand ID", 'E4 TB Allocation Details'!$A$18:$L$18, 0),FALSE), 'E2 Allocators'!$B$15:$W$361, MATCH('O5 Details by Class &amp; Accounts'!O$18, 'E2 Allocators'!$B$15:$W$15, 0),FALSE)*$F89)</f>
        <v>0</v>
      </c>
      <c r="P89" s="1411">
        <f>IF(ISERROR(VLOOKUP(VLOOKUP($A89, 'E4 TB Allocation Details'!$A$18:$L$205, MATCH("Demand ID", 'E4 TB Allocation Details'!$A$18:$L$18, 0),FALSE), 'E2 Allocators'!$B$15:$W$361, MATCH('O5 Details by Class &amp; Accounts'!P$18, 'E2 Allocators'!$B$15:$W$15, 0),FALSE)*$F89), 0, VLOOKUP(VLOOKUP($A89, 'E4 TB Allocation Details'!$A$18:$L$205, MATCH("Demand ID", 'E4 TB Allocation Details'!$A$18:$L$18, 0),FALSE), 'E2 Allocators'!$B$15:$W$361, MATCH('O5 Details by Class &amp; Accounts'!P$18, 'E2 Allocators'!$B$15:$W$15, 0),FALSE)*$F89)</f>
        <v>0</v>
      </c>
      <c r="Q89" s="1411">
        <f>IF(ISERROR(VLOOKUP(VLOOKUP($A89, 'E4 TB Allocation Details'!$A$18:$L$205, MATCH("Demand ID", 'E4 TB Allocation Details'!$A$18:$L$18, 0),FALSE), 'E2 Allocators'!$B$15:$W$361, MATCH('O5 Details by Class &amp; Accounts'!Q$18, 'E2 Allocators'!$B$15:$W$15, 0),FALSE)*$F89), 0, VLOOKUP(VLOOKUP($A89, 'E4 TB Allocation Details'!$A$18:$L$205, MATCH("Demand ID", 'E4 TB Allocation Details'!$A$18:$L$18, 0),FALSE), 'E2 Allocators'!$B$15:$W$361, MATCH('O5 Details by Class &amp; Accounts'!Q$18, 'E2 Allocators'!$B$15:$W$15, 0),FALSE)*$F89)</f>
        <v>0</v>
      </c>
      <c r="R89" s="1411">
        <f>IF(ISERROR(VLOOKUP(VLOOKUP($A89, 'E4 TB Allocation Details'!$A$18:$L$205, MATCH("Demand ID", 'E4 TB Allocation Details'!$A$18:$L$18, 0),FALSE), 'E2 Allocators'!$B$15:$W$361, MATCH('O5 Details by Class &amp; Accounts'!R$18, 'E2 Allocators'!$B$15:$W$15, 0),FALSE)*$F89), 0, VLOOKUP(VLOOKUP($A89, 'E4 TB Allocation Details'!$A$18:$L$205, MATCH("Demand ID", 'E4 TB Allocation Details'!$A$18:$L$18, 0),FALSE), 'E2 Allocators'!$B$15:$W$361, MATCH('O5 Details by Class &amp; Accounts'!R$18, 'E2 Allocators'!$B$15:$W$15, 0),FALSE)*$F89)</f>
        <v>0</v>
      </c>
      <c r="S89" s="1411">
        <f>IF(ISERROR(VLOOKUP(VLOOKUP($A89, 'E4 TB Allocation Details'!$A$18:$L$205, MATCH("Demand ID", 'E4 TB Allocation Details'!$A$18:$L$18, 0),FALSE), 'E2 Allocators'!$B$15:$W$361, MATCH('O5 Details by Class &amp; Accounts'!S$18, 'E2 Allocators'!$B$15:$W$15, 0),FALSE)*$F89), 0, VLOOKUP(VLOOKUP($A89, 'E4 TB Allocation Details'!$A$18:$L$205, MATCH("Demand ID", 'E4 TB Allocation Details'!$A$18:$L$18, 0),FALSE), 'E2 Allocators'!$B$15:$W$361, MATCH('O5 Details by Class &amp; Accounts'!S$18, 'E2 Allocators'!$B$15:$W$15, 0),FALSE)*$F89)</f>
        <v>0</v>
      </c>
      <c r="T89" s="1411">
        <f>IF(ISERROR(VLOOKUP(VLOOKUP($A89, 'E4 TB Allocation Details'!$A$18:$L$205, MATCH("Demand ID", 'E4 TB Allocation Details'!$A$18:$L$18, 0),FALSE), 'E2 Allocators'!$B$15:$W$361, MATCH('O5 Details by Class &amp; Accounts'!T$18, 'E2 Allocators'!$B$15:$W$15, 0),FALSE)*$F89), 0, VLOOKUP(VLOOKUP($A89, 'E4 TB Allocation Details'!$A$18:$L$205, MATCH("Demand ID", 'E4 TB Allocation Details'!$A$18:$L$18, 0),FALSE), 'E2 Allocators'!$B$15:$W$361, MATCH('O5 Details by Class &amp; Accounts'!T$18, 'E2 Allocators'!$B$15:$W$15, 0),FALSE)*$F89)</f>
        <v>0</v>
      </c>
      <c r="U89" s="1411">
        <f>IF(ISERROR(VLOOKUP(VLOOKUP($A89, 'E4 TB Allocation Details'!$A$18:$L$205, MATCH("Demand ID", 'E4 TB Allocation Details'!$A$18:$L$18, 0),FALSE), 'E2 Allocators'!$B$15:$W$361, MATCH('O5 Details by Class &amp; Accounts'!U$18, 'E2 Allocators'!$B$15:$W$15, 0),FALSE)*$F89), 0, VLOOKUP(VLOOKUP($A89, 'E4 TB Allocation Details'!$A$18:$L$205, MATCH("Demand ID", 'E4 TB Allocation Details'!$A$18:$L$18, 0),FALSE), 'E2 Allocators'!$B$15:$W$361, MATCH('O5 Details by Class &amp; Accounts'!U$18, 'E2 Allocators'!$B$15:$W$15, 0),FALSE)*$F89)</f>
        <v>0</v>
      </c>
      <c r="V89" s="1411">
        <f>IF(ISERROR(VLOOKUP(VLOOKUP($A89, 'E4 TB Allocation Details'!$A$18:$L$205, MATCH("Demand ID", 'E4 TB Allocation Details'!$A$18:$L$18, 0),FALSE), 'E2 Allocators'!$B$15:$W$361, MATCH('O5 Details by Class &amp; Accounts'!V$18, 'E2 Allocators'!$B$15:$W$15, 0),FALSE)*$F89), 0, VLOOKUP(VLOOKUP($A89, 'E4 TB Allocation Details'!$A$18:$L$205, MATCH("Demand ID", 'E4 TB Allocation Details'!$A$18:$L$18, 0),FALSE), 'E2 Allocators'!$B$15:$W$361, MATCH('O5 Details by Class &amp; Accounts'!V$18, 'E2 Allocators'!$B$15:$W$15, 0),FALSE)*$F89)</f>
        <v>0</v>
      </c>
      <c r="W89" s="1411">
        <f>IF(ISERROR(VLOOKUP(VLOOKUP($A89, 'E4 TB Allocation Details'!$A$18:$L$205, MATCH("Demand ID", 'E4 TB Allocation Details'!$A$18:$L$18, 0),FALSE), 'E2 Allocators'!$B$15:$W$361, MATCH('O5 Details by Class &amp; Accounts'!W$18, 'E2 Allocators'!$B$15:$W$15, 0),FALSE)*$F89), 0, VLOOKUP(VLOOKUP($A89, 'E4 TB Allocation Details'!$A$18:$L$205, MATCH("Demand ID", 'E4 TB Allocation Details'!$A$18:$L$18, 0),FALSE), 'E2 Allocators'!$B$15:$W$361, MATCH('O5 Details by Class &amp; Accounts'!W$18, 'E2 Allocators'!$B$15:$W$15, 0),FALSE)*$F89)</f>
        <v>0</v>
      </c>
      <c r="X89" s="1411">
        <f>IF(ISERROR(VLOOKUP(VLOOKUP($A89, 'E4 TB Allocation Details'!$A$18:$L$205, MATCH("Demand ID", 'E4 TB Allocation Details'!$A$18:$L$18, 0),FALSE), 'E2 Allocators'!$B$15:$W$361, MATCH('O5 Details by Class &amp; Accounts'!X$18, 'E2 Allocators'!$B$15:$W$15, 0),FALSE)*$F89), 0, VLOOKUP(VLOOKUP($A89, 'E4 TB Allocation Details'!$A$18:$L$205, MATCH("Demand ID", 'E4 TB Allocation Details'!$A$18:$L$18, 0),FALSE), 'E2 Allocators'!$B$15:$W$361, MATCH('O5 Details by Class &amp; Accounts'!X$18, 'E2 Allocators'!$B$15:$W$15, 0),FALSE)*$F89)</f>
        <v>0</v>
      </c>
      <c r="Y89" s="1411">
        <f>IF(ISERROR(VLOOKUP(VLOOKUP($A89, 'E4 TB Allocation Details'!$A$18:$L$205, MATCH("Demand ID", 'E4 TB Allocation Details'!$A$18:$L$18, 0),FALSE), 'E2 Allocators'!$B$15:$W$361, MATCH('O5 Details by Class &amp; Accounts'!Y$18, 'E2 Allocators'!$B$15:$W$15, 0),FALSE)*$F89), 0, VLOOKUP(VLOOKUP($A89, 'E4 TB Allocation Details'!$A$18:$L$205, MATCH("Demand ID", 'E4 TB Allocation Details'!$A$18:$L$18, 0),FALSE), 'E2 Allocators'!$B$15:$W$361, MATCH('O5 Details by Class &amp; Accounts'!Y$18, 'E2 Allocators'!$B$15:$W$15, 0),FALSE)*$F89)</f>
        <v>0</v>
      </c>
      <c r="Z89" s="1411">
        <f>IF(ISERROR(VLOOKUP(VLOOKUP($A89, 'E4 TB Allocation Details'!$A$18:$L$205, MATCH("Demand ID", 'E4 TB Allocation Details'!$A$18:$L$18, 0),FALSE), 'E2 Allocators'!$B$15:$W$361, MATCH('O5 Details by Class &amp; Accounts'!Z$18, 'E2 Allocators'!$B$15:$W$15, 0),FALSE)*$F89), 0, VLOOKUP(VLOOKUP($A89, 'E4 TB Allocation Details'!$A$18:$L$205, MATCH("Demand ID", 'E4 TB Allocation Details'!$A$18:$L$18, 0),FALSE), 'E2 Allocators'!$B$15:$W$361, MATCH('O5 Details by Class &amp; Accounts'!Z$18, 'E2 Allocators'!$B$15:$W$15, 0),FALSE)*$F89)</f>
        <v>0</v>
      </c>
      <c r="AA89" s="1411">
        <f>IF(ISERROR(VLOOKUP(VLOOKUP($A89, 'E4 TB Allocation Details'!$A$18:$L$205, MATCH("Demand ID", 'E4 TB Allocation Details'!$A$18:$L$18, 0),FALSE), 'E2 Allocators'!$B$15:$W$361, MATCH('O5 Details by Class &amp; Accounts'!AA$18, 'E2 Allocators'!$B$15:$W$15, 0),FALSE)*$F89), 0, VLOOKUP(VLOOKUP($A89, 'E4 TB Allocation Details'!$A$18:$L$205, MATCH("Demand ID", 'E4 TB Allocation Details'!$A$18:$L$18, 0),FALSE), 'E2 Allocators'!$B$15:$W$361, MATCH('O5 Details by Class &amp; Accounts'!AA$18, 'E2 Allocators'!$B$15:$W$15, 0),FALSE)*$F89)</f>
        <v>0</v>
      </c>
      <c r="AB89" s="1411">
        <f>IF(ISERROR(VLOOKUP(VLOOKUP($A89, 'E4 TB Allocation Details'!$A$18:$L$205, MATCH("Demand ID", 'E4 TB Allocation Details'!$A$18:$L$18, 0),FALSE), 'E2 Allocators'!$B$15:$W$361, MATCH('O5 Details by Class &amp; Accounts'!AB$18, 'E2 Allocators'!$B$15:$W$15, 0),FALSE)*$F89), 0, VLOOKUP(VLOOKUP($A89, 'E4 TB Allocation Details'!$A$18:$L$205, MATCH("Demand ID", 'E4 TB Allocation Details'!$A$18:$L$18, 0),FALSE), 'E2 Allocators'!$B$15:$W$361, MATCH('O5 Details by Class &amp; Accounts'!AB$18, 'E2 Allocators'!$B$15:$W$15, 0),FALSE)*$F89)</f>
        <v>0</v>
      </c>
      <c r="AC89" s="1411">
        <f t="shared" si="19"/>
        <v>0</v>
      </c>
      <c r="AD89" s="1411">
        <f>IF(ISERROR(VLOOKUP(VLOOKUP($A89, 'E4 TB Allocation Details'!$A$18:$L$205, MATCH("Customer ID", 'E4 TB Allocation Details'!$A$18:$L$18, 0),FALSE), 'E2 Allocators'!$B$15:$W$361, MATCH('O5 Details by Class &amp; Accounts'!AD$18, 'E2 Allocators'!$B$15:$W$15, 0),FALSE)*$G89), 0, VLOOKUP(VLOOKUP($A89, 'E4 TB Allocation Details'!$A$18:$L$205, MATCH("Customer ID", 'E4 TB Allocation Details'!$A$18:$L$18, 0),FALSE), 'E2 Allocators'!$B$15:$W$361, MATCH('O5 Details by Class &amp; Accounts'!AD$18, 'E2 Allocators'!$B$15:$W$15, 0),FALSE)*$G89)</f>
        <v>0</v>
      </c>
      <c r="AE89" s="1411">
        <f>IF(ISERROR(VLOOKUP(VLOOKUP($A89, 'E4 TB Allocation Details'!$A$18:$L$205, MATCH("Customer ID", 'E4 TB Allocation Details'!$A$18:$L$18, 0),FALSE), 'E2 Allocators'!$B$15:$W$361, MATCH('O5 Details by Class &amp; Accounts'!AE$18, 'E2 Allocators'!$B$15:$W$15, 0),FALSE)*$G89), 0, VLOOKUP(VLOOKUP($A89, 'E4 TB Allocation Details'!$A$18:$L$205, MATCH("Customer ID", 'E4 TB Allocation Details'!$A$18:$L$18, 0),FALSE), 'E2 Allocators'!$B$15:$W$361, MATCH('O5 Details by Class &amp; Accounts'!AE$18, 'E2 Allocators'!$B$15:$W$15, 0),FALSE)*$G89)</f>
        <v>0</v>
      </c>
      <c r="AF89" s="1411">
        <f>IF(ISERROR(VLOOKUP(VLOOKUP($A89, 'E4 TB Allocation Details'!$A$18:$L$205, MATCH("Customer ID", 'E4 TB Allocation Details'!$A$18:$L$18, 0),FALSE), 'E2 Allocators'!$B$15:$W$361, MATCH('O5 Details by Class &amp; Accounts'!AF$18, 'E2 Allocators'!$B$15:$W$15, 0),FALSE)*$G89), 0, VLOOKUP(VLOOKUP($A89, 'E4 TB Allocation Details'!$A$18:$L$205, MATCH("Customer ID", 'E4 TB Allocation Details'!$A$18:$L$18, 0),FALSE), 'E2 Allocators'!$B$15:$W$361, MATCH('O5 Details by Class &amp; Accounts'!AF$18, 'E2 Allocators'!$B$15:$W$15, 0),FALSE)*$G89)</f>
        <v>0</v>
      </c>
      <c r="AG89" s="1411">
        <f>IF(ISERROR(VLOOKUP(VLOOKUP($A89, 'E4 TB Allocation Details'!$A$18:$L$205, MATCH("Customer ID", 'E4 TB Allocation Details'!$A$18:$L$18, 0),FALSE), 'E2 Allocators'!$B$15:$W$361, MATCH('O5 Details by Class &amp; Accounts'!AG$18, 'E2 Allocators'!$B$15:$W$15, 0),FALSE)*$G89), 0, VLOOKUP(VLOOKUP($A89, 'E4 TB Allocation Details'!$A$18:$L$205, MATCH("Customer ID", 'E4 TB Allocation Details'!$A$18:$L$18, 0),FALSE), 'E2 Allocators'!$B$15:$W$361, MATCH('O5 Details by Class &amp; Accounts'!AG$18, 'E2 Allocators'!$B$15:$W$15, 0),FALSE)*$G89)</f>
        <v>0</v>
      </c>
      <c r="AH89" s="1411">
        <f>IF(ISERROR(VLOOKUP(VLOOKUP($A89, 'E4 TB Allocation Details'!$A$18:$L$205, MATCH("Customer ID", 'E4 TB Allocation Details'!$A$18:$L$18, 0),FALSE), 'E2 Allocators'!$B$15:$W$361, MATCH('O5 Details by Class &amp; Accounts'!AH$18, 'E2 Allocators'!$B$15:$W$15, 0),FALSE)*$G89), 0, VLOOKUP(VLOOKUP($A89, 'E4 TB Allocation Details'!$A$18:$L$205, MATCH("Customer ID", 'E4 TB Allocation Details'!$A$18:$L$18, 0),FALSE), 'E2 Allocators'!$B$15:$W$361, MATCH('O5 Details by Class &amp; Accounts'!AH$18, 'E2 Allocators'!$B$15:$W$15, 0),FALSE)*$G89)</f>
        <v>0</v>
      </c>
      <c r="AI89" s="1411">
        <f>IF(ISERROR(VLOOKUP(VLOOKUP($A89, 'E4 TB Allocation Details'!$A$18:$L$205, MATCH("Customer ID", 'E4 TB Allocation Details'!$A$18:$L$18, 0),FALSE), 'E2 Allocators'!$B$15:$W$361, MATCH('O5 Details by Class &amp; Accounts'!AI$18, 'E2 Allocators'!$B$15:$W$15, 0),FALSE)*$G89), 0, VLOOKUP(VLOOKUP($A89, 'E4 TB Allocation Details'!$A$18:$L$205, MATCH("Customer ID", 'E4 TB Allocation Details'!$A$18:$L$18, 0),FALSE), 'E2 Allocators'!$B$15:$W$361, MATCH('O5 Details by Class &amp; Accounts'!AI$18, 'E2 Allocators'!$B$15:$W$15, 0),FALSE)*$G89)</f>
        <v>0</v>
      </c>
      <c r="AJ89" s="1411">
        <f>IF(ISERROR(VLOOKUP(VLOOKUP($A89, 'E4 TB Allocation Details'!$A$18:$L$205, MATCH("Customer ID", 'E4 TB Allocation Details'!$A$18:$L$18, 0),FALSE), 'E2 Allocators'!$B$15:$W$361, MATCH('O5 Details by Class &amp; Accounts'!AJ$18, 'E2 Allocators'!$B$15:$W$15, 0),FALSE)*$G89), 0, VLOOKUP(VLOOKUP($A89, 'E4 TB Allocation Details'!$A$18:$L$205, MATCH("Customer ID", 'E4 TB Allocation Details'!$A$18:$L$18, 0),FALSE), 'E2 Allocators'!$B$15:$W$361, MATCH('O5 Details by Class &amp; Accounts'!AJ$18, 'E2 Allocators'!$B$15:$W$15, 0),FALSE)*$G89)</f>
        <v>0</v>
      </c>
      <c r="AK89" s="1411">
        <f>IF(ISERROR(VLOOKUP(VLOOKUP($A89, 'E4 TB Allocation Details'!$A$18:$L$205, MATCH("Customer ID", 'E4 TB Allocation Details'!$A$18:$L$18, 0),FALSE), 'E2 Allocators'!$B$15:$W$361, MATCH('O5 Details by Class &amp; Accounts'!AK$18, 'E2 Allocators'!$B$15:$W$15, 0),FALSE)*$G89), 0, VLOOKUP(VLOOKUP($A89, 'E4 TB Allocation Details'!$A$18:$L$205, MATCH("Customer ID", 'E4 TB Allocation Details'!$A$18:$L$18, 0),FALSE), 'E2 Allocators'!$B$15:$W$361, MATCH('O5 Details by Class &amp; Accounts'!AK$18, 'E2 Allocators'!$B$15:$W$15, 0),FALSE)*$G89)</f>
        <v>0</v>
      </c>
      <c r="AL89" s="1411">
        <f>IF(ISERROR(VLOOKUP(VLOOKUP($A89, 'E4 TB Allocation Details'!$A$18:$L$205, MATCH("Customer ID", 'E4 TB Allocation Details'!$A$18:$L$18, 0),FALSE), 'E2 Allocators'!$B$15:$W$361, MATCH('O5 Details by Class &amp; Accounts'!AL$18, 'E2 Allocators'!$B$15:$W$15, 0),FALSE)*$G89), 0, VLOOKUP(VLOOKUP($A89, 'E4 TB Allocation Details'!$A$18:$L$205, MATCH("Customer ID", 'E4 TB Allocation Details'!$A$18:$L$18, 0),FALSE), 'E2 Allocators'!$B$15:$W$361, MATCH('O5 Details by Class &amp; Accounts'!AL$18, 'E2 Allocators'!$B$15:$W$15, 0),FALSE)*$G89)</f>
        <v>0</v>
      </c>
      <c r="AM89" s="1411">
        <f>IF(ISERROR(VLOOKUP(VLOOKUP($A89, 'E4 TB Allocation Details'!$A$18:$L$205, MATCH("Customer ID", 'E4 TB Allocation Details'!$A$18:$L$18, 0),FALSE), 'E2 Allocators'!$B$15:$W$361, MATCH('O5 Details by Class &amp; Accounts'!AM$18, 'E2 Allocators'!$B$15:$W$15, 0),FALSE)*$G89), 0, VLOOKUP(VLOOKUP($A89, 'E4 TB Allocation Details'!$A$18:$L$205, MATCH("Customer ID", 'E4 TB Allocation Details'!$A$18:$L$18, 0),FALSE), 'E2 Allocators'!$B$15:$W$361, MATCH('O5 Details by Class &amp; Accounts'!AM$18, 'E2 Allocators'!$B$15:$W$15, 0),FALSE)*$G89)</f>
        <v>0</v>
      </c>
      <c r="AN89" s="1411">
        <f>IF(ISERROR(VLOOKUP(VLOOKUP($A89, 'E4 TB Allocation Details'!$A$18:$L$205, MATCH("Customer ID", 'E4 TB Allocation Details'!$A$18:$L$18, 0),FALSE), 'E2 Allocators'!$B$15:$W$361, MATCH('O5 Details by Class &amp; Accounts'!AN$18, 'E2 Allocators'!$B$15:$W$15, 0),FALSE)*$G89), 0, VLOOKUP(VLOOKUP($A89, 'E4 TB Allocation Details'!$A$18:$L$205, MATCH("Customer ID", 'E4 TB Allocation Details'!$A$18:$L$18, 0),FALSE), 'E2 Allocators'!$B$15:$W$361, MATCH('O5 Details by Class &amp; Accounts'!AN$18, 'E2 Allocators'!$B$15:$W$15, 0),FALSE)*$G89)</f>
        <v>0</v>
      </c>
      <c r="AO89" s="1411">
        <f>IF(ISERROR(VLOOKUP(VLOOKUP($A89, 'E4 TB Allocation Details'!$A$18:$L$205, MATCH("Customer ID", 'E4 TB Allocation Details'!$A$18:$L$18, 0),FALSE), 'E2 Allocators'!$B$15:$W$361, MATCH('O5 Details by Class &amp; Accounts'!AO$18, 'E2 Allocators'!$B$15:$W$15, 0),FALSE)*$G89), 0, VLOOKUP(VLOOKUP($A89, 'E4 TB Allocation Details'!$A$18:$L$205, MATCH("Customer ID", 'E4 TB Allocation Details'!$A$18:$L$18, 0),FALSE), 'E2 Allocators'!$B$15:$W$361, MATCH('O5 Details by Class &amp; Accounts'!AO$18, 'E2 Allocators'!$B$15:$W$15, 0),FALSE)*$G89)</f>
        <v>0</v>
      </c>
      <c r="AP89" s="1411">
        <f>IF(ISERROR(VLOOKUP(VLOOKUP($A89, 'E4 TB Allocation Details'!$A$18:$L$205, MATCH("Customer ID", 'E4 TB Allocation Details'!$A$18:$L$18, 0),FALSE), 'E2 Allocators'!$B$15:$W$361, MATCH('O5 Details by Class &amp; Accounts'!AP$18, 'E2 Allocators'!$B$15:$W$15, 0),FALSE)*$G89), 0, VLOOKUP(VLOOKUP($A89, 'E4 TB Allocation Details'!$A$18:$L$205, MATCH("Customer ID", 'E4 TB Allocation Details'!$A$18:$L$18, 0),FALSE), 'E2 Allocators'!$B$15:$W$361, MATCH('O5 Details by Class &amp; Accounts'!AP$18, 'E2 Allocators'!$B$15:$W$15, 0),FALSE)*$G89)</f>
        <v>0</v>
      </c>
      <c r="AQ89" s="1411">
        <f>IF(ISERROR(VLOOKUP(VLOOKUP($A89, 'E4 TB Allocation Details'!$A$18:$L$205, MATCH("Customer ID", 'E4 TB Allocation Details'!$A$18:$L$18, 0),FALSE), 'E2 Allocators'!$B$15:$W$361, MATCH('O5 Details by Class &amp; Accounts'!AQ$18, 'E2 Allocators'!$B$15:$W$15, 0),FALSE)*$G89), 0, VLOOKUP(VLOOKUP($A89, 'E4 TB Allocation Details'!$A$18:$L$205, MATCH("Customer ID", 'E4 TB Allocation Details'!$A$18:$L$18, 0),FALSE), 'E2 Allocators'!$B$15:$W$361, MATCH('O5 Details by Class &amp; Accounts'!AQ$18, 'E2 Allocators'!$B$15:$W$15, 0),FALSE)*$G89)</f>
        <v>0</v>
      </c>
      <c r="AR89" s="1411">
        <f>IF(ISERROR(VLOOKUP(VLOOKUP($A89, 'E4 TB Allocation Details'!$A$18:$L$205, MATCH("Customer ID", 'E4 TB Allocation Details'!$A$18:$L$18, 0),FALSE), 'E2 Allocators'!$B$15:$W$361, MATCH('O5 Details by Class &amp; Accounts'!AR$18, 'E2 Allocators'!$B$15:$W$15, 0),FALSE)*$G89), 0, VLOOKUP(VLOOKUP($A89, 'E4 TB Allocation Details'!$A$18:$L$205, MATCH("Customer ID", 'E4 TB Allocation Details'!$A$18:$L$18, 0),FALSE), 'E2 Allocators'!$B$15:$W$361, MATCH('O5 Details by Class &amp; Accounts'!AR$18, 'E2 Allocators'!$B$15:$W$15, 0),FALSE)*$G89)</f>
        <v>0</v>
      </c>
      <c r="AS89" s="1411">
        <f>IF(ISERROR(VLOOKUP(VLOOKUP($A89, 'E4 TB Allocation Details'!$A$18:$L$205, MATCH("Customer ID", 'E4 TB Allocation Details'!$A$18:$L$18, 0),FALSE), 'E2 Allocators'!$B$15:$W$361, MATCH('O5 Details by Class &amp; Accounts'!AS$18, 'E2 Allocators'!$B$15:$W$15, 0),FALSE)*$G89), 0, VLOOKUP(VLOOKUP($A89, 'E4 TB Allocation Details'!$A$18:$L$205, MATCH("Customer ID", 'E4 TB Allocation Details'!$A$18:$L$18, 0),FALSE), 'E2 Allocators'!$B$15:$W$361, MATCH('O5 Details by Class &amp; Accounts'!AS$18, 'E2 Allocators'!$B$15:$W$15, 0),FALSE)*$G89)</f>
        <v>0</v>
      </c>
      <c r="AT89" s="1411">
        <f>IF(ISERROR(VLOOKUP(VLOOKUP($A89, 'E4 TB Allocation Details'!$A$18:$L$205, MATCH("Customer ID", 'E4 TB Allocation Details'!$A$18:$L$18, 0),FALSE), 'E2 Allocators'!$B$15:$W$361, MATCH('O5 Details by Class &amp; Accounts'!AT$18, 'E2 Allocators'!$B$15:$W$15, 0),FALSE)*$G89), 0, VLOOKUP(VLOOKUP($A89, 'E4 TB Allocation Details'!$A$18:$L$205, MATCH("Customer ID", 'E4 TB Allocation Details'!$A$18:$L$18, 0),FALSE), 'E2 Allocators'!$B$15:$W$361, MATCH('O5 Details by Class &amp; Accounts'!AT$18, 'E2 Allocators'!$B$15:$W$15, 0),FALSE)*$G89)</f>
        <v>0</v>
      </c>
      <c r="AU89" s="1411">
        <f>IF(ISERROR(VLOOKUP(VLOOKUP($A89, 'E4 TB Allocation Details'!$A$18:$L$205, MATCH("Customer ID", 'E4 TB Allocation Details'!$A$18:$L$18, 0),FALSE), 'E2 Allocators'!$B$15:$W$361, MATCH('O5 Details by Class &amp; Accounts'!AU$18, 'E2 Allocators'!$B$15:$W$15, 0),FALSE)*$G89), 0, VLOOKUP(VLOOKUP($A89, 'E4 TB Allocation Details'!$A$18:$L$205, MATCH("Customer ID", 'E4 TB Allocation Details'!$A$18:$L$18, 0),FALSE), 'E2 Allocators'!$B$15:$W$361, MATCH('O5 Details by Class &amp; Accounts'!AU$18, 'E2 Allocators'!$B$15:$W$15, 0),FALSE)*$G89)</f>
        <v>0</v>
      </c>
      <c r="AV89" s="1411">
        <f>IF(ISERROR(VLOOKUP(VLOOKUP($A89, 'E4 TB Allocation Details'!$A$18:$L$205, MATCH("Customer ID", 'E4 TB Allocation Details'!$A$18:$L$18, 0),FALSE), 'E2 Allocators'!$B$15:$W$361, MATCH('O5 Details by Class &amp; Accounts'!AV$18, 'E2 Allocators'!$B$15:$W$15, 0),FALSE)*$G89), 0, VLOOKUP(VLOOKUP($A89, 'E4 TB Allocation Details'!$A$18:$L$205, MATCH("Customer ID", 'E4 TB Allocation Details'!$A$18:$L$18, 0),FALSE), 'E2 Allocators'!$B$15:$W$361, MATCH('O5 Details by Class &amp; Accounts'!AV$18, 'E2 Allocators'!$B$15:$W$15, 0),FALSE)*$G89)</f>
        <v>0</v>
      </c>
      <c r="AW89" s="1411">
        <f>IF(ISERROR(VLOOKUP(VLOOKUP($A89, 'E4 TB Allocation Details'!$A$18:$L$205, MATCH("Customer ID", 'E4 TB Allocation Details'!$A$18:$L$18, 0),FALSE), 'E2 Allocators'!$B$15:$W$361, MATCH('O5 Details by Class &amp; Accounts'!AW$18, 'E2 Allocators'!$B$15:$W$15, 0),FALSE)*$G89), 0, VLOOKUP(VLOOKUP($A89, 'E4 TB Allocation Details'!$A$18:$L$205, MATCH("Customer ID", 'E4 TB Allocation Details'!$A$18:$L$18, 0),FALSE), 'E2 Allocators'!$B$15:$W$361, MATCH('O5 Details by Class &amp; Accounts'!AW$18, 'E2 Allocators'!$B$15:$W$15, 0),FALSE)*$G89)</f>
        <v>0</v>
      </c>
      <c r="AX89" s="1411">
        <f t="shared" si="20"/>
        <v>0</v>
      </c>
      <c r="AY89" s="1411">
        <f>IF(ISERROR(VLOOKUP(VLOOKUP($A89, 'E4 TB Allocation Details'!$A$18:$L$205, MATCH("Misc ID", 'E4 TB Allocation Details'!$A$18:$L$18, 0),FALSE), 'E2 Allocators'!$B$15:$W$361, MATCH('O5 Details by Class &amp; Accounts'!AY$18, 'E2 Allocators'!$B$15:$W$15, 0),FALSE)*$E89), 0, VLOOKUP(VLOOKUP($A89, 'E4 TB Allocation Details'!$A$18:$L$205, MATCH("Misc ID", 'E4 TB Allocation Details'!$A$18:$L$18, 0),FALSE), 'E2 Allocators'!$B$15:$W$361, MATCH('O5 Details by Class &amp; Accounts'!AY$18, 'E2 Allocators'!$B$15:$W$15, 0),FALSE)*$E89)</f>
        <v>0</v>
      </c>
      <c r="AZ89" s="1411">
        <f>IF(ISERROR(VLOOKUP(VLOOKUP($A89, 'E4 TB Allocation Details'!$A$18:$L$205, MATCH("Misc ID", 'E4 TB Allocation Details'!$A$18:$L$18, 0),FALSE), 'E2 Allocators'!$B$15:$W$361, MATCH('O5 Details by Class &amp; Accounts'!AZ$18, 'E2 Allocators'!$B$15:$W$15, 0),FALSE)*$E89), 0, VLOOKUP(VLOOKUP($A89, 'E4 TB Allocation Details'!$A$18:$L$205, MATCH("Misc ID", 'E4 TB Allocation Details'!$A$18:$L$18, 0),FALSE), 'E2 Allocators'!$B$15:$W$361, MATCH('O5 Details by Class &amp; Accounts'!AZ$18, 'E2 Allocators'!$B$15:$W$15, 0),FALSE)*$E89)</f>
        <v>0</v>
      </c>
      <c r="BA89" s="1411">
        <f>IF(ISERROR(VLOOKUP(VLOOKUP($A89, 'E4 TB Allocation Details'!$A$18:$L$205, MATCH("Misc ID", 'E4 TB Allocation Details'!$A$18:$L$18, 0),FALSE), 'E2 Allocators'!$B$15:$W$361, MATCH('O5 Details by Class &amp; Accounts'!BA$18, 'E2 Allocators'!$B$15:$W$15, 0),FALSE)*$E89), 0, VLOOKUP(VLOOKUP($A89, 'E4 TB Allocation Details'!$A$18:$L$205, MATCH("Misc ID", 'E4 TB Allocation Details'!$A$18:$L$18, 0),FALSE), 'E2 Allocators'!$B$15:$W$361, MATCH('O5 Details by Class &amp; Accounts'!BA$18, 'E2 Allocators'!$B$15:$W$15, 0),FALSE)*$E89)</f>
        <v>0</v>
      </c>
      <c r="BB89" s="1411">
        <f>IF(ISERROR(VLOOKUP(VLOOKUP($A89, 'E4 TB Allocation Details'!$A$18:$L$205, MATCH("Misc ID", 'E4 TB Allocation Details'!$A$18:$L$18, 0),FALSE), 'E2 Allocators'!$B$15:$W$361, MATCH('O5 Details by Class &amp; Accounts'!BB$18, 'E2 Allocators'!$B$15:$W$15, 0),FALSE)*$E89), 0, VLOOKUP(VLOOKUP($A89, 'E4 TB Allocation Details'!$A$18:$L$205, MATCH("Misc ID", 'E4 TB Allocation Details'!$A$18:$L$18, 0),FALSE), 'E2 Allocators'!$B$15:$W$361, MATCH('O5 Details by Class &amp; Accounts'!BB$18, 'E2 Allocators'!$B$15:$W$15, 0),FALSE)*$E89)</f>
        <v>0</v>
      </c>
      <c r="BC89" s="1411">
        <f>IF(ISERROR(VLOOKUP(VLOOKUP($A89, 'E4 TB Allocation Details'!$A$18:$L$205, MATCH("Misc ID", 'E4 TB Allocation Details'!$A$18:$L$18, 0),FALSE), 'E2 Allocators'!$B$15:$W$361, MATCH('O5 Details by Class &amp; Accounts'!BC$18, 'E2 Allocators'!$B$15:$W$15, 0),FALSE)*$E89), 0, VLOOKUP(VLOOKUP($A89, 'E4 TB Allocation Details'!$A$18:$L$205, MATCH("Misc ID", 'E4 TB Allocation Details'!$A$18:$L$18, 0),FALSE), 'E2 Allocators'!$B$15:$W$361, MATCH('O5 Details by Class &amp; Accounts'!BC$18, 'E2 Allocators'!$B$15:$W$15, 0),FALSE)*$E89)</f>
        <v>0</v>
      </c>
      <c r="BD89" s="1411">
        <f>IF(ISERROR(VLOOKUP(VLOOKUP($A89, 'E4 TB Allocation Details'!$A$18:$L$205, MATCH("Misc ID", 'E4 TB Allocation Details'!$A$18:$L$18, 0),FALSE), 'E2 Allocators'!$B$15:$W$361, MATCH('O5 Details by Class &amp; Accounts'!BD$18, 'E2 Allocators'!$B$15:$W$15, 0),FALSE)*$E89), 0, VLOOKUP(VLOOKUP($A89, 'E4 TB Allocation Details'!$A$18:$L$205, MATCH("Misc ID", 'E4 TB Allocation Details'!$A$18:$L$18, 0),FALSE), 'E2 Allocators'!$B$15:$W$361, MATCH('O5 Details by Class &amp; Accounts'!BD$18, 'E2 Allocators'!$B$15:$W$15, 0),FALSE)*$E89)</f>
        <v>0</v>
      </c>
      <c r="BE89" s="1411">
        <f>IF(ISERROR(VLOOKUP(VLOOKUP($A89, 'E4 TB Allocation Details'!$A$18:$L$205, MATCH("Misc ID", 'E4 TB Allocation Details'!$A$18:$L$18, 0),FALSE), 'E2 Allocators'!$B$15:$W$361, MATCH('O5 Details by Class &amp; Accounts'!BE$18, 'E2 Allocators'!$B$15:$W$15, 0),FALSE)*$E89), 0, VLOOKUP(VLOOKUP($A89, 'E4 TB Allocation Details'!$A$18:$L$205, MATCH("Misc ID", 'E4 TB Allocation Details'!$A$18:$L$18, 0),FALSE), 'E2 Allocators'!$B$15:$W$361, MATCH('O5 Details by Class &amp; Accounts'!BE$18, 'E2 Allocators'!$B$15:$W$15, 0),FALSE)*$E89)</f>
        <v>0</v>
      </c>
      <c r="BF89" s="1411">
        <f>IF(ISERROR(VLOOKUP(VLOOKUP($A89, 'E4 TB Allocation Details'!$A$18:$L$205, MATCH("Misc ID", 'E4 TB Allocation Details'!$A$18:$L$18, 0),FALSE), 'E2 Allocators'!$B$15:$W$361, MATCH('O5 Details by Class &amp; Accounts'!BF$18, 'E2 Allocators'!$B$15:$W$15, 0),FALSE)*$E89), 0, VLOOKUP(VLOOKUP($A89, 'E4 TB Allocation Details'!$A$18:$L$205, MATCH("Misc ID", 'E4 TB Allocation Details'!$A$18:$L$18, 0),FALSE), 'E2 Allocators'!$B$15:$W$361, MATCH('O5 Details by Class &amp; Accounts'!BF$18, 'E2 Allocators'!$B$15:$W$15, 0),FALSE)*$E89)</f>
        <v>0</v>
      </c>
      <c r="BG89" s="1411">
        <f>IF(ISERROR(VLOOKUP(VLOOKUP($A89, 'E4 TB Allocation Details'!$A$18:$L$205, MATCH("Misc ID", 'E4 TB Allocation Details'!$A$18:$L$18, 0),FALSE), 'E2 Allocators'!$B$15:$W$361, MATCH('O5 Details by Class &amp; Accounts'!BG$18, 'E2 Allocators'!$B$15:$W$15, 0),FALSE)*$E89), 0, VLOOKUP(VLOOKUP($A89, 'E4 TB Allocation Details'!$A$18:$L$205, MATCH("Misc ID", 'E4 TB Allocation Details'!$A$18:$L$18, 0),FALSE), 'E2 Allocators'!$B$15:$W$361, MATCH('O5 Details by Class &amp; Accounts'!BG$18, 'E2 Allocators'!$B$15:$W$15, 0),FALSE)*$E89)</f>
        <v>0</v>
      </c>
      <c r="BH89" s="1411">
        <f>IF(ISERROR(VLOOKUP(VLOOKUP($A89, 'E4 TB Allocation Details'!$A$18:$L$205, MATCH("Misc ID", 'E4 TB Allocation Details'!$A$18:$L$18, 0),FALSE), 'E2 Allocators'!$B$15:$W$361, MATCH('O5 Details by Class &amp; Accounts'!BH$18, 'E2 Allocators'!$B$15:$W$15, 0),FALSE)*$E89), 0, VLOOKUP(VLOOKUP($A89, 'E4 TB Allocation Details'!$A$18:$L$205, MATCH("Misc ID", 'E4 TB Allocation Details'!$A$18:$L$18, 0),FALSE), 'E2 Allocators'!$B$15:$W$361, MATCH('O5 Details by Class &amp; Accounts'!BH$18, 'E2 Allocators'!$B$15:$W$15, 0),FALSE)*$E89)</f>
        <v>0</v>
      </c>
      <c r="BI89" s="1411">
        <f>IF(ISERROR(VLOOKUP(VLOOKUP($A89, 'E4 TB Allocation Details'!$A$18:$L$205, MATCH("Misc ID", 'E4 TB Allocation Details'!$A$18:$L$18, 0),FALSE), 'E2 Allocators'!$B$15:$W$361, MATCH('O5 Details by Class &amp; Accounts'!BI$18, 'E2 Allocators'!$B$15:$W$15, 0),FALSE)*$E89), 0, VLOOKUP(VLOOKUP($A89, 'E4 TB Allocation Details'!$A$18:$L$205, MATCH("Misc ID", 'E4 TB Allocation Details'!$A$18:$L$18, 0),FALSE), 'E2 Allocators'!$B$15:$W$361, MATCH('O5 Details by Class &amp; Accounts'!BI$18, 'E2 Allocators'!$B$15:$W$15, 0),FALSE)*$E89)</f>
        <v>0</v>
      </c>
      <c r="BJ89" s="1411">
        <f>IF(ISERROR(VLOOKUP(VLOOKUP($A89, 'E4 TB Allocation Details'!$A$18:$L$205, MATCH("Misc ID", 'E4 TB Allocation Details'!$A$18:$L$18, 0),FALSE), 'E2 Allocators'!$B$15:$W$361, MATCH('O5 Details by Class &amp; Accounts'!BJ$18, 'E2 Allocators'!$B$15:$W$15, 0),FALSE)*$E89), 0, VLOOKUP(VLOOKUP($A89, 'E4 TB Allocation Details'!$A$18:$L$205, MATCH("Misc ID", 'E4 TB Allocation Details'!$A$18:$L$18, 0),FALSE), 'E2 Allocators'!$B$15:$W$361, MATCH('O5 Details by Class &amp; Accounts'!BJ$18, 'E2 Allocators'!$B$15:$W$15, 0),FALSE)*$E89)</f>
        <v>0</v>
      </c>
      <c r="BK89" s="1411">
        <f>IF(ISERROR(VLOOKUP(VLOOKUP($A89, 'E4 TB Allocation Details'!$A$18:$L$205, MATCH("Misc ID", 'E4 TB Allocation Details'!$A$18:$L$18, 0),FALSE), 'E2 Allocators'!$B$15:$W$361, MATCH('O5 Details by Class &amp; Accounts'!BK$18, 'E2 Allocators'!$B$15:$W$15, 0),FALSE)*$E89), 0, VLOOKUP(VLOOKUP($A89, 'E4 TB Allocation Details'!$A$18:$L$205, MATCH("Misc ID", 'E4 TB Allocation Details'!$A$18:$L$18, 0),FALSE), 'E2 Allocators'!$B$15:$W$361, MATCH('O5 Details by Class &amp; Accounts'!BK$18, 'E2 Allocators'!$B$15:$W$15, 0),FALSE)*$E89)</f>
        <v>0</v>
      </c>
      <c r="BL89" s="1411">
        <f>IF(ISERROR(VLOOKUP(VLOOKUP($A89, 'E4 TB Allocation Details'!$A$18:$L$205, MATCH("Misc ID", 'E4 TB Allocation Details'!$A$18:$L$18, 0),FALSE), 'E2 Allocators'!$B$15:$W$361, MATCH('O5 Details by Class &amp; Accounts'!BL$18, 'E2 Allocators'!$B$15:$W$15, 0),FALSE)*$E89), 0, VLOOKUP(VLOOKUP($A89, 'E4 TB Allocation Details'!$A$18:$L$205, MATCH("Misc ID", 'E4 TB Allocation Details'!$A$18:$L$18, 0),FALSE), 'E2 Allocators'!$B$15:$W$361, MATCH('O5 Details by Class &amp; Accounts'!BL$18, 'E2 Allocators'!$B$15:$W$15, 0),FALSE)*$E89)</f>
        <v>0</v>
      </c>
      <c r="BM89" s="1411">
        <f>IF(ISERROR(VLOOKUP(VLOOKUP($A89, 'E4 TB Allocation Details'!$A$18:$L$205, MATCH("Misc ID", 'E4 TB Allocation Details'!$A$18:$L$18, 0),FALSE), 'E2 Allocators'!$B$15:$W$361, MATCH('O5 Details by Class &amp; Accounts'!BM$18, 'E2 Allocators'!$B$15:$W$15, 0),FALSE)*$E89), 0, VLOOKUP(VLOOKUP($A89, 'E4 TB Allocation Details'!$A$18:$L$205, MATCH("Misc ID", 'E4 TB Allocation Details'!$A$18:$L$18, 0),FALSE), 'E2 Allocators'!$B$15:$W$361, MATCH('O5 Details by Class &amp; Accounts'!BM$18, 'E2 Allocators'!$B$15:$W$15, 0),FALSE)*$E89)</f>
        <v>0</v>
      </c>
      <c r="BN89" s="1411">
        <f>IF(ISERROR(VLOOKUP(VLOOKUP($A89, 'E4 TB Allocation Details'!$A$18:$L$205, MATCH("Misc ID", 'E4 TB Allocation Details'!$A$18:$L$18, 0),FALSE), 'E2 Allocators'!$B$15:$W$361, MATCH('O5 Details by Class &amp; Accounts'!BN$18, 'E2 Allocators'!$B$15:$W$15, 0),FALSE)*$E89), 0, VLOOKUP(VLOOKUP($A89, 'E4 TB Allocation Details'!$A$18:$L$205, MATCH("Misc ID", 'E4 TB Allocation Details'!$A$18:$L$18, 0),FALSE), 'E2 Allocators'!$B$15:$W$361, MATCH('O5 Details by Class &amp; Accounts'!BN$18, 'E2 Allocators'!$B$15:$W$15, 0),FALSE)*$E89)</f>
        <v>0</v>
      </c>
      <c r="BO89" s="1411">
        <f>IF(ISERROR(VLOOKUP(VLOOKUP($A89, 'E4 TB Allocation Details'!$A$18:$L$205, MATCH("Misc ID", 'E4 TB Allocation Details'!$A$18:$L$18, 0),FALSE), 'E2 Allocators'!$B$15:$W$361, MATCH('O5 Details by Class &amp; Accounts'!BO$18, 'E2 Allocators'!$B$15:$W$15, 0),FALSE)*$E89), 0, VLOOKUP(VLOOKUP($A89, 'E4 TB Allocation Details'!$A$18:$L$205, MATCH("Misc ID", 'E4 TB Allocation Details'!$A$18:$L$18, 0),FALSE), 'E2 Allocators'!$B$15:$W$361, MATCH('O5 Details by Class &amp; Accounts'!BO$18, 'E2 Allocators'!$B$15:$W$15, 0),FALSE)*$E89)</f>
        <v>0</v>
      </c>
      <c r="BP89" s="1411">
        <f>IF(ISERROR(VLOOKUP(VLOOKUP($A89, 'E4 TB Allocation Details'!$A$18:$L$205, MATCH("Misc ID", 'E4 TB Allocation Details'!$A$18:$L$18, 0),FALSE), 'E2 Allocators'!$B$15:$W$361, MATCH('O5 Details by Class &amp; Accounts'!BP$18, 'E2 Allocators'!$B$15:$W$15, 0),FALSE)*$E89), 0, VLOOKUP(VLOOKUP($A89, 'E4 TB Allocation Details'!$A$18:$L$205, MATCH("Misc ID", 'E4 TB Allocation Details'!$A$18:$L$18, 0),FALSE), 'E2 Allocators'!$B$15:$W$361, MATCH('O5 Details by Class &amp; Accounts'!BP$18, 'E2 Allocators'!$B$15:$W$15, 0),FALSE)*$E89)</f>
        <v>0</v>
      </c>
      <c r="BQ89" s="1411">
        <f>IF(ISERROR(VLOOKUP(VLOOKUP($A89, 'E4 TB Allocation Details'!$A$18:$L$205, MATCH("Misc ID", 'E4 TB Allocation Details'!$A$18:$L$18, 0),FALSE), 'E2 Allocators'!$B$15:$W$361, MATCH('O5 Details by Class &amp; Accounts'!BQ$18, 'E2 Allocators'!$B$15:$W$15, 0),FALSE)*$E89), 0, VLOOKUP(VLOOKUP($A89, 'E4 TB Allocation Details'!$A$18:$L$205, MATCH("Misc ID", 'E4 TB Allocation Details'!$A$18:$L$18, 0),FALSE), 'E2 Allocators'!$B$15:$W$361, MATCH('O5 Details by Class &amp; Accounts'!BQ$18, 'E2 Allocators'!$B$15:$W$15, 0),FALSE)*$E89)</f>
        <v>0</v>
      </c>
      <c r="BR89" s="1411">
        <f>IF(ISERROR(VLOOKUP(VLOOKUP($A89, 'E4 TB Allocation Details'!$A$18:$L$205, MATCH("Misc ID", 'E4 TB Allocation Details'!$A$18:$L$18, 0),FALSE), 'E2 Allocators'!$B$15:$W$361, MATCH('O5 Details by Class &amp; Accounts'!BR$18, 'E2 Allocators'!$B$15:$W$15, 0),FALSE)*$E89), 0, VLOOKUP(VLOOKUP($A89, 'E4 TB Allocation Details'!$A$18:$L$205, MATCH("Misc ID", 'E4 TB Allocation Details'!$A$18:$L$18, 0),FALSE), 'E2 Allocators'!$B$15:$W$361, MATCH('O5 Details by Class &amp; Accounts'!BR$18, 'E2 Allocators'!$B$15:$W$15, 0),FALSE)*$E89)</f>
        <v>0</v>
      </c>
      <c r="BS89" s="1411">
        <f t="shared" si="21"/>
        <v>0</v>
      </c>
      <c r="BT89" s="1411">
        <f>IF(ISERROR(VLOOKUP(VLOOKUP($A89, 'E4 TB Allocation Details'!$A$18:$L$205, MATCH("A &amp; G ID", 'E4 TB Allocation Details'!$A$18:$L$18, 0),FALSE), 'E2 Allocators'!$B$15:$W$361, MATCH('O5 Details by Class &amp; Accounts'!BT$18, 'E2 Allocators'!$B$15:$W$15, 0),FALSE)*$E89), 0, VLOOKUP(VLOOKUP($A89, 'E4 TB Allocation Details'!$A$18:$L$205, MATCH("A &amp; G ID", 'E4 TB Allocation Details'!$A$18:$L$18, 0),FALSE), 'E2 Allocators'!$B$15:$W$361, MATCH('O5 Details by Class &amp; Accounts'!BT$18, 'E2 Allocators'!$B$15:$W$15, 0),FALSE)*$E89)</f>
        <v>0</v>
      </c>
      <c r="BU89" s="1411">
        <f>IF(ISERROR(VLOOKUP(VLOOKUP($A89, 'E4 TB Allocation Details'!$A$18:$L$205, MATCH("A &amp; G ID", 'E4 TB Allocation Details'!$A$18:$L$18, 0),FALSE), 'E2 Allocators'!$B$15:$W$361, MATCH('O5 Details by Class &amp; Accounts'!BU$18, 'E2 Allocators'!$B$15:$W$15, 0),FALSE)*$E89), 0, VLOOKUP(VLOOKUP($A89, 'E4 TB Allocation Details'!$A$18:$L$205, MATCH("A &amp; G ID", 'E4 TB Allocation Details'!$A$18:$L$18, 0),FALSE), 'E2 Allocators'!$B$15:$W$361, MATCH('O5 Details by Class &amp; Accounts'!BU$18, 'E2 Allocators'!$B$15:$W$15, 0),FALSE)*$E89)</f>
        <v>0</v>
      </c>
      <c r="BV89" s="1411">
        <f>IF(ISERROR(VLOOKUP(VLOOKUP($A89, 'E4 TB Allocation Details'!$A$18:$L$205, MATCH("A &amp; G ID", 'E4 TB Allocation Details'!$A$18:$L$18, 0),FALSE), 'E2 Allocators'!$B$15:$W$361, MATCH('O5 Details by Class &amp; Accounts'!BV$18, 'E2 Allocators'!$B$15:$W$15, 0),FALSE)*$E89), 0, VLOOKUP(VLOOKUP($A89, 'E4 TB Allocation Details'!$A$18:$L$205, MATCH("A &amp; G ID", 'E4 TB Allocation Details'!$A$18:$L$18, 0),FALSE), 'E2 Allocators'!$B$15:$W$361, MATCH('O5 Details by Class &amp; Accounts'!BV$18, 'E2 Allocators'!$B$15:$W$15, 0),FALSE)*$E89)</f>
        <v>0</v>
      </c>
      <c r="BW89" s="1411">
        <f>IF(ISERROR(VLOOKUP(VLOOKUP($A89, 'E4 TB Allocation Details'!$A$18:$L$205, MATCH("A &amp; G ID", 'E4 TB Allocation Details'!$A$18:$L$18, 0),FALSE), 'E2 Allocators'!$B$15:$W$361, MATCH('O5 Details by Class &amp; Accounts'!BW$18, 'E2 Allocators'!$B$15:$W$15, 0),FALSE)*$E89), 0, VLOOKUP(VLOOKUP($A89, 'E4 TB Allocation Details'!$A$18:$L$205, MATCH("A &amp; G ID", 'E4 TB Allocation Details'!$A$18:$L$18, 0),FALSE), 'E2 Allocators'!$B$15:$W$361, MATCH('O5 Details by Class &amp; Accounts'!BW$18, 'E2 Allocators'!$B$15:$W$15, 0),FALSE)*$E89)</f>
        <v>0</v>
      </c>
      <c r="BX89" s="1411">
        <f>IF(ISERROR(VLOOKUP(VLOOKUP($A89, 'E4 TB Allocation Details'!$A$18:$L$205, MATCH("A &amp; G ID", 'E4 TB Allocation Details'!$A$18:$L$18, 0),FALSE), 'E2 Allocators'!$B$15:$W$361, MATCH('O5 Details by Class &amp; Accounts'!BX$18, 'E2 Allocators'!$B$15:$W$15, 0),FALSE)*$E89), 0, VLOOKUP(VLOOKUP($A89, 'E4 TB Allocation Details'!$A$18:$L$205, MATCH("A &amp; G ID", 'E4 TB Allocation Details'!$A$18:$L$18, 0),FALSE), 'E2 Allocators'!$B$15:$W$361, MATCH('O5 Details by Class &amp; Accounts'!BX$18, 'E2 Allocators'!$B$15:$W$15, 0),FALSE)*$E89)</f>
        <v>0</v>
      </c>
      <c r="BY89" s="1411">
        <f>IF(ISERROR(VLOOKUP(VLOOKUP($A89, 'E4 TB Allocation Details'!$A$18:$L$205, MATCH("A &amp; G ID", 'E4 TB Allocation Details'!$A$18:$L$18, 0),FALSE), 'E2 Allocators'!$B$15:$W$361, MATCH('O5 Details by Class &amp; Accounts'!BY$18, 'E2 Allocators'!$B$15:$W$15, 0),FALSE)*$E89), 0, VLOOKUP(VLOOKUP($A89, 'E4 TB Allocation Details'!$A$18:$L$205, MATCH("A &amp; G ID", 'E4 TB Allocation Details'!$A$18:$L$18, 0),FALSE), 'E2 Allocators'!$B$15:$W$361, MATCH('O5 Details by Class &amp; Accounts'!BY$18, 'E2 Allocators'!$B$15:$W$15, 0),FALSE)*$E89)</f>
        <v>0</v>
      </c>
      <c r="BZ89" s="1411">
        <f>IF(ISERROR(VLOOKUP(VLOOKUP($A89, 'E4 TB Allocation Details'!$A$18:$L$205, MATCH("A &amp; G ID", 'E4 TB Allocation Details'!$A$18:$L$18, 0),FALSE), 'E2 Allocators'!$B$15:$W$361, MATCH('O5 Details by Class &amp; Accounts'!BZ$18, 'E2 Allocators'!$B$15:$W$15, 0),FALSE)*$E89), 0, VLOOKUP(VLOOKUP($A89, 'E4 TB Allocation Details'!$A$18:$L$205, MATCH("A &amp; G ID", 'E4 TB Allocation Details'!$A$18:$L$18, 0),FALSE), 'E2 Allocators'!$B$15:$W$361, MATCH('O5 Details by Class &amp; Accounts'!BZ$18, 'E2 Allocators'!$B$15:$W$15, 0),FALSE)*$E89)</f>
        <v>0</v>
      </c>
      <c r="CA89" s="1411">
        <f>IF(ISERROR(VLOOKUP(VLOOKUP($A89, 'E4 TB Allocation Details'!$A$18:$L$205, MATCH("A &amp; G ID", 'E4 TB Allocation Details'!$A$18:$L$18, 0),FALSE), 'E2 Allocators'!$B$15:$W$361, MATCH('O5 Details by Class &amp; Accounts'!CA$18, 'E2 Allocators'!$B$15:$W$15, 0),FALSE)*$E89), 0, VLOOKUP(VLOOKUP($A89, 'E4 TB Allocation Details'!$A$18:$L$205, MATCH("A &amp; G ID", 'E4 TB Allocation Details'!$A$18:$L$18, 0),FALSE), 'E2 Allocators'!$B$15:$W$361, MATCH('O5 Details by Class &amp; Accounts'!CA$18, 'E2 Allocators'!$B$15:$W$15, 0),FALSE)*$E89)</f>
        <v>0</v>
      </c>
      <c r="CB89" s="1411">
        <f>IF(ISERROR(VLOOKUP(VLOOKUP($A89, 'E4 TB Allocation Details'!$A$18:$L$205, MATCH("A &amp; G ID", 'E4 TB Allocation Details'!$A$18:$L$18, 0),FALSE), 'E2 Allocators'!$B$15:$W$361, MATCH('O5 Details by Class &amp; Accounts'!CB$18, 'E2 Allocators'!$B$15:$W$15, 0),FALSE)*$E89), 0, VLOOKUP(VLOOKUP($A89, 'E4 TB Allocation Details'!$A$18:$L$205, MATCH("A &amp; G ID", 'E4 TB Allocation Details'!$A$18:$L$18, 0),FALSE), 'E2 Allocators'!$B$15:$W$361, MATCH('O5 Details by Class &amp; Accounts'!CB$18, 'E2 Allocators'!$B$15:$W$15, 0),FALSE)*$E89)</f>
        <v>0</v>
      </c>
      <c r="CC89" s="1411">
        <f>IF(ISERROR(VLOOKUP(VLOOKUP($A89, 'E4 TB Allocation Details'!$A$18:$L$205, MATCH("A &amp; G ID", 'E4 TB Allocation Details'!$A$18:$L$18, 0),FALSE), 'E2 Allocators'!$B$15:$W$361, MATCH('O5 Details by Class &amp; Accounts'!CC$18, 'E2 Allocators'!$B$15:$W$15, 0),FALSE)*$E89), 0, VLOOKUP(VLOOKUP($A89, 'E4 TB Allocation Details'!$A$18:$L$205, MATCH("A &amp; G ID", 'E4 TB Allocation Details'!$A$18:$L$18, 0),FALSE), 'E2 Allocators'!$B$15:$W$361, MATCH('O5 Details by Class &amp; Accounts'!CC$18, 'E2 Allocators'!$B$15:$W$15, 0),FALSE)*$E89)</f>
        <v>0</v>
      </c>
      <c r="CD89" s="1411">
        <f>IF(ISERROR(VLOOKUP(VLOOKUP($A89, 'E4 TB Allocation Details'!$A$18:$L$205, MATCH("A &amp; G ID", 'E4 TB Allocation Details'!$A$18:$L$18, 0),FALSE), 'E2 Allocators'!$B$15:$W$361, MATCH('O5 Details by Class &amp; Accounts'!CD$18, 'E2 Allocators'!$B$15:$W$15, 0),FALSE)*$E89), 0, VLOOKUP(VLOOKUP($A89, 'E4 TB Allocation Details'!$A$18:$L$205, MATCH("A &amp; G ID", 'E4 TB Allocation Details'!$A$18:$L$18, 0),FALSE), 'E2 Allocators'!$B$15:$W$361, MATCH('O5 Details by Class &amp; Accounts'!CD$18, 'E2 Allocators'!$B$15:$W$15, 0),FALSE)*$E89)</f>
        <v>0</v>
      </c>
      <c r="CE89" s="1411">
        <f>IF(ISERROR(VLOOKUP(VLOOKUP($A89, 'E4 TB Allocation Details'!$A$18:$L$205, MATCH("A &amp; G ID", 'E4 TB Allocation Details'!$A$18:$L$18, 0),FALSE), 'E2 Allocators'!$B$15:$W$361, MATCH('O5 Details by Class &amp; Accounts'!CE$18, 'E2 Allocators'!$B$15:$W$15, 0),FALSE)*$E89), 0, VLOOKUP(VLOOKUP($A89, 'E4 TB Allocation Details'!$A$18:$L$205, MATCH("A &amp; G ID", 'E4 TB Allocation Details'!$A$18:$L$18, 0),FALSE), 'E2 Allocators'!$B$15:$W$361, MATCH('O5 Details by Class &amp; Accounts'!CE$18, 'E2 Allocators'!$B$15:$W$15, 0),FALSE)*$E89)</f>
        <v>0</v>
      </c>
      <c r="CF89" s="1411">
        <f>IF(ISERROR(VLOOKUP(VLOOKUP($A89, 'E4 TB Allocation Details'!$A$18:$L$205, MATCH("A &amp; G ID", 'E4 TB Allocation Details'!$A$18:$L$18, 0),FALSE), 'E2 Allocators'!$B$15:$W$361, MATCH('O5 Details by Class &amp; Accounts'!CF$18, 'E2 Allocators'!$B$15:$W$15, 0),FALSE)*$E89), 0, VLOOKUP(VLOOKUP($A89, 'E4 TB Allocation Details'!$A$18:$L$205, MATCH("A &amp; G ID", 'E4 TB Allocation Details'!$A$18:$L$18, 0),FALSE), 'E2 Allocators'!$B$15:$W$361, MATCH('O5 Details by Class &amp; Accounts'!CF$18, 'E2 Allocators'!$B$15:$W$15, 0),FALSE)*$E89)</f>
        <v>0</v>
      </c>
      <c r="CG89" s="1411">
        <f>IF(ISERROR(VLOOKUP(VLOOKUP($A89, 'E4 TB Allocation Details'!$A$18:$L$205, MATCH("A &amp; G ID", 'E4 TB Allocation Details'!$A$18:$L$18, 0),FALSE), 'E2 Allocators'!$B$15:$W$361, MATCH('O5 Details by Class &amp; Accounts'!CG$18, 'E2 Allocators'!$B$15:$W$15, 0),FALSE)*$E89), 0, VLOOKUP(VLOOKUP($A89, 'E4 TB Allocation Details'!$A$18:$L$205, MATCH("A &amp; G ID", 'E4 TB Allocation Details'!$A$18:$L$18, 0),FALSE), 'E2 Allocators'!$B$15:$W$361, MATCH('O5 Details by Class &amp; Accounts'!CG$18, 'E2 Allocators'!$B$15:$W$15, 0),FALSE)*$E89)</f>
        <v>0</v>
      </c>
      <c r="CH89" s="1411">
        <f>IF(ISERROR(VLOOKUP(VLOOKUP($A89, 'E4 TB Allocation Details'!$A$18:$L$205, MATCH("A &amp; G ID", 'E4 TB Allocation Details'!$A$18:$L$18, 0),FALSE), 'E2 Allocators'!$B$15:$W$361, MATCH('O5 Details by Class &amp; Accounts'!CH$18, 'E2 Allocators'!$B$15:$W$15, 0),FALSE)*$E89), 0, VLOOKUP(VLOOKUP($A89, 'E4 TB Allocation Details'!$A$18:$L$205, MATCH("A &amp; G ID", 'E4 TB Allocation Details'!$A$18:$L$18, 0),FALSE), 'E2 Allocators'!$B$15:$W$361, MATCH('O5 Details by Class &amp; Accounts'!CH$18, 'E2 Allocators'!$B$15:$W$15, 0),FALSE)*$E89)</f>
        <v>0</v>
      </c>
      <c r="CI89" s="1411">
        <f>IF(ISERROR(VLOOKUP(VLOOKUP($A89, 'E4 TB Allocation Details'!$A$18:$L$205, MATCH("A &amp; G ID", 'E4 TB Allocation Details'!$A$18:$L$18, 0),FALSE), 'E2 Allocators'!$B$15:$W$361, MATCH('O5 Details by Class &amp; Accounts'!CI$18, 'E2 Allocators'!$B$15:$W$15, 0),FALSE)*$E89), 0, VLOOKUP(VLOOKUP($A89, 'E4 TB Allocation Details'!$A$18:$L$205, MATCH("A &amp; G ID", 'E4 TB Allocation Details'!$A$18:$L$18, 0),FALSE), 'E2 Allocators'!$B$15:$W$361, MATCH('O5 Details by Class &amp; Accounts'!CI$18, 'E2 Allocators'!$B$15:$W$15, 0),FALSE)*$E89)</f>
        <v>0</v>
      </c>
      <c r="CJ89" s="1411">
        <f>IF(ISERROR(VLOOKUP(VLOOKUP($A89, 'E4 TB Allocation Details'!$A$18:$L$205, MATCH("A &amp; G ID", 'E4 TB Allocation Details'!$A$18:$L$18, 0),FALSE), 'E2 Allocators'!$B$15:$W$361, MATCH('O5 Details by Class &amp; Accounts'!CJ$18, 'E2 Allocators'!$B$15:$W$15, 0),FALSE)*$E89), 0, VLOOKUP(VLOOKUP($A89, 'E4 TB Allocation Details'!$A$18:$L$205, MATCH("A &amp; G ID", 'E4 TB Allocation Details'!$A$18:$L$18, 0),FALSE), 'E2 Allocators'!$B$15:$W$361, MATCH('O5 Details by Class &amp; Accounts'!CJ$18, 'E2 Allocators'!$B$15:$W$15, 0),FALSE)*$E89)</f>
        <v>0</v>
      </c>
      <c r="CK89" s="1411">
        <f>IF(ISERROR(VLOOKUP(VLOOKUP($A89, 'E4 TB Allocation Details'!$A$18:$L$205, MATCH("A &amp; G ID", 'E4 TB Allocation Details'!$A$18:$L$18, 0),FALSE), 'E2 Allocators'!$B$15:$W$361, MATCH('O5 Details by Class &amp; Accounts'!CK$18, 'E2 Allocators'!$B$15:$W$15, 0),FALSE)*$E89), 0, VLOOKUP(VLOOKUP($A89, 'E4 TB Allocation Details'!$A$18:$L$205, MATCH("A &amp; G ID", 'E4 TB Allocation Details'!$A$18:$L$18, 0),FALSE), 'E2 Allocators'!$B$15:$W$361, MATCH('O5 Details by Class &amp; Accounts'!CK$18, 'E2 Allocators'!$B$15:$W$15, 0),FALSE)*$E89)</f>
        <v>0</v>
      </c>
      <c r="CL89" s="1411">
        <f>IF(ISERROR(VLOOKUP(VLOOKUP($A89, 'E4 TB Allocation Details'!$A$18:$L$205, MATCH("A &amp; G ID", 'E4 TB Allocation Details'!$A$18:$L$18, 0),FALSE), 'E2 Allocators'!$B$15:$W$361, MATCH('O5 Details by Class &amp; Accounts'!CL$18, 'E2 Allocators'!$B$15:$W$15, 0),FALSE)*$E89), 0, VLOOKUP(VLOOKUP($A89, 'E4 TB Allocation Details'!$A$18:$L$205, MATCH("A &amp; G ID", 'E4 TB Allocation Details'!$A$18:$L$18, 0),FALSE), 'E2 Allocators'!$B$15:$W$361, MATCH('O5 Details by Class &amp; Accounts'!CL$18, 'E2 Allocators'!$B$15:$W$15, 0),FALSE)*$E89)</f>
        <v>0</v>
      </c>
      <c r="CM89" s="1411">
        <f>IF(ISERROR(VLOOKUP(VLOOKUP($A89, 'E4 TB Allocation Details'!$A$18:$L$205, MATCH("A &amp; G ID", 'E4 TB Allocation Details'!$A$18:$L$18, 0),FALSE), 'E2 Allocators'!$B$15:$W$361, MATCH('O5 Details by Class &amp; Accounts'!CM$18, 'E2 Allocators'!$B$15:$W$15, 0),FALSE)*$E89), 0, VLOOKUP(VLOOKUP($A89, 'E4 TB Allocation Details'!$A$18:$L$205, MATCH("A &amp; G ID", 'E4 TB Allocation Details'!$A$18:$L$18, 0),FALSE), 'E2 Allocators'!$B$15:$W$361, MATCH('O5 Details by Class &amp; Accounts'!CM$18, 'E2 Allocators'!$B$15:$W$15, 0),FALSE)*$E89)</f>
        <v>0</v>
      </c>
      <c r="CN89" s="1411">
        <f t="shared" si="22"/>
        <v>0</v>
      </c>
      <c r="CO89" s="1791">
        <f t="shared" si="23"/>
        <v>0</v>
      </c>
      <c r="CQ89" s="2086" t="s">
        <v>401</v>
      </c>
    </row>
    <row r="90" spans="1:95" s="80" customFormat="1" ht="12.75">
      <c r="A90" s="1179">
        <v>4215</v>
      </c>
      <c r="B90" s="1180" t="s">
        <v>587</v>
      </c>
      <c r="C90" s="1788">
        <f>IF(ISERROR(VLOOKUP($A90,'I3 TB Data'!$A$23:$H$458,MATCH('O5 Details by Class &amp; Accounts'!$C$18, 'I3 TB Data'!$A$23:$H$23,0),0)), 0, VLOOKUP($A90,'I3 TB Data'!$A$23:$H$458,MATCH('O5 Details by Class &amp; Accounts'!$C$18,'I3 TB Data'!$A$23:$H$23,0),0))</f>
        <v>0</v>
      </c>
      <c r="D90" s="1789"/>
      <c r="E90" s="1788">
        <f t="shared" si="17"/>
        <v>0</v>
      </c>
      <c r="F90" s="1790">
        <f>IF(ISERROR(VLOOKUP($A90, 'E1 Categorization'!A33:E122, MATCH("Customer Component", 'E1 Categorization'!$A$33:$E$33,0), 0)), 0, IF(VLOOKUP($A90, 'E1 Categorization'!A33:E122, MATCH("Customer Component", 'E1 Categorization'!$A$33:$E$33,0), 0)=0, 'O5 Details by Class &amp; Accounts'!$E90, IF(AND(VLOOKUP($A90, 'E1 Categorization'!A33:E122, MATCH("Customer Component", 'E1 Categorization'!$A$33:$E$33,0), 0) &gt;0, VLOOKUP($A90, 'E1 Categorization'!A33:E122, MATCH("Customer Component", 'E1 Categorization'!$A$33:$E$33,0), 0)&lt;1), 'O5 Details by Class &amp; Accounts'!$E90*(1-VLOOKUP($A90, 'E1 Categorization'!A33:E122, MATCH("Customer Component", 'E1 Categorization'!$A$33:$E$33,0), 0)), 0)))</f>
        <v>0</v>
      </c>
      <c r="G90" s="1790">
        <f>IF(ISERROR(VLOOKUP($A90, 'E1 Categorization'!A33:E122, MATCH("Customer Component", 'E1 Categorization'!$A$33:$E$33,0), 0)),0, IF(VLOOKUP($A90, 'E1 Categorization'!A33:E122, MATCH("Customer Component", 'E1 Categorization'!$A$33:$E$33,0), 0)=0, 0, IF(AND(VLOOKUP($A90, 'E1 Categorization'!A33:E122, MATCH("Customer Component", 'E1 Categorization'!$A$33:$E$33,0), 0) &gt;0, VLOOKUP($A90, 'E1 Categorization'!A33:E122, MATCH("Customer Component", 'E1 Categorization'!$A$33:$E$33,0), 0)&lt;1), 'O5 Details by Class &amp; Accounts'!$E90*(VLOOKUP($A90, 'E1 Categorization'!A33:E122, MATCH("Customer Component", 'E1 Categorization'!$A$33:$E$33,0), 0)), 'O5 Details by Class &amp; Accounts'!$E90)))</f>
        <v>0</v>
      </c>
      <c r="H90" s="1411">
        <f t="shared" si="18"/>
        <v>0</v>
      </c>
      <c r="I90" s="1411">
        <f>IF(ISERROR(VLOOKUP(VLOOKUP($A90, 'E4 TB Allocation Details'!$A$18:$L$205, MATCH("Demand ID", 'E4 TB Allocation Details'!$A$18:$L$18, 0),FALSE), 'E2 Allocators'!$B$15:$W$361, MATCH('O5 Details by Class &amp; Accounts'!I$18, 'E2 Allocators'!$B$15:$W$15, 0),FALSE)*$F90), 0, VLOOKUP(VLOOKUP($A90, 'E4 TB Allocation Details'!$A$18:$L$205, MATCH("Demand ID", 'E4 TB Allocation Details'!$A$18:$L$18, 0),FALSE), 'E2 Allocators'!$B$15:$W$361, MATCH('O5 Details by Class &amp; Accounts'!I$18, 'E2 Allocators'!$B$15:$W$15, 0),FALSE)*$F90)</f>
        <v>0</v>
      </c>
      <c r="J90" s="1411">
        <f>IF(ISERROR(VLOOKUP(VLOOKUP($A90, 'E4 TB Allocation Details'!$A$18:$L$205, MATCH("Demand ID", 'E4 TB Allocation Details'!$A$18:$L$18, 0),FALSE), 'E2 Allocators'!$B$15:$W$361, MATCH('O5 Details by Class &amp; Accounts'!J$18, 'E2 Allocators'!$B$15:$W$15, 0),FALSE)*$F90), 0, VLOOKUP(VLOOKUP($A90, 'E4 TB Allocation Details'!$A$18:$L$205, MATCH("Demand ID", 'E4 TB Allocation Details'!$A$18:$L$18, 0),FALSE), 'E2 Allocators'!$B$15:$W$361, MATCH('O5 Details by Class &amp; Accounts'!J$18, 'E2 Allocators'!$B$15:$W$15, 0),FALSE)*$F90)</f>
        <v>0</v>
      </c>
      <c r="K90" s="1411">
        <f>IF(ISERROR(VLOOKUP(VLOOKUP($A90, 'E4 TB Allocation Details'!$A$18:$L$205, MATCH("Demand ID", 'E4 TB Allocation Details'!$A$18:$L$18, 0),FALSE), 'E2 Allocators'!$B$15:$W$361, MATCH('O5 Details by Class &amp; Accounts'!K$18, 'E2 Allocators'!$B$15:$W$15, 0),FALSE)*$F90), 0, VLOOKUP(VLOOKUP($A90, 'E4 TB Allocation Details'!$A$18:$L$205, MATCH("Demand ID", 'E4 TB Allocation Details'!$A$18:$L$18, 0),FALSE), 'E2 Allocators'!$B$15:$W$361, MATCH('O5 Details by Class &amp; Accounts'!K$18, 'E2 Allocators'!$B$15:$W$15, 0),FALSE)*$F90)</f>
        <v>0</v>
      </c>
      <c r="L90" s="1411">
        <f>IF(ISERROR(VLOOKUP(VLOOKUP($A90, 'E4 TB Allocation Details'!$A$18:$L$205, MATCH("Demand ID", 'E4 TB Allocation Details'!$A$18:$L$18, 0),FALSE), 'E2 Allocators'!$B$15:$W$361, MATCH('O5 Details by Class &amp; Accounts'!L$18, 'E2 Allocators'!$B$15:$W$15, 0),FALSE)*$F90), 0, VLOOKUP(VLOOKUP($A90, 'E4 TB Allocation Details'!$A$18:$L$205, MATCH("Demand ID", 'E4 TB Allocation Details'!$A$18:$L$18, 0),FALSE), 'E2 Allocators'!$B$15:$W$361, MATCH('O5 Details by Class &amp; Accounts'!L$18, 'E2 Allocators'!$B$15:$W$15, 0),FALSE)*$F90)</f>
        <v>0</v>
      </c>
      <c r="M90" s="1411">
        <f>IF(ISERROR(VLOOKUP(VLOOKUP($A90, 'E4 TB Allocation Details'!$A$18:$L$205, MATCH("Demand ID", 'E4 TB Allocation Details'!$A$18:$L$18, 0),FALSE), 'E2 Allocators'!$B$15:$W$361, MATCH('O5 Details by Class &amp; Accounts'!M$18, 'E2 Allocators'!$B$15:$W$15, 0),FALSE)*$F90), 0, VLOOKUP(VLOOKUP($A90, 'E4 TB Allocation Details'!$A$18:$L$205, MATCH("Demand ID", 'E4 TB Allocation Details'!$A$18:$L$18, 0),FALSE), 'E2 Allocators'!$B$15:$W$361, MATCH('O5 Details by Class &amp; Accounts'!M$18, 'E2 Allocators'!$B$15:$W$15, 0),FALSE)*$F90)</f>
        <v>0</v>
      </c>
      <c r="N90" s="1411">
        <f>IF(ISERROR(VLOOKUP(VLOOKUP($A90, 'E4 TB Allocation Details'!$A$18:$L$205, MATCH("Demand ID", 'E4 TB Allocation Details'!$A$18:$L$18, 0),FALSE), 'E2 Allocators'!$B$15:$W$361, MATCH('O5 Details by Class &amp; Accounts'!N$18, 'E2 Allocators'!$B$15:$W$15, 0),FALSE)*$F90), 0, VLOOKUP(VLOOKUP($A90, 'E4 TB Allocation Details'!$A$18:$L$205, MATCH("Demand ID", 'E4 TB Allocation Details'!$A$18:$L$18, 0),FALSE), 'E2 Allocators'!$B$15:$W$361, MATCH('O5 Details by Class &amp; Accounts'!N$18, 'E2 Allocators'!$B$15:$W$15, 0),FALSE)*$F90)</f>
        <v>0</v>
      </c>
      <c r="O90" s="1411">
        <f>IF(ISERROR(VLOOKUP(VLOOKUP($A90, 'E4 TB Allocation Details'!$A$18:$L$205, MATCH("Demand ID", 'E4 TB Allocation Details'!$A$18:$L$18, 0),FALSE), 'E2 Allocators'!$B$15:$W$361, MATCH('O5 Details by Class &amp; Accounts'!O$18, 'E2 Allocators'!$B$15:$W$15, 0),FALSE)*$F90), 0, VLOOKUP(VLOOKUP($A90, 'E4 TB Allocation Details'!$A$18:$L$205, MATCH("Demand ID", 'E4 TB Allocation Details'!$A$18:$L$18, 0),FALSE), 'E2 Allocators'!$B$15:$W$361, MATCH('O5 Details by Class &amp; Accounts'!O$18, 'E2 Allocators'!$B$15:$W$15, 0),FALSE)*$F90)</f>
        <v>0</v>
      </c>
      <c r="P90" s="1411">
        <f>IF(ISERROR(VLOOKUP(VLOOKUP($A90, 'E4 TB Allocation Details'!$A$18:$L$205, MATCH("Demand ID", 'E4 TB Allocation Details'!$A$18:$L$18, 0),FALSE), 'E2 Allocators'!$B$15:$W$361, MATCH('O5 Details by Class &amp; Accounts'!P$18, 'E2 Allocators'!$B$15:$W$15, 0),FALSE)*$F90), 0, VLOOKUP(VLOOKUP($A90, 'E4 TB Allocation Details'!$A$18:$L$205, MATCH("Demand ID", 'E4 TB Allocation Details'!$A$18:$L$18, 0),FALSE), 'E2 Allocators'!$B$15:$W$361, MATCH('O5 Details by Class &amp; Accounts'!P$18, 'E2 Allocators'!$B$15:$W$15, 0),FALSE)*$F90)</f>
        <v>0</v>
      </c>
      <c r="Q90" s="1411">
        <f>IF(ISERROR(VLOOKUP(VLOOKUP($A90, 'E4 TB Allocation Details'!$A$18:$L$205, MATCH("Demand ID", 'E4 TB Allocation Details'!$A$18:$L$18, 0),FALSE), 'E2 Allocators'!$B$15:$W$361, MATCH('O5 Details by Class &amp; Accounts'!Q$18, 'E2 Allocators'!$B$15:$W$15, 0),FALSE)*$F90), 0, VLOOKUP(VLOOKUP($A90, 'E4 TB Allocation Details'!$A$18:$L$205, MATCH("Demand ID", 'E4 TB Allocation Details'!$A$18:$L$18, 0),FALSE), 'E2 Allocators'!$B$15:$W$361, MATCH('O5 Details by Class &amp; Accounts'!Q$18, 'E2 Allocators'!$B$15:$W$15, 0),FALSE)*$F90)</f>
        <v>0</v>
      </c>
      <c r="R90" s="1411">
        <f>IF(ISERROR(VLOOKUP(VLOOKUP($A90, 'E4 TB Allocation Details'!$A$18:$L$205, MATCH("Demand ID", 'E4 TB Allocation Details'!$A$18:$L$18, 0),FALSE), 'E2 Allocators'!$B$15:$W$361, MATCH('O5 Details by Class &amp; Accounts'!R$18, 'E2 Allocators'!$B$15:$W$15, 0),FALSE)*$F90), 0, VLOOKUP(VLOOKUP($A90, 'E4 TB Allocation Details'!$A$18:$L$205, MATCH("Demand ID", 'E4 TB Allocation Details'!$A$18:$L$18, 0),FALSE), 'E2 Allocators'!$B$15:$W$361, MATCH('O5 Details by Class &amp; Accounts'!R$18, 'E2 Allocators'!$B$15:$W$15, 0),FALSE)*$F90)</f>
        <v>0</v>
      </c>
      <c r="S90" s="1411">
        <f>IF(ISERROR(VLOOKUP(VLOOKUP($A90, 'E4 TB Allocation Details'!$A$18:$L$205, MATCH("Demand ID", 'E4 TB Allocation Details'!$A$18:$L$18, 0),FALSE), 'E2 Allocators'!$B$15:$W$361, MATCH('O5 Details by Class &amp; Accounts'!S$18, 'E2 Allocators'!$B$15:$W$15, 0),FALSE)*$F90), 0, VLOOKUP(VLOOKUP($A90, 'E4 TB Allocation Details'!$A$18:$L$205, MATCH("Demand ID", 'E4 TB Allocation Details'!$A$18:$L$18, 0),FALSE), 'E2 Allocators'!$B$15:$W$361, MATCH('O5 Details by Class &amp; Accounts'!S$18, 'E2 Allocators'!$B$15:$W$15, 0),FALSE)*$F90)</f>
        <v>0</v>
      </c>
      <c r="T90" s="1411">
        <f>IF(ISERROR(VLOOKUP(VLOOKUP($A90, 'E4 TB Allocation Details'!$A$18:$L$205, MATCH("Demand ID", 'E4 TB Allocation Details'!$A$18:$L$18, 0),FALSE), 'E2 Allocators'!$B$15:$W$361, MATCH('O5 Details by Class &amp; Accounts'!T$18, 'E2 Allocators'!$B$15:$W$15, 0),FALSE)*$F90), 0, VLOOKUP(VLOOKUP($A90, 'E4 TB Allocation Details'!$A$18:$L$205, MATCH("Demand ID", 'E4 TB Allocation Details'!$A$18:$L$18, 0),FALSE), 'E2 Allocators'!$B$15:$W$361, MATCH('O5 Details by Class &amp; Accounts'!T$18, 'E2 Allocators'!$B$15:$W$15, 0),FALSE)*$F90)</f>
        <v>0</v>
      </c>
      <c r="U90" s="1411">
        <f>IF(ISERROR(VLOOKUP(VLOOKUP($A90, 'E4 TB Allocation Details'!$A$18:$L$205, MATCH("Demand ID", 'E4 TB Allocation Details'!$A$18:$L$18, 0),FALSE), 'E2 Allocators'!$B$15:$W$361, MATCH('O5 Details by Class &amp; Accounts'!U$18, 'E2 Allocators'!$B$15:$W$15, 0),FALSE)*$F90), 0, VLOOKUP(VLOOKUP($A90, 'E4 TB Allocation Details'!$A$18:$L$205, MATCH("Demand ID", 'E4 TB Allocation Details'!$A$18:$L$18, 0),FALSE), 'E2 Allocators'!$B$15:$W$361, MATCH('O5 Details by Class &amp; Accounts'!U$18, 'E2 Allocators'!$B$15:$W$15, 0),FALSE)*$F90)</f>
        <v>0</v>
      </c>
      <c r="V90" s="1411">
        <f>IF(ISERROR(VLOOKUP(VLOOKUP($A90, 'E4 TB Allocation Details'!$A$18:$L$205, MATCH("Demand ID", 'E4 TB Allocation Details'!$A$18:$L$18, 0),FALSE), 'E2 Allocators'!$B$15:$W$361, MATCH('O5 Details by Class &amp; Accounts'!V$18, 'E2 Allocators'!$B$15:$W$15, 0),FALSE)*$F90), 0, VLOOKUP(VLOOKUP($A90, 'E4 TB Allocation Details'!$A$18:$L$205, MATCH("Demand ID", 'E4 TB Allocation Details'!$A$18:$L$18, 0),FALSE), 'E2 Allocators'!$B$15:$W$361, MATCH('O5 Details by Class &amp; Accounts'!V$18, 'E2 Allocators'!$B$15:$W$15, 0),FALSE)*$F90)</f>
        <v>0</v>
      </c>
      <c r="W90" s="1411">
        <f>IF(ISERROR(VLOOKUP(VLOOKUP($A90, 'E4 TB Allocation Details'!$A$18:$L$205, MATCH("Demand ID", 'E4 TB Allocation Details'!$A$18:$L$18, 0),FALSE), 'E2 Allocators'!$B$15:$W$361, MATCH('O5 Details by Class &amp; Accounts'!W$18, 'E2 Allocators'!$B$15:$W$15, 0),FALSE)*$F90), 0, VLOOKUP(VLOOKUP($A90, 'E4 TB Allocation Details'!$A$18:$L$205, MATCH("Demand ID", 'E4 TB Allocation Details'!$A$18:$L$18, 0),FALSE), 'E2 Allocators'!$B$15:$W$361, MATCH('O5 Details by Class &amp; Accounts'!W$18, 'E2 Allocators'!$B$15:$W$15, 0),FALSE)*$F90)</f>
        <v>0</v>
      </c>
      <c r="X90" s="1411">
        <f>IF(ISERROR(VLOOKUP(VLOOKUP($A90, 'E4 TB Allocation Details'!$A$18:$L$205, MATCH("Demand ID", 'E4 TB Allocation Details'!$A$18:$L$18, 0),FALSE), 'E2 Allocators'!$B$15:$W$361, MATCH('O5 Details by Class &amp; Accounts'!X$18, 'E2 Allocators'!$B$15:$W$15, 0),FALSE)*$F90), 0, VLOOKUP(VLOOKUP($A90, 'E4 TB Allocation Details'!$A$18:$L$205, MATCH("Demand ID", 'E4 TB Allocation Details'!$A$18:$L$18, 0),FALSE), 'E2 Allocators'!$B$15:$W$361, MATCH('O5 Details by Class &amp; Accounts'!X$18, 'E2 Allocators'!$B$15:$W$15, 0),FALSE)*$F90)</f>
        <v>0</v>
      </c>
      <c r="Y90" s="1411">
        <f>IF(ISERROR(VLOOKUP(VLOOKUP($A90, 'E4 TB Allocation Details'!$A$18:$L$205, MATCH("Demand ID", 'E4 TB Allocation Details'!$A$18:$L$18, 0),FALSE), 'E2 Allocators'!$B$15:$W$361, MATCH('O5 Details by Class &amp; Accounts'!Y$18, 'E2 Allocators'!$B$15:$W$15, 0),FALSE)*$F90), 0, VLOOKUP(VLOOKUP($A90, 'E4 TB Allocation Details'!$A$18:$L$205, MATCH("Demand ID", 'E4 TB Allocation Details'!$A$18:$L$18, 0),FALSE), 'E2 Allocators'!$B$15:$W$361, MATCH('O5 Details by Class &amp; Accounts'!Y$18, 'E2 Allocators'!$B$15:$W$15, 0),FALSE)*$F90)</f>
        <v>0</v>
      </c>
      <c r="Z90" s="1411">
        <f>IF(ISERROR(VLOOKUP(VLOOKUP($A90, 'E4 TB Allocation Details'!$A$18:$L$205, MATCH("Demand ID", 'E4 TB Allocation Details'!$A$18:$L$18, 0),FALSE), 'E2 Allocators'!$B$15:$W$361, MATCH('O5 Details by Class &amp; Accounts'!Z$18, 'E2 Allocators'!$B$15:$W$15, 0),FALSE)*$F90), 0, VLOOKUP(VLOOKUP($A90, 'E4 TB Allocation Details'!$A$18:$L$205, MATCH("Demand ID", 'E4 TB Allocation Details'!$A$18:$L$18, 0),FALSE), 'E2 Allocators'!$B$15:$W$361, MATCH('O5 Details by Class &amp; Accounts'!Z$18, 'E2 Allocators'!$B$15:$W$15, 0),FALSE)*$F90)</f>
        <v>0</v>
      </c>
      <c r="AA90" s="1411">
        <f>IF(ISERROR(VLOOKUP(VLOOKUP($A90, 'E4 TB Allocation Details'!$A$18:$L$205, MATCH("Demand ID", 'E4 TB Allocation Details'!$A$18:$L$18, 0),FALSE), 'E2 Allocators'!$B$15:$W$361, MATCH('O5 Details by Class &amp; Accounts'!AA$18, 'E2 Allocators'!$B$15:$W$15, 0),FALSE)*$F90), 0, VLOOKUP(VLOOKUP($A90, 'E4 TB Allocation Details'!$A$18:$L$205, MATCH("Demand ID", 'E4 TB Allocation Details'!$A$18:$L$18, 0),FALSE), 'E2 Allocators'!$B$15:$W$361, MATCH('O5 Details by Class &amp; Accounts'!AA$18, 'E2 Allocators'!$B$15:$W$15, 0),FALSE)*$F90)</f>
        <v>0</v>
      </c>
      <c r="AB90" s="1411">
        <f>IF(ISERROR(VLOOKUP(VLOOKUP($A90, 'E4 TB Allocation Details'!$A$18:$L$205, MATCH("Demand ID", 'E4 TB Allocation Details'!$A$18:$L$18, 0),FALSE), 'E2 Allocators'!$B$15:$W$361, MATCH('O5 Details by Class &amp; Accounts'!AB$18, 'E2 Allocators'!$B$15:$W$15, 0),FALSE)*$F90), 0, VLOOKUP(VLOOKUP($A90, 'E4 TB Allocation Details'!$A$18:$L$205, MATCH("Demand ID", 'E4 TB Allocation Details'!$A$18:$L$18, 0),FALSE), 'E2 Allocators'!$B$15:$W$361, MATCH('O5 Details by Class &amp; Accounts'!AB$18, 'E2 Allocators'!$B$15:$W$15, 0),FALSE)*$F90)</f>
        <v>0</v>
      </c>
      <c r="AC90" s="1411">
        <f t="shared" si="19"/>
        <v>0</v>
      </c>
      <c r="AD90" s="1411">
        <f>IF(ISERROR(VLOOKUP(VLOOKUP($A90, 'E4 TB Allocation Details'!$A$18:$L$205, MATCH("Customer ID", 'E4 TB Allocation Details'!$A$18:$L$18, 0),FALSE), 'E2 Allocators'!$B$15:$W$361, MATCH('O5 Details by Class &amp; Accounts'!AD$18, 'E2 Allocators'!$B$15:$W$15, 0),FALSE)*$G90), 0, VLOOKUP(VLOOKUP($A90, 'E4 TB Allocation Details'!$A$18:$L$205, MATCH("Customer ID", 'E4 TB Allocation Details'!$A$18:$L$18, 0),FALSE), 'E2 Allocators'!$B$15:$W$361, MATCH('O5 Details by Class &amp; Accounts'!AD$18, 'E2 Allocators'!$B$15:$W$15, 0),FALSE)*$G90)</f>
        <v>0</v>
      </c>
      <c r="AE90" s="1411">
        <f>IF(ISERROR(VLOOKUP(VLOOKUP($A90, 'E4 TB Allocation Details'!$A$18:$L$205, MATCH("Customer ID", 'E4 TB Allocation Details'!$A$18:$L$18, 0),FALSE), 'E2 Allocators'!$B$15:$W$361, MATCH('O5 Details by Class &amp; Accounts'!AE$18, 'E2 Allocators'!$B$15:$W$15, 0),FALSE)*$G90), 0, VLOOKUP(VLOOKUP($A90, 'E4 TB Allocation Details'!$A$18:$L$205, MATCH("Customer ID", 'E4 TB Allocation Details'!$A$18:$L$18, 0),FALSE), 'E2 Allocators'!$B$15:$W$361, MATCH('O5 Details by Class &amp; Accounts'!AE$18, 'E2 Allocators'!$B$15:$W$15, 0),FALSE)*$G90)</f>
        <v>0</v>
      </c>
      <c r="AF90" s="1411">
        <f>IF(ISERROR(VLOOKUP(VLOOKUP($A90, 'E4 TB Allocation Details'!$A$18:$L$205, MATCH("Customer ID", 'E4 TB Allocation Details'!$A$18:$L$18, 0),FALSE), 'E2 Allocators'!$B$15:$W$361, MATCH('O5 Details by Class &amp; Accounts'!AF$18, 'E2 Allocators'!$B$15:$W$15, 0),FALSE)*$G90), 0, VLOOKUP(VLOOKUP($A90, 'E4 TB Allocation Details'!$A$18:$L$205, MATCH("Customer ID", 'E4 TB Allocation Details'!$A$18:$L$18, 0),FALSE), 'E2 Allocators'!$B$15:$W$361, MATCH('O5 Details by Class &amp; Accounts'!AF$18, 'E2 Allocators'!$B$15:$W$15, 0),FALSE)*$G90)</f>
        <v>0</v>
      </c>
      <c r="AG90" s="1411">
        <f>IF(ISERROR(VLOOKUP(VLOOKUP($A90, 'E4 TB Allocation Details'!$A$18:$L$205, MATCH("Customer ID", 'E4 TB Allocation Details'!$A$18:$L$18, 0),FALSE), 'E2 Allocators'!$B$15:$W$361, MATCH('O5 Details by Class &amp; Accounts'!AG$18, 'E2 Allocators'!$B$15:$W$15, 0),FALSE)*$G90), 0, VLOOKUP(VLOOKUP($A90, 'E4 TB Allocation Details'!$A$18:$L$205, MATCH("Customer ID", 'E4 TB Allocation Details'!$A$18:$L$18, 0),FALSE), 'E2 Allocators'!$B$15:$W$361, MATCH('O5 Details by Class &amp; Accounts'!AG$18, 'E2 Allocators'!$B$15:$W$15, 0),FALSE)*$G90)</f>
        <v>0</v>
      </c>
      <c r="AH90" s="1411">
        <f>IF(ISERROR(VLOOKUP(VLOOKUP($A90, 'E4 TB Allocation Details'!$A$18:$L$205, MATCH("Customer ID", 'E4 TB Allocation Details'!$A$18:$L$18, 0),FALSE), 'E2 Allocators'!$B$15:$W$361, MATCH('O5 Details by Class &amp; Accounts'!AH$18, 'E2 Allocators'!$B$15:$W$15, 0),FALSE)*$G90), 0, VLOOKUP(VLOOKUP($A90, 'E4 TB Allocation Details'!$A$18:$L$205, MATCH("Customer ID", 'E4 TB Allocation Details'!$A$18:$L$18, 0),FALSE), 'E2 Allocators'!$B$15:$W$361, MATCH('O5 Details by Class &amp; Accounts'!AH$18, 'E2 Allocators'!$B$15:$W$15, 0),FALSE)*$G90)</f>
        <v>0</v>
      </c>
      <c r="AI90" s="1411">
        <f>IF(ISERROR(VLOOKUP(VLOOKUP($A90, 'E4 TB Allocation Details'!$A$18:$L$205, MATCH("Customer ID", 'E4 TB Allocation Details'!$A$18:$L$18, 0),FALSE), 'E2 Allocators'!$B$15:$W$361, MATCH('O5 Details by Class &amp; Accounts'!AI$18, 'E2 Allocators'!$B$15:$W$15, 0),FALSE)*$G90), 0, VLOOKUP(VLOOKUP($A90, 'E4 TB Allocation Details'!$A$18:$L$205, MATCH("Customer ID", 'E4 TB Allocation Details'!$A$18:$L$18, 0),FALSE), 'E2 Allocators'!$B$15:$W$361, MATCH('O5 Details by Class &amp; Accounts'!AI$18, 'E2 Allocators'!$B$15:$W$15, 0),FALSE)*$G90)</f>
        <v>0</v>
      </c>
      <c r="AJ90" s="1411">
        <f>IF(ISERROR(VLOOKUP(VLOOKUP($A90, 'E4 TB Allocation Details'!$A$18:$L$205, MATCH("Customer ID", 'E4 TB Allocation Details'!$A$18:$L$18, 0),FALSE), 'E2 Allocators'!$B$15:$W$361, MATCH('O5 Details by Class &amp; Accounts'!AJ$18, 'E2 Allocators'!$B$15:$W$15, 0),FALSE)*$G90), 0, VLOOKUP(VLOOKUP($A90, 'E4 TB Allocation Details'!$A$18:$L$205, MATCH("Customer ID", 'E4 TB Allocation Details'!$A$18:$L$18, 0),FALSE), 'E2 Allocators'!$B$15:$W$361, MATCH('O5 Details by Class &amp; Accounts'!AJ$18, 'E2 Allocators'!$B$15:$W$15, 0),FALSE)*$G90)</f>
        <v>0</v>
      </c>
      <c r="AK90" s="1411">
        <f>IF(ISERROR(VLOOKUP(VLOOKUP($A90, 'E4 TB Allocation Details'!$A$18:$L$205, MATCH("Customer ID", 'E4 TB Allocation Details'!$A$18:$L$18, 0),FALSE), 'E2 Allocators'!$B$15:$W$361, MATCH('O5 Details by Class &amp; Accounts'!AK$18, 'E2 Allocators'!$B$15:$W$15, 0),FALSE)*$G90), 0, VLOOKUP(VLOOKUP($A90, 'E4 TB Allocation Details'!$A$18:$L$205, MATCH("Customer ID", 'E4 TB Allocation Details'!$A$18:$L$18, 0),FALSE), 'E2 Allocators'!$B$15:$W$361, MATCH('O5 Details by Class &amp; Accounts'!AK$18, 'E2 Allocators'!$B$15:$W$15, 0),FALSE)*$G90)</f>
        <v>0</v>
      </c>
      <c r="AL90" s="1411">
        <f>IF(ISERROR(VLOOKUP(VLOOKUP($A90, 'E4 TB Allocation Details'!$A$18:$L$205, MATCH("Customer ID", 'E4 TB Allocation Details'!$A$18:$L$18, 0),FALSE), 'E2 Allocators'!$B$15:$W$361, MATCH('O5 Details by Class &amp; Accounts'!AL$18, 'E2 Allocators'!$B$15:$W$15, 0),FALSE)*$G90), 0, VLOOKUP(VLOOKUP($A90, 'E4 TB Allocation Details'!$A$18:$L$205, MATCH("Customer ID", 'E4 TB Allocation Details'!$A$18:$L$18, 0),FALSE), 'E2 Allocators'!$B$15:$W$361, MATCH('O5 Details by Class &amp; Accounts'!AL$18, 'E2 Allocators'!$B$15:$W$15, 0),FALSE)*$G90)</f>
        <v>0</v>
      </c>
      <c r="AM90" s="1411">
        <f>IF(ISERROR(VLOOKUP(VLOOKUP($A90, 'E4 TB Allocation Details'!$A$18:$L$205, MATCH("Customer ID", 'E4 TB Allocation Details'!$A$18:$L$18, 0),FALSE), 'E2 Allocators'!$B$15:$W$361, MATCH('O5 Details by Class &amp; Accounts'!AM$18, 'E2 Allocators'!$B$15:$W$15, 0),FALSE)*$G90), 0, VLOOKUP(VLOOKUP($A90, 'E4 TB Allocation Details'!$A$18:$L$205, MATCH("Customer ID", 'E4 TB Allocation Details'!$A$18:$L$18, 0),FALSE), 'E2 Allocators'!$B$15:$W$361, MATCH('O5 Details by Class &amp; Accounts'!AM$18, 'E2 Allocators'!$B$15:$W$15, 0),FALSE)*$G90)</f>
        <v>0</v>
      </c>
      <c r="AN90" s="1411">
        <f>IF(ISERROR(VLOOKUP(VLOOKUP($A90, 'E4 TB Allocation Details'!$A$18:$L$205, MATCH("Customer ID", 'E4 TB Allocation Details'!$A$18:$L$18, 0),FALSE), 'E2 Allocators'!$B$15:$W$361, MATCH('O5 Details by Class &amp; Accounts'!AN$18, 'E2 Allocators'!$B$15:$W$15, 0),FALSE)*$G90), 0, VLOOKUP(VLOOKUP($A90, 'E4 TB Allocation Details'!$A$18:$L$205, MATCH("Customer ID", 'E4 TB Allocation Details'!$A$18:$L$18, 0),FALSE), 'E2 Allocators'!$B$15:$W$361, MATCH('O5 Details by Class &amp; Accounts'!AN$18, 'E2 Allocators'!$B$15:$W$15, 0),FALSE)*$G90)</f>
        <v>0</v>
      </c>
      <c r="AO90" s="1411">
        <f>IF(ISERROR(VLOOKUP(VLOOKUP($A90, 'E4 TB Allocation Details'!$A$18:$L$205, MATCH("Customer ID", 'E4 TB Allocation Details'!$A$18:$L$18, 0),FALSE), 'E2 Allocators'!$B$15:$W$361, MATCH('O5 Details by Class &amp; Accounts'!AO$18, 'E2 Allocators'!$B$15:$W$15, 0),FALSE)*$G90), 0, VLOOKUP(VLOOKUP($A90, 'E4 TB Allocation Details'!$A$18:$L$205, MATCH("Customer ID", 'E4 TB Allocation Details'!$A$18:$L$18, 0),FALSE), 'E2 Allocators'!$B$15:$W$361, MATCH('O5 Details by Class &amp; Accounts'!AO$18, 'E2 Allocators'!$B$15:$W$15, 0),FALSE)*$G90)</f>
        <v>0</v>
      </c>
      <c r="AP90" s="1411">
        <f>IF(ISERROR(VLOOKUP(VLOOKUP($A90, 'E4 TB Allocation Details'!$A$18:$L$205, MATCH("Customer ID", 'E4 TB Allocation Details'!$A$18:$L$18, 0),FALSE), 'E2 Allocators'!$B$15:$W$361, MATCH('O5 Details by Class &amp; Accounts'!AP$18, 'E2 Allocators'!$B$15:$W$15, 0),FALSE)*$G90), 0, VLOOKUP(VLOOKUP($A90, 'E4 TB Allocation Details'!$A$18:$L$205, MATCH("Customer ID", 'E4 TB Allocation Details'!$A$18:$L$18, 0),FALSE), 'E2 Allocators'!$B$15:$W$361, MATCH('O5 Details by Class &amp; Accounts'!AP$18, 'E2 Allocators'!$B$15:$W$15, 0),FALSE)*$G90)</f>
        <v>0</v>
      </c>
      <c r="AQ90" s="1411">
        <f>IF(ISERROR(VLOOKUP(VLOOKUP($A90, 'E4 TB Allocation Details'!$A$18:$L$205, MATCH("Customer ID", 'E4 TB Allocation Details'!$A$18:$L$18, 0),FALSE), 'E2 Allocators'!$B$15:$W$361, MATCH('O5 Details by Class &amp; Accounts'!AQ$18, 'E2 Allocators'!$B$15:$W$15, 0),FALSE)*$G90), 0, VLOOKUP(VLOOKUP($A90, 'E4 TB Allocation Details'!$A$18:$L$205, MATCH("Customer ID", 'E4 TB Allocation Details'!$A$18:$L$18, 0),FALSE), 'E2 Allocators'!$B$15:$W$361, MATCH('O5 Details by Class &amp; Accounts'!AQ$18, 'E2 Allocators'!$B$15:$W$15, 0),FALSE)*$G90)</f>
        <v>0</v>
      </c>
      <c r="AR90" s="1411">
        <f>IF(ISERROR(VLOOKUP(VLOOKUP($A90, 'E4 TB Allocation Details'!$A$18:$L$205, MATCH("Customer ID", 'E4 TB Allocation Details'!$A$18:$L$18, 0),FALSE), 'E2 Allocators'!$B$15:$W$361, MATCH('O5 Details by Class &amp; Accounts'!AR$18, 'E2 Allocators'!$B$15:$W$15, 0),FALSE)*$G90), 0, VLOOKUP(VLOOKUP($A90, 'E4 TB Allocation Details'!$A$18:$L$205, MATCH("Customer ID", 'E4 TB Allocation Details'!$A$18:$L$18, 0),FALSE), 'E2 Allocators'!$B$15:$W$361, MATCH('O5 Details by Class &amp; Accounts'!AR$18, 'E2 Allocators'!$B$15:$W$15, 0),FALSE)*$G90)</f>
        <v>0</v>
      </c>
      <c r="AS90" s="1411">
        <f>IF(ISERROR(VLOOKUP(VLOOKUP($A90, 'E4 TB Allocation Details'!$A$18:$L$205, MATCH("Customer ID", 'E4 TB Allocation Details'!$A$18:$L$18, 0),FALSE), 'E2 Allocators'!$B$15:$W$361, MATCH('O5 Details by Class &amp; Accounts'!AS$18, 'E2 Allocators'!$B$15:$W$15, 0),FALSE)*$G90), 0, VLOOKUP(VLOOKUP($A90, 'E4 TB Allocation Details'!$A$18:$L$205, MATCH("Customer ID", 'E4 TB Allocation Details'!$A$18:$L$18, 0),FALSE), 'E2 Allocators'!$B$15:$W$361, MATCH('O5 Details by Class &amp; Accounts'!AS$18, 'E2 Allocators'!$B$15:$W$15, 0),FALSE)*$G90)</f>
        <v>0</v>
      </c>
      <c r="AT90" s="1411">
        <f>IF(ISERROR(VLOOKUP(VLOOKUP($A90, 'E4 TB Allocation Details'!$A$18:$L$205, MATCH("Customer ID", 'E4 TB Allocation Details'!$A$18:$L$18, 0),FALSE), 'E2 Allocators'!$B$15:$W$361, MATCH('O5 Details by Class &amp; Accounts'!AT$18, 'E2 Allocators'!$B$15:$W$15, 0),FALSE)*$G90), 0, VLOOKUP(VLOOKUP($A90, 'E4 TB Allocation Details'!$A$18:$L$205, MATCH("Customer ID", 'E4 TB Allocation Details'!$A$18:$L$18, 0),FALSE), 'E2 Allocators'!$B$15:$W$361, MATCH('O5 Details by Class &amp; Accounts'!AT$18, 'E2 Allocators'!$B$15:$W$15, 0),FALSE)*$G90)</f>
        <v>0</v>
      </c>
      <c r="AU90" s="1411">
        <f>IF(ISERROR(VLOOKUP(VLOOKUP($A90, 'E4 TB Allocation Details'!$A$18:$L$205, MATCH("Customer ID", 'E4 TB Allocation Details'!$A$18:$L$18, 0),FALSE), 'E2 Allocators'!$B$15:$W$361, MATCH('O5 Details by Class &amp; Accounts'!AU$18, 'E2 Allocators'!$B$15:$W$15, 0),FALSE)*$G90), 0, VLOOKUP(VLOOKUP($A90, 'E4 TB Allocation Details'!$A$18:$L$205, MATCH("Customer ID", 'E4 TB Allocation Details'!$A$18:$L$18, 0),FALSE), 'E2 Allocators'!$B$15:$W$361, MATCH('O5 Details by Class &amp; Accounts'!AU$18, 'E2 Allocators'!$B$15:$W$15, 0),FALSE)*$G90)</f>
        <v>0</v>
      </c>
      <c r="AV90" s="1411">
        <f>IF(ISERROR(VLOOKUP(VLOOKUP($A90, 'E4 TB Allocation Details'!$A$18:$L$205, MATCH("Customer ID", 'E4 TB Allocation Details'!$A$18:$L$18, 0),FALSE), 'E2 Allocators'!$B$15:$W$361, MATCH('O5 Details by Class &amp; Accounts'!AV$18, 'E2 Allocators'!$B$15:$W$15, 0),FALSE)*$G90), 0, VLOOKUP(VLOOKUP($A90, 'E4 TB Allocation Details'!$A$18:$L$205, MATCH("Customer ID", 'E4 TB Allocation Details'!$A$18:$L$18, 0),FALSE), 'E2 Allocators'!$B$15:$W$361, MATCH('O5 Details by Class &amp; Accounts'!AV$18, 'E2 Allocators'!$B$15:$W$15, 0),FALSE)*$G90)</f>
        <v>0</v>
      </c>
      <c r="AW90" s="1411">
        <f>IF(ISERROR(VLOOKUP(VLOOKUP($A90, 'E4 TB Allocation Details'!$A$18:$L$205, MATCH("Customer ID", 'E4 TB Allocation Details'!$A$18:$L$18, 0),FALSE), 'E2 Allocators'!$B$15:$W$361, MATCH('O5 Details by Class &amp; Accounts'!AW$18, 'E2 Allocators'!$B$15:$W$15, 0),FALSE)*$G90), 0, VLOOKUP(VLOOKUP($A90, 'E4 TB Allocation Details'!$A$18:$L$205, MATCH("Customer ID", 'E4 TB Allocation Details'!$A$18:$L$18, 0),FALSE), 'E2 Allocators'!$B$15:$W$361, MATCH('O5 Details by Class &amp; Accounts'!AW$18, 'E2 Allocators'!$B$15:$W$15, 0),FALSE)*$G90)</f>
        <v>0</v>
      </c>
      <c r="AX90" s="1411">
        <f t="shared" si="20"/>
        <v>0</v>
      </c>
      <c r="AY90" s="1411">
        <f>IF(ISERROR(VLOOKUP(VLOOKUP($A90, 'E4 TB Allocation Details'!$A$18:$L$205, MATCH("Misc ID", 'E4 TB Allocation Details'!$A$18:$L$18, 0),FALSE), 'E2 Allocators'!$B$15:$W$361, MATCH('O5 Details by Class &amp; Accounts'!AY$18, 'E2 Allocators'!$B$15:$W$15, 0),FALSE)*$E90), 0, VLOOKUP(VLOOKUP($A90, 'E4 TB Allocation Details'!$A$18:$L$205, MATCH("Misc ID", 'E4 TB Allocation Details'!$A$18:$L$18, 0),FALSE), 'E2 Allocators'!$B$15:$W$361, MATCH('O5 Details by Class &amp; Accounts'!AY$18, 'E2 Allocators'!$B$15:$W$15, 0),FALSE)*$E90)</f>
        <v>0</v>
      </c>
      <c r="AZ90" s="1411">
        <f>IF(ISERROR(VLOOKUP(VLOOKUP($A90, 'E4 TB Allocation Details'!$A$18:$L$205, MATCH("Misc ID", 'E4 TB Allocation Details'!$A$18:$L$18, 0),FALSE), 'E2 Allocators'!$B$15:$W$361, MATCH('O5 Details by Class &amp; Accounts'!AZ$18, 'E2 Allocators'!$B$15:$W$15, 0),FALSE)*$E90), 0, VLOOKUP(VLOOKUP($A90, 'E4 TB Allocation Details'!$A$18:$L$205, MATCH("Misc ID", 'E4 TB Allocation Details'!$A$18:$L$18, 0),FALSE), 'E2 Allocators'!$B$15:$W$361, MATCH('O5 Details by Class &amp; Accounts'!AZ$18, 'E2 Allocators'!$B$15:$W$15, 0),FALSE)*$E90)</f>
        <v>0</v>
      </c>
      <c r="BA90" s="1411">
        <f>IF(ISERROR(VLOOKUP(VLOOKUP($A90, 'E4 TB Allocation Details'!$A$18:$L$205, MATCH("Misc ID", 'E4 TB Allocation Details'!$A$18:$L$18, 0),FALSE), 'E2 Allocators'!$B$15:$W$361, MATCH('O5 Details by Class &amp; Accounts'!BA$18, 'E2 Allocators'!$B$15:$W$15, 0),FALSE)*$E90), 0, VLOOKUP(VLOOKUP($A90, 'E4 TB Allocation Details'!$A$18:$L$205, MATCH("Misc ID", 'E4 TB Allocation Details'!$A$18:$L$18, 0),FALSE), 'E2 Allocators'!$B$15:$W$361, MATCH('O5 Details by Class &amp; Accounts'!BA$18, 'E2 Allocators'!$B$15:$W$15, 0),FALSE)*$E90)</f>
        <v>0</v>
      </c>
      <c r="BB90" s="1411">
        <f>IF(ISERROR(VLOOKUP(VLOOKUP($A90, 'E4 TB Allocation Details'!$A$18:$L$205, MATCH("Misc ID", 'E4 TB Allocation Details'!$A$18:$L$18, 0),FALSE), 'E2 Allocators'!$B$15:$W$361, MATCH('O5 Details by Class &amp; Accounts'!BB$18, 'E2 Allocators'!$B$15:$W$15, 0),FALSE)*$E90), 0, VLOOKUP(VLOOKUP($A90, 'E4 TB Allocation Details'!$A$18:$L$205, MATCH("Misc ID", 'E4 TB Allocation Details'!$A$18:$L$18, 0),FALSE), 'E2 Allocators'!$B$15:$W$361, MATCH('O5 Details by Class &amp; Accounts'!BB$18, 'E2 Allocators'!$B$15:$W$15, 0),FALSE)*$E90)</f>
        <v>0</v>
      </c>
      <c r="BC90" s="1411">
        <f>IF(ISERROR(VLOOKUP(VLOOKUP($A90, 'E4 TB Allocation Details'!$A$18:$L$205, MATCH("Misc ID", 'E4 TB Allocation Details'!$A$18:$L$18, 0),FALSE), 'E2 Allocators'!$B$15:$W$361, MATCH('O5 Details by Class &amp; Accounts'!BC$18, 'E2 Allocators'!$B$15:$W$15, 0),FALSE)*$E90), 0, VLOOKUP(VLOOKUP($A90, 'E4 TB Allocation Details'!$A$18:$L$205, MATCH("Misc ID", 'E4 TB Allocation Details'!$A$18:$L$18, 0),FALSE), 'E2 Allocators'!$B$15:$W$361, MATCH('O5 Details by Class &amp; Accounts'!BC$18, 'E2 Allocators'!$B$15:$W$15, 0),FALSE)*$E90)</f>
        <v>0</v>
      </c>
      <c r="BD90" s="1411">
        <f>IF(ISERROR(VLOOKUP(VLOOKUP($A90, 'E4 TB Allocation Details'!$A$18:$L$205, MATCH("Misc ID", 'E4 TB Allocation Details'!$A$18:$L$18, 0),FALSE), 'E2 Allocators'!$B$15:$W$361, MATCH('O5 Details by Class &amp; Accounts'!BD$18, 'E2 Allocators'!$B$15:$W$15, 0),FALSE)*$E90), 0, VLOOKUP(VLOOKUP($A90, 'E4 TB Allocation Details'!$A$18:$L$205, MATCH("Misc ID", 'E4 TB Allocation Details'!$A$18:$L$18, 0),FALSE), 'E2 Allocators'!$B$15:$W$361, MATCH('O5 Details by Class &amp; Accounts'!BD$18, 'E2 Allocators'!$B$15:$W$15, 0),FALSE)*$E90)</f>
        <v>0</v>
      </c>
      <c r="BE90" s="1411">
        <f>IF(ISERROR(VLOOKUP(VLOOKUP($A90, 'E4 TB Allocation Details'!$A$18:$L$205, MATCH("Misc ID", 'E4 TB Allocation Details'!$A$18:$L$18, 0),FALSE), 'E2 Allocators'!$B$15:$W$361, MATCH('O5 Details by Class &amp; Accounts'!BE$18, 'E2 Allocators'!$B$15:$W$15, 0),FALSE)*$E90), 0, VLOOKUP(VLOOKUP($A90, 'E4 TB Allocation Details'!$A$18:$L$205, MATCH("Misc ID", 'E4 TB Allocation Details'!$A$18:$L$18, 0),FALSE), 'E2 Allocators'!$B$15:$W$361, MATCH('O5 Details by Class &amp; Accounts'!BE$18, 'E2 Allocators'!$B$15:$W$15, 0),FALSE)*$E90)</f>
        <v>0</v>
      </c>
      <c r="BF90" s="1411">
        <f>IF(ISERROR(VLOOKUP(VLOOKUP($A90, 'E4 TB Allocation Details'!$A$18:$L$205, MATCH("Misc ID", 'E4 TB Allocation Details'!$A$18:$L$18, 0),FALSE), 'E2 Allocators'!$B$15:$W$361, MATCH('O5 Details by Class &amp; Accounts'!BF$18, 'E2 Allocators'!$B$15:$W$15, 0),FALSE)*$E90), 0, VLOOKUP(VLOOKUP($A90, 'E4 TB Allocation Details'!$A$18:$L$205, MATCH("Misc ID", 'E4 TB Allocation Details'!$A$18:$L$18, 0),FALSE), 'E2 Allocators'!$B$15:$W$361, MATCH('O5 Details by Class &amp; Accounts'!BF$18, 'E2 Allocators'!$B$15:$W$15, 0),FALSE)*$E90)</f>
        <v>0</v>
      </c>
      <c r="BG90" s="1411">
        <f>IF(ISERROR(VLOOKUP(VLOOKUP($A90, 'E4 TB Allocation Details'!$A$18:$L$205, MATCH("Misc ID", 'E4 TB Allocation Details'!$A$18:$L$18, 0),FALSE), 'E2 Allocators'!$B$15:$W$361, MATCH('O5 Details by Class &amp; Accounts'!BG$18, 'E2 Allocators'!$B$15:$W$15, 0),FALSE)*$E90), 0, VLOOKUP(VLOOKUP($A90, 'E4 TB Allocation Details'!$A$18:$L$205, MATCH("Misc ID", 'E4 TB Allocation Details'!$A$18:$L$18, 0),FALSE), 'E2 Allocators'!$B$15:$W$361, MATCH('O5 Details by Class &amp; Accounts'!BG$18, 'E2 Allocators'!$B$15:$W$15, 0),FALSE)*$E90)</f>
        <v>0</v>
      </c>
      <c r="BH90" s="1411">
        <f>IF(ISERROR(VLOOKUP(VLOOKUP($A90, 'E4 TB Allocation Details'!$A$18:$L$205, MATCH("Misc ID", 'E4 TB Allocation Details'!$A$18:$L$18, 0),FALSE), 'E2 Allocators'!$B$15:$W$361, MATCH('O5 Details by Class &amp; Accounts'!BH$18, 'E2 Allocators'!$B$15:$W$15, 0),FALSE)*$E90), 0, VLOOKUP(VLOOKUP($A90, 'E4 TB Allocation Details'!$A$18:$L$205, MATCH("Misc ID", 'E4 TB Allocation Details'!$A$18:$L$18, 0),FALSE), 'E2 Allocators'!$B$15:$W$361, MATCH('O5 Details by Class &amp; Accounts'!BH$18, 'E2 Allocators'!$B$15:$W$15, 0),FALSE)*$E90)</f>
        <v>0</v>
      </c>
      <c r="BI90" s="1411">
        <f>IF(ISERROR(VLOOKUP(VLOOKUP($A90, 'E4 TB Allocation Details'!$A$18:$L$205, MATCH("Misc ID", 'E4 TB Allocation Details'!$A$18:$L$18, 0),FALSE), 'E2 Allocators'!$B$15:$W$361, MATCH('O5 Details by Class &amp; Accounts'!BI$18, 'E2 Allocators'!$B$15:$W$15, 0),FALSE)*$E90), 0, VLOOKUP(VLOOKUP($A90, 'E4 TB Allocation Details'!$A$18:$L$205, MATCH("Misc ID", 'E4 TB Allocation Details'!$A$18:$L$18, 0),FALSE), 'E2 Allocators'!$B$15:$W$361, MATCH('O5 Details by Class &amp; Accounts'!BI$18, 'E2 Allocators'!$B$15:$W$15, 0),FALSE)*$E90)</f>
        <v>0</v>
      </c>
      <c r="BJ90" s="1411">
        <f>IF(ISERROR(VLOOKUP(VLOOKUP($A90, 'E4 TB Allocation Details'!$A$18:$L$205, MATCH("Misc ID", 'E4 TB Allocation Details'!$A$18:$L$18, 0),FALSE), 'E2 Allocators'!$B$15:$W$361, MATCH('O5 Details by Class &amp; Accounts'!BJ$18, 'E2 Allocators'!$B$15:$W$15, 0),FALSE)*$E90), 0, VLOOKUP(VLOOKUP($A90, 'E4 TB Allocation Details'!$A$18:$L$205, MATCH("Misc ID", 'E4 TB Allocation Details'!$A$18:$L$18, 0),FALSE), 'E2 Allocators'!$B$15:$W$361, MATCH('O5 Details by Class &amp; Accounts'!BJ$18, 'E2 Allocators'!$B$15:$W$15, 0),FALSE)*$E90)</f>
        <v>0</v>
      </c>
      <c r="BK90" s="1411">
        <f>IF(ISERROR(VLOOKUP(VLOOKUP($A90, 'E4 TB Allocation Details'!$A$18:$L$205, MATCH("Misc ID", 'E4 TB Allocation Details'!$A$18:$L$18, 0),FALSE), 'E2 Allocators'!$B$15:$W$361, MATCH('O5 Details by Class &amp; Accounts'!BK$18, 'E2 Allocators'!$B$15:$W$15, 0),FALSE)*$E90), 0, VLOOKUP(VLOOKUP($A90, 'E4 TB Allocation Details'!$A$18:$L$205, MATCH("Misc ID", 'E4 TB Allocation Details'!$A$18:$L$18, 0),FALSE), 'E2 Allocators'!$B$15:$W$361, MATCH('O5 Details by Class &amp; Accounts'!BK$18, 'E2 Allocators'!$B$15:$W$15, 0),FALSE)*$E90)</f>
        <v>0</v>
      </c>
      <c r="BL90" s="1411">
        <f>IF(ISERROR(VLOOKUP(VLOOKUP($A90, 'E4 TB Allocation Details'!$A$18:$L$205, MATCH("Misc ID", 'E4 TB Allocation Details'!$A$18:$L$18, 0),FALSE), 'E2 Allocators'!$B$15:$W$361, MATCH('O5 Details by Class &amp; Accounts'!BL$18, 'E2 Allocators'!$B$15:$W$15, 0),FALSE)*$E90), 0, VLOOKUP(VLOOKUP($A90, 'E4 TB Allocation Details'!$A$18:$L$205, MATCH("Misc ID", 'E4 TB Allocation Details'!$A$18:$L$18, 0),FALSE), 'E2 Allocators'!$B$15:$W$361, MATCH('O5 Details by Class &amp; Accounts'!BL$18, 'E2 Allocators'!$B$15:$W$15, 0),FALSE)*$E90)</f>
        <v>0</v>
      </c>
      <c r="BM90" s="1411">
        <f>IF(ISERROR(VLOOKUP(VLOOKUP($A90, 'E4 TB Allocation Details'!$A$18:$L$205, MATCH("Misc ID", 'E4 TB Allocation Details'!$A$18:$L$18, 0),FALSE), 'E2 Allocators'!$B$15:$W$361, MATCH('O5 Details by Class &amp; Accounts'!BM$18, 'E2 Allocators'!$B$15:$W$15, 0),FALSE)*$E90), 0, VLOOKUP(VLOOKUP($A90, 'E4 TB Allocation Details'!$A$18:$L$205, MATCH("Misc ID", 'E4 TB Allocation Details'!$A$18:$L$18, 0),FALSE), 'E2 Allocators'!$B$15:$W$361, MATCH('O5 Details by Class &amp; Accounts'!BM$18, 'E2 Allocators'!$B$15:$W$15, 0),FALSE)*$E90)</f>
        <v>0</v>
      </c>
      <c r="BN90" s="1411">
        <f>IF(ISERROR(VLOOKUP(VLOOKUP($A90, 'E4 TB Allocation Details'!$A$18:$L$205, MATCH("Misc ID", 'E4 TB Allocation Details'!$A$18:$L$18, 0),FALSE), 'E2 Allocators'!$B$15:$W$361, MATCH('O5 Details by Class &amp; Accounts'!BN$18, 'E2 Allocators'!$B$15:$W$15, 0),FALSE)*$E90), 0, VLOOKUP(VLOOKUP($A90, 'E4 TB Allocation Details'!$A$18:$L$205, MATCH("Misc ID", 'E4 TB Allocation Details'!$A$18:$L$18, 0),FALSE), 'E2 Allocators'!$B$15:$W$361, MATCH('O5 Details by Class &amp; Accounts'!BN$18, 'E2 Allocators'!$B$15:$W$15, 0),FALSE)*$E90)</f>
        <v>0</v>
      </c>
      <c r="BO90" s="1411">
        <f>IF(ISERROR(VLOOKUP(VLOOKUP($A90, 'E4 TB Allocation Details'!$A$18:$L$205, MATCH("Misc ID", 'E4 TB Allocation Details'!$A$18:$L$18, 0),FALSE), 'E2 Allocators'!$B$15:$W$361, MATCH('O5 Details by Class &amp; Accounts'!BO$18, 'E2 Allocators'!$B$15:$W$15, 0),FALSE)*$E90), 0, VLOOKUP(VLOOKUP($A90, 'E4 TB Allocation Details'!$A$18:$L$205, MATCH("Misc ID", 'E4 TB Allocation Details'!$A$18:$L$18, 0),FALSE), 'E2 Allocators'!$B$15:$W$361, MATCH('O5 Details by Class &amp; Accounts'!BO$18, 'E2 Allocators'!$B$15:$W$15, 0),FALSE)*$E90)</f>
        <v>0</v>
      </c>
      <c r="BP90" s="1411">
        <f>IF(ISERROR(VLOOKUP(VLOOKUP($A90, 'E4 TB Allocation Details'!$A$18:$L$205, MATCH("Misc ID", 'E4 TB Allocation Details'!$A$18:$L$18, 0),FALSE), 'E2 Allocators'!$B$15:$W$361, MATCH('O5 Details by Class &amp; Accounts'!BP$18, 'E2 Allocators'!$B$15:$W$15, 0),FALSE)*$E90), 0, VLOOKUP(VLOOKUP($A90, 'E4 TB Allocation Details'!$A$18:$L$205, MATCH("Misc ID", 'E4 TB Allocation Details'!$A$18:$L$18, 0),FALSE), 'E2 Allocators'!$B$15:$W$361, MATCH('O5 Details by Class &amp; Accounts'!BP$18, 'E2 Allocators'!$B$15:$W$15, 0),FALSE)*$E90)</f>
        <v>0</v>
      </c>
      <c r="BQ90" s="1411">
        <f>IF(ISERROR(VLOOKUP(VLOOKUP($A90, 'E4 TB Allocation Details'!$A$18:$L$205, MATCH("Misc ID", 'E4 TB Allocation Details'!$A$18:$L$18, 0),FALSE), 'E2 Allocators'!$B$15:$W$361, MATCH('O5 Details by Class &amp; Accounts'!BQ$18, 'E2 Allocators'!$B$15:$W$15, 0),FALSE)*$E90), 0, VLOOKUP(VLOOKUP($A90, 'E4 TB Allocation Details'!$A$18:$L$205, MATCH("Misc ID", 'E4 TB Allocation Details'!$A$18:$L$18, 0),FALSE), 'E2 Allocators'!$B$15:$W$361, MATCH('O5 Details by Class &amp; Accounts'!BQ$18, 'E2 Allocators'!$B$15:$W$15, 0),FALSE)*$E90)</f>
        <v>0</v>
      </c>
      <c r="BR90" s="1411">
        <f>IF(ISERROR(VLOOKUP(VLOOKUP($A90, 'E4 TB Allocation Details'!$A$18:$L$205, MATCH("Misc ID", 'E4 TB Allocation Details'!$A$18:$L$18, 0),FALSE), 'E2 Allocators'!$B$15:$W$361, MATCH('O5 Details by Class &amp; Accounts'!BR$18, 'E2 Allocators'!$B$15:$W$15, 0),FALSE)*$E90), 0, VLOOKUP(VLOOKUP($A90, 'E4 TB Allocation Details'!$A$18:$L$205, MATCH("Misc ID", 'E4 TB Allocation Details'!$A$18:$L$18, 0),FALSE), 'E2 Allocators'!$B$15:$W$361, MATCH('O5 Details by Class &amp; Accounts'!BR$18, 'E2 Allocators'!$B$15:$W$15, 0),FALSE)*$E90)</f>
        <v>0</v>
      </c>
      <c r="BS90" s="1411">
        <f t="shared" si="21"/>
        <v>0</v>
      </c>
      <c r="BT90" s="1411">
        <f>IF(ISERROR(VLOOKUP(VLOOKUP($A90, 'E4 TB Allocation Details'!$A$18:$L$205, MATCH("A &amp; G ID", 'E4 TB Allocation Details'!$A$18:$L$18, 0),FALSE), 'E2 Allocators'!$B$15:$W$361, MATCH('O5 Details by Class &amp; Accounts'!BT$18, 'E2 Allocators'!$B$15:$W$15, 0),FALSE)*$E90), 0, VLOOKUP(VLOOKUP($A90, 'E4 TB Allocation Details'!$A$18:$L$205, MATCH("A &amp; G ID", 'E4 TB Allocation Details'!$A$18:$L$18, 0),FALSE), 'E2 Allocators'!$B$15:$W$361, MATCH('O5 Details by Class &amp; Accounts'!BT$18, 'E2 Allocators'!$B$15:$W$15, 0),FALSE)*$E90)</f>
        <v>0</v>
      </c>
      <c r="BU90" s="1411">
        <f>IF(ISERROR(VLOOKUP(VLOOKUP($A90, 'E4 TB Allocation Details'!$A$18:$L$205, MATCH("A &amp; G ID", 'E4 TB Allocation Details'!$A$18:$L$18, 0),FALSE), 'E2 Allocators'!$B$15:$W$361, MATCH('O5 Details by Class &amp; Accounts'!BU$18, 'E2 Allocators'!$B$15:$W$15, 0),FALSE)*$E90), 0, VLOOKUP(VLOOKUP($A90, 'E4 TB Allocation Details'!$A$18:$L$205, MATCH("A &amp; G ID", 'E4 TB Allocation Details'!$A$18:$L$18, 0),FALSE), 'E2 Allocators'!$B$15:$W$361, MATCH('O5 Details by Class &amp; Accounts'!BU$18, 'E2 Allocators'!$B$15:$W$15, 0),FALSE)*$E90)</f>
        <v>0</v>
      </c>
      <c r="BV90" s="1411">
        <f>IF(ISERROR(VLOOKUP(VLOOKUP($A90, 'E4 TB Allocation Details'!$A$18:$L$205, MATCH("A &amp; G ID", 'E4 TB Allocation Details'!$A$18:$L$18, 0),FALSE), 'E2 Allocators'!$B$15:$W$361, MATCH('O5 Details by Class &amp; Accounts'!BV$18, 'E2 Allocators'!$B$15:$W$15, 0),FALSE)*$E90), 0, VLOOKUP(VLOOKUP($A90, 'E4 TB Allocation Details'!$A$18:$L$205, MATCH("A &amp; G ID", 'E4 TB Allocation Details'!$A$18:$L$18, 0),FALSE), 'E2 Allocators'!$B$15:$W$361, MATCH('O5 Details by Class &amp; Accounts'!BV$18, 'E2 Allocators'!$B$15:$W$15, 0),FALSE)*$E90)</f>
        <v>0</v>
      </c>
      <c r="BW90" s="1411">
        <f>IF(ISERROR(VLOOKUP(VLOOKUP($A90, 'E4 TB Allocation Details'!$A$18:$L$205, MATCH("A &amp; G ID", 'E4 TB Allocation Details'!$A$18:$L$18, 0),FALSE), 'E2 Allocators'!$B$15:$W$361, MATCH('O5 Details by Class &amp; Accounts'!BW$18, 'E2 Allocators'!$B$15:$W$15, 0),FALSE)*$E90), 0, VLOOKUP(VLOOKUP($A90, 'E4 TB Allocation Details'!$A$18:$L$205, MATCH("A &amp; G ID", 'E4 TB Allocation Details'!$A$18:$L$18, 0),FALSE), 'E2 Allocators'!$B$15:$W$361, MATCH('O5 Details by Class &amp; Accounts'!BW$18, 'E2 Allocators'!$B$15:$W$15, 0),FALSE)*$E90)</f>
        <v>0</v>
      </c>
      <c r="BX90" s="1411">
        <f>IF(ISERROR(VLOOKUP(VLOOKUP($A90, 'E4 TB Allocation Details'!$A$18:$L$205, MATCH("A &amp; G ID", 'E4 TB Allocation Details'!$A$18:$L$18, 0),FALSE), 'E2 Allocators'!$B$15:$W$361, MATCH('O5 Details by Class &amp; Accounts'!BX$18, 'E2 Allocators'!$B$15:$W$15, 0),FALSE)*$E90), 0, VLOOKUP(VLOOKUP($A90, 'E4 TB Allocation Details'!$A$18:$L$205, MATCH("A &amp; G ID", 'E4 TB Allocation Details'!$A$18:$L$18, 0),FALSE), 'E2 Allocators'!$B$15:$W$361, MATCH('O5 Details by Class &amp; Accounts'!BX$18, 'E2 Allocators'!$B$15:$W$15, 0),FALSE)*$E90)</f>
        <v>0</v>
      </c>
      <c r="BY90" s="1411">
        <f>IF(ISERROR(VLOOKUP(VLOOKUP($A90, 'E4 TB Allocation Details'!$A$18:$L$205, MATCH("A &amp; G ID", 'E4 TB Allocation Details'!$A$18:$L$18, 0),FALSE), 'E2 Allocators'!$B$15:$W$361, MATCH('O5 Details by Class &amp; Accounts'!BY$18, 'E2 Allocators'!$B$15:$W$15, 0),FALSE)*$E90), 0, VLOOKUP(VLOOKUP($A90, 'E4 TB Allocation Details'!$A$18:$L$205, MATCH("A &amp; G ID", 'E4 TB Allocation Details'!$A$18:$L$18, 0),FALSE), 'E2 Allocators'!$B$15:$W$361, MATCH('O5 Details by Class &amp; Accounts'!BY$18, 'E2 Allocators'!$B$15:$W$15, 0),FALSE)*$E90)</f>
        <v>0</v>
      </c>
      <c r="BZ90" s="1411">
        <f>IF(ISERROR(VLOOKUP(VLOOKUP($A90, 'E4 TB Allocation Details'!$A$18:$L$205, MATCH("A &amp; G ID", 'E4 TB Allocation Details'!$A$18:$L$18, 0),FALSE), 'E2 Allocators'!$B$15:$W$361, MATCH('O5 Details by Class &amp; Accounts'!BZ$18, 'E2 Allocators'!$B$15:$W$15, 0),FALSE)*$E90), 0, VLOOKUP(VLOOKUP($A90, 'E4 TB Allocation Details'!$A$18:$L$205, MATCH("A &amp; G ID", 'E4 TB Allocation Details'!$A$18:$L$18, 0),FALSE), 'E2 Allocators'!$B$15:$W$361, MATCH('O5 Details by Class &amp; Accounts'!BZ$18, 'E2 Allocators'!$B$15:$W$15, 0),FALSE)*$E90)</f>
        <v>0</v>
      </c>
      <c r="CA90" s="1411">
        <f>IF(ISERROR(VLOOKUP(VLOOKUP($A90, 'E4 TB Allocation Details'!$A$18:$L$205, MATCH("A &amp; G ID", 'E4 TB Allocation Details'!$A$18:$L$18, 0),FALSE), 'E2 Allocators'!$B$15:$W$361, MATCH('O5 Details by Class &amp; Accounts'!CA$18, 'E2 Allocators'!$B$15:$W$15, 0),FALSE)*$E90), 0, VLOOKUP(VLOOKUP($A90, 'E4 TB Allocation Details'!$A$18:$L$205, MATCH("A &amp; G ID", 'E4 TB Allocation Details'!$A$18:$L$18, 0),FALSE), 'E2 Allocators'!$B$15:$W$361, MATCH('O5 Details by Class &amp; Accounts'!CA$18, 'E2 Allocators'!$B$15:$W$15, 0),FALSE)*$E90)</f>
        <v>0</v>
      </c>
      <c r="CB90" s="1411">
        <f>IF(ISERROR(VLOOKUP(VLOOKUP($A90, 'E4 TB Allocation Details'!$A$18:$L$205, MATCH("A &amp; G ID", 'E4 TB Allocation Details'!$A$18:$L$18, 0),FALSE), 'E2 Allocators'!$B$15:$W$361, MATCH('O5 Details by Class &amp; Accounts'!CB$18, 'E2 Allocators'!$B$15:$W$15, 0),FALSE)*$E90), 0, VLOOKUP(VLOOKUP($A90, 'E4 TB Allocation Details'!$A$18:$L$205, MATCH("A &amp; G ID", 'E4 TB Allocation Details'!$A$18:$L$18, 0),FALSE), 'E2 Allocators'!$B$15:$W$361, MATCH('O5 Details by Class &amp; Accounts'!CB$18, 'E2 Allocators'!$B$15:$W$15, 0),FALSE)*$E90)</f>
        <v>0</v>
      </c>
      <c r="CC90" s="1411">
        <f>IF(ISERROR(VLOOKUP(VLOOKUP($A90, 'E4 TB Allocation Details'!$A$18:$L$205, MATCH("A &amp; G ID", 'E4 TB Allocation Details'!$A$18:$L$18, 0),FALSE), 'E2 Allocators'!$B$15:$W$361, MATCH('O5 Details by Class &amp; Accounts'!CC$18, 'E2 Allocators'!$B$15:$W$15, 0),FALSE)*$E90), 0, VLOOKUP(VLOOKUP($A90, 'E4 TB Allocation Details'!$A$18:$L$205, MATCH("A &amp; G ID", 'E4 TB Allocation Details'!$A$18:$L$18, 0),FALSE), 'E2 Allocators'!$B$15:$W$361, MATCH('O5 Details by Class &amp; Accounts'!CC$18, 'E2 Allocators'!$B$15:$W$15, 0),FALSE)*$E90)</f>
        <v>0</v>
      </c>
      <c r="CD90" s="1411">
        <f>IF(ISERROR(VLOOKUP(VLOOKUP($A90, 'E4 TB Allocation Details'!$A$18:$L$205, MATCH("A &amp; G ID", 'E4 TB Allocation Details'!$A$18:$L$18, 0),FALSE), 'E2 Allocators'!$B$15:$W$361, MATCH('O5 Details by Class &amp; Accounts'!CD$18, 'E2 Allocators'!$B$15:$W$15, 0),FALSE)*$E90), 0, VLOOKUP(VLOOKUP($A90, 'E4 TB Allocation Details'!$A$18:$L$205, MATCH("A &amp; G ID", 'E4 TB Allocation Details'!$A$18:$L$18, 0),FALSE), 'E2 Allocators'!$B$15:$W$361, MATCH('O5 Details by Class &amp; Accounts'!CD$18, 'E2 Allocators'!$B$15:$W$15, 0),FALSE)*$E90)</f>
        <v>0</v>
      </c>
      <c r="CE90" s="1411">
        <f>IF(ISERROR(VLOOKUP(VLOOKUP($A90, 'E4 TB Allocation Details'!$A$18:$L$205, MATCH("A &amp; G ID", 'E4 TB Allocation Details'!$A$18:$L$18, 0),FALSE), 'E2 Allocators'!$B$15:$W$361, MATCH('O5 Details by Class &amp; Accounts'!CE$18, 'E2 Allocators'!$B$15:$W$15, 0),FALSE)*$E90), 0, VLOOKUP(VLOOKUP($A90, 'E4 TB Allocation Details'!$A$18:$L$205, MATCH("A &amp; G ID", 'E4 TB Allocation Details'!$A$18:$L$18, 0),FALSE), 'E2 Allocators'!$B$15:$W$361, MATCH('O5 Details by Class &amp; Accounts'!CE$18, 'E2 Allocators'!$B$15:$W$15, 0),FALSE)*$E90)</f>
        <v>0</v>
      </c>
      <c r="CF90" s="1411">
        <f>IF(ISERROR(VLOOKUP(VLOOKUP($A90, 'E4 TB Allocation Details'!$A$18:$L$205, MATCH("A &amp; G ID", 'E4 TB Allocation Details'!$A$18:$L$18, 0),FALSE), 'E2 Allocators'!$B$15:$W$361, MATCH('O5 Details by Class &amp; Accounts'!CF$18, 'E2 Allocators'!$B$15:$W$15, 0),FALSE)*$E90), 0, VLOOKUP(VLOOKUP($A90, 'E4 TB Allocation Details'!$A$18:$L$205, MATCH("A &amp; G ID", 'E4 TB Allocation Details'!$A$18:$L$18, 0),FALSE), 'E2 Allocators'!$B$15:$W$361, MATCH('O5 Details by Class &amp; Accounts'!CF$18, 'E2 Allocators'!$B$15:$W$15, 0),FALSE)*$E90)</f>
        <v>0</v>
      </c>
      <c r="CG90" s="1411">
        <f>IF(ISERROR(VLOOKUP(VLOOKUP($A90, 'E4 TB Allocation Details'!$A$18:$L$205, MATCH("A &amp; G ID", 'E4 TB Allocation Details'!$A$18:$L$18, 0),FALSE), 'E2 Allocators'!$B$15:$W$361, MATCH('O5 Details by Class &amp; Accounts'!CG$18, 'E2 Allocators'!$B$15:$W$15, 0),FALSE)*$E90), 0, VLOOKUP(VLOOKUP($A90, 'E4 TB Allocation Details'!$A$18:$L$205, MATCH("A &amp; G ID", 'E4 TB Allocation Details'!$A$18:$L$18, 0),FALSE), 'E2 Allocators'!$B$15:$W$361, MATCH('O5 Details by Class &amp; Accounts'!CG$18, 'E2 Allocators'!$B$15:$W$15, 0),FALSE)*$E90)</f>
        <v>0</v>
      </c>
      <c r="CH90" s="1411">
        <f>IF(ISERROR(VLOOKUP(VLOOKUP($A90, 'E4 TB Allocation Details'!$A$18:$L$205, MATCH("A &amp; G ID", 'E4 TB Allocation Details'!$A$18:$L$18, 0),FALSE), 'E2 Allocators'!$B$15:$W$361, MATCH('O5 Details by Class &amp; Accounts'!CH$18, 'E2 Allocators'!$B$15:$W$15, 0),FALSE)*$E90), 0, VLOOKUP(VLOOKUP($A90, 'E4 TB Allocation Details'!$A$18:$L$205, MATCH("A &amp; G ID", 'E4 TB Allocation Details'!$A$18:$L$18, 0),FALSE), 'E2 Allocators'!$B$15:$W$361, MATCH('O5 Details by Class &amp; Accounts'!CH$18, 'E2 Allocators'!$B$15:$W$15, 0),FALSE)*$E90)</f>
        <v>0</v>
      </c>
      <c r="CI90" s="1411">
        <f>IF(ISERROR(VLOOKUP(VLOOKUP($A90, 'E4 TB Allocation Details'!$A$18:$L$205, MATCH("A &amp; G ID", 'E4 TB Allocation Details'!$A$18:$L$18, 0),FALSE), 'E2 Allocators'!$B$15:$W$361, MATCH('O5 Details by Class &amp; Accounts'!CI$18, 'E2 Allocators'!$B$15:$W$15, 0),FALSE)*$E90), 0, VLOOKUP(VLOOKUP($A90, 'E4 TB Allocation Details'!$A$18:$L$205, MATCH("A &amp; G ID", 'E4 TB Allocation Details'!$A$18:$L$18, 0),FALSE), 'E2 Allocators'!$B$15:$W$361, MATCH('O5 Details by Class &amp; Accounts'!CI$18, 'E2 Allocators'!$B$15:$W$15, 0),FALSE)*$E90)</f>
        <v>0</v>
      </c>
      <c r="CJ90" s="1411">
        <f>IF(ISERROR(VLOOKUP(VLOOKUP($A90, 'E4 TB Allocation Details'!$A$18:$L$205, MATCH("A &amp; G ID", 'E4 TB Allocation Details'!$A$18:$L$18, 0),FALSE), 'E2 Allocators'!$B$15:$W$361, MATCH('O5 Details by Class &amp; Accounts'!CJ$18, 'E2 Allocators'!$B$15:$W$15, 0),FALSE)*$E90), 0, VLOOKUP(VLOOKUP($A90, 'E4 TB Allocation Details'!$A$18:$L$205, MATCH("A &amp; G ID", 'E4 TB Allocation Details'!$A$18:$L$18, 0),FALSE), 'E2 Allocators'!$B$15:$W$361, MATCH('O5 Details by Class &amp; Accounts'!CJ$18, 'E2 Allocators'!$B$15:$W$15, 0),FALSE)*$E90)</f>
        <v>0</v>
      </c>
      <c r="CK90" s="1411">
        <f>IF(ISERROR(VLOOKUP(VLOOKUP($A90, 'E4 TB Allocation Details'!$A$18:$L$205, MATCH("A &amp; G ID", 'E4 TB Allocation Details'!$A$18:$L$18, 0),FALSE), 'E2 Allocators'!$B$15:$W$361, MATCH('O5 Details by Class &amp; Accounts'!CK$18, 'E2 Allocators'!$B$15:$W$15, 0),FALSE)*$E90), 0, VLOOKUP(VLOOKUP($A90, 'E4 TB Allocation Details'!$A$18:$L$205, MATCH("A &amp; G ID", 'E4 TB Allocation Details'!$A$18:$L$18, 0),FALSE), 'E2 Allocators'!$B$15:$W$361, MATCH('O5 Details by Class &amp; Accounts'!CK$18, 'E2 Allocators'!$B$15:$W$15, 0),FALSE)*$E90)</f>
        <v>0</v>
      </c>
      <c r="CL90" s="1411">
        <f>IF(ISERROR(VLOOKUP(VLOOKUP($A90, 'E4 TB Allocation Details'!$A$18:$L$205, MATCH("A &amp; G ID", 'E4 TB Allocation Details'!$A$18:$L$18, 0),FALSE), 'E2 Allocators'!$B$15:$W$361, MATCH('O5 Details by Class &amp; Accounts'!CL$18, 'E2 Allocators'!$B$15:$W$15, 0),FALSE)*$E90), 0, VLOOKUP(VLOOKUP($A90, 'E4 TB Allocation Details'!$A$18:$L$205, MATCH("A &amp; G ID", 'E4 TB Allocation Details'!$A$18:$L$18, 0),FALSE), 'E2 Allocators'!$B$15:$W$361, MATCH('O5 Details by Class &amp; Accounts'!CL$18, 'E2 Allocators'!$B$15:$W$15, 0),FALSE)*$E90)</f>
        <v>0</v>
      </c>
      <c r="CM90" s="1411">
        <f>IF(ISERROR(VLOOKUP(VLOOKUP($A90, 'E4 TB Allocation Details'!$A$18:$L$205, MATCH("A &amp; G ID", 'E4 TB Allocation Details'!$A$18:$L$18, 0),FALSE), 'E2 Allocators'!$B$15:$W$361, MATCH('O5 Details by Class &amp; Accounts'!CM$18, 'E2 Allocators'!$B$15:$W$15, 0),FALSE)*$E90), 0, VLOOKUP(VLOOKUP($A90, 'E4 TB Allocation Details'!$A$18:$L$205, MATCH("A &amp; G ID", 'E4 TB Allocation Details'!$A$18:$L$18, 0),FALSE), 'E2 Allocators'!$B$15:$W$361, MATCH('O5 Details by Class &amp; Accounts'!CM$18, 'E2 Allocators'!$B$15:$W$15, 0),FALSE)*$E90)</f>
        <v>0</v>
      </c>
      <c r="CN90" s="1411">
        <f t="shared" si="22"/>
        <v>0</v>
      </c>
      <c r="CO90" s="1791">
        <f t="shared" si="23"/>
        <v>0</v>
      </c>
      <c r="CQ90" s="2086" t="s">
        <v>401</v>
      </c>
    </row>
    <row r="91" spans="1:95" s="80" customFormat="1" ht="12.75">
      <c r="A91" s="1179">
        <v>4220</v>
      </c>
      <c r="B91" s="1180" t="s">
        <v>588</v>
      </c>
      <c r="C91" s="1788">
        <f>IF(ISERROR(VLOOKUP($A91,'I3 TB Data'!$A$23:$H$458,MATCH('O5 Details by Class &amp; Accounts'!$C$18, 'I3 TB Data'!$A$23:$H$23,0),0)), 0, VLOOKUP($A91,'I3 TB Data'!$A$23:$H$458,MATCH('O5 Details by Class &amp; Accounts'!$C$18,'I3 TB Data'!$A$23:$H$23,0),0))</f>
        <v>-90000</v>
      </c>
      <c r="D91" s="1789"/>
      <c r="E91" s="1788">
        <f t="shared" si="17"/>
        <v>-90000</v>
      </c>
      <c r="F91" s="1790">
        <f>IF(ISERROR(VLOOKUP($A91, 'E1 Categorization'!A33:E122, MATCH("Customer Component", 'E1 Categorization'!$A$33:$E$33,0), 0)), 0, IF(VLOOKUP($A91, 'E1 Categorization'!A33:E122, MATCH("Customer Component", 'E1 Categorization'!$A$33:$E$33,0), 0)=0, 'O5 Details by Class &amp; Accounts'!$E91, IF(AND(VLOOKUP($A91, 'E1 Categorization'!A33:E122, MATCH("Customer Component", 'E1 Categorization'!$A$33:$E$33,0), 0) &gt;0, VLOOKUP($A91, 'E1 Categorization'!A33:E122, MATCH("Customer Component", 'E1 Categorization'!$A$33:$E$33,0), 0)&lt;1), 'O5 Details by Class &amp; Accounts'!$E91*(1-VLOOKUP($A91, 'E1 Categorization'!A33:E122, MATCH("Customer Component", 'E1 Categorization'!$A$33:$E$33,0), 0)), 0)))</f>
        <v>0</v>
      </c>
      <c r="G91" s="1790">
        <f>IF(ISERROR(VLOOKUP($A91, 'E1 Categorization'!A33:E122, MATCH("Customer Component", 'E1 Categorization'!$A$33:$E$33,0), 0)),0, IF(VLOOKUP($A91, 'E1 Categorization'!A33:E122, MATCH("Customer Component", 'E1 Categorization'!$A$33:$E$33,0), 0)=0, 0, IF(AND(VLOOKUP($A91, 'E1 Categorization'!A33:E122, MATCH("Customer Component", 'E1 Categorization'!$A$33:$E$33,0), 0) &gt;0, VLOOKUP($A91, 'E1 Categorization'!A33:E122, MATCH("Customer Component", 'E1 Categorization'!$A$33:$E$33,0), 0)&lt;1), 'O5 Details by Class &amp; Accounts'!$E91*(VLOOKUP($A91, 'E1 Categorization'!A33:E122, MATCH("Customer Component", 'E1 Categorization'!$A$33:$E$33,0), 0)), 'O5 Details by Class &amp; Accounts'!$E91)))</f>
        <v>0</v>
      </c>
      <c r="H91" s="1411">
        <f t="shared" si="18"/>
        <v>0</v>
      </c>
      <c r="I91" s="1411">
        <f>IF(ISERROR(VLOOKUP(VLOOKUP($A91, 'E4 TB Allocation Details'!$A$18:$L$205, MATCH("Demand ID", 'E4 TB Allocation Details'!$A$18:$L$18, 0),FALSE), 'E2 Allocators'!$B$15:$W$361, MATCH('O5 Details by Class &amp; Accounts'!I$18, 'E2 Allocators'!$B$15:$W$15, 0),FALSE)*$F91), 0, VLOOKUP(VLOOKUP($A91, 'E4 TB Allocation Details'!$A$18:$L$205, MATCH("Demand ID", 'E4 TB Allocation Details'!$A$18:$L$18, 0),FALSE), 'E2 Allocators'!$B$15:$W$361, MATCH('O5 Details by Class &amp; Accounts'!I$18, 'E2 Allocators'!$B$15:$W$15, 0),FALSE)*$F91)</f>
        <v>0</v>
      </c>
      <c r="J91" s="1411">
        <f>IF(ISERROR(VLOOKUP(VLOOKUP($A91, 'E4 TB Allocation Details'!$A$18:$L$205, MATCH("Demand ID", 'E4 TB Allocation Details'!$A$18:$L$18, 0),FALSE), 'E2 Allocators'!$B$15:$W$361, MATCH('O5 Details by Class &amp; Accounts'!J$18, 'E2 Allocators'!$B$15:$W$15, 0),FALSE)*$F91), 0, VLOOKUP(VLOOKUP($A91, 'E4 TB Allocation Details'!$A$18:$L$205, MATCH("Demand ID", 'E4 TB Allocation Details'!$A$18:$L$18, 0),FALSE), 'E2 Allocators'!$B$15:$W$361, MATCH('O5 Details by Class &amp; Accounts'!J$18, 'E2 Allocators'!$B$15:$W$15, 0),FALSE)*$F91)</f>
        <v>0</v>
      </c>
      <c r="K91" s="1411">
        <f>IF(ISERROR(VLOOKUP(VLOOKUP($A91, 'E4 TB Allocation Details'!$A$18:$L$205, MATCH("Demand ID", 'E4 TB Allocation Details'!$A$18:$L$18, 0),FALSE), 'E2 Allocators'!$B$15:$W$361, MATCH('O5 Details by Class &amp; Accounts'!K$18, 'E2 Allocators'!$B$15:$W$15, 0),FALSE)*$F91), 0, VLOOKUP(VLOOKUP($A91, 'E4 TB Allocation Details'!$A$18:$L$205, MATCH("Demand ID", 'E4 TB Allocation Details'!$A$18:$L$18, 0),FALSE), 'E2 Allocators'!$B$15:$W$361, MATCH('O5 Details by Class &amp; Accounts'!K$18, 'E2 Allocators'!$B$15:$W$15, 0),FALSE)*$F91)</f>
        <v>0</v>
      </c>
      <c r="L91" s="1411">
        <f>IF(ISERROR(VLOOKUP(VLOOKUP($A91, 'E4 TB Allocation Details'!$A$18:$L$205, MATCH("Demand ID", 'E4 TB Allocation Details'!$A$18:$L$18, 0),FALSE), 'E2 Allocators'!$B$15:$W$361, MATCH('O5 Details by Class &amp; Accounts'!L$18, 'E2 Allocators'!$B$15:$W$15, 0),FALSE)*$F91), 0, VLOOKUP(VLOOKUP($A91, 'E4 TB Allocation Details'!$A$18:$L$205, MATCH("Demand ID", 'E4 TB Allocation Details'!$A$18:$L$18, 0),FALSE), 'E2 Allocators'!$B$15:$W$361, MATCH('O5 Details by Class &amp; Accounts'!L$18, 'E2 Allocators'!$B$15:$W$15, 0),FALSE)*$F91)</f>
        <v>0</v>
      </c>
      <c r="M91" s="1411">
        <f>IF(ISERROR(VLOOKUP(VLOOKUP($A91, 'E4 TB Allocation Details'!$A$18:$L$205, MATCH("Demand ID", 'E4 TB Allocation Details'!$A$18:$L$18, 0),FALSE), 'E2 Allocators'!$B$15:$W$361, MATCH('O5 Details by Class &amp; Accounts'!M$18, 'E2 Allocators'!$B$15:$W$15, 0),FALSE)*$F91), 0, VLOOKUP(VLOOKUP($A91, 'E4 TB Allocation Details'!$A$18:$L$205, MATCH("Demand ID", 'E4 TB Allocation Details'!$A$18:$L$18, 0),FALSE), 'E2 Allocators'!$B$15:$W$361, MATCH('O5 Details by Class &amp; Accounts'!M$18, 'E2 Allocators'!$B$15:$W$15, 0),FALSE)*$F91)</f>
        <v>0</v>
      </c>
      <c r="N91" s="1411">
        <f>IF(ISERROR(VLOOKUP(VLOOKUP($A91, 'E4 TB Allocation Details'!$A$18:$L$205, MATCH("Demand ID", 'E4 TB Allocation Details'!$A$18:$L$18, 0),FALSE), 'E2 Allocators'!$B$15:$W$361, MATCH('O5 Details by Class &amp; Accounts'!N$18, 'E2 Allocators'!$B$15:$W$15, 0),FALSE)*$F91), 0, VLOOKUP(VLOOKUP($A91, 'E4 TB Allocation Details'!$A$18:$L$205, MATCH("Demand ID", 'E4 TB Allocation Details'!$A$18:$L$18, 0),FALSE), 'E2 Allocators'!$B$15:$W$361, MATCH('O5 Details by Class &amp; Accounts'!N$18, 'E2 Allocators'!$B$15:$W$15, 0),FALSE)*$F91)</f>
        <v>0</v>
      </c>
      <c r="O91" s="1411">
        <f>IF(ISERROR(VLOOKUP(VLOOKUP($A91, 'E4 TB Allocation Details'!$A$18:$L$205, MATCH("Demand ID", 'E4 TB Allocation Details'!$A$18:$L$18, 0),FALSE), 'E2 Allocators'!$B$15:$W$361, MATCH('O5 Details by Class &amp; Accounts'!O$18, 'E2 Allocators'!$B$15:$W$15, 0),FALSE)*$F91), 0, VLOOKUP(VLOOKUP($A91, 'E4 TB Allocation Details'!$A$18:$L$205, MATCH("Demand ID", 'E4 TB Allocation Details'!$A$18:$L$18, 0),FALSE), 'E2 Allocators'!$B$15:$W$361, MATCH('O5 Details by Class &amp; Accounts'!O$18, 'E2 Allocators'!$B$15:$W$15, 0),FALSE)*$F91)</f>
        <v>0</v>
      </c>
      <c r="P91" s="1411">
        <f>IF(ISERROR(VLOOKUP(VLOOKUP($A91, 'E4 TB Allocation Details'!$A$18:$L$205, MATCH("Demand ID", 'E4 TB Allocation Details'!$A$18:$L$18, 0),FALSE), 'E2 Allocators'!$B$15:$W$361, MATCH('O5 Details by Class &amp; Accounts'!P$18, 'E2 Allocators'!$B$15:$W$15, 0),FALSE)*$F91), 0, VLOOKUP(VLOOKUP($A91, 'E4 TB Allocation Details'!$A$18:$L$205, MATCH("Demand ID", 'E4 TB Allocation Details'!$A$18:$L$18, 0),FALSE), 'E2 Allocators'!$B$15:$W$361, MATCH('O5 Details by Class &amp; Accounts'!P$18, 'E2 Allocators'!$B$15:$W$15, 0),FALSE)*$F91)</f>
        <v>0</v>
      </c>
      <c r="Q91" s="1411">
        <f>IF(ISERROR(VLOOKUP(VLOOKUP($A91, 'E4 TB Allocation Details'!$A$18:$L$205, MATCH("Demand ID", 'E4 TB Allocation Details'!$A$18:$L$18, 0),FALSE), 'E2 Allocators'!$B$15:$W$361, MATCH('O5 Details by Class &amp; Accounts'!Q$18, 'E2 Allocators'!$B$15:$W$15, 0),FALSE)*$F91), 0, VLOOKUP(VLOOKUP($A91, 'E4 TB Allocation Details'!$A$18:$L$205, MATCH("Demand ID", 'E4 TB Allocation Details'!$A$18:$L$18, 0),FALSE), 'E2 Allocators'!$B$15:$W$361, MATCH('O5 Details by Class &amp; Accounts'!Q$18, 'E2 Allocators'!$B$15:$W$15, 0),FALSE)*$F91)</f>
        <v>0</v>
      </c>
      <c r="R91" s="1411">
        <f>IF(ISERROR(VLOOKUP(VLOOKUP($A91, 'E4 TB Allocation Details'!$A$18:$L$205, MATCH("Demand ID", 'E4 TB Allocation Details'!$A$18:$L$18, 0),FALSE), 'E2 Allocators'!$B$15:$W$361, MATCH('O5 Details by Class &amp; Accounts'!R$18, 'E2 Allocators'!$B$15:$W$15, 0),FALSE)*$F91), 0, VLOOKUP(VLOOKUP($A91, 'E4 TB Allocation Details'!$A$18:$L$205, MATCH("Demand ID", 'E4 TB Allocation Details'!$A$18:$L$18, 0),FALSE), 'E2 Allocators'!$B$15:$W$361, MATCH('O5 Details by Class &amp; Accounts'!R$18, 'E2 Allocators'!$B$15:$W$15, 0),FALSE)*$F91)</f>
        <v>0</v>
      </c>
      <c r="S91" s="1411">
        <f>IF(ISERROR(VLOOKUP(VLOOKUP($A91, 'E4 TB Allocation Details'!$A$18:$L$205, MATCH("Demand ID", 'E4 TB Allocation Details'!$A$18:$L$18, 0),FALSE), 'E2 Allocators'!$B$15:$W$361, MATCH('O5 Details by Class &amp; Accounts'!S$18, 'E2 Allocators'!$B$15:$W$15, 0),FALSE)*$F91), 0, VLOOKUP(VLOOKUP($A91, 'E4 TB Allocation Details'!$A$18:$L$205, MATCH("Demand ID", 'E4 TB Allocation Details'!$A$18:$L$18, 0),FALSE), 'E2 Allocators'!$B$15:$W$361, MATCH('O5 Details by Class &amp; Accounts'!S$18, 'E2 Allocators'!$B$15:$W$15, 0),FALSE)*$F91)</f>
        <v>0</v>
      </c>
      <c r="T91" s="1411">
        <f>IF(ISERROR(VLOOKUP(VLOOKUP($A91, 'E4 TB Allocation Details'!$A$18:$L$205, MATCH("Demand ID", 'E4 TB Allocation Details'!$A$18:$L$18, 0),FALSE), 'E2 Allocators'!$B$15:$W$361, MATCH('O5 Details by Class &amp; Accounts'!T$18, 'E2 Allocators'!$B$15:$W$15, 0),FALSE)*$F91), 0, VLOOKUP(VLOOKUP($A91, 'E4 TB Allocation Details'!$A$18:$L$205, MATCH("Demand ID", 'E4 TB Allocation Details'!$A$18:$L$18, 0),FALSE), 'E2 Allocators'!$B$15:$W$361, MATCH('O5 Details by Class &amp; Accounts'!T$18, 'E2 Allocators'!$B$15:$W$15, 0),FALSE)*$F91)</f>
        <v>0</v>
      </c>
      <c r="U91" s="1411">
        <f>IF(ISERROR(VLOOKUP(VLOOKUP($A91, 'E4 TB Allocation Details'!$A$18:$L$205, MATCH("Demand ID", 'E4 TB Allocation Details'!$A$18:$L$18, 0),FALSE), 'E2 Allocators'!$B$15:$W$361, MATCH('O5 Details by Class &amp; Accounts'!U$18, 'E2 Allocators'!$B$15:$W$15, 0),FALSE)*$F91), 0, VLOOKUP(VLOOKUP($A91, 'E4 TB Allocation Details'!$A$18:$L$205, MATCH("Demand ID", 'E4 TB Allocation Details'!$A$18:$L$18, 0),FALSE), 'E2 Allocators'!$B$15:$W$361, MATCH('O5 Details by Class &amp; Accounts'!U$18, 'E2 Allocators'!$B$15:$W$15, 0),FALSE)*$F91)</f>
        <v>0</v>
      </c>
      <c r="V91" s="1411">
        <f>IF(ISERROR(VLOOKUP(VLOOKUP($A91, 'E4 TB Allocation Details'!$A$18:$L$205, MATCH("Demand ID", 'E4 TB Allocation Details'!$A$18:$L$18, 0),FALSE), 'E2 Allocators'!$B$15:$W$361, MATCH('O5 Details by Class &amp; Accounts'!V$18, 'E2 Allocators'!$B$15:$W$15, 0),FALSE)*$F91), 0, VLOOKUP(VLOOKUP($A91, 'E4 TB Allocation Details'!$A$18:$L$205, MATCH("Demand ID", 'E4 TB Allocation Details'!$A$18:$L$18, 0),FALSE), 'E2 Allocators'!$B$15:$W$361, MATCH('O5 Details by Class &amp; Accounts'!V$18, 'E2 Allocators'!$B$15:$W$15, 0),FALSE)*$F91)</f>
        <v>0</v>
      </c>
      <c r="W91" s="1411">
        <f>IF(ISERROR(VLOOKUP(VLOOKUP($A91, 'E4 TB Allocation Details'!$A$18:$L$205, MATCH("Demand ID", 'E4 TB Allocation Details'!$A$18:$L$18, 0),FALSE), 'E2 Allocators'!$B$15:$W$361, MATCH('O5 Details by Class &amp; Accounts'!W$18, 'E2 Allocators'!$B$15:$W$15, 0),FALSE)*$F91), 0, VLOOKUP(VLOOKUP($A91, 'E4 TB Allocation Details'!$A$18:$L$205, MATCH("Demand ID", 'E4 TB Allocation Details'!$A$18:$L$18, 0),FALSE), 'E2 Allocators'!$B$15:$W$361, MATCH('O5 Details by Class &amp; Accounts'!W$18, 'E2 Allocators'!$B$15:$W$15, 0),FALSE)*$F91)</f>
        <v>0</v>
      </c>
      <c r="X91" s="1411">
        <f>IF(ISERROR(VLOOKUP(VLOOKUP($A91, 'E4 TB Allocation Details'!$A$18:$L$205, MATCH("Demand ID", 'E4 TB Allocation Details'!$A$18:$L$18, 0),FALSE), 'E2 Allocators'!$B$15:$W$361, MATCH('O5 Details by Class &amp; Accounts'!X$18, 'E2 Allocators'!$B$15:$W$15, 0),FALSE)*$F91), 0, VLOOKUP(VLOOKUP($A91, 'E4 TB Allocation Details'!$A$18:$L$205, MATCH("Demand ID", 'E4 TB Allocation Details'!$A$18:$L$18, 0),FALSE), 'E2 Allocators'!$B$15:$W$361, MATCH('O5 Details by Class &amp; Accounts'!X$18, 'E2 Allocators'!$B$15:$W$15, 0),FALSE)*$F91)</f>
        <v>0</v>
      </c>
      <c r="Y91" s="1411">
        <f>IF(ISERROR(VLOOKUP(VLOOKUP($A91, 'E4 TB Allocation Details'!$A$18:$L$205, MATCH("Demand ID", 'E4 TB Allocation Details'!$A$18:$L$18, 0),FALSE), 'E2 Allocators'!$B$15:$W$361, MATCH('O5 Details by Class &amp; Accounts'!Y$18, 'E2 Allocators'!$B$15:$W$15, 0),FALSE)*$F91), 0, VLOOKUP(VLOOKUP($A91, 'E4 TB Allocation Details'!$A$18:$L$205, MATCH("Demand ID", 'E4 TB Allocation Details'!$A$18:$L$18, 0),FALSE), 'E2 Allocators'!$B$15:$W$361, MATCH('O5 Details by Class &amp; Accounts'!Y$18, 'E2 Allocators'!$B$15:$W$15, 0),FALSE)*$F91)</f>
        <v>0</v>
      </c>
      <c r="Z91" s="1411">
        <f>IF(ISERROR(VLOOKUP(VLOOKUP($A91, 'E4 TB Allocation Details'!$A$18:$L$205, MATCH("Demand ID", 'E4 TB Allocation Details'!$A$18:$L$18, 0),FALSE), 'E2 Allocators'!$B$15:$W$361, MATCH('O5 Details by Class &amp; Accounts'!Z$18, 'E2 Allocators'!$B$15:$W$15, 0),FALSE)*$F91), 0, VLOOKUP(VLOOKUP($A91, 'E4 TB Allocation Details'!$A$18:$L$205, MATCH("Demand ID", 'E4 TB Allocation Details'!$A$18:$L$18, 0),FALSE), 'E2 Allocators'!$B$15:$W$361, MATCH('O5 Details by Class &amp; Accounts'!Z$18, 'E2 Allocators'!$B$15:$W$15, 0),FALSE)*$F91)</f>
        <v>0</v>
      </c>
      <c r="AA91" s="1411">
        <f>IF(ISERROR(VLOOKUP(VLOOKUP($A91, 'E4 TB Allocation Details'!$A$18:$L$205, MATCH("Demand ID", 'E4 TB Allocation Details'!$A$18:$L$18, 0),FALSE), 'E2 Allocators'!$B$15:$W$361, MATCH('O5 Details by Class &amp; Accounts'!AA$18, 'E2 Allocators'!$B$15:$W$15, 0),FALSE)*$F91), 0, VLOOKUP(VLOOKUP($A91, 'E4 TB Allocation Details'!$A$18:$L$205, MATCH("Demand ID", 'E4 TB Allocation Details'!$A$18:$L$18, 0),FALSE), 'E2 Allocators'!$B$15:$W$361, MATCH('O5 Details by Class &amp; Accounts'!AA$18, 'E2 Allocators'!$B$15:$W$15, 0),FALSE)*$F91)</f>
        <v>0</v>
      </c>
      <c r="AB91" s="1411">
        <f>IF(ISERROR(VLOOKUP(VLOOKUP($A91, 'E4 TB Allocation Details'!$A$18:$L$205, MATCH("Demand ID", 'E4 TB Allocation Details'!$A$18:$L$18, 0),FALSE), 'E2 Allocators'!$B$15:$W$361, MATCH('O5 Details by Class &amp; Accounts'!AB$18, 'E2 Allocators'!$B$15:$W$15, 0),FALSE)*$F91), 0, VLOOKUP(VLOOKUP($A91, 'E4 TB Allocation Details'!$A$18:$L$205, MATCH("Demand ID", 'E4 TB Allocation Details'!$A$18:$L$18, 0),FALSE), 'E2 Allocators'!$B$15:$W$361, MATCH('O5 Details by Class &amp; Accounts'!AB$18, 'E2 Allocators'!$B$15:$W$15, 0),FALSE)*$F91)</f>
        <v>0</v>
      </c>
      <c r="AC91" s="1411">
        <f t="shared" si="19"/>
        <v>0</v>
      </c>
      <c r="AD91" s="1411">
        <f>IF(ISERROR(VLOOKUP(VLOOKUP($A91, 'E4 TB Allocation Details'!$A$18:$L$205, MATCH("Customer ID", 'E4 TB Allocation Details'!$A$18:$L$18, 0),FALSE), 'E2 Allocators'!$B$15:$W$361, MATCH('O5 Details by Class &amp; Accounts'!AD$18, 'E2 Allocators'!$B$15:$W$15, 0),FALSE)*$G91), 0, VLOOKUP(VLOOKUP($A91, 'E4 TB Allocation Details'!$A$18:$L$205, MATCH("Customer ID", 'E4 TB Allocation Details'!$A$18:$L$18, 0),FALSE), 'E2 Allocators'!$B$15:$W$361, MATCH('O5 Details by Class &amp; Accounts'!AD$18, 'E2 Allocators'!$B$15:$W$15, 0),FALSE)*$G91)</f>
        <v>0</v>
      </c>
      <c r="AE91" s="1411">
        <f>IF(ISERROR(VLOOKUP(VLOOKUP($A91, 'E4 TB Allocation Details'!$A$18:$L$205, MATCH("Customer ID", 'E4 TB Allocation Details'!$A$18:$L$18, 0),FALSE), 'E2 Allocators'!$B$15:$W$361, MATCH('O5 Details by Class &amp; Accounts'!AE$18, 'E2 Allocators'!$B$15:$W$15, 0),FALSE)*$G91), 0, VLOOKUP(VLOOKUP($A91, 'E4 TB Allocation Details'!$A$18:$L$205, MATCH("Customer ID", 'E4 TB Allocation Details'!$A$18:$L$18, 0),FALSE), 'E2 Allocators'!$B$15:$W$361, MATCH('O5 Details by Class &amp; Accounts'!AE$18, 'E2 Allocators'!$B$15:$W$15, 0),FALSE)*$G91)</f>
        <v>0</v>
      </c>
      <c r="AF91" s="1411">
        <f>IF(ISERROR(VLOOKUP(VLOOKUP($A91, 'E4 TB Allocation Details'!$A$18:$L$205, MATCH("Customer ID", 'E4 TB Allocation Details'!$A$18:$L$18, 0),FALSE), 'E2 Allocators'!$B$15:$W$361, MATCH('O5 Details by Class &amp; Accounts'!AF$18, 'E2 Allocators'!$B$15:$W$15, 0),FALSE)*$G91), 0, VLOOKUP(VLOOKUP($A91, 'E4 TB Allocation Details'!$A$18:$L$205, MATCH("Customer ID", 'E4 TB Allocation Details'!$A$18:$L$18, 0),FALSE), 'E2 Allocators'!$B$15:$W$361, MATCH('O5 Details by Class &amp; Accounts'!AF$18, 'E2 Allocators'!$B$15:$W$15, 0),FALSE)*$G91)</f>
        <v>0</v>
      </c>
      <c r="AG91" s="1411">
        <f>IF(ISERROR(VLOOKUP(VLOOKUP($A91, 'E4 TB Allocation Details'!$A$18:$L$205, MATCH("Customer ID", 'E4 TB Allocation Details'!$A$18:$L$18, 0),FALSE), 'E2 Allocators'!$B$15:$W$361, MATCH('O5 Details by Class &amp; Accounts'!AG$18, 'E2 Allocators'!$B$15:$W$15, 0),FALSE)*$G91), 0, VLOOKUP(VLOOKUP($A91, 'E4 TB Allocation Details'!$A$18:$L$205, MATCH("Customer ID", 'E4 TB Allocation Details'!$A$18:$L$18, 0),FALSE), 'E2 Allocators'!$B$15:$W$361, MATCH('O5 Details by Class &amp; Accounts'!AG$18, 'E2 Allocators'!$B$15:$W$15, 0),FALSE)*$G91)</f>
        <v>0</v>
      </c>
      <c r="AH91" s="1411">
        <f>IF(ISERROR(VLOOKUP(VLOOKUP($A91, 'E4 TB Allocation Details'!$A$18:$L$205, MATCH("Customer ID", 'E4 TB Allocation Details'!$A$18:$L$18, 0),FALSE), 'E2 Allocators'!$B$15:$W$361, MATCH('O5 Details by Class &amp; Accounts'!AH$18, 'E2 Allocators'!$B$15:$W$15, 0),FALSE)*$G91), 0, VLOOKUP(VLOOKUP($A91, 'E4 TB Allocation Details'!$A$18:$L$205, MATCH("Customer ID", 'E4 TB Allocation Details'!$A$18:$L$18, 0),FALSE), 'E2 Allocators'!$B$15:$W$361, MATCH('O5 Details by Class &amp; Accounts'!AH$18, 'E2 Allocators'!$B$15:$W$15, 0),FALSE)*$G91)</f>
        <v>0</v>
      </c>
      <c r="AI91" s="1411">
        <f>IF(ISERROR(VLOOKUP(VLOOKUP($A91, 'E4 TB Allocation Details'!$A$18:$L$205, MATCH("Customer ID", 'E4 TB Allocation Details'!$A$18:$L$18, 0),FALSE), 'E2 Allocators'!$B$15:$W$361, MATCH('O5 Details by Class &amp; Accounts'!AI$18, 'E2 Allocators'!$B$15:$W$15, 0),FALSE)*$G91), 0, VLOOKUP(VLOOKUP($A91, 'E4 TB Allocation Details'!$A$18:$L$205, MATCH("Customer ID", 'E4 TB Allocation Details'!$A$18:$L$18, 0),FALSE), 'E2 Allocators'!$B$15:$W$361, MATCH('O5 Details by Class &amp; Accounts'!AI$18, 'E2 Allocators'!$B$15:$W$15, 0),FALSE)*$G91)</f>
        <v>0</v>
      </c>
      <c r="AJ91" s="1411">
        <f>IF(ISERROR(VLOOKUP(VLOOKUP($A91, 'E4 TB Allocation Details'!$A$18:$L$205, MATCH("Customer ID", 'E4 TB Allocation Details'!$A$18:$L$18, 0),FALSE), 'E2 Allocators'!$B$15:$W$361, MATCH('O5 Details by Class &amp; Accounts'!AJ$18, 'E2 Allocators'!$B$15:$W$15, 0),FALSE)*$G91), 0, VLOOKUP(VLOOKUP($A91, 'E4 TB Allocation Details'!$A$18:$L$205, MATCH("Customer ID", 'E4 TB Allocation Details'!$A$18:$L$18, 0),FALSE), 'E2 Allocators'!$B$15:$W$361, MATCH('O5 Details by Class &amp; Accounts'!AJ$18, 'E2 Allocators'!$B$15:$W$15, 0),FALSE)*$G91)</f>
        <v>0</v>
      </c>
      <c r="AK91" s="1411">
        <f>IF(ISERROR(VLOOKUP(VLOOKUP($A91, 'E4 TB Allocation Details'!$A$18:$L$205, MATCH("Customer ID", 'E4 TB Allocation Details'!$A$18:$L$18, 0),FALSE), 'E2 Allocators'!$B$15:$W$361, MATCH('O5 Details by Class &amp; Accounts'!AK$18, 'E2 Allocators'!$B$15:$W$15, 0),FALSE)*$G91), 0, VLOOKUP(VLOOKUP($A91, 'E4 TB Allocation Details'!$A$18:$L$205, MATCH("Customer ID", 'E4 TB Allocation Details'!$A$18:$L$18, 0),FALSE), 'E2 Allocators'!$B$15:$W$361, MATCH('O5 Details by Class &amp; Accounts'!AK$18, 'E2 Allocators'!$B$15:$W$15, 0),FALSE)*$G91)</f>
        <v>0</v>
      </c>
      <c r="AL91" s="1411">
        <f>IF(ISERROR(VLOOKUP(VLOOKUP($A91, 'E4 TB Allocation Details'!$A$18:$L$205, MATCH("Customer ID", 'E4 TB Allocation Details'!$A$18:$L$18, 0),FALSE), 'E2 Allocators'!$B$15:$W$361, MATCH('O5 Details by Class &amp; Accounts'!AL$18, 'E2 Allocators'!$B$15:$W$15, 0),FALSE)*$G91), 0, VLOOKUP(VLOOKUP($A91, 'E4 TB Allocation Details'!$A$18:$L$205, MATCH("Customer ID", 'E4 TB Allocation Details'!$A$18:$L$18, 0),FALSE), 'E2 Allocators'!$B$15:$W$361, MATCH('O5 Details by Class &amp; Accounts'!AL$18, 'E2 Allocators'!$B$15:$W$15, 0),FALSE)*$G91)</f>
        <v>0</v>
      </c>
      <c r="AM91" s="1411">
        <f>IF(ISERROR(VLOOKUP(VLOOKUP($A91, 'E4 TB Allocation Details'!$A$18:$L$205, MATCH("Customer ID", 'E4 TB Allocation Details'!$A$18:$L$18, 0),FALSE), 'E2 Allocators'!$B$15:$W$361, MATCH('O5 Details by Class &amp; Accounts'!AM$18, 'E2 Allocators'!$B$15:$W$15, 0),FALSE)*$G91), 0, VLOOKUP(VLOOKUP($A91, 'E4 TB Allocation Details'!$A$18:$L$205, MATCH("Customer ID", 'E4 TB Allocation Details'!$A$18:$L$18, 0),FALSE), 'E2 Allocators'!$B$15:$W$361, MATCH('O5 Details by Class &amp; Accounts'!AM$18, 'E2 Allocators'!$B$15:$W$15, 0),FALSE)*$G91)</f>
        <v>0</v>
      </c>
      <c r="AN91" s="1411">
        <f>IF(ISERROR(VLOOKUP(VLOOKUP($A91, 'E4 TB Allocation Details'!$A$18:$L$205, MATCH("Customer ID", 'E4 TB Allocation Details'!$A$18:$L$18, 0),FALSE), 'E2 Allocators'!$B$15:$W$361, MATCH('O5 Details by Class &amp; Accounts'!AN$18, 'E2 Allocators'!$B$15:$W$15, 0),FALSE)*$G91), 0, VLOOKUP(VLOOKUP($A91, 'E4 TB Allocation Details'!$A$18:$L$205, MATCH("Customer ID", 'E4 TB Allocation Details'!$A$18:$L$18, 0),FALSE), 'E2 Allocators'!$B$15:$W$361, MATCH('O5 Details by Class &amp; Accounts'!AN$18, 'E2 Allocators'!$B$15:$W$15, 0),FALSE)*$G91)</f>
        <v>0</v>
      </c>
      <c r="AO91" s="1411">
        <f>IF(ISERROR(VLOOKUP(VLOOKUP($A91, 'E4 TB Allocation Details'!$A$18:$L$205, MATCH("Customer ID", 'E4 TB Allocation Details'!$A$18:$L$18, 0),FALSE), 'E2 Allocators'!$B$15:$W$361, MATCH('O5 Details by Class &amp; Accounts'!AO$18, 'E2 Allocators'!$B$15:$W$15, 0),FALSE)*$G91), 0, VLOOKUP(VLOOKUP($A91, 'E4 TB Allocation Details'!$A$18:$L$205, MATCH("Customer ID", 'E4 TB Allocation Details'!$A$18:$L$18, 0),FALSE), 'E2 Allocators'!$B$15:$W$361, MATCH('O5 Details by Class &amp; Accounts'!AO$18, 'E2 Allocators'!$B$15:$W$15, 0),FALSE)*$G91)</f>
        <v>0</v>
      </c>
      <c r="AP91" s="1411">
        <f>IF(ISERROR(VLOOKUP(VLOOKUP($A91, 'E4 TB Allocation Details'!$A$18:$L$205, MATCH("Customer ID", 'E4 TB Allocation Details'!$A$18:$L$18, 0),FALSE), 'E2 Allocators'!$B$15:$W$361, MATCH('O5 Details by Class &amp; Accounts'!AP$18, 'E2 Allocators'!$B$15:$W$15, 0),FALSE)*$G91), 0, VLOOKUP(VLOOKUP($A91, 'E4 TB Allocation Details'!$A$18:$L$205, MATCH("Customer ID", 'E4 TB Allocation Details'!$A$18:$L$18, 0),FALSE), 'E2 Allocators'!$B$15:$W$361, MATCH('O5 Details by Class &amp; Accounts'!AP$18, 'E2 Allocators'!$B$15:$W$15, 0),FALSE)*$G91)</f>
        <v>0</v>
      </c>
      <c r="AQ91" s="1411">
        <f>IF(ISERROR(VLOOKUP(VLOOKUP($A91, 'E4 TB Allocation Details'!$A$18:$L$205, MATCH("Customer ID", 'E4 TB Allocation Details'!$A$18:$L$18, 0),FALSE), 'E2 Allocators'!$B$15:$W$361, MATCH('O5 Details by Class &amp; Accounts'!AQ$18, 'E2 Allocators'!$B$15:$W$15, 0),FALSE)*$G91), 0, VLOOKUP(VLOOKUP($A91, 'E4 TB Allocation Details'!$A$18:$L$205, MATCH("Customer ID", 'E4 TB Allocation Details'!$A$18:$L$18, 0),FALSE), 'E2 Allocators'!$B$15:$W$361, MATCH('O5 Details by Class &amp; Accounts'!AQ$18, 'E2 Allocators'!$B$15:$W$15, 0),FALSE)*$G91)</f>
        <v>0</v>
      </c>
      <c r="AR91" s="1411">
        <f>IF(ISERROR(VLOOKUP(VLOOKUP($A91, 'E4 TB Allocation Details'!$A$18:$L$205, MATCH("Customer ID", 'E4 TB Allocation Details'!$A$18:$L$18, 0),FALSE), 'E2 Allocators'!$B$15:$W$361, MATCH('O5 Details by Class &amp; Accounts'!AR$18, 'E2 Allocators'!$B$15:$W$15, 0),FALSE)*$G91), 0, VLOOKUP(VLOOKUP($A91, 'E4 TB Allocation Details'!$A$18:$L$205, MATCH("Customer ID", 'E4 TB Allocation Details'!$A$18:$L$18, 0),FALSE), 'E2 Allocators'!$B$15:$W$361, MATCH('O5 Details by Class &amp; Accounts'!AR$18, 'E2 Allocators'!$B$15:$W$15, 0),FALSE)*$G91)</f>
        <v>0</v>
      </c>
      <c r="AS91" s="1411">
        <f>IF(ISERROR(VLOOKUP(VLOOKUP($A91, 'E4 TB Allocation Details'!$A$18:$L$205, MATCH("Customer ID", 'E4 TB Allocation Details'!$A$18:$L$18, 0),FALSE), 'E2 Allocators'!$B$15:$W$361, MATCH('O5 Details by Class &amp; Accounts'!AS$18, 'E2 Allocators'!$B$15:$W$15, 0),FALSE)*$G91), 0, VLOOKUP(VLOOKUP($A91, 'E4 TB Allocation Details'!$A$18:$L$205, MATCH("Customer ID", 'E4 TB Allocation Details'!$A$18:$L$18, 0),FALSE), 'E2 Allocators'!$B$15:$W$361, MATCH('O5 Details by Class &amp; Accounts'!AS$18, 'E2 Allocators'!$B$15:$W$15, 0),FALSE)*$G91)</f>
        <v>0</v>
      </c>
      <c r="AT91" s="1411">
        <f>IF(ISERROR(VLOOKUP(VLOOKUP($A91, 'E4 TB Allocation Details'!$A$18:$L$205, MATCH("Customer ID", 'E4 TB Allocation Details'!$A$18:$L$18, 0),FALSE), 'E2 Allocators'!$B$15:$W$361, MATCH('O5 Details by Class &amp; Accounts'!AT$18, 'E2 Allocators'!$B$15:$W$15, 0),FALSE)*$G91), 0, VLOOKUP(VLOOKUP($A91, 'E4 TB Allocation Details'!$A$18:$L$205, MATCH("Customer ID", 'E4 TB Allocation Details'!$A$18:$L$18, 0),FALSE), 'E2 Allocators'!$B$15:$W$361, MATCH('O5 Details by Class &amp; Accounts'!AT$18, 'E2 Allocators'!$B$15:$W$15, 0),FALSE)*$G91)</f>
        <v>0</v>
      </c>
      <c r="AU91" s="1411">
        <f>IF(ISERROR(VLOOKUP(VLOOKUP($A91, 'E4 TB Allocation Details'!$A$18:$L$205, MATCH("Customer ID", 'E4 TB Allocation Details'!$A$18:$L$18, 0),FALSE), 'E2 Allocators'!$B$15:$W$361, MATCH('O5 Details by Class &amp; Accounts'!AU$18, 'E2 Allocators'!$B$15:$W$15, 0),FALSE)*$G91), 0, VLOOKUP(VLOOKUP($A91, 'E4 TB Allocation Details'!$A$18:$L$205, MATCH("Customer ID", 'E4 TB Allocation Details'!$A$18:$L$18, 0),FALSE), 'E2 Allocators'!$B$15:$W$361, MATCH('O5 Details by Class &amp; Accounts'!AU$18, 'E2 Allocators'!$B$15:$W$15, 0),FALSE)*$G91)</f>
        <v>0</v>
      </c>
      <c r="AV91" s="1411">
        <f>IF(ISERROR(VLOOKUP(VLOOKUP($A91, 'E4 TB Allocation Details'!$A$18:$L$205, MATCH("Customer ID", 'E4 TB Allocation Details'!$A$18:$L$18, 0),FALSE), 'E2 Allocators'!$B$15:$W$361, MATCH('O5 Details by Class &amp; Accounts'!AV$18, 'E2 Allocators'!$B$15:$W$15, 0),FALSE)*$G91), 0, VLOOKUP(VLOOKUP($A91, 'E4 TB Allocation Details'!$A$18:$L$205, MATCH("Customer ID", 'E4 TB Allocation Details'!$A$18:$L$18, 0),FALSE), 'E2 Allocators'!$B$15:$W$361, MATCH('O5 Details by Class &amp; Accounts'!AV$18, 'E2 Allocators'!$B$15:$W$15, 0),FALSE)*$G91)</f>
        <v>0</v>
      </c>
      <c r="AW91" s="1411">
        <f>IF(ISERROR(VLOOKUP(VLOOKUP($A91, 'E4 TB Allocation Details'!$A$18:$L$205, MATCH("Customer ID", 'E4 TB Allocation Details'!$A$18:$L$18, 0),FALSE), 'E2 Allocators'!$B$15:$W$361, MATCH('O5 Details by Class &amp; Accounts'!AW$18, 'E2 Allocators'!$B$15:$W$15, 0),FALSE)*$G91), 0, VLOOKUP(VLOOKUP($A91, 'E4 TB Allocation Details'!$A$18:$L$205, MATCH("Customer ID", 'E4 TB Allocation Details'!$A$18:$L$18, 0),FALSE), 'E2 Allocators'!$B$15:$W$361, MATCH('O5 Details by Class &amp; Accounts'!AW$18, 'E2 Allocators'!$B$15:$W$15, 0),FALSE)*$G91)</f>
        <v>0</v>
      </c>
      <c r="AX91" s="1411">
        <f t="shared" si="20"/>
        <v>0</v>
      </c>
      <c r="AY91" s="1411">
        <f>IF(ISERROR(VLOOKUP(VLOOKUP($A91, 'E4 TB Allocation Details'!$A$18:$L$205, MATCH("Misc ID", 'E4 TB Allocation Details'!$A$18:$L$18, 0),FALSE), 'E2 Allocators'!$B$15:$W$361, MATCH('O5 Details by Class &amp; Accounts'!AY$18, 'E2 Allocators'!$B$15:$W$15, 0),FALSE)*$E91), 0, VLOOKUP(VLOOKUP($A91, 'E4 TB Allocation Details'!$A$18:$L$205, MATCH("Misc ID", 'E4 TB Allocation Details'!$A$18:$L$18, 0),FALSE), 'E2 Allocators'!$B$15:$W$361, MATCH('O5 Details by Class &amp; Accounts'!AY$18, 'E2 Allocators'!$B$15:$W$15, 0),FALSE)*$E91)</f>
        <v>-44960.940377887659</v>
      </c>
      <c r="AZ91" s="1411">
        <f>IF(ISERROR(VLOOKUP(VLOOKUP($A91, 'E4 TB Allocation Details'!$A$18:$L$205, MATCH("Misc ID", 'E4 TB Allocation Details'!$A$18:$L$18, 0),FALSE), 'E2 Allocators'!$B$15:$W$361, MATCH('O5 Details by Class &amp; Accounts'!AZ$18, 'E2 Allocators'!$B$15:$W$15, 0),FALSE)*$E91), 0, VLOOKUP(VLOOKUP($A91, 'E4 TB Allocation Details'!$A$18:$L$205, MATCH("Misc ID", 'E4 TB Allocation Details'!$A$18:$L$18, 0),FALSE), 'E2 Allocators'!$B$15:$W$361, MATCH('O5 Details by Class &amp; Accounts'!AZ$18, 'E2 Allocators'!$B$15:$W$15, 0),FALSE)*$E91)</f>
        <v>-15565.74153328735</v>
      </c>
      <c r="BA91" s="1411">
        <f>IF(ISERROR(VLOOKUP(VLOOKUP($A91, 'E4 TB Allocation Details'!$A$18:$L$205, MATCH("Misc ID", 'E4 TB Allocation Details'!$A$18:$L$18, 0),FALSE), 'E2 Allocators'!$B$15:$W$361, MATCH('O5 Details by Class &amp; Accounts'!BA$18, 'E2 Allocators'!$B$15:$W$15, 0),FALSE)*$E91), 0, VLOOKUP(VLOOKUP($A91, 'E4 TB Allocation Details'!$A$18:$L$205, MATCH("Misc ID", 'E4 TB Allocation Details'!$A$18:$L$18, 0),FALSE), 'E2 Allocators'!$B$15:$W$361, MATCH('O5 Details by Class &amp; Accounts'!BA$18, 'E2 Allocators'!$B$15:$W$15, 0),FALSE)*$E91)</f>
        <v>-22710.467010288303</v>
      </c>
      <c r="BB91" s="1411">
        <f>IF(ISERROR(VLOOKUP(VLOOKUP($A91, 'E4 TB Allocation Details'!$A$18:$L$205, MATCH("Misc ID", 'E4 TB Allocation Details'!$A$18:$L$18, 0),FALSE), 'E2 Allocators'!$B$15:$W$361, MATCH('O5 Details by Class &amp; Accounts'!BB$18, 'E2 Allocators'!$B$15:$W$15, 0),FALSE)*$E91), 0, VLOOKUP(VLOOKUP($A91, 'E4 TB Allocation Details'!$A$18:$L$205, MATCH("Misc ID", 'E4 TB Allocation Details'!$A$18:$L$18, 0),FALSE), 'E2 Allocators'!$B$15:$W$361, MATCH('O5 Details by Class &amp; Accounts'!BB$18, 'E2 Allocators'!$B$15:$W$15, 0),FALSE)*$E91)</f>
        <v>0</v>
      </c>
      <c r="BC91" s="1411">
        <f>IF(ISERROR(VLOOKUP(VLOOKUP($A91, 'E4 TB Allocation Details'!$A$18:$L$205, MATCH("Misc ID", 'E4 TB Allocation Details'!$A$18:$L$18, 0),FALSE), 'E2 Allocators'!$B$15:$W$361, MATCH('O5 Details by Class &amp; Accounts'!BC$18, 'E2 Allocators'!$B$15:$W$15, 0),FALSE)*$E91), 0, VLOOKUP(VLOOKUP($A91, 'E4 TB Allocation Details'!$A$18:$L$205, MATCH("Misc ID", 'E4 TB Allocation Details'!$A$18:$L$18, 0),FALSE), 'E2 Allocators'!$B$15:$W$361, MATCH('O5 Details by Class &amp; Accounts'!BC$18, 'E2 Allocators'!$B$15:$W$15, 0),FALSE)*$E91)</f>
        <v>0</v>
      </c>
      <c r="BD91" s="1411">
        <f>IF(ISERROR(VLOOKUP(VLOOKUP($A91, 'E4 TB Allocation Details'!$A$18:$L$205, MATCH("Misc ID", 'E4 TB Allocation Details'!$A$18:$L$18, 0),FALSE), 'E2 Allocators'!$B$15:$W$361, MATCH('O5 Details by Class &amp; Accounts'!BD$18, 'E2 Allocators'!$B$15:$W$15, 0),FALSE)*$E91), 0, VLOOKUP(VLOOKUP($A91, 'E4 TB Allocation Details'!$A$18:$L$205, MATCH("Misc ID", 'E4 TB Allocation Details'!$A$18:$L$18, 0),FALSE), 'E2 Allocators'!$B$15:$W$361, MATCH('O5 Details by Class &amp; Accounts'!BD$18, 'E2 Allocators'!$B$15:$W$15, 0),FALSE)*$E91)</f>
        <v>0</v>
      </c>
      <c r="BE91" s="1411">
        <f>IF(ISERROR(VLOOKUP(VLOOKUP($A91, 'E4 TB Allocation Details'!$A$18:$L$205, MATCH("Misc ID", 'E4 TB Allocation Details'!$A$18:$L$18, 0),FALSE), 'E2 Allocators'!$B$15:$W$361, MATCH('O5 Details by Class &amp; Accounts'!BE$18, 'E2 Allocators'!$B$15:$W$15, 0),FALSE)*$E91), 0, VLOOKUP(VLOOKUP($A91, 'E4 TB Allocation Details'!$A$18:$L$205, MATCH("Misc ID", 'E4 TB Allocation Details'!$A$18:$L$18, 0),FALSE), 'E2 Allocators'!$B$15:$W$361, MATCH('O5 Details by Class &amp; Accounts'!BE$18, 'E2 Allocators'!$B$15:$W$15, 0),FALSE)*$E91)</f>
        <v>-6120.8171264435032</v>
      </c>
      <c r="BF91" s="1411">
        <f>IF(ISERROR(VLOOKUP(VLOOKUP($A91, 'E4 TB Allocation Details'!$A$18:$L$205, MATCH("Misc ID", 'E4 TB Allocation Details'!$A$18:$L$18, 0),FALSE), 'E2 Allocators'!$B$15:$W$361, MATCH('O5 Details by Class &amp; Accounts'!BF$18, 'E2 Allocators'!$B$15:$W$15, 0),FALSE)*$E91), 0, VLOOKUP(VLOOKUP($A91, 'E4 TB Allocation Details'!$A$18:$L$205, MATCH("Misc ID", 'E4 TB Allocation Details'!$A$18:$L$18, 0),FALSE), 'E2 Allocators'!$B$15:$W$361, MATCH('O5 Details by Class &amp; Accounts'!BF$18, 'E2 Allocators'!$B$15:$W$15, 0),FALSE)*$E91)</f>
        <v>-335.8606049638459</v>
      </c>
      <c r="BG91" s="1411">
        <f>IF(ISERROR(VLOOKUP(VLOOKUP($A91, 'E4 TB Allocation Details'!$A$18:$L$205, MATCH("Misc ID", 'E4 TB Allocation Details'!$A$18:$L$18, 0),FALSE), 'E2 Allocators'!$B$15:$W$361, MATCH('O5 Details by Class &amp; Accounts'!BG$18, 'E2 Allocators'!$B$15:$W$15, 0),FALSE)*$E91), 0, VLOOKUP(VLOOKUP($A91, 'E4 TB Allocation Details'!$A$18:$L$205, MATCH("Misc ID", 'E4 TB Allocation Details'!$A$18:$L$18, 0),FALSE), 'E2 Allocators'!$B$15:$W$361, MATCH('O5 Details by Class &amp; Accounts'!BG$18, 'E2 Allocators'!$B$15:$W$15, 0),FALSE)*$E91)</f>
        <v>-306.17334712932325</v>
      </c>
      <c r="BH91" s="1411">
        <f>IF(ISERROR(VLOOKUP(VLOOKUP($A91, 'E4 TB Allocation Details'!$A$18:$L$205, MATCH("Misc ID", 'E4 TB Allocation Details'!$A$18:$L$18, 0),FALSE), 'E2 Allocators'!$B$15:$W$361, MATCH('O5 Details by Class &amp; Accounts'!BH$18, 'E2 Allocators'!$B$15:$W$15, 0),FALSE)*$E91), 0, VLOOKUP(VLOOKUP($A91, 'E4 TB Allocation Details'!$A$18:$L$205, MATCH("Misc ID", 'E4 TB Allocation Details'!$A$18:$L$18, 0),FALSE), 'E2 Allocators'!$B$15:$W$361, MATCH('O5 Details by Class &amp; Accounts'!BH$18, 'E2 Allocators'!$B$15:$W$15, 0),FALSE)*$E91)</f>
        <v>0</v>
      </c>
      <c r="BI91" s="1411">
        <f>IF(ISERROR(VLOOKUP(VLOOKUP($A91, 'E4 TB Allocation Details'!$A$18:$L$205, MATCH("Misc ID", 'E4 TB Allocation Details'!$A$18:$L$18, 0),FALSE), 'E2 Allocators'!$B$15:$W$361, MATCH('O5 Details by Class &amp; Accounts'!BI$18, 'E2 Allocators'!$B$15:$W$15, 0),FALSE)*$E91), 0, VLOOKUP(VLOOKUP($A91, 'E4 TB Allocation Details'!$A$18:$L$205, MATCH("Misc ID", 'E4 TB Allocation Details'!$A$18:$L$18, 0),FALSE), 'E2 Allocators'!$B$15:$W$361, MATCH('O5 Details by Class &amp; Accounts'!BI$18, 'E2 Allocators'!$B$15:$W$15, 0),FALSE)*$E91)</f>
        <v>0</v>
      </c>
      <c r="BJ91" s="1411">
        <f>IF(ISERROR(VLOOKUP(VLOOKUP($A91, 'E4 TB Allocation Details'!$A$18:$L$205, MATCH("Misc ID", 'E4 TB Allocation Details'!$A$18:$L$18, 0),FALSE), 'E2 Allocators'!$B$15:$W$361, MATCH('O5 Details by Class &amp; Accounts'!BJ$18, 'E2 Allocators'!$B$15:$W$15, 0),FALSE)*$E91), 0, VLOOKUP(VLOOKUP($A91, 'E4 TB Allocation Details'!$A$18:$L$205, MATCH("Misc ID", 'E4 TB Allocation Details'!$A$18:$L$18, 0),FALSE), 'E2 Allocators'!$B$15:$W$361, MATCH('O5 Details by Class &amp; Accounts'!BJ$18, 'E2 Allocators'!$B$15:$W$15, 0),FALSE)*$E91)</f>
        <v>0</v>
      </c>
      <c r="BK91" s="1411">
        <f>IF(ISERROR(VLOOKUP(VLOOKUP($A91, 'E4 TB Allocation Details'!$A$18:$L$205, MATCH("Misc ID", 'E4 TB Allocation Details'!$A$18:$L$18, 0),FALSE), 'E2 Allocators'!$B$15:$W$361, MATCH('O5 Details by Class &amp; Accounts'!BK$18, 'E2 Allocators'!$B$15:$W$15, 0),FALSE)*$E91), 0, VLOOKUP(VLOOKUP($A91, 'E4 TB Allocation Details'!$A$18:$L$205, MATCH("Misc ID", 'E4 TB Allocation Details'!$A$18:$L$18, 0),FALSE), 'E2 Allocators'!$B$15:$W$361, MATCH('O5 Details by Class &amp; Accounts'!BK$18, 'E2 Allocators'!$B$15:$W$15, 0),FALSE)*$E91)</f>
        <v>0</v>
      </c>
      <c r="BL91" s="1411">
        <f>IF(ISERROR(VLOOKUP(VLOOKUP($A91, 'E4 TB Allocation Details'!$A$18:$L$205, MATCH("Misc ID", 'E4 TB Allocation Details'!$A$18:$L$18, 0),FALSE), 'E2 Allocators'!$B$15:$W$361, MATCH('O5 Details by Class &amp; Accounts'!BL$18, 'E2 Allocators'!$B$15:$W$15, 0),FALSE)*$E91), 0, VLOOKUP(VLOOKUP($A91, 'E4 TB Allocation Details'!$A$18:$L$205, MATCH("Misc ID", 'E4 TB Allocation Details'!$A$18:$L$18, 0),FALSE), 'E2 Allocators'!$B$15:$W$361, MATCH('O5 Details by Class &amp; Accounts'!BL$18, 'E2 Allocators'!$B$15:$W$15, 0),FALSE)*$E91)</f>
        <v>0</v>
      </c>
      <c r="BM91" s="1411">
        <f>IF(ISERROR(VLOOKUP(VLOOKUP($A91, 'E4 TB Allocation Details'!$A$18:$L$205, MATCH("Misc ID", 'E4 TB Allocation Details'!$A$18:$L$18, 0),FALSE), 'E2 Allocators'!$B$15:$W$361, MATCH('O5 Details by Class &amp; Accounts'!BM$18, 'E2 Allocators'!$B$15:$W$15, 0),FALSE)*$E91), 0, VLOOKUP(VLOOKUP($A91, 'E4 TB Allocation Details'!$A$18:$L$205, MATCH("Misc ID", 'E4 TB Allocation Details'!$A$18:$L$18, 0),FALSE), 'E2 Allocators'!$B$15:$W$361, MATCH('O5 Details by Class &amp; Accounts'!BM$18, 'E2 Allocators'!$B$15:$W$15, 0),FALSE)*$E91)</f>
        <v>0</v>
      </c>
      <c r="BN91" s="1411">
        <f>IF(ISERROR(VLOOKUP(VLOOKUP($A91, 'E4 TB Allocation Details'!$A$18:$L$205, MATCH("Misc ID", 'E4 TB Allocation Details'!$A$18:$L$18, 0),FALSE), 'E2 Allocators'!$B$15:$W$361, MATCH('O5 Details by Class &amp; Accounts'!BN$18, 'E2 Allocators'!$B$15:$W$15, 0),FALSE)*$E91), 0, VLOOKUP(VLOOKUP($A91, 'E4 TB Allocation Details'!$A$18:$L$205, MATCH("Misc ID", 'E4 TB Allocation Details'!$A$18:$L$18, 0),FALSE), 'E2 Allocators'!$B$15:$W$361, MATCH('O5 Details by Class &amp; Accounts'!BN$18, 'E2 Allocators'!$B$15:$W$15, 0),FALSE)*$E91)</f>
        <v>0</v>
      </c>
      <c r="BO91" s="1411">
        <f>IF(ISERROR(VLOOKUP(VLOOKUP($A91, 'E4 TB Allocation Details'!$A$18:$L$205, MATCH("Misc ID", 'E4 TB Allocation Details'!$A$18:$L$18, 0),FALSE), 'E2 Allocators'!$B$15:$W$361, MATCH('O5 Details by Class &amp; Accounts'!BO$18, 'E2 Allocators'!$B$15:$W$15, 0),FALSE)*$E91), 0, VLOOKUP(VLOOKUP($A91, 'E4 TB Allocation Details'!$A$18:$L$205, MATCH("Misc ID", 'E4 TB Allocation Details'!$A$18:$L$18, 0),FALSE), 'E2 Allocators'!$B$15:$W$361, MATCH('O5 Details by Class &amp; Accounts'!BO$18, 'E2 Allocators'!$B$15:$W$15, 0),FALSE)*$E91)</f>
        <v>0</v>
      </c>
      <c r="BP91" s="1411">
        <f>IF(ISERROR(VLOOKUP(VLOOKUP($A91, 'E4 TB Allocation Details'!$A$18:$L$205, MATCH("Misc ID", 'E4 TB Allocation Details'!$A$18:$L$18, 0),FALSE), 'E2 Allocators'!$B$15:$W$361, MATCH('O5 Details by Class &amp; Accounts'!BP$18, 'E2 Allocators'!$B$15:$W$15, 0),FALSE)*$E91), 0, VLOOKUP(VLOOKUP($A91, 'E4 TB Allocation Details'!$A$18:$L$205, MATCH("Misc ID", 'E4 TB Allocation Details'!$A$18:$L$18, 0),FALSE), 'E2 Allocators'!$B$15:$W$361, MATCH('O5 Details by Class &amp; Accounts'!BP$18, 'E2 Allocators'!$B$15:$W$15, 0),FALSE)*$E91)</f>
        <v>0</v>
      </c>
      <c r="BQ91" s="1411">
        <f>IF(ISERROR(VLOOKUP(VLOOKUP($A91, 'E4 TB Allocation Details'!$A$18:$L$205, MATCH("Misc ID", 'E4 TB Allocation Details'!$A$18:$L$18, 0),FALSE), 'E2 Allocators'!$B$15:$W$361, MATCH('O5 Details by Class &amp; Accounts'!BQ$18, 'E2 Allocators'!$B$15:$W$15, 0),FALSE)*$E91), 0, VLOOKUP(VLOOKUP($A91, 'E4 TB Allocation Details'!$A$18:$L$205, MATCH("Misc ID", 'E4 TB Allocation Details'!$A$18:$L$18, 0),FALSE), 'E2 Allocators'!$B$15:$W$361, MATCH('O5 Details by Class &amp; Accounts'!BQ$18, 'E2 Allocators'!$B$15:$W$15, 0),FALSE)*$E91)</f>
        <v>0</v>
      </c>
      <c r="BR91" s="1411">
        <f>IF(ISERROR(VLOOKUP(VLOOKUP($A91, 'E4 TB Allocation Details'!$A$18:$L$205, MATCH("Misc ID", 'E4 TB Allocation Details'!$A$18:$L$18, 0),FALSE), 'E2 Allocators'!$B$15:$W$361, MATCH('O5 Details by Class &amp; Accounts'!BR$18, 'E2 Allocators'!$B$15:$W$15, 0),FALSE)*$E91), 0, VLOOKUP(VLOOKUP($A91, 'E4 TB Allocation Details'!$A$18:$L$205, MATCH("Misc ID", 'E4 TB Allocation Details'!$A$18:$L$18, 0),FALSE), 'E2 Allocators'!$B$15:$W$361, MATCH('O5 Details by Class &amp; Accounts'!BR$18, 'E2 Allocators'!$B$15:$W$15, 0),FALSE)*$E91)</f>
        <v>0</v>
      </c>
      <c r="BS91" s="1411">
        <f t="shared" si="21"/>
        <v>-90000</v>
      </c>
      <c r="BT91" s="1411">
        <f>IF(ISERROR(VLOOKUP(VLOOKUP($A91, 'E4 TB Allocation Details'!$A$18:$L$205, MATCH("A &amp; G ID", 'E4 TB Allocation Details'!$A$18:$L$18, 0),FALSE), 'E2 Allocators'!$B$15:$W$361, MATCH('O5 Details by Class &amp; Accounts'!BT$18, 'E2 Allocators'!$B$15:$W$15, 0),FALSE)*$E91), 0, VLOOKUP(VLOOKUP($A91, 'E4 TB Allocation Details'!$A$18:$L$205, MATCH("A &amp; G ID", 'E4 TB Allocation Details'!$A$18:$L$18, 0),FALSE), 'E2 Allocators'!$B$15:$W$361, MATCH('O5 Details by Class &amp; Accounts'!BT$18, 'E2 Allocators'!$B$15:$W$15, 0),FALSE)*$E91)</f>
        <v>0</v>
      </c>
      <c r="BU91" s="1411">
        <f>IF(ISERROR(VLOOKUP(VLOOKUP($A91, 'E4 TB Allocation Details'!$A$18:$L$205, MATCH("A &amp; G ID", 'E4 TB Allocation Details'!$A$18:$L$18, 0),FALSE), 'E2 Allocators'!$B$15:$W$361, MATCH('O5 Details by Class &amp; Accounts'!BU$18, 'E2 Allocators'!$B$15:$W$15, 0),FALSE)*$E91), 0, VLOOKUP(VLOOKUP($A91, 'E4 TB Allocation Details'!$A$18:$L$205, MATCH("A &amp; G ID", 'E4 TB Allocation Details'!$A$18:$L$18, 0),FALSE), 'E2 Allocators'!$B$15:$W$361, MATCH('O5 Details by Class &amp; Accounts'!BU$18, 'E2 Allocators'!$B$15:$W$15, 0),FALSE)*$E91)</f>
        <v>0</v>
      </c>
      <c r="BV91" s="1411">
        <f>IF(ISERROR(VLOOKUP(VLOOKUP($A91, 'E4 TB Allocation Details'!$A$18:$L$205, MATCH("A &amp; G ID", 'E4 TB Allocation Details'!$A$18:$L$18, 0),FALSE), 'E2 Allocators'!$B$15:$W$361, MATCH('O5 Details by Class &amp; Accounts'!BV$18, 'E2 Allocators'!$B$15:$W$15, 0),FALSE)*$E91), 0, VLOOKUP(VLOOKUP($A91, 'E4 TB Allocation Details'!$A$18:$L$205, MATCH("A &amp; G ID", 'E4 TB Allocation Details'!$A$18:$L$18, 0),FALSE), 'E2 Allocators'!$B$15:$W$361, MATCH('O5 Details by Class &amp; Accounts'!BV$18, 'E2 Allocators'!$B$15:$W$15, 0),FALSE)*$E91)</f>
        <v>0</v>
      </c>
      <c r="BW91" s="1411">
        <f>IF(ISERROR(VLOOKUP(VLOOKUP($A91, 'E4 TB Allocation Details'!$A$18:$L$205, MATCH("A &amp; G ID", 'E4 TB Allocation Details'!$A$18:$L$18, 0),FALSE), 'E2 Allocators'!$B$15:$W$361, MATCH('O5 Details by Class &amp; Accounts'!BW$18, 'E2 Allocators'!$B$15:$W$15, 0),FALSE)*$E91), 0, VLOOKUP(VLOOKUP($A91, 'E4 TB Allocation Details'!$A$18:$L$205, MATCH("A &amp; G ID", 'E4 TB Allocation Details'!$A$18:$L$18, 0),FALSE), 'E2 Allocators'!$B$15:$W$361, MATCH('O5 Details by Class &amp; Accounts'!BW$18, 'E2 Allocators'!$B$15:$W$15, 0),FALSE)*$E91)</f>
        <v>0</v>
      </c>
      <c r="BX91" s="1411">
        <f>IF(ISERROR(VLOOKUP(VLOOKUP($A91, 'E4 TB Allocation Details'!$A$18:$L$205, MATCH("A &amp; G ID", 'E4 TB Allocation Details'!$A$18:$L$18, 0),FALSE), 'E2 Allocators'!$B$15:$W$361, MATCH('O5 Details by Class &amp; Accounts'!BX$18, 'E2 Allocators'!$B$15:$W$15, 0),FALSE)*$E91), 0, VLOOKUP(VLOOKUP($A91, 'E4 TB Allocation Details'!$A$18:$L$205, MATCH("A &amp; G ID", 'E4 TB Allocation Details'!$A$18:$L$18, 0),FALSE), 'E2 Allocators'!$B$15:$W$361, MATCH('O5 Details by Class &amp; Accounts'!BX$18, 'E2 Allocators'!$B$15:$W$15, 0),FALSE)*$E91)</f>
        <v>0</v>
      </c>
      <c r="BY91" s="1411">
        <f>IF(ISERROR(VLOOKUP(VLOOKUP($A91, 'E4 TB Allocation Details'!$A$18:$L$205, MATCH("A &amp; G ID", 'E4 TB Allocation Details'!$A$18:$L$18, 0),FALSE), 'E2 Allocators'!$B$15:$W$361, MATCH('O5 Details by Class &amp; Accounts'!BY$18, 'E2 Allocators'!$B$15:$W$15, 0),FALSE)*$E91), 0, VLOOKUP(VLOOKUP($A91, 'E4 TB Allocation Details'!$A$18:$L$205, MATCH("A &amp; G ID", 'E4 TB Allocation Details'!$A$18:$L$18, 0),FALSE), 'E2 Allocators'!$B$15:$W$361, MATCH('O5 Details by Class &amp; Accounts'!BY$18, 'E2 Allocators'!$B$15:$W$15, 0),FALSE)*$E91)</f>
        <v>0</v>
      </c>
      <c r="BZ91" s="1411">
        <f>IF(ISERROR(VLOOKUP(VLOOKUP($A91, 'E4 TB Allocation Details'!$A$18:$L$205, MATCH("A &amp; G ID", 'E4 TB Allocation Details'!$A$18:$L$18, 0),FALSE), 'E2 Allocators'!$B$15:$W$361, MATCH('O5 Details by Class &amp; Accounts'!BZ$18, 'E2 Allocators'!$B$15:$W$15, 0),FALSE)*$E91), 0, VLOOKUP(VLOOKUP($A91, 'E4 TB Allocation Details'!$A$18:$L$205, MATCH("A &amp; G ID", 'E4 TB Allocation Details'!$A$18:$L$18, 0),FALSE), 'E2 Allocators'!$B$15:$W$361, MATCH('O5 Details by Class &amp; Accounts'!BZ$18, 'E2 Allocators'!$B$15:$W$15, 0),FALSE)*$E91)</f>
        <v>0</v>
      </c>
      <c r="CA91" s="1411">
        <f>IF(ISERROR(VLOOKUP(VLOOKUP($A91, 'E4 TB Allocation Details'!$A$18:$L$205, MATCH("A &amp; G ID", 'E4 TB Allocation Details'!$A$18:$L$18, 0),FALSE), 'E2 Allocators'!$B$15:$W$361, MATCH('O5 Details by Class &amp; Accounts'!CA$18, 'E2 Allocators'!$B$15:$W$15, 0),FALSE)*$E91), 0, VLOOKUP(VLOOKUP($A91, 'E4 TB Allocation Details'!$A$18:$L$205, MATCH("A &amp; G ID", 'E4 TB Allocation Details'!$A$18:$L$18, 0),FALSE), 'E2 Allocators'!$B$15:$W$361, MATCH('O5 Details by Class &amp; Accounts'!CA$18, 'E2 Allocators'!$B$15:$W$15, 0),FALSE)*$E91)</f>
        <v>0</v>
      </c>
      <c r="CB91" s="1411">
        <f>IF(ISERROR(VLOOKUP(VLOOKUP($A91, 'E4 TB Allocation Details'!$A$18:$L$205, MATCH("A &amp; G ID", 'E4 TB Allocation Details'!$A$18:$L$18, 0),FALSE), 'E2 Allocators'!$B$15:$W$361, MATCH('O5 Details by Class &amp; Accounts'!CB$18, 'E2 Allocators'!$B$15:$W$15, 0),FALSE)*$E91), 0, VLOOKUP(VLOOKUP($A91, 'E4 TB Allocation Details'!$A$18:$L$205, MATCH("A &amp; G ID", 'E4 TB Allocation Details'!$A$18:$L$18, 0),FALSE), 'E2 Allocators'!$B$15:$W$361, MATCH('O5 Details by Class &amp; Accounts'!CB$18, 'E2 Allocators'!$B$15:$W$15, 0),FALSE)*$E91)</f>
        <v>0</v>
      </c>
      <c r="CC91" s="1411">
        <f>IF(ISERROR(VLOOKUP(VLOOKUP($A91, 'E4 TB Allocation Details'!$A$18:$L$205, MATCH("A &amp; G ID", 'E4 TB Allocation Details'!$A$18:$L$18, 0),FALSE), 'E2 Allocators'!$B$15:$W$361, MATCH('O5 Details by Class &amp; Accounts'!CC$18, 'E2 Allocators'!$B$15:$W$15, 0),FALSE)*$E91), 0, VLOOKUP(VLOOKUP($A91, 'E4 TB Allocation Details'!$A$18:$L$205, MATCH("A &amp; G ID", 'E4 TB Allocation Details'!$A$18:$L$18, 0),FALSE), 'E2 Allocators'!$B$15:$W$361, MATCH('O5 Details by Class &amp; Accounts'!CC$18, 'E2 Allocators'!$B$15:$W$15, 0),FALSE)*$E91)</f>
        <v>0</v>
      </c>
      <c r="CD91" s="1411">
        <f>IF(ISERROR(VLOOKUP(VLOOKUP($A91, 'E4 TB Allocation Details'!$A$18:$L$205, MATCH("A &amp; G ID", 'E4 TB Allocation Details'!$A$18:$L$18, 0),FALSE), 'E2 Allocators'!$B$15:$W$361, MATCH('O5 Details by Class &amp; Accounts'!CD$18, 'E2 Allocators'!$B$15:$W$15, 0),FALSE)*$E91), 0, VLOOKUP(VLOOKUP($A91, 'E4 TB Allocation Details'!$A$18:$L$205, MATCH("A &amp; G ID", 'E4 TB Allocation Details'!$A$18:$L$18, 0),FALSE), 'E2 Allocators'!$B$15:$W$361, MATCH('O5 Details by Class &amp; Accounts'!CD$18, 'E2 Allocators'!$B$15:$W$15, 0),FALSE)*$E91)</f>
        <v>0</v>
      </c>
      <c r="CE91" s="1411">
        <f>IF(ISERROR(VLOOKUP(VLOOKUP($A91, 'E4 TB Allocation Details'!$A$18:$L$205, MATCH("A &amp; G ID", 'E4 TB Allocation Details'!$A$18:$L$18, 0),FALSE), 'E2 Allocators'!$B$15:$W$361, MATCH('O5 Details by Class &amp; Accounts'!CE$18, 'E2 Allocators'!$B$15:$W$15, 0),FALSE)*$E91), 0, VLOOKUP(VLOOKUP($A91, 'E4 TB Allocation Details'!$A$18:$L$205, MATCH("A &amp; G ID", 'E4 TB Allocation Details'!$A$18:$L$18, 0),FALSE), 'E2 Allocators'!$B$15:$W$361, MATCH('O5 Details by Class &amp; Accounts'!CE$18, 'E2 Allocators'!$B$15:$W$15, 0),FALSE)*$E91)</f>
        <v>0</v>
      </c>
      <c r="CF91" s="1411">
        <f>IF(ISERROR(VLOOKUP(VLOOKUP($A91, 'E4 TB Allocation Details'!$A$18:$L$205, MATCH("A &amp; G ID", 'E4 TB Allocation Details'!$A$18:$L$18, 0),FALSE), 'E2 Allocators'!$B$15:$W$361, MATCH('O5 Details by Class &amp; Accounts'!CF$18, 'E2 Allocators'!$B$15:$W$15, 0),FALSE)*$E91), 0, VLOOKUP(VLOOKUP($A91, 'E4 TB Allocation Details'!$A$18:$L$205, MATCH("A &amp; G ID", 'E4 TB Allocation Details'!$A$18:$L$18, 0),FALSE), 'E2 Allocators'!$B$15:$W$361, MATCH('O5 Details by Class &amp; Accounts'!CF$18, 'E2 Allocators'!$B$15:$W$15, 0),FALSE)*$E91)</f>
        <v>0</v>
      </c>
      <c r="CG91" s="1411">
        <f>IF(ISERROR(VLOOKUP(VLOOKUP($A91, 'E4 TB Allocation Details'!$A$18:$L$205, MATCH("A &amp; G ID", 'E4 TB Allocation Details'!$A$18:$L$18, 0),FALSE), 'E2 Allocators'!$B$15:$W$361, MATCH('O5 Details by Class &amp; Accounts'!CG$18, 'E2 Allocators'!$B$15:$W$15, 0),FALSE)*$E91), 0, VLOOKUP(VLOOKUP($A91, 'E4 TB Allocation Details'!$A$18:$L$205, MATCH("A &amp; G ID", 'E4 TB Allocation Details'!$A$18:$L$18, 0),FALSE), 'E2 Allocators'!$B$15:$W$361, MATCH('O5 Details by Class &amp; Accounts'!CG$18, 'E2 Allocators'!$B$15:$W$15, 0),FALSE)*$E91)</f>
        <v>0</v>
      </c>
      <c r="CH91" s="1411">
        <f>IF(ISERROR(VLOOKUP(VLOOKUP($A91, 'E4 TB Allocation Details'!$A$18:$L$205, MATCH("A &amp; G ID", 'E4 TB Allocation Details'!$A$18:$L$18, 0),FALSE), 'E2 Allocators'!$B$15:$W$361, MATCH('O5 Details by Class &amp; Accounts'!CH$18, 'E2 Allocators'!$B$15:$W$15, 0),FALSE)*$E91), 0, VLOOKUP(VLOOKUP($A91, 'E4 TB Allocation Details'!$A$18:$L$205, MATCH("A &amp; G ID", 'E4 TB Allocation Details'!$A$18:$L$18, 0),FALSE), 'E2 Allocators'!$B$15:$W$361, MATCH('O5 Details by Class &amp; Accounts'!CH$18, 'E2 Allocators'!$B$15:$W$15, 0),FALSE)*$E91)</f>
        <v>0</v>
      </c>
      <c r="CI91" s="1411">
        <f>IF(ISERROR(VLOOKUP(VLOOKUP($A91, 'E4 TB Allocation Details'!$A$18:$L$205, MATCH("A &amp; G ID", 'E4 TB Allocation Details'!$A$18:$L$18, 0),FALSE), 'E2 Allocators'!$B$15:$W$361, MATCH('O5 Details by Class &amp; Accounts'!CI$18, 'E2 Allocators'!$B$15:$W$15, 0),FALSE)*$E91), 0, VLOOKUP(VLOOKUP($A91, 'E4 TB Allocation Details'!$A$18:$L$205, MATCH("A &amp; G ID", 'E4 TB Allocation Details'!$A$18:$L$18, 0),FALSE), 'E2 Allocators'!$B$15:$W$361, MATCH('O5 Details by Class &amp; Accounts'!CI$18, 'E2 Allocators'!$B$15:$W$15, 0),FALSE)*$E91)</f>
        <v>0</v>
      </c>
      <c r="CJ91" s="1411">
        <f>IF(ISERROR(VLOOKUP(VLOOKUP($A91, 'E4 TB Allocation Details'!$A$18:$L$205, MATCH("A &amp; G ID", 'E4 TB Allocation Details'!$A$18:$L$18, 0),FALSE), 'E2 Allocators'!$B$15:$W$361, MATCH('O5 Details by Class &amp; Accounts'!CJ$18, 'E2 Allocators'!$B$15:$W$15, 0),FALSE)*$E91), 0, VLOOKUP(VLOOKUP($A91, 'E4 TB Allocation Details'!$A$18:$L$205, MATCH("A &amp; G ID", 'E4 TB Allocation Details'!$A$18:$L$18, 0),FALSE), 'E2 Allocators'!$B$15:$W$361, MATCH('O5 Details by Class &amp; Accounts'!CJ$18, 'E2 Allocators'!$B$15:$W$15, 0),FALSE)*$E91)</f>
        <v>0</v>
      </c>
      <c r="CK91" s="1411">
        <f>IF(ISERROR(VLOOKUP(VLOOKUP($A91, 'E4 TB Allocation Details'!$A$18:$L$205, MATCH("A &amp; G ID", 'E4 TB Allocation Details'!$A$18:$L$18, 0),FALSE), 'E2 Allocators'!$B$15:$W$361, MATCH('O5 Details by Class &amp; Accounts'!CK$18, 'E2 Allocators'!$B$15:$W$15, 0),FALSE)*$E91), 0, VLOOKUP(VLOOKUP($A91, 'E4 TB Allocation Details'!$A$18:$L$205, MATCH("A &amp; G ID", 'E4 TB Allocation Details'!$A$18:$L$18, 0),FALSE), 'E2 Allocators'!$B$15:$W$361, MATCH('O5 Details by Class &amp; Accounts'!CK$18, 'E2 Allocators'!$B$15:$W$15, 0),FALSE)*$E91)</f>
        <v>0</v>
      </c>
      <c r="CL91" s="1411">
        <f>IF(ISERROR(VLOOKUP(VLOOKUP($A91, 'E4 TB Allocation Details'!$A$18:$L$205, MATCH("A &amp; G ID", 'E4 TB Allocation Details'!$A$18:$L$18, 0),FALSE), 'E2 Allocators'!$B$15:$W$361, MATCH('O5 Details by Class &amp; Accounts'!CL$18, 'E2 Allocators'!$B$15:$W$15, 0),FALSE)*$E91), 0, VLOOKUP(VLOOKUP($A91, 'E4 TB Allocation Details'!$A$18:$L$205, MATCH("A &amp; G ID", 'E4 TB Allocation Details'!$A$18:$L$18, 0),FALSE), 'E2 Allocators'!$B$15:$W$361, MATCH('O5 Details by Class &amp; Accounts'!CL$18, 'E2 Allocators'!$B$15:$W$15, 0),FALSE)*$E91)</f>
        <v>0</v>
      </c>
      <c r="CM91" s="1411">
        <f>IF(ISERROR(VLOOKUP(VLOOKUP($A91, 'E4 TB Allocation Details'!$A$18:$L$205, MATCH("A &amp; G ID", 'E4 TB Allocation Details'!$A$18:$L$18, 0),FALSE), 'E2 Allocators'!$B$15:$W$361, MATCH('O5 Details by Class &amp; Accounts'!CM$18, 'E2 Allocators'!$B$15:$W$15, 0),FALSE)*$E91), 0, VLOOKUP(VLOOKUP($A91, 'E4 TB Allocation Details'!$A$18:$L$205, MATCH("A &amp; G ID", 'E4 TB Allocation Details'!$A$18:$L$18, 0),FALSE), 'E2 Allocators'!$B$15:$W$361, MATCH('O5 Details by Class &amp; Accounts'!CM$18, 'E2 Allocators'!$B$15:$W$15, 0),FALSE)*$E91)</f>
        <v>0</v>
      </c>
      <c r="CN91" s="1411">
        <f t="shared" si="22"/>
        <v>0</v>
      </c>
      <c r="CO91" s="1791">
        <f t="shared" si="23"/>
        <v>0</v>
      </c>
      <c r="CQ91" s="2086" t="s">
        <v>401</v>
      </c>
    </row>
    <row r="92" spans="1:95" s="80" customFormat="1" ht="12.75">
      <c r="A92" s="1179">
        <v>4225</v>
      </c>
      <c r="B92" s="1180" t="s">
        <v>589</v>
      </c>
      <c r="C92" s="1788">
        <f>IF(ISERROR(VLOOKUP($A92,'I3 TB Data'!$A$23:$H$458,MATCH('O5 Details by Class &amp; Accounts'!$C$18, 'I3 TB Data'!$A$23:$H$23,0),0)), 0, VLOOKUP($A92,'I3 TB Data'!$A$23:$H$458,MATCH('O5 Details by Class &amp; Accounts'!$C$18,'I3 TB Data'!$A$23:$H$23,0),0))</f>
        <v>-60000</v>
      </c>
      <c r="D92" s="1789"/>
      <c r="E92" s="1788">
        <f t="shared" si="17"/>
        <v>-60000</v>
      </c>
      <c r="F92" s="1790">
        <f>IF(ISERROR(VLOOKUP($A92, 'E1 Categorization'!A33:E122, MATCH("Customer Component", 'E1 Categorization'!$A$33:$E$33,0), 0)), 0, IF(VLOOKUP($A92, 'E1 Categorization'!A33:E122, MATCH("Customer Component", 'E1 Categorization'!$A$33:$E$33,0), 0)=0, 'O5 Details by Class &amp; Accounts'!$E92, IF(AND(VLOOKUP($A92, 'E1 Categorization'!A33:E122, MATCH("Customer Component", 'E1 Categorization'!$A$33:$E$33,0), 0) &gt;0, VLOOKUP($A92, 'E1 Categorization'!A33:E122, MATCH("Customer Component", 'E1 Categorization'!$A$33:$E$33,0), 0)&lt;1), 'O5 Details by Class &amp; Accounts'!$E92*(1-VLOOKUP($A92, 'E1 Categorization'!A33:E122, MATCH("Customer Component", 'E1 Categorization'!$A$33:$E$33,0), 0)), 0)))</f>
        <v>0</v>
      </c>
      <c r="G92" s="1790">
        <f>IF(ISERROR(VLOOKUP($A92, 'E1 Categorization'!A33:E122, MATCH("Customer Component", 'E1 Categorization'!$A$33:$E$33,0), 0)),0, IF(VLOOKUP($A92, 'E1 Categorization'!A33:E122, MATCH("Customer Component", 'E1 Categorization'!$A$33:$E$33,0), 0)=0, 0, IF(AND(VLOOKUP($A92, 'E1 Categorization'!A33:E122, MATCH("Customer Component", 'E1 Categorization'!$A$33:$E$33,0), 0) &gt;0, VLOOKUP($A92, 'E1 Categorization'!A33:E122, MATCH("Customer Component", 'E1 Categorization'!$A$33:$E$33,0), 0)&lt;1), 'O5 Details by Class &amp; Accounts'!$E92*(VLOOKUP($A92, 'E1 Categorization'!A33:E122, MATCH("Customer Component", 'E1 Categorization'!$A$33:$E$33,0), 0)), 'O5 Details by Class &amp; Accounts'!$E92)))</f>
        <v>0</v>
      </c>
      <c r="H92" s="1411">
        <f t="shared" si="18"/>
        <v>0</v>
      </c>
      <c r="I92" s="1411">
        <f>IF(ISERROR(VLOOKUP(VLOOKUP($A92, 'E4 TB Allocation Details'!$A$18:$L$205, MATCH("Demand ID", 'E4 TB Allocation Details'!$A$18:$L$18, 0),FALSE), 'E2 Allocators'!$B$15:$W$361, MATCH('O5 Details by Class &amp; Accounts'!I$18, 'E2 Allocators'!$B$15:$W$15, 0),FALSE)*$F92), 0, VLOOKUP(VLOOKUP($A92, 'E4 TB Allocation Details'!$A$18:$L$205, MATCH("Demand ID", 'E4 TB Allocation Details'!$A$18:$L$18, 0),FALSE), 'E2 Allocators'!$B$15:$W$361, MATCH('O5 Details by Class &amp; Accounts'!I$18, 'E2 Allocators'!$B$15:$W$15, 0),FALSE)*$F92)</f>
        <v>0</v>
      </c>
      <c r="J92" s="1411">
        <f>IF(ISERROR(VLOOKUP(VLOOKUP($A92, 'E4 TB Allocation Details'!$A$18:$L$205, MATCH("Demand ID", 'E4 TB Allocation Details'!$A$18:$L$18, 0),FALSE), 'E2 Allocators'!$B$15:$W$361, MATCH('O5 Details by Class &amp; Accounts'!J$18, 'E2 Allocators'!$B$15:$W$15, 0),FALSE)*$F92), 0, VLOOKUP(VLOOKUP($A92, 'E4 TB Allocation Details'!$A$18:$L$205, MATCH("Demand ID", 'E4 TB Allocation Details'!$A$18:$L$18, 0),FALSE), 'E2 Allocators'!$B$15:$W$361, MATCH('O5 Details by Class &amp; Accounts'!J$18, 'E2 Allocators'!$B$15:$W$15, 0),FALSE)*$F92)</f>
        <v>0</v>
      </c>
      <c r="K92" s="1411">
        <f>IF(ISERROR(VLOOKUP(VLOOKUP($A92, 'E4 TB Allocation Details'!$A$18:$L$205, MATCH("Demand ID", 'E4 TB Allocation Details'!$A$18:$L$18, 0),FALSE), 'E2 Allocators'!$B$15:$W$361, MATCH('O5 Details by Class &amp; Accounts'!K$18, 'E2 Allocators'!$B$15:$W$15, 0),FALSE)*$F92), 0, VLOOKUP(VLOOKUP($A92, 'E4 TB Allocation Details'!$A$18:$L$205, MATCH("Demand ID", 'E4 TB Allocation Details'!$A$18:$L$18, 0),FALSE), 'E2 Allocators'!$B$15:$W$361, MATCH('O5 Details by Class &amp; Accounts'!K$18, 'E2 Allocators'!$B$15:$W$15, 0),FALSE)*$F92)</f>
        <v>0</v>
      </c>
      <c r="L92" s="1411">
        <f>IF(ISERROR(VLOOKUP(VLOOKUP($A92, 'E4 TB Allocation Details'!$A$18:$L$205, MATCH("Demand ID", 'E4 TB Allocation Details'!$A$18:$L$18, 0),FALSE), 'E2 Allocators'!$B$15:$W$361, MATCH('O5 Details by Class &amp; Accounts'!L$18, 'E2 Allocators'!$B$15:$W$15, 0),FALSE)*$F92), 0, VLOOKUP(VLOOKUP($A92, 'E4 TB Allocation Details'!$A$18:$L$205, MATCH("Demand ID", 'E4 TB Allocation Details'!$A$18:$L$18, 0),FALSE), 'E2 Allocators'!$B$15:$W$361, MATCH('O5 Details by Class &amp; Accounts'!L$18, 'E2 Allocators'!$B$15:$W$15, 0),FALSE)*$F92)</f>
        <v>0</v>
      </c>
      <c r="M92" s="1411">
        <f>IF(ISERROR(VLOOKUP(VLOOKUP($A92, 'E4 TB Allocation Details'!$A$18:$L$205, MATCH("Demand ID", 'E4 TB Allocation Details'!$A$18:$L$18, 0),FALSE), 'E2 Allocators'!$B$15:$W$361, MATCH('O5 Details by Class &amp; Accounts'!M$18, 'E2 Allocators'!$B$15:$W$15, 0),FALSE)*$F92), 0, VLOOKUP(VLOOKUP($A92, 'E4 TB Allocation Details'!$A$18:$L$205, MATCH("Demand ID", 'E4 TB Allocation Details'!$A$18:$L$18, 0),FALSE), 'E2 Allocators'!$B$15:$W$361, MATCH('O5 Details by Class &amp; Accounts'!M$18, 'E2 Allocators'!$B$15:$W$15, 0),FALSE)*$F92)</f>
        <v>0</v>
      </c>
      <c r="N92" s="1411">
        <f>IF(ISERROR(VLOOKUP(VLOOKUP($A92, 'E4 TB Allocation Details'!$A$18:$L$205, MATCH("Demand ID", 'E4 TB Allocation Details'!$A$18:$L$18, 0),FALSE), 'E2 Allocators'!$B$15:$W$361, MATCH('O5 Details by Class &amp; Accounts'!N$18, 'E2 Allocators'!$B$15:$W$15, 0),FALSE)*$F92), 0, VLOOKUP(VLOOKUP($A92, 'E4 TB Allocation Details'!$A$18:$L$205, MATCH("Demand ID", 'E4 TB Allocation Details'!$A$18:$L$18, 0),FALSE), 'E2 Allocators'!$B$15:$W$361, MATCH('O5 Details by Class &amp; Accounts'!N$18, 'E2 Allocators'!$B$15:$W$15, 0),FALSE)*$F92)</f>
        <v>0</v>
      </c>
      <c r="O92" s="1411">
        <f>IF(ISERROR(VLOOKUP(VLOOKUP($A92, 'E4 TB Allocation Details'!$A$18:$L$205, MATCH("Demand ID", 'E4 TB Allocation Details'!$A$18:$L$18, 0),FALSE), 'E2 Allocators'!$B$15:$W$361, MATCH('O5 Details by Class &amp; Accounts'!O$18, 'E2 Allocators'!$B$15:$W$15, 0),FALSE)*$F92), 0, VLOOKUP(VLOOKUP($A92, 'E4 TB Allocation Details'!$A$18:$L$205, MATCH("Demand ID", 'E4 TB Allocation Details'!$A$18:$L$18, 0),FALSE), 'E2 Allocators'!$B$15:$W$361, MATCH('O5 Details by Class &amp; Accounts'!O$18, 'E2 Allocators'!$B$15:$W$15, 0),FALSE)*$F92)</f>
        <v>0</v>
      </c>
      <c r="P92" s="1411">
        <f>IF(ISERROR(VLOOKUP(VLOOKUP($A92, 'E4 TB Allocation Details'!$A$18:$L$205, MATCH("Demand ID", 'E4 TB Allocation Details'!$A$18:$L$18, 0),FALSE), 'E2 Allocators'!$B$15:$W$361, MATCH('O5 Details by Class &amp; Accounts'!P$18, 'E2 Allocators'!$B$15:$W$15, 0),FALSE)*$F92), 0, VLOOKUP(VLOOKUP($A92, 'E4 TB Allocation Details'!$A$18:$L$205, MATCH("Demand ID", 'E4 TB Allocation Details'!$A$18:$L$18, 0),FALSE), 'E2 Allocators'!$B$15:$W$361, MATCH('O5 Details by Class &amp; Accounts'!P$18, 'E2 Allocators'!$B$15:$W$15, 0),FALSE)*$F92)</f>
        <v>0</v>
      </c>
      <c r="Q92" s="1411">
        <f>IF(ISERROR(VLOOKUP(VLOOKUP($A92, 'E4 TB Allocation Details'!$A$18:$L$205, MATCH("Demand ID", 'E4 TB Allocation Details'!$A$18:$L$18, 0),FALSE), 'E2 Allocators'!$B$15:$W$361, MATCH('O5 Details by Class &amp; Accounts'!Q$18, 'E2 Allocators'!$B$15:$W$15, 0),FALSE)*$F92), 0, VLOOKUP(VLOOKUP($A92, 'E4 TB Allocation Details'!$A$18:$L$205, MATCH("Demand ID", 'E4 TB Allocation Details'!$A$18:$L$18, 0),FALSE), 'E2 Allocators'!$B$15:$W$361, MATCH('O5 Details by Class &amp; Accounts'!Q$18, 'E2 Allocators'!$B$15:$W$15, 0),FALSE)*$F92)</f>
        <v>0</v>
      </c>
      <c r="R92" s="1411">
        <f>IF(ISERROR(VLOOKUP(VLOOKUP($A92, 'E4 TB Allocation Details'!$A$18:$L$205, MATCH("Demand ID", 'E4 TB Allocation Details'!$A$18:$L$18, 0),FALSE), 'E2 Allocators'!$B$15:$W$361, MATCH('O5 Details by Class &amp; Accounts'!R$18, 'E2 Allocators'!$B$15:$W$15, 0),FALSE)*$F92), 0, VLOOKUP(VLOOKUP($A92, 'E4 TB Allocation Details'!$A$18:$L$205, MATCH("Demand ID", 'E4 TB Allocation Details'!$A$18:$L$18, 0),FALSE), 'E2 Allocators'!$B$15:$W$361, MATCH('O5 Details by Class &amp; Accounts'!R$18, 'E2 Allocators'!$B$15:$W$15, 0),FALSE)*$F92)</f>
        <v>0</v>
      </c>
      <c r="S92" s="1411">
        <f>IF(ISERROR(VLOOKUP(VLOOKUP($A92, 'E4 TB Allocation Details'!$A$18:$L$205, MATCH("Demand ID", 'E4 TB Allocation Details'!$A$18:$L$18, 0),FALSE), 'E2 Allocators'!$B$15:$W$361, MATCH('O5 Details by Class &amp; Accounts'!S$18, 'E2 Allocators'!$B$15:$W$15, 0),FALSE)*$F92), 0, VLOOKUP(VLOOKUP($A92, 'E4 TB Allocation Details'!$A$18:$L$205, MATCH("Demand ID", 'E4 TB Allocation Details'!$A$18:$L$18, 0),FALSE), 'E2 Allocators'!$B$15:$W$361, MATCH('O5 Details by Class &amp; Accounts'!S$18, 'E2 Allocators'!$B$15:$W$15, 0),FALSE)*$F92)</f>
        <v>0</v>
      </c>
      <c r="T92" s="1411">
        <f>IF(ISERROR(VLOOKUP(VLOOKUP($A92, 'E4 TB Allocation Details'!$A$18:$L$205, MATCH("Demand ID", 'E4 TB Allocation Details'!$A$18:$L$18, 0),FALSE), 'E2 Allocators'!$B$15:$W$361, MATCH('O5 Details by Class &amp; Accounts'!T$18, 'E2 Allocators'!$B$15:$W$15, 0),FALSE)*$F92), 0, VLOOKUP(VLOOKUP($A92, 'E4 TB Allocation Details'!$A$18:$L$205, MATCH("Demand ID", 'E4 TB Allocation Details'!$A$18:$L$18, 0),FALSE), 'E2 Allocators'!$B$15:$W$361, MATCH('O5 Details by Class &amp; Accounts'!T$18, 'E2 Allocators'!$B$15:$W$15, 0),FALSE)*$F92)</f>
        <v>0</v>
      </c>
      <c r="U92" s="1411">
        <f>IF(ISERROR(VLOOKUP(VLOOKUP($A92, 'E4 TB Allocation Details'!$A$18:$L$205, MATCH("Demand ID", 'E4 TB Allocation Details'!$A$18:$L$18, 0),FALSE), 'E2 Allocators'!$B$15:$W$361, MATCH('O5 Details by Class &amp; Accounts'!U$18, 'E2 Allocators'!$B$15:$W$15, 0),FALSE)*$F92), 0, VLOOKUP(VLOOKUP($A92, 'E4 TB Allocation Details'!$A$18:$L$205, MATCH("Demand ID", 'E4 TB Allocation Details'!$A$18:$L$18, 0),FALSE), 'E2 Allocators'!$B$15:$W$361, MATCH('O5 Details by Class &amp; Accounts'!U$18, 'E2 Allocators'!$B$15:$W$15, 0),FALSE)*$F92)</f>
        <v>0</v>
      </c>
      <c r="V92" s="1411">
        <f>IF(ISERROR(VLOOKUP(VLOOKUP($A92, 'E4 TB Allocation Details'!$A$18:$L$205, MATCH("Demand ID", 'E4 TB Allocation Details'!$A$18:$L$18, 0),FALSE), 'E2 Allocators'!$B$15:$W$361, MATCH('O5 Details by Class &amp; Accounts'!V$18, 'E2 Allocators'!$B$15:$W$15, 0),FALSE)*$F92), 0, VLOOKUP(VLOOKUP($A92, 'E4 TB Allocation Details'!$A$18:$L$205, MATCH("Demand ID", 'E4 TB Allocation Details'!$A$18:$L$18, 0),FALSE), 'E2 Allocators'!$B$15:$W$361, MATCH('O5 Details by Class &amp; Accounts'!V$18, 'E2 Allocators'!$B$15:$W$15, 0),FALSE)*$F92)</f>
        <v>0</v>
      </c>
      <c r="W92" s="1411">
        <f>IF(ISERROR(VLOOKUP(VLOOKUP($A92, 'E4 TB Allocation Details'!$A$18:$L$205, MATCH("Demand ID", 'E4 TB Allocation Details'!$A$18:$L$18, 0),FALSE), 'E2 Allocators'!$B$15:$W$361, MATCH('O5 Details by Class &amp; Accounts'!W$18, 'E2 Allocators'!$B$15:$W$15, 0),FALSE)*$F92), 0, VLOOKUP(VLOOKUP($A92, 'E4 TB Allocation Details'!$A$18:$L$205, MATCH("Demand ID", 'E4 TB Allocation Details'!$A$18:$L$18, 0),FALSE), 'E2 Allocators'!$B$15:$W$361, MATCH('O5 Details by Class &amp; Accounts'!W$18, 'E2 Allocators'!$B$15:$W$15, 0),FALSE)*$F92)</f>
        <v>0</v>
      </c>
      <c r="X92" s="1411">
        <f>IF(ISERROR(VLOOKUP(VLOOKUP($A92, 'E4 TB Allocation Details'!$A$18:$L$205, MATCH("Demand ID", 'E4 TB Allocation Details'!$A$18:$L$18, 0),FALSE), 'E2 Allocators'!$B$15:$W$361, MATCH('O5 Details by Class &amp; Accounts'!X$18, 'E2 Allocators'!$B$15:$W$15, 0),FALSE)*$F92), 0, VLOOKUP(VLOOKUP($A92, 'E4 TB Allocation Details'!$A$18:$L$205, MATCH("Demand ID", 'E4 TB Allocation Details'!$A$18:$L$18, 0),FALSE), 'E2 Allocators'!$B$15:$W$361, MATCH('O5 Details by Class &amp; Accounts'!X$18, 'E2 Allocators'!$B$15:$W$15, 0),FALSE)*$F92)</f>
        <v>0</v>
      </c>
      <c r="Y92" s="1411">
        <f>IF(ISERROR(VLOOKUP(VLOOKUP($A92, 'E4 TB Allocation Details'!$A$18:$L$205, MATCH("Demand ID", 'E4 TB Allocation Details'!$A$18:$L$18, 0),FALSE), 'E2 Allocators'!$B$15:$W$361, MATCH('O5 Details by Class &amp; Accounts'!Y$18, 'E2 Allocators'!$B$15:$W$15, 0),FALSE)*$F92), 0, VLOOKUP(VLOOKUP($A92, 'E4 TB Allocation Details'!$A$18:$L$205, MATCH("Demand ID", 'E4 TB Allocation Details'!$A$18:$L$18, 0),FALSE), 'E2 Allocators'!$B$15:$W$361, MATCH('O5 Details by Class &amp; Accounts'!Y$18, 'E2 Allocators'!$B$15:$W$15, 0),FALSE)*$F92)</f>
        <v>0</v>
      </c>
      <c r="Z92" s="1411">
        <f>IF(ISERROR(VLOOKUP(VLOOKUP($A92, 'E4 TB Allocation Details'!$A$18:$L$205, MATCH("Demand ID", 'E4 TB Allocation Details'!$A$18:$L$18, 0),FALSE), 'E2 Allocators'!$B$15:$W$361, MATCH('O5 Details by Class &amp; Accounts'!Z$18, 'E2 Allocators'!$B$15:$W$15, 0),FALSE)*$F92), 0, VLOOKUP(VLOOKUP($A92, 'E4 TB Allocation Details'!$A$18:$L$205, MATCH("Demand ID", 'E4 TB Allocation Details'!$A$18:$L$18, 0),FALSE), 'E2 Allocators'!$B$15:$W$361, MATCH('O5 Details by Class &amp; Accounts'!Z$18, 'E2 Allocators'!$B$15:$W$15, 0),FALSE)*$F92)</f>
        <v>0</v>
      </c>
      <c r="AA92" s="1411">
        <f>IF(ISERROR(VLOOKUP(VLOOKUP($A92, 'E4 TB Allocation Details'!$A$18:$L$205, MATCH("Demand ID", 'E4 TB Allocation Details'!$A$18:$L$18, 0),FALSE), 'E2 Allocators'!$B$15:$W$361, MATCH('O5 Details by Class &amp; Accounts'!AA$18, 'E2 Allocators'!$B$15:$W$15, 0),FALSE)*$F92), 0, VLOOKUP(VLOOKUP($A92, 'E4 TB Allocation Details'!$A$18:$L$205, MATCH("Demand ID", 'E4 TB Allocation Details'!$A$18:$L$18, 0),FALSE), 'E2 Allocators'!$B$15:$W$361, MATCH('O5 Details by Class &amp; Accounts'!AA$18, 'E2 Allocators'!$B$15:$W$15, 0),FALSE)*$F92)</f>
        <v>0</v>
      </c>
      <c r="AB92" s="1411">
        <f>IF(ISERROR(VLOOKUP(VLOOKUP($A92, 'E4 TB Allocation Details'!$A$18:$L$205, MATCH("Demand ID", 'E4 TB Allocation Details'!$A$18:$L$18, 0),FALSE), 'E2 Allocators'!$B$15:$W$361, MATCH('O5 Details by Class &amp; Accounts'!AB$18, 'E2 Allocators'!$B$15:$W$15, 0),FALSE)*$F92), 0, VLOOKUP(VLOOKUP($A92, 'E4 TB Allocation Details'!$A$18:$L$205, MATCH("Demand ID", 'E4 TB Allocation Details'!$A$18:$L$18, 0),FALSE), 'E2 Allocators'!$B$15:$W$361, MATCH('O5 Details by Class &amp; Accounts'!AB$18, 'E2 Allocators'!$B$15:$W$15, 0),FALSE)*$F92)</f>
        <v>0</v>
      </c>
      <c r="AC92" s="1411">
        <f t="shared" si="19"/>
        <v>0</v>
      </c>
      <c r="AD92" s="1411">
        <f>IF(ISERROR(VLOOKUP(VLOOKUP($A92, 'E4 TB Allocation Details'!$A$18:$L$205, MATCH("Customer ID", 'E4 TB Allocation Details'!$A$18:$L$18, 0),FALSE), 'E2 Allocators'!$B$15:$W$361, MATCH('O5 Details by Class &amp; Accounts'!AD$18, 'E2 Allocators'!$B$15:$W$15, 0),FALSE)*$G92), 0, VLOOKUP(VLOOKUP($A92, 'E4 TB Allocation Details'!$A$18:$L$205, MATCH("Customer ID", 'E4 TB Allocation Details'!$A$18:$L$18, 0),FALSE), 'E2 Allocators'!$B$15:$W$361, MATCH('O5 Details by Class &amp; Accounts'!AD$18, 'E2 Allocators'!$B$15:$W$15, 0),FALSE)*$G92)</f>
        <v>0</v>
      </c>
      <c r="AE92" s="1411">
        <f>IF(ISERROR(VLOOKUP(VLOOKUP($A92, 'E4 TB Allocation Details'!$A$18:$L$205, MATCH("Customer ID", 'E4 TB Allocation Details'!$A$18:$L$18, 0),FALSE), 'E2 Allocators'!$B$15:$W$361, MATCH('O5 Details by Class &amp; Accounts'!AE$18, 'E2 Allocators'!$B$15:$W$15, 0),FALSE)*$G92), 0, VLOOKUP(VLOOKUP($A92, 'E4 TB Allocation Details'!$A$18:$L$205, MATCH("Customer ID", 'E4 TB Allocation Details'!$A$18:$L$18, 0),FALSE), 'E2 Allocators'!$B$15:$W$361, MATCH('O5 Details by Class &amp; Accounts'!AE$18, 'E2 Allocators'!$B$15:$W$15, 0),FALSE)*$G92)</f>
        <v>0</v>
      </c>
      <c r="AF92" s="1411">
        <f>IF(ISERROR(VLOOKUP(VLOOKUP($A92, 'E4 TB Allocation Details'!$A$18:$L$205, MATCH("Customer ID", 'E4 TB Allocation Details'!$A$18:$L$18, 0),FALSE), 'E2 Allocators'!$B$15:$W$361, MATCH('O5 Details by Class &amp; Accounts'!AF$18, 'E2 Allocators'!$B$15:$W$15, 0),FALSE)*$G92), 0, VLOOKUP(VLOOKUP($A92, 'E4 TB Allocation Details'!$A$18:$L$205, MATCH("Customer ID", 'E4 TB Allocation Details'!$A$18:$L$18, 0),FALSE), 'E2 Allocators'!$B$15:$W$361, MATCH('O5 Details by Class &amp; Accounts'!AF$18, 'E2 Allocators'!$B$15:$W$15, 0),FALSE)*$G92)</f>
        <v>0</v>
      </c>
      <c r="AG92" s="1411">
        <f>IF(ISERROR(VLOOKUP(VLOOKUP($A92, 'E4 TB Allocation Details'!$A$18:$L$205, MATCH("Customer ID", 'E4 TB Allocation Details'!$A$18:$L$18, 0),FALSE), 'E2 Allocators'!$B$15:$W$361, MATCH('O5 Details by Class &amp; Accounts'!AG$18, 'E2 Allocators'!$B$15:$W$15, 0),FALSE)*$G92), 0, VLOOKUP(VLOOKUP($A92, 'E4 TB Allocation Details'!$A$18:$L$205, MATCH("Customer ID", 'E4 TB Allocation Details'!$A$18:$L$18, 0),FALSE), 'E2 Allocators'!$B$15:$W$361, MATCH('O5 Details by Class &amp; Accounts'!AG$18, 'E2 Allocators'!$B$15:$W$15, 0),FALSE)*$G92)</f>
        <v>0</v>
      </c>
      <c r="AH92" s="1411">
        <f>IF(ISERROR(VLOOKUP(VLOOKUP($A92, 'E4 TB Allocation Details'!$A$18:$L$205, MATCH("Customer ID", 'E4 TB Allocation Details'!$A$18:$L$18, 0),FALSE), 'E2 Allocators'!$B$15:$W$361, MATCH('O5 Details by Class &amp; Accounts'!AH$18, 'E2 Allocators'!$B$15:$W$15, 0),FALSE)*$G92), 0, VLOOKUP(VLOOKUP($A92, 'E4 TB Allocation Details'!$A$18:$L$205, MATCH("Customer ID", 'E4 TB Allocation Details'!$A$18:$L$18, 0),FALSE), 'E2 Allocators'!$B$15:$W$361, MATCH('O5 Details by Class &amp; Accounts'!AH$18, 'E2 Allocators'!$B$15:$W$15, 0),FALSE)*$G92)</f>
        <v>0</v>
      </c>
      <c r="AI92" s="1411">
        <f>IF(ISERROR(VLOOKUP(VLOOKUP($A92, 'E4 TB Allocation Details'!$A$18:$L$205, MATCH("Customer ID", 'E4 TB Allocation Details'!$A$18:$L$18, 0),FALSE), 'E2 Allocators'!$B$15:$W$361, MATCH('O5 Details by Class &amp; Accounts'!AI$18, 'E2 Allocators'!$B$15:$W$15, 0),FALSE)*$G92), 0, VLOOKUP(VLOOKUP($A92, 'E4 TB Allocation Details'!$A$18:$L$205, MATCH("Customer ID", 'E4 TB Allocation Details'!$A$18:$L$18, 0),FALSE), 'E2 Allocators'!$B$15:$W$361, MATCH('O5 Details by Class &amp; Accounts'!AI$18, 'E2 Allocators'!$B$15:$W$15, 0),FALSE)*$G92)</f>
        <v>0</v>
      </c>
      <c r="AJ92" s="1411">
        <f>IF(ISERROR(VLOOKUP(VLOOKUP($A92, 'E4 TB Allocation Details'!$A$18:$L$205, MATCH("Customer ID", 'E4 TB Allocation Details'!$A$18:$L$18, 0),FALSE), 'E2 Allocators'!$B$15:$W$361, MATCH('O5 Details by Class &amp; Accounts'!AJ$18, 'E2 Allocators'!$B$15:$W$15, 0),FALSE)*$G92), 0, VLOOKUP(VLOOKUP($A92, 'E4 TB Allocation Details'!$A$18:$L$205, MATCH("Customer ID", 'E4 TB Allocation Details'!$A$18:$L$18, 0),FALSE), 'E2 Allocators'!$B$15:$W$361, MATCH('O5 Details by Class &amp; Accounts'!AJ$18, 'E2 Allocators'!$B$15:$W$15, 0),FALSE)*$G92)</f>
        <v>0</v>
      </c>
      <c r="AK92" s="1411">
        <f>IF(ISERROR(VLOOKUP(VLOOKUP($A92, 'E4 TB Allocation Details'!$A$18:$L$205, MATCH("Customer ID", 'E4 TB Allocation Details'!$A$18:$L$18, 0),FALSE), 'E2 Allocators'!$B$15:$W$361, MATCH('O5 Details by Class &amp; Accounts'!AK$18, 'E2 Allocators'!$B$15:$W$15, 0),FALSE)*$G92), 0, VLOOKUP(VLOOKUP($A92, 'E4 TB Allocation Details'!$A$18:$L$205, MATCH("Customer ID", 'E4 TB Allocation Details'!$A$18:$L$18, 0),FALSE), 'E2 Allocators'!$B$15:$W$361, MATCH('O5 Details by Class &amp; Accounts'!AK$18, 'E2 Allocators'!$B$15:$W$15, 0),FALSE)*$G92)</f>
        <v>0</v>
      </c>
      <c r="AL92" s="1411">
        <f>IF(ISERROR(VLOOKUP(VLOOKUP($A92, 'E4 TB Allocation Details'!$A$18:$L$205, MATCH("Customer ID", 'E4 TB Allocation Details'!$A$18:$L$18, 0),FALSE), 'E2 Allocators'!$B$15:$W$361, MATCH('O5 Details by Class &amp; Accounts'!AL$18, 'E2 Allocators'!$B$15:$W$15, 0),FALSE)*$G92), 0, VLOOKUP(VLOOKUP($A92, 'E4 TB Allocation Details'!$A$18:$L$205, MATCH("Customer ID", 'E4 TB Allocation Details'!$A$18:$L$18, 0),FALSE), 'E2 Allocators'!$B$15:$W$361, MATCH('O5 Details by Class &amp; Accounts'!AL$18, 'E2 Allocators'!$B$15:$W$15, 0),FALSE)*$G92)</f>
        <v>0</v>
      </c>
      <c r="AM92" s="1411">
        <f>IF(ISERROR(VLOOKUP(VLOOKUP($A92, 'E4 TB Allocation Details'!$A$18:$L$205, MATCH("Customer ID", 'E4 TB Allocation Details'!$A$18:$L$18, 0),FALSE), 'E2 Allocators'!$B$15:$W$361, MATCH('O5 Details by Class &amp; Accounts'!AM$18, 'E2 Allocators'!$B$15:$W$15, 0),FALSE)*$G92), 0, VLOOKUP(VLOOKUP($A92, 'E4 TB Allocation Details'!$A$18:$L$205, MATCH("Customer ID", 'E4 TB Allocation Details'!$A$18:$L$18, 0),FALSE), 'E2 Allocators'!$B$15:$W$361, MATCH('O5 Details by Class &amp; Accounts'!AM$18, 'E2 Allocators'!$B$15:$W$15, 0),FALSE)*$G92)</f>
        <v>0</v>
      </c>
      <c r="AN92" s="1411">
        <f>IF(ISERROR(VLOOKUP(VLOOKUP($A92, 'E4 TB Allocation Details'!$A$18:$L$205, MATCH("Customer ID", 'E4 TB Allocation Details'!$A$18:$L$18, 0),FALSE), 'E2 Allocators'!$B$15:$W$361, MATCH('O5 Details by Class &amp; Accounts'!AN$18, 'E2 Allocators'!$B$15:$W$15, 0),FALSE)*$G92), 0, VLOOKUP(VLOOKUP($A92, 'E4 TB Allocation Details'!$A$18:$L$205, MATCH("Customer ID", 'E4 TB Allocation Details'!$A$18:$L$18, 0),FALSE), 'E2 Allocators'!$B$15:$W$361, MATCH('O5 Details by Class &amp; Accounts'!AN$18, 'E2 Allocators'!$B$15:$W$15, 0),FALSE)*$G92)</f>
        <v>0</v>
      </c>
      <c r="AO92" s="1411">
        <f>IF(ISERROR(VLOOKUP(VLOOKUP($A92, 'E4 TB Allocation Details'!$A$18:$L$205, MATCH("Customer ID", 'E4 TB Allocation Details'!$A$18:$L$18, 0),FALSE), 'E2 Allocators'!$B$15:$W$361, MATCH('O5 Details by Class &amp; Accounts'!AO$18, 'E2 Allocators'!$B$15:$W$15, 0),FALSE)*$G92), 0, VLOOKUP(VLOOKUP($A92, 'E4 TB Allocation Details'!$A$18:$L$205, MATCH("Customer ID", 'E4 TB Allocation Details'!$A$18:$L$18, 0),FALSE), 'E2 Allocators'!$B$15:$W$361, MATCH('O5 Details by Class &amp; Accounts'!AO$18, 'E2 Allocators'!$B$15:$W$15, 0),FALSE)*$G92)</f>
        <v>0</v>
      </c>
      <c r="AP92" s="1411">
        <f>IF(ISERROR(VLOOKUP(VLOOKUP($A92, 'E4 TB Allocation Details'!$A$18:$L$205, MATCH("Customer ID", 'E4 TB Allocation Details'!$A$18:$L$18, 0),FALSE), 'E2 Allocators'!$B$15:$W$361, MATCH('O5 Details by Class &amp; Accounts'!AP$18, 'E2 Allocators'!$B$15:$W$15, 0),FALSE)*$G92), 0, VLOOKUP(VLOOKUP($A92, 'E4 TB Allocation Details'!$A$18:$L$205, MATCH("Customer ID", 'E4 TB Allocation Details'!$A$18:$L$18, 0),FALSE), 'E2 Allocators'!$B$15:$W$361, MATCH('O5 Details by Class &amp; Accounts'!AP$18, 'E2 Allocators'!$B$15:$W$15, 0),FALSE)*$G92)</f>
        <v>0</v>
      </c>
      <c r="AQ92" s="1411">
        <f>IF(ISERROR(VLOOKUP(VLOOKUP($A92, 'E4 TB Allocation Details'!$A$18:$L$205, MATCH("Customer ID", 'E4 TB Allocation Details'!$A$18:$L$18, 0),FALSE), 'E2 Allocators'!$B$15:$W$361, MATCH('O5 Details by Class &amp; Accounts'!AQ$18, 'E2 Allocators'!$B$15:$W$15, 0),FALSE)*$G92), 0, VLOOKUP(VLOOKUP($A92, 'E4 TB Allocation Details'!$A$18:$L$205, MATCH("Customer ID", 'E4 TB Allocation Details'!$A$18:$L$18, 0),FALSE), 'E2 Allocators'!$B$15:$W$361, MATCH('O5 Details by Class &amp; Accounts'!AQ$18, 'E2 Allocators'!$B$15:$W$15, 0),FALSE)*$G92)</f>
        <v>0</v>
      </c>
      <c r="AR92" s="1411">
        <f>IF(ISERROR(VLOOKUP(VLOOKUP($A92, 'E4 TB Allocation Details'!$A$18:$L$205, MATCH("Customer ID", 'E4 TB Allocation Details'!$A$18:$L$18, 0),FALSE), 'E2 Allocators'!$B$15:$W$361, MATCH('O5 Details by Class &amp; Accounts'!AR$18, 'E2 Allocators'!$B$15:$W$15, 0),FALSE)*$G92), 0, VLOOKUP(VLOOKUP($A92, 'E4 TB Allocation Details'!$A$18:$L$205, MATCH("Customer ID", 'E4 TB Allocation Details'!$A$18:$L$18, 0),FALSE), 'E2 Allocators'!$B$15:$W$361, MATCH('O5 Details by Class &amp; Accounts'!AR$18, 'E2 Allocators'!$B$15:$W$15, 0),FALSE)*$G92)</f>
        <v>0</v>
      </c>
      <c r="AS92" s="1411">
        <f>IF(ISERROR(VLOOKUP(VLOOKUP($A92, 'E4 TB Allocation Details'!$A$18:$L$205, MATCH("Customer ID", 'E4 TB Allocation Details'!$A$18:$L$18, 0),FALSE), 'E2 Allocators'!$B$15:$W$361, MATCH('O5 Details by Class &amp; Accounts'!AS$18, 'E2 Allocators'!$B$15:$W$15, 0),FALSE)*$G92), 0, VLOOKUP(VLOOKUP($A92, 'E4 TB Allocation Details'!$A$18:$L$205, MATCH("Customer ID", 'E4 TB Allocation Details'!$A$18:$L$18, 0),FALSE), 'E2 Allocators'!$B$15:$W$361, MATCH('O5 Details by Class &amp; Accounts'!AS$18, 'E2 Allocators'!$B$15:$W$15, 0),FALSE)*$G92)</f>
        <v>0</v>
      </c>
      <c r="AT92" s="1411">
        <f>IF(ISERROR(VLOOKUP(VLOOKUP($A92, 'E4 TB Allocation Details'!$A$18:$L$205, MATCH("Customer ID", 'E4 TB Allocation Details'!$A$18:$L$18, 0),FALSE), 'E2 Allocators'!$B$15:$W$361, MATCH('O5 Details by Class &amp; Accounts'!AT$18, 'E2 Allocators'!$B$15:$W$15, 0),FALSE)*$G92), 0, VLOOKUP(VLOOKUP($A92, 'E4 TB Allocation Details'!$A$18:$L$205, MATCH("Customer ID", 'E4 TB Allocation Details'!$A$18:$L$18, 0),FALSE), 'E2 Allocators'!$B$15:$W$361, MATCH('O5 Details by Class &amp; Accounts'!AT$18, 'E2 Allocators'!$B$15:$W$15, 0),FALSE)*$G92)</f>
        <v>0</v>
      </c>
      <c r="AU92" s="1411">
        <f>IF(ISERROR(VLOOKUP(VLOOKUP($A92, 'E4 TB Allocation Details'!$A$18:$L$205, MATCH("Customer ID", 'E4 TB Allocation Details'!$A$18:$L$18, 0),FALSE), 'E2 Allocators'!$B$15:$W$361, MATCH('O5 Details by Class &amp; Accounts'!AU$18, 'E2 Allocators'!$B$15:$W$15, 0),FALSE)*$G92), 0, VLOOKUP(VLOOKUP($A92, 'E4 TB Allocation Details'!$A$18:$L$205, MATCH("Customer ID", 'E4 TB Allocation Details'!$A$18:$L$18, 0),FALSE), 'E2 Allocators'!$B$15:$W$361, MATCH('O5 Details by Class &amp; Accounts'!AU$18, 'E2 Allocators'!$B$15:$W$15, 0),FALSE)*$G92)</f>
        <v>0</v>
      </c>
      <c r="AV92" s="1411">
        <f>IF(ISERROR(VLOOKUP(VLOOKUP($A92, 'E4 TB Allocation Details'!$A$18:$L$205, MATCH("Customer ID", 'E4 TB Allocation Details'!$A$18:$L$18, 0),FALSE), 'E2 Allocators'!$B$15:$W$361, MATCH('O5 Details by Class &amp; Accounts'!AV$18, 'E2 Allocators'!$B$15:$W$15, 0),FALSE)*$G92), 0, VLOOKUP(VLOOKUP($A92, 'E4 TB Allocation Details'!$A$18:$L$205, MATCH("Customer ID", 'E4 TB Allocation Details'!$A$18:$L$18, 0),FALSE), 'E2 Allocators'!$B$15:$W$361, MATCH('O5 Details by Class &amp; Accounts'!AV$18, 'E2 Allocators'!$B$15:$W$15, 0),FALSE)*$G92)</f>
        <v>0</v>
      </c>
      <c r="AW92" s="1411">
        <f>IF(ISERROR(VLOOKUP(VLOOKUP($A92, 'E4 TB Allocation Details'!$A$18:$L$205, MATCH("Customer ID", 'E4 TB Allocation Details'!$A$18:$L$18, 0),FALSE), 'E2 Allocators'!$B$15:$W$361, MATCH('O5 Details by Class &amp; Accounts'!AW$18, 'E2 Allocators'!$B$15:$W$15, 0),FALSE)*$G92), 0, VLOOKUP(VLOOKUP($A92, 'E4 TB Allocation Details'!$A$18:$L$205, MATCH("Customer ID", 'E4 TB Allocation Details'!$A$18:$L$18, 0),FALSE), 'E2 Allocators'!$B$15:$W$361, MATCH('O5 Details by Class &amp; Accounts'!AW$18, 'E2 Allocators'!$B$15:$W$15, 0),FALSE)*$G92)</f>
        <v>0</v>
      </c>
      <c r="AX92" s="1411">
        <f t="shared" si="20"/>
        <v>0</v>
      </c>
      <c r="AY92" s="1411">
        <f>IF(ISERROR(VLOOKUP(VLOOKUP($A92, 'E4 TB Allocation Details'!$A$18:$L$205, MATCH("Misc ID", 'E4 TB Allocation Details'!$A$18:$L$18, 0),FALSE), 'E2 Allocators'!$B$15:$W$361, MATCH('O5 Details by Class &amp; Accounts'!AY$18, 'E2 Allocators'!$B$15:$W$15, 0),FALSE)*$E92), 0, VLOOKUP(VLOOKUP($A92, 'E4 TB Allocation Details'!$A$18:$L$205, MATCH("Misc ID", 'E4 TB Allocation Details'!$A$18:$L$18, 0),FALSE), 'E2 Allocators'!$B$15:$W$361, MATCH('O5 Details by Class &amp; Accounts'!AY$18, 'E2 Allocators'!$B$15:$W$15, 0),FALSE)*$E92)</f>
        <v>-29275.347719650039</v>
      </c>
      <c r="AZ92" s="1411">
        <f>IF(ISERROR(VLOOKUP(VLOOKUP($A92, 'E4 TB Allocation Details'!$A$18:$L$205, MATCH("Misc ID", 'E4 TB Allocation Details'!$A$18:$L$18, 0),FALSE), 'E2 Allocators'!$B$15:$W$361, MATCH('O5 Details by Class &amp; Accounts'!AZ$18, 'E2 Allocators'!$B$15:$W$15, 0),FALSE)*$E92), 0, VLOOKUP(VLOOKUP($A92, 'E4 TB Allocation Details'!$A$18:$L$205, MATCH("Misc ID", 'E4 TB Allocation Details'!$A$18:$L$18, 0),FALSE), 'E2 Allocators'!$B$15:$W$361, MATCH('O5 Details by Class &amp; Accounts'!AZ$18, 'E2 Allocators'!$B$15:$W$15, 0),FALSE)*$E92)</f>
        <v>-9418.4784776528468</v>
      </c>
      <c r="BA92" s="1411">
        <f>IF(ISERROR(VLOOKUP(VLOOKUP($A92, 'E4 TB Allocation Details'!$A$18:$L$205, MATCH("Misc ID", 'E4 TB Allocation Details'!$A$18:$L$18, 0),FALSE), 'E2 Allocators'!$B$15:$W$361, MATCH('O5 Details by Class &amp; Accounts'!BA$18, 'E2 Allocators'!$B$15:$W$15, 0),FALSE)*$E92), 0, VLOOKUP(VLOOKUP($A92, 'E4 TB Allocation Details'!$A$18:$L$205, MATCH("Misc ID", 'E4 TB Allocation Details'!$A$18:$L$18, 0),FALSE), 'E2 Allocators'!$B$15:$W$361, MATCH('O5 Details by Class &amp; Accounts'!BA$18, 'E2 Allocators'!$B$15:$W$15, 0),FALSE)*$E92)</f>
        <v>-21301.481877608363</v>
      </c>
      <c r="BB92" s="1411">
        <f>IF(ISERROR(VLOOKUP(VLOOKUP($A92, 'E4 TB Allocation Details'!$A$18:$L$205, MATCH("Misc ID", 'E4 TB Allocation Details'!$A$18:$L$18, 0),FALSE), 'E2 Allocators'!$B$15:$W$361, MATCH('O5 Details by Class &amp; Accounts'!BB$18, 'E2 Allocators'!$B$15:$W$15, 0),FALSE)*$E92), 0, VLOOKUP(VLOOKUP($A92, 'E4 TB Allocation Details'!$A$18:$L$205, MATCH("Misc ID", 'E4 TB Allocation Details'!$A$18:$L$18, 0),FALSE), 'E2 Allocators'!$B$15:$W$361, MATCH('O5 Details by Class &amp; Accounts'!BB$18, 'E2 Allocators'!$B$15:$W$15, 0),FALSE)*$E92)</f>
        <v>0</v>
      </c>
      <c r="BC92" s="1411">
        <f>IF(ISERROR(VLOOKUP(VLOOKUP($A92, 'E4 TB Allocation Details'!$A$18:$L$205, MATCH("Misc ID", 'E4 TB Allocation Details'!$A$18:$L$18, 0),FALSE), 'E2 Allocators'!$B$15:$W$361, MATCH('O5 Details by Class &amp; Accounts'!BC$18, 'E2 Allocators'!$B$15:$W$15, 0),FALSE)*$E92), 0, VLOOKUP(VLOOKUP($A92, 'E4 TB Allocation Details'!$A$18:$L$205, MATCH("Misc ID", 'E4 TB Allocation Details'!$A$18:$L$18, 0),FALSE), 'E2 Allocators'!$B$15:$W$361, MATCH('O5 Details by Class &amp; Accounts'!BC$18, 'E2 Allocators'!$B$15:$W$15, 0),FALSE)*$E92)</f>
        <v>0</v>
      </c>
      <c r="BD92" s="1411">
        <f>IF(ISERROR(VLOOKUP(VLOOKUP($A92, 'E4 TB Allocation Details'!$A$18:$L$205, MATCH("Misc ID", 'E4 TB Allocation Details'!$A$18:$L$18, 0),FALSE), 'E2 Allocators'!$B$15:$W$361, MATCH('O5 Details by Class &amp; Accounts'!BD$18, 'E2 Allocators'!$B$15:$W$15, 0),FALSE)*$E92), 0, VLOOKUP(VLOOKUP($A92, 'E4 TB Allocation Details'!$A$18:$L$205, MATCH("Misc ID", 'E4 TB Allocation Details'!$A$18:$L$18, 0),FALSE), 'E2 Allocators'!$B$15:$W$361, MATCH('O5 Details by Class &amp; Accounts'!BD$18, 'E2 Allocators'!$B$15:$W$15, 0),FALSE)*$E92)</f>
        <v>0</v>
      </c>
      <c r="BE92" s="1411">
        <f>IF(ISERROR(VLOOKUP(VLOOKUP($A92, 'E4 TB Allocation Details'!$A$18:$L$205, MATCH("Misc ID", 'E4 TB Allocation Details'!$A$18:$L$18, 0),FALSE), 'E2 Allocators'!$B$15:$W$361, MATCH('O5 Details by Class &amp; Accounts'!BE$18, 'E2 Allocators'!$B$15:$W$15, 0),FALSE)*$E92), 0, VLOOKUP(VLOOKUP($A92, 'E4 TB Allocation Details'!$A$18:$L$205, MATCH("Misc ID", 'E4 TB Allocation Details'!$A$18:$L$18, 0),FALSE), 'E2 Allocators'!$B$15:$W$361, MATCH('O5 Details by Class &amp; Accounts'!BE$18, 'E2 Allocators'!$B$15:$W$15, 0),FALSE)*$E92)</f>
        <v>0</v>
      </c>
      <c r="BF92" s="1411">
        <f>IF(ISERROR(VLOOKUP(VLOOKUP($A92, 'E4 TB Allocation Details'!$A$18:$L$205, MATCH("Misc ID", 'E4 TB Allocation Details'!$A$18:$L$18, 0),FALSE), 'E2 Allocators'!$B$15:$W$361, MATCH('O5 Details by Class &amp; Accounts'!BF$18, 'E2 Allocators'!$B$15:$W$15, 0),FALSE)*$E92), 0, VLOOKUP(VLOOKUP($A92, 'E4 TB Allocation Details'!$A$18:$L$205, MATCH("Misc ID", 'E4 TB Allocation Details'!$A$18:$L$18, 0),FALSE), 'E2 Allocators'!$B$15:$W$361, MATCH('O5 Details by Class &amp; Accounts'!BF$18, 'E2 Allocators'!$B$15:$W$15, 0),FALSE)*$E92)</f>
        <v>-4.6919250887510762</v>
      </c>
      <c r="BG92" s="1411">
        <f>IF(ISERROR(VLOOKUP(VLOOKUP($A92, 'E4 TB Allocation Details'!$A$18:$L$205, MATCH("Misc ID", 'E4 TB Allocation Details'!$A$18:$L$18, 0),FALSE), 'E2 Allocators'!$B$15:$W$361, MATCH('O5 Details by Class &amp; Accounts'!BG$18, 'E2 Allocators'!$B$15:$W$15, 0),FALSE)*$E92), 0, VLOOKUP(VLOOKUP($A92, 'E4 TB Allocation Details'!$A$18:$L$205, MATCH("Misc ID", 'E4 TB Allocation Details'!$A$18:$L$18, 0),FALSE), 'E2 Allocators'!$B$15:$W$361, MATCH('O5 Details by Class &amp; Accounts'!BG$18, 'E2 Allocators'!$B$15:$W$15, 0),FALSE)*$E92)</f>
        <v>0</v>
      </c>
      <c r="BH92" s="1411">
        <f>IF(ISERROR(VLOOKUP(VLOOKUP($A92, 'E4 TB Allocation Details'!$A$18:$L$205, MATCH("Misc ID", 'E4 TB Allocation Details'!$A$18:$L$18, 0),FALSE), 'E2 Allocators'!$B$15:$W$361, MATCH('O5 Details by Class &amp; Accounts'!BH$18, 'E2 Allocators'!$B$15:$W$15, 0),FALSE)*$E92), 0, VLOOKUP(VLOOKUP($A92, 'E4 TB Allocation Details'!$A$18:$L$205, MATCH("Misc ID", 'E4 TB Allocation Details'!$A$18:$L$18, 0),FALSE), 'E2 Allocators'!$B$15:$W$361, MATCH('O5 Details by Class &amp; Accounts'!BH$18, 'E2 Allocators'!$B$15:$W$15, 0),FALSE)*$E92)</f>
        <v>0</v>
      </c>
      <c r="BI92" s="1411">
        <f>IF(ISERROR(VLOOKUP(VLOOKUP($A92, 'E4 TB Allocation Details'!$A$18:$L$205, MATCH("Misc ID", 'E4 TB Allocation Details'!$A$18:$L$18, 0),FALSE), 'E2 Allocators'!$B$15:$W$361, MATCH('O5 Details by Class &amp; Accounts'!BI$18, 'E2 Allocators'!$B$15:$W$15, 0),FALSE)*$E92), 0, VLOOKUP(VLOOKUP($A92, 'E4 TB Allocation Details'!$A$18:$L$205, MATCH("Misc ID", 'E4 TB Allocation Details'!$A$18:$L$18, 0),FALSE), 'E2 Allocators'!$B$15:$W$361, MATCH('O5 Details by Class &amp; Accounts'!BI$18, 'E2 Allocators'!$B$15:$W$15, 0),FALSE)*$E92)</f>
        <v>0</v>
      </c>
      <c r="BJ92" s="1411">
        <f>IF(ISERROR(VLOOKUP(VLOOKUP($A92, 'E4 TB Allocation Details'!$A$18:$L$205, MATCH("Misc ID", 'E4 TB Allocation Details'!$A$18:$L$18, 0),FALSE), 'E2 Allocators'!$B$15:$W$361, MATCH('O5 Details by Class &amp; Accounts'!BJ$18, 'E2 Allocators'!$B$15:$W$15, 0),FALSE)*$E92), 0, VLOOKUP(VLOOKUP($A92, 'E4 TB Allocation Details'!$A$18:$L$205, MATCH("Misc ID", 'E4 TB Allocation Details'!$A$18:$L$18, 0),FALSE), 'E2 Allocators'!$B$15:$W$361, MATCH('O5 Details by Class &amp; Accounts'!BJ$18, 'E2 Allocators'!$B$15:$W$15, 0),FALSE)*$E92)</f>
        <v>0</v>
      </c>
      <c r="BK92" s="1411">
        <f>IF(ISERROR(VLOOKUP(VLOOKUP($A92, 'E4 TB Allocation Details'!$A$18:$L$205, MATCH("Misc ID", 'E4 TB Allocation Details'!$A$18:$L$18, 0),FALSE), 'E2 Allocators'!$B$15:$W$361, MATCH('O5 Details by Class &amp; Accounts'!BK$18, 'E2 Allocators'!$B$15:$W$15, 0),FALSE)*$E92), 0, VLOOKUP(VLOOKUP($A92, 'E4 TB Allocation Details'!$A$18:$L$205, MATCH("Misc ID", 'E4 TB Allocation Details'!$A$18:$L$18, 0),FALSE), 'E2 Allocators'!$B$15:$W$361, MATCH('O5 Details by Class &amp; Accounts'!BK$18, 'E2 Allocators'!$B$15:$W$15, 0),FALSE)*$E92)</f>
        <v>0</v>
      </c>
      <c r="BL92" s="1411">
        <f>IF(ISERROR(VLOOKUP(VLOOKUP($A92, 'E4 TB Allocation Details'!$A$18:$L$205, MATCH("Misc ID", 'E4 TB Allocation Details'!$A$18:$L$18, 0),FALSE), 'E2 Allocators'!$B$15:$W$361, MATCH('O5 Details by Class &amp; Accounts'!BL$18, 'E2 Allocators'!$B$15:$W$15, 0),FALSE)*$E92), 0, VLOOKUP(VLOOKUP($A92, 'E4 TB Allocation Details'!$A$18:$L$205, MATCH("Misc ID", 'E4 TB Allocation Details'!$A$18:$L$18, 0),FALSE), 'E2 Allocators'!$B$15:$W$361, MATCH('O5 Details by Class &amp; Accounts'!BL$18, 'E2 Allocators'!$B$15:$W$15, 0),FALSE)*$E92)</f>
        <v>0</v>
      </c>
      <c r="BM92" s="1411">
        <f>IF(ISERROR(VLOOKUP(VLOOKUP($A92, 'E4 TB Allocation Details'!$A$18:$L$205, MATCH("Misc ID", 'E4 TB Allocation Details'!$A$18:$L$18, 0),FALSE), 'E2 Allocators'!$B$15:$W$361, MATCH('O5 Details by Class &amp; Accounts'!BM$18, 'E2 Allocators'!$B$15:$W$15, 0),FALSE)*$E92), 0, VLOOKUP(VLOOKUP($A92, 'E4 TB Allocation Details'!$A$18:$L$205, MATCH("Misc ID", 'E4 TB Allocation Details'!$A$18:$L$18, 0),FALSE), 'E2 Allocators'!$B$15:$W$361, MATCH('O5 Details by Class &amp; Accounts'!BM$18, 'E2 Allocators'!$B$15:$W$15, 0),FALSE)*$E92)</f>
        <v>0</v>
      </c>
      <c r="BN92" s="1411">
        <f>IF(ISERROR(VLOOKUP(VLOOKUP($A92, 'E4 TB Allocation Details'!$A$18:$L$205, MATCH("Misc ID", 'E4 TB Allocation Details'!$A$18:$L$18, 0),FALSE), 'E2 Allocators'!$B$15:$W$361, MATCH('O5 Details by Class &amp; Accounts'!BN$18, 'E2 Allocators'!$B$15:$W$15, 0),FALSE)*$E92), 0, VLOOKUP(VLOOKUP($A92, 'E4 TB Allocation Details'!$A$18:$L$205, MATCH("Misc ID", 'E4 TB Allocation Details'!$A$18:$L$18, 0),FALSE), 'E2 Allocators'!$B$15:$W$361, MATCH('O5 Details by Class &amp; Accounts'!BN$18, 'E2 Allocators'!$B$15:$W$15, 0),FALSE)*$E92)</f>
        <v>0</v>
      </c>
      <c r="BO92" s="1411">
        <f>IF(ISERROR(VLOOKUP(VLOOKUP($A92, 'E4 TB Allocation Details'!$A$18:$L$205, MATCH("Misc ID", 'E4 TB Allocation Details'!$A$18:$L$18, 0),FALSE), 'E2 Allocators'!$B$15:$W$361, MATCH('O5 Details by Class &amp; Accounts'!BO$18, 'E2 Allocators'!$B$15:$W$15, 0),FALSE)*$E92), 0, VLOOKUP(VLOOKUP($A92, 'E4 TB Allocation Details'!$A$18:$L$205, MATCH("Misc ID", 'E4 TB Allocation Details'!$A$18:$L$18, 0),FALSE), 'E2 Allocators'!$B$15:$W$361, MATCH('O5 Details by Class &amp; Accounts'!BO$18, 'E2 Allocators'!$B$15:$W$15, 0),FALSE)*$E92)</f>
        <v>0</v>
      </c>
      <c r="BP92" s="1411">
        <f>IF(ISERROR(VLOOKUP(VLOOKUP($A92, 'E4 TB Allocation Details'!$A$18:$L$205, MATCH("Misc ID", 'E4 TB Allocation Details'!$A$18:$L$18, 0),FALSE), 'E2 Allocators'!$B$15:$W$361, MATCH('O5 Details by Class &amp; Accounts'!BP$18, 'E2 Allocators'!$B$15:$W$15, 0),FALSE)*$E92), 0, VLOOKUP(VLOOKUP($A92, 'E4 TB Allocation Details'!$A$18:$L$205, MATCH("Misc ID", 'E4 TB Allocation Details'!$A$18:$L$18, 0),FALSE), 'E2 Allocators'!$B$15:$W$361, MATCH('O5 Details by Class &amp; Accounts'!BP$18, 'E2 Allocators'!$B$15:$W$15, 0),FALSE)*$E92)</f>
        <v>0</v>
      </c>
      <c r="BQ92" s="1411">
        <f>IF(ISERROR(VLOOKUP(VLOOKUP($A92, 'E4 TB Allocation Details'!$A$18:$L$205, MATCH("Misc ID", 'E4 TB Allocation Details'!$A$18:$L$18, 0),FALSE), 'E2 Allocators'!$B$15:$W$361, MATCH('O5 Details by Class &amp; Accounts'!BQ$18, 'E2 Allocators'!$B$15:$W$15, 0),FALSE)*$E92), 0, VLOOKUP(VLOOKUP($A92, 'E4 TB Allocation Details'!$A$18:$L$205, MATCH("Misc ID", 'E4 TB Allocation Details'!$A$18:$L$18, 0),FALSE), 'E2 Allocators'!$B$15:$W$361, MATCH('O5 Details by Class &amp; Accounts'!BQ$18, 'E2 Allocators'!$B$15:$W$15, 0),FALSE)*$E92)</f>
        <v>0</v>
      </c>
      <c r="BR92" s="1411">
        <f>IF(ISERROR(VLOOKUP(VLOOKUP($A92, 'E4 TB Allocation Details'!$A$18:$L$205, MATCH("Misc ID", 'E4 TB Allocation Details'!$A$18:$L$18, 0),FALSE), 'E2 Allocators'!$B$15:$W$361, MATCH('O5 Details by Class &amp; Accounts'!BR$18, 'E2 Allocators'!$B$15:$W$15, 0),FALSE)*$E92), 0, VLOOKUP(VLOOKUP($A92, 'E4 TB Allocation Details'!$A$18:$L$205, MATCH("Misc ID", 'E4 TB Allocation Details'!$A$18:$L$18, 0),FALSE), 'E2 Allocators'!$B$15:$W$361, MATCH('O5 Details by Class &amp; Accounts'!BR$18, 'E2 Allocators'!$B$15:$W$15, 0),FALSE)*$E92)</f>
        <v>0</v>
      </c>
      <c r="BS92" s="1411">
        <f t="shared" si="21"/>
        <v>-60000</v>
      </c>
      <c r="BT92" s="1411">
        <f>IF(ISERROR(VLOOKUP(VLOOKUP($A92, 'E4 TB Allocation Details'!$A$18:$L$205, MATCH("A &amp; G ID", 'E4 TB Allocation Details'!$A$18:$L$18, 0),FALSE), 'E2 Allocators'!$B$15:$W$361, MATCH('O5 Details by Class &amp; Accounts'!BT$18, 'E2 Allocators'!$B$15:$W$15, 0),FALSE)*$E92), 0, VLOOKUP(VLOOKUP($A92, 'E4 TB Allocation Details'!$A$18:$L$205, MATCH("A &amp; G ID", 'E4 TB Allocation Details'!$A$18:$L$18, 0),FALSE), 'E2 Allocators'!$B$15:$W$361, MATCH('O5 Details by Class &amp; Accounts'!BT$18, 'E2 Allocators'!$B$15:$W$15, 0),FALSE)*$E92)</f>
        <v>0</v>
      </c>
      <c r="BU92" s="1411">
        <f>IF(ISERROR(VLOOKUP(VLOOKUP($A92, 'E4 TB Allocation Details'!$A$18:$L$205, MATCH("A &amp; G ID", 'E4 TB Allocation Details'!$A$18:$L$18, 0),FALSE), 'E2 Allocators'!$B$15:$W$361, MATCH('O5 Details by Class &amp; Accounts'!BU$18, 'E2 Allocators'!$B$15:$W$15, 0),FALSE)*$E92), 0, VLOOKUP(VLOOKUP($A92, 'E4 TB Allocation Details'!$A$18:$L$205, MATCH("A &amp; G ID", 'E4 TB Allocation Details'!$A$18:$L$18, 0),FALSE), 'E2 Allocators'!$B$15:$W$361, MATCH('O5 Details by Class &amp; Accounts'!BU$18, 'E2 Allocators'!$B$15:$W$15, 0),FALSE)*$E92)</f>
        <v>0</v>
      </c>
      <c r="BV92" s="1411">
        <f>IF(ISERROR(VLOOKUP(VLOOKUP($A92, 'E4 TB Allocation Details'!$A$18:$L$205, MATCH("A &amp; G ID", 'E4 TB Allocation Details'!$A$18:$L$18, 0),FALSE), 'E2 Allocators'!$B$15:$W$361, MATCH('O5 Details by Class &amp; Accounts'!BV$18, 'E2 Allocators'!$B$15:$W$15, 0),FALSE)*$E92), 0, VLOOKUP(VLOOKUP($A92, 'E4 TB Allocation Details'!$A$18:$L$205, MATCH("A &amp; G ID", 'E4 TB Allocation Details'!$A$18:$L$18, 0),FALSE), 'E2 Allocators'!$B$15:$W$361, MATCH('O5 Details by Class &amp; Accounts'!BV$18, 'E2 Allocators'!$B$15:$W$15, 0),FALSE)*$E92)</f>
        <v>0</v>
      </c>
      <c r="BW92" s="1411">
        <f>IF(ISERROR(VLOOKUP(VLOOKUP($A92, 'E4 TB Allocation Details'!$A$18:$L$205, MATCH("A &amp; G ID", 'E4 TB Allocation Details'!$A$18:$L$18, 0),FALSE), 'E2 Allocators'!$B$15:$W$361, MATCH('O5 Details by Class &amp; Accounts'!BW$18, 'E2 Allocators'!$B$15:$W$15, 0),FALSE)*$E92), 0, VLOOKUP(VLOOKUP($A92, 'E4 TB Allocation Details'!$A$18:$L$205, MATCH("A &amp; G ID", 'E4 TB Allocation Details'!$A$18:$L$18, 0),FALSE), 'E2 Allocators'!$B$15:$W$361, MATCH('O5 Details by Class &amp; Accounts'!BW$18, 'E2 Allocators'!$B$15:$W$15, 0),FALSE)*$E92)</f>
        <v>0</v>
      </c>
      <c r="BX92" s="1411">
        <f>IF(ISERROR(VLOOKUP(VLOOKUP($A92, 'E4 TB Allocation Details'!$A$18:$L$205, MATCH("A &amp; G ID", 'E4 TB Allocation Details'!$A$18:$L$18, 0),FALSE), 'E2 Allocators'!$B$15:$W$361, MATCH('O5 Details by Class &amp; Accounts'!BX$18, 'E2 Allocators'!$B$15:$W$15, 0),FALSE)*$E92), 0, VLOOKUP(VLOOKUP($A92, 'E4 TB Allocation Details'!$A$18:$L$205, MATCH("A &amp; G ID", 'E4 TB Allocation Details'!$A$18:$L$18, 0),FALSE), 'E2 Allocators'!$B$15:$W$361, MATCH('O5 Details by Class &amp; Accounts'!BX$18, 'E2 Allocators'!$B$15:$W$15, 0),FALSE)*$E92)</f>
        <v>0</v>
      </c>
      <c r="BY92" s="1411">
        <f>IF(ISERROR(VLOOKUP(VLOOKUP($A92, 'E4 TB Allocation Details'!$A$18:$L$205, MATCH("A &amp; G ID", 'E4 TB Allocation Details'!$A$18:$L$18, 0),FALSE), 'E2 Allocators'!$B$15:$W$361, MATCH('O5 Details by Class &amp; Accounts'!BY$18, 'E2 Allocators'!$B$15:$W$15, 0),FALSE)*$E92), 0, VLOOKUP(VLOOKUP($A92, 'E4 TB Allocation Details'!$A$18:$L$205, MATCH("A &amp; G ID", 'E4 TB Allocation Details'!$A$18:$L$18, 0),FALSE), 'E2 Allocators'!$B$15:$W$361, MATCH('O5 Details by Class &amp; Accounts'!BY$18, 'E2 Allocators'!$B$15:$W$15, 0),FALSE)*$E92)</f>
        <v>0</v>
      </c>
      <c r="BZ92" s="1411">
        <f>IF(ISERROR(VLOOKUP(VLOOKUP($A92, 'E4 TB Allocation Details'!$A$18:$L$205, MATCH("A &amp; G ID", 'E4 TB Allocation Details'!$A$18:$L$18, 0),FALSE), 'E2 Allocators'!$B$15:$W$361, MATCH('O5 Details by Class &amp; Accounts'!BZ$18, 'E2 Allocators'!$B$15:$W$15, 0),FALSE)*$E92), 0, VLOOKUP(VLOOKUP($A92, 'E4 TB Allocation Details'!$A$18:$L$205, MATCH("A &amp; G ID", 'E4 TB Allocation Details'!$A$18:$L$18, 0),FALSE), 'E2 Allocators'!$B$15:$W$361, MATCH('O5 Details by Class &amp; Accounts'!BZ$18, 'E2 Allocators'!$B$15:$W$15, 0),FALSE)*$E92)</f>
        <v>0</v>
      </c>
      <c r="CA92" s="1411">
        <f>IF(ISERROR(VLOOKUP(VLOOKUP($A92, 'E4 TB Allocation Details'!$A$18:$L$205, MATCH("A &amp; G ID", 'E4 TB Allocation Details'!$A$18:$L$18, 0),FALSE), 'E2 Allocators'!$B$15:$W$361, MATCH('O5 Details by Class &amp; Accounts'!CA$18, 'E2 Allocators'!$B$15:$W$15, 0),FALSE)*$E92), 0, VLOOKUP(VLOOKUP($A92, 'E4 TB Allocation Details'!$A$18:$L$205, MATCH("A &amp; G ID", 'E4 TB Allocation Details'!$A$18:$L$18, 0),FALSE), 'E2 Allocators'!$B$15:$W$361, MATCH('O5 Details by Class &amp; Accounts'!CA$18, 'E2 Allocators'!$B$15:$W$15, 0),FALSE)*$E92)</f>
        <v>0</v>
      </c>
      <c r="CB92" s="1411">
        <f>IF(ISERROR(VLOOKUP(VLOOKUP($A92, 'E4 TB Allocation Details'!$A$18:$L$205, MATCH("A &amp; G ID", 'E4 TB Allocation Details'!$A$18:$L$18, 0),FALSE), 'E2 Allocators'!$B$15:$W$361, MATCH('O5 Details by Class &amp; Accounts'!CB$18, 'E2 Allocators'!$B$15:$W$15, 0),FALSE)*$E92), 0, VLOOKUP(VLOOKUP($A92, 'E4 TB Allocation Details'!$A$18:$L$205, MATCH("A &amp; G ID", 'E4 TB Allocation Details'!$A$18:$L$18, 0),FALSE), 'E2 Allocators'!$B$15:$W$361, MATCH('O5 Details by Class &amp; Accounts'!CB$18, 'E2 Allocators'!$B$15:$W$15, 0),FALSE)*$E92)</f>
        <v>0</v>
      </c>
      <c r="CC92" s="1411">
        <f>IF(ISERROR(VLOOKUP(VLOOKUP($A92, 'E4 TB Allocation Details'!$A$18:$L$205, MATCH("A &amp; G ID", 'E4 TB Allocation Details'!$A$18:$L$18, 0),FALSE), 'E2 Allocators'!$B$15:$W$361, MATCH('O5 Details by Class &amp; Accounts'!CC$18, 'E2 Allocators'!$B$15:$W$15, 0),FALSE)*$E92), 0, VLOOKUP(VLOOKUP($A92, 'E4 TB Allocation Details'!$A$18:$L$205, MATCH("A &amp; G ID", 'E4 TB Allocation Details'!$A$18:$L$18, 0),FALSE), 'E2 Allocators'!$B$15:$W$361, MATCH('O5 Details by Class &amp; Accounts'!CC$18, 'E2 Allocators'!$B$15:$W$15, 0),FALSE)*$E92)</f>
        <v>0</v>
      </c>
      <c r="CD92" s="1411">
        <f>IF(ISERROR(VLOOKUP(VLOOKUP($A92, 'E4 TB Allocation Details'!$A$18:$L$205, MATCH("A &amp; G ID", 'E4 TB Allocation Details'!$A$18:$L$18, 0),FALSE), 'E2 Allocators'!$B$15:$W$361, MATCH('O5 Details by Class &amp; Accounts'!CD$18, 'E2 Allocators'!$B$15:$W$15, 0),FALSE)*$E92), 0, VLOOKUP(VLOOKUP($A92, 'E4 TB Allocation Details'!$A$18:$L$205, MATCH("A &amp; G ID", 'E4 TB Allocation Details'!$A$18:$L$18, 0),FALSE), 'E2 Allocators'!$B$15:$W$361, MATCH('O5 Details by Class &amp; Accounts'!CD$18, 'E2 Allocators'!$B$15:$W$15, 0),FALSE)*$E92)</f>
        <v>0</v>
      </c>
      <c r="CE92" s="1411">
        <f>IF(ISERROR(VLOOKUP(VLOOKUP($A92, 'E4 TB Allocation Details'!$A$18:$L$205, MATCH("A &amp; G ID", 'E4 TB Allocation Details'!$A$18:$L$18, 0),FALSE), 'E2 Allocators'!$B$15:$W$361, MATCH('O5 Details by Class &amp; Accounts'!CE$18, 'E2 Allocators'!$B$15:$W$15, 0),FALSE)*$E92), 0, VLOOKUP(VLOOKUP($A92, 'E4 TB Allocation Details'!$A$18:$L$205, MATCH("A &amp; G ID", 'E4 TB Allocation Details'!$A$18:$L$18, 0),FALSE), 'E2 Allocators'!$B$15:$W$361, MATCH('O5 Details by Class &amp; Accounts'!CE$18, 'E2 Allocators'!$B$15:$W$15, 0),FALSE)*$E92)</f>
        <v>0</v>
      </c>
      <c r="CF92" s="1411">
        <f>IF(ISERROR(VLOOKUP(VLOOKUP($A92, 'E4 TB Allocation Details'!$A$18:$L$205, MATCH("A &amp; G ID", 'E4 TB Allocation Details'!$A$18:$L$18, 0),FALSE), 'E2 Allocators'!$B$15:$W$361, MATCH('O5 Details by Class &amp; Accounts'!CF$18, 'E2 Allocators'!$B$15:$W$15, 0),FALSE)*$E92), 0, VLOOKUP(VLOOKUP($A92, 'E4 TB Allocation Details'!$A$18:$L$205, MATCH("A &amp; G ID", 'E4 TB Allocation Details'!$A$18:$L$18, 0),FALSE), 'E2 Allocators'!$B$15:$W$361, MATCH('O5 Details by Class &amp; Accounts'!CF$18, 'E2 Allocators'!$B$15:$W$15, 0),FALSE)*$E92)</f>
        <v>0</v>
      </c>
      <c r="CG92" s="1411">
        <f>IF(ISERROR(VLOOKUP(VLOOKUP($A92, 'E4 TB Allocation Details'!$A$18:$L$205, MATCH("A &amp; G ID", 'E4 TB Allocation Details'!$A$18:$L$18, 0),FALSE), 'E2 Allocators'!$B$15:$W$361, MATCH('O5 Details by Class &amp; Accounts'!CG$18, 'E2 Allocators'!$B$15:$W$15, 0),FALSE)*$E92), 0, VLOOKUP(VLOOKUP($A92, 'E4 TB Allocation Details'!$A$18:$L$205, MATCH("A &amp; G ID", 'E4 TB Allocation Details'!$A$18:$L$18, 0),FALSE), 'E2 Allocators'!$B$15:$W$361, MATCH('O5 Details by Class &amp; Accounts'!CG$18, 'E2 Allocators'!$B$15:$W$15, 0),FALSE)*$E92)</f>
        <v>0</v>
      </c>
      <c r="CH92" s="1411">
        <f>IF(ISERROR(VLOOKUP(VLOOKUP($A92, 'E4 TB Allocation Details'!$A$18:$L$205, MATCH("A &amp; G ID", 'E4 TB Allocation Details'!$A$18:$L$18, 0),FALSE), 'E2 Allocators'!$B$15:$W$361, MATCH('O5 Details by Class &amp; Accounts'!CH$18, 'E2 Allocators'!$B$15:$W$15, 0),FALSE)*$E92), 0, VLOOKUP(VLOOKUP($A92, 'E4 TB Allocation Details'!$A$18:$L$205, MATCH("A &amp; G ID", 'E4 TB Allocation Details'!$A$18:$L$18, 0),FALSE), 'E2 Allocators'!$B$15:$W$361, MATCH('O5 Details by Class &amp; Accounts'!CH$18, 'E2 Allocators'!$B$15:$W$15, 0),FALSE)*$E92)</f>
        <v>0</v>
      </c>
      <c r="CI92" s="1411">
        <f>IF(ISERROR(VLOOKUP(VLOOKUP($A92, 'E4 TB Allocation Details'!$A$18:$L$205, MATCH("A &amp; G ID", 'E4 TB Allocation Details'!$A$18:$L$18, 0),FALSE), 'E2 Allocators'!$B$15:$W$361, MATCH('O5 Details by Class &amp; Accounts'!CI$18, 'E2 Allocators'!$B$15:$W$15, 0),FALSE)*$E92), 0, VLOOKUP(VLOOKUP($A92, 'E4 TB Allocation Details'!$A$18:$L$205, MATCH("A &amp; G ID", 'E4 TB Allocation Details'!$A$18:$L$18, 0),FALSE), 'E2 Allocators'!$B$15:$W$361, MATCH('O5 Details by Class &amp; Accounts'!CI$18, 'E2 Allocators'!$B$15:$W$15, 0),FALSE)*$E92)</f>
        <v>0</v>
      </c>
      <c r="CJ92" s="1411">
        <f>IF(ISERROR(VLOOKUP(VLOOKUP($A92, 'E4 TB Allocation Details'!$A$18:$L$205, MATCH("A &amp; G ID", 'E4 TB Allocation Details'!$A$18:$L$18, 0),FALSE), 'E2 Allocators'!$B$15:$W$361, MATCH('O5 Details by Class &amp; Accounts'!CJ$18, 'E2 Allocators'!$B$15:$W$15, 0),FALSE)*$E92), 0, VLOOKUP(VLOOKUP($A92, 'E4 TB Allocation Details'!$A$18:$L$205, MATCH("A &amp; G ID", 'E4 TB Allocation Details'!$A$18:$L$18, 0),FALSE), 'E2 Allocators'!$B$15:$W$361, MATCH('O5 Details by Class &amp; Accounts'!CJ$18, 'E2 Allocators'!$B$15:$W$15, 0),FALSE)*$E92)</f>
        <v>0</v>
      </c>
      <c r="CK92" s="1411">
        <f>IF(ISERROR(VLOOKUP(VLOOKUP($A92, 'E4 TB Allocation Details'!$A$18:$L$205, MATCH("A &amp; G ID", 'E4 TB Allocation Details'!$A$18:$L$18, 0),FALSE), 'E2 Allocators'!$B$15:$W$361, MATCH('O5 Details by Class &amp; Accounts'!CK$18, 'E2 Allocators'!$B$15:$W$15, 0),FALSE)*$E92), 0, VLOOKUP(VLOOKUP($A92, 'E4 TB Allocation Details'!$A$18:$L$205, MATCH("A &amp; G ID", 'E4 TB Allocation Details'!$A$18:$L$18, 0),FALSE), 'E2 Allocators'!$B$15:$W$361, MATCH('O5 Details by Class &amp; Accounts'!CK$18, 'E2 Allocators'!$B$15:$W$15, 0),FALSE)*$E92)</f>
        <v>0</v>
      </c>
      <c r="CL92" s="1411">
        <f>IF(ISERROR(VLOOKUP(VLOOKUP($A92, 'E4 TB Allocation Details'!$A$18:$L$205, MATCH("A &amp; G ID", 'E4 TB Allocation Details'!$A$18:$L$18, 0),FALSE), 'E2 Allocators'!$B$15:$W$361, MATCH('O5 Details by Class &amp; Accounts'!CL$18, 'E2 Allocators'!$B$15:$W$15, 0),FALSE)*$E92), 0, VLOOKUP(VLOOKUP($A92, 'E4 TB Allocation Details'!$A$18:$L$205, MATCH("A &amp; G ID", 'E4 TB Allocation Details'!$A$18:$L$18, 0),FALSE), 'E2 Allocators'!$B$15:$W$361, MATCH('O5 Details by Class &amp; Accounts'!CL$18, 'E2 Allocators'!$B$15:$W$15, 0),FALSE)*$E92)</f>
        <v>0</v>
      </c>
      <c r="CM92" s="1411">
        <f>IF(ISERROR(VLOOKUP(VLOOKUP($A92, 'E4 TB Allocation Details'!$A$18:$L$205, MATCH("A &amp; G ID", 'E4 TB Allocation Details'!$A$18:$L$18, 0),FALSE), 'E2 Allocators'!$B$15:$W$361, MATCH('O5 Details by Class &amp; Accounts'!CM$18, 'E2 Allocators'!$B$15:$W$15, 0),FALSE)*$E92), 0, VLOOKUP(VLOOKUP($A92, 'E4 TB Allocation Details'!$A$18:$L$205, MATCH("A &amp; G ID", 'E4 TB Allocation Details'!$A$18:$L$18, 0),FALSE), 'E2 Allocators'!$B$15:$W$361, MATCH('O5 Details by Class &amp; Accounts'!CM$18, 'E2 Allocators'!$B$15:$W$15, 0),FALSE)*$E92)</f>
        <v>0</v>
      </c>
      <c r="CN92" s="1411">
        <f t="shared" si="22"/>
        <v>0</v>
      </c>
      <c r="CO92" s="1791">
        <f t="shared" si="23"/>
        <v>0</v>
      </c>
      <c r="CQ92" s="2086" t="s">
        <v>684</v>
      </c>
    </row>
    <row r="93" spans="1:95" s="80" customFormat="1" ht="12.75">
      <c r="A93" s="1179">
        <v>4235</v>
      </c>
      <c r="B93" s="1180" t="s">
        <v>591</v>
      </c>
      <c r="C93" s="1788">
        <f>IF(ISERROR(VLOOKUP($A93,'I3 TB Data'!$A$23:$H$458,MATCH('O5 Details by Class &amp; Accounts'!$C$18, 'I3 TB Data'!$A$23:$H$23,0),0)), 0, VLOOKUP($A93,'I3 TB Data'!$A$23:$H$458,MATCH('O5 Details by Class &amp; Accounts'!$C$18,'I3 TB Data'!$A$23:$H$23,0),0))</f>
        <v>-351400</v>
      </c>
      <c r="D93" s="1789"/>
      <c r="E93" s="1788">
        <f t="shared" si="17"/>
        <v>-351400</v>
      </c>
      <c r="F93" s="1790">
        <f>IF(ISERROR(VLOOKUP($A93, 'E1 Categorization'!A33:E122, MATCH("Customer Component", 'E1 Categorization'!$A$33:$E$33,0), 0)), 0, IF(VLOOKUP($A93, 'E1 Categorization'!A33:E122, MATCH("Customer Component", 'E1 Categorization'!$A$33:$E$33,0), 0)=0, 'O5 Details by Class &amp; Accounts'!$E93, IF(AND(VLOOKUP($A93, 'E1 Categorization'!A33:E122, MATCH("Customer Component", 'E1 Categorization'!$A$33:$E$33,0), 0) &gt;0, VLOOKUP($A93, 'E1 Categorization'!A33:E122, MATCH("Customer Component", 'E1 Categorization'!$A$33:$E$33,0), 0)&lt;1), 'O5 Details by Class &amp; Accounts'!$E93*(1-VLOOKUP($A93, 'E1 Categorization'!A33:E122, MATCH("Customer Component", 'E1 Categorization'!$A$33:$E$33,0), 0)), 0)))</f>
        <v>0</v>
      </c>
      <c r="G93" s="1790">
        <f>IF(ISERROR(VLOOKUP($A93, 'E1 Categorization'!A33:E122, MATCH("Customer Component", 'E1 Categorization'!$A$33:$E$33,0), 0)),0, IF(VLOOKUP($A93, 'E1 Categorization'!A33:E122, MATCH("Customer Component", 'E1 Categorization'!$A$33:$E$33,0), 0)=0, 0, IF(AND(VLOOKUP($A93, 'E1 Categorization'!A33:E122, MATCH("Customer Component", 'E1 Categorization'!$A$33:$E$33,0), 0) &gt;0, VLOOKUP($A93, 'E1 Categorization'!A33:E122, MATCH("Customer Component", 'E1 Categorization'!$A$33:$E$33,0), 0)&lt;1), 'O5 Details by Class &amp; Accounts'!$E93*(VLOOKUP($A93, 'E1 Categorization'!A33:E122, MATCH("Customer Component", 'E1 Categorization'!$A$33:$E$33,0), 0)), 'O5 Details by Class &amp; Accounts'!$E93)))</f>
        <v>0</v>
      </c>
      <c r="H93" s="1411">
        <f t="shared" si="18"/>
        <v>0</v>
      </c>
      <c r="I93" s="1411">
        <f>IF(ISERROR(VLOOKUP(VLOOKUP($A93, 'E4 TB Allocation Details'!$A$18:$L$205, MATCH("Demand ID", 'E4 TB Allocation Details'!$A$18:$L$18, 0),FALSE), 'E2 Allocators'!$B$15:$W$361, MATCH('O5 Details by Class &amp; Accounts'!I$18, 'E2 Allocators'!$B$15:$W$15, 0),FALSE)*$F93), 0, VLOOKUP(VLOOKUP($A93, 'E4 TB Allocation Details'!$A$18:$L$205, MATCH("Demand ID", 'E4 TB Allocation Details'!$A$18:$L$18, 0),FALSE), 'E2 Allocators'!$B$15:$W$361, MATCH('O5 Details by Class &amp; Accounts'!I$18, 'E2 Allocators'!$B$15:$W$15, 0),FALSE)*$F93)</f>
        <v>0</v>
      </c>
      <c r="J93" s="1411">
        <f>IF(ISERROR(VLOOKUP(VLOOKUP($A93, 'E4 TB Allocation Details'!$A$18:$L$205, MATCH("Demand ID", 'E4 TB Allocation Details'!$A$18:$L$18, 0),FALSE), 'E2 Allocators'!$B$15:$W$361, MATCH('O5 Details by Class &amp; Accounts'!J$18, 'E2 Allocators'!$B$15:$W$15, 0),FALSE)*$F93), 0, VLOOKUP(VLOOKUP($A93, 'E4 TB Allocation Details'!$A$18:$L$205, MATCH("Demand ID", 'E4 TB Allocation Details'!$A$18:$L$18, 0),FALSE), 'E2 Allocators'!$B$15:$W$361, MATCH('O5 Details by Class &amp; Accounts'!J$18, 'E2 Allocators'!$B$15:$W$15, 0),FALSE)*$F93)</f>
        <v>0</v>
      </c>
      <c r="K93" s="1411">
        <f>IF(ISERROR(VLOOKUP(VLOOKUP($A93, 'E4 TB Allocation Details'!$A$18:$L$205, MATCH("Demand ID", 'E4 TB Allocation Details'!$A$18:$L$18, 0),FALSE), 'E2 Allocators'!$B$15:$W$361, MATCH('O5 Details by Class &amp; Accounts'!K$18, 'E2 Allocators'!$B$15:$W$15, 0),FALSE)*$F93), 0, VLOOKUP(VLOOKUP($A93, 'E4 TB Allocation Details'!$A$18:$L$205, MATCH("Demand ID", 'E4 TB Allocation Details'!$A$18:$L$18, 0),FALSE), 'E2 Allocators'!$B$15:$W$361, MATCH('O5 Details by Class &amp; Accounts'!K$18, 'E2 Allocators'!$B$15:$W$15, 0),FALSE)*$F93)</f>
        <v>0</v>
      </c>
      <c r="L93" s="1411">
        <f>IF(ISERROR(VLOOKUP(VLOOKUP($A93, 'E4 TB Allocation Details'!$A$18:$L$205, MATCH("Demand ID", 'E4 TB Allocation Details'!$A$18:$L$18, 0),FALSE), 'E2 Allocators'!$B$15:$W$361, MATCH('O5 Details by Class &amp; Accounts'!L$18, 'E2 Allocators'!$B$15:$W$15, 0),FALSE)*$F93), 0, VLOOKUP(VLOOKUP($A93, 'E4 TB Allocation Details'!$A$18:$L$205, MATCH("Demand ID", 'E4 TB Allocation Details'!$A$18:$L$18, 0),FALSE), 'E2 Allocators'!$B$15:$W$361, MATCH('O5 Details by Class &amp; Accounts'!L$18, 'E2 Allocators'!$B$15:$W$15, 0),FALSE)*$F93)</f>
        <v>0</v>
      </c>
      <c r="M93" s="1411">
        <f>IF(ISERROR(VLOOKUP(VLOOKUP($A93, 'E4 TB Allocation Details'!$A$18:$L$205, MATCH("Demand ID", 'E4 TB Allocation Details'!$A$18:$L$18, 0),FALSE), 'E2 Allocators'!$B$15:$W$361, MATCH('O5 Details by Class &amp; Accounts'!M$18, 'E2 Allocators'!$B$15:$W$15, 0),FALSE)*$F93), 0, VLOOKUP(VLOOKUP($A93, 'E4 TB Allocation Details'!$A$18:$L$205, MATCH("Demand ID", 'E4 TB Allocation Details'!$A$18:$L$18, 0),FALSE), 'E2 Allocators'!$B$15:$W$361, MATCH('O5 Details by Class &amp; Accounts'!M$18, 'E2 Allocators'!$B$15:$W$15, 0),FALSE)*$F93)</f>
        <v>0</v>
      </c>
      <c r="N93" s="1411">
        <f>IF(ISERROR(VLOOKUP(VLOOKUP($A93, 'E4 TB Allocation Details'!$A$18:$L$205, MATCH("Demand ID", 'E4 TB Allocation Details'!$A$18:$L$18, 0),FALSE), 'E2 Allocators'!$B$15:$W$361, MATCH('O5 Details by Class &amp; Accounts'!N$18, 'E2 Allocators'!$B$15:$W$15, 0),FALSE)*$F93), 0, VLOOKUP(VLOOKUP($A93, 'E4 TB Allocation Details'!$A$18:$L$205, MATCH("Demand ID", 'E4 TB Allocation Details'!$A$18:$L$18, 0),FALSE), 'E2 Allocators'!$B$15:$W$361, MATCH('O5 Details by Class &amp; Accounts'!N$18, 'E2 Allocators'!$B$15:$W$15, 0),FALSE)*$F93)</f>
        <v>0</v>
      </c>
      <c r="O93" s="1411">
        <f>IF(ISERROR(VLOOKUP(VLOOKUP($A93, 'E4 TB Allocation Details'!$A$18:$L$205, MATCH("Demand ID", 'E4 TB Allocation Details'!$A$18:$L$18, 0),FALSE), 'E2 Allocators'!$B$15:$W$361, MATCH('O5 Details by Class &amp; Accounts'!O$18, 'E2 Allocators'!$B$15:$W$15, 0),FALSE)*$F93), 0, VLOOKUP(VLOOKUP($A93, 'E4 TB Allocation Details'!$A$18:$L$205, MATCH("Demand ID", 'E4 TB Allocation Details'!$A$18:$L$18, 0),FALSE), 'E2 Allocators'!$B$15:$W$361, MATCH('O5 Details by Class &amp; Accounts'!O$18, 'E2 Allocators'!$B$15:$W$15, 0),FALSE)*$F93)</f>
        <v>0</v>
      </c>
      <c r="P93" s="1411">
        <f>IF(ISERROR(VLOOKUP(VLOOKUP($A93, 'E4 TB Allocation Details'!$A$18:$L$205, MATCH("Demand ID", 'E4 TB Allocation Details'!$A$18:$L$18, 0),FALSE), 'E2 Allocators'!$B$15:$W$361, MATCH('O5 Details by Class &amp; Accounts'!P$18, 'E2 Allocators'!$B$15:$W$15, 0),FALSE)*$F93), 0, VLOOKUP(VLOOKUP($A93, 'E4 TB Allocation Details'!$A$18:$L$205, MATCH("Demand ID", 'E4 TB Allocation Details'!$A$18:$L$18, 0),FALSE), 'E2 Allocators'!$B$15:$W$361, MATCH('O5 Details by Class &amp; Accounts'!P$18, 'E2 Allocators'!$B$15:$W$15, 0),FALSE)*$F93)</f>
        <v>0</v>
      </c>
      <c r="Q93" s="1411">
        <f>IF(ISERROR(VLOOKUP(VLOOKUP($A93, 'E4 TB Allocation Details'!$A$18:$L$205, MATCH("Demand ID", 'E4 TB Allocation Details'!$A$18:$L$18, 0),FALSE), 'E2 Allocators'!$B$15:$W$361, MATCH('O5 Details by Class &amp; Accounts'!Q$18, 'E2 Allocators'!$B$15:$W$15, 0),FALSE)*$F93), 0, VLOOKUP(VLOOKUP($A93, 'E4 TB Allocation Details'!$A$18:$L$205, MATCH("Demand ID", 'E4 TB Allocation Details'!$A$18:$L$18, 0),FALSE), 'E2 Allocators'!$B$15:$W$361, MATCH('O5 Details by Class &amp; Accounts'!Q$18, 'E2 Allocators'!$B$15:$W$15, 0),FALSE)*$F93)</f>
        <v>0</v>
      </c>
      <c r="R93" s="1411">
        <f>IF(ISERROR(VLOOKUP(VLOOKUP($A93, 'E4 TB Allocation Details'!$A$18:$L$205, MATCH("Demand ID", 'E4 TB Allocation Details'!$A$18:$L$18, 0),FALSE), 'E2 Allocators'!$B$15:$W$361, MATCH('O5 Details by Class &amp; Accounts'!R$18, 'E2 Allocators'!$B$15:$W$15, 0),FALSE)*$F93), 0, VLOOKUP(VLOOKUP($A93, 'E4 TB Allocation Details'!$A$18:$L$205, MATCH("Demand ID", 'E4 TB Allocation Details'!$A$18:$L$18, 0),FALSE), 'E2 Allocators'!$B$15:$W$361, MATCH('O5 Details by Class &amp; Accounts'!R$18, 'E2 Allocators'!$B$15:$W$15, 0),FALSE)*$F93)</f>
        <v>0</v>
      </c>
      <c r="S93" s="1411">
        <f>IF(ISERROR(VLOOKUP(VLOOKUP($A93, 'E4 TB Allocation Details'!$A$18:$L$205, MATCH("Demand ID", 'E4 TB Allocation Details'!$A$18:$L$18, 0),FALSE), 'E2 Allocators'!$B$15:$W$361, MATCH('O5 Details by Class &amp; Accounts'!S$18, 'E2 Allocators'!$B$15:$W$15, 0),FALSE)*$F93), 0, VLOOKUP(VLOOKUP($A93, 'E4 TB Allocation Details'!$A$18:$L$205, MATCH("Demand ID", 'E4 TB Allocation Details'!$A$18:$L$18, 0),FALSE), 'E2 Allocators'!$B$15:$W$361, MATCH('O5 Details by Class &amp; Accounts'!S$18, 'E2 Allocators'!$B$15:$W$15, 0),FALSE)*$F93)</f>
        <v>0</v>
      </c>
      <c r="T93" s="1411">
        <f>IF(ISERROR(VLOOKUP(VLOOKUP($A93, 'E4 TB Allocation Details'!$A$18:$L$205, MATCH("Demand ID", 'E4 TB Allocation Details'!$A$18:$L$18, 0),FALSE), 'E2 Allocators'!$B$15:$W$361, MATCH('O5 Details by Class &amp; Accounts'!T$18, 'E2 Allocators'!$B$15:$W$15, 0),FALSE)*$F93), 0, VLOOKUP(VLOOKUP($A93, 'E4 TB Allocation Details'!$A$18:$L$205, MATCH("Demand ID", 'E4 TB Allocation Details'!$A$18:$L$18, 0),FALSE), 'E2 Allocators'!$B$15:$W$361, MATCH('O5 Details by Class &amp; Accounts'!T$18, 'E2 Allocators'!$B$15:$W$15, 0),FALSE)*$F93)</f>
        <v>0</v>
      </c>
      <c r="U93" s="1411">
        <f>IF(ISERROR(VLOOKUP(VLOOKUP($A93, 'E4 TB Allocation Details'!$A$18:$L$205, MATCH("Demand ID", 'E4 TB Allocation Details'!$A$18:$L$18, 0),FALSE), 'E2 Allocators'!$B$15:$W$361, MATCH('O5 Details by Class &amp; Accounts'!U$18, 'E2 Allocators'!$B$15:$W$15, 0),FALSE)*$F93), 0, VLOOKUP(VLOOKUP($A93, 'E4 TB Allocation Details'!$A$18:$L$205, MATCH("Demand ID", 'E4 TB Allocation Details'!$A$18:$L$18, 0),FALSE), 'E2 Allocators'!$B$15:$W$361, MATCH('O5 Details by Class &amp; Accounts'!U$18, 'E2 Allocators'!$B$15:$W$15, 0),FALSE)*$F93)</f>
        <v>0</v>
      </c>
      <c r="V93" s="1411">
        <f>IF(ISERROR(VLOOKUP(VLOOKUP($A93, 'E4 TB Allocation Details'!$A$18:$L$205, MATCH("Demand ID", 'E4 TB Allocation Details'!$A$18:$L$18, 0),FALSE), 'E2 Allocators'!$B$15:$W$361, MATCH('O5 Details by Class &amp; Accounts'!V$18, 'E2 Allocators'!$B$15:$W$15, 0),FALSE)*$F93), 0, VLOOKUP(VLOOKUP($A93, 'E4 TB Allocation Details'!$A$18:$L$205, MATCH("Demand ID", 'E4 TB Allocation Details'!$A$18:$L$18, 0),FALSE), 'E2 Allocators'!$B$15:$W$361, MATCH('O5 Details by Class &amp; Accounts'!V$18, 'E2 Allocators'!$B$15:$W$15, 0),FALSE)*$F93)</f>
        <v>0</v>
      </c>
      <c r="W93" s="1411">
        <f>IF(ISERROR(VLOOKUP(VLOOKUP($A93, 'E4 TB Allocation Details'!$A$18:$L$205, MATCH("Demand ID", 'E4 TB Allocation Details'!$A$18:$L$18, 0),FALSE), 'E2 Allocators'!$B$15:$W$361, MATCH('O5 Details by Class &amp; Accounts'!W$18, 'E2 Allocators'!$B$15:$W$15, 0),FALSE)*$F93), 0, VLOOKUP(VLOOKUP($A93, 'E4 TB Allocation Details'!$A$18:$L$205, MATCH("Demand ID", 'E4 TB Allocation Details'!$A$18:$L$18, 0),FALSE), 'E2 Allocators'!$B$15:$W$361, MATCH('O5 Details by Class &amp; Accounts'!W$18, 'E2 Allocators'!$B$15:$W$15, 0),FALSE)*$F93)</f>
        <v>0</v>
      </c>
      <c r="X93" s="1411">
        <f>IF(ISERROR(VLOOKUP(VLOOKUP($A93, 'E4 TB Allocation Details'!$A$18:$L$205, MATCH("Demand ID", 'E4 TB Allocation Details'!$A$18:$L$18, 0),FALSE), 'E2 Allocators'!$B$15:$W$361, MATCH('O5 Details by Class &amp; Accounts'!X$18, 'E2 Allocators'!$B$15:$W$15, 0),FALSE)*$F93), 0, VLOOKUP(VLOOKUP($A93, 'E4 TB Allocation Details'!$A$18:$L$205, MATCH("Demand ID", 'E4 TB Allocation Details'!$A$18:$L$18, 0),FALSE), 'E2 Allocators'!$B$15:$W$361, MATCH('O5 Details by Class &amp; Accounts'!X$18, 'E2 Allocators'!$B$15:$W$15, 0),FALSE)*$F93)</f>
        <v>0</v>
      </c>
      <c r="Y93" s="1411">
        <f>IF(ISERROR(VLOOKUP(VLOOKUP($A93, 'E4 TB Allocation Details'!$A$18:$L$205, MATCH("Demand ID", 'E4 TB Allocation Details'!$A$18:$L$18, 0),FALSE), 'E2 Allocators'!$B$15:$W$361, MATCH('O5 Details by Class &amp; Accounts'!Y$18, 'E2 Allocators'!$B$15:$W$15, 0),FALSE)*$F93), 0, VLOOKUP(VLOOKUP($A93, 'E4 TB Allocation Details'!$A$18:$L$205, MATCH("Demand ID", 'E4 TB Allocation Details'!$A$18:$L$18, 0),FALSE), 'E2 Allocators'!$B$15:$W$361, MATCH('O5 Details by Class &amp; Accounts'!Y$18, 'E2 Allocators'!$B$15:$W$15, 0),FALSE)*$F93)</f>
        <v>0</v>
      </c>
      <c r="Z93" s="1411">
        <f>IF(ISERROR(VLOOKUP(VLOOKUP($A93, 'E4 TB Allocation Details'!$A$18:$L$205, MATCH("Demand ID", 'E4 TB Allocation Details'!$A$18:$L$18, 0),FALSE), 'E2 Allocators'!$B$15:$W$361, MATCH('O5 Details by Class &amp; Accounts'!Z$18, 'E2 Allocators'!$B$15:$W$15, 0),FALSE)*$F93), 0, VLOOKUP(VLOOKUP($A93, 'E4 TB Allocation Details'!$A$18:$L$205, MATCH("Demand ID", 'E4 TB Allocation Details'!$A$18:$L$18, 0),FALSE), 'E2 Allocators'!$B$15:$W$361, MATCH('O5 Details by Class &amp; Accounts'!Z$18, 'E2 Allocators'!$B$15:$W$15, 0),FALSE)*$F93)</f>
        <v>0</v>
      </c>
      <c r="AA93" s="1411">
        <f>IF(ISERROR(VLOOKUP(VLOOKUP($A93, 'E4 TB Allocation Details'!$A$18:$L$205, MATCH("Demand ID", 'E4 TB Allocation Details'!$A$18:$L$18, 0),FALSE), 'E2 Allocators'!$B$15:$W$361, MATCH('O5 Details by Class &amp; Accounts'!AA$18, 'E2 Allocators'!$B$15:$W$15, 0),FALSE)*$F93), 0, VLOOKUP(VLOOKUP($A93, 'E4 TB Allocation Details'!$A$18:$L$205, MATCH("Demand ID", 'E4 TB Allocation Details'!$A$18:$L$18, 0),FALSE), 'E2 Allocators'!$B$15:$W$361, MATCH('O5 Details by Class &amp; Accounts'!AA$18, 'E2 Allocators'!$B$15:$W$15, 0),FALSE)*$F93)</f>
        <v>0</v>
      </c>
      <c r="AB93" s="1411">
        <f>IF(ISERROR(VLOOKUP(VLOOKUP($A93, 'E4 TB Allocation Details'!$A$18:$L$205, MATCH("Demand ID", 'E4 TB Allocation Details'!$A$18:$L$18, 0),FALSE), 'E2 Allocators'!$B$15:$W$361, MATCH('O5 Details by Class &amp; Accounts'!AB$18, 'E2 Allocators'!$B$15:$W$15, 0),FALSE)*$F93), 0, VLOOKUP(VLOOKUP($A93, 'E4 TB Allocation Details'!$A$18:$L$205, MATCH("Demand ID", 'E4 TB Allocation Details'!$A$18:$L$18, 0),FALSE), 'E2 Allocators'!$B$15:$W$361, MATCH('O5 Details by Class &amp; Accounts'!AB$18, 'E2 Allocators'!$B$15:$W$15, 0),FALSE)*$F93)</f>
        <v>0</v>
      </c>
      <c r="AC93" s="1411">
        <f t="shared" si="19"/>
        <v>0</v>
      </c>
      <c r="AD93" s="1411">
        <f>IF(ISERROR(VLOOKUP(VLOOKUP($A93, 'E4 TB Allocation Details'!$A$18:$L$205, MATCH("Customer ID", 'E4 TB Allocation Details'!$A$18:$L$18, 0),FALSE), 'E2 Allocators'!$B$15:$W$361, MATCH('O5 Details by Class &amp; Accounts'!AD$18, 'E2 Allocators'!$B$15:$W$15, 0),FALSE)*$G93), 0, VLOOKUP(VLOOKUP($A93, 'E4 TB Allocation Details'!$A$18:$L$205, MATCH("Customer ID", 'E4 TB Allocation Details'!$A$18:$L$18, 0),FALSE), 'E2 Allocators'!$B$15:$W$361, MATCH('O5 Details by Class &amp; Accounts'!AD$18, 'E2 Allocators'!$B$15:$W$15, 0),FALSE)*$G93)</f>
        <v>0</v>
      </c>
      <c r="AE93" s="1411">
        <f>IF(ISERROR(VLOOKUP(VLOOKUP($A93, 'E4 TB Allocation Details'!$A$18:$L$205, MATCH("Customer ID", 'E4 TB Allocation Details'!$A$18:$L$18, 0),FALSE), 'E2 Allocators'!$B$15:$W$361, MATCH('O5 Details by Class &amp; Accounts'!AE$18, 'E2 Allocators'!$B$15:$W$15, 0),FALSE)*$G93), 0, VLOOKUP(VLOOKUP($A93, 'E4 TB Allocation Details'!$A$18:$L$205, MATCH("Customer ID", 'E4 TB Allocation Details'!$A$18:$L$18, 0),FALSE), 'E2 Allocators'!$B$15:$W$361, MATCH('O5 Details by Class &amp; Accounts'!AE$18, 'E2 Allocators'!$B$15:$W$15, 0),FALSE)*$G93)</f>
        <v>0</v>
      </c>
      <c r="AF93" s="1411">
        <f>IF(ISERROR(VLOOKUP(VLOOKUP($A93, 'E4 TB Allocation Details'!$A$18:$L$205, MATCH("Customer ID", 'E4 TB Allocation Details'!$A$18:$L$18, 0),FALSE), 'E2 Allocators'!$B$15:$W$361, MATCH('O5 Details by Class &amp; Accounts'!AF$18, 'E2 Allocators'!$B$15:$W$15, 0),FALSE)*$G93), 0, VLOOKUP(VLOOKUP($A93, 'E4 TB Allocation Details'!$A$18:$L$205, MATCH("Customer ID", 'E4 TB Allocation Details'!$A$18:$L$18, 0),FALSE), 'E2 Allocators'!$B$15:$W$361, MATCH('O5 Details by Class &amp; Accounts'!AF$18, 'E2 Allocators'!$B$15:$W$15, 0),FALSE)*$G93)</f>
        <v>0</v>
      </c>
      <c r="AG93" s="1411">
        <f>IF(ISERROR(VLOOKUP(VLOOKUP($A93, 'E4 TB Allocation Details'!$A$18:$L$205, MATCH("Customer ID", 'E4 TB Allocation Details'!$A$18:$L$18, 0),FALSE), 'E2 Allocators'!$B$15:$W$361, MATCH('O5 Details by Class &amp; Accounts'!AG$18, 'E2 Allocators'!$B$15:$W$15, 0),FALSE)*$G93), 0, VLOOKUP(VLOOKUP($A93, 'E4 TB Allocation Details'!$A$18:$L$205, MATCH("Customer ID", 'E4 TB Allocation Details'!$A$18:$L$18, 0),FALSE), 'E2 Allocators'!$B$15:$W$361, MATCH('O5 Details by Class &amp; Accounts'!AG$18, 'E2 Allocators'!$B$15:$W$15, 0),FALSE)*$G93)</f>
        <v>0</v>
      </c>
      <c r="AH93" s="1411">
        <f>IF(ISERROR(VLOOKUP(VLOOKUP($A93, 'E4 TB Allocation Details'!$A$18:$L$205, MATCH("Customer ID", 'E4 TB Allocation Details'!$A$18:$L$18, 0),FALSE), 'E2 Allocators'!$B$15:$W$361, MATCH('O5 Details by Class &amp; Accounts'!AH$18, 'E2 Allocators'!$B$15:$W$15, 0),FALSE)*$G93), 0, VLOOKUP(VLOOKUP($A93, 'E4 TB Allocation Details'!$A$18:$L$205, MATCH("Customer ID", 'E4 TB Allocation Details'!$A$18:$L$18, 0),FALSE), 'E2 Allocators'!$B$15:$W$361, MATCH('O5 Details by Class &amp; Accounts'!AH$18, 'E2 Allocators'!$B$15:$W$15, 0),FALSE)*$G93)</f>
        <v>0</v>
      </c>
      <c r="AI93" s="1411">
        <f>IF(ISERROR(VLOOKUP(VLOOKUP($A93, 'E4 TB Allocation Details'!$A$18:$L$205, MATCH("Customer ID", 'E4 TB Allocation Details'!$A$18:$L$18, 0),FALSE), 'E2 Allocators'!$B$15:$W$361, MATCH('O5 Details by Class &amp; Accounts'!AI$18, 'E2 Allocators'!$B$15:$W$15, 0),FALSE)*$G93), 0, VLOOKUP(VLOOKUP($A93, 'E4 TB Allocation Details'!$A$18:$L$205, MATCH("Customer ID", 'E4 TB Allocation Details'!$A$18:$L$18, 0),FALSE), 'E2 Allocators'!$B$15:$W$361, MATCH('O5 Details by Class &amp; Accounts'!AI$18, 'E2 Allocators'!$B$15:$W$15, 0),FALSE)*$G93)</f>
        <v>0</v>
      </c>
      <c r="AJ93" s="1411">
        <f>IF(ISERROR(VLOOKUP(VLOOKUP($A93, 'E4 TB Allocation Details'!$A$18:$L$205, MATCH("Customer ID", 'E4 TB Allocation Details'!$A$18:$L$18, 0),FALSE), 'E2 Allocators'!$B$15:$W$361, MATCH('O5 Details by Class &amp; Accounts'!AJ$18, 'E2 Allocators'!$B$15:$W$15, 0),FALSE)*$G93), 0, VLOOKUP(VLOOKUP($A93, 'E4 TB Allocation Details'!$A$18:$L$205, MATCH("Customer ID", 'E4 TB Allocation Details'!$A$18:$L$18, 0),FALSE), 'E2 Allocators'!$B$15:$W$361, MATCH('O5 Details by Class &amp; Accounts'!AJ$18, 'E2 Allocators'!$B$15:$W$15, 0),FALSE)*$G93)</f>
        <v>0</v>
      </c>
      <c r="AK93" s="1411">
        <f>IF(ISERROR(VLOOKUP(VLOOKUP($A93, 'E4 TB Allocation Details'!$A$18:$L$205, MATCH("Customer ID", 'E4 TB Allocation Details'!$A$18:$L$18, 0),FALSE), 'E2 Allocators'!$B$15:$W$361, MATCH('O5 Details by Class &amp; Accounts'!AK$18, 'E2 Allocators'!$B$15:$W$15, 0),FALSE)*$G93), 0, VLOOKUP(VLOOKUP($A93, 'E4 TB Allocation Details'!$A$18:$L$205, MATCH("Customer ID", 'E4 TB Allocation Details'!$A$18:$L$18, 0),FALSE), 'E2 Allocators'!$B$15:$W$361, MATCH('O5 Details by Class &amp; Accounts'!AK$18, 'E2 Allocators'!$B$15:$W$15, 0),FALSE)*$G93)</f>
        <v>0</v>
      </c>
      <c r="AL93" s="1411">
        <f>IF(ISERROR(VLOOKUP(VLOOKUP($A93, 'E4 TB Allocation Details'!$A$18:$L$205, MATCH("Customer ID", 'E4 TB Allocation Details'!$A$18:$L$18, 0),FALSE), 'E2 Allocators'!$B$15:$W$361, MATCH('O5 Details by Class &amp; Accounts'!AL$18, 'E2 Allocators'!$B$15:$W$15, 0),FALSE)*$G93), 0, VLOOKUP(VLOOKUP($A93, 'E4 TB Allocation Details'!$A$18:$L$205, MATCH("Customer ID", 'E4 TB Allocation Details'!$A$18:$L$18, 0),FALSE), 'E2 Allocators'!$B$15:$W$361, MATCH('O5 Details by Class &amp; Accounts'!AL$18, 'E2 Allocators'!$B$15:$W$15, 0),FALSE)*$G93)</f>
        <v>0</v>
      </c>
      <c r="AM93" s="1411">
        <f>IF(ISERROR(VLOOKUP(VLOOKUP($A93, 'E4 TB Allocation Details'!$A$18:$L$205, MATCH("Customer ID", 'E4 TB Allocation Details'!$A$18:$L$18, 0),FALSE), 'E2 Allocators'!$B$15:$W$361, MATCH('O5 Details by Class &amp; Accounts'!AM$18, 'E2 Allocators'!$B$15:$W$15, 0),FALSE)*$G93), 0, VLOOKUP(VLOOKUP($A93, 'E4 TB Allocation Details'!$A$18:$L$205, MATCH("Customer ID", 'E4 TB Allocation Details'!$A$18:$L$18, 0),FALSE), 'E2 Allocators'!$B$15:$W$361, MATCH('O5 Details by Class &amp; Accounts'!AM$18, 'E2 Allocators'!$B$15:$W$15, 0),FALSE)*$G93)</f>
        <v>0</v>
      </c>
      <c r="AN93" s="1411">
        <f>IF(ISERROR(VLOOKUP(VLOOKUP($A93, 'E4 TB Allocation Details'!$A$18:$L$205, MATCH("Customer ID", 'E4 TB Allocation Details'!$A$18:$L$18, 0),FALSE), 'E2 Allocators'!$B$15:$W$361, MATCH('O5 Details by Class &amp; Accounts'!AN$18, 'E2 Allocators'!$B$15:$W$15, 0),FALSE)*$G93), 0, VLOOKUP(VLOOKUP($A93, 'E4 TB Allocation Details'!$A$18:$L$205, MATCH("Customer ID", 'E4 TB Allocation Details'!$A$18:$L$18, 0),FALSE), 'E2 Allocators'!$B$15:$W$361, MATCH('O5 Details by Class &amp; Accounts'!AN$18, 'E2 Allocators'!$B$15:$W$15, 0),FALSE)*$G93)</f>
        <v>0</v>
      </c>
      <c r="AO93" s="1411">
        <f>IF(ISERROR(VLOOKUP(VLOOKUP($A93, 'E4 TB Allocation Details'!$A$18:$L$205, MATCH("Customer ID", 'E4 TB Allocation Details'!$A$18:$L$18, 0),FALSE), 'E2 Allocators'!$B$15:$W$361, MATCH('O5 Details by Class &amp; Accounts'!AO$18, 'E2 Allocators'!$B$15:$W$15, 0),FALSE)*$G93), 0, VLOOKUP(VLOOKUP($A93, 'E4 TB Allocation Details'!$A$18:$L$205, MATCH("Customer ID", 'E4 TB Allocation Details'!$A$18:$L$18, 0),FALSE), 'E2 Allocators'!$B$15:$W$361, MATCH('O5 Details by Class &amp; Accounts'!AO$18, 'E2 Allocators'!$B$15:$W$15, 0),FALSE)*$G93)</f>
        <v>0</v>
      </c>
      <c r="AP93" s="1411">
        <f>IF(ISERROR(VLOOKUP(VLOOKUP($A93, 'E4 TB Allocation Details'!$A$18:$L$205, MATCH("Customer ID", 'E4 TB Allocation Details'!$A$18:$L$18, 0),FALSE), 'E2 Allocators'!$B$15:$W$361, MATCH('O5 Details by Class &amp; Accounts'!AP$18, 'E2 Allocators'!$B$15:$W$15, 0),FALSE)*$G93), 0, VLOOKUP(VLOOKUP($A93, 'E4 TB Allocation Details'!$A$18:$L$205, MATCH("Customer ID", 'E4 TB Allocation Details'!$A$18:$L$18, 0),FALSE), 'E2 Allocators'!$B$15:$W$361, MATCH('O5 Details by Class &amp; Accounts'!AP$18, 'E2 Allocators'!$B$15:$W$15, 0),FALSE)*$G93)</f>
        <v>0</v>
      </c>
      <c r="AQ93" s="1411">
        <f>IF(ISERROR(VLOOKUP(VLOOKUP($A93, 'E4 TB Allocation Details'!$A$18:$L$205, MATCH("Customer ID", 'E4 TB Allocation Details'!$A$18:$L$18, 0),FALSE), 'E2 Allocators'!$B$15:$W$361, MATCH('O5 Details by Class &amp; Accounts'!AQ$18, 'E2 Allocators'!$B$15:$W$15, 0),FALSE)*$G93), 0, VLOOKUP(VLOOKUP($A93, 'E4 TB Allocation Details'!$A$18:$L$205, MATCH("Customer ID", 'E4 TB Allocation Details'!$A$18:$L$18, 0),FALSE), 'E2 Allocators'!$B$15:$W$361, MATCH('O5 Details by Class &amp; Accounts'!AQ$18, 'E2 Allocators'!$B$15:$W$15, 0),FALSE)*$G93)</f>
        <v>0</v>
      </c>
      <c r="AR93" s="1411">
        <f>IF(ISERROR(VLOOKUP(VLOOKUP($A93, 'E4 TB Allocation Details'!$A$18:$L$205, MATCH("Customer ID", 'E4 TB Allocation Details'!$A$18:$L$18, 0),FALSE), 'E2 Allocators'!$B$15:$W$361, MATCH('O5 Details by Class &amp; Accounts'!AR$18, 'E2 Allocators'!$B$15:$W$15, 0),FALSE)*$G93), 0, VLOOKUP(VLOOKUP($A93, 'E4 TB Allocation Details'!$A$18:$L$205, MATCH("Customer ID", 'E4 TB Allocation Details'!$A$18:$L$18, 0),FALSE), 'E2 Allocators'!$B$15:$W$361, MATCH('O5 Details by Class &amp; Accounts'!AR$18, 'E2 Allocators'!$B$15:$W$15, 0),FALSE)*$G93)</f>
        <v>0</v>
      </c>
      <c r="AS93" s="1411">
        <f>IF(ISERROR(VLOOKUP(VLOOKUP($A93, 'E4 TB Allocation Details'!$A$18:$L$205, MATCH("Customer ID", 'E4 TB Allocation Details'!$A$18:$L$18, 0),FALSE), 'E2 Allocators'!$B$15:$W$361, MATCH('O5 Details by Class &amp; Accounts'!AS$18, 'E2 Allocators'!$B$15:$W$15, 0),FALSE)*$G93), 0, VLOOKUP(VLOOKUP($A93, 'E4 TB Allocation Details'!$A$18:$L$205, MATCH("Customer ID", 'E4 TB Allocation Details'!$A$18:$L$18, 0),FALSE), 'E2 Allocators'!$B$15:$W$361, MATCH('O5 Details by Class &amp; Accounts'!AS$18, 'E2 Allocators'!$B$15:$W$15, 0),FALSE)*$G93)</f>
        <v>0</v>
      </c>
      <c r="AT93" s="1411">
        <f>IF(ISERROR(VLOOKUP(VLOOKUP($A93, 'E4 TB Allocation Details'!$A$18:$L$205, MATCH("Customer ID", 'E4 TB Allocation Details'!$A$18:$L$18, 0),FALSE), 'E2 Allocators'!$B$15:$W$361, MATCH('O5 Details by Class &amp; Accounts'!AT$18, 'E2 Allocators'!$B$15:$W$15, 0),FALSE)*$G93), 0, VLOOKUP(VLOOKUP($A93, 'E4 TB Allocation Details'!$A$18:$L$205, MATCH("Customer ID", 'E4 TB Allocation Details'!$A$18:$L$18, 0),FALSE), 'E2 Allocators'!$B$15:$W$361, MATCH('O5 Details by Class &amp; Accounts'!AT$18, 'E2 Allocators'!$B$15:$W$15, 0),FALSE)*$G93)</f>
        <v>0</v>
      </c>
      <c r="AU93" s="1411">
        <f>IF(ISERROR(VLOOKUP(VLOOKUP($A93, 'E4 TB Allocation Details'!$A$18:$L$205, MATCH("Customer ID", 'E4 TB Allocation Details'!$A$18:$L$18, 0),FALSE), 'E2 Allocators'!$B$15:$W$361, MATCH('O5 Details by Class &amp; Accounts'!AU$18, 'E2 Allocators'!$B$15:$W$15, 0),FALSE)*$G93), 0, VLOOKUP(VLOOKUP($A93, 'E4 TB Allocation Details'!$A$18:$L$205, MATCH("Customer ID", 'E4 TB Allocation Details'!$A$18:$L$18, 0),FALSE), 'E2 Allocators'!$B$15:$W$361, MATCH('O5 Details by Class &amp; Accounts'!AU$18, 'E2 Allocators'!$B$15:$W$15, 0),FALSE)*$G93)</f>
        <v>0</v>
      </c>
      <c r="AV93" s="1411">
        <f>IF(ISERROR(VLOOKUP(VLOOKUP($A93, 'E4 TB Allocation Details'!$A$18:$L$205, MATCH("Customer ID", 'E4 TB Allocation Details'!$A$18:$L$18, 0),FALSE), 'E2 Allocators'!$B$15:$W$361, MATCH('O5 Details by Class &amp; Accounts'!AV$18, 'E2 Allocators'!$B$15:$W$15, 0),FALSE)*$G93), 0, VLOOKUP(VLOOKUP($A93, 'E4 TB Allocation Details'!$A$18:$L$205, MATCH("Customer ID", 'E4 TB Allocation Details'!$A$18:$L$18, 0),FALSE), 'E2 Allocators'!$B$15:$W$361, MATCH('O5 Details by Class &amp; Accounts'!AV$18, 'E2 Allocators'!$B$15:$W$15, 0),FALSE)*$G93)</f>
        <v>0</v>
      </c>
      <c r="AW93" s="1411">
        <f>IF(ISERROR(VLOOKUP(VLOOKUP($A93, 'E4 TB Allocation Details'!$A$18:$L$205, MATCH("Customer ID", 'E4 TB Allocation Details'!$A$18:$L$18, 0),FALSE), 'E2 Allocators'!$B$15:$W$361, MATCH('O5 Details by Class &amp; Accounts'!AW$18, 'E2 Allocators'!$B$15:$W$15, 0),FALSE)*$G93), 0, VLOOKUP(VLOOKUP($A93, 'E4 TB Allocation Details'!$A$18:$L$205, MATCH("Customer ID", 'E4 TB Allocation Details'!$A$18:$L$18, 0),FALSE), 'E2 Allocators'!$B$15:$W$361, MATCH('O5 Details by Class &amp; Accounts'!AW$18, 'E2 Allocators'!$B$15:$W$15, 0),FALSE)*$G93)</f>
        <v>0</v>
      </c>
      <c r="AX93" s="1411">
        <f t="shared" si="20"/>
        <v>0</v>
      </c>
      <c r="AY93" s="1411">
        <f>IF(ISERROR(VLOOKUP(VLOOKUP($A93, 'E4 TB Allocation Details'!$A$18:$L$205, MATCH("Misc ID", 'E4 TB Allocation Details'!$A$18:$L$18, 0),FALSE), 'E2 Allocators'!$B$15:$W$361, MATCH('O5 Details by Class &amp; Accounts'!AY$18, 'E2 Allocators'!$B$15:$W$15, 0),FALSE)*$E93), 0, VLOOKUP(VLOOKUP($A93, 'E4 TB Allocation Details'!$A$18:$L$205, MATCH("Misc ID", 'E4 TB Allocation Details'!$A$18:$L$18, 0),FALSE), 'E2 Allocators'!$B$15:$W$361, MATCH('O5 Details by Class &amp; Accounts'!AY$18, 'E2 Allocators'!$B$15:$W$15, 0),FALSE)*$E93)</f>
        <v>-262634.95578119886</v>
      </c>
      <c r="AZ93" s="1411">
        <f>IF(ISERROR(VLOOKUP(VLOOKUP($A93, 'E4 TB Allocation Details'!$A$18:$L$205, MATCH("Misc ID", 'E4 TB Allocation Details'!$A$18:$L$18, 0),FALSE), 'E2 Allocators'!$B$15:$W$361, MATCH('O5 Details by Class &amp; Accounts'!AZ$18, 'E2 Allocators'!$B$15:$W$15, 0),FALSE)*$E93), 0, VLOOKUP(VLOOKUP($A93, 'E4 TB Allocation Details'!$A$18:$L$205, MATCH("Misc ID", 'E4 TB Allocation Details'!$A$18:$L$18, 0),FALSE), 'E2 Allocators'!$B$15:$W$361, MATCH('O5 Details by Class &amp; Accounts'!AZ$18, 'E2 Allocators'!$B$15:$W$15, 0),FALSE)*$E93)</f>
        <v>-62384.146740910575</v>
      </c>
      <c r="BA93" s="1411">
        <f>IF(ISERROR(VLOOKUP(VLOOKUP($A93, 'E4 TB Allocation Details'!$A$18:$L$205, MATCH("Misc ID", 'E4 TB Allocation Details'!$A$18:$L$18, 0),FALSE), 'E2 Allocators'!$B$15:$W$361, MATCH('O5 Details by Class &amp; Accounts'!BA$18, 'E2 Allocators'!$B$15:$W$15, 0),FALSE)*$E93), 0, VLOOKUP(VLOOKUP($A93, 'E4 TB Allocation Details'!$A$18:$L$205, MATCH("Misc ID", 'E4 TB Allocation Details'!$A$18:$L$18, 0),FALSE), 'E2 Allocators'!$B$15:$W$361, MATCH('O5 Details by Class &amp; Accounts'!BA$18, 'E2 Allocators'!$B$15:$W$15, 0),FALSE)*$E93)</f>
        <v>-25298.958401572225</v>
      </c>
      <c r="BB93" s="1411">
        <f>IF(ISERROR(VLOOKUP(VLOOKUP($A93, 'E4 TB Allocation Details'!$A$18:$L$205, MATCH("Misc ID", 'E4 TB Allocation Details'!$A$18:$L$18, 0),FALSE), 'E2 Allocators'!$B$15:$W$361, MATCH('O5 Details by Class &amp; Accounts'!BB$18, 'E2 Allocators'!$B$15:$W$15, 0),FALSE)*$E93), 0, VLOOKUP(VLOOKUP($A93, 'E4 TB Allocation Details'!$A$18:$L$205, MATCH("Misc ID", 'E4 TB Allocation Details'!$A$18:$L$18, 0),FALSE), 'E2 Allocators'!$B$15:$W$361, MATCH('O5 Details by Class &amp; Accounts'!BB$18, 'E2 Allocators'!$B$15:$W$15, 0),FALSE)*$E93)</f>
        <v>0</v>
      </c>
      <c r="BC93" s="1411">
        <f>IF(ISERROR(VLOOKUP(VLOOKUP($A93, 'E4 TB Allocation Details'!$A$18:$L$205, MATCH("Misc ID", 'E4 TB Allocation Details'!$A$18:$L$18, 0),FALSE), 'E2 Allocators'!$B$15:$W$361, MATCH('O5 Details by Class &amp; Accounts'!BC$18, 'E2 Allocators'!$B$15:$W$15, 0),FALSE)*$E93), 0, VLOOKUP(VLOOKUP($A93, 'E4 TB Allocation Details'!$A$18:$L$205, MATCH("Misc ID", 'E4 TB Allocation Details'!$A$18:$L$18, 0),FALSE), 'E2 Allocators'!$B$15:$W$361, MATCH('O5 Details by Class &amp; Accounts'!BC$18, 'E2 Allocators'!$B$15:$W$15, 0),FALSE)*$E93)</f>
        <v>0</v>
      </c>
      <c r="BD93" s="1411">
        <f>IF(ISERROR(VLOOKUP(VLOOKUP($A93, 'E4 TB Allocation Details'!$A$18:$L$205, MATCH("Misc ID", 'E4 TB Allocation Details'!$A$18:$L$18, 0),FALSE), 'E2 Allocators'!$B$15:$W$361, MATCH('O5 Details by Class &amp; Accounts'!BD$18, 'E2 Allocators'!$B$15:$W$15, 0),FALSE)*$E93), 0, VLOOKUP(VLOOKUP($A93, 'E4 TB Allocation Details'!$A$18:$L$205, MATCH("Misc ID", 'E4 TB Allocation Details'!$A$18:$L$18, 0),FALSE), 'E2 Allocators'!$B$15:$W$361, MATCH('O5 Details by Class &amp; Accounts'!BD$18, 'E2 Allocators'!$B$15:$W$15, 0),FALSE)*$E93)</f>
        <v>0</v>
      </c>
      <c r="BE93" s="1411">
        <f>IF(ISERROR(VLOOKUP(VLOOKUP($A93, 'E4 TB Allocation Details'!$A$18:$L$205, MATCH("Misc ID", 'E4 TB Allocation Details'!$A$18:$L$18, 0),FALSE), 'E2 Allocators'!$B$15:$W$361, MATCH('O5 Details by Class &amp; Accounts'!BE$18, 'E2 Allocators'!$B$15:$W$15, 0),FALSE)*$E93), 0, VLOOKUP(VLOOKUP($A93, 'E4 TB Allocation Details'!$A$18:$L$205, MATCH("Misc ID", 'E4 TB Allocation Details'!$A$18:$L$18, 0),FALSE), 'E2 Allocators'!$B$15:$W$361, MATCH('O5 Details by Class &amp; Accounts'!BE$18, 'E2 Allocators'!$B$15:$W$15, 0),FALSE)*$E93)</f>
        <v>-115.09990173599738</v>
      </c>
      <c r="BF93" s="1411">
        <f>IF(ISERROR(VLOOKUP(VLOOKUP($A93, 'E4 TB Allocation Details'!$A$18:$L$205, MATCH("Misc ID", 'E4 TB Allocation Details'!$A$18:$L$18, 0),FALSE), 'E2 Allocators'!$B$15:$W$361, MATCH('O5 Details by Class &amp; Accounts'!BF$18, 'E2 Allocators'!$B$15:$W$15, 0),FALSE)*$E93), 0, VLOOKUP(VLOOKUP($A93, 'E4 TB Allocation Details'!$A$18:$L$205, MATCH("Misc ID", 'E4 TB Allocation Details'!$A$18:$L$18, 0),FALSE), 'E2 Allocators'!$B$15:$W$361, MATCH('O5 Details by Class &amp; Accounts'!BF$18, 'E2 Allocators'!$B$15:$W$15, 0),FALSE)*$E93)</f>
        <v>-621.53946937438582</v>
      </c>
      <c r="BG93" s="1411">
        <f>IF(ISERROR(VLOOKUP(VLOOKUP($A93, 'E4 TB Allocation Details'!$A$18:$L$205, MATCH("Misc ID", 'E4 TB Allocation Details'!$A$18:$L$18, 0),FALSE), 'E2 Allocators'!$B$15:$W$361, MATCH('O5 Details by Class &amp; Accounts'!BG$18, 'E2 Allocators'!$B$15:$W$15, 0),FALSE)*$E93), 0, VLOOKUP(VLOOKUP($A93, 'E4 TB Allocation Details'!$A$18:$L$205, MATCH("Misc ID", 'E4 TB Allocation Details'!$A$18:$L$18, 0),FALSE), 'E2 Allocators'!$B$15:$W$361, MATCH('O5 Details by Class &amp; Accounts'!BG$18, 'E2 Allocators'!$B$15:$W$15, 0),FALSE)*$E93)</f>
        <v>-345.29970520799213</v>
      </c>
      <c r="BH93" s="1411">
        <f>IF(ISERROR(VLOOKUP(VLOOKUP($A93, 'E4 TB Allocation Details'!$A$18:$L$205, MATCH("Misc ID", 'E4 TB Allocation Details'!$A$18:$L$18, 0),FALSE), 'E2 Allocators'!$B$15:$W$361, MATCH('O5 Details by Class &amp; Accounts'!BH$18, 'E2 Allocators'!$B$15:$W$15, 0),FALSE)*$E93), 0, VLOOKUP(VLOOKUP($A93, 'E4 TB Allocation Details'!$A$18:$L$205, MATCH("Misc ID", 'E4 TB Allocation Details'!$A$18:$L$18, 0),FALSE), 'E2 Allocators'!$B$15:$W$361, MATCH('O5 Details by Class &amp; Accounts'!BH$18, 'E2 Allocators'!$B$15:$W$15, 0),FALSE)*$E93)</f>
        <v>0</v>
      </c>
      <c r="BI93" s="1411">
        <f>IF(ISERROR(VLOOKUP(VLOOKUP($A93, 'E4 TB Allocation Details'!$A$18:$L$205, MATCH("Misc ID", 'E4 TB Allocation Details'!$A$18:$L$18, 0),FALSE), 'E2 Allocators'!$B$15:$W$361, MATCH('O5 Details by Class &amp; Accounts'!BI$18, 'E2 Allocators'!$B$15:$W$15, 0),FALSE)*$E93), 0, VLOOKUP(VLOOKUP($A93, 'E4 TB Allocation Details'!$A$18:$L$205, MATCH("Misc ID", 'E4 TB Allocation Details'!$A$18:$L$18, 0),FALSE), 'E2 Allocators'!$B$15:$W$361, MATCH('O5 Details by Class &amp; Accounts'!BI$18, 'E2 Allocators'!$B$15:$W$15, 0),FALSE)*$E93)</f>
        <v>0</v>
      </c>
      <c r="BJ93" s="1411">
        <f>IF(ISERROR(VLOOKUP(VLOOKUP($A93, 'E4 TB Allocation Details'!$A$18:$L$205, MATCH("Misc ID", 'E4 TB Allocation Details'!$A$18:$L$18, 0),FALSE), 'E2 Allocators'!$B$15:$W$361, MATCH('O5 Details by Class &amp; Accounts'!BJ$18, 'E2 Allocators'!$B$15:$W$15, 0),FALSE)*$E93), 0, VLOOKUP(VLOOKUP($A93, 'E4 TB Allocation Details'!$A$18:$L$205, MATCH("Misc ID", 'E4 TB Allocation Details'!$A$18:$L$18, 0),FALSE), 'E2 Allocators'!$B$15:$W$361, MATCH('O5 Details by Class &amp; Accounts'!BJ$18, 'E2 Allocators'!$B$15:$W$15, 0),FALSE)*$E93)</f>
        <v>0</v>
      </c>
      <c r="BK93" s="1411">
        <f>IF(ISERROR(VLOOKUP(VLOOKUP($A93, 'E4 TB Allocation Details'!$A$18:$L$205, MATCH("Misc ID", 'E4 TB Allocation Details'!$A$18:$L$18, 0),FALSE), 'E2 Allocators'!$B$15:$W$361, MATCH('O5 Details by Class &amp; Accounts'!BK$18, 'E2 Allocators'!$B$15:$W$15, 0),FALSE)*$E93), 0, VLOOKUP(VLOOKUP($A93, 'E4 TB Allocation Details'!$A$18:$L$205, MATCH("Misc ID", 'E4 TB Allocation Details'!$A$18:$L$18, 0),FALSE), 'E2 Allocators'!$B$15:$W$361, MATCH('O5 Details by Class &amp; Accounts'!BK$18, 'E2 Allocators'!$B$15:$W$15, 0),FALSE)*$E93)</f>
        <v>0</v>
      </c>
      <c r="BL93" s="1411">
        <f>IF(ISERROR(VLOOKUP(VLOOKUP($A93, 'E4 TB Allocation Details'!$A$18:$L$205, MATCH("Misc ID", 'E4 TB Allocation Details'!$A$18:$L$18, 0),FALSE), 'E2 Allocators'!$B$15:$W$361, MATCH('O5 Details by Class &amp; Accounts'!BL$18, 'E2 Allocators'!$B$15:$W$15, 0),FALSE)*$E93), 0, VLOOKUP(VLOOKUP($A93, 'E4 TB Allocation Details'!$A$18:$L$205, MATCH("Misc ID", 'E4 TB Allocation Details'!$A$18:$L$18, 0),FALSE), 'E2 Allocators'!$B$15:$W$361, MATCH('O5 Details by Class &amp; Accounts'!BL$18, 'E2 Allocators'!$B$15:$W$15, 0),FALSE)*$E93)</f>
        <v>0</v>
      </c>
      <c r="BM93" s="1411">
        <f>IF(ISERROR(VLOOKUP(VLOOKUP($A93, 'E4 TB Allocation Details'!$A$18:$L$205, MATCH("Misc ID", 'E4 TB Allocation Details'!$A$18:$L$18, 0),FALSE), 'E2 Allocators'!$B$15:$W$361, MATCH('O5 Details by Class &amp; Accounts'!BM$18, 'E2 Allocators'!$B$15:$W$15, 0),FALSE)*$E93), 0, VLOOKUP(VLOOKUP($A93, 'E4 TB Allocation Details'!$A$18:$L$205, MATCH("Misc ID", 'E4 TB Allocation Details'!$A$18:$L$18, 0),FALSE), 'E2 Allocators'!$B$15:$W$361, MATCH('O5 Details by Class &amp; Accounts'!BM$18, 'E2 Allocators'!$B$15:$W$15, 0),FALSE)*$E93)</f>
        <v>0</v>
      </c>
      <c r="BN93" s="1411">
        <f>IF(ISERROR(VLOOKUP(VLOOKUP($A93, 'E4 TB Allocation Details'!$A$18:$L$205, MATCH("Misc ID", 'E4 TB Allocation Details'!$A$18:$L$18, 0),FALSE), 'E2 Allocators'!$B$15:$W$361, MATCH('O5 Details by Class &amp; Accounts'!BN$18, 'E2 Allocators'!$B$15:$W$15, 0),FALSE)*$E93), 0, VLOOKUP(VLOOKUP($A93, 'E4 TB Allocation Details'!$A$18:$L$205, MATCH("Misc ID", 'E4 TB Allocation Details'!$A$18:$L$18, 0),FALSE), 'E2 Allocators'!$B$15:$W$361, MATCH('O5 Details by Class &amp; Accounts'!BN$18, 'E2 Allocators'!$B$15:$W$15, 0),FALSE)*$E93)</f>
        <v>0</v>
      </c>
      <c r="BO93" s="1411">
        <f>IF(ISERROR(VLOOKUP(VLOOKUP($A93, 'E4 TB Allocation Details'!$A$18:$L$205, MATCH("Misc ID", 'E4 TB Allocation Details'!$A$18:$L$18, 0),FALSE), 'E2 Allocators'!$B$15:$W$361, MATCH('O5 Details by Class &amp; Accounts'!BO$18, 'E2 Allocators'!$B$15:$W$15, 0),FALSE)*$E93), 0, VLOOKUP(VLOOKUP($A93, 'E4 TB Allocation Details'!$A$18:$L$205, MATCH("Misc ID", 'E4 TB Allocation Details'!$A$18:$L$18, 0),FALSE), 'E2 Allocators'!$B$15:$W$361, MATCH('O5 Details by Class &amp; Accounts'!BO$18, 'E2 Allocators'!$B$15:$W$15, 0),FALSE)*$E93)</f>
        <v>0</v>
      </c>
      <c r="BP93" s="1411">
        <f>IF(ISERROR(VLOOKUP(VLOOKUP($A93, 'E4 TB Allocation Details'!$A$18:$L$205, MATCH("Misc ID", 'E4 TB Allocation Details'!$A$18:$L$18, 0),FALSE), 'E2 Allocators'!$B$15:$W$361, MATCH('O5 Details by Class &amp; Accounts'!BP$18, 'E2 Allocators'!$B$15:$W$15, 0),FALSE)*$E93), 0, VLOOKUP(VLOOKUP($A93, 'E4 TB Allocation Details'!$A$18:$L$205, MATCH("Misc ID", 'E4 TB Allocation Details'!$A$18:$L$18, 0),FALSE), 'E2 Allocators'!$B$15:$W$361, MATCH('O5 Details by Class &amp; Accounts'!BP$18, 'E2 Allocators'!$B$15:$W$15, 0),FALSE)*$E93)</f>
        <v>0</v>
      </c>
      <c r="BQ93" s="1411">
        <f>IF(ISERROR(VLOOKUP(VLOOKUP($A93, 'E4 TB Allocation Details'!$A$18:$L$205, MATCH("Misc ID", 'E4 TB Allocation Details'!$A$18:$L$18, 0),FALSE), 'E2 Allocators'!$B$15:$W$361, MATCH('O5 Details by Class &amp; Accounts'!BQ$18, 'E2 Allocators'!$B$15:$W$15, 0),FALSE)*$E93), 0, VLOOKUP(VLOOKUP($A93, 'E4 TB Allocation Details'!$A$18:$L$205, MATCH("Misc ID", 'E4 TB Allocation Details'!$A$18:$L$18, 0),FALSE), 'E2 Allocators'!$B$15:$W$361, MATCH('O5 Details by Class &amp; Accounts'!BQ$18, 'E2 Allocators'!$B$15:$W$15, 0),FALSE)*$E93)</f>
        <v>0</v>
      </c>
      <c r="BR93" s="1411">
        <f>IF(ISERROR(VLOOKUP(VLOOKUP($A93, 'E4 TB Allocation Details'!$A$18:$L$205, MATCH("Misc ID", 'E4 TB Allocation Details'!$A$18:$L$18, 0),FALSE), 'E2 Allocators'!$B$15:$W$361, MATCH('O5 Details by Class &amp; Accounts'!BR$18, 'E2 Allocators'!$B$15:$W$15, 0),FALSE)*$E93), 0, VLOOKUP(VLOOKUP($A93, 'E4 TB Allocation Details'!$A$18:$L$205, MATCH("Misc ID", 'E4 TB Allocation Details'!$A$18:$L$18, 0),FALSE), 'E2 Allocators'!$B$15:$W$361, MATCH('O5 Details by Class &amp; Accounts'!BR$18, 'E2 Allocators'!$B$15:$W$15, 0),FALSE)*$E93)</f>
        <v>0</v>
      </c>
      <c r="BS93" s="1411">
        <f t="shared" si="21"/>
        <v>-351400.00000000012</v>
      </c>
      <c r="BT93" s="1411">
        <f>IF(ISERROR(VLOOKUP(VLOOKUP($A93, 'E4 TB Allocation Details'!$A$18:$L$205, MATCH("A &amp; G ID", 'E4 TB Allocation Details'!$A$18:$L$18, 0),FALSE), 'E2 Allocators'!$B$15:$W$361, MATCH('O5 Details by Class &amp; Accounts'!BT$18, 'E2 Allocators'!$B$15:$W$15, 0),FALSE)*$E93), 0, VLOOKUP(VLOOKUP($A93, 'E4 TB Allocation Details'!$A$18:$L$205, MATCH("A &amp; G ID", 'E4 TB Allocation Details'!$A$18:$L$18, 0),FALSE), 'E2 Allocators'!$B$15:$W$361, MATCH('O5 Details by Class &amp; Accounts'!BT$18, 'E2 Allocators'!$B$15:$W$15, 0),FALSE)*$E93)</f>
        <v>0</v>
      </c>
      <c r="BU93" s="1411">
        <f>IF(ISERROR(VLOOKUP(VLOOKUP($A93, 'E4 TB Allocation Details'!$A$18:$L$205, MATCH("A &amp; G ID", 'E4 TB Allocation Details'!$A$18:$L$18, 0),FALSE), 'E2 Allocators'!$B$15:$W$361, MATCH('O5 Details by Class &amp; Accounts'!BU$18, 'E2 Allocators'!$B$15:$W$15, 0),FALSE)*$E93), 0, VLOOKUP(VLOOKUP($A93, 'E4 TB Allocation Details'!$A$18:$L$205, MATCH("A &amp; G ID", 'E4 TB Allocation Details'!$A$18:$L$18, 0),FALSE), 'E2 Allocators'!$B$15:$W$361, MATCH('O5 Details by Class &amp; Accounts'!BU$18, 'E2 Allocators'!$B$15:$W$15, 0),FALSE)*$E93)</f>
        <v>0</v>
      </c>
      <c r="BV93" s="1411">
        <f>IF(ISERROR(VLOOKUP(VLOOKUP($A93, 'E4 TB Allocation Details'!$A$18:$L$205, MATCH("A &amp; G ID", 'E4 TB Allocation Details'!$A$18:$L$18, 0),FALSE), 'E2 Allocators'!$B$15:$W$361, MATCH('O5 Details by Class &amp; Accounts'!BV$18, 'E2 Allocators'!$B$15:$W$15, 0),FALSE)*$E93), 0, VLOOKUP(VLOOKUP($A93, 'E4 TB Allocation Details'!$A$18:$L$205, MATCH("A &amp; G ID", 'E4 TB Allocation Details'!$A$18:$L$18, 0),FALSE), 'E2 Allocators'!$B$15:$W$361, MATCH('O5 Details by Class &amp; Accounts'!BV$18, 'E2 Allocators'!$B$15:$W$15, 0),FALSE)*$E93)</f>
        <v>0</v>
      </c>
      <c r="BW93" s="1411">
        <f>IF(ISERROR(VLOOKUP(VLOOKUP($A93, 'E4 TB Allocation Details'!$A$18:$L$205, MATCH("A &amp; G ID", 'E4 TB Allocation Details'!$A$18:$L$18, 0),FALSE), 'E2 Allocators'!$B$15:$W$361, MATCH('O5 Details by Class &amp; Accounts'!BW$18, 'E2 Allocators'!$B$15:$W$15, 0),FALSE)*$E93), 0, VLOOKUP(VLOOKUP($A93, 'E4 TB Allocation Details'!$A$18:$L$205, MATCH("A &amp; G ID", 'E4 TB Allocation Details'!$A$18:$L$18, 0),FALSE), 'E2 Allocators'!$B$15:$W$361, MATCH('O5 Details by Class &amp; Accounts'!BW$18, 'E2 Allocators'!$B$15:$W$15, 0),FALSE)*$E93)</f>
        <v>0</v>
      </c>
      <c r="BX93" s="1411">
        <f>IF(ISERROR(VLOOKUP(VLOOKUP($A93, 'E4 TB Allocation Details'!$A$18:$L$205, MATCH("A &amp; G ID", 'E4 TB Allocation Details'!$A$18:$L$18, 0),FALSE), 'E2 Allocators'!$B$15:$W$361, MATCH('O5 Details by Class &amp; Accounts'!BX$18, 'E2 Allocators'!$B$15:$W$15, 0),FALSE)*$E93), 0, VLOOKUP(VLOOKUP($A93, 'E4 TB Allocation Details'!$A$18:$L$205, MATCH("A &amp; G ID", 'E4 TB Allocation Details'!$A$18:$L$18, 0),FALSE), 'E2 Allocators'!$B$15:$W$361, MATCH('O5 Details by Class &amp; Accounts'!BX$18, 'E2 Allocators'!$B$15:$W$15, 0),FALSE)*$E93)</f>
        <v>0</v>
      </c>
      <c r="BY93" s="1411">
        <f>IF(ISERROR(VLOOKUP(VLOOKUP($A93, 'E4 TB Allocation Details'!$A$18:$L$205, MATCH("A &amp; G ID", 'E4 TB Allocation Details'!$A$18:$L$18, 0),FALSE), 'E2 Allocators'!$B$15:$W$361, MATCH('O5 Details by Class &amp; Accounts'!BY$18, 'E2 Allocators'!$B$15:$W$15, 0),FALSE)*$E93), 0, VLOOKUP(VLOOKUP($A93, 'E4 TB Allocation Details'!$A$18:$L$205, MATCH("A &amp; G ID", 'E4 TB Allocation Details'!$A$18:$L$18, 0),FALSE), 'E2 Allocators'!$B$15:$W$361, MATCH('O5 Details by Class &amp; Accounts'!BY$18, 'E2 Allocators'!$B$15:$W$15, 0),FALSE)*$E93)</f>
        <v>0</v>
      </c>
      <c r="BZ93" s="1411">
        <f>IF(ISERROR(VLOOKUP(VLOOKUP($A93, 'E4 TB Allocation Details'!$A$18:$L$205, MATCH("A &amp; G ID", 'E4 TB Allocation Details'!$A$18:$L$18, 0),FALSE), 'E2 Allocators'!$B$15:$W$361, MATCH('O5 Details by Class &amp; Accounts'!BZ$18, 'E2 Allocators'!$B$15:$W$15, 0),FALSE)*$E93), 0, VLOOKUP(VLOOKUP($A93, 'E4 TB Allocation Details'!$A$18:$L$205, MATCH("A &amp; G ID", 'E4 TB Allocation Details'!$A$18:$L$18, 0),FALSE), 'E2 Allocators'!$B$15:$W$361, MATCH('O5 Details by Class &amp; Accounts'!BZ$18, 'E2 Allocators'!$B$15:$W$15, 0),FALSE)*$E93)</f>
        <v>0</v>
      </c>
      <c r="CA93" s="1411">
        <f>IF(ISERROR(VLOOKUP(VLOOKUP($A93, 'E4 TB Allocation Details'!$A$18:$L$205, MATCH("A &amp; G ID", 'E4 TB Allocation Details'!$A$18:$L$18, 0),FALSE), 'E2 Allocators'!$B$15:$W$361, MATCH('O5 Details by Class &amp; Accounts'!CA$18, 'E2 Allocators'!$B$15:$W$15, 0),FALSE)*$E93), 0, VLOOKUP(VLOOKUP($A93, 'E4 TB Allocation Details'!$A$18:$L$205, MATCH("A &amp; G ID", 'E4 TB Allocation Details'!$A$18:$L$18, 0),FALSE), 'E2 Allocators'!$B$15:$W$361, MATCH('O5 Details by Class &amp; Accounts'!CA$18, 'E2 Allocators'!$B$15:$W$15, 0),FALSE)*$E93)</f>
        <v>0</v>
      </c>
      <c r="CB93" s="1411">
        <f>IF(ISERROR(VLOOKUP(VLOOKUP($A93, 'E4 TB Allocation Details'!$A$18:$L$205, MATCH("A &amp; G ID", 'E4 TB Allocation Details'!$A$18:$L$18, 0),FALSE), 'E2 Allocators'!$B$15:$W$361, MATCH('O5 Details by Class &amp; Accounts'!CB$18, 'E2 Allocators'!$B$15:$W$15, 0),FALSE)*$E93), 0, VLOOKUP(VLOOKUP($A93, 'E4 TB Allocation Details'!$A$18:$L$205, MATCH("A &amp; G ID", 'E4 TB Allocation Details'!$A$18:$L$18, 0),FALSE), 'E2 Allocators'!$B$15:$W$361, MATCH('O5 Details by Class &amp; Accounts'!CB$18, 'E2 Allocators'!$B$15:$W$15, 0),FALSE)*$E93)</f>
        <v>0</v>
      </c>
      <c r="CC93" s="1411">
        <f>IF(ISERROR(VLOOKUP(VLOOKUP($A93, 'E4 TB Allocation Details'!$A$18:$L$205, MATCH("A &amp; G ID", 'E4 TB Allocation Details'!$A$18:$L$18, 0),FALSE), 'E2 Allocators'!$B$15:$W$361, MATCH('O5 Details by Class &amp; Accounts'!CC$18, 'E2 Allocators'!$B$15:$W$15, 0),FALSE)*$E93), 0, VLOOKUP(VLOOKUP($A93, 'E4 TB Allocation Details'!$A$18:$L$205, MATCH("A &amp; G ID", 'E4 TB Allocation Details'!$A$18:$L$18, 0),FALSE), 'E2 Allocators'!$B$15:$W$361, MATCH('O5 Details by Class &amp; Accounts'!CC$18, 'E2 Allocators'!$B$15:$W$15, 0),FALSE)*$E93)</f>
        <v>0</v>
      </c>
      <c r="CD93" s="1411">
        <f>IF(ISERROR(VLOOKUP(VLOOKUP($A93, 'E4 TB Allocation Details'!$A$18:$L$205, MATCH("A &amp; G ID", 'E4 TB Allocation Details'!$A$18:$L$18, 0),FALSE), 'E2 Allocators'!$B$15:$W$361, MATCH('O5 Details by Class &amp; Accounts'!CD$18, 'E2 Allocators'!$B$15:$W$15, 0),FALSE)*$E93), 0, VLOOKUP(VLOOKUP($A93, 'E4 TB Allocation Details'!$A$18:$L$205, MATCH("A &amp; G ID", 'E4 TB Allocation Details'!$A$18:$L$18, 0),FALSE), 'E2 Allocators'!$B$15:$W$361, MATCH('O5 Details by Class &amp; Accounts'!CD$18, 'E2 Allocators'!$B$15:$W$15, 0),FALSE)*$E93)</f>
        <v>0</v>
      </c>
      <c r="CE93" s="1411">
        <f>IF(ISERROR(VLOOKUP(VLOOKUP($A93, 'E4 TB Allocation Details'!$A$18:$L$205, MATCH("A &amp; G ID", 'E4 TB Allocation Details'!$A$18:$L$18, 0),FALSE), 'E2 Allocators'!$B$15:$W$361, MATCH('O5 Details by Class &amp; Accounts'!CE$18, 'E2 Allocators'!$B$15:$W$15, 0),FALSE)*$E93), 0, VLOOKUP(VLOOKUP($A93, 'E4 TB Allocation Details'!$A$18:$L$205, MATCH("A &amp; G ID", 'E4 TB Allocation Details'!$A$18:$L$18, 0),FALSE), 'E2 Allocators'!$B$15:$W$361, MATCH('O5 Details by Class &amp; Accounts'!CE$18, 'E2 Allocators'!$B$15:$W$15, 0),FALSE)*$E93)</f>
        <v>0</v>
      </c>
      <c r="CF93" s="1411">
        <f>IF(ISERROR(VLOOKUP(VLOOKUP($A93, 'E4 TB Allocation Details'!$A$18:$L$205, MATCH("A &amp; G ID", 'E4 TB Allocation Details'!$A$18:$L$18, 0),FALSE), 'E2 Allocators'!$B$15:$W$361, MATCH('O5 Details by Class &amp; Accounts'!CF$18, 'E2 Allocators'!$B$15:$W$15, 0),FALSE)*$E93), 0, VLOOKUP(VLOOKUP($A93, 'E4 TB Allocation Details'!$A$18:$L$205, MATCH("A &amp; G ID", 'E4 TB Allocation Details'!$A$18:$L$18, 0),FALSE), 'E2 Allocators'!$B$15:$W$361, MATCH('O5 Details by Class &amp; Accounts'!CF$18, 'E2 Allocators'!$B$15:$W$15, 0),FALSE)*$E93)</f>
        <v>0</v>
      </c>
      <c r="CG93" s="1411">
        <f>IF(ISERROR(VLOOKUP(VLOOKUP($A93, 'E4 TB Allocation Details'!$A$18:$L$205, MATCH("A &amp; G ID", 'E4 TB Allocation Details'!$A$18:$L$18, 0),FALSE), 'E2 Allocators'!$B$15:$W$361, MATCH('O5 Details by Class &amp; Accounts'!CG$18, 'E2 Allocators'!$B$15:$W$15, 0),FALSE)*$E93), 0, VLOOKUP(VLOOKUP($A93, 'E4 TB Allocation Details'!$A$18:$L$205, MATCH("A &amp; G ID", 'E4 TB Allocation Details'!$A$18:$L$18, 0),FALSE), 'E2 Allocators'!$B$15:$W$361, MATCH('O5 Details by Class &amp; Accounts'!CG$18, 'E2 Allocators'!$B$15:$W$15, 0),FALSE)*$E93)</f>
        <v>0</v>
      </c>
      <c r="CH93" s="1411">
        <f>IF(ISERROR(VLOOKUP(VLOOKUP($A93, 'E4 TB Allocation Details'!$A$18:$L$205, MATCH("A &amp; G ID", 'E4 TB Allocation Details'!$A$18:$L$18, 0),FALSE), 'E2 Allocators'!$B$15:$W$361, MATCH('O5 Details by Class &amp; Accounts'!CH$18, 'E2 Allocators'!$B$15:$W$15, 0),FALSE)*$E93), 0, VLOOKUP(VLOOKUP($A93, 'E4 TB Allocation Details'!$A$18:$L$205, MATCH("A &amp; G ID", 'E4 TB Allocation Details'!$A$18:$L$18, 0),FALSE), 'E2 Allocators'!$B$15:$W$361, MATCH('O5 Details by Class &amp; Accounts'!CH$18, 'E2 Allocators'!$B$15:$W$15, 0),FALSE)*$E93)</f>
        <v>0</v>
      </c>
      <c r="CI93" s="1411">
        <f>IF(ISERROR(VLOOKUP(VLOOKUP($A93, 'E4 TB Allocation Details'!$A$18:$L$205, MATCH("A &amp; G ID", 'E4 TB Allocation Details'!$A$18:$L$18, 0),FALSE), 'E2 Allocators'!$B$15:$W$361, MATCH('O5 Details by Class &amp; Accounts'!CI$18, 'E2 Allocators'!$B$15:$W$15, 0),FALSE)*$E93), 0, VLOOKUP(VLOOKUP($A93, 'E4 TB Allocation Details'!$A$18:$L$205, MATCH("A &amp; G ID", 'E4 TB Allocation Details'!$A$18:$L$18, 0),FALSE), 'E2 Allocators'!$B$15:$W$361, MATCH('O5 Details by Class &amp; Accounts'!CI$18, 'E2 Allocators'!$B$15:$W$15, 0),FALSE)*$E93)</f>
        <v>0</v>
      </c>
      <c r="CJ93" s="1411">
        <f>IF(ISERROR(VLOOKUP(VLOOKUP($A93, 'E4 TB Allocation Details'!$A$18:$L$205, MATCH("A &amp; G ID", 'E4 TB Allocation Details'!$A$18:$L$18, 0),FALSE), 'E2 Allocators'!$B$15:$W$361, MATCH('O5 Details by Class &amp; Accounts'!CJ$18, 'E2 Allocators'!$B$15:$W$15, 0),FALSE)*$E93), 0, VLOOKUP(VLOOKUP($A93, 'E4 TB Allocation Details'!$A$18:$L$205, MATCH("A &amp; G ID", 'E4 TB Allocation Details'!$A$18:$L$18, 0),FALSE), 'E2 Allocators'!$B$15:$W$361, MATCH('O5 Details by Class &amp; Accounts'!CJ$18, 'E2 Allocators'!$B$15:$W$15, 0),FALSE)*$E93)</f>
        <v>0</v>
      </c>
      <c r="CK93" s="1411">
        <f>IF(ISERROR(VLOOKUP(VLOOKUP($A93, 'E4 TB Allocation Details'!$A$18:$L$205, MATCH("A &amp; G ID", 'E4 TB Allocation Details'!$A$18:$L$18, 0),FALSE), 'E2 Allocators'!$B$15:$W$361, MATCH('O5 Details by Class &amp; Accounts'!CK$18, 'E2 Allocators'!$B$15:$W$15, 0),FALSE)*$E93), 0, VLOOKUP(VLOOKUP($A93, 'E4 TB Allocation Details'!$A$18:$L$205, MATCH("A &amp; G ID", 'E4 TB Allocation Details'!$A$18:$L$18, 0),FALSE), 'E2 Allocators'!$B$15:$W$361, MATCH('O5 Details by Class &amp; Accounts'!CK$18, 'E2 Allocators'!$B$15:$W$15, 0),FALSE)*$E93)</f>
        <v>0</v>
      </c>
      <c r="CL93" s="1411">
        <f>IF(ISERROR(VLOOKUP(VLOOKUP($A93, 'E4 TB Allocation Details'!$A$18:$L$205, MATCH("A &amp; G ID", 'E4 TB Allocation Details'!$A$18:$L$18, 0),FALSE), 'E2 Allocators'!$B$15:$W$361, MATCH('O5 Details by Class &amp; Accounts'!CL$18, 'E2 Allocators'!$B$15:$W$15, 0),FALSE)*$E93), 0, VLOOKUP(VLOOKUP($A93, 'E4 TB Allocation Details'!$A$18:$L$205, MATCH("A &amp; G ID", 'E4 TB Allocation Details'!$A$18:$L$18, 0),FALSE), 'E2 Allocators'!$B$15:$W$361, MATCH('O5 Details by Class &amp; Accounts'!CL$18, 'E2 Allocators'!$B$15:$W$15, 0),FALSE)*$E93)</f>
        <v>0</v>
      </c>
      <c r="CM93" s="1411">
        <f>IF(ISERROR(VLOOKUP(VLOOKUP($A93, 'E4 TB Allocation Details'!$A$18:$L$205, MATCH("A &amp; G ID", 'E4 TB Allocation Details'!$A$18:$L$18, 0),FALSE), 'E2 Allocators'!$B$15:$W$361, MATCH('O5 Details by Class &amp; Accounts'!CM$18, 'E2 Allocators'!$B$15:$W$15, 0),FALSE)*$E93), 0, VLOOKUP(VLOOKUP($A93, 'E4 TB Allocation Details'!$A$18:$L$205, MATCH("A &amp; G ID", 'E4 TB Allocation Details'!$A$18:$L$18, 0),FALSE), 'E2 Allocators'!$B$15:$W$361, MATCH('O5 Details by Class &amp; Accounts'!CM$18, 'E2 Allocators'!$B$15:$W$15, 0),FALSE)*$E93)</f>
        <v>0</v>
      </c>
      <c r="CN93" s="1411">
        <f t="shared" si="22"/>
        <v>0</v>
      </c>
      <c r="CO93" s="1791">
        <f t="shared" si="23"/>
        <v>1.1641532182693481E-10</v>
      </c>
      <c r="CQ93" s="2086" t="s">
        <v>504</v>
      </c>
    </row>
    <row r="94" spans="1:95" s="80" customFormat="1" ht="12.75">
      <c r="A94" s="1177">
        <v>4240</v>
      </c>
      <c r="B94" s="1178" t="s">
        <v>592</v>
      </c>
      <c r="C94" s="1788">
        <f>IF(ISERROR(VLOOKUP($A94,'I3 TB Data'!$A$23:$H$458,MATCH('O5 Details by Class &amp; Accounts'!$C$18, 'I3 TB Data'!$A$23:$H$23,0),0)), 0, VLOOKUP($A94,'I3 TB Data'!$A$23:$H$458,MATCH('O5 Details by Class &amp; Accounts'!$C$18,'I3 TB Data'!$A$23:$H$23,0),0))</f>
        <v>0</v>
      </c>
      <c r="D94" s="1789"/>
      <c r="E94" s="1788">
        <f t="shared" si="17"/>
        <v>0</v>
      </c>
      <c r="F94" s="1790">
        <f>IF(ISERROR(VLOOKUP($A94, 'E1 Categorization'!A33:E122, MATCH("Customer Component", 'E1 Categorization'!$A$33:$E$33,0), 0)), 0, IF(VLOOKUP($A94, 'E1 Categorization'!A33:E122, MATCH("Customer Component", 'E1 Categorization'!$A$33:$E$33,0), 0)=0, 'O5 Details by Class &amp; Accounts'!$E94, IF(AND(VLOOKUP($A94, 'E1 Categorization'!A33:E122, MATCH("Customer Component", 'E1 Categorization'!$A$33:$E$33,0), 0) &gt;0, VLOOKUP($A94, 'E1 Categorization'!A33:E122, MATCH("Customer Component", 'E1 Categorization'!$A$33:$E$33,0), 0)&lt;1), 'O5 Details by Class &amp; Accounts'!$E94*(1-VLOOKUP($A94, 'E1 Categorization'!A33:E122, MATCH("Customer Component", 'E1 Categorization'!$A$33:$E$33,0), 0)), 0)))</f>
        <v>0</v>
      </c>
      <c r="G94" s="1790">
        <f>IF(ISERROR(VLOOKUP($A94, 'E1 Categorization'!A33:E122, MATCH("Customer Component", 'E1 Categorization'!$A$33:$E$33,0), 0)),0, IF(VLOOKUP($A94, 'E1 Categorization'!A33:E122, MATCH("Customer Component", 'E1 Categorization'!$A$33:$E$33,0), 0)=0, 0, IF(AND(VLOOKUP($A94, 'E1 Categorization'!A33:E122, MATCH("Customer Component", 'E1 Categorization'!$A$33:$E$33,0), 0) &gt;0, VLOOKUP($A94, 'E1 Categorization'!A33:E122, MATCH("Customer Component", 'E1 Categorization'!$A$33:$E$33,0), 0)&lt;1), 'O5 Details by Class &amp; Accounts'!$E94*(VLOOKUP($A94, 'E1 Categorization'!A33:E122, MATCH("Customer Component", 'E1 Categorization'!$A$33:$E$33,0), 0)), 'O5 Details by Class &amp; Accounts'!$E94)))</f>
        <v>0</v>
      </c>
      <c r="H94" s="1411">
        <f t="shared" si="18"/>
        <v>0</v>
      </c>
      <c r="I94" s="1411">
        <f>IF(ISERROR(VLOOKUP(VLOOKUP($A94, 'E4 TB Allocation Details'!$A$18:$L$205, MATCH("Demand ID", 'E4 TB Allocation Details'!$A$18:$L$18, 0),FALSE), 'E2 Allocators'!$B$15:$W$361, MATCH('O5 Details by Class &amp; Accounts'!I$18, 'E2 Allocators'!$B$15:$W$15, 0),FALSE)*$F94), 0, VLOOKUP(VLOOKUP($A94, 'E4 TB Allocation Details'!$A$18:$L$205, MATCH("Demand ID", 'E4 TB Allocation Details'!$A$18:$L$18, 0),FALSE), 'E2 Allocators'!$B$15:$W$361, MATCH('O5 Details by Class &amp; Accounts'!I$18, 'E2 Allocators'!$B$15:$W$15, 0),FALSE)*$F94)</f>
        <v>0</v>
      </c>
      <c r="J94" s="1411">
        <f>IF(ISERROR(VLOOKUP(VLOOKUP($A94, 'E4 TB Allocation Details'!$A$18:$L$205, MATCH("Demand ID", 'E4 TB Allocation Details'!$A$18:$L$18, 0),FALSE), 'E2 Allocators'!$B$15:$W$361, MATCH('O5 Details by Class &amp; Accounts'!J$18, 'E2 Allocators'!$B$15:$W$15, 0),FALSE)*$F94), 0, VLOOKUP(VLOOKUP($A94, 'E4 TB Allocation Details'!$A$18:$L$205, MATCH("Demand ID", 'E4 TB Allocation Details'!$A$18:$L$18, 0),FALSE), 'E2 Allocators'!$B$15:$W$361, MATCH('O5 Details by Class &amp; Accounts'!J$18, 'E2 Allocators'!$B$15:$W$15, 0),FALSE)*$F94)</f>
        <v>0</v>
      </c>
      <c r="K94" s="1411">
        <f>IF(ISERROR(VLOOKUP(VLOOKUP($A94, 'E4 TB Allocation Details'!$A$18:$L$205, MATCH("Demand ID", 'E4 TB Allocation Details'!$A$18:$L$18, 0),FALSE), 'E2 Allocators'!$B$15:$W$361, MATCH('O5 Details by Class &amp; Accounts'!K$18, 'E2 Allocators'!$B$15:$W$15, 0),FALSE)*$F94), 0, VLOOKUP(VLOOKUP($A94, 'E4 TB Allocation Details'!$A$18:$L$205, MATCH("Demand ID", 'E4 TB Allocation Details'!$A$18:$L$18, 0),FALSE), 'E2 Allocators'!$B$15:$W$361, MATCH('O5 Details by Class &amp; Accounts'!K$18, 'E2 Allocators'!$B$15:$W$15, 0),FALSE)*$F94)</f>
        <v>0</v>
      </c>
      <c r="L94" s="1411">
        <f>IF(ISERROR(VLOOKUP(VLOOKUP($A94, 'E4 TB Allocation Details'!$A$18:$L$205, MATCH("Demand ID", 'E4 TB Allocation Details'!$A$18:$L$18, 0),FALSE), 'E2 Allocators'!$B$15:$W$361, MATCH('O5 Details by Class &amp; Accounts'!L$18, 'E2 Allocators'!$B$15:$W$15, 0),FALSE)*$F94), 0, VLOOKUP(VLOOKUP($A94, 'E4 TB Allocation Details'!$A$18:$L$205, MATCH("Demand ID", 'E4 TB Allocation Details'!$A$18:$L$18, 0),FALSE), 'E2 Allocators'!$B$15:$W$361, MATCH('O5 Details by Class &amp; Accounts'!L$18, 'E2 Allocators'!$B$15:$W$15, 0),FALSE)*$F94)</f>
        <v>0</v>
      </c>
      <c r="M94" s="1411"/>
      <c r="N94" s="1411"/>
      <c r="O94" s="1411"/>
      <c r="P94" s="1411"/>
      <c r="Q94" s="1411"/>
      <c r="R94" s="1411"/>
      <c r="S94" s="1411"/>
      <c r="T94" s="1411"/>
      <c r="U94" s="1411"/>
      <c r="V94" s="1411"/>
      <c r="W94" s="1411"/>
      <c r="X94" s="1411"/>
      <c r="Y94" s="1411"/>
      <c r="Z94" s="1411"/>
      <c r="AA94" s="1411"/>
      <c r="AB94" s="1411"/>
      <c r="AC94" s="1411">
        <f t="shared" si="19"/>
        <v>0</v>
      </c>
      <c r="AD94" s="1411">
        <f>IF(ISERROR(VLOOKUP(VLOOKUP($A94, 'E4 TB Allocation Details'!$A$18:$L$205, MATCH("Customer ID", 'E4 TB Allocation Details'!$A$18:$L$18, 0),FALSE), 'E2 Allocators'!$B$15:$W$361, MATCH('O5 Details by Class &amp; Accounts'!AD$18, 'E2 Allocators'!$B$15:$W$15, 0),FALSE)*$G94), 0, VLOOKUP(VLOOKUP($A94, 'E4 TB Allocation Details'!$A$18:$L$205, MATCH("Customer ID", 'E4 TB Allocation Details'!$A$18:$L$18, 0),FALSE), 'E2 Allocators'!$B$15:$W$361, MATCH('O5 Details by Class &amp; Accounts'!AD$18, 'E2 Allocators'!$B$15:$W$15, 0),FALSE)*$G94)</f>
        <v>0</v>
      </c>
      <c r="AE94" s="1411">
        <f>IF(ISERROR(VLOOKUP(VLOOKUP($A94, 'E4 TB Allocation Details'!$A$18:$L$205, MATCH("Customer ID", 'E4 TB Allocation Details'!$A$18:$L$18, 0),FALSE), 'E2 Allocators'!$B$15:$W$361, MATCH('O5 Details by Class &amp; Accounts'!AE$18, 'E2 Allocators'!$B$15:$W$15, 0),FALSE)*$G94), 0, VLOOKUP(VLOOKUP($A94, 'E4 TB Allocation Details'!$A$18:$L$205, MATCH("Customer ID", 'E4 TB Allocation Details'!$A$18:$L$18, 0),FALSE), 'E2 Allocators'!$B$15:$W$361, MATCH('O5 Details by Class &amp; Accounts'!AE$18, 'E2 Allocators'!$B$15:$W$15, 0),FALSE)*$G94)</f>
        <v>0</v>
      </c>
      <c r="AF94" s="1411">
        <f>IF(ISERROR(VLOOKUP(VLOOKUP($A94, 'E4 TB Allocation Details'!$A$18:$L$205, MATCH("Customer ID", 'E4 TB Allocation Details'!$A$18:$L$18, 0),FALSE), 'E2 Allocators'!$B$15:$W$361, MATCH('O5 Details by Class &amp; Accounts'!AF$18, 'E2 Allocators'!$B$15:$W$15, 0),FALSE)*$G94), 0, VLOOKUP(VLOOKUP($A94, 'E4 TB Allocation Details'!$A$18:$L$205, MATCH("Customer ID", 'E4 TB Allocation Details'!$A$18:$L$18, 0),FALSE), 'E2 Allocators'!$B$15:$W$361, MATCH('O5 Details by Class &amp; Accounts'!AF$18, 'E2 Allocators'!$B$15:$W$15, 0),FALSE)*$G94)</f>
        <v>0</v>
      </c>
      <c r="AG94" s="1411">
        <f>IF(ISERROR(VLOOKUP(VLOOKUP($A94, 'E4 TB Allocation Details'!$A$18:$L$205, MATCH("Customer ID", 'E4 TB Allocation Details'!$A$18:$L$18, 0),FALSE), 'E2 Allocators'!$B$15:$W$361, MATCH('O5 Details by Class &amp; Accounts'!AG$18, 'E2 Allocators'!$B$15:$W$15, 0),FALSE)*$G94), 0, VLOOKUP(VLOOKUP($A94, 'E4 TB Allocation Details'!$A$18:$L$205, MATCH("Customer ID", 'E4 TB Allocation Details'!$A$18:$L$18, 0),FALSE), 'E2 Allocators'!$B$15:$W$361, MATCH('O5 Details by Class &amp; Accounts'!AG$18, 'E2 Allocators'!$B$15:$W$15, 0),FALSE)*$G94)</f>
        <v>0</v>
      </c>
      <c r="AH94" s="1411">
        <f>IF(ISERROR(VLOOKUP(VLOOKUP($A94, 'E4 TB Allocation Details'!$A$18:$L$205, MATCH("Customer ID", 'E4 TB Allocation Details'!$A$18:$L$18, 0),FALSE), 'E2 Allocators'!$B$15:$W$361, MATCH('O5 Details by Class &amp; Accounts'!AH$18, 'E2 Allocators'!$B$15:$W$15, 0),FALSE)*$G94), 0, VLOOKUP(VLOOKUP($A94, 'E4 TB Allocation Details'!$A$18:$L$205, MATCH("Customer ID", 'E4 TB Allocation Details'!$A$18:$L$18, 0),FALSE), 'E2 Allocators'!$B$15:$W$361, MATCH('O5 Details by Class &amp; Accounts'!AH$18, 'E2 Allocators'!$B$15:$W$15, 0),FALSE)*$G94)</f>
        <v>0</v>
      </c>
      <c r="AI94" s="1411">
        <f>IF(ISERROR(VLOOKUP(VLOOKUP($A94, 'E4 TB Allocation Details'!$A$18:$L$205, MATCH("Customer ID", 'E4 TB Allocation Details'!$A$18:$L$18, 0),FALSE), 'E2 Allocators'!$B$15:$W$361, MATCH('O5 Details by Class &amp; Accounts'!AI$18, 'E2 Allocators'!$B$15:$W$15, 0),FALSE)*$G94), 0, VLOOKUP(VLOOKUP($A94, 'E4 TB Allocation Details'!$A$18:$L$205, MATCH("Customer ID", 'E4 TB Allocation Details'!$A$18:$L$18, 0),FALSE), 'E2 Allocators'!$B$15:$W$361, MATCH('O5 Details by Class &amp; Accounts'!AI$18, 'E2 Allocators'!$B$15:$W$15, 0),FALSE)*$G94)</f>
        <v>0</v>
      </c>
      <c r="AJ94" s="1411">
        <f>IF(ISERROR(VLOOKUP(VLOOKUP($A94, 'E4 TB Allocation Details'!$A$18:$L$205, MATCH("Customer ID", 'E4 TB Allocation Details'!$A$18:$L$18, 0),FALSE), 'E2 Allocators'!$B$15:$W$361, MATCH('O5 Details by Class &amp; Accounts'!AJ$18, 'E2 Allocators'!$B$15:$W$15, 0),FALSE)*$G94), 0, VLOOKUP(VLOOKUP($A94, 'E4 TB Allocation Details'!$A$18:$L$205, MATCH("Customer ID", 'E4 TB Allocation Details'!$A$18:$L$18, 0),FALSE), 'E2 Allocators'!$B$15:$W$361, MATCH('O5 Details by Class &amp; Accounts'!AJ$18, 'E2 Allocators'!$B$15:$W$15, 0),FALSE)*$G94)</f>
        <v>0</v>
      </c>
      <c r="AK94" s="1411">
        <f>IF(ISERROR(VLOOKUP(VLOOKUP($A94, 'E4 TB Allocation Details'!$A$18:$L$205, MATCH("Customer ID", 'E4 TB Allocation Details'!$A$18:$L$18, 0),FALSE), 'E2 Allocators'!$B$15:$W$361, MATCH('O5 Details by Class &amp; Accounts'!AK$18, 'E2 Allocators'!$B$15:$W$15, 0),FALSE)*$G94), 0, VLOOKUP(VLOOKUP($A94, 'E4 TB Allocation Details'!$A$18:$L$205, MATCH("Customer ID", 'E4 TB Allocation Details'!$A$18:$L$18, 0),FALSE), 'E2 Allocators'!$B$15:$W$361, MATCH('O5 Details by Class &amp; Accounts'!AK$18, 'E2 Allocators'!$B$15:$W$15, 0),FALSE)*$G94)</f>
        <v>0</v>
      </c>
      <c r="AL94" s="1411">
        <f>IF(ISERROR(VLOOKUP(VLOOKUP($A94, 'E4 TB Allocation Details'!$A$18:$L$205, MATCH("Customer ID", 'E4 TB Allocation Details'!$A$18:$L$18, 0),FALSE), 'E2 Allocators'!$B$15:$W$361, MATCH('O5 Details by Class &amp; Accounts'!AL$18, 'E2 Allocators'!$B$15:$W$15, 0),FALSE)*$G94), 0, VLOOKUP(VLOOKUP($A94, 'E4 TB Allocation Details'!$A$18:$L$205, MATCH("Customer ID", 'E4 TB Allocation Details'!$A$18:$L$18, 0),FALSE), 'E2 Allocators'!$B$15:$W$361, MATCH('O5 Details by Class &amp; Accounts'!AL$18, 'E2 Allocators'!$B$15:$W$15, 0),FALSE)*$G94)</f>
        <v>0</v>
      </c>
      <c r="AM94" s="1411">
        <f>IF(ISERROR(VLOOKUP(VLOOKUP($A94, 'E4 TB Allocation Details'!$A$18:$L$205, MATCH("Customer ID", 'E4 TB Allocation Details'!$A$18:$L$18, 0),FALSE), 'E2 Allocators'!$B$15:$W$361, MATCH('O5 Details by Class &amp; Accounts'!AM$18, 'E2 Allocators'!$B$15:$W$15, 0),FALSE)*$G94), 0, VLOOKUP(VLOOKUP($A94, 'E4 TB Allocation Details'!$A$18:$L$205, MATCH("Customer ID", 'E4 TB Allocation Details'!$A$18:$L$18, 0),FALSE), 'E2 Allocators'!$B$15:$W$361, MATCH('O5 Details by Class &amp; Accounts'!AM$18, 'E2 Allocators'!$B$15:$W$15, 0),FALSE)*$G94)</f>
        <v>0</v>
      </c>
      <c r="AN94" s="1411">
        <f>IF(ISERROR(VLOOKUP(VLOOKUP($A94, 'E4 TB Allocation Details'!$A$18:$L$205, MATCH("Customer ID", 'E4 TB Allocation Details'!$A$18:$L$18, 0),FALSE), 'E2 Allocators'!$B$15:$W$361, MATCH('O5 Details by Class &amp; Accounts'!AN$18, 'E2 Allocators'!$B$15:$W$15, 0),FALSE)*$G94), 0, VLOOKUP(VLOOKUP($A94, 'E4 TB Allocation Details'!$A$18:$L$205, MATCH("Customer ID", 'E4 TB Allocation Details'!$A$18:$L$18, 0),FALSE), 'E2 Allocators'!$B$15:$W$361, MATCH('O5 Details by Class &amp; Accounts'!AN$18, 'E2 Allocators'!$B$15:$W$15, 0),FALSE)*$G94)</f>
        <v>0</v>
      </c>
      <c r="AO94" s="1411">
        <f>IF(ISERROR(VLOOKUP(VLOOKUP($A94, 'E4 TB Allocation Details'!$A$18:$L$205, MATCH("Customer ID", 'E4 TB Allocation Details'!$A$18:$L$18, 0),FALSE), 'E2 Allocators'!$B$15:$W$361, MATCH('O5 Details by Class &amp; Accounts'!AO$18, 'E2 Allocators'!$B$15:$W$15, 0),FALSE)*$G94), 0, VLOOKUP(VLOOKUP($A94, 'E4 TB Allocation Details'!$A$18:$L$205, MATCH("Customer ID", 'E4 TB Allocation Details'!$A$18:$L$18, 0),FALSE), 'E2 Allocators'!$B$15:$W$361, MATCH('O5 Details by Class &amp; Accounts'!AO$18, 'E2 Allocators'!$B$15:$W$15, 0),FALSE)*$G94)</f>
        <v>0</v>
      </c>
      <c r="AP94" s="1411">
        <f>IF(ISERROR(VLOOKUP(VLOOKUP($A94, 'E4 TB Allocation Details'!$A$18:$L$205, MATCH("Customer ID", 'E4 TB Allocation Details'!$A$18:$L$18, 0),FALSE), 'E2 Allocators'!$B$15:$W$361, MATCH('O5 Details by Class &amp; Accounts'!AP$18, 'E2 Allocators'!$B$15:$W$15, 0),FALSE)*$G94), 0, VLOOKUP(VLOOKUP($A94, 'E4 TB Allocation Details'!$A$18:$L$205, MATCH("Customer ID", 'E4 TB Allocation Details'!$A$18:$L$18, 0),FALSE), 'E2 Allocators'!$B$15:$W$361, MATCH('O5 Details by Class &amp; Accounts'!AP$18, 'E2 Allocators'!$B$15:$W$15, 0),FALSE)*$G94)</f>
        <v>0</v>
      </c>
      <c r="AQ94" s="1411">
        <f>IF(ISERROR(VLOOKUP(VLOOKUP($A94, 'E4 TB Allocation Details'!$A$18:$L$205, MATCH("Customer ID", 'E4 TB Allocation Details'!$A$18:$L$18, 0),FALSE), 'E2 Allocators'!$B$15:$W$361, MATCH('O5 Details by Class &amp; Accounts'!AQ$18, 'E2 Allocators'!$B$15:$W$15, 0),FALSE)*$G94), 0, VLOOKUP(VLOOKUP($A94, 'E4 TB Allocation Details'!$A$18:$L$205, MATCH("Customer ID", 'E4 TB Allocation Details'!$A$18:$L$18, 0),FALSE), 'E2 Allocators'!$B$15:$W$361, MATCH('O5 Details by Class &amp; Accounts'!AQ$18, 'E2 Allocators'!$B$15:$W$15, 0),FALSE)*$G94)</f>
        <v>0</v>
      </c>
      <c r="AR94" s="1411">
        <f>IF(ISERROR(VLOOKUP(VLOOKUP($A94, 'E4 TB Allocation Details'!$A$18:$L$205, MATCH("Customer ID", 'E4 TB Allocation Details'!$A$18:$L$18, 0),FALSE), 'E2 Allocators'!$B$15:$W$361, MATCH('O5 Details by Class &amp; Accounts'!AR$18, 'E2 Allocators'!$B$15:$W$15, 0),FALSE)*$G94), 0, VLOOKUP(VLOOKUP($A94, 'E4 TB Allocation Details'!$A$18:$L$205, MATCH("Customer ID", 'E4 TB Allocation Details'!$A$18:$L$18, 0),FALSE), 'E2 Allocators'!$B$15:$W$361, MATCH('O5 Details by Class &amp; Accounts'!AR$18, 'E2 Allocators'!$B$15:$W$15, 0),FALSE)*$G94)</f>
        <v>0</v>
      </c>
      <c r="AS94" s="1411">
        <f>IF(ISERROR(VLOOKUP(VLOOKUP($A94, 'E4 TB Allocation Details'!$A$18:$L$205, MATCH("Customer ID", 'E4 TB Allocation Details'!$A$18:$L$18, 0),FALSE), 'E2 Allocators'!$B$15:$W$361, MATCH('O5 Details by Class &amp; Accounts'!AS$18, 'E2 Allocators'!$B$15:$W$15, 0),FALSE)*$G94), 0, VLOOKUP(VLOOKUP($A94, 'E4 TB Allocation Details'!$A$18:$L$205, MATCH("Customer ID", 'E4 TB Allocation Details'!$A$18:$L$18, 0),FALSE), 'E2 Allocators'!$B$15:$W$361, MATCH('O5 Details by Class &amp; Accounts'!AS$18, 'E2 Allocators'!$B$15:$W$15, 0),FALSE)*$G94)</f>
        <v>0</v>
      </c>
      <c r="AT94" s="1411">
        <f>IF(ISERROR(VLOOKUP(VLOOKUP($A94, 'E4 TB Allocation Details'!$A$18:$L$205, MATCH("Customer ID", 'E4 TB Allocation Details'!$A$18:$L$18, 0),FALSE), 'E2 Allocators'!$B$15:$W$361, MATCH('O5 Details by Class &amp; Accounts'!AT$18, 'E2 Allocators'!$B$15:$W$15, 0),FALSE)*$G94), 0, VLOOKUP(VLOOKUP($A94, 'E4 TB Allocation Details'!$A$18:$L$205, MATCH("Customer ID", 'E4 TB Allocation Details'!$A$18:$L$18, 0),FALSE), 'E2 Allocators'!$B$15:$W$361, MATCH('O5 Details by Class &amp; Accounts'!AT$18, 'E2 Allocators'!$B$15:$W$15, 0),FALSE)*$G94)</f>
        <v>0</v>
      </c>
      <c r="AU94" s="1411">
        <f>IF(ISERROR(VLOOKUP(VLOOKUP($A94, 'E4 TB Allocation Details'!$A$18:$L$205, MATCH("Customer ID", 'E4 TB Allocation Details'!$A$18:$L$18, 0),FALSE), 'E2 Allocators'!$B$15:$W$361, MATCH('O5 Details by Class &amp; Accounts'!AU$18, 'E2 Allocators'!$B$15:$W$15, 0),FALSE)*$G94), 0, VLOOKUP(VLOOKUP($A94, 'E4 TB Allocation Details'!$A$18:$L$205, MATCH("Customer ID", 'E4 TB Allocation Details'!$A$18:$L$18, 0),FALSE), 'E2 Allocators'!$B$15:$W$361, MATCH('O5 Details by Class &amp; Accounts'!AU$18, 'E2 Allocators'!$B$15:$W$15, 0),FALSE)*$G94)</f>
        <v>0</v>
      </c>
      <c r="AV94" s="1411">
        <f>IF(ISERROR(VLOOKUP(VLOOKUP($A94, 'E4 TB Allocation Details'!$A$18:$L$205, MATCH("Customer ID", 'E4 TB Allocation Details'!$A$18:$L$18, 0),FALSE), 'E2 Allocators'!$B$15:$W$361, MATCH('O5 Details by Class &amp; Accounts'!AV$18, 'E2 Allocators'!$B$15:$W$15, 0),FALSE)*$G94), 0, VLOOKUP(VLOOKUP($A94, 'E4 TB Allocation Details'!$A$18:$L$205, MATCH("Customer ID", 'E4 TB Allocation Details'!$A$18:$L$18, 0),FALSE), 'E2 Allocators'!$B$15:$W$361, MATCH('O5 Details by Class &amp; Accounts'!AV$18, 'E2 Allocators'!$B$15:$W$15, 0),FALSE)*$G94)</f>
        <v>0</v>
      </c>
      <c r="AW94" s="1411">
        <f>IF(ISERROR(VLOOKUP(VLOOKUP($A94, 'E4 TB Allocation Details'!$A$18:$L$205, MATCH("Customer ID", 'E4 TB Allocation Details'!$A$18:$L$18, 0),FALSE), 'E2 Allocators'!$B$15:$W$361, MATCH('O5 Details by Class &amp; Accounts'!AW$18, 'E2 Allocators'!$B$15:$W$15, 0),FALSE)*$G94), 0, VLOOKUP(VLOOKUP($A94, 'E4 TB Allocation Details'!$A$18:$L$205, MATCH("Customer ID", 'E4 TB Allocation Details'!$A$18:$L$18, 0),FALSE), 'E2 Allocators'!$B$15:$W$361, MATCH('O5 Details by Class &amp; Accounts'!AW$18, 'E2 Allocators'!$B$15:$W$15, 0),FALSE)*$G94)</f>
        <v>0</v>
      </c>
      <c r="AX94" s="1411">
        <f t="shared" si="20"/>
        <v>0</v>
      </c>
      <c r="AY94" s="1411">
        <f>IF(ISERROR(VLOOKUP(VLOOKUP($A94, 'E4 TB Allocation Details'!$A$18:$L$205, MATCH("Misc ID", 'E4 TB Allocation Details'!$A$18:$L$18, 0),FALSE), 'E2 Allocators'!$B$15:$W$361, MATCH('O5 Details by Class &amp; Accounts'!AY$18, 'E2 Allocators'!$B$15:$W$15, 0),FALSE)*$E94), 0, VLOOKUP(VLOOKUP($A94, 'E4 TB Allocation Details'!$A$18:$L$205, MATCH("Misc ID", 'E4 TB Allocation Details'!$A$18:$L$18, 0),FALSE), 'E2 Allocators'!$B$15:$W$361, MATCH('O5 Details by Class &amp; Accounts'!AY$18, 'E2 Allocators'!$B$15:$W$15, 0),FALSE)*$E94)</f>
        <v>0</v>
      </c>
      <c r="AZ94" s="1411">
        <f>IF(ISERROR(VLOOKUP(VLOOKUP($A94, 'E4 TB Allocation Details'!$A$18:$L$205, MATCH("Misc ID", 'E4 TB Allocation Details'!$A$18:$L$18, 0),FALSE), 'E2 Allocators'!$B$15:$W$361, MATCH('O5 Details by Class &amp; Accounts'!AZ$18, 'E2 Allocators'!$B$15:$W$15, 0),FALSE)*$E94), 0, VLOOKUP(VLOOKUP($A94, 'E4 TB Allocation Details'!$A$18:$L$205, MATCH("Misc ID", 'E4 TB Allocation Details'!$A$18:$L$18, 0),FALSE), 'E2 Allocators'!$B$15:$W$361, MATCH('O5 Details by Class &amp; Accounts'!AZ$18, 'E2 Allocators'!$B$15:$W$15, 0),FALSE)*$E94)</f>
        <v>0</v>
      </c>
      <c r="BA94" s="1411">
        <f>IF(ISERROR(VLOOKUP(VLOOKUP($A94, 'E4 TB Allocation Details'!$A$18:$L$205, MATCH("Misc ID", 'E4 TB Allocation Details'!$A$18:$L$18, 0),FALSE), 'E2 Allocators'!$B$15:$W$361, MATCH('O5 Details by Class &amp; Accounts'!BA$18, 'E2 Allocators'!$B$15:$W$15, 0),FALSE)*$E94), 0, VLOOKUP(VLOOKUP($A94, 'E4 TB Allocation Details'!$A$18:$L$205, MATCH("Misc ID", 'E4 TB Allocation Details'!$A$18:$L$18, 0),FALSE), 'E2 Allocators'!$B$15:$W$361, MATCH('O5 Details by Class &amp; Accounts'!BA$18, 'E2 Allocators'!$B$15:$W$15, 0),FALSE)*$E94)</f>
        <v>0</v>
      </c>
      <c r="BB94" s="1411">
        <f>IF(ISERROR(VLOOKUP(VLOOKUP($A94, 'E4 TB Allocation Details'!$A$18:$L$205, MATCH("Misc ID", 'E4 TB Allocation Details'!$A$18:$L$18, 0),FALSE), 'E2 Allocators'!$B$15:$W$361, MATCH('O5 Details by Class &amp; Accounts'!BB$18, 'E2 Allocators'!$B$15:$W$15, 0),FALSE)*$E94), 0, VLOOKUP(VLOOKUP($A94, 'E4 TB Allocation Details'!$A$18:$L$205, MATCH("Misc ID", 'E4 TB Allocation Details'!$A$18:$L$18, 0),FALSE), 'E2 Allocators'!$B$15:$W$361, MATCH('O5 Details by Class &amp; Accounts'!BB$18, 'E2 Allocators'!$B$15:$W$15, 0),FALSE)*$E94)</f>
        <v>0</v>
      </c>
      <c r="BC94" s="1411">
        <f>IF(ISERROR(VLOOKUP(VLOOKUP($A94, 'E4 TB Allocation Details'!$A$18:$L$205, MATCH("Misc ID", 'E4 TB Allocation Details'!$A$18:$L$18, 0),FALSE), 'E2 Allocators'!$B$15:$W$361, MATCH('O5 Details by Class &amp; Accounts'!BC$18, 'E2 Allocators'!$B$15:$W$15, 0),FALSE)*$E94), 0, VLOOKUP(VLOOKUP($A94, 'E4 TB Allocation Details'!$A$18:$L$205, MATCH("Misc ID", 'E4 TB Allocation Details'!$A$18:$L$18, 0),FALSE), 'E2 Allocators'!$B$15:$W$361, MATCH('O5 Details by Class &amp; Accounts'!BC$18, 'E2 Allocators'!$B$15:$W$15, 0),FALSE)*$E94)</f>
        <v>0</v>
      </c>
      <c r="BD94" s="1411">
        <f>IF(ISERROR(VLOOKUP(VLOOKUP($A94, 'E4 TB Allocation Details'!$A$18:$L$205, MATCH("Misc ID", 'E4 TB Allocation Details'!$A$18:$L$18, 0),FALSE), 'E2 Allocators'!$B$15:$W$361, MATCH('O5 Details by Class &amp; Accounts'!BD$18, 'E2 Allocators'!$B$15:$W$15, 0),FALSE)*$E94), 0, VLOOKUP(VLOOKUP($A94, 'E4 TB Allocation Details'!$A$18:$L$205, MATCH("Misc ID", 'E4 TB Allocation Details'!$A$18:$L$18, 0),FALSE), 'E2 Allocators'!$B$15:$W$361, MATCH('O5 Details by Class &amp; Accounts'!BD$18, 'E2 Allocators'!$B$15:$W$15, 0),FALSE)*$E94)</f>
        <v>0</v>
      </c>
      <c r="BE94" s="1411">
        <f>IF(ISERROR(VLOOKUP(VLOOKUP($A94, 'E4 TB Allocation Details'!$A$18:$L$205, MATCH("Misc ID", 'E4 TB Allocation Details'!$A$18:$L$18, 0),FALSE), 'E2 Allocators'!$B$15:$W$361, MATCH('O5 Details by Class &amp; Accounts'!BE$18, 'E2 Allocators'!$B$15:$W$15, 0),FALSE)*$E94), 0, VLOOKUP(VLOOKUP($A94, 'E4 TB Allocation Details'!$A$18:$L$205, MATCH("Misc ID", 'E4 TB Allocation Details'!$A$18:$L$18, 0),FALSE), 'E2 Allocators'!$B$15:$W$361, MATCH('O5 Details by Class &amp; Accounts'!BE$18, 'E2 Allocators'!$B$15:$W$15, 0),FALSE)*$E94)</f>
        <v>0</v>
      </c>
      <c r="BF94" s="1411">
        <f>IF(ISERROR(VLOOKUP(VLOOKUP($A94, 'E4 TB Allocation Details'!$A$18:$L$205, MATCH("Misc ID", 'E4 TB Allocation Details'!$A$18:$L$18, 0),FALSE), 'E2 Allocators'!$B$15:$W$361, MATCH('O5 Details by Class &amp; Accounts'!BF$18, 'E2 Allocators'!$B$15:$W$15, 0),FALSE)*$E94), 0, VLOOKUP(VLOOKUP($A94, 'E4 TB Allocation Details'!$A$18:$L$205, MATCH("Misc ID", 'E4 TB Allocation Details'!$A$18:$L$18, 0),FALSE), 'E2 Allocators'!$B$15:$W$361, MATCH('O5 Details by Class &amp; Accounts'!BF$18, 'E2 Allocators'!$B$15:$W$15, 0),FALSE)*$E94)</f>
        <v>0</v>
      </c>
      <c r="BG94" s="1411">
        <f>IF(ISERROR(VLOOKUP(VLOOKUP($A94, 'E4 TB Allocation Details'!$A$18:$L$205, MATCH("Misc ID", 'E4 TB Allocation Details'!$A$18:$L$18, 0),FALSE), 'E2 Allocators'!$B$15:$W$361, MATCH('O5 Details by Class &amp; Accounts'!BG$18, 'E2 Allocators'!$B$15:$W$15, 0),FALSE)*$E94), 0, VLOOKUP(VLOOKUP($A94, 'E4 TB Allocation Details'!$A$18:$L$205, MATCH("Misc ID", 'E4 TB Allocation Details'!$A$18:$L$18, 0),FALSE), 'E2 Allocators'!$B$15:$W$361, MATCH('O5 Details by Class &amp; Accounts'!BG$18, 'E2 Allocators'!$B$15:$W$15, 0),FALSE)*$E94)</f>
        <v>0</v>
      </c>
      <c r="BH94" s="1411">
        <f>IF(ISERROR(VLOOKUP(VLOOKUP($A94, 'E4 TB Allocation Details'!$A$18:$L$205, MATCH("Misc ID", 'E4 TB Allocation Details'!$A$18:$L$18, 0),FALSE), 'E2 Allocators'!$B$15:$W$361, MATCH('O5 Details by Class &amp; Accounts'!BH$18, 'E2 Allocators'!$B$15:$W$15, 0),FALSE)*$E94), 0, VLOOKUP(VLOOKUP($A94, 'E4 TB Allocation Details'!$A$18:$L$205, MATCH("Misc ID", 'E4 TB Allocation Details'!$A$18:$L$18, 0),FALSE), 'E2 Allocators'!$B$15:$W$361, MATCH('O5 Details by Class &amp; Accounts'!BH$18, 'E2 Allocators'!$B$15:$W$15, 0),FALSE)*$E94)</f>
        <v>0</v>
      </c>
      <c r="BI94" s="1411">
        <f>IF(ISERROR(VLOOKUP(VLOOKUP($A94, 'E4 TB Allocation Details'!$A$18:$L$205, MATCH("Misc ID", 'E4 TB Allocation Details'!$A$18:$L$18, 0),FALSE), 'E2 Allocators'!$B$15:$W$361, MATCH('O5 Details by Class &amp; Accounts'!BI$18, 'E2 Allocators'!$B$15:$W$15, 0),FALSE)*$E94), 0, VLOOKUP(VLOOKUP($A94, 'E4 TB Allocation Details'!$A$18:$L$205, MATCH("Misc ID", 'E4 TB Allocation Details'!$A$18:$L$18, 0),FALSE), 'E2 Allocators'!$B$15:$W$361, MATCH('O5 Details by Class &amp; Accounts'!BI$18, 'E2 Allocators'!$B$15:$W$15, 0),FALSE)*$E94)</f>
        <v>0</v>
      </c>
      <c r="BJ94" s="1411">
        <f>IF(ISERROR(VLOOKUP(VLOOKUP($A94, 'E4 TB Allocation Details'!$A$18:$L$205, MATCH("Misc ID", 'E4 TB Allocation Details'!$A$18:$L$18, 0),FALSE), 'E2 Allocators'!$B$15:$W$361, MATCH('O5 Details by Class &amp; Accounts'!BJ$18, 'E2 Allocators'!$B$15:$W$15, 0),FALSE)*$E94), 0, VLOOKUP(VLOOKUP($A94, 'E4 TB Allocation Details'!$A$18:$L$205, MATCH("Misc ID", 'E4 TB Allocation Details'!$A$18:$L$18, 0),FALSE), 'E2 Allocators'!$B$15:$W$361, MATCH('O5 Details by Class &amp; Accounts'!BJ$18, 'E2 Allocators'!$B$15:$W$15, 0),FALSE)*$E94)</f>
        <v>0</v>
      </c>
      <c r="BK94" s="1411">
        <f>IF(ISERROR(VLOOKUP(VLOOKUP($A94, 'E4 TB Allocation Details'!$A$18:$L$205, MATCH("Misc ID", 'E4 TB Allocation Details'!$A$18:$L$18, 0),FALSE), 'E2 Allocators'!$B$15:$W$361, MATCH('O5 Details by Class &amp; Accounts'!BK$18, 'E2 Allocators'!$B$15:$W$15, 0),FALSE)*$E94), 0, VLOOKUP(VLOOKUP($A94, 'E4 TB Allocation Details'!$A$18:$L$205, MATCH("Misc ID", 'E4 TB Allocation Details'!$A$18:$L$18, 0),FALSE), 'E2 Allocators'!$B$15:$W$361, MATCH('O5 Details by Class &amp; Accounts'!BK$18, 'E2 Allocators'!$B$15:$W$15, 0),FALSE)*$E94)</f>
        <v>0</v>
      </c>
      <c r="BL94" s="1411">
        <f>IF(ISERROR(VLOOKUP(VLOOKUP($A94, 'E4 TB Allocation Details'!$A$18:$L$205, MATCH("Misc ID", 'E4 TB Allocation Details'!$A$18:$L$18, 0),FALSE), 'E2 Allocators'!$B$15:$W$361, MATCH('O5 Details by Class &amp; Accounts'!BL$18, 'E2 Allocators'!$B$15:$W$15, 0),FALSE)*$E94), 0, VLOOKUP(VLOOKUP($A94, 'E4 TB Allocation Details'!$A$18:$L$205, MATCH("Misc ID", 'E4 TB Allocation Details'!$A$18:$L$18, 0),FALSE), 'E2 Allocators'!$B$15:$W$361, MATCH('O5 Details by Class &amp; Accounts'!BL$18, 'E2 Allocators'!$B$15:$W$15, 0),FALSE)*$E94)</f>
        <v>0</v>
      </c>
      <c r="BM94" s="1411">
        <f>IF(ISERROR(VLOOKUP(VLOOKUP($A94, 'E4 TB Allocation Details'!$A$18:$L$205, MATCH("Misc ID", 'E4 TB Allocation Details'!$A$18:$L$18, 0),FALSE), 'E2 Allocators'!$B$15:$W$361, MATCH('O5 Details by Class &amp; Accounts'!BM$18, 'E2 Allocators'!$B$15:$W$15, 0),FALSE)*$E94), 0, VLOOKUP(VLOOKUP($A94, 'E4 TB Allocation Details'!$A$18:$L$205, MATCH("Misc ID", 'E4 TB Allocation Details'!$A$18:$L$18, 0),FALSE), 'E2 Allocators'!$B$15:$W$361, MATCH('O5 Details by Class &amp; Accounts'!BM$18, 'E2 Allocators'!$B$15:$W$15, 0),FALSE)*$E94)</f>
        <v>0</v>
      </c>
      <c r="BN94" s="1411">
        <f>IF(ISERROR(VLOOKUP(VLOOKUP($A94, 'E4 TB Allocation Details'!$A$18:$L$205, MATCH("Misc ID", 'E4 TB Allocation Details'!$A$18:$L$18, 0),FALSE), 'E2 Allocators'!$B$15:$W$361, MATCH('O5 Details by Class &amp; Accounts'!BN$18, 'E2 Allocators'!$B$15:$W$15, 0),FALSE)*$E94), 0, VLOOKUP(VLOOKUP($A94, 'E4 TB Allocation Details'!$A$18:$L$205, MATCH("Misc ID", 'E4 TB Allocation Details'!$A$18:$L$18, 0),FALSE), 'E2 Allocators'!$B$15:$W$361, MATCH('O5 Details by Class &amp; Accounts'!BN$18, 'E2 Allocators'!$B$15:$W$15, 0),FALSE)*$E94)</f>
        <v>0</v>
      </c>
      <c r="BO94" s="1411">
        <f>IF(ISERROR(VLOOKUP(VLOOKUP($A94, 'E4 TB Allocation Details'!$A$18:$L$205, MATCH("Misc ID", 'E4 TB Allocation Details'!$A$18:$L$18, 0),FALSE), 'E2 Allocators'!$B$15:$W$361, MATCH('O5 Details by Class &amp; Accounts'!BO$18, 'E2 Allocators'!$B$15:$W$15, 0),FALSE)*$E94), 0, VLOOKUP(VLOOKUP($A94, 'E4 TB Allocation Details'!$A$18:$L$205, MATCH("Misc ID", 'E4 TB Allocation Details'!$A$18:$L$18, 0),FALSE), 'E2 Allocators'!$B$15:$W$361, MATCH('O5 Details by Class &amp; Accounts'!BO$18, 'E2 Allocators'!$B$15:$W$15, 0),FALSE)*$E94)</f>
        <v>0</v>
      </c>
      <c r="BP94" s="1411">
        <f>IF(ISERROR(VLOOKUP(VLOOKUP($A94, 'E4 TB Allocation Details'!$A$18:$L$205, MATCH("Misc ID", 'E4 TB Allocation Details'!$A$18:$L$18, 0),FALSE), 'E2 Allocators'!$B$15:$W$361, MATCH('O5 Details by Class &amp; Accounts'!BP$18, 'E2 Allocators'!$B$15:$W$15, 0),FALSE)*$E94), 0, VLOOKUP(VLOOKUP($A94, 'E4 TB Allocation Details'!$A$18:$L$205, MATCH("Misc ID", 'E4 TB Allocation Details'!$A$18:$L$18, 0),FALSE), 'E2 Allocators'!$B$15:$W$361, MATCH('O5 Details by Class &amp; Accounts'!BP$18, 'E2 Allocators'!$B$15:$W$15, 0),FALSE)*$E94)</f>
        <v>0</v>
      </c>
      <c r="BQ94" s="1411">
        <f>IF(ISERROR(VLOOKUP(VLOOKUP($A94, 'E4 TB Allocation Details'!$A$18:$L$205, MATCH("Misc ID", 'E4 TB Allocation Details'!$A$18:$L$18, 0),FALSE), 'E2 Allocators'!$B$15:$W$361, MATCH('O5 Details by Class &amp; Accounts'!BQ$18, 'E2 Allocators'!$B$15:$W$15, 0),FALSE)*$E94), 0, VLOOKUP(VLOOKUP($A94, 'E4 TB Allocation Details'!$A$18:$L$205, MATCH("Misc ID", 'E4 TB Allocation Details'!$A$18:$L$18, 0),FALSE), 'E2 Allocators'!$B$15:$W$361, MATCH('O5 Details by Class &amp; Accounts'!BQ$18, 'E2 Allocators'!$B$15:$W$15, 0),FALSE)*$E94)</f>
        <v>0</v>
      </c>
      <c r="BR94" s="1411">
        <f>IF(ISERROR(VLOOKUP(VLOOKUP($A94, 'E4 TB Allocation Details'!$A$18:$L$205, MATCH("Misc ID", 'E4 TB Allocation Details'!$A$18:$L$18, 0),FALSE), 'E2 Allocators'!$B$15:$W$361, MATCH('O5 Details by Class &amp; Accounts'!BR$18, 'E2 Allocators'!$B$15:$W$15, 0),FALSE)*$E94), 0, VLOOKUP(VLOOKUP($A94, 'E4 TB Allocation Details'!$A$18:$L$205, MATCH("Misc ID", 'E4 TB Allocation Details'!$A$18:$L$18, 0),FALSE), 'E2 Allocators'!$B$15:$W$361, MATCH('O5 Details by Class &amp; Accounts'!BR$18, 'E2 Allocators'!$B$15:$W$15, 0),FALSE)*$E94)</f>
        <v>0</v>
      </c>
      <c r="BS94" s="1411">
        <f t="shared" si="21"/>
        <v>0</v>
      </c>
      <c r="BT94" s="1411">
        <f>IF(ISERROR(VLOOKUP(VLOOKUP($A94, 'E4 TB Allocation Details'!$A$18:$L$205, MATCH("A &amp; G ID", 'E4 TB Allocation Details'!$A$18:$L$18, 0),FALSE), 'E2 Allocators'!$B$15:$W$361, MATCH('O5 Details by Class &amp; Accounts'!BT$18, 'E2 Allocators'!$B$15:$W$15, 0),FALSE)*$E94), 0, VLOOKUP(VLOOKUP($A94, 'E4 TB Allocation Details'!$A$18:$L$205, MATCH("A &amp; G ID", 'E4 TB Allocation Details'!$A$18:$L$18, 0),FALSE), 'E2 Allocators'!$B$15:$W$361, MATCH('O5 Details by Class &amp; Accounts'!BT$18, 'E2 Allocators'!$B$15:$W$15, 0),FALSE)*$E94)</f>
        <v>0</v>
      </c>
      <c r="BU94" s="1411">
        <f>IF(ISERROR(VLOOKUP(VLOOKUP($A94, 'E4 TB Allocation Details'!$A$18:$L$205, MATCH("A &amp; G ID", 'E4 TB Allocation Details'!$A$18:$L$18, 0),FALSE), 'E2 Allocators'!$B$15:$W$361, MATCH('O5 Details by Class &amp; Accounts'!BU$18, 'E2 Allocators'!$B$15:$W$15, 0),FALSE)*$E94), 0, VLOOKUP(VLOOKUP($A94, 'E4 TB Allocation Details'!$A$18:$L$205, MATCH("A &amp; G ID", 'E4 TB Allocation Details'!$A$18:$L$18, 0),FALSE), 'E2 Allocators'!$B$15:$W$361, MATCH('O5 Details by Class &amp; Accounts'!BU$18, 'E2 Allocators'!$B$15:$W$15, 0),FALSE)*$E94)</f>
        <v>0</v>
      </c>
      <c r="BV94" s="1411">
        <f>IF(ISERROR(VLOOKUP(VLOOKUP($A94, 'E4 TB Allocation Details'!$A$18:$L$205, MATCH("A &amp; G ID", 'E4 TB Allocation Details'!$A$18:$L$18, 0),FALSE), 'E2 Allocators'!$B$15:$W$361, MATCH('O5 Details by Class &amp; Accounts'!BV$18, 'E2 Allocators'!$B$15:$W$15, 0),FALSE)*$E94), 0, VLOOKUP(VLOOKUP($A94, 'E4 TB Allocation Details'!$A$18:$L$205, MATCH("A &amp; G ID", 'E4 TB Allocation Details'!$A$18:$L$18, 0),FALSE), 'E2 Allocators'!$B$15:$W$361, MATCH('O5 Details by Class &amp; Accounts'!BV$18, 'E2 Allocators'!$B$15:$W$15, 0),FALSE)*$E94)</f>
        <v>0</v>
      </c>
      <c r="BW94" s="1411">
        <f>IF(ISERROR(VLOOKUP(VLOOKUP($A94, 'E4 TB Allocation Details'!$A$18:$L$205, MATCH("A &amp; G ID", 'E4 TB Allocation Details'!$A$18:$L$18, 0),FALSE), 'E2 Allocators'!$B$15:$W$361, MATCH('O5 Details by Class &amp; Accounts'!BW$18, 'E2 Allocators'!$B$15:$W$15, 0),FALSE)*$E94), 0, VLOOKUP(VLOOKUP($A94, 'E4 TB Allocation Details'!$A$18:$L$205, MATCH("A &amp; G ID", 'E4 TB Allocation Details'!$A$18:$L$18, 0),FALSE), 'E2 Allocators'!$B$15:$W$361, MATCH('O5 Details by Class &amp; Accounts'!BW$18, 'E2 Allocators'!$B$15:$W$15, 0),FALSE)*$E94)</f>
        <v>0</v>
      </c>
      <c r="BX94" s="1411">
        <f>IF(ISERROR(VLOOKUP(VLOOKUP($A94, 'E4 TB Allocation Details'!$A$18:$L$205, MATCH("A &amp; G ID", 'E4 TB Allocation Details'!$A$18:$L$18, 0),FALSE), 'E2 Allocators'!$B$15:$W$361, MATCH('O5 Details by Class &amp; Accounts'!BX$18, 'E2 Allocators'!$B$15:$W$15, 0),FALSE)*$E94), 0, VLOOKUP(VLOOKUP($A94, 'E4 TB Allocation Details'!$A$18:$L$205, MATCH("A &amp; G ID", 'E4 TB Allocation Details'!$A$18:$L$18, 0),FALSE), 'E2 Allocators'!$B$15:$W$361, MATCH('O5 Details by Class &amp; Accounts'!BX$18, 'E2 Allocators'!$B$15:$W$15, 0),FALSE)*$E94)</f>
        <v>0</v>
      </c>
      <c r="BY94" s="1411">
        <f>IF(ISERROR(VLOOKUP(VLOOKUP($A94, 'E4 TB Allocation Details'!$A$18:$L$205, MATCH("A &amp; G ID", 'E4 TB Allocation Details'!$A$18:$L$18, 0),FALSE), 'E2 Allocators'!$B$15:$W$361, MATCH('O5 Details by Class &amp; Accounts'!BY$18, 'E2 Allocators'!$B$15:$W$15, 0),FALSE)*$E94), 0, VLOOKUP(VLOOKUP($A94, 'E4 TB Allocation Details'!$A$18:$L$205, MATCH("A &amp; G ID", 'E4 TB Allocation Details'!$A$18:$L$18, 0),FALSE), 'E2 Allocators'!$B$15:$W$361, MATCH('O5 Details by Class &amp; Accounts'!BY$18, 'E2 Allocators'!$B$15:$W$15, 0),FALSE)*$E94)</f>
        <v>0</v>
      </c>
      <c r="BZ94" s="1411">
        <f>IF(ISERROR(VLOOKUP(VLOOKUP($A94, 'E4 TB Allocation Details'!$A$18:$L$205, MATCH("A &amp; G ID", 'E4 TB Allocation Details'!$A$18:$L$18, 0),FALSE), 'E2 Allocators'!$B$15:$W$361, MATCH('O5 Details by Class &amp; Accounts'!BZ$18, 'E2 Allocators'!$B$15:$W$15, 0),FALSE)*$E94), 0, VLOOKUP(VLOOKUP($A94, 'E4 TB Allocation Details'!$A$18:$L$205, MATCH("A &amp; G ID", 'E4 TB Allocation Details'!$A$18:$L$18, 0),FALSE), 'E2 Allocators'!$B$15:$W$361, MATCH('O5 Details by Class &amp; Accounts'!BZ$18, 'E2 Allocators'!$B$15:$W$15, 0),FALSE)*$E94)</f>
        <v>0</v>
      </c>
      <c r="CA94" s="1411">
        <f>IF(ISERROR(VLOOKUP(VLOOKUP($A94, 'E4 TB Allocation Details'!$A$18:$L$205, MATCH("A &amp; G ID", 'E4 TB Allocation Details'!$A$18:$L$18, 0),FALSE), 'E2 Allocators'!$B$15:$W$361, MATCH('O5 Details by Class &amp; Accounts'!CA$18, 'E2 Allocators'!$B$15:$W$15, 0),FALSE)*$E94), 0, VLOOKUP(VLOOKUP($A94, 'E4 TB Allocation Details'!$A$18:$L$205, MATCH("A &amp; G ID", 'E4 TB Allocation Details'!$A$18:$L$18, 0),FALSE), 'E2 Allocators'!$B$15:$W$361, MATCH('O5 Details by Class &amp; Accounts'!CA$18, 'E2 Allocators'!$B$15:$W$15, 0),FALSE)*$E94)</f>
        <v>0</v>
      </c>
      <c r="CB94" s="1411">
        <f>IF(ISERROR(VLOOKUP(VLOOKUP($A94, 'E4 TB Allocation Details'!$A$18:$L$205, MATCH("A &amp; G ID", 'E4 TB Allocation Details'!$A$18:$L$18, 0),FALSE), 'E2 Allocators'!$B$15:$W$361, MATCH('O5 Details by Class &amp; Accounts'!CB$18, 'E2 Allocators'!$B$15:$W$15, 0),FALSE)*$E94), 0, VLOOKUP(VLOOKUP($A94, 'E4 TB Allocation Details'!$A$18:$L$205, MATCH("A &amp; G ID", 'E4 TB Allocation Details'!$A$18:$L$18, 0),FALSE), 'E2 Allocators'!$B$15:$W$361, MATCH('O5 Details by Class &amp; Accounts'!CB$18, 'E2 Allocators'!$B$15:$W$15, 0),FALSE)*$E94)</f>
        <v>0</v>
      </c>
      <c r="CC94" s="1411">
        <f>IF(ISERROR(VLOOKUP(VLOOKUP($A94, 'E4 TB Allocation Details'!$A$18:$L$205, MATCH("A &amp; G ID", 'E4 TB Allocation Details'!$A$18:$L$18, 0),FALSE), 'E2 Allocators'!$B$15:$W$361, MATCH('O5 Details by Class &amp; Accounts'!CC$18, 'E2 Allocators'!$B$15:$W$15, 0),FALSE)*$E94), 0, VLOOKUP(VLOOKUP($A94, 'E4 TB Allocation Details'!$A$18:$L$205, MATCH("A &amp; G ID", 'E4 TB Allocation Details'!$A$18:$L$18, 0),FALSE), 'E2 Allocators'!$B$15:$W$361, MATCH('O5 Details by Class &amp; Accounts'!CC$18, 'E2 Allocators'!$B$15:$W$15, 0),FALSE)*$E94)</f>
        <v>0</v>
      </c>
      <c r="CD94" s="1411">
        <f>IF(ISERROR(VLOOKUP(VLOOKUP($A94, 'E4 TB Allocation Details'!$A$18:$L$205, MATCH("A &amp; G ID", 'E4 TB Allocation Details'!$A$18:$L$18, 0),FALSE), 'E2 Allocators'!$B$15:$W$361, MATCH('O5 Details by Class &amp; Accounts'!CD$18, 'E2 Allocators'!$B$15:$W$15, 0),FALSE)*$E94), 0, VLOOKUP(VLOOKUP($A94, 'E4 TB Allocation Details'!$A$18:$L$205, MATCH("A &amp; G ID", 'E4 TB Allocation Details'!$A$18:$L$18, 0),FALSE), 'E2 Allocators'!$B$15:$W$361, MATCH('O5 Details by Class &amp; Accounts'!CD$18, 'E2 Allocators'!$B$15:$W$15, 0),FALSE)*$E94)</f>
        <v>0</v>
      </c>
      <c r="CE94" s="1411">
        <f>IF(ISERROR(VLOOKUP(VLOOKUP($A94, 'E4 TB Allocation Details'!$A$18:$L$205, MATCH("A &amp; G ID", 'E4 TB Allocation Details'!$A$18:$L$18, 0),FALSE), 'E2 Allocators'!$B$15:$W$361, MATCH('O5 Details by Class &amp; Accounts'!CE$18, 'E2 Allocators'!$B$15:$W$15, 0),FALSE)*$E94), 0, VLOOKUP(VLOOKUP($A94, 'E4 TB Allocation Details'!$A$18:$L$205, MATCH("A &amp; G ID", 'E4 TB Allocation Details'!$A$18:$L$18, 0),FALSE), 'E2 Allocators'!$B$15:$W$361, MATCH('O5 Details by Class &amp; Accounts'!CE$18, 'E2 Allocators'!$B$15:$W$15, 0),FALSE)*$E94)</f>
        <v>0</v>
      </c>
      <c r="CF94" s="1411">
        <f>IF(ISERROR(VLOOKUP(VLOOKUP($A94, 'E4 TB Allocation Details'!$A$18:$L$205, MATCH("A &amp; G ID", 'E4 TB Allocation Details'!$A$18:$L$18, 0),FALSE), 'E2 Allocators'!$B$15:$W$361, MATCH('O5 Details by Class &amp; Accounts'!CF$18, 'E2 Allocators'!$B$15:$W$15, 0),FALSE)*$E94), 0, VLOOKUP(VLOOKUP($A94, 'E4 TB Allocation Details'!$A$18:$L$205, MATCH("A &amp; G ID", 'E4 TB Allocation Details'!$A$18:$L$18, 0),FALSE), 'E2 Allocators'!$B$15:$W$361, MATCH('O5 Details by Class &amp; Accounts'!CF$18, 'E2 Allocators'!$B$15:$W$15, 0),FALSE)*$E94)</f>
        <v>0</v>
      </c>
      <c r="CG94" s="1411">
        <f>IF(ISERROR(VLOOKUP(VLOOKUP($A94, 'E4 TB Allocation Details'!$A$18:$L$205, MATCH("A &amp; G ID", 'E4 TB Allocation Details'!$A$18:$L$18, 0),FALSE), 'E2 Allocators'!$B$15:$W$361, MATCH('O5 Details by Class &amp; Accounts'!CG$18, 'E2 Allocators'!$B$15:$W$15, 0),FALSE)*$E94), 0, VLOOKUP(VLOOKUP($A94, 'E4 TB Allocation Details'!$A$18:$L$205, MATCH("A &amp; G ID", 'E4 TB Allocation Details'!$A$18:$L$18, 0),FALSE), 'E2 Allocators'!$B$15:$W$361, MATCH('O5 Details by Class &amp; Accounts'!CG$18, 'E2 Allocators'!$B$15:$W$15, 0),FALSE)*$E94)</f>
        <v>0</v>
      </c>
      <c r="CH94" s="1411">
        <f>IF(ISERROR(VLOOKUP(VLOOKUP($A94, 'E4 TB Allocation Details'!$A$18:$L$205, MATCH("A &amp; G ID", 'E4 TB Allocation Details'!$A$18:$L$18, 0),FALSE), 'E2 Allocators'!$B$15:$W$361, MATCH('O5 Details by Class &amp; Accounts'!CH$18, 'E2 Allocators'!$B$15:$W$15, 0),FALSE)*$E94), 0, VLOOKUP(VLOOKUP($A94, 'E4 TB Allocation Details'!$A$18:$L$205, MATCH("A &amp; G ID", 'E4 TB Allocation Details'!$A$18:$L$18, 0),FALSE), 'E2 Allocators'!$B$15:$W$361, MATCH('O5 Details by Class &amp; Accounts'!CH$18, 'E2 Allocators'!$B$15:$W$15, 0),FALSE)*$E94)</f>
        <v>0</v>
      </c>
      <c r="CI94" s="1411">
        <f>IF(ISERROR(VLOOKUP(VLOOKUP($A94, 'E4 TB Allocation Details'!$A$18:$L$205, MATCH("A &amp; G ID", 'E4 TB Allocation Details'!$A$18:$L$18, 0),FALSE), 'E2 Allocators'!$B$15:$W$361, MATCH('O5 Details by Class &amp; Accounts'!CI$18, 'E2 Allocators'!$B$15:$W$15, 0),FALSE)*$E94), 0, VLOOKUP(VLOOKUP($A94, 'E4 TB Allocation Details'!$A$18:$L$205, MATCH("A &amp; G ID", 'E4 TB Allocation Details'!$A$18:$L$18, 0),FALSE), 'E2 Allocators'!$B$15:$W$361, MATCH('O5 Details by Class &amp; Accounts'!CI$18, 'E2 Allocators'!$B$15:$W$15, 0),FALSE)*$E94)</f>
        <v>0</v>
      </c>
      <c r="CJ94" s="1411">
        <f>IF(ISERROR(VLOOKUP(VLOOKUP($A94, 'E4 TB Allocation Details'!$A$18:$L$205, MATCH("A &amp; G ID", 'E4 TB Allocation Details'!$A$18:$L$18, 0),FALSE), 'E2 Allocators'!$B$15:$W$361, MATCH('O5 Details by Class &amp; Accounts'!CJ$18, 'E2 Allocators'!$B$15:$W$15, 0),FALSE)*$E94), 0, VLOOKUP(VLOOKUP($A94, 'E4 TB Allocation Details'!$A$18:$L$205, MATCH("A &amp; G ID", 'E4 TB Allocation Details'!$A$18:$L$18, 0),FALSE), 'E2 Allocators'!$B$15:$W$361, MATCH('O5 Details by Class &amp; Accounts'!CJ$18, 'E2 Allocators'!$B$15:$W$15, 0),FALSE)*$E94)</f>
        <v>0</v>
      </c>
      <c r="CK94" s="1411">
        <f>IF(ISERROR(VLOOKUP(VLOOKUP($A94, 'E4 TB Allocation Details'!$A$18:$L$205, MATCH("A &amp; G ID", 'E4 TB Allocation Details'!$A$18:$L$18, 0),FALSE), 'E2 Allocators'!$B$15:$W$361, MATCH('O5 Details by Class &amp; Accounts'!CK$18, 'E2 Allocators'!$B$15:$W$15, 0),FALSE)*$E94), 0, VLOOKUP(VLOOKUP($A94, 'E4 TB Allocation Details'!$A$18:$L$205, MATCH("A &amp; G ID", 'E4 TB Allocation Details'!$A$18:$L$18, 0),FALSE), 'E2 Allocators'!$B$15:$W$361, MATCH('O5 Details by Class &amp; Accounts'!CK$18, 'E2 Allocators'!$B$15:$W$15, 0),FALSE)*$E94)</f>
        <v>0</v>
      </c>
      <c r="CL94" s="1411">
        <f>IF(ISERROR(VLOOKUP(VLOOKUP($A94, 'E4 TB Allocation Details'!$A$18:$L$205, MATCH("A &amp; G ID", 'E4 TB Allocation Details'!$A$18:$L$18, 0),FALSE), 'E2 Allocators'!$B$15:$W$361, MATCH('O5 Details by Class &amp; Accounts'!CL$18, 'E2 Allocators'!$B$15:$W$15, 0),FALSE)*$E94), 0, VLOOKUP(VLOOKUP($A94, 'E4 TB Allocation Details'!$A$18:$L$205, MATCH("A &amp; G ID", 'E4 TB Allocation Details'!$A$18:$L$18, 0),FALSE), 'E2 Allocators'!$B$15:$W$361, MATCH('O5 Details by Class &amp; Accounts'!CL$18, 'E2 Allocators'!$B$15:$W$15, 0),FALSE)*$E94)</f>
        <v>0</v>
      </c>
      <c r="CM94" s="1411">
        <f>IF(ISERROR(VLOOKUP(VLOOKUP($A94, 'E4 TB Allocation Details'!$A$18:$L$205, MATCH("A &amp; G ID", 'E4 TB Allocation Details'!$A$18:$L$18, 0),FALSE), 'E2 Allocators'!$B$15:$W$361, MATCH('O5 Details by Class &amp; Accounts'!CM$18, 'E2 Allocators'!$B$15:$W$15, 0),FALSE)*$E94), 0, VLOOKUP(VLOOKUP($A94, 'E4 TB Allocation Details'!$A$18:$L$205, MATCH("A &amp; G ID", 'E4 TB Allocation Details'!$A$18:$L$18, 0),FALSE), 'E2 Allocators'!$B$15:$W$361, MATCH('O5 Details by Class &amp; Accounts'!CM$18, 'E2 Allocators'!$B$15:$W$15, 0),FALSE)*$E94)</f>
        <v>0</v>
      </c>
      <c r="CN94" s="1411">
        <f t="shared" si="22"/>
        <v>0</v>
      </c>
      <c r="CO94" s="1791">
        <f t="shared" si="23"/>
        <v>0</v>
      </c>
      <c r="CQ94" s="2086" t="s">
        <v>401</v>
      </c>
    </row>
    <row r="95" spans="1:95" s="80" customFormat="1" ht="25.5">
      <c r="A95" s="1179">
        <v>4245</v>
      </c>
      <c r="B95" s="1180" t="s">
        <v>593</v>
      </c>
      <c r="C95" s="1788">
        <f>IF(ISERROR(VLOOKUP($A95,'I3 TB Data'!$A$23:$H$458,MATCH('O5 Details by Class &amp; Accounts'!$C$18, 'I3 TB Data'!$A$23:$H$23,0),0)), 0, VLOOKUP($A95,'I3 TB Data'!$A$23:$H$458,MATCH('O5 Details by Class &amp; Accounts'!$C$18,'I3 TB Data'!$A$23:$H$23,0),0))</f>
        <v>0</v>
      </c>
      <c r="D95" s="1789"/>
      <c r="E95" s="1788">
        <f t="shared" si="17"/>
        <v>0</v>
      </c>
      <c r="F95" s="1790">
        <f>IF(ISERROR(VLOOKUP($A95, 'E1 Categorization'!A33:E122, MATCH("Customer Component", 'E1 Categorization'!$A$33:$E$33,0), 0)), 0, IF(VLOOKUP($A95, 'E1 Categorization'!A33:E122, MATCH("Customer Component", 'E1 Categorization'!$A$33:$E$33,0), 0)=0, 'O5 Details by Class &amp; Accounts'!$E95, IF(AND(VLOOKUP($A95, 'E1 Categorization'!A33:E122, MATCH("Customer Component", 'E1 Categorization'!$A$33:$E$33,0), 0) &gt;0, VLOOKUP($A95, 'E1 Categorization'!A33:E122, MATCH("Customer Component", 'E1 Categorization'!$A$33:$E$33,0), 0)&lt;1), 'O5 Details by Class &amp; Accounts'!$E95*(1-VLOOKUP($A95, 'E1 Categorization'!A33:E122, MATCH("Customer Component", 'E1 Categorization'!$A$33:$E$33,0), 0)), 0)))</f>
        <v>0</v>
      </c>
      <c r="G95" s="1790">
        <f>IF(ISERROR(VLOOKUP($A95, 'E1 Categorization'!A33:E122, MATCH("Customer Component", 'E1 Categorization'!$A$33:$E$33,0), 0)),0, IF(VLOOKUP($A95, 'E1 Categorization'!A33:E122, MATCH("Customer Component", 'E1 Categorization'!$A$33:$E$33,0), 0)=0, 0, IF(AND(VLOOKUP($A95, 'E1 Categorization'!A33:E122, MATCH("Customer Component", 'E1 Categorization'!$A$33:$E$33,0), 0) &gt;0, VLOOKUP($A95, 'E1 Categorization'!A33:E122, MATCH("Customer Component", 'E1 Categorization'!$A$33:$E$33,0), 0)&lt;1), 'O5 Details by Class &amp; Accounts'!$E95*(VLOOKUP($A95, 'E1 Categorization'!A33:E122, MATCH("Customer Component", 'E1 Categorization'!$A$33:$E$33,0), 0)), 'O5 Details by Class &amp; Accounts'!$E95)))</f>
        <v>0</v>
      </c>
      <c r="H95" s="1411">
        <f t="shared" si="18"/>
        <v>0</v>
      </c>
      <c r="I95" s="1411">
        <f>IF(ISERROR(VLOOKUP(VLOOKUP($A95, 'E4 TB Allocation Details'!$A$18:$L$205, MATCH("Demand ID", 'E4 TB Allocation Details'!$A$18:$L$18, 0),FALSE), 'E2 Allocators'!$B$15:$W$361, MATCH('O5 Details by Class &amp; Accounts'!I$18, 'E2 Allocators'!$B$15:$W$15, 0),FALSE)*$F95), 0, VLOOKUP(VLOOKUP($A95, 'E4 TB Allocation Details'!$A$18:$L$205, MATCH("Demand ID", 'E4 TB Allocation Details'!$A$18:$L$18, 0),FALSE), 'E2 Allocators'!$B$15:$W$361, MATCH('O5 Details by Class &amp; Accounts'!I$18, 'E2 Allocators'!$B$15:$W$15, 0),FALSE)*$F95)</f>
        <v>0</v>
      </c>
      <c r="J95" s="1411">
        <f>IF(ISERROR(VLOOKUP(VLOOKUP($A95, 'E4 TB Allocation Details'!$A$18:$L$205, MATCH("Demand ID", 'E4 TB Allocation Details'!$A$18:$L$18, 0),FALSE), 'E2 Allocators'!$B$15:$W$361, MATCH('O5 Details by Class &amp; Accounts'!J$18, 'E2 Allocators'!$B$15:$W$15, 0),FALSE)*$F95), 0, VLOOKUP(VLOOKUP($A95, 'E4 TB Allocation Details'!$A$18:$L$205, MATCH("Demand ID", 'E4 TB Allocation Details'!$A$18:$L$18, 0),FALSE), 'E2 Allocators'!$B$15:$W$361, MATCH('O5 Details by Class &amp; Accounts'!J$18, 'E2 Allocators'!$B$15:$W$15, 0),FALSE)*$F95)</f>
        <v>0</v>
      </c>
      <c r="K95" s="1411">
        <f>IF(ISERROR(VLOOKUP(VLOOKUP($A95, 'E4 TB Allocation Details'!$A$18:$L$205, MATCH("Demand ID", 'E4 TB Allocation Details'!$A$18:$L$18, 0),FALSE), 'E2 Allocators'!$B$15:$W$361, MATCH('O5 Details by Class &amp; Accounts'!K$18, 'E2 Allocators'!$B$15:$W$15, 0),FALSE)*$F95), 0, VLOOKUP(VLOOKUP($A95, 'E4 TB Allocation Details'!$A$18:$L$205, MATCH("Demand ID", 'E4 TB Allocation Details'!$A$18:$L$18, 0),FALSE), 'E2 Allocators'!$B$15:$W$361, MATCH('O5 Details by Class &amp; Accounts'!K$18, 'E2 Allocators'!$B$15:$W$15, 0),FALSE)*$F95)</f>
        <v>0</v>
      </c>
      <c r="L95" s="1411">
        <f>IF(ISERROR(VLOOKUP(VLOOKUP($A95, 'E4 TB Allocation Details'!$A$18:$L$205, MATCH("Demand ID", 'E4 TB Allocation Details'!$A$18:$L$18, 0),FALSE), 'E2 Allocators'!$B$15:$W$361, MATCH('O5 Details by Class &amp; Accounts'!L$18, 'E2 Allocators'!$B$15:$W$15, 0),FALSE)*$F95), 0, VLOOKUP(VLOOKUP($A95, 'E4 TB Allocation Details'!$A$18:$L$205, MATCH("Demand ID", 'E4 TB Allocation Details'!$A$18:$L$18, 0),FALSE), 'E2 Allocators'!$B$15:$W$361, MATCH('O5 Details by Class &amp; Accounts'!L$18, 'E2 Allocators'!$B$15:$W$15, 0),FALSE)*$F95)</f>
        <v>0</v>
      </c>
      <c r="M95" s="1411">
        <f>IF(ISERROR(VLOOKUP(VLOOKUP($A95, 'E4 TB Allocation Details'!$A$18:$L$205, MATCH("Demand ID", 'E4 TB Allocation Details'!$A$18:$L$18, 0),FALSE), 'E2 Allocators'!$B$15:$W$361, MATCH('O5 Details by Class &amp; Accounts'!M$18, 'E2 Allocators'!$B$15:$W$15, 0),FALSE)*$F95), 0, VLOOKUP(VLOOKUP($A95, 'E4 TB Allocation Details'!$A$18:$L$205, MATCH("Demand ID", 'E4 TB Allocation Details'!$A$18:$L$18, 0),FALSE), 'E2 Allocators'!$B$15:$W$361, MATCH('O5 Details by Class &amp; Accounts'!M$18, 'E2 Allocators'!$B$15:$W$15, 0),FALSE)*$F95)</f>
        <v>0</v>
      </c>
      <c r="N95" s="1411">
        <f>IF(ISERROR(VLOOKUP(VLOOKUP($A95, 'E4 TB Allocation Details'!$A$18:$L$205, MATCH("Demand ID", 'E4 TB Allocation Details'!$A$18:$L$18, 0),FALSE), 'E2 Allocators'!$B$15:$W$361, MATCH('O5 Details by Class &amp; Accounts'!N$18, 'E2 Allocators'!$B$15:$W$15, 0),FALSE)*$F95), 0, VLOOKUP(VLOOKUP($A95, 'E4 TB Allocation Details'!$A$18:$L$205, MATCH("Demand ID", 'E4 TB Allocation Details'!$A$18:$L$18, 0),FALSE), 'E2 Allocators'!$B$15:$W$361, MATCH('O5 Details by Class &amp; Accounts'!N$18, 'E2 Allocators'!$B$15:$W$15, 0),FALSE)*$F95)</f>
        <v>0</v>
      </c>
      <c r="O95" s="1411">
        <f>IF(ISERROR(VLOOKUP(VLOOKUP($A95, 'E4 TB Allocation Details'!$A$18:$L$205, MATCH("Demand ID", 'E4 TB Allocation Details'!$A$18:$L$18, 0),FALSE), 'E2 Allocators'!$B$15:$W$361, MATCH('O5 Details by Class &amp; Accounts'!O$18, 'E2 Allocators'!$B$15:$W$15, 0),FALSE)*$F95), 0, VLOOKUP(VLOOKUP($A95, 'E4 TB Allocation Details'!$A$18:$L$205, MATCH("Demand ID", 'E4 TB Allocation Details'!$A$18:$L$18, 0),FALSE), 'E2 Allocators'!$B$15:$W$361, MATCH('O5 Details by Class &amp; Accounts'!O$18, 'E2 Allocators'!$B$15:$W$15, 0),FALSE)*$F95)</f>
        <v>0</v>
      </c>
      <c r="P95" s="1411">
        <f>IF(ISERROR(VLOOKUP(VLOOKUP($A95, 'E4 TB Allocation Details'!$A$18:$L$205, MATCH("Demand ID", 'E4 TB Allocation Details'!$A$18:$L$18, 0),FALSE), 'E2 Allocators'!$B$15:$W$361, MATCH('O5 Details by Class &amp; Accounts'!P$18, 'E2 Allocators'!$B$15:$W$15, 0),FALSE)*$F95), 0, VLOOKUP(VLOOKUP($A95, 'E4 TB Allocation Details'!$A$18:$L$205, MATCH("Demand ID", 'E4 TB Allocation Details'!$A$18:$L$18, 0),FALSE), 'E2 Allocators'!$B$15:$W$361, MATCH('O5 Details by Class &amp; Accounts'!P$18, 'E2 Allocators'!$B$15:$W$15, 0),FALSE)*$F95)</f>
        <v>0</v>
      </c>
      <c r="Q95" s="1411">
        <f>IF(ISERROR(VLOOKUP(VLOOKUP($A95, 'E4 TB Allocation Details'!$A$18:$L$205, MATCH("Demand ID", 'E4 TB Allocation Details'!$A$18:$L$18, 0),FALSE), 'E2 Allocators'!$B$15:$W$361, MATCH('O5 Details by Class &amp; Accounts'!Q$18, 'E2 Allocators'!$B$15:$W$15, 0),FALSE)*$F95), 0, VLOOKUP(VLOOKUP($A95, 'E4 TB Allocation Details'!$A$18:$L$205, MATCH("Demand ID", 'E4 TB Allocation Details'!$A$18:$L$18, 0),FALSE), 'E2 Allocators'!$B$15:$W$361, MATCH('O5 Details by Class &amp; Accounts'!Q$18, 'E2 Allocators'!$B$15:$W$15, 0),FALSE)*$F95)</f>
        <v>0</v>
      </c>
      <c r="R95" s="1411">
        <f>IF(ISERROR(VLOOKUP(VLOOKUP($A95, 'E4 TB Allocation Details'!$A$18:$L$205, MATCH("Demand ID", 'E4 TB Allocation Details'!$A$18:$L$18, 0),FALSE), 'E2 Allocators'!$B$15:$W$361, MATCH('O5 Details by Class &amp; Accounts'!R$18, 'E2 Allocators'!$B$15:$W$15, 0),FALSE)*$F95), 0, VLOOKUP(VLOOKUP($A95, 'E4 TB Allocation Details'!$A$18:$L$205, MATCH("Demand ID", 'E4 TB Allocation Details'!$A$18:$L$18, 0),FALSE), 'E2 Allocators'!$B$15:$W$361, MATCH('O5 Details by Class &amp; Accounts'!R$18, 'E2 Allocators'!$B$15:$W$15, 0),FALSE)*$F95)</f>
        <v>0</v>
      </c>
      <c r="S95" s="1411">
        <f>IF(ISERROR(VLOOKUP(VLOOKUP($A95, 'E4 TB Allocation Details'!$A$18:$L$205, MATCH("Demand ID", 'E4 TB Allocation Details'!$A$18:$L$18, 0),FALSE), 'E2 Allocators'!$B$15:$W$361, MATCH('O5 Details by Class &amp; Accounts'!S$18, 'E2 Allocators'!$B$15:$W$15, 0),FALSE)*$F95), 0, VLOOKUP(VLOOKUP($A95, 'E4 TB Allocation Details'!$A$18:$L$205, MATCH("Demand ID", 'E4 TB Allocation Details'!$A$18:$L$18, 0),FALSE), 'E2 Allocators'!$B$15:$W$361, MATCH('O5 Details by Class &amp; Accounts'!S$18, 'E2 Allocators'!$B$15:$W$15, 0),FALSE)*$F95)</f>
        <v>0</v>
      </c>
      <c r="T95" s="1411">
        <f>IF(ISERROR(VLOOKUP(VLOOKUP($A95, 'E4 TB Allocation Details'!$A$18:$L$205, MATCH("Demand ID", 'E4 TB Allocation Details'!$A$18:$L$18, 0),FALSE), 'E2 Allocators'!$B$15:$W$361, MATCH('O5 Details by Class &amp; Accounts'!T$18, 'E2 Allocators'!$B$15:$W$15, 0),FALSE)*$F95), 0, VLOOKUP(VLOOKUP($A95, 'E4 TB Allocation Details'!$A$18:$L$205, MATCH("Demand ID", 'E4 TB Allocation Details'!$A$18:$L$18, 0),FALSE), 'E2 Allocators'!$B$15:$W$361, MATCH('O5 Details by Class &amp; Accounts'!T$18, 'E2 Allocators'!$B$15:$W$15, 0),FALSE)*$F95)</f>
        <v>0</v>
      </c>
      <c r="U95" s="1411">
        <f>IF(ISERROR(VLOOKUP(VLOOKUP($A95, 'E4 TB Allocation Details'!$A$18:$L$205, MATCH("Demand ID", 'E4 TB Allocation Details'!$A$18:$L$18, 0),FALSE), 'E2 Allocators'!$B$15:$W$361, MATCH('O5 Details by Class &amp; Accounts'!U$18, 'E2 Allocators'!$B$15:$W$15, 0),FALSE)*$F95), 0, VLOOKUP(VLOOKUP($A95, 'E4 TB Allocation Details'!$A$18:$L$205, MATCH("Demand ID", 'E4 TB Allocation Details'!$A$18:$L$18, 0),FALSE), 'E2 Allocators'!$B$15:$W$361, MATCH('O5 Details by Class &amp; Accounts'!U$18, 'E2 Allocators'!$B$15:$W$15, 0),FALSE)*$F95)</f>
        <v>0</v>
      </c>
      <c r="V95" s="1411">
        <f>IF(ISERROR(VLOOKUP(VLOOKUP($A95, 'E4 TB Allocation Details'!$A$18:$L$205, MATCH("Demand ID", 'E4 TB Allocation Details'!$A$18:$L$18, 0),FALSE), 'E2 Allocators'!$B$15:$W$361, MATCH('O5 Details by Class &amp; Accounts'!V$18, 'E2 Allocators'!$B$15:$W$15, 0),FALSE)*$F95), 0, VLOOKUP(VLOOKUP($A95, 'E4 TB Allocation Details'!$A$18:$L$205, MATCH("Demand ID", 'E4 TB Allocation Details'!$A$18:$L$18, 0),FALSE), 'E2 Allocators'!$B$15:$W$361, MATCH('O5 Details by Class &amp; Accounts'!V$18, 'E2 Allocators'!$B$15:$W$15, 0),FALSE)*$F95)</f>
        <v>0</v>
      </c>
      <c r="W95" s="1411">
        <f>IF(ISERROR(VLOOKUP(VLOOKUP($A95, 'E4 TB Allocation Details'!$A$18:$L$205, MATCH("Demand ID", 'E4 TB Allocation Details'!$A$18:$L$18, 0),FALSE), 'E2 Allocators'!$B$15:$W$361, MATCH('O5 Details by Class &amp; Accounts'!W$18, 'E2 Allocators'!$B$15:$W$15, 0),FALSE)*$F95), 0, VLOOKUP(VLOOKUP($A95, 'E4 TB Allocation Details'!$A$18:$L$205, MATCH("Demand ID", 'E4 TB Allocation Details'!$A$18:$L$18, 0),FALSE), 'E2 Allocators'!$B$15:$W$361, MATCH('O5 Details by Class &amp; Accounts'!W$18, 'E2 Allocators'!$B$15:$W$15, 0),FALSE)*$F95)</f>
        <v>0</v>
      </c>
      <c r="X95" s="1411">
        <f>IF(ISERROR(VLOOKUP(VLOOKUP($A95, 'E4 TB Allocation Details'!$A$18:$L$205, MATCH("Demand ID", 'E4 TB Allocation Details'!$A$18:$L$18, 0),FALSE), 'E2 Allocators'!$B$15:$W$361, MATCH('O5 Details by Class &amp; Accounts'!X$18, 'E2 Allocators'!$B$15:$W$15, 0),FALSE)*$F95), 0, VLOOKUP(VLOOKUP($A95, 'E4 TB Allocation Details'!$A$18:$L$205, MATCH("Demand ID", 'E4 TB Allocation Details'!$A$18:$L$18, 0),FALSE), 'E2 Allocators'!$B$15:$W$361, MATCH('O5 Details by Class &amp; Accounts'!X$18, 'E2 Allocators'!$B$15:$W$15, 0),FALSE)*$F95)</f>
        <v>0</v>
      </c>
      <c r="Y95" s="1411">
        <f>IF(ISERROR(VLOOKUP(VLOOKUP($A95, 'E4 TB Allocation Details'!$A$18:$L$205, MATCH("Demand ID", 'E4 TB Allocation Details'!$A$18:$L$18, 0),FALSE), 'E2 Allocators'!$B$15:$W$361, MATCH('O5 Details by Class &amp; Accounts'!Y$18, 'E2 Allocators'!$B$15:$W$15, 0),FALSE)*$F95), 0, VLOOKUP(VLOOKUP($A95, 'E4 TB Allocation Details'!$A$18:$L$205, MATCH("Demand ID", 'E4 TB Allocation Details'!$A$18:$L$18, 0),FALSE), 'E2 Allocators'!$B$15:$W$361, MATCH('O5 Details by Class &amp; Accounts'!Y$18, 'E2 Allocators'!$B$15:$W$15, 0),FALSE)*$F95)</f>
        <v>0</v>
      </c>
      <c r="Z95" s="1411">
        <f>IF(ISERROR(VLOOKUP(VLOOKUP($A95, 'E4 TB Allocation Details'!$A$18:$L$205, MATCH("Demand ID", 'E4 TB Allocation Details'!$A$18:$L$18, 0),FALSE), 'E2 Allocators'!$B$15:$W$361, MATCH('O5 Details by Class &amp; Accounts'!Z$18, 'E2 Allocators'!$B$15:$W$15, 0),FALSE)*$F95), 0, VLOOKUP(VLOOKUP($A95, 'E4 TB Allocation Details'!$A$18:$L$205, MATCH("Demand ID", 'E4 TB Allocation Details'!$A$18:$L$18, 0),FALSE), 'E2 Allocators'!$B$15:$W$361, MATCH('O5 Details by Class &amp; Accounts'!Z$18, 'E2 Allocators'!$B$15:$W$15, 0),FALSE)*$F95)</f>
        <v>0</v>
      </c>
      <c r="AA95" s="1411">
        <f>IF(ISERROR(VLOOKUP(VLOOKUP($A95, 'E4 TB Allocation Details'!$A$18:$L$205, MATCH("Demand ID", 'E4 TB Allocation Details'!$A$18:$L$18, 0),FALSE), 'E2 Allocators'!$B$15:$W$361, MATCH('O5 Details by Class &amp; Accounts'!AA$18, 'E2 Allocators'!$B$15:$W$15, 0),FALSE)*$F95), 0, VLOOKUP(VLOOKUP($A95, 'E4 TB Allocation Details'!$A$18:$L$205, MATCH("Demand ID", 'E4 TB Allocation Details'!$A$18:$L$18, 0),FALSE), 'E2 Allocators'!$B$15:$W$361, MATCH('O5 Details by Class &amp; Accounts'!AA$18, 'E2 Allocators'!$B$15:$W$15, 0),FALSE)*$F95)</f>
        <v>0</v>
      </c>
      <c r="AB95" s="1411">
        <f>IF(ISERROR(VLOOKUP(VLOOKUP($A95, 'E4 TB Allocation Details'!$A$18:$L$205, MATCH("Demand ID", 'E4 TB Allocation Details'!$A$18:$L$18, 0),FALSE), 'E2 Allocators'!$B$15:$W$361, MATCH('O5 Details by Class &amp; Accounts'!AB$18, 'E2 Allocators'!$B$15:$W$15, 0),FALSE)*$F95), 0, VLOOKUP(VLOOKUP($A95, 'E4 TB Allocation Details'!$A$18:$L$205, MATCH("Demand ID", 'E4 TB Allocation Details'!$A$18:$L$18, 0),FALSE), 'E2 Allocators'!$B$15:$W$361, MATCH('O5 Details by Class &amp; Accounts'!AB$18, 'E2 Allocators'!$B$15:$W$15, 0),FALSE)*$F95)</f>
        <v>0</v>
      </c>
      <c r="AC95" s="1411">
        <f t="shared" si="19"/>
        <v>0</v>
      </c>
      <c r="AD95" s="1411">
        <f>IF(ISERROR(VLOOKUP(VLOOKUP($A95, 'E4 TB Allocation Details'!$A$18:$L$205, MATCH("Customer ID", 'E4 TB Allocation Details'!$A$18:$L$18, 0),FALSE), 'E2 Allocators'!$B$15:$W$361, MATCH('O5 Details by Class &amp; Accounts'!AD$18, 'E2 Allocators'!$B$15:$W$15, 0),FALSE)*$G95), 0, VLOOKUP(VLOOKUP($A95, 'E4 TB Allocation Details'!$A$18:$L$205, MATCH("Customer ID", 'E4 TB Allocation Details'!$A$18:$L$18, 0),FALSE), 'E2 Allocators'!$B$15:$W$361, MATCH('O5 Details by Class &amp; Accounts'!AD$18, 'E2 Allocators'!$B$15:$W$15, 0),FALSE)*$G95)</f>
        <v>0</v>
      </c>
      <c r="AE95" s="1411">
        <f>IF(ISERROR(VLOOKUP(VLOOKUP($A95, 'E4 TB Allocation Details'!$A$18:$L$205, MATCH("Customer ID", 'E4 TB Allocation Details'!$A$18:$L$18, 0),FALSE), 'E2 Allocators'!$B$15:$W$361, MATCH('O5 Details by Class &amp; Accounts'!AE$18, 'E2 Allocators'!$B$15:$W$15, 0),FALSE)*$G95), 0, VLOOKUP(VLOOKUP($A95, 'E4 TB Allocation Details'!$A$18:$L$205, MATCH("Customer ID", 'E4 TB Allocation Details'!$A$18:$L$18, 0),FALSE), 'E2 Allocators'!$B$15:$W$361, MATCH('O5 Details by Class &amp; Accounts'!AE$18, 'E2 Allocators'!$B$15:$W$15, 0),FALSE)*$G95)</f>
        <v>0</v>
      </c>
      <c r="AF95" s="1411">
        <f>IF(ISERROR(VLOOKUP(VLOOKUP($A95, 'E4 TB Allocation Details'!$A$18:$L$205, MATCH("Customer ID", 'E4 TB Allocation Details'!$A$18:$L$18, 0),FALSE), 'E2 Allocators'!$B$15:$W$361, MATCH('O5 Details by Class &amp; Accounts'!AF$18, 'E2 Allocators'!$B$15:$W$15, 0),FALSE)*$G95), 0, VLOOKUP(VLOOKUP($A95, 'E4 TB Allocation Details'!$A$18:$L$205, MATCH("Customer ID", 'E4 TB Allocation Details'!$A$18:$L$18, 0),FALSE), 'E2 Allocators'!$B$15:$W$361, MATCH('O5 Details by Class &amp; Accounts'!AF$18, 'E2 Allocators'!$B$15:$W$15, 0),FALSE)*$G95)</f>
        <v>0</v>
      </c>
      <c r="AG95" s="1411">
        <f>IF(ISERROR(VLOOKUP(VLOOKUP($A95, 'E4 TB Allocation Details'!$A$18:$L$205, MATCH("Customer ID", 'E4 TB Allocation Details'!$A$18:$L$18, 0),FALSE), 'E2 Allocators'!$B$15:$W$361, MATCH('O5 Details by Class &amp; Accounts'!AG$18, 'E2 Allocators'!$B$15:$W$15, 0),FALSE)*$G95), 0, VLOOKUP(VLOOKUP($A95, 'E4 TB Allocation Details'!$A$18:$L$205, MATCH("Customer ID", 'E4 TB Allocation Details'!$A$18:$L$18, 0),FALSE), 'E2 Allocators'!$B$15:$W$361, MATCH('O5 Details by Class &amp; Accounts'!AG$18, 'E2 Allocators'!$B$15:$W$15, 0),FALSE)*$G95)</f>
        <v>0</v>
      </c>
      <c r="AH95" s="1411">
        <f>IF(ISERROR(VLOOKUP(VLOOKUP($A95, 'E4 TB Allocation Details'!$A$18:$L$205, MATCH("Customer ID", 'E4 TB Allocation Details'!$A$18:$L$18, 0),FALSE), 'E2 Allocators'!$B$15:$W$361, MATCH('O5 Details by Class &amp; Accounts'!AH$18, 'E2 Allocators'!$B$15:$W$15, 0),FALSE)*$G95), 0, VLOOKUP(VLOOKUP($A95, 'E4 TB Allocation Details'!$A$18:$L$205, MATCH("Customer ID", 'E4 TB Allocation Details'!$A$18:$L$18, 0),FALSE), 'E2 Allocators'!$B$15:$W$361, MATCH('O5 Details by Class &amp; Accounts'!AH$18, 'E2 Allocators'!$B$15:$W$15, 0),FALSE)*$G95)</f>
        <v>0</v>
      </c>
      <c r="AI95" s="1411">
        <f>IF(ISERROR(VLOOKUP(VLOOKUP($A95, 'E4 TB Allocation Details'!$A$18:$L$205, MATCH("Customer ID", 'E4 TB Allocation Details'!$A$18:$L$18, 0),FALSE), 'E2 Allocators'!$B$15:$W$361, MATCH('O5 Details by Class &amp; Accounts'!AI$18, 'E2 Allocators'!$B$15:$W$15, 0),FALSE)*$G95), 0, VLOOKUP(VLOOKUP($A95, 'E4 TB Allocation Details'!$A$18:$L$205, MATCH("Customer ID", 'E4 TB Allocation Details'!$A$18:$L$18, 0),FALSE), 'E2 Allocators'!$B$15:$W$361, MATCH('O5 Details by Class &amp; Accounts'!AI$18, 'E2 Allocators'!$B$15:$W$15, 0),FALSE)*$G95)</f>
        <v>0</v>
      </c>
      <c r="AJ95" s="1411">
        <f>IF(ISERROR(VLOOKUP(VLOOKUP($A95, 'E4 TB Allocation Details'!$A$18:$L$205, MATCH("Customer ID", 'E4 TB Allocation Details'!$A$18:$L$18, 0),FALSE), 'E2 Allocators'!$B$15:$W$361, MATCH('O5 Details by Class &amp; Accounts'!AJ$18, 'E2 Allocators'!$B$15:$W$15, 0),FALSE)*$G95), 0, VLOOKUP(VLOOKUP($A95, 'E4 TB Allocation Details'!$A$18:$L$205, MATCH("Customer ID", 'E4 TB Allocation Details'!$A$18:$L$18, 0),FALSE), 'E2 Allocators'!$B$15:$W$361, MATCH('O5 Details by Class &amp; Accounts'!AJ$18, 'E2 Allocators'!$B$15:$W$15, 0),FALSE)*$G95)</f>
        <v>0</v>
      </c>
      <c r="AK95" s="1411">
        <f>IF(ISERROR(VLOOKUP(VLOOKUP($A95, 'E4 TB Allocation Details'!$A$18:$L$205, MATCH("Customer ID", 'E4 TB Allocation Details'!$A$18:$L$18, 0),FALSE), 'E2 Allocators'!$B$15:$W$361, MATCH('O5 Details by Class &amp; Accounts'!AK$18, 'E2 Allocators'!$B$15:$W$15, 0),FALSE)*$G95), 0, VLOOKUP(VLOOKUP($A95, 'E4 TB Allocation Details'!$A$18:$L$205, MATCH("Customer ID", 'E4 TB Allocation Details'!$A$18:$L$18, 0),FALSE), 'E2 Allocators'!$B$15:$W$361, MATCH('O5 Details by Class &amp; Accounts'!AK$18, 'E2 Allocators'!$B$15:$W$15, 0),FALSE)*$G95)</f>
        <v>0</v>
      </c>
      <c r="AL95" s="1411">
        <f>IF(ISERROR(VLOOKUP(VLOOKUP($A95, 'E4 TB Allocation Details'!$A$18:$L$205, MATCH("Customer ID", 'E4 TB Allocation Details'!$A$18:$L$18, 0),FALSE), 'E2 Allocators'!$B$15:$W$361, MATCH('O5 Details by Class &amp; Accounts'!AL$18, 'E2 Allocators'!$B$15:$W$15, 0),FALSE)*$G95), 0, VLOOKUP(VLOOKUP($A95, 'E4 TB Allocation Details'!$A$18:$L$205, MATCH("Customer ID", 'E4 TB Allocation Details'!$A$18:$L$18, 0),FALSE), 'E2 Allocators'!$B$15:$W$361, MATCH('O5 Details by Class &amp; Accounts'!AL$18, 'E2 Allocators'!$B$15:$W$15, 0),FALSE)*$G95)</f>
        <v>0</v>
      </c>
      <c r="AM95" s="1411">
        <f>IF(ISERROR(VLOOKUP(VLOOKUP($A95, 'E4 TB Allocation Details'!$A$18:$L$205, MATCH("Customer ID", 'E4 TB Allocation Details'!$A$18:$L$18, 0),FALSE), 'E2 Allocators'!$B$15:$W$361, MATCH('O5 Details by Class &amp; Accounts'!AM$18, 'E2 Allocators'!$B$15:$W$15, 0),FALSE)*$G95), 0, VLOOKUP(VLOOKUP($A95, 'E4 TB Allocation Details'!$A$18:$L$205, MATCH("Customer ID", 'E4 TB Allocation Details'!$A$18:$L$18, 0),FALSE), 'E2 Allocators'!$B$15:$W$361, MATCH('O5 Details by Class &amp; Accounts'!AM$18, 'E2 Allocators'!$B$15:$W$15, 0),FALSE)*$G95)</f>
        <v>0</v>
      </c>
      <c r="AN95" s="1411">
        <f>IF(ISERROR(VLOOKUP(VLOOKUP($A95, 'E4 TB Allocation Details'!$A$18:$L$205, MATCH("Customer ID", 'E4 TB Allocation Details'!$A$18:$L$18, 0),FALSE), 'E2 Allocators'!$B$15:$W$361, MATCH('O5 Details by Class &amp; Accounts'!AN$18, 'E2 Allocators'!$B$15:$W$15, 0),FALSE)*$G95), 0, VLOOKUP(VLOOKUP($A95, 'E4 TB Allocation Details'!$A$18:$L$205, MATCH("Customer ID", 'E4 TB Allocation Details'!$A$18:$L$18, 0),FALSE), 'E2 Allocators'!$B$15:$W$361, MATCH('O5 Details by Class &amp; Accounts'!AN$18, 'E2 Allocators'!$B$15:$W$15, 0),FALSE)*$G95)</f>
        <v>0</v>
      </c>
      <c r="AO95" s="1411">
        <f>IF(ISERROR(VLOOKUP(VLOOKUP($A95, 'E4 TB Allocation Details'!$A$18:$L$205, MATCH("Customer ID", 'E4 TB Allocation Details'!$A$18:$L$18, 0),FALSE), 'E2 Allocators'!$B$15:$W$361, MATCH('O5 Details by Class &amp; Accounts'!AO$18, 'E2 Allocators'!$B$15:$W$15, 0),FALSE)*$G95), 0, VLOOKUP(VLOOKUP($A95, 'E4 TB Allocation Details'!$A$18:$L$205, MATCH("Customer ID", 'E4 TB Allocation Details'!$A$18:$L$18, 0),FALSE), 'E2 Allocators'!$B$15:$W$361, MATCH('O5 Details by Class &amp; Accounts'!AO$18, 'E2 Allocators'!$B$15:$W$15, 0),FALSE)*$G95)</f>
        <v>0</v>
      </c>
      <c r="AP95" s="1411">
        <f>IF(ISERROR(VLOOKUP(VLOOKUP($A95, 'E4 TB Allocation Details'!$A$18:$L$205, MATCH("Customer ID", 'E4 TB Allocation Details'!$A$18:$L$18, 0),FALSE), 'E2 Allocators'!$B$15:$W$361, MATCH('O5 Details by Class &amp; Accounts'!AP$18, 'E2 Allocators'!$B$15:$W$15, 0),FALSE)*$G95), 0, VLOOKUP(VLOOKUP($A95, 'E4 TB Allocation Details'!$A$18:$L$205, MATCH("Customer ID", 'E4 TB Allocation Details'!$A$18:$L$18, 0),FALSE), 'E2 Allocators'!$B$15:$W$361, MATCH('O5 Details by Class &amp; Accounts'!AP$18, 'E2 Allocators'!$B$15:$W$15, 0),FALSE)*$G95)</f>
        <v>0</v>
      </c>
      <c r="AQ95" s="1411">
        <f>IF(ISERROR(VLOOKUP(VLOOKUP($A95, 'E4 TB Allocation Details'!$A$18:$L$205, MATCH("Customer ID", 'E4 TB Allocation Details'!$A$18:$L$18, 0),FALSE), 'E2 Allocators'!$B$15:$W$361, MATCH('O5 Details by Class &amp; Accounts'!AQ$18, 'E2 Allocators'!$B$15:$W$15, 0),FALSE)*$G95), 0, VLOOKUP(VLOOKUP($A95, 'E4 TB Allocation Details'!$A$18:$L$205, MATCH("Customer ID", 'E4 TB Allocation Details'!$A$18:$L$18, 0),FALSE), 'E2 Allocators'!$B$15:$W$361, MATCH('O5 Details by Class &amp; Accounts'!AQ$18, 'E2 Allocators'!$B$15:$W$15, 0),FALSE)*$G95)</f>
        <v>0</v>
      </c>
      <c r="AR95" s="1411">
        <f>IF(ISERROR(VLOOKUP(VLOOKUP($A95, 'E4 TB Allocation Details'!$A$18:$L$205, MATCH("Customer ID", 'E4 TB Allocation Details'!$A$18:$L$18, 0),FALSE), 'E2 Allocators'!$B$15:$W$361, MATCH('O5 Details by Class &amp; Accounts'!AR$18, 'E2 Allocators'!$B$15:$W$15, 0),FALSE)*$G95), 0, VLOOKUP(VLOOKUP($A95, 'E4 TB Allocation Details'!$A$18:$L$205, MATCH("Customer ID", 'E4 TB Allocation Details'!$A$18:$L$18, 0),FALSE), 'E2 Allocators'!$B$15:$W$361, MATCH('O5 Details by Class &amp; Accounts'!AR$18, 'E2 Allocators'!$B$15:$W$15, 0),FALSE)*$G95)</f>
        <v>0</v>
      </c>
      <c r="AS95" s="1411">
        <f>IF(ISERROR(VLOOKUP(VLOOKUP($A95, 'E4 TB Allocation Details'!$A$18:$L$205, MATCH("Customer ID", 'E4 TB Allocation Details'!$A$18:$L$18, 0),FALSE), 'E2 Allocators'!$B$15:$W$361, MATCH('O5 Details by Class &amp; Accounts'!AS$18, 'E2 Allocators'!$B$15:$W$15, 0),FALSE)*$G95), 0, VLOOKUP(VLOOKUP($A95, 'E4 TB Allocation Details'!$A$18:$L$205, MATCH("Customer ID", 'E4 TB Allocation Details'!$A$18:$L$18, 0),FALSE), 'E2 Allocators'!$B$15:$W$361, MATCH('O5 Details by Class &amp; Accounts'!AS$18, 'E2 Allocators'!$B$15:$W$15, 0),FALSE)*$G95)</f>
        <v>0</v>
      </c>
      <c r="AT95" s="1411">
        <f>IF(ISERROR(VLOOKUP(VLOOKUP($A95, 'E4 TB Allocation Details'!$A$18:$L$205, MATCH("Customer ID", 'E4 TB Allocation Details'!$A$18:$L$18, 0),FALSE), 'E2 Allocators'!$B$15:$W$361, MATCH('O5 Details by Class &amp; Accounts'!AT$18, 'E2 Allocators'!$B$15:$W$15, 0),FALSE)*$G95), 0, VLOOKUP(VLOOKUP($A95, 'E4 TB Allocation Details'!$A$18:$L$205, MATCH("Customer ID", 'E4 TB Allocation Details'!$A$18:$L$18, 0),FALSE), 'E2 Allocators'!$B$15:$W$361, MATCH('O5 Details by Class &amp; Accounts'!AT$18, 'E2 Allocators'!$B$15:$W$15, 0),FALSE)*$G95)</f>
        <v>0</v>
      </c>
      <c r="AU95" s="1411">
        <f>IF(ISERROR(VLOOKUP(VLOOKUP($A95, 'E4 TB Allocation Details'!$A$18:$L$205, MATCH("Customer ID", 'E4 TB Allocation Details'!$A$18:$L$18, 0),FALSE), 'E2 Allocators'!$B$15:$W$361, MATCH('O5 Details by Class &amp; Accounts'!AU$18, 'E2 Allocators'!$B$15:$W$15, 0),FALSE)*$G95), 0, VLOOKUP(VLOOKUP($A95, 'E4 TB Allocation Details'!$A$18:$L$205, MATCH("Customer ID", 'E4 TB Allocation Details'!$A$18:$L$18, 0),FALSE), 'E2 Allocators'!$B$15:$W$361, MATCH('O5 Details by Class &amp; Accounts'!AU$18, 'E2 Allocators'!$B$15:$W$15, 0),FALSE)*$G95)</f>
        <v>0</v>
      </c>
      <c r="AV95" s="1411">
        <f>IF(ISERROR(VLOOKUP(VLOOKUP($A95, 'E4 TB Allocation Details'!$A$18:$L$205, MATCH("Customer ID", 'E4 TB Allocation Details'!$A$18:$L$18, 0),FALSE), 'E2 Allocators'!$B$15:$W$361, MATCH('O5 Details by Class &amp; Accounts'!AV$18, 'E2 Allocators'!$B$15:$W$15, 0),FALSE)*$G95), 0, VLOOKUP(VLOOKUP($A95, 'E4 TB Allocation Details'!$A$18:$L$205, MATCH("Customer ID", 'E4 TB Allocation Details'!$A$18:$L$18, 0),FALSE), 'E2 Allocators'!$B$15:$W$361, MATCH('O5 Details by Class &amp; Accounts'!AV$18, 'E2 Allocators'!$B$15:$W$15, 0),FALSE)*$G95)</f>
        <v>0</v>
      </c>
      <c r="AW95" s="1411">
        <f>IF(ISERROR(VLOOKUP(VLOOKUP($A95, 'E4 TB Allocation Details'!$A$18:$L$205, MATCH("Customer ID", 'E4 TB Allocation Details'!$A$18:$L$18, 0),FALSE), 'E2 Allocators'!$B$15:$W$361, MATCH('O5 Details by Class &amp; Accounts'!AW$18, 'E2 Allocators'!$B$15:$W$15, 0),FALSE)*$G95), 0, VLOOKUP(VLOOKUP($A95, 'E4 TB Allocation Details'!$A$18:$L$205, MATCH("Customer ID", 'E4 TB Allocation Details'!$A$18:$L$18, 0),FALSE), 'E2 Allocators'!$B$15:$W$361, MATCH('O5 Details by Class &amp; Accounts'!AW$18, 'E2 Allocators'!$B$15:$W$15, 0),FALSE)*$G95)</f>
        <v>0</v>
      </c>
      <c r="AX95" s="1411">
        <f t="shared" si="20"/>
        <v>0</v>
      </c>
      <c r="AY95" s="1411">
        <f>IF(ISERROR(VLOOKUP(VLOOKUP($A95, 'E4 TB Allocation Details'!$A$18:$L$205, MATCH("Misc ID", 'E4 TB Allocation Details'!$A$18:$L$18, 0),FALSE), 'E2 Allocators'!$B$15:$W$361, MATCH('O5 Details by Class &amp; Accounts'!AY$18, 'E2 Allocators'!$B$15:$W$15, 0),FALSE)*$E95), 0, VLOOKUP(VLOOKUP($A95, 'E4 TB Allocation Details'!$A$18:$L$205, MATCH("Misc ID", 'E4 TB Allocation Details'!$A$18:$L$18, 0),FALSE), 'E2 Allocators'!$B$15:$W$361, MATCH('O5 Details by Class &amp; Accounts'!AY$18, 'E2 Allocators'!$B$15:$W$15, 0),FALSE)*$E95)</f>
        <v>0</v>
      </c>
      <c r="AZ95" s="1411">
        <f>IF(ISERROR(VLOOKUP(VLOOKUP($A95, 'E4 TB Allocation Details'!$A$18:$L$205, MATCH("Misc ID", 'E4 TB Allocation Details'!$A$18:$L$18, 0),FALSE), 'E2 Allocators'!$B$15:$W$361, MATCH('O5 Details by Class &amp; Accounts'!AZ$18, 'E2 Allocators'!$B$15:$W$15, 0),FALSE)*$E95), 0, VLOOKUP(VLOOKUP($A95, 'E4 TB Allocation Details'!$A$18:$L$205, MATCH("Misc ID", 'E4 TB Allocation Details'!$A$18:$L$18, 0),FALSE), 'E2 Allocators'!$B$15:$W$361, MATCH('O5 Details by Class &amp; Accounts'!AZ$18, 'E2 Allocators'!$B$15:$W$15, 0),FALSE)*$E95)</f>
        <v>0</v>
      </c>
      <c r="BA95" s="1411">
        <f>IF(ISERROR(VLOOKUP(VLOOKUP($A95, 'E4 TB Allocation Details'!$A$18:$L$205, MATCH("Misc ID", 'E4 TB Allocation Details'!$A$18:$L$18, 0),FALSE), 'E2 Allocators'!$B$15:$W$361, MATCH('O5 Details by Class &amp; Accounts'!BA$18, 'E2 Allocators'!$B$15:$W$15, 0),FALSE)*$E95), 0, VLOOKUP(VLOOKUP($A95, 'E4 TB Allocation Details'!$A$18:$L$205, MATCH("Misc ID", 'E4 TB Allocation Details'!$A$18:$L$18, 0),FALSE), 'E2 Allocators'!$B$15:$W$361, MATCH('O5 Details by Class &amp; Accounts'!BA$18, 'E2 Allocators'!$B$15:$W$15, 0),FALSE)*$E95)</f>
        <v>0</v>
      </c>
      <c r="BB95" s="1411">
        <f>IF(ISERROR(VLOOKUP(VLOOKUP($A95, 'E4 TB Allocation Details'!$A$18:$L$205, MATCH("Misc ID", 'E4 TB Allocation Details'!$A$18:$L$18, 0),FALSE), 'E2 Allocators'!$B$15:$W$361, MATCH('O5 Details by Class &amp; Accounts'!BB$18, 'E2 Allocators'!$B$15:$W$15, 0),FALSE)*$E95), 0, VLOOKUP(VLOOKUP($A95, 'E4 TB Allocation Details'!$A$18:$L$205, MATCH("Misc ID", 'E4 TB Allocation Details'!$A$18:$L$18, 0),FALSE), 'E2 Allocators'!$B$15:$W$361, MATCH('O5 Details by Class &amp; Accounts'!BB$18, 'E2 Allocators'!$B$15:$W$15, 0),FALSE)*$E95)</f>
        <v>0</v>
      </c>
      <c r="BC95" s="1411">
        <f>IF(ISERROR(VLOOKUP(VLOOKUP($A95, 'E4 TB Allocation Details'!$A$18:$L$205, MATCH("Misc ID", 'E4 TB Allocation Details'!$A$18:$L$18, 0),FALSE), 'E2 Allocators'!$B$15:$W$361, MATCH('O5 Details by Class &amp; Accounts'!BC$18, 'E2 Allocators'!$B$15:$W$15, 0),FALSE)*$E95), 0, VLOOKUP(VLOOKUP($A95, 'E4 TB Allocation Details'!$A$18:$L$205, MATCH("Misc ID", 'E4 TB Allocation Details'!$A$18:$L$18, 0),FALSE), 'E2 Allocators'!$B$15:$W$361, MATCH('O5 Details by Class &amp; Accounts'!BC$18, 'E2 Allocators'!$B$15:$W$15, 0),FALSE)*$E95)</f>
        <v>0</v>
      </c>
      <c r="BD95" s="1411">
        <f>IF(ISERROR(VLOOKUP(VLOOKUP($A95, 'E4 TB Allocation Details'!$A$18:$L$205, MATCH("Misc ID", 'E4 TB Allocation Details'!$A$18:$L$18, 0),FALSE), 'E2 Allocators'!$B$15:$W$361, MATCH('O5 Details by Class &amp; Accounts'!BD$18, 'E2 Allocators'!$B$15:$W$15, 0),FALSE)*$E95), 0, VLOOKUP(VLOOKUP($A95, 'E4 TB Allocation Details'!$A$18:$L$205, MATCH("Misc ID", 'E4 TB Allocation Details'!$A$18:$L$18, 0),FALSE), 'E2 Allocators'!$B$15:$W$361, MATCH('O5 Details by Class &amp; Accounts'!BD$18, 'E2 Allocators'!$B$15:$W$15, 0),FALSE)*$E95)</f>
        <v>0</v>
      </c>
      <c r="BE95" s="1411">
        <f>IF(ISERROR(VLOOKUP(VLOOKUP($A95, 'E4 TB Allocation Details'!$A$18:$L$205, MATCH("Misc ID", 'E4 TB Allocation Details'!$A$18:$L$18, 0),FALSE), 'E2 Allocators'!$B$15:$W$361, MATCH('O5 Details by Class &amp; Accounts'!BE$18, 'E2 Allocators'!$B$15:$W$15, 0),FALSE)*$E95), 0, VLOOKUP(VLOOKUP($A95, 'E4 TB Allocation Details'!$A$18:$L$205, MATCH("Misc ID", 'E4 TB Allocation Details'!$A$18:$L$18, 0),FALSE), 'E2 Allocators'!$B$15:$W$361, MATCH('O5 Details by Class &amp; Accounts'!BE$18, 'E2 Allocators'!$B$15:$W$15, 0),FALSE)*$E95)</f>
        <v>0</v>
      </c>
      <c r="BF95" s="1411">
        <f>IF(ISERROR(VLOOKUP(VLOOKUP($A95, 'E4 TB Allocation Details'!$A$18:$L$205, MATCH("Misc ID", 'E4 TB Allocation Details'!$A$18:$L$18, 0),FALSE), 'E2 Allocators'!$B$15:$W$361, MATCH('O5 Details by Class &amp; Accounts'!BF$18, 'E2 Allocators'!$B$15:$W$15, 0),FALSE)*$E95), 0, VLOOKUP(VLOOKUP($A95, 'E4 TB Allocation Details'!$A$18:$L$205, MATCH("Misc ID", 'E4 TB Allocation Details'!$A$18:$L$18, 0),FALSE), 'E2 Allocators'!$B$15:$W$361, MATCH('O5 Details by Class &amp; Accounts'!BF$18, 'E2 Allocators'!$B$15:$W$15, 0),FALSE)*$E95)</f>
        <v>0</v>
      </c>
      <c r="BG95" s="1411">
        <f>IF(ISERROR(VLOOKUP(VLOOKUP($A95, 'E4 TB Allocation Details'!$A$18:$L$205, MATCH("Misc ID", 'E4 TB Allocation Details'!$A$18:$L$18, 0),FALSE), 'E2 Allocators'!$B$15:$W$361, MATCH('O5 Details by Class &amp; Accounts'!BG$18, 'E2 Allocators'!$B$15:$W$15, 0),FALSE)*$E95), 0, VLOOKUP(VLOOKUP($A95, 'E4 TB Allocation Details'!$A$18:$L$205, MATCH("Misc ID", 'E4 TB Allocation Details'!$A$18:$L$18, 0),FALSE), 'E2 Allocators'!$B$15:$W$361, MATCH('O5 Details by Class &amp; Accounts'!BG$18, 'E2 Allocators'!$B$15:$W$15, 0),FALSE)*$E95)</f>
        <v>0</v>
      </c>
      <c r="BH95" s="1411">
        <f>IF(ISERROR(VLOOKUP(VLOOKUP($A95, 'E4 TB Allocation Details'!$A$18:$L$205, MATCH("Misc ID", 'E4 TB Allocation Details'!$A$18:$L$18, 0),FALSE), 'E2 Allocators'!$B$15:$W$361, MATCH('O5 Details by Class &amp; Accounts'!BH$18, 'E2 Allocators'!$B$15:$W$15, 0),FALSE)*$E95), 0, VLOOKUP(VLOOKUP($A95, 'E4 TB Allocation Details'!$A$18:$L$205, MATCH("Misc ID", 'E4 TB Allocation Details'!$A$18:$L$18, 0),FALSE), 'E2 Allocators'!$B$15:$W$361, MATCH('O5 Details by Class &amp; Accounts'!BH$18, 'E2 Allocators'!$B$15:$W$15, 0),FALSE)*$E95)</f>
        <v>0</v>
      </c>
      <c r="BI95" s="1411">
        <f>IF(ISERROR(VLOOKUP(VLOOKUP($A95, 'E4 TB Allocation Details'!$A$18:$L$205, MATCH("Misc ID", 'E4 TB Allocation Details'!$A$18:$L$18, 0),FALSE), 'E2 Allocators'!$B$15:$W$361, MATCH('O5 Details by Class &amp; Accounts'!BI$18, 'E2 Allocators'!$B$15:$W$15, 0),FALSE)*$E95), 0, VLOOKUP(VLOOKUP($A95, 'E4 TB Allocation Details'!$A$18:$L$205, MATCH("Misc ID", 'E4 TB Allocation Details'!$A$18:$L$18, 0),FALSE), 'E2 Allocators'!$B$15:$W$361, MATCH('O5 Details by Class &amp; Accounts'!BI$18, 'E2 Allocators'!$B$15:$W$15, 0),FALSE)*$E95)</f>
        <v>0</v>
      </c>
      <c r="BJ95" s="1411">
        <f>IF(ISERROR(VLOOKUP(VLOOKUP($A95, 'E4 TB Allocation Details'!$A$18:$L$205, MATCH("Misc ID", 'E4 TB Allocation Details'!$A$18:$L$18, 0),FALSE), 'E2 Allocators'!$B$15:$W$361, MATCH('O5 Details by Class &amp; Accounts'!BJ$18, 'E2 Allocators'!$B$15:$W$15, 0),FALSE)*$E95), 0, VLOOKUP(VLOOKUP($A95, 'E4 TB Allocation Details'!$A$18:$L$205, MATCH("Misc ID", 'E4 TB Allocation Details'!$A$18:$L$18, 0),FALSE), 'E2 Allocators'!$B$15:$W$361, MATCH('O5 Details by Class &amp; Accounts'!BJ$18, 'E2 Allocators'!$B$15:$W$15, 0),FALSE)*$E95)</f>
        <v>0</v>
      </c>
      <c r="BK95" s="1411">
        <f>IF(ISERROR(VLOOKUP(VLOOKUP($A95, 'E4 TB Allocation Details'!$A$18:$L$205, MATCH("Misc ID", 'E4 TB Allocation Details'!$A$18:$L$18, 0),FALSE), 'E2 Allocators'!$B$15:$W$361, MATCH('O5 Details by Class &amp; Accounts'!BK$18, 'E2 Allocators'!$B$15:$W$15, 0),FALSE)*$E95), 0, VLOOKUP(VLOOKUP($A95, 'E4 TB Allocation Details'!$A$18:$L$205, MATCH("Misc ID", 'E4 TB Allocation Details'!$A$18:$L$18, 0),FALSE), 'E2 Allocators'!$B$15:$W$361, MATCH('O5 Details by Class &amp; Accounts'!BK$18, 'E2 Allocators'!$B$15:$W$15, 0),FALSE)*$E95)</f>
        <v>0</v>
      </c>
      <c r="BL95" s="1411">
        <f>IF(ISERROR(VLOOKUP(VLOOKUP($A95, 'E4 TB Allocation Details'!$A$18:$L$205, MATCH("Misc ID", 'E4 TB Allocation Details'!$A$18:$L$18, 0),FALSE), 'E2 Allocators'!$B$15:$W$361, MATCH('O5 Details by Class &amp; Accounts'!BL$18, 'E2 Allocators'!$B$15:$W$15, 0),FALSE)*$E95), 0, VLOOKUP(VLOOKUP($A95, 'E4 TB Allocation Details'!$A$18:$L$205, MATCH("Misc ID", 'E4 TB Allocation Details'!$A$18:$L$18, 0),FALSE), 'E2 Allocators'!$B$15:$W$361, MATCH('O5 Details by Class &amp; Accounts'!BL$18, 'E2 Allocators'!$B$15:$W$15, 0),FALSE)*$E95)</f>
        <v>0</v>
      </c>
      <c r="BM95" s="1411">
        <f>IF(ISERROR(VLOOKUP(VLOOKUP($A95, 'E4 TB Allocation Details'!$A$18:$L$205, MATCH("Misc ID", 'E4 TB Allocation Details'!$A$18:$L$18, 0),FALSE), 'E2 Allocators'!$B$15:$W$361, MATCH('O5 Details by Class &amp; Accounts'!BM$18, 'E2 Allocators'!$B$15:$W$15, 0),FALSE)*$E95), 0, VLOOKUP(VLOOKUP($A95, 'E4 TB Allocation Details'!$A$18:$L$205, MATCH("Misc ID", 'E4 TB Allocation Details'!$A$18:$L$18, 0),FALSE), 'E2 Allocators'!$B$15:$W$361, MATCH('O5 Details by Class &amp; Accounts'!BM$18, 'E2 Allocators'!$B$15:$W$15, 0),FALSE)*$E95)</f>
        <v>0</v>
      </c>
      <c r="BN95" s="1411">
        <f>IF(ISERROR(VLOOKUP(VLOOKUP($A95, 'E4 TB Allocation Details'!$A$18:$L$205, MATCH("Misc ID", 'E4 TB Allocation Details'!$A$18:$L$18, 0),FALSE), 'E2 Allocators'!$B$15:$W$361, MATCH('O5 Details by Class &amp; Accounts'!BN$18, 'E2 Allocators'!$B$15:$W$15, 0),FALSE)*$E95), 0, VLOOKUP(VLOOKUP($A95, 'E4 TB Allocation Details'!$A$18:$L$205, MATCH("Misc ID", 'E4 TB Allocation Details'!$A$18:$L$18, 0),FALSE), 'E2 Allocators'!$B$15:$W$361, MATCH('O5 Details by Class &amp; Accounts'!BN$18, 'E2 Allocators'!$B$15:$W$15, 0),FALSE)*$E95)</f>
        <v>0</v>
      </c>
      <c r="BO95" s="1411">
        <f>IF(ISERROR(VLOOKUP(VLOOKUP($A95, 'E4 TB Allocation Details'!$A$18:$L$205, MATCH("Misc ID", 'E4 TB Allocation Details'!$A$18:$L$18, 0),FALSE), 'E2 Allocators'!$B$15:$W$361, MATCH('O5 Details by Class &amp; Accounts'!BO$18, 'E2 Allocators'!$B$15:$W$15, 0),FALSE)*$E95), 0, VLOOKUP(VLOOKUP($A95, 'E4 TB Allocation Details'!$A$18:$L$205, MATCH("Misc ID", 'E4 TB Allocation Details'!$A$18:$L$18, 0),FALSE), 'E2 Allocators'!$B$15:$W$361, MATCH('O5 Details by Class &amp; Accounts'!BO$18, 'E2 Allocators'!$B$15:$W$15, 0),FALSE)*$E95)</f>
        <v>0</v>
      </c>
      <c r="BP95" s="1411">
        <f>IF(ISERROR(VLOOKUP(VLOOKUP($A95, 'E4 TB Allocation Details'!$A$18:$L$205, MATCH("Misc ID", 'E4 TB Allocation Details'!$A$18:$L$18, 0),FALSE), 'E2 Allocators'!$B$15:$W$361, MATCH('O5 Details by Class &amp; Accounts'!BP$18, 'E2 Allocators'!$B$15:$W$15, 0),FALSE)*$E95), 0, VLOOKUP(VLOOKUP($A95, 'E4 TB Allocation Details'!$A$18:$L$205, MATCH("Misc ID", 'E4 TB Allocation Details'!$A$18:$L$18, 0),FALSE), 'E2 Allocators'!$B$15:$W$361, MATCH('O5 Details by Class &amp; Accounts'!BP$18, 'E2 Allocators'!$B$15:$W$15, 0),FALSE)*$E95)</f>
        <v>0</v>
      </c>
      <c r="BQ95" s="1411">
        <f>IF(ISERROR(VLOOKUP(VLOOKUP($A95, 'E4 TB Allocation Details'!$A$18:$L$205, MATCH("Misc ID", 'E4 TB Allocation Details'!$A$18:$L$18, 0),FALSE), 'E2 Allocators'!$B$15:$W$361, MATCH('O5 Details by Class &amp; Accounts'!BQ$18, 'E2 Allocators'!$B$15:$W$15, 0),FALSE)*$E95), 0, VLOOKUP(VLOOKUP($A95, 'E4 TB Allocation Details'!$A$18:$L$205, MATCH("Misc ID", 'E4 TB Allocation Details'!$A$18:$L$18, 0),FALSE), 'E2 Allocators'!$B$15:$W$361, MATCH('O5 Details by Class &amp; Accounts'!BQ$18, 'E2 Allocators'!$B$15:$W$15, 0),FALSE)*$E95)</f>
        <v>0</v>
      </c>
      <c r="BR95" s="1411">
        <f>IF(ISERROR(VLOOKUP(VLOOKUP($A95, 'E4 TB Allocation Details'!$A$18:$L$205, MATCH("Misc ID", 'E4 TB Allocation Details'!$A$18:$L$18, 0),FALSE), 'E2 Allocators'!$B$15:$W$361, MATCH('O5 Details by Class &amp; Accounts'!BR$18, 'E2 Allocators'!$B$15:$W$15, 0),FALSE)*$E95), 0, VLOOKUP(VLOOKUP($A95, 'E4 TB Allocation Details'!$A$18:$L$205, MATCH("Misc ID", 'E4 TB Allocation Details'!$A$18:$L$18, 0),FALSE), 'E2 Allocators'!$B$15:$W$361, MATCH('O5 Details by Class &amp; Accounts'!BR$18, 'E2 Allocators'!$B$15:$W$15, 0),FALSE)*$E95)</f>
        <v>0</v>
      </c>
      <c r="BS95" s="1411">
        <f t="shared" si="21"/>
        <v>0</v>
      </c>
      <c r="BT95" s="1411">
        <f>IF(ISERROR(VLOOKUP(VLOOKUP($A95, 'E4 TB Allocation Details'!$A$18:$L$205, MATCH("A &amp; G ID", 'E4 TB Allocation Details'!$A$18:$L$18, 0),FALSE), 'E2 Allocators'!$B$15:$W$361, MATCH('O5 Details by Class &amp; Accounts'!BT$18, 'E2 Allocators'!$B$15:$W$15, 0),FALSE)*$E95), 0, VLOOKUP(VLOOKUP($A95, 'E4 TB Allocation Details'!$A$18:$L$205, MATCH("A &amp; G ID", 'E4 TB Allocation Details'!$A$18:$L$18, 0),FALSE), 'E2 Allocators'!$B$15:$W$361, MATCH('O5 Details by Class &amp; Accounts'!BT$18, 'E2 Allocators'!$B$15:$W$15, 0),FALSE)*$E95)</f>
        <v>0</v>
      </c>
      <c r="BU95" s="1411">
        <f>IF(ISERROR(VLOOKUP(VLOOKUP($A95, 'E4 TB Allocation Details'!$A$18:$L$205, MATCH("A &amp; G ID", 'E4 TB Allocation Details'!$A$18:$L$18, 0),FALSE), 'E2 Allocators'!$B$15:$W$361, MATCH('O5 Details by Class &amp; Accounts'!BU$18, 'E2 Allocators'!$B$15:$W$15, 0),FALSE)*$E95), 0, VLOOKUP(VLOOKUP($A95, 'E4 TB Allocation Details'!$A$18:$L$205, MATCH("A &amp; G ID", 'E4 TB Allocation Details'!$A$18:$L$18, 0),FALSE), 'E2 Allocators'!$B$15:$W$361, MATCH('O5 Details by Class &amp; Accounts'!BU$18, 'E2 Allocators'!$B$15:$W$15, 0),FALSE)*$E95)</f>
        <v>0</v>
      </c>
      <c r="BV95" s="1411">
        <f>IF(ISERROR(VLOOKUP(VLOOKUP($A95, 'E4 TB Allocation Details'!$A$18:$L$205, MATCH("A &amp; G ID", 'E4 TB Allocation Details'!$A$18:$L$18, 0),FALSE), 'E2 Allocators'!$B$15:$W$361, MATCH('O5 Details by Class &amp; Accounts'!BV$18, 'E2 Allocators'!$B$15:$W$15, 0),FALSE)*$E95), 0, VLOOKUP(VLOOKUP($A95, 'E4 TB Allocation Details'!$A$18:$L$205, MATCH("A &amp; G ID", 'E4 TB Allocation Details'!$A$18:$L$18, 0),FALSE), 'E2 Allocators'!$B$15:$W$361, MATCH('O5 Details by Class &amp; Accounts'!BV$18, 'E2 Allocators'!$B$15:$W$15, 0),FALSE)*$E95)</f>
        <v>0</v>
      </c>
      <c r="BW95" s="1411">
        <f>IF(ISERROR(VLOOKUP(VLOOKUP($A95, 'E4 TB Allocation Details'!$A$18:$L$205, MATCH("A &amp; G ID", 'E4 TB Allocation Details'!$A$18:$L$18, 0),FALSE), 'E2 Allocators'!$B$15:$W$361, MATCH('O5 Details by Class &amp; Accounts'!BW$18, 'E2 Allocators'!$B$15:$W$15, 0),FALSE)*$E95), 0, VLOOKUP(VLOOKUP($A95, 'E4 TB Allocation Details'!$A$18:$L$205, MATCH("A &amp; G ID", 'E4 TB Allocation Details'!$A$18:$L$18, 0),FALSE), 'E2 Allocators'!$B$15:$W$361, MATCH('O5 Details by Class &amp; Accounts'!BW$18, 'E2 Allocators'!$B$15:$W$15, 0),FALSE)*$E95)</f>
        <v>0</v>
      </c>
      <c r="BX95" s="1411">
        <f>IF(ISERROR(VLOOKUP(VLOOKUP($A95, 'E4 TB Allocation Details'!$A$18:$L$205, MATCH("A &amp; G ID", 'E4 TB Allocation Details'!$A$18:$L$18, 0),FALSE), 'E2 Allocators'!$B$15:$W$361, MATCH('O5 Details by Class &amp; Accounts'!BX$18, 'E2 Allocators'!$B$15:$W$15, 0),FALSE)*$E95), 0, VLOOKUP(VLOOKUP($A95, 'E4 TB Allocation Details'!$A$18:$L$205, MATCH("A &amp; G ID", 'E4 TB Allocation Details'!$A$18:$L$18, 0),FALSE), 'E2 Allocators'!$B$15:$W$361, MATCH('O5 Details by Class &amp; Accounts'!BX$18, 'E2 Allocators'!$B$15:$W$15, 0),FALSE)*$E95)</f>
        <v>0</v>
      </c>
      <c r="BY95" s="1411">
        <f>IF(ISERROR(VLOOKUP(VLOOKUP($A95, 'E4 TB Allocation Details'!$A$18:$L$205, MATCH("A &amp; G ID", 'E4 TB Allocation Details'!$A$18:$L$18, 0),FALSE), 'E2 Allocators'!$B$15:$W$361, MATCH('O5 Details by Class &amp; Accounts'!BY$18, 'E2 Allocators'!$B$15:$W$15, 0),FALSE)*$E95), 0, VLOOKUP(VLOOKUP($A95, 'E4 TB Allocation Details'!$A$18:$L$205, MATCH("A &amp; G ID", 'E4 TB Allocation Details'!$A$18:$L$18, 0),FALSE), 'E2 Allocators'!$B$15:$W$361, MATCH('O5 Details by Class &amp; Accounts'!BY$18, 'E2 Allocators'!$B$15:$W$15, 0),FALSE)*$E95)</f>
        <v>0</v>
      </c>
      <c r="BZ95" s="1411">
        <f>IF(ISERROR(VLOOKUP(VLOOKUP($A95, 'E4 TB Allocation Details'!$A$18:$L$205, MATCH("A &amp; G ID", 'E4 TB Allocation Details'!$A$18:$L$18, 0),FALSE), 'E2 Allocators'!$B$15:$W$361, MATCH('O5 Details by Class &amp; Accounts'!BZ$18, 'E2 Allocators'!$B$15:$W$15, 0),FALSE)*$E95), 0, VLOOKUP(VLOOKUP($A95, 'E4 TB Allocation Details'!$A$18:$L$205, MATCH("A &amp; G ID", 'E4 TB Allocation Details'!$A$18:$L$18, 0),FALSE), 'E2 Allocators'!$B$15:$W$361, MATCH('O5 Details by Class &amp; Accounts'!BZ$18, 'E2 Allocators'!$B$15:$W$15, 0),FALSE)*$E95)</f>
        <v>0</v>
      </c>
      <c r="CA95" s="1411">
        <f>IF(ISERROR(VLOOKUP(VLOOKUP($A95, 'E4 TB Allocation Details'!$A$18:$L$205, MATCH("A &amp; G ID", 'E4 TB Allocation Details'!$A$18:$L$18, 0),FALSE), 'E2 Allocators'!$B$15:$W$361, MATCH('O5 Details by Class &amp; Accounts'!CA$18, 'E2 Allocators'!$B$15:$W$15, 0),FALSE)*$E95), 0, VLOOKUP(VLOOKUP($A95, 'E4 TB Allocation Details'!$A$18:$L$205, MATCH("A &amp; G ID", 'E4 TB Allocation Details'!$A$18:$L$18, 0),FALSE), 'E2 Allocators'!$B$15:$W$361, MATCH('O5 Details by Class &amp; Accounts'!CA$18, 'E2 Allocators'!$B$15:$W$15, 0),FALSE)*$E95)</f>
        <v>0</v>
      </c>
      <c r="CB95" s="1411">
        <f>IF(ISERROR(VLOOKUP(VLOOKUP($A95, 'E4 TB Allocation Details'!$A$18:$L$205, MATCH("A &amp; G ID", 'E4 TB Allocation Details'!$A$18:$L$18, 0),FALSE), 'E2 Allocators'!$B$15:$W$361, MATCH('O5 Details by Class &amp; Accounts'!CB$18, 'E2 Allocators'!$B$15:$W$15, 0),FALSE)*$E95), 0, VLOOKUP(VLOOKUP($A95, 'E4 TB Allocation Details'!$A$18:$L$205, MATCH("A &amp; G ID", 'E4 TB Allocation Details'!$A$18:$L$18, 0),FALSE), 'E2 Allocators'!$B$15:$W$361, MATCH('O5 Details by Class &amp; Accounts'!CB$18, 'E2 Allocators'!$B$15:$W$15, 0),FALSE)*$E95)</f>
        <v>0</v>
      </c>
      <c r="CC95" s="1411">
        <f>IF(ISERROR(VLOOKUP(VLOOKUP($A95, 'E4 TB Allocation Details'!$A$18:$L$205, MATCH("A &amp; G ID", 'E4 TB Allocation Details'!$A$18:$L$18, 0),FALSE), 'E2 Allocators'!$B$15:$W$361, MATCH('O5 Details by Class &amp; Accounts'!CC$18, 'E2 Allocators'!$B$15:$W$15, 0),FALSE)*$E95), 0, VLOOKUP(VLOOKUP($A95, 'E4 TB Allocation Details'!$A$18:$L$205, MATCH("A &amp; G ID", 'E4 TB Allocation Details'!$A$18:$L$18, 0),FALSE), 'E2 Allocators'!$B$15:$W$361, MATCH('O5 Details by Class &amp; Accounts'!CC$18, 'E2 Allocators'!$B$15:$W$15, 0),FALSE)*$E95)</f>
        <v>0</v>
      </c>
      <c r="CD95" s="1411">
        <f>IF(ISERROR(VLOOKUP(VLOOKUP($A95, 'E4 TB Allocation Details'!$A$18:$L$205, MATCH("A &amp; G ID", 'E4 TB Allocation Details'!$A$18:$L$18, 0),FALSE), 'E2 Allocators'!$B$15:$W$361, MATCH('O5 Details by Class &amp; Accounts'!CD$18, 'E2 Allocators'!$B$15:$W$15, 0),FALSE)*$E95), 0, VLOOKUP(VLOOKUP($A95, 'E4 TB Allocation Details'!$A$18:$L$205, MATCH("A &amp; G ID", 'E4 TB Allocation Details'!$A$18:$L$18, 0),FALSE), 'E2 Allocators'!$B$15:$W$361, MATCH('O5 Details by Class &amp; Accounts'!CD$18, 'E2 Allocators'!$B$15:$W$15, 0),FALSE)*$E95)</f>
        <v>0</v>
      </c>
      <c r="CE95" s="1411">
        <f>IF(ISERROR(VLOOKUP(VLOOKUP($A95, 'E4 TB Allocation Details'!$A$18:$L$205, MATCH("A &amp; G ID", 'E4 TB Allocation Details'!$A$18:$L$18, 0),FALSE), 'E2 Allocators'!$B$15:$W$361, MATCH('O5 Details by Class &amp; Accounts'!CE$18, 'E2 Allocators'!$B$15:$W$15, 0),FALSE)*$E95), 0, VLOOKUP(VLOOKUP($A95, 'E4 TB Allocation Details'!$A$18:$L$205, MATCH("A &amp; G ID", 'E4 TB Allocation Details'!$A$18:$L$18, 0),FALSE), 'E2 Allocators'!$B$15:$W$361, MATCH('O5 Details by Class &amp; Accounts'!CE$18, 'E2 Allocators'!$B$15:$W$15, 0),FALSE)*$E95)</f>
        <v>0</v>
      </c>
      <c r="CF95" s="1411">
        <f>IF(ISERROR(VLOOKUP(VLOOKUP($A95, 'E4 TB Allocation Details'!$A$18:$L$205, MATCH("A &amp; G ID", 'E4 TB Allocation Details'!$A$18:$L$18, 0),FALSE), 'E2 Allocators'!$B$15:$W$361, MATCH('O5 Details by Class &amp; Accounts'!CF$18, 'E2 Allocators'!$B$15:$W$15, 0),FALSE)*$E95), 0, VLOOKUP(VLOOKUP($A95, 'E4 TB Allocation Details'!$A$18:$L$205, MATCH("A &amp; G ID", 'E4 TB Allocation Details'!$A$18:$L$18, 0),FALSE), 'E2 Allocators'!$B$15:$W$361, MATCH('O5 Details by Class &amp; Accounts'!CF$18, 'E2 Allocators'!$B$15:$W$15, 0),FALSE)*$E95)</f>
        <v>0</v>
      </c>
      <c r="CG95" s="1411">
        <f>IF(ISERROR(VLOOKUP(VLOOKUP($A95, 'E4 TB Allocation Details'!$A$18:$L$205, MATCH("A &amp; G ID", 'E4 TB Allocation Details'!$A$18:$L$18, 0),FALSE), 'E2 Allocators'!$B$15:$W$361, MATCH('O5 Details by Class &amp; Accounts'!CG$18, 'E2 Allocators'!$B$15:$W$15, 0),FALSE)*$E95), 0, VLOOKUP(VLOOKUP($A95, 'E4 TB Allocation Details'!$A$18:$L$205, MATCH("A &amp; G ID", 'E4 TB Allocation Details'!$A$18:$L$18, 0),FALSE), 'E2 Allocators'!$B$15:$W$361, MATCH('O5 Details by Class &amp; Accounts'!CG$18, 'E2 Allocators'!$B$15:$W$15, 0),FALSE)*$E95)</f>
        <v>0</v>
      </c>
      <c r="CH95" s="1411">
        <f>IF(ISERROR(VLOOKUP(VLOOKUP($A95, 'E4 TB Allocation Details'!$A$18:$L$205, MATCH("A &amp; G ID", 'E4 TB Allocation Details'!$A$18:$L$18, 0),FALSE), 'E2 Allocators'!$B$15:$W$361, MATCH('O5 Details by Class &amp; Accounts'!CH$18, 'E2 Allocators'!$B$15:$W$15, 0),FALSE)*$E95), 0, VLOOKUP(VLOOKUP($A95, 'E4 TB Allocation Details'!$A$18:$L$205, MATCH("A &amp; G ID", 'E4 TB Allocation Details'!$A$18:$L$18, 0),FALSE), 'E2 Allocators'!$B$15:$W$361, MATCH('O5 Details by Class &amp; Accounts'!CH$18, 'E2 Allocators'!$B$15:$W$15, 0),FALSE)*$E95)</f>
        <v>0</v>
      </c>
      <c r="CI95" s="1411">
        <f>IF(ISERROR(VLOOKUP(VLOOKUP($A95, 'E4 TB Allocation Details'!$A$18:$L$205, MATCH("A &amp; G ID", 'E4 TB Allocation Details'!$A$18:$L$18, 0),FALSE), 'E2 Allocators'!$B$15:$W$361, MATCH('O5 Details by Class &amp; Accounts'!CI$18, 'E2 Allocators'!$B$15:$W$15, 0),FALSE)*$E95), 0, VLOOKUP(VLOOKUP($A95, 'E4 TB Allocation Details'!$A$18:$L$205, MATCH("A &amp; G ID", 'E4 TB Allocation Details'!$A$18:$L$18, 0),FALSE), 'E2 Allocators'!$B$15:$W$361, MATCH('O5 Details by Class &amp; Accounts'!CI$18, 'E2 Allocators'!$B$15:$W$15, 0),FALSE)*$E95)</f>
        <v>0</v>
      </c>
      <c r="CJ95" s="1411">
        <f>IF(ISERROR(VLOOKUP(VLOOKUP($A95, 'E4 TB Allocation Details'!$A$18:$L$205, MATCH("A &amp; G ID", 'E4 TB Allocation Details'!$A$18:$L$18, 0),FALSE), 'E2 Allocators'!$B$15:$W$361, MATCH('O5 Details by Class &amp; Accounts'!CJ$18, 'E2 Allocators'!$B$15:$W$15, 0),FALSE)*$E95), 0, VLOOKUP(VLOOKUP($A95, 'E4 TB Allocation Details'!$A$18:$L$205, MATCH("A &amp; G ID", 'E4 TB Allocation Details'!$A$18:$L$18, 0),FALSE), 'E2 Allocators'!$B$15:$W$361, MATCH('O5 Details by Class &amp; Accounts'!CJ$18, 'E2 Allocators'!$B$15:$W$15, 0),FALSE)*$E95)</f>
        <v>0</v>
      </c>
      <c r="CK95" s="1411">
        <f>IF(ISERROR(VLOOKUP(VLOOKUP($A95, 'E4 TB Allocation Details'!$A$18:$L$205, MATCH("A &amp; G ID", 'E4 TB Allocation Details'!$A$18:$L$18, 0),FALSE), 'E2 Allocators'!$B$15:$W$361, MATCH('O5 Details by Class &amp; Accounts'!CK$18, 'E2 Allocators'!$B$15:$W$15, 0),FALSE)*$E95), 0, VLOOKUP(VLOOKUP($A95, 'E4 TB Allocation Details'!$A$18:$L$205, MATCH("A &amp; G ID", 'E4 TB Allocation Details'!$A$18:$L$18, 0),FALSE), 'E2 Allocators'!$B$15:$W$361, MATCH('O5 Details by Class &amp; Accounts'!CK$18, 'E2 Allocators'!$B$15:$W$15, 0),FALSE)*$E95)</f>
        <v>0</v>
      </c>
      <c r="CL95" s="1411">
        <f>IF(ISERROR(VLOOKUP(VLOOKUP($A95, 'E4 TB Allocation Details'!$A$18:$L$205, MATCH("A &amp; G ID", 'E4 TB Allocation Details'!$A$18:$L$18, 0),FALSE), 'E2 Allocators'!$B$15:$W$361, MATCH('O5 Details by Class &amp; Accounts'!CL$18, 'E2 Allocators'!$B$15:$W$15, 0),FALSE)*$E95), 0, VLOOKUP(VLOOKUP($A95, 'E4 TB Allocation Details'!$A$18:$L$205, MATCH("A &amp; G ID", 'E4 TB Allocation Details'!$A$18:$L$18, 0),FALSE), 'E2 Allocators'!$B$15:$W$361, MATCH('O5 Details by Class &amp; Accounts'!CL$18, 'E2 Allocators'!$B$15:$W$15, 0),FALSE)*$E95)</f>
        <v>0</v>
      </c>
      <c r="CM95" s="1411">
        <f>IF(ISERROR(VLOOKUP(VLOOKUP($A95, 'E4 TB Allocation Details'!$A$18:$L$205, MATCH("A &amp; G ID", 'E4 TB Allocation Details'!$A$18:$L$18, 0),FALSE), 'E2 Allocators'!$B$15:$W$361, MATCH('O5 Details by Class &amp; Accounts'!CM$18, 'E2 Allocators'!$B$15:$W$15, 0),FALSE)*$E95), 0, VLOOKUP(VLOOKUP($A95, 'E4 TB Allocation Details'!$A$18:$L$205, MATCH("A &amp; G ID", 'E4 TB Allocation Details'!$A$18:$L$18, 0),FALSE), 'E2 Allocators'!$B$15:$W$361, MATCH('O5 Details by Class &amp; Accounts'!CM$18, 'E2 Allocators'!$B$15:$W$15, 0),FALSE)*$E95)</f>
        <v>0</v>
      </c>
      <c r="CN95" s="1411">
        <f t="shared" si="22"/>
        <v>0</v>
      </c>
      <c r="CO95" s="1791">
        <f t="shared" si="23"/>
        <v>0</v>
      </c>
      <c r="CQ95" s="2086" t="s">
        <v>401</v>
      </c>
    </row>
    <row r="96" spans="1:95" s="80" customFormat="1" ht="12.75">
      <c r="A96" s="1177">
        <v>4305</v>
      </c>
      <c r="B96" s="1178" t="s">
        <v>733</v>
      </c>
      <c r="C96" s="1788">
        <f>IF(ISERROR(VLOOKUP($A96,'I3 TB Data'!$A$23:$H$458,MATCH('O5 Details by Class &amp; Accounts'!$C$18, 'I3 TB Data'!$A$23:$H$23,0),0)), 0, VLOOKUP($A96,'I3 TB Data'!$A$23:$H$458,MATCH('O5 Details by Class &amp; Accounts'!$C$18,'I3 TB Data'!$A$23:$H$23,0),0))</f>
        <v>0</v>
      </c>
      <c r="D96" s="1789"/>
      <c r="E96" s="1788">
        <f t="shared" si="17"/>
        <v>0</v>
      </c>
      <c r="F96" s="1790">
        <f>IF(ISERROR(VLOOKUP($A96, 'E1 Categorization'!A33:E122, MATCH("Customer Component", 'E1 Categorization'!$A$33:$E$33,0), 0)), 0, IF(VLOOKUP($A96, 'E1 Categorization'!A33:E122, MATCH("Customer Component", 'E1 Categorization'!$A$33:$E$33,0), 0)=0, 'O5 Details by Class &amp; Accounts'!$E96, IF(AND(VLOOKUP($A96, 'E1 Categorization'!A33:E122, MATCH("Customer Component", 'E1 Categorization'!$A$33:$E$33,0), 0) &gt;0, VLOOKUP($A96, 'E1 Categorization'!A33:E122, MATCH("Customer Component", 'E1 Categorization'!$A$33:$E$33,0), 0)&lt;1), 'O5 Details by Class &amp; Accounts'!$E96*(1-VLOOKUP($A96, 'E1 Categorization'!A33:E122, MATCH("Customer Component", 'E1 Categorization'!$A$33:$E$33,0), 0)), 0)))</f>
        <v>0</v>
      </c>
      <c r="G96" s="1790">
        <f>IF(ISERROR(VLOOKUP($A96, 'E1 Categorization'!A33:E122, MATCH("Customer Component", 'E1 Categorization'!$A$33:$E$33,0), 0)),0, IF(VLOOKUP($A96, 'E1 Categorization'!A33:E122, MATCH("Customer Component", 'E1 Categorization'!$A$33:$E$33,0), 0)=0, 0, IF(AND(VLOOKUP($A96, 'E1 Categorization'!A33:E122, MATCH("Customer Component", 'E1 Categorization'!$A$33:$E$33,0), 0) &gt;0, VLOOKUP($A96, 'E1 Categorization'!A33:E122, MATCH("Customer Component", 'E1 Categorization'!$A$33:$E$33,0), 0)&lt;1), 'O5 Details by Class &amp; Accounts'!$E96*(VLOOKUP($A96, 'E1 Categorization'!A33:E122, MATCH("Customer Component", 'E1 Categorization'!$A$33:$E$33,0), 0)), 'O5 Details by Class &amp; Accounts'!$E96)))</f>
        <v>0</v>
      </c>
      <c r="H96" s="1411">
        <f t="shared" si="18"/>
        <v>0</v>
      </c>
      <c r="I96" s="1411">
        <f>IF(ISERROR(VLOOKUP(VLOOKUP($A96, 'E4 TB Allocation Details'!$A$18:$L$205, MATCH("Demand ID", 'E4 TB Allocation Details'!$A$18:$L$18, 0),FALSE), 'E2 Allocators'!$B$15:$W$361, MATCH('O5 Details by Class &amp; Accounts'!I$18, 'E2 Allocators'!$B$15:$W$15, 0),FALSE)*$F96), 0, VLOOKUP(VLOOKUP($A96, 'E4 TB Allocation Details'!$A$18:$L$205, MATCH("Demand ID", 'E4 TB Allocation Details'!$A$18:$L$18, 0),FALSE), 'E2 Allocators'!$B$15:$W$361, MATCH('O5 Details by Class &amp; Accounts'!I$18, 'E2 Allocators'!$B$15:$W$15, 0),FALSE)*$F96)</f>
        <v>0</v>
      </c>
      <c r="J96" s="1411">
        <f>IF(ISERROR(VLOOKUP(VLOOKUP($A96, 'E4 TB Allocation Details'!$A$18:$L$205, MATCH("Demand ID", 'E4 TB Allocation Details'!$A$18:$L$18, 0),FALSE), 'E2 Allocators'!$B$15:$W$361, MATCH('O5 Details by Class &amp; Accounts'!J$18, 'E2 Allocators'!$B$15:$W$15, 0),FALSE)*$F96), 0, VLOOKUP(VLOOKUP($A96, 'E4 TB Allocation Details'!$A$18:$L$205, MATCH("Demand ID", 'E4 TB Allocation Details'!$A$18:$L$18, 0),FALSE), 'E2 Allocators'!$B$15:$W$361, MATCH('O5 Details by Class &amp; Accounts'!J$18, 'E2 Allocators'!$B$15:$W$15, 0),FALSE)*$F96)</f>
        <v>0</v>
      </c>
      <c r="K96" s="1411">
        <f>IF(ISERROR(VLOOKUP(VLOOKUP($A96, 'E4 TB Allocation Details'!$A$18:$L$205, MATCH("Demand ID", 'E4 TB Allocation Details'!$A$18:$L$18, 0),FALSE), 'E2 Allocators'!$B$15:$W$361, MATCH('O5 Details by Class &amp; Accounts'!K$18, 'E2 Allocators'!$B$15:$W$15, 0),FALSE)*$F96), 0, VLOOKUP(VLOOKUP($A96, 'E4 TB Allocation Details'!$A$18:$L$205, MATCH("Demand ID", 'E4 TB Allocation Details'!$A$18:$L$18, 0),FALSE), 'E2 Allocators'!$B$15:$W$361, MATCH('O5 Details by Class &amp; Accounts'!K$18, 'E2 Allocators'!$B$15:$W$15, 0),FALSE)*$F96)</f>
        <v>0</v>
      </c>
      <c r="L96" s="1411">
        <f>IF(ISERROR(VLOOKUP(VLOOKUP($A96, 'E4 TB Allocation Details'!$A$18:$L$205, MATCH("Demand ID", 'E4 TB Allocation Details'!$A$18:$L$18, 0),FALSE), 'E2 Allocators'!$B$15:$W$361, MATCH('O5 Details by Class &amp; Accounts'!L$18, 'E2 Allocators'!$B$15:$W$15, 0),FALSE)*$F96), 0, VLOOKUP(VLOOKUP($A96, 'E4 TB Allocation Details'!$A$18:$L$205, MATCH("Demand ID", 'E4 TB Allocation Details'!$A$18:$L$18, 0),FALSE), 'E2 Allocators'!$B$15:$W$361, MATCH('O5 Details by Class &amp; Accounts'!L$18, 'E2 Allocators'!$B$15:$W$15, 0),FALSE)*$F96)</f>
        <v>0</v>
      </c>
      <c r="M96" s="1411"/>
      <c r="N96" s="1411"/>
      <c r="O96" s="1411"/>
      <c r="P96" s="1411"/>
      <c r="Q96" s="1411"/>
      <c r="R96" s="1411"/>
      <c r="S96" s="1411"/>
      <c r="T96" s="1411"/>
      <c r="U96" s="1411"/>
      <c r="V96" s="1411"/>
      <c r="W96" s="1411"/>
      <c r="X96" s="1411"/>
      <c r="Y96" s="1411"/>
      <c r="Z96" s="1411"/>
      <c r="AA96" s="1411"/>
      <c r="AB96" s="1411"/>
      <c r="AC96" s="1411">
        <f t="shared" si="19"/>
        <v>0</v>
      </c>
      <c r="AD96" s="1411">
        <f>IF(ISERROR(VLOOKUP(VLOOKUP($A96, 'E4 TB Allocation Details'!$A$18:$L$205, MATCH("Customer ID", 'E4 TB Allocation Details'!$A$18:$L$18, 0),FALSE), 'E2 Allocators'!$B$15:$W$361, MATCH('O5 Details by Class &amp; Accounts'!AD$18, 'E2 Allocators'!$B$15:$W$15, 0),FALSE)*$G96), 0, VLOOKUP(VLOOKUP($A96, 'E4 TB Allocation Details'!$A$18:$L$205, MATCH("Customer ID", 'E4 TB Allocation Details'!$A$18:$L$18, 0),FALSE), 'E2 Allocators'!$B$15:$W$361, MATCH('O5 Details by Class &amp; Accounts'!AD$18, 'E2 Allocators'!$B$15:$W$15, 0),FALSE)*$G96)</f>
        <v>0</v>
      </c>
      <c r="AE96" s="1411">
        <f>IF(ISERROR(VLOOKUP(VLOOKUP($A96, 'E4 TB Allocation Details'!$A$18:$L$205, MATCH("Customer ID", 'E4 TB Allocation Details'!$A$18:$L$18, 0),FALSE), 'E2 Allocators'!$B$15:$W$361, MATCH('O5 Details by Class &amp; Accounts'!AE$18, 'E2 Allocators'!$B$15:$W$15, 0),FALSE)*$G96), 0, VLOOKUP(VLOOKUP($A96, 'E4 TB Allocation Details'!$A$18:$L$205, MATCH("Customer ID", 'E4 TB Allocation Details'!$A$18:$L$18, 0),FALSE), 'E2 Allocators'!$B$15:$W$361, MATCH('O5 Details by Class &amp; Accounts'!AE$18, 'E2 Allocators'!$B$15:$W$15, 0),FALSE)*$G96)</f>
        <v>0</v>
      </c>
      <c r="AF96" s="1411">
        <f>IF(ISERROR(VLOOKUP(VLOOKUP($A96, 'E4 TB Allocation Details'!$A$18:$L$205, MATCH("Customer ID", 'E4 TB Allocation Details'!$A$18:$L$18, 0),FALSE), 'E2 Allocators'!$B$15:$W$361, MATCH('O5 Details by Class &amp; Accounts'!AF$18, 'E2 Allocators'!$B$15:$W$15, 0),FALSE)*$G96), 0, VLOOKUP(VLOOKUP($A96, 'E4 TB Allocation Details'!$A$18:$L$205, MATCH("Customer ID", 'E4 TB Allocation Details'!$A$18:$L$18, 0),FALSE), 'E2 Allocators'!$B$15:$W$361, MATCH('O5 Details by Class &amp; Accounts'!AF$18, 'E2 Allocators'!$B$15:$W$15, 0),FALSE)*$G96)</f>
        <v>0</v>
      </c>
      <c r="AG96" s="1411">
        <f>IF(ISERROR(VLOOKUP(VLOOKUP($A96, 'E4 TB Allocation Details'!$A$18:$L$205, MATCH("Customer ID", 'E4 TB Allocation Details'!$A$18:$L$18, 0),FALSE), 'E2 Allocators'!$B$15:$W$361, MATCH('O5 Details by Class &amp; Accounts'!AG$18, 'E2 Allocators'!$B$15:$W$15, 0),FALSE)*$G96), 0, VLOOKUP(VLOOKUP($A96, 'E4 TB Allocation Details'!$A$18:$L$205, MATCH("Customer ID", 'E4 TB Allocation Details'!$A$18:$L$18, 0),FALSE), 'E2 Allocators'!$B$15:$W$361, MATCH('O5 Details by Class &amp; Accounts'!AG$18, 'E2 Allocators'!$B$15:$W$15, 0),FALSE)*$G96)</f>
        <v>0</v>
      </c>
      <c r="AH96" s="1411">
        <f>IF(ISERROR(VLOOKUP(VLOOKUP($A96, 'E4 TB Allocation Details'!$A$18:$L$205, MATCH("Customer ID", 'E4 TB Allocation Details'!$A$18:$L$18, 0),FALSE), 'E2 Allocators'!$B$15:$W$361, MATCH('O5 Details by Class &amp; Accounts'!AH$18, 'E2 Allocators'!$B$15:$W$15, 0),FALSE)*$G96), 0, VLOOKUP(VLOOKUP($A96, 'E4 TB Allocation Details'!$A$18:$L$205, MATCH("Customer ID", 'E4 TB Allocation Details'!$A$18:$L$18, 0),FALSE), 'E2 Allocators'!$B$15:$W$361, MATCH('O5 Details by Class &amp; Accounts'!AH$18, 'E2 Allocators'!$B$15:$W$15, 0),FALSE)*$G96)</f>
        <v>0</v>
      </c>
      <c r="AI96" s="1411">
        <f>IF(ISERROR(VLOOKUP(VLOOKUP($A96, 'E4 TB Allocation Details'!$A$18:$L$205, MATCH("Customer ID", 'E4 TB Allocation Details'!$A$18:$L$18, 0),FALSE), 'E2 Allocators'!$B$15:$W$361, MATCH('O5 Details by Class &amp; Accounts'!AI$18, 'E2 Allocators'!$B$15:$W$15, 0),FALSE)*$G96), 0, VLOOKUP(VLOOKUP($A96, 'E4 TB Allocation Details'!$A$18:$L$205, MATCH("Customer ID", 'E4 TB Allocation Details'!$A$18:$L$18, 0),FALSE), 'E2 Allocators'!$B$15:$W$361, MATCH('O5 Details by Class &amp; Accounts'!AI$18, 'E2 Allocators'!$B$15:$W$15, 0),FALSE)*$G96)</f>
        <v>0</v>
      </c>
      <c r="AJ96" s="1411">
        <f>IF(ISERROR(VLOOKUP(VLOOKUP($A96, 'E4 TB Allocation Details'!$A$18:$L$205, MATCH("Customer ID", 'E4 TB Allocation Details'!$A$18:$L$18, 0),FALSE), 'E2 Allocators'!$B$15:$W$361, MATCH('O5 Details by Class &amp; Accounts'!AJ$18, 'E2 Allocators'!$B$15:$W$15, 0),FALSE)*$G96), 0, VLOOKUP(VLOOKUP($A96, 'E4 TB Allocation Details'!$A$18:$L$205, MATCH("Customer ID", 'E4 TB Allocation Details'!$A$18:$L$18, 0),FALSE), 'E2 Allocators'!$B$15:$W$361, MATCH('O5 Details by Class &amp; Accounts'!AJ$18, 'E2 Allocators'!$B$15:$W$15, 0),FALSE)*$G96)</f>
        <v>0</v>
      </c>
      <c r="AK96" s="1411">
        <f>IF(ISERROR(VLOOKUP(VLOOKUP($A96, 'E4 TB Allocation Details'!$A$18:$L$205, MATCH("Customer ID", 'E4 TB Allocation Details'!$A$18:$L$18, 0),FALSE), 'E2 Allocators'!$B$15:$W$361, MATCH('O5 Details by Class &amp; Accounts'!AK$18, 'E2 Allocators'!$B$15:$W$15, 0),FALSE)*$G96), 0, VLOOKUP(VLOOKUP($A96, 'E4 TB Allocation Details'!$A$18:$L$205, MATCH("Customer ID", 'E4 TB Allocation Details'!$A$18:$L$18, 0),FALSE), 'E2 Allocators'!$B$15:$W$361, MATCH('O5 Details by Class &amp; Accounts'!AK$18, 'E2 Allocators'!$B$15:$W$15, 0),FALSE)*$G96)</f>
        <v>0</v>
      </c>
      <c r="AL96" s="1411">
        <f>IF(ISERROR(VLOOKUP(VLOOKUP($A96, 'E4 TB Allocation Details'!$A$18:$L$205, MATCH("Customer ID", 'E4 TB Allocation Details'!$A$18:$L$18, 0),FALSE), 'E2 Allocators'!$B$15:$W$361, MATCH('O5 Details by Class &amp; Accounts'!AL$18, 'E2 Allocators'!$B$15:$W$15, 0),FALSE)*$G96), 0, VLOOKUP(VLOOKUP($A96, 'E4 TB Allocation Details'!$A$18:$L$205, MATCH("Customer ID", 'E4 TB Allocation Details'!$A$18:$L$18, 0),FALSE), 'E2 Allocators'!$B$15:$W$361, MATCH('O5 Details by Class &amp; Accounts'!AL$18, 'E2 Allocators'!$B$15:$W$15, 0),FALSE)*$G96)</f>
        <v>0</v>
      </c>
      <c r="AM96" s="1411">
        <f>IF(ISERROR(VLOOKUP(VLOOKUP($A96, 'E4 TB Allocation Details'!$A$18:$L$205, MATCH("Customer ID", 'E4 TB Allocation Details'!$A$18:$L$18, 0),FALSE), 'E2 Allocators'!$B$15:$W$361, MATCH('O5 Details by Class &amp; Accounts'!AM$18, 'E2 Allocators'!$B$15:$W$15, 0),FALSE)*$G96), 0, VLOOKUP(VLOOKUP($A96, 'E4 TB Allocation Details'!$A$18:$L$205, MATCH("Customer ID", 'E4 TB Allocation Details'!$A$18:$L$18, 0),FALSE), 'E2 Allocators'!$B$15:$W$361, MATCH('O5 Details by Class &amp; Accounts'!AM$18, 'E2 Allocators'!$B$15:$W$15, 0),FALSE)*$G96)</f>
        <v>0</v>
      </c>
      <c r="AN96" s="1411">
        <f>IF(ISERROR(VLOOKUP(VLOOKUP($A96, 'E4 TB Allocation Details'!$A$18:$L$205, MATCH("Customer ID", 'E4 TB Allocation Details'!$A$18:$L$18, 0),FALSE), 'E2 Allocators'!$B$15:$W$361, MATCH('O5 Details by Class &amp; Accounts'!AN$18, 'E2 Allocators'!$B$15:$W$15, 0),FALSE)*$G96), 0, VLOOKUP(VLOOKUP($A96, 'E4 TB Allocation Details'!$A$18:$L$205, MATCH("Customer ID", 'E4 TB Allocation Details'!$A$18:$L$18, 0),FALSE), 'E2 Allocators'!$B$15:$W$361, MATCH('O5 Details by Class &amp; Accounts'!AN$18, 'E2 Allocators'!$B$15:$W$15, 0),FALSE)*$G96)</f>
        <v>0</v>
      </c>
      <c r="AO96" s="1411">
        <f>IF(ISERROR(VLOOKUP(VLOOKUP($A96, 'E4 TB Allocation Details'!$A$18:$L$205, MATCH("Customer ID", 'E4 TB Allocation Details'!$A$18:$L$18, 0),FALSE), 'E2 Allocators'!$B$15:$W$361, MATCH('O5 Details by Class &amp; Accounts'!AO$18, 'E2 Allocators'!$B$15:$W$15, 0),FALSE)*$G96), 0, VLOOKUP(VLOOKUP($A96, 'E4 TB Allocation Details'!$A$18:$L$205, MATCH("Customer ID", 'E4 TB Allocation Details'!$A$18:$L$18, 0),FALSE), 'E2 Allocators'!$B$15:$W$361, MATCH('O5 Details by Class &amp; Accounts'!AO$18, 'E2 Allocators'!$B$15:$W$15, 0),FALSE)*$G96)</f>
        <v>0</v>
      </c>
      <c r="AP96" s="1411">
        <f>IF(ISERROR(VLOOKUP(VLOOKUP($A96, 'E4 TB Allocation Details'!$A$18:$L$205, MATCH("Customer ID", 'E4 TB Allocation Details'!$A$18:$L$18, 0),FALSE), 'E2 Allocators'!$B$15:$W$361, MATCH('O5 Details by Class &amp; Accounts'!AP$18, 'E2 Allocators'!$B$15:$W$15, 0),FALSE)*$G96), 0, VLOOKUP(VLOOKUP($A96, 'E4 TB Allocation Details'!$A$18:$L$205, MATCH("Customer ID", 'E4 TB Allocation Details'!$A$18:$L$18, 0),FALSE), 'E2 Allocators'!$B$15:$W$361, MATCH('O5 Details by Class &amp; Accounts'!AP$18, 'E2 Allocators'!$B$15:$W$15, 0),FALSE)*$G96)</f>
        <v>0</v>
      </c>
      <c r="AQ96" s="1411">
        <f>IF(ISERROR(VLOOKUP(VLOOKUP($A96, 'E4 TB Allocation Details'!$A$18:$L$205, MATCH("Customer ID", 'E4 TB Allocation Details'!$A$18:$L$18, 0),FALSE), 'E2 Allocators'!$B$15:$W$361, MATCH('O5 Details by Class &amp; Accounts'!AQ$18, 'E2 Allocators'!$B$15:$W$15, 0),FALSE)*$G96), 0, VLOOKUP(VLOOKUP($A96, 'E4 TB Allocation Details'!$A$18:$L$205, MATCH("Customer ID", 'E4 TB Allocation Details'!$A$18:$L$18, 0),FALSE), 'E2 Allocators'!$B$15:$W$361, MATCH('O5 Details by Class &amp; Accounts'!AQ$18, 'E2 Allocators'!$B$15:$W$15, 0),FALSE)*$G96)</f>
        <v>0</v>
      </c>
      <c r="AR96" s="1411">
        <f>IF(ISERROR(VLOOKUP(VLOOKUP($A96, 'E4 TB Allocation Details'!$A$18:$L$205, MATCH("Customer ID", 'E4 TB Allocation Details'!$A$18:$L$18, 0),FALSE), 'E2 Allocators'!$B$15:$W$361, MATCH('O5 Details by Class &amp; Accounts'!AR$18, 'E2 Allocators'!$B$15:$W$15, 0),FALSE)*$G96), 0, VLOOKUP(VLOOKUP($A96, 'E4 TB Allocation Details'!$A$18:$L$205, MATCH("Customer ID", 'E4 TB Allocation Details'!$A$18:$L$18, 0),FALSE), 'E2 Allocators'!$B$15:$W$361, MATCH('O5 Details by Class &amp; Accounts'!AR$18, 'E2 Allocators'!$B$15:$W$15, 0),FALSE)*$G96)</f>
        <v>0</v>
      </c>
      <c r="AS96" s="1411">
        <f>IF(ISERROR(VLOOKUP(VLOOKUP($A96, 'E4 TB Allocation Details'!$A$18:$L$205, MATCH("Customer ID", 'E4 TB Allocation Details'!$A$18:$L$18, 0),FALSE), 'E2 Allocators'!$B$15:$W$361, MATCH('O5 Details by Class &amp; Accounts'!AS$18, 'E2 Allocators'!$B$15:$W$15, 0),FALSE)*$G96), 0, VLOOKUP(VLOOKUP($A96, 'E4 TB Allocation Details'!$A$18:$L$205, MATCH("Customer ID", 'E4 TB Allocation Details'!$A$18:$L$18, 0),FALSE), 'E2 Allocators'!$B$15:$W$361, MATCH('O5 Details by Class &amp; Accounts'!AS$18, 'E2 Allocators'!$B$15:$W$15, 0),FALSE)*$G96)</f>
        <v>0</v>
      </c>
      <c r="AT96" s="1411">
        <f>IF(ISERROR(VLOOKUP(VLOOKUP($A96, 'E4 TB Allocation Details'!$A$18:$L$205, MATCH("Customer ID", 'E4 TB Allocation Details'!$A$18:$L$18, 0),FALSE), 'E2 Allocators'!$B$15:$W$361, MATCH('O5 Details by Class &amp; Accounts'!AT$18, 'E2 Allocators'!$B$15:$W$15, 0),FALSE)*$G96), 0, VLOOKUP(VLOOKUP($A96, 'E4 TB Allocation Details'!$A$18:$L$205, MATCH("Customer ID", 'E4 TB Allocation Details'!$A$18:$L$18, 0),FALSE), 'E2 Allocators'!$B$15:$W$361, MATCH('O5 Details by Class &amp; Accounts'!AT$18, 'E2 Allocators'!$B$15:$W$15, 0),FALSE)*$G96)</f>
        <v>0</v>
      </c>
      <c r="AU96" s="1411">
        <f>IF(ISERROR(VLOOKUP(VLOOKUP($A96, 'E4 TB Allocation Details'!$A$18:$L$205, MATCH("Customer ID", 'E4 TB Allocation Details'!$A$18:$L$18, 0),FALSE), 'E2 Allocators'!$B$15:$W$361, MATCH('O5 Details by Class &amp; Accounts'!AU$18, 'E2 Allocators'!$B$15:$W$15, 0),FALSE)*$G96), 0, VLOOKUP(VLOOKUP($A96, 'E4 TB Allocation Details'!$A$18:$L$205, MATCH("Customer ID", 'E4 TB Allocation Details'!$A$18:$L$18, 0),FALSE), 'E2 Allocators'!$B$15:$W$361, MATCH('O5 Details by Class &amp; Accounts'!AU$18, 'E2 Allocators'!$B$15:$W$15, 0),FALSE)*$G96)</f>
        <v>0</v>
      </c>
      <c r="AV96" s="1411">
        <f>IF(ISERROR(VLOOKUP(VLOOKUP($A96, 'E4 TB Allocation Details'!$A$18:$L$205, MATCH("Customer ID", 'E4 TB Allocation Details'!$A$18:$L$18, 0),FALSE), 'E2 Allocators'!$B$15:$W$361, MATCH('O5 Details by Class &amp; Accounts'!AV$18, 'E2 Allocators'!$B$15:$W$15, 0),FALSE)*$G96), 0, VLOOKUP(VLOOKUP($A96, 'E4 TB Allocation Details'!$A$18:$L$205, MATCH("Customer ID", 'E4 TB Allocation Details'!$A$18:$L$18, 0),FALSE), 'E2 Allocators'!$B$15:$W$361, MATCH('O5 Details by Class &amp; Accounts'!AV$18, 'E2 Allocators'!$B$15:$W$15, 0),FALSE)*$G96)</f>
        <v>0</v>
      </c>
      <c r="AW96" s="1411">
        <f>IF(ISERROR(VLOOKUP(VLOOKUP($A96, 'E4 TB Allocation Details'!$A$18:$L$205, MATCH("Customer ID", 'E4 TB Allocation Details'!$A$18:$L$18, 0),FALSE), 'E2 Allocators'!$B$15:$W$361, MATCH('O5 Details by Class &amp; Accounts'!AW$18, 'E2 Allocators'!$B$15:$W$15, 0),FALSE)*$G96), 0, VLOOKUP(VLOOKUP($A96, 'E4 TB Allocation Details'!$A$18:$L$205, MATCH("Customer ID", 'E4 TB Allocation Details'!$A$18:$L$18, 0),FALSE), 'E2 Allocators'!$B$15:$W$361, MATCH('O5 Details by Class &amp; Accounts'!AW$18, 'E2 Allocators'!$B$15:$W$15, 0),FALSE)*$G96)</f>
        <v>0</v>
      </c>
      <c r="AX96" s="1411">
        <f t="shared" si="20"/>
        <v>0</v>
      </c>
      <c r="AY96" s="1411">
        <f>IF(ISERROR(VLOOKUP(VLOOKUP($A96, 'E4 TB Allocation Details'!$A$18:$L$205, MATCH("Misc ID", 'E4 TB Allocation Details'!$A$18:$L$18, 0),FALSE), 'E2 Allocators'!$B$15:$W$361, MATCH('O5 Details by Class &amp; Accounts'!AY$18, 'E2 Allocators'!$B$15:$W$15, 0),FALSE)*$E96), 0, VLOOKUP(VLOOKUP($A96, 'E4 TB Allocation Details'!$A$18:$L$205, MATCH("Misc ID", 'E4 TB Allocation Details'!$A$18:$L$18, 0),FALSE), 'E2 Allocators'!$B$15:$W$361, MATCH('O5 Details by Class &amp; Accounts'!AY$18, 'E2 Allocators'!$B$15:$W$15, 0),FALSE)*$E96)</f>
        <v>0</v>
      </c>
      <c r="AZ96" s="1411">
        <f>IF(ISERROR(VLOOKUP(VLOOKUP($A96, 'E4 TB Allocation Details'!$A$18:$L$205, MATCH("Misc ID", 'E4 TB Allocation Details'!$A$18:$L$18, 0),FALSE), 'E2 Allocators'!$B$15:$W$361, MATCH('O5 Details by Class &amp; Accounts'!AZ$18, 'E2 Allocators'!$B$15:$W$15, 0),FALSE)*$E96), 0, VLOOKUP(VLOOKUP($A96, 'E4 TB Allocation Details'!$A$18:$L$205, MATCH("Misc ID", 'E4 TB Allocation Details'!$A$18:$L$18, 0),FALSE), 'E2 Allocators'!$B$15:$W$361, MATCH('O5 Details by Class &amp; Accounts'!AZ$18, 'E2 Allocators'!$B$15:$W$15, 0),FALSE)*$E96)</f>
        <v>0</v>
      </c>
      <c r="BA96" s="1411">
        <f>IF(ISERROR(VLOOKUP(VLOOKUP($A96, 'E4 TB Allocation Details'!$A$18:$L$205, MATCH("Misc ID", 'E4 TB Allocation Details'!$A$18:$L$18, 0),FALSE), 'E2 Allocators'!$B$15:$W$361, MATCH('O5 Details by Class &amp; Accounts'!BA$18, 'E2 Allocators'!$B$15:$W$15, 0),FALSE)*$E96), 0, VLOOKUP(VLOOKUP($A96, 'E4 TB Allocation Details'!$A$18:$L$205, MATCH("Misc ID", 'E4 TB Allocation Details'!$A$18:$L$18, 0),FALSE), 'E2 Allocators'!$B$15:$W$361, MATCH('O5 Details by Class &amp; Accounts'!BA$18, 'E2 Allocators'!$B$15:$W$15, 0),FALSE)*$E96)</f>
        <v>0</v>
      </c>
      <c r="BB96" s="1411">
        <f>IF(ISERROR(VLOOKUP(VLOOKUP($A96, 'E4 TB Allocation Details'!$A$18:$L$205, MATCH("Misc ID", 'E4 TB Allocation Details'!$A$18:$L$18, 0),FALSE), 'E2 Allocators'!$B$15:$W$361, MATCH('O5 Details by Class &amp; Accounts'!BB$18, 'E2 Allocators'!$B$15:$W$15, 0),FALSE)*$E96), 0, VLOOKUP(VLOOKUP($A96, 'E4 TB Allocation Details'!$A$18:$L$205, MATCH("Misc ID", 'E4 TB Allocation Details'!$A$18:$L$18, 0),FALSE), 'E2 Allocators'!$B$15:$W$361, MATCH('O5 Details by Class &amp; Accounts'!BB$18, 'E2 Allocators'!$B$15:$W$15, 0),FALSE)*$E96)</f>
        <v>0</v>
      </c>
      <c r="BC96" s="1411">
        <f>IF(ISERROR(VLOOKUP(VLOOKUP($A96, 'E4 TB Allocation Details'!$A$18:$L$205, MATCH("Misc ID", 'E4 TB Allocation Details'!$A$18:$L$18, 0),FALSE), 'E2 Allocators'!$B$15:$W$361, MATCH('O5 Details by Class &amp; Accounts'!BC$18, 'E2 Allocators'!$B$15:$W$15, 0),FALSE)*$E96), 0, VLOOKUP(VLOOKUP($A96, 'E4 TB Allocation Details'!$A$18:$L$205, MATCH("Misc ID", 'E4 TB Allocation Details'!$A$18:$L$18, 0),FALSE), 'E2 Allocators'!$B$15:$W$361, MATCH('O5 Details by Class &amp; Accounts'!BC$18, 'E2 Allocators'!$B$15:$W$15, 0),FALSE)*$E96)</f>
        <v>0</v>
      </c>
      <c r="BD96" s="1411">
        <f>IF(ISERROR(VLOOKUP(VLOOKUP($A96, 'E4 TB Allocation Details'!$A$18:$L$205, MATCH("Misc ID", 'E4 TB Allocation Details'!$A$18:$L$18, 0),FALSE), 'E2 Allocators'!$B$15:$W$361, MATCH('O5 Details by Class &amp; Accounts'!BD$18, 'E2 Allocators'!$B$15:$W$15, 0),FALSE)*$E96), 0, VLOOKUP(VLOOKUP($A96, 'E4 TB Allocation Details'!$A$18:$L$205, MATCH("Misc ID", 'E4 TB Allocation Details'!$A$18:$L$18, 0),FALSE), 'E2 Allocators'!$B$15:$W$361, MATCH('O5 Details by Class &amp; Accounts'!BD$18, 'E2 Allocators'!$B$15:$W$15, 0),FALSE)*$E96)</f>
        <v>0</v>
      </c>
      <c r="BE96" s="1411">
        <f>IF(ISERROR(VLOOKUP(VLOOKUP($A96, 'E4 TB Allocation Details'!$A$18:$L$205, MATCH("Misc ID", 'E4 TB Allocation Details'!$A$18:$L$18, 0),FALSE), 'E2 Allocators'!$B$15:$W$361, MATCH('O5 Details by Class &amp; Accounts'!BE$18, 'E2 Allocators'!$B$15:$W$15, 0),FALSE)*$E96), 0, VLOOKUP(VLOOKUP($A96, 'E4 TB Allocation Details'!$A$18:$L$205, MATCH("Misc ID", 'E4 TB Allocation Details'!$A$18:$L$18, 0),FALSE), 'E2 Allocators'!$B$15:$W$361, MATCH('O5 Details by Class &amp; Accounts'!BE$18, 'E2 Allocators'!$B$15:$W$15, 0),FALSE)*$E96)</f>
        <v>0</v>
      </c>
      <c r="BF96" s="1411">
        <f>IF(ISERROR(VLOOKUP(VLOOKUP($A96, 'E4 TB Allocation Details'!$A$18:$L$205, MATCH("Misc ID", 'E4 TB Allocation Details'!$A$18:$L$18, 0),FALSE), 'E2 Allocators'!$B$15:$W$361, MATCH('O5 Details by Class &amp; Accounts'!BF$18, 'E2 Allocators'!$B$15:$W$15, 0),FALSE)*$E96), 0, VLOOKUP(VLOOKUP($A96, 'E4 TB Allocation Details'!$A$18:$L$205, MATCH("Misc ID", 'E4 TB Allocation Details'!$A$18:$L$18, 0),FALSE), 'E2 Allocators'!$B$15:$W$361, MATCH('O5 Details by Class &amp; Accounts'!BF$18, 'E2 Allocators'!$B$15:$W$15, 0),FALSE)*$E96)</f>
        <v>0</v>
      </c>
      <c r="BG96" s="1411">
        <f>IF(ISERROR(VLOOKUP(VLOOKUP($A96, 'E4 TB Allocation Details'!$A$18:$L$205, MATCH("Misc ID", 'E4 TB Allocation Details'!$A$18:$L$18, 0),FALSE), 'E2 Allocators'!$B$15:$W$361, MATCH('O5 Details by Class &amp; Accounts'!BG$18, 'E2 Allocators'!$B$15:$W$15, 0),FALSE)*$E96), 0, VLOOKUP(VLOOKUP($A96, 'E4 TB Allocation Details'!$A$18:$L$205, MATCH("Misc ID", 'E4 TB Allocation Details'!$A$18:$L$18, 0),FALSE), 'E2 Allocators'!$B$15:$W$361, MATCH('O5 Details by Class &amp; Accounts'!BG$18, 'E2 Allocators'!$B$15:$W$15, 0),FALSE)*$E96)</f>
        <v>0</v>
      </c>
      <c r="BH96" s="1411">
        <f>IF(ISERROR(VLOOKUP(VLOOKUP($A96, 'E4 TB Allocation Details'!$A$18:$L$205, MATCH("Misc ID", 'E4 TB Allocation Details'!$A$18:$L$18, 0),FALSE), 'E2 Allocators'!$B$15:$W$361, MATCH('O5 Details by Class &amp; Accounts'!BH$18, 'E2 Allocators'!$B$15:$W$15, 0),FALSE)*$E96), 0, VLOOKUP(VLOOKUP($A96, 'E4 TB Allocation Details'!$A$18:$L$205, MATCH("Misc ID", 'E4 TB Allocation Details'!$A$18:$L$18, 0),FALSE), 'E2 Allocators'!$B$15:$W$361, MATCH('O5 Details by Class &amp; Accounts'!BH$18, 'E2 Allocators'!$B$15:$W$15, 0),FALSE)*$E96)</f>
        <v>0</v>
      </c>
      <c r="BI96" s="1411">
        <f>IF(ISERROR(VLOOKUP(VLOOKUP($A96, 'E4 TB Allocation Details'!$A$18:$L$205, MATCH("Misc ID", 'E4 TB Allocation Details'!$A$18:$L$18, 0),FALSE), 'E2 Allocators'!$B$15:$W$361, MATCH('O5 Details by Class &amp; Accounts'!BI$18, 'E2 Allocators'!$B$15:$W$15, 0),FALSE)*$E96), 0, VLOOKUP(VLOOKUP($A96, 'E4 TB Allocation Details'!$A$18:$L$205, MATCH("Misc ID", 'E4 TB Allocation Details'!$A$18:$L$18, 0),FALSE), 'E2 Allocators'!$B$15:$W$361, MATCH('O5 Details by Class &amp; Accounts'!BI$18, 'E2 Allocators'!$B$15:$W$15, 0),FALSE)*$E96)</f>
        <v>0</v>
      </c>
      <c r="BJ96" s="1411">
        <f>IF(ISERROR(VLOOKUP(VLOOKUP($A96, 'E4 TB Allocation Details'!$A$18:$L$205, MATCH("Misc ID", 'E4 TB Allocation Details'!$A$18:$L$18, 0),FALSE), 'E2 Allocators'!$B$15:$W$361, MATCH('O5 Details by Class &amp; Accounts'!BJ$18, 'E2 Allocators'!$B$15:$W$15, 0),FALSE)*$E96), 0, VLOOKUP(VLOOKUP($A96, 'E4 TB Allocation Details'!$A$18:$L$205, MATCH("Misc ID", 'E4 TB Allocation Details'!$A$18:$L$18, 0),FALSE), 'E2 Allocators'!$B$15:$W$361, MATCH('O5 Details by Class &amp; Accounts'!BJ$18, 'E2 Allocators'!$B$15:$W$15, 0),FALSE)*$E96)</f>
        <v>0</v>
      </c>
      <c r="BK96" s="1411">
        <f>IF(ISERROR(VLOOKUP(VLOOKUP($A96, 'E4 TB Allocation Details'!$A$18:$L$205, MATCH("Misc ID", 'E4 TB Allocation Details'!$A$18:$L$18, 0),FALSE), 'E2 Allocators'!$B$15:$W$361, MATCH('O5 Details by Class &amp; Accounts'!BK$18, 'E2 Allocators'!$B$15:$W$15, 0),FALSE)*$E96), 0, VLOOKUP(VLOOKUP($A96, 'E4 TB Allocation Details'!$A$18:$L$205, MATCH("Misc ID", 'E4 TB Allocation Details'!$A$18:$L$18, 0),FALSE), 'E2 Allocators'!$B$15:$W$361, MATCH('O5 Details by Class &amp; Accounts'!BK$18, 'E2 Allocators'!$B$15:$W$15, 0),FALSE)*$E96)</f>
        <v>0</v>
      </c>
      <c r="BL96" s="1411">
        <f>IF(ISERROR(VLOOKUP(VLOOKUP($A96, 'E4 TB Allocation Details'!$A$18:$L$205, MATCH("Misc ID", 'E4 TB Allocation Details'!$A$18:$L$18, 0),FALSE), 'E2 Allocators'!$B$15:$W$361, MATCH('O5 Details by Class &amp; Accounts'!BL$18, 'E2 Allocators'!$B$15:$W$15, 0),FALSE)*$E96), 0, VLOOKUP(VLOOKUP($A96, 'E4 TB Allocation Details'!$A$18:$L$205, MATCH("Misc ID", 'E4 TB Allocation Details'!$A$18:$L$18, 0),FALSE), 'E2 Allocators'!$B$15:$W$361, MATCH('O5 Details by Class &amp; Accounts'!BL$18, 'E2 Allocators'!$B$15:$W$15, 0),FALSE)*$E96)</f>
        <v>0</v>
      </c>
      <c r="BM96" s="1411">
        <f>IF(ISERROR(VLOOKUP(VLOOKUP($A96, 'E4 TB Allocation Details'!$A$18:$L$205, MATCH("Misc ID", 'E4 TB Allocation Details'!$A$18:$L$18, 0),FALSE), 'E2 Allocators'!$B$15:$W$361, MATCH('O5 Details by Class &amp; Accounts'!BM$18, 'E2 Allocators'!$B$15:$W$15, 0),FALSE)*$E96), 0, VLOOKUP(VLOOKUP($A96, 'E4 TB Allocation Details'!$A$18:$L$205, MATCH("Misc ID", 'E4 TB Allocation Details'!$A$18:$L$18, 0),FALSE), 'E2 Allocators'!$B$15:$W$361, MATCH('O5 Details by Class &amp; Accounts'!BM$18, 'E2 Allocators'!$B$15:$W$15, 0),FALSE)*$E96)</f>
        <v>0</v>
      </c>
      <c r="BN96" s="1411">
        <f>IF(ISERROR(VLOOKUP(VLOOKUP($A96, 'E4 TB Allocation Details'!$A$18:$L$205, MATCH("Misc ID", 'E4 TB Allocation Details'!$A$18:$L$18, 0),FALSE), 'E2 Allocators'!$B$15:$W$361, MATCH('O5 Details by Class &amp; Accounts'!BN$18, 'E2 Allocators'!$B$15:$W$15, 0),FALSE)*$E96), 0, VLOOKUP(VLOOKUP($A96, 'E4 TB Allocation Details'!$A$18:$L$205, MATCH("Misc ID", 'E4 TB Allocation Details'!$A$18:$L$18, 0),FALSE), 'E2 Allocators'!$B$15:$W$361, MATCH('O5 Details by Class &amp; Accounts'!BN$18, 'E2 Allocators'!$B$15:$W$15, 0),FALSE)*$E96)</f>
        <v>0</v>
      </c>
      <c r="BO96" s="1411">
        <f>IF(ISERROR(VLOOKUP(VLOOKUP($A96, 'E4 TB Allocation Details'!$A$18:$L$205, MATCH("Misc ID", 'E4 TB Allocation Details'!$A$18:$L$18, 0),FALSE), 'E2 Allocators'!$B$15:$W$361, MATCH('O5 Details by Class &amp; Accounts'!BO$18, 'E2 Allocators'!$B$15:$W$15, 0),FALSE)*$E96), 0, VLOOKUP(VLOOKUP($A96, 'E4 TB Allocation Details'!$A$18:$L$205, MATCH("Misc ID", 'E4 TB Allocation Details'!$A$18:$L$18, 0),FALSE), 'E2 Allocators'!$B$15:$W$361, MATCH('O5 Details by Class &amp; Accounts'!BO$18, 'E2 Allocators'!$B$15:$W$15, 0),FALSE)*$E96)</f>
        <v>0</v>
      </c>
      <c r="BP96" s="1411">
        <f>IF(ISERROR(VLOOKUP(VLOOKUP($A96, 'E4 TB Allocation Details'!$A$18:$L$205, MATCH("Misc ID", 'E4 TB Allocation Details'!$A$18:$L$18, 0),FALSE), 'E2 Allocators'!$B$15:$W$361, MATCH('O5 Details by Class &amp; Accounts'!BP$18, 'E2 Allocators'!$B$15:$W$15, 0),FALSE)*$E96), 0, VLOOKUP(VLOOKUP($A96, 'E4 TB Allocation Details'!$A$18:$L$205, MATCH("Misc ID", 'E4 TB Allocation Details'!$A$18:$L$18, 0),FALSE), 'E2 Allocators'!$B$15:$W$361, MATCH('O5 Details by Class &amp; Accounts'!BP$18, 'E2 Allocators'!$B$15:$W$15, 0),FALSE)*$E96)</f>
        <v>0</v>
      </c>
      <c r="BQ96" s="1411">
        <f>IF(ISERROR(VLOOKUP(VLOOKUP($A96, 'E4 TB Allocation Details'!$A$18:$L$205, MATCH("Misc ID", 'E4 TB Allocation Details'!$A$18:$L$18, 0),FALSE), 'E2 Allocators'!$B$15:$W$361, MATCH('O5 Details by Class &amp; Accounts'!BQ$18, 'E2 Allocators'!$B$15:$W$15, 0),FALSE)*$E96), 0, VLOOKUP(VLOOKUP($A96, 'E4 TB Allocation Details'!$A$18:$L$205, MATCH("Misc ID", 'E4 TB Allocation Details'!$A$18:$L$18, 0),FALSE), 'E2 Allocators'!$B$15:$W$361, MATCH('O5 Details by Class &amp; Accounts'!BQ$18, 'E2 Allocators'!$B$15:$W$15, 0),FALSE)*$E96)</f>
        <v>0</v>
      </c>
      <c r="BR96" s="1411">
        <f>IF(ISERROR(VLOOKUP(VLOOKUP($A96, 'E4 TB Allocation Details'!$A$18:$L$205, MATCH("Misc ID", 'E4 TB Allocation Details'!$A$18:$L$18, 0),FALSE), 'E2 Allocators'!$B$15:$W$361, MATCH('O5 Details by Class &amp; Accounts'!BR$18, 'E2 Allocators'!$B$15:$W$15, 0),FALSE)*$E96), 0, VLOOKUP(VLOOKUP($A96, 'E4 TB Allocation Details'!$A$18:$L$205, MATCH("Misc ID", 'E4 TB Allocation Details'!$A$18:$L$18, 0),FALSE), 'E2 Allocators'!$B$15:$W$361, MATCH('O5 Details by Class &amp; Accounts'!BR$18, 'E2 Allocators'!$B$15:$W$15, 0),FALSE)*$E96)</f>
        <v>0</v>
      </c>
      <c r="BS96" s="1411">
        <f t="shared" si="21"/>
        <v>0</v>
      </c>
      <c r="BT96" s="1411">
        <f>IF(ISERROR(VLOOKUP(VLOOKUP($A96, 'E4 TB Allocation Details'!$A$18:$L$205, MATCH("A &amp; G ID", 'E4 TB Allocation Details'!$A$18:$L$18, 0),FALSE), 'E2 Allocators'!$B$15:$W$361, MATCH('O5 Details by Class &amp; Accounts'!BT$18, 'E2 Allocators'!$B$15:$W$15, 0),FALSE)*$E96), 0, VLOOKUP(VLOOKUP($A96, 'E4 TB Allocation Details'!$A$18:$L$205, MATCH("A &amp; G ID", 'E4 TB Allocation Details'!$A$18:$L$18, 0),FALSE), 'E2 Allocators'!$B$15:$W$361, MATCH('O5 Details by Class &amp; Accounts'!BT$18, 'E2 Allocators'!$B$15:$W$15, 0),FALSE)*$E96)</f>
        <v>0</v>
      </c>
      <c r="BU96" s="1411">
        <f>IF(ISERROR(VLOOKUP(VLOOKUP($A96, 'E4 TB Allocation Details'!$A$18:$L$205, MATCH("A &amp; G ID", 'E4 TB Allocation Details'!$A$18:$L$18, 0),FALSE), 'E2 Allocators'!$B$15:$W$361, MATCH('O5 Details by Class &amp; Accounts'!BU$18, 'E2 Allocators'!$B$15:$W$15, 0),FALSE)*$E96), 0, VLOOKUP(VLOOKUP($A96, 'E4 TB Allocation Details'!$A$18:$L$205, MATCH("A &amp; G ID", 'E4 TB Allocation Details'!$A$18:$L$18, 0),FALSE), 'E2 Allocators'!$B$15:$W$361, MATCH('O5 Details by Class &amp; Accounts'!BU$18, 'E2 Allocators'!$B$15:$W$15, 0),FALSE)*$E96)</f>
        <v>0</v>
      </c>
      <c r="BV96" s="1411">
        <f>IF(ISERROR(VLOOKUP(VLOOKUP($A96, 'E4 TB Allocation Details'!$A$18:$L$205, MATCH("A &amp; G ID", 'E4 TB Allocation Details'!$A$18:$L$18, 0),FALSE), 'E2 Allocators'!$B$15:$W$361, MATCH('O5 Details by Class &amp; Accounts'!BV$18, 'E2 Allocators'!$B$15:$W$15, 0),FALSE)*$E96), 0, VLOOKUP(VLOOKUP($A96, 'E4 TB Allocation Details'!$A$18:$L$205, MATCH("A &amp; G ID", 'E4 TB Allocation Details'!$A$18:$L$18, 0),FALSE), 'E2 Allocators'!$B$15:$W$361, MATCH('O5 Details by Class &amp; Accounts'!BV$18, 'E2 Allocators'!$B$15:$W$15, 0),FALSE)*$E96)</f>
        <v>0</v>
      </c>
      <c r="BW96" s="1411">
        <f>IF(ISERROR(VLOOKUP(VLOOKUP($A96, 'E4 TB Allocation Details'!$A$18:$L$205, MATCH("A &amp; G ID", 'E4 TB Allocation Details'!$A$18:$L$18, 0),FALSE), 'E2 Allocators'!$B$15:$W$361, MATCH('O5 Details by Class &amp; Accounts'!BW$18, 'E2 Allocators'!$B$15:$W$15, 0),FALSE)*$E96), 0, VLOOKUP(VLOOKUP($A96, 'E4 TB Allocation Details'!$A$18:$L$205, MATCH("A &amp; G ID", 'E4 TB Allocation Details'!$A$18:$L$18, 0),FALSE), 'E2 Allocators'!$B$15:$W$361, MATCH('O5 Details by Class &amp; Accounts'!BW$18, 'E2 Allocators'!$B$15:$W$15, 0),FALSE)*$E96)</f>
        <v>0</v>
      </c>
      <c r="BX96" s="1411">
        <f>IF(ISERROR(VLOOKUP(VLOOKUP($A96, 'E4 TB Allocation Details'!$A$18:$L$205, MATCH("A &amp; G ID", 'E4 TB Allocation Details'!$A$18:$L$18, 0),FALSE), 'E2 Allocators'!$B$15:$W$361, MATCH('O5 Details by Class &amp; Accounts'!BX$18, 'E2 Allocators'!$B$15:$W$15, 0),FALSE)*$E96), 0, VLOOKUP(VLOOKUP($A96, 'E4 TB Allocation Details'!$A$18:$L$205, MATCH("A &amp; G ID", 'E4 TB Allocation Details'!$A$18:$L$18, 0),FALSE), 'E2 Allocators'!$B$15:$W$361, MATCH('O5 Details by Class &amp; Accounts'!BX$18, 'E2 Allocators'!$B$15:$W$15, 0),FALSE)*$E96)</f>
        <v>0</v>
      </c>
      <c r="BY96" s="1411">
        <f>IF(ISERROR(VLOOKUP(VLOOKUP($A96, 'E4 TB Allocation Details'!$A$18:$L$205, MATCH("A &amp; G ID", 'E4 TB Allocation Details'!$A$18:$L$18, 0),FALSE), 'E2 Allocators'!$B$15:$W$361, MATCH('O5 Details by Class &amp; Accounts'!BY$18, 'E2 Allocators'!$B$15:$W$15, 0),FALSE)*$E96), 0, VLOOKUP(VLOOKUP($A96, 'E4 TB Allocation Details'!$A$18:$L$205, MATCH("A &amp; G ID", 'E4 TB Allocation Details'!$A$18:$L$18, 0),FALSE), 'E2 Allocators'!$B$15:$W$361, MATCH('O5 Details by Class &amp; Accounts'!BY$18, 'E2 Allocators'!$B$15:$W$15, 0),FALSE)*$E96)</f>
        <v>0</v>
      </c>
      <c r="BZ96" s="1411">
        <f>IF(ISERROR(VLOOKUP(VLOOKUP($A96, 'E4 TB Allocation Details'!$A$18:$L$205, MATCH("A &amp; G ID", 'E4 TB Allocation Details'!$A$18:$L$18, 0),FALSE), 'E2 Allocators'!$B$15:$W$361, MATCH('O5 Details by Class &amp; Accounts'!BZ$18, 'E2 Allocators'!$B$15:$W$15, 0),FALSE)*$E96), 0, VLOOKUP(VLOOKUP($A96, 'E4 TB Allocation Details'!$A$18:$L$205, MATCH("A &amp; G ID", 'E4 TB Allocation Details'!$A$18:$L$18, 0),FALSE), 'E2 Allocators'!$B$15:$W$361, MATCH('O5 Details by Class &amp; Accounts'!BZ$18, 'E2 Allocators'!$B$15:$W$15, 0),FALSE)*$E96)</f>
        <v>0</v>
      </c>
      <c r="CA96" s="1411">
        <f>IF(ISERROR(VLOOKUP(VLOOKUP($A96, 'E4 TB Allocation Details'!$A$18:$L$205, MATCH("A &amp; G ID", 'E4 TB Allocation Details'!$A$18:$L$18, 0),FALSE), 'E2 Allocators'!$B$15:$W$361, MATCH('O5 Details by Class &amp; Accounts'!CA$18, 'E2 Allocators'!$B$15:$W$15, 0),FALSE)*$E96), 0, VLOOKUP(VLOOKUP($A96, 'E4 TB Allocation Details'!$A$18:$L$205, MATCH("A &amp; G ID", 'E4 TB Allocation Details'!$A$18:$L$18, 0),FALSE), 'E2 Allocators'!$B$15:$W$361, MATCH('O5 Details by Class &amp; Accounts'!CA$18, 'E2 Allocators'!$B$15:$W$15, 0),FALSE)*$E96)</f>
        <v>0</v>
      </c>
      <c r="CB96" s="1411">
        <f>IF(ISERROR(VLOOKUP(VLOOKUP($A96, 'E4 TB Allocation Details'!$A$18:$L$205, MATCH("A &amp; G ID", 'E4 TB Allocation Details'!$A$18:$L$18, 0),FALSE), 'E2 Allocators'!$B$15:$W$361, MATCH('O5 Details by Class &amp; Accounts'!CB$18, 'E2 Allocators'!$B$15:$W$15, 0),FALSE)*$E96), 0, VLOOKUP(VLOOKUP($A96, 'E4 TB Allocation Details'!$A$18:$L$205, MATCH("A &amp; G ID", 'E4 TB Allocation Details'!$A$18:$L$18, 0),FALSE), 'E2 Allocators'!$B$15:$W$361, MATCH('O5 Details by Class &amp; Accounts'!CB$18, 'E2 Allocators'!$B$15:$W$15, 0),FALSE)*$E96)</f>
        <v>0</v>
      </c>
      <c r="CC96" s="1411">
        <f>IF(ISERROR(VLOOKUP(VLOOKUP($A96, 'E4 TB Allocation Details'!$A$18:$L$205, MATCH("A &amp; G ID", 'E4 TB Allocation Details'!$A$18:$L$18, 0),FALSE), 'E2 Allocators'!$B$15:$W$361, MATCH('O5 Details by Class &amp; Accounts'!CC$18, 'E2 Allocators'!$B$15:$W$15, 0),FALSE)*$E96), 0, VLOOKUP(VLOOKUP($A96, 'E4 TB Allocation Details'!$A$18:$L$205, MATCH("A &amp; G ID", 'E4 TB Allocation Details'!$A$18:$L$18, 0),FALSE), 'E2 Allocators'!$B$15:$W$361, MATCH('O5 Details by Class &amp; Accounts'!CC$18, 'E2 Allocators'!$B$15:$W$15, 0),FALSE)*$E96)</f>
        <v>0</v>
      </c>
      <c r="CD96" s="1411">
        <f>IF(ISERROR(VLOOKUP(VLOOKUP($A96, 'E4 TB Allocation Details'!$A$18:$L$205, MATCH("A &amp; G ID", 'E4 TB Allocation Details'!$A$18:$L$18, 0),FALSE), 'E2 Allocators'!$B$15:$W$361, MATCH('O5 Details by Class &amp; Accounts'!CD$18, 'E2 Allocators'!$B$15:$W$15, 0),FALSE)*$E96), 0, VLOOKUP(VLOOKUP($A96, 'E4 TB Allocation Details'!$A$18:$L$205, MATCH("A &amp; G ID", 'E4 TB Allocation Details'!$A$18:$L$18, 0),FALSE), 'E2 Allocators'!$B$15:$W$361, MATCH('O5 Details by Class &amp; Accounts'!CD$18, 'E2 Allocators'!$B$15:$W$15, 0),FALSE)*$E96)</f>
        <v>0</v>
      </c>
      <c r="CE96" s="1411">
        <f>IF(ISERROR(VLOOKUP(VLOOKUP($A96, 'E4 TB Allocation Details'!$A$18:$L$205, MATCH("A &amp; G ID", 'E4 TB Allocation Details'!$A$18:$L$18, 0),FALSE), 'E2 Allocators'!$B$15:$W$361, MATCH('O5 Details by Class &amp; Accounts'!CE$18, 'E2 Allocators'!$B$15:$W$15, 0),FALSE)*$E96), 0, VLOOKUP(VLOOKUP($A96, 'E4 TB Allocation Details'!$A$18:$L$205, MATCH("A &amp; G ID", 'E4 TB Allocation Details'!$A$18:$L$18, 0),FALSE), 'E2 Allocators'!$B$15:$W$361, MATCH('O5 Details by Class &amp; Accounts'!CE$18, 'E2 Allocators'!$B$15:$W$15, 0),FALSE)*$E96)</f>
        <v>0</v>
      </c>
      <c r="CF96" s="1411">
        <f>IF(ISERROR(VLOOKUP(VLOOKUP($A96, 'E4 TB Allocation Details'!$A$18:$L$205, MATCH("A &amp; G ID", 'E4 TB Allocation Details'!$A$18:$L$18, 0),FALSE), 'E2 Allocators'!$B$15:$W$361, MATCH('O5 Details by Class &amp; Accounts'!CF$18, 'E2 Allocators'!$B$15:$W$15, 0),FALSE)*$E96), 0, VLOOKUP(VLOOKUP($A96, 'E4 TB Allocation Details'!$A$18:$L$205, MATCH("A &amp; G ID", 'E4 TB Allocation Details'!$A$18:$L$18, 0),FALSE), 'E2 Allocators'!$B$15:$W$361, MATCH('O5 Details by Class &amp; Accounts'!CF$18, 'E2 Allocators'!$B$15:$W$15, 0),FALSE)*$E96)</f>
        <v>0</v>
      </c>
      <c r="CG96" s="1411">
        <f>IF(ISERROR(VLOOKUP(VLOOKUP($A96, 'E4 TB Allocation Details'!$A$18:$L$205, MATCH("A &amp; G ID", 'E4 TB Allocation Details'!$A$18:$L$18, 0),FALSE), 'E2 Allocators'!$B$15:$W$361, MATCH('O5 Details by Class &amp; Accounts'!CG$18, 'E2 Allocators'!$B$15:$W$15, 0),FALSE)*$E96), 0, VLOOKUP(VLOOKUP($A96, 'E4 TB Allocation Details'!$A$18:$L$205, MATCH("A &amp; G ID", 'E4 TB Allocation Details'!$A$18:$L$18, 0),FALSE), 'E2 Allocators'!$B$15:$W$361, MATCH('O5 Details by Class &amp; Accounts'!CG$18, 'E2 Allocators'!$B$15:$W$15, 0),FALSE)*$E96)</f>
        <v>0</v>
      </c>
      <c r="CH96" s="1411">
        <f>IF(ISERROR(VLOOKUP(VLOOKUP($A96, 'E4 TB Allocation Details'!$A$18:$L$205, MATCH("A &amp; G ID", 'E4 TB Allocation Details'!$A$18:$L$18, 0),FALSE), 'E2 Allocators'!$B$15:$W$361, MATCH('O5 Details by Class &amp; Accounts'!CH$18, 'E2 Allocators'!$B$15:$W$15, 0),FALSE)*$E96), 0, VLOOKUP(VLOOKUP($A96, 'E4 TB Allocation Details'!$A$18:$L$205, MATCH("A &amp; G ID", 'E4 TB Allocation Details'!$A$18:$L$18, 0),FALSE), 'E2 Allocators'!$B$15:$W$361, MATCH('O5 Details by Class &amp; Accounts'!CH$18, 'E2 Allocators'!$B$15:$W$15, 0),FALSE)*$E96)</f>
        <v>0</v>
      </c>
      <c r="CI96" s="1411">
        <f>IF(ISERROR(VLOOKUP(VLOOKUP($A96, 'E4 TB Allocation Details'!$A$18:$L$205, MATCH("A &amp; G ID", 'E4 TB Allocation Details'!$A$18:$L$18, 0),FALSE), 'E2 Allocators'!$B$15:$W$361, MATCH('O5 Details by Class &amp; Accounts'!CI$18, 'E2 Allocators'!$B$15:$W$15, 0),FALSE)*$E96), 0, VLOOKUP(VLOOKUP($A96, 'E4 TB Allocation Details'!$A$18:$L$205, MATCH("A &amp; G ID", 'E4 TB Allocation Details'!$A$18:$L$18, 0),FALSE), 'E2 Allocators'!$B$15:$W$361, MATCH('O5 Details by Class &amp; Accounts'!CI$18, 'E2 Allocators'!$B$15:$W$15, 0),FALSE)*$E96)</f>
        <v>0</v>
      </c>
      <c r="CJ96" s="1411">
        <f>IF(ISERROR(VLOOKUP(VLOOKUP($A96, 'E4 TB Allocation Details'!$A$18:$L$205, MATCH("A &amp; G ID", 'E4 TB Allocation Details'!$A$18:$L$18, 0),FALSE), 'E2 Allocators'!$B$15:$W$361, MATCH('O5 Details by Class &amp; Accounts'!CJ$18, 'E2 Allocators'!$B$15:$W$15, 0),FALSE)*$E96), 0, VLOOKUP(VLOOKUP($A96, 'E4 TB Allocation Details'!$A$18:$L$205, MATCH("A &amp; G ID", 'E4 TB Allocation Details'!$A$18:$L$18, 0),FALSE), 'E2 Allocators'!$B$15:$W$361, MATCH('O5 Details by Class &amp; Accounts'!CJ$18, 'E2 Allocators'!$B$15:$W$15, 0),FALSE)*$E96)</f>
        <v>0</v>
      </c>
      <c r="CK96" s="1411">
        <f>IF(ISERROR(VLOOKUP(VLOOKUP($A96, 'E4 TB Allocation Details'!$A$18:$L$205, MATCH("A &amp; G ID", 'E4 TB Allocation Details'!$A$18:$L$18, 0),FALSE), 'E2 Allocators'!$B$15:$W$361, MATCH('O5 Details by Class &amp; Accounts'!CK$18, 'E2 Allocators'!$B$15:$W$15, 0),FALSE)*$E96), 0, VLOOKUP(VLOOKUP($A96, 'E4 TB Allocation Details'!$A$18:$L$205, MATCH("A &amp; G ID", 'E4 TB Allocation Details'!$A$18:$L$18, 0),FALSE), 'E2 Allocators'!$B$15:$W$361, MATCH('O5 Details by Class &amp; Accounts'!CK$18, 'E2 Allocators'!$B$15:$W$15, 0),FALSE)*$E96)</f>
        <v>0</v>
      </c>
      <c r="CL96" s="1411">
        <f>IF(ISERROR(VLOOKUP(VLOOKUP($A96, 'E4 TB Allocation Details'!$A$18:$L$205, MATCH("A &amp; G ID", 'E4 TB Allocation Details'!$A$18:$L$18, 0),FALSE), 'E2 Allocators'!$B$15:$W$361, MATCH('O5 Details by Class &amp; Accounts'!CL$18, 'E2 Allocators'!$B$15:$W$15, 0),FALSE)*$E96), 0, VLOOKUP(VLOOKUP($A96, 'E4 TB Allocation Details'!$A$18:$L$205, MATCH("A &amp; G ID", 'E4 TB Allocation Details'!$A$18:$L$18, 0),FALSE), 'E2 Allocators'!$B$15:$W$361, MATCH('O5 Details by Class &amp; Accounts'!CL$18, 'E2 Allocators'!$B$15:$W$15, 0),FALSE)*$E96)</f>
        <v>0</v>
      </c>
      <c r="CM96" s="1411">
        <f>IF(ISERROR(VLOOKUP(VLOOKUP($A96, 'E4 TB Allocation Details'!$A$18:$L$205, MATCH("A &amp; G ID", 'E4 TB Allocation Details'!$A$18:$L$18, 0),FALSE), 'E2 Allocators'!$B$15:$W$361, MATCH('O5 Details by Class &amp; Accounts'!CM$18, 'E2 Allocators'!$B$15:$W$15, 0),FALSE)*$E96), 0, VLOOKUP(VLOOKUP($A96, 'E4 TB Allocation Details'!$A$18:$L$205, MATCH("A &amp; G ID", 'E4 TB Allocation Details'!$A$18:$L$18, 0),FALSE), 'E2 Allocators'!$B$15:$W$361, MATCH('O5 Details by Class &amp; Accounts'!CM$18, 'E2 Allocators'!$B$15:$W$15, 0),FALSE)*$E96)</f>
        <v>0</v>
      </c>
      <c r="CN96" s="1411">
        <f t="shared" si="22"/>
        <v>0</v>
      </c>
      <c r="CO96" s="1791">
        <f t="shared" si="23"/>
        <v>0</v>
      </c>
      <c r="CQ96" s="2086" t="s">
        <v>401</v>
      </c>
    </row>
    <row r="97" spans="1:95" s="80" customFormat="1" ht="12.75">
      <c r="A97" s="1177">
        <v>4310</v>
      </c>
      <c r="B97" s="1178" t="s">
        <v>734</v>
      </c>
      <c r="C97" s="1788">
        <f>IF(ISERROR(VLOOKUP($A97,'I3 TB Data'!$A$23:$H$458,MATCH('O5 Details by Class &amp; Accounts'!$C$18, 'I3 TB Data'!$A$23:$H$23,0),0)), 0, VLOOKUP($A97,'I3 TB Data'!$A$23:$H$458,MATCH('O5 Details by Class &amp; Accounts'!$C$18,'I3 TB Data'!$A$23:$H$23,0),0))</f>
        <v>0</v>
      </c>
      <c r="D97" s="1789"/>
      <c r="E97" s="1788">
        <f t="shared" si="17"/>
        <v>0</v>
      </c>
      <c r="F97" s="1790">
        <f>IF(ISERROR(VLOOKUP($A97, 'E1 Categorization'!A33:E122, MATCH("Customer Component", 'E1 Categorization'!$A$33:$E$33,0), 0)), 0, IF(VLOOKUP($A97, 'E1 Categorization'!A33:E122, MATCH("Customer Component", 'E1 Categorization'!$A$33:$E$33,0), 0)=0, 'O5 Details by Class &amp; Accounts'!$E97, IF(AND(VLOOKUP($A97, 'E1 Categorization'!A33:E122, MATCH("Customer Component", 'E1 Categorization'!$A$33:$E$33,0), 0) &gt;0, VLOOKUP($A97, 'E1 Categorization'!A33:E122, MATCH("Customer Component", 'E1 Categorization'!$A$33:$E$33,0), 0)&lt;1), 'O5 Details by Class &amp; Accounts'!$E97*(1-VLOOKUP($A97, 'E1 Categorization'!A33:E122, MATCH("Customer Component", 'E1 Categorization'!$A$33:$E$33,0), 0)), 0)))</f>
        <v>0</v>
      </c>
      <c r="G97" s="1790">
        <f>IF(ISERROR(VLOOKUP($A97, 'E1 Categorization'!A33:E122, MATCH("Customer Component", 'E1 Categorization'!$A$33:$E$33,0), 0)),0, IF(VLOOKUP($A97, 'E1 Categorization'!A33:E122, MATCH("Customer Component", 'E1 Categorization'!$A$33:$E$33,0), 0)=0, 0, IF(AND(VLOOKUP($A97, 'E1 Categorization'!A33:E122, MATCH("Customer Component", 'E1 Categorization'!$A$33:$E$33,0), 0) &gt;0, VLOOKUP($A97, 'E1 Categorization'!A33:E122, MATCH("Customer Component", 'E1 Categorization'!$A$33:$E$33,0), 0)&lt;1), 'O5 Details by Class &amp; Accounts'!$E97*(VLOOKUP($A97, 'E1 Categorization'!A33:E122, MATCH("Customer Component", 'E1 Categorization'!$A$33:$E$33,0), 0)), 'O5 Details by Class &amp; Accounts'!$E97)))</f>
        <v>0</v>
      </c>
      <c r="H97" s="1411">
        <f t="shared" si="18"/>
        <v>0</v>
      </c>
      <c r="I97" s="1411">
        <f>IF(ISERROR(VLOOKUP(VLOOKUP($A97, 'E4 TB Allocation Details'!$A$18:$L$205, MATCH("Demand ID", 'E4 TB Allocation Details'!$A$18:$L$18, 0),FALSE), 'E2 Allocators'!$B$15:$W$361, MATCH('O5 Details by Class &amp; Accounts'!I$18, 'E2 Allocators'!$B$15:$W$15, 0),FALSE)*$F97), 0, VLOOKUP(VLOOKUP($A97, 'E4 TB Allocation Details'!$A$18:$L$205, MATCH("Demand ID", 'E4 TB Allocation Details'!$A$18:$L$18, 0),FALSE), 'E2 Allocators'!$B$15:$W$361, MATCH('O5 Details by Class &amp; Accounts'!I$18, 'E2 Allocators'!$B$15:$W$15, 0),FALSE)*$F97)</f>
        <v>0</v>
      </c>
      <c r="J97" s="1411">
        <f>IF(ISERROR(VLOOKUP(VLOOKUP($A97, 'E4 TB Allocation Details'!$A$18:$L$205, MATCH("Demand ID", 'E4 TB Allocation Details'!$A$18:$L$18, 0),FALSE), 'E2 Allocators'!$B$15:$W$361, MATCH('O5 Details by Class &amp; Accounts'!J$18, 'E2 Allocators'!$B$15:$W$15, 0),FALSE)*$F97), 0, VLOOKUP(VLOOKUP($A97, 'E4 TB Allocation Details'!$A$18:$L$205, MATCH("Demand ID", 'E4 TB Allocation Details'!$A$18:$L$18, 0),FALSE), 'E2 Allocators'!$B$15:$W$361, MATCH('O5 Details by Class &amp; Accounts'!J$18, 'E2 Allocators'!$B$15:$W$15, 0),FALSE)*$F97)</f>
        <v>0</v>
      </c>
      <c r="K97" s="1411">
        <f>IF(ISERROR(VLOOKUP(VLOOKUP($A97, 'E4 TB Allocation Details'!$A$18:$L$205, MATCH("Demand ID", 'E4 TB Allocation Details'!$A$18:$L$18, 0),FALSE), 'E2 Allocators'!$B$15:$W$361, MATCH('O5 Details by Class &amp; Accounts'!K$18, 'E2 Allocators'!$B$15:$W$15, 0),FALSE)*$F97), 0, VLOOKUP(VLOOKUP($A97, 'E4 TB Allocation Details'!$A$18:$L$205, MATCH("Demand ID", 'E4 TB Allocation Details'!$A$18:$L$18, 0),FALSE), 'E2 Allocators'!$B$15:$W$361, MATCH('O5 Details by Class &amp; Accounts'!K$18, 'E2 Allocators'!$B$15:$W$15, 0),FALSE)*$F97)</f>
        <v>0</v>
      </c>
      <c r="L97" s="1411">
        <f>IF(ISERROR(VLOOKUP(VLOOKUP($A97, 'E4 TB Allocation Details'!$A$18:$L$205, MATCH("Demand ID", 'E4 TB Allocation Details'!$A$18:$L$18, 0),FALSE), 'E2 Allocators'!$B$15:$W$361, MATCH('O5 Details by Class &amp; Accounts'!L$18, 'E2 Allocators'!$B$15:$W$15, 0),FALSE)*$F97), 0, VLOOKUP(VLOOKUP($A97, 'E4 TB Allocation Details'!$A$18:$L$205, MATCH("Demand ID", 'E4 TB Allocation Details'!$A$18:$L$18, 0),FALSE), 'E2 Allocators'!$B$15:$W$361, MATCH('O5 Details by Class &amp; Accounts'!L$18, 'E2 Allocators'!$B$15:$W$15, 0),FALSE)*$F97)</f>
        <v>0</v>
      </c>
      <c r="M97" s="1411"/>
      <c r="N97" s="1411"/>
      <c r="O97" s="1411"/>
      <c r="P97" s="1411"/>
      <c r="Q97" s="1411"/>
      <c r="R97" s="1411"/>
      <c r="S97" s="1411"/>
      <c r="T97" s="1411"/>
      <c r="U97" s="1411"/>
      <c r="V97" s="1411"/>
      <c r="W97" s="1411"/>
      <c r="X97" s="1411"/>
      <c r="Y97" s="1411"/>
      <c r="Z97" s="1411"/>
      <c r="AA97" s="1411"/>
      <c r="AB97" s="1411"/>
      <c r="AC97" s="1411">
        <f t="shared" si="19"/>
        <v>0</v>
      </c>
      <c r="AD97" s="1411">
        <f>IF(ISERROR(VLOOKUP(VLOOKUP($A97, 'E4 TB Allocation Details'!$A$18:$L$205, MATCH("Customer ID", 'E4 TB Allocation Details'!$A$18:$L$18, 0),FALSE), 'E2 Allocators'!$B$15:$W$361, MATCH('O5 Details by Class &amp; Accounts'!AD$18, 'E2 Allocators'!$B$15:$W$15, 0),FALSE)*$G97), 0, VLOOKUP(VLOOKUP($A97, 'E4 TB Allocation Details'!$A$18:$L$205, MATCH("Customer ID", 'E4 TB Allocation Details'!$A$18:$L$18, 0),FALSE), 'E2 Allocators'!$B$15:$W$361, MATCH('O5 Details by Class &amp; Accounts'!AD$18, 'E2 Allocators'!$B$15:$W$15, 0),FALSE)*$G97)</f>
        <v>0</v>
      </c>
      <c r="AE97" s="1411">
        <f>IF(ISERROR(VLOOKUP(VLOOKUP($A97, 'E4 TB Allocation Details'!$A$18:$L$205, MATCH("Customer ID", 'E4 TB Allocation Details'!$A$18:$L$18, 0),FALSE), 'E2 Allocators'!$B$15:$W$361, MATCH('O5 Details by Class &amp; Accounts'!AE$18, 'E2 Allocators'!$B$15:$W$15, 0),FALSE)*$G97), 0, VLOOKUP(VLOOKUP($A97, 'E4 TB Allocation Details'!$A$18:$L$205, MATCH("Customer ID", 'E4 TB Allocation Details'!$A$18:$L$18, 0),FALSE), 'E2 Allocators'!$B$15:$W$361, MATCH('O5 Details by Class &amp; Accounts'!AE$18, 'E2 Allocators'!$B$15:$W$15, 0),FALSE)*$G97)</f>
        <v>0</v>
      </c>
      <c r="AF97" s="1411">
        <f>IF(ISERROR(VLOOKUP(VLOOKUP($A97, 'E4 TB Allocation Details'!$A$18:$L$205, MATCH("Customer ID", 'E4 TB Allocation Details'!$A$18:$L$18, 0),FALSE), 'E2 Allocators'!$B$15:$W$361, MATCH('O5 Details by Class &amp; Accounts'!AF$18, 'E2 Allocators'!$B$15:$W$15, 0),FALSE)*$G97), 0, VLOOKUP(VLOOKUP($A97, 'E4 TB Allocation Details'!$A$18:$L$205, MATCH("Customer ID", 'E4 TB Allocation Details'!$A$18:$L$18, 0),FALSE), 'E2 Allocators'!$B$15:$W$361, MATCH('O5 Details by Class &amp; Accounts'!AF$18, 'E2 Allocators'!$B$15:$W$15, 0),FALSE)*$G97)</f>
        <v>0</v>
      </c>
      <c r="AG97" s="1411">
        <f>IF(ISERROR(VLOOKUP(VLOOKUP($A97, 'E4 TB Allocation Details'!$A$18:$L$205, MATCH("Customer ID", 'E4 TB Allocation Details'!$A$18:$L$18, 0),FALSE), 'E2 Allocators'!$B$15:$W$361, MATCH('O5 Details by Class &amp; Accounts'!AG$18, 'E2 Allocators'!$B$15:$W$15, 0),FALSE)*$G97), 0, VLOOKUP(VLOOKUP($A97, 'E4 TB Allocation Details'!$A$18:$L$205, MATCH("Customer ID", 'E4 TB Allocation Details'!$A$18:$L$18, 0),FALSE), 'E2 Allocators'!$B$15:$W$361, MATCH('O5 Details by Class &amp; Accounts'!AG$18, 'E2 Allocators'!$B$15:$W$15, 0),FALSE)*$G97)</f>
        <v>0</v>
      </c>
      <c r="AH97" s="1411">
        <f>IF(ISERROR(VLOOKUP(VLOOKUP($A97, 'E4 TB Allocation Details'!$A$18:$L$205, MATCH("Customer ID", 'E4 TB Allocation Details'!$A$18:$L$18, 0),FALSE), 'E2 Allocators'!$B$15:$W$361, MATCH('O5 Details by Class &amp; Accounts'!AH$18, 'E2 Allocators'!$B$15:$W$15, 0),FALSE)*$G97), 0, VLOOKUP(VLOOKUP($A97, 'E4 TB Allocation Details'!$A$18:$L$205, MATCH("Customer ID", 'E4 TB Allocation Details'!$A$18:$L$18, 0),FALSE), 'E2 Allocators'!$B$15:$W$361, MATCH('O5 Details by Class &amp; Accounts'!AH$18, 'E2 Allocators'!$B$15:$W$15, 0),FALSE)*$G97)</f>
        <v>0</v>
      </c>
      <c r="AI97" s="1411">
        <f>IF(ISERROR(VLOOKUP(VLOOKUP($A97, 'E4 TB Allocation Details'!$A$18:$L$205, MATCH("Customer ID", 'E4 TB Allocation Details'!$A$18:$L$18, 0),FALSE), 'E2 Allocators'!$B$15:$W$361, MATCH('O5 Details by Class &amp; Accounts'!AI$18, 'E2 Allocators'!$B$15:$W$15, 0),FALSE)*$G97), 0, VLOOKUP(VLOOKUP($A97, 'E4 TB Allocation Details'!$A$18:$L$205, MATCH("Customer ID", 'E4 TB Allocation Details'!$A$18:$L$18, 0),FALSE), 'E2 Allocators'!$B$15:$W$361, MATCH('O5 Details by Class &amp; Accounts'!AI$18, 'E2 Allocators'!$B$15:$W$15, 0),FALSE)*$G97)</f>
        <v>0</v>
      </c>
      <c r="AJ97" s="1411">
        <f>IF(ISERROR(VLOOKUP(VLOOKUP($A97, 'E4 TB Allocation Details'!$A$18:$L$205, MATCH("Customer ID", 'E4 TB Allocation Details'!$A$18:$L$18, 0),FALSE), 'E2 Allocators'!$B$15:$W$361, MATCH('O5 Details by Class &amp; Accounts'!AJ$18, 'E2 Allocators'!$B$15:$W$15, 0),FALSE)*$G97), 0, VLOOKUP(VLOOKUP($A97, 'E4 TB Allocation Details'!$A$18:$L$205, MATCH("Customer ID", 'E4 TB Allocation Details'!$A$18:$L$18, 0),FALSE), 'E2 Allocators'!$B$15:$W$361, MATCH('O5 Details by Class &amp; Accounts'!AJ$18, 'E2 Allocators'!$B$15:$W$15, 0),FALSE)*$G97)</f>
        <v>0</v>
      </c>
      <c r="AK97" s="1411">
        <f>IF(ISERROR(VLOOKUP(VLOOKUP($A97, 'E4 TB Allocation Details'!$A$18:$L$205, MATCH("Customer ID", 'E4 TB Allocation Details'!$A$18:$L$18, 0),FALSE), 'E2 Allocators'!$B$15:$W$361, MATCH('O5 Details by Class &amp; Accounts'!AK$18, 'E2 Allocators'!$B$15:$W$15, 0),FALSE)*$G97), 0, VLOOKUP(VLOOKUP($A97, 'E4 TB Allocation Details'!$A$18:$L$205, MATCH("Customer ID", 'E4 TB Allocation Details'!$A$18:$L$18, 0),FALSE), 'E2 Allocators'!$B$15:$W$361, MATCH('O5 Details by Class &amp; Accounts'!AK$18, 'E2 Allocators'!$B$15:$W$15, 0),FALSE)*$G97)</f>
        <v>0</v>
      </c>
      <c r="AL97" s="1411">
        <f>IF(ISERROR(VLOOKUP(VLOOKUP($A97, 'E4 TB Allocation Details'!$A$18:$L$205, MATCH("Customer ID", 'E4 TB Allocation Details'!$A$18:$L$18, 0),FALSE), 'E2 Allocators'!$B$15:$W$361, MATCH('O5 Details by Class &amp; Accounts'!AL$18, 'E2 Allocators'!$B$15:$W$15, 0),FALSE)*$G97), 0, VLOOKUP(VLOOKUP($A97, 'E4 TB Allocation Details'!$A$18:$L$205, MATCH("Customer ID", 'E4 TB Allocation Details'!$A$18:$L$18, 0),FALSE), 'E2 Allocators'!$B$15:$W$361, MATCH('O5 Details by Class &amp; Accounts'!AL$18, 'E2 Allocators'!$B$15:$W$15, 0),FALSE)*$G97)</f>
        <v>0</v>
      </c>
      <c r="AM97" s="1411">
        <f>IF(ISERROR(VLOOKUP(VLOOKUP($A97, 'E4 TB Allocation Details'!$A$18:$L$205, MATCH("Customer ID", 'E4 TB Allocation Details'!$A$18:$L$18, 0),FALSE), 'E2 Allocators'!$B$15:$W$361, MATCH('O5 Details by Class &amp; Accounts'!AM$18, 'E2 Allocators'!$B$15:$W$15, 0),FALSE)*$G97), 0, VLOOKUP(VLOOKUP($A97, 'E4 TB Allocation Details'!$A$18:$L$205, MATCH("Customer ID", 'E4 TB Allocation Details'!$A$18:$L$18, 0),FALSE), 'E2 Allocators'!$B$15:$W$361, MATCH('O5 Details by Class &amp; Accounts'!AM$18, 'E2 Allocators'!$B$15:$W$15, 0),FALSE)*$G97)</f>
        <v>0</v>
      </c>
      <c r="AN97" s="1411">
        <f>IF(ISERROR(VLOOKUP(VLOOKUP($A97, 'E4 TB Allocation Details'!$A$18:$L$205, MATCH("Customer ID", 'E4 TB Allocation Details'!$A$18:$L$18, 0),FALSE), 'E2 Allocators'!$B$15:$W$361, MATCH('O5 Details by Class &amp; Accounts'!AN$18, 'E2 Allocators'!$B$15:$W$15, 0),FALSE)*$G97), 0, VLOOKUP(VLOOKUP($A97, 'E4 TB Allocation Details'!$A$18:$L$205, MATCH("Customer ID", 'E4 TB Allocation Details'!$A$18:$L$18, 0),FALSE), 'E2 Allocators'!$B$15:$W$361, MATCH('O5 Details by Class &amp; Accounts'!AN$18, 'E2 Allocators'!$B$15:$W$15, 0),FALSE)*$G97)</f>
        <v>0</v>
      </c>
      <c r="AO97" s="1411">
        <f>IF(ISERROR(VLOOKUP(VLOOKUP($A97, 'E4 TB Allocation Details'!$A$18:$L$205, MATCH("Customer ID", 'E4 TB Allocation Details'!$A$18:$L$18, 0),FALSE), 'E2 Allocators'!$B$15:$W$361, MATCH('O5 Details by Class &amp; Accounts'!AO$18, 'E2 Allocators'!$B$15:$W$15, 0),FALSE)*$G97), 0, VLOOKUP(VLOOKUP($A97, 'E4 TB Allocation Details'!$A$18:$L$205, MATCH("Customer ID", 'E4 TB Allocation Details'!$A$18:$L$18, 0),FALSE), 'E2 Allocators'!$B$15:$W$361, MATCH('O5 Details by Class &amp; Accounts'!AO$18, 'E2 Allocators'!$B$15:$W$15, 0),FALSE)*$G97)</f>
        <v>0</v>
      </c>
      <c r="AP97" s="1411">
        <f>IF(ISERROR(VLOOKUP(VLOOKUP($A97, 'E4 TB Allocation Details'!$A$18:$L$205, MATCH("Customer ID", 'E4 TB Allocation Details'!$A$18:$L$18, 0),FALSE), 'E2 Allocators'!$B$15:$W$361, MATCH('O5 Details by Class &amp; Accounts'!AP$18, 'E2 Allocators'!$B$15:$W$15, 0),FALSE)*$G97), 0, VLOOKUP(VLOOKUP($A97, 'E4 TB Allocation Details'!$A$18:$L$205, MATCH("Customer ID", 'E4 TB Allocation Details'!$A$18:$L$18, 0),FALSE), 'E2 Allocators'!$B$15:$W$361, MATCH('O5 Details by Class &amp; Accounts'!AP$18, 'E2 Allocators'!$B$15:$W$15, 0),FALSE)*$G97)</f>
        <v>0</v>
      </c>
      <c r="AQ97" s="1411">
        <f>IF(ISERROR(VLOOKUP(VLOOKUP($A97, 'E4 TB Allocation Details'!$A$18:$L$205, MATCH("Customer ID", 'E4 TB Allocation Details'!$A$18:$L$18, 0),FALSE), 'E2 Allocators'!$B$15:$W$361, MATCH('O5 Details by Class &amp; Accounts'!AQ$18, 'E2 Allocators'!$B$15:$W$15, 0),FALSE)*$G97), 0, VLOOKUP(VLOOKUP($A97, 'E4 TB Allocation Details'!$A$18:$L$205, MATCH("Customer ID", 'E4 TB Allocation Details'!$A$18:$L$18, 0),FALSE), 'E2 Allocators'!$B$15:$W$361, MATCH('O5 Details by Class &amp; Accounts'!AQ$18, 'E2 Allocators'!$B$15:$W$15, 0),FALSE)*$G97)</f>
        <v>0</v>
      </c>
      <c r="AR97" s="1411">
        <f>IF(ISERROR(VLOOKUP(VLOOKUP($A97, 'E4 TB Allocation Details'!$A$18:$L$205, MATCH("Customer ID", 'E4 TB Allocation Details'!$A$18:$L$18, 0),FALSE), 'E2 Allocators'!$B$15:$W$361, MATCH('O5 Details by Class &amp; Accounts'!AR$18, 'E2 Allocators'!$B$15:$W$15, 0),FALSE)*$G97), 0, VLOOKUP(VLOOKUP($A97, 'E4 TB Allocation Details'!$A$18:$L$205, MATCH("Customer ID", 'E4 TB Allocation Details'!$A$18:$L$18, 0),FALSE), 'E2 Allocators'!$B$15:$W$361, MATCH('O5 Details by Class &amp; Accounts'!AR$18, 'E2 Allocators'!$B$15:$W$15, 0),FALSE)*$G97)</f>
        <v>0</v>
      </c>
      <c r="AS97" s="1411">
        <f>IF(ISERROR(VLOOKUP(VLOOKUP($A97, 'E4 TB Allocation Details'!$A$18:$L$205, MATCH("Customer ID", 'E4 TB Allocation Details'!$A$18:$L$18, 0),FALSE), 'E2 Allocators'!$B$15:$W$361, MATCH('O5 Details by Class &amp; Accounts'!AS$18, 'E2 Allocators'!$B$15:$W$15, 0),FALSE)*$G97), 0, VLOOKUP(VLOOKUP($A97, 'E4 TB Allocation Details'!$A$18:$L$205, MATCH("Customer ID", 'E4 TB Allocation Details'!$A$18:$L$18, 0),FALSE), 'E2 Allocators'!$B$15:$W$361, MATCH('O5 Details by Class &amp; Accounts'!AS$18, 'E2 Allocators'!$B$15:$W$15, 0),FALSE)*$G97)</f>
        <v>0</v>
      </c>
      <c r="AT97" s="1411">
        <f>IF(ISERROR(VLOOKUP(VLOOKUP($A97, 'E4 TB Allocation Details'!$A$18:$L$205, MATCH("Customer ID", 'E4 TB Allocation Details'!$A$18:$L$18, 0),FALSE), 'E2 Allocators'!$B$15:$W$361, MATCH('O5 Details by Class &amp; Accounts'!AT$18, 'E2 Allocators'!$B$15:$W$15, 0),FALSE)*$G97), 0, VLOOKUP(VLOOKUP($A97, 'E4 TB Allocation Details'!$A$18:$L$205, MATCH("Customer ID", 'E4 TB Allocation Details'!$A$18:$L$18, 0),FALSE), 'E2 Allocators'!$B$15:$W$361, MATCH('O5 Details by Class &amp; Accounts'!AT$18, 'E2 Allocators'!$B$15:$W$15, 0),FALSE)*$G97)</f>
        <v>0</v>
      </c>
      <c r="AU97" s="1411">
        <f>IF(ISERROR(VLOOKUP(VLOOKUP($A97, 'E4 TB Allocation Details'!$A$18:$L$205, MATCH("Customer ID", 'E4 TB Allocation Details'!$A$18:$L$18, 0),FALSE), 'E2 Allocators'!$B$15:$W$361, MATCH('O5 Details by Class &amp; Accounts'!AU$18, 'E2 Allocators'!$B$15:$W$15, 0),FALSE)*$G97), 0, VLOOKUP(VLOOKUP($A97, 'E4 TB Allocation Details'!$A$18:$L$205, MATCH("Customer ID", 'E4 TB Allocation Details'!$A$18:$L$18, 0),FALSE), 'E2 Allocators'!$B$15:$W$361, MATCH('O5 Details by Class &amp; Accounts'!AU$18, 'E2 Allocators'!$B$15:$W$15, 0),FALSE)*$G97)</f>
        <v>0</v>
      </c>
      <c r="AV97" s="1411">
        <f>IF(ISERROR(VLOOKUP(VLOOKUP($A97, 'E4 TB Allocation Details'!$A$18:$L$205, MATCH("Customer ID", 'E4 TB Allocation Details'!$A$18:$L$18, 0),FALSE), 'E2 Allocators'!$B$15:$W$361, MATCH('O5 Details by Class &amp; Accounts'!AV$18, 'E2 Allocators'!$B$15:$W$15, 0),FALSE)*$G97), 0, VLOOKUP(VLOOKUP($A97, 'E4 TB Allocation Details'!$A$18:$L$205, MATCH("Customer ID", 'E4 TB Allocation Details'!$A$18:$L$18, 0),FALSE), 'E2 Allocators'!$B$15:$W$361, MATCH('O5 Details by Class &amp; Accounts'!AV$18, 'E2 Allocators'!$B$15:$W$15, 0),FALSE)*$G97)</f>
        <v>0</v>
      </c>
      <c r="AW97" s="1411">
        <f>IF(ISERROR(VLOOKUP(VLOOKUP($A97, 'E4 TB Allocation Details'!$A$18:$L$205, MATCH("Customer ID", 'E4 TB Allocation Details'!$A$18:$L$18, 0),FALSE), 'E2 Allocators'!$B$15:$W$361, MATCH('O5 Details by Class &amp; Accounts'!AW$18, 'E2 Allocators'!$B$15:$W$15, 0),FALSE)*$G97), 0, VLOOKUP(VLOOKUP($A97, 'E4 TB Allocation Details'!$A$18:$L$205, MATCH("Customer ID", 'E4 TB Allocation Details'!$A$18:$L$18, 0),FALSE), 'E2 Allocators'!$B$15:$W$361, MATCH('O5 Details by Class &amp; Accounts'!AW$18, 'E2 Allocators'!$B$15:$W$15, 0),FALSE)*$G97)</f>
        <v>0</v>
      </c>
      <c r="AX97" s="1411">
        <f t="shared" si="20"/>
        <v>0</v>
      </c>
      <c r="AY97" s="1411">
        <f>IF(ISERROR(VLOOKUP(VLOOKUP($A97, 'E4 TB Allocation Details'!$A$18:$L$205, MATCH("Misc ID", 'E4 TB Allocation Details'!$A$18:$L$18, 0),FALSE), 'E2 Allocators'!$B$15:$W$361, MATCH('O5 Details by Class &amp; Accounts'!AY$18, 'E2 Allocators'!$B$15:$W$15, 0),FALSE)*$E97), 0, VLOOKUP(VLOOKUP($A97, 'E4 TB Allocation Details'!$A$18:$L$205, MATCH("Misc ID", 'E4 TB Allocation Details'!$A$18:$L$18, 0),FALSE), 'E2 Allocators'!$B$15:$W$361, MATCH('O5 Details by Class &amp; Accounts'!AY$18, 'E2 Allocators'!$B$15:$W$15, 0),FALSE)*$E97)</f>
        <v>0</v>
      </c>
      <c r="AZ97" s="1411">
        <f>IF(ISERROR(VLOOKUP(VLOOKUP($A97, 'E4 TB Allocation Details'!$A$18:$L$205, MATCH("Misc ID", 'E4 TB Allocation Details'!$A$18:$L$18, 0),FALSE), 'E2 Allocators'!$B$15:$W$361, MATCH('O5 Details by Class &amp; Accounts'!AZ$18, 'E2 Allocators'!$B$15:$W$15, 0),FALSE)*$E97), 0, VLOOKUP(VLOOKUP($A97, 'E4 TB Allocation Details'!$A$18:$L$205, MATCH("Misc ID", 'E4 TB Allocation Details'!$A$18:$L$18, 0),FALSE), 'E2 Allocators'!$B$15:$W$361, MATCH('O5 Details by Class &amp; Accounts'!AZ$18, 'E2 Allocators'!$B$15:$W$15, 0),FALSE)*$E97)</f>
        <v>0</v>
      </c>
      <c r="BA97" s="1411">
        <f>IF(ISERROR(VLOOKUP(VLOOKUP($A97, 'E4 TB Allocation Details'!$A$18:$L$205, MATCH("Misc ID", 'E4 TB Allocation Details'!$A$18:$L$18, 0),FALSE), 'E2 Allocators'!$B$15:$W$361, MATCH('O5 Details by Class &amp; Accounts'!BA$18, 'E2 Allocators'!$B$15:$W$15, 0),FALSE)*$E97), 0, VLOOKUP(VLOOKUP($A97, 'E4 TB Allocation Details'!$A$18:$L$205, MATCH("Misc ID", 'E4 TB Allocation Details'!$A$18:$L$18, 0),FALSE), 'E2 Allocators'!$B$15:$W$361, MATCH('O5 Details by Class &amp; Accounts'!BA$18, 'E2 Allocators'!$B$15:$W$15, 0),FALSE)*$E97)</f>
        <v>0</v>
      </c>
      <c r="BB97" s="1411">
        <f>IF(ISERROR(VLOOKUP(VLOOKUP($A97, 'E4 TB Allocation Details'!$A$18:$L$205, MATCH("Misc ID", 'E4 TB Allocation Details'!$A$18:$L$18, 0),FALSE), 'E2 Allocators'!$B$15:$W$361, MATCH('O5 Details by Class &amp; Accounts'!BB$18, 'E2 Allocators'!$B$15:$W$15, 0),FALSE)*$E97), 0, VLOOKUP(VLOOKUP($A97, 'E4 TB Allocation Details'!$A$18:$L$205, MATCH("Misc ID", 'E4 TB Allocation Details'!$A$18:$L$18, 0),FALSE), 'E2 Allocators'!$B$15:$W$361, MATCH('O5 Details by Class &amp; Accounts'!BB$18, 'E2 Allocators'!$B$15:$W$15, 0),FALSE)*$E97)</f>
        <v>0</v>
      </c>
      <c r="BC97" s="1411">
        <f>IF(ISERROR(VLOOKUP(VLOOKUP($A97, 'E4 TB Allocation Details'!$A$18:$L$205, MATCH("Misc ID", 'E4 TB Allocation Details'!$A$18:$L$18, 0),FALSE), 'E2 Allocators'!$B$15:$W$361, MATCH('O5 Details by Class &amp; Accounts'!BC$18, 'E2 Allocators'!$B$15:$W$15, 0),FALSE)*$E97), 0, VLOOKUP(VLOOKUP($A97, 'E4 TB Allocation Details'!$A$18:$L$205, MATCH("Misc ID", 'E4 TB Allocation Details'!$A$18:$L$18, 0),FALSE), 'E2 Allocators'!$B$15:$W$361, MATCH('O5 Details by Class &amp; Accounts'!BC$18, 'E2 Allocators'!$B$15:$W$15, 0),FALSE)*$E97)</f>
        <v>0</v>
      </c>
      <c r="BD97" s="1411">
        <f>IF(ISERROR(VLOOKUP(VLOOKUP($A97, 'E4 TB Allocation Details'!$A$18:$L$205, MATCH("Misc ID", 'E4 TB Allocation Details'!$A$18:$L$18, 0),FALSE), 'E2 Allocators'!$B$15:$W$361, MATCH('O5 Details by Class &amp; Accounts'!BD$18, 'E2 Allocators'!$B$15:$W$15, 0),FALSE)*$E97), 0, VLOOKUP(VLOOKUP($A97, 'E4 TB Allocation Details'!$A$18:$L$205, MATCH("Misc ID", 'E4 TB Allocation Details'!$A$18:$L$18, 0),FALSE), 'E2 Allocators'!$B$15:$W$361, MATCH('O5 Details by Class &amp; Accounts'!BD$18, 'E2 Allocators'!$B$15:$W$15, 0),FALSE)*$E97)</f>
        <v>0</v>
      </c>
      <c r="BE97" s="1411">
        <f>IF(ISERROR(VLOOKUP(VLOOKUP($A97, 'E4 TB Allocation Details'!$A$18:$L$205, MATCH("Misc ID", 'E4 TB Allocation Details'!$A$18:$L$18, 0),FALSE), 'E2 Allocators'!$B$15:$W$361, MATCH('O5 Details by Class &amp; Accounts'!BE$18, 'E2 Allocators'!$B$15:$W$15, 0),FALSE)*$E97), 0, VLOOKUP(VLOOKUP($A97, 'E4 TB Allocation Details'!$A$18:$L$205, MATCH("Misc ID", 'E4 TB Allocation Details'!$A$18:$L$18, 0),FALSE), 'E2 Allocators'!$B$15:$W$361, MATCH('O5 Details by Class &amp; Accounts'!BE$18, 'E2 Allocators'!$B$15:$W$15, 0),FALSE)*$E97)</f>
        <v>0</v>
      </c>
      <c r="BF97" s="1411">
        <f>IF(ISERROR(VLOOKUP(VLOOKUP($A97, 'E4 TB Allocation Details'!$A$18:$L$205, MATCH("Misc ID", 'E4 TB Allocation Details'!$A$18:$L$18, 0),FALSE), 'E2 Allocators'!$B$15:$W$361, MATCH('O5 Details by Class &amp; Accounts'!BF$18, 'E2 Allocators'!$B$15:$W$15, 0),FALSE)*$E97), 0, VLOOKUP(VLOOKUP($A97, 'E4 TB Allocation Details'!$A$18:$L$205, MATCH("Misc ID", 'E4 TB Allocation Details'!$A$18:$L$18, 0),FALSE), 'E2 Allocators'!$B$15:$W$361, MATCH('O5 Details by Class &amp; Accounts'!BF$18, 'E2 Allocators'!$B$15:$W$15, 0),FALSE)*$E97)</f>
        <v>0</v>
      </c>
      <c r="BG97" s="1411">
        <f>IF(ISERROR(VLOOKUP(VLOOKUP($A97, 'E4 TB Allocation Details'!$A$18:$L$205, MATCH("Misc ID", 'E4 TB Allocation Details'!$A$18:$L$18, 0),FALSE), 'E2 Allocators'!$B$15:$W$361, MATCH('O5 Details by Class &amp; Accounts'!BG$18, 'E2 Allocators'!$B$15:$W$15, 0),FALSE)*$E97), 0, VLOOKUP(VLOOKUP($A97, 'E4 TB Allocation Details'!$A$18:$L$205, MATCH("Misc ID", 'E4 TB Allocation Details'!$A$18:$L$18, 0),FALSE), 'E2 Allocators'!$B$15:$W$361, MATCH('O5 Details by Class &amp; Accounts'!BG$18, 'E2 Allocators'!$B$15:$W$15, 0),FALSE)*$E97)</f>
        <v>0</v>
      </c>
      <c r="BH97" s="1411">
        <f>IF(ISERROR(VLOOKUP(VLOOKUP($A97, 'E4 TB Allocation Details'!$A$18:$L$205, MATCH("Misc ID", 'E4 TB Allocation Details'!$A$18:$L$18, 0),FALSE), 'E2 Allocators'!$B$15:$W$361, MATCH('O5 Details by Class &amp; Accounts'!BH$18, 'E2 Allocators'!$B$15:$W$15, 0),FALSE)*$E97), 0, VLOOKUP(VLOOKUP($A97, 'E4 TB Allocation Details'!$A$18:$L$205, MATCH("Misc ID", 'E4 TB Allocation Details'!$A$18:$L$18, 0),FALSE), 'E2 Allocators'!$B$15:$W$361, MATCH('O5 Details by Class &amp; Accounts'!BH$18, 'E2 Allocators'!$B$15:$W$15, 0),FALSE)*$E97)</f>
        <v>0</v>
      </c>
      <c r="BI97" s="1411">
        <f>IF(ISERROR(VLOOKUP(VLOOKUP($A97, 'E4 TB Allocation Details'!$A$18:$L$205, MATCH("Misc ID", 'E4 TB Allocation Details'!$A$18:$L$18, 0),FALSE), 'E2 Allocators'!$B$15:$W$361, MATCH('O5 Details by Class &amp; Accounts'!BI$18, 'E2 Allocators'!$B$15:$W$15, 0),FALSE)*$E97), 0, VLOOKUP(VLOOKUP($A97, 'E4 TB Allocation Details'!$A$18:$L$205, MATCH("Misc ID", 'E4 TB Allocation Details'!$A$18:$L$18, 0),FALSE), 'E2 Allocators'!$B$15:$W$361, MATCH('O5 Details by Class &amp; Accounts'!BI$18, 'E2 Allocators'!$B$15:$W$15, 0),FALSE)*$E97)</f>
        <v>0</v>
      </c>
      <c r="BJ97" s="1411">
        <f>IF(ISERROR(VLOOKUP(VLOOKUP($A97, 'E4 TB Allocation Details'!$A$18:$L$205, MATCH("Misc ID", 'E4 TB Allocation Details'!$A$18:$L$18, 0),FALSE), 'E2 Allocators'!$B$15:$W$361, MATCH('O5 Details by Class &amp; Accounts'!BJ$18, 'E2 Allocators'!$B$15:$W$15, 0),FALSE)*$E97), 0, VLOOKUP(VLOOKUP($A97, 'E4 TB Allocation Details'!$A$18:$L$205, MATCH("Misc ID", 'E4 TB Allocation Details'!$A$18:$L$18, 0),FALSE), 'E2 Allocators'!$B$15:$W$361, MATCH('O5 Details by Class &amp; Accounts'!BJ$18, 'E2 Allocators'!$B$15:$W$15, 0),FALSE)*$E97)</f>
        <v>0</v>
      </c>
      <c r="BK97" s="1411">
        <f>IF(ISERROR(VLOOKUP(VLOOKUP($A97, 'E4 TB Allocation Details'!$A$18:$L$205, MATCH("Misc ID", 'E4 TB Allocation Details'!$A$18:$L$18, 0),FALSE), 'E2 Allocators'!$B$15:$W$361, MATCH('O5 Details by Class &amp; Accounts'!BK$18, 'E2 Allocators'!$B$15:$W$15, 0),FALSE)*$E97), 0, VLOOKUP(VLOOKUP($A97, 'E4 TB Allocation Details'!$A$18:$L$205, MATCH("Misc ID", 'E4 TB Allocation Details'!$A$18:$L$18, 0),FALSE), 'E2 Allocators'!$B$15:$W$361, MATCH('O5 Details by Class &amp; Accounts'!BK$18, 'E2 Allocators'!$B$15:$W$15, 0),FALSE)*$E97)</f>
        <v>0</v>
      </c>
      <c r="BL97" s="1411">
        <f>IF(ISERROR(VLOOKUP(VLOOKUP($A97, 'E4 TB Allocation Details'!$A$18:$L$205, MATCH("Misc ID", 'E4 TB Allocation Details'!$A$18:$L$18, 0),FALSE), 'E2 Allocators'!$B$15:$W$361, MATCH('O5 Details by Class &amp; Accounts'!BL$18, 'E2 Allocators'!$B$15:$W$15, 0),FALSE)*$E97), 0, VLOOKUP(VLOOKUP($A97, 'E4 TB Allocation Details'!$A$18:$L$205, MATCH("Misc ID", 'E4 TB Allocation Details'!$A$18:$L$18, 0),FALSE), 'E2 Allocators'!$B$15:$W$361, MATCH('O5 Details by Class &amp; Accounts'!BL$18, 'E2 Allocators'!$B$15:$W$15, 0),FALSE)*$E97)</f>
        <v>0</v>
      </c>
      <c r="BM97" s="1411">
        <f>IF(ISERROR(VLOOKUP(VLOOKUP($A97, 'E4 TB Allocation Details'!$A$18:$L$205, MATCH("Misc ID", 'E4 TB Allocation Details'!$A$18:$L$18, 0),FALSE), 'E2 Allocators'!$B$15:$W$361, MATCH('O5 Details by Class &amp; Accounts'!BM$18, 'E2 Allocators'!$B$15:$W$15, 0),FALSE)*$E97), 0, VLOOKUP(VLOOKUP($A97, 'E4 TB Allocation Details'!$A$18:$L$205, MATCH("Misc ID", 'E4 TB Allocation Details'!$A$18:$L$18, 0),FALSE), 'E2 Allocators'!$B$15:$W$361, MATCH('O5 Details by Class &amp; Accounts'!BM$18, 'E2 Allocators'!$B$15:$W$15, 0),FALSE)*$E97)</f>
        <v>0</v>
      </c>
      <c r="BN97" s="1411">
        <f>IF(ISERROR(VLOOKUP(VLOOKUP($A97, 'E4 TB Allocation Details'!$A$18:$L$205, MATCH("Misc ID", 'E4 TB Allocation Details'!$A$18:$L$18, 0),FALSE), 'E2 Allocators'!$B$15:$W$361, MATCH('O5 Details by Class &amp; Accounts'!BN$18, 'E2 Allocators'!$B$15:$W$15, 0),FALSE)*$E97), 0, VLOOKUP(VLOOKUP($A97, 'E4 TB Allocation Details'!$A$18:$L$205, MATCH("Misc ID", 'E4 TB Allocation Details'!$A$18:$L$18, 0),FALSE), 'E2 Allocators'!$B$15:$W$361, MATCH('O5 Details by Class &amp; Accounts'!BN$18, 'E2 Allocators'!$B$15:$W$15, 0),FALSE)*$E97)</f>
        <v>0</v>
      </c>
      <c r="BO97" s="1411">
        <f>IF(ISERROR(VLOOKUP(VLOOKUP($A97, 'E4 TB Allocation Details'!$A$18:$L$205, MATCH("Misc ID", 'E4 TB Allocation Details'!$A$18:$L$18, 0),FALSE), 'E2 Allocators'!$B$15:$W$361, MATCH('O5 Details by Class &amp; Accounts'!BO$18, 'E2 Allocators'!$B$15:$W$15, 0),FALSE)*$E97), 0, VLOOKUP(VLOOKUP($A97, 'E4 TB Allocation Details'!$A$18:$L$205, MATCH("Misc ID", 'E4 TB Allocation Details'!$A$18:$L$18, 0),FALSE), 'E2 Allocators'!$B$15:$W$361, MATCH('O5 Details by Class &amp; Accounts'!BO$18, 'E2 Allocators'!$B$15:$W$15, 0),FALSE)*$E97)</f>
        <v>0</v>
      </c>
      <c r="BP97" s="1411">
        <f>IF(ISERROR(VLOOKUP(VLOOKUP($A97, 'E4 TB Allocation Details'!$A$18:$L$205, MATCH("Misc ID", 'E4 TB Allocation Details'!$A$18:$L$18, 0),FALSE), 'E2 Allocators'!$B$15:$W$361, MATCH('O5 Details by Class &amp; Accounts'!BP$18, 'E2 Allocators'!$B$15:$W$15, 0),FALSE)*$E97), 0, VLOOKUP(VLOOKUP($A97, 'E4 TB Allocation Details'!$A$18:$L$205, MATCH("Misc ID", 'E4 TB Allocation Details'!$A$18:$L$18, 0),FALSE), 'E2 Allocators'!$B$15:$W$361, MATCH('O5 Details by Class &amp; Accounts'!BP$18, 'E2 Allocators'!$B$15:$W$15, 0),FALSE)*$E97)</f>
        <v>0</v>
      </c>
      <c r="BQ97" s="1411">
        <f>IF(ISERROR(VLOOKUP(VLOOKUP($A97, 'E4 TB Allocation Details'!$A$18:$L$205, MATCH("Misc ID", 'E4 TB Allocation Details'!$A$18:$L$18, 0),FALSE), 'E2 Allocators'!$B$15:$W$361, MATCH('O5 Details by Class &amp; Accounts'!BQ$18, 'E2 Allocators'!$B$15:$W$15, 0),FALSE)*$E97), 0, VLOOKUP(VLOOKUP($A97, 'E4 TB Allocation Details'!$A$18:$L$205, MATCH("Misc ID", 'E4 TB Allocation Details'!$A$18:$L$18, 0),FALSE), 'E2 Allocators'!$B$15:$W$361, MATCH('O5 Details by Class &amp; Accounts'!BQ$18, 'E2 Allocators'!$B$15:$W$15, 0),FALSE)*$E97)</f>
        <v>0</v>
      </c>
      <c r="BR97" s="1411">
        <f>IF(ISERROR(VLOOKUP(VLOOKUP($A97, 'E4 TB Allocation Details'!$A$18:$L$205, MATCH("Misc ID", 'E4 TB Allocation Details'!$A$18:$L$18, 0),FALSE), 'E2 Allocators'!$B$15:$W$361, MATCH('O5 Details by Class &amp; Accounts'!BR$18, 'E2 Allocators'!$B$15:$W$15, 0),FALSE)*$E97), 0, VLOOKUP(VLOOKUP($A97, 'E4 TB Allocation Details'!$A$18:$L$205, MATCH("Misc ID", 'E4 TB Allocation Details'!$A$18:$L$18, 0),FALSE), 'E2 Allocators'!$B$15:$W$361, MATCH('O5 Details by Class &amp; Accounts'!BR$18, 'E2 Allocators'!$B$15:$W$15, 0),FALSE)*$E97)</f>
        <v>0</v>
      </c>
      <c r="BS97" s="1411">
        <f t="shared" si="21"/>
        <v>0</v>
      </c>
      <c r="BT97" s="1411">
        <f>IF(ISERROR(VLOOKUP(VLOOKUP($A97, 'E4 TB Allocation Details'!$A$18:$L$205, MATCH("A &amp; G ID", 'E4 TB Allocation Details'!$A$18:$L$18, 0),FALSE), 'E2 Allocators'!$B$15:$W$361, MATCH('O5 Details by Class &amp; Accounts'!BT$18, 'E2 Allocators'!$B$15:$W$15, 0),FALSE)*$E97), 0, VLOOKUP(VLOOKUP($A97, 'E4 TB Allocation Details'!$A$18:$L$205, MATCH("A &amp; G ID", 'E4 TB Allocation Details'!$A$18:$L$18, 0),FALSE), 'E2 Allocators'!$B$15:$W$361, MATCH('O5 Details by Class &amp; Accounts'!BT$18, 'E2 Allocators'!$B$15:$W$15, 0),FALSE)*$E97)</f>
        <v>0</v>
      </c>
      <c r="BU97" s="1411">
        <f>IF(ISERROR(VLOOKUP(VLOOKUP($A97, 'E4 TB Allocation Details'!$A$18:$L$205, MATCH("A &amp; G ID", 'E4 TB Allocation Details'!$A$18:$L$18, 0),FALSE), 'E2 Allocators'!$B$15:$W$361, MATCH('O5 Details by Class &amp; Accounts'!BU$18, 'E2 Allocators'!$B$15:$W$15, 0),FALSE)*$E97), 0, VLOOKUP(VLOOKUP($A97, 'E4 TB Allocation Details'!$A$18:$L$205, MATCH("A &amp; G ID", 'E4 TB Allocation Details'!$A$18:$L$18, 0),FALSE), 'E2 Allocators'!$B$15:$W$361, MATCH('O5 Details by Class &amp; Accounts'!BU$18, 'E2 Allocators'!$B$15:$W$15, 0),FALSE)*$E97)</f>
        <v>0</v>
      </c>
      <c r="BV97" s="1411">
        <f>IF(ISERROR(VLOOKUP(VLOOKUP($A97, 'E4 TB Allocation Details'!$A$18:$L$205, MATCH("A &amp; G ID", 'E4 TB Allocation Details'!$A$18:$L$18, 0),FALSE), 'E2 Allocators'!$B$15:$W$361, MATCH('O5 Details by Class &amp; Accounts'!BV$18, 'E2 Allocators'!$B$15:$W$15, 0),FALSE)*$E97), 0, VLOOKUP(VLOOKUP($A97, 'E4 TB Allocation Details'!$A$18:$L$205, MATCH("A &amp; G ID", 'E4 TB Allocation Details'!$A$18:$L$18, 0),FALSE), 'E2 Allocators'!$B$15:$W$361, MATCH('O5 Details by Class &amp; Accounts'!BV$18, 'E2 Allocators'!$B$15:$W$15, 0),FALSE)*$E97)</f>
        <v>0</v>
      </c>
      <c r="BW97" s="1411">
        <f>IF(ISERROR(VLOOKUP(VLOOKUP($A97, 'E4 TB Allocation Details'!$A$18:$L$205, MATCH("A &amp; G ID", 'E4 TB Allocation Details'!$A$18:$L$18, 0),FALSE), 'E2 Allocators'!$B$15:$W$361, MATCH('O5 Details by Class &amp; Accounts'!BW$18, 'E2 Allocators'!$B$15:$W$15, 0),FALSE)*$E97), 0, VLOOKUP(VLOOKUP($A97, 'E4 TB Allocation Details'!$A$18:$L$205, MATCH("A &amp; G ID", 'E4 TB Allocation Details'!$A$18:$L$18, 0),FALSE), 'E2 Allocators'!$B$15:$W$361, MATCH('O5 Details by Class &amp; Accounts'!BW$18, 'E2 Allocators'!$B$15:$W$15, 0),FALSE)*$E97)</f>
        <v>0</v>
      </c>
      <c r="BX97" s="1411">
        <f>IF(ISERROR(VLOOKUP(VLOOKUP($A97, 'E4 TB Allocation Details'!$A$18:$L$205, MATCH("A &amp; G ID", 'E4 TB Allocation Details'!$A$18:$L$18, 0),FALSE), 'E2 Allocators'!$B$15:$W$361, MATCH('O5 Details by Class &amp; Accounts'!BX$18, 'E2 Allocators'!$B$15:$W$15, 0),FALSE)*$E97), 0, VLOOKUP(VLOOKUP($A97, 'E4 TB Allocation Details'!$A$18:$L$205, MATCH("A &amp; G ID", 'E4 TB Allocation Details'!$A$18:$L$18, 0),FALSE), 'E2 Allocators'!$B$15:$W$361, MATCH('O5 Details by Class &amp; Accounts'!BX$18, 'E2 Allocators'!$B$15:$W$15, 0),FALSE)*$E97)</f>
        <v>0</v>
      </c>
      <c r="BY97" s="1411">
        <f>IF(ISERROR(VLOOKUP(VLOOKUP($A97, 'E4 TB Allocation Details'!$A$18:$L$205, MATCH("A &amp; G ID", 'E4 TB Allocation Details'!$A$18:$L$18, 0),FALSE), 'E2 Allocators'!$B$15:$W$361, MATCH('O5 Details by Class &amp; Accounts'!BY$18, 'E2 Allocators'!$B$15:$W$15, 0),FALSE)*$E97), 0, VLOOKUP(VLOOKUP($A97, 'E4 TB Allocation Details'!$A$18:$L$205, MATCH("A &amp; G ID", 'E4 TB Allocation Details'!$A$18:$L$18, 0),FALSE), 'E2 Allocators'!$B$15:$W$361, MATCH('O5 Details by Class &amp; Accounts'!BY$18, 'E2 Allocators'!$B$15:$W$15, 0),FALSE)*$E97)</f>
        <v>0</v>
      </c>
      <c r="BZ97" s="1411">
        <f>IF(ISERROR(VLOOKUP(VLOOKUP($A97, 'E4 TB Allocation Details'!$A$18:$L$205, MATCH("A &amp; G ID", 'E4 TB Allocation Details'!$A$18:$L$18, 0),FALSE), 'E2 Allocators'!$B$15:$W$361, MATCH('O5 Details by Class &amp; Accounts'!BZ$18, 'E2 Allocators'!$B$15:$W$15, 0),FALSE)*$E97), 0, VLOOKUP(VLOOKUP($A97, 'E4 TB Allocation Details'!$A$18:$L$205, MATCH("A &amp; G ID", 'E4 TB Allocation Details'!$A$18:$L$18, 0),FALSE), 'E2 Allocators'!$B$15:$W$361, MATCH('O5 Details by Class &amp; Accounts'!BZ$18, 'E2 Allocators'!$B$15:$W$15, 0),FALSE)*$E97)</f>
        <v>0</v>
      </c>
      <c r="CA97" s="1411">
        <f>IF(ISERROR(VLOOKUP(VLOOKUP($A97, 'E4 TB Allocation Details'!$A$18:$L$205, MATCH("A &amp; G ID", 'E4 TB Allocation Details'!$A$18:$L$18, 0),FALSE), 'E2 Allocators'!$B$15:$W$361, MATCH('O5 Details by Class &amp; Accounts'!CA$18, 'E2 Allocators'!$B$15:$W$15, 0),FALSE)*$E97), 0, VLOOKUP(VLOOKUP($A97, 'E4 TB Allocation Details'!$A$18:$L$205, MATCH("A &amp; G ID", 'E4 TB Allocation Details'!$A$18:$L$18, 0),FALSE), 'E2 Allocators'!$B$15:$W$361, MATCH('O5 Details by Class &amp; Accounts'!CA$18, 'E2 Allocators'!$B$15:$W$15, 0),FALSE)*$E97)</f>
        <v>0</v>
      </c>
      <c r="CB97" s="1411">
        <f>IF(ISERROR(VLOOKUP(VLOOKUP($A97, 'E4 TB Allocation Details'!$A$18:$L$205, MATCH("A &amp; G ID", 'E4 TB Allocation Details'!$A$18:$L$18, 0),FALSE), 'E2 Allocators'!$B$15:$W$361, MATCH('O5 Details by Class &amp; Accounts'!CB$18, 'E2 Allocators'!$B$15:$W$15, 0),FALSE)*$E97), 0, VLOOKUP(VLOOKUP($A97, 'E4 TB Allocation Details'!$A$18:$L$205, MATCH("A &amp; G ID", 'E4 TB Allocation Details'!$A$18:$L$18, 0),FALSE), 'E2 Allocators'!$B$15:$W$361, MATCH('O5 Details by Class &amp; Accounts'!CB$18, 'E2 Allocators'!$B$15:$W$15, 0),FALSE)*$E97)</f>
        <v>0</v>
      </c>
      <c r="CC97" s="1411">
        <f>IF(ISERROR(VLOOKUP(VLOOKUP($A97, 'E4 TB Allocation Details'!$A$18:$L$205, MATCH("A &amp; G ID", 'E4 TB Allocation Details'!$A$18:$L$18, 0),FALSE), 'E2 Allocators'!$B$15:$W$361, MATCH('O5 Details by Class &amp; Accounts'!CC$18, 'E2 Allocators'!$B$15:$W$15, 0),FALSE)*$E97), 0, VLOOKUP(VLOOKUP($A97, 'E4 TB Allocation Details'!$A$18:$L$205, MATCH("A &amp; G ID", 'E4 TB Allocation Details'!$A$18:$L$18, 0),FALSE), 'E2 Allocators'!$B$15:$W$361, MATCH('O5 Details by Class &amp; Accounts'!CC$18, 'E2 Allocators'!$B$15:$W$15, 0),FALSE)*$E97)</f>
        <v>0</v>
      </c>
      <c r="CD97" s="1411">
        <f>IF(ISERROR(VLOOKUP(VLOOKUP($A97, 'E4 TB Allocation Details'!$A$18:$L$205, MATCH("A &amp; G ID", 'E4 TB Allocation Details'!$A$18:$L$18, 0),FALSE), 'E2 Allocators'!$B$15:$W$361, MATCH('O5 Details by Class &amp; Accounts'!CD$18, 'E2 Allocators'!$B$15:$W$15, 0),FALSE)*$E97), 0, VLOOKUP(VLOOKUP($A97, 'E4 TB Allocation Details'!$A$18:$L$205, MATCH("A &amp; G ID", 'E4 TB Allocation Details'!$A$18:$L$18, 0),FALSE), 'E2 Allocators'!$B$15:$W$361, MATCH('O5 Details by Class &amp; Accounts'!CD$18, 'E2 Allocators'!$B$15:$W$15, 0),FALSE)*$E97)</f>
        <v>0</v>
      </c>
      <c r="CE97" s="1411">
        <f>IF(ISERROR(VLOOKUP(VLOOKUP($A97, 'E4 TB Allocation Details'!$A$18:$L$205, MATCH("A &amp; G ID", 'E4 TB Allocation Details'!$A$18:$L$18, 0),FALSE), 'E2 Allocators'!$B$15:$W$361, MATCH('O5 Details by Class &amp; Accounts'!CE$18, 'E2 Allocators'!$B$15:$W$15, 0),FALSE)*$E97), 0, VLOOKUP(VLOOKUP($A97, 'E4 TB Allocation Details'!$A$18:$L$205, MATCH("A &amp; G ID", 'E4 TB Allocation Details'!$A$18:$L$18, 0),FALSE), 'E2 Allocators'!$B$15:$W$361, MATCH('O5 Details by Class &amp; Accounts'!CE$18, 'E2 Allocators'!$B$15:$W$15, 0),FALSE)*$E97)</f>
        <v>0</v>
      </c>
      <c r="CF97" s="1411">
        <f>IF(ISERROR(VLOOKUP(VLOOKUP($A97, 'E4 TB Allocation Details'!$A$18:$L$205, MATCH("A &amp; G ID", 'E4 TB Allocation Details'!$A$18:$L$18, 0),FALSE), 'E2 Allocators'!$B$15:$W$361, MATCH('O5 Details by Class &amp; Accounts'!CF$18, 'E2 Allocators'!$B$15:$W$15, 0),FALSE)*$E97), 0, VLOOKUP(VLOOKUP($A97, 'E4 TB Allocation Details'!$A$18:$L$205, MATCH("A &amp; G ID", 'E4 TB Allocation Details'!$A$18:$L$18, 0),FALSE), 'E2 Allocators'!$B$15:$W$361, MATCH('O5 Details by Class &amp; Accounts'!CF$18, 'E2 Allocators'!$B$15:$W$15, 0),FALSE)*$E97)</f>
        <v>0</v>
      </c>
      <c r="CG97" s="1411">
        <f>IF(ISERROR(VLOOKUP(VLOOKUP($A97, 'E4 TB Allocation Details'!$A$18:$L$205, MATCH("A &amp; G ID", 'E4 TB Allocation Details'!$A$18:$L$18, 0),FALSE), 'E2 Allocators'!$B$15:$W$361, MATCH('O5 Details by Class &amp; Accounts'!CG$18, 'E2 Allocators'!$B$15:$W$15, 0),FALSE)*$E97), 0, VLOOKUP(VLOOKUP($A97, 'E4 TB Allocation Details'!$A$18:$L$205, MATCH("A &amp; G ID", 'E4 TB Allocation Details'!$A$18:$L$18, 0),FALSE), 'E2 Allocators'!$B$15:$W$361, MATCH('O5 Details by Class &amp; Accounts'!CG$18, 'E2 Allocators'!$B$15:$W$15, 0),FALSE)*$E97)</f>
        <v>0</v>
      </c>
      <c r="CH97" s="1411">
        <f>IF(ISERROR(VLOOKUP(VLOOKUP($A97, 'E4 TB Allocation Details'!$A$18:$L$205, MATCH("A &amp; G ID", 'E4 TB Allocation Details'!$A$18:$L$18, 0),FALSE), 'E2 Allocators'!$B$15:$W$361, MATCH('O5 Details by Class &amp; Accounts'!CH$18, 'E2 Allocators'!$B$15:$W$15, 0),FALSE)*$E97), 0, VLOOKUP(VLOOKUP($A97, 'E4 TB Allocation Details'!$A$18:$L$205, MATCH("A &amp; G ID", 'E4 TB Allocation Details'!$A$18:$L$18, 0),FALSE), 'E2 Allocators'!$B$15:$W$361, MATCH('O5 Details by Class &amp; Accounts'!CH$18, 'E2 Allocators'!$B$15:$W$15, 0),FALSE)*$E97)</f>
        <v>0</v>
      </c>
      <c r="CI97" s="1411">
        <f>IF(ISERROR(VLOOKUP(VLOOKUP($A97, 'E4 TB Allocation Details'!$A$18:$L$205, MATCH("A &amp; G ID", 'E4 TB Allocation Details'!$A$18:$L$18, 0),FALSE), 'E2 Allocators'!$B$15:$W$361, MATCH('O5 Details by Class &amp; Accounts'!CI$18, 'E2 Allocators'!$B$15:$W$15, 0),FALSE)*$E97), 0, VLOOKUP(VLOOKUP($A97, 'E4 TB Allocation Details'!$A$18:$L$205, MATCH("A &amp; G ID", 'E4 TB Allocation Details'!$A$18:$L$18, 0),FALSE), 'E2 Allocators'!$B$15:$W$361, MATCH('O5 Details by Class &amp; Accounts'!CI$18, 'E2 Allocators'!$B$15:$W$15, 0),FALSE)*$E97)</f>
        <v>0</v>
      </c>
      <c r="CJ97" s="1411">
        <f>IF(ISERROR(VLOOKUP(VLOOKUP($A97, 'E4 TB Allocation Details'!$A$18:$L$205, MATCH("A &amp; G ID", 'E4 TB Allocation Details'!$A$18:$L$18, 0),FALSE), 'E2 Allocators'!$B$15:$W$361, MATCH('O5 Details by Class &amp; Accounts'!CJ$18, 'E2 Allocators'!$B$15:$W$15, 0),FALSE)*$E97), 0, VLOOKUP(VLOOKUP($A97, 'E4 TB Allocation Details'!$A$18:$L$205, MATCH("A &amp; G ID", 'E4 TB Allocation Details'!$A$18:$L$18, 0),FALSE), 'E2 Allocators'!$B$15:$W$361, MATCH('O5 Details by Class &amp; Accounts'!CJ$18, 'E2 Allocators'!$B$15:$W$15, 0),FALSE)*$E97)</f>
        <v>0</v>
      </c>
      <c r="CK97" s="1411">
        <f>IF(ISERROR(VLOOKUP(VLOOKUP($A97, 'E4 TB Allocation Details'!$A$18:$L$205, MATCH("A &amp; G ID", 'E4 TB Allocation Details'!$A$18:$L$18, 0),FALSE), 'E2 Allocators'!$B$15:$W$361, MATCH('O5 Details by Class &amp; Accounts'!CK$18, 'E2 Allocators'!$B$15:$W$15, 0),FALSE)*$E97), 0, VLOOKUP(VLOOKUP($A97, 'E4 TB Allocation Details'!$A$18:$L$205, MATCH("A &amp; G ID", 'E4 TB Allocation Details'!$A$18:$L$18, 0),FALSE), 'E2 Allocators'!$B$15:$W$361, MATCH('O5 Details by Class &amp; Accounts'!CK$18, 'E2 Allocators'!$B$15:$W$15, 0),FALSE)*$E97)</f>
        <v>0</v>
      </c>
      <c r="CL97" s="1411">
        <f>IF(ISERROR(VLOOKUP(VLOOKUP($A97, 'E4 TB Allocation Details'!$A$18:$L$205, MATCH("A &amp; G ID", 'E4 TB Allocation Details'!$A$18:$L$18, 0),FALSE), 'E2 Allocators'!$B$15:$W$361, MATCH('O5 Details by Class &amp; Accounts'!CL$18, 'E2 Allocators'!$B$15:$W$15, 0),FALSE)*$E97), 0, VLOOKUP(VLOOKUP($A97, 'E4 TB Allocation Details'!$A$18:$L$205, MATCH("A &amp; G ID", 'E4 TB Allocation Details'!$A$18:$L$18, 0),FALSE), 'E2 Allocators'!$B$15:$W$361, MATCH('O5 Details by Class &amp; Accounts'!CL$18, 'E2 Allocators'!$B$15:$W$15, 0),FALSE)*$E97)</f>
        <v>0</v>
      </c>
      <c r="CM97" s="1411">
        <f>IF(ISERROR(VLOOKUP(VLOOKUP($A97, 'E4 TB Allocation Details'!$A$18:$L$205, MATCH("A &amp; G ID", 'E4 TB Allocation Details'!$A$18:$L$18, 0),FALSE), 'E2 Allocators'!$B$15:$W$361, MATCH('O5 Details by Class &amp; Accounts'!CM$18, 'E2 Allocators'!$B$15:$W$15, 0),FALSE)*$E97), 0, VLOOKUP(VLOOKUP($A97, 'E4 TB Allocation Details'!$A$18:$L$205, MATCH("A &amp; G ID", 'E4 TB Allocation Details'!$A$18:$L$18, 0),FALSE), 'E2 Allocators'!$B$15:$W$361, MATCH('O5 Details by Class &amp; Accounts'!CM$18, 'E2 Allocators'!$B$15:$W$15, 0),FALSE)*$E97)</f>
        <v>0</v>
      </c>
      <c r="CN97" s="1411">
        <f t="shared" si="22"/>
        <v>0</v>
      </c>
      <c r="CO97" s="1791">
        <f t="shared" si="23"/>
        <v>0</v>
      </c>
      <c r="CQ97" s="2086" t="s">
        <v>401</v>
      </c>
    </row>
    <row r="98" spans="1:95" s="80" customFormat="1" ht="25.5">
      <c r="A98" s="1179">
        <v>4315</v>
      </c>
      <c r="B98" s="1180" t="s">
        <v>735</v>
      </c>
      <c r="C98" s="1788">
        <f>IF(ISERROR(VLOOKUP($A98,'I3 TB Data'!$A$23:$H$458,MATCH('O5 Details by Class &amp; Accounts'!$C$18, 'I3 TB Data'!$A$23:$H$23,0),0)), 0, VLOOKUP($A98,'I3 TB Data'!$A$23:$H$458,MATCH('O5 Details by Class &amp; Accounts'!$C$18,'I3 TB Data'!$A$23:$H$23,0),0))</f>
        <v>0</v>
      </c>
      <c r="D98" s="1789"/>
      <c r="E98" s="1788">
        <f t="shared" si="17"/>
        <v>0</v>
      </c>
      <c r="F98" s="1790">
        <f>IF(ISERROR(VLOOKUP($A98, 'E1 Categorization'!A33:E122, MATCH("Customer Component", 'E1 Categorization'!$A$33:$E$33,0), 0)), 0, IF(VLOOKUP($A98, 'E1 Categorization'!A33:E122, MATCH("Customer Component", 'E1 Categorization'!$A$33:$E$33,0), 0)=0, 'O5 Details by Class &amp; Accounts'!$E98, IF(AND(VLOOKUP($A98, 'E1 Categorization'!A33:E122, MATCH("Customer Component", 'E1 Categorization'!$A$33:$E$33,0), 0) &gt;0, VLOOKUP($A98, 'E1 Categorization'!A33:E122, MATCH("Customer Component", 'E1 Categorization'!$A$33:$E$33,0), 0)&lt;1), 'O5 Details by Class &amp; Accounts'!$E98*(1-VLOOKUP($A98, 'E1 Categorization'!A33:E122, MATCH("Customer Component", 'E1 Categorization'!$A$33:$E$33,0), 0)), 0)))</f>
        <v>0</v>
      </c>
      <c r="G98" s="1790">
        <f>IF(ISERROR(VLOOKUP($A98, 'E1 Categorization'!A33:E122, MATCH("Customer Component", 'E1 Categorization'!$A$33:$E$33,0), 0)),0, IF(VLOOKUP($A98, 'E1 Categorization'!A33:E122, MATCH("Customer Component", 'E1 Categorization'!$A$33:$E$33,0), 0)=0, 0, IF(AND(VLOOKUP($A98, 'E1 Categorization'!A33:E122, MATCH("Customer Component", 'E1 Categorization'!$A$33:$E$33,0), 0) &gt;0, VLOOKUP($A98, 'E1 Categorization'!A33:E122, MATCH("Customer Component", 'E1 Categorization'!$A$33:$E$33,0), 0)&lt;1), 'O5 Details by Class &amp; Accounts'!$E98*(VLOOKUP($A98, 'E1 Categorization'!A33:E122, MATCH("Customer Component", 'E1 Categorization'!$A$33:$E$33,0), 0)), 'O5 Details by Class &amp; Accounts'!$E98)))</f>
        <v>0</v>
      </c>
      <c r="H98" s="1411">
        <f t="shared" si="18"/>
        <v>0</v>
      </c>
      <c r="I98" s="1411">
        <f>IF(ISERROR(VLOOKUP(VLOOKUP($A98, 'E4 TB Allocation Details'!$A$18:$L$205, MATCH("Demand ID", 'E4 TB Allocation Details'!$A$18:$L$18, 0),FALSE), 'E2 Allocators'!$B$15:$W$361, MATCH('O5 Details by Class &amp; Accounts'!I$18, 'E2 Allocators'!$B$15:$W$15, 0),FALSE)*$F98), 0, VLOOKUP(VLOOKUP($A98, 'E4 TB Allocation Details'!$A$18:$L$205, MATCH("Demand ID", 'E4 TB Allocation Details'!$A$18:$L$18, 0),FALSE), 'E2 Allocators'!$B$15:$W$361, MATCH('O5 Details by Class &amp; Accounts'!I$18, 'E2 Allocators'!$B$15:$W$15, 0),FALSE)*$F98)</f>
        <v>0</v>
      </c>
      <c r="J98" s="1411">
        <f>IF(ISERROR(VLOOKUP(VLOOKUP($A98, 'E4 TB Allocation Details'!$A$18:$L$205, MATCH("Demand ID", 'E4 TB Allocation Details'!$A$18:$L$18, 0),FALSE), 'E2 Allocators'!$B$15:$W$361, MATCH('O5 Details by Class &amp; Accounts'!J$18, 'E2 Allocators'!$B$15:$W$15, 0),FALSE)*$F98), 0, VLOOKUP(VLOOKUP($A98, 'E4 TB Allocation Details'!$A$18:$L$205, MATCH("Demand ID", 'E4 TB Allocation Details'!$A$18:$L$18, 0),FALSE), 'E2 Allocators'!$B$15:$W$361, MATCH('O5 Details by Class &amp; Accounts'!J$18, 'E2 Allocators'!$B$15:$W$15, 0),FALSE)*$F98)</f>
        <v>0</v>
      </c>
      <c r="K98" s="1411">
        <f>IF(ISERROR(VLOOKUP(VLOOKUP($A98, 'E4 TB Allocation Details'!$A$18:$L$205, MATCH("Demand ID", 'E4 TB Allocation Details'!$A$18:$L$18, 0),FALSE), 'E2 Allocators'!$B$15:$W$361, MATCH('O5 Details by Class &amp; Accounts'!K$18, 'E2 Allocators'!$B$15:$W$15, 0),FALSE)*$F98), 0, VLOOKUP(VLOOKUP($A98, 'E4 TB Allocation Details'!$A$18:$L$205, MATCH("Demand ID", 'E4 TB Allocation Details'!$A$18:$L$18, 0),FALSE), 'E2 Allocators'!$B$15:$W$361, MATCH('O5 Details by Class &amp; Accounts'!K$18, 'E2 Allocators'!$B$15:$W$15, 0),FALSE)*$F98)</f>
        <v>0</v>
      </c>
      <c r="L98" s="1411">
        <f>IF(ISERROR(VLOOKUP(VLOOKUP($A98, 'E4 TB Allocation Details'!$A$18:$L$205, MATCH("Demand ID", 'E4 TB Allocation Details'!$A$18:$L$18, 0),FALSE), 'E2 Allocators'!$B$15:$W$361, MATCH('O5 Details by Class &amp; Accounts'!L$18, 'E2 Allocators'!$B$15:$W$15, 0),FALSE)*$F98), 0, VLOOKUP(VLOOKUP($A98, 'E4 TB Allocation Details'!$A$18:$L$205, MATCH("Demand ID", 'E4 TB Allocation Details'!$A$18:$L$18, 0),FALSE), 'E2 Allocators'!$B$15:$W$361, MATCH('O5 Details by Class &amp; Accounts'!L$18, 'E2 Allocators'!$B$15:$W$15, 0),FALSE)*$F98)</f>
        <v>0</v>
      </c>
      <c r="M98" s="1411">
        <f>IF(ISERROR(VLOOKUP(VLOOKUP($A98, 'E4 TB Allocation Details'!$A$18:$L$205, MATCH("Demand ID", 'E4 TB Allocation Details'!$A$18:$L$18, 0),FALSE), 'E2 Allocators'!$B$15:$W$361, MATCH('O5 Details by Class &amp; Accounts'!M$18, 'E2 Allocators'!$B$15:$W$15, 0),FALSE)*$F98), 0, VLOOKUP(VLOOKUP($A98, 'E4 TB Allocation Details'!$A$18:$L$205, MATCH("Demand ID", 'E4 TB Allocation Details'!$A$18:$L$18, 0),FALSE), 'E2 Allocators'!$B$15:$W$361, MATCH('O5 Details by Class &amp; Accounts'!M$18, 'E2 Allocators'!$B$15:$W$15, 0),FALSE)*$F98)</f>
        <v>0</v>
      </c>
      <c r="N98" s="1411">
        <f>IF(ISERROR(VLOOKUP(VLOOKUP($A98, 'E4 TB Allocation Details'!$A$18:$L$205, MATCH("Demand ID", 'E4 TB Allocation Details'!$A$18:$L$18, 0),FALSE), 'E2 Allocators'!$B$15:$W$361, MATCH('O5 Details by Class &amp; Accounts'!N$18, 'E2 Allocators'!$B$15:$W$15, 0),FALSE)*$F98), 0, VLOOKUP(VLOOKUP($A98, 'E4 TB Allocation Details'!$A$18:$L$205, MATCH("Demand ID", 'E4 TB Allocation Details'!$A$18:$L$18, 0),FALSE), 'E2 Allocators'!$B$15:$W$361, MATCH('O5 Details by Class &amp; Accounts'!N$18, 'E2 Allocators'!$B$15:$W$15, 0),FALSE)*$F98)</f>
        <v>0</v>
      </c>
      <c r="O98" s="1411">
        <f>IF(ISERROR(VLOOKUP(VLOOKUP($A98, 'E4 TB Allocation Details'!$A$18:$L$205, MATCH("Demand ID", 'E4 TB Allocation Details'!$A$18:$L$18, 0),FALSE), 'E2 Allocators'!$B$15:$W$361, MATCH('O5 Details by Class &amp; Accounts'!O$18, 'E2 Allocators'!$B$15:$W$15, 0),FALSE)*$F98), 0, VLOOKUP(VLOOKUP($A98, 'E4 TB Allocation Details'!$A$18:$L$205, MATCH("Demand ID", 'E4 TB Allocation Details'!$A$18:$L$18, 0),FALSE), 'E2 Allocators'!$B$15:$W$361, MATCH('O5 Details by Class &amp; Accounts'!O$18, 'E2 Allocators'!$B$15:$W$15, 0),FALSE)*$F98)</f>
        <v>0</v>
      </c>
      <c r="P98" s="1411">
        <f>IF(ISERROR(VLOOKUP(VLOOKUP($A98, 'E4 TB Allocation Details'!$A$18:$L$205, MATCH("Demand ID", 'E4 TB Allocation Details'!$A$18:$L$18, 0),FALSE), 'E2 Allocators'!$B$15:$W$361, MATCH('O5 Details by Class &amp; Accounts'!P$18, 'E2 Allocators'!$B$15:$W$15, 0),FALSE)*$F98), 0, VLOOKUP(VLOOKUP($A98, 'E4 TB Allocation Details'!$A$18:$L$205, MATCH("Demand ID", 'E4 TB Allocation Details'!$A$18:$L$18, 0),FALSE), 'E2 Allocators'!$B$15:$W$361, MATCH('O5 Details by Class &amp; Accounts'!P$18, 'E2 Allocators'!$B$15:$W$15, 0),FALSE)*$F98)</f>
        <v>0</v>
      </c>
      <c r="Q98" s="1411">
        <f>IF(ISERROR(VLOOKUP(VLOOKUP($A98, 'E4 TB Allocation Details'!$A$18:$L$205, MATCH("Demand ID", 'E4 TB Allocation Details'!$A$18:$L$18, 0),FALSE), 'E2 Allocators'!$B$15:$W$361, MATCH('O5 Details by Class &amp; Accounts'!Q$18, 'E2 Allocators'!$B$15:$W$15, 0),FALSE)*$F98), 0, VLOOKUP(VLOOKUP($A98, 'E4 TB Allocation Details'!$A$18:$L$205, MATCH("Demand ID", 'E4 TB Allocation Details'!$A$18:$L$18, 0),FALSE), 'E2 Allocators'!$B$15:$W$361, MATCH('O5 Details by Class &amp; Accounts'!Q$18, 'E2 Allocators'!$B$15:$W$15, 0),FALSE)*$F98)</f>
        <v>0</v>
      </c>
      <c r="R98" s="1411">
        <f>IF(ISERROR(VLOOKUP(VLOOKUP($A98, 'E4 TB Allocation Details'!$A$18:$L$205, MATCH("Demand ID", 'E4 TB Allocation Details'!$A$18:$L$18, 0),FALSE), 'E2 Allocators'!$B$15:$W$361, MATCH('O5 Details by Class &amp; Accounts'!R$18, 'E2 Allocators'!$B$15:$W$15, 0),FALSE)*$F98), 0, VLOOKUP(VLOOKUP($A98, 'E4 TB Allocation Details'!$A$18:$L$205, MATCH("Demand ID", 'E4 TB Allocation Details'!$A$18:$L$18, 0),FALSE), 'E2 Allocators'!$B$15:$W$361, MATCH('O5 Details by Class &amp; Accounts'!R$18, 'E2 Allocators'!$B$15:$W$15, 0),FALSE)*$F98)</f>
        <v>0</v>
      </c>
      <c r="S98" s="1411">
        <f>IF(ISERROR(VLOOKUP(VLOOKUP($A98, 'E4 TB Allocation Details'!$A$18:$L$205, MATCH("Demand ID", 'E4 TB Allocation Details'!$A$18:$L$18, 0),FALSE), 'E2 Allocators'!$B$15:$W$361, MATCH('O5 Details by Class &amp; Accounts'!S$18, 'E2 Allocators'!$B$15:$W$15, 0),FALSE)*$F98), 0, VLOOKUP(VLOOKUP($A98, 'E4 TB Allocation Details'!$A$18:$L$205, MATCH("Demand ID", 'E4 TB Allocation Details'!$A$18:$L$18, 0),FALSE), 'E2 Allocators'!$B$15:$W$361, MATCH('O5 Details by Class &amp; Accounts'!S$18, 'E2 Allocators'!$B$15:$W$15, 0),FALSE)*$F98)</f>
        <v>0</v>
      </c>
      <c r="T98" s="1411">
        <f>IF(ISERROR(VLOOKUP(VLOOKUP($A98, 'E4 TB Allocation Details'!$A$18:$L$205, MATCH("Demand ID", 'E4 TB Allocation Details'!$A$18:$L$18, 0),FALSE), 'E2 Allocators'!$B$15:$W$361, MATCH('O5 Details by Class &amp; Accounts'!T$18, 'E2 Allocators'!$B$15:$W$15, 0),FALSE)*$F98), 0, VLOOKUP(VLOOKUP($A98, 'E4 TB Allocation Details'!$A$18:$L$205, MATCH("Demand ID", 'E4 TB Allocation Details'!$A$18:$L$18, 0),FALSE), 'E2 Allocators'!$B$15:$W$361, MATCH('O5 Details by Class &amp; Accounts'!T$18, 'E2 Allocators'!$B$15:$W$15, 0),FALSE)*$F98)</f>
        <v>0</v>
      </c>
      <c r="U98" s="1411">
        <f>IF(ISERROR(VLOOKUP(VLOOKUP($A98, 'E4 TB Allocation Details'!$A$18:$L$205, MATCH("Demand ID", 'E4 TB Allocation Details'!$A$18:$L$18, 0),FALSE), 'E2 Allocators'!$B$15:$W$361, MATCH('O5 Details by Class &amp; Accounts'!U$18, 'E2 Allocators'!$B$15:$W$15, 0),FALSE)*$F98), 0, VLOOKUP(VLOOKUP($A98, 'E4 TB Allocation Details'!$A$18:$L$205, MATCH("Demand ID", 'E4 TB Allocation Details'!$A$18:$L$18, 0),FALSE), 'E2 Allocators'!$B$15:$W$361, MATCH('O5 Details by Class &amp; Accounts'!U$18, 'E2 Allocators'!$B$15:$W$15, 0),FALSE)*$F98)</f>
        <v>0</v>
      </c>
      <c r="V98" s="1411">
        <f>IF(ISERROR(VLOOKUP(VLOOKUP($A98, 'E4 TB Allocation Details'!$A$18:$L$205, MATCH("Demand ID", 'E4 TB Allocation Details'!$A$18:$L$18, 0),FALSE), 'E2 Allocators'!$B$15:$W$361, MATCH('O5 Details by Class &amp; Accounts'!V$18, 'E2 Allocators'!$B$15:$W$15, 0),FALSE)*$F98), 0, VLOOKUP(VLOOKUP($A98, 'E4 TB Allocation Details'!$A$18:$L$205, MATCH("Demand ID", 'E4 TB Allocation Details'!$A$18:$L$18, 0),FALSE), 'E2 Allocators'!$B$15:$W$361, MATCH('O5 Details by Class &amp; Accounts'!V$18, 'E2 Allocators'!$B$15:$W$15, 0),FALSE)*$F98)</f>
        <v>0</v>
      </c>
      <c r="W98" s="1411">
        <f>IF(ISERROR(VLOOKUP(VLOOKUP($A98, 'E4 TB Allocation Details'!$A$18:$L$205, MATCH("Demand ID", 'E4 TB Allocation Details'!$A$18:$L$18, 0),FALSE), 'E2 Allocators'!$B$15:$W$361, MATCH('O5 Details by Class &amp; Accounts'!W$18, 'E2 Allocators'!$B$15:$W$15, 0),FALSE)*$F98), 0, VLOOKUP(VLOOKUP($A98, 'E4 TB Allocation Details'!$A$18:$L$205, MATCH("Demand ID", 'E4 TB Allocation Details'!$A$18:$L$18, 0),FALSE), 'E2 Allocators'!$B$15:$W$361, MATCH('O5 Details by Class &amp; Accounts'!W$18, 'E2 Allocators'!$B$15:$W$15, 0),FALSE)*$F98)</f>
        <v>0</v>
      </c>
      <c r="X98" s="1411">
        <f>IF(ISERROR(VLOOKUP(VLOOKUP($A98, 'E4 TB Allocation Details'!$A$18:$L$205, MATCH("Demand ID", 'E4 TB Allocation Details'!$A$18:$L$18, 0),FALSE), 'E2 Allocators'!$B$15:$W$361, MATCH('O5 Details by Class &amp; Accounts'!X$18, 'E2 Allocators'!$B$15:$W$15, 0),FALSE)*$F98), 0, VLOOKUP(VLOOKUP($A98, 'E4 TB Allocation Details'!$A$18:$L$205, MATCH("Demand ID", 'E4 TB Allocation Details'!$A$18:$L$18, 0),FALSE), 'E2 Allocators'!$B$15:$W$361, MATCH('O5 Details by Class &amp; Accounts'!X$18, 'E2 Allocators'!$B$15:$W$15, 0),FALSE)*$F98)</f>
        <v>0</v>
      </c>
      <c r="Y98" s="1411">
        <f>IF(ISERROR(VLOOKUP(VLOOKUP($A98, 'E4 TB Allocation Details'!$A$18:$L$205, MATCH("Demand ID", 'E4 TB Allocation Details'!$A$18:$L$18, 0),FALSE), 'E2 Allocators'!$B$15:$W$361, MATCH('O5 Details by Class &amp; Accounts'!Y$18, 'E2 Allocators'!$B$15:$W$15, 0),FALSE)*$F98), 0, VLOOKUP(VLOOKUP($A98, 'E4 TB Allocation Details'!$A$18:$L$205, MATCH("Demand ID", 'E4 TB Allocation Details'!$A$18:$L$18, 0),FALSE), 'E2 Allocators'!$B$15:$W$361, MATCH('O5 Details by Class &amp; Accounts'!Y$18, 'E2 Allocators'!$B$15:$W$15, 0),FALSE)*$F98)</f>
        <v>0</v>
      </c>
      <c r="Z98" s="1411">
        <f>IF(ISERROR(VLOOKUP(VLOOKUP($A98, 'E4 TB Allocation Details'!$A$18:$L$205, MATCH("Demand ID", 'E4 TB Allocation Details'!$A$18:$L$18, 0),FALSE), 'E2 Allocators'!$B$15:$W$361, MATCH('O5 Details by Class &amp; Accounts'!Z$18, 'E2 Allocators'!$B$15:$W$15, 0),FALSE)*$F98), 0, VLOOKUP(VLOOKUP($A98, 'E4 TB Allocation Details'!$A$18:$L$205, MATCH("Demand ID", 'E4 TB Allocation Details'!$A$18:$L$18, 0),FALSE), 'E2 Allocators'!$B$15:$W$361, MATCH('O5 Details by Class &amp; Accounts'!Z$18, 'E2 Allocators'!$B$15:$W$15, 0),FALSE)*$F98)</f>
        <v>0</v>
      </c>
      <c r="AA98" s="1411">
        <f>IF(ISERROR(VLOOKUP(VLOOKUP($A98, 'E4 TB Allocation Details'!$A$18:$L$205, MATCH("Demand ID", 'E4 TB Allocation Details'!$A$18:$L$18, 0),FALSE), 'E2 Allocators'!$B$15:$W$361, MATCH('O5 Details by Class &amp; Accounts'!AA$18, 'E2 Allocators'!$B$15:$W$15, 0),FALSE)*$F98), 0, VLOOKUP(VLOOKUP($A98, 'E4 TB Allocation Details'!$A$18:$L$205, MATCH("Demand ID", 'E4 TB Allocation Details'!$A$18:$L$18, 0),FALSE), 'E2 Allocators'!$B$15:$W$361, MATCH('O5 Details by Class &amp; Accounts'!AA$18, 'E2 Allocators'!$B$15:$W$15, 0),FALSE)*$F98)</f>
        <v>0</v>
      </c>
      <c r="AB98" s="1411">
        <f>IF(ISERROR(VLOOKUP(VLOOKUP($A98, 'E4 TB Allocation Details'!$A$18:$L$205, MATCH("Demand ID", 'E4 TB Allocation Details'!$A$18:$L$18, 0),FALSE), 'E2 Allocators'!$B$15:$W$361, MATCH('O5 Details by Class &amp; Accounts'!AB$18, 'E2 Allocators'!$B$15:$W$15, 0),FALSE)*$F98), 0, VLOOKUP(VLOOKUP($A98, 'E4 TB Allocation Details'!$A$18:$L$205, MATCH("Demand ID", 'E4 TB Allocation Details'!$A$18:$L$18, 0),FALSE), 'E2 Allocators'!$B$15:$W$361, MATCH('O5 Details by Class &amp; Accounts'!AB$18, 'E2 Allocators'!$B$15:$W$15, 0),FALSE)*$F98)</f>
        <v>0</v>
      </c>
      <c r="AC98" s="1411">
        <f t="shared" si="19"/>
        <v>0</v>
      </c>
      <c r="AD98" s="1411">
        <f>IF(ISERROR(VLOOKUP(VLOOKUP($A98, 'E4 TB Allocation Details'!$A$18:$L$205, MATCH("Customer ID", 'E4 TB Allocation Details'!$A$18:$L$18, 0),FALSE), 'E2 Allocators'!$B$15:$W$361, MATCH('O5 Details by Class &amp; Accounts'!AD$18, 'E2 Allocators'!$B$15:$W$15, 0),FALSE)*$G98), 0, VLOOKUP(VLOOKUP($A98, 'E4 TB Allocation Details'!$A$18:$L$205, MATCH("Customer ID", 'E4 TB Allocation Details'!$A$18:$L$18, 0),FALSE), 'E2 Allocators'!$B$15:$W$361, MATCH('O5 Details by Class &amp; Accounts'!AD$18, 'E2 Allocators'!$B$15:$W$15, 0),FALSE)*$G98)</f>
        <v>0</v>
      </c>
      <c r="AE98" s="1411">
        <f>IF(ISERROR(VLOOKUP(VLOOKUP($A98, 'E4 TB Allocation Details'!$A$18:$L$205, MATCH("Customer ID", 'E4 TB Allocation Details'!$A$18:$L$18, 0),FALSE), 'E2 Allocators'!$B$15:$W$361, MATCH('O5 Details by Class &amp; Accounts'!AE$18, 'E2 Allocators'!$B$15:$W$15, 0),FALSE)*$G98), 0, VLOOKUP(VLOOKUP($A98, 'E4 TB Allocation Details'!$A$18:$L$205, MATCH("Customer ID", 'E4 TB Allocation Details'!$A$18:$L$18, 0),FALSE), 'E2 Allocators'!$B$15:$W$361, MATCH('O5 Details by Class &amp; Accounts'!AE$18, 'E2 Allocators'!$B$15:$W$15, 0),FALSE)*$G98)</f>
        <v>0</v>
      </c>
      <c r="AF98" s="1411">
        <f>IF(ISERROR(VLOOKUP(VLOOKUP($A98, 'E4 TB Allocation Details'!$A$18:$L$205, MATCH("Customer ID", 'E4 TB Allocation Details'!$A$18:$L$18, 0),FALSE), 'E2 Allocators'!$B$15:$W$361, MATCH('O5 Details by Class &amp; Accounts'!AF$18, 'E2 Allocators'!$B$15:$W$15, 0),FALSE)*$G98), 0, VLOOKUP(VLOOKUP($A98, 'E4 TB Allocation Details'!$A$18:$L$205, MATCH("Customer ID", 'E4 TB Allocation Details'!$A$18:$L$18, 0),FALSE), 'E2 Allocators'!$B$15:$W$361, MATCH('O5 Details by Class &amp; Accounts'!AF$18, 'E2 Allocators'!$B$15:$W$15, 0),FALSE)*$G98)</f>
        <v>0</v>
      </c>
      <c r="AG98" s="1411">
        <f>IF(ISERROR(VLOOKUP(VLOOKUP($A98, 'E4 TB Allocation Details'!$A$18:$L$205, MATCH("Customer ID", 'E4 TB Allocation Details'!$A$18:$L$18, 0),FALSE), 'E2 Allocators'!$B$15:$W$361, MATCH('O5 Details by Class &amp; Accounts'!AG$18, 'E2 Allocators'!$B$15:$W$15, 0),FALSE)*$G98), 0, VLOOKUP(VLOOKUP($A98, 'E4 TB Allocation Details'!$A$18:$L$205, MATCH("Customer ID", 'E4 TB Allocation Details'!$A$18:$L$18, 0),FALSE), 'E2 Allocators'!$B$15:$W$361, MATCH('O5 Details by Class &amp; Accounts'!AG$18, 'E2 Allocators'!$B$15:$W$15, 0),FALSE)*$G98)</f>
        <v>0</v>
      </c>
      <c r="AH98" s="1411">
        <f>IF(ISERROR(VLOOKUP(VLOOKUP($A98, 'E4 TB Allocation Details'!$A$18:$L$205, MATCH("Customer ID", 'E4 TB Allocation Details'!$A$18:$L$18, 0),FALSE), 'E2 Allocators'!$B$15:$W$361, MATCH('O5 Details by Class &amp; Accounts'!AH$18, 'E2 Allocators'!$B$15:$W$15, 0),FALSE)*$G98), 0, VLOOKUP(VLOOKUP($A98, 'E4 TB Allocation Details'!$A$18:$L$205, MATCH("Customer ID", 'E4 TB Allocation Details'!$A$18:$L$18, 0),FALSE), 'E2 Allocators'!$B$15:$W$361, MATCH('O5 Details by Class &amp; Accounts'!AH$18, 'E2 Allocators'!$B$15:$W$15, 0),FALSE)*$G98)</f>
        <v>0</v>
      </c>
      <c r="AI98" s="1411">
        <f>IF(ISERROR(VLOOKUP(VLOOKUP($A98, 'E4 TB Allocation Details'!$A$18:$L$205, MATCH("Customer ID", 'E4 TB Allocation Details'!$A$18:$L$18, 0),FALSE), 'E2 Allocators'!$B$15:$W$361, MATCH('O5 Details by Class &amp; Accounts'!AI$18, 'E2 Allocators'!$B$15:$W$15, 0),FALSE)*$G98), 0, VLOOKUP(VLOOKUP($A98, 'E4 TB Allocation Details'!$A$18:$L$205, MATCH("Customer ID", 'E4 TB Allocation Details'!$A$18:$L$18, 0),FALSE), 'E2 Allocators'!$B$15:$W$361, MATCH('O5 Details by Class &amp; Accounts'!AI$18, 'E2 Allocators'!$B$15:$W$15, 0),FALSE)*$G98)</f>
        <v>0</v>
      </c>
      <c r="AJ98" s="1411">
        <f>IF(ISERROR(VLOOKUP(VLOOKUP($A98, 'E4 TB Allocation Details'!$A$18:$L$205, MATCH("Customer ID", 'E4 TB Allocation Details'!$A$18:$L$18, 0),FALSE), 'E2 Allocators'!$B$15:$W$361, MATCH('O5 Details by Class &amp; Accounts'!AJ$18, 'E2 Allocators'!$B$15:$W$15, 0),FALSE)*$G98), 0, VLOOKUP(VLOOKUP($A98, 'E4 TB Allocation Details'!$A$18:$L$205, MATCH("Customer ID", 'E4 TB Allocation Details'!$A$18:$L$18, 0),FALSE), 'E2 Allocators'!$B$15:$W$361, MATCH('O5 Details by Class &amp; Accounts'!AJ$18, 'E2 Allocators'!$B$15:$W$15, 0),FALSE)*$G98)</f>
        <v>0</v>
      </c>
      <c r="AK98" s="1411">
        <f>IF(ISERROR(VLOOKUP(VLOOKUP($A98, 'E4 TB Allocation Details'!$A$18:$L$205, MATCH("Customer ID", 'E4 TB Allocation Details'!$A$18:$L$18, 0),FALSE), 'E2 Allocators'!$B$15:$W$361, MATCH('O5 Details by Class &amp; Accounts'!AK$18, 'E2 Allocators'!$B$15:$W$15, 0),FALSE)*$G98), 0, VLOOKUP(VLOOKUP($A98, 'E4 TB Allocation Details'!$A$18:$L$205, MATCH("Customer ID", 'E4 TB Allocation Details'!$A$18:$L$18, 0),FALSE), 'E2 Allocators'!$B$15:$W$361, MATCH('O5 Details by Class &amp; Accounts'!AK$18, 'E2 Allocators'!$B$15:$W$15, 0),FALSE)*$G98)</f>
        <v>0</v>
      </c>
      <c r="AL98" s="1411">
        <f>IF(ISERROR(VLOOKUP(VLOOKUP($A98, 'E4 TB Allocation Details'!$A$18:$L$205, MATCH("Customer ID", 'E4 TB Allocation Details'!$A$18:$L$18, 0),FALSE), 'E2 Allocators'!$B$15:$W$361, MATCH('O5 Details by Class &amp; Accounts'!AL$18, 'E2 Allocators'!$B$15:$W$15, 0),FALSE)*$G98), 0, VLOOKUP(VLOOKUP($A98, 'E4 TB Allocation Details'!$A$18:$L$205, MATCH("Customer ID", 'E4 TB Allocation Details'!$A$18:$L$18, 0),FALSE), 'E2 Allocators'!$B$15:$W$361, MATCH('O5 Details by Class &amp; Accounts'!AL$18, 'E2 Allocators'!$B$15:$W$15, 0),FALSE)*$G98)</f>
        <v>0</v>
      </c>
      <c r="AM98" s="1411">
        <f>IF(ISERROR(VLOOKUP(VLOOKUP($A98, 'E4 TB Allocation Details'!$A$18:$L$205, MATCH("Customer ID", 'E4 TB Allocation Details'!$A$18:$L$18, 0),FALSE), 'E2 Allocators'!$B$15:$W$361, MATCH('O5 Details by Class &amp; Accounts'!AM$18, 'E2 Allocators'!$B$15:$W$15, 0),FALSE)*$G98), 0, VLOOKUP(VLOOKUP($A98, 'E4 TB Allocation Details'!$A$18:$L$205, MATCH("Customer ID", 'E4 TB Allocation Details'!$A$18:$L$18, 0),FALSE), 'E2 Allocators'!$B$15:$W$361, MATCH('O5 Details by Class &amp; Accounts'!AM$18, 'E2 Allocators'!$B$15:$W$15, 0),FALSE)*$G98)</f>
        <v>0</v>
      </c>
      <c r="AN98" s="1411">
        <f>IF(ISERROR(VLOOKUP(VLOOKUP($A98, 'E4 TB Allocation Details'!$A$18:$L$205, MATCH("Customer ID", 'E4 TB Allocation Details'!$A$18:$L$18, 0),FALSE), 'E2 Allocators'!$B$15:$W$361, MATCH('O5 Details by Class &amp; Accounts'!AN$18, 'E2 Allocators'!$B$15:$W$15, 0),FALSE)*$G98), 0, VLOOKUP(VLOOKUP($A98, 'E4 TB Allocation Details'!$A$18:$L$205, MATCH("Customer ID", 'E4 TB Allocation Details'!$A$18:$L$18, 0),FALSE), 'E2 Allocators'!$B$15:$W$361, MATCH('O5 Details by Class &amp; Accounts'!AN$18, 'E2 Allocators'!$B$15:$W$15, 0),FALSE)*$G98)</f>
        <v>0</v>
      </c>
      <c r="AO98" s="1411">
        <f>IF(ISERROR(VLOOKUP(VLOOKUP($A98, 'E4 TB Allocation Details'!$A$18:$L$205, MATCH("Customer ID", 'E4 TB Allocation Details'!$A$18:$L$18, 0),FALSE), 'E2 Allocators'!$B$15:$W$361, MATCH('O5 Details by Class &amp; Accounts'!AO$18, 'E2 Allocators'!$B$15:$W$15, 0),FALSE)*$G98), 0, VLOOKUP(VLOOKUP($A98, 'E4 TB Allocation Details'!$A$18:$L$205, MATCH("Customer ID", 'E4 TB Allocation Details'!$A$18:$L$18, 0),FALSE), 'E2 Allocators'!$B$15:$W$361, MATCH('O5 Details by Class &amp; Accounts'!AO$18, 'E2 Allocators'!$B$15:$W$15, 0),FALSE)*$G98)</f>
        <v>0</v>
      </c>
      <c r="AP98" s="1411">
        <f>IF(ISERROR(VLOOKUP(VLOOKUP($A98, 'E4 TB Allocation Details'!$A$18:$L$205, MATCH("Customer ID", 'E4 TB Allocation Details'!$A$18:$L$18, 0),FALSE), 'E2 Allocators'!$B$15:$W$361, MATCH('O5 Details by Class &amp; Accounts'!AP$18, 'E2 Allocators'!$B$15:$W$15, 0),FALSE)*$G98), 0, VLOOKUP(VLOOKUP($A98, 'E4 TB Allocation Details'!$A$18:$L$205, MATCH("Customer ID", 'E4 TB Allocation Details'!$A$18:$L$18, 0),FALSE), 'E2 Allocators'!$B$15:$W$361, MATCH('O5 Details by Class &amp; Accounts'!AP$18, 'E2 Allocators'!$B$15:$W$15, 0),FALSE)*$G98)</f>
        <v>0</v>
      </c>
      <c r="AQ98" s="1411">
        <f>IF(ISERROR(VLOOKUP(VLOOKUP($A98, 'E4 TB Allocation Details'!$A$18:$L$205, MATCH("Customer ID", 'E4 TB Allocation Details'!$A$18:$L$18, 0),FALSE), 'E2 Allocators'!$B$15:$W$361, MATCH('O5 Details by Class &amp; Accounts'!AQ$18, 'E2 Allocators'!$B$15:$W$15, 0),FALSE)*$G98), 0, VLOOKUP(VLOOKUP($A98, 'E4 TB Allocation Details'!$A$18:$L$205, MATCH("Customer ID", 'E4 TB Allocation Details'!$A$18:$L$18, 0),FALSE), 'E2 Allocators'!$B$15:$W$361, MATCH('O5 Details by Class &amp; Accounts'!AQ$18, 'E2 Allocators'!$B$15:$W$15, 0),FALSE)*$G98)</f>
        <v>0</v>
      </c>
      <c r="AR98" s="1411">
        <f>IF(ISERROR(VLOOKUP(VLOOKUP($A98, 'E4 TB Allocation Details'!$A$18:$L$205, MATCH("Customer ID", 'E4 TB Allocation Details'!$A$18:$L$18, 0),FALSE), 'E2 Allocators'!$B$15:$W$361, MATCH('O5 Details by Class &amp; Accounts'!AR$18, 'E2 Allocators'!$B$15:$W$15, 0),FALSE)*$G98), 0, VLOOKUP(VLOOKUP($A98, 'E4 TB Allocation Details'!$A$18:$L$205, MATCH("Customer ID", 'E4 TB Allocation Details'!$A$18:$L$18, 0),FALSE), 'E2 Allocators'!$B$15:$W$361, MATCH('O5 Details by Class &amp; Accounts'!AR$18, 'E2 Allocators'!$B$15:$W$15, 0),FALSE)*$G98)</f>
        <v>0</v>
      </c>
      <c r="AS98" s="1411">
        <f>IF(ISERROR(VLOOKUP(VLOOKUP($A98, 'E4 TB Allocation Details'!$A$18:$L$205, MATCH("Customer ID", 'E4 TB Allocation Details'!$A$18:$L$18, 0),FALSE), 'E2 Allocators'!$B$15:$W$361, MATCH('O5 Details by Class &amp; Accounts'!AS$18, 'E2 Allocators'!$B$15:$W$15, 0),FALSE)*$G98), 0, VLOOKUP(VLOOKUP($A98, 'E4 TB Allocation Details'!$A$18:$L$205, MATCH("Customer ID", 'E4 TB Allocation Details'!$A$18:$L$18, 0),FALSE), 'E2 Allocators'!$B$15:$W$361, MATCH('O5 Details by Class &amp; Accounts'!AS$18, 'E2 Allocators'!$B$15:$W$15, 0),FALSE)*$G98)</f>
        <v>0</v>
      </c>
      <c r="AT98" s="1411">
        <f>IF(ISERROR(VLOOKUP(VLOOKUP($A98, 'E4 TB Allocation Details'!$A$18:$L$205, MATCH("Customer ID", 'E4 TB Allocation Details'!$A$18:$L$18, 0),FALSE), 'E2 Allocators'!$B$15:$W$361, MATCH('O5 Details by Class &amp; Accounts'!AT$18, 'E2 Allocators'!$B$15:$W$15, 0),FALSE)*$G98), 0, VLOOKUP(VLOOKUP($A98, 'E4 TB Allocation Details'!$A$18:$L$205, MATCH("Customer ID", 'E4 TB Allocation Details'!$A$18:$L$18, 0),FALSE), 'E2 Allocators'!$B$15:$W$361, MATCH('O5 Details by Class &amp; Accounts'!AT$18, 'E2 Allocators'!$B$15:$W$15, 0),FALSE)*$G98)</f>
        <v>0</v>
      </c>
      <c r="AU98" s="1411">
        <f>IF(ISERROR(VLOOKUP(VLOOKUP($A98, 'E4 TB Allocation Details'!$A$18:$L$205, MATCH("Customer ID", 'E4 TB Allocation Details'!$A$18:$L$18, 0),FALSE), 'E2 Allocators'!$B$15:$W$361, MATCH('O5 Details by Class &amp; Accounts'!AU$18, 'E2 Allocators'!$B$15:$W$15, 0),FALSE)*$G98), 0, VLOOKUP(VLOOKUP($A98, 'E4 TB Allocation Details'!$A$18:$L$205, MATCH("Customer ID", 'E4 TB Allocation Details'!$A$18:$L$18, 0),FALSE), 'E2 Allocators'!$B$15:$W$361, MATCH('O5 Details by Class &amp; Accounts'!AU$18, 'E2 Allocators'!$B$15:$W$15, 0),FALSE)*$G98)</f>
        <v>0</v>
      </c>
      <c r="AV98" s="1411">
        <f>IF(ISERROR(VLOOKUP(VLOOKUP($A98, 'E4 TB Allocation Details'!$A$18:$L$205, MATCH("Customer ID", 'E4 TB Allocation Details'!$A$18:$L$18, 0),FALSE), 'E2 Allocators'!$B$15:$W$361, MATCH('O5 Details by Class &amp; Accounts'!AV$18, 'E2 Allocators'!$B$15:$W$15, 0),FALSE)*$G98), 0, VLOOKUP(VLOOKUP($A98, 'E4 TB Allocation Details'!$A$18:$L$205, MATCH("Customer ID", 'E4 TB Allocation Details'!$A$18:$L$18, 0),FALSE), 'E2 Allocators'!$B$15:$W$361, MATCH('O5 Details by Class &amp; Accounts'!AV$18, 'E2 Allocators'!$B$15:$W$15, 0),FALSE)*$G98)</f>
        <v>0</v>
      </c>
      <c r="AW98" s="1411">
        <f>IF(ISERROR(VLOOKUP(VLOOKUP($A98, 'E4 TB Allocation Details'!$A$18:$L$205, MATCH("Customer ID", 'E4 TB Allocation Details'!$A$18:$L$18, 0),FALSE), 'E2 Allocators'!$B$15:$W$361, MATCH('O5 Details by Class &amp; Accounts'!AW$18, 'E2 Allocators'!$B$15:$W$15, 0),FALSE)*$G98), 0, VLOOKUP(VLOOKUP($A98, 'E4 TB Allocation Details'!$A$18:$L$205, MATCH("Customer ID", 'E4 TB Allocation Details'!$A$18:$L$18, 0),FALSE), 'E2 Allocators'!$B$15:$W$361, MATCH('O5 Details by Class &amp; Accounts'!AW$18, 'E2 Allocators'!$B$15:$W$15, 0),FALSE)*$G98)</f>
        <v>0</v>
      </c>
      <c r="AX98" s="1411">
        <f t="shared" si="20"/>
        <v>0</v>
      </c>
      <c r="AY98" s="1411">
        <f>IF(ISERROR(VLOOKUP(VLOOKUP($A98, 'E4 TB Allocation Details'!$A$18:$L$205, MATCH("Misc ID", 'E4 TB Allocation Details'!$A$18:$L$18, 0),FALSE), 'E2 Allocators'!$B$15:$W$361, MATCH('O5 Details by Class &amp; Accounts'!AY$18, 'E2 Allocators'!$B$15:$W$15, 0),FALSE)*$E98), 0, VLOOKUP(VLOOKUP($A98, 'E4 TB Allocation Details'!$A$18:$L$205, MATCH("Misc ID", 'E4 TB Allocation Details'!$A$18:$L$18, 0),FALSE), 'E2 Allocators'!$B$15:$W$361, MATCH('O5 Details by Class &amp; Accounts'!AY$18, 'E2 Allocators'!$B$15:$W$15, 0),FALSE)*$E98)</f>
        <v>0</v>
      </c>
      <c r="AZ98" s="1411">
        <f>IF(ISERROR(VLOOKUP(VLOOKUP($A98, 'E4 TB Allocation Details'!$A$18:$L$205, MATCH("Misc ID", 'E4 TB Allocation Details'!$A$18:$L$18, 0),FALSE), 'E2 Allocators'!$B$15:$W$361, MATCH('O5 Details by Class &amp; Accounts'!AZ$18, 'E2 Allocators'!$B$15:$W$15, 0),FALSE)*$E98), 0, VLOOKUP(VLOOKUP($A98, 'E4 TB Allocation Details'!$A$18:$L$205, MATCH("Misc ID", 'E4 TB Allocation Details'!$A$18:$L$18, 0),FALSE), 'E2 Allocators'!$B$15:$W$361, MATCH('O5 Details by Class &amp; Accounts'!AZ$18, 'E2 Allocators'!$B$15:$W$15, 0),FALSE)*$E98)</f>
        <v>0</v>
      </c>
      <c r="BA98" s="1411">
        <f>IF(ISERROR(VLOOKUP(VLOOKUP($A98, 'E4 TB Allocation Details'!$A$18:$L$205, MATCH("Misc ID", 'E4 TB Allocation Details'!$A$18:$L$18, 0),FALSE), 'E2 Allocators'!$B$15:$W$361, MATCH('O5 Details by Class &amp; Accounts'!BA$18, 'E2 Allocators'!$B$15:$W$15, 0),FALSE)*$E98), 0, VLOOKUP(VLOOKUP($A98, 'E4 TB Allocation Details'!$A$18:$L$205, MATCH("Misc ID", 'E4 TB Allocation Details'!$A$18:$L$18, 0),FALSE), 'E2 Allocators'!$B$15:$W$361, MATCH('O5 Details by Class &amp; Accounts'!BA$18, 'E2 Allocators'!$B$15:$W$15, 0),FALSE)*$E98)</f>
        <v>0</v>
      </c>
      <c r="BB98" s="1411">
        <f>IF(ISERROR(VLOOKUP(VLOOKUP($A98, 'E4 TB Allocation Details'!$A$18:$L$205, MATCH("Misc ID", 'E4 TB Allocation Details'!$A$18:$L$18, 0),FALSE), 'E2 Allocators'!$B$15:$W$361, MATCH('O5 Details by Class &amp; Accounts'!BB$18, 'E2 Allocators'!$B$15:$W$15, 0),FALSE)*$E98), 0, VLOOKUP(VLOOKUP($A98, 'E4 TB Allocation Details'!$A$18:$L$205, MATCH("Misc ID", 'E4 TB Allocation Details'!$A$18:$L$18, 0),FALSE), 'E2 Allocators'!$B$15:$W$361, MATCH('O5 Details by Class &amp; Accounts'!BB$18, 'E2 Allocators'!$B$15:$W$15, 0),FALSE)*$E98)</f>
        <v>0</v>
      </c>
      <c r="BC98" s="1411">
        <f>IF(ISERROR(VLOOKUP(VLOOKUP($A98, 'E4 TB Allocation Details'!$A$18:$L$205, MATCH("Misc ID", 'E4 TB Allocation Details'!$A$18:$L$18, 0),FALSE), 'E2 Allocators'!$B$15:$W$361, MATCH('O5 Details by Class &amp; Accounts'!BC$18, 'E2 Allocators'!$B$15:$W$15, 0),FALSE)*$E98), 0, VLOOKUP(VLOOKUP($A98, 'E4 TB Allocation Details'!$A$18:$L$205, MATCH("Misc ID", 'E4 TB Allocation Details'!$A$18:$L$18, 0),FALSE), 'E2 Allocators'!$B$15:$W$361, MATCH('O5 Details by Class &amp; Accounts'!BC$18, 'E2 Allocators'!$B$15:$W$15, 0),FALSE)*$E98)</f>
        <v>0</v>
      </c>
      <c r="BD98" s="1411">
        <f>IF(ISERROR(VLOOKUP(VLOOKUP($A98, 'E4 TB Allocation Details'!$A$18:$L$205, MATCH("Misc ID", 'E4 TB Allocation Details'!$A$18:$L$18, 0),FALSE), 'E2 Allocators'!$B$15:$W$361, MATCH('O5 Details by Class &amp; Accounts'!BD$18, 'E2 Allocators'!$B$15:$W$15, 0),FALSE)*$E98), 0, VLOOKUP(VLOOKUP($A98, 'E4 TB Allocation Details'!$A$18:$L$205, MATCH("Misc ID", 'E4 TB Allocation Details'!$A$18:$L$18, 0),FALSE), 'E2 Allocators'!$B$15:$W$361, MATCH('O5 Details by Class &amp; Accounts'!BD$18, 'E2 Allocators'!$B$15:$W$15, 0),FALSE)*$E98)</f>
        <v>0</v>
      </c>
      <c r="BE98" s="1411">
        <f>IF(ISERROR(VLOOKUP(VLOOKUP($A98, 'E4 TB Allocation Details'!$A$18:$L$205, MATCH("Misc ID", 'E4 TB Allocation Details'!$A$18:$L$18, 0),FALSE), 'E2 Allocators'!$B$15:$W$361, MATCH('O5 Details by Class &amp; Accounts'!BE$18, 'E2 Allocators'!$B$15:$W$15, 0),FALSE)*$E98), 0, VLOOKUP(VLOOKUP($A98, 'E4 TB Allocation Details'!$A$18:$L$205, MATCH("Misc ID", 'E4 TB Allocation Details'!$A$18:$L$18, 0),FALSE), 'E2 Allocators'!$B$15:$W$361, MATCH('O5 Details by Class &amp; Accounts'!BE$18, 'E2 Allocators'!$B$15:$W$15, 0),FALSE)*$E98)</f>
        <v>0</v>
      </c>
      <c r="BF98" s="1411">
        <f>IF(ISERROR(VLOOKUP(VLOOKUP($A98, 'E4 TB Allocation Details'!$A$18:$L$205, MATCH("Misc ID", 'E4 TB Allocation Details'!$A$18:$L$18, 0),FALSE), 'E2 Allocators'!$B$15:$W$361, MATCH('O5 Details by Class &amp; Accounts'!BF$18, 'E2 Allocators'!$B$15:$W$15, 0),FALSE)*$E98), 0, VLOOKUP(VLOOKUP($A98, 'E4 TB Allocation Details'!$A$18:$L$205, MATCH("Misc ID", 'E4 TB Allocation Details'!$A$18:$L$18, 0),FALSE), 'E2 Allocators'!$B$15:$W$361, MATCH('O5 Details by Class &amp; Accounts'!BF$18, 'E2 Allocators'!$B$15:$W$15, 0),FALSE)*$E98)</f>
        <v>0</v>
      </c>
      <c r="BG98" s="1411">
        <f>IF(ISERROR(VLOOKUP(VLOOKUP($A98, 'E4 TB Allocation Details'!$A$18:$L$205, MATCH("Misc ID", 'E4 TB Allocation Details'!$A$18:$L$18, 0),FALSE), 'E2 Allocators'!$B$15:$W$361, MATCH('O5 Details by Class &amp; Accounts'!BG$18, 'E2 Allocators'!$B$15:$W$15, 0),FALSE)*$E98), 0, VLOOKUP(VLOOKUP($A98, 'E4 TB Allocation Details'!$A$18:$L$205, MATCH("Misc ID", 'E4 TB Allocation Details'!$A$18:$L$18, 0),FALSE), 'E2 Allocators'!$B$15:$W$361, MATCH('O5 Details by Class &amp; Accounts'!BG$18, 'E2 Allocators'!$B$15:$W$15, 0),FALSE)*$E98)</f>
        <v>0</v>
      </c>
      <c r="BH98" s="1411">
        <f>IF(ISERROR(VLOOKUP(VLOOKUP($A98, 'E4 TB Allocation Details'!$A$18:$L$205, MATCH("Misc ID", 'E4 TB Allocation Details'!$A$18:$L$18, 0),FALSE), 'E2 Allocators'!$B$15:$W$361, MATCH('O5 Details by Class &amp; Accounts'!BH$18, 'E2 Allocators'!$B$15:$W$15, 0),FALSE)*$E98), 0, VLOOKUP(VLOOKUP($A98, 'E4 TB Allocation Details'!$A$18:$L$205, MATCH("Misc ID", 'E4 TB Allocation Details'!$A$18:$L$18, 0),FALSE), 'E2 Allocators'!$B$15:$W$361, MATCH('O5 Details by Class &amp; Accounts'!BH$18, 'E2 Allocators'!$B$15:$W$15, 0),FALSE)*$E98)</f>
        <v>0</v>
      </c>
      <c r="BI98" s="1411">
        <f>IF(ISERROR(VLOOKUP(VLOOKUP($A98, 'E4 TB Allocation Details'!$A$18:$L$205, MATCH("Misc ID", 'E4 TB Allocation Details'!$A$18:$L$18, 0),FALSE), 'E2 Allocators'!$B$15:$W$361, MATCH('O5 Details by Class &amp; Accounts'!BI$18, 'E2 Allocators'!$B$15:$W$15, 0),FALSE)*$E98), 0, VLOOKUP(VLOOKUP($A98, 'E4 TB Allocation Details'!$A$18:$L$205, MATCH("Misc ID", 'E4 TB Allocation Details'!$A$18:$L$18, 0),FALSE), 'E2 Allocators'!$B$15:$W$361, MATCH('O5 Details by Class &amp; Accounts'!BI$18, 'E2 Allocators'!$B$15:$W$15, 0),FALSE)*$E98)</f>
        <v>0</v>
      </c>
      <c r="BJ98" s="1411">
        <f>IF(ISERROR(VLOOKUP(VLOOKUP($A98, 'E4 TB Allocation Details'!$A$18:$L$205, MATCH("Misc ID", 'E4 TB Allocation Details'!$A$18:$L$18, 0),FALSE), 'E2 Allocators'!$B$15:$W$361, MATCH('O5 Details by Class &amp; Accounts'!BJ$18, 'E2 Allocators'!$B$15:$W$15, 0),FALSE)*$E98), 0, VLOOKUP(VLOOKUP($A98, 'E4 TB Allocation Details'!$A$18:$L$205, MATCH("Misc ID", 'E4 TB Allocation Details'!$A$18:$L$18, 0),FALSE), 'E2 Allocators'!$B$15:$W$361, MATCH('O5 Details by Class &amp; Accounts'!BJ$18, 'E2 Allocators'!$B$15:$W$15, 0),FALSE)*$E98)</f>
        <v>0</v>
      </c>
      <c r="BK98" s="1411">
        <f>IF(ISERROR(VLOOKUP(VLOOKUP($A98, 'E4 TB Allocation Details'!$A$18:$L$205, MATCH("Misc ID", 'E4 TB Allocation Details'!$A$18:$L$18, 0),FALSE), 'E2 Allocators'!$B$15:$W$361, MATCH('O5 Details by Class &amp; Accounts'!BK$18, 'E2 Allocators'!$B$15:$W$15, 0),FALSE)*$E98), 0, VLOOKUP(VLOOKUP($A98, 'E4 TB Allocation Details'!$A$18:$L$205, MATCH("Misc ID", 'E4 TB Allocation Details'!$A$18:$L$18, 0),FALSE), 'E2 Allocators'!$B$15:$W$361, MATCH('O5 Details by Class &amp; Accounts'!BK$18, 'E2 Allocators'!$B$15:$W$15, 0),FALSE)*$E98)</f>
        <v>0</v>
      </c>
      <c r="BL98" s="1411">
        <f>IF(ISERROR(VLOOKUP(VLOOKUP($A98, 'E4 TB Allocation Details'!$A$18:$L$205, MATCH("Misc ID", 'E4 TB Allocation Details'!$A$18:$L$18, 0),FALSE), 'E2 Allocators'!$B$15:$W$361, MATCH('O5 Details by Class &amp; Accounts'!BL$18, 'E2 Allocators'!$B$15:$W$15, 0),FALSE)*$E98), 0, VLOOKUP(VLOOKUP($A98, 'E4 TB Allocation Details'!$A$18:$L$205, MATCH("Misc ID", 'E4 TB Allocation Details'!$A$18:$L$18, 0),FALSE), 'E2 Allocators'!$B$15:$W$361, MATCH('O5 Details by Class &amp; Accounts'!BL$18, 'E2 Allocators'!$B$15:$W$15, 0),FALSE)*$E98)</f>
        <v>0</v>
      </c>
      <c r="BM98" s="1411">
        <f>IF(ISERROR(VLOOKUP(VLOOKUP($A98, 'E4 TB Allocation Details'!$A$18:$L$205, MATCH("Misc ID", 'E4 TB Allocation Details'!$A$18:$L$18, 0),FALSE), 'E2 Allocators'!$B$15:$W$361, MATCH('O5 Details by Class &amp; Accounts'!BM$18, 'E2 Allocators'!$B$15:$W$15, 0),FALSE)*$E98), 0, VLOOKUP(VLOOKUP($A98, 'E4 TB Allocation Details'!$A$18:$L$205, MATCH("Misc ID", 'E4 TB Allocation Details'!$A$18:$L$18, 0),FALSE), 'E2 Allocators'!$B$15:$W$361, MATCH('O5 Details by Class &amp; Accounts'!BM$18, 'E2 Allocators'!$B$15:$W$15, 0),FALSE)*$E98)</f>
        <v>0</v>
      </c>
      <c r="BN98" s="1411">
        <f>IF(ISERROR(VLOOKUP(VLOOKUP($A98, 'E4 TB Allocation Details'!$A$18:$L$205, MATCH("Misc ID", 'E4 TB Allocation Details'!$A$18:$L$18, 0),FALSE), 'E2 Allocators'!$B$15:$W$361, MATCH('O5 Details by Class &amp; Accounts'!BN$18, 'E2 Allocators'!$B$15:$W$15, 0),FALSE)*$E98), 0, VLOOKUP(VLOOKUP($A98, 'E4 TB Allocation Details'!$A$18:$L$205, MATCH("Misc ID", 'E4 TB Allocation Details'!$A$18:$L$18, 0),FALSE), 'E2 Allocators'!$B$15:$W$361, MATCH('O5 Details by Class &amp; Accounts'!BN$18, 'E2 Allocators'!$B$15:$W$15, 0),FALSE)*$E98)</f>
        <v>0</v>
      </c>
      <c r="BO98" s="1411">
        <f>IF(ISERROR(VLOOKUP(VLOOKUP($A98, 'E4 TB Allocation Details'!$A$18:$L$205, MATCH("Misc ID", 'E4 TB Allocation Details'!$A$18:$L$18, 0),FALSE), 'E2 Allocators'!$B$15:$W$361, MATCH('O5 Details by Class &amp; Accounts'!BO$18, 'E2 Allocators'!$B$15:$W$15, 0),FALSE)*$E98), 0, VLOOKUP(VLOOKUP($A98, 'E4 TB Allocation Details'!$A$18:$L$205, MATCH("Misc ID", 'E4 TB Allocation Details'!$A$18:$L$18, 0),FALSE), 'E2 Allocators'!$B$15:$W$361, MATCH('O5 Details by Class &amp; Accounts'!BO$18, 'E2 Allocators'!$B$15:$W$15, 0),FALSE)*$E98)</f>
        <v>0</v>
      </c>
      <c r="BP98" s="1411">
        <f>IF(ISERROR(VLOOKUP(VLOOKUP($A98, 'E4 TB Allocation Details'!$A$18:$L$205, MATCH("Misc ID", 'E4 TB Allocation Details'!$A$18:$L$18, 0),FALSE), 'E2 Allocators'!$B$15:$W$361, MATCH('O5 Details by Class &amp; Accounts'!BP$18, 'E2 Allocators'!$B$15:$W$15, 0),FALSE)*$E98), 0, VLOOKUP(VLOOKUP($A98, 'E4 TB Allocation Details'!$A$18:$L$205, MATCH("Misc ID", 'E4 TB Allocation Details'!$A$18:$L$18, 0),FALSE), 'E2 Allocators'!$B$15:$W$361, MATCH('O5 Details by Class &amp; Accounts'!BP$18, 'E2 Allocators'!$B$15:$W$15, 0),FALSE)*$E98)</f>
        <v>0</v>
      </c>
      <c r="BQ98" s="1411">
        <f>IF(ISERROR(VLOOKUP(VLOOKUP($A98, 'E4 TB Allocation Details'!$A$18:$L$205, MATCH("Misc ID", 'E4 TB Allocation Details'!$A$18:$L$18, 0),FALSE), 'E2 Allocators'!$B$15:$W$361, MATCH('O5 Details by Class &amp; Accounts'!BQ$18, 'E2 Allocators'!$B$15:$W$15, 0),FALSE)*$E98), 0, VLOOKUP(VLOOKUP($A98, 'E4 TB Allocation Details'!$A$18:$L$205, MATCH("Misc ID", 'E4 TB Allocation Details'!$A$18:$L$18, 0),FALSE), 'E2 Allocators'!$B$15:$W$361, MATCH('O5 Details by Class &amp; Accounts'!BQ$18, 'E2 Allocators'!$B$15:$W$15, 0),FALSE)*$E98)</f>
        <v>0</v>
      </c>
      <c r="BR98" s="1411">
        <f>IF(ISERROR(VLOOKUP(VLOOKUP($A98, 'E4 TB Allocation Details'!$A$18:$L$205, MATCH("Misc ID", 'E4 TB Allocation Details'!$A$18:$L$18, 0),FALSE), 'E2 Allocators'!$B$15:$W$361, MATCH('O5 Details by Class &amp; Accounts'!BR$18, 'E2 Allocators'!$B$15:$W$15, 0),FALSE)*$E98), 0, VLOOKUP(VLOOKUP($A98, 'E4 TB Allocation Details'!$A$18:$L$205, MATCH("Misc ID", 'E4 TB Allocation Details'!$A$18:$L$18, 0),FALSE), 'E2 Allocators'!$B$15:$W$361, MATCH('O5 Details by Class &amp; Accounts'!BR$18, 'E2 Allocators'!$B$15:$W$15, 0),FALSE)*$E98)</f>
        <v>0</v>
      </c>
      <c r="BS98" s="1411">
        <f t="shared" si="21"/>
        <v>0</v>
      </c>
      <c r="BT98" s="1411">
        <f>IF(ISERROR(VLOOKUP(VLOOKUP($A98, 'E4 TB Allocation Details'!$A$18:$L$205, MATCH("A &amp; G ID", 'E4 TB Allocation Details'!$A$18:$L$18, 0),FALSE), 'E2 Allocators'!$B$15:$W$361, MATCH('O5 Details by Class &amp; Accounts'!BT$18, 'E2 Allocators'!$B$15:$W$15, 0),FALSE)*$E98), 0, VLOOKUP(VLOOKUP($A98, 'E4 TB Allocation Details'!$A$18:$L$205, MATCH("A &amp; G ID", 'E4 TB Allocation Details'!$A$18:$L$18, 0),FALSE), 'E2 Allocators'!$B$15:$W$361, MATCH('O5 Details by Class &amp; Accounts'!BT$18, 'E2 Allocators'!$B$15:$W$15, 0),FALSE)*$E98)</f>
        <v>0</v>
      </c>
      <c r="BU98" s="1411">
        <f>IF(ISERROR(VLOOKUP(VLOOKUP($A98, 'E4 TB Allocation Details'!$A$18:$L$205, MATCH("A &amp; G ID", 'E4 TB Allocation Details'!$A$18:$L$18, 0),FALSE), 'E2 Allocators'!$B$15:$W$361, MATCH('O5 Details by Class &amp; Accounts'!BU$18, 'E2 Allocators'!$B$15:$W$15, 0),FALSE)*$E98), 0, VLOOKUP(VLOOKUP($A98, 'E4 TB Allocation Details'!$A$18:$L$205, MATCH("A &amp; G ID", 'E4 TB Allocation Details'!$A$18:$L$18, 0),FALSE), 'E2 Allocators'!$B$15:$W$361, MATCH('O5 Details by Class &amp; Accounts'!BU$18, 'E2 Allocators'!$B$15:$W$15, 0),FALSE)*$E98)</f>
        <v>0</v>
      </c>
      <c r="BV98" s="1411">
        <f>IF(ISERROR(VLOOKUP(VLOOKUP($A98, 'E4 TB Allocation Details'!$A$18:$L$205, MATCH("A &amp; G ID", 'E4 TB Allocation Details'!$A$18:$L$18, 0),FALSE), 'E2 Allocators'!$B$15:$W$361, MATCH('O5 Details by Class &amp; Accounts'!BV$18, 'E2 Allocators'!$B$15:$W$15, 0),FALSE)*$E98), 0, VLOOKUP(VLOOKUP($A98, 'E4 TB Allocation Details'!$A$18:$L$205, MATCH("A &amp; G ID", 'E4 TB Allocation Details'!$A$18:$L$18, 0),FALSE), 'E2 Allocators'!$B$15:$W$361, MATCH('O5 Details by Class &amp; Accounts'!BV$18, 'E2 Allocators'!$B$15:$W$15, 0),FALSE)*$E98)</f>
        <v>0</v>
      </c>
      <c r="BW98" s="1411">
        <f>IF(ISERROR(VLOOKUP(VLOOKUP($A98, 'E4 TB Allocation Details'!$A$18:$L$205, MATCH("A &amp; G ID", 'E4 TB Allocation Details'!$A$18:$L$18, 0),FALSE), 'E2 Allocators'!$B$15:$W$361, MATCH('O5 Details by Class &amp; Accounts'!BW$18, 'E2 Allocators'!$B$15:$W$15, 0),FALSE)*$E98), 0, VLOOKUP(VLOOKUP($A98, 'E4 TB Allocation Details'!$A$18:$L$205, MATCH("A &amp; G ID", 'E4 TB Allocation Details'!$A$18:$L$18, 0),FALSE), 'E2 Allocators'!$B$15:$W$361, MATCH('O5 Details by Class &amp; Accounts'!BW$18, 'E2 Allocators'!$B$15:$W$15, 0),FALSE)*$E98)</f>
        <v>0</v>
      </c>
      <c r="BX98" s="1411">
        <f>IF(ISERROR(VLOOKUP(VLOOKUP($A98, 'E4 TB Allocation Details'!$A$18:$L$205, MATCH("A &amp; G ID", 'E4 TB Allocation Details'!$A$18:$L$18, 0),FALSE), 'E2 Allocators'!$B$15:$W$361, MATCH('O5 Details by Class &amp; Accounts'!BX$18, 'E2 Allocators'!$B$15:$W$15, 0),FALSE)*$E98), 0, VLOOKUP(VLOOKUP($A98, 'E4 TB Allocation Details'!$A$18:$L$205, MATCH("A &amp; G ID", 'E4 TB Allocation Details'!$A$18:$L$18, 0),FALSE), 'E2 Allocators'!$B$15:$W$361, MATCH('O5 Details by Class &amp; Accounts'!BX$18, 'E2 Allocators'!$B$15:$W$15, 0),FALSE)*$E98)</f>
        <v>0</v>
      </c>
      <c r="BY98" s="1411">
        <f>IF(ISERROR(VLOOKUP(VLOOKUP($A98, 'E4 TB Allocation Details'!$A$18:$L$205, MATCH("A &amp; G ID", 'E4 TB Allocation Details'!$A$18:$L$18, 0),FALSE), 'E2 Allocators'!$B$15:$W$361, MATCH('O5 Details by Class &amp; Accounts'!BY$18, 'E2 Allocators'!$B$15:$W$15, 0),FALSE)*$E98), 0, VLOOKUP(VLOOKUP($A98, 'E4 TB Allocation Details'!$A$18:$L$205, MATCH("A &amp; G ID", 'E4 TB Allocation Details'!$A$18:$L$18, 0),FALSE), 'E2 Allocators'!$B$15:$W$361, MATCH('O5 Details by Class &amp; Accounts'!BY$18, 'E2 Allocators'!$B$15:$W$15, 0),FALSE)*$E98)</f>
        <v>0</v>
      </c>
      <c r="BZ98" s="1411">
        <f>IF(ISERROR(VLOOKUP(VLOOKUP($A98, 'E4 TB Allocation Details'!$A$18:$L$205, MATCH("A &amp; G ID", 'E4 TB Allocation Details'!$A$18:$L$18, 0),FALSE), 'E2 Allocators'!$B$15:$W$361, MATCH('O5 Details by Class &amp; Accounts'!BZ$18, 'E2 Allocators'!$B$15:$W$15, 0),FALSE)*$E98), 0, VLOOKUP(VLOOKUP($A98, 'E4 TB Allocation Details'!$A$18:$L$205, MATCH("A &amp; G ID", 'E4 TB Allocation Details'!$A$18:$L$18, 0),FALSE), 'E2 Allocators'!$B$15:$W$361, MATCH('O5 Details by Class &amp; Accounts'!BZ$18, 'E2 Allocators'!$B$15:$W$15, 0),FALSE)*$E98)</f>
        <v>0</v>
      </c>
      <c r="CA98" s="1411">
        <f>IF(ISERROR(VLOOKUP(VLOOKUP($A98, 'E4 TB Allocation Details'!$A$18:$L$205, MATCH("A &amp; G ID", 'E4 TB Allocation Details'!$A$18:$L$18, 0),FALSE), 'E2 Allocators'!$B$15:$W$361, MATCH('O5 Details by Class &amp; Accounts'!CA$18, 'E2 Allocators'!$B$15:$W$15, 0),FALSE)*$E98), 0, VLOOKUP(VLOOKUP($A98, 'E4 TB Allocation Details'!$A$18:$L$205, MATCH("A &amp; G ID", 'E4 TB Allocation Details'!$A$18:$L$18, 0),FALSE), 'E2 Allocators'!$B$15:$W$361, MATCH('O5 Details by Class &amp; Accounts'!CA$18, 'E2 Allocators'!$B$15:$W$15, 0),FALSE)*$E98)</f>
        <v>0</v>
      </c>
      <c r="CB98" s="1411">
        <f>IF(ISERROR(VLOOKUP(VLOOKUP($A98, 'E4 TB Allocation Details'!$A$18:$L$205, MATCH("A &amp; G ID", 'E4 TB Allocation Details'!$A$18:$L$18, 0),FALSE), 'E2 Allocators'!$B$15:$W$361, MATCH('O5 Details by Class &amp; Accounts'!CB$18, 'E2 Allocators'!$B$15:$W$15, 0),FALSE)*$E98), 0, VLOOKUP(VLOOKUP($A98, 'E4 TB Allocation Details'!$A$18:$L$205, MATCH("A &amp; G ID", 'E4 TB Allocation Details'!$A$18:$L$18, 0),FALSE), 'E2 Allocators'!$B$15:$W$361, MATCH('O5 Details by Class &amp; Accounts'!CB$18, 'E2 Allocators'!$B$15:$W$15, 0),FALSE)*$E98)</f>
        <v>0</v>
      </c>
      <c r="CC98" s="1411">
        <f>IF(ISERROR(VLOOKUP(VLOOKUP($A98, 'E4 TB Allocation Details'!$A$18:$L$205, MATCH("A &amp; G ID", 'E4 TB Allocation Details'!$A$18:$L$18, 0),FALSE), 'E2 Allocators'!$B$15:$W$361, MATCH('O5 Details by Class &amp; Accounts'!CC$18, 'E2 Allocators'!$B$15:$W$15, 0),FALSE)*$E98), 0, VLOOKUP(VLOOKUP($A98, 'E4 TB Allocation Details'!$A$18:$L$205, MATCH("A &amp; G ID", 'E4 TB Allocation Details'!$A$18:$L$18, 0),FALSE), 'E2 Allocators'!$B$15:$W$361, MATCH('O5 Details by Class &amp; Accounts'!CC$18, 'E2 Allocators'!$B$15:$W$15, 0),FALSE)*$E98)</f>
        <v>0</v>
      </c>
      <c r="CD98" s="1411">
        <f>IF(ISERROR(VLOOKUP(VLOOKUP($A98, 'E4 TB Allocation Details'!$A$18:$L$205, MATCH("A &amp; G ID", 'E4 TB Allocation Details'!$A$18:$L$18, 0),FALSE), 'E2 Allocators'!$B$15:$W$361, MATCH('O5 Details by Class &amp; Accounts'!CD$18, 'E2 Allocators'!$B$15:$W$15, 0),FALSE)*$E98), 0, VLOOKUP(VLOOKUP($A98, 'E4 TB Allocation Details'!$A$18:$L$205, MATCH("A &amp; G ID", 'E4 TB Allocation Details'!$A$18:$L$18, 0),FALSE), 'E2 Allocators'!$B$15:$W$361, MATCH('O5 Details by Class &amp; Accounts'!CD$18, 'E2 Allocators'!$B$15:$W$15, 0),FALSE)*$E98)</f>
        <v>0</v>
      </c>
      <c r="CE98" s="1411">
        <f>IF(ISERROR(VLOOKUP(VLOOKUP($A98, 'E4 TB Allocation Details'!$A$18:$L$205, MATCH("A &amp; G ID", 'E4 TB Allocation Details'!$A$18:$L$18, 0),FALSE), 'E2 Allocators'!$B$15:$W$361, MATCH('O5 Details by Class &amp; Accounts'!CE$18, 'E2 Allocators'!$B$15:$W$15, 0),FALSE)*$E98), 0, VLOOKUP(VLOOKUP($A98, 'E4 TB Allocation Details'!$A$18:$L$205, MATCH("A &amp; G ID", 'E4 TB Allocation Details'!$A$18:$L$18, 0),FALSE), 'E2 Allocators'!$B$15:$W$361, MATCH('O5 Details by Class &amp; Accounts'!CE$18, 'E2 Allocators'!$B$15:$W$15, 0),FALSE)*$E98)</f>
        <v>0</v>
      </c>
      <c r="CF98" s="1411">
        <f>IF(ISERROR(VLOOKUP(VLOOKUP($A98, 'E4 TB Allocation Details'!$A$18:$L$205, MATCH("A &amp; G ID", 'E4 TB Allocation Details'!$A$18:$L$18, 0),FALSE), 'E2 Allocators'!$B$15:$W$361, MATCH('O5 Details by Class &amp; Accounts'!CF$18, 'E2 Allocators'!$B$15:$W$15, 0),FALSE)*$E98), 0, VLOOKUP(VLOOKUP($A98, 'E4 TB Allocation Details'!$A$18:$L$205, MATCH("A &amp; G ID", 'E4 TB Allocation Details'!$A$18:$L$18, 0),FALSE), 'E2 Allocators'!$B$15:$W$361, MATCH('O5 Details by Class &amp; Accounts'!CF$18, 'E2 Allocators'!$B$15:$W$15, 0),FALSE)*$E98)</f>
        <v>0</v>
      </c>
      <c r="CG98" s="1411">
        <f>IF(ISERROR(VLOOKUP(VLOOKUP($A98, 'E4 TB Allocation Details'!$A$18:$L$205, MATCH("A &amp; G ID", 'E4 TB Allocation Details'!$A$18:$L$18, 0),FALSE), 'E2 Allocators'!$B$15:$W$361, MATCH('O5 Details by Class &amp; Accounts'!CG$18, 'E2 Allocators'!$B$15:$W$15, 0),FALSE)*$E98), 0, VLOOKUP(VLOOKUP($A98, 'E4 TB Allocation Details'!$A$18:$L$205, MATCH("A &amp; G ID", 'E4 TB Allocation Details'!$A$18:$L$18, 0),FALSE), 'E2 Allocators'!$B$15:$W$361, MATCH('O5 Details by Class &amp; Accounts'!CG$18, 'E2 Allocators'!$B$15:$W$15, 0),FALSE)*$E98)</f>
        <v>0</v>
      </c>
      <c r="CH98" s="1411">
        <f>IF(ISERROR(VLOOKUP(VLOOKUP($A98, 'E4 TB Allocation Details'!$A$18:$L$205, MATCH("A &amp; G ID", 'E4 TB Allocation Details'!$A$18:$L$18, 0),FALSE), 'E2 Allocators'!$B$15:$W$361, MATCH('O5 Details by Class &amp; Accounts'!CH$18, 'E2 Allocators'!$B$15:$W$15, 0),FALSE)*$E98), 0, VLOOKUP(VLOOKUP($A98, 'E4 TB Allocation Details'!$A$18:$L$205, MATCH("A &amp; G ID", 'E4 TB Allocation Details'!$A$18:$L$18, 0),FALSE), 'E2 Allocators'!$B$15:$W$361, MATCH('O5 Details by Class &amp; Accounts'!CH$18, 'E2 Allocators'!$B$15:$W$15, 0),FALSE)*$E98)</f>
        <v>0</v>
      </c>
      <c r="CI98" s="1411">
        <f>IF(ISERROR(VLOOKUP(VLOOKUP($A98, 'E4 TB Allocation Details'!$A$18:$L$205, MATCH("A &amp; G ID", 'E4 TB Allocation Details'!$A$18:$L$18, 0),FALSE), 'E2 Allocators'!$B$15:$W$361, MATCH('O5 Details by Class &amp; Accounts'!CI$18, 'E2 Allocators'!$B$15:$W$15, 0),FALSE)*$E98), 0, VLOOKUP(VLOOKUP($A98, 'E4 TB Allocation Details'!$A$18:$L$205, MATCH("A &amp; G ID", 'E4 TB Allocation Details'!$A$18:$L$18, 0),FALSE), 'E2 Allocators'!$B$15:$W$361, MATCH('O5 Details by Class &amp; Accounts'!CI$18, 'E2 Allocators'!$B$15:$W$15, 0),FALSE)*$E98)</f>
        <v>0</v>
      </c>
      <c r="CJ98" s="1411">
        <f>IF(ISERROR(VLOOKUP(VLOOKUP($A98, 'E4 TB Allocation Details'!$A$18:$L$205, MATCH("A &amp; G ID", 'E4 TB Allocation Details'!$A$18:$L$18, 0),FALSE), 'E2 Allocators'!$B$15:$W$361, MATCH('O5 Details by Class &amp; Accounts'!CJ$18, 'E2 Allocators'!$B$15:$W$15, 0),FALSE)*$E98), 0, VLOOKUP(VLOOKUP($A98, 'E4 TB Allocation Details'!$A$18:$L$205, MATCH("A &amp; G ID", 'E4 TB Allocation Details'!$A$18:$L$18, 0),FALSE), 'E2 Allocators'!$B$15:$W$361, MATCH('O5 Details by Class &amp; Accounts'!CJ$18, 'E2 Allocators'!$B$15:$W$15, 0),FALSE)*$E98)</f>
        <v>0</v>
      </c>
      <c r="CK98" s="1411">
        <f>IF(ISERROR(VLOOKUP(VLOOKUP($A98, 'E4 TB Allocation Details'!$A$18:$L$205, MATCH("A &amp; G ID", 'E4 TB Allocation Details'!$A$18:$L$18, 0),FALSE), 'E2 Allocators'!$B$15:$W$361, MATCH('O5 Details by Class &amp; Accounts'!CK$18, 'E2 Allocators'!$B$15:$W$15, 0),FALSE)*$E98), 0, VLOOKUP(VLOOKUP($A98, 'E4 TB Allocation Details'!$A$18:$L$205, MATCH("A &amp; G ID", 'E4 TB Allocation Details'!$A$18:$L$18, 0),FALSE), 'E2 Allocators'!$B$15:$W$361, MATCH('O5 Details by Class &amp; Accounts'!CK$18, 'E2 Allocators'!$B$15:$W$15, 0),FALSE)*$E98)</f>
        <v>0</v>
      </c>
      <c r="CL98" s="1411">
        <f>IF(ISERROR(VLOOKUP(VLOOKUP($A98, 'E4 TB Allocation Details'!$A$18:$L$205, MATCH("A &amp; G ID", 'E4 TB Allocation Details'!$A$18:$L$18, 0),FALSE), 'E2 Allocators'!$B$15:$W$361, MATCH('O5 Details by Class &amp; Accounts'!CL$18, 'E2 Allocators'!$B$15:$W$15, 0),FALSE)*$E98), 0, VLOOKUP(VLOOKUP($A98, 'E4 TB Allocation Details'!$A$18:$L$205, MATCH("A &amp; G ID", 'E4 TB Allocation Details'!$A$18:$L$18, 0),FALSE), 'E2 Allocators'!$B$15:$W$361, MATCH('O5 Details by Class &amp; Accounts'!CL$18, 'E2 Allocators'!$B$15:$W$15, 0),FALSE)*$E98)</f>
        <v>0</v>
      </c>
      <c r="CM98" s="1411">
        <f>IF(ISERROR(VLOOKUP(VLOOKUP($A98, 'E4 TB Allocation Details'!$A$18:$L$205, MATCH("A &amp; G ID", 'E4 TB Allocation Details'!$A$18:$L$18, 0),FALSE), 'E2 Allocators'!$B$15:$W$361, MATCH('O5 Details by Class &amp; Accounts'!CM$18, 'E2 Allocators'!$B$15:$W$15, 0),FALSE)*$E98), 0, VLOOKUP(VLOOKUP($A98, 'E4 TB Allocation Details'!$A$18:$L$205, MATCH("A &amp; G ID", 'E4 TB Allocation Details'!$A$18:$L$18, 0),FALSE), 'E2 Allocators'!$B$15:$W$361, MATCH('O5 Details by Class &amp; Accounts'!CM$18, 'E2 Allocators'!$B$15:$W$15, 0),FALSE)*$E98)</f>
        <v>0</v>
      </c>
      <c r="CN98" s="1411">
        <f t="shared" si="22"/>
        <v>0</v>
      </c>
      <c r="CO98" s="1791">
        <f t="shared" si="23"/>
        <v>0</v>
      </c>
      <c r="CQ98" s="2086" t="s">
        <v>401</v>
      </c>
    </row>
    <row r="99" spans="1:95" s="80" customFormat="1" ht="12.75">
      <c r="A99" s="1179">
        <v>4320</v>
      </c>
      <c r="B99" s="1180" t="s">
        <v>739</v>
      </c>
      <c r="C99" s="1788">
        <f>IF(ISERROR(VLOOKUP($A99,'I3 TB Data'!$A$23:$H$458,MATCH('O5 Details by Class &amp; Accounts'!$C$18, 'I3 TB Data'!$A$23:$H$23,0),0)), 0, VLOOKUP($A99,'I3 TB Data'!$A$23:$H$458,MATCH('O5 Details by Class &amp; Accounts'!$C$18,'I3 TB Data'!$A$23:$H$23,0),0))</f>
        <v>0</v>
      </c>
      <c r="D99" s="1411"/>
      <c r="E99" s="1788">
        <f t="shared" si="17"/>
        <v>0</v>
      </c>
      <c r="F99" s="1790">
        <f>IF(ISERROR(VLOOKUP($A99, 'E1 Categorization'!A33:E122, MATCH("Customer Component", 'E1 Categorization'!$A$33:$E$33,0), 0)), 0, IF(VLOOKUP($A99, 'E1 Categorization'!A33:E122, MATCH("Customer Component", 'E1 Categorization'!$A$33:$E$33,0), 0)=0, 'O5 Details by Class &amp; Accounts'!$E99, IF(AND(VLOOKUP($A99, 'E1 Categorization'!A33:E122, MATCH("Customer Component", 'E1 Categorization'!$A$33:$E$33,0), 0) &gt;0, VLOOKUP($A99, 'E1 Categorization'!A33:E122, MATCH("Customer Component", 'E1 Categorization'!$A$33:$E$33,0), 0)&lt;1), 'O5 Details by Class &amp; Accounts'!$E99*(1-VLOOKUP($A99, 'E1 Categorization'!A33:E122, MATCH("Customer Component", 'E1 Categorization'!$A$33:$E$33,0), 0)), 0)))</f>
        <v>0</v>
      </c>
      <c r="G99" s="1790">
        <f>IF(ISERROR(VLOOKUP($A99, 'E1 Categorization'!A33:E122, MATCH("Customer Component", 'E1 Categorization'!$A$33:$E$33,0), 0)),0, IF(VLOOKUP($A99, 'E1 Categorization'!A33:E122, MATCH("Customer Component", 'E1 Categorization'!$A$33:$E$33,0), 0)=0, 0, IF(AND(VLOOKUP($A99, 'E1 Categorization'!A33:E122, MATCH("Customer Component", 'E1 Categorization'!$A$33:$E$33,0), 0) &gt;0, VLOOKUP($A99, 'E1 Categorization'!A33:E122, MATCH("Customer Component", 'E1 Categorization'!$A$33:$E$33,0), 0)&lt;1), 'O5 Details by Class &amp; Accounts'!$E99*(VLOOKUP($A99, 'E1 Categorization'!A33:E122, MATCH("Customer Component", 'E1 Categorization'!$A$33:$E$33,0), 0)), 'O5 Details by Class &amp; Accounts'!$E99)))</f>
        <v>0</v>
      </c>
      <c r="H99" s="1411">
        <f t="shared" si="18"/>
        <v>0</v>
      </c>
      <c r="I99" s="1411">
        <f>IF(ISERROR(VLOOKUP(VLOOKUP($A99, 'E4 TB Allocation Details'!$A$18:$L$205, MATCH("Demand ID", 'E4 TB Allocation Details'!$A$18:$L$18, 0),FALSE), 'E2 Allocators'!$B$15:$W$361, MATCH('O5 Details by Class &amp; Accounts'!I$18, 'E2 Allocators'!$B$15:$W$15, 0),FALSE)*$F99), 0, VLOOKUP(VLOOKUP($A99, 'E4 TB Allocation Details'!$A$18:$L$205, MATCH("Demand ID", 'E4 TB Allocation Details'!$A$18:$L$18, 0),FALSE), 'E2 Allocators'!$B$15:$W$361, MATCH('O5 Details by Class &amp; Accounts'!I$18, 'E2 Allocators'!$B$15:$W$15, 0),FALSE)*$F99)</f>
        <v>0</v>
      </c>
      <c r="J99" s="1411">
        <f>IF(ISERROR(VLOOKUP(VLOOKUP($A99, 'E4 TB Allocation Details'!$A$18:$L$205, MATCH("Demand ID", 'E4 TB Allocation Details'!$A$18:$L$18, 0),FALSE), 'E2 Allocators'!$B$15:$W$361, MATCH('O5 Details by Class &amp; Accounts'!J$18, 'E2 Allocators'!$B$15:$W$15, 0),FALSE)*$F99), 0, VLOOKUP(VLOOKUP($A99, 'E4 TB Allocation Details'!$A$18:$L$205, MATCH("Demand ID", 'E4 TB Allocation Details'!$A$18:$L$18, 0),FALSE), 'E2 Allocators'!$B$15:$W$361, MATCH('O5 Details by Class &amp; Accounts'!J$18, 'E2 Allocators'!$B$15:$W$15, 0),FALSE)*$F99)</f>
        <v>0</v>
      </c>
      <c r="K99" s="1411">
        <f>IF(ISERROR(VLOOKUP(VLOOKUP($A99, 'E4 TB Allocation Details'!$A$18:$L$205, MATCH("Demand ID", 'E4 TB Allocation Details'!$A$18:$L$18, 0),FALSE), 'E2 Allocators'!$B$15:$W$361, MATCH('O5 Details by Class &amp; Accounts'!K$18, 'E2 Allocators'!$B$15:$W$15, 0),FALSE)*$F99), 0, VLOOKUP(VLOOKUP($A99, 'E4 TB Allocation Details'!$A$18:$L$205, MATCH("Demand ID", 'E4 TB Allocation Details'!$A$18:$L$18, 0),FALSE), 'E2 Allocators'!$B$15:$W$361, MATCH('O5 Details by Class &amp; Accounts'!K$18, 'E2 Allocators'!$B$15:$W$15, 0),FALSE)*$F99)</f>
        <v>0</v>
      </c>
      <c r="L99" s="1411">
        <f>IF(ISERROR(VLOOKUP(VLOOKUP($A99, 'E4 TB Allocation Details'!$A$18:$L$205, MATCH("Demand ID", 'E4 TB Allocation Details'!$A$18:$L$18, 0),FALSE), 'E2 Allocators'!$B$15:$W$361, MATCH('O5 Details by Class &amp; Accounts'!L$18, 'E2 Allocators'!$B$15:$W$15, 0),FALSE)*$F99), 0, VLOOKUP(VLOOKUP($A99, 'E4 TB Allocation Details'!$A$18:$L$205, MATCH("Demand ID", 'E4 TB Allocation Details'!$A$18:$L$18, 0),FALSE), 'E2 Allocators'!$B$15:$W$361, MATCH('O5 Details by Class &amp; Accounts'!L$18, 'E2 Allocators'!$B$15:$W$15, 0),FALSE)*$F99)</f>
        <v>0</v>
      </c>
      <c r="M99" s="1411">
        <f>IF(ISERROR(VLOOKUP(VLOOKUP($A99, 'E4 TB Allocation Details'!$A$18:$L$205, MATCH("Demand ID", 'E4 TB Allocation Details'!$A$18:$L$18, 0),FALSE), 'E2 Allocators'!$B$15:$W$361, MATCH('O5 Details by Class &amp; Accounts'!M$18, 'E2 Allocators'!$B$15:$W$15, 0),FALSE)*$F99), 0, VLOOKUP(VLOOKUP($A99, 'E4 TB Allocation Details'!$A$18:$L$205, MATCH("Demand ID", 'E4 TB Allocation Details'!$A$18:$L$18, 0),FALSE), 'E2 Allocators'!$B$15:$W$361, MATCH('O5 Details by Class &amp; Accounts'!M$18, 'E2 Allocators'!$B$15:$W$15, 0),FALSE)*$F99)</f>
        <v>0</v>
      </c>
      <c r="N99" s="1411">
        <f>IF(ISERROR(VLOOKUP(VLOOKUP($A99, 'E4 TB Allocation Details'!$A$18:$L$205, MATCH("Demand ID", 'E4 TB Allocation Details'!$A$18:$L$18, 0),FALSE), 'E2 Allocators'!$B$15:$W$361, MATCH('O5 Details by Class &amp; Accounts'!N$18, 'E2 Allocators'!$B$15:$W$15, 0),FALSE)*$F99), 0, VLOOKUP(VLOOKUP($A99, 'E4 TB Allocation Details'!$A$18:$L$205, MATCH("Demand ID", 'E4 TB Allocation Details'!$A$18:$L$18, 0),FALSE), 'E2 Allocators'!$B$15:$W$361, MATCH('O5 Details by Class &amp; Accounts'!N$18, 'E2 Allocators'!$B$15:$W$15, 0),FALSE)*$F99)</f>
        <v>0</v>
      </c>
      <c r="O99" s="1411">
        <f>IF(ISERROR(VLOOKUP(VLOOKUP($A99, 'E4 TB Allocation Details'!$A$18:$L$205, MATCH("Demand ID", 'E4 TB Allocation Details'!$A$18:$L$18, 0),FALSE), 'E2 Allocators'!$B$15:$W$361, MATCH('O5 Details by Class &amp; Accounts'!O$18, 'E2 Allocators'!$B$15:$W$15, 0),FALSE)*$F99), 0, VLOOKUP(VLOOKUP($A99, 'E4 TB Allocation Details'!$A$18:$L$205, MATCH("Demand ID", 'E4 TB Allocation Details'!$A$18:$L$18, 0),FALSE), 'E2 Allocators'!$B$15:$W$361, MATCH('O5 Details by Class &amp; Accounts'!O$18, 'E2 Allocators'!$B$15:$W$15, 0),FALSE)*$F99)</f>
        <v>0</v>
      </c>
      <c r="P99" s="1411">
        <f>IF(ISERROR(VLOOKUP(VLOOKUP($A99, 'E4 TB Allocation Details'!$A$18:$L$205, MATCH("Demand ID", 'E4 TB Allocation Details'!$A$18:$L$18, 0),FALSE), 'E2 Allocators'!$B$15:$W$361, MATCH('O5 Details by Class &amp; Accounts'!P$18, 'E2 Allocators'!$B$15:$W$15, 0),FALSE)*$F99), 0, VLOOKUP(VLOOKUP($A99, 'E4 TB Allocation Details'!$A$18:$L$205, MATCH("Demand ID", 'E4 TB Allocation Details'!$A$18:$L$18, 0),FALSE), 'E2 Allocators'!$B$15:$W$361, MATCH('O5 Details by Class &amp; Accounts'!P$18, 'E2 Allocators'!$B$15:$W$15, 0),FALSE)*$F99)</f>
        <v>0</v>
      </c>
      <c r="Q99" s="1411">
        <f>IF(ISERROR(VLOOKUP(VLOOKUP($A99, 'E4 TB Allocation Details'!$A$18:$L$205, MATCH("Demand ID", 'E4 TB Allocation Details'!$A$18:$L$18, 0),FALSE), 'E2 Allocators'!$B$15:$W$361, MATCH('O5 Details by Class &amp; Accounts'!Q$18, 'E2 Allocators'!$B$15:$W$15, 0),FALSE)*$F99), 0, VLOOKUP(VLOOKUP($A99, 'E4 TB Allocation Details'!$A$18:$L$205, MATCH("Demand ID", 'E4 TB Allocation Details'!$A$18:$L$18, 0),FALSE), 'E2 Allocators'!$B$15:$W$361, MATCH('O5 Details by Class &amp; Accounts'!Q$18, 'E2 Allocators'!$B$15:$W$15, 0),FALSE)*$F99)</f>
        <v>0</v>
      </c>
      <c r="R99" s="1411">
        <f>IF(ISERROR(VLOOKUP(VLOOKUP($A99, 'E4 TB Allocation Details'!$A$18:$L$205, MATCH("Demand ID", 'E4 TB Allocation Details'!$A$18:$L$18, 0),FALSE), 'E2 Allocators'!$B$15:$W$361, MATCH('O5 Details by Class &amp; Accounts'!R$18, 'E2 Allocators'!$B$15:$W$15, 0),FALSE)*$F99), 0, VLOOKUP(VLOOKUP($A99, 'E4 TB Allocation Details'!$A$18:$L$205, MATCH("Demand ID", 'E4 TB Allocation Details'!$A$18:$L$18, 0),FALSE), 'E2 Allocators'!$B$15:$W$361, MATCH('O5 Details by Class &amp; Accounts'!R$18, 'E2 Allocators'!$B$15:$W$15, 0),FALSE)*$F99)</f>
        <v>0</v>
      </c>
      <c r="S99" s="1411">
        <f>IF(ISERROR(VLOOKUP(VLOOKUP($A99, 'E4 TB Allocation Details'!$A$18:$L$205, MATCH("Demand ID", 'E4 TB Allocation Details'!$A$18:$L$18, 0),FALSE), 'E2 Allocators'!$B$15:$W$361, MATCH('O5 Details by Class &amp; Accounts'!S$18, 'E2 Allocators'!$B$15:$W$15, 0),FALSE)*$F99), 0, VLOOKUP(VLOOKUP($A99, 'E4 TB Allocation Details'!$A$18:$L$205, MATCH("Demand ID", 'E4 TB Allocation Details'!$A$18:$L$18, 0),FALSE), 'E2 Allocators'!$B$15:$W$361, MATCH('O5 Details by Class &amp; Accounts'!S$18, 'E2 Allocators'!$B$15:$W$15, 0),FALSE)*$F99)</f>
        <v>0</v>
      </c>
      <c r="T99" s="1411">
        <f>IF(ISERROR(VLOOKUP(VLOOKUP($A99, 'E4 TB Allocation Details'!$A$18:$L$205, MATCH("Demand ID", 'E4 TB Allocation Details'!$A$18:$L$18, 0),FALSE), 'E2 Allocators'!$B$15:$W$361, MATCH('O5 Details by Class &amp; Accounts'!T$18, 'E2 Allocators'!$B$15:$W$15, 0),FALSE)*$F99), 0, VLOOKUP(VLOOKUP($A99, 'E4 TB Allocation Details'!$A$18:$L$205, MATCH("Demand ID", 'E4 TB Allocation Details'!$A$18:$L$18, 0),FALSE), 'E2 Allocators'!$B$15:$W$361, MATCH('O5 Details by Class &amp; Accounts'!T$18, 'E2 Allocators'!$B$15:$W$15, 0),FALSE)*$F99)</f>
        <v>0</v>
      </c>
      <c r="U99" s="1411">
        <f>IF(ISERROR(VLOOKUP(VLOOKUP($A99, 'E4 TB Allocation Details'!$A$18:$L$205, MATCH("Demand ID", 'E4 TB Allocation Details'!$A$18:$L$18, 0),FALSE), 'E2 Allocators'!$B$15:$W$361, MATCH('O5 Details by Class &amp; Accounts'!U$18, 'E2 Allocators'!$B$15:$W$15, 0),FALSE)*$F99), 0, VLOOKUP(VLOOKUP($A99, 'E4 TB Allocation Details'!$A$18:$L$205, MATCH("Demand ID", 'E4 TB Allocation Details'!$A$18:$L$18, 0),FALSE), 'E2 Allocators'!$B$15:$W$361, MATCH('O5 Details by Class &amp; Accounts'!U$18, 'E2 Allocators'!$B$15:$W$15, 0),FALSE)*$F99)</f>
        <v>0</v>
      </c>
      <c r="V99" s="1411">
        <f>IF(ISERROR(VLOOKUP(VLOOKUP($A99, 'E4 TB Allocation Details'!$A$18:$L$205, MATCH("Demand ID", 'E4 TB Allocation Details'!$A$18:$L$18, 0),FALSE), 'E2 Allocators'!$B$15:$W$361, MATCH('O5 Details by Class &amp; Accounts'!V$18, 'E2 Allocators'!$B$15:$W$15, 0),FALSE)*$F99), 0, VLOOKUP(VLOOKUP($A99, 'E4 TB Allocation Details'!$A$18:$L$205, MATCH("Demand ID", 'E4 TB Allocation Details'!$A$18:$L$18, 0),FALSE), 'E2 Allocators'!$B$15:$W$361, MATCH('O5 Details by Class &amp; Accounts'!V$18, 'E2 Allocators'!$B$15:$W$15, 0),FALSE)*$F99)</f>
        <v>0</v>
      </c>
      <c r="W99" s="1411">
        <f>IF(ISERROR(VLOOKUP(VLOOKUP($A99, 'E4 TB Allocation Details'!$A$18:$L$205, MATCH("Demand ID", 'E4 TB Allocation Details'!$A$18:$L$18, 0),FALSE), 'E2 Allocators'!$B$15:$W$361, MATCH('O5 Details by Class &amp; Accounts'!W$18, 'E2 Allocators'!$B$15:$W$15, 0),FALSE)*$F99), 0, VLOOKUP(VLOOKUP($A99, 'E4 TB Allocation Details'!$A$18:$L$205, MATCH("Demand ID", 'E4 TB Allocation Details'!$A$18:$L$18, 0),FALSE), 'E2 Allocators'!$B$15:$W$361, MATCH('O5 Details by Class &amp; Accounts'!W$18, 'E2 Allocators'!$B$15:$W$15, 0),FALSE)*$F99)</f>
        <v>0</v>
      </c>
      <c r="X99" s="1411">
        <f>IF(ISERROR(VLOOKUP(VLOOKUP($A99, 'E4 TB Allocation Details'!$A$18:$L$205, MATCH("Demand ID", 'E4 TB Allocation Details'!$A$18:$L$18, 0),FALSE), 'E2 Allocators'!$B$15:$W$361, MATCH('O5 Details by Class &amp; Accounts'!X$18, 'E2 Allocators'!$B$15:$W$15, 0),FALSE)*$F99), 0, VLOOKUP(VLOOKUP($A99, 'E4 TB Allocation Details'!$A$18:$L$205, MATCH("Demand ID", 'E4 TB Allocation Details'!$A$18:$L$18, 0),FALSE), 'E2 Allocators'!$B$15:$W$361, MATCH('O5 Details by Class &amp; Accounts'!X$18, 'E2 Allocators'!$B$15:$W$15, 0),FALSE)*$F99)</f>
        <v>0</v>
      </c>
      <c r="Y99" s="1411">
        <f>IF(ISERROR(VLOOKUP(VLOOKUP($A99, 'E4 TB Allocation Details'!$A$18:$L$205, MATCH("Demand ID", 'E4 TB Allocation Details'!$A$18:$L$18, 0),FALSE), 'E2 Allocators'!$B$15:$W$361, MATCH('O5 Details by Class &amp; Accounts'!Y$18, 'E2 Allocators'!$B$15:$W$15, 0),FALSE)*$F99), 0, VLOOKUP(VLOOKUP($A99, 'E4 TB Allocation Details'!$A$18:$L$205, MATCH("Demand ID", 'E4 TB Allocation Details'!$A$18:$L$18, 0),FALSE), 'E2 Allocators'!$B$15:$W$361, MATCH('O5 Details by Class &amp; Accounts'!Y$18, 'E2 Allocators'!$B$15:$W$15, 0),FALSE)*$F99)</f>
        <v>0</v>
      </c>
      <c r="Z99" s="1411">
        <f>IF(ISERROR(VLOOKUP(VLOOKUP($A99, 'E4 TB Allocation Details'!$A$18:$L$205, MATCH("Demand ID", 'E4 TB Allocation Details'!$A$18:$L$18, 0),FALSE), 'E2 Allocators'!$B$15:$W$361, MATCH('O5 Details by Class &amp; Accounts'!Z$18, 'E2 Allocators'!$B$15:$W$15, 0),FALSE)*$F99), 0, VLOOKUP(VLOOKUP($A99, 'E4 TB Allocation Details'!$A$18:$L$205, MATCH("Demand ID", 'E4 TB Allocation Details'!$A$18:$L$18, 0),FALSE), 'E2 Allocators'!$B$15:$W$361, MATCH('O5 Details by Class &amp; Accounts'!Z$18, 'E2 Allocators'!$B$15:$W$15, 0),FALSE)*$F99)</f>
        <v>0</v>
      </c>
      <c r="AA99" s="1411">
        <f>IF(ISERROR(VLOOKUP(VLOOKUP($A99, 'E4 TB Allocation Details'!$A$18:$L$205, MATCH("Demand ID", 'E4 TB Allocation Details'!$A$18:$L$18, 0),FALSE), 'E2 Allocators'!$B$15:$W$361, MATCH('O5 Details by Class &amp; Accounts'!AA$18, 'E2 Allocators'!$B$15:$W$15, 0),FALSE)*$F99), 0, VLOOKUP(VLOOKUP($A99, 'E4 TB Allocation Details'!$A$18:$L$205, MATCH("Demand ID", 'E4 TB Allocation Details'!$A$18:$L$18, 0),FALSE), 'E2 Allocators'!$B$15:$W$361, MATCH('O5 Details by Class &amp; Accounts'!AA$18, 'E2 Allocators'!$B$15:$W$15, 0),FALSE)*$F99)</f>
        <v>0</v>
      </c>
      <c r="AB99" s="1411">
        <f>IF(ISERROR(VLOOKUP(VLOOKUP($A99, 'E4 TB Allocation Details'!$A$18:$L$205, MATCH("Demand ID", 'E4 TB Allocation Details'!$A$18:$L$18, 0),FALSE), 'E2 Allocators'!$B$15:$W$361, MATCH('O5 Details by Class &amp; Accounts'!AB$18, 'E2 Allocators'!$B$15:$W$15, 0),FALSE)*$F99), 0, VLOOKUP(VLOOKUP($A99, 'E4 TB Allocation Details'!$A$18:$L$205, MATCH("Demand ID", 'E4 TB Allocation Details'!$A$18:$L$18, 0),FALSE), 'E2 Allocators'!$B$15:$W$361, MATCH('O5 Details by Class &amp; Accounts'!AB$18, 'E2 Allocators'!$B$15:$W$15, 0),FALSE)*$F99)</f>
        <v>0</v>
      </c>
      <c r="AC99" s="1411">
        <f t="shared" si="19"/>
        <v>0</v>
      </c>
      <c r="AD99" s="1411">
        <f>IF(ISERROR(VLOOKUP(VLOOKUP($A99, 'E4 TB Allocation Details'!$A$18:$L$205, MATCH("Customer ID", 'E4 TB Allocation Details'!$A$18:$L$18, 0),FALSE), 'E2 Allocators'!$B$15:$W$361, MATCH('O5 Details by Class &amp; Accounts'!AD$18, 'E2 Allocators'!$B$15:$W$15, 0),FALSE)*$G99), 0, VLOOKUP(VLOOKUP($A99, 'E4 TB Allocation Details'!$A$18:$L$205, MATCH("Customer ID", 'E4 TB Allocation Details'!$A$18:$L$18, 0),FALSE), 'E2 Allocators'!$B$15:$W$361, MATCH('O5 Details by Class &amp; Accounts'!AD$18, 'E2 Allocators'!$B$15:$W$15, 0),FALSE)*$G99)</f>
        <v>0</v>
      </c>
      <c r="AE99" s="1411">
        <f>IF(ISERROR(VLOOKUP(VLOOKUP($A99, 'E4 TB Allocation Details'!$A$18:$L$205, MATCH("Customer ID", 'E4 TB Allocation Details'!$A$18:$L$18, 0),FALSE), 'E2 Allocators'!$B$15:$W$361, MATCH('O5 Details by Class &amp; Accounts'!AE$18, 'E2 Allocators'!$B$15:$W$15, 0),FALSE)*$G99), 0, VLOOKUP(VLOOKUP($A99, 'E4 TB Allocation Details'!$A$18:$L$205, MATCH("Customer ID", 'E4 TB Allocation Details'!$A$18:$L$18, 0),FALSE), 'E2 Allocators'!$B$15:$W$361, MATCH('O5 Details by Class &amp; Accounts'!AE$18, 'E2 Allocators'!$B$15:$W$15, 0),FALSE)*$G99)</f>
        <v>0</v>
      </c>
      <c r="AF99" s="1411">
        <f>IF(ISERROR(VLOOKUP(VLOOKUP($A99, 'E4 TB Allocation Details'!$A$18:$L$205, MATCH("Customer ID", 'E4 TB Allocation Details'!$A$18:$L$18, 0),FALSE), 'E2 Allocators'!$B$15:$W$361, MATCH('O5 Details by Class &amp; Accounts'!AF$18, 'E2 Allocators'!$B$15:$W$15, 0),FALSE)*$G99), 0, VLOOKUP(VLOOKUP($A99, 'E4 TB Allocation Details'!$A$18:$L$205, MATCH("Customer ID", 'E4 TB Allocation Details'!$A$18:$L$18, 0),FALSE), 'E2 Allocators'!$B$15:$W$361, MATCH('O5 Details by Class &amp; Accounts'!AF$18, 'E2 Allocators'!$B$15:$W$15, 0),FALSE)*$G99)</f>
        <v>0</v>
      </c>
      <c r="AG99" s="1411">
        <f>IF(ISERROR(VLOOKUP(VLOOKUP($A99, 'E4 TB Allocation Details'!$A$18:$L$205, MATCH("Customer ID", 'E4 TB Allocation Details'!$A$18:$L$18, 0),FALSE), 'E2 Allocators'!$B$15:$W$361, MATCH('O5 Details by Class &amp; Accounts'!AG$18, 'E2 Allocators'!$B$15:$W$15, 0),FALSE)*$G99), 0, VLOOKUP(VLOOKUP($A99, 'E4 TB Allocation Details'!$A$18:$L$205, MATCH("Customer ID", 'E4 TB Allocation Details'!$A$18:$L$18, 0),FALSE), 'E2 Allocators'!$B$15:$W$361, MATCH('O5 Details by Class &amp; Accounts'!AG$18, 'E2 Allocators'!$B$15:$W$15, 0),FALSE)*$G99)</f>
        <v>0</v>
      </c>
      <c r="AH99" s="1411">
        <f>IF(ISERROR(VLOOKUP(VLOOKUP($A99, 'E4 TB Allocation Details'!$A$18:$L$205, MATCH("Customer ID", 'E4 TB Allocation Details'!$A$18:$L$18, 0),FALSE), 'E2 Allocators'!$B$15:$W$361, MATCH('O5 Details by Class &amp; Accounts'!AH$18, 'E2 Allocators'!$B$15:$W$15, 0),FALSE)*$G99), 0, VLOOKUP(VLOOKUP($A99, 'E4 TB Allocation Details'!$A$18:$L$205, MATCH("Customer ID", 'E4 TB Allocation Details'!$A$18:$L$18, 0),FALSE), 'E2 Allocators'!$B$15:$W$361, MATCH('O5 Details by Class &amp; Accounts'!AH$18, 'E2 Allocators'!$B$15:$W$15, 0),FALSE)*$G99)</f>
        <v>0</v>
      </c>
      <c r="AI99" s="1411">
        <f>IF(ISERROR(VLOOKUP(VLOOKUP($A99, 'E4 TB Allocation Details'!$A$18:$L$205, MATCH("Customer ID", 'E4 TB Allocation Details'!$A$18:$L$18, 0),FALSE), 'E2 Allocators'!$B$15:$W$361, MATCH('O5 Details by Class &amp; Accounts'!AI$18, 'E2 Allocators'!$B$15:$W$15, 0),FALSE)*$G99), 0, VLOOKUP(VLOOKUP($A99, 'E4 TB Allocation Details'!$A$18:$L$205, MATCH("Customer ID", 'E4 TB Allocation Details'!$A$18:$L$18, 0),FALSE), 'E2 Allocators'!$B$15:$W$361, MATCH('O5 Details by Class &amp; Accounts'!AI$18, 'E2 Allocators'!$B$15:$W$15, 0),FALSE)*$G99)</f>
        <v>0</v>
      </c>
      <c r="AJ99" s="1411">
        <f>IF(ISERROR(VLOOKUP(VLOOKUP($A99, 'E4 TB Allocation Details'!$A$18:$L$205, MATCH("Customer ID", 'E4 TB Allocation Details'!$A$18:$L$18, 0),FALSE), 'E2 Allocators'!$B$15:$W$361, MATCH('O5 Details by Class &amp; Accounts'!AJ$18, 'E2 Allocators'!$B$15:$W$15, 0),FALSE)*$G99), 0, VLOOKUP(VLOOKUP($A99, 'E4 TB Allocation Details'!$A$18:$L$205, MATCH("Customer ID", 'E4 TB Allocation Details'!$A$18:$L$18, 0),FALSE), 'E2 Allocators'!$B$15:$W$361, MATCH('O5 Details by Class &amp; Accounts'!AJ$18, 'E2 Allocators'!$B$15:$W$15, 0),FALSE)*$G99)</f>
        <v>0</v>
      </c>
      <c r="AK99" s="1411">
        <f>IF(ISERROR(VLOOKUP(VLOOKUP($A99, 'E4 TB Allocation Details'!$A$18:$L$205, MATCH("Customer ID", 'E4 TB Allocation Details'!$A$18:$L$18, 0),FALSE), 'E2 Allocators'!$B$15:$W$361, MATCH('O5 Details by Class &amp; Accounts'!AK$18, 'E2 Allocators'!$B$15:$W$15, 0),FALSE)*$G99), 0, VLOOKUP(VLOOKUP($A99, 'E4 TB Allocation Details'!$A$18:$L$205, MATCH("Customer ID", 'E4 TB Allocation Details'!$A$18:$L$18, 0),FALSE), 'E2 Allocators'!$B$15:$W$361, MATCH('O5 Details by Class &amp; Accounts'!AK$18, 'E2 Allocators'!$B$15:$W$15, 0),FALSE)*$G99)</f>
        <v>0</v>
      </c>
      <c r="AL99" s="1411">
        <f>IF(ISERROR(VLOOKUP(VLOOKUP($A99, 'E4 TB Allocation Details'!$A$18:$L$205, MATCH("Customer ID", 'E4 TB Allocation Details'!$A$18:$L$18, 0),FALSE), 'E2 Allocators'!$B$15:$W$361, MATCH('O5 Details by Class &amp; Accounts'!AL$18, 'E2 Allocators'!$B$15:$W$15, 0),FALSE)*$G99), 0, VLOOKUP(VLOOKUP($A99, 'E4 TB Allocation Details'!$A$18:$L$205, MATCH("Customer ID", 'E4 TB Allocation Details'!$A$18:$L$18, 0),FALSE), 'E2 Allocators'!$B$15:$W$361, MATCH('O5 Details by Class &amp; Accounts'!AL$18, 'E2 Allocators'!$B$15:$W$15, 0),FALSE)*$G99)</f>
        <v>0</v>
      </c>
      <c r="AM99" s="1411">
        <f>IF(ISERROR(VLOOKUP(VLOOKUP($A99, 'E4 TB Allocation Details'!$A$18:$L$205, MATCH("Customer ID", 'E4 TB Allocation Details'!$A$18:$L$18, 0),FALSE), 'E2 Allocators'!$B$15:$W$361, MATCH('O5 Details by Class &amp; Accounts'!AM$18, 'E2 Allocators'!$B$15:$W$15, 0),FALSE)*$G99), 0, VLOOKUP(VLOOKUP($A99, 'E4 TB Allocation Details'!$A$18:$L$205, MATCH("Customer ID", 'E4 TB Allocation Details'!$A$18:$L$18, 0),FALSE), 'E2 Allocators'!$B$15:$W$361, MATCH('O5 Details by Class &amp; Accounts'!AM$18, 'E2 Allocators'!$B$15:$W$15, 0),FALSE)*$G99)</f>
        <v>0</v>
      </c>
      <c r="AN99" s="1411">
        <f>IF(ISERROR(VLOOKUP(VLOOKUP($A99, 'E4 TB Allocation Details'!$A$18:$L$205, MATCH("Customer ID", 'E4 TB Allocation Details'!$A$18:$L$18, 0),FALSE), 'E2 Allocators'!$B$15:$W$361, MATCH('O5 Details by Class &amp; Accounts'!AN$18, 'E2 Allocators'!$B$15:$W$15, 0),FALSE)*$G99), 0, VLOOKUP(VLOOKUP($A99, 'E4 TB Allocation Details'!$A$18:$L$205, MATCH("Customer ID", 'E4 TB Allocation Details'!$A$18:$L$18, 0),FALSE), 'E2 Allocators'!$B$15:$W$361, MATCH('O5 Details by Class &amp; Accounts'!AN$18, 'E2 Allocators'!$B$15:$W$15, 0),FALSE)*$G99)</f>
        <v>0</v>
      </c>
      <c r="AO99" s="1411">
        <f>IF(ISERROR(VLOOKUP(VLOOKUP($A99, 'E4 TB Allocation Details'!$A$18:$L$205, MATCH("Customer ID", 'E4 TB Allocation Details'!$A$18:$L$18, 0),FALSE), 'E2 Allocators'!$B$15:$W$361, MATCH('O5 Details by Class &amp; Accounts'!AO$18, 'E2 Allocators'!$B$15:$W$15, 0),FALSE)*$G99), 0, VLOOKUP(VLOOKUP($A99, 'E4 TB Allocation Details'!$A$18:$L$205, MATCH("Customer ID", 'E4 TB Allocation Details'!$A$18:$L$18, 0),FALSE), 'E2 Allocators'!$B$15:$W$361, MATCH('O5 Details by Class &amp; Accounts'!AO$18, 'E2 Allocators'!$B$15:$W$15, 0),FALSE)*$G99)</f>
        <v>0</v>
      </c>
      <c r="AP99" s="1411">
        <f>IF(ISERROR(VLOOKUP(VLOOKUP($A99, 'E4 TB Allocation Details'!$A$18:$L$205, MATCH("Customer ID", 'E4 TB Allocation Details'!$A$18:$L$18, 0),FALSE), 'E2 Allocators'!$B$15:$W$361, MATCH('O5 Details by Class &amp; Accounts'!AP$18, 'E2 Allocators'!$B$15:$W$15, 0),FALSE)*$G99), 0, VLOOKUP(VLOOKUP($A99, 'E4 TB Allocation Details'!$A$18:$L$205, MATCH("Customer ID", 'E4 TB Allocation Details'!$A$18:$L$18, 0),FALSE), 'E2 Allocators'!$B$15:$W$361, MATCH('O5 Details by Class &amp; Accounts'!AP$18, 'E2 Allocators'!$B$15:$W$15, 0),FALSE)*$G99)</f>
        <v>0</v>
      </c>
      <c r="AQ99" s="1411">
        <f>IF(ISERROR(VLOOKUP(VLOOKUP($A99, 'E4 TB Allocation Details'!$A$18:$L$205, MATCH("Customer ID", 'E4 TB Allocation Details'!$A$18:$L$18, 0),FALSE), 'E2 Allocators'!$B$15:$W$361, MATCH('O5 Details by Class &amp; Accounts'!AQ$18, 'E2 Allocators'!$B$15:$W$15, 0),FALSE)*$G99), 0, VLOOKUP(VLOOKUP($A99, 'E4 TB Allocation Details'!$A$18:$L$205, MATCH("Customer ID", 'E4 TB Allocation Details'!$A$18:$L$18, 0),FALSE), 'E2 Allocators'!$B$15:$W$361, MATCH('O5 Details by Class &amp; Accounts'!AQ$18, 'E2 Allocators'!$B$15:$W$15, 0),FALSE)*$G99)</f>
        <v>0</v>
      </c>
      <c r="AR99" s="1411">
        <f>IF(ISERROR(VLOOKUP(VLOOKUP($A99, 'E4 TB Allocation Details'!$A$18:$L$205, MATCH("Customer ID", 'E4 TB Allocation Details'!$A$18:$L$18, 0),FALSE), 'E2 Allocators'!$B$15:$W$361, MATCH('O5 Details by Class &amp; Accounts'!AR$18, 'E2 Allocators'!$B$15:$W$15, 0),FALSE)*$G99), 0, VLOOKUP(VLOOKUP($A99, 'E4 TB Allocation Details'!$A$18:$L$205, MATCH("Customer ID", 'E4 TB Allocation Details'!$A$18:$L$18, 0),FALSE), 'E2 Allocators'!$B$15:$W$361, MATCH('O5 Details by Class &amp; Accounts'!AR$18, 'E2 Allocators'!$B$15:$W$15, 0),FALSE)*$G99)</f>
        <v>0</v>
      </c>
      <c r="AS99" s="1411">
        <f>IF(ISERROR(VLOOKUP(VLOOKUP($A99, 'E4 TB Allocation Details'!$A$18:$L$205, MATCH("Customer ID", 'E4 TB Allocation Details'!$A$18:$L$18, 0),FALSE), 'E2 Allocators'!$B$15:$W$361, MATCH('O5 Details by Class &amp; Accounts'!AS$18, 'E2 Allocators'!$B$15:$W$15, 0),FALSE)*$G99), 0, VLOOKUP(VLOOKUP($A99, 'E4 TB Allocation Details'!$A$18:$L$205, MATCH("Customer ID", 'E4 TB Allocation Details'!$A$18:$L$18, 0),FALSE), 'E2 Allocators'!$B$15:$W$361, MATCH('O5 Details by Class &amp; Accounts'!AS$18, 'E2 Allocators'!$B$15:$W$15, 0),FALSE)*$G99)</f>
        <v>0</v>
      </c>
      <c r="AT99" s="1411">
        <f>IF(ISERROR(VLOOKUP(VLOOKUP($A99, 'E4 TB Allocation Details'!$A$18:$L$205, MATCH("Customer ID", 'E4 TB Allocation Details'!$A$18:$L$18, 0),FALSE), 'E2 Allocators'!$B$15:$W$361, MATCH('O5 Details by Class &amp; Accounts'!AT$18, 'E2 Allocators'!$B$15:$W$15, 0),FALSE)*$G99), 0, VLOOKUP(VLOOKUP($A99, 'E4 TB Allocation Details'!$A$18:$L$205, MATCH("Customer ID", 'E4 TB Allocation Details'!$A$18:$L$18, 0),FALSE), 'E2 Allocators'!$B$15:$W$361, MATCH('O5 Details by Class &amp; Accounts'!AT$18, 'E2 Allocators'!$B$15:$W$15, 0),FALSE)*$G99)</f>
        <v>0</v>
      </c>
      <c r="AU99" s="1411">
        <f>IF(ISERROR(VLOOKUP(VLOOKUP($A99, 'E4 TB Allocation Details'!$A$18:$L$205, MATCH("Customer ID", 'E4 TB Allocation Details'!$A$18:$L$18, 0),FALSE), 'E2 Allocators'!$B$15:$W$361, MATCH('O5 Details by Class &amp; Accounts'!AU$18, 'E2 Allocators'!$B$15:$W$15, 0),FALSE)*$G99), 0, VLOOKUP(VLOOKUP($A99, 'E4 TB Allocation Details'!$A$18:$L$205, MATCH("Customer ID", 'E4 TB Allocation Details'!$A$18:$L$18, 0),FALSE), 'E2 Allocators'!$B$15:$W$361, MATCH('O5 Details by Class &amp; Accounts'!AU$18, 'E2 Allocators'!$B$15:$W$15, 0),FALSE)*$G99)</f>
        <v>0</v>
      </c>
      <c r="AV99" s="1411">
        <f>IF(ISERROR(VLOOKUP(VLOOKUP($A99, 'E4 TB Allocation Details'!$A$18:$L$205, MATCH("Customer ID", 'E4 TB Allocation Details'!$A$18:$L$18, 0),FALSE), 'E2 Allocators'!$B$15:$W$361, MATCH('O5 Details by Class &amp; Accounts'!AV$18, 'E2 Allocators'!$B$15:$W$15, 0),FALSE)*$G99), 0, VLOOKUP(VLOOKUP($A99, 'E4 TB Allocation Details'!$A$18:$L$205, MATCH("Customer ID", 'E4 TB Allocation Details'!$A$18:$L$18, 0),FALSE), 'E2 Allocators'!$B$15:$W$361, MATCH('O5 Details by Class &amp; Accounts'!AV$18, 'E2 Allocators'!$B$15:$W$15, 0),FALSE)*$G99)</f>
        <v>0</v>
      </c>
      <c r="AW99" s="1411">
        <f>IF(ISERROR(VLOOKUP(VLOOKUP($A99, 'E4 TB Allocation Details'!$A$18:$L$205, MATCH("Customer ID", 'E4 TB Allocation Details'!$A$18:$L$18, 0),FALSE), 'E2 Allocators'!$B$15:$W$361, MATCH('O5 Details by Class &amp; Accounts'!AW$18, 'E2 Allocators'!$B$15:$W$15, 0),FALSE)*$G99), 0, VLOOKUP(VLOOKUP($A99, 'E4 TB Allocation Details'!$A$18:$L$205, MATCH("Customer ID", 'E4 TB Allocation Details'!$A$18:$L$18, 0),FALSE), 'E2 Allocators'!$B$15:$W$361, MATCH('O5 Details by Class &amp; Accounts'!AW$18, 'E2 Allocators'!$B$15:$W$15, 0),FALSE)*$G99)</f>
        <v>0</v>
      </c>
      <c r="AX99" s="1411">
        <f t="shared" si="20"/>
        <v>0</v>
      </c>
      <c r="AY99" s="1411">
        <f>IF(ISERROR(VLOOKUP(VLOOKUP($A99, 'E4 TB Allocation Details'!$A$18:$L$205, MATCH("Misc ID", 'E4 TB Allocation Details'!$A$18:$L$18, 0),FALSE), 'E2 Allocators'!$B$15:$W$361, MATCH('O5 Details by Class &amp; Accounts'!AY$18, 'E2 Allocators'!$B$15:$W$15, 0),FALSE)*$E99), 0, VLOOKUP(VLOOKUP($A99, 'E4 TB Allocation Details'!$A$18:$L$205, MATCH("Misc ID", 'E4 TB Allocation Details'!$A$18:$L$18, 0),FALSE), 'E2 Allocators'!$B$15:$W$361, MATCH('O5 Details by Class &amp; Accounts'!AY$18, 'E2 Allocators'!$B$15:$W$15, 0),FALSE)*$E99)</f>
        <v>0</v>
      </c>
      <c r="AZ99" s="1411">
        <f>IF(ISERROR(VLOOKUP(VLOOKUP($A99, 'E4 TB Allocation Details'!$A$18:$L$205, MATCH("Misc ID", 'E4 TB Allocation Details'!$A$18:$L$18, 0),FALSE), 'E2 Allocators'!$B$15:$W$361, MATCH('O5 Details by Class &amp; Accounts'!AZ$18, 'E2 Allocators'!$B$15:$W$15, 0),FALSE)*$E99), 0, VLOOKUP(VLOOKUP($A99, 'E4 TB Allocation Details'!$A$18:$L$205, MATCH("Misc ID", 'E4 TB Allocation Details'!$A$18:$L$18, 0),FALSE), 'E2 Allocators'!$B$15:$W$361, MATCH('O5 Details by Class &amp; Accounts'!AZ$18, 'E2 Allocators'!$B$15:$W$15, 0),FALSE)*$E99)</f>
        <v>0</v>
      </c>
      <c r="BA99" s="1411">
        <f>IF(ISERROR(VLOOKUP(VLOOKUP($A99, 'E4 TB Allocation Details'!$A$18:$L$205, MATCH("Misc ID", 'E4 TB Allocation Details'!$A$18:$L$18, 0),FALSE), 'E2 Allocators'!$B$15:$W$361, MATCH('O5 Details by Class &amp; Accounts'!BA$18, 'E2 Allocators'!$B$15:$W$15, 0),FALSE)*$E99), 0, VLOOKUP(VLOOKUP($A99, 'E4 TB Allocation Details'!$A$18:$L$205, MATCH("Misc ID", 'E4 TB Allocation Details'!$A$18:$L$18, 0),FALSE), 'E2 Allocators'!$B$15:$W$361, MATCH('O5 Details by Class &amp; Accounts'!BA$18, 'E2 Allocators'!$B$15:$W$15, 0),FALSE)*$E99)</f>
        <v>0</v>
      </c>
      <c r="BB99" s="1411">
        <f>IF(ISERROR(VLOOKUP(VLOOKUP($A99, 'E4 TB Allocation Details'!$A$18:$L$205, MATCH("Misc ID", 'E4 TB Allocation Details'!$A$18:$L$18, 0),FALSE), 'E2 Allocators'!$B$15:$W$361, MATCH('O5 Details by Class &amp; Accounts'!BB$18, 'E2 Allocators'!$B$15:$W$15, 0),FALSE)*$E99), 0, VLOOKUP(VLOOKUP($A99, 'E4 TB Allocation Details'!$A$18:$L$205, MATCH("Misc ID", 'E4 TB Allocation Details'!$A$18:$L$18, 0),FALSE), 'E2 Allocators'!$B$15:$W$361, MATCH('O5 Details by Class &amp; Accounts'!BB$18, 'E2 Allocators'!$B$15:$W$15, 0),FALSE)*$E99)</f>
        <v>0</v>
      </c>
      <c r="BC99" s="1411">
        <f>IF(ISERROR(VLOOKUP(VLOOKUP($A99, 'E4 TB Allocation Details'!$A$18:$L$205, MATCH("Misc ID", 'E4 TB Allocation Details'!$A$18:$L$18, 0),FALSE), 'E2 Allocators'!$B$15:$W$361, MATCH('O5 Details by Class &amp; Accounts'!BC$18, 'E2 Allocators'!$B$15:$W$15, 0),FALSE)*$E99), 0, VLOOKUP(VLOOKUP($A99, 'E4 TB Allocation Details'!$A$18:$L$205, MATCH("Misc ID", 'E4 TB Allocation Details'!$A$18:$L$18, 0),FALSE), 'E2 Allocators'!$B$15:$W$361, MATCH('O5 Details by Class &amp; Accounts'!BC$18, 'E2 Allocators'!$B$15:$W$15, 0),FALSE)*$E99)</f>
        <v>0</v>
      </c>
      <c r="BD99" s="1411">
        <f>IF(ISERROR(VLOOKUP(VLOOKUP($A99, 'E4 TB Allocation Details'!$A$18:$L$205, MATCH("Misc ID", 'E4 TB Allocation Details'!$A$18:$L$18, 0),FALSE), 'E2 Allocators'!$B$15:$W$361, MATCH('O5 Details by Class &amp; Accounts'!BD$18, 'E2 Allocators'!$B$15:$W$15, 0),FALSE)*$E99), 0, VLOOKUP(VLOOKUP($A99, 'E4 TB Allocation Details'!$A$18:$L$205, MATCH("Misc ID", 'E4 TB Allocation Details'!$A$18:$L$18, 0),FALSE), 'E2 Allocators'!$B$15:$W$361, MATCH('O5 Details by Class &amp; Accounts'!BD$18, 'E2 Allocators'!$B$15:$W$15, 0),FALSE)*$E99)</f>
        <v>0</v>
      </c>
      <c r="BE99" s="1411">
        <f>IF(ISERROR(VLOOKUP(VLOOKUP($A99, 'E4 TB Allocation Details'!$A$18:$L$205, MATCH("Misc ID", 'E4 TB Allocation Details'!$A$18:$L$18, 0),FALSE), 'E2 Allocators'!$B$15:$W$361, MATCH('O5 Details by Class &amp; Accounts'!BE$18, 'E2 Allocators'!$B$15:$W$15, 0),FALSE)*$E99), 0, VLOOKUP(VLOOKUP($A99, 'E4 TB Allocation Details'!$A$18:$L$205, MATCH("Misc ID", 'E4 TB Allocation Details'!$A$18:$L$18, 0),FALSE), 'E2 Allocators'!$B$15:$W$361, MATCH('O5 Details by Class &amp; Accounts'!BE$18, 'E2 Allocators'!$B$15:$W$15, 0),FALSE)*$E99)</f>
        <v>0</v>
      </c>
      <c r="BF99" s="1411">
        <f>IF(ISERROR(VLOOKUP(VLOOKUP($A99, 'E4 TB Allocation Details'!$A$18:$L$205, MATCH("Misc ID", 'E4 TB Allocation Details'!$A$18:$L$18, 0),FALSE), 'E2 Allocators'!$B$15:$W$361, MATCH('O5 Details by Class &amp; Accounts'!BF$18, 'E2 Allocators'!$B$15:$W$15, 0),FALSE)*$E99), 0, VLOOKUP(VLOOKUP($A99, 'E4 TB Allocation Details'!$A$18:$L$205, MATCH("Misc ID", 'E4 TB Allocation Details'!$A$18:$L$18, 0),FALSE), 'E2 Allocators'!$B$15:$W$361, MATCH('O5 Details by Class &amp; Accounts'!BF$18, 'E2 Allocators'!$B$15:$W$15, 0),FALSE)*$E99)</f>
        <v>0</v>
      </c>
      <c r="BG99" s="1411">
        <f>IF(ISERROR(VLOOKUP(VLOOKUP($A99, 'E4 TB Allocation Details'!$A$18:$L$205, MATCH("Misc ID", 'E4 TB Allocation Details'!$A$18:$L$18, 0),FALSE), 'E2 Allocators'!$B$15:$W$361, MATCH('O5 Details by Class &amp; Accounts'!BG$18, 'E2 Allocators'!$B$15:$W$15, 0),FALSE)*$E99), 0, VLOOKUP(VLOOKUP($A99, 'E4 TB Allocation Details'!$A$18:$L$205, MATCH("Misc ID", 'E4 TB Allocation Details'!$A$18:$L$18, 0),FALSE), 'E2 Allocators'!$B$15:$W$361, MATCH('O5 Details by Class &amp; Accounts'!BG$18, 'E2 Allocators'!$B$15:$W$15, 0),FALSE)*$E99)</f>
        <v>0</v>
      </c>
      <c r="BH99" s="1411">
        <f>IF(ISERROR(VLOOKUP(VLOOKUP($A99, 'E4 TB Allocation Details'!$A$18:$L$205, MATCH("Misc ID", 'E4 TB Allocation Details'!$A$18:$L$18, 0),FALSE), 'E2 Allocators'!$B$15:$W$361, MATCH('O5 Details by Class &amp; Accounts'!BH$18, 'E2 Allocators'!$B$15:$W$15, 0),FALSE)*$E99), 0, VLOOKUP(VLOOKUP($A99, 'E4 TB Allocation Details'!$A$18:$L$205, MATCH("Misc ID", 'E4 TB Allocation Details'!$A$18:$L$18, 0),FALSE), 'E2 Allocators'!$B$15:$W$361, MATCH('O5 Details by Class &amp; Accounts'!BH$18, 'E2 Allocators'!$B$15:$W$15, 0),FALSE)*$E99)</f>
        <v>0</v>
      </c>
      <c r="BI99" s="1411">
        <f>IF(ISERROR(VLOOKUP(VLOOKUP($A99, 'E4 TB Allocation Details'!$A$18:$L$205, MATCH("Misc ID", 'E4 TB Allocation Details'!$A$18:$L$18, 0),FALSE), 'E2 Allocators'!$B$15:$W$361, MATCH('O5 Details by Class &amp; Accounts'!BI$18, 'E2 Allocators'!$B$15:$W$15, 0),FALSE)*$E99), 0, VLOOKUP(VLOOKUP($A99, 'E4 TB Allocation Details'!$A$18:$L$205, MATCH("Misc ID", 'E4 TB Allocation Details'!$A$18:$L$18, 0),FALSE), 'E2 Allocators'!$B$15:$W$361, MATCH('O5 Details by Class &amp; Accounts'!BI$18, 'E2 Allocators'!$B$15:$W$15, 0),FALSE)*$E99)</f>
        <v>0</v>
      </c>
      <c r="BJ99" s="1411">
        <f>IF(ISERROR(VLOOKUP(VLOOKUP($A99, 'E4 TB Allocation Details'!$A$18:$L$205, MATCH("Misc ID", 'E4 TB Allocation Details'!$A$18:$L$18, 0),FALSE), 'E2 Allocators'!$B$15:$W$361, MATCH('O5 Details by Class &amp; Accounts'!BJ$18, 'E2 Allocators'!$B$15:$W$15, 0),FALSE)*$E99), 0, VLOOKUP(VLOOKUP($A99, 'E4 TB Allocation Details'!$A$18:$L$205, MATCH("Misc ID", 'E4 TB Allocation Details'!$A$18:$L$18, 0),FALSE), 'E2 Allocators'!$B$15:$W$361, MATCH('O5 Details by Class &amp; Accounts'!BJ$18, 'E2 Allocators'!$B$15:$W$15, 0),FALSE)*$E99)</f>
        <v>0</v>
      </c>
      <c r="BK99" s="1411">
        <f>IF(ISERROR(VLOOKUP(VLOOKUP($A99, 'E4 TB Allocation Details'!$A$18:$L$205, MATCH("Misc ID", 'E4 TB Allocation Details'!$A$18:$L$18, 0),FALSE), 'E2 Allocators'!$B$15:$W$361, MATCH('O5 Details by Class &amp; Accounts'!BK$18, 'E2 Allocators'!$B$15:$W$15, 0),FALSE)*$E99), 0, VLOOKUP(VLOOKUP($A99, 'E4 TB Allocation Details'!$A$18:$L$205, MATCH("Misc ID", 'E4 TB Allocation Details'!$A$18:$L$18, 0),FALSE), 'E2 Allocators'!$B$15:$W$361, MATCH('O5 Details by Class &amp; Accounts'!BK$18, 'E2 Allocators'!$B$15:$W$15, 0),FALSE)*$E99)</f>
        <v>0</v>
      </c>
      <c r="BL99" s="1411">
        <f>IF(ISERROR(VLOOKUP(VLOOKUP($A99, 'E4 TB Allocation Details'!$A$18:$L$205, MATCH("Misc ID", 'E4 TB Allocation Details'!$A$18:$L$18, 0),FALSE), 'E2 Allocators'!$B$15:$W$361, MATCH('O5 Details by Class &amp; Accounts'!BL$18, 'E2 Allocators'!$B$15:$W$15, 0),FALSE)*$E99), 0, VLOOKUP(VLOOKUP($A99, 'E4 TB Allocation Details'!$A$18:$L$205, MATCH("Misc ID", 'E4 TB Allocation Details'!$A$18:$L$18, 0),FALSE), 'E2 Allocators'!$B$15:$W$361, MATCH('O5 Details by Class &amp; Accounts'!BL$18, 'E2 Allocators'!$B$15:$W$15, 0),FALSE)*$E99)</f>
        <v>0</v>
      </c>
      <c r="BM99" s="1411">
        <f>IF(ISERROR(VLOOKUP(VLOOKUP($A99, 'E4 TB Allocation Details'!$A$18:$L$205, MATCH("Misc ID", 'E4 TB Allocation Details'!$A$18:$L$18, 0),FALSE), 'E2 Allocators'!$B$15:$W$361, MATCH('O5 Details by Class &amp; Accounts'!BM$18, 'E2 Allocators'!$B$15:$W$15, 0),FALSE)*$E99), 0, VLOOKUP(VLOOKUP($A99, 'E4 TB Allocation Details'!$A$18:$L$205, MATCH("Misc ID", 'E4 TB Allocation Details'!$A$18:$L$18, 0),FALSE), 'E2 Allocators'!$B$15:$W$361, MATCH('O5 Details by Class &amp; Accounts'!BM$18, 'E2 Allocators'!$B$15:$W$15, 0),FALSE)*$E99)</f>
        <v>0</v>
      </c>
      <c r="BN99" s="1411">
        <f>IF(ISERROR(VLOOKUP(VLOOKUP($A99, 'E4 TB Allocation Details'!$A$18:$L$205, MATCH("Misc ID", 'E4 TB Allocation Details'!$A$18:$L$18, 0),FALSE), 'E2 Allocators'!$B$15:$W$361, MATCH('O5 Details by Class &amp; Accounts'!BN$18, 'E2 Allocators'!$B$15:$W$15, 0),FALSE)*$E99), 0, VLOOKUP(VLOOKUP($A99, 'E4 TB Allocation Details'!$A$18:$L$205, MATCH("Misc ID", 'E4 TB Allocation Details'!$A$18:$L$18, 0),FALSE), 'E2 Allocators'!$B$15:$W$361, MATCH('O5 Details by Class &amp; Accounts'!BN$18, 'E2 Allocators'!$B$15:$W$15, 0),FALSE)*$E99)</f>
        <v>0</v>
      </c>
      <c r="BO99" s="1411">
        <f>IF(ISERROR(VLOOKUP(VLOOKUP($A99, 'E4 TB Allocation Details'!$A$18:$L$205, MATCH("Misc ID", 'E4 TB Allocation Details'!$A$18:$L$18, 0),FALSE), 'E2 Allocators'!$B$15:$W$361, MATCH('O5 Details by Class &amp; Accounts'!BO$18, 'E2 Allocators'!$B$15:$W$15, 0),FALSE)*$E99), 0, VLOOKUP(VLOOKUP($A99, 'E4 TB Allocation Details'!$A$18:$L$205, MATCH("Misc ID", 'E4 TB Allocation Details'!$A$18:$L$18, 0),FALSE), 'E2 Allocators'!$B$15:$W$361, MATCH('O5 Details by Class &amp; Accounts'!BO$18, 'E2 Allocators'!$B$15:$W$15, 0),FALSE)*$E99)</f>
        <v>0</v>
      </c>
      <c r="BP99" s="1411">
        <f>IF(ISERROR(VLOOKUP(VLOOKUP($A99, 'E4 TB Allocation Details'!$A$18:$L$205, MATCH("Misc ID", 'E4 TB Allocation Details'!$A$18:$L$18, 0),FALSE), 'E2 Allocators'!$B$15:$W$361, MATCH('O5 Details by Class &amp; Accounts'!BP$18, 'E2 Allocators'!$B$15:$W$15, 0),FALSE)*$E99), 0, VLOOKUP(VLOOKUP($A99, 'E4 TB Allocation Details'!$A$18:$L$205, MATCH("Misc ID", 'E4 TB Allocation Details'!$A$18:$L$18, 0),FALSE), 'E2 Allocators'!$B$15:$W$361, MATCH('O5 Details by Class &amp; Accounts'!BP$18, 'E2 Allocators'!$B$15:$W$15, 0),FALSE)*$E99)</f>
        <v>0</v>
      </c>
      <c r="BQ99" s="1411">
        <f>IF(ISERROR(VLOOKUP(VLOOKUP($A99, 'E4 TB Allocation Details'!$A$18:$L$205, MATCH("Misc ID", 'E4 TB Allocation Details'!$A$18:$L$18, 0),FALSE), 'E2 Allocators'!$B$15:$W$361, MATCH('O5 Details by Class &amp; Accounts'!BQ$18, 'E2 Allocators'!$B$15:$W$15, 0),FALSE)*$E99), 0, VLOOKUP(VLOOKUP($A99, 'E4 TB Allocation Details'!$A$18:$L$205, MATCH("Misc ID", 'E4 TB Allocation Details'!$A$18:$L$18, 0),FALSE), 'E2 Allocators'!$B$15:$W$361, MATCH('O5 Details by Class &amp; Accounts'!BQ$18, 'E2 Allocators'!$B$15:$W$15, 0),FALSE)*$E99)</f>
        <v>0</v>
      </c>
      <c r="BR99" s="1411">
        <f>IF(ISERROR(VLOOKUP(VLOOKUP($A99, 'E4 TB Allocation Details'!$A$18:$L$205, MATCH("Misc ID", 'E4 TB Allocation Details'!$A$18:$L$18, 0),FALSE), 'E2 Allocators'!$B$15:$W$361, MATCH('O5 Details by Class &amp; Accounts'!BR$18, 'E2 Allocators'!$B$15:$W$15, 0),FALSE)*$E99), 0, VLOOKUP(VLOOKUP($A99, 'E4 TB Allocation Details'!$A$18:$L$205, MATCH("Misc ID", 'E4 TB Allocation Details'!$A$18:$L$18, 0),FALSE), 'E2 Allocators'!$B$15:$W$361, MATCH('O5 Details by Class &amp; Accounts'!BR$18, 'E2 Allocators'!$B$15:$W$15, 0),FALSE)*$E99)</f>
        <v>0</v>
      </c>
      <c r="BS99" s="1411">
        <f t="shared" si="21"/>
        <v>0</v>
      </c>
      <c r="BT99" s="1411">
        <f>IF(ISERROR(VLOOKUP(VLOOKUP($A99, 'E4 TB Allocation Details'!$A$18:$L$205, MATCH("A &amp; G ID", 'E4 TB Allocation Details'!$A$18:$L$18, 0),FALSE), 'E2 Allocators'!$B$15:$W$361, MATCH('O5 Details by Class &amp; Accounts'!BT$18, 'E2 Allocators'!$B$15:$W$15, 0),FALSE)*$E99), 0, VLOOKUP(VLOOKUP($A99, 'E4 TB Allocation Details'!$A$18:$L$205, MATCH("A &amp; G ID", 'E4 TB Allocation Details'!$A$18:$L$18, 0),FALSE), 'E2 Allocators'!$B$15:$W$361, MATCH('O5 Details by Class &amp; Accounts'!BT$18, 'E2 Allocators'!$B$15:$W$15, 0),FALSE)*$E99)</f>
        <v>0</v>
      </c>
      <c r="BU99" s="1411">
        <f>IF(ISERROR(VLOOKUP(VLOOKUP($A99, 'E4 TB Allocation Details'!$A$18:$L$205, MATCH("A &amp; G ID", 'E4 TB Allocation Details'!$A$18:$L$18, 0),FALSE), 'E2 Allocators'!$B$15:$W$361, MATCH('O5 Details by Class &amp; Accounts'!BU$18, 'E2 Allocators'!$B$15:$W$15, 0),FALSE)*$E99), 0, VLOOKUP(VLOOKUP($A99, 'E4 TB Allocation Details'!$A$18:$L$205, MATCH("A &amp; G ID", 'E4 TB Allocation Details'!$A$18:$L$18, 0),FALSE), 'E2 Allocators'!$B$15:$W$361, MATCH('O5 Details by Class &amp; Accounts'!BU$18, 'E2 Allocators'!$B$15:$W$15, 0),FALSE)*$E99)</f>
        <v>0</v>
      </c>
      <c r="BV99" s="1411">
        <f>IF(ISERROR(VLOOKUP(VLOOKUP($A99, 'E4 TB Allocation Details'!$A$18:$L$205, MATCH("A &amp; G ID", 'E4 TB Allocation Details'!$A$18:$L$18, 0),FALSE), 'E2 Allocators'!$B$15:$W$361, MATCH('O5 Details by Class &amp; Accounts'!BV$18, 'E2 Allocators'!$B$15:$W$15, 0),FALSE)*$E99), 0, VLOOKUP(VLOOKUP($A99, 'E4 TB Allocation Details'!$A$18:$L$205, MATCH("A &amp; G ID", 'E4 TB Allocation Details'!$A$18:$L$18, 0),FALSE), 'E2 Allocators'!$B$15:$W$361, MATCH('O5 Details by Class &amp; Accounts'!BV$18, 'E2 Allocators'!$B$15:$W$15, 0),FALSE)*$E99)</f>
        <v>0</v>
      </c>
      <c r="BW99" s="1411">
        <f>IF(ISERROR(VLOOKUP(VLOOKUP($A99, 'E4 TB Allocation Details'!$A$18:$L$205, MATCH("A &amp; G ID", 'E4 TB Allocation Details'!$A$18:$L$18, 0),FALSE), 'E2 Allocators'!$B$15:$W$361, MATCH('O5 Details by Class &amp; Accounts'!BW$18, 'E2 Allocators'!$B$15:$W$15, 0),FALSE)*$E99), 0, VLOOKUP(VLOOKUP($A99, 'E4 TB Allocation Details'!$A$18:$L$205, MATCH("A &amp; G ID", 'E4 TB Allocation Details'!$A$18:$L$18, 0),FALSE), 'E2 Allocators'!$B$15:$W$361, MATCH('O5 Details by Class &amp; Accounts'!BW$18, 'E2 Allocators'!$B$15:$W$15, 0),FALSE)*$E99)</f>
        <v>0</v>
      </c>
      <c r="BX99" s="1411">
        <f>IF(ISERROR(VLOOKUP(VLOOKUP($A99, 'E4 TB Allocation Details'!$A$18:$L$205, MATCH("A &amp; G ID", 'E4 TB Allocation Details'!$A$18:$L$18, 0),FALSE), 'E2 Allocators'!$B$15:$W$361, MATCH('O5 Details by Class &amp; Accounts'!BX$18, 'E2 Allocators'!$B$15:$W$15, 0),FALSE)*$E99), 0, VLOOKUP(VLOOKUP($A99, 'E4 TB Allocation Details'!$A$18:$L$205, MATCH("A &amp; G ID", 'E4 TB Allocation Details'!$A$18:$L$18, 0),FALSE), 'E2 Allocators'!$B$15:$W$361, MATCH('O5 Details by Class &amp; Accounts'!BX$18, 'E2 Allocators'!$B$15:$W$15, 0),FALSE)*$E99)</f>
        <v>0</v>
      </c>
      <c r="BY99" s="1411">
        <f>IF(ISERROR(VLOOKUP(VLOOKUP($A99, 'E4 TB Allocation Details'!$A$18:$L$205, MATCH("A &amp; G ID", 'E4 TB Allocation Details'!$A$18:$L$18, 0),FALSE), 'E2 Allocators'!$B$15:$W$361, MATCH('O5 Details by Class &amp; Accounts'!BY$18, 'E2 Allocators'!$B$15:$W$15, 0),FALSE)*$E99), 0, VLOOKUP(VLOOKUP($A99, 'E4 TB Allocation Details'!$A$18:$L$205, MATCH("A &amp; G ID", 'E4 TB Allocation Details'!$A$18:$L$18, 0),FALSE), 'E2 Allocators'!$B$15:$W$361, MATCH('O5 Details by Class &amp; Accounts'!BY$18, 'E2 Allocators'!$B$15:$W$15, 0),FALSE)*$E99)</f>
        <v>0</v>
      </c>
      <c r="BZ99" s="1411">
        <f>IF(ISERROR(VLOOKUP(VLOOKUP($A99, 'E4 TB Allocation Details'!$A$18:$L$205, MATCH("A &amp; G ID", 'E4 TB Allocation Details'!$A$18:$L$18, 0),FALSE), 'E2 Allocators'!$B$15:$W$361, MATCH('O5 Details by Class &amp; Accounts'!BZ$18, 'E2 Allocators'!$B$15:$W$15, 0),FALSE)*$E99), 0, VLOOKUP(VLOOKUP($A99, 'E4 TB Allocation Details'!$A$18:$L$205, MATCH("A &amp; G ID", 'E4 TB Allocation Details'!$A$18:$L$18, 0),FALSE), 'E2 Allocators'!$B$15:$W$361, MATCH('O5 Details by Class &amp; Accounts'!BZ$18, 'E2 Allocators'!$B$15:$W$15, 0),FALSE)*$E99)</f>
        <v>0</v>
      </c>
      <c r="CA99" s="1411">
        <f>IF(ISERROR(VLOOKUP(VLOOKUP($A99, 'E4 TB Allocation Details'!$A$18:$L$205, MATCH("A &amp; G ID", 'E4 TB Allocation Details'!$A$18:$L$18, 0),FALSE), 'E2 Allocators'!$B$15:$W$361, MATCH('O5 Details by Class &amp; Accounts'!CA$18, 'E2 Allocators'!$B$15:$W$15, 0),FALSE)*$E99), 0, VLOOKUP(VLOOKUP($A99, 'E4 TB Allocation Details'!$A$18:$L$205, MATCH("A &amp; G ID", 'E4 TB Allocation Details'!$A$18:$L$18, 0),FALSE), 'E2 Allocators'!$B$15:$W$361, MATCH('O5 Details by Class &amp; Accounts'!CA$18, 'E2 Allocators'!$B$15:$W$15, 0),FALSE)*$E99)</f>
        <v>0</v>
      </c>
      <c r="CB99" s="1411">
        <f>IF(ISERROR(VLOOKUP(VLOOKUP($A99, 'E4 TB Allocation Details'!$A$18:$L$205, MATCH("A &amp; G ID", 'E4 TB Allocation Details'!$A$18:$L$18, 0),FALSE), 'E2 Allocators'!$B$15:$W$361, MATCH('O5 Details by Class &amp; Accounts'!CB$18, 'E2 Allocators'!$B$15:$W$15, 0),FALSE)*$E99), 0, VLOOKUP(VLOOKUP($A99, 'E4 TB Allocation Details'!$A$18:$L$205, MATCH("A &amp; G ID", 'E4 TB Allocation Details'!$A$18:$L$18, 0),FALSE), 'E2 Allocators'!$B$15:$W$361, MATCH('O5 Details by Class &amp; Accounts'!CB$18, 'E2 Allocators'!$B$15:$W$15, 0),FALSE)*$E99)</f>
        <v>0</v>
      </c>
      <c r="CC99" s="1411">
        <f>IF(ISERROR(VLOOKUP(VLOOKUP($A99, 'E4 TB Allocation Details'!$A$18:$L$205, MATCH("A &amp; G ID", 'E4 TB Allocation Details'!$A$18:$L$18, 0),FALSE), 'E2 Allocators'!$B$15:$W$361, MATCH('O5 Details by Class &amp; Accounts'!CC$18, 'E2 Allocators'!$B$15:$W$15, 0),FALSE)*$E99), 0, VLOOKUP(VLOOKUP($A99, 'E4 TB Allocation Details'!$A$18:$L$205, MATCH("A &amp; G ID", 'E4 TB Allocation Details'!$A$18:$L$18, 0),FALSE), 'E2 Allocators'!$B$15:$W$361, MATCH('O5 Details by Class &amp; Accounts'!CC$18, 'E2 Allocators'!$B$15:$W$15, 0),FALSE)*$E99)</f>
        <v>0</v>
      </c>
      <c r="CD99" s="1411">
        <f>IF(ISERROR(VLOOKUP(VLOOKUP($A99, 'E4 TB Allocation Details'!$A$18:$L$205, MATCH("A &amp; G ID", 'E4 TB Allocation Details'!$A$18:$L$18, 0),FALSE), 'E2 Allocators'!$B$15:$W$361, MATCH('O5 Details by Class &amp; Accounts'!CD$18, 'E2 Allocators'!$B$15:$W$15, 0),FALSE)*$E99), 0, VLOOKUP(VLOOKUP($A99, 'E4 TB Allocation Details'!$A$18:$L$205, MATCH("A &amp; G ID", 'E4 TB Allocation Details'!$A$18:$L$18, 0),FALSE), 'E2 Allocators'!$B$15:$W$361, MATCH('O5 Details by Class &amp; Accounts'!CD$18, 'E2 Allocators'!$B$15:$W$15, 0),FALSE)*$E99)</f>
        <v>0</v>
      </c>
      <c r="CE99" s="1411">
        <f>IF(ISERROR(VLOOKUP(VLOOKUP($A99, 'E4 TB Allocation Details'!$A$18:$L$205, MATCH("A &amp; G ID", 'E4 TB Allocation Details'!$A$18:$L$18, 0),FALSE), 'E2 Allocators'!$B$15:$W$361, MATCH('O5 Details by Class &amp; Accounts'!CE$18, 'E2 Allocators'!$B$15:$W$15, 0),FALSE)*$E99), 0, VLOOKUP(VLOOKUP($A99, 'E4 TB Allocation Details'!$A$18:$L$205, MATCH("A &amp; G ID", 'E4 TB Allocation Details'!$A$18:$L$18, 0),FALSE), 'E2 Allocators'!$B$15:$W$361, MATCH('O5 Details by Class &amp; Accounts'!CE$18, 'E2 Allocators'!$B$15:$W$15, 0),FALSE)*$E99)</f>
        <v>0</v>
      </c>
      <c r="CF99" s="1411">
        <f>IF(ISERROR(VLOOKUP(VLOOKUP($A99, 'E4 TB Allocation Details'!$A$18:$L$205, MATCH("A &amp; G ID", 'E4 TB Allocation Details'!$A$18:$L$18, 0),FALSE), 'E2 Allocators'!$B$15:$W$361, MATCH('O5 Details by Class &amp; Accounts'!CF$18, 'E2 Allocators'!$B$15:$W$15, 0),FALSE)*$E99), 0, VLOOKUP(VLOOKUP($A99, 'E4 TB Allocation Details'!$A$18:$L$205, MATCH("A &amp; G ID", 'E4 TB Allocation Details'!$A$18:$L$18, 0),FALSE), 'E2 Allocators'!$B$15:$W$361, MATCH('O5 Details by Class &amp; Accounts'!CF$18, 'E2 Allocators'!$B$15:$W$15, 0),FALSE)*$E99)</f>
        <v>0</v>
      </c>
      <c r="CG99" s="1411">
        <f>IF(ISERROR(VLOOKUP(VLOOKUP($A99, 'E4 TB Allocation Details'!$A$18:$L$205, MATCH("A &amp; G ID", 'E4 TB Allocation Details'!$A$18:$L$18, 0),FALSE), 'E2 Allocators'!$B$15:$W$361, MATCH('O5 Details by Class &amp; Accounts'!CG$18, 'E2 Allocators'!$B$15:$W$15, 0),FALSE)*$E99), 0, VLOOKUP(VLOOKUP($A99, 'E4 TB Allocation Details'!$A$18:$L$205, MATCH("A &amp; G ID", 'E4 TB Allocation Details'!$A$18:$L$18, 0),FALSE), 'E2 Allocators'!$B$15:$W$361, MATCH('O5 Details by Class &amp; Accounts'!CG$18, 'E2 Allocators'!$B$15:$W$15, 0),FALSE)*$E99)</f>
        <v>0</v>
      </c>
      <c r="CH99" s="1411">
        <f>IF(ISERROR(VLOOKUP(VLOOKUP($A99, 'E4 TB Allocation Details'!$A$18:$L$205, MATCH("A &amp; G ID", 'E4 TB Allocation Details'!$A$18:$L$18, 0),FALSE), 'E2 Allocators'!$B$15:$W$361, MATCH('O5 Details by Class &amp; Accounts'!CH$18, 'E2 Allocators'!$B$15:$W$15, 0),FALSE)*$E99), 0, VLOOKUP(VLOOKUP($A99, 'E4 TB Allocation Details'!$A$18:$L$205, MATCH("A &amp; G ID", 'E4 TB Allocation Details'!$A$18:$L$18, 0),FALSE), 'E2 Allocators'!$B$15:$W$361, MATCH('O5 Details by Class &amp; Accounts'!CH$18, 'E2 Allocators'!$B$15:$W$15, 0),FALSE)*$E99)</f>
        <v>0</v>
      </c>
      <c r="CI99" s="1411">
        <f>IF(ISERROR(VLOOKUP(VLOOKUP($A99, 'E4 TB Allocation Details'!$A$18:$L$205, MATCH("A &amp; G ID", 'E4 TB Allocation Details'!$A$18:$L$18, 0),FALSE), 'E2 Allocators'!$B$15:$W$361, MATCH('O5 Details by Class &amp; Accounts'!CI$18, 'E2 Allocators'!$B$15:$W$15, 0),FALSE)*$E99), 0, VLOOKUP(VLOOKUP($A99, 'E4 TB Allocation Details'!$A$18:$L$205, MATCH("A &amp; G ID", 'E4 TB Allocation Details'!$A$18:$L$18, 0),FALSE), 'E2 Allocators'!$B$15:$W$361, MATCH('O5 Details by Class &amp; Accounts'!CI$18, 'E2 Allocators'!$B$15:$W$15, 0),FALSE)*$E99)</f>
        <v>0</v>
      </c>
      <c r="CJ99" s="1411">
        <f>IF(ISERROR(VLOOKUP(VLOOKUP($A99, 'E4 TB Allocation Details'!$A$18:$L$205, MATCH("A &amp; G ID", 'E4 TB Allocation Details'!$A$18:$L$18, 0),FALSE), 'E2 Allocators'!$B$15:$W$361, MATCH('O5 Details by Class &amp; Accounts'!CJ$18, 'E2 Allocators'!$B$15:$W$15, 0),FALSE)*$E99), 0, VLOOKUP(VLOOKUP($A99, 'E4 TB Allocation Details'!$A$18:$L$205, MATCH("A &amp; G ID", 'E4 TB Allocation Details'!$A$18:$L$18, 0),FALSE), 'E2 Allocators'!$B$15:$W$361, MATCH('O5 Details by Class &amp; Accounts'!CJ$18, 'E2 Allocators'!$B$15:$W$15, 0),FALSE)*$E99)</f>
        <v>0</v>
      </c>
      <c r="CK99" s="1411">
        <f>IF(ISERROR(VLOOKUP(VLOOKUP($A99, 'E4 TB Allocation Details'!$A$18:$L$205, MATCH("A &amp; G ID", 'E4 TB Allocation Details'!$A$18:$L$18, 0),FALSE), 'E2 Allocators'!$B$15:$W$361, MATCH('O5 Details by Class &amp; Accounts'!CK$18, 'E2 Allocators'!$B$15:$W$15, 0),FALSE)*$E99), 0, VLOOKUP(VLOOKUP($A99, 'E4 TB Allocation Details'!$A$18:$L$205, MATCH("A &amp; G ID", 'E4 TB Allocation Details'!$A$18:$L$18, 0),FALSE), 'E2 Allocators'!$B$15:$W$361, MATCH('O5 Details by Class &amp; Accounts'!CK$18, 'E2 Allocators'!$B$15:$W$15, 0),FALSE)*$E99)</f>
        <v>0</v>
      </c>
      <c r="CL99" s="1411">
        <f>IF(ISERROR(VLOOKUP(VLOOKUP($A99, 'E4 TB Allocation Details'!$A$18:$L$205, MATCH("A &amp; G ID", 'E4 TB Allocation Details'!$A$18:$L$18, 0),FALSE), 'E2 Allocators'!$B$15:$W$361, MATCH('O5 Details by Class &amp; Accounts'!CL$18, 'E2 Allocators'!$B$15:$W$15, 0),FALSE)*$E99), 0, VLOOKUP(VLOOKUP($A99, 'E4 TB Allocation Details'!$A$18:$L$205, MATCH("A &amp; G ID", 'E4 TB Allocation Details'!$A$18:$L$18, 0),FALSE), 'E2 Allocators'!$B$15:$W$361, MATCH('O5 Details by Class &amp; Accounts'!CL$18, 'E2 Allocators'!$B$15:$W$15, 0),FALSE)*$E99)</f>
        <v>0</v>
      </c>
      <c r="CM99" s="1411">
        <f>IF(ISERROR(VLOOKUP(VLOOKUP($A99, 'E4 TB Allocation Details'!$A$18:$L$205, MATCH("A &amp; G ID", 'E4 TB Allocation Details'!$A$18:$L$18, 0),FALSE), 'E2 Allocators'!$B$15:$W$361, MATCH('O5 Details by Class &amp; Accounts'!CM$18, 'E2 Allocators'!$B$15:$W$15, 0),FALSE)*$E99), 0, VLOOKUP(VLOOKUP($A99, 'E4 TB Allocation Details'!$A$18:$L$205, MATCH("A &amp; G ID", 'E4 TB Allocation Details'!$A$18:$L$18, 0),FALSE), 'E2 Allocators'!$B$15:$W$361, MATCH('O5 Details by Class &amp; Accounts'!CM$18, 'E2 Allocators'!$B$15:$W$15, 0),FALSE)*$E99)</f>
        <v>0</v>
      </c>
      <c r="CN99" s="1411">
        <f t="shared" si="22"/>
        <v>0</v>
      </c>
      <c r="CO99" s="1791">
        <f t="shared" si="23"/>
        <v>0</v>
      </c>
      <c r="CQ99" s="2086" t="s">
        <v>401</v>
      </c>
    </row>
    <row r="100" spans="1:95" s="80" customFormat="1" ht="12.75">
      <c r="A100" s="1179">
        <v>4325</v>
      </c>
      <c r="B100" s="1180" t="s">
        <v>725</v>
      </c>
      <c r="C100" s="1788">
        <f>IF(ISERROR(VLOOKUP($A100,'I3 TB Data'!$A$23:$H$458,MATCH('O5 Details by Class &amp; Accounts'!$C$18, 'I3 TB Data'!$A$23:$H$23,0),0)), 0, VLOOKUP($A100,'I3 TB Data'!$A$23:$H$458,MATCH('O5 Details by Class &amp; Accounts'!$C$18,'I3 TB Data'!$A$23:$H$23,0),0))</f>
        <v>-30000</v>
      </c>
      <c r="D100" s="1789"/>
      <c r="E100" s="1788">
        <f t="shared" si="17"/>
        <v>-30000</v>
      </c>
      <c r="F100" s="1790">
        <f>IF(ISERROR(VLOOKUP($A100, 'E1 Categorization'!A33:E122, MATCH("Customer Component", 'E1 Categorization'!$A$33:$E$33,0), 0)), 0, IF(VLOOKUP($A100, 'E1 Categorization'!A33:E122, MATCH("Customer Component", 'E1 Categorization'!$A$33:$E$33,0), 0)=0, 'O5 Details by Class &amp; Accounts'!$E100, IF(AND(VLOOKUP($A100, 'E1 Categorization'!A33:E122, MATCH("Customer Component", 'E1 Categorization'!$A$33:$E$33,0), 0) &gt;0, VLOOKUP($A100, 'E1 Categorization'!A33:E122, MATCH("Customer Component", 'E1 Categorization'!$A$33:$E$33,0), 0)&lt;1), 'O5 Details by Class &amp; Accounts'!$E100*(1-VLOOKUP($A100, 'E1 Categorization'!A33:E122, MATCH("Customer Component", 'E1 Categorization'!$A$33:$E$33,0), 0)), 0)))</f>
        <v>0</v>
      </c>
      <c r="G100" s="1790">
        <f>IF(ISERROR(VLOOKUP($A100, 'E1 Categorization'!A33:E122, MATCH("Customer Component", 'E1 Categorization'!$A$33:$E$33,0), 0)),0, IF(VLOOKUP($A100, 'E1 Categorization'!A33:E122, MATCH("Customer Component", 'E1 Categorization'!$A$33:$E$33,0), 0)=0, 0, IF(AND(VLOOKUP($A100, 'E1 Categorization'!A33:E122, MATCH("Customer Component", 'E1 Categorization'!$A$33:$E$33,0), 0) &gt;0, VLOOKUP($A100, 'E1 Categorization'!A33:E122, MATCH("Customer Component", 'E1 Categorization'!$A$33:$E$33,0), 0)&lt;1), 'O5 Details by Class &amp; Accounts'!$E100*(VLOOKUP($A100, 'E1 Categorization'!A33:E122, MATCH("Customer Component", 'E1 Categorization'!$A$33:$E$33,0), 0)), 'O5 Details by Class &amp; Accounts'!$E100)))</f>
        <v>0</v>
      </c>
      <c r="H100" s="1411">
        <f t="shared" si="18"/>
        <v>0</v>
      </c>
      <c r="I100" s="1411">
        <f>IF(ISERROR(VLOOKUP(VLOOKUP($A100, 'E4 TB Allocation Details'!$A$18:$L$205, MATCH("Demand ID", 'E4 TB Allocation Details'!$A$18:$L$18, 0),FALSE), 'E2 Allocators'!$B$15:$W$361, MATCH('O5 Details by Class &amp; Accounts'!I$18, 'E2 Allocators'!$B$15:$W$15, 0),FALSE)*$F100), 0, VLOOKUP(VLOOKUP($A100, 'E4 TB Allocation Details'!$A$18:$L$205, MATCH("Demand ID", 'E4 TB Allocation Details'!$A$18:$L$18, 0),FALSE), 'E2 Allocators'!$B$15:$W$361, MATCH('O5 Details by Class &amp; Accounts'!I$18, 'E2 Allocators'!$B$15:$W$15, 0),FALSE)*$F100)</f>
        <v>0</v>
      </c>
      <c r="J100" s="1411">
        <f>IF(ISERROR(VLOOKUP(VLOOKUP($A100, 'E4 TB Allocation Details'!$A$18:$L$205, MATCH("Demand ID", 'E4 TB Allocation Details'!$A$18:$L$18, 0),FALSE), 'E2 Allocators'!$B$15:$W$361, MATCH('O5 Details by Class &amp; Accounts'!J$18, 'E2 Allocators'!$B$15:$W$15, 0),FALSE)*$F100), 0, VLOOKUP(VLOOKUP($A100, 'E4 TB Allocation Details'!$A$18:$L$205, MATCH("Demand ID", 'E4 TB Allocation Details'!$A$18:$L$18, 0),FALSE), 'E2 Allocators'!$B$15:$W$361, MATCH('O5 Details by Class &amp; Accounts'!J$18, 'E2 Allocators'!$B$15:$W$15, 0),FALSE)*$F100)</f>
        <v>0</v>
      </c>
      <c r="K100" s="1411">
        <f>IF(ISERROR(VLOOKUP(VLOOKUP($A100, 'E4 TB Allocation Details'!$A$18:$L$205, MATCH("Demand ID", 'E4 TB Allocation Details'!$A$18:$L$18, 0),FALSE), 'E2 Allocators'!$B$15:$W$361, MATCH('O5 Details by Class &amp; Accounts'!K$18, 'E2 Allocators'!$B$15:$W$15, 0),FALSE)*$F100), 0, VLOOKUP(VLOOKUP($A100, 'E4 TB Allocation Details'!$A$18:$L$205, MATCH("Demand ID", 'E4 TB Allocation Details'!$A$18:$L$18, 0),FALSE), 'E2 Allocators'!$B$15:$W$361, MATCH('O5 Details by Class &amp; Accounts'!K$18, 'E2 Allocators'!$B$15:$W$15, 0),FALSE)*$F100)</f>
        <v>0</v>
      </c>
      <c r="L100" s="1411">
        <f>IF(ISERROR(VLOOKUP(VLOOKUP($A100, 'E4 TB Allocation Details'!$A$18:$L$205, MATCH("Demand ID", 'E4 TB Allocation Details'!$A$18:$L$18, 0),FALSE), 'E2 Allocators'!$B$15:$W$361, MATCH('O5 Details by Class &amp; Accounts'!L$18, 'E2 Allocators'!$B$15:$W$15, 0),FALSE)*$F100), 0, VLOOKUP(VLOOKUP($A100, 'E4 TB Allocation Details'!$A$18:$L$205, MATCH("Demand ID", 'E4 TB Allocation Details'!$A$18:$L$18, 0),FALSE), 'E2 Allocators'!$B$15:$W$361, MATCH('O5 Details by Class &amp; Accounts'!L$18, 'E2 Allocators'!$B$15:$W$15, 0),FALSE)*$F100)</f>
        <v>0</v>
      </c>
      <c r="M100" s="1411">
        <f>IF(ISERROR(VLOOKUP(VLOOKUP($A100, 'E4 TB Allocation Details'!$A$18:$L$205, MATCH("Demand ID", 'E4 TB Allocation Details'!$A$18:$L$18, 0),FALSE), 'E2 Allocators'!$B$15:$W$361, MATCH('O5 Details by Class &amp; Accounts'!M$18, 'E2 Allocators'!$B$15:$W$15, 0),FALSE)*$F100), 0, VLOOKUP(VLOOKUP($A100, 'E4 TB Allocation Details'!$A$18:$L$205, MATCH("Demand ID", 'E4 TB Allocation Details'!$A$18:$L$18, 0),FALSE), 'E2 Allocators'!$B$15:$W$361, MATCH('O5 Details by Class &amp; Accounts'!M$18, 'E2 Allocators'!$B$15:$W$15, 0),FALSE)*$F100)</f>
        <v>0</v>
      </c>
      <c r="N100" s="1411">
        <f>IF(ISERROR(VLOOKUP(VLOOKUP($A100, 'E4 TB Allocation Details'!$A$18:$L$205, MATCH("Demand ID", 'E4 TB Allocation Details'!$A$18:$L$18, 0),FALSE), 'E2 Allocators'!$B$15:$W$361, MATCH('O5 Details by Class &amp; Accounts'!N$18, 'E2 Allocators'!$B$15:$W$15, 0),FALSE)*$F100), 0, VLOOKUP(VLOOKUP($A100, 'E4 TB Allocation Details'!$A$18:$L$205, MATCH("Demand ID", 'E4 TB Allocation Details'!$A$18:$L$18, 0),FALSE), 'E2 Allocators'!$B$15:$W$361, MATCH('O5 Details by Class &amp; Accounts'!N$18, 'E2 Allocators'!$B$15:$W$15, 0),FALSE)*$F100)</f>
        <v>0</v>
      </c>
      <c r="O100" s="1411">
        <f>IF(ISERROR(VLOOKUP(VLOOKUP($A100, 'E4 TB Allocation Details'!$A$18:$L$205, MATCH("Demand ID", 'E4 TB Allocation Details'!$A$18:$L$18, 0),FALSE), 'E2 Allocators'!$B$15:$W$361, MATCH('O5 Details by Class &amp; Accounts'!O$18, 'E2 Allocators'!$B$15:$W$15, 0),FALSE)*$F100), 0, VLOOKUP(VLOOKUP($A100, 'E4 TB Allocation Details'!$A$18:$L$205, MATCH("Demand ID", 'E4 TB Allocation Details'!$A$18:$L$18, 0),FALSE), 'E2 Allocators'!$B$15:$W$361, MATCH('O5 Details by Class &amp; Accounts'!O$18, 'E2 Allocators'!$B$15:$W$15, 0),FALSE)*$F100)</f>
        <v>0</v>
      </c>
      <c r="P100" s="1411">
        <f>IF(ISERROR(VLOOKUP(VLOOKUP($A100, 'E4 TB Allocation Details'!$A$18:$L$205, MATCH("Demand ID", 'E4 TB Allocation Details'!$A$18:$L$18, 0),FALSE), 'E2 Allocators'!$B$15:$W$361, MATCH('O5 Details by Class &amp; Accounts'!P$18, 'E2 Allocators'!$B$15:$W$15, 0),FALSE)*$F100), 0, VLOOKUP(VLOOKUP($A100, 'E4 TB Allocation Details'!$A$18:$L$205, MATCH("Demand ID", 'E4 TB Allocation Details'!$A$18:$L$18, 0),FALSE), 'E2 Allocators'!$B$15:$W$361, MATCH('O5 Details by Class &amp; Accounts'!P$18, 'E2 Allocators'!$B$15:$W$15, 0),FALSE)*$F100)</f>
        <v>0</v>
      </c>
      <c r="Q100" s="1411">
        <f>IF(ISERROR(VLOOKUP(VLOOKUP($A100, 'E4 TB Allocation Details'!$A$18:$L$205, MATCH("Demand ID", 'E4 TB Allocation Details'!$A$18:$L$18, 0),FALSE), 'E2 Allocators'!$B$15:$W$361, MATCH('O5 Details by Class &amp; Accounts'!Q$18, 'E2 Allocators'!$B$15:$W$15, 0),FALSE)*$F100), 0, VLOOKUP(VLOOKUP($A100, 'E4 TB Allocation Details'!$A$18:$L$205, MATCH("Demand ID", 'E4 TB Allocation Details'!$A$18:$L$18, 0),FALSE), 'E2 Allocators'!$B$15:$W$361, MATCH('O5 Details by Class &amp; Accounts'!Q$18, 'E2 Allocators'!$B$15:$W$15, 0),FALSE)*$F100)</f>
        <v>0</v>
      </c>
      <c r="R100" s="1411">
        <f>IF(ISERROR(VLOOKUP(VLOOKUP($A100, 'E4 TB Allocation Details'!$A$18:$L$205, MATCH("Demand ID", 'E4 TB Allocation Details'!$A$18:$L$18, 0),FALSE), 'E2 Allocators'!$B$15:$W$361, MATCH('O5 Details by Class &amp; Accounts'!R$18, 'E2 Allocators'!$B$15:$W$15, 0),FALSE)*$F100), 0, VLOOKUP(VLOOKUP($A100, 'E4 TB Allocation Details'!$A$18:$L$205, MATCH("Demand ID", 'E4 TB Allocation Details'!$A$18:$L$18, 0),FALSE), 'E2 Allocators'!$B$15:$W$361, MATCH('O5 Details by Class &amp; Accounts'!R$18, 'E2 Allocators'!$B$15:$W$15, 0),FALSE)*$F100)</f>
        <v>0</v>
      </c>
      <c r="S100" s="1411">
        <f>IF(ISERROR(VLOOKUP(VLOOKUP($A100, 'E4 TB Allocation Details'!$A$18:$L$205, MATCH("Demand ID", 'E4 TB Allocation Details'!$A$18:$L$18, 0),FALSE), 'E2 Allocators'!$B$15:$W$361, MATCH('O5 Details by Class &amp; Accounts'!S$18, 'E2 Allocators'!$B$15:$W$15, 0),FALSE)*$F100), 0, VLOOKUP(VLOOKUP($A100, 'E4 TB Allocation Details'!$A$18:$L$205, MATCH("Demand ID", 'E4 TB Allocation Details'!$A$18:$L$18, 0),FALSE), 'E2 Allocators'!$B$15:$W$361, MATCH('O5 Details by Class &amp; Accounts'!S$18, 'E2 Allocators'!$B$15:$W$15, 0),FALSE)*$F100)</f>
        <v>0</v>
      </c>
      <c r="T100" s="1411">
        <f>IF(ISERROR(VLOOKUP(VLOOKUP($A100, 'E4 TB Allocation Details'!$A$18:$L$205, MATCH("Demand ID", 'E4 TB Allocation Details'!$A$18:$L$18, 0),FALSE), 'E2 Allocators'!$B$15:$W$361, MATCH('O5 Details by Class &amp; Accounts'!T$18, 'E2 Allocators'!$B$15:$W$15, 0),FALSE)*$F100), 0, VLOOKUP(VLOOKUP($A100, 'E4 TB Allocation Details'!$A$18:$L$205, MATCH("Demand ID", 'E4 TB Allocation Details'!$A$18:$L$18, 0),FALSE), 'E2 Allocators'!$B$15:$W$361, MATCH('O5 Details by Class &amp; Accounts'!T$18, 'E2 Allocators'!$B$15:$W$15, 0),FALSE)*$F100)</f>
        <v>0</v>
      </c>
      <c r="U100" s="1411">
        <f>IF(ISERROR(VLOOKUP(VLOOKUP($A100, 'E4 TB Allocation Details'!$A$18:$L$205, MATCH("Demand ID", 'E4 TB Allocation Details'!$A$18:$L$18, 0),FALSE), 'E2 Allocators'!$B$15:$W$361, MATCH('O5 Details by Class &amp; Accounts'!U$18, 'E2 Allocators'!$B$15:$W$15, 0),FALSE)*$F100), 0, VLOOKUP(VLOOKUP($A100, 'E4 TB Allocation Details'!$A$18:$L$205, MATCH("Demand ID", 'E4 TB Allocation Details'!$A$18:$L$18, 0),FALSE), 'E2 Allocators'!$B$15:$W$361, MATCH('O5 Details by Class &amp; Accounts'!U$18, 'E2 Allocators'!$B$15:$W$15, 0),FALSE)*$F100)</f>
        <v>0</v>
      </c>
      <c r="V100" s="1411">
        <f>IF(ISERROR(VLOOKUP(VLOOKUP($A100, 'E4 TB Allocation Details'!$A$18:$L$205, MATCH("Demand ID", 'E4 TB Allocation Details'!$A$18:$L$18, 0),FALSE), 'E2 Allocators'!$B$15:$W$361, MATCH('O5 Details by Class &amp; Accounts'!V$18, 'E2 Allocators'!$B$15:$W$15, 0),FALSE)*$F100), 0, VLOOKUP(VLOOKUP($A100, 'E4 TB Allocation Details'!$A$18:$L$205, MATCH("Demand ID", 'E4 TB Allocation Details'!$A$18:$L$18, 0),FALSE), 'E2 Allocators'!$B$15:$W$361, MATCH('O5 Details by Class &amp; Accounts'!V$18, 'E2 Allocators'!$B$15:$W$15, 0),FALSE)*$F100)</f>
        <v>0</v>
      </c>
      <c r="W100" s="1411">
        <f>IF(ISERROR(VLOOKUP(VLOOKUP($A100, 'E4 TB Allocation Details'!$A$18:$L$205, MATCH("Demand ID", 'E4 TB Allocation Details'!$A$18:$L$18, 0),FALSE), 'E2 Allocators'!$B$15:$W$361, MATCH('O5 Details by Class &amp; Accounts'!W$18, 'E2 Allocators'!$B$15:$W$15, 0),FALSE)*$F100), 0, VLOOKUP(VLOOKUP($A100, 'E4 TB Allocation Details'!$A$18:$L$205, MATCH("Demand ID", 'E4 TB Allocation Details'!$A$18:$L$18, 0),FALSE), 'E2 Allocators'!$B$15:$W$361, MATCH('O5 Details by Class &amp; Accounts'!W$18, 'E2 Allocators'!$B$15:$W$15, 0),FALSE)*$F100)</f>
        <v>0</v>
      </c>
      <c r="X100" s="1411">
        <f>IF(ISERROR(VLOOKUP(VLOOKUP($A100, 'E4 TB Allocation Details'!$A$18:$L$205, MATCH("Demand ID", 'E4 TB Allocation Details'!$A$18:$L$18, 0),FALSE), 'E2 Allocators'!$B$15:$W$361, MATCH('O5 Details by Class &amp; Accounts'!X$18, 'E2 Allocators'!$B$15:$W$15, 0),FALSE)*$F100), 0, VLOOKUP(VLOOKUP($A100, 'E4 TB Allocation Details'!$A$18:$L$205, MATCH("Demand ID", 'E4 TB Allocation Details'!$A$18:$L$18, 0),FALSE), 'E2 Allocators'!$B$15:$W$361, MATCH('O5 Details by Class &amp; Accounts'!X$18, 'E2 Allocators'!$B$15:$W$15, 0),FALSE)*$F100)</f>
        <v>0</v>
      </c>
      <c r="Y100" s="1411">
        <f>IF(ISERROR(VLOOKUP(VLOOKUP($A100, 'E4 TB Allocation Details'!$A$18:$L$205, MATCH("Demand ID", 'E4 TB Allocation Details'!$A$18:$L$18, 0),FALSE), 'E2 Allocators'!$B$15:$W$361, MATCH('O5 Details by Class &amp; Accounts'!Y$18, 'E2 Allocators'!$B$15:$W$15, 0),FALSE)*$F100), 0, VLOOKUP(VLOOKUP($A100, 'E4 TB Allocation Details'!$A$18:$L$205, MATCH("Demand ID", 'E4 TB Allocation Details'!$A$18:$L$18, 0),FALSE), 'E2 Allocators'!$B$15:$W$361, MATCH('O5 Details by Class &amp; Accounts'!Y$18, 'E2 Allocators'!$B$15:$W$15, 0),FALSE)*$F100)</f>
        <v>0</v>
      </c>
      <c r="Z100" s="1411">
        <f>IF(ISERROR(VLOOKUP(VLOOKUP($A100, 'E4 TB Allocation Details'!$A$18:$L$205, MATCH("Demand ID", 'E4 TB Allocation Details'!$A$18:$L$18, 0),FALSE), 'E2 Allocators'!$B$15:$W$361, MATCH('O5 Details by Class &amp; Accounts'!Z$18, 'E2 Allocators'!$B$15:$W$15, 0),FALSE)*$F100), 0, VLOOKUP(VLOOKUP($A100, 'E4 TB Allocation Details'!$A$18:$L$205, MATCH("Demand ID", 'E4 TB Allocation Details'!$A$18:$L$18, 0),FALSE), 'E2 Allocators'!$B$15:$W$361, MATCH('O5 Details by Class &amp; Accounts'!Z$18, 'E2 Allocators'!$B$15:$W$15, 0),FALSE)*$F100)</f>
        <v>0</v>
      </c>
      <c r="AA100" s="1411">
        <f>IF(ISERROR(VLOOKUP(VLOOKUP($A100, 'E4 TB Allocation Details'!$A$18:$L$205, MATCH("Demand ID", 'E4 TB Allocation Details'!$A$18:$L$18, 0),FALSE), 'E2 Allocators'!$B$15:$W$361, MATCH('O5 Details by Class &amp; Accounts'!AA$18, 'E2 Allocators'!$B$15:$W$15, 0),FALSE)*$F100), 0, VLOOKUP(VLOOKUP($A100, 'E4 TB Allocation Details'!$A$18:$L$205, MATCH("Demand ID", 'E4 TB Allocation Details'!$A$18:$L$18, 0),FALSE), 'E2 Allocators'!$B$15:$W$361, MATCH('O5 Details by Class &amp; Accounts'!AA$18, 'E2 Allocators'!$B$15:$W$15, 0),FALSE)*$F100)</f>
        <v>0</v>
      </c>
      <c r="AB100" s="1411">
        <f>IF(ISERROR(VLOOKUP(VLOOKUP($A100, 'E4 TB Allocation Details'!$A$18:$L$205, MATCH("Demand ID", 'E4 TB Allocation Details'!$A$18:$L$18, 0),FALSE), 'E2 Allocators'!$B$15:$W$361, MATCH('O5 Details by Class &amp; Accounts'!AB$18, 'E2 Allocators'!$B$15:$W$15, 0),FALSE)*$F100), 0, VLOOKUP(VLOOKUP($A100, 'E4 TB Allocation Details'!$A$18:$L$205, MATCH("Demand ID", 'E4 TB Allocation Details'!$A$18:$L$18, 0),FALSE), 'E2 Allocators'!$B$15:$W$361, MATCH('O5 Details by Class &amp; Accounts'!AB$18, 'E2 Allocators'!$B$15:$W$15, 0),FALSE)*$F100)</f>
        <v>0</v>
      </c>
      <c r="AC100" s="1411">
        <f t="shared" si="19"/>
        <v>0</v>
      </c>
      <c r="AD100" s="1411">
        <f>IF(ISERROR(VLOOKUP(VLOOKUP($A100, 'E4 TB Allocation Details'!$A$18:$L$205, MATCH("Customer ID", 'E4 TB Allocation Details'!$A$18:$L$18, 0),FALSE), 'E2 Allocators'!$B$15:$W$361, MATCH('O5 Details by Class &amp; Accounts'!AD$18, 'E2 Allocators'!$B$15:$W$15, 0),FALSE)*$G100), 0, VLOOKUP(VLOOKUP($A100, 'E4 TB Allocation Details'!$A$18:$L$205, MATCH("Customer ID", 'E4 TB Allocation Details'!$A$18:$L$18, 0),FALSE), 'E2 Allocators'!$B$15:$W$361, MATCH('O5 Details by Class &amp; Accounts'!AD$18, 'E2 Allocators'!$B$15:$W$15, 0),FALSE)*$G100)</f>
        <v>0</v>
      </c>
      <c r="AE100" s="1411">
        <f>IF(ISERROR(VLOOKUP(VLOOKUP($A100, 'E4 TB Allocation Details'!$A$18:$L$205, MATCH("Customer ID", 'E4 TB Allocation Details'!$A$18:$L$18, 0),FALSE), 'E2 Allocators'!$B$15:$W$361, MATCH('O5 Details by Class &amp; Accounts'!AE$18, 'E2 Allocators'!$B$15:$W$15, 0),FALSE)*$G100), 0, VLOOKUP(VLOOKUP($A100, 'E4 TB Allocation Details'!$A$18:$L$205, MATCH("Customer ID", 'E4 TB Allocation Details'!$A$18:$L$18, 0),FALSE), 'E2 Allocators'!$B$15:$W$361, MATCH('O5 Details by Class &amp; Accounts'!AE$18, 'E2 Allocators'!$B$15:$W$15, 0),FALSE)*$G100)</f>
        <v>0</v>
      </c>
      <c r="AF100" s="1411">
        <f>IF(ISERROR(VLOOKUP(VLOOKUP($A100, 'E4 TB Allocation Details'!$A$18:$L$205, MATCH("Customer ID", 'E4 TB Allocation Details'!$A$18:$L$18, 0),FALSE), 'E2 Allocators'!$B$15:$W$361, MATCH('O5 Details by Class &amp; Accounts'!AF$18, 'E2 Allocators'!$B$15:$W$15, 0),FALSE)*$G100), 0, VLOOKUP(VLOOKUP($A100, 'E4 TB Allocation Details'!$A$18:$L$205, MATCH("Customer ID", 'E4 TB Allocation Details'!$A$18:$L$18, 0),FALSE), 'E2 Allocators'!$B$15:$W$361, MATCH('O5 Details by Class &amp; Accounts'!AF$18, 'E2 Allocators'!$B$15:$W$15, 0),FALSE)*$G100)</f>
        <v>0</v>
      </c>
      <c r="AG100" s="1411">
        <f>IF(ISERROR(VLOOKUP(VLOOKUP($A100, 'E4 TB Allocation Details'!$A$18:$L$205, MATCH("Customer ID", 'E4 TB Allocation Details'!$A$18:$L$18, 0),FALSE), 'E2 Allocators'!$B$15:$W$361, MATCH('O5 Details by Class &amp; Accounts'!AG$18, 'E2 Allocators'!$B$15:$W$15, 0),FALSE)*$G100), 0, VLOOKUP(VLOOKUP($A100, 'E4 TB Allocation Details'!$A$18:$L$205, MATCH("Customer ID", 'E4 TB Allocation Details'!$A$18:$L$18, 0),FALSE), 'E2 Allocators'!$B$15:$W$361, MATCH('O5 Details by Class &amp; Accounts'!AG$18, 'E2 Allocators'!$B$15:$W$15, 0),FALSE)*$G100)</f>
        <v>0</v>
      </c>
      <c r="AH100" s="1411">
        <f>IF(ISERROR(VLOOKUP(VLOOKUP($A100, 'E4 TB Allocation Details'!$A$18:$L$205, MATCH("Customer ID", 'E4 TB Allocation Details'!$A$18:$L$18, 0),FALSE), 'E2 Allocators'!$B$15:$W$361, MATCH('O5 Details by Class &amp; Accounts'!AH$18, 'E2 Allocators'!$B$15:$W$15, 0),FALSE)*$G100), 0, VLOOKUP(VLOOKUP($A100, 'E4 TB Allocation Details'!$A$18:$L$205, MATCH("Customer ID", 'E4 TB Allocation Details'!$A$18:$L$18, 0),FALSE), 'E2 Allocators'!$B$15:$W$361, MATCH('O5 Details by Class &amp; Accounts'!AH$18, 'E2 Allocators'!$B$15:$W$15, 0),FALSE)*$G100)</f>
        <v>0</v>
      </c>
      <c r="AI100" s="1411">
        <f>IF(ISERROR(VLOOKUP(VLOOKUP($A100, 'E4 TB Allocation Details'!$A$18:$L$205, MATCH("Customer ID", 'E4 TB Allocation Details'!$A$18:$L$18, 0),FALSE), 'E2 Allocators'!$B$15:$W$361, MATCH('O5 Details by Class &amp; Accounts'!AI$18, 'E2 Allocators'!$B$15:$W$15, 0),FALSE)*$G100), 0, VLOOKUP(VLOOKUP($A100, 'E4 TB Allocation Details'!$A$18:$L$205, MATCH("Customer ID", 'E4 TB Allocation Details'!$A$18:$L$18, 0),FALSE), 'E2 Allocators'!$B$15:$W$361, MATCH('O5 Details by Class &amp; Accounts'!AI$18, 'E2 Allocators'!$B$15:$W$15, 0),FALSE)*$G100)</f>
        <v>0</v>
      </c>
      <c r="AJ100" s="1411">
        <f>IF(ISERROR(VLOOKUP(VLOOKUP($A100, 'E4 TB Allocation Details'!$A$18:$L$205, MATCH("Customer ID", 'E4 TB Allocation Details'!$A$18:$L$18, 0),FALSE), 'E2 Allocators'!$B$15:$W$361, MATCH('O5 Details by Class &amp; Accounts'!AJ$18, 'E2 Allocators'!$B$15:$W$15, 0),FALSE)*$G100), 0, VLOOKUP(VLOOKUP($A100, 'E4 TB Allocation Details'!$A$18:$L$205, MATCH("Customer ID", 'E4 TB Allocation Details'!$A$18:$L$18, 0),FALSE), 'E2 Allocators'!$B$15:$W$361, MATCH('O5 Details by Class &amp; Accounts'!AJ$18, 'E2 Allocators'!$B$15:$W$15, 0),FALSE)*$G100)</f>
        <v>0</v>
      </c>
      <c r="AK100" s="1411">
        <f>IF(ISERROR(VLOOKUP(VLOOKUP($A100, 'E4 TB Allocation Details'!$A$18:$L$205, MATCH("Customer ID", 'E4 TB Allocation Details'!$A$18:$L$18, 0),FALSE), 'E2 Allocators'!$B$15:$W$361, MATCH('O5 Details by Class &amp; Accounts'!AK$18, 'E2 Allocators'!$B$15:$W$15, 0),FALSE)*$G100), 0, VLOOKUP(VLOOKUP($A100, 'E4 TB Allocation Details'!$A$18:$L$205, MATCH("Customer ID", 'E4 TB Allocation Details'!$A$18:$L$18, 0),FALSE), 'E2 Allocators'!$B$15:$W$361, MATCH('O5 Details by Class &amp; Accounts'!AK$18, 'E2 Allocators'!$B$15:$W$15, 0),FALSE)*$G100)</f>
        <v>0</v>
      </c>
      <c r="AL100" s="1411">
        <f>IF(ISERROR(VLOOKUP(VLOOKUP($A100, 'E4 TB Allocation Details'!$A$18:$L$205, MATCH("Customer ID", 'E4 TB Allocation Details'!$A$18:$L$18, 0),FALSE), 'E2 Allocators'!$B$15:$W$361, MATCH('O5 Details by Class &amp; Accounts'!AL$18, 'E2 Allocators'!$B$15:$W$15, 0),FALSE)*$G100), 0, VLOOKUP(VLOOKUP($A100, 'E4 TB Allocation Details'!$A$18:$L$205, MATCH("Customer ID", 'E4 TB Allocation Details'!$A$18:$L$18, 0),FALSE), 'E2 Allocators'!$B$15:$W$361, MATCH('O5 Details by Class &amp; Accounts'!AL$18, 'E2 Allocators'!$B$15:$W$15, 0),FALSE)*$G100)</f>
        <v>0</v>
      </c>
      <c r="AM100" s="1411">
        <f>IF(ISERROR(VLOOKUP(VLOOKUP($A100, 'E4 TB Allocation Details'!$A$18:$L$205, MATCH("Customer ID", 'E4 TB Allocation Details'!$A$18:$L$18, 0),FALSE), 'E2 Allocators'!$B$15:$W$361, MATCH('O5 Details by Class &amp; Accounts'!AM$18, 'E2 Allocators'!$B$15:$W$15, 0),FALSE)*$G100), 0, VLOOKUP(VLOOKUP($A100, 'E4 TB Allocation Details'!$A$18:$L$205, MATCH("Customer ID", 'E4 TB Allocation Details'!$A$18:$L$18, 0),FALSE), 'E2 Allocators'!$B$15:$W$361, MATCH('O5 Details by Class &amp; Accounts'!AM$18, 'E2 Allocators'!$B$15:$W$15, 0),FALSE)*$G100)</f>
        <v>0</v>
      </c>
      <c r="AN100" s="1411">
        <f>IF(ISERROR(VLOOKUP(VLOOKUP($A100, 'E4 TB Allocation Details'!$A$18:$L$205, MATCH("Customer ID", 'E4 TB Allocation Details'!$A$18:$L$18, 0),FALSE), 'E2 Allocators'!$B$15:$W$361, MATCH('O5 Details by Class &amp; Accounts'!AN$18, 'E2 Allocators'!$B$15:$W$15, 0),FALSE)*$G100), 0, VLOOKUP(VLOOKUP($A100, 'E4 TB Allocation Details'!$A$18:$L$205, MATCH("Customer ID", 'E4 TB Allocation Details'!$A$18:$L$18, 0),FALSE), 'E2 Allocators'!$B$15:$W$361, MATCH('O5 Details by Class &amp; Accounts'!AN$18, 'E2 Allocators'!$B$15:$W$15, 0),FALSE)*$G100)</f>
        <v>0</v>
      </c>
      <c r="AO100" s="1411">
        <f>IF(ISERROR(VLOOKUP(VLOOKUP($A100, 'E4 TB Allocation Details'!$A$18:$L$205, MATCH("Customer ID", 'E4 TB Allocation Details'!$A$18:$L$18, 0),FALSE), 'E2 Allocators'!$B$15:$W$361, MATCH('O5 Details by Class &amp; Accounts'!AO$18, 'E2 Allocators'!$B$15:$W$15, 0),FALSE)*$G100), 0, VLOOKUP(VLOOKUP($A100, 'E4 TB Allocation Details'!$A$18:$L$205, MATCH("Customer ID", 'E4 TB Allocation Details'!$A$18:$L$18, 0),FALSE), 'E2 Allocators'!$B$15:$W$361, MATCH('O5 Details by Class &amp; Accounts'!AO$18, 'E2 Allocators'!$B$15:$W$15, 0),FALSE)*$G100)</f>
        <v>0</v>
      </c>
      <c r="AP100" s="1411">
        <f>IF(ISERROR(VLOOKUP(VLOOKUP($A100, 'E4 TB Allocation Details'!$A$18:$L$205, MATCH("Customer ID", 'E4 TB Allocation Details'!$A$18:$L$18, 0),FALSE), 'E2 Allocators'!$B$15:$W$361, MATCH('O5 Details by Class &amp; Accounts'!AP$18, 'E2 Allocators'!$B$15:$W$15, 0),FALSE)*$G100), 0, VLOOKUP(VLOOKUP($A100, 'E4 TB Allocation Details'!$A$18:$L$205, MATCH("Customer ID", 'E4 TB Allocation Details'!$A$18:$L$18, 0),FALSE), 'E2 Allocators'!$B$15:$W$361, MATCH('O5 Details by Class &amp; Accounts'!AP$18, 'E2 Allocators'!$B$15:$W$15, 0),FALSE)*$G100)</f>
        <v>0</v>
      </c>
      <c r="AQ100" s="1411">
        <f>IF(ISERROR(VLOOKUP(VLOOKUP($A100, 'E4 TB Allocation Details'!$A$18:$L$205, MATCH("Customer ID", 'E4 TB Allocation Details'!$A$18:$L$18, 0),FALSE), 'E2 Allocators'!$B$15:$W$361, MATCH('O5 Details by Class &amp; Accounts'!AQ$18, 'E2 Allocators'!$B$15:$W$15, 0),FALSE)*$G100), 0, VLOOKUP(VLOOKUP($A100, 'E4 TB Allocation Details'!$A$18:$L$205, MATCH("Customer ID", 'E4 TB Allocation Details'!$A$18:$L$18, 0),FALSE), 'E2 Allocators'!$B$15:$W$361, MATCH('O5 Details by Class &amp; Accounts'!AQ$18, 'E2 Allocators'!$B$15:$W$15, 0),FALSE)*$G100)</f>
        <v>0</v>
      </c>
      <c r="AR100" s="1411">
        <f>IF(ISERROR(VLOOKUP(VLOOKUP($A100, 'E4 TB Allocation Details'!$A$18:$L$205, MATCH("Customer ID", 'E4 TB Allocation Details'!$A$18:$L$18, 0),FALSE), 'E2 Allocators'!$B$15:$W$361, MATCH('O5 Details by Class &amp; Accounts'!AR$18, 'E2 Allocators'!$B$15:$W$15, 0),FALSE)*$G100), 0, VLOOKUP(VLOOKUP($A100, 'E4 TB Allocation Details'!$A$18:$L$205, MATCH("Customer ID", 'E4 TB Allocation Details'!$A$18:$L$18, 0),FALSE), 'E2 Allocators'!$B$15:$W$361, MATCH('O5 Details by Class &amp; Accounts'!AR$18, 'E2 Allocators'!$B$15:$W$15, 0),FALSE)*$G100)</f>
        <v>0</v>
      </c>
      <c r="AS100" s="1411">
        <f>IF(ISERROR(VLOOKUP(VLOOKUP($A100, 'E4 TB Allocation Details'!$A$18:$L$205, MATCH("Customer ID", 'E4 TB Allocation Details'!$A$18:$L$18, 0),FALSE), 'E2 Allocators'!$B$15:$W$361, MATCH('O5 Details by Class &amp; Accounts'!AS$18, 'E2 Allocators'!$B$15:$W$15, 0),FALSE)*$G100), 0, VLOOKUP(VLOOKUP($A100, 'E4 TB Allocation Details'!$A$18:$L$205, MATCH("Customer ID", 'E4 TB Allocation Details'!$A$18:$L$18, 0),FALSE), 'E2 Allocators'!$B$15:$W$361, MATCH('O5 Details by Class &amp; Accounts'!AS$18, 'E2 Allocators'!$B$15:$W$15, 0),FALSE)*$G100)</f>
        <v>0</v>
      </c>
      <c r="AT100" s="1411">
        <f>IF(ISERROR(VLOOKUP(VLOOKUP($A100, 'E4 TB Allocation Details'!$A$18:$L$205, MATCH("Customer ID", 'E4 TB Allocation Details'!$A$18:$L$18, 0),FALSE), 'E2 Allocators'!$B$15:$W$361, MATCH('O5 Details by Class &amp; Accounts'!AT$18, 'E2 Allocators'!$B$15:$W$15, 0),FALSE)*$G100), 0, VLOOKUP(VLOOKUP($A100, 'E4 TB Allocation Details'!$A$18:$L$205, MATCH("Customer ID", 'E4 TB Allocation Details'!$A$18:$L$18, 0),FALSE), 'E2 Allocators'!$B$15:$W$361, MATCH('O5 Details by Class &amp; Accounts'!AT$18, 'E2 Allocators'!$B$15:$W$15, 0),FALSE)*$G100)</f>
        <v>0</v>
      </c>
      <c r="AU100" s="1411">
        <f>IF(ISERROR(VLOOKUP(VLOOKUP($A100, 'E4 TB Allocation Details'!$A$18:$L$205, MATCH("Customer ID", 'E4 TB Allocation Details'!$A$18:$L$18, 0),FALSE), 'E2 Allocators'!$B$15:$W$361, MATCH('O5 Details by Class &amp; Accounts'!AU$18, 'E2 Allocators'!$B$15:$W$15, 0),FALSE)*$G100), 0, VLOOKUP(VLOOKUP($A100, 'E4 TB Allocation Details'!$A$18:$L$205, MATCH("Customer ID", 'E4 TB Allocation Details'!$A$18:$L$18, 0),FALSE), 'E2 Allocators'!$B$15:$W$361, MATCH('O5 Details by Class &amp; Accounts'!AU$18, 'E2 Allocators'!$B$15:$W$15, 0),FALSE)*$G100)</f>
        <v>0</v>
      </c>
      <c r="AV100" s="1411">
        <f>IF(ISERROR(VLOOKUP(VLOOKUP($A100, 'E4 TB Allocation Details'!$A$18:$L$205, MATCH("Customer ID", 'E4 TB Allocation Details'!$A$18:$L$18, 0),FALSE), 'E2 Allocators'!$B$15:$W$361, MATCH('O5 Details by Class &amp; Accounts'!AV$18, 'E2 Allocators'!$B$15:$W$15, 0),FALSE)*$G100), 0, VLOOKUP(VLOOKUP($A100, 'E4 TB Allocation Details'!$A$18:$L$205, MATCH("Customer ID", 'E4 TB Allocation Details'!$A$18:$L$18, 0),FALSE), 'E2 Allocators'!$B$15:$W$361, MATCH('O5 Details by Class &amp; Accounts'!AV$18, 'E2 Allocators'!$B$15:$W$15, 0),FALSE)*$G100)</f>
        <v>0</v>
      </c>
      <c r="AW100" s="1411">
        <f>IF(ISERROR(VLOOKUP(VLOOKUP($A100, 'E4 TB Allocation Details'!$A$18:$L$205, MATCH("Customer ID", 'E4 TB Allocation Details'!$A$18:$L$18, 0),FALSE), 'E2 Allocators'!$B$15:$W$361, MATCH('O5 Details by Class &amp; Accounts'!AW$18, 'E2 Allocators'!$B$15:$W$15, 0),FALSE)*$G100), 0, VLOOKUP(VLOOKUP($A100, 'E4 TB Allocation Details'!$A$18:$L$205, MATCH("Customer ID", 'E4 TB Allocation Details'!$A$18:$L$18, 0),FALSE), 'E2 Allocators'!$B$15:$W$361, MATCH('O5 Details by Class &amp; Accounts'!AW$18, 'E2 Allocators'!$B$15:$W$15, 0),FALSE)*$G100)</f>
        <v>0</v>
      </c>
      <c r="AX100" s="1411">
        <f t="shared" si="20"/>
        <v>0</v>
      </c>
      <c r="AY100" s="1411">
        <f>IF(ISERROR(VLOOKUP(VLOOKUP($A100, 'E4 TB Allocation Details'!$A$18:$L$205, MATCH("Misc ID", 'E4 TB Allocation Details'!$A$18:$L$18, 0),FALSE), 'E2 Allocators'!$B$15:$W$361, MATCH('O5 Details by Class &amp; Accounts'!AY$18, 'E2 Allocators'!$B$15:$W$15, 0),FALSE)*$E100), 0, VLOOKUP(VLOOKUP($A100, 'E4 TB Allocation Details'!$A$18:$L$205, MATCH("Misc ID", 'E4 TB Allocation Details'!$A$18:$L$18, 0),FALSE), 'E2 Allocators'!$B$15:$W$361, MATCH('O5 Details by Class &amp; Accounts'!AY$18, 'E2 Allocators'!$B$15:$W$15, 0),FALSE)*$E100)</f>
        <v>-14986.980125962553</v>
      </c>
      <c r="AZ100" s="1411">
        <f>IF(ISERROR(VLOOKUP(VLOOKUP($A100, 'E4 TB Allocation Details'!$A$18:$L$205, MATCH("Misc ID", 'E4 TB Allocation Details'!$A$18:$L$18, 0),FALSE), 'E2 Allocators'!$B$15:$W$361, MATCH('O5 Details by Class &amp; Accounts'!AZ$18, 'E2 Allocators'!$B$15:$W$15, 0),FALSE)*$E100), 0, VLOOKUP(VLOOKUP($A100, 'E4 TB Allocation Details'!$A$18:$L$205, MATCH("Misc ID", 'E4 TB Allocation Details'!$A$18:$L$18, 0),FALSE), 'E2 Allocators'!$B$15:$W$361, MATCH('O5 Details by Class &amp; Accounts'!AZ$18, 'E2 Allocators'!$B$15:$W$15, 0),FALSE)*$E100)</f>
        <v>-5188.5805110957835</v>
      </c>
      <c r="BA100" s="1411">
        <f>IF(ISERROR(VLOOKUP(VLOOKUP($A100, 'E4 TB Allocation Details'!$A$18:$L$205, MATCH("Misc ID", 'E4 TB Allocation Details'!$A$18:$L$18, 0),FALSE), 'E2 Allocators'!$B$15:$W$361, MATCH('O5 Details by Class &amp; Accounts'!BA$18, 'E2 Allocators'!$B$15:$W$15, 0),FALSE)*$E100), 0, VLOOKUP(VLOOKUP($A100, 'E4 TB Allocation Details'!$A$18:$L$205, MATCH("Misc ID", 'E4 TB Allocation Details'!$A$18:$L$18, 0),FALSE), 'E2 Allocators'!$B$15:$W$361, MATCH('O5 Details by Class &amp; Accounts'!BA$18, 'E2 Allocators'!$B$15:$W$15, 0),FALSE)*$E100)</f>
        <v>-7570.1556700961009</v>
      </c>
      <c r="BB100" s="1411">
        <f>IF(ISERROR(VLOOKUP(VLOOKUP($A100, 'E4 TB Allocation Details'!$A$18:$L$205, MATCH("Misc ID", 'E4 TB Allocation Details'!$A$18:$L$18, 0),FALSE), 'E2 Allocators'!$B$15:$W$361, MATCH('O5 Details by Class &amp; Accounts'!BB$18, 'E2 Allocators'!$B$15:$W$15, 0),FALSE)*$E100), 0, VLOOKUP(VLOOKUP($A100, 'E4 TB Allocation Details'!$A$18:$L$205, MATCH("Misc ID", 'E4 TB Allocation Details'!$A$18:$L$18, 0),FALSE), 'E2 Allocators'!$B$15:$W$361, MATCH('O5 Details by Class &amp; Accounts'!BB$18, 'E2 Allocators'!$B$15:$W$15, 0),FALSE)*$E100)</f>
        <v>0</v>
      </c>
      <c r="BC100" s="1411">
        <f>IF(ISERROR(VLOOKUP(VLOOKUP($A100, 'E4 TB Allocation Details'!$A$18:$L$205, MATCH("Misc ID", 'E4 TB Allocation Details'!$A$18:$L$18, 0),FALSE), 'E2 Allocators'!$B$15:$W$361, MATCH('O5 Details by Class &amp; Accounts'!BC$18, 'E2 Allocators'!$B$15:$W$15, 0),FALSE)*$E100), 0, VLOOKUP(VLOOKUP($A100, 'E4 TB Allocation Details'!$A$18:$L$205, MATCH("Misc ID", 'E4 TB Allocation Details'!$A$18:$L$18, 0),FALSE), 'E2 Allocators'!$B$15:$W$361, MATCH('O5 Details by Class &amp; Accounts'!BC$18, 'E2 Allocators'!$B$15:$W$15, 0),FALSE)*$E100)</f>
        <v>0</v>
      </c>
      <c r="BD100" s="1411">
        <f>IF(ISERROR(VLOOKUP(VLOOKUP($A100, 'E4 TB Allocation Details'!$A$18:$L$205, MATCH("Misc ID", 'E4 TB Allocation Details'!$A$18:$L$18, 0),FALSE), 'E2 Allocators'!$B$15:$W$361, MATCH('O5 Details by Class &amp; Accounts'!BD$18, 'E2 Allocators'!$B$15:$W$15, 0),FALSE)*$E100), 0, VLOOKUP(VLOOKUP($A100, 'E4 TB Allocation Details'!$A$18:$L$205, MATCH("Misc ID", 'E4 TB Allocation Details'!$A$18:$L$18, 0),FALSE), 'E2 Allocators'!$B$15:$W$361, MATCH('O5 Details by Class &amp; Accounts'!BD$18, 'E2 Allocators'!$B$15:$W$15, 0),FALSE)*$E100)</f>
        <v>0</v>
      </c>
      <c r="BE100" s="1411">
        <f>IF(ISERROR(VLOOKUP(VLOOKUP($A100, 'E4 TB Allocation Details'!$A$18:$L$205, MATCH("Misc ID", 'E4 TB Allocation Details'!$A$18:$L$18, 0),FALSE), 'E2 Allocators'!$B$15:$W$361, MATCH('O5 Details by Class &amp; Accounts'!BE$18, 'E2 Allocators'!$B$15:$W$15, 0),FALSE)*$E100), 0, VLOOKUP(VLOOKUP($A100, 'E4 TB Allocation Details'!$A$18:$L$205, MATCH("Misc ID", 'E4 TB Allocation Details'!$A$18:$L$18, 0),FALSE), 'E2 Allocators'!$B$15:$W$361, MATCH('O5 Details by Class &amp; Accounts'!BE$18, 'E2 Allocators'!$B$15:$W$15, 0),FALSE)*$E100)</f>
        <v>-2040.2723754811675</v>
      </c>
      <c r="BF100" s="1411">
        <f>IF(ISERROR(VLOOKUP(VLOOKUP($A100, 'E4 TB Allocation Details'!$A$18:$L$205, MATCH("Misc ID", 'E4 TB Allocation Details'!$A$18:$L$18, 0),FALSE), 'E2 Allocators'!$B$15:$W$361, MATCH('O5 Details by Class &amp; Accounts'!BF$18, 'E2 Allocators'!$B$15:$W$15, 0),FALSE)*$E100), 0, VLOOKUP(VLOOKUP($A100, 'E4 TB Allocation Details'!$A$18:$L$205, MATCH("Misc ID", 'E4 TB Allocation Details'!$A$18:$L$18, 0),FALSE), 'E2 Allocators'!$B$15:$W$361, MATCH('O5 Details by Class &amp; Accounts'!BF$18, 'E2 Allocators'!$B$15:$W$15, 0),FALSE)*$E100)</f>
        <v>-111.95353498794863</v>
      </c>
      <c r="BG100" s="1411">
        <f>IF(ISERROR(VLOOKUP(VLOOKUP($A100, 'E4 TB Allocation Details'!$A$18:$L$205, MATCH("Misc ID", 'E4 TB Allocation Details'!$A$18:$L$18, 0),FALSE), 'E2 Allocators'!$B$15:$W$361, MATCH('O5 Details by Class &amp; Accounts'!BG$18, 'E2 Allocators'!$B$15:$W$15, 0),FALSE)*$E100), 0, VLOOKUP(VLOOKUP($A100, 'E4 TB Allocation Details'!$A$18:$L$205, MATCH("Misc ID", 'E4 TB Allocation Details'!$A$18:$L$18, 0),FALSE), 'E2 Allocators'!$B$15:$W$361, MATCH('O5 Details by Class &amp; Accounts'!BG$18, 'E2 Allocators'!$B$15:$W$15, 0),FALSE)*$E100)</f>
        <v>-102.05778237644107</v>
      </c>
      <c r="BH100" s="1411">
        <f>IF(ISERROR(VLOOKUP(VLOOKUP($A100, 'E4 TB Allocation Details'!$A$18:$L$205, MATCH("Misc ID", 'E4 TB Allocation Details'!$A$18:$L$18, 0),FALSE), 'E2 Allocators'!$B$15:$W$361, MATCH('O5 Details by Class &amp; Accounts'!BH$18, 'E2 Allocators'!$B$15:$W$15, 0),FALSE)*$E100), 0, VLOOKUP(VLOOKUP($A100, 'E4 TB Allocation Details'!$A$18:$L$205, MATCH("Misc ID", 'E4 TB Allocation Details'!$A$18:$L$18, 0),FALSE), 'E2 Allocators'!$B$15:$W$361, MATCH('O5 Details by Class &amp; Accounts'!BH$18, 'E2 Allocators'!$B$15:$W$15, 0),FALSE)*$E100)</f>
        <v>0</v>
      </c>
      <c r="BI100" s="1411">
        <f>IF(ISERROR(VLOOKUP(VLOOKUP($A100, 'E4 TB Allocation Details'!$A$18:$L$205, MATCH("Misc ID", 'E4 TB Allocation Details'!$A$18:$L$18, 0),FALSE), 'E2 Allocators'!$B$15:$W$361, MATCH('O5 Details by Class &amp; Accounts'!BI$18, 'E2 Allocators'!$B$15:$W$15, 0),FALSE)*$E100), 0, VLOOKUP(VLOOKUP($A100, 'E4 TB Allocation Details'!$A$18:$L$205, MATCH("Misc ID", 'E4 TB Allocation Details'!$A$18:$L$18, 0),FALSE), 'E2 Allocators'!$B$15:$W$361, MATCH('O5 Details by Class &amp; Accounts'!BI$18, 'E2 Allocators'!$B$15:$W$15, 0),FALSE)*$E100)</f>
        <v>0</v>
      </c>
      <c r="BJ100" s="1411">
        <f>IF(ISERROR(VLOOKUP(VLOOKUP($A100, 'E4 TB Allocation Details'!$A$18:$L$205, MATCH("Misc ID", 'E4 TB Allocation Details'!$A$18:$L$18, 0),FALSE), 'E2 Allocators'!$B$15:$W$361, MATCH('O5 Details by Class &amp; Accounts'!BJ$18, 'E2 Allocators'!$B$15:$W$15, 0),FALSE)*$E100), 0, VLOOKUP(VLOOKUP($A100, 'E4 TB Allocation Details'!$A$18:$L$205, MATCH("Misc ID", 'E4 TB Allocation Details'!$A$18:$L$18, 0),FALSE), 'E2 Allocators'!$B$15:$W$361, MATCH('O5 Details by Class &amp; Accounts'!BJ$18, 'E2 Allocators'!$B$15:$W$15, 0),FALSE)*$E100)</f>
        <v>0</v>
      </c>
      <c r="BK100" s="1411">
        <f>IF(ISERROR(VLOOKUP(VLOOKUP($A100, 'E4 TB Allocation Details'!$A$18:$L$205, MATCH("Misc ID", 'E4 TB Allocation Details'!$A$18:$L$18, 0),FALSE), 'E2 Allocators'!$B$15:$W$361, MATCH('O5 Details by Class &amp; Accounts'!BK$18, 'E2 Allocators'!$B$15:$W$15, 0),FALSE)*$E100), 0, VLOOKUP(VLOOKUP($A100, 'E4 TB Allocation Details'!$A$18:$L$205, MATCH("Misc ID", 'E4 TB Allocation Details'!$A$18:$L$18, 0),FALSE), 'E2 Allocators'!$B$15:$W$361, MATCH('O5 Details by Class &amp; Accounts'!BK$18, 'E2 Allocators'!$B$15:$W$15, 0),FALSE)*$E100)</f>
        <v>0</v>
      </c>
      <c r="BL100" s="1411">
        <f>IF(ISERROR(VLOOKUP(VLOOKUP($A100, 'E4 TB Allocation Details'!$A$18:$L$205, MATCH("Misc ID", 'E4 TB Allocation Details'!$A$18:$L$18, 0),FALSE), 'E2 Allocators'!$B$15:$W$361, MATCH('O5 Details by Class &amp; Accounts'!BL$18, 'E2 Allocators'!$B$15:$W$15, 0),FALSE)*$E100), 0, VLOOKUP(VLOOKUP($A100, 'E4 TB Allocation Details'!$A$18:$L$205, MATCH("Misc ID", 'E4 TB Allocation Details'!$A$18:$L$18, 0),FALSE), 'E2 Allocators'!$B$15:$W$361, MATCH('O5 Details by Class &amp; Accounts'!BL$18, 'E2 Allocators'!$B$15:$W$15, 0),FALSE)*$E100)</f>
        <v>0</v>
      </c>
      <c r="BM100" s="1411">
        <f>IF(ISERROR(VLOOKUP(VLOOKUP($A100, 'E4 TB Allocation Details'!$A$18:$L$205, MATCH("Misc ID", 'E4 TB Allocation Details'!$A$18:$L$18, 0),FALSE), 'E2 Allocators'!$B$15:$W$361, MATCH('O5 Details by Class &amp; Accounts'!BM$18, 'E2 Allocators'!$B$15:$W$15, 0),FALSE)*$E100), 0, VLOOKUP(VLOOKUP($A100, 'E4 TB Allocation Details'!$A$18:$L$205, MATCH("Misc ID", 'E4 TB Allocation Details'!$A$18:$L$18, 0),FALSE), 'E2 Allocators'!$B$15:$W$361, MATCH('O5 Details by Class &amp; Accounts'!BM$18, 'E2 Allocators'!$B$15:$W$15, 0),FALSE)*$E100)</f>
        <v>0</v>
      </c>
      <c r="BN100" s="1411">
        <f>IF(ISERROR(VLOOKUP(VLOOKUP($A100, 'E4 TB Allocation Details'!$A$18:$L$205, MATCH("Misc ID", 'E4 TB Allocation Details'!$A$18:$L$18, 0),FALSE), 'E2 Allocators'!$B$15:$W$361, MATCH('O5 Details by Class &amp; Accounts'!BN$18, 'E2 Allocators'!$B$15:$W$15, 0),FALSE)*$E100), 0, VLOOKUP(VLOOKUP($A100, 'E4 TB Allocation Details'!$A$18:$L$205, MATCH("Misc ID", 'E4 TB Allocation Details'!$A$18:$L$18, 0),FALSE), 'E2 Allocators'!$B$15:$W$361, MATCH('O5 Details by Class &amp; Accounts'!BN$18, 'E2 Allocators'!$B$15:$W$15, 0),FALSE)*$E100)</f>
        <v>0</v>
      </c>
      <c r="BO100" s="1411">
        <f>IF(ISERROR(VLOOKUP(VLOOKUP($A100, 'E4 TB Allocation Details'!$A$18:$L$205, MATCH("Misc ID", 'E4 TB Allocation Details'!$A$18:$L$18, 0),FALSE), 'E2 Allocators'!$B$15:$W$361, MATCH('O5 Details by Class &amp; Accounts'!BO$18, 'E2 Allocators'!$B$15:$W$15, 0),FALSE)*$E100), 0, VLOOKUP(VLOOKUP($A100, 'E4 TB Allocation Details'!$A$18:$L$205, MATCH("Misc ID", 'E4 TB Allocation Details'!$A$18:$L$18, 0),FALSE), 'E2 Allocators'!$B$15:$W$361, MATCH('O5 Details by Class &amp; Accounts'!BO$18, 'E2 Allocators'!$B$15:$W$15, 0),FALSE)*$E100)</f>
        <v>0</v>
      </c>
      <c r="BP100" s="1411">
        <f>IF(ISERROR(VLOOKUP(VLOOKUP($A100, 'E4 TB Allocation Details'!$A$18:$L$205, MATCH("Misc ID", 'E4 TB Allocation Details'!$A$18:$L$18, 0),FALSE), 'E2 Allocators'!$B$15:$W$361, MATCH('O5 Details by Class &amp; Accounts'!BP$18, 'E2 Allocators'!$B$15:$W$15, 0),FALSE)*$E100), 0, VLOOKUP(VLOOKUP($A100, 'E4 TB Allocation Details'!$A$18:$L$205, MATCH("Misc ID", 'E4 TB Allocation Details'!$A$18:$L$18, 0),FALSE), 'E2 Allocators'!$B$15:$W$361, MATCH('O5 Details by Class &amp; Accounts'!BP$18, 'E2 Allocators'!$B$15:$W$15, 0),FALSE)*$E100)</f>
        <v>0</v>
      </c>
      <c r="BQ100" s="1411">
        <f>IF(ISERROR(VLOOKUP(VLOOKUP($A100, 'E4 TB Allocation Details'!$A$18:$L$205, MATCH("Misc ID", 'E4 TB Allocation Details'!$A$18:$L$18, 0),FALSE), 'E2 Allocators'!$B$15:$W$361, MATCH('O5 Details by Class &amp; Accounts'!BQ$18, 'E2 Allocators'!$B$15:$W$15, 0),FALSE)*$E100), 0, VLOOKUP(VLOOKUP($A100, 'E4 TB Allocation Details'!$A$18:$L$205, MATCH("Misc ID", 'E4 TB Allocation Details'!$A$18:$L$18, 0),FALSE), 'E2 Allocators'!$B$15:$W$361, MATCH('O5 Details by Class &amp; Accounts'!BQ$18, 'E2 Allocators'!$B$15:$W$15, 0),FALSE)*$E100)</f>
        <v>0</v>
      </c>
      <c r="BR100" s="1411">
        <f>IF(ISERROR(VLOOKUP(VLOOKUP($A100, 'E4 TB Allocation Details'!$A$18:$L$205, MATCH("Misc ID", 'E4 TB Allocation Details'!$A$18:$L$18, 0),FALSE), 'E2 Allocators'!$B$15:$W$361, MATCH('O5 Details by Class &amp; Accounts'!BR$18, 'E2 Allocators'!$B$15:$W$15, 0),FALSE)*$E100), 0, VLOOKUP(VLOOKUP($A100, 'E4 TB Allocation Details'!$A$18:$L$205, MATCH("Misc ID", 'E4 TB Allocation Details'!$A$18:$L$18, 0),FALSE), 'E2 Allocators'!$B$15:$W$361, MATCH('O5 Details by Class &amp; Accounts'!BR$18, 'E2 Allocators'!$B$15:$W$15, 0),FALSE)*$E100)</f>
        <v>0</v>
      </c>
      <c r="BS100" s="1411">
        <f t="shared" si="21"/>
        <v>-29999.999999999993</v>
      </c>
      <c r="BT100" s="1411">
        <f>IF(ISERROR(VLOOKUP(VLOOKUP($A100, 'E4 TB Allocation Details'!$A$18:$L$205, MATCH("A &amp; G ID", 'E4 TB Allocation Details'!$A$18:$L$18, 0),FALSE), 'E2 Allocators'!$B$15:$W$361, MATCH('O5 Details by Class &amp; Accounts'!BT$18, 'E2 Allocators'!$B$15:$W$15, 0),FALSE)*$E100), 0, VLOOKUP(VLOOKUP($A100, 'E4 TB Allocation Details'!$A$18:$L$205, MATCH("A &amp; G ID", 'E4 TB Allocation Details'!$A$18:$L$18, 0),FALSE), 'E2 Allocators'!$B$15:$W$361, MATCH('O5 Details by Class &amp; Accounts'!BT$18, 'E2 Allocators'!$B$15:$W$15, 0),FALSE)*$E100)</f>
        <v>0</v>
      </c>
      <c r="BU100" s="1411">
        <f>IF(ISERROR(VLOOKUP(VLOOKUP($A100, 'E4 TB Allocation Details'!$A$18:$L$205, MATCH("A &amp; G ID", 'E4 TB Allocation Details'!$A$18:$L$18, 0),FALSE), 'E2 Allocators'!$B$15:$W$361, MATCH('O5 Details by Class &amp; Accounts'!BU$18, 'E2 Allocators'!$B$15:$W$15, 0),FALSE)*$E100), 0, VLOOKUP(VLOOKUP($A100, 'E4 TB Allocation Details'!$A$18:$L$205, MATCH("A &amp; G ID", 'E4 TB Allocation Details'!$A$18:$L$18, 0),FALSE), 'E2 Allocators'!$B$15:$W$361, MATCH('O5 Details by Class &amp; Accounts'!BU$18, 'E2 Allocators'!$B$15:$W$15, 0),FALSE)*$E100)</f>
        <v>0</v>
      </c>
      <c r="BV100" s="1411">
        <f>IF(ISERROR(VLOOKUP(VLOOKUP($A100, 'E4 TB Allocation Details'!$A$18:$L$205, MATCH("A &amp; G ID", 'E4 TB Allocation Details'!$A$18:$L$18, 0),FALSE), 'E2 Allocators'!$B$15:$W$361, MATCH('O5 Details by Class &amp; Accounts'!BV$18, 'E2 Allocators'!$B$15:$W$15, 0),FALSE)*$E100), 0, VLOOKUP(VLOOKUP($A100, 'E4 TB Allocation Details'!$A$18:$L$205, MATCH("A &amp; G ID", 'E4 TB Allocation Details'!$A$18:$L$18, 0),FALSE), 'E2 Allocators'!$B$15:$W$361, MATCH('O5 Details by Class &amp; Accounts'!BV$18, 'E2 Allocators'!$B$15:$W$15, 0),FALSE)*$E100)</f>
        <v>0</v>
      </c>
      <c r="BW100" s="1411">
        <f>IF(ISERROR(VLOOKUP(VLOOKUP($A100, 'E4 TB Allocation Details'!$A$18:$L$205, MATCH("A &amp; G ID", 'E4 TB Allocation Details'!$A$18:$L$18, 0),FALSE), 'E2 Allocators'!$B$15:$W$361, MATCH('O5 Details by Class &amp; Accounts'!BW$18, 'E2 Allocators'!$B$15:$W$15, 0),FALSE)*$E100), 0, VLOOKUP(VLOOKUP($A100, 'E4 TB Allocation Details'!$A$18:$L$205, MATCH("A &amp; G ID", 'E4 TB Allocation Details'!$A$18:$L$18, 0),FALSE), 'E2 Allocators'!$B$15:$W$361, MATCH('O5 Details by Class &amp; Accounts'!BW$18, 'E2 Allocators'!$B$15:$W$15, 0),FALSE)*$E100)</f>
        <v>0</v>
      </c>
      <c r="BX100" s="1411">
        <f>IF(ISERROR(VLOOKUP(VLOOKUP($A100, 'E4 TB Allocation Details'!$A$18:$L$205, MATCH("A &amp; G ID", 'E4 TB Allocation Details'!$A$18:$L$18, 0),FALSE), 'E2 Allocators'!$B$15:$W$361, MATCH('O5 Details by Class &amp; Accounts'!BX$18, 'E2 Allocators'!$B$15:$W$15, 0),FALSE)*$E100), 0, VLOOKUP(VLOOKUP($A100, 'E4 TB Allocation Details'!$A$18:$L$205, MATCH("A &amp; G ID", 'E4 TB Allocation Details'!$A$18:$L$18, 0),FALSE), 'E2 Allocators'!$B$15:$W$361, MATCH('O5 Details by Class &amp; Accounts'!BX$18, 'E2 Allocators'!$B$15:$W$15, 0),FALSE)*$E100)</f>
        <v>0</v>
      </c>
      <c r="BY100" s="1411">
        <f>IF(ISERROR(VLOOKUP(VLOOKUP($A100, 'E4 TB Allocation Details'!$A$18:$L$205, MATCH("A &amp; G ID", 'E4 TB Allocation Details'!$A$18:$L$18, 0),FALSE), 'E2 Allocators'!$B$15:$W$361, MATCH('O5 Details by Class &amp; Accounts'!BY$18, 'E2 Allocators'!$B$15:$W$15, 0),FALSE)*$E100), 0, VLOOKUP(VLOOKUP($A100, 'E4 TB Allocation Details'!$A$18:$L$205, MATCH("A &amp; G ID", 'E4 TB Allocation Details'!$A$18:$L$18, 0),FALSE), 'E2 Allocators'!$B$15:$W$361, MATCH('O5 Details by Class &amp; Accounts'!BY$18, 'E2 Allocators'!$B$15:$W$15, 0),FALSE)*$E100)</f>
        <v>0</v>
      </c>
      <c r="BZ100" s="1411">
        <f>IF(ISERROR(VLOOKUP(VLOOKUP($A100, 'E4 TB Allocation Details'!$A$18:$L$205, MATCH("A &amp; G ID", 'E4 TB Allocation Details'!$A$18:$L$18, 0),FALSE), 'E2 Allocators'!$B$15:$W$361, MATCH('O5 Details by Class &amp; Accounts'!BZ$18, 'E2 Allocators'!$B$15:$W$15, 0),FALSE)*$E100), 0, VLOOKUP(VLOOKUP($A100, 'E4 TB Allocation Details'!$A$18:$L$205, MATCH("A &amp; G ID", 'E4 TB Allocation Details'!$A$18:$L$18, 0),FALSE), 'E2 Allocators'!$B$15:$W$361, MATCH('O5 Details by Class &amp; Accounts'!BZ$18, 'E2 Allocators'!$B$15:$W$15, 0),FALSE)*$E100)</f>
        <v>0</v>
      </c>
      <c r="CA100" s="1411">
        <f>IF(ISERROR(VLOOKUP(VLOOKUP($A100, 'E4 TB Allocation Details'!$A$18:$L$205, MATCH("A &amp; G ID", 'E4 TB Allocation Details'!$A$18:$L$18, 0),FALSE), 'E2 Allocators'!$B$15:$W$361, MATCH('O5 Details by Class &amp; Accounts'!CA$18, 'E2 Allocators'!$B$15:$W$15, 0),FALSE)*$E100), 0, VLOOKUP(VLOOKUP($A100, 'E4 TB Allocation Details'!$A$18:$L$205, MATCH("A &amp; G ID", 'E4 TB Allocation Details'!$A$18:$L$18, 0),FALSE), 'E2 Allocators'!$B$15:$W$361, MATCH('O5 Details by Class &amp; Accounts'!CA$18, 'E2 Allocators'!$B$15:$W$15, 0),FALSE)*$E100)</f>
        <v>0</v>
      </c>
      <c r="CB100" s="1411">
        <f>IF(ISERROR(VLOOKUP(VLOOKUP($A100, 'E4 TB Allocation Details'!$A$18:$L$205, MATCH("A &amp; G ID", 'E4 TB Allocation Details'!$A$18:$L$18, 0),FALSE), 'E2 Allocators'!$B$15:$W$361, MATCH('O5 Details by Class &amp; Accounts'!CB$18, 'E2 Allocators'!$B$15:$W$15, 0),FALSE)*$E100), 0, VLOOKUP(VLOOKUP($A100, 'E4 TB Allocation Details'!$A$18:$L$205, MATCH("A &amp; G ID", 'E4 TB Allocation Details'!$A$18:$L$18, 0),FALSE), 'E2 Allocators'!$B$15:$W$361, MATCH('O5 Details by Class &amp; Accounts'!CB$18, 'E2 Allocators'!$B$15:$W$15, 0),FALSE)*$E100)</f>
        <v>0</v>
      </c>
      <c r="CC100" s="1411">
        <f>IF(ISERROR(VLOOKUP(VLOOKUP($A100, 'E4 TB Allocation Details'!$A$18:$L$205, MATCH("A &amp; G ID", 'E4 TB Allocation Details'!$A$18:$L$18, 0),FALSE), 'E2 Allocators'!$B$15:$W$361, MATCH('O5 Details by Class &amp; Accounts'!CC$18, 'E2 Allocators'!$B$15:$W$15, 0),FALSE)*$E100), 0, VLOOKUP(VLOOKUP($A100, 'E4 TB Allocation Details'!$A$18:$L$205, MATCH("A &amp; G ID", 'E4 TB Allocation Details'!$A$18:$L$18, 0),FALSE), 'E2 Allocators'!$B$15:$W$361, MATCH('O5 Details by Class &amp; Accounts'!CC$18, 'E2 Allocators'!$B$15:$W$15, 0),FALSE)*$E100)</f>
        <v>0</v>
      </c>
      <c r="CD100" s="1411">
        <f>IF(ISERROR(VLOOKUP(VLOOKUP($A100, 'E4 TB Allocation Details'!$A$18:$L$205, MATCH("A &amp; G ID", 'E4 TB Allocation Details'!$A$18:$L$18, 0),FALSE), 'E2 Allocators'!$B$15:$W$361, MATCH('O5 Details by Class &amp; Accounts'!CD$18, 'E2 Allocators'!$B$15:$W$15, 0),FALSE)*$E100), 0, VLOOKUP(VLOOKUP($A100, 'E4 TB Allocation Details'!$A$18:$L$205, MATCH("A &amp; G ID", 'E4 TB Allocation Details'!$A$18:$L$18, 0),FALSE), 'E2 Allocators'!$B$15:$W$361, MATCH('O5 Details by Class &amp; Accounts'!CD$18, 'E2 Allocators'!$B$15:$W$15, 0),FALSE)*$E100)</f>
        <v>0</v>
      </c>
      <c r="CE100" s="1411">
        <f>IF(ISERROR(VLOOKUP(VLOOKUP($A100, 'E4 TB Allocation Details'!$A$18:$L$205, MATCH("A &amp; G ID", 'E4 TB Allocation Details'!$A$18:$L$18, 0),FALSE), 'E2 Allocators'!$B$15:$W$361, MATCH('O5 Details by Class &amp; Accounts'!CE$18, 'E2 Allocators'!$B$15:$W$15, 0),FALSE)*$E100), 0, VLOOKUP(VLOOKUP($A100, 'E4 TB Allocation Details'!$A$18:$L$205, MATCH("A &amp; G ID", 'E4 TB Allocation Details'!$A$18:$L$18, 0),FALSE), 'E2 Allocators'!$B$15:$W$361, MATCH('O5 Details by Class &amp; Accounts'!CE$18, 'E2 Allocators'!$B$15:$W$15, 0),FALSE)*$E100)</f>
        <v>0</v>
      </c>
      <c r="CF100" s="1411">
        <f>IF(ISERROR(VLOOKUP(VLOOKUP($A100, 'E4 TB Allocation Details'!$A$18:$L$205, MATCH("A &amp; G ID", 'E4 TB Allocation Details'!$A$18:$L$18, 0),FALSE), 'E2 Allocators'!$B$15:$W$361, MATCH('O5 Details by Class &amp; Accounts'!CF$18, 'E2 Allocators'!$B$15:$W$15, 0),FALSE)*$E100), 0, VLOOKUP(VLOOKUP($A100, 'E4 TB Allocation Details'!$A$18:$L$205, MATCH("A &amp; G ID", 'E4 TB Allocation Details'!$A$18:$L$18, 0),FALSE), 'E2 Allocators'!$B$15:$W$361, MATCH('O5 Details by Class &amp; Accounts'!CF$18, 'E2 Allocators'!$B$15:$W$15, 0),FALSE)*$E100)</f>
        <v>0</v>
      </c>
      <c r="CG100" s="1411">
        <f>IF(ISERROR(VLOOKUP(VLOOKUP($A100, 'E4 TB Allocation Details'!$A$18:$L$205, MATCH("A &amp; G ID", 'E4 TB Allocation Details'!$A$18:$L$18, 0),FALSE), 'E2 Allocators'!$B$15:$W$361, MATCH('O5 Details by Class &amp; Accounts'!CG$18, 'E2 Allocators'!$B$15:$W$15, 0),FALSE)*$E100), 0, VLOOKUP(VLOOKUP($A100, 'E4 TB Allocation Details'!$A$18:$L$205, MATCH("A &amp; G ID", 'E4 TB Allocation Details'!$A$18:$L$18, 0),FALSE), 'E2 Allocators'!$B$15:$W$361, MATCH('O5 Details by Class &amp; Accounts'!CG$18, 'E2 Allocators'!$B$15:$W$15, 0),FALSE)*$E100)</f>
        <v>0</v>
      </c>
      <c r="CH100" s="1411">
        <f>IF(ISERROR(VLOOKUP(VLOOKUP($A100, 'E4 TB Allocation Details'!$A$18:$L$205, MATCH("A &amp; G ID", 'E4 TB Allocation Details'!$A$18:$L$18, 0),FALSE), 'E2 Allocators'!$B$15:$W$361, MATCH('O5 Details by Class &amp; Accounts'!CH$18, 'E2 Allocators'!$B$15:$W$15, 0),FALSE)*$E100), 0, VLOOKUP(VLOOKUP($A100, 'E4 TB Allocation Details'!$A$18:$L$205, MATCH("A &amp; G ID", 'E4 TB Allocation Details'!$A$18:$L$18, 0),FALSE), 'E2 Allocators'!$B$15:$W$361, MATCH('O5 Details by Class &amp; Accounts'!CH$18, 'E2 Allocators'!$B$15:$W$15, 0),FALSE)*$E100)</f>
        <v>0</v>
      </c>
      <c r="CI100" s="1411">
        <f>IF(ISERROR(VLOOKUP(VLOOKUP($A100, 'E4 TB Allocation Details'!$A$18:$L$205, MATCH("A &amp; G ID", 'E4 TB Allocation Details'!$A$18:$L$18, 0),FALSE), 'E2 Allocators'!$B$15:$W$361, MATCH('O5 Details by Class &amp; Accounts'!CI$18, 'E2 Allocators'!$B$15:$W$15, 0),FALSE)*$E100), 0, VLOOKUP(VLOOKUP($A100, 'E4 TB Allocation Details'!$A$18:$L$205, MATCH("A &amp; G ID", 'E4 TB Allocation Details'!$A$18:$L$18, 0),FALSE), 'E2 Allocators'!$B$15:$W$361, MATCH('O5 Details by Class &amp; Accounts'!CI$18, 'E2 Allocators'!$B$15:$W$15, 0),FALSE)*$E100)</f>
        <v>0</v>
      </c>
      <c r="CJ100" s="1411">
        <f>IF(ISERROR(VLOOKUP(VLOOKUP($A100, 'E4 TB Allocation Details'!$A$18:$L$205, MATCH("A &amp; G ID", 'E4 TB Allocation Details'!$A$18:$L$18, 0),FALSE), 'E2 Allocators'!$B$15:$W$361, MATCH('O5 Details by Class &amp; Accounts'!CJ$18, 'E2 Allocators'!$B$15:$W$15, 0),FALSE)*$E100), 0, VLOOKUP(VLOOKUP($A100, 'E4 TB Allocation Details'!$A$18:$L$205, MATCH("A &amp; G ID", 'E4 TB Allocation Details'!$A$18:$L$18, 0),FALSE), 'E2 Allocators'!$B$15:$W$361, MATCH('O5 Details by Class &amp; Accounts'!CJ$18, 'E2 Allocators'!$B$15:$W$15, 0),FALSE)*$E100)</f>
        <v>0</v>
      </c>
      <c r="CK100" s="1411">
        <f>IF(ISERROR(VLOOKUP(VLOOKUP($A100, 'E4 TB Allocation Details'!$A$18:$L$205, MATCH("A &amp; G ID", 'E4 TB Allocation Details'!$A$18:$L$18, 0),FALSE), 'E2 Allocators'!$B$15:$W$361, MATCH('O5 Details by Class &amp; Accounts'!CK$18, 'E2 Allocators'!$B$15:$W$15, 0),FALSE)*$E100), 0, VLOOKUP(VLOOKUP($A100, 'E4 TB Allocation Details'!$A$18:$L$205, MATCH("A &amp; G ID", 'E4 TB Allocation Details'!$A$18:$L$18, 0),FALSE), 'E2 Allocators'!$B$15:$W$361, MATCH('O5 Details by Class &amp; Accounts'!CK$18, 'E2 Allocators'!$B$15:$W$15, 0),FALSE)*$E100)</f>
        <v>0</v>
      </c>
      <c r="CL100" s="1411">
        <f>IF(ISERROR(VLOOKUP(VLOOKUP($A100, 'E4 TB Allocation Details'!$A$18:$L$205, MATCH("A &amp; G ID", 'E4 TB Allocation Details'!$A$18:$L$18, 0),FALSE), 'E2 Allocators'!$B$15:$W$361, MATCH('O5 Details by Class &amp; Accounts'!CL$18, 'E2 Allocators'!$B$15:$W$15, 0),FALSE)*$E100), 0, VLOOKUP(VLOOKUP($A100, 'E4 TB Allocation Details'!$A$18:$L$205, MATCH("A &amp; G ID", 'E4 TB Allocation Details'!$A$18:$L$18, 0),FALSE), 'E2 Allocators'!$B$15:$W$361, MATCH('O5 Details by Class &amp; Accounts'!CL$18, 'E2 Allocators'!$B$15:$W$15, 0),FALSE)*$E100)</f>
        <v>0</v>
      </c>
      <c r="CM100" s="1411">
        <f>IF(ISERROR(VLOOKUP(VLOOKUP($A100, 'E4 TB Allocation Details'!$A$18:$L$205, MATCH("A &amp; G ID", 'E4 TB Allocation Details'!$A$18:$L$18, 0),FALSE), 'E2 Allocators'!$B$15:$W$361, MATCH('O5 Details by Class &amp; Accounts'!CM$18, 'E2 Allocators'!$B$15:$W$15, 0),FALSE)*$E100), 0, VLOOKUP(VLOOKUP($A100, 'E4 TB Allocation Details'!$A$18:$L$205, MATCH("A &amp; G ID", 'E4 TB Allocation Details'!$A$18:$L$18, 0),FALSE), 'E2 Allocators'!$B$15:$W$361, MATCH('O5 Details by Class &amp; Accounts'!CM$18, 'E2 Allocators'!$B$15:$W$15, 0),FALSE)*$E100)</f>
        <v>0</v>
      </c>
      <c r="CN100" s="1411">
        <f t="shared" si="22"/>
        <v>0</v>
      </c>
      <c r="CO100" s="1791">
        <f t="shared" si="23"/>
        <v>-7.2759576141834259E-12</v>
      </c>
      <c r="CQ100" s="2086" t="s">
        <v>401</v>
      </c>
    </row>
    <row r="101" spans="1:95" s="80" customFormat="1" ht="25.5">
      <c r="A101" s="1179">
        <v>4330</v>
      </c>
      <c r="B101" s="1180" t="s">
        <v>726</v>
      </c>
      <c r="C101" s="1788">
        <f>IF(ISERROR(VLOOKUP($A101,'I3 TB Data'!$A$23:$H$458,MATCH('O5 Details by Class &amp; Accounts'!$C$18, 'I3 TB Data'!$A$23:$H$23,0),0)), 0, VLOOKUP($A101,'I3 TB Data'!$A$23:$H$458,MATCH('O5 Details by Class &amp; Accounts'!$C$18,'I3 TB Data'!$A$23:$H$23,0),0))</f>
        <v>0</v>
      </c>
      <c r="D101" s="1789"/>
      <c r="E101" s="1788">
        <f t="shared" si="17"/>
        <v>0</v>
      </c>
      <c r="F101" s="1790">
        <f>IF(ISERROR(VLOOKUP($A101, 'E1 Categorization'!A33:E122, MATCH("Customer Component", 'E1 Categorization'!$A$33:$E$33,0), 0)), 0, IF(VLOOKUP($A101, 'E1 Categorization'!A33:E122, MATCH("Customer Component", 'E1 Categorization'!$A$33:$E$33,0), 0)=0, 'O5 Details by Class &amp; Accounts'!$E101, IF(AND(VLOOKUP($A101, 'E1 Categorization'!A33:E122, MATCH("Customer Component", 'E1 Categorization'!$A$33:$E$33,0), 0) &gt;0, VLOOKUP($A101, 'E1 Categorization'!A33:E122, MATCH("Customer Component", 'E1 Categorization'!$A$33:$E$33,0), 0)&lt;1), 'O5 Details by Class &amp; Accounts'!$E101*(1-VLOOKUP($A101, 'E1 Categorization'!A33:E122, MATCH("Customer Component", 'E1 Categorization'!$A$33:$E$33,0), 0)), 0)))</f>
        <v>0</v>
      </c>
      <c r="G101" s="1790">
        <f>IF(ISERROR(VLOOKUP($A101, 'E1 Categorization'!A33:E122, MATCH("Customer Component", 'E1 Categorization'!$A$33:$E$33,0), 0)),0, IF(VLOOKUP($A101, 'E1 Categorization'!A33:E122, MATCH("Customer Component", 'E1 Categorization'!$A$33:$E$33,0), 0)=0, 0, IF(AND(VLOOKUP($A101, 'E1 Categorization'!A33:E122, MATCH("Customer Component", 'E1 Categorization'!$A$33:$E$33,0), 0) &gt;0, VLOOKUP($A101, 'E1 Categorization'!A33:E122, MATCH("Customer Component", 'E1 Categorization'!$A$33:$E$33,0), 0)&lt;1), 'O5 Details by Class &amp; Accounts'!$E101*(VLOOKUP($A101, 'E1 Categorization'!A33:E122, MATCH("Customer Component", 'E1 Categorization'!$A$33:$E$33,0), 0)), 'O5 Details by Class &amp; Accounts'!$E101)))</f>
        <v>0</v>
      </c>
      <c r="H101" s="1411">
        <f t="shared" si="18"/>
        <v>0</v>
      </c>
      <c r="I101" s="1411">
        <f>IF(ISERROR(VLOOKUP(VLOOKUP($A101, 'E4 TB Allocation Details'!$A$18:$L$205, MATCH("Demand ID", 'E4 TB Allocation Details'!$A$18:$L$18, 0),FALSE), 'E2 Allocators'!$B$15:$W$361, MATCH('O5 Details by Class &amp; Accounts'!I$18, 'E2 Allocators'!$B$15:$W$15, 0),FALSE)*$F101), 0, VLOOKUP(VLOOKUP($A101, 'E4 TB Allocation Details'!$A$18:$L$205, MATCH("Demand ID", 'E4 TB Allocation Details'!$A$18:$L$18, 0),FALSE), 'E2 Allocators'!$B$15:$W$361, MATCH('O5 Details by Class &amp; Accounts'!I$18, 'E2 Allocators'!$B$15:$W$15, 0),FALSE)*$F101)</f>
        <v>0</v>
      </c>
      <c r="J101" s="1411">
        <f>IF(ISERROR(VLOOKUP(VLOOKUP($A101, 'E4 TB Allocation Details'!$A$18:$L$205, MATCH("Demand ID", 'E4 TB Allocation Details'!$A$18:$L$18, 0),FALSE), 'E2 Allocators'!$B$15:$W$361, MATCH('O5 Details by Class &amp; Accounts'!J$18, 'E2 Allocators'!$B$15:$W$15, 0),FALSE)*$F101), 0, VLOOKUP(VLOOKUP($A101, 'E4 TB Allocation Details'!$A$18:$L$205, MATCH("Demand ID", 'E4 TB Allocation Details'!$A$18:$L$18, 0),FALSE), 'E2 Allocators'!$B$15:$W$361, MATCH('O5 Details by Class &amp; Accounts'!J$18, 'E2 Allocators'!$B$15:$W$15, 0),FALSE)*$F101)</f>
        <v>0</v>
      </c>
      <c r="K101" s="1411">
        <f>IF(ISERROR(VLOOKUP(VLOOKUP($A101, 'E4 TB Allocation Details'!$A$18:$L$205, MATCH("Demand ID", 'E4 TB Allocation Details'!$A$18:$L$18, 0),FALSE), 'E2 Allocators'!$B$15:$W$361, MATCH('O5 Details by Class &amp; Accounts'!K$18, 'E2 Allocators'!$B$15:$W$15, 0),FALSE)*$F101), 0, VLOOKUP(VLOOKUP($A101, 'E4 TB Allocation Details'!$A$18:$L$205, MATCH("Demand ID", 'E4 TB Allocation Details'!$A$18:$L$18, 0),FALSE), 'E2 Allocators'!$B$15:$W$361, MATCH('O5 Details by Class &amp; Accounts'!K$18, 'E2 Allocators'!$B$15:$W$15, 0),FALSE)*$F101)</f>
        <v>0</v>
      </c>
      <c r="L101" s="1411">
        <f>IF(ISERROR(VLOOKUP(VLOOKUP($A101, 'E4 TB Allocation Details'!$A$18:$L$205, MATCH("Demand ID", 'E4 TB Allocation Details'!$A$18:$L$18, 0),FALSE), 'E2 Allocators'!$B$15:$W$361, MATCH('O5 Details by Class &amp; Accounts'!L$18, 'E2 Allocators'!$B$15:$W$15, 0),FALSE)*$F101), 0, VLOOKUP(VLOOKUP($A101, 'E4 TB Allocation Details'!$A$18:$L$205, MATCH("Demand ID", 'E4 TB Allocation Details'!$A$18:$L$18, 0),FALSE), 'E2 Allocators'!$B$15:$W$361, MATCH('O5 Details by Class &amp; Accounts'!L$18, 'E2 Allocators'!$B$15:$W$15, 0),FALSE)*$F101)</f>
        <v>0</v>
      </c>
      <c r="M101" s="1411">
        <f>IF(ISERROR(VLOOKUP(VLOOKUP($A101, 'E4 TB Allocation Details'!$A$18:$L$205, MATCH("Demand ID", 'E4 TB Allocation Details'!$A$18:$L$18, 0),FALSE), 'E2 Allocators'!$B$15:$W$361, MATCH('O5 Details by Class &amp; Accounts'!M$18, 'E2 Allocators'!$B$15:$W$15, 0),FALSE)*$F101), 0, VLOOKUP(VLOOKUP($A101, 'E4 TB Allocation Details'!$A$18:$L$205, MATCH("Demand ID", 'E4 TB Allocation Details'!$A$18:$L$18, 0),FALSE), 'E2 Allocators'!$B$15:$W$361, MATCH('O5 Details by Class &amp; Accounts'!M$18, 'E2 Allocators'!$B$15:$W$15, 0),FALSE)*$F101)</f>
        <v>0</v>
      </c>
      <c r="N101" s="1411">
        <f>IF(ISERROR(VLOOKUP(VLOOKUP($A101, 'E4 TB Allocation Details'!$A$18:$L$205, MATCH("Demand ID", 'E4 TB Allocation Details'!$A$18:$L$18, 0),FALSE), 'E2 Allocators'!$B$15:$W$361, MATCH('O5 Details by Class &amp; Accounts'!N$18, 'E2 Allocators'!$B$15:$W$15, 0),FALSE)*$F101), 0, VLOOKUP(VLOOKUP($A101, 'E4 TB Allocation Details'!$A$18:$L$205, MATCH("Demand ID", 'E4 TB Allocation Details'!$A$18:$L$18, 0),FALSE), 'E2 Allocators'!$B$15:$W$361, MATCH('O5 Details by Class &amp; Accounts'!N$18, 'E2 Allocators'!$B$15:$W$15, 0),FALSE)*$F101)</f>
        <v>0</v>
      </c>
      <c r="O101" s="1411">
        <f>IF(ISERROR(VLOOKUP(VLOOKUP($A101, 'E4 TB Allocation Details'!$A$18:$L$205, MATCH("Demand ID", 'E4 TB Allocation Details'!$A$18:$L$18, 0),FALSE), 'E2 Allocators'!$B$15:$W$361, MATCH('O5 Details by Class &amp; Accounts'!O$18, 'E2 Allocators'!$B$15:$W$15, 0),FALSE)*$F101), 0, VLOOKUP(VLOOKUP($A101, 'E4 TB Allocation Details'!$A$18:$L$205, MATCH("Demand ID", 'E4 TB Allocation Details'!$A$18:$L$18, 0),FALSE), 'E2 Allocators'!$B$15:$W$361, MATCH('O5 Details by Class &amp; Accounts'!O$18, 'E2 Allocators'!$B$15:$W$15, 0),FALSE)*$F101)</f>
        <v>0</v>
      </c>
      <c r="P101" s="1411">
        <f>IF(ISERROR(VLOOKUP(VLOOKUP($A101, 'E4 TB Allocation Details'!$A$18:$L$205, MATCH("Demand ID", 'E4 TB Allocation Details'!$A$18:$L$18, 0),FALSE), 'E2 Allocators'!$B$15:$W$361, MATCH('O5 Details by Class &amp; Accounts'!P$18, 'E2 Allocators'!$B$15:$W$15, 0),FALSE)*$F101), 0, VLOOKUP(VLOOKUP($A101, 'E4 TB Allocation Details'!$A$18:$L$205, MATCH("Demand ID", 'E4 TB Allocation Details'!$A$18:$L$18, 0),FALSE), 'E2 Allocators'!$B$15:$W$361, MATCH('O5 Details by Class &amp; Accounts'!P$18, 'E2 Allocators'!$B$15:$W$15, 0),FALSE)*$F101)</f>
        <v>0</v>
      </c>
      <c r="Q101" s="1411">
        <f>IF(ISERROR(VLOOKUP(VLOOKUP($A101, 'E4 TB Allocation Details'!$A$18:$L$205, MATCH("Demand ID", 'E4 TB Allocation Details'!$A$18:$L$18, 0),FALSE), 'E2 Allocators'!$B$15:$W$361, MATCH('O5 Details by Class &amp; Accounts'!Q$18, 'E2 Allocators'!$B$15:$W$15, 0),FALSE)*$F101), 0, VLOOKUP(VLOOKUP($A101, 'E4 TB Allocation Details'!$A$18:$L$205, MATCH("Demand ID", 'E4 TB Allocation Details'!$A$18:$L$18, 0),FALSE), 'E2 Allocators'!$B$15:$W$361, MATCH('O5 Details by Class &amp; Accounts'!Q$18, 'E2 Allocators'!$B$15:$W$15, 0),FALSE)*$F101)</f>
        <v>0</v>
      </c>
      <c r="R101" s="1411">
        <f>IF(ISERROR(VLOOKUP(VLOOKUP($A101, 'E4 TB Allocation Details'!$A$18:$L$205, MATCH("Demand ID", 'E4 TB Allocation Details'!$A$18:$L$18, 0),FALSE), 'E2 Allocators'!$B$15:$W$361, MATCH('O5 Details by Class &amp; Accounts'!R$18, 'E2 Allocators'!$B$15:$W$15, 0),FALSE)*$F101), 0, VLOOKUP(VLOOKUP($A101, 'E4 TB Allocation Details'!$A$18:$L$205, MATCH("Demand ID", 'E4 TB Allocation Details'!$A$18:$L$18, 0),FALSE), 'E2 Allocators'!$B$15:$W$361, MATCH('O5 Details by Class &amp; Accounts'!R$18, 'E2 Allocators'!$B$15:$W$15, 0),FALSE)*$F101)</f>
        <v>0</v>
      </c>
      <c r="S101" s="1411">
        <f>IF(ISERROR(VLOOKUP(VLOOKUP($A101, 'E4 TB Allocation Details'!$A$18:$L$205, MATCH("Demand ID", 'E4 TB Allocation Details'!$A$18:$L$18, 0),FALSE), 'E2 Allocators'!$B$15:$W$361, MATCH('O5 Details by Class &amp; Accounts'!S$18, 'E2 Allocators'!$B$15:$W$15, 0),FALSE)*$F101), 0, VLOOKUP(VLOOKUP($A101, 'E4 TB Allocation Details'!$A$18:$L$205, MATCH("Demand ID", 'E4 TB Allocation Details'!$A$18:$L$18, 0),FALSE), 'E2 Allocators'!$B$15:$W$361, MATCH('O5 Details by Class &amp; Accounts'!S$18, 'E2 Allocators'!$B$15:$W$15, 0),FALSE)*$F101)</f>
        <v>0</v>
      </c>
      <c r="T101" s="1411">
        <f>IF(ISERROR(VLOOKUP(VLOOKUP($A101, 'E4 TB Allocation Details'!$A$18:$L$205, MATCH("Demand ID", 'E4 TB Allocation Details'!$A$18:$L$18, 0),FALSE), 'E2 Allocators'!$B$15:$W$361, MATCH('O5 Details by Class &amp; Accounts'!T$18, 'E2 Allocators'!$B$15:$W$15, 0),FALSE)*$F101), 0, VLOOKUP(VLOOKUP($A101, 'E4 TB Allocation Details'!$A$18:$L$205, MATCH("Demand ID", 'E4 TB Allocation Details'!$A$18:$L$18, 0),FALSE), 'E2 Allocators'!$B$15:$W$361, MATCH('O5 Details by Class &amp; Accounts'!T$18, 'E2 Allocators'!$B$15:$W$15, 0),FALSE)*$F101)</f>
        <v>0</v>
      </c>
      <c r="U101" s="1411">
        <f>IF(ISERROR(VLOOKUP(VLOOKUP($A101, 'E4 TB Allocation Details'!$A$18:$L$205, MATCH("Demand ID", 'E4 TB Allocation Details'!$A$18:$L$18, 0),FALSE), 'E2 Allocators'!$B$15:$W$361, MATCH('O5 Details by Class &amp; Accounts'!U$18, 'E2 Allocators'!$B$15:$W$15, 0),FALSE)*$F101), 0, VLOOKUP(VLOOKUP($A101, 'E4 TB Allocation Details'!$A$18:$L$205, MATCH("Demand ID", 'E4 TB Allocation Details'!$A$18:$L$18, 0),FALSE), 'E2 Allocators'!$B$15:$W$361, MATCH('O5 Details by Class &amp; Accounts'!U$18, 'E2 Allocators'!$B$15:$W$15, 0),FALSE)*$F101)</f>
        <v>0</v>
      </c>
      <c r="V101" s="1411">
        <f>IF(ISERROR(VLOOKUP(VLOOKUP($A101, 'E4 TB Allocation Details'!$A$18:$L$205, MATCH("Demand ID", 'E4 TB Allocation Details'!$A$18:$L$18, 0),FALSE), 'E2 Allocators'!$B$15:$W$361, MATCH('O5 Details by Class &amp; Accounts'!V$18, 'E2 Allocators'!$B$15:$W$15, 0),FALSE)*$F101), 0, VLOOKUP(VLOOKUP($A101, 'E4 TB Allocation Details'!$A$18:$L$205, MATCH("Demand ID", 'E4 TB Allocation Details'!$A$18:$L$18, 0),FALSE), 'E2 Allocators'!$B$15:$W$361, MATCH('O5 Details by Class &amp; Accounts'!V$18, 'E2 Allocators'!$B$15:$W$15, 0),FALSE)*$F101)</f>
        <v>0</v>
      </c>
      <c r="W101" s="1411">
        <f>IF(ISERROR(VLOOKUP(VLOOKUP($A101, 'E4 TB Allocation Details'!$A$18:$L$205, MATCH("Demand ID", 'E4 TB Allocation Details'!$A$18:$L$18, 0),FALSE), 'E2 Allocators'!$B$15:$W$361, MATCH('O5 Details by Class &amp; Accounts'!W$18, 'E2 Allocators'!$B$15:$W$15, 0),FALSE)*$F101), 0, VLOOKUP(VLOOKUP($A101, 'E4 TB Allocation Details'!$A$18:$L$205, MATCH("Demand ID", 'E4 TB Allocation Details'!$A$18:$L$18, 0),FALSE), 'E2 Allocators'!$B$15:$W$361, MATCH('O5 Details by Class &amp; Accounts'!W$18, 'E2 Allocators'!$B$15:$W$15, 0),FALSE)*$F101)</f>
        <v>0</v>
      </c>
      <c r="X101" s="1411">
        <f>IF(ISERROR(VLOOKUP(VLOOKUP($A101, 'E4 TB Allocation Details'!$A$18:$L$205, MATCH("Demand ID", 'E4 TB Allocation Details'!$A$18:$L$18, 0),FALSE), 'E2 Allocators'!$B$15:$W$361, MATCH('O5 Details by Class &amp; Accounts'!X$18, 'E2 Allocators'!$B$15:$W$15, 0),FALSE)*$F101), 0, VLOOKUP(VLOOKUP($A101, 'E4 TB Allocation Details'!$A$18:$L$205, MATCH("Demand ID", 'E4 TB Allocation Details'!$A$18:$L$18, 0),FALSE), 'E2 Allocators'!$B$15:$W$361, MATCH('O5 Details by Class &amp; Accounts'!X$18, 'E2 Allocators'!$B$15:$W$15, 0),FALSE)*$F101)</f>
        <v>0</v>
      </c>
      <c r="Y101" s="1411">
        <f>IF(ISERROR(VLOOKUP(VLOOKUP($A101, 'E4 TB Allocation Details'!$A$18:$L$205, MATCH("Demand ID", 'E4 TB Allocation Details'!$A$18:$L$18, 0),FALSE), 'E2 Allocators'!$B$15:$W$361, MATCH('O5 Details by Class &amp; Accounts'!Y$18, 'E2 Allocators'!$B$15:$W$15, 0),FALSE)*$F101), 0, VLOOKUP(VLOOKUP($A101, 'E4 TB Allocation Details'!$A$18:$L$205, MATCH("Demand ID", 'E4 TB Allocation Details'!$A$18:$L$18, 0),FALSE), 'E2 Allocators'!$B$15:$W$361, MATCH('O5 Details by Class &amp; Accounts'!Y$18, 'E2 Allocators'!$B$15:$W$15, 0),FALSE)*$F101)</f>
        <v>0</v>
      </c>
      <c r="Z101" s="1411">
        <f>IF(ISERROR(VLOOKUP(VLOOKUP($A101, 'E4 TB Allocation Details'!$A$18:$L$205, MATCH("Demand ID", 'E4 TB Allocation Details'!$A$18:$L$18, 0),FALSE), 'E2 Allocators'!$B$15:$W$361, MATCH('O5 Details by Class &amp; Accounts'!Z$18, 'E2 Allocators'!$B$15:$W$15, 0),FALSE)*$F101), 0, VLOOKUP(VLOOKUP($A101, 'E4 TB Allocation Details'!$A$18:$L$205, MATCH("Demand ID", 'E4 TB Allocation Details'!$A$18:$L$18, 0),FALSE), 'E2 Allocators'!$B$15:$W$361, MATCH('O5 Details by Class &amp; Accounts'!Z$18, 'E2 Allocators'!$B$15:$W$15, 0),FALSE)*$F101)</f>
        <v>0</v>
      </c>
      <c r="AA101" s="1411">
        <f>IF(ISERROR(VLOOKUP(VLOOKUP($A101, 'E4 TB Allocation Details'!$A$18:$L$205, MATCH("Demand ID", 'E4 TB Allocation Details'!$A$18:$L$18, 0),FALSE), 'E2 Allocators'!$B$15:$W$361, MATCH('O5 Details by Class &amp; Accounts'!AA$18, 'E2 Allocators'!$B$15:$W$15, 0),FALSE)*$F101), 0, VLOOKUP(VLOOKUP($A101, 'E4 TB Allocation Details'!$A$18:$L$205, MATCH("Demand ID", 'E4 TB Allocation Details'!$A$18:$L$18, 0),FALSE), 'E2 Allocators'!$B$15:$W$361, MATCH('O5 Details by Class &amp; Accounts'!AA$18, 'E2 Allocators'!$B$15:$W$15, 0),FALSE)*$F101)</f>
        <v>0</v>
      </c>
      <c r="AB101" s="1411">
        <f>IF(ISERROR(VLOOKUP(VLOOKUP($A101, 'E4 TB Allocation Details'!$A$18:$L$205, MATCH("Demand ID", 'E4 TB Allocation Details'!$A$18:$L$18, 0),FALSE), 'E2 Allocators'!$B$15:$W$361, MATCH('O5 Details by Class &amp; Accounts'!AB$18, 'E2 Allocators'!$B$15:$W$15, 0),FALSE)*$F101), 0, VLOOKUP(VLOOKUP($A101, 'E4 TB Allocation Details'!$A$18:$L$205, MATCH("Demand ID", 'E4 TB Allocation Details'!$A$18:$L$18, 0),FALSE), 'E2 Allocators'!$B$15:$W$361, MATCH('O5 Details by Class &amp; Accounts'!AB$18, 'E2 Allocators'!$B$15:$W$15, 0),FALSE)*$F101)</f>
        <v>0</v>
      </c>
      <c r="AC101" s="1411">
        <f t="shared" si="19"/>
        <v>0</v>
      </c>
      <c r="AD101" s="1411">
        <f>IF(ISERROR(VLOOKUP(VLOOKUP($A101, 'E4 TB Allocation Details'!$A$18:$L$205, MATCH("Customer ID", 'E4 TB Allocation Details'!$A$18:$L$18, 0),FALSE), 'E2 Allocators'!$B$15:$W$361, MATCH('O5 Details by Class &amp; Accounts'!AD$18, 'E2 Allocators'!$B$15:$W$15, 0),FALSE)*$G101), 0, VLOOKUP(VLOOKUP($A101, 'E4 TB Allocation Details'!$A$18:$L$205, MATCH("Customer ID", 'E4 TB Allocation Details'!$A$18:$L$18, 0),FALSE), 'E2 Allocators'!$B$15:$W$361, MATCH('O5 Details by Class &amp; Accounts'!AD$18, 'E2 Allocators'!$B$15:$W$15, 0),FALSE)*$G101)</f>
        <v>0</v>
      </c>
      <c r="AE101" s="1411">
        <f>IF(ISERROR(VLOOKUP(VLOOKUP($A101, 'E4 TB Allocation Details'!$A$18:$L$205, MATCH("Customer ID", 'E4 TB Allocation Details'!$A$18:$L$18, 0),FALSE), 'E2 Allocators'!$B$15:$W$361, MATCH('O5 Details by Class &amp; Accounts'!AE$18, 'E2 Allocators'!$B$15:$W$15, 0),FALSE)*$G101), 0, VLOOKUP(VLOOKUP($A101, 'E4 TB Allocation Details'!$A$18:$L$205, MATCH("Customer ID", 'E4 TB Allocation Details'!$A$18:$L$18, 0),FALSE), 'E2 Allocators'!$B$15:$W$361, MATCH('O5 Details by Class &amp; Accounts'!AE$18, 'E2 Allocators'!$B$15:$W$15, 0),FALSE)*$G101)</f>
        <v>0</v>
      </c>
      <c r="AF101" s="1411">
        <f>IF(ISERROR(VLOOKUP(VLOOKUP($A101, 'E4 TB Allocation Details'!$A$18:$L$205, MATCH("Customer ID", 'E4 TB Allocation Details'!$A$18:$L$18, 0),FALSE), 'E2 Allocators'!$B$15:$W$361, MATCH('O5 Details by Class &amp; Accounts'!AF$18, 'E2 Allocators'!$B$15:$W$15, 0),FALSE)*$G101), 0, VLOOKUP(VLOOKUP($A101, 'E4 TB Allocation Details'!$A$18:$L$205, MATCH("Customer ID", 'E4 TB Allocation Details'!$A$18:$L$18, 0),FALSE), 'E2 Allocators'!$B$15:$W$361, MATCH('O5 Details by Class &amp; Accounts'!AF$18, 'E2 Allocators'!$B$15:$W$15, 0),FALSE)*$G101)</f>
        <v>0</v>
      </c>
      <c r="AG101" s="1411">
        <f>IF(ISERROR(VLOOKUP(VLOOKUP($A101, 'E4 TB Allocation Details'!$A$18:$L$205, MATCH("Customer ID", 'E4 TB Allocation Details'!$A$18:$L$18, 0),FALSE), 'E2 Allocators'!$B$15:$W$361, MATCH('O5 Details by Class &amp; Accounts'!AG$18, 'E2 Allocators'!$B$15:$W$15, 0),FALSE)*$G101), 0, VLOOKUP(VLOOKUP($A101, 'E4 TB Allocation Details'!$A$18:$L$205, MATCH("Customer ID", 'E4 TB Allocation Details'!$A$18:$L$18, 0),FALSE), 'E2 Allocators'!$B$15:$W$361, MATCH('O5 Details by Class &amp; Accounts'!AG$18, 'E2 Allocators'!$B$15:$W$15, 0),FALSE)*$G101)</f>
        <v>0</v>
      </c>
      <c r="AH101" s="1411">
        <f>IF(ISERROR(VLOOKUP(VLOOKUP($A101, 'E4 TB Allocation Details'!$A$18:$L$205, MATCH("Customer ID", 'E4 TB Allocation Details'!$A$18:$L$18, 0),FALSE), 'E2 Allocators'!$B$15:$W$361, MATCH('O5 Details by Class &amp; Accounts'!AH$18, 'E2 Allocators'!$B$15:$W$15, 0),FALSE)*$G101), 0, VLOOKUP(VLOOKUP($A101, 'E4 TB Allocation Details'!$A$18:$L$205, MATCH("Customer ID", 'E4 TB Allocation Details'!$A$18:$L$18, 0),FALSE), 'E2 Allocators'!$B$15:$W$361, MATCH('O5 Details by Class &amp; Accounts'!AH$18, 'E2 Allocators'!$B$15:$W$15, 0),FALSE)*$G101)</f>
        <v>0</v>
      </c>
      <c r="AI101" s="1411">
        <f>IF(ISERROR(VLOOKUP(VLOOKUP($A101, 'E4 TB Allocation Details'!$A$18:$L$205, MATCH("Customer ID", 'E4 TB Allocation Details'!$A$18:$L$18, 0),FALSE), 'E2 Allocators'!$B$15:$W$361, MATCH('O5 Details by Class &amp; Accounts'!AI$18, 'E2 Allocators'!$B$15:$W$15, 0),FALSE)*$G101), 0, VLOOKUP(VLOOKUP($A101, 'E4 TB Allocation Details'!$A$18:$L$205, MATCH("Customer ID", 'E4 TB Allocation Details'!$A$18:$L$18, 0),FALSE), 'E2 Allocators'!$B$15:$W$361, MATCH('O5 Details by Class &amp; Accounts'!AI$18, 'E2 Allocators'!$B$15:$W$15, 0),FALSE)*$G101)</f>
        <v>0</v>
      </c>
      <c r="AJ101" s="1411">
        <f>IF(ISERROR(VLOOKUP(VLOOKUP($A101, 'E4 TB Allocation Details'!$A$18:$L$205, MATCH("Customer ID", 'E4 TB Allocation Details'!$A$18:$L$18, 0),FALSE), 'E2 Allocators'!$B$15:$W$361, MATCH('O5 Details by Class &amp; Accounts'!AJ$18, 'E2 Allocators'!$B$15:$W$15, 0),FALSE)*$G101), 0, VLOOKUP(VLOOKUP($A101, 'E4 TB Allocation Details'!$A$18:$L$205, MATCH("Customer ID", 'E4 TB Allocation Details'!$A$18:$L$18, 0),FALSE), 'E2 Allocators'!$B$15:$W$361, MATCH('O5 Details by Class &amp; Accounts'!AJ$18, 'E2 Allocators'!$B$15:$W$15, 0),FALSE)*$G101)</f>
        <v>0</v>
      </c>
      <c r="AK101" s="1411">
        <f>IF(ISERROR(VLOOKUP(VLOOKUP($A101, 'E4 TB Allocation Details'!$A$18:$L$205, MATCH("Customer ID", 'E4 TB Allocation Details'!$A$18:$L$18, 0),FALSE), 'E2 Allocators'!$B$15:$W$361, MATCH('O5 Details by Class &amp; Accounts'!AK$18, 'E2 Allocators'!$B$15:$W$15, 0),FALSE)*$G101), 0, VLOOKUP(VLOOKUP($A101, 'E4 TB Allocation Details'!$A$18:$L$205, MATCH("Customer ID", 'E4 TB Allocation Details'!$A$18:$L$18, 0),FALSE), 'E2 Allocators'!$B$15:$W$361, MATCH('O5 Details by Class &amp; Accounts'!AK$18, 'E2 Allocators'!$B$15:$W$15, 0),FALSE)*$G101)</f>
        <v>0</v>
      </c>
      <c r="AL101" s="1411">
        <f>IF(ISERROR(VLOOKUP(VLOOKUP($A101, 'E4 TB Allocation Details'!$A$18:$L$205, MATCH("Customer ID", 'E4 TB Allocation Details'!$A$18:$L$18, 0),FALSE), 'E2 Allocators'!$B$15:$W$361, MATCH('O5 Details by Class &amp; Accounts'!AL$18, 'E2 Allocators'!$B$15:$W$15, 0),FALSE)*$G101), 0, VLOOKUP(VLOOKUP($A101, 'E4 TB Allocation Details'!$A$18:$L$205, MATCH("Customer ID", 'E4 TB Allocation Details'!$A$18:$L$18, 0),FALSE), 'E2 Allocators'!$B$15:$W$361, MATCH('O5 Details by Class &amp; Accounts'!AL$18, 'E2 Allocators'!$B$15:$W$15, 0),FALSE)*$G101)</f>
        <v>0</v>
      </c>
      <c r="AM101" s="1411">
        <f>IF(ISERROR(VLOOKUP(VLOOKUP($A101, 'E4 TB Allocation Details'!$A$18:$L$205, MATCH("Customer ID", 'E4 TB Allocation Details'!$A$18:$L$18, 0),FALSE), 'E2 Allocators'!$B$15:$W$361, MATCH('O5 Details by Class &amp; Accounts'!AM$18, 'E2 Allocators'!$B$15:$W$15, 0),FALSE)*$G101), 0, VLOOKUP(VLOOKUP($A101, 'E4 TB Allocation Details'!$A$18:$L$205, MATCH("Customer ID", 'E4 TB Allocation Details'!$A$18:$L$18, 0),FALSE), 'E2 Allocators'!$B$15:$W$361, MATCH('O5 Details by Class &amp; Accounts'!AM$18, 'E2 Allocators'!$B$15:$W$15, 0),FALSE)*$G101)</f>
        <v>0</v>
      </c>
      <c r="AN101" s="1411">
        <f>IF(ISERROR(VLOOKUP(VLOOKUP($A101, 'E4 TB Allocation Details'!$A$18:$L$205, MATCH("Customer ID", 'E4 TB Allocation Details'!$A$18:$L$18, 0),FALSE), 'E2 Allocators'!$B$15:$W$361, MATCH('O5 Details by Class &amp; Accounts'!AN$18, 'E2 Allocators'!$B$15:$W$15, 0),FALSE)*$G101), 0, VLOOKUP(VLOOKUP($A101, 'E4 TB Allocation Details'!$A$18:$L$205, MATCH("Customer ID", 'E4 TB Allocation Details'!$A$18:$L$18, 0),FALSE), 'E2 Allocators'!$B$15:$W$361, MATCH('O5 Details by Class &amp; Accounts'!AN$18, 'E2 Allocators'!$B$15:$W$15, 0),FALSE)*$G101)</f>
        <v>0</v>
      </c>
      <c r="AO101" s="1411">
        <f>IF(ISERROR(VLOOKUP(VLOOKUP($A101, 'E4 TB Allocation Details'!$A$18:$L$205, MATCH("Customer ID", 'E4 TB Allocation Details'!$A$18:$L$18, 0),FALSE), 'E2 Allocators'!$B$15:$W$361, MATCH('O5 Details by Class &amp; Accounts'!AO$18, 'E2 Allocators'!$B$15:$W$15, 0),FALSE)*$G101), 0, VLOOKUP(VLOOKUP($A101, 'E4 TB Allocation Details'!$A$18:$L$205, MATCH("Customer ID", 'E4 TB Allocation Details'!$A$18:$L$18, 0),FALSE), 'E2 Allocators'!$B$15:$W$361, MATCH('O5 Details by Class &amp; Accounts'!AO$18, 'E2 Allocators'!$B$15:$W$15, 0),FALSE)*$G101)</f>
        <v>0</v>
      </c>
      <c r="AP101" s="1411">
        <f>IF(ISERROR(VLOOKUP(VLOOKUP($A101, 'E4 TB Allocation Details'!$A$18:$L$205, MATCH("Customer ID", 'E4 TB Allocation Details'!$A$18:$L$18, 0),FALSE), 'E2 Allocators'!$B$15:$W$361, MATCH('O5 Details by Class &amp; Accounts'!AP$18, 'E2 Allocators'!$B$15:$W$15, 0),FALSE)*$G101), 0, VLOOKUP(VLOOKUP($A101, 'E4 TB Allocation Details'!$A$18:$L$205, MATCH("Customer ID", 'E4 TB Allocation Details'!$A$18:$L$18, 0),FALSE), 'E2 Allocators'!$B$15:$W$361, MATCH('O5 Details by Class &amp; Accounts'!AP$18, 'E2 Allocators'!$B$15:$W$15, 0),FALSE)*$G101)</f>
        <v>0</v>
      </c>
      <c r="AQ101" s="1411">
        <f>IF(ISERROR(VLOOKUP(VLOOKUP($A101, 'E4 TB Allocation Details'!$A$18:$L$205, MATCH("Customer ID", 'E4 TB Allocation Details'!$A$18:$L$18, 0),FALSE), 'E2 Allocators'!$B$15:$W$361, MATCH('O5 Details by Class &amp; Accounts'!AQ$18, 'E2 Allocators'!$B$15:$W$15, 0),FALSE)*$G101), 0, VLOOKUP(VLOOKUP($A101, 'E4 TB Allocation Details'!$A$18:$L$205, MATCH("Customer ID", 'E4 TB Allocation Details'!$A$18:$L$18, 0),FALSE), 'E2 Allocators'!$B$15:$W$361, MATCH('O5 Details by Class &amp; Accounts'!AQ$18, 'E2 Allocators'!$B$15:$W$15, 0),FALSE)*$G101)</f>
        <v>0</v>
      </c>
      <c r="AR101" s="1411">
        <f>IF(ISERROR(VLOOKUP(VLOOKUP($A101, 'E4 TB Allocation Details'!$A$18:$L$205, MATCH("Customer ID", 'E4 TB Allocation Details'!$A$18:$L$18, 0),FALSE), 'E2 Allocators'!$B$15:$W$361, MATCH('O5 Details by Class &amp; Accounts'!AR$18, 'E2 Allocators'!$B$15:$W$15, 0),FALSE)*$G101), 0, VLOOKUP(VLOOKUP($A101, 'E4 TB Allocation Details'!$A$18:$L$205, MATCH("Customer ID", 'E4 TB Allocation Details'!$A$18:$L$18, 0),FALSE), 'E2 Allocators'!$B$15:$W$361, MATCH('O5 Details by Class &amp; Accounts'!AR$18, 'E2 Allocators'!$B$15:$W$15, 0),FALSE)*$G101)</f>
        <v>0</v>
      </c>
      <c r="AS101" s="1411">
        <f>IF(ISERROR(VLOOKUP(VLOOKUP($A101, 'E4 TB Allocation Details'!$A$18:$L$205, MATCH("Customer ID", 'E4 TB Allocation Details'!$A$18:$L$18, 0),FALSE), 'E2 Allocators'!$B$15:$W$361, MATCH('O5 Details by Class &amp; Accounts'!AS$18, 'E2 Allocators'!$B$15:$W$15, 0),FALSE)*$G101), 0, VLOOKUP(VLOOKUP($A101, 'E4 TB Allocation Details'!$A$18:$L$205, MATCH("Customer ID", 'E4 TB Allocation Details'!$A$18:$L$18, 0),FALSE), 'E2 Allocators'!$B$15:$W$361, MATCH('O5 Details by Class &amp; Accounts'!AS$18, 'E2 Allocators'!$B$15:$W$15, 0),FALSE)*$G101)</f>
        <v>0</v>
      </c>
      <c r="AT101" s="1411">
        <f>IF(ISERROR(VLOOKUP(VLOOKUP($A101, 'E4 TB Allocation Details'!$A$18:$L$205, MATCH("Customer ID", 'E4 TB Allocation Details'!$A$18:$L$18, 0),FALSE), 'E2 Allocators'!$B$15:$W$361, MATCH('O5 Details by Class &amp; Accounts'!AT$18, 'E2 Allocators'!$B$15:$W$15, 0),FALSE)*$G101), 0, VLOOKUP(VLOOKUP($A101, 'E4 TB Allocation Details'!$A$18:$L$205, MATCH("Customer ID", 'E4 TB Allocation Details'!$A$18:$L$18, 0),FALSE), 'E2 Allocators'!$B$15:$W$361, MATCH('O5 Details by Class &amp; Accounts'!AT$18, 'E2 Allocators'!$B$15:$W$15, 0),FALSE)*$G101)</f>
        <v>0</v>
      </c>
      <c r="AU101" s="1411">
        <f>IF(ISERROR(VLOOKUP(VLOOKUP($A101, 'E4 TB Allocation Details'!$A$18:$L$205, MATCH("Customer ID", 'E4 TB Allocation Details'!$A$18:$L$18, 0),FALSE), 'E2 Allocators'!$B$15:$W$361, MATCH('O5 Details by Class &amp; Accounts'!AU$18, 'E2 Allocators'!$B$15:$W$15, 0),FALSE)*$G101), 0, VLOOKUP(VLOOKUP($A101, 'E4 TB Allocation Details'!$A$18:$L$205, MATCH("Customer ID", 'E4 TB Allocation Details'!$A$18:$L$18, 0),FALSE), 'E2 Allocators'!$B$15:$W$361, MATCH('O5 Details by Class &amp; Accounts'!AU$18, 'E2 Allocators'!$B$15:$W$15, 0),FALSE)*$G101)</f>
        <v>0</v>
      </c>
      <c r="AV101" s="1411">
        <f>IF(ISERROR(VLOOKUP(VLOOKUP($A101, 'E4 TB Allocation Details'!$A$18:$L$205, MATCH("Customer ID", 'E4 TB Allocation Details'!$A$18:$L$18, 0),FALSE), 'E2 Allocators'!$B$15:$W$361, MATCH('O5 Details by Class &amp; Accounts'!AV$18, 'E2 Allocators'!$B$15:$W$15, 0),FALSE)*$G101), 0, VLOOKUP(VLOOKUP($A101, 'E4 TB Allocation Details'!$A$18:$L$205, MATCH("Customer ID", 'E4 TB Allocation Details'!$A$18:$L$18, 0),FALSE), 'E2 Allocators'!$B$15:$W$361, MATCH('O5 Details by Class &amp; Accounts'!AV$18, 'E2 Allocators'!$B$15:$W$15, 0),FALSE)*$G101)</f>
        <v>0</v>
      </c>
      <c r="AW101" s="1411">
        <f>IF(ISERROR(VLOOKUP(VLOOKUP($A101, 'E4 TB Allocation Details'!$A$18:$L$205, MATCH("Customer ID", 'E4 TB Allocation Details'!$A$18:$L$18, 0),FALSE), 'E2 Allocators'!$B$15:$W$361, MATCH('O5 Details by Class &amp; Accounts'!AW$18, 'E2 Allocators'!$B$15:$W$15, 0),FALSE)*$G101), 0, VLOOKUP(VLOOKUP($A101, 'E4 TB Allocation Details'!$A$18:$L$205, MATCH("Customer ID", 'E4 TB Allocation Details'!$A$18:$L$18, 0),FALSE), 'E2 Allocators'!$B$15:$W$361, MATCH('O5 Details by Class &amp; Accounts'!AW$18, 'E2 Allocators'!$B$15:$W$15, 0),FALSE)*$G101)</f>
        <v>0</v>
      </c>
      <c r="AX101" s="1411">
        <f t="shared" si="20"/>
        <v>0</v>
      </c>
      <c r="AY101" s="1411">
        <f>IF(ISERROR(VLOOKUP(VLOOKUP($A101, 'E4 TB Allocation Details'!$A$18:$L$205, MATCH("Misc ID", 'E4 TB Allocation Details'!$A$18:$L$18, 0),FALSE), 'E2 Allocators'!$B$15:$W$361, MATCH('O5 Details by Class &amp; Accounts'!AY$18, 'E2 Allocators'!$B$15:$W$15, 0),FALSE)*$E101), 0, VLOOKUP(VLOOKUP($A101, 'E4 TB Allocation Details'!$A$18:$L$205, MATCH("Misc ID", 'E4 TB Allocation Details'!$A$18:$L$18, 0),FALSE), 'E2 Allocators'!$B$15:$W$361, MATCH('O5 Details by Class &amp; Accounts'!AY$18, 'E2 Allocators'!$B$15:$W$15, 0),FALSE)*$E101)</f>
        <v>0</v>
      </c>
      <c r="AZ101" s="1411">
        <f>IF(ISERROR(VLOOKUP(VLOOKUP($A101, 'E4 TB Allocation Details'!$A$18:$L$205, MATCH("Misc ID", 'E4 TB Allocation Details'!$A$18:$L$18, 0),FALSE), 'E2 Allocators'!$B$15:$W$361, MATCH('O5 Details by Class &amp; Accounts'!AZ$18, 'E2 Allocators'!$B$15:$W$15, 0),FALSE)*$E101), 0, VLOOKUP(VLOOKUP($A101, 'E4 TB Allocation Details'!$A$18:$L$205, MATCH("Misc ID", 'E4 TB Allocation Details'!$A$18:$L$18, 0),FALSE), 'E2 Allocators'!$B$15:$W$361, MATCH('O5 Details by Class &amp; Accounts'!AZ$18, 'E2 Allocators'!$B$15:$W$15, 0),FALSE)*$E101)</f>
        <v>0</v>
      </c>
      <c r="BA101" s="1411">
        <f>IF(ISERROR(VLOOKUP(VLOOKUP($A101, 'E4 TB Allocation Details'!$A$18:$L$205, MATCH("Misc ID", 'E4 TB Allocation Details'!$A$18:$L$18, 0),FALSE), 'E2 Allocators'!$B$15:$W$361, MATCH('O5 Details by Class &amp; Accounts'!BA$18, 'E2 Allocators'!$B$15:$W$15, 0),FALSE)*$E101), 0, VLOOKUP(VLOOKUP($A101, 'E4 TB Allocation Details'!$A$18:$L$205, MATCH("Misc ID", 'E4 TB Allocation Details'!$A$18:$L$18, 0),FALSE), 'E2 Allocators'!$B$15:$W$361, MATCH('O5 Details by Class &amp; Accounts'!BA$18, 'E2 Allocators'!$B$15:$W$15, 0),FALSE)*$E101)</f>
        <v>0</v>
      </c>
      <c r="BB101" s="1411">
        <f>IF(ISERROR(VLOOKUP(VLOOKUP($A101, 'E4 TB Allocation Details'!$A$18:$L$205, MATCH("Misc ID", 'E4 TB Allocation Details'!$A$18:$L$18, 0),FALSE), 'E2 Allocators'!$B$15:$W$361, MATCH('O5 Details by Class &amp; Accounts'!BB$18, 'E2 Allocators'!$B$15:$W$15, 0),FALSE)*$E101), 0, VLOOKUP(VLOOKUP($A101, 'E4 TB Allocation Details'!$A$18:$L$205, MATCH("Misc ID", 'E4 TB Allocation Details'!$A$18:$L$18, 0),FALSE), 'E2 Allocators'!$B$15:$W$361, MATCH('O5 Details by Class &amp; Accounts'!BB$18, 'E2 Allocators'!$B$15:$W$15, 0),FALSE)*$E101)</f>
        <v>0</v>
      </c>
      <c r="BC101" s="1411">
        <f>IF(ISERROR(VLOOKUP(VLOOKUP($A101, 'E4 TB Allocation Details'!$A$18:$L$205, MATCH("Misc ID", 'E4 TB Allocation Details'!$A$18:$L$18, 0),FALSE), 'E2 Allocators'!$B$15:$W$361, MATCH('O5 Details by Class &amp; Accounts'!BC$18, 'E2 Allocators'!$B$15:$W$15, 0),FALSE)*$E101), 0, VLOOKUP(VLOOKUP($A101, 'E4 TB Allocation Details'!$A$18:$L$205, MATCH("Misc ID", 'E4 TB Allocation Details'!$A$18:$L$18, 0),FALSE), 'E2 Allocators'!$B$15:$W$361, MATCH('O5 Details by Class &amp; Accounts'!BC$18, 'E2 Allocators'!$B$15:$W$15, 0),FALSE)*$E101)</f>
        <v>0</v>
      </c>
      <c r="BD101" s="1411">
        <f>IF(ISERROR(VLOOKUP(VLOOKUP($A101, 'E4 TB Allocation Details'!$A$18:$L$205, MATCH("Misc ID", 'E4 TB Allocation Details'!$A$18:$L$18, 0),FALSE), 'E2 Allocators'!$B$15:$W$361, MATCH('O5 Details by Class &amp; Accounts'!BD$18, 'E2 Allocators'!$B$15:$W$15, 0),FALSE)*$E101), 0, VLOOKUP(VLOOKUP($A101, 'E4 TB Allocation Details'!$A$18:$L$205, MATCH("Misc ID", 'E4 TB Allocation Details'!$A$18:$L$18, 0),FALSE), 'E2 Allocators'!$B$15:$W$361, MATCH('O5 Details by Class &amp; Accounts'!BD$18, 'E2 Allocators'!$B$15:$W$15, 0),FALSE)*$E101)</f>
        <v>0</v>
      </c>
      <c r="BE101" s="1411">
        <f>IF(ISERROR(VLOOKUP(VLOOKUP($A101, 'E4 TB Allocation Details'!$A$18:$L$205, MATCH("Misc ID", 'E4 TB Allocation Details'!$A$18:$L$18, 0),FALSE), 'E2 Allocators'!$B$15:$W$361, MATCH('O5 Details by Class &amp; Accounts'!BE$18, 'E2 Allocators'!$B$15:$W$15, 0),FALSE)*$E101), 0, VLOOKUP(VLOOKUP($A101, 'E4 TB Allocation Details'!$A$18:$L$205, MATCH("Misc ID", 'E4 TB Allocation Details'!$A$18:$L$18, 0),FALSE), 'E2 Allocators'!$B$15:$W$361, MATCH('O5 Details by Class &amp; Accounts'!BE$18, 'E2 Allocators'!$B$15:$W$15, 0),FALSE)*$E101)</f>
        <v>0</v>
      </c>
      <c r="BF101" s="1411">
        <f>IF(ISERROR(VLOOKUP(VLOOKUP($A101, 'E4 TB Allocation Details'!$A$18:$L$205, MATCH("Misc ID", 'E4 TB Allocation Details'!$A$18:$L$18, 0),FALSE), 'E2 Allocators'!$B$15:$W$361, MATCH('O5 Details by Class &amp; Accounts'!BF$18, 'E2 Allocators'!$B$15:$W$15, 0),FALSE)*$E101), 0, VLOOKUP(VLOOKUP($A101, 'E4 TB Allocation Details'!$A$18:$L$205, MATCH("Misc ID", 'E4 TB Allocation Details'!$A$18:$L$18, 0),FALSE), 'E2 Allocators'!$B$15:$W$361, MATCH('O5 Details by Class &amp; Accounts'!BF$18, 'E2 Allocators'!$B$15:$W$15, 0),FALSE)*$E101)</f>
        <v>0</v>
      </c>
      <c r="BG101" s="1411">
        <f>IF(ISERROR(VLOOKUP(VLOOKUP($A101, 'E4 TB Allocation Details'!$A$18:$L$205, MATCH("Misc ID", 'E4 TB Allocation Details'!$A$18:$L$18, 0),FALSE), 'E2 Allocators'!$B$15:$W$361, MATCH('O5 Details by Class &amp; Accounts'!BG$18, 'E2 Allocators'!$B$15:$W$15, 0),FALSE)*$E101), 0, VLOOKUP(VLOOKUP($A101, 'E4 TB Allocation Details'!$A$18:$L$205, MATCH("Misc ID", 'E4 TB Allocation Details'!$A$18:$L$18, 0),FALSE), 'E2 Allocators'!$B$15:$W$361, MATCH('O5 Details by Class &amp; Accounts'!BG$18, 'E2 Allocators'!$B$15:$W$15, 0),FALSE)*$E101)</f>
        <v>0</v>
      </c>
      <c r="BH101" s="1411">
        <f>IF(ISERROR(VLOOKUP(VLOOKUP($A101, 'E4 TB Allocation Details'!$A$18:$L$205, MATCH("Misc ID", 'E4 TB Allocation Details'!$A$18:$L$18, 0),FALSE), 'E2 Allocators'!$B$15:$W$361, MATCH('O5 Details by Class &amp; Accounts'!BH$18, 'E2 Allocators'!$B$15:$W$15, 0),FALSE)*$E101), 0, VLOOKUP(VLOOKUP($A101, 'E4 TB Allocation Details'!$A$18:$L$205, MATCH("Misc ID", 'E4 TB Allocation Details'!$A$18:$L$18, 0),FALSE), 'E2 Allocators'!$B$15:$W$361, MATCH('O5 Details by Class &amp; Accounts'!BH$18, 'E2 Allocators'!$B$15:$W$15, 0),FALSE)*$E101)</f>
        <v>0</v>
      </c>
      <c r="BI101" s="1411">
        <f>IF(ISERROR(VLOOKUP(VLOOKUP($A101, 'E4 TB Allocation Details'!$A$18:$L$205, MATCH("Misc ID", 'E4 TB Allocation Details'!$A$18:$L$18, 0),FALSE), 'E2 Allocators'!$B$15:$W$361, MATCH('O5 Details by Class &amp; Accounts'!BI$18, 'E2 Allocators'!$B$15:$W$15, 0),FALSE)*$E101), 0, VLOOKUP(VLOOKUP($A101, 'E4 TB Allocation Details'!$A$18:$L$205, MATCH("Misc ID", 'E4 TB Allocation Details'!$A$18:$L$18, 0),FALSE), 'E2 Allocators'!$B$15:$W$361, MATCH('O5 Details by Class &amp; Accounts'!BI$18, 'E2 Allocators'!$B$15:$W$15, 0),FALSE)*$E101)</f>
        <v>0</v>
      </c>
      <c r="BJ101" s="1411">
        <f>IF(ISERROR(VLOOKUP(VLOOKUP($A101, 'E4 TB Allocation Details'!$A$18:$L$205, MATCH("Misc ID", 'E4 TB Allocation Details'!$A$18:$L$18, 0),FALSE), 'E2 Allocators'!$B$15:$W$361, MATCH('O5 Details by Class &amp; Accounts'!BJ$18, 'E2 Allocators'!$B$15:$W$15, 0),FALSE)*$E101), 0, VLOOKUP(VLOOKUP($A101, 'E4 TB Allocation Details'!$A$18:$L$205, MATCH("Misc ID", 'E4 TB Allocation Details'!$A$18:$L$18, 0),FALSE), 'E2 Allocators'!$B$15:$W$361, MATCH('O5 Details by Class &amp; Accounts'!BJ$18, 'E2 Allocators'!$B$15:$W$15, 0),FALSE)*$E101)</f>
        <v>0</v>
      </c>
      <c r="BK101" s="1411">
        <f>IF(ISERROR(VLOOKUP(VLOOKUP($A101, 'E4 TB Allocation Details'!$A$18:$L$205, MATCH("Misc ID", 'E4 TB Allocation Details'!$A$18:$L$18, 0),FALSE), 'E2 Allocators'!$B$15:$W$361, MATCH('O5 Details by Class &amp; Accounts'!BK$18, 'E2 Allocators'!$B$15:$W$15, 0),FALSE)*$E101), 0, VLOOKUP(VLOOKUP($A101, 'E4 TB Allocation Details'!$A$18:$L$205, MATCH("Misc ID", 'E4 TB Allocation Details'!$A$18:$L$18, 0),FALSE), 'E2 Allocators'!$B$15:$W$361, MATCH('O5 Details by Class &amp; Accounts'!BK$18, 'E2 Allocators'!$B$15:$W$15, 0),FALSE)*$E101)</f>
        <v>0</v>
      </c>
      <c r="BL101" s="1411">
        <f>IF(ISERROR(VLOOKUP(VLOOKUP($A101, 'E4 TB Allocation Details'!$A$18:$L$205, MATCH("Misc ID", 'E4 TB Allocation Details'!$A$18:$L$18, 0),FALSE), 'E2 Allocators'!$B$15:$W$361, MATCH('O5 Details by Class &amp; Accounts'!BL$18, 'E2 Allocators'!$B$15:$W$15, 0),FALSE)*$E101), 0, VLOOKUP(VLOOKUP($A101, 'E4 TB Allocation Details'!$A$18:$L$205, MATCH("Misc ID", 'E4 TB Allocation Details'!$A$18:$L$18, 0),FALSE), 'E2 Allocators'!$B$15:$W$361, MATCH('O5 Details by Class &amp; Accounts'!BL$18, 'E2 Allocators'!$B$15:$W$15, 0),FALSE)*$E101)</f>
        <v>0</v>
      </c>
      <c r="BM101" s="1411">
        <f>IF(ISERROR(VLOOKUP(VLOOKUP($A101, 'E4 TB Allocation Details'!$A$18:$L$205, MATCH("Misc ID", 'E4 TB Allocation Details'!$A$18:$L$18, 0),FALSE), 'E2 Allocators'!$B$15:$W$361, MATCH('O5 Details by Class &amp; Accounts'!BM$18, 'E2 Allocators'!$B$15:$W$15, 0),FALSE)*$E101), 0, VLOOKUP(VLOOKUP($A101, 'E4 TB Allocation Details'!$A$18:$L$205, MATCH("Misc ID", 'E4 TB Allocation Details'!$A$18:$L$18, 0),FALSE), 'E2 Allocators'!$B$15:$W$361, MATCH('O5 Details by Class &amp; Accounts'!BM$18, 'E2 Allocators'!$B$15:$W$15, 0),FALSE)*$E101)</f>
        <v>0</v>
      </c>
      <c r="BN101" s="1411">
        <f>IF(ISERROR(VLOOKUP(VLOOKUP($A101, 'E4 TB Allocation Details'!$A$18:$L$205, MATCH("Misc ID", 'E4 TB Allocation Details'!$A$18:$L$18, 0),FALSE), 'E2 Allocators'!$B$15:$W$361, MATCH('O5 Details by Class &amp; Accounts'!BN$18, 'E2 Allocators'!$B$15:$W$15, 0),FALSE)*$E101), 0, VLOOKUP(VLOOKUP($A101, 'E4 TB Allocation Details'!$A$18:$L$205, MATCH("Misc ID", 'E4 TB Allocation Details'!$A$18:$L$18, 0),FALSE), 'E2 Allocators'!$B$15:$W$361, MATCH('O5 Details by Class &amp; Accounts'!BN$18, 'E2 Allocators'!$B$15:$W$15, 0),FALSE)*$E101)</f>
        <v>0</v>
      </c>
      <c r="BO101" s="1411">
        <f>IF(ISERROR(VLOOKUP(VLOOKUP($A101, 'E4 TB Allocation Details'!$A$18:$L$205, MATCH("Misc ID", 'E4 TB Allocation Details'!$A$18:$L$18, 0),FALSE), 'E2 Allocators'!$B$15:$W$361, MATCH('O5 Details by Class &amp; Accounts'!BO$18, 'E2 Allocators'!$B$15:$W$15, 0),FALSE)*$E101), 0, VLOOKUP(VLOOKUP($A101, 'E4 TB Allocation Details'!$A$18:$L$205, MATCH("Misc ID", 'E4 TB Allocation Details'!$A$18:$L$18, 0),FALSE), 'E2 Allocators'!$B$15:$W$361, MATCH('O5 Details by Class &amp; Accounts'!BO$18, 'E2 Allocators'!$B$15:$W$15, 0),FALSE)*$E101)</f>
        <v>0</v>
      </c>
      <c r="BP101" s="1411">
        <f>IF(ISERROR(VLOOKUP(VLOOKUP($A101, 'E4 TB Allocation Details'!$A$18:$L$205, MATCH("Misc ID", 'E4 TB Allocation Details'!$A$18:$L$18, 0),FALSE), 'E2 Allocators'!$B$15:$W$361, MATCH('O5 Details by Class &amp; Accounts'!BP$18, 'E2 Allocators'!$B$15:$W$15, 0),FALSE)*$E101), 0, VLOOKUP(VLOOKUP($A101, 'E4 TB Allocation Details'!$A$18:$L$205, MATCH("Misc ID", 'E4 TB Allocation Details'!$A$18:$L$18, 0),FALSE), 'E2 Allocators'!$B$15:$W$361, MATCH('O5 Details by Class &amp; Accounts'!BP$18, 'E2 Allocators'!$B$15:$W$15, 0),FALSE)*$E101)</f>
        <v>0</v>
      </c>
      <c r="BQ101" s="1411">
        <f>IF(ISERROR(VLOOKUP(VLOOKUP($A101, 'E4 TB Allocation Details'!$A$18:$L$205, MATCH("Misc ID", 'E4 TB Allocation Details'!$A$18:$L$18, 0),FALSE), 'E2 Allocators'!$B$15:$W$361, MATCH('O5 Details by Class &amp; Accounts'!BQ$18, 'E2 Allocators'!$B$15:$W$15, 0),FALSE)*$E101), 0, VLOOKUP(VLOOKUP($A101, 'E4 TB Allocation Details'!$A$18:$L$205, MATCH("Misc ID", 'E4 TB Allocation Details'!$A$18:$L$18, 0),FALSE), 'E2 Allocators'!$B$15:$W$361, MATCH('O5 Details by Class &amp; Accounts'!BQ$18, 'E2 Allocators'!$B$15:$W$15, 0),FALSE)*$E101)</f>
        <v>0</v>
      </c>
      <c r="BR101" s="1411">
        <f>IF(ISERROR(VLOOKUP(VLOOKUP($A101, 'E4 TB Allocation Details'!$A$18:$L$205, MATCH("Misc ID", 'E4 TB Allocation Details'!$A$18:$L$18, 0),FALSE), 'E2 Allocators'!$B$15:$W$361, MATCH('O5 Details by Class &amp; Accounts'!BR$18, 'E2 Allocators'!$B$15:$W$15, 0),FALSE)*$E101), 0, VLOOKUP(VLOOKUP($A101, 'E4 TB Allocation Details'!$A$18:$L$205, MATCH("Misc ID", 'E4 TB Allocation Details'!$A$18:$L$18, 0),FALSE), 'E2 Allocators'!$B$15:$W$361, MATCH('O5 Details by Class &amp; Accounts'!BR$18, 'E2 Allocators'!$B$15:$W$15, 0),FALSE)*$E101)</f>
        <v>0</v>
      </c>
      <c r="BS101" s="1411">
        <f t="shared" si="21"/>
        <v>0</v>
      </c>
      <c r="BT101" s="1411">
        <f>IF(ISERROR(VLOOKUP(VLOOKUP($A101, 'E4 TB Allocation Details'!$A$18:$L$205, MATCH("A &amp; G ID", 'E4 TB Allocation Details'!$A$18:$L$18, 0),FALSE), 'E2 Allocators'!$B$15:$W$361, MATCH('O5 Details by Class &amp; Accounts'!BT$18, 'E2 Allocators'!$B$15:$W$15, 0),FALSE)*$E101), 0, VLOOKUP(VLOOKUP($A101, 'E4 TB Allocation Details'!$A$18:$L$205, MATCH("A &amp; G ID", 'E4 TB Allocation Details'!$A$18:$L$18, 0),FALSE), 'E2 Allocators'!$B$15:$W$361, MATCH('O5 Details by Class &amp; Accounts'!BT$18, 'E2 Allocators'!$B$15:$W$15, 0),FALSE)*$E101)</f>
        <v>0</v>
      </c>
      <c r="BU101" s="1411">
        <f>IF(ISERROR(VLOOKUP(VLOOKUP($A101, 'E4 TB Allocation Details'!$A$18:$L$205, MATCH("A &amp; G ID", 'E4 TB Allocation Details'!$A$18:$L$18, 0),FALSE), 'E2 Allocators'!$B$15:$W$361, MATCH('O5 Details by Class &amp; Accounts'!BU$18, 'E2 Allocators'!$B$15:$W$15, 0),FALSE)*$E101), 0, VLOOKUP(VLOOKUP($A101, 'E4 TB Allocation Details'!$A$18:$L$205, MATCH("A &amp; G ID", 'E4 TB Allocation Details'!$A$18:$L$18, 0),FALSE), 'E2 Allocators'!$B$15:$W$361, MATCH('O5 Details by Class &amp; Accounts'!BU$18, 'E2 Allocators'!$B$15:$W$15, 0),FALSE)*$E101)</f>
        <v>0</v>
      </c>
      <c r="BV101" s="1411">
        <f>IF(ISERROR(VLOOKUP(VLOOKUP($A101, 'E4 TB Allocation Details'!$A$18:$L$205, MATCH("A &amp; G ID", 'E4 TB Allocation Details'!$A$18:$L$18, 0),FALSE), 'E2 Allocators'!$B$15:$W$361, MATCH('O5 Details by Class &amp; Accounts'!BV$18, 'E2 Allocators'!$B$15:$W$15, 0),FALSE)*$E101), 0, VLOOKUP(VLOOKUP($A101, 'E4 TB Allocation Details'!$A$18:$L$205, MATCH("A &amp; G ID", 'E4 TB Allocation Details'!$A$18:$L$18, 0),FALSE), 'E2 Allocators'!$B$15:$W$361, MATCH('O5 Details by Class &amp; Accounts'!BV$18, 'E2 Allocators'!$B$15:$W$15, 0),FALSE)*$E101)</f>
        <v>0</v>
      </c>
      <c r="BW101" s="1411">
        <f>IF(ISERROR(VLOOKUP(VLOOKUP($A101, 'E4 TB Allocation Details'!$A$18:$L$205, MATCH("A &amp; G ID", 'E4 TB Allocation Details'!$A$18:$L$18, 0),FALSE), 'E2 Allocators'!$B$15:$W$361, MATCH('O5 Details by Class &amp; Accounts'!BW$18, 'E2 Allocators'!$B$15:$W$15, 0),FALSE)*$E101), 0, VLOOKUP(VLOOKUP($A101, 'E4 TB Allocation Details'!$A$18:$L$205, MATCH("A &amp; G ID", 'E4 TB Allocation Details'!$A$18:$L$18, 0),FALSE), 'E2 Allocators'!$B$15:$W$361, MATCH('O5 Details by Class &amp; Accounts'!BW$18, 'E2 Allocators'!$B$15:$W$15, 0),FALSE)*$E101)</f>
        <v>0</v>
      </c>
      <c r="BX101" s="1411">
        <f>IF(ISERROR(VLOOKUP(VLOOKUP($A101, 'E4 TB Allocation Details'!$A$18:$L$205, MATCH("A &amp; G ID", 'E4 TB Allocation Details'!$A$18:$L$18, 0),FALSE), 'E2 Allocators'!$B$15:$W$361, MATCH('O5 Details by Class &amp; Accounts'!BX$18, 'E2 Allocators'!$B$15:$W$15, 0),FALSE)*$E101), 0, VLOOKUP(VLOOKUP($A101, 'E4 TB Allocation Details'!$A$18:$L$205, MATCH("A &amp; G ID", 'E4 TB Allocation Details'!$A$18:$L$18, 0),FALSE), 'E2 Allocators'!$B$15:$W$361, MATCH('O5 Details by Class &amp; Accounts'!BX$18, 'E2 Allocators'!$B$15:$W$15, 0),FALSE)*$E101)</f>
        <v>0</v>
      </c>
      <c r="BY101" s="1411">
        <f>IF(ISERROR(VLOOKUP(VLOOKUP($A101, 'E4 TB Allocation Details'!$A$18:$L$205, MATCH("A &amp; G ID", 'E4 TB Allocation Details'!$A$18:$L$18, 0),FALSE), 'E2 Allocators'!$B$15:$W$361, MATCH('O5 Details by Class &amp; Accounts'!BY$18, 'E2 Allocators'!$B$15:$W$15, 0),FALSE)*$E101), 0, VLOOKUP(VLOOKUP($A101, 'E4 TB Allocation Details'!$A$18:$L$205, MATCH("A &amp; G ID", 'E4 TB Allocation Details'!$A$18:$L$18, 0),FALSE), 'E2 Allocators'!$B$15:$W$361, MATCH('O5 Details by Class &amp; Accounts'!BY$18, 'E2 Allocators'!$B$15:$W$15, 0),FALSE)*$E101)</f>
        <v>0</v>
      </c>
      <c r="BZ101" s="1411">
        <f>IF(ISERROR(VLOOKUP(VLOOKUP($A101, 'E4 TB Allocation Details'!$A$18:$L$205, MATCH("A &amp; G ID", 'E4 TB Allocation Details'!$A$18:$L$18, 0),FALSE), 'E2 Allocators'!$B$15:$W$361, MATCH('O5 Details by Class &amp; Accounts'!BZ$18, 'E2 Allocators'!$B$15:$W$15, 0),FALSE)*$E101), 0, VLOOKUP(VLOOKUP($A101, 'E4 TB Allocation Details'!$A$18:$L$205, MATCH("A &amp; G ID", 'E4 TB Allocation Details'!$A$18:$L$18, 0),FALSE), 'E2 Allocators'!$B$15:$W$361, MATCH('O5 Details by Class &amp; Accounts'!BZ$18, 'E2 Allocators'!$B$15:$W$15, 0),FALSE)*$E101)</f>
        <v>0</v>
      </c>
      <c r="CA101" s="1411">
        <f>IF(ISERROR(VLOOKUP(VLOOKUP($A101, 'E4 TB Allocation Details'!$A$18:$L$205, MATCH("A &amp; G ID", 'E4 TB Allocation Details'!$A$18:$L$18, 0),FALSE), 'E2 Allocators'!$B$15:$W$361, MATCH('O5 Details by Class &amp; Accounts'!CA$18, 'E2 Allocators'!$B$15:$W$15, 0),FALSE)*$E101), 0, VLOOKUP(VLOOKUP($A101, 'E4 TB Allocation Details'!$A$18:$L$205, MATCH("A &amp; G ID", 'E4 TB Allocation Details'!$A$18:$L$18, 0),FALSE), 'E2 Allocators'!$B$15:$W$361, MATCH('O5 Details by Class &amp; Accounts'!CA$18, 'E2 Allocators'!$B$15:$W$15, 0),FALSE)*$E101)</f>
        <v>0</v>
      </c>
      <c r="CB101" s="1411">
        <f>IF(ISERROR(VLOOKUP(VLOOKUP($A101, 'E4 TB Allocation Details'!$A$18:$L$205, MATCH("A &amp; G ID", 'E4 TB Allocation Details'!$A$18:$L$18, 0),FALSE), 'E2 Allocators'!$B$15:$W$361, MATCH('O5 Details by Class &amp; Accounts'!CB$18, 'E2 Allocators'!$B$15:$W$15, 0),FALSE)*$E101), 0, VLOOKUP(VLOOKUP($A101, 'E4 TB Allocation Details'!$A$18:$L$205, MATCH("A &amp; G ID", 'E4 TB Allocation Details'!$A$18:$L$18, 0),FALSE), 'E2 Allocators'!$B$15:$W$361, MATCH('O5 Details by Class &amp; Accounts'!CB$18, 'E2 Allocators'!$B$15:$W$15, 0),FALSE)*$E101)</f>
        <v>0</v>
      </c>
      <c r="CC101" s="1411">
        <f>IF(ISERROR(VLOOKUP(VLOOKUP($A101, 'E4 TB Allocation Details'!$A$18:$L$205, MATCH("A &amp; G ID", 'E4 TB Allocation Details'!$A$18:$L$18, 0),FALSE), 'E2 Allocators'!$B$15:$W$361, MATCH('O5 Details by Class &amp; Accounts'!CC$18, 'E2 Allocators'!$B$15:$W$15, 0),FALSE)*$E101), 0, VLOOKUP(VLOOKUP($A101, 'E4 TB Allocation Details'!$A$18:$L$205, MATCH("A &amp; G ID", 'E4 TB Allocation Details'!$A$18:$L$18, 0),FALSE), 'E2 Allocators'!$B$15:$W$361, MATCH('O5 Details by Class &amp; Accounts'!CC$18, 'E2 Allocators'!$B$15:$W$15, 0),FALSE)*$E101)</f>
        <v>0</v>
      </c>
      <c r="CD101" s="1411">
        <f>IF(ISERROR(VLOOKUP(VLOOKUP($A101, 'E4 TB Allocation Details'!$A$18:$L$205, MATCH("A &amp; G ID", 'E4 TB Allocation Details'!$A$18:$L$18, 0),FALSE), 'E2 Allocators'!$B$15:$W$361, MATCH('O5 Details by Class &amp; Accounts'!CD$18, 'E2 Allocators'!$B$15:$W$15, 0),FALSE)*$E101), 0, VLOOKUP(VLOOKUP($A101, 'E4 TB Allocation Details'!$A$18:$L$205, MATCH("A &amp; G ID", 'E4 TB Allocation Details'!$A$18:$L$18, 0),FALSE), 'E2 Allocators'!$B$15:$W$361, MATCH('O5 Details by Class &amp; Accounts'!CD$18, 'E2 Allocators'!$B$15:$W$15, 0),FALSE)*$E101)</f>
        <v>0</v>
      </c>
      <c r="CE101" s="1411">
        <f>IF(ISERROR(VLOOKUP(VLOOKUP($A101, 'E4 TB Allocation Details'!$A$18:$L$205, MATCH("A &amp; G ID", 'E4 TB Allocation Details'!$A$18:$L$18, 0),FALSE), 'E2 Allocators'!$B$15:$W$361, MATCH('O5 Details by Class &amp; Accounts'!CE$18, 'E2 Allocators'!$B$15:$W$15, 0),FALSE)*$E101), 0, VLOOKUP(VLOOKUP($A101, 'E4 TB Allocation Details'!$A$18:$L$205, MATCH("A &amp; G ID", 'E4 TB Allocation Details'!$A$18:$L$18, 0),FALSE), 'E2 Allocators'!$B$15:$W$361, MATCH('O5 Details by Class &amp; Accounts'!CE$18, 'E2 Allocators'!$B$15:$W$15, 0),FALSE)*$E101)</f>
        <v>0</v>
      </c>
      <c r="CF101" s="1411">
        <f>IF(ISERROR(VLOOKUP(VLOOKUP($A101, 'E4 TB Allocation Details'!$A$18:$L$205, MATCH("A &amp; G ID", 'E4 TB Allocation Details'!$A$18:$L$18, 0),FALSE), 'E2 Allocators'!$B$15:$W$361, MATCH('O5 Details by Class &amp; Accounts'!CF$18, 'E2 Allocators'!$B$15:$W$15, 0),FALSE)*$E101), 0, VLOOKUP(VLOOKUP($A101, 'E4 TB Allocation Details'!$A$18:$L$205, MATCH("A &amp; G ID", 'E4 TB Allocation Details'!$A$18:$L$18, 0),FALSE), 'E2 Allocators'!$B$15:$W$361, MATCH('O5 Details by Class &amp; Accounts'!CF$18, 'E2 Allocators'!$B$15:$W$15, 0),FALSE)*$E101)</f>
        <v>0</v>
      </c>
      <c r="CG101" s="1411">
        <f>IF(ISERROR(VLOOKUP(VLOOKUP($A101, 'E4 TB Allocation Details'!$A$18:$L$205, MATCH("A &amp; G ID", 'E4 TB Allocation Details'!$A$18:$L$18, 0),FALSE), 'E2 Allocators'!$B$15:$W$361, MATCH('O5 Details by Class &amp; Accounts'!CG$18, 'E2 Allocators'!$B$15:$W$15, 0),FALSE)*$E101), 0, VLOOKUP(VLOOKUP($A101, 'E4 TB Allocation Details'!$A$18:$L$205, MATCH("A &amp; G ID", 'E4 TB Allocation Details'!$A$18:$L$18, 0),FALSE), 'E2 Allocators'!$B$15:$W$361, MATCH('O5 Details by Class &amp; Accounts'!CG$18, 'E2 Allocators'!$B$15:$W$15, 0),FALSE)*$E101)</f>
        <v>0</v>
      </c>
      <c r="CH101" s="1411">
        <f>IF(ISERROR(VLOOKUP(VLOOKUP($A101, 'E4 TB Allocation Details'!$A$18:$L$205, MATCH("A &amp; G ID", 'E4 TB Allocation Details'!$A$18:$L$18, 0),FALSE), 'E2 Allocators'!$B$15:$W$361, MATCH('O5 Details by Class &amp; Accounts'!CH$18, 'E2 Allocators'!$B$15:$W$15, 0),FALSE)*$E101), 0, VLOOKUP(VLOOKUP($A101, 'E4 TB Allocation Details'!$A$18:$L$205, MATCH("A &amp; G ID", 'E4 TB Allocation Details'!$A$18:$L$18, 0),FALSE), 'E2 Allocators'!$B$15:$W$361, MATCH('O5 Details by Class &amp; Accounts'!CH$18, 'E2 Allocators'!$B$15:$W$15, 0),FALSE)*$E101)</f>
        <v>0</v>
      </c>
      <c r="CI101" s="1411">
        <f>IF(ISERROR(VLOOKUP(VLOOKUP($A101, 'E4 TB Allocation Details'!$A$18:$L$205, MATCH("A &amp; G ID", 'E4 TB Allocation Details'!$A$18:$L$18, 0),FALSE), 'E2 Allocators'!$B$15:$W$361, MATCH('O5 Details by Class &amp; Accounts'!CI$18, 'E2 Allocators'!$B$15:$W$15, 0),FALSE)*$E101), 0, VLOOKUP(VLOOKUP($A101, 'E4 TB Allocation Details'!$A$18:$L$205, MATCH("A &amp; G ID", 'E4 TB Allocation Details'!$A$18:$L$18, 0),FALSE), 'E2 Allocators'!$B$15:$W$361, MATCH('O5 Details by Class &amp; Accounts'!CI$18, 'E2 Allocators'!$B$15:$W$15, 0),FALSE)*$E101)</f>
        <v>0</v>
      </c>
      <c r="CJ101" s="1411">
        <f>IF(ISERROR(VLOOKUP(VLOOKUP($A101, 'E4 TB Allocation Details'!$A$18:$L$205, MATCH("A &amp; G ID", 'E4 TB Allocation Details'!$A$18:$L$18, 0),FALSE), 'E2 Allocators'!$B$15:$W$361, MATCH('O5 Details by Class &amp; Accounts'!CJ$18, 'E2 Allocators'!$B$15:$W$15, 0),FALSE)*$E101), 0, VLOOKUP(VLOOKUP($A101, 'E4 TB Allocation Details'!$A$18:$L$205, MATCH("A &amp; G ID", 'E4 TB Allocation Details'!$A$18:$L$18, 0),FALSE), 'E2 Allocators'!$B$15:$W$361, MATCH('O5 Details by Class &amp; Accounts'!CJ$18, 'E2 Allocators'!$B$15:$W$15, 0),FALSE)*$E101)</f>
        <v>0</v>
      </c>
      <c r="CK101" s="1411">
        <f>IF(ISERROR(VLOOKUP(VLOOKUP($A101, 'E4 TB Allocation Details'!$A$18:$L$205, MATCH("A &amp; G ID", 'E4 TB Allocation Details'!$A$18:$L$18, 0),FALSE), 'E2 Allocators'!$B$15:$W$361, MATCH('O5 Details by Class &amp; Accounts'!CK$18, 'E2 Allocators'!$B$15:$W$15, 0),FALSE)*$E101), 0, VLOOKUP(VLOOKUP($A101, 'E4 TB Allocation Details'!$A$18:$L$205, MATCH("A &amp; G ID", 'E4 TB Allocation Details'!$A$18:$L$18, 0),FALSE), 'E2 Allocators'!$B$15:$W$361, MATCH('O5 Details by Class &amp; Accounts'!CK$18, 'E2 Allocators'!$B$15:$W$15, 0),FALSE)*$E101)</f>
        <v>0</v>
      </c>
      <c r="CL101" s="1411">
        <f>IF(ISERROR(VLOOKUP(VLOOKUP($A101, 'E4 TB Allocation Details'!$A$18:$L$205, MATCH("A &amp; G ID", 'E4 TB Allocation Details'!$A$18:$L$18, 0),FALSE), 'E2 Allocators'!$B$15:$W$361, MATCH('O5 Details by Class &amp; Accounts'!CL$18, 'E2 Allocators'!$B$15:$W$15, 0),FALSE)*$E101), 0, VLOOKUP(VLOOKUP($A101, 'E4 TB Allocation Details'!$A$18:$L$205, MATCH("A &amp; G ID", 'E4 TB Allocation Details'!$A$18:$L$18, 0),FALSE), 'E2 Allocators'!$B$15:$W$361, MATCH('O5 Details by Class &amp; Accounts'!CL$18, 'E2 Allocators'!$B$15:$W$15, 0),FALSE)*$E101)</f>
        <v>0</v>
      </c>
      <c r="CM101" s="1411">
        <f>IF(ISERROR(VLOOKUP(VLOOKUP($A101, 'E4 TB Allocation Details'!$A$18:$L$205, MATCH("A &amp; G ID", 'E4 TB Allocation Details'!$A$18:$L$18, 0),FALSE), 'E2 Allocators'!$B$15:$W$361, MATCH('O5 Details by Class &amp; Accounts'!CM$18, 'E2 Allocators'!$B$15:$W$15, 0),FALSE)*$E101), 0, VLOOKUP(VLOOKUP($A101, 'E4 TB Allocation Details'!$A$18:$L$205, MATCH("A &amp; G ID", 'E4 TB Allocation Details'!$A$18:$L$18, 0),FALSE), 'E2 Allocators'!$B$15:$W$361, MATCH('O5 Details by Class &amp; Accounts'!CM$18, 'E2 Allocators'!$B$15:$W$15, 0),FALSE)*$E101)</f>
        <v>0</v>
      </c>
      <c r="CN101" s="1411">
        <f t="shared" si="22"/>
        <v>0</v>
      </c>
      <c r="CO101" s="1791">
        <f t="shared" si="23"/>
        <v>0</v>
      </c>
      <c r="CQ101" s="2086" t="s">
        <v>401</v>
      </c>
    </row>
    <row r="102" spans="1:95" s="80" customFormat="1" ht="25.5">
      <c r="A102" s="1179">
        <v>4335</v>
      </c>
      <c r="B102" s="1180" t="s">
        <v>729</v>
      </c>
      <c r="C102" s="1788">
        <f>IF(ISERROR(VLOOKUP($A102,'I3 TB Data'!$A$23:$H$458,MATCH('O5 Details by Class &amp; Accounts'!$C$18, 'I3 TB Data'!$A$23:$H$23,0),0)), 0, VLOOKUP($A102,'I3 TB Data'!$A$23:$H$458,MATCH('O5 Details by Class &amp; Accounts'!$C$18,'I3 TB Data'!$A$23:$H$23,0),0))</f>
        <v>0</v>
      </c>
      <c r="D102" s="1789"/>
      <c r="E102" s="1788">
        <f t="shared" si="17"/>
        <v>0</v>
      </c>
      <c r="F102" s="1790">
        <f>IF(ISERROR(VLOOKUP($A102, 'E1 Categorization'!A33:E122, MATCH("Customer Component", 'E1 Categorization'!$A$33:$E$33,0), 0)), 0, IF(VLOOKUP($A102, 'E1 Categorization'!A33:E122, MATCH("Customer Component", 'E1 Categorization'!$A$33:$E$33,0), 0)=0, 'O5 Details by Class &amp; Accounts'!$E102, IF(AND(VLOOKUP($A102, 'E1 Categorization'!A33:E122, MATCH("Customer Component", 'E1 Categorization'!$A$33:$E$33,0), 0) &gt;0, VLOOKUP($A102, 'E1 Categorization'!A33:E122, MATCH("Customer Component", 'E1 Categorization'!$A$33:$E$33,0), 0)&lt;1), 'O5 Details by Class &amp; Accounts'!$E102*(1-VLOOKUP($A102, 'E1 Categorization'!A33:E122, MATCH("Customer Component", 'E1 Categorization'!$A$33:$E$33,0), 0)), 0)))</f>
        <v>0</v>
      </c>
      <c r="G102" s="1790">
        <f>IF(ISERROR(VLOOKUP($A102, 'E1 Categorization'!A33:E122, MATCH("Customer Component", 'E1 Categorization'!$A$33:$E$33,0), 0)),0, IF(VLOOKUP($A102, 'E1 Categorization'!A33:E122, MATCH("Customer Component", 'E1 Categorization'!$A$33:$E$33,0), 0)=0, 0, IF(AND(VLOOKUP($A102, 'E1 Categorization'!A33:E122, MATCH("Customer Component", 'E1 Categorization'!$A$33:$E$33,0), 0) &gt;0, VLOOKUP($A102, 'E1 Categorization'!A33:E122, MATCH("Customer Component", 'E1 Categorization'!$A$33:$E$33,0), 0)&lt;1), 'O5 Details by Class &amp; Accounts'!$E102*(VLOOKUP($A102, 'E1 Categorization'!A33:E122, MATCH("Customer Component", 'E1 Categorization'!$A$33:$E$33,0), 0)), 'O5 Details by Class &amp; Accounts'!$E102)))</f>
        <v>0</v>
      </c>
      <c r="H102" s="1411">
        <f t="shared" si="18"/>
        <v>0</v>
      </c>
      <c r="I102" s="1411">
        <f>IF(ISERROR(VLOOKUP(VLOOKUP($A102, 'E4 TB Allocation Details'!$A$18:$L$205, MATCH("Demand ID", 'E4 TB Allocation Details'!$A$18:$L$18, 0),FALSE), 'E2 Allocators'!$B$15:$W$361, MATCH('O5 Details by Class &amp; Accounts'!I$18, 'E2 Allocators'!$B$15:$W$15, 0),FALSE)*$F102), 0, VLOOKUP(VLOOKUP($A102, 'E4 TB Allocation Details'!$A$18:$L$205, MATCH("Demand ID", 'E4 TB Allocation Details'!$A$18:$L$18, 0),FALSE), 'E2 Allocators'!$B$15:$W$361, MATCH('O5 Details by Class &amp; Accounts'!I$18, 'E2 Allocators'!$B$15:$W$15, 0),FALSE)*$F102)</f>
        <v>0</v>
      </c>
      <c r="J102" s="1411">
        <f>IF(ISERROR(VLOOKUP(VLOOKUP($A102, 'E4 TB Allocation Details'!$A$18:$L$205, MATCH("Demand ID", 'E4 TB Allocation Details'!$A$18:$L$18, 0),FALSE), 'E2 Allocators'!$B$15:$W$361, MATCH('O5 Details by Class &amp; Accounts'!J$18, 'E2 Allocators'!$B$15:$W$15, 0),FALSE)*$F102), 0, VLOOKUP(VLOOKUP($A102, 'E4 TB Allocation Details'!$A$18:$L$205, MATCH("Demand ID", 'E4 TB Allocation Details'!$A$18:$L$18, 0),FALSE), 'E2 Allocators'!$B$15:$W$361, MATCH('O5 Details by Class &amp; Accounts'!J$18, 'E2 Allocators'!$B$15:$W$15, 0),FALSE)*$F102)</f>
        <v>0</v>
      </c>
      <c r="K102" s="1411">
        <f>IF(ISERROR(VLOOKUP(VLOOKUP($A102, 'E4 TB Allocation Details'!$A$18:$L$205, MATCH("Demand ID", 'E4 TB Allocation Details'!$A$18:$L$18, 0),FALSE), 'E2 Allocators'!$B$15:$W$361, MATCH('O5 Details by Class &amp; Accounts'!K$18, 'E2 Allocators'!$B$15:$W$15, 0),FALSE)*$F102), 0, VLOOKUP(VLOOKUP($A102, 'E4 TB Allocation Details'!$A$18:$L$205, MATCH("Demand ID", 'E4 TB Allocation Details'!$A$18:$L$18, 0),FALSE), 'E2 Allocators'!$B$15:$W$361, MATCH('O5 Details by Class &amp; Accounts'!K$18, 'E2 Allocators'!$B$15:$W$15, 0),FALSE)*$F102)</f>
        <v>0</v>
      </c>
      <c r="L102" s="1411">
        <f>IF(ISERROR(VLOOKUP(VLOOKUP($A102, 'E4 TB Allocation Details'!$A$18:$L$205, MATCH("Demand ID", 'E4 TB Allocation Details'!$A$18:$L$18, 0),FALSE), 'E2 Allocators'!$B$15:$W$361, MATCH('O5 Details by Class &amp; Accounts'!L$18, 'E2 Allocators'!$B$15:$W$15, 0),FALSE)*$F102), 0, VLOOKUP(VLOOKUP($A102, 'E4 TB Allocation Details'!$A$18:$L$205, MATCH("Demand ID", 'E4 TB Allocation Details'!$A$18:$L$18, 0),FALSE), 'E2 Allocators'!$B$15:$W$361, MATCH('O5 Details by Class &amp; Accounts'!L$18, 'E2 Allocators'!$B$15:$W$15, 0),FALSE)*$F102)</f>
        <v>0</v>
      </c>
      <c r="M102" s="1411">
        <f>IF(ISERROR(VLOOKUP(VLOOKUP($A102, 'E4 TB Allocation Details'!$A$18:$L$205, MATCH("Demand ID", 'E4 TB Allocation Details'!$A$18:$L$18, 0),FALSE), 'E2 Allocators'!$B$15:$W$361, MATCH('O5 Details by Class &amp; Accounts'!M$18, 'E2 Allocators'!$B$15:$W$15, 0),FALSE)*$F102), 0, VLOOKUP(VLOOKUP($A102, 'E4 TB Allocation Details'!$A$18:$L$205, MATCH("Demand ID", 'E4 TB Allocation Details'!$A$18:$L$18, 0),FALSE), 'E2 Allocators'!$B$15:$W$361, MATCH('O5 Details by Class &amp; Accounts'!M$18, 'E2 Allocators'!$B$15:$W$15, 0),FALSE)*$F102)</f>
        <v>0</v>
      </c>
      <c r="N102" s="1411">
        <f>IF(ISERROR(VLOOKUP(VLOOKUP($A102, 'E4 TB Allocation Details'!$A$18:$L$205, MATCH("Demand ID", 'E4 TB Allocation Details'!$A$18:$L$18, 0),FALSE), 'E2 Allocators'!$B$15:$W$361, MATCH('O5 Details by Class &amp; Accounts'!N$18, 'E2 Allocators'!$B$15:$W$15, 0),FALSE)*$F102), 0, VLOOKUP(VLOOKUP($A102, 'E4 TB Allocation Details'!$A$18:$L$205, MATCH("Demand ID", 'E4 TB Allocation Details'!$A$18:$L$18, 0),FALSE), 'E2 Allocators'!$B$15:$W$361, MATCH('O5 Details by Class &amp; Accounts'!N$18, 'E2 Allocators'!$B$15:$W$15, 0),FALSE)*$F102)</f>
        <v>0</v>
      </c>
      <c r="O102" s="1411">
        <f>IF(ISERROR(VLOOKUP(VLOOKUP($A102, 'E4 TB Allocation Details'!$A$18:$L$205, MATCH("Demand ID", 'E4 TB Allocation Details'!$A$18:$L$18, 0),FALSE), 'E2 Allocators'!$B$15:$W$361, MATCH('O5 Details by Class &amp; Accounts'!O$18, 'E2 Allocators'!$B$15:$W$15, 0),FALSE)*$F102), 0, VLOOKUP(VLOOKUP($A102, 'E4 TB Allocation Details'!$A$18:$L$205, MATCH("Demand ID", 'E4 TB Allocation Details'!$A$18:$L$18, 0),FALSE), 'E2 Allocators'!$B$15:$W$361, MATCH('O5 Details by Class &amp; Accounts'!O$18, 'E2 Allocators'!$B$15:$W$15, 0),FALSE)*$F102)</f>
        <v>0</v>
      </c>
      <c r="P102" s="1411">
        <f>IF(ISERROR(VLOOKUP(VLOOKUP($A102, 'E4 TB Allocation Details'!$A$18:$L$205, MATCH("Demand ID", 'E4 TB Allocation Details'!$A$18:$L$18, 0),FALSE), 'E2 Allocators'!$B$15:$W$361, MATCH('O5 Details by Class &amp; Accounts'!P$18, 'E2 Allocators'!$B$15:$W$15, 0),FALSE)*$F102), 0, VLOOKUP(VLOOKUP($A102, 'E4 TB Allocation Details'!$A$18:$L$205, MATCH("Demand ID", 'E4 TB Allocation Details'!$A$18:$L$18, 0),FALSE), 'E2 Allocators'!$B$15:$W$361, MATCH('O5 Details by Class &amp; Accounts'!P$18, 'E2 Allocators'!$B$15:$W$15, 0),FALSE)*$F102)</f>
        <v>0</v>
      </c>
      <c r="Q102" s="1411">
        <f>IF(ISERROR(VLOOKUP(VLOOKUP($A102, 'E4 TB Allocation Details'!$A$18:$L$205, MATCH("Demand ID", 'E4 TB Allocation Details'!$A$18:$L$18, 0),FALSE), 'E2 Allocators'!$B$15:$W$361, MATCH('O5 Details by Class &amp; Accounts'!Q$18, 'E2 Allocators'!$B$15:$W$15, 0),FALSE)*$F102), 0, VLOOKUP(VLOOKUP($A102, 'E4 TB Allocation Details'!$A$18:$L$205, MATCH("Demand ID", 'E4 TB Allocation Details'!$A$18:$L$18, 0),FALSE), 'E2 Allocators'!$B$15:$W$361, MATCH('O5 Details by Class &amp; Accounts'!Q$18, 'E2 Allocators'!$B$15:$W$15, 0),FALSE)*$F102)</f>
        <v>0</v>
      </c>
      <c r="R102" s="1411">
        <f>IF(ISERROR(VLOOKUP(VLOOKUP($A102, 'E4 TB Allocation Details'!$A$18:$L$205, MATCH("Demand ID", 'E4 TB Allocation Details'!$A$18:$L$18, 0),FALSE), 'E2 Allocators'!$B$15:$W$361, MATCH('O5 Details by Class &amp; Accounts'!R$18, 'E2 Allocators'!$B$15:$W$15, 0),FALSE)*$F102), 0, VLOOKUP(VLOOKUP($A102, 'E4 TB Allocation Details'!$A$18:$L$205, MATCH("Demand ID", 'E4 TB Allocation Details'!$A$18:$L$18, 0),FALSE), 'E2 Allocators'!$B$15:$W$361, MATCH('O5 Details by Class &amp; Accounts'!R$18, 'E2 Allocators'!$B$15:$W$15, 0),FALSE)*$F102)</f>
        <v>0</v>
      </c>
      <c r="S102" s="1411">
        <f>IF(ISERROR(VLOOKUP(VLOOKUP($A102, 'E4 TB Allocation Details'!$A$18:$L$205, MATCH("Demand ID", 'E4 TB Allocation Details'!$A$18:$L$18, 0),FALSE), 'E2 Allocators'!$B$15:$W$361, MATCH('O5 Details by Class &amp; Accounts'!S$18, 'E2 Allocators'!$B$15:$W$15, 0),FALSE)*$F102), 0, VLOOKUP(VLOOKUP($A102, 'E4 TB Allocation Details'!$A$18:$L$205, MATCH("Demand ID", 'E4 TB Allocation Details'!$A$18:$L$18, 0),FALSE), 'E2 Allocators'!$B$15:$W$361, MATCH('O5 Details by Class &amp; Accounts'!S$18, 'E2 Allocators'!$B$15:$W$15, 0),FALSE)*$F102)</f>
        <v>0</v>
      </c>
      <c r="T102" s="1411">
        <f>IF(ISERROR(VLOOKUP(VLOOKUP($A102, 'E4 TB Allocation Details'!$A$18:$L$205, MATCH("Demand ID", 'E4 TB Allocation Details'!$A$18:$L$18, 0),FALSE), 'E2 Allocators'!$B$15:$W$361, MATCH('O5 Details by Class &amp; Accounts'!T$18, 'E2 Allocators'!$B$15:$W$15, 0),FALSE)*$F102), 0, VLOOKUP(VLOOKUP($A102, 'E4 TB Allocation Details'!$A$18:$L$205, MATCH("Demand ID", 'E4 TB Allocation Details'!$A$18:$L$18, 0),FALSE), 'E2 Allocators'!$B$15:$W$361, MATCH('O5 Details by Class &amp; Accounts'!T$18, 'E2 Allocators'!$B$15:$W$15, 0),FALSE)*$F102)</f>
        <v>0</v>
      </c>
      <c r="U102" s="1411">
        <f>IF(ISERROR(VLOOKUP(VLOOKUP($A102, 'E4 TB Allocation Details'!$A$18:$L$205, MATCH("Demand ID", 'E4 TB Allocation Details'!$A$18:$L$18, 0),FALSE), 'E2 Allocators'!$B$15:$W$361, MATCH('O5 Details by Class &amp; Accounts'!U$18, 'E2 Allocators'!$B$15:$W$15, 0),FALSE)*$F102), 0, VLOOKUP(VLOOKUP($A102, 'E4 TB Allocation Details'!$A$18:$L$205, MATCH("Demand ID", 'E4 TB Allocation Details'!$A$18:$L$18, 0),FALSE), 'E2 Allocators'!$B$15:$W$361, MATCH('O5 Details by Class &amp; Accounts'!U$18, 'E2 Allocators'!$B$15:$W$15, 0),FALSE)*$F102)</f>
        <v>0</v>
      </c>
      <c r="V102" s="1411">
        <f>IF(ISERROR(VLOOKUP(VLOOKUP($A102, 'E4 TB Allocation Details'!$A$18:$L$205, MATCH("Demand ID", 'E4 TB Allocation Details'!$A$18:$L$18, 0),FALSE), 'E2 Allocators'!$B$15:$W$361, MATCH('O5 Details by Class &amp; Accounts'!V$18, 'E2 Allocators'!$B$15:$W$15, 0),FALSE)*$F102), 0, VLOOKUP(VLOOKUP($A102, 'E4 TB Allocation Details'!$A$18:$L$205, MATCH("Demand ID", 'E4 TB Allocation Details'!$A$18:$L$18, 0),FALSE), 'E2 Allocators'!$B$15:$W$361, MATCH('O5 Details by Class &amp; Accounts'!V$18, 'E2 Allocators'!$B$15:$W$15, 0),FALSE)*$F102)</f>
        <v>0</v>
      </c>
      <c r="W102" s="1411">
        <f>IF(ISERROR(VLOOKUP(VLOOKUP($A102, 'E4 TB Allocation Details'!$A$18:$L$205, MATCH("Demand ID", 'E4 TB Allocation Details'!$A$18:$L$18, 0),FALSE), 'E2 Allocators'!$B$15:$W$361, MATCH('O5 Details by Class &amp; Accounts'!W$18, 'E2 Allocators'!$B$15:$W$15, 0),FALSE)*$F102), 0, VLOOKUP(VLOOKUP($A102, 'E4 TB Allocation Details'!$A$18:$L$205, MATCH("Demand ID", 'E4 TB Allocation Details'!$A$18:$L$18, 0),FALSE), 'E2 Allocators'!$B$15:$W$361, MATCH('O5 Details by Class &amp; Accounts'!W$18, 'E2 Allocators'!$B$15:$W$15, 0),FALSE)*$F102)</f>
        <v>0</v>
      </c>
      <c r="X102" s="1411">
        <f>IF(ISERROR(VLOOKUP(VLOOKUP($A102, 'E4 TB Allocation Details'!$A$18:$L$205, MATCH("Demand ID", 'E4 TB Allocation Details'!$A$18:$L$18, 0),FALSE), 'E2 Allocators'!$B$15:$W$361, MATCH('O5 Details by Class &amp; Accounts'!X$18, 'E2 Allocators'!$B$15:$W$15, 0),FALSE)*$F102), 0, VLOOKUP(VLOOKUP($A102, 'E4 TB Allocation Details'!$A$18:$L$205, MATCH("Demand ID", 'E4 TB Allocation Details'!$A$18:$L$18, 0),FALSE), 'E2 Allocators'!$B$15:$W$361, MATCH('O5 Details by Class &amp; Accounts'!X$18, 'E2 Allocators'!$B$15:$W$15, 0),FALSE)*$F102)</f>
        <v>0</v>
      </c>
      <c r="Y102" s="1411">
        <f>IF(ISERROR(VLOOKUP(VLOOKUP($A102, 'E4 TB Allocation Details'!$A$18:$L$205, MATCH("Demand ID", 'E4 TB Allocation Details'!$A$18:$L$18, 0),FALSE), 'E2 Allocators'!$B$15:$W$361, MATCH('O5 Details by Class &amp; Accounts'!Y$18, 'E2 Allocators'!$B$15:$W$15, 0),FALSE)*$F102), 0, VLOOKUP(VLOOKUP($A102, 'E4 TB Allocation Details'!$A$18:$L$205, MATCH("Demand ID", 'E4 TB Allocation Details'!$A$18:$L$18, 0),FALSE), 'E2 Allocators'!$B$15:$W$361, MATCH('O5 Details by Class &amp; Accounts'!Y$18, 'E2 Allocators'!$B$15:$W$15, 0),FALSE)*$F102)</f>
        <v>0</v>
      </c>
      <c r="Z102" s="1411">
        <f>IF(ISERROR(VLOOKUP(VLOOKUP($A102, 'E4 TB Allocation Details'!$A$18:$L$205, MATCH("Demand ID", 'E4 TB Allocation Details'!$A$18:$L$18, 0),FALSE), 'E2 Allocators'!$B$15:$W$361, MATCH('O5 Details by Class &amp; Accounts'!Z$18, 'E2 Allocators'!$B$15:$W$15, 0),FALSE)*$F102), 0, VLOOKUP(VLOOKUP($A102, 'E4 TB Allocation Details'!$A$18:$L$205, MATCH("Demand ID", 'E4 TB Allocation Details'!$A$18:$L$18, 0),FALSE), 'E2 Allocators'!$B$15:$W$361, MATCH('O5 Details by Class &amp; Accounts'!Z$18, 'E2 Allocators'!$B$15:$W$15, 0),FALSE)*$F102)</f>
        <v>0</v>
      </c>
      <c r="AA102" s="1411">
        <f>IF(ISERROR(VLOOKUP(VLOOKUP($A102, 'E4 TB Allocation Details'!$A$18:$L$205, MATCH("Demand ID", 'E4 TB Allocation Details'!$A$18:$L$18, 0),FALSE), 'E2 Allocators'!$B$15:$W$361, MATCH('O5 Details by Class &amp; Accounts'!AA$18, 'E2 Allocators'!$B$15:$W$15, 0),FALSE)*$F102), 0, VLOOKUP(VLOOKUP($A102, 'E4 TB Allocation Details'!$A$18:$L$205, MATCH("Demand ID", 'E4 TB Allocation Details'!$A$18:$L$18, 0),FALSE), 'E2 Allocators'!$B$15:$W$361, MATCH('O5 Details by Class &amp; Accounts'!AA$18, 'E2 Allocators'!$B$15:$W$15, 0),FALSE)*$F102)</f>
        <v>0</v>
      </c>
      <c r="AB102" s="1411">
        <f>IF(ISERROR(VLOOKUP(VLOOKUP($A102, 'E4 TB Allocation Details'!$A$18:$L$205, MATCH("Demand ID", 'E4 TB Allocation Details'!$A$18:$L$18, 0),FALSE), 'E2 Allocators'!$B$15:$W$361, MATCH('O5 Details by Class &amp; Accounts'!AB$18, 'E2 Allocators'!$B$15:$W$15, 0),FALSE)*$F102), 0, VLOOKUP(VLOOKUP($A102, 'E4 TB Allocation Details'!$A$18:$L$205, MATCH("Demand ID", 'E4 TB Allocation Details'!$A$18:$L$18, 0),FALSE), 'E2 Allocators'!$B$15:$W$361, MATCH('O5 Details by Class &amp; Accounts'!AB$18, 'E2 Allocators'!$B$15:$W$15, 0),FALSE)*$F102)</f>
        <v>0</v>
      </c>
      <c r="AC102" s="1411">
        <f t="shared" si="19"/>
        <v>0</v>
      </c>
      <c r="AD102" s="1411">
        <f>IF(ISERROR(VLOOKUP(VLOOKUP($A102, 'E4 TB Allocation Details'!$A$18:$L$205, MATCH("Customer ID", 'E4 TB Allocation Details'!$A$18:$L$18, 0),FALSE), 'E2 Allocators'!$B$15:$W$361, MATCH('O5 Details by Class &amp; Accounts'!AD$18, 'E2 Allocators'!$B$15:$W$15, 0),FALSE)*$G102), 0, VLOOKUP(VLOOKUP($A102, 'E4 TB Allocation Details'!$A$18:$L$205, MATCH("Customer ID", 'E4 TB Allocation Details'!$A$18:$L$18, 0),FALSE), 'E2 Allocators'!$B$15:$W$361, MATCH('O5 Details by Class &amp; Accounts'!AD$18, 'E2 Allocators'!$B$15:$W$15, 0),FALSE)*$G102)</f>
        <v>0</v>
      </c>
      <c r="AE102" s="1411">
        <f>IF(ISERROR(VLOOKUP(VLOOKUP($A102, 'E4 TB Allocation Details'!$A$18:$L$205, MATCH("Customer ID", 'E4 TB Allocation Details'!$A$18:$L$18, 0),FALSE), 'E2 Allocators'!$B$15:$W$361, MATCH('O5 Details by Class &amp; Accounts'!AE$18, 'E2 Allocators'!$B$15:$W$15, 0),FALSE)*$G102), 0, VLOOKUP(VLOOKUP($A102, 'E4 TB Allocation Details'!$A$18:$L$205, MATCH("Customer ID", 'E4 TB Allocation Details'!$A$18:$L$18, 0),FALSE), 'E2 Allocators'!$B$15:$W$361, MATCH('O5 Details by Class &amp; Accounts'!AE$18, 'E2 Allocators'!$B$15:$W$15, 0),FALSE)*$G102)</f>
        <v>0</v>
      </c>
      <c r="AF102" s="1411">
        <f>IF(ISERROR(VLOOKUP(VLOOKUP($A102, 'E4 TB Allocation Details'!$A$18:$L$205, MATCH("Customer ID", 'E4 TB Allocation Details'!$A$18:$L$18, 0),FALSE), 'E2 Allocators'!$B$15:$W$361, MATCH('O5 Details by Class &amp; Accounts'!AF$18, 'E2 Allocators'!$B$15:$W$15, 0),FALSE)*$G102), 0, VLOOKUP(VLOOKUP($A102, 'E4 TB Allocation Details'!$A$18:$L$205, MATCH("Customer ID", 'E4 TB Allocation Details'!$A$18:$L$18, 0),FALSE), 'E2 Allocators'!$B$15:$W$361, MATCH('O5 Details by Class &amp; Accounts'!AF$18, 'E2 Allocators'!$B$15:$W$15, 0),FALSE)*$G102)</f>
        <v>0</v>
      </c>
      <c r="AG102" s="1411">
        <f>IF(ISERROR(VLOOKUP(VLOOKUP($A102, 'E4 TB Allocation Details'!$A$18:$L$205, MATCH("Customer ID", 'E4 TB Allocation Details'!$A$18:$L$18, 0),FALSE), 'E2 Allocators'!$B$15:$W$361, MATCH('O5 Details by Class &amp; Accounts'!AG$18, 'E2 Allocators'!$B$15:$W$15, 0),FALSE)*$G102), 0, VLOOKUP(VLOOKUP($A102, 'E4 TB Allocation Details'!$A$18:$L$205, MATCH("Customer ID", 'E4 TB Allocation Details'!$A$18:$L$18, 0),FALSE), 'E2 Allocators'!$B$15:$W$361, MATCH('O5 Details by Class &amp; Accounts'!AG$18, 'E2 Allocators'!$B$15:$W$15, 0),FALSE)*$G102)</f>
        <v>0</v>
      </c>
      <c r="AH102" s="1411">
        <f>IF(ISERROR(VLOOKUP(VLOOKUP($A102, 'E4 TB Allocation Details'!$A$18:$L$205, MATCH("Customer ID", 'E4 TB Allocation Details'!$A$18:$L$18, 0),FALSE), 'E2 Allocators'!$B$15:$W$361, MATCH('O5 Details by Class &amp; Accounts'!AH$18, 'E2 Allocators'!$B$15:$W$15, 0),FALSE)*$G102), 0, VLOOKUP(VLOOKUP($A102, 'E4 TB Allocation Details'!$A$18:$L$205, MATCH("Customer ID", 'E4 TB Allocation Details'!$A$18:$L$18, 0),FALSE), 'E2 Allocators'!$B$15:$W$361, MATCH('O5 Details by Class &amp; Accounts'!AH$18, 'E2 Allocators'!$B$15:$W$15, 0),FALSE)*$G102)</f>
        <v>0</v>
      </c>
      <c r="AI102" s="1411">
        <f>IF(ISERROR(VLOOKUP(VLOOKUP($A102, 'E4 TB Allocation Details'!$A$18:$L$205, MATCH("Customer ID", 'E4 TB Allocation Details'!$A$18:$L$18, 0),FALSE), 'E2 Allocators'!$B$15:$W$361, MATCH('O5 Details by Class &amp; Accounts'!AI$18, 'E2 Allocators'!$B$15:$W$15, 0),FALSE)*$G102), 0, VLOOKUP(VLOOKUP($A102, 'E4 TB Allocation Details'!$A$18:$L$205, MATCH("Customer ID", 'E4 TB Allocation Details'!$A$18:$L$18, 0),FALSE), 'E2 Allocators'!$B$15:$W$361, MATCH('O5 Details by Class &amp; Accounts'!AI$18, 'E2 Allocators'!$B$15:$W$15, 0),FALSE)*$G102)</f>
        <v>0</v>
      </c>
      <c r="AJ102" s="1411">
        <f>IF(ISERROR(VLOOKUP(VLOOKUP($A102, 'E4 TB Allocation Details'!$A$18:$L$205, MATCH("Customer ID", 'E4 TB Allocation Details'!$A$18:$L$18, 0),FALSE), 'E2 Allocators'!$B$15:$W$361, MATCH('O5 Details by Class &amp; Accounts'!AJ$18, 'E2 Allocators'!$B$15:$W$15, 0),FALSE)*$G102), 0, VLOOKUP(VLOOKUP($A102, 'E4 TB Allocation Details'!$A$18:$L$205, MATCH("Customer ID", 'E4 TB Allocation Details'!$A$18:$L$18, 0),FALSE), 'E2 Allocators'!$B$15:$W$361, MATCH('O5 Details by Class &amp; Accounts'!AJ$18, 'E2 Allocators'!$B$15:$W$15, 0),FALSE)*$G102)</f>
        <v>0</v>
      </c>
      <c r="AK102" s="1411">
        <f>IF(ISERROR(VLOOKUP(VLOOKUP($A102, 'E4 TB Allocation Details'!$A$18:$L$205, MATCH("Customer ID", 'E4 TB Allocation Details'!$A$18:$L$18, 0),FALSE), 'E2 Allocators'!$B$15:$W$361, MATCH('O5 Details by Class &amp; Accounts'!AK$18, 'E2 Allocators'!$B$15:$W$15, 0),FALSE)*$G102), 0, VLOOKUP(VLOOKUP($A102, 'E4 TB Allocation Details'!$A$18:$L$205, MATCH("Customer ID", 'E4 TB Allocation Details'!$A$18:$L$18, 0),FALSE), 'E2 Allocators'!$B$15:$W$361, MATCH('O5 Details by Class &amp; Accounts'!AK$18, 'E2 Allocators'!$B$15:$W$15, 0),FALSE)*$G102)</f>
        <v>0</v>
      </c>
      <c r="AL102" s="1411">
        <f>IF(ISERROR(VLOOKUP(VLOOKUP($A102, 'E4 TB Allocation Details'!$A$18:$L$205, MATCH("Customer ID", 'E4 TB Allocation Details'!$A$18:$L$18, 0),FALSE), 'E2 Allocators'!$B$15:$W$361, MATCH('O5 Details by Class &amp; Accounts'!AL$18, 'E2 Allocators'!$B$15:$W$15, 0),FALSE)*$G102), 0, VLOOKUP(VLOOKUP($A102, 'E4 TB Allocation Details'!$A$18:$L$205, MATCH("Customer ID", 'E4 TB Allocation Details'!$A$18:$L$18, 0),FALSE), 'E2 Allocators'!$B$15:$W$361, MATCH('O5 Details by Class &amp; Accounts'!AL$18, 'E2 Allocators'!$B$15:$W$15, 0),FALSE)*$G102)</f>
        <v>0</v>
      </c>
      <c r="AM102" s="1411">
        <f>IF(ISERROR(VLOOKUP(VLOOKUP($A102, 'E4 TB Allocation Details'!$A$18:$L$205, MATCH("Customer ID", 'E4 TB Allocation Details'!$A$18:$L$18, 0),FALSE), 'E2 Allocators'!$B$15:$W$361, MATCH('O5 Details by Class &amp; Accounts'!AM$18, 'E2 Allocators'!$B$15:$W$15, 0),FALSE)*$G102), 0, VLOOKUP(VLOOKUP($A102, 'E4 TB Allocation Details'!$A$18:$L$205, MATCH("Customer ID", 'E4 TB Allocation Details'!$A$18:$L$18, 0),FALSE), 'E2 Allocators'!$B$15:$W$361, MATCH('O5 Details by Class &amp; Accounts'!AM$18, 'E2 Allocators'!$B$15:$W$15, 0),FALSE)*$G102)</f>
        <v>0</v>
      </c>
      <c r="AN102" s="1411">
        <f>IF(ISERROR(VLOOKUP(VLOOKUP($A102, 'E4 TB Allocation Details'!$A$18:$L$205, MATCH("Customer ID", 'E4 TB Allocation Details'!$A$18:$L$18, 0),FALSE), 'E2 Allocators'!$B$15:$W$361, MATCH('O5 Details by Class &amp; Accounts'!AN$18, 'E2 Allocators'!$B$15:$W$15, 0),FALSE)*$G102), 0, VLOOKUP(VLOOKUP($A102, 'E4 TB Allocation Details'!$A$18:$L$205, MATCH("Customer ID", 'E4 TB Allocation Details'!$A$18:$L$18, 0),FALSE), 'E2 Allocators'!$B$15:$W$361, MATCH('O5 Details by Class &amp; Accounts'!AN$18, 'E2 Allocators'!$B$15:$W$15, 0),FALSE)*$G102)</f>
        <v>0</v>
      </c>
      <c r="AO102" s="1411">
        <f>IF(ISERROR(VLOOKUP(VLOOKUP($A102, 'E4 TB Allocation Details'!$A$18:$L$205, MATCH("Customer ID", 'E4 TB Allocation Details'!$A$18:$L$18, 0),FALSE), 'E2 Allocators'!$B$15:$W$361, MATCH('O5 Details by Class &amp; Accounts'!AO$18, 'E2 Allocators'!$B$15:$W$15, 0),FALSE)*$G102), 0, VLOOKUP(VLOOKUP($A102, 'E4 TB Allocation Details'!$A$18:$L$205, MATCH("Customer ID", 'E4 TB Allocation Details'!$A$18:$L$18, 0),FALSE), 'E2 Allocators'!$B$15:$W$361, MATCH('O5 Details by Class &amp; Accounts'!AO$18, 'E2 Allocators'!$B$15:$W$15, 0),FALSE)*$G102)</f>
        <v>0</v>
      </c>
      <c r="AP102" s="1411">
        <f>IF(ISERROR(VLOOKUP(VLOOKUP($A102, 'E4 TB Allocation Details'!$A$18:$L$205, MATCH("Customer ID", 'E4 TB Allocation Details'!$A$18:$L$18, 0),FALSE), 'E2 Allocators'!$B$15:$W$361, MATCH('O5 Details by Class &amp; Accounts'!AP$18, 'E2 Allocators'!$B$15:$W$15, 0),FALSE)*$G102), 0, VLOOKUP(VLOOKUP($A102, 'E4 TB Allocation Details'!$A$18:$L$205, MATCH("Customer ID", 'E4 TB Allocation Details'!$A$18:$L$18, 0),FALSE), 'E2 Allocators'!$B$15:$W$361, MATCH('O5 Details by Class &amp; Accounts'!AP$18, 'E2 Allocators'!$B$15:$W$15, 0),FALSE)*$G102)</f>
        <v>0</v>
      </c>
      <c r="AQ102" s="1411">
        <f>IF(ISERROR(VLOOKUP(VLOOKUP($A102, 'E4 TB Allocation Details'!$A$18:$L$205, MATCH("Customer ID", 'E4 TB Allocation Details'!$A$18:$L$18, 0),FALSE), 'E2 Allocators'!$B$15:$W$361, MATCH('O5 Details by Class &amp; Accounts'!AQ$18, 'E2 Allocators'!$B$15:$W$15, 0),FALSE)*$G102), 0, VLOOKUP(VLOOKUP($A102, 'E4 TB Allocation Details'!$A$18:$L$205, MATCH("Customer ID", 'E4 TB Allocation Details'!$A$18:$L$18, 0),FALSE), 'E2 Allocators'!$B$15:$W$361, MATCH('O5 Details by Class &amp; Accounts'!AQ$18, 'E2 Allocators'!$B$15:$W$15, 0),FALSE)*$G102)</f>
        <v>0</v>
      </c>
      <c r="AR102" s="1411">
        <f>IF(ISERROR(VLOOKUP(VLOOKUP($A102, 'E4 TB Allocation Details'!$A$18:$L$205, MATCH("Customer ID", 'E4 TB Allocation Details'!$A$18:$L$18, 0),FALSE), 'E2 Allocators'!$B$15:$W$361, MATCH('O5 Details by Class &amp; Accounts'!AR$18, 'E2 Allocators'!$B$15:$W$15, 0),FALSE)*$G102), 0, VLOOKUP(VLOOKUP($A102, 'E4 TB Allocation Details'!$A$18:$L$205, MATCH("Customer ID", 'E4 TB Allocation Details'!$A$18:$L$18, 0),FALSE), 'E2 Allocators'!$B$15:$W$361, MATCH('O5 Details by Class &amp; Accounts'!AR$18, 'E2 Allocators'!$B$15:$W$15, 0),FALSE)*$G102)</f>
        <v>0</v>
      </c>
      <c r="AS102" s="1411">
        <f>IF(ISERROR(VLOOKUP(VLOOKUP($A102, 'E4 TB Allocation Details'!$A$18:$L$205, MATCH("Customer ID", 'E4 TB Allocation Details'!$A$18:$L$18, 0),FALSE), 'E2 Allocators'!$B$15:$W$361, MATCH('O5 Details by Class &amp; Accounts'!AS$18, 'E2 Allocators'!$B$15:$W$15, 0),FALSE)*$G102), 0, VLOOKUP(VLOOKUP($A102, 'E4 TB Allocation Details'!$A$18:$L$205, MATCH("Customer ID", 'E4 TB Allocation Details'!$A$18:$L$18, 0),FALSE), 'E2 Allocators'!$B$15:$W$361, MATCH('O5 Details by Class &amp; Accounts'!AS$18, 'E2 Allocators'!$B$15:$W$15, 0),FALSE)*$G102)</f>
        <v>0</v>
      </c>
      <c r="AT102" s="1411">
        <f>IF(ISERROR(VLOOKUP(VLOOKUP($A102, 'E4 TB Allocation Details'!$A$18:$L$205, MATCH("Customer ID", 'E4 TB Allocation Details'!$A$18:$L$18, 0),FALSE), 'E2 Allocators'!$B$15:$W$361, MATCH('O5 Details by Class &amp; Accounts'!AT$18, 'E2 Allocators'!$B$15:$W$15, 0),FALSE)*$G102), 0, VLOOKUP(VLOOKUP($A102, 'E4 TB Allocation Details'!$A$18:$L$205, MATCH("Customer ID", 'E4 TB Allocation Details'!$A$18:$L$18, 0),FALSE), 'E2 Allocators'!$B$15:$W$361, MATCH('O5 Details by Class &amp; Accounts'!AT$18, 'E2 Allocators'!$B$15:$W$15, 0),FALSE)*$G102)</f>
        <v>0</v>
      </c>
      <c r="AU102" s="1411">
        <f>IF(ISERROR(VLOOKUP(VLOOKUP($A102, 'E4 TB Allocation Details'!$A$18:$L$205, MATCH("Customer ID", 'E4 TB Allocation Details'!$A$18:$L$18, 0),FALSE), 'E2 Allocators'!$B$15:$W$361, MATCH('O5 Details by Class &amp; Accounts'!AU$18, 'E2 Allocators'!$B$15:$W$15, 0),FALSE)*$G102), 0, VLOOKUP(VLOOKUP($A102, 'E4 TB Allocation Details'!$A$18:$L$205, MATCH("Customer ID", 'E4 TB Allocation Details'!$A$18:$L$18, 0),FALSE), 'E2 Allocators'!$B$15:$W$361, MATCH('O5 Details by Class &amp; Accounts'!AU$18, 'E2 Allocators'!$B$15:$W$15, 0),FALSE)*$G102)</f>
        <v>0</v>
      </c>
      <c r="AV102" s="1411">
        <f>IF(ISERROR(VLOOKUP(VLOOKUP($A102, 'E4 TB Allocation Details'!$A$18:$L$205, MATCH("Customer ID", 'E4 TB Allocation Details'!$A$18:$L$18, 0),FALSE), 'E2 Allocators'!$B$15:$W$361, MATCH('O5 Details by Class &amp; Accounts'!AV$18, 'E2 Allocators'!$B$15:$W$15, 0),FALSE)*$G102), 0, VLOOKUP(VLOOKUP($A102, 'E4 TB Allocation Details'!$A$18:$L$205, MATCH("Customer ID", 'E4 TB Allocation Details'!$A$18:$L$18, 0),FALSE), 'E2 Allocators'!$B$15:$W$361, MATCH('O5 Details by Class &amp; Accounts'!AV$18, 'E2 Allocators'!$B$15:$W$15, 0),FALSE)*$G102)</f>
        <v>0</v>
      </c>
      <c r="AW102" s="1411">
        <f>IF(ISERROR(VLOOKUP(VLOOKUP($A102, 'E4 TB Allocation Details'!$A$18:$L$205, MATCH("Customer ID", 'E4 TB Allocation Details'!$A$18:$L$18, 0),FALSE), 'E2 Allocators'!$B$15:$W$361, MATCH('O5 Details by Class &amp; Accounts'!AW$18, 'E2 Allocators'!$B$15:$W$15, 0),FALSE)*$G102), 0, VLOOKUP(VLOOKUP($A102, 'E4 TB Allocation Details'!$A$18:$L$205, MATCH("Customer ID", 'E4 TB Allocation Details'!$A$18:$L$18, 0),FALSE), 'E2 Allocators'!$B$15:$W$361, MATCH('O5 Details by Class &amp; Accounts'!AW$18, 'E2 Allocators'!$B$15:$W$15, 0),FALSE)*$G102)</f>
        <v>0</v>
      </c>
      <c r="AX102" s="1411">
        <f t="shared" si="20"/>
        <v>0</v>
      </c>
      <c r="AY102" s="1411">
        <f>IF(ISERROR(VLOOKUP(VLOOKUP($A102, 'E4 TB Allocation Details'!$A$18:$L$205, MATCH("Misc ID", 'E4 TB Allocation Details'!$A$18:$L$18, 0),FALSE), 'E2 Allocators'!$B$15:$W$361, MATCH('O5 Details by Class &amp; Accounts'!AY$18, 'E2 Allocators'!$B$15:$W$15, 0),FALSE)*$E102), 0, VLOOKUP(VLOOKUP($A102, 'E4 TB Allocation Details'!$A$18:$L$205, MATCH("Misc ID", 'E4 TB Allocation Details'!$A$18:$L$18, 0),FALSE), 'E2 Allocators'!$B$15:$W$361, MATCH('O5 Details by Class &amp; Accounts'!AY$18, 'E2 Allocators'!$B$15:$W$15, 0),FALSE)*$E102)</f>
        <v>0</v>
      </c>
      <c r="AZ102" s="1411">
        <f>IF(ISERROR(VLOOKUP(VLOOKUP($A102, 'E4 TB Allocation Details'!$A$18:$L$205, MATCH("Misc ID", 'E4 TB Allocation Details'!$A$18:$L$18, 0),FALSE), 'E2 Allocators'!$B$15:$W$361, MATCH('O5 Details by Class &amp; Accounts'!AZ$18, 'E2 Allocators'!$B$15:$W$15, 0),FALSE)*$E102), 0, VLOOKUP(VLOOKUP($A102, 'E4 TB Allocation Details'!$A$18:$L$205, MATCH("Misc ID", 'E4 TB Allocation Details'!$A$18:$L$18, 0),FALSE), 'E2 Allocators'!$B$15:$W$361, MATCH('O5 Details by Class &amp; Accounts'!AZ$18, 'E2 Allocators'!$B$15:$W$15, 0),FALSE)*$E102)</f>
        <v>0</v>
      </c>
      <c r="BA102" s="1411">
        <f>IF(ISERROR(VLOOKUP(VLOOKUP($A102, 'E4 TB Allocation Details'!$A$18:$L$205, MATCH("Misc ID", 'E4 TB Allocation Details'!$A$18:$L$18, 0),FALSE), 'E2 Allocators'!$B$15:$W$361, MATCH('O5 Details by Class &amp; Accounts'!BA$18, 'E2 Allocators'!$B$15:$W$15, 0),FALSE)*$E102), 0, VLOOKUP(VLOOKUP($A102, 'E4 TB Allocation Details'!$A$18:$L$205, MATCH("Misc ID", 'E4 TB Allocation Details'!$A$18:$L$18, 0),FALSE), 'E2 Allocators'!$B$15:$W$361, MATCH('O5 Details by Class &amp; Accounts'!BA$18, 'E2 Allocators'!$B$15:$W$15, 0),FALSE)*$E102)</f>
        <v>0</v>
      </c>
      <c r="BB102" s="1411">
        <f>IF(ISERROR(VLOOKUP(VLOOKUP($A102, 'E4 TB Allocation Details'!$A$18:$L$205, MATCH("Misc ID", 'E4 TB Allocation Details'!$A$18:$L$18, 0),FALSE), 'E2 Allocators'!$B$15:$W$361, MATCH('O5 Details by Class &amp; Accounts'!BB$18, 'E2 Allocators'!$B$15:$W$15, 0),FALSE)*$E102), 0, VLOOKUP(VLOOKUP($A102, 'E4 TB Allocation Details'!$A$18:$L$205, MATCH("Misc ID", 'E4 TB Allocation Details'!$A$18:$L$18, 0),FALSE), 'E2 Allocators'!$B$15:$W$361, MATCH('O5 Details by Class &amp; Accounts'!BB$18, 'E2 Allocators'!$B$15:$W$15, 0),FALSE)*$E102)</f>
        <v>0</v>
      </c>
      <c r="BC102" s="1411">
        <f>IF(ISERROR(VLOOKUP(VLOOKUP($A102, 'E4 TB Allocation Details'!$A$18:$L$205, MATCH("Misc ID", 'E4 TB Allocation Details'!$A$18:$L$18, 0),FALSE), 'E2 Allocators'!$B$15:$W$361, MATCH('O5 Details by Class &amp; Accounts'!BC$18, 'E2 Allocators'!$B$15:$W$15, 0),FALSE)*$E102), 0, VLOOKUP(VLOOKUP($A102, 'E4 TB Allocation Details'!$A$18:$L$205, MATCH("Misc ID", 'E4 TB Allocation Details'!$A$18:$L$18, 0),FALSE), 'E2 Allocators'!$B$15:$W$361, MATCH('O5 Details by Class &amp; Accounts'!BC$18, 'E2 Allocators'!$B$15:$W$15, 0),FALSE)*$E102)</f>
        <v>0</v>
      </c>
      <c r="BD102" s="1411">
        <f>IF(ISERROR(VLOOKUP(VLOOKUP($A102, 'E4 TB Allocation Details'!$A$18:$L$205, MATCH("Misc ID", 'E4 TB Allocation Details'!$A$18:$L$18, 0),FALSE), 'E2 Allocators'!$B$15:$W$361, MATCH('O5 Details by Class &amp; Accounts'!BD$18, 'E2 Allocators'!$B$15:$W$15, 0),FALSE)*$E102), 0, VLOOKUP(VLOOKUP($A102, 'E4 TB Allocation Details'!$A$18:$L$205, MATCH("Misc ID", 'E4 TB Allocation Details'!$A$18:$L$18, 0),FALSE), 'E2 Allocators'!$B$15:$W$361, MATCH('O5 Details by Class &amp; Accounts'!BD$18, 'E2 Allocators'!$B$15:$W$15, 0),FALSE)*$E102)</f>
        <v>0</v>
      </c>
      <c r="BE102" s="1411">
        <f>IF(ISERROR(VLOOKUP(VLOOKUP($A102, 'E4 TB Allocation Details'!$A$18:$L$205, MATCH("Misc ID", 'E4 TB Allocation Details'!$A$18:$L$18, 0),FALSE), 'E2 Allocators'!$B$15:$W$361, MATCH('O5 Details by Class &amp; Accounts'!BE$18, 'E2 Allocators'!$B$15:$W$15, 0),FALSE)*$E102), 0, VLOOKUP(VLOOKUP($A102, 'E4 TB Allocation Details'!$A$18:$L$205, MATCH("Misc ID", 'E4 TB Allocation Details'!$A$18:$L$18, 0),FALSE), 'E2 Allocators'!$B$15:$W$361, MATCH('O5 Details by Class &amp; Accounts'!BE$18, 'E2 Allocators'!$B$15:$W$15, 0),FALSE)*$E102)</f>
        <v>0</v>
      </c>
      <c r="BF102" s="1411">
        <f>IF(ISERROR(VLOOKUP(VLOOKUP($A102, 'E4 TB Allocation Details'!$A$18:$L$205, MATCH("Misc ID", 'E4 TB Allocation Details'!$A$18:$L$18, 0),FALSE), 'E2 Allocators'!$B$15:$W$361, MATCH('O5 Details by Class &amp; Accounts'!BF$18, 'E2 Allocators'!$B$15:$W$15, 0),FALSE)*$E102), 0, VLOOKUP(VLOOKUP($A102, 'E4 TB Allocation Details'!$A$18:$L$205, MATCH("Misc ID", 'E4 TB Allocation Details'!$A$18:$L$18, 0),FALSE), 'E2 Allocators'!$B$15:$W$361, MATCH('O5 Details by Class &amp; Accounts'!BF$18, 'E2 Allocators'!$B$15:$W$15, 0),FALSE)*$E102)</f>
        <v>0</v>
      </c>
      <c r="BG102" s="1411">
        <f>IF(ISERROR(VLOOKUP(VLOOKUP($A102, 'E4 TB Allocation Details'!$A$18:$L$205, MATCH("Misc ID", 'E4 TB Allocation Details'!$A$18:$L$18, 0),FALSE), 'E2 Allocators'!$B$15:$W$361, MATCH('O5 Details by Class &amp; Accounts'!BG$18, 'E2 Allocators'!$B$15:$W$15, 0),FALSE)*$E102), 0, VLOOKUP(VLOOKUP($A102, 'E4 TB Allocation Details'!$A$18:$L$205, MATCH("Misc ID", 'E4 TB Allocation Details'!$A$18:$L$18, 0),FALSE), 'E2 Allocators'!$B$15:$W$361, MATCH('O5 Details by Class &amp; Accounts'!BG$18, 'E2 Allocators'!$B$15:$W$15, 0),FALSE)*$E102)</f>
        <v>0</v>
      </c>
      <c r="BH102" s="1411">
        <f>IF(ISERROR(VLOOKUP(VLOOKUP($A102, 'E4 TB Allocation Details'!$A$18:$L$205, MATCH("Misc ID", 'E4 TB Allocation Details'!$A$18:$L$18, 0),FALSE), 'E2 Allocators'!$B$15:$W$361, MATCH('O5 Details by Class &amp; Accounts'!BH$18, 'E2 Allocators'!$B$15:$W$15, 0),FALSE)*$E102), 0, VLOOKUP(VLOOKUP($A102, 'E4 TB Allocation Details'!$A$18:$L$205, MATCH("Misc ID", 'E4 TB Allocation Details'!$A$18:$L$18, 0),FALSE), 'E2 Allocators'!$B$15:$W$361, MATCH('O5 Details by Class &amp; Accounts'!BH$18, 'E2 Allocators'!$B$15:$W$15, 0),FALSE)*$E102)</f>
        <v>0</v>
      </c>
      <c r="BI102" s="1411">
        <f>IF(ISERROR(VLOOKUP(VLOOKUP($A102, 'E4 TB Allocation Details'!$A$18:$L$205, MATCH("Misc ID", 'E4 TB Allocation Details'!$A$18:$L$18, 0),FALSE), 'E2 Allocators'!$B$15:$W$361, MATCH('O5 Details by Class &amp; Accounts'!BI$18, 'E2 Allocators'!$B$15:$W$15, 0),FALSE)*$E102), 0, VLOOKUP(VLOOKUP($A102, 'E4 TB Allocation Details'!$A$18:$L$205, MATCH("Misc ID", 'E4 TB Allocation Details'!$A$18:$L$18, 0),FALSE), 'E2 Allocators'!$B$15:$W$361, MATCH('O5 Details by Class &amp; Accounts'!BI$18, 'E2 Allocators'!$B$15:$W$15, 0),FALSE)*$E102)</f>
        <v>0</v>
      </c>
      <c r="BJ102" s="1411">
        <f>IF(ISERROR(VLOOKUP(VLOOKUP($A102, 'E4 TB Allocation Details'!$A$18:$L$205, MATCH("Misc ID", 'E4 TB Allocation Details'!$A$18:$L$18, 0),FALSE), 'E2 Allocators'!$B$15:$W$361, MATCH('O5 Details by Class &amp; Accounts'!BJ$18, 'E2 Allocators'!$B$15:$W$15, 0),FALSE)*$E102), 0, VLOOKUP(VLOOKUP($A102, 'E4 TB Allocation Details'!$A$18:$L$205, MATCH("Misc ID", 'E4 TB Allocation Details'!$A$18:$L$18, 0),FALSE), 'E2 Allocators'!$B$15:$W$361, MATCH('O5 Details by Class &amp; Accounts'!BJ$18, 'E2 Allocators'!$B$15:$W$15, 0),FALSE)*$E102)</f>
        <v>0</v>
      </c>
      <c r="BK102" s="1411">
        <f>IF(ISERROR(VLOOKUP(VLOOKUP($A102, 'E4 TB Allocation Details'!$A$18:$L$205, MATCH("Misc ID", 'E4 TB Allocation Details'!$A$18:$L$18, 0),FALSE), 'E2 Allocators'!$B$15:$W$361, MATCH('O5 Details by Class &amp; Accounts'!BK$18, 'E2 Allocators'!$B$15:$W$15, 0),FALSE)*$E102), 0, VLOOKUP(VLOOKUP($A102, 'E4 TB Allocation Details'!$A$18:$L$205, MATCH("Misc ID", 'E4 TB Allocation Details'!$A$18:$L$18, 0),FALSE), 'E2 Allocators'!$B$15:$W$361, MATCH('O5 Details by Class &amp; Accounts'!BK$18, 'E2 Allocators'!$B$15:$W$15, 0),FALSE)*$E102)</f>
        <v>0</v>
      </c>
      <c r="BL102" s="1411">
        <f>IF(ISERROR(VLOOKUP(VLOOKUP($A102, 'E4 TB Allocation Details'!$A$18:$L$205, MATCH("Misc ID", 'E4 TB Allocation Details'!$A$18:$L$18, 0),FALSE), 'E2 Allocators'!$B$15:$W$361, MATCH('O5 Details by Class &amp; Accounts'!BL$18, 'E2 Allocators'!$B$15:$W$15, 0),FALSE)*$E102), 0, VLOOKUP(VLOOKUP($A102, 'E4 TB Allocation Details'!$A$18:$L$205, MATCH("Misc ID", 'E4 TB Allocation Details'!$A$18:$L$18, 0),FALSE), 'E2 Allocators'!$B$15:$W$361, MATCH('O5 Details by Class &amp; Accounts'!BL$18, 'E2 Allocators'!$B$15:$W$15, 0),FALSE)*$E102)</f>
        <v>0</v>
      </c>
      <c r="BM102" s="1411">
        <f>IF(ISERROR(VLOOKUP(VLOOKUP($A102, 'E4 TB Allocation Details'!$A$18:$L$205, MATCH("Misc ID", 'E4 TB Allocation Details'!$A$18:$L$18, 0),FALSE), 'E2 Allocators'!$B$15:$W$361, MATCH('O5 Details by Class &amp; Accounts'!BM$18, 'E2 Allocators'!$B$15:$W$15, 0),FALSE)*$E102), 0, VLOOKUP(VLOOKUP($A102, 'E4 TB Allocation Details'!$A$18:$L$205, MATCH("Misc ID", 'E4 TB Allocation Details'!$A$18:$L$18, 0),FALSE), 'E2 Allocators'!$B$15:$W$361, MATCH('O5 Details by Class &amp; Accounts'!BM$18, 'E2 Allocators'!$B$15:$W$15, 0),FALSE)*$E102)</f>
        <v>0</v>
      </c>
      <c r="BN102" s="1411">
        <f>IF(ISERROR(VLOOKUP(VLOOKUP($A102, 'E4 TB Allocation Details'!$A$18:$L$205, MATCH("Misc ID", 'E4 TB Allocation Details'!$A$18:$L$18, 0),FALSE), 'E2 Allocators'!$B$15:$W$361, MATCH('O5 Details by Class &amp; Accounts'!BN$18, 'E2 Allocators'!$B$15:$W$15, 0),FALSE)*$E102), 0, VLOOKUP(VLOOKUP($A102, 'E4 TB Allocation Details'!$A$18:$L$205, MATCH("Misc ID", 'E4 TB Allocation Details'!$A$18:$L$18, 0),FALSE), 'E2 Allocators'!$B$15:$W$361, MATCH('O5 Details by Class &amp; Accounts'!BN$18, 'E2 Allocators'!$B$15:$W$15, 0),FALSE)*$E102)</f>
        <v>0</v>
      </c>
      <c r="BO102" s="1411">
        <f>IF(ISERROR(VLOOKUP(VLOOKUP($A102, 'E4 TB Allocation Details'!$A$18:$L$205, MATCH("Misc ID", 'E4 TB Allocation Details'!$A$18:$L$18, 0),FALSE), 'E2 Allocators'!$B$15:$W$361, MATCH('O5 Details by Class &amp; Accounts'!BO$18, 'E2 Allocators'!$B$15:$W$15, 0),FALSE)*$E102), 0, VLOOKUP(VLOOKUP($A102, 'E4 TB Allocation Details'!$A$18:$L$205, MATCH("Misc ID", 'E4 TB Allocation Details'!$A$18:$L$18, 0),FALSE), 'E2 Allocators'!$B$15:$W$361, MATCH('O5 Details by Class &amp; Accounts'!BO$18, 'E2 Allocators'!$B$15:$W$15, 0),FALSE)*$E102)</f>
        <v>0</v>
      </c>
      <c r="BP102" s="1411">
        <f>IF(ISERROR(VLOOKUP(VLOOKUP($A102, 'E4 TB Allocation Details'!$A$18:$L$205, MATCH("Misc ID", 'E4 TB Allocation Details'!$A$18:$L$18, 0),FALSE), 'E2 Allocators'!$B$15:$W$361, MATCH('O5 Details by Class &amp; Accounts'!BP$18, 'E2 Allocators'!$B$15:$W$15, 0),FALSE)*$E102), 0, VLOOKUP(VLOOKUP($A102, 'E4 TB Allocation Details'!$A$18:$L$205, MATCH("Misc ID", 'E4 TB Allocation Details'!$A$18:$L$18, 0),FALSE), 'E2 Allocators'!$B$15:$W$361, MATCH('O5 Details by Class &amp; Accounts'!BP$18, 'E2 Allocators'!$B$15:$W$15, 0),FALSE)*$E102)</f>
        <v>0</v>
      </c>
      <c r="BQ102" s="1411">
        <f>IF(ISERROR(VLOOKUP(VLOOKUP($A102, 'E4 TB Allocation Details'!$A$18:$L$205, MATCH("Misc ID", 'E4 TB Allocation Details'!$A$18:$L$18, 0),FALSE), 'E2 Allocators'!$B$15:$W$361, MATCH('O5 Details by Class &amp; Accounts'!BQ$18, 'E2 Allocators'!$B$15:$W$15, 0),FALSE)*$E102), 0, VLOOKUP(VLOOKUP($A102, 'E4 TB Allocation Details'!$A$18:$L$205, MATCH("Misc ID", 'E4 TB Allocation Details'!$A$18:$L$18, 0),FALSE), 'E2 Allocators'!$B$15:$W$361, MATCH('O5 Details by Class &amp; Accounts'!BQ$18, 'E2 Allocators'!$B$15:$W$15, 0),FALSE)*$E102)</f>
        <v>0</v>
      </c>
      <c r="BR102" s="1411">
        <f>IF(ISERROR(VLOOKUP(VLOOKUP($A102, 'E4 TB Allocation Details'!$A$18:$L$205, MATCH("Misc ID", 'E4 TB Allocation Details'!$A$18:$L$18, 0),FALSE), 'E2 Allocators'!$B$15:$W$361, MATCH('O5 Details by Class &amp; Accounts'!BR$18, 'E2 Allocators'!$B$15:$W$15, 0),FALSE)*$E102), 0, VLOOKUP(VLOOKUP($A102, 'E4 TB Allocation Details'!$A$18:$L$205, MATCH("Misc ID", 'E4 TB Allocation Details'!$A$18:$L$18, 0),FALSE), 'E2 Allocators'!$B$15:$W$361, MATCH('O5 Details by Class &amp; Accounts'!BR$18, 'E2 Allocators'!$B$15:$W$15, 0),FALSE)*$E102)</f>
        <v>0</v>
      </c>
      <c r="BS102" s="1411">
        <f t="shared" si="21"/>
        <v>0</v>
      </c>
      <c r="BT102" s="1411">
        <f>IF(ISERROR(VLOOKUP(VLOOKUP($A102, 'E4 TB Allocation Details'!$A$18:$L$205, MATCH("A &amp; G ID", 'E4 TB Allocation Details'!$A$18:$L$18, 0),FALSE), 'E2 Allocators'!$B$15:$W$361, MATCH('O5 Details by Class &amp; Accounts'!BT$18, 'E2 Allocators'!$B$15:$W$15, 0),FALSE)*$E102), 0, VLOOKUP(VLOOKUP($A102, 'E4 TB Allocation Details'!$A$18:$L$205, MATCH("A &amp; G ID", 'E4 TB Allocation Details'!$A$18:$L$18, 0),FALSE), 'E2 Allocators'!$B$15:$W$361, MATCH('O5 Details by Class &amp; Accounts'!BT$18, 'E2 Allocators'!$B$15:$W$15, 0),FALSE)*$E102)</f>
        <v>0</v>
      </c>
      <c r="BU102" s="1411">
        <f>IF(ISERROR(VLOOKUP(VLOOKUP($A102, 'E4 TB Allocation Details'!$A$18:$L$205, MATCH("A &amp; G ID", 'E4 TB Allocation Details'!$A$18:$L$18, 0),FALSE), 'E2 Allocators'!$B$15:$W$361, MATCH('O5 Details by Class &amp; Accounts'!BU$18, 'E2 Allocators'!$B$15:$W$15, 0),FALSE)*$E102), 0, VLOOKUP(VLOOKUP($A102, 'E4 TB Allocation Details'!$A$18:$L$205, MATCH("A &amp; G ID", 'E4 TB Allocation Details'!$A$18:$L$18, 0),FALSE), 'E2 Allocators'!$B$15:$W$361, MATCH('O5 Details by Class &amp; Accounts'!BU$18, 'E2 Allocators'!$B$15:$W$15, 0),FALSE)*$E102)</f>
        <v>0</v>
      </c>
      <c r="BV102" s="1411">
        <f>IF(ISERROR(VLOOKUP(VLOOKUP($A102, 'E4 TB Allocation Details'!$A$18:$L$205, MATCH("A &amp; G ID", 'E4 TB Allocation Details'!$A$18:$L$18, 0),FALSE), 'E2 Allocators'!$B$15:$W$361, MATCH('O5 Details by Class &amp; Accounts'!BV$18, 'E2 Allocators'!$B$15:$W$15, 0),FALSE)*$E102), 0, VLOOKUP(VLOOKUP($A102, 'E4 TB Allocation Details'!$A$18:$L$205, MATCH("A &amp; G ID", 'E4 TB Allocation Details'!$A$18:$L$18, 0),FALSE), 'E2 Allocators'!$B$15:$W$361, MATCH('O5 Details by Class &amp; Accounts'!BV$18, 'E2 Allocators'!$B$15:$W$15, 0),FALSE)*$E102)</f>
        <v>0</v>
      </c>
      <c r="BW102" s="1411">
        <f>IF(ISERROR(VLOOKUP(VLOOKUP($A102, 'E4 TB Allocation Details'!$A$18:$L$205, MATCH("A &amp; G ID", 'E4 TB Allocation Details'!$A$18:$L$18, 0),FALSE), 'E2 Allocators'!$B$15:$W$361, MATCH('O5 Details by Class &amp; Accounts'!BW$18, 'E2 Allocators'!$B$15:$W$15, 0),FALSE)*$E102), 0, VLOOKUP(VLOOKUP($A102, 'E4 TB Allocation Details'!$A$18:$L$205, MATCH("A &amp; G ID", 'E4 TB Allocation Details'!$A$18:$L$18, 0),FALSE), 'E2 Allocators'!$B$15:$W$361, MATCH('O5 Details by Class &amp; Accounts'!BW$18, 'E2 Allocators'!$B$15:$W$15, 0),FALSE)*$E102)</f>
        <v>0</v>
      </c>
      <c r="BX102" s="1411">
        <f>IF(ISERROR(VLOOKUP(VLOOKUP($A102, 'E4 TB Allocation Details'!$A$18:$L$205, MATCH("A &amp; G ID", 'E4 TB Allocation Details'!$A$18:$L$18, 0),FALSE), 'E2 Allocators'!$B$15:$W$361, MATCH('O5 Details by Class &amp; Accounts'!BX$18, 'E2 Allocators'!$B$15:$W$15, 0),FALSE)*$E102), 0, VLOOKUP(VLOOKUP($A102, 'E4 TB Allocation Details'!$A$18:$L$205, MATCH("A &amp; G ID", 'E4 TB Allocation Details'!$A$18:$L$18, 0),FALSE), 'E2 Allocators'!$B$15:$W$361, MATCH('O5 Details by Class &amp; Accounts'!BX$18, 'E2 Allocators'!$B$15:$W$15, 0),FALSE)*$E102)</f>
        <v>0</v>
      </c>
      <c r="BY102" s="1411">
        <f>IF(ISERROR(VLOOKUP(VLOOKUP($A102, 'E4 TB Allocation Details'!$A$18:$L$205, MATCH("A &amp; G ID", 'E4 TB Allocation Details'!$A$18:$L$18, 0),FALSE), 'E2 Allocators'!$B$15:$W$361, MATCH('O5 Details by Class &amp; Accounts'!BY$18, 'E2 Allocators'!$B$15:$W$15, 0),FALSE)*$E102), 0, VLOOKUP(VLOOKUP($A102, 'E4 TB Allocation Details'!$A$18:$L$205, MATCH("A &amp; G ID", 'E4 TB Allocation Details'!$A$18:$L$18, 0),FALSE), 'E2 Allocators'!$B$15:$W$361, MATCH('O5 Details by Class &amp; Accounts'!BY$18, 'E2 Allocators'!$B$15:$W$15, 0),FALSE)*$E102)</f>
        <v>0</v>
      </c>
      <c r="BZ102" s="1411">
        <f>IF(ISERROR(VLOOKUP(VLOOKUP($A102, 'E4 TB Allocation Details'!$A$18:$L$205, MATCH("A &amp; G ID", 'E4 TB Allocation Details'!$A$18:$L$18, 0),FALSE), 'E2 Allocators'!$B$15:$W$361, MATCH('O5 Details by Class &amp; Accounts'!BZ$18, 'E2 Allocators'!$B$15:$W$15, 0),FALSE)*$E102), 0, VLOOKUP(VLOOKUP($A102, 'E4 TB Allocation Details'!$A$18:$L$205, MATCH("A &amp; G ID", 'E4 TB Allocation Details'!$A$18:$L$18, 0),FALSE), 'E2 Allocators'!$B$15:$W$361, MATCH('O5 Details by Class &amp; Accounts'!BZ$18, 'E2 Allocators'!$B$15:$W$15, 0),FALSE)*$E102)</f>
        <v>0</v>
      </c>
      <c r="CA102" s="1411">
        <f>IF(ISERROR(VLOOKUP(VLOOKUP($A102, 'E4 TB Allocation Details'!$A$18:$L$205, MATCH("A &amp; G ID", 'E4 TB Allocation Details'!$A$18:$L$18, 0),FALSE), 'E2 Allocators'!$B$15:$W$361, MATCH('O5 Details by Class &amp; Accounts'!CA$18, 'E2 Allocators'!$B$15:$W$15, 0),FALSE)*$E102), 0, VLOOKUP(VLOOKUP($A102, 'E4 TB Allocation Details'!$A$18:$L$205, MATCH("A &amp; G ID", 'E4 TB Allocation Details'!$A$18:$L$18, 0),FALSE), 'E2 Allocators'!$B$15:$W$361, MATCH('O5 Details by Class &amp; Accounts'!CA$18, 'E2 Allocators'!$B$15:$W$15, 0),FALSE)*$E102)</f>
        <v>0</v>
      </c>
      <c r="CB102" s="1411">
        <f>IF(ISERROR(VLOOKUP(VLOOKUP($A102, 'E4 TB Allocation Details'!$A$18:$L$205, MATCH("A &amp; G ID", 'E4 TB Allocation Details'!$A$18:$L$18, 0),FALSE), 'E2 Allocators'!$B$15:$W$361, MATCH('O5 Details by Class &amp; Accounts'!CB$18, 'E2 Allocators'!$B$15:$W$15, 0),FALSE)*$E102), 0, VLOOKUP(VLOOKUP($A102, 'E4 TB Allocation Details'!$A$18:$L$205, MATCH("A &amp; G ID", 'E4 TB Allocation Details'!$A$18:$L$18, 0),FALSE), 'E2 Allocators'!$B$15:$W$361, MATCH('O5 Details by Class &amp; Accounts'!CB$18, 'E2 Allocators'!$B$15:$W$15, 0),FALSE)*$E102)</f>
        <v>0</v>
      </c>
      <c r="CC102" s="1411">
        <f>IF(ISERROR(VLOOKUP(VLOOKUP($A102, 'E4 TB Allocation Details'!$A$18:$L$205, MATCH("A &amp; G ID", 'E4 TB Allocation Details'!$A$18:$L$18, 0),FALSE), 'E2 Allocators'!$B$15:$W$361, MATCH('O5 Details by Class &amp; Accounts'!CC$18, 'E2 Allocators'!$B$15:$W$15, 0),FALSE)*$E102), 0, VLOOKUP(VLOOKUP($A102, 'E4 TB Allocation Details'!$A$18:$L$205, MATCH("A &amp; G ID", 'E4 TB Allocation Details'!$A$18:$L$18, 0),FALSE), 'E2 Allocators'!$B$15:$W$361, MATCH('O5 Details by Class &amp; Accounts'!CC$18, 'E2 Allocators'!$B$15:$W$15, 0),FALSE)*$E102)</f>
        <v>0</v>
      </c>
      <c r="CD102" s="1411">
        <f>IF(ISERROR(VLOOKUP(VLOOKUP($A102, 'E4 TB Allocation Details'!$A$18:$L$205, MATCH("A &amp; G ID", 'E4 TB Allocation Details'!$A$18:$L$18, 0),FALSE), 'E2 Allocators'!$B$15:$W$361, MATCH('O5 Details by Class &amp; Accounts'!CD$18, 'E2 Allocators'!$B$15:$W$15, 0),FALSE)*$E102), 0, VLOOKUP(VLOOKUP($A102, 'E4 TB Allocation Details'!$A$18:$L$205, MATCH("A &amp; G ID", 'E4 TB Allocation Details'!$A$18:$L$18, 0),FALSE), 'E2 Allocators'!$B$15:$W$361, MATCH('O5 Details by Class &amp; Accounts'!CD$18, 'E2 Allocators'!$B$15:$W$15, 0),FALSE)*$E102)</f>
        <v>0</v>
      </c>
      <c r="CE102" s="1411">
        <f>IF(ISERROR(VLOOKUP(VLOOKUP($A102, 'E4 TB Allocation Details'!$A$18:$L$205, MATCH("A &amp; G ID", 'E4 TB Allocation Details'!$A$18:$L$18, 0),FALSE), 'E2 Allocators'!$B$15:$W$361, MATCH('O5 Details by Class &amp; Accounts'!CE$18, 'E2 Allocators'!$B$15:$W$15, 0),FALSE)*$E102), 0, VLOOKUP(VLOOKUP($A102, 'E4 TB Allocation Details'!$A$18:$L$205, MATCH("A &amp; G ID", 'E4 TB Allocation Details'!$A$18:$L$18, 0),FALSE), 'E2 Allocators'!$B$15:$W$361, MATCH('O5 Details by Class &amp; Accounts'!CE$18, 'E2 Allocators'!$B$15:$W$15, 0),FALSE)*$E102)</f>
        <v>0</v>
      </c>
      <c r="CF102" s="1411">
        <f>IF(ISERROR(VLOOKUP(VLOOKUP($A102, 'E4 TB Allocation Details'!$A$18:$L$205, MATCH("A &amp; G ID", 'E4 TB Allocation Details'!$A$18:$L$18, 0),FALSE), 'E2 Allocators'!$B$15:$W$361, MATCH('O5 Details by Class &amp; Accounts'!CF$18, 'E2 Allocators'!$B$15:$W$15, 0),FALSE)*$E102), 0, VLOOKUP(VLOOKUP($A102, 'E4 TB Allocation Details'!$A$18:$L$205, MATCH("A &amp; G ID", 'E4 TB Allocation Details'!$A$18:$L$18, 0),FALSE), 'E2 Allocators'!$B$15:$W$361, MATCH('O5 Details by Class &amp; Accounts'!CF$18, 'E2 Allocators'!$B$15:$W$15, 0),FALSE)*$E102)</f>
        <v>0</v>
      </c>
      <c r="CG102" s="1411">
        <f>IF(ISERROR(VLOOKUP(VLOOKUP($A102, 'E4 TB Allocation Details'!$A$18:$L$205, MATCH("A &amp; G ID", 'E4 TB Allocation Details'!$A$18:$L$18, 0),FALSE), 'E2 Allocators'!$B$15:$W$361, MATCH('O5 Details by Class &amp; Accounts'!CG$18, 'E2 Allocators'!$B$15:$W$15, 0),FALSE)*$E102), 0, VLOOKUP(VLOOKUP($A102, 'E4 TB Allocation Details'!$A$18:$L$205, MATCH("A &amp; G ID", 'E4 TB Allocation Details'!$A$18:$L$18, 0),FALSE), 'E2 Allocators'!$B$15:$W$361, MATCH('O5 Details by Class &amp; Accounts'!CG$18, 'E2 Allocators'!$B$15:$W$15, 0),FALSE)*$E102)</f>
        <v>0</v>
      </c>
      <c r="CH102" s="1411">
        <f>IF(ISERROR(VLOOKUP(VLOOKUP($A102, 'E4 TB Allocation Details'!$A$18:$L$205, MATCH("A &amp; G ID", 'E4 TB Allocation Details'!$A$18:$L$18, 0),FALSE), 'E2 Allocators'!$B$15:$W$361, MATCH('O5 Details by Class &amp; Accounts'!CH$18, 'E2 Allocators'!$B$15:$W$15, 0),FALSE)*$E102), 0, VLOOKUP(VLOOKUP($A102, 'E4 TB Allocation Details'!$A$18:$L$205, MATCH("A &amp; G ID", 'E4 TB Allocation Details'!$A$18:$L$18, 0),FALSE), 'E2 Allocators'!$B$15:$W$361, MATCH('O5 Details by Class &amp; Accounts'!CH$18, 'E2 Allocators'!$B$15:$W$15, 0),FALSE)*$E102)</f>
        <v>0</v>
      </c>
      <c r="CI102" s="1411">
        <f>IF(ISERROR(VLOOKUP(VLOOKUP($A102, 'E4 TB Allocation Details'!$A$18:$L$205, MATCH("A &amp; G ID", 'E4 TB Allocation Details'!$A$18:$L$18, 0),FALSE), 'E2 Allocators'!$B$15:$W$361, MATCH('O5 Details by Class &amp; Accounts'!CI$18, 'E2 Allocators'!$B$15:$W$15, 0),FALSE)*$E102), 0, VLOOKUP(VLOOKUP($A102, 'E4 TB Allocation Details'!$A$18:$L$205, MATCH("A &amp; G ID", 'E4 TB Allocation Details'!$A$18:$L$18, 0),FALSE), 'E2 Allocators'!$B$15:$W$361, MATCH('O5 Details by Class &amp; Accounts'!CI$18, 'E2 Allocators'!$B$15:$W$15, 0),FALSE)*$E102)</f>
        <v>0</v>
      </c>
      <c r="CJ102" s="1411">
        <f>IF(ISERROR(VLOOKUP(VLOOKUP($A102, 'E4 TB Allocation Details'!$A$18:$L$205, MATCH("A &amp; G ID", 'E4 TB Allocation Details'!$A$18:$L$18, 0),FALSE), 'E2 Allocators'!$B$15:$W$361, MATCH('O5 Details by Class &amp; Accounts'!CJ$18, 'E2 Allocators'!$B$15:$W$15, 0),FALSE)*$E102), 0, VLOOKUP(VLOOKUP($A102, 'E4 TB Allocation Details'!$A$18:$L$205, MATCH("A &amp; G ID", 'E4 TB Allocation Details'!$A$18:$L$18, 0),FALSE), 'E2 Allocators'!$B$15:$W$361, MATCH('O5 Details by Class &amp; Accounts'!CJ$18, 'E2 Allocators'!$B$15:$W$15, 0),FALSE)*$E102)</f>
        <v>0</v>
      </c>
      <c r="CK102" s="1411">
        <f>IF(ISERROR(VLOOKUP(VLOOKUP($A102, 'E4 TB Allocation Details'!$A$18:$L$205, MATCH("A &amp; G ID", 'E4 TB Allocation Details'!$A$18:$L$18, 0),FALSE), 'E2 Allocators'!$B$15:$W$361, MATCH('O5 Details by Class &amp; Accounts'!CK$18, 'E2 Allocators'!$B$15:$W$15, 0),FALSE)*$E102), 0, VLOOKUP(VLOOKUP($A102, 'E4 TB Allocation Details'!$A$18:$L$205, MATCH("A &amp; G ID", 'E4 TB Allocation Details'!$A$18:$L$18, 0),FALSE), 'E2 Allocators'!$B$15:$W$361, MATCH('O5 Details by Class &amp; Accounts'!CK$18, 'E2 Allocators'!$B$15:$W$15, 0),FALSE)*$E102)</f>
        <v>0</v>
      </c>
      <c r="CL102" s="1411">
        <f>IF(ISERROR(VLOOKUP(VLOOKUP($A102, 'E4 TB Allocation Details'!$A$18:$L$205, MATCH("A &amp; G ID", 'E4 TB Allocation Details'!$A$18:$L$18, 0),FALSE), 'E2 Allocators'!$B$15:$W$361, MATCH('O5 Details by Class &amp; Accounts'!CL$18, 'E2 Allocators'!$B$15:$W$15, 0),FALSE)*$E102), 0, VLOOKUP(VLOOKUP($A102, 'E4 TB Allocation Details'!$A$18:$L$205, MATCH("A &amp; G ID", 'E4 TB Allocation Details'!$A$18:$L$18, 0),FALSE), 'E2 Allocators'!$B$15:$W$361, MATCH('O5 Details by Class &amp; Accounts'!CL$18, 'E2 Allocators'!$B$15:$W$15, 0),FALSE)*$E102)</f>
        <v>0</v>
      </c>
      <c r="CM102" s="1411">
        <f>IF(ISERROR(VLOOKUP(VLOOKUP($A102, 'E4 TB Allocation Details'!$A$18:$L$205, MATCH("A &amp; G ID", 'E4 TB Allocation Details'!$A$18:$L$18, 0),FALSE), 'E2 Allocators'!$B$15:$W$361, MATCH('O5 Details by Class &amp; Accounts'!CM$18, 'E2 Allocators'!$B$15:$W$15, 0),FALSE)*$E102), 0, VLOOKUP(VLOOKUP($A102, 'E4 TB Allocation Details'!$A$18:$L$205, MATCH("A &amp; G ID", 'E4 TB Allocation Details'!$A$18:$L$18, 0),FALSE), 'E2 Allocators'!$B$15:$W$361, MATCH('O5 Details by Class &amp; Accounts'!CM$18, 'E2 Allocators'!$B$15:$W$15, 0),FALSE)*$E102)</f>
        <v>0</v>
      </c>
      <c r="CN102" s="1411">
        <f t="shared" si="22"/>
        <v>0</v>
      </c>
      <c r="CO102" s="1791">
        <f t="shared" si="23"/>
        <v>0</v>
      </c>
      <c r="CQ102" s="2086" t="s">
        <v>401</v>
      </c>
    </row>
    <row r="103" spans="1:95" s="80" customFormat="1" ht="25.5">
      <c r="A103" s="1179">
        <v>4340</v>
      </c>
      <c r="B103" s="1180" t="s">
        <v>730</v>
      </c>
      <c r="C103" s="1788">
        <f>IF(ISERROR(VLOOKUP($A103,'I3 TB Data'!$A$23:$H$458,MATCH('O5 Details by Class &amp; Accounts'!$C$18, 'I3 TB Data'!$A$23:$H$23,0),0)), 0, VLOOKUP($A103,'I3 TB Data'!$A$23:$H$458,MATCH('O5 Details by Class &amp; Accounts'!$C$18,'I3 TB Data'!$A$23:$H$23,0),0))</f>
        <v>0</v>
      </c>
      <c r="D103" s="1789"/>
      <c r="E103" s="1788">
        <f t="shared" si="17"/>
        <v>0</v>
      </c>
      <c r="F103" s="1790">
        <f>IF(ISERROR(VLOOKUP($A103, 'E1 Categorization'!A33:E122, MATCH("Customer Component", 'E1 Categorization'!$A$33:$E$33,0), 0)), 0, IF(VLOOKUP($A103, 'E1 Categorization'!A33:E122, MATCH("Customer Component", 'E1 Categorization'!$A$33:$E$33,0), 0)=0, 'O5 Details by Class &amp; Accounts'!$E103, IF(AND(VLOOKUP($A103, 'E1 Categorization'!A33:E122, MATCH("Customer Component", 'E1 Categorization'!$A$33:$E$33,0), 0) &gt;0, VLOOKUP($A103, 'E1 Categorization'!A33:E122, MATCH("Customer Component", 'E1 Categorization'!$A$33:$E$33,0), 0)&lt;1), 'O5 Details by Class &amp; Accounts'!$E103*(1-VLOOKUP($A103, 'E1 Categorization'!A33:E122, MATCH("Customer Component", 'E1 Categorization'!$A$33:$E$33,0), 0)), 0)))</f>
        <v>0</v>
      </c>
      <c r="G103" s="1790">
        <f>IF(ISERROR(VLOOKUP($A103, 'E1 Categorization'!A33:E122, MATCH("Customer Component", 'E1 Categorization'!$A$33:$E$33,0), 0)),0, IF(VLOOKUP($A103, 'E1 Categorization'!A33:E122, MATCH("Customer Component", 'E1 Categorization'!$A$33:$E$33,0), 0)=0, 0, IF(AND(VLOOKUP($A103, 'E1 Categorization'!A33:E122, MATCH("Customer Component", 'E1 Categorization'!$A$33:$E$33,0), 0) &gt;0, VLOOKUP($A103, 'E1 Categorization'!A33:E122, MATCH("Customer Component", 'E1 Categorization'!$A$33:$E$33,0), 0)&lt;1), 'O5 Details by Class &amp; Accounts'!$E103*(VLOOKUP($A103, 'E1 Categorization'!A33:E122, MATCH("Customer Component", 'E1 Categorization'!$A$33:$E$33,0), 0)), 'O5 Details by Class &amp; Accounts'!$E103)))</f>
        <v>0</v>
      </c>
      <c r="H103" s="1411">
        <f t="shared" si="18"/>
        <v>0</v>
      </c>
      <c r="I103" s="1411">
        <f>IF(ISERROR(VLOOKUP(VLOOKUP($A103, 'E4 TB Allocation Details'!$A$18:$L$205, MATCH("Demand ID", 'E4 TB Allocation Details'!$A$18:$L$18, 0),FALSE), 'E2 Allocators'!$B$15:$W$361, MATCH('O5 Details by Class &amp; Accounts'!I$18, 'E2 Allocators'!$B$15:$W$15, 0),FALSE)*$F103), 0, VLOOKUP(VLOOKUP($A103, 'E4 TB Allocation Details'!$A$18:$L$205, MATCH("Demand ID", 'E4 TB Allocation Details'!$A$18:$L$18, 0),FALSE), 'E2 Allocators'!$B$15:$W$361, MATCH('O5 Details by Class &amp; Accounts'!I$18, 'E2 Allocators'!$B$15:$W$15, 0),FALSE)*$F103)</f>
        <v>0</v>
      </c>
      <c r="J103" s="1411">
        <f>IF(ISERROR(VLOOKUP(VLOOKUP($A103, 'E4 TB Allocation Details'!$A$18:$L$205, MATCH("Demand ID", 'E4 TB Allocation Details'!$A$18:$L$18, 0),FALSE), 'E2 Allocators'!$B$15:$W$361, MATCH('O5 Details by Class &amp; Accounts'!J$18, 'E2 Allocators'!$B$15:$W$15, 0),FALSE)*$F103), 0, VLOOKUP(VLOOKUP($A103, 'E4 TB Allocation Details'!$A$18:$L$205, MATCH("Demand ID", 'E4 TB Allocation Details'!$A$18:$L$18, 0),FALSE), 'E2 Allocators'!$B$15:$W$361, MATCH('O5 Details by Class &amp; Accounts'!J$18, 'E2 Allocators'!$B$15:$W$15, 0),FALSE)*$F103)</f>
        <v>0</v>
      </c>
      <c r="K103" s="1411">
        <f>IF(ISERROR(VLOOKUP(VLOOKUP($A103, 'E4 TB Allocation Details'!$A$18:$L$205, MATCH("Demand ID", 'E4 TB Allocation Details'!$A$18:$L$18, 0),FALSE), 'E2 Allocators'!$B$15:$W$361, MATCH('O5 Details by Class &amp; Accounts'!K$18, 'E2 Allocators'!$B$15:$W$15, 0),FALSE)*$F103), 0, VLOOKUP(VLOOKUP($A103, 'E4 TB Allocation Details'!$A$18:$L$205, MATCH("Demand ID", 'E4 TB Allocation Details'!$A$18:$L$18, 0),FALSE), 'E2 Allocators'!$B$15:$W$361, MATCH('O5 Details by Class &amp; Accounts'!K$18, 'E2 Allocators'!$B$15:$W$15, 0),FALSE)*$F103)</f>
        <v>0</v>
      </c>
      <c r="L103" s="1411">
        <f>IF(ISERROR(VLOOKUP(VLOOKUP($A103, 'E4 TB Allocation Details'!$A$18:$L$205, MATCH("Demand ID", 'E4 TB Allocation Details'!$A$18:$L$18, 0),FALSE), 'E2 Allocators'!$B$15:$W$361, MATCH('O5 Details by Class &amp; Accounts'!L$18, 'E2 Allocators'!$B$15:$W$15, 0),FALSE)*$F103), 0, VLOOKUP(VLOOKUP($A103, 'E4 TB Allocation Details'!$A$18:$L$205, MATCH("Demand ID", 'E4 TB Allocation Details'!$A$18:$L$18, 0),FALSE), 'E2 Allocators'!$B$15:$W$361, MATCH('O5 Details by Class &amp; Accounts'!L$18, 'E2 Allocators'!$B$15:$W$15, 0),FALSE)*$F103)</f>
        <v>0</v>
      </c>
      <c r="M103" s="1411">
        <f>IF(ISERROR(VLOOKUP(VLOOKUP($A103, 'E4 TB Allocation Details'!$A$18:$L$205, MATCH("Demand ID", 'E4 TB Allocation Details'!$A$18:$L$18, 0),FALSE), 'E2 Allocators'!$B$15:$W$361, MATCH('O5 Details by Class &amp; Accounts'!M$18, 'E2 Allocators'!$B$15:$W$15, 0),FALSE)*$F103), 0, VLOOKUP(VLOOKUP($A103, 'E4 TB Allocation Details'!$A$18:$L$205, MATCH("Demand ID", 'E4 TB Allocation Details'!$A$18:$L$18, 0),FALSE), 'E2 Allocators'!$B$15:$W$361, MATCH('O5 Details by Class &amp; Accounts'!M$18, 'E2 Allocators'!$B$15:$W$15, 0),FALSE)*$F103)</f>
        <v>0</v>
      </c>
      <c r="N103" s="1411">
        <f>IF(ISERROR(VLOOKUP(VLOOKUP($A103, 'E4 TB Allocation Details'!$A$18:$L$205, MATCH("Demand ID", 'E4 TB Allocation Details'!$A$18:$L$18, 0),FALSE), 'E2 Allocators'!$B$15:$W$361, MATCH('O5 Details by Class &amp; Accounts'!N$18, 'E2 Allocators'!$B$15:$W$15, 0),FALSE)*$F103), 0, VLOOKUP(VLOOKUP($A103, 'E4 TB Allocation Details'!$A$18:$L$205, MATCH("Demand ID", 'E4 TB Allocation Details'!$A$18:$L$18, 0),FALSE), 'E2 Allocators'!$B$15:$W$361, MATCH('O5 Details by Class &amp; Accounts'!N$18, 'E2 Allocators'!$B$15:$W$15, 0),FALSE)*$F103)</f>
        <v>0</v>
      </c>
      <c r="O103" s="1411">
        <f>IF(ISERROR(VLOOKUP(VLOOKUP($A103, 'E4 TB Allocation Details'!$A$18:$L$205, MATCH("Demand ID", 'E4 TB Allocation Details'!$A$18:$L$18, 0),FALSE), 'E2 Allocators'!$B$15:$W$361, MATCH('O5 Details by Class &amp; Accounts'!O$18, 'E2 Allocators'!$B$15:$W$15, 0),FALSE)*$F103), 0, VLOOKUP(VLOOKUP($A103, 'E4 TB Allocation Details'!$A$18:$L$205, MATCH("Demand ID", 'E4 TB Allocation Details'!$A$18:$L$18, 0),FALSE), 'E2 Allocators'!$B$15:$W$361, MATCH('O5 Details by Class &amp; Accounts'!O$18, 'E2 Allocators'!$B$15:$W$15, 0),FALSE)*$F103)</f>
        <v>0</v>
      </c>
      <c r="P103" s="1411">
        <f>IF(ISERROR(VLOOKUP(VLOOKUP($A103, 'E4 TB Allocation Details'!$A$18:$L$205, MATCH("Demand ID", 'E4 TB Allocation Details'!$A$18:$L$18, 0),FALSE), 'E2 Allocators'!$B$15:$W$361, MATCH('O5 Details by Class &amp; Accounts'!P$18, 'E2 Allocators'!$B$15:$W$15, 0),FALSE)*$F103), 0, VLOOKUP(VLOOKUP($A103, 'E4 TB Allocation Details'!$A$18:$L$205, MATCH("Demand ID", 'E4 TB Allocation Details'!$A$18:$L$18, 0),FALSE), 'E2 Allocators'!$B$15:$W$361, MATCH('O5 Details by Class &amp; Accounts'!P$18, 'E2 Allocators'!$B$15:$W$15, 0),FALSE)*$F103)</f>
        <v>0</v>
      </c>
      <c r="Q103" s="1411">
        <f>IF(ISERROR(VLOOKUP(VLOOKUP($A103, 'E4 TB Allocation Details'!$A$18:$L$205, MATCH("Demand ID", 'E4 TB Allocation Details'!$A$18:$L$18, 0),FALSE), 'E2 Allocators'!$B$15:$W$361, MATCH('O5 Details by Class &amp; Accounts'!Q$18, 'E2 Allocators'!$B$15:$W$15, 0),FALSE)*$F103), 0, VLOOKUP(VLOOKUP($A103, 'E4 TB Allocation Details'!$A$18:$L$205, MATCH("Demand ID", 'E4 TB Allocation Details'!$A$18:$L$18, 0),FALSE), 'E2 Allocators'!$B$15:$W$361, MATCH('O5 Details by Class &amp; Accounts'!Q$18, 'E2 Allocators'!$B$15:$W$15, 0),FALSE)*$F103)</f>
        <v>0</v>
      </c>
      <c r="R103" s="1411">
        <f>IF(ISERROR(VLOOKUP(VLOOKUP($A103, 'E4 TB Allocation Details'!$A$18:$L$205, MATCH("Demand ID", 'E4 TB Allocation Details'!$A$18:$L$18, 0),FALSE), 'E2 Allocators'!$B$15:$W$361, MATCH('O5 Details by Class &amp; Accounts'!R$18, 'E2 Allocators'!$B$15:$W$15, 0),FALSE)*$F103), 0, VLOOKUP(VLOOKUP($A103, 'E4 TB Allocation Details'!$A$18:$L$205, MATCH("Demand ID", 'E4 TB Allocation Details'!$A$18:$L$18, 0),FALSE), 'E2 Allocators'!$B$15:$W$361, MATCH('O5 Details by Class &amp; Accounts'!R$18, 'E2 Allocators'!$B$15:$W$15, 0),FALSE)*$F103)</f>
        <v>0</v>
      </c>
      <c r="S103" s="1411">
        <f>IF(ISERROR(VLOOKUP(VLOOKUP($A103, 'E4 TB Allocation Details'!$A$18:$L$205, MATCH("Demand ID", 'E4 TB Allocation Details'!$A$18:$L$18, 0),FALSE), 'E2 Allocators'!$B$15:$W$361, MATCH('O5 Details by Class &amp; Accounts'!S$18, 'E2 Allocators'!$B$15:$W$15, 0),FALSE)*$F103), 0, VLOOKUP(VLOOKUP($A103, 'E4 TB Allocation Details'!$A$18:$L$205, MATCH("Demand ID", 'E4 TB Allocation Details'!$A$18:$L$18, 0),FALSE), 'E2 Allocators'!$B$15:$W$361, MATCH('O5 Details by Class &amp; Accounts'!S$18, 'E2 Allocators'!$B$15:$W$15, 0),FALSE)*$F103)</f>
        <v>0</v>
      </c>
      <c r="T103" s="1411">
        <f>IF(ISERROR(VLOOKUP(VLOOKUP($A103, 'E4 TB Allocation Details'!$A$18:$L$205, MATCH("Demand ID", 'E4 TB Allocation Details'!$A$18:$L$18, 0),FALSE), 'E2 Allocators'!$B$15:$W$361, MATCH('O5 Details by Class &amp; Accounts'!T$18, 'E2 Allocators'!$B$15:$W$15, 0),FALSE)*$F103), 0, VLOOKUP(VLOOKUP($A103, 'E4 TB Allocation Details'!$A$18:$L$205, MATCH("Demand ID", 'E4 TB Allocation Details'!$A$18:$L$18, 0),FALSE), 'E2 Allocators'!$B$15:$W$361, MATCH('O5 Details by Class &amp; Accounts'!T$18, 'E2 Allocators'!$B$15:$W$15, 0),FALSE)*$F103)</f>
        <v>0</v>
      </c>
      <c r="U103" s="1411">
        <f>IF(ISERROR(VLOOKUP(VLOOKUP($A103, 'E4 TB Allocation Details'!$A$18:$L$205, MATCH("Demand ID", 'E4 TB Allocation Details'!$A$18:$L$18, 0),FALSE), 'E2 Allocators'!$B$15:$W$361, MATCH('O5 Details by Class &amp; Accounts'!U$18, 'E2 Allocators'!$B$15:$W$15, 0),FALSE)*$F103), 0, VLOOKUP(VLOOKUP($A103, 'E4 TB Allocation Details'!$A$18:$L$205, MATCH("Demand ID", 'E4 TB Allocation Details'!$A$18:$L$18, 0),FALSE), 'E2 Allocators'!$B$15:$W$361, MATCH('O5 Details by Class &amp; Accounts'!U$18, 'E2 Allocators'!$B$15:$W$15, 0),FALSE)*$F103)</f>
        <v>0</v>
      </c>
      <c r="V103" s="1411">
        <f>IF(ISERROR(VLOOKUP(VLOOKUP($A103, 'E4 TB Allocation Details'!$A$18:$L$205, MATCH("Demand ID", 'E4 TB Allocation Details'!$A$18:$L$18, 0),FALSE), 'E2 Allocators'!$B$15:$W$361, MATCH('O5 Details by Class &amp; Accounts'!V$18, 'E2 Allocators'!$B$15:$W$15, 0),FALSE)*$F103), 0, VLOOKUP(VLOOKUP($A103, 'E4 TB Allocation Details'!$A$18:$L$205, MATCH("Demand ID", 'E4 TB Allocation Details'!$A$18:$L$18, 0),FALSE), 'E2 Allocators'!$B$15:$W$361, MATCH('O5 Details by Class &amp; Accounts'!V$18, 'E2 Allocators'!$B$15:$W$15, 0),FALSE)*$F103)</f>
        <v>0</v>
      </c>
      <c r="W103" s="1411">
        <f>IF(ISERROR(VLOOKUP(VLOOKUP($A103, 'E4 TB Allocation Details'!$A$18:$L$205, MATCH("Demand ID", 'E4 TB Allocation Details'!$A$18:$L$18, 0),FALSE), 'E2 Allocators'!$B$15:$W$361, MATCH('O5 Details by Class &amp; Accounts'!W$18, 'E2 Allocators'!$B$15:$W$15, 0),FALSE)*$F103), 0, VLOOKUP(VLOOKUP($A103, 'E4 TB Allocation Details'!$A$18:$L$205, MATCH("Demand ID", 'E4 TB Allocation Details'!$A$18:$L$18, 0),FALSE), 'E2 Allocators'!$B$15:$W$361, MATCH('O5 Details by Class &amp; Accounts'!W$18, 'E2 Allocators'!$B$15:$W$15, 0),FALSE)*$F103)</f>
        <v>0</v>
      </c>
      <c r="X103" s="1411">
        <f>IF(ISERROR(VLOOKUP(VLOOKUP($A103, 'E4 TB Allocation Details'!$A$18:$L$205, MATCH("Demand ID", 'E4 TB Allocation Details'!$A$18:$L$18, 0),FALSE), 'E2 Allocators'!$B$15:$W$361, MATCH('O5 Details by Class &amp; Accounts'!X$18, 'E2 Allocators'!$B$15:$W$15, 0),FALSE)*$F103), 0, VLOOKUP(VLOOKUP($A103, 'E4 TB Allocation Details'!$A$18:$L$205, MATCH("Demand ID", 'E4 TB Allocation Details'!$A$18:$L$18, 0),FALSE), 'E2 Allocators'!$B$15:$W$361, MATCH('O5 Details by Class &amp; Accounts'!X$18, 'E2 Allocators'!$B$15:$W$15, 0),FALSE)*$F103)</f>
        <v>0</v>
      </c>
      <c r="Y103" s="1411">
        <f>IF(ISERROR(VLOOKUP(VLOOKUP($A103, 'E4 TB Allocation Details'!$A$18:$L$205, MATCH("Demand ID", 'E4 TB Allocation Details'!$A$18:$L$18, 0),FALSE), 'E2 Allocators'!$B$15:$W$361, MATCH('O5 Details by Class &amp; Accounts'!Y$18, 'E2 Allocators'!$B$15:$W$15, 0),FALSE)*$F103), 0, VLOOKUP(VLOOKUP($A103, 'E4 TB Allocation Details'!$A$18:$L$205, MATCH("Demand ID", 'E4 TB Allocation Details'!$A$18:$L$18, 0),FALSE), 'E2 Allocators'!$B$15:$W$361, MATCH('O5 Details by Class &amp; Accounts'!Y$18, 'E2 Allocators'!$B$15:$W$15, 0),FALSE)*$F103)</f>
        <v>0</v>
      </c>
      <c r="Z103" s="1411">
        <f>IF(ISERROR(VLOOKUP(VLOOKUP($A103, 'E4 TB Allocation Details'!$A$18:$L$205, MATCH("Demand ID", 'E4 TB Allocation Details'!$A$18:$L$18, 0),FALSE), 'E2 Allocators'!$B$15:$W$361, MATCH('O5 Details by Class &amp; Accounts'!Z$18, 'E2 Allocators'!$B$15:$W$15, 0),FALSE)*$F103), 0, VLOOKUP(VLOOKUP($A103, 'E4 TB Allocation Details'!$A$18:$L$205, MATCH("Demand ID", 'E4 TB Allocation Details'!$A$18:$L$18, 0),FALSE), 'E2 Allocators'!$B$15:$W$361, MATCH('O5 Details by Class &amp; Accounts'!Z$18, 'E2 Allocators'!$B$15:$W$15, 0),FALSE)*$F103)</f>
        <v>0</v>
      </c>
      <c r="AA103" s="1411">
        <f>IF(ISERROR(VLOOKUP(VLOOKUP($A103, 'E4 TB Allocation Details'!$A$18:$L$205, MATCH("Demand ID", 'E4 TB Allocation Details'!$A$18:$L$18, 0),FALSE), 'E2 Allocators'!$B$15:$W$361, MATCH('O5 Details by Class &amp; Accounts'!AA$18, 'E2 Allocators'!$B$15:$W$15, 0),FALSE)*$F103), 0, VLOOKUP(VLOOKUP($A103, 'E4 TB Allocation Details'!$A$18:$L$205, MATCH("Demand ID", 'E4 TB Allocation Details'!$A$18:$L$18, 0),FALSE), 'E2 Allocators'!$B$15:$W$361, MATCH('O5 Details by Class &amp; Accounts'!AA$18, 'E2 Allocators'!$B$15:$W$15, 0),FALSE)*$F103)</f>
        <v>0</v>
      </c>
      <c r="AB103" s="1411">
        <f>IF(ISERROR(VLOOKUP(VLOOKUP($A103, 'E4 TB Allocation Details'!$A$18:$L$205, MATCH("Demand ID", 'E4 TB Allocation Details'!$A$18:$L$18, 0),FALSE), 'E2 Allocators'!$B$15:$W$361, MATCH('O5 Details by Class &amp; Accounts'!AB$18, 'E2 Allocators'!$B$15:$W$15, 0),FALSE)*$F103), 0, VLOOKUP(VLOOKUP($A103, 'E4 TB Allocation Details'!$A$18:$L$205, MATCH("Demand ID", 'E4 TB Allocation Details'!$A$18:$L$18, 0),FALSE), 'E2 Allocators'!$B$15:$W$361, MATCH('O5 Details by Class &amp; Accounts'!AB$18, 'E2 Allocators'!$B$15:$W$15, 0),FALSE)*$F103)</f>
        <v>0</v>
      </c>
      <c r="AC103" s="1411">
        <f t="shared" si="19"/>
        <v>0</v>
      </c>
      <c r="AD103" s="1411">
        <f>IF(ISERROR(VLOOKUP(VLOOKUP($A103, 'E4 TB Allocation Details'!$A$18:$L$205, MATCH("Customer ID", 'E4 TB Allocation Details'!$A$18:$L$18, 0),FALSE), 'E2 Allocators'!$B$15:$W$361, MATCH('O5 Details by Class &amp; Accounts'!AD$18, 'E2 Allocators'!$B$15:$W$15, 0),FALSE)*$G103), 0, VLOOKUP(VLOOKUP($A103, 'E4 TB Allocation Details'!$A$18:$L$205, MATCH("Customer ID", 'E4 TB Allocation Details'!$A$18:$L$18, 0),FALSE), 'E2 Allocators'!$B$15:$W$361, MATCH('O5 Details by Class &amp; Accounts'!AD$18, 'E2 Allocators'!$B$15:$W$15, 0),FALSE)*$G103)</f>
        <v>0</v>
      </c>
      <c r="AE103" s="1411">
        <f>IF(ISERROR(VLOOKUP(VLOOKUP($A103, 'E4 TB Allocation Details'!$A$18:$L$205, MATCH("Customer ID", 'E4 TB Allocation Details'!$A$18:$L$18, 0),FALSE), 'E2 Allocators'!$B$15:$W$361, MATCH('O5 Details by Class &amp; Accounts'!AE$18, 'E2 Allocators'!$B$15:$W$15, 0),FALSE)*$G103), 0, VLOOKUP(VLOOKUP($A103, 'E4 TB Allocation Details'!$A$18:$L$205, MATCH("Customer ID", 'E4 TB Allocation Details'!$A$18:$L$18, 0),FALSE), 'E2 Allocators'!$B$15:$W$361, MATCH('O5 Details by Class &amp; Accounts'!AE$18, 'E2 Allocators'!$B$15:$W$15, 0),FALSE)*$G103)</f>
        <v>0</v>
      </c>
      <c r="AF103" s="1411">
        <f>IF(ISERROR(VLOOKUP(VLOOKUP($A103, 'E4 TB Allocation Details'!$A$18:$L$205, MATCH("Customer ID", 'E4 TB Allocation Details'!$A$18:$L$18, 0),FALSE), 'E2 Allocators'!$B$15:$W$361, MATCH('O5 Details by Class &amp; Accounts'!AF$18, 'E2 Allocators'!$B$15:$W$15, 0),FALSE)*$G103), 0, VLOOKUP(VLOOKUP($A103, 'E4 TB Allocation Details'!$A$18:$L$205, MATCH("Customer ID", 'E4 TB Allocation Details'!$A$18:$L$18, 0),FALSE), 'E2 Allocators'!$B$15:$W$361, MATCH('O5 Details by Class &amp; Accounts'!AF$18, 'E2 Allocators'!$B$15:$W$15, 0),FALSE)*$G103)</f>
        <v>0</v>
      </c>
      <c r="AG103" s="1411">
        <f>IF(ISERROR(VLOOKUP(VLOOKUP($A103, 'E4 TB Allocation Details'!$A$18:$L$205, MATCH("Customer ID", 'E4 TB Allocation Details'!$A$18:$L$18, 0),FALSE), 'E2 Allocators'!$B$15:$W$361, MATCH('O5 Details by Class &amp; Accounts'!AG$18, 'E2 Allocators'!$B$15:$W$15, 0),FALSE)*$G103), 0, VLOOKUP(VLOOKUP($A103, 'E4 TB Allocation Details'!$A$18:$L$205, MATCH("Customer ID", 'E4 TB Allocation Details'!$A$18:$L$18, 0),FALSE), 'E2 Allocators'!$B$15:$W$361, MATCH('O5 Details by Class &amp; Accounts'!AG$18, 'E2 Allocators'!$B$15:$W$15, 0),FALSE)*$G103)</f>
        <v>0</v>
      </c>
      <c r="AH103" s="1411">
        <f>IF(ISERROR(VLOOKUP(VLOOKUP($A103, 'E4 TB Allocation Details'!$A$18:$L$205, MATCH("Customer ID", 'E4 TB Allocation Details'!$A$18:$L$18, 0),FALSE), 'E2 Allocators'!$B$15:$W$361, MATCH('O5 Details by Class &amp; Accounts'!AH$18, 'E2 Allocators'!$B$15:$W$15, 0),FALSE)*$G103), 0, VLOOKUP(VLOOKUP($A103, 'E4 TB Allocation Details'!$A$18:$L$205, MATCH("Customer ID", 'E4 TB Allocation Details'!$A$18:$L$18, 0),FALSE), 'E2 Allocators'!$B$15:$W$361, MATCH('O5 Details by Class &amp; Accounts'!AH$18, 'E2 Allocators'!$B$15:$W$15, 0),FALSE)*$G103)</f>
        <v>0</v>
      </c>
      <c r="AI103" s="1411">
        <f>IF(ISERROR(VLOOKUP(VLOOKUP($A103, 'E4 TB Allocation Details'!$A$18:$L$205, MATCH("Customer ID", 'E4 TB Allocation Details'!$A$18:$L$18, 0),FALSE), 'E2 Allocators'!$B$15:$W$361, MATCH('O5 Details by Class &amp; Accounts'!AI$18, 'E2 Allocators'!$B$15:$W$15, 0),FALSE)*$G103), 0, VLOOKUP(VLOOKUP($A103, 'E4 TB Allocation Details'!$A$18:$L$205, MATCH("Customer ID", 'E4 TB Allocation Details'!$A$18:$L$18, 0),FALSE), 'E2 Allocators'!$B$15:$W$361, MATCH('O5 Details by Class &amp; Accounts'!AI$18, 'E2 Allocators'!$B$15:$W$15, 0),FALSE)*$G103)</f>
        <v>0</v>
      </c>
      <c r="AJ103" s="1411">
        <f>IF(ISERROR(VLOOKUP(VLOOKUP($A103, 'E4 TB Allocation Details'!$A$18:$L$205, MATCH("Customer ID", 'E4 TB Allocation Details'!$A$18:$L$18, 0),FALSE), 'E2 Allocators'!$B$15:$W$361, MATCH('O5 Details by Class &amp; Accounts'!AJ$18, 'E2 Allocators'!$B$15:$W$15, 0),FALSE)*$G103), 0, VLOOKUP(VLOOKUP($A103, 'E4 TB Allocation Details'!$A$18:$L$205, MATCH("Customer ID", 'E4 TB Allocation Details'!$A$18:$L$18, 0),FALSE), 'E2 Allocators'!$B$15:$W$361, MATCH('O5 Details by Class &amp; Accounts'!AJ$18, 'E2 Allocators'!$B$15:$W$15, 0),FALSE)*$G103)</f>
        <v>0</v>
      </c>
      <c r="AK103" s="1411">
        <f>IF(ISERROR(VLOOKUP(VLOOKUP($A103, 'E4 TB Allocation Details'!$A$18:$L$205, MATCH("Customer ID", 'E4 TB Allocation Details'!$A$18:$L$18, 0),FALSE), 'E2 Allocators'!$B$15:$W$361, MATCH('O5 Details by Class &amp; Accounts'!AK$18, 'E2 Allocators'!$B$15:$W$15, 0),FALSE)*$G103), 0, VLOOKUP(VLOOKUP($A103, 'E4 TB Allocation Details'!$A$18:$L$205, MATCH("Customer ID", 'E4 TB Allocation Details'!$A$18:$L$18, 0),FALSE), 'E2 Allocators'!$B$15:$W$361, MATCH('O5 Details by Class &amp; Accounts'!AK$18, 'E2 Allocators'!$B$15:$W$15, 0),FALSE)*$G103)</f>
        <v>0</v>
      </c>
      <c r="AL103" s="1411">
        <f>IF(ISERROR(VLOOKUP(VLOOKUP($A103, 'E4 TB Allocation Details'!$A$18:$L$205, MATCH("Customer ID", 'E4 TB Allocation Details'!$A$18:$L$18, 0),FALSE), 'E2 Allocators'!$B$15:$W$361, MATCH('O5 Details by Class &amp; Accounts'!AL$18, 'E2 Allocators'!$B$15:$W$15, 0),FALSE)*$G103), 0, VLOOKUP(VLOOKUP($A103, 'E4 TB Allocation Details'!$A$18:$L$205, MATCH("Customer ID", 'E4 TB Allocation Details'!$A$18:$L$18, 0),FALSE), 'E2 Allocators'!$B$15:$W$361, MATCH('O5 Details by Class &amp; Accounts'!AL$18, 'E2 Allocators'!$B$15:$W$15, 0),FALSE)*$G103)</f>
        <v>0</v>
      </c>
      <c r="AM103" s="1411">
        <f>IF(ISERROR(VLOOKUP(VLOOKUP($A103, 'E4 TB Allocation Details'!$A$18:$L$205, MATCH("Customer ID", 'E4 TB Allocation Details'!$A$18:$L$18, 0),FALSE), 'E2 Allocators'!$B$15:$W$361, MATCH('O5 Details by Class &amp; Accounts'!AM$18, 'E2 Allocators'!$B$15:$W$15, 0),FALSE)*$G103), 0, VLOOKUP(VLOOKUP($A103, 'E4 TB Allocation Details'!$A$18:$L$205, MATCH("Customer ID", 'E4 TB Allocation Details'!$A$18:$L$18, 0),FALSE), 'E2 Allocators'!$B$15:$W$361, MATCH('O5 Details by Class &amp; Accounts'!AM$18, 'E2 Allocators'!$B$15:$W$15, 0),FALSE)*$G103)</f>
        <v>0</v>
      </c>
      <c r="AN103" s="1411">
        <f>IF(ISERROR(VLOOKUP(VLOOKUP($A103, 'E4 TB Allocation Details'!$A$18:$L$205, MATCH("Customer ID", 'E4 TB Allocation Details'!$A$18:$L$18, 0),FALSE), 'E2 Allocators'!$B$15:$W$361, MATCH('O5 Details by Class &amp; Accounts'!AN$18, 'E2 Allocators'!$B$15:$W$15, 0),FALSE)*$G103), 0, VLOOKUP(VLOOKUP($A103, 'E4 TB Allocation Details'!$A$18:$L$205, MATCH("Customer ID", 'E4 TB Allocation Details'!$A$18:$L$18, 0),FALSE), 'E2 Allocators'!$B$15:$W$361, MATCH('O5 Details by Class &amp; Accounts'!AN$18, 'E2 Allocators'!$B$15:$W$15, 0),FALSE)*$G103)</f>
        <v>0</v>
      </c>
      <c r="AO103" s="1411">
        <f>IF(ISERROR(VLOOKUP(VLOOKUP($A103, 'E4 TB Allocation Details'!$A$18:$L$205, MATCH("Customer ID", 'E4 TB Allocation Details'!$A$18:$L$18, 0),FALSE), 'E2 Allocators'!$B$15:$W$361, MATCH('O5 Details by Class &amp; Accounts'!AO$18, 'E2 Allocators'!$B$15:$W$15, 0),FALSE)*$G103), 0, VLOOKUP(VLOOKUP($A103, 'E4 TB Allocation Details'!$A$18:$L$205, MATCH("Customer ID", 'E4 TB Allocation Details'!$A$18:$L$18, 0),FALSE), 'E2 Allocators'!$B$15:$W$361, MATCH('O5 Details by Class &amp; Accounts'!AO$18, 'E2 Allocators'!$B$15:$W$15, 0),FALSE)*$G103)</f>
        <v>0</v>
      </c>
      <c r="AP103" s="1411">
        <f>IF(ISERROR(VLOOKUP(VLOOKUP($A103, 'E4 TB Allocation Details'!$A$18:$L$205, MATCH("Customer ID", 'E4 TB Allocation Details'!$A$18:$L$18, 0),FALSE), 'E2 Allocators'!$B$15:$W$361, MATCH('O5 Details by Class &amp; Accounts'!AP$18, 'E2 Allocators'!$B$15:$W$15, 0),FALSE)*$G103), 0, VLOOKUP(VLOOKUP($A103, 'E4 TB Allocation Details'!$A$18:$L$205, MATCH("Customer ID", 'E4 TB Allocation Details'!$A$18:$L$18, 0),FALSE), 'E2 Allocators'!$B$15:$W$361, MATCH('O5 Details by Class &amp; Accounts'!AP$18, 'E2 Allocators'!$B$15:$W$15, 0),FALSE)*$G103)</f>
        <v>0</v>
      </c>
      <c r="AQ103" s="1411">
        <f>IF(ISERROR(VLOOKUP(VLOOKUP($A103, 'E4 TB Allocation Details'!$A$18:$L$205, MATCH("Customer ID", 'E4 TB Allocation Details'!$A$18:$L$18, 0),FALSE), 'E2 Allocators'!$B$15:$W$361, MATCH('O5 Details by Class &amp; Accounts'!AQ$18, 'E2 Allocators'!$B$15:$W$15, 0),FALSE)*$G103), 0, VLOOKUP(VLOOKUP($A103, 'E4 TB Allocation Details'!$A$18:$L$205, MATCH("Customer ID", 'E4 TB Allocation Details'!$A$18:$L$18, 0),FALSE), 'E2 Allocators'!$B$15:$W$361, MATCH('O5 Details by Class &amp; Accounts'!AQ$18, 'E2 Allocators'!$B$15:$W$15, 0),FALSE)*$G103)</f>
        <v>0</v>
      </c>
      <c r="AR103" s="1411">
        <f>IF(ISERROR(VLOOKUP(VLOOKUP($A103, 'E4 TB Allocation Details'!$A$18:$L$205, MATCH("Customer ID", 'E4 TB Allocation Details'!$A$18:$L$18, 0),FALSE), 'E2 Allocators'!$B$15:$W$361, MATCH('O5 Details by Class &amp; Accounts'!AR$18, 'E2 Allocators'!$B$15:$W$15, 0),FALSE)*$G103), 0, VLOOKUP(VLOOKUP($A103, 'E4 TB Allocation Details'!$A$18:$L$205, MATCH("Customer ID", 'E4 TB Allocation Details'!$A$18:$L$18, 0),FALSE), 'E2 Allocators'!$B$15:$W$361, MATCH('O5 Details by Class &amp; Accounts'!AR$18, 'E2 Allocators'!$B$15:$W$15, 0),FALSE)*$G103)</f>
        <v>0</v>
      </c>
      <c r="AS103" s="1411">
        <f>IF(ISERROR(VLOOKUP(VLOOKUP($A103, 'E4 TB Allocation Details'!$A$18:$L$205, MATCH("Customer ID", 'E4 TB Allocation Details'!$A$18:$L$18, 0),FALSE), 'E2 Allocators'!$B$15:$W$361, MATCH('O5 Details by Class &amp; Accounts'!AS$18, 'E2 Allocators'!$B$15:$W$15, 0),FALSE)*$G103), 0, VLOOKUP(VLOOKUP($A103, 'E4 TB Allocation Details'!$A$18:$L$205, MATCH("Customer ID", 'E4 TB Allocation Details'!$A$18:$L$18, 0),FALSE), 'E2 Allocators'!$B$15:$W$361, MATCH('O5 Details by Class &amp; Accounts'!AS$18, 'E2 Allocators'!$B$15:$W$15, 0),FALSE)*$G103)</f>
        <v>0</v>
      </c>
      <c r="AT103" s="1411">
        <f>IF(ISERROR(VLOOKUP(VLOOKUP($A103, 'E4 TB Allocation Details'!$A$18:$L$205, MATCH("Customer ID", 'E4 TB Allocation Details'!$A$18:$L$18, 0),FALSE), 'E2 Allocators'!$B$15:$W$361, MATCH('O5 Details by Class &amp; Accounts'!AT$18, 'E2 Allocators'!$B$15:$W$15, 0),FALSE)*$G103), 0, VLOOKUP(VLOOKUP($A103, 'E4 TB Allocation Details'!$A$18:$L$205, MATCH("Customer ID", 'E4 TB Allocation Details'!$A$18:$L$18, 0),FALSE), 'E2 Allocators'!$B$15:$W$361, MATCH('O5 Details by Class &amp; Accounts'!AT$18, 'E2 Allocators'!$B$15:$W$15, 0),FALSE)*$G103)</f>
        <v>0</v>
      </c>
      <c r="AU103" s="1411">
        <f>IF(ISERROR(VLOOKUP(VLOOKUP($A103, 'E4 TB Allocation Details'!$A$18:$L$205, MATCH("Customer ID", 'E4 TB Allocation Details'!$A$18:$L$18, 0),FALSE), 'E2 Allocators'!$B$15:$W$361, MATCH('O5 Details by Class &amp; Accounts'!AU$18, 'E2 Allocators'!$B$15:$W$15, 0),FALSE)*$G103), 0, VLOOKUP(VLOOKUP($A103, 'E4 TB Allocation Details'!$A$18:$L$205, MATCH("Customer ID", 'E4 TB Allocation Details'!$A$18:$L$18, 0),FALSE), 'E2 Allocators'!$B$15:$W$361, MATCH('O5 Details by Class &amp; Accounts'!AU$18, 'E2 Allocators'!$B$15:$W$15, 0),FALSE)*$G103)</f>
        <v>0</v>
      </c>
      <c r="AV103" s="1411">
        <f>IF(ISERROR(VLOOKUP(VLOOKUP($A103, 'E4 TB Allocation Details'!$A$18:$L$205, MATCH("Customer ID", 'E4 TB Allocation Details'!$A$18:$L$18, 0),FALSE), 'E2 Allocators'!$B$15:$W$361, MATCH('O5 Details by Class &amp; Accounts'!AV$18, 'E2 Allocators'!$B$15:$W$15, 0),FALSE)*$G103), 0, VLOOKUP(VLOOKUP($A103, 'E4 TB Allocation Details'!$A$18:$L$205, MATCH("Customer ID", 'E4 TB Allocation Details'!$A$18:$L$18, 0),FALSE), 'E2 Allocators'!$B$15:$W$361, MATCH('O5 Details by Class &amp; Accounts'!AV$18, 'E2 Allocators'!$B$15:$W$15, 0),FALSE)*$G103)</f>
        <v>0</v>
      </c>
      <c r="AW103" s="1411">
        <f>IF(ISERROR(VLOOKUP(VLOOKUP($A103, 'E4 TB Allocation Details'!$A$18:$L$205, MATCH("Customer ID", 'E4 TB Allocation Details'!$A$18:$L$18, 0),FALSE), 'E2 Allocators'!$B$15:$W$361, MATCH('O5 Details by Class &amp; Accounts'!AW$18, 'E2 Allocators'!$B$15:$W$15, 0),FALSE)*$G103), 0, VLOOKUP(VLOOKUP($A103, 'E4 TB Allocation Details'!$A$18:$L$205, MATCH("Customer ID", 'E4 TB Allocation Details'!$A$18:$L$18, 0),FALSE), 'E2 Allocators'!$B$15:$W$361, MATCH('O5 Details by Class &amp; Accounts'!AW$18, 'E2 Allocators'!$B$15:$W$15, 0),FALSE)*$G103)</f>
        <v>0</v>
      </c>
      <c r="AX103" s="1411">
        <f t="shared" si="20"/>
        <v>0</v>
      </c>
      <c r="AY103" s="1411">
        <f>IF(ISERROR(VLOOKUP(VLOOKUP($A103, 'E4 TB Allocation Details'!$A$18:$L$205, MATCH("Misc ID", 'E4 TB Allocation Details'!$A$18:$L$18, 0),FALSE), 'E2 Allocators'!$B$15:$W$361, MATCH('O5 Details by Class &amp; Accounts'!AY$18, 'E2 Allocators'!$B$15:$W$15, 0),FALSE)*$E103), 0, VLOOKUP(VLOOKUP($A103, 'E4 TB Allocation Details'!$A$18:$L$205, MATCH("Misc ID", 'E4 TB Allocation Details'!$A$18:$L$18, 0),FALSE), 'E2 Allocators'!$B$15:$W$361, MATCH('O5 Details by Class &amp; Accounts'!AY$18, 'E2 Allocators'!$B$15:$W$15, 0),FALSE)*$E103)</f>
        <v>0</v>
      </c>
      <c r="AZ103" s="1411">
        <f>IF(ISERROR(VLOOKUP(VLOOKUP($A103, 'E4 TB Allocation Details'!$A$18:$L$205, MATCH("Misc ID", 'E4 TB Allocation Details'!$A$18:$L$18, 0),FALSE), 'E2 Allocators'!$B$15:$W$361, MATCH('O5 Details by Class &amp; Accounts'!AZ$18, 'E2 Allocators'!$B$15:$W$15, 0),FALSE)*$E103), 0, VLOOKUP(VLOOKUP($A103, 'E4 TB Allocation Details'!$A$18:$L$205, MATCH("Misc ID", 'E4 TB Allocation Details'!$A$18:$L$18, 0),FALSE), 'E2 Allocators'!$B$15:$W$361, MATCH('O5 Details by Class &amp; Accounts'!AZ$18, 'E2 Allocators'!$B$15:$W$15, 0),FALSE)*$E103)</f>
        <v>0</v>
      </c>
      <c r="BA103" s="1411">
        <f>IF(ISERROR(VLOOKUP(VLOOKUP($A103, 'E4 TB Allocation Details'!$A$18:$L$205, MATCH("Misc ID", 'E4 TB Allocation Details'!$A$18:$L$18, 0),FALSE), 'E2 Allocators'!$B$15:$W$361, MATCH('O5 Details by Class &amp; Accounts'!BA$18, 'E2 Allocators'!$B$15:$W$15, 0),FALSE)*$E103), 0, VLOOKUP(VLOOKUP($A103, 'E4 TB Allocation Details'!$A$18:$L$205, MATCH("Misc ID", 'E4 TB Allocation Details'!$A$18:$L$18, 0),FALSE), 'E2 Allocators'!$B$15:$W$361, MATCH('O5 Details by Class &amp; Accounts'!BA$18, 'E2 Allocators'!$B$15:$W$15, 0),FALSE)*$E103)</f>
        <v>0</v>
      </c>
      <c r="BB103" s="1411">
        <f>IF(ISERROR(VLOOKUP(VLOOKUP($A103, 'E4 TB Allocation Details'!$A$18:$L$205, MATCH("Misc ID", 'E4 TB Allocation Details'!$A$18:$L$18, 0),FALSE), 'E2 Allocators'!$B$15:$W$361, MATCH('O5 Details by Class &amp; Accounts'!BB$18, 'E2 Allocators'!$B$15:$W$15, 0),FALSE)*$E103), 0, VLOOKUP(VLOOKUP($A103, 'E4 TB Allocation Details'!$A$18:$L$205, MATCH("Misc ID", 'E4 TB Allocation Details'!$A$18:$L$18, 0),FALSE), 'E2 Allocators'!$B$15:$W$361, MATCH('O5 Details by Class &amp; Accounts'!BB$18, 'E2 Allocators'!$B$15:$W$15, 0),FALSE)*$E103)</f>
        <v>0</v>
      </c>
      <c r="BC103" s="1411">
        <f>IF(ISERROR(VLOOKUP(VLOOKUP($A103, 'E4 TB Allocation Details'!$A$18:$L$205, MATCH("Misc ID", 'E4 TB Allocation Details'!$A$18:$L$18, 0),FALSE), 'E2 Allocators'!$B$15:$W$361, MATCH('O5 Details by Class &amp; Accounts'!BC$18, 'E2 Allocators'!$B$15:$W$15, 0),FALSE)*$E103), 0, VLOOKUP(VLOOKUP($A103, 'E4 TB Allocation Details'!$A$18:$L$205, MATCH("Misc ID", 'E4 TB Allocation Details'!$A$18:$L$18, 0),FALSE), 'E2 Allocators'!$B$15:$W$361, MATCH('O5 Details by Class &amp; Accounts'!BC$18, 'E2 Allocators'!$B$15:$W$15, 0),FALSE)*$E103)</f>
        <v>0</v>
      </c>
      <c r="BD103" s="1411">
        <f>IF(ISERROR(VLOOKUP(VLOOKUP($A103, 'E4 TB Allocation Details'!$A$18:$L$205, MATCH("Misc ID", 'E4 TB Allocation Details'!$A$18:$L$18, 0),FALSE), 'E2 Allocators'!$B$15:$W$361, MATCH('O5 Details by Class &amp; Accounts'!BD$18, 'E2 Allocators'!$B$15:$W$15, 0),FALSE)*$E103), 0, VLOOKUP(VLOOKUP($A103, 'E4 TB Allocation Details'!$A$18:$L$205, MATCH("Misc ID", 'E4 TB Allocation Details'!$A$18:$L$18, 0),FALSE), 'E2 Allocators'!$B$15:$W$361, MATCH('O5 Details by Class &amp; Accounts'!BD$18, 'E2 Allocators'!$B$15:$W$15, 0),FALSE)*$E103)</f>
        <v>0</v>
      </c>
      <c r="BE103" s="1411">
        <f>IF(ISERROR(VLOOKUP(VLOOKUP($A103, 'E4 TB Allocation Details'!$A$18:$L$205, MATCH("Misc ID", 'E4 TB Allocation Details'!$A$18:$L$18, 0),FALSE), 'E2 Allocators'!$B$15:$W$361, MATCH('O5 Details by Class &amp; Accounts'!BE$18, 'E2 Allocators'!$B$15:$W$15, 0),FALSE)*$E103), 0, VLOOKUP(VLOOKUP($A103, 'E4 TB Allocation Details'!$A$18:$L$205, MATCH("Misc ID", 'E4 TB Allocation Details'!$A$18:$L$18, 0),FALSE), 'E2 Allocators'!$B$15:$W$361, MATCH('O5 Details by Class &amp; Accounts'!BE$18, 'E2 Allocators'!$B$15:$W$15, 0),FALSE)*$E103)</f>
        <v>0</v>
      </c>
      <c r="BF103" s="1411">
        <f>IF(ISERROR(VLOOKUP(VLOOKUP($A103, 'E4 TB Allocation Details'!$A$18:$L$205, MATCH("Misc ID", 'E4 TB Allocation Details'!$A$18:$L$18, 0),FALSE), 'E2 Allocators'!$B$15:$W$361, MATCH('O5 Details by Class &amp; Accounts'!BF$18, 'E2 Allocators'!$B$15:$W$15, 0),FALSE)*$E103), 0, VLOOKUP(VLOOKUP($A103, 'E4 TB Allocation Details'!$A$18:$L$205, MATCH("Misc ID", 'E4 TB Allocation Details'!$A$18:$L$18, 0),FALSE), 'E2 Allocators'!$B$15:$W$361, MATCH('O5 Details by Class &amp; Accounts'!BF$18, 'E2 Allocators'!$B$15:$W$15, 0),FALSE)*$E103)</f>
        <v>0</v>
      </c>
      <c r="BG103" s="1411">
        <f>IF(ISERROR(VLOOKUP(VLOOKUP($A103, 'E4 TB Allocation Details'!$A$18:$L$205, MATCH("Misc ID", 'E4 TB Allocation Details'!$A$18:$L$18, 0),FALSE), 'E2 Allocators'!$B$15:$W$361, MATCH('O5 Details by Class &amp; Accounts'!BG$18, 'E2 Allocators'!$B$15:$W$15, 0),FALSE)*$E103), 0, VLOOKUP(VLOOKUP($A103, 'E4 TB Allocation Details'!$A$18:$L$205, MATCH("Misc ID", 'E4 TB Allocation Details'!$A$18:$L$18, 0),FALSE), 'E2 Allocators'!$B$15:$W$361, MATCH('O5 Details by Class &amp; Accounts'!BG$18, 'E2 Allocators'!$B$15:$W$15, 0),FALSE)*$E103)</f>
        <v>0</v>
      </c>
      <c r="BH103" s="1411">
        <f>IF(ISERROR(VLOOKUP(VLOOKUP($A103, 'E4 TB Allocation Details'!$A$18:$L$205, MATCH("Misc ID", 'E4 TB Allocation Details'!$A$18:$L$18, 0),FALSE), 'E2 Allocators'!$B$15:$W$361, MATCH('O5 Details by Class &amp; Accounts'!BH$18, 'E2 Allocators'!$B$15:$W$15, 0),FALSE)*$E103), 0, VLOOKUP(VLOOKUP($A103, 'E4 TB Allocation Details'!$A$18:$L$205, MATCH("Misc ID", 'E4 TB Allocation Details'!$A$18:$L$18, 0),FALSE), 'E2 Allocators'!$B$15:$W$361, MATCH('O5 Details by Class &amp; Accounts'!BH$18, 'E2 Allocators'!$B$15:$W$15, 0),FALSE)*$E103)</f>
        <v>0</v>
      </c>
      <c r="BI103" s="1411">
        <f>IF(ISERROR(VLOOKUP(VLOOKUP($A103, 'E4 TB Allocation Details'!$A$18:$L$205, MATCH("Misc ID", 'E4 TB Allocation Details'!$A$18:$L$18, 0),FALSE), 'E2 Allocators'!$B$15:$W$361, MATCH('O5 Details by Class &amp; Accounts'!BI$18, 'E2 Allocators'!$B$15:$W$15, 0),FALSE)*$E103), 0, VLOOKUP(VLOOKUP($A103, 'E4 TB Allocation Details'!$A$18:$L$205, MATCH("Misc ID", 'E4 TB Allocation Details'!$A$18:$L$18, 0),FALSE), 'E2 Allocators'!$B$15:$W$361, MATCH('O5 Details by Class &amp; Accounts'!BI$18, 'E2 Allocators'!$B$15:$W$15, 0),FALSE)*$E103)</f>
        <v>0</v>
      </c>
      <c r="BJ103" s="1411">
        <f>IF(ISERROR(VLOOKUP(VLOOKUP($A103, 'E4 TB Allocation Details'!$A$18:$L$205, MATCH("Misc ID", 'E4 TB Allocation Details'!$A$18:$L$18, 0),FALSE), 'E2 Allocators'!$B$15:$W$361, MATCH('O5 Details by Class &amp; Accounts'!BJ$18, 'E2 Allocators'!$B$15:$W$15, 0),FALSE)*$E103), 0, VLOOKUP(VLOOKUP($A103, 'E4 TB Allocation Details'!$A$18:$L$205, MATCH("Misc ID", 'E4 TB Allocation Details'!$A$18:$L$18, 0),FALSE), 'E2 Allocators'!$B$15:$W$361, MATCH('O5 Details by Class &amp; Accounts'!BJ$18, 'E2 Allocators'!$B$15:$W$15, 0),FALSE)*$E103)</f>
        <v>0</v>
      </c>
      <c r="BK103" s="1411">
        <f>IF(ISERROR(VLOOKUP(VLOOKUP($A103, 'E4 TB Allocation Details'!$A$18:$L$205, MATCH("Misc ID", 'E4 TB Allocation Details'!$A$18:$L$18, 0),FALSE), 'E2 Allocators'!$B$15:$W$361, MATCH('O5 Details by Class &amp; Accounts'!BK$18, 'E2 Allocators'!$B$15:$W$15, 0),FALSE)*$E103), 0, VLOOKUP(VLOOKUP($A103, 'E4 TB Allocation Details'!$A$18:$L$205, MATCH("Misc ID", 'E4 TB Allocation Details'!$A$18:$L$18, 0),FALSE), 'E2 Allocators'!$B$15:$W$361, MATCH('O5 Details by Class &amp; Accounts'!BK$18, 'E2 Allocators'!$B$15:$W$15, 0),FALSE)*$E103)</f>
        <v>0</v>
      </c>
      <c r="BL103" s="1411">
        <f>IF(ISERROR(VLOOKUP(VLOOKUP($A103, 'E4 TB Allocation Details'!$A$18:$L$205, MATCH("Misc ID", 'E4 TB Allocation Details'!$A$18:$L$18, 0),FALSE), 'E2 Allocators'!$B$15:$W$361, MATCH('O5 Details by Class &amp; Accounts'!BL$18, 'E2 Allocators'!$B$15:$W$15, 0),FALSE)*$E103), 0, VLOOKUP(VLOOKUP($A103, 'E4 TB Allocation Details'!$A$18:$L$205, MATCH("Misc ID", 'E4 TB Allocation Details'!$A$18:$L$18, 0),FALSE), 'E2 Allocators'!$B$15:$W$361, MATCH('O5 Details by Class &amp; Accounts'!BL$18, 'E2 Allocators'!$B$15:$W$15, 0),FALSE)*$E103)</f>
        <v>0</v>
      </c>
      <c r="BM103" s="1411">
        <f>IF(ISERROR(VLOOKUP(VLOOKUP($A103, 'E4 TB Allocation Details'!$A$18:$L$205, MATCH("Misc ID", 'E4 TB Allocation Details'!$A$18:$L$18, 0),FALSE), 'E2 Allocators'!$B$15:$W$361, MATCH('O5 Details by Class &amp; Accounts'!BM$18, 'E2 Allocators'!$B$15:$W$15, 0),FALSE)*$E103), 0, VLOOKUP(VLOOKUP($A103, 'E4 TB Allocation Details'!$A$18:$L$205, MATCH("Misc ID", 'E4 TB Allocation Details'!$A$18:$L$18, 0),FALSE), 'E2 Allocators'!$B$15:$W$361, MATCH('O5 Details by Class &amp; Accounts'!BM$18, 'E2 Allocators'!$B$15:$W$15, 0),FALSE)*$E103)</f>
        <v>0</v>
      </c>
      <c r="BN103" s="1411">
        <f>IF(ISERROR(VLOOKUP(VLOOKUP($A103, 'E4 TB Allocation Details'!$A$18:$L$205, MATCH("Misc ID", 'E4 TB Allocation Details'!$A$18:$L$18, 0),FALSE), 'E2 Allocators'!$B$15:$W$361, MATCH('O5 Details by Class &amp; Accounts'!BN$18, 'E2 Allocators'!$B$15:$W$15, 0),FALSE)*$E103), 0, VLOOKUP(VLOOKUP($A103, 'E4 TB Allocation Details'!$A$18:$L$205, MATCH("Misc ID", 'E4 TB Allocation Details'!$A$18:$L$18, 0),FALSE), 'E2 Allocators'!$B$15:$W$361, MATCH('O5 Details by Class &amp; Accounts'!BN$18, 'E2 Allocators'!$B$15:$W$15, 0),FALSE)*$E103)</f>
        <v>0</v>
      </c>
      <c r="BO103" s="1411">
        <f>IF(ISERROR(VLOOKUP(VLOOKUP($A103, 'E4 TB Allocation Details'!$A$18:$L$205, MATCH("Misc ID", 'E4 TB Allocation Details'!$A$18:$L$18, 0),FALSE), 'E2 Allocators'!$B$15:$W$361, MATCH('O5 Details by Class &amp; Accounts'!BO$18, 'E2 Allocators'!$B$15:$W$15, 0),FALSE)*$E103), 0, VLOOKUP(VLOOKUP($A103, 'E4 TB Allocation Details'!$A$18:$L$205, MATCH("Misc ID", 'E4 TB Allocation Details'!$A$18:$L$18, 0),FALSE), 'E2 Allocators'!$B$15:$W$361, MATCH('O5 Details by Class &amp; Accounts'!BO$18, 'E2 Allocators'!$B$15:$W$15, 0),FALSE)*$E103)</f>
        <v>0</v>
      </c>
      <c r="BP103" s="1411">
        <f>IF(ISERROR(VLOOKUP(VLOOKUP($A103, 'E4 TB Allocation Details'!$A$18:$L$205, MATCH("Misc ID", 'E4 TB Allocation Details'!$A$18:$L$18, 0),FALSE), 'E2 Allocators'!$B$15:$W$361, MATCH('O5 Details by Class &amp; Accounts'!BP$18, 'E2 Allocators'!$B$15:$W$15, 0),FALSE)*$E103), 0, VLOOKUP(VLOOKUP($A103, 'E4 TB Allocation Details'!$A$18:$L$205, MATCH("Misc ID", 'E4 TB Allocation Details'!$A$18:$L$18, 0),FALSE), 'E2 Allocators'!$B$15:$W$361, MATCH('O5 Details by Class &amp; Accounts'!BP$18, 'E2 Allocators'!$B$15:$W$15, 0),FALSE)*$E103)</f>
        <v>0</v>
      </c>
      <c r="BQ103" s="1411">
        <f>IF(ISERROR(VLOOKUP(VLOOKUP($A103, 'E4 TB Allocation Details'!$A$18:$L$205, MATCH("Misc ID", 'E4 TB Allocation Details'!$A$18:$L$18, 0),FALSE), 'E2 Allocators'!$B$15:$W$361, MATCH('O5 Details by Class &amp; Accounts'!BQ$18, 'E2 Allocators'!$B$15:$W$15, 0),FALSE)*$E103), 0, VLOOKUP(VLOOKUP($A103, 'E4 TB Allocation Details'!$A$18:$L$205, MATCH("Misc ID", 'E4 TB Allocation Details'!$A$18:$L$18, 0),FALSE), 'E2 Allocators'!$B$15:$W$361, MATCH('O5 Details by Class &amp; Accounts'!BQ$18, 'E2 Allocators'!$B$15:$W$15, 0),FALSE)*$E103)</f>
        <v>0</v>
      </c>
      <c r="BR103" s="1411">
        <f>IF(ISERROR(VLOOKUP(VLOOKUP($A103, 'E4 TB Allocation Details'!$A$18:$L$205, MATCH("Misc ID", 'E4 TB Allocation Details'!$A$18:$L$18, 0),FALSE), 'E2 Allocators'!$B$15:$W$361, MATCH('O5 Details by Class &amp; Accounts'!BR$18, 'E2 Allocators'!$B$15:$W$15, 0),FALSE)*$E103), 0, VLOOKUP(VLOOKUP($A103, 'E4 TB Allocation Details'!$A$18:$L$205, MATCH("Misc ID", 'E4 TB Allocation Details'!$A$18:$L$18, 0),FALSE), 'E2 Allocators'!$B$15:$W$361, MATCH('O5 Details by Class &amp; Accounts'!BR$18, 'E2 Allocators'!$B$15:$W$15, 0),FALSE)*$E103)</f>
        <v>0</v>
      </c>
      <c r="BS103" s="1411">
        <f t="shared" si="21"/>
        <v>0</v>
      </c>
      <c r="BT103" s="1411">
        <f>IF(ISERROR(VLOOKUP(VLOOKUP($A103, 'E4 TB Allocation Details'!$A$18:$L$205, MATCH("A &amp; G ID", 'E4 TB Allocation Details'!$A$18:$L$18, 0),FALSE), 'E2 Allocators'!$B$15:$W$361, MATCH('O5 Details by Class &amp; Accounts'!BT$18, 'E2 Allocators'!$B$15:$W$15, 0),FALSE)*$E103), 0, VLOOKUP(VLOOKUP($A103, 'E4 TB Allocation Details'!$A$18:$L$205, MATCH("A &amp; G ID", 'E4 TB Allocation Details'!$A$18:$L$18, 0),FALSE), 'E2 Allocators'!$B$15:$W$361, MATCH('O5 Details by Class &amp; Accounts'!BT$18, 'E2 Allocators'!$B$15:$W$15, 0),FALSE)*$E103)</f>
        <v>0</v>
      </c>
      <c r="BU103" s="1411">
        <f>IF(ISERROR(VLOOKUP(VLOOKUP($A103, 'E4 TB Allocation Details'!$A$18:$L$205, MATCH("A &amp; G ID", 'E4 TB Allocation Details'!$A$18:$L$18, 0),FALSE), 'E2 Allocators'!$B$15:$W$361, MATCH('O5 Details by Class &amp; Accounts'!BU$18, 'E2 Allocators'!$B$15:$W$15, 0),FALSE)*$E103), 0, VLOOKUP(VLOOKUP($A103, 'E4 TB Allocation Details'!$A$18:$L$205, MATCH("A &amp; G ID", 'E4 TB Allocation Details'!$A$18:$L$18, 0),FALSE), 'E2 Allocators'!$B$15:$W$361, MATCH('O5 Details by Class &amp; Accounts'!BU$18, 'E2 Allocators'!$B$15:$W$15, 0),FALSE)*$E103)</f>
        <v>0</v>
      </c>
      <c r="BV103" s="1411">
        <f>IF(ISERROR(VLOOKUP(VLOOKUP($A103, 'E4 TB Allocation Details'!$A$18:$L$205, MATCH("A &amp; G ID", 'E4 TB Allocation Details'!$A$18:$L$18, 0),FALSE), 'E2 Allocators'!$B$15:$W$361, MATCH('O5 Details by Class &amp; Accounts'!BV$18, 'E2 Allocators'!$B$15:$W$15, 0),FALSE)*$E103), 0, VLOOKUP(VLOOKUP($A103, 'E4 TB Allocation Details'!$A$18:$L$205, MATCH("A &amp; G ID", 'E4 TB Allocation Details'!$A$18:$L$18, 0),FALSE), 'E2 Allocators'!$B$15:$W$361, MATCH('O5 Details by Class &amp; Accounts'!BV$18, 'E2 Allocators'!$B$15:$W$15, 0),FALSE)*$E103)</f>
        <v>0</v>
      </c>
      <c r="BW103" s="1411">
        <f>IF(ISERROR(VLOOKUP(VLOOKUP($A103, 'E4 TB Allocation Details'!$A$18:$L$205, MATCH("A &amp; G ID", 'E4 TB Allocation Details'!$A$18:$L$18, 0),FALSE), 'E2 Allocators'!$B$15:$W$361, MATCH('O5 Details by Class &amp; Accounts'!BW$18, 'E2 Allocators'!$B$15:$W$15, 0),FALSE)*$E103), 0, VLOOKUP(VLOOKUP($A103, 'E4 TB Allocation Details'!$A$18:$L$205, MATCH("A &amp; G ID", 'E4 TB Allocation Details'!$A$18:$L$18, 0),FALSE), 'E2 Allocators'!$B$15:$W$361, MATCH('O5 Details by Class &amp; Accounts'!BW$18, 'E2 Allocators'!$B$15:$W$15, 0),FALSE)*$E103)</f>
        <v>0</v>
      </c>
      <c r="BX103" s="1411">
        <f>IF(ISERROR(VLOOKUP(VLOOKUP($A103, 'E4 TB Allocation Details'!$A$18:$L$205, MATCH("A &amp; G ID", 'E4 TB Allocation Details'!$A$18:$L$18, 0),FALSE), 'E2 Allocators'!$B$15:$W$361, MATCH('O5 Details by Class &amp; Accounts'!BX$18, 'E2 Allocators'!$B$15:$W$15, 0),FALSE)*$E103), 0, VLOOKUP(VLOOKUP($A103, 'E4 TB Allocation Details'!$A$18:$L$205, MATCH("A &amp; G ID", 'E4 TB Allocation Details'!$A$18:$L$18, 0),FALSE), 'E2 Allocators'!$B$15:$W$361, MATCH('O5 Details by Class &amp; Accounts'!BX$18, 'E2 Allocators'!$B$15:$W$15, 0),FALSE)*$E103)</f>
        <v>0</v>
      </c>
      <c r="BY103" s="1411">
        <f>IF(ISERROR(VLOOKUP(VLOOKUP($A103, 'E4 TB Allocation Details'!$A$18:$L$205, MATCH("A &amp; G ID", 'E4 TB Allocation Details'!$A$18:$L$18, 0),FALSE), 'E2 Allocators'!$B$15:$W$361, MATCH('O5 Details by Class &amp; Accounts'!BY$18, 'E2 Allocators'!$B$15:$W$15, 0),FALSE)*$E103), 0, VLOOKUP(VLOOKUP($A103, 'E4 TB Allocation Details'!$A$18:$L$205, MATCH("A &amp; G ID", 'E4 TB Allocation Details'!$A$18:$L$18, 0),FALSE), 'E2 Allocators'!$B$15:$W$361, MATCH('O5 Details by Class &amp; Accounts'!BY$18, 'E2 Allocators'!$B$15:$W$15, 0),FALSE)*$E103)</f>
        <v>0</v>
      </c>
      <c r="BZ103" s="1411">
        <f>IF(ISERROR(VLOOKUP(VLOOKUP($A103, 'E4 TB Allocation Details'!$A$18:$L$205, MATCH("A &amp; G ID", 'E4 TB Allocation Details'!$A$18:$L$18, 0),FALSE), 'E2 Allocators'!$B$15:$W$361, MATCH('O5 Details by Class &amp; Accounts'!BZ$18, 'E2 Allocators'!$B$15:$W$15, 0),FALSE)*$E103), 0, VLOOKUP(VLOOKUP($A103, 'E4 TB Allocation Details'!$A$18:$L$205, MATCH("A &amp; G ID", 'E4 TB Allocation Details'!$A$18:$L$18, 0),FALSE), 'E2 Allocators'!$B$15:$W$361, MATCH('O5 Details by Class &amp; Accounts'!BZ$18, 'E2 Allocators'!$B$15:$W$15, 0),FALSE)*$E103)</f>
        <v>0</v>
      </c>
      <c r="CA103" s="1411">
        <f>IF(ISERROR(VLOOKUP(VLOOKUP($A103, 'E4 TB Allocation Details'!$A$18:$L$205, MATCH("A &amp; G ID", 'E4 TB Allocation Details'!$A$18:$L$18, 0),FALSE), 'E2 Allocators'!$B$15:$W$361, MATCH('O5 Details by Class &amp; Accounts'!CA$18, 'E2 Allocators'!$B$15:$W$15, 0),FALSE)*$E103), 0, VLOOKUP(VLOOKUP($A103, 'E4 TB Allocation Details'!$A$18:$L$205, MATCH("A &amp; G ID", 'E4 TB Allocation Details'!$A$18:$L$18, 0),FALSE), 'E2 Allocators'!$B$15:$W$361, MATCH('O5 Details by Class &amp; Accounts'!CA$18, 'E2 Allocators'!$B$15:$W$15, 0),FALSE)*$E103)</f>
        <v>0</v>
      </c>
      <c r="CB103" s="1411">
        <f>IF(ISERROR(VLOOKUP(VLOOKUP($A103, 'E4 TB Allocation Details'!$A$18:$L$205, MATCH("A &amp; G ID", 'E4 TB Allocation Details'!$A$18:$L$18, 0),FALSE), 'E2 Allocators'!$B$15:$W$361, MATCH('O5 Details by Class &amp; Accounts'!CB$18, 'E2 Allocators'!$B$15:$W$15, 0),FALSE)*$E103), 0, VLOOKUP(VLOOKUP($A103, 'E4 TB Allocation Details'!$A$18:$L$205, MATCH("A &amp; G ID", 'E4 TB Allocation Details'!$A$18:$L$18, 0),FALSE), 'E2 Allocators'!$B$15:$W$361, MATCH('O5 Details by Class &amp; Accounts'!CB$18, 'E2 Allocators'!$B$15:$W$15, 0),FALSE)*$E103)</f>
        <v>0</v>
      </c>
      <c r="CC103" s="1411">
        <f>IF(ISERROR(VLOOKUP(VLOOKUP($A103, 'E4 TB Allocation Details'!$A$18:$L$205, MATCH("A &amp; G ID", 'E4 TB Allocation Details'!$A$18:$L$18, 0),FALSE), 'E2 Allocators'!$B$15:$W$361, MATCH('O5 Details by Class &amp; Accounts'!CC$18, 'E2 Allocators'!$B$15:$W$15, 0),FALSE)*$E103), 0, VLOOKUP(VLOOKUP($A103, 'E4 TB Allocation Details'!$A$18:$L$205, MATCH("A &amp; G ID", 'E4 TB Allocation Details'!$A$18:$L$18, 0),FALSE), 'E2 Allocators'!$B$15:$W$361, MATCH('O5 Details by Class &amp; Accounts'!CC$18, 'E2 Allocators'!$B$15:$W$15, 0),FALSE)*$E103)</f>
        <v>0</v>
      </c>
      <c r="CD103" s="1411">
        <f>IF(ISERROR(VLOOKUP(VLOOKUP($A103, 'E4 TB Allocation Details'!$A$18:$L$205, MATCH("A &amp; G ID", 'E4 TB Allocation Details'!$A$18:$L$18, 0),FALSE), 'E2 Allocators'!$B$15:$W$361, MATCH('O5 Details by Class &amp; Accounts'!CD$18, 'E2 Allocators'!$B$15:$W$15, 0),FALSE)*$E103), 0, VLOOKUP(VLOOKUP($A103, 'E4 TB Allocation Details'!$A$18:$L$205, MATCH("A &amp; G ID", 'E4 TB Allocation Details'!$A$18:$L$18, 0),FALSE), 'E2 Allocators'!$B$15:$W$361, MATCH('O5 Details by Class &amp; Accounts'!CD$18, 'E2 Allocators'!$B$15:$W$15, 0),FALSE)*$E103)</f>
        <v>0</v>
      </c>
      <c r="CE103" s="1411">
        <f>IF(ISERROR(VLOOKUP(VLOOKUP($A103, 'E4 TB Allocation Details'!$A$18:$L$205, MATCH("A &amp; G ID", 'E4 TB Allocation Details'!$A$18:$L$18, 0),FALSE), 'E2 Allocators'!$B$15:$W$361, MATCH('O5 Details by Class &amp; Accounts'!CE$18, 'E2 Allocators'!$B$15:$W$15, 0),FALSE)*$E103), 0, VLOOKUP(VLOOKUP($A103, 'E4 TB Allocation Details'!$A$18:$L$205, MATCH("A &amp; G ID", 'E4 TB Allocation Details'!$A$18:$L$18, 0),FALSE), 'E2 Allocators'!$B$15:$W$361, MATCH('O5 Details by Class &amp; Accounts'!CE$18, 'E2 Allocators'!$B$15:$W$15, 0),FALSE)*$E103)</f>
        <v>0</v>
      </c>
      <c r="CF103" s="1411">
        <f>IF(ISERROR(VLOOKUP(VLOOKUP($A103, 'E4 TB Allocation Details'!$A$18:$L$205, MATCH("A &amp; G ID", 'E4 TB Allocation Details'!$A$18:$L$18, 0),FALSE), 'E2 Allocators'!$B$15:$W$361, MATCH('O5 Details by Class &amp; Accounts'!CF$18, 'E2 Allocators'!$B$15:$W$15, 0),FALSE)*$E103), 0, VLOOKUP(VLOOKUP($A103, 'E4 TB Allocation Details'!$A$18:$L$205, MATCH("A &amp; G ID", 'E4 TB Allocation Details'!$A$18:$L$18, 0),FALSE), 'E2 Allocators'!$B$15:$W$361, MATCH('O5 Details by Class &amp; Accounts'!CF$18, 'E2 Allocators'!$B$15:$W$15, 0),FALSE)*$E103)</f>
        <v>0</v>
      </c>
      <c r="CG103" s="1411">
        <f>IF(ISERROR(VLOOKUP(VLOOKUP($A103, 'E4 TB Allocation Details'!$A$18:$L$205, MATCH("A &amp; G ID", 'E4 TB Allocation Details'!$A$18:$L$18, 0),FALSE), 'E2 Allocators'!$B$15:$W$361, MATCH('O5 Details by Class &amp; Accounts'!CG$18, 'E2 Allocators'!$B$15:$W$15, 0),FALSE)*$E103), 0, VLOOKUP(VLOOKUP($A103, 'E4 TB Allocation Details'!$A$18:$L$205, MATCH("A &amp; G ID", 'E4 TB Allocation Details'!$A$18:$L$18, 0),FALSE), 'E2 Allocators'!$B$15:$W$361, MATCH('O5 Details by Class &amp; Accounts'!CG$18, 'E2 Allocators'!$B$15:$W$15, 0),FALSE)*$E103)</f>
        <v>0</v>
      </c>
      <c r="CH103" s="1411">
        <f>IF(ISERROR(VLOOKUP(VLOOKUP($A103, 'E4 TB Allocation Details'!$A$18:$L$205, MATCH("A &amp; G ID", 'E4 TB Allocation Details'!$A$18:$L$18, 0),FALSE), 'E2 Allocators'!$B$15:$W$361, MATCH('O5 Details by Class &amp; Accounts'!CH$18, 'E2 Allocators'!$B$15:$W$15, 0),FALSE)*$E103), 0, VLOOKUP(VLOOKUP($A103, 'E4 TB Allocation Details'!$A$18:$L$205, MATCH("A &amp; G ID", 'E4 TB Allocation Details'!$A$18:$L$18, 0),FALSE), 'E2 Allocators'!$B$15:$W$361, MATCH('O5 Details by Class &amp; Accounts'!CH$18, 'E2 Allocators'!$B$15:$W$15, 0),FALSE)*$E103)</f>
        <v>0</v>
      </c>
      <c r="CI103" s="1411">
        <f>IF(ISERROR(VLOOKUP(VLOOKUP($A103, 'E4 TB Allocation Details'!$A$18:$L$205, MATCH("A &amp; G ID", 'E4 TB Allocation Details'!$A$18:$L$18, 0),FALSE), 'E2 Allocators'!$B$15:$W$361, MATCH('O5 Details by Class &amp; Accounts'!CI$18, 'E2 Allocators'!$B$15:$W$15, 0),FALSE)*$E103), 0, VLOOKUP(VLOOKUP($A103, 'E4 TB Allocation Details'!$A$18:$L$205, MATCH("A &amp; G ID", 'E4 TB Allocation Details'!$A$18:$L$18, 0),FALSE), 'E2 Allocators'!$B$15:$W$361, MATCH('O5 Details by Class &amp; Accounts'!CI$18, 'E2 Allocators'!$B$15:$W$15, 0),FALSE)*$E103)</f>
        <v>0</v>
      </c>
      <c r="CJ103" s="1411">
        <f>IF(ISERROR(VLOOKUP(VLOOKUP($A103, 'E4 TB Allocation Details'!$A$18:$L$205, MATCH("A &amp; G ID", 'E4 TB Allocation Details'!$A$18:$L$18, 0),FALSE), 'E2 Allocators'!$B$15:$W$361, MATCH('O5 Details by Class &amp; Accounts'!CJ$18, 'E2 Allocators'!$B$15:$W$15, 0),FALSE)*$E103), 0, VLOOKUP(VLOOKUP($A103, 'E4 TB Allocation Details'!$A$18:$L$205, MATCH("A &amp; G ID", 'E4 TB Allocation Details'!$A$18:$L$18, 0),FALSE), 'E2 Allocators'!$B$15:$W$361, MATCH('O5 Details by Class &amp; Accounts'!CJ$18, 'E2 Allocators'!$B$15:$W$15, 0),FALSE)*$E103)</f>
        <v>0</v>
      </c>
      <c r="CK103" s="1411">
        <f>IF(ISERROR(VLOOKUP(VLOOKUP($A103, 'E4 TB Allocation Details'!$A$18:$L$205, MATCH("A &amp; G ID", 'E4 TB Allocation Details'!$A$18:$L$18, 0),FALSE), 'E2 Allocators'!$B$15:$W$361, MATCH('O5 Details by Class &amp; Accounts'!CK$18, 'E2 Allocators'!$B$15:$W$15, 0),FALSE)*$E103), 0, VLOOKUP(VLOOKUP($A103, 'E4 TB Allocation Details'!$A$18:$L$205, MATCH("A &amp; G ID", 'E4 TB Allocation Details'!$A$18:$L$18, 0),FALSE), 'E2 Allocators'!$B$15:$W$361, MATCH('O5 Details by Class &amp; Accounts'!CK$18, 'E2 Allocators'!$B$15:$W$15, 0),FALSE)*$E103)</f>
        <v>0</v>
      </c>
      <c r="CL103" s="1411">
        <f>IF(ISERROR(VLOOKUP(VLOOKUP($A103, 'E4 TB Allocation Details'!$A$18:$L$205, MATCH("A &amp; G ID", 'E4 TB Allocation Details'!$A$18:$L$18, 0),FALSE), 'E2 Allocators'!$B$15:$W$361, MATCH('O5 Details by Class &amp; Accounts'!CL$18, 'E2 Allocators'!$B$15:$W$15, 0),FALSE)*$E103), 0, VLOOKUP(VLOOKUP($A103, 'E4 TB Allocation Details'!$A$18:$L$205, MATCH("A &amp; G ID", 'E4 TB Allocation Details'!$A$18:$L$18, 0),FALSE), 'E2 Allocators'!$B$15:$W$361, MATCH('O5 Details by Class &amp; Accounts'!CL$18, 'E2 Allocators'!$B$15:$W$15, 0),FALSE)*$E103)</f>
        <v>0</v>
      </c>
      <c r="CM103" s="1411">
        <f>IF(ISERROR(VLOOKUP(VLOOKUP($A103, 'E4 TB Allocation Details'!$A$18:$L$205, MATCH("A &amp; G ID", 'E4 TB Allocation Details'!$A$18:$L$18, 0),FALSE), 'E2 Allocators'!$B$15:$W$361, MATCH('O5 Details by Class &amp; Accounts'!CM$18, 'E2 Allocators'!$B$15:$W$15, 0),FALSE)*$E103), 0, VLOOKUP(VLOOKUP($A103, 'E4 TB Allocation Details'!$A$18:$L$205, MATCH("A &amp; G ID", 'E4 TB Allocation Details'!$A$18:$L$18, 0),FALSE), 'E2 Allocators'!$B$15:$W$361, MATCH('O5 Details by Class &amp; Accounts'!CM$18, 'E2 Allocators'!$B$15:$W$15, 0),FALSE)*$E103)</f>
        <v>0</v>
      </c>
      <c r="CN103" s="1411">
        <f t="shared" si="22"/>
        <v>0</v>
      </c>
      <c r="CO103" s="1791">
        <f t="shared" si="23"/>
        <v>0</v>
      </c>
      <c r="CQ103" s="2086" t="s">
        <v>401</v>
      </c>
    </row>
    <row r="104" spans="1:95" s="80" customFormat="1" ht="25.5">
      <c r="A104" s="1179">
        <v>4345</v>
      </c>
      <c r="B104" s="1180" t="s">
        <v>731</v>
      </c>
      <c r="C104" s="1788">
        <f>IF(ISERROR(VLOOKUP($A104,'I3 TB Data'!$A$23:$H$458,MATCH('O5 Details by Class &amp; Accounts'!$C$18, 'I3 TB Data'!$A$23:$H$23,0),0)), 0, VLOOKUP($A104,'I3 TB Data'!$A$23:$H$458,MATCH('O5 Details by Class &amp; Accounts'!$C$18,'I3 TB Data'!$A$23:$H$23,0),0))</f>
        <v>0</v>
      </c>
      <c r="D104" s="1789"/>
      <c r="E104" s="1788">
        <f t="shared" si="17"/>
        <v>0</v>
      </c>
      <c r="F104" s="1790">
        <f>IF(ISERROR(VLOOKUP($A104, 'E1 Categorization'!A33:E122, MATCH("Customer Component", 'E1 Categorization'!$A$33:$E$33,0), 0)), 0, IF(VLOOKUP($A104, 'E1 Categorization'!A33:E122, MATCH("Customer Component", 'E1 Categorization'!$A$33:$E$33,0), 0)=0, 'O5 Details by Class &amp; Accounts'!$E104, IF(AND(VLOOKUP($A104, 'E1 Categorization'!A33:E122, MATCH("Customer Component", 'E1 Categorization'!$A$33:$E$33,0), 0) &gt;0, VLOOKUP($A104, 'E1 Categorization'!A33:E122, MATCH("Customer Component", 'E1 Categorization'!$A$33:$E$33,0), 0)&lt;1), 'O5 Details by Class &amp; Accounts'!$E104*(1-VLOOKUP($A104, 'E1 Categorization'!A33:E122, MATCH("Customer Component", 'E1 Categorization'!$A$33:$E$33,0), 0)), 0)))</f>
        <v>0</v>
      </c>
      <c r="G104" s="1790">
        <f>IF(ISERROR(VLOOKUP($A104, 'E1 Categorization'!A33:E122, MATCH("Customer Component", 'E1 Categorization'!$A$33:$E$33,0), 0)),0, IF(VLOOKUP($A104, 'E1 Categorization'!A33:E122, MATCH("Customer Component", 'E1 Categorization'!$A$33:$E$33,0), 0)=0, 0, IF(AND(VLOOKUP($A104, 'E1 Categorization'!A33:E122, MATCH("Customer Component", 'E1 Categorization'!$A$33:$E$33,0), 0) &gt;0, VLOOKUP($A104, 'E1 Categorization'!A33:E122, MATCH("Customer Component", 'E1 Categorization'!$A$33:$E$33,0), 0)&lt;1), 'O5 Details by Class &amp; Accounts'!$E104*(VLOOKUP($A104, 'E1 Categorization'!A33:E122, MATCH("Customer Component", 'E1 Categorization'!$A$33:$E$33,0), 0)), 'O5 Details by Class &amp; Accounts'!$E104)))</f>
        <v>0</v>
      </c>
      <c r="H104" s="1411">
        <f t="shared" si="18"/>
        <v>0</v>
      </c>
      <c r="I104" s="1411">
        <f>IF(ISERROR(VLOOKUP(VLOOKUP($A104, 'E4 TB Allocation Details'!$A$18:$L$205, MATCH("Demand ID", 'E4 TB Allocation Details'!$A$18:$L$18, 0),FALSE), 'E2 Allocators'!$B$15:$W$361, MATCH('O5 Details by Class &amp; Accounts'!I$18, 'E2 Allocators'!$B$15:$W$15, 0),FALSE)*$F104), 0, VLOOKUP(VLOOKUP($A104, 'E4 TB Allocation Details'!$A$18:$L$205, MATCH("Demand ID", 'E4 TB Allocation Details'!$A$18:$L$18, 0),FALSE), 'E2 Allocators'!$B$15:$W$361, MATCH('O5 Details by Class &amp; Accounts'!I$18, 'E2 Allocators'!$B$15:$W$15, 0),FALSE)*$F104)</f>
        <v>0</v>
      </c>
      <c r="J104" s="1411">
        <f>IF(ISERROR(VLOOKUP(VLOOKUP($A104, 'E4 TB Allocation Details'!$A$18:$L$205, MATCH("Demand ID", 'E4 TB Allocation Details'!$A$18:$L$18, 0),FALSE), 'E2 Allocators'!$B$15:$W$361, MATCH('O5 Details by Class &amp; Accounts'!J$18, 'E2 Allocators'!$B$15:$W$15, 0),FALSE)*$F104), 0, VLOOKUP(VLOOKUP($A104, 'E4 TB Allocation Details'!$A$18:$L$205, MATCH("Demand ID", 'E4 TB Allocation Details'!$A$18:$L$18, 0),FALSE), 'E2 Allocators'!$B$15:$W$361, MATCH('O5 Details by Class &amp; Accounts'!J$18, 'E2 Allocators'!$B$15:$W$15, 0),FALSE)*$F104)</f>
        <v>0</v>
      </c>
      <c r="K104" s="1411">
        <f>IF(ISERROR(VLOOKUP(VLOOKUP($A104, 'E4 TB Allocation Details'!$A$18:$L$205, MATCH("Demand ID", 'E4 TB Allocation Details'!$A$18:$L$18, 0),FALSE), 'E2 Allocators'!$B$15:$W$361, MATCH('O5 Details by Class &amp; Accounts'!K$18, 'E2 Allocators'!$B$15:$W$15, 0),FALSE)*$F104), 0, VLOOKUP(VLOOKUP($A104, 'E4 TB Allocation Details'!$A$18:$L$205, MATCH("Demand ID", 'E4 TB Allocation Details'!$A$18:$L$18, 0),FALSE), 'E2 Allocators'!$B$15:$W$361, MATCH('O5 Details by Class &amp; Accounts'!K$18, 'E2 Allocators'!$B$15:$W$15, 0),FALSE)*$F104)</f>
        <v>0</v>
      </c>
      <c r="L104" s="1411">
        <f>IF(ISERROR(VLOOKUP(VLOOKUP($A104, 'E4 TB Allocation Details'!$A$18:$L$205, MATCH("Demand ID", 'E4 TB Allocation Details'!$A$18:$L$18, 0),FALSE), 'E2 Allocators'!$B$15:$W$361, MATCH('O5 Details by Class &amp; Accounts'!L$18, 'E2 Allocators'!$B$15:$W$15, 0),FALSE)*$F104), 0, VLOOKUP(VLOOKUP($A104, 'E4 TB Allocation Details'!$A$18:$L$205, MATCH("Demand ID", 'E4 TB Allocation Details'!$A$18:$L$18, 0),FALSE), 'E2 Allocators'!$B$15:$W$361, MATCH('O5 Details by Class &amp; Accounts'!L$18, 'E2 Allocators'!$B$15:$W$15, 0),FALSE)*$F104)</f>
        <v>0</v>
      </c>
      <c r="M104" s="1411">
        <f>IF(ISERROR(VLOOKUP(VLOOKUP($A104, 'E4 TB Allocation Details'!$A$18:$L$205, MATCH("Demand ID", 'E4 TB Allocation Details'!$A$18:$L$18, 0),FALSE), 'E2 Allocators'!$B$15:$W$361, MATCH('O5 Details by Class &amp; Accounts'!M$18, 'E2 Allocators'!$B$15:$W$15, 0),FALSE)*$F104), 0, VLOOKUP(VLOOKUP($A104, 'E4 TB Allocation Details'!$A$18:$L$205, MATCH("Demand ID", 'E4 TB Allocation Details'!$A$18:$L$18, 0),FALSE), 'E2 Allocators'!$B$15:$W$361, MATCH('O5 Details by Class &amp; Accounts'!M$18, 'E2 Allocators'!$B$15:$W$15, 0),FALSE)*$F104)</f>
        <v>0</v>
      </c>
      <c r="N104" s="1411">
        <f>IF(ISERROR(VLOOKUP(VLOOKUP($A104, 'E4 TB Allocation Details'!$A$18:$L$205, MATCH("Demand ID", 'E4 TB Allocation Details'!$A$18:$L$18, 0),FALSE), 'E2 Allocators'!$B$15:$W$361, MATCH('O5 Details by Class &amp; Accounts'!N$18, 'E2 Allocators'!$B$15:$W$15, 0),FALSE)*$F104), 0, VLOOKUP(VLOOKUP($A104, 'E4 TB Allocation Details'!$A$18:$L$205, MATCH("Demand ID", 'E4 TB Allocation Details'!$A$18:$L$18, 0),FALSE), 'E2 Allocators'!$B$15:$W$361, MATCH('O5 Details by Class &amp; Accounts'!N$18, 'E2 Allocators'!$B$15:$W$15, 0),FALSE)*$F104)</f>
        <v>0</v>
      </c>
      <c r="O104" s="1411">
        <f>IF(ISERROR(VLOOKUP(VLOOKUP($A104, 'E4 TB Allocation Details'!$A$18:$L$205, MATCH("Demand ID", 'E4 TB Allocation Details'!$A$18:$L$18, 0),FALSE), 'E2 Allocators'!$B$15:$W$361, MATCH('O5 Details by Class &amp; Accounts'!O$18, 'E2 Allocators'!$B$15:$W$15, 0),FALSE)*$F104), 0, VLOOKUP(VLOOKUP($A104, 'E4 TB Allocation Details'!$A$18:$L$205, MATCH("Demand ID", 'E4 TB Allocation Details'!$A$18:$L$18, 0),FALSE), 'E2 Allocators'!$B$15:$W$361, MATCH('O5 Details by Class &amp; Accounts'!O$18, 'E2 Allocators'!$B$15:$W$15, 0),FALSE)*$F104)</f>
        <v>0</v>
      </c>
      <c r="P104" s="1411">
        <f>IF(ISERROR(VLOOKUP(VLOOKUP($A104, 'E4 TB Allocation Details'!$A$18:$L$205, MATCH("Demand ID", 'E4 TB Allocation Details'!$A$18:$L$18, 0),FALSE), 'E2 Allocators'!$B$15:$W$361, MATCH('O5 Details by Class &amp; Accounts'!P$18, 'E2 Allocators'!$B$15:$W$15, 0),FALSE)*$F104), 0, VLOOKUP(VLOOKUP($A104, 'E4 TB Allocation Details'!$A$18:$L$205, MATCH("Demand ID", 'E4 TB Allocation Details'!$A$18:$L$18, 0),FALSE), 'E2 Allocators'!$B$15:$W$361, MATCH('O5 Details by Class &amp; Accounts'!P$18, 'E2 Allocators'!$B$15:$W$15, 0),FALSE)*$F104)</f>
        <v>0</v>
      </c>
      <c r="Q104" s="1411">
        <f>IF(ISERROR(VLOOKUP(VLOOKUP($A104, 'E4 TB Allocation Details'!$A$18:$L$205, MATCH("Demand ID", 'E4 TB Allocation Details'!$A$18:$L$18, 0),FALSE), 'E2 Allocators'!$B$15:$W$361, MATCH('O5 Details by Class &amp; Accounts'!Q$18, 'E2 Allocators'!$B$15:$W$15, 0),FALSE)*$F104), 0, VLOOKUP(VLOOKUP($A104, 'E4 TB Allocation Details'!$A$18:$L$205, MATCH("Demand ID", 'E4 TB Allocation Details'!$A$18:$L$18, 0),FALSE), 'E2 Allocators'!$B$15:$W$361, MATCH('O5 Details by Class &amp; Accounts'!Q$18, 'E2 Allocators'!$B$15:$W$15, 0),FALSE)*$F104)</f>
        <v>0</v>
      </c>
      <c r="R104" s="1411">
        <f>IF(ISERROR(VLOOKUP(VLOOKUP($A104, 'E4 TB Allocation Details'!$A$18:$L$205, MATCH("Demand ID", 'E4 TB Allocation Details'!$A$18:$L$18, 0),FALSE), 'E2 Allocators'!$B$15:$W$361, MATCH('O5 Details by Class &amp; Accounts'!R$18, 'E2 Allocators'!$B$15:$W$15, 0),FALSE)*$F104), 0, VLOOKUP(VLOOKUP($A104, 'E4 TB Allocation Details'!$A$18:$L$205, MATCH("Demand ID", 'E4 TB Allocation Details'!$A$18:$L$18, 0),FALSE), 'E2 Allocators'!$B$15:$W$361, MATCH('O5 Details by Class &amp; Accounts'!R$18, 'E2 Allocators'!$B$15:$W$15, 0),FALSE)*$F104)</f>
        <v>0</v>
      </c>
      <c r="S104" s="1411">
        <f>IF(ISERROR(VLOOKUP(VLOOKUP($A104, 'E4 TB Allocation Details'!$A$18:$L$205, MATCH("Demand ID", 'E4 TB Allocation Details'!$A$18:$L$18, 0),FALSE), 'E2 Allocators'!$B$15:$W$361, MATCH('O5 Details by Class &amp; Accounts'!S$18, 'E2 Allocators'!$B$15:$W$15, 0),FALSE)*$F104), 0, VLOOKUP(VLOOKUP($A104, 'E4 TB Allocation Details'!$A$18:$L$205, MATCH("Demand ID", 'E4 TB Allocation Details'!$A$18:$L$18, 0),FALSE), 'E2 Allocators'!$B$15:$W$361, MATCH('O5 Details by Class &amp; Accounts'!S$18, 'E2 Allocators'!$B$15:$W$15, 0),FALSE)*$F104)</f>
        <v>0</v>
      </c>
      <c r="T104" s="1411">
        <f>IF(ISERROR(VLOOKUP(VLOOKUP($A104, 'E4 TB Allocation Details'!$A$18:$L$205, MATCH("Demand ID", 'E4 TB Allocation Details'!$A$18:$L$18, 0),FALSE), 'E2 Allocators'!$B$15:$W$361, MATCH('O5 Details by Class &amp; Accounts'!T$18, 'E2 Allocators'!$B$15:$W$15, 0),FALSE)*$F104), 0, VLOOKUP(VLOOKUP($A104, 'E4 TB Allocation Details'!$A$18:$L$205, MATCH("Demand ID", 'E4 TB Allocation Details'!$A$18:$L$18, 0),FALSE), 'E2 Allocators'!$B$15:$W$361, MATCH('O5 Details by Class &amp; Accounts'!T$18, 'E2 Allocators'!$B$15:$W$15, 0),FALSE)*$F104)</f>
        <v>0</v>
      </c>
      <c r="U104" s="1411">
        <f>IF(ISERROR(VLOOKUP(VLOOKUP($A104, 'E4 TB Allocation Details'!$A$18:$L$205, MATCH("Demand ID", 'E4 TB Allocation Details'!$A$18:$L$18, 0),FALSE), 'E2 Allocators'!$B$15:$W$361, MATCH('O5 Details by Class &amp; Accounts'!U$18, 'E2 Allocators'!$B$15:$W$15, 0),FALSE)*$F104), 0, VLOOKUP(VLOOKUP($A104, 'E4 TB Allocation Details'!$A$18:$L$205, MATCH("Demand ID", 'E4 TB Allocation Details'!$A$18:$L$18, 0),FALSE), 'E2 Allocators'!$B$15:$W$361, MATCH('O5 Details by Class &amp; Accounts'!U$18, 'E2 Allocators'!$B$15:$W$15, 0),FALSE)*$F104)</f>
        <v>0</v>
      </c>
      <c r="V104" s="1411">
        <f>IF(ISERROR(VLOOKUP(VLOOKUP($A104, 'E4 TB Allocation Details'!$A$18:$L$205, MATCH("Demand ID", 'E4 TB Allocation Details'!$A$18:$L$18, 0),FALSE), 'E2 Allocators'!$B$15:$W$361, MATCH('O5 Details by Class &amp; Accounts'!V$18, 'E2 Allocators'!$B$15:$W$15, 0),FALSE)*$F104), 0, VLOOKUP(VLOOKUP($A104, 'E4 TB Allocation Details'!$A$18:$L$205, MATCH("Demand ID", 'E4 TB Allocation Details'!$A$18:$L$18, 0),FALSE), 'E2 Allocators'!$B$15:$W$361, MATCH('O5 Details by Class &amp; Accounts'!V$18, 'E2 Allocators'!$B$15:$W$15, 0),FALSE)*$F104)</f>
        <v>0</v>
      </c>
      <c r="W104" s="1411">
        <f>IF(ISERROR(VLOOKUP(VLOOKUP($A104, 'E4 TB Allocation Details'!$A$18:$L$205, MATCH("Demand ID", 'E4 TB Allocation Details'!$A$18:$L$18, 0),FALSE), 'E2 Allocators'!$B$15:$W$361, MATCH('O5 Details by Class &amp; Accounts'!W$18, 'E2 Allocators'!$B$15:$W$15, 0),FALSE)*$F104), 0, VLOOKUP(VLOOKUP($A104, 'E4 TB Allocation Details'!$A$18:$L$205, MATCH("Demand ID", 'E4 TB Allocation Details'!$A$18:$L$18, 0),FALSE), 'E2 Allocators'!$B$15:$W$361, MATCH('O5 Details by Class &amp; Accounts'!W$18, 'E2 Allocators'!$B$15:$W$15, 0),FALSE)*$F104)</f>
        <v>0</v>
      </c>
      <c r="X104" s="1411">
        <f>IF(ISERROR(VLOOKUP(VLOOKUP($A104, 'E4 TB Allocation Details'!$A$18:$L$205, MATCH("Demand ID", 'E4 TB Allocation Details'!$A$18:$L$18, 0),FALSE), 'E2 Allocators'!$B$15:$W$361, MATCH('O5 Details by Class &amp; Accounts'!X$18, 'E2 Allocators'!$B$15:$W$15, 0),FALSE)*$F104), 0, VLOOKUP(VLOOKUP($A104, 'E4 TB Allocation Details'!$A$18:$L$205, MATCH("Demand ID", 'E4 TB Allocation Details'!$A$18:$L$18, 0),FALSE), 'E2 Allocators'!$B$15:$W$361, MATCH('O5 Details by Class &amp; Accounts'!X$18, 'E2 Allocators'!$B$15:$W$15, 0),FALSE)*$F104)</f>
        <v>0</v>
      </c>
      <c r="Y104" s="1411">
        <f>IF(ISERROR(VLOOKUP(VLOOKUP($A104, 'E4 TB Allocation Details'!$A$18:$L$205, MATCH("Demand ID", 'E4 TB Allocation Details'!$A$18:$L$18, 0),FALSE), 'E2 Allocators'!$B$15:$W$361, MATCH('O5 Details by Class &amp; Accounts'!Y$18, 'E2 Allocators'!$B$15:$W$15, 0),FALSE)*$F104), 0, VLOOKUP(VLOOKUP($A104, 'E4 TB Allocation Details'!$A$18:$L$205, MATCH("Demand ID", 'E4 TB Allocation Details'!$A$18:$L$18, 0),FALSE), 'E2 Allocators'!$B$15:$W$361, MATCH('O5 Details by Class &amp; Accounts'!Y$18, 'E2 Allocators'!$B$15:$W$15, 0),FALSE)*$F104)</f>
        <v>0</v>
      </c>
      <c r="Z104" s="1411">
        <f>IF(ISERROR(VLOOKUP(VLOOKUP($A104, 'E4 TB Allocation Details'!$A$18:$L$205, MATCH("Demand ID", 'E4 TB Allocation Details'!$A$18:$L$18, 0),FALSE), 'E2 Allocators'!$B$15:$W$361, MATCH('O5 Details by Class &amp; Accounts'!Z$18, 'E2 Allocators'!$B$15:$W$15, 0),FALSE)*$F104), 0, VLOOKUP(VLOOKUP($A104, 'E4 TB Allocation Details'!$A$18:$L$205, MATCH("Demand ID", 'E4 TB Allocation Details'!$A$18:$L$18, 0),FALSE), 'E2 Allocators'!$B$15:$W$361, MATCH('O5 Details by Class &amp; Accounts'!Z$18, 'E2 Allocators'!$B$15:$W$15, 0),FALSE)*$F104)</f>
        <v>0</v>
      </c>
      <c r="AA104" s="1411">
        <f>IF(ISERROR(VLOOKUP(VLOOKUP($A104, 'E4 TB Allocation Details'!$A$18:$L$205, MATCH("Demand ID", 'E4 TB Allocation Details'!$A$18:$L$18, 0),FALSE), 'E2 Allocators'!$B$15:$W$361, MATCH('O5 Details by Class &amp; Accounts'!AA$18, 'E2 Allocators'!$B$15:$W$15, 0),FALSE)*$F104), 0, VLOOKUP(VLOOKUP($A104, 'E4 TB Allocation Details'!$A$18:$L$205, MATCH("Demand ID", 'E4 TB Allocation Details'!$A$18:$L$18, 0),FALSE), 'E2 Allocators'!$B$15:$W$361, MATCH('O5 Details by Class &amp; Accounts'!AA$18, 'E2 Allocators'!$B$15:$W$15, 0),FALSE)*$F104)</f>
        <v>0</v>
      </c>
      <c r="AB104" s="1411">
        <f>IF(ISERROR(VLOOKUP(VLOOKUP($A104, 'E4 TB Allocation Details'!$A$18:$L$205, MATCH("Demand ID", 'E4 TB Allocation Details'!$A$18:$L$18, 0),FALSE), 'E2 Allocators'!$B$15:$W$361, MATCH('O5 Details by Class &amp; Accounts'!AB$18, 'E2 Allocators'!$B$15:$W$15, 0),FALSE)*$F104), 0, VLOOKUP(VLOOKUP($A104, 'E4 TB Allocation Details'!$A$18:$L$205, MATCH("Demand ID", 'E4 TB Allocation Details'!$A$18:$L$18, 0),FALSE), 'E2 Allocators'!$B$15:$W$361, MATCH('O5 Details by Class &amp; Accounts'!AB$18, 'E2 Allocators'!$B$15:$W$15, 0),FALSE)*$F104)</f>
        <v>0</v>
      </c>
      <c r="AC104" s="1411">
        <f t="shared" si="19"/>
        <v>0</v>
      </c>
      <c r="AD104" s="1411">
        <f>IF(ISERROR(VLOOKUP(VLOOKUP($A104, 'E4 TB Allocation Details'!$A$18:$L$205, MATCH("Customer ID", 'E4 TB Allocation Details'!$A$18:$L$18, 0),FALSE), 'E2 Allocators'!$B$15:$W$361, MATCH('O5 Details by Class &amp; Accounts'!AD$18, 'E2 Allocators'!$B$15:$W$15, 0),FALSE)*$G104), 0, VLOOKUP(VLOOKUP($A104, 'E4 TB Allocation Details'!$A$18:$L$205, MATCH("Customer ID", 'E4 TB Allocation Details'!$A$18:$L$18, 0),FALSE), 'E2 Allocators'!$B$15:$W$361, MATCH('O5 Details by Class &amp; Accounts'!AD$18, 'E2 Allocators'!$B$15:$W$15, 0),FALSE)*$G104)</f>
        <v>0</v>
      </c>
      <c r="AE104" s="1411">
        <f>IF(ISERROR(VLOOKUP(VLOOKUP($A104, 'E4 TB Allocation Details'!$A$18:$L$205, MATCH("Customer ID", 'E4 TB Allocation Details'!$A$18:$L$18, 0),FALSE), 'E2 Allocators'!$B$15:$W$361, MATCH('O5 Details by Class &amp; Accounts'!AE$18, 'E2 Allocators'!$B$15:$W$15, 0),FALSE)*$G104), 0, VLOOKUP(VLOOKUP($A104, 'E4 TB Allocation Details'!$A$18:$L$205, MATCH("Customer ID", 'E4 TB Allocation Details'!$A$18:$L$18, 0),FALSE), 'E2 Allocators'!$B$15:$W$361, MATCH('O5 Details by Class &amp; Accounts'!AE$18, 'E2 Allocators'!$B$15:$W$15, 0),FALSE)*$G104)</f>
        <v>0</v>
      </c>
      <c r="AF104" s="1411">
        <f>IF(ISERROR(VLOOKUP(VLOOKUP($A104, 'E4 TB Allocation Details'!$A$18:$L$205, MATCH("Customer ID", 'E4 TB Allocation Details'!$A$18:$L$18, 0),FALSE), 'E2 Allocators'!$B$15:$W$361, MATCH('O5 Details by Class &amp; Accounts'!AF$18, 'E2 Allocators'!$B$15:$W$15, 0),FALSE)*$G104), 0, VLOOKUP(VLOOKUP($A104, 'E4 TB Allocation Details'!$A$18:$L$205, MATCH("Customer ID", 'E4 TB Allocation Details'!$A$18:$L$18, 0),FALSE), 'E2 Allocators'!$B$15:$W$361, MATCH('O5 Details by Class &amp; Accounts'!AF$18, 'E2 Allocators'!$B$15:$W$15, 0),FALSE)*$G104)</f>
        <v>0</v>
      </c>
      <c r="AG104" s="1411">
        <f>IF(ISERROR(VLOOKUP(VLOOKUP($A104, 'E4 TB Allocation Details'!$A$18:$L$205, MATCH("Customer ID", 'E4 TB Allocation Details'!$A$18:$L$18, 0),FALSE), 'E2 Allocators'!$B$15:$W$361, MATCH('O5 Details by Class &amp; Accounts'!AG$18, 'E2 Allocators'!$B$15:$W$15, 0),FALSE)*$G104), 0, VLOOKUP(VLOOKUP($A104, 'E4 TB Allocation Details'!$A$18:$L$205, MATCH("Customer ID", 'E4 TB Allocation Details'!$A$18:$L$18, 0),FALSE), 'E2 Allocators'!$B$15:$W$361, MATCH('O5 Details by Class &amp; Accounts'!AG$18, 'E2 Allocators'!$B$15:$W$15, 0),FALSE)*$G104)</f>
        <v>0</v>
      </c>
      <c r="AH104" s="1411">
        <f>IF(ISERROR(VLOOKUP(VLOOKUP($A104, 'E4 TB Allocation Details'!$A$18:$L$205, MATCH("Customer ID", 'E4 TB Allocation Details'!$A$18:$L$18, 0),FALSE), 'E2 Allocators'!$B$15:$W$361, MATCH('O5 Details by Class &amp; Accounts'!AH$18, 'E2 Allocators'!$B$15:$W$15, 0),FALSE)*$G104), 0, VLOOKUP(VLOOKUP($A104, 'E4 TB Allocation Details'!$A$18:$L$205, MATCH("Customer ID", 'E4 TB Allocation Details'!$A$18:$L$18, 0),FALSE), 'E2 Allocators'!$B$15:$W$361, MATCH('O5 Details by Class &amp; Accounts'!AH$18, 'E2 Allocators'!$B$15:$W$15, 0),FALSE)*$G104)</f>
        <v>0</v>
      </c>
      <c r="AI104" s="1411">
        <f>IF(ISERROR(VLOOKUP(VLOOKUP($A104, 'E4 TB Allocation Details'!$A$18:$L$205, MATCH("Customer ID", 'E4 TB Allocation Details'!$A$18:$L$18, 0),FALSE), 'E2 Allocators'!$B$15:$W$361, MATCH('O5 Details by Class &amp; Accounts'!AI$18, 'E2 Allocators'!$B$15:$W$15, 0),FALSE)*$G104), 0, VLOOKUP(VLOOKUP($A104, 'E4 TB Allocation Details'!$A$18:$L$205, MATCH("Customer ID", 'E4 TB Allocation Details'!$A$18:$L$18, 0),FALSE), 'E2 Allocators'!$B$15:$W$361, MATCH('O5 Details by Class &amp; Accounts'!AI$18, 'E2 Allocators'!$B$15:$W$15, 0),FALSE)*$G104)</f>
        <v>0</v>
      </c>
      <c r="AJ104" s="1411">
        <f>IF(ISERROR(VLOOKUP(VLOOKUP($A104, 'E4 TB Allocation Details'!$A$18:$L$205, MATCH("Customer ID", 'E4 TB Allocation Details'!$A$18:$L$18, 0),FALSE), 'E2 Allocators'!$B$15:$W$361, MATCH('O5 Details by Class &amp; Accounts'!AJ$18, 'E2 Allocators'!$B$15:$W$15, 0),FALSE)*$G104), 0, VLOOKUP(VLOOKUP($A104, 'E4 TB Allocation Details'!$A$18:$L$205, MATCH("Customer ID", 'E4 TB Allocation Details'!$A$18:$L$18, 0),FALSE), 'E2 Allocators'!$B$15:$W$361, MATCH('O5 Details by Class &amp; Accounts'!AJ$18, 'E2 Allocators'!$B$15:$W$15, 0),FALSE)*$G104)</f>
        <v>0</v>
      </c>
      <c r="AK104" s="1411">
        <f>IF(ISERROR(VLOOKUP(VLOOKUP($A104, 'E4 TB Allocation Details'!$A$18:$L$205, MATCH("Customer ID", 'E4 TB Allocation Details'!$A$18:$L$18, 0),FALSE), 'E2 Allocators'!$B$15:$W$361, MATCH('O5 Details by Class &amp; Accounts'!AK$18, 'E2 Allocators'!$B$15:$W$15, 0),FALSE)*$G104), 0, VLOOKUP(VLOOKUP($A104, 'E4 TB Allocation Details'!$A$18:$L$205, MATCH("Customer ID", 'E4 TB Allocation Details'!$A$18:$L$18, 0),FALSE), 'E2 Allocators'!$B$15:$W$361, MATCH('O5 Details by Class &amp; Accounts'!AK$18, 'E2 Allocators'!$B$15:$W$15, 0),FALSE)*$G104)</f>
        <v>0</v>
      </c>
      <c r="AL104" s="1411">
        <f>IF(ISERROR(VLOOKUP(VLOOKUP($A104, 'E4 TB Allocation Details'!$A$18:$L$205, MATCH("Customer ID", 'E4 TB Allocation Details'!$A$18:$L$18, 0),FALSE), 'E2 Allocators'!$B$15:$W$361, MATCH('O5 Details by Class &amp; Accounts'!AL$18, 'E2 Allocators'!$B$15:$W$15, 0),FALSE)*$G104), 0, VLOOKUP(VLOOKUP($A104, 'E4 TB Allocation Details'!$A$18:$L$205, MATCH("Customer ID", 'E4 TB Allocation Details'!$A$18:$L$18, 0),FALSE), 'E2 Allocators'!$B$15:$W$361, MATCH('O5 Details by Class &amp; Accounts'!AL$18, 'E2 Allocators'!$B$15:$W$15, 0),FALSE)*$G104)</f>
        <v>0</v>
      </c>
      <c r="AM104" s="1411">
        <f>IF(ISERROR(VLOOKUP(VLOOKUP($A104, 'E4 TB Allocation Details'!$A$18:$L$205, MATCH("Customer ID", 'E4 TB Allocation Details'!$A$18:$L$18, 0),FALSE), 'E2 Allocators'!$B$15:$W$361, MATCH('O5 Details by Class &amp; Accounts'!AM$18, 'E2 Allocators'!$B$15:$W$15, 0),FALSE)*$G104), 0, VLOOKUP(VLOOKUP($A104, 'E4 TB Allocation Details'!$A$18:$L$205, MATCH("Customer ID", 'E4 TB Allocation Details'!$A$18:$L$18, 0),FALSE), 'E2 Allocators'!$B$15:$W$361, MATCH('O5 Details by Class &amp; Accounts'!AM$18, 'E2 Allocators'!$B$15:$W$15, 0),FALSE)*$G104)</f>
        <v>0</v>
      </c>
      <c r="AN104" s="1411">
        <f>IF(ISERROR(VLOOKUP(VLOOKUP($A104, 'E4 TB Allocation Details'!$A$18:$L$205, MATCH("Customer ID", 'E4 TB Allocation Details'!$A$18:$L$18, 0),FALSE), 'E2 Allocators'!$B$15:$W$361, MATCH('O5 Details by Class &amp; Accounts'!AN$18, 'E2 Allocators'!$B$15:$W$15, 0),FALSE)*$G104), 0, VLOOKUP(VLOOKUP($A104, 'E4 TB Allocation Details'!$A$18:$L$205, MATCH("Customer ID", 'E4 TB Allocation Details'!$A$18:$L$18, 0),FALSE), 'E2 Allocators'!$B$15:$W$361, MATCH('O5 Details by Class &amp; Accounts'!AN$18, 'E2 Allocators'!$B$15:$W$15, 0),FALSE)*$G104)</f>
        <v>0</v>
      </c>
      <c r="AO104" s="1411">
        <f>IF(ISERROR(VLOOKUP(VLOOKUP($A104, 'E4 TB Allocation Details'!$A$18:$L$205, MATCH("Customer ID", 'E4 TB Allocation Details'!$A$18:$L$18, 0),FALSE), 'E2 Allocators'!$B$15:$W$361, MATCH('O5 Details by Class &amp; Accounts'!AO$18, 'E2 Allocators'!$B$15:$W$15, 0),FALSE)*$G104), 0, VLOOKUP(VLOOKUP($A104, 'E4 TB Allocation Details'!$A$18:$L$205, MATCH("Customer ID", 'E4 TB Allocation Details'!$A$18:$L$18, 0),FALSE), 'E2 Allocators'!$B$15:$W$361, MATCH('O5 Details by Class &amp; Accounts'!AO$18, 'E2 Allocators'!$B$15:$W$15, 0),FALSE)*$G104)</f>
        <v>0</v>
      </c>
      <c r="AP104" s="1411">
        <f>IF(ISERROR(VLOOKUP(VLOOKUP($A104, 'E4 TB Allocation Details'!$A$18:$L$205, MATCH("Customer ID", 'E4 TB Allocation Details'!$A$18:$L$18, 0),FALSE), 'E2 Allocators'!$B$15:$W$361, MATCH('O5 Details by Class &amp; Accounts'!AP$18, 'E2 Allocators'!$B$15:$W$15, 0),FALSE)*$G104), 0, VLOOKUP(VLOOKUP($A104, 'E4 TB Allocation Details'!$A$18:$L$205, MATCH("Customer ID", 'E4 TB Allocation Details'!$A$18:$L$18, 0),FALSE), 'E2 Allocators'!$B$15:$W$361, MATCH('O5 Details by Class &amp; Accounts'!AP$18, 'E2 Allocators'!$B$15:$W$15, 0),FALSE)*$G104)</f>
        <v>0</v>
      </c>
      <c r="AQ104" s="1411">
        <f>IF(ISERROR(VLOOKUP(VLOOKUP($A104, 'E4 TB Allocation Details'!$A$18:$L$205, MATCH("Customer ID", 'E4 TB Allocation Details'!$A$18:$L$18, 0),FALSE), 'E2 Allocators'!$B$15:$W$361, MATCH('O5 Details by Class &amp; Accounts'!AQ$18, 'E2 Allocators'!$B$15:$W$15, 0),FALSE)*$G104), 0, VLOOKUP(VLOOKUP($A104, 'E4 TB Allocation Details'!$A$18:$L$205, MATCH("Customer ID", 'E4 TB Allocation Details'!$A$18:$L$18, 0),FALSE), 'E2 Allocators'!$B$15:$W$361, MATCH('O5 Details by Class &amp; Accounts'!AQ$18, 'E2 Allocators'!$B$15:$W$15, 0),FALSE)*$G104)</f>
        <v>0</v>
      </c>
      <c r="AR104" s="1411">
        <f>IF(ISERROR(VLOOKUP(VLOOKUP($A104, 'E4 TB Allocation Details'!$A$18:$L$205, MATCH("Customer ID", 'E4 TB Allocation Details'!$A$18:$L$18, 0),FALSE), 'E2 Allocators'!$B$15:$W$361, MATCH('O5 Details by Class &amp; Accounts'!AR$18, 'E2 Allocators'!$B$15:$W$15, 0),FALSE)*$G104), 0, VLOOKUP(VLOOKUP($A104, 'E4 TB Allocation Details'!$A$18:$L$205, MATCH("Customer ID", 'E4 TB Allocation Details'!$A$18:$L$18, 0),FALSE), 'E2 Allocators'!$B$15:$W$361, MATCH('O5 Details by Class &amp; Accounts'!AR$18, 'E2 Allocators'!$B$15:$W$15, 0),FALSE)*$G104)</f>
        <v>0</v>
      </c>
      <c r="AS104" s="1411">
        <f>IF(ISERROR(VLOOKUP(VLOOKUP($A104, 'E4 TB Allocation Details'!$A$18:$L$205, MATCH("Customer ID", 'E4 TB Allocation Details'!$A$18:$L$18, 0),FALSE), 'E2 Allocators'!$B$15:$W$361, MATCH('O5 Details by Class &amp; Accounts'!AS$18, 'E2 Allocators'!$B$15:$W$15, 0),FALSE)*$G104), 0, VLOOKUP(VLOOKUP($A104, 'E4 TB Allocation Details'!$A$18:$L$205, MATCH("Customer ID", 'E4 TB Allocation Details'!$A$18:$L$18, 0),FALSE), 'E2 Allocators'!$B$15:$W$361, MATCH('O5 Details by Class &amp; Accounts'!AS$18, 'E2 Allocators'!$B$15:$W$15, 0),FALSE)*$G104)</f>
        <v>0</v>
      </c>
      <c r="AT104" s="1411">
        <f>IF(ISERROR(VLOOKUP(VLOOKUP($A104, 'E4 TB Allocation Details'!$A$18:$L$205, MATCH("Customer ID", 'E4 TB Allocation Details'!$A$18:$L$18, 0),FALSE), 'E2 Allocators'!$B$15:$W$361, MATCH('O5 Details by Class &amp; Accounts'!AT$18, 'E2 Allocators'!$B$15:$W$15, 0),FALSE)*$G104), 0, VLOOKUP(VLOOKUP($A104, 'E4 TB Allocation Details'!$A$18:$L$205, MATCH("Customer ID", 'E4 TB Allocation Details'!$A$18:$L$18, 0),FALSE), 'E2 Allocators'!$B$15:$W$361, MATCH('O5 Details by Class &amp; Accounts'!AT$18, 'E2 Allocators'!$B$15:$W$15, 0),FALSE)*$G104)</f>
        <v>0</v>
      </c>
      <c r="AU104" s="1411">
        <f>IF(ISERROR(VLOOKUP(VLOOKUP($A104, 'E4 TB Allocation Details'!$A$18:$L$205, MATCH("Customer ID", 'E4 TB Allocation Details'!$A$18:$L$18, 0),FALSE), 'E2 Allocators'!$B$15:$W$361, MATCH('O5 Details by Class &amp; Accounts'!AU$18, 'E2 Allocators'!$B$15:$W$15, 0),FALSE)*$G104), 0, VLOOKUP(VLOOKUP($A104, 'E4 TB Allocation Details'!$A$18:$L$205, MATCH("Customer ID", 'E4 TB Allocation Details'!$A$18:$L$18, 0),FALSE), 'E2 Allocators'!$B$15:$W$361, MATCH('O5 Details by Class &amp; Accounts'!AU$18, 'E2 Allocators'!$B$15:$W$15, 0),FALSE)*$G104)</f>
        <v>0</v>
      </c>
      <c r="AV104" s="1411">
        <f>IF(ISERROR(VLOOKUP(VLOOKUP($A104, 'E4 TB Allocation Details'!$A$18:$L$205, MATCH("Customer ID", 'E4 TB Allocation Details'!$A$18:$L$18, 0),FALSE), 'E2 Allocators'!$B$15:$W$361, MATCH('O5 Details by Class &amp; Accounts'!AV$18, 'E2 Allocators'!$B$15:$W$15, 0),FALSE)*$G104), 0, VLOOKUP(VLOOKUP($A104, 'E4 TB Allocation Details'!$A$18:$L$205, MATCH("Customer ID", 'E4 TB Allocation Details'!$A$18:$L$18, 0),FALSE), 'E2 Allocators'!$B$15:$W$361, MATCH('O5 Details by Class &amp; Accounts'!AV$18, 'E2 Allocators'!$B$15:$W$15, 0),FALSE)*$G104)</f>
        <v>0</v>
      </c>
      <c r="AW104" s="1411">
        <f>IF(ISERROR(VLOOKUP(VLOOKUP($A104, 'E4 TB Allocation Details'!$A$18:$L$205, MATCH("Customer ID", 'E4 TB Allocation Details'!$A$18:$L$18, 0),FALSE), 'E2 Allocators'!$B$15:$W$361, MATCH('O5 Details by Class &amp; Accounts'!AW$18, 'E2 Allocators'!$B$15:$W$15, 0),FALSE)*$G104), 0, VLOOKUP(VLOOKUP($A104, 'E4 TB Allocation Details'!$A$18:$L$205, MATCH("Customer ID", 'E4 TB Allocation Details'!$A$18:$L$18, 0),FALSE), 'E2 Allocators'!$B$15:$W$361, MATCH('O5 Details by Class &amp; Accounts'!AW$18, 'E2 Allocators'!$B$15:$W$15, 0),FALSE)*$G104)</f>
        <v>0</v>
      </c>
      <c r="AX104" s="1411">
        <f t="shared" si="20"/>
        <v>0</v>
      </c>
      <c r="AY104" s="1411">
        <f>IF(ISERROR(VLOOKUP(VLOOKUP($A104, 'E4 TB Allocation Details'!$A$18:$L$205, MATCH("Misc ID", 'E4 TB Allocation Details'!$A$18:$L$18, 0),FALSE), 'E2 Allocators'!$B$15:$W$361, MATCH('O5 Details by Class &amp; Accounts'!AY$18, 'E2 Allocators'!$B$15:$W$15, 0),FALSE)*$E104), 0, VLOOKUP(VLOOKUP($A104, 'E4 TB Allocation Details'!$A$18:$L$205, MATCH("Misc ID", 'E4 TB Allocation Details'!$A$18:$L$18, 0),FALSE), 'E2 Allocators'!$B$15:$W$361, MATCH('O5 Details by Class &amp; Accounts'!AY$18, 'E2 Allocators'!$B$15:$W$15, 0),FALSE)*$E104)</f>
        <v>0</v>
      </c>
      <c r="AZ104" s="1411">
        <f>IF(ISERROR(VLOOKUP(VLOOKUP($A104, 'E4 TB Allocation Details'!$A$18:$L$205, MATCH("Misc ID", 'E4 TB Allocation Details'!$A$18:$L$18, 0),FALSE), 'E2 Allocators'!$B$15:$W$361, MATCH('O5 Details by Class &amp; Accounts'!AZ$18, 'E2 Allocators'!$B$15:$W$15, 0),FALSE)*$E104), 0, VLOOKUP(VLOOKUP($A104, 'E4 TB Allocation Details'!$A$18:$L$205, MATCH("Misc ID", 'E4 TB Allocation Details'!$A$18:$L$18, 0),FALSE), 'E2 Allocators'!$B$15:$W$361, MATCH('O5 Details by Class &amp; Accounts'!AZ$18, 'E2 Allocators'!$B$15:$W$15, 0),FALSE)*$E104)</f>
        <v>0</v>
      </c>
      <c r="BA104" s="1411">
        <f>IF(ISERROR(VLOOKUP(VLOOKUP($A104, 'E4 TB Allocation Details'!$A$18:$L$205, MATCH("Misc ID", 'E4 TB Allocation Details'!$A$18:$L$18, 0),FALSE), 'E2 Allocators'!$B$15:$W$361, MATCH('O5 Details by Class &amp; Accounts'!BA$18, 'E2 Allocators'!$B$15:$W$15, 0),FALSE)*$E104), 0, VLOOKUP(VLOOKUP($A104, 'E4 TB Allocation Details'!$A$18:$L$205, MATCH("Misc ID", 'E4 TB Allocation Details'!$A$18:$L$18, 0),FALSE), 'E2 Allocators'!$B$15:$W$361, MATCH('O5 Details by Class &amp; Accounts'!BA$18, 'E2 Allocators'!$B$15:$W$15, 0),FALSE)*$E104)</f>
        <v>0</v>
      </c>
      <c r="BB104" s="1411">
        <f>IF(ISERROR(VLOOKUP(VLOOKUP($A104, 'E4 TB Allocation Details'!$A$18:$L$205, MATCH("Misc ID", 'E4 TB Allocation Details'!$A$18:$L$18, 0),FALSE), 'E2 Allocators'!$B$15:$W$361, MATCH('O5 Details by Class &amp; Accounts'!BB$18, 'E2 Allocators'!$B$15:$W$15, 0),FALSE)*$E104), 0, VLOOKUP(VLOOKUP($A104, 'E4 TB Allocation Details'!$A$18:$L$205, MATCH("Misc ID", 'E4 TB Allocation Details'!$A$18:$L$18, 0),FALSE), 'E2 Allocators'!$B$15:$W$361, MATCH('O5 Details by Class &amp; Accounts'!BB$18, 'E2 Allocators'!$B$15:$W$15, 0),FALSE)*$E104)</f>
        <v>0</v>
      </c>
      <c r="BC104" s="1411">
        <f>IF(ISERROR(VLOOKUP(VLOOKUP($A104, 'E4 TB Allocation Details'!$A$18:$L$205, MATCH("Misc ID", 'E4 TB Allocation Details'!$A$18:$L$18, 0),FALSE), 'E2 Allocators'!$B$15:$W$361, MATCH('O5 Details by Class &amp; Accounts'!BC$18, 'E2 Allocators'!$B$15:$W$15, 0),FALSE)*$E104), 0, VLOOKUP(VLOOKUP($A104, 'E4 TB Allocation Details'!$A$18:$L$205, MATCH("Misc ID", 'E4 TB Allocation Details'!$A$18:$L$18, 0),FALSE), 'E2 Allocators'!$B$15:$W$361, MATCH('O5 Details by Class &amp; Accounts'!BC$18, 'E2 Allocators'!$B$15:$W$15, 0),FALSE)*$E104)</f>
        <v>0</v>
      </c>
      <c r="BD104" s="1411">
        <f>IF(ISERROR(VLOOKUP(VLOOKUP($A104, 'E4 TB Allocation Details'!$A$18:$L$205, MATCH("Misc ID", 'E4 TB Allocation Details'!$A$18:$L$18, 0),FALSE), 'E2 Allocators'!$B$15:$W$361, MATCH('O5 Details by Class &amp; Accounts'!BD$18, 'E2 Allocators'!$B$15:$W$15, 0),FALSE)*$E104), 0, VLOOKUP(VLOOKUP($A104, 'E4 TB Allocation Details'!$A$18:$L$205, MATCH("Misc ID", 'E4 TB Allocation Details'!$A$18:$L$18, 0),FALSE), 'E2 Allocators'!$B$15:$W$361, MATCH('O5 Details by Class &amp; Accounts'!BD$18, 'E2 Allocators'!$B$15:$W$15, 0),FALSE)*$E104)</f>
        <v>0</v>
      </c>
      <c r="BE104" s="1411">
        <f>IF(ISERROR(VLOOKUP(VLOOKUP($A104, 'E4 TB Allocation Details'!$A$18:$L$205, MATCH("Misc ID", 'E4 TB Allocation Details'!$A$18:$L$18, 0),FALSE), 'E2 Allocators'!$B$15:$W$361, MATCH('O5 Details by Class &amp; Accounts'!BE$18, 'E2 Allocators'!$B$15:$W$15, 0),FALSE)*$E104), 0, VLOOKUP(VLOOKUP($A104, 'E4 TB Allocation Details'!$A$18:$L$205, MATCH("Misc ID", 'E4 TB Allocation Details'!$A$18:$L$18, 0),FALSE), 'E2 Allocators'!$B$15:$W$361, MATCH('O5 Details by Class &amp; Accounts'!BE$18, 'E2 Allocators'!$B$15:$W$15, 0),FALSE)*$E104)</f>
        <v>0</v>
      </c>
      <c r="BF104" s="1411">
        <f>IF(ISERROR(VLOOKUP(VLOOKUP($A104, 'E4 TB Allocation Details'!$A$18:$L$205, MATCH("Misc ID", 'E4 TB Allocation Details'!$A$18:$L$18, 0),FALSE), 'E2 Allocators'!$B$15:$W$361, MATCH('O5 Details by Class &amp; Accounts'!BF$18, 'E2 Allocators'!$B$15:$W$15, 0),FALSE)*$E104), 0, VLOOKUP(VLOOKUP($A104, 'E4 TB Allocation Details'!$A$18:$L$205, MATCH("Misc ID", 'E4 TB Allocation Details'!$A$18:$L$18, 0),FALSE), 'E2 Allocators'!$B$15:$W$361, MATCH('O5 Details by Class &amp; Accounts'!BF$18, 'E2 Allocators'!$B$15:$W$15, 0),FALSE)*$E104)</f>
        <v>0</v>
      </c>
      <c r="BG104" s="1411">
        <f>IF(ISERROR(VLOOKUP(VLOOKUP($A104, 'E4 TB Allocation Details'!$A$18:$L$205, MATCH("Misc ID", 'E4 TB Allocation Details'!$A$18:$L$18, 0),FALSE), 'E2 Allocators'!$B$15:$W$361, MATCH('O5 Details by Class &amp; Accounts'!BG$18, 'E2 Allocators'!$B$15:$W$15, 0),FALSE)*$E104), 0, VLOOKUP(VLOOKUP($A104, 'E4 TB Allocation Details'!$A$18:$L$205, MATCH("Misc ID", 'E4 TB Allocation Details'!$A$18:$L$18, 0),FALSE), 'E2 Allocators'!$B$15:$W$361, MATCH('O5 Details by Class &amp; Accounts'!BG$18, 'E2 Allocators'!$B$15:$W$15, 0),FALSE)*$E104)</f>
        <v>0</v>
      </c>
      <c r="BH104" s="1411">
        <f>IF(ISERROR(VLOOKUP(VLOOKUP($A104, 'E4 TB Allocation Details'!$A$18:$L$205, MATCH("Misc ID", 'E4 TB Allocation Details'!$A$18:$L$18, 0),FALSE), 'E2 Allocators'!$B$15:$W$361, MATCH('O5 Details by Class &amp; Accounts'!BH$18, 'E2 Allocators'!$B$15:$W$15, 0),FALSE)*$E104), 0, VLOOKUP(VLOOKUP($A104, 'E4 TB Allocation Details'!$A$18:$L$205, MATCH("Misc ID", 'E4 TB Allocation Details'!$A$18:$L$18, 0),FALSE), 'E2 Allocators'!$B$15:$W$361, MATCH('O5 Details by Class &amp; Accounts'!BH$18, 'E2 Allocators'!$B$15:$W$15, 0),FALSE)*$E104)</f>
        <v>0</v>
      </c>
      <c r="BI104" s="1411">
        <f>IF(ISERROR(VLOOKUP(VLOOKUP($A104, 'E4 TB Allocation Details'!$A$18:$L$205, MATCH("Misc ID", 'E4 TB Allocation Details'!$A$18:$L$18, 0),FALSE), 'E2 Allocators'!$B$15:$W$361, MATCH('O5 Details by Class &amp; Accounts'!BI$18, 'E2 Allocators'!$B$15:$W$15, 0),FALSE)*$E104), 0, VLOOKUP(VLOOKUP($A104, 'E4 TB Allocation Details'!$A$18:$L$205, MATCH("Misc ID", 'E4 TB Allocation Details'!$A$18:$L$18, 0),FALSE), 'E2 Allocators'!$B$15:$W$361, MATCH('O5 Details by Class &amp; Accounts'!BI$18, 'E2 Allocators'!$B$15:$W$15, 0),FALSE)*$E104)</f>
        <v>0</v>
      </c>
      <c r="BJ104" s="1411">
        <f>IF(ISERROR(VLOOKUP(VLOOKUP($A104, 'E4 TB Allocation Details'!$A$18:$L$205, MATCH("Misc ID", 'E4 TB Allocation Details'!$A$18:$L$18, 0),FALSE), 'E2 Allocators'!$B$15:$W$361, MATCH('O5 Details by Class &amp; Accounts'!BJ$18, 'E2 Allocators'!$B$15:$W$15, 0),FALSE)*$E104), 0, VLOOKUP(VLOOKUP($A104, 'E4 TB Allocation Details'!$A$18:$L$205, MATCH("Misc ID", 'E4 TB Allocation Details'!$A$18:$L$18, 0),FALSE), 'E2 Allocators'!$B$15:$W$361, MATCH('O5 Details by Class &amp; Accounts'!BJ$18, 'E2 Allocators'!$B$15:$W$15, 0),FALSE)*$E104)</f>
        <v>0</v>
      </c>
      <c r="BK104" s="1411">
        <f>IF(ISERROR(VLOOKUP(VLOOKUP($A104, 'E4 TB Allocation Details'!$A$18:$L$205, MATCH("Misc ID", 'E4 TB Allocation Details'!$A$18:$L$18, 0),FALSE), 'E2 Allocators'!$B$15:$W$361, MATCH('O5 Details by Class &amp; Accounts'!BK$18, 'E2 Allocators'!$B$15:$W$15, 0),FALSE)*$E104), 0, VLOOKUP(VLOOKUP($A104, 'E4 TB Allocation Details'!$A$18:$L$205, MATCH("Misc ID", 'E4 TB Allocation Details'!$A$18:$L$18, 0),FALSE), 'E2 Allocators'!$B$15:$W$361, MATCH('O5 Details by Class &amp; Accounts'!BK$18, 'E2 Allocators'!$B$15:$W$15, 0),FALSE)*$E104)</f>
        <v>0</v>
      </c>
      <c r="BL104" s="1411">
        <f>IF(ISERROR(VLOOKUP(VLOOKUP($A104, 'E4 TB Allocation Details'!$A$18:$L$205, MATCH("Misc ID", 'E4 TB Allocation Details'!$A$18:$L$18, 0),FALSE), 'E2 Allocators'!$B$15:$W$361, MATCH('O5 Details by Class &amp; Accounts'!BL$18, 'E2 Allocators'!$B$15:$W$15, 0),FALSE)*$E104), 0, VLOOKUP(VLOOKUP($A104, 'E4 TB Allocation Details'!$A$18:$L$205, MATCH("Misc ID", 'E4 TB Allocation Details'!$A$18:$L$18, 0),FALSE), 'E2 Allocators'!$B$15:$W$361, MATCH('O5 Details by Class &amp; Accounts'!BL$18, 'E2 Allocators'!$B$15:$W$15, 0),FALSE)*$E104)</f>
        <v>0</v>
      </c>
      <c r="BM104" s="1411">
        <f>IF(ISERROR(VLOOKUP(VLOOKUP($A104, 'E4 TB Allocation Details'!$A$18:$L$205, MATCH("Misc ID", 'E4 TB Allocation Details'!$A$18:$L$18, 0),FALSE), 'E2 Allocators'!$B$15:$W$361, MATCH('O5 Details by Class &amp; Accounts'!BM$18, 'E2 Allocators'!$B$15:$W$15, 0),FALSE)*$E104), 0, VLOOKUP(VLOOKUP($A104, 'E4 TB Allocation Details'!$A$18:$L$205, MATCH("Misc ID", 'E4 TB Allocation Details'!$A$18:$L$18, 0),FALSE), 'E2 Allocators'!$B$15:$W$361, MATCH('O5 Details by Class &amp; Accounts'!BM$18, 'E2 Allocators'!$B$15:$W$15, 0),FALSE)*$E104)</f>
        <v>0</v>
      </c>
      <c r="BN104" s="1411">
        <f>IF(ISERROR(VLOOKUP(VLOOKUP($A104, 'E4 TB Allocation Details'!$A$18:$L$205, MATCH("Misc ID", 'E4 TB Allocation Details'!$A$18:$L$18, 0),FALSE), 'E2 Allocators'!$B$15:$W$361, MATCH('O5 Details by Class &amp; Accounts'!BN$18, 'E2 Allocators'!$B$15:$W$15, 0),FALSE)*$E104), 0, VLOOKUP(VLOOKUP($A104, 'E4 TB Allocation Details'!$A$18:$L$205, MATCH("Misc ID", 'E4 TB Allocation Details'!$A$18:$L$18, 0),FALSE), 'E2 Allocators'!$B$15:$W$361, MATCH('O5 Details by Class &amp; Accounts'!BN$18, 'E2 Allocators'!$B$15:$W$15, 0),FALSE)*$E104)</f>
        <v>0</v>
      </c>
      <c r="BO104" s="1411">
        <f>IF(ISERROR(VLOOKUP(VLOOKUP($A104, 'E4 TB Allocation Details'!$A$18:$L$205, MATCH("Misc ID", 'E4 TB Allocation Details'!$A$18:$L$18, 0),FALSE), 'E2 Allocators'!$B$15:$W$361, MATCH('O5 Details by Class &amp; Accounts'!BO$18, 'E2 Allocators'!$B$15:$W$15, 0),FALSE)*$E104), 0, VLOOKUP(VLOOKUP($A104, 'E4 TB Allocation Details'!$A$18:$L$205, MATCH("Misc ID", 'E4 TB Allocation Details'!$A$18:$L$18, 0),FALSE), 'E2 Allocators'!$B$15:$W$361, MATCH('O5 Details by Class &amp; Accounts'!BO$18, 'E2 Allocators'!$B$15:$W$15, 0),FALSE)*$E104)</f>
        <v>0</v>
      </c>
      <c r="BP104" s="1411">
        <f>IF(ISERROR(VLOOKUP(VLOOKUP($A104, 'E4 TB Allocation Details'!$A$18:$L$205, MATCH("Misc ID", 'E4 TB Allocation Details'!$A$18:$L$18, 0),FALSE), 'E2 Allocators'!$B$15:$W$361, MATCH('O5 Details by Class &amp; Accounts'!BP$18, 'E2 Allocators'!$B$15:$W$15, 0),FALSE)*$E104), 0, VLOOKUP(VLOOKUP($A104, 'E4 TB Allocation Details'!$A$18:$L$205, MATCH("Misc ID", 'E4 TB Allocation Details'!$A$18:$L$18, 0),FALSE), 'E2 Allocators'!$B$15:$W$361, MATCH('O5 Details by Class &amp; Accounts'!BP$18, 'E2 Allocators'!$B$15:$W$15, 0),FALSE)*$E104)</f>
        <v>0</v>
      </c>
      <c r="BQ104" s="1411">
        <f>IF(ISERROR(VLOOKUP(VLOOKUP($A104, 'E4 TB Allocation Details'!$A$18:$L$205, MATCH("Misc ID", 'E4 TB Allocation Details'!$A$18:$L$18, 0),FALSE), 'E2 Allocators'!$B$15:$W$361, MATCH('O5 Details by Class &amp; Accounts'!BQ$18, 'E2 Allocators'!$B$15:$W$15, 0),FALSE)*$E104), 0, VLOOKUP(VLOOKUP($A104, 'E4 TB Allocation Details'!$A$18:$L$205, MATCH("Misc ID", 'E4 TB Allocation Details'!$A$18:$L$18, 0),FALSE), 'E2 Allocators'!$B$15:$W$361, MATCH('O5 Details by Class &amp; Accounts'!BQ$18, 'E2 Allocators'!$B$15:$W$15, 0),FALSE)*$E104)</f>
        <v>0</v>
      </c>
      <c r="BR104" s="1411">
        <f>IF(ISERROR(VLOOKUP(VLOOKUP($A104, 'E4 TB Allocation Details'!$A$18:$L$205, MATCH("Misc ID", 'E4 TB Allocation Details'!$A$18:$L$18, 0),FALSE), 'E2 Allocators'!$B$15:$W$361, MATCH('O5 Details by Class &amp; Accounts'!BR$18, 'E2 Allocators'!$B$15:$W$15, 0),FALSE)*$E104), 0, VLOOKUP(VLOOKUP($A104, 'E4 TB Allocation Details'!$A$18:$L$205, MATCH("Misc ID", 'E4 TB Allocation Details'!$A$18:$L$18, 0),FALSE), 'E2 Allocators'!$B$15:$W$361, MATCH('O5 Details by Class &amp; Accounts'!BR$18, 'E2 Allocators'!$B$15:$W$15, 0),FALSE)*$E104)</f>
        <v>0</v>
      </c>
      <c r="BS104" s="1411">
        <f t="shared" si="21"/>
        <v>0</v>
      </c>
      <c r="BT104" s="1411">
        <f>IF(ISERROR(VLOOKUP(VLOOKUP($A104, 'E4 TB Allocation Details'!$A$18:$L$205, MATCH("A &amp; G ID", 'E4 TB Allocation Details'!$A$18:$L$18, 0),FALSE), 'E2 Allocators'!$B$15:$W$361, MATCH('O5 Details by Class &amp; Accounts'!BT$18, 'E2 Allocators'!$B$15:$W$15, 0),FALSE)*$E104), 0, VLOOKUP(VLOOKUP($A104, 'E4 TB Allocation Details'!$A$18:$L$205, MATCH("A &amp; G ID", 'E4 TB Allocation Details'!$A$18:$L$18, 0),FALSE), 'E2 Allocators'!$B$15:$W$361, MATCH('O5 Details by Class &amp; Accounts'!BT$18, 'E2 Allocators'!$B$15:$W$15, 0),FALSE)*$E104)</f>
        <v>0</v>
      </c>
      <c r="BU104" s="1411">
        <f>IF(ISERROR(VLOOKUP(VLOOKUP($A104, 'E4 TB Allocation Details'!$A$18:$L$205, MATCH("A &amp; G ID", 'E4 TB Allocation Details'!$A$18:$L$18, 0),FALSE), 'E2 Allocators'!$B$15:$W$361, MATCH('O5 Details by Class &amp; Accounts'!BU$18, 'E2 Allocators'!$B$15:$W$15, 0),FALSE)*$E104), 0, VLOOKUP(VLOOKUP($A104, 'E4 TB Allocation Details'!$A$18:$L$205, MATCH("A &amp; G ID", 'E4 TB Allocation Details'!$A$18:$L$18, 0),FALSE), 'E2 Allocators'!$B$15:$W$361, MATCH('O5 Details by Class &amp; Accounts'!BU$18, 'E2 Allocators'!$B$15:$W$15, 0),FALSE)*$E104)</f>
        <v>0</v>
      </c>
      <c r="BV104" s="1411">
        <f>IF(ISERROR(VLOOKUP(VLOOKUP($A104, 'E4 TB Allocation Details'!$A$18:$L$205, MATCH("A &amp; G ID", 'E4 TB Allocation Details'!$A$18:$L$18, 0),FALSE), 'E2 Allocators'!$B$15:$W$361, MATCH('O5 Details by Class &amp; Accounts'!BV$18, 'E2 Allocators'!$B$15:$W$15, 0),FALSE)*$E104), 0, VLOOKUP(VLOOKUP($A104, 'E4 TB Allocation Details'!$A$18:$L$205, MATCH("A &amp; G ID", 'E4 TB Allocation Details'!$A$18:$L$18, 0),FALSE), 'E2 Allocators'!$B$15:$W$361, MATCH('O5 Details by Class &amp; Accounts'!BV$18, 'E2 Allocators'!$B$15:$W$15, 0),FALSE)*$E104)</f>
        <v>0</v>
      </c>
      <c r="BW104" s="1411">
        <f>IF(ISERROR(VLOOKUP(VLOOKUP($A104, 'E4 TB Allocation Details'!$A$18:$L$205, MATCH("A &amp; G ID", 'E4 TB Allocation Details'!$A$18:$L$18, 0),FALSE), 'E2 Allocators'!$B$15:$W$361, MATCH('O5 Details by Class &amp; Accounts'!BW$18, 'E2 Allocators'!$B$15:$W$15, 0),FALSE)*$E104), 0, VLOOKUP(VLOOKUP($A104, 'E4 TB Allocation Details'!$A$18:$L$205, MATCH("A &amp; G ID", 'E4 TB Allocation Details'!$A$18:$L$18, 0),FALSE), 'E2 Allocators'!$B$15:$W$361, MATCH('O5 Details by Class &amp; Accounts'!BW$18, 'E2 Allocators'!$B$15:$W$15, 0),FALSE)*$E104)</f>
        <v>0</v>
      </c>
      <c r="BX104" s="1411">
        <f>IF(ISERROR(VLOOKUP(VLOOKUP($A104, 'E4 TB Allocation Details'!$A$18:$L$205, MATCH("A &amp; G ID", 'E4 TB Allocation Details'!$A$18:$L$18, 0),FALSE), 'E2 Allocators'!$B$15:$W$361, MATCH('O5 Details by Class &amp; Accounts'!BX$18, 'E2 Allocators'!$B$15:$W$15, 0),FALSE)*$E104), 0, VLOOKUP(VLOOKUP($A104, 'E4 TB Allocation Details'!$A$18:$L$205, MATCH("A &amp; G ID", 'E4 TB Allocation Details'!$A$18:$L$18, 0),FALSE), 'E2 Allocators'!$B$15:$W$361, MATCH('O5 Details by Class &amp; Accounts'!BX$18, 'E2 Allocators'!$B$15:$W$15, 0),FALSE)*$E104)</f>
        <v>0</v>
      </c>
      <c r="BY104" s="1411">
        <f>IF(ISERROR(VLOOKUP(VLOOKUP($A104, 'E4 TB Allocation Details'!$A$18:$L$205, MATCH("A &amp; G ID", 'E4 TB Allocation Details'!$A$18:$L$18, 0),FALSE), 'E2 Allocators'!$B$15:$W$361, MATCH('O5 Details by Class &amp; Accounts'!BY$18, 'E2 Allocators'!$B$15:$W$15, 0),FALSE)*$E104), 0, VLOOKUP(VLOOKUP($A104, 'E4 TB Allocation Details'!$A$18:$L$205, MATCH("A &amp; G ID", 'E4 TB Allocation Details'!$A$18:$L$18, 0),FALSE), 'E2 Allocators'!$B$15:$W$361, MATCH('O5 Details by Class &amp; Accounts'!BY$18, 'E2 Allocators'!$B$15:$W$15, 0),FALSE)*$E104)</f>
        <v>0</v>
      </c>
      <c r="BZ104" s="1411">
        <f>IF(ISERROR(VLOOKUP(VLOOKUP($A104, 'E4 TB Allocation Details'!$A$18:$L$205, MATCH("A &amp; G ID", 'E4 TB Allocation Details'!$A$18:$L$18, 0),FALSE), 'E2 Allocators'!$B$15:$W$361, MATCH('O5 Details by Class &amp; Accounts'!BZ$18, 'E2 Allocators'!$B$15:$W$15, 0),FALSE)*$E104), 0, VLOOKUP(VLOOKUP($A104, 'E4 TB Allocation Details'!$A$18:$L$205, MATCH("A &amp; G ID", 'E4 TB Allocation Details'!$A$18:$L$18, 0),FALSE), 'E2 Allocators'!$B$15:$W$361, MATCH('O5 Details by Class &amp; Accounts'!BZ$18, 'E2 Allocators'!$B$15:$W$15, 0),FALSE)*$E104)</f>
        <v>0</v>
      </c>
      <c r="CA104" s="1411">
        <f>IF(ISERROR(VLOOKUP(VLOOKUP($A104, 'E4 TB Allocation Details'!$A$18:$L$205, MATCH("A &amp; G ID", 'E4 TB Allocation Details'!$A$18:$L$18, 0),FALSE), 'E2 Allocators'!$B$15:$W$361, MATCH('O5 Details by Class &amp; Accounts'!CA$18, 'E2 Allocators'!$B$15:$W$15, 0),FALSE)*$E104), 0, VLOOKUP(VLOOKUP($A104, 'E4 TB Allocation Details'!$A$18:$L$205, MATCH("A &amp; G ID", 'E4 TB Allocation Details'!$A$18:$L$18, 0),FALSE), 'E2 Allocators'!$B$15:$W$361, MATCH('O5 Details by Class &amp; Accounts'!CA$18, 'E2 Allocators'!$B$15:$W$15, 0),FALSE)*$E104)</f>
        <v>0</v>
      </c>
      <c r="CB104" s="1411">
        <f>IF(ISERROR(VLOOKUP(VLOOKUP($A104, 'E4 TB Allocation Details'!$A$18:$L$205, MATCH("A &amp; G ID", 'E4 TB Allocation Details'!$A$18:$L$18, 0),FALSE), 'E2 Allocators'!$B$15:$W$361, MATCH('O5 Details by Class &amp; Accounts'!CB$18, 'E2 Allocators'!$B$15:$W$15, 0),FALSE)*$E104), 0, VLOOKUP(VLOOKUP($A104, 'E4 TB Allocation Details'!$A$18:$L$205, MATCH("A &amp; G ID", 'E4 TB Allocation Details'!$A$18:$L$18, 0),FALSE), 'E2 Allocators'!$B$15:$W$361, MATCH('O5 Details by Class &amp; Accounts'!CB$18, 'E2 Allocators'!$B$15:$W$15, 0),FALSE)*$E104)</f>
        <v>0</v>
      </c>
      <c r="CC104" s="1411">
        <f>IF(ISERROR(VLOOKUP(VLOOKUP($A104, 'E4 TB Allocation Details'!$A$18:$L$205, MATCH("A &amp; G ID", 'E4 TB Allocation Details'!$A$18:$L$18, 0),FALSE), 'E2 Allocators'!$B$15:$W$361, MATCH('O5 Details by Class &amp; Accounts'!CC$18, 'E2 Allocators'!$B$15:$W$15, 0),FALSE)*$E104), 0, VLOOKUP(VLOOKUP($A104, 'E4 TB Allocation Details'!$A$18:$L$205, MATCH("A &amp; G ID", 'E4 TB Allocation Details'!$A$18:$L$18, 0),FALSE), 'E2 Allocators'!$B$15:$W$361, MATCH('O5 Details by Class &amp; Accounts'!CC$18, 'E2 Allocators'!$B$15:$W$15, 0),FALSE)*$E104)</f>
        <v>0</v>
      </c>
      <c r="CD104" s="1411">
        <f>IF(ISERROR(VLOOKUP(VLOOKUP($A104, 'E4 TB Allocation Details'!$A$18:$L$205, MATCH("A &amp; G ID", 'E4 TB Allocation Details'!$A$18:$L$18, 0),FALSE), 'E2 Allocators'!$B$15:$W$361, MATCH('O5 Details by Class &amp; Accounts'!CD$18, 'E2 Allocators'!$B$15:$W$15, 0),FALSE)*$E104), 0, VLOOKUP(VLOOKUP($A104, 'E4 TB Allocation Details'!$A$18:$L$205, MATCH("A &amp; G ID", 'E4 TB Allocation Details'!$A$18:$L$18, 0),FALSE), 'E2 Allocators'!$B$15:$W$361, MATCH('O5 Details by Class &amp; Accounts'!CD$18, 'E2 Allocators'!$B$15:$W$15, 0),FALSE)*$E104)</f>
        <v>0</v>
      </c>
      <c r="CE104" s="1411">
        <f>IF(ISERROR(VLOOKUP(VLOOKUP($A104, 'E4 TB Allocation Details'!$A$18:$L$205, MATCH("A &amp; G ID", 'E4 TB Allocation Details'!$A$18:$L$18, 0),FALSE), 'E2 Allocators'!$B$15:$W$361, MATCH('O5 Details by Class &amp; Accounts'!CE$18, 'E2 Allocators'!$B$15:$W$15, 0),FALSE)*$E104), 0, VLOOKUP(VLOOKUP($A104, 'E4 TB Allocation Details'!$A$18:$L$205, MATCH("A &amp; G ID", 'E4 TB Allocation Details'!$A$18:$L$18, 0),FALSE), 'E2 Allocators'!$B$15:$W$361, MATCH('O5 Details by Class &amp; Accounts'!CE$18, 'E2 Allocators'!$B$15:$W$15, 0),FALSE)*$E104)</f>
        <v>0</v>
      </c>
      <c r="CF104" s="1411">
        <f>IF(ISERROR(VLOOKUP(VLOOKUP($A104, 'E4 TB Allocation Details'!$A$18:$L$205, MATCH("A &amp; G ID", 'E4 TB Allocation Details'!$A$18:$L$18, 0),FALSE), 'E2 Allocators'!$B$15:$W$361, MATCH('O5 Details by Class &amp; Accounts'!CF$18, 'E2 Allocators'!$B$15:$W$15, 0),FALSE)*$E104), 0, VLOOKUP(VLOOKUP($A104, 'E4 TB Allocation Details'!$A$18:$L$205, MATCH("A &amp; G ID", 'E4 TB Allocation Details'!$A$18:$L$18, 0),FALSE), 'E2 Allocators'!$B$15:$W$361, MATCH('O5 Details by Class &amp; Accounts'!CF$18, 'E2 Allocators'!$B$15:$W$15, 0),FALSE)*$E104)</f>
        <v>0</v>
      </c>
      <c r="CG104" s="1411">
        <f>IF(ISERROR(VLOOKUP(VLOOKUP($A104, 'E4 TB Allocation Details'!$A$18:$L$205, MATCH("A &amp; G ID", 'E4 TB Allocation Details'!$A$18:$L$18, 0),FALSE), 'E2 Allocators'!$B$15:$W$361, MATCH('O5 Details by Class &amp; Accounts'!CG$18, 'E2 Allocators'!$B$15:$W$15, 0),FALSE)*$E104), 0, VLOOKUP(VLOOKUP($A104, 'E4 TB Allocation Details'!$A$18:$L$205, MATCH("A &amp; G ID", 'E4 TB Allocation Details'!$A$18:$L$18, 0),FALSE), 'E2 Allocators'!$B$15:$W$361, MATCH('O5 Details by Class &amp; Accounts'!CG$18, 'E2 Allocators'!$B$15:$W$15, 0),FALSE)*$E104)</f>
        <v>0</v>
      </c>
      <c r="CH104" s="1411">
        <f>IF(ISERROR(VLOOKUP(VLOOKUP($A104, 'E4 TB Allocation Details'!$A$18:$L$205, MATCH("A &amp; G ID", 'E4 TB Allocation Details'!$A$18:$L$18, 0),FALSE), 'E2 Allocators'!$B$15:$W$361, MATCH('O5 Details by Class &amp; Accounts'!CH$18, 'E2 Allocators'!$B$15:$W$15, 0),FALSE)*$E104), 0, VLOOKUP(VLOOKUP($A104, 'E4 TB Allocation Details'!$A$18:$L$205, MATCH("A &amp; G ID", 'E4 TB Allocation Details'!$A$18:$L$18, 0),FALSE), 'E2 Allocators'!$B$15:$W$361, MATCH('O5 Details by Class &amp; Accounts'!CH$18, 'E2 Allocators'!$B$15:$W$15, 0),FALSE)*$E104)</f>
        <v>0</v>
      </c>
      <c r="CI104" s="1411">
        <f>IF(ISERROR(VLOOKUP(VLOOKUP($A104, 'E4 TB Allocation Details'!$A$18:$L$205, MATCH("A &amp; G ID", 'E4 TB Allocation Details'!$A$18:$L$18, 0),FALSE), 'E2 Allocators'!$B$15:$W$361, MATCH('O5 Details by Class &amp; Accounts'!CI$18, 'E2 Allocators'!$B$15:$W$15, 0),FALSE)*$E104), 0, VLOOKUP(VLOOKUP($A104, 'E4 TB Allocation Details'!$A$18:$L$205, MATCH("A &amp; G ID", 'E4 TB Allocation Details'!$A$18:$L$18, 0),FALSE), 'E2 Allocators'!$B$15:$W$361, MATCH('O5 Details by Class &amp; Accounts'!CI$18, 'E2 Allocators'!$B$15:$W$15, 0),FALSE)*$E104)</f>
        <v>0</v>
      </c>
      <c r="CJ104" s="1411">
        <f>IF(ISERROR(VLOOKUP(VLOOKUP($A104, 'E4 TB Allocation Details'!$A$18:$L$205, MATCH("A &amp; G ID", 'E4 TB Allocation Details'!$A$18:$L$18, 0),FALSE), 'E2 Allocators'!$B$15:$W$361, MATCH('O5 Details by Class &amp; Accounts'!CJ$18, 'E2 Allocators'!$B$15:$W$15, 0),FALSE)*$E104), 0, VLOOKUP(VLOOKUP($A104, 'E4 TB Allocation Details'!$A$18:$L$205, MATCH("A &amp; G ID", 'E4 TB Allocation Details'!$A$18:$L$18, 0),FALSE), 'E2 Allocators'!$B$15:$W$361, MATCH('O5 Details by Class &amp; Accounts'!CJ$18, 'E2 Allocators'!$B$15:$W$15, 0),FALSE)*$E104)</f>
        <v>0</v>
      </c>
      <c r="CK104" s="1411">
        <f>IF(ISERROR(VLOOKUP(VLOOKUP($A104, 'E4 TB Allocation Details'!$A$18:$L$205, MATCH("A &amp; G ID", 'E4 TB Allocation Details'!$A$18:$L$18, 0),FALSE), 'E2 Allocators'!$B$15:$W$361, MATCH('O5 Details by Class &amp; Accounts'!CK$18, 'E2 Allocators'!$B$15:$W$15, 0),FALSE)*$E104), 0, VLOOKUP(VLOOKUP($A104, 'E4 TB Allocation Details'!$A$18:$L$205, MATCH("A &amp; G ID", 'E4 TB Allocation Details'!$A$18:$L$18, 0),FALSE), 'E2 Allocators'!$B$15:$W$361, MATCH('O5 Details by Class &amp; Accounts'!CK$18, 'E2 Allocators'!$B$15:$W$15, 0),FALSE)*$E104)</f>
        <v>0</v>
      </c>
      <c r="CL104" s="1411">
        <f>IF(ISERROR(VLOOKUP(VLOOKUP($A104, 'E4 TB Allocation Details'!$A$18:$L$205, MATCH("A &amp; G ID", 'E4 TB Allocation Details'!$A$18:$L$18, 0),FALSE), 'E2 Allocators'!$B$15:$W$361, MATCH('O5 Details by Class &amp; Accounts'!CL$18, 'E2 Allocators'!$B$15:$W$15, 0),FALSE)*$E104), 0, VLOOKUP(VLOOKUP($A104, 'E4 TB Allocation Details'!$A$18:$L$205, MATCH("A &amp; G ID", 'E4 TB Allocation Details'!$A$18:$L$18, 0),FALSE), 'E2 Allocators'!$B$15:$W$361, MATCH('O5 Details by Class &amp; Accounts'!CL$18, 'E2 Allocators'!$B$15:$W$15, 0),FALSE)*$E104)</f>
        <v>0</v>
      </c>
      <c r="CM104" s="1411">
        <f>IF(ISERROR(VLOOKUP(VLOOKUP($A104, 'E4 TB Allocation Details'!$A$18:$L$205, MATCH("A &amp; G ID", 'E4 TB Allocation Details'!$A$18:$L$18, 0),FALSE), 'E2 Allocators'!$B$15:$W$361, MATCH('O5 Details by Class &amp; Accounts'!CM$18, 'E2 Allocators'!$B$15:$W$15, 0),FALSE)*$E104), 0, VLOOKUP(VLOOKUP($A104, 'E4 TB Allocation Details'!$A$18:$L$205, MATCH("A &amp; G ID", 'E4 TB Allocation Details'!$A$18:$L$18, 0),FALSE), 'E2 Allocators'!$B$15:$W$361, MATCH('O5 Details by Class &amp; Accounts'!CM$18, 'E2 Allocators'!$B$15:$W$15, 0),FALSE)*$E104)</f>
        <v>0</v>
      </c>
      <c r="CN104" s="1411">
        <f t="shared" si="22"/>
        <v>0</v>
      </c>
      <c r="CO104" s="1791">
        <f t="shared" si="23"/>
        <v>0</v>
      </c>
      <c r="CQ104" s="2086" t="s">
        <v>401</v>
      </c>
    </row>
    <row r="105" spans="1:95" s="80" customFormat="1" ht="25.5">
      <c r="A105" s="1179">
        <v>4350</v>
      </c>
      <c r="B105" s="1180" t="s">
        <v>732</v>
      </c>
      <c r="C105" s="1788">
        <f>IF(ISERROR(VLOOKUP($A105,'I3 TB Data'!$A$23:$H$458,MATCH('O5 Details by Class &amp; Accounts'!$C$18, 'I3 TB Data'!$A$23:$H$23,0),0)), 0, VLOOKUP($A105,'I3 TB Data'!$A$23:$H$458,MATCH('O5 Details by Class &amp; Accounts'!$C$18,'I3 TB Data'!$A$23:$H$23,0),0))</f>
        <v>0</v>
      </c>
      <c r="D105" s="1411"/>
      <c r="E105" s="1788">
        <f t="shared" si="17"/>
        <v>0</v>
      </c>
      <c r="F105" s="1790">
        <f>IF(ISERROR(VLOOKUP($A105, 'E1 Categorization'!A33:E122, MATCH("Customer Component", 'E1 Categorization'!$A$33:$E$33,0), 0)), 0, IF(VLOOKUP($A105, 'E1 Categorization'!A33:E122, MATCH("Customer Component", 'E1 Categorization'!$A$33:$E$33,0), 0)=0, 'O5 Details by Class &amp; Accounts'!$E105, IF(AND(VLOOKUP($A105, 'E1 Categorization'!A33:E122, MATCH("Customer Component", 'E1 Categorization'!$A$33:$E$33,0), 0) &gt;0, VLOOKUP($A105, 'E1 Categorization'!A33:E122, MATCH("Customer Component", 'E1 Categorization'!$A$33:$E$33,0), 0)&lt;1), 'O5 Details by Class &amp; Accounts'!$E105*(1-VLOOKUP($A105, 'E1 Categorization'!A33:E122, MATCH("Customer Component", 'E1 Categorization'!$A$33:$E$33,0), 0)), 0)))</f>
        <v>0</v>
      </c>
      <c r="G105" s="1790">
        <f>IF(ISERROR(VLOOKUP($A105, 'E1 Categorization'!A33:E122, MATCH("Customer Component", 'E1 Categorization'!$A$33:$E$33,0), 0)),0, IF(VLOOKUP($A105, 'E1 Categorization'!A33:E122, MATCH("Customer Component", 'E1 Categorization'!$A$33:$E$33,0), 0)=0, 0, IF(AND(VLOOKUP($A105, 'E1 Categorization'!A33:E122, MATCH("Customer Component", 'E1 Categorization'!$A$33:$E$33,0), 0) &gt;0, VLOOKUP($A105, 'E1 Categorization'!A33:E122, MATCH("Customer Component", 'E1 Categorization'!$A$33:$E$33,0), 0)&lt;1), 'O5 Details by Class &amp; Accounts'!$E105*(VLOOKUP($A105, 'E1 Categorization'!A33:E122, MATCH("Customer Component", 'E1 Categorization'!$A$33:$E$33,0), 0)), 'O5 Details by Class &amp; Accounts'!$E105)))</f>
        <v>0</v>
      </c>
      <c r="H105" s="1411">
        <f t="shared" si="18"/>
        <v>0</v>
      </c>
      <c r="I105" s="1411">
        <f>IF(ISERROR(VLOOKUP(VLOOKUP($A105, 'E4 TB Allocation Details'!$A$18:$L$205, MATCH("Demand ID", 'E4 TB Allocation Details'!$A$18:$L$18, 0),FALSE), 'E2 Allocators'!$B$15:$W$361, MATCH('O5 Details by Class &amp; Accounts'!I$18, 'E2 Allocators'!$B$15:$W$15, 0),FALSE)*$F105), 0, VLOOKUP(VLOOKUP($A105, 'E4 TB Allocation Details'!$A$18:$L$205, MATCH("Demand ID", 'E4 TB Allocation Details'!$A$18:$L$18, 0),FALSE), 'E2 Allocators'!$B$15:$W$361, MATCH('O5 Details by Class &amp; Accounts'!I$18, 'E2 Allocators'!$B$15:$W$15, 0),FALSE)*$F105)</f>
        <v>0</v>
      </c>
      <c r="J105" s="1411">
        <f>IF(ISERROR(VLOOKUP(VLOOKUP($A105, 'E4 TB Allocation Details'!$A$18:$L$205, MATCH("Demand ID", 'E4 TB Allocation Details'!$A$18:$L$18, 0),FALSE), 'E2 Allocators'!$B$15:$W$361, MATCH('O5 Details by Class &amp; Accounts'!J$18, 'E2 Allocators'!$B$15:$W$15, 0),FALSE)*$F105), 0, VLOOKUP(VLOOKUP($A105, 'E4 TB Allocation Details'!$A$18:$L$205, MATCH("Demand ID", 'E4 TB Allocation Details'!$A$18:$L$18, 0),FALSE), 'E2 Allocators'!$B$15:$W$361, MATCH('O5 Details by Class &amp; Accounts'!J$18, 'E2 Allocators'!$B$15:$W$15, 0),FALSE)*$F105)</f>
        <v>0</v>
      </c>
      <c r="K105" s="1411">
        <f>IF(ISERROR(VLOOKUP(VLOOKUP($A105, 'E4 TB Allocation Details'!$A$18:$L$205, MATCH("Demand ID", 'E4 TB Allocation Details'!$A$18:$L$18, 0),FALSE), 'E2 Allocators'!$B$15:$W$361, MATCH('O5 Details by Class &amp; Accounts'!K$18, 'E2 Allocators'!$B$15:$W$15, 0),FALSE)*$F105), 0, VLOOKUP(VLOOKUP($A105, 'E4 TB Allocation Details'!$A$18:$L$205, MATCH("Demand ID", 'E4 TB Allocation Details'!$A$18:$L$18, 0),FALSE), 'E2 Allocators'!$B$15:$W$361, MATCH('O5 Details by Class &amp; Accounts'!K$18, 'E2 Allocators'!$B$15:$W$15, 0),FALSE)*$F105)</f>
        <v>0</v>
      </c>
      <c r="L105" s="1411">
        <f>IF(ISERROR(VLOOKUP(VLOOKUP($A105, 'E4 TB Allocation Details'!$A$18:$L$205, MATCH("Demand ID", 'E4 TB Allocation Details'!$A$18:$L$18, 0),FALSE), 'E2 Allocators'!$B$15:$W$361, MATCH('O5 Details by Class &amp; Accounts'!L$18, 'E2 Allocators'!$B$15:$W$15, 0),FALSE)*$F105), 0, VLOOKUP(VLOOKUP($A105, 'E4 TB Allocation Details'!$A$18:$L$205, MATCH("Demand ID", 'E4 TB Allocation Details'!$A$18:$L$18, 0),FALSE), 'E2 Allocators'!$B$15:$W$361, MATCH('O5 Details by Class &amp; Accounts'!L$18, 'E2 Allocators'!$B$15:$W$15, 0),FALSE)*$F105)</f>
        <v>0</v>
      </c>
      <c r="M105" s="1411">
        <f>IF(ISERROR(VLOOKUP(VLOOKUP($A105, 'E4 TB Allocation Details'!$A$18:$L$205, MATCH("Demand ID", 'E4 TB Allocation Details'!$A$18:$L$18, 0),FALSE), 'E2 Allocators'!$B$15:$W$361, MATCH('O5 Details by Class &amp; Accounts'!M$18, 'E2 Allocators'!$B$15:$W$15, 0),FALSE)*$F105), 0, VLOOKUP(VLOOKUP($A105, 'E4 TB Allocation Details'!$A$18:$L$205, MATCH("Demand ID", 'E4 TB Allocation Details'!$A$18:$L$18, 0),FALSE), 'E2 Allocators'!$B$15:$W$361, MATCH('O5 Details by Class &amp; Accounts'!M$18, 'E2 Allocators'!$B$15:$W$15, 0),FALSE)*$F105)</f>
        <v>0</v>
      </c>
      <c r="N105" s="1411">
        <f>IF(ISERROR(VLOOKUP(VLOOKUP($A105, 'E4 TB Allocation Details'!$A$18:$L$205, MATCH("Demand ID", 'E4 TB Allocation Details'!$A$18:$L$18, 0),FALSE), 'E2 Allocators'!$B$15:$W$361, MATCH('O5 Details by Class &amp; Accounts'!N$18, 'E2 Allocators'!$B$15:$W$15, 0),FALSE)*$F105), 0, VLOOKUP(VLOOKUP($A105, 'E4 TB Allocation Details'!$A$18:$L$205, MATCH("Demand ID", 'E4 TB Allocation Details'!$A$18:$L$18, 0),FALSE), 'E2 Allocators'!$B$15:$W$361, MATCH('O5 Details by Class &amp; Accounts'!N$18, 'E2 Allocators'!$B$15:$W$15, 0),FALSE)*$F105)</f>
        <v>0</v>
      </c>
      <c r="O105" s="1411">
        <f>IF(ISERROR(VLOOKUP(VLOOKUP($A105, 'E4 TB Allocation Details'!$A$18:$L$205, MATCH("Demand ID", 'E4 TB Allocation Details'!$A$18:$L$18, 0),FALSE), 'E2 Allocators'!$B$15:$W$361, MATCH('O5 Details by Class &amp; Accounts'!O$18, 'E2 Allocators'!$B$15:$W$15, 0),FALSE)*$F105), 0, VLOOKUP(VLOOKUP($A105, 'E4 TB Allocation Details'!$A$18:$L$205, MATCH("Demand ID", 'E4 TB Allocation Details'!$A$18:$L$18, 0),FALSE), 'E2 Allocators'!$B$15:$W$361, MATCH('O5 Details by Class &amp; Accounts'!O$18, 'E2 Allocators'!$B$15:$W$15, 0),FALSE)*$F105)</f>
        <v>0</v>
      </c>
      <c r="P105" s="1411">
        <f>IF(ISERROR(VLOOKUP(VLOOKUP($A105, 'E4 TB Allocation Details'!$A$18:$L$205, MATCH("Demand ID", 'E4 TB Allocation Details'!$A$18:$L$18, 0),FALSE), 'E2 Allocators'!$B$15:$W$361, MATCH('O5 Details by Class &amp; Accounts'!P$18, 'E2 Allocators'!$B$15:$W$15, 0),FALSE)*$F105), 0, VLOOKUP(VLOOKUP($A105, 'E4 TB Allocation Details'!$A$18:$L$205, MATCH("Demand ID", 'E4 TB Allocation Details'!$A$18:$L$18, 0),FALSE), 'E2 Allocators'!$B$15:$W$361, MATCH('O5 Details by Class &amp; Accounts'!P$18, 'E2 Allocators'!$B$15:$W$15, 0),FALSE)*$F105)</f>
        <v>0</v>
      </c>
      <c r="Q105" s="1411">
        <f>IF(ISERROR(VLOOKUP(VLOOKUP($A105, 'E4 TB Allocation Details'!$A$18:$L$205, MATCH("Demand ID", 'E4 TB Allocation Details'!$A$18:$L$18, 0),FALSE), 'E2 Allocators'!$B$15:$W$361, MATCH('O5 Details by Class &amp; Accounts'!Q$18, 'E2 Allocators'!$B$15:$W$15, 0),FALSE)*$F105), 0, VLOOKUP(VLOOKUP($A105, 'E4 TB Allocation Details'!$A$18:$L$205, MATCH("Demand ID", 'E4 TB Allocation Details'!$A$18:$L$18, 0),FALSE), 'E2 Allocators'!$B$15:$W$361, MATCH('O5 Details by Class &amp; Accounts'!Q$18, 'E2 Allocators'!$B$15:$W$15, 0),FALSE)*$F105)</f>
        <v>0</v>
      </c>
      <c r="R105" s="1411">
        <f>IF(ISERROR(VLOOKUP(VLOOKUP($A105, 'E4 TB Allocation Details'!$A$18:$L$205, MATCH("Demand ID", 'E4 TB Allocation Details'!$A$18:$L$18, 0),FALSE), 'E2 Allocators'!$B$15:$W$361, MATCH('O5 Details by Class &amp; Accounts'!R$18, 'E2 Allocators'!$B$15:$W$15, 0),FALSE)*$F105), 0, VLOOKUP(VLOOKUP($A105, 'E4 TB Allocation Details'!$A$18:$L$205, MATCH("Demand ID", 'E4 TB Allocation Details'!$A$18:$L$18, 0),FALSE), 'E2 Allocators'!$B$15:$W$361, MATCH('O5 Details by Class &amp; Accounts'!R$18, 'E2 Allocators'!$B$15:$W$15, 0),FALSE)*$F105)</f>
        <v>0</v>
      </c>
      <c r="S105" s="1411">
        <f>IF(ISERROR(VLOOKUP(VLOOKUP($A105, 'E4 TB Allocation Details'!$A$18:$L$205, MATCH("Demand ID", 'E4 TB Allocation Details'!$A$18:$L$18, 0),FALSE), 'E2 Allocators'!$B$15:$W$361, MATCH('O5 Details by Class &amp; Accounts'!S$18, 'E2 Allocators'!$B$15:$W$15, 0),FALSE)*$F105), 0, VLOOKUP(VLOOKUP($A105, 'E4 TB Allocation Details'!$A$18:$L$205, MATCH("Demand ID", 'E4 TB Allocation Details'!$A$18:$L$18, 0),FALSE), 'E2 Allocators'!$B$15:$W$361, MATCH('O5 Details by Class &amp; Accounts'!S$18, 'E2 Allocators'!$B$15:$W$15, 0),FALSE)*$F105)</f>
        <v>0</v>
      </c>
      <c r="T105" s="1411">
        <f>IF(ISERROR(VLOOKUP(VLOOKUP($A105, 'E4 TB Allocation Details'!$A$18:$L$205, MATCH("Demand ID", 'E4 TB Allocation Details'!$A$18:$L$18, 0),FALSE), 'E2 Allocators'!$B$15:$W$361, MATCH('O5 Details by Class &amp; Accounts'!T$18, 'E2 Allocators'!$B$15:$W$15, 0),FALSE)*$F105), 0, VLOOKUP(VLOOKUP($A105, 'E4 TB Allocation Details'!$A$18:$L$205, MATCH("Demand ID", 'E4 TB Allocation Details'!$A$18:$L$18, 0),FALSE), 'E2 Allocators'!$B$15:$W$361, MATCH('O5 Details by Class &amp; Accounts'!T$18, 'E2 Allocators'!$B$15:$W$15, 0),FALSE)*$F105)</f>
        <v>0</v>
      </c>
      <c r="U105" s="1411">
        <f>IF(ISERROR(VLOOKUP(VLOOKUP($A105, 'E4 TB Allocation Details'!$A$18:$L$205, MATCH("Demand ID", 'E4 TB Allocation Details'!$A$18:$L$18, 0),FALSE), 'E2 Allocators'!$B$15:$W$361, MATCH('O5 Details by Class &amp; Accounts'!U$18, 'E2 Allocators'!$B$15:$W$15, 0),FALSE)*$F105), 0, VLOOKUP(VLOOKUP($A105, 'E4 TB Allocation Details'!$A$18:$L$205, MATCH("Demand ID", 'E4 TB Allocation Details'!$A$18:$L$18, 0),FALSE), 'E2 Allocators'!$B$15:$W$361, MATCH('O5 Details by Class &amp; Accounts'!U$18, 'E2 Allocators'!$B$15:$W$15, 0),FALSE)*$F105)</f>
        <v>0</v>
      </c>
      <c r="V105" s="1411">
        <f>IF(ISERROR(VLOOKUP(VLOOKUP($A105, 'E4 TB Allocation Details'!$A$18:$L$205, MATCH("Demand ID", 'E4 TB Allocation Details'!$A$18:$L$18, 0),FALSE), 'E2 Allocators'!$B$15:$W$361, MATCH('O5 Details by Class &amp; Accounts'!V$18, 'E2 Allocators'!$B$15:$W$15, 0),FALSE)*$F105), 0, VLOOKUP(VLOOKUP($A105, 'E4 TB Allocation Details'!$A$18:$L$205, MATCH("Demand ID", 'E4 TB Allocation Details'!$A$18:$L$18, 0),FALSE), 'E2 Allocators'!$B$15:$W$361, MATCH('O5 Details by Class &amp; Accounts'!V$18, 'E2 Allocators'!$B$15:$W$15, 0),FALSE)*$F105)</f>
        <v>0</v>
      </c>
      <c r="W105" s="1411">
        <f>IF(ISERROR(VLOOKUP(VLOOKUP($A105, 'E4 TB Allocation Details'!$A$18:$L$205, MATCH("Demand ID", 'E4 TB Allocation Details'!$A$18:$L$18, 0),FALSE), 'E2 Allocators'!$B$15:$W$361, MATCH('O5 Details by Class &amp; Accounts'!W$18, 'E2 Allocators'!$B$15:$W$15, 0),FALSE)*$F105), 0, VLOOKUP(VLOOKUP($A105, 'E4 TB Allocation Details'!$A$18:$L$205, MATCH("Demand ID", 'E4 TB Allocation Details'!$A$18:$L$18, 0),FALSE), 'E2 Allocators'!$B$15:$W$361, MATCH('O5 Details by Class &amp; Accounts'!W$18, 'E2 Allocators'!$B$15:$W$15, 0),FALSE)*$F105)</f>
        <v>0</v>
      </c>
      <c r="X105" s="1411">
        <f>IF(ISERROR(VLOOKUP(VLOOKUP($A105, 'E4 TB Allocation Details'!$A$18:$L$205, MATCH("Demand ID", 'E4 TB Allocation Details'!$A$18:$L$18, 0),FALSE), 'E2 Allocators'!$B$15:$W$361, MATCH('O5 Details by Class &amp; Accounts'!X$18, 'E2 Allocators'!$B$15:$W$15, 0),FALSE)*$F105), 0, VLOOKUP(VLOOKUP($A105, 'E4 TB Allocation Details'!$A$18:$L$205, MATCH("Demand ID", 'E4 TB Allocation Details'!$A$18:$L$18, 0),FALSE), 'E2 Allocators'!$B$15:$W$361, MATCH('O5 Details by Class &amp; Accounts'!X$18, 'E2 Allocators'!$B$15:$W$15, 0),FALSE)*$F105)</f>
        <v>0</v>
      </c>
      <c r="Y105" s="1411">
        <f>IF(ISERROR(VLOOKUP(VLOOKUP($A105, 'E4 TB Allocation Details'!$A$18:$L$205, MATCH("Demand ID", 'E4 TB Allocation Details'!$A$18:$L$18, 0),FALSE), 'E2 Allocators'!$B$15:$W$361, MATCH('O5 Details by Class &amp; Accounts'!Y$18, 'E2 Allocators'!$B$15:$W$15, 0),FALSE)*$F105), 0, VLOOKUP(VLOOKUP($A105, 'E4 TB Allocation Details'!$A$18:$L$205, MATCH("Demand ID", 'E4 TB Allocation Details'!$A$18:$L$18, 0),FALSE), 'E2 Allocators'!$B$15:$W$361, MATCH('O5 Details by Class &amp; Accounts'!Y$18, 'E2 Allocators'!$B$15:$W$15, 0),FALSE)*$F105)</f>
        <v>0</v>
      </c>
      <c r="Z105" s="1411">
        <f>IF(ISERROR(VLOOKUP(VLOOKUP($A105, 'E4 TB Allocation Details'!$A$18:$L$205, MATCH("Demand ID", 'E4 TB Allocation Details'!$A$18:$L$18, 0),FALSE), 'E2 Allocators'!$B$15:$W$361, MATCH('O5 Details by Class &amp; Accounts'!Z$18, 'E2 Allocators'!$B$15:$W$15, 0),FALSE)*$F105), 0, VLOOKUP(VLOOKUP($A105, 'E4 TB Allocation Details'!$A$18:$L$205, MATCH("Demand ID", 'E4 TB Allocation Details'!$A$18:$L$18, 0),FALSE), 'E2 Allocators'!$B$15:$W$361, MATCH('O5 Details by Class &amp; Accounts'!Z$18, 'E2 Allocators'!$B$15:$W$15, 0),FALSE)*$F105)</f>
        <v>0</v>
      </c>
      <c r="AA105" s="1411">
        <f>IF(ISERROR(VLOOKUP(VLOOKUP($A105, 'E4 TB Allocation Details'!$A$18:$L$205, MATCH("Demand ID", 'E4 TB Allocation Details'!$A$18:$L$18, 0),FALSE), 'E2 Allocators'!$B$15:$W$361, MATCH('O5 Details by Class &amp; Accounts'!AA$18, 'E2 Allocators'!$B$15:$W$15, 0),FALSE)*$F105), 0, VLOOKUP(VLOOKUP($A105, 'E4 TB Allocation Details'!$A$18:$L$205, MATCH("Demand ID", 'E4 TB Allocation Details'!$A$18:$L$18, 0),FALSE), 'E2 Allocators'!$B$15:$W$361, MATCH('O5 Details by Class &amp; Accounts'!AA$18, 'E2 Allocators'!$B$15:$W$15, 0),FALSE)*$F105)</f>
        <v>0</v>
      </c>
      <c r="AB105" s="1411">
        <f>IF(ISERROR(VLOOKUP(VLOOKUP($A105, 'E4 TB Allocation Details'!$A$18:$L$205, MATCH("Demand ID", 'E4 TB Allocation Details'!$A$18:$L$18, 0),FALSE), 'E2 Allocators'!$B$15:$W$361, MATCH('O5 Details by Class &amp; Accounts'!AB$18, 'E2 Allocators'!$B$15:$W$15, 0),FALSE)*$F105), 0, VLOOKUP(VLOOKUP($A105, 'E4 TB Allocation Details'!$A$18:$L$205, MATCH("Demand ID", 'E4 TB Allocation Details'!$A$18:$L$18, 0),FALSE), 'E2 Allocators'!$B$15:$W$361, MATCH('O5 Details by Class &amp; Accounts'!AB$18, 'E2 Allocators'!$B$15:$W$15, 0),FALSE)*$F105)</f>
        <v>0</v>
      </c>
      <c r="AC105" s="1411">
        <f t="shared" si="19"/>
        <v>0</v>
      </c>
      <c r="AD105" s="1411">
        <f>IF(ISERROR(VLOOKUP(VLOOKUP($A105, 'E4 TB Allocation Details'!$A$18:$L$205, MATCH("Customer ID", 'E4 TB Allocation Details'!$A$18:$L$18, 0),FALSE), 'E2 Allocators'!$B$15:$W$361, MATCH('O5 Details by Class &amp; Accounts'!AD$18, 'E2 Allocators'!$B$15:$W$15, 0),FALSE)*$G105), 0, VLOOKUP(VLOOKUP($A105, 'E4 TB Allocation Details'!$A$18:$L$205, MATCH("Customer ID", 'E4 TB Allocation Details'!$A$18:$L$18, 0),FALSE), 'E2 Allocators'!$B$15:$W$361, MATCH('O5 Details by Class &amp; Accounts'!AD$18, 'E2 Allocators'!$B$15:$W$15, 0),FALSE)*$G105)</f>
        <v>0</v>
      </c>
      <c r="AE105" s="1411">
        <f>IF(ISERROR(VLOOKUP(VLOOKUP($A105, 'E4 TB Allocation Details'!$A$18:$L$205, MATCH("Customer ID", 'E4 TB Allocation Details'!$A$18:$L$18, 0),FALSE), 'E2 Allocators'!$B$15:$W$361, MATCH('O5 Details by Class &amp; Accounts'!AE$18, 'E2 Allocators'!$B$15:$W$15, 0),FALSE)*$G105), 0, VLOOKUP(VLOOKUP($A105, 'E4 TB Allocation Details'!$A$18:$L$205, MATCH("Customer ID", 'E4 TB Allocation Details'!$A$18:$L$18, 0),FALSE), 'E2 Allocators'!$B$15:$W$361, MATCH('O5 Details by Class &amp; Accounts'!AE$18, 'E2 Allocators'!$B$15:$W$15, 0),FALSE)*$G105)</f>
        <v>0</v>
      </c>
      <c r="AF105" s="1411">
        <f>IF(ISERROR(VLOOKUP(VLOOKUP($A105, 'E4 TB Allocation Details'!$A$18:$L$205, MATCH("Customer ID", 'E4 TB Allocation Details'!$A$18:$L$18, 0),FALSE), 'E2 Allocators'!$B$15:$W$361, MATCH('O5 Details by Class &amp; Accounts'!AF$18, 'E2 Allocators'!$B$15:$W$15, 0),FALSE)*$G105), 0, VLOOKUP(VLOOKUP($A105, 'E4 TB Allocation Details'!$A$18:$L$205, MATCH("Customer ID", 'E4 TB Allocation Details'!$A$18:$L$18, 0),FALSE), 'E2 Allocators'!$B$15:$W$361, MATCH('O5 Details by Class &amp; Accounts'!AF$18, 'E2 Allocators'!$B$15:$W$15, 0),FALSE)*$G105)</f>
        <v>0</v>
      </c>
      <c r="AG105" s="1411">
        <f>IF(ISERROR(VLOOKUP(VLOOKUP($A105, 'E4 TB Allocation Details'!$A$18:$L$205, MATCH("Customer ID", 'E4 TB Allocation Details'!$A$18:$L$18, 0),FALSE), 'E2 Allocators'!$B$15:$W$361, MATCH('O5 Details by Class &amp; Accounts'!AG$18, 'E2 Allocators'!$B$15:$W$15, 0),FALSE)*$G105), 0, VLOOKUP(VLOOKUP($A105, 'E4 TB Allocation Details'!$A$18:$L$205, MATCH("Customer ID", 'E4 TB Allocation Details'!$A$18:$L$18, 0),FALSE), 'E2 Allocators'!$B$15:$W$361, MATCH('O5 Details by Class &amp; Accounts'!AG$18, 'E2 Allocators'!$B$15:$W$15, 0),FALSE)*$G105)</f>
        <v>0</v>
      </c>
      <c r="AH105" s="1411">
        <f>IF(ISERROR(VLOOKUP(VLOOKUP($A105, 'E4 TB Allocation Details'!$A$18:$L$205, MATCH("Customer ID", 'E4 TB Allocation Details'!$A$18:$L$18, 0),FALSE), 'E2 Allocators'!$B$15:$W$361, MATCH('O5 Details by Class &amp; Accounts'!AH$18, 'E2 Allocators'!$B$15:$W$15, 0),FALSE)*$G105), 0, VLOOKUP(VLOOKUP($A105, 'E4 TB Allocation Details'!$A$18:$L$205, MATCH("Customer ID", 'E4 TB Allocation Details'!$A$18:$L$18, 0),FALSE), 'E2 Allocators'!$B$15:$W$361, MATCH('O5 Details by Class &amp; Accounts'!AH$18, 'E2 Allocators'!$B$15:$W$15, 0),FALSE)*$G105)</f>
        <v>0</v>
      </c>
      <c r="AI105" s="1411">
        <f>IF(ISERROR(VLOOKUP(VLOOKUP($A105, 'E4 TB Allocation Details'!$A$18:$L$205, MATCH("Customer ID", 'E4 TB Allocation Details'!$A$18:$L$18, 0),FALSE), 'E2 Allocators'!$B$15:$W$361, MATCH('O5 Details by Class &amp; Accounts'!AI$18, 'E2 Allocators'!$B$15:$W$15, 0),FALSE)*$G105), 0, VLOOKUP(VLOOKUP($A105, 'E4 TB Allocation Details'!$A$18:$L$205, MATCH("Customer ID", 'E4 TB Allocation Details'!$A$18:$L$18, 0),FALSE), 'E2 Allocators'!$B$15:$W$361, MATCH('O5 Details by Class &amp; Accounts'!AI$18, 'E2 Allocators'!$B$15:$W$15, 0),FALSE)*$G105)</f>
        <v>0</v>
      </c>
      <c r="AJ105" s="1411">
        <f>IF(ISERROR(VLOOKUP(VLOOKUP($A105, 'E4 TB Allocation Details'!$A$18:$L$205, MATCH("Customer ID", 'E4 TB Allocation Details'!$A$18:$L$18, 0),FALSE), 'E2 Allocators'!$B$15:$W$361, MATCH('O5 Details by Class &amp; Accounts'!AJ$18, 'E2 Allocators'!$B$15:$W$15, 0),FALSE)*$G105), 0, VLOOKUP(VLOOKUP($A105, 'E4 TB Allocation Details'!$A$18:$L$205, MATCH("Customer ID", 'E4 TB Allocation Details'!$A$18:$L$18, 0),FALSE), 'E2 Allocators'!$B$15:$W$361, MATCH('O5 Details by Class &amp; Accounts'!AJ$18, 'E2 Allocators'!$B$15:$W$15, 0),FALSE)*$G105)</f>
        <v>0</v>
      </c>
      <c r="AK105" s="1411">
        <f>IF(ISERROR(VLOOKUP(VLOOKUP($A105, 'E4 TB Allocation Details'!$A$18:$L$205, MATCH("Customer ID", 'E4 TB Allocation Details'!$A$18:$L$18, 0),FALSE), 'E2 Allocators'!$B$15:$W$361, MATCH('O5 Details by Class &amp; Accounts'!AK$18, 'E2 Allocators'!$B$15:$W$15, 0),FALSE)*$G105), 0, VLOOKUP(VLOOKUP($A105, 'E4 TB Allocation Details'!$A$18:$L$205, MATCH("Customer ID", 'E4 TB Allocation Details'!$A$18:$L$18, 0),FALSE), 'E2 Allocators'!$B$15:$W$361, MATCH('O5 Details by Class &amp; Accounts'!AK$18, 'E2 Allocators'!$B$15:$W$15, 0),FALSE)*$G105)</f>
        <v>0</v>
      </c>
      <c r="AL105" s="1411">
        <f>IF(ISERROR(VLOOKUP(VLOOKUP($A105, 'E4 TB Allocation Details'!$A$18:$L$205, MATCH("Customer ID", 'E4 TB Allocation Details'!$A$18:$L$18, 0),FALSE), 'E2 Allocators'!$B$15:$W$361, MATCH('O5 Details by Class &amp; Accounts'!AL$18, 'E2 Allocators'!$B$15:$W$15, 0),FALSE)*$G105), 0, VLOOKUP(VLOOKUP($A105, 'E4 TB Allocation Details'!$A$18:$L$205, MATCH("Customer ID", 'E4 TB Allocation Details'!$A$18:$L$18, 0),FALSE), 'E2 Allocators'!$B$15:$W$361, MATCH('O5 Details by Class &amp; Accounts'!AL$18, 'E2 Allocators'!$B$15:$W$15, 0),FALSE)*$G105)</f>
        <v>0</v>
      </c>
      <c r="AM105" s="1411">
        <f>IF(ISERROR(VLOOKUP(VLOOKUP($A105, 'E4 TB Allocation Details'!$A$18:$L$205, MATCH("Customer ID", 'E4 TB Allocation Details'!$A$18:$L$18, 0),FALSE), 'E2 Allocators'!$B$15:$W$361, MATCH('O5 Details by Class &amp; Accounts'!AM$18, 'E2 Allocators'!$B$15:$W$15, 0),FALSE)*$G105), 0, VLOOKUP(VLOOKUP($A105, 'E4 TB Allocation Details'!$A$18:$L$205, MATCH("Customer ID", 'E4 TB Allocation Details'!$A$18:$L$18, 0),FALSE), 'E2 Allocators'!$B$15:$W$361, MATCH('O5 Details by Class &amp; Accounts'!AM$18, 'E2 Allocators'!$B$15:$W$15, 0),FALSE)*$G105)</f>
        <v>0</v>
      </c>
      <c r="AN105" s="1411">
        <f>IF(ISERROR(VLOOKUP(VLOOKUP($A105, 'E4 TB Allocation Details'!$A$18:$L$205, MATCH("Customer ID", 'E4 TB Allocation Details'!$A$18:$L$18, 0),FALSE), 'E2 Allocators'!$B$15:$W$361, MATCH('O5 Details by Class &amp; Accounts'!AN$18, 'E2 Allocators'!$B$15:$W$15, 0),FALSE)*$G105), 0, VLOOKUP(VLOOKUP($A105, 'E4 TB Allocation Details'!$A$18:$L$205, MATCH("Customer ID", 'E4 TB Allocation Details'!$A$18:$L$18, 0),FALSE), 'E2 Allocators'!$B$15:$W$361, MATCH('O5 Details by Class &amp; Accounts'!AN$18, 'E2 Allocators'!$B$15:$W$15, 0),FALSE)*$G105)</f>
        <v>0</v>
      </c>
      <c r="AO105" s="1411">
        <f>IF(ISERROR(VLOOKUP(VLOOKUP($A105, 'E4 TB Allocation Details'!$A$18:$L$205, MATCH("Customer ID", 'E4 TB Allocation Details'!$A$18:$L$18, 0),FALSE), 'E2 Allocators'!$B$15:$W$361, MATCH('O5 Details by Class &amp; Accounts'!AO$18, 'E2 Allocators'!$B$15:$W$15, 0),FALSE)*$G105), 0, VLOOKUP(VLOOKUP($A105, 'E4 TB Allocation Details'!$A$18:$L$205, MATCH("Customer ID", 'E4 TB Allocation Details'!$A$18:$L$18, 0),FALSE), 'E2 Allocators'!$B$15:$W$361, MATCH('O5 Details by Class &amp; Accounts'!AO$18, 'E2 Allocators'!$B$15:$W$15, 0),FALSE)*$G105)</f>
        <v>0</v>
      </c>
      <c r="AP105" s="1411">
        <f>IF(ISERROR(VLOOKUP(VLOOKUP($A105, 'E4 TB Allocation Details'!$A$18:$L$205, MATCH("Customer ID", 'E4 TB Allocation Details'!$A$18:$L$18, 0),FALSE), 'E2 Allocators'!$B$15:$W$361, MATCH('O5 Details by Class &amp; Accounts'!AP$18, 'E2 Allocators'!$B$15:$W$15, 0),FALSE)*$G105), 0, VLOOKUP(VLOOKUP($A105, 'E4 TB Allocation Details'!$A$18:$L$205, MATCH("Customer ID", 'E4 TB Allocation Details'!$A$18:$L$18, 0),FALSE), 'E2 Allocators'!$B$15:$W$361, MATCH('O5 Details by Class &amp; Accounts'!AP$18, 'E2 Allocators'!$B$15:$W$15, 0),FALSE)*$G105)</f>
        <v>0</v>
      </c>
      <c r="AQ105" s="1411">
        <f>IF(ISERROR(VLOOKUP(VLOOKUP($A105, 'E4 TB Allocation Details'!$A$18:$L$205, MATCH("Customer ID", 'E4 TB Allocation Details'!$A$18:$L$18, 0),FALSE), 'E2 Allocators'!$B$15:$W$361, MATCH('O5 Details by Class &amp; Accounts'!AQ$18, 'E2 Allocators'!$B$15:$W$15, 0),FALSE)*$G105), 0, VLOOKUP(VLOOKUP($A105, 'E4 TB Allocation Details'!$A$18:$L$205, MATCH("Customer ID", 'E4 TB Allocation Details'!$A$18:$L$18, 0),FALSE), 'E2 Allocators'!$B$15:$W$361, MATCH('O5 Details by Class &amp; Accounts'!AQ$18, 'E2 Allocators'!$B$15:$W$15, 0),FALSE)*$G105)</f>
        <v>0</v>
      </c>
      <c r="AR105" s="1411">
        <f>IF(ISERROR(VLOOKUP(VLOOKUP($A105, 'E4 TB Allocation Details'!$A$18:$L$205, MATCH("Customer ID", 'E4 TB Allocation Details'!$A$18:$L$18, 0),FALSE), 'E2 Allocators'!$B$15:$W$361, MATCH('O5 Details by Class &amp; Accounts'!AR$18, 'E2 Allocators'!$B$15:$W$15, 0),FALSE)*$G105), 0, VLOOKUP(VLOOKUP($A105, 'E4 TB Allocation Details'!$A$18:$L$205, MATCH("Customer ID", 'E4 TB Allocation Details'!$A$18:$L$18, 0),FALSE), 'E2 Allocators'!$B$15:$W$361, MATCH('O5 Details by Class &amp; Accounts'!AR$18, 'E2 Allocators'!$B$15:$W$15, 0),FALSE)*$G105)</f>
        <v>0</v>
      </c>
      <c r="AS105" s="1411">
        <f>IF(ISERROR(VLOOKUP(VLOOKUP($A105, 'E4 TB Allocation Details'!$A$18:$L$205, MATCH("Customer ID", 'E4 TB Allocation Details'!$A$18:$L$18, 0),FALSE), 'E2 Allocators'!$B$15:$W$361, MATCH('O5 Details by Class &amp; Accounts'!AS$18, 'E2 Allocators'!$B$15:$W$15, 0),FALSE)*$G105), 0, VLOOKUP(VLOOKUP($A105, 'E4 TB Allocation Details'!$A$18:$L$205, MATCH("Customer ID", 'E4 TB Allocation Details'!$A$18:$L$18, 0),FALSE), 'E2 Allocators'!$B$15:$W$361, MATCH('O5 Details by Class &amp; Accounts'!AS$18, 'E2 Allocators'!$B$15:$W$15, 0),FALSE)*$G105)</f>
        <v>0</v>
      </c>
      <c r="AT105" s="1411">
        <f>IF(ISERROR(VLOOKUP(VLOOKUP($A105, 'E4 TB Allocation Details'!$A$18:$L$205, MATCH("Customer ID", 'E4 TB Allocation Details'!$A$18:$L$18, 0),FALSE), 'E2 Allocators'!$B$15:$W$361, MATCH('O5 Details by Class &amp; Accounts'!AT$18, 'E2 Allocators'!$B$15:$W$15, 0),FALSE)*$G105), 0, VLOOKUP(VLOOKUP($A105, 'E4 TB Allocation Details'!$A$18:$L$205, MATCH("Customer ID", 'E4 TB Allocation Details'!$A$18:$L$18, 0),FALSE), 'E2 Allocators'!$B$15:$W$361, MATCH('O5 Details by Class &amp; Accounts'!AT$18, 'E2 Allocators'!$B$15:$W$15, 0),FALSE)*$G105)</f>
        <v>0</v>
      </c>
      <c r="AU105" s="1411">
        <f>IF(ISERROR(VLOOKUP(VLOOKUP($A105, 'E4 TB Allocation Details'!$A$18:$L$205, MATCH("Customer ID", 'E4 TB Allocation Details'!$A$18:$L$18, 0),FALSE), 'E2 Allocators'!$B$15:$W$361, MATCH('O5 Details by Class &amp; Accounts'!AU$18, 'E2 Allocators'!$B$15:$W$15, 0),FALSE)*$G105), 0, VLOOKUP(VLOOKUP($A105, 'E4 TB Allocation Details'!$A$18:$L$205, MATCH("Customer ID", 'E4 TB Allocation Details'!$A$18:$L$18, 0),FALSE), 'E2 Allocators'!$B$15:$W$361, MATCH('O5 Details by Class &amp; Accounts'!AU$18, 'E2 Allocators'!$B$15:$W$15, 0),FALSE)*$G105)</f>
        <v>0</v>
      </c>
      <c r="AV105" s="1411">
        <f>IF(ISERROR(VLOOKUP(VLOOKUP($A105, 'E4 TB Allocation Details'!$A$18:$L$205, MATCH("Customer ID", 'E4 TB Allocation Details'!$A$18:$L$18, 0),FALSE), 'E2 Allocators'!$B$15:$W$361, MATCH('O5 Details by Class &amp; Accounts'!AV$18, 'E2 Allocators'!$B$15:$W$15, 0),FALSE)*$G105), 0, VLOOKUP(VLOOKUP($A105, 'E4 TB Allocation Details'!$A$18:$L$205, MATCH("Customer ID", 'E4 TB Allocation Details'!$A$18:$L$18, 0),FALSE), 'E2 Allocators'!$B$15:$W$361, MATCH('O5 Details by Class &amp; Accounts'!AV$18, 'E2 Allocators'!$B$15:$W$15, 0),FALSE)*$G105)</f>
        <v>0</v>
      </c>
      <c r="AW105" s="1411">
        <f>IF(ISERROR(VLOOKUP(VLOOKUP($A105, 'E4 TB Allocation Details'!$A$18:$L$205, MATCH("Customer ID", 'E4 TB Allocation Details'!$A$18:$L$18, 0),FALSE), 'E2 Allocators'!$B$15:$W$361, MATCH('O5 Details by Class &amp; Accounts'!AW$18, 'E2 Allocators'!$B$15:$W$15, 0),FALSE)*$G105), 0, VLOOKUP(VLOOKUP($A105, 'E4 TB Allocation Details'!$A$18:$L$205, MATCH("Customer ID", 'E4 TB Allocation Details'!$A$18:$L$18, 0),FALSE), 'E2 Allocators'!$B$15:$W$361, MATCH('O5 Details by Class &amp; Accounts'!AW$18, 'E2 Allocators'!$B$15:$W$15, 0),FALSE)*$G105)</f>
        <v>0</v>
      </c>
      <c r="AX105" s="1411">
        <f t="shared" si="20"/>
        <v>0</v>
      </c>
      <c r="AY105" s="1411">
        <f>IF(ISERROR(VLOOKUP(VLOOKUP($A105, 'E4 TB Allocation Details'!$A$18:$L$205, MATCH("Misc ID", 'E4 TB Allocation Details'!$A$18:$L$18, 0),FALSE), 'E2 Allocators'!$B$15:$W$361, MATCH('O5 Details by Class &amp; Accounts'!AY$18, 'E2 Allocators'!$B$15:$W$15, 0),FALSE)*$E105), 0, VLOOKUP(VLOOKUP($A105, 'E4 TB Allocation Details'!$A$18:$L$205, MATCH("Misc ID", 'E4 TB Allocation Details'!$A$18:$L$18, 0),FALSE), 'E2 Allocators'!$B$15:$W$361, MATCH('O5 Details by Class &amp; Accounts'!AY$18, 'E2 Allocators'!$B$15:$W$15, 0),FALSE)*$E105)</f>
        <v>0</v>
      </c>
      <c r="AZ105" s="1411">
        <f>IF(ISERROR(VLOOKUP(VLOOKUP($A105, 'E4 TB Allocation Details'!$A$18:$L$205, MATCH("Misc ID", 'E4 TB Allocation Details'!$A$18:$L$18, 0),FALSE), 'E2 Allocators'!$B$15:$W$361, MATCH('O5 Details by Class &amp; Accounts'!AZ$18, 'E2 Allocators'!$B$15:$W$15, 0),FALSE)*$E105), 0, VLOOKUP(VLOOKUP($A105, 'E4 TB Allocation Details'!$A$18:$L$205, MATCH("Misc ID", 'E4 TB Allocation Details'!$A$18:$L$18, 0),FALSE), 'E2 Allocators'!$B$15:$W$361, MATCH('O5 Details by Class &amp; Accounts'!AZ$18, 'E2 Allocators'!$B$15:$W$15, 0),FALSE)*$E105)</f>
        <v>0</v>
      </c>
      <c r="BA105" s="1411">
        <f>IF(ISERROR(VLOOKUP(VLOOKUP($A105, 'E4 TB Allocation Details'!$A$18:$L$205, MATCH("Misc ID", 'E4 TB Allocation Details'!$A$18:$L$18, 0),FALSE), 'E2 Allocators'!$B$15:$W$361, MATCH('O5 Details by Class &amp; Accounts'!BA$18, 'E2 Allocators'!$B$15:$W$15, 0),FALSE)*$E105), 0, VLOOKUP(VLOOKUP($A105, 'E4 TB Allocation Details'!$A$18:$L$205, MATCH("Misc ID", 'E4 TB Allocation Details'!$A$18:$L$18, 0),FALSE), 'E2 Allocators'!$B$15:$W$361, MATCH('O5 Details by Class &amp; Accounts'!BA$18, 'E2 Allocators'!$B$15:$W$15, 0),FALSE)*$E105)</f>
        <v>0</v>
      </c>
      <c r="BB105" s="1411">
        <f>IF(ISERROR(VLOOKUP(VLOOKUP($A105, 'E4 TB Allocation Details'!$A$18:$L$205, MATCH("Misc ID", 'E4 TB Allocation Details'!$A$18:$L$18, 0),FALSE), 'E2 Allocators'!$B$15:$W$361, MATCH('O5 Details by Class &amp; Accounts'!BB$18, 'E2 Allocators'!$B$15:$W$15, 0),FALSE)*$E105), 0, VLOOKUP(VLOOKUP($A105, 'E4 TB Allocation Details'!$A$18:$L$205, MATCH("Misc ID", 'E4 TB Allocation Details'!$A$18:$L$18, 0),FALSE), 'E2 Allocators'!$B$15:$W$361, MATCH('O5 Details by Class &amp; Accounts'!BB$18, 'E2 Allocators'!$B$15:$W$15, 0),FALSE)*$E105)</f>
        <v>0</v>
      </c>
      <c r="BC105" s="1411">
        <f>IF(ISERROR(VLOOKUP(VLOOKUP($A105, 'E4 TB Allocation Details'!$A$18:$L$205, MATCH("Misc ID", 'E4 TB Allocation Details'!$A$18:$L$18, 0),FALSE), 'E2 Allocators'!$B$15:$W$361, MATCH('O5 Details by Class &amp; Accounts'!BC$18, 'E2 Allocators'!$B$15:$W$15, 0),FALSE)*$E105), 0, VLOOKUP(VLOOKUP($A105, 'E4 TB Allocation Details'!$A$18:$L$205, MATCH("Misc ID", 'E4 TB Allocation Details'!$A$18:$L$18, 0),FALSE), 'E2 Allocators'!$B$15:$W$361, MATCH('O5 Details by Class &amp; Accounts'!BC$18, 'E2 Allocators'!$B$15:$W$15, 0),FALSE)*$E105)</f>
        <v>0</v>
      </c>
      <c r="BD105" s="1411">
        <f>IF(ISERROR(VLOOKUP(VLOOKUP($A105, 'E4 TB Allocation Details'!$A$18:$L$205, MATCH("Misc ID", 'E4 TB Allocation Details'!$A$18:$L$18, 0),FALSE), 'E2 Allocators'!$B$15:$W$361, MATCH('O5 Details by Class &amp; Accounts'!BD$18, 'E2 Allocators'!$B$15:$W$15, 0),FALSE)*$E105), 0, VLOOKUP(VLOOKUP($A105, 'E4 TB Allocation Details'!$A$18:$L$205, MATCH("Misc ID", 'E4 TB Allocation Details'!$A$18:$L$18, 0),FALSE), 'E2 Allocators'!$B$15:$W$361, MATCH('O5 Details by Class &amp; Accounts'!BD$18, 'E2 Allocators'!$B$15:$W$15, 0),FALSE)*$E105)</f>
        <v>0</v>
      </c>
      <c r="BE105" s="1411">
        <f>IF(ISERROR(VLOOKUP(VLOOKUP($A105, 'E4 TB Allocation Details'!$A$18:$L$205, MATCH("Misc ID", 'E4 TB Allocation Details'!$A$18:$L$18, 0),FALSE), 'E2 Allocators'!$B$15:$W$361, MATCH('O5 Details by Class &amp; Accounts'!BE$18, 'E2 Allocators'!$B$15:$W$15, 0),FALSE)*$E105), 0, VLOOKUP(VLOOKUP($A105, 'E4 TB Allocation Details'!$A$18:$L$205, MATCH("Misc ID", 'E4 TB Allocation Details'!$A$18:$L$18, 0),FALSE), 'E2 Allocators'!$B$15:$W$361, MATCH('O5 Details by Class &amp; Accounts'!BE$18, 'E2 Allocators'!$B$15:$W$15, 0),FALSE)*$E105)</f>
        <v>0</v>
      </c>
      <c r="BF105" s="1411">
        <f>IF(ISERROR(VLOOKUP(VLOOKUP($A105, 'E4 TB Allocation Details'!$A$18:$L$205, MATCH("Misc ID", 'E4 TB Allocation Details'!$A$18:$L$18, 0),FALSE), 'E2 Allocators'!$B$15:$W$361, MATCH('O5 Details by Class &amp; Accounts'!BF$18, 'E2 Allocators'!$B$15:$W$15, 0),FALSE)*$E105), 0, VLOOKUP(VLOOKUP($A105, 'E4 TB Allocation Details'!$A$18:$L$205, MATCH("Misc ID", 'E4 TB Allocation Details'!$A$18:$L$18, 0),FALSE), 'E2 Allocators'!$B$15:$W$361, MATCH('O5 Details by Class &amp; Accounts'!BF$18, 'E2 Allocators'!$B$15:$W$15, 0),FALSE)*$E105)</f>
        <v>0</v>
      </c>
      <c r="BG105" s="1411">
        <f>IF(ISERROR(VLOOKUP(VLOOKUP($A105, 'E4 TB Allocation Details'!$A$18:$L$205, MATCH("Misc ID", 'E4 TB Allocation Details'!$A$18:$L$18, 0),FALSE), 'E2 Allocators'!$B$15:$W$361, MATCH('O5 Details by Class &amp; Accounts'!BG$18, 'E2 Allocators'!$B$15:$W$15, 0),FALSE)*$E105), 0, VLOOKUP(VLOOKUP($A105, 'E4 TB Allocation Details'!$A$18:$L$205, MATCH("Misc ID", 'E4 TB Allocation Details'!$A$18:$L$18, 0),FALSE), 'E2 Allocators'!$B$15:$W$361, MATCH('O5 Details by Class &amp; Accounts'!BG$18, 'E2 Allocators'!$B$15:$W$15, 0),FALSE)*$E105)</f>
        <v>0</v>
      </c>
      <c r="BH105" s="1411">
        <f>IF(ISERROR(VLOOKUP(VLOOKUP($A105, 'E4 TB Allocation Details'!$A$18:$L$205, MATCH("Misc ID", 'E4 TB Allocation Details'!$A$18:$L$18, 0),FALSE), 'E2 Allocators'!$B$15:$W$361, MATCH('O5 Details by Class &amp; Accounts'!BH$18, 'E2 Allocators'!$B$15:$W$15, 0),FALSE)*$E105), 0, VLOOKUP(VLOOKUP($A105, 'E4 TB Allocation Details'!$A$18:$L$205, MATCH("Misc ID", 'E4 TB Allocation Details'!$A$18:$L$18, 0),FALSE), 'E2 Allocators'!$B$15:$W$361, MATCH('O5 Details by Class &amp; Accounts'!BH$18, 'E2 Allocators'!$B$15:$W$15, 0),FALSE)*$E105)</f>
        <v>0</v>
      </c>
      <c r="BI105" s="1411">
        <f>IF(ISERROR(VLOOKUP(VLOOKUP($A105, 'E4 TB Allocation Details'!$A$18:$L$205, MATCH("Misc ID", 'E4 TB Allocation Details'!$A$18:$L$18, 0),FALSE), 'E2 Allocators'!$B$15:$W$361, MATCH('O5 Details by Class &amp; Accounts'!BI$18, 'E2 Allocators'!$B$15:$W$15, 0),FALSE)*$E105), 0, VLOOKUP(VLOOKUP($A105, 'E4 TB Allocation Details'!$A$18:$L$205, MATCH("Misc ID", 'E4 TB Allocation Details'!$A$18:$L$18, 0),FALSE), 'E2 Allocators'!$B$15:$W$361, MATCH('O5 Details by Class &amp; Accounts'!BI$18, 'E2 Allocators'!$B$15:$W$15, 0),FALSE)*$E105)</f>
        <v>0</v>
      </c>
      <c r="BJ105" s="1411">
        <f>IF(ISERROR(VLOOKUP(VLOOKUP($A105, 'E4 TB Allocation Details'!$A$18:$L$205, MATCH("Misc ID", 'E4 TB Allocation Details'!$A$18:$L$18, 0),FALSE), 'E2 Allocators'!$B$15:$W$361, MATCH('O5 Details by Class &amp; Accounts'!BJ$18, 'E2 Allocators'!$B$15:$W$15, 0),FALSE)*$E105), 0, VLOOKUP(VLOOKUP($A105, 'E4 TB Allocation Details'!$A$18:$L$205, MATCH("Misc ID", 'E4 TB Allocation Details'!$A$18:$L$18, 0),FALSE), 'E2 Allocators'!$B$15:$W$361, MATCH('O5 Details by Class &amp; Accounts'!BJ$18, 'E2 Allocators'!$B$15:$W$15, 0),FALSE)*$E105)</f>
        <v>0</v>
      </c>
      <c r="BK105" s="1411">
        <f>IF(ISERROR(VLOOKUP(VLOOKUP($A105, 'E4 TB Allocation Details'!$A$18:$L$205, MATCH("Misc ID", 'E4 TB Allocation Details'!$A$18:$L$18, 0),FALSE), 'E2 Allocators'!$B$15:$W$361, MATCH('O5 Details by Class &amp; Accounts'!BK$18, 'E2 Allocators'!$B$15:$W$15, 0),FALSE)*$E105), 0, VLOOKUP(VLOOKUP($A105, 'E4 TB Allocation Details'!$A$18:$L$205, MATCH("Misc ID", 'E4 TB Allocation Details'!$A$18:$L$18, 0),FALSE), 'E2 Allocators'!$B$15:$W$361, MATCH('O5 Details by Class &amp; Accounts'!BK$18, 'E2 Allocators'!$B$15:$W$15, 0),FALSE)*$E105)</f>
        <v>0</v>
      </c>
      <c r="BL105" s="1411">
        <f>IF(ISERROR(VLOOKUP(VLOOKUP($A105, 'E4 TB Allocation Details'!$A$18:$L$205, MATCH("Misc ID", 'E4 TB Allocation Details'!$A$18:$L$18, 0),FALSE), 'E2 Allocators'!$B$15:$W$361, MATCH('O5 Details by Class &amp; Accounts'!BL$18, 'E2 Allocators'!$B$15:$W$15, 0),FALSE)*$E105), 0, VLOOKUP(VLOOKUP($A105, 'E4 TB Allocation Details'!$A$18:$L$205, MATCH("Misc ID", 'E4 TB Allocation Details'!$A$18:$L$18, 0),FALSE), 'E2 Allocators'!$B$15:$W$361, MATCH('O5 Details by Class &amp; Accounts'!BL$18, 'E2 Allocators'!$B$15:$W$15, 0),FALSE)*$E105)</f>
        <v>0</v>
      </c>
      <c r="BM105" s="1411">
        <f>IF(ISERROR(VLOOKUP(VLOOKUP($A105, 'E4 TB Allocation Details'!$A$18:$L$205, MATCH("Misc ID", 'E4 TB Allocation Details'!$A$18:$L$18, 0),FALSE), 'E2 Allocators'!$B$15:$W$361, MATCH('O5 Details by Class &amp; Accounts'!BM$18, 'E2 Allocators'!$B$15:$W$15, 0),FALSE)*$E105), 0, VLOOKUP(VLOOKUP($A105, 'E4 TB Allocation Details'!$A$18:$L$205, MATCH("Misc ID", 'E4 TB Allocation Details'!$A$18:$L$18, 0),FALSE), 'E2 Allocators'!$B$15:$W$361, MATCH('O5 Details by Class &amp; Accounts'!BM$18, 'E2 Allocators'!$B$15:$W$15, 0),FALSE)*$E105)</f>
        <v>0</v>
      </c>
      <c r="BN105" s="1411">
        <f>IF(ISERROR(VLOOKUP(VLOOKUP($A105, 'E4 TB Allocation Details'!$A$18:$L$205, MATCH("Misc ID", 'E4 TB Allocation Details'!$A$18:$L$18, 0),FALSE), 'E2 Allocators'!$B$15:$W$361, MATCH('O5 Details by Class &amp; Accounts'!BN$18, 'E2 Allocators'!$B$15:$W$15, 0),FALSE)*$E105), 0, VLOOKUP(VLOOKUP($A105, 'E4 TB Allocation Details'!$A$18:$L$205, MATCH("Misc ID", 'E4 TB Allocation Details'!$A$18:$L$18, 0),FALSE), 'E2 Allocators'!$B$15:$W$361, MATCH('O5 Details by Class &amp; Accounts'!BN$18, 'E2 Allocators'!$B$15:$W$15, 0),FALSE)*$E105)</f>
        <v>0</v>
      </c>
      <c r="BO105" s="1411">
        <f>IF(ISERROR(VLOOKUP(VLOOKUP($A105, 'E4 TB Allocation Details'!$A$18:$L$205, MATCH("Misc ID", 'E4 TB Allocation Details'!$A$18:$L$18, 0),FALSE), 'E2 Allocators'!$B$15:$W$361, MATCH('O5 Details by Class &amp; Accounts'!BO$18, 'E2 Allocators'!$B$15:$W$15, 0),FALSE)*$E105), 0, VLOOKUP(VLOOKUP($A105, 'E4 TB Allocation Details'!$A$18:$L$205, MATCH("Misc ID", 'E4 TB Allocation Details'!$A$18:$L$18, 0),FALSE), 'E2 Allocators'!$B$15:$W$361, MATCH('O5 Details by Class &amp; Accounts'!BO$18, 'E2 Allocators'!$B$15:$W$15, 0),FALSE)*$E105)</f>
        <v>0</v>
      </c>
      <c r="BP105" s="1411">
        <f>IF(ISERROR(VLOOKUP(VLOOKUP($A105, 'E4 TB Allocation Details'!$A$18:$L$205, MATCH("Misc ID", 'E4 TB Allocation Details'!$A$18:$L$18, 0),FALSE), 'E2 Allocators'!$B$15:$W$361, MATCH('O5 Details by Class &amp; Accounts'!BP$18, 'E2 Allocators'!$B$15:$W$15, 0),FALSE)*$E105), 0, VLOOKUP(VLOOKUP($A105, 'E4 TB Allocation Details'!$A$18:$L$205, MATCH("Misc ID", 'E4 TB Allocation Details'!$A$18:$L$18, 0),FALSE), 'E2 Allocators'!$B$15:$W$361, MATCH('O5 Details by Class &amp; Accounts'!BP$18, 'E2 Allocators'!$B$15:$W$15, 0),FALSE)*$E105)</f>
        <v>0</v>
      </c>
      <c r="BQ105" s="1411">
        <f>IF(ISERROR(VLOOKUP(VLOOKUP($A105, 'E4 TB Allocation Details'!$A$18:$L$205, MATCH("Misc ID", 'E4 TB Allocation Details'!$A$18:$L$18, 0),FALSE), 'E2 Allocators'!$B$15:$W$361, MATCH('O5 Details by Class &amp; Accounts'!BQ$18, 'E2 Allocators'!$B$15:$W$15, 0),FALSE)*$E105), 0, VLOOKUP(VLOOKUP($A105, 'E4 TB Allocation Details'!$A$18:$L$205, MATCH("Misc ID", 'E4 TB Allocation Details'!$A$18:$L$18, 0),FALSE), 'E2 Allocators'!$B$15:$W$361, MATCH('O5 Details by Class &amp; Accounts'!BQ$18, 'E2 Allocators'!$B$15:$W$15, 0),FALSE)*$E105)</f>
        <v>0</v>
      </c>
      <c r="BR105" s="1411">
        <f>IF(ISERROR(VLOOKUP(VLOOKUP($A105, 'E4 TB Allocation Details'!$A$18:$L$205, MATCH("Misc ID", 'E4 TB Allocation Details'!$A$18:$L$18, 0),FALSE), 'E2 Allocators'!$B$15:$W$361, MATCH('O5 Details by Class &amp; Accounts'!BR$18, 'E2 Allocators'!$B$15:$W$15, 0),FALSE)*$E105), 0, VLOOKUP(VLOOKUP($A105, 'E4 TB Allocation Details'!$A$18:$L$205, MATCH("Misc ID", 'E4 TB Allocation Details'!$A$18:$L$18, 0),FALSE), 'E2 Allocators'!$B$15:$W$361, MATCH('O5 Details by Class &amp; Accounts'!BR$18, 'E2 Allocators'!$B$15:$W$15, 0),FALSE)*$E105)</f>
        <v>0</v>
      </c>
      <c r="BS105" s="1411">
        <f t="shared" si="21"/>
        <v>0</v>
      </c>
      <c r="BT105" s="1411">
        <f>IF(ISERROR(VLOOKUP(VLOOKUP($A105, 'E4 TB Allocation Details'!$A$18:$L$205, MATCH("A &amp; G ID", 'E4 TB Allocation Details'!$A$18:$L$18, 0),FALSE), 'E2 Allocators'!$B$15:$W$361, MATCH('O5 Details by Class &amp; Accounts'!BT$18, 'E2 Allocators'!$B$15:$W$15, 0),FALSE)*$E105), 0, VLOOKUP(VLOOKUP($A105, 'E4 TB Allocation Details'!$A$18:$L$205, MATCH("A &amp; G ID", 'E4 TB Allocation Details'!$A$18:$L$18, 0),FALSE), 'E2 Allocators'!$B$15:$W$361, MATCH('O5 Details by Class &amp; Accounts'!BT$18, 'E2 Allocators'!$B$15:$W$15, 0),FALSE)*$E105)</f>
        <v>0</v>
      </c>
      <c r="BU105" s="1411">
        <f>IF(ISERROR(VLOOKUP(VLOOKUP($A105, 'E4 TB Allocation Details'!$A$18:$L$205, MATCH("A &amp; G ID", 'E4 TB Allocation Details'!$A$18:$L$18, 0),FALSE), 'E2 Allocators'!$B$15:$W$361, MATCH('O5 Details by Class &amp; Accounts'!BU$18, 'E2 Allocators'!$B$15:$W$15, 0),FALSE)*$E105), 0, VLOOKUP(VLOOKUP($A105, 'E4 TB Allocation Details'!$A$18:$L$205, MATCH("A &amp; G ID", 'E4 TB Allocation Details'!$A$18:$L$18, 0),FALSE), 'E2 Allocators'!$B$15:$W$361, MATCH('O5 Details by Class &amp; Accounts'!BU$18, 'E2 Allocators'!$B$15:$W$15, 0),FALSE)*$E105)</f>
        <v>0</v>
      </c>
      <c r="BV105" s="1411">
        <f>IF(ISERROR(VLOOKUP(VLOOKUP($A105, 'E4 TB Allocation Details'!$A$18:$L$205, MATCH("A &amp; G ID", 'E4 TB Allocation Details'!$A$18:$L$18, 0),FALSE), 'E2 Allocators'!$B$15:$W$361, MATCH('O5 Details by Class &amp; Accounts'!BV$18, 'E2 Allocators'!$B$15:$W$15, 0),FALSE)*$E105), 0, VLOOKUP(VLOOKUP($A105, 'E4 TB Allocation Details'!$A$18:$L$205, MATCH("A &amp; G ID", 'E4 TB Allocation Details'!$A$18:$L$18, 0),FALSE), 'E2 Allocators'!$B$15:$W$361, MATCH('O5 Details by Class &amp; Accounts'!BV$18, 'E2 Allocators'!$B$15:$W$15, 0),FALSE)*$E105)</f>
        <v>0</v>
      </c>
      <c r="BW105" s="1411">
        <f>IF(ISERROR(VLOOKUP(VLOOKUP($A105, 'E4 TB Allocation Details'!$A$18:$L$205, MATCH("A &amp; G ID", 'E4 TB Allocation Details'!$A$18:$L$18, 0),FALSE), 'E2 Allocators'!$B$15:$W$361, MATCH('O5 Details by Class &amp; Accounts'!BW$18, 'E2 Allocators'!$B$15:$W$15, 0),FALSE)*$E105), 0, VLOOKUP(VLOOKUP($A105, 'E4 TB Allocation Details'!$A$18:$L$205, MATCH("A &amp; G ID", 'E4 TB Allocation Details'!$A$18:$L$18, 0),FALSE), 'E2 Allocators'!$B$15:$W$361, MATCH('O5 Details by Class &amp; Accounts'!BW$18, 'E2 Allocators'!$B$15:$W$15, 0),FALSE)*$E105)</f>
        <v>0</v>
      </c>
      <c r="BX105" s="1411">
        <f>IF(ISERROR(VLOOKUP(VLOOKUP($A105, 'E4 TB Allocation Details'!$A$18:$L$205, MATCH("A &amp; G ID", 'E4 TB Allocation Details'!$A$18:$L$18, 0),FALSE), 'E2 Allocators'!$B$15:$W$361, MATCH('O5 Details by Class &amp; Accounts'!BX$18, 'E2 Allocators'!$B$15:$W$15, 0),FALSE)*$E105), 0, VLOOKUP(VLOOKUP($A105, 'E4 TB Allocation Details'!$A$18:$L$205, MATCH("A &amp; G ID", 'E4 TB Allocation Details'!$A$18:$L$18, 0),FALSE), 'E2 Allocators'!$B$15:$W$361, MATCH('O5 Details by Class &amp; Accounts'!BX$18, 'E2 Allocators'!$B$15:$W$15, 0),FALSE)*$E105)</f>
        <v>0</v>
      </c>
      <c r="BY105" s="1411">
        <f>IF(ISERROR(VLOOKUP(VLOOKUP($A105, 'E4 TB Allocation Details'!$A$18:$L$205, MATCH("A &amp; G ID", 'E4 TB Allocation Details'!$A$18:$L$18, 0),FALSE), 'E2 Allocators'!$B$15:$W$361, MATCH('O5 Details by Class &amp; Accounts'!BY$18, 'E2 Allocators'!$B$15:$W$15, 0),FALSE)*$E105), 0, VLOOKUP(VLOOKUP($A105, 'E4 TB Allocation Details'!$A$18:$L$205, MATCH("A &amp; G ID", 'E4 TB Allocation Details'!$A$18:$L$18, 0),FALSE), 'E2 Allocators'!$B$15:$W$361, MATCH('O5 Details by Class &amp; Accounts'!BY$18, 'E2 Allocators'!$B$15:$W$15, 0),FALSE)*$E105)</f>
        <v>0</v>
      </c>
      <c r="BZ105" s="1411">
        <f>IF(ISERROR(VLOOKUP(VLOOKUP($A105, 'E4 TB Allocation Details'!$A$18:$L$205, MATCH("A &amp; G ID", 'E4 TB Allocation Details'!$A$18:$L$18, 0),FALSE), 'E2 Allocators'!$B$15:$W$361, MATCH('O5 Details by Class &amp; Accounts'!BZ$18, 'E2 Allocators'!$B$15:$W$15, 0),FALSE)*$E105), 0, VLOOKUP(VLOOKUP($A105, 'E4 TB Allocation Details'!$A$18:$L$205, MATCH("A &amp; G ID", 'E4 TB Allocation Details'!$A$18:$L$18, 0),FALSE), 'E2 Allocators'!$B$15:$W$361, MATCH('O5 Details by Class &amp; Accounts'!BZ$18, 'E2 Allocators'!$B$15:$W$15, 0),FALSE)*$E105)</f>
        <v>0</v>
      </c>
      <c r="CA105" s="1411">
        <f>IF(ISERROR(VLOOKUP(VLOOKUP($A105, 'E4 TB Allocation Details'!$A$18:$L$205, MATCH("A &amp; G ID", 'E4 TB Allocation Details'!$A$18:$L$18, 0),FALSE), 'E2 Allocators'!$B$15:$W$361, MATCH('O5 Details by Class &amp; Accounts'!CA$18, 'E2 Allocators'!$B$15:$W$15, 0),FALSE)*$E105), 0, VLOOKUP(VLOOKUP($A105, 'E4 TB Allocation Details'!$A$18:$L$205, MATCH("A &amp; G ID", 'E4 TB Allocation Details'!$A$18:$L$18, 0),FALSE), 'E2 Allocators'!$B$15:$W$361, MATCH('O5 Details by Class &amp; Accounts'!CA$18, 'E2 Allocators'!$B$15:$W$15, 0),FALSE)*$E105)</f>
        <v>0</v>
      </c>
      <c r="CB105" s="1411">
        <f>IF(ISERROR(VLOOKUP(VLOOKUP($A105, 'E4 TB Allocation Details'!$A$18:$L$205, MATCH("A &amp; G ID", 'E4 TB Allocation Details'!$A$18:$L$18, 0),FALSE), 'E2 Allocators'!$B$15:$W$361, MATCH('O5 Details by Class &amp; Accounts'!CB$18, 'E2 Allocators'!$B$15:$W$15, 0),FALSE)*$E105), 0, VLOOKUP(VLOOKUP($A105, 'E4 TB Allocation Details'!$A$18:$L$205, MATCH("A &amp; G ID", 'E4 TB Allocation Details'!$A$18:$L$18, 0),FALSE), 'E2 Allocators'!$B$15:$W$361, MATCH('O5 Details by Class &amp; Accounts'!CB$18, 'E2 Allocators'!$B$15:$W$15, 0),FALSE)*$E105)</f>
        <v>0</v>
      </c>
      <c r="CC105" s="1411">
        <f>IF(ISERROR(VLOOKUP(VLOOKUP($A105, 'E4 TB Allocation Details'!$A$18:$L$205, MATCH("A &amp; G ID", 'E4 TB Allocation Details'!$A$18:$L$18, 0),FALSE), 'E2 Allocators'!$B$15:$W$361, MATCH('O5 Details by Class &amp; Accounts'!CC$18, 'E2 Allocators'!$B$15:$W$15, 0),FALSE)*$E105), 0, VLOOKUP(VLOOKUP($A105, 'E4 TB Allocation Details'!$A$18:$L$205, MATCH("A &amp; G ID", 'E4 TB Allocation Details'!$A$18:$L$18, 0),FALSE), 'E2 Allocators'!$B$15:$W$361, MATCH('O5 Details by Class &amp; Accounts'!CC$18, 'E2 Allocators'!$B$15:$W$15, 0),FALSE)*$E105)</f>
        <v>0</v>
      </c>
      <c r="CD105" s="1411">
        <f>IF(ISERROR(VLOOKUP(VLOOKUP($A105, 'E4 TB Allocation Details'!$A$18:$L$205, MATCH("A &amp; G ID", 'E4 TB Allocation Details'!$A$18:$L$18, 0),FALSE), 'E2 Allocators'!$B$15:$W$361, MATCH('O5 Details by Class &amp; Accounts'!CD$18, 'E2 Allocators'!$B$15:$W$15, 0),FALSE)*$E105), 0, VLOOKUP(VLOOKUP($A105, 'E4 TB Allocation Details'!$A$18:$L$205, MATCH("A &amp; G ID", 'E4 TB Allocation Details'!$A$18:$L$18, 0),FALSE), 'E2 Allocators'!$B$15:$W$361, MATCH('O5 Details by Class &amp; Accounts'!CD$18, 'E2 Allocators'!$B$15:$W$15, 0),FALSE)*$E105)</f>
        <v>0</v>
      </c>
      <c r="CE105" s="1411">
        <f>IF(ISERROR(VLOOKUP(VLOOKUP($A105, 'E4 TB Allocation Details'!$A$18:$L$205, MATCH("A &amp; G ID", 'E4 TB Allocation Details'!$A$18:$L$18, 0),FALSE), 'E2 Allocators'!$B$15:$W$361, MATCH('O5 Details by Class &amp; Accounts'!CE$18, 'E2 Allocators'!$B$15:$W$15, 0),FALSE)*$E105), 0, VLOOKUP(VLOOKUP($A105, 'E4 TB Allocation Details'!$A$18:$L$205, MATCH("A &amp; G ID", 'E4 TB Allocation Details'!$A$18:$L$18, 0),FALSE), 'E2 Allocators'!$B$15:$W$361, MATCH('O5 Details by Class &amp; Accounts'!CE$18, 'E2 Allocators'!$B$15:$W$15, 0),FALSE)*$E105)</f>
        <v>0</v>
      </c>
      <c r="CF105" s="1411">
        <f>IF(ISERROR(VLOOKUP(VLOOKUP($A105, 'E4 TB Allocation Details'!$A$18:$L$205, MATCH("A &amp; G ID", 'E4 TB Allocation Details'!$A$18:$L$18, 0),FALSE), 'E2 Allocators'!$B$15:$W$361, MATCH('O5 Details by Class &amp; Accounts'!CF$18, 'E2 Allocators'!$B$15:$W$15, 0),FALSE)*$E105), 0, VLOOKUP(VLOOKUP($A105, 'E4 TB Allocation Details'!$A$18:$L$205, MATCH("A &amp; G ID", 'E4 TB Allocation Details'!$A$18:$L$18, 0),FALSE), 'E2 Allocators'!$B$15:$W$361, MATCH('O5 Details by Class &amp; Accounts'!CF$18, 'E2 Allocators'!$B$15:$W$15, 0),FALSE)*$E105)</f>
        <v>0</v>
      </c>
      <c r="CG105" s="1411">
        <f>IF(ISERROR(VLOOKUP(VLOOKUP($A105, 'E4 TB Allocation Details'!$A$18:$L$205, MATCH("A &amp; G ID", 'E4 TB Allocation Details'!$A$18:$L$18, 0),FALSE), 'E2 Allocators'!$B$15:$W$361, MATCH('O5 Details by Class &amp; Accounts'!CG$18, 'E2 Allocators'!$B$15:$W$15, 0),FALSE)*$E105), 0, VLOOKUP(VLOOKUP($A105, 'E4 TB Allocation Details'!$A$18:$L$205, MATCH("A &amp; G ID", 'E4 TB Allocation Details'!$A$18:$L$18, 0),FALSE), 'E2 Allocators'!$B$15:$W$361, MATCH('O5 Details by Class &amp; Accounts'!CG$18, 'E2 Allocators'!$B$15:$W$15, 0),FALSE)*$E105)</f>
        <v>0</v>
      </c>
      <c r="CH105" s="1411">
        <f>IF(ISERROR(VLOOKUP(VLOOKUP($A105, 'E4 TB Allocation Details'!$A$18:$L$205, MATCH("A &amp; G ID", 'E4 TB Allocation Details'!$A$18:$L$18, 0),FALSE), 'E2 Allocators'!$B$15:$W$361, MATCH('O5 Details by Class &amp; Accounts'!CH$18, 'E2 Allocators'!$B$15:$W$15, 0),FALSE)*$E105), 0, VLOOKUP(VLOOKUP($A105, 'E4 TB Allocation Details'!$A$18:$L$205, MATCH("A &amp; G ID", 'E4 TB Allocation Details'!$A$18:$L$18, 0),FALSE), 'E2 Allocators'!$B$15:$W$361, MATCH('O5 Details by Class &amp; Accounts'!CH$18, 'E2 Allocators'!$B$15:$W$15, 0),FALSE)*$E105)</f>
        <v>0</v>
      </c>
      <c r="CI105" s="1411">
        <f>IF(ISERROR(VLOOKUP(VLOOKUP($A105, 'E4 TB Allocation Details'!$A$18:$L$205, MATCH("A &amp; G ID", 'E4 TB Allocation Details'!$A$18:$L$18, 0),FALSE), 'E2 Allocators'!$B$15:$W$361, MATCH('O5 Details by Class &amp; Accounts'!CI$18, 'E2 Allocators'!$B$15:$W$15, 0),FALSE)*$E105), 0, VLOOKUP(VLOOKUP($A105, 'E4 TB Allocation Details'!$A$18:$L$205, MATCH("A &amp; G ID", 'E4 TB Allocation Details'!$A$18:$L$18, 0),FALSE), 'E2 Allocators'!$B$15:$W$361, MATCH('O5 Details by Class &amp; Accounts'!CI$18, 'E2 Allocators'!$B$15:$W$15, 0),FALSE)*$E105)</f>
        <v>0</v>
      </c>
      <c r="CJ105" s="1411">
        <f>IF(ISERROR(VLOOKUP(VLOOKUP($A105, 'E4 TB Allocation Details'!$A$18:$L$205, MATCH("A &amp; G ID", 'E4 TB Allocation Details'!$A$18:$L$18, 0),FALSE), 'E2 Allocators'!$B$15:$W$361, MATCH('O5 Details by Class &amp; Accounts'!CJ$18, 'E2 Allocators'!$B$15:$W$15, 0),FALSE)*$E105), 0, VLOOKUP(VLOOKUP($A105, 'E4 TB Allocation Details'!$A$18:$L$205, MATCH("A &amp; G ID", 'E4 TB Allocation Details'!$A$18:$L$18, 0),FALSE), 'E2 Allocators'!$B$15:$W$361, MATCH('O5 Details by Class &amp; Accounts'!CJ$18, 'E2 Allocators'!$B$15:$W$15, 0),FALSE)*$E105)</f>
        <v>0</v>
      </c>
      <c r="CK105" s="1411">
        <f>IF(ISERROR(VLOOKUP(VLOOKUP($A105, 'E4 TB Allocation Details'!$A$18:$L$205, MATCH("A &amp; G ID", 'E4 TB Allocation Details'!$A$18:$L$18, 0),FALSE), 'E2 Allocators'!$B$15:$W$361, MATCH('O5 Details by Class &amp; Accounts'!CK$18, 'E2 Allocators'!$B$15:$W$15, 0),FALSE)*$E105), 0, VLOOKUP(VLOOKUP($A105, 'E4 TB Allocation Details'!$A$18:$L$205, MATCH("A &amp; G ID", 'E4 TB Allocation Details'!$A$18:$L$18, 0),FALSE), 'E2 Allocators'!$B$15:$W$361, MATCH('O5 Details by Class &amp; Accounts'!CK$18, 'E2 Allocators'!$B$15:$W$15, 0),FALSE)*$E105)</f>
        <v>0</v>
      </c>
      <c r="CL105" s="1411">
        <f>IF(ISERROR(VLOOKUP(VLOOKUP($A105, 'E4 TB Allocation Details'!$A$18:$L$205, MATCH("A &amp; G ID", 'E4 TB Allocation Details'!$A$18:$L$18, 0),FALSE), 'E2 Allocators'!$B$15:$W$361, MATCH('O5 Details by Class &amp; Accounts'!CL$18, 'E2 Allocators'!$B$15:$W$15, 0),FALSE)*$E105), 0, VLOOKUP(VLOOKUP($A105, 'E4 TB Allocation Details'!$A$18:$L$205, MATCH("A &amp; G ID", 'E4 TB Allocation Details'!$A$18:$L$18, 0),FALSE), 'E2 Allocators'!$B$15:$W$361, MATCH('O5 Details by Class &amp; Accounts'!CL$18, 'E2 Allocators'!$B$15:$W$15, 0),FALSE)*$E105)</f>
        <v>0</v>
      </c>
      <c r="CM105" s="1411">
        <f>IF(ISERROR(VLOOKUP(VLOOKUP($A105, 'E4 TB Allocation Details'!$A$18:$L$205, MATCH("A &amp; G ID", 'E4 TB Allocation Details'!$A$18:$L$18, 0),FALSE), 'E2 Allocators'!$B$15:$W$361, MATCH('O5 Details by Class &amp; Accounts'!CM$18, 'E2 Allocators'!$B$15:$W$15, 0),FALSE)*$E105), 0, VLOOKUP(VLOOKUP($A105, 'E4 TB Allocation Details'!$A$18:$L$205, MATCH("A &amp; G ID", 'E4 TB Allocation Details'!$A$18:$L$18, 0),FALSE), 'E2 Allocators'!$B$15:$W$361, MATCH('O5 Details by Class &amp; Accounts'!CM$18, 'E2 Allocators'!$B$15:$W$15, 0),FALSE)*$E105)</f>
        <v>0</v>
      </c>
      <c r="CN105" s="1411">
        <f t="shared" si="22"/>
        <v>0</v>
      </c>
      <c r="CO105" s="1791">
        <f t="shared" si="23"/>
        <v>0</v>
      </c>
      <c r="CQ105" s="2086" t="s">
        <v>401</v>
      </c>
    </row>
    <row r="106" spans="1:95" s="80" customFormat="1" ht="25.5">
      <c r="A106" s="1179">
        <v>4355</v>
      </c>
      <c r="B106" s="1180" t="s">
        <v>1434</v>
      </c>
      <c r="C106" s="1788">
        <f>IF(ISERROR(VLOOKUP($A106,'I3 TB Data'!$A$23:$H$458,MATCH('O5 Details by Class &amp; Accounts'!$C$18, 'I3 TB Data'!$A$23:$H$23,0),0)), 0, VLOOKUP($A106,'I3 TB Data'!$A$23:$H$458,MATCH('O5 Details by Class &amp; Accounts'!$C$18,'I3 TB Data'!$A$23:$H$23,0),0))</f>
        <v>0</v>
      </c>
      <c r="D106" s="1789"/>
      <c r="E106" s="1788">
        <f t="shared" si="17"/>
        <v>0</v>
      </c>
      <c r="F106" s="1790">
        <f>IF(ISERROR(VLOOKUP($A106, 'E1 Categorization'!A33:E122, MATCH("Customer Component", 'E1 Categorization'!$A$33:$E$33,0), 0)), 0, IF(VLOOKUP($A106, 'E1 Categorization'!A33:E122, MATCH("Customer Component", 'E1 Categorization'!$A$33:$E$33,0), 0)=0, 'O5 Details by Class &amp; Accounts'!$E106, IF(AND(VLOOKUP($A106, 'E1 Categorization'!A33:E122, MATCH("Customer Component", 'E1 Categorization'!$A$33:$E$33,0), 0) &gt;0, VLOOKUP($A106, 'E1 Categorization'!A33:E122, MATCH("Customer Component", 'E1 Categorization'!$A$33:$E$33,0), 0)&lt;1), 'O5 Details by Class &amp; Accounts'!$E106*(1-VLOOKUP($A106, 'E1 Categorization'!A33:E122, MATCH("Customer Component", 'E1 Categorization'!$A$33:$E$33,0), 0)), 0)))</f>
        <v>0</v>
      </c>
      <c r="G106" s="1790">
        <f>IF(ISERROR(VLOOKUP($A106, 'E1 Categorization'!A33:E122, MATCH("Customer Component", 'E1 Categorization'!$A$33:$E$33,0), 0)),0, IF(VLOOKUP($A106, 'E1 Categorization'!A33:E122, MATCH("Customer Component", 'E1 Categorization'!$A$33:$E$33,0), 0)=0, 0, IF(AND(VLOOKUP($A106, 'E1 Categorization'!A33:E122, MATCH("Customer Component", 'E1 Categorization'!$A$33:$E$33,0), 0) &gt;0, VLOOKUP($A106, 'E1 Categorization'!A33:E122, MATCH("Customer Component", 'E1 Categorization'!$A$33:$E$33,0), 0)&lt;1), 'O5 Details by Class &amp; Accounts'!$E106*(VLOOKUP($A106, 'E1 Categorization'!A33:E122, MATCH("Customer Component", 'E1 Categorization'!$A$33:$E$33,0), 0)), 'O5 Details by Class &amp; Accounts'!$E106)))</f>
        <v>0</v>
      </c>
      <c r="H106" s="1411">
        <f t="shared" si="18"/>
        <v>0</v>
      </c>
      <c r="I106" s="1411">
        <f>IF(ISERROR(VLOOKUP(VLOOKUP($A106, 'E4 TB Allocation Details'!$A$18:$L$205, MATCH("Demand ID", 'E4 TB Allocation Details'!$A$18:$L$18, 0),FALSE), 'E2 Allocators'!$B$15:$W$361, MATCH('O5 Details by Class &amp; Accounts'!I$18, 'E2 Allocators'!$B$15:$W$15, 0),FALSE)*$F106), 0, VLOOKUP(VLOOKUP($A106, 'E4 TB Allocation Details'!$A$18:$L$205, MATCH("Demand ID", 'E4 TB Allocation Details'!$A$18:$L$18, 0),FALSE), 'E2 Allocators'!$B$15:$W$361, MATCH('O5 Details by Class &amp; Accounts'!I$18, 'E2 Allocators'!$B$15:$W$15, 0),FALSE)*$F106)</f>
        <v>0</v>
      </c>
      <c r="J106" s="1411">
        <f>IF(ISERROR(VLOOKUP(VLOOKUP($A106, 'E4 TB Allocation Details'!$A$18:$L$205, MATCH("Demand ID", 'E4 TB Allocation Details'!$A$18:$L$18, 0),FALSE), 'E2 Allocators'!$B$15:$W$361, MATCH('O5 Details by Class &amp; Accounts'!J$18, 'E2 Allocators'!$B$15:$W$15, 0),FALSE)*$F106), 0, VLOOKUP(VLOOKUP($A106, 'E4 TB Allocation Details'!$A$18:$L$205, MATCH("Demand ID", 'E4 TB Allocation Details'!$A$18:$L$18, 0),FALSE), 'E2 Allocators'!$B$15:$W$361, MATCH('O5 Details by Class &amp; Accounts'!J$18, 'E2 Allocators'!$B$15:$W$15, 0),FALSE)*$F106)</f>
        <v>0</v>
      </c>
      <c r="K106" s="1411">
        <f>IF(ISERROR(VLOOKUP(VLOOKUP($A106, 'E4 TB Allocation Details'!$A$18:$L$205, MATCH("Demand ID", 'E4 TB Allocation Details'!$A$18:$L$18, 0),FALSE), 'E2 Allocators'!$B$15:$W$361, MATCH('O5 Details by Class &amp; Accounts'!K$18, 'E2 Allocators'!$B$15:$W$15, 0),FALSE)*$F106), 0, VLOOKUP(VLOOKUP($A106, 'E4 TB Allocation Details'!$A$18:$L$205, MATCH("Demand ID", 'E4 TB Allocation Details'!$A$18:$L$18, 0),FALSE), 'E2 Allocators'!$B$15:$W$361, MATCH('O5 Details by Class &amp; Accounts'!K$18, 'E2 Allocators'!$B$15:$W$15, 0),FALSE)*$F106)</f>
        <v>0</v>
      </c>
      <c r="L106" s="1411">
        <f>IF(ISERROR(VLOOKUP(VLOOKUP($A106, 'E4 TB Allocation Details'!$A$18:$L$205, MATCH("Demand ID", 'E4 TB Allocation Details'!$A$18:$L$18, 0),FALSE), 'E2 Allocators'!$B$15:$W$361, MATCH('O5 Details by Class &amp; Accounts'!L$18, 'E2 Allocators'!$B$15:$W$15, 0),FALSE)*$F106), 0, VLOOKUP(VLOOKUP($A106, 'E4 TB Allocation Details'!$A$18:$L$205, MATCH("Demand ID", 'E4 TB Allocation Details'!$A$18:$L$18, 0),FALSE), 'E2 Allocators'!$B$15:$W$361, MATCH('O5 Details by Class &amp; Accounts'!L$18, 'E2 Allocators'!$B$15:$W$15, 0),FALSE)*$F106)</f>
        <v>0</v>
      </c>
      <c r="M106" s="1411">
        <f>IF(ISERROR(VLOOKUP(VLOOKUP($A106, 'E4 TB Allocation Details'!$A$18:$L$205, MATCH("Demand ID", 'E4 TB Allocation Details'!$A$18:$L$18, 0),FALSE), 'E2 Allocators'!$B$15:$W$361, MATCH('O5 Details by Class &amp; Accounts'!M$18, 'E2 Allocators'!$B$15:$W$15, 0),FALSE)*$F106), 0, VLOOKUP(VLOOKUP($A106, 'E4 TB Allocation Details'!$A$18:$L$205, MATCH("Demand ID", 'E4 TB Allocation Details'!$A$18:$L$18, 0),FALSE), 'E2 Allocators'!$B$15:$W$361, MATCH('O5 Details by Class &amp; Accounts'!M$18, 'E2 Allocators'!$B$15:$W$15, 0),FALSE)*$F106)</f>
        <v>0</v>
      </c>
      <c r="N106" s="1411">
        <f>IF(ISERROR(VLOOKUP(VLOOKUP($A106, 'E4 TB Allocation Details'!$A$18:$L$205, MATCH("Demand ID", 'E4 TB Allocation Details'!$A$18:$L$18, 0),FALSE), 'E2 Allocators'!$B$15:$W$361, MATCH('O5 Details by Class &amp; Accounts'!N$18, 'E2 Allocators'!$B$15:$W$15, 0),FALSE)*$F106), 0, VLOOKUP(VLOOKUP($A106, 'E4 TB Allocation Details'!$A$18:$L$205, MATCH("Demand ID", 'E4 TB Allocation Details'!$A$18:$L$18, 0),FALSE), 'E2 Allocators'!$B$15:$W$361, MATCH('O5 Details by Class &amp; Accounts'!N$18, 'E2 Allocators'!$B$15:$W$15, 0),FALSE)*$F106)</f>
        <v>0</v>
      </c>
      <c r="O106" s="1411">
        <f>IF(ISERROR(VLOOKUP(VLOOKUP($A106, 'E4 TB Allocation Details'!$A$18:$L$205, MATCH("Demand ID", 'E4 TB Allocation Details'!$A$18:$L$18, 0),FALSE), 'E2 Allocators'!$B$15:$W$361, MATCH('O5 Details by Class &amp; Accounts'!O$18, 'E2 Allocators'!$B$15:$W$15, 0),FALSE)*$F106), 0, VLOOKUP(VLOOKUP($A106, 'E4 TB Allocation Details'!$A$18:$L$205, MATCH("Demand ID", 'E4 TB Allocation Details'!$A$18:$L$18, 0),FALSE), 'E2 Allocators'!$B$15:$W$361, MATCH('O5 Details by Class &amp; Accounts'!O$18, 'E2 Allocators'!$B$15:$W$15, 0),FALSE)*$F106)</f>
        <v>0</v>
      </c>
      <c r="P106" s="1411">
        <f>IF(ISERROR(VLOOKUP(VLOOKUP($A106, 'E4 TB Allocation Details'!$A$18:$L$205, MATCH("Demand ID", 'E4 TB Allocation Details'!$A$18:$L$18, 0),FALSE), 'E2 Allocators'!$B$15:$W$361, MATCH('O5 Details by Class &amp; Accounts'!P$18, 'E2 Allocators'!$B$15:$W$15, 0),FALSE)*$F106), 0, VLOOKUP(VLOOKUP($A106, 'E4 TB Allocation Details'!$A$18:$L$205, MATCH("Demand ID", 'E4 TB Allocation Details'!$A$18:$L$18, 0),FALSE), 'E2 Allocators'!$B$15:$W$361, MATCH('O5 Details by Class &amp; Accounts'!P$18, 'E2 Allocators'!$B$15:$W$15, 0),FALSE)*$F106)</f>
        <v>0</v>
      </c>
      <c r="Q106" s="1411">
        <f>IF(ISERROR(VLOOKUP(VLOOKUP($A106, 'E4 TB Allocation Details'!$A$18:$L$205, MATCH("Demand ID", 'E4 TB Allocation Details'!$A$18:$L$18, 0),FALSE), 'E2 Allocators'!$B$15:$W$361, MATCH('O5 Details by Class &amp; Accounts'!Q$18, 'E2 Allocators'!$B$15:$W$15, 0),FALSE)*$F106), 0, VLOOKUP(VLOOKUP($A106, 'E4 TB Allocation Details'!$A$18:$L$205, MATCH("Demand ID", 'E4 TB Allocation Details'!$A$18:$L$18, 0),FALSE), 'E2 Allocators'!$B$15:$W$361, MATCH('O5 Details by Class &amp; Accounts'!Q$18, 'E2 Allocators'!$B$15:$W$15, 0),FALSE)*$F106)</f>
        <v>0</v>
      </c>
      <c r="R106" s="1411">
        <f>IF(ISERROR(VLOOKUP(VLOOKUP($A106, 'E4 TB Allocation Details'!$A$18:$L$205, MATCH("Demand ID", 'E4 TB Allocation Details'!$A$18:$L$18, 0),FALSE), 'E2 Allocators'!$B$15:$W$361, MATCH('O5 Details by Class &amp; Accounts'!R$18, 'E2 Allocators'!$B$15:$W$15, 0),FALSE)*$F106), 0, VLOOKUP(VLOOKUP($A106, 'E4 TB Allocation Details'!$A$18:$L$205, MATCH("Demand ID", 'E4 TB Allocation Details'!$A$18:$L$18, 0),FALSE), 'E2 Allocators'!$B$15:$W$361, MATCH('O5 Details by Class &amp; Accounts'!R$18, 'E2 Allocators'!$B$15:$W$15, 0),FALSE)*$F106)</f>
        <v>0</v>
      </c>
      <c r="S106" s="1411">
        <f>IF(ISERROR(VLOOKUP(VLOOKUP($A106, 'E4 TB Allocation Details'!$A$18:$L$205, MATCH("Demand ID", 'E4 TB Allocation Details'!$A$18:$L$18, 0),FALSE), 'E2 Allocators'!$B$15:$W$361, MATCH('O5 Details by Class &amp; Accounts'!S$18, 'E2 Allocators'!$B$15:$W$15, 0),FALSE)*$F106), 0, VLOOKUP(VLOOKUP($A106, 'E4 TB Allocation Details'!$A$18:$L$205, MATCH("Demand ID", 'E4 TB Allocation Details'!$A$18:$L$18, 0),FALSE), 'E2 Allocators'!$B$15:$W$361, MATCH('O5 Details by Class &amp; Accounts'!S$18, 'E2 Allocators'!$B$15:$W$15, 0),FALSE)*$F106)</f>
        <v>0</v>
      </c>
      <c r="T106" s="1411">
        <f>IF(ISERROR(VLOOKUP(VLOOKUP($A106, 'E4 TB Allocation Details'!$A$18:$L$205, MATCH("Demand ID", 'E4 TB Allocation Details'!$A$18:$L$18, 0),FALSE), 'E2 Allocators'!$B$15:$W$361, MATCH('O5 Details by Class &amp; Accounts'!T$18, 'E2 Allocators'!$B$15:$W$15, 0),FALSE)*$F106), 0, VLOOKUP(VLOOKUP($A106, 'E4 TB Allocation Details'!$A$18:$L$205, MATCH("Demand ID", 'E4 TB Allocation Details'!$A$18:$L$18, 0),FALSE), 'E2 Allocators'!$B$15:$W$361, MATCH('O5 Details by Class &amp; Accounts'!T$18, 'E2 Allocators'!$B$15:$W$15, 0),FALSE)*$F106)</f>
        <v>0</v>
      </c>
      <c r="U106" s="1411">
        <f>IF(ISERROR(VLOOKUP(VLOOKUP($A106, 'E4 TB Allocation Details'!$A$18:$L$205, MATCH("Demand ID", 'E4 TB Allocation Details'!$A$18:$L$18, 0),FALSE), 'E2 Allocators'!$B$15:$W$361, MATCH('O5 Details by Class &amp; Accounts'!U$18, 'E2 Allocators'!$B$15:$W$15, 0),FALSE)*$F106), 0, VLOOKUP(VLOOKUP($A106, 'E4 TB Allocation Details'!$A$18:$L$205, MATCH("Demand ID", 'E4 TB Allocation Details'!$A$18:$L$18, 0),FALSE), 'E2 Allocators'!$B$15:$W$361, MATCH('O5 Details by Class &amp; Accounts'!U$18, 'E2 Allocators'!$B$15:$W$15, 0),FALSE)*$F106)</f>
        <v>0</v>
      </c>
      <c r="V106" s="1411">
        <f>IF(ISERROR(VLOOKUP(VLOOKUP($A106, 'E4 TB Allocation Details'!$A$18:$L$205, MATCH("Demand ID", 'E4 TB Allocation Details'!$A$18:$L$18, 0),FALSE), 'E2 Allocators'!$B$15:$W$361, MATCH('O5 Details by Class &amp; Accounts'!V$18, 'E2 Allocators'!$B$15:$W$15, 0),FALSE)*$F106), 0, VLOOKUP(VLOOKUP($A106, 'E4 TB Allocation Details'!$A$18:$L$205, MATCH("Demand ID", 'E4 TB Allocation Details'!$A$18:$L$18, 0),FALSE), 'E2 Allocators'!$B$15:$W$361, MATCH('O5 Details by Class &amp; Accounts'!V$18, 'E2 Allocators'!$B$15:$W$15, 0),FALSE)*$F106)</f>
        <v>0</v>
      </c>
      <c r="W106" s="1411">
        <f>IF(ISERROR(VLOOKUP(VLOOKUP($A106, 'E4 TB Allocation Details'!$A$18:$L$205, MATCH("Demand ID", 'E4 TB Allocation Details'!$A$18:$L$18, 0),FALSE), 'E2 Allocators'!$B$15:$W$361, MATCH('O5 Details by Class &amp; Accounts'!W$18, 'E2 Allocators'!$B$15:$W$15, 0),FALSE)*$F106), 0, VLOOKUP(VLOOKUP($A106, 'E4 TB Allocation Details'!$A$18:$L$205, MATCH("Demand ID", 'E4 TB Allocation Details'!$A$18:$L$18, 0),FALSE), 'E2 Allocators'!$B$15:$W$361, MATCH('O5 Details by Class &amp; Accounts'!W$18, 'E2 Allocators'!$B$15:$W$15, 0),FALSE)*$F106)</f>
        <v>0</v>
      </c>
      <c r="X106" s="1411">
        <f>IF(ISERROR(VLOOKUP(VLOOKUP($A106, 'E4 TB Allocation Details'!$A$18:$L$205, MATCH("Demand ID", 'E4 TB Allocation Details'!$A$18:$L$18, 0),FALSE), 'E2 Allocators'!$B$15:$W$361, MATCH('O5 Details by Class &amp; Accounts'!X$18, 'E2 Allocators'!$B$15:$W$15, 0),FALSE)*$F106), 0, VLOOKUP(VLOOKUP($A106, 'E4 TB Allocation Details'!$A$18:$L$205, MATCH("Demand ID", 'E4 TB Allocation Details'!$A$18:$L$18, 0),FALSE), 'E2 Allocators'!$B$15:$W$361, MATCH('O5 Details by Class &amp; Accounts'!X$18, 'E2 Allocators'!$B$15:$W$15, 0),FALSE)*$F106)</f>
        <v>0</v>
      </c>
      <c r="Y106" s="1411">
        <f>IF(ISERROR(VLOOKUP(VLOOKUP($A106, 'E4 TB Allocation Details'!$A$18:$L$205, MATCH("Demand ID", 'E4 TB Allocation Details'!$A$18:$L$18, 0),FALSE), 'E2 Allocators'!$B$15:$W$361, MATCH('O5 Details by Class &amp; Accounts'!Y$18, 'E2 Allocators'!$B$15:$W$15, 0),FALSE)*$F106), 0, VLOOKUP(VLOOKUP($A106, 'E4 TB Allocation Details'!$A$18:$L$205, MATCH("Demand ID", 'E4 TB Allocation Details'!$A$18:$L$18, 0),FALSE), 'E2 Allocators'!$B$15:$W$361, MATCH('O5 Details by Class &amp; Accounts'!Y$18, 'E2 Allocators'!$B$15:$W$15, 0),FALSE)*$F106)</f>
        <v>0</v>
      </c>
      <c r="Z106" s="1411">
        <f>IF(ISERROR(VLOOKUP(VLOOKUP($A106, 'E4 TB Allocation Details'!$A$18:$L$205, MATCH("Demand ID", 'E4 TB Allocation Details'!$A$18:$L$18, 0),FALSE), 'E2 Allocators'!$B$15:$W$361, MATCH('O5 Details by Class &amp; Accounts'!Z$18, 'E2 Allocators'!$B$15:$W$15, 0),FALSE)*$F106), 0, VLOOKUP(VLOOKUP($A106, 'E4 TB Allocation Details'!$A$18:$L$205, MATCH("Demand ID", 'E4 TB Allocation Details'!$A$18:$L$18, 0),FALSE), 'E2 Allocators'!$B$15:$W$361, MATCH('O5 Details by Class &amp; Accounts'!Z$18, 'E2 Allocators'!$B$15:$W$15, 0),FALSE)*$F106)</f>
        <v>0</v>
      </c>
      <c r="AA106" s="1411">
        <f>IF(ISERROR(VLOOKUP(VLOOKUP($A106, 'E4 TB Allocation Details'!$A$18:$L$205, MATCH("Demand ID", 'E4 TB Allocation Details'!$A$18:$L$18, 0),FALSE), 'E2 Allocators'!$B$15:$W$361, MATCH('O5 Details by Class &amp; Accounts'!AA$18, 'E2 Allocators'!$B$15:$W$15, 0),FALSE)*$F106), 0, VLOOKUP(VLOOKUP($A106, 'E4 TB Allocation Details'!$A$18:$L$205, MATCH("Demand ID", 'E4 TB Allocation Details'!$A$18:$L$18, 0),FALSE), 'E2 Allocators'!$B$15:$W$361, MATCH('O5 Details by Class &amp; Accounts'!AA$18, 'E2 Allocators'!$B$15:$W$15, 0),FALSE)*$F106)</f>
        <v>0</v>
      </c>
      <c r="AB106" s="1411">
        <f>IF(ISERROR(VLOOKUP(VLOOKUP($A106, 'E4 TB Allocation Details'!$A$18:$L$205, MATCH("Demand ID", 'E4 TB Allocation Details'!$A$18:$L$18, 0),FALSE), 'E2 Allocators'!$B$15:$W$361, MATCH('O5 Details by Class &amp; Accounts'!AB$18, 'E2 Allocators'!$B$15:$W$15, 0),FALSE)*$F106), 0, VLOOKUP(VLOOKUP($A106, 'E4 TB Allocation Details'!$A$18:$L$205, MATCH("Demand ID", 'E4 TB Allocation Details'!$A$18:$L$18, 0),FALSE), 'E2 Allocators'!$B$15:$W$361, MATCH('O5 Details by Class &amp; Accounts'!AB$18, 'E2 Allocators'!$B$15:$W$15, 0),FALSE)*$F106)</f>
        <v>0</v>
      </c>
      <c r="AC106" s="1411">
        <f t="shared" si="19"/>
        <v>0</v>
      </c>
      <c r="AD106" s="1411">
        <f>IF(ISERROR(VLOOKUP(VLOOKUP($A106, 'E4 TB Allocation Details'!$A$18:$L$205, MATCH("Customer ID", 'E4 TB Allocation Details'!$A$18:$L$18, 0),FALSE), 'E2 Allocators'!$B$15:$W$361, MATCH('O5 Details by Class &amp; Accounts'!AD$18, 'E2 Allocators'!$B$15:$W$15, 0),FALSE)*$G106), 0, VLOOKUP(VLOOKUP($A106, 'E4 TB Allocation Details'!$A$18:$L$205, MATCH("Customer ID", 'E4 TB Allocation Details'!$A$18:$L$18, 0),FALSE), 'E2 Allocators'!$B$15:$W$361, MATCH('O5 Details by Class &amp; Accounts'!AD$18, 'E2 Allocators'!$B$15:$W$15, 0),FALSE)*$G106)</f>
        <v>0</v>
      </c>
      <c r="AE106" s="1411">
        <f>IF(ISERROR(VLOOKUP(VLOOKUP($A106, 'E4 TB Allocation Details'!$A$18:$L$205, MATCH("Customer ID", 'E4 TB Allocation Details'!$A$18:$L$18, 0),FALSE), 'E2 Allocators'!$B$15:$W$361, MATCH('O5 Details by Class &amp; Accounts'!AE$18, 'E2 Allocators'!$B$15:$W$15, 0),FALSE)*$G106), 0, VLOOKUP(VLOOKUP($A106, 'E4 TB Allocation Details'!$A$18:$L$205, MATCH("Customer ID", 'E4 TB Allocation Details'!$A$18:$L$18, 0),FALSE), 'E2 Allocators'!$B$15:$W$361, MATCH('O5 Details by Class &amp; Accounts'!AE$18, 'E2 Allocators'!$B$15:$W$15, 0),FALSE)*$G106)</f>
        <v>0</v>
      </c>
      <c r="AF106" s="1411">
        <f>IF(ISERROR(VLOOKUP(VLOOKUP($A106, 'E4 TB Allocation Details'!$A$18:$L$205, MATCH("Customer ID", 'E4 TB Allocation Details'!$A$18:$L$18, 0),FALSE), 'E2 Allocators'!$B$15:$W$361, MATCH('O5 Details by Class &amp; Accounts'!AF$18, 'E2 Allocators'!$B$15:$W$15, 0),FALSE)*$G106), 0, VLOOKUP(VLOOKUP($A106, 'E4 TB Allocation Details'!$A$18:$L$205, MATCH("Customer ID", 'E4 TB Allocation Details'!$A$18:$L$18, 0),FALSE), 'E2 Allocators'!$B$15:$W$361, MATCH('O5 Details by Class &amp; Accounts'!AF$18, 'E2 Allocators'!$B$15:$W$15, 0),FALSE)*$G106)</f>
        <v>0</v>
      </c>
      <c r="AG106" s="1411">
        <f>IF(ISERROR(VLOOKUP(VLOOKUP($A106, 'E4 TB Allocation Details'!$A$18:$L$205, MATCH("Customer ID", 'E4 TB Allocation Details'!$A$18:$L$18, 0),FALSE), 'E2 Allocators'!$B$15:$W$361, MATCH('O5 Details by Class &amp; Accounts'!AG$18, 'E2 Allocators'!$B$15:$W$15, 0),FALSE)*$G106), 0, VLOOKUP(VLOOKUP($A106, 'E4 TB Allocation Details'!$A$18:$L$205, MATCH("Customer ID", 'E4 TB Allocation Details'!$A$18:$L$18, 0),FALSE), 'E2 Allocators'!$B$15:$W$361, MATCH('O5 Details by Class &amp; Accounts'!AG$18, 'E2 Allocators'!$B$15:$W$15, 0),FALSE)*$G106)</f>
        <v>0</v>
      </c>
      <c r="AH106" s="1411">
        <f>IF(ISERROR(VLOOKUP(VLOOKUP($A106, 'E4 TB Allocation Details'!$A$18:$L$205, MATCH("Customer ID", 'E4 TB Allocation Details'!$A$18:$L$18, 0),FALSE), 'E2 Allocators'!$B$15:$W$361, MATCH('O5 Details by Class &amp; Accounts'!AH$18, 'E2 Allocators'!$B$15:$W$15, 0),FALSE)*$G106), 0, VLOOKUP(VLOOKUP($A106, 'E4 TB Allocation Details'!$A$18:$L$205, MATCH("Customer ID", 'E4 TB Allocation Details'!$A$18:$L$18, 0),FALSE), 'E2 Allocators'!$B$15:$W$361, MATCH('O5 Details by Class &amp; Accounts'!AH$18, 'E2 Allocators'!$B$15:$W$15, 0),FALSE)*$G106)</f>
        <v>0</v>
      </c>
      <c r="AI106" s="1411">
        <f>IF(ISERROR(VLOOKUP(VLOOKUP($A106, 'E4 TB Allocation Details'!$A$18:$L$205, MATCH("Customer ID", 'E4 TB Allocation Details'!$A$18:$L$18, 0),FALSE), 'E2 Allocators'!$B$15:$W$361, MATCH('O5 Details by Class &amp; Accounts'!AI$18, 'E2 Allocators'!$B$15:$W$15, 0),FALSE)*$G106), 0, VLOOKUP(VLOOKUP($A106, 'E4 TB Allocation Details'!$A$18:$L$205, MATCH("Customer ID", 'E4 TB Allocation Details'!$A$18:$L$18, 0),FALSE), 'E2 Allocators'!$B$15:$W$361, MATCH('O5 Details by Class &amp; Accounts'!AI$18, 'E2 Allocators'!$B$15:$W$15, 0),FALSE)*$G106)</f>
        <v>0</v>
      </c>
      <c r="AJ106" s="1411">
        <f>IF(ISERROR(VLOOKUP(VLOOKUP($A106, 'E4 TB Allocation Details'!$A$18:$L$205, MATCH("Customer ID", 'E4 TB Allocation Details'!$A$18:$L$18, 0),FALSE), 'E2 Allocators'!$B$15:$W$361, MATCH('O5 Details by Class &amp; Accounts'!AJ$18, 'E2 Allocators'!$B$15:$W$15, 0),FALSE)*$G106), 0, VLOOKUP(VLOOKUP($A106, 'E4 TB Allocation Details'!$A$18:$L$205, MATCH("Customer ID", 'E4 TB Allocation Details'!$A$18:$L$18, 0),FALSE), 'E2 Allocators'!$B$15:$W$361, MATCH('O5 Details by Class &amp; Accounts'!AJ$18, 'E2 Allocators'!$B$15:$W$15, 0),FALSE)*$G106)</f>
        <v>0</v>
      </c>
      <c r="AK106" s="1411">
        <f>IF(ISERROR(VLOOKUP(VLOOKUP($A106, 'E4 TB Allocation Details'!$A$18:$L$205, MATCH("Customer ID", 'E4 TB Allocation Details'!$A$18:$L$18, 0),FALSE), 'E2 Allocators'!$B$15:$W$361, MATCH('O5 Details by Class &amp; Accounts'!AK$18, 'E2 Allocators'!$B$15:$W$15, 0),FALSE)*$G106), 0, VLOOKUP(VLOOKUP($A106, 'E4 TB Allocation Details'!$A$18:$L$205, MATCH("Customer ID", 'E4 TB Allocation Details'!$A$18:$L$18, 0),FALSE), 'E2 Allocators'!$B$15:$W$361, MATCH('O5 Details by Class &amp; Accounts'!AK$18, 'E2 Allocators'!$B$15:$W$15, 0),FALSE)*$G106)</f>
        <v>0</v>
      </c>
      <c r="AL106" s="1411">
        <f>IF(ISERROR(VLOOKUP(VLOOKUP($A106, 'E4 TB Allocation Details'!$A$18:$L$205, MATCH("Customer ID", 'E4 TB Allocation Details'!$A$18:$L$18, 0),FALSE), 'E2 Allocators'!$B$15:$W$361, MATCH('O5 Details by Class &amp; Accounts'!AL$18, 'E2 Allocators'!$B$15:$W$15, 0),FALSE)*$G106), 0, VLOOKUP(VLOOKUP($A106, 'E4 TB Allocation Details'!$A$18:$L$205, MATCH("Customer ID", 'E4 TB Allocation Details'!$A$18:$L$18, 0),FALSE), 'E2 Allocators'!$B$15:$W$361, MATCH('O5 Details by Class &amp; Accounts'!AL$18, 'E2 Allocators'!$B$15:$W$15, 0),FALSE)*$G106)</f>
        <v>0</v>
      </c>
      <c r="AM106" s="1411">
        <f>IF(ISERROR(VLOOKUP(VLOOKUP($A106, 'E4 TB Allocation Details'!$A$18:$L$205, MATCH("Customer ID", 'E4 TB Allocation Details'!$A$18:$L$18, 0),FALSE), 'E2 Allocators'!$B$15:$W$361, MATCH('O5 Details by Class &amp; Accounts'!AM$18, 'E2 Allocators'!$B$15:$W$15, 0),FALSE)*$G106), 0, VLOOKUP(VLOOKUP($A106, 'E4 TB Allocation Details'!$A$18:$L$205, MATCH("Customer ID", 'E4 TB Allocation Details'!$A$18:$L$18, 0),FALSE), 'E2 Allocators'!$B$15:$W$361, MATCH('O5 Details by Class &amp; Accounts'!AM$18, 'E2 Allocators'!$B$15:$W$15, 0),FALSE)*$G106)</f>
        <v>0</v>
      </c>
      <c r="AN106" s="1411">
        <f>IF(ISERROR(VLOOKUP(VLOOKUP($A106, 'E4 TB Allocation Details'!$A$18:$L$205, MATCH("Customer ID", 'E4 TB Allocation Details'!$A$18:$L$18, 0),FALSE), 'E2 Allocators'!$B$15:$W$361, MATCH('O5 Details by Class &amp; Accounts'!AN$18, 'E2 Allocators'!$B$15:$W$15, 0),FALSE)*$G106), 0, VLOOKUP(VLOOKUP($A106, 'E4 TB Allocation Details'!$A$18:$L$205, MATCH("Customer ID", 'E4 TB Allocation Details'!$A$18:$L$18, 0),FALSE), 'E2 Allocators'!$B$15:$W$361, MATCH('O5 Details by Class &amp; Accounts'!AN$18, 'E2 Allocators'!$B$15:$W$15, 0),FALSE)*$G106)</f>
        <v>0</v>
      </c>
      <c r="AO106" s="1411">
        <f>IF(ISERROR(VLOOKUP(VLOOKUP($A106, 'E4 TB Allocation Details'!$A$18:$L$205, MATCH("Customer ID", 'E4 TB Allocation Details'!$A$18:$L$18, 0),FALSE), 'E2 Allocators'!$B$15:$W$361, MATCH('O5 Details by Class &amp; Accounts'!AO$18, 'E2 Allocators'!$B$15:$W$15, 0),FALSE)*$G106), 0, VLOOKUP(VLOOKUP($A106, 'E4 TB Allocation Details'!$A$18:$L$205, MATCH("Customer ID", 'E4 TB Allocation Details'!$A$18:$L$18, 0),FALSE), 'E2 Allocators'!$B$15:$W$361, MATCH('O5 Details by Class &amp; Accounts'!AO$18, 'E2 Allocators'!$B$15:$W$15, 0),FALSE)*$G106)</f>
        <v>0</v>
      </c>
      <c r="AP106" s="1411">
        <f>IF(ISERROR(VLOOKUP(VLOOKUP($A106, 'E4 TB Allocation Details'!$A$18:$L$205, MATCH("Customer ID", 'E4 TB Allocation Details'!$A$18:$L$18, 0),FALSE), 'E2 Allocators'!$B$15:$W$361, MATCH('O5 Details by Class &amp; Accounts'!AP$18, 'E2 Allocators'!$B$15:$W$15, 0),FALSE)*$G106), 0, VLOOKUP(VLOOKUP($A106, 'E4 TB Allocation Details'!$A$18:$L$205, MATCH("Customer ID", 'E4 TB Allocation Details'!$A$18:$L$18, 0),FALSE), 'E2 Allocators'!$B$15:$W$361, MATCH('O5 Details by Class &amp; Accounts'!AP$18, 'E2 Allocators'!$B$15:$W$15, 0),FALSE)*$G106)</f>
        <v>0</v>
      </c>
      <c r="AQ106" s="1411">
        <f>IF(ISERROR(VLOOKUP(VLOOKUP($A106, 'E4 TB Allocation Details'!$A$18:$L$205, MATCH("Customer ID", 'E4 TB Allocation Details'!$A$18:$L$18, 0),FALSE), 'E2 Allocators'!$B$15:$W$361, MATCH('O5 Details by Class &amp; Accounts'!AQ$18, 'E2 Allocators'!$B$15:$W$15, 0),FALSE)*$G106), 0, VLOOKUP(VLOOKUP($A106, 'E4 TB Allocation Details'!$A$18:$L$205, MATCH("Customer ID", 'E4 TB Allocation Details'!$A$18:$L$18, 0),FALSE), 'E2 Allocators'!$B$15:$W$361, MATCH('O5 Details by Class &amp; Accounts'!AQ$18, 'E2 Allocators'!$B$15:$W$15, 0),FALSE)*$G106)</f>
        <v>0</v>
      </c>
      <c r="AR106" s="1411">
        <f>IF(ISERROR(VLOOKUP(VLOOKUP($A106, 'E4 TB Allocation Details'!$A$18:$L$205, MATCH("Customer ID", 'E4 TB Allocation Details'!$A$18:$L$18, 0),FALSE), 'E2 Allocators'!$B$15:$W$361, MATCH('O5 Details by Class &amp; Accounts'!AR$18, 'E2 Allocators'!$B$15:$W$15, 0),FALSE)*$G106), 0, VLOOKUP(VLOOKUP($A106, 'E4 TB Allocation Details'!$A$18:$L$205, MATCH("Customer ID", 'E4 TB Allocation Details'!$A$18:$L$18, 0),FALSE), 'E2 Allocators'!$B$15:$W$361, MATCH('O5 Details by Class &amp; Accounts'!AR$18, 'E2 Allocators'!$B$15:$W$15, 0),FALSE)*$G106)</f>
        <v>0</v>
      </c>
      <c r="AS106" s="1411">
        <f>IF(ISERROR(VLOOKUP(VLOOKUP($A106, 'E4 TB Allocation Details'!$A$18:$L$205, MATCH("Customer ID", 'E4 TB Allocation Details'!$A$18:$L$18, 0),FALSE), 'E2 Allocators'!$B$15:$W$361, MATCH('O5 Details by Class &amp; Accounts'!AS$18, 'E2 Allocators'!$B$15:$W$15, 0),FALSE)*$G106), 0, VLOOKUP(VLOOKUP($A106, 'E4 TB Allocation Details'!$A$18:$L$205, MATCH("Customer ID", 'E4 TB Allocation Details'!$A$18:$L$18, 0),FALSE), 'E2 Allocators'!$B$15:$W$361, MATCH('O5 Details by Class &amp; Accounts'!AS$18, 'E2 Allocators'!$B$15:$W$15, 0),FALSE)*$G106)</f>
        <v>0</v>
      </c>
      <c r="AT106" s="1411">
        <f>IF(ISERROR(VLOOKUP(VLOOKUP($A106, 'E4 TB Allocation Details'!$A$18:$L$205, MATCH("Customer ID", 'E4 TB Allocation Details'!$A$18:$L$18, 0),FALSE), 'E2 Allocators'!$B$15:$W$361, MATCH('O5 Details by Class &amp; Accounts'!AT$18, 'E2 Allocators'!$B$15:$W$15, 0),FALSE)*$G106), 0, VLOOKUP(VLOOKUP($A106, 'E4 TB Allocation Details'!$A$18:$L$205, MATCH("Customer ID", 'E4 TB Allocation Details'!$A$18:$L$18, 0),FALSE), 'E2 Allocators'!$B$15:$W$361, MATCH('O5 Details by Class &amp; Accounts'!AT$18, 'E2 Allocators'!$B$15:$W$15, 0),FALSE)*$G106)</f>
        <v>0</v>
      </c>
      <c r="AU106" s="1411">
        <f>IF(ISERROR(VLOOKUP(VLOOKUP($A106, 'E4 TB Allocation Details'!$A$18:$L$205, MATCH("Customer ID", 'E4 TB Allocation Details'!$A$18:$L$18, 0),FALSE), 'E2 Allocators'!$B$15:$W$361, MATCH('O5 Details by Class &amp; Accounts'!AU$18, 'E2 Allocators'!$B$15:$W$15, 0),FALSE)*$G106), 0, VLOOKUP(VLOOKUP($A106, 'E4 TB Allocation Details'!$A$18:$L$205, MATCH("Customer ID", 'E4 TB Allocation Details'!$A$18:$L$18, 0),FALSE), 'E2 Allocators'!$B$15:$W$361, MATCH('O5 Details by Class &amp; Accounts'!AU$18, 'E2 Allocators'!$B$15:$W$15, 0),FALSE)*$G106)</f>
        <v>0</v>
      </c>
      <c r="AV106" s="1411">
        <f>IF(ISERROR(VLOOKUP(VLOOKUP($A106, 'E4 TB Allocation Details'!$A$18:$L$205, MATCH("Customer ID", 'E4 TB Allocation Details'!$A$18:$L$18, 0),FALSE), 'E2 Allocators'!$B$15:$W$361, MATCH('O5 Details by Class &amp; Accounts'!AV$18, 'E2 Allocators'!$B$15:$W$15, 0),FALSE)*$G106), 0, VLOOKUP(VLOOKUP($A106, 'E4 TB Allocation Details'!$A$18:$L$205, MATCH("Customer ID", 'E4 TB Allocation Details'!$A$18:$L$18, 0),FALSE), 'E2 Allocators'!$B$15:$W$361, MATCH('O5 Details by Class &amp; Accounts'!AV$18, 'E2 Allocators'!$B$15:$W$15, 0),FALSE)*$G106)</f>
        <v>0</v>
      </c>
      <c r="AW106" s="1411">
        <f>IF(ISERROR(VLOOKUP(VLOOKUP($A106, 'E4 TB Allocation Details'!$A$18:$L$205, MATCH("Customer ID", 'E4 TB Allocation Details'!$A$18:$L$18, 0),FALSE), 'E2 Allocators'!$B$15:$W$361, MATCH('O5 Details by Class &amp; Accounts'!AW$18, 'E2 Allocators'!$B$15:$W$15, 0),FALSE)*$G106), 0, VLOOKUP(VLOOKUP($A106, 'E4 TB Allocation Details'!$A$18:$L$205, MATCH("Customer ID", 'E4 TB Allocation Details'!$A$18:$L$18, 0),FALSE), 'E2 Allocators'!$B$15:$W$361, MATCH('O5 Details by Class &amp; Accounts'!AW$18, 'E2 Allocators'!$B$15:$W$15, 0),FALSE)*$G106)</f>
        <v>0</v>
      </c>
      <c r="AX106" s="1411">
        <f t="shared" si="20"/>
        <v>0</v>
      </c>
      <c r="AY106" s="1411">
        <f>IF(ISERROR(VLOOKUP(VLOOKUP($A106, 'E4 TB Allocation Details'!$A$18:$L$205, MATCH("Misc ID", 'E4 TB Allocation Details'!$A$18:$L$18, 0),FALSE), 'E2 Allocators'!$B$15:$W$361, MATCH('O5 Details by Class &amp; Accounts'!AY$18, 'E2 Allocators'!$B$15:$W$15, 0),FALSE)*$E106), 0, VLOOKUP(VLOOKUP($A106, 'E4 TB Allocation Details'!$A$18:$L$205, MATCH("Misc ID", 'E4 TB Allocation Details'!$A$18:$L$18, 0),FALSE), 'E2 Allocators'!$B$15:$W$361, MATCH('O5 Details by Class &amp; Accounts'!AY$18, 'E2 Allocators'!$B$15:$W$15, 0),FALSE)*$E106)</f>
        <v>0</v>
      </c>
      <c r="AZ106" s="1411">
        <f>IF(ISERROR(VLOOKUP(VLOOKUP($A106, 'E4 TB Allocation Details'!$A$18:$L$205, MATCH("Misc ID", 'E4 TB Allocation Details'!$A$18:$L$18, 0),FALSE), 'E2 Allocators'!$B$15:$W$361, MATCH('O5 Details by Class &amp; Accounts'!AZ$18, 'E2 Allocators'!$B$15:$W$15, 0),FALSE)*$E106), 0, VLOOKUP(VLOOKUP($A106, 'E4 TB Allocation Details'!$A$18:$L$205, MATCH("Misc ID", 'E4 TB Allocation Details'!$A$18:$L$18, 0),FALSE), 'E2 Allocators'!$B$15:$W$361, MATCH('O5 Details by Class &amp; Accounts'!AZ$18, 'E2 Allocators'!$B$15:$W$15, 0),FALSE)*$E106)</f>
        <v>0</v>
      </c>
      <c r="BA106" s="1411">
        <f>IF(ISERROR(VLOOKUP(VLOOKUP($A106, 'E4 TB Allocation Details'!$A$18:$L$205, MATCH("Misc ID", 'E4 TB Allocation Details'!$A$18:$L$18, 0),FALSE), 'E2 Allocators'!$B$15:$W$361, MATCH('O5 Details by Class &amp; Accounts'!BA$18, 'E2 Allocators'!$B$15:$W$15, 0),FALSE)*$E106), 0, VLOOKUP(VLOOKUP($A106, 'E4 TB Allocation Details'!$A$18:$L$205, MATCH("Misc ID", 'E4 TB Allocation Details'!$A$18:$L$18, 0),FALSE), 'E2 Allocators'!$B$15:$W$361, MATCH('O5 Details by Class &amp; Accounts'!BA$18, 'E2 Allocators'!$B$15:$W$15, 0),FALSE)*$E106)</f>
        <v>0</v>
      </c>
      <c r="BB106" s="1411">
        <f>IF(ISERROR(VLOOKUP(VLOOKUP($A106, 'E4 TB Allocation Details'!$A$18:$L$205, MATCH("Misc ID", 'E4 TB Allocation Details'!$A$18:$L$18, 0),FALSE), 'E2 Allocators'!$B$15:$W$361, MATCH('O5 Details by Class &amp; Accounts'!BB$18, 'E2 Allocators'!$B$15:$W$15, 0),FALSE)*$E106), 0, VLOOKUP(VLOOKUP($A106, 'E4 TB Allocation Details'!$A$18:$L$205, MATCH("Misc ID", 'E4 TB Allocation Details'!$A$18:$L$18, 0),FALSE), 'E2 Allocators'!$B$15:$W$361, MATCH('O5 Details by Class &amp; Accounts'!BB$18, 'E2 Allocators'!$B$15:$W$15, 0),FALSE)*$E106)</f>
        <v>0</v>
      </c>
      <c r="BC106" s="1411">
        <f>IF(ISERROR(VLOOKUP(VLOOKUP($A106, 'E4 TB Allocation Details'!$A$18:$L$205, MATCH("Misc ID", 'E4 TB Allocation Details'!$A$18:$L$18, 0),FALSE), 'E2 Allocators'!$B$15:$W$361, MATCH('O5 Details by Class &amp; Accounts'!BC$18, 'E2 Allocators'!$B$15:$W$15, 0),FALSE)*$E106), 0, VLOOKUP(VLOOKUP($A106, 'E4 TB Allocation Details'!$A$18:$L$205, MATCH("Misc ID", 'E4 TB Allocation Details'!$A$18:$L$18, 0),FALSE), 'E2 Allocators'!$B$15:$W$361, MATCH('O5 Details by Class &amp; Accounts'!BC$18, 'E2 Allocators'!$B$15:$W$15, 0),FALSE)*$E106)</f>
        <v>0</v>
      </c>
      <c r="BD106" s="1411">
        <f>IF(ISERROR(VLOOKUP(VLOOKUP($A106, 'E4 TB Allocation Details'!$A$18:$L$205, MATCH("Misc ID", 'E4 TB Allocation Details'!$A$18:$L$18, 0),FALSE), 'E2 Allocators'!$B$15:$W$361, MATCH('O5 Details by Class &amp; Accounts'!BD$18, 'E2 Allocators'!$B$15:$W$15, 0),FALSE)*$E106), 0, VLOOKUP(VLOOKUP($A106, 'E4 TB Allocation Details'!$A$18:$L$205, MATCH("Misc ID", 'E4 TB Allocation Details'!$A$18:$L$18, 0),FALSE), 'E2 Allocators'!$B$15:$W$361, MATCH('O5 Details by Class &amp; Accounts'!BD$18, 'E2 Allocators'!$B$15:$W$15, 0),FALSE)*$E106)</f>
        <v>0</v>
      </c>
      <c r="BE106" s="1411">
        <f>IF(ISERROR(VLOOKUP(VLOOKUP($A106, 'E4 TB Allocation Details'!$A$18:$L$205, MATCH("Misc ID", 'E4 TB Allocation Details'!$A$18:$L$18, 0),FALSE), 'E2 Allocators'!$B$15:$W$361, MATCH('O5 Details by Class &amp; Accounts'!BE$18, 'E2 Allocators'!$B$15:$W$15, 0),FALSE)*$E106), 0, VLOOKUP(VLOOKUP($A106, 'E4 TB Allocation Details'!$A$18:$L$205, MATCH("Misc ID", 'E4 TB Allocation Details'!$A$18:$L$18, 0),FALSE), 'E2 Allocators'!$B$15:$W$361, MATCH('O5 Details by Class &amp; Accounts'!BE$18, 'E2 Allocators'!$B$15:$W$15, 0),FALSE)*$E106)</f>
        <v>0</v>
      </c>
      <c r="BF106" s="1411">
        <f>IF(ISERROR(VLOOKUP(VLOOKUP($A106, 'E4 TB Allocation Details'!$A$18:$L$205, MATCH("Misc ID", 'E4 TB Allocation Details'!$A$18:$L$18, 0),FALSE), 'E2 Allocators'!$B$15:$W$361, MATCH('O5 Details by Class &amp; Accounts'!BF$18, 'E2 Allocators'!$B$15:$W$15, 0),FALSE)*$E106), 0, VLOOKUP(VLOOKUP($A106, 'E4 TB Allocation Details'!$A$18:$L$205, MATCH("Misc ID", 'E4 TB Allocation Details'!$A$18:$L$18, 0),FALSE), 'E2 Allocators'!$B$15:$W$361, MATCH('O5 Details by Class &amp; Accounts'!BF$18, 'E2 Allocators'!$B$15:$W$15, 0),FALSE)*$E106)</f>
        <v>0</v>
      </c>
      <c r="BG106" s="1411">
        <f>IF(ISERROR(VLOOKUP(VLOOKUP($A106, 'E4 TB Allocation Details'!$A$18:$L$205, MATCH("Misc ID", 'E4 TB Allocation Details'!$A$18:$L$18, 0),FALSE), 'E2 Allocators'!$B$15:$W$361, MATCH('O5 Details by Class &amp; Accounts'!BG$18, 'E2 Allocators'!$B$15:$W$15, 0),FALSE)*$E106), 0, VLOOKUP(VLOOKUP($A106, 'E4 TB Allocation Details'!$A$18:$L$205, MATCH("Misc ID", 'E4 TB Allocation Details'!$A$18:$L$18, 0),FALSE), 'E2 Allocators'!$B$15:$W$361, MATCH('O5 Details by Class &amp; Accounts'!BG$18, 'E2 Allocators'!$B$15:$W$15, 0),FALSE)*$E106)</f>
        <v>0</v>
      </c>
      <c r="BH106" s="1411">
        <f>IF(ISERROR(VLOOKUP(VLOOKUP($A106, 'E4 TB Allocation Details'!$A$18:$L$205, MATCH("Misc ID", 'E4 TB Allocation Details'!$A$18:$L$18, 0),FALSE), 'E2 Allocators'!$B$15:$W$361, MATCH('O5 Details by Class &amp; Accounts'!BH$18, 'E2 Allocators'!$B$15:$W$15, 0),FALSE)*$E106), 0, VLOOKUP(VLOOKUP($A106, 'E4 TB Allocation Details'!$A$18:$L$205, MATCH("Misc ID", 'E4 TB Allocation Details'!$A$18:$L$18, 0),FALSE), 'E2 Allocators'!$B$15:$W$361, MATCH('O5 Details by Class &amp; Accounts'!BH$18, 'E2 Allocators'!$B$15:$W$15, 0),FALSE)*$E106)</f>
        <v>0</v>
      </c>
      <c r="BI106" s="1411">
        <f>IF(ISERROR(VLOOKUP(VLOOKUP($A106, 'E4 TB Allocation Details'!$A$18:$L$205, MATCH("Misc ID", 'E4 TB Allocation Details'!$A$18:$L$18, 0),FALSE), 'E2 Allocators'!$B$15:$W$361, MATCH('O5 Details by Class &amp; Accounts'!BI$18, 'E2 Allocators'!$B$15:$W$15, 0),FALSE)*$E106), 0, VLOOKUP(VLOOKUP($A106, 'E4 TB Allocation Details'!$A$18:$L$205, MATCH("Misc ID", 'E4 TB Allocation Details'!$A$18:$L$18, 0),FALSE), 'E2 Allocators'!$B$15:$W$361, MATCH('O5 Details by Class &amp; Accounts'!BI$18, 'E2 Allocators'!$B$15:$W$15, 0),FALSE)*$E106)</f>
        <v>0</v>
      </c>
      <c r="BJ106" s="1411">
        <f>IF(ISERROR(VLOOKUP(VLOOKUP($A106, 'E4 TB Allocation Details'!$A$18:$L$205, MATCH("Misc ID", 'E4 TB Allocation Details'!$A$18:$L$18, 0),FALSE), 'E2 Allocators'!$B$15:$W$361, MATCH('O5 Details by Class &amp; Accounts'!BJ$18, 'E2 Allocators'!$B$15:$W$15, 0),FALSE)*$E106), 0, VLOOKUP(VLOOKUP($A106, 'E4 TB Allocation Details'!$A$18:$L$205, MATCH("Misc ID", 'E4 TB Allocation Details'!$A$18:$L$18, 0),FALSE), 'E2 Allocators'!$B$15:$W$361, MATCH('O5 Details by Class &amp; Accounts'!BJ$18, 'E2 Allocators'!$B$15:$W$15, 0),FALSE)*$E106)</f>
        <v>0</v>
      </c>
      <c r="BK106" s="1411">
        <f>IF(ISERROR(VLOOKUP(VLOOKUP($A106, 'E4 TB Allocation Details'!$A$18:$L$205, MATCH("Misc ID", 'E4 TB Allocation Details'!$A$18:$L$18, 0),FALSE), 'E2 Allocators'!$B$15:$W$361, MATCH('O5 Details by Class &amp; Accounts'!BK$18, 'E2 Allocators'!$B$15:$W$15, 0),FALSE)*$E106), 0, VLOOKUP(VLOOKUP($A106, 'E4 TB Allocation Details'!$A$18:$L$205, MATCH("Misc ID", 'E4 TB Allocation Details'!$A$18:$L$18, 0),FALSE), 'E2 Allocators'!$B$15:$W$361, MATCH('O5 Details by Class &amp; Accounts'!BK$18, 'E2 Allocators'!$B$15:$W$15, 0),FALSE)*$E106)</f>
        <v>0</v>
      </c>
      <c r="BL106" s="1411">
        <f>IF(ISERROR(VLOOKUP(VLOOKUP($A106, 'E4 TB Allocation Details'!$A$18:$L$205, MATCH("Misc ID", 'E4 TB Allocation Details'!$A$18:$L$18, 0),FALSE), 'E2 Allocators'!$B$15:$W$361, MATCH('O5 Details by Class &amp; Accounts'!BL$18, 'E2 Allocators'!$B$15:$W$15, 0),FALSE)*$E106), 0, VLOOKUP(VLOOKUP($A106, 'E4 TB Allocation Details'!$A$18:$L$205, MATCH("Misc ID", 'E4 TB Allocation Details'!$A$18:$L$18, 0),FALSE), 'E2 Allocators'!$B$15:$W$361, MATCH('O5 Details by Class &amp; Accounts'!BL$18, 'E2 Allocators'!$B$15:$W$15, 0),FALSE)*$E106)</f>
        <v>0</v>
      </c>
      <c r="BM106" s="1411">
        <f>IF(ISERROR(VLOOKUP(VLOOKUP($A106, 'E4 TB Allocation Details'!$A$18:$L$205, MATCH("Misc ID", 'E4 TB Allocation Details'!$A$18:$L$18, 0),FALSE), 'E2 Allocators'!$B$15:$W$361, MATCH('O5 Details by Class &amp; Accounts'!BM$18, 'E2 Allocators'!$B$15:$W$15, 0),FALSE)*$E106), 0, VLOOKUP(VLOOKUP($A106, 'E4 TB Allocation Details'!$A$18:$L$205, MATCH("Misc ID", 'E4 TB Allocation Details'!$A$18:$L$18, 0),FALSE), 'E2 Allocators'!$B$15:$W$361, MATCH('O5 Details by Class &amp; Accounts'!BM$18, 'E2 Allocators'!$B$15:$W$15, 0),FALSE)*$E106)</f>
        <v>0</v>
      </c>
      <c r="BN106" s="1411">
        <f>IF(ISERROR(VLOOKUP(VLOOKUP($A106, 'E4 TB Allocation Details'!$A$18:$L$205, MATCH("Misc ID", 'E4 TB Allocation Details'!$A$18:$L$18, 0),FALSE), 'E2 Allocators'!$B$15:$W$361, MATCH('O5 Details by Class &amp; Accounts'!BN$18, 'E2 Allocators'!$B$15:$W$15, 0),FALSE)*$E106), 0, VLOOKUP(VLOOKUP($A106, 'E4 TB Allocation Details'!$A$18:$L$205, MATCH("Misc ID", 'E4 TB Allocation Details'!$A$18:$L$18, 0),FALSE), 'E2 Allocators'!$B$15:$W$361, MATCH('O5 Details by Class &amp; Accounts'!BN$18, 'E2 Allocators'!$B$15:$W$15, 0),FALSE)*$E106)</f>
        <v>0</v>
      </c>
      <c r="BO106" s="1411">
        <f>IF(ISERROR(VLOOKUP(VLOOKUP($A106, 'E4 TB Allocation Details'!$A$18:$L$205, MATCH("Misc ID", 'E4 TB Allocation Details'!$A$18:$L$18, 0),FALSE), 'E2 Allocators'!$B$15:$W$361, MATCH('O5 Details by Class &amp; Accounts'!BO$18, 'E2 Allocators'!$B$15:$W$15, 0),FALSE)*$E106), 0, VLOOKUP(VLOOKUP($A106, 'E4 TB Allocation Details'!$A$18:$L$205, MATCH("Misc ID", 'E4 TB Allocation Details'!$A$18:$L$18, 0),FALSE), 'E2 Allocators'!$B$15:$W$361, MATCH('O5 Details by Class &amp; Accounts'!BO$18, 'E2 Allocators'!$B$15:$W$15, 0),FALSE)*$E106)</f>
        <v>0</v>
      </c>
      <c r="BP106" s="1411">
        <f>IF(ISERROR(VLOOKUP(VLOOKUP($A106, 'E4 TB Allocation Details'!$A$18:$L$205, MATCH("Misc ID", 'E4 TB Allocation Details'!$A$18:$L$18, 0),FALSE), 'E2 Allocators'!$B$15:$W$361, MATCH('O5 Details by Class &amp; Accounts'!BP$18, 'E2 Allocators'!$B$15:$W$15, 0),FALSE)*$E106), 0, VLOOKUP(VLOOKUP($A106, 'E4 TB Allocation Details'!$A$18:$L$205, MATCH("Misc ID", 'E4 TB Allocation Details'!$A$18:$L$18, 0),FALSE), 'E2 Allocators'!$B$15:$W$361, MATCH('O5 Details by Class &amp; Accounts'!BP$18, 'E2 Allocators'!$B$15:$W$15, 0),FALSE)*$E106)</f>
        <v>0</v>
      </c>
      <c r="BQ106" s="1411">
        <f>IF(ISERROR(VLOOKUP(VLOOKUP($A106, 'E4 TB Allocation Details'!$A$18:$L$205, MATCH("Misc ID", 'E4 TB Allocation Details'!$A$18:$L$18, 0),FALSE), 'E2 Allocators'!$B$15:$W$361, MATCH('O5 Details by Class &amp; Accounts'!BQ$18, 'E2 Allocators'!$B$15:$W$15, 0),FALSE)*$E106), 0, VLOOKUP(VLOOKUP($A106, 'E4 TB Allocation Details'!$A$18:$L$205, MATCH("Misc ID", 'E4 TB Allocation Details'!$A$18:$L$18, 0),FALSE), 'E2 Allocators'!$B$15:$W$361, MATCH('O5 Details by Class &amp; Accounts'!BQ$18, 'E2 Allocators'!$B$15:$W$15, 0),FALSE)*$E106)</f>
        <v>0</v>
      </c>
      <c r="BR106" s="1411">
        <f>IF(ISERROR(VLOOKUP(VLOOKUP($A106, 'E4 TB Allocation Details'!$A$18:$L$205, MATCH("Misc ID", 'E4 TB Allocation Details'!$A$18:$L$18, 0),FALSE), 'E2 Allocators'!$B$15:$W$361, MATCH('O5 Details by Class &amp; Accounts'!BR$18, 'E2 Allocators'!$B$15:$W$15, 0),FALSE)*$E106), 0, VLOOKUP(VLOOKUP($A106, 'E4 TB Allocation Details'!$A$18:$L$205, MATCH("Misc ID", 'E4 TB Allocation Details'!$A$18:$L$18, 0),FALSE), 'E2 Allocators'!$B$15:$W$361, MATCH('O5 Details by Class &amp; Accounts'!BR$18, 'E2 Allocators'!$B$15:$W$15, 0),FALSE)*$E106)</f>
        <v>0</v>
      </c>
      <c r="BS106" s="1411">
        <f t="shared" si="21"/>
        <v>0</v>
      </c>
      <c r="BT106" s="1411">
        <f>IF(ISERROR(VLOOKUP(VLOOKUP($A106, 'E4 TB Allocation Details'!$A$18:$L$205, MATCH("A &amp; G ID", 'E4 TB Allocation Details'!$A$18:$L$18, 0),FALSE), 'E2 Allocators'!$B$15:$W$361, MATCH('O5 Details by Class &amp; Accounts'!BT$18, 'E2 Allocators'!$B$15:$W$15, 0),FALSE)*$E106), 0, VLOOKUP(VLOOKUP($A106, 'E4 TB Allocation Details'!$A$18:$L$205, MATCH("A &amp; G ID", 'E4 TB Allocation Details'!$A$18:$L$18, 0),FALSE), 'E2 Allocators'!$B$15:$W$361, MATCH('O5 Details by Class &amp; Accounts'!BT$18, 'E2 Allocators'!$B$15:$W$15, 0),FALSE)*$E106)</f>
        <v>0</v>
      </c>
      <c r="BU106" s="1411">
        <f>IF(ISERROR(VLOOKUP(VLOOKUP($A106, 'E4 TB Allocation Details'!$A$18:$L$205, MATCH("A &amp; G ID", 'E4 TB Allocation Details'!$A$18:$L$18, 0),FALSE), 'E2 Allocators'!$B$15:$W$361, MATCH('O5 Details by Class &amp; Accounts'!BU$18, 'E2 Allocators'!$B$15:$W$15, 0),FALSE)*$E106), 0, VLOOKUP(VLOOKUP($A106, 'E4 TB Allocation Details'!$A$18:$L$205, MATCH("A &amp; G ID", 'E4 TB Allocation Details'!$A$18:$L$18, 0),FALSE), 'E2 Allocators'!$B$15:$W$361, MATCH('O5 Details by Class &amp; Accounts'!BU$18, 'E2 Allocators'!$B$15:$W$15, 0),FALSE)*$E106)</f>
        <v>0</v>
      </c>
      <c r="BV106" s="1411">
        <f>IF(ISERROR(VLOOKUP(VLOOKUP($A106, 'E4 TB Allocation Details'!$A$18:$L$205, MATCH("A &amp; G ID", 'E4 TB Allocation Details'!$A$18:$L$18, 0),FALSE), 'E2 Allocators'!$B$15:$W$361, MATCH('O5 Details by Class &amp; Accounts'!BV$18, 'E2 Allocators'!$B$15:$W$15, 0),FALSE)*$E106), 0, VLOOKUP(VLOOKUP($A106, 'E4 TB Allocation Details'!$A$18:$L$205, MATCH("A &amp; G ID", 'E4 TB Allocation Details'!$A$18:$L$18, 0),FALSE), 'E2 Allocators'!$B$15:$W$361, MATCH('O5 Details by Class &amp; Accounts'!BV$18, 'E2 Allocators'!$B$15:$W$15, 0),FALSE)*$E106)</f>
        <v>0</v>
      </c>
      <c r="BW106" s="1411">
        <f>IF(ISERROR(VLOOKUP(VLOOKUP($A106, 'E4 TB Allocation Details'!$A$18:$L$205, MATCH("A &amp; G ID", 'E4 TB Allocation Details'!$A$18:$L$18, 0),FALSE), 'E2 Allocators'!$B$15:$W$361, MATCH('O5 Details by Class &amp; Accounts'!BW$18, 'E2 Allocators'!$B$15:$W$15, 0),FALSE)*$E106), 0, VLOOKUP(VLOOKUP($A106, 'E4 TB Allocation Details'!$A$18:$L$205, MATCH("A &amp; G ID", 'E4 TB Allocation Details'!$A$18:$L$18, 0),FALSE), 'E2 Allocators'!$B$15:$W$361, MATCH('O5 Details by Class &amp; Accounts'!BW$18, 'E2 Allocators'!$B$15:$W$15, 0),FALSE)*$E106)</f>
        <v>0</v>
      </c>
      <c r="BX106" s="1411">
        <f>IF(ISERROR(VLOOKUP(VLOOKUP($A106, 'E4 TB Allocation Details'!$A$18:$L$205, MATCH("A &amp; G ID", 'E4 TB Allocation Details'!$A$18:$L$18, 0),FALSE), 'E2 Allocators'!$B$15:$W$361, MATCH('O5 Details by Class &amp; Accounts'!BX$18, 'E2 Allocators'!$B$15:$W$15, 0),FALSE)*$E106), 0, VLOOKUP(VLOOKUP($A106, 'E4 TB Allocation Details'!$A$18:$L$205, MATCH("A &amp; G ID", 'E4 TB Allocation Details'!$A$18:$L$18, 0),FALSE), 'E2 Allocators'!$B$15:$W$361, MATCH('O5 Details by Class &amp; Accounts'!BX$18, 'E2 Allocators'!$B$15:$W$15, 0),FALSE)*$E106)</f>
        <v>0</v>
      </c>
      <c r="BY106" s="1411">
        <f>IF(ISERROR(VLOOKUP(VLOOKUP($A106, 'E4 TB Allocation Details'!$A$18:$L$205, MATCH("A &amp; G ID", 'E4 TB Allocation Details'!$A$18:$L$18, 0),FALSE), 'E2 Allocators'!$B$15:$W$361, MATCH('O5 Details by Class &amp; Accounts'!BY$18, 'E2 Allocators'!$B$15:$W$15, 0),FALSE)*$E106), 0, VLOOKUP(VLOOKUP($A106, 'E4 TB Allocation Details'!$A$18:$L$205, MATCH("A &amp; G ID", 'E4 TB Allocation Details'!$A$18:$L$18, 0),FALSE), 'E2 Allocators'!$B$15:$W$361, MATCH('O5 Details by Class &amp; Accounts'!BY$18, 'E2 Allocators'!$B$15:$W$15, 0),FALSE)*$E106)</f>
        <v>0</v>
      </c>
      <c r="BZ106" s="1411">
        <f>IF(ISERROR(VLOOKUP(VLOOKUP($A106, 'E4 TB Allocation Details'!$A$18:$L$205, MATCH("A &amp; G ID", 'E4 TB Allocation Details'!$A$18:$L$18, 0),FALSE), 'E2 Allocators'!$B$15:$W$361, MATCH('O5 Details by Class &amp; Accounts'!BZ$18, 'E2 Allocators'!$B$15:$W$15, 0),FALSE)*$E106), 0, VLOOKUP(VLOOKUP($A106, 'E4 TB Allocation Details'!$A$18:$L$205, MATCH("A &amp; G ID", 'E4 TB Allocation Details'!$A$18:$L$18, 0),FALSE), 'E2 Allocators'!$B$15:$W$361, MATCH('O5 Details by Class &amp; Accounts'!BZ$18, 'E2 Allocators'!$B$15:$W$15, 0),FALSE)*$E106)</f>
        <v>0</v>
      </c>
      <c r="CA106" s="1411">
        <f>IF(ISERROR(VLOOKUP(VLOOKUP($A106, 'E4 TB Allocation Details'!$A$18:$L$205, MATCH("A &amp; G ID", 'E4 TB Allocation Details'!$A$18:$L$18, 0),FALSE), 'E2 Allocators'!$B$15:$W$361, MATCH('O5 Details by Class &amp; Accounts'!CA$18, 'E2 Allocators'!$B$15:$W$15, 0),FALSE)*$E106), 0, VLOOKUP(VLOOKUP($A106, 'E4 TB Allocation Details'!$A$18:$L$205, MATCH("A &amp; G ID", 'E4 TB Allocation Details'!$A$18:$L$18, 0),FALSE), 'E2 Allocators'!$B$15:$W$361, MATCH('O5 Details by Class &amp; Accounts'!CA$18, 'E2 Allocators'!$B$15:$W$15, 0),FALSE)*$E106)</f>
        <v>0</v>
      </c>
      <c r="CB106" s="1411">
        <f>IF(ISERROR(VLOOKUP(VLOOKUP($A106, 'E4 TB Allocation Details'!$A$18:$L$205, MATCH("A &amp; G ID", 'E4 TB Allocation Details'!$A$18:$L$18, 0),FALSE), 'E2 Allocators'!$B$15:$W$361, MATCH('O5 Details by Class &amp; Accounts'!CB$18, 'E2 Allocators'!$B$15:$W$15, 0),FALSE)*$E106), 0, VLOOKUP(VLOOKUP($A106, 'E4 TB Allocation Details'!$A$18:$L$205, MATCH("A &amp; G ID", 'E4 TB Allocation Details'!$A$18:$L$18, 0),FALSE), 'E2 Allocators'!$B$15:$W$361, MATCH('O5 Details by Class &amp; Accounts'!CB$18, 'E2 Allocators'!$B$15:$W$15, 0),FALSE)*$E106)</f>
        <v>0</v>
      </c>
      <c r="CC106" s="1411">
        <f>IF(ISERROR(VLOOKUP(VLOOKUP($A106, 'E4 TB Allocation Details'!$A$18:$L$205, MATCH("A &amp; G ID", 'E4 TB Allocation Details'!$A$18:$L$18, 0),FALSE), 'E2 Allocators'!$B$15:$W$361, MATCH('O5 Details by Class &amp; Accounts'!CC$18, 'E2 Allocators'!$B$15:$W$15, 0),FALSE)*$E106), 0, VLOOKUP(VLOOKUP($A106, 'E4 TB Allocation Details'!$A$18:$L$205, MATCH("A &amp; G ID", 'E4 TB Allocation Details'!$A$18:$L$18, 0),FALSE), 'E2 Allocators'!$B$15:$W$361, MATCH('O5 Details by Class &amp; Accounts'!CC$18, 'E2 Allocators'!$B$15:$W$15, 0),FALSE)*$E106)</f>
        <v>0</v>
      </c>
      <c r="CD106" s="1411">
        <f>IF(ISERROR(VLOOKUP(VLOOKUP($A106, 'E4 TB Allocation Details'!$A$18:$L$205, MATCH("A &amp; G ID", 'E4 TB Allocation Details'!$A$18:$L$18, 0),FALSE), 'E2 Allocators'!$B$15:$W$361, MATCH('O5 Details by Class &amp; Accounts'!CD$18, 'E2 Allocators'!$B$15:$W$15, 0),FALSE)*$E106), 0, VLOOKUP(VLOOKUP($A106, 'E4 TB Allocation Details'!$A$18:$L$205, MATCH("A &amp; G ID", 'E4 TB Allocation Details'!$A$18:$L$18, 0),FALSE), 'E2 Allocators'!$B$15:$W$361, MATCH('O5 Details by Class &amp; Accounts'!CD$18, 'E2 Allocators'!$B$15:$W$15, 0),FALSE)*$E106)</f>
        <v>0</v>
      </c>
      <c r="CE106" s="1411">
        <f>IF(ISERROR(VLOOKUP(VLOOKUP($A106, 'E4 TB Allocation Details'!$A$18:$L$205, MATCH("A &amp; G ID", 'E4 TB Allocation Details'!$A$18:$L$18, 0),FALSE), 'E2 Allocators'!$B$15:$W$361, MATCH('O5 Details by Class &amp; Accounts'!CE$18, 'E2 Allocators'!$B$15:$W$15, 0),FALSE)*$E106), 0, VLOOKUP(VLOOKUP($A106, 'E4 TB Allocation Details'!$A$18:$L$205, MATCH("A &amp; G ID", 'E4 TB Allocation Details'!$A$18:$L$18, 0),FALSE), 'E2 Allocators'!$B$15:$W$361, MATCH('O5 Details by Class &amp; Accounts'!CE$18, 'E2 Allocators'!$B$15:$W$15, 0),FALSE)*$E106)</f>
        <v>0</v>
      </c>
      <c r="CF106" s="1411">
        <f>IF(ISERROR(VLOOKUP(VLOOKUP($A106, 'E4 TB Allocation Details'!$A$18:$L$205, MATCH("A &amp; G ID", 'E4 TB Allocation Details'!$A$18:$L$18, 0),FALSE), 'E2 Allocators'!$B$15:$W$361, MATCH('O5 Details by Class &amp; Accounts'!CF$18, 'E2 Allocators'!$B$15:$W$15, 0),FALSE)*$E106), 0, VLOOKUP(VLOOKUP($A106, 'E4 TB Allocation Details'!$A$18:$L$205, MATCH("A &amp; G ID", 'E4 TB Allocation Details'!$A$18:$L$18, 0),FALSE), 'E2 Allocators'!$B$15:$W$361, MATCH('O5 Details by Class &amp; Accounts'!CF$18, 'E2 Allocators'!$B$15:$W$15, 0),FALSE)*$E106)</f>
        <v>0</v>
      </c>
      <c r="CG106" s="1411">
        <f>IF(ISERROR(VLOOKUP(VLOOKUP($A106, 'E4 TB Allocation Details'!$A$18:$L$205, MATCH("A &amp; G ID", 'E4 TB Allocation Details'!$A$18:$L$18, 0),FALSE), 'E2 Allocators'!$B$15:$W$361, MATCH('O5 Details by Class &amp; Accounts'!CG$18, 'E2 Allocators'!$B$15:$W$15, 0),FALSE)*$E106), 0, VLOOKUP(VLOOKUP($A106, 'E4 TB Allocation Details'!$A$18:$L$205, MATCH("A &amp; G ID", 'E4 TB Allocation Details'!$A$18:$L$18, 0),FALSE), 'E2 Allocators'!$B$15:$W$361, MATCH('O5 Details by Class &amp; Accounts'!CG$18, 'E2 Allocators'!$B$15:$W$15, 0),FALSE)*$E106)</f>
        <v>0</v>
      </c>
      <c r="CH106" s="1411">
        <f>IF(ISERROR(VLOOKUP(VLOOKUP($A106, 'E4 TB Allocation Details'!$A$18:$L$205, MATCH("A &amp; G ID", 'E4 TB Allocation Details'!$A$18:$L$18, 0),FALSE), 'E2 Allocators'!$B$15:$W$361, MATCH('O5 Details by Class &amp; Accounts'!CH$18, 'E2 Allocators'!$B$15:$W$15, 0),FALSE)*$E106), 0, VLOOKUP(VLOOKUP($A106, 'E4 TB Allocation Details'!$A$18:$L$205, MATCH("A &amp; G ID", 'E4 TB Allocation Details'!$A$18:$L$18, 0),FALSE), 'E2 Allocators'!$B$15:$W$361, MATCH('O5 Details by Class &amp; Accounts'!CH$18, 'E2 Allocators'!$B$15:$W$15, 0),FALSE)*$E106)</f>
        <v>0</v>
      </c>
      <c r="CI106" s="1411">
        <f>IF(ISERROR(VLOOKUP(VLOOKUP($A106, 'E4 TB Allocation Details'!$A$18:$L$205, MATCH("A &amp; G ID", 'E4 TB Allocation Details'!$A$18:$L$18, 0),FALSE), 'E2 Allocators'!$B$15:$W$361, MATCH('O5 Details by Class &amp; Accounts'!CI$18, 'E2 Allocators'!$B$15:$W$15, 0),FALSE)*$E106), 0, VLOOKUP(VLOOKUP($A106, 'E4 TB Allocation Details'!$A$18:$L$205, MATCH("A &amp; G ID", 'E4 TB Allocation Details'!$A$18:$L$18, 0),FALSE), 'E2 Allocators'!$B$15:$W$361, MATCH('O5 Details by Class &amp; Accounts'!CI$18, 'E2 Allocators'!$B$15:$W$15, 0),FALSE)*$E106)</f>
        <v>0</v>
      </c>
      <c r="CJ106" s="1411">
        <f>IF(ISERROR(VLOOKUP(VLOOKUP($A106, 'E4 TB Allocation Details'!$A$18:$L$205, MATCH("A &amp; G ID", 'E4 TB Allocation Details'!$A$18:$L$18, 0),FALSE), 'E2 Allocators'!$B$15:$W$361, MATCH('O5 Details by Class &amp; Accounts'!CJ$18, 'E2 Allocators'!$B$15:$W$15, 0),FALSE)*$E106), 0, VLOOKUP(VLOOKUP($A106, 'E4 TB Allocation Details'!$A$18:$L$205, MATCH("A &amp; G ID", 'E4 TB Allocation Details'!$A$18:$L$18, 0),FALSE), 'E2 Allocators'!$B$15:$W$361, MATCH('O5 Details by Class &amp; Accounts'!CJ$18, 'E2 Allocators'!$B$15:$W$15, 0),FALSE)*$E106)</f>
        <v>0</v>
      </c>
      <c r="CK106" s="1411">
        <f>IF(ISERROR(VLOOKUP(VLOOKUP($A106, 'E4 TB Allocation Details'!$A$18:$L$205, MATCH("A &amp; G ID", 'E4 TB Allocation Details'!$A$18:$L$18, 0),FALSE), 'E2 Allocators'!$B$15:$W$361, MATCH('O5 Details by Class &amp; Accounts'!CK$18, 'E2 Allocators'!$B$15:$W$15, 0),FALSE)*$E106), 0, VLOOKUP(VLOOKUP($A106, 'E4 TB Allocation Details'!$A$18:$L$205, MATCH("A &amp; G ID", 'E4 TB Allocation Details'!$A$18:$L$18, 0),FALSE), 'E2 Allocators'!$B$15:$W$361, MATCH('O5 Details by Class &amp; Accounts'!CK$18, 'E2 Allocators'!$B$15:$W$15, 0),FALSE)*$E106)</f>
        <v>0</v>
      </c>
      <c r="CL106" s="1411">
        <f>IF(ISERROR(VLOOKUP(VLOOKUP($A106, 'E4 TB Allocation Details'!$A$18:$L$205, MATCH("A &amp; G ID", 'E4 TB Allocation Details'!$A$18:$L$18, 0),FALSE), 'E2 Allocators'!$B$15:$W$361, MATCH('O5 Details by Class &amp; Accounts'!CL$18, 'E2 Allocators'!$B$15:$W$15, 0),FALSE)*$E106), 0, VLOOKUP(VLOOKUP($A106, 'E4 TB Allocation Details'!$A$18:$L$205, MATCH("A &amp; G ID", 'E4 TB Allocation Details'!$A$18:$L$18, 0),FALSE), 'E2 Allocators'!$B$15:$W$361, MATCH('O5 Details by Class &amp; Accounts'!CL$18, 'E2 Allocators'!$B$15:$W$15, 0),FALSE)*$E106)</f>
        <v>0</v>
      </c>
      <c r="CM106" s="1411">
        <f>IF(ISERROR(VLOOKUP(VLOOKUP($A106, 'E4 TB Allocation Details'!$A$18:$L$205, MATCH("A &amp; G ID", 'E4 TB Allocation Details'!$A$18:$L$18, 0),FALSE), 'E2 Allocators'!$B$15:$W$361, MATCH('O5 Details by Class &amp; Accounts'!CM$18, 'E2 Allocators'!$B$15:$W$15, 0),FALSE)*$E106), 0, VLOOKUP(VLOOKUP($A106, 'E4 TB Allocation Details'!$A$18:$L$205, MATCH("A &amp; G ID", 'E4 TB Allocation Details'!$A$18:$L$18, 0),FALSE), 'E2 Allocators'!$B$15:$W$361, MATCH('O5 Details by Class &amp; Accounts'!CM$18, 'E2 Allocators'!$B$15:$W$15, 0),FALSE)*$E106)</f>
        <v>0</v>
      </c>
      <c r="CN106" s="1411">
        <f t="shared" si="22"/>
        <v>0</v>
      </c>
      <c r="CO106" s="1791">
        <f t="shared" si="23"/>
        <v>0</v>
      </c>
      <c r="CQ106" s="2086" t="s">
        <v>401</v>
      </c>
    </row>
    <row r="107" spans="1:95" s="80" customFormat="1" ht="25.5">
      <c r="A107" s="1179">
        <v>4360</v>
      </c>
      <c r="B107" s="1180" t="s">
        <v>1415</v>
      </c>
      <c r="C107" s="1788">
        <f>IF(ISERROR(VLOOKUP($A107,'I3 TB Data'!$A$23:$H$458,MATCH('O5 Details by Class &amp; Accounts'!$C$18, 'I3 TB Data'!$A$23:$H$23,0),0)), 0, VLOOKUP($A107,'I3 TB Data'!$A$23:$H$458,MATCH('O5 Details by Class &amp; Accounts'!$C$18,'I3 TB Data'!$A$23:$H$23,0),0))</f>
        <v>70000</v>
      </c>
      <c r="D107" s="1789"/>
      <c r="E107" s="1788">
        <f t="shared" si="17"/>
        <v>70000</v>
      </c>
      <c r="F107" s="1790">
        <f>IF(ISERROR(VLOOKUP($A107, 'E1 Categorization'!A33:E122, MATCH("Customer Component", 'E1 Categorization'!$A$33:$E$33,0), 0)), 0, IF(VLOOKUP($A107, 'E1 Categorization'!A33:E122, MATCH("Customer Component", 'E1 Categorization'!$A$33:$E$33,0), 0)=0, 'O5 Details by Class &amp; Accounts'!$E107, IF(AND(VLOOKUP($A107, 'E1 Categorization'!A33:E122, MATCH("Customer Component", 'E1 Categorization'!$A$33:$E$33,0), 0) &gt;0, VLOOKUP($A107, 'E1 Categorization'!A33:E122, MATCH("Customer Component", 'E1 Categorization'!$A$33:$E$33,0), 0)&lt;1), 'O5 Details by Class &amp; Accounts'!$E107*(1-VLOOKUP($A107, 'E1 Categorization'!A33:E122, MATCH("Customer Component", 'E1 Categorization'!$A$33:$E$33,0), 0)), 0)))</f>
        <v>0</v>
      </c>
      <c r="G107" s="1790">
        <f>IF(ISERROR(VLOOKUP($A107, 'E1 Categorization'!A33:E122, MATCH("Customer Component", 'E1 Categorization'!$A$33:$E$33,0), 0)),0, IF(VLOOKUP($A107, 'E1 Categorization'!A33:E122, MATCH("Customer Component", 'E1 Categorization'!$A$33:$E$33,0), 0)=0, 0, IF(AND(VLOOKUP($A107, 'E1 Categorization'!A33:E122, MATCH("Customer Component", 'E1 Categorization'!$A$33:$E$33,0), 0) &gt;0, VLOOKUP($A107, 'E1 Categorization'!A33:E122, MATCH("Customer Component", 'E1 Categorization'!$A$33:$E$33,0), 0)&lt;1), 'O5 Details by Class &amp; Accounts'!$E107*(VLOOKUP($A107, 'E1 Categorization'!A33:E122, MATCH("Customer Component", 'E1 Categorization'!$A$33:$E$33,0), 0)), 'O5 Details by Class &amp; Accounts'!$E107)))</f>
        <v>0</v>
      </c>
      <c r="H107" s="1411">
        <f t="shared" si="18"/>
        <v>0</v>
      </c>
      <c r="I107" s="1411">
        <f>IF(ISERROR(VLOOKUP(VLOOKUP($A107, 'E4 TB Allocation Details'!$A$18:$L$205, MATCH("Demand ID", 'E4 TB Allocation Details'!$A$18:$L$18, 0),FALSE), 'E2 Allocators'!$B$15:$W$361, MATCH('O5 Details by Class &amp; Accounts'!I$18, 'E2 Allocators'!$B$15:$W$15, 0),FALSE)*$F107), 0, VLOOKUP(VLOOKUP($A107, 'E4 TB Allocation Details'!$A$18:$L$205, MATCH("Demand ID", 'E4 TB Allocation Details'!$A$18:$L$18, 0),FALSE), 'E2 Allocators'!$B$15:$W$361, MATCH('O5 Details by Class &amp; Accounts'!I$18, 'E2 Allocators'!$B$15:$W$15, 0),FALSE)*$F107)</f>
        <v>0</v>
      </c>
      <c r="J107" s="1411">
        <f>IF(ISERROR(VLOOKUP(VLOOKUP($A107, 'E4 TB Allocation Details'!$A$18:$L$205, MATCH("Demand ID", 'E4 TB Allocation Details'!$A$18:$L$18, 0),FALSE), 'E2 Allocators'!$B$15:$W$361, MATCH('O5 Details by Class &amp; Accounts'!J$18, 'E2 Allocators'!$B$15:$W$15, 0),FALSE)*$F107), 0, VLOOKUP(VLOOKUP($A107, 'E4 TB Allocation Details'!$A$18:$L$205, MATCH("Demand ID", 'E4 TB Allocation Details'!$A$18:$L$18, 0),FALSE), 'E2 Allocators'!$B$15:$W$361, MATCH('O5 Details by Class &amp; Accounts'!J$18, 'E2 Allocators'!$B$15:$W$15, 0),FALSE)*$F107)</f>
        <v>0</v>
      </c>
      <c r="K107" s="1411">
        <f>IF(ISERROR(VLOOKUP(VLOOKUP($A107, 'E4 TB Allocation Details'!$A$18:$L$205, MATCH("Demand ID", 'E4 TB Allocation Details'!$A$18:$L$18, 0),FALSE), 'E2 Allocators'!$B$15:$W$361, MATCH('O5 Details by Class &amp; Accounts'!K$18, 'E2 Allocators'!$B$15:$W$15, 0),FALSE)*$F107), 0, VLOOKUP(VLOOKUP($A107, 'E4 TB Allocation Details'!$A$18:$L$205, MATCH("Demand ID", 'E4 TB Allocation Details'!$A$18:$L$18, 0),FALSE), 'E2 Allocators'!$B$15:$W$361, MATCH('O5 Details by Class &amp; Accounts'!K$18, 'E2 Allocators'!$B$15:$W$15, 0),FALSE)*$F107)</f>
        <v>0</v>
      </c>
      <c r="L107" s="1411">
        <f>IF(ISERROR(VLOOKUP(VLOOKUP($A107, 'E4 TB Allocation Details'!$A$18:$L$205, MATCH("Demand ID", 'E4 TB Allocation Details'!$A$18:$L$18, 0),FALSE), 'E2 Allocators'!$B$15:$W$361, MATCH('O5 Details by Class &amp; Accounts'!L$18, 'E2 Allocators'!$B$15:$W$15, 0),FALSE)*$F107), 0, VLOOKUP(VLOOKUP($A107, 'E4 TB Allocation Details'!$A$18:$L$205, MATCH("Demand ID", 'E4 TB Allocation Details'!$A$18:$L$18, 0),FALSE), 'E2 Allocators'!$B$15:$W$361, MATCH('O5 Details by Class &amp; Accounts'!L$18, 'E2 Allocators'!$B$15:$W$15, 0),FALSE)*$F107)</f>
        <v>0</v>
      </c>
      <c r="M107" s="1411">
        <f>IF(ISERROR(VLOOKUP(VLOOKUP($A107, 'E4 TB Allocation Details'!$A$18:$L$205, MATCH("Demand ID", 'E4 TB Allocation Details'!$A$18:$L$18, 0),FALSE), 'E2 Allocators'!$B$15:$W$361, MATCH('O5 Details by Class &amp; Accounts'!M$18, 'E2 Allocators'!$B$15:$W$15, 0),FALSE)*$F107), 0, VLOOKUP(VLOOKUP($A107, 'E4 TB Allocation Details'!$A$18:$L$205, MATCH("Demand ID", 'E4 TB Allocation Details'!$A$18:$L$18, 0),FALSE), 'E2 Allocators'!$B$15:$W$361, MATCH('O5 Details by Class &amp; Accounts'!M$18, 'E2 Allocators'!$B$15:$W$15, 0),FALSE)*$F107)</f>
        <v>0</v>
      </c>
      <c r="N107" s="1411">
        <f>IF(ISERROR(VLOOKUP(VLOOKUP($A107, 'E4 TB Allocation Details'!$A$18:$L$205, MATCH("Demand ID", 'E4 TB Allocation Details'!$A$18:$L$18, 0),FALSE), 'E2 Allocators'!$B$15:$W$361, MATCH('O5 Details by Class &amp; Accounts'!N$18, 'E2 Allocators'!$B$15:$W$15, 0),FALSE)*$F107), 0, VLOOKUP(VLOOKUP($A107, 'E4 TB Allocation Details'!$A$18:$L$205, MATCH("Demand ID", 'E4 TB Allocation Details'!$A$18:$L$18, 0),FALSE), 'E2 Allocators'!$B$15:$W$361, MATCH('O5 Details by Class &amp; Accounts'!N$18, 'E2 Allocators'!$B$15:$W$15, 0),FALSE)*$F107)</f>
        <v>0</v>
      </c>
      <c r="O107" s="1411">
        <f>IF(ISERROR(VLOOKUP(VLOOKUP($A107, 'E4 TB Allocation Details'!$A$18:$L$205, MATCH("Demand ID", 'E4 TB Allocation Details'!$A$18:$L$18, 0),FALSE), 'E2 Allocators'!$B$15:$W$361, MATCH('O5 Details by Class &amp; Accounts'!O$18, 'E2 Allocators'!$B$15:$W$15, 0),FALSE)*$F107), 0, VLOOKUP(VLOOKUP($A107, 'E4 TB Allocation Details'!$A$18:$L$205, MATCH("Demand ID", 'E4 TB Allocation Details'!$A$18:$L$18, 0),FALSE), 'E2 Allocators'!$B$15:$W$361, MATCH('O5 Details by Class &amp; Accounts'!O$18, 'E2 Allocators'!$B$15:$W$15, 0),FALSE)*$F107)</f>
        <v>0</v>
      </c>
      <c r="P107" s="1411">
        <f>IF(ISERROR(VLOOKUP(VLOOKUP($A107, 'E4 TB Allocation Details'!$A$18:$L$205, MATCH("Demand ID", 'E4 TB Allocation Details'!$A$18:$L$18, 0),FALSE), 'E2 Allocators'!$B$15:$W$361, MATCH('O5 Details by Class &amp; Accounts'!P$18, 'E2 Allocators'!$B$15:$W$15, 0),FALSE)*$F107), 0, VLOOKUP(VLOOKUP($A107, 'E4 TB Allocation Details'!$A$18:$L$205, MATCH("Demand ID", 'E4 TB Allocation Details'!$A$18:$L$18, 0),FALSE), 'E2 Allocators'!$B$15:$W$361, MATCH('O5 Details by Class &amp; Accounts'!P$18, 'E2 Allocators'!$B$15:$W$15, 0),FALSE)*$F107)</f>
        <v>0</v>
      </c>
      <c r="Q107" s="1411">
        <f>IF(ISERROR(VLOOKUP(VLOOKUP($A107, 'E4 TB Allocation Details'!$A$18:$L$205, MATCH("Demand ID", 'E4 TB Allocation Details'!$A$18:$L$18, 0),FALSE), 'E2 Allocators'!$B$15:$W$361, MATCH('O5 Details by Class &amp; Accounts'!Q$18, 'E2 Allocators'!$B$15:$W$15, 0),FALSE)*$F107), 0, VLOOKUP(VLOOKUP($A107, 'E4 TB Allocation Details'!$A$18:$L$205, MATCH("Demand ID", 'E4 TB Allocation Details'!$A$18:$L$18, 0),FALSE), 'E2 Allocators'!$B$15:$W$361, MATCH('O5 Details by Class &amp; Accounts'!Q$18, 'E2 Allocators'!$B$15:$W$15, 0),FALSE)*$F107)</f>
        <v>0</v>
      </c>
      <c r="R107" s="1411">
        <f>IF(ISERROR(VLOOKUP(VLOOKUP($A107, 'E4 TB Allocation Details'!$A$18:$L$205, MATCH("Demand ID", 'E4 TB Allocation Details'!$A$18:$L$18, 0),FALSE), 'E2 Allocators'!$B$15:$W$361, MATCH('O5 Details by Class &amp; Accounts'!R$18, 'E2 Allocators'!$B$15:$W$15, 0),FALSE)*$F107), 0, VLOOKUP(VLOOKUP($A107, 'E4 TB Allocation Details'!$A$18:$L$205, MATCH("Demand ID", 'E4 TB Allocation Details'!$A$18:$L$18, 0),FALSE), 'E2 Allocators'!$B$15:$W$361, MATCH('O5 Details by Class &amp; Accounts'!R$18, 'E2 Allocators'!$B$15:$W$15, 0),FALSE)*$F107)</f>
        <v>0</v>
      </c>
      <c r="S107" s="1411">
        <f>IF(ISERROR(VLOOKUP(VLOOKUP($A107, 'E4 TB Allocation Details'!$A$18:$L$205, MATCH("Demand ID", 'E4 TB Allocation Details'!$A$18:$L$18, 0),FALSE), 'E2 Allocators'!$B$15:$W$361, MATCH('O5 Details by Class &amp; Accounts'!S$18, 'E2 Allocators'!$B$15:$W$15, 0),FALSE)*$F107), 0, VLOOKUP(VLOOKUP($A107, 'E4 TB Allocation Details'!$A$18:$L$205, MATCH("Demand ID", 'E4 TB Allocation Details'!$A$18:$L$18, 0),FALSE), 'E2 Allocators'!$B$15:$W$361, MATCH('O5 Details by Class &amp; Accounts'!S$18, 'E2 Allocators'!$B$15:$W$15, 0),FALSE)*$F107)</f>
        <v>0</v>
      </c>
      <c r="T107" s="1411">
        <f>IF(ISERROR(VLOOKUP(VLOOKUP($A107, 'E4 TB Allocation Details'!$A$18:$L$205, MATCH("Demand ID", 'E4 TB Allocation Details'!$A$18:$L$18, 0),FALSE), 'E2 Allocators'!$B$15:$W$361, MATCH('O5 Details by Class &amp; Accounts'!T$18, 'E2 Allocators'!$B$15:$W$15, 0),FALSE)*$F107), 0, VLOOKUP(VLOOKUP($A107, 'E4 TB Allocation Details'!$A$18:$L$205, MATCH("Demand ID", 'E4 TB Allocation Details'!$A$18:$L$18, 0),FALSE), 'E2 Allocators'!$B$15:$W$361, MATCH('O5 Details by Class &amp; Accounts'!T$18, 'E2 Allocators'!$B$15:$W$15, 0),FALSE)*$F107)</f>
        <v>0</v>
      </c>
      <c r="U107" s="1411">
        <f>IF(ISERROR(VLOOKUP(VLOOKUP($A107, 'E4 TB Allocation Details'!$A$18:$L$205, MATCH("Demand ID", 'E4 TB Allocation Details'!$A$18:$L$18, 0),FALSE), 'E2 Allocators'!$B$15:$W$361, MATCH('O5 Details by Class &amp; Accounts'!U$18, 'E2 Allocators'!$B$15:$W$15, 0),FALSE)*$F107), 0, VLOOKUP(VLOOKUP($A107, 'E4 TB Allocation Details'!$A$18:$L$205, MATCH("Demand ID", 'E4 TB Allocation Details'!$A$18:$L$18, 0),FALSE), 'E2 Allocators'!$B$15:$W$361, MATCH('O5 Details by Class &amp; Accounts'!U$18, 'E2 Allocators'!$B$15:$W$15, 0),FALSE)*$F107)</f>
        <v>0</v>
      </c>
      <c r="V107" s="1411">
        <f>IF(ISERROR(VLOOKUP(VLOOKUP($A107, 'E4 TB Allocation Details'!$A$18:$L$205, MATCH("Demand ID", 'E4 TB Allocation Details'!$A$18:$L$18, 0),FALSE), 'E2 Allocators'!$B$15:$W$361, MATCH('O5 Details by Class &amp; Accounts'!V$18, 'E2 Allocators'!$B$15:$W$15, 0),FALSE)*$F107), 0, VLOOKUP(VLOOKUP($A107, 'E4 TB Allocation Details'!$A$18:$L$205, MATCH("Demand ID", 'E4 TB Allocation Details'!$A$18:$L$18, 0),FALSE), 'E2 Allocators'!$B$15:$W$361, MATCH('O5 Details by Class &amp; Accounts'!V$18, 'E2 Allocators'!$B$15:$W$15, 0),FALSE)*$F107)</f>
        <v>0</v>
      </c>
      <c r="W107" s="1411">
        <f>IF(ISERROR(VLOOKUP(VLOOKUP($A107, 'E4 TB Allocation Details'!$A$18:$L$205, MATCH("Demand ID", 'E4 TB Allocation Details'!$A$18:$L$18, 0),FALSE), 'E2 Allocators'!$B$15:$W$361, MATCH('O5 Details by Class &amp; Accounts'!W$18, 'E2 Allocators'!$B$15:$W$15, 0),FALSE)*$F107), 0, VLOOKUP(VLOOKUP($A107, 'E4 TB Allocation Details'!$A$18:$L$205, MATCH("Demand ID", 'E4 TB Allocation Details'!$A$18:$L$18, 0),FALSE), 'E2 Allocators'!$B$15:$W$361, MATCH('O5 Details by Class &amp; Accounts'!W$18, 'E2 Allocators'!$B$15:$W$15, 0),FALSE)*$F107)</f>
        <v>0</v>
      </c>
      <c r="X107" s="1411">
        <f>IF(ISERROR(VLOOKUP(VLOOKUP($A107, 'E4 TB Allocation Details'!$A$18:$L$205, MATCH("Demand ID", 'E4 TB Allocation Details'!$A$18:$L$18, 0),FALSE), 'E2 Allocators'!$B$15:$W$361, MATCH('O5 Details by Class &amp; Accounts'!X$18, 'E2 Allocators'!$B$15:$W$15, 0),FALSE)*$F107), 0, VLOOKUP(VLOOKUP($A107, 'E4 TB Allocation Details'!$A$18:$L$205, MATCH("Demand ID", 'E4 TB Allocation Details'!$A$18:$L$18, 0),FALSE), 'E2 Allocators'!$B$15:$W$361, MATCH('O5 Details by Class &amp; Accounts'!X$18, 'E2 Allocators'!$B$15:$W$15, 0),FALSE)*$F107)</f>
        <v>0</v>
      </c>
      <c r="Y107" s="1411">
        <f>IF(ISERROR(VLOOKUP(VLOOKUP($A107, 'E4 TB Allocation Details'!$A$18:$L$205, MATCH("Demand ID", 'E4 TB Allocation Details'!$A$18:$L$18, 0),FALSE), 'E2 Allocators'!$B$15:$W$361, MATCH('O5 Details by Class &amp; Accounts'!Y$18, 'E2 Allocators'!$B$15:$W$15, 0),FALSE)*$F107), 0, VLOOKUP(VLOOKUP($A107, 'E4 TB Allocation Details'!$A$18:$L$205, MATCH("Demand ID", 'E4 TB Allocation Details'!$A$18:$L$18, 0),FALSE), 'E2 Allocators'!$B$15:$W$361, MATCH('O5 Details by Class &amp; Accounts'!Y$18, 'E2 Allocators'!$B$15:$W$15, 0),FALSE)*$F107)</f>
        <v>0</v>
      </c>
      <c r="Z107" s="1411">
        <f>IF(ISERROR(VLOOKUP(VLOOKUP($A107, 'E4 TB Allocation Details'!$A$18:$L$205, MATCH("Demand ID", 'E4 TB Allocation Details'!$A$18:$L$18, 0),FALSE), 'E2 Allocators'!$B$15:$W$361, MATCH('O5 Details by Class &amp; Accounts'!Z$18, 'E2 Allocators'!$B$15:$W$15, 0),FALSE)*$F107), 0, VLOOKUP(VLOOKUP($A107, 'E4 TB Allocation Details'!$A$18:$L$205, MATCH("Demand ID", 'E4 TB Allocation Details'!$A$18:$L$18, 0),FALSE), 'E2 Allocators'!$B$15:$W$361, MATCH('O5 Details by Class &amp; Accounts'!Z$18, 'E2 Allocators'!$B$15:$W$15, 0),FALSE)*$F107)</f>
        <v>0</v>
      </c>
      <c r="AA107" s="1411">
        <f>IF(ISERROR(VLOOKUP(VLOOKUP($A107, 'E4 TB Allocation Details'!$A$18:$L$205, MATCH("Demand ID", 'E4 TB Allocation Details'!$A$18:$L$18, 0),FALSE), 'E2 Allocators'!$B$15:$W$361, MATCH('O5 Details by Class &amp; Accounts'!AA$18, 'E2 Allocators'!$B$15:$W$15, 0),FALSE)*$F107), 0, VLOOKUP(VLOOKUP($A107, 'E4 TB Allocation Details'!$A$18:$L$205, MATCH("Demand ID", 'E4 TB Allocation Details'!$A$18:$L$18, 0),FALSE), 'E2 Allocators'!$B$15:$W$361, MATCH('O5 Details by Class &amp; Accounts'!AA$18, 'E2 Allocators'!$B$15:$W$15, 0),FALSE)*$F107)</f>
        <v>0</v>
      </c>
      <c r="AB107" s="1411">
        <f>IF(ISERROR(VLOOKUP(VLOOKUP($A107, 'E4 TB Allocation Details'!$A$18:$L$205, MATCH("Demand ID", 'E4 TB Allocation Details'!$A$18:$L$18, 0),FALSE), 'E2 Allocators'!$B$15:$W$361, MATCH('O5 Details by Class &amp; Accounts'!AB$18, 'E2 Allocators'!$B$15:$W$15, 0),FALSE)*$F107), 0, VLOOKUP(VLOOKUP($A107, 'E4 TB Allocation Details'!$A$18:$L$205, MATCH("Demand ID", 'E4 TB Allocation Details'!$A$18:$L$18, 0),FALSE), 'E2 Allocators'!$B$15:$W$361, MATCH('O5 Details by Class &amp; Accounts'!AB$18, 'E2 Allocators'!$B$15:$W$15, 0),FALSE)*$F107)</f>
        <v>0</v>
      </c>
      <c r="AC107" s="1411">
        <f t="shared" si="19"/>
        <v>0</v>
      </c>
      <c r="AD107" s="1411">
        <f>IF(ISERROR(VLOOKUP(VLOOKUP($A107, 'E4 TB Allocation Details'!$A$18:$L$205, MATCH("Customer ID", 'E4 TB Allocation Details'!$A$18:$L$18, 0),FALSE), 'E2 Allocators'!$B$15:$W$361, MATCH('O5 Details by Class &amp; Accounts'!AD$18, 'E2 Allocators'!$B$15:$W$15, 0),FALSE)*$G107), 0, VLOOKUP(VLOOKUP($A107, 'E4 TB Allocation Details'!$A$18:$L$205, MATCH("Customer ID", 'E4 TB Allocation Details'!$A$18:$L$18, 0),FALSE), 'E2 Allocators'!$B$15:$W$361, MATCH('O5 Details by Class &amp; Accounts'!AD$18, 'E2 Allocators'!$B$15:$W$15, 0),FALSE)*$G107)</f>
        <v>0</v>
      </c>
      <c r="AE107" s="1411">
        <f>IF(ISERROR(VLOOKUP(VLOOKUP($A107, 'E4 TB Allocation Details'!$A$18:$L$205, MATCH("Customer ID", 'E4 TB Allocation Details'!$A$18:$L$18, 0),FALSE), 'E2 Allocators'!$B$15:$W$361, MATCH('O5 Details by Class &amp; Accounts'!AE$18, 'E2 Allocators'!$B$15:$W$15, 0),FALSE)*$G107), 0, VLOOKUP(VLOOKUP($A107, 'E4 TB Allocation Details'!$A$18:$L$205, MATCH("Customer ID", 'E4 TB Allocation Details'!$A$18:$L$18, 0),FALSE), 'E2 Allocators'!$B$15:$W$361, MATCH('O5 Details by Class &amp; Accounts'!AE$18, 'E2 Allocators'!$B$15:$W$15, 0),FALSE)*$G107)</f>
        <v>0</v>
      </c>
      <c r="AF107" s="1411">
        <f>IF(ISERROR(VLOOKUP(VLOOKUP($A107, 'E4 TB Allocation Details'!$A$18:$L$205, MATCH("Customer ID", 'E4 TB Allocation Details'!$A$18:$L$18, 0),FALSE), 'E2 Allocators'!$B$15:$W$361, MATCH('O5 Details by Class &amp; Accounts'!AF$18, 'E2 Allocators'!$B$15:$W$15, 0),FALSE)*$G107), 0, VLOOKUP(VLOOKUP($A107, 'E4 TB Allocation Details'!$A$18:$L$205, MATCH("Customer ID", 'E4 TB Allocation Details'!$A$18:$L$18, 0),FALSE), 'E2 Allocators'!$B$15:$W$361, MATCH('O5 Details by Class &amp; Accounts'!AF$18, 'E2 Allocators'!$B$15:$W$15, 0),FALSE)*$G107)</f>
        <v>0</v>
      </c>
      <c r="AG107" s="1411">
        <f>IF(ISERROR(VLOOKUP(VLOOKUP($A107, 'E4 TB Allocation Details'!$A$18:$L$205, MATCH("Customer ID", 'E4 TB Allocation Details'!$A$18:$L$18, 0),FALSE), 'E2 Allocators'!$B$15:$W$361, MATCH('O5 Details by Class &amp; Accounts'!AG$18, 'E2 Allocators'!$B$15:$W$15, 0),FALSE)*$G107), 0, VLOOKUP(VLOOKUP($A107, 'E4 TB Allocation Details'!$A$18:$L$205, MATCH("Customer ID", 'E4 TB Allocation Details'!$A$18:$L$18, 0),FALSE), 'E2 Allocators'!$B$15:$W$361, MATCH('O5 Details by Class &amp; Accounts'!AG$18, 'E2 Allocators'!$B$15:$W$15, 0),FALSE)*$G107)</f>
        <v>0</v>
      </c>
      <c r="AH107" s="1411">
        <f>IF(ISERROR(VLOOKUP(VLOOKUP($A107, 'E4 TB Allocation Details'!$A$18:$L$205, MATCH("Customer ID", 'E4 TB Allocation Details'!$A$18:$L$18, 0),FALSE), 'E2 Allocators'!$B$15:$W$361, MATCH('O5 Details by Class &amp; Accounts'!AH$18, 'E2 Allocators'!$B$15:$W$15, 0),FALSE)*$G107), 0, VLOOKUP(VLOOKUP($A107, 'E4 TB Allocation Details'!$A$18:$L$205, MATCH("Customer ID", 'E4 TB Allocation Details'!$A$18:$L$18, 0),FALSE), 'E2 Allocators'!$B$15:$W$361, MATCH('O5 Details by Class &amp; Accounts'!AH$18, 'E2 Allocators'!$B$15:$W$15, 0),FALSE)*$G107)</f>
        <v>0</v>
      </c>
      <c r="AI107" s="1411">
        <f>IF(ISERROR(VLOOKUP(VLOOKUP($A107, 'E4 TB Allocation Details'!$A$18:$L$205, MATCH("Customer ID", 'E4 TB Allocation Details'!$A$18:$L$18, 0),FALSE), 'E2 Allocators'!$B$15:$W$361, MATCH('O5 Details by Class &amp; Accounts'!AI$18, 'E2 Allocators'!$B$15:$W$15, 0),FALSE)*$G107), 0, VLOOKUP(VLOOKUP($A107, 'E4 TB Allocation Details'!$A$18:$L$205, MATCH("Customer ID", 'E4 TB Allocation Details'!$A$18:$L$18, 0),FALSE), 'E2 Allocators'!$B$15:$W$361, MATCH('O5 Details by Class &amp; Accounts'!AI$18, 'E2 Allocators'!$B$15:$W$15, 0),FALSE)*$G107)</f>
        <v>0</v>
      </c>
      <c r="AJ107" s="1411">
        <f>IF(ISERROR(VLOOKUP(VLOOKUP($A107, 'E4 TB Allocation Details'!$A$18:$L$205, MATCH("Customer ID", 'E4 TB Allocation Details'!$A$18:$L$18, 0),FALSE), 'E2 Allocators'!$B$15:$W$361, MATCH('O5 Details by Class &amp; Accounts'!AJ$18, 'E2 Allocators'!$B$15:$W$15, 0),FALSE)*$G107), 0, VLOOKUP(VLOOKUP($A107, 'E4 TB Allocation Details'!$A$18:$L$205, MATCH("Customer ID", 'E4 TB Allocation Details'!$A$18:$L$18, 0),FALSE), 'E2 Allocators'!$B$15:$W$361, MATCH('O5 Details by Class &amp; Accounts'!AJ$18, 'E2 Allocators'!$B$15:$W$15, 0),FALSE)*$G107)</f>
        <v>0</v>
      </c>
      <c r="AK107" s="1411">
        <f>IF(ISERROR(VLOOKUP(VLOOKUP($A107, 'E4 TB Allocation Details'!$A$18:$L$205, MATCH("Customer ID", 'E4 TB Allocation Details'!$A$18:$L$18, 0),FALSE), 'E2 Allocators'!$B$15:$W$361, MATCH('O5 Details by Class &amp; Accounts'!AK$18, 'E2 Allocators'!$B$15:$W$15, 0),FALSE)*$G107), 0, VLOOKUP(VLOOKUP($A107, 'E4 TB Allocation Details'!$A$18:$L$205, MATCH("Customer ID", 'E4 TB Allocation Details'!$A$18:$L$18, 0),FALSE), 'E2 Allocators'!$B$15:$W$361, MATCH('O5 Details by Class &amp; Accounts'!AK$18, 'E2 Allocators'!$B$15:$W$15, 0),FALSE)*$G107)</f>
        <v>0</v>
      </c>
      <c r="AL107" s="1411">
        <f>IF(ISERROR(VLOOKUP(VLOOKUP($A107, 'E4 TB Allocation Details'!$A$18:$L$205, MATCH("Customer ID", 'E4 TB Allocation Details'!$A$18:$L$18, 0),FALSE), 'E2 Allocators'!$B$15:$W$361, MATCH('O5 Details by Class &amp; Accounts'!AL$18, 'E2 Allocators'!$B$15:$W$15, 0),FALSE)*$G107), 0, VLOOKUP(VLOOKUP($A107, 'E4 TB Allocation Details'!$A$18:$L$205, MATCH("Customer ID", 'E4 TB Allocation Details'!$A$18:$L$18, 0),FALSE), 'E2 Allocators'!$B$15:$W$361, MATCH('O5 Details by Class &amp; Accounts'!AL$18, 'E2 Allocators'!$B$15:$W$15, 0),FALSE)*$G107)</f>
        <v>0</v>
      </c>
      <c r="AM107" s="1411">
        <f>IF(ISERROR(VLOOKUP(VLOOKUP($A107, 'E4 TB Allocation Details'!$A$18:$L$205, MATCH("Customer ID", 'E4 TB Allocation Details'!$A$18:$L$18, 0),FALSE), 'E2 Allocators'!$B$15:$W$361, MATCH('O5 Details by Class &amp; Accounts'!AM$18, 'E2 Allocators'!$B$15:$W$15, 0),FALSE)*$G107), 0, VLOOKUP(VLOOKUP($A107, 'E4 TB Allocation Details'!$A$18:$L$205, MATCH("Customer ID", 'E4 TB Allocation Details'!$A$18:$L$18, 0),FALSE), 'E2 Allocators'!$B$15:$W$361, MATCH('O5 Details by Class &amp; Accounts'!AM$18, 'E2 Allocators'!$B$15:$W$15, 0),FALSE)*$G107)</f>
        <v>0</v>
      </c>
      <c r="AN107" s="1411">
        <f>IF(ISERROR(VLOOKUP(VLOOKUP($A107, 'E4 TB Allocation Details'!$A$18:$L$205, MATCH("Customer ID", 'E4 TB Allocation Details'!$A$18:$L$18, 0),FALSE), 'E2 Allocators'!$B$15:$W$361, MATCH('O5 Details by Class &amp; Accounts'!AN$18, 'E2 Allocators'!$B$15:$W$15, 0),FALSE)*$G107), 0, VLOOKUP(VLOOKUP($A107, 'E4 TB Allocation Details'!$A$18:$L$205, MATCH("Customer ID", 'E4 TB Allocation Details'!$A$18:$L$18, 0),FALSE), 'E2 Allocators'!$B$15:$W$361, MATCH('O5 Details by Class &amp; Accounts'!AN$18, 'E2 Allocators'!$B$15:$W$15, 0),FALSE)*$G107)</f>
        <v>0</v>
      </c>
      <c r="AO107" s="1411">
        <f>IF(ISERROR(VLOOKUP(VLOOKUP($A107, 'E4 TB Allocation Details'!$A$18:$L$205, MATCH("Customer ID", 'E4 TB Allocation Details'!$A$18:$L$18, 0),FALSE), 'E2 Allocators'!$B$15:$W$361, MATCH('O5 Details by Class &amp; Accounts'!AO$18, 'E2 Allocators'!$B$15:$W$15, 0),FALSE)*$G107), 0, VLOOKUP(VLOOKUP($A107, 'E4 TB Allocation Details'!$A$18:$L$205, MATCH("Customer ID", 'E4 TB Allocation Details'!$A$18:$L$18, 0),FALSE), 'E2 Allocators'!$B$15:$W$361, MATCH('O5 Details by Class &amp; Accounts'!AO$18, 'E2 Allocators'!$B$15:$W$15, 0),FALSE)*$G107)</f>
        <v>0</v>
      </c>
      <c r="AP107" s="1411">
        <f>IF(ISERROR(VLOOKUP(VLOOKUP($A107, 'E4 TB Allocation Details'!$A$18:$L$205, MATCH("Customer ID", 'E4 TB Allocation Details'!$A$18:$L$18, 0),FALSE), 'E2 Allocators'!$B$15:$W$361, MATCH('O5 Details by Class &amp; Accounts'!AP$18, 'E2 Allocators'!$B$15:$W$15, 0),FALSE)*$G107), 0, VLOOKUP(VLOOKUP($A107, 'E4 TB Allocation Details'!$A$18:$L$205, MATCH("Customer ID", 'E4 TB Allocation Details'!$A$18:$L$18, 0),FALSE), 'E2 Allocators'!$B$15:$W$361, MATCH('O5 Details by Class &amp; Accounts'!AP$18, 'E2 Allocators'!$B$15:$W$15, 0),FALSE)*$G107)</f>
        <v>0</v>
      </c>
      <c r="AQ107" s="1411">
        <f>IF(ISERROR(VLOOKUP(VLOOKUP($A107, 'E4 TB Allocation Details'!$A$18:$L$205, MATCH("Customer ID", 'E4 TB Allocation Details'!$A$18:$L$18, 0),FALSE), 'E2 Allocators'!$B$15:$W$361, MATCH('O5 Details by Class &amp; Accounts'!AQ$18, 'E2 Allocators'!$B$15:$W$15, 0),FALSE)*$G107), 0, VLOOKUP(VLOOKUP($A107, 'E4 TB Allocation Details'!$A$18:$L$205, MATCH("Customer ID", 'E4 TB Allocation Details'!$A$18:$L$18, 0),FALSE), 'E2 Allocators'!$B$15:$W$361, MATCH('O5 Details by Class &amp; Accounts'!AQ$18, 'E2 Allocators'!$B$15:$W$15, 0),FALSE)*$G107)</f>
        <v>0</v>
      </c>
      <c r="AR107" s="1411">
        <f>IF(ISERROR(VLOOKUP(VLOOKUP($A107, 'E4 TB Allocation Details'!$A$18:$L$205, MATCH("Customer ID", 'E4 TB Allocation Details'!$A$18:$L$18, 0),FALSE), 'E2 Allocators'!$B$15:$W$361, MATCH('O5 Details by Class &amp; Accounts'!AR$18, 'E2 Allocators'!$B$15:$W$15, 0),FALSE)*$G107), 0, VLOOKUP(VLOOKUP($A107, 'E4 TB Allocation Details'!$A$18:$L$205, MATCH("Customer ID", 'E4 TB Allocation Details'!$A$18:$L$18, 0),FALSE), 'E2 Allocators'!$B$15:$W$361, MATCH('O5 Details by Class &amp; Accounts'!AR$18, 'E2 Allocators'!$B$15:$W$15, 0),FALSE)*$G107)</f>
        <v>0</v>
      </c>
      <c r="AS107" s="1411">
        <f>IF(ISERROR(VLOOKUP(VLOOKUP($A107, 'E4 TB Allocation Details'!$A$18:$L$205, MATCH("Customer ID", 'E4 TB Allocation Details'!$A$18:$L$18, 0),FALSE), 'E2 Allocators'!$B$15:$W$361, MATCH('O5 Details by Class &amp; Accounts'!AS$18, 'E2 Allocators'!$B$15:$W$15, 0),FALSE)*$G107), 0, VLOOKUP(VLOOKUP($A107, 'E4 TB Allocation Details'!$A$18:$L$205, MATCH("Customer ID", 'E4 TB Allocation Details'!$A$18:$L$18, 0),FALSE), 'E2 Allocators'!$B$15:$W$361, MATCH('O5 Details by Class &amp; Accounts'!AS$18, 'E2 Allocators'!$B$15:$W$15, 0),FALSE)*$G107)</f>
        <v>0</v>
      </c>
      <c r="AT107" s="1411">
        <f>IF(ISERROR(VLOOKUP(VLOOKUP($A107, 'E4 TB Allocation Details'!$A$18:$L$205, MATCH("Customer ID", 'E4 TB Allocation Details'!$A$18:$L$18, 0),FALSE), 'E2 Allocators'!$B$15:$W$361, MATCH('O5 Details by Class &amp; Accounts'!AT$18, 'E2 Allocators'!$B$15:$W$15, 0),FALSE)*$G107), 0, VLOOKUP(VLOOKUP($A107, 'E4 TB Allocation Details'!$A$18:$L$205, MATCH("Customer ID", 'E4 TB Allocation Details'!$A$18:$L$18, 0),FALSE), 'E2 Allocators'!$B$15:$W$361, MATCH('O5 Details by Class &amp; Accounts'!AT$18, 'E2 Allocators'!$B$15:$W$15, 0),FALSE)*$G107)</f>
        <v>0</v>
      </c>
      <c r="AU107" s="1411">
        <f>IF(ISERROR(VLOOKUP(VLOOKUP($A107, 'E4 TB Allocation Details'!$A$18:$L$205, MATCH("Customer ID", 'E4 TB Allocation Details'!$A$18:$L$18, 0),FALSE), 'E2 Allocators'!$B$15:$W$361, MATCH('O5 Details by Class &amp; Accounts'!AU$18, 'E2 Allocators'!$B$15:$W$15, 0),FALSE)*$G107), 0, VLOOKUP(VLOOKUP($A107, 'E4 TB Allocation Details'!$A$18:$L$205, MATCH("Customer ID", 'E4 TB Allocation Details'!$A$18:$L$18, 0),FALSE), 'E2 Allocators'!$B$15:$W$361, MATCH('O5 Details by Class &amp; Accounts'!AU$18, 'E2 Allocators'!$B$15:$W$15, 0),FALSE)*$G107)</f>
        <v>0</v>
      </c>
      <c r="AV107" s="1411">
        <f>IF(ISERROR(VLOOKUP(VLOOKUP($A107, 'E4 TB Allocation Details'!$A$18:$L$205, MATCH("Customer ID", 'E4 TB Allocation Details'!$A$18:$L$18, 0),FALSE), 'E2 Allocators'!$B$15:$W$361, MATCH('O5 Details by Class &amp; Accounts'!AV$18, 'E2 Allocators'!$B$15:$W$15, 0),FALSE)*$G107), 0, VLOOKUP(VLOOKUP($A107, 'E4 TB Allocation Details'!$A$18:$L$205, MATCH("Customer ID", 'E4 TB Allocation Details'!$A$18:$L$18, 0),FALSE), 'E2 Allocators'!$B$15:$W$361, MATCH('O5 Details by Class &amp; Accounts'!AV$18, 'E2 Allocators'!$B$15:$W$15, 0),FALSE)*$G107)</f>
        <v>0</v>
      </c>
      <c r="AW107" s="1411">
        <f>IF(ISERROR(VLOOKUP(VLOOKUP($A107, 'E4 TB Allocation Details'!$A$18:$L$205, MATCH("Customer ID", 'E4 TB Allocation Details'!$A$18:$L$18, 0),FALSE), 'E2 Allocators'!$B$15:$W$361, MATCH('O5 Details by Class &amp; Accounts'!AW$18, 'E2 Allocators'!$B$15:$W$15, 0),FALSE)*$G107), 0, VLOOKUP(VLOOKUP($A107, 'E4 TB Allocation Details'!$A$18:$L$205, MATCH("Customer ID", 'E4 TB Allocation Details'!$A$18:$L$18, 0),FALSE), 'E2 Allocators'!$B$15:$W$361, MATCH('O5 Details by Class &amp; Accounts'!AW$18, 'E2 Allocators'!$B$15:$W$15, 0),FALSE)*$G107)</f>
        <v>0</v>
      </c>
      <c r="AX107" s="1411">
        <f t="shared" si="20"/>
        <v>0</v>
      </c>
      <c r="AY107" s="1411">
        <f>IF(ISERROR(VLOOKUP(VLOOKUP($A107, 'E4 TB Allocation Details'!$A$18:$L$205, MATCH("Misc ID", 'E4 TB Allocation Details'!$A$18:$L$18, 0),FALSE), 'E2 Allocators'!$B$15:$W$361, MATCH('O5 Details by Class &amp; Accounts'!AY$18, 'E2 Allocators'!$B$15:$W$15, 0),FALSE)*$E107), 0, VLOOKUP(VLOOKUP($A107, 'E4 TB Allocation Details'!$A$18:$L$205, MATCH("Misc ID", 'E4 TB Allocation Details'!$A$18:$L$18, 0),FALSE), 'E2 Allocators'!$B$15:$W$361, MATCH('O5 Details by Class &amp; Accounts'!AY$18, 'E2 Allocators'!$B$15:$W$15, 0),FALSE)*$E107)</f>
        <v>34969.620293912623</v>
      </c>
      <c r="AZ107" s="1411">
        <f>IF(ISERROR(VLOOKUP(VLOOKUP($A107, 'E4 TB Allocation Details'!$A$18:$L$205, MATCH("Misc ID", 'E4 TB Allocation Details'!$A$18:$L$18, 0),FALSE), 'E2 Allocators'!$B$15:$W$361, MATCH('O5 Details by Class &amp; Accounts'!AZ$18, 'E2 Allocators'!$B$15:$W$15, 0),FALSE)*$E107), 0, VLOOKUP(VLOOKUP($A107, 'E4 TB Allocation Details'!$A$18:$L$205, MATCH("Misc ID", 'E4 TB Allocation Details'!$A$18:$L$18, 0),FALSE), 'E2 Allocators'!$B$15:$W$361, MATCH('O5 Details by Class &amp; Accounts'!AZ$18, 'E2 Allocators'!$B$15:$W$15, 0),FALSE)*$E107)</f>
        <v>12106.687859223495</v>
      </c>
      <c r="BA107" s="1411">
        <f>IF(ISERROR(VLOOKUP(VLOOKUP($A107, 'E4 TB Allocation Details'!$A$18:$L$205, MATCH("Misc ID", 'E4 TB Allocation Details'!$A$18:$L$18, 0),FALSE), 'E2 Allocators'!$B$15:$W$361, MATCH('O5 Details by Class &amp; Accounts'!BA$18, 'E2 Allocators'!$B$15:$W$15, 0),FALSE)*$E107), 0, VLOOKUP(VLOOKUP($A107, 'E4 TB Allocation Details'!$A$18:$L$205, MATCH("Misc ID", 'E4 TB Allocation Details'!$A$18:$L$18, 0),FALSE), 'E2 Allocators'!$B$15:$W$361, MATCH('O5 Details by Class &amp; Accounts'!BA$18, 'E2 Allocators'!$B$15:$W$15, 0),FALSE)*$E107)</f>
        <v>17663.696563557569</v>
      </c>
      <c r="BB107" s="1411">
        <f>IF(ISERROR(VLOOKUP(VLOOKUP($A107, 'E4 TB Allocation Details'!$A$18:$L$205, MATCH("Misc ID", 'E4 TB Allocation Details'!$A$18:$L$18, 0),FALSE), 'E2 Allocators'!$B$15:$W$361, MATCH('O5 Details by Class &amp; Accounts'!BB$18, 'E2 Allocators'!$B$15:$W$15, 0),FALSE)*$E107), 0, VLOOKUP(VLOOKUP($A107, 'E4 TB Allocation Details'!$A$18:$L$205, MATCH("Misc ID", 'E4 TB Allocation Details'!$A$18:$L$18, 0),FALSE), 'E2 Allocators'!$B$15:$W$361, MATCH('O5 Details by Class &amp; Accounts'!BB$18, 'E2 Allocators'!$B$15:$W$15, 0),FALSE)*$E107)</f>
        <v>0</v>
      </c>
      <c r="BC107" s="1411">
        <f>IF(ISERROR(VLOOKUP(VLOOKUP($A107, 'E4 TB Allocation Details'!$A$18:$L$205, MATCH("Misc ID", 'E4 TB Allocation Details'!$A$18:$L$18, 0),FALSE), 'E2 Allocators'!$B$15:$W$361, MATCH('O5 Details by Class &amp; Accounts'!BC$18, 'E2 Allocators'!$B$15:$W$15, 0),FALSE)*$E107), 0, VLOOKUP(VLOOKUP($A107, 'E4 TB Allocation Details'!$A$18:$L$205, MATCH("Misc ID", 'E4 TB Allocation Details'!$A$18:$L$18, 0),FALSE), 'E2 Allocators'!$B$15:$W$361, MATCH('O5 Details by Class &amp; Accounts'!BC$18, 'E2 Allocators'!$B$15:$W$15, 0),FALSE)*$E107)</f>
        <v>0</v>
      </c>
      <c r="BD107" s="1411">
        <f>IF(ISERROR(VLOOKUP(VLOOKUP($A107, 'E4 TB Allocation Details'!$A$18:$L$205, MATCH("Misc ID", 'E4 TB Allocation Details'!$A$18:$L$18, 0),FALSE), 'E2 Allocators'!$B$15:$W$361, MATCH('O5 Details by Class &amp; Accounts'!BD$18, 'E2 Allocators'!$B$15:$W$15, 0),FALSE)*$E107), 0, VLOOKUP(VLOOKUP($A107, 'E4 TB Allocation Details'!$A$18:$L$205, MATCH("Misc ID", 'E4 TB Allocation Details'!$A$18:$L$18, 0),FALSE), 'E2 Allocators'!$B$15:$W$361, MATCH('O5 Details by Class &amp; Accounts'!BD$18, 'E2 Allocators'!$B$15:$W$15, 0),FALSE)*$E107)</f>
        <v>0</v>
      </c>
      <c r="BE107" s="1411">
        <f>IF(ISERROR(VLOOKUP(VLOOKUP($A107, 'E4 TB Allocation Details'!$A$18:$L$205, MATCH("Misc ID", 'E4 TB Allocation Details'!$A$18:$L$18, 0),FALSE), 'E2 Allocators'!$B$15:$W$361, MATCH('O5 Details by Class &amp; Accounts'!BE$18, 'E2 Allocators'!$B$15:$W$15, 0),FALSE)*$E107), 0, VLOOKUP(VLOOKUP($A107, 'E4 TB Allocation Details'!$A$18:$L$205, MATCH("Misc ID", 'E4 TB Allocation Details'!$A$18:$L$18, 0),FALSE), 'E2 Allocators'!$B$15:$W$361, MATCH('O5 Details by Class &amp; Accounts'!BE$18, 'E2 Allocators'!$B$15:$W$15, 0),FALSE)*$E107)</f>
        <v>4760.6355427893914</v>
      </c>
      <c r="BF107" s="1411">
        <f>IF(ISERROR(VLOOKUP(VLOOKUP($A107, 'E4 TB Allocation Details'!$A$18:$L$205, MATCH("Misc ID", 'E4 TB Allocation Details'!$A$18:$L$18, 0),FALSE), 'E2 Allocators'!$B$15:$W$361, MATCH('O5 Details by Class &amp; Accounts'!BF$18, 'E2 Allocators'!$B$15:$W$15, 0),FALSE)*$E107), 0, VLOOKUP(VLOOKUP($A107, 'E4 TB Allocation Details'!$A$18:$L$205, MATCH("Misc ID", 'E4 TB Allocation Details'!$A$18:$L$18, 0),FALSE), 'E2 Allocators'!$B$15:$W$361, MATCH('O5 Details by Class &amp; Accounts'!BF$18, 'E2 Allocators'!$B$15:$W$15, 0),FALSE)*$E107)</f>
        <v>261.22491497188014</v>
      </c>
      <c r="BG107" s="1411">
        <f>IF(ISERROR(VLOOKUP(VLOOKUP($A107, 'E4 TB Allocation Details'!$A$18:$L$205, MATCH("Misc ID", 'E4 TB Allocation Details'!$A$18:$L$18, 0),FALSE), 'E2 Allocators'!$B$15:$W$361, MATCH('O5 Details by Class &amp; Accounts'!BG$18, 'E2 Allocators'!$B$15:$W$15, 0),FALSE)*$E107), 0, VLOOKUP(VLOOKUP($A107, 'E4 TB Allocation Details'!$A$18:$L$205, MATCH("Misc ID", 'E4 TB Allocation Details'!$A$18:$L$18, 0),FALSE), 'E2 Allocators'!$B$15:$W$361, MATCH('O5 Details by Class &amp; Accounts'!BG$18, 'E2 Allocators'!$B$15:$W$15, 0),FALSE)*$E107)</f>
        <v>238.13482554502917</v>
      </c>
      <c r="BH107" s="1411">
        <f>IF(ISERROR(VLOOKUP(VLOOKUP($A107, 'E4 TB Allocation Details'!$A$18:$L$205, MATCH("Misc ID", 'E4 TB Allocation Details'!$A$18:$L$18, 0),FALSE), 'E2 Allocators'!$B$15:$W$361, MATCH('O5 Details by Class &amp; Accounts'!BH$18, 'E2 Allocators'!$B$15:$W$15, 0),FALSE)*$E107), 0, VLOOKUP(VLOOKUP($A107, 'E4 TB Allocation Details'!$A$18:$L$205, MATCH("Misc ID", 'E4 TB Allocation Details'!$A$18:$L$18, 0),FALSE), 'E2 Allocators'!$B$15:$W$361, MATCH('O5 Details by Class &amp; Accounts'!BH$18, 'E2 Allocators'!$B$15:$W$15, 0),FALSE)*$E107)</f>
        <v>0</v>
      </c>
      <c r="BI107" s="1411">
        <f>IF(ISERROR(VLOOKUP(VLOOKUP($A107, 'E4 TB Allocation Details'!$A$18:$L$205, MATCH("Misc ID", 'E4 TB Allocation Details'!$A$18:$L$18, 0),FALSE), 'E2 Allocators'!$B$15:$W$361, MATCH('O5 Details by Class &amp; Accounts'!BI$18, 'E2 Allocators'!$B$15:$W$15, 0),FALSE)*$E107), 0, VLOOKUP(VLOOKUP($A107, 'E4 TB Allocation Details'!$A$18:$L$205, MATCH("Misc ID", 'E4 TB Allocation Details'!$A$18:$L$18, 0),FALSE), 'E2 Allocators'!$B$15:$W$361, MATCH('O5 Details by Class &amp; Accounts'!BI$18, 'E2 Allocators'!$B$15:$W$15, 0),FALSE)*$E107)</f>
        <v>0</v>
      </c>
      <c r="BJ107" s="1411">
        <f>IF(ISERROR(VLOOKUP(VLOOKUP($A107, 'E4 TB Allocation Details'!$A$18:$L$205, MATCH("Misc ID", 'E4 TB Allocation Details'!$A$18:$L$18, 0),FALSE), 'E2 Allocators'!$B$15:$W$361, MATCH('O5 Details by Class &amp; Accounts'!BJ$18, 'E2 Allocators'!$B$15:$W$15, 0),FALSE)*$E107), 0, VLOOKUP(VLOOKUP($A107, 'E4 TB Allocation Details'!$A$18:$L$205, MATCH("Misc ID", 'E4 TB Allocation Details'!$A$18:$L$18, 0),FALSE), 'E2 Allocators'!$B$15:$W$361, MATCH('O5 Details by Class &amp; Accounts'!BJ$18, 'E2 Allocators'!$B$15:$W$15, 0),FALSE)*$E107)</f>
        <v>0</v>
      </c>
      <c r="BK107" s="1411">
        <f>IF(ISERROR(VLOOKUP(VLOOKUP($A107, 'E4 TB Allocation Details'!$A$18:$L$205, MATCH("Misc ID", 'E4 TB Allocation Details'!$A$18:$L$18, 0),FALSE), 'E2 Allocators'!$B$15:$W$361, MATCH('O5 Details by Class &amp; Accounts'!BK$18, 'E2 Allocators'!$B$15:$W$15, 0),FALSE)*$E107), 0, VLOOKUP(VLOOKUP($A107, 'E4 TB Allocation Details'!$A$18:$L$205, MATCH("Misc ID", 'E4 TB Allocation Details'!$A$18:$L$18, 0),FALSE), 'E2 Allocators'!$B$15:$W$361, MATCH('O5 Details by Class &amp; Accounts'!BK$18, 'E2 Allocators'!$B$15:$W$15, 0),FALSE)*$E107)</f>
        <v>0</v>
      </c>
      <c r="BL107" s="1411">
        <f>IF(ISERROR(VLOOKUP(VLOOKUP($A107, 'E4 TB Allocation Details'!$A$18:$L$205, MATCH("Misc ID", 'E4 TB Allocation Details'!$A$18:$L$18, 0),FALSE), 'E2 Allocators'!$B$15:$W$361, MATCH('O5 Details by Class &amp; Accounts'!BL$18, 'E2 Allocators'!$B$15:$W$15, 0),FALSE)*$E107), 0, VLOOKUP(VLOOKUP($A107, 'E4 TB Allocation Details'!$A$18:$L$205, MATCH("Misc ID", 'E4 TB Allocation Details'!$A$18:$L$18, 0),FALSE), 'E2 Allocators'!$B$15:$W$361, MATCH('O5 Details by Class &amp; Accounts'!BL$18, 'E2 Allocators'!$B$15:$W$15, 0),FALSE)*$E107)</f>
        <v>0</v>
      </c>
      <c r="BM107" s="1411">
        <f>IF(ISERROR(VLOOKUP(VLOOKUP($A107, 'E4 TB Allocation Details'!$A$18:$L$205, MATCH("Misc ID", 'E4 TB Allocation Details'!$A$18:$L$18, 0),FALSE), 'E2 Allocators'!$B$15:$W$361, MATCH('O5 Details by Class &amp; Accounts'!BM$18, 'E2 Allocators'!$B$15:$W$15, 0),FALSE)*$E107), 0, VLOOKUP(VLOOKUP($A107, 'E4 TB Allocation Details'!$A$18:$L$205, MATCH("Misc ID", 'E4 TB Allocation Details'!$A$18:$L$18, 0),FALSE), 'E2 Allocators'!$B$15:$W$361, MATCH('O5 Details by Class &amp; Accounts'!BM$18, 'E2 Allocators'!$B$15:$W$15, 0),FALSE)*$E107)</f>
        <v>0</v>
      </c>
      <c r="BN107" s="1411">
        <f>IF(ISERROR(VLOOKUP(VLOOKUP($A107, 'E4 TB Allocation Details'!$A$18:$L$205, MATCH("Misc ID", 'E4 TB Allocation Details'!$A$18:$L$18, 0),FALSE), 'E2 Allocators'!$B$15:$W$361, MATCH('O5 Details by Class &amp; Accounts'!BN$18, 'E2 Allocators'!$B$15:$W$15, 0),FALSE)*$E107), 0, VLOOKUP(VLOOKUP($A107, 'E4 TB Allocation Details'!$A$18:$L$205, MATCH("Misc ID", 'E4 TB Allocation Details'!$A$18:$L$18, 0),FALSE), 'E2 Allocators'!$B$15:$W$361, MATCH('O5 Details by Class &amp; Accounts'!BN$18, 'E2 Allocators'!$B$15:$W$15, 0),FALSE)*$E107)</f>
        <v>0</v>
      </c>
      <c r="BO107" s="1411">
        <f>IF(ISERROR(VLOOKUP(VLOOKUP($A107, 'E4 TB Allocation Details'!$A$18:$L$205, MATCH("Misc ID", 'E4 TB Allocation Details'!$A$18:$L$18, 0),FALSE), 'E2 Allocators'!$B$15:$W$361, MATCH('O5 Details by Class &amp; Accounts'!BO$18, 'E2 Allocators'!$B$15:$W$15, 0),FALSE)*$E107), 0, VLOOKUP(VLOOKUP($A107, 'E4 TB Allocation Details'!$A$18:$L$205, MATCH("Misc ID", 'E4 TB Allocation Details'!$A$18:$L$18, 0),FALSE), 'E2 Allocators'!$B$15:$W$361, MATCH('O5 Details by Class &amp; Accounts'!BO$18, 'E2 Allocators'!$B$15:$W$15, 0),FALSE)*$E107)</f>
        <v>0</v>
      </c>
      <c r="BP107" s="1411">
        <f>IF(ISERROR(VLOOKUP(VLOOKUP($A107, 'E4 TB Allocation Details'!$A$18:$L$205, MATCH("Misc ID", 'E4 TB Allocation Details'!$A$18:$L$18, 0),FALSE), 'E2 Allocators'!$B$15:$W$361, MATCH('O5 Details by Class &amp; Accounts'!BP$18, 'E2 Allocators'!$B$15:$W$15, 0),FALSE)*$E107), 0, VLOOKUP(VLOOKUP($A107, 'E4 TB Allocation Details'!$A$18:$L$205, MATCH("Misc ID", 'E4 TB Allocation Details'!$A$18:$L$18, 0),FALSE), 'E2 Allocators'!$B$15:$W$361, MATCH('O5 Details by Class &amp; Accounts'!BP$18, 'E2 Allocators'!$B$15:$W$15, 0),FALSE)*$E107)</f>
        <v>0</v>
      </c>
      <c r="BQ107" s="1411">
        <f>IF(ISERROR(VLOOKUP(VLOOKUP($A107, 'E4 TB Allocation Details'!$A$18:$L$205, MATCH("Misc ID", 'E4 TB Allocation Details'!$A$18:$L$18, 0),FALSE), 'E2 Allocators'!$B$15:$W$361, MATCH('O5 Details by Class &amp; Accounts'!BQ$18, 'E2 Allocators'!$B$15:$W$15, 0),FALSE)*$E107), 0, VLOOKUP(VLOOKUP($A107, 'E4 TB Allocation Details'!$A$18:$L$205, MATCH("Misc ID", 'E4 TB Allocation Details'!$A$18:$L$18, 0),FALSE), 'E2 Allocators'!$B$15:$W$361, MATCH('O5 Details by Class &amp; Accounts'!BQ$18, 'E2 Allocators'!$B$15:$W$15, 0),FALSE)*$E107)</f>
        <v>0</v>
      </c>
      <c r="BR107" s="1411">
        <f>IF(ISERROR(VLOOKUP(VLOOKUP($A107, 'E4 TB Allocation Details'!$A$18:$L$205, MATCH("Misc ID", 'E4 TB Allocation Details'!$A$18:$L$18, 0),FALSE), 'E2 Allocators'!$B$15:$W$361, MATCH('O5 Details by Class &amp; Accounts'!BR$18, 'E2 Allocators'!$B$15:$W$15, 0),FALSE)*$E107), 0, VLOOKUP(VLOOKUP($A107, 'E4 TB Allocation Details'!$A$18:$L$205, MATCH("Misc ID", 'E4 TB Allocation Details'!$A$18:$L$18, 0),FALSE), 'E2 Allocators'!$B$15:$W$361, MATCH('O5 Details by Class &amp; Accounts'!BR$18, 'E2 Allocators'!$B$15:$W$15, 0),FALSE)*$E107)</f>
        <v>0</v>
      </c>
      <c r="BS107" s="1411">
        <f t="shared" si="21"/>
        <v>69999.999999999985</v>
      </c>
      <c r="BT107" s="1411">
        <f>IF(ISERROR(VLOOKUP(VLOOKUP($A107, 'E4 TB Allocation Details'!$A$18:$L$205, MATCH("A &amp; G ID", 'E4 TB Allocation Details'!$A$18:$L$18, 0),FALSE), 'E2 Allocators'!$B$15:$W$361, MATCH('O5 Details by Class &amp; Accounts'!BT$18, 'E2 Allocators'!$B$15:$W$15, 0),FALSE)*$E107), 0, VLOOKUP(VLOOKUP($A107, 'E4 TB Allocation Details'!$A$18:$L$205, MATCH("A &amp; G ID", 'E4 TB Allocation Details'!$A$18:$L$18, 0),FALSE), 'E2 Allocators'!$B$15:$W$361, MATCH('O5 Details by Class &amp; Accounts'!BT$18, 'E2 Allocators'!$B$15:$W$15, 0),FALSE)*$E107)</f>
        <v>0</v>
      </c>
      <c r="BU107" s="1411">
        <f>IF(ISERROR(VLOOKUP(VLOOKUP($A107, 'E4 TB Allocation Details'!$A$18:$L$205, MATCH("A &amp; G ID", 'E4 TB Allocation Details'!$A$18:$L$18, 0),FALSE), 'E2 Allocators'!$B$15:$W$361, MATCH('O5 Details by Class &amp; Accounts'!BU$18, 'E2 Allocators'!$B$15:$W$15, 0),FALSE)*$E107), 0, VLOOKUP(VLOOKUP($A107, 'E4 TB Allocation Details'!$A$18:$L$205, MATCH("A &amp; G ID", 'E4 TB Allocation Details'!$A$18:$L$18, 0),FALSE), 'E2 Allocators'!$B$15:$W$361, MATCH('O5 Details by Class &amp; Accounts'!BU$18, 'E2 Allocators'!$B$15:$W$15, 0),FALSE)*$E107)</f>
        <v>0</v>
      </c>
      <c r="BV107" s="1411">
        <f>IF(ISERROR(VLOOKUP(VLOOKUP($A107, 'E4 TB Allocation Details'!$A$18:$L$205, MATCH("A &amp; G ID", 'E4 TB Allocation Details'!$A$18:$L$18, 0),FALSE), 'E2 Allocators'!$B$15:$W$361, MATCH('O5 Details by Class &amp; Accounts'!BV$18, 'E2 Allocators'!$B$15:$W$15, 0),FALSE)*$E107), 0, VLOOKUP(VLOOKUP($A107, 'E4 TB Allocation Details'!$A$18:$L$205, MATCH("A &amp; G ID", 'E4 TB Allocation Details'!$A$18:$L$18, 0),FALSE), 'E2 Allocators'!$B$15:$W$361, MATCH('O5 Details by Class &amp; Accounts'!BV$18, 'E2 Allocators'!$B$15:$W$15, 0),FALSE)*$E107)</f>
        <v>0</v>
      </c>
      <c r="BW107" s="1411">
        <f>IF(ISERROR(VLOOKUP(VLOOKUP($A107, 'E4 TB Allocation Details'!$A$18:$L$205, MATCH("A &amp; G ID", 'E4 TB Allocation Details'!$A$18:$L$18, 0),FALSE), 'E2 Allocators'!$B$15:$W$361, MATCH('O5 Details by Class &amp; Accounts'!BW$18, 'E2 Allocators'!$B$15:$W$15, 0),FALSE)*$E107), 0, VLOOKUP(VLOOKUP($A107, 'E4 TB Allocation Details'!$A$18:$L$205, MATCH("A &amp; G ID", 'E4 TB Allocation Details'!$A$18:$L$18, 0),FALSE), 'E2 Allocators'!$B$15:$W$361, MATCH('O5 Details by Class &amp; Accounts'!BW$18, 'E2 Allocators'!$B$15:$W$15, 0),FALSE)*$E107)</f>
        <v>0</v>
      </c>
      <c r="BX107" s="1411">
        <f>IF(ISERROR(VLOOKUP(VLOOKUP($A107, 'E4 TB Allocation Details'!$A$18:$L$205, MATCH("A &amp; G ID", 'E4 TB Allocation Details'!$A$18:$L$18, 0),FALSE), 'E2 Allocators'!$B$15:$W$361, MATCH('O5 Details by Class &amp; Accounts'!BX$18, 'E2 Allocators'!$B$15:$W$15, 0),FALSE)*$E107), 0, VLOOKUP(VLOOKUP($A107, 'E4 TB Allocation Details'!$A$18:$L$205, MATCH("A &amp; G ID", 'E4 TB Allocation Details'!$A$18:$L$18, 0),FALSE), 'E2 Allocators'!$B$15:$W$361, MATCH('O5 Details by Class &amp; Accounts'!BX$18, 'E2 Allocators'!$B$15:$W$15, 0),FALSE)*$E107)</f>
        <v>0</v>
      </c>
      <c r="BY107" s="1411">
        <f>IF(ISERROR(VLOOKUP(VLOOKUP($A107, 'E4 TB Allocation Details'!$A$18:$L$205, MATCH("A &amp; G ID", 'E4 TB Allocation Details'!$A$18:$L$18, 0),FALSE), 'E2 Allocators'!$B$15:$W$361, MATCH('O5 Details by Class &amp; Accounts'!BY$18, 'E2 Allocators'!$B$15:$W$15, 0),FALSE)*$E107), 0, VLOOKUP(VLOOKUP($A107, 'E4 TB Allocation Details'!$A$18:$L$205, MATCH("A &amp; G ID", 'E4 TB Allocation Details'!$A$18:$L$18, 0),FALSE), 'E2 Allocators'!$B$15:$W$361, MATCH('O5 Details by Class &amp; Accounts'!BY$18, 'E2 Allocators'!$B$15:$W$15, 0),FALSE)*$E107)</f>
        <v>0</v>
      </c>
      <c r="BZ107" s="1411">
        <f>IF(ISERROR(VLOOKUP(VLOOKUP($A107, 'E4 TB Allocation Details'!$A$18:$L$205, MATCH("A &amp; G ID", 'E4 TB Allocation Details'!$A$18:$L$18, 0),FALSE), 'E2 Allocators'!$B$15:$W$361, MATCH('O5 Details by Class &amp; Accounts'!BZ$18, 'E2 Allocators'!$B$15:$W$15, 0),FALSE)*$E107), 0, VLOOKUP(VLOOKUP($A107, 'E4 TB Allocation Details'!$A$18:$L$205, MATCH("A &amp; G ID", 'E4 TB Allocation Details'!$A$18:$L$18, 0),FALSE), 'E2 Allocators'!$B$15:$W$361, MATCH('O5 Details by Class &amp; Accounts'!BZ$18, 'E2 Allocators'!$B$15:$W$15, 0),FALSE)*$E107)</f>
        <v>0</v>
      </c>
      <c r="CA107" s="1411">
        <f>IF(ISERROR(VLOOKUP(VLOOKUP($A107, 'E4 TB Allocation Details'!$A$18:$L$205, MATCH("A &amp; G ID", 'E4 TB Allocation Details'!$A$18:$L$18, 0),FALSE), 'E2 Allocators'!$B$15:$W$361, MATCH('O5 Details by Class &amp; Accounts'!CA$18, 'E2 Allocators'!$B$15:$W$15, 0),FALSE)*$E107), 0, VLOOKUP(VLOOKUP($A107, 'E4 TB Allocation Details'!$A$18:$L$205, MATCH("A &amp; G ID", 'E4 TB Allocation Details'!$A$18:$L$18, 0),FALSE), 'E2 Allocators'!$B$15:$W$361, MATCH('O5 Details by Class &amp; Accounts'!CA$18, 'E2 Allocators'!$B$15:$W$15, 0),FALSE)*$E107)</f>
        <v>0</v>
      </c>
      <c r="CB107" s="1411">
        <f>IF(ISERROR(VLOOKUP(VLOOKUP($A107, 'E4 TB Allocation Details'!$A$18:$L$205, MATCH("A &amp; G ID", 'E4 TB Allocation Details'!$A$18:$L$18, 0),FALSE), 'E2 Allocators'!$B$15:$W$361, MATCH('O5 Details by Class &amp; Accounts'!CB$18, 'E2 Allocators'!$B$15:$W$15, 0),FALSE)*$E107), 0, VLOOKUP(VLOOKUP($A107, 'E4 TB Allocation Details'!$A$18:$L$205, MATCH("A &amp; G ID", 'E4 TB Allocation Details'!$A$18:$L$18, 0),FALSE), 'E2 Allocators'!$B$15:$W$361, MATCH('O5 Details by Class &amp; Accounts'!CB$18, 'E2 Allocators'!$B$15:$W$15, 0),FALSE)*$E107)</f>
        <v>0</v>
      </c>
      <c r="CC107" s="1411">
        <f>IF(ISERROR(VLOOKUP(VLOOKUP($A107, 'E4 TB Allocation Details'!$A$18:$L$205, MATCH("A &amp; G ID", 'E4 TB Allocation Details'!$A$18:$L$18, 0),FALSE), 'E2 Allocators'!$B$15:$W$361, MATCH('O5 Details by Class &amp; Accounts'!CC$18, 'E2 Allocators'!$B$15:$W$15, 0),FALSE)*$E107), 0, VLOOKUP(VLOOKUP($A107, 'E4 TB Allocation Details'!$A$18:$L$205, MATCH("A &amp; G ID", 'E4 TB Allocation Details'!$A$18:$L$18, 0),FALSE), 'E2 Allocators'!$B$15:$W$361, MATCH('O5 Details by Class &amp; Accounts'!CC$18, 'E2 Allocators'!$B$15:$W$15, 0),FALSE)*$E107)</f>
        <v>0</v>
      </c>
      <c r="CD107" s="1411">
        <f>IF(ISERROR(VLOOKUP(VLOOKUP($A107, 'E4 TB Allocation Details'!$A$18:$L$205, MATCH("A &amp; G ID", 'E4 TB Allocation Details'!$A$18:$L$18, 0),FALSE), 'E2 Allocators'!$B$15:$W$361, MATCH('O5 Details by Class &amp; Accounts'!CD$18, 'E2 Allocators'!$B$15:$W$15, 0),FALSE)*$E107), 0, VLOOKUP(VLOOKUP($A107, 'E4 TB Allocation Details'!$A$18:$L$205, MATCH("A &amp; G ID", 'E4 TB Allocation Details'!$A$18:$L$18, 0),FALSE), 'E2 Allocators'!$B$15:$W$361, MATCH('O5 Details by Class &amp; Accounts'!CD$18, 'E2 Allocators'!$B$15:$W$15, 0),FALSE)*$E107)</f>
        <v>0</v>
      </c>
      <c r="CE107" s="1411">
        <f>IF(ISERROR(VLOOKUP(VLOOKUP($A107, 'E4 TB Allocation Details'!$A$18:$L$205, MATCH("A &amp; G ID", 'E4 TB Allocation Details'!$A$18:$L$18, 0),FALSE), 'E2 Allocators'!$B$15:$W$361, MATCH('O5 Details by Class &amp; Accounts'!CE$18, 'E2 Allocators'!$B$15:$W$15, 0),FALSE)*$E107), 0, VLOOKUP(VLOOKUP($A107, 'E4 TB Allocation Details'!$A$18:$L$205, MATCH("A &amp; G ID", 'E4 TB Allocation Details'!$A$18:$L$18, 0),FALSE), 'E2 Allocators'!$B$15:$W$361, MATCH('O5 Details by Class &amp; Accounts'!CE$18, 'E2 Allocators'!$B$15:$W$15, 0),FALSE)*$E107)</f>
        <v>0</v>
      </c>
      <c r="CF107" s="1411">
        <f>IF(ISERROR(VLOOKUP(VLOOKUP($A107, 'E4 TB Allocation Details'!$A$18:$L$205, MATCH("A &amp; G ID", 'E4 TB Allocation Details'!$A$18:$L$18, 0),FALSE), 'E2 Allocators'!$B$15:$W$361, MATCH('O5 Details by Class &amp; Accounts'!CF$18, 'E2 Allocators'!$B$15:$W$15, 0),FALSE)*$E107), 0, VLOOKUP(VLOOKUP($A107, 'E4 TB Allocation Details'!$A$18:$L$205, MATCH("A &amp; G ID", 'E4 TB Allocation Details'!$A$18:$L$18, 0),FALSE), 'E2 Allocators'!$B$15:$W$361, MATCH('O5 Details by Class &amp; Accounts'!CF$18, 'E2 Allocators'!$B$15:$W$15, 0),FALSE)*$E107)</f>
        <v>0</v>
      </c>
      <c r="CG107" s="1411">
        <f>IF(ISERROR(VLOOKUP(VLOOKUP($A107, 'E4 TB Allocation Details'!$A$18:$L$205, MATCH("A &amp; G ID", 'E4 TB Allocation Details'!$A$18:$L$18, 0),FALSE), 'E2 Allocators'!$B$15:$W$361, MATCH('O5 Details by Class &amp; Accounts'!CG$18, 'E2 Allocators'!$B$15:$W$15, 0),FALSE)*$E107), 0, VLOOKUP(VLOOKUP($A107, 'E4 TB Allocation Details'!$A$18:$L$205, MATCH("A &amp; G ID", 'E4 TB Allocation Details'!$A$18:$L$18, 0),FALSE), 'E2 Allocators'!$B$15:$W$361, MATCH('O5 Details by Class &amp; Accounts'!CG$18, 'E2 Allocators'!$B$15:$W$15, 0),FALSE)*$E107)</f>
        <v>0</v>
      </c>
      <c r="CH107" s="1411">
        <f>IF(ISERROR(VLOOKUP(VLOOKUP($A107, 'E4 TB Allocation Details'!$A$18:$L$205, MATCH("A &amp; G ID", 'E4 TB Allocation Details'!$A$18:$L$18, 0),FALSE), 'E2 Allocators'!$B$15:$W$361, MATCH('O5 Details by Class &amp; Accounts'!CH$18, 'E2 Allocators'!$B$15:$W$15, 0),FALSE)*$E107), 0, VLOOKUP(VLOOKUP($A107, 'E4 TB Allocation Details'!$A$18:$L$205, MATCH("A &amp; G ID", 'E4 TB Allocation Details'!$A$18:$L$18, 0),FALSE), 'E2 Allocators'!$B$15:$W$361, MATCH('O5 Details by Class &amp; Accounts'!CH$18, 'E2 Allocators'!$B$15:$W$15, 0),FALSE)*$E107)</f>
        <v>0</v>
      </c>
      <c r="CI107" s="1411">
        <f>IF(ISERROR(VLOOKUP(VLOOKUP($A107, 'E4 TB Allocation Details'!$A$18:$L$205, MATCH("A &amp; G ID", 'E4 TB Allocation Details'!$A$18:$L$18, 0),FALSE), 'E2 Allocators'!$B$15:$W$361, MATCH('O5 Details by Class &amp; Accounts'!CI$18, 'E2 Allocators'!$B$15:$W$15, 0),FALSE)*$E107), 0, VLOOKUP(VLOOKUP($A107, 'E4 TB Allocation Details'!$A$18:$L$205, MATCH("A &amp; G ID", 'E4 TB Allocation Details'!$A$18:$L$18, 0),FALSE), 'E2 Allocators'!$B$15:$W$361, MATCH('O5 Details by Class &amp; Accounts'!CI$18, 'E2 Allocators'!$B$15:$W$15, 0),FALSE)*$E107)</f>
        <v>0</v>
      </c>
      <c r="CJ107" s="1411">
        <f>IF(ISERROR(VLOOKUP(VLOOKUP($A107, 'E4 TB Allocation Details'!$A$18:$L$205, MATCH("A &amp; G ID", 'E4 TB Allocation Details'!$A$18:$L$18, 0),FALSE), 'E2 Allocators'!$B$15:$W$361, MATCH('O5 Details by Class &amp; Accounts'!CJ$18, 'E2 Allocators'!$B$15:$W$15, 0),FALSE)*$E107), 0, VLOOKUP(VLOOKUP($A107, 'E4 TB Allocation Details'!$A$18:$L$205, MATCH("A &amp; G ID", 'E4 TB Allocation Details'!$A$18:$L$18, 0),FALSE), 'E2 Allocators'!$B$15:$W$361, MATCH('O5 Details by Class &amp; Accounts'!CJ$18, 'E2 Allocators'!$B$15:$W$15, 0),FALSE)*$E107)</f>
        <v>0</v>
      </c>
      <c r="CK107" s="1411">
        <f>IF(ISERROR(VLOOKUP(VLOOKUP($A107, 'E4 TB Allocation Details'!$A$18:$L$205, MATCH("A &amp; G ID", 'E4 TB Allocation Details'!$A$18:$L$18, 0),FALSE), 'E2 Allocators'!$B$15:$W$361, MATCH('O5 Details by Class &amp; Accounts'!CK$18, 'E2 Allocators'!$B$15:$W$15, 0),FALSE)*$E107), 0, VLOOKUP(VLOOKUP($A107, 'E4 TB Allocation Details'!$A$18:$L$205, MATCH("A &amp; G ID", 'E4 TB Allocation Details'!$A$18:$L$18, 0),FALSE), 'E2 Allocators'!$B$15:$W$361, MATCH('O5 Details by Class &amp; Accounts'!CK$18, 'E2 Allocators'!$B$15:$W$15, 0),FALSE)*$E107)</f>
        <v>0</v>
      </c>
      <c r="CL107" s="1411">
        <f>IF(ISERROR(VLOOKUP(VLOOKUP($A107, 'E4 TB Allocation Details'!$A$18:$L$205, MATCH("A &amp; G ID", 'E4 TB Allocation Details'!$A$18:$L$18, 0),FALSE), 'E2 Allocators'!$B$15:$W$361, MATCH('O5 Details by Class &amp; Accounts'!CL$18, 'E2 Allocators'!$B$15:$W$15, 0),FALSE)*$E107), 0, VLOOKUP(VLOOKUP($A107, 'E4 TB Allocation Details'!$A$18:$L$205, MATCH("A &amp; G ID", 'E4 TB Allocation Details'!$A$18:$L$18, 0),FALSE), 'E2 Allocators'!$B$15:$W$361, MATCH('O5 Details by Class &amp; Accounts'!CL$18, 'E2 Allocators'!$B$15:$W$15, 0),FALSE)*$E107)</f>
        <v>0</v>
      </c>
      <c r="CM107" s="1411">
        <f>IF(ISERROR(VLOOKUP(VLOOKUP($A107, 'E4 TB Allocation Details'!$A$18:$L$205, MATCH("A &amp; G ID", 'E4 TB Allocation Details'!$A$18:$L$18, 0),FALSE), 'E2 Allocators'!$B$15:$W$361, MATCH('O5 Details by Class &amp; Accounts'!CM$18, 'E2 Allocators'!$B$15:$W$15, 0),FALSE)*$E107), 0, VLOOKUP(VLOOKUP($A107, 'E4 TB Allocation Details'!$A$18:$L$205, MATCH("A &amp; G ID", 'E4 TB Allocation Details'!$A$18:$L$18, 0),FALSE), 'E2 Allocators'!$B$15:$W$361, MATCH('O5 Details by Class &amp; Accounts'!CM$18, 'E2 Allocators'!$B$15:$W$15, 0),FALSE)*$E107)</f>
        <v>0</v>
      </c>
      <c r="CN107" s="1411">
        <f t="shared" si="22"/>
        <v>0</v>
      </c>
      <c r="CO107" s="1791">
        <f t="shared" si="23"/>
        <v>1.4551915228366852E-11</v>
      </c>
      <c r="CQ107" s="2086" t="s">
        <v>401</v>
      </c>
    </row>
    <row r="108" spans="1:95" s="80" customFormat="1" ht="25.5">
      <c r="A108" s="1179">
        <v>4365</v>
      </c>
      <c r="B108" s="1180" t="s">
        <v>1416</v>
      </c>
      <c r="C108" s="1788">
        <f>IF(ISERROR(VLOOKUP($A108,'I3 TB Data'!$A$23:$H$458,MATCH('O5 Details by Class &amp; Accounts'!$C$18, 'I3 TB Data'!$A$23:$H$23,0),0)), 0, VLOOKUP($A108,'I3 TB Data'!$A$23:$H$458,MATCH('O5 Details by Class &amp; Accounts'!$C$18,'I3 TB Data'!$A$23:$H$23,0),0))</f>
        <v>0</v>
      </c>
      <c r="D108" s="1789"/>
      <c r="E108" s="1788">
        <f t="shared" si="17"/>
        <v>0</v>
      </c>
      <c r="F108" s="1790">
        <f>IF(ISERROR(VLOOKUP($A108, 'E1 Categorization'!A33:E122, MATCH("Customer Component", 'E1 Categorization'!$A$33:$E$33,0), 0)), 0, IF(VLOOKUP($A108, 'E1 Categorization'!A33:E122, MATCH("Customer Component", 'E1 Categorization'!$A$33:$E$33,0), 0)=0, 'O5 Details by Class &amp; Accounts'!$E108, IF(AND(VLOOKUP($A108, 'E1 Categorization'!A33:E122, MATCH("Customer Component", 'E1 Categorization'!$A$33:$E$33,0), 0) &gt;0, VLOOKUP($A108, 'E1 Categorization'!A33:E122, MATCH("Customer Component", 'E1 Categorization'!$A$33:$E$33,0), 0)&lt;1), 'O5 Details by Class &amp; Accounts'!$E108*(1-VLOOKUP($A108, 'E1 Categorization'!A33:E122, MATCH("Customer Component", 'E1 Categorization'!$A$33:$E$33,0), 0)), 0)))</f>
        <v>0</v>
      </c>
      <c r="G108" s="1790">
        <f>IF(ISERROR(VLOOKUP($A108, 'E1 Categorization'!A33:E122, MATCH("Customer Component", 'E1 Categorization'!$A$33:$E$33,0), 0)),0, IF(VLOOKUP($A108, 'E1 Categorization'!A33:E122, MATCH("Customer Component", 'E1 Categorization'!$A$33:$E$33,0), 0)=0, 0, IF(AND(VLOOKUP($A108, 'E1 Categorization'!A33:E122, MATCH("Customer Component", 'E1 Categorization'!$A$33:$E$33,0), 0) &gt;0, VLOOKUP($A108, 'E1 Categorization'!A33:E122, MATCH("Customer Component", 'E1 Categorization'!$A$33:$E$33,0), 0)&lt;1), 'O5 Details by Class &amp; Accounts'!$E108*(VLOOKUP($A108, 'E1 Categorization'!A33:E122, MATCH("Customer Component", 'E1 Categorization'!$A$33:$E$33,0), 0)), 'O5 Details by Class &amp; Accounts'!$E108)))</f>
        <v>0</v>
      </c>
      <c r="H108" s="1411">
        <f t="shared" si="18"/>
        <v>0</v>
      </c>
      <c r="I108" s="1411">
        <f>IF(ISERROR(VLOOKUP(VLOOKUP($A108, 'E4 TB Allocation Details'!$A$18:$L$205, MATCH("Demand ID", 'E4 TB Allocation Details'!$A$18:$L$18, 0),FALSE), 'E2 Allocators'!$B$15:$W$361, MATCH('O5 Details by Class &amp; Accounts'!I$18, 'E2 Allocators'!$B$15:$W$15, 0),FALSE)*$F108), 0, VLOOKUP(VLOOKUP($A108, 'E4 TB Allocation Details'!$A$18:$L$205, MATCH("Demand ID", 'E4 TB Allocation Details'!$A$18:$L$18, 0),FALSE), 'E2 Allocators'!$B$15:$W$361, MATCH('O5 Details by Class &amp; Accounts'!I$18, 'E2 Allocators'!$B$15:$W$15, 0),FALSE)*$F108)</f>
        <v>0</v>
      </c>
      <c r="J108" s="1411">
        <f>IF(ISERROR(VLOOKUP(VLOOKUP($A108, 'E4 TB Allocation Details'!$A$18:$L$205, MATCH("Demand ID", 'E4 TB Allocation Details'!$A$18:$L$18, 0),FALSE), 'E2 Allocators'!$B$15:$W$361, MATCH('O5 Details by Class &amp; Accounts'!J$18, 'E2 Allocators'!$B$15:$W$15, 0),FALSE)*$F108), 0, VLOOKUP(VLOOKUP($A108, 'E4 TB Allocation Details'!$A$18:$L$205, MATCH("Demand ID", 'E4 TB Allocation Details'!$A$18:$L$18, 0),FALSE), 'E2 Allocators'!$B$15:$W$361, MATCH('O5 Details by Class &amp; Accounts'!J$18, 'E2 Allocators'!$B$15:$W$15, 0),FALSE)*$F108)</f>
        <v>0</v>
      </c>
      <c r="K108" s="1411">
        <f>IF(ISERROR(VLOOKUP(VLOOKUP($A108, 'E4 TB Allocation Details'!$A$18:$L$205, MATCH("Demand ID", 'E4 TB Allocation Details'!$A$18:$L$18, 0),FALSE), 'E2 Allocators'!$B$15:$W$361, MATCH('O5 Details by Class &amp; Accounts'!K$18, 'E2 Allocators'!$B$15:$W$15, 0),FALSE)*$F108), 0, VLOOKUP(VLOOKUP($A108, 'E4 TB Allocation Details'!$A$18:$L$205, MATCH("Demand ID", 'E4 TB Allocation Details'!$A$18:$L$18, 0),FALSE), 'E2 Allocators'!$B$15:$W$361, MATCH('O5 Details by Class &amp; Accounts'!K$18, 'E2 Allocators'!$B$15:$W$15, 0),FALSE)*$F108)</f>
        <v>0</v>
      </c>
      <c r="L108" s="1411">
        <f>IF(ISERROR(VLOOKUP(VLOOKUP($A108, 'E4 TB Allocation Details'!$A$18:$L$205, MATCH("Demand ID", 'E4 TB Allocation Details'!$A$18:$L$18, 0),FALSE), 'E2 Allocators'!$B$15:$W$361, MATCH('O5 Details by Class &amp; Accounts'!L$18, 'E2 Allocators'!$B$15:$W$15, 0),FALSE)*$F108), 0, VLOOKUP(VLOOKUP($A108, 'E4 TB Allocation Details'!$A$18:$L$205, MATCH("Demand ID", 'E4 TB Allocation Details'!$A$18:$L$18, 0),FALSE), 'E2 Allocators'!$B$15:$W$361, MATCH('O5 Details by Class &amp; Accounts'!L$18, 'E2 Allocators'!$B$15:$W$15, 0),FALSE)*$F108)</f>
        <v>0</v>
      </c>
      <c r="M108" s="1411">
        <f>IF(ISERROR(VLOOKUP(VLOOKUP($A108, 'E4 TB Allocation Details'!$A$18:$L$205, MATCH("Demand ID", 'E4 TB Allocation Details'!$A$18:$L$18, 0),FALSE), 'E2 Allocators'!$B$15:$W$361, MATCH('O5 Details by Class &amp; Accounts'!M$18, 'E2 Allocators'!$B$15:$W$15, 0),FALSE)*$F108), 0, VLOOKUP(VLOOKUP($A108, 'E4 TB Allocation Details'!$A$18:$L$205, MATCH("Demand ID", 'E4 TB Allocation Details'!$A$18:$L$18, 0),FALSE), 'E2 Allocators'!$B$15:$W$361, MATCH('O5 Details by Class &amp; Accounts'!M$18, 'E2 Allocators'!$B$15:$W$15, 0),FALSE)*$F108)</f>
        <v>0</v>
      </c>
      <c r="N108" s="1411">
        <f>IF(ISERROR(VLOOKUP(VLOOKUP($A108, 'E4 TB Allocation Details'!$A$18:$L$205, MATCH("Demand ID", 'E4 TB Allocation Details'!$A$18:$L$18, 0),FALSE), 'E2 Allocators'!$B$15:$W$361, MATCH('O5 Details by Class &amp; Accounts'!N$18, 'E2 Allocators'!$B$15:$W$15, 0),FALSE)*$F108), 0, VLOOKUP(VLOOKUP($A108, 'E4 TB Allocation Details'!$A$18:$L$205, MATCH("Demand ID", 'E4 TB Allocation Details'!$A$18:$L$18, 0),FALSE), 'E2 Allocators'!$B$15:$W$361, MATCH('O5 Details by Class &amp; Accounts'!N$18, 'E2 Allocators'!$B$15:$W$15, 0),FALSE)*$F108)</f>
        <v>0</v>
      </c>
      <c r="O108" s="1411">
        <f>IF(ISERROR(VLOOKUP(VLOOKUP($A108, 'E4 TB Allocation Details'!$A$18:$L$205, MATCH("Demand ID", 'E4 TB Allocation Details'!$A$18:$L$18, 0),FALSE), 'E2 Allocators'!$B$15:$W$361, MATCH('O5 Details by Class &amp; Accounts'!O$18, 'E2 Allocators'!$B$15:$W$15, 0),FALSE)*$F108), 0, VLOOKUP(VLOOKUP($A108, 'E4 TB Allocation Details'!$A$18:$L$205, MATCH("Demand ID", 'E4 TB Allocation Details'!$A$18:$L$18, 0),FALSE), 'E2 Allocators'!$B$15:$W$361, MATCH('O5 Details by Class &amp; Accounts'!O$18, 'E2 Allocators'!$B$15:$W$15, 0),FALSE)*$F108)</f>
        <v>0</v>
      </c>
      <c r="P108" s="1411">
        <f>IF(ISERROR(VLOOKUP(VLOOKUP($A108, 'E4 TB Allocation Details'!$A$18:$L$205, MATCH("Demand ID", 'E4 TB Allocation Details'!$A$18:$L$18, 0),FALSE), 'E2 Allocators'!$B$15:$W$361, MATCH('O5 Details by Class &amp; Accounts'!P$18, 'E2 Allocators'!$B$15:$W$15, 0),FALSE)*$F108), 0, VLOOKUP(VLOOKUP($A108, 'E4 TB Allocation Details'!$A$18:$L$205, MATCH("Demand ID", 'E4 TB Allocation Details'!$A$18:$L$18, 0),FALSE), 'E2 Allocators'!$B$15:$W$361, MATCH('O5 Details by Class &amp; Accounts'!P$18, 'E2 Allocators'!$B$15:$W$15, 0),FALSE)*$F108)</f>
        <v>0</v>
      </c>
      <c r="Q108" s="1411">
        <f>IF(ISERROR(VLOOKUP(VLOOKUP($A108, 'E4 TB Allocation Details'!$A$18:$L$205, MATCH("Demand ID", 'E4 TB Allocation Details'!$A$18:$L$18, 0),FALSE), 'E2 Allocators'!$B$15:$W$361, MATCH('O5 Details by Class &amp; Accounts'!Q$18, 'E2 Allocators'!$B$15:$W$15, 0),FALSE)*$F108), 0, VLOOKUP(VLOOKUP($A108, 'E4 TB Allocation Details'!$A$18:$L$205, MATCH("Demand ID", 'E4 TB Allocation Details'!$A$18:$L$18, 0),FALSE), 'E2 Allocators'!$B$15:$W$361, MATCH('O5 Details by Class &amp; Accounts'!Q$18, 'E2 Allocators'!$B$15:$W$15, 0),FALSE)*$F108)</f>
        <v>0</v>
      </c>
      <c r="R108" s="1411">
        <f>IF(ISERROR(VLOOKUP(VLOOKUP($A108, 'E4 TB Allocation Details'!$A$18:$L$205, MATCH("Demand ID", 'E4 TB Allocation Details'!$A$18:$L$18, 0),FALSE), 'E2 Allocators'!$B$15:$W$361, MATCH('O5 Details by Class &amp; Accounts'!R$18, 'E2 Allocators'!$B$15:$W$15, 0),FALSE)*$F108), 0, VLOOKUP(VLOOKUP($A108, 'E4 TB Allocation Details'!$A$18:$L$205, MATCH("Demand ID", 'E4 TB Allocation Details'!$A$18:$L$18, 0),FALSE), 'E2 Allocators'!$B$15:$W$361, MATCH('O5 Details by Class &amp; Accounts'!R$18, 'E2 Allocators'!$B$15:$W$15, 0),FALSE)*$F108)</f>
        <v>0</v>
      </c>
      <c r="S108" s="1411">
        <f>IF(ISERROR(VLOOKUP(VLOOKUP($A108, 'E4 TB Allocation Details'!$A$18:$L$205, MATCH("Demand ID", 'E4 TB Allocation Details'!$A$18:$L$18, 0),FALSE), 'E2 Allocators'!$B$15:$W$361, MATCH('O5 Details by Class &amp; Accounts'!S$18, 'E2 Allocators'!$B$15:$W$15, 0),FALSE)*$F108), 0, VLOOKUP(VLOOKUP($A108, 'E4 TB Allocation Details'!$A$18:$L$205, MATCH("Demand ID", 'E4 TB Allocation Details'!$A$18:$L$18, 0),FALSE), 'E2 Allocators'!$B$15:$W$361, MATCH('O5 Details by Class &amp; Accounts'!S$18, 'E2 Allocators'!$B$15:$W$15, 0),FALSE)*$F108)</f>
        <v>0</v>
      </c>
      <c r="T108" s="1411">
        <f>IF(ISERROR(VLOOKUP(VLOOKUP($A108, 'E4 TB Allocation Details'!$A$18:$L$205, MATCH("Demand ID", 'E4 TB Allocation Details'!$A$18:$L$18, 0),FALSE), 'E2 Allocators'!$B$15:$W$361, MATCH('O5 Details by Class &amp; Accounts'!T$18, 'E2 Allocators'!$B$15:$W$15, 0),FALSE)*$F108), 0, VLOOKUP(VLOOKUP($A108, 'E4 TB Allocation Details'!$A$18:$L$205, MATCH("Demand ID", 'E4 TB Allocation Details'!$A$18:$L$18, 0),FALSE), 'E2 Allocators'!$B$15:$W$361, MATCH('O5 Details by Class &amp; Accounts'!T$18, 'E2 Allocators'!$B$15:$W$15, 0),FALSE)*$F108)</f>
        <v>0</v>
      </c>
      <c r="U108" s="1411">
        <f>IF(ISERROR(VLOOKUP(VLOOKUP($A108, 'E4 TB Allocation Details'!$A$18:$L$205, MATCH("Demand ID", 'E4 TB Allocation Details'!$A$18:$L$18, 0),FALSE), 'E2 Allocators'!$B$15:$W$361, MATCH('O5 Details by Class &amp; Accounts'!U$18, 'E2 Allocators'!$B$15:$W$15, 0),FALSE)*$F108), 0, VLOOKUP(VLOOKUP($A108, 'E4 TB Allocation Details'!$A$18:$L$205, MATCH("Demand ID", 'E4 TB Allocation Details'!$A$18:$L$18, 0),FALSE), 'E2 Allocators'!$B$15:$W$361, MATCH('O5 Details by Class &amp; Accounts'!U$18, 'E2 Allocators'!$B$15:$W$15, 0),FALSE)*$F108)</f>
        <v>0</v>
      </c>
      <c r="V108" s="1411">
        <f>IF(ISERROR(VLOOKUP(VLOOKUP($A108, 'E4 TB Allocation Details'!$A$18:$L$205, MATCH("Demand ID", 'E4 TB Allocation Details'!$A$18:$L$18, 0),FALSE), 'E2 Allocators'!$B$15:$W$361, MATCH('O5 Details by Class &amp; Accounts'!V$18, 'E2 Allocators'!$B$15:$W$15, 0),FALSE)*$F108), 0, VLOOKUP(VLOOKUP($A108, 'E4 TB Allocation Details'!$A$18:$L$205, MATCH("Demand ID", 'E4 TB Allocation Details'!$A$18:$L$18, 0),FALSE), 'E2 Allocators'!$B$15:$W$361, MATCH('O5 Details by Class &amp; Accounts'!V$18, 'E2 Allocators'!$B$15:$W$15, 0),FALSE)*$F108)</f>
        <v>0</v>
      </c>
      <c r="W108" s="1411">
        <f>IF(ISERROR(VLOOKUP(VLOOKUP($A108, 'E4 TB Allocation Details'!$A$18:$L$205, MATCH("Demand ID", 'E4 TB Allocation Details'!$A$18:$L$18, 0),FALSE), 'E2 Allocators'!$B$15:$W$361, MATCH('O5 Details by Class &amp; Accounts'!W$18, 'E2 Allocators'!$B$15:$W$15, 0),FALSE)*$F108), 0, VLOOKUP(VLOOKUP($A108, 'E4 TB Allocation Details'!$A$18:$L$205, MATCH("Demand ID", 'E4 TB Allocation Details'!$A$18:$L$18, 0),FALSE), 'E2 Allocators'!$B$15:$W$361, MATCH('O5 Details by Class &amp; Accounts'!W$18, 'E2 Allocators'!$B$15:$W$15, 0),FALSE)*$F108)</f>
        <v>0</v>
      </c>
      <c r="X108" s="1411">
        <f>IF(ISERROR(VLOOKUP(VLOOKUP($A108, 'E4 TB Allocation Details'!$A$18:$L$205, MATCH("Demand ID", 'E4 TB Allocation Details'!$A$18:$L$18, 0),FALSE), 'E2 Allocators'!$B$15:$W$361, MATCH('O5 Details by Class &amp; Accounts'!X$18, 'E2 Allocators'!$B$15:$W$15, 0),FALSE)*$F108), 0, VLOOKUP(VLOOKUP($A108, 'E4 TB Allocation Details'!$A$18:$L$205, MATCH("Demand ID", 'E4 TB Allocation Details'!$A$18:$L$18, 0),FALSE), 'E2 Allocators'!$B$15:$W$361, MATCH('O5 Details by Class &amp; Accounts'!X$18, 'E2 Allocators'!$B$15:$W$15, 0),FALSE)*$F108)</f>
        <v>0</v>
      </c>
      <c r="Y108" s="1411">
        <f>IF(ISERROR(VLOOKUP(VLOOKUP($A108, 'E4 TB Allocation Details'!$A$18:$L$205, MATCH("Demand ID", 'E4 TB Allocation Details'!$A$18:$L$18, 0),FALSE), 'E2 Allocators'!$B$15:$W$361, MATCH('O5 Details by Class &amp; Accounts'!Y$18, 'E2 Allocators'!$B$15:$W$15, 0),FALSE)*$F108), 0, VLOOKUP(VLOOKUP($A108, 'E4 TB Allocation Details'!$A$18:$L$205, MATCH("Demand ID", 'E4 TB Allocation Details'!$A$18:$L$18, 0),FALSE), 'E2 Allocators'!$B$15:$W$361, MATCH('O5 Details by Class &amp; Accounts'!Y$18, 'E2 Allocators'!$B$15:$W$15, 0),FALSE)*$F108)</f>
        <v>0</v>
      </c>
      <c r="Z108" s="1411">
        <f>IF(ISERROR(VLOOKUP(VLOOKUP($A108, 'E4 TB Allocation Details'!$A$18:$L$205, MATCH("Demand ID", 'E4 TB Allocation Details'!$A$18:$L$18, 0),FALSE), 'E2 Allocators'!$B$15:$W$361, MATCH('O5 Details by Class &amp; Accounts'!Z$18, 'E2 Allocators'!$B$15:$W$15, 0),FALSE)*$F108), 0, VLOOKUP(VLOOKUP($A108, 'E4 TB Allocation Details'!$A$18:$L$205, MATCH("Demand ID", 'E4 TB Allocation Details'!$A$18:$L$18, 0),FALSE), 'E2 Allocators'!$B$15:$W$361, MATCH('O5 Details by Class &amp; Accounts'!Z$18, 'E2 Allocators'!$B$15:$W$15, 0),FALSE)*$F108)</f>
        <v>0</v>
      </c>
      <c r="AA108" s="1411">
        <f>IF(ISERROR(VLOOKUP(VLOOKUP($A108, 'E4 TB Allocation Details'!$A$18:$L$205, MATCH("Demand ID", 'E4 TB Allocation Details'!$A$18:$L$18, 0),FALSE), 'E2 Allocators'!$B$15:$W$361, MATCH('O5 Details by Class &amp; Accounts'!AA$18, 'E2 Allocators'!$B$15:$W$15, 0),FALSE)*$F108), 0, VLOOKUP(VLOOKUP($A108, 'E4 TB Allocation Details'!$A$18:$L$205, MATCH("Demand ID", 'E4 TB Allocation Details'!$A$18:$L$18, 0),FALSE), 'E2 Allocators'!$B$15:$W$361, MATCH('O5 Details by Class &amp; Accounts'!AA$18, 'E2 Allocators'!$B$15:$W$15, 0),FALSE)*$F108)</f>
        <v>0</v>
      </c>
      <c r="AB108" s="1411">
        <f>IF(ISERROR(VLOOKUP(VLOOKUP($A108, 'E4 TB Allocation Details'!$A$18:$L$205, MATCH("Demand ID", 'E4 TB Allocation Details'!$A$18:$L$18, 0),FALSE), 'E2 Allocators'!$B$15:$W$361, MATCH('O5 Details by Class &amp; Accounts'!AB$18, 'E2 Allocators'!$B$15:$W$15, 0),FALSE)*$F108), 0, VLOOKUP(VLOOKUP($A108, 'E4 TB Allocation Details'!$A$18:$L$205, MATCH("Demand ID", 'E4 TB Allocation Details'!$A$18:$L$18, 0),FALSE), 'E2 Allocators'!$B$15:$W$361, MATCH('O5 Details by Class &amp; Accounts'!AB$18, 'E2 Allocators'!$B$15:$W$15, 0),FALSE)*$F108)</f>
        <v>0</v>
      </c>
      <c r="AC108" s="1411">
        <f t="shared" si="19"/>
        <v>0</v>
      </c>
      <c r="AD108" s="1411">
        <f>IF(ISERROR(VLOOKUP(VLOOKUP($A108, 'E4 TB Allocation Details'!$A$18:$L$205, MATCH("Customer ID", 'E4 TB Allocation Details'!$A$18:$L$18, 0),FALSE), 'E2 Allocators'!$B$15:$W$361, MATCH('O5 Details by Class &amp; Accounts'!AD$18, 'E2 Allocators'!$B$15:$W$15, 0),FALSE)*$G108), 0, VLOOKUP(VLOOKUP($A108, 'E4 TB Allocation Details'!$A$18:$L$205, MATCH("Customer ID", 'E4 TB Allocation Details'!$A$18:$L$18, 0),FALSE), 'E2 Allocators'!$B$15:$W$361, MATCH('O5 Details by Class &amp; Accounts'!AD$18, 'E2 Allocators'!$B$15:$W$15, 0),FALSE)*$G108)</f>
        <v>0</v>
      </c>
      <c r="AE108" s="1411">
        <f>IF(ISERROR(VLOOKUP(VLOOKUP($A108, 'E4 TB Allocation Details'!$A$18:$L$205, MATCH("Customer ID", 'E4 TB Allocation Details'!$A$18:$L$18, 0),FALSE), 'E2 Allocators'!$B$15:$W$361, MATCH('O5 Details by Class &amp; Accounts'!AE$18, 'E2 Allocators'!$B$15:$W$15, 0),FALSE)*$G108), 0, VLOOKUP(VLOOKUP($A108, 'E4 TB Allocation Details'!$A$18:$L$205, MATCH("Customer ID", 'E4 TB Allocation Details'!$A$18:$L$18, 0),FALSE), 'E2 Allocators'!$B$15:$W$361, MATCH('O5 Details by Class &amp; Accounts'!AE$18, 'E2 Allocators'!$B$15:$W$15, 0),FALSE)*$G108)</f>
        <v>0</v>
      </c>
      <c r="AF108" s="1411">
        <f>IF(ISERROR(VLOOKUP(VLOOKUP($A108, 'E4 TB Allocation Details'!$A$18:$L$205, MATCH("Customer ID", 'E4 TB Allocation Details'!$A$18:$L$18, 0),FALSE), 'E2 Allocators'!$B$15:$W$361, MATCH('O5 Details by Class &amp; Accounts'!AF$18, 'E2 Allocators'!$B$15:$W$15, 0),FALSE)*$G108), 0, VLOOKUP(VLOOKUP($A108, 'E4 TB Allocation Details'!$A$18:$L$205, MATCH("Customer ID", 'E4 TB Allocation Details'!$A$18:$L$18, 0),FALSE), 'E2 Allocators'!$B$15:$W$361, MATCH('O5 Details by Class &amp; Accounts'!AF$18, 'E2 Allocators'!$B$15:$W$15, 0),FALSE)*$G108)</f>
        <v>0</v>
      </c>
      <c r="AG108" s="1411">
        <f>IF(ISERROR(VLOOKUP(VLOOKUP($A108, 'E4 TB Allocation Details'!$A$18:$L$205, MATCH("Customer ID", 'E4 TB Allocation Details'!$A$18:$L$18, 0),FALSE), 'E2 Allocators'!$B$15:$W$361, MATCH('O5 Details by Class &amp; Accounts'!AG$18, 'E2 Allocators'!$B$15:$W$15, 0),FALSE)*$G108), 0, VLOOKUP(VLOOKUP($A108, 'E4 TB Allocation Details'!$A$18:$L$205, MATCH("Customer ID", 'E4 TB Allocation Details'!$A$18:$L$18, 0),FALSE), 'E2 Allocators'!$B$15:$W$361, MATCH('O5 Details by Class &amp; Accounts'!AG$18, 'E2 Allocators'!$B$15:$W$15, 0),FALSE)*$G108)</f>
        <v>0</v>
      </c>
      <c r="AH108" s="1411">
        <f>IF(ISERROR(VLOOKUP(VLOOKUP($A108, 'E4 TB Allocation Details'!$A$18:$L$205, MATCH("Customer ID", 'E4 TB Allocation Details'!$A$18:$L$18, 0),FALSE), 'E2 Allocators'!$B$15:$W$361, MATCH('O5 Details by Class &amp; Accounts'!AH$18, 'E2 Allocators'!$B$15:$W$15, 0),FALSE)*$G108), 0, VLOOKUP(VLOOKUP($A108, 'E4 TB Allocation Details'!$A$18:$L$205, MATCH("Customer ID", 'E4 TB Allocation Details'!$A$18:$L$18, 0),FALSE), 'E2 Allocators'!$B$15:$W$361, MATCH('O5 Details by Class &amp; Accounts'!AH$18, 'E2 Allocators'!$B$15:$W$15, 0),FALSE)*$G108)</f>
        <v>0</v>
      </c>
      <c r="AI108" s="1411">
        <f>IF(ISERROR(VLOOKUP(VLOOKUP($A108, 'E4 TB Allocation Details'!$A$18:$L$205, MATCH("Customer ID", 'E4 TB Allocation Details'!$A$18:$L$18, 0),FALSE), 'E2 Allocators'!$B$15:$W$361, MATCH('O5 Details by Class &amp; Accounts'!AI$18, 'E2 Allocators'!$B$15:$W$15, 0),FALSE)*$G108), 0, VLOOKUP(VLOOKUP($A108, 'E4 TB Allocation Details'!$A$18:$L$205, MATCH("Customer ID", 'E4 TB Allocation Details'!$A$18:$L$18, 0),FALSE), 'E2 Allocators'!$B$15:$W$361, MATCH('O5 Details by Class &amp; Accounts'!AI$18, 'E2 Allocators'!$B$15:$W$15, 0),FALSE)*$G108)</f>
        <v>0</v>
      </c>
      <c r="AJ108" s="1411">
        <f>IF(ISERROR(VLOOKUP(VLOOKUP($A108, 'E4 TB Allocation Details'!$A$18:$L$205, MATCH("Customer ID", 'E4 TB Allocation Details'!$A$18:$L$18, 0),FALSE), 'E2 Allocators'!$B$15:$W$361, MATCH('O5 Details by Class &amp; Accounts'!AJ$18, 'E2 Allocators'!$B$15:$W$15, 0),FALSE)*$G108), 0, VLOOKUP(VLOOKUP($A108, 'E4 TB Allocation Details'!$A$18:$L$205, MATCH("Customer ID", 'E4 TB Allocation Details'!$A$18:$L$18, 0),FALSE), 'E2 Allocators'!$B$15:$W$361, MATCH('O5 Details by Class &amp; Accounts'!AJ$18, 'E2 Allocators'!$B$15:$W$15, 0),FALSE)*$G108)</f>
        <v>0</v>
      </c>
      <c r="AK108" s="1411">
        <f>IF(ISERROR(VLOOKUP(VLOOKUP($A108, 'E4 TB Allocation Details'!$A$18:$L$205, MATCH("Customer ID", 'E4 TB Allocation Details'!$A$18:$L$18, 0),FALSE), 'E2 Allocators'!$B$15:$W$361, MATCH('O5 Details by Class &amp; Accounts'!AK$18, 'E2 Allocators'!$B$15:$W$15, 0),FALSE)*$G108), 0, VLOOKUP(VLOOKUP($A108, 'E4 TB Allocation Details'!$A$18:$L$205, MATCH("Customer ID", 'E4 TB Allocation Details'!$A$18:$L$18, 0),FALSE), 'E2 Allocators'!$B$15:$W$361, MATCH('O5 Details by Class &amp; Accounts'!AK$18, 'E2 Allocators'!$B$15:$W$15, 0),FALSE)*$G108)</f>
        <v>0</v>
      </c>
      <c r="AL108" s="1411">
        <f>IF(ISERROR(VLOOKUP(VLOOKUP($A108, 'E4 TB Allocation Details'!$A$18:$L$205, MATCH("Customer ID", 'E4 TB Allocation Details'!$A$18:$L$18, 0),FALSE), 'E2 Allocators'!$B$15:$W$361, MATCH('O5 Details by Class &amp; Accounts'!AL$18, 'E2 Allocators'!$B$15:$W$15, 0),FALSE)*$G108), 0, VLOOKUP(VLOOKUP($A108, 'E4 TB Allocation Details'!$A$18:$L$205, MATCH("Customer ID", 'E4 TB Allocation Details'!$A$18:$L$18, 0),FALSE), 'E2 Allocators'!$B$15:$W$361, MATCH('O5 Details by Class &amp; Accounts'!AL$18, 'E2 Allocators'!$B$15:$W$15, 0),FALSE)*$G108)</f>
        <v>0</v>
      </c>
      <c r="AM108" s="1411">
        <f>IF(ISERROR(VLOOKUP(VLOOKUP($A108, 'E4 TB Allocation Details'!$A$18:$L$205, MATCH("Customer ID", 'E4 TB Allocation Details'!$A$18:$L$18, 0),FALSE), 'E2 Allocators'!$B$15:$W$361, MATCH('O5 Details by Class &amp; Accounts'!AM$18, 'E2 Allocators'!$B$15:$W$15, 0),FALSE)*$G108), 0, VLOOKUP(VLOOKUP($A108, 'E4 TB Allocation Details'!$A$18:$L$205, MATCH("Customer ID", 'E4 TB Allocation Details'!$A$18:$L$18, 0),FALSE), 'E2 Allocators'!$B$15:$W$361, MATCH('O5 Details by Class &amp; Accounts'!AM$18, 'E2 Allocators'!$B$15:$W$15, 0),FALSE)*$G108)</f>
        <v>0</v>
      </c>
      <c r="AN108" s="1411">
        <f>IF(ISERROR(VLOOKUP(VLOOKUP($A108, 'E4 TB Allocation Details'!$A$18:$L$205, MATCH("Customer ID", 'E4 TB Allocation Details'!$A$18:$L$18, 0),FALSE), 'E2 Allocators'!$B$15:$W$361, MATCH('O5 Details by Class &amp; Accounts'!AN$18, 'E2 Allocators'!$B$15:$W$15, 0),FALSE)*$G108), 0, VLOOKUP(VLOOKUP($A108, 'E4 TB Allocation Details'!$A$18:$L$205, MATCH("Customer ID", 'E4 TB Allocation Details'!$A$18:$L$18, 0),FALSE), 'E2 Allocators'!$B$15:$W$361, MATCH('O5 Details by Class &amp; Accounts'!AN$18, 'E2 Allocators'!$B$15:$W$15, 0),FALSE)*$G108)</f>
        <v>0</v>
      </c>
      <c r="AO108" s="1411">
        <f>IF(ISERROR(VLOOKUP(VLOOKUP($A108, 'E4 TB Allocation Details'!$A$18:$L$205, MATCH("Customer ID", 'E4 TB Allocation Details'!$A$18:$L$18, 0),FALSE), 'E2 Allocators'!$B$15:$W$361, MATCH('O5 Details by Class &amp; Accounts'!AO$18, 'E2 Allocators'!$B$15:$W$15, 0),FALSE)*$G108), 0, VLOOKUP(VLOOKUP($A108, 'E4 TB Allocation Details'!$A$18:$L$205, MATCH("Customer ID", 'E4 TB Allocation Details'!$A$18:$L$18, 0),FALSE), 'E2 Allocators'!$B$15:$W$361, MATCH('O5 Details by Class &amp; Accounts'!AO$18, 'E2 Allocators'!$B$15:$W$15, 0),FALSE)*$G108)</f>
        <v>0</v>
      </c>
      <c r="AP108" s="1411">
        <f>IF(ISERROR(VLOOKUP(VLOOKUP($A108, 'E4 TB Allocation Details'!$A$18:$L$205, MATCH("Customer ID", 'E4 TB Allocation Details'!$A$18:$L$18, 0),FALSE), 'E2 Allocators'!$B$15:$W$361, MATCH('O5 Details by Class &amp; Accounts'!AP$18, 'E2 Allocators'!$B$15:$W$15, 0),FALSE)*$G108), 0, VLOOKUP(VLOOKUP($A108, 'E4 TB Allocation Details'!$A$18:$L$205, MATCH("Customer ID", 'E4 TB Allocation Details'!$A$18:$L$18, 0),FALSE), 'E2 Allocators'!$B$15:$W$361, MATCH('O5 Details by Class &amp; Accounts'!AP$18, 'E2 Allocators'!$B$15:$W$15, 0),FALSE)*$G108)</f>
        <v>0</v>
      </c>
      <c r="AQ108" s="1411">
        <f>IF(ISERROR(VLOOKUP(VLOOKUP($A108, 'E4 TB Allocation Details'!$A$18:$L$205, MATCH("Customer ID", 'E4 TB Allocation Details'!$A$18:$L$18, 0),FALSE), 'E2 Allocators'!$B$15:$W$361, MATCH('O5 Details by Class &amp; Accounts'!AQ$18, 'E2 Allocators'!$B$15:$W$15, 0),FALSE)*$G108), 0, VLOOKUP(VLOOKUP($A108, 'E4 TB Allocation Details'!$A$18:$L$205, MATCH("Customer ID", 'E4 TB Allocation Details'!$A$18:$L$18, 0),FALSE), 'E2 Allocators'!$B$15:$W$361, MATCH('O5 Details by Class &amp; Accounts'!AQ$18, 'E2 Allocators'!$B$15:$W$15, 0),FALSE)*$G108)</f>
        <v>0</v>
      </c>
      <c r="AR108" s="1411">
        <f>IF(ISERROR(VLOOKUP(VLOOKUP($A108, 'E4 TB Allocation Details'!$A$18:$L$205, MATCH("Customer ID", 'E4 TB Allocation Details'!$A$18:$L$18, 0),FALSE), 'E2 Allocators'!$B$15:$W$361, MATCH('O5 Details by Class &amp; Accounts'!AR$18, 'E2 Allocators'!$B$15:$W$15, 0),FALSE)*$G108), 0, VLOOKUP(VLOOKUP($A108, 'E4 TB Allocation Details'!$A$18:$L$205, MATCH("Customer ID", 'E4 TB Allocation Details'!$A$18:$L$18, 0),FALSE), 'E2 Allocators'!$B$15:$W$361, MATCH('O5 Details by Class &amp; Accounts'!AR$18, 'E2 Allocators'!$B$15:$W$15, 0),FALSE)*$G108)</f>
        <v>0</v>
      </c>
      <c r="AS108" s="1411">
        <f>IF(ISERROR(VLOOKUP(VLOOKUP($A108, 'E4 TB Allocation Details'!$A$18:$L$205, MATCH("Customer ID", 'E4 TB Allocation Details'!$A$18:$L$18, 0),FALSE), 'E2 Allocators'!$B$15:$W$361, MATCH('O5 Details by Class &amp; Accounts'!AS$18, 'E2 Allocators'!$B$15:$W$15, 0),FALSE)*$G108), 0, VLOOKUP(VLOOKUP($A108, 'E4 TB Allocation Details'!$A$18:$L$205, MATCH("Customer ID", 'E4 TB Allocation Details'!$A$18:$L$18, 0),FALSE), 'E2 Allocators'!$B$15:$W$361, MATCH('O5 Details by Class &amp; Accounts'!AS$18, 'E2 Allocators'!$B$15:$W$15, 0),FALSE)*$G108)</f>
        <v>0</v>
      </c>
      <c r="AT108" s="1411">
        <f>IF(ISERROR(VLOOKUP(VLOOKUP($A108, 'E4 TB Allocation Details'!$A$18:$L$205, MATCH("Customer ID", 'E4 TB Allocation Details'!$A$18:$L$18, 0),FALSE), 'E2 Allocators'!$B$15:$W$361, MATCH('O5 Details by Class &amp; Accounts'!AT$18, 'E2 Allocators'!$B$15:$W$15, 0),FALSE)*$G108), 0, VLOOKUP(VLOOKUP($A108, 'E4 TB Allocation Details'!$A$18:$L$205, MATCH("Customer ID", 'E4 TB Allocation Details'!$A$18:$L$18, 0),FALSE), 'E2 Allocators'!$B$15:$W$361, MATCH('O5 Details by Class &amp; Accounts'!AT$18, 'E2 Allocators'!$B$15:$W$15, 0),FALSE)*$G108)</f>
        <v>0</v>
      </c>
      <c r="AU108" s="1411">
        <f>IF(ISERROR(VLOOKUP(VLOOKUP($A108, 'E4 TB Allocation Details'!$A$18:$L$205, MATCH("Customer ID", 'E4 TB Allocation Details'!$A$18:$L$18, 0),FALSE), 'E2 Allocators'!$B$15:$W$361, MATCH('O5 Details by Class &amp; Accounts'!AU$18, 'E2 Allocators'!$B$15:$W$15, 0),FALSE)*$G108), 0, VLOOKUP(VLOOKUP($A108, 'E4 TB Allocation Details'!$A$18:$L$205, MATCH("Customer ID", 'E4 TB Allocation Details'!$A$18:$L$18, 0),FALSE), 'E2 Allocators'!$B$15:$W$361, MATCH('O5 Details by Class &amp; Accounts'!AU$18, 'E2 Allocators'!$B$15:$W$15, 0),FALSE)*$G108)</f>
        <v>0</v>
      </c>
      <c r="AV108" s="1411">
        <f>IF(ISERROR(VLOOKUP(VLOOKUP($A108, 'E4 TB Allocation Details'!$A$18:$L$205, MATCH("Customer ID", 'E4 TB Allocation Details'!$A$18:$L$18, 0),FALSE), 'E2 Allocators'!$B$15:$W$361, MATCH('O5 Details by Class &amp; Accounts'!AV$18, 'E2 Allocators'!$B$15:$W$15, 0),FALSE)*$G108), 0, VLOOKUP(VLOOKUP($A108, 'E4 TB Allocation Details'!$A$18:$L$205, MATCH("Customer ID", 'E4 TB Allocation Details'!$A$18:$L$18, 0),FALSE), 'E2 Allocators'!$B$15:$W$361, MATCH('O5 Details by Class &amp; Accounts'!AV$18, 'E2 Allocators'!$B$15:$W$15, 0),FALSE)*$G108)</f>
        <v>0</v>
      </c>
      <c r="AW108" s="1411">
        <f>IF(ISERROR(VLOOKUP(VLOOKUP($A108, 'E4 TB Allocation Details'!$A$18:$L$205, MATCH("Customer ID", 'E4 TB Allocation Details'!$A$18:$L$18, 0),FALSE), 'E2 Allocators'!$B$15:$W$361, MATCH('O5 Details by Class &amp; Accounts'!AW$18, 'E2 Allocators'!$B$15:$W$15, 0),FALSE)*$G108), 0, VLOOKUP(VLOOKUP($A108, 'E4 TB Allocation Details'!$A$18:$L$205, MATCH("Customer ID", 'E4 TB Allocation Details'!$A$18:$L$18, 0),FALSE), 'E2 Allocators'!$B$15:$W$361, MATCH('O5 Details by Class &amp; Accounts'!AW$18, 'E2 Allocators'!$B$15:$W$15, 0),FALSE)*$G108)</f>
        <v>0</v>
      </c>
      <c r="AX108" s="1411">
        <f t="shared" si="20"/>
        <v>0</v>
      </c>
      <c r="AY108" s="1411">
        <f>IF(ISERROR(VLOOKUP(VLOOKUP($A108, 'E4 TB Allocation Details'!$A$18:$L$205, MATCH("Misc ID", 'E4 TB Allocation Details'!$A$18:$L$18, 0),FALSE), 'E2 Allocators'!$B$15:$W$361, MATCH('O5 Details by Class &amp; Accounts'!AY$18, 'E2 Allocators'!$B$15:$W$15, 0),FALSE)*$E108), 0, VLOOKUP(VLOOKUP($A108, 'E4 TB Allocation Details'!$A$18:$L$205, MATCH("Misc ID", 'E4 TB Allocation Details'!$A$18:$L$18, 0),FALSE), 'E2 Allocators'!$B$15:$W$361, MATCH('O5 Details by Class &amp; Accounts'!AY$18, 'E2 Allocators'!$B$15:$W$15, 0),FALSE)*$E108)</f>
        <v>0</v>
      </c>
      <c r="AZ108" s="1411">
        <f>IF(ISERROR(VLOOKUP(VLOOKUP($A108, 'E4 TB Allocation Details'!$A$18:$L$205, MATCH("Misc ID", 'E4 TB Allocation Details'!$A$18:$L$18, 0),FALSE), 'E2 Allocators'!$B$15:$W$361, MATCH('O5 Details by Class &amp; Accounts'!AZ$18, 'E2 Allocators'!$B$15:$W$15, 0),FALSE)*$E108), 0, VLOOKUP(VLOOKUP($A108, 'E4 TB Allocation Details'!$A$18:$L$205, MATCH("Misc ID", 'E4 TB Allocation Details'!$A$18:$L$18, 0),FALSE), 'E2 Allocators'!$B$15:$W$361, MATCH('O5 Details by Class &amp; Accounts'!AZ$18, 'E2 Allocators'!$B$15:$W$15, 0),FALSE)*$E108)</f>
        <v>0</v>
      </c>
      <c r="BA108" s="1411">
        <f>IF(ISERROR(VLOOKUP(VLOOKUP($A108, 'E4 TB Allocation Details'!$A$18:$L$205, MATCH("Misc ID", 'E4 TB Allocation Details'!$A$18:$L$18, 0),FALSE), 'E2 Allocators'!$B$15:$W$361, MATCH('O5 Details by Class &amp; Accounts'!BA$18, 'E2 Allocators'!$B$15:$W$15, 0),FALSE)*$E108), 0, VLOOKUP(VLOOKUP($A108, 'E4 TB Allocation Details'!$A$18:$L$205, MATCH("Misc ID", 'E4 TB Allocation Details'!$A$18:$L$18, 0),FALSE), 'E2 Allocators'!$B$15:$W$361, MATCH('O5 Details by Class &amp; Accounts'!BA$18, 'E2 Allocators'!$B$15:$W$15, 0),FALSE)*$E108)</f>
        <v>0</v>
      </c>
      <c r="BB108" s="1411">
        <f>IF(ISERROR(VLOOKUP(VLOOKUP($A108, 'E4 TB Allocation Details'!$A$18:$L$205, MATCH("Misc ID", 'E4 TB Allocation Details'!$A$18:$L$18, 0),FALSE), 'E2 Allocators'!$B$15:$W$361, MATCH('O5 Details by Class &amp; Accounts'!BB$18, 'E2 Allocators'!$B$15:$W$15, 0),FALSE)*$E108), 0, VLOOKUP(VLOOKUP($A108, 'E4 TB Allocation Details'!$A$18:$L$205, MATCH("Misc ID", 'E4 TB Allocation Details'!$A$18:$L$18, 0),FALSE), 'E2 Allocators'!$B$15:$W$361, MATCH('O5 Details by Class &amp; Accounts'!BB$18, 'E2 Allocators'!$B$15:$W$15, 0),FALSE)*$E108)</f>
        <v>0</v>
      </c>
      <c r="BC108" s="1411">
        <f>IF(ISERROR(VLOOKUP(VLOOKUP($A108, 'E4 TB Allocation Details'!$A$18:$L$205, MATCH("Misc ID", 'E4 TB Allocation Details'!$A$18:$L$18, 0),FALSE), 'E2 Allocators'!$B$15:$W$361, MATCH('O5 Details by Class &amp; Accounts'!BC$18, 'E2 Allocators'!$B$15:$W$15, 0),FALSE)*$E108), 0, VLOOKUP(VLOOKUP($A108, 'E4 TB Allocation Details'!$A$18:$L$205, MATCH("Misc ID", 'E4 TB Allocation Details'!$A$18:$L$18, 0),FALSE), 'E2 Allocators'!$B$15:$W$361, MATCH('O5 Details by Class &amp; Accounts'!BC$18, 'E2 Allocators'!$B$15:$W$15, 0),FALSE)*$E108)</f>
        <v>0</v>
      </c>
      <c r="BD108" s="1411">
        <f>IF(ISERROR(VLOOKUP(VLOOKUP($A108, 'E4 TB Allocation Details'!$A$18:$L$205, MATCH("Misc ID", 'E4 TB Allocation Details'!$A$18:$L$18, 0),FALSE), 'E2 Allocators'!$B$15:$W$361, MATCH('O5 Details by Class &amp; Accounts'!BD$18, 'E2 Allocators'!$B$15:$W$15, 0),FALSE)*$E108), 0, VLOOKUP(VLOOKUP($A108, 'E4 TB Allocation Details'!$A$18:$L$205, MATCH("Misc ID", 'E4 TB Allocation Details'!$A$18:$L$18, 0),FALSE), 'E2 Allocators'!$B$15:$W$361, MATCH('O5 Details by Class &amp; Accounts'!BD$18, 'E2 Allocators'!$B$15:$W$15, 0),FALSE)*$E108)</f>
        <v>0</v>
      </c>
      <c r="BE108" s="1411">
        <f>IF(ISERROR(VLOOKUP(VLOOKUP($A108, 'E4 TB Allocation Details'!$A$18:$L$205, MATCH("Misc ID", 'E4 TB Allocation Details'!$A$18:$L$18, 0),FALSE), 'E2 Allocators'!$B$15:$W$361, MATCH('O5 Details by Class &amp; Accounts'!BE$18, 'E2 Allocators'!$B$15:$W$15, 0),FALSE)*$E108), 0, VLOOKUP(VLOOKUP($A108, 'E4 TB Allocation Details'!$A$18:$L$205, MATCH("Misc ID", 'E4 TB Allocation Details'!$A$18:$L$18, 0),FALSE), 'E2 Allocators'!$B$15:$W$361, MATCH('O5 Details by Class &amp; Accounts'!BE$18, 'E2 Allocators'!$B$15:$W$15, 0),FALSE)*$E108)</f>
        <v>0</v>
      </c>
      <c r="BF108" s="1411">
        <f>IF(ISERROR(VLOOKUP(VLOOKUP($A108, 'E4 TB Allocation Details'!$A$18:$L$205, MATCH("Misc ID", 'E4 TB Allocation Details'!$A$18:$L$18, 0),FALSE), 'E2 Allocators'!$B$15:$W$361, MATCH('O5 Details by Class &amp; Accounts'!BF$18, 'E2 Allocators'!$B$15:$W$15, 0),FALSE)*$E108), 0, VLOOKUP(VLOOKUP($A108, 'E4 TB Allocation Details'!$A$18:$L$205, MATCH("Misc ID", 'E4 TB Allocation Details'!$A$18:$L$18, 0),FALSE), 'E2 Allocators'!$B$15:$W$361, MATCH('O5 Details by Class &amp; Accounts'!BF$18, 'E2 Allocators'!$B$15:$W$15, 0),FALSE)*$E108)</f>
        <v>0</v>
      </c>
      <c r="BG108" s="1411">
        <f>IF(ISERROR(VLOOKUP(VLOOKUP($A108, 'E4 TB Allocation Details'!$A$18:$L$205, MATCH("Misc ID", 'E4 TB Allocation Details'!$A$18:$L$18, 0),FALSE), 'E2 Allocators'!$B$15:$W$361, MATCH('O5 Details by Class &amp; Accounts'!BG$18, 'E2 Allocators'!$B$15:$W$15, 0),FALSE)*$E108), 0, VLOOKUP(VLOOKUP($A108, 'E4 TB Allocation Details'!$A$18:$L$205, MATCH("Misc ID", 'E4 TB Allocation Details'!$A$18:$L$18, 0),FALSE), 'E2 Allocators'!$B$15:$W$361, MATCH('O5 Details by Class &amp; Accounts'!BG$18, 'E2 Allocators'!$B$15:$W$15, 0),FALSE)*$E108)</f>
        <v>0</v>
      </c>
      <c r="BH108" s="1411">
        <f>IF(ISERROR(VLOOKUP(VLOOKUP($A108, 'E4 TB Allocation Details'!$A$18:$L$205, MATCH("Misc ID", 'E4 TB Allocation Details'!$A$18:$L$18, 0),FALSE), 'E2 Allocators'!$B$15:$W$361, MATCH('O5 Details by Class &amp; Accounts'!BH$18, 'E2 Allocators'!$B$15:$W$15, 0),FALSE)*$E108), 0, VLOOKUP(VLOOKUP($A108, 'E4 TB Allocation Details'!$A$18:$L$205, MATCH("Misc ID", 'E4 TB Allocation Details'!$A$18:$L$18, 0),FALSE), 'E2 Allocators'!$B$15:$W$361, MATCH('O5 Details by Class &amp; Accounts'!BH$18, 'E2 Allocators'!$B$15:$W$15, 0),FALSE)*$E108)</f>
        <v>0</v>
      </c>
      <c r="BI108" s="1411">
        <f>IF(ISERROR(VLOOKUP(VLOOKUP($A108, 'E4 TB Allocation Details'!$A$18:$L$205, MATCH("Misc ID", 'E4 TB Allocation Details'!$A$18:$L$18, 0),FALSE), 'E2 Allocators'!$B$15:$W$361, MATCH('O5 Details by Class &amp; Accounts'!BI$18, 'E2 Allocators'!$B$15:$W$15, 0),FALSE)*$E108), 0, VLOOKUP(VLOOKUP($A108, 'E4 TB Allocation Details'!$A$18:$L$205, MATCH("Misc ID", 'E4 TB Allocation Details'!$A$18:$L$18, 0),FALSE), 'E2 Allocators'!$B$15:$W$361, MATCH('O5 Details by Class &amp; Accounts'!BI$18, 'E2 Allocators'!$B$15:$W$15, 0),FALSE)*$E108)</f>
        <v>0</v>
      </c>
      <c r="BJ108" s="1411">
        <f>IF(ISERROR(VLOOKUP(VLOOKUP($A108, 'E4 TB Allocation Details'!$A$18:$L$205, MATCH("Misc ID", 'E4 TB Allocation Details'!$A$18:$L$18, 0),FALSE), 'E2 Allocators'!$B$15:$W$361, MATCH('O5 Details by Class &amp; Accounts'!BJ$18, 'E2 Allocators'!$B$15:$W$15, 0),FALSE)*$E108), 0, VLOOKUP(VLOOKUP($A108, 'E4 TB Allocation Details'!$A$18:$L$205, MATCH("Misc ID", 'E4 TB Allocation Details'!$A$18:$L$18, 0),FALSE), 'E2 Allocators'!$B$15:$W$361, MATCH('O5 Details by Class &amp; Accounts'!BJ$18, 'E2 Allocators'!$B$15:$W$15, 0),FALSE)*$E108)</f>
        <v>0</v>
      </c>
      <c r="BK108" s="1411">
        <f>IF(ISERROR(VLOOKUP(VLOOKUP($A108, 'E4 TB Allocation Details'!$A$18:$L$205, MATCH("Misc ID", 'E4 TB Allocation Details'!$A$18:$L$18, 0),FALSE), 'E2 Allocators'!$B$15:$W$361, MATCH('O5 Details by Class &amp; Accounts'!BK$18, 'E2 Allocators'!$B$15:$W$15, 0),FALSE)*$E108), 0, VLOOKUP(VLOOKUP($A108, 'E4 TB Allocation Details'!$A$18:$L$205, MATCH("Misc ID", 'E4 TB Allocation Details'!$A$18:$L$18, 0),FALSE), 'E2 Allocators'!$B$15:$W$361, MATCH('O5 Details by Class &amp; Accounts'!BK$18, 'E2 Allocators'!$B$15:$W$15, 0),FALSE)*$E108)</f>
        <v>0</v>
      </c>
      <c r="BL108" s="1411">
        <f>IF(ISERROR(VLOOKUP(VLOOKUP($A108, 'E4 TB Allocation Details'!$A$18:$L$205, MATCH("Misc ID", 'E4 TB Allocation Details'!$A$18:$L$18, 0),FALSE), 'E2 Allocators'!$B$15:$W$361, MATCH('O5 Details by Class &amp; Accounts'!BL$18, 'E2 Allocators'!$B$15:$W$15, 0),FALSE)*$E108), 0, VLOOKUP(VLOOKUP($A108, 'E4 TB Allocation Details'!$A$18:$L$205, MATCH("Misc ID", 'E4 TB Allocation Details'!$A$18:$L$18, 0),FALSE), 'E2 Allocators'!$B$15:$W$361, MATCH('O5 Details by Class &amp; Accounts'!BL$18, 'E2 Allocators'!$B$15:$W$15, 0),FALSE)*$E108)</f>
        <v>0</v>
      </c>
      <c r="BM108" s="1411">
        <f>IF(ISERROR(VLOOKUP(VLOOKUP($A108, 'E4 TB Allocation Details'!$A$18:$L$205, MATCH("Misc ID", 'E4 TB Allocation Details'!$A$18:$L$18, 0),FALSE), 'E2 Allocators'!$B$15:$W$361, MATCH('O5 Details by Class &amp; Accounts'!BM$18, 'E2 Allocators'!$B$15:$W$15, 0),FALSE)*$E108), 0, VLOOKUP(VLOOKUP($A108, 'E4 TB Allocation Details'!$A$18:$L$205, MATCH("Misc ID", 'E4 TB Allocation Details'!$A$18:$L$18, 0),FALSE), 'E2 Allocators'!$B$15:$W$361, MATCH('O5 Details by Class &amp; Accounts'!BM$18, 'E2 Allocators'!$B$15:$W$15, 0),FALSE)*$E108)</f>
        <v>0</v>
      </c>
      <c r="BN108" s="1411">
        <f>IF(ISERROR(VLOOKUP(VLOOKUP($A108, 'E4 TB Allocation Details'!$A$18:$L$205, MATCH("Misc ID", 'E4 TB Allocation Details'!$A$18:$L$18, 0),FALSE), 'E2 Allocators'!$B$15:$W$361, MATCH('O5 Details by Class &amp; Accounts'!BN$18, 'E2 Allocators'!$B$15:$W$15, 0),FALSE)*$E108), 0, VLOOKUP(VLOOKUP($A108, 'E4 TB Allocation Details'!$A$18:$L$205, MATCH("Misc ID", 'E4 TB Allocation Details'!$A$18:$L$18, 0),FALSE), 'E2 Allocators'!$B$15:$W$361, MATCH('O5 Details by Class &amp; Accounts'!BN$18, 'E2 Allocators'!$B$15:$W$15, 0),FALSE)*$E108)</f>
        <v>0</v>
      </c>
      <c r="BO108" s="1411">
        <f>IF(ISERROR(VLOOKUP(VLOOKUP($A108, 'E4 TB Allocation Details'!$A$18:$L$205, MATCH("Misc ID", 'E4 TB Allocation Details'!$A$18:$L$18, 0),FALSE), 'E2 Allocators'!$B$15:$W$361, MATCH('O5 Details by Class &amp; Accounts'!BO$18, 'E2 Allocators'!$B$15:$W$15, 0),FALSE)*$E108), 0, VLOOKUP(VLOOKUP($A108, 'E4 TB Allocation Details'!$A$18:$L$205, MATCH("Misc ID", 'E4 TB Allocation Details'!$A$18:$L$18, 0),FALSE), 'E2 Allocators'!$B$15:$W$361, MATCH('O5 Details by Class &amp; Accounts'!BO$18, 'E2 Allocators'!$B$15:$W$15, 0),FALSE)*$E108)</f>
        <v>0</v>
      </c>
      <c r="BP108" s="1411">
        <f>IF(ISERROR(VLOOKUP(VLOOKUP($A108, 'E4 TB Allocation Details'!$A$18:$L$205, MATCH("Misc ID", 'E4 TB Allocation Details'!$A$18:$L$18, 0),FALSE), 'E2 Allocators'!$B$15:$W$361, MATCH('O5 Details by Class &amp; Accounts'!BP$18, 'E2 Allocators'!$B$15:$W$15, 0),FALSE)*$E108), 0, VLOOKUP(VLOOKUP($A108, 'E4 TB Allocation Details'!$A$18:$L$205, MATCH("Misc ID", 'E4 TB Allocation Details'!$A$18:$L$18, 0),FALSE), 'E2 Allocators'!$B$15:$W$361, MATCH('O5 Details by Class &amp; Accounts'!BP$18, 'E2 Allocators'!$B$15:$W$15, 0),FALSE)*$E108)</f>
        <v>0</v>
      </c>
      <c r="BQ108" s="1411">
        <f>IF(ISERROR(VLOOKUP(VLOOKUP($A108, 'E4 TB Allocation Details'!$A$18:$L$205, MATCH("Misc ID", 'E4 TB Allocation Details'!$A$18:$L$18, 0),FALSE), 'E2 Allocators'!$B$15:$W$361, MATCH('O5 Details by Class &amp; Accounts'!BQ$18, 'E2 Allocators'!$B$15:$W$15, 0),FALSE)*$E108), 0, VLOOKUP(VLOOKUP($A108, 'E4 TB Allocation Details'!$A$18:$L$205, MATCH("Misc ID", 'E4 TB Allocation Details'!$A$18:$L$18, 0),FALSE), 'E2 Allocators'!$B$15:$W$361, MATCH('O5 Details by Class &amp; Accounts'!BQ$18, 'E2 Allocators'!$B$15:$W$15, 0),FALSE)*$E108)</f>
        <v>0</v>
      </c>
      <c r="BR108" s="1411">
        <f>IF(ISERROR(VLOOKUP(VLOOKUP($A108, 'E4 TB Allocation Details'!$A$18:$L$205, MATCH("Misc ID", 'E4 TB Allocation Details'!$A$18:$L$18, 0),FALSE), 'E2 Allocators'!$B$15:$W$361, MATCH('O5 Details by Class &amp; Accounts'!BR$18, 'E2 Allocators'!$B$15:$W$15, 0),FALSE)*$E108), 0, VLOOKUP(VLOOKUP($A108, 'E4 TB Allocation Details'!$A$18:$L$205, MATCH("Misc ID", 'E4 TB Allocation Details'!$A$18:$L$18, 0),FALSE), 'E2 Allocators'!$B$15:$W$361, MATCH('O5 Details by Class &amp; Accounts'!BR$18, 'E2 Allocators'!$B$15:$W$15, 0),FALSE)*$E108)</f>
        <v>0</v>
      </c>
      <c r="BS108" s="1411">
        <f t="shared" si="21"/>
        <v>0</v>
      </c>
      <c r="BT108" s="1411">
        <f>IF(ISERROR(VLOOKUP(VLOOKUP($A108, 'E4 TB Allocation Details'!$A$18:$L$205, MATCH("A &amp; G ID", 'E4 TB Allocation Details'!$A$18:$L$18, 0),FALSE), 'E2 Allocators'!$B$15:$W$361, MATCH('O5 Details by Class &amp; Accounts'!BT$18, 'E2 Allocators'!$B$15:$W$15, 0),FALSE)*$E108), 0, VLOOKUP(VLOOKUP($A108, 'E4 TB Allocation Details'!$A$18:$L$205, MATCH("A &amp; G ID", 'E4 TB Allocation Details'!$A$18:$L$18, 0),FALSE), 'E2 Allocators'!$B$15:$W$361, MATCH('O5 Details by Class &amp; Accounts'!BT$18, 'E2 Allocators'!$B$15:$W$15, 0),FALSE)*$E108)</f>
        <v>0</v>
      </c>
      <c r="BU108" s="1411">
        <f>IF(ISERROR(VLOOKUP(VLOOKUP($A108, 'E4 TB Allocation Details'!$A$18:$L$205, MATCH("A &amp; G ID", 'E4 TB Allocation Details'!$A$18:$L$18, 0),FALSE), 'E2 Allocators'!$B$15:$W$361, MATCH('O5 Details by Class &amp; Accounts'!BU$18, 'E2 Allocators'!$B$15:$W$15, 0),FALSE)*$E108), 0, VLOOKUP(VLOOKUP($A108, 'E4 TB Allocation Details'!$A$18:$L$205, MATCH("A &amp; G ID", 'E4 TB Allocation Details'!$A$18:$L$18, 0),FALSE), 'E2 Allocators'!$B$15:$W$361, MATCH('O5 Details by Class &amp; Accounts'!BU$18, 'E2 Allocators'!$B$15:$W$15, 0),FALSE)*$E108)</f>
        <v>0</v>
      </c>
      <c r="BV108" s="1411">
        <f>IF(ISERROR(VLOOKUP(VLOOKUP($A108, 'E4 TB Allocation Details'!$A$18:$L$205, MATCH("A &amp; G ID", 'E4 TB Allocation Details'!$A$18:$L$18, 0),FALSE), 'E2 Allocators'!$B$15:$W$361, MATCH('O5 Details by Class &amp; Accounts'!BV$18, 'E2 Allocators'!$B$15:$W$15, 0),FALSE)*$E108), 0, VLOOKUP(VLOOKUP($A108, 'E4 TB Allocation Details'!$A$18:$L$205, MATCH("A &amp; G ID", 'E4 TB Allocation Details'!$A$18:$L$18, 0),FALSE), 'E2 Allocators'!$B$15:$W$361, MATCH('O5 Details by Class &amp; Accounts'!BV$18, 'E2 Allocators'!$B$15:$W$15, 0),FALSE)*$E108)</f>
        <v>0</v>
      </c>
      <c r="BW108" s="1411">
        <f>IF(ISERROR(VLOOKUP(VLOOKUP($A108, 'E4 TB Allocation Details'!$A$18:$L$205, MATCH("A &amp; G ID", 'E4 TB Allocation Details'!$A$18:$L$18, 0),FALSE), 'E2 Allocators'!$B$15:$W$361, MATCH('O5 Details by Class &amp; Accounts'!BW$18, 'E2 Allocators'!$B$15:$W$15, 0),FALSE)*$E108), 0, VLOOKUP(VLOOKUP($A108, 'E4 TB Allocation Details'!$A$18:$L$205, MATCH("A &amp; G ID", 'E4 TB Allocation Details'!$A$18:$L$18, 0),FALSE), 'E2 Allocators'!$B$15:$W$361, MATCH('O5 Details by Class &amp; Accounts'!BW$18, 'E2 Allocators'!$B$15:$W$15, 0),FALSE)*$E108)</f>
        <v>0</v>
      </c>
      <c r="BX108" s="1411">
        <f>IF(ISERROR(VLOOKUP(VLOOKUP($A108, 'E4 TB Allocation Details'!$A$18:$L$205, MATCH("A &amp; G ID", 'E4 TB Allocation Details'!$A$18:$L$18, 0),FALSE), 'E2 Allocators'!$B$15:$W$361, MATCH('O5 Details by Class &amp; Accounts'!BX$18, 'E2 Allocators'!$B$15:$W$15, 0),FALSE)*$E108), 0, VLOOKUP(VLOOKUP($A108, 'E4 TB Allocation Details'!$A$18:$L$205, MATCH("A &amp; G ID", 'E4 TB Allocation Details'!$A$18:$L$18, 0),FALSE), 'E2 Allocators'!$B$15:$W$361, MATCH('O5 Details by Class &amp; Accounts'!BX$18, 'E2 Allocators'!$B$15:$W$15, 0),FALSE)*$E108)</f>
        <v>0</v>
      </c>
      <c r="BY108" s="1411">
        <f>IF(ISERROR(VLOOKUP(VLOOKUP($A108, 'E4 TB Allocation Details'!$A$18:$L$205, MATCH("A &amp; G ID", 'E4 TB Allocation Details'!$A$18:$L$18, 0),FALSE), 'E2 Allocators'!$B$15:$W$361, MATCH('O5 Details by Class &amp; Accounts'!BY$18, 'E2 Allocators'!$B$15:$W$15, 0),FALSE)*$E108), 0, VLOOKUP(VLOOKUP($A108, 'E4 TB Allocation Details'!$A$18:$L$205, MATCH("A &amp; G ID", 'E4 TB Allocation Details'!$A$18:$L$18, 0),FALSE), 'E2 Allocators'!$B$15:$W$361, MATCH('O5 Details by Class &amp; Accounts'!BY$18, 'E2 Allocators'!$B$15:$W$15, 0),FALSE)*$E108)</f>
        <v>0</v>
      </c>
      <c r="BZ108" s="1411">
        <f>IF(ISERROR(VLOOKUP(VLOOKUP($A108, 'E4 TB Allocation Details'!$A$18:$L$205, MATCH("A &amp; G ID", 'E4 TB Allocation Details'!$A$18:$L$18, 0),FALSE), 'E2 Allocators'!$B$15:$W$361, MATCH('O5 Details by Class &amp; Accounts'!BZ$18, 'E2 Allocators'!$B$15:$W$15, 0),FALSE)*$E108), 0, VLOOKUP(VLOOKUP($A108, 'E4 TB Allocation Details'!$A$18:$L$205, MATCH("A &amp; G ID", 'E4 TB Allocation Details'!$A$18:$L$18, 0),FALSE), 'E2 Allocators'!$B$15:$W$361, MATCH('O5 Details by Class &amp; Accounts'!BZ$18, 'E2 Allocators'!$B$15:$W$15, 0),FALSE)*$E108)</f>
        <v>0</v>
      </c>
      <c r="CA108" s="1411">
        <f>IF(ISERROR(VLOOKUP(VLOOKUP($A108, 'E4 TB Allocation Details'!$A$18:$L$205, MATCH("A &amp; G ID", 'E4 TB Allocation Details'!$A$18:$L$18, 0),FALSE), 'E2 Allocators'!$B$15:$W$361, MATCH('O5 Details by Class &amp; Accounts'!CA$18, 'E2 Allocators'!$B$15:$W$15, 0),FALSE)*$E108), 0, VLOOKUP(VLOOKUP($A108, 'E4 TB Allocation Details'!$A$18:$L$205, MATCH("A &amp; G ID", 'E4 TB Allocation Details'!$A$18:$L$18, 0),FALSE), 'E2 Allocators'!$B$15:$W$361, MATCH('O5 Details by Class &amp; Accounts'!CA$18, 'E2 Allocators'!$B$15:$W$15, 0),FALSE)*$E108)</f>
        <v>0</v>
      </c>
      <c r="CB108" s="1411">
        <f>IF(ISERROR(VLOOKUP(VLOOKUP($A108, 'E4 TB Allocation Details'!$A$18:$L$205, MATCH("A &amp; G ID", 'E4 TB Allocation Details'!$A$18:$L$18, 0),FALSE), 'E2 Allocators'!$B$15:$W$361, MATCH('O5 Details by Class &amp; Accounts'!CB$18, 'E2 Allocators'!$B$15:$W$15, 0),FALSE)*$E108), 0, VLOOKUP(VLOOKUP($A108, 'E4 TB Allocation Details'!$A$18:$L$205, MATCH("A &amp; G ID", 'E4 TB Allocation Details'!$A$18:$L$18, 0),FALSE), 'E2 Allocators'!$B$15:$W$361, MATCH('O5 Details by Class &amp; Accounts'!CB$18, 'E2 Allocators'!$B$15:$W$15, 0),FALSE)*$E108)</f>
        <v>0</v>
      </c>
      <c r="CC108" s="1411">
        <f>IF(ISERROR(VLOOKUP(VLOOKUP($A108, 'E4 TB Allocation Details'!$A$18:$L$205, MATCH("A &amp; G ID", 'E4 TB Allocation Details'!$A$18:$L$18, 0),FALSE), 'E2 Allocators'!$B$15:$W$361, MATCH('O5 Details by Class &amp; Accounts'!CC$18, 'E2 Allocators'!$B$15:$W$15, 0),FALSE)*$E108), 0, VLOOKUP(VLOOKUP($A108, 'E4 TB Allocation Details'!$A$18:$L$205, MATCH("A &amp; G ID", 'E4 TB Allocation Details'!$A$18:$L$18, 0),FALSE), 'E2 Allocators'!$B$15:$W$361, MATCH('O5 Details by Class &amp; Accounts'!CC$18, 'E2 Allocators'!$B$15:$W$15, 0),FALSE)*$E108)</f>
        <v>0</v>
      </c>
      <c r="CD108" s="1411">
        <f>IF(ISERROR(VLOOKUP(VLOOKUP($A108, 'E4 TB Allocation Details'!$A$18:$L$205, MATCH("A &amp; G ID", 'E4 TB Allocation Details'!$A$18:$L$18, 0),FALSE), 'E2 Allocators'!$B$15:$W$361, MATCH('O5 Details by Class &amp; Accounts'!CD$18, 'E2 Allocators'!$B$15:$W$15, 0),FALSE)*$E108), 0, VLOOKUP(VLOOKUP($A108, 'E4 TB Allocation Details'!$A$18:$L$205, MATCH("A &amp; G ID", 'E4 TB Allocation Details'!$A$18:$L$18, 0),FALSE), 'E2 Allocators'!$B$15:$W$361, MATCH('O5 Details by Class &amp; Accounts'!CD$18, 'E2 Allocators'!$B$15:$W$15, 0),FALSE)*$E108)</f>
        <v>0</v>
      </c>
      <c r="CE108" s="1411">
        <f>IF(ISERROR(VLOOKUP(VLOOKUP($A108, 'E4 TB Allocation Details'!$A$18:$L$205, MATCH("A &amp; G ID", 'E4 TB Allocation Details'!$A$18:$L$18, 0),FALSE), 'E2 Allocators'!$B$15:$W$361, MATCH('O5 Details by Class &amp; Accounts'!CE$18, 'E2 Allocators'!$B$15:$W$15, 0),FALSE)*$E108), 0, VLOOKUP(VLOOKUP($A108, 'E4 TB Allocation Details'!$A$18:$L$205, MATCH("A &amp; G ID", 'E4 TB Allocation Details'!$A$18:$L$18, 0),FALSE), 'E2 Allocators'!$B$15:$W$361, MATCH('O5 Details by Class &amp; Accounts'!CE$18, 'E2 Allocators'!$B$15:$W$15, 0),FALSE)*$E108)</f>
        <v>0</v>
      </c>
      <c r="CF108" s="1411">
        <f>IF(ISERROR(VLOOKUP(VLOOKUP($A108, 'E4 TB Allocation Details'!$A$18:$L$205, MATCH("A &amp; G ID", 'E4 TB Allocation Details'!$A$18:$L$18, 0),FALSE), 'E2 Allocators'!$B$15:$W$361, MATCH('O5 Details by Class &amp; Accounts'!CF$18, 'E2 Allocators'!$B$15:$W$15, 0),FALSE)*$E108), 0, VLOOKUP(VLOOKUP($A108, 'E4 TB Allocation Details'!$A$18:$L$205, MATCH("A &amp; G ID", 'E4 TB Allocation Details'!$A$18:$L$18, 0),FALSE), 'E2 Allocators'!$B$15:$W$361, MATCH('O5 Details by Class &amp; Accounts'!CF$18, 'E2 Allocators'!$B$15:$W$15, 0),FALSE)*$E108)</f>
        <v>0</v>
      </c>
      <c r="CG108" s="1411">
        <f>IF(ISERROR(VLOOKUP(VLOOKUP($A108, 'E4 TB Allocation Details'!$A$18:$L$205, MATCH("A &amp; G ID", 'E4 TB Allocation Details'!$A$18:$L$18, 0),FALSE), 'E2 Allocators'!$B$15:$W$361, MATCH('O5 Details by Class &amp; Accounts'!CG$18, 'E2 Allocators'!$B$15:$W$15, 0),FALSE)*$E108), 0, VLOOKUP(VLOOKUP($A108, 'E4 TB Allocation Details'!$A$18:$L$205, MATCH("A &amp; G ID", 'E4 TB Allocation Details'!$A$18:$L$18, 0),FALSE), 'E2 Allocators'!$B$15:$W$361, MATCH('O5 Details by Class &amp; Accounts'!CG$18, 'E2 Allocators'!$B$15:$W$15, 0),FALSE)*$E108)</f>
        <v>0</v>
      </c>
      <c r="CH108" s="1411">
        <f>IF(ISERROR(VLOOKUP(VLOOKUP($A108, 'E4 TB Allocation Details'!$A$18:$L$205, MATCH("A &amp; G ID", 'E4 TB Allocation Details'!$A$18:$L$18, 0),FALSE), 'E2 Allocators'!$B$15:$W$361, MATCH('O5 Details by Class &amp; Accounts'!CH$18, 'E2 Allocators'!$B$15:$W$15, 0),FALSE)*$E108), 0, VLOOKUP(VLOOKUP($A108, 'E4 TB Allocation Details'!$A$18:$L$205, MATCH("A &amp; G ID", 'E4 TB Allocation Details'!$A$18:$L$18, 0),FALSE), 'E2 Allocators'!$B$15:$W$361, MATCH('O5 Details by Class &amp; Accounts'!CH$18, 'E2 Allocators'!$B$15:$W$15, 0),FALSE)*$E108)</f>
        <v>0</v>
      </c>
      <c r="CI108" s="1411">
        <f>IF(ISERROR(VLOOKUP(VLOOKUP($A108, 'E4 TB Allocation Details'!$A$18:$L$205, MATCH("A &amp; G ID", 'E4 TB Allocation Details'!$A$18:$L$18, 0),FALSE), 'E2 Allocators'!$B$15:$W$361, MATCH('O5 Details by Class &amp; Accounts'!CI$18, 'E2 Allocators'!$B$15:$W$15, 0),FALSE)*$E108), 0, VLOOKUP(VLOOKUP($A108, 'E4 TB Allocation Details'!$A$18:$L$205, MATCH("A &amp; G ID", 'E4 TB Allocation Details'!$A$18:$L$18, 0),FALSE), 'E2 Allocators'!$B$15:$W$361, MATCH('O5 Details by Class &amp; Accounts'!CI$18, 'E2 Allocators'!$B$15:$W$15, 0),FALSE)*$E108)</f>
        <v>0</v>
      </c>
      <c r="CJ108" s="1411">
        <f>IF(ISERROR(VLOOKUP(VLOOKUP($A108, 'E4 TB Allocation Details'!$A$18:$L$205, MATCH("A &amp; G ID", 'E4 TB Allocation Details'!$A$18:$L$18, 0),FALSE), 'E2 Allocators'!$B$15:$W$361, MATCH('O5 Details by Class &amp; Accounts'!CJ$18, 'E2 Allocators'!$B$15:$W$15, 0),FALSE)*$E108), 0, VLOOKUP(VLOOKUP($A108, 'E4 TB Allocation Details'!$A$18:$L$205, MATCH("A &amp; G ID", 'E4 TB Allocation Details'!$A$18:$L$18, 0),FALSE), 'E2 Allocators'!$B$15:$W$361, MATCH('O5 Details by Class &amp; Accounts'!CJ$18, 'E2 Allocators'!$B$15:$W$15, 0),FALSE)*$E108)</f>
        <v>0</v>
      </c>
      <c r="CK108" s="1411">
        <f>IF(ISERROR(VLOOKUP(VLOOKUP($A108, 'E4 TB Allocation Details'!$A$18:$L$205, MATCH("A &amp; G ID", 'E4 TB Allocation Details'!$A$18:$L$18, 0),FALSE), 'E2 Allocators'!$B$15:$W$361, MATCH('O5 Details by Class &amp; Accounts'!CK$18, 'E2 Allocators'!$B$15:$W$15, 0),FALSE)*$E108), 0, VLOOKUP(VLOOKUP($A108, 'E4 TB Allocation Details'!$A$18:$L$205, MATCH("A &amp; G ID", 'E4 TB Allocation Details'!$A$18:$L$18, 0),FALSE), 'E2 Allocators'!$B$15:$W$361, MATCH('O5 Details by Class &amp; Accounts'!CK$18, 'E2 Allocators'!$B$15:$W$15, 0),FALSE)*$E108)</f>
        <v>0</v>
      </c>
      <c r="CL108" s="1411">
        <f>IF(ISERROR(VLOOKUP(VLOOKUP($A108, 'E4 TB Allocation Details'!$A$18:$L$205, MATCH("A &amp; G ID", 'E4 TB Allocation Details'!$A$18:$L$18, 0),FALSE), 'E2 Allocators'!$B$15:$W$361, MATCH('O5 Details by Class &amp; Accounts'!CL$18, 'E2 Allocators'!$B$15:$W$15, 0),FALSE)*$E108), 0, VLOOKUP(VLOOKUP($A108, 'E4 TB Allocation Details'!$A$18:$L$205, MATCH("A &amp; G ID", 'E4 TB Allocation Details'!$A$18:$L$18, 0),FALSE), 'E2 Allocators'!$B$15:$W$361, MATCH('O5 Details by Class &amp; Accounts'!CL$18, 'E2 Allocators'!$B$15:$W$15, 0),FALSE)*$E108)</f>
        <v>0</v>
      </c>
      <c r="CM108" s="1411">
        <f>IF(ISERROR(VLOOKUP(VLOOKUP($A108, 'E4 TB Allocation Details'!$A$18:$L$205, MATCH("A &amp; G ID", 'E4 TB Allocation Details'!$A$18:$L$18, 0),FALSE), 'E2 Allocators'!$B$15:$W$361, MATCH('O5 Details by Class &amp; Accounts'!CM$18, 'E2 Allocators'!$B$15:$W$15, 0),FALSE)*$E108), 0, VLOOKUP(VLOOKUP($A108, 'E4 TB Allocation Details'!$A$18:$L$205, MATCH("A &amp; G ID", 'E4 TB Allocation Details'!$A$18:$L$18, 0),FALSE), 'E2 Allocators'!$B$15:$W$361, MATCH('O5 Details by Class &amp; Accounts'!CM$18, 'E2 Allocators'!$B$15:$W$15, 0),FALSE)*$E108)</f>
        <v>0</v>
      </c>
      <c r="CN108" s="1411">
        <f t="shared" si="22"/>
        <v>0</v>
      </c>
      <c r="CO108" s="1791">
        <f t="shared" si="23"/>
        <v>0</v>
      </c>
      <c r="CQ108" s="2086" t="s">
        <v>401</v>
      </c>
    </row>
    <row r="109" spans="1:95" s="80" customFormat="1" ht="25.5">
      <c r="A109" s="1179">
        <v>4370</v>
      </c>
      <c r="B109" s="1180" t="s">
        <v>740</v>
      </c>
      <c r="C109" s="1788">
        <f>IF(ISERROR(VLOOKUP($A109,'I3 TB Data'!$A$23:$H$458,MATCH('O5 Details by Class &amp; Accounts'!$C$18, 'I3 TB Data'!$A$23:$H$23,0),0)), 0, VLOOKUP($A109,'I3 TB Data'!$A$23:$H$458,MATCH('O5 Details by Class &amp; Accounts'!$C$18,'I3 TB Data'!$A$23:$H$23,0),0))</f>
        <v>0</v>
      </c>
      <c r="D109" s="1789"/>
      <c r="E109" s="1788">
        <f t="shared" si="17"/>
        <v>0</v>
      </c>
      <c r="F109" s="1790">
        <f>IF(ISERROR(VLOOKUP($A109, 'E1 Categorization'!A33:E122, MATCH("Customer Component", 'E1 Categorization'!$A$33:$E$33,0), 0)), 0, IF(VLOOKUP($A109, 'E1 Categorization'!A33:E122, MATCH("Customer Component", 'E1 Categorization'!$A$33:$E$33,0), 0)=0, 'O5 Details by Class &amp; Accounts'!$E109, IF(AND(VLOOKUP($A109, 'E1 Categorization'!A33:E122, MATCH("Customer Component", 'E1 Categorization'!$A$33:$E$33,0), 0) &gt;0, VLOOKUP($A109, 'E1 Categorization'!A33:E122, MATCH("Customer Component", 'E1 Categorization'!$A$33:$E$33,0), 0)&lt;1), 'O5 Details by Class &amp; Accounts'!$E109*(1-VLOOKUP($A109, 'E1 Categorization'!A33:E122, MATCH("Customer Component", 'E1 Categorization'!$A$33:$E$33,0), 0)), 0)))</f>
        <v>0</v>
      </c>
      <c r="G109" s="1790">
        <f>IF(ISERROR(VLOOKUP($A109, 'E1 Categorization'!A33:E122, MATCH("Customer Component", 'E1 Categorization'!$A$33:$E$33,0), 0)),0, IF(VLOOKUP($A109, 'E1 Categorization'!A33:E122, MATCH("Customer Component", 'E1 Categorization'!$A$33:$E$33,0), 0)=0, 0, IF(AND(VLOOKUP($A109, 'E1 Categorization'!A33:E122, MATCH("Customer Component", 'E1 Categorization'!$A$33:$E$33,0), 0) &gt;0, VLOOKUP($A109, 'E1 Categorization'!A33:E122, MATCH("Customer Component", 'E1 Categorization'!$A$33:$E$33,0), 0)&lt;1), 'O5 Details by Class &amp; Accounts'!$E109*(VLOOKUP($A109, 'E1 Categorization'!A33:E122, MATCH("Customer Component", 'E1 Categorization'!$A$33:$E$33,0), 0)), 'O5 Details by Class &amp; Accounts'!$E109)))</f>
        <v>0</v>
      </c>
      <c r="H109" s="1411">
        <f t="shared" si="18"/>
        <v>0</v>
      </c>
      <c r="I109" s="1411">
        <f>IF(ISERROR(VLOOKUP(VLOOKUP($A109, 'E4 TB Allocation Details'!$A$18:$L$205, MATCH("Demand ID", 'E4 TB Allocation Details'!$A$18:$L$18, 0),FALSE), 'E2 Allocators'!$B$15:$W$361, MATCH('O5 Details by Class &amp; Accounts'!I$18, 'E2 Allocators'!$B$15:$W$15, 0),FALSE)*$F109), 0, VLOOKUP(VLOOKUP($A109, 'E4 TB Allocation Details'!$A$18:$L$205, MATCH("Demand ID", 'E4 TB Allocation Details'!$A$18:$L$18, 0),FALSE), 'E2 Allocators'!$B$15:$W$361, MATCH('O5 Details by Class &amp; Accounts'!I$18, 'E2 Allocators'!$B$15:$W$15, 0),FALSE)*$F109)</f>
        <v>0</v>
      </c>
      <c r="J109" s="1411">
        <f>IF(ISERROR(VLOOKUP(VLOOKUP($A109, 'E4 TB Allocation Details'!$A$18:$L$205, MATCH("Demand ID", 'E4 TB Allocation Details'!$A$18:$L$18, 0),FALSE), 'E2 Allocators'!$B$15:$W$361, MATCH('O5 Details by Class &amp; Accounts'!J$18, 'E2 Allocators'!$B$15:$W$15, 0),FALSE)*$F109), 0, VLOOKUP(VLOOKUP($A109, 'E4 TB Allocation Details'!$A$18:$L$205, MATCH("Demand ID", 'E4 TB Allocation Details'!$A$18:$L$18, 0),FALSE), 'E2 Allocators'!$B$15:$W$361, MATCH('O5 Details by Class &amp; Accounts'!J$18, 'E2 Allocators'!$B$15:$W$15, 0),FALSE)*$F109)</f>
        <v>0</v>
      </c>
      <c r="K109" s="1411">
        <f>IF(ISERROR(VLOOKUP(VLOOKUP($A109, 'E4 TB Allocation Details'!$A$18:$L$205, MATCH("Demand ID", 'E4 TB Allocation Details'!$A$18:$L$18, 0),FALSE), 'E2 Allocators'!$B$15:$W$361, MATCH('O5 Details by Class &amp; Accounts'!K$18, 'E2 Allocators'!$B$15:$W$15, 0),FALSE)*$F109), 0, VLOOKUP(VLOOKUP($A109, 'E4 TB Allocation Details'!$A$18:$L$205, MATCH("Demand ID", 'E4 TB Allocation Details'!$A$18:$L$18, 0),FALSE), 'E2 Allocators'!$B$15:$W$361, MATCH('O5 Details by Class &amp; Accounts'!K$18, 'E2 Allocators'!$B$15:$W$15, 0),FALSE)*$F109)</f>
        <v>0</v>
      </c>
      <c r="L109" s="1411">
        <f>IF(ISERROR(VLOOKUP(VLOOKUP($A109, 'E4 TB Allocation Details'!$A$18:$L$205, MATCH("Demand ID", 'E4 TB Allocation Details'!$A$18:$L$18, 0),FALSE), 'E2 Allocators'!$B$15:$W$361, MATCH('O5 Details by Class &amp; Accounts'!L$18, 'E2 Allocators'!$B$15:$W$15, 0),FALSE)*$F109), 0, VLOOKUP(VLOOKUP($A109, 'E4 TB Allocation Details'!$A$18:$L$205, MATCH("Demand ID", 'E4 TB Allocation Details'!$A$18:$L$18, 0),FALSE), 'E2 Allocators'!$B$15:$W$361, MATCH('O5 Details by Class &amp; Accounts'!L$18, 'E2 Allocators'!$B$15:$W$15, 0),FALSE)*$F109)</f>
        <v>0</v>
      </c>
      <c r="M109" s="1411">
        <f>IF(ISERROR(VLOOKUP(VLOOKUP($A109, 'E4 TB Allocation Details'!$A$18:$L$205, MATCH("Demand ID", 'E4 TB Allocation Details'!$A$18:$L$18, 0),FALSE), 'E2 Allocators'!$B$15:$W$361, MATCH('O5 Details by Class &amp; Accounts'!M$18, 'E2 Allocators'!$B$15:$W$15, 0),FALSE)*$F109), 0, VLOOKUP(VLOOKUP($A109, 'E4 TB Allocation Details'!$A$18:$L$205, MATCH("Demand ID", 'E4 TB Allocation Details'!$A$18:$L$18, 0),FALSE), 'E2 Allocators'!$B$15:$W$361, MATCH('O5 Details by Class &amp; Accounts'!M$18, 'E2 Allocators'!$B$15:$W$15, 0),FALSE)*$F109)</f>
        <v>0</v>
      </c>
      <c r="N109" s="1411">
        <f>IF(ISERROR(VLOOKUP(VLOOKUP($A109, 'E4 TB Allocation Details'!$A$18:$L$205, MATCH("Demand ID", 'E4 TB Allocation Details'!$A$18:$L$18, 0),FALSE), 'E2 Allocators'!$B$15:$W$361, MATCH('O5 Details by Class &amp; Accounts'!N$18, 'E2 Allocators'!$B$15:$W$15, 0),FALSE)*$F109), 0, VLOOKUP(VLOOKUP($A109, 'E4 TB Allocation Details'!$A$18:$L$205, MATCH("Demand ID", 'E4 TB Allocation Details'!$A$18:$L$18, 0),FALSE), 'E2 Allocators'!$B$15:$W$361, MATCH('O5 Details by Class &amp; Accounts'!N$18, 'E2 Allocators'!$B$15:$W$15, 0),FALSE)*$F109)</f>
        <v>0</v>
      </c>
      <c r="O109" s="1411">
        <f>IF(ISERROR(VLOOKUP(VLOOKUP($A109, 'E4 TB Allocation Details'!$A$18:$L$205, MATCH("Demand ID", 'E4 TB Allocation Details'!$A$18:$L$18, 0),FALSE), 'E2 Allocators'!$B$15:$W$361, MATCH('O5 Details by Class &amp; Accounts'!O$18, 'E2 Allocators'!$B$15:$W$15, 0),FALSE)*$F109), 0, VLOOKUP(VLOOKUP($A109, 'E4 TB Allocation Details'!$A$18:$L$205, MATCH("Demand ID", 'E4 TB Allocation Details'!$A$18:$L$18, 0),FALSE), 'E2 Allocators'!$B$15:$W$361, MATCH('O5 Details by Class &amp; Accounts'!O$18, 'E2 Allocators'!$B$15:$W$15, 0),FALSE)*$F109)</f>
        <v>0</v>
      </c>
      <c r="P109" s="1411">
        <f>IF(ISERROR(VLOOKUP(VLOOKUP($A109, 'E4 TB Allocation Details'!$A$18:$L$205, MATCH("Demand ID", 'E4 TB Allocation Details'!$A$18:$L$18, 0),FALSE), 'E2 Allocators'!$B$15:$W$361, MATCH('O5 Details by Class &amp; Accounts'!P$18, 'E2 Allocators'!$B$15:$W$15, 0),FALSE)*$F109), 0, VLOOKUP(VLOOKUP($A109, 'E4 TB Allocation Details'!$A$18:$L$205, MATCH("Demand ID", 'E4 TB Allocation Details'!$A$18:$L$18, 0),FALSE), 'E2 Allocators'!$B$15:$W$361, MATCH('O5 Details by Class &amp; Accounts'!P$18, 'E2 Allocators'!$B$15:$W$15, 0),FALSE)*$F109)</f>
        <v>0</v>
      </c>
      <c r="Q109" s="1411">
        <f>IF(ISERROR(VLOOKUP(VLOOKUP($A109, 'E4 TB Allocation Details'!$A$18:$L$205, MATCH("Demand ID", 'E4 TB Allocation Details'!$A$18:$L$18, 0),FALSE), 'E2 Allocators'!$B$15:$W$361, MATCH('O5 Details by Class &amp; Accounts'!Q$18, 'E2 Allocators'!$B$15:$W$15, 0),FALSE)*$F109), 0, VLOOKUP(VLOOKUP($A109, 'E4 TB Allocation Details'!$A$18:$L$205, MATCH("Demand ID", 'E4 TB Allocation Details'!$A$18:$L$18, 0),FALSE), 'E2 Allocators'!$B$15:$W$361, MATCH('O5 Details by Class &amp; Accounts'!Q$18, 'E2 Allocators'!$B$15:$W$15, 0),FALSE)*$F109)</f>
        <v>0</v>
      </c>
      <c r="R109" s="1411">
        <f>IF(ISERROR(VLOOKUP(VLOOKUP($A109, 'E4 TB Allocation Details'!$A$18:$L$205, MATCH("Demand ID", 'E4 TB Allocation Details'!$A$18:$L$18, 0),FALSE), 'E2 Allocators'!$B$15:$W$361, MATCH('O5 Details by Class &amp; Accounts'!R$18, 'E2 Allocators'!$B$15:$W$15, 0),FALSE)*$F109), 0, VLOOKUP(VLOOKUP($A109, 'E4 TB Allocation Details'!$A$18:$L$205, MATCH("Demand ID", 'E4 TB Allocation Details'!$A$18:$L$18, 0),FALSE), 'E2 Allocators'!$B$15:$W$361, MATCH('O5 Details by Class &amp; Accounts'!R$18, 'E2 Allocators'!$B$15:$W$15, 0),FALSE)*$F109)</f>
        <v>0</v>
      </c>
      <c r="S109" s="1411">
        <f>IF(ISERROR(VLOOKUP(VLOOKUP($A109, 'E4 TB Allocation Details'!$A$18:$L$205, MATCH("Demand ID", 'E4 TB Allocation Details'!$A$18:$L$18, 0),FALSE), 'E2 Allocators'!$B$15:$W$361, MATCH('O5 Details by Class &amp; Accounts'!S$18, 'E2 Allocators'!$B$15:$W$15, 0),FALSE)*$F109), 0, VLOOKUP(VLOOKUP($A109, 'E4 TB Allocation Details'!$A$18:$L$205, MATCH("Demand ID", 'E4 TB Allocation Details'!$A$18:$L$18, 0),FALSE), 'E2 Allocators'!$B$15:$W$361, MATCH('O5 Details by Class &amp; Accounts'!S$18, 'E2 Allocators'!$B$15:$W$15, 0),FALSE)*$F109)</f>
        <v>0</v>
      </c>
      <c r="T109" s="1411">
        <f>IF(ISERROR(VLOOKUP(VLOOKUP($A109, 'E4 TB Allocation Details'!$A$18:$L$205, MATCH("Demand ID", 'E4 TB Allocation Details'!$A$18:$L$18, 0),FALSE), 'E2 Allocators'!$B$15:$W$361, MATCH('O5 Details by Class &amp; Accounts'!T$18, 'E2 Allocators'!$B$15:$W$15, 0),FALSE)*$F109), 0, VLOOKUP(VLOOKUP($A109, 'E4 TB Allocation Details'!$A$18:$L$205, MATCH("Demand ID", 'E4 TB Allocation Details'!$A$18:$L$18, 0),FALSE), 'E2 Allocators'!$B$15:$W$361, MATCH('O5 Details by Class &amp; Accounts'!T$18, 'E2 Allocators'!$B$15:$W$15, 0),FALSE)*$F109)</f>
        <v>0</v>
      </c>
      <c r="U109" s="1411">
        <f>IF(ISERROR(VLOOKUP(VLOOKUP($A109, 'E4 TB Allocation Details'!$A$18:$L$205, MATCH("Demand ID", 'E4 TB Allocation Details'!$A$18:$L$18, 0),FALSE), 'E2 Allocators'!$B$15:$W$361, MATCH('O5 Details by Class &amp; Accounts'!U$18, 'E2 Allocators'!$B$15:$W$15, 0),FALSE)*$F109), 0, VLOOKUP(VLOOKUP($A109, 'E4 TB Allocation Details'!$A$18:$L$205, MATCH("Demand ID", 'E4 TB Allocation Details'!$A$18:$L$18, 0),FALSE), 'E2 Allocators'!$B$15:$W$361, MATCH('O5 Details by Class &amp; Accounts'!U$18, 'E2 Allocators'!$B$15:$W$15, 0),FALSE)*$F109)</f>
        <v>0</v>
      </c>
      <c r="V109" s="1411">
        <f>IF(ISERROR(VLOOKUP(VLOOKUP($A109, 'E4 TB Allocation Details'!$A$18:$L$205, MATCH("Demand ID", 'E4 TB Allocation Details'!$A$18:$L$18, 0),FALSE), 'E2 Allocators'!$B$15:$W$361, MATCH('O5 Details by Class &amp; Accounts'!V$18, 'E2 Allocators'!$B$15:$W$15, 0),FALSE)*$F109), 0, VLOOKUP(VLOOKUP($A109, 'E4 TB Allocation Details'!$A$18:$L$205, MATCH("Demand ID", 'E4 TB Allocation Details'!$A$18:$L$18, 0),FALSE), 'E2 Allocators'!$B$15:$W$361, MATCH('O5 Details by Class &amp; Accounts'!V$18, 'E2 Allocators'!$B$15:$W$15, 0),FALSE)*$F109)</f>
        <v>0</v>
      </c>
      <c r="W109" s="1411">
        <f>IF(ISERROR(VLOOKUP(VLOOKUP($A109, 'E4 TB Allocation Details'!$A$18:$L$205, MATCH("Demand ID", 'E4 TB Allocation Details'!$A$18:$L$18, 0),FALSE), 'E2 Allocators'!$B$15:$W$361, MATCH('O5 Details by Class &amp; Accounts'!W$18, 'E2 Allocators'!$B$15:$W$15, 0),FALSE)*$F109), 0, VLOOKUP(VLOOKUP($A109, 'E4 TB Allocation Details'!$A$18:$L$205, MATCH("Demand ID", 'E4 TB Allocation Details'!$A$18:$L$18, 0),FALSE), 'E2 Allocators'!$B$15:$W$361, MATCH('O5 Details by Class &amp; Accounts'!W$18, 'E2 Allocators'!$B$15:$W$15, 0),FALSE)*$F109)</f>
        <v>0</v>
      </c>
      <c r="X109" s="1411">
        <f>IF(ISERROR(VLOOKUP(VLOOKUP($A109, 'E4 TB Allocation Details'!$A$18:$L$205, MATCH("Demand ID", 'E4 TB Allocation Details'!$A$18:$L$18, 0),FALSE), 'E2 Allocators'!$B$15:$W$361, MATCH('O5 Details by Class &amp; Accounts'!X$18, 'E2 Allocators'!$B$15:$W$15, 0),FALSE)*$F109), 0, VLOOKUP(VLOOKUP($A109, 'E4 TB Allocation Details'!$A$18:$L$205, MATCH("Demand ID", 'E4 TB Allocation Details'!$A$18:$L$18, 0),FALSE), 'E2 Allocators'!$B$15:$W$361, MATCH('O5 Details by Class &amp; Accounts'!X$18, 'E2 Allocators'!$B$15:$W$15, 0),FALSE)*$F109)</f>
        <v>0</v>
      </c>
      <c r="Y109" s="1411">
        <f>IF(ISERROR(VLOOKUP(VLOOKUP($A109, 'E4 TB Allocation Details'!$A$18:$L$205, MATCH("Demand ID", 'E4 TB Allocation Details'!$A$18:$L$18, 0),FALSE), 'E2 Allocators'!$B$15:$W$361, MATCH('O5 Details by Class &amp; Accounts'!Y$18, 'E2 Allocators'!$B$15:$W$15, 0),FALSE)*$F109), 0, VLOOKUP(VLOOKUP($A109, 'E4 TB Allocation Details'!$A$18:$L$205, MATCH("Demand ID", 'E4 TB Allocation Details'!$A$18:$L$18, 0),FALSE), 'E2 Allocators'!$B$15:$W$361, MATCH('O5 Details by Class &amp; Accounts'!Y$18, 'E2 Allocators'!$B$15:$W$15, 0),FALSE)*$F109)</f>
        <v>0</v>
      </c>
      <c r="Z109" s="1411">
        <f>IF(ISERROR(VLOOKUP(VLOOKUP($A109, 'E4 TB Allocation Details'!$A$18:$L$205, MATCH("Demand ID", 'E4 TB Allocation Details'!$A$18:$L$18, 0),FALSE), 'E2 Allocators'!$B$15:$W$361, MATCH('O5 Details by Class &amp; Accounts'!Z$18, 'E2 Allocators'!$B$15:$W$15, 0),FALSE)*$F109), 0, VLOOKUP(VLOOKUP($A109, 'E4 TB Allocation Details'!$A$18:$L$205, MATCH("Demand ID", 'E4 TB Allocation Details'!$A$18:$L$18, 0),FALSE), 'E2 Allocators'!$B$15:$W$361, MATCH('O5 Details by Class &amp; Accounts'!Z$18, 'E2 Allocators'!$B$15:$W$15, 0),FALSE)*$F109)</f>
        <v>0</v>
      </c>
      <c r="AA109" s="1411">
        <f>IF(ISERROR(VLOOKUP(VLOOKUP($A109, 'E4 TB Allocation Details'!$A$18:$L$205, MATCH("Demand ID", 'E4 TB Allocation Details'!$A$18:$L$18, 0),FALSE), 'E2 Allocators'!$B$15:$W$361, MATCH('O5 Details by Class &amp; Accounts'!AA$18, 'E2 Allocators'!$B$15:$W$15, 0),FALSE)*$F109), 0, VLOOKUP(VLOOKUP($A109, 'E4 TB Allocation Details'!$A$18:$L$205, MATCH("Demand ID", 'E4 TB Allocation Details'!$A$18:$L$18, 0),FALSE), 'E2 Allocators'!$B$15:$W$361, MATCH('O5 Details by Class &amp; Accounts'!AA$18, 'E2 Allocators'!$B$15:$W$15, 0),FALSE)*$F109)</f>
        <v>0</v>
      </c>
      <c r="AB109" s="1411">
        <f>IF(ISERROR(VLOOKUP(VLOOKUP($A109, 'E4 TB Allocation Details'!$A$18:$L$205, MATCH("Demand ID", 'E4 TB Allocation Details'!$A$18:$L$18, 0),FALSE), 'E2 Allocators'!$B$15:$W$361, MATCH('O5 Details by Class &amp; Accounts'!AB$18, 'E2 Allocators'!$B$15:$W$15, 0),FALSE)*$F109), 0, VLOOKUP(VLOOKUP($A109, 'E4 TB Allocation Details'!$A$18:$L$205, MATCH("Demand ID", 'E4 TB Allocation Details'!$A$18:$L$18, 0),FALSE), 'E2 Allocators'!$B$15:$W$361, MATCH('O5 Details by Class &amp; Accounts'!AB$18, 'E2 Allocators'!$B$15:$W$15, 0),FALSE)*$F109)</f>
        <v>0</v>
      </c>
      <c r="AC109" s="1411">
        <f t="shared" si="19"/>
        <v>0</v>
      </c>
      <c r="AD109" s="1411">
        <f>IF(ISERROR(VLOOKUP(VLOOKUP($A109, 'E4 TB Allocation Details'!$A$18:$L$205, MATCH("Customer ID", 'E4 TB Allocation Details'!$A$18:$L$18, 0),FALSE), 'E2 Allocators'!$B$15:$W$361, MATCH('O5 Details by Class &amp; Accounts'!AD$18, 'E2 Allocators'!$B$15:$W$15, 0),FALSE)*$G109), 0, VLOOKUP(VLOOKUP($A109, 'E4 TB Allocation Details'!$A$18:$L$205, MATCH("Customer ID", 'E4 TB Allocation Details'!$A$18:$L$18, 0),FALSE), 'E2 Allocators'!$B$15:$W$361, MATCH('O5 Details by Class &amp; Accounts'!AD$18, 'E2 Allocators'!$B$15:$W$15, 0),FALSE)*$G109)</f>
        <v>0</v>
      </c>
      <c r="AE109" s="1411">
        <f>IF(ISERROR(VLOOKUP(VLOOKUP($A109, 'E4 TB Allocation Details'!$A$18:$L$205, MATCH("Customer ID", 'E4 TB Allocation Details'!$A$18:$L$18, 0),FALSE), 'E2 Allocators'!$B$15:$W$361, MATCH('O5 Details by Class &amp; Accounts'!AE$18, 'E2 Allocators'!$B$15:$W$15, 0),FALSE)*$G109), 0, VLOOKUP(VLOOKUP($A109, 'E4 TB Allocation Details'!$A$18:$L$205, MATCH("Customer ID", 'E4 TB Allocation Details'!$A$18:$L$18, 0),FALSE), 'E2 Allocators'!$B$15:$W$361, MATCH('O5 Details by Class &amp; Accounts'!AE$18, 'E2 Allocators'!$B$15:$W$15, 0),FALSE)*$G109)</f>
        <v>0</v>
      </c>
      <c r="AF109" s="1411">
        <f>IF(ISERROR(VLOOKUP(VLOOKUP($A109, 'E4 TB Allocation Details'!$A$18:$L$205, MATCH("Customer ID", 'E4 TB Allocation Details'!$A$18:$L$18, 0),FALSE), 'E2 Allocators'!$B$15:$W$361, MATCH('O5 Details by Class &amp; Accounts'!AF$18, 'E2 Allocators'!$B$15:$W$15, 0),FALSE)*$G109), 0, VLOOKUP(VLOOKUP($A109, 'E4 TB Allocation Details'!$A$18:$L$205, MATCH("Customer ID", 'E4 TB Allocation Details'!$A$18:$L$18, 0),FALSE), 'E2 Allocators'!$B$15:$W$361, MATCH('O5 Details by Class &amp; Accounts'!AF$18, 'E2 Allocators'!$B$15:$W$15, 0),FALSE)*$G109)</f>
        <v>0</v>
      </c>
      <c r="AG109" s="1411">
        <f>IF(ISERROR(VLOOKUP(VLOOKUP($A109, 'E4 TB Allocation Details'!$A$18:$L$205, MATCH("Customer ID", 'E4 TB Allocation Details'!$A$18:$L$18, 0),FALSE), 'E2 Allocators'!$B$15:$W$361, MATCH('O5 Details by Class &amp; Accounts'!AG$18, 'E2 Allocators'!$B$15:$W$15, 0),FALSE)*$G109), 0, VLOOKUP(VLOOKUP($A109, 'E4 TB Allocation Details'!$A$18:$L$205, MATCH("Customer ID", 'E4 TB Allocation Details'!$A$18:$L$18, 0),FALSE), 'E2 Allocators'!$B$15:$W$361, MATCH('O5 Details by Class &amp; Accounts'!AG$18, 'E2 Allocators'!$B$15:$W$15, 0),FALSE)*$G109)</f>
        <v>0</v>
      </c>
      <c r="AH109" s="1411">
        <f>IF(ISERROR(VLOOKUP(VLOOKUP($A109, 'E4 TB Allocation Details'!$A$18:$L$205, MATCH("Customer ID", 'E4 TB Allocation Details'!$A$18:$L$18, 0),FALSE), 'E2 Allocators'!$B$15:$W$361, MATCH('O5 Details by Class &amp; Accounts'!AH$18, 'E2 Allocators'!$B$15:$W$15, 0),FALSE)*$G109), 0, VLOOKUP(VLOOKUP($A109, 'E4 TB Allocation Details'!$A$18:$L$205, MATCH("Customer ID", 'E4 TB Allocation Details'!$A$18:$L$18, 0),FALSE), 'E2 Allocators'!$B$15:$W$361, MATCH('O5 Details by Class &amp; Accounts'!AH$18, 'E2 Allocators'!$B$15:$W$15, 0),FALSE)*$G109)</f>
        <v>0</v>
      </c>
      <c r="AI109" s="1411">
        <f>IF(ISERROR(VLOOKUP(VLOOKUP($A109, 'E4 TB Allocation Details'!$A$18:$L$205, MATCH("Customer ID", 'E4 TB Allocation Details'!$A$18:$L$18, 0),FALSE), 'E2 Allocators'!$B$15:$W$361, MATCH('O5 Details by Class &amp; Accounts'!AI$18, 'E2 Allocators'!$B$15:$W$15, 0),FALSE)*$G109), 0, VLOOKUP(VLOOKUP($A109, 'E4 TB Allocation Details'!$A$18:$L$205, MATCH("Customer ID", 'E4 TB Allocation Details'!$A$18:$L$18, 0),FALSE), 'E2 Allocators'!$B$15:$W$361, MATCH('O5 Details by Class &amp; Accounts'!AI$18, 'E2 Allocators'!$B$15:$W$15, 0),FALSE)*$G109)</f>
        <v>0</v>
      </c>
      <c r="AJ109" s="1411">
        <f>IF(ISERROR(VLOOKUP(VLOOKUP($A109, 'E4 TB Allocation Details'!$A$18:$L$205, MATCH("Customer ID", 'E4 TB Allocation Details'!$A$18:$L$18, 0),FALSE), 'E2 Allocators'!$B$15:$W$361, MATCH('O5 Details by Class &amp; Accounts'!AJ$18, 'E2 Allocators'!$B$15:$W$15, 0),FALSE)*$G109), 0, VLOOKUP(VLOOKUP($A109, 'E4 TB Allocation Details'!$A$18:$L$205, MATCH("Customer ID", 'E4 TB Allocation Details'!$A$18:$L$18, 0),FALSE), 'E2 Allocators'!$B$15:$W$361, MATCH('O5 Details by Class &amp; Accounts'!AJ$18, 'E2 Allocators'!$B$15:$W$15, 0),FALSE)*$G109)</f>
        <v>0</v>
      </c>
      <c r="AK109" s="1411">
        <f>IF(ISERROR(VLOOKUP(VLOOKUP($A109, 'E4 TB Allocation Details'!$A$18:$L$205, MATCH("Customer ID", 'E4 TB Allocation Details'!$A$18:$L$18, 0),FALSE), 'E2 Allocators'!$B$15:$W$361, MATCH('O5 Details by Class &amp; Accounts'!AK$18, 'E2 Allocators'!$B$15:$W$15, 0),FALSE)*$G109), 0, VLOOKUP(VLOOKUP($A109, 'E4 TB Allocation Details'!$A$18:$L$205, MATCH("Customer ID", 'E4 TB Allocation Details'!$A$18:$L$18, 0),FALSE), 'E2 Allocators'!$B$15:$W$361, MATCH('O5 Details by Class &amp; Accounts'!AK$18, 'E2 Allocators'!$B$15:$W$15, 0),FALSE)*$G109)</f>
        <v>0</v>
      </c>
      <c r="AL109" s="1411">
        <f>IF(ISERROR(VLOOKUP(VLOOKUP($A109, 'E4 TB Allocation Details'!$A$18:$L$205, MATCH("Customer ID", 'E4 TB Allocation Details'!$A$18:$L$18, 0),FALSE), 'E2 Allocators'!$B$15:$W$361, MATCH('O5 Details by Class &amp; Accounts'!AL$18, 'E2 Allocators'!$B$15:$W$15, 0),FALSE)*$G109), 0, VLOOKUP(VLOOKUP($A109, 'E4 TB Allocation Details'!$A$18:$L$205, MATCH("Customer ID", 'E4 TB Allocation Details'!$A$18:$L$18, 0),FALSE), 'E2 Allocators'!$B$15:$W$361, MATCH('O5 Details by Class &amp; Accounts'!AL$18, 'E2 Allocators'!$B$15:$W$15, 0),FALSE)*$G109)</f>
        <v>0</v>
      </c>
      <c r="AM109" s="1411">
        <f>IF(ISERROR(VLOOKUP(VLOOKUP($A109, 'E4 TB Allocation Details'!$A$18:$L$205, MATCH("Customer ID", 'E4 TB Allocation Details'!$A$18:$L$18, 0),FALSE), 'E2 Allocators'!$B$15:$W$361, MATCH('O5 Details by Class &amp; Accounts'!AM$18, 'E2 Allocators'!$B$15:$W$15, 0),FALSE)*$G109), 0, VLOOKUP(VLOOKUP($A109, 'E4 TB Allocation Details'!$A$18:$L$205, MATCH("Customer ID", 'E4 TB Allocation Details'!$A$18:$L$18, 0),FALSE), 'E2 Allocators'!$B$15:$W$361, MATCH('O5 Details by Class &amp; Accounts'!AM$18, 'E2 Allocators'!$B$15:$W$15, 0),FALSE)*$G109)</f>
        <v>0</v>
      </c>
      <c r="AN109" s="1411">
        <f>IF(ISERROR(VLOOKUP(VLOOKUP($A109, 'E4 TB Allocation Details'!$A$18:$L$205, MATCH("Customer ID", 'E4 TB Allocation Details'!$A$18:$L$18, 0),FALSE), 'E2 Allocators'!$B$15:$W$361, MATCH('O5 Details by Class &amp; Accounts'!AN$18, 'E2 Allocators'!$B$15:$W$15, 0),FALSE)*$G109), 0, VLOOKUP(VLOOKUP($A109, 'E4 TB Allocation Details'!$A$18:$L$205, MATCH("Customer ID", 'E4 TB Allocation Details'!$A$18:$L$18, 0),FALSE), 'E2 Allocators'!$B$15:$W$361, MATCH('O5 Details by Class &amp; Accounts'!AN$18, 'E2 Allocators'!$B$15:$W$15, 0),FALSE)*$G109)</f>
        <v>0</v>
      </c>
      <c r="AO109" s="1411">
        <f>IF(ISERROR(VLOOKUP(VLOOKUP($A109, 'E4 TB Allocation Details'!$A$18:$L$205, MATCH("Customer ID", 'E4 TB Allocation Details'!$A$18:$L$18, 0),FALSE), 'E2 Allocators'!$B$15:$W$361, MATCH('O5 Details by Class &amp; Accounts'!AO$18, 'E2 Allocators'!$B$15:$W$15, 0),FALSE)*$G109), 0, VLOOKUP(VLOOKUP($A109, 'E4 TB Allocation Details'!$A$18:$L$205, MATCH("Customer ID", 'E4 TB Allocation Details'!$A$18:$L$18, 0),FALSE), 'E2 Allocators'!$B$15:$W$361, MATCH('O5 Details by Class &amp; Accounts'!AO$18, 'E2 Allocators'!$B$15:$W$15, 0),FALSE)*$G109)</f>
        <v>0</v>
      </c>
      <c r="AP109" s="1411">
        <f>IF(ISERROR(VLOOKUP(VLOOKUP($A109, 'E4 TB Allocation Details'!$A$18:$L$205, MATCH("Customer ID", 'E4 TB Allocation Details'!$A$18:$L$18, 0),FALSE), 'E2 Allocators'!$B$15:$W$361, MATCH('O5 Details by Class &amp; Accounts'!AP$18, 'E2 Allocators'!$B$15:$W$15, 0),FALSE)*$G109), 0, VLOOKUP(VLOOKUP($A109, 'E4 TB Allocation Details'!$A$18:$L$205, MATCH("Customer ID", 'E4 TB Allocation Details'!$A$18:$L$18, 0),FALSE), 'E2 Allocators'!$B$15:$W$361, MATCH('O5 Details by Class &amp; Accounts'!AP$18, 'E2 Allocators'!$B$15:$W$15, 0),FALSE)*$G109)</f>
        <v>0</v>
      </c>
      <c r="AQ109" s="1411">
        <f>IF(ISERROR(VLOOKUP(VLOOKUP($A109, 'E4 TB Allocation Details'!$A$18:$L$205, MATCH("Customer ID", 'E4 TB Allocation Details'!$A$18:$L$18, 0),FALSE), 'E2 Allocators'!$B$15:$W$361, MATCH('O5 Details by Class &amp; Accounts'!AQ$18, 'E2 Allocators'!$B$15:$W$15, 0),FALSE)*$G109), 0, VLOOKUP(VLOOKUP($A109, 'E4 TB Allocation Details'!$A$18:$L$205, MATCH("Customer ID", 'E4 TB Allocation Details'!$A$18:$L$18, 0),FALSE), 'E2 Allocators'!$B$15:$W$361, MATCH('O5 Details by Class &amp; Accounts'!AQ$18, 'E2 Allocators'!$B$15:$W$15, 0),FALSE)*$G109)</f>
        <v>0</v>
      </c>
      <c r="AR109" s="1411">
        <f>IF(ISERROR(VLOOKUP(VLOOKUP($A109, 'E4 TB Allocation Details'!$A$18:$L$205, MATCH("Customer ID", 'E4 TB Allocation Details'!$A$18:$L$18, 0),FALSE), 'E2 Allocators'!$B$15:$W$361, MATCH('O5 Details by Class &amp; Accounts'!AR$18, 'E2 Allocators'!$B$15:$W$15, 0),FALSE)*$G109), 0, VLOOKUP(VLOOKUP($A109, 'E4 TB Allocation Details'!$A$18:$L$205, MATCH("Customer ID", 'E4 TB Allocation Details'!$A$18:$L$18, 0),FALSE), 'E2 Allocators'!$B$15:$W$361, MATCH('O5 Details by Class &amp; Accounts'!AR$18, 'E2 Allocators'!$B$15:$W$15, 0),FALSE)*$G109)</f>
        <v>0</v>
      </c>
      <c r="AS109" s="1411">
        <f>IF(ISERROR(VLOOKUP(VLOOKUP($A109, 'E4 TB Allocation Details'!$A$18:$L$205, MATCH("Customer ID", 'E4 TB Allocation Details'!$A$18:$L$18, 0),FALSE), 'E2 Allocators'!$B$15:$W$361, MATCH('O5 Details by Class &amp; Accounts'!AS$18, 'E2 Allocators'!$B$15:$W$15, 0),FALSE)*$G109), 0, VLOOKUP(VLOOKUP($A109, 'E4 TB Allocation Details'!$A$18:$L$205, MATCH("Customer ID", 'E4 TB Allocation Details'!$A$18:$L$18, 0),FALSE), 'E2 Allocators'!$B$15:$W$361, MATCH('O5 Details by Class &amp; Accounts'!AS$18, 'E2 Allocators'!$B$15:$W$15, 0),FALSE)*$G109)</f>
        <v>0</v>
      </c>
      <c r="AT109" s="1411">
        <f>IF(ISERROR(VLOOKUP(VLOOKUP($A109, 'E4 TB Allocation Details'!$A$18:$L$205, MATCH("Customer ID", 'E4 TB Allocation Details'!$A$18:$L$18, 0),FALSE), 'E2 Allocators'!$B$15:$W$361, MATCH('O5 Details by Class &amp; Accounts'!AT$18, 'E2 Allocators'!$B$15:$W$15, 0),FALSE)*$G109), 0, VLOOKUP(VLOOKUP($A109, 'E4 TB Allocation Details'!$A$18:$L$205, MATCH("Customer ID", 'E4 TB Allocation Details'!$A$18:$L$18, 0),FALSE), 'E2 Allocators'!$B$15:$W$361, MATCH('O5 Details by Class &amp; Accounts'!AT$18, 'E2 Allocators'!$B$15:$W$15, 0),FALSE)*$G109)</f>
        <v>0</v>
      </c>
      <c r="AU109" s="1411">
        <f>IF(ISERROR(VLOOKUP(VLOOKUP($A109, 'E4 TB Allocation Details'!$A$18:$L$205, MATCH("Customer ID", 'E4 TB Allocation Details'!$A$18:$L$18, 0),FALSE), 'E2 Allocators'!$B$15:$W$361, MATCH('O5 Details by Class &amp; Accounts'!AU$18, 'E2 Allocators'!$B$15:$W$15, 0),FALSE)*$G109), 0, VLOOKUP(VLOOKUP($A109, 'E4 TB Allocation Details'!$A$18:$L$205, MATCH("Customer ID", 'E4 TB Allocation Details'!$A$18:$L$18, 0),FALSE), 'E2 Allocators'!$B$15:$W$361, MATCH('O5 Details by Class &amp; Accounts'!AU$18, 'E2 Allocators'!$B$15:$W$15, 0),FALSE)*$G109)</f>
        <v>0</v>
      </c>
      <c r="AV109" s="1411">
        <f>IF(ISERROR(VLOOKUP(VLOOKUP($A109, 'E4 TB Allocation Details'!$A$18:$L$205, MATCH("Customer ID", 'E4 TB Allocation Details'!$A$18:$L$18, 0),FALSE), 'E2 Allocators'!$B$15:$W$361, MATCH('O5 Details by Class &amp; Accounts'!AV$18, 'E2 Allocators'!$B$15:$W$15, 0),FALSE)*$G109), 0, VLOOKUP(VLOOKUP($A109, 'E4 TB Allocation Details'!$A$18:$L$205, MATCH("Customer ID", 'E4 TB Allocation Details'!$A$18:$L$18, 0),FALSE), 'E2 Allocators'!$B$15:$W$361, MATCH('O5 Details by Class &amp; Accounts'!AV$18, 'E2 Allocators'!$B$15:$W$15, 0),FALSE)*$G109)</f>
        <v>0</v>
      </c>
      <c r="AW109" s="1411">
        <f>IF(ISERROR(VLOOKUP(VLOOKUP($A109, 'E4 TB Allocation Details'!$A$18:$L$205, MATCH("Customer ID", 'E4 TB Allocation Details'!$A$18:$L$18, 0),FALSE), 'E2 Allocators'!$B$15:$W$361, MATCH('O5 Details by Class &amp; Accounts'!AW$18, 'E2 Allocators'!$B$15:$W$15, 0),FALSE)*$G109), 0, VLOOKUP(VLOOKUP($A109, 'E4 TB Allocation Details'!$A$18:$L$205, MATCH("Customer ID", 'E4 TB Allocation Details'!$A$18:$L$18, 0),FALSE), 'E2 Allocators'!$B$15:$W$361, MATCH('O5 Details by Class &amp; Accounts'!AW$18, 'E2 Allocators'!$B$15:$W$15, 0),FALSE)*$G109)</f>
        <v>0</v>
      </c>
      <c r="AX109" s="1411">
        <f t="shared" si="20"/>
        <v>0</v>
      </c>
      <c r="AY109" s="1411">
        <f>IF(ISERROR(VLOOKUP(VLOOKUP($A109, 'E4 TB Allocation Details'!$A$18:$L$205, MATCH("Misc ID", 'E4 TB Allocation Details'!$A$18:$L$18, 0),FALSE), 'E2 Allocators'!$B$15:$W$361, MATCH('O5 Details by Class &amp; Accounts'!AY$18, 'E2 Allocators'!$B$15:$W$15, 0),FALSE)*$E109), 0, VLOOKUP(VLOOKUP($A109, 'E4 TB Allocation Details'!$A$18:$L$205, MATCH("Misc ID", 'E4 TB Allocation Details'!$A$18:$L$18, 0),FALSE), 'E2 Allocators'!$B$15:$W$361, MATCH('O5 Details by Class &amp; Accounts'!AY$18, 'E2 Allocators'!$B$15:$W$15, 0),FALSE)*$E109)</f>
        <v>0</v>
      </c>
      <c r="AZ109" s="1411">
        <f>IF(ISERROR(VLOOKUP(VLOOKUP($A109, 'E4 TB Allocation Details'!$A$18:$L$205, MATCH("Misc ID", 'E4 TB Allocation Details'!$A$18:$L$18, 0),FALSE), 'E2 Allocators'!$B$15:$W$361, MATCH('O5 Details by Class &amp; Accounts'!AZ$18, 'E2 Allocators'!$B$15:$W$15, 0),FALSE)*$E109), 0, VLOOKUP(VLOOKUP($A109, 'E4 TB Allocation Details'!$A$18:$L$205, MATCH("Misc ID", 'E4 TB Allocation Details'!$A$18:$L$18, 0),FALSE), 'E2 Allocators'!$B$15:$W$361, MATCH('O5 Details by Class &amp; Accounts'!AZ$18, 'E2 Allocators'!$B$15:$W$15, 0),FALSE)*$E109)</f>
        <v>0</v>
      </c>
      <c r="BA109" s="1411">
        <f>IF(ISERROR(VLOOKUP(VLOOKUP($A109, 'E4 TB Allocation Details'!$A$18:$L$205, MATCH("Misc ID", 'E4 TB Allocation Details'!$A$18:$L$18, 0),FALSE), 'E2 Allocators'!$B$15:$W$361, MATCH('O5 Details by Class &amp; Accounts'!BA$18, 'E2 Allocators'!$B$15:$W$15, 0),FALSE)*$E109), 0, VLOOKUP(VLOOKUP($A109, 'E4 TB Allocation Details'!$A$18:$L$205, MATCH("Misc ID", 'E4 TB Allocation Details'!$A$18:$L$18, 0),FALSE), 'E2 Allocators'!$B$15:$W$361, MATCH('O5 Details by Class &amp; Accounts'!BA$18, 'E2 Allocators'!$B$15:$W$15, 0),FALSE)*$E109)</f>
        <v>0</v>
      </c>
      <c r="BB109" s="1411">
        <f>IF(ISERROR(VLOOKUP(VLOOKUP($A109, 'E4 TB Allocation Details'!$A$18:$L$205, MATCH("Misc ID", 'E4 TB Allocation Details'!$A$18:$L$18, 0),FALSE), 'E2 Allocators'!$B$15:$W$361, MATCH('O5 Details by Class &amp; Accounts'!BB$18, 'E2 Allocators'!$B$15:$W$15, 0),FALSE)*$E109), 0, VLOOKUP(VLOOKUP($A109, 'E4 TB Allocation Details'!$A$18:$L$205, MATCH("Misc ID", 'E4 TB Allocation Details'!$A$18:$L$18, 0),FALSE), 'E2 Allocators'!$B$15:$W$361, MATCH('O5 Details by Class &amp; Accounts'!BB$18, 'E2 Allocators'!$B$15:$W$15, 0),FALSE)*$E109)</f>
        <v>0</v>
      </c>
      <c r="BC109" s="1411">
        <f>IF(ISERROR(VLOOKUP(VLOOKUP($A109, 'E4 TB Allocation Details'!$A$18:$L$205, MATCH("Misc ID", 'E4 TB Allocation Details'!$A$18:$L$18, 0),FALSE), 'E2 Allocators'!$B$15:$W$361, MATCH('O5 Details by Class &amp; Accounts'!BC$18, 'E2 Allocators'!$B$15:$W$15, 0),FALSE)*$E109), 0, VLOOKUP(VLOOKUP($A109, 'E4 TB Allocation Details'!$A$18:$L$205, MATCH("Misc ID", 'E4 TB Allocation Details'!$A$18:$L$18, 0),FALSE), 'E2 Allocators'!$B$15:$W$361, MATCH('O5 Details by Class &amp; Accounts'!BC$18, 'E2 Allocators'!$B$15:$W$15, 0),FALSE)*$E109)</f>
        <v>0</v>
      </c>
      <c r="BD109" s="1411">
        <f>IF(ISERROR(VLOOKUP(VLOOKUP($A109, 'E4 TB Allocation Details'!$A$18:$L$205, MATCH("Misc ID", 'E4 TB Allocation Details'!$A$18:$L$18, 0),FALSE), 'E2 Allocators'!$B$15:$W$361, MATCH('O5 Details by Class &amp; Accounts'!BD$18, 'E2 Allocators'!$B$15:$W$15, 0),FALSE)*$E109), 0, VLOOKUP(VLOOKUP($A109, 'E4 TB Allocation Details'!$A$18:$L$205, MATCH("Misc ID", 'E4 TB Allocation Details'!$A$18:$L$18, 0),FALSE), 'E2 Allocators'!$B$15:$W$361, MATCH('O5 Details by Class &amp; Accounts'!BD$18, 'E2 Allocators'!$B$15:$W$15, 0),FALSE)*$E109)</f>
        <v>0</v>
      </c>
      <c r="BE109" s="1411">
        <f>IF(ISERROR(VLOOKUP(VLOOKUP($A109, 'E4 TB Allocation Details'!$A$18:$L$205, MATCH("Misc ID", 'E4 TB Allocation Details'!$A$18:$L$18, 0),FALSE), 'E2 Allocators'!$B$15:$W$361, MATCH('O5 Details by Class &amp; Accounts'!BE$18, 'E2 Allocators'!$B$15:$W$15, 0),FALSE)*$E109), 0, VLOOKUP(VLOOKUP($A109, 'E4 TB Allocation Details'!$A$18:$L$205, MATCH("Misc ID", 'E4 TB Allocation Details'!$A$18:$L$18, 0),FALSE), 'E2 Allocators'!$B$15:$W$361, MATCH('O5 Details by Class &amp; Accounts'!BE$18, 'E2 Allocators'!$B$15:$W$15, 0),FALSE)*$E109)</f>
        <v>0</v>
      </c>
      <c r="BF109" s="1411">
        <f>IF(ISERROR(VLOOKUP(VLOOKUP($A109, 'E4 TB Allocation Details'!$A$18:$L$205, MATCH("Misc ID", 'E4 TB Allocation Details'!$A$18:$L$18, 0),FALSE), 'E2 Allocators'!$B$15:$W$361, MATCH('O5 Details by Class &amp; Accounts'!BF$18, 'E2 Allocators'!$B$15:$W$15, 0),FALSE)*$E109), 0, VLOOKUP(VLOOKUP($A109, 'E4 TB Allocation Details'!$A$18:$L$205, MATCH("Misc ID", 'E4 TB Allocation Details'!$A$18:$L$18, 0),FALSE), 'E2 Allocators'!$B$15:$W$361, MATCH('O5 Details by Class &amp; Accounts'!BF$18, 'E2 Allocators'!$B$15:$W$15, 0),FALSE)*$E109)</f>
        <v>0</v>
      </c>
      <c r="BG109" s="1411">
        <f>IF(ISERROR(VLOOKUP(VLOOKUP($A109, 'E4 TB Allocation Details'!$A$18:$L$205, MATCH("Misc ID", 'E4 TB Allocation Details'!$A$18:$L$18, 0),FALSE), 'E2 Allocators'!$B$15:$W$361, MATCH('O5 Details by Class &amp; Accounts'!BG$18, 'E2 Allocators'!$B$15:$W$15, 0),FALSE)*$E109), 0, VLOOKUP(VLOOKUP($A109, 'E4 TB Allocation Details'!$A$18:$L$205, MATCH("Misc ID", 'E4 TB Allocation Details'!$A$18:$L$18, 0),FALSE), 'E2 Allocators'!$B$15:$W$361, MATCH('O5 Details by Class &amp; Accounts'!BG$18, 'E2 Allocators'!$B$15:$W$15, 0),FALSE)*$E109)</f>
        <v>0</v>
      </c>
      <c r="BH109" s="1411">
        <f>IF(ISERROR(VLOOKUP(VLOOKUP($A109, 'E4 TB Allocation Details'!$A$18:$L$205, MATCH("Misc ID", 'E4 TB Allocation Details'!$A$18:$L$18, 0),FALSE), 'E2 Allocators'!$B$15:$W$361, MATCH('O5 Details by Class &amp; Accounts'!BH$18, 'E2 Allocators'!$B$15:$W$15, 0),FALSE)*$E109), 0, VLOOKUP(VLOOKUP($A109, 'E4 TB Allocation Details'!$A$18:$L$205, MATCH("Misc ID", 'E4 TB Allocation Details'!$A$18:$L$18, 0),FALSE), 'E2 Allocators'!$B$15:$W$361, MATCH('O5 Details by Class &amp; Accounts'!BH$18, 'E2 Allocators'!$B$15:$W$15, 0),FALSE)*$E109)</f>
        <v>0</v>
      </c>
      <c r="BI109" s="1411">
        <f>IF(ISERROR(VLOOKUP(VLOOKUP($A109, 'E4 TB Allocation Details'!$A$18:$L$205, MATCH("Misc ID", 'E4 TB Allocation Details'!$A$18:$L$18, 0),FALSE), 'E2 Allocators'!$B$15:$W$361, MATCH('O5 Details by Class &amp; Accounts'!BI$18, 'E2 Allocators'!$B$15:$W$15, 0),FALSE)*$E109), 0, VLOOKUP(VLOOKUP($A109, 'E4 TB Allocation Details'!$A$18:$L$205, MATCH("Misc ID", 'E4 TB Allocation Details'!$A$18:$L$18, 0),FALSE), 'E2 Allocators'!$B$15:$W$361, MATCH('O5 Details by Class &amp; Accounts'!BI$18, 'E2 Allocators'!$B$15:$W$15, 0),FALSE)*$E109)</f>
        <v>0</v>
      </c>
      <c r="BJ109" s="1411">
        <f>IF(ISERROR(VLOOKUP(VLOOKUP($A109, 'E4 TB Allocation Details'!$A$18:$L$205, MATCH("Misc ID", 'E4 TB Allocation Details'!$A$18:$L$18, 0),FALSE), 'E2 Allocators'!$B$15:$W$361, MATCH('O5 Details by Class &amp; Accounts'!BJ$18, 'E2 Allocators'!$B$15:$W$15, 0),FALSE)*$E109), 0, VLOOKUP(VLOOKUP($A109, 'E4 TB Allocation Details'!$A$18:$L$205, MATCH("Misc ID", 'E4 TB Allocation Details'!$A$18:$L$18, 0),FALSE), 'E2 Allocators'!$B$15:$W$361, MATCH('O5 Details by Class &amp; Accounts'!BJ$18, 'E2 Allocators'!$B$15:$W$15, 0),FALSE)*$E109)</f>
        <v>0</v>
      </c>
      <c r="BK109" s="1411">
        <f>IF(ISERROR(VLOOKUP(VLOOKUP($A109, 'E4 TB Allocation Details'!$A$18:$L$205, MATCH("Misc ID", 'E4 TB Allocation Details'!$A$18:$L$18, 0),FALSE), 'E2 Allocators'!$B$15:$W$361, MATCH('O5 Details by Class &amp; Accounts'!BK$18, 'E2 Allocators'!$B$15:$W$15, 0),FALSE)*$E109), 0, VLOOKUP(VLOOKUP($A109, 'E4 TB Allocation Details'!$A$18:$L$205, MATCH("Misc ID", 'E4 TB Allocation Details'!$A$18:$L$18, 0),FALSE), 'E2 Allocators'!$B$15:$W$361, MATCH('O5 Details by Class &amp; Accounts'!BK$18, 'E2 Allocators'!$B$15:$W$15, 0),FALSE)*$E109)</f>
        <v>0</v>
      </c>
      <c r="BL109" s="1411">
        <f>IF(ISERROR(VLOOKUP(VLOOKUP($A109, 'E4 TB Allocation Details'!$A$18:$L$205, MATCH("Misc ID", 'E4 TB Allocation Details'!$A$18:$L$18, 0),FALSE), 'E2 Allocators'!$B$15:$W$361, MATCH('O5 Details by Class &amp; Accounts'!BL$18, 'E2 Allocators'!$B$15:$W$15, 0),FALSE)*$E109), 0, VLOOKUP(VLOOKUP($A109, 'E4 TB Allocation Details'!$A$18:$L$205, MATCH("Misc ID", 'E4 TB Allocation Details'!$A$18:$L$18, 0),FALSE), 'E2 Allocators'!$B$15:$W$361, MATCH('O5 Details by Class &amp; Accounts'!BL$18, 'E2 Allocators'!$B$15:$W$15, 0),FALSE)*$E109)</f>
        <v>0</v>
      </c>
      <c r="BM109" s="1411">
        <f>IF(ISERROR(VLOOKUP(VLOOKUP($A109, 'E4 TB Allocation Details'!$A$18:$L$205, MATCH("Misc ID", 'E4 TB Allocation Details'!$A$18:$L$18, 0),FALSE), 'E2 Allocators'!$B$15:$W$361, MATCH('O5 Details by Class &amp; Accounts'!BM$18, 'E2 Allocators'!$B$15:$W$15, 0),FALSE)*$E109), 0, VLOOKUP(VLOOKUP($A109, 'E4 TB Allocation Details'!$A$18:$L$205, MATCH("Misc ID", 'E4 TB Allocation Details'!$A$18:$L$18, 0),FALSE), 'E2 Allocators'!$B$15:$W$361, MATCH('O5 Details by Class &amp; Accounts'!BM$18, 'E2 Allocators'!$B$15:$W$15, 0),FALSE)*$E109)</f>
        <v>0</v>
      </c>
      <c r="BN109" s="1411">
        <f>IF(ISERROR(VLOOKUP(VLOOKUP($A109, 'E4 TB Allocation Details'!$A$18:$L$205, MATCH("Misc ID", 'E4 TB Allocation Details'!$A$18:$L$18, 0),FALSE), 'E2 Allocators'!$B$15:$W$361, MATCH('O5 Details by Class &amp; Accounts'!BN$18, 'E2 Allocators'!$B$15:$W$15, 0),FALSE)*$E109), 0, VLOOKUP(VLOOKUP($A109, 'E4 TB Allocation Details'!$A$18:$L$205, MATCH("Misc ID", 'E4 TB Allocation Details'!$A$18:$L$18, 0),FALSE), 'E2 Allocators'!$B$15:$W$361, MATCH('O5 Details by Class &amp; Accounts'!BN$18, 'E2 Allocators'!$B$15:$W$15, 0),FALSE)*$E109)</f>
        <v>0</v>
      </c>
      <c r="BO109" s="1411">
        <f>IF(ISERROR(VLOOKUP(VLOOKUP($A109, 'E4 TB Allocation Details'!$A$18:$L$205, MATCH("Misc ID", 'E4 TB Allocation Details'!$A$18:$L$18, 0),FALSE), 'E2 Allocators'!$B$15:$W$361, MATCH('O5 Details by Class &amp; Accounts'!BO$18, 'E2 Allocators'!$B$15:$W$15, 0),FALSE)*$E109), 0, VLOOKUP(VLOOKUP($A109, 'E4 TB Allocation Details'!$A$18:$L$205, MATCH("Misc ID", 'E4 TB Allocation Details'!$A$18:$L$18, 0),FALSE), 'E2 Allocators'!$B$15:$W$361, MATCH('O5 Details by Class &amp; Accounts'!BO$18, 'E2 Allocators'!$B$15:$W$15, 0),FALSE)*$E109)</f>
        <v>0</v>
      </c>
      <c r="BP109" s="1411">
        <f>IF(ISERROR(VLOOKUP(VLOOKUP($A109, 'E4 TB Allocation Details'!$A$18:$L$205, MATCH("Misc ID", 'E4 TB Allocation Details'!$A$18:$L$18, 0),FALSE), 'E2 Allocators'!$B$15:$W$361, MATCH('O5 Details by Class &amp; Accounts'!BP$18, 'E2 Allocators'!$B$15:$W$15, 0),FALSE)*$E109), 0, VLOOKUP(VLOOKUP($A109, 'E4 TB Allocation Details'!$A$18:$L$205, MATCH("Misc ID", 'E4 TB Allocation Details'!$A$18:$L$18, 0),FALSE), 'E2 Allocators'!$B$15:$W$361, MATCH('O5 Details by Class &amp; Accounts'!BP$18, 'E2 Allocators'!$B$15:$W$15, 0),FALSE)*$E109)</f>
        <v>0</v>
      </c>
      <c r="BQ109" s="1411">
        <f>IF(ISERROR(VLOOKUP(VLOOKUP($A109, 'E4 TB Allocation Details'!$A$18:$L$205, MATCH("Misc ID", 'E4 TB Allocation Details'!$A$18:$L$18, 0),FALSE), 'E2 Allocators'!$B$15:$W$361, MATCH('O5 Details by Class &amp; Accounts'!BQ$18, 'E2 Allocators'!$B$15:$W$15, 0),FALSE)*$E109), 0, VLOOKUP(VLOOKUP($A109, 'E4 TB Allocation Details'!$A$18:$L$205, MATCH("Misc ID", 'E4 TB Allocation Details'!$A$18:$L$18, 0),FALSE), 'E2 Allocators'!$B$15:$W$361, MATCH('O5 Details by Class &amp; Accounts'!BQ$18, 'E2 Allocators'!$B$15:$W$15, 0),FALSE)*$E109)</f>
        <v>0</v>
      </c>
      <c r="BR109" s="1411">
        <f>IF(ISERROR(VLOOKUP(VLOOKUP($A109, 'E4 TB Allocation Details'!$A$18:$L$205, MATCH("Misc ID", 'E4 TB Allocation Details'!$A$18:$L$18, 0),FALSE), 'E2 Allocators'!$B$15:$W$361, MATCH('O5 Details by Class &amp; Accounts'!BR$18, 'E2 Allocators'!$B$15:$W$15, 0),FALSE)*$E109), 0, VLOOKUP(VLOOKUP($A109, 'E4 TB Allocation Details'!$A$18:$L$205, MATCH("Misc ID", 'E4 TB Allocation Details'!$A$18:$L$18, 0),FALSE), 'E2 Allocators'!$B$15:$W$361, MATCH('O5 Details by Class &amp; Accounts'!BR$18, 'E2 Allocators'!$B$15:$W$15, 0),FALSE)*$E109)</f>
        <v>0</v>
      </c>
      <c r="BS109" s="1411">
        <f t="shared" si="21"/>
        <v>0</v>
      </c>
      <c r="BT109" s="1411">
        <f>IF(ISERROR(VLOOKUP(VLOOKUP($A109, 'E4 TB Allocation Details'!$A$18:$L$205, MATCH("A &amp; G ID", 'E4 TB Allocation Details'!$A$18:$L$18, 0),FALSE), 'E2 Allocators'!$B$15:$W$361, MATCH('O5 Details by Class &amp; Accounts'!BT$18, 'E2 Allocators'!$B$15:$W$15, 0),FALSE)*$E109), 0, VLOOKUP(VLOOKUP($A109, 'E4 TB Allocation Details'!$A$18:$L$205, MATCH("A &amp; G ID", 'E4 TB Allocation Details'!$A$18:$L$18, 0),FALSE), 'E2 Allocators'!$B$15:$W$361, MATCH('O5 Details by Class &amp; Accounts'!BT$18, 'E2 Allocators'!$B$15:$W$15, 0),FALSE)*$E109)</f>
        <v>0</v>
      </c>
      <c r="BU109" s="1411">
        <f>IF(ISERROR(VLOOKUP(VLOOKUP($A109, 'E4 TB Allocation Details'!$A$18:$L$205, MATCH("A &amp; G ID", 'E4 TB Allocation Details'!$A$18:$L$18, 0),FALSE), 'E2 Allocators'!$B$15:$W$361, MATCH('O5 Details by Class &amp; Accounts'!BU$18, 'E2 Allocators'!$B$15:$W$15, 0),FALSE)*$E109), 0, VLOOKUP(VLOOKUP($A109, 'E4 TB Allocation Details'!$A$18:$L$205, MATCH("A &amp; G ID", 'E4 TB Allocation Details'!$A$18:$L$18, 0),FALSE), 'E2 Allocators'!$B$15:$W$361, MATCH('O5 Details by Class &amp; Accounts'!BU$18, 'E2 Allocators'!$B$15:$W$15, 0),FALSE)*$E109)</f>
        <v>0</v>
      </c>
      <c r="BV109" s="1411">
        <f>IF(ISERROR(VLOOKUP(VLOOKUP($A109, 'E4 TB Allocation Details'!$A$18:$L$205, MATCH("A &amp; G ID", 'E4 TB Allocation Details'!$A$18:$L$18, 0),FALSE), 'E2 Allocators'!$B$15:$W$361, MATCH('O5 Details by Class &amp; Accounts'!BV$18, 'E2 Allocators'!$B$15:$W$15, 0),FALSE)*$E109), 0, VLOOKUP(VLOOKUP($A109, 'E4 TB Allocation Details'!$A$18:$L$205, MATCH("A &amp; G ID", 'E4 TB Allocation Details'!$A$18:$L$18, 0),FALSE), 'E2 Allocators'!$B$15:$W$361, MATCH('O5 Details by Class &amp; Accounts'!BV$18, 'E2 Allocators'!$B$15:$W$15, 0),FALSE)*$E109)</f>
        <v>0</v>
      </c>
      <c r="BW109" s="1411">
        <f>IF(ISERROR(VLOOKUP(VLOOKUP($A109, 'E4 TB Allocation Details'!$A$18:$L$205, MATCH("A &amp; G ID", 'E4 TB Allocation Details'!$A$18:$L$18, 0),FALSE), 'E2 Allocators'!$B$15:$W$361, MATCH('O5 Details by Class &amp; Accounts'!BW$18, 'E2 Allocators'!$B$15:$W$15, 0),FALSE)*$E109), 0, VLOOKUP(VLOOKUP($A109, 'E4 TB Allocation Details'!$A$18:$L$205, MATCH("A &amp; G ID", 'E4 TB Allocation Details'!$A$18:$L$18, 0),FALSE), 'E2 Allocators'!$B$15:$W$361, MATCH('O5 Details by Class &amp; Accounts'!BW$18, 'E2 Allocators'!$B$15:$W$15, 0),FALSE)*$E109)</f>
        <v>0</v>
      </c>
      <c r="BX109" s="1411">
        <f>IF(ISERROR(VLOOKUP(VLOOKUP($A109, 'E4 TB Allocation Details'!$A$18:$L$205, MATCH("A &amp; G ID", 'E4 TB Allocation Details'!$A$18:$L$18, 0),FALSE), 'E2 Allocators'!$B$15:$W$361, MATCH('O5 Details by Class &amp; Accounts'!BX$18, 'E2 Allocators'!$B$15:$W$15, 0),FALSE)*$E109), 0, VLOOKUP(VLOOKUP($A109, 'E4 TB Allocation Details'!$A$18:$L$205, MATCH("A &amp; G ID", 'E4 TB Allocation Details'!$A$18:$L$18, 0),FALSE), 'E2 Allocators'!$B$15:$W$361, MATCH('O5 Details by Class &amp; Accounts'!BX$18, 'E2 Allocators'!$B$15:$W$15, 0),FALSE)*$E109)</f>
        <v>0</v>
      </c>
      <c r="BY109" s="1411">
        <f>IF(ISERROR(VLOOKUP(VLOOKUP($A109, 'E4 TB Allocation Details'!$A$18:$L$205, MATCH("A &amp; G ID", 'E4 TB Allocation Details'!$A$18:$L$18, 0),FALSE), 'E2 Allocators'!$B$15:$W$361, MATCH('O5 Details by Class &amp; Accounts'!BY$18, 'E2 Allocators'!$B$15:$W$15, 0),FALSE)*$E109), 0, VLOOKUP(VLOOKUP($A109, 'E4 TB Allocation Details'!$A$18:$L$205, MATCH("A &amp; G ID", 'E4 TB Allocation Details'!$A$18:$L$18, 0),FALSE), 'E2 Allocators'!$B$15:$W$361, MATCH('O5 Details by Class &amp; Accounts'!BY$18, 'E2 Allocators'!$B$15:$W$15, 0),FALSE)*$E109)</f>
        <v>0</v>
      </c>
      <c r="BZ109" s="1411">
        <f>IF(ISERROR(VLOOKUP(VLOOKUP($A109, 'E4 TB Allocation Details'!$A$18:$L$205, MATCH("A &amp; G ID", 'E4 TB Allocation Details'!$A$18:$L$18, 0),FALSE), 'E2 Allocators'!$B$15:$W$361, MATCH('O5 Details by Class &amp; Accounts'!BZ$18, 'E2 Allocators'!$B$15:$W$15, 0),FALSE)*$E109), 0, VLOOKUP(VLOOKUP($A109, 'E4 TB Allocation Details'!$A$18:$L$205, MATCH("A &amp; G ID", 'E4 TB Allocation Details'!$A$18:$L$18, 0),FALSE), 'E2 Allocators'!$B$15:$W$361, MATCH('O5 Details by Class &amp; Accounts'!BZ$18, 'E2 Allocators'!$B$15:$W$15, 0),FALSE)*$E109)</f>
        <v>0</v>
      </c>
      <c r="CA109" s="1411">
        <f>IF(ISERROR(VLOOKUP(VLOOKUP($A109, 'E4 TB Allocation Details'!$A$18:$L$205, MATCH("A &amp; G ID", 'E4 TB Allocation Details'!$A$18:$L$18, 0),FALSE), 'E2 Allocators'!$B$15:$W$361, MATCH('O5 Details by Class &amp; Accounts'!CA$18, 'E2 Allocators'!$B$15:$W$15, 0),FALSE)*$E109), 0, VLOOKUP(VLOOKUP($A109, 'E4 TB Allocation Details'!$A$18:$L$205, MATCH("A &amp; G ID", 'E4 TB Allocation Details'!$A$18:$L$18, 0),FALSE), 'E2 Allocators'!$B$15:$W$361, MATCH('O5 Details by Class &amp; Accounts'!CA$18, 'E2 Allocators'!$B$15:$W$15, 0),FALSE)*$E109)</f>
        <v>0</v>
      </c>
      <c r="CB109" s="1411">
        <f>IF(ISERROR(VLOOKUP(VLOOKUP($A109, 'E4 TB Allocation Details'!$A$18:$L$205, MATCH("A &amp; G ID", 'E4 TB Allocation Details'!$A$18:$L$18, 0),FALSE), 'E2 Allocators'!$B$15:$W$361, MATCH('O5 Details by Class &amp; Accounts'!CB$18, 'E2 Allocators'!$B$15:$W$15, 0),FALSE)*$E109), 0, VLOOKUP(VLOOKUP($A109, 'E4 TB Allocation Details'!$A$18:$L$205, MATCH("A &amp; G ID", 'E4 TB Allocation Details'!$A$18:$L$18, 0),FALSE), 'E2 Allocators'!$B$15:$W$361, MATCH('O5 Details by Class &amp; Accounts'!CB$18, 'E2 Allocators'!$B$15:$W$15, 0),FALSE)*$E109)</f>
        <v>0</v>
      </c>
      <c r="CC109" s="1411">
        <f>IF(ISERROR(VLOOKUP(VLOOKUP($A109, 'E4 TB Allocation Details'!$A$18:$L$205, MATCH("A &amp; G ID", 'E4 TB Allocation Details'!$A$18:$L$18, 0),FALSE), 'E2 Allocators'!$B$15:$W$361, MATCH('O5 Details by Class &amp; Accounts'!CC$18, 'E2 Allocators'!$B$15:$W$15, 0),FALSE)*$E109), 0, VLOOKUP(VLOOKUP($A109, 'E4 TB Allocation Details'!$A$18:$L$205, MATCH("A &amp; G ID", 'E4 TB Allocation Details'!$A$18:$L$18, 0),FALSE), 'E2 Allocators'!$B$15:$W$361, MATCH('O5 Details by Class &amp; Accounts'!CC$18, 'E2 Allocators'!$B$15:$W$15, 0),FALSE)*$E109)</f>
        <v>0</v>
      </c>
      <c r="CD109" s="1411">
        <f>IF(ISERROR(VLOOKUP(VLOOKUP($A109, 'E4 TB Allocation Details'!$A$18:$L$205, MATCH("A &amp; G ID", 'E4 TB Allocation Details'!$A$18:$L$18, 0),FALSE), 'E2 Allocators'!$B$15:$W$361, MATCH('O5 Details by Class &amp; Accounts'!CD$18, 'E2 Allocators'!$B$15:$W$15, 0),FALSE)*$E109), 0, VLOOKUP(VLOOKUP($A109, 'E4 TB Allocation Details'!$A$18:$L$205, MATCH("A &amp; G ID", 'E4 TB Allocation Details'!$A$18:$L$18, 0),FALSE), 'E2 Allocators'!$B$15:$W$361, MATCH('O5 Details by Class &amp; Accounts'!CD$18, 'E2 Allocators'!$B$15:$W$15, 0),FALSE)*$E109)</f>
        <v>0</v>
      </c>
      <c r="CE109" s="1411">
        <f>IF(ISERROR(VLOOKUP(VLOOKUP($A109, 'E4 TB Allocation Details'!$A$18:$L$205, MATCH("A &amp; G ID", 'E4 TB Allocation Details'!$A$18:$L$18, 0),FALSE), 'E2 Allocators'!$B$15:$W$361, MATCH('O5 Details by Class &amp; Accounts'!CE$18, 'E2 Allocators'!$B$15:$W$15, 0),FALSE)*$E109), 0, VLOOKUP(VLOOKUP($A109, 'E4 TB Allocation Details'!$A$18:$L$205, MATCH("A &amp; G ID", 'E4 TB Allocation Details'!$A$18:$L$18, 0),FALSE), 'E2 Allocators'!$B$15:$W$361, MATCH('O5 Details by Class &amp; Accounts'!CE$18, 'E2 Allocators'!$B$15:$W$15, 0),FALSE)*$E109)</f>
        <v>0</v>
      </c>
      <c r="CF109" s="1411">
        <f>IF(ISERROR(VLOOKUP(VLOOKUP($A109, 'E4 TB Allocation Details'!$A$18:$L$205, MATCH("A &amp; G ID", 'E4 TB Allocation Details'!$A$18:$L$18, 0),FALSE), 'E2 Allocators'!$B$15:$W$361, MATCH('O5 Details by Class &amp; Accounts'!CF$18, 'E2 Allocators'!$B$15:$W$15, 0),FALSE)*$E109), 0, VLOOKUP(VLOOKUP($A109, 'E4 TB Allocation Details'!$A$18:$L$205, MATCH("A &amp; G ID", 'E4 TB Allocation Details'!$A$18:$L$18, 0),FALSE), 'E2 Allocators'!$B$15:$W$361, MATCH('O5 Details by Class &amp; Accounts'!CF$18, 'E2 Allocators'!$B$15:$W$15, 0),FALSE)*$E109)</f>
        <v>0</v>
      </c>
      <c r="CG109" s="1411">
        <f>IF(ISERROR(VLOOKUP(VLOOKUP($A109, 'E4 TB Allocation Details'!$A$18:$L$205, MATCH("A &amp; G ID", 'E4 TB Allocation Details'!$A$18:$L$18, 0),FALSE), 'E2 Allocators'!$B$15:$W$361, MATCH('O5 Details by Class &amp; Accounts'!CG$18, 'E2 Allocators'!$B$15:$W$15, 0),FALSE)*$E109), 0, VLOOKUP(VLOOKUP($A109, 'E4 TB Allocation Details'!$A$18:$L$205, MATCH("A &amp; G ID", 'E4 TB Allocation Details'!$A$18:$L$18, 0),FALSE), 'E2 Allocators'!$B$15:$W$361, MATCH('O5 Details by Class &amp; Accounts'!CG$18, 'E2 Allocators'!$B$15:$W$15, 0),FALSE)*$E109)</f>
        <v>0</v>
      </c>
      <c r="CH109" s="1411">
        <f>IF(ISERROR(VLOOKUP(VLOOKUP($A109, 'E4 TB Allocation Details'!$A$18:$L$205, MATCH("A &amp; G ID", 'E4 TB Allocation Details'!$A$18:$L$18, 0),FALSE), 'E2 Allocators'!$B$15:$W$361, MATCH('O5 Details by Class &amp; Accounts'!CH$18, 'E2 Allocators'!$B$15:$W$15, 0),FALSE)*$E109), 0, VLOOKUP(VLOOKUP($A109, 'E4 TB Allocation Details'!$A$18:$L$205, MATCH("A &amp; G ID", 'E4 TB Allocation Details'!$A$18:$L$18, 0),FALSE), 'E2 Allocators'!$B$15:$W$361, MATCH('O5 Details by Class &amp; Accounts'!CH$18, 'E2 Allocators'!$B$15:$W$15, 0),FALSE)*$E109)</f>
        <v>0</v>
      </c>
      <c r="CI109" s="1411">
        <f>IF(ISERROR(VLOOKUP(VLOOKUP($A109, 'E4 TB Allocation Details'!$A$18:$L$205, MATCH("A &amp; G ID", 'E4 TB Allocation Details'!$A$18:$L$18, 0),FALSE), 'E2 Allocators'!$B$15:$W$361, MATCH('O5 Details by Class &amp; Accounts'!CI$18, 'E2 Allocators'!$B$15:$W$15, 0),FALSE)*$E109), 0, VLOOKUP(VLOOKUP($A109, 'E4 TB Allocation Details'!$A$18:$L$205, MATCH("A &amp; G ID", 'E4 TB Allocation Details'!$A$18:$L$18, 0),FALSE), 'E2 Allocators'!$B$15:$W$361, MATCH('O5 Details by Class &amp; Accounts'!CI$18, 'E2 Allocators'!$B$15:$W$15, 0),FALSE)*$E109)</f>
        <v>0</v>
      </c>
      <c r="CJ109" s="1411">
        <f>IF(ISERROR(VLOOKUP(VLOOKUP($A109, 'E4 TB Allocation Details'!$A$18:$L$205, MATCH("A &amp; G ID", 'E4 TB Allocation Details'!$A$18:$L$18, 0),FALSE), 'E2 Allocators'!$B$15:$W$361, MATCH('O5 Details by Class &amp; Accounts'!CJ$18, 'E2 Allocators'!$B$15:$W$15, 0),FALSE)*$E109), 0, VLOOKUP(VLOOKUP($A109, 'E4 TB Allocation Details'!$A$18:$L$205, MATCH("A &amp; G ID", 'E4 TB Allocation Details'!$A$18:$L$18, 0),FALSE), 'E2 Allocators'!$B$15:$W$361, MATCH('O5 Details by Class &amp; Accounts'!CJ$18, 'E2 Allocators'!$B$15:$W$15, 0),FALSE)*$E109)</f>
        <v>0</v>
      </c>
      <c r="CK109" s="1411">
        <f>IF(ISERROR(VLOOKUP(VLOOKUP($A109, 'E4 TB Allocation Details'!$A$18:$L$205, MATCH("A &amp; G ID", 'E4 TB Allocation Details'!$A$18:$L$18, 0),FALSE), 'E2 Allocators'!$B$15:$W$361, MATCH('O5 Details by Class &amp; Accounts'!CK$18, 'E2 Allocators'!$B$15:$W$15, 0),FALSE)*$E109), 0, VLOOKUP(VLOOKUP($A109, 'E4 TB Allocation Details'!$A$18:$L$205, MATCH("A &amp; G ID", 'E4 TB Allocation Details'!$A$18:$L$18, 0),FALSE), 'E2 Allocators'!$B$15:$W$361, MATCH('O5 Details by Class &amp; Accounts'!CK$18, 'E2 Allocators'!$B$15:$W$15, 0),FALSE)*$E109)</f>
        <v>0</v>
      </c>
      <c r="CL109" s="1411">
        <f>IF(ISERROR(VLOOKUP(VLOOKUP($A109, 'E4 TB Allocation Details'!$A$18:$L$205, MATCH("A &amp; G ID", 'E4 TB Allocation Details'!$A$18:$L$18, 0),FALSE), 'E2 Allocators'!$B$15:$W$361, MATCH('O5 Details by Class &amp; Accounts'!CL$18, 'E2 Allocators'!$B$15:$W$15, 0),FALSE)*$E109), 0, VLOOKUP(VLOOKUP($A109, 'E4 TB Allocation Details'!$A$18:$L$205, MATCH("A &amp; G ID", 'E4 TB Allocation Details'!$A$18:$L$18, 0),FALSE), 'E2 Allocators'!$B$15:$W$361, MATCH('O5 Details by Class &amp; Accounts'!CL$18, 'E2 Allocators'!$B$15:$W$15, 0),FALSE)*$E109)</f>
        <v>0</v>
      </c>
      <c r="CM109" s="1411">
        <f>IF(ISERROR(VLOOKUP(VLOOKUP($A109, 'E4 TB Allocation Details'!$A$18:$L$205, MATCH("A &amp; G ID", 'E4 TB Allocation Details'!$A$18:$L$18, 0),FALSE), 'E2 Allocators'!$B$15:$W$361, MATCH('O5 Details by Class &amp; Accounts'!CM$18, 'E2 Allocators'!$B$15:$W$15, 0),FALSE)*$E109), 0, VLOOKUP(VLOOKUP($A109, 'E4 TB Allocation Details'!$A$18:$L$205, MATCH("A &amp; G ID", 'E4 TB Allocation Details'!$A$18:$L$18, 0),FALSE), 'E2 Allocators'!$B$15:$W$361, MATCH('O5 Details by Class &amp; Accounts'!CM$18, 'E2 Allocators'!$B$15:$W$15, 0),FALSE)*$E109)</f>
        <v>0</v>
      </c>
      <c r="CN109" s="1411">
        <f t="shared" si="22"/>
        <v>0</v>
      </c>
      <c r="CO109" s="1791">
        <f t="shared" si="23"/>
        <v>0</v>
      </c>
      <c r="CQ109" s="2086" t="s">
        <v>401</v>
      </c>
    </row>
    <row r="110" spans="1:95" s="80" customFormat="1" ht="12.75">
      <c r="A110" s="1179">
        <v>4390</v>
      </c>
      <c r="B110" s="1180" t="s">
        <v>715</v>
      </c>
      <c r="C110" s="1788">
        <f>IF(ISERROR(VLOOKUP($A110,'I3 TB Data'!$A$23:$H$458,MATCH('O5 Details by Class &amp; Accounts'!$C$18, 'I3 TB Data'!$A$23:$H$23,0),0)), 0, VLOOKUP($A110,'I3 TB Data'!$A$23:$H$458,MATCH('O5 Details by Class &amp; Accounts'!$C$18,'I3 TB Data'!$A$23:$H$23,0),0))</f>
        <v>0</v>
      </c>
      <c r="D110" s="1789"/>
      <c r="E110" s="1788">
        <f t="shared" si="17"/>
        <v>0</v>
      </c>
      <c r="F110" s="1790">
        <f>IF(ISERROR(VLOOKUP($A110, 'E1 Categorization'!A33:E122, MATCH("Customer Component", 'E1 Categorization'!$A$33:$E$33,0), 0)), 0, IF(VLOOKUP($A110, 'E1 Categorization'!A33:E122, MATCH("Customer Component", 'E1 Categorization'!$A$33:$E$33,0), 0)=0, 'O5 Details by Class &amp; Accounts'!$E110, IF(AND(VLOOKUP($A110, 'E1 Categorization'!A33:E122, MATCH("Customer Component", 'E1 Categorization'!$A$33:$E$33,0), 0) &gt;0, VLOOKUP($A110, 'E1 Categorization'!A33:E122, MATCH("Customer Component", 'E1 Categorization'!$A$33:$E$33,0), 0)&lt;1), 'O5 Details by Class &amp; Accounts'!$E110*(1-VLOOKUP($A110, 'E1 Categorization'!A33:E122, MATCH("Customer Component", 'E1 Categorization'!$A$33:$E$33,0), 0)), 0)))</f>
        <v>0</v>
      </c>
      <c r="G110" s="1790">
        <f>IF(ISERROR(VLOOKUP($A110, 'E1 Categorization'!A33:E122, MATCH("Customer Component", 'E1 Categorization'!$A$33:$E$33,0), 0)),0, IF(VLOOKUP($A110, 'E1 Categorization'!A33:E122, MATCH("Customer Component", 'E1 Categorization'!$A$33:$E$33,0), 0)=0, 0, IF(AND(VLOOKUP($A110, 'E1 Categorization'!A33:E122, MATCH("Customer Component", 'E1 Categorization'!$A$33:$E$33,0), 0) &gt;0, VLOOKUP($A110, 'E1 Categorization'!A33:E122, MATCH("Customer Component", 'E1 Categorization'!$A$33:$E$33,0), 0)&lt;1), 'O5 Details by Class &amp; Accounts'!$E110*(VLOOKUP($A110, 'E1 Categorization'!A33:E122, MATCH("Customer Component", 'E1 Categorization'!$A$33:$E$33,0), 0)), 'O5 Details by Class &amp; Accounts'!$E110)))</f>
        <v>0</v>
      </c>
      <c r="H110" s="1411">
        <f>F110+G110</f>
        <v>0</v>
      </c>
      <c r="I110" s="1411">
        <f>IF(ISERROR(VLOOKUP(VLOOKUP($A110, 'E4 TB Allocation Details'!$A$18:$L$205, MATCH("Demand ID", 'E4 TB Allocation Details'!$A$18:$L$18, 0),FALSE), 'E2 Allocators'!$B$15:$W$361, MATCH('O5 Details by Class &amp; Accounts'!I$18, 'E2 Allocators'!$B$15:$W$15, 0),FALSE)*$F110), 0, VLOOKUP(VLOOKUP($A110, 'E4 TB Allocation Details'!$A$18:$L$205, MATCH("Demand ID", 'E4 TB Allocation Details'!$A$18:$L$18, 0),FALSE), 'E2 Allocators'!$B$15:$W$361, MATCH('O5 Details by Class &amp; Accounts'!I$18, 'E2 Allocators'!$B$15:$W$15, 0),FALSE)*$F110)</f>
        <v>0</v>
      </c>
      <c r="J110" s="1411">
        <f>IF(ISERROR(VLOOKUP(VLOOKUP($A110, 'E4 TB Allocation Details'!$A$18:$L$205, MATCH("Demand ID", 'E4 TB Allocation Details'!$A$18:$L$18, 0),FALSE), 'E2 Allocators'!$B$15:$W$361, MATCH('O5 Details by Class &amp; Accounts'!J$18, 'E2 Allocators'!$B$15:$W$15, 0),FALSE)*$F110), 0, VLOOKUP(VLOOKUP($A110, 'E4 TB Allocation Details'!$A$18:$L$205, MATCH("Demand ID", 'E4 TB Allocation Details'!$A$18:$L$18, 0),FALSE), 'E2 Allocators'!$B$15:$W$361, MATCH('O5 Details by Class &amp; Accounts'!J$18, 'E2 Allocators'!$B$15:$W$15, 0),FALSE)*$F110)</f>
        <v>0</v>
      </c>
      <c r="K110" s="1411">
        <f>IF(ISERROR(VLOOKUP(VLOOKUP($A110, 'E4 TB Allocation Details'!$A$18:$L$205, MATCH("Demand ID", 'E4 TB Allocation Details'!$A$18:$L$18, 0),FALSE), 'E2 Allocators'!$B$15:$W$361, MATCH('O5 Details by Class &amp; Accounts'!K$18, 'E2 Allocators'!$B$15:$W$15, 0),FALSE)*$F110), 0, VLOOKUP(VLOOKUP($A110, 'E4 TB Allocation Details'!$A$18:$L$205, MATCH("Demand ID", 'E4 TB Allocation Details'!$A$18:$L$18, 0),FALSE), 'E2 Allocators'!$B$15:$W$361, MATCH('O5 Details by Class &amp; Accounts'!K$18, 'E2 Allocators'!$B$15:$W$15, 0),FALSE)*$F110)</f>
        <v>0</v>
      </c>
      <c r="L110" s="1411">
        <f>IF(ISERROR(VLOOKUP(VLOOKUP($A110, 'E4 TB Allocation Details'!$A$18:$L$205, MATCH("Demand ID", 'E4 TB Allocation Details'!$A$18:$L$18, 0),FALSE), 'E2 Allocators'!$B$15:$W$361, MATCH('O5 Details by Class &amp; Accounts'!L$18, 'E2 Allocators'!$B$15:$W$15, 0),FALSE)*$F110), 0, VLOOKUP(VLOOKUP($A110, 'E4 TB Allocation Details'!$A$18:$L$205, MATCH("Demand ID", 'E4 TB Allocation Details'!$A$18:$L$18, 0),FALSE), 'E2 Allocators'!$B$15:$W$361, MATCH('O5 Details by Class &amp; Accounts'!L$18, 'E2 Allocators'!$B$15:$W$15, 0),FALSE)*$F110)</f>
        <v>0</v>
      </c>
      <c r="M110" s="1411">
        <f>IF(ISERROR(VLOOKUP(VLOOKUP($A110, 'E4 TB Allocation Details'!$A$18:$L$205, MATCH("Demand ID", 'E4 TB Allocation Details'!$A$18:$L$18, 0),FALSE), 'E2 Allocators'!$B$15:$W$361, MATCH('O5 Details by Class &amp; Accounts'!M$18, 'E2 Allocators'!$B$15:$W$15, 0),FALSE)*$F110), 0, VLOOKUP(VLOOKUP($A110, 'E4 TB Allocation Details'!$A$18:$L$205, MATCH("Demand ID", 'E4 TB Allocation Details'!$A$18:$L$18, 0),FALSE), 'E2 Allocators'!$B$15:$W$361, MATCH('O5 Details by Class &amp; Accounts'!M$18, 'E2 Allocators'!$B$15:$W$15, 0),FALSE)*$F110)</f>
        <v>0</v>
      </c>
      <c r="N110" s="1411">
        <f>IF(ISERROR(VLOOKUP(VLOOKUP($A110, 'E4 TB Allocation Details'!$A$18:$L$205, MATCH("Demand ID", 'E4 TB Allocation Details'!$A$18:$L$18, 0),FALSE), 'E2 Allocators'!$B$15:$W$361, MATCH('O5 Details by Class &amp; Accounts'!N$18, 'E2 Allocators'!$B$15:$W$15, 0),FALSE)*$F110), 0, VLOOKUP(VLOOKUP($A110, 'E4 TB Allocation Details'!$A$18:$L$205, MATCH("Demand ID", 'E4 TB Allocation Details'!$A$18:$L$18, 0),FALSE), 'E2 Allocators'!$B$15:$W$361, MATCH('O5 Details by Class &amp; Accounts'!N$18, 'E2 Allocators'!$B$15:$W$15, 0),FALSE)*$F110)</f>
        <v>0</v>
      </c>
      <c r="O110" s="1411">
        <f>IF(ISERROR(VLOOKUP(VLOOKUP($A110, 'E4 TB Allocation Details'!$A$18:$L$205, MATCH("Demand ID", 'E4 TB Allocation Details'!$A$18:$L$18, 0),FALSE), 'E2 Allocators'!$B$15:$W$361, MATCH('O5 Details by Class &amp; Accounts'!O$18, 'E2 Allocators'!$B$15:$W$15, 0),FALSE)*$F110), 0, VLOOKUP(VLOOKUP($A110, 'E4 TB Allocation Details'!$A$18:$L$205, MATCH("Demand ID", 'E4 TB Allocation Details'!$A$18:$L$18, 0),FALSE), 'E2 Allocators'!$B$15:$W$361, MATCH('O5 Details by Class &amp; Accounts'!O$18, 'E2 Allocators'!$B$15:$W$15, 0),FALSE)*$F110)</f>
        <v>0</v>
      </c>
      <c r="P110" s="1411">
        <f>IF(ISERROR(VLOOKUP(VLOOKUP($A110, 'E4 TB Allocation Details'!$A$18:$L$205, MATCH("Demand ID", 'E4 TB Allocation Details'!$A$18:$L$18, 0),FALSE), 'E2 Allocators'!$B$15:$W$361, MATCH('O5 Details by Class &amp; Accounts'!P$18, 'E2 Allocators'!$B$15:$W$15, 0),FALSE)*$F110), 0, VLOOKUP(VLOOKUP($A110, 'E4 TB Allocation Details'!$A$18:$L$205, MATCH("Demand ID", 'E4 TB Allocation Details'!$A$18:$L$18, 0),FALSE), 'E2 Allocators'!$B$15:$W$361, MATCH('O5 Details by Class &amp; Accounts'!P$18, 'E2 Allocators'!$B$15:$W$15, 0),FALSE)*$F110)</f>
        <v>0</v>
      </c>
      <c r="Q110" s="1411">
        <f>IF(ISERROR(VLOOKUP(VLOOKUP($A110, 'E4 TB Allocation Details'!$A$18:$L$205, MATCH("Demand ID", 'E4 TB Allocation Details'!$A$18:$L$18, 0),FALSE), 'E2 Allocators'!$B$15:$W$361, MATCH('O5 Details by Class &amp; Accounts'!Q$18, 'E2 Allocators'!$B$15:$W$15, 0),FALSE)*$F110), 0, VLOOKUP(VLOOKUP($A110, 'E4 TB Allocation Details'!$A$18:$L$205, MATCH("Demand ID", 'E4 TB Allocation Details'!$A$18:$L$18, 0),FALSE), 'E2 Allocators'!$B$15:$W$361, MATCH('O5 Details by Class &amp; Accounts'!Q$18, 'E2 Allocators'!$B$15:$W$15, 0),FALSE)*$F110)</f>
        <v>0</v>
      </c>
      <c r="R110" s="1411">
        <f>IF(ISERROR(VLOOKUP(VLOOKUP($A110, 'E4 TB Allocation Details'!$A$18:$L$205, MATCH("Demand ID", 'E4 TB Allocation Details'!$A$18:$L$18, 0),FALSE), 'E2 Allocators'!$B$15:$W$361, MATCH('O5 Details by Class &amp; Accounts'!R$18, 'E2 Allocators'!$B$15:$W$15, 0),FALSE)*$F110), 0, VLOOKUP(VLOOKUP($A110, 'E4 TB Allocation Details'!$A$18:$L$205, MATCH("Demand ID", 'E4 TB Allocation Details'!$A$18:$L$18, 0),FALSE), 'E2 Allocators'!$B$15:$W$361, MATCH('O5 Details by Class &amp; Accounts'!R$18, 'E2 Allocators'!$B$15:$W$15, 0),FALSE)*$F110)</f>
        <v>0</v>
      </c>
      <c r="S110" s="1411">
        <f>IF(ISERROR(VLOOKUP(VLOOKUP($A110, 'E4 TB Allocation Details'!$A$18:$L$205, MATCH("Demand ID", 'E4 TB Allocation Details'!$A$18:$L$18, 0),FALSE), 'E2 Allocators'!$B$15:$W$361, MATCH('O5 Details by Class &amp; Accounts'!S$18, 'E2 Allocators'!$B$15:$W$15, 0),FALSE)*$F110), 0, VLOOKUP(VLOOKUP($A110, 'E4 TB Allocation Details'!$A$18:$L$205, MATCH("Demand ID", 'E4 TB Allocation Details'!$A$18:$L$18, 0),FALSE), 'E2 Allocators'!$B$15:$W$361, MATCH('O5 Details by Class &amp; Accounts'!S$18, 'E2 Allocators'!$B$15:$W$15, 0),FALSE)*$F110)</f>
        <v>0</v>
      </c>
      <c r="T110" s="1411">
        <f>IF(ISERROR(VLOOKUP(VLOOKUP($A110, 'E4 TB Allocation Details'!$A$18:$L$205, MATCH("Demand ID", 'E4 TB Allocation Details'!$A$18:$L$18, 0),FALSE), 'E2 Allocators'!$B$15:$W$361, MATCH('O5 Details by Class &amp; Accounts'!T$18, 'E2 Allocators'!$B$15:$W$15, 0),FALSE)*$F110), 0, VLOOKUP(VLOOKUP($A110, 'E4 TB Allocation Details'!$A$18:$L$205, MATCH("Demand ID", 'E4 TB Allocation Details'!$A$18:$L$18, 0),FALSE), 'E2 Allocators'!$B$15:$W$361, MATCH('O5 Details by Class &amp; Accounts'!T$18, 'E2 Allocators'!$B$15:$W$15, 0),FALSE)*$F110)</f>
        <v>0</v>
      </c>
      <c r="U110" s="1411">
        <f>IF(ISERROR(VLOOKUP(VLOOKUP($A110, 'E4 TB Allocation Details'!$A$18:$L$205, MATCH("Demand ID", 'E4 TB Allocation Details'!$A$18:$L$18, 0),FALSE), 'E2 Allocators'!$B$15:$W$361, MATCH('O5 Details by Class &amp; Accounts'!U$18, 'E2 Allocators'!$B$15:$W$15, 0),FALSE)*$F110), 0, VLOOKUP(VLOOKUP($A110, 'E4 TB Allocation Details'!$A$18:$L$205, MATCH("Demand ID", 'E4 TB Allocation Details'!$A$18:$L$18, 0),FALSE), 'E2 Allocators'!$B$15:$W$361, MATCH('O5 Details by Class &amp; Accounts'!U$18, 'E2 Allocators'!$B$15:$W$15, 0),FALSE)*$F110)</f>
        <v>0</v>
      </c>
      <c r="V110" s="1411">
        <f>IF(ISERROR(VLOOKUP(VLOOKUP($A110, 'E4 TB Allocation Details'!$A$18:$L$205, MATCH("Demand ID", 'E4 TB Allocation Details'!$A$18:$L$18, 0),FALSE), 'E2 Allocators'!$B$15:$W$361, MATCH('O5 Details by Class &amp; Accounts'!V$18, 'E2 Allocators'!$B$15:$W$15, 0),FALSE)*$F110), 0, VLOOKUP(VLOOKUP($A110, 'E4 TB Allocation Details'!$A$18:$L$205, MATCH("Demand ID", 'E4 TB Allocation Details'!$A$18:$L$18, 0),FALSE), 'E2 Allocators'!$B$15:$W$361, MATCH('O5 Details by Class &amp; Accounts'!V$18, 'E2 Allocators'!$B$15:$W$15, 0),FALSE)*$F110)</f>
        <v>0</v>
      </c>
      <c r="W110" s="1411">
        <f>IF(ISERROR(VLOOKUP(VLOOKUP($A110, 'E4 TB Allocation Details'!$A$18:$L$205, MATCH("Demand ID", 'E4 TB Allocation Details'!$A$18:$L$18, 0),FALSE), 'E2 Allocators'!$B$15:$W$361, MATCH('O5 Details by Class &amp; Accounts'!W$18, 'E2 Allocators'!$B$15:$W$15, 0),FALSE)*$F110), 0, VLOOKUP(VLOOKUP($A110, 'E4 TB Allocation Details'!$A$18:$L$205, MATCH("Demand ID", 'E4 TB Allocation Details'!$A$18:$L$18, 0),FALSE), 'E2 Allocators'!$B$15:$W$361, MATCH('O5 Details by Class &amp; Accounts'!W$18, 'E2 Allocators'!$B$15:$W$15, 0),FALSE)*$F110)</f>
        <v>0</v>
      </c>
      <c r="X110" s="1411">
        <f>IF(ISERROR(VLOOKUP(VLOOKUP($A110, 'E4 TB Allocation Details'!$A$18:$L$205, MATCH("Demand ID", 'E4 TB Allocation Details'!$A$18:$L$18, 0),FALSE), 'E2 Allocators'!$B$15:$W$361, MATCH('O5 Details by Class &amp; Accounts'!X$18, 'E2 Allocators'!$B$15:$W$15, 0),FALSE)*$F110), 0, VLOOKUP(VLOOKUP($A110, 'E4 TB Allocation Details'!$A$18:$L$205, MATCH("Demand ID", 'E4 TB Allocation Details'!$A$18:$L$18, 0),FALSE), 'E2 Allocators'!$B$15:$W$361, MATCH('O5 Details by Class &amp; Accounts'!X$18, 'E2 Allocators'!$B$15:$W$15, 0),FALSE)*$F110)</f>
        <v>0</v>
      </c>
      <c r="Y110" s="1411">
        <f>IF(ISERROR(VLOOKUP(VLOOKUP($A110, 'E4 TB Allocation Details'!$A$18:$L$205, MATCH("Demand ID", 'E4 TB Allocation Details'!$A$18:$L$18, 0),FALSE), 'E2 Allocators'!$B$15:$W$361, MATCH('O5 Details by Class &amp; Accounts'!Y$18, 'E2 Allocators'!$B$15:$W$15, 0),FALSE)*$F110), 0, VLOOKUP(VLOOKUP($A110, 'E4 TB Allocation Details'!$A$18:$L$205, MATCH("Demand ID", 'E4 TB Allocation Details'!$A$18:$L$18, 0),FALSE), 'E2 Allocators'!$B$15:$W$361, MATCH('O5 Details by Class &amp; Accounts'!Y$18, 'E2 Allocators'!$B$15:$W$15, 0),FALSE)*$F110)</f>
        <v>0</v>
      </c>
      <c r="Z110" s="1411">
        <f>IF(ISERROR(VLOOKUP(VLOOKUP($A110, 'E4 TB Allocation Details'!$A$18:$L$205, MATCH("Demand ID", 'E4 TB Allocation Details'!$A$18:$L$18, 0),FALSE), 'E2 Allocators'!$B$15:$W$361, MATCH('O5 Details by Class &amp; Accounts'!Z$18, 'E2 Allocators'!$B$15:$W$15, 0),FALSE)*$F110), 0, VLOOKUP(VLOOKUP($A110, 'E4 TB Allocation Details'!$A$18:$L$205, MATCH("Demand ID", 'E4 TB Allocation Details'!$A$18:$L$18, 0),FALSE), 'E2 Allocators'!$B$15:$W$361, MATCH('O5 Details by Class &amp; Accounts'!Z$18, 'E2 Allocators'!$B$15:$W$15, 0),FALSE)*$F110)</f>
        <v>0</v>
      </c>
      <c r="AA110" s="1411">
        <f>IF(ISERROR(VLOOKUP(VLOOKUP($A110, 'E4 TB Allocation Details'!$A$18:$L$205, MATCH("Demand ID", 'E4 TB Allocation Details'!$A$18:$L$18, 0),FALSE), 'E2 Allocators'!$B$15:$W$361, MATCH('O5 Details by Class &amp; Accounts'!AA$18, 'E2 Allocators'!$B$15:$W$15, 0),FALSE)*$F110), 0, VLOOKUP(VLOOKUP($A110, 'E4 TB Allocation Details'!$A$18:$L$205, MATCH("Demand ID", 'E4 TB Allocation Details'!$A$18:$L$18, 0),FALSE), 'E2 Allocators'!$B$15:$W$361, MATCH('O5 Details by Class &amp; Accounts'!AA$18, 'E2 Allocators'!$B$15:$W$15, 0),FALSE)*$F110)</f>
        <v>0</v>
      </c>
      <c r="AB110" s="1411">
        <f>IF(ISERROR(VLOOKUP(VLOOKUP($A110, 'E4 TB Allocation Details'!$A$18:$L$205, MATCH("Demand ID", 'E4 TB Allocation Details'!$A$18:$L$18, 0),FALSE), 'E2 Allocators'!$B$15:$W$361, MATCH('O5 Details by Class &amp; Accounts'!AB$18, 'E2 Allocators'!$B$15:$W$15, 0),FALSE)*$F110), 0, VLOOKUP(VLOOKUP($A110, 'E4 TB Allocation Details'!$A$18:$L$205, MATCH("Demand ID", 'E4 TB Allocation Details'!$A$18:$L$18, 0),FALSE), 'E2 Allocators'!$B$15:$W$361, MATCH('O5 Details by Class &amp; Accounts'!AB$18, 'E2 Allocators'!$B$15:$W$15, 0),FALSE)*$F110)</f>
        <v>0</v>
      </c>
      <c r="AC110" s="1411">
        <f>SUM(I110:AB110)</f>
        <v>0</v>
      </c>
      <c r="AD110" s="1411">
        <f>IF(ISERROR(VLOOKUP(VLOOKUP($A110, 'E4 TB Allocation Details'!$A$18:$L$205, MATCH("Customer ID", 'E4 TB Allocation Details'!$A$18:$L$18, 0),FALSE), 'E2 Allocators'!$B$15:$W$361, MATCH('O5 Details by Class &amp; Accounts'!AD$18, 'E2 Allocators'!$B$15:$W$15, 0),FALSE)*$G110), 0, VLOOKUP(VLOOKUP($A110, 'E4 TB Allocation Details'!$A$18:$L$205, MATCH("Customer ID", 'E4 TB Allocation Details'!$A$18:$L$18, 0),FALSE), 'E2 Allocators'!$B$15:$W$361, MATCH('O5 Details by Class &amp; Accounts'!AD$18, 'E2 Allocators'!$B$15:$W$15, 0),FALSE)*$G110)</f>
        <v>0</v>
      </c>
      <c r="AE110" s="1411">
        <f>IF(ISERROR(VLOOKUP(VLOOKUP($A110, 'E4 TB Allocation Details'!$A$18:$L$205, MATCH("Customer ID", 'E4 TB Allocation Details'!$A$18:$L$18, 0),FALSE), 'E2 Allocators'!$B$15:$W$361, MATCH('O5 Details by Class &amp; Accounts'!AE$18, 'E2 Allocators'!$B$15:$W$15, 0),FALSE)*$G110), 0, VLOOKUP(VLOOKUP($A110, 'E4 TB Allocation Details'!$A$18:$L$205, MATCH("Customer ID", 'E4 TB Allocation Details'!$A$18:$L$18, 0),FALSE), 'E2 Allocators'!$B$15:$W$361, MATCH('O5 Details by Class &amp; Accounts'!AE$18, 'E2 Allocators'!$B$15:$W$15, 0),FALSE)*$G110)</f>
        <v>0</v>
      </c>
      <c r="AF110" s="1411">
        <f>IF(ISERROR(VLOOKUP(VLOOKUP($A110, 'E4 TB Allocation Details'!$A$18:$L$205, MATCH("Customer ID", 'E4 TB Allocation Details'!$A$18:$L$18, 0),FALSE), 'E2 Allocators'!$B$15:$W$361, MATCH('O5 Details by Class &amp; Accounts'!AF$18, 'E2 Allocators'!$B$15:$W$15, 0),FALSE)*$G110), 0, VLOOKUP(VLOOKUP($A110, 'E4 TB Allocation Details'!$A$18:$L$205, MATCH("Customer ID", 'E4 TB Allocation Details'!$A$18:$L$18, 0),FALSE), 'E2 Allocators'!$B$15:$W$361, MATCH('O5 Details by Class &amp; Accounts'!AF$18, 'E2 Allocators'!$B$15:$W$15, 0),FALSE)*$G110)</f>
        <v>0</v>
      </c>
      <c r="AG110" s="1411">
        <f>IF(ISERROR(VLOOKUP(VLOOKUP($A110, 'E4 TB Allocation Details'!$A$18:$L$205, MATCH("Customer ID", 'E4 TB Allocation Details'!$A$18:$L$18, 0),FALSE), 'E2 Allocators'!$B$15:$W$361, MATCH('O5 Details by Class &amp; Accounts'!AG$18, 'E2 Allocators'!$B$15:$W$15, 0),FALSE)*$G110), 0, VLOOKUP(VLOOKUP($A110, 'E4 TB Allocation Details'!$A$18:$L$205, MATCH("Customer ID", 'E4 TB Allocation Details'!$A$18:$L$18, 0),FALSE), 'E2 Allocators'!$B$15:$W$361, MATCH('O5 Details by Class &amp; Accounts'!AG$18, 'E2 Allocators'!$B$15:$W$15, 0),FALSE)*$G110)</f>
        <v>0</v>
      </c>
      <c r="AH110" s="1411">
        <f>IF(ISERROR(VLOOKUP(VLOOKUP($A110, 'E4 TB Allocation Details'!$A$18:$L$205, MATCH("Customer ID", 'E4 TB Allocation Details'!$A$18:$L$18, 0),FALSE), 'E2 Allocators'!$B$15:$W$361, MATCH('O5 Details by Class &amp; Accounts'!AH$18, 'E2 Allocators'!$B$15:$W$15, 0),FALSE)*$G110), 0, VLOOKUP(VLOOKUP($A110, 'E4 TB Allocation Details'!$A$18:$L$205, MATCH("Customer ID", 'E4 TB Allocation Details'!$A$18:$L$18, 0),FALSE), 'E2 Allocators'!$B$15:$W$361, MATCH('O5 Details by Class &amp; Accounts'!AH$18, 'E2 Allocators'!$B$15:$W$15, 0),FALSE)*$G110)</f>
        <v>0</v>
      </c>
      <c r="AI110" s="1411">
        <f>IF(ISERROR(VLOOKUP(VLOOKUP($A110, 'E4 TB Allocation Details'!$A$18:$L$205, MATCH("Customer ID", 'E4 TB Allocation Details'!$A$18:$L$18, 0),FALSE), 'E2 Allocators'!$B$15:$W$361, MATCH('O5 Details by Class &amp; Accounts'!AI$18, 'E2 Allocators'!$B$15:$W$15, 0),FALSE)*$G110), 0, VLOOKUP(VLOOKUP($A110, 'E4 TB Allocation Details'!$A$18:$L$205, MATCH("Customer ID", 'E4 TB Allocation Details'!$A$18:$L$18, 0),FALSE), 'E2 Allocators'!$B$15:$W$361, MATCH('O5 Details by Class &amp; Accounts'!AI$18, 'E2 Allocators'!$B$15:$W$15, 0),FALSE)*$G110)</f>
        <v>0</v>
      </c>
      <c r="AJ110" s="1411">
        <f>IF(ISERROR(VLOOKUP(VLOOKUP($A110, 'E4 TB Allocation Details'!$A$18:$L$205, MATCH("Customer ID", 'E4 TB Allocation Details'!$A$18:$L$18, 0),FALSE), 'E2 Allocators'!$B$15:$W$361, MATCH('O5 Details by Class &amp; Accounts'!AJ$18, 'E2 Allocators'!$B$15:$W$15, 0),FALSE)*$G110), 0, VLOOKUP(VLOOKUP($A110, 'E4 TB Allocation Details'!$A$18:$L$205, MATCH("Customer ID", 'E4 TB Allocation Details'!$A$18:$L$18, 0),FALSE), 'E2 Allocators'!$B$15:$W$361, MATCH('O5 Details by Class &amp; Accounts'!AJ$18, 'E2 Allocators'!$B$15:$W$15, 0),FALSE)*$G110)</f>
        <v>0</v>
      </c>
      <c r="AK110" s="1411">
        <f>IF(ISERROR(VLOOKUP(VLOOKUP($A110, 'E4 TB Allocation Details'!$A$18:$L$205, MATCH("Customer ID", 'E4 TB Allocation Details'!$A$18:$L$18, 0),FALSE), 'E2 Allocators'!$B$15:$W$361, MATCH('O5 Details by Class &amp; Accounts'!AK$18, 'E2 Allocators'!$B$15:$W$15, 0),FALSE)*$G110), 0, VLOOKUP(VLOOKUP($A110, 'E4 TB Allocation Details'!$A$18:$L$205, MATCH("Customer ID", 'E4 TB Allocation Details'!$A$18:$L$18, 0),FALSE), 'E2 Allocators'!$B$15:$W$361, MATCH('O5 Details by Class &amp; Accounts'!AK$18, 'E2 Allocators'!$B$15:$W$15, 0),FALSE)*$G110)</f>
        <v>0</v>
      </c>
      <c r="AL110" s="1411">
        <f>IF(ISERROR(VLOOKUP(VLOOKUP($A110, 'E4 TB Allocation Details'!$A$18:$L$205, MATCH("Customer ID", 'E4 TB Allocation Details'!$A$18:$L$18, 0),FALSE), 'E2 Allocators'!$B$15:$W$361, MATCH('O5 Details by Class &amp; Accounts'!AL$18, 'E2 Allocators'!$B$15:$W$15, 0),FALSE)*$G110), 0, VLOOKUP(VLOOKUP($A110, 'E4 TB Allocation Details'!$A$18:$L$205, MATCH("Customer ID", 'E4 TB Allocation Details'!$A$18:$L$18, 0),FALSE), 'E2 Allocators'!$B$15:$W$361, MATCH('O5 Details by Class &amp; Accounts'!AL$18, 'E2 Allocators'!$B$15:$W$15, 0),FALSE)*$G110)</f>
        <v>0</v>
      </c>
      <c r="AM110" s="1411">
        <f>IF(ISERROR(VLOOKUP(VLOOKUP($A110, 'E4 TB Allocation Details'!$A$18:$L$205, MATCH("Customer ID", 'E4 TB Allocation Details'!$A$18:$L$18, 0),FALSE), 'E2 Allocators'!$B$15:$W$361, MATCH('O5 Details by Class &amp; Accounts'!AM$18, 'E2 Allocators'!$B$15:$W$15, 0),FALSE)*$G110), 0, VLOOKUP(VLOOKUP($A110, 'E4 TB Allocation Details'!$A$18:$L$205, MATCH("Customer ID", 'E4 TB Allocation Details'!$A$18:$L$18, 0),FALSE), 'E2 Allocators'!$B$15:$W$361, MATCH('O5 Details by Class &amp; Accounts'!AM$18, 'E2 Allocators'!$B$15:$W$15, 0),FALSE)*$G110)</f>
        <v>0</v>
      </c>
      <c r="AN110" s="1411">
        <f>IF(ISERROR(VLOOKUP(VLOOKUP($A110, 'E4 TB Allocation Details'!$A$18:$L$205, MATCH("Customer ID", 'E4 TB Allocation Details'!$A$18:$L$18, 0),FALSE), 'E2 Allocators'!$B$15:$W$361, MATCH('O5 Details by Class &amp; Accounts'!AN$18, 'E2 Allocators'!$B$15:$W$15, 0),FALSE)*$G110), 0, VLOOKUP(VLOOKUP($A110, 'E4 TB Allocation Details'!$A$18:$L$205, MATCH("Customer ID", 'E4 TB Allocation Details'!$A$18:$L$18, 0),FALSE), 'E2 Allocators'!$B$15:$W$361, MATCH('O5 Details by Class &amp; Accounts'!AN$18, 'E2 Allocators'!$B$15:$W$15, 0),FALSE)*$G110)</f>
        <v>0</v>
      </c>
      <c r="AO110" s="1411">
        <f>IF(ISERROR(VLOOKUP(VLOOKUP($A110, 'E4 TB Allocation Details'!$A$18:$L$205, MATCH("Customer ID", 'E4 TB Allocation Details'!$A$18:$L$18, 0),FALSE), 'E2 Allocators'!$B$15:$W$361, MATCH('O5 Details by Class &amp; Accounts'!AO$18, 'E2 Allocators'!$B$15:$W$15, 0),FALSE)*$G110), 0, VLOOKUP(VLOOKUP($A110, 'E4 TB Allocation Details'!$A$18:$L$205, MATCH("Customer ID", 'E4 TB Allocation Details'!$A$18:$L$18, 0),FALSE), 'E2 Allocators'!$B$15:$W$361, MATCH('O5 Details by Class &amp; Accounts'!AO$18, 'E2 Allocators'!$B$15:$W$15, 0),FALSE)*$G110)</f>
        <v>0</v>
      </c>
      <c r="AP110" s="1411">
        <f>IF(ISERROR(VLOOKUP(VLOOKUP($A110, 'E4 TB Allocation Details'!$A$18:$L$205, MATCH("Customer ID", 'E4 TB Allocation Details'!$A$18:$L$18, 0),FALSE), 'E2 Allocators'!$B$15:$W$361, MATCH('O5 Details by Class &amp; Accounts'!AP$18, 'E2 Allocators'!$B$15:$W$15, 0),FALSE)*$G110), 0, VLOOKUP(VLOOKUP($A110, 'E4 TB Allocation Details'!$A$18:$L$205, MATCH("Customer ID", 'E4 TB Allocation Details'!$A$18:$L$18, 0),FALSE), 'E2 Allocators'!$B$15:$W$361, MATCH('O5 Details by Class &amp; Accounts'!AP$18, 'E2 Allocators'!$B$15:$W$15, 0),FALSE)*$G110)</f>
        <v>0</v>
      </c>
      <c r="AQ110" s="1411">
        <f>IF(ISERROR(VLOOKUP(VLOOKUP($A110, 'E4 TB Allocation Details'!$A$18:$L$205, MATCH("Customer ID", 'E4 TB Allocation Details'!$A$18:$L$18, 0),FALSE), 'E2 Allocators'!$B$15:$W$361, MATCH('O5 Details by Class &amp; Accounts'!AQ$18, 'E2 Allocators'!$B$15:$W$15, 0),FALSE)*$G110), 0, VLOOKUP(VLOOKUP($A110, 'E4 TB Allocation Details'!$A$18:$L$205, MATCH("Customer ID", 'E4 TB Allocation Details'!$A$18:$L$18, 0),FALSE), 'E2 Allocators'!$B$15:$W$361, MATCH('O5 Details by Class &amp; Accounts'!AQ$18, 'E2 Allocators'!$B$15:$W$15, 0),FALSE)*$G110)</f>
        <v>0</v>
      </c>
      <c r="AR110" s="1411">
        <f>IF(ISERROR(VLOOKUP(VLOOKUP($A110, 'E4 TB Allocation Details'!$A$18:$L$205, MATCH("Customer ID", 'E4 TB Allocation Details'!$A$18:$L$18, 0),FALSE), 'E2 Allocators'!$B$15:$W$361, MATCH('O5 Details by Class &amp; Accounts'!AR$18, 'E2 Allocators'!$B$15:$W$15, 0),FALSE)*$G110), 0, VLOOKUP(VLOOKUP($A110, 'E4 TB Allocation Details'!$A$18:$L$205, MATCH("Customer ID", 'E4 TB Allocation Details'!$A$18:$L$18, 0),FALSE), 'E2 Allocators'!$B$15:$W$361, MATCH('O5 Details by Class &amp; Accounts'!AR$18, 'E2 Allocators'!$B$15:$W$15, 0),FALSE)*$G110)</f>
        <v>0</v>
      </c>
      <c r="AS110" s="1411">
        <f>IF(ISERROR(VLOOKUP(VLOOKUP($A110, 'E4 TB Allocation Details'!$A$18:$L$205, MATCH("Customer ID", 'E4 TB Allocation Details'!$A$18:$L$18, 0),FALSE), 'E2 Allocators'!$B$15:$W$361, MATCH('O5 Details by Class &amp; Accounts'!AS$18, 'E2 Allocators'!$B$15:$W$15, 0),FALSE)*$G110), 0, VLOOKUP(VLOOKUP($A110, 'E4 TB Allocation Details'!$A$18:$L$205, MATCH("Customer ID", 'E4 TB Allocation Details'!$A$18:$L$18, 0),FALSE), 'E2 Allocators'!$B$15:$W$361, MATCH('O5 Details by Class &amp; Accounts'!AS$18, 'E2 Allocators'!$B$15:$W$15, 0),FALSE)*$G110)</f>
        <v>0</v>
      </c>
      <c r="AT110" s="1411">
        <f>IF(ISERROR(VLOOKUP(VLOOKUP($A110, 'E4 TB Allocation Details'!$A$18:$L$205, MATCH("Customer ID", 'E4 TB Allocation Details'!$A$18:$L$18, 0),FALSE), 'E2 Allocators'!$B$15:$W$361, MATCH('O5 Details by Class &amp; Accounts'!AT$18, 'E2 Allocators'!$B$15:$W$15, 0),FALSE)*$G110), 0, VLOOKUP(VLOOKUP($A110, 'E4 TB Allocation Details'!$A$18:$L$205, MATCH("Customer ID", 'E4 TB Allocation Details'!$A$18:$L$18, 0),FALSE), 'E2 Allocators'!$B$15:$W$361, MATCH('O5 Details by Class &amp; Accounts'!AT$18, 'E2 Allocators'!$B$15:$W$15, 0),FALSE)*$G110)</f>
        <v>0</v>
      </c>
      <c r="AU110" s="1411">
        <f>IF(ISERROR(VLOOKUP(VLOOKUP($A110, 'E4 TB Allocation Details'!$A$18:$L$205, MATCH("Customer ID", 'E4 TB Allocation Details'!$A$18:$L$18, 0),FALSE), 'E2 Allocators'!$B$15:$W$361, MATCH('O5 Details by Class &amp; Accounts'!AU$18, 'E2 Allocators'!$B$15:$W$15, 0),FALSE)*$G110), 0, VLOOKUP(VLOOKUP($A110, 'E4 TB Allocation Details'!$A$18:$L$205, MATCH("Customer ID", 'E4 TB Allocation Details'!$A$18:$L$18, 0),FALSE), 'E2 Allocators'!$B$15:$W$361, MATCH('O5 Details by Class &amp; Accounts'!AU$18, 'E2 Allocators'!$B$15:$W$15, 0),FALSE)*$G110)</f>
        <v>0</v>
      </c>
      <c r="AV110" s="1411">
        <f>IF(ISERROR(VLOOKUP(VLOOKUP($A110, 'E4 TB Allocation Details'!$A$18:$L$205, MATCH("Customer ID", 'E4 TB Allocation Details'!$A$18:$L$18, 0),FALSE), 'E2 Allocators'!$B$15:$W$361, MATCH('O5 Details by Class &amp; Accounts'!AV$18, 'E2 Allocators'!$B$15:$W$15, 0),FALSE)*$G110), 0, VLOOKUP(VLOOKUP($A110, 'E4 TB Allocation Details'!$A$18:$L$205, MATCH("Customer ID", 'E4 TB Allocation Details'!$A$18:$L$18, 0),FALSE), 'E2 Allocators'!$B$15:$W$361, MATCH('O5 Details by Class &amp; Accounts'!AV$18, 'E2 Allocators'!$B$15:$W$15, 0),FALSE)*$G110)</f>
        <v>0</v>
      </c>
      <c r="AW110" s="1411">
        <f>IF(ISERROR(VLOOKUP(VLOOKUP($A110, 'E4 TB Allocation Details'!$A$18:$L$205, MATCH("Customer ID", 'E4 TB Allocation Details'!$A$18:$L$18, 0),FALSE), 'E2 Allocators'!$B$15:$W$361, MATCH('O5 Details by Class &amp; Accounts'!AW$18, 'E2 Allocators'!$B$15:$W$15, 0),FALSE)*$G110), 0, VLOOKUP(VLOOKUP($A110, 'E4 TB Allocation Details'!$A$18:$L$205, MATCH("Customer ID", 'E4 TB Allocation Details'!$A$18:$L$18, 0),FALSE), 'E2 Allocators'!$B$15:$W$361, MATCH('O5 Details by Class &amp; Accounts'!AW$18, 'E2 Allocators'!$B$15:$W$15, 0),FALSE)*$G110)</f>
        <v>0</v>
      </c>
      <c r="AX110" s="1411">
        <f>SUM(AD110:AW110)</f>
        <v>0</v>
      </c>
      <c r="AY110" s="1411">
        <f>IF(ISERROR(VLOOKUP(VLOOKUP($A110, 'E4 TB Allocation Details'!$A$18:$L$205, MATCH("Misc ID", 'E4 TB Allocation Details'!$A$18:$L$18, 0),FALSE), 'E2 Allocators'!$B$15:$W$361, MATCH('O5 Details by Class &amp; Accounts'!AY$18, 'E2 Allocators'!$B$15:$W$15, 0),FALSE)*$E110), 0, VLOOKUP(VLOOKUP($A110, 'E4 TB Allocation Details'!$A$18:$L$205, MATCH("Misc ID", 'E4 TB Allocation Details'!$A$18:$L$18, 0),FALSE), 'E2 Allocators'!$B$15:$W$361, MATCH('O5 Details by Class &amp; Accounts'!AY$18, 'E2 Allocators'!$B$15:$W$15, 0),FALSE)*$E110)</f>
        <v>0</v>
      </c>
      <c r="AZ110" s="1411">
        <f>IF(ISERROR(VLOOKUP(VLOOKUP($A110, 'E4 TB Allocation Details'!$A$18:$L$205, MATCH("Misc ID", 'E4 TB Allocation Details'!$A$18:$L$18, 0),FALSE), 'E2 Allocators'!$B$15:$W$361, MATCH('O5 Details by Class &amp; Accounts'!AZ$18, 'E2 Allocators'!$B$15:$W$15, 0),FALSE)*$E110), 0, VLOOKUP(VLOOKUP($A110, 'E4 TB Allocation Details'!$A$18:$L$205, MATCH("Misc ID", 'E4 TB Allocation Details'!$A$18:$L$18, 0),FALSE), 'E2 Allocators'!$B$15:$W$361, MATCH('O5 Details by Class &amp; Accounts'!AZ$18, 'E2 Allocators'!$B$15:$W$15, 0),FALSE)*$E110)</f>
        <v>0</v>
      </c>
      <c r="BA110" s="1411">
        <f>IF(ISERROR(VLOOKUP(VLOOKUP($A110, 'E4 TB Allocation Details'!$A$18:$L$205, MATCH("Misc ID", 'E4 TB Allocation Details'!$A$18:$L$18, 0),FALSE), 'E2 Allocators'!$B$15:$W$361, MATCH('O5 Details by Class &amp; Accounts'!BA$18, 'E2 Allocators'!$B$15:$W$15, 0),FALSE)*$E110), 0, VLOOKUP(VLOOKUP($A110, 'E4 TB Allocation Details'!$A$18:$L$205, MATCH("Misc ID", 'E4 TB Allocation Details'!$A$18:$L$18, 0),FALSE), 'E2 Allocators'!$B$15:$W$361, MATCH('O5 Details by Class &amp; Accounts'!BA$18, 'E2 Allocators'!$B$15:$W$15, 0),FALSE)*$E110)</f>
        <v>0</v>
      </c>
      <c r="BB110" s="1411">
        <f>IF(ISERROR(VLOOKUP(VLOOKUP($A110, 'E4 TB Allocation Details'!$A$18:$L$205, MATCH("Misc ID", 'E4 TB Allocation Details'!$A$18:$L$18, 0),FALSE), 'E2 Allocators'!$B$15:$W$361, MATCH('O5 Details by Class &amp; Accounts'!BB$18, 'E2 Allocators'!$B$15:$W$15, 0),FALSE)*$E110), 0, VLOOKUP(VLOOKUP($A110, 'E4 TB Allocation Details'!$A$18:$L$205, MATCH("Misc ID", 'E4 TB Allocation Details'!$A$18:$L$18, 0),FALSE), 'E2 Allocators'!$B$15:$W$361, MATCH('O5 Details by Class &amp; Accounts'!BB$18, 'E2 Allocators'!$B$15:$W$15, 0),FALSE)*$E110)</f>
        <v>0</v>
      </c>
      <c r="BC110" s="1411">
        <f>IF(ISERROR(VLOOKUP(VLOOKUP($A110, 'E4 TB Allocation Details'!$A$18:$L$205, MATCH("Misc ID", 'E4 TB Allocation Details'!$A$18:$L$18, 0),FALSE), 'E2 Allocators'!$B$15:$W$361, MATCH('O5 Details by Class &amp; Accounts'!BC$18, 'E2 Allocators'!$B$15:$W$15, 0),FALSE)*$E110), 0, VLOOKUP(VLOOKUP($A110, 'E4 TB Allocation Details'!$A$18:$L$205, MATCH("Misc ID", 'E4 TB Allocation Details'!$A$18:$L$18, 0),FALSE), 'E2 Allocators'!$B$15:$W$361, MATCH('O5 Details by Class &amp; Accounts'!BC$18, 'E2 Allocators'!$B$15:$W$15, 0),FALSE)*$E110)</f>
        <v>0</v>
      </c>
      <c r="BD110" s="1411">
        <f>IF(ISERROR(VLOOKUP(VLOOKUP($A110, 'E4 TB Allocation Details'!$A$18:$L$205, MATCH("Misc ID", 'E4 TB Allocation Details'!$A$18:$L$18, 0),FALSE), 'E2 Allocators'!$B$15:$W$361, MATCH('O5 Details by Class &amp; Accounts'!BD$18, 'E2 Allocators'!$B$15:$W$15, 0),FALSE)*$E110), 0, VLOOKUP(VLOOKUP($A110, 'E4 TB Allocation Details'!$A$18:$L$205, MATCH("Misc ID", 'E4 TB Allocation Details'!$A$18:$L$18, 0),FALSE), 'E2 Allocators'!$B$15:$W$361, MATCH('O5 Details by Class &amp; Accounts'!BD$18, 'E2 Allocators'!$B$15:$W$15, 0),FALSE)*$E110)</f>
        <v>0</v>
      </c>
      <c r="BE110" s="1411">
        <f>IF(ISERROR(VLOOKUP(VLOOKUP($A110, 'E4 TB Allocation Details'!$A$18:$L$205, MATCH("Misc ID", 'E4 TB Allocation Details'!$A$18:$L$18, 0),FALSE), 'E2 Allocators'!$B$15:$W$361, MATCH('O5 Details by Class &amp; Accounts'!BE$18, 'E2 Allocators'!$B$15:$W$15, 0),FALSE)*$E110), 0, VLOOKUP(VLOOKUP($A110, 'E4 TB Allocation Details'!$A$18:$L$205, MATCH("Misc ID", 'E4 TB Allocation Details'!$A$18:$L$18, 0),FALSE), 'E2 Allocators'!$B$15:$W$361, MATCH('O5 Details by Class &amp; Accounts'!BE$18, 'E2 Allocators'!$B$15:$W$15, 0),FALSE)*$E110)</f>
        <v>0</v>
      </c>
      <c r="BF110" s="1411">
        <f>IF(ISERROR(VLOOKUP(VLOOKUP($A110, 'E4 TB Allocation Details'!$A$18:$L$205, MATCH("Misc ID", 'E4 TB Allocation Details'!$A$18:$L$18, 0),FALSE), 'E2 Allocators'!$B$15:$W$361, MATCH('O5 Details by Class &amp; Accounts'!BF$18, 'E2 Allocators'!$B$15:$W$15, 0),FALSE)*$E110), 0, VLOOKUP(VLOOKUP($A110, 'E4 TB Allocation Details'!$A$18:$L$205, MATCH("Misc ID", 'E4 TB Allocation Details'!$A$18:$L$18, 0),FALSE), 'E2 Allocators'!$B$15:$W$361, MATCH('O5 Details by Class &amp; Accounts'!BF$18, 'E2 Allocators'!$B$15:$W$15, 0),FALSE)*$E110)</f>
        <v>0</v>
      </c>
      <c r="BG110" s="1411">
        <f>IF(ISERROR(VLOOKUP(VLOOKUP($A110, 'E4 TB Allocation Details'!$A$18:$L$205, MATCH("Misc ID", 'E4 TB Allocation Details'!$A$18:$L$18, 0),FALSE), 'E2 Allocators'!$B$15:$W$361, MATCH('O5 Details by Class &amp; Accounts'!BG$18, 'E2 Allocators'!$B$15:$W$15, 0),FALSE)*$E110), 0, VLOOKUP(VLOOKUP($A110, 'E4 TB Allocation Details'!$A$18:$L$205, MATCH("Misc ID", 'E4 TB Allocation Details'!$A$18:$L$18, 0),FALSE), 'E2 Allocators'!$B$15:$W$361, MATCH('O5 Details by Class &amp; Accounts'!BG$18, 'E2 Allocators'!$B$15:$W$15, 0),FALSE)*$E110)</f>
        <v>0</v>
      </c>
      <c r="BH110" s="1411">
        <f>IF(ISERROR(VLOOKUP(VLOOKUP($A110, 'E4 TB Allocation Details'!$A$18:$L$205, MATCH("Misc ID", 'E4 TB Allocation Details'!$A$18:$L$18, 0),FALSE), 'E2 Allocators'!$B$15:$W$361, MATCH('O5 Details by Class &amp; Accounts'!BH$18, 'E2 Allocators'!$B$15:$W$15, 0),FALSE)*$E110), 0, VLOOKUP(VLOOKUP($A110, 'E4 TB Allocation Details'!$A$18:$L$205, MATCH("Misc ID", 'E4 TB Allocation Details'!$A$18:$L$18, 0),FALSE), 'E2 Allocators'!$B$15:$W$361, MATCH('O5 Details by Class &amp; Accounts'!BH$18, 'E2 Allocators'!$B$15:$W$15, 0),FALSE)*$E110)</f>
        <v>0</v>
      </c>
      <c r="BI110" s="1411">
        <f>IF(ISERROR(VLOOKUP(VLOOKUP($A110, 'E4 TB Allocation Details'!$A$18:$L$205, MATCH("Misc ID", 'E4 TB Allocation Details'!$A$18:$L$18, 0),FALSE), 'E2 Allocators'!$B$15:$W$361, MATCH('O5 Details by Class &amp; Accounts'!BI$18, 'E2 Allocators'!$B$15:$W$15, 0),FALSE)*$E110), 0, VLOOKUP(VLOOKUP($A110, 'E4 TB Allocation Details'!$A$18:$L$205, MATCH("Misc ID", 'E4 TB Allocation Details'!$A$18:$L$18, 0),FALSE), 'E2 Allocators'!$B$15:$W$361, MATCH('O5 Details by Class &amp; Accounts'!BI$18, 'E2 Allocators'!$B$15:$W$15, 0),FALSE)*$E110)</f>
        <v>0</v>
      </c>
      <c r="BJ110" s="1411">
        <f>IF(ISERROR(VLOOKUP(VLOOKUP($A110, 'E4 TB Allocation Details'!$A$18:$L$205, MATCH("Misc ID", 'E4 TB Allocation Details'!$A$18:$L$18, 0),FALSE), 'E2 Allocators'!$B$15:$W$361, MATCH('O5 Details by Class &amp; Accounts'!BJ$18, 'E2 Allocators'!$B$15:$W$15, 0),FALSE)*$E110), 0, VLOOKUP(VLOOKUP($A110, 'E4 TB Allocation Details'!$A$18:$L$205, MATCH("Misc ID", 'E4 TB Allocation Details'!$A$18:$L$18, 0),FALSE), 'E2 Allocators'!$B$15:$W$361, MATCH('O5 Details by Class &amp; Accounts'!BJ$18, 'E2 Allocators'!$B$15:$W$15, 0),FALSE)*$E110)</f>
        <v>0</v>
      </c>
      <c r="BK110" s="1411">
        <f>IF(ISERROR(VLOOKUP(VLOOKUP($A110, 'E4 TB Allocation Details'!$A$18:$L$205, MATCH("Misc ID", 'E4 TB Allocation Details'!$A$18:$L$18, 0),FALSE), 'E2 Allocators'!$B$15:$W$361, MATCH('O5 Details by Class &amp; Accounts'!BK$18, 'E2 Allocators'!$B$15:$W$15, 0),FALSE)*$E110), 0, VLOOKUP(VLOOKUP($A110, 'E4 TB Allocation Details'!$A$18:$L$205, MATCH("Misc ID", 'E4 TB Allocation Details'!$A$18:$L$18, 0),FALSE), 'E2 Allocators'!$B$15:$W$361, MATCH('O5 Details by Class &amp; Accounts'!BK$18, 'E2 Allocators'!$B$15:$W$15, 0),FALSE)*$E110)</f>
        <v>0</v>
      </c>
      <c r="BL110" s="1411">
        <f>IF(ISERROR(VLOOKUP(VLOOKUP($A110, 'E4 TB Allocation Details'!$A$18:$L$205, MATCH("Misc ID", 'E4 TB Allocation Details'!$A$18:$L$18, 0),FALSE), 'E2 Allocators'!$B$15:$W$361, MATCH('O5 Details by Class &amp; Accounts'!BL$18, 'E2 Allocators'!$B$15:$W$15, 0),FALSE)*$E110), 0, VLOOKUP(VLOOKUP($A110, 'E4 TB Allocation Details'!$A$18:$L$205, MATCH("Misc ID", 'E4 TB Allocation Details'!$A$18:$L$18, 0),FALSE), 'E2 Allocators'!$B$15:$W$361, MATCH('O5 Details by Class &amp; Accounts'!BL$18, 'E2 Allocators'!$B$15:$W$15, 0),FALSE)*$E110)</f>
        <v>0</v>
      </c>
      <c r="BM110" s="1411">
        <f>IF(ISERROR(VLOOKUP(VLOOKUP($A110, 'E4 TB Allocation Details'!$A$18:$L$205, MATCH("Misc ID", 'E4 TB Allocation Details'!$A$18:$L$18, 0),FALSE), 'E2 Allocators'!$B$15:$W$361, MATCH('O5 Details by Class &amp; Accounts'!BM$18, 'E2 Allocators'!$B$15:$W$15, 0),FALSE)*$E110), 0, VLOOKUP(VLOOKUP($A110, 'E4 TB Allocation Details'!$A$18:$L$205, MATCH("Misc ID", 'E4 TB Allocation Details'!$A$18:$L$18, 0),FALSE), 'E2 Allocators'!$B$15:$W$361, MATCH('O5 Details by Class &amp; Accounts'!BM$18, 'E2 Allocators'!$B$15:$W$15, 0),FALSE)*$E110)</f>
        <v>0</v>
      </c>
      <c r="BN110" s="1411">
        <f>IF(ISERROR(VLOOKUP(VLOOKUP($A110, 'E4 TB Allocation Details'!$A$18:$L$205, MATCH("Misc ID", 'E4 TB Allocation Details'!$A$18:$L$18, 0),FALSE), 'E2 Allocators'!$B$15:$W$361, MATCH('O5 Details by Class &amp; Accounts'!BN$18, 'E2 Allocators'!$B$15:$W$15, 0),FALSE)*$E110), 0, VLOOKUP(VLOOKUP($A110, 'E4 TB Allocation Details'!$A$18:$L$205, MATCH("Misc ID", 'E4 TB Allocation Details'!$A$18:$L$18, 0),FALSE), 'E2 Allocators'!$B$15:$W$361, MATCH('O5 Details by Class &amp; Accounts'!BN$18, 'E2 Allocators'!$B$15:$W$15, 0),FALSE)*$E110)</f>
        <v>0</v>
      </c>
      <c r="BO110" s="1411">
        <f>IF(ISERROR(VLOOKUP(VLOOKUP($A110, 'E4 TB Allocation Details'!$A$18:$L$205, MATCH("Misc ID", 'E4 TB Allocation Details'!$A$18:$L$18, 0),FALSE), 'E2 Allocators'!$B$15:$W$361, MATCH('O5 Details by Class &amp; Accounts'!BO$18, 'E2 Allocators'!$B$15:$W$15, 0),FALSE)*$E110), 0, VLOOKUP(VLOOKUP($A110, 'E4 TB Allocation Details'!$A$18:$L$205, MATCH("Misc ID", 'E4 TB Allocation Details'!$A$18:$L$18, 0),FALSE), 'E2 Allocators'!$B$15:$W$361, MATCH('O5 Details by Class &amp; Accounts'!BO$18, 'E2 Allocators'!$B$15:$W$15, 0),FALSE)*$E110)</f>
        <v>0</v>
      </c>
      <c r="BP110" s="1411">
        <f>IF(ISERROR(VLOOKUP(VLOOKUP($A110, 'E4 TB Allocation Details'!$A$18:$L$205, MATCH("Misc ID", 'E4 TB Allocation Details'!$A$18:$L$18, 0),FALSE), 'E2 Allocators'!$B$15:$W$361, MATCH('O5 Details by Class &amp; Accounts'!BP$18, 'E2 Allocators'!$B$15:$W$15, 0),FALSE)*$E110), 0, VLOOKUP(VLOOKUP($A110, 'E4 TB Allocation Details'!$A$18:$L$205, MATCH("Misc ID", 'E4 TB Allocation Details'!$A$18:$L$18, 0),FALSE), 'E2 Allocators'!$B$15:$W$361, MATCH('O5 Details by Class &amp; Accounts'!BP$18, 'E2 Allocators'!$B$15:$W$15, 0),FALSE)*$E110)</f>
        <v>0</v>
      </c>
      <c r="BQ110" s="1411">
        <f>IF(ISERROR(VLOOKUP(VLOOKUP($A110, 'E4 TB Allocation Details'!$A$18:$L$205, MATCH("Misc ID", 'E4 TB Allocation Details'!$A$18:$L$18, 0),FALSE), 'E2 Allocators'!$B$15:$W$361, MATCH('O5 Details by Class &amp; Accounts'!BQ$18, 'E2 Allocators'!$B$15:$W$15, 0),FALSE)*$E110), 0, VLOOKUP(VLOOKUP($A110, 'E4 TB Allocation Details'!$A$18:$L$205, MATCH("Misc ID", 'E4 TB Allocation Details'!$A$18:$L$18, 0),FALSE), 'E2 Allocators'!$B$15:$W$361, MATCH('O5 Details by Class &amp; Accounts'!BQ$18, 'E2 Allocators'!$B$15:$W$15, 0),FALSE)*$E110)</f>
        <v>0</v>
      </c>
      <c r="BR110" s="1411">
        <f>IF(ISERROR(VLOOKUP(VLOOKUP($A110, 'E4 TB Allocation Details'!$A$18:$L$205, MATCH("Misc ID", 'E4 TB Allocation Details'!$A$18:$L$18, 0),FALSE), 'E2 Allocators'!$B$15:$W$361, MATCH('O5 Details by Class &amp; Accounts'!BR$18, 'E2 Allocators'!$B$15:$W$15, 0),FALSE)*$E110), 0, VLOOKUP(VLOOKUP($A110, 'E4 TB Allocation Details'!$A$18:$L$205, MATCH("Misc ID", 'E4 TB Allocation Details'!$A$18:$L$18, 0),FALSE), 'E2 Allocators'!$B$15:$W$361, MATCH('O5 Details by Class &amp; Accounts'!BR$18, 'E2 Allocators'!$B$15:$W$15, 0),FALSE)*$E110)</f>
        <v>0</v>
      </c>
      <c r="BS110" s="1411">
        <f>SUM(AY110:BR110)</f>
        <v>0</v>
      </c>
      <c r="BT110" s="1411">
        <f>IF(ISERROR(VLOOKUP(VLOOKUP($A110, 'E4 TB Allocation Details'!$A$18:$L$205, MATCH("A &amp; G ID", 'E4 TB Allocation Details'!$A$18:$L$18, 0),FALSE), 'E2 Allocators'!$B$15:$W$361, MATCH('O5 Details by Class &amp; Accounts'!BT$18, 'E2 Allocators'!$B$15:$W$15, 0),FALSE)*$E110), 0, VLOOKUP(VLOOKUP($A110, 'E4 TB Allocation Details'!$A$18:$L$205, MATCH("A &amp; G ID", 'E4 TB Allocation Details'!$A$18:$L$18, 0),FALSE), 'E2 Allocators'!$B$15:$W$361, MATCH('O5 Details by Class &amp; Accounts'!BT$18, 'E2 Allocators'!$B$15:$W$15, 0),FALSE)*$E110)</f>
        <v>0</v>
      </c>
      <c r="BU110" s="1411">
        <f>IF(ISERROR(VLOOKUP(VLOOKUP($A110, 'E4 TB Allocation Details'!$A$18:$L$205, MATCH("A &amp; G ID", 'E4 TB Allocation Details'!$A$18:$L$18, 0),FALSE), 'E2 Allocators'!$B$15:$W$361, MATCH('O5 Details by Class &amp; Accounts'!BU$18, 'E2 Allocators'!$B$15:$W$15, 0),FALSE)*$E110), 0, VLOOKUP(VLOOKUP($A110, 'E4 TB Allocation Details'!$A$18:$L$205, MATCH("A &amp; G ID", 'E4 TB Allocation Details'!$A$18:$L$18, 0),FALSE), 'E2 Allocators'!$B$15:$W$361, MATCH('O5 Details by Class &amp; Accounts'!BU$18, 'E2 Allocators'!$B$15:$W$15, 0),FALSE)*$E110)</f>
        <v>0</v>
      </c>
      <c r="BV110" s="1411">
        <f>IF(ISERROR(VLOOKUP(VLOOKUP($A110, 'E4 TB Allocation Details'!$A$18:$L$205, MATCH("A &amp; G ID", 'E4 TB Allocation Details'!$A$18:$L$18, 0),FALSE), 'E2 Allocators'!$B$15:$W$361, MATCH('O5 Details by Class &amp; Accounts'!BV$18, 'E2 Allocators'!$B$15:$W$15, 0),FALSE)*$E110), 0, VLOOKUP(VLOOKUP($A110, 'E4 TB Allocation Details'!$A$18:$L$205, MATCH("A &amp; G ID", 'E4 TB Allocation Details'!$A$18:$L$18, 0),FALSE), 'E2 Allocators'!$B$15:$W$361, MATCH('O5 Details by Class &amp; Accounts'!BV$18, 'E2 Allocators'!$B$15:$W$15, 0),FALSE)*$E110)</f>
        <v>0</v>
      </c>
      <c r="BW110" s="1411">
        <f>IF(ISERROR(VLOOKUP(VLOOKUP($A110, 'E4 TB Allocation Details'!$A$18:$L$205, MATCH("A &amp; G ID", 'E4 TB Allocation Details'!$A$18:$L$18, 0),FALSE), 'E2 Allocators'!$B$15:$W$361, MATCH('O5 Details by Class &amp; Accounts'!BW$18, 'E2 Allocators'!$B$15:$W$15, 0),FALSE)*$E110), 0, VLOOKUP(VLOOKUP($A110, 'E4 TB Allocation Details'!$A$18:$L$205, MATCH("A &amp; G ID", 'E4 TB Allocation Details'!$A$18:$L$18, 0),FALSE), 'E2 Allocators'!$B$15:$W$361, MATCH('O5 Details by Class &amp; Accounts'!BW$18, 'E2 Allocators'!$B$15:$W$15, 0),FALSE)*$E110)</f>
        <v>0</v>
      </c>
      <c r="BX110" s="1411">
        <f>IF(ISERROR(VLOOKUP(VLOOKUP($A110, 'E4 TB Allocation Details'!$A$18:$L$205, MATCH("A &amp; G ID", 'E4 TB Allocation Details'!$A$18:$L$18, 0),FALSE), 'E2 Allocators'!$B$15:$W$361, MATCH('O5 Details by Class &amp; Accounts'!BX$18, 'E2 Allocators'!$B$15:$W$15, 0),FALSE)*$E110), 0, VLOOKUP(VLOOKUP($A110, 'E4 TB Allocation Details'!$A$18:$L$205, MATCH("A &amp; G ID", 'E4 TB Allocation Details'!$A$18:$L$18, 0),FALSE), 'E2 Allocators'!$B$15:$W$361, MATCH('O5 Details by Class &amp; Accounts'!BX$18, 'E2 Allocators'!$B$15:$W$15, 0),FALSE)*$E110)</f>
        <v>0</v>
      </c>
      <c r="BY110" s="1411">
        <f>IF(ISERROR(VLOOKUP(VLOOKUP($A110, 'E4 TB Allocation Details'!$A$18:$L$205, MATCH("A &amp; G ID", 'E4 TB Allocation Details'!$A$18:$L$18, 0),FALSE), 'E2 Allocators'!$B$15:$W$361, MATCH('O5 Details by Class &amp; Accounts'!BY$18, 'E2 Allocators'!$B$15:$W$15, 0),FALSE)*$E110), 0, VLOOKUP(VLOOKUP($A110, 'E4 TB Allocation Details'!$A$18:$L$205, MATCH("A &amp; G ID", 'E4 TB Allocation Details'!$A$18:$L$18, 0),FALSE), 'E2 Allocators'!$B$15:$W$361, MATCH('O5 Details by Class &amp; Accounts'!BY$18, 'E2 Allocators'!$B$15:$W$15, 0),FALSE)*$E110)</f>
        <v>0</v>
      </c>
      <c r="BZ110" s="1411">
        <f>IF(ISERROR(VLOOKUP(VLOOKUP($A110, 'E4 TB Allocation Details'!$A$18:$L$205, MATCH("A &amp; G ID", 'E4 TB Allocation Details'!$A$18:$L$18, 0),FALSE), 'E2 Allocators'!$B$15:$W$361, MATCH('O5 Details by Class &amp; Accounts'!BZ$18, 'E2 Allocators'!$B$15:$W$15, 0),FALSE)*$E110), 0, VLOOKUP(VLOOKUP($A110, 'E4 TB Allocation Details'!$A$18:$L$205, MATCH("A &amp; G ID", 'E4 TB Allocation Details'!$A$18:$L$18, 0),FALSE), 'E2 Allocators'!$B$15:$W$361, MATCH('O5 Details by Class &amp; Accounts'!BZ$18, 'E2 Allocators'!$B$15:$W$15, 0),FALSE)*$E110)</f>
        <v>0</v>
      </c>
      <c r="CA110" s="1411">
        <f>IF(ISERROR(VLOOKUP(VLOOKUP($A110, 'E4 TB Allocation Details'!$A$18:$L$205, MATCH("A &amp; G ID", 'E4 TB Allocation Details'!$A$18:$L$18, 0),FALSE), 'E2 Allocators'!$B$15:$W$361, MATCH('O5 Details by Class &amp; Accounts'!CA$18, 'E2 Allocators'!$B$15:$W$15, 0),FALSE)*$E110), 0, VLOOKUP(VLOOKUP($A110, 'E4 TB Allocation Details'!$A$18:$L$205, MATCH("A &amp; G ID", 'E4 TB Allocation Details'!$A$18:$L$18, 0),FALSE), 'E2 Allocators'!$B$15:$W$361, MATCH('O5 Details by Class &amp; Accounts'!CA$18, 'E2 Allocators'!$B$15:$W$15, 0),FALSE)*$E110)</f>
        <v>0</v>
      </c>
      <c r="CB110" s="1411">
        <f>IF(ISERROR(VLOOKUP(VLOOKUP($A110, 'E4 TB Allocation Details'!$A$18:$L$205, MATCH("A &amp; G ID", 'E4 TB Allocation Details'!$A$18:$L$18, 0),FALSE), 'E2 Allocators'!$B$15:$W$361, MATCH('O5 Details by Class &amp; Accounts'!CB$18, 'E2 Allocators'!$B$15:$W$15, 0),FALSE)*$E110), 0, VLOOKUP(VLOOKUP($A110, 'E4 TB Allocation Details'!$A$18:$L$205, MATCH("A &amp; G ID", 'E4 TB Allocation Details'!$A$18:$L$18, 0),FALSE), 'E2 Allocators'!$B$15:$W$361, MATCH('O5 Details by Class &amp; Accounts'!CB$18, 'E2 Allocators'!$B$15:$W$15, 0),FALSE)*$E110)</f>
        <v>0</v>
      </c>
      <c r="CC110" s="1411">
        <f>IF(ISERROR(VLOOKUP(VLOOKUP($A110, 'E4 TB Allocation Details'!$A$18:$L$205, MATCH("A &amp; G ID", 'E4 TB Allocation Details'!$A$18:$L$18, 0),FALSE), 'E2 Allocators'!$B$15:$W$361, MATCH('O5 Details by Class &amp; Accounts'!CC$18, 'E2 Allocators'!$B$15:$W$15, 0),FALSE)*$E110), 0, VLOOKUP(VLOOKUP($A110, 'E4 TB Allocation Details'!$A$18:$L$205, MATCH("A &amp; G ID", 'E4 TB Allocation Details'!$A$18:$L$18, 0),FALSE), 'E2 Allocators'!$B$15:$W$361, MATCH('O5 Details by Class &amp; Accounts'!CC$18, 'E2 Allocators'!$B$15:$W$15, 0),FALSE)*$E110)</f>
        <v>0</v>
      </c>
      <c r="CD110" s="1411">
        <f>IF(ISERROR(VLOOKUP(VLOOKUP($A110, 'E4 TB Allocation Details'!$A$18:$L$205, MATCH("A &amp; G ID", 'E4 TB Allocation Details'!$A$18:$L$18, 0),FALSE), 'E2 Allocators'!$B$15:$W$361, MATCH('O5 Details by Class &amp; Accounts'!CD$18, 'E2 Allocators'!$B$15:$W$15, 0),FALSE)*$E110), 0, VLOOKUP(VLOOKUP($A110, 'E4 TB Allocation Details'!$A$18:$L$205, MATCH("A &amp; G ID", 'E4 TB Allocation Details'!$A$18:$L$18, 0),FALSE), 'E2 Allocators'!$B$15:$W$361, MATCH('O5 Details by Class &amp; Accounts'!CD$18, 'E2 Allocators'!$B$15:$W$15, 0),FALSE)*$E110)</f>
        <v>0</v>
      </c>
      <c r="CE110" s="1411">
        <f>IF(ISERROR(VLOOKUP(VLOOKUP($A110, 'E4 TB Allocation Details'!$A$18:$L$205, MATCH("A &amp; G ID", 'E4 TB Allocation Details'!$A$18:$L$18, 0),FALSE), 'E2 Allocators'!$B$15:$W$361, MATCH('O5 Details by Class &amp; Accounts'!CE$18, 'E2 Allocators'!$B$15:$W$15, 0),FALSE)*$E110), 0, VLOOKUP(VLOOKUP($A110, 'E4 TB Allocation Details'!$A$18:$L$205, MATCH("A &amp; G ID", 'E4 TB Allocation Details'!$A$18:$L$18, 0),FALSE), 'E2 Allocators'!$B$15:$W$361, MATCH('O5 Details by Class &amp; Accounts'!CE$18, 'E2 Allocators'!$B$15:$W$15, 0),FALSE)*$E110)</f>
        <v>0</v>
      </c>
      <c r="CF110" s="1411">
        <f>IF(ISERROR(VLOOKUP(VLOOKUP($A110, 'E4 TB Allocation Details'!$A$18:$L$205, MATCH("A &amp; G ID", 'E4 TB Allocation Details'!$A$18:$L$18, 0),FALSE), 'E2 Allocators'!$B$15:$W$361, MATCH('O5 Details by Class &amp; Accounts'!CF$18, 'E2 Allocators'!$B$15:$W$15, 0),FALSE)*$E110), 0, VLOOKUP(VLOOKUP($A110, 'E4 TB Allocation Details'!$A$18:$L$205, MATCH("A &amp; G ID", 'E4 TB Allocation Details'!$A$18:$L$18, 0),FALSE), 'E2 Allocators'!$B$15:$W$361, MATCH('O5 Details by Class &amp; Accounts'!CF$18, 'E2 Allocators'!$B$15:$W$15, 0),FALSE)*$E110)</f>
        <v>0</v>
      </c>
      <c r="CG110" s="1411">
        <f>IF(ISERROR(VLOOKUP(VLOOKUP($A110, 'E4 TB Allocation Details'!$A$18:$L$205, MATCH("A &amp; G ID", 'E4 TB Allocation Details'!$A$18:$L$18, 0),FALSE), 'E2 Allocators'!$B$15:$W$361, MATCH('O5 Details by Class &amp; Accounts'!CG$18, 'E2 Allocators'!$B$15:$W$15, 0),FALSE)*$E110), 0, VLOOKUP(VLOOKUP($A110, 'E4 TB Allocation Details'!$A$18:$L$205, MATCH("A &amp; G ID", 'E4 TB Allocation Details'!$A$18:$L$18, 0),FALSE), 'E2 Allocators'!$B$15:$W$361, MATCH('O5 Details by Class &amp; Accounts'!CG$18, 'E2 Allocators'!$B$15:$W$15, 0),FALSE)*$E110)</f>
        <v>0</v>
      </c>
      <c r="CH110" s="1411">
        <f>IF(ISERROR(VLOOKUP(VLOOKUP($A110, 'E4 TB Allocation Details'!$A$18:$L$205, MATCH("A &amp; G ID", 'E4 TB Allocation Details'!$A$18:$L$18, 0),FALSE), 'E2 Allocators'!$B$15:$W$361, MATCH('O5 Details by Class &amp; Accounts'!CH$18, 'E2 Allocators'!$B$15:$W$15, 0),FALSE)*$E110), 0, VLOOKUP(VLOOKUP($A110, 'E4 TB Allocation Details'!$A$18:$L$205, MATCH("A &amp; G ID", 'E4 TB Allocation Details'!$A$18:$L$18, 0),FALSE), 'E2 Allocators'!$B$15:$W$361, MATCH('O5 Details by Class &amp; Accounts'!CH$18, 'E2 Allocators'!$B$15:$W$15, 0),FALSE)*$E110)</f>
        <v>0</v>
      </c>
      <c r="CI110" s="1411">
        <f>IF(ISERROR(VLOOKUP(VLOOKUP($A110, 'E4 TB Allocation Details'!$A$18:$L$205, MATCH("A &amp; G ID", 'E4 TB Allocation Details'!$A$18:$L$18, 0),FALSE), 'E2 Allocators'!$B$15:$W$361, MATCH('O5 Details by Class &amp; Accounts'!CI$18, 'E2 Allocators'!$B$15:$W$15, 0),FALSE)*$E110), 0, VLOOKUP(VLOOKUP($A110, 'E4 TB Allocation Details'!$A$18:$L$205, MATCH("A &amp; G ID", 'E4 TB Allocation Details'!$A$18:$L$18, 0),FALSE), 'E2 Allocators'!$B$15:$W$361, MATCH('O5 Details by Class &amp; Accounts'!CI$18, 'E2 Allocators'!$B$15:$W$15, 0),FALSE)*$E110)</f>
        <v>0</v>
      </c>
      <c r="CJ110" s="1411">
        <f>IF(ISERROR(VLOOKUP(VLOOKUP($A110, 'E4 TB Allocation Details'!$A$18:$L$205, MATCH("A &amp; G ID", 'E4 TB Allocation Details'!$A$18:$L$18, 0),FALSE), 'E2 Allocators'!$B$15:$W$361, MATCH('O5 Details by Class &amp; Accounts'!CJ$18, 'E2 Allocators'!$B$15:$W$15, 0),FALSE)*$E110), 0, VLOOKUP(VLOOKUP($A110, 'E4 TB Allocation Details'!$A$18:$L$205, MATCH("A &amp; G ID", 'E4 TB Allocation Details'!$A$18:$L$18, 0),FALSE), 'E2 Allocators'!$B$15:$W$361, MATCH('O5 Details by Class &amp; Accounts'!CJ$18, 'E2 Allocators'!$B$15:$W$15, 0),FALSE)*$E110)</f>
        <v>0</v>
      </c>
      <c r="CK110" s="1411">
        <f>IF(ISERROR(VLOOKUP(VLOOKUP($A110, 'E4 TB Allocation Details'!$A$18:$L$205, MATCH("A &amp; G ID", 'E4 TB Allocation Details'!$A$18:$L$18, 0),FALSE), 'E2 Allocators'!$B$15:$W$361, MATCH('O5 Details by Class &amp; Accounts'!CK$18, 'E2 Allocators'!$B$15:$W$15, 0),FALSE)*$E110), 0, VLOOKUP(VLOOKUP($A110, 'E4 TB Allocation Details'!$A$18:$L$205, MATCH("A &amp; G ID", 'E4 TB Allocation Details'!$A$18:$L$18, 0),FALSE), 'E2 Allocators'!$B$15:$W$361, MATCH('O5 Details by Class &amp; Accounts'!CK$18, 'E2 Allocators'!$B$15:$W$15, 0),FALSE)*$E110)</f>
        <v>0</v>
      </c>
      <c r="CL110" s="1411">
        <f>IF(ISERROR(VLOOKUP(VLOOKUP($A110, 'E4 TB Allocation Details'!$A$18:$L$205, MATCH("A &amp; G ID", 'E4 TB Allocation Details'!$A$18:$L$18, 0),FALSE), 'E2 Allocators'!$B$15:$W$361, MATCH('O5 Details by Class &amp; Accounts'!CL$18, 'E2 Allocators'!$B$15:$W$15, 0),FALSE)*$E110), 0, VLOOKUP(VLOOKUP($A110, 'E4 TB Allocation Details'!$A$18:$L$205, MATCH("A &amp; G ID", 'E4 TB Allocation Details'!$A$18:$L$18, 0),FALSE), 'E2 Allocators'!$B$15:$W$361, MATCH('O5 Details by Class &amp; Accounts'!CL$18, 'E2 Allocators'!$B$15:$W$15, 0),FALSE)*$E110)</f>
        <v>0</v>
      </c>
      <c r="CM110" s="1411">
        <f>IF(ISERROR(VLOOKUP(VLOOKUP($A110, 'E4 TB Allocation Details'!$A$18:$L$205, MATCH("A &amp; G ID", 'E4 TB Allocation Details'!$A$18:$L$18, 0),FALSE), 'E2 Allocators'!$B$15:$W$361, MATCH('O5 Details by Class &amp; Accounts'!CM$18, 'E2 Allocators'!$B$15:$W$15, 0),FALSE)*$E110), 0, VLOOKUP(VLOOKUP($A110, 'E4 TB Allocation Details'!$A$18:$L$205, MATCH("A &amp; G ID", 'E4 TB Allocation Details'!$A$18:$L$18, 0),FALSE), 'E2 Allocators'!$B$15:$W$361, MATCH('O5 Details by Class &amp; Accounts'!CM$18, 'E2 Allocators'!$B$15:$W$15, 0),FALSE)*$E110)</f>
        <v>0</v>
      </c>
      <c r="CN110" s="1411">
        <f>SUM(BT110:CM110)</f>
        <v>0</v>
      </c>
      <c r="CO110" s="1791">
        <f t="shared" si="23"/>
        <v>0</v>
      </c>
      <c r="CQ110" s="2086" t="s">
        <v>401</v>
      </c>
    </row>
    <row r="111" spans="1:95" s="80" customFormat="1" ht="12.75">
      <c r="A111" s="1179">
        <v>4395</v>
      </c>
      <c r="B111" s="1180" t="s">
        <v>773</v>
      </c>
      <c r="C111" s="1788">
        <f>IF(ISERROR(VLOOKUP($A111,'I3 TB Data'!$A$23:$H$458,MATCH('O5 Details by Class &amp; Accounts'!$C$18, 'I3 TB Data'!$A$23:$H$23,0),0)), 0, VLOOKUP($A111,'I3 TB Data'!$A$23:$H$458,MATCH('O5 Details by Class &amp; Accounts'!$C$18,'I3 TB Data'!$A$23:$H$23,0),0))</f>
        <v>0</v>
      </c>
      <c r="D111" s="1789"/>
      <c r="E111" s="1788">
        <f t="shared" si="17"/>
        <v>0</v>
      </c>
      <c r="F111" s="1790">
        <f>IF(ISERROR(VLOOKUP($A111, 'E1 Categorization'!A33:E122, MATCH("Customer Component", 'E1 Categorization'!$A$33:$E$33,0), 0)), 0, IF(VLOOKUP($A111, 'E1 Categorization'!A33:E122, MATCH("Customer Component", 'E1 Categorization'!$A$33:$E$33,0), 0)=0, 'O5 Details by Class &amp; Accounts'!$E111, IF(AND(VLOOKUP($A111, 'E1 Categorization'!A33:E122, MATCH("Customer Component", 'E1 Categorization'!$A$33:$E$33,0), 0) &gt;0, VLOOKUP($A111, 'E1 Categorization'!A33:E122, MATCH("Customer Component", 'E1 Categorization'!$A$33:$E$33,0), 0)&lt;1), 'O5 Details by Class &amp; Accounts'!$E111*(1-VLOOKUP($A111, 'E1 Categorization'!A33:E122, MATCH("Customer Component", 'E1 Categorization'!$A$33:$E$33,0), 0)), 0)))</f>
        <v>0</v>
      </c>
      <c r="G111" s="1790">
        <f>IF(ISERROR(VLOOKUP($A111, 'E1 Categorization'!A33:E122, MATCH("Customer Component", 'E1 Categorization'!$A$33:$E$33,0), 0)),0, IF(VLOOKUP($A111, 'E1 Categorization'!A33:E122, MATCH("Customer Component", 'E1 Categorization'!$A$33:$E$33,0), 0)=0, 0, IF(AND(VLOOKUP($A111, 'E1 Categorization'!A33:E122, MATCH("Customer Component", 'E1 Categorization'!$A$33:$E$33,0), 0) &gt;0, VLOOKUP($A111, 'E1 Categorization'!A33:E122, MATCH("Customer Component", 'E1 Categorization'!$A$33:$E$33,0), 0)&lt;1), 'O5 Details by Class &amp; Accounts'!$E111*(VLOOKUP($A111, 'E1 Categorization'!A33:E122, MATCH("Customer Component", 'E1 Categorization'!$A$33:$E$33,0), 0)), 'O5 Details by Class &amp; Accounts'!$E111)))</f>
        <v>0</v>
      </c>
      <c r="H111" s="1411">
        <f>F111+G111</f>
        <v>0</v>
      </c>
      <c r="I111" s="1411">
        <f>IF(ISERROR(VLOOKUP(VLOOKUP($A111, 'E4 TB Allocation Details'!$A$18:$L$205, MATCH("Demand ID", 'E4 TB Allocation Details'!$A$18:$L$18, 0),FALSE), 'E2 Allocators'!$B$15:$W$361, MATCH('O5 Details by Class &amp; Accounts'!I$18, 'E2 Allocators'!$B$15:$W$15, 0),FALSE)*$F111), 0, VLOOKUP(VLOOKUP($A111, 'E4 TB Allocation Details'!$A$18:$L$205, MATCH("Demand ID", 'E4 TB Allocation Details'!$A$18:$L$18, 0),FALSE), 'E2 Allocators'!$B$15:$W$361, MATCH('O5 Details by Class &amp; Accounts'!I$18, 'E2 Allocators'!$B$15:$W$15, 0),FALSE)*$F111)</f>
        <v>0</v>
      </c>
      <c r="J111" s="1411">
        <f>IF(ISERROR(VLOOKUP(VLOOKUP($A111, 'E4 TB Allocation Details'!$A$18:$L$205, MATCH("Demand ID", 'E4 TB Allocation Details'!$A$18:$L$18, 0),FALSE), 'E2 Allocators'!$B$15:$W$361, MATCH('O5 Details by Class &amp; Accounts'!J$18, 'E2 Allocators'!$B$15:$W$15, 0),FALSE)*$F111), 0, VLOOKUP(VLOOKUP($A111, 'E4 TB Allocation Details'!$A$18:$L$205, MATCH("Demand ID", 'E4 TB Allocation Details'!$A$18:$L$18, 0),FALSE), 'E2 Allocators'!$B$15:$W$361, MATCH('O5 Details by Class &amp; Accounts'!J$18, 'E2 Allocators'!$B$15:$W$15, 0),FALSE)*$F111)</f>
        <v>0</v>
      </c>
      <c r="K111" s="1411">
        <f>IF(ISERROR(VLOOKUP(VLOOKUP($A111, 'E4 TB Allocation Details'!$A$18:$L$205, MATCH("Demand ID", 'E4 TB Allocation Details'!$A$18:$L$18, 0),FALSE), 'E2 Allocators'!$B$15:$W$361, MATCH('O5 Details by Class &amp; Accounts'!K$18, 'E2 Allocators'!$B$15:$W$15, 0),FALSE)*$F111), 0, VLOOKUP(VLOOKUP($A111, 'E4 TB Allocation Details'!$A$18:$L$205, MATCH("Demand ID", 'E4 TB Allocation Details'!$A$18:$L$18, 0),FALSE), 'E2 Allocators'!$B$15:$W$361, MATCH('O5 Details by Class &amp; Accounts'!K$18, 'E2 Allocators'!$B$15:$W$15, 0),FALSE)*$F111)</f>
        <v>0</v>
      </c>
      <c r="L111" s="1411">
        <f>IF(ISERROR(VLOOKUP(VLOOKUP($A111, 'E4 TB Allocation Details'!$A$18:$L$205, MATCH("Demand ID", 'E4 TB Allocation Details'!$A$18:$L$18, 0),FALSE), 'E2 Allocators'!$B$15:$W$361, MATCH('O5 Details by Class &amp; Accounts'!L$18, 'E2 Allocators'!$B$15:$W$15, 0),FALSE)*$F111), 0, VLOOKUP(VLOOKUP($A111, 'E4 TB Allocation Details'!$A$18:$L$205, MATCH("Demand ID", 'E4 TB Allocation Details'!$A$18:$L$18, 0),FALSE), 'E2 Allocators'!$B$15:$W$361, MATCH('O5 Details by Class &amp; Accounts'!L$18, 'E2 Allocators'!$B$15:$W$15, 0),FALSE)*$F111)</f>
        <v>0</v>
      </c>
      <c r="M111" s="1411">
        <f>IF(ISERROR(VLOOKUP(VLOOKUP($A111, 'E4 TB Allocation Details'!$A$18:$L$205, MATCH("Demand ID", 'E4 TB Allocation Details'!$A$18:$L$18, 0),FALSE), 'E2 Allocators'!$B$15:$W$361, MATCH('O5 Details by Class &amp; Accounts'!M$18, 'E2 Allocators'!$B$15:$W$15, 0),FALSE)*$F111), 0, VLOOKUP(VLOOKUP($A111, 'E4 TB Allocation Details'!$A$18:$L$205, MATCH("Demand ID", 'E4 TB Allocation Details'!$A$18:$L$18, 0),FALSE), 'E2 Allocators'!$B$15:$W$361, MATCH('O5 Details by Class &amp; Accounts'!M$18, 'E2 Allocators'!$B$15:$W$15, 0),FALSE)*$F111)</f>
        <v>0</v>
      </c>
      <c r="N111" s="1411">
        <f>IF(ISERROR(VLOOKUP(VLOOKUP($A111, 'E4 TB Allocation Details'!$A$18:$L$205, MATCH("Demand ID", 'E4 TB Allocation Details'!$A$18:$L$18, 0),FALSE), 'E2 Allocators'!$B$15:$W$361, MATCH('O5 Details by Class &amp; Accounts'!N$18, 'E2 Allocators'!$B$15:$W$15, 0),FALSE)*$F111), 0, VLOOKUP(VLOOKUP($A111, 'E4 TB Allocation Details'!$A$18:$L$205, MATCH("Demand ID", 'E4 TB Allocation Details'!$A$18:$L$18, 0),FALSE), 'E2 Allocators'!$B$15:$W$361, MATCH('O5 Details by Class &amp; Accounts'!N$18, 'E2 Allocators'!$B$15:$W$15, 0),FALSE)*$F111)</f>
        <v>0</v>
      </c>
      <c r="O111" s="1411">
        <f>IF(ISERROR(VLOOKUP(VLOOKUP($A111, 'E4 TB Allocation Details'!$A$18:$L$205, MATCH("Demand ID", 'E4 TB Allocation Details'!$A$18:$L$18, 0),FALSE), 'E2 Allocators'!$B$15:$W$361, MATCH('O5 Details by Class &amp; Accounts'!O$18, 'E2 Allocators'!$B$15:$W$15, 0),FALSE)*$F111), 0, VLOOKUP(VLOOKUP($A111, 'E4 TB Allocation Details'!$A$18:$L$205, MATCH("Demand ID", 'E4 TB Allocation Details'!$A$18:$L$18, 0),FALSE), 'E2 Allocators'!$B$15:$W$361, MATCH('O5 Details by Class &amp; Accounts'!O$18, 'E2 Allocators'!$B$15:$W$15, 0),FALSE)*$F111)</f>
        <v>0</v>
      </c>
      <c r="P111" s="1411">
        <f>IF(ISERROR(VLOOKUP(VLOOKUP($A111, 'E4 TB Allocation Details'!$A$18:$L$205, MATCH("Demand ID", 'E4 TB Allocation Details'!$A$18:$L$18, 0),FALSE), 'E2 Allocators'!$B$15:$W$361, MATCH('O5 Details by Class &amp; Accounts'!P$18, 'E2 Allocators'!$B$15:$W$15, 0),FALSE)*$F111), 0, VLOOKUP(VLOOKUP($A111, 'E4 TB Allocation Details'!$A$18:$L$205, MATCH("Demand ID", 'E4 TB Allocation Details'!$A$18:$L$18, 0),FALSE), 'E2 Allocators'!$B$15:$W$361, MATCH('O5 Details by Class &amp; Accounts'!P$18, 'E2 Allocators'!$B$15:$W$15, 0),FALSE)*$F111)</f>
        <v>0</v>
      </c>
      <c r="Q111" s="1411">
        <f>IF(ISERROR(VLOOKUP(VLOOKUP($A111, 'E4 TB Allocation Details'!$A$18:$L$205, MATCH("Demand ID", 'E4 TB Allocation Details'!$A$18:$L$18, 0),FALSE), 'E2 Allocators'!$B$15:$W$361, MATCH('O5 Details by Class &amp; Accounts'!Q$18, 'E2 Allocators'!$B$15:$W$15, 0),FALSE)*$F111), 0, VLOOKUP(VLOOKUP($A111, 'E4 TB Allocation Details'!$A$18:$L$205, MATCH("Demand ID", 'E4 TB Allocation Details'!$A$18:$L$18, 0),FALSE), 'E2 Allocators'!$B$15:$W$361, MATCH('O5 Details by Class &amp; Accounts'!Q$18, 'E2 Allocators'!$B$15:$W$15, 0),FALSE)*$F111)</f>
        <v>0</v>
      </c>
      <c r="R111" s="1411">
        <f>IF(ISERROR(VLOOKUP(VLOOKUP($A111, 'E4 TB Allocation Details'!$A$18:$L$205, MATCH("Demand ID", 'E4 TB Allocation Details'!$A$18:$L$18, 0),FALSE), 'E2 Allocators'!$B$15:$W$361, MATCH('O5 Details by Class &amp; Accounts'!R$18, 'E2 Allocators'!$B$15:$W$15, 0),FALSE)*$F111), 0, VLOOKUP(VLOOKUP($A111, 'E4 TB Allocation Details'!$A$18:$L$205, MATCH("Demand ID", 'E4 TB Allocation Details'!$A$18:$L$18, 0),FALSE), 'E2 Allocators'!$B$15:$W$361, MATCH('O5 Details by Class &amp; Accounts'!R$18, 'E2 Allocators'!$B$15:$W$15, 0),FALSE)*$F111)</f>
        <v>0</v>
      </c>
      <c r="S111" s="1411">
        <f>IF(ISERROR(VLOOKUP(VLOOKUP($A111, 'E4 TB Allocation Details'!$A$18:$L$205, MATCH("Demand ID", 'E4 TB Allocation Details'!$A$18:$L$18, 0),FALSE), 'E2 Allocators'!$B$15:$W$361, MATCH('O5 Details by Class &amp; Accounts'!S$18, 'E2 Allocators'!$B$15:$W$15, 0),FALSE)*$F111), 0, VLOOKUP(VLOOKUP($A111, 'E4 TB Allocation Details'!$A$18:$L$205, MATCH("Demand ID", 'E4 TB Allocation Details'!$A$18:$L$18, 0),FALSE), 'E2 Allocators'!$B$15:$W$361, MATCH('O5 Details by Class &amp; Accounts'!S$18, 'E2 Allocators'!$B$15:$W$15, 0),FALSE)*$F111)</f>
        <v>0</v>
      </c>
      <c r="T111" s="1411">
        <f>IF(ISERROR(VLOOKUP(VLOOKUP($A111, 'E4 TB Allocation Details'!$A$18:$L$205, MATCH("Demand ID", 'E4 TB Allocation Details'!$A$18:$L$18, 0),FALSE), 'E2 Allocators'!$B$15:$W$361, MATCH('O5 Details by Class &amp; Accounts'!T$18, 'E2 Allocators'!$B$15:$W$15, 0),FALSE)*$F111), 0, VLOOKUP(VLOOKUP($A111, 'E4 TB Allocation Details'!$A$18:$L$205, MATCH("Demand ID", 'E4 TB Allocation Details'!$A$18:$L$18, 0),FALSE), 'E2 Allocators'!$B$15:$W$361, MATCH('O5 Details by Class &amp; Accounts'!T$18, 'E2 Allocators'!$B$15:$W$15, 0),FALSE)*$F111)</f>
        <v>0</v>
      </c>
      <c r="U111" s="1411">
        <f>IF(ISERROR(VLOOKUP(VLOOKUP($A111, 'E4 TB Allocation Details'!$A$18:$L$205, MATCH("Demand ID", 'E4 TB Allocation Details'!$A$18:$L$18, 0),FALSE), 'E2 Allocators'!$B$15:$W$361, MATCH('O5 Details by Class &amp; Accounts'!U$18, 'E2 Allocators'!$B$15:$W$15, 0),FALSE)*$F111), 0, VLOOKUP(VLOOKUP($A111, 'E4 TB Allocation Details'!$A$18:$L$205, MATCH("Demand ID", 'E4 TB Allocation Details'!$A$18:$L$18, 0),FALSE), 'E2 Allocators'!$B$15:$W$361, MATCH('O5 Details by Class &amp; Accounts'!U$18, 'E2 Allocators'!$B$15:$W$15, 0),FALSE)*$F111)</f>
        <v>0</v>
      </c>
      <c r="V111" s="1411">
        <f>IF(ISERROR(VLOOKUP(VLOOKUP($A111, 'E4 TB Allocation Details'!$A$18:$L$205, MATCH("Demand ID", 'E4 TB Allocation Details'!$A$18:$L$18, 0),FALSE), 'E2 Allocators'!$B$15:$W$361, MATCH('O5 Details by Class &amp; Accounts'!V$18, 'E2 Allocators'!$B$15:$W$15, 0),FALSE)*$F111), 0, VLOOKUP(VLOOKUP($A111, 'E4 TB Allocation Details'!$A$18:$L$205, MATCH("Demand ID", 'E4 TB Allocation Details'!$A$18:$L$18, 0),FALSE), 'E2 Allocators'!$B$15:$W$361, MATCH('O5 Details by Class &amp; Accounts'!V$18, 'E2 Allocators'!$B$15:$W$15, 0),FALSE)*$F111)</f>
        <v>0</v>
      </c>
      <c r="W111" s="1411">
        <f>IF(ISERROR(VLOOKUP(VLOOKUP($A111, 'E4 TB Allocation Details'!$A$18:$L$205, MATCH("Demand ID", 'E4 TB Allocation Details'!$A$18:$L$18, 0),FALSE), 'E2 Allocators'!$B$15:$W$361, MATCH('O5 Details by Class &amp; Accounts'!W$18, 'E2 Allocators'!$B$15:$W$15, 0),FALSE)*$F111), 0, VLOOKUP(VLOOKUP($A111, 'E4 TB Allocation Details'!$A$18:$L$205, MATCH("Demand ID", 'E4 TB Allocation Details'!$A$18:$L$18, 0),FALSE), 'E2 Allocators'!$B$15:$W$361, MATCH('O5 Details by Class &amp; Accounts'!W$18, 'E2 Allocators'!$B$15:$W$15, 0),FALSE)*$F111)</f>
        <v>0</v>
      </c>
      <c r="X111" s="1411">
        <f>IF(ISERROR(VLOOKUP(VLOOKUP($A111, 'E4 TB Allocation Details'!$A$18:$L$205, MATCH("Demand ID", 'E4 TB Allocation Details'!$A$18:$L$18, 0),FALSE), 'E2 Allocators'!$B$15:$W$361, MATCH('O5 Details by Class &amp; Accounts'!X$18, 'E2 Allocators'!$B$15:$W$15, 0),FALSE)*$F111), 0, VLOOKUP(VLOOKUP($A111, 'E4 TB Allocation Details'!$A$18:$L$205, MATCH("Demand ID", 'E4 TB Allocation Details'!$A$18:$L$18, 0),FALSE), 'E2 Allocators'!$B$15:$W$361, MATCH('O5 Details by Class &amp; Accounts'!X$18, 'E2 Allocators'!$B$15:$W$15, 0),FALSE)*$F111)</f>
        <v>0</v>
      </c>
      <c r="Y111" s="1411">
        <f>IF(ISERROR(VLOOKUP(VLOOKUP($A111, 'E4 TB Allocation Details'!$A$18:$L$205, MATCH("Demand ID", 'E4 TB Allocation Details'!$A$18:$L$18, 0),FALSE), 'E2 Allocators'!$B$15:$W$361, MATCH('O5 Details by Class &amp; Accounts'!Y$18, 'E2 Allocators'!$B$15:$W$15, 0),FALSE)*$F111), 0, VLOOKUP(VLOOKUP($A111, 'E4 TB Allocation Details'!$A$18:$L$205, MATCH("Demand ID", 'E4 TB Allocation Details'!$A$18:$L$18, 0),FALSE), 'E2 Allocators'!$B$15:$W$361, MATCH('O5 Details by Class &amp; Accounts'!Y$18, 'E2 Allocators'!$B$15:$W$15, 0),FALSE)*$F111)</f>
        <v>0</v>
      </c>
      <c r="Z111" s="1411">
        <f>IF(ISERROR(VLOOKUP(VLOOKUP($A111, 'E4 TB Allocation Details'!$A$18:$L$205, MATCH("Demand ID", 'E4 TB Allocation Details'!$A$18:$L$18, 0),FALSE), 'E2 Allocators'!$B$15:$W$361, MATCH('O5 Details by Class &amp; Accounts'!Z$18, 'E2 Allocators'!$B$15:$W$15, 0),FALSE)*$F111), 0, VLOOKUP(VLOOKUP($A111, 'E4 TB Allocation Details'!$A$18:$L$205, MATCH("Demand ID", 'E4 TB Allocation Details'!$A$18:$L$18, 0),FALSE), 'E2 Allocators'!$B$15:$W$361, MATCH('O5 Details by Class &amp; Accounts'!Z$18, 'E2 Allocators'!$B$15:$W$15, 0),FALSE)*$F111)</f>
        <v>0</v>
      </c>
      <c r="AA111" s="1411">
        <f>IF(ISERROR(VLOOKUP(VLOOKUP($A111, 'E4 TB Allocation Details'!$A$18:$L$205, MATCH("Demand ID", 'E4 TB Allocation Details'!$A$18:$L$18, 0),FALSE), 'E2 Allocators'!$B$15:$W$361, MATCH('O5 Details by Class &amp; Accounts'!AA$18, 'E2 Allocators'!$B$15:$W$15, 0),FALSE)*$F111), 0, VLOOKUP(VLOOKUP($A111, 'E4 TB Allocation Details'!$A$18:$L$205, MATCH("Demand ID", 'E4 TB Allocation Details'!$A$18:$L$18, 0),FALSE), 'E2 Allocators'!$B$15:$W$361, MATCH('O5 Details by Class &amp; Accounts'!AA$18, 'E2 Allocators'!$B$15:$W$15, 0),FALSE)*$F111)</f>
        <v>0</v>
      </c>
      <c r="AB111" s="1411">
        <f>IF(ISERROR(VLOOKUP(VLOOKUP($A111, 'E4 TB Allocation Details'!$A$18:$L$205, MATCH("Demand ID", 'E4 TB Allocation Details'!$A$18:$L$18, 0),FALSE), 'E2 Allocators'!$B$15:$W$361, MATCH('O5 Details by Class &amp; Accounts'!AB$18, 'E2 Allocators'!$B$15:$W$15, 0),FALSE)*$F111), 0, VLOOKUP(VLOOKUP($A111, 'E4 TB Allocation Details'!$A$18:$L$205, MATCH("Demand ID", 'E4 TB Allocation Details'!$A$18:$L$18, 0),FALSE), 'E2 Allocators'!$B$15:$W$361, MATCH('O5 Details by Class &amp; Accounts'!AB$18, 'E2 Allocators'!$B$15:$W$15, 0),FALSE)*$F111)</f>
        <v>0</v>
      </c>
      <c r="AC111" s="1411">
        <f>SUM(I111:AB111)</f>
        <v>0</v>
      </c>
      <c r="AD111" s="1411">
        <f>IF(ISERROR(VLOOKUP(VLOOKUP($A111, 'E4 TB Allocation Details'!$A$18:$L$205, MATCH("Customer ID", 'E4 TB Allocation Details'!$A$18:$L$18, 0),FALSE), 'E2 Allocators'!$B$15:$W$361, MATCH('O5 Details by Class &amp; Accounts'!AD$18, 'E2 Allocators'!$B$15:$W$15, 0),FALSE)*$G111), 0, VLOOKUP(VLOOKUP($A111, 'E4 TB Allocation Details'!$A$18:$L$205, MATCH("Customer ID", 'E4 TB Allocation Details'!$A$18:$L$18, 0),FALSE), 'E2 Allocators'!$B$15:$W$361, MATCH('O5 Details by Class &amp; Accounts'!AD$18, 'E2 Allocators'!$B$15:$W$15, 0),FALSE)*$G111)</f>
        <v>0</v>
      </c>
      <c r="AE111" s="1411">
        <f>IF(ISERROR(VLOOKUP(VLOOKUP($A111, 'E4 TB Allocation Details'!$A$18:$L$205, MATCH("Customer ID", 'E4 TB Allocation Details'!$A$18:$L$18, 0),FALSE), 'E2 Allocators'!$B$15:$W$361, MATCH('O5 Details by Class &amp; Accounts'!AE$18, 'E2 Allocators'!$B$15:$W$15, 0),FALSE)*$G111), 0, VLOOKUP(VLOOKUP($A111, 'E4 TB Allocation Details'!$A$18:$L$205, MATCH("Customer ID", 'E4 TB Allocation Details'!$A$18:$L$18, 0),FALSE), 'E2 Allocators'!$B$15:$W$361, MATCH('O5 Details by Class &amp; Accounts'!AE$18, 'E2 Allocators'!$B$15:$W$15, 0),FALSE)*$G111)</f>
        <v>0</v>
      </c>
      <c r="AF111" s="1411">
        <f>IF(ISERROR(VLOOKUP(VLOOKUP($A111, 'E4 TB Allocation Details'!$A$18:$L$205, MATCH("Customer ID", 'E4 TB Allocation Details'!$A$18:$L$18, 0),FALSE), 'E2 Allocators'!$B$15:$W$361, MATCH('O5 Details by Class &amp; Accounts'!AF$18, 'E2 Allocators'!$B$15:$W$15, 0),FALSE)*$G111), 0, VLOOKUP(VLOOKUP($A111, 'E4 TB Allocation Details'!$A$18:$L$205, MATCH("Customer ID", 'E4 TB Allocation Details'!$A$18:$L$18, 0),FALSE), 'E2 Allocators'!$B$15:$W$361, MATCH('O5 Details by Class &amp; Accounts'!AF$18, 'E2 Allocators'!$B$15:$W$15, 0),FALSE)*$G111)</f>
        <v>0</v>
      </c>
      <c r="AG111" s="1411">
        <f>IF(ISERROR(VLOOKUP(VLOOKUP($A111, 'E4 TB Allocation Details'!$A$18:$L$205, MATCH("Customer ID", 'E4 TB Allocation Details'!$A$18:$L$18, 0),FALSE), 'E2 Allocators'!$B$15:$W$361, MATCH('O5 Details by Class &amp; Accounts'!AG$18, 'E2 Allocators'!$B$15:$W$15, 0),FALSE)*$G111), 0, VLOOKUP(VLOOKUP($A111, 'E4 TB Allocation Details'!$A$18:$L$205, MATCH("Customer ID", 'E4 TB Allocation Details'!$A$18:$L$18, 0),FALSE), 'E2 Allocators'!$B$15:$W$361, MATCH('O5 Details by Class &amp; Accounts'!AG$18, 'E2 Allocators'!$B$15:$W$15, 0),FALSE)*$G111)</f>
        <v>0</v>
      </c>
      <c r="AH111" s="1411">
        <f>IF(ISERROR(VLOOKUP(VLOOKUP($A111, 'E4 TB Allocation Details'!$A$18:$L$205, MATCH("Customer ID", 'E4 TB Allocation Details'!$A$18:$L$18, 0),FALSE), 'E2 Allocators'!$B$15:$W$361, MATCH('O5 Details by Class &amp; Accounts'!AH$18, 'E2 Allocators'!$B$15:$W$15, 0),FALSE)*$G111), 0, VLOOKUP(VLOOKUP($A111, 'E4 TB Allocation Details'!$A$18:$L$205, MATCH("Customer ID", 'E4 TB Allocation Details'!$A$18:$L$18, 0),FALSE), 'E2 Allocators'!$B$15:$W$361, MATCH('O5 Details by Class &amp; Accounts'!AH$18, 'E2 Allocators'!$B$15:$W$15, 0),FALSE)*$G111)</f>
        <v>0</v>
      </c>
      <c r="AI111" s="1411">
        <f>IF(ISERROR(VLOOKUP(VLOOKUP($A111, 'E4 TB Allocation Details'!$A$18:$L$205, MATCH("Customer ID", 'E4 TB Allocation Details'!$A$18:$L$18, 0),FALSE), 'E2 Allocators'!$B$15:$W$361, MATCH('O5 Details by Class &amp; Accounts'!AI$18, 'E2 Allocators'!$B$15:$W$15, 0),FALSE)*$G111), 0, VLOOKUP(VLOOKUP($A111, 'E4 TB Allocation Details'!$A$18:$L$205, MATCH("Customer ID", 'E4 TB Allocation Details'!$A$18:$L$18, 0),FALSE), 'E2 Allocators'!$B$15:$W$361, MATCH('O5 Details by Class &amp; Accounts'!AI$18, 'E2 Allocators'!$B$15:$W$15, 0),FALSE)*$G111)</f>
        <v>0</v>
      </c>
      <c r="AJ111" s="1411">
        <f>IF(ISERROR(VLOOKUP(VLOOKUP($A111, 'E4 TB Allocation Details'!$A$18:$L$205, MATCH("Customer ID", 'E4 TB Allocation Details'!$A$18:$L$18, 0),FALSE), 'E2 Allocators'!$B$15:$W$361, MATCH('O5 Details by Class &amp; Accounts'!AJ$18, 'E2 Allocators'!$B$15:$W$15, 0),FALSE)*$G111), 0, VLOOKUP(VLOOKUP($A111, 'E4 TB Allocation Details'!$A$18:$L$205, MATCH("Customer ID", 'E4 TB Allocation Details'!$A$18:$L$18, 0),FALSE), 'E2 Allocators'!$B$15:$W$361, MATCH('O5 Details by Class &amp; Accounts'!AJ$18, 'E2 Allocators'!$B$15:$W$15, 0),FALSE)*$G111)</f>
        <v>0</v>
      </c>
      <c r="AK111" s="1411">
        <f>IF(ISERROR(VLOOKUP(VLOOKUP($A111, 'E4 TB Allocation Details'!$A$18:$L$205, MATCH("Customer ID", 'E4 TB Allocation Details'!$A$18:$L$18, 0),FALSE), 'E2 Allocators'!$B$15:$W$361, MATCH('O5 Details by Class &amp; Accounts'!AK$18, 'E2 Allocators'!$B$15:$W$15, 0),FALSE)*$G111), 0, VLOOKUP(VLOOKUP($A111, 'E4 TB Allocation Details'!$A$18:$L$205, MATCH("Customer ID", 'E4 TB Allocation Details'!$A$18:$L$18, 0),FALSE), 'E2 Allocators'!$B$15:$W$361, MATCH('O5 Details by Class &amp; Accounts'!AK$18, 'E2 Allocators'!$B$15:$W$15, 0),FALSE)*$G111)</f>
        <v>0</v>
      </c>
      <c r="AL111" s="1411">
        <f>IF(ISERROR(VLOOKUP(VLOOKUP($A111, 'E4 TB Allocation Details'!$A$18:$L$205, MATCH("Customer ID", 'E4 TB Allocation Details'!$A$18:$L$18, 0),FALSE), 'E2 Allocators'!$B$15:$W$361, MATCH('O5 Details by Class &amp; Accounts'!AL$18, 'E2 Allocators'!$B$15:$W$15, 0),FALSE)*$G111), 0, VLOOKUP(VLOOKUP($A111, 'E4 TB Allocation Details'!$A$18:$L$205, MATCH("Customer ID", 'E4 TB Allocation Details'!$A$18:$L$18, 0),FALSE), 'E2 Allocators'!$B$15:$W$361, MATCH('O5 Details by Class &amp; Accounts'!AL$18, 'E2 Allocators'!$B$15:$W$15, 0),FALSE)*$G111)</f>
        <v>0</v>
      </c>
      <c r="AM111" s="1411">
        <f>IF(ISERROR(VLOOKUP(VLOOKUP($A111, 'E4 TB Allocation Details'!$A$18:$L$205, MATCH("Customer ID", 'E4 TB Allocation Details'!$A$18:$L$18, 0),FALSE), 'E2 Allocators'!$B$15:$W$361, MATCH('O5 Details by Class &amp; Accounts'!AM$18, 'E2 Allocators'!$B$15:$W$15, 0),FALSE)*$G111), 0, VLOOKUP(VLOOKUP($A111, 'E4 TB Allocation Details'!$A$18:$L$205, MATCH("Customer ID", 'E4 TB Allocation Details'!$A$18:$L$18, 0),FALSE), 'E2 Allocators'!$B$15:$W$361, MATCH('O5 Details by Class &amp; Accounts'!AM$18, 'E2 Allocators'!$B$15:$W$15, 0),FALSE)*$G111)</f>
        <v>0</v>
      </c>
      <c r="AN111" s="1411">
        <f>IF(ISERROR(VLOOKUP(VLOOKUP($A111, 'E4 TB Allocation Details'!$A$18:$L$205, MATCH("Customer ID", 'E4 TB Allocation Details'!$A$18:$L$18, 0),FALSE), 'E2 Allocators'!$B$15:$W$361, MATCH('O5 Details by Class &amp; Accounts'!AN$18, 'E2 Allocators'!$B$15:$W$15, 0),FALSE)*$G111), 0, VLOOKUP(VLOOKUP($A111, 'E4 TB Allocation Details'!$A$18:$L$205, MATCH("Customer ID", 'E4 TB Allocation Details'!$A$18:$L$18, 0),FALSE), 'E2 Allocators'!$B$15:$W$361, MATCH('O5 Details by Class &amp; Accounts'!AN$18, 'E2 Allocators'!$B$15:$W$15, 0),FALSE)*$G111)</f>
        <v>0</v>
      </c>
      <c r="AO111" s="1411">
        <f>IF(ISERROR(VLOOKUP(VLOOKUP($A111, 'E4 TB Allocation Details'!$A$18:$L$205, MATCH("Customer ID", 'E4 TB Allocation Details'!$A$18:$L$18, 0),FALSE), 'E2 Allocators'!$B$15:$W$361, MATCH('O5 Details by Class &amp; Accounts'!AO$18, 'E2 Allocators'!$B$15:$W$15, 0),FALSE)*$G111), 0, VLOOKUP(VLOOKUP($A111, 'E4 TB Allocation Details'!$A$18:$L$205, MATCH("Customer ID", 'E4 TB Allocation Details'!$A$18:$L$18, 0),FALSE), 'E2 Allocators'!$B$15:$W$361, MATCH('O5 Details by Class &amp; Accounts'!AO$18, 'E2 Allocators'!$B$15:$W$15, 0),FALSE)*$G111)</f>
        <v>0</v>
      </c>
      <c r="AP111" s="1411">
        <f>IF(ISERROR(VLOOKUP(VLOOKUP($A111, 'E4 TB Allocation Details'!$A$18:$L$205, MATCH("Customer ID", 'E4 TB Allocation Details'!$A$18:$L$18, 0),FALSE), 'E2 Allocators'!$B$15:$W$361, MATCH('O5 Details by Class &amp; Accounts'!AP$18, 'E2 Allocators'!$B$15:$W$15, 0),FALSE)*$G111), 0, VLOOKUP(VLOOKUP($A111, 'E4 TB Allocation Details'!$A$18:$L$205, MATCH("Customer ID", 'E4 TB Allocation Details'!$A$18:$L$18, 0),FALSE), 'E2 Allocators'!$B$15:$W$361, MATCH('O5 Details by Class &amp; Accounts'!AP$18, 'E2 Allocators'!$B$15:$W$15, 0),FALSE)*$G111)</f>
        <v>0</v>
      </c>
      <c r="AQ111" s="1411">
        <f>IF(ISERROR(VLOOKUP(VLOOKUP($A111, 'E4 TB Allocation Details'!$A$18:$L$205, MATCH("Customer ID", 'E4 TB Allocation Details'!$A$18:$L$18, 0),FALSE), 'E2 Allocators'!$B$15:$W$361, MATCH('O5 Details by Class &amp; Accounts'!AQ$18, 'E2 Allocators'!$B$15:$W$15, 0),FALSE)*$G111), 0, VLOOKUP(VLOOKUP($A111, 'E4 TB Allocation Details'!$A$18:$L$205, MATCH("Customer ID", 'E4 TB Allocation Details'!$A$18:$L$18, 0),FALSE), 'E2 Allocators'!$B$15:$W$361, MATCH('O5 Details by Class &amp; Accounts'!AQ$18, 'E2 Allocators'!$B$15:$W$15, 0),FALSE)*$G111)</f>
        <v>0</v>
      </c>
      <c r="AR111" s="1411">
        <f>IF(ISERROR(VLOOKUP(VLOOKUP($A111, 'E4 TB Allocation Details'!$A$18:$L$205, MATCH("Customer ID", 'E4 TB Allocation Details'!$A$18:$L$18, 0),FALSE), 'E2 Allocators'!$B$15:$W$361, MATCH('O5 Details by Class &amp; Accounts'!AR$18, 'E2 Allocators'!$B$15:$W$15, 0),FALSE)*$G111), 0, VLOOKUP(VLOOKUP($A111, 'E4 TB Allocation Details'!$A$18:$L$205, MATCH("Customer ID", 'E4 TB Allocation Details'!$A$18:$L$18, 0),FALSE), 'E2 Allocators'!$B$15:$W$361, MATCH('O5 Details by Class &amp; Accounts'!AR$18, 'E2 Allocators'!$B$15:$W$15, 0),FALSE)*$G111)</f>
        <v>0</v>
      </c>
      <c r="AS111" s="1411">
        <f>IF(ISERROR(VLOOKUP(VLOOKUP($A111, 'E4 TB Allocation Details'!$A$18:$L$205, MATCH("Customer ID", 'E4 TB Allocation Details'!$A$18:$L$18, 0),FALSE), 'E2 Allocators'!$B$15:$W$361, MATCH('O5 Details by Class &amp; Accounts'!AS$18, 'E2 Allocators'!$B$15:$W$15, 0),FALSE)*$G111), 0, VLOOKUP(VLOOKUP($A111, 'E4 TB Allocation Details'!$A$18:$L$205, MATCH("Customer ID", 'E4 TB Allocation Details'!$A$18:$L$18, 0),FALSE), 'E2 Allocators'!$B$15:$W$361, MATCH('O5 Details by Class &amp; Accounts'!AS$18, 'E2 Allocators'!$B$15:$W$15, 0),FALSE)*$G111)</f>
        <v>0</v>
      </c>
      <c r="AT111" s="1411">
        <f>IF(ISERROR(VLOOKUP(VLOOKUP($A111, 'E4 TB Allocation Details'!$A$18:$L$205, MATCH("Customer ID", 'E4 TB Allocation Details'!$A$18:$L$18, 0),FALSE), 'E2 Allocators'!$B$15:$W$361, MATCH('O5 Details by Class &amp; Accounts'!AT$18, 'E2 Allocators'!$B$15:$W$15, 0),FALSE)*$G111), 0, VLOOKUP(VLOOKUP($A111, 'E4 TB Allocation Details'!$A$18:$L$205, MATCH("Customer ID", 'E4 TB Allocation Details'!$A$18:$L$18, 0),FALSE), 'E2 Allocators'!$B$15:$W$361, MATCH('O5 Details by Class &amp; Accounts'!AT$18, 'E2 Allocators'!$B$15:$W$15, 0),FALSE)*$G111)</f>
        <v>0</v>
      </c>
      <c r="AU111" s="1411">
        <f>IF(ISERROR(VLOOKUP(VLOOKUP($A111, 'E4 TB Allocation Details'!$A$18:$L$205, MATCH("Customer ID", 'E4 TB Allocation Details'!$A$18:$L$18, 0),FALSE), 'E2 Allocators'!$B$15:$W$361, MATCH('O5 Details by Class &amp; Accounts'!AU$18, 'E2 Allocators'!$B$15:$W$15, 0),FALSE)*$G111), 0, VLOOKUP(VLOOKUP($A111, 'E4 TB Allocation Details'!$A$18:$L$205, MATCH("Customer ID", 'E4 TB Allocation Details'!$A$18:$L$18, 0),FALSE), 'E2 Allocators'!$B$15:$W$361, MATCH('O5 Details by Class &amp; Accounts'!AU$18, 'E2 Allocators'!$B$15:$W$15, 0),FALSE)*$G111)</f>
        <v>0</v>
      </c>
      <c r="AV111" s="1411">
        <f>IF(ISERROR(VLOOKUP(VLOOKUP($A111, 'E4 TB Allocation Details'!$A$18:$L$205, MATCH("Customer ID", 'E4 TB Allocation Details'!$A$18:$L$18, 0),FALSE), 'E2 Allocators'!$B$15:$W$361, MATCH('O5 Details by Class &amp; Accounts'!AV$18, 'E2 Allocators'!$B$15:$W$15, 0),FALSE)*$G111), 0, VLOOKUP(VLOOKUP($A111, 'E4 TB Allocation Details'!$A$18:$L$205, MATCH("Customer ID", 'E4 TB Allocation Details'!$A$18:$L$18, 0),FALSE), 'E2 Allocators'!$B$15:$W$361, MATCH('O5 Details by Class &amp; Accounts'!AV$18, 'E2 Allocators'!$B$15:$W$15, 0),FALSE)*$G111)</f>
        <v>0</v>
      </c>
      <c r="AW111" s="1411">
        <f>IF(ISERROR(VLOOKUP(VLOOKUP($A111, 'E4 TB Allocation Details'!$A$18:$L$205, MATCH("Customer ID", 'E4 TB Allocation Details'!$A$18:$L$18, 0),FALSE), 'E2 Allocators'!$B$15:$W$361, MATCH('O5 Details by Class &amp; Accounts'!AW$18, 'E2 Allocators'!$B$15:$W$15, 0),FALSE)*$G111), 0, VLOOKUP(VLOOKUP($A111, 'E4 TB Allocation Details'!$A$18:$L$205, MATCH("Customer ID", 'E4 TB Allocation Details'!$A$18:$L$18, 0),FALSE), 'E2 Allocators'!$B$15:$W$361, MATCH('O5 Details by Class &amp; Accounts'!AW$18, 'E2 Allocators'!$B$15:$W$15, 0),FALSE)*$G111)</f>
        <v>0</v>
      </c>
      <c r="AX111" s="1411">
        <f>SUM(AD111:AW111)</f>
        <v>0</v>
      </c>
      <c r="AY111" s="1411">
        <f>IF(ISERROR(VLOOKUP(VLOOKUP($A111, 'E4 TB Allocation Details'!$A$18:$L$205, MATCH("Misc ID", 'E4 TB Allocation Details'!$A$18:$L$18, 0),FALSE), 'E2 Allocators'!$B$15:$W$361, MATCH('O5 Details by Class &amp; Accounts'!AY$18, 'E2 Allocators'!$B$15:$W$15, 0),FALSE)*$E111), 0, VLOOKUP(VLOOKUP($A111, 'E4 TB Allocation Details'!$A$18:$L$205, MATCH("Misc ID", 'E4 TB Allocation Details'!$A$18:$L$18, 0),FALSE), 'E2 Allocators'!$B$15:$W$361, MATCH('O5 Details by Class &amp; Accounts'!AY$18, 'E2 Allocators'!$B$15:$W$15, 0),FALSE)*$E111)</f>
        <v>0</v>
      </c>
      <c r="AZ111" s="1411">
        <f>IF(ISERROR(VLOOKUP(VLOOKUP($A111, 'E4 TB Allocation Details'!$A$18:$L$205, MATCH("Misc ID", 'E4 TB Allocation Details'!$A$18:$L$18, 0),FALSE), 'E2 Allocators'!$B$15:$W$361, MATCH('O5 Details by Class &amp; Accounts'!AZ$18, 'E2 Allocators'!$B$15:$W$15, 0),FALSE)*$E111), 0, VLOOKUP(VLOOKUP($A111, 'E4 TB Allocation Details'!$A$18:$L$205, MATCH("Misc ID", 'E4 TB Allocation Details'!$A$18:$L$18, 0),FALSE), 'E2 Allocators'!$B$15:$W$361, MATCH('O5 Details by Class &amp; Accounts'!AZ$18, 'E2 Allocators'!$B$15:$W$15, 0),FALSE)*$E111)</f>
        <v>0</v>
      </c>
      <c r="BA111" s="1411">
        <f>IF(ISERROR(VLOOKUP(VLOOKUP($A111, 'E4 TB Allocation Details'!$A$18:$L$205, MATCH("Misc ID", 'E4 TB Allocation Details'!$A$18:$L$18, 0),FALSE), 'E2 Allocators'!$B$15:$W$361, MATCH('O5 Details by Class &amp; Accounts'!BA$18, 'E2 Allocators'!$B$15:$W$15, 0),FALSE)*$E111), 0, VLOOKUP(VLOOKUP($A111, 'E4 TB Allocation Details'!$A$18:$L$205, MATCH("Misc ID", 'E4 TB Allocation Details'!$A$18:$L$18, 0),FALSE), 'E2 Allocators'!$B$15:$W$361, MATCH('O5 Details by Class &amp; Accounts'!BA$18, 'E2 Allocators'!$B$15:$W$15, 0),FALSE)*$E111)</f>
        <v>0</v>
      </c>
      <c r="BB111" s="1411">
        <f>IF(ISERROR(VLOOKUP(VLOOKUP($A111, 'E4 TB Allocation Details'!$A$18:$L$205, MATCH("Misc ID", 'E4 TB Allocation Details'!$A$18:$L$18, 0),FALSE), 'E2 Allocators'!$B$15:$W$361, MATCH('O5 Details by Class &amp; Accounts'!BB$18, 'E2 Allocators'!$B$15:$W$15, 0),FALSE)*$E111), 0, VLOOKUP(VLOOKUP($A111, 'E4 TB Allocation Details'!$A$18:$L$205, MATCH("Misc ID", 'E4 TB Allocation Details'!$A$18:$L$18, 0),FALSE), 'E2 Allocators'!$B$15:$W$361, MATCH('O5 Details by Class &amp; Accounts'!BB$18, 'E2 Allocators'!$B$15:$W$15, 0),FALSE)*$E111)</f>
        <v>0</v>
      </c>
      <c r="BC111" s="1411">
        <f>IF(ISERROR(VLOOKUP(VLOOKUP($A111, 'E4 TB Allocation Details'!$A$18:$L$205, MATCH("Misc ID", 'E4 TB Allocation Details'!$A$18:$L$18, 0),FALSE), 'E2 Allocators'!$B$15:$W$361, MATCH('O5 Details by Class &amp; Accounts'!BC$18, 'E2 Allocators'!$B$15:$W$15, 0),FALSE)*$E111), 0, VLOOKUP(VLOOKUP($A111, 'E4 TB Allocation Details'!$A$18:$L$205, MATCH("Misc ID", 'E4 TB Allocation Details'!$A$18:$L$18, 0),FALSE), 'E2 Allocators'!$B$15:$W$361, MATCH('O5 Details by Class &amp; Accounts'!BC$18, 'E2 Allocators'!$B$15:$W$15, 0),FALSE)*$E111)</f>
        <v>0</v>
      </c>
      <c r="BD111" s="1411">
        <f>IF(ISERROR(VLOOKUP(VLOOKUP($A111, 'E4 TB Allocation Details'!$A$18:$L$205, MATCH("Misc ID", 'E4 TB Allocation Details'!$A$18:$L$18, 0),FALSE), 'E2 Allocators'!$B$15:$W$361, MATCH('O5 Details by Class &amp; Accounts'!BD$18, 'E2 Allocators'!$B$15:$W$15, 0),FALSE)*$E111), 0, VLOOKUP(VLOOKUP($A111, 'E4 TB Allocation Details'!$A$18:$L$205, MATCH("Misc ID", 'E4 TB Allocation Details'!$A$18:$L$18, 0),FALSE), 'E2 Allocators'!$B$15:$W$361, MATCH('O5 Details by Class &amp; Accounts'!BD$18, 'E2 Allocators'!$B$15:$W$15, 0),FALSE)*$E111)</f>
        <v>0</v>
      </c>
      <c r="BE111" s="1411">
        <f>IF(ISERROR(VLOOKUP(VLOOKUP($A111, 'E4 TB Allocation Details'!$A$18:$L$205, MATCH("Misc ID", 'E4 TB Allocation Details'!$A$18:$L$18, 0),FALSE), 'E2 Allocators'!$B$15:$W$361, MATCH('O5 Details by Class &amp; Accounts'!BE$18, 'E2 Allocators'!$B$15:$W$15, 0),FALSE)*$E111), 0, VLOOKUP(VLOOKUP($A111, 'E4 TB Allocation Details'!$A$18:$L$205, MATCH("Misc ID", 'E4 TB Allocation Details'!$A$18:$L$18, 0),FALSE), 'E2 Allocators'!$B$15:$W$361, MATCH('O5 Details by Class &amp; Accounts'!BE$18, 'E2 Allocators'!$B$15:$W$15, 0),FALSE)*$E111)</f>
        <v>0</v>
      </c>
      <c r="BF111" s="1411">
        <f>IF(ISERROR(VLOOKUP(VLOOKUP($A111, 'E4 TB Allocation Details'!$A$18:$L$205, MATCH("Misc ID", 'E4 TB Allocation Details'!$A$18:$L$18, 0),FALSE), 'E2 Allocators'!$B$15:$W$361, MATCH('O5 Details by Class &amp; Accounts'!BF$18, 'E2 Allocators'!$B$15:$W$15, 0),FALSE)*$E111), 0, VLOOKUP(VLOOKUP($A111, 'E4 TB Allocation Details'!$A$18:$L$205, MATCH("Misc ID", 'E4 TB Allocation Details'!$A$18:$L$18, 0),FALSE), 'E2 Allocators'!$B$15:$W$361, MATCH('O5 Details by Class &amp; Accounts'!BF$18, 'E2 Allocators'!$B$15:$W$15, 0),FALSE)*$E111)</f>
        <v>0</v>
      </c>
      <c r="BG111" s="1411">
        <f>IF(ISERROR(VLOOKUP(VLOOKUP($A111, 'E4 TB Allocation Details'!$A$18:$L$205, MATCH("Misc ID", 'E4 TB Allocation Details'!$A$18:$L$18, 0),FALSE), 'E2 Allocators'!$B$15:$W$361, MATCH('O5 Details by Class &amp; Accounts'!BG$18, 'E2 Allocators'!$B$15:$W$15, 0),FALSE)*$E111), 0, VLOOKUP(VLOOKUP($A111, 'E4 TB Allocation Details'!$A$18:$L$205, MATCH("Misc ID", 'E4 TB Allocation Details'!$A$18:$L$18, 0),FALSE), 'E2 Allocators'!$B$15:$W$361, MATCH('O5 Details by Class &amp; Accounts'!BG$18, 'E2 Allocators'!$B$15:$W$15, 0),FALSE)*$E111)</f>
        <v>0</v>
      </c>
      <c r="BH111" s="1411">
        <f>IF(ISERROR(VLOOKUP(VLOOKUP($A111, 'E4 TB Allocation Details'!$A$18:$L$205, MATCH("Misc ID", 'E4 TB Allocation Details'!$A$18:$L$18, 0),FALSE), 'E2 Allocators'!$B$15:$W$361, MATCH('O5 Details by Class &amp; Accounts'!BH$18, 'E2 Allocators'!$B$15:$W$15, 0),FALSE)*$E111), 0, VLOOKUP(VLOOKUP($A111, 'E4 TB Allocation Details'!$A$18:$L$205, MATCH("Misc ID", 'E4 TB Allocation Details'!$A$18:$L$18, 0),FALSE), 'E2 Allocators'!$B$15:$W$361, MATCH('O5 Details by Class &amp; Accounts'!BH$18, 'E2 Allocators'!$B$15:$W$15, 0),FALSE)*$E111)</f>
        <v>0</v>
      </c>
      <c r="BI111" s="1411">
        <f>IF(ISERROR(VLOOKUP(VLOOKUP($A111, 'E4 TB Allocation Details'!$A$18:$L$205, MATCH("Misc ID", 'E4 TB Allocation Details'!$A$18:$L$18, 0),FALSE), 'E2 Allocators'!$B$15:$W$361, MATCH('O5 Details by Class &amp; Accounts'!BI$18, 'E2 Allocators'!$B$15:$W$15, 0),FALSE)*$E111), 0, VLOOKUP(VLOOKUP($A111, 'E4 TB Allocation Details'!$A$18:$L$205, MATCH("Misc ID", 'E4 TB Allocation Details'!$A$18:$L$18, 0),FALSE), 'E2 Allocators'!$B$15:$W$361, MATCH('O5 Details by Class &amp; Accounts'!BI$18, 'E2 Allocators'!$B$15:$W$15, 0),FALSE)*$E111)</f>
        <v>0</v>
      </c>
      <c r="BJ111" s="1411">
        <f>IF(ISERROR(VLOOKUP(VLOOKUP($A111, 'E4 TB Allocation Details'!$A$18:$L$205, MATCH("Misc ID", 'E4 TB Allocation Details'!$A$18:$L$18, 0),FALSE), 'E2 Allocators'!$B$15:$W$361, MATCH('O5 Details by Class &amp; Accounts'!BJ$18, 'E2 Allocators'!$B$15:$W$15, 0),FALSE)*$E111), 0, VLOOKUP(VLOOKUP($A111, 'E4 TB Allocation Details'!$A$18:$L$205, MATCH("Misc ID", 'E4 TB Allocation Details'!$A$18:$L$18, 0),FALSE), 'E2 Allocators'!$B$15:$W$361, MATCH('O5 Details by Class &amp; Accounts'!BJ$18, 'E2 Allocators'!$B$15:$W$15, 0),FALSE)*$E111)</f>
        <v>0</v>
      </c>
      <c r="BK111" s="1411">
        <f>IF(ISERROR(VLOOKUP(VLOOKUP($A111, 'E4 TB Allocation Details'!$A$18:$L$205, MATCH("Misc ID", 'E4 TB Allocation Details'!$A$18:$L$18, 0),FALSE), 'E2 Allocators'!$B$15:$W$361, MATCH('O5 Details by Class &amp; Accounts'!BK$18, 'E2 Allocators'!$B$15:$W$15, 0),FALSE)*$E111), 0, VLOOKUP(VLOOKUP($A111, 'E4 TB Allocation Details'!$A$18:$L$205, MATCH("Misc ID", 'E4 TB Allocation Details'!$A$18:$L$18, 0),FALSE), 'E2 Allocators'!$B$15:$W$361, MATCH('O5 Details by Class &amp; Accounts'!BK$18, 'E2 Allocators'!$B$15:$W$15, 0),FALSE)*$E111)</f>
        <v>0</v>
      </c>
      <c r="BL111" s="1411">
        <f>IF(ISERROR(VLOOKUP(VLOOKUP($A111, 'E4 TB Allocation Details'!$A$18:$L$205, MATCH("Misc ID", 'E4 TB Allocation Details'!$A$18:$L$18, 0),FALSE), 'E2 Allocators'!$B$15:$W$361, MATCH('O5 Details by Class &amp; Accounts'!BL$18, 'E2 Allocators'!$B$15:$W$15, 0),FALSE)*$E111), 0, VLOOKUP(VLOOKUP($A111, 'E4 TB Allocation Details'!$A$18:$L$205, MATCH("Misc ID", 'E4 TB Allocation Details'!$A$18:$L$18, 0),FALSE), 'E2 Allocators'!$B$15:$W$361, MATCH('O5 Details by Class &amp; Accounts'!BL$18, 'E2 Allocators'!$B$15:$W$15, 0),FALSE)*$E111)</f>
        <v>0</v>
      </c>
      <c r="BM111" s="1411">
        <f>IF(ISERROR(VLOOKUP(VLOOKUP($A111, 'E4 TB Allocation Details'!$A$18:$L$205, MATCH("Misc ID", 'E4 TB Allocation Details'!$A$18:$L$18, 0),FALSE), 'E2 Allocators'!$B$15:$W$361, MATCH('O5 Details by Class &amp; Accounts'!BM$18, 'E2 Allocators'!$B$15:$W$15, 0),FALSE)*$E111), 0, VLOOKUP(VLOOKUP($A111, 'E4 TB Allocation Details'!$A$18:$L$205, MATCH("Misc ID", 'E4 TB Allocation Details'!$A$18:$L$18, 0),FALSE), 'E2 Allocators'!$B$15:$W$361, MATCH('O5 Details by Class &amp; Accounts'!BM$18, 'E2 Allocators'!$B$15:$W$15, 0),FALSE)*$E111)</f>
        <v>0</v>
      </c>
      <c r="BN111" s="1411">
        <f>IF(ISERROR(VLOOKUP(VLOOKUP($A111, 'E4 TB Allocation Details'!$A$18:$L$205, MATCH("Misc ID", 'E4 TB Allocation Details'!$A$18:$L$18, 0),FALSE), 'E2 Allocators'!$B$15:$W$361, MATCH('O5 Details by Class &amp; Accounts'!BN$18, 'E2 Allocators'!$B$15:$W$15, 0),FALSE)*$E111), 0, VLOOKUP(VLOOKUP($A111, 'E4 TB Allocation Details'!$A$18:$L$205, MATCH("Misc ID", 'E4 TB Allocation Details'!$A$18:$L$18, 0),FALSE), 'E2 Allocators'!$B$15:$W$361, MATCH('O5 Details by Class &amp; Accounts'!BN$18, 'E2 Allocators'!$B$15:$W$15, 0),FALSE)*$E111)</f>
        <v>0</v>
      </c>
      <c r="BO111" s="1411">
        <f>IF(ISERROR(VLOOKUP(VLOOKUP($A111, 'E4 TB Allocation Details'!$A$18:$L$205, MATCH("Misc ID", 'E4 TB Allocation Details'!$A$18:$L$18, 0),FALSE), 'E2 Allocators'!$B$15:$W$361, MATCH('O5 Details by Class &amp; Accounts'!BO$18, 'E2 Allocators'!$B$15:$W$15, 0),FALSE)*$E111), 0, VLOOKUP(VLOOKUP($A111, 'E4 TB Allocation Details'!$A$18:$L$205, MATCH("Misc ID", 'E4 TB Allocation Details'!$A$18:$L$18, 0),FALSE), 'E2 Allocators'!$B$15:$W$361, MATCH('O5 Details by Class &amp; Accounts'!BO$18, 'E2 Allocators'!$B$15:$W$15, 0),FALSE)*$E111)</f>
        <v>0</v>
      </c>
      <c r="BP111" s="1411">
        <f>IF(ISERROR(VLOOKUP(VLOOKUP($A111, 'E4 TB Allocation Details'!$A$18:$L$205, MATCH("Misc ID", 'E4 TB Allocation Details'!$A$18:$L$18, 0),FALSE), 'E2 Allocators'!$B$15:$W$361, MATCH('O5 Details by Class &amp; Accounts'!BP$18, 'E2 Allocators'!$B$15:$W$15, 0),FALSE)*$E111), 0, VLOOKUP(VLOOKUP($A111, 'E4 TB Allocation Details'!$A$18:$L$205, MATCH("Misc ID", 'E4 TB Allocation Details'!$A$18:$L$18, 0),FALSE), 'E2 Allocators'!$B$15:$W$361, MATCH('O5 Details by Class &amp; Accounts'!BP$18, 'E2 Allocators'!$B$15:$W$15, 0),FALSE)*$E111)</f>
        <v>0</v>
      </c>
      <c r="BQ111" s="1411">
        <f>IF(ISERROR(VLOOKUP(VLOOKUP($A111, 'E4 TB Allocation Details'!$A$18:$L$205, MATCH("Misc ID", 'E4 TB Allocation Details'!$A$18:$L$18, 0),FALSE), 'E2 Allocators'!$B$15:$W$361, MATCH('O5 Details by Class &amp; Accounts'!BQ$18, 'E2 Allocators'!$B$15:$W$15, 0),FALSE)*$E111), 0, VLOOKUP(VLOOKUP($A111, 'E4 TB Allocation Details'!$A$18:$L$205, MATCH("Misc ID", 'E4 TB Allocation Details'!$A$18:$L$18, 0),FALSE), 'E2 Allocators'!$B$15:$W$361, MATCH('O5 Details by Class &amp; Accounts'!BQ$18, 'E2 Allocators'!$B$15:$W$15, 0),FALSE)*$E111)</f>
        <v>0</v>
      </c>
      <c r="BR111" s="1411">
        <f>IF(ISERROR(VLOOKUP(VLOOKUP($A111, 'E4 TB Allocation Details'!$A$18:$L$205, MATCH("Misc ID", 'E4 TB Allocation Details'!$A$18:$L$18, 0),FALSE), 'E2 Allocators'!$B$15:$W$361, MATCH('O5 Details by Class &amp; Accounts'!BR$18, 'E2 Allocators'!$B$15:$W$15, 0),FALSE)*$E111), 0, VLOOKUP(VLOOKUP($A111, 'E4 TB Allocation Details'!$A$18:$L$205, MATCH("Misc ID", 'E4 TB Allocation Details'!$A$18:$L$18, 0),FALSE), 'E2 Allocators'!$B$15:$W$361, MATCH('O5 Details by Class &amp; Accounts'!BR$18, 'E2 Allocators'!$B$15:$W$15, 0),FALSE)*$E111)</f>
        <v>0</v>
      </c>
      <c r="BS111" s="1411">
        <f>SUM(AY111:BR111)</f>
        <v>0</v>
      </c>
      <c r="BT111" s="1411">
        <f>IF(ISERROR(VLOOKUP(VLOOKUP($A111, 'E4 TB Allocation Details'!$A$18:$L$205, MATCH("A &amp; G ID", 'E4 TB Allocation Details'!$A$18:$L$18, 0),FALSE), 'E2 Allocators'!$B$15:$W$361, MATCH('O5 Details by Class &amp; Accounts'!BT$18, 'E2 Allocators'!$B$15:$W$15, 0),FALSE)*$E111), 0, VLOOKUP(VLOOKUP($A111, 'E4 TB Allocation Details'!$A$18:$L$205, MATCH("A &amp; G ID", 'E4 TB Allocation Details'!$A$18:$L$18, 0),FALSE), 'E2 Allocators'!$B$15:$W$361, MATCH('O5 Details by Class &amp; Accounts'!BT$18, 'E2 Allocators'!$B$15:$W$15, 0),FALSE)*$E111)</f>
        <v>0</v>
      </c>
      <c r="BU111" s="1411">
        <f>IF(ISERROR(VLOOKUP(VLOOKUP($A111, 'E4 TB Allocation Details'!$A$18:$L$205, MATCH("A &amp; G ID", 'E4 TB Allocation Details'!$A$18:$L$18, 0),FALSE), 'E2 Allocators'!$B$15:$W$361, MATCH('O5 Details by Class &amp; Accounts'!BU$18, 'E2 Allocators'!$B$15:$W$15, 0),FALSE)*$E111), 0, VLOOKUP(VLOOKUP($A111, 'E4 TB Allocation Details'!$A$18:$L$205, MATCH("A &amp; G ID", 'E4 TB Allocation Details'!$A$18:$L$18, 0),FALSE), 'E2 Allocators'!$B$15:$W$361, MATCH('O5 Details by Class &amp; Accounts'!BU$18, 'E2 Allocators'!$B$15:$W$15, 0),FALSE)*$E111)</f>
        <v>0</v>
      </c>
      <c r="BV111" s="1411">
        <f>IF(ISERROR(VLOOKUP(VLOOKUP($A111, 'E4 TB Allocation Details'!$A$18:$L$205, MATCH("A &amp; G ID", 'E4 TB Allocation Details'!$A$18:$L$18, 0),FALSE), 'E2 Allocators'!$B$15:$W$361, MATCH('O5 Details by Class &amp; Accounts'!BV$18, 'E2 Allocators'!$B$15:$W$15, 0),FALSE)*$E111), 0, VLOOKUP(VLOOKUP($A111, 'E4 TB Allocation Details'!$A$18:$L$205, MATCH("A &amp; G ID", 'E4 TB Allocation Details'!$A$18:$L$18, 0),FALSE), 'E2 Allocators'!$B$15:$W$361, MATCH('O5 Details by Class &amp; Accounts'!BV$18, 'E2 Allocators'!$B$15:$W$15, 0),FALSE)*$E111)</f>
        <v>0</v>
      </c>
      <c r="BW111" s="1411">
        <f>IF(ISERROR(VLOOKUP(VLOOKUP($A111, 'E4 TB Allocation Details'!$A$18:$L$205, MATCH("A &amp; G ID", 'E4 TB Allocation Details'!$A$18:$L$18, 0),FALSE), 'E2 Allocators'!$B$15:$W$361, MATCH('O5 Details by Class &amp; Accounts'!BW$18, 'E2 Allocators'!$B$15:$W$15, 0),FALSE)*$E111), 0, VLOOKUP(VLOOKUP($A111, 'E4 TB Allocation Details'!$A$18:$L$205, MATCH("A &amp; G ID", 'E4 TB Allocation Details'!$A$18:$L$18, 0),FALSE), 'E2 Allocators'!$B$15:$W$361, MATCH('O5 Details by Class &amp; Accounts'!BW$18, 'E2 Allocators'!$B$15:$W$15, 0),FALSE)*$E111)</f>
        <v>0</v>
      </c>
      <c r="BX111" s="1411">
        <f>IF(ISERROR(VLOOKUP(VLOOKUP($A111, 'E4 TB Allocation Details'!$A$18:$L$205, MATCH("A &amp; G ID", 'E4 TB Allocation Details'!$A$18:$L$18, 0),FALSE), 'E2 Allocators'!$B$15:$W$361, MATCH('O5 Details by Class &amp; Accounts'!BX$18, 'E2 Allocators'!$B$15:$W$15, 0),FALSE)*$E111), 0, VLOOKUP(VLOOKUP($A111, 'E4 TB Allocation Details'!$A$18:$L$205, MATCH("A &amp; G ID", 'E4 TB Allocation Details'!$A$18:$L$18, 0),FALSE), 'E2 Allocators'!$B$15:$W$361, MATCH('O5 Details by Class &amp; Accounts'!BX$18, 'E2 Allocators'!$B$15:$W$15, 0),FALSE)*$E111)</f>
        <v>0</v>
      </c>
      <c r="BY111" s="1411">
        <f>IF(ISERROR(VLOOKUP(VLOOKUP($A111, 'E4 TB Allocation Details'!$A$18:$L$205, MATCH("A &amp; G ID", 'E4 TB Allocation Details'!$A$18:$L$18, 0),FALSE), 'E2 Allocators'!$B$15:$W$361, MATCH('O5 Details by Class &amp; Accounts'!BY$18, 'E2 Allocators'!$B$15:$W$15, 0),FALSE)*$E111), 0, VLOOKUP(VLOOKUP($A111, 'E4 TB Allocation Details'!$A$18:$L$205, MATCH("A &amp; G ID", 'E4 TB Allocation Details'!$A$18:$L$18, 0),FALSE), 'E2 Allocators'!$B$15:$W$361, MATCH('O5 Details by Class &amp; Accounts'!BY$18, 'E2 Allocators'!$B$15:$W$15, 0),FALSE)*$E111)</f>
        <v>0</v>
      </c>
      <c r="BZ111" s="1411">
        <f>IF(ISERROR(VLOOKUP(VLOOKUP($A111, 'E4 TB Allocation Details'!$A$18:$L$205, MATCH("A &amp; G ID", 'E4 TB Allocation Details'!$A$18:$L$18, 0),FALSE), 'E2 Allocators'!$B$15:$W$361, MATCH('O5 Details by Class &amp; Accounts'!BZ$18, 'E2 Allocators'!$B$15:$W$15, 0),FALSE)*$E111), 0, VLOOKUP(VLOOKUP($A111, 'E4 TB Allocation Details'!$A$18:$L$205, MATCH("A &amp; G ID", 'E4 TB Allocation Details'!$A$18:$L$18, 0),FALSE), 'E2 Allocators'!$B$15:$W$361, MATCH('O5 Details by Class &amp; Accounts'!BZ$18, 'E2 Allocators'!$B$15:$W$15, 0),FALSE)*$E111)</f>
        <v>0</v>
      </c>
      <c r="CA111" s="1411">
        <f>IF(ISERROR(VLOOKUP(VLOOKUP($A111, 'E4 TB Allocation Details'!$A$18:$L$205, MATCH("A &amp; G ID", 'E4 TB Allocation Details'!$A$18:$L$18, 0),FALSE), 'E2 Allocators'!$B$15:$W$361, MATCH('O5 Details by Class &amp; Accounts'!CA$18, 'E2 Allocators'!$B$15:$W$15, 0),FALSE)*$E111), 0, VLOOKUP(VLOOKUP($A111, 'E4 TB Allocation Details'!$A$18:$L$205, MATCH("A &amp; G ID", 'E4 TB Allocation Details'!$A$18:$L$18, 0),FALSE), 'E2 Allocators'!$B$15:$W$361, MATCH('O5 Details by Class &amp; Accounts'!CA$18, 'E2 Allocators'!$B$15:$W$15, 0),FALSE)*$E111)</f>
        <v>0</v>
      </c>
      <c r="CB111" s="1411">
        <f>IF(ISERROR(VLOOKUP(VLOOKUP($A111, 'E4 TB Allocation Details'!$A$18:$L$205, MATCH("A &amp; G ID", 'E4 TB Allocation Details'!$A$18:$L$18, 0),FALSE), 'E2 Allocators'!$B$15:$W$361, MATCH('O5 Details by Class &amp; Accounts'!CB$18, 'E2 Allocators'!$B$15:$W$15, 0),FALSE)*$E111), 0, VLOOKUP(VLOOKUP($A111, 'E4 TB Allocation Details'!$A$18:$L$205, MATCH("A &amp; G ID", 'E4 TB Allocation Details'!$A$18:$L$18, 0),FALSE), 'E2 Allocators'!$B$15:$W$361, MATCH('O5 Details by Class &amp; Accounts'!CB$18, 'E2 Allocators'!$B$15:$W$15, 0),FALSE)*$E111)</f>
        <v>0</v>
      </c>
      <c r="CC111" s="1411">
        <f>IF(ISERROR(VLOOKUP(VLOOKUP($A111, 'E4 TB Allocation Details'!$A$18:$L$205, MATCH("A &amp; G ID", 'E4 TB Allocation Details'!$A$18:$L$18, 0),FALSE), 'E2 Allocators'!$B$15:$W$361, MATCH('O5 Details by Class &amp; Accounts'!CC$18, 'E2 Allocators'!$B$15:$W$15, 0),FALSE)*$E111), 0, VLOOKUP(VLOOKUP($A111, 'E4 TB Allocation Details'!$A$18:$L$205, MATCH("A &amp; G ID", 'E4 TB Allocation Details'!$A$18:$L$18, 0),FALSE), 'E2 Allocators'!$B$15:$W$361, MATCH('O5 Details by Class &amp; Accounts'!CC$18, 'E2 Allocators'!$B$15:$W$15, 0),FALSE)*$E111)</f>
        <v>0</v>
      </c>
      <c r="CD111" s="1411">
        <f>IF(ISERROR(VLOOKUP(VLOOKUP($A111, 'E4 TB Allocation Details'!$A$18:$L$205, MATCH("A &amp; G ID", 'E4 TB Allocation Details'!$A$18:$L$18, 0),FALSE), 'E2 Allocators'!$B$15:$W$361, MATCH('O5 Details by Class &amp; Accounts'!CD$18, 'E2 Allocators'!$B$15:$W$15, 0),FALSE)*$E111), 0, VLOOKUP(VLOOKUP($A111, 'E4 TB Allocation Details'!$A$18:$L$205, MATCH("A &amp; G ID", 'E4 TB Allocation Details'!$A$18:$L$18, 0),FALSE), 'E2 Allocators'!$B$15:$W$361, MATCH('O5 Details by Class &amp; Accounts'!CD$18, 'E2 Allocators'!$B$15:$W$15, 0),FALSE)*$E111)</f>
        <v>0</v>
      </c>
      <c r="CE111" s="1411">
        <f>IF(ISERROR(VLOOKUP(VLOOKUP($A111, 'E4 TB Allocation Details'!$A$18:$L$205, MATCH("A &amp; G ID", 'E4 TB Allocation Details'!$A$18:$L$18, 0),FALSE), 'E2 Allocators'!$B$15:$W$361, MATCH('O5 Details by Class &amp; Accounts'!CE$18, 'E2 Allocators'!$B$15:$W$15, 0),FALSE)*$E111), 0, VLOOKUP(VLOOKUP($A111, 'E4 TB Allocation Details'!$A$18:$L$205, MATCH("A &amp; G ID", 'E4 TB Allocation Details'!$A$18:$L$18, 0),FALSE), 'E2 Allocators'!$B$15:$W$361, MATCH('O5 Details by Class &amp; Accounts'!CE$18, 'E2 Allocators'!$B$15:$W$15, 0),FALSE)*$E111)</f>
        <v>0</v>
      </c>
      <c r="CF111" s="1411">
        <f>IF(ISERROR(VLOOKUP(VLOOKUP($A111, 'E4 TB Allocation Details'!$A$18:$L$205, MATCH("A &amp; G ID", 'E4 TB Allocation Details'!$A$18:$L$18, 0),FALSE), 'E2 Allocators'!$B$15:$W$361, MATCH('O5 Details by Class &amp; Accounts'!CF$18, 'E2 Allocators'!$B$15:$W$15, 0),FALSE)*$E111), 0, VLOOKUP(VLOOKUP($A111, 'E4 TB Allocation Details'!$A$18:$L$205, MATCH("A &amp; G ID", 'E4 TB Allocation Details'!$A$18:$L$18, 0),FALSE), 'E2 Allocators'!$B$15:$W$361, MATCH('O5 Details by Class &amp; Accounts'!CF$18, 'E2 Allocators'!$B$15:$W$15, 0),FALSE)*$E111)</f>
        <v>0</v>
      </c>
      <c r="CG111" s="1411">
        <f>IF(ISERROR(VLOOKUP(VLOOKUP($A111, 'E4 TB Allocation Details'!$A$18:$L$205, MATCH("A &amp; G ID", 'E4 TB Allocation Details'!$A$18:$L$18, 0),FALSE), 'E2 Allocators'!$B$15:$W$361, MATCH('O5 Details by Class &amp; Accounts'!CG$18, 'E2 Allocators'!$B$15:$W$15, 0),FALSE)*$E111), 0, VLOOKUP(VLOOKUP($A111, 'E4 TB Allocation Details'!$A$18:$L$205, MATCH("A &amp; G ID", 'E4 TB Allocation Details'!$A$18:$L$18, 0),FALSE), 'E2 Allocators'!$B$15:$W$361, MATCH('O5 Details by Class &amp; Accounts'!CG$18, 'E2 Allocators'!$B$15:$W$15, 0),FALSE)*$E111)</f>
        <v>0</v>
      </c>
      <c r="CH111" s="1411">
        <f>IF(ISERROR(VLOOKUP(VLOOKUP($A111, 'E4 TB Allocation Details'!$A$18:$L$205, MATCH("A &amp; G ID", 'E4 TB Allocation Details'!$A$18:$L$18, 0),FALSE), 'E2 Allocators'!$B$15:$W$361, MATCH('O5 Details by Class &amp; Accounts'!CH$18, 'E2 Allocators'!$B$15:$W$15, 0),FALSE)*$E111), 0, VLOOKUP(VLOOKUP($A111, 'E4 TB Allocation Details'!$A$18:$L$205, MATCH("A &amp; G ID", 'E4 TB Allocation Details'!$A$18:$L$18, 0),FALSE), 'E2 Allocators'!$B$15:$W$361, MATCH('O5 Details by Class &amp; Accounts'!CH$18, 'E2 Allocators'!$B$15:$W$15, 0),FALSE)*$E111)</f>
        <v>0</v>
      </c>
      <c r="CI111" s="1411">
        <f>IF(ISERROR(VLOOKUP(VLOOKUP($A111, 'E4 TB Allocation Details'!$A$18:$L$205, MATCH("A &amp; G ID", 'E4 TB Allocation Details'!$A$18:$L$18, 0),FALSE), 'E2 Allocators'!$B$15:$W$361, MATCH('O5 Details by Class &amp; Accounts'!CI$18, 'E2 Allocators'!$B$15:$W$15, 0),FALSE)*$E111), 0, VLOOKUP(VLOOKUP($A111, 'E4 TB Allocation Details'!$A$18:$L$205, MATCH("A &amp; G ID", 'E4 TB Allocation Details'!$A$18:$L$18, 0),FALSE), 'E2 Allocators'!$B$15:$W$361, MATCH('O5 Details by Class &amp; Accounts'!CI$18, 'E2 Allocators'!$B$15:$W$15, 0),FALSE)*$E111)</f>
        <v>0</v>
      </c>
      <c r="CJ111" s="1411">
        <f>IF(ISERROR(VLOOKUP(VLOOKUP($A111, 'E4 TB Allocation Details'!$A$18:$L$205, MATCH("A &amp; G ID", 'E4 TB Allocation Details'!$A$18:$L$18, 0),FALSE), 'E2 Allocators'!$B$15:$W$361, MATCH('O5 Details by Class &amp; Accounts'!CJ$18, 'E2 Allocators'!$B$15:$W$15, 0),FALSE)*$E111), 0, VLOOKUP(VLOOKUP($A111, 'E4 TB Allocation Details'!$A$18:$L$205, MATCH("A &amp; G ID", 'E4 TB Allocation Details'!$A$18:$L$18, 0),FALSE), 'E2 Allocators'!$B$15:$W$361, MATCH('O5 Details by Class &amp; Accounts'!CJ$18, 'E2 Allocators'!$B$15:$W$15, 0),FALSE)*$E111)</f>
        <v>0</v>
      </c>
      <c r="CK111" s="1411">
        <f>IF(ISERROR(VLOOKUP(VLOOKUP($A111, 'E4 TB Allocation Details'!$A$18:$L$205, MATCH("A &amp; G ID", 'E4 TB Allocation Details'!$A$18:$L$18, 0),FALSE), 'E2 Allocators'!$B$15:$W$361, MATCH('O5 Details by Class &amp; Accounts'!CK$18, 'E2 Allocators'!$B$15:$W$15, 0),FALSE)*$E111), 0, VLOOKUP(VLOOKUP($A111, 'E4 TB Allocation Details'!$A$18:$L$205, MATCH("A &amp; G ID", 'E4 TB Allocation Details'!$A$18:$L$18, 0),FALSE), 'E2 Allocators'!$B$15:$W$361, MATCH('O5 Details by Class &amp; Accounts'!CK$18, 'E2 Allocators'!$B$15:$W$15, 0),FALSE)*$E111)</f>
        <v>0</v>
      </c>
      <c r="CL111" s="1411">
        <f>IF(ISERROR(VLOOKUP(VLOOKUP($A111, 'E4 TB Allocation Details'!$A$18:$L$205, MATCH("A &amp; G ID", 'E4 TB Allocation Details'!$A$18:$L$18, 0),FALSE), 'E2 Allocators'!$B$15:$W$361, MATCH('O5 Details by Class &amp; Accounts'!CL$18, 'E2 Allocators'!$B$15:$W$15, 0),FALSE)*$E111), 0, VLOOKUP(VLOOKUP($A111, 'E4 TB Allocation Details'!$A$18:$L$205, MATCH("A &amp; G ID", 'E4 TB Allocation Details'!$A$18:$L$18, 0),FALSE), 'E2 Allocators'!$B$15:$W$361, MATCH('O5 Details by Class &amp; Accounts'!CL$18, 'E2 Allocators'!$B$15:$W$15, 0),FALSE)*$E111)</f>
        <v>0</v>
      </c>
      <c r="CM111" s="1411">
        <f>IF(ISERROR(VLOOKUP(VLOOKUP($A111, 'E4 TB Allocation Details'!$A$18:$L$205, MATCH("A &amp; G ID", 'E4 TB Allocation Details'!$A$18:$L$18, 0),FALSE), 'E2 Allocators'!$B$15:$W$361, MATCH('O5 Details by Class &amp; Accounts'!CM$18, 'E2 Allocators'!$B$15:$W$15, 0),FALSE)*$E111), 0, VLOOKUP(VLOOKUP($A111, 'E4 TB Allocation Details'!$A$18:$L$205, MATCH("A &amp; G ID", 'E4 TB Allocation Details'!$A$18:$L$18, 0),FALSE), 'E2 Allocators'!$B$15:$W$361, MATCH('O5 Details by Class &amp; Accounts'!CM$18, 'E2 Allocators'!$B$15:$W$15, 0),FALSE)*$E111)</f>
        <v>0</v>
      </c>
      <c r="CN111" s="1411">
        <f>SUM(BT111:CM111)</f>
        <v>0</v>
      </c>
      <c r="CO111" s="1791">
        <f t="shared" si="23"/>
        <v>0</v>
      </c>
      <c r="CQ111" s="2086" t="s">
        <v>401</v>
      </c>
    </row>
    <row r="112" spans="1:95" s="80" customFormat="1" ht="25.5">
      <c r="A112" s="1179">
        <v>4398</v>
      </c>
      <c r="B112" s="1180" t="s">
        <v>1436</v>
      </c>
      <c r="C112" s="1788">
        <f>IF(ISERROR(VLOOKUP($A112,'I3 TB Data'!$A$23:$H$458,MATCH('O5 Details by Class &amp; Accounts'!$C$18, 'I3 TB Data'!$A$23:$H$23,0),0)), 0, VLOOKUP($A112,'I3 TB Data'!$A$23:$H$458,MATCH('O5 Details by Class &amp; Accounts'!$C$18,'I3 TB Data'!$A$23:$H$23,0),0))</f>
        <v>0</v>
      </c>
      <c r="D112" s="1789"/>
      <c r="E112" s="1788">
        <f t="shared" si="17"/>
        <v>0</v>
      </c>
      <c r="F112" s="1790">
        <f>IF(ISERROR(VLOOKUP($A112, 'E1 Categorization'!A33:E122, MATCH("Customer Component", 'E1 Categorization'!$A$33:$E$33,0), 0)), 0, IF(VLOOKUP($A112, 'E1 Categorization'!A33:E122, MATCH("Customer Component", 'E1 Categorization'!$A$33:$E$33,0), 0)=0, 'O5 Details by Class &amp; Accounts'!$E112, IF(AND(VLOOKUP($A112, 'E1 Categorization'!A33:E122, MATCH("Customer Component", 'E1 Categorization'!$A$33:$E$33,0), 0) &gt;0, VLOOKUP($A112, 'E1 Categorization'!A33:E122, MATCH("Customer Component", 'E1 Categorization'!$A$33:$E$33,0), 0)&lt;1), 'O5 Details by Class &amp; Accounts'!$E112*(1-VLOOKUP($A112, 'E1 Categorization'!A33:E122, MATCH("Customer Component", 'E1 Categorization'!$A$33:$E$33,0), 0)), 0)))</f>
        <v>0</v>
      </c>
      <c r="G112" s="1790">
        <f>IF(ISERROR(VLOOKUP($A112, 'E1 Categorization'!A33:E122, MATCH("Customer Component", 'E1 Categorization'!$A$33:$E$33,0), 0)),0, IF(VLOOKUP($A112, 'E1 Categorization'!A33:E122, MATCH("Customer Component", 'E1 Categorization'!$A$33:$E$33,0), 0)=0, 0, IF(AND(VLOOKUP($A112, 'E1 Categorization'!A33:E122, MATCH("Customer Component", 'E1 Categorization'!$A$33:$E$33,0), 0) &gt;0, VLOOKUP($A112, 'E1 Categorization'!A33:E122, MATCH("Customer Component", 'E1 Categorization'!$A$33:$E$33,0), 0)&lt;1), 'O5 Details by Class &amp; Accounts'!$E112*(VLOOKUP($A112, 'E1 Categorization'!A33:E122, MATCH("Customer Component", 'E1 Categorization'!$A$33:$E$33,0), 0)), 'O5 Details by Class &amp; Accounts'!$E112)))</f>
        <v>0</v>
      </c>
      <c r="H112" s="1411">
        <f>F112+G112</f>
        <v>0</v>
      </c>
      <c r="I112" s="1411">
        <f>IF(ISERROR(VLOOKUP(VLOOKUP($A112, 'E4 TB Allocation Details'!$A$18:$L$205, MATCH("Demand ID", 'E4 TB Allocation Details'!$A$18:$L$18, 0),FALSE), 'E2 Allocators'!$B$15:$W$361, MATCH('O5 Details by Class &amp; Accounts'!I$18, 'E2 Allocators'!$B$15:$W$15, 0),FALSE)*$F112), 0, VLOOKUP(VLOOKUP($A112, 'E4 TB Allocation Details'!$A$18:$L$205, MATCH("Demand ID", 'E4 TB Allocation Details'!$A$18:$L$18, 0),FALSE), 'E2 Allocators'!$B$15:$W$361, MATCH('O5 Details by Class &amp; Accounts'!I$18, 'E2 Allocators'!$B$15:$W$15, 0),FALSE)*$F112)</f>
        <v>0</v>
      </c>
      <c r="J112" s="1411">
        <f>IF(ISERROR(VLOOKUP(VLOOKUP($A112, 'E4 TB Allocation Details'!$A$18:$L$205, MATCH("Demand ID", 'E4 TB Allocation Details'!$A$18:$L$18, 0),FALSE), 'E2 Allocators'!$B$15:$W$361, MATCH('O5 Details by Class &amp; Accounts'!J$18, 'E2 Allocators'!$B$15:$W$15, 0),FALSE)*$F112), 0, VLOOKUP(VLOOKUP($A112, 'E4 TB Allocation Details'!$A$18:$L$205, MATCH("Demand ID", 'E4 TB Allocation Details'!$A$18:$L$18, 0),FALSE), 'E2 Allocators'!$B$15:$W$361, MATCH('O5 Details by Class &amp; Accounts'!J$18, 'E2 Allocators'!$B$15:$W$15, 0),FALSE)*$F112)</f>
        <v>0</v>
      </c>
      <c r="K112" s="1411">
        <f>IF(ISERROR(VLOOKUP(VLOOKUP($A112, 'E4 TB Allocation Details'!$A$18:$L$205, MATCH("Demand ID", 'E4 TB Allocation Details'!$A$18:$L$18, 0),FALSE), 'E2 Allocators'!$B$15:$W$361, MATCH('O5 Details by Class &amp; Accounts'!K$18, 'E2 Allocators'!$B$15:$W$15, 0),FALSE)*$F112), 0, VLOOKUP(VLOOKUP($A112, 'E4 TB Allocation Details'!$A$18:$L$205, MATCH("Demand ID", 'E4 TB Allocation Details'!$A$18:$L$18, 0),FALSE), 'E2 Allocators'!$B$15:$W$361, MATCH('O5 Details by Class &amp; Accounts'!K$18, 'E2 Allocators'!$B$15:$W$15, 0),FALSE)*$F112)</f>
        <v>0</v>
      </c>
      <c r="L112" s="1411">
        <f>IF(ISERROR(VLOOKUP(VLOOKUP($A112, 'E4 TB Allocation Details'!$A$18:$L$205, MATCH("Demand ID", 'E4 TB Allocation Details'!$A$18:$L$18, 0),FALSE), 'E2 Allocators'!$B$15:$W$361, MATCH('O5 Details by Class &amp; Accounts'!L$18, 'E2 Allocators'!$B$15:$W$15, 0),FALSE)*$F112), 0, VLOOKUP(VLOOKUP($A112, 'E4 TB Allocation Details'!$A$18:$L$205, MATCH("Demand ID", 'E4 TB Allocation Details'!$A$18:$L$18, 0),FALSE), 'E2 Allocators'!$B$15:$W$361, MATCH('O5 Details by Class &amp; Accounts'!L$18, 'E2 Allocators'!$B$15:$W$15, 0),FALSE)*$F112)</f>
        <v>0</v>
      </c>
      <c r="M112" s="1411">
        <f>IF(ISERROR(VLOOKUP(VLOOKUP($A112, 'E4 TB Allocation Details'!$A$18:$L$205, MATCH("Demand ID", 'E4 TB Allocation Details'!$A$18:$L$18, 0),FALSE), 'E2 Allocators'!$B$15:$W$361, MATCH('O5 Details by Class &amp; Accounts'!M$18, 'E2 Allocators'!$B$15:$W$15, 0),FALSE)*$F112), 0, VLOOKUP(VLOOKUP($A112, 'E4 TB Allocation Details'!$A$18:$L$205, MATCH("Demand ID", 'E4 TB Allocation Details'!$A$18:$L$18, 0),FALSE), 'E2 Allocators'!$B$15:$W$361, MATCH('O5 Details by Class &amp; Accounts'!M$18, 'E2 Allocators'!$B$15:$W$15, 0),FALSE)*$F112)</f>
        <v>0</v>
      </c>
      <c r="N112" s="1411">
        <f>IF(ISERROR(VLOOKUP(VLOOKUP($A112, 'E4 TB Allocation Details'!$A$18:$L$205, MATCH("Demand ID", 'E4 TB Allocation Details'!$A$18:$L$18, 0),FALSE), 'E2 Allocators'!$B$15:$W$361, MATCH('O5 Details by Class &amp; Accounts'!N$18, 'E2 Allocators'!$B$15:$W$15, 0),FALSE)*$F112), 0, VLOOKUP(VLOOKUP($A112, 'E4 TB Allocation Details'!$A$18:$L$205, MATCH("Demand ID", 'E4 TB Allocation Details'!$A$18:$L$18, 0),FALSE), 'E2 Allocators'!$B$15:$W$361, MATCH('O5 Details by Class &amp; Accounts'!N$18, 'E2 Allocators'!$B$15:$W$15, 0),FALSE)*$F112)</f>
        <v>0</v>
      </c>
      <c r="O112" s="1411">
        <f>IF(ISERROR(VLOOKUP(VLOOKUP($A112, 'E4 TB Allocation Details'!$A$18:$L$205, MATCH("Demand ID", 'E4 TB Allocation Details'!$A$18:$L$18, 0),FALSE), 'E2 Allocators'!$B$15:$W$361, MATCH('O5 Details by Class &amp; Accounts'!O$18, 'E2 Allocators'!$B$15:$W$15, 0),FALSE)*$F112), 0, VLOOKUP(VLOOKUP($A112, 'E4 TB Allocation Details'!$A$18:$L$205, MATCH("Demand ID", 'E4 TB Allocation Details'!$A$18:$L$18, 0),FALSE), 'E2 Allocators'!$B$15:$W$361, MATCH('O5 Details by Class &amp; Accounts'!O$18, 'E2 Allocators'!$B$15:$W$15, 0),FALSE)*$F112)</f>
        <v>0</v>
      </c>
      <c r="P112" s="1411">
        <f>IF(ISERROR(VLOOKUP(VLOOKUP($A112, 'E4 TB Allocation Details'!$A$18:$L$205, MATCH("Demand ID", 'E4 TB Allocation Details'!$A$18:$L$18, 0),FALSE), 'E2 Allocators'!$B$15:$W$361, MATCH('O5 Details by Class &amp; Accounts'!P$18, 'E2 Allocators'!$B$15:$W$15, 0),FALSE)*$F112), 0, VLOOKUP(VLOOKUP($A112, 'E4 TB Allocation Details'!$A$18:$L$205, MATCH("Demand ID", 'E4 TB Allocation Details'!$A$18:$L$18, 0),FALSE), 'E2 Allocators'!$B$15:$W$361, MATCH('O5 Details by Class &amp; Accounts'!P$18, 'E2 Allocators'!$B$15:$W$15, 0),FALSE)*$F112)</f>
        <v>0</v>
      </c>
      <c r="Q112" s="1411">
        <f>IF(ISERROR(VLOOKUP(VLOOKUP($A112, 'E4 TB Allocation Details'!$A$18:$L$205, MATCH("Demand ID", 'E4 TB Allocation Details'!$A$18:$L$18, 0),FALSE), 'E2 Allocators'!$B$15:$W$361, MATCH('O5 Details by Class &amp; Accounts'!Q$18, 'E2 Allocators'!$B$15:$W$15, 0),FALSE)*$F112), 0, VLOOKUP(VLOOKUP($A112, 'E4 TB Allocation Details'!$A$18:$L$205, MATCH("Demand ID", 'E4 TB Allocation Details'!$A$18:$L$18, 0),FALSE), 'E2 Allocators'!$B$15:$W$361, MATCH('O5 Details by Class &amp; Accounts'!Q$18, 'E2 Allocators'!$B$15:$W$15, 0),FALSE)*$F112)</f>
        <v>0</v>
      </c>
      <c r="R112" s="1411">
        <f>IF(ISERROR(VLOOKUP(VLOOKUP($A112, 'E4 TB Allocation Details'!$A$18:$L$205, MATCH("Demand ID", 'E4 TB Allocation Details'!$A$18:$L$18, 0),FALSE), 'E2 Allocators'!$B$15:$W$361, MATCH('O5 Details by Class &amp; Accounts'!R$18, 'E2 Allocators'!$B$15:$W$15, 0),FALSE)*$F112), 0, VLOOKUP(VLOOKUP($A112, 'E4 TB Allocation Details'!$A$18:$L$205, MATCH("Demand ID", 'E4 TB Allocation Details'!$A$18:$L$18, 0),FALSE), 'E2 Allocators'!$B$15:$W$361, MATCH('O5 Details by Class &amp; Accounts'!R$18, 'E2 Allocators'!$B$15:$W$15, 0),FALSE)*$F112)</f>
        <v>0</v>
      </c>
      <c r="S112" s="1411">
        <f>IF(ISERROR(VLOOKUP(VLOOKUP($A112, 'E4 TB Allocation Details'!$A$18:$L$205, MATCH("Demand ID", 'E4 TB Allocation Details'!$A$18:$L$18, 0),FALSE), 'E2 Allocators'!$B$15:$W$361, MATCH('O5 Details by Class &amp; Accounts'!S$18, 'E2 Allocators'!$B$15:$W$15, 0),FALSE)*$F112), 0, VLOOKUP(VLOOKUP($A112, 'E4 TB Allocation Details'!$A$18:$L$205, MATCH("Demand ID", 'E4 TB Allocation Details'!$A$18:$L$18, 0),FALSE), 'E2 Allocators'!$B$15:$W$361, MATCH('O5 Details by Class &amp; Accounts'!S$18, 'E2 Allocators'!$B$15:$W$15, 0),FALSE)*$F112)</f>
        <v>0</v>
      </c>
      <c r="T112" s="1411">
        <f>IF(ISERROR(VLOOKUP(VLOOKUP($A112, 'E4 TB Allocation Details'!$A$18:$L$205, MATCH("Demand ID", 'E4 TB Allocation Details'!$A$18:$L$18, 0),FALSE), 'E2 Allocators'!$B$15:$W$361, MATCH('O5 Details by Class &amp; Accounts'!T$18, 'E2 Allocators'!$B$15:$W$15, 0),FALSE)*$F112), 0, VLOOKUP(VLOOKUP($A112, 'E4 TB Allocation Details'!$A$18:$L$205, MATCH("Demand ID", 'E4 TB Allocation Details'!$A$18:$L$18, 0),FALSE), 'E2 Allocators'!$B$15:$W$361, MATCH('O5 Details by Class &amp; Accounts'!T$18, 'E2 Allocators'!$B$15:$W$15, 0),FALSE)*$F112)</f>
        <v>0</v>
      </c>
      <c r="U112" s="1411">
        <f>IF(ISERROR(VLOOKUP(VLOOKUP($A112, 'E4 TB Allocation Details'!$A$18:$L$205, MATCH("Demand ID", 'E4 TB Allocation Details'!$A$18:$L$18, 0),FALSE), 'E2 Allocators'!$B$15:$W$361, MATCH('O5 Details by Class &amp; Accounts'!U$18, 'E2 Allocators'!$B$15:$W$15, 0),FALSE)*$F112), 0, VLOOKUP(VLOOKUP($A112, 'E4 TB Allocation Details'!$A$18:$L$205, MATCH("Demand ID", 'E4 TB Allocation Details'!$A$18:$L$18, 0),FALSE), 'E2 Allocators'!$B$15:$W$361, MATCH('O5 Details by Class &amp; Accounts'!U$18, 'E2 Allocators'!$B$15:$W$15, 0),FALSE)*$F112)</f>
        <v>0</v>
      </c>
      <c r="V112" s="1411">
        <f>IF(ISERROR(VLOOKUP(VLOOKUP($A112, 'E4 TB Allocation Details'!$A$18:$L$205, MATCH("Demand ID", 'E4 TB Allocation Details'!$A$18:$L$18, 0),FALSE), 'E2 Allocators'!$B$15:$W$361, MATCH('O5 Details by Class &amp; Accounts'!V$18, 'E2 Allocators'!$B$15:$W$15, 0),FALSE)*$F112), 0, VLOOKUP(VLOOKUP($A112, 'E4 TB Allocation Details'!$A$18:$L$205, MATCH("Demand ID", 'E4 TB Allocation Details'!$A$18:$L$18, 0),FALSE), 'E2 Allocators'!$B$15:$W$361, MATCH('O5 Details by Class &amp; Accounts'!V$18, 'E2 Allocators'!$B$15:$W$15, 0),FALSE)*$F112)</f>
        <v>0</v>
      </c>
      <c r="W112" s="1411">
        <f>IF(ISERROR(VLOOKUP(VLOOKUP($A112, 'E4 TB Allocation Details'!$A$18:$L$205, MATCH("Demand ID", 'E4 TB Allocation Details'!$A$18:$L$18, 0),FALSE), 'E2 Allocators'!$B$15:$W$361, MATCH('O5 Details by Class &amp; Accounts'!W$18, 'E2 Allocators'!$B$15:$W$15, 0),FALSE)*$F112), 0, VLOOKUP(VLOOKUP($A112, 'E4 TB Allocation Details'!$A$18:$L$205, MATCH("Demand ID", 'E4 TB Allocation Details'!$A$18:$L$18, 0),FALSE), 'E2 Allocators'!$B$15:$W$361, MATCH('O5 Details by Class &amp; Accounts'!W$18, 'E2 Allocators'!$B$15:$W$15, 0),FALSE)*$F112)</f>
        <v>0</v>
      </c>
      <c r="X112" s="1411">
        <f>IF(ISERROR(VLOOKUP(VLOOKUP($A112, 'E4 TB Allocation Details'!$A$18:$L$205, MATCH("Demand ID", 'E4 TB Allocation Details'!$A$18:$L$18, 0),FALSE), 'E2 Allocators'!$B$15:$W$361, MATCH('O5 Details by Class &amp; Accounts'!X$18, 'E2 Allocators'!$B$15:$W$15, 0),FALSE)*$F112), 0, VLOOKUP(VLOOKUP($A112, 'E4 TB Allocation Details'!$A$18:$L$205, MATCH("Demand ID", 'E4 TB Allocation Details'!$A$18:$L$18, 0),FALSE), 'E2 Allocators'!$B$15:$W$361, MATCH('O5 Details by Class &amp; Accounts'!X$18, 'E2 Allocators'!$B$15:$W$15, 0),FALSE)*$F112)</f>
        <v>0</v>
      </c>
      <c r="Y112" s="1411">
        <f>IF(ISERROR(VLOOKUP(VLOOKUP($A112, 'E4 TB Allocation Details'!$A$18:$L$205, MATCH("Demand ID", 'E4 TB Allocation Details'!$A$18:$L$18, 0),FALSE), 'E2 Allocators'!$B$15:$W$361, MATCH('O5 Details by Class &amp; Accounts'!Y$18, 'E2 Allocators'!$B$15:$W$15, 0),FALSE)*$F112), 0, VLOOKUP(VLOOKUP($A112, 'E4 TB Allocation Details'!$A$18:$L$205, MATCH("Demand ID", 'E4 TB Allocation Details'!$A$18:$L$18, 0),FALSE), 'E2 Allocators'!$B$15:$W$361, MATCH('O5 Details by Class &amp; Accounts'!Y$18, 'E2 Allocators'!$B$15:$W$15, 0),FALSE)*$F112)</f>
        <v>0</v>
      </c>
      <c r="Z112" s="1411">
        <f>IF(ISERROR(VLOOKUP(VLOOKUP($A112, 'E4 TB Allocation Details'!$A$18:$L$205, MATCH("Demand ID", 'E4 TB Allocation Details'!$A$18:$L$18, 0),FALSE), 'E2 Allocators'!$B$15:$W$361, MATCH('O5 Details by Class &amp; Accounts'!Z$18, 'E2 Allocators'!$B$15:$W$15, 0),FALSE)*$F112), 0, VLOOKUP(VLOOKUP($A112, 'E4 TB Allocation Details'!$A$18:$L$205, MATCH("Demand ID", 'E4 TB Allocation Details'!$A$18:$L$18, 0),FALSE), 'E2 Allocators'!$B$15:$W$361, MATCH('O5 Details by Class &amp; Accounts'!Z$18, 'E2 Allocators'!$B$15:$W$15, 0),FALSE)*$F112)</f>
        <v>0</v>
      </c>
      <c r="AA112" s="1411">
        <f>IF(ISERROR(VLOOKUP(VLOOKUP($A112, 'E4 TB Allocation Details'!$A$18:$L$205, MATCH("Demand ID", 'E4 TB Allocation Details'!$A$18:$L$18, 0),FALSE), 'E2 Allocators'!$B$15:$W$361, MATCH('O5 Details by Class &amp; Accounts'!AA$18, 'E2 Allocators'!$B$15:$W$15, 0),FALSE)*$F112), 0, VLOOKUP(VLOOKUP($A112, 'E4 TB Allocation Details'!$A$18:$L$205, MATCH("Demand ID", 'E4 TB Allocation Details'!$A$18:$L$18, 0),FALSE), 'E2 Allocators'!$B$15:$W$361, MATCH('O5 Details by Class &amp; Accounts'!AA$18, 'E2 Allocators'!$B$15:$W$15, 0),FALSE)*$F112)</f>
        <v>0</v>
      </c>
      <c r="AB112" s="1411">
        <f>IF(ISERROR(VLOOKUP(VLOOKUP($A112, 'E4 TB Allocation Details'!$A$18:$L$205, MATCH("Demand ID", 'E4 TB Allocation Details'!$A$18:$L$18, 0),FALSE), 'E2 Allocators'!$B$15:$W$361, MATCH('O5 Details by Class &amp; Accounts'!AB$18, 'E2 Allocators'!$B$15:$W$15, 0),FALSE)*$F112), 0, VLOOKUP(VLOOKUP($A112, 'E4 TB Allocation Details'!$A$18:$L$205, MATCH("Demand ID", 'E4 TB Allocation Details'!$A$18:$L$18, 0),FALSE), 'E2 Allocators'!$B$15:$W$361, MATCH('O5 Details by Class &amp; Accounts'!AB$18, 'E2 Allocators'!$B$15:$W$15, 0),FALSE)*$F112)</f>
        <v>0</v>
      </c>
      <c r="AC112" s="1411">
        <f>SUM(I112:AB112)</f>
        <v>0</v>
      </c>
      <c r="AD112" s="1411">
        <f>IF(ISERROR(VLOOKUP(VLOOKUP($A112, 'E4 TB Allocation Details'!$A$18:$L$205, MATCH("Customer ID", 'E4 TB Allocation Details'!$A$18:$L$18, 0),FALSE), 'E2 Allocators'!$B$15:$W$361, MATCH('O5 Details by Class &amp; Accounts'!AD$18, 'E2 Allocators'!$B$15:$W$15, 0),FALSE)*$G112), 0, VLOOKUP(VLOOKUP($A112, 'E4 TB Allocation Details'!$A$18:$L$205, MATCH("Customer ID", 'E4 TB Allocation Details'!$A$18:$L$18, 0),FALSE), 'E2 Allocators'!$B$15:$W$361, MATCH('O5 Details by Class &amp; Accounts'!AD$18, 'E2 Allocators'!$B$15:$W$15, 0),FALSE)*$G112)</f>
        <v>0</v>
      </c>
      <c r="AE112" s="1411">
        <f>IF(ISERROR(VLOOKUP(VLOOKUP($A112, 'E4 TB Allocation Details'!$A$18:$L$205, MATCH("Customer ID", 'E4 TB Allocation Details'!$A$18:$L$18, 0),FALSE), 'E2 Allocators'!$B$15:$W$361, MATCH('O5 Details by Class &amp; Accounts'!AE$18, 'E2 Allocators'!$B$15:$W$15, 0),FALSE)*$G112), 0, VLOOKUP(VLOOKUP($A112, 'E4 TB Allocation Details'!$A$18:$L$205, MATCH("Customer ID", 'E4 TB Allocation Details'!$A$18:$L$18, 0),FALSE), 'E2 Allocators'!$B$15:$W$361, MATCH('O5 Details by Class &amp; Accounts'!AE$18, 'E2 Allocators'!$B$15:$W$15, 0),FALSE)*$G112)</f>
        <v>0</v>
      </c>
      <c r="AF112" s="1411">
        <f>IF(ISERROR(VLOOKUP(VLOOKUP($A112, 'E4 TB Allocation Details'!$A$18:$L$205, MATCH("Customer ID", 'E4 TB Allocation Details'!$A$18:$L$18, 0),FALSE), 'E2 Allocators'!$B$15:$W$361, MATCH('O5 Details by Class &amp; Accounts'!AF$18, 'E2 Allocators'!$B$15:$W$15, 0),FALSE)*$G112), 0, VLOOKUP(VLOOKUP($A112, 'E4 TB Allocation Details'!$A$18:$L$205, MATCH("Customer ID", 'E4 TB Allocation Details'!$A$18:$L$18, 0),FALSE), 'E2 Allocators'!$B$15:$W$361, MATCH('O5 Details by Class &amp; Accounts'!AF$18, 'E2 Allocators'!$B$15:$W$15, 0),FALSE)*$G112)</f>
        <v>0</v>
      </c>
      <c r="AG112" s="1411">
        <f>IF(ISERROR(VLOOKUP(VLOOKUP($A112, 'E4 TB Allocation Details'!$A$18:$L$205, MATCH("Customer ID", 'E4 TB Allocation Details'!$A$18:$L$18, 0),FALSE), 'E2 Allocators'!$B$15:$W$361, MATCH('O5 Details by Class &amp; Accounts'!AG$18, 'E2 Allocators'!$B$15:$W$15, 0),FALSE)*$G112), 0, VLOOKUP(VLOOKUP($A112, 'E4 TB Allocation Details'!$A$18:$L$205, MATCH("Customer ID", 'E4 TB Allocation Details'!$A$18:$L$18, 0),FALSE), 'E2 Allocators'!$B$15:$W$361, MATCH('O5 Details by Class &amp; Accounts'!AG$18, 'E2 Allocators'!$B$15:$W$15, 0),FALSE)*$G112)</f>
        <v>0</v>
      </c>
      <c r="AH112" s="1411">
        <f>IF(ISERROR(VLOOKUP(VLOOKUP($A112, 'E4 TB Allocation Details'!$A$18:$L$205, MATCH("Customer ID", 'E4 TB Allocation Details'!$A$18:$L$18, 0),FALSE), 'E2 Allocators'!$B$15:$W$361, MATCH('O5 Details by Class &amp; Accounts'!AH$18, 'E2 Allocators'!$B$15:$W$15, 0),FALSE)*$G112), 0, VLOOKUP(VLOOKUP($A112, 'E4 TB Allocation Details'!$A$18:$L$205, MATCH("Customer ID", 'E4 TB Allocation Details'!$A$18:$L$18, 0),FALSE), 'E2 Allocators'!$B$15:$W$361, MATCH('O5 Details by Class &amp; Accounts'!AH$18, 'E2 Allocators'!$B$15:$W$15, 0),FALSE)*$G112)</f>
        <v>0</v>
      </c>
      <c r="AI112" s="1411">
        <f>IF(ISERROR(VLOOKUP(VLOOKUP($A112, 'E4 TB Allocation Details'!$A$18:$L$205, MATCH("Customer ID", 'E4 TB Allocation Details'!$A$18:$L$18, 0),FALSE), 'E2 Allocators'!$B$15:$W$361, MATCH('O5 Details by Class &amp; Accounts'!AI$18, 'E2 Allocators'!$B$15:$W$15, 0),FALSE)*$G112), 0, VLOOKUP(VLOOKUP($A112, 'E4 TB Allocation Details'!$A$18:$L$205, MATCH("Customer ID", 'E4 TB Allocation Details'!$A$18:$L$18, 0),FALSE), 'E2 Allocators'!$B$15:$W$361, MATCH('O5 Details by Class &amp; Accounts'!AI$18, 'E2 Allocators'!$B$15:$W$15, 0),FALSE)*$G112)</f>
        <v>0</v>
      </c>
      <c r="AJ112" s="1411">
        <f>IF(ISERROR(VLOOKUP(VLOOKUP($A112, 'E4 TB Allocation Details'!$A$18:$L$205, MATCH("Customer ID", 'E4 TB Allocation Details'!$A$18:$L$18, 0),FALSE), 'E2 Allocators'!$B$15:$W$361, MATCH('O5 Details by Class &amp; Accounts'!AJ$18, 'E2 Allocators'!$B$15:$W$15, 0),FALSE)*$G112), 0, VLOOKUP(VLOOKUP($A112, 'E4 TB Allocation Details'!$A$18:$L$205, MATCH("Customer ID", 'E4 TB Allocation Details'!$A$18:$L$18, 0),FALSE), 'E2 Allocators'!$B$15:$W$361, MATCH('O5 Details by Class &amp; Accounts'!AJ$18, 'E2 Allocators'!$B$15:$W$15, 0),FALSE)*$G112)</f>
        <v>0</v>
      </c>
      <c r="AK112" s="1411">
        <f>IF(ISERROR(VLOOKUP(VLOOKUP($A112, 'E4 TB Allocation Details'!$A$18:$L$205, MATCH("Customer ID", 'E4 TB Allocation Details'!$A$18:$L$18, 0),FALSE), 'E2 Allocators'!$B$15:$W$361, MATCH('O5 Details by Class &amp; Accounts'!AK$18, 'E2 Allocators'!$B$15:$W$15, 0),FALSE)*$G112), 0, VLOOKUP(VLOOKUP($A112, 'E4 TB Allocation Details'!$A$18:$L$205, MATCH("Customer ID", 'E4 TB Allocation Details'!$A$18:$L$18, 0),FALSE), 'E2 Allocators'!$B$15:$W$361, MATCH('O5 Details by Class &amp; Accounts'!AK$18, 'E2 Allocators'!$B$15:$W$15, 0),FALSE)*$G112)</f>
        <v>0</v>
      </c>
      <c r="AL112" s="1411">
        <f>IF(ISERROR(VLOOKUP(VLOOKUP($A112, 'E4 TB Allocation Details'!$A$18:$L$205, MATCH("Customer ID", 'E4 TB Allocation Details'!$A$18:$L$18, 0),FALSE), 'E2 Allocators'!$B$15:$W$361, MATCH('O5 Details by Class &amp; Accounts'!AL$18, 'E2 Allocators'!$B$15:$W$15, 0),FALSE)*$G112), 0, VLOOKUP(VLOOKUP($A112, 'E4 TB Allocation Details'!$A$18:$L$205, MATCH("Customer ID", 'E4 TB Allocation Details'!$A$18:$L$18, 0),FALSE), 'E2 Allocators'!$B$15:$W$361, MATCH('O5 Details by Class &amp; Accounts'!AL$18, 'E2 Allocators'!$B$15:$W$15, 0),FALSE)*$G112)</f>
        <v>0</v>
      </c>
      <c r="AM112" s="1411">
        <f>IF(ISERROR(VLOOKUP(VLOOKUP($A112, 'E4 TB Allocation Details'!$A$18:$L$205, MATCH("Customer ID", 'E4 TB Allocation Details'!$A$18:$L$18, 0),FALSE), 'E2 Allocators'!$B$15:$W$361, MATCH('O5 Details by Class &amp; Accounts'!AM$18, 'E2 Allocators'!$B$15:$W$15, 0),FALSE)*$G112), 0, VLOOKUP(VLOOKUP($A112, 'E4 TB Allocation Details'!$A$18:$L$205, MATCH("Customer ID", 'E4 TB Allocation Details'!$A$18:$L$18, 0),FALSE), 'E2 Allocators'!$B$15:$W$361, MATCH('O5 Details by Class &amp; Accounts'!AM$18, 'E2 Allocators'!$B$15:$W$15, 0),FALSE)*$G112)</f>
        <v>0</v>
      </c>
      <c r="AN112" s="1411">
        <f>IF(ISERROR(VLOOKUP(VLOOKUP($A112, 'E4 TB Allocation Details'!$A$18:$L$205, MATCH("Customer ID", 'E4 TB Allocation Details'!$A$18:$L$18, 0),FALSE), 'E2 Allocators'!$B$15:$W$361, MATCH('O5 Details by Class &amp; Accounts'!AN$18, 'E2 Allocators'!$B$15:$W$15, 0),FALSE)*$G112), 0, VLOOKUP(VLOOKUP($A112, 'E4 TB Allocation Details'!$A$18:$L$205, MATCH("Customer ID", 'E4 TB Allocation Details'!$A$18:$L$18, 0),FALSE), 'E2 Allocators'!$B$15:$W$361, MATCH('O5 Details by Class &amp; Accounts'!AN$18, 'E2 Allocators'!$B$15:$W$15, 0),FALSE)*$G112)</f>
        <v>0</v>
      </c>
      <c r="AO112" s="1411">
        <f>IF(ISERROR(VLOOKUP(VLOOKUP($A112, 'E4 TB Allocation Details'!$A$18:$L$205, MATCH("Customer ID", 'E4 TB Allocation Details'!$A$18:$L$18, 0),FALSE), 'E2 Allocators'!$B$15:$W$361, MATCH('O5 Details by Class &amp; Accounts'!AO$18, 'E2 Allocators'!$B$15:$W$15, 0),FALSE)*$G112), 0, VLOOKUP(VLOOKUP($A112, 'E4 TB Allocation Details'!$A$18:$L$205, MATCH("Customer ID", 'E4 TB Allocation Details'!$A$18:$L$18, 0),FALSE), 'E2 Allocators'!$B$15:$W$361, MATCH('O5 Details by Class &amp; Accounts'!AO$18, 'E2 Allocators'!$B$15:$W$15, 0),FALSE)*$G112)</f>
        <v>0</v>
      </c>
      <c r="AP112" s="1411">
        <f>IF(ISERROR(VLOOKUP(VLOOKUP($A112, 'E4 TB Allocation Details'!$A$18:$L$205, MATCH("Customer ID", 'E4 TB Allocation Details'!$A$18:$L$18, 0),FALSE), 'E2 Allocators'!$B$15:$W$361, MATCH('O5 Details by Class &amp; Accounts'!AP$18, 'E2 Allocators'!$B$15:$W$15, 0),FALSE)*$G112), 0, VLOOKUP(VLOOKUP($A112, 'E4 TB Allocation Details'!$A$18:$L$205, MATCH("Customer ID", 'E4 TB Allocation Details'!$A$18:$L$18, 0),FALSE), 'E2 Allocators'!$B$15:$W$361, MATCH('O5 Details by Class &amp; Accounts'!AP$18, 'E2 Allocators'!$B$15:$W$15, 0),FALSE)*$G112)</f>
        <v>0</v>
      </c>
      <c r="AQ112" s="1411">
        <f>IF(ISERROR(VLOOKUP(VLOOKUP($A112, 'E4 TB Allocation Details'!$A$18:$L$205, MATCH("Customer ID", 'E4 TB Allocation Details'!$A$18:$L$18, 0),FALSE), 'E2 Allocators'!$B$15:$W$361, MATCH('O5 Details by Class &amp; Accounts'!AQ$18, 'E2 Allocators'!$B$15:$W$15, 0),FALSE)*$G112), 0, VLOOKUP(VLOOKUP($A112, 'E4 TB Allocation Details'!$A$18:$L$205, MATCH("Customer ID", 'E4 TB Allocation Details'!$A$18:$L$18, 0),FALSE), 'E2 Allocators'!$B$15:$W$361, MATCH('O5 Details by Class &amp; Accounts'!AQ$18, 'E2 Allocators'!$B$15:$W$15, 0),FALSE)*$G112)</f>
        <v>0</v>
      </c>
      <c r="AR112" s="1411">
        <f>IF(ISERROR(VLOOKUP(VLOOKUP($A112, 'E4 TB Allocation Details'!$A$18:$L$205, MATCH("Customer ID", 'E4 TB Allocation Details'!$A$18:$L$18, 0),FALSE), 'E2 Allocators'!$B$15:$W$361, MATCH('O5 Details by Class &amp; Accounts'!AR$18, 'E2 Allocators'!$B$15:$W$15, 0),FALSE)*$G112), 0, VLOOKUP(VLOOKUP($A112, 'E4 TB Allocation Details'!$A$18:$L$205, MATCH("Customer ID", 'E4 TB Allocation Details'!$A$18:$L$18, 0),FALSE), 'E2 Allocators'!$B$15:$W$361, MATCH('O5 Details by Class &amp; Accounts'!AR$18, 'E2 Allocators'!$B$15:$W$15, 0),FALSE)*$G112)</f>
        <v>0</v>
      </c>
      <c r="AS112" s="1411">
        <f>IF(ISERROR(VLOOKUP(VLOOKUP($A112, 'E4 TB Allocation Details'!$A$18:$L$205, MATCH("Customer ID", 'E4 TB Allocation Details'!$A$18:$L$18, 0),FALSE), 'E2 Allocators'!$B$15:$W$361, MATCH('O5 Details by Class &amp; Accounts'!AS$18, 'E2 Allocators'!$B$15:$W$15, 0),FALSE)*$G112), 0, VLOOKUP(VLOOKUP($A112, 'E4 TB Allocation Details'!$A$18:$L$205, MATCH("Customer ID", 'E4 TB Allocation Details'!$A$18:$L$18, 0),FALSE), 'E2 Allocators'!$B$15:$W$361, MATCH('O5 Details by Class &amp; Accounts'!AS$18, 'E2 Allocators'!$B$15:$W$15, 0),FALSE)*$G112)</f>
        <v>0</v>
      </c>
      <c r="AT112" s="1411">
        <f>IF(ISERROR(VLOOKUP(VLOOKUP($A112, 'E4 TB Allocation Details'!$A$18:$L$205, MATCH("Customer ID", 'E4 TB Allocation Details'!$A$18:$L$18, 0),FALSE), 'E2 Allocators'!$B$15:$W$361, MATCH('O5 Details by Class &amp; Accounts'!AT$18, 'E2 Allocators'!$B$15:$W$15, 0),FALSE)*$G112), 0, VLOOKUP(VLOOKUP($A112, 'E4 TB Allocation Details'!$A$18:$L$205, MATCH("Customer ID", 'E4 TB Allocation Details'!$A$18:$L$18, 0),FALSE), 'E2 Allocators'!$B$15:$W$361, MATCH('O5 Details by Class &amp; Accounts'!AT$18, 'E2 Allocators'!$B$15:$W$15, 0),FALSE)*$G112)</f>
        <v>0</v>
      </c>
      <c r="AU112" s="1411">
        <f>IF(ISERROR(VLOOKUP(VLOOKUP($A112, 'E4 TB Allocation Details'!$A$18:$L$205, MATCH("Customer ID", 'E4 TB Allocation Details'!$A$18:$L$18, 0),FALSE), 'E2 Allocators'!$B$15:$W$361, MATCH('O5 Details by Class &amp; Accounts'!AU$18, 'E2 Allocators'!$B$15:$W$15, 0),FALSE)*$G112), 0, VLOOKUP(VLOOKUP($A112, 'E4 TB Allocation Details'!$A$18:$L$205, MATCH("Customer ID", 'E4 TB Allocation Details'!$A$18:$L$18, 0),FALSE), 'E2 Allocators'!$B$15:$W$361, MATCH('O5 Details by Class &amp; Accounts'!AU$18, 'E2 Allocators'!$B$15:$W$15, 0),FALSE)*$G112)</f>
        <v>0</v>
      </c>
      <c r="AV112" s="1411">
        <f>IF(ISERROR(VLOOKUP(VLOOKUP($A112, 'E4 TB Allocation Details'!$A$18:$L$205, MATCH("Customer ID", 'E4 TB Allocation Details'!$A$18:$L$18, 0),FALSE), 'E2 Allocators'!$B$15:$W$361, MATCH('O5 Details by Class &amp; Accounts'!AV$18, 'E2 Allocators'!$B$15:$W$15, 0),FALSE)*$G112), 0, VLOOKUP(VLOOKUP($A112, 'E4 TB Allocation Details'!$A$18:$L$205, MATCH("Customer ID", 'E4 TB Allocation Details'!$A$18:$L$18, 0),FALSE), 'E2 Allocators'!$B$15:$W$361, MATCH('O5 Details by Class &amp; Accounts'!AV$18, 'E2 Allocators'!$B$15:$W$15, 0),FALSE)*$G112)</f>
        <v>0</v>
      </c>
      <c r="AW112" s="1411">
        <f>IF(ISERROR(VLOOKUP(VLOOKUP($A112, 'E4 TB Allocation Details'!$A$18:$L$205, MATCH("Customer ID", 'E4 TB Allocation Details'!$A$18:$L$18, 0),FALSE), 'E2 Allocators'!$B$15:$W$361, MATCH('O5 Details by Class &amp; Accounts'!AW$18, 'E2 Allocators'!$B$15:$W$15, 0),FALSE)*$G112), 0, VLOOKUP(VLOOKUP($A112, 'E4 TB Allocation Details'!$A$18:$L$205, MATCH("Customer ID", 'E4 TB Allocation Details'!$A$18:$L$18, 0),FALSE), 'E2 Allocators'!$B$15:$W$361, MATCH('O5 Details by Class &amp; Accounts'!AW$18, 'E2 Allocators'!$B$15:$W$15, 0),FALSE)*$G112)</f>
        <v>0</v>
      </c>
      <c r="AX112" s="1411">
        <f>SUM(AD112:AW112)</f>
        <v>0</v>
      </c>
      <c r="AY112" s="1411">
        <f>IF(ISERROR(VLOOKUP(VLOOKUP($A112, 'E4 TB Allocation Details'!$A$18:$L$205, MATCH("Misc ID", 'E4 TB Allocation Details'!$A$18:$L$18, 0),FALSE), 'E2 Allocators'!$B$15:$W$361, MATCH('O5 Details by Class &amp; Accounts'!AY$18, 'E2 Allocators'!$B$15:$W$15, 0),FALSE)*$E112), 0, VLOOKUP(VLOOKUP($A112, 'E4 TB Allocation Details'!$A$18:$L$205, MATCH("Misc ID", 'E4 TB Allocation Details'!$A$18:$L$18, 0),FALSE), 'E2 Allocators'!$B$15:$W$361, MATCH('O5 Details by Class &amp; Accounts'!AY$18, 'E2 Allocators'!$B$15:$W$15, 0),FALSE)*$E112)</f>
        <v>0</v>
      </c>
      <c r="AZ112" s="1411">
        <f>IF(ISERROR(VLOOKUP(VLOOKUP($A112, 'E4 TB Allocation Details'!$A$18:$L$205, MATCH("Misc ID", 'E4 TB Allocation Details'!$A$18:$L$18, 0),FALSE), 'E2 Allocators'!$B$15:$W$361, MATCH('O5 Details by Class &amp; Accounts'!AZ$18, 'E2 Allocators'!$B$15:$W$15, 0),FALSE)*$E112), 0, VLOOKUP(VLOOKUP($A112, 'E4 TB Allocation Details'!$A$18:$L$205, MATCH("Misc ID", 'E4 TB Allocation Details'!$A$18:$L$18, 0),FALSE), 'E2 Allocators'!$B$15:$W$361, MATCH('O5 Details by Class &amp; Accounts'!AZ$18, 'E2 Allocators'!$B$15:$W$15, 0),FALSE)*$E112)</f>
        <v>0</v>
      </c>
      <c r="BA112" s="1411">
        <f>IF(ISERROR(VLOOKUP(VLOOKUP($A112, 'E4 TB Allocation Details'!$A$18:$L$205, MATCH("Misc ID", 'E4 TB Allocation Details'!$A$18:$L$18, 0),FALSE), 'E2 Allocators'!$B$15:$W$361, MATCH('O5 Details by Class &amp; Accounts'!BA$18, 'E2 Allocators'!$B$15:$W$15, 0),FALSE)*$E112), 0, VLOOKUP(VLOOKUP($A112, 'E4 TB Allocation Details'!$A$18:$L$205, MATCH("Misc ID", 'E4 TB Allocation Details'!$A$18:$L$18, 0),FALSE), 'E2 Allocators'!$B$15:$W$361, MATCH('O5 Details by Class &amp; Accounts'!BA$18, 'E2 Allocators'!$B$15:$W$15, 0),FALSE)*$E112)</f>
        <v>0</v>
      </c>
      <c r="BB112" s="1411">
        <f>IF(ISERROR(VLOOKUP(VLOOKUP($A112, 'E4 TB Allocation Details'!$A$18:$L$205, MATCH("Misc ID", 'E4 TB Allocation Details'!$A$18:$L$18, 0),FALSE), 'E2 Allocators'!$B$15:$W$361, MATCH('O5 Details by Class &amp; Accounts'!BB$18, 'E2 Allocators'!$B$15:$W$15, 0),FALSE)*$E112), 0, VLOOKUP(VLOOKUP($A112, 'E4 TB Allocation Details'!$A$18:$L$205, MATCH("Misc ID", 'E4 TB Allocation Details'!$A$18:$L$18, 0),FALSE), 'E2 Allocators'!$B$15:$W$361, MATCH('O5 Details by Class &amp; Accounts'!BB$18, 'E2 Allocators'!$B$15:$W$15, 0),FALSE)*$E112)</f>
        <v>0</v>
      </c>
      <c r="BC112" s="1411">
        <f>IF(ISERROR(VLOOKUP(VLOOKUP($A112, 'E4 TB Allocation Details'!$A$18:$L$205, MATCH("Misc ID", 'E4 TB Allocation Details'!$A$18:$L$18, 0),FALSE), 'E2 Allocators'!$B$15:$W$361, MATCH('O5 Details by Class &amp; Accounts'!BC$18, 'E2 Allocators'!$B$15:$W$15, 0),FALSE)*$E112), 0, VLOOKUP(VLOOKUP($A112, 'E4 TB Allocation Details'!$A$18:$L$205, MATCH("Misc ID", 'E4 TB Allocation Details'!$A$18:$L$18, 0),FALSE), 'E2 Allocators'!$B$15:$W$361, MATCH('O5 Details by Class &amp; Accounts'!BC$18, 'E2 Allocators'!$B$15:$W$15, 0),FALSE)*$E112)</f>
        <v>0</v>
      </c>
      <c r="BD112" s="1411">
        <f>IF(ISERROR(VLOOKUP(VLOOKUP($A112, 'E4 TB Allocation Details'!$A$18:$L$205, MATCH("Misc ID", 'E4 TB Allocation Details'!$A$18:$L$18, 0),FALSE), 'E2 Allocators'!$B$15:$W$361, MATCH('O5 Details by Class &amp; Accounts'!BD$18, 'E2 Allocators'!$B$15:$W$15, 0),FALSE)*$E112), 0, VLOOKUP(VLOOKUP($A112, 'E4 TB Allocation Details'!$A$18:$L$205, MATCH("Misc ID", 'E4 TB Allocation Details'!$A$18:$L$18, 0),FALSE), 'E2 Allocators'!$B$15:$W$361, MATCH('O5 Details by Class &amp; Accounts'!BD$18, 'E2 Allocators'!$B$15:$W$15, 0),FALSE)*$E112)</f>
        <v>0</v>
      </c>
      <c r="BE112" s="1411">
        <f>IF(ISERROR(VLOOKUP(VLOOKUP($A112, 'E4 TB Allocation Details'!$A$18:$L$205, MATCH("Misc ID", 'E4 TB Allocation Details'!$A$18:$L$18, 0),FALSE), 'E2 Allocators'!$B$15:$W$361, MATCH('O5 Details by Class &amp; Accounts'!BE$18, 'E2 Allocators'!$B$15:$W$15, 0),FALSE)*$E112), 0, VLOOKUP(VLOOKUP($A112, 'E4 TB Allocation Details'!$A$18:$L$205, MATCH("Misc ID", 'E4 TB Allocation Details'!$A$18:$L$18, 0),FALSE), 'E2 Allocators'!$B$15:$W$361, MATCH('O5 Details by Class &amp; Accounts'!BE$18, 'E2 Allocators'!$B$15:$W$15, 0),FALSE)*$E112)</f>
        <v>0</v>
      </c>
      <c r="BF112" s="1411">
        <f>IF(ISERROR(VLOOKUP(VLOOKUP($A112, 'E4 TB Allocation Details'!$A$18:$L$205, MATCH("Misc ID", 'E4 TB Allocation Details'!$A$18:$L$18, 0),FALSE), 'E2 Allocators'!$B$15:$W$361, MATCH('O5 Details by Class &amp; Accounts'!BF$18, 'E2 Allocators'!$B$15:$W$15, 0),FALSE)*$E112), 0, VLOOKUP(VLOOKUP($A112, 'E4 TB Allocation Details'!$A$18:$L$205, MATCH("Misc ID", 'E4 TB Allocation Details'!$A$18:$L$18, 0),FALSE), 'E2 Allocators'!$B$15:$W$361, MATCH('O5 Details by Class &amp; Accounts'!BF$18, 'E2 Allocators'!$B$15:$W$15, 0),FALSE)*$E112)</f>
        <v>0</v>
      </c>
      <c r="BG112" s="1411">
        <f>IF(ISERROR(VLOOKUP(VLOOKUP($A112, 'E4 TB Allocation Details'!$A$18:$L$205, MATCH("Misc ID", 'E4 TB Allocation Details'!$A$18:$L$18, 0),FALSE), 'E2 Allocators'!$B$15:$W$361, MATCH('O5 Details by Class &amp; Accounts'!BG$18, 'E2 Allocators'!$B$15:$W$15, 0),FALSE)*$E112), 0, VLOOKUP(VLOOKUP($A112, 'E4 TB Allocation Details'!$A$18:$L$205, MATCH("Misc ID", 'E4 TB Allocation Details'!$A$18:$L$18, 0),FALSE), 'E2 Allocators'!$B$15:$W$361, MATCH('O5 Details by Class &amp; Accounts'!BG$18, 'E2 Allocators'!$B$15:$W$15, 0),FALSE)*$E112)</f>
        <v>0</v>
      </c>
      <c r="BH112" s="1411">
        <f>IF(ISERROR(VLOOKUP(VLOOKUP($A112, 'E4 TB Allocation Details'!$A$18:$L$205, MATCH("Misc ID", 'E4 TB Allocation Details'!$A$18:$L$18, 0),FALSE), 'E2 Allocators'!$B$15:$W$361, MATCH('O5 Details by Class &amp; Accounts'!BH$18, 'E2 Allocators'!$B$15:$W$15, 0),FALSE)*$E112), 0, VLOOKUP(VLOOKUP($A112, 'E4 TB Allocation Details'!$A$18:$L$205, MATCH("Misc ID", 'E4 TB Allocation Details'!$A$18:$L$18, 0),FALSE), 'E2 Allocators'!$B$15:$W$361, MATCH('O5 Details by Class &amp; Accounts'!BH$18, 'E2 Allocators'!$B$15:$W$15, 0),FALSE)*$E112)</f>
        <v>0</v>
      </c>
      <c r="BI112" s="1411">
        <f>IF(ISERROR(VLOOKUP(VLOOKUP($A112, 'E4 TB Allocation Details'!$A$18:$L$205, MATCH("Misc ID", 'E4 TB Allocation Details'!$A$18:$L$18, 0),FALSE), 'E2 Allocators'!$B$15:$W$361, MATCH('O5 Details by Class &amp; Accounts'!BI$18, 'E2 Allocators'!$B$15:$W$15, 0),FALSE)*$E112), 0, VLOOKUP(VLOOKUP($A112, 'E4 TB Allocation Details'!$A$18:$L$205, MATCH("Misc ID", 'E4 TB Allocation Details'!$A$18:$L$18, 0),FALSE), 'E2 Allocators'!$B$15:$W$361, MATCH('O5 Details by Class &amp; Accounts'!BI$18, 'E2 Allocators'!$B$15:$W$15, 0),FALSE)*$E112)</f>
        <v>0</v>
      </c>
      <c r="BJ112" s="1411">
        <f>IF(ISERROR(VLOOKUP(VLOOKUP($A112, 'E4 TB Allocation Details'!$A$18:$L$205, MATCH("Misc ID", 'E4 TB Allocation Details'!$A$18:$L$18, 0),FALSE), 'E2 Allocators'!$B$15:$W$361, MATCH('O5 Details by Class &amp; Accounts'!BJ$18, 'E2 Allocators'!$B$15:$W$15, 0),FALSE)*$E112), 0, VLOOKUP(VLOOKUP($A112, 'E4 TB Allocation Details'!$A$18:$L$205, MATCH("Misc ID", 'E4 TB Allocation Details'!$A$18:$L$18, 0),FALSE), 'E2 Allocators'!$B$15:$W$361, MATCH('O5 Details by Class &amp; Accounts'!BJ$18, 'E2 Allocators'!$B$15:$W$15, 0),FALSE)*$E112)</f>
        <v>0</v>
      </c>
      <c r="BK112" s="1411">
        <f>IF(ISERROR(VLOOKUP(VLOOKUP($A112, 'E4 TB Allocation Details'!$A$18:$L$205, MATCH("Misc ID", 'E4 TB Allocation Details'!$A$18:$L$18, 0),FALSE), 'E2 Allocators'!$B$15:$W$361, MATCH('O5 Details by Class &amp; Accounts'!BK$18, 'E2 Allocators'!$B$15:$W$15, 0),FALSE)*$E112), 0, VLOOKUP(VLOOKUP($A112, 'E4 TB Allocation Details'!$A$18:$L$205, MATCH("Misc ID", 'E4 TB Allocation Details'!$A$18:$L$18, 0),FALSE), 'E2 Allocators'!$B$15:$W$361, MATCH('O5 Details by Class &amp; Accounts'!BK$18, 'E2 Allocators'!$B$15:$W$15, 0),FALSE)*$E112)</f>
        <v>0</v>
      </c>
      <c r="BL112" s="1411">
        <f>IF(ISERROR(VLOOKUP(VLOOKUP($A112, 'E4 TB Allocation Details'!$A$18:$L$205, MATCH("Misc ID", 'E4 TB Allocation Details'!$A$18:$L$18, 0),FALSE), 'E2 Allocators'!$B$15:$W$361, MATCH('O5 Details by Class &amp; Accounts'!BL$18, 'E2 Allocators'!$B$15:$W$15, 0),FALSE)*$E112), 0, VLOOKUP(VLOOKUP($A112, 'E4 TB Allocation Details'!$A$18:$L$205, MATCH("Misc ID", 'E4 TB Allocation Details'!$A$18:$L$18, 0),FALSE), 'E2 Allocators'!$B$15:$W$361, MATCH('O5 Details by Class &amp; Accounts'!BL$18, 'E2 Allocators'!$B$15:$W$15, 0),FALSE)*$E112)</f>
        <v>0</v>
      </c>
      <c r="BM112" s="1411">
        <f>IF(ISERROR(VLOOKUP(VLOOKUP($A112, 'E4 TB Allocation Details'!$A$18:$L$205, MATCH("Misc ID", 'E4 TB Allocation Details'!$A$18:$L$18, 0),FALSE), 'E2 Allocators'!$B$15:$W$361, MATCH('O5 Details by Class &amp; Accounts'!BM$18, 'E2 Allocators'!$B$15:$W$15, 0),FALSE)*$E112), 0, VLOOKUP(VLOOKUP($A112, 'E4 TB Allocation Details'!$A$18:$L$205, MATCH("Misc ID", 'E4 TB Allocation Details'!$A$18:$L$18, 0),FALSE), 'E2 Allocators'!$B$15:$W$361, MATCH('O5 Details by Class &amp; Accounts'!BM$18, 'E2 Allocators'!$B$15:$W$15, 0),FALSE)*$E112)</f>
        <v>0</v>
      </c>
      <c r="BN112" s="1411">
        <f>IF(ISERROR(VLOOKUP(VLOOKUP($A112, 'E4 TB Allocation Details'!$A$18:$L$205, MATCH("Misc ID", 'E4 TB Allocation Details'!$A$18:$L$18, 0),FALSE), 'E2 Allocators'!$B$15:$W$361, MATCH('O5 Details by Class &amp; Accounts'!BN$18, 'E2 Allocators'!$B$15:$W$15, 0),FALSE)*$E112), 0, VLOOKUP(VLOOKUP($A112, 'E4 TB Allocation Details'!$A$18:$L$205, MATCH("Misc ID", 'E4 TB Allocation Details'!$A$18:$L$18, 0),FALSE), 'E2 Allocators'!$B$15:$W$361, MATCH('O5 Details by Class &amp; Accounts'!BN$18, 'E2 Allocators'!$B$15:$W$15, 0),FALSE)*$E112)</f>
        <v>0</v>
      </c>
      <c r="BO112" s="1411">
        <f>IF(ISERROR(VLOOKUP(VLOOKUP($A112, 'E4 TB Allocation Details'!$A$18:$L$205, MATCH("Misc ID", 'E4 TB Allocation Details'!$A$18:$L$18, 0),FALSE), 'E2 Allocators'!$B$15:$W$361, MATCH('O5 Details by Class &amp; Accounts'!BO$18, 'E2 Allocators'!$B$15:$W$15, 0),FALSE)*$E112), 0, VLOOKUP(VLOOKUP($A112, 'E4 TB Allocation Details'!$A$18:$L$205, MATCH("Misc ID", 'E4 TB Allocation Details'!$A$18:$L$18, 0),FALSE), 'E2 Allocators'!$B$15:$W$361, MATCH('O5 Details by Class &amp; Accounts'!BO$18, 'E2 Allocators'!$B$15:$W$15, 0),FALSE)*$E112)</f>
        <v>0</v>
      </c>
      <c r="BP112" s="1411">
        <f>IF(ISERROR(VLOOKUP(VLOOKUP($A112, 'E4 TB Allocation Details'!$A$18:$L$205, MATCH("Misc ID", 'E4 TB Allocation Details'!$A$18:$L$18, 0),FALSE), 'E2 Allocators'!$B$15:$W$361, MATCH('O5 Details by Class &amp; Accounts'!BP$18, 'E2 Allocators'!$B$15:$W$15, 0),FALSE)*$E112), 0, VLOOKUP(VLOOKUP($A112, 'E4 TB Allocation Details'!$A$18:$L$205, MATCH("Misc ID", 'E4 TB Allocation Details'!$A$18:$L$18, 0),FALSE), 'E2 Allocators'!$B$15:$W$361, MATCH('O5 Details by Class &amp; Accounts'!BP$18, 'E2 Allocators'!$B$15:$W$15, 0),FALSE)*$E112)</f>
        <v>0</v>
      </c>
      <c r="BQ112" s="1411">
        <f>IF(ISERROR(VLOOKUP(VLOOKUP($A112, 'E4 TB Allocation Details'!$A$18:$L$205, MATCH("Misc ID", 'E4 TB Allocation Details'!$A$18:$L$18, 0),FALSE), 'E2 Allocators'!$B$15:$W$361, MATCH('O5 Details by Class &amp; Accounts'!BQ$18, 'E2 Allocators'!$B$15:$W$15, 0),FALSE)*$E112), 0, VLOOKUP(VLOOKUP($A112, 'E4 TB Allocation Details'!$A$18:$L$205, MATCH("Misc ID", 'E4 TB Allocation Details'!$A$18:$L$18, 0),FALSE), 'E2 Allocators'!$B$15:$W$361, MATCH('O5 Details by Class &amp; Accounts'!BQ$18, 'E2 Allocators'!$B$15:$W$15, 0),FALSE)*$E112)</f>
        <v>0</v>
      </c>
      <c r="BR112" s="1411">
        <f>IF(ISERROR(VLOOKUP(VLOOKUP($A112, 'E4 TB Allocation Details'!$A$18:$L$205, MATCH("Misc ID", 'E4 TB Allocation Details'!$A$18:$L$18, 0),FALSE), 'E2 Allocators'!$B$15:$W$361, MATCH('O5 Details by Class &amp; Accounts'!BR$18, 'E2 Allocators'!$B$15:$W$15, 0),FALSE)*$E112), 0, VLOOKUP(VLOOKUP($A112, 'E4 TB Allocation Details'!$A$18:$L$205, MATCH("Misc ID", 'E4 TB Allocation Details'!$A$18:$L$18, 0),FALSE), 'E2 Allocators'!$B$15:$W$361, MATCH('O5 Details by Class &amp; Accounts'!BR$18, 'E2 Allocators'!$B$15:$W$15, 0),FALSE)*$E112)</f>
        <v>0</v>
      </c>
      <c r="BS112" s="1411">
        <f>SUM(AY112:BR112)</f>
        <v>0</v>
      </c>
      <c r="BT112" s="1411">
        <f>IF(ISERROR(VLOOKUP(VLOOKUP($A112, 'E4 TB Allocation Details'!$A$18:$L$205, MATCH("A &amp; G ID", 'E4 TB Allocation Details'!$A$18:$L$18, 0),FALSE), 'E2 Allocators'!$B$15:$W$361, MATCH('O5 Details by Class &amp; Accounts'!BT$18, 'E2 Allocators'!$B$15:$W$15, 0),FALSE)*$E112), 0, VLOOKUP(VLOOKUP($A112, 'E4 TB Allocation Details'!$A$18:$L$205, MATCH("A &amp; G ID", 'E4 TB Allocation Details'!$A$18:$L$18, 0),FALSE), 'E2 Allocators'!$B$15:$W$361, MATCH('O5 Details by Class &amp; Accounts'!BT$18, 'E2 Allocators'!$B$15:$W$15, 0),FALSE)*$E112)</f>
        <v>0</v>
      </c>
      <c r="BU112" s="1411">
        <f>IF(ISERROR(VLOOKUP(VLOOKUP($A112, 'E4 TB Allocation Details'!$A$18:$L$205, MATCH("A &amp; G ID", 'E4 TB Allocation Details'!$A$18:$L$18, 0),FALSE), 'E2 Allocators'!$B$15:$W$361, MATCH('O5 Details by Class &amp; Accounts'!BU$18, 'E2 Allocators'!$B$15:$W$15, 0),FALSE)*$E112), 0, VLOOKUP(VLOOKUP($A112, 'E4 TB Allocation Details'!$A$18:$L$205, MATCH("A &amp; G ID", 'E4 TB Allocation Details'!$A$18:$L$18, 0),FALSE), 'E2 Allocators'!$B$15:$W$361, MATCH('O5 Details by Class &amp; Accounts'!BU$18, 'E2 Allocators'!$B$15:$W$15, 0),FALSE)*$E112)</f>
        <v>0</v>
      </c>
      <c r="BV112" s="1411">
        <f>IF(ISERROR(VLOOKUP(VLOOKUP($A112, 'E4 TB Allocation Details'!$A$18:$L$205, MATCH("A &amp; G ID", 'E4 TB Allocation Details'!$A$18:$L$18, 0),FALSE), 'E2 Allocators'!$B$15:$W$361, MATCH('O5 Details by Class &amp; Accounts'!BV$18, 'E2 Allocators'!$B$15:$W$15, 0),FALSE)*$E112), 0, VLOOKUP(VLOOKUP($A112, 'E4 TB Allocation Details'!$A$18:$L$205, MATCH("A &amp; G ID", 'E4 TB Allocation Details'!$A$18:$L$18, 0),FALSE), 'E2 Allocators'!$B$15:$W$361, MATCH('O5 Details by Class &amp; Accounts'!BV$18, 'E2 Allocators'!$B$15:$W$15, 0),FALSE)*$E112)</f>
        <v>0</v>
      </c>
      <c r="BW112" s="1411">
        <f>IF(ISERROR(VLOOKUP(VLOOKUP($A112, 'E4 TB Allocation Details'!$A$18:$L$205, MATCH("A &amp; G ID", 'E4 TB Allocation Details'!$A$18:$L$18, 0),FALSE), 'E2 Allocators'!$B$15:$W$361, MATCH('O5 Details by Class &amp; Accounts'!BW$18, 'E2 Allocators'!$B$15:$W$15, 0),FALSE)*$E112), 0, VLOOKUP(VLOOKUP($A112, 'E4 TB Allocation Details'!$A$18:$L$205, MATCH("A &amp; G ID", 'E4 TB Allocation Details'!$A$18:$L$18, 0),FALSE), 'E2 Allocators'!$B$15:$W$361, MATCH('O5 Details by Class &amp; Accounts'!BW$18, 'E2 Allocators'!$B$15:$W$15, 0),FALSE)*$E112)</f>
        <v>0</v>
      </c>
      <c r="BX112" s="1411">
        <f>IF(ISERROR(VLOOKUP(VLOOKUP($A112, 'E4 TB Allocation Details'!$A$18:$L$205, MATCH("A &amp; G ID", 'E4 TB Allocation Details'!$A$18:$L$18, 0),FALSE), 'E2 Allocators'!$B$15:$W$361, MATCH('O5 Details by Class &amp; Accounts'!BX$18, 'E2 Allocators'!$B$15:$W$15, 0),FALSE)*$E112), 0, VLOOKUP(VLOOKUP($A112, 'E4 TB Allocation Details'!$A$18:$L$205, MATCH("A &amp; G ID", 'E4 TB Allocation Details'!$A$18:$L$18, 0),FALSE), 'E2 Allocators'!$B$15:$W$361, MATCH('O5 Details by Class &amp; Accounts'!BX$18, 'E2 Allocators'!$B$15:$W$15, 0),FALSE)*$E112)</f>
        <v>0</v>
      </c>
      <c r="BY112" s="1411">
        <f>IF(ISERROR(VLOOKUP(VLOOKUP($A112, 'E4 TB Allocation Details'!$A$18:$L$205, MATCH("A &amp; G ID", 'E4 TB Allocation Details'!$A$18:$L$18, 0),FALSE), 'E2 Allocators'!$B$15:$W$361, MATCH('O5 Details by Class &amp; Accounts'!BY$18, 'E2 Allocators'!$B$15:$W$15, 0),FALSE)*$E112), 0, VLOOKUP(VLOOKUP($A112, 'E4 TB Allocation Details'!$A$18:$L$205, MATCH("A &amp; G ID", 'E4 TB Allocation Details'!$A$18:$L$18, 0),FALSE), 'E2 Allocators'!$B$15:$W$361, MATCH('O5 Details by Class &amp; Accounts'!BY$18, 'E2 Allocators'!$B$15:$W$15, 0),FALSE)*$E112)</f>
        <v>0</v>
      </c>
      <c r="BZ112" s="1411">
        <f>IF(ISERROR(VLOOKUP(VLOOKUP($A112, 'E4 TB Allocation Details'!$A$18:$L$205, MATCH("A &amp; G ID", 'E4 TB Allocation Details'!$A$18:$L$18, 0),FALSE), 'E2 Allocators'!$B$15:$W$361, MATCH('O5 Details by Class &amp; Accounts'!BZ$18, 'E2 Allocators'!$B$15:$W$15, 0),FALSE)*$E112), 0, VLOOKUP(VLOOKUP($A112, 'E4 TB Allocation Details'!$A$18:$L$205, MATCH("A &amp; G ID", 'E4 TB Allocation Details'!$A$18:$L$18, 0),FALSE), 'E2 Allocators'!$B$15:$W$361, MATCH('O5 Details by Class &amp; Accounts'!BZ$18, 'E2 Allocators'!$B$15:$W$15, 0),FALSE)*$E112)</f>
        <v>0</v>
      </c>
      <c r="CA112" s="1411">
        <f>IF(ISERROR(VLOOKUP(VLOOKUP($A112, 'E4 TB Allocation Details'!$A$18:$L$205, MATCH("A &amp; G ID", 'E4 TB Allocation Details'!$A$18:$L$18, 0),FALSE), 'E2 Allocators'!$B$15:$W$361, MATCH('O5 Details by Class &amp; Accounts'!CA$18, 'E2 Allocators'!$B$15:$W$15, 0),FALSE)*$E112), 0, VLOOKUP(VLOOKUP($A112, 'E4 TB Allocation Details'!$A$18:$L$205, MATCH("A &amp; G ID", 'E4 TB Allocation Details'!$A$18:$L$18, 0),FALSE), 'E2 Allocators'!$B$15:$W$361, MATCH('O5 Details by Class &amp; Accounts'!CA$18, 'E2 Allocators'!$B$15:$W$15, 0),FALSE)*$E112)</f>
        <v>0</v>
      </c>
      <c r="CB112" s="1411">
        <f>IF(ISERROR(VLOOKUP(VLOOKUP($A112, 'E4 TB Allocation Details'!$A$18:$L$205, MATCH("A &amp; G ID", 'E4 TB Allocation Details'!$A$18:$L$18, 0),FALSE), 'E2 Allocators'!$B$15:$W$361, MATCH('O5 Details by Class &amp; Accounts'!CB$18, 'E2 Allocators'!$B$15:$W$15, 0),FALSE)*$E112), 0, VLOOKUP(VLOOKUP($A112, 'E4 TB Allocation Details'!$A$18:$L$205, MATCH("A &amp; G ID", 'E4 TB Allocation Details'!$A$18:$L$18, 0),FALSE), 'E2 Allocators'!$B$15:$W$361, MATCH('O5 Details by Class &amp; Accounts'!CB$18, 'E2 Allocators'!$B$15:$W$15, 0),FALSE)*$E112)</f>
        <v>0</v>
      </c>
      <c r="CC112" s="1411">
        <f>IF(ISERROR(VLOOKUP(VLOOKUP($A112, 'E4 TB Allocation Details'!$A$18:$L$205, MATCH("A &amp; G ID", 'E4 TB Allocation Details'!$A$18:$L$18, 0),FALSE), 'E2 Allocators'!$B$15:$W$361, MATCH('O5 Details by Class &amp; Accounts'!CC$18, 'E2 Allocators'!$B$15:$W$15, 0),FALSE)*$E112), 0, VLOOKUP(VLOOKUP($A112, 'E4 TB Allocation Details'!$A$18:$L$205, MATCH("A &amp; G ID", 'E4 TB Allocation Details'!$A$18:$L$18, 0),FALSE), 'E2 Allocators'!$B$15:$W$361, MATCH('O5 Details by Class &amp; Accounts'!CC$18, 'E2 Allocators'!$B$15:$W$15, 0),FALSE)*$E112)</f>
        <v>0</v>
      </c>
      <c r="CD112" s="1411">
        <f>IF(ISERROR(VLOOKUP(VLOOKUP($A112, 'E4 TB Allocation Details'!$A$18:$L$205, MATCH("A &amp; G ID", 'E4 TB Allocation Details'!$A$18:$L$18, 0),FALSE), 'E2 Allocators'!$B$15:$W$361, MATCH('O5 Details by Class &amp; Accounts'!CD$18, 'E2 Allocators'!$B$15:$W$15, 0),FALSE)*$E112), 0, VLOOKUP(VLOOKUP($A112, 'E4 TB Allocation Details'!$A$18:$L$205, MATCH("A &amp; G ID", 'E4 TB Allocation Details'!$A$18:$L$18, 0),FALSE), 'E2 Allocators'!$B$15:$W$361, MATCH('O5 Details by Class &amp; Accounts'!CD$18, 'E2 Allocators'!$B$15:$W$15, 0),FALSE)*$E112)</f>
        <v>0</v>
      </c>
      <c r="CE112" s="1411">
        <f>IF(ISERROR(VLOOKUP(VLOOKUP($A112, 'E4 TB Allocation Details'!$A$18:$L$205, MATCH("A &amp; G ID", 'E4 TB Allocation Details'!$A$18:$L$18, 0),FALSE), 'E2 Allocators'!$B$15:$W$361, MATCH('O5 Details by Class &amp; Accounts'!CE$18, 'E2 Allocators'!$B$15:$W$15, 0),FALSE)*$E112), 0, VLOOKUP(VLOOKUP($A112, 'E4 TB Allocation Details'!$A$18:$L$205, MATCH("A &amp; G ID", 'E4 TB Allocation Details'!$A$18:$L$18, 0),FALSE), 'E2 Allocators'!$B$15:$W$361, MATCH('O5 Details by Class &amp; Accounts'!CE$18, 'E2 Allocators'!$B$15:$W$15, 0),FALSE)*$E112)</f>
        <v>0</v>
      </c>
      <c r="CF112" s="1411">
        <f>IF(ISERROR(VLOOKUP(VLOOKUP($A112, 'E4 TB Allocation Details'!$A$18:$L$205, MATCH("A &amp; G ID", 'E4 TB Allocation Details'!$A$18:$L$18, 0),FALSE), 'E2 Allocators'!$B$15:$W$361, MATCH('O5 Details by Class &amp; Accounts'!CF$18, 'E2 Allocators'!$B$15:$W$15, 0),FALSE)*$E112), 0, VLOOKUP(VLOOKUP($A112, 'E4 TB Allocation Details'!$A$18:$L$205, MATCH("A &amp; G ID", 'E4 TB Allocation Details'!$A$18:$L$18, 0),FALSE), 'E2 Allocators'!$B$15:$W$361, MATCH('O5 Details by Class &amp; Accounts'!CF$18, 'E2 Allocators'!$B$15:$W$15, 0),FALSE)*$E112)</f>
        <v>0</v>
      </c>
      <c r="CG112" s="1411">
        <f>IF(ISERROR(VLOOKUP(VLOOKUP($A112, 'E4 TB Allocation Details'!$A$18:$L$205, MATCH("A &amp; G ID", 'E4 TB Allocation Details'!$A$18:$L$18, 0),FALSE), 'E2 Allocators'!$B$15:$W$361, MATCH('O5 Details by Class &amp; Accounts'!CG$18, 'E2 Allocators'!$B$15:$W$15, 0),FALSE)*$E112), 0, VLOOKUP(VLOOKUP($A112, 'E4 TB Allocation Details'!$A$18:$L$205, MATCH("A &amp; G ID", 'E4 TB Allocation Details'!$A$18:$L$18, 0),FALSE), 'E2 Allocators'!$B$15:$W$361, MATCH('O5 Details by Class &amp; Accounts'!CG$18, 'E2 Allocators'!$B$15:$W$15, 0),FALSE)*$E112)</f>
        <v>0</v>
      </c>
      <c r="CH112" s="1411">
        <f>IF(ISERROR(VLOOKUP(VLOOKUP($A112, 'E4 TB Allocation Details'!$A$18:$L$205, MATCH("A &amp; G ID", 'E4 TB Allocation Details'!$A$18:$L$18, 0),FALSE), 'E2 Allocators'!$B$15:$W$361, MATCH('O5 Details by Class &amp; Accounts'!CH$18, 'E2 Allocators'!$B$15:$W$15, 0),FALSE)*$E112), 0, VLOOKUP(VLOOKUP($A112, 'E4 TB Allocation Details'!$A$18:$L$205, MATCH("A &amp; G ID", 'E4 TB Allocation Details'!$A$18:$L$18, 0),FALSE), 'E2 Allocators'!$B$15:$W$361, MATCH('O5 Details by Class &amp; Accounts'!CH$18, 'E2 Allocators'!$B$15:$W$15, 0),FALSE)*$E112)</f>
        <v>0</v>
      </c>
      <c r="CI112" s="1411">
        <f>IF(ISERROR(VLOOKUP(VLOOKUP($A112, 'E4 TB Allocation Details'!$A$18:$L$205, MATCH("A &amp; G ID", 'E4 TB Allocation Details'!$A$18:$L$18, 0),FALSE), 'E2 Allocators'!$B$15:$W$361, MATCH('O5 Details by Class &amp; Accounts'!CI$18, 'E2 Allocators'!$B$15:$W$15, 0),FALSE)*$E112), 0, VLOOKUP(VLOOKUP($A112, 'E4 TB Allocation Details'!$A$18:$L$205, MATCH("A &amp; G ID", 'E4 TB Allocation Details'!$A$18:$L$18, 0),FALSE), 'E2 Allocators'!$B$15:$W$361, MATCH('O5 Details by Class &amp; Accounts'!CI$18, 'E2 Allocators'!$B$15:$W$15, 0),FALSE)*$E112)</f>
        <v>0</v>
      </c>
      <c r="CJ112" s="1411">
        <f>IF(ISERROR(VLOOKUP(VLOOKUP($A112, 'E4 TB Allocation Details'!$A$18:$L$205, MATCH("A &amp; G ID", 'E4 TB Allocation Details'!$A$18:$L$18, 0),FALSE), 'E2 Allocators'!$B$15:$W$361, MATCH('O5 Details by Class &amp; Accounts'!CJ$18, 'E2 Allocators'!$B$15:$W$15, 0),FALSE)*$E112), 0, VLOOKUP(VLOOKUP($A112, 'E4 TB Allocation Details'!$A$18:$L$205, MATCH("A &amp; G ID", 'E4 TB Allocation Details'!$A$18:$L$18, 0),FALSE), 'E2 Allocators'!$B$15:$W$361, MATCH('O5 Details by Class &amp; Accounts'!CJ$18, 'E2 Allocators'!$B$15:$W$15, 0),FALSE)*$E112)</f>
        <v>0</v>
      </c>
      <c r="CK112" s="1411">
        <f>IF(ISERROR(VLOOKUP(VLOOKUP($A112, 'E4 TB Allocation Details'!$A$18:$L$205, MATCH("A &amp; G ID", 'E4 TB Allocation Details'!$A$18:$L$18, 0),FALSE), 'E2 Allocators'!$B$15:$W$361, MATCH('O5 Details by Class &amp; Accounts'!CK$18, 'E2 Allocators'!$B$15:$W$15, 0),FALSE)*$E112), 0, VLOOKUP(VLOOKUP($A112, 'E4 TB Allocation Details'!$A$18:$L$205, MATCH("A &amp; G ID", 'E4 TB Allocation Details'!$A$18:$L$18, 0),FALSE), 'E2 Allocators'!$B$15:$W$361, MATCH('O5 Details by Class &amp; Accounts'!CK$18, 'E2 Allocators'!$B$15:$W$15, 0),FALSE)*$E112)</f>
        <v>0</v>
      </c>
      <c r="CL112" s="1411">
        <f>IF(ISERROR(VLOOKUP(VLOOKUP($A112, 'E4 TB Allocation Details'!$A$18:$L$205, MATCH("A &amp; G ID", 'E4 TB Allocation Details'!$A$18:$L$18, 0),FALSE), 'E2 Allocators'!$B$15:$W$361, MATCH('O5 Details by Class &amp; Accounts'!CL$18, 'E2 Allocators'!$B$15:$W$15, 0),FALSE)*$E112), 0, VLOOKUP(VLOOKUP($A112, 'E4 TB Allocation Details'!$A$18:$L$205, MATCH("A &amp; G ID", 'E4 TB Allocation Details'!$A$18:$L$18, 0),FALSE), 'E2 Allocators'!$B$15:$W$361, MATCH('O5 Details by Class &amp; Accounts'!CL$18, 'E2 Allocators'!$B$15:$W$15, 0),FALSE)*$E112)</f>
        <v>0</v>
      </c>
      <c r="CM112" s="1411">
        <f>IF(ISERROR(VLOOKUP(VLOOKUP($A112, 'E4 TB Allocation Details'!$A$18:$L$205, MATCH("A &amp; G ID", 'E4 TB Allocation Details'!$A$18:$L$18, 0),FALSE), 'E2 Allocators'!$B$15:$W$361, MATCH('O5 Details by Class &amp; Accounts'!CM$18, 'E2 Allocators'!$B$15:$W$15, 0),FALSE)*$E112), 0, VLOOKUP(VLOOKUP($A112, 'E4 TB Allocation Details'!$A$18:$L$205, MATCH("A &amp; G ID", 'E4 TB Allocation Details'!$A$18:$L$18, 0),FALSE), 'E2 Allocators'!$B$15:$W$361, MATCH('O5 Details by Class &amp; Accounts'!CM$18, 'E2 Allocators'!$B$15:$W$15, 0),FALSE)*$E112)</f>
        <v>0</v>
      </c>
      <c r="CN112" s="1411">
        <f>SUM(BT112:CM112)</f>
        <v>0</v>
      </c>
      <c r="CO112" s="1791">
        <f t="shared" si="23"/>
        <v>0</v>
      </c>
      <c r="CQ112" s="2086" t="s">
        <v>401</v>
      </c>
    </row>
    <row r="113" spans="1:95" s="80" customFormat="1" ht="12.75">
      <c r="A113" s="1179">
        <v>4405</v>
      </c>
      <c r="B113" s="1180" t="s">
        <v>1437</v>
      </c>
      <c r="C113" s="1788">
        <f>IF(ISERROR(VLOOKUP($A113,'I3 TB Data'!$A$23:$H$458,MATCH('O5 Details by Class &amp; Accounts'!$C$18, 'I3 TB Data'!$A$23:$H$23,0),0)), 0, VLOOKUP($A113,'I3 TB Data'!$A$23:$H$458,MATCH('O5 Details by Class &amp; Accounts'!$C$18,'I3 TB Data'!$A$23:$H$23,0),0))</f>
        <v>-8000</v>
      </c>
      <c r="D113" s="1789"/>
      <c r="E113" s="1788">
        <f t="shared" si="17"/>
        <v>-8000</v>
      </c>
      <c r="F113" s="1790">
        <f>IF(ISERROR(VLOOKUP($A113, 'E1 Categorization'!A33:E122, MATCH("Customer Component", 'E1 Categorization'!$A$33:$E$33,0), 0)), 0, IF(VLOOKUP($A113, 'E1 Categorization'!A33:E122, MATCH("Customer Component", 'E1 Categorization'!$A$33:$E$33,0), 0)=0, 'O5 Details by Class &amp; Accounts'!$E113, IF(AND(VLOOKUP($A113, 'E1 Categorization'!A33:E122, MATCH("Customer Component", 'E1 Categorization'!$A$33:$E$33,0), 0) &gt;0, VLOOKUP($A113, 'E1 Categorization'!A33:E122, MATCH("Customer Component", 'E1 Categorization'!$A$33:$E$33,0), 0)&lt;1), 'O5 Details by Class &amp; Accounts'!$E113*(1-VLOOKUP($A113, 'E1 Categorization'!A33:E122, MATCH("Customer Component", 'E1 Categorization'!$A$33:$E$33,0), 0)), 0)))</f>
        <v>0</v>
      </c>
      <c r="G113" s="1790">
        <f>IF(ISERROR(VLOOKUP($A113, 'E1 Categorization'!A33:E122, MATCH("Customer Component", 'E1 Categorization'!$A$33:$E$33,0), 0)),0, IF(VLOOKUP($A113, 'E1 Categorization'!A33:E122, MATCH("Customer Component", 'E1 Categorization'!$A$33:$E$33,0), 0)=0, 0, IF(AND(VLOOKUP($A113, 'E1 Categorization'!A33:E122, MATCH("Customer Component", 'E1 Categorization'!$A$33:$E$33,0), 0) &gt;0, VLOOKUP($A113, 'E1 Categorization'!A33:E122, MATCH("Customer Component", 'E1 Categorization'!$A$33:$E$33,0), 0)&lt;1), 'O5 Details by Class &amp; Accounts'!$E113*(VLOOKUP($A113, 'E1 Categorization'!A33:E122, MATCH("Customer Component", 'E1 Categorization'!$A$33:$E$33,0), 0)), 'O5 Details by Class &amp; Accounts'!$E113)))</f>
        <v>0</v>
      </c>
      <c r="H113" s="1411">
        <f>F113+G113</f>
        <v>0</v>
      </c>
      <c r="I113" s="1411">
        <f>IF(ISERROR(VLOOKUP(VLOOKUP($A113, 'E4 TB Allocation Details'!$A$18:$L$205, MATCH("Demand ID", 'E4 TB Allocation Details'!$A$18:$L$18, 0),FALSE), 'E2 Allocators'!$B$15:$W$361, MATCH('O5 Details by Class &amp; Accounts'!I$18, 'E2 Allocators'!$B$15:$W$15, 0),FALSE)*$F113), 0, VLOOKUP(VLOOKUP($A113, 'E4 TB Allocation Details'!$A$18:$L$205, MATCH("Demand ID", 'E4 TB Allocation Details'!$A$18:$L$18, 0),FALSE), 'E2 Allocators'!$B$15:$W$361, MATCH('O5 Details by Class &amp; Accounts'!I$18, 'E2 Allocators'!$B$15:$W$15, 0),FALSE)*$F113)</f>
        <v>0</v>
      </c>
      <c r="J113" s="1411">
        <f>IF(ISERROR(VLOOKUP(VLOOKUP($A113, 'E4 TB Allocation Details'!$A$18:$L$205, MATCH("Demand ID", 'E4 TB Allocation Details'!$A$18:$L$18, 0),FALSE), 'E2 Allocators'!$B$15:$W$361, MATCH('O5 Details by Class &amp; Accounts'!J$18, 'E2 Allocators'!$B$15:$W$15, 0),FALSE)*$F113), 0, VLOOKUP(VLOOKUP($A113, 'E4 TB Allocation Details'!$A$18:$L$205, MATCH("Demand ID", 'E4 TB Allocation Details'!$A$18:$L$18, 0),FALSE), 'E2 Allocators'!$B$15:$W$361, MATCH('O5 Details by Class &amp; Accounts'!J$18, 'E2 Allocators'!$B$15:$W$15, 0),FALSE)*$F113)</f>
        <v>0</v>
      </c>
      <c r="K113" s="1411">
        <f>IF(ISERROR(VLOOKUP(VLOOKUP($A113, 'E4 TB Allocation Details'!$A$18:$L$205, MATCH("Demand ID", 'E4 TB Allocation Details'!$A$18:$L$18, 0),FALSE), 'E2 Allocators'!$B$15:$W$361, MATCH('O5 Details by Class &amp; Accounts'!K$18, 'E2 Allocators'!$B$15:$W$15, 0),FALSE)*$F113), 0, VLOOKUP(VLOOKUP($A113, 'E4 TB Allocation Details'!$A$18:$L$205, MATCH("Demand ID", 'E4 TB Allocation Details'!$A$18:$L$18, 0),FALSE), 'E2 Allocators'!$B$15:$W$361, MATCH('O5 Details by Class &amp; Accounts'!K$18, 'E2 Allocators'!$B$15:$W$15, 0),FALSE)*$F113)</f>
        <v>0</v>
      </c>
      <c r="L113" s="1411">
        <f>IF(ISERROR(VLOOKUP(VLOOKUP($A113, 'E4 TB Allocation Details'!$A$18:$L$205, MATCH("Demand ID", 'E4 TB Allocation Details'!$A$18:$L$18, 0),FALSE), 'E2 Allocators'!$B$15:$W$361, MATCH('O5 Details by Class &amp; Accounts'!L$18, 'E2 Allocators'!$B$15:$W$15, 0),FALSE)*$F113), 0, VLOOKUP(VLOOKUP($A113, 'E4 TB Allocation Details'!$A$18:$L$205, MATCH("Demand ID", 'E4 TB Allocation Details'!$A$18:$L$18, 0),FALSE), 'E2 Allocators'!$B$15:$W$361, MATCH('O5 Details by Class &amp; Accounts'!L$18, 'E2 Allocators'!$B$15:$W$15, 0),FALSE)*$F113)</f>
        <v>0</v>
      </c>
      <c r="M113" s="1411">
        <f>IF(ISERROR(VLOOKUP(VLOOKUP($A113, 'E4 TB Allocation Details'!$A$18:$L$205, MATCH("Demand ID", 'E4 TB Allocation Details'!$A$18:$L$18, 0),FALSE), 'E2 Allocators'!$B$15:$W$361, MATCH('O5 Details by Class &amp; Accounts'!M$18, 'E2 Allocators'!$B$15:$W$15, 0),FALSE)*$F113), 0, VLOOKUP(VLOOKUP($A113, 'E4 TB Allocation Details'!$A$18:$L$205, MATCH("Demand ID", 'E4 TB Allocation Details'!$A$18:$L$18, 0),FALSE), 'E2 Allocators'!$B$15:$W$361, MATCH('O5 Details by Class &amp; Accounts'!M$18, 'E2 Allocators'!$B$15:$W$15, 0),FALSE)*$F113)</f>
        <v>0</v>
      </c>
      <c r="N113" s="1411">
        <f>IF(ISERROR(VLOOKUP(VLOOKUP($A113, 'E4 TB Allocation Details'!$A$18:$L$205, MATCH("Demand ID", 'E4 TB Allocation Details'!$A$18:$L$18, 0),FALSE), 'E2 Allocators'!$B$15:$W$361, MATCH('O5 Details by Class &amp; Accounts'!N$18, 'E2 Allocators'!$B$15:$W$15, 0),FALSE)*$F113), 0, VLOOKUP(VLOOKUP($A113, 'E4 TB Allocation Details'!$A$18:$L$205, MATCH("Demand ID", 'E4 TB Allocation Details'!$A$18:$L$18, 0),FALSE), 'E2 Allocators'!$B$15:$W$361, MATCH('O5 Details by Class &amp; Accounts'!N$18, 'E2 Allocators'!$B$15:$W$15, 0),FALSE)*$F113)</f>
        <v>0</v>
      </c>
      <c r="O113" s="1411">
        <f>IF(ISERROR(VLOOKUP(VLOOKUP($A113, 'E4 TB Allocation Details'!$A$18:$L$205, MATCH("Demand ID", 'E4 TB Allocation Details'!$A$18:$L$18, 0),FALSE), 'E2 Allocators'!$B$15:$W$361, MATCH('O5 Details by Class &amp; Accounts'!O$18, 'E2 Allocators'!$B$15:$W$15, 0),FALSE)*$F113), 0, VLOOKUP(VLOOKUP($A113, 'E4 TB Allocation Details'!$A$18:$L$205, MATCH("Demand ID", 'E4 TB Allocation Details'!$A$18:$L$18, 0),FALSE), 'E2 Allocators'!$B$15:$W$361, MATCH('O5 Details by Class &amp; Accounts'!O$18, 'E2 Allocators'!$B$15:$W$15, 0),FALSE)*$F113)</f>
        <v>0</v>
      </c>
      <c r="P113" s="1411">
        <f>IF(ISERROR(VLOOKUP(VLOOKUP($A113, 'E4 TB Allocation Details'!$A$18:$L$205, MATCH("Demand ID", 'E4 TB Allocation Details'!$A$18:$L$18, 0),FALSE), 'E2 Allocators'!$B$15:$W$361, MATCH('O5 Details by Class &amp; Accounts'!P$18, 'E2 Allocators'!$B$15:$W$15, 0),FALSE)*$F113), 0, VLOOKUP(VLOOKUP($A113, 'E4 TB Allocation Details'!$A$18:$L$205, MATCH("Demand ID", 'E4 TB Allocation Details'!$A$18:$L$18, 0),FALSE), 'E2 Allocators'!$B$15:$W$361, MATCH('O5 Details by Class &amp; Accounts'!P$18, 'E2 Allocators'!$B$15:$W$15, 0),FALSE)*$F113)</f>
        <v>0</v>
      </c>
      <c r="Q113" s="1411">
        <f>IF(ISERROR(VLOOKUP(VLOOKUP($A113, 'E4 TB Allocation Details'!$A$18:$L$205, MATCH("Demand ID", 'E4 TB Allocation Details'!$A$18:$L$18, 0),FALSE), 'E2 Allocators'!$B$15:$W$361, MATCH('O5 Details by Class &amp; Accounts'!Q$18, 'E2 Allocators'!$B$15:$W$15, 0),FALSE)*$F113), 0, VLOOKUP(VLOOKUP($A113, 'E4 TB Allocation Details'!$A$18:$L$205, MATCH("Demand ID", 'E4 TB Allocation Details'!$A$18:$L$18, 0),FALSE), 'E2 Allocators'!$B$15:$W$361, MATCH('O5 Details by Class &amp; Accounts'!Q$18, 'E2 Allocators'!$B$15:$W$15, 0),FALSE)*$F113)</f>
        <v>0</v>
      </c>
      <c r="R113" s="1411">
        <f>IF(ISERROR(VLOOKUP(VLOOKUP($A113, 'E4 TB Allocation Details'!$A$18:$L$205, MATCH("Demand ID", 'E4 TB Allocation Details'!$A$18:$L$18, 0),FALSE), 'E2 Allocators'!$B$15:$W$361, MATCH('O5 Details by Class &amp; Accounts'!R$18, 'E2 Allocators'!$B$15:$W$15, 0),FALSE)*$F113), 0, VLOOKUP(VLOOKUP($A113, 'E4 TB Allocation Details'!$A$18:$L$205, MATCH("Demand ID", 'E4 TB Allocation Details'!$A$18:$L$18, 0),FALSE), 'E2 Allocators'!$B$15:$W$361, MATCH('O5 Details by Class &amp; Accounts'!R$18, 'E2 Allocators'!$B$15:$W$15, 0),FALSE)*$F113)</f>
        <v>0</v>
      </c>
      <c r="S113" s="1411">
        <f>IF(ISERROR(VLOOKUP(VLOOKUP($A113, 'E4 TB Allocation Details'!$A$18:$L$205, MATCH("Demand ID", 'E4 TB Allocation Details'!$A$18:$L$18, 0),FALSE), 'E2 Allocators'!$B$15:$W$361, MATCH('O5 Details by Class &amp; Accounts'!S$18, 'E2 Allocators'!$B$15:$W$15, 0),FALSE)*$F113), 0, VLOOKUP(VLOOKUP($A113, 'E4 TB Allocation Details'!$A$18:$L$205, MATCH("Demand ID", 'E4 TB Allocation Details'!$A$18:$L$18, 0),FALSE), 'E2 Allocators'!$B$15:$W$361, MATCH('O5 Details by Class &amp; Accounts'!S$18, 'E2 Allocators'!$B$15:$W$15, 0),FALSE)*$F113)</f>
        <v>0</v>
      </c>
      <c r="T113" s="1411">
        <f>IF(ISERROR(VLOOKUP(VLOOKUP($A113, 'E4 TB Allocation Details'!$A$18:$L$205, MATCH("Demand ID", 'E4 TB Allocation Details'!$A$18:$L$18, 0),FALSE), 'E2 Allocators'!$B$15:$W$361, MATCH('O5 Details by Class &amp; Accounts'!T$18, 'E2 Allocators'!$B$15:$W$15, 0),FALSE)*$F113), 0, VLOOKUP(VLOOKUP($A113, 'E4 TB Allocation Details'!$A$18:$L$205, MATCH("Demand ID", 'E4 TB Allocation Details'!$A$18:$L$18, 0),FALSE), 'E2 Allocators'!$B$15:$W$361, MATCH('O5 Details by Class &amp; Accounts'!T$18, 'E2 Allocators'!$B$15:$W$15, 0),FALSE)*$F113)</f>
        <v>0</v>
      </c>
      <c r="U113" s="1411">
        <f>IF(ISERROR(VLOOKUP(VLOOKUP($A113, 'E4 TB Allocation Details'!$A$18:$L$205, MATCH("Demand ID", 'E4 TB Allocation Details'!$A$18:$L$18, 0),FALSE), 'E2 Allocators'!$B$15:$W$361, MATCH('O5 Details by Class &amp; Accounts'!U$18, 'E2 Allocators'!$B$15:$W$15, 0),FALSE)*$F113), 0, VLOOKUP(VLOOKUP($A113, 'E4 TB Allocation Details'!$A$18:$L$205, MATCH("Demand ID", 'E4 TB Allocation Details'!$A$18:$L$18, 0),FALSE), 'E2 Allocators'!$B$15:$W$361, MATCH('O5 Details by Class &amp; Accounts'!U$18, 'E2 Allocators'!$B$15:$W$15, 0),FALSE)*$F113)</f>
        <v>0</v>
      </c>
      <c r="V113" s="1411">
        <f>IF(ISERROR(VLOOKUP(VLOOKUP($A113, 'E4 TB Allocation Details'!$A$18:$L$205, MATCH("Demand ID", 'E4 TB Allocation Details'!$A$18:$L$18, 0),FALSE), 'E2 Allocators'!$B$15:$W$361, MATCH('O5 Details by Class &amp; Accounts'!V$18, 'E2 Allocators'!$B$15:$W$15, 0),FALSE)*$F113), 0, VLOOKUP(VLOOKUP($A113, 'E4 TB Allocation Details'!$A$18:$L$205, MATCH("Demand ID", 'E4 TB Allocation Details'!$A$18:$L$18, 0),FALSE), 'E2 Allocators'!$B$15:$W$361, MATCH('O5 Details by Class &amp; Accounts'!V$18, 'E2 Allocators'!$B$15:$W$15, 0),FALSE)*$F113)</f>
        <v>0</v>
      </c>
      <c r="W113" s="1411">
        <f>IF(ISERROR(VLOOKUP(VLOOKUP($A113, 'E4 TB Allocation Details'!$A$18:$L$205, MATCH("Demand ID", 'E4 TB Allocation Details'!$A$18:$L$18, 0),FALSE), 'E2 Allocators'!$B$15:$W$361, MATCH('O5 Details by Class &amp; Accounts'!W$18, 'E2 Allocators'!$B$15:$W$15, 0),FALSE)*$F113), 0, VLOOKUP(VLOOKUP($A113, 'E4 TB Allocation Details'!$A$18:$L$205, MATCH("Demand ID", 'E4 TB Allocation Details'!$A$18:$L$18, 0),FALSE), 'E2 Allocators'!$B$15:$W$361, MATCH('O5 Details by Class &amp; Accounts'!W$18, 'E2 Allocators'!$B$15:$W$15, 0),FALSE)*$F113)</f>
        <v>0</v>
      </c>
      <c r="X113" s="1411">
        <f>IF(ISERROR(VLOOKUP(VLOOKUP($A113, 'E4 TB Allocation Details'!$A$18:$L$205, MATCH("Demand ID", 'E4 TB Allocation Details'!$A$18:$L$18, 0),FALSE), 'E2 Allocators'!$B$15:$W$361, MATCH('O5 Details by Class &amp; Accounts'!X$18, 'E2 Allocators'!$B$15:$W$15, 0),FALSE)*$F113), 0, VLOOKUP(VLOOKUP($A113, 'E4 TB Allocation Details'!$A$18:$L$205, MATCH("Demand ID", 'E4 TB Allocation Details'!$A$18:$L$18, 0),FALSE), 'E2 Allocators'!$B$15:$W$361, MATCH('O5 Details by Class &amp; Accounts'!X$18, 'E2 Allocators'!$B$15:$W$15, 0),FALSE)*$F113)</f>
        <v>0</v>
      </c>
      <c r="Y113" s="1411">
        <f>IF(ISERROR(VLOOKUP(VLOOKUP($A113, 'E4 TB Allocation Details'!$A$18:$L$205, MATCH("Demand ID", 'E4 TB Allocation Details'!$A$18:$L$18, 0),FALSE), 'E2 Allocators'!$B$15:$W$361, MATCH('O5 Details by Class &amp; Accounts'!Y$18, 'E2 Allocators'!$B$15:$W$15, 0),FALSE)*$F113), 0, VLOOKUP(VLOOKUP($A113, 'E4 TB Allocation Details'!$A$18:$L$205, MATCH("Demand ID", 'E4 TB Allocation Details'!$A$18:$L$18, 0),FALSE), 'E2 Allocators'!$B$15:$W$361, MATCH('O5 Details by Class &amp; Accounts'!Y$18, 'E2 Allocators'!$B$15:$W$15, 0),FALSE)*$F113)</f>
        <v>0</v>
      </c>
      <c r="Z113" s="1411">
        <f>IF(ISERROR(VLOOKUP(VLOOKUP($A113, 'E4 TB Allocation Details'!$A$18:$L$205, MATCH("Demand ID", 'E4 TB Allocation Details'!$A$18:$L$18, 0),FALSE), 'E2 Allocators'!$B$15:$W$361, MATCH('O5 Details by Class &amp; Accounts'!Z$18, 'E2 Allocators'!$B$15:$W$15, 0),FALSE)*$F113), 0, VLOOKUP(VLOOKUP($A113, 'E4 TB Allocation Details'!$A$18:$L$205, MATCH("Demand ID", 'E4 TB Allocation Details'!$A$18:$L$18, 0),FALSE), 'E2 Allocators'!$B$15:$W$361, MATCH('O5 Details by Class &amp; Accounts'!Z$18, 'E2 Allocators'!$B$15:$W$15, 0),FALSE)*$F113)</f>
        <v>0</v>
      </c>
      <c r="AA113" s="1411">
        <f>IF(ISERROR(VLOOKUP(VLOOKUP($A113, 'E4 TB Allocation Details'!$A$18:$L$205, MATCH("Demand ID", 'E4 TB Allocation Details'!$A$18:$L$18, 0),FALSE), 'E2 Allocators'!$B$15:$W$361, MATCH('O5 Details by Class &amp; Accounts'!AA$18, 'E2 Allocators'!$B$15:$W$15, 0),FALSE)*$F113), 0, VLOOKUP(VLOOKUP($A113, 'E4 TB Allocation Details'!$A$18:$L$205, MATCH("Demand ID", 'E4 TB Allocation Details'!$A$18:$L$18, 0),FALSE), 'E2 Allocators'!$B$15:$W$361, MATCH('O5 Details by Class &amp; Accounts'!AA$18, 'E2 Allocators'!$B$15:$W$15, 0),FALSE)*$F113)</f>
        <v>0</v>
      </c>
      <c r="AB113" s="1411">
        <f>IF(ISERROR(VLOOKUP(VLOOKUP($A113, 'E4 TB Allocation Details'!$A$18:$L$205, MATCH("Demand ID", 'E4 TB Allocation Details'!$A$18:$L$18, 0),FALSE), 'E2 Allocators'!$B$15:$W$361, MATCH('O5 Details by Class &amp; Accounts'!AB$18, 'E2 Allocators'!$B$15:$W$15, 0),FALSE)*$F113), 0, VLOOKUP(VLOOKUP($A113, 'E4 TB Allocation Details'!$A$18:$L$205, MATCH("Demand ID", 'E4 TB Allocation Details'!$A$18:$L$18, 0),FALSE), 'E2 Allocators'!$B$15:$W$361, MATCH('O5 Details by Class &amp; Accounts'!AB$18, 'E2 Allocators'!$B$15:$W$15, 0),FALSE)*$F113)</f>
        <v>0</v>
      </c>
      <c r="AC113" s="1411">
        <f>SUM(I113:AB113)</f>
        <v>0</v>
      </c>
      <c r="AD113" s="1411">
        <f>IF(ISERROR(VLOOKUP(VLOOKUP($A113, 'E4 TB Allocation Details'!$A$18:$L$205, MATCH("Customer ID", 'E4 TB Allocation Details'!$A$18:$L$18, 0),FALSE), 'E2 Allocators'!$B$15:$W$361, MATCH('O5 Details by Class &amp; Accounts'!AD$18, 'E2 Allocators'!$B$15:$W$15, 0),FALSE)*$G113), 0, VLOOKUP(VLOOKUP($A113, 'E4 TB Allocation Details'!$A$18:$L$205, MATCH("Customer ID", 'E4 TB Allocation Details'!$A$18:$L$18, 0),FALSE), 'E2 Allocators'!$B$15:$W$361, MATCH('O5 Details by Class &amp; Accounts'!AD$18, 'E2 Allocators'!$B$15:$W$15, 0),FALSE)*$G113)</f>
        <v>0</v>
      </c>
      <c r="AE113" s="1411">
        <f>IF(ISERROR(VLOOKUP(VLOOKUP($A113, 'E4 TB Allocation Details'!$A$18:$L$205, MATCH("Customer ID", 'E4 TB Allocation Details'!$A$18:$L$18, 0),FALSE), 'E2 Allocators'!$B$15:$W$361, MATCH('O5 Details by Class &amp; Accounts'!AE$18, 'E2 Allocators'!$B$15:$W$15, 0),FALSE)*$G113), 0, VLOOKUP(VLOOKUP($A113, 'E4 TB Allocation Details'!$A$18:$L$205, MATCH("Customer ID", 'E4 TB Allocation Details'!$A$18:$L$18, 0),FALSE), 'E2 Allocators'!$B$15:$W$361, MATCH('O5 Details by Class &amp; Accounts'!AE$18, 'E2 Allocators'!$B$15:$W$15, 0),FALSE)*$G113)</f>
        <v>0</v>
      </c>
      <c r="AF113" s="1411">
        <f>IF(ISERROR(VLOOKUP(VLOOKUP($A113, 'E4 TB Allocation Details'!$A$18:$L$205, MATCH("Customer ID", 'E4 TB Allocation Details'!$A$18:$L$18, 0),FALSE), 'E2 Allocators'!$B$15:$W$361, MATCH('O5 Details by Class &amp; Accounts'!AF$18, 'E2 Allocators'!$B$15:$W$15, 0),FALSE)*$G113), 0, VLOOKUP(VLOOKUP($A113, 'E4 TB Allocation Details'!$A$18:$L$205, MATCH("Customer ID", 'E4 TB Allocation Details'!$A$18:$L$18, 0),FALSE), 'E2 Allocators'!$B$15:$W$361, MATCH('O5 Details by Class &amp; Accounts'!AF$18, 'E2 Allocators'!$B$15:$W$15, 0),FALSE)*$G113)</f>
        <v>0</v>
      </c>
      <c r="AG113" s="1411">
        <f>IF(ISERROR(VLOOKUP(VLOOKUP($A113, 'E4 TB Allocation Details'!$A$18:$L$205, MATCH("Customer ID", 'E4 TB Allocation Details'!$A$18:$L$18, 0),FALSE), 'E2 Allocators'!$B$15:$W$361, MATCH('O5 Details by Class &amp; Accounts'!AG$18, 'E2 Allocators'!$B$15:$W$15, 0),FALSE)*$G113), 0, VLOOKUP(VLOOKUP($A113, 'E4 TB Allocation Details'!$A$18:$L$205, MATCH("Customer ID", 'E4 TB Allocation Details'!$A$18:$L$18, 0),FALSE), 'E2 Allocators'!$B$15:$W$361, MATCH('O5 Details by Class &amp; Accounts'!AG$18, 'E2 Allocators'!$B$15:$W$15, 0),FALSE)*$G113)</f>
        <v>0</v>
      </c>
      <c r="AH113" s="1411">
        <f>IF(ISERROR(VLOOKUP(VLOOKUP($A113, 'E4 TB Allocation Details'!$A$18:$L$205, MATCH("Customer ID", 'E4 TB Allocation Details'!$A$18:$L$18, 0),FALSE), 'E2 Allocators'!$B$15:$W$361, MATCH('O5 Details by Class &amp; Accounts'!AH$18, 'E2 Allocators'!$B$15:$W$15, 0),FALSE)*$G113), 0, VLOOKUP(VLOOKUP($A113, 'E4 TB Allocation Details'!$A$18:$L$205, MATCH("Customer ID", 'E4 TB Allocation Details'!$A$18:$L$18, 0),FALSE), 'E2 Allocators'!$B$15:$W$361, MATCH('O5 Details by Class &amp; Accounts'!AH$18, 'E2 Allocators'!$B$15:$W$15, 0),FALSE)*$G113)</f>
        <v>0</v>
      </c>
      <c r="AI113" s="1411">
        <f>IF(ISERROR(VLOOKUP(VLOOKUP($A113, 'E4 TB Allocation Details'!$A$18:$L$205, MATCH("Customer ID", 'E4 TB Allocation Details'!$A$18:$L$18, 0),FALSE), 'E2 Allocators'!$B$15:$W$361, MATCH('O5 Details by Class &amp; Accounts'!AI$18, 'E2 Allocators'!$B$15:$W$15, 0),FALSE)*$G113), 0, VLOOKUP(VLOOKUP($A113, 'E4 TB Allocation Details'!$A$18:$L$205, MATCH("Customer ID", 'E4 TB Allocation Details'!$A$18:$L$18, 0),FALSE), 'E2 Allocators'!$B$15:$W$361, MATCH('O5 Details by Class &amp; Accounts'!AI$18, 'E2 Allocators'!$B$15:$W$15, 0),FALSE)*$G113)</f>
        <v>0</v>
      </c>
      <c r="AJ113" s="1411">
        <f>IF(ISERROR(VLOOKUP(VLOOKUP($A113, 'E4 TB Allocation Details'!$A$18:$L$205, MATCH("Customer ID", 'E4 TB Allocation Details'!$A$18:$L$18, 0),FALSE), 'E2 Allocators'!$B$15:$W$361, MATCH('O5 Details by Class &amp; Accounts'!AJ$18, 'E2 Allocators'!$B$15:$W$15, 0),FALSE)*$G113), 0, VLOOKUP(VLOOKUP($A113, 'E4 TB Allocation Details'!$A$18:$L$205, MATCH("Customer ID", 'E4 TB Allocation Details'!$A$18:$L$18, 0),FALSE), 'E2 Allocators'!$B$15:$W$361, MATCH('O5 Details by Class &amp; Accounts'!AJ$18, 'E2 Allocators'!$B$15:$W$15, 0),FALSE)*$G113)</f>
        <v>0</v>
      </c>
      <c r="AK113" s="1411">
        <f>IF(ISERROR(VLOOKUP(VLOOKUP($A113, 'E4 TB Allocation Details'!$A$18:$L$205, MATCH("Customer ID", 'E4 TB Allocation Details'!$A$18:$L$18, 0),FALSE), 'E2 Allocators'!$B$15:$W$361, MATCH('O5 Details by Class &amp; Accounts'!AK$18, 'E2 Allocators'!$B$15:$W$15, 0),FALSE)*$G113), 0, VLOOKUP(VLOOKUP($A113, 'E4 TB Allocation Details'!$A$18:$L$205, MATCH("Customer ID", 'E4 TB Allocation Details'!$A$18:$L$18, 0),FALSE), 'E2 Allocators'!$B$15:$W$361, MATCH('O5 Details by Class &amp; Accounts'!AK$18, 'E2 Allocators'!$B$15:$W$15, 0),FALSE)*$G113)</f>
        <v>0</v>
      </c>
      <c r="AL113" s="1411">
        <f>IF(ISERROR(VLOOKUP(VLOOKUP($A113, 'E4 TB Allocation Details'!$A$18:$L$205, MATCH("Customer ID", 'E4 TB Allocation Details'!$A$18:$L$18, 0),FALSE), 'E2 Allocators'!$B$15:$W$361, MATCH('O5 Details by Class &amp; Accounts'!AL$18, 'E2 Allocators'!$B$15:$W$15, 0),FALSE)*$G113), 0, VLOOKUP(VLOOKUP($A113, 'E4 TB Allocation Details'!$A$18:$L$205, MATCH("Customer ID", 'E4 TB Allocation Details'!$A$18:$L$18, 0),FALSE), 'E2 Allocators'!$B$15:$W$361, MATCH('O5 Details by Class &amp; Accounts'!AL$18, 'E2 Allocators'!$B$15:$W$15, 0),FALSE)*$G113)</f>
        <v>0</v>
      </c>
      <c r="AM113" s="1411">
        <f>IF(ISERROR(VLOOKUP(VLOOKUP($A113, 'E4 TB Allocation Details'!$A$18:$L$205, MATCH("Customer ID", 'E4 TB Allocation Details'!$A$18:$L$18, 0),FALSE), 'E2 Allocators'!$B$15:$W$361, MATCH('O5 Details by Class &amp; Accounts'!AM$18, 'E2 Allocators'!$B$15:$W$15, 0),FALSE)*$G113), 0, VLOOKUP(VLOOKUP($A113, 'E4 TB Allocation Details'!$A$18:$L$205, MATCH("Customer ID", 'E4 TB Allocation Details'!$A$18:$L$18, 0),FALSE), 'E2 Allocators'!$B$15:$W$361, MATCH('O5 Details by Class &amp; Accounts'!AM$18, 'E2 Allocators'!$B$15:$W$15, 0),FALSE)*$G113)</f>
        <v>0</v>
      </c>
      <c r="AN113" s="1411">
        <f>IF(ISERROR(VLOOKUP(VLOOKUP($A113, 'E4 TB Allocation Details'!$A$18:$L$205, MATCH("Customer ID", 'E4 TB Allocation Details'!$A$18:$L$18, 0),FALSE), 'E2 Allocators'!$B$15:$W$361, MATCH('O5 Details by Class &amp; Accounts'!AN$18, 'E2 Allocators'!$B$15:$W$15, 0),FALSE)*$G113), 0, VLOOKUP(VLOOKUP($A113, 'E4 TB Allocation Details'!$A$18:$L$205, MATCH("Customer ID", 'E4 TB Allocation Details'!$A$18:$L$18, 0),FALSE), 'E2 Allocators'!$B$15:$W$361, MATCH('O5 Details by Class &amp; Accounts'!AN$18, 'E2 Allocators'!$B$15:$W$15, 0),FALSE)*$G113)</f>
        <v>0</v>
      </c>
      <c r="AO113" s="1411">
        <f>IF(ISERROR(VLOOKUP(VLOOKUP($A113, 'E4 TB Allocation Details'!$A$18:$L$205, MATCH("Customer ID", 'E4 TB Allocation Details'!$A$18:$L$18, 0),FALSE), 'E2 Allocators'!$B$15:$W$361, MATCH('O5 Details by Class &amp; Accounts'!AO$18, 'E2 Allocators'!$B$15:$W$15, 0),FALSE)*$G113), 0, VLOOKUP(VLOOKUP($A113, 'E4 TB Allocation Details'!$A$18:$L$205, MATCH("Customer ID", 'E4 TB Allocation Details'!$A$18:$L$18, 0),FALSE), 'E2 Allocators'!$B$15:$W$361, MATCH('O5 Details by Class &amp; Accounts'!AO$18, 'E2 Allocators'!$B$15:$W$15, 0),FALSE)*$G113)</f>
        <v>0</v>
      </c>
      <c r="AP113" s="1411">
        <f>IF(ISERROR(VLOOKUP(VLOOKUP($A113, 'E4 TB Allocation Details'!$A$18:$L$205, MATCH("Customer ID", 'E4 TB Allocation Details'!$A$18:$L$18, 0),FALSE), 'E2 Allocators'!$B$15:$W$361, MATCH('O5 Details by Class &amp; Accounts'!AP$18, 'E2 Allocators'!$B$15:$W$15, 0),FALSE)*$G113), 0, VLOOKUP(VLOOKUP($A113, 'E4 TB Allocation Details'!$A$18:$L$205, MATCH("Customer ID", 'E4 TB Allocation Details'!$A$18:$L$18, 0),FALSE), 'E2 Allocators'!$B$15:$W$361, MATCH('O5 Details by Class &amp; Accounts'!AP$18, 'E2 Allocators'!$B$15:$W$15, 0),FALSE)*$G113)</f>
        <v>0</v>
      </c>
      <c r="AQ113" s="1411">
        <f>IF(ISERROR(VLOOKUP(VLOOKUP($A113, 'E4 TB Allocation Details'!$A$18:$L$205, MATCH("Customer ID", 'E4 TB Allocation Details'!$A$18:$L$18, 0),FALSE), 'E2 Allocators'!$B$15:$W$361, MATCH('O5 Details by Class &amp; Accounts'!AQ$18, 'E2 Allocators'!$B$15:$W$15, 0),FALSE)*$G113), 0, VLOOKUP(VLOOKUP($A113, 'E4 TB Allocation Details'!$A$18:$L$205, MATCH("Customer ID", 'E4 TB Allocation Details'!$A$18:$L$18, 0),FALSE), 'E2 Allocators'!$B$15:$W$361, MATCH('O5 Details by Class &amp; Accounts'!AQ$18, 'E2 Allocators'!$B$15:$W$15, 0),FALSE)*$G113)</f>
        <v>0</v>
      </c>
      <c r="AR113" s="1411">
        <f>IF(ISERROR(VLOOKUP(VLOOKUP($A113, 'E4 TB Allocation Details'!$A$18:$L$205, MATCH("Customer ID", 'E4 TB Allocation Details'!$A$18:$L$18, 0),FALSE), 'E2 Allocators'!$B$15:$W$361, MATCH('O5 Details by Class &amp; Accounts'!AR$18, 'E2 Allocators'!$B$15:$W$15, 0),FALSE)*$G113), 0, VLOOKUP(VLOOKUP($A113, 'E4 TB Allocation Details'!$A$18:$L$205, MATCH("Customer ID", 'E4 TB Allocation Details'!$A$18:$L$18, 0),FALSE), 'E2 Allocators'!$B$15:$W$361, MATCH('O5 Details by Class &amp; Accounts'!AR$18, 'E2 Allocators'!$B$15:$W$15, 0),FALSE)*$G113)</f>
        <v>0</v>
      </c>
      <c r="AS113" s="1411">
        <f>IF(ISERROR(VLOOKUP(VLOOKUP($A113, 'E4 TB Allocation Details'!$A$18:$L$205, MATCH("Customer ID", 'E4 TB Allocation Details'!$A$18:$L$18, 0),FALSE), 'E2 Allocators'!$B$15:$W$361, MATCH('O5 Details by Class &amp; Accounts'!AS$18, 'E2 Allocators'!$B$15:$W$15, 0),FALSE)*$G113), 0, VLOOKUP(VLOOKUP($A113, 'E4 TB Allocation Details'!$A$18:$L$205, MATCH("Customer ID", 'E4 TB Allocation Details'!$A$18:$L$18, 0),FALSE), 'E2 Allocators'!$B$15:$W$361, MATCH('O5 Details by Class &amp; Accounts'!AS$18, 'E2 Allocators'!$B$15:$W$15, 0),FALSE)*$G113)</f>
        <v>0</v>
      </c>
      <c r="AT113" s="1411">
        <f>IF(ISERROR(VLOOKUP(VLOOKUP($A113, 'E4 TB Allocation Details'!$A$18:$L$205, MATCH("Customer ID", 'E4 TB Allocation Details'!$A$18:$L$18, 0),FALSE), 'E2 Allocators'!$B$15:$W$361, MATCH('O5 Details by Class &amp; Accounts'!AT$18, 'E2 Allocators'!$B$15:$W$15, 0),FALSE)*$G113), 0, VLOOKUP(VLOOKUP($A113, 'E4 TB Allocation Details'!$A$18:$L$205, MATCH("Customer ID", 'E4 TB Allocation Details'!$A$18:$L$18, 0),FALSE), 'E2 Allocators'!$B$15:$W$361, MATCH('O5 Details by Class &amp; Accounts'!AT$18, 'E2 Allocators'!$B$15:$W$15, 0),FALSE)*$G113)</f>
        <v>0</v>
      </c>
      <c r="AU113" s="1411">
        <f>IF(ISERROR(VLOOKUP(VLOOKUP($A113, 'E4 TB Allocation Details'!$A$18:$L$205, MATCH("Customer ID", 'E4 TB Allocation Details'!$A$18:$L$18, 0),FALSE), 'E2 Allocators'!$B$15:$W$361, MATCH('O5 Details by Class &amp; Accounts'!AU$18, 'E2 Allocators'!$B$15:$W$15, 0),FALSE)*$G113), 0, VLOOKUP(VLOOKUP($A113, 'E4 TB Allocation Details'!$A$18:$L$205, MATCH("Customer ID", 'E4 TB Allocation Details'!$A$18:$L$18, 0),FALSE), 'E2 Allocators'!$B$15:$W$361, MATCH('O5 Details by Class &amp; Accounts'!AU$18, 'E2 Allocators'!$B$15:$W$15, 0),FALSE)*$G113)</f>
        <v>0</v>
      </c>
      <c r="AV113" s="1411">
        <f>IF(ISERROR(VLOOKUP(VLOOKUP($A113, 'E4 TB Allocation Details'!$A$18:$L$205, MATCH("Customer ID", 'E4 TB Allocation Details'!$A$18:$L$18, 0),FALSE), 'E2 Allocators'!$B$15:$W$361, MATCH('O5 Details by Class &amp; Accounts'!AV$18, 'E2 Allocators'!$B$15:$W$15, 0),FALSE)*$G113), 0, VLOOKUP(VLOOKUP($A113, 'E4 TB Allocation Details'!$A$18:$L$205, MATCH("Customer ID", 'E4 TB Allocation Details'!$A$18:$L$18, 0),FALSE), 'E2 Allocators'!$B$15:$W$361, MATCH('O5 Details by Class &amp; Accounts'!AV$18, 'E2 Allocators'!$B$15:$W$15, 0),FALSE)*$G113)</f>
        <v>0</v>
      </c>
      <c r="AW113" s="1411">
        <f>IF(ISERROR(VLOOKUP(VLOOKUP($A113, 'E4 TB Allocation Details'!$A$18:$L$205, MATCH("Customer ID", 'E4 TB Allocation Details'!$A$18:$L$18, 0),FALSE), 'E2 Allocators'!$B$15:$W$361, MATCH('O5 Details by Class &amp; Accounts'!AW$18, 'E2 Allocators'!$B$15:$W$15, 0),FALSE)*$G113), 0, VLOOKUP(VLOOKUP($A113, 'E4 TB Allocation Details'!$A$18:$L$205, MATCH("Customer ID", 'E4 TB Allocation Details'!$A$18:$L$18, 0),FALSE), 'E2 Allocators'!$B$15:$W$361, MATCH('O5 Details by Class &amp; Accounts'!AW$18, 'E2 Allocators'!$B$15:$W$15, 0),FALSE)*$G113)</f>
        <v>0</v>
      </c>
      <c r="AX113" s="1411">
        <f>SUM(AD113:AW113)</f>
        <v>0</v>
      </c>
      <c r="AY113" s="1411">
        <f>IF(ISERROR(VLOOKUP(VLOOKUP($A113, 'E4 TB Allocation Details'!$A$18:$L$205, MATCH("Misc ID", 'E4 TB Allocation Details'!$A$18:$L$18, 0),FALSE), 'E2 Allocators'!$B$15:$W$361, MATCH('O5 Details by Class &amp; Accounts'!AY$18, 'E2 Allocators'!$B$15:$W$15, 0),FALSE)*$E113), 0, VLOOKUP(VLOOKUP($A113, 'E4 TB Allocation Details'!$A$18:$L$205, MATCH("Misc ID", 'E4 TB Allocation Details'!$A$18:$L$18, 0),FALSE), 'E2 Allocators'!$B$15:$W$361, MATCH('O5 Details by Class &amp; Accounts'!AY$18, 'E2 Allocators'!$B$15:$W$15, 0),FALSE)*$E113)</f>
        <v>-3996.5280335900138</v>
      </c>
      <c r="AZ113" s="1411">
        <f>IF(ISERROR(VLOOKUP(VLOOKUP($A113, 'E4 TB Allocation Details'!$A$18:$L$205, MATCH("Misc ID", 'E4 TB Allocation Details'!$A$18:$L$18, 0),FALSE), 'E2 Allocators'!$B$15:$W$361, MATCH('O5 Details by Class &amp; Accounts'!AZ$18, 'E2 Allocators'!$B$15:$W$15, 0),FALSE)*$E113), 0, VLOOKUP(VLOOKUP($A113, 'E4 TB Allocation Details'!$A$18:$L$205, MATCH("Misc ID", 'E4 TB Allocation Details'!$A$18:$L$18, 0),FALSE), 'E2 Allocators'!$B$15:$W$361, MATCH('O5 Details by Class &amp; Accounts'!AZ$18, 'E2 Allocators'!$B$15:$W$15, 0),FALSE)*$E113)</f>
        <v>-1383.6214696255422</v>
      </c>
      <c r="BA113" s="1411">
        <f>IF(ISERROR(VLOOKUP(VLOOKUP($A113, 'E4 TB Allocation Details'!$A$18:$L$205, MATCH("Misc ID", 'E4 TB Allocation Details'!$A$18:$L$18, 0),FALSE), 'E2 Allocators'!$B$15:$W$361, MATCH('O5 Details by Class &amp; Accounts'!BA$18, 'E2 Allocators'!$B$15:$W$15, 0),FALSE)*$E113), 0, VLOOKUP(VLOOKUP($A113, 'E4 TB Allocation Details'!$A$18:$L$205, MATCH("Misc ID", 'E4 TB Allocation Details'!$A$18:$L$18, 0),FALSE), 'E2 Allocators'!$B$15:$W$361, MATCH('O5 Details by Class &amp; Accounts'!BA$18, 'E2 Allocators'!$B$15:$W$15, 0),FALSE)*$E113)</f>
        <v>-2018.7081786922936</v>
      </c>
      <c r="BB113" s="1411">
        <f>IF(ISERROR(VLOOKUP(VLOOKUP($A113, 'E4 TB Allocation Details'!$A$18:$L$205, MATCH("Misc ID", 'E4 TB Allocation Details'!$A$18:$L$18, 0),FALSE), 'E2 Allocators'!$B$15:$W$361, MATCH('O5 Details by Class &amp; Accounts'!BB$18, 'E2 Allocators'!$B$15:$W$15, 0),FALSE)*$E113), 0, VLOOKUP(VLOOKUP($A113, 'E4 TB Allocation Details'!$A$18:$L$205, MATCH("Misc ID", 'E4 TB Allocation Details'!$A$18:$L$18, 0),FALSE), 'E2 Allocators'!$B$15:$W$361, MATCH('O5 Details by Class &amp; Accounts'!BB$18, 'E2 Allocators'!$B$15:$W$15, 0),FALSE)*$E113)</f>
        <v>0</v>
      </c>
      <c r="BC113" s="1411">
        <f>IF(ISERROR(VLOOKUP(VLOOKUP($A113, 'E4 TB Allocation Details'!$A$18:$L$205, MATCH("Misc ID", 'E4 TB Allocation Details'!$A$18:$L$18, 0),FALSE), 'E2 Allocators'!$B$15:$W$361, MATCH('O5 Details by Class &amp; Accounts'!BC$18, 'E2 Allocators'!$B$15:$W$15, 0),FALSE)*$E113), 0, VLOOKUP(VLOOKUP($A113, 'E4 TB Allocation Details'!$A$18:$L$205, MATCH("Misc ID", 'E4 TB Allocation Details'!$A$18:$L$18, 0),FALSE), 'E2 Allocators'!$B$15:$W$361, MATCH('O5 Details by Class &amp; Accounts'!BC$18, 'E2 Allocators'!$B$15:$W$15, 0),FALSE)*$E113)</f>
        <v>0</v>
      </c>
      <c r="BD113" s="1411">
        <f>IF(ISERROR(VLOOKUP(VLOOKUP($A113, 'E4 TB Allocation Details'!$A$18:$L$205, MATCH("Misc ID", 'E4 TB Allocation Details'!$A$18:$L$18, 0),FALSE), 'E2 Allocators'!$B$15:$W$361, MATCH('O5 Details by Class &amp; Accounts'!BD$18, 'E2 Allocators'!$B$15:$W$15, 0),FALSE)*$E113), 0, VLOOKUP(VLOOKUP($A113, 'E4 TB Allocation Details'!$A$18:$L$205, MATCH("Misc ID", 'E4 TB Allocation Details'!$A$18:$L$18, 0),FALSE), 'E2 Allocators'!$B$15:$W$361, MATCH('O5 Details by Class &amp; Accounts'!BD$18, 'E2 Allocators'!$B$15:$W$15, 0),FALSE)*$E113)</f>
        <v>0</v>
      </c>
      <c r="BE113" s="1411">
        <f>IF(ISERROR(VLOOKUP(VLOOKUP($A113, 'E4 TB Allocation Details'!$A$18:$L$205, MATCH("Misc ID", 'E4 TB Allocation Details'!$A$18:$L$18, 0),FALSE), 'E2 Allocators'!$B$15:$W$361, MATCH('O5 Details by Class &amp; Accounts'!BE$18, 'E2 Allocators'!$B$15:$W$15, 0),FALSE)*$E113), 0, VLOOKUP(VLOOKUP($A113, 'E4 TB Allocation Details'!$A$18:$L$205, MATCH("Misc ID", 'E4 TB Allocation Details'!$A$18:$L$18, 0),FALSE), 'E2 Allocators'!$B$15:$W$361, MATCH('O5 Details by Class &amp; Accounts'!BE$18, 'E2 Allocators'!$B$15:$W$15, 0),FALSE)*$E113)</f>
        <v>-544.07263346164473</v>
      </c>
      <c r="BF113" s="1411">
        <f>IF(ISERROR(VLOOKUP(VLOOKUP($A113, 'E4 TB Allocation Details'!$A$18:$L$205, MATCH("Misc ID", 'E4 TB Allocation Details'!$A$18:$L$18, 0),FALSE), 'E2 Allocators'!$B$15:$W$361, MATCH('O5 Details by Class &amp; Accounts'!BF$18, 'E2 Allocators'!$B$15:$W$15, 0),FALSE)*$E113), 0, VLOOKUP(VLOOKUP($A113, 'E4 TB Allocation Details'!$A$18:$L$205, MATCH("Misc ID", 'E4 TB Allocation Details'!$A$18:$L$18, 0),FALSE), 'E2 Allocators'!$B$15:$W$361, MATCH('O5 Details by Class &amp; Accounts'!BF$18, 'E2 Allocators'!$B$15:$W$15, 0),FALSE)*$E113)</f>
        <v>-29.854275996786303</v>
      </c>
      <c r="BG113" s="1411">
        <f>IF(ISERROR(VLOOKUP(VLOOKUP($A113, 'E4 TB Allocation Details'!$A$18:$L$205, MATCH("Misc ID", 'E4 TB Allocation Details'!$A$18:$L$18, 0),FALSE), 'E2 Allocators'!$B$15:$W$361, MATCH('O5 Details by Class &amp; Accounts'!BG$18, 'E2 Allocators'!$B$15:$W$15, 0),FALSE)*$E113), 0, VLOOKUP(VLOOKUP($A113, 'E4 TB Allocation Details'!$A$18:$L$205, MATCH("Misc ID", 'E4 TB Allocation Details'!$A$18:$L$18, 0),FALSE), 'E2 Allocators'!$B$15:$W$361, MATCH('O5 Details by Class &amp; Accounts'!BG$18, 'E2 Allocators'!$B$15:$W$15, 0),FALSE)*$E113)</f>
        <v>-27.215408633717619</v>
      </c>
      <c r="BH113" s="1411">
        <f>IF(ISERROR(VLOOKUP(VLOOKUP($A113, 'E4 TB Allocation Details'!$A$18:$L$205, MATCH("Misc ID", 'E4 TB Allocation Details'!$A$18:$L$18, 0),FALSE), 'E2 Allocators'!$B$15:$W$361, MATCH('O5 Details by Class &amp; Accounts'!BH$18, 'E2 Allocators'!$B$15:$W$15, 0),FALSE)*$E113), 0, VLOOKUP(VLOOKUP($A113, 'E4 TB Allocation Details'!$A$18:$L$205, MATCH("Misc ID", 'E4 TB Allocation Details'!$A$18:$L$18, 0),FALSE), 'E2 Allocators'!$B$15:$W$361, MATCH('O5 Details by Class &amp; Accounts'!BH$18, 'E2 Allocators'!$B$15:$W$15, 0),FALSE)*$E113)</f>
        <v>0</v>
      </c>
      <c r="BI113" s="1411">
        <f>IF(ISERROR(VLOOKUP(VLOOKUP($A113, 'E4 TB Allocation Details'!$A$18:$L$205, MATCH("Misc ID", 'E4 TB Allocation Details'!$A$18:$L$18, 0),FALSE), 'E2 Allocators'!$B$15:$W$361, MATCH('O5 Details by Class &amp; Accounts'!BI$18, 'E2 Allocators'!$B$15:$W$15, 0),FALSE)*$E113), 0, VLOOKUP(VLOOKUP($A113, 'E4 TB Allocation Details'!$A$18:$L$205, MATCH("Misc ID", 'E4 TB Allocation Details'!$A$18:$L$18, 0),FALSE), 'E2 Allocators'!$B$15:$W$361, MATCH('O5 Details by Class &amp; Accounts'!BI$18, 'E2 Allocators'!$B$15:$W$15, 0),FALSE)*$E113)</f>
        <v>0</v>
      </c>
      <c r="BJ113" s="1411">
        <f>IF(ISERROR(VLOOKUP(VLOOKUP($A113, 'E4 TB Allocation Details'!$A$18:$L$205, MATCH("Misc ID", 'E4 TB Allocation Details'!$A$18:$L$18, 0),FALSE), 'E2 Allocators'!$B$15:$W$361, MATCH('O5 Details by Class &amp; Accounts'!BJ$18, 'E2 Allocators'!$B$15:$W$15, 0),FALSE)*$E113), 0, VLOOKUP(VLOOKUP($A113, 'E4 TB Allocation Details'!$A$18:$L$205, MATCH("Misc ID", 'E4 TB Allocation Details'!$A$18:$L$18, 0),FALSE), 'E2 Allocators'!$B$15:$W$361, MATCH('O5 Details by Class &amp; Accounts'!BJ$18, 'E2 Allocators'!$B$15:$W$15, 0),FALSE)*$E113)</f>
        <v>0</v>
      </c>
      <c r="BK113" s="1411">
        <f>IF(ISERROR(VLOOKUP(VLOOKUP($A113, 'E4 TB Allocation Details'!$A$18:$L$205, MATCH("Misc ID", 'E4 TB Allocation Details'!$A$18:$L$18, 0),FALSE), 'E2 Allocators'!$B$15:$W$361, MATCH('O5 Details by Class &amp; Accounts'!BK$18, 'E2 Allocators'!$B$15:$W$15, 0),FALSE)*$E113), 0, VLOOKUP(VLOOKUP($A113, 'E4 TB Allocation Details'!$A$18:$L$205, MATCH("Misc ID", 'E4 TB Allocation Details'!$A$18:$L$18, 0),FALSE), 'E2 Allocators'!$B$15:$W$361, MATCH('O5 Details by Class &amp; Accounts'!BK$18, 'E2 Allocators'!$B$15:$W$15, 0),FALSE)*$E113)</f>
        <v>0</v>
      </c>
      <c r="BL113" s="1411">
        <f>IF(ISERROR(VLOOKUP(VLOOKUP($A113, 'E4 TB Allocation Details'!$A$18:$L$205, MATCH("Misc ID", 'E4 TB Allocation Details'!$A$18:$L$18, 0),FALSE), 'E2 Allocators'!$B$15:$W$361, MATCH('O5 Details by Class &amp; Accounts'!BL$18, 'E2 Allocators'!$B$15:$W$15, 0),FALSE)*$E113), 0, VLOOKUP(VLOOKUP($A113, 'E4 TB Allocation Details'!$A$18:$L$205, MATCH("Misc ID", 'E4 TB Allocation Details'!$A$18:$L$18, 0),FALSE), 'E2 Allocators'!$B$15:$W$361, MATCH('O5 Details by Class &amp; Accounts'!BL$18, 'E2 Allocators'!$B$15:$W$15, 0),FALSE)*$E113)</f>
        <v>0</v>
      </c>
      <c r="BM113" s="1411">
        <f>IF(ISERROR(VLOOKUP(VLOOKUP($A113, 'E4 TB Allocation Details'!$A$18:$L$205, MATCH("Misc ID", 'E4 TB Allocation Details'!$A$18:$L$18, 0),FALSE), 'E2 Allocators'!$B$15:$W$361, MATCH('O5 Details by Class &amp; Accounts'!BM$18, 'E2 Allocators'!$B$15:$W$15, 0),FALSE)*$E113), 0, VLOOKUP(VLOOKUP($A113, 'E4 TB Allocation Details'!$A$18:$L$205, MATCH("Misc ID", 'E4 TB Allocation Details'!$A$18:$L$18, 0),FALSE), 'E2 Allocators'!$B$15:$W$361, MATCH('O5 Details by Class &amp; Accounts'!BM$18, 'E2 Allocators'!$B$15:$W$15, 0),FALSE)*$E113)</f>
        <v>0</v>
      </c>
      <c r="BN113" s="1411">
        <f>IF(ISERROR(VLOOKUP(VLOOKUP($A113, 'E4 TB Allocation Details'!$A$18:$L$205, MATCH("Misc ID", 'E4 TB Allocation Details'!$A$18:$L$18, 0),FALSE), 'E2 Allocators'!$B$15:$W$361, MATCH('O5 Details by Class &amp; Accounts'!BN$18, 'E2 Allocators'!$B$15:$W$15, 0),FALSE)*$E113), 0, VLOOKUP(VLOOKUP($A113, 'E4 TB Allocation Details'!$A$18:$L$205, MATCH("Misc ID", 'E4 TB Allocation Details'!$A$18:$L$18, 0),FALSE), 'E2 Allocators'!$B$15:$W$361, MATCH('O5 Details by Class &amp; Accounts'!BN$18, 'E2 Allocators'!$B$15:$W$15, 0),FALSE)*$E113)</f>
        <v>0</v>
      </c>
      <c r="BO113" s="1411">
        <f>IF(ISERROR(VLOOKUP(VLOOKUP($A113, 'E4 TB Allocation Details'!$A$18:$L$205, MATCH("Misc ID", 'E4 TB Allocation Details'!$A$18:$L$18, 0),FALSE), 'E2 Allocators'!$B$15:$W$361, MATCH('O5 Details by Class &amp; Accounts'!BO$18, 'E2 Allocators'!$B$15:$W$15, 0),FALSE)*$E113), 0, VLOOKUP(VLOOKUP($A113, 'E4 TB Allocation Details'!$A$18:$L$205, MATCH("Misc ID", 'E4 TB Allocation Details'!$A$18:$L$18, 0),FALSE), 'E2 Allocators'!$B$15:$W$361, MATCH('O5 Details by Class &amp; Accounts'!BO$18, 'E2 Allocators'!$B$15:$W$15, 0),FALSE)*$E113)</f>
        <v>0</v>
      </c>
      <c r="BP113" s="1411">
        <f>IF(ISERROR(VLOOKUP(VLOOKUP($A113, 'E4 TB Allocation Details'!$A$18:$L$205, MATCH("Misc ID", 'E4 TB Allocation Details'!$A$18:$L$18, 0),FALSE), 'E2 Allocators'!$B$15:$W$361, MATCH('O5 Details by Class &amp; Accounts'!BP$18, 'E2 Allocators'!$B$15:$W$15, 0),FALSE)*$E113), 0, VLOOKUP(VLOOKUP($A113, 'E4 TB Allocation Details'!$A$18:$L$205, MATCH("Misc ID", 'E4 TB Allocation Details'!$A$18:$L$18, 0),FALSE), 'E2 Allocators'!$B$15:$W$361, MATCH('O5 Details by Class &amp; Accounts'!BP$18, 'E2 Allocators'!$B$15:$W$15, 0),FALSE)*$E113)</f>
        <v>0</v>
      </c>
      <c r="BQ113" s="1411">
        <f>IF(ISERROR(VLOOKUP(VLOOKUP($A113, 'E4 TB Allocation Details'!$A$18:$L$205, MATCH("Misc ID", 'E4 TB Allocation Details'!$A$18:$L$18, 0),FALSE), 'E2 Allocators'!$B$15:$W$361, MATCH('O5 Details by Class &amp; Accounts'!BQ$18, 'E2 Allocators'!$B$15:$W$15, 0),FALSE)*$E113), 0, VLOOKUP(VLOOKUP($A113, 'E4 TB Allocation Details'!$A$18:$L$205, MATCH("Misc ID", 'E4 TB Allocation Details'!$A$18:$L$18, 0),FALSE), 'E2 Allocators'!$B$15:$W$361, MATCH('O5 Details by Class &amp; Accounts'!BQ$18, 'E2 Allocators'!$B$15:$W$15, 0),FALSE)*$E113)</f>
        <v>0</v>
      </c>
      <c r="BR113" s="1411">
        <f>IF(ISERROR(VLOOKUP(VLOOKUP($A113, 'E4 TB Allocation Details'!$A$18:$L$205, MATCH("Misc ID", 'E4 TB Allocation Details'!$A$18:$L$18, 0),FALSE), 'E2 Allocators'!$B$15:$W$361, MATCH('O5 Details by Class &amp; Accounts'!BR$18, 'E2 Allocators'!$B$15:$W$15, 0),FALSE)*$E113), 0, VLOOKUP(VLOOKUP($A113, 'E4 TB Allocation Details'!$A$18:$L$205, MATCH("Misc ID", 'E4 TB Allocation Details'!$A$18:$L$18, 0),FALSE), 'E2 Allocators'!$B$15:$W$361, MATCH('O5 Details by Class &amp; Accounts'!BR$18, 'E2 Allocators'!$B$15:$W$15, 0),FALSE)*$E113)</f>
        <v>0</v>
      </c>
      <c r="BS113" s="1411">
        <f>SUM(AY113:BR113)</f>
        <v>-7999.9999999999982</v>
      </c>
      <c r="BT113" s="1411">
        <f>IF(ISERROR(VLOOKUP(VLOOKUP($A113, 'E4 TB Allocation Details'!$A$18:$L$205, MATCH("A &amp; G ID", 'E4 TB Allocation Details'!$A$18:$L$18, 0),FALSE), 'E2 Allocators'!$B$15:$W$361, MATCH('O5 Details by Class &amp; Accounts'!BT$18, 'E2 Allocators'!$B$15:$W$15, 0),FALSE)*$E113), 0, VLOOKUP(VLOOKUP($A113, 'E4 TB Allocation Details'!$A$18:$L$205, MATCH("A &amp; G ID", 'E4 TB Allocation Details'!$A$18:$L$18, 0),FALSE), 'E2 Allocators'!$B$15:$W$361, MATCH('O5 Details by Class &amp; Accounts'!BT$18, 'E2 Allocators'!$B$15:$W$15, 0),FALSE)*$E113)</f>
        <v>0</v>
      </c>
      <c r="BU113" s="1411">
        <f>IF(ISERROR(VLOOKUP(VLOOKUP($A113, 'E4 TB Allocation Details'!$A$18:$L$205, MATCH("A &amp; G ID", 'E4 TB Allocation Details'!$A$18:$L$18, 0),FALSE), 'E2 Allocators'!$B$15:$W$361, MATCH('O5 Details by Class &amp; Accounts'!BU$18, 'E2 Allocators'!$B$15:$W$15, 0),FALSE)*$E113), 0, VLOOKUP(VLOOKUP($A113, 'E4 TB Allocation Details'!$A$18:$L$205, MATCH("A &amp; G ID", 'E4 TB Allocation Details'!$A$18:$L$18, 0),FALSE), 'E2 Allocators'!$B$15:$W$361, MATCH('O5 Details by Class &amp; Accounts'!BU$18, 'E2 Allocators'!$B$15:$W$15, 0),FALSE)*$E113)</f>
        <v>0</v>
      </c>
      <c r="BV113" s="1411">
        <f>IF(ISERROR(VLOOKUP(VLOOKUP($A113, 'E4 TB Allocation Details'!$A$18:$L$205, MATCH("A &amp; G ID", 'E4 TB Allocation Details'!$A$18:$L$18, 0),FALSE), 'E2 Allocators'!$B$15:$W$361, MATCH('O5 Details by Class &amp; Accounts'!BV$18, 'E2 Allocators'!$B$15:$W$15, 0),FALSE)*$E113), 0, VLOOKUP(VLOOKUP($A113, 'E4 TB Allocation Details'!$A$18:$L$205, MATCH("A &amp; G ID", 'E4 TB Allocation Details'!$A$18:$L$18, 0),FALSE), 'E2 Allocators'!$B$15:$W$361, MATCH('O5 Details by Class &amp; Accounts'!BV$18, 'E2 Allocators'!$B$15:$W$15, 0),FALSE)*$E113)</f>
        <v>0</v>
      </c>
      <c r="BW113" s="1411">
        <f>IF(ISERROR(VLOOKUP(VLOOKUP($A113, 'E4 TB Allocation Details'!$A$18:$L$205, MATCH("A &amp; G ID", 'E4 TB Allocation Details'!$A$18:$L$18, 0),FALSE), 'E2 Allocators'!$B$15:$W$361, MATCH('O5 Details by Class &amp; Accounts'!BW$18, 'E2 Allocators'!$B$15:$W$15, 0),FALSE)*$E113), 0, VLOOKUP(VLOOKUP($A113, 'E4 TB Allocation Details'!$A$18:$L$205, MATCH("A &amp; G ID", 'E4 TB Allocation Details'!$A$18:$L$18, 0),FALSE), 'E2 Allocators'!$B$15:$W$361, MATCH('O5 Details by Class &amp; Accounts'!BW$18, 'E2 Allocators'!$B$15:$W$15, 0),FALSE)*$E113)</f>
        <v>0</v>
      </c>
      <c r="BX113" s="1411">
        <f>IF(ISERROR(VLOOKUP(VLOOKUP($A113, 'E4 TB Allocation Details'!$A$18:$L$205, MATCH("A &amp; G ID", 'E4 TB Allocation Details'!$A$18:$L$18, 0),FALSE), 'E2 Allocators'!$B$15:$W$361, MATCH('O5 Details by Class &amp; Accounts'!BX$18, 'E2 Allocators'!$B$15:$W$15, 0),FALSE)*$E113), 0, VLOOKUP(VLOOKUP($A113, 'E4 TB Allocation Details'!$A$18:$L$205, MATCH("A &amp; G ID", 'E4 TB Allocation Details'!$A$18:$L$18, 0),FALSE), 'E2 Allocators'!$B$15:$W$361, MATCH('O5 Details by Class &amp; Accounts'!BX$18, 'E2 Allocators'!$B$15:$W$15, 0),FALSE)*$E113)</f>
        <v>0</v>
      </c>
      <c r="BY113" s="1411">
        <f>IF(ISERROR(VLOOKUP(VLOOKUP($A113, 'E4 TB Allocation Details'!$A$18:$L$205, MATCH("A &amp; G ID", 'E4 TB Allocation Details'!$A$18:$L$18, 0),FALSE), 'E2 Allocators'!$B$15:$W$361, MATCH('O5 Details by Class &amp; Accounts'!BY$18, 'E2 Allocators'!$B$15:$W$15, 0),FALSE)*$E113), 0, VLOOKUP(VLOOKUP($A113, 'E4 TB Allocation Details'!$A$18:$L$205, MATCH("A &amp; G ID", 'E4 TB Allocation Details'!$A$18:$L$18, 0),FALSE), 'E2 Allocators'!$B$15:$W$361, MATCH('O5 Details by Class &amp; Accounts'!BY$18, 'E2 Allocators'!$B$15:$W$15, 0),FALSE)*$E113)</f>
        <v>0</v>
      </c>
      <c r="BZ113" s="1411">
        <f>IF(ISERROR(VLOOKUP(VLOOKUP($A113, 'E4 TB Allocation Details'!$A$18:$L$205, MATCH("A &amp; G ID", 'E4 TB Allocation Details'!$A$18:$L$18, 0),FALSE), 'E2 Allocators'!$B$15:$W$361, MATCH('O5 Details by Class &amp; Accounts'!BZ$18, 'E2 Allocators'!$B$15:$W$15, 0),FALSE)*$E113), 0, VLOOKUP(VLOOKUP($A113, 'E4 TB Allocation Details'!$A$18:$L$205, MATCH("A &amp; G ID", 'E4 TB Allocation Details'!$A$18:$L$18, 0),FALSE), 'E2 Allocators'!$B$15:$W$361, MATCH('O5 Details by Class &amp; Accounts'!BZ$18, 'E2 Allocators'!$B$15:$W$15, 0),FALSE)*$E113)</f>
        <v>0</v>
      </c>
      <c r="CA113" s="1411">
        <f>IF(ISERROR(VLOOKUP(VLOOKUP($A113, 'E4 TB Allocation Details'!$A$18:$L$205, MATCH("A &amp; G ID", 'E4 TB Allocation Details'!$A$18:$L$18, 0),FALSE), 'E2 Allocators'!$B$15:$W$361, MATCH('O5 Details by Class &amp; Accounts'!CA$18, 'E2 Allocators'!$B$15:$W$15, 0),FALSE)*$E113), 0, VLOOKUP(VLOOKUP($A113, 'E4 TB Allocation Details'!$A$18:$L$205, MATCH("A &amp; G ID", 'E4 TB Allocation Details'!$A$18:$L$18, 0),FALSE), 'E2 Allocators'!$B$15:$W$361, MATCH('O5 Details by Class &amp; Accounts'!CA$18, 'E2 Allocators'!$B$15:$W$15, 0),FALSE)*$E113)</f>
        <v>0</v>
      </c>
      <c r="CB113" s="1411">
        <f>IF(ISERROR(VLOOKUP(VLOOKUP($A113, 'E4 TB Allocation Details'!$A$18:$L$205, MATCH("A &amp; G ID", 'E4 TB Allocation Details'!$A$18:$L$18, 0),FALSE), 'E2 Allocators'!$B$15:$W$361, MATCH('O5 Details by Class &amp; Accounts'!CB$18, 'E2 Allocators'!$B$15:$W$15, 0),FALSE)*$E113), 0, VLOOKUP(VLOOKUP($A113, 'E4 TB Allocation Details'!$A$18:$L$205, MATCH("A &amp; G ID", 'E4 TB Allocation Details'!$A$18:$L$18, 0),FALSE), 'E2 Allocators'!$B$15:$W$361, MATCH('O5 Details by Class &amp; Accounts'!CB$18, 'E2 Allocators'!$B$15:$W$15, 0),FALSE)*$E113)</f>
        <v>0</v>
      </c>
      <c r="CC113" s="1411">
        <f>IF(ISERROR(VLOOKUP(VLOOKUP($A113, 'E4 TB Allocation Details'!$A$18:$L$205, MATCH("A &amp; G ID", 'E4 TB Allocation Details'!$A$18:$L$18, 0),FALSE), 'E2 Allocators'!$B$15:$W$361, MATCH('O5 Details by Class &amp; Accounts'!CC$18, 'E2 Allocators'!$B$15:$W$15, 0),FALSE)*$E113), 0, VLOOKUP(VLOOKUP($A113, 'E4 TB Allocation Details'!$A$18:$L$205, MATCH("A &amp; G ID", 'E4 TB Allocation Details'!$A$18:$L$18, 0),FALSE), 'E2 Allocators'!$B$15:$W$361, MATCH('O5 Details by Class &amp; Accounts'!CC$18, 'E2 Allocators'!$B$15:$W$15, 0),FALSE)*$E113)</f>
        <v>0</v>
      </c>
      <c r="CD113" s="1411">
        <f>IF(ISERROR(VLOOKUP(VLOOKUP($A113, 'E4 TB Allocation Details'!$A$18:$L$205, MATCH("A &amp; G ID", 'E4 TB Allocation Details'!$A$18:$L$18, 0),FALSE), 'E2 Allocators'!$B$15:$W$361, MATCH('O5 Details by Class &amp; Accounts'!CD$18, 'E2 Allocators'!$B$15:$W$15, 0),FALSE)*$E113), 0, VLOOKUP(VLOOKUP($A113, 'E4 TB Allocation Details'!$A$18:$L$205, MATCH("A &amp; G ID", 'E4 TB Allocation Details'!$A$18:$L$18, 0),FALSE), 'E2 Allocators'!$B$15:$W$361, MATCH('O5 Details by Class &amp; Accounts'!CD$18, 'E2 Allocators'!$B$15:$W$15, 0),FALSE)*$E113)</f>
        <v>0</v>
      </c>
      <c r="CE113" s="1411">
        <f>IF(ISERROR(VLOOKUP(VLOOKUP($A113, 'E4 TB Allocation Details'!$A$18:$L$205, MATCH("A &amp; G ID", 'E4 TB Allocation Details'!$A$18:$L$18, 0),FALSE), 'E2 Allocators'!$B$15:$W$361, MATCH('O5 Details by Class &amp; Accounts'!CE$18, 'E2 Allocators'!$B$15:$W$15, 0),FALSE)*$E113), 0, VLOOKUP(VLOOKUP($A113, 'E4 TB Allocation Details'!$A$18:$L$205, MATCH("A &amp; G ID", 'E4 TB Allocation Details'!$A$18:$L$18, 0),FALSE), 'E2 Allocators'!$B$15:$W$361, MATCH('O5 Details by Class &amp; Accounts'!CE$18, 'E2 Allocators'!$B$15:$W$15, 0),FALSE)*$E113)</f>
        <v>0</v>
      </c>
      <c r="CF113" s="1411">
        <f>IF(ISERROR(VLOOKUP(VLOOKUP($A113, 'E4 TB Allocation Details'!$A$18:$L$205, MATCH("A &amp; G ID", 'E4 TB Allocation Details'!$A$18:$L$18, 0),FALSE), 'E2 Allocators'!$B$15:$W$361, MATCH('O5 Details by Class &amp; Accounts'!CF$18, 'E2 Allocators'!$B$15:$W$15, 0),FALSE)*$E113), 0, VLOOKUP(VLOOKUP($A113, 'E4 TB Allocation Details'!$A$18:$L$205, MATCH("A &amp; G ID", 'E4 TB Allocation Details'!$A$18:$L$18, 0),FALSE), 'E2 Allocators'!$B$15:$W$361, MATCH('O5 Details by Class &amp; Accounts'!CF$18, 'E2 Allocators'!$B$15:$W$15, 0),FALSE)*$E113)</f>
        <v>0</v>
      </c>
      <c r="CG113" s="1411">
        <f>IF(ISERROR(VLOOKUP(VLOOKUP($A113, 'E4 TB Allocation Details'!$A$18:$L$205, MATCH("A &amp; G ID", 'E4 TB Allocation Details'!$A$18:$L$18, 0),FALSE), 'E2 Allocators'!$B$15:$W$361, MATCH('O5 Details by Class &amp; Accounts'!CG$18, 'E2 Allocators'!$B$15:$W$15, 0),FALSE)*$E113), 0, VLOOKUP(VLOOKUP($A113, 'E4 TB Allocation Details'!$A$18:$L$205, MATCH("A &amp; G ID", 'E4 TB Allocation Details'!$A$18:$L$18, 0),FALSE), 'E2 Allocators'!$B$15:$W$361, MATCH('O5 Details by Class &amp; Accounts'!CG$18, 'E2 Allocators'!$B$15:$W$15, 0),FALSE)*$E113)</f>
        <v>0</v>
      </c>
      <c r="CH113" s="1411">
        <f>IF(ISERROR(VLOOKUP(VLOOKUP($A113, 'E4 TB Allocation Details'!$A$18:$L$205, MATCH("A &amp; G ID", 'E4 TB Allocation Details'!$A$18:$L$18, 0),FALSE), 'E2 Allocators'!$B$15:$W$361, MATCH('O5 Details by Class &amp; Accounts'!CH$18, 'E2 Allocators'!$B$15:$W$15, 0),FALSE)*$E113), 0, VLOOKUP(VLOOKUP($A113, 'E4 TB Allocation Details'!$A$18:$L$205, MATCH("A &amp; G ID", 'E4 TB Allocation Details'!$A$18:$L$18, 0),FALSE), 'E2 Allocators'!$B$15:$W$361, MATCH('O5 Details by Class &amp; Accounts'!CH$18, 'E2 Allocators'!$B$15:$W$15, 0),FALSE)*$E113)</f>
        <v>0</v>
      </c>
      <c r="CI113" s="1411">
        <f>IF(ISERROR(VLOOKUP(VLOOKUP($A113, 'E4 TB Allocation Details'!$A$18:$L$205, MATCH("A &amp; G ID", 'E4 TB Allocation Details'!$A$18:$L$18, 0),FALSE), 'E2 Allocators'!$B$15:$W$361, MATCH('O5 Details by Class &amp; Accounts'!CI$18, 'E2 Allocators'!$B$15:$W$15, 0),FALSE)*$E113), 0, VLOOKUP(VLOOKUP($A113, 'E4 TB Allocation Details'!$A$18:$L$205, MATCH("A &amp; G ID", 'E4 TB Allocation Details'!$A$18:$L$18, 0),FALSE), 'E2 Allocators'!$B$15:$W$361, MATCH('O5 Details by Class &amp; Accounts'!CI$18, 'E2 Allocators'!$B$15:$W$15, 0),FALSE)*$E113)</f>
        <v>0</v>
      </c>
      <c r="CJ113" s="1411">
        <f>IF(ISERROR(VLOOKUP(VLOOKUP($A113, 'E4 TB Allocation Details'!$A$18:$L$205, MATCH("A &amp; G ID", 'E4 TB Allocation Details'!$A$18:$L$18, 0),FALSE), 'E2 Allocators'!$B$15:$W$361, MATCH('O5 Details by Class &amp; Accounts'!CJ$18, 'E2 Allocators'!$B$15:$W$15, 0),FALSE)*$E113), 0, VLOOKUP(VLOOKUP($A113, 'E4 TB Allocation Details'!$A$18:$L$205, MATCH("A &amp; G ID", 'E4 TB Allocation Details'!$A$18:$L$18, 0),FALSE), 'E2 Allocators'!$B$15:$W$361, MATCH('O5 Details by Class &amp; Accounts'!CJ$18, 'E2 Allocators'!$B$15:$W$15, 0),FALSE)*$E113)</f>
        <v>0</v>
      </c>
      <c r="CK113" s="1411">
        <f>IF(ISERROR(VLOOKUP(VLOOKUP($A113, 'E4 TB Allocation Details'!$A$18:$L$205, MATCH("A &amp; G ID", 'E4 TB Allocation Details'!$A$18:$L$18, 0),FALSE), 'E2 Allocators'!$B$15:$W$361, MATCH('O5 Details by Class &amp; Accounts'!CK$18, 'E2 Allocators'!$B$15:$W$15, 0),FALSE)*$E113), 0, VLOOKUP(VLOOKUP($A113, 'E4 TB Allocation Details'!$A$18:$L$205, MATCH("A &amp; G ID", 'E4 TB Allocation Details'!$A$18:$L$18, 0),FALSE), 'E2 Allocators'!$B$15:$W$361, MATCH('O5 Details by Class &amp; Accounts'!CK$18, 'E2 Allocators'!$B$15:$W$15, 0),FALSE)*$E113)</f>
        <v>0</v>
      </c>
      <c r="CL113" s="1411">
        <f>IF(ISERROR(VLOOKUP(VLOOKUP($A113, 'E4 TB Allocation Details'!$A$18:$L$205, MATCH("A &amp; G ID", 'E4 TB Allocation Details'!$A$18:$L$18, 0),FALSE), 'E2 Allocators'!$B$15:$W$361, MATCH('O5 Details by Class &amp; Accounts'!CL$18, 'E2 Allocators'!$B$15:$W$15, 0),FALSE)*$E113), 0, VLOOKUP(VLOOKUP($A113, 'E4 TB Allocation Details'!$A$18:$L$205, MATCH("A &amp; G ID", 'E4 TB Allocation Details'!$A$18:$L$18, 0),FALSE), 'E2 Allocators'!$B$15:$W$361, MATCH('O5 Details by Class &amp; Accounts'!CL$18, 'E2 Allocators'!$B$15:$W$15, 0),FALSE)*$E113)</f>
        <v>0</v>
      </c>
      <c r="CM113" s="1411">
        <f>IF(ISERROR(VLOOKUP(VLOOKUP($A113, 'E4 TB Allocation Details'!$A$18:$L$205, MATCH("A &amp; G ID", 'E4 TB Allocation Details'!$A$18:$L$18, 0),FALSE), 'E2 Allocators'!$B$15:$W$361, MATCH('O5 Details by Class &amp; Accounts'!CM$18, 'E2 Allocators'!$B$15:$W$15, 0),FALSE)*$E113), 0, VLOOKUP(VLOOKUP($A113, 'E4 TB Allocation Details'!$A$18:$L$205, MATCH("A &amp; G ID", 'E4 TB Allocation Details'!$A$18:$L$18, 0),FALSE), 'E2 Allocators'!$B$15:$W$361, MATCH('O5 Details by Class &amp; Accounts'!CM$18, 'E2 Allocators'!$B$15:$W$15, 0),FALSE)*$E113)</f>
        <v>0</v>
      </c>
      <c r="CN113" s="1411">
        <f>SUM(BT113:CM113)</f>
        <v>0</v>
      </c>
      <c r="CO113" s="1791">
        <f t="shared" si="23"/>
        <v>-1.8189894035458565E-12</v>
      </c>
      <c r="CQ113" s="2086" t="s">
        <v>401</v>
      </c>
    </row>
    <row r="114" spans="1:95" s="80" customFormat="1" ht="12.75">
      <c r="A114" s="1179">
        <v>4415</v>
      </c>
      <c r="B114" s="1180" t="s">
        <v>1438</v>
      </c>
      <c r="C114" s="1788">
        <f>IF(ISERROR(VLOOKUP($A114,'I3 TB Data'!$A$23:$H$458,MATCH('O5 Details by Class &amp; Accounts'!$C$18, 'I3 TB Data'!$A$23:$H$23,0),0)), 0, VLOOKUP($A114,'I3 TB Data'!$A$23:$H$458,MATCH('O5 Details by Class &amp; Accounts'!$C$18,'I3 TB Data'!$A$23:$H$23,0),0))</f>
        <v>0</v>
      </c>
      <c r="D114" s="1789"/>
      <c r="E114" s="1788">
        <f t="shared" si="17"/>
        <v>0</v>
      </c>
      <c r="F114" s="1790">
        <f>IF(ISERROR(VLOOKUP($A114, 'E1 Categorization'!A33:E122, MATCH("Customer Component", 'E1 Categorization'!$A$33:$E$33,0), 0)), 0, IF(VLOOKUP($A114, 'E1 Categorization'!A33:E122, MATCH("Customer Component", 'E1 Categorization'!$A$33:$E$33,0), 0)=0, 'O5 Details by Class &amp; Accounts'!$E114, IF(AND(VLOOKUP($A114, 'E1 Categorization'!A33:E122, MATCH("Customer Component", 'E1 Categorization'!$A$33:$E$33,0), 0) &gt;0, VLOOKUP($A114, 'E1 Categorization'!A33:E122, MATCH("Customer Component", 'E1 Categorization'!$A$33:$E$33,0), 0)&lt;1), 'O5 Details by Class &amp; Accounts'!$E114*(1-VLOOKUP($A114, 'E1 Categorization'!A33:E122, MATCH("Customer Component", 'E1 Categorization'!$A$33:$E$33,0), 0)), 0)))</f>
        <v>0</v>
      </c>
      <c r="G114" s="1790">
        <f>IF(ISERROR(VLOOKUP($A114, 'E1 Categorization'!A33:E122, MATCH("Customer Component", 'E1 Categorization'!$A$33:$E$33,0), 0)),0, IF(VLOOKUP($A114, 'E1 Categorization'!A33:E122, MATCH("Customer Component", 'E1 Categorization'!$A$33:$E$33,0), 0)=0, 0, IF(AND(VLOOKUP($A114, 'E1 Categorization'!A33:E122, MATCH("Customer Component", 'E1 Categorization'!$A$33:$E$33,0), 0) &gt;0, VLOOKUP($A114, 'E1 Categorization'!A33:E122, MATCH("Customer Component", 'E1 Categorization'!$A$33:$E$33,0), 0)&lt;1), 'O5 Details by Class &amp; Accounts'!$E114*(VLOOKUP($A114, 'E1 Categorization'!A33:E122, MATCH("Customer Component", 'E1 Categorization'!$A$33:$E$33,0), 0)), 'O5 Details by Class &amp; Accounts'!$E114)))</f>
        <v>0</v>
      </c>
      <c r="H114" s="1411">
        <f>F114+G114</f>
        <v>0</v>
      </c>
      <c r="I114" s="1411">
        <f>IF(ISERROR(VLOOKUP(VLOOKUP($A114, 'E4 TB Allocation Details'!$A$18:$L$205, MATCH("Demand ID", 'E4 TB Allocation Details'!$A$18:$L$18, 0),FALSE), 'E2 Allocators'!$B$15:$W$361, MATCH('O5 Details by Class &amp; Accounts'!I$18, 'E2 Allocators'!$B$15:$W$15, 0),FALSE)*$F114), 0, VLOOKUP(VLOOKUP($A114, 'E4 TB Allocation Details'!$A$18:$L$205, MATCH("Demand ID", 'E4 TB Allocation Details'!$A$18:$L$18, 0),FALSE), 'E2 Allocators'!$B$15:$W$361, MATCH('O5 Details by Class &amp; Accounts'!I$18, 'E2 Allocators'!$B$15:$W$15, 0),FALSE)*$F114)</f>
        <v>0</v>
      </c>
      <c r="J114" s="1411">
        <f>IF(ISERROR(VLOOKUP(VLOOKUP($A114, 'E4 TB Allocation Details'!$A$18:$L$205, MATCH("Demand ID", 'E4 TB Allocation Details'!$A$18:$L$18, 0),FALSE), 'E2 Allocators'!$B$15:$W$361, MATCH('O5 Details by Class &amp; Accounts'!J$18, 'E2 Allocators'!$B$15:$W$15, 0),FALSE)*$F114), 0, VLOOKUP(VLOOKUP($A114, 'E4 TB Allocation Details'!$A$18:$L$205, MATCH("Demand ID", 'E4 TB Allocation Details'!$A$18:$L$18, 0),FALSE), 'E2 Allocators'!$B$15:$W$361, MATCH('O5 Details by Class &amp; Accounts'!J$18, 'E2 Allocators'!$B$15:$W$15, 0),FALSE)*$F114)</f>
        <v>0</v>
      </c>
      <c r="K114" s="1411">
        <f>IF(ISERROR(VLOOKUP(VLOOKUP($A114, 'E4 TB Allocation Details'!$A$18:$L$205, MATCH("Demand ID", 'E4 TB Allocation Details'!$A$18:$L$18, 0),FALSE), 'E2 Allocators'!$B$15:$W$361, MATCH('O5 Details by Class &amp; Accounts'!K$18, 'E2 Allocators'!$B$15:$W$15, 0),FALSE)*$F114), 0, VLOOKUP(VLOOKUP($A114, 'E4 TB Allocation Details'!$A$18:$L$205, MATCH("Demand ID", 'E4 TB Allocation Details'!$A$18:$L$18, 0),FALSE), 'E2 Allocators'!$B$15:$W$361, MATCH('O5 Details by Class &amp; Accounts'!K$18, 'E2 Allocators'!$B$15:$W$15, 0),FALSE)*$F114)</f>
        <v>0</v>
      </c>
      <c r="L114" s="1411">
        <f>IF(ISERROR(VLOOKUP(VLOOKUP($A114, 'E4 TB Allocation Details'!$A$18:$L$205, MATCH("Demand ID", 'E4 TB Allocation Details'!$A$18:$L$18, 0),FALSE), 'E2 Allocators'!$B$15:$W$361, MATCH('O5 Details by Class &amp; Accounts'!L$18, 'E2 Allocators'!$B$15:$W$15, 0),FALSE)*$F114), 0, VLOOKUP(VLOOKUP($A114, 'E4 TB Allocation Details'!$A$18:$L$205, MATCH("Demand ID", 'E4 TB Allocation Details'!$A$18:$L$18, 0),FALSE), 'E2 Allocators'!$B$15:$W$361, MATCH('O5 Details by Class &amp; Accounts'!L$18, 'E2 Allocators'!$B$15:$W$15, 0),FALSE)*$F114)</f>
        <v>0</v>
      </c>
      <c r="M114" s="1411">
        <f>IF(ISERROR(VLOOKUP(VLOOKUP($A114, 'E4 TB Allocation Details'!$A$18:$L$205, MATCH("Demand ID", 'E4 TB Allocation Details'!$A$18:$L$18, 0),FALSE), 'E2 Allocators'!$B$15:$W$361, MATCH('O5 Details by Class &amp; Accounts'!M$18, 'E2 Allocators'!$B$15:$W$15, 0),FALSE)*$F114), 0, VLOOKUP(VLOOKUP($A114, 'E4 TB Allocation Details'!$A$18:$L$205, MATCH("Demand ID", 'E4 TB Allocation Details'!$A$18:$L$18, 0),FALSE), 'E2 Allocators'!$B$15:$W$361, MATCH('O5 Details by Class &amp; Accounts'!M$18, 'E2 Allocators'!$B$15:$W$15, 0),FALSE)*$F114)</f>
        <v>0</v>
      </c>
      <c r="N114" s="1411">
        <f>IF(ISERROR(VLOOKUP(VLOOKUP($A114, 'E4 TB Allocation Details'!$A$18:$L$205, MATCH("Demand ID", 'E4 TB Allocation Details'!$A$18:$L$18, 0),FALSE), 'E2 Allocators'!$B$15:$W$361, MATCH('O5 Details by Class &amp; Accounts'!N$18, 'E2 Allocators'!$B$15:$W$15, 0),FALSE)*$F114), 0, VLOOKUP(VLOOKUP($A114, 'E4 TB Allocation Details'!$A$18:$L$205, MATCH("Demand ID", 'E4 TB Allocation Details'!$A$18:$L$18, 0),FALSE), 'E2 Allocators'!$B$15:$W$361, MATCH('O5 Details by Class &amp; Accounts'!N$18, 'E2 Allocators'!$B$15:$W$15, 0),FALSE)*$F114)</f>
        <v>0</v>
      </c>
      <c r="O114" s="1411">
        <f>IF(ISERROR(VLOOKUP(VLOOKUP($A114, 'E4 TB Allocation Details'!$A$18:$L$205, MATCH("Demand ID", 'E4 TB Allocation Details'!$A$18:$L$18, 0),FALSE), 'E2 Allocators'!$B$15:$W$361, MATCH('O5 Details by Class &amp; Accounts'!O$18, 'E2 Allocators'!$B$15:$W$15, 0),FALSE)*$F114), 0, VLOOKUP(VLOOKUP($A114, 'E4 TB Allocation Details'!$A$18:$L$205, MATCH("Demand ID", 'E4 TB Allocation Details'!$A$18:$L$18, 0),FALSE), 'E2 Allocators'!$B$15:$W$361, MATCH('O5 Details by Class &amp; Accounts'!O$18, 'E2 Allocators'!$B$15:$W$15, 0),FALSE)*$F114)</f>
        <v>0</v>
      </c>
      <c r="P114" s="1411">
        <f>IF(ISERROR(VLOOKUP(VLOOKUP($A114, 'E4 TB Allocation Details'!$A$18:$L$205, MATCH("Demand ID", 'E4 TB Allocation Details'!$A$18:$L$18, 0),FALSE), 'E2 Allocators'!$B$15:$W$361, MATCH('O5 Details by Class &amp; Accounts'!P$18, 'E2 Allocators'!$B$15:$W$15, 0),FALSE)*$F114), 0, VLOOKUP(VLOOKUP($A114, 'E4 TB Allocation Details'!$A$18:$L$205, MATCH("Demand ID", 'E4 TB Allocation Details'!$A$18:$L$18, 0),FALSE), 'E2 Allocators'!$B$15:$W$361, MATCH('O5 Details by Class &amp; Accounts'!P$18, 'E2 Allocators'!$B$15:$W$15, 0),FALSE)*$F114)</f>
        <v>0</v>
      </c>
      <c r="Q114" s="1411">
        <f>IF(ISERROR(VLOOKUP(VLOOKUP($A114, 'E4 TB Allocation Details'!$A$18:$L$205, MATCH("Demand ID", 'E4 TB Allocation Details'!$A$18:$L$18, 0),FALSE), 'E2 Allocators'!$B$15:$W$361, MATCH('O5 Details by Class &amp; Accounts'!Q$18, 'E2 Allocators'!$B$15:$W$15, 0),FALSE)*$F114), 0, VLOOKUP(VLOOKUP($A114, 'E4 TB Allocation Details'!$A$18:$L$205, MATCH("Demand ID", 'E4 TB Allocation Details'!$A$18:$L$18, 0),FALSE), 'E2 Allocators'!$B$15:$W$361, MATCH('O5 Details by Class &amp; Accounts'!Q$18, 'E2 Allocators'!$B$15:$W$15, 0),FALSE)*$F114)</f>
        <v>0</v>
      </c>
      <c r="R114" s="1411">
        <f>IF(ISERROR(VLOOKUP(VLOOKUP($A114, 'E4 TB Allocation Details'!$A$18:$L$205, MATCH("Demand ID", 'E4 TB Allocation Details'!$A$18:$L$18, 0),FALSE), 'E2 Allocators'!$B$15:$W$361, MATCH('O5 Details by Class &amp; Accounts'!R$18, 'E2 Allocators'!$B$15:$W$15, 0),FALSE)*$F114), 0, VLOOKUP(VLOOKUP($A114, 'E4 TB Allocation Details'!$A$18:$L$205, MATCH("Demand ID", 'E4 TB Allocation Details'!$A$18:$L$18, 0),FALSE), 'E2 Allocators'!$B$15:$W$361, MATCH('O5 Details by Class &amp; Accounts'!R$18, 'E2 Allocators'!$B$15:$W$15, 0),FALSE)*$F114)</f>
        <v>0</v>
      </c>
      <c r="S114" s="1411">
        <f>IF(ISERROR(VLOOKUP(VLOOKUP($A114, 'E4 TB Allocation Details'!$A$18:$L$205, MATCH("Demand ID", 'E4 TB Allocation Details'!$A$18:$L$18, 0),FALSE), 'E2 Allocators'!$B$15:$W$361, MATCH('O5 Details by Class &amp; Accounts'!S$18, 'E2 Allocators'!$B$15:$W$15, 0),FALSE)*$F114), 0, VLOOKUP(VLOOKUP($A114, 'E4 TB Allocation Details'!$A$18:$L$205, MATCH("Demand ID", 'E4 TB Allocation Details'!$A$18:$L$18, 0),FALSE), 'E2 Allocators'!$B$15:$W$361, MATCH('O5 Details by Class &amp; Accounts'!S$18, 'E2 Allocators'!$B$15:$W$15, 0),FALSE)*$F114)</f>
        <v>0</v>
      </c>
      <c r="T114" s="1411">
        <f>IF(ISERROR(VLOOKUP(VLOOKUP($A114, 'E4 TB Allocation Details'!$A$18:$L$205, MATCH("Demand ID", 'E4 TB Allocation Details'!$A$18:$L$18, 0),FALSE), 'E2 Allocators'!$B$15:$W$361, MATCH('O5 Details by Class &amp; Accounts'!T$18, 'E2 Allocators'!$B$15:$W$15, 0),FALSE)*$F114), 0, VLOOKUP(VLOOKUP($A114, 'E4 TB Allocation Details'!$A$18:$L$205, MATCH("Demand ID", 'E4 TB Allocation Details'!$A$18:$L$18, 0),FALSE), 'E2 Allocators'!$B$15:$W$361, MATCH('O5 Details by Class &amp; Accounts'!T$18, 'E2 Allocators'!$B$15:$W$15, 0),FALSE)*$F114)</f>
        <v>0</v>
      </c>
      <c r="U114" s="1411">
        <f>IF(ISERROR(VLOOKUP(VLOOKUP($A114, 'E4 TB Allocation Details'!$A$18:$L$205, MATCH("Demand ID", 'E4 TB Allocation Details'!$A$18:$L$18, 0),FALSE), 'E2 Allocators'!$B$15:$W$361, MATCH('O5 Details by Class &amp; Accounts'!U$18, 'E2 Allocators'!$B$15:$W$15, 0),FALSE)*$F114), 0, VLOOKUP(VLOOKUP($A114, 'E4 TB Allocation Details'!$A$18:$L$205, MATCH("Demand ID", 'E4 TB Allocation Details'!$A$18:$L$18, 0),FALSE), 'E2 Allocators'!$B$15:$W$361, MATCH('O5 Details by Class &amp; Accounts'!U$18, 'E2 Allocators'!$B$15:$W$15, 0),FALSE)*$F114)</f>
        <v>0</v>
      </c>
      <c r="V114" s="1411">
        <f>IF(ISERROR(VLOOKUP(VLOOKUP($A114, 'E4 TB Allocation Details'!$A$18:$L$205, MATCH("Demand ID", 'E4 TB Allocation Details'!$A$18:$L$18, 0),FALSE), 'E2 Allocators'!$B$15:$W$361, MATCH('O5 Details by Class &amp; Accounts'!V$18, 'E2 Allocators'!$B$15:$W$15, 0),FALSE)*$F114), 0, VLOOKUP(VLOOKUP($A114, 'E4 TB Allocation Details'!$A$18:$L$205, MATCH("Demand ID", 'E4 TB Allocation Details'!$A$18:$L$18, 0),FALSE), 'E2 Allocators'!$B$15:$W$361, MATCH('O5 Details by Class &amp; Accounts'!V$18, 'E2 Allocators'!$B$15:$W$15, 0),FALSE)*$F114)</f>
        <v>0</v>
      </c>
      <c r="W114" s="1411">
        <f>IF(ISERROR(VLOOKUP(VLOOKUP($A114, 'E4 TB Allocation Details'!$A$18:$L$205, MATCH("Demand ID", 'E4 TB Allocation Details'!$A$18:$L$18, 0),FALSE), 'E2 Allocators'!$B$15:$W$361, MATCH('O5 Details by Class &amp; Accounts'!W$18, 'E2 Allocators'!$B$15:$W$15, 0),FALSE)*$F114), 0, VLOOKUP(VLOOKUP($A114, 'E4 TB Allocation Details'!$A$18:$L$205, MATCH("Demand ID", 'E4 TB Allocation Details'!$A$18:$L$18, 0),FALSE), 'E2 Allocators'!$B$15:$W$361, MATCH('O5 Details by Class &amp; Accounts'!W$18, 'E2 Allocators'!$B$15:$W$15, 0),FALSE)*$F114)</f>
        <v>0</v>
      </c>
      <c r="X114" s="1411">
        <f>IF(ISERROR(VLOOKUP(VLOOKUP($A114, 'E4 TB Allocation Details'!$A$18:$L$205, MATCH("Demand ID", 'E4 TB Allocation Details'!$A$18:$L$18, 0),FALSE), 'E2 Allocators'!$B$15:$W$361, MATCH('O5 Details by Class &amp; Accounts'!X$18, 'E2 Allocators'!$B$15:$W$15, 0),FALSE)*$F114), 0, VLOOKUP(VLOOKUP($A114, 'E4 TB Allocation Details'!$A$18:$L$205, MATCH("Demand ID", 'E4 TB Allocation Details'!$A$18:$L$18, 0),FALSE), 'E2 Allocators'!$B$15:$W$361, MATCH('O5 Details by Class &amp; Accounts'!X$18, 'E2 Allocators'!$B$15:$W$15, 0),FALSE)*$F114)</f>
        <v>0</v>
      </c>
      <c r="Y114" s="1411">
        <f>IF(ISERROR(VLOOKUP(VLOOKUP($A114, 'E4 TB Allocation Details'!$A$18:$L$205, MATCH("Demand ID", 'E4 TB Allocation Details'!$A$18:$L$18, 0),FALSE), 'E2 Allocators'!$B$15:$W$361, MATCH('O5 Details by Class &amp; Accounts'!Y$18, 'E2 Allocators'!$B$15:$W$15, 0),FALSE)*$F114), 0, VLOOKUP(VLOOKUP($A114, 'E4 TB Allocation Details'!$A$18:$L$205, MATCH("Demand ID", 'E4 TB Allocation Details'!$A$18:$L$18, 0),FALSE), 'E2 Allocators'!$B$15:$W$361, MATCH('O5 Details by Class &amp; Accounts'!Y$18, 'E2 Allocators'!$B$15:$W$15, 0),FALSE)*$F114)</f>
        <v>0</v>
      </c>
      <c r="Z114" s="1411">
        <f>IF(ISERROR(VLOOKUP(VLOOKUP($A114, 'E4 TB Allocation Details'!$A$18:$L$205, MATCH("Demand ID", 'E4 TB Allocation Details'!$A$18:$L$18, 0),FALSE), 'E2 Allocators'!$B$15:$W$361, MATCH('O5 Details by Class &amp; Accounts'!Z$18, 'E2 Allocators'!$B$15:$W$15, 0),FALSE)*$F114), 0, VLOOKUP(VLOOKUP($A114, 'E4 TB Allocation Details'!$A$18:$L$205, MATCH("Demand ID", 'E4 TB Allocation Details'!$A$18:$L$18, 0),FALSE), 'E2 Allocators'!$B$15:$W$361, MATCH('O5 Details by Class &amp; Accounts'!Z$18, 'E2 Allocators'!$B$15:$W$15, 0),FALSE)*$F114)</f>
        <v>0</v>
      </c>
      <c r="AA114" s="1411">
        <f>IF(ISERROR(VLOOKUP(VLOOKUP($A114, 'E4 TB Allocation Details'!$A$18:$L$205, MATCH("Demand ID", 'E4 TB Allocation Details'!$A$18:$L$18, 0),FALSE), 'E2 Allocators'!$B$15:$W$361, MATCH('O5 Details by Class &amp; Accounts'!AA$18, 'E2 Allocators'!$B$15:$W$15, 0),FALSE)*$F114), 0, VLOOKUP(VLOOKUP($A114, 'E4 TB Allocation Details'!$A$18:$L$205, MATCH("Demand ID", 'E4 TB Allocation Details'!$A$18:$L$18, 0),FALSE), 'E2 Allocators'!$B$15:$W$361, MATCH('O5 Details by Class &amp; Accounts'!AA$18, 'E2 Allocators'!$B$15:$W$15, 0),FALSE)*$F114)</f>
        <v>0</v>
      </c>
      <c r="AB114" s="1411">
        <f>IF(ISERROR(VLOOKUP(VLOOKUP($A114, 'E4 TB Allocation Details'!$A$18:$L$205, MATCH("Demand ID", 'E4 TB Allocation Details'!$A$18:$L$18, 0),FALSE), 'E2 Allocators'!$B$15:$W$361, MATCH('O5 Details by Class &amp; Accounts'!AB$18, 'E2 Allocators'!$B$15:$W$15, 0),FALSE)*$F114), 0, VLOOKUP(VLOOKUP($A114, 'E4 TB Allocation Details'!$A$18:$L$205, MATCH("Demand ID", 'E4 TB Allocation Details'!$A$18:$L$18, 0),FALSE), 'E2 Allocators'!$B$15:$W$361, MATCH('O5 Details by Class &amp; Accounts'!AB$18, 'E2 Allocators'!$B$15:$W$15, 0),FALSE)*$F114)</f>
        <v>0</v>
      </c>
      <c r="AC114" s="1411">
        <f>SUM(I114:AB114)</f>
        <v>0</v>
      </c>
      <c r="AD114" s="1411">
        <f>IF(ISERROR(VLOOKUP(VLOOKUP($A114, 'E4 TB Allocation Details'!$A$18:$L$205, MATCH("Customer ID", 'E4 TB Allocation Details'!$A$18:$L$18, 0),FALSE), 'E2 Allocators'!$B$15:$W$361, MATCH('O5 Details by Class &amp; Accounts'!AD$18, 'E2 Allocators'!$B$15:$W$15, 0),FALSE)*$G114), 0, VLOOKUP(VLOOKUP($A114, 'E4 TB Allocation Details'!$A$18:$L$205, MATCH("Customer ID", 'E4 TB Allocation Details'!$A$18:$L$18, 0),FALSE), 'E2 Allocators'!$B$15:$W$361, MATCH('O5 Details by Class &amp; Accounts'!AD$18, 'E2 Allocators'!$B$15:$W$15, 0),FALSE)*$G114)</f>
        <v>0</v>
      </c>
      <c r="AE114" s="1411">
        <f>IF(ISERROR(VLOOKUP(VLOOKUP($A114, 'E4 TB Allocation Details'!$A$18:$L$205, MATCH("Customer ID", 'E4 TB Allocation Details'!$A$18:$L$18, 0),FALSE), 'E2 Allocators'!$B$15:$W$361, MATCH('O5 Details by Class &amp; Accounts'!AE$18, 'E2 Allocators'!$B$15:$W$15, 0),FALSE)*$G114), 0, VLOOKUP(VLOOKUP($A114, 'E4 TB Allocation Details'!$A$18:$L$205, MATCH("Customer ID", 'E4 TB Allocation Details'!$A$18:$L$18, 0),FALSE), 'E2 Allocators'!$B$15:$W$361, MATCH('O5 Details by Class &amp; Accounts'!AE$18, 'E2 Allocators'!$B$15:$W$15, 0),FALSE)*$G114)</f>
        <v>0</v>
      </c>
      <c r="AF114" s="1411">
        <f>IF(ISERROR(VLOOKUP(VLOOKUP($A114, 'E4 TB Allocation Details'!$A$18:$L$205, MATCH("Customer ID", 'E4 TB Allocation Details'!$A$18:$L$18, 0),FALSE), 'E2 Allocators'!$B$15:$W$361, MATCH('O5 Details by Class &amp; Accounts'!AF$18, 'E2 Allocators'!$B$15:$W$15, 0),FALSE)*$G114), 0, VLOOKUP(VLOOKUP($A114, 'E4 TB Allocation Details'!$A$18:$L$205, MATCH("Customer ID", 'E4 TB Allocation Details'!$A$18:$L$18, 0),FALSE), 'E2 Allocators'!$B$15:$W$361, MATCH('O5 Details by Class &amp; Accounts'!AF$18, 'E2 Allocators'!$B$15:$W$15, 0),FALSE)*$G114)</f>
        <v>0</v>
      </c>
      <c r="AG114" s="1411">
        <f>IF(ISERROR(VLOOKUP(VLOOKUP($A114, 'E4 TB Allocation Details'!$A$18:$L$205, MATCH("Customer ID", 'E4 TB Allocation Details'!$A$18:$L$18, 0),FALSE), 'E2 Allocators'!$B$15:$W$361, MATCH('O5 Details by Class &amp; Accounts'!AG$18, 'E2 Allocators'!$B$15:$W$15, 0),FALSE)*$G114), 0, VLOOKUP(VLOOKUP($A114, 'E4 TB Allocation Details'!$A$18:$L$205, MATCH("Customer ID", 'E4 TB Allocation Details'!$A$18:$L$18, 0),FALSE), 'E2 Allocators'!$B$15:$W$361, MATCH('O5 Details by Class &amp; Accounts'!AG$18, 'E2 Allocators'!$B$15:$W$15, 0),FALSE)*$G114)</f>
        <v>0</v>
      </c>
      <c r="AH114" s="1411">
        <f>IF(ISERROR(VLOOKUP(VLOOKUP($A114, 'E4 TB Allocation Details'!$A$18:$L$205, MATCH("Customer ID", 'E4 TB Allocation Details'!$A$18:$L$18, 0),FALSE), 'E2 Allocators'!$B$15:$W$361, MATCH('O5 Details by Class &amp; Accounts'!AH$18, 'E2 Allocators'!$B$15:$W$15, 0),FALSE)*$G114), 0, VLOOKUP(VLOOKUP($A114, 'E4 TB Allocation Details'!$A$18:$L$205, MATCH("Customer ID", 'E4 TB Allocation Details'!$A$18:$L$18, 0),FALSE), 'E2 Allocators'!$B$15:$W$361, MATCH('O5 Details by Class &amp; Accounts'!AH$18, 'E2 Allocators'!$B$15:$W$15, 0),FALSE)*$G114)</f>
        <v>0</v>
      </c>
      <c r="AI114" s="1411">
        <f>IF(ISERROR(VLOOKUP(VLOOKUP($A114, 'E4 TB Allocation Details'!$A$18:$L$205, MATCH("Customer ID", 'E4 TB Allocation Details'!$A$18:$L$18, 0),FALSE), 'E2 Allocators'!$B$15:$W$361, MATCH('O5 Details by Class &amp; Accounts'!AI$18, 'E2 Allocators'!$B$15:$W$15, 0),FALSE)*$G114), 0, VLOOKUP(VLOOKUP($A114, 'E4 TB Allocation Details'!$A$18:$L$205, MATCH("Customer ID", 'E4 TB Allocation Details'!$A$18:$L$18, 0),FALSE), 'E2 Allocators'!$B$15:$W$361, MATCH('O5 Details by Class &amp; Accounts'!AI$18, 'E2 Allocators'!$B$15:$W$15, 0),FALSE)*$G114)</f>
        <v>0</v>
      </c>
      <c r="AJ114" s="1411">
        <f>IF(ISERROR(VLOOKUP(VLOOKUP($A114, 'E4 TB Allocation Details'!$A$18:$L$205, MATCH("Customer ID", 'E4 TB Allocation Details'!$A$18:$L$18, 0),FALSE), 'E2 Allocators'!$B$15:$W$361, MATCH('O5 Details by Class &amp; Accounts'!AJ$18, 'E2 Allocators'!$B$15:$W$15, 0),FALSE)*$G114), 0, VLOOKUP(VLOOKUP($A114, 'E4 TB Allocation Details'!$A$18:$L$205, MATCH("Customer ID", 'E4 TB Allocation Details'!$A$18:$L$18, 0),FALSE), 'E2 Allocators'!$B$15:$W$361, MATCH('O5 Details by Class &amp; Accounts'!AJ$18, 'E2 Allocators'!$B$15:$W$15, 0),FALSE)*$G114)</f>
        <v>0</v>
      </c>
      <c r="AK114" s="1411">
        <f>IF(ISERROR(VLOOKUP(VLOOKUP($A114, 'E4 TB Allocation Details'!$A$18:$L$205, MATCH("Customer ID", 'E4 TB Allocation Details'!$A$18:$L$18, 0),FALSE), 'E2 Allocators'!$B$15:$W$361, MATCH('O5 Details by Class &amp; Accounts'!AK$18, 'E2 Allocators'!$B$15:$W$15, 0),FALSE)*$G114), 0, VLOOKUP(VLOOKUP($A114, 'E4 TB Allocation Details'!$A$18:$L$205, MATCH("Customer ID", 'E4 TB Allocation Details'!$A$18:$L$18, 0),FALSE), 'E2 Allocators'!$B$15:$W$361, MATCH('O5 Details by Class &amp; Accounts'!AK$18, 'E2 Allocators'!$B$15:$W$15, 0),FALSE)*$G114)</f>
        <v>0</v>
      </c>
      <c r="AL114" s="1411">
        <f>IF(ISERROR(VLOOKUP(VLOOKUP($A114, 'E4 TB Allocation Details'!$A$18:$L$205, MATCH("Customer ID", 'E4 TB Allocation Details'!$A$18:$L$18, 0),FALSE), 'E2 Allocators'!$B$15:$W$361, MATCH('O5 Details by Class &amp; Accounts'!AL$18, 'E2 Allocators'!$B$15:$W$15, 0),FALSE)*$G114), 0, VLOOKUP(VLOOKUP($A114, 'E4 TB Allocation Details'!$A$18:$L$205, MATCH("Customer ID", 'E4 TB Allocation Details'!$A$18:$L$18, 0),FALSE), 'E2 Allocators'!$B$15:$W$361, MATCH('O5 Details by Class &amp; Accounts'!AL$18, 'E2 Allocators'!$B$15:$W$15, 0),FALSE)*$G114)</f>
        <v>0</v>
      </c>
      <c r="AM114" s="1411">
        <f>IF(ISERROR(VLOOKUP(VLOOKUP($A114, 'E4 TB Allocation Details'!$A$18:$L$205, MATCH("Customer ID", 'E4 TB Allocation Details'!$A$18:$L$18, 0),FALSE), 'E2 Allocators'!$B$15:$W$361, MATCH('O5 Details by Class &amp; Accounts'!AM$18, 'E2 Allocators'!$B$15:$W$15, 0),FALSE)*$G114), 0, VLOOKUP(VLOOKUP($A114, 'E4 TB Allocation Details'!$A$18:$L$205, MATCH("Customer ID", 'E4 TB Allocation Details'!$A$18:$L$18, 0),FALSE), 'E2 Allocators'!$B$15:$W$361, MATCH('O5 Details by Class &amp; Accounts'!AM$18, 'E2 Allocators'!$B$15:$W$15, 0),FALSE)*$G114)</f>
        <v>0</v>
      </c>
      <c r="AN114" s="1411">
        <f>IF(ISERROR(VLOOKUP(VLOOKUP($A114, 'E4 TB Allocation Details'!$A$18:$L$205, MATCH("Customer ID", 'E4 TB Allocation Details'!$A$18:$L$18, 0),FALSE), 'E2 Allocators'!$B$15:$W$361, MATCH('O5 Details by Class &amp; Accounts'!AN$18, 'E2 Allocators'!$B$15:$W$15, 0),FALSE)*$G114), 0, VLOOKUP(VLOOKUP($A114, 'E4 TB Allocation Details'!$A$18:$L$205, MATCH("Customer ID", 'E4 TB Allocation Details'!$A$18:$L$18, 0),FALSE), 'E2 Allocators'!$B$15:$W$361, MATCH('O5 Details by Class &amp; Accounts'!AN$18, 'E2 Allocators'!$B$15:$W$15, 0),FALSE)*$G114)</f>
        <v>0</v>
      </c>
      <c r="AO114" s="1411">
        <f>IF(ISERROR(VLOOKUP(VLOOKUP($A114, 'E4 TB Allocation Details'!$A$18:$L$205, MATCH("Customer ID", 'E4 TB Allocation Details'!$A$18:$L$18, 0),FALSE), 'E2 Allocators'!$B$15:$W$361, MATCH('O5 Details by Class &amp; Accounts'!AO$18, 'E2 Allocators'!$B$15:$W$15, 0),FALSE)*$G114), 0, VLOOKUP(VLOOKUP($A114, 'E4 TB Allocation Details'!$A$18:$L$205, MATCH("Customer ID", 'E4 TB Allocation Details'!$A$18:$L$18, 0),FALSE), 'E2 Allocators'!$B$15:$W$361, MATCH('O5 Details by Class &amp; Accounts'!AO$18, 'E2 Allocators'!$B$15:$W$15, 0),FALSE)*$G114)</f>
        <v>0</v>
      </c>
      <c r="AP114" s="1411">
        <f>IF(ISERROR(VLOOKUP(VLOOKUP($A114, 'E4 TB Allocation Details'!$A$18:$L$205, MATCH("Customer ID", 'E4 TB Allocation Details'!$A$18:$L$18, 0),FALSE), 'E2 Allocators'!$B$15:$W$361, MATCH('O5 Details by Class &amp; Accounts'!AP$18, 'E2 Allocators'!$B$15:$W$15, 0),FALSE)*$G114), 0, VLOOKUP(VLOOKUP($A114, 'E4 TB Allocation Details'!$A$18:$L$205, MATCH("Customer ID", 'E4 TB Allocation Details'!$A$18:$L$18, 0),FALSE), 'E2 Allocators'!$B$15:$W$361, MATCH('O5 Details by Class &amp; Accounts'!AP$18, 'E2 Allocators'!$B$15:$W$15, 0),FALSE)*$G114)</f>
        <v>0</v>
      </c>
      <c r="AQ114" s="1411">
        <f>IF(ISERROR(VLOOKUP(VLOOKUP($A114, 'E4 TB Allocation Details'!$A$18:$L$205, MATCH("Customer ID", 'E4 TB Allocation Details'!$A$18:$L$18, 0),FALSE), 'E2 Allocators'!$B$15:$W$361, MATCH('O5 Details by Class &amp; Accounts'!AQ$18, 'E2 Allocators'!$B$15:$W$15, 0),FALSE)*$G114), 0, VLOOKUP(VLOOKUP($A114, 'E4 TB Allocation Details'!$A$18:$L$205, MATCH("Customer ID", 'E4 TB Allocation Details'!$A$18:$L$18, 0),FALSE), 'E2 Allocators'!$B$15:$W$361, MATCH('O5 Details by Class &amp; Accounts'!AQ$18, 'E2 Allocators'!$B$15:$W$15, 0),FALSE)*$G114)</f>
        <v>0</v>
      </c>
      <c r="AR114" s="1411">
        <f>IF(ISERROR(VLOOKUP(VLOOKUP($A114, 'E4 TB Allocation Details'!$A$18:$L$205, MATCH("Customer ID", 'E4 TB Allocation Details'!$A$18:$L$18, 0),FALSE), 'E2 Allocators'!$B$15:$W$361, MATCH('O5 Details by Class &amp; Accounts'!AR$18, 'E2 Allocators'!$B$15:$W$15, 0),FALSE)*$G114), 0, VLOOKUP(VLOOKUP($A114, 'E4 TB Allocation Details'!$A$18:$L$205, MATCH("Customer ID", 'E4 TB Allocation Details'!$A$18:$L$18, 0),FALSE), 'E2 Allocators'!$B$15:$W$361, MATCH('O5 Details by Class &amp; Accounts'!AR$18, 'E2 Allocators'!$B$15:$W$15, 0),FALSE)*$G114)</f>
        <v>0</v>
      </c>
      <c r="AS114" s="1411">
        <f>IF(ISERROR(VLOOKUP(VLOOKUP($A114, 'E4 TB Allocation Details'!$A$18:$L$205, MATCH("Customer ID", 'E4 TB Allocation Details'!$A$18:$L$18, 0),FALSE), 'E2 Allocators'!$B$15:$W$361, MATCH('O5 Details by Class &amp; Accounts'!AS$18, 'E2 Allocators'!$B$15:$W$15, 0),FALSE)*$G114), 0, VLOOKUP(VLOOKUP($A114, 'E4 TB Allocation Details'!$A$18:$L$205, MATCH("Customer ID", 'E4 TB Allocation Details'!$A$18:$L$18, 0),FALSE), 'E2 Allocators'!$B$15:$W$361, MATCH('O5 Details by Class &amp; Accounts'!AS$18, 'E2 Allocators'!$B$15:$W$15, 0),FALSE)*$G114)</f>
        <v>0</v>
      </c>
      <c r="AT114" s="1411">
        <f>IF(ISERROR(VLOOKUP(VLOOKUP($A114, 'E4 TB Allocation Details'!$A$18:$L$205, MATCH("Customer ID", 'E4 TB Allocation Details'!$A$18:$L$18, 0),FALSE), 'E2 Allocators'!$B$15:$W$361, MATCH('O5 Details by Class &amp; Accounts'!AT$18, 'E2 Allocators'!$B$15:$W$15, 0),FALSE)*$G114), 0, VLOOKUP(VLOOKUP($A114, 'E4 TB Allocation Details'!$A$18:$L$205, MATCH("Customer ID", 'E4 TB Allocation Details'!$A$18:$L$18, 0),FALSE), 'E2 Allocators'!$B$15:$W$361, MATCH('O5 Details by Class &amp; Accounts'!AT$18, 'E2 Allocators'!$B$15:$W$15, 0),FALSE)*$G114)</f>
        <v>0</v>
      </c>
      <c r="AU114" s="1411">
        <f>IF(ISERROR(VLOOKUP(VLOOKUP($A114, 'E4 TB Allocation Details'!$A$18:$L$205, MATCH("Customer ID", 'E4 TB Allocation Details'!$A$18:$L$18, 0),FALSE), 'E2 Allocators'!$B$15:$W$361, MATCH('O5 Details by Class &amp; Accounts'!AU$18, 'E2 Allocators'!$B$15:$W$15, 0),FALSE)*$G114), 0, VLOOKUP(VLOOKUP($A114, 'E4 TB Allocation Details'!$A$18:$L$205, MATCH("Customer ID", 'E4 TB Allocation Details'!$A$18:$L$18, 0),FALSE), 'E2 Allocators'!$B$15:$W$361, MATCH('O5 Details by Class &amp; Accounts'!AU$18, 'E2 Allocators'!$B$15:$W$15, 0),FALSE)*$G114)</f>
        <v>0</v>
      </c>
      <c r="AV114" s="1411">
        <f>IF(ISERROR(VLOOKUP(VLOOKUP($A114, 'E4 TB Allocation Details'!$A$18:$L$205, MATCH("Customer ID", 'E4 TB Allocation Details'!$A$18:$L$18, 0),FALSE), 'E2 Allocators'!$B$15:$W$361, MATCH('O5 Details by Class &amp; Accounts'!AV$18, 'E2 Allocators'!$B$15:$W$15, 0),FALSE)*$G114), 0, VLOOKUP(VLOOKUP($A114, 'E4 TB Allocation Details'!$A$18:$L$205, MATCH("Customer ID", 'E4 TB Allocation Details'!$A$18:$L$18, 0),FALSE), 'E2 Allocators'!$B$15:$W$361, MATCH('O5 Details by Class &amp; Accounts'!AV$18, 'E2 Allocators'!$B$15:$W$15, 0),FALSE)*$G114)</f>
        <v>0</v>
      </c>
      <c r="AW114" s="1411">
        <f>IF(ISERROR(VLOOKUP(VLOOKUP($A114, 'E4 TB Allocation Details'!$A$18:$L$205, MATCH("Customer ID", 'E4 TB Allocation Details'!$A$18:$L$18, 0),FALSE), 'E2 Allocators'!$B$15:$W$361, MATCH('O5 Details by Class &amp; Accounts'!AW$18, 'E2 Allocators'!$B$15:$W$15, 0),FALSE)*$G114), 0, VLOOKUP(VLOOKUP($A114, 'E4 TB Allocation Details'!$A$18:$L$205, MATCH("Customer ID", 'E4 TB Allocation Details'!$A$18:$L$18, 0),FALSE), 'E2 Allocators'!$B$15:$W$361, MATCH('O5 Details by Class &amp; Accounts'!AW$18, 'E2 Allocators'!$B$15:$W$15, 0),FALSE)*$G114)</f>
        <v>0</v>
      </c>
      <c r="AX114" s="1411">
        <f>SUM(AD114:AW114)</f>
        <v>0</v>
      </c>
      <c r="AY114" s="1411">
        <f>IF(ISERROR(VLOOKUP(VLOOKUP($A114, 'E4 TB Allocation Details'!$A$18:$L$205, MATCH("Misc ID", 'E4 TB Allocation Details'!$A$18:$L$18, 0),FALSE), 'E2 Allocators'!$B$15:$W$361, MATCH('O5 Details by Class &amp; Accounts'!AY$18, 'E2 Allocators'!$B$15:$W$15, 0),FALSE)*$E114), 0, VLOOKUP(VLOOKUP($A114, 'E4 TB Allocation Details'!$A$18:$L$205, MATCH("Misc ID", 'E4 TB Allocation Details'!$A$18:$L$18, 0),FALSE), 'E2 Allocators'!$B$15:$W$361, MATCH('O5 Details by Class &amp; Accounts'!AY$18, 'E2 Allocators'!$B$15:$W$15, 0),FALSE)*$E114)</f>
        <v>0</v>
      </c>
      <c r="AZ114" s="1411">
        <f>IF(ISERROR(VLOOKUP(VLOOKUP($A114, 'E4 TB Allocation Details'!$A$18:$L$205, MATCH("Misc ID", 'E4 TB Allocation Details'!$A$18:$L$18, 0),FALSE), 'E2 Allocators'!$B$15:$W$361, MATCH('O5 Details by Class &amp; Accounts'!AZ$18, 'E2 Allocators'!$B$15:$W$15, 0),FALSE)*$E114), 0, VLOOKUP(VLOOKUP($A114, 'E4 TB Allocation Details'!$A$18:$L$205, MATCH("Misc ID", 'E4 TB Allocation Details'!$A$18:$L$18, 0),FALSE), 'E2 Allocators'!$B$15:$W$361, MATCH('O5 Details by Class &amp; Accounts'!AZ$18, 'E2 Allocators'!$B$15:$W$15, 0),FALSE)*$E114)</f>
        <v>0</v>
      </c>
      <c r="BA114" s="1411">
        <f>IF(ISERROR(VLOOKUP(VLOOKUP($A114, 'E4 TB Allocation Details'!$A$18:$L$205, MATCH("Misc ID", 'E4 TB Allocation Details'!$A$18:$L$18, 0),FALSE), 'E2 Allocators'!$B$15:$W$361, MATCH('O5 Details by Class &amp; Accounts'!BA$18, 'E2 Allocators'!$B$15:$W$15, 0),FALSE)*$E114), 0, VLOOKUP(VLOOKUP($A114, 'E4 TB Allocation Details'!$A$18:$L$205, MATCH("Misc ID", 'E4 TB Allocation Details'!$A$18:$L$18, 0),FALSE), 'E2 Allocators'!$B$15:$W$361, MATCH('O5 Details by Class &amp; Accounts'!BA$18, 'E2 Allocators'!$B$15:$W$15, 0),FALSE)*$E114)</f>
        <v>0</v>
      </c>
      <c r="BB114" s="1411">
        <f>IF(ISERROR(VLOOKUP(VLOOKUP($A114, 'E4 TB Allocation Details'!$A$18:$L$205, MATCH("Misc ID", 'E4 TB Allocation Details'!$A$18:$L$18, 0),FALSE), 'E2 Allocators'!$B$15:$W$361, MATCH('O5 Details by Class &amp; Accounts'!BB$18, 'E2 Allocators'!$B$15:$W$15, 0),FALSE)*$E114), 0, VLOOKUP(VLOOKUP($A114, 'E4 TB Allocation Details'!$A$18:$L$205, MATCH("Misc ID", 'E4 TB Allocation Details'!$A$18:$L$18, 0),FALSE), 'E2 Allocators'!$B$15:$W$361, MATCH('O5 Details by Class &amp; Accounts'!BB$18, 'E2 Allocators'!$B$15:$W$15, 0),FALSE)*$E114)</f>
        <v>0</v>
      </c>
      <c r="BC114" s="1411">
        <f>IF(ISERROR(VLOOKUP(VLOOKUP($A114, 'E4 TB Allocation Details'!$A$18:$L$205, MATCH("Misc ID", 'E4 TB Allocation Details'!$A$18:$L$18, 0),FALSE), 'E2 Allocators'!$B$15:$W$361, MATCH('O5 Details by Class &amp; Accounts'!BC$18, 'E2 Allocators'!$B$15:$W$15, 0),FALSE)*$E114), 0, VLOOKUP(VLOOKUP($A114, 'E4 TB Allocation Details'!$A$18:$L$205, MATCH("Misc ID", 'E4 TB Allocation Details'!$A$18:$L$18, 0),FALSE), 'E2 Allocators'!$B$15:$W$361, MATCH('O5 Details by Class &amp; Accounts'!BC$18, 'E2 Allocators'!$B$15:$W$15, 0),FALSE)*$E114)</f>
        <v>0</v>
      </c>
      <c r="BD114" s="1411">
        <f>IF(ISERROR(VLOOKUP(VLOOKUP($A114, 'E4 TB Allocation Details'!$A$18:$L$205, MATCH("Misc ID", 'E4 TB Allocation Details'!$A$18:$L$18, 0),FALSE), 'E2 Allocators'!$B$15:$W$361, MATCH('O5 Details by Class &amp; Accounts'!BD$18, 'E2 Allocators'!$B$15:$W$15, 0),FALSE)*$E114), 0, VLOOKUP(VLOOKUP($A114, 'E4 TB Allocation Details'!$A$18:$L$205, MATCH("Misc ID", 'E4 TB Allocation Details'!$A$18:$L$18, 0),FALSE), 'E2 Allocators'!$B$15:$W$361, MATCH('O5 Details by Class &amp; Accounts'!BD$18, 'E2 Allocators'!$B$15:$W$15, 0),FALSE)*$E114)</f>
        <v>0</v>
      </c>
      <c r="BE114" s="1411">
        <f>IF(ISERROR(VLOOKUP(VLOOKUP($A114, 'E4 TB Allocation Details'!$A$18:$L$205, MATCH("Misc ID", 'E4 TB Allocation Details'!$A$18:$L$18, 0),FALSE), 'E2 Allocators'!$B$15:$W$361, MATCH('O5 Details by Class &amp; Accounts'!BE$18, 'E2 Allocators'!$B$15:$W$15, 0),FALSE)*$E114), 0, VLOOKUP(VLOOKUP($A114, 'E4 TB Allocation Details'!$A$18:$L$205, MATCH("Misc ID", 'E4 TB Allocation Details'!$A$18:$L$18, 0),FALSE), 'E2 Allocators'!$B$15:$W$361, MATCH('O5 Details by Class &amp; Accounts'!BE$18, 'E2 Allocators'!$B$15:$W$15, 0),FALSE)*$E114)</f>
        <v>0</v>
      </c>
      <c r="BF114" s="1411">
        <f>IF(ISERROR(VLOOKUP(VLOOKUP($A114, 'E4 TB Allocation Details'!$A$18:$L$205, MATCH("Misc ID", 'E4 TB Allocation Details'!$A$18:$L$18, 0),FALSE), 'E2 Allocators'!$B$15:$W$361, MATCH('O5 Details by Class &amp; Accounts'!BF$18, 'E2 Allocators'!$B$15:$W$15, 0),FALSE)*$E114), 0, VLOOKUP(VLOOKUP($A114, 'E4 TB Allocation Details'!$A$18:$L$205, MATCH("Misc ID", 'E4 TB Allocation Details'!$A$18:$L$18, 0),FALSE), 'E2 Allocators'!$B$15:$W$361, MATCH('O5 Details by Class &amp; Accounts'!BF$18, 'E2 Allocators'!$B$15:$W$15, 0),FALSE)*$E114)</f>
        <v>0</v>
      </c>
      <c r="BG114" s="1411">
        <f>IF(ISERROR(VLOOKUP(VLOOKUP($A114, 'E4 TB Allocation Details'!$A$18:$L$205, MATCH("Misc ID", 'E4 TB Allocation Details'!$A$18:$L$18, 0),FALSE), 'E2 Allocators'!$B$15:$W$361, MATCH('O5 Details by Class &amp; Accounts'!BG$18, 'E2 Allocators'!$B$15:$W$15, 0),FALSE)*$E114), 0, VLOOKUP(VLOOKUP($A114, 'E4 TB Allocation Details'!$A$18:$L$205, MATCH("Misc ID", 'E4 TB Allocation Details'!$A$18:$L$18, 0),FALSE), 'E2 Allocators'!$B$15:$W$361, MATCH('O5 Details by Class &amp; Accounts'!BG$18, 'E2 Allocators'!$B$15:$W$15, 0),FALSE)*$E114)</f>
        <v>0</v>
      </c>
      <c r="BH114" s="1411">
        <f>IF(ISERROR(VLOOKUP(VLOOKUP($A114, 'E4 TB Allocation Details'!$A$18:$L$205, MATCH("Misc ID", 'E4 TB Allocation Details'!$A$18:$L$18, 0),FALSE), 'E2 Allocators'!$B$15:$W$361, MATCH('O5 Details by Class &amp; Accounts'!BH$18, 'E2 Allocators'!$B$15:$W$15, 0),FALSE)*$E114), 0, VLOOKUP(VLOOKUP($A114, 'E4 TB Allocation Details'!$A$18:$L$205, MATCH("Misc ID", 'E4 TB Allocation Details'!$A$18:$L$18, 0),FALSE), 'E2 Allocators'!$B$15:$W$361, MATCH('O5 Details by Class &amp; Accounts'!BH$18, 'E2 Allocators'!$B$15:$W$15, 0),FALSE)*$E114)</f>
        <v>0</v>
      </c>
      <c r="BI114" s="1411">
        <f>IF(ISERROR(VLOOKUP(VLOOKUP($A114, 'E4 TB Allocation Details'!$A$18:$L$205, MATCH("Misc ID", 'E4 TB Allocation Details'!$A$18:$L$18, 0),FALSE), 'E2 Allocators'!$B$15:$W$361, MATCH('O5 Details by Class &amp; Accounts'!BI$18, 'E2 Allocators'!$B$15:$W$15, 0),FALSE)*$E114), 0, VLOOKUP(VLOOKUP($A114, 'E4 TB Allocation Details'!$A$18:$L$205, MATCH("Misc ID", 'E4 TB Allocation Details'!$A$18:$L$18, 0),FALSE), 'E2 Allocators'!$B$15:$W$361, MATCH('O5 Details by Class &amp; Accounts'!BI$18, 'E2 Allocators'!$B$15:$W$15, 0),FALSE)*$E114)</f>
        <v>0</v>
      </c>
      <c r="BJ114" s="1411">
        <f>IF(ISERROR(VLOOKUP(VLOOKUP($A114, 'E4 TB Allocation Details'!$A$18:$L$205, MATCH("Misc ID", 'E4 TB Allocation Details'!$A$18:$L$18, 0),FALSE), 'E2 Allocators'!$B$15:$W$361, MATCH('O5 Details by Class &amp; Accounts'!BJ$18, 'E2 Allocators'!$B$15:$W$15, 0),FALSE)*$E114), 0, VLOOKUP(VLOOKUP($A114, 'E4 TB Allocation Details'!$A$18:$L$205, MATCH("Misc ID", 'E4 TB Allocation Details'!$A$18:$L$18, 0),FALSE), 'E2 Allocators'!$B$15:$W$361, MATCH('O5 Details by Class &amp; Accounts'!BJ$18, 'E2 Allocators'!$B$15:$W$15, 0),FALSE)*$E114)</f>
        <v>0</v>
      </c>
      <c r="BK114" s="1411">
        <f>IF(ISERROR(VLOOKUP(VLOOKUP($A114, 'E4 TB Allocation Details'!$A$18:$L$205, MATCH("Misc ID", 'E4 TB Allocation Details'!$A$18:$L$18, 0),FALSE), 'E2 Allocators'!$B$15:$W$361, MATCH('O5 Details by Class &amp; Accounts'!BK$18, 'E2 Allocators'!$B$15:$W$15, 0),FALSE)*$E114), 0, VLOOKUP(VLOOKUP($A114, 'E4 TB Allocation Details'!$A$18:$L$205, MATCH("Misc ID", 'E4 TB Allocation Details'!$A$18:$L$18, 0),FALSE), 'E2 Allocators'!$B$15:$W$361, MATCH('O5 Details by Class &amp; Accounts'!BK$18, 'E2 Allocators'!$B$15:$W$15, 0),FALSE)*$E114)</f>
        <v>0</v>
      </c>
      <c r="BL114" s="1411">
        <f>IF(ISERROR(VLOOKUP(VLOOKUP($A114, 'E4 TB Allocation Details'!$A$18:$L$205, MATCH("Misc ID", 'E4 TB Allocation Details'!$A$18:$L$18, 0),FALSE), 'E2 Allocators'!$B$15:$W$361, MATCH('O5 Details by Class &amp; Accounts'!BL$18, 'E2 Allocators'!$B$15:$W$15, 0),FALSE)*$E114), 0, VLOOKUP(VLOOKUP($A114, 'E4 TB Allocation Details'!$A$18:$L$205, MATCH("Misc ID", 'E4 TB Allocation Details'!$A$18:$L$18, 0),FALSE), 'E2 Allocators'!$B$15:$W$361, MATCH('O5 Details by Class &amp; Accounts'!BL$18, 'E2 Allocators'!$B$15:$W$15, 0),FALSE)*$E114)</f>
        <v>0</v>
      </c>
      <c r="BM114" s="1411">
        <f>IF(ISERROR(VLOOKUP(VLOOKUP($A114, 'E4 TB Allocation Details'!$A$18:$L$205, MATCH("Misc ID", 'E4 TB Allocation Details'!$A$18:$L$18, 0),FALSE), 'E2 Allocators'!$B$15:$W$361, MATCH('O5 Details by Class &amp; Accounts'!BM$18, 'E2 Allocators'!$B$15:$W$15, 0),FALSE)*$E114), 0, VLOOKUP(VLOOKUP($A114, 'E4 TB Allocation Details'!$A$18:$L$205, MATCH("Misc ID", 'E4 TB Allocation Details'!$A$18:$L$18, 0),FALSE), 'E2 Allocators'!$B$15:$W$361, MATCH('O5 Details by Class &amp; Accounts'!BM$18, 'E2 Allocators'!$B$15:$W$15, 0),FALSE)*$E114)</f>
        <v>0</v>
      </c>
      <c r="BN114" s="1411">
        <f>IF(ISERROR(VLOOKUP(VLOOKUP($A114, 'E4 TB Allocation Details'!$A$18:$L$205, MATCH("Misc ID", 'E4 TB Allocation Details'!$A$18:$L$18, 0),FALSE), 'E2 Allocators'!$B$15:$W$361, MATCH('O5 Details by Class &amp; Accounts'!BN$18, 'E2 Allocators'!$B$15:$W$15, 0),FALSE)*$E114), 0, VLOOKUP(VLOOKUP($A114, 'E4 TB Allocation Details'!$A$18:$L$205, MATCH("Misc ID", 'E4 TB Allocation Details'!$A$18:$L$18, 0),FALSE), 'E2 Allocators'!$B$15:$W$361, MATCH('O5 Details by Class &amp; Accounts'!BN$18, 'E2 Allocators'!$B$15:$W$15, 0),FALSE)*$E114)</f>
        <v>0</v>
      </c>
      <c r="BO114" s="1411">
        <f>IF(ISERROR(VLOOKUP(VLOOKUP($A114, 'E4 TB Allocation Details'!$A$18:$L$205, MATCH("Misc ID", 'E4 TB Allocation Details'!$A$18:$L$18, 0),FALSE), 'E2 Allocators'!$B$15:$W$361, MATCH('O5 Details by Class &amp; Accounts'!BO$18, 'E2 Allocators'!$B$15:$W$15, 0),FALSE)*$E114), 0, VLOOKUP(VLOOKUP($A114, 'E4 TB Allocation Details'!$A$18:$L$205, MATCH("Misc ID", 'E4 TB Allocation Details'!$A$18:$L$18, 0),FALSE), 'E2 Allocators'!$B$15:$W$361, MATCH('O5 Details by Class &amp; Accounts'!BO$18, 'E2 Allocators'!$B$15:$W$15, 0),FALSE)*$E114)</f>
        <v>0</v>
      </c>
      <c r="BP114" s="1411">
        <f>IF(ISERROR(VLOOKUP(VLOOKUP($A114, 'E4 TB Allocation Details'!$A$18:$L$205, MATCH("Misc ID", 'E4 TB Allocation Details'!$A$18:$L$18, 0),FALSE), 'E2 Allocators'!$B$15:$W$361, MATCH('O5 Details by Class &amp; Accounts'!BP$18, 'E2 Allocators'!$B$15:$W$15, 0),FALSE)*$E114), 0, VLOOKUP(VLOOKUP($A114, 'E4 TB Allocation Details'!$A$18:$L$205, MATCH("Misc ID", 'E4 TB Allocation Details'!$A$18:$L$18, 0),FALSE), 'E2 Allocators'!$B$15:$W$361, MATCH('O5 Details by Class &amp; Accounts'!BP$18, 'E2 Allocators'!$B$15:$W$15, 0),FALSE)*$E114)</f>
        <v>0</v>
      </c>
      <c r="BQ114" s="1411">
        <f>IF(ISERROR(VLOOKUP(VLOOKUP($A114, 'E4 TB Allocation Details'!$A$18:$L$205, MATCH("Misc ID", 'E4 TB Allocation Details'!$A$18:$L$18, 0),FALSE), 'E2 Allocators'!$B$15:$W$361, MATCH('O5 Details by Class &amp; Accounts'!BQ$18, 'E2 Allocators'!$B$15:$W$15, 0),FALSE)*$E114), 0, VLOOKUP(VLOOKUP($A114, 'E4 TB Allocation Details'!$A$18:$L$205, MATCH("Misc ID", 'E4 TB Allocation Details'!$A$18:$L$18, 0),FALSE), 'E2 Allocators'!$B$15:$W$361, MATCH('O5 Details by Class &amp; Accounts'!BQ$18, 'E2 Allocators'!$B$15:$W$15, 0),FALSE)*$E114)</f>
        <v>0</v>
      </c>
      <c r="BR114" s="1411">
        <f>IF(ISERROR(VLOOKUP(VLOOKUP($A114, 'E4 TB Allocation Details'!$A$18:$L$205, MATCH("Misc ID", 'E4 TB Allocation Details'!$A$18:$L$18, 0),FALSE), 'E2 Allocators'!$B$15:$W$361, MATCH('O5 Details by Class &amp; Accounts'!BR$18, 'E2 Allocators'!$B$15:$W$15, 0),FALSE)*$E114), 0, VLOOKUP(VLOOKUP($A114, 'E4 TB Allocation Details'!$A$18:$L$205, MATCH("Misc ID", 'E4 TB Allocation Details'!$A$18:$L$18, 0),FALSE), 'E2 Allocators'!$B$15:$W$361, MATCH('O5 Details by Class &amp; Accounts'!BR$18, 'E2 Allocators'!$B$15:$W$15, 0),FALSE)*$E114)</f>
        <v>0</v>
      </c>
      <c r="BS114" s="1411">
        <f>SUM(AY114:BR114)</f>
        <v>0</v>
      </c>
      <c r="BT114" s="1411">
        <f>IF(ISERROR(VLOOKUP(VLOOKUP($A114, 'E4 TB Allocation Details'!$A$18:$L$205, MATCH("A &amp; G ID", 'E4 TB Allocation Details'!$A$18:$L$18, 0),FALSE), 'E2 Allocators'!$B$15:$W$361, MATCH('O5 Details by Class &amp; Accounts'!BT$18, 'E2 Allocators'!$B$15:$W$15, 0),FALSE)*$E114), 0, VLOOKUP(VLOOKUP($A114, 'E4 TB Allocation Details'!$A$18:$L$205, MATCH("A &amp; G ID", 'E4 TB Allocation Details'!$A$18:$L$18, 0),FALSE), 'E2 Allocators'!$B$15:$W$361, MATCH('O5 Details by Class &amp; Accounts'!BT$18, 'E2 Allocators'!$B$15:$W$15, 0),FALSE)*$E114)</f>
        <v>0</v>
      </c>
      <c r="BU114" s="1411">
        <f>IF(ISERROR(VLOOKUP(VLOOKUP($A114, 'E4 TB Allocation Details'!$A$18:$L$205, MATCH("A &amp; G ID", 'E4 TB Allocation Details'!$A$18:$L$18, 0),FALSE), 'E2 Allocators'!$B$15:$W$361, MATCH('O5 Details by Class &amp; Accounts'!BU$18, 'E2 Allocators'!$B$15:$W$15, 0),FALSE)*$E114), 0, VLOOKUP(VLOOKUP($A114, 'E4 TB Allocation Details'!$A$18:$L$205, MATCH("A &amp; G ID", 'E4 TB Allocation Details'!$A$18:$L$18, 0),FALSE), 'E2 Allocators'!$B$15:$W$361, MATCH('O5 Details by Class &amp; Accounts'!BU$18, 'E2 Allocators'!$B$15:$W$15, 0),FALSE)*$E114)</f>
        <v>0</v>
      </c>
      <c r="BV114" s="1411">
        <f>IF(ISERROR(VLOOKUP(VLOOKUP($A114, 'E4 TB Allocation Details'!$A$18:$L$205, MATCH("A &amp; G ID", 'E4 TB Allocation Details'!$A$18:$L$18, 0),FALSE), 'E2 Allocators'!$B$15:$W$361, MATCH('O5 Details by Class &amp; Accounts'!BV$18, 'E2 Allocators'!$B$15:$W$15, 0),FALSE)*$E114), 0, VLOOKUP(VLOOKUP($A114, 'E4 TB Allocation Details'!$A$18:$L$205, MATCH("A &amp; G ID", 'E4 TB Allocation Details'!$A$18:$L$18, 0),FALSE), 'E2 Allocators'!$B$15:$W$361, MATCH('O5 Details by Class &amp; Accounts'!BV$18, 'E2 Allocators'!$B$15:$W$15, 0),FALSE)*$E114)</f>
        <v>0</v>
      </c>
      <c r="BW114" s="1411">
        <f>IF(ISERROR(VLOOKUP(VLOOKUP($A114, 'E4 TB Allocation Details'!$A$18:$L$205, MATCH("A &amp; G ID", 'E4 TB Allocation Details'!$A$18:$L$18, 0),FALSE), 'E2 Allocators'!$B$15:$W$361, MATCH('O5 Details by Class &amp; Accounts'!BW$18, 'E2 Allocators'!$B$15:$W$15, 0),FALSE)*$E114), 0, VLOOKUP(VLOOKUP($A114, 'E4 TB Allocation Details'!$A$18:$L$205, MATCH("A &amp; G ID", 'E4 TB Allocation Details'!$A$18:$L$18, 0),FALSE), 'E2 Allocators'!$B$15:$W$361, MATCH('O5 Details by Class &amp; Accounts'!BW$18, 'E2 Allocators'!$B$15:$W$15, 0),FALSE)*$E114)</f>
        <v>0</v>
      </c>
      <c r="BX114" s="1411">
        <f>IF(ISERROR(VLOOKUP(VLOOKUP($A114, 'E4 TB Allocation Details'!$A$18:$L$205, MATCH("A &amp; G ID", 'E4 TB Allocation Details'!$A$18:$L$18, 0),FALSE), 'E2 Allocators'!$B$15:$W$361, MATCH('O5 Details by Class &amp; Accounts'!BX$18, 'E2 Allocators'!$B$15:$W$15, 0),FALSE)*$E114), 0, VLOOKUP(VLOOKUP($A114, 'E4 TB Allocation Details'!$A$18:$L$205, MATCH("A &amp; G ID", 'E4 TB Allocation Details'!$A$18:$L$18, 0),FALSE), 'E2 Allocators'!$B$15:$W$361, MATCH('O5 Details by Class &amp; Accounts'!BX$18, 'E2 Allocators'!$B$15:$W$15, 0),FALSE)*$E114)</f>
        <v>0</v>
      </c>
      <c r="BY114" s="1411">
        <f>IF(ISERROR(VLOOKUP(VLOOKUP($A114, 'E4 TB Allocation Details'!$A$18:$L$205, MATCH("A &amp; G ID", 'E4 TB Allocation Details'!$A$18:$L$18, 0),FALSE), 'E2 Allocators'!$B$15:$W$361, MATCH('O5 Details by Class &amp; Accounts'!BY$18, 'E2 Allocators'!$B$15:$W$15, 0),FALSE)*$E114), 0, VLOOKUP(VLOOKUP($A114, 'E4 TB Allocation Details'!$A$18:$L$205, MATCH("A &amp; G ID", 'E4 TB Allocation Details'!$A$18:$L$18, 0),FALSE), 'E2 Allocators'!$B$15:$W$361, MATCH('O5 Details by Class &amp; Accounts'!BY$18, 'E2 Allocators'!$B$15:$W$15, 0),FALSE)*$E114)</f>
        <v>0</v>
      </c>
      <c r="BZ114" s="1411">
        <f>IF(ISERROR(VLOOKUP(VLOOKUP($A114, 'E4 TB Allocation Details'!$A$18:$L$205, MATCH("A &amp; G ID", 'E4 TB Allocation Details'!$A$18:$L$18, 0),FALSE), 'E2 Allocators'!$B$15:$W$361, MATCH('O5 Details by Class &amp; Accounts'!BZ$18, 'E2 Allocators'!$B$15:$W$15, 0),FALSE)*$E114), 0, VLOOKUP(VLOOKUP($A114, 'E4 TB Allocation Details'!$A$18:$L$205, MATCH("A &amp; G ID", 'E4 TB Allocation Details'!$A$18:$L$18, 0),FALSE), 'E2 Allocators'!$B$15:$W$361, MATCH('O5 Details by Class &amp; Accounts'!BZ$18, 'E2 Allocators'!$B$15:$W$15, 0),FALSE)*$E114)</f>
        <v>0</v>
      </c>
      <c r="CA114" s="1411">
        <f>IF(ISERROR(VLOOKUP(VLOOKUP($A114, 'E4 TB Allocation Details'!$A$18:$L$205, MATCH("A &amp; G ID", 'E4 TB Allocation Details'!$A$18:$L$18, 0),FALSE), 'E2 Allocators'!$B$15:$W$361, MATCH('O5 Details by Class &amp; Accounts'!CA$18, 'E2 Allocators'!$B$15:$W$15, 0),FALSE)*$E114), 0, VLOOKUP(VLOOKUP($A114, 'E4 TB Allocation Details'!$A$18:$L$205, MATCH("A &amp; G ID", 'E4 TB Allocation Details'!$A$18:$L$18, 0),FALSE), 'E2 Allocators'!$B$15:$W$361, MATCH('O5 Details by Class &amp; Accounts'!CA$18, 'E2 Allocators'!$B$15:$W$15, 0),FALSE)*$E114)</f>
        <v>0</v>
      </c>
      <c r="CB114" s="1411">
        <f>IF(ISERROR(VLOOKUP(VLOOKUP($A114, 'E4 TB Allocation Details'!$A$18:$L$205, MATCH("A &amp; G ID", 'E4 TB Allocation Details'!$A$18:$L$18, 0),FALSE), 'E2 Allocators'!$B$15:$W$361, MATCH('O5 Details by Class &amp; Accounts'!CB$18, 'E2 Allocators'!$B$15:$W$15, 0),FALSE)*$E114), 0, VLOOKUP(VLOOKUP($A114, 'E4 TB Allocation Details'!$A$18:$L$205, MATCH("A &amp; G ID", 'E4 TB Allocation Details'!$A$18:$L$18, 0),FALSE), 'E2 Allocators'!$B$15:$W$361, MATCH('O5 Details by Class &amp; Accounts'!CB$18, 'E2 Allocators'!$B$15:$W$15, 0),FALSE)*$E114)</f>
        <v>0</v>
      </c>
      <c r="CC114" s="1411">
        <f>IF(ISERROR(VLOOKUP(VLOOKUP($A114, 'E4 TB Allocation Details'!$A$18:$L$205, MATCH("A &amp; G ID", 'E4 TB Allocation Details'!$A$18:$L$18, 0),FALSE), 'E2 Allocators'!$B$15:$W$361, MATCH('O5 Details by Class &amp; Accounts'!CC$18, 'E2 Allocators'!$B$15:$W$15, 0),FALSE)*$E114), 0, VLOOKUP(VLOOKUP($A114, 'E4 TB Allocation Details'!$A$18:$L$205, MATCH("A &amp; G ID", 'E4 TB Allocation Details'!$A$18:$L$18, 0),FALSE), 'E2 Allocators'!$B$15:$W$361, MATCH('O5 Details by Class &amp; Accounts'!CC$18, 'E2 Allocators'!$B$15:$W$15, 0),FALSE)*$E114)</f>
        <v>0</v>
      </c>
      <c r="CD114" s="1411">
        <f>IF(ISERROR(VLOOKUP(VLOOKUP($A114, 'E4 TB Allocation Details'!$A$18:$L$205, MATCH("A &amp; G ID", 'E4 TB Allocation Details'!$A$18:$L$18, 0),FALSE), 'E2 Allocators'!$B$15:$W$361, MATCH('O5 Details by Class &amp; Accounts'!CD$18, 'E2 Allocators'!$B$15:$W$15, 0),FALSE)*$E114), 0, VLOOKUP(VLOOKUP($A114, 'E4 TB Allocation Details'!$A$18:$L$205, MATCH("A &amp; G ID", 'E4 TB Allocation Details'!$A$18:$L$18, 0),FALSE), 'E2 Allocators'!$B$15:$W$361, MATCH('O5 Details by Class &amp; Accounts'!CD$18, 'E2 Allocators'!$B$15:$W$15, 0),FALSE)*$E114)</f>
        <v>0</v>
      </c>
      <c r="CE114" s="1411">
        <f>IF(ISERROR(VLOOKUP(VLOOKUP($A114, 'E4 TB Allocation Details'!$A$18:$L$205, MATCH("A &amp; G ID", 'E4 TB Allocation Details'!$A$18:$L$18, 0),FALSE), 'E2 Allocators'!$B$15:$W$361, MATCH('O5 Details by Class &amp; Accounts'!CE$18, 'E2 Allocators'!$B$15:$W$15, 0),FALSE)*$E114), 0, VLOOKUP(VLOOKUP($A114, 'E4 TB Allocation Details'!$A$18:$L$205, MATCH("A &amp; G ID", 'E4 TB Allocation Details'!$A$18:$L$18, 0),FALSE), 'E2 Allocators'!$B$15:$W$361, MATCH('O5 Details by Class &amp; Accounts'!CE$18, 'E2 Allocators'!$B$15:$W$15, 0),FALSE)*$E114)</f>
        <v>0</v>
      </c>
      <c r="CF114" s="1411">
        <f>IF(ISERROR(VLOOKUP(VLOOKUP($A114, 'E4 TB Allocation Details'!$A$18:$L$205, MATCH("A &amp; G ID", 'E4 TB Allocation Details'!$A$18:$L$18, 0),FALSE), 'E2 Allocators'!$B$15:$W$361, MATCH('O5 Details by Class &amp; Accounts'!CF$18, 'E2 Allocators'!$B$15:$W$15, 0),FALSE)*$E114), 0, VLOOKUP(VLOOKUP($A114, 'E4 TB Allocation Details'!$A$18:$L$205, MATCH("A &amp; G ID", 'E4 TB Allocation Details'!$A$18:$L$18, 0),FALSE), 'E2 Allocators'!$B$15:$W$361, MATCH('O5 Details by Class &amp; Accounts'!CF$18, 'E2 Allocators'!$B$15:$W$15, 0),FALSE)*$E114)</f>
        <v>0</v>
      </c>
      <c r="CG114" s="1411">
        <f>IF(ISERROR(VLOOKUP(VLOOKUP($A114, 'E4 TB Allocation Details'!$A$18:$L$205, MATCH("A &amp; G ID", 'E4 TB Allocation Details'!$A$18:$L$18, 0),FALSE), 'E2 Allocators'!$B$15:$W$361, MATCH('O5 Details by Class &amp; Accounts'!CG$18, 'E2 Allocators'!$B$15:$W$15, 0),FALSE)*$E114), 0, VLOOKUP(VLOOKUP($A114, 'E4 TB Allocation Details'!$A$18:$L$205, MATCH("A &amp; G ID", 'E4 TB Allocation Details'!$A$18:$L$18, 0),FALSE), 'E2 Allocators'!$B$15:$W$361, MATCH('O5 Details by Class &amp; Accounts'!CG$18, 'E2 Allocators'!$B$15:$W$15, 0),FALSE)*$E114)</f>
        <v>0</v>
      </c>
      <c r="CH114" s="1411">
        <f>IF(ISERROR(VLOOKUP(VLOOKUP($A114, 'E4 TB Allocation Details'!$A$18:$L$205, MATCH("A &amp; G ID", 'E4 TB Allocation Details'!$A$18:$L$18, 0),FALSE), 'E2 Allocators'!$B$15:$W$361, MATCH('O5 Details by Class &amp; Accounts'!CH$18, 'E2 Allocators'!$B$15:$W$15, 0),FALSE)*$E114), 0, VLOOKUP(VLOOKUP($A114, 'E4 TB Allocation Details'!$A$18:$L$205, MATCH("A &amp; G ID", 'E4 TB Allocation Details'!$A$18:$L$18, 0),FALSE), 'E2 Allocators'!$B$15:$W$361, MATCH('O5 Details by Class &amp; Accounts'!CH$18, 'E2 Allocators'!$B$15:$W$15, 0),FALSE)*$E114)</f>
        <v>0</v>
      </c>
      <c r="CI114" s="1411">
        <f>IF(ISERROR(VLOOKUP(VLOOKUP($A114, 'E4 TB Allocation Details'!$A$18:$L$205, MATCH("A &amp; G ID", 'E4 TB Allocation Details'!$A$18:$L$18, 0),FALSE), 'E2 Allocators'!$B$15:$W$361, MATCH('O5 Details by Class &amp; Accounts'!CI$18, 'E2 Allocators'!$B$15:$W$15, 0),FALSE)*$E114), 0, VLOOKUP(VLOOKUP($A114, 'E4 TB Allocation Details'!$A$18:$L$205, MATCH("A &amp; G ID", 'E4 TB Allocation Details'!$A$18:$L$18, 0),FALSE), 'E2 Allocators'!$B$15:$W$361, MATCH('O5 Details by Class &amp; Accounts'!CI$18, 'E2 Allocators'!$B$15:$W$15, 0),FALSE)*$E114)</f>
        <v>0</v>
      </c>
      <c r="CJ114" s="1411">
        <f>IF(ISERROR(VLOOKUP(VLOOKUP($A114, 'E4 TB Allocation Details'!$A$18:$L$205, MATCH("A &amp; G ID", 'E4 TB Allocation Details'!$A$18:$L$18, 0),FALSE), 'E2 Allocators'!$B$15:$W$361, MATCH('O5 Details by Class &amp; Accounts'!CJ$18, 'E2 Allocators'!$B$15:$W$15, 0),FALSE)*$E114), 0, VLOOKUP(VLOOKUP($A114, 'E4 TB Allocation Details'!$A$18:$L$205, MATCH("A &amp; G ID", 'E4 TB Allocation Details'!$A$18:$L$18, 0),FALSE), 'E2 Allocators'!$B$15:$W$361, MATCH('O5 Details by Class &amp; Accounts'!CJ$18, 'E2 Allocators'!$B$15:$W$15, 0),FALSE)*$E114)</f>
        <v>0</v>
      </c>
      <c r="CK114" s="1411">
        <f>IF(ISERROR(VLOOKUP(VLOOKUP($A114, 'E4 TB Allocation Details'!$A$18:$L$205, MATCH("A &amp; G ID", 'E4 TB Allocation Details'!$A$18:$L$18, 0),FALSE), 'E2 Allocators'!$B$15:$W$361, MATCH('O5 Details by Class &amp; Accounts'!CK$18, 'E2 Allocators'!$B$15:$W$15, 0),FALSE)*$E114), 0, VLOOKUP(VLOOKUP($A114, 'E4 TB Allocation Details'!$A$18:$L$205, MATCH("A &amp; G ID", 'E4 TB Allocation Details'!$A$18:$L$18, 0),FALSE), 'E2 Allocators'!$B$15:$W$361, MATCH('O5 Details by Class &amp; Accounts'!CK$18, 'E2 Allocators'!$B$15:$W$15, 0),FALSE)*$E114)</f>
        <v>0</v>
      </c>
      <c r="CL114" s="1411">
        <f>IF(ISERROR(VLOOKUP(VLOOKUP($A114, 'E4 TB Allocation Details'!$A$18:$L$205, MATCH("A &amp; G ID", 'E4 TB Allocation Details'!$A$18:$L$18, 0),FALSE), 'E2 Allocators'!$B$15:$W$361, MATCH('O5 Details by Class &amp; Accounts'!CL$18, 'E2 Allocators'!$B$15:$W$15, 0),FALSE)*$E114), 0, VLOOKUP(VLOOKUP($A114, 'E4 TB Allocation Details'!$A$18:$L$205, MATCH("A &amp; G ID", 'E4 TB Allocation Details'!$A$18:$L$18, 0),FALSE), 'E2 Allocators'!$B$15:$W$361, MATCH('O5 Details by Class &amp; Accounts'!CL$18, 'E2 Allocators'!$B$15:$W$15, 0),FALSE)*$E114)</f>
        <v>0</v>
      </c>
      <c r="CM114" s="1411">
        <f>IF(ISERROR(VLOOKUP(VLOOKUP($A114, 'E4 TB Allocation Details'!$A$18:$L$205, MATCH("A &amp; G ID", 'E4 TB Allocation Details'!$A$18:$L$18, 0),FALSE), 'E2 Allocators'!$B$15:$W$361, MATCH('O5 Details by Class &amp; Accounts'!CM$18, 'E2 Allocators'!$B$15:$W$15, 0),FALSE)*$E114), 0, VLOOKUP(VLOOKUP($A114, 'E4 TB Allocation Details'!$A$18:$L$205, MATCH("A &amp; G ID", 'E4 TB Allocation Details'!$A$18:$L$18, 0),FALSE), 'E2 Allocators'!$B$15:$W$361, MATCH('O5 Details by Class &amp; Accounts'!CM$18, 'E2 Allocators'!$B$15:$W$15, 0),FALSE)*$E114)</f>
        <v>0</v>
      </c>
      <c r="CN114" s="1411">
        <f>SUM(BT114:CM114)</f>
        <v>0</v>
      </c>
      <c r="CO114" s="1791">
        <f t="shared" si="23"/>
        <v>0</v>
      </c>
      <c r="CQ114" s="2086" t="s">
        <v>401</v>
      </c>
    </row>
    <row r="115" spans="1:95" s="80" customFormat="1" ht="12.75">
      <c r="A115" s="1086">
        <v>4705</v>
      </c>
      <c r="B115" s="1086" t="s">
        <v>698</v>
      </c>
      <c r="C115" s="1788">
        <f>IF(ISERROR(VLOOKUP($A115,'I3 TB Data'!$A$23:$H$458,MATCH('O5 Details by Class &amp; Accounts'!$C$18, 'I3 TB Data'!$A$23:$H$23,0),0)), 0, VLOOKUP($A115,'I3 TB Data'!$A$23:$H$458,MATCH('O5 Details by Class &amp; Accounts'!$C$18,'I3 TB Data'!$A$23:$H$23,0),0))</f>
        <v>20323000</v>
      </c>
      <c r="D115" s="1789"/>
      <c r="E115" s="1788">
        <f t="shared" ref="E115:E135" si="24">C115+D115</f>
        <v>20323000</v>
      </c>
      <c r="F115" s="1790">
        <f>IF(ISERROR(VLOOKUP($A115, 'E1 Categorization'!A34:E123, MATCH("Customer Component", 'E1 Categorization'!$A$33:$E$33,0), 0)), 0, IF(VLOOKUP($A115, 'E1 Categorization'!A34:E123, MATCH("Customer Component", 'E1 Categorization'!$A$33:$E$33,0), 0)=0, 'O5 Details by Class &amp; Accounts'!$E115, IF(AND(VLOOKUP($A115, 'E1 Categorization'!A34:E123, MATCH("Customer Component", 'E1 Categorization'!$A$33:$E$33,0), 0) &gt;0, VLOOKUP($A115, 'E1 Categorization'!A34:E123, MATCH("Customer Component", 'E1 Categorization'!$A$33:$E$33,0), 0)&lt;1), 'O5 Details by Class &amp; Accounts'!$E115*(1-VLOOKUP($A115, 'E1 Categorization'!A34:E123, MATCH("Customer Component", 'E1 Categorization'!$A$33:$E$33,0), 0)), 0)))</f>
        <v>0</v>
      </c>
      <c r="G115" s="1790">
        <f>IF(ISERROR(VLOOKUP($A115, 'E1 Categorization'!A34:E123, MATCH("Customer Component", 'E1 Categorization'!$A$33:$E$33,0), 0)),0, IF(VLOOKUP($A115, 'E1 Categorization'!A34:E123, MATCH("Customer Component", 'E1 Categorization'!$A$33:$E$33,0), 0)=0, 0, IF(AND(VLOOKUP($A115, 'E1 Categorization'!A34:E123, MATCH("Customer Component", 'E1 Categorization'!$A$33:$E$33,0), 0) &gt;0, VLOOKUP($A115, 'E1 Categorization'!A34:E123, MATCH("Customer Component", 'E1 Categorization'!$A$33:$E$33,0), 0)&lt;1), 'O5 Details by Class &amp; Accounts'!$E115*(VLOOKUP($A115, 'E1 Categorization'!A34:E123, MATCH("Customer Component", 'E1 Categorization'!$A$33:$E$33,0), 0)), 'O5 Details by Class &amp; Accounts'!$E115)))</f>
        <v>0</v>
      </c>
      <c r="H115" s="1411">
        <f t="shared" ref="H115:H122" si="25">F115+G115</f>
        <v>0</v>
      </c>
      <c r="I115" s="1411">
        <f>IF(ISERROR(VLOOKUP(VLOOKUP($A115, 'E4 TB Allocation Details'!$A$18:$L$205, MATCH("Demand ID", 'E4 TB Allocation Details'!$A$18:$L$18, 0),FALSE), 'E2 Allocators'!$B$15:$W$361, MATCH('O5 Details by Class &amp; Accounts'!I$18, 'E2 Allocators'!$B$15:$W$15, 0),FALSE)*$F115), 0, VLOOKUP(VLOOKUP($A115, 'E4 TB Allocation Details'!$A$18:$L$205, MATCH("Demand ID", 'E4 TB Allocation Details'!$A$18:$L$18, 0),FALSE), 'E2 Allocators'!$B$15:$W$361, MATCH('O5 Details by Class &amp; Accounts'!I$18, 'E2 Allocators'!$B$15:$W$15, 0),FALSE)*$F115)</f>
        <v>0</v>
      </c>
      <c r="J115" s="1411">
        <f>IF(ISERROR(VLOOKUP(VLOOKUP($A115, 'E4 TB Allocation Details'!$A$18:$L$205, MATCH("Demand ID", 'E4 TB Allocation Details'!$A$18:$L$18, 0),FALSE), 'E2 Allocators'!$B$15:$W$361, MATCH('O5 Details by Class &amp; Accounts'!J$18, 'E2 Allocators'!$B$15:$W$15, 0),FALSE)*$F115), 0, VLOOKUP(VLOOKUP($A115, 'E4 TB Allocation Details'!$A$18:$L$205, MATCH("Demand ID", 'E4 TB Allocation Details'!$A$18:$L$18, 0),FALSE), 'E2 Allocators'!$B$15:$W$361, MATCH('O5 Details by Class &amp; Accounts'!J$18, 'E2 Allocators'!$B$15:$W$15, 0),FALSE)*$F115)</f>
        <v>0</v>
      </c>
      <c r="K115" s="1411">
        <f>IF(ISERROR(VLOOKUP(VLOOKUP($A115, 'E4 TB Allocation Details'!$A$18:$L$205, MATCH("Demand ID", 'E4 TB Allocation Details'!$A$18:$L$18, 0),FALSE), 'E2 Allocators'!$B$15:$W$361, MATCH('O5 Details by Class &amp; Accounts'!K$18, 'E2 Allocators'!$B$15:$W$15, 0),FALSE)*$F115), 0, VLOOKUP(VLOOKUP($A115, 'E4 TB Allocation Details'!$A$18:$L$205, MATCH("Demand ID", 'E4 TB Allocation Details'!$A$18:$L$18, 0),FALSE), 'E2 Allocators'!$B$15:$W$361, MATCH('O5 Details by Class &amp; Accounts'!K$18, 'E2 Allocators'!$B$15:$W$15, 0),FALSE)*$F115)</f>
        <v>0</v>
      </c>
      <c r="L115" s="1411">
        <f>IF(ISERROR(VLOOKUP(VLOOKUP($A115, 'E4 TB Allocation Details'!$A$18:$L$205, MATCH("Demand ID", 'E4 TB Allocation Details'!$A$18:$L$18, 0),FALSE), 'E2 Allocators'!$B$15:$W$361, MATCH('O5 Details by Class &amp; Accounts'!L$18, 'E2 Allocators'!$B$15:$W$15, 0),FALSE)*$F115), 0, VLOOKUP(VLOOKUP($A115, 'E4 TB Allocation Details'!$A$18:$L$205, MATCH("Demand ID", 'E4 TB Allocation Details'!$A$18:$L$18, 0),FALSE), 'E2 Allocators'!$B$15:$W$361, MATCH('O5 Details by Class &amp; Accounts'!L$18, 'E2 Allocators'!$B$15:$W$15, 0),FALSE)*$F115)</f>
        <v>0</v>
      </c>
      <c r="M115" s="1411">
        <f>IF(ISERROR(VLOOKUP(VLOOKUP($A115, 'E4 TB Allocation Details'!$A$18:$L$205, MATCH("Demand ID", 'E4 TB Allocation Details'!$A$18:$L$18, 0),FALSE), 'E2 Allocators'!$B$15:$W$361, MATCH('O5 Details by Class &amp; Accounts'!M$18, 'E2 Allocators'!$B$15:$W$15, 0),FALSE)*$F115), 0, VLOOKUP(VLOOKUP($A115, 'E4 TB Allocation Details'!$A$18:$L$205, MATCH("Demand ID", 'E4 TB Allocation Details'!$A$18:$L$18, 0),FALSE), 'E2 Allocators'!$B$15:$W$361, MATCH('O5 Details by Class &amp; Accounts'!M$18, 'E2 Allocators'!$B$15:$W$15, 0),FALSE)*$F115)</f>
        <v>0</v>
      </c>
      <c r="N115" s="1411">
        <f>IF(ISERROR(VLOOKUP(VLOOKUP($A115, 'E4 TB Allocation Details'!$A$18:$L$205, MATCH("Demand ID", 'E4 TB Allocation Details'!$A$18:$L$18, 0),FALSE), 'E2 Allocators'!$B$15:$W$361, MATCH('O5 Details by Class &amp; Accounts'!N$18, 'E2 Allocators'!$B$15:$W$15, 0),FALSE)*$F115), 0, VLOOKUP(VLOOKUP($A115, 'E4 TB Allocation Details'!$A$18:$L$205, MATCH("Demand ID", 'E4 TB Allocation Details'!$A$18:$L$18, 0),FALSE), 'E2 Allocators'!$B$15:$W$361, MATCH('O5 Details by Class &amp; Accounts'!N$18, 'E2 Allocators'!$B$15:$W$15, 0),FALSE)*$F115)</f>
        <v>0</v>
      </c>
      <c r="O115" s="1411">
        <f>IF(ISERROR(VLOOKUP(VLOOKUP($A115, 'E4 TB Allocation Details'!$A$18:$L$205, MATCH("Demand ID", 'E4 TB Allocation Details'!$A$18:$L$18, 0),FALSE), 'E2 Allocators'!$B$15:$W$361, MATCH('O5 Details by Class &amp; Accounts'!O$18, 'E2 Allocators'!$B$15:$W$15, 0),FALSE)*$F115), 0, VLOOKUP(VLOOKUP($A115, 'E4 TB Allocation Details'!$A$18:$L$205, MATCH("Demand ID", 'E4 TB Allocation Details'!$A$18:$L$18, 0),FALSE), 'E2 Allocators'!$B$15:$W$361, MATCH('O5 Details by Class &amp; Accounts'!O$18, 'E2 Allocators'!$B$15:$W$15, 0),FALSE)*$F115)</f>
        <v>0</v>
      </c>
      <c r="P115" s="1411">
        <f>IF(ISERROR(VLOOKUP(VLOOKUP($A115, 'E4 TB Allocation Details'!$A$18:$L$205, MATCH("Demand ID", 'E4 TB Allocation Details'!$A$18:$L$18, 0),FALSE), 'E2 Allocators'!$B$15:$W$361, MATCH('O5 Details by Class &amp; Accounts'!P$18, 'E2 Allocators'!$B$15:$W$15, 0),FALSE)*$F115), 0, VLOOKUP(VLOOKUP($A115, 'E4 TB Allocation Details'!$A$18:$L$205, MATCH("Demand ID", 'E4 TB Allocation Details'!$A$18:$L$18, 0),FALSE), 'E2 Allocators'!$B$15:$W$361, MATCH('O5 Details by Class &amp; Accounts'!P$18, 'E2 Allocators'!$B$15:$W$15, 0),FALSE)*$F115)</f>
        <v>0</v>
      </c>
      <c r="Q115" s="1411">
        <f>IF(ISERROR(VLOOKUP(VLOOKUP($A115, 'E4 TB Allocation Details'!$A$18:$L$205, MATCH("Demand ID", 'E4 TB Allocation Details'!$A$18:$L$18, 0),FALSE), 'E2 Allocators'!$B$15:$W$361, MATCH('O5 Details by Class &amp; Accounts'!Q$18, 'E2 Allocators'!$B$15:$W$15, 0),FALSE)*$F115), 0, VLOOKUP(VLOOKUP($A115, 'E4 TB Allocation Details'!$A$18:$L$205, MATCH("Demand ID", 'E4 TB Allocation Details'!$A$18:$L$18, 0),FALSE), 'E2 Allocators'!$B$15:$W$361, MATCH('O5 Details by Class &amp; Accounts'!Q$18, 'E2 Allocators'!$B$15:$W$15, 0),FALSE)*$F115)</f>
        <v>0</v>
      </c>
      <c r="R115" s="1411">
        <f>IF(ISERROR(VLOOKUP(VLOOKUP($A115, 'E4 TB Allocation Details'!$A$18:$L$205, MATCH("Demand ID", 'E4 TB Allocation Details'!$A$18:$L$18, 0),FALSE), 'E2 Allocators'!$B$15:$W$361, MATCH('O5 Details by Class &amp; Accounts'!R$18, 'E2 Allocators'!$B$15:$W$15, 0),FALSE)*$F115), 0, VLOOKUP(VLOOKUP($A115, 'E4 TB Allocation Details'!$A$18:$L$205, MATCH("Demand ID", 'E4 TB Allocation Details'!$A$18:$L$18, 0),FALSE), 'E2 Allocators'!$B$15:$W$361, MATCH('O5 Details by Class &amp; Accounts'!R$18, 'E2 Allocators'!$B$15:$W$15, 0),FALSE)*$F115)</f>
        <v>0</v>
      </c>
      <c r="S115" s="1411">
        <f>IF(ISERROR(VLOOKUP(VLOOKUP($A115, 'E4 TB Allocation Details'!$A$18:$L$205, MATCH("Demand ID", 'E4 TB Allocation Details'!$A$18:$L$18, 0),FALSE), 'E2 Allocators'!$B$15:$W$361, MATCH('O5 Details by Class &amp; Accounts'!S$18, 'E2 Allocators'!$B$15:$W$15, 0),FALSE)*$F115), 0, VLOOKUP(VLOOKUP($A115, 'E4 TB Allocation Details'!$A$18:$L$205, MATCH("Demand ID", 'E4 TB Allocation Details'!$A$18:$L$18, 0),FALSE), 'E2 Allocators'!$B$15:$W$361, MATCH('O5 Details by Class &amp; Accounts'!S$18, 'E2 Allocators'!$B$15:$W$15, 0),FALSE)*$F115)</f>
        <v>0</v>
      </c>
      <c r="T115" s="1411">
        <f>IF(ISERROR(VLOOKUP(VLOOKUP($A115, 'E4 TB Allocation Details'!$A$18:$L$205, MATCH("Demand ID", 'E4 TB Allocation Details'!$A$18:$L$18, 0),FALSE), 'E2 Allocators'!$B$15:$W$361, MATCH('O5 Details by Class &amp; Accounts'!T$18, 'E2 Allocators'!$B$15:$W$15, 0),FALSE)*$F115), 0, VLOOKUP(VLOOKUP($A115, 'E4 TB Allocation Details'!$A$18:$L$205, MATCH("Demand ID", 'E4 TB Allocation Details'!$A$18:$L$18, 0),FALSE), 'E2 Allocators'!$B$15:$W$361, MATCH('O5 Details by Class &amp; Accounts'!T$18, 'E2 Allocators'!$B$15:$W$15, 0),FALSE)*$F115)</f>
        <v>0</v>
      </c>
      <c r="U115" s="1411">
        <f>IF(ISERROR(VLOOKUP(VLOOKUP($A115, 'E4 TB Allocation Details'!$A$18:$L$205, MATCH("Demand ID", 'E4 TB Allocation Details'!$A$18:$L$18, 0),FALSE), 'E2 Allocators'!$B$15:$W$361, MATCH('O5 Details by Class &amp; Accounts'!U$18, 'E2 Allocators'!$B$15:$W$15, 0),FALSE)*$F115), 0, VLOOKUP(VLOOKUP($A115, 'E4 TB Allocation Details'!$A$18:$L$205, MATCH("Demand ID", 'E4 TB Allocation Details'!$A$18:$L$18, 0),FALSE), 'E2 Allocators'!$B$15:$W$361, MATCH('O5 Details by Class &amp; Accounts'!U$18, 'E2 Allocators'!$B$15:$W$15, 0),FALSE)*$F115)</f>
        <v>0</v>
      </c>
      <c r="V115" s="1411">
        <f>IF(ISERROR(VLOOKUP(VLOOKUP($A115, 'E4 TB Allocation Details'!$A$18:$L$205, MATCH("Demand ID", 'E4 TB Allocation Details'!$A$18:$L$18, 0),FALSE), 'E2 Allocators'!$B$15:$W$361, MATCH('O5 Details by Class &amp; Accounts'!V$18, 'E2 Allocators'!$B$15:$W$15, 0),FALSE)*$F115), 0, VLOOKUP(VLOOKUP($A115, 'E4 TB Allocation Details'!$A$18:$L$205, MATCH("Demand ID", 'E4 TB Allocation Details'!$A$18:$L$18, 0),FALSE), 'E2 Allocators'!$B$15:$W$361, MATCH('O5 Details by Class &amp; Accounts'!V$18, 'E2 Allocators'!$B$15:$W$15, 0),FALSE)*$F115)</f>
        <v>0</v>
      </c>
      <c r="W115" s="1411">
        <f>IF(ISERROR(VLOOKUP(VLOOKUP($A115, 'E4 TB Allocation Details'!$A$18:$L$205, MATCH("Demand ID", 'E4 TB Allocation Details'!$A$18:$L$18, 0),FALSE), 'E2 Allocators'!$B$15:$W$361, MATCH('O5 Details by Class &amp; Accounts'!W$18, 'E2 Allocators'!$B$15:$W$15, 0),FALSE)*$F115), 0, VLOOKUP(VLOOKUP($A115, 'E4 TB Allocation Details'!$A$18:$L$205, MATCH("Demand ID", 'E4 TB Allocation Details'!$A$18:$L$18, 0),FALSE), 'E2 Allocators'!$B$15:$W$361, MATCH('O5 Details by Class &amp; Accounts'!W$18, 'E2 Allocators'!$B$15:$W$15, 0),FALSE)*$F115)</f>
        <v>0</v>
      </c>
      <c r="X115" s="1411">
        <f>IF(ISERROR(VLOOKUP(VLOOKUP($A115, 'E4 TB Allocation Details'!$A$18:$L$205, MATCH("Demand ID", 'E4 TB Allocation Details'!$A$18:$L$18, 0),FALSE), 'E2 Allocators'!$B$15:$W$361, MATCH('O5 Details by Class &amp; Accounts'!X$18, 'E2 Allocators'!$B$15:$W$15, 0),FALSE)*$F115), 0, VLOOKUP(VLOOKUP($A115, 'E4 TB Allocation Details'!$A$18:$L$205, MATCH("Demand ID", 'E4 TB Allocation Details'!$A$18:$L$18, 0),FALSE), 'E2 Allocators'!$B$15:$W$361, MATCH('O5 Details by Class &amp; Accounts'!X$18, 'E2 Allocators'!$B$15:$W$15, 0),FALSE)*$F115)</f>
        <v>0</v>
      </c>
      <c r="Y115" s="1411">
        <f>IF(ISERROR(VLOOKUP(VLOOKUP($A115, 'E4 TB Allocation Details'!$A$18:$L$205, MATCH("Demand ID", 'E4 TB Allocation Details'!$A$18:$L$18, 0),FALSE), 'E2 Allocators'!$B$15:$W$361, MATCH('O5 Details by Class &amp; Accounts'!Y$18, 'E2 Allocators'!$B$15:$W$15, 0),FALSE)*$F115), 0, VLOOKUP(VLOOKUP($A115, 'E4 TB Allocation Details'!$A$18:$L$205, MATCH("Demand ID", 'E4 TB Allocation Details'!$A$18:$L$18, 0),FALSE), 'E2 Allocators'!$B$15:$W$361, MATCH('O5 Details by Class &amp; Accounts'!Y$18, 'E2 Allocators'!$B$15:$W$15, 0),FALSE)*$F115)</f>
        <v>0</v>
      </c>
      <c r="Z115" s="1411">
        <f>IF(ISERROR(VLOOKUP(VLOOKUP($A115, 'E4 TB Allocation Details'!$A$18:$L$205, MATCH("Demand ID", 'E4 TB Allocation Details'!$A$18:$L$18, 0),FALSE), 'E2 Allocators'!$B$15:$W$361, MATCH('O5 Details by Class &amp; Accounts'!Z$18, 'E2 Allocators'!$B$15:$W$15, 0),FALSE)*$F115), 0, VLOOKUP(VLOOKUP($A115, 'E4 TB Allocation Details'!$A$18:$L$205, MATCH("Demand ID", 'E4 TB Allocation Details'!$A$18:$L$18, 0),FALSE), 'E2 Allocators'!$B$15:$W$361, MATCH('O5 Details by Class &amp; Accounts'!Z$18, 'E2 Allocators'!$B$15:$W$15, 0),FALSE)*$F115)</f>
        <v>0</v>
      </c>
      <c r="AA115" s="1411">
        <f>IF(ISERROR(VLOOKUP(VLOOKUP($A115, 'E4 TB Allocation Details'!$A$18:$L$205, MATCH("Demand ID", 'E4 TB Allocation Details'!$A$18:$L$18, 0),FALSE), 'E2 Allocators'!$B$15:$W$361, MATCH('O5 Details by Class &amp; Accounts'!AA$18, 'E2 Allocators'!$B$15:$W$15, 0),FALSE)*$F115), 0, VLOOKUP(VLOOKUP($A115, 'E4 TB Allocation Details'!$A$18:$L$205, MATCH("Demand ID", 'E4 TB Allocation Details'!$A$18:$L$18, 0),FALSE), 'E2 Allocators'!$B$15:$W$361, MATCH('O5 Details by Class &amp; Accounts'!AA$18, 'E2 Allocators'!$B$15:$W$15, 0),FALSE)*$F115)</f>
        <v>0</v>
      </c>
      <c r="AB115" s="1411">
        <f>IF(ISERROR(VLOOKUP(VLOOKUP($A115, 'E4 TB Allocation Details'!$A$18:$L$205, MATCH("Demand ID", 'E4 TB Allocation Details'!$A$18:$L$18, 0),FALSE), 'E2 Allocators'!$B$15:$W$361, MATCH('O5 Details by Class &amp; Accounts'!AB$18, 'E2 Allocators'!$B$15:$W$15, 0),FALSE)*$F115), 0, VLOOKUP(VLOOKUP($A115, 'E4 TB Allocation Details'!$A$18:$L$205, MATCH("Demand ID", 'E4 TB Allocation Details'!$A$18:$L$18, 0),FALSE), 'E2 Allocators'!$B$15:$W$361, MATCH('O5 Details by Class &amp; Accounts'!AB$18, 'E2 Allocators'!$B$15:$W$15, 0),FALSE)*$F115)</f>
        <v>0</v>
      </c>
      <c r="AC115" s="1411">
        <f t="shared" ref="AC115:AC122" si="26">SUM(I115:AB115)</f>
        <v>0</v>
      </c>
      <c r="AD115" s="1411">
        <f>IF(ISERROR(VLOOKUP(VLOOKUP($A115, 'E4 TB Allocation Details'!$A$18:$L$205, MATCH("Customer ID", 'E4 TB Allocation Details'!$A$18:$L$18, 0),FALSE), 'E2 Allocators'!$B$15:$W$361, MATCH('O5 Details by Class &amp; Accounts'!AD$18, 'E2 Allocators'!$B$15:$W$15, 0),FALSE)*$G115), 0, VLOOKUP(VLOOKUP($A115, 'E4 TB Allocation Details'!$A$18:$L$205, MATCH("Customer ID", 'E4 TB Allocation Details'!$A$18:$L$18, 0),FALSE), 'E2 Allocators'!$B$15:$W$361, MATCH('O5 Details by Class &amp; Accounts'!AD$18, 'E2 Allocators'!$B$15:$W$15, 0),FALSE)*$G115)</f>
        <v>0</v>
      </c>
      <c r="AE115" s="1411">
        <f>IF(ISERROR(VLOOKUP(VLOOKUP($A115, 'E4 TB Allocation Details'!$A$18:$L$205, MATCH("Customer ID", 'E4 TB Allocation Details'!$A$18:$L$18, 0),FALSE), 'E2 Allocators'!$B$15:$W$361, MATCH('O5 Details by Class &amp; Accounts'!AE$18, 'E2 Allocators'!$B$15:$W$15, 0),FALSE)*$G115), 0, VLOOKUP(VLOOKUP($A115, 'E4 TB Allocation Details'!$A$18:$L$205, MATCH("Customer ID", 'E4 TB Allocation Details'!$A$18:$L$18, 0),FALSE), 'E2 Allocators'!$B$15:$W$361, MATCH('O5 Details by Class &amp; Accounts'!AE$18, 'E2 Allocators'!$B$15:$W$15, 0),FALSE)*$G115)</f>
        <v>0</v>
      </c>
      <c r="AF115" s="1411">
        <f>IF(ISERROR(VLOOKUP(VLOOKUP($A115, 'E4 TB Allocation Details'!$A$18:$L$205, MATCH("Customer ID", 'E4 TB Allocation Details'!$A$18:$L$18, 0),FALSE), 'E2 Allocators'!$B$15:$W$361, MATCH('O5 Details by Class &amp; Accounts'!AF$18, 'E2 Allocators'!$B$15:$W$15, 0),FALSE)*$G115), 0, VLOOKUP(VLOOKUP($A115, 'E4 TB Allocation Details'!$A$18:$L$205, MATCH("Customer ID", 'E4 TB Allocation Details'!$A$18:$L$18, 0),FALSE), 'E2 Allocators'!$B$15:$W$361, MATCH('O5 Details by Class &amp; Accounts'!AF$18, 'E2 Allocators'!$B$15:$W$15, 0),FALSE)*$G115)</f>
        <v>0</v>
      </c>
      <c r="AG115" s="1411">
        <f>IF(ISERROR(VLOOKUP(VLOOKUP($A115, 'E4 TB Allocation Details'!$A$18:$L$205, MATCH("Customer ID", 'E4 TB Allocation Details'!$A$18:$L$18, 0),FALSE), 'E2 Allocators'!$B$15:$W$361, MATCH('O5 Details by Class &amp; Accounts'!AG$18, 'E2 Allocators'!$B$15:$W$15, 0),FALSE)*$G115), 0, VLOOKUP(VLOOKUP($A115, 'E4 TB Allocation Details'!$A$18:$L$205, MATCH("Customer ID", 'E4 TB Allocation Details'!$A$18:$L$18, 0),FALSE), 'E2 Allocators'!$B$15:$W$361, MATCH('O5 Details by Class &amp; Accounts'!AG$18, 'E2 Allocators'!$B$15:$W$15, 0),FALSE)*$G115)</f>
        <v>0</v>
      </c>
      <c r="AH115" s="1411">
        <f>IF(ISERROR(VLOOKUP(VLOOKUP($A115, 'E4 TB Allocation Details'!$A$18:$L$205, MATCH("Customer ID", 'E4 TB Allocation Details'!$A$18:$L$18, 0),FALSE), 'E2 Allocators'!$B$15:$W$361, MATCH('O5 Details by Class &amp; Accounts'!AH$18, 'E2 Allocators'!$B$15:$W$15, 0),FALSE)*$G115), 0, VLOOKUP(VLOOKUP($A115, 'E4 TB Allocation Details'!$A$18:$L$205, MATCH("Customer ID", 'E4 TB Allocation Details'!$A$18:$L$18, 0),FALSE), 'E2 Allocators'!$B$15:$W$361, MATCH('O5 Details by Class &amp; Accounts'!AH$18, 'E2 Allocators'!$B$15:$W$15, 0),FALSE)*$G115)</f>
        <v>0</v>
      </c>
      <c r="AI115" s="1411">
        <f>IF(ISERROR(VLOOKUP(VLOOKUP($A115, 'E4 TB Allocation Details'!$A$18:$L$205, MATCH("Customer ID", 'E4 TB Allocation Details'!$A$18:$L$18, 0),FALSE), 'E2 Allocators'!$B$15:$W$361, MATCH('O5 Details by Class &amp; Accounts'!AI$18, 'E2 Allocators'!$B$15:$W$15, 0),FALSE)*$G115), 0, VLOOKUP(VLOOKUP($A115, 'E4 TB Allocation Details'!$A$18:$L$205, MATCH("Customer ID", 'E4 TB Allocation Details'!$A$18:$L$18, 0),FALSE), 'E2 Allocators'!$B$15:$W$361, MATCH('O5 Details by Class &amp; Accounts'!AI$18, 'E2 Allocators'!$B$15:$W$15, 0),FALSE)*$G115)</f>
        <v>0</v>
      </c>
      <c r="AJ115" s="1411">
        <f>IF(ISERROR(VLOOKUP(VLOOKUP($A115, 'E4 TB Allocation Details'!$A$18:$L$205, MATCH("Customer ID", 'E4 TB Allocation Details'!$A$18:$L$18, 0),FALSE), 'E2 Allocators'!$B$15:$W$361, MATCH('O5 Details by Class &amp; Accounts'!AJ$18, 'E2 Allocators'!$B$15:$W$15, 0),FALSE)*$G115), 0, VLOOKUP(VLOOKUP($A115, 'E4 TB Allocation Details'!$A$18:$L$205, MATCH("Customer ID", 'E4 TB Allocation Details'!$A$18:$L$18, 0),FALSE), 'E2 Allocators'!$B$15:$W$361, MATCH('O5 Details by Class &amp; Accounts'!AJ$18, 'E2 Allocators'!$B$15:$W$15, 0),FALSE)*$G115)</f>
        <v>0</v>
      </c>
      <c r="AK115" s="1411">
        <f>IF(ISERROR(VLOOKUP(VLOOKUP($A115, 'E4 TB Allocation Details'!$A$18:$L$205, MATCH("Customer ID", 'E4 TB Allocation Details'!$A$18:$L$18, 0),FALSE), 'E2 Allocators'!$B$15:$W$361, MATCH('O5 Details by Class &amp; Accounts'!AK$18, 'E2 Allocators'!$B$15:$W$15, 0),FALSE)*$G115), 0, VLOOKUP(VLOOKUP($A115, 'E4 TB Allocation Details'!$A$18:$L$205, MATCH("Customer ID", 'E4 TB Allocation Details'!$A$18:$L$18, 0),FALSE), 'E2 Allocators'!$B$15:$W$361, MATCH('O5 Details by Class &amp; Accounts'!AK$18, 'E2 Allocators'!$B$15:$W$15, 0),FALSE)*$G115)</f>
        <v>0</v>
      </c>
      <c r="AL115" s="1411">
        <f>IF(ISERROR(VLOOKUP(VLOOKUP($A115, 'E4 TB Allocation Details'!$A$18:$L$205, MATCH("Customer ID", 'E4 TB Allocation Details'!$A$18:$L$18, 0),FALSE), 'E2 Allocators'!$B$15:$W$361, MATCH('O5 Details by Class &amp; Accounts'!AL$18, 'E2 Allocators'!$B$15:$W$15, 0),FALSE)*$G115), 0, VLOOKUP(VLOOKUP($A115, 'E4 TB Allocation Details'!$A$18:$L$205, MATCH("Customer ID", 'E4 TB Allocation Details'!$A$18:$L$18, 0),FALSE), 'E2 Allocators'!$B$15:$W$361, MATCH('O5 Details by Class &amp; Accounts'!AL$18, 'E2 Allocators'!$B$15:$W$15, 0),FALSE)*$G115)</f>
        <v>0</v>
      </c>
      <c r="AM115" s="1411">
        <f>IF(ISERROR(VLOOKUP(VLOOKUP($A115, 'E4 TB Allocation Details'!$A$18:$L$205, MATCH("Customer ID", 'E4 TB Allocation Details'!$A$18:$L$18, 0),FALSE), 'E2 Allocators'!$B$15:$W$361, MATCH('O5 Details by Class &amp; Accounts'!AM$18, 'E2 Allocators'!$B$15:$W$15, 0),FALSE)*$G115), 0, VLOOKUP(VLOOKUP($A115, 'E4 TB Allocation Details'!$A$18:$L$205, MATCH("Customer ID", 'E4 TB Allocation Details'!$A$18:$L$18, 0),FALSE), 'E2 Allocators'!$B$15:$W$361, MATCH('O5 Details by Class &amp; Accounts'!AM$18, 'E2 Allocators'!$B$15:$W$15, 0),FALSE)*$G115)</f>
        <v>0</v>
      </c>
      <c r="AN115" s="1411">
        <f>IF(ISERROR(VLOOKUP(VLOOKUP($A115, 'E4 TB Allocation Details'!$A$18:$L$205, MATCH("Customer ID", 'E4 TB Allocation Details'!$A$18:$L$18, 0),FALSE), 'E2 Allocators'!$B$15:$W$361, MATCH('O5 Details by Class &amp; Accounts'!AN$18, 'E2 Allocators'!$B$15:$W$15, 0),FALSE)*$G115), 0, VLOOKUP(VLOOKUP($A115, 'E4 TB Allocation Details'!$A$18:$L$205, MATCH("Customer ID", 'E4 TB Allocation Details'!$A$18:$L$18, 0),FALSE), 'E2 Allocators'!$B$15:$W$361, MATCH('O5 Details by Class &amp; Accounts'!AN$18, 'E2 Allocators'!$B$15:$W$15, 0),FALSE)*$G115)</f>
        <v>0</v>
      </c>
      <c r="AO115" s="1411">
        <f>IF(ISERROR(VLOOKUP(VLOOKUP($A115, 'E4 TB Allocation Details'!$A$18:$L$205, MATCH("Customer ID", 'E4 TB Allocation Details'!$A$18:$L$18, 0),FALSE), 'E2 Allocators'!$B$15:$W$361, MATCH('O5 Details by Class &amp; Accounts'!AO$18, 'E2 Allocators'!$B$15:$W$15, 0),FALSE)*$G115), 0, VLOOKUP(VLOOKUP($A115, 'E4 TB Allocation Details'!$A$18:$L$205, MATCH("Customer ID", 'E4 TB Allocation Details'!$A$18:$L$18, 0),FALSE), 'E2 Allocators'!$B$15:$W$361, MATCH('O5 Details by Class &amp; Accounts'!AO$18, 'E2 Allocators'!$B$15:$W$15, 0),FALSE)*$G115)</f>
        <v>0</v>
      </c>
      <c r="AP115" s="1411">
        <f>IF(ISERROR(VLOOKUP(VLOOKUP($A115, 'E4 TB Allocation Details'!$A$18:$L$205, MATCH("Customer ID", 'E4 TB Allocation Details'!$A$18:$L$18, 0),FALSE), 'E2 Allocators'!$B$15:$W$361, MATCH('O5 Details by Class &amp; Accounts'!AP$18, 'E2 Allocators'!$B$15:$W$15, 0),FALSE)*$G115), 0, VLOOKUP(VLOOKUP($A115, 'E4 TB Allocation Details'!$A$18:$L$205, MATCH("Customer ID", 'E4 TB Allocation Details'!$A$18:$L$18, 0),FALSE), 'E2 Allocators'!$B$15:$W$361, MATCH('O5 Details by Class &amp; Accounts'!AP$18, 'E2 Allocators'!$B$15:$W$15, 0),FALSE)*$G115)</f>
        <v>0</v>
      </c>
      <c r="AQ115" s="1411">
        <f>IF(ISERROR(VLOOKUP(VLOOKUP($A115, 'E4 TB Allocation Details'!$A$18:$L$205, MATCH("Customer ID", 'E4 TB Allocation Details'!$A$18:$L$18, 0),FALSE), 'E2 Allocators'!$B$15:$W$361, MATCH('O5 Details by Class &amp; Accounts'!AQ$18, 'E2 Allocators'!$B$15:$W$15, 0),FALSE)*$G115), 0, VLOOKUP(VLOOKUP($A115, 'E4 TB Allocation Details'!$A$18:$L$205, MATCH("Customer ID", 'E4 TB Allocation Details'!$A$18:$L$18, 0),FALSE), 'E2 Allocators'!$B$15:$W$361, MATCH('O5 Details by Class &amp; Accounts'!AQ$18, 'E2 Allocators'!$B$15:$W$15, 0),FALSE)*$G115)</f>
        <v>0</v>
      </c>
      <c r="AR115" s="1411">
        <f>IF(ISERROR(VLOOKUP(VLOOKUP($A115, 'E4 TB Allocation Details'!$A$18:$L$205, MATCH("Customer ID", 'E4 TB Allocation Details'!$A$18:$L$18, 0),FALSE), 'E2 Allocators'!$B$15:$W$361, MATCH('O5 Details by Class &amp; Accounts'!AR$18, 'E2 Allocators'!$B$15:$W$15, 0),FALSE)*$G115), 0, VLOOKUP(VLOOKUP($A115, 'E4 TB Allocation Details'!$A$18:$L$205, MATCH("Customer ID", 'E4 TB Allocation Details'!$A$18:$L$18, 0),FALSE), 'E2 Allocators'!$B$15:$W$361, MATCH('O5 Details by Class &amp; Accounts'!AR$18, 'E2 Allocators'!$B$15:$W$15, 0),FALSE)*$G115)</f>
        <v>0</v>
      </c>
      <c r="AS115" s="1411">
        <f>IF(ISERROR(VLOOKUP(VLOOKUP($A115, 'E4 TB Allocation Details'!$A$18:$L$205, MATCH("Customer ID", 'E4 TB Allocation Details'!$A$18:$L$18, 0),FALSE), 'E2 Allocators'!$B$15:$W$361, MATCH('O5 Details by Class &amp; Accounts'!AS$18, 'E2 Allocators'!$B$15:$W$15, 0),FALSE)*$G115), 0, VLOOKUP(VLOOKUP($A115, 'E4 TB Allocation Details'!$A$18:$L$205, MATCH("Customer ID", 'E4 TB Allocation Details'!$A$18:$L$18, 0),FALSE), 'E2 Allocators'!$B$15:$W$361, MATCH('O5 Details by Class &amp; Accounts'!AS$18, 'E2 Allocators'!$B$15:$W$15, 0),FALSE)*$G115)</f>
        <v>0</v>
      </c>
      <c r="AT115" s="1411">
        <f>IF(ISERROR(VLOOKUP(VLOOKUP($A115, 'E4 TB Allocation Details'!$A$18:$L$205, MATCH("Customer ID", 'E4 TB Allocation Details'!$A$18:$L$18, 0),FALSE), 'E2 Allocators'!$B$15:$W$361, MATCH('O5 Details by Class &amp; Accounts'!AT$18, 'E2 Allocators'!$B$15:$W$15, 0),FALSE)*$G115), 0, VLOOKUP(VLOOKUP($A115, 'E4 TB Allocation Details'!$A$18:$L$205, MATCH("Customer ID", 'E4 TB Allocation Details'!$A$18:$L$18, 0),FALSE), 'E2 Allocators'!$B$15:$W$361, MATCH('O5 Details by Class &amp; Accounts'!AT$18, 'E2 Allocators'!$B$15:$W$15, 0),FALSE)*$G115)</f>
        <v>0</v>
      </c>
      <c r="AU115" s="1411">
        <f>IF(ISERROR(VLOOKUP(VLOOKUP($A115, 'E4 TB Allocation Details'!$A$18:$L$205, MATCH("Customer ID", 'E4 TB Allocation Details'!$A$18:$L$18, 0),FALSE), 'E2 Allocators'!$B$15:$W$361, MATCH('O5 Details by Class &amp; Accounts'!AU$18, 'E2 Allocators'!$B$15:$W$15, 0),FALSE)*$G115), 0, VLOOKUP(VLOOKUP($A115, 'E4 TB Allocation Details'!$A$18:$L$205, MATCH("Customer ID", 'E4 TB Allocation Details'!$A$18:$L$18, 0),FALSE), 'E2 Allocators'!$B$15:$W$361, MATCH('O5 Details by Class &amp; Accounts'!AU$18, 'E2 Allocators'!$B$15:$W$15, 0),FALSE)*$G115)</f>
        <v>0</v>
      </c>
      <c r="AV115" s="1411">
        <f>IF(ISERROR(VLOOKUP(VLOOKUP($A115, 'E4 TB Allocation Details'!$A$18:$L$205, MATCH("Customer ID", 'E4 TB Allocation Details'!$A$18:$L$18, 0),FALSE), 'E2 Allocators'!$B$15:$W$361, MATCH('O5 Details by Class &amp; Accounts'!AV$18, 'E2 Allocators'!$B$15:$W$15, 0),FALSE)*$G115), 0, VLOOKUP(VLOOKUP($A115, 'E4 TB Allocation Details'!$A$18:$L$205, MATCH("Customer ID", 'E4 TB Allocation Details'!$A$18:$L$18, 0),FALSE), 'E2 Allocators'!$B$15:$W$361, MATCH('O5 Details by Class &amp; Accounts'!AV$18, 'E2 Allocators'!$B$15:$W$15, 0),FALSE)*$G115)</f>
        <v>0</v>
      </c>
      <c r="AW115" s="1411">
        <f>IF(ISERROR(VLOOKUP(VLOOKUP($A115, 'E4 TB Allocation Details'!$A$18:$L$205, MATCH("Customer ID", 'E4 TB Allocation Details'!$A$18:$L$18, 0),FALSE), 'E2 Allocators'!$B$15:$W$361, MATCH('O5 Details by Class &amp; Accounts'!AW$18, 'E2 Allocators'!$B$15:$W$15, 0),FALSE)*$G115), 0, VLOOKUP(VLOOKUP($A115, 'E4 TB Allocation Details'!$A$18:$L$205, MATCH("Customer ID", 'E4 TB Allocation Details'!$A$18:$L$18, 0),FALSE), 'E2 Allocators'!$B$15:$W$361, MATCH('O5 Details by Class &amp; Accounts'!AW$18, 'E2 Allocators'!$B$15:$W$15, 0),FALSE)*$G115)</f>
        <v>0</v>
      </c>
      <c r="AX115" s="1411">
        <f t="shared" ref="AX115:AX122" si="27">SUM(AD115:AW115)</f>
        <v>0</v>
      </c>
      <c r="AY115" s="1411">
        <f>IF(ISERROR(VLOOKUP(VLOOKUP($A115, 'E4 TB Allocation Details'!$A$18:$L$205, MATCH("Misc ID", 'E4 TB Allocation Details'!$A$18:$L$18, 0),FALSE), 'E2 Allocators'!$B$15:$W$361, MATCH('O5 Details by Class &amp; Accounts'!AY$18, 'E2 Allocators'!$B$15:$W$15, 0),FALSE)*$E115), 0, VLOOKUP(VLOOKUP($A115, 'E4 TB Allocation Details'!$A$18:$L$205, MATCH("Misc ID", 'E4 TB Allocation Details'!$A$18:$L$18, 0),FALSE), 'E2 Allocators'!$B$15:$W$361, MATCH('O5 Details by Class &amp; Accounts'!AY$18, 'E2 Allocators'!$B$15:$W$15, 0),FALSE)*$E115)</f>
        <v>0</v>
      </c>
      <c r="AZ115" s="1411">
        <f>IF(ISERROR(VLOOKUP(VLOOKUP($A115, 'E4 TB Allocation Details'!$A$18:$L$205, MATCH("Misc ID", 'E4 TB Allocation Details'!$A$18:$L$18, 0),FALSE), 'E2 Allocators'!$B$15:$W$361, MATCH('O5 Details by Class &amp; Accounts'!AZ$18, 'E2 Allocators'!$B$15:$W$15, 0),FALSE)*$E115), 0, VLOOKUP(VLOOKUP($A115, 'E4 TB Allocation Details'!$A$18:$L$205, MATCH("Misc ID", 'E4 TB Allocation Details'!$A$18:$L$18, 0),FALSE), 'E2 Allocators'!$B$15:$W$361, MATCH('O5 Details by Class &amp; Accounts'!AZ$18, 'E2 Allocators'!$B$15:$W$15, 0),FALSE)*$E115)</f>
        <v>0</v>
      </c>
      <c r="BA115" s="1411">
        <f>IF(ISERROR(VLOOKUP(VLOOKUP($A115, 'E4 TB Allocation Details'!$A$18:$L$205, MATCH("Misc ID", 'E4 TB Allocation Details'!$A$18:$L$18, 0),FALSE), 'E2 Allocators'!$B$15:$W$361, MATCH('O5 Details by Class &amp; Accounts'!BA$18, 'E2 Allocators'!$B$15:$W$15, 0),FALSE)*$E115), 0, VLOOKUP(VLOOKUP($A115, 'E4 TB Allocation Details'!$A$18:$L$205, MATCH("Misc ID", 'E4 TB Allocation Details'!$A$18:$L$18, 0),FALSE), 'E2 Allocators'!$B$15:$W$361, MATCH('O5 Details by Class &amp; Accounts'!BA$18, 'E2 Allocators'!$B$15:$W$15, 0),FALSE)*$E115)</f>
        <v>0</v>
      </c>
      <c r="BB115" s="1411">
        <f>IF(ISERROR(VLOOKUP(VLOOKUP($A115, 'E4 TB Allocation Details'!$A$18:$L$205, MATCH("Misc ID", 'E4 TB Allocation Details'!$A$18:$L$18, 0),FALSE), 'E2 Allocators'!$B$15:$W$361, MATCH('O5 Details by Class &amp; Accounts'!BB$18, 'E2 Allocators'!$B$15:$W$15, 0),FALSE)*$E115), 0, VLOOKUP(VLOOKUP($A115, 'E4 TB Allocation Details'!$A$18:$L$205, MATCH("Misc ID", 'E4 TB Allocation Details'!$A$18:$L$18, 0),FALSE), 'E2 Allocators'!$B$15:$W$361, MATCH('O5 Details by Class &amp; Accounts'!BB$18, 'E2 Allocators'!$B$15:$W$15, 0),FALSE)*$E115)</f>
        <v>0</v>
      </c>
      <c r="BC115" s="1411">
        <f>IF(ISERROR(VLOOKUP(VLOOKUP($A115, 'E4 TB Allocation Details'!$A$18:$L$205, MATCH("Misc ID", 'E4 TB Allocation Details'!$A$18:$L$18, 0),FALSE), 'E2 Allocators'!$B$15:$W$361, MATCH('O5 Details by Class &amp; Accounts'!BC$18, 'E2 Allocators'!$B$15:$W$15, 0),FALSE)*$E115), 0, VLOOKUP(VLOOKUP($A115, 'E4 TB Allocation Details'!$A$18:$L$205, MATCH("Misc ID", 'E4 TB Allocation Details'!$A$18:$L$18, 0),FALSE), 'E2 Allocators'!$B$15:$W$361, MATCH('O5 Details by Class &amp; Accounts'!BC$18, 'E2 Allocators'!$B$15:$W$15, 0),FALSE)*$E115)</f>
        <v>0</v>
      </c>
      <c r="BD115" s="1411">
        <f>IF(ISERROR(VLOOKUP(VLOOKUP($A115, 'E4 TB Allocation Details'!$A$18:$L$205, MATCH("Misc ID", 'E4 TB Allocation Details'!$A$18:$L$18, 0),FALSE), 'E2 Allocators'!$B$15:$W$361, MATCH('O5 Details by Class &amp; Accounts'!BD$18, 'E2 Allocators'!$B$15:$W$15, 0),FALSE)*$E115), 0, VLOOKUP(VLOOKUP($A115, 'E4 TB Allocation Details'!$A$18:$L$205, MATCH("Misc ID", 'E4 TB Allocation Details'!$A$18:$L$18, 0),FALSE), 'E2 Allocators'!$B$15:$W$361, MATCH('O5 Details by Class &amp; Accounts'!BD$18, 'E2 Allocators'!$B$15:$W$15, 0),FALSE)*$E115)</f>
        <v>0</v>
      </c>
      <c r="BE115" s="1411">
        <f>IF(ISERROR(VLOOKUP(VLOOKUP($A115, 'E4 TB Allocation Details'!$A$18:$L$205, MATCH("Misc ID", 'E4 TB Allocation Details'!$A$18:$L$18, 0),FALSE), 'E2 Allocators'!$B$15:$W$361, MATCH('O5 Details by Class &amp; Accounts'!BE$18, 'E2 Allocators'!$B$15:$W$15, 0),FALSE)*$E115), 0, VLOOKUP(VLOOKUP($A115, 'E4 TB Allocation Details'!$A$18:$L$205, MATCH("Misc ID", 'E4 TB Allocation Details'!$A$18:$L$18, 0),FALSE), 'E2 Allocators'!$B$15:$W$361, MATCH('O5 Details by Class &amp; Accounts'!BE$18, 'E2 Allocators'!$B$15:$W$15, 0),FALSE)*$E115)</f>
        <v>0</v>
      </c>
      <c r="BF115" s="1411">
        <f>IF(ISERROR(VLOOKUP(VLOOKUP($A115, 'E4 TB Allocation Details'!$A$18:$L$205, MATCH("Misc ID", 'E4 TB Allocation Details'!$A$18:$L$18, 0),FALSE), 'E2 Allocators'!$B$15:$W$361, MATCH('O5 Details by Class &amp; Accounts'!BF$18, 'E2 Allocators'!$B$15:$W$15, 0),FALSE)*$E115), 0, VLOOKUP(VLOOKUP($A115, 'E4 TB Allocation Details'!$A$18:$L$205, MATCH("Misc ID", 'E4 TB Allocation Details'!$A$18:$L$18, 0),FALSE), 'E2 Allocators'!$B$15:$W$361, MATCH('O5 Details by Class &amp; Accounts'!BF$18, 'E2 Allocators'!$B$15:$W$15, 0),FALSE)*$E115)</f>
        <v>0</v>
      </c>
      <c r="BG115" s="1411">
        <f>IF(ISERROR(VLOOKUP(VLOOKUP($A115, 'E4 TB Allocation Details'!$A$18:$L$205, MATCH("Misc ID", 'E4 TB Allocation Details'!$A$18:$L$18, 0),FALSE), 'E2 Allocators'!$B$15:$W$361, MATCH('O5 Details by Class &amp; Accounts'!BG$18, 'E2 Allocators'!$B$15:$W$15, 0),FALSE)*$E115), 0, VLOOKUP(VLOOKUP($A115, 'E4 TB Allocation Details'!$A$18:$L$205, MATCH("Misc ID", 'E4 TB Allocation Details'!$A$18:$L$18, 0),FALSE), 'E2 Allocators'!$B$15:$W$361, MATCH('O5 Details by Class &amp; Accounts'!BG$18, 'E2 Allocators'!$B$15:$W$15, 0),FALSE)*$E115)</f>
        <v>0</v>
      </c>
      <c r="BH115" s="1411">
        <f>IF(ISERROR(VLOOKUP(VLOOKUP($A115, 'E4 TB Allocation Details'!$A$18:$L$205, MATCH("Misc ID", 'E4 TB Allocation Details'!$A$18:$L$18, 0),FALSE), 'E2 Allocators'!$B$15:$W$361, MATCH('O5 Details by Class &amp; Accounts'!BH$18, 'E2 Allocators'!$B$15:$W$15, 0),FALSE)*$E115), 0, VLOOKUP(VLOOKUP($A115, 'E4 TB Allocation Details'!$A$18:$L$205, MATCH("Misc ID", 'E4 TB Allocation Details'!$A$18:$L$18, 0),FALSE), 'E2 Allocators'!$B$15:$W$361, MATCH('O5 Details by Class &amp; Accounts'!BH$18, 'E2 Allocators'!$B$15:$W$15, 0),FALSE)*$E115)</f>
        <v>0</v>
      </c>
      <c r="BI115" s="1411">
        <f>IF(ISERROR(VLOOKUP(VLOOKUP($A115, 'E4 TB Allocation Details'!$A$18:$L$205, MATCH("Misc ID", 'E4 TB Allocation Details'!$A$18:$L$18, 0),FALSE), 'E2 Allocators'!$B$15:$W$361, MATCH('O5 Details by Class &amp; Accounts'!BI$18, 'E2 Allocators'!$B$15:$W$15, 0),FALSE)*$E115), 0, VLOOKUP(VLOOKUP($A115, 'E4 TB Allocation Details'!$A$18:$L$205, MATCH("Misc ID", 'E4 TB Allocation Details'!$A$18:$L$18, 0),FALSE), 'E2 Allocators'!$B$15:$W$361, MATCH('O5 Details by Class &amp; Accounts'!BI$18, 'E2 Allocators'!$B$15:$W$15, 0),FALSE)*$E115)</f>
        <v>0</v>
      </c>
      <c r="BJ115" s="1411">
        <f>IF(ISERROR(VLOOKUP(VLOOKUP($A115, 'E4 TB Allocation Details'!$A$18:$L$205, MATCH("Misc ID", 'E4 TB Allocation Details'!$A$18:$L$18, 0),FALSE), 'E2 Allocators'!$B$15:$W$361, MATCH('O5 Details by Class &amp; Accounts'!BJ$18, 'E2 Allocators'!$B$15:$W$15, 0),FALSE)*$E115), 0, VLOOKUP(VLOOKUP($A115, 'E4 TB Allocation Details'!$A$18:$L$205, MATCH("Misc ID", 'E4 TB Allocation Details'!$A$18:$L$18, 0),FALSE), 'E2 Allocators'!$B$15:$W$361, MATCH('O5 Details by Class &amp; Accounts'!BJ$18, 'E2 Allocators'!$B$15:$W$15, 0),FALSE)*$E115)</f>
        <v>0</v>
      </c>
      <c r="BK115" s="1411">
        <f>IF(ISERROR(VLOOKUP(VLOOKUP($A115, 'E4 TB Allocation Details'!$A$18:$L$205, MATCH("Misc ID", 'E4 TB Allocation Details'!$A$18:$L$18, 0),FALSE), 'E2 Allocators'!$B$15:$W$361, MATCH('O5 Details by Class &amp; Accounts'!BK$18, 'E2 Allocators'!$B$15:$W$15, 0),FALSE)*$E115), 0, VLOOKUP(VLOOKUP($A115, 'E4 TB Allocation Details'!$A$18:$L$205, MATCH("Misc ID", 'E4 TB Allocation Details'!$A$18:$L$18, 0),FALSE), 'E2 Allocators'!$B$15:$W$361, MATCH('O5 Details by Class &amp; Accounts'!BK$18, 'E2 Allocators'!$B$15:$W$15, 0),FALSE)*$E115)</f>
        <v>0</v>
      </c>
      <c r="BL115" s="1411">
        <f>IF(ISERROR(VLOOKUP(VLOOKUP($A115, 'E4 TB Allocation Details'!$A$18:$L$205, MATCH("Misc ID", 'E4 TB Allocation Details'!$A$18:$L$18, 0),FALSE), 'E2 Allocators'!$B$15:$W$361, MATCH('O5 Details by Class &amp; Accounts'!BL$18, 'E2 Allocators'!$B$15:$W$15, 0),FALSE)*$E115), 0, VLOOKUP(VLOOKUP($A115, 'E4 TB Allocation Details'!$A$18:$L$205, MATCH("Misc ID", 'E4 TB Allocation Details'!$A$18:$L$18, 0),FALSE), 'E2 Allocators'!$B$15:$W$361, MATCH('O5 Details by Class &amp; Accounts'!BL$18, 'E2 Allocators'!$B$15:$W$15, 0),FALSE)*$E115)</f>
        <v>0</v>
      </c>
      <c r="BM115" s="1411">
        <f>IF(ISERROR(VLOOKUP(VLOOKUP($A115, 'E4 TB Allocation Details'!$A$18:$L$205, MATCH("Misc ID", 'E4 TB Allocation Details'!$A$18:$L$18, 0),FALSE), 'E2 Allocators'!$B$15:$W$361, MATCH('O5 Details by Class &amp; Accounts'!BM$18, 'E2 Allocators'!$B$15:$W$15, 0),FALSE)*$E115), 0, VLOOKUP(VLOOKUP($A115, 'E4 TB Allocation Details'!$A$18:$L$205, MATCH("Misc ID", 'E4 TB Allocation Details'!$A$18:$L$18, 0),FALSE), 'E2 Allocators'!$B$15:$W$361, MATCH('O5 Details by Class &amp; Accounts'!BM$18, 'E2 Allocators'!$B$15:$W$15, 0),FALSE)*$E115)</f>
        <v>0</v>
      </c>
      <c r="BN115" s="1411">
        <f>IF(ISERROR(VLOOKUP(VLOOKUP($A115, 'E4 TB Allocation Details'!$A$18:$L$205, MATCH("Misc ID", 'E4 TB Allocation Details'!$A$18:$L$18, 0),FALSE), 'E2 Allocators'!$B$15:$W$361, MATCH('O5 Details by Class &amp; Accounts'!BN$18, 'E2 Allocators'!$B$15:$W$15, 0),FALSE)*$E115), 0, VLOOKUP(VLOOKUP($A115, 'E4 TB Allocation Details'!$A$18:$L$205, MATCH("Misc ID", 'E4 TB Allocation Details'!$A$18:$L$18, 0),FALSE), 'E2 Allocators'!$B$15:$W$361, MATCH('O5 Details by Class &amp; Accounts'!BN$18, 'E2 Allocators'!$B$15:$W$15, 0),FALSE)*$E115)</f>
        <v>0</v>
      </c>
      <c r="BO115" s="1411">
        <f>IF(ISERROR(VLOOKUP(VLOOKUP($A115, 'E4 TB Allocation Details'!$A$18:$L$205, MATCH("Misc ID", 'E4 TB Allocation Details'!$A$18:$L$18, 0),FALSE), 'E2 Allocators'!$B$15:$W$361, MATCH('O5 Details by Class &amp; Accounts'!BO$18, 'E2 Allocators'!$B$15:$W$15, 0),FALSE)*$E115), 0, VLOOKUP(VLOOKUP($A115, 'E4 TB Allocation Details'!$A$18:$L$205, MATCH("Misc ID", 'E4 TB Allocation Details'!$A$18:$L$18, 0),FALSE), 'E2 Allocators'!$B$15:$W$361, MATCH('O5 Details by Class &amp; Accounts'!BO$18, 'E2 Allocators'!$B$15:$W$15, 0),FALSE)*$E115)</f>
        <v>0</v>
      </c>
      <c r="BP115" s="1411">
        <f>IF(ISERROR(VLOOKUP(VLOOKUP($A115, 'E4 TB Allocation Details'!$A$18:$L$205, MATCH("Misc ID", 'E4 TB Allocation Details'!$A$18:$L$18, 0),FALSE), 'E2 Allocators'!$B$15:$W$361, MATCH('O5 Details by Class &amp; Accounts'!BP$18, 'E2 Allocators'!$B$15:$W$15, 0),FALSE)*$E115), 0, VLOOKUP(VLOOKUP($A115, 'E4 TB Allocation Details'!$A$18:$L$205, MATCH("Misc ID", 'E4 TB Allocation Details'!$A$18:$L$18, 0),FALSE), 'E2 Allocators'!$B$15:$W$361, MATCH('O5 Details by Class &amp; Accounts'!BP$18, 'E2 Allocators'!$B$15:$W$15, 0),FALSE)*$E115)</f>
        <v>0</v>
      </c>
      <c r="BQ115" s="1411">
        <f>IF(ISERROR(VLOOKUP(VLOOKUP($A115, 'E4 TB Allocation Details'!$A$18:$L$205, MATCH("Misc ID", 'E4 TB Allocation Details'!$A$18:$L$18, 0),FALSE), 'E2 Allocators'!$B$15:$W$361, MATCH('O5 Details by Class &amp; Accounts'!BQ$18, 'E2 Allocators'!$B$15:$W$15, 0),FALSE)*$E115), 0, VLOOKUP(VLOOKUP($A115, 'E4 TB Allocation Details'!$A$18:$L$205, MATCH("Misc ID", 'E4 TB Allocation Details'!$A$18:$L$18, 0),FALSE), 'E2 Allocators'!$B$15:$W$361, MATCH('O5 Details by Class &amp; Accounts'!BQ$18, 'E2 Allocators'!$B$15:$W$15, 0),FALSE)*$E115)</f>
        <v>0</v>
      </c>
      <c r="BR115" s="1411">
        <f>IF(ISERROR(VLOOKUP(VLOOKUP($A115, 'E4 TB Allocation Details'!$A$18:$L$205, MATCH("Misc ID", 'E4 TB Allocation Details'!$A$18:$L$18, 0),FALSE), 'E2 Allocators'!$B$15:$W$361, MATCH('O5 Details by Class &amp; Accounts'!BR$18, 'E2 Allocators'!$B$15:$W$15, 0),FALSE)*$E115), 0, VLOOKUP(VLOOKUP($A115, 'E4 TB Allocation Details'!$A$18:$L$205, MATCH("Misc ID", 'E4 TB Allocation Details'!$A$18:$L$18, 0),FALSE), 'E2 Allocators'!$B$15:$W$361, MATCH('O5 Details by Class &amp; Accounts'!BR$18, 'E2 Allocators'!$B$15:$W$15, 0),FALSE)*$E115)</f>
        <v>0</v>
      </c>
      <c r="BS115" s="1411">
        <f t="shared" ref="BS115:BS122" si="28">SUM(AY115:BR115)</f>
        <v>0</v>
      </c>
      <c r="BT115" s="1411">
        <f>IF(ISERROR(VLOOKUP(VLOOKUP($A115, 'E4 TB Allocation Details'!$A$18:$L$205, MATCH("A &amp; G ID", 'E4 TB Allocation Details'!$A$18:$L$18, 0),FALSE), 'E2 Allocators'!$B$15:$W$361, MATCH('O5 Details by Class &amp; Accounts'!BT$18, 'E2 Allocators'!$B$15:$W$15, 0),FALSE)*$E115), 0, VLOOKUP(VLOOKUP($A115, 'E4 TB Allocation Details'!$A$18:$L$205, MATCH("A &amp; G ID", 'E4 TB Allocation Details'!$A$18:$L$18, 0),FALSE), 'E2 Allocators'!$B$15:$W$361, MATCH('O5 Details by Class &amp; Accounts'!BT$18, 'E2 Allocators'!$B$15:$W$15, 0),FALSE)*$E115)</f>
        <v>7060257.0843892414</v>
      </c>
      <c r="BU115" s="1411">
        <f>IF(ISERROR(VLOOKUP(VLOOKUP($A115, 'E4 TB Allocation Details'!$A$18:$L$205, MATCH("A &amp; G ID", 'E4 TB Allocation Details'!$A$18:$L$18, 0),FALSE), 'E2 Allocators'!$B$15:$W$361, MATCH('O5 Details by Class &amp; Accounts'!BU$18, 'E2 Allocators'!$B$15:$W$15, 0),FALSE)*$E115), 0, VLOOKUP(VLOOKUP($A115, 'E4 TB Allocation Details'!$A$18:$L$205, MATCH("A &amp; G ID", 'E4 TB Allocation Details'!$A$18:$L$18, 0),FALSE), 'E2 Allocators'!$B$15:$W$361, MATCH('O5 Details by Class &amp; Accounts'!BU$18, 'E2 Allocators'!$B$15:$W$15, 0),FALSE)*$E115)</f>
        <v>3133340.2000126583</v>
      </c>
      <c r="BV115" s="1411">
        <f>IF(ISERROR(VLOOKUP(VLOOKUP($A115, 'E4 TB Allocation Details'!$A$18:$L$205, MATCH("A &amp; G ID", 'E4 TB Allocation Details'!$A$18:$L$18, 0),FALSE), 'E2 Allocators'!$B$15:$W$361, MATCH('O5 Details by Class &amp; Accounts'!BV$18, 'E2 Allocators'!$B$15:$W$15, 0),FALSE)*$E115), 0, VLOOKUP(VLOOKUP($A115, 'E4 TB Allocation Details'!$A$18:$L$205, MATCH("A &amp; G ID", 'E4 TB Allocation Details'!$A$18:$L$18, 0),FALSE), 'E2 Allocators'!$B$15:$W$361, MATCH('O5 Details by Class &amp; Accounts'!BV$18, 'E2 Allocators'!$B$15:$W$15, 0),FALSE)*$E115)</f>
        <v>9890921.8289651908</v>
      </c>
      <c r="BW115" s="1411">
        <f>IF(ISERROR(VLOOKUP(VLOOKUP($A115, 'E4 TB Allocation Details'!$A$18:$L$205, MATCH("A &amp; G ID", 'E4 TB Allocation Details'!$A$18:$L$18, 0),FALSE), 'E2 Allocators'!$B$15:$W$361, MATCH('O5 Details by Class &amp; Accounts'!BW$18, 'E2 Allocators'!$B$15:$W$15, 0),FALSE)*$E115), 0, VLOOKUP(VLOOKUP($A115, 'E4 TB Allocation Details'!$A$18:$L$205, MATCH("A &amp; G ID", 'E4 TB Allocation Details'!$A$18:$L$18, 0),FALSE), 'E2 Allocators'!$B$15:$W$361, MATCH('O5 Details by Class &amp; Accounts'!BW$18, 'E2 Allocators'!$B$15:$W$15, 0),FALSE)*$E115)</f>
        <v>0</v>
      </c>
      <c r="BX115" s="1411">
        <f>IF(ISERROR(VLOOKUP(VLOOKUP($A115, 'E4 TB Allocation Details'!$A$18:$L$205, MATCH("A &amp; G ID", 'E4 TB Allocation Details'!$A$18:$L$18, 0),FALSE), 'E2 Allocators'!$B$15:$W$361, MATCH('O5 Details by Class &amp; Accounts'!BX$18, 'E2 Allocators'!$B$15:$W$15, 0),FALSE)*$E115), 0, VLOOKUP(VLOOKUP($A115, 'E4 TB Allocation Details'!$A$18:$L$205, MATCH("A &amp; G ID", 'E4 TB Allocation Details'!$A$18:$L$18, 0),FALSE), 'E2 Allocators'!$B$15:$W$361, MATCH('O5 Details by Class &amp; Accounts'!BX$18, 'E2 Allocators'!$B$15:$W$15, 0),FALSE)*$E115)</f>
        <v>0</v>
      </c>
      <c r="BY115" s="1411">
        <f>IF(ISERROR(VLOOKUP(VLOOKUP($A115, 'E4 TB Allocation Details'!$A$18:$L$205, MATCH("A &amp; G ID", 'E4 TB Allocation Details'!$A$18:$L$18, 0),FALSE), 'E2 Allocators'!$B$15:$W$361, MATCH('O5 Details by Class &amp; Accounts'!BY$18, 'E2 Allocators'!$B$15:$W$15, 0),FALSE)*$E115), 0, VLOOKUP(VLOOKUP($A115, 'E4 TB Allocation Details'!$A$18:$L$205, MATCH("A &amp; G ID", 'E4 TB Allocation Details'!$A$18:$L$18, 0),FALSE), 'E2 Allocators'!$B$15:$W$361, MATCH('O5 Details by Class &amp; Accounts'!BY$18, 'E2 Allocators'!$B$15:$W$15, 0),FALSE)*$E115)</f>
        <v>0</v>
      </c>
      <c r="BZ115" s="1411">
        <f>IF(ISERROR(VLOOKUP(VLOOKUP($A115, 'E4 TB Allocation Details'!$A$18:$L$205, MATCH("A &amp; G ID", 'E4 TB Allocation Details'!$A$18:$L$18, 0),FALSE), 'E2 Allocators'!$B$15:$W$361, MATCH('O5 Details by Class &amp; Accounts'!BZ$18, 'E2 Allocators'!$B$15:$W$15, 0),FALSE)*$E115), 0, VLOOKUP(VLOOKUP($A115, 'E4 TB Allocation Details'!$A$18:$L$205, MATCH("A &amp; G ID", 'E4 TB Allocation Details'!$A$18:$L$18, 0),FALSE), 'E2 Allocators'!$B$15:$W$361, MATCH('O5 Details by Class &amp; Accounts'!BZ$18, 'E2 Allocators'!$B$15:$W$15, 0),FALSE)*$E115)</f>
        <v>164683.89326898733</v>
      </c>
      <c r="CA115" s="1411">
        <f>IF(ISERROR(VLOOKUP(VLOOKUP($A115, 'E4 TB Allocation Details'!$A$18:$L$205, MATCH("A &amp; G ID", 'E4 TB Allocation Details'!$A$18:$L$18, 0),FALSE), 'E2 Allocators'!$B$15:$W$361, MATCH('O5 Details by Class &amp; Accounts'!CA$18, 'E2 Allocators'!$B$15:$W$15, 0),FALSE)*$E115), 0, VLOOKUP(VLOOKUP($A115, 'E4 TB Allocation Details'!$A$18:$L$205, MATCH("A &amp; G ID", 'E4 TB Allocation Details'!$A$18:$L$18, 0),FALSE), 'E2 Allocators'!$B$15:$W$361, MATCH('O5 Details by Class &amp; Accounts'!CA$18, 'E2 Allocators'!$B$15:$W$15, 0),FALSE)*$E115)</f>
        <v>20887.220503164557</v>
      </c>
      <c r="CB115" s="1411">
        <f>IF(ISERROR(VLOOKUP(VLOOKUP($A115, 'E4 TB Allocation Details'!$A$18:$L$205, MATCH("A &amp; G ID", 'E4 TB Allocation Details'!$A$18:$L$18, 0),FALSE), 'E2 Allocators'!$B$15:$W$361, MATCH('O5 Details by Class &amp; Accounts'!CB$18, 'E2 Allocators'!$B$15:$W$15, 0),FALSE)*$E115), 0, VLOOKUP(VLOOKUP($A115, 'E4 TB Allocation Details'!$A$18:$L$205, MATCH("A &amp; G ID", 'E4 TB Allocation Details'!$A$18:$L$18, 0),FALSE), 'E2 Allocators'!$B$15:$W$361, MATCH('O5 Details by Class &amp; Accounts'!CB$18, 'E2 Allocators'!$B$15:$W$15, 0),FALSE)*$E115)</f>
        <v>52909.772860759498</v>
      </c>
      <c r="CC115" s="1411">
        <f>IF(ISERROR(VLOOKUP(VLOOKUP($A115, 'E4 TB Allocation Details'!$A$18:$L$205, MATCH("A &amp; G ID", 'E4 TB Allocation Details'!$A$18:$L$18, 0),FALSE), 'E2 Allocators'!$B$15:$W$361, MATCH('O5 Details by Class &amp; Accounts'!CC$18, 'E2 Allocators'!$B$15:$W$15, 0),FALSE)*$E115), 0, VLOOKUP(VLOOKUP($A115, 'E4 TB Allocation Details'!$A$18:$L$205, MATCH("A &amp; G ID", 'E4 TB Allocation Details'!$A$18:$L$18, 0),FALSE), 'E2 Allocators'!$B$15:$W$361, MATCH('O5 Details by Class &amp; Accounts'!CC$18, 'E2 Allocators'!$B$15:$W$15, 0),FALSE)*$E115)</f>
        <v>0</v>
      </c>
      <c r="CD115" s="1411">
        <f>IF(ISERROR(VLOOKUP(VLOOKUP($A115, 'E4 TB Allocation Details'!$A$18:$L$205, MATCH("A &amp; G ID", 'E4 TB Allocation Details'!$A$18:$L$18, 0),FALSE), 'E2 Allocators'!$B$15:$W$361, MATCH('O5 Details by Class &amp; Accounts'!CD$18, 'E2 Allocators'!$B$15:$W$15, 0),FALSE)*$E115), 0, VLOOKUP(VLOOKUP($A115, 'E4 TB Allocation Details'!$A$18:$L$205, MATCH("A &amp; G ID", 'E4 TB Allocation Details'!$A$18:$L$18, 0),FALSE), 'E2 Allocators'!$B$15:$W$361, MATCH('O5 Details by Class &amp; Accounts'!CD$18, 'E2 Allocators'!$B$15:$W$15, 0),FALSE)*$E115)</f>
        <v>0</v>
      </c>
      <c r="CE115" s="1411">
        <f>IF(ISERROR(VLOOKUP(VLOOKUP($A115, 'E4 TB Allocation Details'!$A$18:$L$205, MATCH("A &amp; G ID", 'E4 TB Allocation Details'!$A$18:$L$18, 0),FALSE), 'E2 Allocators'!$B$15:$W$361, MATCH('O5 Details by Class &amp; Accounts'!CE$18, 'E2 Allocators'!$B$15:$W$15, 0),FALSE)*$E115), 0, VLOOKUP(VLOOKUP($A115, 'E4 TB Allocation Details'!$A$18:$L$205, MATCH("A &amp; G ID", 'E4 TB Allocation Details'!$A$18:$L$18, 0),FALSE), 'E2 Allocators'!$B$15:$W$361, MATCH('O5 Details by Class &amp; Accounts'!CE$18, 'E2 Allocators'!$B$15:$W$15, 0),FALSE)*$E115)</f>
        <v>0</v>
      </c>
      <c r="CF115" s="1411">
        <f>IF(ISERROR(VLOOKUP(VLOOKUP($A115, 'E4 TB Allocation Details'!$A$18:$L$205, MATCH("A &amp; G ID", 'E4 TB Allocation Details'!$A$18:$L$18, 0),FALSE), 'E2 Allocators'!$B$15:$W$361, MATCH('O5 Details by Class &amp; Accounts'!CF$18, 'E2 Allocators'!$B$15:$W$15, 0),FALSE)*$E115), 0, VLOOKUP(VLOOKUP($A115, 'E4 TB Allocation Details'!$A$18:$L$205, MATCH("A &amp; G ID", 'E4 TB Allocation Details'!$A$18:$L$18, 0),FALSE), 'E2 Allocators'!$B$15:$W$361, MATCH('O5 Details by Class &amp; Accounts'!CF$18, 'E2 Allocators'!$B$15:$W$15, 0),FALSE)*$E115)</f>
        <v>0</v>
      </c>
      <c r="CG115" s="1411">
        <f>IF(ISERROR(VLOOKUP(VLOOKUP($A115, 'E4 TB Allocation Details'!$A$18:$L$205, MATCH("A &amp; G ID", 'E4 TB Allocation Details'!$A$18:$L$18, 0),FALSE), 'E2 Allocators'!$B$15:$W$361, MATCH('O5 Details by Class &amp; Accounts'!CG$18, 'E2 Allocators'!$B$15:$W$15, 0),FALSE)*$E115), 0, VLOOKUP(VLOOKUP($A115, 'E4 TB Allocation Details'!$A$18:$L$205, MATCH("A &amp; G ID", 'E4 TB Allocation Details'!$A$18:$L$18, 0),FALSE), 'E2 Allocators'!$B$15:$W$361, MATCH('O5 Details by Class &amp; Accounts'!CG$18, 'E2 Allocators'!$B$15:$W$15, 0),FALSE)*$E115)</f>
        <v>0</v>
      </c>
      <c r="CH115" s="1411">
        <f>IF(ISERROR(VLOOKUP(VLOOKUP($A115, 'E4 TB Allocation Details'!$A$18:$L$205, MATCH("A &amp; G ID", 'E4 TB Allocation Details'!$A$18:$L$18, 0),FALSE), 'E2 Allocators'!$B$15:$W$361, MATCH('O5 Details by Class &amp; Accounts'!CH$18, 'E2 Allocators'!$B$15:$W$15, 0),FALSE)*$E115), 0, VLOOKUP(VLOOKUP($A115, 'E4 TB Allocation Details'!$A$18:$L$205, MATCH("A &amp; G ID", 'E4 TB Allocation Details'!$A$18:$L$18, 0),FALSE), 'E2 Allocators'!$B$15:$W$361, MATCH('O5 Details by Class &amp; Accounts'!CH$18, 'E2 Allocators'!$B$15:$W$15, 0),FALSE)*$E115)</f>
        <v>0</v>
      </c>
      <c r="CI115" s="1411">
        <f>IF(ISERROR(VLOOKUP(VLOOKUP($A115, 'E4 TB Allocation Details'!$A$18:$L$205, MATCH("A &amp; G ID", 'E4 TB Allocation Details'!$A$18:$L$18, 0),FALSE), 'E2 Allocators'!$B$15:$W$361, MATCH('O5 Details by Class &amp; Accounts'!CI$18, 'E2 Allocators'!$B$15:$W$15, 0),FALSE)*$E115), 0, VLOOKUP(VLOOKUP($A115, 'E4 TB Allocation Details'!$A$18:$L$205, MATCH("A &amp; G ID", 'E4 TB Allocation Details'!$A$18:$L$18, 0),FALSE), 'E2 Allocators'!$B$15:$W$361, MATCH('O5 Details by Class &amp; Accounts'!CI$18, 'E2 Allocators'!$B$15:$W$15, 0),FALSE)*$E115)</f>
        <v>0</v>
      </c>
      <c r="CJ115" s="1411">
        <f>IF(ISERROR(VLOOKUP(VLOOKUP($A115, 'E4 TB Allocation Details'!$A$18:$L$205, MATCH("A &amp; G ID", 'E4 TB Allocation Details'!$A$18:$L$18, 0),FALSE), 'E2 Allocators'!$B$15:$W$361, MATCH('O5 Details by Class &amp; Accounts'!CJ$18, 'E2 Allocators'!$B$15:$W$15, 0),FALSE)*$E115), 0, VLOOKUP(VLOOKUP($A115, 'E4 TB Allocation Details'!$A$18:$L$205, MATCH("A &amp; G ID", 'E4 TB Allocation Details'!$A$18:$L$18, 0),FALSE), 'E2 Allocators'!$B$15:$W$361, MATCH('O5 Details by Class &amp; Accounts'!CJ$18, 'E2 Allocators'!$B$15:$W$15, 0),FALSE)*$E115)</f>
        <v>0</v>
      </c>
      <c r="CK115" s="1411">
        <f>IF(ISERROR(VLOOKUP(VLOOKUP($A115, 'E4 TB Allocation Details'!$A$18:$L$205, MATCH("A &amp; G ID", 'E4 TB Allocation Details'!$A$18:$L$18, 0),FALSE), 'E2 Allocators'!$B$15:$W$361, MATCH('O5 Details by Class &amp; Accounts'!CK$18, 'E2 Allocators'!$B$15:$W$15, 0),FALSE)*$E115), 0, VLOOKUP(VLOOKUP($A115, 'E4 TB Allocation Details'!$A$18:$L$205, MATCH("A &amp; G ID", 'E4 TB Allocation Details'!$A$18:$L$18, 0),FALSE), 'E2 Allocators'!$B$15:$W$361, MATCH('O5 Details by Class &amp; Accounts'!CK$18, 'E2 Allocators'!$B$15:$W$15, 0),FALSE)*$E115)</f>
        <v>0</v>
      </c>
      <c r="CL115" s="1411">
        <f>IF(ISERROR(VLOOKUP(VLOOKUP($A115, 'E4 TB Allocation Details'!$A$18:$L$205, MATCH("A &amp; G ID", 'E4 TB Allocation Details'!$A$18:$L$18, 0),FALSE), 'E2 Allocators'!$B$15:$W$361, MATCH('O5 Details by Class &amp; Accounts'!CL$18, 'E2 Allocators'!$B$15:$W$15, 0),FALSE)*$E115), 0, VLOOKUP(VLOOKUP($A115, 'E4 TB Allocation Details'!$A$18:$L$205, MATCH("A &amp; G ID", 'E4 TB Allocation Details'!$A$18:$L$18, 0),FALSE), 'E2 Allocators'!$B$15:$W$361, MATCH('O5 Details by Class &amp; Accounts'!CL$18, 'E2 Allocators'!$B$15:$W$15, 0),FALSE)*$E115)</f>
        <v>0</v>
      </c>
      <c r="CM115" s="1411">
        <f>IF(ISERROR(VLOOKUP(VLOOKUP($A115, 'E4 TB Allocation Details'!$A$18:$L$205, MATCH("A &amp; G ID", 'E4 TB Allocation Details'!$A$18:$L$18, 0),FALSE), 'E2 Allocators'!$B$15:$W$361, MATCH('O5 Details by Class &amp; Accounts'!CM$18, 'E2 Allocators'!$B$15:$W$15, 0),FALSE)*$E115), 0, VLOOKUP(VLOOKUP($A115, 'E4 TB Allocation Details'!$A$18:$L$205, MATCH("A &amp; G ID", 'E4 TB Allocation Details'!$A$18:$L$18, 0),FALSE), 'E2 Allocators'!$B$15:$W$361, MATCH('O5 Details by Class &amp; Accounts'!CM$18, 'E2 Allocators'!$B$15:$W$15, 0),FALSE)*$E115)</f>
        <v>0</v>
      </c>
      <c r="CN115" s="1411">
        <f t="shared" ref="CN115:CN122" si="29">SUM(BT115:CM115)</f>
        <v>20323000</v>
      </c>
      <c r="CO115" s="1791">
        <f t="shared" ref="CO115:CO122" si="30">+E115-AC115-AX115-BS115-CN115</f>
        <v>0</v>
      </c>
      <c r="CQ115" s="2086" t="s">
        <v>494</v>
      </c>
    </row>
    <row r="116" spans="1:95" s="80" customFormat="1" ht="12.75">
      <c r="A116" s="1086">
        <v>4708</v>
      </c>
      <c r="B116" s="1086" t="s">
        <v>699</v>
      </c>
      <c r="C116" s="1788">
        <f>IF(ISERROR(VLOOKUP($A116,'I3 TB Data'!$A$23:$H$458,MATCH('O5 Details by Class &amp; Accounts'!$C$18, 'I3 TB Data'!$A$23:$H$23,0),0)), 0, VLOOKUP($A116,'I3 TB Data'!$A$23:$H$458,MATCH('O5 Details by Class &amp; Accounts'!$C$18,'I3 TB Data'!$A$23:$H$23,0),0))</f>
        <v>1459000</v>
      </c>
      <c r="D116" s="1789"/>
      <c r="E116" s="1788">
        <f t="shared" si="24"/>
        <v>1459000</v>
      </c>
      <c r="F116" s="1790">
        <f>IF(ISERROR(VLOOKUP($A116, 'E1 Categorization'!A35:E124, MATCH("Customer Component", 'E1 Categorization'!$A$33:$E$33,0), 0)), 0, IF(VLOOKUP($A116, 'E1 Categorization'!A35:E124, MATCH("Customer Component", 'E1 Categorization'!$A$33:$E$33,0), 0)=0, 'O5 Details by Class &amp; Accounts'!$E116, IF(AND(VLOOKUP($A116, 'E1 Categorization'!A35:E124, MATCH("Customer Component", 'E1 Categorization'!$A$33:$E$33,0), 0) &gt;0, VLOOKUP($A116, 'E1 Categorization'!A35:E124, MATCH("Customer Component", 'E1 Categorization'!$A$33:$E$33,0), 0)&lt;1), 'O5 Details by Class &amp; Accounts'!$E116*(1-VLOOKUP($A116, 'E1 Categorization'!A35:E124, MATCH("Customer Component", 'E1 Categorization'!$A$33:$E$33,0), 0)), 0)))</f>
        <v>0</v>
      </c>
      <c r="G116" s="1790">
        <f>IF(ISERROR(VLOOKUP($A116, 'E1 Categorization'!A35:E124, MATCH("Customer Component", 'E1 Categorization'!$A$33:$E$33,0), 0)),0, IF(VLOOKUP($A116, 'E1 Categorization'!A35:E124, MATCH("Customer Component", 'E1 Categorization'!$A$33:$E$33,0), 0)=0, 0, IF(AND(VLOOKUP($A116, 'E1 Categorization'!A35:E124, MATCH("Customer Component", 'E1 Categorization'!$A$33:$E$33,0), 0) &gt;0, VLOOKUP($A116, 'E1 Categorization'!A35:E124, MATCH("Customer Component", 'E1 Categorization'!$A$33:$E$33,0), 0)&lt;1), 'O5 Details by Class &amp; Accounts'!$E116*(VLOOKUP($A116, 'E1 Categorization'!A35:E124, MATCH("Customer Component", 'E1 Categorization'!$A$33:$E$33,0), 0)), 'O5 Details by Class &amp; Accounts'!$E116)))</f>
        <v>0</v>
      </c>
      <c r="H116" s="1411">
        <f t="shared" si="25"/>
        <v>0</v>
      </c>
      <c r="I116" s="1411">
        <f>IF(ISERROR(VLOOKUP(VLOOKUP($A116, 'E4 TB Allocation Details'!$A$18:$L$205, MATCH("Demand ID", 'E4 TB Allocation Details'!$A$18:$L$18, 0),FALSE), 'E2 Allocators'!$B$15:$W$361, MATCH('O5 Details by Class &amp; Accounts'!I$18, 'E2 Allocators'!$B$15:$W$15, 0),FALSE)*$F116), 0, VLOOKUP(VLOOKUP($A116, 'E4 TB Allocation Details'!$A$18:$L$205, MATCH("Demand ID", 'E4 TB Allocation Details'!$A$18:$L$18, 0),FALSE), 'E2 Allocators'!$B$15:$W$361, MATCH('O5 Details by Class &amp; Accounts'!I$18, 'E2 Allocators'!$B$15:$W$15, 0),FALSE)*$F116)</f>
        <v>0</v>
      </c>
      <c r="J116" s="1411">
        <f>IF(ISERROR(VLOOKUP(VLOOKUP($A116, 'E4 TB Allocation Details'!$A$18:$L$205, MATCH("Demand ID", 'E4 TB Allocation Details'!$A$18:$L$18, 0),FALSE), 'E2 Allocators'!$B$15:$W$361, MATCH('O5 Details by Class &amp; Accounts'!J$18, 'E2 Allocators'!$B$15:$W$15, 0),FALSE)*$F116), 0, VLOOKUP(VLOOKUP($A116, 'E4 TB Allocation Details'!$A$18:$L$205, MATCH("Demand ID", 'E4 TB Allocation Details'!$A$18:$L$18, 0),FALSE), 'E2 Allocators'!$B$15:$W$361, MATCH('O5 Details by Class &amp; Accounts'!J$18, 'E2 Allocators'!$B$15:$W$15, 0),FALSE)*$F116)</f>
        <v>0</v>
      </c>
      <c r="K116" s="1411">
        <f>IF(ISERROR(VLOOKUP(VLOOKUP($A116, 'E4 TB Allocation Details'!$A$18:$L$205, MATCH("Demand ID", 'E4 TB Allocation Details'!$A$18:$L$18, 0),FALSE), 'E2 Allocators'!$B$15:$W$361, MATCH('O5 Details by Class &amp; Accounts'!K$18, 'E2 Allocators'!$B$15:$W$15, 0),FALSE)*$F116), 0, VLOOKUP(VLOOKUP($A116, 'E4 TB Allocation Details'!$A$18:$L$205, MATCH("Demand ID", 'E4 TB Allocation Details'!$A$18:$L$18, 0),FALSE), 'E2 Allocators'!$B$15:$W$361, MATCH('O5 Details by Class &amp; Accounts'!K$18, 'E2 Allocators'!$B$15:$W$15, 0),FALSE)*$F116)</f>
        <v>0</v>
      </c>
      <c r="L116" s="1411">
        <f>IF(ISERROR(VLOOKUP(VLOOKUP($A116, 'E4 TB Allocation Details'!$A$18:$L$205, MATCH("Demand ID", 'E4 TB Allocation Details'!$A$18:$L$18, 0),FALSE), 'E2 Allocators'!$B$15:$W$361, MATCH('O5 Details by Class &amp; Accounts'!L$18, 'E2 Allocators'!$B$15:$W$15, 0),FALSE)*$F116), 0, VLOOKUP(VLOOKUP($A116, 'E4 TB Allocation Details'!$A$18:$L$205, MATCH("Demand ID", 'E4 TB Allocation Details'!$A$18:$L$18, 0),FALSE), 'E2 Allocators'!$B$15:$W$361, MATCH('O5 Details by Class &amp; Accounts'!L$18, 'E2 Allocators'!$B$15:$W$15, 0),FALSE)*$F116)</f>
        <v>0</v>
      </c>
      <c r="M116" s="1411">
        <f>IF(ISERROR(VLOOKUP(VLOOKUP($A116, 'E4 TB Allocation Details'!$A$18:$L$205, MATCH("Demand ID", 'E4 TB Allocation Details'!$A$18:$L$18, 0),FALSE), 'E2 Allocators'!$B$15:$W$361, MATCH('O5 Details by Class &amp; Accounts'!M$18, 'E2 Allocators'!$B$15:$W$15, 0),FALSE)*$F116), 0, VLOOKUP(VLOOKUP($A116, 'E4 TB Allocation Details'!$A$18:$L$205, MATCH("Demand ID", 'E4 TB Allocation Details'!$A$18:$L$18, 0),FALSE), 'E2 Allocators'!$B$15:$W$361, MATCH('O5 Details by Class &amp; Accounts'!M$18, 'E2 Allocators'!$B$15:$W$15, 0),FALSE)*$F116)</f>
        <v>0</v>
      </c>
      <c r="N116" s="1411">
        <f>IF(ISERROR(VLOOKUP(VLOOKUP($A116, 'E4 TB Allocation Details'!$A$18:$L$205, MATCH("Demand ID", 'E4 TB Allocation Details'!$A$18:$L$18, 0),FALSE), 'E2 Allocators'!$B$15:$W$361, MATCH('O5 Details by Class &amp; Accounts'!N$18, 'E2 Allocators'!$B$15:$W$15, 0),FALSE)*$F116), 0, VLOOKUP(VLOOKUP($A116, 'E4 TB Allocation Details'!$A$18:$L$205, MATCH("Demand ID", 'E4 TB Allocation Details'!$A$18:$L$18, 0),FALSE), 'E2 Allocators'!$B$15:$W$361, MATCH('O5 Details by Class &amp; Accounts'!N$18, 'E2 Allocators'!$B$15:$W$15, 0),FALSE)*$F116)</f>
        <v>0</v>
      </c>
      <c r="O116" s="1411">
        <f>IF(ISERROR(VLOOKUP(VLOOKUP($A116, 'E4 TB Allocation Details'!$A$18:$L$205, MATCH("Demand ID", 'E4 TB Allocation Details'!$A$18:$L$18, 0),FALSE), 'E2 Allocators'!$B$15:$W$361, MATCH('O5 Details by Class &amp; Accounts'!O$18, 'E2 Allocators'!$B$15:$W$15, 0),FALSE)*$F116), 0, VLOOKUP(VLOOKUP($A116, 'E4 TB Allocation Details'!$A$18:$L$205, MATCH("Demand ID", 'E4 TB Allocation Details'!$A$18:$L$18, 0),FALSE), 'E2 Allocators'!$B$15:$W$361, MATCH('O5 Details by Class &amp; Accounts'!O$18, 'E2 Allocators'!$B$15:$W$15, 0),FALSE)*$F116)</f>
        <v>0</v>
      </c>
      <c r="P116" s="1411">
        <f>IF(ISERROR(VLOOKUP(VLOOKUP($A116, 'E4 TB Allocation Details'!$A$18:$L$205, MATCH("Demand ID", 'E4 TB Allocation Details'!$A$18:$L$18, 0),FALSE), 'E2 Allocators'!$B$15:$W$361, MATCH('O5 Details by Class &amp; Accounts'!P$18, 'E2 Allocators'!$B$15:$W$15, 0),FALSE)*$F116), 0, VLOOKUP(VLOOKUP($A116, 'E4 TB Allocation Details'!$A$18:$L$205, MATCH("Demand ID", 'E4 TB Allocation Details'!$A$18:$L$18, 0),FALSE), 'E2 Allocators'!$B$15:$W$361, MATCH('O5 Details by Class &amp; Accounts'!P$18, 'E2 Allocators'!$B$15:$W$15, 0),FALSE)*$F116)</f>
        <v>0</v>
      </c>
      <c r="Q116" s="1411">
        <f>IF(ISERROR(VLOOKUP(VLOOKUP($A116, 'E4 TB Allocation Details'!$A$18:$L$205, MATCH("Demand ID", 'E4 TB Allocation Details'!$A$18:$L$18, 0),FALSE), 'E2 Allocators'!$B$15:$W$361, MATCH('O5 Details by Class &amp; Accounts'!Q$18, 'E2 Allocators'!$B$15:$W$15, 0),FALSE)*$F116), 0, VLOOKUP(VLOOKUP($A116, 'E4 TB Allocation Details'!$A$18:$L$205, MATCH("Demand ID", 'E4 TB Allocation Details'!$A$18:$L$18, 0),FALSE), 'E2 Allocators'!$B$15:$W$361, MATCH('O5 Details by Class &amp; Accounts'!Q$18, 'E2 Allocators'!$B$15:$W$15, 0),FALSE)*$F116)</f>
        <v>0</v>
      </c>
      <c r="R116" s="1411">
        <f>IF(ISERROR(VLOOKUP(VLOOKUP($A116, 'E4 TB Allocation Details'!$A$18:$L$205, MATCH("Demand ID", 'E4 TB Allocation Details'!$A$18:$L$18, 0),FALSE), 'E2 Allocators'!$B$15:$W$361, MATCH('O5 Details by Class &amp; Accounts'!R$18, 'E2 Allocators'!$B$15:$W$15, 0),FALSE)*$F116), 0, VLOOKUP(VLOOKUP($A116, 'E4 TB Allocation Details'!$A$18:$L$205, MATCH("Demand ID", 'E4 TB Allocation Details'!$A$18:$L$18, 0),FALSE), 'E2 Allocators'!$B$15:$W$361, MATCH('O5 Details by Class &amp; Accounts'!R$18, 'E2 Allocators'!$B$15:$W$15, 0),FALSE)*$F116)</f>
        <v>0</v>
      </c>
      <c r="S116" s="1411">
        <f>IF(ISERROR(VLOOKUP(VLOOKUP($A116, 'E4 TB Allocation Details'!$A$18:$L$205, MATCH("Demand ID", 'E4 TB Allocation Details'!$A$18:$L$18, 0),FALSE), 'E2 Allocators'!$B$15:$W$361, MATCH('O5 Details by Class &amp; Accounts'!S$18, 'E2 Allocators'!$B$15:$W$15, 0),FALSE)*$F116), 0, VLOOKUP(VLOOKUP($A116, 'E4 TB Allocation Details'!$A$18:$L$205, MATCH("Demand ID", 'E4 TB Allocation Details'!$A$18:$L$18, 0),FALSE), 'E2 Allocators'!$B$15:$W$361, MATCH('O5 Details by Class &amp; Accounts'!S$18, 'E2 Allocators'!$B$15:$W$15, 0),FALSE)*$F116)</f>
        <v>0</v>
      </c>
      <c r="T116" s="1411">
        <f>IF(ISERROR(VLOOKUP(VLOOKUP($A116, 'E4 TB Allocation Details'!$A$18:$L$205, MATCH("Demand ID", 'E4 TB Allocation Details'!$A$18:$L$18, 0),FALSE), 'E2 Allocators'!$B$15:$W$361, MATCH('O5 Details by Class &amp; Accounts'!T$18, 'E2 Allocators'!$B$15:$W$15, 0),FALSE)*$F116), 0, VLOOKUP(VLOOKUP($A116, 'E4 TB Allocation Details'!$A$18:$L$205, MATCH("Demand ID", 'E4 TB Allocation Details'!$A$18:$L$18, 0),FALSE), 'E2 Allocators'!$B$15:$W$361, MATCH('O5 Details by Class &amp; Accounts'!T$18, 'E2 Allocators'!$B$15:$W$15, 0),FALSE)*$F116)</f>
        <v>0</v>
      </c>
      <c r="U116" s="1411">
        <f>IF(ISERROR(VLOOKUP(VLOOKUP($A116, 'E4 TB Allocation Details'!$A$18:$L$205, MATCH("Demand ID", 'E4 TB Allocation Details'!$A$18:$L$18, 0),FALSE), 'E2 Allocators'!$B$15:$W$361, MATCH('O5 Details by Class &amp; Accounts'!U$18, 'E2 Allocators'!$B$15:$W$15, 0),FALSE)*$F116), 0, VLOOKUP(VLOOKUP($A116, 'E4 TB Allocation Details'!$A$18:$L$205, MATCH("Demand ID", 'E4 TB Allocation Details'!$A$18:$L$18, 0),FALSE), 'E2 Allocators'!$B$15:$W$361, MATCH('O5 Details by Class &amp; Accounts'!U$18, 'E2 Allocators'!$B$15:$W$15, 0),FALSE)*$F116)</f>
        <v>0</v>
      </c>
      <c r="V116" s="1411">
        <f>IF(ISERROR(VLOOKUP(VLOOKUP($A116, 'E4 TB Allocation Details'!$A$18:$L$205, MATCH("Demand ID", 'E4 TB Allocation Details'!$A$18:$L$18, 0),FALSE), 'E2 Allocators'!$B$15:$W$361, MATCH('O5 Details by Class &amp; Accounts'!V$18, 'E2 Allocators'!$B$15:$W$15, 0),FALSE)*$F116), 0, VLOOKUP(VLOOKUP($A116, 'E4 TB Allocation Details'!$A$18:$L$205, MATCH("Demand ID", 'E4 TB Allocation Details'!$A$18:$L$18, 0),FALSE), 'E2 Allocators'!$B$15:$W$361, MATCH('O5 Details by Class &amp; Accounts'!V$18, 'E2 Allocators'!$B$15:$W$15, 0),FALSE)*$F116)</f>
        <v>0</v>
      </c>
      <c r="W116" s="1411">
        <f>IF(ISERROR(VLOOKUP(VLOOKUP($A116, 'E4 TB Allocation Details'!$A$18:$L$205, MATCH("Demand ID", 'E4 TB Allocation Details'!$A$18:$L$18, 0),FALSE), 'E2 Allocators'!$B$15:$W$361, MATCH('O5 Details by Class &amp; Accounts'!W$18, 'E2 Allocators'!$B$15:$W$15, 0),FALSE)*$F116), 0, VLOOKUP(VLOOKUP($A116, 'E4 TB Allocation Details'!$A$18:$L$205, MATCH("Demand ID", 'E4 TB Allocation Details'!$A$18:$L$18, 0),FALSE), 'E2 Allocators'!$B$15:$W$361, MATCH('O5 Details by Class &amp; Accounts'!W$18, 'E2 Allocators'!$B$15:$W$15, 0),FALSE)*$F116)</f>
        <v>0</v>
      </c>
      <c r="X116" s="1411">
        <f>IF(ISERROR(VLOOKUP(VLOOKUP($A116, 'E4 TB Allocation Details'!$A$18:$L$205, MATCH("Demand ID", 'E4 TB Allocation Details'!$A$18:$L$18, 0),FALSE), 'E2 Allocators'!$B$15:$W$361, MATCH('O5 Details by Class &amp; Accounts'!X$18, 'E2 Allocators'!$B$15:$W$15, 0),FALSE)*$F116), 0, VLOOKUP(VLOOKUP($A116, 'E4 TB Allocation Details'!$A$18:$L$205, MATCH("Demand ID", 'E4 TB Allocation Details'!$A$18:$L$18, 0),FALSE), 'E2 Allocators'!$B$15:$W$361, MATCH('O5 Details by Class &amp; Accounts'!X$18, 'E2 Allocators'!$B$15:$W$15, 0),FALSE)*$F116)</f>
        <v>0</v>
      </c>
      <c r="Y116" s="1411">
        <f>IF(ISERROR(VLOOKUP(VLOOKUP($A116, 'E4 TB Allocation Details'!$A$18:$L$205, MATCH("Demand ID", 'E4 TB Allocation Details'!$A$18:$L$18, 0),FALSE), 'E2 Allocators'!$B$15:$W$361, MATCH('O5 Details by Class &amp; Accounts'!Y$18, 'E2 Allocators'!$B$15:$W$15, 0),FALSE)*$F116), 0, VLOOKUP(VLOOKUP($A116, 'E4 TB Allocation Details'!$A$18:$L$205, MATCH("Demand ID", 'E4 TB Allocation Details'!$A$18:$L$18, 0),FALSE), 'E2 Allocators'!$B$15:$W$361, MATCH('O5 Details by Class &amp; Accounts'!Y$18, 'E2 Allocators'!$B$15:$W$15, 0),FALSE)*$F116)</f>
        <v>0</v>
      </c>
      <c r="Z116" s="1411">
        <f>IF(ISERROR(VLOOKUP(VLOOKUP($A116, 'E4 TB Allocation Details'!$A$18:$L$205, MATCH("Demand ID", 'E4 TB Allocation Details'!$A$18:$L$18, 0),FALSE), 'E2 Allocators'!$B$15:$W$361, MATCH('O5 Details by Class &amp; Accounts'!Z$18, 'E2 Allocators'!$B$15:$W$15, 0),FALSE)*$F116), 0, VLOOKUP(VLOOKUP($A116, 'E4 TB Allocation Details'!$A$18:$L$205, MATCH("Demand ID", 'E4 TB Allocation Details'!$A$18:$L$18, 0),FALSE), 'E2 Allocators'!$B$15:$W$361, MATCH('O5 Details by Class &amp; Accounts'!Z$18, 'E2 Allocators'!$B$15:$W$15, 0),FALSE)*$F116)</f>
        <v>0</v>
      </c>
      <c r="AA116" s="1411">
        <f>IF(ISERROR(VLOOKUP(VLOOKUP($A116, 'E4 TB Allocation Details'!$A$18:$L$205, MATCH("Demand ID", 'E4 TB Allocation Details'!$A$18:$L$18, 0),FALSE), 'E2 Allocators'!$B$15:$W$361, MATCH('O5 Details by Class &amp; Accounts'!AA$18, 'E2 Allocators'!$B$15:$W$15, 0),FALSE)*$F116), 0, VLOOKUP(VLOOKUP($A116, 'E4 TB Allocation Details'!$A$18:$L$205, MATCH("Demand ID", 'E4 TB Allocation Details'!$A$18:$L$18, 0),FALSE), 'E2 Allocators'!$B$15:$W$361, MATCH('O5 Details by Class &amp; Accounts'!AA$18, 'E2 Allocators'!$B$15:$W$15, 0),FALSE)*$F116)</f>
        <v>0</v>
      </c>
      <c r="AB116" s="1411">
        <f>IF(ISERROR(VLOOKUP(VLOOKUP($A116, 'E4 TB Allocation Details'!$A$18:$L$205, MATCH("Demand ID", 'E4 TB Allocation Details'!$A$18:$L$18, 0),FALSE), 'E2 Allocators'!$B$15:$W$361, MATCH('O5 Details by Class &amp; Accounts'!AB$18, 'E2 Allocators'!$B$15:$W$15, 0),FALSE)*$F116), 0, VLOOKUP(VLOOKUP($A116, 'E4 TB Allocation Details'!$A$18:$L$205, MATCH("Demand ID", 'E4 TB Allocation Details'!$A$18:$L$18, 0),FALSE), 'E2 Allocators'!$B$15:$W$361, MATCH('O5 Details by Class &amp; Accounts'!AB$18, 'E2 Allocators'!$B$15:$W$15, 0),FALSE)*$F116)</f>
        <v>0</v>
      </c>
      <c r="AC116" s="1411">
        <f t="shared" si="26"/>
        <v>0</v>
      </c>
      <c r="AD116" s="1411">
        <f>IF(ISERROR(VLOOKUP(VLOOKUP($A116, 'E4 TB Allocation Details'!$A$18:$L$205, MATCH("Customer ID", 'E4 TB Allocation Details'!$A$18:$L$18, 0),FALSE), 'E2 Allocators'!$B$15:$W$361, MATCH('O5 Details by Class &amp; Accounts'!AD$18, 'E2 Allocators'!$B$15:$W$15, 0),FALSE)*$G116), 0, VLOOKUP(VLOOKUP($A116, 'E4 TB Allocation Details'!$A$18:$L$205, MATCH("Customer ID", 'E4 TB Allocation Details'!$A$18:$L$18, 0),FALSE), 'E2 Allocators'!$B$15:$W$361, MATCH('O5 Details by Class &amp; Accounts'!AD$18, 'E2 Allocators'!$B$15:$W$15, 0),FALSE)*$G116)</f>
        <v>0</v>
      </c>
      <c r="AE116" s="1411">
        <f>IF(ISERROR(VLOOKUP(VLOOKUP($A116, 'E4 TB Allocation Details'!$A$18:$L$205, MATCH("Customer ID", 'E4 TB Allocation Details'!$A$18:$L$18, 0),FALSE), 'E2 Allocators'!$B$15:$W$361, MATCH('O5 Details by Class &amp; Accounts'!AE$18, 'E2 Allocators'!$B$15:$W$15, 0),FALSE)*$G116), 0, VLOOKUP(VLOOKUP($A116, 'E4 TB Allocation Details'!$A$18:$L$205, MATCH("Customer ID", 'E4 TB Allocation Details'!$A$18:$L$18, 0),FALSE), 'E2 Allocators'!$B$15:$W$361, MATCH('O5 Details by Class &amp; Accounts'!AE$18, 'E2 Allocators'!$B$15:$W$15, 0),FALSE)*$G116)</f>
        <v>0</v>
      </c>
      <c r="AF116" s="1411">
        <f>IF(ISERROR(VLOOKUP(VLOOKUP($A116, 'E4 TB Allocation Details'!$A$18:$L$205, MATCH("Customer ID", 'E4 TB Allocation Details'!$A$18:$L$18, 0),FALSE), 'E2 Allocators'!$B$15:$W$361, MATCH('O5 Details by Class &amp; Accounts'!AF$18, 'E2 Allocators'!$B$15:$W$15, 0),FALSE)*$G116), 0, VLOOKUP(VLOOKUP($A116, 'E4 TB Allocation Details'!$A$18:$L$205, MATCH("Customer ID", 'E4 TB Allocation Details'!$A$18:$L$18, 0),FALSE), 'E2 Allocators'!$B$15:$W$361, MATCH('O5 Details by Class &amp; Accounts'!AF$18, 'E2 Allocators'!$B$15:$W$15, 0),FALSE)*$G116)</f>
        <v>0</v>
      </c>
      <c r="AG116" s="1411">
        <f>IF(ISERROR(VLOOKUP(VLOOKUP($A116, 'E4 TB Allocation Details'!$A$18:$L$205, MATCH("Customer ID", 'E4 TB Allocation Details'!$A$18:$L$18, 0),FALSE), 'E2 Allocators'!$B$15:$W$361, MATCH('O5 Details by Class &amp; Accounts'!AG$18, 'E2 Allocators'!$B$15:$W$15, 0),FALSE)*$G116), 0, VLOOKUP(VLOOKUP($A116, 'E4 TB Allocation Details'!$A$18:$L$205, MATCH("Customer ID", 'E4 TB Allocation Details'!$A$18:$L$18, 0),FALSE), 'E2 Allocators'!$B$15:$W$361, MATCH('O5 Details by Class &amp; Accounts'!AG$18, 'E2 Allocators'!$B$15:$W$15, 0),FALSE)*$G116)</f>
        <v>0</v>
      </c>
      <c r="AH116" s="1411">
        <f>IF(ISERROR(VLOOKUP(VLOOKUP($A116, 'E4 TB Allocation Details'!$A$18:$L$205, MATCH("Customer ID", 'E4 TB Allocation Details'!$A$18:$L$18, 0),FALSE), 'E2 Allocators'!$B$15:$W$361, MATCH('O5 Details by Class &amp; Accounts'!AH$18, 'E2 Allocators'!$B$15:$W$15, 0),FALSE)*$G116), 0, VLOOKUP(VLOOKUP($A116, 'E4 TB Allocation Details'!$A$18:$L$205, MATCH("Customer ID", 'E4 TB Allocation Details'!$A$18:$L$18, 0),FALSE), 'E2 Allocators'!$B$15:$W$361, MATCH('O5 Details by Class &amp; Accounts'!AH$18, 'E2 Allocators'!$B$15:$W$15, 0),FALSE)*$G116)</f>
        <v>0</v>
      </c>
      <c r="AI116" s="1411">
        <f>IF(ISERROR(VLOOKUP(VLOOKUP($A116, 'E4 TB Allocation Details'!$A$18:$L$205, MATCH("Customer ID", 'E4 TB Allocation Details'!$A$18:$L$18, 0),FALSE), 'E2 Allocators'!$B$15:$W$361, MATCH('O5 Details by Class &amp; Accounts'!AI$18, 'E2 Allocators'!$B$15:$W$15, 0),FALSE)*$G116), 0, VLOOKUP(VLOOKUP($A116, 'E4 TB Allocation Details'!$A$18:$L$205, MATCH("Customer ID", 'E4 TB Allocation Details'!$A$18:$L$18, 0),FALSE), 'E2 Allocators'!$B$15:$W$361, MATCH('O5 Details by Class &amp; Accounts'!AI$18, 'E2 Allocators'!$B$15:$W$15, 0),FALSE)*$G116)</f>
        <v>0</v>
      </c>
      <c r="AJ116" s="1411">
        <f>IF(ISERROR(VLOOKUP(VLOOKUP($A116, 'E4 TB Allocation Details'!$A$18:$L$205, MATCH("Customer ID", 'E4 TB Allocation Details'!$A$18:$L$18, 0),FALSE), 'E2 Allocators'!$B$15:$W$361, MATCH('O5 Details by Class &amp; Accounts'!AJ$18, 'E2 Allocators'!$B$15:$W$15, 0),FALSE)*$G116), 0, VLOOKUP(VLOOKUP($A116, 'E4 TB Allocation Details'!$A$18:$L$205, MATCH("Customer ID", 'E4 TB Allocation Details'!$A$18:$L$18, 0),FALSE), 'E2 Allocators'!$B$15:$W$361, MATCH('O5 Details by Class &amp; Accounts'!AJ$18, 'E2 Allocators'!$B$15:$W$15, 0),FALSE)*$G116)</f>
        <v>0</v>
      </c>
      <c r="AK116" s="1411">
        <f>IF(ISERROR(VLOOKUP(VLOOKUP($A116, 'E4 TB Allocation Details'!$A$18:$L$205, MATCH("Customer ID", 'E4 TB Allocation Details'!$A$18:$L$18, 0),FALSE), 'E2 Allocators'!$B$15:$W$361, MATCH('O5 Details by Class &amp; Accounts'!AK$18, 'E2 Allocators'!$B$15:$W$15, 0),FALSE)*$G116), 0, VLOOKUP(VLOOKUP($A116, 'E4 TB Allocation Details'!$A$18:$L$205, MATCH("Customer ID", 'E4 TB Allocation Details'!$A$18:$L$18, 0),FALSE), 'E2 Allocators'!$B$15:$W$361, MATCH('O5 Details by Class &amp; Accounts'!AK$18, 'E2 Allocators'!$B$15:$W$15, 0),FALSE)*$G116)</f>
        <v>0</v>
      </c>
      <c r="AL116" s="1411">
        <f>IF(ISERROR(VLOOKUP(VLOOKUP($A116, 'E4 TB Allocation Details'!$A$18:$L$205, MATCH("Customer ID", 'E4 TB Allocation Details'!$A$18:$L$18, 0),FALSE), 'E2 Allocators'!$B$15:$W$361, MATCH('O5 Details by Class &amp; Accounts'!AL$18, 'E2 Allocators'!$B$15:$W$15, 0),FALSE)*$G116), 0, VLOOKUP(VLOOKUP($A116, 'E4 TB Allocation Details'!$A$18:$L$205, MATCH("Customer ID", 'E4 TB Allocation Details'!$A$18:$L$18, 0),FALSE), 'E2 Allocators'!$B$15:$W$361, MATCH('O5 Details by Class &amp; Accounts'!AL$18, 'E2 Allocators'!$B$15:$W$15, 0),FALSE)*$G116)</f>
        <v>0</v>
      </c>
      <c r="AM116" s="1411">
        <f>IF(ISERROR(VLOOKUP(VLOOKUP($A116, 'E4 TB Allocation Details'!$A$18:$L$205, MATCH("Customer ID", 'E4 TB Allocation Details'!$A$18:$L$18, 0),FALSE), 'E2 Allocators'!$B$15:$W$361, MATCH('O5 Details by Class &amp; Accounts'!AM$18, 'E2 Allocators'!$B$15:$W$15, 0),FALSE)*$G116), 0, VLOOKUP(VLOOKUP($A116, 'E4 TB Allocation Details'!$A$18:$L$205, MATCH("Customer ID", 'E4 TB Allocation Details'!$A$18:$L$18, 0),FALSE), 'E2 Allocators'!$B$15:$W$361, MATCH('O5 Details by Class &amp; Accounts'!AM$18, 'E2 Allocators'!$B$15:$W$15, 0),FALSE)*$G116)</f>
        <v>0</v>
      </c>
      <c r="AN116" s="1411">
        <f>IF(ISERROR(VLOOKUP(VLOOKUP($A116, 'E4 TB Allocation Details'!$A$18:$L$205, MATCH("Customer ID", 'E4 TB Allocation Details'!$A$18:$L$18, 0),FALSE), 'E2 Allocators'!$B$15:$W$361, MATCH('O5 Details by Class &amp; Accounts'!AN$18, 'E2 Allocators'!$B$15:$W$15, 0),FALSE)*$G116), 0, VLOOKUP(VLOOKUP($A116, 'E4 TB Allocation Details'!$A$18:$L$205, MATCH("Customer ID", 'E4 TB Allocation Details'!$A$18:$L$18, 0),FALSE), 'E2 Allocators'!$B$15:$W$361, MATCH('O5 Details by Class &amp; Accounts'!AN$18, 'E2 Allocators'!$B$15:$W$15, 0),FALSE)*$G116)</f>
        <v>0</v>
      </c>
      <c r="AO116" s="1411">
        <f>IF(ISERROR(VLOOKUP(VLOOKUP($A116, 'E4 TB Allocation Details'!$A$18:$L$205, MATCH("Customer ID", 'E4 TB Allocation Details'!$A$18:$L$18, 0),FALSE), 'E2 Allocators'!$B$15:$W$361, MATCH('O5 Details by Class &amp; Accounts'!AO$18, 'E2 Allocators'!$B$15:$W$15, 0),FALSE)*$G116), 0, VLOOKUP(VLOOKUP($A116, 'E4 TB Allocation Details'!$A$18:$L$205, MATCH("Customer ID", 'E4 TB Allocation Details'!$A$18:$L$18, 0),FALSE), 'E2 Allocators'!$B$15:$W$361, MATCH('O5 Details by Class &amp; Accounts'!AO$18, 'E2 Allocators'!$B$15:$W$15, 0),FALSE)*$G116)</f>
        <v>0</v>
      </c>
      <c r="AP116" s="1411">
        <f>IF(ISERROR(VLOOKUP(VLOOKUP($A116, 'E4 TB Allocation Details'!$A$18:$L$205, MATCH("Customer ID", 'E4 TB Allocation Details'!$A$18:$L$18, 0),FALSE), 'E2 Allocators'!$B$15:$W$361, MATCH('O5 Details by Class &amp; Accounts'!AP$18, 'E2 Allocators'!$B$15:$W$15, 0),FALSE)*$G116), 0, VLOOKUP(VLOOKUP($A116, 'E4 TB Allocation Details'!$A$18:$L$205, MATCH("Customer ID", 'E4 TB Allocation Details'!$A$18:$L$18, 0),FALSE), 'E2 Allocators'!$B$15:$W$361, MATCH('O5 Details by Class &amp; Accounts'!AP$18, 'E2 Allocators'!$B$15:$W$15, 0),FALSE)*$G116)</f>
        <v>0</v>
      </c>
      <c r="AQ116" s="1411">
        <f>IF(ISERROR(VLOOKUP(VLOOKUP($A116, 'E4 TB Allocation Details'!$A$18:$L$205, MATCH("Customer ID", 'E4 TB Allocation Details'!$A$18:$L$18, 0),FALSE), 'E2 Allocators'!$B$15:$W$361, MATCH('O5 Details by Class &amp; Accounts'!AQ$18, 'E2 Allocators'!$B$15:$W$15, 0),FALSE)*$G116), 0, VLOOKUP(VLOOKUP($A116, 'E4 TB Allocation Details'!$A$18:$L$205, MATCH("Customer ID", 'E4 TB Allocation Details'!$A$18:$L$18, 0),FALSE), 'E2 Allocators'!$B$15:$W$361, MATCH('O5 Details by Class &amp; Accounts'!AQ$18, 'E2 Allocators'!$B$15:$W$15, 0),FALSE)*$G116)</f>
        <v>0</v>
      </c>
      <c r="AR116" s="1411">
        <f>IF(ISERROR(VLOOKUP(VLOOKUP($A116, 'E4 TB Allocation Details'!$A$18:$L$205, MATCH("Customer ID", 'E4 TB Allocation Details'!$A$18:$L$18, 0),FALSE), 'E2 Allocators'!$B$15:$W$361, MATCH('O5 Details by Class &amp; Accounts'!AR$18, 'E2 Allocators'!$B$15:$W$15, 0),FALSE)*$G116), 0, VLOOKUP(VLOOKUP($A116, 'E4 TB Allocation Details'!$A$18:$L$205, MATCH("Customer ID", 'E4 TB Allocation Details'!$A$18:$L$18, 0),FALSE), 'E2 Allocators'!$B$15:$W$361, MATCH('O5 Details by Class &amp; Accounts'!AR$18, 'E2 Allocators'!$B$15:$W$15, 0),FALSE)*$G116)</f>
        <v>0</v>
      </c>
      <c r="AS116" s="1411">
        <f>IF(ISERROR(VLOOKUP(VLOOKUP($A116, 'E4 TB Allocation Details'!$A$18:$L$205, MATCH("Customer ID", 'E4 TB Allocation Details'!$A$18:$L$18, 0),FALSE), 'E2 Allocators'!$B$15:$W$361, MATCH('O5 Details by Class &amp; Accounts'!AS$18, 'E2 Allocators'!$B$15:$W$15, 0),FALSE)*$G116), 0, VLOOKUP(VLOOKUP($A116, 'E4 TB Allocation Details'!$A$18:$L$205, MATCH("Customer ID", 'E4 TB Allocation Details'!$A$18:$L$18, 0),FALSE), 'E2 Allocators'!$B$15:$W$361, MATCH('O5 Details by Class &amp; Accounts'!AS$18, 'E2 Allocators'!$B$15:$W$15, 0),FALSE)*$G116)</f>
        <v>0</v>
      </c>
      <c r="AT116" s="1411">
        <f>IF(ISERROR(VLOOKUP(VLOOKUP($A116, 'E4 TB Allocation Details'!$A$18:$L$205, MATCH("Customer ID", 'E4 TB Allocation Details'!$A$18:$L$18, 0),FALSE), 'E2 Allocators'!$B$15:$W$361, MATCH('O5 Details by Class &amp; Accounts'!AT$18, 'E2 Allocators'!$B$15:$W$15, 0),FALSE)*$G116), 0, VLOOKUP(VLOOKUP($A116, 'E4 TB Allocation Details'!$A$18:$L$205, MATCH("Customer ID", 'E4 TB Allocation Details'!$A$18:$L$18, 0),FALSE), 'E2 Allocators'!$B$15:$W$361, MATCH('O5 Details by Class &amp; Accounts'!AT$18, 'E2 Allocators'!$B$15:$W$15, 0),FALSE)*$G116)</f>
        <v>0</v>
      </c>
      <c r="AU116" s="1411">
        <f>IF(ISERROR(VLOOKUP(VLOOKUP($A116, 'E4 TB Allocation Details'!$A$18:$L$205, MATCH("Customer ID", 'E4 TB Allocation Details'!$A$18:$L$18, 0),FALSE), 'E2 Allocators'!$B$15:$W$361, MATCH('O5 Details by Class &amp; Accounts'!AU$18, 'E2 Allocators'!$B$15:$W$15, 0),FALSE)*$G116), 0, VLOOKUP(VLOOKUP($A116, 'E4 TB Allocation Details'!$A$18:$L$205, MATCH("Customer ID", 'E4 TB Allocation Details'!$A$18:$L$18, 0),FALSE), 'E2 Allocators'!$B$15:$W$361, MATCH('O5 Details by Class &amp; Accounts'!AU$18, 'E2 Allocators'!$B$15:$W$15, 0),FALSE)*$G116)</f>
        <v>0</v>
      </c>
      <c r="AV116" s="1411">
        <f>IF(ISERROR(VLOOKUP(VLOOKUP($A116, 'E4 TB Allocation Details'!$A$18:$L$205, MATCH("Customer ID", 'E4 TB Allocation Details'!$A$18:$L$18, 0),FALSE), 'E2 Allocators'!$B$15:$W$361, MATCH('O5 Details by Class &amp; Accounts'!AV$18, 'E2 Allocators'!$B$15:$W$15, 0),FALSE)*$G116), 0, VLOOKUP(VLOOKUP($A116, 'E4 TB Allocation Details'!$A$18:$L$205, MATCH("Customer ID", 'E4 TB Allocation Details'!$A$18:$L$18, 0),FALSE), 'E2 Allocators'!$B$15:$W$361, MATCH('O5 Details by Class &amp; Accounts'!AV$18, 'E2 Allocators'!$B$15:$W$15, 0),FALSE)*$G116)</f>
        <v>0</v>
      </c>
      <c r="AW116" s="1411">
        <f>IF(ISERROR(VLOOKUP(VLOOKUP($A116, 'E4 TB Allocation Details'!$A$18:$L$205, MATCH("Customer ID", 'E4 TB Allocation Details'!$A$18:$L$18, 0),FALSE), 'E2 Allocators'!$B$15:$W$361, MATCH('O5 Details by Class &amp; Accounts'!AW$18, 'E2 Allocators'!$B$15:$W$15, 0),FALSE)*$G116), 0, VLOOKUP(VLOOKUP($A116, 'E4 TB Allocation Details'!$A$18:$L$205, MATCH("Customer ID", 'E4 TB Allocation Details'!$A$18:$L$18, 0),FALSE), 'E2 Allocators'!$B$15:$W$361, MATCH('O5 Details by Class &amp; Accounts'!AW$18, 'E2 Allocators'!$B$15:$W$15, 0),FALSE)*$G116)</f>
        <v>0</v>
      </c>
      <c r="AX116" s="1411">
        <f t="shared" si="27"/>
        <v>0</v>
      </c>
      <c r="AY116" s="1411">
        <f>IF(ISERROR(VLOOKUP(VLOOKUP($A116, 'E4 TB Allocation Details'!$A$18:$L$205, MATCH("Misc ID", 'E4 TB Allocation Details'!$A$18:$L$18, 0),FALSE), 'E2 Allocators'!$B$15:$W$361, MATCH('O5 Details by Class &amp; Accounts'!AY$18, 'E2 Allocators'!$B$15:$W$15, 0),FALSE)*$E116), 0, VLOOKUP(VLOOKUP($A116, 'E4 TB Allocation Details'!$A$18:$L$205, MATCH("Misc ID", 'E4 TB Allocation Details'!$A$18:$L$18, 0),FALSE), 'E2 Allocators'!$B$15:$W$361, MATCH('O5 Details by Class &amp; Accounts'!AY$18, 'E2 Allocators'!$B$15:$W$15, 0),FALSE)*$E116)</f>
        <v>0</v>
      </c>
      <c r="AZ116" s="1411">
        <f>IF(ISERROR(VLOOKUP(VLOOKUP($A116, 'E4 TB Allocation Details'!$A$18:$L$205, MATCH("Misc ID", 'E4 TB Allocation Details'!$A$18:$L$18, 0),FALSE), 'E2 Allocators'!$B$15:$W$361, MATCH('O5 Details by Class &amp; Accounts'!AZ$18, 'E2 Allocators'!$B$15:$W$15, 0),FALSE)*$E116), 0, VLOOKUP(VLOOKUP($A116, 'E4 TB Allocation Details'!$A$18:$L$205, MATCH("Misc ID", 'E4 TB Allocation Details'!$A$18:$L$18, 0),FALSE), 'E2 Allocators'!$B$15:$W$361, MATCH('O5 Details by Class &amp; Accounts'!AZ$18, 'E2 Allocators'!$B$15:$W$15, 0),FALSE)*$E116)</f>
        <v>0</v>
      </c>
      <c r="BA116" s="1411">
        <f>IF(ISERROR(VLOOKUP(VLOOKUP($A116, 'E4 TB Allocation Details'!$A$18:$L$205, MATCH("Misc ID", 'E4 TB Allocation Details'!$A$18:$L$18, 0),FALSE), 'E2 Allocators'!$B$15:$W$361, MATCH('O5 Details by Class &amp; Accounts'!BA$18, 'E2 Allocators'!$B$15:$W$15, 0),FALSE)*$E116), 0, VLOOKUP(VLOOKUP($A116, 'E4 TB Allocation Details'!$A$18:$L$205, MATCH("Misc ID", 'E4 TB Allocation Details'!$A$18:$L$18, 0),FALSE), 'E2 Allocators'!$B$15:$W$361, MATCH('O5 Details by Class &amp; Accounts'!BA$18, 'E2 Allocators'!$B$15:$W$15, 0),FALSE)*$E116)</f>
        <v>0</v>
      </c>
      <c r="BB116" s="1411">
        <f>IF(ISERROR(VLOOKUP(VLOOKUP($A116, 'E4 TB Allocation Details'!$A$18:$L$205, MATCH("Misc ID", 'E4 TB Allocation Details'!$A$18:$L$18, 0),FALSE), 'E2 Allocators'!$B$15:$W$361, MATCH('O5 Details by Class &amp; Accounts'!BB$18, 'E2 Allocators'!$B$15:$W$15, 0),FALSE)*$E116), 0, VLOOKUP(VLOOKUP($A116, 'E4 TB Allocation Details'!$A$18:$L$205, MATCH("Misc ID", 'E4 TB Allocation Details'!$A$18:$L$18, 0),FALSE), 'E2 Allocators'!$B$15:$W$361, MATCH('O5 Details by Class &amp; Accounts'!BB$18, 'E2 Allocators'!$B$15:$W$15, 0),FALSE)*$E116)</f>
        <v>0</v>
      </c>
      <c r="BC116" s="1411">
        <f>IF(ISERROR(VLOOKUP(VLOOKUP($A116, 'E4 TB Allocation Details'!$A$18:$L$205, MATCH("Misc ID", 'E4 TB Allocation Details'!$A$18:$L$18, 0),FALSE), 'E2 Allocators'!$B$15:$W$361, MATCH('O5 Details by Class &amp; Accounts'!BC$18, 'E2 Allocators'!$B$15:$W$15, 0),FALSE)*$E116), 0, VLOOKUP(VLOOKUP($A116, 'E4 TB Allocation Details'!$A$18:$L$205, MATCH("Misc ID", 'E4 TB Allocation Details'!$A$18:$L$18, 0),FALSE), 'E2 Allocators'!$B$15:$W$361, MATCH('O5 Details by Class &amp; Accounts'!BC$18, 'E2 Allocators'!$B$15:$W$15, 0),FALSE)*$E116)</f>
        <v>0</v>
      </c>
      <c r="BD116" s="1411">
        <f>IF(ISERROR(VLOOKUP(VLOOKUP($A116, 'E4 TB Allocation Details'!$A$18:$L$205, MATCH("Misc ID", 'E4 TB Allocation Details'!$A$18:$L$18, 0),FALSE), 'E2 Allocators'!$B$15:$W$361, MATCH('O5 Details by Class &amp; Accounts'!BD$18, 'E2 Allocators'!$B$15:$W$15, 0),FALSE)*$E116), 0, VLOOKUP(VLOOKUP($A116, 'E4 TB Allocation Details'!$A$18:$L$205, MATCH("Misc ID", 'E4 TB Allocation Details'!$A$18:$L$18, 0),FALSE), 'E2 Allocators'!$B$15:$W$361, MATCH('O5 Details by Class &amp; Accounts'!BD$18, 'E2 Allocators'!$B$15:$W$15, 0),FALSE)*$E116)</f>
        <v>0</v>
      </c>
      <c r="BE116" s="1411">
        <f>IF(ISERROR(VLOOKUP(VLOOKUP($A116, 'E4 TB Allocation Details'!$A$18:$L$205, MATCH("Misc ID", 'E4 TB Allocation Details'!$A$18:$L$18, 0),FALSE), 'E2 Allocators'!$B$15:$W$361, MATCH('O5 Details by Class &amp; Accounts'!BE$18, 'E2 Allocators'!$B$15:$W$15, 0),FALSE)*$E116), 0, VLOOKUP(VLOOKUP($A116, 'E4 TB Allocation Details'!$A$18:$L$205, MATCH("Misc ID", 'E4 TB Allocation Details'!$A$18:$L$18, 0),FALSE), 'E2 Allocators'!$B$15:$W$361, MATCH('O5 Details by Class &amp; Accounts'!BE$18, 'E2 Allocators'!$B$15:$W$15, 0),FALSE)*$E116)</f>
        <v>0</v>
      </c>
      <c r="BF116" s="1411">
        <f>IF(ISERROR(VLOOKUP(VLOOKUP($A116, 'E4 TB Allocation Details'!$A$18:$L$205, MATCH("Misc ID", 'E4 TB Allocation Details'!$A$18:$L$18, 0),FALSE), 'E2 Allocators'!$B$15:$W$361, MATCH('O5 Details by Class &amp; Accounts'!BF$18, 'E2 Allocators'!$B$15:$W$15, 0),FALSE)*$E116), 0, VLOOKUP(VLOOKUP($A116, 'E4 TB Allocation Details'!$A$18:$L$205, MATCH("Misc ID", 'E4 TB Allocation Details'!$A$18:$L$18, 0),FALSE), 'E2 Allocators'!$B$15:$W$361, MATCH('O5 Details by Class &amp; Accounts'!BF$18, 'E2 Allocators'!$B$15:$W$15, 0),FALSE)*$E116)</f>
        <v>0</v>
      </c>
      <c r="BG116" s="1411">
        <f>IF(ISERROR(VLOOKUP(VLOOKUP($A116, 'E4 TB Allocation Details'!$A$18:$L$205, MATCH("Misc ID", 'E4 TB Allocation Details'!$A$18:$L$18, 0),FALSE), 'E2 Allocators'!$B$15:$W$361, MATCH('O5 Details by Class &amp; Accounts'!BG$18, 'E2 Allocators'!$B$15:$W$15, 0),FALSE)*$E116), 0, VLOOKUP(VLOOKUP($A116, 'E4 TB Allocation Details'!$A$18:$L$205, MATCH("Misc ID", 'E4 TB Allocation Details'!$A$18:$L$18, 0),FALSE), 'E2 Allocators'!$B$15:$W$361, MATCH('O5 Details by Class &amp; Accounts'!BG$18, 'E2 Allocators'!$B$15:$W$15, 0),FALSE)*$E116)</f>
        <v>0</v>
      </c>
      <c r="BH116" s="1411">
        <f>IF(ISERROR(VLOOKUP(VLOOKUP($A116, 'E4 TB Allocation Details'!$A$18:$L$205, MATCH("Misc ID", 'E4 TB Allocation Details'!$A$18:$L$18, 0),FALSE), 'E2 Allocators'!$B$15:$W$361, MATCH('O5 Details by Class &amp; Accounts'!BH$18, 'E2 Allocators'!$B$15:$W$15, 0),FALSE)*$E116), 0, VLOOKUP(VLOOKUP($A116, 'E4 TB Allocation Details'!$A$18:$L$205, MATCH("Misc ID", 'E4 TB Allocation Details'!$A$18:$L$18, 0),FALSE), 'E2 Allocators'!$B$15:$W$361, MATCH('O5 Details by Class &amp; Accounts'!BH$18, 'E2 Allocators'!$B$15:$W$15, 0),FALSE)*$E116)</f>
        <v>0</v>
      </c>
      <c r="BI116" s="1411">
        <f>IF(ISERROR(VLOOKUP(VLOOKUP($A116, 'E4 TB Allocation Details'!$A$18:$L$205, MATCH("Misc ID", 'E4 TB Allocation Details'!$A$18:$L$18, 0),FALSE), 'E2 Allocators'!$B$15:$W$361, MATCH('O5 Details by Class &amp; Accounts'!BI$18, 'E2 Allocators'!$B$15:$W$15, 0),FALSE)*$E116), 0, VLOOKUP(VLOOKUP($A116, 'E4 TB Allocation Details'!$A$18:$L$205, MATCH("Misc ID", 'E4 TB Allocation Details'!$A$18:$L$18, 0),FALSE), 'E2 Allocators'!$B$15:$W$361, MATCH('O5 Details by Class &amp; Accounts'!BI$18, 'E2 Allocators'!$B$15:$W$15, 0),FALSE)*$E116)</f>
        <v>0</v>
      </c>
      <c r="BJ116" s="1411">
        <f>IF(ISERROR(VLOOKUP(VLOOKUP($A116, 'E4 TB Allocation Details'!$A$18:$L$205, MATCH("Misc ID", 'E4 TB Allocation Details'!$A$18:$L$18, 0),FALSE), 'E2 Allocators'!$B$15:$W$361, MATCH('O5 Details by Class &amp; Accounts'!BJ$18, 'E2 Allocators'!$B$15:$W$15, 0),FALSE)*$E116), 0, VLOOKUP(VLOOKUP($A116, 'E4 TB Allocation Details'!$A$18:$L$205, MATCH("Misc ID", 'E4 TB Allocation Details'!$A$18:$L$18, 0),FALSE), 'E2 Allocators'!$B$15:$W$361, MATCH('O5 Details by Class &amp; Accounts'!BJ$18, 'E2 Allocators'!$B$15:$W$15, 0),FALSE)*$E116)</f>
        <v>0</v>
      </c>
      <c r="BK116" s="1411">
        <f>IF(ISERROR(VLOOKUP(VLOOKUP($A116, 'E4 TB Allocation Details'!$A$18:$L$205, MATCH("Misc ID", 'E4 TB Allocation Details'!$A$18:$L$18, 0),FALSE), 'E2 Allocators'!$B$15:$W$361, MATCH('O5 Details by Class &amp; Accounts'!BK$18, 'E2 Allocators'!$B$15:$W$15, 0),FALSE)*$E116), 0, VLOOKUP(VLOOKUP($A116, 'E4 TB Allocation Details'!$A$18:$L$205, MATCH("Misc ID", 'E4 TB Allocation Details'!$A$18:$L$18, 0),FALSE), 'E2 Allocators'!$B$15:$W$361, MATCH('O5 Details by Class &amp; Accounts'!BK$18, 'E2 Allocators'!$B$15:$W$15, 0),FALSE)*$E116)</f>
        <v>0</v>
      </c>
      <c r="BL116" s="1411">
        <f>IF(ISERROR(VLOOKUP(VLOOKUP($A116, 'E4 TB Allocation Details'!$A$18:$L$205, MATCH("Misc ID", 'E4 TB Allocation Details'!$A$18:$L$18, 0),FALSE), 'E2 Allocators'!$B$15:$W$361, MATCH('O5 Details by Class &amp; Accounts'!BL$18, 'E2 Allocators'!$B$15:$W$15, 0),FALSE)*$E116), 0, VLOOKUP(VLOOKUP($A116, 'E4 TB Allocation Details'!$A$18:$L$205, MATCH("Misc ID", 'E4 TB Allocation Details'!$A$18:$L$18, 0),FALSE), 'E2 Allocators'!$B$15:$W$361, MATCH('O5 Details by Class &amp; Accounts'!BL$18, 'E2 Allocators'!$B$15:$W$15, 0),FALSE)*$E116)</f>
        <v>0</v>
      </c>
      <c r="BM116" s="1411">
        <f>IF(ISERROR(VLOOKUP(VLOOKUP($A116, 'E4 TB Allocation Details'!$A$18:$L$205, MATCH("Misc ID", 'E4 TB Allocation Details'!$A$18:$L$18, 0),FALSE), 'E2 Allocators'!$B$15:$W$361, MATCH('O5 Details by Class &amp; Accounts'!BM$18, 'E2 Allocators'!$B$15:$W$15, 0),FALSE)*$E116), 0, VLOOKUP(VLOOKUP($A116, 'E4 TB Allocation Details'!$A$18:$L$205, MATCH("Misc ID", 'E4 TB Allocation Details'!$A$18:$L$18, 0),FALSE), 'E2 Allocators'!$B$15:$W$361, MATCH('O5 Details by Class &amp; Accounts'!BM$18, 'E2 Allocators'!$B$15:$W$15, 0),FALSE)*$E116)</f>
        <v>0</v>
      </c>
      <c r="BN116" s="1411">
        <f>IF(ISERROR(VLOOKUP(VLOOKUP($A116, 'E4 TB Allocation Details'!$A$18:$L$205, MATCH("Misc ID", 'E4 TB Allocation Details'!$A$18:$L$18, 0),FALSE), 'E2 Allocators'!$B$15:$W$361, MATCH('O5 Details by Class &amp; Accounts'!BN$18, 'E2 Allocators'!$B$15:$W$15, 0),FALSE)*$E116), 0, VLOOKUP(VLOOKUP($A116, 'E4 TB Allocation Details'!$A$18:$L$205, MATCH("Misc ID", 'E4 TB Allocation Details'!$A$18:$L$18, 0),FALSE), 'E2 Allocators'!$B$15:$W$361, MATCH('O5 Details by Class &amp; Accounts'!BN$18, 'E2 Allocators'!$B$15:$W$15, 0),FALSE)*$E116)</f>
        <v>0</v>
      </c>
      <c r="BO116" s="1411">
        <f>IF(ISERROR(VLOOKUP(VLOOKUP($A116, 'E4 TB Allocation Details'!$A$18:$L$205, MATCH("Misc ID", 'E4 TB Allocation Details'!$A$18:$L$18, 0),FALSE), 'E2 Allocators'!$B$15:$W$361, MATCH('O5 Details by Class &amp; Accounts'!BO$18, 'E2 Allocators'!$B$15:$W$15, 0),FALSE)*$E116), 0, VLOOKUP(VLOOKUP($A116, 'E4 TB Allocation Details'!$A$18:$L$205, MATCH("Misc ID", 'E4 TB Allocation Details'!$A$18:$L$18, 0),FALSE), 'E2 Allocators'!$B$15:$W$361, MATCH('O5 Details by Class &amp; Accounts'!BO$18, 'E2 Allocators'!$B$15:$W$15, 0),FALSE)*$E116)</f>
        <v>0</v>
      </c>
      <c r="BP116" s="1411">
        <f>IF(ISERROR(VLOOKUP(VLOOKUP($A116, 'E4 TB Allocation Details'!$A$18:$L$205, MATCH("Misc ID", 'E4 TB Allocation Details'!$A$18:$L$18, 0),FALSE), 'E2 Allocators'!$B$15:$W$361, MATCH('O5 Details by Class &amp; Accounts'!BP$18, 'E2 Allocators'!$B$15:$W$15, 0),FALSE)*$E116), 0, VLOOKUP(VLOOKUP($A116, 'E4 TB Allocation Details'!$A$18:$L$205, MATCH("Misc ID", 'E4 TB Allocation Details'!$A$18:$L$18, 0),FALSE), 'E2 Allocators'!$B$15:$W$361, MATCH('O5 Details by Class &amp; Accounts'!BP$18, 'E2 Allocators'!$B$15:$W$15, 0),FALSE)*$E116)</f>
        <v>0</v>
      </c>
      <c r="BQ116" s="1411">
        <f>IF(ISERROR(VLOOKUP(VLOOKUP($A116, 'E4 TB Allocation Details'!$A$18:$L$205, MATCH("Misc ID", 'E4 TB Allocation Details'!$A$18:$L$18, 0),FALSE), 'E2 Allocators'!$B$15:$W$361, MATCH('O5 Details by Class &amp; Accounts'!BQ$18, 'E2 Allocators'!$B$15:$W$15, 0),FALSE)*$E116), 0, VLOOKUP(VLOOKUP($A116, 'E4 TB Allocation Details'!$A$18:$L$205, MATCH("Misc ID", 'E4 TB Allocation Details'!$A$18:$L$18, 0),FALSE), 'E2 Allocators'!$B$15:$W$361, MATCH('O5 Details by Class &amp; Accounts'!BQ$18, 'E2 Allocators'!$B$15:$W$15, 0),FALSE)*$E116)</f>
        <v>0</v>
      </c>
      <c r="BR116" s="1411">
        <f>IF(ISERROR(VLOOKUP(VLOOKUP($A116, 'E4 TB Allocation Details'!$A$18:$L$205, MATCH("Misc ID", 'E4 TB Allocation Details'!$A$18:$L$18, 0),FALSE), 'E2 Allocators'!$B$15:$W$361, MATCH('O5 Details by Class &amp; Accounts'!BR$18, 'E2 Allocators'!$B$15:$W$15, 0),FALSE)*$E116), 0, VLOOKUP(VLOOKUP($A116, 'E4 TB Allocation Details'!$A$18:$L$205, MATCH("Misc ID", 'E4 TB Allocation Details'!$A$18:$L$18, 0),FALSE), 'E2 Allocators'!$B$15:$W$361, MATCH('O5 Details by Class &amp; Accounts'!BR$18, 'E2 Allocators'!$B$15:$W$15, 0),FALSE)*$E116)</f>
        <v>0</v>
      </c>
      <c r="BS116" s="1411">
        <f t="shared" si="28"/>
        <v>0</v>
      </c>
      <c r="BT116" s="1411">
        <f>IF(ISERROR(VLOOKUP(VLOOKUP($A116, 'E4 TB Allocation Details'!$A$18:$L$205, MATCH("A &amp; G ID", 'E4 TB Allocation Details'!$A$18:$L$18, 0),FALSE), 'E2 Allocators'!$B$15:$W$361, MATCH('O5 Details by Class &amp; Accounts'!BT$18, 'E2 Allocators'!$B$15:$W$15, 0),FALSE)*$E116), 0, VLOOKUP(VLOOKUP($A116, 'E4 TB Allocation Details'!$A$18:$L$205, MATCH("A &amp; G ID", 'E4 TB Allocation Details'!$A$18:$L$18, 0),FALSE), 'E2 Allocators'!$B$15:$W$361, MATCH('O5 Details by Class &amp; Accounts'!BT$18, 'E2 Allocators'!$B$15:$W$15, 0),FALSE)*$E116)</f>
        <v>506859.96585759497</v>
      </c>
      <c r="BU116" s="1411">
        <f>IF(ISERROR(VLOOKUP(VLOOKUP($A116, 'E4 TB Allocation Details'!$A$18:$L$205, MATCH("A &amp; G ID", 'E4 TB Allocation Details'!$A$18:$L$18, 0),FALSE), 'E2 Allocators'!$B$15:$W$361, MATCH('O5 Details by Class &amp; Accounts'!BU$18, 'E2 Allocators'!$B$15:$W$15, 0),FALSE)*$E116), 0, VLOOKUP(VLOOKUP($A116, 'E4 TB Allocation Details'!$A$18:$L$205, MATCH("A &amp; G ID", 'E4 TB Allocation Details'!$A$18:$L$18, 0),FALSE), 'E2 Allocators'!$B$15:$W$361, MATCH('O5 Details by Class &amp; Accounts'!BU$18, 'E2 Allocators'!$B$15:$W$15, 0),FALSE)*$E116)</f>
        <v>224944.31687341773</v>
      </c>
      <c r="BV116" s="1411">
        <f>IF(ISERROR(VLOOKUP(VLOOKUP($A116, 'E4 TB Allocation Details'!$A$18:$L$205, MATCH("A &amp; G ID", 'E4 TB Allocation Details'!$A$18:$L$18, 0),FALSE), 'E2 Allocators'!$B$15:$W$361, MATCH('O5 Details by Class &amp; Accounts'!BV$18, 'E2 Allocators'!$B$15:$W$15, 0),FALSE)*$E116), 0, VLOOKUP(VLOOKUP($A116, 'E4 TB Allocation Details'!$A$18:$L$205, MATCH("A &amp; G ID", 'E4 TB Allocation Details'!$A$18:$L$18, 0),FALSE), 'E2 Allocators'!$B$15:$W$361, MATCH('O5 Details by Class &amp; Accounts'!BV$18, 'E2 Allocators'!$B$15:$W$15, 0),FALSE)*$E116)</f>
        <v>710075.03559810133</v>
      </c>
      <c r="BW116" s="1411">
        <f>IF(ISERROR(VLOOKUP(VLOOKUP($A116, 'E4 TB Allocation Details'!$A$18:$L$205, MATCH("A &amp; G ID", 'E4 TB Allocation Details'!$A$18:$L$18, 0),FALSE), 'E2 Allocators'!$B$15:$W$361, MATCH('O5 Details by Class &amp; Accounts'!BW$18, 'E2 Allocators'!$B$15:$W$15, 0),FALSE)*$E116), 0, VLOOKUP(VLOOKUP($A116, 'E4 TB Allocation Details'!$A$18:$L$205, MATCH("A &amp; G ID", 'E4 TB Allocation Details'!$A$18:$L$18, 0),FALSE), 'E2 Allocators'!$B$15:$W$361, MATCH('O5 Details by Class &amp; Accounts'!BW$18, 'E2 Allocators'!$B$15:$W$15, 0),FALSE)*$E116)</f>
        <v>0</v>
      </c>
      <c r="BX116" s="1411">
        <f>IF(ISERROR(VLOOKUP(VLOOKUP($A116, 'E4 TB Allocation Details'!$A$18:$L$205, MATCH("A &amp; G ID", 'E4 TB Allocation Details'!$A$18:$L$18, 0),FALSE), 'E2 Allocators'!$B$15:$W$361, MATCH('O5 Details by Class &amp; Accounts'!BX$18, 'E2 Allocators'!$B$15:$W$15, 0),FALSE)*$E116), 0, VLOOKUP(VLOOKUP($A116, 'E4 TB Allocation Details'!$A$18:$L$205, MATCH("A &amp; G ID", 'E4 TB Allocation Details'!$A$18:$L$18, 0),FALSE), 'E2 Allocators'!$B$15:$W$361, MATCH('O5 Details by Class &amp; Accounts'!BX$18, 'E2 Allocators'!$B$15:$W$15, 0),FALSE)*$E116)</f>
        <v>0</v>
      </c>
      <c r="BY116" s="1411">
        <f>IF(ISERROR(VLOOKUP(VLOOKUP($A116, 'E4 TB Allocation Details'!$A$18:$L$205, MATCH("A &amp; G ID", 'E4 TB Allocation Details'!$A$18:$L$18, 0),FALSE), 'E2 Allocators'!$B$15:$W$361, MATCH('O5 Details by Class &amp; Accounts'!BY$18, 'E2 Allocators'!$B$15:$W$15, 0),FALSE)*$E116), 0, VLOOKUP(VLOOKUP($A116, 'E4 TB Allocation Details'!$A$18:$L$205, MATCH("A &amp; G ID", 'E4 TB Allocation Details'!$A$18:$L$18, 0),FALSE), 'E2 Allocators'!$B$15:$W$361, MATCH('O5 Details by Class &amp; Accounts'!BY$18, 'E2 Allocators'!$B$15:$W$15, 0),FALSE)*$E116)</f>
        <v>0</v>
      </c>
      <c r="BZ116" s="1411">
        <f>IF(ISERROR(VLOOKUP(VLOOKUP($A116, 'E4 TB Allocation Details'!$A$18:$L$205, MATCH("A &amp; G ID", 'E4 TB Allocation Details'!$A$18:$L$18, 0),FALSE), 'E2 Allocators'!$B$15:$W$361, MATCH('O5 Details by Class &amp; Accounts'!BZ$18, 'E2 Allocators'!$B$15:$W$15, 0),FALSE)*$E116), 0, VLOOKUP(VLOOKUP($A116, 'E4 TB Allocation Details'!$A$18:$L$205, MATCH("A &amp; G ID", 'E4 TB Allocation Details'!$A$18:$L$18, 0),FALSE), 'E2 Allocators'!$B$15:$W$361, MATCH('O5 Details by Class &amp; Accounts'!BZ$18, 'E2 Allocators'!$B$15:$W$15, 0),FALSE)*$E116)</f>
        <v>11822.752560126582</v>
      </c>
      <c r="CA116" s="1411">
        <f>IF(ISERROR(VLOOKUP(VLOOKUP($A116, 'E4 TB Allocation Details'!$A$18:$L$205, MATCH("A &amp; G ID", 'E4 TB Allocation Details'!$A$18:$L$18, 0),FALSE), 'E2 Allocators'!$B$15:$W$361, MATCH('O5 Details by Class &amp; Accounts'!CA$18, 'E2 Allocators'!$B$15:$W$15, 0),FALSE)*$E116), 0, VLOOKUP(VLOOKUP($A116, 'E4 TB Allocation Details'!$A$18:$L$205, MATCH("A &amp; G ID", 'E4 TB Allocation Details'!$A$18:$L$18, 0),FALSE), 'E2 Allocators'!$B$15:$W$361, MATCH('O5 Details by Class &amp; Accounts'!CA$18, 'E2 Allocators'!$B$15:$W$15, 0),FALSE)*$E116)</f>
        <v>1499.5057183544304</v>
      </c>
      <c r="CB116" s="1411">
        <f>IF(ISERROR(VLOOKUP(VLOOKUP($A116, 'E4 TB Allocation Details'!$A$18:$L$205, MATCH("A &amp; G ID", 'E4 TB Allocation Details'!$A$18:$L$18, 0),FALSE), 'E2 Allocators'!$B$15:$W$361, MATCH('O5 Details by Class &amp; Accounts'!CB$18, 'E2 Allocators'!$B$15:$W$15, 0),FALSE)*$E116), 0, VLOOKUP(VLOOKUP($A116, 'E4 TB Allocation Details'!$A$18:$L$205, MATCH("A &amp; G ID", 'E4 TB Allocation Details'!$A$18:$L$18, 0),FALSE), 'E2 Allocators'!$B$15:$W$361, MATCH('O5 Details by Class &amp; Accounts'!CB$18, 'E2 Allocators'!$B$15:$W$15, 0),FALSE)*$E116)</f>
        <v>3798.4233924050636</v>
      </c>
      <c r="CC116" s="1411">
        <f>IF(ISERROR(VLOOKUP(VLOOKUP($A116, 'E4 TB Allocation Details'!$A$18:$L$205, MATCH("A &amp; G ID", 'E4 TB Allocation Details'!$A$18:$L$18, 0),FALSE), 'E2 Allocators'!$B$15:$W$361, MATCH('O5 Details by Class &amp; Accounts'!CC$18, 'E2 Allocators'!$B$15:$W$15, 0),FALSE)*$E116), 0, VLOOKUP(VLOOKUP($A116, 'E4 TB Allocation Details'!$A$18:$L$205, MATCH("A &amp; G ID", 'E4 TB Allocation Details'!$A$18:$L$18, 0),FALSE), 'E2 Allocators'!$B$15:$W$361, MATCH('O5 Details by Class &amp; Accounts'!CC$18, 'E2 Allocators'!$B$15:$W$15, 0),FALSE)*$E116)</f>
        <v>0</v>
      </c>
      <c r="CD116" s="1411">
        <f>IF(ISERROR(VLOOKUP(VLOOKUP($A116, 'E4 TB Allocation Details'!$A$18:$L$205, MATCH("A &amp; G ID", 'E4 TB Allocation Details'!$A$18:$L$18, 0),FALSE), 'E2 Allocators'!$B$15:$W$361, MATCH('O5 Details by Class &amp; Accounts'!CD$18, 'E2 Allocators'!$B$15:$W$15, 0),FALSE)*$E116), 0, VLOOKUP(VLOOKUP($A116, 'E4 TB Allocation Details'!$A$18:$L$205, MATCH("A &amp; G ID", 'E4 TB Allocation Details'!$A$18:$L$18, 0),FALSE), 'E2 Allocators'!$B$15:$W$361, MATCH('O5 Details by Class &amp; Accounts'!CD$18, 'E2 Allocators'!$B$15:$W$15, 0),FALSE)*$E116)</f>
        <v>0</v>
      </c>
      <c r="CE116" s="1411">
        <f>IF(ISERROR(VLOOKUP(VLOOKUP($A116, 'E4 TB Allocation Details'!$A$18:$L$205, MATCH("A &amp; G ID", 'E4 TB Allocation Details'!$A$18:$L$18, 0),FALSE), 'E2 Allocators'!$B$15:$W$361, MATCH('O5 Details by Class &amp; Accounts'!CE$18, 'E2 Allocators'!$B$15:$W$15, 0),FALSE)*$E116), 0, VLOOKUP(VLOOKUP($A116, 'E4 TB Allocation Details'!$A$18:$L$205, MATCH("A &amp; G ID", 'E4 TB Allocation Details'!$A$18:$L$18, 0),FALSE), 'E2 Allocators'!$B$15:$W$361, MATCH('O5 Details by Class &amp; Accounts'!CE$18, 'E2 Allocators'!$B$15:$W$15, 0),FALSE)*$E116)</f>
        <v>0</v>
      </c>
      <c r="CF116" s="1411">
        <f>IF(ISERROR(VLOOKUP(VLOOKUP($A116, 'E4 TB Allocation Details'!$A$18:$L$205, MATCH("A &amp; G ID", 'E4 TB Allocation Details'!$A$18:$L$18, 0),FALSE), 'E2 Allocators'!$B$15:$W$361, MATCH('O5 Details by Class &amp; Accounts'!CF$18, 'E2 Allocators'!$B$15:$W$15, 0),FALSE)*$E116), 0, VLOOKUP(VLOOKUP($A116, 'E4 TB Allocation Details'!$A$18:$L$205, MATCH("A &amp; G ID", 'E4 TB Allocation Details'!$A$18:$L$18, 0),FALSE), 'E2 Allocators'!$B$15:$W$361, MATCH('O5 Details by Class &amp; Accounts'!CF$18, 'E2 Allocators'!$B$15:$W$15, 0),FALSE)*$E116)</f>
        <v>0</v>
      </c>
      <c r="CG116" s="1411">
        <f>IF(ISERROR(VLOOKUP(VLOOKUP($A116, 'E4 TB Allocation Details'!$A$18:$L$205, MATCH("A &amp; G ID", 'E4 TB Allocation Details'!$A$18:$L$18, 0),FALSE), 'E2 Allocators'!$B$15:$W$361, MATCH('O5 Details by Class &amp; Accounts'!CG$18, 'E2 Allocators'!$B$15:$W$15, 0),FALSE)*$E116), 0, VLOOKUP(VLOOKUP($A116, 'E4 TB Allocation Details'!$A$18:$L$205, MATCH("A &amp; G ID", 'E4 TB Allocation Details'!$A$18:$L$18, 0),FALSE), 'E2 Allocators'!$B$15:$W$361, MATCH('O5 Details by Class &amp; Accounts'!CG$18, 'E2 Allocators'!$B$15:$W$15, 0),FALSE)*$E116)</f>
        <v>0</v>
      </c>
      <c r="CH116" s="1411">
        <f>IF(ISERROR(VLOOKUP(VLOOKUP($A116, 'E4 TB Allocation Details'!$A$18:$L$205, MATCH("A &amp; G ID", 'E4 TB Allocation Details'!$A$18:$L$18, 0),FALSE), 'E2 Allocators'!$B$15:$W$361, MATCH('O5 Details by Class &amp; Accounts'!CH$18, 'E2 Allocators'!$B$15:$W$15, 0),FALSE)*$E116), 0, VLOOKUP(VLOOKUP($A116, 'E4 TB Allocation Details'!$A$18:$L$205, MATCH("A &amp; G ID", 'E4 TB Allocation Details'!$A$18:$L$18, 0),FALSE), 'E2 Allocators'!$B$15:$W$361, MATCH('O5 Details by Class &amp; Accounts'!CH$18, 'E2 Allocators'!$B$15:$W$15, 0),FALSE)*$E116)</f>
        <v>0</v>
      </c>
      <c r="CI116" s="1411">
        <f>IF(ISERROR(VLOOKUP(VLOOKUP($A116, 'E4 TB Allocation Details'!$A$18:$L$205, MATCH("A &amp; G ID", 'E4 TB Allocation Details'!$A$18:$L$18, 0),FALSE), 'E2 Allocators'!$B$15:$W$361, MATCH('O5 Details by Class &amp; Accounts'!CI$18, 'E2 Allocators'!$B$15:$W$15, 0),FALSE)*$E116), 0, VLOOKUP(VLOOKUP($A116, 'E4 TB Allocation Details'!$A$18:$L$205, MATCH("A &amp; G ID", 'E4 TB Allocation Details'!$A$18:$L$18, 0),FALSE), 'E2 Allocators'!$B$15:$W$361, MATCH('O5 Details by Class &amp; Accounts'!CI$18, 'E2 Allocators'!$B$15:$W$15, 0),FALSE)*$E116)</f>
        <v>0</v>
      </c>
      <c r="CJ116" s="1411">
        <f>IF(ISERROR(VLOOKUP(VLOOKUP($A116, 'E4 TB Allocation Details'!$A$18:$L$205, MATCH("A &amp; G ID", 'E4 TB Allocation Details'!$A$18:$L$18, 0),FALSE), 'E2 Allocators'!$B$15:$W$361, MATCH('O5 Details by Class &amp; Accounts'!CJ$18, 'E2 Allocators'!$B$15:$W$15, 0),FALSE)*$E116), 0, VLOOKUP(VLOOKUP($A116, 'E4 TB Allocation Details'!$A$18:$L$205, MATCH("A &amp; G ID", 'E4 TB Allocation Details'!$A$18:$L$18, 0),FALSE), 'E2 Allocators'!$B$15:$W$361, MATCH('O5 Details by Class &amp; Accounts'!CJ$18, 'E2 Allocators'!$B$15:$W$15, 0),FALSE)*$E116)</f>
        <v>0</v>
      </c>
      <c r="CK116" s="1411">
        <f>IF(ISERROR(VLOOKUP(VLOOKUP($A116, 'E4 TB Allocation Details'!$A$18:$L$205, MATCH("A &amp; G ID", 'E4 TB Allocation Details'!$A$18:$L$18, 0),FALSE), 'E2 Allocators'!$B$15:$W$361, MATCH('O5 Details by Class &amp; Accounts'!CK$18, 'E2 Allocators'!$B$15:$W$15, 0),FALSE)*$E116), 0, VLOOKUP(VLOOKUP($A116, 'E4 TB Allocation Details'!$A$18:$L$205, MATCH("A &amp; G ID", 'E4 TB Allocation Details'!$A$18:$L$18, 0),FALSE), 'E2 Allocators'!$B$15:$W$361, MATCH('O5 Details by Class &amp; Accounts'!CK$18, 'E2 Allocators'!$B$15:$W$15, 0),FALSE)*$E116)</f>
        <v>0</v>
      </c>
      <c r="CL116" s="1411">
        <f>IF(ISERROR(VLOOKUP(VLOOKUP($A116, 'E4 TB Allocation Details'!$A$18:$L$205, MATCH("A &amp; G ID", 'E4 TB Allocation Details'!$A$18:$L$18, 0),FALSE), 'E2 Allocators'!$B$15:$W$361, MATCH('O5 Details by Class &amp; Accounts'!CL$18, 'E2 Allocators'!$B$15:$W$15, 0),FALSE)*$E116), 0, VLOOKUP(VLOOKUP($A116, 'E4 TB Allocation Details'!$A$18:$L$205, MATCH("A &amp; G ID", 'E4 TB Allocation Details'!$A$18:$L$18, 0),FALSE), 'E2 Allocators'!$B$15:$W$361, MATCH('O5 Details by Class &amp; Accounts'!CL$18, 'E2 Allocators'!$B$15:$W$15, 0),FALSE)*$E116)</f>
        <v>0</v>
      </c>
      <c r="CM116" s="1411">
        <f>IF(ISERROR(VLOOKUP(VLOOKUP($A116, 'E4 TB Allocation Details'!$A$18:$L$205, MATCH("A &amp; G ID", 'E4 TB Allocation Details'!$A$18:$L$18, 0),FALSE), 'E2 Allocators'!$B$15:$W$361, MATCH('O5 Details by Class &amp; Accounts'!CM$18, 'E2 Allocators'!$B$15:$W$15, 0),FALSE)*$E116), 0, VLOOKUP(VLOOKUP($A116, 'E4 TB Allocation Details'!$A$18:$L$205, MATCH("A &amp; G ID", 'E4 TB Allocation Details'!$A$18:$L$18, 0),FALSE), 'E2 Allocators'!$B$15:$W$361, MATCH('O5 Details by Class &amp; Accounts'!CM$18, 'E2 Allocators'!$B$15:$W$15, 0),FALSE)*$E116)</f>
        <v>0</v>
      </c>
      <c r="CN116" s="1411">
        <f t="shared" si="29"/>
        <v>1459000</v>
      </c>
      <c r="CO116" s="1791">
        <f t="shared" si="30"/>
        <v>0</v>
      </c>
      <c r="CQ116" s="2086" t="s">
        <v>494</v>
      </c>
    </row>
    <row r="117" spans="1:95" s="80" customFormat="1" ht="12.75">
      <c r="A117" s="1086">
        <v>4710</v>
      </c>
      <c r="B117" s="1086" t="s">
        <v>722</v>
      </c>
      <c r="C117" s="1788">
        <f>IF(ISERROR(VLOOKUP($A117,'I3 TB Data'!$A$23:$H$458,MATCH('O5 Details by Class &amp; Accounts'!$C$18, 'I3 TB Data'!$A$23:$H$23,0),0)), 0, VLOOKUP($A117,'I3 TB Data'!$A$23:$H$458,MATCH('O5 Details by Class &amp; Accounts'!$C$18,'I3 TB Data'!$A$23:$H$23,0),0))</f>
        <v>185000</v>
      </c>
      <c r="D117" s="1789"/>
      <c r="E117" s="1788">
        <f t="shared" si="24"/>
        <v>185000</v>
      </c>
      <c r="F117" s="1790">
        <f>IF(ISERROR(VLOOKUP($A117, 'E1 Categorization'!A36:E125, MATCH("Customer Component", 'E1 Categorization'!$A$33:$E$33,0), 0)), 0, IF(VLOOKUP($A117, 'E1 Categorization'!A36:E125, MATCH("Customer Component", 'E1 Categorization'!$A$33:$E$33,0), 0)=0, 'O5 Details by Class &amp; Accounts'!$E117, IF(AND(VLOOKUP($A117, 'E1 Categorization'!A36:E125, MATCH("Customer Component", 'E1 Categorization'!$A$33:$E$33,0), 0) &gt;0, VLOOKUP($A117, 'E1 Categorization'!A36:E125, MATCH("Customer Component", 'E1 Categorization'!$A$33:$E$33,0), 0)&lt;1), 'O5 Details by Class &amp; Accounts'!$E117*(1-VLOOKUP($A117, 'E1 Categorization'!A36:E125, MATCH("Customer Component", 'E1 Categorization'!$A$33:$E$33,0), 0)), 0)))</f>
        <v>0</v>
      </c>
      <c r="G117" s="1790">
        <f>IF(ISERROR(VLOOKUP($A117, 'E1 Categorization'!A36:E125, MATCH("Customer Component", 'E1 Categorization'!$A$33:$E$33,0), 0)),0, IF(VLOOKUP($A117, 'E1 Categorization'!A36:E125, MATCH("Customer Component", 'E1 Categorization'!$A$33:$E$33,0), 0)=0, 0, IF(AND(VLOOKUP($A117, 'E1 Categorization'!A36:E125, MATCH("Customer Component", 'E1 Categorization'!$A$33:$E$33,0), 0) &gt;0, VLOOKUP($A117, 'E1 Categorization'!A36:E125, MATCH("Customer Component", 'E1 Categorization'!$A$33:$E$33,0), 0)&lt;1), 'O5 Details by Class &amp; Accounts'!$E117*(VLOOKUP($A117, 'E1 Categorization'!A36:E125, MATCH("Customer Component", 'E1 Categorization'!$A$33:$E$33,0), 0)), 'O5 Details by Class &amp; Accounts'!$E117)))</f>
        <v>0</v>
      </c>
      <c r="H117" s="1411">
        <f t="shared" si="25"/>
        <v>0</v>
      </c>
      <c r="I117" s="1411">
        <f>IF(ISERROR(VLOOKUP(VLOOKUP($A117, 'E4 TB Allocation Details'!$A$18:$L$205, MATCH("Demand ID", 'E4 TB Allocation Details'!$A$18:$L$18, 0),FALSE), 'E2 Allocators'!$B$15:$W$361, MATCH('O5 Details by Class &amp; Accounts'!I$18, 'E2 Allocators'!$B$15:$W$15, 0),FALSE)*$F117), 0, VLOOKUP(VLOOKUP($A117, 'E4 TB Allocation Details'!$A$18:$L$205, MATCH("Demand ID", 'E4 TB Allocation Details'!$A$18:$L$18, 0),FALSE), 'E2 Allocators'!$B$15:$W$361, MATCH('O5 Details by Class &amp; Accounts'!I$18, 'E2 Allocators'!$B$15:$W$15, 0),FALSE)*$F117)</f>
        <v>0</v>
      </c>
      <c r="J117" s="1411">
        <f>IF(ISERROR(VLOOKUP(VLOOKUP($A117, 'E4 TB Allocation Details'!$A$18:$L$205, MATCH("Demand ID", 'E4 TB Allocation Details'!$A$18:$L$18, 0),FALSE), 'E2 Allocators'!$B$15:$W$361, MATCH('O5 Details by Class &amp; Accounts'!J$18, 'E2 Allocators'!$B$15:$W$15, 0),FALSE)*$F117), 0, VLOOKUP(VLOOKUP($A117, 'E4 TB Allocation Details'!$A$18:$L$205, MATCH("Demand ID", 'E4 TB Allocation Details'!$A$18:$L$18, 0),FALSE), 'E2 Allocators'!$B$15:$W$361, MATCH('O5 Details by Class &amp; Accounts'!J$18, 'E2 Allocators'!$B$15:$W$15, 0),FALSE)*$F117)</f>
        <v>0</v>
      </c>
      <c r="K117" s="1411">
        <f>IF(ISERROR(VLOOKUP(VLOOKUP($A117, 'E4 TB Allocation Details'!$A$18:$L$205, MATCH("Demand ID", 'E4 TB Allocation Details'!$A$18:$L$18, 0),FALSE), 'E2 Allocators'!$B$15:$W$361, MATCH('O5 Details by Class &amp; Accounts'!K$18, 'E2 Allocators'!$B$15:$W$15, 0),FALSE)*$F117), 0, VLOOKUP(VLOOKUP($A117, 'E4 TB Allocation Details'!$A$18:$L$205, MATCH("Demand ID", 'E4 TB Allocation Details'!$A$18:$L$18, 0),FALSE), 'E2 Allocators'!$B$15:$W$361, MATCH('O5 Details by Class &amp; Accounts'!K$18, 'E2 Allocators'!$B$15:$W$15, 0),FALSE)*$F117)</f>
        <v>0</v>
      </c>
      <c r="L117" s="1411">
        <f>IF(ISERROR(VLOOKUP(VLOOKUP($A117, 'E4 TB Allocation Details'!$A$18:$L$205, MATCH("Demand ID", 'E4 TB Allocation Details'!$A$18:$L$18, 0),FALSE), 'E2 Allocators'!$B$15:$W$361, MATCH('O5 Details by Class &amp; Accounts'!L$18, 'E2 Allocators'!$B$15:$W$15, 0),FALSE)*$F117), 0, VLOOKUP(VLOOKUP($A117, 'E4 TB Allocation Details'!$A$18:$L$205, MATCH("Demand ID", 'E4 TB Allocation Details'!$A$18:$L$18, 0),FALSE), 'E2 Allocators'!$B$15:$W$361, MATCH('O5 Details by Class &amp; Accounts'!L$18, 'E2 Allocators'!$B$15:$W$15, 0),FALSE)*$F117)</f>
        <v>0</v>
      </c>
      <c r="M117" s="1411">
        <f>IF(ISERROR(VLOOKUP(VLOOKUP($A117, 'E4 TB Allocation Details'!$A$18:$L$205, MATCH("Demand ID", 'E4 TB Allocation Details'!$A$18:$L$18, 0),FALSE), 'E2 Allocators'!$B$15:$W$361, MATCH('O5 Details by Class &amp; Accounts'!M$18, 'E2 Allocators'!$B$15:$W$15, 0),FALSE)*$F117), 0, VLOOKUP(VLOOKUP($A117, 'E4 TB Allocation Details'!$A$18:$L$205, MATCH("Demand ID", 'E4 TB Allocation Details'!$A$18:$L$18, 0),FALSE), 'E2 Allocators'!$B$15:$W$361, MATCH('O5 Details by Class &amp; Accounts'!M$18, 'E2 Allocators'!$B$15:$W$15, 0),FALSE)*$F117)</f>
        <v>0</v>
      </c>
      <c r="N117" s="1411">
        <f>IF(ISERROR(VLOOKUP(VLOOKUP($A117, 'E4 TB Allocation Details'!$A$18:$L$205, MATCH("Demand ID", 'E4 TB Allocation Details'!$A$18:$L$18, 0),FALSE), 'E2 Allocators'!$B$15:$W$361, MATCH('O5 Details by Class &amp; Accounts'!N$18, 'E2 Allocators'!$B$15:$W$15, 0),FALSE)*$F117), 0, VLOOKUP(VLOOKUP($A117, 'E4 TB Allocation Details'!$A$18:$L$205, MATCH("Demand ID", 'E4 TB Allocation Details'!$A$18:$L$18, 0),FALSE), 'E2 Allocators'!$B$15:$W$361, MATCH('O5 Details by Class &amp; Accounts'!N$18, 'E2 Allocators'!$B$15:$W$15, 0),FALSE)*$F117)</f>
        <v>0</v>
      </c>
      <c r="O117" s="1411">
        <f>IF(ISERROR(VLOOKUP(VLOOKUP($A117, 'E4 TB Allocation Details'!$A$18:$L$205, MATCH("Demand ID", 'E4 TB Allocation Details'!$A$18:$L$18, 0),FALSE), 'E2 Allocators'!$B$15:$W$361, MATCH('O5 Details by Class &amp; Accounts'!O$18, 'E2 Allocators'!$B$15:$W$15, 0),FALSE)*$F117), 0, VLOOKUP(VLOOKUP($A117, 'E4 TB Allocation Details'!$A$18:$L$205, MATCH("Demand ID", 'E4 TB Allocation Details'!$A$18:$L$18, 0),FALSE), 'E2 Allocators'!$B$15:$W$361, MATCH('O5 Details by Class &amp; Accounts'!O$18, 'E2 Allocators'!$B$15:$W$15, 0),FALSE)*$F117)</f>
        <v>0</v>
      </c>
      <c r="P117" s="1411">
        <f>IF(ISERROR(VLOOKUP(VLOOKUP($A117, 'E4 TB Allocation Details'!$A$18:$L$205, MATCH("Demand ID", 'E4 TB Allocation Details'!$A$18:$L$18, 0),FALSE), 'E2 Allocators'!$B$15:$W$361, MATCH('O5 Details by Class &amp; Accounts'!P$18, 'E2 Allocators'!$B$15:$W$15, 0),FALSE)*$F117), 0, VLOOKUP(VLOOKUP($A117, 'E4 TB Allocation Details'!$A$18:$L$205, MATCH("Demand ID", 'E4 TB Allocation Details'!$A$18:$L$18, 0),FALSE), 'E2 Allocators'!$B$15:$W$361, MATCH('O5 Details by Class &amp; Accounts'!P$18, 'E2 Allocators'!$B$15:$W$15, 0),FALSE)*$F117)</f>
        <v>0</v>
      </c>
      <c r="Q117" s="1411">
        <f>IF(ISERROR(VLOOKUP(VLOOKUP($A117, 'E4 TB Allocation Details'!$A$18:$L$205, MATCH("Demand ID", 'E4 TB Allocation Details'!$A$18:$L$18, 0),FALSE), 'E2 Allocators'!$B$15:$W$361, MATCH('O5 Details by Class &amp; Accounts'!Q$18, 'E2 Allocators'!$B$15:$W$15, 0),FALSE)*$F117), 0, VLOOKUP(VLOOKUP($A117, 'E4 TB Allocation Details'!$A$18:$L$205, MATCH("Demand ID", 'E4 TB Allocation Details'!$A$18:$L$18, 0),FALSE), 'E2 Allocators'!$B$15:$W$361, MATCH('O5 Details by Class &amp; Accounts'!Q$18, 'E2 Allocators'!$B$15:$W$15, 0),FALSE)*$F117)</f>
        <v>0</v>
      </c>
      <c r="R117" s="1411">
        <f>IF(ISERROR(VLOOKUP(VLOOKUP($A117, 'E4 TB Allocation Details'!$A$18:$L$205, MATCH("Demand ID", 'E4 TB Allocation Details'!$A$18:$L$18, 0),FALSE), 'E2 Allocators'!$B$15:$W$361, MATCH('O5 Details by Class &amp; Accounts'!R$18, 'E2 Allocators'!$B$15:$W$15, 0),FALSE)*$F117), 0, VLOOKUP(VLOOKUP($A117, 'E4 TB Allocation Details'!$A$18:$L$205, MATCH("Demand ID", 'E4 TB Allocation Details'!$A$18:$L$18, 0),FALSE), 'E2 Allocators'!$B$15:$W$361, MATCH('O5 Details by Class &amp; Accounts'!R$18, 'E2 Allocators'!$B$15:$W$15, 0),FALSE)*$F117)</f>
        <v>0</v>
      </c>
      <c r="S117" s="1411">
        <f>IF(ISERROR(VLOOKUP(VLOOKUP($A117, 'E4 TB Allocation Details'!$A$18:$L$205, MATCH("Demand ID", 'E4 TB Allocation Details'!$A$18:$L$18, 0),FALSE), 'E2 Allocators'!$B$15:$W$361, MATCH('O5 Details by Class &amp; Accounts'!S$18, 'E2 Allocators'!$B$15:$W$15, 0),FALSE)*$F117), 0, VLOOKUP(VLOOKUP($A117, 'E4 TB Allocation Details'!$A$18:$L$205, MATCH("Demand ID", 'E4 TB Allocation Details'!$A$18:$L$18, 0),FALSE), 'E2 Allocators'!$B$15:$W$361, MATCH('O5 Details by Class &amp; Accounts'!S$18, 'E2 Allocators'!$B$15:$W$15, 0),FALSE)*$F117)</f>
        <v>0</v>
      </c>
      <c r="T117" s="1411">
        <f>IF(ISERROR(VLOOKUP(VLOOKUP($A117, 'E4 TB Allocation Details'!$A$18:$L$205, MATCH("Demand ID", 'E4 TB Allocation Details'!$A$18:$L$18, 0),FALSE), 'E2 Allocators'!$B$15:$W$361, MATCH('O5 Details by Class &amp; Accounts'!T$18, 'E2 Allocators'!$B$15:$W$15, 0),FALSE)*$F117), 0, VLOOKUP(VLOOKUP($A117, 'E4 TB Allocation Details'!$A$18:$L$205, MATCH("Demand ID", 'E4 TB Allocation Details'!$A$18:$L$18, 0),FALSE), 'E2 Allocators'!$B$15:$W$361, MATCH('O5 Details by Class &amp; Accounts'!T$18, 'E2 Allocators'!$B$15:$W$15, 0),FALSE)*$F117)</f>
        <v>0</v>
      </c>
      <c r="U117" s="1411">
        <f>IF(ISERROR(VLOOKUP(VLOOKUP($A117, 'E4 TB Allocation Details'!$A$18:$L$205, MATCH("Demand ID", 'E4 TB Allocation Details'!$A$18:$L$18, 0),FALSE), 'E2 Allocators'!$B$15:$W$361, MATCH('O5 Details by Class &amp; Accounts'!U$18, 'E2 Allocators'!$B$15:$W$15, 0),FALSE)*$F117), 0, VLOOKUP(VLOOKUP($A117, 'E4 TB Allocation Details'!$A$18:$L$205, MATCH("Demand ID", 'E4 TB Allocation Details'!$A$18:$L$18, 0),FALSE), 'E2 Allocators'!$B$15:$W$361, MATCH('O5 Details by Class &amp; Accounts'!U$18, 'E2 Allocators'!$B$15:$W$15, 0),FALSE)*$F117)</f>
        <v>0</v>
      </c>
      <c r="V117" s="1411">
        <f>IF(ISERROR(VLOOKUP(VLOOKUP($A117, 'E4 TB Allocation Details'!$A$18:$L$205, MATCH("Demand ID", 'E4 TB Allocation Details'!$A$18:$L$18, 0),FALSE), 'E2 Allocators'!$B$15:$W$361, MATCH('O5 Details by Class &amp; Accounts'!V$18, 'E2 Allocators'!$B$15:$W$15, 0),FALSE)*$F117), 0, VLOOKUP(VLOOKUP($A117, 'E4 TB Allocation Details'!$A$18:$L$205, MATCH("Demand ID", 'E4 TB Allocation Details'!$A$18:$L$18, 0),FALSE), 'E2 Allocators'!$B$15:$W$361, MATCH('O5 Details by Class &amp; Accounts'!V$18, 'E2 Allocators'!$B$15:$W$15, 0),FALSE)*$F117)</f>
        <v>0</v>
      </c>
      <c r="W117" s="1411">
        <f>IF(ISERROR(VLOOKUP(VLOOKUP($A117, 'E4 TB Allocation Details'!$A$18:$L$205, MATCH("Demand ID", 'E4 TB Allocation Details'!$A$18:$L$18, 0),FALSE), 'E2 Allocators'!$B$15:$W$361, MATCH('O5 Details by Class &amp; Accounts'!W$18, 'E2 Allocators'!$B$15:$W$15, 0),FALSE)*$F117), 0, VLOOKUP(VLOOKUP($A117, 'E4 TB Allocation Details'!$A$18:$L$205, MATCH("Demand ID", 'E4 TB Allocation Details'!$A$18:$L$18, 0),FALSE), 'E2 Allocators'!$B$15:$W$361, MATCH('O5 Details by Class &amp; Accounts'!W$18, 'E2 Allocators'!$B$15:$W$15, 0),FALSE)*$F117)</f>
        <v>0</v>
      </c>
      <c r="X117" s="1411">
        <f>IF(ISERROR(VLOOKUP(VLOOKUP($A117, 'E4 TB Allocation Details'!$A$18:$L$205, MATCH("Demand ID", 'E4 TB Allocation Details'!$A$18:$L$18, 0),FALSE), 'E2 Allocators'!$B$15:$W$361, MATCH('O5 Details by Class &amp; Accounts'!X$18, 'E2 Allocators'!$B$15:$W$15, 0),FALSE)*$F117), 0, VLOOKUP(VLOOKUP($A117, 'E4 TB Allocation Details'!$A$18:$L$205, MATCH("Demand ID", 'E4 TB Allocation Details'!$A$18:$L$18, 0),FALSE), 'E2 Allocators'!$B$15:$W$361, MATCH('O5 Details by Class &amp; Accounts'!X$18, 'E2 Allocators'!$B$15:$W$15, 0),FALSE)*$F117)</f>
        <v>0</v>
      </c>
      <c r="Y117" s="1411">
        <f>IF(ISERROR(VLOOKUP(VLOOKUP($A117, 'E4 TB Allocation Details'!$A$18:$L$205, MATCH("Demand ID", 'E4 TB Allocation Details'!$A$18:$L$18, 0),FALSE), 'E2 Allocators'!$B$15:$W$361, MATCH('O5 Details by Class &amp; Accounts'!Y$18, 'E2 Allocators'!$B$15:$W$15, 0),FALSE)*$F117), 0, VLOOKUP(VLOOKUP($A117, 'E4 TB Allocation Details'!$A$18:$L$205, MATCH("Demand ID", 'E4 TB Allocation Details'!$A$18:$L$18, 0),FALSE), 'E2 Allocators'!$B$15:$W$361, MATCH('O5 Details by Class &amp; Accounts'!Y$18, 'E2 Allocators'!$B$15:$W$15, 0),FALSE)*$F117)</f>
        <v>0</v>
      </c>
      <c r="Z117" s="1411">
        <f>IF(ISERROR(VLOOKUP(VLOOKUP($A117, 'E4 TB Allocation Details'!$A$18:$L$205, MATCH("Demand ID", 'E4 TB Allocation Details'!$A$18:$L$18, 0),FALSE), 'E2 Allocators'!$B$15:$W$361, MATCH('O5 Details by Class &amp; Accounts'!Z$18, 'E2 Allocators'!$B$15:$W$15, 0),FALSE)*$F117), 0, VLOOKUP(VLOOKUP($A117, 'E4 TB Allocation Details'!$A$18:$L$205, MATCH("Demand ID", 'E4 TB Allocation Details'!$A$18:$L$18, 0),FALSE), 'E2 Allocators'!$B$15:$W$361, MATCH('O5 Details by Class &amp; Accounts'!Z$18, 'E2 Allocators'!$B$15:$W$15, 0),FALSE)*$F117)</f>
        <v>0</v>
      </c>
      <c r="AA117" s="1411">
        <f>IF(ISERROR(VLOOKUP(VLOOKUP($A117, 'E4 TB Allocation Details'!$A$18:$L$205, MATCH("Demand ID", 'E4 TB Allocation Details'!$A$18:$L$18, 0),FALSE), 'E2 Allocators'!$B$15:$W$361, MATCH('O5 Details by Class &amp; Accounts'!AA$18, 'E2 Allocators'!$B$15:$W$15, 0),FALSE)*$F117), 0, VLOOKUP(VLOOKUP($A117, 'E4 TB Allocation Details'!$A$18:$L$205, MATCH("Demand ID", 'E4 TB Allocation Details'!$A$18:$L$18, 0),FALSE), 'E2 Allocators'!$B$15:$W$361, MATCH('O5 Details by Class &amp; Accounts'!AA$18, 'E2 Allocators'!$B$15:$W$15, 0),FALSE)*$F117)</f>
        <v>0</v>
      </c>
      <c r="AB117" s="1411">
        <f>IF(ISERROR(VLOOKUP(VLOOKUP($A117, 'E4 TB Allocation Details'!$A$18:$L$205, MATCH("Demand ID", 'E4 TB Allocation Details'!$A$18:$L$18, 0),FALSE), 'E2 Allocators'!$B$15:$W$361, MATCH('O5 Details by Class &amp; Accounts'!AB$18, 'E2 Allocators'!$B$15:$W$15, 0),FALSE)*$F117), 0, VLOOKUP(VLOOKUP($A117, 'E4 TB Allocation Details'!$A$18:$L$205, MATCH("Demand ID", 'E4 TB Allocation Details'!$A$18:$L$18, 0),FALSE), 'E2 Allocators'!$B$15:$W$361, MATCH('O5 Details by Class &amp; Accounts'!AB$18, 'E2 Allocators'!$B$15:$W$15, 0),FALSE)*$F117)</f>
        <v>0</v>
      </c>
      <c r="AC117" s="1411">
        <f t="shared" si="26"/>
        <v>0</v>
      </c>
      <c r="AD117" s="1411">
        <f>IF(ISERROR(VLOOKUP(VLOOKUP($A117, 'E4 TB Allocation Details'!$A$18:$L$205, MATCH("Customer ID", 'E4 TB Allocation Details'!$A$18:$L$18, 0),FALSE), 'E2 Allocators'!$B$15:$W$361, MATCH('O5 Details by Class &amp; Accounts'!AD$18, 'E2 Allocators'!$B$15:$W$15, 0),FALSE)*$G117), 0, VLOOKUP(VLOOKUP($A117, 'E4 TB Allocation Details'!$A$18:$L$205, MATCH("Customer ID", 'E4 TB Allocation Details'!$A$18:$L$18, 0),FALSE), 'E2 Allocators'!$B$15:$W$361, MATCH('O5 Details by Class &amp; Accounts'!AD$18, 'E2 Allocators'!$B$15:$W$15, 0),FALSE)*$G117)</f>
        <v>0</v>
      </c>
      <c r="AE117" s="1411">
        <f>IF(ISERROR(VLOOKUP(VLOOKUP($A117, 'E4 TB Allocation Details'!$A$18:$L$205, MATCH("Customer ID", 'E4 TB Allocation Details'!$A$18:$L$18, 0),FALSE), 'E2 Allocators'!$B$15:$W$361, MATCH('O5 Details by Class &amp; Accounts'!AE$18, 'E2 Allocators'!$B$15:$W$15, 0),FALSE)*$G117), 0, VLOOKUP(VLOOKUP($A117, 'E4 TB Allocation Details'!$A$18:$L$205, MATCH("Customer ID", 'E4 TB Allocation Details'!$A$18:$L$18, 0),FALSE), 'E2 Allocators'!$B$15:$W$361, MATCH('O5 Details by Class &amp; Accounts'!AE$18, 'E2 Allocators'!$B$15:$W$15, 0),FALSE)*$G117)</f>
        <v>0</v>
      </c>
      <c r="AF117" s="1411">
        <f>IF(ISERROR(VLOOKUP(VLOOKUP($A117, 'E4 TB Allocation Details'!$A$18:$L$205, MATCH("Customer ID", 'E4 TB Allocation Details'!$A$18:$L$18, 0),FALSE), 'E2 Allocators'!$B$15:$W$361, MATCH('O5 Details by Class &amp; Accounts'!AF$18, 'E2 Allocators'!$B$15:$W$15, 0),FALSE)*$G117), 0, VLOOKUP(VLOOKUP($A117, 'E4 TB Allocation Details'!$A$18:$L$205, MATCH("Customer ID", 'E4 TB Allocation Details'!$A$18:$L$18, 0),FALSE), 'E2 Allocators'!$B$15:$W$361, MATCH('O5 Details by Class &amp; Accounts'!AF$18, 'E2 Allocators'!$B$15:$W$15, 0),FALSE)*$G117)</f>
        <v>0</v>
      </c>
      <c r="AG117" s="1411">
        <f>IF(ISERROR(VLOOKUP(VLOOKUP($A117, 'E4 TB Allocation Details'!$A$18:$L$205, MATCH("Customer ID", 'E4 TB Allocation Details'!$A$18:$L$18, 0),FALSE), 'E2 Allocators'!$B$15:$W$361, MATCH('O5 Details by Class &amp; Accounts'!AG$18, 'E2 Allocators'!$B$15:$W$15, 0),FALSE)*$G117), 0, VLOOKUP(VLOOKUP($A117, 'E4 TB Allocation Details'!$A$18:$L$205, MATCH("Customer ID", 'E4 TB Allocation Details'!$A$18:$L$18, 0),FALSE), 'E2 Allocators'!$B$15:$W$361, MATCH('O5 Details by Class &amp; Accounts'!AG$18, 'E2 Allocators'!$B$15:$W$15, 0),FALSE)*$G117)</f>
        <v>0</v>
      </c>
      <c r="AH117" s="1411">
        <f>IF(ISERROR(VLOOKUP(VLOOKUP($A117, 'E4 TB Allocation Details'!$A$18:$L$205, MATCH("Customer ID", 'E4 TB Allocation Details'!$A$18:$L$18, 0),FALSE), 'E2 Allocators'!$B$15:$W$361, MATCH('O5 Details by Class &amp; Accounts'!AH$18, 'E2 Allocators'!$B$15:$W$15, 0),FALSE)*$G117), 0, VLOOKUP(VLOOKUP($A117, 'E4 TB Allocation Details'!$A$18:$L$205, MATCH("Customer ID", 'E4 TB Allocation Details'!$A$18:$L$18, 0),FALSE), 'E2 Allocators'!$B$15:$W$361, MATCH('O5 Details by Class &amp; Accounts'!AH$18, 'E2 Allocators'!$B$15:$W$15, 0),FALSE)*$G117)</f>
        <v>0</v>
      </c>
      <c r="AI117" s="1411">
        <f>IF(ISERROR(VLOOKUP(VLOOKUP($A117, 'E4 TB Allocation Details'!$A$18:$L$205, MATCH("Customer ID", 'E4 TB Allocation Details'!$A$18:$L$18, 0),FALSE), 'E2 Allocators'!$B$15:$W$361, MATCH('O5 Details by Class &amp; Accounts'!AI$18, 'E2 Allocators'!$B$15:$W$15, 0),FALSE)*$G117), 0, VLOOKUP(VLOOKUP($A117, 'E4 TB Allocation Details'!$A$18:$L$205, MATCH("Customer ID", 'E4 TB Allocation Details'!$A$18:$L$18, 0),FALSE), 'E2 Allocators'!$B$15:$W$361, MATCH('O5 Details by Class &amp; Accounts'!AI$18, 'E2 Allocators'!$B$15:$W$15, 0),FALSE)*$G117)</f>
        <v>0</v>
      </c>
      <c r="AJ117" s="1411">
        <f>IF(ISERROR(VLOOKUP(VLOOKUP($A117, 'E4 TB Allocation Details'!$A$18:$L$205, MATCH("Customer ID", 'E4 TB Allocation Details'!$A$18:$L$18, 0),FALSE), 'E2 Allocators'!$B$15:$W$361, MATCH('O5 Details by Class &amp; Accounts'!AJ$18, 'E2 Allocators'!$B$15:$W$15, 0),FALSE)*$G117), 0, VLOOKUP(VLOOKUP($A117, 'E4 TB Allocation Details'!$A$18:$L$205, MATCH("Customer ID", 'E4 TB Allocation Details'!$A$18:$L$18, 0),FALSE), 'E2 Allocators'!$B$15:$W$361, MATCH('O5 Details by Class &amp; Accounts'!AJ$18, 'E2 Allocators'!$B$15:$W$15, 0),FALSE)*$G117)</f>
        <v>0</v>
      </c>
      <c r="AK117" s="1411">
        <f>IF(ISERROR(VLOOKUP(VLOOKUP($A117, 'E4 TB Allocation Details'!$A$18:$L$205, MATCH("Customer ID", 'E4 TB Allocation Details'!$A$18:$L$18, 0),FALSE), 'E2 Allocators'!$B$15:$W$361, MATCH('O5 Details by Class &amp; Accounts'!AK$18, 'E2 Allocators'!$B$15:$W$15, 0),FALSE)*$G117), 0, VLOOKUP(VLOOKUP($A117, 'E4 TB Allocation Details'!$A$18:$L$205, MATCH("Customer ID", 'E4 TB Allocation Details'!$A$18:$L$18, 0),FALSE), 'E2 Allocators'!$B$15:$W$361, MATCH('O5 Details by Class &amp; Accounts'!AK$18, 'E2 Allocators'!$B$15:$W$15, 0),FALSE)*$G117)</f>
        <v>0</v>
      </c>
      <c r="AL117" s="1411">
        <f>IF(ISERROR(VLOOKUP(VLOOKUP($A117, 'E4 TB Allocation Details'!$A$18:$L$205, MATCH("Customer ID", 'E4 TB Allocation Details'!$A$18:$L$18, 0),FALSE), 'E2 Allocators'!$B$15:$W$361, MATCH('O5 Details by Class &amp; Accounts'!AL$18, 'E2 Allocators'!$B$15:$W$15, 0),FALSE)*$G117), 0, VLOOKUP(VLOOKUP($A117, 'E4 TB Allocation Details'!$A$18:$L$205, MATCH("Customer ID", 'E4 TB Allocation Details'!$A$18:$L$18, 0),FALSE), 'E2 Allocators'!$B$15:$W$361, MATCH('O5 Details by Class &amp; Accounts'!AL$18, 'E2 Allocators'!$B$15:$W$15, 0),FALSE)*$G117)</f>
        <v>0</v>
      </c>
      <c r="AM117" s="1411">
        <f>IF(ISERROR(VLOOKUP(VLOOKUP($A117, 'E4 TB Allocation Details'!$A$18:$L$205, MATCH("Customer ID", 'E4 TB Allocation Details'!$A$18:$L$18, 0),FALSE), 'E2 Allocators'!$B$15:$W$361, MATCH('O5 Details by Class &amp; Accounts'!AM$18, 'E2 Allocators'!$B$15:$W$15, 0),FALSE)*$G117), 0, VLOOKUP(VLOOKUP($A117, 'E4 TB Allocation Details'!$A$18:$L$205, MATCH("Customer ID", 'E4 TB Allocation Details'!$A$18:$L$18, 0),FALSE), 'E2 Allocators'!$B$15:$W$361, MATCH('O5 Details by Class &amp; Accounts'!AM$18, 'E2 Allocators'!$B$15:$W$15, 0),FALSE)*$G117)</f>
        <v>0</v>
      </c>
      <c r="AN117" s="1411">
        <f>IF(ISERROR(VLOOKUP(VLOOKUP($A117, 'E4 TB Allocation Details'!$A$18:$L$205, MATCH("Customer ID", 'E4 TB Allocation Details'!$A$18:$L$18, 0),FALSE), 'E2 Allocators'!$B$15:$W$361, MATCH('O5 Details by Class &amp; Accounts'!AN$18, 'E2 Allocators'!$B$15:$W$15, 0),FALSE)*$G117), 0, VLOOKUP(VLOOKUP($A117, 'E4 TB Allocation Details'!$A$18:$L$205, MATCH("Customer ID", 'E4 TB Allocation Details'!$A$18:$L$18, 0),FALSE), 'E2 Allocators'!$B$15:$W$361, MATCH('O5 Details by Class &amp; Accounts'!AN$18, 'E2 Allocators'!$B$15:$W$15, 0),FALSE)*$G117)</f>
        <v>0</v>
      </c>
      <c r="AO117" s="1411">
        <f>IF(ISERROR(VLOOKUP(VLOOKUP($A117, 'E4 TB Allocation Details'!$A$18:$L$205, MATCH("Customer ID", 'E4 TB Allocation Details'!$A$18:$L$18, 0),FALSE), 'E2 Allocators'!$B$15:$W$361, MATCH('O5 Details by Class &amp; Accounts'!AO$18, 'E2 Allocators'!$B$15:$W$15, 0),FALSE)*$G117), 0, VLOOKUP(VLOOKUP($A117, 'E4 TB Allocation Details'!$A$18:$L$205, MATCH("Customer ID", 'E4 TB Allocation Details'!$A$18:$L$18, 0),FALSE), 'E2 Allocators'!$B$15:$W$361, MATCH('O5 Details by Class &amp; Accounts'!AO$18, 'E2 Allocators'!$B$15:$W$15, 0),FALSE)*$G117)</f>
        <v>0</v>
      </c>
      <c r="AP117" s="1411">
        <f>IF(ISERROR(VLOOKUP(VLOOKUP($A117, 'E4 TB Allocation Details'!$A$18:$L$205, MATCH("Customer ID", 'E4 TB Allocation Details'!$A$18:$L$18, 0),FALSE), 'E2 Allocators'!$B$15:$W$361, MATCH('O5 Details by Class &amp; Accounts'!AP$18, 'E2 Allocators'!$B$15:$W$15, 0),FALSE)*$G117), 0, VLOOKUP(VLOOKUP($A117, 'E4 TB Allocation Details'!$A$18:$L$205, MATCH("Customer ID", 'E4 TB Allocation Details'!$A$18:$L$18, 0),FALSE), 'E2 Allocators'!$B$15:$W$361, MATCH('O5 Details by Class &amp; Accounts'!AP$18, 'E2 Allocators'!$B$15:$W$15, 0),FALSE)*$G117)</f>
        <v>0</v>
      </c>
      <c r="AQ117" s="1411">
        <f>IF(ISERROR(VLOOKUP(VLOOKUP($A117, 'E4 TB Allocation Details'!$A$18:$L$205, MATCH("Customer ID", 'E4 TB Allocation Details'!$A$18:$L$18, 0),FALSE), 'E2 Allocators'!$B$15:$W$361, MATCH('O5 Details by Class &amp; Accounts'!AQ$18, 'E2 Allocators'!$B$15:$W$15, 0),FALSE)*$G117), 0, VLOOKUP(VLOOKUP($A117, 'E4 TB Allocation Details'!$A$18:$L$205, MATCH("Customer ID", 'E4 TB Allocation Details'!$A$18:$L$18, 0),FALSE), 'E2 Allocators'!$B$15:$W$361, MATCH('O5 Details by Class &amp; Accounts'!AQ$18, 'E2 Allocators'!$B$15:$W$15, 0),FALSE)*$G117)</f>
        <v>0</v>
      </c>
      <c r="AR117" s="1411">
        <f>IF(ISERROR(VLOOKUP(VLOOKUP($A117, 'E4 TB Allocation Details'!$A$18:$L$205, MATCH("Customer ID", 'E4 TB Allocation Details'!$A$18:$L$18, 0),FALSE), 'E2 Allocators'!$B$15:$W$361, MATCH('O5 Details by Class &amp; Accounts'!AR$18, 'E2 Allocators'!$B$15:$W$15, 0),FALSE)*$G117), 0, VLOOKUP(VLOOKUP($A117, 'E4 TB Allocation Details'!$A$18:$L$205, MATCH("Customer ID", 'E4 TB Allocation Details'!$A$18:$L$18, 0),FALSE), 'E2 Allocators'!$B$15:$W$361, MATCH('O5 Details by Class &amp; Accounts'!AR$18, 'E2 Allocators'!$B$15:$W$15, 0),FALSE)*$G117)</f>
        <v>0</v>
      </c>
      <c r="AS117" s="1411">
        <f>IF(ISERROR(VLOOKUP(VLOOKUP($A117, 'E4 TB Allocation Details'!$A$18:$L$205, MATCH("Customer ID", 'E4 TB Allocation Details'!$A$18:$L$18, 0),FALSE), 'E2 Allocators'!$B$15:$W$361, MATCH('O5 Details by Class &amp; Accounts'!AS$18, 'E2 Allocators'!$B$15:$W$15, 0),FALSE)*$G117), 0, VLOOKUP(VLOOKUP($A117, 'E4 TB Allocation Details'!$A$18:$L$205, MATCH("Customer ID", 'E4 TB Allocation Details'!$A$18:$L$18, 0),FALSE), 'E2 Allocators'!$B$15:$W$361, MATCH('O5 Details by Class &amp; Accounts'!AS$18, 'E2 Allocators'!$B$15:$W$15, 0),FALSE)*$G117)</f>
        <v>0</v>
      </c>
      <c r="AT117" s="1411">
        <f>IF(ISERROR(VLOOKUP(VLOOKUP($A117, 'E4 TB Allocation Details'!$A$18:$L$205, MATCH("Customer ID", 'E4 TB Allocation Details'!$A$18:$L$18, 0),FALSE), 'E2 Allocators'!$B$15:$W$361, MATCH('O5 Details by Class &amp; Accounts'!AT$18, 'E2 Allocators'!$B$15:$W$15, 0),FALSE)*$G117), 0, VLOOKUP(VLOOKUP($A117, 'E4 TB Allocation Details'!$A$18:$L$205, MATCH("Customer ID", 'E4 TB Allocation Details'!$A$18:$L$18, 0),FALSE), 'E2 Allocators'!$B$15:$W$361, MATCH('O5 Details by Class &amp; Accounts'!AT$18, 'E2 Allocators'!$B$15:$W$15, 0),FALSE)*$G117)</f>
        <v>0</v>
      </c>
      <c r="AU117" s="1411">
        <f>IF(ISERROR(VLOOKUP(VLOOKUP($A117, 'E4 TB Allocation Details'!$A$18:$L$205, MATCH("Customer ID", 'E4 TB Allocation Details'!$A$18:$L$18, 0),FALSE), 'E2 Allocators'!$B$15:$W$361, MATCH('O5 Details by Class &amp; Accounts'!AU$18, 'E2 Allocators'!$B$15:$W$15, 0),FALSE)*$G117), 0, VLOOKUP(VLOOKUP($A117, 'E4 TB Allocation Details'!$A$18:$L$205, MATCH("Customer ID", 'E4 TB Allocation Details'!$A$18:$L$18, 0),FALSE), 'E2 Allocators'!$B$15:$W$361, MATCH('O5 Details by Class &amp; Accounts'!AU$18, 'E2 Allocators'!$B$15:$W$15, 0),FALSE)*$G117)</f>
        <v>0</v>
      </c>
      <c r="AV117" s="1411">
        <f>IF(ISERROR(VLOOKUP(VLOOKUP($A117, 'E4 TB Allocation Details'!$A$18:$L$205, MATCH("Customer ID", 'E4 TB Allocation Details'!$A$18:$L$18, 0),FALSE), 'E2 Allocators'!$B$15:$W$361, MATCH('O5 Details by Class &amp; Accounts'!AV$18, 'E2 Allocators'!$B$15:$W$15, 0),FALSE)*$G117), 0, VLOOKUP(VLOOKUP($A117, 'E4 TB Allocation Details'!$A$18:$L$205, MATCH("Customer ID", 'E4 TB Allocation Details'!$A$18:$L$18, 0),FALSE), 'E2 Allocators'!$B$15:$W$361, MATCH('O5 Details by Class &amp; Accounts'!AV$18, 'E2 Allocators'!$B$15:$W$15, 0),FALSE)*$G117)</f>
        <v>0</v>
      </c>
      <c r="AW117" s="1411">
        <f>IF(ISERROR(VLOOKUP(VLOOKUP($A117, 'E4 TB Allocation Details'!$A$18:$L$205, MATCH("Customer ID", 'E4 TB Allocation Details'!$A$18:$L$18, 0),FALSE), 'E2 Allocators'!$B$15:$W$361, MATCH('O5 Details by Class &amp; Accounts'!AW$18, 'E2 Allocators'!$B$15:$W$15, 0),FALSE)*$G117), 0, VLOOKUP(VLOOKUP($A117, 'E4 TB Allocation Details'!$A$18:$L$205, MATCH("Customer ID", 'E4 TB Allocation Details'!$A$18:$L$18, 0),FALSE), 'E2 Allocators'!$B$15:$W$361, MATCH('O5 Details by Class &amp; Accounts'!AW$18, 'E2 Allocators'!$B$15:$W$15, 0),FALSE)*$G117)</f>
        <v>0</v>
      </c>
      <c r="AX117" s="1411">
        <f t="shared" si="27"/>
        <v>0</v>
      </c>
      <c r="AY117" s="1411">
        <f>IF(ISERROR(VLOOKUP(VLOOKUP($A117, 'E4 TB Allocation Details'!$A$18:$L$205, MATCH("Misc ID", 'E4 TB Allocation Details'!$A$18:$L$18, 0),FALSE), 'E2 Allocators'!$B$15:$W$361, MATCH('O5 Details by Class &amp; Accounts'!AY$18, 'E2 Allocators'!$B$15:$W$15, 0),FALSE)*$E117), 0, VLOOKUP(VLOOKUP($A117, 'E4 TB Allocation Details'!$A$18:$L$205, MATCH("Misc ID", 'E4 TB Allocation Details'!$A$18:$L$18, 0),FALSE), 'E2 Allocators'!$B$15:$W$361, MATCH('O5 Details by Class &amp; Accounts'!AY$18, 'E2 Allocators'!$B$15:$W$15, 0),FALSE)*$E117)</f>
        <v>0</v>
      </c>
      <c r="AZ117" s="1411">
        <f>IF(ISERROR(VLOOKUP(VLOOKUP($A117, 'E4 TB Allocation Details'!$A$18:$L$205, MATCH("Misc ID", 'E4 TB Allocation Details'!$A$18:$L$18, 0),FALSE), 'E2 Allocators'!$B$15:$W$361, MATCH('O5 Details by Class &amp; Accounts'!AZ$18, 'E2 Allocators'!$B$15:$W$15, 0),FALSE)*$E117), 0, VLOOKUP(VLOOKUP($A117, 'E4 TB Allocation Details'!$A$18:$L$205, MATCH("Misc ID", 'E4 TB Allocation Details'!$A$18:$L$18, 0),FALSE), 'E2 Allocators'!$B$15:$W$361, MATCH('O5 Details by Class &amp; Accounts'!AZ$18, 'E2 Allocators'!$B$15:$W$15, 0),FALSE)*$E117)</f>
        <v>0</v>
      </c>
      <c r="BA117" s="1411">
        <f>IF(ISERROR(VLOOKUP(VLOOKUP($A117, 'E4 TB Allocation Details'!$A$18:$L$205, MATCH("Misc ID", 'E4 TB Allocation Details'!$A$18:$L$18, 0),FALSE), 'E2 Allocators'!$B$15:$W$361, MATCH('O5 Details by Class &amp; Accounts'!BA$18, 'E2 Allocators'!$B$15:$W$15, 0),FALSE)*$E117), 0, VLOOKUP(VLOOKUP($A117, 'E4 TB Allocation Details'!$A$18:$L$205, MATCH("Misc ID", 'E4 TB Allocation Details'!$A$18:$L$18, 0),FALSE), 'E2 Allocators'!$B$15:$W$361, MATCH('O5 Details by Class &amp; Accounts'!BA$18, 'E2 Allocators'!$B$15:$W$15, 0),FALSE)*$E117)</f>
        <v>0</v>
      </c>
      <c r="BB117" s="1411">
        <f>IF(ISERROR(VLOOKUP(VLOOKUP($A117, 'E4 TB Allocation Details'!$A$18:$L$205, MATCH("Misc ID", 'E4 TB Allocation Details'!$A$18:$L$18, 0),FALSE), 'E2 Allocators'!$B$15:$W$361, MATCH('O5 Details by Class &amp; Accounts'!BB$18, 'E2 Allocators'!$B$15:$W$15, 0),FALSE)*$E117), 0, VLOOKUP(VLOOKUP($A117, 'E4 TB Allocation Details'!$A$18:$L$205, MATCH("Misc ID", 'E4 TB Allocation Details'!$A$18:$L$18, 0),FALSE), 'E2 Allocators'!$B$15:$W$361, MATCH('O5 Details by Class &amp; Accounts'!BB$18, 'E2 Allocators'!$B$15:$W$15, 0),FALSE)*$E117)</f>
        <v>0</v>
      </c>
      <c r="BC117" s="1411">
        <f>IF(ISERROR(VLOOKUP(VLOOKUP($A117, 'E4 TB Allocation Details'!$A$18:$L$205, MATCH("Misc ID", 'E4 TB Allocation Details'!$A$18:$L$18, 0),FALSE), 'E2 Allocators'!$B$15:$W$361, MATCH('O5 Details by Class &amp; Accounts'!BC$18, 'E2 Allocators'!$B$15:$W$15, 0),FALSE)*$E117), 0, VLOOKUP(VLOOKUP($A117, 'E4 TB Allocation Details'!$A$18:$L$205, MATCH("Misc ID", 'E4 TB Allocation Details'!$A$18:$L$18, 0),FALSE), 'E2 Allocators'!$B$15:$W$361, MATCH('O5 Details by Class &amp; Accounts'!BC$18, 'E2 Allocators'!$B$15:$W$15, 0),FALSE)*$E117)</f>
        <v>0</v>
      </c>
      <c r="BD117" s="1411">
        <f>IF(ISERROR(VLOOKUP(VLOOKUP($A117, 'E4 TB Allocation Details'!$A$18:$L$205, MATCH("Misc ID", 'E4 TB Allocation Details'!$A$18:$L$18, 0),FALSE), 'E2 Allocators'!$B$15:$W$361, MATCH('O5 Details by Class &amp; Accounts'!BD$18, 'E2 Allocators'!$B$15:$W$15, 0),FALSE)*$E117), 0, VLOOKUP(VLOOKUP($A117, 'E4 TB Allocation Details'!$A$18:$L$205, MATCH("Misc ID", 'E4 TB Allocation Details'!$A$18:$L$18, 0),FALSE), 'E2 Allocators'!$B$15:$W$361, MATCH('O5 Details by Class &amp; Accounts'!BD$18, 'E2 Allocators'!$B$15:$W$15, 0),FALSE)*$E117)</f>
        <v>0</v>
      </c>
      <c r="BE117" s="1411">
        <f>IF(ISERROR(VLOOKUP(VLOOKUP($A117, 'E4 TB Allocation Details'!$A$18:$L$205, MATCH("Misc ID", 'E4 TB Allocation Details'!$A$18:$L$18, 0),FALSE), 'E2 Allocators'!$B$15:$W$361, MATCH('O5 Details by Class &amp; Accounts'!BE$18, 'E2 Allocators'!$B$15:$W$15, 0),FALSE)*$E117), 0, VLOOKUP(VLOOKUP($A117, 'E4 TB Allocation Details'!$A$18:$L$205, MATCH("Misc ID", 'E4 TB Allocation Details'!$A$18:$L$18, 0),FALSE), 'E2 Allocators'!$B$15:$W$361, MATCH('O5 Details by Class &amp; Accounts'!BE$18, 'E2 Allocators'!$B$15:$W$15, 0),FALSE)*$E117)</f>
        <v>0</v>
      </c>
      <c r="BF117" s="1411">
        <f>IF(ISERROR(VLOOKUP(VLOOKUP($A117, 'E4 TB Allocation Details'!$A$18:$L$205, MATCH("Misc ID", 'E4 TB Allocation Details'!$A$18:$L$18, 0),FALSE), 'E2 Allocators'!$B$15:$W$361, MATCH('O5 Details by Class &amp; Accounts'!BF$18, 'E2 Allocators'!$B$15:$W$15, 0),FALSE)*$E117), 0, VLOOKUP(VLOOKUP($A117, 'E4 TB Allocation Details'!$A$18:$L$205, MATCH("Misc ID", 'E4 TB Allocation Details'!$A$18:$L$18, 0),FALSE), 'E2 Allocators'!$B$15:$W$361, MATCH('O5 Details by Class &amp; Accounts'!BF$18, 'E2 Allocators'!$B$15:$W$15, 0),FALSE)*$E117)</f>
        <v>0</v>
      </c>
      <c r="BG117" s="1411">
        <f>IF(ISERROR(VLOOKUP(VLOOKUP($A117, 'E4 TB Allocation Details'!$A$18:$L$205, MATCH("Misc ID", 'E4 TB Allocation Details'!$A$18:$L$18, 0),FALSE), 'E2 Allocators'!$B$15:$W$361, MATCH('O5 Details by Class &amp; Accounts'!BG$18, 'E2 Allocators'!$B$15:$W$15, 0),FALSE)*$E117), 0, VLOOKUP(VLOOKUP($A117, 'E4 TB Allocation Details'!$A$18:$L$205, MATCH("Misc ID", 'E4 TB Allocation Details'!$A$18:$L$18, 0),FALSE), 'E2 Allocators'!$B$15:$W$361, MATCH('O5 Details by Class &amp; Accounts'!BG$18, 'E2 Allocators'!$B$15:$W$15, 0),FALSE)*$E117)</f>
        <v>0</v>
      </c>
      <c r="BH117" s="1411">
        <f>IF(ISERROR(VLOOKUP(VLOOKUP($A117, 'E4 TB Allocation Details'!$A$18:$L$205, MATCH("Misc ID", 'E4 TB Allocation Details'!$A$18:$L$18, 0),FALSE), 'E2 Allocators'!$B$15:$W$361, MATCH('O5 Details by Class &amp; Accounts'!BH$18, 'E2 Allocators'!$B$15:$W$15, 0),FALSE)*$E117), 0, VLOOKUP(VLOOKUP($A117, 'E4 TB Allocation Details'!$A$18:$L$205, MATCH("Misc ID", 'E4 TB Allocation Details'!$A$18:$L$18, 0),FALSE), 'E2 Allocators'!$B$15:$W$361, MATCH('O5 Details by Class &amp; Accounts'!BH$18, 'E2 Allocators'!$B$15:$W$15, 0),FALSE)*$E117)</f>
        <v>0</v>
      </c>
      <c r="BI117" s="1411">
        <f>IF(ISERROR(VLOOKUP(VLOOKUP($A117, 'E4 TB Allocation Details'!$A$18:$L$205, MATCH("Misc ID", 'E4 TB Allocation Details'!$A$18:$L$18, 0),FALSE), 'E2 Allocators'!$B$15:$W$361, MATCH('O5 Details by Class &amp; Accounts'!BI$18, 'E2 Allocators'!$B$15:$W$15, 0),FALSE)*$E117), 0, VLOOKUP(VLOOKUP($A117, 'E4 TB Allocation Details'!$A$18:$L$205, MATCH("Misc ID", 'E4 TB Allocation Details'!$A$18:$L$18, 0),FALSE), 'E2 Allocators'!$B$15:$W$361, MATCH('O5 Details by Class &amp; Accounts'!BI$18, 'E2 Allocators'!$B$15:$W$15, 0),FALSE)*$E117)</f>
        <v>0</v>
      </c>
      <c r="BJ117" s="1411">
        <f>IF(ISERROR(VLOOKUP(VLOOKUP($A117, 'E4 TB Allocation Details'!$A$18:$L$205, MATCH("Misc ID", 'E4 TB Allocation Details'!$A$18:$L$18, 0),FALSE), 'E2 Allocators'!$B$15:$W$361, MATCH('O5 Details by Class &amp; Accounts'!BJ$18, 'E2 Allocators'!$B$15:$W$15, 0),FALSE)*$E117), 0, VLOOKUP(VLOOKUP($A117, 'E4 TB Allocation Details'!$A$18:$L$205, MATCH("Misc ID", 'E4 TB Allocation Details'!$A$18:$L$18, 0),FALSE), 'E2 Allocators'!$B$15:$W$361, MATCH('O5 Details by Class &amp; Accounts'!BJ$18, 'E2 Allocators'!$B$15:$W$15, 0),FALSE)*$E117)</f>
        <v>0</v>
      </c>
      <c r="BK117" s="1411">
        <f>IF(ISERROR(VLOOKUP(VLOOKUP($A117, 'E4 TB Allocation Details'!$A$18:$L$205, MATCH("Misc ID", 'E4 TB Allocation Details'!$A$18:$L$18, 0),FALSE), 'E2 Allocators'!$B$15:$W$361, MATCH('O5 Details by Class &amp; Accounts'!BK$18, 'E2 Allocators'!$B$15:$W$15, 0),FALSE)*$E117), 0, VLOOKUP(VLOOKUP($A117, 'E4 TB Allocation Details'!$A$18:$L$205, MATCH("Misc ID", 'E4 TB Allocation Details'!$A$18:$L$18, 0),FALSE), 'E2 Allocators'!$B$15:$W$361, MATCH('O5 Details by Class &amp; Accounts'!BK$18, 'E2 Allocators'!$B$15:$W$15, 0),FALSE)*$E117)</f>
        <v>0</v>
      </c>
      <c r="BL117" s="1411">
        <f>IF(ISERROR(VLOOKUP(VLOOKUP($A117, 'E4 TB Allocation Details'!$A$18:$L$205, MATCH("Misc ID", 'E4 TB Allocation Details'!$A$18:$L$18, 0),FALSE), 'E2 Allocators'!$B$15:$W$361, MATCH('O5 Details by Class &amp; Accounts'!BL$18, 'E2 Allocators'!$B$15:$W$15, 0),FALSE)*$E117), 0, VLOOKUP(VLOOKUP($A117, 'E4 TB Allocation Details'!$A$18:$L$205, MATCH("Misc ID", 'E4 TB Allocation Details'!$A$18:$L$18, 0),FALSE), 'E2 Allocators'!$B$15:$W$361, MATCH('O5 Details by Class &amp; Accounts'!BL$18, 'E2 Allocators'!$B$15:$W$15, 0),FALSE)*$E117)</f>
        <v>0</v>
      </c>
      <c r="BM117" s="1411">
        <f>IF(ISERROR(VLOOKUP(VLOOKUP($A117, 'E4 TB Allocation Details'!$A$18:$L$205, MATCH("Misc ID", 'E4 TB Allocation Details'!$A$18:$L$18, 0),FALSE), 'E2 Allocators'!$B$15:$W$361, MATCH('O5 Details by Class &amp; Accounts'!BM$18, 'E2 Allocators'!$B$15:$W$15, 0),FALSE)*$E117), 0, VLOOKUP(VLOOKUP($A117, 'E4 TB Allocation Details'!$A$18:$L$205, MATCH("Misc ID", 'E4 TB Allocation Details'!$A$18:$L$18, 0),FALSE), 'E2 Allocators'!$B$15:$W$361, MATCH('O5 Details by Class &amp; Accounts'!BM$18, 'E2 Allocators'!$B$15:$W$15, 0),FALSE)*$E117)</f>
        <v>0</v>
      </c>
      <c r="BN117" s="1411">
        <f>IF(ISERROR(VLOOKUP(VLOOKUP($A117, 'E4 TB Allocation Details'!$A$18:$L$205, MATCH("Misc ID", 'E4 TB Allocation Details'!$A$18:$L$18, 0),FALSE), 'E2 Allocators'!$B$15:$W$361, MATCH('O5 Details by Class &amp; Accounts'!BN$18, 'E2 Allocators'!$B$15:$W$15, 0),FALSE)*$E117), 0, VLOOKUP(VLOOKUP($A117, 'E4 TB Allocation Details'!$A$18:$L$205, MATCH("Misc ID", 'E4 TB Allocation Details'!$A$18:$L$18, 0),FALSE), 'E2 Allocators'!$B$15:$W$361, MATCH('O5 Details by Class &amp; Accounts'!BN$18, 'E2 Allocators'!$B$15:$W$15, 0),FALSE)*$E117)</f>
        <v>0</v>
      </c>
      <c r="BO117" s="1411">
        <f>IF(ISERROR(VLOOKUP(VLOOKUP($A117, 'E4 TB Allocation Details'!$A$18:$L$205, MATCH("Misc ID", 'E4 TB Allocation Details'!$A$18:$L$18, 0),FALSE), 'E2 Allocators'!$B$15:$W$361, MATCH('O5 Details by Class &amp; Accounts'!BO$18, 'E2 Allocators'!$B$15:$W$15, 0),FALSE)*$E117), 0, VLOOKUP(VLOOKUP($A117, 'E4 TB Allocation Details'!$A$18:$L$205, MATCH("Misc ID", 'E4 TB Allocation Details'!$A$18:$L$18, 0),FALSE), 'E2 Allocators'!$B$15:$W$361, MATCH('O5 Details by Class &amp; Accounts'!BO$18, 'E2 Allocators'!$B$15:$W$15, 0),FALSE)*$E117)</f>
        <v>0</v>
      </c>
      <c r="BP117" s="1411">
        <f>IF(ISERROR(VLOOKUP(VLOOKUP($A117, 'E4 TB Allocation Details'!$A$18:$L$205, MATCH("Misc ID", 'E4 TB Allocation Details'!$A$18:$L$18, 0),FALSE), 'E2 Allocators'!$B$15:$W$361, MATCH('O5 Details by Class &amp; Accounts'!BP$18, 'E2 Allocators'!$B$15:$W$15, 0),FALSE)*$E117), 0, VLOOKUP(VLOOKUP($A117, 'E4 TB Allocation Details'!$A$18:$L$205, MATCH("Misc ID", 'E4 TB Allocation Details'!$A$18:$L$18, 0),FALSE), 'E2 Allocators'!$B$15:$W$361, MATCH('O5 Details by Class &amp; Accounts'!BP$18, 'E2 Allocators'!$B$15:$W$15, 0),FALSE)*$E117)</f>
        <v>0</v>
      </c>
      <c r="BQ117" s="1411">
        <f>IF(ISERROR(VLOOKUP(VLOOKUP($A117, 'E4 TB Allocation Details'!$A$18:$L$205, MATCH("Misc ID", 'E4 TB Allocation Details'!$A$18:$L$18, 0),FALSE), 'E2 Allocators'!$B$15:$W$361, MATCH('O5 Details by Class &amp; Accounts'!BQ$18, 'E2 Allocators'!$B$15:$W$15, 0),FALSE)*$E117), 0, VLOOKUP(VLOOKUP($A117, 'E4 TB Allocation Details'!$A$18:$L$205, MATCH("Misc ID", 'E4 TB Allocation Details'!$A$18:$L$18, 0),FALSE), 'E2 Allocators'!$B$15:$W$361, MATCH('O5 Details by Class &amp; Accounts'!BQ$18, 'E2 Allocators'!$B$15:$W$15, 0),FALSE)*$E117)</f>
        <v>0</v>
      </c>
      <c r="BR117" s="1411">
        <f>IF(ISERROR(VLOOKUP(VLOOKUP($A117, 'E4 TB Allocation Details'!$A$18:$L$205, MATCH("Misc ID", 'E4 TB Allocation Details'!$A$18:$L$18, 0),FALSE), 'E2 Allocators'!$B$15:$W$361, MATCH('O5 Details by Class &amp; Accounts'!BR$18, 'E2 Allocators'!$B$15:$W$15, 0),FALSE)*$E117), 0, VLOOKUP(VLOOKUP($A117, 'E4 TB Allocation Details'!$A$18:$L$205, MATCH("Misc ID", 'E4 TB Allocation Details'!$A$18:$L$18, 0),FALSE), 'E2 Allocators'!$B$15:$W$361, MATCH('O5 Details by Class &amp; Accounts'!BR$18, 'E2 Allocators'!$B$15:$W$15, 0),FALSE)*$E117)</f>
        <v>0</v>
      </c>
      <c r="BS117" s="1411">
        <f t="shared" si="28"/>
        <v>0</v>
      </c>
      <c r="BT117" s="1411">
        <f>IF(ISERROR(VLOOKUP(VLOOKUP($A117, 'E4 TB Allocation Details'!$A$18:$L$205, MATCH("A &amp; G ID", 'E4 TB Allocation Details'!$A$18:$L$18, 0),FALSE), 'E2 Allocators'!$B$15:$W$361, MATCH('O5 Details by Class &amp; Accounts'!BT$18, 'E2 Allocators'!$B$15:$W$15, 0),FALSE)*$E117), 0, VLOOKUP(VLOOKUP($A117, 'E4 TB Allocation Details'!$A$18:$L$205, MATCH("A &amp; G ID", 'E4 TB Allocation Details'!$A$18:$L$18, 0),FALSE), 'E2 Allocators'!$B$15:$W$361, MATCH('O5 Details by Class &amp; Accounts'!BT$18, 'E2 Allocators'!$B$15:$W$15, 0),FALSE)*$E117)</f>
        <v>64269.426787974691</v>
      </c>
      <c r="BU117" s="1411">
        <f>IF(ISERROR(VLOOKUP(VLOOKUP($A117, 'E4 TB Allocation Details'!$A$18:$L$205, MATCH("A &amp; G ID", 'E4 TB Allocation Details'!$A$18:$L$18, 0),FALSE), 'E2 Allocators'!$B$15:$W$361, MATCH('O5 Details by Class &amp; Accounts'!BU$18, 'E2 Allocators'!$B$15:$W$15, 0),FALSE)*$E117), 0, VLOOKUP(VLOOKUP($A117, 'E4 TB Allocation Details'!$A$18:$L$205, MATCH("A &amp; G ID", 'E4 TB Allocation Details'!$A$18:$L$18, 0),FALSE), 'E2 Allocators'!$B$15:$W$361, MATCH('O5 Details by Class &amp; Accounts'!BU$18, 'E2 Allocators'!$B$15:$W$15, 0),FALSE)*$E117)</f>
        <v>28522.754367088608</v>
      </c>
      <c r="BV117" s="1411">
        <f>IF(ISERROR(VLOOKUP(VLOOKUP($A117, 'E4 TB Allocation Details'!$A$18:$L$205, MATCH("A &amp; G ID", 'E4 TB Allocation Details'!$A$18:$L$18, 0),FALSE), 'E2 Allocators'!$B$15:$W$361, MATCH('O5 Details by Class &amp; Accounts'!BV$18, 'E2 Allocators'!$B$15:$W$15, 0),FALSE)*$E117), 0, VLOOKUP(VLOOKUP($A117, 'E4 TB Allocation Details'!$A$18:$L$205, MATCH("A &amp; G ID", 'E4 TB Allocation Details'!$A$18:$L$18, 0),FALSE), 'E2 Allocators'!$B$15:$W$361, MATCH('O5 Details by Class &amp; Accounts'!BV$18, 'E2 Allocators'!$B$15:$W$15, 0),FALSE)*$E117)</f>
        <v>90036.930490506333</v>
      </c>
      <c r="BW117" s="1411">
        <f>IF(ISERROR(VLOOKUP(VLOOKUP($A117, 'E4 TB Allocation Details'!$A$18:$L$205, MATCH("A &amp; G ID", 'E4 TB Allocation Details'!$A$18:$L$18, 0),FALSE), 'E2 Allocators'!$B$15:$W$361, MATCH('O5 Details by Class &amp; Accounts'!BW$18, 'E2 Allocators'!$B$15:$W$15, 0),FALSE)*$E117), 0, VLOOKUP(VLOOKUP($A117, 'E4 TB Allocation Details'!$A$18:$L$205, MATCH("A &amp; G ID", 'E4 TB Allocation Details'!$A$18:$L$18, 0),FALSE), 'E2 Allocators'!$B$15:$W$361, MATCH('O5 Details by Class &amp; Accounts'!BW$18, 'E2 Allocators'!$B$15:$W$15, 0),FALSE)*$E117)</f>
        <v>0</v>
      </c>
      <c r="BX117" s="1411">
        <f>IF(ISERROR(VLOOKUP(VLOOKUP($A117, 'E4 TB Allocation Details'!$A$18:$L$205, MATCH("A &amp; G ID", 'E4 TB Allocation Details'!$A$18:$L$18, 0),FALSE), 'E2 Allocators'!$B$15:$W$361, MATCH('O5 Details by Class &amp; Accounts'!BX$18, 'E2 Allocators'!$B$15:$W$15, 0),FALSE)*$E117), 0, VLOOKUP(VLOOKUP($A117, 'E4 TB Allocation Details'!$A$18:$L$205, MATCH("A &amp; G ID", 'E4 TB Allocation Details'!$A$18:$L$18, 0),FALSE), 'E2 Allocators'!$B$15:$W$361, MATCH('O5 Details by Class &amp; Accounts'!BX$18, 'E2 Allocators'!$B$15:$W$15, 0),FALSE)*$E117)</f>
        <v>0</v>
      </c>
      <c r="BY117" s="1411">
        <f>IF(ISERROR(VLOOKUP(VLOOKUP($A117, 'E4 TB Allocation Details'!$A$18:$L$205, MATCH("A &amp; G ID", 'E4 TB Allocation Details'!$A$18:$L$18, 0),FALSE), 'E2 Allocators'!$B$15:$W$361, MATCH('O5 Details by Class &amp; Accounts'!BY$18, 'E2 Allocators'!$B$15:$W$15, 0),FALSE)*$E117), 0, VLOOKUP(VLOOKUP($A117, 'E4 TB Allocation Details'!$A$18:$L$205, MATCH("A &amp; G ID", 'E4 TB Allocation Details'!$A$18:$L$18, 0),FALSE), 'E2 Allocators'!$B$15:$W$361, MATCH('O5 Details by Class &amp; Accounts'!BY$18, 'E2 Allocators'!$B$15:$W$15, 0),FALSE)*$E117)</f>
        <v>0</v>
      </c>
      <c r="BZ117" s="1411">
        <f>IF(ISERROR(VLOOKUP(VLOOKUP($A117, 'E4 TB Allocation Details'!$A$18:$L$205, MATCH("A &amp; G ID", 'E4 TB Allocation Details'!$A$18:$L$18, 0),FALSE), 'E2 Allocators'!$B$15:$W$361, MATCH('O5 Details by Class &amp; Accounts'!BZ$18, 'E2 Allocators'!$B$15:$W$15, 0),FALSE)*$E117), 0, VLOOKUP(VLOOKUP($A117, 'E4 TB Allocation Details'!$A$18:$L$205, MATCH("A &amp; G ID", 'E4 TB Allocation Details'!$A$18:$L$18, 0),FALSE), 'E2 Allocators'!$B$15:$W$361, MATCH('O5 Details by Class &amp; Accounts'!BZ$18, 'E2 Allocators'!$B$15:$W$15, 0),FALSE)*$E117)</f>
        <v>1499.1153006329114</v>
      </c>
      <c r="CA117" s="1411">
        <f>IF(ISERROR(VLOOKUP(VLOOKUP($A117, 'E4 TB Allocation Details'!$A$18:$L$205, MATCH("A &amp; G ID", 'E4 TB Allocation Details'!$A$18:$L$18, 0),FALSE), 'E2 Allocators'!$B$15:$W$361, MATCH('O5 Details by Class &amp; Accounts'!CA$18, 'E2 Allocators'!$B$15:$W$15, 0),FALSE)*$E117), 0, VLOOKUP(VLOOKUP($A117, 'E4 TB Allocation Details'!$A$18:$L$205, MATCH("A &amp; G ID", 'E4 TB Allocation Details'!$A$18:$L$18, 0),FALSE), 'E2 Allocators'!$B$15:$W$361, MATCH('O5 Details by Class &amp; Accounts'!CA$18, 'E2 Allocators'!$B$15:$W$15, 0),FALSE)*$E117)</f>
        <v>190.1360917721519</v>
      </c>
      <c r="CB117" s="1411">
        <f>IF(ISERROR(VLOOKUP(VLOOKUP($A117, 'E4 TB Allocation Details'!$A$18:$L$205, MATCH("A &amp; G ID", 'E4 TB Allocation Details'!$A$18:$L$18, 0),FALSE), 'E2 Allocators'!$B$15:$W$361, MATCH('O5 Details by Class &amp; Accounts'!CB$18, 'E2 Allocators'!$B$15:$W$15, 0),FALSE)*$E117), 0, VLOOKUP(VLOOKUP($A117, 'E4 TB Allocation Details'!$A$18:$L$205, MATCH("A &amp; G ID", 'E4 TB Allocation Details'!$A$18:$L$18, 0),FALSE), 'E2 Allocators'!$B$15:$W$361, MATCH('O5 Details by Class &amp; Accounts'!CB$18, 'E2 Allocators'!$B$15:$W$15, 0),FALSE)*$E117)</f>
        <v>481.63696202531651</v>
      </c>
      <c r="CC117" s="1411">
        <f>IF(ISERROR(VLOOKUP(VLOOKUP($A117, 'E4 TB Allocation Details'!$A$18:$L$205, MATCH("A &amp; G ID", 'E4 TB Allocation Details'!$A$18:$L$18, 0),FALSE), 'E2 Allocators'!$B$15:$W$361, MATCH('O5 Details by Class &amp; Accounts'!CC$18, 'E2 Allocators'!$B$15:$W$15, 0),FALSE)*$E117), 0, VLOOKUP(VLOOKUP($A117, 'E4 TB Allocation Details'!$A$18:$L$205, MATCH("A &amp; G ID", 'E4 TB Allocation Details'!$A$18:$L$18, 0),FALSE), 'E2 Allocators'!$B$15:$W$361, MATCH('O5 Details by Class &amp; Accounts'!CC$18, 'E2 Allocators'!$B$15:$W$15, 0),FALSE)*$E117)</f>
        <v>0</v>
      </c>
      <c r="CD117" s="1411">
        <f>IF(ISERROR(VLOOKUP(VLOOKUP($A117, 'E4 TB Allocation Details'!$A$18:$L$205, MATCH("A &amp; G ID", 'E4 TB Allocation Details'!$A$18:$L$18, 0),FALSE), 'E2 Allocators'!$B$15:$W$361, MATCH('O5 Details by Class &amp; Accounts'!CD$18, 'E2 Allocators'!$B$15:$W$15, 0),FALSE)*$E117), 0, VLOOKUP(VLOOKUP($A117, 'E4 TB Allocation Details'!$A$18:$L$205, MATCH("A &amp; G ID", 'E4 TB Allocation Details'!$A$18:$L$18, 0),FALSE), 'E2 Allocators'!$B$15:$W$361, MATCH('O5 Details by Class &amp; Accounts'!CD$18, 'E2 Allocators'!$B$15:$W$15, 0),FALSE)*$E117)</f>
        <v>0</v>
      </c>
      <c r="CE117" s="1411">
        <f>IF(ISERROR(VLOOKUP(VLOOKUP($A117, 'E4 TB Allocation Details'!$A$18:$L$205, MATCH("A &amp; G ID", 'E4 TB Allocation Details'!$A$18:$L$18, 0),FALSE), 'E2 Allocators'!$B$15:$W$361, MATCH('O5 Details by Class &amp; Accounts'!CE$18, 'E2 Allocators'!$B$15:$W$15, 0),FALSE)*$E117), 0, VLOOKUP(VLOOKUP($A117, 'E4 TB Allocation Details'!$A$18:$L$205, MATCH("A &amp; G ID", 'E4 TB Allocation Details'!$A$18:$L$18, 0),FALSE), 'E2 Allocators'!$B$15:$W$361, MATCH('O5 Details by Class &amp; Accounts'!CE$18, 'E2 Allocators'!$B$15:$W$15, 0),FALSE)*$E117)</f>
        <v>0</v>
      </c>
      <c r="CF117" s="1411">
        <f>IF(ISERROR(VLOOKUP(VLOOKUP($A117, 'E4 TB Allocation Details'!$A$18:$L$205, MATCH("A &amp; G ID", 'E4 TB Allocation Details'!$A$18:$L$18, 0),FALSE), 'E2 Allocators'!$B$15:$W$361, MATCH('O5 Details by Class &amp; Accounts'!CF$18, 'E2 Allocators'!$B$15:$W$15, 0),FALSE)*$E117), 0, VLOOKUP(VLOOKUP($A117, 'E4 TB Allocation Details'!$A$18:$L$205, MATCH("A &amp; G ID", 'E4 TB Allocation Details'!$A$18:$L$18, 0),FALSE), 'E2 Allocators'!$B$15:$W$361, MATCH('O5 Details by Class &amp; Accounts'!CF$18, 'E2 Allocators'!$B$15:$W$15, 0),FALSE)*$E117)</f>
        <v>0</v>
      </c>
      <c r="CG117" s="1411">
        <f>IF(ISERROR(VLOOKUP(VLOOKUP($A117, 'E4 TB Allocation Details'!$A$18:$L$205, MATCH("A &amp; G ID", 'E4 TB Allocation Details'!$A$18:$L$18, 0),FALSE), 'E2 Allocators'!$B$15:$W$361, MATCH('O5 Details by Class &amp; Accounts'!CG$18, 'E2 Allocators'!$B$15:$W$15, 0),FALSE)*$E117), 0, VLOOKUP(VLOOKUP($A117, 'E4 TB Allocation Details'!$A$18:$L$205, MATCH("A &amp; G ID", 'E4 TB Allocation Details'!$A$18:$L$18, 0),FALSE), 'E2 Allocators'!$B$15:$W$361, MATCH('O5 Details by Class &amp; Accounts'!CG$18, 'E2 Allocators'!$B$15:$W$15, 0),FALSE)*$E117)</f>
        <v>0</v>
      </c>
      <c r="CH117" s="1411">
        <f>IF(ISERROR(VLOOKUP(VLOOKUP($A117, 'E4 TB Allocation Details'!$A$18:$L$205, MATCH("A &amp; G ID", 'E4 TB Allocation Details'!$A$18:$L$18, 0),FALSE), 'E2 Allocators'!$B$15:$W$361, MATCH('O5 Details by Class &amp; Accounts'!CH$18, 'E2 Allocators'!$B$15:$W$15, 0),FALSE)*$E117), 0, VLOOKUP(VLOOKUP($A117, 'E4 TB Allocation Details'!$A$18:$L$205, MATCH("A &amp; G ID", 'E4 TB Allocation Details'!$A$18:$L$18, 0),FALSE), 'E2 Allocators'!$B$15:$W$361, MATCH('O5 Details by Class &amp; Accounts'!CH$18, 'E2 Allocators'!$B$15:$W$15, 0),FALSE)*$E117)</f>
        <v>0</v>
      </c>
      <c r="CI117" s="1411">
        <f>IF(ISERROR(VLOOKUP(VLOOKUP($A117, 'E4 TB Allocation Details'!$A$18:$L$205, MATCH("A &amp; G ID", 'E4 TB Allocation Details'!$A$18:$L$18, 0),FALSE), 'E2 Allocators'!$B$15:$W$361, MATCH('O5 Details by Class &amp; Accounts'!CI$18, 'E2 Allocators'!$B$15:$W$15, 0),FALSE)*$E117), 0, VLOOKUP(VLOOKUP($A117, 'E4 TB Allocation Details'!$A$18:$L$205, MATCH("A &amp; G ID", 'E4 TB Allocation Details'!$A$18:$L$18, 0),FALSE), 'E2 Allocators'!$B$15:$W$361, MATCH('O5 Details by Class &amp; Accounts'!CI$18, 'E2 Allocators'!$B$15:$W$15, 0),FALSE)*$E117)</f>
        <v>0</v>
      </c>
      <c r="CJ117" s="1411">
        <f>IF(ISERROR(VLOOKUP(VLOOKUP($A117, 'E4 TB Allocation Details'!$A$18:$L$205, MATCH("A &amp; G ID", 'E4 TB Allocation Details'!$A$18:$L$18, 0),FALSE), 'E2 Allocators'!$B$15:$W$361, MATCH('O5 Details by Class &amp; Accounts'!CJ$18, 'E2 Allocators'!$B$15:$W$15, 0),FALSE)*$E117), 0, VLOOKUP(VLOOKUP($A117, 'E4 TB Allocation Details'!$A$18:$L$205, MATCH("A &amp; G ID", 'E4 TB Allocation Details'!$A$18:$L$18, 0),FALSE), 'E2 Allocators'!$B$15:$W$361, MATCH('O5 Details by Class &amp; Accounts'!CJ$18, 'E2 Allocators'!$B$15:$W$15, 0),FALSE)*$E117)</f>
        <v>0</v>
      </c>
      <c r="CK117" s="1411">
        <f>IF(ISERROR(VLOOKUP(VLOOKUP($A117, 'E4 TB Allocation Details'!$A$18:$L$205, MATCH("A &amp; G ID", 'E4 TB Allocation Details'!$A$18:$L$18, 0),FALSE), 'E2 Allocators'!$B$15:$W$361, MATCH('O5 Details by Class &amp; Accounts'!CK$18, 'E2 Allocators'!$B$15:$W$15, 0),FALSE)*$E117), 0, VLOOKUP(VLOOKUP($A117, 'E4 TB Allocation Details'!$A$18:$L$205, MATCH("A &amp; G ID", 'E4 TB Allocation Details'!$A$18:$L$18, 0),FALSE), 'E2 Allocators'!$B$15:$W$361, MATCH('O5 Details by Class &amp; Accounts'!CK$18, 'E2 Allocators'!$B$15:$W$15, 0),FALSE)*$E117)</f>
        <v>0</v>
      </c>
      <c r="CL117" s="1411">
        <f>IF(ISERROR(VLOOKUP(VLOOKUP($A117, 'E4 TB Allocation Details'!$A$18:$L$205, MATCH("A &amp; G ID", 'E4 TB Allocation Details'!$A$18:$L$18, 0),FALSE), 'E2 Allocators'!$B$15:$W$361, MATCH('O5 Details by Class &amp; Accounts'!CL$18, 'E2 Allocators'!$B$15:$W$15, 0),FALSE)*$E117), 0, VLOOKUP(VLOOKUP($A117, 'E4 TB Allocation Details'!$A$18:$L$205, MATCH("A &amp; G ID", 'E4 TB Allocation Details'!$A$18:$L$18, 0),FALSE), 'E2 Allocators'!$B$15:$W$361, MATCH('O5 Details by Class &amp; Accounts'!CL$18, 'E2 Allocators'!$B$15:$W$15, 0),FALSE)*$E117)</f>
        <v>0</v>
      </c>
      <c r="CM117" s="1411">
        <f>IF(ISERROR(VLOOKUP(VLOOKUP($A117, 'E4 TB Allocation Details'!$A$18:$L$205, MATCH("A &amp; G ID", 'E4 TB Allocation Details'!$A$18:$L$18, 0),FALSE), 'E2 Allocators'!$B$15:$W$361, MATCH('O5 Details by Class &amp; Accounts'!CM$18, 'E2 Allocators'!$B$15:$W$15, 0),FALSE)*$E117), 0, VLOOKUP(VLOOKUP($A117, 'E4 TB Allocation Details'!$A$18:$L$205, MATCH("A &amp; G ID", 'E4 TB Allocation Details'!$A$18:$L$18, 0),FALSE), 'E2 Allocators'!$B$15:$W$361, MATCH('O5 Details by Class &amp; Accounts'!CM$18, 'E2 Allocators'!$B$15:$W$15, 0),FALSE)*$E117)</f>
        <v>0</v>
      </c>
      <c r="CN117" s="1411">
        <f t="shared" si="29"/>
        <v>184999.99999999997</v>
      </c>
      <c r="CO117" s="1791">
        <f t="shared" si="30"/>
        <v>0</v>
      </c>
      <c r="CQ117" s="2086" t="s">
        <v>494</v>
      </c>
    </row>
    <row r="118" spans="1:95" s="80" customFormat="1" ht="12.75">
      <c r="A118" s="1086">
        <v>4712</v>
      </c>
      <c r="B118" s="1086" t="s">
        <v>723</v>
      </c>
      <c r="C118" s="1788">
        <f>IF(ISERROR(VLOOKUP($A118,'I3 TB Data'!$A$23:$H$458,MATCH('O5 Details by Class &amp; Accounts'!$C$18, 'I3 TB Data'!$A$23:$H$23,0),0)), 0, VLOOKUP($A118,'I3 TB Data'!$A$23:$H$458,MATCH('O5 Details by Class &amp; Accounts'!$C$18,'I3 TB Data'!$A$23:$H$23,0),0))</f>
        <v>0</v>
      </c>
      <c r="D118" s="1789"/>
      <c r="E118" s="1788">
        <f t="shared" si="24"/>
        <v>0</v>
      </c>
      <c r="F118" s="1790">
        <f>IF(ISERROR(VLOOKUP($A118, 'E1 Categorization'!A37:E126, MATCH("Customer Component", 'E1 Categorization'!$A$33:$E$33,0), 0)), 0, IF(VLOOKUP($A118, 'E1 Categorization'!A37:E126, MATCH("Customer Component", 'E1 Categorization'!$A$33:$E$33,0), 0)=0, 'O5 Details by Class &amp; Accounts'!$E118, IF(AND(VLOOKUP($A118, 'E1 Categorization'!A37:E126, MATCH("Customer Component", 'E1 Categorization'!$A$33:$E$33,0), 0) &gt;0, VLOOKUP($A118, 'E1 Categorization'!A37:E126, MATCH("Customer Component", 'E1 Categorization'!$A$33:$E$33,0), 0)&lt;1), 'O5 Details by Class &amp; Accounts'!$E118*(1-VLOOKUP($A118, 'E1 Categorization'!A37:E126, MATCH("Customer Component", 'E1 Categorization'!$A$33:$E$33,0), 0)), 0)))</f>
        <v>0</v>
      </c>
      <c r="G118" s="1790">
        <f>IF(ISERROR(VLOOKUP($A118, 'E1 Categorization'!A37:E126, MATCH("Customer Component", 'E1 Categorization'!$A$33:$E$33,0), 0)),0, IF(VLOOKUP($A118, 'E1 Categorization'!A37:E126, MATCH("Customer Component", 'E1 Categorization'!$A$33:$E$33,0), 0)=0, 0, IF(AND(VLOOKUP($A118, 'E1 Categorization'!A37:E126, MATCH("Customer Component", 'E1 Categorization'!$A$33:$E$33,0), 0) &gt;0, VLOOKUP($A118, 'E1 Categorization'!A37:E126, MATCH("Customer Component", 'E1 Categorization'!$A$33:$E$33,0), 0)&lt;1), 'O5 Details by Class &amp; Accounts'!$E118*(VLOOKUP($A118, 'E1 Categorization'!A37:E126, MATCH("Customer Component", 'E1 Categorization'!$A$33:$E$33,0), 0)), 'O5 Details by Class &amp; Accounts'!$E118)))</f>
        <v>0</v>
      </c>
      <c r="H118" s="1411">
        <f t="shared" si="25"/>
        <v>0</v>
      </c>
      <c r="I118" s="1411">
        <f>IF(ISERROR(VLOOKUP(VLOOKUP($A118, 'E4 TB Allocation Details'!$A$18:$L$205, MATCH("Demand ID", 'E4 TB Allocation Details'!$A$18:$L$18, 0),FALSE), 'E2 Allocators'!$B$15:$W$361, MATCH('O5 Details by Class &amp; Accounts'!I$18, 'E2 Allocators'!$B$15:$W$15, 0),FALSE)*$F118), 0, VLOOKUP(VLOOKUP($A118, 'E4 TB Allocation Details'!$A$18:$L$205, MATCH("Demand ID", 'E4 TB Allocation Details'!$A$18:$L$18, 0),FALSE), 'E2 Allocators'!$B$15:$W$361, MATCH('O5 Details by Class &amp; Accounts'!I$18, 'E2 Allocators'!$B$15:$W$15, 0),FALSE)*$F118)</f>
        <v>0</v>
      </c>
      <c r="J118" s="1411">
        <f>IF(ISERROR(VLOOKUP(VLOOKUP($A118, 'E4 TB Allocation Details'!$A$18:$L$205, MATCH("Demand ID", 'E4 TB Allocation Details'!$A$18:$L$18, 0),FALSE), 'E2 Allocators'!$B$15:$W$361, MATCH('O5 Details by Class &amp; Accounts'!J$18, 'E2 Allocators'!$B$15:$W$15, 0),FALSE)*$F118), 0, VLOOKUP(VLOOKUP($A118, 'E4 TB Allocation Details'!$A$18:$L$205, MATCH("Demand ID", 'E4 TB Allocation Details'!$A$18:$L$18, 0),FALSE), 'E2 Allocators'!$B$15:$W$361, MATCH('O5 Details by Class &amp; Accounts'!J$18, 'E2 Allocators'!$B$15:$W$15, 0),FALSE)*$F118)</f>
        <v>0</v>
      </c>
      <c r="K118" s="1411">
        <f>IF(ISERROR(VLOOKUP(VLOOKUP($A118, 'E4 TB Allocation Details'!$A$18:$L$205, MATCH("Demand ID", 'E4 TB Allocation Details'!$A$18:$L$18, 0),FALSE), 'E2 Allocators'!$B$15:$W$361, MATCH('O5 Details by Class &amp; Accounts'!K$18, 'E2 Allocators'!$B$15:$W$15, 0),FALSE)*$F118), 0, VLOOKUP(VLOOKUP($A118, 'E4 TB Allocation Details'!$A$18:$L$205, MATCH("Demand ID", 'E4 TB Allocation Details'!$A$18:$L$18, 0),FALSE), 'E2 Allocators'!$B$15:$W$361, MATCH('O5 Details by Class &amp; Accounts'!K$18, 'E2 Allocators'!$B$15:$W$15, 0),FALSE)*$F118)</f>
        <v>0</v>
      </c>
      <c r="L118" s="1411">
        <f>IF(ISERROR(VLOOKUP(VLOOKUP($A118, 'E4 TB Allocation Details'!$A$18:$L$205, MATCH("Demand ID", 'E4 TB Allocation Details'!$A$18:$L$18, 0),FALSE), 'E2 Allocators'!$B$15:$W$361, MATCH('O5 Details by Class &amp; Accounts'!L$18, 'E2 Allocators'!$B$15:$W$15, 0),FALSE)*$F118), 0, VLOOKUP(VLOOKUP($A118, 'E4 TB Allocation Details'!$A$18:$L$205, MATCH("Demand ID", 'E4 TB Allocation Details'!$A$18:$L$18, 0),FALSE), 'E2 Allocators'!$B$15:$W$361, MATCH('O5 Details by Class &amp; Accounts'!L$18, 'E2 Allocators'!$B$15:$W$15, 0),FALSE)*$F118)</f>
        <v>0</v>
      </c>
      <c r="M118" s="1411">
        <f>IF(ISERROR(VLOOKUP(VLOOKUP($A118, 'E4 TB Allocation Details'!$A$18:$L$205, MATCH("Demand ID", 'E4 TB Allocation Details'!$A$18:$L$18, 0),FALSE), 'E2 Allocators'!$B$15:$W$361, MATCH('O5 Details by Class &amp; Accounts'!M$18, 'E2 Allocators'!$B$15:$W$15, 0),FALSE)*$F118), 0, VLOOKUP(VLOOKUP($A118, 'E4 TB Allocation Details'!$A$18:$L$205, MATCH("Demand ID", 'E4 TB Allocation Details'!$A$18:$L$18, 0),FALSE), 'E2 Allocators'!$B$15:$W$361, MATCH('O5 Details by Class &amp; Accounts'!M$18, 'E2 Allocators'!$B$15:$W$15, 0),FALSE)*$F118)</f>
        <v>0</v>
      </c>
      <c r="N118" s="1411">
        <f>IF(ISERROR(VLOOKUP(VLOOKUP($A118, 'E4 TB Allocation Details'!$A$18:$L$205, MATCH("Demand ID", 'E4 TB Allocation Details'!$A$18:$L$18, 0),FALSE), 'E2 Allocators'!$B$15:$W$361, MATCH('O5 Details by Class &amp; Accounts'!N$18, 'E2 Allocators'!$B$15:$W$15, 0),FALSE)*$F118), 0, VLOOKUP(VLOOKUP($A118, 'E4 TB Allocation Details'!$A$18:$L$205, MATCH("Demand ID", 'E4 TB Allocation Details'!$A$18:$L$18, 0),FALSE), 'E2 Allocators'!$B$15:$W$361, MATCH('O5 Details by Class &amp; Accounts'!N$18, 'E2 Allocators'!$B$15:$W$15, 0),FALSE)*$F118)</f>
        <v>0</v>
      </c>
      <c r="O118" s="1411">
        <f>IF(ISERROR(VLOOKUP(VLOOKUP($A118, 'E4 TB Allocation Details'!$A$18:$L$205, MATCH("Demand ID", 'E4 TB Allocation Details'!$A$18:$L$18, 0),FALSE), 'E2 Allocators'!$B$15:$W$361, MATCH('O5 Details by Class &amp; Accounts'!O$18, 'E2 Allocators'!$B$15:$W$15, 0),FALSE)*$F118), 0, VLOOKUP(VLOOKUP($A118, 'E4 TB Allocation Details'!$A$18:$L$205, MATCH("Demand ID", 'E4 TB Allocation Details'!$A$18:$L$18, 0),FALSE), 'E2 Allocators'!$B$15:$W$361, MATCH('O5 Details by Class &amp; Accounts'!O$18, 'E2 Allocators'!$B$15:$W$15, 0),FALSE)*$F118)</f>
        <v>0</v>
      </c>
      <c r="P118" s="1411">
        <f>IF(ISERROR(VLOOKUP(VLOOKUP($A118, 'E4 TB Allocation Details'!$A$18:$L$205, MATCH("Demand ID", 'E4 TB Allocation Details'!$A$18:$L$18, 0),FALSE), 'E2 Allocators'!$B$15:$W$361, MATCH('O5 Details by Class &amp; Accounts'!P$18, 'E2 Allocators'!$B$15:$W$15, 0),FALSE)*$F118), 0, VLOOKUP(VLOOKUP($A118, 'E4 TB Allocation Details'!$A$18:$L$205, MATCH("Demand ID", 'E4 TB Allocation Details'!$A$18:$L$18, 0),FALSE), 'E2 Allocators'!$B$15:$W$361, MATCH('O5 Details by Class &amp; Accounts'!P$18, 'E2 Allocators'!$B$15:$W$15, 0),FALSE)*$F118)</f>
        <v>0</v>
      </c>
      <c r="Q118" s="1411">
        <f>IF(ISERROR(VLOOKUP(VLOOKUP($A118, 'E4 TB Allocation Details'!$A$18:$L$205, MATCH("Demand ID", 'E4 TB Allocation Details'!$A$18:$L$18, 0),FALSE), 'E2 Allocators'!$B$15:$W$361, MATCH('O5 Details by Class &amp; Accounts'!Q$18, 'E2 Allocators'!$B$15:$W$15, 0),FALSE)*$F118), 0, VLOOKUP(VLOOKUP($A118, 'E4 TB Allocation Details'!$A$18:$L$205, MATCH("Demand ID", 'E4 TB Allocation Details'!$A$18:$L$18, 0),FALSE), 'E2 Allocators'!$B$15:$W$361, MATCH('O5 Details by Class &amp; Accounts'!Q$18, 'E2 Allocators'!$B$15:$W$15, 0),FALSE)*$F118)</f>
        <v>0</v>
      </c>
      <c r="R118" s="1411">
        <f>IF(ISERROR(VLOOKUP(VLOOKUP($A118, 'E4 TB Allocation Details'!$A$18:$L$205, MATCH("Demand ID", 'E4 TB Allocation Details'!$A$18:$L$18, 0),FALSE), 'E2 Allocators'!$B$15:$W$361, MATCH('O5 Details by Class &amp; Accounts'!R$18, 'E2 Allocators'!$B$15:$W$15, 0),FALSE)*$F118), 0, VLOOKUP(VLOOKUP($A118, 'E4 TB Allocation Details'!$A$18:$L$205, MATCH("Demand ID", 'E4 TB Allocation Details'!$A$18:$L$18, 0),FALSE), 'E2 Allocators'!$B$15:$W$361, MATCH('O5 Details by Class &amp; Accounts'!R$18, 'E2 Allocators'!$B$15:$W$15, 0),FALSE)*$F118)</f>
        <v>0</v>
      </c>
      <c r="S118" s="1411">
        <f>IF(ISERROR(VLOOKUP(VLOOKUP($A118, 'E4 TB Allocation Details'!$A$18:$L$205, MATCH("Demand ID", 'E4 TB Allocation Details'!$A$18:$L$18, 0),FALSE), 'E2 Allocators'!$B$15:$W$361, MATCH('O5 Details by Class &amp; Accounts'!S$18, 'E2 Allocators'!$B$15:$W$15, 0),FALSE)*$F118), 0, VLOOKUP(VLOOKUP($A118, 'E4 TB Allocation Details'!$A$18:$L$205, MATCH("Demand ID", 'E4 TB Allocation Details'!$A$18:$L$18, 0),FALSE), 'E2 Allocators'!$B$15:$W$361, MATCH('O5 Details by Class &amp; Accounts'!S$18, 'E2 Allocators'!$B$15:$W$15, 0),FALSE)*$F118)</f>
        <v>0</v>
      </c>
      <c r="T118" s="1411">
        <f>IF(ISERROR(VLOOKUP(VLOOKUP($A118, 'E4 TB Allocation Details'!$A$18:$L$205, MATCH("Demand ID", 'E4 TB Allocation Details'!$A$18:$L$18, 0),FALSE), 'E2 Allocators'!$B$15:$W$361, MATCH('O5 Details by Class &amp; Accounts'!T$18, 'E2 Allocators'!$B$15:$W$15, 0),FALSE)*$F118), 0, VLOOKUP(VLOOKUP($A118, 'E4 TB Allocation Details'!$A$18:$L$205, MATCH("Demand ID", 'E4 TB Allocation Details'!$A$18:$L$18, 0),FALSE), 'E2 Allocators'!$B$15:$W$361, MATCH('O5 Details by Class &amp; Accounts'!T$18, 'E2 Allocators'!$B$15:$W$15, 0),FALSE)*$F118)</f>
        <v>0</v>
      </c>
      <c r="U118" s="1411">
        <f>IF(ISERROR(VLOOKUP(VLOOKUP($A118, 'E4 TB Allocation Details'!$A$18:$L$205, MATCH("Demand ID", 'E4 TB Allocation Details'!$A$18:$L$18, 0),FALSE), 'E2 Allocators'!$B$15:$W$361, MATCH('O5 Details by Class &amp; Accounts'!U$18, 'E2 Allocators'!$B$15:$W$15, 0),FALSE)*$F118), 0, VLOOKUP(VLOOKUP($A118, 'E4 TB Allocation Details'!$A$18:$L$205, MATCH("Demand ID", 'E4 TB Allocation Details'!$A$18:$L$18, 0),FALSE), 'E2 Allocators'!$B$15:$W$361, MATCH('O5 Details by Class &amp; Accounts'!U$18, 'E2 Allocators'!$B$15:$W$15, 0),FALSE)*$F118)</f>
        <v>0</v>
      </c>
      <c r="V118" s="1411">
        <f>IF(ISERROR(VLOOKUP(VLOOKUP($A118, 'E4 TB Allocation Details'!$A$18:$L$205, MATCH("Demand ID", 'E4 TB Allocation Details'!$A$18:$L$18, 0),FALSE), 'E2 Allocators'!$B$15:$W$361, MATCH('O5 Details by Class &amp; Accounts'!V$18, 'E2 Allocators'!$B$15:$W$15, 0),FALSE)*$F118), 0, VLOOKUP(VLOOKUP($A118, 'E4 TB Allocation Details'!$A$18:$L$205, MATCH("Demand ID", 'E4 TB Allocation Details'!$A$18:$L$18, 0),FALSE), 'E2 Allocators'!$B$15:$W$361, MATCH('O5 Details by Class &amp; Accounts'!V$18, 'E2 Allocators'!$B$15:$W$15, 0),FALSE)*$F118)</f>
        <v>0</v>
      </c>
      <c r="W118" s="1411">
        <f>IF(ISERROR(VLOOKUP(VLOOKUP($A118, 'E4 TB Allocation Details'!$A$18:$L$205, MATCH("Demand ID", 'E4 TB Allocation Details'!$A$18:$L$18, 0),FALSE), 'E2 Allocators'!$B$15:$W$361, MATCH('O5 Details by Class &amp; Accounts'!W$18, 'E2 Allocators'!$B$15:$W$15, 0),FALSE)*$F118), 0, VLOOKUP(VLOOKUP($A118, 'E4 TB Allocation Details'!$A$18:$L$205, MATCH("Demand ID", 'E4 TB Allocation Details'!$A$18:$L$18, 0),FALSE), 'E2 Allocators'!$B$15:$W$361, MATCH('O5 Details by Class &amp; Accounts'!W$18, 'E2 Allocators'!$B$15:$W$15, 0),FALSE)*$F118)</f>
        <v>0</v>
      </c>
      <c r="X118" s="1411">
        <f>IF(ISERROR(VLOOKUP(VLOOKUP($A118, 'E4 TB Allocation Details'!$A$18:$L$205, MATCH("Demand ID", 'E4 TB Allocation Details'!$A$18:$L$18, 0),FALSE), 'E2 Allocators'!$B$15:$W$361, MATCH('O5 Details by Class &amp; Accounts'!X$18, 'E2 Allocators'!$B$15:$W$15, 0),FALSE)*$F118), 0, VLOOKUP(VLOOKUP($A118, 'E4 TB Allocation Details'!$A$18:$L$205, MATCH("Demand ID", 'E4 TB Allocation Details'!$A$18:$L$18, 0),FALSE), 'E2 Allocators'!$B$15:$W$361, MATCH('O5 Details by Class &amp; Accounts'!X$18, 'E2 Allocators'!$B$15:$W$15, 0),FALSE)*$F118)</f>
        <v>0</v>
      </c>
      <c r="Y118" s="1411">
        <f>IF(ISERROR(VLOOKUP(VLOOKUP($A118, 'E4 TB Allocation Details'!$A$18:$L$205, MATCH("Demand ID", 'E4 TB Allocation Details'!$A$18:$L$18, 0),FALSE), 'E2 Allocators'!$B$15:$W$361, MATCH('O5 Details by Class &amp; Accounts'!Y$18, 'E2 Allocators'!$B$15:$W$15, 0),FALSE)*$F118), 0, VLOOKUP(VLOOKUP($A118, 'E4 TB Allocation Details'!$A$18:$L$205, MATCH("Demand ID", 'E4 TB Allocation Details'!$A$18:$L$18, 0),FALSE), 'E2 Allocators'!$B$15:$W$361, MATCH('O5 Details by Class &amp; Accounts'!Y$18, 'E2 Allocators'!$B$15:$W$15, 0),FALSE)*$F118)</f>
        <v>0</v>
      </c>
      <c r="Z118" s="1411">
        <f>IF(ISERROR(VLOOKUP(VLOOKUP($A118, 'E4 TB Allocation Details'!$A$18:$L$205, MATCH("Demand ID", 'E4 TB Allocation Details'!$A$18:$L$18, 0),FALSE), 'E2 Allocators'!$B$15:$W$361, MATCH('O5 Details by Class &amp; Accounts'!Z$18, 'E2 Allocators'!$B$15:$W$15, 0),FALSE)*$F118), 0, VLOOKUP(VLOOKUP($A118, 'E4 TB Allocation Details'!$A$18:$L$205, MATCH("Demand ID", 'E4 TB Allocation Details'!$A$18:$L$18, 0),FALSE), 'E2 Allocators'!$B$15:$W$361, MATCH('O5 Details by Class &amp; Accounts'!Z$18, 'E2 Allocators'!$B$15:$W$15, 0),FALSE)*$F118)</f>
        <v>0</v>
      </c>
      <c r="AA118" s="1411">
        <f>IF(ISERROR(VLOOKUP(VLOOKUP($A118, 'E4 TB Allocation Details'!$A$18:$L$205, MATCH("Demand ID", 'E4 TB Allocation Details'!$A$18:$L$18, 0),FALSE), 'E2 Allocators'!$B$15:$W$361, MATCH('O5 Details by Class &amp; Accounts'!AA$18, 'E2 Allocators'!$B$15:$W$15, 0),FALSE)*$F118), 0, VLOOKUP(VLOOKUP($A118, 'E4 TB Allocation Details'!$A$18:$L$205, MATCH("Demand ID", 'E4 TB Allocation Details'!$A$18:$L$18, 0),FALSE), 'E2 Allocators'!$B$15:$W$361, MATCH('O5 Details by Class &amp; Accounts'!AA$18, 'E2 Allocators'!$B$15:$W$15, 0),FALSE)*$F118)</f>
        <v>0</v>
      </c>
      <c r="AB118" s="1411">
        <f>IF(ISERROR(VLOOKUP(VLOOKUP($A118, 'E4 TB Allocation Details'!$A$18:$L$205, MATCH("Demand ID", 'E4 TB Allocation Details'!$A$18:$L$18, 0),FALSE), 'E2 Allocators'!$B$15:$W$361, MATCH('O5 Details by Class &amp; Accounts'!AB$18, 'E2 Allocators'!$B$15:$W$15, 0),FALSE)*$F118), 0, VLOOKUP(VLOOKUP($A118, 'E4 TB Allocation Details'!$A$18:$L$205, MATCH("Demand ID", 'E4 TB Allocation Details'!$A$18:$L$18, 0),FALSE), 'E2 Allocators'!$B$15:$W$361, MATCH('O5 Details by Class &amp; Accounts'!AB$18, 'E2 Allocators'!$B$15:$W$15, 0),FALSE)*$F118)</f>
        <v>0</v>
      </c>
      <c r="AC118" s="1411">
        <f t="shared" si="26"/>
        <v>0</v>
      </c>
      <c r="AD118" s="1411">
        <f>IF(ISERROR(VLOOKUP(VLOOKUP($A118, 'E4 TB Allocation Details'!$A$18:$L$205, MATCH("Customer ID", 'E4 TB Allocation Details'!$A$18:$L$18, 0),FALSE), 'E2 Allocators'!$B$15:$W$361, MATCH('O5 Details by Class &amp; Accounts'!AD$18, 'E2 Allocators'!$B$15:$W$15, 0),FALSE)*$G118), 0, VLOOKUP(VLOOKUP($A118, 'E4 TB Allocation Details'!$A$18:$L$205, MATCH("Customer ID", 'E4 TB Allocation Details'!$A$18:$L$18, 0),FALSE), 'E2 Allocators'!$B$15:$W$361, MATCH('O5 Details by Class &amp; Accounts'!AD$18, 'E2 Allocators'!$B$15:$W$15, 0),FALSE)*$G118)</f>
        <v>0</v>
      </c>
      <c r="AE118" s="1411">
        <f>IF(ISERROR(VLOOKUP(VLOOKUP($A118, 'E4 TB Allocation Details'!$A$18:$L$205, MATCH("Customer ID", 'E4 TB Allocation Details'!$A$18:$L$18, 0),FALSE), 'E2 Allocators'!$B$15:$W$361, MATCH('O5 Details by Class &amp; Accounts'!AE$18, 'E2 Allocators'!$B$15:$W$15, 0),FALSE)*$G118), 0, VLOOKUP(VLOOKUP($A118, 'E4 TB Allocation Details'!$A$18:$L$205, MATCH("Customer ID", 'E4 TB Allocation Details'!$A$18:$L$18, 0),FALSE), 'E2 Allocators'!$B$15:$W$361, MATCH('O5 Details by Class &amp; Accounts'!AE$18, 'E2 Allocators'!$B$15:$W$15, 0),FALSE)*$G118)</f>
        <v>0</v>
      </c>
      <c r="AF118" s="1411">
        <f>IF(ISERROR(VLOOKUP(VLOOKUP($A118, 'E4 TB Allocation Details'!$A$18:$L$205, MATCH("Customer ID", 'E4 TB Allocation Details'!$A$18:$L$18, 0),FALSE), 'E2 Allocators'!$B$15:$W$361, MATCH('O5 Details by Class &amp; Accounts'!AF$18, 'E2 Allocators'!$B$15:$W$15, 0),FALSE)*$G118), 0, VLOOKUP(VLOOKUP($A118, 'E4 TB Allocation Details'!$A$18:$L$205, MATCH("Customer ID", 'E4 TB Allocation Details'!$A$18:$L$18, 0),FALSE), 'E2 Allocators'!$B$15:$W$361, MATCH('O5 Details by Class &amp; Accounts'!AF$18, 'E2 Allocators'!$B$15:$W$15, 0),FALSE)*$G118)</f>
        <v>0</v>
      </c>
      <c r="AG118" s="1411">
        <f>IF(ISERROR(VLOOKUP(VLOOKUP($A118, 'E4 TB Allocation Details'!$A$18:$L$205, MATCH("Customer ID", 'E4 TB Allocation Details'!$A$18:$L$18, 0),FALSE), 'E2 Allocators'!$B$15:$W$361, MATCH('O5 Details by Class &amp; Accounts'!AG$18, 'E2 Allocators'!$B$15:$W$15, 0),FALSE)*$G118), 0, VLOOKUP(VLOOKUP($A118, 'E4 TB Allocation Details'!$A$18:$L$205, MATCH("Customer ID", 'E4 TB Allocation Details'!$A$18:$L$18, 0),FALSE), 'E2 Allocators'!$B$15:$W$361, MATCH('O5 Details by Class &amp; Accounts'!AG$18, 'E2 Allocators'!$B$15:$W$15, 0),FALSE)*$G118)</f>
        <v>0</v>
      </c>
      <c r="AH118" s="1411">
        <f>IF(ISERROR(VLOOKUP(VLOOKUP($A118, 'E4 TB Allocation Details'!$A$18:$L$205, MATCH("Customer ID", 'E4 TB Allocation Details'!$A$18:$L$18, 0),FALSE), 'E2 Allocators'!$B$15:$W$361, MATCH('O5 Details by Class &amp; Accounts'!AH$18, 'E2 Allocators'!$B$15:$W$15, 0),FALSE)*$G118), 0, VLOOKUP(VLOOKUP($A118, 'E4 TB Allocation Details'!$A$18:$L$205, MATCH("Customer ID", 'E4 TB Allocation Details'!$A$18:$L$18, 0),FALSE), 'E2 Allocators'!$B$15:$W$361, MATCH('O5 Details by Class &amp; Accounts'!AH$18, 'E2 Allocators'!$B$15:$W$15, 0),FALSE)*$G118)</f>
        <v>0</v>
      </c>
      <c r="AI118" s="1411">
        <f>IF(ISERROR(VLOOKUP(VLOOKUP($A118, 'E4 TB Allocation Details'!$A$18:$L$205, MATCH("Customer ID", 'E4 TB Allocation Details'!$A$18:$L$18, 0),FALSE), 'E2 Allocators'!$B$15:$W$361, MATCH('O5 Details by Class &amp; Accounts'!AI$18, 'E2 Allocators'!$B$15:$W$15, 0),FALSE)*$G118), 0, VLOOKUP(VLOOKUP($A118, 'E4 TB Allocation Details'!$A$18:$L$205, MATCH("Customer ID", 'E4 TB Allocation Details'!$A$18:$L$18, 0),FALSE), 'E2 Allocators'!$B$15:$W$361, MATCH('O5 Details by Class &amp; Accounts'!AI$18, 'E2 Allocators'!$B$15:$W$15, 0),FALSE)*$G118)</f>
        <v>0</v>
      </c>
      <c r="AJ118" s="1411">
        <f>IF(ISERROR(VLOOKUP(VLOOKUP($A118, 'E4 TB Allocation Details'!$A$18:$L$205, MATCH("Customer ID", 'E4 TB Allocation Details'!$A$18:$L$18, 0),FALSE), 'E2 Allocators'!$B$15:$W$361, MATCH('O5 Details by Class &amp; Accounts'!AJ$18, 'E2 Allocators'!$B$15:$W$15, 0),FALSE)*$G118), 0, VLOOKUP(VLOOKUP($A118, 'E4 TB Allocation Details'!$A$18:$L$205, MATCH("Customer ID", 'E4 TB Allocation Details'!$A$18:$L$18, 0),FALSE), 'E2 Allocators'!$B$15:$W$361, MATCH('O5 Details by Class &amp; Accounts'!AJ$18, 'E2 Allocators'!$B$15:$W$15, 0),FALSE)*$G118)</f>
        <v>0</v>
      </c>
      <c r="AK118" s="1411">
        <f>IF(ISERROR(VLOOKUP(VLOOKUP($A118, 'E4 TB Allocation Details'!$A$18:$L$205, MATCH("Customer ID", 'E4 TB Allocation Details'!$A$18:$L$18, 0),FALSE), 'E2 Allocators'!$B$15:$W$361, MATCH('O5 Details by Class &amp; Accounts'!AK$18, 'E2 Allocators'!$B$15:$W$15, 0),FALSE)*$G118), 0, VLOOKUP(VLOOKUP($A118, 'E4 TB Allocation Details'!$A$18:$L$205, MATCH("Customer ID", 'E4 TB Allocation Details'!$A$18:$L$18, 0),FALSE), 'E2 Allocators'!$B$15:$W$361, MATCH('O5 Details by Class &amp; Accounts'!AK$18, 'E2 Allocators'!$B$15:$W$15, 0),FALSE)*$G118)</f>
        <v>0</v>
      </c>
      <c r="AL118" s="1411">
        <f>IF(ISERROR(VLOOKUP(VLOOKUP($A118, 'E4 TB Allocation Details'!$A$18:$L$205, MATCH("Customer ID", 'E4 TB Allocation Details'!$A$18:$L$18, 0),FALSE), 'E2 Allocators'!$B$15:$W$361, MATCH('O5 Details by Class &amp; Accounts'!AL$18, 'E2 Allocators'!$B$15:$W$15, 0),FALSE)*$G118), 0, VLOOKUP(VLOOKUP($A118, 'E4 TB Allocation Details'!$A$18:$L$205, MATCH("Customer ID", 'E4 TB Allocation Details'!$A$18:$L$18, 0),FALSE), 'E2 Allocators'!$B$15:$W$361, MATCH('O5 Details by Class &amp; Accounts'!AL$18, 'E2 Allocators'!$B$15:$W$15, 0),FALSE)*$G118)</f>
        <v>0</v>
      </c>
      <c r="AM118" s="1411">
        <f>IF(ISERROR(VLOOKUP(VLOOKUP($A118, 'E4 TB Allocation Details'!$A$18:$L$205, MATCH("Customer ID", 'E4 TB Allocation Details'!$A$18:$L$18, 0),FALSE), 'E2 Allocators'!$B$15:$W$361, MATCH('O5 Details by Class &amp; Accounts'!AM$18, 'E2 Allocators'!$B$15:$W$15, 0),FALSE)*$G118), 0, VLOOKUP(VLOOKUP($A118, 'E4 TB Allocation Details'!$A$18:$L$205, MATCH("Customer ID", 'E4 TB Allocation Details'!$A$18:$L$18, 0),FALSE), 'E2 Allocators'!$B$15:$W$361, MATCH('O5 Details by Class &amp; Accounts'!AM$18, 'E2 Allocators'!$B$15:$W$15, 0),FALSE)*$G118)</f>
        <v>0</v>
      </c>
      <c r="AN118" s="1411">
        <f>IF(ISERROR(VLOOKUP(VLOOKUP($A118, 'E4 TB Allocation Details'!$A$18:$L$205, MATCH("Customer ID", 'E4 TB Allocation Details'!$A$18:$L$18, 0),FALSE), 'E2 Allocators'!$B$15:$W$361, MATCH('O5 Details by Class &amp; Accounts'!AN$18, 'E2 Allocators'!$B$15:$W$15, 0),FALSE)*$G118), 0, VLOOKUP(VLOOKUP($A118, 'E4 TB Allocation Details'!$A$18:$L$205, MATCH("Customer ID", 'E4 TB Allocation Details'!$A$18:$L$18, 0),FALSE), 'E2 Allocators'!$B$15:$W$361, MATCH('O5 Details by Class &amp; Accounts'!AN$18, 'E2 Allocators'!$B$15:$W$15, 0),FALSE)*$G118)</f>
        <v>0</v>
      </c>
      <c r="AO118" s="1411">
        <f>IF(ISERROR(VLOOKUP(VLOOKUP($A118, 'E4 TB Allocation Details'!$A$18:$L$205, MATCH("Customer ID", 'E4 TB Allocation Details'!$A$18:$L$18, 0),FALSE), 'E2 Allocators'!$B$15:$W$361, MATCH('O5 Details by Class &amp; Accounts'!AO$18, 'E2 Allocators'!$B$15:$W$15, 0),FALSE)*$G118), 0, VLOOKUP(VLOOKUP($A118, 'E4 TB Allocation Details'!$A$18:$L$205, MATCH("Customer ID", 'E4 TB Allocation Details'!$A$18:$L$18, 0),FALSE), 'E2 Allocators'!$B$15:$W$361, MATCH('O5 Details by Class &amp; Accounts'!AO$18, 'E2 Allocators'!$B$15:$W$15, 0),FALSE)*$G118)</f>
        <v>0</v>
      </c>
      <c r="AP118" s="1411">
        <f>IF(ISERROR(VLOOKUP(VLOOKUP($A118, 'E4 TB Allocation Details'!$A$18:$L$205, MATCH("Customer ID", 'E4 TB Allocation Details'!$A$18:$L$18, 0),FALSE), 'E2 Allocators'!$B$15:$W$361, MATCH('O5 Details by Class &amp; Accounts'!AP$18, 'E2 Allocators'!$B$15:$W$15, 0),FALSE)*$G118), 0, VLOOKUP(VLOOKUP($A118, 'E4 TB Allocation Details'!$A$18:$L$205, MATCH("Customer ID", 'E4 TB Allocation Details'!$A$18:$L$18, 0),FALSE), 'E2 Allocators'!$B$15:$W$361, MATCH('O5 Details by Class &amp; Accounts'!AP$18, 'E2 Allocators'!$B$15:$W$15, 0),FALSE)*$G118)</f>
        <v>0</v>
      </c>
      <c r="AQ118" s="1411">
        <f>IF(ISERROR(VLOOKUP(VLOOKUP($A118, 'E4 TB Allocation Details'!$A$18:$L$205, MATCH("Customer ID", 'E4 TB Allocation Details'!$A$18:$L$18, 0),FALSE), 'E2 Allocators'!$B$15:$W$361, MATCH('O5 Details by Class &amp; Accounts'!AQ$18, 'E2 Allocators'!$B$15:$W$15, 0),FALSE)*$G118), 0, VLOOKUP(VLOOKUP($A118, 'E4 TB Allocation Details'!$A$18:$L$205, MATCH("Customer ID", 'E4 TB Allocation Details'!$A$18:$L$18, 0),FALSE), 'E2 Allocators'!$B$15:$W$361, MATCH('O5 Details by Class &amp; Accounts'!AQ$18, 'E2 Allocators'!$B$15:$W$15, 0),FALSE)*$G118)</f>
        <v>0</v>
      </c>
      <c r="AR118" s="1411">
        <f>IF(ISERROR(VLOOKUP(VLOOKUP($A118, 'E4 TB Allocation Details'!$A$18:$L$205, MATCH("Customer ID", 'E4 TB Allocation Details'!$A$18:$L$18, 0),FALSE), 'E2 Allocators'!$B$15:$W$361, MATCH('O5 Details by Class &amp; Accounts'!AR$18, 'E2 Allocators'!$B$15:$W$15, 0),FALSE)*$G118), 0, VLOOKUP(VLOOKUP($A118, 'E4 TB Allocation Details'!$A$18:$L$205, MATCH("Customer ID", 'E4 TB Allocation Details'!$A$18:$L$18, 0),FALSE), 'E2 Allocators'!$B$15:$W$361, MATCH('O5 Details by Class &amp; Accounts'!AR$18, 'E2 Allocators'!$B$15:$W$15, 0),FALSE)*$G118)</f>
        <v>0</v>
      </c>
      <c r="AS118" s="1411">
        <f>IF(ISERROR(VLOOKUP(VLOOKUP($A118, 'E4 TB Allocation Details'!$A$18:$L$205, MATCH("Customer ID", 'E4 TB Allocation Details'!$A$18:$L$18, 0),FALSE), 'E2 Allocators'!$B$15:$W$361, MATCH('O5 Details by Class &amp; Accounts'!AS$18, 'E2 Allocators'!$B$15:$W$15, 0),FALSE)*$G118), 0, VLOOKUP(VLOOKUP($A118, 'E4 TB Allocation Details'!$A$18:$L$205, MATCH("Customer ID", 'E4 TB Allocation Details'!$A$18:$L$18, 0),FALSE), 'E2 Allocators'!$B$15:$W$361, MATCH('O5 Details by Class &amp; Accounts'!AS$18, 'E2 Allocators'!$B$15:$W$15, 0),FALSE)*$G118)</f>
        <v>0</v>
      </c>
      <c r="AT118" s="1411">
        <f>IF(ISERROR(VLOOKUP(VLOOKUP($A118, 'E4 TB Allocation Details'!$A$18:$L$205, MATCH("Customer ID", 'E4 TB Allocation Details'!$A$18:$L$18, 0),FALSE), 'E2 Allocators'!$B$15:$W$361, MATCH('O5 Details by Class &amp; Accounts'!AT$18, 'E2 Allocators'!$B$15:$W$15, 0),FALSE)*$G118), 0, VLOOKUP(VLOOKUP($A118, 'E4 TB Allocation Details'!$A$18:$L$205, MATCH("Customer ID", 'E4 TB Allocation Details'!$A$18:$L$18, 0),FALSE), 'E2 Allocators'!$B$15:$W$361, MATCH('O5 Details by Class &amp; Accounts'!AT$18, 'E2 Allocators'!$B$15:$W$15, 0),FALSE)*$G118)</f>
        <v>0</v>
      </c>
      <c r="AU118" s="1411">
        <f>IF(ISERROR(VLOOKUP(VLOOKUP($A118, 'E4 TB Allocation Details'!$A$18:$L$205, MATCH("Customer ID", 'E4 TB Allocation Details'!$A$18:$L$18, 0),FALSE), 'E2 Allocators'!$B$15:$W$361, MATCH('O5 Details by Class &amp; Accounts'!AU$18, 'E2 Allocators'!$B$15:$W$15, 0),FALSE)*$G118), 0, VLOOKUP(VLOOKUP($A118, 'E4 TB Allocation Details'!$A$18:$L$205, MATCH("Customer ID", 'E4 TB Allocation Details'!$A$18:$L$18, 0),FALSE), 'E2 Allocators'!$B$15:$W$361, MATCH('O5 Details by Class &amp; Accounts'!AU$18, 'E2 Allocators'!$B$15:$W$15, 0),FALSE)*$G118)</f>
        <v>0</v>
      </c>
      <c r="AV118" s="1411">
        <f>IF(ISERROR(VLOOKUP(VLOOKUP($A118, 'E4 TB Allocation Details'!$A$18:$L$205, MATCH("Customer ID", 'E4 TB Allocation Details'!$A$18:$L$18, 0),FALSE), 'E2 Allocators'!$B$15:$W$361, MATCH('O5 Details by Class &amp; Accounts'!AV$18, 'E2 Allocators'!$B$15:$W$15, 0),FALSE)*$G118), 0, VLOOKUP(VLOOKUP($A118, 'E4 TB Allocation Details'!$A$18:$L$205, MATCH("Customer ID", 'E4 TB Allocation Details'!$A$18:$L$18, 0),FALSE), 'E2 Allocators'!$B$15:$W$361, MATCH('O5 Details by Class &amp; Accounts'!AV$18, 'E2 Allocators'!$B$15:$W$15, 0),FALSE)*$G118)</f>
        <v>0</v>
      </c>
      <c r="AW118" s="1411">
        <f>IF(ISERROR(VLOOKUP(VLOOKUP($A118, 'E4 TB Allocation Details'!$A$18:$L$205, MATCH("Customer ID", 'E4 TB Allocation Details'!$A$18:$L$18, 0),FALSE), 'E2 Allocators'!$B$15:$W$361, MATCH('O5 Details by Class &amp; Accounts'!AW$18, 'E2 Allocators'!$B$15:$W$15, 0),FALSE)*$G118), 0, VLOOKUP(VLOOKUP($A118, 'E4 TB Allocation Details'!$A$18:$L$205, MATCH("Customer ID", 'E4 TB Allocation Details'!$A$18:$L$18, 0),FALSE), 'E2 Allocators'!$B$15:$W$361, MATCH('O5 Details by Class &amp; Accounts'!AW$18, 'E2 Allocators'!$B$15:$W$15, 0),FALSE)*$G118)</f>
        <v>0</v>
      </c>
      <c r="AX118" s="1411">
        <f t="shared" si="27"/>
        <v>0</v>
      </c>
      <c r="AY118" s="1411">
        <f>IF(ISERROR(VLOOKUP(VLOOKUP($A118, 'E4 TB Allocation Details'!$A$18:$L$205, MATCH("Misc ID", 'E4 TB Allocation Details'!$A$18:$L$18, 0),FALSE), 'E2 Allocators'!$B$15:$W$361, MATCH('O5 Details by Class &amp; Accounts'!AY$18, 'E2 Allocators'!$B$15:$W$15, 0),FALSE)*$E118), 0, VLOOKUP(VLOOKUP($A118, 'E4 TB Allocation Details'!$A$18:$L$205, MATCH("Misc ID", 'E4 TB Allocation Details'!$A$18:$L$18, 0),FALSE), 'E2 Allocators'!$B$15:$W$361, MATCH('O5 Details by Class &amp; Accounts'!AY$18, 'E2 Allocators'!$B$15:$W$15, 0),FALSE)*$E118)</f>
        <v>0</v>
      </c>
      <c r="AZ118" s="1411">
        <f>IF(ISERROR(VLOOKUP(VLOOKUP($A118, 'E4 TB Allocation Details'!$A$18:$L$205, MATCH("Misc ID", 'E4 TB Allocation Details'!$A$18:$L$18, 0),FALSE), 'E2 Allocators'!$B$15:$W$361, MATCH('O5 Details by Class &amp; Accounts'!AZ$18, 'E2 Allocators'!$B$15:$W$15, 0),FALSE)*$E118), 0, VLOOKUP(VLOOKUP($A118, 'E4 TB Allocation Details'!$A$18:$L$205, MATCH("Misc ID", 'E4 TB Allocation Details'!$A$18:$L$18, 0),FALSE), 'E2 Allocators'!$B$15:$W$361, MATCH('O5 Details by Class &amp; Accounts'!AZ$18, 'E2 Allocators'!$B$15:$W$15, 0),FALSE)*$E118)</f>
        <v>0</v>
      </c>
      <c r="BA118" s="1411">
        <f>IF(ISERROR(VLOOKUP(VLOOKUP($A118, 'E4 TB Allocation Details'!$A$18:$L$205, MATCH("Misc ID", 'E4 TB Allocation Details'!$A$18:$L$18, 0),FALSE), 'E2 Allocators'!$B$15:$W$361, MATCH('O5 Details by Class &amp; Accounts'!BA$18, 'E2 Allocators'!$B$15:$W$15, 0),FALSE)*$E118), 0, VLOOKUP(VLOOKUP($A118, 'E4 TB Allocation Details'!$A$18:$L$205, MATCH("Misc ID", 'E4 TB Allocation Details'!$A$18:$L$18, 0),FALSE), 'E2 Allocators'!$B$15:$W$361, MATCH('O5 Details by Class &amp; Accounts'!BA$18, 'E2 Allocators'!$B$15:$W$15, 0),FALSE)*$E118)</f>
        <v>0</v>
      </c>
      <c r="BB118" s="1411">
        <f>IF(ISERROR(VLOOKUP(VLOOKUP($A118, 'E4 TB Allocation Details'!$A$18:$L$205, MATCH("Misc ID", 'E4 TB Allocation Details'!$A$18:$L$18, 0),FALSE), 'E2 Allocators'!$B$15:$W$361, MATCH('O5 Details by Class &amp; Accounts'!BB$18, 'E2 Allocators'!$B$15:$W$15, 0),FALSE)*$E118), 0, VLOOKUP(VLOOKUP($A118, 'E4 TB Allocation Details'!$A$18:$L$205, MATCH("Misc ID", 'E4 TB Allocation Details'!$A$18:$L$18, 0),FALSE), 'E2 Allocators'!$B$15:$W$361, MATCH('O5 Details by Class &amp; Accounts'!BB$18, 'E2 Allocators'!$B$15:$W$15, 0),FALSE)*$E118)</f>
        <v>0</v>
      </c>
      <c r="BC118" s="1411">
        <f>IF(ISERROR(VLOOKUP(VLOOKUP($A118, 'E4 TB Allocation Details'!$A$18:$L$205, MATCH("Misc ID", 'E4 TB Allocation Details'!$A$18:$L$18, 0),FALSE), 'E2 Allocators'!$B$15:$W$361, MATCH('O5 Details by Class &amp; Accounts'!BC$18, 'E2 Allocators'!$B$15:$W$15, 0),FALSE)*$E118), 0, VLOOKUP(VLOOKUP($A118, 'E4 TB Allocation Details'!$A$18:$L$205, MATCH("Misc ID", 'E4 TB Allocation Details'!$A$18:$L$18, 0),FALSE), 'E2 Allocators'!$B$15:$W$361, MATCH('O5 Details by Class &amp; Accounts'!BC$18, 'E2 Allocators'!$B$15:$W$15, 0),FALSE)*$E118)</f>
        <v>0</v>
      </c>
      <c r="BD118" s="1411">
        <f>IF(ISERROR(VLOOKUP(VLOOKUP($A118, 'E4 TB Allocation Details'!$A$18:$L$205, MATCH("Misc ID", 'E4 TB Allocation Details'!$A$18:$L$18, 0),FALSE), 'E2 Allocators'!$B$15:$W$361, MATCH('O5 Details by Class &amp; Accounts'!BD$18, 'E2 Allocators'!$B$15:$W$15, 0),FALSE)*$E118), 0, VLOOKUP(VLOOKUP($A118, 'E4 TB Allocation Details'!$A$18:$L$205, MATCH("Misc ID", 'E4 TB Allocation Details'!$A$18:$L$18, 0),FALSE), 'E2 Allocators'!$B$15:$W$361, MATCH('O5 Details by Class &amp; Accounts'!BD$18, 'E2 Allocators'!$B$15:$W$15, 0),FALSE)*$E118)</f>
        <v>0</v>
      </c>
      <c r="BE118" s="1411">
        <f>IF(ISERROR(VLOOKUP(VLOOKUP($A118, 'E4 TB Allocation Details'!$A$18:$L$205, MATCH("Misc ID", 'E4 TB Allocation Details'!$A$18:$L$18, 0),FALSE), 'E2 Allocators'!$B$15:$W$361, MATCH('O5 Details by Class &amp; Accounts'!BE$18, 'E2 Allocators'!$B$15:$W$15, 0),FALSE)*$E118), 0, VLOOKUP(VLOOKUP($A118, 'E4 TB Allocation Details'!$A$18:$L$205, MATCH("Misc ID", 'E4 TB Allocation Details'!$A$18:$L$18, 0),FALSE), 'E2 Allocators'!$B$15:$W$361, MATCH('O5 Details by Class &amp; Accounts'!BE$18, 'E2 Allocators'!$B$15:$W$15, 0),FALSE)*$E118)</f>
        <v>0</v>
      </c>
      <c r="BF118" s="1411">
        <f>IF(ISERROR(VLOOKUP(VLOOKUP($A118, 'E4 TB Allocation Details'!$A$18:$L$205, MATCH("Misc ID", 'E4 TB Allocation Details'!$A$18:$L$18, 0),FALSE), 'E2 Allocators'!$B$15:$W$361, MATCH('O5 Details by Class &amp; Accounts'!BF$18, 'E2 Allocators'!$B$15:$W$15, 0),FALSE)*$E118), 0, VLOOKUP(VLOOKUP($A118, 'E4 TB Allocation Details'!$A$18:$L$205, MATCH("Misc ID", 'E4 TB Allocation Details'!$A$18:$L$18, 0),FALSE), 'E2 Allocators'!$B$15:$W$361, MATCH('O5 Details by Class &amp; Accounts'!BF$18, 'E2 Allocators'!$B$15:$W$15, 0),FALSE)*$E118)</f>
        <v>0</v>
      </c>
      <c r="BG118" s="1411">
        <f>IF(ISERROR(VLOOKUP(VLOOKUP($A118, 'E4 TB Allocation Details'!$A$18:$L$205, MATCH("Misc ID", 'E4 TB Allocation Details'!$A$18:$L$18, 0),FALSE), 'E2 Allocators'!$B$15:$W$361, MATCH('O5 Details by Class &amp; Accounts'!BG$18, 'E2 Allocators'!$B$15:$W$15, 0),FALSE)*$E118), 0, VLOOKUP(VLOOKUP($A118, 'E4 TB Allocation Details'!$A$18:$L$205, MATCH("Misc ID", 'E4 TB Allocation Details'!$A$18:$L$18, 0),FALSE), 'E2 Allocators'!$B$15:$W$361, MATCH('O5 Details by Class &amp; Accounts'!BG$18, 'E2 Allocators'!$B$15:$W$15, 0),FALSE)*$E118)</f>
        <v>0</v>
      </c>
      <c r="BH118" s="1411">
        <f>IF(ISERROR(VLOOKUP(VLOOKUP($A118, 'E4 TB Allocation Details'!$A$18:$L$205, MATCH("Misc ID", 'E4 TB Allocation Details'!$A$18:$L$18, 0),FALSE), 'E2 Allocators'!$B$15:$W$361, MATCH('O5 Details by Class &amp; Accounts'!BH$18, 'E2 Allocators'!$B$15:$W$15, 0),FALSE)*$E118), 0, VLOOKUP(VLOOKUP($A118, 'E4 TB Allocation Details'!$A$18:$L$205, MATCH("Misc ID", 'E4 TB Allocation Details'!$A$18:$L$18, 0),FALSE), 'E2 Allocators'!$B$15:$W$361, MATCH('O5 Details by Class &amp; Accounts'!BH$18, 'E2 Allocators'!$B$15:$W$15, 0),FALSE)*$E118)</f>
        <v>0</v>
      </c>
      <c r="BI118" s="1411">
        <f>IF(ISERROR(VLOOKUP(VLOOKUP($A118, 'E4 TB Allocation Details'!$A$18:$L$205, MATCH("Misc ID", 'E4 TB Allocation Details'!$A$18:$L$18, 0),FALSE), 'E2 Allocators'!$B$15:$W$361, MATCH('O5 Details by Class &amp; Accounts'!BI$18, 'E2 Allocators'!$B$15:$W$15, 0),FALSE)*$E118), 0, VLOOKUP(VLOOKUP($A118, 'E4 TB Allocation Details'!$A$18:$L$205, MATCH("Misc ID", 'E4 TB Allocation Details'!$A$18:$L$18, 0),FALSE), 'E2 Allocators'!$B$15:$W$361, MATCH('O5 Details by Class &amp; Accounts'!BI$18, 'E2 Allocators'!$B$15:$W$15, 0),FALSE)*$E118)</f>
        <v>0</v>
      </c>
      <c r="BJ118" s="1411">
        <f>IF(ISERROR(VLOOKUP(VLOOKUP($A118, 'E4 TB Allocation Details'!$A$18:$L$205, MATCH("Misc ID", 'E4 TB Allocation Details'!$A$18:$L$18, 0),FALSE), 'E2 Allocators'!$B$15:$W$361, MATCH('O5 Details by Class &amp; Accounts'!BJ$18, 'E2 Allocators'!$B$15:$W$15, 0),FALSE)*$E118), 0, VLOOKUP(VLOOKUP($A118, 'E4 TB Allocation Details'!$A$18:$L$205, MATCH("Misc ID", 'E4 TB Allocation Details'!$A$18:$L$18, 0),FALSE), 'E2 Allocators'!$B$15:$W$361, MATCH('O5 Details by Class &amp; Accounts'!BJ$18, 'E2 Allocators'!$B$15:$W$15, 0),FALSE)*$E118)</f>
        <v>0</v>
      </c>
      <c r="BK118" s="1411">
        <f>IF(ISERROR(VLOOKUP(VLOOKUP($A118, 'E4 TB Allocation Details'!$A$18:$L$205, MATCH("Misc ID", 'E4 TB Allocation Details'!$A$18:$L$18, 0),FALSE), 'E2 Allocators'!$B$15:$W$361, MATCH('O5 Details by Class &amp; Accounts'!BK$18, 'E2 Allocators'!$B$15:$W$15, 0),FALSE)*$E118), 0, VLOOKUP(VLOOKUP($A118, 'E4 TB Allocation Details'!$A$18:$L$205, MATCH("Misc ID", 'E4 TB Allocation Details'!$A$18:$L$18, 0),FALSE), 'E2 Allocators'!$B$15:$W$361, MATCH('O5 Details by Class &amp; Accounts'!BK$18, 'E2 Allocators'!$B$15:$W$15, 0),FALSE)*$E118)</f>
        <v>0</v>
      </c>
      <c r="BL118" s="1411">
        <f>IF(ISERROR(VLOOKUP(VLOOKUP($A118, 'E4 TB Allocation Details'!$A$18:$L$205, MATCH("Misc ID", 'E4 TB Allocation Details'!$A$18:$L$18, 0),FALSE), 'E2 Allocators'!$B$15:$W$361, MATCH('O5 Details by Class &amp; Accounts'!BL$18, 'E2 Allocators'!$B$15:$W$15, 0),FALSE)*$E118), 0, VLOOKUP(VLOOKUP($A118, 'E4 TB Allocation Details'!$A$18:$L$205, MATCH("Misc ID", 'E4 TB Allocation Details'!$A$18:$L$18, 0),FALSE), 'E2 Allocators'!$B$15:$W$361, MATCH('O5 Details by Class &amp; Accounts'!BL$18, 'E2 Allocators'!$B$15:$W$15, 0),FALSE)*$E118)</f>
        <v>0</v>
      </c>
      <c r="BM118" s="1411">
        <f>IF(ISERROR(VLOOKUP(VLOOKUP($A118, 'E4 TB Allocation Details'!$A$18:$L$205, MATCH("Misc ID", 'E4 TB Allocation Details'!$A$18:$L$18, 0),FALSE), 'E2 Allocators'!$B$15:$W$361, MATCH('O5 Details by Class &amp; Accounts'!BM$18, 'E2 Allocators'!$B$15:$W$15, 0),FALSE)*$E118), 0, VLOOKUP(VLOOKUP($A118, 'E4 TB Allocation Details'!$A$18:$L$205, MATCH("Misc ID", 'E4 TB Allocation Details'!$A$18:$L$18, 0),FALSE), 'E2 Allocators'!$B$15:$W$361, MATCH('O5 Details by Class &amp; Accounts'!BM$18, 'E2 Allocators'!$B$15:$W$15, 0),FALSE)*$E118)</f>
        <v>0</v>
      </c>
      <c r="BN118" s="1411">
        <f>IF(ISERROR(VLOOKUP(VLOOKUP($A118, 'E4 TB Allocation Details'!$A$18:$L$205, MATCH("Misc ID", 'E4 TB Allocation Details'!$A$18:$L$18, 0),FALSE), 'E2 Allocators'!$B$15:$W$361, MATCH('O5 Details by Class &amp; Accounts'!BN$18, 'E2 Allocators'!$B$15:$W$15, 0),FALSE)*$E118), 0, VLOOKUP(VLOOKUP($A118, 'E4 TB Allocation Details'!$A$18:$L$205, MATCH("Misc ID", 'E4 TB Allocation Details'!$A$18:$L$18, 0),FALSE), 'E2 Allocators'!$B$15:$W$361, MATCH('O5 Details by Class &amp; Accounts'!BN$18, 'E2 Allocators'!$B$15:$W$15, 0),FALSE)*$E118)</f>
        <v>0</v>
      </c>
      <c r="BO118" s="1411">
        <f>IF(ISERROR(VLOOKUP(VLOOKUP($A118, 'E4 TB Allocation Details'!$A$18:$L$205, MATCH("Misc ID", 'E4 TB Allocation Details'!$A$18:$L$18, 0),FALSE), 'E2 Allocators'!$B$15:$W$361, MATCH('O5 Details by Class &amp; Accounts'!BO$18, 'E2 Allocators'!$B$15:$W$15, 0),FALSE)*$E118), 0, VLOOKUP(VLOOKUP($A118, 'E4 TB Allocation Details'!$A$18:$L$205, MATCH("Misc ID", 'E4 TB Allocation Details'!$A$18:$L$18, 0),FALSE), 'E2 Allocators'!$B$15:$W$361, MATCH('O5 Details by Class &amp; Accounts'!BO$18, 'E2 Allocators'!$B$15:$W$15, 0),FALSE)*$E118)</f>
        <v>0</v>
      </c>
      <c r="BP118" s="1411">
        <f>IF(ISERROR(VLOOKUP(VLOOKUP($A118, 'E4 TB Allocation Details'!$A$18:$L$205, MATCH("Misc ID", 'E4 TB Allocation Details'!$A$18:$L$18, 0),FALSE), 'E2 Allocators'!$B$15:$W$361, MATCH('O5 Details by Class &amp; Accounts'!BP$18, 'E2 Allocators'!$B$15:$W$15, 0),FALSE)*$E118), 0, VLOOKUP(VLOOKUP($A118, 'E4 TB Allocation Details'!$A$18:$L$205, MATCH("Misc ID", 'E4 TB Allocation Details'!$A$18:$L$18, 0),FALSE), 'E2 Allocators'!$B$15:$W$361, MATCH('O5 Details by Class &amp; Accounts'!BP$18, 'E2 Allocators'!$B$15:$W$15, 0),FALSE)*$E118)</f>
        <v>0</v>
      </c>
      <c r="BQ118" s="1411">
        <f>IF(ISERROR(VLOOKUP(VLOOKUP($A118, 'E4 TB Allocation Details'!$A$18:$L$205, MATCH("Misc ID", 'E4 TB Allocation Details'!$A$18:$L$18, 0),FALSE), 'E2 Allocators'!$B$15:$W$361, MATCH('O5 Details by Class &amp; Accounts'!BQ$18, 'E2 Allocators'!$B$15:$W$15, 0),FALSE)*$E118), 0, VLOOKUP(VLOOKUP($A118, 'E4 TB Allocation Details'!$A$18:$L$205, MATCH("Misc ID", 'E4 TB Allocation Details'!$A$18:$L$18, 0),FALSE), 'E2 Allocators'!$B$15:$W$361, MATCH('O5 Details by Class &amp; Accounts'!BQ$18, 'E2 Allocators'!$B$15:$W$15, 0),FALSE)*$E118)</f>
        <v>0</v>
      </c>
      <c r="BR118" s="1411">
        <f>IF(ISERROR(VLOOKUP(VLOOKUP($A118, 'E4 TB Allocation Details'!$A$18:$L$205, MATCH("Misc ID", 'E4 TB Allocation Details'!$A$18:$L$18, 0),FALSE), 'E2 Allocators'!$B$15:$W$361, MATCH('O5 Details by Class &amp; Accounts'!BR$18, 'E2 Allocators'!$B$15:$W$15, 0),FALSE)*$E118), 0, VLOOKUP(VLOOKUP($A118, 'E4 TB Allocation Details'!$A$18:$L$205, MATCH("Misc ID", 'E4 TB Allocation Details'!$A$18:$L$18, 0),FALSE), 'E2 Allocators'!$B$15:$W$361, MATCH('O5 Details by Class &amp; Accounts'!BR$18, 'E2 Allocators'!$B$15:$W$15, 0),FALSE)*$E118)</f>
        <v>0</v>
      </c>
      <c r="BS118" s="1411">
        <f t="shared" si="28"/>
        <v>0</v>
      </c>
      <c r="BT118" s="1411">
        <f>IF(ISERROR(VLOOKUP(VLOOKUP($A118, 'E4 TB Allocation Details'!$A$18:$L$205, MATCH("A &amp; G ID", 'E4 TB Allocation Details'!$A$18:$L$18, 0),FALSE), 'E2 Allocators'!$B$15:$W$361, MATCH('O5 Details by Class &amp; Accounts'!BT$18, 'E2 Allocators'!$B$15:$W$15, 0),FALSE)*$E118), 0, VLOOKUP(VLOOKUP($A118, 'E4 TB Allocation Details'!$A$18:$L$205, MATCH("A &amp; G ID", 'E4 TB Allocation Details'!$A$18:$L$18, 0),FALSE), 'E2 Allocators'!$B$15:$W$361, MATCH('O5 Details by Class &amp; Accounts'!BT$18, 'E2 Allocators'!$B$15:$W$15, 0),FALSE)*$E118)</f>
        <v>0</v>
      </c>
      <c r="BU118" s="1411">
        <f>IF(ISERROR(VLOOKUP(VLOOKUP($A118, 'E4 TB Allocation Details'!$A$18:$L$205, MATCH("A &amp; G ID", 'E4 TB Allocation Details'!$A$18:$L$18, 0),FALSE), 'E2 Allocators'!$B$15:$W$361, MATCH('O5 Details by Class &amp; Accounts'!BU$18, 'E2 Allocators'!$B$15:$W$15, 0),FALSE)*$E118), 0, VLOOKUP(VLOOKUP($A118, 'E4 TB Allocation Details'!$A$18:$L$205, MATCH("A &amp; G ID", 'E4 TB Allocation Details'!$A$18:$L$18, 0),FALSE), 'E2 Allocators'!$B$15:$W$361, MATCH('O5 Details by Class &amp; Accounts'!BU$18, 'E2 Allocators'!$B$15:$W$15, 0),FALSE)*$E118)</f>
        <v>0</v>
      </c>
      <c r="BV118" s="1411">
        <f>IF(ISERROR(VLOOKUP(VLOOKUP($A118, 'E4 TB Allocation Details'!$A$18:$L$205, MATCH("A &amp; G ID", 'E4 TB Allocation Details'!$A$18:$L$18, 0),FALSE), 'E2 Allocators'!$B$15:$W$361, MATCH('O5 Details by Class &amp; Accounts'!BV$18, 'E2 Allocators'!$B$15:$W$15, 0),FALSE)*$E118), 0, VLOOKUP(VLOOKUP($A118, 'E4 TB Allocation Details'!$A$18:$L$205, MATCH("A &amp; G ID", 'E4 TB Allocation Details'!$A$18:$L$18, 0),FALSE), 'E2 Allocators'!$B$15:$W$361, MATCH('O5 Details by Class &amp; Accounts'!BV$18, 'E2 Allocators'!$B$15:$W$15, 0),FALSE)*$E118)</f>
        <v>0</v>
      </c>
      <c r="BW118" s="1411">
        <f>IF(ISERROR(VLOOKUP(VLOOKUP($A118, 'E4 TB Allocation Details'!$A$18:$L$205, MATCH("A &amp; G ID", 'E4 TB Allocation Details'!$A$18:$L$18, 0),FALSE), 'E2 Allocators'!$B$15:$W$361, MATCH('O5 Details by Class &amp; Accounts'!BW$18, 'E2 Allocators'!$B$15:$W$15, 0),FALSE)*$E118), 0, VLOOKUP(VLOOKUP($A118, 'E4 TB Allocation Details'!$A$18:$L$205, MATCH("A &amp; G ID", 'E4 TB Allocation Details'!$A$18:$L$18, 0),FALSE), 'E2 Allocators'!$B$15:$W$361, MATCH('O5 Details by Class &amp; Accounts'!BW$18, 'E2 Allocators'!$B$15:$W$15, 0),FALSE)*$E118)</f>
        <v>0</v>
      </c>
      <c r="BX118" s="1411">
        <f>IF(ISERROR(VLOOKUP(VLOOKUP($A118, 'E4 TB Allocation Details'!$A$18:$L$205, MATCH("A &amp; G ID", 'E4 TB Allocation Details'!$A$18:$L$18, 0),FALSE), 'E2 Allocators'!$B$15:$W$361, MATCH('O5 Details by Class &amp; Accounts'!BX$18, 'E2 Allocators'!$B$15:$W$15, 0),FALSE)*$E118), 0, VLOOKUP(VLOOKUP($A118, 'E4 TB Allocation Details'!$A$18:$L$205, MATCH("A &amp; G ID", 'E4 TB Allocation Details'!$A$18:$L$18, 0),FALSE), 'E2 Allocators'!$B$15:$W$361, MATCH('O5 Details by Class &amp; Accounts'!BX$18, 'E2 Allocators'!$B$15:$W$15, 0),FALSE)*$E118)</f>
        <v>0</v>
      </c>
      <c r="BY118" s="1411">
        <f>IF(ISERROR(VLOOKUP(VLOOKUP($A118, 'E4 TB Allocation Details'!$A$18:$L$205, MATCH("A &amp; G ID", 'E4 TB Allocation Details'!$A$18:$L$18, 0),FALSE), 'E2 Allocators'!$B$15:$W$361, MATCH('O5 Details by Class &amp; Accounts'!BY$18, 'E2 Allocators'!$B$15:$W$15, 0),FALSE)*$E118), 0, VLOOKUP(VLOOKUP($A118, 'E4 TB Allocation Details'!$A$18:$L$205, MATCH("A &amp; G ID", 'E4 TB Allocation Details'!$A$18:$L$18, 0),FALSE), 'E2 Allocators'!$B$15:$W$361, MATCH('O5 Details by Class &amp; Accounts'!BY$18, 'E2 Allocators'!$B$15:$W$15, 0),FALSE)*$E118)</f>
        <v>0</v>
      </c>
      <c r="BZ118" s="1411">
        <f>IF(ISERROR(VLOOKUP(VLOOKUP($A118, 'E4 TB Allocation Details'!$A$18:$L$205, MATCH("A &amp; G ID", 'E4 TB Allocation Details'!$A$18:$L$18, 0),FALSE), 'E2 Allocators'!$B$15:$W$361, MATCH('O5 Details by Class &amp; Accounts'!BZ$18, 'E2 Allocators'!$B$15:$W$15, 0),FALSE)*$E118), 0, VLOOKUP(VLOOKUP($A118, 'E4 TB Allocation Details'!$A$18:$L$205, MATCH("A &amp; G ID", 'E4 TB Allocation Details'!$A$18:$L$18, 0),FALSE), 'E2 Allocators'!$B$15:$W$361, MATCH('O5 Details by Class &amp; Accounts'!BZ$18, 'E2 Allocators'!$B$15:$W$15, 0),FALSE)*$E118)</f>
        <v>0</v>
      </c>
      <c r="CA118" s="1411">
        <f>IF(ISERROR(VLOOKUP(VLOOKUP($A118, 'E4 TB Allocation Details'!$A$18:$L$205, MATCH("A &amp; G ID", 'E4 TB Allocation Details'!$A$18:$L$18, 0),FALSE), 'E2 Allocators'!$B$15:$W$361, MATCH('O5 Details by Class &amp; Accounts'!CA$18, 'E2 Allocators'!$B$15:$W$15, 0),FALSE)*$E118), 0, VLOOKUP(VLOOKUP($A118, 'E4 TB Allocation Details'!$A$18:$L$205, MATCH("A &amp; G ID", 'E4 TB Allocation Details'!$A$18:$L$18, 0),FALSE), 'E2 Allocators'!$B$15:$W$361, MATCH('O5 Details by Class &amp; Accounts'!CA$18, 'E2 Allocators'!$B$15:$W$15, 0),FALSE)*$E118)</f>
        <v>0</v>
      </c>
      <c r="CB118" s="1411">
        <f>IF(ISERROR(VLOOKUP(VLOOKUP($A118, 'E4 TB Allocation Details'!$A$18:$L$205, MATCH("A &amp; G ID", 'E4 TB Allocation Details'!$A$18:$L$18, 0),FALSE), 'E2 Allocators'!$B$15:$W$361, MATCH('O5 Details by Class &amp; Accounts'!CB$18, 'E2 Allocators'!$B$15:$W$15, 0),FALSE)*$E118), 0, VLOOKUP(VLOOKUP($A118, 'E4 TB Allocation Details'!$A$18:$L$205, MATCH("A &amp; G ID", 'E4 TB Allocation Details'!$A$18:$L$18, 0),FALSE), 'E2 Allocators'!$B$15:$W$361, MATCH('O5 Details by Class &amp; Accounts'!CB$18, 'E2 Allocators'!$B$15:$W$15, 0),FALSE)*$E118)</f>
        <v>0</v>
      </c>
      <c r="CC118" s="1411">
        <f>IF(ISERROR(VLOOKUP(VLOOKUP($A118, 'E4 TB Allocation Details'!$A$18:$L$205, MATCH("A &amp; G ID", 'E4 TB Allocation Details'!$A$18:$L$18, 0),FALSE), 'E2 Allocators'!$B$15:$W$361, MATCH('O5 Details by Class &amp; Accounts'!CC$18, 'E2 Allocators'!$B$15:$W$15, 0),FALSE)*$E118), 0, VLOOKUP(VLOOKUP($A118, 'E4 TB Allocation Details'!$A$18:$L$205, MATCH("A &amp; G ID", 'E4 TB Allocation Details'!$A$18:$L$18, 0),FALSE), 'E2 Allocators'!$B$15:$W$361, MATCH('O5 Details by Class &amp; Accounts'!CC$18, 'E2 Allocators'!$B$15:$W$15, 0),FALSE)*$E118)</f>
        <v>0</v>
      </c>
      <c r="CD118" s="1411">
        <f>IF(ISERROR(VLOOKUP(VLOOKUP($A118, 'E4 TB Allocation Details'!$A$18:$L$205, MATCH("A &amp; G ID", 'E4 TB Allocation Details'!$A$18:$L$18, 0),FALSE), 'E2 Allocators'!$B$15:$W$361, MATCH('O5 Details by Class &amp; Accounts'!CD$18, 'E2 Allocators'!$B$15:$W$15, 0),FALSE)*$E118), 0, VLOOKUP(VLOOKUP($A118, 'E4 TB Allocation Details'!$A$18:$L$205, MATCH("A &amp; G ID", 'E4 TB Allocation Details'!$A$18:$L$18, 0),FALSE), 'E2 Allocators'!$B$15:$W$361, MATCH('O5 Details by Class &amp; Accounts'!CD$18, 'E2 Allocators'!$B$15:$W$15, 0),FALSE)*$E118)</f>
        <v>0</v>
      </c>
      <c r="CE118" s="1411">
        <f>IF(ISERROR(VLOOKUP(VLOOKUP($A118, 'E4 TB Allocation Details'!$A$18:$L$205, MATCH("A &amp; G ID", 'E4 TB Allocation Details'!$A$18:$L$18, 0),FALSE), 'E2 Allocators'!$B$15:$W$361, MATCH('O5 Details by Class &amp; Accounts'!CE$18, 'E2 Allocators'!$B$15:$W$15, 0),FALSE)*$E118), 0, VLOOKUP(VLOOKUP($A118, 'E4 TB Allocation Details'!$A$18:$L$205, MATCH("A &amp; G ID", 'E4 TB Allocation Details'!$A$18:$L$18, 0),FALSE), 'E2 Allocators'!$B$15:$W$361, MATCH('O5 Details by Class &amp; Accounts'!CE$18, 'E2 Allocators'!$B$15:$W$15, 0),FALSE)*$E118)</f>
        <v>0</v>
      </c>
      <c r="CF118" s="1411">
        <f>IF(ISERROR(VLOOKUP(VLOOKUP($A118, 'E4 TB Allocation Details'!$A$18:$L$205, MATCH("A &amp; G ID", 'E4 TB Allocation Details'!$A$18:$L$18, 0),FALSE), 'E2 Allocators'!$B$15:$W$361, MATCH('O5 Details by Class &amp; Accounts'!CF$18, 'E2 Allocators'!$B$15:$W$15, 0),FALSE)*$E118), 0, VLOOKUP(VLOOKUP($A118, 'E4 TB Allocation Details'!$A$18:$L$205, MATCH("A &amp; G ID", 'E4 TB Allocation Details'!$A$18:$L$18, 0),FALSE), 'E2 Allocators'!$B$15:$W$361, MATCH('O5 Details by Class &amp; Accounts'!CF$18, 'E2 Allocators'!$B$15:$W$15, 0),FALSE)*$E118)</f>
        <v>0</v>
      </c>
      <c r="CG118" s="1411">
        <f>IF(ISERROR(VLOOKUP(VLOOKUP($A118, 'E4 TB Allocation Details'!$A$18:$L$205, MATCH("A &amp; G ID", 'E4 TB Allocation Details'!$A$18:$L$18, 0),FALSE), 'E2 Allocators'!$B$15:$W$361, MATCH('O5 Details by Class &amp; Accounts'!CG$18, 'E2 Allocators'!$B$15:$W$15, 0),FALSE)*$E118), 0, VLOOKUP(VLOOKUP($A118, 'E4 TB Allocation Details'!$A$18:$L$205, MATCH("A &amp; G ID", 'E4 TB Allocation Details'!$A$18:$L$18, 0),FALSE), 'E2 Allocators'!$B$15:$W$361, MATCH('O5 Details by Class &amp; Accounts'!CG$18, 'E2 Allocators'!$B$15:$W$15, 0),FALSE)*$E118)</f>
        <v>0</v>
      </c>
      <c r="CH118" s="1411">
        <f>IF(ISERROR(VLOOKUP(VLOOKUP($A118, 'E4 TB Allocation Details'!$A$18:$L$205, MATCH("A &amp; G ID", 'E4 TB Allocation Details'!$A$18:$L$18, 0),FALSE), 'E2 Allocators'!$B$15:$W$361, MATCH('O5 Details by Class &amp; Accounts'!CH$18, 'E2 Allocators'!$B$15:$W$15, 0),FALSE)*$E118), 0, VLOOKUP(VLOOKUP($A118, 'E4 TB Allocation Details'!$A$18:$L$205, MATCH("A &amp; G ID", 'E4 TB Allocation Details'!$A$18:$L$18, 0),FALSE), 'E2 Allocators'!$B$15:$W$361, MATCH('O5 Details by Class &amp; Accounts'!CH$18, 'E2 Allocators'!$B$15:$W$15, 0),FALSE)*$E118)</f>
        <v>0</v>
      </c>
      <c r="CI118" s="1411">
        <f>IF(ISERROR(VLOOKUP(VLOOKUP($A118, 'E4 TB Allocation Details'!$A$18:$L$205, MATCH("A &amp; G ID", 'E4 TB Allocation Details'!$A$18:$L$18, 0),FALSE), 'E2 Allocators'!$B$15:$W$361, MATCH('O5 Details by Class &amp; Accounts'!CI$18, 'E2 Allocators'!$B$15:$W$15, 0),FALSE)*$E118), 0, VLOOKUP(VLOOKUP($A118, 'E4 TB Allocation Details'!$A$18:$L$205, MATCH("A &amp; G ID", 'E4 TB Allocation Details'!$A$18:$L$18, 0),FALSE), 'E2 Allocators'!$B$15:$W$361, MATCH('O5 Details by Class &amp; Accounts'!CI$18, 'E2 Allocators'!$B$15:$W$15, 0),FALSE)*$E118)</f>
        <v>0</v>
      </c>
      <c r="CJ118" s="1411">
        <f>IF(ISERROR(VLOOKUP(VLOOKUP($A118, 'E4 TB Allocation Details'!$A$18:$L$205, MATCH("A &amp; G ID", 'E4 TB Allocation Details'!$A$18:$L$18, 0),FALSE), 'E2 Allocators'!$B$15:$W$361, MATCH('O5 Details by Class &amp; Accounts'!CJ$18, 'E2 Allocators'!$B$15:$W$15, 0),FALSE)*$E118), 0, VLOOKUP(VLOOKUP($A118, 'E4 TB Allocation Details'!$A$18:$L$205, MATCH("A &amp; G ID", 'E4 TB Allocation Details'!$A$18:$L$18, 0),FALSE), 'E2 Allocators'!$B$15:$W$361, MATCH('O5 Details by Class &amp; Accounts'!CJ$18, 'E2 Allocators'!$B$15:$W$15, 0),FALSE)*$E118)</f>
        <v>0</v>
      </c>
      <c r="CK118" s="1411">
        <f>IF(ISERROR(VLOOKUP(VLOOKUP($A118, 'E4 TB Allocation Details'!$A$18:$L$205, MATCH("A &amp; G ID", 'E4 TB Allocation Details'!$A$18:$L$18, 0),FALSE), 'E2 Allocators'!$B$15:$W$361, MATCH('O5 Details by Class &amp; Accounts'!CK$18, 'E2 Allocators'!$B$15:$W$15, 0),FALSE)*$E118), 0, VLOOKUP(VLOOKUP($A118, 'E4 TB Allocation Details'!$A$18:$L$205, MATCH("A &amp; G ID", 'E4 TB Allocation Details'!$A$18:$L$18, 0),FALSE), 'E2 Allocators'!$B$15:$W$361, MATCH('O5 Details by Class &amp; Accounts'!CK$18, 'E2 Allocators'!$B$15:$W$15, 0),FALSE)*$E118)</f>
        <v>0</v>
      </c>
      <c r="CL118" s="1411">
        <f>IF(ISERROR(VLOOKUP(VLOOKUP($A118, 'E4 TB Allocation Details'!$A$18:$L$205, MATCH("A &amp; G ID", 'E4 TB Allocation Details'!$A$18:$L$18, 0),FALSE), 'E2 Allocators'!$B$15:$W$361, MATCH('O5 Details by Class &amp; Accounts'!CL$18, 'E2 Allocators'!$B$15:$W$15, 0),FALSE)*$E118), 0, VLOOKUP(VLOOKUP($A118, 'E4 TB Allocation Details'!$A$18:$L$205, MATCH("A &amp; G ID", 'E4 TB Allocation Details'!$A$18:$L$18, 0),FALSE), 'E2 Allocators'!$B$15:$W$361, MATCH('O5 Details by Class &amp; Accounts'!CL$18, 'E2 Allocators'!$B$15:$W$15, 0),FALSE)*$E118)</f>
        <v>0</v>
      </c>
      <c r="CM118" s="1411">
        <f>IF(ISERROR(VLOOKUP(VLOOKUP($A118, 'E4 TB Allocation Details'!$A$18:$L$205, MATCH("A &amp; G ID", 'E4 TB Allocation Details'!$A$18:$L$18, 0),FALSE), 'E2 Allocators'!$B$15:$W$361, MATCH('O5 Details by Class &amp; Accounts'!CM$18, 'E2 Allocators'!$B$15:$W$15, 0),FALSE)*$E118), 0, VLOOKUP(VLOOKUP($A118, 'E4 TB Allocation Details'!$A$18:$L$205, MATCH("A &amp; G ID", 'E4 TB Allocation Details'!$A$18:$L$18, 0),FALSE), 'E2 Allocators'!$B$15:$W$361, MATCH('O5 Details by Class &amp; Accounts'!CM$18, 'E2 Allocators'!$B$15:$W$15, 0),FALSE)*$E118)</f>
        <v>0</v>
      </c>
      <c r="CN118" s="1411">
        <f t="shared" si="29"/>
        <v>0</v>
      </c>
      <c r="CO118" s="1791">
        <f t="shared" si="30"/>
        <v>0</v>
      </c>
      <c r="CQ118" s="2086" t="s">
        <v>494</v>
      </c>
    </row>
    <row r="119" spans="1:95" s="80" customFormat="1" ht="12.75">
      <c r="A119" s="1086">
        <v>4714</v>
      </c>
      <c r="B119" s="1086" t="s">
        <v>724</v>
      </c>
      <c r="C119" s="1788">
        <f>IF(ISERROR(VLOOKUP($A119,'I3 TB Data'!$A$23:$H$458,MATCH('O5 Details by Class &amp; Accounts'!$C$18, 'I3 TB Data'!$A$23:$H$23,0),0)), 0, VLOOKUP($A119,'I3 TB Data'!$A$23:$H$458,MATCH('O5 Details by Class &amp; Accounts'!$C$18,'I3 TB Data'!$A$23:$H$23,0),0))</f>
        <v>1055000</v>
      </c>
      <c r="D119" s="1789"/>
      <c r="E119" s="1788">
        <f t="shared" si="24"/>
        <v>1055000</v>
      </c>
      <c r="F119" s="1790">
        <f>IF(ISERROR(VLOOKUP($A119, 'E1 Categorization'!A38:E127, MATCH("Customer Component", 'E1 Categorization'!$A$33:$E$33,0), 0)), 0, IF(VLOOKUP($A119, 'E1 Categorization'!A38:E127, MATCH("Customer Component", 'E1 Categorization'!$A$33:$E$33,0), 0)=0, 'O5 Details by Class &amp; Accounts'!$E119, IF(AND(VLOOKUP($A119, 'E1 Categorization'!A38:E127, MATCH("Customer Component", 'E1 Categorization'!$A$33:$E$33,0), 0) &gt;0, VLOOKUP($A119, 'E1 Categorization'!A38:E127, MATCH("Customer Component", 'E1 Categorization'!$A$33:$E$33,0), 0)&lt;1), 'O5 Details by Class &amp; Accounts'!$E119*(1-VLOOKUP($A119, 'E1 Categorization'!A38:E127, MATCH("Customer Component", 'E1 Categorization'!$A$33:$E$33,0), 0)), 0)))</f>
        <v>0</v>
      </c>
      <c r="G119" s="1790">
        <f>IF(ISERROR(VLOOKUP($A119, 'E1 Categorization'!A38:E127, MATCH("Customer Component", 'E1 Categorization'!$A$33:$E$33,0), 0)),0, IF(VLOOKUP($A119, 'E1 Categorization'!A38:E127, MATCH("Customer Component", 'E1 Categorization'!$A$33:$E$33,0), 0)=0, 0, IF(AND(VLOOKUP($A119, 'E1 Categorization'!A38:E127, MATCH("Customer Component", 'E1 Categorization'!$A$33:$E$33,0), 0) &gt;0, VLOOKUP($A119, 'E1 Categorization'!A38:E127, MATCH("Customer Component", 'E1 Categorization'!$A$33:$E$33,0), 0)&lt;1), 'O5 Details by Class &amp; Accounts'!$E119*(VLOOKUP($A119, 'E1 Categorization'!A38:E127, MATCH("Customer Component", 'E1 Categorization'!$A$33:$E$33,0), 0)), 'O5 Details by Class &amp; Accounts'!$E119)))</f>
        <v>0</v>
      </c>
      <c r="H119" s="1411">
        <f t="shared" si="25"/>
        <v>0</v>
      </c>
      <c r="I119" s="1411">
        <f>IF(ISERROR(VLOOKUP(VLOOKUP($A119, 'E4 TB Allocation Details'!$A$18:$L$205, MATCH("Demand ID", 'E4 TB Allocation Details'!$A$18:$L$18, 0),FALSE), 'E2 Allocators'!$B$15:$W$361, MATCH('O5 Details by Class &amp; Accounts'!I$18, 'E2 Allocators'!$B$15:$W$15, 0),FALSE)*$F119), 0, VLOOKUP(VLOOKUP($A119, 'E4 TB Allocation Details'!$A$18:$L$205, MATCH("Demand ID", 'E4 TB Allocation Details'!$A$18:$L$18, 0),FALSE), 'E2 Allocators'!$B$15:$W$361, MATCH('O5 Details by Class &amp; Accounts'!I$18, 'E2 Allocators'!$B$15:$W$15, 0),FALSE)*$F119)</f>
        <v>0</v>
      </c>
      <c r="J119" s="1411">
        <f>IF(ISERROR(VLOOKUP(VLOOKUP($A119, 'E4 TB Allocation Details'!$A$18:$L$205, MATCH("Demand ID", 'E4 TB Allocation Details'!$A$18:$L$18, 0),FALSE), 'E2 Allocators'!$B$15:$W$361, MATCH('O5 Details by Class &amp; Accounts'!J$18, 'E2 Allocators'!$B$15:$W$15, 0),FALSE)*$F119), 0, VLOOKUP(VLOOKUP($A119, 'E4 TB Allocation Details'!$A$18:$L$205, MATCH("Demand ID", 'E4 TB Allocation Details'!$A$18:$L$18, 0),FALSE), 'E2 Allocators'!$B$15:$W$361, MATCH('O5 Details by Class &amp; Accounts'!J$18, 'E2 Allocators'!$B$15:$W$15, 0),FALSE)*$F119)</f>
        <v>0</v>
      </c>
      <c r="K119" s="1411">
        <f>IF(ISERROR(VLOOKUP(VLOOKUP($A119, 'E4 TB Allocation Details'!$A$18:$L$205, MATCH("Demand ID", 'E4 TB Allocation Details'!$A$18:$L$18, 0),FALSE), 'E2 Allocators'!$B$15:$W$361, MATCH('O5 Details by Class &amp; Accounts'!K$18, 'E2 Allocators'!$B$15:$W$15, 0),FALSE)*$F119), 0, VLOOKUP(VLOOKUP($A119, 'E4 TB Allocation Details'!$A$18:$L$205, MATCH("Demand ID", 'E4 TB Allocation Details'!$A$18:$L$18, 0),FALSE), 'E2 Allocators'!$B$15:$W$361, MATCH('O5 Details by Class &amp; Accounts'!K$18, 'E2 Allocators'!$B$15:$W$15, 0),FALSE)*$F119)</f>
        <v>0</v>
      </c>
      <c r="L119" s="1411">
        <f>IF(ISERROR(VLOOKUP(VLOOKUP($A119, 'E4 TB Allocation Details'!$A$18:$L$205, MATCH("Demand ID", 'E4 TB Allocation Details'!$A$18:$L$18, 0),FALSE), 'E2 Allocators'!$B$15:$W$361, MATCH('O5 Details by Class &amp; Accounts'!L$18, 'E2 Allocators'!$B$15:$W$15, 0),FALSE)*$F119), 0, VLOOKUP(VLOOKUP($A119, 'E4 TB Allocation Details'!$A$18:$L$205, MATCH("Demand ID", 'E4 TB Allocation Details'!$A$18:$L$18, 0),FALSE), 'E2 Allocators'!$B$15:$W$361, MATCH('O5 Details by Class &amp; Accounts'!L$18, 'E2 Allocators'!$B$15:$W$15, 0),FALSE)*$F119)</f>
        <v>0</v>
      </c>
      <c r="M119" s="1411">
        <f>IF(ISERROR(VLOOKUP(VLOOKUP($A119, 'E4 TB Allocation Details'!$A$18:$L$205, MATCH("Demand ID", 'E4 TB Allocation Details'!$A$18:$L$18, 0),FALSE), 'E2 Allocators'!$B$15:$W$361, MATCH('O5 Details by Class &amp; Accounts'!M$18, 'E2 Allocators'!$B$15:$W$15, 0),FALSE)*$F119), 0, VLOOKUP(VLOOKUP($A119, 'E4 TB Allocation Details'!$A$18:$L$205, MATCH("Demand ID", 'E4 TB Allocation Details'!$A$18:$L$18, 0),FALSE), 'E2 Allocators'!$B$15:$W$361, MATCH('O5 Details by Class &amp; Accounts'!M$18, 'E2 Allocators'!$B$15:$W$15, 0),FALSE)*$F119)</f>
        <v>0</v>
      </c>
      <c r="N119" s="1411">
        <f>IF(ISERROR(VLOOKUP(VLOOKUP($A119, 'E4 TB Allocation Details'!$A$18:$L$205, MATCH("Demand ID", 'E4 TB Allocation Details'!$A$18:$L$18, 0),FALSE), 'E2 Allocators'!$B$15:$W$361, MATCH('O5 Details by Class &amp; Accounts'!N$18, 'E2 Allocators'!$B$15:$W$15, 0),FALSE)*$F119), 0, VLOOKUP(VLOOKUP($A119, 'E4 TB Allocation Details'!$A$18:$L$205, MATCH("Demand ID", 'E4 TB Allocation Details'!$A$18:$L$18, 0),FALSE), 'E2 Allocators'!$B$15:$W$361, MATCH('O5 Details by Class &amp; Accounts'!N$18, 'E2 Allocators'!$B$15:$W$15, 0),FALSE)*$F119)</f>
        <v>0</v>
      </c>
      <c r="O119" s="1411">
        <f>IF(ISERROR(VLOOKUP(VLOOKUP($A119, 'E4 TB Allocation Details'!$A$18:$L$205, MATCH("Demand ID", 'E4 TB Allocation Details'!$A$18:$L$18, 0),FALSE), 'E2 Allocators'!$B$15:$W$361, MATCH('O5 Details by Class &amp; Accounts'!O$18, 'E2 Allocators'!$B$15:$W$15, 0),FALSE)*$F119), 0, VLOOKUP(VLOOKUP($A119, 'E4 TB Allocation Details'!$A$18:$L$205, MATCH("Demand ID", 'E4 TB Allocation Details'!$A$18:$L$18, 0),FALSE), 'E2 Allocators'!$B$15:$W$361, MATCH('O5 Details by Class &amp; Accounts'!O$18, 'E2 Allocators'!$B$15:$W$15, 0),FALSE)*$F119)</f>
        <v>0</v>
      </c>
      <c r="P119" s="1411">
        <f>IF(ISERROR(VLOOKUP(VLOOKUP($A119, 'E4 TB Allocation Details'!$A$18:$L$205, MATCH("Demand ID", 'E4 TB Allocation Details'!$A$18:$L$18, 0),FALSE), 'E2 Allocators'!$B$15:$W$361, MATCH('O5 Details by Class &amp; Accounts'!P$18, 'E2 Allocators'!$B$15:$W$15, 0),FALSE)*$F119), 0, VLOOKUP(VLOOKUP($A119, 'E4 TB Allocation Details'!$A$18:$L$205, MATCH("Demand ID", 'E4 TB Allocation Details'!$A$18:$L$18, 0),FALSE), 'E2 Allocators'!$B$15:$W$361, MATCH('O5 Details by Class &amp; Accounts'!P$18, 'E2 Allocators'!$B$15:$W$15, 0),FALSE)*$F119)</f>
        <v>0</v>
      </c>
      <c r="Q119" s="1411">
        <f>IF(ISERROR(VLOOKUP(VLOOKUP($A119, 'E4 TB Allocation Details'!$A$18:$L$205, MATCH("Demand ID", 'E4 TB Allocation Details'!$A$18:$L$18, 0),FALSE), 'E2 Allocators'!$B$15:$W$361, MATCH('O5 Details by Class &amp; Accounts'!Q$18, 'E2 Allocators'!$B$15:$W$15, 0),FALSE)*$F119), 0, VLOOKUP(VLOOKUP($A119, 'E4 TB Allocation Details'!$A$18:$L$205, MATCH("Demand ID", 'E4 TB Allocation Details'!$A$18:$L$18, 0),FALSE), 'E2 Allocators'!$B$15:$W$361, MATCH('O5 Details by Class &amp; Accounts'!Q$18, 'E2 Allocators'!$B$15:$W$15, 0),FALSE)*$F119)</f>
        <v>0</v>
      </c>
      <c r="R119" s="1411">
        <f>IF(ISERROR(VLOOKUP(VLOOKUP($A119, 'E4 TB Allocation Details'!$A$18:$L$205, MATCH("Demand ID", 'E4 TB Allocation Details'!$A$18:$L$18, 0),FALSE), 'E2 Allocators'!$B$15:$W$361, MATCH('O5 Details by Class &amp; Accounts'!R$18, 'E2 Allocators'!$B$15:$W$15, 0),FALSE)*$F119), 0, VLOOKUP(VLOOKUP($A119, 'E4 TB Allocation Details'!$A$18:$L$205, MATCH("Demand ID", 'E4 TB Allocation Details'!$A$18:$L$18, 0),FALSE), 'E2 Allocators'!$B$15:$W$361, MATCH('O5 Details by Class &amp; Accounts'!R$18, 'E2 Allocators'!$B$15:$W$15, 0),FALSE)*$F119)</f>
        <v>0</v>
      </c>
      <c r="S119" s="1411">
        <f>IF(ISERROR(VLOOKUP(VLOOKUP($A119, 'E4 TB Allocation Details'!$A$18:$L$205, MATCH("Demand ID", 'E4 TB Allocation Details'!$A$18:$L$18, 0),FALSE), 'E2 Allocators'!$B$15:$W$361, MATCH('O5 Details by Class &amp; Accounts'!S$18, 'E2 Allocators'!$B$15:$W$15, 0),FALSE)*$F119), 0, VLOOKUP(VLOOKUP($A119, 'E4 TB Allocation Details'!$A$18:$L$205, MATCH("Demand ID", 'E4 TB Allocation Details'!$A$18:$L$18, 0),FALSE), 'E2 Allocators'!$B$15:$W$361, MATCH('O5 Details by Class &amp; Accounts'!S$18, 'E2 Allocators'!$B$15:$W$15, 0),FALSE)*$F119)</f>
        <v>0</v>
      </c>
      <c r="T119" s="1411">
        <f>IF(ISERROR(VLOOKUP(VLOOKUP($A119, 'E4 TB Allocation Details'!$A$18:$L$205, MATCH("Demand ID", 'E4 TB Allocation Details'!$A$18:$L$18, 0),FALSE), 'E2 Allocators'!$B$15:$W$361, MATCH('O5 Details by Class &amp; Accounts'!T$18, 'E2 Allocators'!$B$15:$W$15, 0),FALSE)*$F119), 0, VLOOKUP(VLOOKUP($A119, 'E4 TB Allocation Details'!$A$18:$L$205, MATCH("Demand ID", 'E4 TB Allocation Details'!$A$18:$L$18, 0),FALSE), 'E2 Allocators'!$B$15:$W$361, MATCH('O5 Details by Class &amp; Accounts'!T$18, 'E2 Allocators'!$B$15:$W$15, 0),FALSE)*$F119)</f>
        <v>0</v>
      </c>
      <c r="U119" s="1411">
        <f>IF(ISERROR(VLOOKUP(VLOOKUP($A119, 'E4 TB Allocation Details'!$A$18:$L$205, MATCH("Demand ID", 'E4 TB Allocation Details'!$A$18:$L$18, 0),FALSE), 'E2 Allocators'!$B$15:$W$361, MATCH('O5 Details by Class &amp; Accounts'!U$18, 'E2 Allocators'!$B$15:$W$15, 0),FALSE)*$F119), 0, VLOOKUP(VLOOKUP($A119, 'E4 TB Allocation Details'!$A$18:$L$205, MATCH("Demand ID", 'E4 TB Allocation Details'!$A$18:$L$18, 0),FALSE), 'E2 Allocators'!$B$15:$W$361, MATCH('O5 Details by Class &amp; Accounts'!U$18, 'E2 Allocators'!$B$15:$W$15, 0),FALSE)*$F119)</f>
        <v>0</v>
      </c>
      <c r="V119" s="1411">
        <f>IF(ISERROR(VLOOKUP(VLOOKUP($A119, 'E4 TB Allocation Details'!$A$18:$L$205, MATCH("Demand ID", 'E4 TB Allocation Details'!$A$18:$L$18, 0),FALSE), 'E2 Allocators'!$B$15:$W$361, MATCH('O5 Details by Class &amp; Accounts'!V$18, 'E2 Allocators'!$B$15:$W$15, 0),FALSE)*$F119), 0, VLOOKUP(VLOOKUP($A119, 'E4 TB Allocation Details'!$A$18:$L$205, MATCH("Demand ID", 'E4 TB Allocation Details'!$A$18:$L$18, 0),FALSE), 'E2 Allocators'!$B$15:$W$361, MATCH('O5 Details by Class &amp; Accounts'!V$18, 'E2 Allocators'!$B$15:$W$15, 0),FALSE)*$F119)</f>
        <v>0</v>
      </c>
      <c r="W119" s="1411">
        <f>IF(ISERROR(VLOOKUP(VLOOKUP($A119, 'E4 TB Allocation Details'!$A$18:$L$205, MATCH("Demand ID", 'E4 TB Allocation Details'!$A$18:$L$18, 0),FALSE), 'E2 Allocators'!$B$15:$W$361, MATCH('O5 Details by Class &amp; Accounts'!W$18, 'E2 Allocators'!$B$15:$W$15, 0),FALSE)*$F119), 0, VLOOKUP(VLOOKUP($A119, 'E4 TB Allocation Details'!$A$18:$L$205, MATCH("Demand ID", 'E4 TB Allocation Details'!$A$18:$L$18, 0),FALSE), 'E2 Allocators'!$B$15:$W$361, MATCH('O5 Details by Class &amp; Accounts'!W$18, 'E2 Allocators'!$B$15:$W$15, 0),FALSE)*$F119)</f>
        <v>0</v>
      </c>
      <c r="X119" s="1411">
        <f>IF(ISERROR(VLOOKUP(VLOOKUP($A119, 'E4 TB Allocation Details'!$A$18:$L$205, MATCH("Demand ID", 'E4 TB Allocation Details'!$A$18:$L$18, 0),FALSE), 'E2 Allocators'!$B$15:$W$361, MATCH('O5 Details by Class &amp; Accounts'!X$18, 'E2 Allocators'!$B$15:$W$15, 0),FALSE)*$F119), 0, VLOOKUP(VLOOKUP($A119, 'E4 TB Allocation Details'!$A$18:$L$205, MATCH("Demand ID", 'E4 TB Allocation Details'!$A$18:$L$18, 0),FALSE), 'E2 Allocators'!$B$15:$W$361, MATCH('O5 Details by Class &amp; Accounts'!X$18, 'E2 Allocators'!$B$15:$W$15, 0),FALSE)*$F119)</f>
        <v>0</v>
      </c>
      <c r="Y119" s="1411">
        <f>IF(ISERROR(VLOOKUP(VLOOKUP($A119, 'E4 TB Allocation Details'!$A$18:$L$205, MATCH("Demand ID", 'E4 TB Allocation Details'!$A$18:$L$18, 0),FALSE), 'E2 Allocators'!$B$15:$W$361, MATCH('O5 Details by Class &amp; Accounts'!Y$18, 'E2 Allocators'!$B$15:$W$15, 0),FALSE)*$F119), 0, VLOOKUP(VLOOKUP($A119, 'E4 TB Allocation Details'!$A$18:$L$205, MATCH("Demand ID", 'E4 TB Allocation Details'!$A$18:$L$18, 0),FALSE), 'E2 Allocators'!$B$15:$W$361, MATCH('O5 Details by Class &amp; Accounts'!Y$18, 'E2 Allocators'!$B$15:$W$15, 0),FALSE)*$F119)</f>
        <v>0</v>
      </c>
      <c r="Z119" s="1411">
        <f>IF(ISERROR(VLOOKUP(VLOOKUP($A119, 'E4 TB Allocation Details'!$A$18:$L$205, MATCH("Demand ID", 'E4 TB Allocation Details'!$A$18:$L$18, 0),FALSE), 'E2 Allocators'!$B$15:$W$361, MATCH('O5 Details by Class &amp; Accounts'!Z$18, 'E2 Allocators'!$B$15:$W$15, 0),FALSE)*$F119), 0, VLOOKUP(VLOOKUP($A119, 'E4 TB Allocation Details'!$A$18:$L$205, MATCH("Demand ID", 'E4 TB Allocation Details'!$A$18:$L$18, 0),FALSE), 'E2 Allocators'!$B$15:$W$361, MATCH('O5 Details by Class &amp; Accounts'!Z$18, 'E2 Allocators'!$B$15:$W$15, 0),FALSE)*$F119)</f>
        <v>0</v>
      </c>
      <c r="AA119" s="1411">
        <f>IF(ISERROR(VLOOKUP(VLOOKUP($A119, 'E4 TB Allocation Details'!$A$18:$L$205, MATCH("Demand ID", 'E4 TB Allocation Details'!$A$18:$L$18, 0),FALSE), 'E2 Allocators'!$B$15:$W$361, MATCH('O5 Details by Class &amp; Accounts'!AA$18, 'E2 Allocators'!$B$15:$W$15, 0),FALSE)*$F119), 0, VLOOKUP(VLOOKUP($A119, 'E4 TB Allocation Details'!$A$18:$L$205, MATCH("Demand ID", 'E4 TB Allocation Details'!$A$18:$L$18, 0),FALSE), 'E2 Allocators'!$B$15:$W$361, MATCH('O5 Details by Class &amp; Accounts'!AA$18, 'E2 Allocators'!$B$15:$W$15, 0),FALSE)*$F119)</f>
        <v>0</v>
      </c>
      <c r="AB119" s="1411">
        <f>IF(ISERROR(VLOOKUP(VLOOKUP($A119, 'E4 TB Allocation Details'!$A$18:$L$205, MATCH("Demand ID", 'E4 TB Allocation Details'!$A$18:$L$18, 0),FALSE), 'E2 Allocators'!$B$15:$W$361, MATCH('O5 Details by Class &amp; Accounts'!AB$18, 'E2 Allocators'!$B$15:$W$15, 0),FALSE)*$F119), 0, VLOOKUP(VLOOKUP($A119, 'E4 TB Allocation Details'!$A$18:$L$205, MATCH("Demand ID", 'E4 TB Allocation Details'!$A$18:$L$18, 0),FALSE), 'E2 Allocators'!$B$15:$W$361, MATCH('O5 Details by Class &amp; Accounts'!AB$18, 'E2 Allocators'!$B$15:$W$15, 0),FALSE)*$F119)</f>
        <v>0</v>
      </c>
      <c r="AC119" s="1411">
        <f t="shared" si="26"/>
        <v>0</v>
      </c>
      <c r="AD119" s="1411">
        <f>IF(ISERROR(VLOOKUP(VLOOKUP($A119, 'E4 TB Allocation Details'!$A$18:$L$205, MATCH("Customer ID", 'E4 TB Allocation Details'!$A$18:$L$18, 0),FALSE), 'E2 Allocators'!$B$15:$W$361, MATCH('O5 Details by Class &amp; Accounts'!AD$18, 'E2 Allocators'!$B$15:$W$15, 0),FALSE)*$G119), 0, VLOOKUP(VLOOKUP($A119, 'E4 TB Allocation Details'!$A$18:$L$205, MATCH("Customer ID", 'E4 TB Allocation Details'!$A$18:$L$18, 0),FALSE), 'E2 Allocators'!$B$15:$W$361, MATCH('O5 Details by Class &amp; Accounts'!AD$18, 'E2 Allocators'!$B$15:$W$15, 0),FALSE)*$G119)</f>
        <v>0</v>
      </c>
      <c r="AE119" s="1411">
        <f>IF(ISERROR(VLOOKUP(VLOOKUP($A119, 'E4 TB Allocation Details'!$A$18:$L$205, MATCH("Customer ID", 'E4 TB Allocation Details'!$A$18:$L$18, 0),FALSE), 'E2 Allocators'!$B$15:$W$361, MATCH('O5 Details by Class &amp; Accounts'!AE$18, 'E2 Allocators'!$B$15:$W$15, 0),FALSE)*$G119), 0, VLOOKUP(VLOOKUP($A119, 'E4 TB Allocation Details'!$A$18:$L$205, MATCH("Customer ID", 'E4 TB Allocation Details'!$A$18:$L$18, 0),FALSE), 'E2 Allocators'!$B$15:$W$361, MATCH('O5 Details by Class &amp; Accounts'!AE$18, 'E2 Allocators'!$B$15:$W$15, 0),FALSE)*$G119)</f>
        <v>0</v>
      </c>
      <c r="AF119" s="1411">
        <f>IF(ISERROR(VLOOKUP(VLOOKUP($A119, 'E4 TB Allocation Details'!$A$18:$L$205, MATCH("Customer ID", 'E4 TB Allocation Details'!$A$18:$L$18, 0),FALSE), 'E2 Allocators'!$B$15:$W$361, MATCH('O5 Details by Class &amp; Accounts'!AF$18, 'E2 Allocators'!$B$15:$W$15, 0),FALSE)*$G119), 0, VLOOKUP(VLOOKUP($A119, 'E4 TB Allocation Details'!$A$18:$L$205, MATCH("Customer ID", 'E4 TB Allocation Details'!$A$18:$L$18, 0),FALSE), 'E2 Allocators'!$B$15:$W$361, MATCH('O5 Details by Class &amp; Accounts'!AF$18, 'E2 Allocators'!$B$15:$W$15, 0),FALSE)*$G119)</f>
        <v>0</v>
      </c>
      <c r="AG119" s="1411">
        <f>IF(ISERROR(VLOOKUP(VLOOKUP($A119, 'E4 TB Allocation Details'!$A$18:$L$205, MATCH("Customer ID", 'E4 TB Allocation Details'!$A$18:$L$18, 0),FALSE), 'E2 Allocators'!$B$15:$W$361, MATCH('O5 Details by Class &amp; Accounts'!AG$18, 'E2 Allocators'!$B$15:$W$15, 0),FALSE)*$G119), 0, VLOOKUP(VLOOKUP($A119, 'E4 TB Allocation Details'!$A$18:$L$205, MATCH("Customer ID", 'E4 TB Allocation Details'!$A$18:$L$18, 0),FALSE), 'E2 Allocators'!$B$15:$W$361, MATCH('O5 Details by Class &amp; Accounts'!AG$18, 'E2 Allocators'!$B$15:$W$15, 0),FALSE)*$G119)</f>
        <v>0</v>
      </c>
      <c r="AH119" s="1411">
        <f>IF(ISERROR(VLOOKUP(VLOOKUP($A119, 'E4 TB Allocation Details'!$A$18:$L$205, MATCH("Customer ID", 'E4 TB Allocation Details'!$A$18:$L$18, 0),FALSE), 'E2 Allocators'!$B$15:$W$361, MATCH('O5 Details by Class &amp; Accounts'!AH$18, 'E2 Allocators'!$B$15:$W$15, 0),FALSE)*$G119), 0, VLOOKUP(VLOOKUP($A119, 'E4 TB Allocation Details'!$A$18:$L$205, MATCH("Customer ID", 'E4 TB Allocation Details'!$A$18:$L$18, 0),FALSE), 'E2 Allocators'!$B$15:$W$361, MATCH('O5 Details by Class &amp; Accounts'!AH$18, 'E2 Allocators'!$B$15:$W$15, 0),FALSE)*$G119)</f>
        <v>0</v>
      </c>
      <c r="AI119" s="1411">
        <f>IF(ISERROR(VLOOKUP(VLOOKUP($A119, 'E4 TB Allocation Details'!$A$18:$L$205, MATCH("Customer ID", 'E4 TB Allocation Details'!$A$18:$L$18, 0),FALSE), 'E2 Allocators'!$B$15:$W$361, MATCH('O5 Details by Class &amp; Accounts'!AI$18, 'E2 Allocators'!$B$15:$W$15, 0),FALSE)*$G119), 0, VLOOKUP(VLOOKUP($A119, 'E4 TB Allocation Details'!$A$18:$L$205, MATCH("Customer ID", 'E4 TB Allocation Details'!$A$18:$L$18, 0),FALSE), 'E2 Allocators'!$B$15:$W$361, MATCH('O5 Details by Class &amp; Accounts'!AI$18, 'E2 Allocators'!$B$15:$W$15, 0),FALSE)*$G119)</f>
        <v>0</v>
      </c>
      <c r="AJ119" s="1411">
        <f>IF(ISERROR(VLOOKUP(VLOOKUP($A119, 'E4 TB Allocation Details'!$A$18:$L$205, MATCH("Customer ID", 'E4 TB Allocation Details'!$A$18:$L$18, 0),FALSE), 'E2 Allocators'!$B$15:$W$361, MATCH('O5 Details by Class &amp; Accounts'!AJ$18, 'E2 Allocators'!$B$15:$W$15, 0),FALSE)*$G119), 0, VLOOKUP(VLOOKUP($A119, 'E4 TB Allocation Details'!$A$18:$L$205, MATCH("Customer ID", 'E4 TB Allocation Details'!$A$18:$L$18, 0),FALSE), 'E2 Allocators'!$B$15:$W$361, MATCH('O5 Details by Class &amp; Accounts'!AJ$18, 'E2 Allocators'!$B$15:$W$15, 0),FALSE)*$G119)</f>
        <v>0</v>
      </c>
      <c r="AK119" s="1411">
        <f>IF(ISERROR(VLOOKUP(VLOOKUP($A119, 'E4 TB Allocation Details'!$A$18:$L$205, MATCH("Customer ID", 'E4 TB Allocation Details'!$A$18:$L$18, 0),FALSE), 'E2 Allocators'!$B$15:$W$361, MATCH('O5 Details by Class &amp; Accounts'!AK$18, 'E2 Allocators'!$B$15:$W$15, 0),FALSE)*$G119), 0, VLOOKUP(VLOOKUP($A119, 'E4 TB Allocation Details'!$A$18:$L$205, MATCH("Customer ID", 'E4 TB Allocation Details'!$A$18:$L$18, 0),FALSE), 'E2 Allocators'!$B$15:$W$361, MATCH('O5 Details by Class &amp; Accounts'!AK$18, 'E2 Allocators'!$B$15:$W$15, 0),FALSE)*$G119)</f>
        <v>0</v>
      </c>
      <c r="AL119" s="1411">
        <f>IF(ISERROR(VLOOKUP(VLOOKUP($A119, 'E4 TB Allocation Details'!$A$18:$L$205, MATCH("Customer ID", 'E4 TB Allocation Details'!$A$18:$L$18, 0),FALSE), 'E2 Allocators'!$B$15:$W$361, MATCH('O5 Details by Class &amp; Accounts'!AL$18, 'E2 Allocators'!$B$15:$W$15, 0),FALSE)*$G119), 0, VLOOKUP(VLOOKUP($A119, 'E4 TB Allocation Details'!$A$18:$L$205, MATCH("Customer ID", 'E4 TB Allocation Details'!$A$18:$L$18, 0),FALSE), 'E2 Allocators'!$B$15:$W$361, MATCH('O5 Details by Class &amp; Accounts'!AL$18, 'E2 Allocators'!$B$15:$W$15, 0),FALSE)*$G119)</f>
        <v>0</v>
      </c>
      <c r="AM119" s="1411">
        <f>IF(ISERROR(VLOOKUP(VLOOKUP($A119, 'E4 TB Allocation Details'!$A$18:$L$205, MATCH("Customer ID", 'E4 TB Allocation Details'!$A$18:$L$18, 0),FALSE), 'E2 Allocators'!$B$15:$W$361, MATCH('O5 Details by Class &amp; Accounts'!AM$18, 'E2 Allocators'!$B$15:$W$15, 0),FALSE)*$G119), 0, VLOOKUP(VLOOKUP($A119, 'E4 TB Allocation Details'!$A$18:$L$205, MATCH("Customer ID", 'E4 TB Allocation Details'!$A$18:$L$18, 0),FALSE), 'E2 Allocators'!$B$15:$W$361, MATCH('O5 Details by Class &amp; Accounts'!AM$18, 'E2 Allocators'!$B$15:$W$15, 0),FALSE)*$G119)</f>
        <v>0</v>
      </c>
      <c r="AN119" s="1411">
        <f>IF(ISERROR(VLOOKUP(VLOOKUP($A119, 'E4 TB Allocation Details'!$A$18:$L$205, MATCH("Customer ID", 'E4 TB Allocation Details'!$A$18:$L$18, 0),FALSE), 'E2 Allocators'!$B$15:$W$361, MATCH('O5 Details by Class &amp; Accounts'!AN$18, 'E2 Allocators'!$B$15:$W$15, 0),FALSE)*$G119), 0, VLOOKUP(VLOOKUP($A119, 'E4 TB Allocation Details'!$A$18:$L$205, MATCH("Customer ID", 'E4 TB Allocation Details'!$A$18:$L$18, 0),FALSE), 'E2 Allocators'!$B$15:$W$361, MATCH('O5 Details by Class &amp; Accounts'!AN$18, 'E2 Allocators'!$B$15:$W$15, 0),FALSE)*$G119)</f>
        <v>0</v>
      </c>
      <c r="AO119" s="1411">
        <f>IF(ISERROR(VLOOKUP(VLOOKUP($A119, 'E4 TB Allocation Details'!$A$18:$L$205, MATCH("Customer ID", 'E4 TB Allocation Details'!$A$18:$L$18, 0),FALSE), 'E2 Allocators'!$B$15:$W$361, MATCH('O5 Details by Class &amp; Accounts'!AO$18, 'E2 Allocators'!$B$15:$W$15, 0),FALSE)*$G119), 0, VLOOKUP(VLOOKUP($A119, 'E4 TB Allocation Details'!$A$18:$L$205, MATCH("Customer ID", 'E4 TB Allocation Details'!$A$18:$L$18, 0),FALSE), 'E2 Allocators'!$B$15:$W$361, MATCH('O5 Details by Class &amp; Accounts'!AO$18, 'E2 Allocators'!$B$15:$W$15, 0),FALSE)*$G119)</f>
        <v>0</v>
      </c>
      <c r="AP119" s="1411">
        <f>IF(ISERROR(VLOOKUP(VLOOKUP($A119, 'E4 TB Allocation Details'!$A$18:$L$205, MATCH("Customer ID", 'E4 TB Allocation Details'!$A$18:$L$18, 0),FALSE), 'E2 Allocators'!$B$15:$W$361, MATCH('O5 Details by Class &amp; Accounts'!AP$18, 'E2 Allocators'!$B$15:$W$15, 0),FALSE)*$G119), 0, VLOOKUP(VLOOKUP($A119, 'E4 TB Allocation Details'!$A$18:$L$205, MATCH("Customer ID", 'E4 TB Allocation Details'!$A$18:$L$18, 0),FALSE), 'E2 Allocators'!$B$15:$W$361, MATCH('O5 Details by Class &amp; Accounts'!AP$18, 'E2 Allocators'!$B$15:$W$15, 0),FALSE)*$G119)</f>
        <v>0</v>
      </c>
      <c r="AQ119" s="1411">
        <f>IF(ISERROR(VLOOKUP(VLOOKUP($A119, 'E4 TB Allocation Details'!$A$18:$L$205, MATCH("Customer ID", 'E4 TB Allocation Details'!$A$18:$L$18, 0),FALSE), 'E2 Allocators'!$B$15:$W$361, MATCH('O5 Details by Class &amp; Accounts'!AQ$18, 'E2 Allocators'!$B$15:$W$15, 0),FALSE)*$G119), 0, VLOOKUP(VLOOKUP($A119, 'E4 TB Allocation Details'!$A$18:$L$205, MATCH("Customer ID", 'E4 TB Allocation Details'!$A$18:$L$18, 0),FALSE), 'E2 Allocators'!$B$15:$W$361, MATCH('O5 Details by Class &amp; Accounts'!AQ$18, 'E2 Allocators'!$B$15:$W$15, 0),FALSE)*$G119)</f>
        <v>0</v>
      </c>
      <c r="AR119" s="1411">
        <f>IF(ISERROR(VLOOKUP(VLOOKUP($A119, 'E4 TB Allocation Details'!$A$18:$L$205, MATCH("Customer ID", 'E4 TB Allocation Details'!$A$18:$L$18, 0),FALSE), 'E2 Allocators'!$B$15:$W$361, MATCH('O5 Details by Class &amp; Accounts'!AR$18, 'E2 Allocators'!$B$15:$W$15, 0),FALSE)*$G119), 0, VLOOKUP(VLOOKUP($A119, 'E4 TB Allocation Details'!$A$18:$L$205, MATCH("Customer ID", 'E4 TB Allocation Details'!$A$18:$L$18, 0),FALSE), 'E2 Allocators'!$B$15:$W$361, MATCH('O5 Details by Class &amp; Accounts'!AR$18, 'E2 Allocators'!$B$15:$W$15, 0),FALSE)*$G119)</f>
        <v>0</v>
      </c>
      <c r="AS119" s="1411">
        <f>IF(ISERROR(VLOOKUP(VLOOKUP($A119, 'E4 TB Allocation Details'!$A$18:$L$205, MATCH("Customer ID", 'E4 TB Allocation Details'!$A$18:$L$18, 0),FALSE), 'E2 Allocators'!$B$15:$W$361, MATCH('O5 Details by Class &amp; Accounts'!AS$18, 'E2 Allocators'!$B$15:$W$15, 0),FALSE)*$G119), 0, VLOOKUP(VLOOKUP($A119, 'E4 TB Allocation Details'!$A$18:$L$205, MATCH("Customer ID", 'E4 TB Allocation Details'!$A$18:$L$18, 0),FALSE), 'E2 Allocators'!$B$15:$W$361, MATCH('O5 Details by Class &amp; Accounts'!AS$18, 'E2 Allocators'!$B$15:$W$15, 0),FALSE)*$G119)</f>
        <v>0</v>
      </c>
      <c r="AT119" s="1411">
        <f>IF(ISERROR(VLOOKUP(VLOOKUP($A119, 'E4 TB Allocation Details'!$A$18:$L$205, MATCH("Customer ID", 'E4 TB Allocation Details'!$A$18:$L$18, 0),FALSE), 'E2 Allocators'!$B$15:$W$361, MATCH('O5 Details by Class &amp; Accounts'!AT$18, 'E2 Allocators'!$B$15:$W$15, 0),FALSE)*$G119), 0, VLOOKUP(VLOOKUP($A119, 'E4 TB Allocation Details'!$A$18:$L$205, MATCH("Customer ID", 'E4 TB Allocation Details'!$A$18:$L$18, 0),FALSE), 'E2 Allocators'!$B$15:$W$361, MATCH('O5 Details by Class &amp; Accounts'!AT$18, 'E2 Allocators'!$B$15:$W$15, 0),FALSE)*$G119)</f>
        <v>0</v>
      </c>
      <c r="AU119" s="1411">
        <f>IF(ISERROR(VLOOKUP(VLOOKUP($A119, 'E4 TB Allocation Details'!$A$18:$L$205, MATCH("Customer ID", 'E4 TB Allocation Details'!$A$18:$L$18, 0),FALSE), 'E2 Allocators'!$B$15:$W$361, MATCH('O5 Details by Class &amp; Accounts'!AU$18, 'E2 Allocators'!$B$15:$W$15, 0),FALSE)*$G119), 0, VLOOKUP(VLOOKUP($A119, 'E4 TB Allocation Details'!$A$18:$L$205, MATCH("Customer ID", 'E4 TB Allocation Details'!$A$18:$L$18, 0),FALSE), 'E2 Allocators'!$B$15:$W$361, MATCH('O5 Details by Class &amp; Accounts'!AU$18, 'E2 Allocators'!$B$15:$W$15, 0),FALSE)*$G119)</f>
        <v>0</v>
      </c>
      <c r="AV119" s="1411">
        <f>IF(ISERROR(VLOOKUP(VLOOKUP($A119, 'E4 TB Allocation Details'!$A$18:$L$205, MATCH("Customer ID", 'E4 TB Allocation Details'!$A$18:$L$18, 0),FALSE), 'E2 Allocators'!$B$15:$W$361, MATCH('O5 Details by Class &amp; Accounts'!AV$18, 'E2 Allocators'!$B$15:$W$15, 0),FALSE)*$G119), 0, VLOOKUP(VLOOKUP($A119, 'E4 TB Allocation Details'!$A$18:$L$205, MATCH("Customer ID", 'E4 TB Allocation Details'!$A$18:$L$18, 0),FALSE), 'E2 Allocators'!$B$15:$W$361, MATCH('O5 Details by Class &amp; Accounts'!AV$18, 'E2 Allocators'!$B$15:$W$15, 0),FALSE)*$G119)</f>
        <v>0</v>
      </c>
      <c r="AW119" s="1411">
        <f>IF(ISERROR(VLOOKUP(VLOOKUP($A119, 'E4 TB Allocation Details'!$A$18:$L$205, MATCH("Customer ID", 'E4 TB Allocation Details'!$A$18:$L$18, 0),FALSE), 'E2 Allocators'!$B$15:$W$361, MATCH('O5 Details by Class &amp; Accounts'!AW$18, 'E2 Allocators'!$B$15:$W$15, 0),FALSE)*$G119), 0, VLOOKUP(VLOOKUP($A119, 'E4 TB Allocation Details'!$A$18:$L$205, MATCH("Customer ID", 'E4 TB Allocation Details'!$A$18:$L$18, 0),FALSE), 'E2 Allocators'!$B$15:$W$361, MATCH('O5 Details by Class &amp; Accounts'!AW$18, 'E2 Allocators'!$B$15:$W$15, 0),FALSE)*$G119)</f>
        <v>0</v>
      </c>
      <c r="AX119" s="1411">
        <f t="shared" si="27"/>
        <v>0</v>
      </c>
      <c r="AY119" s="1411">
        <f>IF(ISERROR(VLOOKUP(VLOOKUP($A119, 'E4 TB Allocation Details'!$A$18:$L$205, MATCH("Misc ID", 'E4 TB Allocation Details'!$A$18:$L$18, 0),FALSE), 'E2 Allocators'!$B$15:$W$361, MATCH('O5 Details by Class &amp; Accounts'!AY$18, 'E2 Allocators'!$B$15:$W$15, 0),FALSE)*$E119), 0, VLOOKUP(VLOOKUP($A119, 'E4 TB Allocation Details'!$A$18:$L$205, MATCH("Misc ID", 'E4 TB Allocation Details'!$A$18:$L$18, 0),FALSE), 'E2 Allocators'!$B$15:$W$361, MATCH('O5 Details by Class &amp; Accounts'!AY$18, 'E2 Allocators'!$B$15:$W$15, 0),FALSE)*$E119)</f>
        <v>0</v>
      </c>
      <c r="AZ119" s="1411">
        <f>IF(ISERROR(VLOOKUP(VLOOKUP($A119, 'E4 TB Allocation Details'!$A$18:$L$205, MATCH("Misc ID", 'E4 TB Allocation Details'!$A$18:$L$18, 0),FALSE), 'E2 Allocators'!$B$15:$W$361, MATCH('O5 Details by Class &amp; Accounts'!AZ$18, 'E2 Allocators'!$B$15:$W$15, 0),FALSE)*$E119), 0, VLOOKUP(VLOOKUP($A119, 'E4 TB Allocation Details'!$A$18:$L$205, MATCH("Misc ID", 'E4 TB Allocation Details'!$A$18:$L$18, 0),FALSE), 'E2 Allocators'!$B$15:$W$361, MATCH('O5 Details by Class &amp; Accounts'!AZ$18, 'E2 Allocators'!$B$15:$W$15, 0),FALSE)*$E119)</f>
        <v>0</v>
      </c>
      <c r="BA119" s="1411">
        <f>IF(ISERROR(VLOOKUP(VLOOKUP($A119, 'E4 TB Allocation Details'!$A$18:$L$205, MATCH("Misc ID", 'E4 TB Allocation Details'!$A$18:$L$18, 0),FALSE), 'E2 Allocators'!$B$15:$W$361, MATCH('O5 Details by Class &amp; Accounts'!BA$18, 'E2 Allocators'!$B$15:$W$15, 0),FALSE)*$E119), 0, VLOOKUP(VLOOKUP($A119, 'E4 TB Allocation Details'!$A$18:$L$205, MATCH("Misc ID", 'E4 TB Allocation Details'!$A$18:$L$18, 0),FALSE), 'E2 Allocators'!$B$15:$W$361, MATCH('O5 Details by Class &amp; Accounts'!BA$18, 'E2 Allocators'!$B$15:$W$15, 0),FALSE)*$E119)</f>
        <v>0</v>
      </c>
      <c r="BB119" s="1411">
        <f>IF(ISERROR(VLOOKUP(VLOOKUP($A119, 'E4 TB Allocation Details'!$A$18:$L$205, MATCH("Misc ID", 'E4 TB Allocation Details'!$A$18:$L$18, 0),FALSE), 'E2 Allocators'!$B$15:$W$361, MATCH('O5 Details by Class &amp; Accounts'!BB$18, 'E2 Allocators'!$B$15:$W$15, 0),FALSE)*$E119), 0, VLOOKUP(VLOOKUP($A119, 'E4 TB Allocation Details'!$A$18:$L$205, MATCH("Misc ID", 'E4 TB Allocation Details'!$A$18:$L$18, 0),FALSE), 'E2 Allocators'!$B$15:$W$361, MATCH('O5 Details by Class &amp; Accounts'!BB$18, 'E2 Allocators'!$B$15:$W$15, 0),FALSE)*$E119)</f>
        <v>0</v>
      </c>
      <c r="BC119" s="1411">
        <f>IF(ISERROR(VLOOKUP(VLOOKUP($A119, 'E4 TB Allocation Details'!$A$18:$L$205, MATCH("Misc ID", 'E4 TB Allocation Details'!$A$18:$L$18, 0),FALSE), 'E2 Allocators'!$B$15:$W$361, MATCH('O5 Details by Class &amp; Accounts'!BC$18, 'E2 Allocators'!$B$15:$W$15, 0),FALSE)*$E119), 0, VLOOKUP(VLOOKUP($A119, 'E4 TB Allocation Details'!$A$18:$L$205, MATCH("Misc ID", 'E4 TB Allocation Details'!$A$18:$L$18, 0),FALSE), 'E2 Allocators'!$B$15:$W$361, MATCH('O5 Details by Class &amp; Accounts'!BC$18, 'E2 Allocators'!$B$15:$W$15, 0),FALSE)*$E119)</f>
        <v>0</v>
      </c>
      <c r="BD119" s="1411">
        <f>IF(ISERROR(VLOOKUP(VLOOKUP($A119, 'E4 TB Allocation Details'!$A$18:$L$205, MATCH("Misc ID", 'E4 TB Allocation Details'!$A$18:$L$18, 0),FALSE), 'E2 Allocators'!$B$15:$W$361, MATCH('O5 Details by Class &amp; Accounts'!BD$18, 'E2 Allocators'!$B$15:$W$15, 0),FALSE)*$E119), 0, VLOOKUP(VLOOKUP($A119, 'E4 TB Allocation Details'!$A$18:$L$205, MATCH("Misc ID", 'E4 TB Allocation Details'!$A$18:$L$18, 0),FALSE), 'E2 Allocators'!$B$15:$W$361, MATCH('O5 Details by Class &amp; Accounts'!BD$18, 'E2 Allocators'!$B$15:$W$15, 0),FALSE)*$E119)</f>
        <v>0</v>
      </c>
      <c r="BE119" s="1411">
        <f>IF(ISERROR(VLOOKUP(VLOOKUP($A119, 'E4 TB Allocation Details'!$A$18:$L$205, MATCH("Misc ID", 'E4 TB Allocation Details'!$A$18:$L$18, 0),FALSE), 'E2 Allocators'!$B$15:$W$361, MATCH('O5 Details by Class &amp; Accounts'!BE$18, 'E2 Allocators'!$B$15:$W$15, 0),FALSE)*$E119), 0, VLOOKUP(VLOOKUP($A119, 'E4 TB Allocation Details'!$A$18:$L$205, MATCH("Misc ID", 'E4 TB Allocation Details'!$A$18:$L$18, 0),FALSE), 'E2 Allocators'!$B$15:$W$361, MATCH('O5 Details by Class &amp; Accounts'!BE$18, 'E2 Allocators'!$B$15:$W$15, 0),FALSE)*$E119)</f>
        <v>0</v>
      </c>
      <c r="BF119" s="1411">
        <f>IF(ISERROR(VLOOKUP(VLOOKUP($A119, 'E4 TB Allocation Details'!$A$18:$L$205, MATCH("Misc ID", 'E4 TB Allocation Details'!$A$18:$L$18, 0),FALSE), 'E2 Allocators'!$B$15:$W$361, MATCH('O5 Details by Class &amp; Accounts'!BF$18, 'E2 Allocators'!$B$15:$W$15, 0),FALSE)*$E119), 0, VLOOKUP(VLOOKUP($A119, 'E4 TB Allocation Details'!$A$18:$L$205, MATCH("Misc ID", 'E4 TB Allocation Details'!$A$18:$L$18, 0),FALSE), 'E2 Allocators'!$B$15:$W$361, MATCH('O5 Details by Class &amp; Accounts'!BF$18, 'E2 Allocators'!$B$15:$W$15, 0),FALSE)*$E119)</f>
        <v>0</v>
      </c>
      <c r="BG119" s="1411">
        <f>IF(ISERROR(VLOOKUP(VLOOKUP($A119, 'E4 TB Allocation Details'!$A$18:$L$205, MATCH("Misc ID", 'E4 TB Allocation Details'!$A$18:$L$18, 0),FALSE), 'E2 Allocators'!$B$15:$W$361, MATCH('O5 Details by Class &amp; Accounts'!BG$18, 'E2 Allocators'!$B$15:$W$15, 0),FALSE)*$E119), 0, VLOOKUP(VLOOKUP($A119, 'E4 TB Allocation Details'!$A$18:$L$205, MATCH("Misc ID", 'E4 TB Allocation Details'!$A$18:$L$18, 0),FALSE), 'E2 Allocators'!$B$15:$W$361, MATCH('O5 Details by Class &amp; Accounts'!BG$18, 'E2 Allocators'!$B$15:$W$15, 0),FALSE)*$E119)</f>
        <v>0</v>
      </c>
      <c r="BH119" s="1411">
        <f>IF(ISERROR(VLOOKUP(VLOOKUP($A119, 'E4 TB Allocation Details'!$A$18:$L$205, MATCH("Misc ID", 'E4 TB Allocation Details'!$A$18:$L$18, 0),FALSE), 'E2 Allocators'!$B$15:$W$361, MATCH('O5 Details by Class &amp; Accounts'!BH$18, 'E2 Allocators'!$B$15:$W$15, 0),FALSE)*$E119), 0, VLOOKUP(VLOOKUP($A119, 'E4 TB Allocation Details'!$A$18:$L$205, MATCH("Misc ID", 'E4 TB Allocation Details'!$A$18:$L$18, 0),FALSE), 'E2 Allocators'!$B$15:$W$361, MATCH('O5 Details by Class &amp; Accounts'!BH$18, 'E2 Allocators'!$B$15:$W$15, 0),FALSE)*$E119)</f>
        <v>0</v>
      </c>
      <c r="BI119" s="1411">
        <f>IF(ISERROR(VLOOKUP(VLOOKUP($A119, 'E4 TB Allocation Details'!$A$18:$L$205, MATCH("Misc ID", 'E4 TB Allocation Details'!$A$18:$L$18, 0),FALSE), 'E2 Allocators'!$B$15:$W$361, MATCH('O5 Details by Class &amp; Accounts'!BI$18, 'E2 Allocators'!$B$15:$W$15, 0),FALSE)*$E119), 0, VLOOKUP(VLOOKUP($A119, 'E4 TB Allocation Details'!$A$18:$L$205, MATCH("Misc ID", 'E4 TB Allocation Details'!$A$18:$L$18, 0),FALSE), 'E2 Allocators'!$B$15:$W$361, MATCH('O5 Details by Class &amp; Accounts'!BI$18, 'E2 Allocators'!$B$15:$W$15, 0),FALSE)*$E119)</f>
        <v>0</v>
      </c>
      <c r="BJ119" s="1411">
        <f>IF(ISERROR(VLOOKUP(VLOOKUP($A119, 'E4 TB Allocation Details'!$A$18:$L$205, MATCH("Misc ID", 'E4 TB Allocation Details'!$A$18:$L$18, 0),FALSE), 'E2 Allocators'!$B$15:$W$361, MATCH('O5 Details by Class &amp; Accounts'!BJ$18, 'E2 Allocators'!$B$15:$W$15, 0),FALSE)*$E119), 0, VLOOKUP(VLOOKUP($A119, 'E4 TB Allocation Details'!$A$18:$L$205, MATCH("Misc ID", 'E4 TB Allocation Details'!$A$18:$L$18, 0),FALSE), 'E2 Allocators'!$B$15:$W$361, MATCH('O5 Details by Class &amp; Accounts'!BJ$18, 'E2 Allocators'!$B$15:$W$15, 0),FALSE)*$E119)</f>
        <v>0</v>
      </c>
      <c r="BK119" s="1411">
        <f>IF(ISERROR(VLOOKUP(VLOOKUP($A119, 'E4 TB Allocation Details'!$A$18:$L$205, MATCH("Misc ID", 'E4 TB Allocation Details'!$A$18:$L$18, 0),FALSE), 'E2 Allocators'!$B$15:$W$361, MATCH('O5 Details by Class &amp; Accounts'!BK$18, 'E2 Allocators'!$B$15:$W$15, 0),FALSE)*$E119), 0, VLOOKUP(VLOOKUP($A119, 'E4 TB Allocation Details'!$A$18:$L$205, MATCH("Misc ID", 'E4 TB Allocation Details'!$A$18:$L$18, 0),FALSE), 'E2 Allocators'!$B$15:$W$361, MATCH('O5 Details by Class &amp; Accounts'!BK$18, 'E2 Allocators'!$B$15:$W$15, 0),FALSE)*$E119)</f>
        <v>0</v>
      </c>
      <c r="BL119" s="1411">
        <f>IF(ISERROR(VLOOKUP(VLOOKUP($A119, 'E4 TB Allocation Details'!$A$18:$L$205, MATCH("Misc ID", 'E4 TB Allocation Details'!$A$18:$L$18, 0),FALSE), 'E2 Allocators'!$B$15:$W$361, MATCH('O5 Details by Class &amp; Accounts'!BL$18, 'E2 Allocators'!$B$15:$W$15, 0),FALSE)*$E119), 0, VLOOKUP(VLOOKUP($A119, 'E4 TB Allocation Details'!$A$18:$L$205, MATCH("Misc ID", 'E4 TB Allocation Details'!$A$18:$L$18, 0),FALSE), 'E2 Allocators'!$B$15:$W$361, MATCH('O5 Details by Class &amp; Accounts'!BL$18, 'E2 Allocators'!$B$15:$W$15, 0),FALSE)*$E119)</f>
        <v>0</v>
      </c>
      <c r="BM119" s="1411">
        <f>IF(ISERROR(VLOOKUP(VLOOKUP($A119, 'E4 TB Allocation Details'!$A$18:$L$205, MATCH("Misc ID", 'E4 TB Allocation Details'!$A$18:$L$18, 0),FALSE), 'E2 Allocators'!$B$15:$W$361, MATCH('O5 Details by Class &amp; Accounts'!BM$18, 'E2 Allocators'!$B$15:$W$15, 0),FALSE)*$E119), 0, VLOOKUP(VLOOKUP($A119, 'E4 TB Allocation Details'!$A$18:$L$205, MATCH("Misc ID", 'E4 TB Allocation Details'!$A$18:$L$18, 0),FALSE), 'E2 Allocators'!$B$15:$W$361, MATCH('O5 Details by Class &amp; Accounts'!BM$18, 'E2 Allocators'!$B$15:$W$15, 0),FALSE)*$E119)</f>
        <v>0</v>
      </c>
      <c r="BN119" s="1411">
        <f>IF(ISERROR(VLOOKUP(VLOOKUP($A119, 'E4 TB Allocation Details'!$A$18:$L$205, MATCH("Misc ID", 'E4 TB Allocation Details'!$A$18:$L$18, 0),FALSE), 'E2 Allocators'!$B$15:$W$361, MATCH('O5 Details by Class &amp; Accounts'!BN$18, 'E2 Allocators'!$B$15:$W$15, 0),FALSE)*$E119), 0, VLOOKUP(VLOOKUP($A119, 'E4 TB Allocation Details'!$A$18:$L$205, MATCH("Misc ID", 'E4 TB Allocation Details'!$A$18:$L$18, 0),FALSE), 'E2 Allocators'!$B$15:$W$361, MATCH('O5 Details by Class &amp; Accounts'!BN$18, 'E2 Allocators'!$B$15:$W$15, 0),FALSE)*$E119)</f>
        <v>0</v>
      </c>
      <c r="BO119" s="1411">
        <f>IF(ISERROR(VLOOKUP(VLOOKUP($A119, 'E4 TB Allocation Details'!$A$18:$L$205, MATCH("Misc ID", 'E4 TB Allocation Details'!$A$18:$L$18, 0),FALSE), 'E2 Allocators'!$B$15:$W$361, MATCH('O5 Details by Class &amp; Accounts'!BO$18, 'E2 Allocators'!$B$15:$W$15, 0),FALSE)*$E119), 0, VLOOKUP(VLOOKUP($A119, 'E4 TB Allocation Details'!$A$18:$L$205, MATCH("Misc ID", 'E4 TB Allocation Details'!$A$18:$L$18, 0),FALSE), 'E2 Allocators'!$B$15:$W$361, MATCH('O5 Details by Class &amp; Accounts'!BO$18, 'E2 Allocators'!$B$15:$W$15, 0),FALSE)*$E119)</f>
        <v>0</v>
      </c>
      <c r="BP119" s="1411">
        <f>IF(ISERROR(VLOOKUP(VLOOKUP($A119, 'E4 TB Allocation Details'!$A$18:$L$205, MATCH("Misc ID", 'E4 TB Allocation Details'!$A$18:$L$18, 0),FALSE), 'E2 Allocators'!$B$15:$W$361, MATCH('O5 Details by Class &amp; Accounts'!BP$18, 'E2 Allocators'!$B$15:$W$15, 0),FALSE)*$E119), 0, VLOOKUP(VLOOKUP($A119, 'E4 TB Allocation Details'!$A$18:$L$205, MATCH("Misc ID", 'E4 TB Allocation Details'!$A$18:$L$18, 0),FALSE), 'E2 Allocators'!$B$15:$W$361, MATCH('O5 Details by Class &amp; Accounts'!BP$18, 'E2 Allocators'!$B$15:$W$15, 0),FALSE)*$E119)</f>
        <v>0</v>
      </c>
      <c r="BQ119" s="1411">
        <f>IF(ISERROR(VLOOKUP(VLOOKUP($A119, 'E4 TB Allocation Details'!$A$18:$L$205, MATCH("Misc ID", 'E4 TB Allocation Details'!$A$18:$L$18, 0),FALSE), 'E2 Allocators'!$B$15:$W$361, MATCH('O5 Details by Class &amp; Accounts'!BQ$18, 'E2 Allocators'!$B$15:$W$15, 0),FALSE)*$E119), 0, VLOOKUP(VLOOKUP($A119, 'E4 TB Allocation Details'!$A$18:$L$205, MATCH("Misc ID", 'E4 TB Allocation Details'!$A$18:$L$18, 0),FALSE), 'E2 Allocators'!$B$15:$W$361, MATCH('O5 Details by Class &amp; Accounts'!BQ$18, 'E2 Allocators'!$B$15:$W$15, 0),FALSE)*$E119)</f>
        <v>0</v>
      </c>
      <c r="BR119" s="1411">
        <f>IF(ISERROR(VLOOKUP(VLOOKUP($A119, 'E4 TB Allocation Details'!$A$18:$L$205, MATCH("Misc ID", 'E4 TB Allocation Details'!$A$18:$L$18, 0),FALSE), 'E2 Allocators'!$B$15:$W$361, MATCH('O5 Details by Class &amp; Accounts'!BR$18, 'E2 Allocators'!$B$15:$W$15, 0),FALSE)*$E119), 0, VLOOKUP(VLOOKUP($A119, 'E4 TB Allocation Details'!$A$18:$L$205, MATCH("Misc ID", 'E4 TB Allocation Details'!$A$18:$L$18, 0),FALSE), 'E2 Allocators'!$B$15:$W$361, MATCH('O5 Details by Class &amp; Accounts'!BR$18, 'E2 Allocators'!$B$15:$W$15, 0),FALSE)*$E119)</f>
        <v>0</v>
      </c>
      <c r="BS119" s="1411">
        <f t="shared" si="28"/>
        <v>0</v>
      </c>
      <c r="BT119" s="1411">
        <f>IF(ISERROR(VLOOKUP(VLOOKUP($A119, 'E4 TB Allocation Details'!$A$18:$L$205, MATCH("A &amp; G ID", 'E4 TB Allocation Details'!$A$18:$L$18, 0),FALSE), 'E2 Allocators'!$B$15:$W$361, MATCH('O5 Details by Class &amp; Accounts'!BT$18, 'E2 Allocators'!$B$15:$W$15, 0),FALSE)*$E119), 0, VLOOKUP(VLOOKUP($A119, 'E4 TB Allocation Details'!$A$18:$L$205, MATCH("A &amp; G ID", 'E4 TB Allocation Details'!$A$18:$L$18, 0),FALSE), 'E2 Allocators'!$B$15:$W$361, MATCH('O5 Details by Class &amp; Accounts'!BT$18, 'E2 Allocators'!$B$15:$W$15, 0),FALSE)*$E119)</f>
        <v>366509.43384493672</v>
      </c>
      <c r="BU119" s="1411">
        <f>IF(ISERROR(VLOOKUP(VLOOKUP($A119, 'E4 TB Allocation Details'!$A$18:$L$205, MATCH("A &amp; G ID", 'E4 TB Allocation Details'!$A$18:$L$18, 0),FALSE), 'E2 Allocators'!$B$15:$W$361, MATCH('O5 Details by Class &amp; Accounts'!BU$18, 'E2 Allocators'!$B$15:$W$15, 0),FALSE)*$E119), 0, VLOOKUP(VLOOKUP($A119, 'E4 TB Allocation Details'!$A$18:$L$205, MATCH("A &amp; G ID", 'E4 TB Allocation Details'!$A$18:$L$18, 0),FALSE), 'E2 Allocators'!$B$15:$W$361, MATCH('O5 Details by Class &amp; Accounts'!BU$18, 'E2 Allocators'!$B$15:$W$15, 0),FALSE)*$E119)</f>
        <v>162656.78841772152</v>
      </c>
      <c r="BV119" s="1411">
        <f>IF(ISERROR(VLOOKUP(VLOOKUP($A119, 'E4 TB Allocation Details'!$A$18:$L$205, MATCH("A &amp; G ID", 'E4 TB Allocation Details'!$A$18:$L$18, 0),FALSE), 'E2 Allocators'!$B$15:$W$361, MATCH('O5 Details by Class &amp; Accounts'!BV$18, 'E2 Allocators'!$B$15:$W$15, 0),FALSE)*$E119), 0, VLOOKUP(VLOOKUP($A119, 'E4 TB Allocation Details'!$A$18:$L$205, MATCH("A &amp; G ID", 'E4 TB Allocation Details'!$A$18:$L$18, 0),FALSE), 'E2 Allocators'!$B$15:$W$361, MATCH('O5 Details by Class &amp; Accounts'!BV$18, 'E2 Allocators'!$B$15:$W$15, 0),FALSE)*$E119)</f>
        <v>513453.84685126587</v>
      </c>
      <c r="BW119" s="1411">
        <f>IF(ISERROR(VLOOKUP(VLOOKUP($A119, 'E4 TB Allocation Details'!$A$18:$L$205, MATCH("A &amp; G ID", 'E4 TB Allocation Details'!$A$18:$L$18, 0),FALSE), 'E2 Allocators'!$B$15:$W$361, MATCH('O5 Details by Class &amp; Accounts'!BW$18, 'E2 Allocators'!$B$15:$W$15, 0),FALSE)*$E119), 0, VLOOKUP(VLOOKUP($A119, 'E4 TB Allocation Details'!$A$18:$L$205, MATCH("A &amp; G ID", 'E4 TB Allocation Details'!$A$18:$L$18, 0),FALSE), 'E2 Allocators'!$B$15:$W$361, MATCH('O5 Details by Class &amp; Accounts'!BW$18, 'E2 Allocators'!$B$15:$W$15, 0),FALSE)*$E119)</f>
        <v>0</v>
      </c>
      <c r="BX119" s="1411">
        <f>IF(ISERROR(VLOOKUP(VLOOKUP($A119, 'E4 TB Allocation Details'!$A$18:$L$205, MATCH("A &amp; G ID", 'E4 TB Allocation Details'!$A$18:$L$18, 0),FALSE), 'E2 Allocators'!$B$15:$W$361, MATCH('O5 Details by Class &amp; Accounts'!BX$18, 'E2 Allocators'!$B$15:$W$15, 0),FALSE)*$E119), 0, VLOOKUP(VLOOKUP($A119, 'E4 TB Allocation Details'!$A$18:$L$205, MATCH("A &amp; G ID", 'E4 TB Allocation Details'!$A$18:$L$18, 0),FALSE), 'E2 Allocators'!$B$15:$W$361, MATCH('O5 Details by Class &amp; Accounts'!BX$18, 'E2 Allocators'!$B$15:$W$15, 0),FALSE)*$E119)</f>
        <v>0</v>
      </c>
      <c r="BY119" s="1411">
        <f>IF(ISERROR(VLOOKUP(VLOOKUP($A119, 'E4 TB Allocation Details'!$A$18:$L$205, MATCH("A &amp; G ID", 'E4 TB Allocation Details'!$A$18:$L$18, 0),FALSE), 'E2 Allocators'!$B$15:$W$361, MATCH('O5 Details by Class &amp; Accounts'!BY$18, 'E2 Allocators'!$B$15:$W$15, 0),FALSE)*$E119), 0, VLOOKUP(VLOOKUP($A119, 'E4 TB Allocation Details'!$A$18:$L$205, MATCH("A &amp; G ID", 'E4 TB Allocation Details'!$A$18:$L$18, 0),FALSE), 'E2 Allocators'!$B$15:$W$361, MATCH('O5 Details by Class &amp; Accounts'!BY$18, 'E2 Allocators'!$B$15:$W$15, 0),FALSE)*$E119)</f>
        <v>0</v>
      </c>
      <c r="BZ119" s="1411">
        <f>IF(ISERROR(VLOOKUP(VLOOKUP($A119, 'E4 TB Allocation Details'!$A$18:$L$205, MATCH("A &amp; G ID", 'E4 TB Allocation Details'!$A$18:$L$18, 0),FALSE), 'E2 Allocators'!$B$15:$W$361, MATCH('O5 Details by Class &amp; Accounts'!BZ$18, 'E2 Allocators'!$B$15:$W$15, 0),FALSE)*$E119), 0, VLOOKUP(VLOOKUP($A119, 'E4 TB Allocation Details'!$A$18:$L$205, MATCH("A &amp; G ID", 'E4 TB Allocation Details'!$A$18:$L$18, 0),FALSE), 'E2 Allocators'!$B$15:$W$361, MATCH('O5 Details by Class &amp; Accounts'!BZ$18, 'E2 Allocators'!$B$15:$W$15, 0),FALSE)*$E119)</f>
        <v>8549.0088765822784</v>
      </c>
      <c r="CA119" s="1411">
        <f>IF(ISERROR(VLOOKUP(VLOOKUP($A119, 'E4 TB Allocation Details'!$A$18:$L$205, MATCH("A &amp; G ID", 'E4 TB Allocation Details'!$A$18:$L$18, 0),FALSE), 'E2 Allocators'!$B$15:$W$361, MATCH('O5 Details by Class &amp; Accounts'!CA$18, 'E2 Allocators'!$B$15:$W$15, 0),FALSE)*$E119), 0, VLOOKUP(VLOOKUP($A119, 'E4 TB Allocation Details'!$A$18:$L$205, MATCH("A &amp; G ID", 'E4 TB Allocation Details'!$A$18:$L$18, 0),FALSE), 'E2 Allocators'!$B$15:$W$361, MATCH('O5 Details by Class &amp; Accounts'!CA$18, 'E2 Allocators'!$B$15:$W$15, 0),FALSE)*$E119)</f>
        <v>1084.2896044303798</v>
      </c>
      <c r="CB119" s="1411">
        <f>IF(ISERROR(VLOOKUP(VLOOKUP($A119, 'E4 TB Allocation Details'!$A$18:$L$205, MATCH("A &amp; G ID", 'E4 TB Allocation Details'!$A$18:$L$18, 0),FALSE), 'E2 Allocators'!$B$15:$W$361, MATCH('O5 Details by Class &amp; Accounts'!CB$18, 'E2 Allocators'!$B$15:$W$15, 0),FALSE)*$E119), 0, VLOOKUP(VLOOKUP($A119, 'E4 TB Allocation Details'!$A$18:$L$205, MATCH("A &amp; G ID", 'E4 TB Allocation Details'!$A$18:$L$18, 0),FALSE), 'E2 Allocators'!$B$15:$W$361, MATCH('O5 Details by Class &amp; Accounts'!CB$18, 'E2 Allocators'!$B$15:$W$15, 0),FALSE)*$E119)</f>
        <v>2746.6324050632911</v>
      </c>
      <c r="CC119" s="1411">
        <f>IF(ISERROR(VLOOKUP(VLOOKUP($A119, 'E4 TB Allocation Details'!$A$18:$L$205, MATCH("A &amp; G ID", 'E4 TB Allocation Details'!$A$18:$L$18, 0),FALSE), 'E2 Allocators'!$B$15:$W$361, MATCH('O5 Details by Class &amp; Accounts'!CC$18, 'E2 Allocators'!$B$15:$W$15, 0),FALSE)*$E119), 0, VLOOKUP(VLOOKUP($A119, 'E4 TB Allocation Details'!$A$18:$L$205, MATCH("A &amp; G ID", 'E4 TB Allocation Details'!$A$18:$L$18, 0),FALSE), 'E2 Allocators'!$B$15:$W$361, MATCH('O5 Details by Class &amp; Accounts'!CC$18, 'E2 Allocators'!$B$15:$W$15, 0),FALSE)*$E119)</f>
        <v>0</v>
      </c>
      <c r="CD119" s="1411">
        <f>IF(ISERROR(VLOOKUP(VLOOKUP($A119, 'E4 TB Allocation Details'!$A$18:$L$205, MATCH("A &amp; G ID", 'E4 TB Allocation Details'!$A$18:$L$18, 0),FALSE), 'E2 Allocators'!$B$15:$W$361, MATCH('O5 Details by Class &amp; Accounts'!CD$18, 'E2 Allocators'!$B$15:$W$15, 0),FALSE)*$E119), 0, VLOOKUP(VLOOKUP($A119, 'E4 TB Allocation Details'!$A$18:$L$205, MATCH("A &amp; G ID", 'E4 TB Allocation Details'!$A$18:$L$18, 0),FALSE), 'E2 Allocators'!$B$15:$W$361, MATCH('O5 Details by Class &amp; Accounts'!CD$18, 'E2 Allocators'!$B$15:$W$15, 0),FALSE)*$E119)</f>
        <v>0</v>
      </c>
      <c r="CE119" s="1411">
        <f>IF(ISERROR(VLOOKUP(VLOOKUP($A119, 'E4 TB Allocation Details'!$A$18:$L$205, MATCH("A &amp; G ID", 'E4 TB Allocation Details'!$A$18:$L$18, 0),FALSE), 'E2 Allocators'!$B$15:$W$361, MATCH('O5 Details by Class &amp; Accounts'!CE$18, 'E2 Allocators'!$B$15:$W$15, 0),FALSE)*$E119), 0, VLOOKUP(VLOOKUP($A119, 'E4 TB Allocation Details'!$A$18:$L$205, MATCH("A &amp; G ID", 'E4 TB Allocation Details'!$A$18:$L$18, 0),FALSE), 'E2 Allocators'!$B$15:$W$361, MATCH('O5 Details by Class &amp; Accounts'!CE$18, 'E2 Allocators'!$B$15:$W$15, 0),FALSE)*$E119)</f>
        <v>0</v>
      </c>
      <c r="CF119" s="1411">
        <f>IF(ISERROR(VLOOKUP(VLOOKUP($A119, 'E4 TB Allocation Details'!$A$18:$L$205, MATCH("A &amp; G ID", 'E4 TB Allocation Details'!$A$18:$L$18, 0),FALSE), 'E2 Allocators'!$B$15:$W$361, MATCH('O5 Details by Class &amp; Accounts'!CF$18, 'E2 Allocators'!$B$15:$W$15, 0),FALSE)*$E119), 0, VLOOKUP(VLOOKUP($A119, 'E4 TB Allocation Details'!$A$18:$L$205, MATCH("A &amp; G ID", 'E4 TB Allocation Details'!$A$18:$L$18, 0),FALSE), 'E2 Allocators'!$B$15:$W$361, MATCH('O5 Details by Class &amp; Accounts'!CF$18, 'E2 Allocators'!$B$15:$W$15, 0),FALSE)*$E119)</f>
        <v>0</v>
      </c>
      <c r="CG119" s="1411">
        <f>IF(ISERROR(VLOOKUP(VLOOKUP($A119, 'E4 TB Allocation Details'!$A$18:$L$205, MATCH("A &amp; G ID", 'E4 TB Allocation Details'!$A$18:$L$18, 0),FALSE), 'E2 Allocators'!$B$15:$W$361, MATCH('O5 Details by Class &amp; Accounts'!CG$18, 'E2 Allocators'!$B$15:$W$15, 0),FALSE)*$E119), 0, VLOOKUP(VLOOKUP($A119, 'E4 TB Allocation Details'!$A$18:$L$205, MATCH("A &amp; G ID", 'E4 TB Allocation Details'!$A$18:$L$18, 0),FALSE), 'E2 Allocators'!$B$15:$W$361, MATCH('O5 Details by Class &amp; Accounts'!CG$18, 'E2 Allocators'!$B$15:$W$15, 0),FALSE)*$E119)</f>
        <v>0</v>
      </c>
      <c r="CH119" s="1411">
        <f>IF(ISERROR(VLOOKUP(VLOOKUP($A119, 'E4 TB Allocation Details'!$A$18:$L$205, MATCH("A &amp; G ID", 'E4 TB Allocation Details'!$A$18:$L$18, 0),FALSE), 'E2 Allocators'!$B$15:$W$361, MATCH('O5 Details by Class &amp; Accounts'!CH$18, 'E2 Allocators'!$B$15:$W$15, 0),FALSE)*$E119), 0, VLOOKUP(VLOOKUP($A119, 'E4 TB Allocation Details'!$A$18:$L$205, MATCH("A &amp; G ID", 'E4 TB Allocation Details'!$A$18:$L$18, 0),FALSE), 'E2 Allocators'!$B$15:$W$361, MATCH('O5 Details by Class &amp; Accounts'!CH$18, 'E2 Allocators'!$B$15:$W$15, 0),FALSE)*$E119)</f>
        <v>0</v>
      </c>
      <c r="CI119" s="1411">
        <f>IF(ISERROR(VLOOKUP(VLOOKUP($A119, 'E4 TB Allocation Details'!$A$18:$L$205, MATCH("A &amp; G ID", 'E4 TB Allocation Details'!$A$18:$L$18, 0),FALSE), 'E2 Allocators'!$B$15:$W$361, MATCH('O5 Details by Class &amp; Accounts'!CI$18, 'E2 Allocators'!$B$15:$W$15, 0),FALSE)*$E119), 0, VLOOKUP(VLOOKUP($A119, 'E4 TB Allocation Details'!$A$18:$L$205, MATCH("A &amp; G ID", 'E4 TB Allocation Details'!$A$18:$L$18, 0),FALSE), 'E2 Allocators'!$B$15:$W$361, MATCH('O5 Details by Class &amp; Accounts'!CI$18, 'E2 Allocators'!$B$15:$W$15, 0),FALSE)*$E119)</f>
        <v>0</v>
      </c>
      <c r="CJ119" s="1411">
        <f>IF(ISERROR(VLOOKUP(VLOOKUP($A119, 'E4 TB Allocation Details'!$A$18:$L$205, MATCH("A &amp; G ID", 'E4 TB Allocation Details'!$A$18:$L$18, 0),FALSE), 'E2 Allocators'!$B$15:$W$361, MATCH('O5 Details by Class &amp; Accounts'!CJ$18, 'E2 Allocators'!$B$15:$W$15, 0),FALSE)*$E119), 0, VLOOKUP(VLOOKUP($A119, 'E4 TB Allocation Details'!$A$18:$L$205, MATCH("A &amp; G ID", 'E4 TB Allocation Details'!$A$18:$L$18, 0),FALSE), 'E2 Allocators'!$B$15:$W$361, MATCH('O5 Details by Class &amp; Accounts'!CJ$18, 'E2 Allocators'!$B$15:$W$15, 0),FALSE)*$E119)</f>
        <v>0</v>
      </c>
      <c r="CK119" s="1411">
        <f>IF(ISERROR(VLOOKUP(VLOOKUP($A119, 'E4 TB Allocation Details'!$A$18:$L$205, MATCH("A &amp; G ID", 'E4 TB Allocation Details'!$A$18:$L$18, 0),FALSE), 'E2 Allocators'!$B$15:$W$361, MATCH('O5 Details by Class &amp; Accounts'!CK$18, 'E2 Allocators'!$B$15:$W$15, 0),FALSE)*$E119), 0, VLOOKUP(VLOOKUP($A119, 'E4 TB Allocation Details'!$A$18:$L$205, MATCH("A &amp; G ID", 'E4 TB Allocation Details'!$A$18:$L$18, 0),FALSE), 'E2 Allocators'!$B$15:$W$361, MATCH('O5 Details by Class &amp; Accounts'!CK$18, 'E2 Allocators'!$B$15:$W$15, 0),FALSE)*$E119)</f>
        <v>0</v>
      </c>
      <c r="CL119" s="1411">
        <f>IF(ISERROR(VLOOKUP(VLOOKUP($A119, 'E4 TB Allocation Details'!$A$18:$L$205, MATCH("A &amp; G ID", 'E4 TB Allocation Details'!$A$18:$L$18, 0),FALSE), 'E2 Allocators'!$B$15:$W$361, MATCH('O5 Details by Class &amp; Accounts'!CL$18, 'E2 Allocators'!$B$15:$W$15, 0),FALSE)*$E119), 0, VLOOKUP(VLOOKUP($A119, 'E4 TB Allocation Details'!$A$18:$L$205, MATCH("A &amp; G ID", 'E4 TB Allocation Details'!$A$18:$L$18, 0),FALSE), 'E2 Allocators'!$B$15:$W$361, MATCH('O5 Details by Class &amp; Accounts'!CL$18, 'E2 Allocators'!$B$15:$W$15, 0),FALSE)*$E119)</f>
        <v>0</v>
      </c>
      <c r="CM119" s="1411">
        <f>IF(ISERROR(VLOOKUP(VLOOKUP($A119, 'E4 TB Allocation Details'!$A$18:$L$205, MATCH("A &amp; G ID", 'E4 TB Allocation Details'!$A$18:$L$18, 0),FALSE), 'E2 Allocators'!$B$15:$W$361, MATCH('O5 Details by Class &amp; Accounts'!CM$18, 'E2 Allocators'!$B$15:$W$15, 0),FALSE)*$E119), 0, VLOOKUP(VLOOKUP($A119, 'E4 TB Allocation Details'!$A$18:$L$205, MATCH("A &amp; G ID", 'E4 TB Allocation Details'!$A$18:$L$18, 0),FALSE), 'E2 Allocators'!$B$15:$W$361, MATCH('O5 Details by Class &amp; Accounts'!CM$18, 'E2 Allocators'!$B$15:$W$15, 0),FALSE)*$E119)</f>
        <v>0</v>
      </c>
      <c r="CN119" s="1411">
        <f t="shared" si="29"/>
        <v>1055000</v>
      </c>
      <c r="CO119" s="1791">
        <f t="shared" si="30"/>
        <v>0</v>
      </c>
      <c r="CQ119" s="2086" t="s">
        <v>1214</v>
      </c>
    </row>
    <row r="120" spans="1:95" s="80" customFormat="1" ht="12.75">
      <c r="A120" s="1086">
        <v>4715</v>
      </c>
      <c r="B120" s="1086" t="s">
        <v>632</v>
      </c>
      <c r="C120" s="1788">
        <f>IF(ISERROR(VLOOKUP($A120,'I3 TB Data'!$A$23:$H$458,MATCH('O5 Details by Class &amp; Accounts'!$C$18, 'I3 TB Data'!$A$23:$H$23,0),0)), 0, VLOOKUP($A120,'I3 TB Data'!$A$23:$H$458,MATCH('O5 Details by Class &amp; Accounts'!$C$18,'I3 TB Data'!$A$23:$H$23,0),0))</f>
        <v>0</v>
      </c>
      <c r="D120" s="1789"/>
      <c r="E120" s="1788">
        <f t="shared" si="24"/>
        <v>0</v>
      </c>
      <c r="F120" s="1790">
        <f>IF(ISERROR(VLOOKUP($A120, 'E1 Categorization'!A39:E128, MATCH("Customer Component", 'E1 Categorization'!$A$33:$E$33,0), 0)), 0, IF(VLOOKUP($A120, 'E1 Categorization'!A39:E128, MATCH("Customer Component", 'E1 Categorization'!$A$33:$E$33,0), 0)=0, 'O5 Details by Class &amp; Accounts'!$E120, IF(AND(VLOOKUP($A120, 'E1 Categorization'!A39:E128, MATCH("Customer Component", 'E1 Categorization'!$A$33:$E$33,0), 0) &gt;0, VLOOKUP($A120, 'E1 Categorization'!A39:E128, MATCH("Customer Component", 'E1 Categorization'!$A$33:$E$33,0), 0)&lt;1), 'O5 Details by Class &amp; Accounts'!$E120*(1-VLOOKUP($A120, 'E1 Categorization'!A39:E128, MATCH("Customer Component", 'E1 Categorization'!$A$33:$E$33,0), 0)), 0)))</f>
        <v>0</v>
      </c>
      <c r="G120" s="1790">
        <f>IF(ISERROR(VLOOKUP($A120, 'E1 Categorization'!A39:E128, MATCH("Customer Component", 'E1 Categorization'!$A$33:$E$33,0), 0)),0, IF(VLOOKUP($A120, 'E1 Categorization'!A39:E128, MATCH("Customer Component", 'E1 Categorization'!$A$33:$E$33,0), 0)=0, 0, IF(AND(VLOOKUP($A120, 'E1 Categorization'!A39:E128, MATCH("Customer Component", 'E1 Categorization'!$A$33:$E$33,0), 0) &gt;0, VLOOKUP($A120, 'E1 Categorization'!A39:E128, MATCH("Customer Component", 'E1 Categorization'!$A$33:$E$33,0), 0)&lt;1), 'O5 Details by Class &amp; Accounts'!$E120*(VLOOKUP($A120, 'E1 Categorization'!A39:E128, MATCH("Customer Component", 'E1 Categorization'!$A$33:$E$33,0), 0)), 'O5 Details by Class &amp; Accounts'!$E120)))</f>
        <v>0</v>
      </c>
      <c r="H120" s="1411">
        <f t="shared" si="25"/>
        <v>0</v>
      </c>
      <c r="I120" s="1411">
        <f>IF(ISERROR(VLOOKUP(VLOOKUP($A120, 'E4 TB Allocation Details'!$A$18:$L$205, MATCH("Demand ID", 'E4 TB Allocation Details'!$A$18:$L$18, 0),FALSE), 'E2 Allocators'!$B$15:$W$361, MATCH('O5 Details by Class &amp; Accounts'!I$18, 'E2 Allocators'!$B$15:$W$15, 0),FALSE)*$F120), 0, VLOOKUP(VLOOKUP($A120, 'E4 TB Allocation Details'!$A$18:$L$205, MATCH("Demand ID", 'E4 TB Allocation Details'!$A$18:$L$18, 0),FALSE), 'E2 Allocators'!$B$15:$W$361, MATCH('O5 Details by Class &amp; Accounts'!I$18, 'E2 Allocators'!$B$15:$W$15, 0),FALSE)*$F120)</f>
        <v>0</v>
      </c>
      <c r="J120" s="1411">
        <f>IF(ISERROR(VLOOKUP(VLOOKUP($A120, 'E4 TB Allocation Details'!$A$18:$L$205, MATCH("Demand ID", 'E4 TB Allocation Details'!$A$18:$L$18, 0),FALSE), 'E2 Allocators'!$B$15:$W$361, MATCH('O5 Details by Class &amp; Accounts'!J$18, 'E2 Allocators'!$B$15:$W$15, 0),FALSE)*$F120), 0, VLOOKUP(VLOOKUP($A120, 'E4 TB Allocation Details'!$A$18:$L$205, MATCH("Demand ID", 'E4 TB Allocation Details'!$A$18:$L$18, 0),FALSE), 'E2 Allocators'!$B$15:$W$361, MATCH('O5 Details by Class &amp; Accounts'!J$18, 'E2 Allocators'!$B$15:$W$15, 0),FALSE)*$F120)</f>
        <v>0</v>
      </c>
      <c r="K120" s="1411">
        <f>IF(ISERROR(VLOOKUP(VLOOKUP($A120, 'E4 TB Allocation Details'!$A$18:$L$205, MATCH("Demand ID", 'E4 TB Allocation Details'!$A$18:$L$18, 0),FALSE), 'E2 Allocators'!$B$15:$W$361, MATCH('O5 Details by Class &amp; Accounts'!K$18, 'E2 Allocators'!$B$15:$W$15, 0),FALSE)*$F120), 0, VLOOKUP(VLOOKUP($A120, 'E4 TB Allocation Details'!$A$18:$L$205, MATCH("Demand ID", 'E4 TB Allocation Details'!$A$18:$L$18, 0),FALSE), 'E2 Allocators'!$B$15:$W$361, MATCH('O5 Details by Class &amp; Accounts'!K$18, 'E2 Allocators'!$B$15:$W$15, 0),FALSE)*$F120)</f>
        <v>0</v>
      </c>
      <c r="L120" s="1411">
        <f>IF(ISERROR(VLOOKUP(VLOOKUP($A120, 'E4 TB Allocation Details'!$A$18:$L$205, MATCH("Demand ID", 'E4 TB Allocation Details'!$A$18:$L$18, 0),FALSE), 'E2 Allocators'!$B$15:$W$361, MATCH('O5 Details by Class &amp; Accounts'!L$18, 'E2 Allocators'!$B$15:$W$15, 0),FALSE)*$F120), 0, VLOOKUP(VLOOKUP($A120, 'E4 TB Allocation Details'!$A$18:$L$205, MATCH("Demand ID", 'E4 TB Allocation Details'!$A$18:$L$18, 0),FALSE), 'E2 Allocators'!$B$15:$W$361, MATCH('O5 Details by Class &amp; Accounts'!L$18, 'E2 Allocators'!$B$15:$W$15, 0),FALSE)*$F120)</f>
        <v>0</v>
      </c>
      <c r="M120" s="1411">
        <f>IF(ISERROR(VLOOKUP(VLOOKUP($A120, 'E4 TB Allocation Details'!$A$18:$L$205, MATCH("Demand ID", 'E4 TB Allocation Details'!$A$18:$L$18, 0),FALSE), 'E2 Allocators'!$B$15:$W$361, MATCH('O5 Details by Class &amp; Accounts'!M$18, 'E2 Allocators'!$B$15:$W$15, 0),FALSE)*$F120), 0, VLOOKUP(VLOOKUP($A120, 'E4 TB Allocation Details'!$A$18:$L$205, MATCH("Demand ID", 'E4 TB Allocation Details'!$A$18:$L$18, 0),FALSE), 'E2 Allocators'!$B$15:$W$361, MATCH('O5 Details by Class &amp; Accounts'!M$18, 'E2 Allocators'!$B$15:$W$15, 0),FALSE)*$F120)</f>
        <v>0</v>
      </c>
      <c r="N120" s="1411">
        <f>IF(ISERROR(VLOOKUP(VLOOKUP($A120, 'E4 TB Allocation Details'!$A$18:$L$205, MATCH("Demand ID", 'E4 TB Allocation Details'!$A$18:$L$18, 0),FALSE), 'E2 Allocators'!$B$15:$W$361, MATCH('O5 Details by Class &amp; Accounts'!N$18, 'E2 Allocators'!$B$15:$W$15, 0),FALSE)*$F120), 0, VLOOKUP(VLOOKUP($A120, 'E4 TB Allocation Details'!$A$18:$L$205, MATCH("Demand ID", 'E4 TB Allocation Details'!$A$18:$L$18, 0),FALSE), 'E2 Allocators'!$B$15:$W$361, MATCH('O5 Details by Class &amp; Accounts'!N$18, 'E2 Allocators'!$B$15:$W$15, 0),FALSE)*$F120)</f>
        <v>0</v>
      </c>
      <c r="O120" s="1411">
        <f>IF(ISERROR(VLOOKUP(VLOOKUP($A120, 'E4 TB Allocation Details'!$A$18:$L$205, MATCH("Demand ID", 'E4 TB Allocation Details'!$A$18:$L$18, 0),FALSE), 'E2 Allocators'!$B$15:$W$361, MATCH('O5 Details by Class &amp; Accounts'!O$18, 'E2 Allocators'!$B$15:$W$15, 0),FALSE)*$F120), 0, VLOOKUP(VLOOKUP($A120, 'E4 TB Allocation Details'!$A$18:$L$205, MATCH("Demand ID", 'E4 TB Allocation Details'!$A$18:$L$18, 0),FALSE), 'E2 Allocators'!$B$15:$W$361, MATCH('O5 Details by Class &amp; Accounts'!O$18, 'E2 Allocators'!$B$15:$W$15, 0),FALSE)*$F120)</f>
        <v>0</v>
      </c>
      <c r="P120" s="1411">
        <f>IF(ISERROR(VLOOKUP(VLOOKUP($A120, 'E4 TB Allocation Details'!$A$18:$L$205, MATCH("Demand ID", 'E4 TB Allocation Details'!$A$18:$L$18, 0),FALSE), 'E2 Allocators'!$B$15:$W$361, MATCH('O5 Details by Class &amp; Accounts'!P$18, 'E2 Allocators'!$B$15:$W$15, 0),FALSE)*$F120), 0, VLOOKUP(VLOOKUP($A120, 'E4 TB Allocation Details'!$A$18:$L$205, MATCH("Demand ID", 'E4 TB Allocation Details'!$A$18:$L$18, 0),FALSE), 'E2 Allocators'!$B$15:$W$361, MATCH('O5 Details by Class &amp; Accounts'!P$18, 'E2 Allocators'!$B$15:$W$15, 0),FALSE)*$F120)</f>
        <v>0</v>
      </c>
      <c r="Q120" s="1411">
        <f>IF(ISERROR(VLOOKUP(VLOOKUP($A120, 'E4 TB Allocation Details'!$A$18:$L$205, MATCH("Demand ID", 'E4 TB Allocation Details'!$A$18:$L$18, 0),FALSE), 'E2 Allocators'!$B$15:$W$361, MATCH('O5 Details by Class &amp; Accounts'!Q$18, 'E2 Allocators'!$B$15:$W$15, 0),FALSE)*$F120), 0, VLOOKUP(VLOOKUP($A120, 'E4 TB Allocation Details'!$A$18:$L$205, MATCH("Demand ID", 'E4 TB Allocation Details'!$A$18:$L$18, 0),FALSE), 'E2 Allocators'!$B$15:$W$361, MATCH('O5 Details by Class &amp; Accounts'!Q$18, 'E2 Allocators'!$B$15:$W$15, 0),FALSE)*$F120)</f>
        <v>0</v>
      </c>
      <c r="R120" s="1411">
        <f>IF(ISERROR(VLOOKUP(VLOOKUP($A120, 'E4 TB Allocation Details'!$A$18:$L$205, MATCH("Demand ID", 'E4 TB Allocation Details'!$A$18:$L$18, 0),FALSE), 'E2 Allocators'!$B$15:$W$361, MATCH('O5 Details by Class &amp; Accounts'!R$18, 'E2 Allocators'!$B$15:$W$15, 0),FALSE)*$F120), 0, VLOOKUP(VLOOKUP($A120, 'E4 TB Allocation Details'!$A$18:$L$205, MATCH("Demand ID", 'E4 TB Allocation Details'!$A$18:$L$18, 0),FALSE), 'E2 Allocators'!$B$15:$W$361, MATCH('O5 Details by Class &amp; Accounts'!R$18, 'E2 Allocators'!$B$15:$W$15, 0),FALSE)*$F120)</f>
        <v>0</v>
      </c>
      <c r="S120" s="1411">
        <f>IF(ISERROR(VLOOKUP(VLOOKUP($A120, 'E4 TB Allocation Details'!$A$18:$L$205, MATCH("Demand ID", 'E4 TB Allocation Details'!$A$18:$L$18, 0),FALSE), 'E2 Allocators'!$B$15:$W$361, MATCH('O5 Details by Class &amp; Accounts'!S$18, 'E2 Allocators'!$B$15:$W$15, 0),FALSE)*$F120), 0, VLOOKUP(VLOOKUP($A120, 'E4 TB Allocation Details'!$A$18:$L$205, MATCH("Demand ID", 'E4 TB Allocation Details'!$A$18:$L$18, 0),FALSE), 'E2 Allocators'!$B$15:$W$361, MATCH('O5 Details by Class &amp; Accounts'!S$18, 'E2 Allocators'!$B$15:$W$15, 0),FALSE)*$F120)</f>
        <v>0</v>
      </c>
      <c r="T120" s="1411">
        <f>IF(ISERROR(VLOOKUP(VLOOKUP($A120, 'E4 TB Allocation Details'!$A$18:$L$205, MATCH("Demand ID", 'E4 TB Allocation Details'!$A$18:$L$18, 0),FALSE), 'E2 Allocators'!$B$15:$W$361, MATCH('O5 Details by Class &amp; Accounts'!T$18, 'E2 Allocators'!$B$15:$W$15, 0),FALSE)*$F120), 0, VLOOKUP(VLOOKUP($A120, 'E4 TB Allocation Details'!$A$18:$L$205, MATCH("Demand ID", 'E4 TB Allocation Details'!$A$18:$L$18, 0),FALSE), 'E2 Allocators'!$B$15:$W$361, MATCH('O5 Details by Class &amp; Accounts'!T$18, 'E2 Allocators'!$B$15:$W$15, 0),FALSE)*$F120)</f>
        <v>0</v>
      </c>
      <c r="U120" s="1411">
        <f>IF(ISERROR(VLOOKUP(VLOOKUP($A120, 'E4 TB Allocation Details'!$A$18:$L$205, MATCH("Demand ID", 'E4 TB Allocation Details'!$A$18:$L$18, 0),FALSE), 'E2 Allocators'!$B$15:$W$361, MATCH('O5 Details by Class &amp; Accounts'!U$18, 'E2 Allocators'!$B$15:$W$15, 0),FALSE)*$F120), 0, VLOOKUP(VLOOKUP($A120, 'E4 TB Allocation Details'!$A$18:$L$205, MATCH("Demand ID", 'E4 TB Allocation Details'!$A$18:$L$18, 0),FALSE), 'E2 Allocators'!$B$15:$W$361, MATCH('O5 Details by Class &amp; Accounts'!U$18, 'E2 Allocators'!$B$15:$W$15, 0),FALSE)*$F120)</f>
        <v>0</v>
      </c>
      <c r="V120" s="1411">
        <f>IF(ISERROR(VLOOKUP(VLOOKUP($A120, 'E4 TB Allocation Details'!$A$18:$L$205, MATCH("Demand ID", 'E4 TB Allocation Details'!$A$18:$L$18, 0),FALSE), 'E2 Allocators'!$B$15:$W$361, MATCH('O5 Details by Class &amp; Accounts'!V$18, 'E2 Allocators'!$B$15:$W$15, 0),FALSE)*$F120), 0, VLOOKUP(VLOOKUP($A120, 'E4 TB Allocation Details'!$A$18:$L$205, MATCH("Demand ID", 'E4 TB Allocation Details'!$A$18:$L$18, 0),FALSE), 'E2 Allocators'!$B$15:$W$361, MATCH('O5 Details by Class &amp; Accounts'!V$18, 'E2 Allocators'!$B$15:$W$15, 0),FALSE)*$F120)</f>
        <v>0</v>
      </c>
      <c r="W120" s="1411">
        <f>IF(ISERROR(VLOOKUP(VLOOKUP($A120, 'E4 TB Allocation Details'!$A$18:$L$205, MATCH("Demand ID", 'E4 TB Allocation Details'!$A$18:$L$18, 0),FALSE), 'E2 Allocators'!$B$15:$W$361, MATCH('O5 Details by Class &amp; Accounts'!W$18, 'E2 Allocators'!$B$15:$W$15, 0),FALSE)*$F120), 0, VLOOKUP(VLOOKUP($A120, 'E4 TB Allocation Details'!$A$18:$L$205, MATCH("Demand ID", 'E4 TB Allocation Details'!$A$18:$L$18, 0),FALSE), 'E2 Allocators'!$B$15:$W$361, MATCH('O5 Details by Class &amp; Accounts'!W$18, 'E2 Allocators'!$B$15:$W$15, 0),FALSE)*$F120)</f>
        <v>0</v>
      </c>
      <c r="X120" s="1411">
        <f>IF(ISERROR(VLOOKUP(VLOOKUP($A120, 'E4 TB Allocation Details'!$A$18:$L$205, MATCH("Demand ID", 'E4 TB Allocation Details'!$A$18:$L$18, 0),FALSE), 'E2 Allocators'!$B$15:$W$361, MATCH('O5 Details by Class &amp; Accounts'!X$18, 'E2 Allocators'!$B$15:$W$15, 0),FALSE)*$F120), 0, VLOOKUP(VLOOKUP($A120, 'E4 TB Allocation Details'!$A$18:$L$205, MATCH("Demand ID", 'E4 TB Allocation Details'!$A$18:$L$18, 0),FALSE), 'E2 Allocators'!$B$15:$W$361, MATCH('O5 Details by Class &amp; Accounts'!X$18, 'E2 Allocators'!$B$15:$W$15, 0),FALSE)*$F120)</f>
        <v>0</v>
      </c>
      <c r="Y120" s="1411">
        <f>IF(ISERROR(VLOOKUP(VLOOKUP($A120, 'E4 TB Allocation Details'!$A$18:$L$205, MATCH("Demand ID", 'E4 TB Allocation Details'!$A$18:$L$18, 0),FALSE), 'E2 Allocators'!$B$15:$W$361, MATCH('O5 Details by Class &amp; Accounts'!Y$18, 'E2 Allocators'!$B$15:$W$15, 0),FALSE)*$F120), 0, VLOOKUP(VLOOKUP($A120, 'E4 TB Allocation Details'!$A$18:$L$205, MATCH("Demand ID", 'E4 TB Allocation Details'!$A$18:$L$18, 0),FALSE), 'E2 Allocators'!$B$15:$W$361, MATCH('O5 Details by Class &amp; Accounts'!Y$18, 'E2 Allocators'!$B$15:$W$15, 0),FALSE)*$F120)</f>
        <v>0</v>
      </c>
      <c r="Z120" s="1411">
        <f>IF(ISERROR(VLOOKUP(VLOOKUP($A120, 'E4 TB Allocation Details'!$A$18:$L$205, MATCH("Demand ID", 'E4 TB Allocation Details'!$A$18:$L$18, 0),FALSE), 'E2 Allocators'!$B$15:$W$361, MATCH('O5 Details by Class &amp; Accounts'!Z$18, 'E2 Allocators'!$B$15:$W$15, 0),FALSE)*$F120), 0, VLOOKUP(VLOOKUP($A120, 'E4 TB Allocation Details'!$A$18:$L$205, MATCH("Demand ID", 'E4 TB Allocation Details'!$A$18:$L$18, 0),FALSE), 'E2 Allocators'!$B$15:$W$361, MATCH('O5 Details by Class &amp; Accounts'!Z$18, 'E2 Allocators'!$B$15:$W$15, 0),FALSE)*$F120)</f>
        <v>0</v>
      </c>
      <c r="AA120" s="1411">
        <f>IF(ISERROR(VLOOKUP(VLOOKUP($A120, 'E4 TB Allocation Details'!$A$18:$L$205, MATCH("Demand ID", 'E4 TB Allocation Details'!$A$18:$L$18, 0),FALSE), 'E2 Allocators'!$B$15:$W$361, MATCH('O5 Details by Class &amp; Accounts'!AA$18, 'E2 Allocators'!$B$15:$W$15, 0),FALSE)*$F120), 0, VLOOKUP(VLOOKUP($A120, 'E4 TB Allocation Details'!$A$18:$L$205, MATCH("Demand ID", 'E4 TB Allocation Details'!$A$18:$L$18, 0),FALSE), 'E2 Allocators'!$B$15:$W$361, MATCH('O5 Details by Class &amp; Accounts'!AA$18, 'E2 Allocators'!$B$15:$W$15, 0),FALSE)*$F120)</f>
        <v>0</v>
      </c>
      <c r="AB120" s="1411">
        <f>IF(ISERROR(VLOOKUP(VLOOKUP($A120, 'E4 TB Allocation Details'!$A$18:$L$205, MATCH("Demand ID", 'E4 TB Allocation Details'!$A$18:$L$18, 0),FALSE), 'E2 Allocators'!$B$15:$W$361, MATCH('O5 Details by Class &amp; Accounts'!AB$18, 'E2 Allocators'!$B$15:$W$15, 0),FALSE)*$F120), 0, VLOOKUP(VLOOKUP($A120, 'E4 TB Allocation Details'!$A$18:$L$205, MATCH("Demand ID", 'E4 TB Allocation Details'!$A$18:$L$18, 0),FALSE), 'E2 Allocators'!$B$15:$W$361, MATCH('O5 Details by Class &amp; Accounts'!AB$18, 'E2 Allocators'!$B$15:$W$15, 0),FALSE)*$F120)</f>
        <v>0</v>
      </c>
      <c r="AC120" s="1411">
        <f t="shared" si="26"/>
        <v>0</v>
      </c>
      <c r="AD120" s="1411">
        <f>IF(ISERROR(VLOOKUP(VLOOKUP($A120, 'E4 TB Allocation Details'!$A$18:$L$205, MATCH("Customer ID", 'E4 TB Allocation Details'!$A$18:$L$18, 0),FALSE), 'E2 Allocators'!$B$15:$W$361, MATCH('O5 Details by Class &amp; Accounts'!AD$18, 'E2 Allocators'!$B$15:$W$15, 0),FALSE)*$G120), 0, VLOOKUP(VLOOKUP($A120, 'E4 TB Allocation Details'!$A$18:$L$205, MATCH("Customer ID", 'E4 TB Allocation Details'!$A$18:$L$18, 0),FALSE), 'E2 Allocators'!$B$15:$W$361, MATCH('O5 Details by Class &amp; Accounts'!AD$18, 'E2 Allocators'!$B$15:$W$15, 0),FALSE)*$G120)</f>
        <v>0</v>
      </c>
      <c r="AE120" s="1411">
        <f>IF(ISERROR(VLOOKUP(VLOOKUP($A120, 'E4 TB Allocation Details'!$A$18:$L$205, MATCH("Customer ID", 'E4 TB Allocation Details'!$A$18:$L$18, 0),FALSE), 'E2 Allocators'!$B$15:$W$361, MATCH('O5 Details by Class &amp; Accounts'!AE$18, 'E2 Allocators'!$B$15:$W$15, 0),FALSE)*$G120), 0, VLOOKUP(VLOOKUP($A120, 'E4 TB Allocation Details'!$A$18:$L$205, MATCH("Customer ID", 'E4 TB Allocation Details'!$A$18:$L$18, 0),FALSE), 'E2 Allocators'!$B$15:$W$361, MATCH('O5 Details by Class &amp; Accounts'!AE$18, 'E2 Allocators'!$B$15:$W$15, 0),FALSE)*$G120)</f>
        <v>0</v>
      </c>
      <c r="AF120" s="1411">
        <f>IF(ISERROR(VLOOKUP(VLOOKUP($A120, 'E4 TB Allocation Details'!$A$18:$L$205, MATCH("Customer ID", 'E4 TB Allocation Details'!$A$18:$L$18, 0),FALSE), 'E2 Allocators'!$B$15:$W$361, MATCH('O5 Details by Class &amp; Accounts'!AF$18, 'E2 Allocators'!$B$15:$W$15, 0),FALSE)*$G120), 0, VLOOKUP(VLOOKUP($A120, 'E4 TB Allocation Details'!$A$18:$L$205, MATCH("Customer ID", 'E4 TB Allocation Details'!$A$18:$L$18, 0),FALSE), 'E2 Allocators'!$B$15:$W$361, MATCH('O5 Details by Class &amp; Accounts'!AF$18, 'E2 Allocators'!$B$15:$W$15, 0),FALSE)*$G120)</f>
        <v>0</v>
      </c>
      <c r="AG120" s="1411">
        <f>IF(ISERROR(VLOOKUP(VLOOKUP($A120, 'E4 TB Allocation Details'!$A$18:$L$205, MATCH("Customer ID", 'E4 TB Allocation Details'!$A$18:$L$18, 0),FALSE), 'E2 Allocators'!$B$15:$W$361, MATCH('O5 Details by Class &amp; Accounts'!AG$18, 'E2 Allocators'!$B$15:$W$15, 0),FALSE)*$G120), 0, VLOOKUP(VLOOKUP($A120, 'E4 TB Allocation Details'!$A$18:$L$205, MATCH("Customer ID", 'E4 TB Allocation Details'!$A$18:$L$18, 0),FALSE), 'E2 Allocators'!$B$15:$W$361, MATCH('O5 Details by Class &amp; Accounts'!AG$18, 'E2 Allocators'!$B$15:$W$15, 0),FALSE)*$G120)</f>
        <v>0</v>
      </c>
      <c r="AH120" s="1411">
        <f>IF(ISERROR(VLOOKUP(VLOOKUP($A120, 'E4 TB Allocation Details'!$A$18:$L$205, MATCH("Customer ID", 'E4 TB Allocation Details'!$A$18:$L$18, 0),FALSE), 'E2 Allocators'!$B$15:$W$361, MATCH('O5 Details by Class &amp; Accounts'!AH$18, 'E2 Allocators'!$B$15:$W$15, 0),FALSE)*$G120), 0, VLOOKUP(VLOOKUP($A120, 'E4 TB Allocation Details'!$A$18:$L$205, MATCH("Customer ID", 'E4 TB Allocation Details'!$A$18:$L$18, 0),FALSE), 'E2 Allocators'!$B$15:$W$361, MATCH('O5 Details by Class &amp; Accounts'!AH$18, 'E2 Allocators'!$B$15:$W$15, 0),FALSE)*$G120)</f>
        <v>0</v>
      </c>
      <c r="AI120" s="1411">
        <f>IF(ISERROR(VLOOKUP(VLOOKUP($A120, 'E4 TB Allocation Details'!$A$18:$L$205, MATCH("Customer ID", 'E4 TB Allocation Details'!$A$18:$L$18, 0),FALSE), 'E2 Allocators'!$B$15:$W$361, MATCH('O5 Details by Class &amp; Accounts'!AI$18, 'E2 Allocators'!$B$15:$W$15, 0),FALSE)*$G120), 0, VLOOKUP(VLOOKUP($A120, 'E4 TB Allocation Details'!$A$18:$L$205, MATCH("Customer ID", 'E4 TB Allocation Details'!$A$18:$L$18, 0),FALSE), 'E2 Allocators'!$B$15:$W$361, MATCH('O5 Details by Class &amp; Accounts'!AI$18, 'E2 Allocators'!$B$15:$W$15, 0),FALSE)*$G120)</f>
        <v>0</v>
      </c>
      <c r="AJ120" s="1411">
        <f>IF(ISERROR(VLOOKUP(VLOOKUP($A120, 'E4 TB Allocation Details'!$A$18:$L$205, MATCH("Customer ID", 'E4 TB Allocation Details'!$A$18:$L$18, 0),FALSE), 'E2 Allocators'!$B$15:$W$361, MATCH('O5 Details by Class &amp; Accounts'!AJ$18, 'E2 Allocators'!$B$15:$W$15, 0),FALSE)*$G120), 0, VLOOKUP(VLOOKUP($A120, 'E4 TB Allocation Details'!$A$18:$L$205, MATCH("Customer ID", 'E4 TB Allocation Details'!$A$18:$L$18, 0),FALSE), 'E2 Allocators'!$B$15:$W$361, MATCH('O5 Details by Class &amp; Accounts'!AJ$18, 'E2 Allocators'!$B$15:$W$15, 0),FALSE)*$G120)</f>
        <v>0</v>
      </c>
      <c r="AK120" s="1411">
        <f>IF(ISERROR(VLOOKUP(VLOOKUP($A120, 'E4 TB Allocation Details'!$A$18:$L$205, MATCH("Customer ID", 'E4 TB Allocation Details'!$A$18:$L$18, 0),FALSE), 'E2 Allocators'!$B$15:$W$361, MATCH('O5 Details by Class &amp; Accounts'!AK$18, 'E2 Allocators'!$B$15:$W$15, 0),FALSE)*$G120), 0, VLOOKUP(VLOOKUP($A120, 'E4 TB Allocation Details'!$A$18:$L$205, MATCH("Customer ID", 'E4 TB Allocation Details'!$A$18:$L$18, 0),FALSE), 'E2 Allocators'!$B$15:$W$361, MATCH('O5 Details by Class &amp; Accounts'!AK$18, 'E2 Allocators'!$B$15:$W$15, 0),FALSE)*$G120)</f>
        <v>0</v>
      </c>
      <c r="AL120" s="1411">
        <f>IF(ISERROR(VLOOKUP(VLOOKUP($A120, 'E4 TB Allocation Details'!$A$18:$L$205, MATCH("Customer ID", 'E4 TB Allocation Details'!$A$18:$L$18, 0),FALSE), 'E2 Allocators'!$B$15:$W$361, MATCH('O5 Details by Class &amp; Accounts'!AL$18, 'E2 Allocators'!$B$15:$W$15, 0),FALSE)*$G120), 0, VLOOKUP(VLOOKUP($A120, 'E4 TB Allocation Details'!$A$18:$L$205, MATCH("Customer ID", 'E4 TB Allocation Details'!$A$18:$L$18, 0),FALSE), 'E2 Allocators'!$B$15:$W$361, MATCH('O5 Details by Class &amp; Accounts'!AL$18, 'E2 Allocators'!$B$15:$W$15, 0),FALSE)*$G120)</f>
        <v>0</v>
      </c>
      <c r="AM120" s="1411">
        <f>IF(ISERROR(VLOOKUP(VLOOKUP($A120, 'E4 TB Allocation Details'!$A$18:$L$205, MATCH("Customer ID", 'E4 TB Allocation Details'!$A$18:$L$18, 0),FALSE), 'E2 Allocators'!$B$15:$W$361, MATCH('O5 Details by Class &amp; Accounts'!AM$18, 'E2 Allocators'!$B$15:$W$15, 0),FALSE)*$G120), 0, VLOOKUP(VLOOKUP($A120, 'E4 TB Allocation Details'!$A$18:$L$205, MATCH("Customer ID", 'E4 TB Allocation Details'!$A$18:$L$18, 0),FALSE), 'E2 Allocators'!$B$15:$W$361, MATCH('O5 Details by Class &amp; Accounts'!AM$18, 'E2 Allocators'!$B$15:$W$15, 0),FALSE)*$G120)</f>
        <v>0</v>
      </c>
      <c r="AN120" s="1411">
        <f>IF(ISERROR(VLOOKUP(VLOOKUP($A120, 'E4 TB Allocation Details'!$A$18:$L$205, MATCH("Customer ID", 'E4 TB Allocation Details'!$A$18:$L$18, 0),FALSE), 'E2 Allocators'!$B$15:$W$361, MATCH('O5 Details by Class &amp; Accounts'!AN$18, 'E2 Allocators'!$B$15:$W$15, 0),FALSE)*$G120), 0, VLOOKUP(VLOOKUP($A120, 'E4 TB Allocation Details'!$A$18:$L$205, MATCH("Customer ID", 'E4 TB Allocation Details'!$A$18:$L$18, 0),FALSE), 'E2 Allocators'!$B$15:$W$361, MATCH('O5 Details by Class &amp; Accounts'!AN$18, 'E2 Allocators'!$B$15:$W$15, 0),FALSE)*$G120)</f>
        <v>0</v>
      </c>
      <c r="AO120" s="1411">
        <f>IF(ISERROR(VLOOKUP(VLOOKUP($A120, 'E4 TB Allocation Details'!$A$18:$L$205, MATCH("Customer ID", 'E4 TB Allocation Details'!$A$18:$L$18, 0),FALSE), 'E2 Allocators'!$B$15:$W$361, MATCH('O5 Details by Class &amp; Accounts'!AO$18, 'E2 Allocators'!$B$15:$W$15, 0),FALSE)*$G120), 0, VLOOKUP(VLOOKUP($A120, 'E4 TB Allocation Details'!$A$18:$L$205, MATCH("Customer ID", 'E4 TB Allocation Details'!$A$18:$L$18, 0),FALSE), 'E2 Allocators'!$B$15:$W$361, MATCH('O5 Details by Class &amp; Accounts'!AO$18, 'E2 Allocators'!$B$15:$W$15, 0),FALSE)*$G120)</f>
        <v>0</v>
      </c>
      <c r="AP120" s="1411">
        <f>IF(ISERROR(VLOOKUP(VLOOKUP($A120, 'E4 TB Allocation Details'!$A$18:$L$205, MATCH("Customer ID", 'E4 TB Allocation Details'!$A$18:$L$18, 0),FALSE), 'E2 Allocators'!$B$15:$W$361, MATCH('O5 Details by Class &amp; Accounts'!AP$18, 'E2 Allocators'!$B$15:$W$15, 0),FALSE)*$G120), 0, VLOOKUP(VLOOKUP($A120, 'E4 TB Allocation Details'!$A$18:$L$205, MATCH("Customer ID", 'E4 TB Allocation Details'!$A$18:$L$18, 0),FALSE), 'E2 Allocators'!$B$15:$W$361, MATCH('O5 Details by Class &amp; Accounts'!AP$18, 'E2 Allocators'!$B$15:$W$15, 0),FALSE)*$G120)</f>
        <v>0</v>
      </c>
      <c r="AQ120" s="1411">
        <f>IF(ISERROR(VLOOKUP(VLOOKUP($A120, 'E4 TB Allocation Details'!$A$18:$L$205, MATCH("Customer ID", 'E4 TB Allocation Details'!$A$18:$L$18, 0),FALSE), 'E2 Allocators'!$B$15:$W$361, MATCH('O5 Details by Class &amp; Accounts'!AQ$18, 'E2 Allocators'!$B$15:$W$15, 0),FALSE)*$G120), 0, VLOOKUP(VLOOKUP($A120, 'E4 TB Allocation Details'!$A$18:$L$205, MATCH("Customer ID", 'E4 TB Allocation Details'!$A$18:$L$18, 0),FALSE), 'E2 Allocators'!$B$15:$W$361, MATCH('O5 Details by Class &amp; Accounts'!AQ$18, 'E2 Allocators'!$B$15:$W$15, 0),FALSE)*$G120)</f>
        <v>0</v>
      </c>
      <c r="AR120" s="1411">
        <f>IF(ISERROR(VLOOKUP(VLOOKUP($A120, 'E4 TB Allocation Details'!$A$18:$L$205, MATCH("Customer ID", 'E4 TB Allocation Details'!$A$18:$L$18, 0),FALSE), 'E2 Allocators'!$B$15:$W$361, MATCH('O5 Details by Class &amp; Accounts'!AR$18, 'E2 Allocators'!$B$15:$W$15, 0),FALSE)*$G120), 0, VLOOKUP(VLOOKUP($A120, 'E4 TB Allocation Details'!$A$18:$L$205, MATCH("Customer ID", 'E4 TB Allocation Details'!$A$18:$L$18, 0),FALSE), 'E2 Allocators'!$B$15:$W$361, MATCH('O5 Details by Class &amp; Accounts'!AR$18, 'E2 Allocators'!$B$15:$W$15, 0),FALSE)*$G120)</f>
        <v>0</v>
      </c>
      <c r="AS120" s="1411">
        <f>IF(ISERROR(VLOOKUP(VLOOKUP($A120, 'E4 TB Allocation Details'!$A$18:$L$205, MATCH("Customer ID", 'E4 TB Allocation Details'!$A$18:$L$18, 0),FALSE), 'E2 Allocators'!$B$15:$W$361, MATCH('O5 Details by Class &amp; Accounts'!AS$18, 'E2 Allocators'!$B$15:$W$15, 0),FALSE)*$G120), 0, VLOOKUP(VLOOKUP($A120, 'E4 TB Allocation Details'!$A$18:$L$205, MATCH("Customer ID", 'E4 TB Allocation Details'!$A$18:$L$18, 0),FALSE), 'E2 Allocators'!$B$15:$W$361, MATCH('O5 Details by Class &amp; Accounts'!AS$18, 'E2 Allocators'!$B$15:$W$15, 0),FALSE)*$G120)</f>
        <v>0</v>
      </c>
      <c r="AT120" s="1411">
        <f>IF(ISERROR(VLOOKUP(VLOOKUP($A120, 'E4 TB Allocation Details'!$A$18:$L$205, MATCH("Customer ID", 'E4 TB Allocation Details'!$A$18:$L$18, 0),FALSE), 'E2 Allocators'!$B$15:$W$361, MATCH('O5 Details by Class &amp; Accounts'!AT$18, 'E2 Allocators'!$B$15:$W$15, 0),FALSE)*$G120), 0, VLOOKUP(VLOOKUP($A120, 'E4 TB Allocation Details'!$A$18:$L$205, MATCH("Customer ID", 'E4 TB Allocation Details'!$A$18:$L$18, 0),FALSE), 'E2 Allocators'!$B$15:$W$361, MATCH('O5 Details by Class &amp; Accounts'!AT$18, 'E2 Allocators'!$B$15:$W$15, 0),FALSE)*$G120)</f>
        <v>0</v>
      </c>
      <c r="AU120" s="1411">
        <f>IF(ISERROR(VLOOKUP(VLOOKUP($A120, 'E4 TB Allocation Details'!$A$18:$L$205, MATCH("Customer ID", 'E4 TB Allocation Details'!$A$18:$L$18, 0),FALSE), 'E2 Allocators'!$B$15:$W$361, MATCH('O5 Details by Class &amp; Accounts'!AU$18, 'E2 Allocators'!$B$15:$W$15, 0),FALSE)*$G120), 0, VLOOKUP(VLOOKUP($A120, 'E4 TB Allocation Details'!$A$18:$L$205, MATCH("Customer ID", 'E4 TB Allocation Details'!$A$18:$L$18, 0),FALSE), 'E2 Allocators'!$B$15:$W$361, MATCH('O5 Details by Class &amp; Accounts'!AU$18, 'E2 Allocators'!$B$15:$W$15, 0),FALSE)*$G120)</f>
        <v>0</v>
      </c>
      <c r="AV120" s="1411">
        <f>IF(ISERROR(VLOOKUP(VLOOKUP($A120, 'E4 TB Allocation Details'!$A$18:$L$205, MATCH("Customer ID", 'E4 TB Allocation Details'!$A$18:$L$18, 0),FALSE), 'E2 Allocators'!$B$15:$W$361, MATCH('O5 Details by Class &amp; Accounts'!AV$18, 'E2 Allocators'!$B$15:$W$15, 0),FALSE)*$G120), 0, VLOOKUP(VLOOKUP($A120, 'E4 TB Allocation Details'!$A$18:$L$205, MATCH("Customer ID", 'E4 TB Allocation Details'!$A$18:$L$18, 0),FALSE), 'E2 Allocators'!$B$15:$W$361, MATCH('O5 Details by Class &amp; Accounts'!AV$18, 'E2 Allocators'!$B$15:$W$15, 0),FALSE)*$G120)</f>
        <v>0</v>
      </c>
      <c r="AW120" s="1411">
        <f>IF(ISERROR(VLOOKUP(VLOOKUP($A120, 'E4 TB Allocation Details'!$A$18:$L$205, MATCH("Customer ID", 'E4 TB Allocation Details'!$A$18:$L$18, 0),FALSE), 'E2 Allocators'!$B$15:$W$361, MATCH('O5 Details by Class &amp; Accounts'!AW$18, 'E2 Allocators'!$B$15:$W$15, 0),FALSE)*$G120), 0, VLOOKUP(VLOOKUP($A120, 'E4 TB Allocation Details'!$A$18:$L$205, MATCH("Customer ID", 'E4 TB Allocation Details'!$A$18:$L$18, 0),FALSE), 'E2 Allocators'!$B$15:$W$361, MATCH('O5 Details by Class &amp; Accounts'!AW$18, 'E2 Allocators'!$B$15:$W$15, 0),FALSE)*$G120)</f>
        <v>0</v>
      </c>
      <c r="AX120" s="1411">
        <f t="shared" si="27"/>
        <v>0</v>
      </c>
      <c r="AY120" s="1411">
        <f>IF(ISERROR(VLOOKUP(VLOOKUP($A120, 'E4 TB Allocation Details'!$A$18:$L$205, MATCH("Misc ID", 'E4 TB Allocation Details'!$A$18:$L$18, 0),FALSE), 'E2 Allocators'!$B$15:$W$361, MATCH('O5 Details by Class &amp; Accounts'!AY$18, 'E2 Allocators'!$B$15:$W$15, 0),FALSE)*$E120), 0, VLOOKUP(VLOOKUP($A120, 'E4 TB Allocation Details'!$A$18:$L$205, MATCH("Misc ID", 'E4 TB Allocation Details'!$A$18:$L$18, 0),FALSE), 'E2 Allocators'!$B$15:$W$361, MATCH('O5 Details by Class &amp; Accounts'!AY$18, 'E2 Allocators'!$B$15:$W$15, 0),FALSE)*$E120)</f>
        <v>0</v>
      </c>
      <c r="AZ120" s="1411">
        <f>IF(ISERROR(VLOOKUP(VLOOKUP($A120, 'E4 TB Allocation Details'!$A$18:$L$205, MATCH("Misc ID", 'E4 TB Allocation Details'!$A$18:$L$18, 0),FALSE), 'E2 Allocators'!$B$15:$W$361, MATCH('O5 Details by Class &amp; Accounts'!AZ$18, 'E2 Allocators'!$B$15:$W$15, 0),FALSE)*$E120), 0, VLOOKUP(VLOOKUP($A120, 'E4 TB Allocation Details'!$A$18:$L$205, MATCH("Misc ID", 'E4 TB Allocation Details'!$A$18:$L$18, 0),FALSE), 'E2 Allocators'!$B$15:$W$361, MATCH('O5 Details by Class &amp; Accounts'!AZ$18, 'E2 Allocators'!$B$15:$W$15, 0),FALSE)*$E120)</f>
        <v>0</v>
      </c>
      <c r="BA120" s="1411">
        <f>IF(ISERROR(VLOOKUP(VLOOKUP($A120, 'E4 TB Allocation Details'!$A$18:$L$205, MATCH("Misc ID", 'E4 TB Allocation Details'!$A$18:$L$18, 0),FALSE), 'E2 Allocators'!$B$15:$W$361, MATCH('O5 Details by Class &amp; Accounts'!BA$18, 'E2 Allocators'!$B$15:$W$15, 0),FALSE)*$E120), 0, VLOOKUP(VLOOKUP($A120, 'E4 TB Allocation Details'!$A$18:$L$205, MATCH("Misc ID", 'E4 TB Allocation Details'!$A$18:$L$18, 0),FALSE), 'E2 Allocators'!$B$15:$W$361, MATCH('O5 Details by Class &amp; Accounts'!BA$18, 'E2 Allocators'!$B$15:$W$15, 0),FALSE)*$E120)</f>
        <v>0</v>
      </c>
      <c r="BB120" s="1411">
        <f>IF(ISERROR(VLOOKUP(VLOOKUP($A120, 'E4 TB Allocation Details'!$A$18:$L$205, MATCH("Misc ID", 'E4 TB Allocation Details'!$A$18:$L$18, 0),FALSE), 'E2 Allocators'!$B$15:$W$361, MATCH('O5 Details by Class &amp; Accounts'!BB$18, 'E2 Allocators'!$B$15:$W$15, 0),FALSE)*$E120), 0, VLOOKUP(VLOOKUP($A120, 'E4 TB Allocation Details'!$A$18:$L$205, MATCH("Misc ID", 'E4 TB Allocation Details'!$A$18:$L$18, 0),FALSE), 'E2 Allocators'!$B$15:$W$361, MATCH('O5 Details by Class &amp; Accounts'!BB$18, 'E2 Allocators'!$B$15:$W$15, 0),FALSE)*$E120)</f>
        <v>0</v>
      </c>
      <c r="BC120" s="1411">
        <f>IF(ISERROR(VLOOKUP(VLOOKUP($A120, 'E4 TB Allocation Details'!$A$18:$L$205, MATCH("Misc ID", 'E4 TB Allocation Details'!$A$18:$L$18, 0),FALSE), 'E2 Allocators'!$B$15:$W$361, MATCH('O5 Details by Class &amp; Accounts'!BC$18, 'E2 Allocators'!$B$15:$W$15, 0),FALSE)*$E120), 0, VLOOKUP(VLOOKUP($A120, 'E4 TB Allocation Details'!$A$18:$L$205, MATCH("Misc ID", 'E4 TB Allocation Details'!$A$18:$L$18, 0),FALSE), 'E2 Allocators'!$B$15:$W$361, MATCH('O5 Details by Class &amp; Accounts'!BC$18, 'E2 Allocators'!$B$15:$W$15, 0),FALSE)*$E120)</f>
        <v>0</v>
      </c>
      <c r="BD120" s="1411">
        <f>IF(ISERROR(VLOOKUP(VLOOKUP($A120, 'E4 TB Allocation Details'!$A$18:$L$205, MATCH("Misc ID", 'E4 TB Allocation Details'!$A$18:$L$18, 0),FALSE), 'E2 Allocators'!$B$15:$W$361, MATCH('O5 Details by Class &amp; Accounts'!BD$18, 'E2 Allocators'!$B$15:$W$15, 0),FALSE)*$E120), 0, VLOOKUP(VLOOKUP($A120, 'E4 TB Allocation Details'!$A$18:$L$205, MATCH("Misc ID", 'E4 TB Allocation Details'!$A$18:$L$18, 0),FALSE), 'E2 Allocators'!$B$15:$W$361, MATCH('O5 Details by Class &amp; Accounts'!BD$18, 'E2 Allocators'!$B$15:$W$15, 0),FALSE)*$E120)</f>
        <v>0</v>
      </c>
      <c r="BE120" s="1411">
        <f>IF(ISERROR(VLOOKUP(VLOOKUP($A120, 'E4 TB Allocation Details'!$A$18:$L$205, MATCH("Misc ID", 'E4 TB Allocation Details'!$A$18:$L$18, 0),FALSE), 'E2 Allocators'!$B$15:$W$361, MATCH('O5 Details by Class &amp; Accounts'!BE$18, 'E2 Allocators'!$B$15:$W$15, 0),FALSE)*$E120), 0, VLOOKUP(VLOOKUP($A120, 'E4 TB Allocation Details'!$A$18:$L$205, MATCH("Misc ID", 'E4 TB Allocation Details'!$A$18:$L$18, 0),FALSE), 'E2 Allocators'!$B$15:$W$361, MATCH('O5 Details by Class &amp; Accounts'!BE$18, 'E2 Allocators'!$B$15:$W$15, 0),FALSE)*$E120)</f>
        <v>0</v>
      </c>
      <c r="BF120" s="1411">
        <f>IF(ISERROR(VLOOKUP(VLOOKUP($A120, 'E4 TB Allocation Details'!$A$18:$L$205, MATCH("Misc ID", 'E4 TB Allocation Details'!$A$18:$L$18, 0),FALSE), 'E2 Allocators'!$B$15:$W$361, MATCH('O5 Details by Class &amp; Accounts'!BF$18, 'E2 Allocators'!$B$15:$W$15, 0),FALSE)*$E120), 0, VLOOKUP(VLOOKUP($A120, 'E4 TB Allocation Details'!$A$18:$L$205, MATCH("Misc ID", 'E4 TB Allocation Details'!$A$18:$L$18, 0),FALSE), 'E2 Allocators'!$B$15:$W$361, MATCH('O5 Details by Class &amp; Accounts'!BF$18, 'E2 Allocators'!$B$15:$W$15, 0),FALSE)*$E120)</f>
        <v>0</v>
      </c>
      <c r="BG120" s="1411">
        <f>IF(ISERROR(VLOOKUP(VLOOKUP($A120, 'E4 TB Allocation Details'!$A$18:$L$205, MATCH("Misc ID", 'E4 TB Allocation Details'!$A$18:$L$18, 0),FALSE), 'E2 Allocators'!$B$15:$W$361, MATCH('O5 Details by Class &amp; Accounts'!BG$18, 'E2 Allocators'!$B$15:$W$15, 0),FALSE)*$E120), 0, VLOOKUP(VLOOKUP($A120, 'E4 TB Allocation Details'!$A$18:$L$205, MATCH("Misc ID", 'E4 TB Allocation Details'!$A$18:$L$18, 0),FALSE), 'E2 Allocators'!$B$15:$W$361, MATCH('O5 Details by Class &amp; Accounts'!BG$18, 'E2 Allocators'!$B$15:$W$15, 0),FALSE)*$E120)</f>
        <v>0</v>
      </c>
      <c r="BH120" s="1411">
        <f>IF(ISERROR(VLOOKUP(VLOOKUP($A120, 'E4 TB Allocation Details'!$A$18:$L$205, MATCH("Misc ID", 'E4 TB Allocation Details'!$A$18:$L$18, 0),FALSE), 'E2 Allocators'!$B$15:$W$361, MATCH('O5 Details by Class &amp; Accounts'!BH$18, 'E2 Allocators'!$B$15:$W$15, 0),FALSE)*$E120), 0, VLOOKUP(VLOOKUP($A120, 'E4 TB Allocation Details'!$A$18:$L$205, MATCH("Misc ID", 'E4 TB Allocation Details'!$A$18:$L$18, 0),FALSE), 'E2 Allocators'!$B$15:$W$361, MATCH('O5 Details by Class &amp; Accounts'!BH$18, 'E2 Allocators'!$B$15:$W$15, 0),FALSE)*$E120)</f>
        <v>0</v>
      </c>
      <c r="BI120" s="1411">
        <f>IF(ISERROR(VLOOKUP(VLOOKUP($A120, 'E4 TB Allocation Details'!$A$18:$L$205, MATCH("Misc ID", 'E4 TB Allocation Details'!$A$18:$L$18, 0),FALSE), 'E2 Allocators'!$B$15:$W$361, MATCH('O5 Details by Class &amp; Accounts'!BI$18, 'E2 Allocators'!$B$15:$W$15, 0),FALSE)*$E120), 0, VLOOKUP(VLOOKUP($A120, 'E4 TB Allocation Details'!$A$18:$L$205, MATCH("Misc ID", 'E4 TB Allocation Details'!$A$18:$L$18, 0),FALSE), 'E2 Allocators'!$B$15:$W$361, MATCH('O5 Details by Class &amp; Accounts'!BI$18, 'E2 Allocators'!$B$15:$W$15, 0),FALSE)*$E120)</f>
        <v>0</v>
      </c>
      <c r="BJ120" s="1411">
        <f>IF(ISERROR(VLOOKUP(VLOOKUP($A120, 'E4 TB Allocation Details'!$A$18:$L$205, MATCH("Misc ID", 'E4 TB Allocation Details'!$A$18:$L$18, 0),FALSE), 'E2 Allocators'!$B$15:$W$361, MATCH('O5 Details by Class &amp; Accounts'!BJ$18, 'E2 Allocators'!$B$15:$W$15, 0),FALSE)*$E120), 0, VLOOKUP(VLOOKUP($A120, 'E4 TB Allocation Details'!$A$18:$L$205, MATCH("Misc ID", 'E4 TB Allocation Details'!$A$18:$L$18, 0),FALSE), 'E2 Allocators'!$B$15:$W$361, MATCH('O5 Details by Class &amp; Accounts'!BJ$18, 'E2 Allocators'!$B$15:$W$15, 0),FALSE)*$E120)</f>
        <v>0</v>
      </c>
      <c r="BK120" s="1411">
        <f>IF(ISERROR(VLOOKUP(VLOOKUP($A120, 'E4 TB Allocation Details'!$A$18:$L$205, MATCH("Misc ID", 'E4 TB Allocation Details'!$A$18:$L$18, 0),FALSE), 'E2 Allocators'!$B$15:$W$361, MATCH('O5 Details by Class &amp; Accounts'!BK$18, 'E2 Allocators'!$B$15:$W$15, 0),FALSE)*$E120), 0, VLOOKUP(VLOOKUP($A120, 'E4 TB Allocation Details'!$A$18:$L$205, MATCH("Misc ID", 'E4 TB Allocation Details'!$A$18:$L$18, 0),FALSE), 'E2 Allocators'!$B$15:$W$361, MATCH('O5 Details by Class &amp; Accounts'!BK$18, 'E2 Allocators'!$B$15:$W$15, 0),FALSE)*$E120)</f>
        <v>0</v>
      </c>
      <c r="BL120" s="1411">
        <f>IF(ISERROR(VLOOKUP(VLOOKUP($A120, 'E4 TB Allocation Details'!$A$18:$L$205, MATCH("Misc ID", 'E4 TB Allocation Details'!$A$18:$L$18, 0),FALSE), 'E2 Allocators'!$B$15:$W$361, MATCH('O5 Details by Class &amp; Accounts'!BL$18, 'E2 Allocators'!$B$15:$W$15, 0),FALSE)*$E120), 0, VLOOKUP(VLOOKUP($A120, 'E4 TB Allocation Details'!$A$18:$L$205, MATCH("Misc ID", 'E4 TB Allocation Details'!$A$18:$L$18, 0),FALSE), 'E2 Allocators'!$B$15:$W$361, MATCH('O5 Details by Class &amp; Accounts'!BL$18, 'E2 Allocators'!$B$15:$W$15, 0),FALSE)*$E120)</f>
        <v>0</v>
      </c>
      <c r="BM120" s="1411">
        <f>IF(ISERROR(VLOOKUP(VLOOKUP($A120, 'E4 TB Allocation Details'!$A$18:$L$205, MATCH("Misc ID", 'E4 TB Allocation Details'!$A$18:$L$18, 0),FALSE), 'E2 Allocators'!$B$15:$W$361, MATCH('O5 Details by Class &amp; Accounts'!BM$18, 'E2 Allocators'!$B$15:$W$15, 0),FALSE)*$E120), 0, VLOOKUP(VLOOKUP($A120, 'E4 TB Allocation Details'!$A$18:$L$205, MATCH("Misc ID", 'E4 TB Allocation Details'!$A$18:$L$18, 0),FALSE), 'E2 Allocators'!$B$15:$W$361, MATCH('O5 Details by Class &amp; Accounts'!BM$18, 'E2 Allocators'!$B$15:$W$15, 0),FALSE)*$E120)</f>
        <v>0</v>
      </c>
      <c r="BN120" s="1411">
        <f>IF(ISERROR(VLOOKUP(VLOOKUP($A120, 'E4 TB Allocation Details'!$A$18:$L$205, MATCH("Misc ID", 'E4 TB Allocation Details'!$A$18:$L$18, 0),FALSE), 'E2 Allocators'!$B$15:$W$361, MATCH('O5 Details by Class &amp; Accounts'!BN$18, 'E2 Allocators'!$B$15:$W$15, 0),FALSE)*$E120), 0, VLOOKUP(VLOOKUP($A120, 'E4 TB Allocation Details'!$A$18:$L$205, MATCH("Misc ID", 'E4 TB Allocation Details'!$A$18:$L$18, 0),FALSE), 'E2 Allocators'!$B$15:$W$361, MATCH('O5 Details by Class &amp; Accounts'!BN$18, 'E2 Allocators'!$B$15:$W$15, 0),FALSE)*$E120)</f>
        <v>0</v>
      </c>
      <c r="BO120" s="1411">
        <f>IF(ISERROR(VLOOKUP(VLOOKUP($A120, 'E4 TB Allocation Details'!$A$18:$L$205, MATCH("Misc ID", 'E4 TB Allocation Details'!$A$18:$L$18, 0),FALSE), 'E2 Allocators'!$B$15:$W$361, MATCH('O5 Details by Class &amp; Accounts'!BO$18, 'E2 Allocators'!$B$15:$W$15, 0),FALSE)*$E120), 0, VLOOKUP(VLOOKUP($A120, 'E4 TB Allocation Details'!$A$18:$L$205, MATCH("Misc ID", 'E4 TB Allocation Details'!$A$18:$L$18, 0),FALSE), 'E2 Allocators'!$B$15:$W$361, MATCH('O5 Details by Class &amp; Accounts'!BO$18, 'E2 Allocators'!$B$15:$W$15, 0),FALSE)*$E120)</f>
        <v>0</v>
      </c>
      <c r="BP120" s="1411">
        <f>IF(ISERROR(VLOOKUP(VLOOKUP($A120, 'E4 TB Allocation Details'!$A$18:$L$205, MATCH("Misc ID", 'E4 TB Allocation Details'!$A$18:$L$18, 0),FALSE), 'E2 Allocators'!$B$15:$W$361, MATCH('O5 Details by Class &amp; Accounts'!BP$18, 'E2 Allocators'!$B$15:$W$15, 0),FALSE)*$E120), 0, VLOOKUP(VLOOKUP($A120, 'E4 TB Allocation Details'!$A$18:$L$205, MATCH("Misc ID", 'E4 TB Allocation Details'!$A$18:$L$18, 0),FALSE), 'E2 Allocators'!$B$15:$W$361, MATCH('O5 Details by Class &amp; Accounts'!BP$18, 'E2 Allocators'!$B$15:$W$15, 0),FALSE)*$E120)</f>
        <v>0</v>
      </c>
      <c r="BQ120" s="1411">
        <f>IF(ISERROR(VLOOKUP(VLOOKUP($A120, 'E4 TB Allocation Details'!$A$18:$L$205, MATCH("Misc ID", 'E4 TB Allocation Details'!$A$18:$L$18, 0),FALSE), 'E2 Allocators'!$B$15:$W$361, MATCH('O5 Details by Class &amp; Accounts'!BQ$18, 'E2 Allocators'!$B$15:$W$15, 0),FALSE)*$E120), 0, VLOOKUP(VLOOKUP($A120, 'E4 TB Allocation Details'!$A$18:$L$205, MATCH("Misc ID", 'E4 TB Allocation Details'!$A$18:$L$18, 0),FALSE), 'E2 Allocators'!$B$15:$W$361, MATCH('O5 Details by Class &amp; Accounts'!BQ$18, 'E2 Allocators'!$B$15:$W$15, 0),FALSE)*$E120)</f>
        <v>0</v>
      </c>
      <c r="BR120" s="1411">
        <f>IF(ISERROR(VLOOKUP(VLOOKUP($A120, 'E4 TB Allocation Details'!$A$18:$L$205, MATCH("Misc ID", 'E4 TB Allocation Details'!$A$18:$L$18, 0),FALSE), 'E2 Allocators'!$B$15:$W$361, MATCH('O5 Details by Class &amp; Accounts'!BR$18, 'E2 Allocators'!$B$15:$W$15, 0),FALSE)*$E120), 0, VLOOKUP(VLOOKUP($A120, 'E4 TB Allocation Details'!$A$18:$L$205, MATCH("Misc ID", 'E4 TB Allocation Details'!$A$18:$L$18, 0),FALSE), 'E2 Allocators'!$B$15:$W$361, MATCH('O5 Details by Class &amp; Accounts'!BR$18, 'E2 Allocators'!$B$15:$W$15, 0),FALSE)*$E120)</f>
        <v>0</v>
      </c>
      <c r="BS120" s="1411">
        <f t="shared" si="28"/>
        <v>0</v>
      </c>
      <c r="BT120" s="1411">
        <f>IF(ISERROR(VLOOKUP(VLOOKUP($A120, 'E4 TB Allocation Details'!$A$18:$L$205, MATCH("A &amp; G ID", 'E4 TB Allocation Details'!$A$18:$L$18, 0),FALSE), 'E2 Allocators'!$B$15:$W$361, MATCH('O5 Details by Class &amp; Accounts'!BT$18, 'E2 Allocators'!$B$15:$W$15, 0),FALSE)*$E120), 0, VLOOKUP(VLOOKUP($A120, 'E4 TB Allocation Details'!$A$18:$L$205, MATCH("A &amp; G ID", 'E4 TB Allocation Details'!$A$18:$L$18, 0),FALSE), 'E2 Allocators'!$B$15:$W$361, MATCH('O5 Details by Class &amp; Accounts'!BT$18, 'E2 Allocators'!$B$15:$W$15, 0),FALSE)*$E120)</f>
        <v>0</v>
      </c>
      <c r="BU120" s="1411">
        <f>IF(ISERROR(VLOOKUP(VLOOKUP($A120, 'E4 TB Allocation Details'!$A$18:$L$205, MATCH("A &amp; G ID", 'E4 TB Allocation Details'!$A$18:$L$18, 0),FALSE), 'E2 Allocators'!$B$15:$W$361, MATCH('O5 Details by Class &amp; Accounts'!BU$18, 'E2 Allocators'!$B$15:$W$15, 0),FALSE)*$E120), 0, VLOOKUP(VLOOKUP($A120, 'E4 TB Allocation Details'!$A$18:$L$205, MATCH("A &amp; G ID", 'E4 TB Allocation Details'!$A$18:$L$18, 0),FALSE), 'E2 Allocators'!$B$15:$W$361, MATCH('O5 Details by Class &amp; Accounts'!BU$18, 'E2 Allocators'!$B$15:$W$15, 0),FALSE)*$E120)</f>
        <v>0</v>
      </c>
      <c r="BV120" s="1411">
        <f>IF(ISERROR(VLOOKUP(VLOOKUP($A120, 'E4 TB Allocation Details'!$A$18:$L$205, MATCH("A &amp; G ID", 'E4 TB Allocation Details'!$A$18:$L$18, 0),FALSE), 'E2 Allocators'!$B$15:$W$361, MATCH('O5 Details by Class &amp; Accounts'!BV$18, 'E2 Allocators'!$B$15:$W$15, 0),FALSE)*$E120), 0, VLOOKUP(VLOOKUP($A120, 'E4 TB Allocation Details'!$A$18:$L$205, MATCH("A &amp; G ID", 'E4 TB Allocation Details'!$A$18:$L$18, 0),FALSE), 'E2 Allocators'!$B$15:$W$361, MATCH('O5 Details by Class &amp; Accounts'!BV$18, 'E2 Allocators'!$B$15:$W$15, 0),FALSE)*$E120)</f>
        <v>0</v>
      </c>
      <c r="BW120" s="1411">
        <f>IF(ISERROR(VLOOKUP(VLOOKUP($A120, 'E4 TB Allocation Details'!$A$18:$L$205, MATCH("A &amp; G ID", 'E4 TB Allocation Details'!$A$18:$L$18, 0),FALSE), 'E2 Allocators'!$B$15:$W$361, MATCH('O5 Details by Class &amp; Accounts'!BW$18, 'E2 Allocators'!$B$15:$W$15, 0),FALSE)*$E120), 0, VLOOKUP(VLOOKUP($A120, 'E4 TB Allocation Details'!$A$18:$L$205, MATCH("A &amp; G ID", 'E4 TB Allocation Details'!$A$18:$L$18, 0),FALSE), 'E2 Allocators'!$B$15:$W$361, MATCH('O5 Details by Class &amp; Accounts'!BW$18, 'E2 Allocators'!$B$15:$W$15, 0),FALSE)*$E120)</f>
        <v>0</v>
      </c>
      <c r="BX120" s="1411">
        <f>IF(ISERROR(VLOOKUP(VLOOKUP($A120, 'E4 TB Allocation Details'!$A$18:$L$205, MATCH("A &amp; G ID", 'E4 TB Allocation Details'!$A$18:$L$18, 0),FALSE), 'E2 Allocators'!$B$15:$W$361, MATCH('O5 Details by Class &amp; Accounts'!BX$18, 'E2 Allocators'!$B$15:$W$15, 0),FALSE)*$E120), 0, VLOOKUP(VLOOKUP($A120, 'E4 TB Allocation Details'!$A$18:$L$205, MATCH("A &amp; G ID", 'E4 TB Allocation Details'!$A$18:$L$18, 0),FALSE), 'E2 Allocators'!$B$15:$W$361, MATCH('O5 Details by Class &amp; Accounts'!BX$18, 'E2 Allocators'!$B$15:$W$15, 0),FALSE)*$E120)</f>
        <v>0</v>
      </c>
      <c r="BY120" s="1411">
        <f>IF(ISERROR(VLOOKUP(VLOOKUP($A120, 'E4 TB Allocation Details'!$A$18:$L$205, MATCH("A &amp; G ID", 'E4 TB Allocation Details'!$A$18:$L$18, 0),FALSE), 'E2 Allocators'!$B$15:$W$361, MATCH('O5 Details by Class &amp; Accounts'!BY$18, 'E2 Allocators'!$B$15:$W$15, 0),FALSE)*$E120), 0, VLOOKUP(VLOOKUP($A120, 'E4 TB Allocation Details'!$A$18:$L$205, MATCH("A &amp; G ID", 'E4 TB Allocation Details'!$A$18:$L$18, 0),FALSE), 'E2 Allocators'!$B$15:$W$361, MATCH('O5 Details by Class &amp; Accounts'!BY$18, 'E2 Allocators'!$B$15:$W$15, 0),FALSE)*$E120)</f>
        <v>0</v>
      </c>
      <c r="BZ120" s="1411">
        <f>IF(ISERROR(VLOOKUP(VLOOKUP($A120, 'E4 TB Allocation Details'!$A$18:$L$205, MATCH("A &amp; G ID", 'E4 TB Allocation Details'!$A$18:$L$18, 0),FALSE), 'E2 Allocators'!$B$15:$W$361, MATCH('O5 Details by Class &amp; Accounts'!BZ$18, 'E2 Allocators'!$B$15:$W$15, 0),FALSE)*$E120), 0, VLOOKUP(VLOOKUP($A120, 'E4 TB Allocation Details'!$A$18:$L$205, MATCH("A &amp; G ID", 'E4 TB Allocation Details'!$A$18:$L$18, 0),FALSE), 'E2 Allocators'!$B$15:$W$361, MATCH('O5 Details by Class &amp; Accounts'!BZ$18, 'E2 Allocators'!$B$15:$W$15, 0),FALSE)*$E120)</f>
        <v>0</v>
      </c>
      <c r="CA120" s="1411">
        <f>IF(ISERROR(VLOOKUP(VLOOKUP($A120, 'E4 TB Allocation Details'!$A$18:$L$205, MATCH("A &amp; G ID", 'E4 TB Allocation Details'!$A$18:$L$18, 0),FALSE), 'E2 Allocators'!$B$15:$W$361, MATCH('O5 Details by Class &amp; Accounts'!CA$18, 'E2 Allocators'!$B$15:$W$15, 0),FALSE)*$E120), 0, VLOOKUP(VLOOKUP($A120, 'E4 TB Allocation Details'!$A$18:$L$205, MATCH("A &amp; G ID", 'E4 TB Allocation Details'!$A$18:$L$18, 0),FALSE), 'E2 Allocators'!$B$15:$W$361, MATCH('O5 Details by Class &amp; Accounts'!CA$18, 'E2 Allocators'!$B$15:$W$15, 0),FALSE)*$E120)</f>
        <v>0</v>
      </c>
      <c r="CB120" s="1411">
        <f>IF(ISERROR(VLOOKUP(VLOOKUP($A120, 'E4 TB Allocation Details'!$A$18:$L$205, MATCH("A &amp; G ID", 'E4 TB Allocation Details'!$A$18:$L$18, 0),FALSE), 'E2 Allocators'!$B$15:$W$361, MATCH('O5 Details by Class &amp; Accounts'!CB$18, 'E2 Allocators'!$B$15:$W$15, 0),FALSE)*$E120), 0, VLOOKUP(VLOOKUP($A120, 'E4 TB Allocation Details'!$A$18:$L$205, MATCH("A &amp; G ID", 'E4 TB Allocation Details'!$A$18:$L$18, 0),FALSE), 'E2 Allocators'!$B$15:$W$361, MATCH('O5 Details by Class &amp; Accounts'!CB$18, 'E2 Allocators'!$B$15:$W$15, 0),FALSE)*$E120)</f>
        <v>0</v>
      </c>
      <c r="CC120" s="1411">
        <f>IF(ISERROR(VLOOKUP(VLOOKUP($A120, 'E4 TB Allocation Details'!$A$18:$L$205, MATCH("A &amp; G ID", 'E4 TB Allocation Details'!$A$18:$L$18, 0),FALSE), 'E2 Allocators'!$B$15:$W$361, MATCH('O5 Details by Class &amp; Accounts'!CC$18, 'E2 Allocators'!$B$15:$W$15, 0),FALSE)*$E120), 0, VLOOKUP(VLOOKUP($A120, 'E4 TB Allocation Details'!$A$18:$L$205, MATCH("A &amp; G ID", 'E4 TB Allocation Details'!$A$18:$L$18, 0),FALSE), 'E2 Allocators'!$B$15:$W$361, MATCH('O5 Details by Class &amp; Accounts'!CC$18, 'E2 Allocators'!$B$15:$W$15, 0),FALSE)*$E120)</f>
        <v>0</v>
      </c>
      <c r="CD120" s="1411">
        <f>IF(ISERROR(VLOOKUP(VLOOKUP($A120, 'E4 TB Allocation Details'!$A$18:$L$205, MATCH("A &amp; G ID", 'E4 TB Allocation Details'!$A$18:$L$18, 0),FALSE), 'E2 Allocators'!$B$15:$W$361, MATCH('O5 Details by Class &amp; Accounts'!CD$18, 'E2 Allocators'!$B$15:$W$15, 0),FALSE)*$E120), 0, VLOOKUP(VLOOKUP($A120, 'E4 TB Allocation Details'!$A$18:$L$205, MATCH("A &amp; G ID", 'E4 TB Allocation Details'!$A$18:$L$18, 0),FALSE), 'E2 Allocators'!$B$15:$W$361, MATCH('O5 Details by Class &amp; Accounts'!CD$18, 'E2 Allocators'!$B$15:$W$15, 0),FALSE)*$E120)</f>
        <v>0</v>
      </c>
      <c r="CE120" s="1411">
        <f>IF(ISERROR(VLOOKUP(VLOOKUP($A120, 'E4 TB Allocation Details'!$A$18:$L$205, MATCH("A &amp; G ID", 'E4 TB Allocation Details'!$A$18:$L$18, 0),FALSE), 'E2 Allocators'!$B$15:$W$361, MATCH('O5 Details by Class &amp; Accounts'!CE$18, 'E2 Allocators'!$B$15:$W$15, 0),FALSE)*$E120), 0, VLOOKUP(VLOOKUP($A120, 'E4 TB Allocation Details'!$A$18:$L$205, MATCH("A &amp; G ID", 'E4 TB Allocation Details'!$A$18:$L$18, 0),FALSE), 'E2 Allocators'!$B$15:$W$361, MATCH('O5 Details by Class &amp; Accounts'!CE$18, 'E2 Allocators'!$B$15:$W$15, 0),FALSE)*$E120)</f>
        <v>0</v>
      </c>
      <c r="CF120" s="1411">
        <f>IF(ISERROR(VLOOKUP(VLOOKUP($A120, 'E4 TB Allocation Details'!$A$18:$L$205, MATCH("A &amp; G ID", 'E4 TB Allocation Details'!$A$18:$L$18, 0),FALSE), 'E2 Allocators'!$B$15:$W$361, MATCH('O5 Details by Class &amp; Accounts'!CF$18, 'E2 Allocators'!$B$15:$W$15, 0),FALSE)*$E120), 0, VLOOKUP(VLOOKUP($A120, 'E4 TB Allocation Details'!$A$18:$L$205, MATCH("A &amp; G ID", 'E4 TB Allocation Details'!$A$18:$L$18, 0),FALSE), 'E2 Allocators'!$B$15:$W$361, MATCH('O5 Details by Class &amp; Accounts'!CF$18, 'E2 Allocators'!$B$15:$W$15, 0),FALSE)*$E120)</f>
        <v>0</v>
      </c>
      <c r="CG120" s="1411">
        <f>IF(ISERROR(VLOOKUP(VLOOKUP($A120, 'E4 TB Allocation Details'!$A$18:$L$205, MATCH("A &amp; G ID", 'E4 TB Allocation Details'!$A$18:$L$18, 0),FALSE), 'E2 Allocators'!$B$15:$W$361, MATCH('O5 Details by Class &amp; Accounts'!CG$18, 'E2 Allocators'!$B$15:$W$15, 0),FALSE)*$E120), 0, VLOOKUP(VLOOKUP($A120, 'E4 TB Allocation Details'!$A$18:$L$205, MATCH("A &amp; G ID", 'E4 TB Allocation Details'!$A$18:$L$18, 0),FALSE), 'E2 Allocators'!$B$15:$W$361, MATCH('O5 Details by Class &amp; Accounts'!CG$18, 'E2 Allocators'!$B$15:$W$15, 0),FALSE)*$E120)</f>
        <v>0</v>
      </c>
      <c r="CH120" s="1411">
        <f>IF(ISERROR(VLOOKUP(VLOOKUP($A120, 'E4 TB Allocation Details'!$A$18:$L$205, MATCH("A &amp; G ID", 'E4 TB Allocation Details'!$A$18:$L$18, 0),FALSE), 'E2 Allocators'!$B$15:$W$361, MATCH('O5 Details by Class &amp; Accounts'!CH$18, 'E2 Allocators'!$B$15:$W$15, 0),FALSE)*$E120), 0, VLOOKUP(VLOOKUP($A120, 'E4 TB Allocation Details'!$A$18:$L$205, MATCH("A &amp; G ID", 'E4 TB Allocation Details'!$A$18:$L$18, 0),FALSE), 'E2 Allocators'!$B$15:$W$361, MATCH('O5 Details by Class &amp; Accounts'!CH$18, 'E2 Allocators'!$B$15:$W$15, 0),FALSE)*$E120)</f>
        <v>0</v>
      </c>
      <c r="CI120" s="1411">
        <f>IF(ISERROR(VLOOKUP(VLOOKUP($A120, 'E4 TB Allocation Details'!$A$18:$L$205, MATCH("A &amp; G ID", 'E4 TB Allocation Details'!$A$18:$L$18, 0),FALSE), 'E2 Allocators'!$B$15:$W$361, MATCH('O5 Details by Class &amp; Accounts'!CI$18, 'E2 Allocators'!$B$15:$W$15, 0),FALSE)*$E120), 0, VLOOKUP(VLOOKUP($A120, 'E4 TB Allocation Details'!$A$18:$L$205, MATCH("A &amp; G ID", 'E4 TB Allocation Details'!$A$18:$L$18, 0),FALSE), 'E2 Allocators'!$B$15:$W$361, MATCH('O5 Details by Class &amp; Accounts'!CI$18, 'E2 Allocators'!$B$15:$W$15, 0),FALSE)*$E120)</f>
        <v>0</v>
      </c>
      <c r="CJ120" s="1411">
        <f>IF(ISERROR(VLOOKUP(VLOOKUP($A120, 'E4 TB Allocation Details'!$A$18:$L$205, MATCH("A &amp; G ID", 'E4 TB Allocation Details'!$A$18:$L$18, 0),FALSE), 'E2 Allocators'!$B$15:$W$361, MATCH('O5 Details by Class &amp; Accounts'!CJ$18, 'E2 Allocators'!$B$15:$W$15, 0),FALSE)*$E120), 0, VLOOKUP(VLOOKUP($A120, 'E4 TB Allocation Details'!$A$18:$L$205, MATCH("A &amp; G ID", 'E4 TB Allocation Details'!$A$18:$L$18, 0),FALSE), 'E2 Allocators'!$B$15:$W$361, MATCH('O5 Details by Class &amp; Accounts'!CJ$18, 'E2 Allocators'!$B$15:$W$15, 0),FALSE)*$E120)</f>
        <v>0</v>
      </c>
      <c r="CK120" s="1411">
        <f>IF(ISERROR(VLOOKUP(VLOOKUP($A120, 'E4 TB Allocation Details'!$A$18:$L$205, MATCH("A &amp; G ID", 'E4 TB Allocation Details'!$A$18:$L$18, 0),FALSE), 'E2 Allocators'!$B$15:$W$361, MATCH('O5 Details by Class &amp; Accounts'!CK$18, 'E2 Allocators'!$B$15:$W$15, 0),FALSE)*$E120), 0, VLOOKUP(VLOOKUP($A120, 'E4 TB Allocation Details'!$A$18:$L$205, MATCH("A &amp; G ID", 'E4 TB Allocation Details'!$A$18:$L$18, 0),FALSE), 'E2 Allocators'!$B$15:$W$361, MATCH('O5 Details by Class &amp; Accounts'!CK$18, 'E2 Allocators'!$B$15:$W$15, 0),FALSE)*$E120)</f>
        <v>0</v>
      </c>
      <c r="CL120" s="1411">
        <f>IF(ISERROR(VLOOKUP(VLOOKUP($A120, 'E4 TB Allocation Details'!$A$18:$L$205, MATCH("A &amp; G ID", 'E4 TB Allocation Details'!$A$18:$L$18, 0),FALSE), 'E2 Allocators'!$B$15:$W$361, MATCH('O5 Details by Class &amp; Accounts'!CL$18, 'E2 Allocators'!$B$15:$W$15, 0),FALSE)*$E120), 0, VLOOKUP(VLOOKUP($A120, 'E4 TB Allocation Details'!$A$18:$L$205, MATCH("A &amp; G ID", 'E4 TB Allocation Details'!$A$18:$L$18, 0),FALSE), 'E2 Allocators'!$B$15:$W$361, MATCH('O5 Details by Class &amp; Accounts'!CL$18, 'E2 Allocators'!$B$15:$W$15, 0),FALSE)*$E120)</f>
        <v>0</v>
      </c>
      <c r="CM120" s="1411">
        <f>IF(ISERROR(VLOOKUP(VLOOKUP($A120, 'E4 TB Allocation Details'!$A$18:$L$205, MATCH("A &amp; G ID", 'E4 TB Allocation Details'!$A$18:$L$18, 0),FALSE), 'E2 Allocators'!$B$15:$W$361, MATCH('O5 Details by Class &amp; Accounts'!CM$18, 'E2 Allocators'!$B$15:$W$15, 0),FALSE)*$E120), 0, VLOOKUP(VLOOKUP($A120, 'E4 TB Allocation Details'!$A$18:$L$205, MATCH("A &amp; G ID", 'E4 TB Allocation Details'!$A$18:$L$18, 0),FALSE), 'E2 Allocators'!$B$15:$W$361, MATCH('O5 Details by Class &amp; Accounts'!CM$18, 'E2 Allocators'!$B$15:$W$15, 0),FALSE)*$E120)</f>
        <v>0</v>
      </c>
      <c r="CN120" s="1411">
        <f t="shared" si="29"/>
        <v>0</v>
      </c>
      <c r="CO120" s="1791">
        <f t="shared" si="30"/>
        <v>0</v>
      </c>
      <c r="CQ120" s="2086" t="s">
        <v>494</v>
      </c>
    </row>
    <row r="121" spans="1:95" s="80" customFormat="1" ht="12.75">
      <c r="A121" s="1086">
        <v>4716</v>
      </c>
      <c r="B121" s="1086" t="s">
        <v>633</v>
      </c>
      <c r="C121" s="1788">
        <f>IF(ISERROR(VLOOKUP($A121,'I3 TB Data'!$A$23:$H$458,MATCH('O5 Details by Class &amp; Accounts'!$C$18, 'I3 TB Data'!$A$23:$H$23,0),0)), 0, VLOOKUP($A121,'I3 TB Data'!$A$23:$H$458,MATCH('O5 Details by Class &amp; Accounts'!$C$18,'I3 TB Data'!$A$23:$H$23,0),0))</f>
        <v>989000</v>
      </c>
      <c r="D121" s="1789"/>
      <c r="E121" s="1788">
        <f t="shared" si="24"/>
        <v>989000</v>
      </c>
      <c r="F121" s="1790">
        <f>IF(ISERROR(VLOOKUP($A121, 'E1 Categorization'!A40:E129, MATCH("Customer Component", 'E1 Categorization'!$A$33:$E$33,0), 0)), 0, IF(VLOOKUP($A121, 'E1 Categorization'!A40:E129, MATCH("Customer Component", 'E1 Categorization'!$A$33:$E$33,0), 0)=0, 'O5 Details by Class &amp; Accounts'!$E121, IF(AND(VLOOKUP($A121, 'E1 Categorization'!A40:E129, MATCH("Customer Component", 'E1 Categorization'!$A$33:$E$33,0), 0) &gt;0, VLOOKUP($A121, 'E1 Categorization'!A40:E129, MATCH("Customer Component", 'E1 Categorization'!$A$33:$E$33,0), 0)&lt;1), 'O5 Details by Class &amp; Accounts'!$E121*(1-VLOOKUP($A121, 'E1 Categorization'!A40:E129, MATCH("Customer Component", 'E1 Categorization'!$A$33:$E$33,0), 0)), 0)))</f>
        <v>0</v>
      </c>
      <c r="G121" s="1790">
        <f>IF(ISERROR(VLOOKUP($A121, 'E1 Categorization'!A40:E129, MATCH("Customer Component", 'E1 Categorization'!$A$33:$E$33,0), 0)),0, IF(VLOOKUP($A121, 'E1 Categorization'!A40:E129, MATCH("Customer Component", 'E1 Categorization'!$A$33:$E$33,0), 0)=0, 0, IF(AND(VLOOKUP($A121, 'E1 Categorization'!A40:E129, MATCH("Customer Component", 'E1 Categorization'!$A$33:$E$33,0), 0) &gt;0, VLOOKUP($A121, 'E1 Categorization'!A40:E129, MATCH("Customer Component", 'E1 Categorization'!$A$33:$E$33,0), 0)&lt;1), 'O5 Details by Class &amp; Accounts'!$E121*(VLOOKUP($A121, 'E1 Categorization'!A40:E129, MATCH("Customer Component", 'E1 Categorization'!$A$33:$E$33,0), 0)), 'O5 Details by Class &amp; Accounts'!$E121)))</f>
        <v>0</v>
      </c>
      <c r="H121" s="1411">
        <f t="shared" si="25"/>
        <v>0</v>
      </c>
      <c r="I121" s="1411">
        <f>IF(ISERROR(VLOOKUP(VLOOKUP($A121, 'E4 TB Allocation Details'!$A$18:$L$205, MATCH("Demand ID", 'E4 TB Allocation Details'!$A$18:$L$18, 0),FALSE), 'E2 Allocators'!$B$15:$W$361, MATCH('O5 Details by Class &amp; Accounts'!I$18, 'E2 Allocators'!$B$15:$W$15, 0),FALSE)*$F121), 0, VLOOKUP(VLOOKUP($A121, 'E4 TB Allocation Details'!$A$18:$L$205, MATCH("Demand ID", 'E4 TB Allocation Details'!$A$18:$L$18, 0),FALSE), 'E2 Allocators'!$B$15:$W$361, MATCH('O5 Details by Class &amp; Accounts'!I$18, 'E2 Allocators'!$B$15:$W$15, 0),FALSE)*$F121)</f>
        <v>0</v>
      </c>
      <c r="J121" s="1411">
        <f>IF(ISERROR(VLOOKUP(VLOOKUP($A121, 'E4 TB Allocation Details'!$A$18:$L$205, MATCH("Demand ID", 'E4 TB Allocation Details'!$A$18:$L$18, 0),FALSE), 'E2 Allocators'!$B$15:$W$361, MATCH('O5 Details by Class &amp; Accounts'!J$18, 'E2 Allocators'!$B$15:$W$15, 0),FALSE)*$F121), 0, VLOOKUP(VLOOKUP($A121, 'E4 TB Allocation Details'!$A$18:$L$205, MATCH("Demand ID", 'E4 TB Allocation Details'!$A$18:$L$18, 0),FALSE), 'E2 Allocators'!$B$15:$W$361, MATCH('O5 Details by Class &amp; Accounts'!J$18, 'E2 Allocators'!$B$15:$W$15, 0),FALSE)*$F121)</f>
        <v>0</v>
      </c>
      <c r="K121" s="1411">
        <f>IF(ISERROR(VLOOKUP(VLOOKUP($A121, 'E4 TB Allocation Details'!$A$18:$L$205, MATCH("Demand ID", 'E4 TB Allocation Details'!$A$18:$L$18, 0),FALSE), 'E2 Allocators'!$B$15:$W$361, MATCH('O5 Details by Class &amp; Accounts'!K$18, 'E2 Allocators'!$B$15:$W$15, 0),FALSE)*$F121), 0, VLOOKUP(VLOOKUP($A121, 'E4 TB Allocation Details'!$A$18:$L$205, MATCH("Demand ID", 'E4 TB Allocation Details'!$A$18:$L$18, 0),FALSE), 'E2 Allocators'!$B$15:$W$361, MATCH('O5 Details by Class &amp; Accounts'!K$18, 'E2 Allocators'!$B$15:$W$15, 0),FALSE)*$F121)</f>
        <v>0</v>
      </c>
      <c r="L121" s="1411">
        <f>IF(ISERROR(VLOOKUP(VLOOKUP($A121, 'E4 TB Allocation Details'!$A$18:$L$205, MATCH("Demand ID", 'E4 TB Allocation Details'!$A$18:$L$18, 0),FALSE), 'E2 Allocators'!$B$15:$W$361, MATCH('O5 Details by Class &amp; Accounts'!L$18, 'E2 Allocators'!$B$15:$W$15, 0),FALSE)*$F121), 0, VLOOKUP(VLOOKUP($A121, 'E4 TB Allocation Details'!$A$18:$L$205, MATCH("Demand ID", 'E4 TB Allocation Details'!$A$18:$L$18, 0),FALSE), 'E2 Allocators'!$B$15:$W$361, MATCH('O5 Details by Class &amp; Accounts'!L$18, 'E2 Allocators'!$B$15:$W$15, 0),FALSE)*$F121)</f>
        <v>0</v>
      </c>
      <c r="M121" s="1411">
        <f>IF(ISERROR(VLOOKUP(VLOOKUP($A121, 'E4 TB Allocation Details'!$A$18:$L$205, MATCH("Demand ID", 'E4 TB Allocation Details'!$A$18:$L$18, 0),FALSE), 'E2 Allocators'!$B$15:$W$361, MATCH('O5 Details by Class &amp; Accounts'!M$18, 'E2 Allocators'!$B$15:$W$15, 0),FALSE)*$F121), 0, VLOOKUP(VLOOKUP($A121, 'E4 TB Allocation Details'!$A$18:$L$205, MATCH("Demand ID", 'E4 TB Allocation Details'!$A$18:$L$18, 0),FALSE), 'E2 Allocators'!$B$15:$W$361, MATCH('O5 Details by Class &amp; Accounts'!M$18, 'E2 Allocators'!$B$15:$W$15, 0),FALSE)*$F121)</f>
        <v>0</v>
      </c>
      <c r="N121" s="1411">
        <f>IF(ISERROR(VLOOKUP(VLOOKUP($A121, 'E4 TB Allocation Details'!$A$18:$L$205, MATCH("Demand ID", 'E4 TB Allocation Details'!$A$18:$L$18, 0),FALSE), 'E2 Allocators'!$B$15:$W$361, MATCH('O5 Details by Class &amp; Accounts'!N$18, 'E2 Allocators'!$B$15:$W$15, 0),FALSE)*$F121), 0, VLOOKUP(VLOOKUP($A121, 'E4 TB Allocation Details'!$A$18:$L$205, MATCH("Demand ID", 'E4 TB Allocation Details'!$A$18:$L$18, 0),FALSE), 'E2 Allocators'!$B$15:$W$361, MATCH('O5 Details by Class &amp; Accounts'!N$18, 'E2 Allocators'!$B$15:$W$15, 0),FALSE)*$F121)</f>
        <v>0</v>
      </c>
      <c r="O121" s="1411">
        <f>IF(ISERROR(VLOOKUP(VLOOKUP($A121, 'E4 TB Allocation Details'!$A$18:$L$205, MATCH("Demand ID", 'E4 TB Allocation Details'!$A$18:$L$18, 0),FALSE), 'E2 Allocators'!$B$15:$W$361, MATCH('O5 Details by Class &amp; Accounts'!O$18, 'E2 Allocators'!$B$15:$W$15, 0),FALSE)*$F121), 0, VLOOKUP(VLOOKUP($A121, 'E4 TB Allocation Details'!$A$18:$L$205, MATCH("Demand ID", 'E4 TB Allocation Details'!$A$18:$L$18, 0),FALSE), 'E2 Allocators'!$B$15:$W$361, MATCH('O5 Details by Class &amp; Accounts'!O$18, 'E2 Allocators'!$B$15:$W$15, 0),FALSE)*$F121)</f>
        <v>0</v>
      </c>
      <c r="P121" s="1411">
        <f>IF(ISERROR(VLOOKUP(VLOOKUP($A121, 'E4 TB Allocation Details'!$A$18:$L$205, MATCH("Demand ID", 'E4 TB Allocation Details'!$A$18:$L$18, 0),FALSE), 'E2 Allocators'!$B$15:$W$361, MATCH('O5 Details by Class &amp; Accounts'!P$18, 'E2 Allocators'!$B$15:$W$15, 0),FALSE)*$F121), 0, VLOOKUP(VLOOKUP($A121, 'E4 TB Allocation Details'!$A$18:$L$205, MATCH("Demand ID", 'E4 TB Allocation Details'!$A$18:$L$18, 0),FALSE), 'E2 Allocators'!$B$15:$W$361, MATCH('O5 Details by Class &amp; Accounts'!P$18, 'E2 Allocators'!$B$15:$W$15, 0),FALSE)*$F121)</f>
        <v>0</v>
      </c>
      <c r="Q121" s="1411">
        <f>IF(ISERROR(VLOOKUP(VLOOKUP($A121, 'E4 TB Allocation Details'!$A$18:$L$205, MATCH("Demand ID", 'E4 TB Allocation Details'!$A$18:$L$18, 0),FALSE), 'E2 Allocators'!$B$15:$W$361, MATCH('O5 Details by Class &amp; Accounts'!Q$18, 'E2 Allocators'!$B$15:$W$15, 0),FALSE)*$F121), 0, VLOOKUP(VLOOKUP($A121, 'E4 TB Allocation Details'!$A$18:$L$205, MATCH("Demand ID", 'E4 TB Allocation Details'!$A$18:$L$18, 0),FALSE), 'E2 Allocators'!$B$15:$W$361, MATCH('O5 Details by Class &amp; Accounts'!Q$18, 'E2 Allocators'!$B$15:$W$15, 0),FALSE)*$F121)</f>
        <v>0</v>
      </c>
      <c r="R121" s="1411">
        <f>IF(ISERROR(VLOOKUP(VLOOKUP($A121, 'E4 TB Allocation Details'!$A$18:$L$205, MATCH("Demand ID", 'E4 TB Allocation Details'!$A$18:$L$18, 0),FALSE), 'E2 Allocators'!$B$15:$W$361, MATCH('O5 Details by Class &amp; Accounts'!R$18, 'E2 Allocators'!$B$15:$W$15, 0),FALSE)*$F121), 0, VLOOKUP(VLOOKUP($A121, 'E4 TB Allocation Details'!$A$18:$L$205, MATCH("Demand ID", 'E4 TB Allocation Details'!$A$18:$L$18, 0),FALSE), 'E2 Allocators'!$B$15:$W$361, MATCH('O5 Details by Class &amp; Accounts'!R$18, 'E2 Allocators'!$B$15:$W$15, 0),FALSE)*$F121)</f>
        <v>0</v>
      </c>
      <c r="S121" s="1411">
        <f>IF(ISERROR(VLOOKUP(VLOOKUP($A121, 'E4 TB Allocation Details'!$A$18:$L$205, MATCH("Demand ID", 'E4 TB Allocation Details'!$A$18:$L$18, 0),FALSE), 'E2 Allocators'!$B$15:$W$361, MATCH('O5 Details by Class &amp; Accounts'!S$18, 'E2 Allocators'!$B$15:$W$15, 0),FALSE)*$F121), 0, VLOOKUP(VLOOKUP($A121, 'E4 TB Allocation Details'!$A$18:$L$205, MATCH("Demand ID", 'E4 TB Allocation Details'!$A$18:$L$18, 0),FALSE), 'E2 Allocators'!$B$15:$W$361, MATCH('O5 Details by Class &amp; Accounts'!S$18, 'E2 Allocators'!$B$15:$W$15, 0),FALSE)*$F121)</f>
        <v>0</v>
      </c>
      <c r="T121" s="1411">
        <f>IF(ISERROR(VLOOKUP(VLOOKUP($A121, 'E4 TB Allocation Details'!$A$18:$L$205, MATCH("Demand ID", 'E4 TB Allocation Details'!$A$18:$L$18, 0),FALSE), 'E2 Allocators'!$B$15:$W$361, MATCH('O5 Details by Class &amp; Accounts'!T$18, 'E2 Allocators'!$B$15:$W$15, 0),FALSE)*$F121), 0, VLOOKUP(VLOOKUP($A121, 'E4 TB Allocation Details'!$A$18:$L$205, MATCH("Demand ID", 'E4 TB Allocation Details'!$A$18:$L$18, 0),FALSE), 'E2 Allocators'!$B$15:$W$361, MATCH('O5 Details by Class &amp; Accounts'!T$18, 'E2 Allocators'!$B$15:$W$15, 0),FALSE)*$F121)</f>
        <v>0</v>
      </c>
      <c r="U121" s="1411">
        <f>IF(ISERROR(VLOOKUP(VLOOKUP($A121, 'E4 TB Allocation Details'!$A$18:$L$205, MATCH("Demand ID", 'E4 TB Allocation Details'!$A$18:$L$18, 0),FALSE), 'E2 Allocators'!$B$15:$W$361, MATCH('O5 Details by Class &amp; Accounts'!U$18, 'E2 Allocators'!$B$15:$W$15, 0),FALSE)*$F121), 0, VLOOKUP(VLOOKUP($A121, 'E4 TB Allocation Details'!$A$18:$L$205, MATCH("Demand ID", 'E4 TB Allocation Details'!$A$18:$L$18, 0),FALSE), 'E2 Allocators'!$B$15:$W$361, MATCH('O5 Details by Class &amp; Accounts'!U$18, 'E2 Allocators'!$B$15:$W$15, 0),FALSE)*$F121)</f>
        <v>0</v>
      </c>
      <c r="V121" s="1411">
        <f>IF(ISERROR(VLOOKUP(VLOOKUP($A121, 'E4 TB Allocation Details'!$A$18:$L$205, MATCH("Demand ID", 'E4 TB Allocation Details'!$A$18:$L$18, 0),FALSE), 'E2 Allocators'!$B$15:$W$361, MATCH('O5 Details by Class &amp; Accounts'!V$18, 'E2 Allocators'!$B$15:$W$15, 0),FALSE)*$F121), 0, VLOOKUP(VLOOKUP($A121, 'E4 TB Allocation Details'!$A$18:$L$205, MATCH("Demand ID", 'E4 TB Allocation Details'!$A$18:$L$18, 0),FALSE), 'E2 Allocators'!$B$15:$W$361, MATCH('O5 Details by Class &amp; Accounts'!V$18, 'E2 Allocators'!$B$15:$W$15, 0),FALSE)*$F121)</f>
        <v>0</v>
      </c>
      <c r="W121" s="1411">
        <f>IF(ISERROR(VLOOKUP(VLOOKUP($A121, 'E4 TB Allocation Details'!$A$18:$L$205, MATCH("Demand ID", 'E4 TB Allocation Details'!$A$18:$L$18, 0),FALSE), 'E2 Allocators'!$B$15:$W$361, MATCH('O5 Details by Class &amp; Accounts'!W$18, 'E2 Allocators'!$B$15:$W$15, 0),FALSE)*$F121), 0, VLOOKUP(VLOOKUP($A121, 'E4 TB Allocation Details'!$A$18:$L$205, MATCH("Demand ID", 'E4 TB Allocation Details'!$A$18:$L$18, 0),FALSE), 'E2 Allocators'!$B$15:$W$361, MATCH('O5 Details by Class &amp; Accounts'!W$18, 'E2 Allocators'!$B$15:$W$15, 0),FALSE)*$F121)</f>
        <v>0</v>
      </c>
      <c r="X121" s="1411">
        <f>IF(ISERROR(VLOOKUP(VLOOKUP($A121, 'E4 TB Allocation Details'!$A$18:$L$205, MATCH("Demand ID", 'E4 TB Allocation Details'!$A$18:$L$18, 0),FALSE), 'E2 Allocators'!$B$15:$W$361, MATCH('O5 Details by Class &amp; Accounts'!X$18, 'E2 Allocators'!$B$15:$W$15, 0),FALSE)*$F121), 0, VLOOKUP(VLOOKUP($A121, 'E4 TB Allocation Details'!$A$18:$L$205, MATCH("Demand ID", 'E4 TB Allocation Details'!$A$18:$L$18, 0),FALSE), 'E2 Allocators'!$B$15:$W$361, MATCH('O5 Details by Class &amp; Accounts'!X$18, 'E2 Allocators'!$B$15:$W$15, 0),FALSE)*$F121)</f>
        <v>0</v>
      </c>
      <c r="Y121" s="1411">
        <f>IF(ISERROR(VLOOKUP(VLOOKUP($A121, 'E4 TB Allocation Details'!$A$18:$L$205, MATCH("Demand ID", 'E4 TB Allocation Details'!$A$18:$L$18, 0),FALSE), 'E2 Allocators'!$B$15:$W$361, MATCH('O5 Details by Class &amp; Accounts'!Y$18, 'E2 Allocators'!$B$15:$W$15, 0),FALSE)*$F121), 0, VLOOKUP(VLOOKUP($A121, 'E4 TB Allocation Details'!$A$18:$L$205, MATCH("Demand ID", 'E4 TB Allocation Details'!$A$18:$L$18, 0),FALSE), 'E2 Allocators'!$B$15:$W$361, MATCH('O5 Details by Class &amp; Accounts'!Y$18, 'E2 Allocators'!$B$15:$W$15, 0),FALSE)*$F121)</f>
        <v>0</v>
      </c>
      <c r="Z121" s="1411">
        <f>IF(ISERROR(VLOOKUP(VLOOKUP($A121, 'E4 TB Allocation Details'!$A$18:$L$205, MATCH("Demand ID", 'E4 TB Allocation Details'!$A$18:$L$18, 0),FALSE), 'E2 Allocators'!$B$15:$W$361, MATCH('O5 Details by Class &amp; Accounts'!Z$18, 'E2 Allocators'!$B$15:$W$15, 0),FALSE)*$F121), 0, VLOOKUP(VLOOKUP($A121, 'E4 TB Allocation Details'!$A$18:$L$205, MATCH("Demand ID", 'E4 TB Allocation Details'!$A$18:$L$18, 0),FALSE), 'E2 Allocators'!$B$15:$W$361, MATCH('O5 Details by Class &amp; Accounts'!Z$18, 'E2 Allocators'!$B$15:$W$15, 0),FALSE)*$F121)</f>
        <v>0</v>
      </c>
      <c r="AA121" s="1411">
        <f>IF(ISERROR(VLOOKUP(VLOOKUP($A121, 'E4 TB Allocation Details'!$A$18:$L$205, MATCH("Demand ID", 'E4 TB Allocation Details'!$A$18:$L$18, 0),FALSE), 'E2 Allocators'!$B$15:$W$361, MATCH('O5 Details by Class &amp; Accounts'!AA$18, 'E2 Allocators'!$B$15:$W$15, 0),FALSE)*$F121), 0, VLOOKUP(VLOOKUP($A121, 'E4 TB Allocation Details'!$A$18:$L$205, MATCH("Demand ID", 'E4 TB Allocation Details'!$A$18:$L$18, 0),FALSE), 'E2 Allocators'!$B$15:$W$361, MATCH('O5 Details by Class &amp; Accounts'!AA$18, 'E2 Allocators'!$B$15:$W$15, 0),FALSE)*$F121)</f>
        <v>0</v>
      </c>
      <c r="AB121" s="1411">
        <f>IF(ISERROR(VLOOKUP(VLOOKUP($A121, 'E4 TB Allocation Details'!$A$18:$L$205, MATCH("Demand ID", 'E4 TB Allocation Details'!$A$18:$L$18, 0),FALSE), 'E2 Allocators'!$B$15:$W$361, MATCH('O5 Details by Class &amp; Accounts'!AB$18, 'E2 Allocators'!$B$15:$W$15, 0),FALSE)*$F121), 0, VLOOKUP(VLOOKUP($A121, 'E4 TB Allocation Details'!$A$18:$L$205, MATCH("Demand ID", 'E4 TB Allocation Details'!$A$18:$L$18, 0),FALSE), 'E2 Allocators'!$B$15:$W$361, MATCH('O5 Details by Class &amp; Accounts'!AB$18, 'E2 Allocators'!$B$15:$W$15, 0),FALSE)*$F121)</f>
        <v>0</v>
      </c>
      <c r="AC121" s="1411">
        <f t="shared" si="26"/>
        <v>0</v>
      </c>
      <c r="AD121" s="1411">
        <f>IF(ISERROR(VLOOKUP(VLOOKUP($A121, 'E4 TB Allocation Details'!$A$18:$L$205, MATCH("Customer ID", 'E4 TB Allocation Details'!$A$18:$L$18, 0),FALSE), 'E2 Allocators'!$B$15:$W$361, MATCH('O5 Details by Class &amp; Accounts'!AD$18, 'E2 Allocators'!$B$15:$W$15, 0),FALSE)*$G121), 0, VLOOKUP(VLOOKUP($A121, 'E4 TB Allocation Details'!$A$18:$L$205, MATCH("Customer ID", 'E4 TB Allocation Details'!$A$18:$L$18, 0),FALSE), 'E2 Allocators'!$B$15:$W$361, MATCH('O5 Details by Class &amp; Accounts'!AD$18, 'E2 Allocators'!$B$15:$W$15, 0),FALSE)*$G121)</f>
        <v>0</v>
      </c>
      <c r="AE121" s="1411">
        <f>IF(ISERROR(VLOOKUP(VLOOKUP($A121, 'E4 TB Allocation Details'!$A$18:$L$205, MATCH("Customer ID", 'E4 TB Allocation Details'!$A$18:$L$18, 0),FALSE), 'E2 Allocators'!$B$15:$W$361, MATCH('O5 Details by Class &amp; Accounts'!AE$18, 'E2 Allocators'!$B$15:$W$15, 0),FALSE)*$G121), 0, VLOOKUP(VLOOKUP($A121, 'E4 TB Allocation Details'!$A$18:$L$205, MATCH("Customer ID", 'E4 TB Allocation Details'!$A$18:$L$18, 0),FALSE), 'E2 Allocators'!$B$15:$W$361, MATCH('O5 Details by Class &amp; Accounts'!AE$18, 'E2 Allocators'!$B$15:$W$15, 0),FALSE)*$G121)</f>
        <v>0</v>
      </c>
      <c r="AF121" s="1411">
        <f>IF(ISERROR(VLOOKUP(VLOOKUP($A121, 'E4 TB Allocation Details'!$A$18:$L$205, MATCH("Customer ID", 'E4 TB Allocation Details'!$A$18:$L$18, 0),FALSE), 'E2 Allocators'!$B$15:$W$361, MATCH('O5 Details by Class &amp; Accounts'!AF$18, 'E2 Allocators'!$B$15:$W$15, 0),FALSE)*$G121), 0, VLOOKUP(VLOOKUP($A121, 'E4 TB Allocation Details'!$A$18:$L$205, MATCH("Customer ID", 'E4 TB Allocation Details'!$A$18:$L$18, 0),FALSE), 'E2 Allocators'!$B$15:$W$361, MATCH('O5 Details by Class &amp; Accounts'!AF$18, 'E2 Allocators'!$B$15:$W$15, 0),FALSE)*$G121)</f>
        <v>0</v>
      </c>
      <c r="AG121" s="1411">
        <f>IF(ISERROR(VLOOKUP(VLOOKUP($A121, 'E4 TB Allocation Details'!$A$18:$L$205, MATCH("Customer ID", 'E4 TB Allocation Details'!$A$18:$L$18, 0),FALSE), 'E2 Allocators'!$B$15:$W$361, MATCH('O5 Details by Class &amp; Accounts'!AG$18, 'E2 Allocators'!$B$15:$W$15, 0),FALSE)*$G121), 0, VLOOKUP(VLOOKUP($A121, 'E4 TB Allocation Details'!$A$18:$L$205, MATCH("Customer ID", 'E4 TB Allocation Details'!$A$18:$L$18, 0),FALSE), 'E2 Allocators'!$B$15:$W$361, MATCH('O5 Details by Class &amp; Accounts'!AG$18, 'E2 Allocators'!$B$15:$W$15, 0),FALSE)*$G121)</f>
        <v>0</v>
      </c>
      <c r="AH121" s="1411">
        <f>IF(ISERROR(VLOOKUP(VLOOKUP($A121, 'E4 TB Allocation Details'!$A$18:$L$205, MATCH("Customer ID", 'E4 TB Allocation Details'!$A$18:$L$18, 0),FALSE), 'E2 Allocators'!$B$15:$W$361, MATCH('O5 Details by Class &amp; Accounts'!AH$18, 'E2 Allocators'!$B$15:$W$15, 0),FALSE)*$G121), 0, VLOOKUP(VLOOKUP($A121, 'E4 TB Allocation Details'!$A$18:$L$205, MATCH("Customer ID", 'E4 TB Allocation Details'!$A$18:$L$18, 0),FALSE), 'E2 Allocators'!$B$15:$W$361, MATCH('O5 Details by Class &amp; Accounts'!AH$18, 'E2 Allocators'!$B$15:$W$15, 0),FALSE)*$G121)</f>
        <v>0</v>
      </c>
      <c r="AI121" s="1411">
        <f>IF(ISERROR(VLOOKUP(VLOOKUP($A121, 'E4 TB Allocation Details'!$A$18:$L$205, MATCH("Customer ID", 'E4 TB Allocation Details'!$A$18:$L$18, 0),FALSE), 'E2 Allocators'!$B$15:$W$361, MATCH('O5 Details by Class &amp; Accounts'!AI$18, 'E2 Allocators'!$B$15:$W$15, 0),FALSE)*$G121), 0, VLOOKUP(VLOOKUP($A121, 'E4 TB Allocation Details'!$A$18:$L$205, MATCH("Customer ID", 'E4 TB Allocation Details'!$A$18:$L$18, 0),FALSE), 'E2 Allocators'!$B$15:$W$361, MATCH('O5 Details by Class &amp; Accounts'!AI$18, 'E2 Allocators'!$B$15:$W$15, 0),FALSE)*$G121)</f>
        <v>0</v>
      </c>
      <c r="AJ121" s="1411">
        <f>IF(ISERROR(VLOOKUP(VLOOKUP($A121, 'E4 TB Allocation Details'!$A$18:$L$205, MATCH("Customer ID", 'E4 TB Allocation Details'!$A$18:$L$18, 0),FALSE), 'E2 Allocators'!$B$15:$W$361, MATCH('O5 Details by Class &amp; Accounts'!AJ$18, 'E2 Allocators'!$B$15:$W$15, 0),FALSE)*$G121), 0, VLOOKUP(VLOOKUP($A121, 'E4 TB Allocation Details'!$A$18:$L$205, MATCH("Customer ID", 'E4 TB Allocation Details'!$A$18:$L$18, 0),FALSE), 'E2 Allocators'!$B$15:$W$361, MATCH('O5 Details by Class &amp; Accounts'!AJ$18, 'E2 Allocators'!$B$15:$W$15, 0),FALSE)*$G121)</f>
        <v>0</v>
      </c>
      <c r="AK121" s="1411">
        <f>IF(ISERROR(VLOOKUP(VLOOKUP($A121, 'E4 TB Allocation Details'!$A$18:$L$205, MATCH("Customer ID", 'E4 TB Allocation Details'!$A$18:$L$18, 0),FALSE), 'E2 Allocators'!$B$15:$W$361, MATCH('O5 Details by Class &amp; Accounts'!AK$18, 'E2 Allocators'!$B$15:$W$15, 0),FALSE)*$G121), 0, VLOOKUP(VLOOKUP($A121, 'E4 TB Allocation Details'!$A$18:$L$205, MATCH("Customer ID", 'E4 TB Allocation Details'!$A$18:$L$18, 0),FALSE), 'E2 Allocators'!$B$15:$W$361, MATCH('O5 Details by Class &amp; Accounts'!AK$18, 'E2 Allocators'!$B$15:$W$15, 0),FALSE)*$G121)</f>
        <v>0</v>
      </c>
      <c r="AL121" s="1411">
        <f>IF(ISERROR(VLOOKUP(VLOOKUP($A121, 'E4 TB Allocation Details'!$A$18:$L$205, MATCH("Customer ID", 'E4 TB Allocation Details'!$A$18:$L$18, 0),FALSE), 'E2 Allocators'!$B$15:$W$361, MATCH('O5 Details by Class &amp; Accounts'!AL$18, 'E2 Allocators'!$B$15:$W$15, 0),FALSE)*$G121), 0, VLOOKUP(VLOOKUP($A121, 'E4 TB Allocation Details'!$A$18:$L$205, MATCH("Customer ID", 'E4 TB Allocation Details'!$A$18:$L$18, 0),FALSE), 'E2 Allocators'!$B$15:$W$361, MATCH('O5 Details by Class &amp; Accounts'!AL$18, 'E2 Allocators'!$B$15:$W$15, 0),FALSE)*$G121)</f>
        <v>0</v>
      </c>
      <c r="AM121" s="1411">
        <f>IF(ISERROR(VLOOKUP(VLOOKUP($A121, 'E4 TB Allocation Details'!$A$18:$L$205, MATCH("Customer ID", 'E4 TB Allocation Details'!$A$18:$L$18, 0),FALSE), 'E2 Allocators'!$B$15:$W$361, MATCH('O5 Details by Class &amp; Accounts'!AM$18, 'E2 Allocators'!$B$15:$W$15, 0),FALSE)*$G121), 0, VLOOKUP(VLOOKUP($A121, 'E4 TB Allocation Details'!$A$18:$L$205, MATCH("Customer ID", 'E4 TB Allocation Details'!$A$18:$L$18, 0),FALSE), 'E2 Allocators'!$B$15:$W$361, MATCH('O5 Details by Class &amp; Accounts'!AM$18, 'E2 Allocators'!$B$15:$W$15, 0),FALSE)*$G121)</f>
        <v>0</v>
      </c>
      <c r="AN121" s="1411">
        <f>IF(ISERROR(VLOOKUP(VLOOKUP($A121, 'E4 TB Allocation Details'!$A$18:$L$205, MATCH("Customer ID", 'E4 TB Allocation Details'!$A$18:$L$18, 0),FALSE), 'E2 Allocators'!$B$15:$W$361, MATCH('O5 Details by Class &amp; Accounts'!AN$18, 'E2 Allocators'!$B$15:$W$15, 0),FALSE)*$G121), 0, VLOOKUP(VLOOKUP($A121, 'E4 TB Allocation Details'!$A$18:$L$205, MATCH("Customer ID", 'E4 TB Allocation Details'!$A$18:$L$18, 0),FALSE), 'E2 Allocators'!$B$15:$W$361, MATCH('O5 Details by Class &amp; Accounts'!AN$18, 'E2 Allocators'!$B$15:$W$15, 0),FALSE)*$G121)</f>
        <v>0</v>
      </c>
      <c r="AO121" s="1411">
        <f>IF(ISERROR(VLOOKUP(VLOOKUP($A121, 'E4 TB Allocation Details'!$A$18:$L$205, MATCH("Customer ID", 'E4 TB Allocation Details'!$A$18:$L$18, 0),FALSE), 'E2 Allocators'!$B$15:$W$361, MATCH('O5 Details by Class &amp; Accounts'!AO$18, 'E2 Allocators'!$B$15:$W$15, 0),FALSE)*$G121), 0, VLOOKUP(VLOOKUP($A121, 'E4 TB Allocation Details'!$A$18:$L$205, MATCH("Customer ID", 'E4 TB Allocation Details'!$A$18:$L$18, 0),FALSE), 'E2 Allocators'!$B$15:$W$361, MATCH('O5 Details by Class &amp; Accounts'!AO$18, 'E2 Allocators'!$B$15:$W$15, 0),FALSE)*$G121)</f>
        <v>0</v>
      </c>
      <c r="AP121" s="1411">
        <f>IF(ISERROR(VLOOKUP(VLOOKUP($A121, 'E4 TB Allocation Details'!$A$18:$L$205, MATCH("Customer ID", 'E4 TB Allocation Details'!$A$18:$L$18, 0),FALSE), 'E2 Allocators'!$B$15:$W$361, MATCH('O5 Details by Class &amp; Accounts'!AP$18, 'E2 Allocators'!$B$15:$W$15, 0),FALSE)*$G121), 0, VLOOKUP(VLOOKUP($A121, 'E4 TB Allocation Details'!$A$18:$L$205, MATCH("Customer ID", 'E4 TB Allocation Details'!$A$18:$L$18, 0),FALSE), 'E2 Allocators'!$B$15:$W$361, MATCH('O5 Details by Class &amp; Accounts'!AP$18, 'E2 Allocators'!$B$15:$W$15, 0),FALSE)*$G121)</f>
        <v>0</v>
      </c>
      <c r="AQ121" s="1411">
        <f>IF(ISERROR(VLOOKUP(VLOOKUP($A121, 'E4 TB Allocation Details'!$A$18:$L$205, MATCH("Customer ID", 'E4 TB Allocation Details'!$A$18:$L$18, 0),FALSE), 'E2 Allocators'!$B$15:$W$361, MATCH('O5 Details by Class &amp; Accounts'!AQ$18, 'E2 Allocators'!$B$15:$W$15, 0),FALSE)*$G121), 0, VLOOKUP(VLOOKUP($A121, 'E4 TB Allocation Details'!$A$18:$L$205, MATCH("Customer ID", 'E4 TB Allocation Details'!$A$18:$L$18, 0),FALSE), 'E2 Allocators'!$B$15:$W$361, MATCH('O5 Details by Class &amp; Accounts'!AQ$18, 'E2 Allocators'!$B$15:$W$15, 0),FALSE)*$G121)</f>
        <v>0</v>
      </c>
      <c r="AR121" s="1411">
        <f>IF(ISERROR(VLOOKUP(VLOOKUP($A121, 'E4 TB Allocation Details'!$A$18:$L$205, MATCH("Customer ID", 'E4 TB Allocation Details'!$A$18:$L$18, 0),FALSE), 'E2 Allocators'!$B$15:$W$361, MATCH('O5 Details by Class &amp; Accounts'!AR$18, 'E2 Allocators'!$B$15:$W$15, 0),FALSE)*$G121), 0, VLOOKUP(VLOOKUP($A121, 'E4 TB Allocation Details'!$A$18:$L$205, MATCH("Customer ID", 'E4 TB Allocation Details'!$A$18:$L$18, 0),FALSE), 'E2 Allocators'!$B$15:$W$361, MATCH('O5 Details by Class &amp; Accounts'!AR$18, 'E2 Allocators'!$B$15:$W$15, 0),FALSE)*$G121)</f>
        <v>0</v>
      </c>
      <c r="AS121" s="1411">
        <f>IF(ISERROR(VLOOKUP(VLOOKUP($A121, 'E4 TB Allocation Details'!$A$18:$L$205, MATCH("Customer ID", 'E4 TB Allocation Details'!$A$18:$L$18, 0),FALSE), 'E2 Allocators'!$B$15:$W$361, MATCH('O5 Details by Class &amp; Accounts'!AS$18, 'E2 Allocators'!$B$15:$W$15, 0),FALSE)*$G121), 0, VLOOKUP(VLOOKUP($A121, 'E4 TB Allocation Details'!$A$18:$L$205, MATCH("Customer ID", 'E4 TB Allocation Details'!$A$18:$L$18, 0),FALSE), 'E2 Allocators'!$B$15:$W$361, MATCH('O5 Details by Class &amp; Accounts'!AS$18, 'E2 Allocators'!$B$15:$W$15, 0),FALSE)*$G121)</f>
        <v>0</v>
      </c>
      <c r="AT121" s="1411">
        <f>IF(ISERROR(VLOOKUP(VLOOKUP($A121, 'E4 TB Allocation Details'!$A$18:$L$205, MATCH("Customer ID", 'E4 TB Allocation Details'!$A$18:$L$18, 0),FALSE), 'E2 Allocators'!$B$15:$W$361, MATCH('O5 Details by Class &amp; Accounts'!AT$18, 'E2 Allocators'!$B$15:$W$15, 0),FALSE)*$G121), 0, VLOOKUP(VLOOKUP($A121, 'E4 TB Allocation Details'!$A$18:$L$205, MATCH("Customer ID", 'E4 TB Allocation Details'!$A$18:$L$18, 0),FALSE), 'E2 Allocators'!$B$15:$W$361, MATCH('O5 Details by Class &amp; Accounts'!AT$18, 'E2 Allocators'!$B$15:$W$15, 0),FALSE)*$G121)</f>
        <v>0</v>
      </c>
      <c r="AU121" s="1411">
        <f>IF(ISERROR(VLOOKUP(VLOOKUP($A121, 'E4 TB Allocation Details'!$A$18:$L$205, MATCH("Customer ID", 'E4 TB Allocation Details'!$A$18:$L$18, 0),FALSE), 'E2 Allocators'!$B$15:$W$361, MATCH('O5 Details by Class &amp; Accounts'!AU$18, 'E2 Allocators'!$B$15:$W$15, 0),FALSE)*$G121), 0, VLOOKUP(VLOOKUP($A121, 'E4 TB Allocation Details'!$A$18:$L$205, MATCH("Customer ID", 'E4 TB Allocation Details'!$A$18:$L$18, 0),FALSE), 'E2 Allocators'!$B$15:$W$361, MATCH('O5 Details by Class &amp; Accounts'!AU$18, 'E2 Allocators'!$B$15:$W$15, 0),FALSE)*$G121)</f>
        <v>0</v>
      </c>
      <c r="AV121" s="1411">
        <f>IF(ISERROR(VLOOKUP(VLOOKUP($A121, 'E4 TB Allocation Details'!$A$18:$L$205, MATCH("Customer ID", 'E4 TB Allocation Details'!$A$18:$L$18, 0),FALSE), 'E2 Allocators'!$B$15:$W$361, MATCH('O5 Details by Class &amp; Accounts'!AV$18, 'E2 Allocators'!$B$15:$W$15, 0),FALSE)*$G121), 0, VLOOKUP(VLOOKUP($A121, 'E4 TB Allocation Details'!$A$18:$L$205, MATCH("Customer ID", 'E4 TB Allocation Details'!$A$18:$L$18, 0),FALSE), 'E2 Allocators'!$B$15:$W$361, MATCH('O5 Details by Class &amp; Accounts'!AV$18, 'E2 Allocators'!$B$15:$W$15, 0),FALSE)*$G121)</f>
        <v>0</v>
      </c>
      <c r="AW121" s="1411">
        <f>IF(ISERROR(VLOOKUP(VLOOKUP($A121, 'E4 TB Allocation Details'!$A$18:$L$205, MATCH("Customer ID", 'E4 TB Allocation Details'!$A$18:$L$18, 0),FALSE), 'E2 Allocators'!$B$15:$W$361, MATCH('O5 Details by Class &amp; Accounts'!AW$18, 'E2 Allocators'!$B$15:$W$15, 0),FALSE)*$G121), 0, VLOOKUP(VLOOKUP($A121, 'E4 TB Allocation Details'!$A$18:$L$205, MATCH("Customer ID", 'E4 TB Allocation Details'!$A$18:$L$18, 0),FALSE), 'E2 Allocators'!$B$15:$W$361, MATCH('O5 Details by Class &amp; Accounts'!AW$18, 'E2 Allocators'!$B$15:$W$15, 0),FALSE)*$G121)</f>
        <v>0</v>
      </c>
      <c r="AX121" s="1411">
        <f t="shared" si="27"/>
        <v>0</v>
      </c>
      <c r="AY121" s="1411">
        <f>IF(ISERROR(VLOOKUP(VLOOKUP($A121, 'E4 TB Allocation Details'!$A$18:$L$205, MATCH("Misc ID", 'E4 TB Allocation Details'!$A$18:$L$18, 0),FALSE), 'E2 Allocators'!$B$15:$W$361, MATCH('O5 Details by Class &amp; Accounts'!AY$18, 'E2 Allocators'!$B$15:$W$15, 0),FALSE)*$E121), 0, VLOOKUP(VLOOKUP($A121, 'E4 TB Allocation Details'!$A$18:$L$205, MATCH("Misc ID", 'E4 TB Allocation Details'!$A$18:$L$18, 0),FALSE), 'E2 Allocators'!$B$15:$W$361, MATCH('O5 Details by Class &amp; Accounts'!AY$18, 'E2 Allocators'!$B$15:$W$15, 0),FALSE)*$E121)</f>
        <v>0</v>
      </c>
      <c r="AZ121" s="1411">
        <f>IF(ISERROR(VLOOKUP(VLOOKUP($A121, 'E4 TB Allocation Details'!$A$18:$L$205, MATCH("Misc ID", 'E4 TB Allocation Details'!$A$18:$L$18, 0),FALSE), 'E2 Allocators'!$B$15:$W$361, MATCH('O5 Details by Class &amp; Accounts'!AZ$18, 'E2 Allocators'!$B$15:$W$15, 0),FALSE)*$E121), 0, VLOOKUP(VLOOKUP($A121, 'E4 TB Allocation Details'!$A$18:$L$205, MATCH("Misc ID", 'E4 TB Allocation Details'!$A$18:$L$18, 0),FALSE), 'E2 Allocators'!$B$15:$W$361, MATCH('O5 Details by Class &amp; Accounts'!AZ$18, 'E2 Allocators'!$B$15:$W$15, 0),FALSE)*$E121)</f>
        <v>0</v>
      </c>
      <c r="BA121" s="1411">
        <f>IF(ISERROR(VLOOKUP(VLOOKUP($A121, 'E4 TB Allocation Details'!$A$18:$L$205, MATCH("Misc ID", 'E4 TB Allocation Details'!$A$18:$L$18, 0),FALSE), 'E2 Allocators'!$B$15:$W$361, MATCH('O5 Details by Class &amp; Accounts'!BA$18, 'E2 Allocators'!$B$15:$W$15, 0),FALSE)*$E121), 0, VLOOKUP(VLOOKUP($A121, 'E4 TB Allocation Details'!$A$18:$L$205, MATCH("Misc ID", 'E4 TB Allocation Details'!$A$18:$L$18, 0),FALSE), 'E2 Allocators'!$B$15:$W$361, MATCH('O5 Details by Class &amp; Accounts'!BA$18, 'E2 Allocators'!$B$15:$W$15, 0),FALSE)*$E121)</f>
        <v>0</v>
      </c>
      <c r="BB121" s="1411">
        <f>IF(ISERROR(VLOOKUP(VLOOKUP($A121, 'E4 TB Allocation Details'!$A$18:$L$205, MATCH("Misc ID", 'E4 TB Allocation Details'!$A$18:$L$18, 0),FALSE), 'E2 Allocators'!$B$15:$W$361, MATCH('O5 Details by Class &amp; Accounts'!BB$18, 'E2 Allocators'!$B$15:$W$15, 0),FALSE)*$E121), 0, VLOOKUP(VLOOKUP($A121, 'E4 TB Allocation Details'!$A$18:$L$205, MATCH("Misc ID", 'E4 TB Allocation Details'!$A$18:$L$18, 0),FALSE), 'E2 Allocators'!$B$15:$W$361, MATCH('O5 Details by Class &amp; Accounts'!BB$18, 'E2 Allocators'!$B$15:$W$15, 0),FALSE)*$E121)</f>
        <v>0</v>
      </c>
      <c r="BC121" s="1411">
        <f>IF(ISERROR(VLOOKUP(VLOOKUP($A121, 'E4 TB Allocation Details'!$A$18:$L$205, MATCH("Misc ID", 'E4 TB Allocation Details'!$A$18:$L$18, 0),FALSE), 'E2 Allocators'!$B$15:$W$361, MATCH('O5 Details by Class &amp; Accounts'!BC$18, 'E2 Allocators'!$B$15:$W$15, 0),FALSE)*$E121), 0, VLOOKUP(VLOOKUP($A121, 'E4 TB Allocation Details'!$A$18:$L$205, MATCH("Misc ID", 'E4 TB Allocation Details'!$A$18:$L$18, 0),FALSE), 'E2 Allocators'!$B$15:$W$361, MATCH('O5 Details by Class &amp; Accounts'!BC$18, 'E2 Allocators'!$B$15:$W$15, 0),FALSE)*$E121)</f>
        <v>0</v>
      </c>
      <c r="BD121" s="1411">
        <f>IF(ISERROR(VLOOKUP(VLOOKUP($A121, 'E4 TB Allocation Details'!$A$18:$L$205, MATCH("Misc ID", 'E4 TB Allocation Details'!$A$18:$L$18, 0),FALSE), 'E2 Allocators'!$B$15:$W$361, MATCH('O5 Details by Class &amp; Accounts'!BD$18, 'E2 Allocators'!$B$15:$W$15, 0),FALSE)*$E121), 0, VLOOKUP(VLOOKUP($A121, 'E4 TB Allocation Details'!$A$18:$L$205, MATCH("Misc ID", 'E4 TB Allocation Details'!$A$18:$L$18, 0),FALSE), 'E2 Allocators'!$B$15:$W$361, MATCH('O5 Details by Class &amp; Accounts'!BD$18, 'E2 Allocators'!$B$15:$W$15, 0),FALSE)*$E121)</f>
        <v>0</v>
      </c>
      <c r="BE121" s="1411">
        <f>IF(ISERROR(VLOOKUP(VLOOKUP($A121, 'E4 TB Allocation Details'!$A$18:$L$205, MATCH("Misc ID", 'E4 TB Allocation Details'!$A$18:$L$18, 0),FALSE), 'E2 Allocators'!$B$15:$W$361, MATCH('O5 Details by Class &amp; Accounts'!BE$18, 'E2 Allocators'!$B$15:$W$15, 0),FALSE)*$E121), 0, VLOOKUP(VLOOKUP($A121, 'E4 TB Allocation Details'!$A$18:$L$205, MATCH("Misc ID", 'E4 TB Allocation Details'!$A$18:$L$18, 0),FALSE), 'E2 Allocators'!$B$15:$W$361, MATCH('O5 Details by Class &amp; Accounts'!BE$18, 'E2 Allocators'!$B$15:$W$15, 0),FALSE)*$E121)</f>
        <v>0</v>
      </c>
      <c r="BF121" s="1411">
        <f>IF(ISERROR(VLOOKUP(VLOOKUP($A121, 'E4 TB Allocation Details'!$A$18:$L$205, MATCH("Misc ID", 'E4 TB Allocation Details'!$A$18:$L$18, 0),FALSE), 'E2 Allocators'!$B$15:$W$361, MATCH('O5 Details by Class &amp; Accounts'!BF$18, 'E2 Allocators'!$B$15:$W$15, 0),FALSE)*$E121), 0, VLOOKUP(VLOOKUP($A121, 'E4 TB Allocation Details'!$A$18:$L$205, MATCH("Misc ID", 'E4 TB Allocation Details'!$A$18:$L$18, 0),FALSE), 'E2 Allocators'!$B$15:$W$361, MATCH('O5 Details by Class &amp; Accounts'!BF$18, 'E2 Allocators'!$B$15:$W$15, 0),FALSE)*$E121)</f>
        <v>0</v>
      </c>
      <c r="BG121" s="1411">
        <f>IF(ISERROR(VLOOKUP(VLOOKUP($A121, 'E4 TB Allocation Details'!$A$18:$L$205, MATCH("Misc ID", 'E4 TB Allocation Details'!$A$18:$L$18, 0),FALSE), 'E2 Allocators'!$B$15:$W$361, MATCH('O5 Details by Class &amp; Accounts'!BG$18, 'E2 Allocators'!$B$15:$W$15, 0),FALSE)*$E121), 0, VLOOKUP(VLOOKUP($A121, 'E4 TB Allocation Details'!$A$18:$L$205, MATCH("Misc ID", 'E4 TB Allocation Details'!$A$18:$L$18, 0),FALSE), 'E2 Allocators'!$B$15:$W$361, MATCH('O5 Details by Class &amp; Accounts'!BG$18, 'E2 Allocators'!$B$15:$W$15, 0),FALSE)*$E121)</f>
        <v>0</v>
      </c>
      <c r="BH121" s="1411">
        <f>IF(ISERROR(VLOOKUP(VLOOKUP($A121, 'E4 TB Allocation Details'!$A$18:$L$205, MATCH("Misc ID", 'E4 TB Allocation Details'!$A$18:$L$18, 0),FALSE), 'E2 Allocators'!$B$15:$W$361, MATCH('O5 Details by Class &amp; Accounts'!BH$18, 'E2 Allocators'!$B$15:$W$15, 0),FALSE)*$E121), 0, VLOOKUP(VLOOKUP($A121, 'E4 TB Allocation Details'!$A$18:$L$205, MATCH("Misc ID", 'E4 TB Allocation Details'!$A$18:$L$18, 0),FALSE), 'E2 Allocators'!$B$15:$W$361, MATCH('O5 Details by Class &amp; Accounts'!BH$18, 'E2 Allocators'!$B$15:$W$15, 0),FALSE)*$E121)</f>
        <v>0</v>
      </c>
      <c r="BI121" s="1411">
        <f>IF(ISERROR(VLOOKUP(VLOOKUP($A121, 'E4 TB Allocation Details'!$A$18:$L$205, MATCH("Misc ID", 'E4 TB Allocation Details'!$A$18:$L$18, 0),FALSE), 'E2 Allocators'!$B$15:$W$361, MATCH('O5 Details by Class &amp; Accounts'!BI$18, 'E2 Allocators'!$B$15:$W$15, 0),FALSE)*$E121), 0, VLOOKUP(VLOOKUP($A121, 'E4 TB Allocation Details'!$A$18:$L$205, MATCH("Misc ID", 'E4 TB Allocation Details'!$A$18:$L$18, 0),FALSE), 'E2 Allocators'!$B$15:$W$361, MATCH('O5 Details by Class &amp; Accounts'!BI$18, 'E2 Allocators'!$B$15:$W$15, 0),FALSE)*$E121)</f>
        <v>0</v>
      </c>
      <c r="BJ121" s="1411">
        <f>IF(ISERROR(VLOOKUP(VLOOKUP($A121, 'E4 TB Allocation Details'!$A$18:$L$205, MATCH("Misc ID", 'E4 TB Allocation Details'!$A$18:$L$18, 0),FALSE), 'E2 Allocators'!$B$15:$W$361, MATCH('O5 Details by Class &amp; Accounts'!BJ$18, 'E2 Allocators'!$B$15:$W$15, 0),FALSE)*$E121), 0, VLOOKUP(VLOOKUP($A121, 'E4 TB Allocation Details'!$A$18:$L$205, MATCH("Misc ID", 'E4 TB Allocation Details'!$A$18:$L$18, 0),FALSE), 'E2 Allocators'!$B$15:$W$361, MATCH('O5 Details by Class &amp; Accounts'!BJ$18, 'E2 Allocators'!$B$15:$W$15, 0),FALSE)*$E121)</f>
        <v>0</v>
      </c>
      <c r="BK121" s="1411">
        <f>IF(ISERROR(VLOOKUP(VLOOKUP($A121, 'E4 TB Allocation Details'!$A$18:$L$205, MATCH("Misc ID", 'E4 TB Allocation Details'!$A$18:$L$18, 0),FALSE), 'E2 Allocators'!$B$15:$W$361, MATCH('O5 Details by Class &amp; Accounts'!BK$18, 'E2 Allocators'!$B$15:$W$15, 0),FALSE)*$E121), 0, VLOOKUP(VLOOKUP($A121, 'E4 TB Allocation Details'!$A$18:$L$205, MATCH("Misc ID", 'E4 TB Allocation Details'!$A$18:$L$18, 0),FALSE), 'E2 Allocators'!$B$15:$W$361, MATCH('O5 Details by Class &amp; Accounts'!BK$18, 'E2 Allocators'!$B$15:$W$15, 0),FALSE)*$E121)</f>
        <v>0</v>
      </c>
      <c r="BL121" s="1411">
        <f>IF(ISERROR(VLOOKUP(VLOOKUP($A121, 'E4 TB Allocation Details'!$A$18:$L$205, MATCH("Misc ID", 'E4 TB Allocation Details'!$A$18:$L$18, 0),FALSE), 'E2 Allocators'!$B$15:$W$361, MATCH('O5 Details by Class &amp; Accounts'!BL$18, 'E2 Allocators'!$B$15:$W$15, 0),FALSE)*$E121), 0, VLOOKUP(VLOOKUP($A121, 'E4 TB Allocation Details'!$A$18:$L$205, MATCH("Misc ID", 'E4 TB Allocation Details'!$A$18:$L$18, 0),FALSE), 'E2 Allocators'!$B$15:$W$361, MATCH('O5 Details by Class &amp; Accounts'!BL$18, 'E2 Allocators'!$B$15:$W$15, 0),FALSE)*$E121)</f>
        <v>0</v>
      </c>
      <c r="BM121" s="1411">
        <f>IF(ISERROR(VLOOKUP(VLOOKUP($A121, 'E4 TB Allocation Details'!$A$18:$L$205, MATCH("Misc ID", 'E4 TB Allocation Details'!$A$18:$L$18, 0),FALSE), 'E2 Allocators'!$B$15:$W$361, MATCH('O5 Details by Class &amp; Accounts'!BM$18, 'E2 Allocators'!$B$15:$W$15, 0),FALSE)*$E121), 0, VLOOKUP(VLOOKUP($A121, 'E4 TB Allocation Details'!$A$18:$L$205, MATCH("Misc ID", 'E4 TB Allocation Details'!$A$18:$L$18, 0),FALSE), 'E2 Allocators'!$B$15:$W$361, MATCH('O5 Details by Class &amp; Accounts'!BM$18, 'E2 Allocators'!$B$15:$W$15, 0),FALSE)*$E121)</f>
        <v>0</v>
      </c>
      <c r="BN121" s="1411">
        <f>IF(ISERROR(VLOOKUP(VLOOKUP($A121, 'E4 TB Allocation Details'!$A$18:$L$205, MATCH("Misc ID", 'E4 TB Allocation Details'!$A$18:$L$18, 0),FALSE), 'E2 Allocators'!$B$15:$W$361, MATCH('O5 Details by Class &amp; Accounts'!BN$18, 'E2 Allocators'!$B$15:$W$15, 0),FALSE)*$E121), 0, VLOOKUP(VLOOKUP($A121, 'E4 TB Allocation Details'!$A$18:$L$205, MATCH("Misc ID", 'E4 TB Allocation Details'!$A$18:$L$18, 0),FALSE), 'E2 Allocators'!$B$15:$W$361, MATCH('O5 Details by Class &amp; Accounts'!BN$18, 'E2 Allocators'!$B$15:$W$15, 0),FALSE)*$E121)</f>
        <v>0</v>
      </c>
      <c r="BO121" s="1411">
        <f>IF(ISERROR(VLOOKUP(VLOOKUP($A121, 'E4 TB Allocation Details'!$A$18:$L$205, MATCH("Misc ID", 'E4 TB Allocation Details'!$A$18:$L$18, 0),FALSE), 'E2 Allocators'!$B$15:$W$361, MATCH('O5 Details by Class &amp; Accounts'!BO$18, 'E2 Allocators'!$B$15:$W$15, 0),FALSE)*$E121), 0, VLOOKUP(VLOOKUP($A121, 'E4 TB Allocation Details'!$A$18:$L$205, MATCH("Misc ID", 'E4 TB Allocation Details'!$A$18:$L$18, 0),FALSE), 'E2 Allocators'!$B$15:$W$361, MATCH('O5 Details by Class &amp; Accounts'!BO$18, 'E2 Allocators'!$B$15:$W$15, 0),FALSE)*$E121)</f>
        <v>0</v>
      </c>
      <c r="BP121" s="1411">
        <f>IF(ISERROR(VLOOKUP(VLOOKUP($A121, 'E4 TB Allocation Details'!$A$18:$L$205, MATCH("Misc ID", 'E4 TB Allocation Details'!$A$18:$L$18, 0),FALSE), 'E2 Allocators'!$B$15:$W$361, MATCH('O5 Details by Class &amp; Accounts'!BP$18, 'E2 Allocators'!$B$15:$W$15, 0),FALSE)*$E121), 0, VLOOKUP(VLOOKUP($A121, 'E4 TB Allocation Details'!$A$18:$L$205, MATCH("Misc ID", 'E4 TB Allocation Details'!$A$18:$L$18, 0),FALSE), 'E2 Allocators'!$B$15:$W$361, MATCH('O5 Details by Class &amp; Accounts'!BP$18, 'E2 Allocators'!$B$15:$W$15, 0),FALSE)*$E121)</f>
        <v>0</v>
      </c>
      <c r="BQ121" s="1411">
        <f>IF(ISERROR(VLOOKUP(VLOOKUP($A121, 'E4 TB Allocation Details'!$A$18:$L$205, MATCH("Misc ID", 'E4 TB Allocation Details'!$A$18:$L$18, 0),FALSE), 'E2 Allocators'!$B$15:$W$361, MATCH('O5 Details by Class &amp; Accounts'!BQ$18, 'E2 Allocators'!$B$15:$W$15, 0),FALSE)*$E121), 0, VLOOKUP(VLOOKUP($A121, 'E4 TB Allocation Details'!$A$18:$L$205, MATCH("Misc ID", 'E4 TB Allocation Details'!$A$18:$L$18, 0),FALSE), 'E2 Allocators'!$B$15:$W$361, MATCH('O5 Details by Class &amp; Accounts'!BQ$18, 'E2 Allocators'!$B$15:$W$15, 0),FALSE)*$E121)</f>
        <v>0</v>
      </c>
      <c r="BR121" s="1411">
        <f>IF(ISERROR(VLOOKUP(VLOOKUP($A121, 'E4 TB Allocation Details'!$A$18:$L$205, MATCH("Misc ID", 'E4 TB Allocation Details'!$A$18:$L$18, 0),FALSE), 'E2 Allocators'!$B$15:$W$361, MATCH('O5 Details by Class &amp; Accounts'!BR$18, 'E2 Allocators'!$B$15:$W$15, 0),FALSE)*$E121), 0, VLOOKUP(VLOOKUP($A121, 'E4 TB Allocation Details'!$A$18:$L$205, MATCH("Misc ID", 'E4 TB Allocation Details'!$A$18:$L$18, 0),FALSE), 'E2 Allocators'!$B$15:$W$361, MATCH('O5 Details by Class &amp; Accounts'!BR$18, 'E2 Allocators'!$B$15:$W$15, 0),FALSE)*$E121)</f>
        <v>0</v>
      </c>
      <c r="BS121" s="1411">
        <f t="shared" si="28"/>
        <v>0</v>
      </c>
      <c r="BT121" s="1411">
        <f>IF(ISERROR(VLOOKUP(VLOOKUP($A121, 'E4 TB Allocation Details'!$A$18:$L$205, MATCH("A &amp; G ID", 'E4 TB Allocation Details'!$A$18:$L$18, 0),FALSE), 'E2 Allocators'!$B$15:$W$361, MATCH('O5 Details by Class &amp; Accounts'!BT$18, 'E2 Allocators'!$B$15:$W$15, 0),FALSE)*$E121), 0, VLOOKUP(VLOOKUP($A121, 'E4 TB Allocation Details'!$A$18:$L$205, MATCH("A &amp; G ID", 'E4 TB Allocation Details'!$A$18:$L$18, 0),FALSE), 'E2 Allocators'!$B$15:$W$361, MATCH('O5 Details by Class &amp; Accounts'!BT$18, 'E2 Allocators'!$B$15:$W$15, 0),FALSE)*$E121)</f>
        <v>343580.88158544304</v>
      </c>
      <c r="BU121" s="1411">
        <f>IF(ISERROR(VLOOKUP(VLOOKUP($A121, 'E4 TB Allocation Details'!$A$18:$L$205, MATCH("A &amp; G ID", 'E4 TB Allocation Details'!$A$18:$L$18, 0),FALSE), 'E2 Allocators'!$B$15:$W$361, MATCH('O5 Details by Class &amp; Accounts'!BU$18, 'E2 Allocators'!$B$15:$W$15, 0),FALSE)*$E121), 0, VLOOKUP(VLOOKUP($A121, 'E4 TB Allocation Details'!$A$18:$L$205, MATCH("A &amp; G ID", 'E4 TB Allocation Details'!$A$18:$L$18, 0),FALSE), 'E2 Allocators'!$B$15:$W$361, MATCH('O5 Details by Class &amp; Accounts'!BU$18, 'E2 Allocators'!$B$15:$W$15, 0),FALSE)*$E121)</f>
        <v>152481.10307594939</v>
      </c>
      <c r="BV121" s="1411">
        <f>IF(ISERROR(VLOOKUP(VLOOKUP($A121, 'E4 TB Allocation Details'!$A$18:$L$205, MATCH("A &amp; G ID", 'E4 TB Allocation Details'!$A$18:$L$18, 0),FALSE), 'E2 Allocators'!$B$15:$W$361, MATCH('O5 Details by Class &amp; Accounts'!BV$18, 'E2 Allocators'!$B$15:$W$15, 0),FALSE)*$E121), 0, VLOOKUP(VLOOKUP($A121, 'E4 TB Allocation Details'!$A$18:$L$205, MATCH("A &amp; G ID", 'E4 TB Allocation Details'!$A$18:$L$18, 0),FALSE), 'E2 Allocators'!$B$15:$W$361, MATCH('O5 Details by Class &amp; Accounts'!BV$18, 'E2 Allocators'!$B$15:$W$15, 0),FALSE)*$E121)</f>
        <v>481332.56354113924</v>
      </c>
      <c r="BW121" s="1411">
        <f>IF(ISERROR(VLOOKUP(VLOOKUP($A121, 'E4 TB Allocation Details'!$A$18:$L$205, MATCH("A &amp; G ID", 'E4 TB Allocation Details'!$A$18:$L$18, 0),FALSE), 'E2 Allocators'!$B$15:$W$361, MATCH('O5 Details by Class &amp; Accounts'!BW$18, 'E2 Allocators'!$B$15:$W$15, 0),FALSE)*$E121), 0, VLOOKUP(VLOOKUP($A121, 'E4 TB Allocation Details'!$A$18:$L$205, MATCH("A &amp; G ID", 'E4 TB Allocation Details'!$A$18:$L$18, 0),FALSE), 'E2 Allocators'!$B$15:$W$361, MATCH('O5 Details by Class &amp; Accounts'!BW$18, 'E2 Allocators'!$B$15:$W$15, 0),FALSE)*$E121)</f>
        <v>0</v>
      </c>
      <c r="BX121" s="1411">
        <f>IF(ISERROR(VLOOKUP(VLOOKUP($A121, 'E4 TB Allocation Details'!$A$18:$L$205, MATCH("A &amp; G ID", 'E4 TB Allocation Details'!$A$18:$L$18, 0),FALSE), 'E2 Allocators'!$B$15:$W$361, MATCH('O5 Details by Class &amp; Accounts'!BX$18, 'E2 Allocators'!$B$15:$W$15, 0),FALSE)*$E121), 0, VLOOKUP(VLOOKUP($A121, 'E4 TB Allocation Details'!$A$18:$L$205, MATCH("A &amp; G ID", 'E4 TB Allocation Details'!$A$18:$L$18, 0),FALSE), 'E2 Allocators'!$B$15:$W$361, MATCH('O5 Details by Class &amp; Accounts'!BX$18, 'E2 Allocators'!$B$15:$W$15, 0),FALSE)*$E121)</f>
        <v>0</v>
      </c>
      <c r="BY121" s="1411">
        <f>IF(ISERROR(VLOOKUP(VLOOKUP($A121, 'E4 TB Allocation Details'!$A$18:$L$205, MATCH("A &amp; G ID", 'E4 TB Allocation Details'!$A$18:$L$18, 0),FALSE), 'E2 Allocators'!$B$15:$W$361, MATCH('O5 Details by Class &amp; Accounts'!BY$18, 'E2 Allocators'!$B$15:$W$15, 0),FALSE)*$E121), 0, VLOOKUP(VLOOKUP($A121, 'E4 TB Allocation Details'!$A$18:$L$205, MATCH("A &amp; G ID", 'E4 TB Allocation Details'!$A$18:$L$18, 0),FALSE), 'E2 Allocators'!$B$15:$W$361, MATCH('O5 Details by Class &amp; Accounts'!BY$18, 'E2 Allocators'!$B$15:$W$15, 0),FALSE)*$E121)</f>
        <v>0</v>
      </c>
      <c r="BZ121" s="1411">
        <f>IF(ISERROR(VLOOKUP(VLOOKUP($A121, 'E4 TB Allocation Details'!$A$18:$L$205, MATCH("A &amp; G ID", 'E4 TB Allocation Details'!$A$18:$L$18, 0),FALSE), 'E2 Allocators'!$B$15:$W$361, MATCH('O5 Details by Class &amp; Accounts'!BZ$18, 'E2 Allocators'!$B$15:$W$15, 0),FALSE)*$E121), 0, VLOOKUP(VLOOKUP($A121, 'E4 TB Allocation Details'!$A$18:$L$205, MATCH("A &amp; G ID", 'E4 TB Allocation Details'!$A$18:$L$18, 0),FALSE), 'E2 Allocators'!$B$15:$W$361, MATCH('O5 Details by Class &amp; Accounts'!BZ$18, 'E2 Allocators'!$B$15:$W$15, 0),FALSE)*$E121)</f>
        <v>8014.1893639240498</v>
      </c>
      <c r="CA121" s="1411">
        <f>IF(ISERROR(VLOOKUP(VLOOKUP($A121, 'E4 TB Allocation Details'!$A$18:$L$205, MATCH("A &amp; G ID", 'E4 TB Allocation Details'!$A$18:$L$18, 0),FALSE), 'E2 Allocators'!$B$15:$W$361, MATCH('O5 Details by Class &amp; Accounts'!CA$18, 'E2 Allocators'!$B$15:$W$15, 0),FALSE)*$E121), 0, VLOOKUP(VLOOKUP($A121, 'E4 TB Allocation Details'!$A$18:$L$205, MATCH("A &amp; G ID", 'E4 TB Allocation Details'!$A$18:$L$18, 0),FALSE), 'E2 Allocators'!$B$15:$W$361, MATCH('O5 Details by Class &amp; Accounts'!CA$18, 'E2 Allocators'!$B$15:$W$15, 0),FALSE)*$E121)</f>
        <v>1016.4572689873418</v>
      </c>
      <c r="CB121" s="1411">
        <f>IF(ISERROR(VLOOKUP(VLOOKUP($A121, 'E4 TB Allocation Details'!$A$18:$L$205, MATCH("A &amp; G ID", 'E4 TB Allocation Details'!$A$18:$L$18, 0),FALSE), 'E2 Allocators'!$B$15:$W$361, MATCH('O5 Details by Class &amp; Accounts'!CB$18, 'E2 Allocators'!$B$15:$W$15, 0),FALSE)*$E121), 0, VLOOKUP(VLOOKUP($A121, 'E4 TB Allocation Details'!$A$18:$L$205, MATCH("A &amp; G ID", 'E4 TB Allocation Details'!$A$18:$L$18, 0),FALSE), 'E2 Allocators'!$B$15:$W$361, MATCH('O5 Details by Class &amp; Accounts'!CB$18, 'E2 Allocators'!$B$15:$W$15, 0),FALSE)*$E121)</f>
        <v>2574.8051645569622</v>
      </c>
      <c r="CC121" s="1411">
        <f>IF(ISERROR(VLOOKUP(VLOOKUP($A121, 'E4 TB Allocation Details'!$A$18:$L$205, MATCH("A &amp; G ID", 'E4 TB Allocation Details'!$A$18:$L$18, 0),FALSE), 'E2 Allocators'!$B$15:$W$361, MATCH('O5 Details by Class &amp; Accounts'!CC$18, 'E2 Allocators'!$B$15:$W$15, 0),FALSE)*$E121), 0, VLOOKUP(VLOOKUP($A121, 'E4 TB Allocation Details'!$A$18:$L$205, MATCH("A &amp; G ID", 'E4 TB Allocation Details'!$A$18:$L$18, 0),FALSE), 'E2 Allocators'!$B$15:$W$361, MATCH('O5 Details by Class &amp; Accounts'!CC$18, 'E2 Allocators'!$B$15:$W$15, 0),FALSE)*$E121)</f>
        <v>0</v>
      </c>
      <c r="CD121" s="1411">
        <f>IF(ISERROR(VLOOKUP(VLOOKUP($A121, 'E4 TB Allocation Details'!$A$18:$L$205, MATCH("A &amp; G ID", 'E4 TB Allocation Details'!$A$18:$L$18, 0),FALSE), 'E2 Allocators'!$B$15:$W$361, MATCH('O5 Details by Class &amp; Accounts'!CD$18, 'E2 Allocators'!$B$15:$W$15, 0),FALSE)*$E121), 0, VLOOKUP(VLOOKUP($A121, 'E4 TB Allocation Details'!$A$18:$L$205, MATCH("A &amp; G ID", 'E4 TB Allocation Details'!$A$18:$L$18, 0),FALSE), 'E2 Allocators'!$B$15:$W$361, MATCH('O5 Details by Class &amp; Accounts'!CD$18, 'E2 Allocators'!$B$15:$W$15, 0),FALSE)*$E121)</f>
        <v>0</v>
      </c>
      <c r="CE121" s="1411">
        <f>IF(ISERROR(VLOOKUP(VLOOKUP($A121, 'E4 TB Allocation Details'!$A$18:$L$205, MATCH("A &amp; G ID", 'E4 TB Allocation Details'!$A$18:$L$18, 0),FALSE), 'E2 Allocators'!$B$15:$W$361, MATCH('O5 Details by Class &amp; Accounts'!CE$18, 'E2 Allocators'!$B$15:$W$15, 0),FALSE)*$E121), 0, VLOOKUP(VLOOKUP($A121, 'E4 TB Allocation Details'!$A$18:$L$205, MATCH("A &amp; G ID", 'E4 TB Allocation Details'!$A$18:$L$18, 0),FALSE), 'E2 Allocators'!$B$15:$W$361, MATCH('O5 Details by Class &amp; Accounts'!CE$18, 'E2 Allocators'!$B$15:$W$15, 0),FALSE)*$E121)</f>
        <v>0</v>
      </c>
      <c r="CF121" s="1411">
        <f>IF(ISERROR(VLOOKUP(VLOOKUP($A121, 'E4 TB Allocation Details'!$A$18:$L$205, MATCH("A &amp; G ID", 'E4 TB Allocation Details'!$A$18:$L$18, 0),FALSE), 'E2 Allocators'!$B$15:$W$361, MATCH('O5 Details by Class &amp; Accounts'!CF$18, 'E2 Allocators'!$B$15:$W$15, 0),FALSE)*$E121), 0, VLOOKUP(VLOOKUP($A121, 'E4 TB Allocation Details'!$A$18:$L$205, MATCH("A &amp; G ID", 'E4 TB Allocation Details'!$A$18:$L$18, 0),FALSE), 'E2 Allocators'!$B$15:$W$361, MATCH('O5 Details by Class &amp; Accounts'!CF$18, 'E2 Allocators'!$B$15:$W$15, 0),FALSE)*$E121)</f>
        <v>0</v>
      </c>
      <c r="CG121" s="1411">
        <f>IF(ISERROR(VLOOKUP(VLOOKUP($A121, 'E4 TB Allocation Details'!$A$18:$L$205, MATCH("A &amp; G ID", 'E4 TB Allocation Details'!$A$18:$L$18, 0),FALSE), 'E2 Allocators'!$B$15:$W$361, MATCH('O5 Details by Class &amp; Accounts'!CG$18, 'E2 Allocators'!$B$15:$W$15, 0),FALSE)*$E121), 0, VLOOKUP(VLOOKUP($A121, 'E4 TB Allocation Details'!$A$18:$L$205, MATCH("A &amp; G ID", 'E4 TB Allocation Details'!$A$18:$L$18, 0),FALSE), 'E2 Allocators'!$B$15:$W$361, MATCH('O5 Details by Class &amp; Accounts'!CG$18, 'E2 Allocators'!$B$15:$W$15, 0),FALSE)*$E121)</f>
        <v>0</v>
      </c>
      <c r="CH121" s="1411">
        <f>IF(ISERROR(VLOOKUP(VLOOKUP($A121, 'E4 TB Allocation Details'!$A$18:$L$205, MATCH("A &amp; G ID", 'E4 TB Allocation Details'!$A$18:$L$18, 0),FALSE), 'E2 Allocators'!$B$15:$W$361, MATCH('O5 Details by Class &amp; Accounts'!CH$18, 'E2 Allocators'!$B$15:$W$15, 0),FALSE)*$E121), 0, VLOOKUP(VLOOKUP($A121, 'E4 TB Allocation Details'!$A$18:$L$205, MATCH("A &amp; G ID", 'E4 TB Allocation Details'!$A$18:$L$18, 0),FALSE), 'E2 Allocators'!$B$15:$W$361, MATCH('O5 Details by Class &amp; Accounts'!CH$18, 'E2 Allocators'!$B$15:$W$15, 0),FALSE)*$E121)</f>
        <v>0</v>
      </c>
      <c r="CI121" s="1411">
        <f>IF(ISERROR(VLOOKUP(VLOOKUP($A121, 'E4 TB Allocation Details'!$A$18:$L$205, MATCH("A &amp; G ID", 'E4 TB Allocation Details'!$A$18:$L$18, 0),FALSE), 'E2 Allocators'!$B$15:$W$361, MATCH('O5 Details by Class &amp; Accounts'!CI$18, 'E2 Allocators'!$B$15:$W$15, 0),FALSE)*$E121), 0, VLOOKUP(VLOOKUP($A121, 'E4 TB Allocation Details'!$A$18:$L$205, MATCH("A &amp; G ID", 'E4 TB Allocation Details'!$A$18:$L$18, 0),FALSE), 'E2 Allocators'!$B$15:$W$361, MATCH('O5 Details by Class &amp; Accounts'!CI$18, 'E2 Allocators'!$B$15:$W$15, 0),FALSE)*$E121)</f>
        <v>0</v>
      </c>
      <c r="CJ121" s="1411">
        <f>IF(ISERROR(VLOOKUP(VLOOKUP($A121, 'E4 TB Allocation Details'!$A$18:$L$205, MATCH("A &amp; G ID", 'E4 TB Allocation Details'!$A$18:$L$18, 0),FALSE), 'E2 Allocators'!$B$15:$W$361, MATCH('O5 Details by Class &amp; Accounts'!CJ$18, 'E2 Allocators'!$B$15:$W$15, 0),FALSE)*$E121), 0, VLOOKUP(VLOOKUP($A121, 'E4 TB Allocation Details'!$A$18:$L$205, MATCH("A &amp; G ID", 'E4 TB Allocation Details'!$A$18:$L$18, 0),FALSE), 'E2 Allocators'!$B$15:$W$361, MATCH('O5 Details by Class &amp; Accounts'!CJ$18, 'E2 Allocators'!$B$15:$W$15, 0),FALSE)*$E121)</f>
        <v>0</v>
      </c>
      <c r="CK121" s="1411">
        <f>IF(ISERROR(VLOOKUP(VLOOKUP($A121, 'E4 TB Allocation Details'!$A$18:$L$205, MATCH("A &amp; G ID", 'E4 TB Allocation Details'!$A$18:$L$18, 0),FALSE), 'E2 Allocators'!$B$15:$W$361, MATCH('O5 Details by Class &amp; Accounts'!CK$18, 'E2 Allocators'!$B$15:$W$15, 0),FALSE)*$E121), 0, VLOOKUP(VLOOKUP($A121, 'E4 TB Allocation Details'!$A$18:$L$205, MATCH("A &amp; G ID", 'E4 TB Allocation Details'!$A$18:$L$18, 0),FALSE), 'E2 Allocators'!$B$15:$W$361, MATCH('O5 Details by Class &amp; Accounts'!CK$18, 'E2 Allocators'!$B$15:$W$15, 0),FALSE)*$E121)</f>
        <v>0</v>
      </c>
      <c r="CL121" s="1411">
        <f>IF(ISERROR(VLOOKUP(VLOOKUP($A121, 'E4 TB Allocation Details'!$A$18:$L$205, MATCH("A &amp; G ID", 'E4 TB Allocation Details'!$A$18:$L$18, 0),FALSE), 'E2 Allocators'!$B$15:$W$361, MATCH('O5 Details by Class &amp; Accounts'!CL$18, 'E2 Allocators'!$B$15:$W$15, 0),FALSE)*$E121), 0, VLOOKUP(VLOOKUP($A121, 'E4 TB Allocation Details'!$A$18:$L$205, MATCH("A &amp; G ID", 'E4 TB Allocation Details'!$A$18:$L$18, 0),FALSE), 'E2 Allocators'!$B$15:$W$361, MATCH('O5 Details by Class &amp; Accounts'!CL$18, 'E2 Allocators'!$B$15:$W$15, 0),FALSE)*$E121)</f>
        <v>0</v>
      </c>
      <c r="CM121" s="1411">
        <f>IF(ISERROR(VLOOKUP(VLOOKUP($A121, 'E4 TB Allocation Details'!$A$18:$L$205, MATCH("A &amp; G ID", 'E4 TB Allocation Details'!$A$18:$L$18, 0),FALSE), 'E2 Allocators'!$B$15:$W$361, MATCH('O5 Details by Class &amp; Accounts'!CM$18, 'E2 Allocators'!$B$15:$W$15, 0),FALSE)*$E121), 0, VLOOKUP(VLOOKUP($A121, 'E4 TB Allocation Details'!$A$18:$L$205, MATCH("A &amp; G ID", 'E4 TB Allocation Details'!$A$18:$L$18, 0),FALSE), 'E2 Allocators'!$B$15:$W$361, MATCH('O5 Details by Class &amp; Accounts'!CM$18, 'E2 Allocators'!$B$15:$W$15, 0),FALSE)*$E121)</f>
        <v>0</v>
      </c>
      <c r="CN121" s="1411">
        <f t="shared" si="29"/>
        <v>989000</v>
      </c>
      <c r="CO121" s="1791">
        <f t="shared" si="30"/>
        <v>0</v>
      </c>
      <c r="CQ121" s="2086" t="s">
        <v>1214</v>
      </c>
    </row>
    <row r="122" spans="1:95" s="80" customFormat="1" ht="12.75">
      <c r="A122" s="1086">
        <v>4730</v>
      </c>
      <c r="B122" s="1086" t="s">
        <v>636</v>
      </c>
      <c r="C122" s="1788">
        <f>IF(ISERROR(VLOOKUP($A122,'I3 TB Data'!$A$23:$H$458,MATCH('O5 Details by Class &amp; Accounts'!$C$18, 'I3 TB Data'!$A$23:$H$23,0),0)), 0, VLOOKUP($A122,'I3 TB Data'!$A$23:$H$458,MATCH('O5 Details by Class &amp; Accounts'!$C$18,'I3 TB Data'!$A$23:$H$23,0),0))</f>
        <v>0</v>
      </c>
      <c r="D122" s="1789"/>
      <c r="E122" s="1788">
        <f t="shared" si="24"/>
        <v>0</v>
      </c>
      <c r="F122" s="1790">
        <f>IF(ISERROR(VLOOKUP($A122, 'E1 Categorization'!A43:E132, MATCH("Customer Component", 'E1 Categorization'!$A$33:$E$33,0), 0)), 0, IF(VLOOKUP($A122, 'E1 Categorization'!A43:E132, MATCH("Customer Component", 'E1 Categorization'!$A$33:$E$33,0), 0)=0, 'O5 Details by Class &amp; Accounts'!$E122, IF(AND(VLOOKUP($A122, 'E1 Categorization'!A43:E132, MATCH("Customer Component", 'E1 Categorization'!$A$33:$E$33,0), 0) &gt;0, VLOOKUP($A122, 'E1 Categorization'!A43:E132, MATCH("Customer Component", 'E1 Categorization'!$A$33:$E$33,0), 0)&lt;1), 'O5 Details by Class &amp; Accounts'!$E122*(1-VLOOKUP($A122, 'E1 Categorization'!A43:E132, MATCH("Customer Component", 'E1 Categorization'!$A$33:$E$33,0), 0)), 0)))</f>
        <v>0</v>
      </c>
      <c r="G122" s="1790">
        <f>IF(ISERROR(VLOOKUP($A122, 'E1 Categorization'!A43:E132, MATCH("Customer Component", 'E1 Categorization'!$A$33:$E$33,0), 0)),0, IF(VLOOKUP($A122, 'E1 Categorization'!A43:E132, MATCH("Customer Component", 'E1 Categorization'!$A$33:$E$33,0), 0)=0, 0, IF(AND(VLOOKUP($A122, 'E1 Categorization'!A43:E132, MATCH("Customer Component", 'E1 Categorization'!$A$33:$E$33,0), 0) &gt;0, VLOOKUP($A122, 'E1 Categorization'!A43:E132, MATCH("Customer Component", 'E1 Categorization'!$A$33:$E$33,0), 0)&lt;1), 'O5 Details by Class &amp; Accounts'!$E122*(VLOOKUP($A122, 'E1 Categorization'!A43:E132, MATCH("Customer Component", 'E1 Categorization'!$A$33:$E$33,0), 0)), 'O5 Details by Class &amp; Accounts'!$E122)))</f>
        <v>0</v>
      </c>
      <c r="H122" s="1411">
        <f t="shared" si="25"/>
        <v>0</v>
      </c>
      <c r="I122" s="1411">
        <f>IF(ISERROR(VLOOKUP(VLOOKUP($A122, 'E4 TB Allocation Details'!$A$18:$L$205, MATCH("Demand ID", 'E4 TB Allocation Details'!$A$18:$L$18, 0),FALSE), 'E2 Allocators'!$B$15:$W$361, MATCH('O5 Details by Class &amp; Accounts'!I$18, 'E2 Allocators'!$B$15:$W$15, 0),FALSE)*$F122), 0, VLOOKUP(VLOOKUP($A122, 'E4 TB Allocation Details'!$A$18:$L$205, MATCH("Demand ID", 'E4 TB Allocation Details'!$A$18:$L$18, 0),FALSE), 'E2 Allocators'!$B$15:$W$361, MATCH('O5 Details by Class &amp; Accounts'!I$18, 'E2 Allocators'!$B$15:$W$15, 0),FALSE)*$F122)</f>
        <v>0</v>
      </c>
      <c r="J122" s="1411">
        <f>IF(ISERROR(VLOOKUP(VLOOKUP($A122, 'E4 TB Allocation Details'!$A$18:$L$205, MATCH("Demand ID", 'E4 TB Allocation Details'!$A$18:$L$18, 0),FALSE), 'E2 Allocators'!$B$15:$W$361, MATCH('O5 Details by Class &amp; Accounts'!J$18, 'E2 Allocators'!$B$15:$W$15, 0),FALSE)*$F122), 0, VLOOKUP(VLOOKUP($A122, 'E4 TB Allocation Details'!$A$18:$L$205, MATCH("Demand ID", 'E4 TB Allocation Details'!$A$18:$L$18, 0),FALSE), 'E2 Allocators'!$B$15:$W$361, MATCH('O5 Details by Class &amp; Accounts'!J$18, 'E2 Allocators'!$B$15:$W$15, 0),FALSE)*$F122)</f>
        <v>0</v>
      </c>
      <c r="K122" s="1411">
        <f>IF(ISERROR(VLOOKUP(VLOOKUP($A122, 'E4 TB Allocation Details'!$A$18:$L$205, MATCH("Demand ID", 'E4 TB Allocation Details'!$A$18:$L$18, 0),FALSE), 'E2 Allocators'!$B$15:$W$361, MATCH('O5 Details by Class &amp; Accounts'!K$18, 'E2 Allocators'!$B$15:$W$15, 0),FALSE)*$F122), 0, VLOOKUP(VLOOKUP($A122, 'E4 TB Allocation Details'!$A$18:$L$205, MATCH("Demand ID", 'E4 TB Allocation Details'!$A$18:$L$18, 0),FALSE), 'E2 Allocators'!$B$15:$W$361, MATCH('O5 Details by Class &amp; Accounts'!K$18, 'E2 Allocators'!$B$15:$W$15, 0),FALSE)*$F122)</f>
        <v>0</v>
      </c>
      <c r="L122" s="1411">
        <f>IF(ISERROR(VLOOKUP(VLOOKUP($A122, 'E4 TB Allocation Details'!$A$18:$L$205, MATCH("Demand ID", 'E4 TB Allocation Details'!$A$18:$L$18, 0),FALSE), 'E2 Allocators'!$B$15:$W$361, MATCH('O5 Details by Class &amp; Accounts'!L$18, 'E2 Allocators'!$B$15:$W$15, 0),FALSE)*$F122), 0, VLOOKUP(VLOOKUP($A122, 'E4 TB Allocation Details'!$A$18:$L$205, MATCH("Demand ID", 'E4 TB Allocation Details'!$A$18:$L$18, 0),FALSE), 'E2 Allocators'!$B$15:$W$361, MATCH('O5 Details by Class &amp; Accounts'!L$18, 'E2 Allocators'!$B$15:$W$15, 0),FALSE)*$F122)</f>
        <v>0</v>
      </c>
      <c r="M122" s="1411">
        <f>IF(ISERROR(VLOOKUP(VLOOKUP($A122, 'E4 TB Allocation Details'!$A$18:$L$205, MATCH("Demand ID", 'E4 TB Allocation Details'!$A$18:$L$18, 0),FALSE), 'E2 Allocators'!$B$15:$W$361, MATCH('O5 Details by Class &amp; Accounts'!M$18, 'E2 Allocators'!$B$15:$W$15, 0),FALSE)*$F122), 0, VLOOKUP(VLOOKUP($A122, 'E4 TB Allocation Details'!$A$18:$L$205, MATCH("Demand ID", 'E4 TB Allocation Details'!$A$18:$L$18, 0),FALSE), 'E2 Allocators'!$B$15:$W$361, MATCH('O5 Details by Class &amp; Accounts'!M$18, 'E2 Allocators'!$B$15:$W$15, 0),FALSE)*$F122)</f>
        <v>0</v>
      </c>
      <c r="N122" s="1411">
        <f>IF(ISERROR(VLOOKUP(VLOOKUP($A122, 'E4 TB Allocation Details'!$A$18:$L$205, MATCH("Demand ID", 'E4 TB Allocation Details'!$A$18:$L$18, 0),FALSE), 'E2 Allocators'!$B$15:$W$361, MATCH('O5 Details by Class &amp; Accounts'!N$18, 'E2 Allocators'!$B$15:$W$15, 0),FALSE)*$F122), 0, VLOOKUP(VLOOKUP($A122, 'E4 TB Allocation Details'!$A$18:$L$205, MATCH("Demand ID", 'E4 TB Allocation Details'!$A$18:$L$18, 0),FALSE), 'E2 Allocators'!$B$15:$W$361, MATCH('O5 Details by Class &amp; Accounts'!N$18, 'E2 Allocators'!$B$15:$W$15, 0),FALSE)*$F122)</f>
        <v>0</v>
      </c>
      <c r="O122" s="1411">
        <f>IF(ISERROR(VLOOKUP(VLOOKUP($A122, 'E4 TB Allocation Details'!$A$18:$L$205, MATCH("Demand ID", 'E4 TB Allocation Details'!$A$18:$L$18, 0),FALSE), 'E2 Allocators'!$B$15:$W$361, MATCH('O5 Details by Class &amp; Accounts'!O$18, 'E2 Allocators'!$B$15:$W$15, 0),FALSE)*$F122), 0, VLOOKUP(VLOOKUP($A122, 'E4 TB Allocation Details'!$A$18:$L$205, MATCH("Demand ID", 'E4 TB Allocation Details'!$A$18:$L$18, 0),FALSE), 'E2 Allocators'!$B$15:$W$361, MATCH('O5 Details by Class &amp; Accounts'!O$18, 'E2 Allocators'!$B$15:$W$15, 0),FALSE)*$F122)</f>
        <v>0</v>
      </c>
      <c r="P122" s="1411">
        <f>IF(ISERROR(VLOOKUP(VLOOKUP($A122, 'E4 TB Allocation Details'!$A$18:$L$205, MATCH("Demand ID", 'E4 TB Allocation Details'!$A$18:$L$18, 0),FALSE), 'E2 Allocators'!$B$15:$W$361, MATCH('O5 Details by Class &amp; Accounts'!P$18, 'E2 Allocators'!$B$15:$W$15, 0),FALSE)*$F122), 0, VLOOKUP(VLOOKUP($A122, 'E4 TB Allocation Details'!$A$18:$L$205, MATCH("Demand ID", 'E4 TB Allocation Details'!$A$18:$L$18, 0),FALSE), 'E2 Allocators'!$B$15:$W$361, MATCH('O5 Details by Class &amp; Accounts'!P$18, 'E2 Allocators'!$B$15:$W$15, 0),FALSE)*$F122)</f>
        <v>0</v>
      </c>
      <c r="Q122" s="1411">
        <f>IF(ISERROR(VLOOKUP(VLOOKUP($A122, 'E4 TB Allocation Details'!$A$18:$L$205, MATCH("Demand ID", 'E4 TB Allocation Details'!$A$18:$L$18, 0),FALSE), 'E2 Allocators'!$B$15:$W$361, MATCH('O5 Details by Class &amp; Accounts'!Q$18, 'E2 Allocators'!$B$15:$W$15, 0),FALSE)*$F122), 0, VLOOKUP(VLOOKUP($A122, 'E4 TB Allocation Details'!$A$18:$L$205, MATCH("Demand ID", 'E4 TB Allocation Details'!$A$18:$L$18, 0),FALSE), 'E2 Allocators'!$B$15:$W$361, MATCH('O5 Details by Class &amp; Accounts'!Q$18, 'E2 Allocators'!$B$15:$W$15, 0),FALSE)*$F122)</f>
        <v>0</v>
      </c>
      <c r="R122" s="1411">
        <f>IF(ISERROR(VLOOKUP(VLOOKUP($A122, 'E4 TB Allocation Details'!$A$18:$L$205, MATCH("Demand ID", 'E4 TB Allocation Details'!$A$18:$L$18, 0),FALSE), 'E2 Allocators'!$B$15:$W$361, MATCH('O5 Details by Class &amp; Accounts'!R$18, 'E2 Allocators'!$B$15:$W$15, 0),FALSE)*$F122), 0, VLOOKUP(VLOOKUP($A122, 'E4 TB Allocation Details'!$A$18:$L$205, MATCH("Demand ID", 'E4 TB Allocation Details'!$A$18:$L$18, 0),FALSE), 'E2 Allocators'!$B$15:$W$361, MATCH('O5 Details by Class &amp; Accounts'!R$18, 'E2 Allocators'!$B$15:$W$15, 0),FALSE)*$F122)</f>
        <v>0</v>
      </c>
      <c r="S122" s="1411">
        <f>IF(ISERROR(VLOOKUP(VLOOKUP($A122, 'E4 TB Allocation Details'!$A$18:$L$205, MATCH("Demand ID", 'E4 TB Allocation Details'!$A$18:$L$18, 0),FALSE), 'E2 Allocators'!$B$15:$W$361, MATCH('O5 Details by Class &amp; Accounts'!S$18, 'E2 Allocators'!$B$15:$W$15, 0),FALSE)*$F122), 0, VLOOKUP(VLOOKUP($A122, 'E4 TB Allocation Details'!$A$18:$L$205, MATCH("Demand ID", 'E4 TB Allocation Details'!$A$18:$L$18, 0),FALSE), 'E2 Allocators'!$B$15:$W$361, MATCH('O5 Details by Class &amp; Accounts'!S$18, 'E2 Allocators'!$B$15:$W$15, 0),FALSE)*$F122)</f>
        <v>0</v>
      </c>
      <c r="T122" s="1411">
        <f>IF(ISERROR(VLOOKUP(VLOOKUP($A122, 'E4 TB Allocation Details'!$A$18:$L$205, MATCH("Demand ID", 'E4 TB Allocation Details'!$A$18:$L$18, 0),FALSE), 'E2 Allocators'!$B$15:$W$361, MATCH('O5 Details by Class &amp; Accounts'!T$18, 'E2 Allocators'!$B$15:$W$15, 0),FALSE)*$F122), 0, VLOOKUP(VLOOKUP($A122, 'E4 TB Allocation Details'!$A$18:$L$205, MATCH("Demand ID", 'E4 TB Allocation Details'!$A$18:$L$18, 0),FALSE), 'E2 Allocators'!$B$15:$W$361, MATCH('O5 Details by Class &amp; Accounts'!T$18, 'E2 Allocators'!$B$15:$W$15, 0),FALSE)*$F122)</f>
        <v>0</v>
      </c>
      <c r="U122" s="1411">
        <f>IF(ISERROR(VLOOKUP(VLOOKUP($A122, 'E4 TB Allocation Details'!$A$18:$L$205, MATCH("Demand ID", 'E4 TB Allocation Details'!$A$18:$L$18, 0),FALSE), 'E2 Allocators'!$B$15:$W$361, MATCH('O5 Details by Class &amp; Accounts'!U$18, 'E2 Allocators'!$B$15:$W$15, 0),FALSE)*$F122), 0, VLOOKUP(VLOOKUP($A122, 'E4 TB Allocation Details'!$A$18:$L$205, MATCH("Demand ID", 'E4 TB Allocation Details'!$A$18:$L$18, 0),FALSE), 'E2 Allocators'!$B$15:$W$361, MATCH('O5 Details by Class &amp; Accounts'!U$18, 'E2 Allocators'!$B$15:$W$15, 0),FALSE)*$F122)</f>
        <v>0</v>
      </c>
      <c r="V122" s="1411">
        <f>IF(ISERROR(VLOOKUP(VLOOKUP($A122, 'E4 TB Allocation Details'!$A$18:$L$205, MATCH("Demand ID", 'E4 TB Allocation Details'!$A$18:$L$18, 0),FALSE), 'E2 Allocators'!$B$15:$W$361, MATCH('O5 Details by Class &amp; Accounts'!V$18, 'E2 Allocators'!$B$15:$W$15, 0),FALSE)*$F122), 0, VLOOKUP(VLOOKUP($A122, 'E4 TB Allocation Details'!$A$18:$L$205, MATCH("Demand ID", 'E4 TB Allocation Details'!$A$18:$L$18, 0),FALSE), 'E2 Allocators'!$B$15:$W$361, MATCH('O5 Details by Class &amp; Accounts'!V$18, 'E2 Allocators'!$B$15:$W$15, 0),FALSE)*$F122)</f>
        <v>0</v>
      </c>
      <c r="W122" s="1411">
        <f>IF(ISERROR(VLOOKUP(VLOOKUP($A122, 'E4 TB Allocation Details'!$A$18:$L$205, MATCH("Demand ID", 'E4 TB Allocation Details'!$A$18:$L$18, 0),FALSE), 'E2 Allocators'!$B$15:$W$361, MATCH('O5 Details by Class &amp; Accounts'!W$18, 'E2 Allocators'!$B$15:$W$15, 0),FALSE)*$F122), 0, VLOOKUP(VLOOKUP($A122, 'E4 TB Allocation Details'!$A$18:$L$205, MATCH("Demand ID", 'E4 TB Allocation Details'!$A$18:$L$18, 0),FALSE), 'E2 Allocators'!$B$15:$W$361, MATCH('O5 Details by Class &amp; Accounts'!W$18, 'E2 Allocators'!$B$15:$W$15, 0),FALSE)*$F122)</f>
        <v>0</v>
      </c>
      <c r="X122" s="1411">
        <f>IF(ISERROR(VLOOKUP(VLOOKUP($A122, 'E4 TB Allocation Details'!$A$18:$L$205, MATCH("Demand ID", 'E4 TB Allocation Details'!$A$18:$L$18, 0),FALSE), 'E2 Allocators'!$B$15:$W$361, MATCH('O5 Details by Class &amp; Accounts'!X$18, 'E2 Allocators'!$B$15:$W$15, 0),FALSE)*$F122), 0, VLOOKUP(VLOOKUP($A122, 'E4 TB Allocation Details'!$A$18:$L$205, MATCH("Demand ID", 'E4 TB Allocation Details'!$A$18:$L$18, 0),FALSE), 'E2 Allocators'!$B$15:$W$361, MATCH('O5 Details by Class &amp; Accounts'!X$18, 'E2 Allocators'!$B$15:$W$15, 0),FALSE)*$F122)</f>
        <v>0</v>
      </c>
      <c r="Y122" s="1411">
        <f>IF(ISERROR(VLOOKUP(VLOOKUP($A122, 'E4 TB Allocation Details'!$A$18:$L$205, MATCH("Demand ID", 'E4 TB Allocation Details'!$A$18:$L$18, 0),FALSE), 'E2 Allocators'!$B$15:$W$361, MATCH('O5 Details by Class &amp; Accounts'!Y$18, 'E2 Allocators'!$B$15:$W$15, 0),FALSE)*$F122), 0, VLOOKUP(VLOOKUP($A122, 'E4 TB Allocation Details'!$A$18:$L$205, MATCH("Demand ID", 'E4 TB Allocation Details'!$A$18:$L$18, 0),FALSE), 'E2 Allocators'!$B$15:$W$361, MATCH('O5 Details by Class &amp; Accounts'!Y$18, 'E2 Allocators'!$B$15:$W$15, 0),FALSE)*$F122)</f>
        <v>0</v>
      </c>
      <c r="Z122" s="1411">
        <f>IF(ISERROR(VLOOKUP(VLOOKUP($A122, 'E4 TB Allocation Details'!$A$18:$L$205, MATCH("Demand ID", 'E4 TB Allocation Details'!$A$18:$L$18, 0),FALSE), 'E2 Allocators'!$B$15:$W$361, MATCH('O5 Details by Class &amp; Accounts'!Z$18, 'E2 Allocators'!$B$15:$W$15, 0),FALSE)*$F122), 0, VLOOKUP(VLOOKUP($A122, 'E4 TB Allocation Details'!$A$18:$L$205, MATCH("Demand ID", 'E4 TB Allocation Details'!$A$18:$L$18, 0),FALSE), 'E2 Allocators'!$B$15:$W$361, MATCH('O5 Details by Class &amp; Accounts'!Z$18, 'E2 Allocators'!$B$15:$W$15, 0),FALSE)*$F122)</f>
        <v>0</v>
      </c>
      <c r="AA122" s="1411">
        <f>IF(ISERROR(VLOOKUP(VLOOKUP($A122, 'E4 TB Allocation Details'!$A$18:$L$205, MATCH("Demand ID", 'E4 TB Allocation Details'!$A$18:$L$18, 0),FALSE), 'E2 Allocators'!$B$15:$W$361, MATCH('O5 Details by Class &amp; Accounts'!AA$18, 'E2 Allocators'!$B$15:$W$15, 0),FALSE)*$F122), 0, VLOOKUP(VLOOKUP($A122, 'E4 TB Allocation Details'!$A$18:$L$205, MATCH("Demand ID", 'E4 TB Allocation Details'!$A$18:$L$18, 0),FALSE), 'E2 Allocators'!$B$15:$W$361, MATCH('O5 Details by Class &amp; Accounts'!AA$18, 'E2 Allocators'!$B$15:$W$15, 0),FALSE)*$F122)</f>
        <v>0</v>
      </c>
      <c r="AB122" s="1411">
        <f>IF(ISERROR(VLOOKUP(VLOOKUP($A122, 'E4 TB Allocation Details'!$A$18:$L$205, MATCH("Demand ID", 'E4 TB Allocation Details'!$A$18:$L$18, 0),FALSE), 'E2 Allocators'!$B$15:$W$361, MATCH('O5 Details by Class &amp; Accounts'!AB$18, 'E2 Allocators'!$B$15:$W$15, 0),FALSE)*$F122), 0, VLOOKUP(VLOOKUP($A122, 'E4 TB Allocation Details'!$A$18:$L$205, MATCH("Demand ID", 'E4 TB Allocation Details'!$A$18:$L$18, 0),FALSE), 'E2 Allocators'!$B$15:$W$361, MATCH('O5 Details by Class &amp; Accounts'!AB$18, 'E2 Allocators'!$B$15:$W$15, 0),FALSE)*$F122)</f>
        <v>0</v>
      </c>
      <c r="AC122" s="1411">
        <f t="shared" si="26"/>
        <v>0</v>
      </c>
      <c r="AD122" s="1411">
        <f>IF(ISERROR(VLOOKUP(VLOOKUP($A122, 'E4 TB Allocation Details'!$A$18:$L$205, MATCH("Customer ID", 'E4 TB Allocation Details'!$A$18:$L$18, 0),FALSE), 'E2 Allocators'!$B$15:$W$361, MATCH('O5 Details by Class &amp; Accounts'!AD$18, 'E2 Allocators'!$B$15:$W$15, 0),FALSE)*$G122), 0, VLOOKUP(VLOOKUP($A122, 'E4 TB Allocation Details'!$A$18:$L$205, MATCH("Customer ID", 'E4 TB Allocation Details'!$A$18:$L$18, 0),FALSE), 'E2 Allocators'!$B$15:$W$361, MATCH('O5 Details by Class &amp; Accounts'!AD$18, 'E2 Allocators'!$B$15:$W$15, 0),FALSE)*$G122)</f>
        <v>0</v>
      </c>
      <c r="AE122" s="1411">
        <f>IF(ISERROR(VLOOKUP(VLOOKUP($A122, 'E4 TB Allocation Details'!$A$18:$L$205, MATCH("Customer ID", 'E4 TB Allocation Details'!$A$18:$L$18, 0),FALSE), 'E2 Allocators'!$B$15:$W$361, MATCH('O5 Details by Class &amp; Accounts'!AE$18, 'E2 Allocators'!$B$15:$W$15, 0),FALSE)*$G122), 0, VLOOKUP(VLOOKUP($A122, 'E4 TB Allocation Details'!$A$18:$L$205, MATCH("Customer ID", 'E4 TB Allocation Details'!$A$18:$L$18, 0),FALSE), 'E2 Allocators'!$B$15:$W$361, MATCH('O5 Details by Class &amp; Accounts'!AE$18, 'E2 Allocators'!$B$15:$W$15, 0),FALSE)*$G122)</f>
        <v>0</v>
      </c>
      <c r="AF122" s="1411">
        <f>IF(ISERROR(VLOOKUP(VLOOKUP($A122, 'E4 TB Allocation Details'!$A$18:$L$205, MATCH("Customer ID", 'E4 TB Allocation Details'!$A$18:$L$18, 0),FALSE), 'E2 Allocators'!$B$15:$W$361, MATCH('O5 Details by Class &amp; Accounts'!AF$18, 'E2 Allocators'!$B$15:$W$15, 0),FALSE)*$G122), 0, VLOOKUP(VLOOKUP($A122, 'E4 TB Allocation Details'!$A$18:$L$205, MATCH("Customer ID", 'E4 TB Allocation Details'!$A$18:$L$18, 0),FALSE), 'E2 Allocators'!$B$15:$W$361, MATCH('O5 Details by Class &amp; Accounts'!AF$18, 'E2 Allocators'!$B$15:$W$15, 0),FALSE)*$G122)</f>
        <v>0</v>
      </c>
      <c r="AG122" s="1411">
        <f>IF(ISERROR(VLOOKUP(VLOOKUP($A122, 'E4 TB Allocation Details'!$A$18:$L$205, MATCH("Customer ID", 'E4 TB Allocation Details'!$A$18:$L$18, 0),FALSE), 'E2 Allocators'!$B$15:$W$361, MATCH('O5 Details by Class &amp; Accounts'!AG$18, 'E2 Allocators'!$B$15:$W$15, 0),FALSE)*$G122), 0, VLOOKUP(VLOOKUP($A122, 'E4 TB Allocation Details'!$A$18:$L$205, MATCH("Customer ID", 'E4 TB Allocation Details'!$A$18:$L$18, 0),FALSE), 'E2 Allocators'!$B$15:$W$361, MATCH('O5 Details by Class &amp; Accounts'!AG$18, 'E2 Allocators'!$B$15:$W$15, 0),FALSE)*$G122)</f>
        <v>0</v>
      </c>
      <c r="AH122" s="1411">
        <f>IF(ISERROR(VLOOKUP(VLOOKUP($A122, 'E4 TB Allocation Details'!$A$18:$L$205, MATCH("Customer ID", 'E4 TB Allocation Details'!$A$18:$L$18, 0),FALSE), 'E2 Allocators'!$B$15:$W$361, MATCH('O5 Details by Class &amp; Accounts'!AH$18, 'E2 Allocators'!$B$15:$W$15, 0),FALSE)*$G122), 0, VLOOKUP(VLOOKUP($A122, 'E4 TB Allocation Details'!$A$18:$L$205, MATCH("Customer ID", 'E4 TB Allocation Details'!$A$18:$L$18, 0),FALSE), 'E2 Allocators'!$B$15:$W$361, MATCH('O5 Details by Class &amp; Accounts'!AH$18, 'E2 Allocators'!$B$15:$W$15, 0),FALSE)*$G122)</f>
        <v>0</v>
      </c>
      <c r="AI122" s="1411">
        <f>IF(ISERROR(VLOOKUP(VLOOKUP($A122, 'E4 TB Allocation Details'!$A$18:$L$205, MATCH("Customer ID", 'E4 TB Allocation Details'!$A$18:$L$18, 0),FALSE), 'E2 Allocators'!$B$15:$W$361, MATCH('O5 Details by Class &amp; Accounts'!AI$18, 'E2 Allocators'!$B$15:$W$15, 0),FALSE)*$G122), 0, VLOOKUP(VLOOKUP($A122, 'E4 TB Allocation Details'!$A$18:$L$205, MATCH("Customer ID", 'E4 TB Allocation Details'!$A$18:$L$18, 0),FALSE), 'E2 Allocators'!$B$15:$W$361, MATCH('O5 Details by Class &amp; Accounts'!AI$18, 'E2 Allocators'!$B$15:$W$15, 0),FALSE)*$G122)</f>
        <v>0</v>
      </c>
      <c r="AJ122" s="1411">
        <f>IF(ISERROR(VLOOKUP(VLOOKUP($A122, 'E4 TB Allocation Details'!$A$18:$L$205, MATCH("Customer ID", 'E4 TB Allocation Details'!$A$18:$L$18, 0),FALSE), 'E2 Allocators'!$B$15:$W$361, MATCH('O5 Details by Class &amp; Accounts'!AJ$18, 'E2 Allocators'!$B$15:$W$15, 0),FALSE)*$G122), 0, VLOOKUP(VLOOKUP($A122, 'E4 TB Allocation Details'!$A$18:$L$205, MATCH("Customer ID", 'E4 TB Allocation Details'!$A$18:$L$18, 0),FALSE), 'E2 Allocators'!$B$15:$W$361, MATCH('O5 Details by Class &amp; Accounts'!AJ$18, 'E2 Allocators'!$B$15:$W$15, 0),FALSE)*$G122)</f>
        <v>0</v>
      </c>
      <c r="AK122" s="1411">
        <f>IF(ISERROR(VLOOKUP(VLOOKUP($A122, 'E4 TB Allocation Details'!$A$18:$L$205, MATCH("Customer ID", 'E4 TB Allocation Details'!$A$18:$L$18, 0),FALSE), 'E2 Allocators'!$B$15:$W$361, MATCH('O5 Details by Class &amp; Accounts'!AK$18, 'E2 Allocators'!$B$15:$W$15, 0),FALSE)*$G122), 0, VLOOKUP(VLOOKUP($A122, 'E4 TB Allocation Details'!$A$18:$L$205, MATCH("Customer ID", 'E4 TB Allocation Details'!$A$18:$L$18, 0),FALSE), 'E2 Allocators'!$B$15:$W$361, MATCH('O5 Details by Class &amp; Accounts'!AK$18, 'E2 Allocators'!$B$15:$W$15, 0),FALSE)*$G122)</f>
        <v>0</v>
      </c>
      <c r="AL122" s="1411">
        <f>IF(ISERROR(VLOOKUP(VLOOKUP($A122, 'E4 TB Allocation Details'!$A$18:$L$205, MATCH("Customer ID", 'E4 TB Allocation Details'!$A$18:$L$18, 0),FALSE), 'E2 Allocators'!$B$15:$W$361, MATCH('O5 Details by Class &amp; Accounts'!AL$18, 'E2 Allocators'!$B$15:$W$15, 0),FALSE)*$G122), 0, VLOOKUP(VLOOKUP($A122, 'E4 TB Allocation Details'!$A$18:$L$205, MATCH("Customer ID", 'E4 TB Allocation Details'!$A$18:$L$18, 0),FALSE), 'E2 Allocators'!$B$15:$W$361, MATCH('O5 Details by Class &amp; Accounts'!AL$18, 'E2 Allocators'!$B$15:$W$15, 0),FALSE)*$G122)</f>
        <v>0</v>
      </c>
      <c r="AM122" s="1411">
        <f>IF(ISERROR(VLOOKUP(VLOOKUP($A122, 'E4 TB Allocation Details'!$A$18:$L$205, MATCH("Customer ID", 'E4 TB Allocation Details'!$A$18:$L$18, 0),FALSE), 'E2 Allocators'!$B$15:$W$361, MATCH('O5 Details by Class &amp; Accounts'!AM$18, 'E2 Allocators'!$B$15:$W$15, 0),FALSE)*$G122), 0, VLOOKUP(VLOOKUP($A122, 'E4 TB Allocation Details'!$A$18:$L$205, MATCH("Customer ID", 'E4 TB Allocation Details'!$A$18:$L$18, 0),FALSE), 'E2 Allocators'!$B$15:$W$361, MATCH('O5 Details by Class &amp; Accounts'!AM$18, 'E2 Allocators'!$B$15:$W$15, 0),FALSE)*$G122)</f>
        <v>0</v>
      </c>
      <c r="AN122" s="1411">
        <f>IF(ISERROR(VLOOKUP(VLOOKUP($A122, 'E4 TB Allocation Details'!$A$18:$L$205, MATCH("Customer ID", 'E4 TB Allocation Details'!$A$18:$L$18, 0),FALSE), 'E2 Allocators'!$B$15:$W$361, MATCH('O5 Details by Class &amp; Accounts'!AN$18, 'E2 Allocators'!$B$15:$W$15, 0),FALSE)*$G122), 0, VLOOKUP(VLOOKUP($A122, 'E4 TB Allocation Details'!$A$18:$L$205, MATCH("Customer ID", 'E4 TB Allocation Details'!$A$18:$L$18, 0),FALSE), 'E2 Allocators'!$B$15:$W$361, MATCH('O5 Details by Class &amp; Accounts'!AN$18, 'E2 Allocators'!$B$15:$W$15, 0),FALSE)*$G122)</f>
        <v>0</v>
      </c>
      <c r="AO122" s="1411">
        <f>IF(ISERROR(VLOOKUP(VLOOKUP($A122, 'E4 TB Allocation Details'!$A$18:$L$205, MATCH("Customer ID", 'E4 TB Allocation Details'!$A$18:$L$18, 0),FALSE), 'E2 Allocators'!$B$15:$W$361, MATCH('O5 Details by Class &amp; Accounts'!AO$18, 'E2 Allocators'!$B$15:$W$15, 0),FALSE)*$G122), 0, VLOOKUP(VLOOKUP($A122, 'E4 TB Allocation Details'!$A$18:$L$205, MATCH("Customer ID", 'E4 TB Allocation Details'!$A$18:$L$18, 0),FALSE), 'E2 Allocators'!$B$15:$W$361, MATCH('O5 Details by Class &amp; Accounts'!AO$18, 'E2 Allocators'!$B$15:$W$15, 0),FALSE)*$G122)</f>
        <v>0</v>
      </c>
      <c r="AP122" s="1411">
        <f>IF(ISERROR(VLOOKUP(VLOOKUP($A122, 'E4 TB Allocation Details'!$A$18:$L$205, MATCH("Customer ID", 'E4 TB Allocation Details'!$A$18:$L$18, 0),FALSE), 'E2 Allocators'!$B$15:$W$361, MATCH('O5 Details by Class &amp; Accounts'!AP$18, 'E2 Allocators'!$B$15:$W$15, 0),FALSE)*$G122), 0, VLOOKUP(VLOOKUP($A122, 'E4 TB Allocation Details'!$A$18:$L$205, MATCH("Customer ID", 'E4 TB Allocation Details'!$A$18:$L$18, 0),FALSE), 'E2 Allocators'!$B$15:$W$361, MATCH('O5 Details by Class &amp; Accounts'!AP$18, 'E2 Allocators'!$B$15:$W$15, 0),FALSE)*$G122)</f>
        <v>0</v>
      </c>
      <c r="AQ122" s="1411">
        <f>IF(ISERROR(VLOOKUP(VLOOKUP($A122, 'E4 TB Allocation Details'!$A$18:$L$205, MATCH("Customer ID", 'E4 TB Allocation Details'!$A$18:$L$18, 0),FALSE), 'E2 Allocators'!$B$15:$W$361, MATCH('O5 Details by Class &amp; Accounts'!AQ$18, 'E2 Allocators'!$B$15:$W$15, 0),FALSE)*$G122), 0, VLOOKUP(VLOOKUP($A122, 'E4 TB Allocation Details'!$A$18:$L$205, MATCH("Customer ID", 'E4 TB Allocation Details'!$A$18:$L$18, 0),FALSE), 'E2 Allocators'!$B$15:$W$361, MATCH('O5 Details by Class &amp; Accounts'!AQ$18, 'E2 Allocators'!$B$15:$W$15, 0),FALSE)*$G122)</f>
        <v>0</v>
      </c>
      <c r="AR122" s="1411">
        <f>IF(ISERROR(VLOOKUP(VLOOKUP($A122, 'E4 TB Allocation Details'!$A$18:$L$205, MATCH("Customer ID", 'E4 TB Allocation Details'!$A$18:$L$18, 0),FALSE), 'E2 Allocators'!$B$15:$W$361, MATCH('O5 Details by Class &amp; Accounts'!AR$18, 'E2 Allocators'!$B$15:$W$15, 0),FALSE)*$G122), 0, VLOOKUP(VLOOKUP($A122, 'E4 TB Allocation Details'!$A$18:$L$205, MATCH("Customer ID", 'E4 TB Allocation Details'!$A$18:$L$18, 0),FALSE), 'E2 Allocators'!$B$15:$W$361, MATCH('O5 Details by Class &amp; Accounts'!AR$18, 'E2 Allocators'!$B$15:$W$15, 0),FALSE)*$G122)</f>
        <v>0</v>
      </c>
      <c r="AS122" s="1411">
        <f>IF(ISERROR(VLOOKUP(VLOOKUP($A122, 'E4 TB Allocation Details'!$A$18:$L$205, MATCH("Customer ID", 'E4 TB Allocation Details'!$A$18:$L$18, 0),FALSE), 'E2 Allocators'!$B$15:$W$361, MATCH('O5 Details by Class &amp; Accounts'!AS$18, 'E2 Allocators'!$B$15:$W$15, 0),FALSE)*$G122), 0, VLOOKUP(VLOOKUP($A122, 'E4 TB Allocation Details'!$A$18:$L$205, MATCH("Customer ID", 'E4 TB Allocation Details'!$A$18:$L$18, 0),FALSE), 'E2 Allocators'!$B$15:$W$361, MATCH('O5 Details by Class &amp; Accounts'!AS$18, 'E2 Allocators'!$B$15:$W$15, 0),FALSE)*$G122)</f>
        <v>0</v>
      </c>
      <c r="AT122" s="1411">
        <f>IF(ISERROR(VLOOKUP(VLOOKUP($A122, 'E4 TB Allocation Details'!$A$18:$L$205, MATCH("Customer ID", 'E4 TB Allocation Details'!$A$18:$L$18, 0),FALSE), 'E2 Allocators'!$B$15:$W$361, MATCH('O5 Details by Class &amp; Accounts'!AT$18, 'E2 Allocators'!$B$15:$W$15, 0),FALSE)*$G122), 0, VLOOKUP(VLOOKUP($A122, 'E4 TB Allocation Details'!$A$18:$L$205, MATCH("Customer ID", 'E4 TB Allocation Details'!$A$18:$L$18, 0),FALSE), 'E2 Allocators'!$B$15:$W$361, MATCH('O5 Details by Class &amp; Accounts'!AT$18, 'E2 Allocators'!$B$15:$W$15, 0),FALSE)*$G122)</f>
        <v>0</v>
      </c>
      <c r="AU122" s="1411">
        <f>IF(ISERROR(VLOOKUP(VLOOKUP($A122, 'E4 TB Allocation Details'!$A$18:$L$205, MATCH("Customer ID", 'E4 TB Allocation Details'!$A$18:$L$18, 0),FALSE), 'E2 Allocators'!$B$15:$W$361, MATCH('O5 Details by Class &amp; Accounts'!AU$18, 'E2 Allocators'!$B$15:$W$15, 0),FALSE)*$G122), 0, VLOOKUP(VLOOKUP($A122, 'E4 TB Allocation Details'!$A$18:$L$205, MATCH("Customer ID", 'E4 TB Allocation Details'!$A$18:$L$18, 0),FALSE), 'E2 Allocators'!$B$15:$W$361, MATCH('O5 Details by Class &amp; Accounts'!AU$18, 'E2 Allocators'!$B$15:$W$15, 0),FALSE)*$G122)</f>
        <v>0</v>
      </c>
      <c r="AV122" s="1411">
        <f>IF(ISERROR(VLOOKUP(VLOOKUP($A122, 'E4 TB Allocation Details'!$A$18:$L$205, MATCH("Customer ID", 'E4 TB Allocation Details'!$A$18:$L$18, 0),FALSE), 'E2 Allocators'!$B$15:$W$361, MATCH('O5 Details by Class &amp; Accounts'!AV$18, 'E2 Allocators'!$B$15:$W$15, 0),FALSE)*$G122), 0, VLOOKUP(VLOOKUP($A122, 'E4 TB Allocation Details'!$A$18:$L$205, MATCH("Customer ID", 'E4 TB Allocation Details'!$A$18:$L$18, 0),FALSE), 'E2 Allocators'!$B$15:$W$361, MATCH('O5 Details by Class &amp; Accounts'!AV$18, 'E2 Allocators'!$B$15:$W$15, 0),FALSE)*$G122)</f>
        <v>0</v>
      </c>
      <c r="AW122" s="1411">
        <f>IF(ISERROR(VLOOKUP(VLOOKUP($A122, 'E4 TB Allocation Details'!$A$18:$L$205, MATCH("Customer ID", 'E4 TB Allocation Details'!$A$18:$L$18, 0),FALSE), 'E2 Allocators'!$B$15:$W$361, MATCH('O5 Details by Class &amp; Accounts'!AW$18, 'E2 Allocators'!$B$15:$W$15, 0),FALSE)*$G122), 0, VLOOKUP(VLOOKUP($A122, 'E4 TB Allocation Details'!$A$18:$L$205, MATCH("Customer ID", 'E4 TB Allocation Details'!$A$18:$L$18, 0),FALSE), 'E2 Allocators'!$B$15:$W$361, MATCH('O5 Details by Class &amp; Accounts'!AW$18, 'E2 Allocators'!$B$15:$W$15, 0),FALSE)*$G122)</f>
        <v>0</v>
      </c>
      <c r="AX122" s="1411">
        <f t="shared" si="27"/>
        <v>0</v>
      </c>
      <c r="AY122" s="1411">
        <f>IF(ISERROR(VLOOKUP(VLOOKUP($A122, 'E4 TB Allocation Details'!$A$18:$L$205, MATCH("Misc ID", 'E4 TB Allocation Details'!$A$18:$L$18, 0),FALSE), 'E2 Allocators'!$B$15:$W$361, MATCH('O5 Details by Class &amp; Accounts'!AY$18, 'E2 Allocators'!$B$15:$W$15, 0),FALSE)*$E122), 0, VLOOKUP(VLOOKUP($A122, 'E4 TB Allocation Details'!$A$18:$L$205, MATCH("Misc ID", 'E4 TB Allocation Details'!$A$18:$L$18, 0),FALSE), 'E2 Allocators'!$B$15:$W$361, MATCH('O5 Details by Class &amp; Accounts'!AY$18, 'E2 Allocators'!$B$15:$W$15, 0),FALSE)*$E122)</f>
        <v>0</v>
      </c>
      <c r="AZ122" s="1411">
        <f>IF(ISERROR(VLOOKUP(VLOOKUP($A122, 'E4 TB Allocation Details'!$A$18:$L$205, MATCH("Misc ID", 'E4 TB Allocation Details'!$A$18:$L$18, 0),FALSE), 'E2 Allocators'!$B$15:$W$361, MATCH('O5 Details by Class &amp; Accounts'!AZ$18, 'E2 Allocators'!$B$15:$W$15, 0),FALSE)*$E122), 0, VLOOKUP(VLOOKUP($A122, 'E4 TB Allocation Details'!$A$18:$L$205, MATCH("Misc ID", 'E4 TB Allocation Details'!$A$18:$L$18, 0),FALSE), 'E2 Allocators'!$B$15:$W$361, MATCH('O5 Details by Class &amp; Accounts'!AZ$18, 'E2 Allocators'!$B$15:$W$15, 0),FALSE)*$E122)</f>
        <v>0</v>
      </c>
      <c r="BA122" s="1411">
        <f>IF(ISERROR(VLOOKUP(VLOOKUP($A122, 'E4 TB Allocation Details'!$A$18:$L$205, MATCH("Misc ID", 'E4 TB Allocation Details'!$A$18:$L$18, 0),FALSE), 'E2 Allocators'!$B$15:$W$361, MATCH('O5 Details by Class &amp; Accounts'!BA$18, 'E2 Allocators'!$B$15:$W$15, 0),FALSE)*$E122), 0, VLOOKUP(VLOOKUP($A122, 'E4 TB Allocation Details'!$A$18:$L$205, MATCH("Misc ID", 'E4 TB Allocation Details'!$A$18:$L$18, 0),FALSE), 'E2 Allocators'!$B$15:$W$361, MATCH('O5 Details by Class &amp; Accounts'!BA$18, 'E2 Allocators'!$B$15:$W$15, 0),FALSE)*$E122)</f>
        <v>0</v>
      </c>
      <c r="BB122" s="1411">
        <f>IF(ISERROR(VLOOKUP(VLOOKUP($A122, 'E4 TB Allocation Details'!$A$18:$L$205, MATCH("Misc ID", 'E4 TB Allocation Details'!$A$18:$L$18, 0),FALSE), 'E2 Allocators'!$B$15:$W$361, MATCH('O5 Details by Class &amp; Accounts'!BB$18, 'E2 Allocators'!$B$15:$W$15, 0),FALSE)*$E122), 0, VLOOKUP(VLOOKUP($A122, 'E4 TB Allocation Details'!$A$18:$L$205, MATCH("Misc ID", 'E4 TB Allocation Details'!$A$18:$L$18, 0),FALSE), 'E2 Allocators'!$B$15:$W$361, MATCH('O5 Details by Class &amp; Accounts'!BB$18, 'E2 Allocators'!$B$15:$W$15, 0),FALSE)*$E122)</f>
        <v>0</v>
      </c>
      <c r="BC122" s="1411">
        <f>IF(ISERROR(VLOOKUP(VLOOKUP($A122, 'E4 TB Allocation Details'!$A$18:$L$205, MATCH("Misc ID", 'E4 TB Allocation Details'!$A$18:$L$18, 0),FALSE), 'E2 Allocators'!$B$15:$W$361, MATCH('O5 Details by Class &amp; Accounts'!BC$18, 'E2 Allocators'!$B$15:$W$15, 0),FALSE)*$E122), 0, VLOOKUP(VLOOKUP($A122, 'E4 TB Allocation Details'!$A$18:$L$205, MATCH("Misc ID", 'E4 TB Allocation Details'!$A$18:$L$18, 0),FALSE), 'E2 Allocators'!$B$15:$W$361, MATCH('O5 Details by Class &amp; Accounts'!BC$18, 'E2 Allocators'!$B$15:$W$15, 0),FALSE)*$E122)</f>
        <v>0</v>
      </c>
      <c r="BD122" s="1411">
        <f>IF(ISERROR(VLOOKUP(VLOOKUP($A122, 'E4 TB Allocation Details'!$A$18:$L$205, MATCH("Misc ID", 'E4 TB Allocation Details'!$A$18:$L$18, 0),FALSE), 'E2 Allocators'!$B$15:$W$361, MATCH('O5 Details by Class &amp; Accounts'!BD$18, 'E2 Allocators'!$B$15:$W$15, 0),FALSE)*$E122), 0, VLOOKUP(VLOOKUP($A122, 'E4 TB Allocation Details'!$A$18:$L$205, MATCH("Misc ID", 'E4 TB Allocation Details'!$A$18:$L$18, 0),FALSE), 'E2 Allocators'!$B$15:$W$361, MATCH('O5 Details by Class &amp; Accounts'!BD$18, 'E2 Allocators'!$B$15:$W$15, 0),FALSE)*$E122)</f>
        <v>0</v>
      </c>
      <c r="BE122" s="1411">
        <f>IF(ISERROR(VLOOKUP(VLOOKUP($A122, 'E4 TB Allocation Details'!$A$18:$L$205, MATCH("Misc ID", 'E4 TB Allocation Details'!$A$18:$L$18, 0),FALSE), 'E2 Allocators'!$B$15:$W$361, MATCH('O5 Details by Class &amp; Accounts'!BE$18, 'E2 Allocators'!$B$15:$W$15, 0),FALSE)*$E122), 0, VLOOKUP(VLOOKUP($A122, 'E4 TB Allocation Details'!$A$18:$L$205, MATCH("Misc ID", 'E4 TB Allocation Details'!$A$18:$L$18, 0),FALSE), 'E2 Allocators'!$B$15:$W$361, MATCH('O5 Details by Class &amp; Accounts'!BE$18, 'E2 Allocators'!$B$15:$W$15, 0),FALSE)*$E122)</f>
        <v>0</v>
      </c>
      <c r="BF122" s="1411">
        <f>IF(ISERROR(VLOOKUP(VLOOKUP($A122, 'E4 TB Allocation Details'!$A$18:$L$205, MATCH("Misc ID", 'E4 TB Allocation Details'!$A$18:$L$18, 0),FALSE), 'E2 Allocators'!$B$15:$W$361, MATCH('O5 Details by Class &amp; Accounts'!BF$18, 'E2 Allocators'!$B$15:$W$15, 0),FALSE)*$E122), 0, VLOOKUP(VLOOKUP($A122, 'E4 TB Allocation Details'!$A$18:$L$205, MATCH("Misc ID", 'E4 TB Allocation Details'!$A$18:$L$18, 0),FALSE), 'E2 Allocators'!$B$15:$W$361, MATCH('O5 Details by Class &amp; Accounts'!BF$18, 'E2 Allocators'!$B$15:$W$15, 0),FALSE)*$E122)</f>
        <v>0</v>
      </c>
      <c r="BG122" s="1411">
        <f>IF(ISERROR(VLOOKUP(VLOOKUP($A122, 'E4 TB Allocation Details'!$A$18:$L$205, MATCH("Misc ID", 'E4 TB Allocation Details'!$A$18:$L$18, 0),FALSE), 'E2 Allocators'!$B$15:$W$361, MATCH('O5 Details by Class &amp; Accounts'!BG$18, 'E2 Allocators'!$B$15:$W$15, 0),FALSE)*$E122), 0, VLOOKUP(VLOOKUP($A122, 'E4 TB Allocation Details'!$A$18:$L$205, MATCH("Misc ID", 'E4 TB Allocation Details'!$A$18:$L$18, 0),FALSE), 'E2 Allocators'!$B$15:$W$361, MATCH('O5 Details by Class &amp; Accounts'!BG$18, 'E2 Allocators'!$B$15:$W$15, 0),FALSE)*$E122)</f>
        <v>0</v>
      </c>
      <c r="BH122" s="1411">
        <f>IF(ISERROR(VLOOKUP(VLOOKUP($A122, 'E4 TB Allocation Details'!$A$18:$L$205, MATCH("Misc ID", 'E4 TB Allocation Details'!$A$18:$L$18, 0),FALSE), 'E2 Allocators'!$B$15:$W$361, MATCH('O5 Details by Class &amp; Accounts'!BH$18, 'E2 Allocators'!$B$15:$W$15, 0),FALSE)*$E122), 0, VLOOKUP(VLOOKUP($A122, 'E4 TB Allocation Details'!$A$18:$L$205, MATCH("Misc ID", 'E4 TB Allocation Details'!$A$18:$L$18, 0),FALSE), 'E2 Allocators'!$B$15:$W$361, MATCH('O5 Details by Class &amp; Accounts'!BH$18, 'E2 Allocators'!$B$15:$W$15, 0),FALSE)*$E122)</f>
        <v>0</v>
      </c>
      <c r="BI122" s="1411">
        <f>IF(ISERROR(VLOOKUP(VLOOKUP($A122, 'E4 TB Allocation Details'!$A$18:$L$205, MATCH("Misc ID", 'E4 TB Allocation Details'!$A$18:$L$18, 0),FALSE), 'E2 Allocators'!$B$15:$W$361, MATCH('O5 Details by Class &amp; Accounts'!BI$18, 'E2 Allocators'!$B$15:$W$15, 0),FALSE)*$E122), 0, VLOOKUP(VLOOKUP($A122, 'E4 TB Allocation Details'!$A$18:$L$205, MATCH("Misc ID", 'E4 TB Allocation Details'!$A$18:$L$18, 0),FALSE), 'E2 Allocators'!$B$15:$W$361, MATCH('O5 Details by Class &amp; Accounts'!BI$18, 'E2 Allocators'!$B$15:$W$15, 0),FALSE)*$E122)</f>
        <v>0</v>
      </c>
      <c r="BJ122" s="1411">
        <f>IF(ISERROR(VLOOKUP(VLOOKUP($A122, 'E4 TB Allocation Details'!$A$18:$L$205, MATCH("Misc ID", 'E4 TB Allocation Details'!$A$18:$L$18, 0),FALSE), 'E2 Allocators'!$B$15:$W$361, MATCH('O5 Details by Class &amp; Accounts'!BJ$18, 'E2 Allocators'!$B$15:$W$15, 0),FALSE)*$E122), 0, VLOOKUP(VLOOKUP($A122, 'E4 TB Allocation Details'!$A$18:$L$205, MATCH("Misc ID", 'E4 TB Allocation Details'!$A$18:$L$18, 0),FALSE), 'E2 Allocators'!$B$15:$W$361, MATCH('O5 Details by Class &amp; Accounts'!BJ$18, 'E2 Allocators'!$B$15:$W$15, 0),FALSE)*$E122)</f>
        <v>0</v>
      </c>
      <c r="BK122" s="1411">
        <f>IF(ISERROR(VLOOKUP(VLOOKUP($A122, 'E4 TB Allocation Details'!$A$18:$L$205, MATCH("Misc ID", 'E4 TB Allocation Details'!$A$18:$L$18, 0),FALSE), 'E2 Allocators'!$B$15:$W$361, MATCH('O5 Details by Class &amp; Accounts'!BK$18, 'E2 Allocators'!$B$15:$W$15, 0),FALSE)*$E122), 0, VLOOKUP(VLOOKUP($A122, 'E4 TB Allocation Details'!$A$18:$L$205, MATCH("Misc ID", 'E4 TB Allocation Details'!$A$18:$L$18, 0),FALSE), 'E2 Allocators'!$B$15:$W$361, MATCH('O5 Details by Class &amp; Accounts'!BK$18, 'E2 Allocators'!$B$15:$W$15, 0),FALSE)*$E122)</f>
        <v>0</v>
      </c>
      <c r="BL122" s="1411">
        <f>IF(ISERROR(VLOOKUP(VLOOKUP($A122, 'E4 TB Allocation Details'!$A$18:$L$205, MATCH("Misc ID", 'E4 TB Allocation Details'!$A$18:$L$18, 0),FALSE), 'E2 Allocators'!$B$15:$W$361, MATCH('O5 Details by Class &amp; Accounts'!BL$18, 'E2 Allocators'!$B$15:$W$15, 0),FALSE)*$E122), 0, VLOOKUP(VLOOKUP($A122, 'E4 TB Allocation Details'!$A$18:$L$205, MATCH("Misc ID", 'E4 TB Allocation Details'!$A$18:$L$18, 0),FALSE), 'E2 Allocators'!$B$15:$W$361, MATCH('O5 Details by Class &amp; Accounts'!BL$18, 'E2 Allocators'!$B$15:$W$15, 0),FALSE)*$E122)</f>
        <v>0</v>
      </c>
      <c r="BM122" s="1411">
        <f>IF(ISERROR(VLOOKUP(VLOOKUP($A122, 'E4 TB Allocation Details'!$A$18:$L$205, MATCH("Misc ID", 'E4 TB Allocation Details'!$A$18:$L$18, 0),FALSE), 'E2 Allocators'!$B$15:$W$361, MATCH('O5 Details by Class &amp; Accounts'!BM$18, 'E2 Allocators'!$B$15:$W$15, 0),FALSE)*$E122), 0, VLOOKUP(VLOOKUP($A122, 'E4 TB Allocation Details'!$A$18:$L$205, MATCH("Misc ID", 'E4 TB Allocation Details'!$A$18:$L$18, 0),FALSE), 'E2 Allocators'!$B$15:$W$361, MATCH('O5 Details by Class &amp; Accounts'!BM$18, 'E2 Allocators'!$B$15:$W$15, 0),FALSE)*$E122)</f>
        <v>0</v>
      </c>
      <c r="BN122" s="1411">
        <f>IF(ISERROR(VLOOKUP(VLOOKUP($A122, 'E4 TB Allocation Details'!$A$18:$L$205, MATCH("Misc ID", 'E4 TB Allocation Details'!$A$18:$L$18, 0),FALSE), 'E2 Allocators'!$B$15:$W$361, MATCH('O5 Details by Class &amp; Accounts'!BN$18, 'E2 Allocators'!$B$15:$W$15, 0),FALSE)*$E122), 0, VLOOKUP(VLOOKUP($A122, 'E4 TB Allocation Details'!$A$18:$L$205, MATCH("Misc ID", 'E4 TB Allocation Details'!$A$18:$L$18, 0),FALSE), 'E2 Allocators'!$B$15:$W$361, MATCH('O5 Details by Class &amp; Accounts'!BN$18, 'E2 Allocators'!$B$15:$W$15, 0),FALSE)*$E122)</f>
        <v>0</v>
      </c>
      <c r="BO122" s="1411">
        <f>IF(ISERROR(VLOOKUP(VLOOKUP($A122, 'E4 TB Allocation Details'!$A$18:$L$205, MATCH("Misc ID", 'E4 TB Allocation Details'!$A$18:$L$18, 0),FALSE), 'E2 Allocators'!$B$15:$W$361, MATCH('O5 Details by Class &amp; Accounts'!BO$18, 'E2 Allocators'!$B$15:$W$15, 0),FALSE)*$E122), 0, VLOOKUP(VLOOKUP($A122, 'E4 TB Allocation Details'!$A$18:$L$205, MATCH("Misc ID", 'E4 TB Allocation Details'!$A$18:$L$18, 0),FALSE), 'E2 Allocators'!$B$15:$W$361, MATCH('O5 Details by Class &amp; Accounts'!BO$18, 'E2 Allocators'!$B$15:$W$15, 0),FALSE)*$E122)</f>
        <v>0</v>
      </c>
      <c r="BP122" s="1411">
        <f>IF(ISERROR(VLOOKUP(VLOOKUP($A122, 'E4 TB Allocation Details'!$A$18:$L$205, MATCH("Misc ID", 'E4 TB Allocation Details'!$A$18:$L$18, 0),FALSE), 'E2 Allocators'!$B$15:$W$361, MATCH('O5 Details by Class &amp; Accounts'!BP$18, 'E2 Allocators'!$B$15:$W$15, 0),FALSE)*$E122), 0, VLOOKUP(VLOOKUP($A122, 'E4 TB Allocation Details'!$A$18:$L$205, MATCH("Misc ID", 'E4 TB Allocation Details'!$A$18:$L$18, 0),FALSE), 'E2 Allocators'!$B$15:$W$361, MATCH('O5 Details by Class &amp; Accounts'!BP$18, 'E2 Allocators'!$B$15:$W$15, 0),FALSE)*$E122)</f>
        <v>0</v>
      </c>
      <c r="BQ122" s="1411">
        <f>IF(ISERROR(VLOOKUP(VLOOKUP($A122, 'E4 TB Allocation Details'!$A$18:$L$205, MATCH("Misc ID", 'E4 TB Allocation Details'!$A$18:$L$18, 0),FALSE), 'E2 Allocators'!$B$15:$W$361, MATCH('O5 Details by Class &amp; Accounts'!BQ$18, 'E2 Allocators'!$B$15:$W$15, 0),FALSE)*$E122), 0, VLOOKUP(VLOOKUP($A122, 'E4 TB Allocation Details'!$A$18:$L$205, MATCH("Misc ID", 'E4 TB Allocation Details'!$A$18:$L$18, 0),FALSE), 'E2 Allocators'!$B$15:$W$361, MATCH('O5 Details by Class &amp; Accounts'!BQ$18, 'E2 Allocators'!$B$15:$W$15, 0),FALSE)*$E122)</f>
        <v>0</v>
      </c>
      <c r="BR122" s="1411">
        <f>IF(ISERROR(VLOOKUP(VLOOKUP($A122, 'E4 TB Allocation Details'!$A$18:$L$205, MATCH("Misc ID", 'E4 TB Allocation Details'!$A$18:$L$18, 0),FALSE), 'E2 Allocators'!$B$15:$W$361, MATCH('O5 Details by Class &amp; Accounts'!BR$18, 'E2 Allocators'!$B$15:$W$15, 0),FALSE)*$E122), 0, VLOOKUP(VLOOKUP($A122, 'E4 TB Allocation Details'!$A$18:$L$205, MATCH("Misc ID", 'E4 TB Allocation Details'!$A$18:$L$18, 0),FALSE), 'E2 Allocators'!$B$15:$W$361, MATCH('O5 Details by Class &amp; Accounts'!BR$18, 'E2 Allocators'!$B$15:$W$15, 0),FALSE)*$E122)</f>
        <v>0</v>
      </c>
      <c r="BS122" s="1411">
        <f t="shared" si="28"/>
        <v>0</v>
      </c>
      <c r="BT122" s="1411">
        <f>IF(ISERROR(VLOOKUP(VLOOKUP($A122, 'E4 TB Allocation Details'!$A$18:$L$205, MATCH("A &amp; G ID", 'E4 TB Allocation Details'!$A$18:$L$18, 0),FALSE), 'E2 Allocators'!$B$15:$W$361, MATCH('O5 Details by Class &amp; Accounts'!BT$18, 'E2 Allocators'!$B$15:$W$15, 0),FALSE)*$E122), 0, VLOOKUP(VLOOKUP($A122, 'E4 TB Allocation Details'!$A$18:$L$205, MATCH("A &amp; G ID", 'E4 TB Allocation Details'!$A$18:$L$18, 0),FALSE), 'E2 Allocators'!$B$15:$W$361, MATCH('O5 Details by Class &amp; Accounts'!BT$18, 'E2 Allocators'!$B$15:$W$15, 0),FALSE)*$E122)</f>
        <v>0</v>
      </c>
      <c r="BU122" s="1411">
        <f>IF(ISERROR(VLOOKUP(VLOOKUP($A122, 'E4 TB Allocation Details'!$A$18:$L$205, MATCH("A &amp; G ID", 'E4 TB Allocation Details'!$A$18:$L$18, 0),FALSE), 'E2 Allocators'!$B$15:$W$361, MATCH('O5 Details by Class &amp; Accounts'!BU$18, 'E2 Allocators'!$B$15:$W$15, 0),FALSE)*$E122), 0, VLOOKUP(VLOOKUP($A122, 'E4 TB Allocation Details'!$A$18:$L$205, MATCH("A &amp; G ID", 'E4 TB Allocation Details'!$A$18:$L$18, 0),FALSE), 'E2 Allocators'!$B$15:$W$361, MATCH('O5 Details by Class &amp; Accounts'!BU$18, 'E2 Allocators'!$B$15:$W$15, 0),FALSE)*$E122)</f>
        <v>0</v>
      </c>
      <c r="BV122" s="1411">
        <f>IF(ISERROR(VLOOKUP(VLOOKUP($A122, 'E4 TB Allocation Details'!$A$18:$L$205, MATCH("A &amp; G ID", 'E4 TB Allocation Details'!$A$18:$L$18, 0),FALSE), 'E2 Allocators'!$B$15:$W$361, MATCH('O5 Details by Class &amp; Accounts'!BV$18, 'E2 Allocators'!$B$15:$W$15, 0),FALSE)*$E122), 0, VLOOKUP(VLOOKUP($A122, 'E4 TB Allocation Details'!$A$18:$L$205, MATCH("A &amp; G ID", 'E4 TB Allocation Details'!$A$18:$L$18, 0),FALSE), 'E2 Allocators'!$B$15:$W$361, MATCH('O5 Details by Class &amp; Accounts'!BV$18, 'E2 Allocators'!$B$15:$W$15, 0),FALSE)*$E122)</f>
        <v>0</v>
      </c>
      <c r="BW122" s="1411">
        <f>IF(ISERROR(VLOOKUP(VLOOKUP($A122, 'E4 TB Allocation Details'!$A$18:$L$205, MATCH("A &amp; G ID", 'E4 TB Allocation Details'!$A$18:$L$18, 0),FALSE), 'E2 Allocators'!$B$15:$W$361, MATCH('O5 Details by Class &amp; Accounts'!BW$18, 'E2 Allocators'!$B$15:$W$15, 0),FALSE)*$E122), 0, VLOOKUP(VLOOKUP($A122, 'E4 TB Allocation Details'!$A$18:$L$205, MATCH("A &amp; G ID", 'E4 TB Allocation Details'!$A$18:$L$18, 0),FALSE), 'E2 Allocators'!$B$15:$W$361, MATCH('O5 Details by Class &amp; Accounts'!BW$18, 'E2 Allocators'!$B$15:$W$15, 0),FALSE)*$E122)</f>
        <v>0</v>
      </c>
      <c r="BX122" s="1411">
        <f>IF(ISERROR(VLOOKUP(VLOOKUP($A122, 'E4 TB Allocation Details'!$A$18:$L$205, MATCH("A &amp; G ID", 'E4 TB Allocation Details'!$A$18:$L$18, 0),FALSE), 'E2 Allocators'!$B$15:$W$361, MATCH('O5 Details by Class &amp; Accounts'!BX$18, 'E2 Allocators'!$B$15:$W$15, 0),FALSE)*$E122), 0, VLOOKUP(VLOOKUP($A122, 'E4 TB Allocation Details'!$A$18:$L$205, MATCH("A &amp; G ID", 'E4 TB Allocation Details'!$A$18:$L$18, 0),FALSE), 'E2 Allocators'!$B$15:$W$361, MATCH('O5 Details by Class &amp; Accounts'!BX$18, 'E2 Allocators'!$B$15:$W$15, 0),FALSE)*$E122)</f>
        <v>0</v>
      </c>
      <c r="BY122" s="1411">
        <f>IF(ISERROR(VLOOKUP(VLOOKUP($A122, 'E4 TB Allocation Details'!$A$18:$L$205, MATCH("A &amp; G ID", 'E4 TB Allocation Details'!$A$18:$L$18, 0),FALSE), 'E2 Allocators'!$B$15:$W$361, MATCH('O5 Details by Class &amp; Accounts'!BY$18, 'E2 Allocators'!$B$15:$W$15, 0),FALSE)*$E122), 0, VLOOKUP(VLOOKUP($A122, 'E4 TB Allocation Details'!$A$18:$L$205, MATCH("A &amp; G ID", 'E4 TB Allocation Details'!$A$18:$L$18, 0),FALSE), 'E2 Allocators'!$B$15:$W$361, MATCH('O5 Details by Class &amp; Accounts'!BY$18, 'E2 Allocators'!$B$15:$W$15, 0),FALSE)*$E122)</f>
        <v>0</v>
      </c>
      <c r="BZ122" s="1411">
        <f>IF(ISERROR(VLOOKUP(VLOOKUP($A122, 'E4 TB Allocation Details'!$A$18:$L$205, MATCH("A &amp; G ID", 'E4 TB Allocation Details'!$A$18:$L$18, 0),FALSE), 'E2 Allocators'!$B$15:$W$361, MATCH('O5 Details by Class &amp; Accounts'!BZ$18, 'E2 Allocators'!$B$15:$W$15, 0),FALSE)*$E122), 0, VLOOKUP(VLOOKUP($A122, 'E4 TB Allocation Details'!$A$18:$L$205, MATCH("A &amp; G ID", 'E4 TB Allocation Details'!$A$18:$L$18, 0),FALSE), 'E2 Allocators'!$B$15:$W$361, MATCH('O5 Details by Class &amp; Accounts'!BZ$18, 'E2 Allocators'!$B$15:$W$15, 0),FALSE)*$E122)</f>
        <v>0</v>
      </c>
      <c r="CA122" s="1411">
        <f>IF(ISERROR(VLOOKUP(VLOOKUP($A122, 'E4 TB Allocation Details'!$A$18:$L$205, MATCH("A &amp; G ID", 'E4 TB Allocation Details'!$A$18:$L$18, 0),FALSE), 'E2 Allocators'!$B$15:$W$361, MATCH('O5 Details by Class &amp; Accounts'!CA$18, 'E2 Allocators'!$B$15:$W$15, 0),FALSE)*$E122), 0, VLOOKUP(VLOOKUP($A122, 'E4 TB Allocation Details'!$A$18:$L$205, MATCH("A &amp; G ID", 'E4 TB Allocation Details'!$A$18:$L$18, 0),FALSE), 'E2 Allocators'!$B$15:$W$361, MATCH('O5 Details by Class &amp; Accounts'!CA$18, 'E2 Allocators'!$B$15:$W$15, 0),FALSE)*$E122)</f>
        <v>0</v>
      </c>
      <c r="CB122" s="1411">
        <f>IF(ISERROR(VLOOKUP(VLOOKUP($A122, 'E4 TB Allocation Details'!$A$18:$L$205, MATCH("A &amp; G ID", 'E4 TB Allocation Details'!$A$18:$L$18, 0),FALSE), 'E2 Allocators'!$B$15:$W$361, MATCH('O5 Details by Class &amp; Accounts'!CB$18, 'E2 Allocators'!$B$15:$W$15, 0),FALSE)*$E122), 0, VLOOKUP(VLOOKUP($A122, 'E4 TB Allocation Details'!$A$18:$L$205, MATCH("A &amp; G ID", 'E4 TB Allocation Details'!$A$18:$L$18, 0),FALSE), 'E2 Allocators'!$B$15:$W$361, MATCH('O5 Details by Class &amp; Accounts'!CB$18, 'E2 Allocators'!$B$15:$W$15, 0),FALSE)*$E122)</f>
        <v>0</v>
      </c>
      <c r="CC122" s="1411">
        <f>IF(ISERROR(VLOOKUP(VLOOKUP($A122, 'E4 TB Allocation Details'!$A$18:$L$205, MATCH("A &amp; G ID", 'E4 TB Allocation Details'!$A$18:$L$18, 0),FALSE), 'E2 Allocators'!$B$15:$W$361, MATCH('O5 Details by Class &amp; Accounts'!CC$18, 'E2 Allocators'!$B$15:$W$15, 0),FALSE)*$E122), 0, VLOOKUP(VLOOKUP($A122, 'E4 TB Allocation Details'!$A$18:$L$205, MATCH("A &amp; G ID", 'E4 TB Allocation Details'!$A$18:$L$18, 0),FALSE), 'E2 Allocators'!$B$15:$W$361, MATCH('O5 Details by Class &amp; Accounts'!CC$18, 'E2 Allocators'!$B$15:$W$15, 0),FALSE)*$E122)</f>
        <v>0</v>
      </c>
      <c r="CD122" s="1411">
        <f>IF(ISERROR(VLOOKUP(VLOOKUP($A122, 'E4 TB Allocation Details'!$A$18:$L$205, MATCH("A &amp; G ID", 'E4 TB Allocation Details'!$A$18:$L$18, 0),FALSE), 'E2 Allocators'!$B$15:$W$361, MATCH('O5 Details by Class &amp; Accounts'!CD$18, 'E2 Allocators'!$B$15:$W$15, 0),FALSE)*$E122), 0, VLOOKUP(VLOOKUP($A122, 'E4 TB Allocation Details'!$A$18:$L$205, MATCH("A &amp; G ID", 'E4 TB Allocation Details'!$A$18:$L$18, 0),FALSE), 'E2 Allocators'!$B$15:$W$361, MATCH('O5 Details by Class &amp; Accounts'!CD$18, 'E2 Allocators'!$B$15:$W$15, 0),FALSE)*$E122)</f>
        <v>0</v>
      </c>
      <c r="CE122" s="1411">
        <f>IF(ISERROR(VLOOKUP(VLOOKUP($A122, 'E4 TB Allocation Details'!$A$18:$L$205, MATCH("A &amp; G ID", 'E4 TB Allocation Details'!$A$18:$L$18, 0),FALSE), 'E2 Allocators'!$B$15:$W$361, MATCH('O5 Details by Class &amp; Accounts'!CE$18, 'E2 Allocators'!$B$15:$W$15, 0),FALSE)*$E122), 0, VLOOKUP(VLOOKUP($A122, 'E4 TB Allocation Details'!$A$18:$L$205, MATCH("A &amp; G ID", 'E4 TB Allocation Details'!$A$18:$L$18, 0),FALSE), 'E2 Allocators'!$B$15:$W$361, MATCH('O5 Details by Class &amp; Accounts'!CE$18, 'E2 Allocators'!$B$15:$W$15, 0),FALSE)*$E122)</f>
        <v>0</v>
      </c>
      <c r="CF122" s="1411">
        <f>IF(ISERROR(VLOOKUP(VLOOKUP($A122, 'E4 TB Allocation Details'!$A$18:$L$205, MATCH("A &amp; G ID", 'E4 TB Allocation Details'!$A$18:$L$18, 0),FALSE), 'E2 Allocators'!$B$15:$W$361, MATCH('O5 Details by Class &amp; Accounts'!CF$18, 'E2 Allocators'!$B$15:$W$15, 0),FALSE)*$E122), 0, VLOOKUP(VLOOKUP($A122, 'E4 TB Allocation Details'!$A$18:$L$205, MATCH("A &amp; G ID", 'E4 TB Allocation Details'!$A$18:$L$18, 0),FALSE), 'E2 Allocators'!$B$15:$W$361, MATCH('O5 Details by Class &amp; Accounts'!CF$18, 'E2 Allocators'!$B$15:$W$15, 0),FALSE)*$E122)</f>
        <v>0</v>
      </c>
      <c r="CG122" s="1411">
        <f>IF(ISERROR(VLOOKUP(VLOOKUP($A122, 'E4 TB Allocation Details'!$A$18:$L$205, MATCH("A &amp; G ID", 'E4 TB Allocation Details'!$A$18:$L$18, 0),FALSE), 'E2 Allocators'!$B$15:$W$361, MATCH('O5 Details by Class &amp; Accounts'!CG$18, 'E2 Allocators'!$B$15:$W$15, 0),FALSE)*$E122), 0, VLOOKUP(VLOOKUP($A122, 'E4 TB Allocation Details'!$A$18:$L$205, MATCH("A &amp; G ID", 'E4 TB Allocation Details'!$A$18:$L$18, 0),FALSE), 'E2 Allocators'!$B$15:$W$361, MATCH('O5 Details by Class &amp; Accounts'!CG$18, 'E2 Allocators'!$B$15:$W$15, 0),FALSE)*$E122)</f>
        <v>0</v>
      </c>
      <c r="CH122" s="1411">
        <f>IF(ISERROR(VLOOKUP(VLOOKUP($A122, 'E4 TB Allocation Details'!$A$18:$L$205, MATCH("A &amp; G ID", 'E4 TB Allocation Details'!$A$18:$L$18, 0),FALSE), 'E2 Allocators'!$B$15:$W$361, MATCH('O5 Details by Class &amp; Accounts'!CH$18, 'E2 Allocators'!$B$15:$W$15, 0),FALSE)*$E122), 0, VLOOKUP(VLOOKUP($A122, 'E4 TB Allocation Details'!$A$18:$L$205, MATCH("A &amp; G ID", 'E4 TB Allocation Details'!$A$18:$L$18, 0),FALSE), 'E2 Allocators'!$B$15:$W$361, MATCH('O5 Details by Class &amp; Accounts'!CH$18, 'E2 Allocators'!$B$15:$W$15, 0),FALSE)*$E122)</f>
        <v>0</v>
      </c>
      <c r="CI122" s="1411">
        <f>IF(ISERROR(VLOOKUP(VLOOKUP($A122, 'E4 TB Allocation Details'!$A$18:$L$205, MATCH("A &amp; G ID", 'E4 TB Allocation Details'!$A$18:$L$18, 0),FALSE), 'E2 Allocators'!$B$15:$W$361, MATCH('O5 Details by Class &amp; Accounts'!CI$18, 'E2 Allocators'!$B$15:$W$15, 0),FALSE)*$E122), 0, VLOOKUP(VLOOKUP($A122, 'E4 TB Allocation Details'!$A$18:$L$205, MATCH("A &amp; G ID", 'E4 TB Allocation Details'!$A$18:$L$18, 0),FALSE), 'E2 Allocators'!$B$15:$W$361, MATCH('O5 Details by Class &amp; Accounts'!CI$18, 'E2 Allocators'!$B$15:$W$15, 0),FALSE)*$E122)</f>
        <v>0</v>
      </c>
      <c r="CJ122" s="1411">
        <f>IF(ISERROR(VLOOKUP(VLOOKUP($A122, 'E4 TB Allocation Details'!$A$18:$L$205, MATCH("A &amp; G ID", 'E4 TB Allocation Details'!$A$18:$L$18, 0),FALSE), 'E2 Allocators'!$B$15:$W$361, MATCH('O5 Details by Class &amp; Accounts'!CJ$18, 'E2 Allocators'!$B$15:$W$15, 0),FALSE)*$E122), 0, VLOOKUP(VLOOKUP($A122, 'E4 TB Allocation Details'!$A$18:$L$205, MATCH("A &amp; G ID", 'E4 TB Allocation Details'!$A$18:$L$18, 0),FALSE), 'E2 Allocators'!$B$15:$W$361, MATCH('O5 Details by Class &amp; Accounts'!CJ$18, 'E2 Allocators'!$B$15:$W$15, 0),FALSE)*$E122)</f>
        <v>0</v>
      </c>
      <c r="CK122" s="1411">
        <f>IF(ISERROR(VLOOKUP(VLOOKUP($A122, 'E4 TB Allocation Details'!$A$18:$L$205, MATCH("A &amp; G ID", 'E4 TB Allocation Details'!$A$18:$L$18, 0),FALSE), 'E2 Allocators'!$B$15:$W$361, MATCH('O5 Details by Class &amp; Accounts'!CK$18, 'E2 Allocators'!$B$15:$W$15, 0),FALSE)*$E122), 0, VLOOKUP(VLOOKUP($A122, 'E4 TB Allocation Details'!$A$18:$L$205, MATCH("A &amp; G ID", 'E4 TB Allocation Details'!$A$18:$L$18, 0),FALSE), 'E2 Allocators'!$B$15:$W$361, MATCH('O5 Details by Class &amp; Accounts'!CK$18, 'E2 Allocators'!$B$15:$W$15, 0),FALSE)*$E122)</f>
        <v>0</v>
      </c>
      <c r="CL122" s="1411">
        <f>IF(ISERROR(VLOOKUP(VLOOKUP($A122, 'E4 TB Allocation Details'!$A$18:$L$205, MATCH("A &amp; G ID", 'E4 TB Allocation Details'!$A$18:$L$18, 0),FALSE), 'E2 Allocators'!$B$15:$W$361, MATCH('O5 Details by Class &amp; Accounts'!CL$18, 'E2 Allocators'!$B$15:$W$15, 0),FALSE)*$E122), 0, VLOOKUP(VLOOKUP($A122, 'E4 TB Allocation Details'!$A$18:$L$205, MATCH("A &amp; G ID", 'E4 TB Allocation Details'!$A$18:$L$18, 0),FALSE), 'E2 Allocators'!$B$15:$W$361, MATCH('O5 Details by Class &amp; Accounts'!CL$18, 'E2 Allocators'!$B$15:$W$15, 0),FALSE)*$E122)</f>
        <v>0</v>
      </c>
      <c r="CM122" s="1411">
        <f>IF(ISERROR(VLOOKUP(VLOOKUP($A122, 'E4 TB Allocation Details'!$A$18:$L$205, MATCH("A &amp; G ID", 'E4 TB Allocation Details'!$A$18:$L$18, 0),FALSE), 'E2 Allocators'!$B$15:$W$361, MATCH('O5 Details by Class &amp; Accounts'!CM$18, 'E2 Allocators'!$B$15:$W$15, 0),FALSE)*$E122), 0, VLOOKUP(VLOOKUP($A122, 'E4 TB Allocation Details'!$A$18:$L$205, MATCH("A &amp; G ID", 'E4 TB Allocation Details'!$A$18:$L$18, 0),FALSE), 'E2 Allocators'!$B$15:$W$361, MATCH('O5 Details by Class &amp; Accounts'!CM$18, 'E2 Allocators'!$B$15:$W$15, 0),FALSE)*$E122)</f>
        <v>0</v>
      </c>
      <c r="CN122" s="1411">
        <f t="shared" si="29"/>
        <v>0</v>
      </c>
      <c r="CO122" s="1791">
        <f t="shared" si="30"/>
        <v>0</v>
      </c>
      <c r="CQ122" s="2086" t="s">
        <v>494</v>
      </c>
    </row>
    <row r="123" spans="1:95" s="80" customFormat="1" ht="12.75">
      <c r="A123" s="1176">
        <v>5005</v>
      </c>
      <c r="B123" s="1175" t="s">
        <v>1439</v>
      </c>
      <c r="C123" s="1788">
        <f>IF(ISERROR(VLOOKUP($A123,'I3 TB Data'!$A$23:$H$458,MATCH('O5 Details by Class &amp; Accounts'!$C$18, 'I3 TB Data'!$A$23:$H$23,0),0)), 0, VLOOKUP($A123,'I3 TB Data'!$A$23:$H$458,MATCH('O5 Details by Class &amp; Accounts'!$C$18,'I3 TB Data'!$A$23:$H$23,0),0))</f>
        <v>645000</v>
      </c>
      <c r="D123" s="1789"/>
      <c r="E123" s="1788">
        <f t="shared" si="24"/>
        <v>645000</v>
      </c>
      <c r="F123" s="1790">
        <f>IF(ISERROR(VLOOKUP($A123, 'E1 Categorization'!A33:E122, MATCH("Customer Component", 'E1 Categorization'!$A$33:$E$33,0), 0)), 0, IF(VLOOKUP($A123, 'E1 Categorization'!A33:E122, MATCH("Customer Component", 'E1 Categorization'!$A$33:$E$33,0), 0)=0, 'O5 Details by Class &amp; Accounts'!$E123, IF(AND(VLOOKUP($A123, 'E1 Categorization'!A33:E122, MATCH("Customer Component", 'E1 Categorization'!$A$33:$E$33,0), 0) &gt;0, VLOOKUP($A123, 'E1 Categorization'!A33:E122, MATCH("Customer Component", 'E1 Categorization'!$A$33:$E$33,0), 0)&lt;1), 'O5 Details by Class &amp; Accounts'!$E123*(1-VLOOKUP($A123, 'E1 Categorization'!A33:E122, MATCH("Customer Component", 'E1 Categorization'!$A$33:$E$33,0), 0)), 0)))</f>
        <v>419250</v>
      </c>
      <c r="G123" s="1790">
        <f>IF(ISERROR(VLOOKUP($A123, 'E1 Categorization'!A33:E122, MATCH("Customer Component", 'E1 Categorization'!$A$33:$E$33,0), 0)),0, IF(VLOOKUP($A123, 'E1 Categorization'!A33:E122, MATCH("Customer Component", 'E1 Categorization'!$A$33:$E$33,0), 0)=0, 0, IF(AND(VLOOKUP($A123, 'E1 Categorization'!A33:E122, MATCH("Customer Component", 'E1 Categorization'!$A$33:$E$33,0), 0) &gt;0, VLOOKUP($A123, 'E1 Categorization'!A33:E122, MATCH("Customer Component", 'E1 Categorization'!$A$33:$E$33,0), 0)&lt;1), 'O5 Details by Class &amp; Accounts'!$E123*(VLOOKUP($A123, 'E1 Categorization'!A33:E122, MATCH("Customer Component", 'E1 Categorization'!$A$33:$E$33,0), 0)), 'O5 Details by Class &amp; Accounts'!$E123)))</f>
        <v>225750</v>
      </c>
      <c r="H123" s="1411">
        <f t="shared" ref="H123:H157" si="31">F123+G123</f>
        <v>645000</v>
      </c>
      <c r="I123" s="1411">
        <f>IF(ISERROR(VLOOKUP(VLOOKUP($A123, 'E4 TB Allocation Details'!$A$18:$L$205, MATCH("Demand ID", 'E4 TB Allocation Details'!$A$18:$L$18, 0),FALSE), 'E2 Allocators'!$B$15:$W$361, MATCH('O5 Details by Class &amp; Accounts'!I$18, 'E2 Allocators'!$B$15:$W$15, 0),FALSE)*$F123), 0, VLOOKUP(VLOOKUP($A123, 'E4 TB Allocation Details'!$A$18:$L$205, MATCH("Demand ID", 'E4 TB Allocation Details'!$A$18:$L$18, 0),FALSE), 'E2 Allocators'!$B$15:$W$361, MATCH('O5 Details by Class &amp; Accounts'!I$18, 'E2 Allocators'!$B$15:$W$15, 0),FALSE)*$F123)</f>
        <v>180167.53752399824</v>
      </c>
      <c r="J123" s="1411">
        <f>IF(ISERROR(VLOOKUP(VLOOKUP($A123, 'E4 TB Allocation Details'!$A$18:$L$205, MATCH("Demand ID", 'E4 TB Allocation Details'!$A$18:$L$18, 0),FALSE), 'E2 Allocators'!$B$15:$W$361, MATCH('O5 Details by Class &amp; Accounts'!J$18, 'E2 Allocators'!$B$15:$W$15, 0),FALSE)*$F123), 0, VLOOKUP(VLOOKUP($A123, 'E4 TB Allocation Details'!$A$18:$L$205, MATCH("Demand ID", 'E4 TB Allocation Details'!$A$18:$L$18, 0),FALSE), 'E2 Allocators'!$B$15:$W$361, MATCH('O5 Details by Class &amp; Accounts'!J$18, 'E2 Allocators'!$B$15:$W$15, 0),FALSE)*$F123)</f>
        <v>81268.28863333218</v>
      </c>
      <c r="K123" s="1411">
        <f>IF(ISERROR(VLOOKUP(VLOOKUP($A123, 'E4 TB Allocation Details'!$A$18:$L$205, MATCH("Demand ID", 'E4 TB Allocation Details'!$A$18:$L$18, 0),FALSE), 'E2 Allocators'!$B$15:$W$361, MATCH('O5 Details by Class &amp; Accounts'!K$18, 'E2 Allocators'!$B$15:$W$15, 0),FALSE)*$F123), 0, VLOOKUP(VLOOKUP($A123, 'E4 TB Allocation Details'!$A$18:$L$205, MATCH("Demand ID", 'E4 TB Allocation Details'!$A$18:$L$18, 0),FALSE), 'E2 Allocators'!$B$15:$W$361, MATCH('O5 Details by Class &amp; Accounts'!K$18, 'E2 Allocators'!$B$15:$W$15, 0),FALSE)*$F123)</f>
        <v>157486.13964073433</v>
      </c>
      <c r="L123" s="1411">
        <f>IF(ISERROR(VLOOKUP(VLOOKUP($A123, 'E4 TB Allocation Details'!$A$18:$L$205, MATCH("Demand ID", 'E4 TB Allocation Details'!$A$18:$L$18, 0),FALSE), 'E2 Allocators'!$B$15:$W$361, MATCH('O5 Details by Class &amp; Accounts'!L$18, 'E2 Allocators'!$B$15:$W$15, 0),FALSE)*$F123), 0, VLOOKUP(VLOOKUP($A123, 'E4 TB Allocation Details'!$A$18:$L$205, MATCH("Demand ID", 'E4 TB Allocation Details'!$A$18:$L$18, 0),FALSE), 'E2 Allocators'!$B$15:$W$361, MATCH('O5 Details by Class &amp; Accounts'!L$18, 'E2 Allocators'!$B$15:$W$15, 0),FALSE)*$F123)</f>
        <v>0</v>
      </c>
      <c r="M123" s="1411">
        <f>IF(ISERROR(VLOOKUP(VLOOKUP($A123, 'E4 TB Allocation Details'!$A$18:$L$205, MATCH("Demand ID", 'E4 TB Allocation Details'!$A$18:$L$18, 0),FALSE), 'E2 Allocators'!$B$15:$W$361, MATCH('O5 Details by Class &amp; Accounts'!M$18, 'E2 Allocators'!$B$15:$W$15, 0),FALSE)*$F123), 0, VLOOKUP(VLOOKUP($A123, 'E4 TB Allocation Details'!$A$18:$L$205, MATCH("Demand ID", 'E4 TB Allocation Details'!$A$18:$L$18, 0),FALSE), 'E2 Allocators'!$B$15:$W$361, MATCH('O5 Details by Class &amp; Accounts'!M$18, 'E2 Allocators'!$B$15:$W$15, 0),FALSE)*$F123)</f>
        <v>0</v>
      </c>
      <c r="N123" s="1411">
        <f>IF(ISERROR(VLOOKUP(VLOOKUP($A123, 'E4 TB Allocation Details'!$A$18:$L$205, MATCH("Demand ID", 'E4 TB Allocation Details'!$A$18:$L$18, 0),FALSE), 'E2 Allocators'!$B$15:$W$361, MATCH('O5 Details by Class &amp; Accounts'!N$18, 'E2 Allocators'!$B$15:$W$15, 0),FALSE)*$F123), 0, VLOOKUP(VLOOKUP($A123, 'E4 TB Allocation Details'!$A$18:$L$205, MATCH("Demand ID", 'E4 TB Allocation Details'!$A$18:$L$18, 0),FALSE), 'E2 Allocators'!$B$15:$W$361, MATCH('O5 Details by Class &amp; Accounts'!N$18, 'E2 Allocators'!$B$15:$W$15, 0),FALSE)*$F123)</f>
        <v>0</v>
      </c>
      <c r="O123" s="1411">
        <f>IF(ISERROR(VLOOKUP(VLOOKUP($A123, 'E4 TB Allocation Details'!$A$18:$L$205, MATCH("Demand ID", 'E4 TB Allocation Details'!$A$18:$L$18, 0),FALSE), 'E2 Allocators'!$B$15:$W$361, MATCH('O5 Details by Class &amp; Accounts'!O$18, 'E2 Allocators'!$B$15:$W$15, 0),FALSE)*$F123), 0, VLOOKUP(VLOOKUP($A123, 'E4 TB Allocation Details'!$A$18:$L$205, MATCH("Demand ID", 'E4 TB Allocation Details'!$A$18:$L$18, 0),FALSE), 'E2 Allocators'!$B$15:$W$361, MATCH('O5 Details by Class &amp; Accounts'!O$18, 'E2 Allocators'!$B$15:$W$15, 0),FALSE)*$F123)</f>
        <v>0</v>
      </c>
      <c r="P123" s="1411">
        <f>IF(ISERROR(VLOOKUP(VLOOKUP($A123, 'E4 TB Allocation Details'!$A$18:$L$205, MATCH("Demand ID", 'E4 TB Allocation Details'!$A$18:$L$18, 0),FALSE), 'E2 Allocators'!$B$15:$W$361, MATCH('O5 Details by Class &amp; Accounts'!P$18, 'E2 Allocators'!$B$15:$W$15, 0),FALSE)*$F123), 0, VLOOKUP(VLOOKUP($A123, 'E4 TB Allocation Details'!$A$18:$L$205, MATCH("Demand ID", 'E4 TB Allocation Details'!$A$18:$L$18, 0),FALSE), 'E2 Allocators'!$B$15:$W$361, MATCH('O5 Details by Class &amp; Accounts'!P$18, 'E2 Allocators'!$B$15:$W$15, 0),FALSE)*$F123)</f>
        <v>0</v>
      </c>
      <c r="Q123" s="1411">
        <f>IF(ISERROR(VLOOKUP(VLOOKUP($A123, 'E4 TB Allocation Details'!$A$18:$L$205, MATCH("Demand ID", 'E4 TB Allocation Details'!$A$18:$L$18, 0),FALSE), 'E2 Allocators'!$B$15:$W$361, MATCH('O5 Details by Class &amp; Accounts'!Q$18, 'E2 Allocators'!$B$15:$W$15, 0),FALSE)*$F123), 0, VLOOKUP(VLOOKUP($A123, 'E4 TB Allocation Details'!$A$18:$L$205, MATCH("Demand ID", 'E4 TB Allocation Details'!$A$18:$L$18, 0),FALSE), 'E2 Allocators'!$B$15:$W$361, MATCH('O5 Details by Class &amp; Accounts'!Q$18, 'E2 Allocators'!$B$15:$W$15, 0),FALSE)*$F123)</f>
        <v>328.03420193523573</v>
      </c>
      <c r="R123" s="1411">
        <f>IF(ISERROR(VLOOKUP(VLOOKUP($A123, 'E4 TB Allocation Details'!$A$18:$L$205, MATCH("Demand ID", 'E4 TB Allocation Details'!$A$18:$L$18, 0),FALSE), 'E2 Allocators'!$B$15:$W$361, MATCH('O5 Details by Class &amp; Accounts'!R$18, 'E2 Allocators'!$B$15:$W$15, 0),FALSE)*$F123), 0, VLOOKUP(VLOOKUP($A123, 'E4 TB Allocation Details'!$A$18:$L$205, MATCH("Demand ID", 'E4 TB Allocation Details'!$A$18:$L$18, 0),FALSE), 'E2 Allocators'!$B$15:$W$361, MATCH('O5 Details by Class &amp; Accounts'!R$18, 'E2 Allocators'!$B$15:$W$15, 0),FALSE)*$F123)</f>
        <v>0</v>
      </c>
      <c r="S123" s="1411">
        <f>IF(ISERROR(VLOOKUP(VLOOKUP($A123, 'E4 TB Allocation Details'!$A$18:$L$205, MATCH("Demand ID", 'E4 TB Allocation Details'!$A$18:$L$18, 0),FALSE), 'E2 Allocators'!$B$15:$W$361, MATCH('O5 Details by Class &amp; Accounts'!S$18, 'E2 Allocators'!$B$15:$W$15, 0),FALSE)*$F123), 0, VLOOKUP(VLOOKUP($A123, 'E4 TB Allocation Details'!$A$18:$L$205, MATCH("Demand ID", 'E4 TB Allocation Details'!$A$18:$L$18, 0),FALSE), 'E2 Allocators'!$B$15:$W$361, MATCH('O5 Details by Class &amp; Accounts'!S$18, 'E2 Allocators'!$B$15:$W$15, 0),FALSE)*$F123)</f>
        <v>0</v>
      </c>
      <c r="T123" s="1411">
        <f>IF(ISERROR(VLOOKUP(VLOOKUP($A123, 'E4 TB Allocation Details'!$A$18:$L$205, MATCH("Demand ID", 'E4 TB Allocation Details'!$A$18:$L$18, 0),FALSE), 'E2 Allocators'!$B$15:$W$361, MATCH('O5 Details by Class &amp; Accounts'!T$18, 'E2 Allocators'!$B$15:$W$15, 0),FALSE)*$F123), 0, VLOOKUP(VLOOKUP($A123, 'E4 TB Allocation Details'!$A$18:$L$205, MATCH("Demand ID", 'E4 TB Allocation Details'!$A$18:$L$18, 0),FALSE), 'E2 Allocators'!$B$15:$W$361, MATCH('O5 Details by Class &amp; Accounts'!T$18, 'E2 Allocators'!$B$15:$W$15, 0),FALSE)*$F123)</f>
        <v>0</v>
      </c>
      <c r="U123" s="1411">
        <f>IF(ISERROR(VLOOKUP(VLOOKUP($A123, 'E4 TB Allocation Details'!$A$18:$L$205, MATCH("Demand ID", 'E4 TB Allocation Details'!$A$18:$L$18, 0),FALSE), 'E2 Allocators'!$B$15:$W$361, MATCH('O5 Details by Class &amp; Accounts'!U$18, 'E2 Allocators'!$B$15:$W$15, 0),FALSE)*$F123), 0, VLOOKUP(VLOOKUP($A123, 'E4 TB Allocation Details'!$A$18:$L$205, MATCH("Demand ID", 'E4 TB Allocation Details'!$A$18:$L$18, 0),FALSE), 'E2 Allocators'!$B$15:$W$361, MATCH('O5 Details by Class &amp; Accounts'!U$18, 'E2 Allocators'!$B$15:$W$15, 0),FALSE)*$F123)</f>
        <v>0</v>
      </c>
      <c r="V123" s="1411">
        <f>IF(ISERROR(VLOOKUP(VLOOKUP($A123, 'E4 TB Allocation Details'!$A$18:$L$205, MATCH("Demand ID", 'E4 TB Allocation Details'!$A$18:$L$18, 0),FALSE), 'E2 Allocators'!$B$15:$W$361, MATCH('O5 Details by Class &amp; Accounts'!V$18, 'E2 Allocators'!$B$15:$W$15, 0),FALSE)*$F123), 0, VLOOKUP(VLOOKUP($A123, 'E4 TB Allocation Details'!$A$18:$L$205, MATCH("Demand ID", 'E4 TB Allocation Details'!$A$18:$L$18, 0),FALSE), 'E2 Allocators'!$B$15:$W$361, MATCH('O5 Details by Class &amp; Accounts'!V$18, 'E2 Allocators'!$B$15:$W$15, 0),FALSE)*$F123)</f>
        <v>0</v>
      </c>
      <c r="W123" s="1411">
        <f>IF(ISERROR(VLOOKUP(VLOOKUP($A123, 'E4 TB Allocation Details'!$A$18:$L$205, MATCH("Demand ID", 'E4 TB Allocation Details'!$A$18:$L$18, 0),FALSE), 'E2 Allocators'!$B$15:$W$361, MATCH('O5 Details by Class &amp; Accounts'!W$18, 'E2 Allocators'!$B$15:$W$15, 0),FALSE)*$F123), 0, VLOOKUP(VLOOKUP($A123, 'E4 TB Allocation Details'!$A$18:$L$205, MATCH("Demand ID", 'E4 TB Allocation Details'!$A$18:$L$18, 0),FALSE), 'E2 Allocators'!$B$15:$W$361, MATCH('O5 Details by Class &amp; Accounts'!W$18, 'E2 Allocators'!$B$15:$W$15, 0),FALSE)*$F123)</f>
        <v>0</v>
      </c>
      <c r="X123" s="1411">
        <f>IF(ISERROR(VLOOKUP(VLOOKUP($A123, 'E4 TB Allocation Details'!$A$18:$L$205, MATCH("Demand ID", 'E4 TB Allocation Details'!$A$18:$L$18, 0),FALSE), 'E2 Allocators'!$B$15:$W$361, MATCH('O5 Details by Class &amp; Accounts'!X$18, 'E2 Allocators'!$B$15:$W$15, 0),FALSE)*$F123), 0, VLOOKUP(VLOOKUP($A123, 'E4 TB Allocation Details'!$A$18:$L$205, MATCH("Demand ID", 'E4 TB Allocation Details'!$A$18:$L$18, 0),FALSE), 'E2 Allocators'!$B$15:$W$361, MATCH('O5 Details by Class &amp; Accounts'!X$18, 'E2 Allocators'!$B$15:$W$15, 0),FALSE)*$F123)</f>
        <v>0</v>
      </c>
      <c r="Y123" s="1411">
        <f>IF(ISERROR(VLOOKUP(VLOOKUP($A123, 'E4 TB Allocation Details'!$A$18:$L$205, MATCH("Demand ID", 'E4 TB Allocation Details'!$A$18:$L$18, 0),FALSE), 'E2 Allocators'!$B$15:$W$361, MATCH('O5 Details by Class &amp; Accounts'!Y$18, 'E2 Allocators'!$B$15:$W$15, 0),FALSE)*$F123), 0, VLOOKUP(VLOOKUP($A123, 'E4 TB Allocation Details'!$A$18:$L$205, MATCH("Demand ID", 'E4 TB Allocation Details'!$A$18:$L$18, 0),FALSE), 'E2 Allocators'!$B$15:$W$361, MATCH('O5 Details by Class &amp; Accounts'!Y$18, 'E2 Allocators'!$B$15:$W$15, 0),FALSE)*$F123)</f>
        <v>0</v>
      </c>
      <c r="Z123" s="1411">
        <f>IF(ISERROR(VLOOKUP(VLOOKUP($A123, 'E4 TB Allocation Details'!$A$18:$L$205, MATCH("Demand ID", 'E4 TB Allocation Details'!$A$18:$L$18, 0),FALSE), 'E2 Allocators'!$B$15:$W$361, MATCH('O5 Details by Class &amp; Accounts'!Z$18, 'E2 Allocators'!$B$15:$W$15, 0),FALSE)*$F123), 0, VLOOKUP(VLOOKUP($A123, 'E4 TB Allocation Details'!$A$18:$L$205, MATCH("Demand ID", 'E4 TB Allocation Details'!$A$18:$L$18, 0),FALSE), 'E2 Allocators'!$B$15:$W$361, MATCH('O5 Details by Class &amp; Accounts'!Z$18, 'E2 Allocators'!$B$15:$W$15, 0),FALSE)*$F123)</f>
        <v>0</v>
      </c>
      <c r="AA123" s="1411">
        <f>IF(ISERROR(VLOOKUP(VLOOKUP($A123, 'E4 TB Allocation Details'!$A$18:$L$205, MATCH("Demand ID", 'E4 TB Allocation Details'!$A$18:$L$18, 0),FALSE), 'E2 Allocators'!$B$15:$W$361, MATCH('O5 Details by Class &amp; Accounts'!AA$18, 'E2 Allocators'!$B$15:$W$15, 0),FALSE)*$F123), 0, VLOOKUP(VLOOKUP($A123, 'E4 TB Allocation Details'!$A$18:$L$205, MATCH("Demand ID", 'E4 TB Allocation Details'!$A$18:$L$18, 0),FALSE), 'E2 Allocators'!$B$15:$W$361, MATCH('O5 Details by Class &amp; Accounts'!AA$18, 'E2 Allocators'!$B$15:$W$15, 0),FALSE)*$F123)</f>
        <v>0</v>
      </c>
      <c r="AB123" s="1411">
        <f>IF(ISERROR(VLOOKUP(VLOOKUP($A123, 'E4 TB Allocation Details'!$A$18:$L$205, MATCH("Demand ID", 'E4 TB Allocation Details'!$A$18:$L$18, 0),FALSE), 'E2 Allocators'!$B$15:$W$361, MATCH('O5 Details by Class &amp; Accounts'!AB$18, 'E2 Allocators'!$B$15:$W$15, 0),FALSE)*$F123), 0, VLOOKUP(VLOOKUP($A123, 'E4 TB Allocation Details'!$A$18:$L$205, MATCH("Demand ID", 'E4 TB Allocation Details'!$A$18:$L$18, 0),FALSE), 'E2 Allocators'!$B$15:$W$361, MATCH('O5 Details by Class &amp; Accounts'!AB$18, 'E2 Allocators'!$B$15:$W$15, 0),FALSE)*$F123)</f>
        <v>0</v>
      </c>
      <c r="AC123" s="1411">
        <f t="shared" ref="AC123:AC157" si="32">SUM(I123:AB123)</f>
        <v>419249.99999999994</v>
      </c>
      <c r="AD123" s="1411">
        <f>IF(ISERROR(VLOOKUP(VLOOKUP($A123, 'E4 TB Allocation Details'!$A$18:$L$205, MATCH("Customer ID", 'E4 TB Allocation Details'!$A$18:$L$18, 0),FALSE), 'E2 Allocators'!$B$15:$W$361, MATCH('O5 Details by Class &amp; Accounts'!AD$18, 'E2 Allocators'!$B$15:$W$15, 0),FALSE)*$G123), 0, VLOOKUP(VLOOKUP($A123, 'E4 TB Allocation Details'!$A$18:$L$205, MATCH("Customer ID", 'E4 TB Allocation Details'!$A$18:$L$18, 0),FALSE), 'E2 Allocators'!$B$15:$W$361, MATCH('O5 Details by Class &amp; Accounts'!AD$18, 'E2 Allocators'!$B$15:$W$15, 0),FALSE)*$G123)</f>
        <v>149430.04902860985</v>
      </c>
      <c r="AE123" s="1411">
        <f>IF(ISERROR(VLOOKUP(VLOOKUP($A123, 'E4 TB Allocation Details'!$A$18:$L$205, MATCH("Customer ID", 'E4 TB Allocation Details'!$A$18:$L$18, 0),FALSE), 'E2 Allocators'!$B$15:$W$361, MATCH('O5 Details by Class &amp; Accounts'!AE$18, 'E2 Allocators'!$B$15:$W$15, 0),FALSE)*$G123), 0, VLOOKUP(VLOOKUP($A123, 'E4 TB Allocation Details'!$A$18:$L$205, MATCH("Customer ID", 'E4 TB Allocation Details'!$A$18:$L$18, 0),FALSE), 'E2 Allocators'!$B$15:$W$361, MATCH('O5 Details by Class &amp; Accounts'!AE$18, 'E2 Allocators'!$B$15:$W$15, 0),FALSE)*$G123)</f>
        <v>20346.173686106416</v>
      </c>
      <c r="AF123" s="1411">
        <f>IF(ISERROR(VLOOKUP(VLOOKUP($A123, 'E4 TB Allocation Details'!$A$18:$L$205, MATCH("Customer ID", 'E4 TB Allocation Details'!$A$18:$L$18, 0),FALSE), 'E2 Allocators'!$B$15:$W$361, MATCH('O5 Details by Class &amp; Accounts'!AF$18, 'E2 Allocators'!$B$15:$W$15, 0),FALSE)*$G123), 0, VLOOKUP(VLOOKUP($A123, 'E4 TB Allocation Details'!$A$18:$L$205, MATCH("Customer ID", 'E4 TB Allocation Details'!$A$18:$L$18, 0),FALSE), 'E2 Allocators'!$B$15:$W$361, MATCH('O5 Details by Class &amp; Accounts'!AF$18, 'E2 Allocators'!$B$15:$W$15, 0),FALSE)*$G123)</f>
        <v>2932.7645091558793</v>
      </c>
      <c r="AG123" s="1411">
        <f>IF(ISERROR(VLOOKUP(VLOOKUP($A123, 'E4 TB Allocation Details'!$A$18:$L$205, MATCH("Customer ID", 'E4 TB Allocation Details'!$A$18:$L$18, 0),FALSE), 'E2 Allocators'!$B$15:$W$361, MATCH('O5 Details by Class &amp; Accounts'!AG$18, 'E2 Allocators'!$B$15:$W$15, 0),FALSE)*$G123), 0, VLOOKUP(VLOOKUP($A123, 'E4 TB Allocation Details'!$A$18:$L$205, MATCH("Customer ID", 'E4 TB Allocation Details'!$A$18:$L$18, 0),FALSE), 'E2 Allocators'!$B$15:$W$361, MATCH('O5 Details by Class &amp; Accounts'!AG$18, 'E2 Allocators'!$B$15:$W$15, 0),FALSE)*$G123)</f>
        <v>0</v>
      </c>
      <c r="AH123" s="1411">
        <f>IF(ISERROR(VLOOKUP(VLOOKUP($A123, 'E4 TB Allocation Details'!$A$18:$L$205, MATCH("Customer ID", 'E4 TB Allocation Details'!$A$18:$L$18, 0),FALSE), 'E2 Allocators'!$B$15:$W$361, MATCH('O5 Details by Class &amp; Accounts'!AH$18, 'E2 Allocators'!$B$15:$W$15, 0),FALSE)*$G123), 0, VLOOKUP(VLOOKUP($A123, 'E4 TB Allocation Details'!$A$18:$L$205, MATCH("Customer ID", 'E4 TB Allocation Details'!$A$18:$L$18, 0),FALSE), 'E2 Allocators'!$B$15:$W$361, MATCH('O5 Details by Class &amp; Accounts'!AH$18, 'E2 Allocators'!$B$15:$W$15, 0),FALSE)*$G123)</f>
        <v>0</v>
      </c>
      <c r="AI123" s="1411">
        <f>IF(ISERROR(VLOOKUP(VLOOKUP($A123, 'E4 TB Allocation Details'!$A$18:$L$205, MATCH("Customer ID", 'E4 TB Allocation Details'!$A$18:$L$18, 0),FALSE), 'E2 Allocators'!$B$15:$W$361, MATCH('O5 Details by Class &amp; Accounts'!AI$18, 'E2 Allocators'!$B$15:$W$15, 0),FALSE)*$G123), 0, VLOOKUP(VLOOKUP($A123, 'E4 TB Allocation Details'!$A$18:$L$205, MATCH("Customer ID", 'E4 TB Allocation Details'!$A$18:$L$18, 0),FALSE), 'E2 Allocators'!$B$15:$W$361, MATCH('O5 Details by Class &amp; Accounts'!AI$18, 'E2 Allocators'!$B$15:$W$15, 0),FALSE)*$G123)</f>
        <v>0</v>
      </c>
      <c r="AJ123" s="1411">
        <f>IF(ISERROR(VLOOKUP(VLOOKUP($A123, 'E4 TB Allocation Details'!$A$18:$L$205, MATCH("Customer ID", 'E4 TB Allocation Details'!$A$18:$L$18, 0),FALSE), 'E2 Allocators'!$B$15:$W$361, MATCH('O5 Details by Class &amp; Accounts'!AJ$18, 'E2 Allocators'!$B$15:$W$15, 0),FALSE)*$G123), 0, VLOOKUP(VLOOKUP($A123, 'E4 TB Allocation Details'!$A$18:$L$205, MATCH("Customer ID", 'E4 TB Allocation Details'!$A$18:$L$18, 0),FALSE), 'E2 Allocators'!$B$15:$W$361, MATCH('O5 Details by Class &amp; Accounts'!AJ$18, 'E2 Allocators'!$B$15:$W$15, 0),FALSE)*$G123)</f>
        <v>48337.734862099074</v>
      </c>
      <c r="AK123" s="1411">
        <f>IF(ISERROR(VLOOKUP(VLOOKUP($A123, 'E4 TB Allocation Details'!$A$18:$L$205, MATCH("Customer ID", 'E4 TB Allocation Details'!$A$18:$L$18, 0),FALSE), 'E2 Allocators'!$B$15:$W$361, MATCH('O5 Details by Class &amp; Accounts'!AK$18, 'E2 Allocators'!$B$15:$W$15, 0),FALSE)*$G123), 0, VLOOKUP(VLOOKUP($A123, 'E4 TB Allocation Details'!$A$18:$L$205, MATCH("Customer ID", 'E4 TB Allocation Details'!$A$18:$L$18, 0),FALSE), 'E2 Allocators'!$B$15:$W$361, MATCH('O5 Details by Class &amp; Accounts'!AK$18, 'E2 Allocators'!$B$15:$W$15, 0),FALSE)*$G123)</f>
        <v>2650.6913099295057</v>
      </c>
      <c r="AL123" s="1411">
        <f>IF(ISERROR(VLOOKUP(VLOOKUP($A123, 'E4 TB Allocation Details'!$A$18:$L$205, MATCH("Customer ID", 'E4 TB Allocation Details'!$A$18:$L$18, 0),FALSE), 'E2 Allocators'!$B$15:$W$361, MATCH('O5 Details by Class &amp; Accounts'!AL$18, 'E2 Allocators'!$B$15:$W$15, 0),FALSE)*$G123), 0, VLOOKUP(VLOOKUP($A123, 'E4 TB Allocation Details'!$A$18:$L$205, MATCH("Customer ID", 'E4 TB Allocation Details'!$A$18:$L$18, 0),FALSE), 'E2 Allocators'!$B$15:$W$361, MATCH('O5 Details by Class &amp; Accounts'!AL$18, 'E2 Allocators'!$B$15:$W$15, 0),FALSE)*$G123)</f>
        <v>2052.5866040992578</v>
      </c>
      <c r="AM123" s="1411">
        <f>IF(ISERROR(VLOOKUP(VLOOKUP($A123, 'E4 TB Allocation Details'!$A$18:$L$205, MATCH("Customer ID", 'E4 TB Allocation Details'!$A$18:$L$18, 0),FALSE), 'E2 Allocators'!$B$15:$W$361, MATCH('O5 Details by Class &amp; Accounts'!AM$18, 'E2 Allocators'!$B$15:$W$15, 0),FALSE)*$G123), 0, VLOOKUP(VLOOKUP($A123, 'E4 TB Allocation Details'!$A$18:$L$205, MATCH("Customer ID", 'E4 TB Allocation Details'!$A$18:$L$18, 0),FALSE), 'E2 Allocators'!$B$15:$W$361, MATCH('O5 Details by Class &amp; Accounts'!AM$18, 'E2 Allocators'!$B$15:$W$15, 0),FALSE)*$G123)</f>
        <v>0</v>
      </c>
      <c r="AN123" s="1411">
        <f>IF(ISERROR(VLOOKUP(VLOOKUP($A123, 'E4 TB Allocation Details'!$A$18:$L$205, MATCH("Customer ID", 'E4 TB Allocation Details'!$A$18:$L$18, 0),FALSE), 'E2 Allocators'!$B$15:$W$361, MATCH('O5 Details by Class &amp; Accounts'!AN$18, 'E2 Allocators'!$B$15:$W$15, 0),FALSE)*$G123), 0, VLOOKUP(VLOOKUP($A123, 'E4 TB Allocation Details'!$A$18:$L$205, MATCH("Customer ID", 'E4 TB Allocation Details'!$A$18:$L$18, 0),FALSE), 'E2 Allocators'!$B$15:$W$361, MATCH('O5 Details by Class &amp; Accounts'!AN$18, 'E2 Allocators'!$B$15:$W$15, 0),FALSE)*$G123)</f>
        <v>0</v>
      </c>
      <c r="AO123" s="1411">
        <f>IF(ISERROR(VLOOKUP(VLOOKUP($A123, 'E4 TB Allocation Details'!$A$18:$L$205, MATCH("Customer ID", 'E4 TB Allocation Details'!$A$18:$L$18, 0),FALSE), 'E2 Allocators'!$B$15:$W$361, MATCH('O5 Details by Class &amp; Accounts'!AO$18, 'E2 Allocators'!$B$15:$W$15, 0),FALSE)*$G123), 0, VLOOKUP(VLOOKUP($A123, 'E4 TB Allocation Details'!$A$18:$L$205, MATCH("Customer ID", 'E4 TB Allocation Details'!$A$18:$L$18, 0),FALSE), 'E2 Allocators'!$B$15:$W$361, MATCH('O5 Details by Class &amp; Accounts'!AO$18, 'E2 Allocators'!$B$15:$W$15, 0),FALSE)*$G123)</f>
        <v>0</v>
      </c>
      <c r="AP123" s="1411">
        <f>IF(ISERROR(VLOOKUP(VLOOKUP($A123, 'E4 TB Allocation Details'!$A$18:$L$205, MATCH("Customer ID", 'E4 TB Allocation Details'!$A$18:$L$18, 0),FALSE), 'E2 Allocators'!$B$15:$W$361, MATCH('O5 Details by Class &amp; Accounts'!AP$18, 'E2 Allocators'!$B$15:$W$15, 0),FALSE)*$G123), 0, VLOOKUP(VLOOKUP($A123, 'E4 TB Allocation Details'!$A$18:$L$205, MATCH("Customer ID", 'E4 TB Allocation Details'!$A$18:$L$18, 0),FALSE), 'E2 Allocators'!$B$15:$W$361, MATCH('O5 Details by Class &amp; Accounts'!AP$18, 'E2 Allocators'!$B$15:$W$15, 0),FALSE)*$G123)</f>
        <v>0</v>
      </c>
      <c r="AQ123" s="1411">
        <f>IF(ISERROR(VLOOKUP(VLOOKUP($A123, 'E4 TB Allocation Details'!$A$18:$L$205, MATCH("Customer ID", 'E4 TB Allocation Details'!$A$18:$L$18, 0),FALSE), 'E2 Allocators'!$B$15:$W$361, MATCH('O5 Details by Class &amp; Accounts'!AQ$18, 'E2 Allocators'!$B$15:$W$15, 0),FALSE)*$G123), 0, VLOOKUP(VLOOKUP($A123, 'E4 TB Allocation Details'!$A$18:$L$205, MATCH("Customer ID", 'E4 TB Allocation Details'!$A$18:$L$18, 0),FALSE), 'E2 Allocators'!$B$15:$W$361, MATCH('O5 Details by Class &amp; Accounts'!AQ$18, 'E2 Allocators'!$B$15:$W$15, 0),FALSE)*$G123)</f>
        <v>0</v>
      </c>
      <c r="AR123" s="1411">
        <f>IF(ISERROR(VLOOKUP(VLOOKUP($A123, 'E4 TB Allocation Details'!$A$18:$L$205, MATCH("Customer ID", 'E4 TB Allocation Details'!$A$18:$L$18, 0),FALSE), 'E2 Allocators'!$B$15:$W$361, MATCH('O5 Details by Class &amp; Accounts'!AR$18, 'E2 Allocators'!$B$15:$W$15, 0),FALSE)*$G123), 0, VLOOKUP(VLOOKUP($A123, 'E4 TB Allocation Details'!$A$18:$L$205, MATCH("Customer ID", 'E4 TB Allocation Details'!$A$18:$L$18, 0),FALSE), 'E2 Allocators'!$B$15:$W$361, MATCH('O5 Details by Class &amp; Accounts'!AR$18, 'E2 Allocators'!$B$15:$W$15, 0),FALSE)*$G123)</f>
        <v>0</v>
      </c>
      <c r="AS123" s="1411">
        <f>IF(ISERROR(VLOOKUP(VLOOKUP($A123, 'E4 TB Allocation Details'!$A$18:$L$205, MATCH("Customer ID", 'E4 TB Allocation Details'!$A$18:$L$18, 0),FALSE), 'E2 Allocators'!$B$15:$W$361, MATCH('O5 Details by Class &amp; Accounts'!AS$18, 'E2 Allocators'!$B$15:$W$15, 0),FALSE)*$G123), 0, VLOOKUP(VLOOKUP($A123, 'E4 TB Allocation Details'!$A$18:$L$205, MATCH("Customer ID", 'E4 TB Allocation Details'!$A$18:$L$18, 0),FALSE), 'E2 Allocators'!$B$15:$W$361, MATCH('O5 Details by Class &amp; Accounts'!AS$18, 'E2 Allocators'!$B$15:$W$15, 0),FALSE)*$G123)</f>
        <v>0</v>
      </c>
      <c r="AT123" s="1411">
        <f>IF(ISERROR(VLOOKUP(VLOOKUP($A123, 'E4 TB Allocation Details'!$A$18:$L$205, MATCH("Customer ID", 'E4 TB Allocation Details'!$A$18:$L$18, 0),FALSE), 'E2 Allocators'!$B$15:$W$361, MATCH('O5 Details by Class &amp; Accounts'!AT$18, 'E2 Allocators'!$B$15:$W$15, 0),FALSE)*$G123), 0, VLOOKUP(VLOOKUP($A123, 'E4 TB Allocation Details'!$A$18:$L$205, MATCH("Customer ID", 'E4 TB Allocation Details'!$A$18:$L$18, 0),FALSE), 'E2 Allocators'!$B$15:$W$361, MATCH('O5 Details by Class &amp; Accounts'!AT$18, 'E2 Allocators'!$B$15:$W$15, 0),FALSE)*$G123)</f>
        <v>0</v>
      </c>
      <c r="AU123" s="1411">
        <f>IF(ISERROR(VLOOKUP(VLOOKUP($A123, 'E4 TB Allocation Details'!$A$18:$L$205, MATCH("Customer ID", 'E4 TB Allocation Details'!$A$18:$L$18, 0),FALSE), 'E2 Allocators'!$B$15:$W$361, MATCH('O5 Details by Class &amp; Accounts'!AU$18, 'E2 Allocators'!$B$15:$W$15, 0),FALSE)*$G123), 0, VLOOKUP(VLOOKUP($A123, 'E4 TB Allocation Details'!$A$18:$L$205, MATCH("Customer ID", 'E4 TB Allocation Details'!$A$18:$L$18, 0),FALSE), 'E2 Allocators'!$B$15:$W$361, MATCH('O5 Details by Class &amp; Accounts'!AU$18, 'E2 Allocators'!$B$15:$W$15, 0),FALSE)*$G123)</f>
        <v>0</v>
      </c>
      <c r="AV123" s="1411">
        <f>IF(ISERROR(VLOOKUP(VLOOKUP($A123, 'E4 TB Allocation Details'!$A$18:$L$205, MATCH("Customer ID", 'E4 TB Allocation Details'!$A$18:$L$18, 0),FALSE), 'E2 Allocators'!$B$15:$W$361, MATCH('O5 Details by Class &amp; Accounts'!AV$18, 'E2 Allocators'!$B$15:$W$15, 0),FALSE)*$G123), 0, VLOOKUP(VLOOKUP($A123, 'E4 TB Allocation Details'!$A$18:$L$205, MATCH("Customer ID", 'E4 TB Allocation Details'!$A$18:$L$18, 0),FALSE), 'E2 Allocators'!$B$15:$W$361, MATCH('O5 Details by Class &amp; Accounts'!AV$18, 'E2 Allocators'!$B$15:$W$15, 0),FALSE)*$G123)</f>
        <v>0</v>
      </c>
      <c r="AW123" s="1411">
        <f>IF(ISERROR(VLOOKUP(VLOOKUP($A123, 'E4 TB Allocation Details'!$A$18:$L$205, MATCH("Customer ID", 'E4 TB Allocation Details'!$A$18:$L$18, 0),FALSE), 'E2 Allocators'!$B$15:$W$361, MATCH('O5 Details by Class &amp; Accounts'!AW$18, 'E2 Allocators'!$B$15:$W$15, 0),FALSE)*$G123), 0, VLOOKUP(VLOOKUP($A123, 'E4 TB Allocation Details'!$A$18:$L$205, MATCH("Customer ID", 'E4 TB Allocation Details'!$A$18:$L$18, 0),FALSE), 'E2 Allocators'!$B$15:$W$361, MATCH('O5 Details by Class &amp; Accounts'!AW$18, 'E2 Allocators'!$B$15:$W$15, 0),FALSE)*$G123)</f>
        <v>0</v>
      </c>
      <c r="AX123" s="1411">
        <f t="shared" ref="AX123:AX157" si="33">SUM(AD123:AW123)</f>
        <v>225750</v>
      </c>
      <c r="AY123" s="1411">
        <f>IF(ISERROR(VLOOKUP(VLOOKUP($A123, 'E4 TB Allocation Details'!$A$18:$L$205, MATCH("Misc ID", 'E4 TB Allocation Details'!$A$18:$L$18, 0),FALSE), 'E2 Allocators'!$B$15:$W$361, MATCH('O5 Details by Class &amp; Accounts'!AY$18, 'E2 Allocators'!$B$15:$W$15, 0),FALSE)*$E123), 0, VLOOKUP(VLOOKUP($A123, 'E4 TB Allocation Details'!$A$18:$L$205, MATCH("Misc ID", 'E4 TB Allocation Details'!$A$18:$L$18, 0),FALSE), 'E2 Allocators'!$B$15:$W$361, MATCH('O5 Details by Class &amp; Accounts'!AY$18, 'E2 Allocators'!$B$15:$W$15, 0),FALSE)*$E123)</f>
        <v>0</v>
      </c>
      <c r="AZ123" s="1411">
        <f>IF(ISERROR(VLOOKUP(VLOOKUP($A123, 'E4 TB Allocation Details'!$A$18:$L$205, MATCH("Misc ID", 'E4 TB Allocation Details'!$A$18:$L$18, 0),FALSE), 'E2 Allocators'!$B$15:$W$361, MATCH('O5 Details by Class &amp; Accounts'!AZ$18, 'E2 Allocators'!$B$15:$W$15, 0),FALSE)*$E123), 0, VLOOKUP(VLOOKUP($A123, 'E4 TB Allocation Details'!$A$18:$L$205, MATCH("Misc ID", 'E4 TB Allocation Details'!$A$18:$L$18, 0),FALSE), 'E2 Allocators'!$B$15:$W$361, MATCH('O5 Details by Class &amp; Accounts'!AZ$18, 'E2 Allocators'!$B$15:$W$15, 0),FALSE)*$E123)</f>
        <v>0</v>
      </c>
      <c r="BA123" s="1411">
        <f>IF(ISERROR(VLOOKUP(VLOOKUP($A123, 'E4 TB Allocation Details'!$A$18:$L$205, MATCH("Misc ID", 'E4 TB Allocation Details'!$A$18:$L$18, 0),FALSE), 'E2 Allocators'!$B$15:$W$361, MATCH('O5 Details by Class &amp; Accounts'!BA$18, 'E2 Allocators'!$B$15:$W$15, 0),FALSE)*$E123), 0, VLOOKUP(VLOOKUP($A123, 'E4 TB Allocation Details'!$A$18:$L$205, MATCH("Misc ID", 'E4 TB Allocation Details'!$A$18:$L$18, 0),FALSE), 'E2 Allocators'!$B$15:$W$361, MATCH('O5 Details by Class &amp; Accounts'!BA$18, 'E2 Allocators'!$B$15:$W$15, 0),FALSE)*$E123)</f>
        <v>0</v>
      </c>
      <c r="BB123" s="1411">
        <f>IF(ISERROR(VLOOKUP(VLOOKUP($A123, 'E4 TB Allocation Details'!$A$18:$L$205, MATCH("Misc ID", 'E4 TB Allocation Details'!$A$18:$L$18, 0),FALSE), 'E2 Allocators'!$B$15:$W$361, MATCH('O5 Details by Class &amp; Accounts'!BB$18, 'E2 Allocators'!$B$15:$W$15, 0),FALSE)*$E123), 0, VLOOKUP(VLOOKUP($A123, 'E4 TB Allocation Details'!$A$18:$L$205, MATCH("Misc ID", 'E4 TB Allocation Details'!$A$18:$L$18, 0),FALSE), 'E2 Allocators'!$B$15:$W$361, MATCH('O5 Details by Class &amp; Accounts'!BB$18, 'E2 Allocators'!$B$15:$W$15, 0),FALSE)*$E123)</f>
        <v>0</v>
      </c>
      <c r="BC123" s="1411">
        <f>IF(ISERROR(VLOOKUP(VLOOKUP($A123, 'E4 TB Allocation Details'!$A$18:$L$205, MATCH("Misc ID", 'E4 TB Allocation Details'!$A$18:$L$18, 0),FALSE), 'E2 Allocators'!$B$15:$W$361, MATCH('O5 Details by Class &amp; Accounts'!BC$18, 'E2 Allocators'!$B$15:$W$15, 0),FALSE)*$E123), 0, VLOOKUP(VLOOKUP($A123, 'E4 TB Allocation Details'!$A$18:$L$205, MATCH("Misc ID", 'E4 TB Allocation Details'!$A$18:$L$18, 0),FALSE), 'E2 Allocators'!$B$15:$W$361, MATCH('O5 Details by Class &amp; Accounts'!BC$18, 'E2 Allocators'!$B$15:$W$15, 0),FALSE)*$E123)</f>
        <v>0</v>
      </c>
      <c r="BD123" s="1411">
        <f>IF(ISERROR(VLOOKUP(VLOOKUP($A123, 'E4 TB Allocation Details'!$A$18:$L$205, MATCH("Misc ID", 'E4 TB Allocation Details'!$A$18:$L$18, 0),FALSE), 'E2 Allocators'!$B$15:$W$361, MATCH('O5 Details by Class &amp; Accounts'!BD$18, 'E2 Allocators'!$B$15:$W$15, 0),FALSE)*$E123), 0, VLOOKUP(VLOOKUP($A123, 'E4 TB Allocation Details'!$A$18:$L$205, MATCH("Misc ID", 'E4 TB Allocation Details'!$A$18:$L$18, 0),FALSE), 'E2 Allocators'!$B$15:$W$361, MATCH('O5 Details by Class &amp; Accounts'!BD$18, 'E2 Allocators'!$B$15:$W$15, 0),FALSE)*$E123)</f>
        <v>0</v>
      </c>
      <c r="BE123" s="1411">
        <f>IF(ISERROR(VLOOKUP(VLOOKUP($A123, 'E4 TB Allocation Details'!$A$18:$L$205, MATCH("Misc ID", 'E4 TB Allocation Details'!$A$18:$L$18, 0),FALSE), 'E2 Allocators'!$B$15:$W$361, MATCH('O5 Details by Class &amp; Accounts'!BE$18, 'E2 Allocators'!$B$15:$W$15, 0),FALSE)*$E123), 0, VLOOKUP(VLOOKUP($A123, 'E4 TB Allocation Details'!$A$18:$L$205, MATCH("Misc ID", 'E4 TB Allocation Details'!$A$18:$L$18, 0),FALSE), 'E2 Allocators'!$B$15:$W$361, MATCH('O5 Details by Class &amp; Accounts'!BE$18, 'E2 Allocators'!$B$15:$W$15, 0),FALSE)*$E123)</f>
        <v>0</v>
      </c>
      <c r="BF123" s="1411">
        <f>IF(ISERROR(VLOOKUP(VLOOKUP($A123, 'E4 TB Allocation Details'!$A$18:$L$205, MATCH("Misc ID", 'E4 TB Allocation Details'!$A$18:$L$18, 0),FALSE), 'E2 Allocators'!$B$15:$W$361, MATCH('O5 Details by Class &amp; Accounts'!BF$18, 'E2 Allocators'!$B$15:$W$15, 0),FALSE)*$E123), 0, VLOOKUP(VLOOKUP($A123, 'E4 TB Allocation Details'!$A$18:$L$205, MATCH("Misc ID", 'E4 TB Allocation Details'!$A$18:$L$18, 0),FALSE), 'E2 Allocators'!$B$15:$W$361, MATCH('O5 Details by Class &amp; Accounts'!BF$18, 'E2 Allocators'!$B$15:$W$15, 0),FALSE)*$E123)</f>
        <v>0</v>
      </c>
      <c r="BG123" s="1411">
        <f>IF(ISERROR(VLOOKUP(VLOOKUP($A123, 'E4 TB Allocation Details'!$A$18:$L$205, MATCH("Misc ID", 'E4 TB Allocation Details'!$A$18:$L$18, 0),FALSE), 'E2 Allocators'!$B$15:$W$361, MATCH('O5 Details by Class &amp; Accounts'!BG$18, 'E2 Allocators'!$B$15:$W$15, 0),FALSE)*$E123), 0, VLOOKUP(VLOOKUP($A123, 'E4 TB Allocation Details'!$A$18:$L$205, MATCH("Misc ID", 'E4 TB Allocation Details'!$A$18:$L$18, 0),FALSE), 'E2 Allocators'!$B$15:$W$361, MATCH('O5 Details by Class &amp; Accounts'!BG$18, 'E2 Allocators'!$B$15:$W$15, 0),FALSE)*$E123)</f>
        <v>0</v>
      </c>
      <c r="BH123" s="1411">
        <f>IF(ISERROR(VLOOKUP(VLOOKUP($A123, 'E4 TB Allocation Details'!$A$18:$L$205, MATCH("Misc ID", 'E4 TB Allocation Details'!$A$18:$L$18, 0),FALSE), 'E2 Allocators'!$B$15:$W$361, MATCH('O5 Details by Class &amp; Accounts'!BH$18, 'E2 Allocators'!$B$15:$W$15, 0),FALSE)*$E123), 0, VLOOKUP(VLOOKUP($A123, 'E4 TB Allocation Details'!$A$18:$L$205, MATCH("Misc ID", 'E4 TB Allocation Details'!$A$18:$L$18, 0),FALSE), 'E2 Allocators'!$B$15:$W$361, MATCH('O5 Details by Class &amp; Accounts'!BH$18, 'E2 Allocators'!$B$15:$W$15, 0),FALSE)*$E123)</f>
        <v>0</v>
      </c>
      <c r="BI123" s="1411">
        <f>IF(ISERROR(VLOOKUP(VLOOKUP($A123, 'E4 TB Allocation Details'!$A$18:$L$205, MATCH("Misc ID", 'E4 TB Allocation Details'!$A$18:$L$18, 0),FALSE), 'E2 Allocators'!$B$15:$W$361, MATCH('O5 Details by Class &amp; Accounts'!BI$18, 'E2 Allocators'!$B$15:$W$15, 0),FALSE)*$E123), 0, VLOOKUP(VLOOKUP($A123, 'E4 TB Allocation Details'!$A$18:$L$205, MATCH("Misc ID", 'E4 TB Allocation Details'!$A$18:$L$18, 0),FALSE), 'E2 Allocators'!$B$15:$W$361, MATCH('O5 Details by Class &amp; Accounts'!BI$18, 'E2 Allocators'!$B$15:$W$15, 0),FALSE)*$E123)</f>
        <v>0</v>
      </c>
      <c r="BJ123" s="1411">
        <f>IF(ISERROR(VLOOKUP(VLOOKUP($A123, 'E4 TB Allocation Details'!$A$18:$L$205, MATCH("Misc ID", 'E4 TB Allocation Details'!$A$18:$L$18, 0),FALSE), 'E2 Allocators'!$B$15:$W$361, MATCH('O5 Details by Class &amp; Accounts'!BJ$18, 'E2 Allocators'!$B$15:$W$15, 0),FALSE)*$E123), 0, VLOOKUP(VLOOKUP($A123, 'E4 TB Allocation Details'!$A$18:$L$205, MATCH("Misc ID", 'E4 TB Allocation Details'!$A$18:$L$18, 0),FALSE), 'E2 Allocators'!$B$15:$W$361, MATCH('O5 Details by Class &amp; Accounts'!BJ$18, 'E2 Allocators'!$B$15:$W$15, 0),FALSE)*$E123)</f>
        <v>0</v>
      </c>
      <c r="BK123" s="1411">
        <f>IF(ISERROR(VLOOKUP(VLOOKUP($A123, 'E4 TB Allocation Details'!$A$18:$L$205, MATCH("Misc ID", 'E4 TB Allocation Details'!$A$18:$L$18, 0),FALSE), 'E2 Allocators'!$B$15:$W$361, MATCH('O5 Details by Class &amp; Accounts'!BK$18, 'E2 Allocators'!$B$15:$W$15, 0),FALSE)*$E123), 0, VLOOKUP(VLOOKUP($A123, 'E4 TB Allocation Details'!$A$18:$L$205, MATCH("Misc ID", 'E4 TB Allocation Details'!$A$18:$L$18, 0),FALSE), 'E2 Allocators'!$B$15:$W$361, MATCH('O5 Details by Class &amp; Accounts'!BK$18, 'E2 Allocators'!$B$15:$W$15, 0),FALSE)*$E123)</f>
        <v>0</v>
      </c>
      <c r="BL123" s="1411">
        <f>IF(ISERROR(VLOOKUP(VLOOKUP($A123, 'E4 TB Allocation Details'!$A$18:$L$205, MATCH("Misc ID", 'E4 TB Allocation Details'!$A$18:$L$18, 0),FALSE), 'E2 Allocators'!$B$15:$W$361, MATCH('O5 Details by Class &amp; Accounts'!BL$18, 'E2 Allocators'!$B$15:$W$15, 0),FALSE)*$E123), 0, VLOOKUP(VLOOKUP($A123, 'E4 TB Allocation Details'!$A$18:$L$205, MATCH("Misc ID", 'E4 TB Allocation Details'!$A$18:$L$18, 0),FALSE), 'E2 Allocators'!$B$15:$W$361, MATCH('O5 Details by Class &amp; Accounts'!BL$18, 'E2 Allocators'!$B$15:$W$15, 0),FALSE)*$E123)</f>
        <v>0</v>
      </c>
      <c r="BM123" s="1411">
        <f>IF(ISERROR(VLOOKUP(VLOOKUP($A123, 'E4 TB Allocation Details'!$A$18:$L$205, MATCH("Misc ID", 'E4 TB Allocation Details'!$A$18:$L$18, 0),FALSE), 'E2 Allocators'!$B$15:$W$361, MATCH('O5 Details by Class &amp; Accounts'!BM$18, 'E2 Allocators'!$B$15:$W$15, 0),FALSE)*$E123), 0, VLOOKUP(VLOOKUP($A123, 'E4 TB Allocation Details'!$A$18:$L$205, MATCH("Misc ID", 'E4 TB Allocation Details'!$A$18:$L$18, 0),FALSE), 'E2 Allocators'!$B$15:$W$361, MATCH('O5 Details by Class &amp; Accounts'!BM$18, 'E2 Allocators'!$B$15:$W$15, 0),FALSE)*$E123)</f>
        <v>0</v>
      </c>
      <c r="BN123" s="1411">
        <f>IF(ISERROR(VLOOKUP(VLOOKUP($A123, 'E4 TB Allocation Details'!$A$18:$L$205, MATCH("Misc ID", 'E4 TB Allocation Details'!$A$18:$L$18, 0),FALSE), 'E2 Allocators'!$B$15:$W$361, MATCH('O5 Details by Class &amp; Accounts'!BN$18, 'E2 Allocators'!$B$15:$W$15, 0),FALSE)*$E123), 0, VLOOKUP(VLOOKUP($A123, 'E4 TB Allocation Details'!$A$18:$L$205, MATCH("Misc ID", 'E4 TB Allocation Details'!$A$18:$L$18, 0),FALSE), 'E2 Allocators'!$B$15:$W$361, MATCH('O5 Details by Class &amp; Accounts'!BN$18, 'E2 Allocators'!$B$15:$W$15, 0),FALSE)*$E123)</f>
        <v>0</v>
      </c>
      <c r="BO123" s="1411">
        <f>IF(ISERROR(VLOOKUP(VLOOKUP($A123, 'E4 TB Allocation Details'!$A$18:$L$205, MATCH("Misc ID", 'E4 TB Allocation Details'!$A$18:$L$18, 0),FALSE), 'E2 Allocators'!$B$15:$W$361, MATCH('O5 Details by Class &amp; Accounts'!BO$18, 'E2 Allocators'!$B$15:$W$15, 0),FALSE)*$E123), 0, VLOOKUP(VLOOKUP($A123, 'E4 TB Allocation Details'!$A$18:$L$205, MATCH("Misc ID", 'E4 TB Allocation Details'!$A$18:$L$18, 0),FALSE), 'E2 Allocators'!$B$15:$W$361, MATCH('O5 Details by Class &amp; Accounts'!BO$18, 'E2 Allocators'!$B$15:$W$15, 0),FALSE)*$E123)</f>
        <v>0</v>
      </c>
      <c r="BP123" s="1411">
        <f>IF(ISERROR(VLOOKUP(VLOOKUP($A123, 'E4 TB Allocation Details'!$A$18:$L$205, MATCH("Misc ID", 'E4 TB Allocation Details'!$A$18:$L$18, 0),FALSE), 'E2 Allocators'!$B$15:$W$361, MATCH('O5 Details by Class &amp; Accounts'!BP$18, 'E2 Allocators'!$B$15:$W$15, 0),FALSE)*$E123), 0, VLOOKUP(VLOOKUP($A123, 'E4 TB Allocation Details'!$A$18:$L$205, MATCH("Misc ID", 'E4 TB Allocation Details'!$A$18:$L$18, 0),FALSE), 'E2 Allocators'!$B$15:$W$361, MATCH('O5 Details by Class &amp; Accounts'!BP$18, 'E2 Allocators'!$B$15:$W$15, 0),FALSE)*$E123)</f>
        <v>0</v>
      </c>
      <c r="BQ123" s="1411">
        <f>IF(ISERROR(VLOOKUP(VLOOKUP($A123, 'E4 TB Allocation Details'!$A$18:$L$205, MATCH("Misc ID", 'E4 TB Allocation Details'!$A$18:$L$18, 0),FALSE), 'E2 Allocators'!$B$15:$W$361, MATCH('O5 Details by Class &amp; Accounts'!BQ$18, 'E2 Allocators'!$B$15:$W$15, 0),FALSE)*$E123), 0, VLOOKUP(VLOOKUP($A123, 'E4 TB Allocation Details'!$A$18:$L$205, MATCH("Misc ID", 'E4 TB Allocation Details'!$A$18:$L$18, 0),FALSE), 'E2 Allocators'!$B$15:$W$361, MATCH('O5 Details by Class &amp; Accounts'!BQ$18, 'E2 Allocators'!$B$15:$W$15, 0),FALSE)*$E123)</f>
        <v>0</v>
      </c>
      <c r="BR123" s="1411">
        <f>IF(ISERROR(VLOOKUP(VLOOKUP($A123, 'E4 TB Allocation Details'!$A$18:$L$205, MATCH("Misc ID", 'E4 TB Allocation Details'!$A$18:$L$18, 0),FALSE), 'E2 Allocators'!$B$15:$W$361, MATCH('O5 Details by Class &amp; Accounts'!BR$18, 'E2 Allocators'!$B$15:$W$15, 0),FALSE)*$E123), 0, VLOOKUP(VLOOKUP($A123, 'E4 TB Allocation Details'!$A$18:$L$205, MATCH("Misc ID", 'E4 TB Allocation Details'!$A$18:$L$18, 0),FALSE), 'E2 Allocators'!$B$15:$W$361, MATCH('O5 Details by Class &amp; Accounts'!BR$18, 'E2 Allocators'!$B$15:$W$15, 0),FALSE)*$E123)</f>
        <v>0</v>
      </c>
      <c r="BS123" s="1411">
        <f t="shared" ref="BS123:BS157" si="34">SUM(AY123:BR123)</f>
        <v>0</v>
      </c>
      <c r="BT123" s="1411">
        <f>IF(ISERROR(VLOOKUP(VLOOKUP($A123, 'E4 TB Allocation Details'!$A$18:$L$205, MATCH("A &amp; G ID", 'E4 TB Allocation Details'!$A$18:$L$18, 0),FALSE), 'E2 Allocators'!$B$15:$W$361, MATCH('O5 Details by Class &amp; Accounts'!BT$18, 'E2 Allocators'!$B$15:$W$15, 0),FALSE)*$E123), 0, VLOOKUP(VLOOKUP($A123, 'E4 TB Allocation Details'!$A$18:$L$205, MATCH("A &amp; G ID", 'E4 TB Allocation Details'!$A$18:$L$18, 0),FALSE), 'E2 Allocators'!$B$15:$W$361, MATCH('O5 Details by Class &amp; Accounts'!BT$18, 'E2 Allocators'!$B$15:$W$15, 0),FALSE)*$E123)</f>
        <v>0</v>
      </c>
      <c r="BU123" s="1411">
        <f>IF(ISERROR(VLOOKUP(VLOOKUP($A123, 'E4 TB Allocation Details'!$A$18:$L$205, MATCH("A &amp; G ID", 'E4 TB Allocation Details'!$A$18:$L$18, 0),FALSE), 'E2 Allocators'!$B$15:$W$361, MATCH('O5 Details by Class &amp; Accounts'!BU$18, 'E2 Allocators'!$B$15:$W$15, 0),FALSE)*$E123), 0, VLOOKUP(VLOOKUP($A123, 'E4 TB Allocation Details'!$A$18:$L$205, MATCH("A &amp; G ID", 'E4 TB Allocation Details'!$A$18:$L$18, 0),FALSE), 'E2 Allocators'!$B$15:$W$361, MATCH('O5 Details by Class &amp; Accounts'!BU$18, 'E2 Allocators'!$B$15:$W$15, 0),FALSE)*$E123)</f>
        <v>0</v>
      </c>
      <c r="BV123" s="1411">
        <f>IF(ISERROR(VLOOKUP(VLOOKUP($A123, 'E4 TB Allocation Details'!$A$18:$L$205, MATCH("A &amp; G ID", 'E4 TB Allocation Details'!$A$18:$L$18, 0),FALSE), 'E2 Allocators'!$B$15:$W$361, MATCH('O5 Details by Class &amp; Accounts'!BV$18, 'E2 Allocators'!$B$15:$W$15, 0),FALSE)*$E123), 0, VLOOKUP(VLOOKUP($A123, 'E4 TB Allocation Details'!$A$18:$L$205, MATCH("A &amp; G ID", 'E4 TB Allocation Details'!$A$18:$L$18, 0),FALSE), 'E2 Allocators'!$B$15:$W$361, MATCH('O5 Details by Class &amp; Accounts'!BV$18, 'E2 Allocators'!$B$15:$W$15, 0),FALSE)*$E123)</f>
        <v>0</v>
      </c>
      <c r="BW123" s="1411">
        <f>IF(ISERROR(VLOOKUP(VLOOKUP($A123, 'E4 TB Allocation Details'!$A$18:$L$205, MATCH("A &amp; G ID", 'E4 TB Allocation Details'!$A$18:$L$18, 0),FALSE), 'E2 Allocators'!$B$15:$W$361, MATCH('O5 Details by Class &amp; Accounts'!BW$18, 'E2 Allocators'!$B$15:$W$15, 0),FALSE)*$E123), 0, VLOOKUP(VLOOKUP($A123, 'E4 TB Allocation Details'!$A$18:$L$205, MATCH("A &amp; G ID", 'E4 TB Allocation Details'!$A$18:$L$18, 0),FALSE), 'E2 Allocators'!$B$15:$W$361, MATCH('O5 Details by Class &amp; Accounts'!BW$18, 'E2 Allocators'!$B$15:$W$15, 0),FALSE)*$E123)</f>
        <v>0</v>
      </c>
      <c r="BX123" s="1411">
        <f>IF(ISERROR(VLOOKUP(VLOOKUP($A123, 'E4 TB Allocation Details'!$A$18:$L$205, MATCH("A &amp; G ID", 'E4 TB Allocation Details'!$A$18:$L$18, 0),FALSE), 'E2 Allocators'!$B$15:$W$361, MATCH('O5 Details by Class &amp; Accounts'!BX$18, 'E2 Allocators'!$B$15:$W$15, 0),FALSE)*$E123), 0, VLOOKUP(VLOOKUP($A123, 'E4 TB Allocation Details'!$A$18:$L$205, MATCH("A &amp; G ID", 'E4 TB Allocation Details'!$A$18:$L$18, 0),FALSE), 'E2 Allocators'!$B$15:$W$361, MATCH('O5 Details by Class &amp; Accounts'!BX$18, 'E2 Allocators'!$B$15:$W$15, 0),FALSE)*$E123)</f>
        <v>0</v>
      </c>
      <c r="BY123" s="1411">
        <f>IF(ISERROR(VLOOKUP(VLOOKUP($A123, 'E4 TB Allocation Details'!$A$18:$L$205, MATCH("A &amp; G ID", 'E4 TB Allocation Details'!$A$18:$L$18, 0),FALSE), 'E2 Allocators'!$B$15:$W$361, MATCH('O5 Details by Class &amp; Accounts'!BY$18, 'E2 Allocators'!$B$15:$W$15, 0),FALSE)*$E123), 0, VLOOKUP(VLOOKUP($A123, 'E4 TB Allocation Details'!$A$18:$L$205, MATCH("A &amp; G ID", 'E4 TB Allocation Details'!$A$18:$L$18, 0),FALSE), 'E2 Allocators'!$B$15:$W$361, MATCH('O5 Details by Class &amp; Accounts'!BY$18, 'E2 Allocators'!$B$15:$W$15, 0),FALSE)*$E123)</f>
        <v>0</v>
      </c>
      <c r="BZ123" s="1411">
        <f>IF(ISERROR(VLOOKUP(VLOOKUP($A123, 'E4 TB Allocation Details'!$A$18:$L$205, MATCH("A &amp; G ID", 'E4 TB Allocation Details'!$A$18:$L$18, 0),FALSE), 'E2 Allocators'!$B$15:$W$361, MATCH('O5 Details by Class &amp; Accounts'!BZ$18, 'E2 Allocators'!$B$15:$W$15, 0),FALSE)*$E123), 0, VLOOKUP(VLOOKUP($A123, 'E4 TB Allocation Details'!$A$18:$L$205, MATCH("A &amp; G ID", 'E4 TB Allocation Details'!$A$18:$L$18, 0),FALSE), 'E2 Allocators'!$B$15:$W$361, MATCH('O5 Details by Class &amp; Accounts'!BZ$18, 'E2 Allocators'!$B$15:$W$15, 0),FALSE)*$E123)</f>
        <v>0</v>
      </c>
      <c r="CA123" s="1411">
        <f>IF(ISERROR(VLOOKUP(VLOOKUP($A123, 'E4 TB Allocation Details'!$A$18:$L$205, MATCH("A &amp; G ID", 'E4 TB Allocation Details'!$A$18:$L$18, 0),FALSE), 'E2 Allocators'!$B$15:$W$361, MATCH('O5 Details by Class &amp; Accounts'!CA$18, 'E2 Allocators'!$B$15:$W$15, 0),FALSE)*$E123), 0, VLOOKUP(VLOOKUP($A123, 'E4 TB Allocation Details'!$A$18:$L$205, MATCH("A &amp; G ID", 'E4 TB Allocation Details'!$A$18:$L$18, 0),FALSE), 'E2 Allocators'!$B$15:$W$361, MATCH('O5 Details by Class &amp; Accounts'!CA$18, 'E2 Allocators'!$B$15:$W$15, 0),FALSE)*$E123)</f>
        <v>0</v>
      </c>
      <c r="CB123" s="1411">
        <f>IF(ISERROR(VLOOKUP(VLOOKUP($A123, 'E4 TB Allocation Details'!$A$18:$L$205, MATCH("A &amp; G ID", 'E4 TB Allocation Details'!$A$18:$L$18, 0),FALSE), 'E2 Allocators'!$B$15:$W$361, MATCH('O5 Details by Class &amp; Accounts'!CB$18, 'E2 Allocators'!$B$15:$W$15, 0),FALSE)*$E123), 0, VLOOKUP(VLOOKUP($A123, 'E4 TB Allocation Details'!$A$18:$L$205, MATCH("A &amp; G ID", 'E4 TB Allocation Details'!$A$18:$L$18, 0),FALSE), 'E2 Allocators'!$B$15:$W$361, MATCH('O5 Details by Class &amp; Accounts'!CB$18, 'E2 Allocators'!$B$15:$W$15, 0),FALSE)*$E123)</f>
        <v>0</v>
      </c>
      <c r="CC123" s="1411">
        <f>IF(ISERROR(VLOOKUP(VLOOKUP($A123, 'E4 TB Allocation Details'!$A$18:$L$205, MATCH("A &amp; G ID", 'E4 TB Allocation Details'!$A$18:$L$18, 0),FALSE), 'E2 Allocators'!$B$15:$W$361, MATCH('O5 Details by Class &amp; Accounts'!CC$18, 'E2 Allocators'!$B$15:$W$15, 0),FALSE)*$E123), 0, VLOOKUP(VLOOKUP($A123, 'E4 TB Allocation Details'!$A$18:$L$205, MATCH("A &amp; G ID", 'E4 TB Allocation Details'!$A$18:$L$18, 0),FALSE), 'E2 Allocators'!$B$15:$W$361, MATCH('O5 Details by Class &amp; Accounts'!CC$18, 'E2 Allocators'!$B$15:$W$15, 0),FALSE)*$E123)</f>
        <v>0</v>
      </c>
      <c r="CD123" s="1411">
        <f>IF(ISERROR(VLOOKUP(VLOOKUP($A123, 'E4 TB Allocation Details'!$A$18:$L$205, MATCH("A &amp; G ID", 'E4 TB Allocation Details'!$A$18:$L$18, 0),FALSE), 'E2 Allocators'!$B$15:$W$361, MATCH('O5 Details by Class &amp; Accounts'!CD$18, 'E2 Allocators'!$B$15:$W$15, 0),FALSE)*$E123), 0, VLOOKUP(VLOOKUP($A123, 'E4 TB Allocation Details'!$A$18:$L$205, MATCH("A &amp; G ID", 'E4 TB Allocation Details'!$A$18:$L$18, 0),FALSE), 'E2 Allocators'!$B$15:$W$361, MATCH('O5 Details by Class &amp; Accounts'!CD$18, 'E2 Allocators'!$B$15:$W$15, 0),FALSE)*$E123)</f>
        <v>0</v>
      </c>
      <c r="CE123" s="1411">
        <f>IF(ISERROR(VLOOKUP(VLOOKUP($A123, 'E4 TB Allocation Details'!$A$18:$L$205, MATCH("A &amp; G ID", 'E4 TB Allocation Details'!$A$18:$L$18, 0),FALSE), 'E2 Allocators'!$B$15:$W$361, MATCH('O5 Details by Class &amp; Accounts'!CE$18, 'E2 Allocators'!$B$15:$W$15, 0),FALSE)*$E123), 0, VLOOKUP(VLOOKUP($A123, 'E4 TB Allocation Details'!$A$18:$L$205, MATCH("A &amp; G ID", 'E4 TB Allocation Details'!$A$18:$L$18, 0),FALSE), 'E2 Allocators'!$B$15:$W$361, MATCH('O5 Details by Class &amp; Accounts'!CE$18, 'E2 Allocators'!$B$15:$W$15, 0),FALSE)*$E123)</f>
        <v>0</v>
      </c>
      <c r="CF123" s="1411">
        <f>IF(ISERROR(VLOOKUP(VLOOKUP($A123, 'E4 TB Allocation Details'!$A$18:$L$205, MATCH("A &amp; G ID", 'E4 TB Allocation Details'!$A$18:$L$18, 0),FALSE), 'E2 Allocators'!$B$15:$W$361, MATCH('O5 Details by Class &amp; Accounts'!CF$18, 'E2 Allocators'!$B$15:$W$15, 0),FALSE)*$E123), 0, VLOOKUP(VLOOKUP($A123, 'E4 TB Allocation Details'!$A$18:$L$205, MATCH("A &amp; G ID", 'E4 TB Allocation Details'!$A$18:$L$18, 0),FALSE), 'E2 Allocators'!$B$15:$W$361, MATCH('O5 Details by Class &amp; Accounts'!CF$18, 'E2 Allocators'!$B$15:$W$15, 0),FALSE)*$E123)</f>
        <v>0</v>
      </c>
      <c r="CG123" s="1411">
        <f>IF(ISERROR(VLOOKUP(VLOOKUP($A123, 'E4 TB Allocation Details'!$A$18:$L$205, MATCH("A &amp; G ID", 'E4 TB Allocation Details'!$A$18:$L$18, 0),FALSE), 'E2 Allocators'!$B$15:$W$361, MATCH('O5 Details by Class &amp; Accounts'!CG$18, 'E2 Allocators'!$B$15:$W$15, 0),FALSE)*$E123), 0, VLOOKUP(VLOOKUP($A123, 'E4 TB Allocation Details'!$A$18:$L$205, MATCH("A &amp; G ID", 'E4 TB Allocation Details'!$A$18:$L$18, 0),FALSE), 'E2 Allocators'!$B$15:$W$361, MATCH('O5 Details by Class &amp; Accounts'!CG$18, 'E2 Allocators'!$B$15:$W$15, 0),FALSE)*$E123)</f>
        <v>0</v>
      </c>
      <c r="CH123" s="1411">
        <f>IF(ISERROR(VLOOKUP(VLOOKUP($A123, 'E4 TB Allocation Details'!$A$18:$L$205, MATCH("A &amp; G ID", 'E4 TB Allocation Details'!$A$18:$L$18, 0),FALSE), 'E2 Allocators'!$B$15:$W$361, MATCH('O5 Details by Class &amp; Accounts'!CH$18, 'E2 Allocators'!$B$15:$W$15, 0),FALSE)*$E123), 0, VLOOKUP(VLOOKUP($A123, 'E4 TB Allocation Details'!$A$18:$L$205, MATCH("A &amp; G ID", 'E4 TB Allocation Details'!$A$18:$L$18, 0),FALSE), 'E2 Allocators'!$B$15:$W$361, MATCH('O5 Details by Class &amp; Accounts'!CH$18, 'E2 Allocators'!$B$15:$W$15, 0),FALSE)*$E123)</f>
        <v>0</v>
      </c>
      <c r="CI123" s="1411">
        <f>IF(ISERROR(VLOOKUP(VLOOKUP($A123, 'E4 TB Allocation Details'!$A$18:$L$205, MATCH("A &amp; G ID", 'E4 TB Allocation Details'!$A$18:$L$18, 0),FALSE), 'E2 Allocators'!$B$15:$W$361, MATCH('O5 Details by Class &amp; Accounts'!CI$18, 'E2 Allocators'!$B$15:$W$15, 0),FALSE)*$E123), 0, VLOOKUP(VLOOKUP($A123, 'E4 TB Allocation Details'!$A$18:$L$205, MATCH("A &amp; G ID", 'E4 TB Allocation Details'!$A$18:$L$18, 0),FALSE), 'E2 Allocators'!$B$15:$W$361, MATCH('O5 Details by Class &amp; Accounts'!CI$18, 'E2 Allocators'!$B$15:$W$15, 0),FALSE)*$E123)</f>
        <v>0</v>
      </c>
      <c r="CJ123" s="1411">
        <f>IF(ISERROR(VLOOKUP(VLOOKUP($A123, 'E4 TB Allocation Details'!$A$18:$L$205, MATCH("A &amp; G ID", 'E4 TB Allocation Details'!$A$18:$L$18, 0),FALSE), 'E2 Allocators'!$B$15:$W$361, MATCH('O5 Details by Class &amp; Accounts'!CJ$18, 'E2 Allocators'!$B$15:$W$15, 0),FALSE)*$E123), 0, VLOOKUP(VLOOKUP($A123, 'E4 TB Allocation Details'!$A$18:$L$205, MATCH("A &amp; G ID", 'E4 TB Allocation Details'!$A$18:$L$18, 0),FALSE), 'E2 Allocators'!$B$15:$W$361, MATCH('O5 Details by Class &amp; Accounts'!CJ$18, 'E2 Allocators'!$B$15:$W$15, 0),FALSE)*$E123)</f>
        <v>0</v>
      </c>
      <c r="CK123" s="1411">
        <f>IF(ISERROR(VLOOKUP(VLOOKUP($A123, 'E4 TB Allocation Details'!$A$18:$L$205, MATCH("A &amp; G ID", 'E4 TB Allocation Details'!$A$18:$L$18, 0),FALSE), 'E2 Allocators'!$B$15:$W$361, MATCH('O5 Details by Class &amp; Accounts'!CK$18, 'E2 Allocators'!$B$15:$W$15, 0),FALSE)*$E123), 0, VLOOKUP(VLOOKUP($A123, 'E4 TB Allocation Details'!$A$18:$L$205, MATCH("A &amp; G ID", 'E4 TB Allocation Details'!$A$18:$L$18, 0),FALSE), 'E2 Allocators'!$B$15:$W$361, MATCH('O5 Details by Class &amp; Accounts'!CK$18, 'E2 Allocators'!$B$15:$W$15, 0),FALSE)*$E123)</f>
        <v>0</v>
      </c>
      <c r="CL123" s="1411">
        <f>IF(ISERROR(VLOOKUP(VLOOKUP($A123, 'E4 TB Allocation Details'!$A$18:$L$205, MATCH("A &amp; G ID", 'E4 TB Allocation Details'!$A$18:$L$18, 0),FALSE), 'E2 Allocators'!$B$15:$W$361, MATCH('O5 Details by Class &amp; Accounts'!CL$18, 'E2 Allocators'!$B$15:$W$15, 0),FALSE)*$E123), 0, VLOOKUP(VLOOKUP($A123, 'E4 TB Allocation Details'!$A$18:$L$205, MATCH("A &amp; G ID", 'E4 TB Allocation Details'!$A$18:$L$18, 0),FALSE), 'E2 Allocators'!$B$15:$W$361, MATCH('O5 Details by Class &amp; Accounts'!CL$18, 'E2 Allocators'!$B$15:$W$15, 0),FALSE)*$E123)</f>
        <v>0</v>
      </c>
      <c r="CM123" s="1411">
        <f>IF(ISERROR(VLOOKUP(VLOOKUP($A123, 'E4 TB Allocation Details'!$A$18:$L$205, MATCH("A &amp; G ID", 'E4 TB Allocation Details'!$A$18:$L$18, 0),FALSE), 'E2 Allocators'!$B$15:$W$361, MATCH('O5 Details by Class &amp; Accounts'!CM$18, 'E2 Allocators'!$B$15:$W$15, 0),FALSE)*$E123), 0, VLOOKUP(VLOOKUP($A123, 'E4 TB Allocation Details'!$A$18:$L$205, MATCH("A &amp; G ID", 'E4 TB Allocation Details'!$A$18:$L$18, 0),FALSE), 'E2 Allocators'!$B$15:$W$361, MATCH('O5 Details by Class &amp; Accounts'!CM$18, 'E2 Allocators'!$B$15:$W$15, 0),FALSE)*$E123)</f>
        <v>0</v>
      </c>
      <c r="CN123" s="1411">
        <f t="shared" ref="CN123:CN156" si="35">SUM(BT123:CM123)</f>
        <v>0</v>
      </c>
      <c r="CO123" s="1791">
        <f t="shared" ref="CO123:CO157" si="36">+E123-AC123-AX123-BS123-CN123</f>
        <v>5.8207660913467407E-11</v>
      </c>
      <c r="CQ123" s="2086" t="s">
        <v>61</v>
      </c>
    </row>
    <row r="124" spans="1:95" s="80" customFormat="1" ht="12.75">
      <c r="A124" s="1176">
        <v>5010</v>
      </c>
      <c r="B124" s="1175" t="s">
        <v>637</v>
      </c>
      <c r="C124" s="1788">
        <f>IF(ISERROR(VLOOKUP($A124,'I3 TB Data'!$A$23:$H$458,MATCH('O5 Details by Class &amp; Accounts'!$C$18, 'I3 TB Data'!$A$23:$H$23,0),0)), 0, VLOOKUP($A124,'I3 TB Data'!$A$23:$H$458,MATCH('O5 Details by Class &amp; Accounts'!$C$18,'I3 TB Data'!$A$23:$H$23,0),0))</f>
        <v>261000</v>
      </c>
      <c r="D124" s="1789"/>
      <c r="E124" s="1788">
        <f t="shared" si="24"/>
        <v>261000</v>
      </c>
      <c r="F124" s="1790">
        <f>IF(ISERROR(VLOOKUP($A124, 'E1 Categorization'!A33:E122, MATCH("Customer Component", 'E1 Categorization'!$A$33:$E$33,0), 0)), 0, IF(VLOOKUP($A124, 'E1 Categorization'!A33:E122, MATCH("Customer Component", 'E1 Categorization'!$A$33:$E$33,0), 0)=0, 'O5 Details by Class &amp; Accounts'!$E124, IF(AND(VLOOKUP($A124, 'E1 Categorization'!A33:E122, MATCH("Customer Component", 'E1 Categorization'!$A$33:$E$33,0), 0) &gt;0, VLOOKUP($A124, 'E1 Categorization'!A33:E122, MATCH("Customer Component", 'E1 Categorization'!$A$33:$E$33,0), 0)&lt;1), 'O5 Details by Class &amp; Accounts'!$E124*(1-VLOOKUP($A124, 'E1 Categorization'!A33:E122, MATCH("Customer Component", 'E1 Categorization'!$A$33:$E$33,0), 0)), 0)))</f>
        <v>169650</v>
      </c>
      <c r="G124" s="1790">
        <f>IF(ISERROR(VLOOKUP($A124, 'E1 Categorization'!A33:E122, MATCH("Customer Component", 'E1 Categorization'!$A$33:$E$33,0), 0)),0, IF(VLOOKUP($A124, 'E1 Categorization'!A33:E122, MATCH("Customer Component", 'E1 Categorization'!$A$33:$E$33,0), 0)=0, 0, IF(AND(VLOOKUP($A124, 'E1 Categorization'!A33:E122, MATCH("Customer Component", 'E1 Categorization'!$A$33:$E$33,0), 0) &gt;0, VLOOKUP($A124, 'E1 Categorization'!A33:E122, MATCH("Customer Component", 'E1 Categorization'!$A$33:$E$33,0), 0)&lt;1), 'O5 Details by Class &amp; Accounts'!$E124*(VLOOKUP($A124, 'E1 Categorization'!A33:E122, MATCH("Customer Component", 'E1 Categorization'!$A$33:$E$33,0), 0)), 'O5 Details by Class &amp; Accounts'!$E124)))</f>
        <v>91350</v>
      </c>
      <c r="H124" s="1411">
        <f t="shared" si="31"/>
        <v>261000</v>
      </c>
      <c r="I124" s="1411">
        <f>IF(ISERROR(VLOOKUP(VLOOKUP($A124, 'E4 TB Allocation Details'!$A$18:$L$205, MATCH("Demand ID", 'E4 TB Allocation Details'!$A$18:$L$18, 0),FALSE), 'E2 Allocators'!$B$15:$W$361, MATCH('O5 Details by Class &amp; Accounts'!I$18, 'E2 Allocators'!$B$15:$W$15, 0),FALSE)*$F124), 0, VLOOKUP(VLOOKUP($A124, 'E4 TB Allocation Details'!$A$18:$L$205, MATCH("Demand ID", 'E4 TB Allocation Details'!$A$18:$L$18, 0),FALSE), 'E2 Allocators'!$B$15:$W$361, MATCH('O5 Details by Class &amp; Accounts'!I$18, 'E2 Allocators'!$B$15:$W$15, 0),FALSE)*$F124)</f>
        <v>72905.003556222538</v>
      </c>
      <c r="J124" s="1411">
        <f>IF(ISERROR(VLOOKUP(VLOOKUP($A124, 'E4 TB Allocation Details'!$A$18:$L$205, MATCH("Demand ID", 'E4 TB Allocation Details'!$A$18:$L$18, 0),FALSE), 'E2 Allocators'!$B$15:$W$361, MATCH('O5 Details by Class &amp; Accounts'!J$18, 'E2 Allocators'!$B$15:$W$15, 0),FALSE)*$F124), 0, VLOOKUP(VLOOKUP($A124, 'E4 TB Allocation Details'!$A$18:$L$205, MATCH("Demand ID", 'E4 TB Allocation Details'!$A$18:$L$18, 0),FALSE), 'E2 Allocators'!$B$15:$W$361, MATCH('O5 Details by Class &amp; Accounts'!J$18, 'E2 Allocators'!$B$15:$W$15, 0),FALSE)*$F124)</f>
        <v>32885.307493487904</v>
      </c>
      <c r="K124" s="1411">
        <f>IF(ISERROR(VLOOKUP(VLOOKUP($A124, 'E4 TB Allocation Details'!$A$18:$L$205, MATCH("Demand ID", 'E4 TB Allocation Details'!$A$18:$L$18, 0),FALSE), 'E2 Allocators'!$B$15:$W$361, MATCH('O5 Details by Class &amp; Accounts'!K$18, 'E2 Allocators'!$B$15:$W$15, 0),FALSE)*$F124), 0, VLOOKUP(VLOOKUP($A124, 'E4 TB Allocation Details'!$A$18:$L$205, MATCH("Demand ID", 'E4 TB Allocation Details'!$A$18:$L$18, 0),FALSE), 'E2 Allocators'!$B$15:$W$361, MATCH('O5 Details by Class &amp; Accounts'!K$18, 'E2 Allocators'!$B$15:$W$15, 0),FALSE)*$F124)</f>
        <v>63726.949529041332</v>
      </c>
      <c r="L124" s="1411">
        <f>IF(ISERROR(VLOOKUP(VLOOKUP($A124, 'E4 TB Allocation Details'!$A$18:$L$205, MATCH("Demand ID", 'E4 TB Allocation Details'!$A$18:$L$18, 0),FALSE), 'E2 Allocators'!$B$15:$W$361, MATCH('O5 Details by Class &amp; Accounts'!L$18, 'E2 Allocators'!$B$15:$W$15, 0),FALSE)*$F124), 0, VLOOKUP(VLOOKUP($A124, 'E4 TB Allocation Details'!$A$18:$L$205, MATCH("Demand ID", 'E4 TB Allocation Details'!$A$18:$L$18, 0),FALSE), 'E2 Allocators'!$B$15:$W$361, MATCH('O5 Details by Class &amp; Accounts'!L$18, 'E2 Allocators'!$B$15:$W$15, 0),FALSE)*$F124)</f>
        <v>0</v>
      </c>
      <c r="M124" s="1411">
        <f>IF(ISERROR(VLOOKUP(VLOOKUP($A124, 'E4 TB Allocation Details'!$A$18:$L$205, MATCH("Demand ID", 'E4 TB Allocation Details'!$A$18:$L$18, 0),FALSE), 'E2 Allocators'!$B$15:$W$361, MATCH('O5 Details by Class &amp; Accounts'!M$18, 'E2 Allocators'!$B$15:$W$15, 0),FALSE)*$F124), 0, VLOOKUP(VLOOKUP($A124, 'E4 TB Allocation Details'!$A$18:$L$205, MATCH("Demand ID", 'E4 TB Allocation Details'!$A$18:$L$18, 0),FALSE), 'E2 Allocators'!$B$15:$W$361, MATCH('O5 Details by Class &amp; Accounts'!M$18, 'E2 Allocators'!$B$15:$W$15, 0),FALSE)*$F124)</f>
        <v>0</v>
      </c>
      <c r="N124" s="1411">
        <f>IF(ISERROR(VLOOKUP(VLOOKUP($A124, 'E4 TB Allocation Details'!$A$18:$L$205, MATCH("Demand ID", 'E4 TB Allocation Details'!$A$18:$L$18, 0),FALSE), 'E2 Allocators'!$B$15:$W$361, MATCH('O5 Details by Class &amp; Accounts'!N$18, 'E2 Allocators'!$B$15:$W$15, 0),FALSE)*$F124), 0, VLOOKUP(VLOOKUP($A124, 'E4 TB Allocation Details'!$A$18:$L$205, MATCH("Demand ID", 'E4 TB Allocation Details'!$A$18:$L$18, 0),FALSE), 'E2 Allocators'!$B$15:$W$361, MATCH('O5 Details by Class &amp; Accounts'!N$18, 'E2 Allocators'!$B$15:$W$15, 0),FALSE)*$F124)</f>
        <v>0</v>
      </c>
      <c r="O124" s="1411">
        <f>IF(ISERROR(VLOOKUP(VLOOKUP($A124, 'E4 TB Allocation Details'!$A$18:$L$205, MATCH("Demand ID", 'E4 TB Allocation Details'!$A$18:$L$18, 0),FALSE), 'E2 Allocators'!$B$15:$W$361, MATCH('O5 Details by Class &amp; Accounts'!O$18, 'E2 Allocators'!$B$15:$W$15, 0),FALSE)*$F124), 0, VLOOKUP(VLOOKUP($A124, 'E4 TB Allocation Details'!$A$18:$L$205, MATCH("Demand ID", 'E4 TB Allocation Details'!$A$18:$L$18, 0),FALSE), 'E2 Allocators'!$B$15:$W$361, MATCH('O5 Details by Class &amp; Accounts'!O$18, 'E2 Allocators'!$B$15:$W$15, 0),FALSE)*$F124)</f>
        <v>0</v>
      </c>
      <c r="P124" s="1411">
        <f>IF(ISERROR(VLOOKUP(VLOOKUP($A124, 'E4 TB Allocation Details'!$A$18:$L$205, MATCH("Demand ID", 'E4 TB Allocation Details'!$A$18:$L$18, 0),FALSE), 'E2 Allocators'!$B$15:$W$361, MATCH('O5 Details by Class &amp; Accounts'!P$18, 'E2 Allocators'!$B$15:$W$15, 0),FALSE)*$F124), 0, VLOOKUP(VLOOKUP($A124, 'E4 TB Allocation Details'!$A$18:$L$205, MATCH("Demand ID", 'E4 TB Allocation Details'!$A$18:$L$18, 0),FALSE), 'E2 Allocators'!$B$15:$W$361, MATCH('O5 Details by Class &amp; Accounts'!P$18, 'E2 Allocators'!$B$15:$W$15, 0),FALSE)*$F124)</f>
        <v>0</v>
      </c>
      <c r="Q124" s="1411">
        <f>IF(ISERROR(VLOOKUP(VLOOKUP($A124, 'E4 TB Allocation Details'!$A$18:$L$205, MATCH("Demand ID", 'E4 TB Allocation Details'!$A$18:$L$18, 0),FALSE), 'E2 Allocators'!$B$15:$W$361, MATCH('O5 Details by Class &amp; Accounts'!Q$18, 'E2 Allocators'!$B$15:$W$15, 0),FALSE)*$F124), 0, VLOOKUP(VLOOKUP($A124, 'E4 TB Allocation Details'!$A$18:$L$205, MATCH("Demand ID", 'E4 TB Allocation Details'!$A$18:$L$18, 0),FALSE), 'E2 Allocators'!$B$15:$W$361, MATCH('O5 Details by Class &amp; Accounts'!Q$18, 'E2 Allocators'!$B$15:$W$15, 0),FALSE)*$F124)</f>
        <v>132.73942124821167</v>
      </c>
      <c r="R124" s="1411">
        <f>IF(ISERROR(VLOOKUP(VLOOKUP($A124, 'E4 TB Allocation Details'!$A$18:$L$205, MATCH("Demand ID", 'E4 TB Allocation Details'!$A$18:$L$18, 0),FALSE), 'E2 Allocators'!$B$15:$W$361, MATCH('O5 Details by Class &amp; Accounts'!R$18, 'E2 Allocators'!$B$15:$W$15, 0),FALSE)*$F124), 0, VLOOKUP(VLOOKUP($A124, 'E4 TB Allocation Details'!$A$18:$L$205, MATCH("Demand ID", 'E4 TB Allocation Details'!$A$18:$L$18, 0),FALSE), 'E2 Allocators'!$B$15:$W$361, MATCH('O5 Details by Class &amp; Accounts'!R$18, 'E2 Allocators'!$B$15:$W$15, 0),FALSE)*$F124)</f>
        <v>0</v>
      </c>
      <c r="S124" s="1411">
        <f>IF(ISERROR(VLOOKUP(VLOOKUP($A124, 'E4 TB Allocation Details'!$A$18:$L$205, MATCH("Demand ID", 'E4 TB Allocation Details'!$A$18:$L$18, 0),FALSE), 'E2 Allocators'!$B$15:$W$361, MATCH('O5 Details by Class &amp; Accounts'!S$18, 'E2 Allocators'!$B$15:$W$15, 0),FALSE)*$F124), 0, VLOOKUP(VLOOKUP($A124, 'E4 TB Allocation Details'!$A$18:$L$205, MATCH("Demand ID", 'E4 TB Allocation Details'!$A$18:$L$18, 0),FALSE), 'E2 Allocators'!$B$15:$W$361, MATCH('O5 Details by Class &amp; Accounts'!S$18, 'E2 Allocators'!$B$15:$W$15, 0),FALSE)*$F124)</f>
        <v>0</v>
      </c>
      <c r="T124" s="1411">
        <f>IF(ISERROR(VLOOKUP(VLOOKUP($A124, 'E4 TB Allocation Details'!$A$18:$L$205, MATCH("Demand ID", 'E4 TB Allocation Details'!$A$18:$L$18, 0),FALSE), 'E2 Allocators'!$B$15:$W$361, MATCH('O5 Details by Class &amp; Accounts'!T$18, 'E2 Allocators'!$B$15:$W$15, 0),FALSE)*$F124), 0, VLOOKUP(VLOOKUP($A124, 'E4 TB Allocation Details'!$A$18:$L$205, MATCH("Demand ID", 'E4 TB Allocation Details'!$A$18:$L$18, 0),FALSE), 'E2 Allocators'!$B$15:$W$361, MATCH('O5 Details by Class &amp; Accounts'!T$18, 'E2 Allocators'!$B$15:$W$15, 0),FALSE)*$F124)</f>
        <v>0</v>
      </c>
      <c r="U124" s="1411">
        <f>IF(ISERROR(VLOOKUP(VLOOKUP($A124, 'E4 TB Allocation Details'!$A$18:$L$205, MATCH("Demand ID", 'E4 TB Allocation Details'!$A$18:$L$18, 0),FALSE), 'E2 Allocators'!$B$15:$W$361, MATCH('O5 Details by Class &amp; Accounts'!U$18, 'E2 Allocators'!$B$15:$W$15, 0),FALSE)*$F124), 0, VLOOKUP(VLOOKUP($A124, 'E4 TB Allocation Details'!$A$18:$L$205, MATCH("Demand ID", 'E4 TB Allocation Details'!$A$18:$L$18, 0),FALSE), 'E2 Allocators'!$B$15:$W$361, MATCH('O5 Details by Class &amp; Accounts'!U$18, 'E2 Allocators'!$B$15:$W$15, 0),FALSE)*$F124)</f>
        <v>0</v>
      </c>
      <c r="V124" s="1411">
        <f>IF(ISERROR(VLOOKUP(VLOOKUP($A124, 'E4 TB Allocation Details'!$A$18:$L$205, MATCH("Demand ID", 'E4 TB Allocation Details'!$A$18:$L$18, 0),FALSE), 'E2 Allocators'!$B$15:$W$361, MATCH('O5 Details by Class &amp; Accounts'!V$18, 'E2 Allocators'!$B$15:$W$15, 0),FALSE)*$F124), 0, VLOOKUP(VLOOKUP($A124, 'E4 TB Allocation Details'!$A$18:$L$205, MATCH("Demand ID", 'E4 TB Allocation Details'!$A$18:$L$18, 0),FALSE), 'E2 Allocators'!$B$15:$W$361, MATCH('O5 Details by Class &amp; Accounts'!V$18, 'E2 Allocators'!$B$15:$W$15, 0),FALSE)*$F124)</f>
        <v>0</v>
      </c>
      <c r="W124" s="1411">
        <f>IF(ISERROR(VLOOKUP(VLOOKUP($A124, 'E4 TB Allocation Details'!$A$18:$L$205, MATCH("Demand ID", 'E4 TB Allocation Details'!$A$18:$L$18, 0),FALSE), 'E2 Allocators'!$B$15:$W$361, MATCH('O5 Details by Class &amp; Accounts'!W$18, 'E2 Allocators'!$B$15:$W$15, 0),FALSE)*$F124), 0, VLOOKUP(VLOOKUP($A124, 'E4 TB Allocation Details'!$A$18:$L$205, MATCH("Demand ID", 'E4 TB Allocation Details'!$A$18:$L$18, 0),FALSE), 'E2 Allocators'!$B$15:$W$361, MATCH('O5 Details by Class &amp; Accounts'!W$18, 'E2 Allocators'!$B$15:$W$15, 0),FALSE)*$F124)</f>
        <v>0</v>
      </c>
      <c r="X124" s="1411">
        <f>IF(ISERROR(VLOOKUP(VLOOKUP($A124, 'E4 TB Allocation Details'!$A$18:$L$205, MATCH("Demand ID", 'E4 TB Allocation Details'!$A$18:$L$18, 0),FALSE), 'E2 Allocators'!$B$15:$W$361, MATCH('O5 Details by Class &amp; Accounts'!X$18, 'E2 Allocators'!$B$15:$W$15, 0),FALSE)*$F124), 0, VLOOKUP(VLOOKUP($A124, 'E4 TB Allocation Details'!$A$18:$L$205, MATCH("Demand ID", 'E4 TB Allocation Details'!$A$18:$L$18, 0),FALSE), 'E2 Allocators'!$B$15:$W$361, MATCH('O5 Details by Class &amp; Accounts'!X$18, 'E2 Allocators'!$B$15:$W$15, 0),FALSE)*$F124)</f>
        <v>0</v>
      </c>
      <c r="Y124" s="1411">
        <f>IF(ISERROR(VLOOKUP(VLOOKUP($A124, 'E4 TB Allocation Details'!$A$18:$L$205, MATCH("Demand ID", 'E4 TB Allocation Details'!$A$18:$L$18, 0),FALSE), 'E2 Allocators'!$B$15:$W$361, MATCH('O5 Details by Class &amp; Accounts'!Y$18, 'E2 Allocators'!$B$15:$W$15, 0),FALSE)*$F124), 0, VLOOKUP(VLOOKUP($A124, 'E4 TB Allocation Details'!$A$18:$L$205, MATCH("Demand ID", 'E4 TB Allocation Details'!$A$18:$L$18, 0),FALSE), 'E2 Allocators'!$B$15:$W$361, MATCH('O5 Details by Class &amp; Accounts'!Y$18, 'E2 Allocators'!$B$15:$W$15, 0),FALSE)*$F124)</f>
        <v>0</v>
      </c>
      <c r="Z124" s="1411">
        <f>IF(ISERROR(VLOOKUP(VLOOKUP($A124, 'E4 TB Allocation Details'!$A$18:$L$205, MATCH("Demand ID", 'E4 TB Allocation Details'!$A$18:$L$18, 0),FALSE), 'E2 Allocators'!$B$15:$W$361, MATCH('O5 Details by Class &amp; Accounts'!Z$18, 'E2 Allocators'!$B$15:$W$15, 0),FALSE)*$F124), 0, VLOOKUP(VLOOKUP($A124, 'E4 TB Allocation Details'!$A$18:$L$205, MATCH("Demand ID", 'E4 TB Allocation Details'!$A$18:$L$18, 0),FALSE), 'E2 Allocators'!$B$15:$W$361, MATCH('O5 Details by Class &amp; Accounts'!Z$18, 'E2 Allocators'!$B$15:$W$15, 0),FALSE)*$F124)</f>
        <v>0</v>
      </c>
      <c r="AA124" s="1411">
        <f>IF(ISERROR(VLOOKUP(VLOOKUP($A124, 'E4 TB Allocation Details'!$A$18:$L$205, MATCH("Demand ID", 'E4 TB Allocation Details'!$A$18:$L$18, 0),FALSE), 'E2 Allocators'!$B$15:$W$361, MATCH('O5 Details by Class &amp; Accounts'!AA$18, 'E2 Allocators'!$B$15:$W$15, 0),FALSE)*$F124), 0, VLOOKUP(VLOOKUP($A124, 'E4 TB Allocation Details'!$A$18:$L$205, MATCH("Demand ID", 'E4 TB Allocation Details'!$A$18:$L$18, 0),FALSE), 'E2 Allocators'!$B$15:$W$361, MATCH('O5 Details by Class &amp; Accounts'!AA$18, 'E2 Allocators'!$B$15:$W$15, 0),FALSE)*$F124)</f>
        <v>0</v>
      </c>
      <c r="AB124" s="1411">
        <f>IF(ISERROR(VLOOKUP(VLOOKUP($A124, 'E4 TB Allocation Details'!$A$18:$L$205, MATCH("Demand ID", 'E4 TB Allocation Details'!$A$18:$L$18, 0),FALSE), 'E2 Allocators'!$B$15:$W$361, MATCH('O5 Details by Class &amp; Accounts'!AB$18, 'E2 Allocators'!$B$15:$W$15, 0),FALSE)*$F124), 0, VLOOKUP(VLOOKUP($A124, 'E4 TB Allocation Details'!$A$18:$L$205, MATCH("Demand ID", 'E4 TB Allocation Details'!$A$18:$L$18, 0),FALSE), 'E2 Allocators'!$B$15:$W$361, MATCH('O5 Details by Class &amp; Accounts'!AB$18, 'E2 Allocators'!$B$15:$W$15, 0),FALSE)*$F124)</f>
        <v>0</v>
      </c>
      <c r="AC124" s="1411">
        <f t="shared" si="32"/>
        <v>169649.99999999997</v>
      </c>
      <c r="AD124" s="1411">
        <f>IF(ISERROR(VLOOKUP(VLOOKUP($A124, 'E4 TB Allocation Details'!$A$18:$L$205, MATCH("Customer ID", 'E4 TB Allocation Details'!$A$18:$L$18, 0),FALSE), 'E2 Allocators'!$B$15:$W$361, MATCH('O5 Details by Class &amp; Accounts'!AD$18, 'E2 Allocators'!$B$15:$W$15, 0),FALSE)*$G124), 0, VLOOKUP(VLOOKUP($A124, 'E4 TB Allocation Details'!$A$18:$L$205, MATCH("Customer ID", 'E4 TB Allocation Details'!$A$18:$L$18, 0),FALSE), 'E2 Allocators'!$B$15:$W$361, MATCH('O5 Details by Class &amp; Accounts'!AD$18, 'E2 Allocators'!$B$15:$W$15, 0),FALSE)*$G124)</f>
        <v>60467.043095297944</v>
      </c>
      <c r="AE124" s="1411">
        <f>IF(ISERROR(VLOOKUP(VLOOKUP($A124, 'E4 TB Allocation Details'!$A$18:$L$205, MATCH("Customer ID", 'E4 TB Allocation Details'!$A$18:$L$18, 0),FALSE), 'E2 Allocators'!$B$15:$W$361, MATCH('O5 Details by Class &amp; Accounts'!AE$18, 'E2 Allocators'!$B$15:$W$15, 0),FALSE)*$G124), 0, VLOOKUP(VLOOKUP($A124, 'E4 TB Allocation Details'!$A$18:$L$205, MATCH("Customer ID", 'E4 TB Allocation Details'!$A$18:$L$18, 0),FALSE), 'E2 Allocators'!$B$15:$W$361, MATCH('O5 Details by Class &amp; Accounts'!AE$18, 'E2 Allocators'!$B$15:$W$15, 0),FALSE)*$G124)</f>
        <v>8233.1028404244571</v>
      </c>
      <c r="AF124" s="1411">
        <f>IF(ISERROR(VLOOKUP(VLOOKUP($A124, 'E4 TB Allocation Details'!$A$18:$L$205, MATCH("Customer ID", 'E4 TB Allocation Details'!$A$18:$L$18, 0),FALSE), 'E2 Allocators'!$B$15:$W$361, MATCH('O5 Details by Class &amp; Accounts'!AF$18, 'E2 Allocators'!$B$15:$W$15, 0),FALSE)*$G124), 0, VLOOKUP(VLOOKUP($A124, 'E4 TB Allocation Details'!$A$18:$L$205, MATCH("Customer ID", 'E4 TB Allocation Details'!$A$18:$L$18, 0),FALSE), 'E2 Allocators'!$B$15:$W$361, MATCH('O5 Details by Class &amp; Accounts'!AF$18, 'E2 Allocators'!$B$15:$W$15, 0),FALSE)*$G124)</f>
        <v>1186.7465688212162</v>
      </c>
      <c r="AG124" s="1411">
        <f>IF(ISERROR(VLOOKUP(VLOOKUP($A124, 'E4 TB Allocation Details'!$A$18:$L$205, MATCH("Customer ID", 'E4 TB Allocation Details'!$A$18:$L$18, 0),FALSE), 'E2 Allocators'!$B$15:$W$361, MATCH('O5 Details by Class &amp; Accounts'!AG$18, 'E2 Allocators'!$B$15:$W$15, 0),FALSE)*$G124), 0, VLOOKUP(VLOOKUP($A124, 'E4 TB Allocation Details'!$A$18:$L$205, MATCH("Customer ID", 'E4 TB Allocation Details'!$A$18:$L$18, 0),FALSE), 'E2 Allocators'!$B$15:$W$361, MATCH('O5 Details by Class &amp; Accounts'!AG$18, 'E2 Allocators'!$B$15:$W$15, 0),FALSE)*$G124)</f>
        <v>0</v>
      </c>
      <c r="AH124" s="1411">
        <f>IF(ISERROR(VLOOKUP(VLOOKUP($A124, 'E4 TB Allocation Details'!$A$18:$L$205, MATCH("Customer ID", 'E4 TB Allocation Details'!$A$18:$L$18, 0),FALSE), 'E2 Allocators'!$B$15:$W$361, MATCH('O5 Details by Class &amp; Accounts'!AH$18, 'E2 Allocators'!$B$15:$W$15, 0),FALSE)*$G124), 0, VLOOKUP(VLOOKUP($A124, 'E4 TB Allocation Details'!$A$18:$L$205, MATCH("Customer ID", 'E4 TB Allocation Details'!$A$18:$L$18, 0),FALSE), 'E2 Allocators'!$B$15:$W$361, MATCH('O5 Details by Class &amp; Accounts'!AH$18, 'E2 Allocators'!$B$15:$W$15, 0),FALSE)*$G124)</f>
        <v>0</v>
      </c>
      <c r="AI124" s="1411">
        <f>IF(ISERROR(VLOOKUP(VLOOKUP($A124, 'E4 TB Allocation Details'!$A$18:$L$205, MATCH("Customer ID", 'E4 TB Allocation Details'!$A$18:$L$18, 0),FALSE), 'E2 Allocators'!$B$15:$W$361, MATCH('O5 Details by Class &amp; Accounts'!AI$18, 'E2 Allocators'!$B$15:$W$15, 0),FALSE)*$G124), 0, VLOOKUP(VLOOKUP($A124, 'E4 TB Allocation Details'!$A$18:$L$205, MATCH("Customer ID", 'E4 TB Allocation Details'!$A$18:$L$18, 0),FALSE), 'E2 Allocators'!$B$15:$W$361, MATCH('O5 Details by Class &amp; Accounts'!AI$18, 'E2 Allocators'!$B$15:$W$15, 0),FALSE)*$G124)</f>
        <v>0</v>
      </c>
      <c r="AJ124" s="1411">
        <f>IF(ISERROR(VLOOKUP(VLOOKUP($A124, 'E4 TB Allocation Details'!$A$18:$L$205, MATCH("Customer ID", 'E4 TB Allocation Details'!$A$18:$L$18, 0),FALSE), 'E2 Allocators'!$B$15:$W$361, MATCH('O5 Details by Class &amp; Accounts'!AJ$18, 'E2 Allocators'!$B$15:$W$15, 0),FALSE)*$G124), 0, VLOOKUP(VLOOKUP($A124, 'E4 TB Allocation Details'!$A$18:$L$205, MATCH("Customer ID", 'E4 TB Allocation Details'!$A$18:$L$18, 0),FALSE), 'E2 Allocators'!$B$15:$W$361, MATCH('O5 Details by Class &amp; Accounts'!AJ$18, 'E2 Allocators'!$B$15:$W$15, 0),FALSE)*$G124)</f>
        <v>19559.920618616834</v>
      </c>
      <c r="AK124" s="1411">
        <f>IF(ISERROR(VLOOKUP(VLOOKUP($A124, 'E4 TB Allocation Details'!$A$18:$L$205, MATCH("Customer ID", 'E4 TB Allocation Details'!$A$18:$L$18, 0),FALSE), 'E2 Allocators'!$B$15:$W$361, MATCH('O5 Details by Class &amp; Accounts'!AK$18, 'E2 Allocators'!$B$15:$W$15, 0),FALSE)*$G124), 0, VLOOKUP(VLOOKUP($A124, 'E4 TB Allocation Details'!$A$18:$L$205, MATCH("Customer ID", 'E4 TB Allocation Details'!$A$18:$L$18, 0),FALSE), 'E2 Allocators'!$B$15:$W$361, MATCH('O5 Details by Class &amp; Accounts'!AK$18, 'E2 Allocators'!$B$15:$W$15, 0),FALSE)*$G124)</f>
        <v>1072.6053207621721</v>
      </c>
      <c r="AL124" s="1411">
        <f>IF(ISERROR(VLOOKUP(VLOOKUP($A124, 'E4 TB Allocation Details'!$A$18:$L$205, MATCH("Customer ID", 'E4 TB Allocation Details'!$A$18:$L$18, 0),FALSE), 'E2 Allocators'!$B$15:$W$361, MATCH('O5 Details by Class &amp; Accounts'!AL$18, 'E2 Allocators'!$B$15:$W$15, 0),FALSE)*$G124), 0, VLOOKUP(VLOOKUP($A124, 'E4 TB Allocation Details'!$A$18:$L$205, MATCH("Customer ID", 'E4 TB Allocation Details'!$A$18:$L$18, 0),FALSE), 'E2 Allocators'!$B$15:$W$361, MATCH('O5 Details by Class &amp; Accounts'!AL$18, 'E2 Allocators'!$B$15:$W$15, 0),FALSE)*$G124)</f>
        <v>830.58155607737399</v>
      </c>
      <c r="AM124" s="1411">
        <f>IF(ISERROR(VLOOKUP(VLOOKUP($A124, 'E4 TB Allocation Details'!$A$18:$L$205, MATCH("Customer ID", 'E4 TB Allocation Details'!$A$18:$L$18, 0),FALSE), 'E2 Allocators'!$B$15:$W$361, MATCH('O5 Details by Class &amp; Accounts'!AM$18, 'E2 Allocators'!$B$15:$W$15, 0),FALSE)*$G124), 0, VLOOKUP(VLOOKUP($A124, 'E4 TB Allocation Details'!$A$18:$L$205, MATCH("Customer ID", 'E4 TB Allocation Details'!$A$18:$L$18, 0),FALSE), 'E2 Allocators'!$B$15:$W$361, MATCH('O5 Details by Class &amp; Accounts'!AM$18, 'E2 Allocators'!$B$15:$W$15, 0),FALSE)*$G124)</f>
        <v>0</v>
      </c>
      <c r="AN124" s="1411">
        <f>IF(ISERROR(VLOOKUP(VLOOKUP($A124, 'E4 TB Allocation Details'!$A$18:$L$205, MATCH("Customer ID", 'E4 TB Allocation Details'!$A$18:$L$18, 0),FALSE), 'E2 Allocators'!$B$15:$W$361, MATCH('O5 Details by Class &amp; Accounts'!AN$18, 'E2 Allocators'!$B$15:$W$15, 0),FALSE)*$G124), 0, VLOOKUP(VLOOKUP($A124, 'E4 TB Allocation Details'!$A$18:$L$205, MATCH("Customer ID", 'E4 TB Allocation Details'!$A$18:$L$18, 0),FALSE), 'E2 Allocators'!$B$15:$W$361, MATCH('O5 Details by Class &amp; Accounts'!AN$18, 'E2 Allocators'!$B$15:$W$15, 0),FALSE)*$G124)</f>
        <v>0</v>
      </c>
      <c r="AO124" s="1411">
        <f>IF(ISERROR(VLOOKUP(VLOOKUP($A124, 'E4 TB Allocation Details'!$A$18:$L$205, MATCH("Customer ID", 'E4 TB Allocation Details'!$A$18:$L$18, 0),FALSE), 'E2 Allocators'!$B$15:$W$361, MATCH('O5 Details by Class &amp; Accounts'!AO$18, 'E2 Allocators'!$B$15:$W$15, 0),FALSE)*$G124), 0, VLOOKUP(VLOOKUP($A124, 'E4 TB Allocation Details'!$A$18:$L$205, MATCH("Customer ID", 'E4 TB Allocation Details'!$A$18:$L$18, 0),FALSE), 'E2 Allocators'!$B$15:$W$361, MATCH('O5 Details by Class &amp; Accounts'!AO$18, 'E2 Allocators'!$B$15:$W$15, 0),FALSE)*$G124)</f>
        <v>0</v>
      </c>
      <c r="AP124" s="1411">
        <f>IF(ISERROR(VLOOKUP(VLOOKUP($A124, 'E4 TB Allocation Details'!$A$18:$L$205, MATCH("Customer ID", 'E4 TB Allocation Details'!$A$18:$L$18, 0),FALSE), 'E2 Allocators'!$B$15:$W$361, MATCH('O5 Details by Class &amp; Accounts'!AP$18, 'E2 Allocators'!$B$15:$W$15, 0),FALSE)*$G124), 0, VLOOKUP(VLOOKUP($A124, 'E4 TB Allocation Details'!$A$18:$L$205, MATCH("Customer ID", 'E4 TB Allocation Details'!$A$18:$L$18, 0),FALSE), 'E2 Allocators'!$B$15:$W$361, MATCH('O5 Details by Class &amp; Accounts'!AP$18, 'E2 Allocators'!$B$15:$W$15, 0),FALSE)*$G124)</f>
        <v>0</v>
      </c>
      <c r="AQ124" s="1411">
        <f>IF(ISERROR(VLOOKUP(VLOOKUP($A124, 'E4 TB Allocation Details'!$A$18:$L$205, MATCH("Customer ID", 'E4 TB Allocation Details'!$A$18:$L$18, 0),FALSE), 'E2 Allocators'!$B$15:$W$361, MATCH('O5 Details by Class &amp; Accounts'!AQ$18, 'E2 Allocators'!$B$15:$W$15, 0),FALSE)*$G124), 0, VLOOKUP(VLOOKUP($A124, 'E4 TB Allocation Details'!$A$18:$L$205, MATCH("Customer ID", 'E4 TB Allocation Details'!$A$18:$L$18, 0),FALSE), 'E2 Allocators'!$B$15:$W$361, MATCH('O5 Details by Class &amp; Accounts'!AQ$18, 'E2 Allocators'!$B$15:$W$15, 0),FALSE)*$G124)</f>
        <v>0</v>
      </c>
      <c r="AR124" s="1411">
        <f>IF(ISERROR(VLOOKUP(VLOOKUP($A124, 'E4 TB Allocation Details'!$A$18:$L$205, MATCH("Customer ID", 'E4 TB Allocation Details'!$A$18:$L$18, 0),FALSE), 'E2 Allocators'!$B$15:$W$361, MATCH('O5 Details by Class &amp; Accounts'!AR$18, 'E2 Allocators'!$B$15:$W$15, 0),FALSE)*$G124), 0, VLOOKUP(VLOOKUP($A124, 'E4 TB Allocation Details'!$A$18:$L$205, MATCH("Customer ID", 'E4 TB Allocation Details'!$A$18:$L$18, 0),FALSE), 'E2 Allocators'!$B$15:$W$361, MATCH('O5 Details by Class &amp; Accounts'!AR$18, 'E2 Allocators'!$B$15:$W$15, 0),FALSE)*$G124)</f>
        <v>0</v>
      </c>
      <c r="AS124" s="1411">
        <f>IF(ISERROR(VLOOKUP(VLOOKUP($A124, 'E4 TB Allocation Details'!$A$18:$L$205, MATCH("Customer ID", 'E4 TB Allocation Details'!$A$18:$L$18, 0),FALSE), 'E2 Allocators'!$B$15:$W$361, MATCH('O5 Details by Class &amp; Accounts'!AS$18, 'E2 Allocators'!$B$15:$W$15, 0),FALSE)*$G124), 0, VLOOKUP(VLOOKUP($A124, 'E4 TB Allocation Details'!$A$18:$L$205, MATCH("Customer ID", 'E4 TB Allocation Details'!$A$18:$L$18, 0),FALSE), 'E2 Allocators'!$B$15:$W$361, MATCH('O5 Details by Class &amp; Accounts'!AS$18, 'E2 Allocators'!$B$15:$W$15, 0),FALSE)*$G124)</f>
        <v>0</v>
      </c>
      <c r="AT124" s="1411">
        <f>IF(ISERROR(VLOOKUP(VLOOKUP($A124, 'E4 TB Allocation Details'!$A$18:$L$205, MATCH("Customer ID", 'E4 TB Allocation Details'!$A$18:$L$18, 0),FALSE), 'E2 Allocators'!$B$15:$W$361, MATCH('O5 Details by Class &amp; Accounts'!AT$18, 'E2 Allocators'!$B$15:$W$15, 0),FALSE)*$G124), 0, VLOOKUP(VLOOKUP($A124, 'E4 TB Allocation Details'!$A$18:$L$205, MATCH("Customer ID", 'E4 TB Allocation Details'!$A$18:$L$18, 0),FALSE), 'E2 Allocators'!$B$15:$W$361, MATCH('O5 Details by Class &amp; Accounts'!AT$18, 'E2 Allocators'!$B$15:$W$15, 0),FALSE)*$G124)</f>
        <v>0</v>
      </c>
      <c r="AU124" s="1411">
        <f>IF(ISERROR(VLOOKUP(VLOOKUP($A124, 'E4 TB Allocation Details'!$A$18:$L$205, MATCH("Customer ID", 'E4 TB Allocation Details'!$A$18:$L$18, 0),FALSE), 'E2 Allocators'!$B$15:$W$361, MATCH('O5 Details by Class &amp; Accounts'!AU$18, 'E2 Allocators'!$B$15:$W$15, 0),FALSE)*$G124), 0, VLOOKUP(VLOOKUP($A124, 'E4 TB Allocation Details'!$A$18:$L$205, MATCH("Customer ID", 'E4 TB Allocation Details'!$A$18:$L$18, 0),FALSE), 'E2 Allocators'!$B$15:$W$361, MATCH('O5 Details by Class &amp; Accounts'!AU$18, 'E2 Allocators'!$B$15:$W$15, 0),FALSE)*$G124)</f>
        <v>0</v>
      </c>
      <c r="AV124" s="1411">
        <f>IF(ISERROR(VLOOKUP(VLOOKUP($A124, 'E4 TB Allocation Details'!$A$18:$L$205, MATCH("Customer ID", 'E4 TB Allocation Details'!$A$18:$L$18, 0),FALSE), 'E2 Allocators'!$B$15:$W$361, MATCH('O5 Details by Class &amp; Accounts'!AV$18, 'E2 Allocators'!$B$15:$W$15, 0),FALSE)*$G124), 0, VLOOKUP(VLOOKUP($A124, 'E4 TB Allocation Details'!$A$18:$L$205, MATCH("Customer ID", 'E4 TB Allocation Details'!$A$18:$L$18, 0),FALSE), 'E2 Allocators'!$B$15:$W$361, MATCH('O5 Details by Class &amp; Accounts'!AV$18, 'E2 Allocators'!$B$15:$W$15, 0),FALSE)*$G124)</f>
        <v>0</v>
      </c>
      <c r="AW124" s="1411">
        <f>IF(ISERROR(VLOOKUP(VLOOKUP($A124, 'E4 TB Allocation Details'!$A$18:$L$205, MATCH("Customer ID", 'E4 TB Allocation Details'!$A$18:$L$18, 0),FALSE), 'E2 Allocators'!$B$15:$W$361, MATCH('O5 Details by Class &amp; Accounts'!AW$18, 'E2 Allocators'!$B$15:$W$15, 0),FALSE)*$G124), 0, VLOOKUP(VLOOKUP($A124, 'E4 TB Allocation Details'!$A$18:$L$205, MATCH("Customer ID", 'E4 TB Allocation Details'!$A$18:$L$18, 0),FALSE), 'E2 Allocators'!$B$15:$W$361, MATCH('O5 Details by Class &amp; Accounts'!AW$18, 'E2 Allocators'!$B$15:$W$15, 0),FALSE)*$G124)</f>
        <v>0</v>
      </c>
      <c r="AX124" s="1411">
        <f t="shared" si="33"/>
        <v>91349.999999999985</v>
      </c>
      <c r="AY124" s="1411">
        <f>IF(ISERROR(VLOOKUP(VLOOKUP($A124, 'E4 TB Allocation Details'!$A$18:$L$205, MATCH("Misc ID", 'E4 TB Allocation Details'!$A$18:$L$18, 0),FALSE), 'E2 Allocators'!$B$15:$W$361, MATCH('O5 Details by Class &amp; Accounts'!AY$18, 'E2 Allocators'!$B$15:$W$15, 0),FALSE)*$E124), 0, VLOOKUP(VLOOKUP($A124, 'E4 TB Allocation Details'!$A$18:$L$205, MATCH("Misc ID", 'E4 TB Allocation Details'!$A$18:$L$18, 0),FALSE), 'E2 Allocators'!$B$15:$W$361, MATCH('O5 Details by Class &amp; Accounts'!AY$18, 'E2 Allocators'!$B$15:$W$15, 0),FALSE)*$E124)</f>
        <v>0</v>
      </c>
      <c r="AZ124" s="1411">
        <f>IF(ISERROR(VLOOKUP(VLOOKUP($A124, 'E4 TB Allocation Details'!$A$18:$L$205, MATCH("Misc ID", 'E4 TB Allocation Details'!$A$18:$L$18, 0),FALSE), 'E2 Allocators'!$B$15:$W$361, MATCH('O5 Details by Class &amp; Accounts'!AZ$18, 'E2 Allocators'!$B$15:$W$15, 0),FALSE)*$E124), 0, VLOOKUP(VLOOKUP($A124, 'E4 TB Allocation Details'!$A$18:$L$205, MATCH("Misc ID", 'E4 TB Allocation Details'!$A$18:$L$18, 0),FALSE), 'E2 Allocators'!$B$15:$W$361, MATCH('O5 Details by Class &amp; Accounts'!AZ$18, 'E2 Allocators'!$B$15:$W$15, 0),FALSE)*$E124)</f>
        <v>0</v>
      </c>
      <c r="BA124" s="1411">
        <f>IF(ISERROR(VLOOKUP(VLOOKUP($A124, 'E4 TB Allocation Details'!$A$18:$L$205, MATCH("Misc ID", 'E4 TB Allocation Details'!$A$18:$L$18, 0),FALSE), 'E2 Allocators'!$B$15:$W$361, MATCH('O5 Details by Class &amp; Accounts'!BA$18, 'E2 Allocators'!$B$15:$W$15, 0),FALSE)*$E124), 0, VLOOKUP(VLOOKUP($A124, 'E4 TB Allocation Details'!$A$18:$L$205, MATCH("Misc ID", 'E4 TB Allocation Details'!$A$18:$L$18, 0),FALSE), 'E2 Allocators'!$B$15:$W$361, MATCH('O5 Details by Class &amp; Accounts'!BA$18, 'E2 Allocators'!$B$15:$W$15, 0),FALSE)*$E124)</f>
        <v>0</v>
      </c>
      <c r="BB124" s="1411">
        <f>IF(ISERROR(VLOOKUP(VLOOKUP($A124, 'E4 TB Allocation Details'!$A$18:$L$205, MATCH("Misc ID", 'E4 TB Allocation Details'!$A$18:$L$18, 0),FALSE), 'E2 Allocators'!$B$15:$W$361, MATCH('O5 Details by Class &amp; Accounts'!BB$18, 'E2 Allocators'!$B$15:$W$15, 0),FALSE)*$E124), 0, VLOOKUP(VLOOKUP($A124, 'E4 TB Allocation Details'!$A$18:$L$205, MATCH("Misc ID", 'E4 TB Allocation Details'!$A$18:$L$18, 0),FALSE), 'E2 Allocators'!$B$15:$W$361, MATCH('O5 Details by Class &amp; Accounts'!BB$18, 'E2 Allocators'!$B$15:$W$15, 0),FALSE)*$E124)</f>
        <v>0</v>
      </c>
      <c r="BC124" s="1411">
        <f>IF(ISERROR(VLOOKUP(VLOOKUP($A124, 'E4 TB Allocation Details'!$A$18:$L$205, MATCH("Misc ID", 'E4 TB Allocation Details'!$A$18:$L$18, 0),FALSE), 'E2 Allocators'!$B$15:$W$361, MATCH('O5 Details by Class &amp; Accounts'!BC$18, 'E2 Allocators'!$B$15:$W$15, 0),FALSE)*$E124), 0, VLOOKUP(VLOOKUP($A124, 'E4 TB Allocation Details'!$A$18:$L$205, MATCH("Misc ID", 'E4 TB Allocation Details'!$A$18:$L$18, 0),FALSE), 'E2 Allocators'!$B$15:$W$361, MATCH('O5 Details by Class &amp; Accounts'!BC$18, 'E2 Allocators'!$B$15:$W$15, 0),FALSE)*$E124)</f>
        <v>0</v>
      </c>
      <c r="BD124" s="1411">
        <f>IF(ISERROR(VLOOKUP(VLOOKUP($A124, 'E4 TB Allocation Details'!$A$18:$L$205, MATCH("Misc ID", 'E4 TB Allocation Details'!$A$18:$L$18, 0),FALSE), 'E2 Allocators'!$B$15:$W$361, MATCH('O5 Details by Class &amp; Accounts'!BD$18, 'E2 Allocators'!$B$15:$W$15, 0),FALSE)*$E124), 0, VLOOKUP(VLOOKUP($A124, 'E4 TB Allocation Details'!$A$18:$L$205, MATCH("Misc ID", 'E4 TB Allocation Details'!$A$18:$L$18, 0),FALSE), 'E2 Allocators'!$B$15:$W$361, MATCH('O5 Details by Class &amp; Accounts'!BD$18, 'E2 Allocators'!$B$15:$W$15, 0),FALSE)*$E124)</f>
        <v>0</v>
      </c>
      <c r="BE124" s="1411">
        <f>IF(ISERROR(VLOOKUP(VLOOKUP($A124, 'E4 TB Allocation Details'!$A$18:$L$205, MATCH("Misc ID", 'E4 TB Allocation Details'!$A$18:$L$18, 0),FALSE), 'E2 Allocators'!$B$15:$W$361, MATCH('O5 Details by Class &amp; Accounts'!BE$18, 'E2 Allocators'!$B$15:$W$15, 0),FALSE)*$E124), 0, VLOOKUP(VLOOKUP($A124, 'E4 TB Allocation Details'!$A$18:$L$205, MATCH("Misc ID", 'E4 TB Allocation Details'!$A$18:$L$18, 0),FALSE), 'E2 Allocators'!$B$15:$W$361, MATCH('O5 Details by Class &amp; Accounts'!BE$18, 'E2 Allocators'!$B$15:$W$15, 0),FALSE)*$E124)</f>
        <v>0</v>
      </c>
      <c r="BF124" s="1411">
        <f>IF(ISERROR(VLOOKUP(VLOOKUP($A124, 'E4 TB Allocation Details'!$A$18:$L$205, MATCH("Misc ID", 'E4 TB Allocation Details'!$A$18:$L$18, 0),FALSE), 'E2 Allocators'!$B$15:$W$361, MATCH('O5 Details by Class &amp; Accounts'!BF$18, 'E2 Allocators'!$B$15:$W$15, 0),FALSE)*$E124), 0, VLOOKUP(VLOOKUP($A124, 'E4 TB Allocation Details'!$A$18:$L$205, MATCH("Misc ID", 'E4 TB Allocation Details'!$A$18:$L$18, 0),FALSE), 'E2 Allocators'!$B$15:$W$361, MATCH('O5 Details by Class &amp; Accounts'!BF$18, 'E2 Allocators'!$B$15:$W$15, 0),FALSE)*$E124)</f>
        <v>0</v>
      </c>
      <c r="BG124" s="1411">
        <f>IF(ISERROR(VLOOKUP(VLOOKUP($A124, 'E4 TB Allocation Details'!$A$18:$L$205, MATCH("Misc ID", 'E4 TB Allocation Details'!$A$18:$L$18, 0),FALSE), 'E2 Allocators'!$B$15:$W$361, MATCH('O5 Details by Class &amp; Accounts'!BG$18, 'E2 Allocators'!$B$15:$W$15, 0),FALSE)*$E124), 0, VLOOKUP(VLOOKUP($A124, 'E4 TB Allocation Details'!$A$18:$L$205, MATCH("Misc ID", 'E4 TB Allocation Details'!$A$18:$L$18, 0),FALSE), 'E2 Allocators'!$B$15:$W$361, MATCH('O5 Details by Class &amp; Accounts'!BG$18, 'E2 Allocators'!$B$15:$W$15, 0),FALSE)*$E124)</f>
        <v>0</v>
      </c>
      <c r="BH124" s="1411">
        <f>IF(ISERROR(VLOOKUP(VLOOKUP($A124, 'E4 TB Allocation Details'!$A$18:$L$205, MATCH("Misc ID", 'E4 TB Allocation Details'!$A$18:$L$18, 0),FALSE), 'E2 Allocators'!$B$15:$W$361, MATCH('O5 Details by Class &amp; Accounts'!BH$18, 'E2 Allocators'!$B$15:$W$15, 0),FALSE)*$E124), 0, VLOOKUP(VLOOKUP($A124, 'E4 TB Allocation Details'!$A$18:$L$205, MATCH("Misc ID", 'E4 TB Allocation Details'!$A$18:$L$18, 0),FALSE), 'E2 Allocators'!$B$15:$W$361, MATCH('O5 Details by Class &amp; Accounts'!BH$18, 'E2 Allocators'!$B$15:$W$15, 0),FALSE)*$E124)</f>
        <v>0</v>
      </c>
      <c r="BI124" s="1411">
        <f>IF(ISERROR(VLOOKUP(VLOOKUP($A124, 'E4 TB Allocation Details'!$A$18:$L$205, MATCH("Misc ID", 'E4 TB Allocation Details'!$A$18:$L$18, 0),FALSE), 'E2 Allocators'!$B$15:$W$361, MATCH('O5 Details by Class &amp; Accounts'!BI$18, 'E2 Allocators'!$B$15:$W$15, 0),FALSE)*$E124), 0, VLOOKUP(VLOOKUP($A124, 'E4 TB Allocation Details'!$A$18:$L$205, MATCH("Misc ID", 'E4 TB Allocation Details'!$A$18:$L$18, 0),FALSE), 'E2 Allocators'!$B$15:$W$361, MATCH('O5 Details by Class &amp; Accounts'!BI$18, 'E2 Allocators'!$B$15:$W$15, 0),FALSE)*$E124)</f>
        <v>0</v>
      </c>
      <c r="BJ124" s="1411">
        <f>IF(ISERROR(VLOOKUP(VLOOKUP($A124, 'E4 TB Allocation Details'!$A$18:$L$205, MATCH("Misc ID", 'E4 TB Allocation Details'!$A$18:$L$18, 0),FALSE), 'E2 Allocators'!$B$15:$W$361, MATCH('O5 Details by Class &amp; Accounts'!BJ$18, 'E2 Allocators'!$B$15:$W$15, 0),FALSE)*$E124), 0, VLOOKUP(VLOOKUP($A124, 'E4 TB Allocation Details'!$A$18:$L$205, MATCH("Misc ID", 'E4 TB Allocation Details'!$A$18:$L$18, 0),FALSE), 'E2 Allocators'!$B$15:$W$361, MATCH('O5 Details by Class &amp; Accounts'!BJ$18, 'E2 Allocators'!$B$15:$W$15, 0),FALSE)*$E124)</f>
        <v>0</v>
      </c>
      <c r="BK124" s="1411">
        <f>IF(ISERROR(VLOOKUP(VLOOKUP($A124, 'E4 TB Allocation Details'!$A$18:$L$205, MATCH("Misc ID", 'E4 TB Allocation Details'!$A$18:$L$18, 0),FALSE), 'E2 Allocators'!$B$15:$W$361, MATCH('O5 Details by Class &amp; Accounts'!BK$18, 'E2 Allocators'!$B$15:$W$15, 0),FALSE)*$E124), 0, VLOOKUP(VLOOKUP($A124, 'E4 TB Allocation Details'!$A$18:$L$205, MATCH("Misc ID", 'E4 TB Allocation Details'!$A$18:$L$18, 0),FALSE), 'E2 Allocators'!$B$15:$W$361, MATCH('O5 Details by Class &amp; Accounts'!BK$18, 'E2 Allocators'!$B$15:$W$15, 0),FALSE)*$E124)</f>
        <v>0</v>
      </c>
      <c r="BL124" s="1411">
        <f>IF(ISERROR(VLOOKUP(VLOOKUP($A124, 'E4 TB Allocation Details'!$A$18:$L$205, MATCH("Misc ID", 'E4 TB Allocation Details'!$A$18:$L$18, 0),FALSE), 'E2 Allocators'!$B$15:$W$361, MATCH('O5 Details by Class &amp; Accounts'!BL$18, 'E2 Allocators'!$B$15:$W$15, 0),FALSE)*$E124), 0, VLOOKUP(VLOOKUP($A124, 'E4 TB Allocation Details'!$A$18:$L$205, MATCH("Misc ID", 'E4 TB Allocation Details'!$A$18:$L$18, 0),FALSE), 'E2 Allocators'!$B$15:$W$361, MATCH('O5 Details by Class &amp; Accounts'!BL$18, 'E2 Allocators'!$B$15:$W$15, 0),FALSE)*$E124)</f>
        <v>0</v>
      </c>
      <c r="BM124" s="1411">
        <f>IF(ISERROR(VLOOKUP(VLOOKUP($A124, 'E4 TB Allocation Details'!$A$18:$L$205, MATCH("Misc ID", 'E4 TB Allocation Details'!$A$18:$L$18, 0),FALSE), 'E2 Allocators'!$B$15:$W$361, MATCH('O5 Details by Class &amp; Accounts'!BM$18, 'E2 Allocators'!$B$15:$W$15, 0),FALSE)*$E124), 0, VLOOKUP(VLOOKUP($A124, 'E4 TB Allocation Details'!$A$18:$L$205, MATCH("Misc ID", 'E4 TB Allocation Details'!$A$18:$L$18, 0),FALSE), 'E2 Allocators'!$B$15:$W$361, MATCH('O5 Details by Class &amp; Accounts'!BM$18, 'E2 Allocators'!$B$15:$W$15, 0),FALSE)*$E124)</f>
        <v>0</v>
      </c>
      <c r="BN124" s="1411">
        <f>IF(ISERROR(VLOOKUP(VLOOKUP($A124, 'E4 TB Allocation Details'!$A$18:$L$205, MATCH("Misc ID", 'E4 TB Allocation Details'!$A$18:$L$18, 0),FALSE), 'E2 Allocators'!$B$15:$W$361, MATCH('O5 Details by Class &amp; Accounts'!BN$18, 'E2 Allocators'!$B$15:$W$15, 0),FALSE)*$E124), 0, VLOOKUP(VLOOKUP($A124, 'E4 TB Allocation Details'!$A$18:$L$205, MATCH("Misc ID", 'E4 TB Allocation Details'!$A$18:$L$18, 0),FALSE), 'E2 Allocators'!$B$15:$W$361, MATCH('O5 Details by Class &amp; Accounts'!BN$18, 'E2 Allocators'!$B$15:$W$15, 0),FALSE)*$E124)</f>
        <v>0</v>
      </c>
      <c r="BO124" s="1411">
        <f>IF(ISERROR(VLOOKUP(VLOOKUP($A124, 'E4 TB Allocation Details'!$A$18:$L$205, MATCH("Misc ID", 'E4 TB Allocation Details'!$A$18:$L$18, 0),FALSE), 'E2 Allocators'!$B$15:$W$361, MATCH('O5 Details by Class &amp; Accounts'!BO$18, 'E2 Allocators'!$B$15:$W$15, 0),FALSE)*$E124), 0, VLOOKUP(VLOOKUP($A124, 'E4 TB Allocation Details'!$A$18:$L$205, MATCH("Misc ID", 'E4 TB Allocation Details'!$A$18:$L$18, 0),FALSE), 'E2 Allocators'!$B$15:$W$361, MATCH('O5 Details by Class &amp; Accounts'!BO$18, 'E2 Allocators'!$B$15:$W$15, 0),FALSE)*$E124)</f>
        <v>0</v>
      </c>
      <c r="BP124" s="1411">
        <f>IF(ISERROR(VLOOKUP(VLOOKUP($A124, 'E4 TB Allocation Details'!$A$18:$L$205, MATCH("Misc ID", 'E4 TB Allocation Details'!$A$18:$L$18, 0),FALSE), 'E2 Allocators'!$B$15:$W$361, MATCH('O5 Details by Class &amp; Accounts'!BP$18, 'E2 Allocators'!$B$15:$W$15, 0),FALSE)*$E124), 0, VLOOKUP(VLOOKUP($A124, 'E4 TB Allocation Details'!$A$18:$L$205, MATCH("Misc ID", 'E4 TB Allocation Details'!$A$18:$L$18, 0),FALSE), 'E2 Allocators'!$B$15:$W$361, MATCH('O5 Details by Class &amp; Accounts'!BP$18, 'E2 Allocators'!$B$15:$W$15, 0),FALSE)*$E124)</f>
        <v>0</v>
      </c>
      <c r="BQ124" s="1411">
        <f>IF(ISERROR(VLOOKUP(VLOOKUP($A124, 'E4 TB Allocation Details'!$A$18:$L$205, MATCH("Misc ID", 'E4 TB Allocation Details'!$A$18:$L$18, 0),FALSE), 'E2 Allocators'!$B$15:$W$361, MATCH('O5 Details by Class &amp; Accounts'!BQ$18, 'E2 Allocators'!$B$15:$W$15, 0),FALSE)*$E124), 0, VLOOKUP(VLOOKUP($A124, 'E4 TB Allocation Details'!$A$18:$L$205, MATCH("Misc ID", 'E4 TB Allocation Details'!$A$18:$L$18, 0),FALSE), 'E2 Allocators'!$B$15:$W$361, MATCH('O5 Details by Class &amp; Accounts'!BQ$18, 'E2 Allocators'!$B$15:$W$15, 0),FALSE)*$E124)</f>
        <v>0</v>
      </c>
      <c r="BR124" s="1411">
        <f>IF(ISERROR(VLOOKUP(VLOOKUP($A124, 'E4 TB Allocation Details'!$A$18:$L$205, MATCH("Misc ID", 'E4 TB Allocation Details'!$A$18:$L$18, 0),FALSE), 'E2 Allocators'!$B$15:$W$361, MATCH('O5 Details by Class &amp; Accounts'!BR$18, 'E2 Allocators'!$B$15:$W$15, 0),FALSE)*$E124), 0, VLOOKUP(VLOOKUP($A124, 'E4 TB Allocation Details'!$A$18:$L$205, MATCH("Misc ID", 'E4 TB Allocation Details'!$A$18:$L$18, 0),FALSE), 'E2 Allocators'!$B$15:$W$361, MATCH('O5 Details by Class &amp; Accounts'!BR$18, 'E2 Allocators'!$B$15:$W$15, 0),FALSE)*$E124)</f>
        <v>0</v>
      </c>
      <c r="BS124" s="1411">
        <f t="shared" si="34"/>
        <v>0</v>
      </c>
      <c r="BT124" s="1411">
        <f>IF(ISERROR(VLOOKUP(VLOOKUP($A124, 'E4 TB Allocation Details'!$A$18:$L$205, MATCH("A &amp; G ID", 'E4 TB Allocation Details'!$A$18:$L$18, 0),FALSE), 'E2 Allocators'!$B$15:$W$361, MATCH('O5 Details by Class &amp; Accounts'!BT$18, 'E2 Allocators'!$B$15:$W$15, 0),FALSE)*$E124), 0, VLOOKUP(VLOOKUP($A124, 'E4 TB Allocation Details'!$A$18:$L$205, MATCH("A &amp; G ID", 'E4 TB Allocation Details'!$A$18:$L$18, 0),FALSE), 'E2 Allocators'!$B$15:$W$361, MATCH('O5 Details by Class &amp; Accounts'!BT$18, 'E2 Allocators'!$B$15:$W$15, 0),FALSE)*$E124)</f>
        <v>0</v>
      </c>
      <c r="BU124" s="1411">
        <f>IF(ISERROR(VLOOKUP(VLOOKUP($A124, 'E4 TB Allocation Details'!$A$18:$L$205, MATCH("A &amp; G ID", 'E4 TB Allocation Details'!$A$18:$L$18, 0),FALSE), 'E2 Allocators'!$B$15:$W$361, MATCH('O5 Details by Class &amp; Accounts'!BU$18, 'E2 Allocators'!$B$15:$W$15, 0),FALSE)*$E124), 0, VLOOKUP(VLOOKUP($A124, 'E4 TB Allocation Details'!$A$18:$L$205, MATCH("A &amp; G ID", 'E4 TB Allocation Details'!$A$18:$L$18, 0),FALSE), 'E2 Allocators'!$B$15:$W$361, MATCH('O5 Details by Class &amp; Accounts'!BU$18, 'E2 Allocators'!$B$15:$W$15, 0),FALSE)*$E124)</f>
        <v>0</v>
      </c>
      <c r="BV124" s="1411">
        <f>IF(ISERROR(VLOOKUP(VLOOKUP($A124, 'E4 TB Allocation Details'!$A$18:$L$205, MATCH("A &amp; G ID", 'E4 TB Allocation Details'!$A$18:$L$18, 0),FALSE), 'E2 Allocators'!$B$15:$W$361, MATCH('O5 Details by Class &amp; Accounts'!BV$18, 'E2 Allocators'!$B$15:$W$15, 0),FALSE)*$E124), 0, VLOOKUP(VLOOKUP($A124, 'E4 TB Allocation Details'!$A$18:$L$205, MATCH("A &amp; G ID", 'E4 TB Allocation Details'!$A$18:$L$18, 0),FALSE), 'E2 Allocators'!$B$15:$W$361, MATCH('O5 Details by Class &amp; Accounts'!BV$18, 'E2 Allocators'!$B$15:$W$15, 0),FALSE)*$E124)</f>
        <v>0</v>
      </c>
      <c r="BW124" s="1411">
        <f>IF(ISERROR(VLOOKUP(VLOOKUP($A124, 'E4 TB Allocation Details'!$A$18:$L$205, MATCH("A &amp; G ID", 'E4 TB Allocation Details'!$A$18:$L$18, 0),FALSE), 'E2 Allocators'!$B$15:$W$361, MATCH('O5 Details by Class &amp; Accounts'!BW$18, 'E2 Allocators'!$B$15:$W$15, 0),FALSE)*$E124), 0, VLOOKUP(VLOOKUP($A124, 'E4 TB Allocation Details'!$A$18:$L$205, MATCH("A &amp; G ID", 'E4 TB Allocation Details'!$A$18:$L$18, 0),FALSE), 'E2 Allocators'!$B$15:$W$361, MATCH('O5 Details by Class &amp; Accounts'!BW$18, 'E2 Allocators'!$B$15:$W$15, 0),FALSE)*$E124)</f>
        <v>0</v>
      </c>
      <c r="BX124" s="1411">
        <f>IF(ISERROR(VLOOKUP(VLOOKUP($A124, 'E4 TB Allocation Details'!$A$18:$L$205, MATCH("A &amp; G ID", 'E4 TB Allocation Details'!$A$18:$L$18, 0),FALSE), 'E2 Allocators'!$B$15:$W$361, MATCH('O5 Details by Class &amp; Accounts'!BX$18, 'E2 Allocators'!$B$15:$W$15, 0),FALSE)*$E124), 0, VLOOKUP(VLOOKUP($A124, 'E4 TB Allocation Details'!$A$18:$L$205, MATCH("A &amp; G ID", 'E4 TB Allocation Details'!$A$18:$L$18, 0),FALSE), 'E2 Allocators'!$B$15:$W$361, MATCH('O5 Details by Class &amp; Accounts'!BX$18, 'E2 Allocators'!$B$15:$W$15, 0),FALSE)*$E124)</f>
        <v>0</v>
      </c>
      <c r="BY124" s="1411">
        <f>IF(ISERROR(VLOOKUP(VLOOKUP($A124, 'E4 TB Allocation Details'!$A$18:$L$205, MATCH("A &amp; G ID", 'E4 TB Allocation Details'!$A$18:$L$18, 0),FALSE), 'E2 Allocators'!$B$15:$W$361, MATCH('O5 Details by Class &amp; Accounts'!BY$18, 'E2 Allocators'!$B$15:$W$15, 0),FALSE)*$E124), 0, VLOOKUP(VLOOKUP($A124, 'E4 TB Allocation Details'!$A$18:$L$205, MATCH("A &amp; G ID", 'E4 TB Allocation Details'!$A$18:$L$18, 0),FALSE), 'E2 Allocators'!$B$15:$W$361, MATCH('O5 Details by Class &amp; Accounts'!BY$18, 'E2 Allocators'!$B$15:$W$15, 0),FALSE)*$E124)</f>
        <v>0</v>
      </c>
      <c r="BZ124" s="1411">
        <f>IF(ISERROR(VLOOKUP(VLOOKUP($A124, 'E4 TB Allocation Details'!$A$18:$L$205, MATCH("A &amp; G ID", 'E4 TB Allocation Details'!$A$18:$L$18, 0),FALSE), 'E2 Allocators'!$B$15:$W$361, MATCH('O5 Details by Class &amp; Accounts'!BZ$18, 'E2 Allocators'!$B$15:$W$15, 0),FALSE)*$E124), 0, VLOOKUP(VLOOKUP($A124, 'E4 TB Allocation Details'!$A$18:$L$205, MATCH("A &amp; G ID", 'E4 TB Allocation Details'!$A$18:$L$18, 0),FALSE), 'E2 Allocators'!$B$15:$W$361, MATCH('O5 Details by Class &amp; Accounts'!BZ$18, 'E2 Allocators'!$B$15:$W$15, 0),FALSE)*$E124)</f>
        <v>0</v>
      </c>
      <c r="CA124" s="1411">
        <f>IF(ISERROR(VLOOKUP(VLOOKUP($A124, 'E4 TB Allocation Details'!$A$18:$L$205, MATCH("A &amp; G ID", 'E4 TB Allocation Details'!$A$18:$L$18, 0),FALSE), 'E2 Allocators'!$B$15:$W$361, MATCH('O5 Details by Class &amp; Accounts'!CA$18, 'E2 Allocators'!$B$15:$W$15, 0),FALSE)*$E124), 0, VLOOKUP(VLOOKUP($A124, 'E4 TB Allocation Details'!$A$18:$L$205, MATCH("A &amp; G ID", 'E4 TB Allocation Details'!$A$18:$L$18, 0),FALSE), 'E2 Allocators'!$B$15:$W$361, MATCH('O5 Details by Class &amp; Accounts'!CA$18, 'E2 Allocators'!$B$15:$W$15, 0),FALSE)*$E124)</f>
        <v>0</v>
      </c>
      <c r="CB124" s="1411">
        <f>IF(ISERROR(VLOOKUP(VLOOKUP($A124, 'E4 TB Allocation Details'!$A$18:$L$205, MATCH("A &amp; G ID", 'E4 TB Allocation Details'!$A$18:$L$18, 0),FALSE), 'E2 Allocators'!$B$15:$W$361, MATCH('O5 Details by Class &amp; Accounts'!CB$18, 'E2 Allocators'!$B$15:$W$15, 0),FALSE)*$E124), 0, VLOOKUP(VLOOKUP($A124, 'E4 TB Allocation Details'!$A$18:$L$205, MATCH("A &amp; G ID", 'E4 TB Allocation Details'!$A$18:$L$18, 0),FALSE), 'E2 Allocators'!$B$15:$W$361, MATCH('O5 Details by Class &amp; Accounts'!CB$18, 'E2 Allocators'!$B$15:$W$15, 0),FALSE)*$E124)</f>
        <v>0</v>
      </c>
      <c r="CC124" s="1411">
        <f>IF(ISERROR(VLOOKUP(VLOOKUP($A124, 'E4 TB Allocation Details'!$A$18:$L$205, MATCH("A &amp; G ID", 'E4 TB Allocation Details'!$A$18:$L$18, 0),FALSE), 'E2 Allocators'!$B$15:$W$361, MATCH('O5 Details by Class &amp; Accounts'!CC$18, 'E2 Allocators'!$B$15:$W$15, 0),FALSE)*$E124), 0, VLOOKUP(VLOOKUP($A124, 'E4 TB Allocation Details'!$A$18:$L$205, MATCH("A &amp; G ID", 'E4 TB Allocation Details'!$A$18:$L$18, 0),FALSE), 'E2 Allocators'!$B$15:$W$361, MATCH('O5 Details by Class &amp; Accounts'!CC$18, 'E2 Allocators'!$B$15:$W$15, 0),FALSE)*$E124)</f>
        <v>0</v>
      </c>
      <c r="CD124" s="1411">
        <f>IF(ISERROR(VLOOKUP(VLOOKUP($A124, 'E4 TB Allocation Details'!$A$18:$L$205, MATCH("A &amp; G ID", 'E4 TB Allocation Details'!$A$18:$L$18, 0),FALSE), 'E2 Allocators'!$B$15:$W$361, MATCH('O5 Details by Class &amp; Accounts'!CD$18, 'E2 Allocators'!$B$15:$W$15, 0),FALSE)*$E124), 0, VLOOKUP(VLOOKUP($A124, 'E4 TB Allocation Details'!$A$18:$L$205, MATCH("A &amp; G ID", 'E4 TB Allocation Details'!$A$18:$L$18, 0),FALSE), 'E2 Allocators'!$B$15:$W$361, MATCH('O5 Details by Class &amp; Accounts'!CD$18, 'E2 Allocators'!$B$15:$W$15, 0),FALSE)*$E124)</f>
        <v>0</v>
      </c>
      <c r="CE124" s="1411">
        <f>IF(ISERROR(VLOOKUP(VLOOKUP($A124, 'E4 TB Allocation Details'!$A$18:$L$205, MATCH("A &amp; G ID", 'E4 TB Allocation Details'!$A$18:$L$18, 0),FALSE), 'E2 Allocators'!$B$15:$W$361, MATCH('O5 Details by Class &amp; Accounts'!CE$18, 'E2 Allocators'!$B$15:$W$15, 0),FALSE)*$E124), 0, VLOOKUP(VLOOKUP($A124, 'E4 TB Allocation Details'!$A$18:$L$205, MATCH("A &amp; G ID", 'E4 TB Allocation Details'!$A$18:$L$18, 0),FALSE), 'E2 Allocators'!$B$15:$W$361, MATCH('O5 Details by Class &amp; Accounts'!CE$18, 'E2 Allocators'!$B$15:$W$15, 0),FALSE)*$E124)</f>
        <v>0</v>
      </c>
      <c r="CF124" s="1411">
        <f>IF(ISERROR(VLOOKUP(VLOOKUP($A124, 'E4 TB Allocation Details'!$A$18:$L$205, MATCH("A &amp; G ID", 'E4 TB Allocation Details'!$A$18:$L$18, 0),FALSE), 'E2 Allocators'!$B$15:$W$361, MATCH('O5 Details by Class &amp; Accounts'!CF$18, 'E2 Allocators'!$B$15:$W$15, 0),FALSE)*$E124), 0, VLOOKUP(VLOOKUP($A124, 'E4 TB Allocation Details'!$A$18:$L$205, MATCH("A &amp; G ID", 'E4 TB Allocation Details'!$A$18:$L$18, 0),FALSE), 'E2 Allocators'!$B$15:$W$361, MATCH('O5 Details by Class &amp; Accounts'!CF$18, 'E2 Allocators'!$B$15:$W$15, 0),FALSE)*$E124)</f>
        <v>0</v>
      </c>
      <c r="CG124" s="1411">
        <f>IF(ISERROR(VLOOKUP(VLOOKUP($A124, 'E4 TB Allocation Details'!$A$18:$L$205, MATCH("A &amp; G ID", 'E4 TB Allocation Details'!$A$18:$L$18, 0),FALSE), 'E2 Allocators'!$B$15:$W$361, MATCH('O5 Details by Class &amp; Accounts'!CG$18, 'E2 Allocators'!$B$15:$W$15, 0),FALSE)*$E124), 0, VLOOKUP(VLOOKUP($A124, 'E4 TB Allocation Details'!$A$18:$L$205, MATCH("A &amp; G ID", 'E4 TB Allocation Details'!$A$18:$L$18, 0),FALSE), 'E2 Allocators'!$B$15:$W$361, MATCH('O5 Details by Class &amp; Accounts'!CG$18, 'E2 Allocators'!$B$15:$W$15, 0),FALSE)*$E124)</f>
        <v>0</v>
      </c>
      <c r="CH124" s="1411">
        <f>IF(ISERROR(VLOOKUP(VLOOKUP($A124, 'E4 TB Allocation Details'!$A$18:$L$205, MATCH("A &amp; G ID", 'E4 TB Allocation Details'!$A$18:$L$18, 0),FALSE), 'E2 Allocators'!$B$15:$W$361, MATCH('O5 Details by Class &amp; Accounts'!CH$18, 'E2 Allocators'!$B$15:$W$15, 0),FALSE)*$E124), 0, VLOOKUP(VLOOKUP($A124, 'E4 TB Allocation Details'!$A$18:$L$205, MATCH("A &amp; G ID", 'E4 TB Allocation Details'!$A$18:$L$18, 0),FALSE), 'E2 Allocators'!$B$15:$W$361, MATCH('O5 Details by Class &amp; Accounts'!CH$18, 'E2 Allocators'!$B$15:$W$15, 0),FALSE)*$E124)</f>
        <v>0</v>
      </c>
      <c r="CI124" s="1411">
        <f>IF(ISERROR(VLOOKUP(VLOOKUP($A124, 'E4 TB Allocation Details'!$A$18:$L$205, MATCH("A &amp; G ID", 'E4 TB Allocation Details'!$A$18:$L$18, 0),FALSE), 'E2 Allocators'!$B$15:$W$361, MATCH('O5 Details by Class &amp; Accounts'!CI$18, 'E2 Allocators'!$B$15:$W$15, 0),FALSE)*$E124), 0, VLOOKUP(VLOOKUP($A124, 'E4 TB Allocation Details'!$A$18:$L$205, MATCH("A &amp; G ID", 'E4 TB Allocation Details'!$A$18:$L$18, 0),FALSE), 'E2 Allocators'!$B$15:$W$361, MATCH('O5 Details by Class &amp; Accounts'!CI$18, 'E2 Allocators'!$B$15:$W$15, 0),FALSE)*$E124)</f>
        <v>0</v>
      </c>
      <c r="CJ124" s="1411">
        <f>IF(ISERROR(VLOOKUP(VLOOKUP($A124, 'E4 TB Allocation Details'!$A$18:$L$205, MATCH("A &amp; G ID", 'E4 TB Allocation Details'!$A$18:$L$18, 0),FALSE), 'E2 Allocators'!$B$15:$W$361, MATCH('O5 Details by Class &amp; Accounts'!CJ$18, 'E2 Allocators'!$B$15:$W$15, 0),FALSE)*$E124), 0, VLOOKUP(VLOOKUP($A124, 'E4 TB Allocation Details'!$A$18:$L$205, MATCH("A &amp; G ID", 'E4 TB Allocation Details'!$A$18:$L$18, 0),FALSE), 'E2 Allocators'!$B$15:$W$361, MATCH('O5 Details by Class &amp; Accounts'!CJ$18, 'E2 Allocators'!$B$15:$W$15, 0),FALSE)*$E124)</f>
        <v>0</v>
      </c>
      <c r="CK124" s="1411">
        <f>IF(ISERROR(VLOOKUP(VLOOKUP($A124, 'E4 TB Allocation Details'!$A$18:$L$205, MATCH("A &amp; G ID", 'E4 TB Allocation Details'!$A$18:$L$18, 0),FALSE), 'E2 Allocators'!$B$15:$W$361, MATCH('O5 Details by Class &amp; Accounts'!CK$18, 'E2 Allocators'!$B$15:$W$15, 0),FALSE)*$E124), 0, VLOOKUP(VLOOKUP($A124, 'E4 TB Allocation Details'!$A$18:$L$205, MATCH("A &amp; G ID", 'E4 TB Allocation Details'!$A$18:$L$18, 0),FALSE), 'E2 Allocators'!$B$15:$W$361, MATCH('O5 Details by Class &amp; Accounts'!CK$18, 'E2 Allocators'!$B$15:$W$15, 0),FALSE)*$E124)</f>
        <v>0</v>
      </c>
      <c r="CL124" s="1411">
        <f>IF(ISERROR(VLOOKUP(VLOOKUP($A124, 'E4 TB Allocation Details'!$A$18:$L$205, MATCH("A &amp; G ID", 'E4 TB Allocation Details'!$A$18:$L$18, 0),FALSE), 'E2 Allocators'!$B$15:$W$361, MATCH('O5 Details by Class &amp; Accounts'!CL$18, 'E2 Allocators'!$B$15:$W$15, 0),FALSE)*$E124), 0, VLOOKUP(VLOOKUP($A124, 'E4 TB Allocation Details'!$A$18:$L$205, MATCH("A &amp; G ID", 'E4 TB Allocation Details'!$A$18:$L$18, 0),FALSE), 'E2 Allocators'!$B$15:$W$361, MATCH('O5 Details by Class &amp; Accounts'!CL$18, 'E2 Allocators'!$B$15:$W$15, 0),FALSE)*$E124)</f>
        <v>0</v>
      </c>
      <c r="CM124" s="1411">
        <f>IF(ISERROR(VLOOKUP(VLOOKUP($A124, 'E4 TB Allocation Details'!$A$18:$L$205, MATCH("A &amp; G ID", 'E4 TB Allocation Details'!$A$18:$L$18, 0),FALSE), 'E2 Allocators'!$B$15:$W$361, MATCH('O5 Details by Class &amp; Accounts'!CM$18, 'E2 Allocators'!$B$15:$W$15, 0),FALSE)*$E124), 0, VLOOKUP(VLOOKUP($A124, 'E4 TB Allocation Details'!$A$18:$L$205, MATCH("A &amp; G ID", 'E4 TB Allocation Details'!$A$18:$L$18, 0),FALSE), 'E2 Allocators'!$B$15:$W$361, MATCH('O5 Details by Class &amp; Accounts'!CM$18, 'E2 Allocators'!$B$15:$W$15, 0),FALSE)*$E124)</f>
        <v>0</v>
      </c>
      <c r="CN124" s="1411">
        <f t="shared" si="35"/>
        <v>0</v>
      </c>
      <c r="CO124" s="1791">
        <f t="shared" si="36"/>
        <v>4.3655745685100555E-11</v>
      </c>
      <c r="CQ124" s="2086" t="s">
        <v>61</v>
      </c>
    </row>
    <row r="125" spans="1:95" s="80" customFormat="1" ht="12.75">
      <c r="A125" s="1176">
        <v>5012</v>
      </c>
      <c r="B125" s="1175" t="s">
        <v>1430</v>
      </c>
      <c r="C125" s="1788">
        <f>IF(ISERROR(VLOOKUP($A125,'I3 TB Data'!$A$23:$H$458,MATCH('O5 Details by Class &amp; Accounts'!$C$18, 'I3 TB Data'!$A$23:$H$23,0),0)), 0, VLOOKUP($A125,'I3 TB Data'!$A$23:$H$458,MATCH('O5 Details by Class &amp; Accounts'!$C$18,'I3 TB Data'!$A$23:$H$23,0),0))</f>
        <v>0</v>
      </c>
      <c r="D125" s="1789"/>
      <c r="E125" s="1788">
        <f t="shared" si="24"/>
        <v>0</v>
      </c>
      <c r="F125" s="1790">
        <f>IF(ISERROR(VLOOKUP($A125, 'E1 Categorization'!A33:E122, MATCH("Customer Component", 'E1 Categorization'!$A$33:$E$33,0), 0)), 0, IF(VLOOKUP($A125, 'E1 Categorization'!A33:E122, MATCH("Customer Component", 'E1 Categorization'!$A$33:$E$33,0), 0)=0, 'O5 Details by Class &amp; Accounts'!$E125, IF(AND(VLOOKUP($A125, 'E1 Categorization'!A33:E122, MATCH("Customer Component", 'E1 Categorization'!$A$33:$E$33,0), 0) &gt;0, VLOOKUP($A125, 'E1 Categorization'!A33:E122, MATCH("Customer Component", 'E1 Categorization'!$A$33:$E$33,0), 0)&lt;1), 'O5 Details by Class &amp; Accounts'!$E125*(1-VLOOKUP($A125, 'E1 Categorization'!A33:E122, MATCH("Customer Component", 'E1 Categorization'!$A$33:$E$33,0), 0)), 0)))</f>
        <v>0</v>
      </c>
      <c r="G125" s="1790">
        <f>IF(ISERROR(VLOOKUP($A125, 'E1 Categorization'!A33:E122, MATCH("Customer Component", 'E1 Categorization'!$A$33:$E$33,0), 0)),0, IF(VLOOKUP($A125, 'E1 Categorization'!A33:E122, MATCH("Customer Component", 'E1 Categorization'!$A$33:$E$33,0), 0)=0, 0, IF(AND(VLOOKUP($A125, 'E1 Categorization'!A33:E122, MATCH("Customer Component", 'E1 Categorization'!$A$33:$E$33,0), 0) &gt;0, VLOOKUP($A125, 'E1 Categorization'!A33:E122, MATCH("Customer Component", 'E1 Categorization'!$A$33:$E$33,0), 0)&lt;1), 'O5 Details by Class &amp; Accounts'!$E125*(VLOOKUP($A125, 'E1 Categorization'!A33:E122, MATCH("Customer Component", 'E1 Categorization'!$A$33:$E$33,0), 0)), 'O5 Details by Class &amp; Accounts'!$E125)))</f>
        <v>0</v>
      </c>
      <c r="H125" s="1411">
        <f t="shared" si="31"/>
        <v>0</v>
      </c>
      <c r="I125" s="1411">
        <f>IF(ISERROR(VLOOKUP(VLOOKUP($A125, 'E4 TB Allocation Details'!$A$18:$L$205, MATCH("Demand ID", 'E4 TB Allocation Details'!$A$18:$L$18, 0),FALSE), 'E2 Allocators'!$B$15:$W$361, MATCH('O5 Details by Class &amp; Accounts'!I$18, 'E2 Allocators'!$B$15:$W$15, 0),FALSE)*$F125), 0, VLOOKUP(VLOOKUP($A125, 'E4 TB Allocation Details'!$A$18:$L$205, MATCH("Demand ID", 'E4 TB Allocation Details'!$A$18:$L$18, 0),FALSE), 'E2 Allocators'!$B$15:$W$361, MATCH('O5 Details by Class &amp; Accounts'!I$18, 'E2 Allocators'!$B$15:$W$15, 0),FALSE)*$F125)</f>
        <v>0</v>
      </c>
      <c r="J125" s="1411">
        <f>IF(ISERROR(VLOOKUP(VLOOKUP($A125, 'E4 TB Allocation Details'!$A$18:$L$205, MATCH("Demand ID", 'E4 TB Allocation Details'!$A$18:$L$18, 0),FALSE), 'E2 Allocators'!$B$15:$W$361, MATCH('O5 Details by Class &amp; Accounts'!J$18, 'E2 Allocators'!$B$15:$W$15, 0),FALSE)*$F125), 0, VLOOKUP(VLOOKUP($A125, 'E4 TB Allocation Details'!$A$18:$L$205, MATCH("Demand ID", 'E4 TB Allocation Details'!$A$18:$L$18, 0),FALSE), 'E2 Allocators'!$B$15:$W$361, MATCH('O5 Details by Class &amp; Accounts'!J$18, 'E2 Allocators'!$B$15:$W$15, 0),FALSE)*$F125)</f>
        <v>0</v>
      </c>
      <c r="K125" s="1411">
        <f>IF(ISERROR(VLOOKUP(VLOOKUP($A125, 'E4 TB Allocation Details'!$A$18:$L$205, MATCH("Demand ID", 'E4 TB Allocation Details'!$A$18:$L$18, 0),FALSE), 'E2 Allocators'!$B$15:$W$361, MATCH('O5 Details by Class &amp; Accounts'!K$18, 'E2 Allocators'!$B$15:$W$15, 0),FALSE)*$F125), 0, VLOOKUP(VLOOKUP($A125, 'E4 TB Allocation Details'!$A$18:$L$205, MATCH("Demand ID", 'E4 TB Allocation Details'!$A$18:$L$18, 0),FALSE), 'E2 Allocators'!$B$15:$W$361, MATCH('O5 Details by Class &amp; Accounts'!K$18, 'E2 Allocators'!$B$15:$W$15, 0),FALSE)*$F125)</f>
        <v>0</v>
      </c>
      <c r="L125" s="1411">
        <f>IF(ISERROR(VLOOKUP(VLOOKUP($A125, 'E4 TB Allocation Details'!$A$18:$L$205, MATCH("Demand ID", 'E4 TB Allocation Details'!$A$18:$L$18, 0),FALSE), 'E2 Allocators'!$B$15:$W$361, MATCH('O5 Details by Class &amp; Accounts'!L$18, 'E2 Allocators'!$B$15:$W$15, 0),FALSE)*$F125), 0, VLOOKUP(VLOOKUP($A125, 'E4 TB Allocation Details'!$A$18:$L$205, MATCH("Demand ID", 'E4 TB Allocation Details'!$A$18:$L$18, 0),FALSE), 'E2 Allocators'!$B$15:$W$361, MATCH('O5 Details by Class &amp; Accounts'!L$18, 'E2 Allocators'!$B$15:$W$15, 0),FALSE)*$F125)</f>
        <v>0</v>
      </c>
      <c r="M125" s="1411">
        <f>IF(ISERROR(VLOOKUP(VLOOKUP($A125, 'E4 TB Allocation Details'!$A$18:$L$205, MATCH("Demand ID", 'E4 TB Allocation Details'!$A$18:$L$18, 0),FALSE), 'E2 Allocators'!$B$15:$W$361, MATCH('O5 Details by Class &amp; Accounts'!M$18, 'E2 Allocators'!$B$15:$W$15, 0),FALSE)*$F125), 0, VLOOKUP(VLOOKUP($A125, 'E4 TB Allocation Details'!$A$18:$L$205, MATCH("Demand ID", 'E4 TB Allocation Details'!$A$18:$L$18, 0),FALSE), 'E2 Allocators'!$B$15:$W$361, MATCH('O5 Details by Class &amp; Accounts'!M$18, 'E2 Allocators'!$B$15:$W$15, 0),FALSE)*$F125)</f>
        <v>0</v>
      </c>
      <c r="N125" s="1411">
        <f>IF(ISERROR(VLOOKUP(VLOOKUP($A125, 'E4 TB Allocation Details'!$A$18:$L$205, MATCH("Demand ID", 'E4 TB Allocation Details'!$A$18:$L$18, 0),FALSE), 'E2 Allocators'!$B$15:$W$361, MATCH('O5 Details by Class &amp; Accounts'!N$18, 'E2 Allocators'!$B$15:$W$15, 0),FALSE)*$F125), 0, VLOOKUP(VLOOKUP($A125, 'E4 TB Allocation Details'!$A$18:$L$205, MATCH("Demand ID", 'E4 TB Allocation Details'!$A$18:$L$18, 0),FALSE), 'E2 Allocators'!$B$15:$W$361, MATCH('O5 Details by Class &amp; Accounts'!N$18, 'E2 Allocators'!$B$15:$W$15, 0),FALSE)*$F125)</f>
        <v>0</v>
      </c>
      <c r="O125" s="1411">
        <f>IF(ISERROR(VLOOKUP(VLOOKUP($A125, 'E4 TB Allocation Details'!$A$18:$L$205, MATCH("Demand ID", 'E4 TB Allocation Details'!$A$18:$L$18, 0),FALSE), 'E2 Allocators'!$B$15:$W$361, MATCH('O5 Details by Class &amp; Accounts'!O$18, 'E2 Allocators'!$B$15:$W$15, 0),FALSE)*$F125), 0, VLOOKUP(VLOOKUP($A125, 'E4 TB Allocation Details'!$A$18:$L$205, MATCH("Demand ID", 'E4 TB Allocation Details'!$A$18:$L$18, 0),FALSE), 'E2 Allocators'!$B$15:$W$361, MATCH('O5 Details by Class &amp; Accounts'!O$18, 'E2 Allocators'!$B$15:$W$15, 0),FALSE)*$F125)</f>
        <v>0</v>
      </c>
      <c r="P125" s="1411">
        <f>IF(ISERROR(VLOOKUP(VLOOKUP($A125, 'E4 TB Allocation Details'!$A$18:$L$205, MATCH("Demand ID", 'E4 TB Allocation Details'!$A$18:$L$18, 0),FALSE), 'E2 Allocators'!$B$15:$W$361, MATCH('O5 Details by Class &amp; Accounts'!P$18, 'E2 Allocators'!$B$15:$W$15, 0),FALSE)*$F125), 0, VLOOKUP(VLOOKUP($A125, 'E4 TB Allocation Details'!$A$18:$L$205, MATCH("Demand ID", 'E4 TB Allocation Details'!$A$18:$L$18, 0),FALSE), 'E2 Allocators'!$B$15:$W$361, MATCH('O5 Details by Class &amp; Accounts'!P$18, 'E2 Allocators'!$B$15:$W$15, 0),FALSE)*$F125)</f>
        <v>0</v>
      </c>
      <c r="Q125" s="1411">
        <f>IF(ISERROR(VLOOKUP(VLOOKUP($A125, 'E4 TB Allocation Details'!$A$18:$L$205, MATCH("Demand ID", 'E4 TB Allocation Details'!$A$18:$L$18, 0),FALSE), 'E2 Allocators'!$B$15:$W$361, MATCH('O5 Details by Class &amp; Accounts'!Q$18, 'E2 Allocators'!$B$15:$W$15, 0),FALSE)*$F125), 0, VLOOKUP(VLOOKUP($A125, 'E4 TB Allocation Details'!$A$18:$L$205, MATCH("Demand ID", 'E4 TB Allocation Details'!$A$18:$L$18, 0),FALSE), 'E2 Allocators'!$B$15:$W$361, MATCH('O5 Details by Class &amp; Accounts'!Q$18, 'E2 Allocators'!$B$15:$W$15, 0),FALSE)*$F125)</f>
        <v>0</v>
      </c>
      <c r="R125" s="1411">
        <f>IF(ISERROR(VLOOKUP(VLOOKUP($A125, 'E4 TB Allocation Details'!$A$18:$L$205, MATCH("Demand ID", 'E4 TB Allocation Details'!$A$18:$L$18, 0),FALSE), 'E2 Allocators'!$B$15:$W$361, MATCH('O5 Details by Class &amp; Accounts'!R$18, 'E2 Allocators'!$B$15:$W$15, 0),FALSE)*$F125), 0, VLOOKUP(VLOOKUP($A125, 'E4 TB Allocation Details'!$A$18:$L$205, MATCH("Demand ID", 'E4 TB Allocation Details'!$A$18:$L$18, 0),FALSE), 'E2 Allocators'!$B$15:$W$361, MATCH('O5 Details by Class &amp; Accounts'!R$18, 'E2 Allocators'!$B$15:$W$15, 0),FALSE)*$F125)</f>
        <v>0</v>
      </c>
      <c r="S125" s="1411">
        <f>IF(ISERROR(VLOOKUP(VLOOKUP($A125, 'E4 TB Allocation Details'!$A$18:$L$205, MATCH("Demand ID", 'E4 TB Allocation Details'!$A$18:$L$18, 0),FALSE), 'E2 Allocators'!$B$15:$W$361, MATCH('O5 Details by Class &amp; Accounts'!S$18, 'E2 Allocators'!$B$15:$W$15, 0),FALSE)*$F125), 0, VLOOKUP(VLOOKUP($A125, 'E4 TB Allocation Details'!$A$18:$L$205, MATCH("Demand ID", 'E4 TB Allocation Details'!$A$18:$L$18, 0),FALSE), 'E2 Allocators'!$B$15:$W$361, MATCH('O5 Details by Class &amp; Accounts'!S$18, 'E2 Allocators'!$B$15:$W$15, 0),FALSE)*$F125)</f>
        <v>0</v>
      </c>
      <c r="T125" s="1411">
        <f>IF(ISERROR(VLOOKUP(VLOOKUP($A125, 'E4 TB Allocation Details'!$A$18:$L$205, MATCH("Demand ID", 'E4 TB Allocation Details'!$A$18:$L$18, 0),FALSE), 'E2 Allocators'!$B$15:$W$361, MATCH('O5 Details by Class &amp; Accounts'!T$18, 'E2 Allocators'!$B$15:$W$15, 0),FALSE)*$F125), 0, VLOOKUP(VLOOKUP($A125, 'E4 TB Allocation Details'!$A$18:$L$205, MATCH("Demand ID", 'E4 TB Allocation Details'!$A$18:$L$18, 0),FALSE), 'E2 Allocators'!$B$15:$W$361, MATCH('O5 Details by Class &amp; Accounts'!T$18, 'E2 Allocators'!$B$15:$W$15, 0),FALSE)*$F125)</f>
        <v>0</v>
      </c>
      <c r="U125" s="1411">
        <f>IF(ISERROR(VLOOKUP(VLOOKUP($A125, 'E4 TB Allocation Details'!$A$18:$L$205, MATCH("Demand ID", 'E4 TB Allocation Details'!$A$18:$L$18, 0),FALSE), 'E2 Allocators'!$B$15:$W$361, MATCH('O5 Details by Class &amp; Accounts'!U$18, 'E2 Allocators'!$B$15:$W$15, 0),FALSE)*$F125), 0, VLOOKUP(VLOOKUP($A125, 'E4 TB Allocation Details'!$A$18:$L$205, MATCH("Demand ID", 'E4 TB Allocation Details'!$A$18:$L$18, 0),FALSE), 'E2 Allocators'!$B$15:$W$361, MATCH('O5 Details by Class &amp; Accounts'!U$18, 'E2 Allocators'!$B$15:$W$15, 0),FALSE)*$F125)</f>
        <v>0</v>
      </c>
      <c r="V125" s="1411">
        <f>IF(ISERROR(VLOOKUP(VLOOKUP($A125, 'E4 TB Allocation Details'!$A$18:$L$205, MATCH("Demand ID", 'E4 TB Allocation Details'!$A$18:$L$18, 0),FALSE), 'E2 Allocators'!$B$15:$W$361, MATCH('O5 Details by Class &amp; Accounts'!V$18, 'E2 Allocators'!$B$15:$W$15, 0),FALSE)*$F125), 0, VLOOKUP(VLOOKUP($A125, 'E4 TB Allocation Details'!$A$18:$L$205, MATCH("Demand ID", 'E4 TB Allocation Details'!$A$18:$L$18, 0),FALSE), 'E2 Allocators'!$B$15:$W$361, MATCH('O5 Details by Class &amp; Accounts'!V$18, 'E2 Allocators'!$B$15:$W$15, 0),FALSE)*$F125)</f>
        <v>0</v>
      </c>
      <c r="W125" s="1411">
        <f>IF(ISERROR(VLOOKUP(VLOOKUP($A125, 'E4 TB Allocation Details'!$A$18:$L$205, MATCH("Demand ID", 'E4 TB Allocation Details'!$A$18:$L$18, 0),FALSE), 'E2 Allocators'!$B$15:$W$361, MATCH('O5 Details by Class &amp; Accounts'!W$18, 'E2 Allocators'!$B$15:$W$15, 0),FALSE)*$F125), 0, VLOOKUP(VLOOKUP($A125, 'E4 TB Allocation Details'!$A$18:$L$205, MATCH("Demand ID", 'E4 TB Allocation Details'!$A$18:$L$18, 0),FALSE), 'E2 Allocators'!$B$15:$W$361, MATCH('O5 Details by Class &amp; Accounts'!W$18, 'E2 Allocators'!$B$15:$W$15, 0),FALSE)*$F125)</f>
        <v>0</v>
      </c>
      <c r="X125" s="1411">
        <f>IF(ISERROR(VLOOKUP(VLOOKUP($A125, 'E4 TB Allocation Details'!$A$18:$L$205, MATCH("Demand ID", 'E4 TB Allocation Details'!$A$18:$L$18, 0),FALSE), 'E2 Allocators'!$B$15:$W$361, MATCH('O5 Details by Class &amp; Accounts'!X$18, 'E2 Allocators'!$B$15:$W$15, 0),FALSE)*$F125), 0, VLOOKUP(VLOOKUP($A125, 'E4 TB Allocation Details'!$A$18:$L$205, MATCH("Demand ID", 'E4 TB Allocation Details'!$A$18:$L$18, 0),FALSE), 'E2 Allocators'!$B$15:$W$361, MATCH('O5 Details by Class &amp; Accounts'!X$18, 'E2 Allocators'!$B$15:$W$15, 0),FALSE)*$F125)</f>
        <v>0</v>
      </c>
      <c r="Y125" s="1411">
        <f>IF(ISERROR(VLOOKUP(VLOOKUP($A125, 'E4 TB Allocation Details'!$A$18:$L$205, MATCH("Demand ID", 'E4 TB Allocation Details'!$A$18:$L$18, 0),FALSE), 'E2 Allocators'!$B$15:$W$361, MATCH('O5 Details by Class &amp; Accounts'!Y$18, 'E2 Allocators'!$B$15:$W$15, 0),FALSE)*$F125), 0, VLOOKUP(VLOOKUP($A125, 'E4 TB Allocation Details'!$A$18:$L$205, MATCH("Demand ID", 'E4 TB Allocation Details'!$A$18:$L$18, 0),FALSE), 'E2 Allocators'!$B$15:$W$361, MATCH('O5 Details by Class &amp; Accounts'!Y$18, 'E2 Allocators'!$B$15:$W$15, 0),FALSE)*$F125)</f>
        <v>0</v>
      </c>
      <c r="Z125" s="1411">
        <f>IF(ISERROR(VLOOKUP(VLOOKUP($A125, 'E4 TB Allocation Details'!$A$18:$L$205, MATCH("Demand ID", 'E4 TB Allocation Details'!$A$18:$L$18, 0),FALSE), 'E2 Allocators'!$B$15:$W$361, MATCH('O5 Details by Class &amp; Accounts'!Z$18, 'E2 Allocators'!$B$15:$W$15, 0),FALSE)*$F125), 0, VLOOKUP(VLOOKUP($A125, 'E4 TB Allocation Details'!$A$18:$L$205, MATCH("Demand ID", 'E4 TB Allocation Details'!$A$18:$L$18, 0),FALSE), 'E2 Allocators'!$B$15:$W$361, MATCH('O5 Details by Class &amp; Accounts'!Z$18, 'E2 Allocators'!$B$15:$W$15, 0),FALSE)*$F125)</f>
        <v>0</v>
      </c>
      <c r="AA125" s="1411">
        <f>IF(ISERROR(VLOOKUP(VLOOKUP($A125, 'E4 TB Allocation Details'!$A$18:$L$205, MATCH("Demand ID", 'E4 TB Allocation Details'!$A$18:$L$18, 0),FALSE), 'E2 Allocators'!$B$15:$W$361, MATCH('O5 Details by Class &amp; Accounts'!AA$18, 'E2 Allocators'!$B$15:$W$15, 0),FALSE)*$F125), 0, VLOOKUP(VLOOKUP($A125, 'E4 TB Allocation Details'!$A$18:$L$205, MATCH("Demand ID", 'E4 TB Allocation Details'!$A$18:$L$18, 0),FALSE), 'E2 Allocators'!$B$15:$W$361, MATCH('O5 Details by Class &amp; Accounts'!AA$18, 'E2 Allocators'!$B$15:$W$15, 0),FALSE)*$F125)</f>
        <v>0</v>
      </c>
      <c r="AB125" s="1411">
        <f>IF(ISERROR(VLOOKUP(VLOOKUP($A125, 'E4 TB Allocation Details'!$A$18:$L$205, MATCH("Demand ID", 'E4 TB Allocation Details'!$A$18:$L$18, 0),FALSE), 'E2 Allocators'!$B$15:$W$361, MATCH('O5 Details by Class &amp; Accounts'!AB$18, 'E2 Allocators'!$B$15:$W$15, 0),FALSE)*$F125), 0, VLOOKUP(VLOOKUP($A125, 'E4 TB Allocation Details'!$A$18:$L$205, MATCH("Demand ID", 'E4 TB Allocation Details'!$A$18:$L$18, 0),FALSE), 'E2 Allocators'!$B$15:$W$361, MATCH('O5 Details by Class &amp; Accounts'!AB$18, 'E2 Allocators'!$B$15:$W$15, 0),FALSE)*$F125)</f>
        <v>0</v>
      </c>
      <c r="AC125" s="1411">
        <f t="shared" si="32"/>
        <v>0</v>
      </c>
      <c r="AD125" s="1411">
        <f>IF(ISERROR(VLOOKUP(VLOOKUP($A125, 'E4 TB Allocation Details'!$A$18:$L$205, MATCH("Customer ID", 'E4 TB Allocation Details'!$A$18:$L$18, 0),FALSE), 'E2 Allocators'!$B$15:$W$361, MATCH('O5 Details by Class &amp; Accounts'!AD$18, 'E2 Allocators'!$B$15:$W$15, 0),FALSE)*$G125), 0, VLOOKUP(VLOOKUP($A125, 'E4 TB Allocation Details'!$A$18:$L$205, MATCH("Customer ID", 'E4 TB Allocation Details'!$A$18:$L$18, 0),FALSE), 'E2 Allocators'!$B$15:$W$361, MATCH('O5 Details by Class &amp; Accounts'!AD$18, 'E2 Allocators'!$B$15:$W$15, 0),FALSE)*$G125)</f>
        <v>0</v>
      </c>
      <c r="AE125" s="1411">
        <f>IF(ISERROR(VLOOKUP(VLOOKUP($A125, 'E4 TB Allocation Details'!$A$18:$L$205, MATCH("Customer ID", 'E4 TB Allocation Details'!$A$18:$L$18, 0),FALSE), 'E2 Allocators'!$B$15:$W$361, MATCH('O5 Details by Class &amp; Accounts'!AE$18, 'E2 Allocators'!$B$15:$W$15, 0),FALSE)*$G125), 0, VLOOKUP(VLOOKUP($A125, 'E4 TB Allocation Details'!$A$18:$L$205, MATCH("Customer ID", 'E4 TB Allocation Details'!$A$18:$L$18, 0),FALSE), 'E2 Allocators'!$B$15:$W$361, MATCH('O5 Details by Class &amp; Accounts'!AE$18, 'E2 Allocators'!$B$15:$W$15, 0),FALSE)*$G125)</f>
        <v>0</v>
      </c>
      <c r="AF125" s="1411">
        <f>IF(ISERROR(VLOOKUP(VLOOKUP($A125, 'E4 TB Allocation Details'!$A$18:$L$205, MATCH("Customer ID", 'E4 TB Allocation Details'!$A$18:$L$18, 0),FALSE), 'E2 Allocators'!$B$15:$W$361, MATCH('O5 Details by Class &amp; Accounts'!AF$18, 'E2 Allocators'!$B$15:$W$15, 0),FALSE)*$G125), 0, VLOOKUP(VLOOKUP($A125, 'E4 TB Allocation Details'!$A$18:$L$205, MATCH("Customer ID", 'E4 TB Allocation Details'!$A$18:$L$18, 0),FALSE), 'E2 Allocators'!$B$15:$W$361, MATCH('O5 Details by Class &amp; Accounts'!AF$18, 'E2 Allocators'!$B$15:$W$15, 0),FALSE)*$G125)</f>
        <v>0</v>
      </c>
      <c r="AG125" s="1411">
        <f>IF(ISERROR(VLOOKUP(VLOOKUP($A125, 'E4 TB Allocation Details'!$A$18:$L$205, MATCH("Customer ID", 'E4 TB Allocation Details'!$A$18:$L$18, 0),FALSE), 'E2 Allocators'!$B$15:$W$361, MATCH('O5 Details by Class &amp; Accounts'!AG$18, 'E2 Allocators'!$B$15:$W$15, 0),FALSE)*$G125), 0, VLOOKUP(VLOOKUP($A125, 'E4 TB Allocation Details'!$A$18:$L$205, MATCH("Customer ID", 'E4 TB Allocation Details'!$A$18:$L$18, 0),FALSE), 'E2 Allocators'!$B$15:$W$361, MATCH('O5 Details by Class &amp; Accounts'!AG$18, 'E2 Allocators'!$B$15:$W$15, 0),FALSE)*$G125)</f>
        <v>0</v>
      </c>
      <c r="AH125" s="1411">
        <f>IF(ISERROR(VLOOKUP(VLOOKUP($A125, 'E4 TB Allocation Details'!$A$18:$L$205, MATCH("Customer ID", 'E4 TB Allocation Details'!$A$18:$L$18, 0),FALSE), 'E2 Allocators'!$B$15:$W$361, MATCH('O5 Details by Class &amp; Accounts'!AH$18, 'E2 Allocators'!$B$15:$W$15, 0),FALSE)*$G125), 0, VLOOKUP(VLOOKUP($A125, 'E4 TB Allocation Details'!$A$18:$L$205, MATCH("Customer ID", 'E4 TB Allocation Details'!$A$18:$L$18, 0),FALSE), 'E2 Allocators'!$B$15:$W$361, MATCH('O5 Details by Class &amp; Accounts'!AH$18, 'E2 Allocators'!$B$15:$W$15, 0),FALSE)*$G125)</f>
        <v>0</v>
      </c>
      <c r="AI125" s="1411">
        <f>IF(ISERROR(VLOOKUP(VLOOKUP($A125, 'E4 TB Allocation Details'!$A$18:$L$205, MATCH("Customer ID", 'E4 TB Allocation Details'!$A$18:$L$18, 0),FALSE), 'E2 Allocators'!$B$15:$W$361, MATCH('O5 Details by Class &amp; Accounts'!AI$18, 'E2 Allocators'!$B$15:$W$15, 0),FALSE)*$G125), 0, VLOOKUP(VLOOKUP($A125, 'E4 TB Allocation Details'!$A$18:$L$205, MATCH("Customer ID", 'E4 TB Allocation Details'!$A$18:$L$18, 0),FALSE), 'E2 Allocators'!$B$15:$W$361, MATCH('O5 Details by Class &amp; Accounts'!AI$18, 'E2 Allocators'!$B$15:$W$15, 0),FALSE)*$G125)</f>
        <v>0</v>
      </c>
      <c r="AJ125" s="1411">
        <f>IF(ISERROR(VLOOKUP(VLOOKUP($A125, 'E4 TB Allocation Details'!$A$18:$L$205, MATCH("Customer ID", 'E4 TB Allocation Details'!$A$18:$L$18, 0),FALSE), 'E2 Allocators'!$B$15:$W$361, MATCH('O5 Details by Class &amp; Accounts'!AJ$18, 'E2 Allocators'!$B$15:$W$15, 0),FALSE)*$G125), 0, VLOOKUP(VLOOKUP($A125, 'E4 TB Allocation Details'!$A$18:$L$205, MATCH("Customer ID", 'E4 TB Allocation Details'!$A$18:$L$18, 0),FALSE), 'E2 Allocators'!$B$15:$W$361, MATCH('O5 Details by Class &amp; Accounts'!AJ$18, 'E2 Allocators'!$B$15:$W$15, 0),FALSE)*$G125)</f>
        <v>0</v>
      </c>
      <c r="AK125" s="1411">
        <f>IF(ISERROR(VLOOKUP(VLOOKUP($A125, 'E4 TB Allocation Details'!$A$18:$L$205, MATCH("Customer ID", 'E4 TB Allocation Details'!$A$18:$L$18, 0),FALSE), 'E2 Allocators'!$B$15:$W$361, MATCH('O5 Details by Class &amp; Accounts'!AK$18, 'E2 Allocators'!$B$15:$W$15, 0),FALSE)*$G125), 0, VLOOKUP(VLOOKUP($A125, 'E4 TB Allocation Details'!$A$18:$L$205, MATCH("Customer ID", 'E4 TB Allocation Details'!$A$18:$L$18, 0),FALSE), 'E2 Allocators'!$B$15:$W$361, MATCH('O5 Details by Class &amp; Accounts'!AK$18, 'E2 Allocators'!$B$15:$W$15, 0),FALSE)*$G125)</f>
        <v>0</v>
      </c>
      <c r="AL125" s="1411">
        <f>IF(ISERROR(VLOOKUP(VLOOKUP($A125, 'E4 TB Allocation Details'!$A$18:$L$205, MATCH("Customer ID", 'E4 TB Allocation Details'!$A$18:$L$18, 0),FALSE), 'E2 Allocators'!$B$15:$W$361, MATCH('O5 Details by Class &amp; Accounts'!AL$18, 'E2 Allocators'!$B$15:$W$15, 0),FALSE)*$G125), 0, VLOOKUP(VLOOKUP($A125, 'E4 TB Allocation Details'!$A$18:$L$205, MATCH("Customer ID", 'E4 TB Allocation Details'!$A$18:$L$18, 0),FALSE), 'E2 Allocators'!$B$15:$W$361, MATCH('O5 Details by Class &amp; Accounts'!AL$18, 'E2 Allocators'!$B$15:$W$15, 0),FALSE)*$G125)</f>
        <v>0</v>
      </c>
      <c r="AM125" s="1411">
        <f>IF(ISERROR(VLOOKUP(VLOOKUP($A125, 'E4 TB Allocation Details'!$A$18:$L$205, MATCH("Customer ID", 'E4 TB Allocation Details'!$A$18:$L$18, 0),FALSE), 'E2 Allocators'!$B$15:$W$361, MATCH('O5 Details by Class &amp; Accounts'!AM$18, 'E2 Allocators'!$B$15:$W$15, 0),FALSE)*$G125), 0, VLOOKUP(VLOOKUP($A125, 'E4 TB Allocation Details'!$A$18:$L$205, MATCH("Customer ID", 'E4 TB Allocation Details'!$A$18:$L$18, 0),FALSE), 'E2 Allocators'!$B$15:$W$361, MATCH('O5 Details by Class &amp; Accounts'!AM$18, 'E2 Allocators'!$B$15:$W$15, 0),FALSE)*$G125)</f>
        <v>0</v>
      </c>
      <c r="AN125" s="1411">
        <f>IF(ISERROR(VLOOKUP(VLOOKUP($A125, 'E4 TB Allocation Details'!$A$18:$L$205, MATCH("Customer ID", 'E4 TB Allocation Details'!$A$18:$L$18, 0),FALSE), 'E2 Allocators'!$B$15:$W$361, MATCH('O5 Details by Class &amp; Accounts'!AN$18, 'E2 Allocators'!$B$15:$W$15, 0),FALSE)*$G125), 0, VLOOKUP(VLOOKUP($A125, 'E4 TB Allocation Details'!$A$18:$L$205, MATCH("Customer ID", 'E4 TB Allocation Details'!$A$18:$L$18, 0),FALSE), 'E2 Allocators'!$B$15:$W$361, MATCH('O5 Details by Class &amp; Accounts'!AN$18, 'E2 Allocators'!$B$15:$W$15, 0),FALSE)*$G125)</f>
        <v>0</v>
      </c>
      <c r="AO125" s="1411">
        <f>IF(ISERROR(VLOOKUP(VLOOKUP($A125, 'E4 TB Allocation Details'!$A$18:$L$205, MATCH("Customer ID", 'E4 TB Allocation Details'!$A$18:$L$18, 0),FALSE), 'E2 Allocators'!$B$15:$W$361, MATCH('O5 Details by Class &amp; Accounts'!AO$18, 'E2 Allocators'!$B$15:$W$15, 0),FALSE)*$G125), 0, VLOOKUP(VLOOKUP($A125, 'E4 TB Allocation Details'!$A$18:$L$205, MATCH("Customer ID", 'E4 TB Allocation Details'!$A$18:$L$18, 0),FALSE), 'E2 Allocators'!$B$15:$W$361, MATCH('O5 Details by Class &amp; Accounts'!AO$18, 'E2 Allocators'!$B$15:$W$15, 0),FALSE)*$G125)</f>
        <v>0</v>
      </c>
      <c r="AP125" s="1411">
        <f>IF(ISERROR(VLOOKUP(VLOOKUP($A125, 'E4 TB Allocation Details'!$A$18:$L$205, MATCH("Customer ID", 'E4 TB Allocation Details'!$A$18:$L$18, 0),FALSE), 'E2 Allocators'!$B$15:$W$361, MATCH('O5 Details by Class &amp; Accounts'!AP$18, 'E2 Allocators'!$B$15:$W$15, 0),FALSE)*$G125), 0, VLOOKUP(VLOOKUP($A125, 'E4 TB Allocation Details'!$A$18:$L$205, MATCH("Customer ID", 'E4 TB Allocation Details'!$A$18:$L$18, 0),FALSE), 'E2 Allocators'!$B$15:$W$361, MATCH('O5 Details by Class &amp; Accounts'!AP$18, 'E2 Allocators'!$B$15:$W$15, 0),FALSE)*$G125)</f>
        <v>0</v>
      </c>
      <c r="AQ125" s="1411">
        <f>IF(ISERROR(VLOOKUP(VLOOKUP($A125, 'E4 TB Allocation Details'!$A$18:$L$205, MATCH("Customer ID", 'E4 TB Allocation Details'!$A$18:$L$18, 0),FALSE), 'E2 Allocators'!$B$15:$W$361, MATCH('O5 Details by Class &amp; Accounts'!AQ$18, 'E2 Allocators'!$B$15:$W$15, 0),FALSE)*$G125), 0, VLOOKUP(VLOOKUP($A125, 'E4 TB Allocation Details'!$A$18:$L$205, MATCH("Customer ID", 'E4 TB Allocation Details'!$A$18:$L$18, 0),FALSE), 'E2 Allocators'!$B$15:$W$361, MATCH('O5 Details by Class &amp; Accounts'!AQ$18, 'E2 Allocators'!$B$15:$W$15, 0),FALSE)*$G125)</f>
        <v>0</v>
      </c>
      <c r="AR125" s="1411">
        <f>IF(ISERROR(VLOOKUP(VLOOKUP($A125, 'E4 TB Allocation Details'!$A$18:$L$205, MATCH("Customer ID", 'E4 TB Allocation Details'!$A$18:$L$18, 0),FALSE), 'E2 Allocators'!$B$15:$W$361, MATCH('O5 Details by Class &amp; Accounts'!AR$18, 'E2 Allocators'!$B$15:$W$15, 0),FALSE)*$G125), 0, VLOOKUP(VLOOKUP($A125, 'E4 TB Allocation Details'!$A$18:$L$205, MATCH("Customer ID", 'E4 TB Allocation Details'!$A$18:$L$18, 0),FALSE), 'E2 Allocators'!$B$15:$W$361, MATCH('O5 Details by Class &amp; Accounts'!AR$18, 'E2 Allocators'!$B$15:$W$15, 0),FALSE)*$G125)</f>
        <v>0</v>
      </c>
      <c r="AS125" s="1411">
        <f>IF(ISERROR(VLOOKUP(VLOOKUP($A125, 'E4 TB Allocation Details'!$A$18:$L$205, MATCH("Customer ID", 'E4 TB Allocation Details'!$A$18:$L$18, 0),FALSE), 'E2 Allocators'!$B$15:$W$361, MATCH('O5 Details by Class &amp; Accounts'!AS$18, 'E2 Allocators'!$B$15:$W$15, 0),FALSE)*$G125), 0, VLOOKUP(VLOOKUP($A125, 'E4 TB Allocation Details'!$A$18:$L$205, MATCH("Customer ID", 'E4 TB Allocation Details'!$A$18:$L$18, 0),FALSE), 'E2 Allocators'!$B$15:$W$361, MATCH('O5 Details by Class &amp; Accounts'!AS$18, 'E2 Allocators'!$B$15:$W$15, 0),FALSE)*$G125)</f>
        <v>0</v>
      </c>
      <c r="AT125" s="1411">
        <f>IF(ISERROR(VLOOKUP(VLOOKUP($A125, 'E4 TB Allocation Details'!$A$18:$L$205, MATCH("Customer ID", 'E4 TB Allocation Details'!$A$18:$L$18, 0),FALSE), 'E2 Allocators'!$B$15:$W$361, MATCH('O5 Details by Class &amp; Accounts'!AT$18, 'E2 Allocators'!$B$15:$W$15, 0),FALSE)*$G125), 0, VLOOKUP(VLOOKUP($A125, 'E4 TB Allocation Details'!$A$18:$L$205, MATCH("Customer ID", 'E4 TB Allocation Details'!$A$18:$L$18, 0),FALSE), 'E2 Allocators'!$B$15:$W$361, MATCH('O5 Details by Class &amp; Accounts'!AT$18, 'E2 Allocators'!$B$15:$W$15, 0),FALSE)*$G125)</f>
        <v>0</v>
      </c>
      <c r="AU125" s="1411">
        <f>IF(ISERROR(VLOOKUP(VLOOKUP($A125, 'E4 TB Allocation Details'!$A$18:$L$205, MATCH("Customer ID", 'E4 TB Allocation Details'!$A$18:$L$18, 0),FALSE), 'E2 Allocators'!$B$15:$W$361, MATCH('O5 Details by Class &amp; Accounts'!AU$18, 'E2 Allocators'!$B$15:$W$15, 0),FALSE)*$G125), 0, VLOOKUP(VLOOKUP($A125, 'E4 TB Allocation Details'!$A$18:$L$205, MATCH("Customer ID", 'E4 TB Allocation Details'!$A$18:$L$18, 0),FALSE), 'E2 Allocators'!$B$15:$W$361, MATCH('O5 Details by Class &amp; Accounts'!AU$18, 'E2 Allocators'!$B$15:$W$15, 0),FALSE)*$G125)</f>
        <v>0</v>
      </c>
      <c r="AV125" s="1411">
        <f>IF(ISERROR(VLOOKUP(VLOOKUP($A125, 'E4 TB Allocation Details'!$A$18:$L$205, MATCH("Customer ID", 'E4 TB Allocation Details'!$A$18:$L$18, 0),FALSE), 'E2 Allocators'!$B$15:$W$361, MATCH('O5 Details by Class &amp; Accounts'!AV$18, 'E2 Allocators'!$B$15:$W$15, 0),FALSE)*$G125), 0, VLOOKUP(VLOOKUP($A125, 'E4 TB Allocation Details'!$A$18:$L$205, MATCH("Customer ID", 'E4 TB Allocation Details'!$A$18:$L$18, 0),FALSE), 'E2 Allocators'!$B$15:$W$361, MATCH('O5 Details by Class &amp; Accounts'!AV$18, 'E2 Allocators'!$B$15:$W$15, 0),FALSE)*$G125)</f>
        <v>0</v>
      </c>
      <c r="AW125" s="1411">
        <f>IF(ISERROR(VLOOKUP(VLOOKUP($A125, 'E4 TB Allocation Details'!$A$18:$L$205, MATCH("Customer ID", 'E4 TB Allocation Details'!$A$18:$L$18, 0),FALSE), 'E2 Allocators'!$B$15:$W$361, MATCH('O5 Details by Class &amp; Accounts'!AW$18, 'E2 Allocators'!$B$15:$W$15, 0),FALSE)*$G125), 0, VLOOKUP(VLOOKUP($A125, 'E4 TB Allocation Details'!$A$18:$L$205, MATCH("Customer ID", 'E4 TB Allocation Details'!$A$18:$L$18, 0),FALSE), 'E2 Allocators'!$B$15:$W$361, MATCH('O5 Details by Class &amp; Accounts'!AW$18, 'E2 Allocators'!$B$15:$W$15, 0),FALSE)*$G125)</f>
        <v>0</v>
      </c>
      <c r="AX125" s="1411">
        <f t="shared" si="33"/>
        <v>0</v>
      </c>
      <c r="AY125" s="1411">
        <f>IF(ISERROR(VLOOKUP(VLOOKUP($A125, 'E4 TB Allocation Details'!$A$18:$L$205, MATCH("Misc ID", 'E4 TB Allocation Details'!$A$18:$L$18, 0),FALSE), 'E2 Allocators'!$B$15:$W$361, MATCH('O5 Details by Class &amp; Accounts'!AY$18, 'E2 Allocators'!$B$15:$W$15, 0),FALSE)*$E125), 0, VLOOKUP(VLOOKUP($A125, 'E4 TB Allocation Details'!$A$18:$L$205, MATCH("Misc ID", 'E4 TB Allocation Details'!$A$18:$L$18, 0),FALSE), 'E2 Allocators'!$B$15:$W$361, MATCH('O5 Details by Class &amp; Accounts'!AY$18, 'E2 Allocators'!$B$15:$W$15, 0),FALSE)*$E125)</f>
        <v>0</v>
      </c>
      <c r="AZ125" s="1411">
        <f>IF(ISERROR(VLOOKUP(VLOOKUP($A125, 'E4 TB Allocation Details'!$A$18:$L$205, MATCH("Misc ID", 'E4 TB Allocation Details'!$A$18:$L$18, 0),FALSE), 'E2 Allocators'!$B$15:$W$361, MATCH('O5 Details by Class &amp; Accounts'!AZ$18, 'E2 Allocators'!$B$15:$W$15, 0),FALSE)*$E125), 0, VLOOKUP(VLOOKUP($A125, 'E4 TB Allocation Details'!$A$18:$L$205, MATCH("Misc ID", 'E4 TB Allocation Details'!$A$18:$L$18, 0),FALSE), 'E2 Allocators'!$B$15:$W$361, MATCH('O5 Details by Class &amp; Accounts'!AZ$18, 'E2 Allocators'!$B$15:$W$15, 0),FALSE)*$E125)</f>
        <v>0</v>
      </c>
      <c r="BA125" s="1411">
        <f>IF(ISERROR(VLOOKUP(VLOOKUP($A125, 'E4 TB Allocation Details'!$A$18:$L$205, MATCH("Misc ID", 'E4 TB Allocation Details'!$A$18:$L$18, 0),FALSE), 'E2 Allocators'!$B$15:$W$361, MATCH('O5 Details by Class &amp; Accounts'!BA$18, 'E2 Allocators'!$B$15:$W$15, 0),FALSE)*$E125), 0, VLOOKUP(VLOOKUP($A125, 'E4 TB Allocation Details'!$A$18:$L$205, MATCH("Misc ID", 'E4 TB Allocation Details'!$A$18:$L$18, 0),FALSE), 'E2 Allocators'!$B$15:$W$361, MATCH('O5 Details by Class &amp; Accounts'!BA$18, 'E2 Allocators'!$B$15:$W$15, 0),FALSE)*$E125)</f>
        <v>0</v>
      </c>
      <c r="BB125" s="1411">
        <f>IF(ISERROR(VLOOKUP(VLOOKUP($A125, 'E4 TB Allocation Details'!$A$18:$L$205, MATCH("Misc ID", 'E4 TB Allocation Details'!$A$18:$L$18, 0),FALSE), 'E2 Allocators'!$B$15:$W$361, MATCH('O5 Details by Class &amp; Accounts'!BB$18, 'E2 Allocators'!$B$15:$W$15, 0),FALSE)*$E125), 0, VLOOKUP(VLOOKUP($A125, 'E4 TB Allocation Details'!$A$18:$L$205, MATCH("Misc ID", 'E4 TB Allocation Details'!$A$18:$L$18, 0),FALSE), 'E2 Allocators'!$B$15:$W$361, MATCH('O5 Details by Class &amp; Accounts'!BB$18, 'E2 Allocators'!$B$15:$W$15, 0),FALSE)*$E125)</f>
        <v>0</v>
      </c>
      <c r="BC125" s="1411">
        <f>IF(ISERROR(VLOOKUP(VLOOKUP($A125, 'E4 TB Allocation Details'!$A$18:$L$205, MATCH("Misc ID", 'E4 TB Allocation Details'!$A$18:$L$18, 0),FALSE), 'E2 Allocators'!$B$15:$W$361, MATCH('O5 Details by Class &amp; Accounts'!BC$18, 'E2 Allocators'!$B$15:$W$15, 0),FALSE)*$E125), 0, VLOOKUP(VLOOKUP($A125, 'E4 TB Allocation Details'!$A$18:$L$205, MATCH("Misc ID", 'E4 TB Allocation Details'!$A$18:$L$18, 0),FALSE), 'E2 Allocators'!$B$15:$W$361, MATCH('O5 Details by Class &amp; Accounts'!BC$18, 'E2 Allocators'!$B$15:$W$15, 0),FALSE)*$E125)</f>
        <v>0</v>
      </c>
      <c r="BD125" s="1411">
        <f>IF(ISERROR(VLOOKUP(VLOOKUP($A125, 'E4 TB Allocation Details'!$A$18:$L$205, MATCH("Misc ID", 'E4 TB Allocation Details'!$A$18:$L$18, 0),FALSE), 'E2 Allocators'!$B$15:$W$361, MATCH('O5 Details by Class &amp; Accounts'!BD$18, 'E2 Allocators'!$B$15:$W$15, 0),FALSE)*$E125), 0, VLOOKUP(VLOOKUP($A125, 'E4 TB Allocation Details'!$A$18:$L$205, MATCH("Misc ID", 'E4 TB Allocation Details'!$A$18:$L$18, 0),FALSE), 'E2 Allocators'!$B$15:$W$361, MATCH('O5 Details by Class &amp; Accounts'!BD$18, 'E2 Allocators'!$B$15:$W$15, 0),FALSE)*$E125)</f>
        <v>0</v>
      </c>
      <c r="BE125" s="1411">
        <f>IF(ISERROR(VLOOKUP(VLOOKUP($A125, 'E4 TB Allocation Details'!$A$18:$L$205, MATCH("Misc ID", 'E4 TB Allocation Details'!$A$18:$L$18, 0),FALSE), 'E2 Allocators'!$B$15:$W$361, MATCH('O5 Details by Class &amp; Accounts'!BE$18, 'E2 Allocators'!$B$15:$W$15, 0),FALSE)*$E125), 0, VLOOKUP(VLOOKUP($A125, 'E4 TB Allocation Details'!$A$18:$L$205, MATCH("Misc ID", 'E4 TB Allocation Details'!$A$18:$L$18, 0),FALSE), 'E2 Allocators'!$B$15:$W$361, MATCH('O5 Details by Class &amp; Accounts'!BE$18, 'E2 Allocators'!$B$15:$W$15, 0),FALSE)*$E125)</f>
        <v>0</v>
      </c>
      <c r="BF125" s="1411">
        <f>IF(ISERROR(VLOOKUP(VLOOKUP($A125, 'E4 TB Allocation Details'!$A$18:$L$205, MATCH("Misc ID", 'E4 TB Allocation Details'!$A$18:$L$18, 0),FALSE), 'E2 Allocators'!$B$15:$W$361, MATCH('O5 Details by Class &amp; Accounts'!BF$18, 'E2 Allocators'!$B$15:$W$15, 0),FALSE)*$E125), 0, VLOOKUP(VLOOKUP($A125, 'E4 TB Allocation Details'!$A$18:$L$205, MATCH("Misc ID", 'E4 TB Allocation Details'!$A$18:$L$18, 0),FALSE), 'E2 Allocators'!$B$15:$W$361, MATCH('O5 Details by Class &amp; Accounts'!BF$18, 'E2 Allocators'!$B$15:$W$15, 0),FALSE)*$E125)</f>
        <v>0</v>
      </c>
      <c r="BG125" s="1411">
        <f>IF(ISERROR(VLOOKUP(VLOOKUP($A125, 'E4 TB Allocation Details'!$A$18:$L$205, MATCH("Misc ID", 'E4 TB Allocation Details'!$A$18:$L$18, 0),FALSE), 'E2 Allocators'!$B$15:$W$361, MATCH('O5 Details by Class &amp; Accounts'!BG$18, 'E2 Allocators'!$B$15:$W$15, 0),FALSE)*$E125), 0, VLOOKUP(VLOOKUP($A125, 'E4 TB Allocation Details'!$A$18:$L$205, MATCH("Misc ID", 'E4 TB Allocation Details'!$A$18:$L$18, 0),FALSE), 'E2 Allocators'!$B$15:$W$361, MATCH('O5 Details by Class &amp; Accounts'!BG$18, 'E2 Allocators'!$B$15:$W$15, 0),FALSE)*$E125)</f>
        <v>0</v>
      </c>
      <c r="BH125" s="1411">
        <f>IF(ISERROR(VLOOKUP(VLOOKUP($A125, 'E4 TB Allocation Details'!$A$18:$L$205, MATCH("Misc ID", 'E4 TB Allocation Details'!$A$18:$L$18, 0),FALSE), 'E2 Allocators'!$B$15:$W$361, MATCH('O5 Details by Class &amp; Accounts'!BH$18, 'E2 Allocators'!$B$15:$W$15, 0),FALSE)*$E125), 0, VLOOKUP(VLOOKUP($A125, 'E4 TB Allocation Details'!$A$18:$L$205, MATCH("Misc ID", 'E4 TB Allocation Details'!$A$18:$L$18, 0),FALSE), 'E2 Allocators'!$B$15:$W$361, MATCH('O5 Details by Class &amp; Accounts'!BH$18, 'E2 Allocators'!$B$15:$W$15, 0),FALSE)*$E125)</f>
        <v>0</v>
      </c>
      <c r="BI125" s="1411">
        <f>IF(ISERROR(VLOOKUP(VLOOKUP($A125, 'E4 TB Allocation Details'!$A$18:$L$205, MATCH("Misc ID", 'E4 TB Allocation Details'!$A$18:$L$18, 0),FALSE), 'E2 Allocators'!$B$15:$W$361, MATCH('O5 Details by Class &amp; Accounts'!BI$18, 'E2 Allocators'!$B$15:$W$15, 0),FALSE)*$E125), 0, VLOOKUP(VLOOKUP($A125, 'E4 TB Allocation Details'!$A$18:$L$205, MATCH("Misc ID", 'E4 TB Allocation Details'!$A$18:$L$18, 0),FALSE), 'E2 Allocators'!$B$15:$W$361, MATCH('O5 Details by Class &amp; Accounts'!BI$18, 'E2 Allocators'!$B$15:$W$15, 0),FALSE)*$E125)</f>
        <v>0</v>
      </c>
      <c r="BJ125" s="1411">
        <f>IF(ISERROR(VLOOKUP(VLOOKUP($A125, 'E4 TB Allocation Details'!$A$18:$L$205, MATCH("Misc ID", 'E4 TB Allocation Details'!$A$18:$L$18, 0),FALSE), 'E2 Allocators'!$B$15:$W$361, MATCH('O5 Details by Class &amp; Accounts'!BJ$18, 'E2 Allocators'!$B$15:$W$15, 0),FALSE)*$E125), 0, VLOOKUP(VLOOKUP($A125, 'E4 TB Allocation Details'!$A$18:$L$205, MATCH("Misc ID", 'E4 TB Allocation Details'!$A$18:$L$18, 0),FALSE), 'E2 Allocators'!$B$15:$W$361, MATCH('O5 Details by Class &amp; Accounts'!BJ$18, 'E2 Allocators'!$B$15:$W$15, 0),FALSE)*$E125)</f>
        <v>0</v>
      </c>
      <c r="BK125" s="1411">
        <f>IF(ISERROR(VLOOKUP(VLOOKUP($A125, 'E4 TB Allocation Details'!$A$18:$L$205, MATCH("Misc ID", 'E4 TB Allocation Details'!$A$18:$L$18, 0),FALSE), 'E2 Allocators'!$B$15:$W$361, MATCH('O5 Details by Class &amp; Accounts'!BK$18, 'E2 Allocators'!$B$15:$W$15, 0),FALSE)*$E125), 0, VLOOKUP(VLOOKUP($A125, 'E4 TB Allocation Details'!$A$18:$L$205, MATCH("Misc ID", 'E4 TB Allocation Details'!$A$18:$L$18, 0),FALSE), 'E2 Allocators'!$B$15:$W$361, MATCH('O5 Details by Class &amp; Accounts'!BK$18, 'E2 Allocators'!$B$15:$W$15, 0),FALSE)*$E125)</f>
        <v>0</v>
      </c>
      <c r="BL125" s="1411">
        <f>IF(ISERROR(VLOOKUP(VLOOKUP($A125, 'E4 TB Allocation Details'!$A$18:$L$205, MATCH("Misc ID", 'E4 TB Allocation Details'!$A$18:$L$18, 0),FALSE), 'E2 Allocators'!$B$15:$W$361, MATCH('O5 Details by Class &amp; Accounts'!BL$18, 'E2 Allocators'!$B$15:$W$15, 0),FALSE)*$E125), 0, VLOOKUP(VLOOKUP($A125, 'E4 TB Allocation Details'!$A$18:$L$205, MATCH("Misc ID", 'E4 TB Allocation Details'!$A$18:$L$18, 0),FALSE), 'E2 Allocators'!$B$15:$W$361, MATCH('O5 Details by Class &amp; Accounts'!BL$18, 'E2 Allocators'!$B$15:$W$15, 0),FALSE)*$E125)</f>
        <v>0</v>
      </c>
      <c r="BM125" s="1411">
        <f>IF(ISERROR(VLOOKUP(VLOOKUP($A125, 'E4 TB Allocation Details'!$A$18:$L$205, MATCH("Misc ID", 'E4 TB Allocation Details'!$A$18:$L$18, 0),FALSE), 'E2 Allocators'!$B$15:$W$361, MATCH('O5 Details by Class &amp; Accounts'!BM$18, 'E2 Allocators'!$B$15:$W$15, 0),FALSE)*$E125), 0, VLOOKUP(VLOOKUP($A125, 'E4 TB Allocation Details'!$A$18:$L$205, MATCH("Misc ID", 'E4 TB Allocation Details'!$A$18:$L$18, 0),FALSE), 'E2 Allocators'!$B$15:$W$361, MATCH('O5 Details by Class &amp; Accounts'!BM$18, 'E2 Allocators'!$B$15:$W$15, 0),FALSE)*$E125)</f>
        <v>0</v>
      </c>
      <c r="BN125" s="1411">
        <f>IF(ISERROR(VLOOKUP(VLOOKUP($A125, 'E4 TB Allocation Details'!$A$18:$L$205, MATCH("Misc ID", 'E4 TB Allocation Details'!$A$18:$L$18, 0),FALSE), 'E2 Allocators'!$B$15:$W$361, MATCH('O5 Details by Class &amp; Accounts'!BN$18, 'E2 Allocators'!$B$15:$W$15, 0),FALSE)*$E125), 0, VLOOKUP(VLOOKUP($A125, 'E4 TB Allocation Details'!$A$18:$L$205, MATCH("Misc ID", 'E4 TB Allocation Details'!$A$18:$L$18, 0),FALSE), 'E2 Allocators'!$B$15:$W$361, MATCH('O5 Details by Class &amp; Accounts'!BN$18, 'E2 Allocators'!$B$15:$W$15, 0),FALSE)*$E125)</f>
        <v>0</v>
      </c>
      <c r="BO125" s="1411">
        <f>IF(ISERROR(VLOOKUP(VLOOKUP($A125, 'E4 TB Allocation Details'!$A$18:$L$205, MATCH("Misc ID", 'E4 TB Allocation Details'!$A$18:$L$18, 0),FALSE), 'E2 Allocators'!$B$15:$W$361, MATCH('O5 Details by Class &amp; Accounts'!BO$18, 'E2 Allocators'!$B$15:$W$15, 0),FALSE)*$E125), 0, VLOOKUP(VLOOKUP($A125, 'E4 TB Allocation Details'!$A$18:$L$205, MATCH("Misc ID", 'E4 TB Allocation Details'!$A$18:$L$18, 0),FALSE), 'E2 Allocators'!$B$15:$W$361, MATCH('O5 Details by Class &amp; Accounts'!BO$18, 'E2 Allocators'!$B$15:$W$15, 0),FALSE)*$E125)</f>
        <v>0</v>
      </c>
      <c r="BP125" s="1411">
        <f>IF(ISERROR(VLOOKUP(VLOOKUP($A125, 'E4 TB Allocation Details'!$A$18:$L$205, MATCH("Misc ID", 'E4 TB Allocation Details'!$A$18:$L$18, 0),FALSE), 'E2 Allocators'!$B$15:$W$361, MATCH('O5 Details by Class &amp; Accounts'!BP$18, 'E2 Allocators'!$B$15:$W$15, 0),FALSE)*$E125), 0, VLOOKUP(VLOOKUP($A125, 'E4 TB Allocation Details'!$A$18:$L$205, MATCH("Misc ID", 'E4 TB Allocation Details'!$A$18:$L$18, 0),FALSE), 'E2 Allocators'!$B$15:$W$361, MATCH('O5 Details by Class &amp; Accounts'!BP$18, 'E2 Allocators'!$B$15:$W$15, 0),FALSE)*$E125)</f>
        <v>0</v>
      </c>
      <c r="BQ125" s="1411">
        <f>IF(ISERROR(VLOOKUP(VLOOKUP($A125, 'E4 TB Allocation Details'!$A$18:$L$205, MATCH("Misc ID", 'E4 TB Allocation Details'!$A$18:$L$18, 0),FALSE), 'E2 Allocators'!$B$15:$W$361, MATCH('O5 Details by Class &amp; Accounts'!BQ$18, 'E2 Allocators'!$B$15:$W$15, 0),FALSE)*$E125), 0, VLOOKUP(VLOOKUP($A125, 'E4 TB Allocation Details'!$A$18:$L$205, MATCH("Misc ID", 'E4 TB Allocation Details'!$A$18:$L$18, 0),FALSE), 'E2 Allocators'!$B$15:$W$361, MATCH('O5 Details by Class &amp; Accounts'!BQ$18, 'E2 Allocators'!$B$15:$W$15, 0),FALSE)*$E125)</f>
        <v>0</v>
      </c>
      <c r="BR125" s="1411">
        <f>IF(ISERROR(VLOOKUP(VLOOKUP($A125, 'E4 TB Allocation Details'!$A$18:$L$205, MATCH("Misc ID", 'E4 TB Allocation Details'!$A$18:$L$18, 0),FALSE), 'E2 Allocators'!$B$15:$W$361, MATCH('O5 Details by Class &amp; Accounts'!BR$18, 'E2 Allocators'!$B$15:$W$15, 0),FALSE)*$E125), 0, VLOOKUP(VLOOKUP($A125, 'E4 TB Allocation Details'!$A$18:$L$205, MATCH("Misc ID", 'E4 TB Allocation Details'!$A$18:$L$18, 0),FALSE), 'E2 Allocators'!$B$15:$W$361, MATCH('O5 Details by Class &amp; Accounts'!BR$18, 'E2 Allocators'!$B$15:$W$15, 0),FALSE)*$E125)</f>
        <v>0</v>
      </c>
      <c r="BS125" s="1411">
        <f t="shared" si="34"/>
        <v>0</v>
      </c>
      <c r="BT125" s="1411">
        <f>IF(ISERROR(VLOOKUP(VLOOKUP($A125, 'E4 TB Allocation Details'!$A$18:$L$205, MATCH("A &amp; G ID", 'E4 TB Allocation Details'!$A$18:$L$18, 0),FALSE), 'E2 Allocators'!$B$15:$W$361, MATCH('O5 Details by Class &amp; Accounts'!BT$18, 'E2 Allocators'!$B$15:$W$15, 0),FALSE)*$E125), 0, VLOOKUP(VLOOKUP($A125, 'E4 TB Allocation Details'!$A$18:$L$205, MATCH("A &amp; G ID", 'E4 TB Allocation Details'!$A$18:$L$18, 0),FALSE), 'E2 Allocators'!$B$15:$W$361, MATCH('O5 Details by Class &amp; Accounts'!BT$18, 'E2 Allocators'!$B$15:$W$15, 0),FALSE)*$E125)</f>
        <v>0</v>
      </c>
      <c r="BU125" s="1411">
        <f>IF(ISERROR(VLOOKUP(VLOOKUP($A125, 'E4 TB Allocation Details'!$A$18:$L$205, MATCH("A &amp; G ID", 'E4 TB Allocation Details'!$A$18:$L$18, 0),FALSE), 'E2 Allocators'!$B$15:$W$361, MATCH('O5 Details by Class &amp; Accounts'!BU$18, 'E2 Allocators'!$B$15:$W$15, 0),FALSE)*$E125), 0, VLOOKUP(VLOOKUP($A125, 'E4 TB Allocation Details'!$A$18:$L$205, MATCH("A &amp; G ID", 'E4 TB Allocation Details'!$A$18:$L$18, 0),FALSE), 'E2 Allocators'!$B$15:$W$361, MATCH('O5 Details by Class &amp; Accounts'!BU$18, 'E2 Allocators'!$B$15:$W$15, 0),FALSE)*$E125)</f>
        <v>0</v>
      </c>
      <c r="BV125" s="1411">
        <f>IF(ISERROR(VLOOKUP(VLOOKUP($A125, 'E4 TB Allocation Details'!$A$18:$L$205, MATCH("A &amp; G ID", 'E4 TB Allocation Details'!$A$18:$L$18, 0),FALSE), 'E2 Allocators'!$B$15:$W$361, MATCH('O5 Details by Class &amp; Accounts'!BV$18, 'E2 Allocators'!$B$15:$W$15, 0),FALSE)*$E125), 0, VLOOKUP(VLOOKUP($A125, 'E4 TB Allocation Details'!$A$18:$L$205, MATCH("A &amp; G ID", 'E4 TB Allocation Details'!$A$18:$L$18, 0),FALSE), 'E2 Allocators'!$B$15:$W$361, MATCH('O5 Details by Class &amp; Accounts'!BV$18, 'E2 Allocators'!$B$15:$W$15, 0),FALSE)*$E125)</f>
        <v>0</v>
      </c>
      <c r="BW125" s="1411">
        <f>IF(ISERROR(VLOOKUP(VLOOKUP($A125, 'E4 TB Allocation Details'!$A$18:$L$205, MATCH("A &amp; G ID", 'E4 TB Allocation Details'!$A$18:$L$18, 0),FALSE), 'E2 Allocators'!$B$15:$W$361, MATCH('O5 Details by Class &amp; Accounts'!BW$18, 'E2 Allocators'!$B$15:$W$15, 0),FALSE)*$E125), 0, VLOOKUP(VLOOKUP($A125, 'E4 TB Allocation Details'!$A$18:$L$205, MATCH("A &amp; G ID", 'E4 TB Allocation Details'!$A$18:$L$18, 0),FALSE), 'E2 Allocators'!$B$15:$W$361, MATCH('O5 Details by Class &amp; Accounts'!BW$18, 'E2 Allocators'!$B$15:$W$15, 0),FALSE)*$E125)</f>
        <v>0</v>
      </c>
      <c r="BX125" s="1411">
        <f>IF(ISERROR(VLOOKUP(VLOOKUP($A125, 'E4 TB Allocation Details'!$A$18:$L$205, MATCH("A &amp; G ID", 'E4 TB Allocation Details'!$A$18:$L$18, 0),FALSE), 'E2 Allocators'!$B$15:$W$361, MATCH('O5 Details by Class &amp; Accounts'!BX$18, 'E2 Allocators'!$B$15:$W$15, 0),FALSE)*$E125), 0, VLOOKUP(VLOOKUP($A125, 'E4 TB Allocation Details'!$A$18:$L$205, MATCH("A &amp; G ID", 'E4 TB Allocation Details'!$A$18:$L$18, 0),FALSE), 'E2 Allocators'!$B$15:$W$361, MATCH('O5 Details by Class &amp; Accounts'!BX$18, 'E2 Allocators'!$B$15:$W$15, 0),FALSE)*$E125)</f>
        <v>0</v>
      </c>
      <c r="BY125" s="1411">
        <f>IF(ISERROR(VLOOKUP(VLOOKUP($A125, 'E4 TB Allocation Details'!$A$18:$L$205, MATCH("A &amp; G ID", 'E4 TB Allocation Details'!$A$18:$L$18, 0),FALSE), 'E2 Allocators'!$B$15:$W$361, MATCH('O5 Details by Class &amp; Accounts'!BY$18, 'E2 Allocators'!$B$15:$W$15, 0),FALSE)*$E125), 0, VLOOKUP(VLOOKUP($A125, 'E4 TB Allocation Details'!$A$18:$L$205, MATCH("A &amp; G ID", 'E4 TB Allocation Details'!$A$18:$L$18, 0),FALSE), 'E2 Allocators'!$B$15:$W$361, MATCH('O5 Details by Class &amp; Accounts'!BY$18, 'E2 Allocators'!$B$15:$W$15, 0),FALSE)*$E125)</f>
        <v>0</v>
      </c>
      <c r="BZ125" s="1411">
        <f>IF(ISERROR(VLOOKUP(VLOOKUP($A125, 'E4 TB Allocation Details'!$A$18:$L$205, MATCH("A &amp; G ID", 'E4 TB Allocation Details'!$A$18:$L$18, 0),FALSE), 'E2 Allocators'!$B$15:$W$361, MATCH('O5 Details by Class &amp; Accounts'!BZ$18, 'E2 Allocators'!$B$15:$W$15, 0),FALSE)*$E125), 0, VLOOKUP(VLOOKUP($A125, 'E4 TB Allocation Details'!$A$18:$L$205, MATCH("A &amp; G ID", 'E4 TB Allocation Details'!$A$18:$L$18, 0),FALSE), 'E2 Allocators'!$B$15:$W$361, MATCH('O5 Details by Class &amp; Accounts'!BZ$18, 'E2 Allocators'!$B$15:$W$15, 0),FALSE)*$E125)</f>
        <v>0</v>
      </c>
      <c r="CA125" s="1411">
        <f>IF(ISERROR(VLOOKUP(VLOOKUP($A125, 'E4 TB Allocation Details'!$A$18:$L$205, MATCH("A &amp; G ID", 'E4 TB Allocation Details'!$A$18:$L$18, 0),FALSE), 'E2 Allocators'!$B$15:$W$361, MATCH('O5 Details by Class &amp; Accounts'!CA$18, 'E2 Allocators'!$B$15:$W$15, 0),FALSE)*$E125), 0, VLOOKUP(VLOOKUP($A125, 'E4 TB Allocation Details'!$A$18:$L$205, MATCH("A &amp; G ID", 'E4 TB Allocation Details'!$A$18:$L$18, 0),FALSE), 'E2 Allocators'!$B$15:$W$361, MATCH('O5 Details by Class &amp; Accounts'!CA$18, 'E2 Allocators'!$B$15:$W$15, 0),FALSE)*$E125)</f>
        <v>0</v>
      </c>
      <c r="CB125" s="1411">
        <f>IF(ISERROR(VLOOKUP(VLOOKUP($A125, 'E4 TB Allocation Details'!$A$18:$L$205, MATCH("A &amp; G ID", 'E4 TB Allocation Details'!$A$18:$L$18, 0),FALSE), 'E2 Allocators'!$B$15:$W$361, MATCH('O5 Details by Class &amp; Accounts'!CB$18, 'E2 Allocators'!$B$15:$W$15, 0),FALSE)*$E125), 0, VLOOKUP(VLOOKUP($A125, 'E4 TB Allocation Details'!$A$18:$L$205, MATCH("A &amp; G ID", 'E4 TB Allocation Details'!$A$18:$L$18, 0),FALSE), 'E2 Allocators'!$B$15:$W$361, MATCH('O5 Details by Class &amp; Accounts'!CB$18, 'E2 Allocators'!$B$15:$W$15, 0),FALSE)*$E125)</f>
        <v>0</v>
      </c>
      <c r="CC125" s="1411">
        <f>IF(ISERROR(VLOOKUP(VLOOKUP($A125, 'E4 TB Allocation Details'!$A$18:$L$205, MATCH("A &amp; G ID", 'E4 TB Allocation Details'!$A$18:$L$18, 0),FALSE), 'E2 Allocators'!$B$15:$W$361, MATCH('O5 Details by Class &amp; Accounts'!CC$18, 'E2 Allocators'!$B$15:$W$15, 0),FALSE)*$E125), 0, VLOOKUP(VLOOKUP($A125, 'E4 TB Allocation Details'!$A$18:$L$205, MATCH("A &amp; G ID", 'E4 TB Allocation Details'!$A$18:$L$18, 0),FALSE), 'E2 Allocators'!$B$15:$W$361, MATCH('O5 Details by Class &amp; Accounts'!CC$18, 'E2 Allocators'!$B$15:$W$15, 0),FALSE)*$E125)</f>
        <v>0</v>
      </c>
      <c r="CD125" s="1411">
        <f>IF(ISERROR(VLOOKUP(VLOOKUP($A125, 'E4 TB Allocation Details'!$A$18:$L$205, MATCH("A &amp; G ID", 'E4 TB Allocation Details'!$A$18:$L$18, 0),FALSE), 'E2 Allocators'!$B$15:$W$361, MATCH('O5 Details by Class &amp; Accounts'!CD$18, 'E2 Allocators'!$B$15:$W$15, 0),FALSE)*$E125), 0, VLOOKUP(VLOOKUP($A125, 'E4 TB Allocation Details'!$A$18:$L$205, MATCH("A &amp; G ID", 'E4 TB Allocation Details'!$A$18:$L$18, 0),FALSE), 'E2 Allocators'!$B$15:$W$361, MATCH('O5 Details by Class &amp; Accounts'!CD$18, 'E2 Allocators'!$B$15:$W$15, 0),FALSE)*$E125)</f>
        <v>0</v>
      </c>
      <c r="CE125" s="1411">
        <f>IF(ISERROR(VLOOKUP(VLOOKUP($A125, 'E4 TB Allocation Details'!$A$18:$L$205, MATCH("A &amp; G ID", 'E4 TB Allocation Details'!$A$18:$L$18, 0),FALSE), 'E2 Allocators'!$B$15:$W$361, MATCH('O5 Details by Class &amp; Accounts'!CE$18, 'E2 Allocators'!$B$15:$W$15, 0),FALSE)*$E125), 0, VLOOKUP(VLOOKUP($A125, 'E4 TB Allocation Details'!$A$18:$L$205, MATCH("A &amp; G ID", 'E4 TB Allocation Details'!$A$18:$L$18, 0),FALSE), 'E2 Allocators'!$B$15:$W$361, MATCH('O5 Details by Class &amp; Accounts'!CE$18, 'E2 Allocators'!$B$15:$W$15, 0),FALSE)*$E125)</f>
        <v>0</v>
      </c>
      <c r="CF125" s="1411">
        <f>IF(ISERROR(VLOOKUP(VLOOKUP($A125, 'E4 TB Allocation Details'!$A$18:$L$205, MATCH("A &amp; G ID", 'E4 TB Allocation Details'!$A$18:$L$18, 0),FALSE), 'E2 Allocators'!$B$15:$W$361, MATCH('O5 Details by Class &amp; Accounts'!CF$18, 'E2 Allocators'!$B$15:$W$15, 0),FALSE)*$E125), 0, VLOOKUP(VLOOKUP($A125, 'E4 TB Allocation Details'!$A$18:$L$205, MATCH("A &amp; G ID", 'E4 TB Allocation Details'!$A$18:$L$18, 0),FALSE), 'E2 Allocators'!$B$15:$W$361, MATCH('O5 Details by Class &amp; Accounts'!CF$18, 'E2 Allocators'!$B$15:$W$15, 0),FALSE)*$E125)</f>
        <v>0</v>
      </c>
      <c r="CG125" s="1411">
        <f>IF(ISERROR(VLOOKUP(VLOOKUP($A125, 'E4 TB Allocation Details'!$A$18:$L$205, MATCH("A &amp; G ID", 'E4 TB Allocation Details'!$A$18:$L$18, 0),FALSE), 'E2 Allocators'!$B$15:$W$361, MATCH('O5 Details by Class &amp; Accounts'!CG$18, 'E2 Allocators'!$B$15:$W$15, 0),FALSE)*$E125), 0, VLOOKUP(VLOOKUP($A125, 'E4 TB Allocation Details'!$A$18:$L$205, MATCH("A &amp; G ID", 'E4 TB Allocation Details'!$A$18:$L$18, 0),FALSE), 'E2 Allocators'!$B$15:$W$361, MATCH('O5 Details by Class &amp; Accounts'!CG$18, 'E2 Allocators'!$B$15:$W$15, 0),FALSE)*$E125)</f>
        <v>0</v>
      </c>
      <c r="CH125" s="1411">
        <f>IF(ISERROR(VLOOKUP(VLOOKUP($A125, 'E4 TB Allocation Details'!$A$18:$L$205, MATCH("A &amp; G ID", 'E4 TB Allocation Details'!$A$18:$L$18, 0),FALSE), 'E2 Allocators'!$B$15:$W$361, MATCH('O5 Details by Class &amp; Accounts'!CH$18, 'E2 Allocators'!$B$15:$W$15, 0),FALSE)*$E125), 0, VLOOKUP(VLOOKUP($A125, 'E4 TB Allocation Details'!$A$18:$L$205, MATCH("A &amp; G ID", 'E4 TB Allocation Details'!$A$18:$L$18, 0),FALSE), 'E2 Allocators'!$B$15:$W$361, MATCH('O5 Details by Class &amp; Accounts'!CH$18, 'E2 Allocators'!$B$15:$W$15, 0),FALSE)*$E125)</f>
        <v>0</v>
      </c>
      <c r="CI125" s="1411">
        <f>IF(ISERROR(VLOOKUP(VLOOKUP($A125, 'E4 TB Allocation Details'!$A$18:$L$205, MATCH("A &amp; G ID", 'E4 TB Allocation Details'!$A$18:$L$18, 0),FALSE), 'E2 Allocators'!$B$15:$W$361, MATCH('O5 Details by Class &amp; Accounts'!CI$18, 'E2 Allocators'!$B$15:$W$15, 0),FALSE)*$E125), 0, VLOOKUP(VLOOKUP($A125, 'E4 TB Allocation Details'!$A$18:$L$205, MATCH("A &amp; G ID", 'E4 TB Allocation Details'!$A$18:$L$18, 0),FALSE), 'E2 Allocators'!$B$15:$W$361, MATCH('O5 Details by Class &amp; Accounts'!CI$18, 'E2 Allocators'!$B$15:$W$15, 0),FALSE)*$E125)</f>
        <v>0</v>
      </c>
      <c r="CJ125" s="1411">
        <f>IF(ISERROR(VLOOKUP(VLOOKUP($A125, 'E4 TB Allocation Details'!$A$18:$L$205, MATCH("A &amp; G ID", 'E4 TB Allocation Details'!$A$18:$L$18, 0),FALSE), 'E2 Allocators'!$B$15:$W$361, MATCH('O5 Details by Class &amp; Accounts'!CJ$18, 'E2 Allocators'!$B$15:$W$15, 0),FALSE)*$E125), 0, VLOOKUP(VLOOKUP($A125, 'E4 TB Allocation Details'!$A$18:$L$205, MATCH("A &amp; G ID", 'E4 TB Allocation Details'!$A$18:$L$18, 0),FALSE), 'E2 Allocators'!$B$15:$W$361, MATCH('O5 Details by Class &amp; Accounts'!CJ$18, 'E2 Allocators'!$B$15:$W$15, 0),FALSE)*$E125)</f>
        <v>0</v>
      </c>
      <c r="CK125" s="1411">
        <f>IF(ISERROR(VLOOKUP(VLOOKUP($A125, 'E4 TB Allocation Details'!$A$18:$L$205, MATCH("A &amp; G ID", 'E4 TB Allocation Details'!$A$18:$L$18, 0),FALSE), 'E2 Allocators'!$B$15:$W$361, MATCH('O5 Details by Class &amp; Accounts'!CK$18, 'E2 Allocators'!$B$15:$W$15, 0),FALSE)*$E125), 0, VLOOKUP(VLOOKUP($A125, 'E4 TB Allocation Details'!$A$18:$L$205, MATCH("A &amp; G ID", 'E4 TB Allocation Details'!$A$18:$L$18, 0),FALSE), 'E2 Allocators'!$B$15:$W$361, MATCH('O5 Details by Class &amp; Accounts'!CK$18, 'E2 Allocators'!$B$15:$W$15, 0),FALSE)*$E125)</f>
        <v>0</v>
      </c>
      <c r="CL125" s="1411">
        <f>IF(ISERROR(VLOOKUP(VLOOKUP($A125, 'E4 TB Allocation Details'!$A$18:$L$205, MATCH("A &amp; G ID", 'E4 TB Allocation Details'!$A$18:$L$18, 0),FALSE), 'E2 Allocators'!$B$15:$W$361, MATCH('O5 Details by Class &amp; Accounts'!CL$18, 'E2 Allocators'!$B$15:$W$15, 0),FALSE)*$E125), 0, VLOOKUP(VLOOKUP($A125, 'E4 TB Allocation Details'!$A$18:$L$205, MATCH("A &amp; G ID", 'E4 TB Allocation Details'!$A$18:$L$18, 0),FALSE), 'E2 Allocators'!$B$15:$W$361, MATCH('O5 Details by Class &amp; Accounts'!CL$18, 'E2 Allocators'!$B$15:$W$15, 0),FALSE)*$E125)</f>
        <v>0</v>
      </c>
      <c r="CM125" s="1411">
        <f>IF(ISERROR(VLOOKUP(VLOOKUP($A125, 'E4 TB Allocation Details'!$A$18:$L$205, MATCH("A &amp; G ID", 'E4 TB Allocation Details'!$A$18:$L$18, 0),FALSE), 'E2 Allocators'!$B$15:$W$361, MATCH('O5 Details by Class &amp; Accounts'!CM$18, 'E2 Allocators'!$B$15:$W$15, 0),FALSE)*$E125), 0, VLOOKUP(VLOOKUP($A125, 'E4 TB Allocation Details'!$A$18:$L$205, MATCH("A &amp; G ID", 'E4 TB Allocation Details'!$A$18:$L$18, 0),FALSE), 'E2 Allocators'!$B$15:$W$361, MATCH('O5 Details by Class &amp; Accounts'!CM$18, 'E2 Allocators'!$B$15:$W$15, 0),FALSE)*$E125)</f>
        <v>0</v>
      </c>
      <c r="CN125" s="1411">
        <f t="shared" si="35"/>
        <v>0</v>
      </c>
      <c r="CO125" s="1791">
        <f t="shared" si="36"/>
        <v>0</v>
      </c>
      <c r="CQ125" s="2086">
        <v>1808</v>
      </c>
    </row>
    <row r="126" spans="1:95" s="80" customFormat="1" ht="25.5">
      <c r="A126" s="1176">
        <v>5014</v>
      </c>
      <c r="B126" s="1175" t="s">
        <v>1431</v>
      </c>
      <c r="C126" s="1788">
        <f>IF(ISERROR(VLOOKUP($A126,'I3 TB Data'!$A$23:$H$458,MATCH('O5 Details by Class &amp; Accounts'!$C$18, 'I3 TB Data'!$A$23:$H$23,0),0)), 0, VLOOKUP($A126,'I3 TB Data'!$A$23:$H$458,MATCH('O5 Details by Class &amp; Accounts'!$C$18,'I3 TB Data'!$A$23:$H$23,0),0))</f>
        <v>0</v>
      </c>
      <c r="D126" s="1789"/>
      <c r="E126" s="1788">
        <f t="shared" si="24"/>
        <v>0</v>
      </c>
      <c r="F126" s="1790">
        <f>IF(ISERROR(VLOOKUP($A126, 'E1 Categorization'!A33:E122, MATCH("Customer Component", 'E1 Categorization'!$A$33:$E$33,0), 0)), 0, IF(VLOOKUP($A126, 'E1 Categorization'!A33:E122, MATCH("Customer Component", 'E1 Categorization'!$A$33:$E$33,0), 0)=0, 'O5 Details by Class &amp; Accounts'!$E126, IF(AND(VLOOKUP($A126, 'E1 Categorization'!A33:E122, MATCH("Customer Component", 'E1 Categorization'!$A$33:$E$33,0), 0) &gt;0, VLOOKUP($A126, 'E1 Categorization'!A33:E122, MATCH("Customer Component", 'E1 Categorization'!$A$33:$E$33,0), 0)&lt;1), 'O5 Details by Class &amp; Accounts'!$E126*(1-VLOOKUP($A126, 'E1 Categorization'!A33:E122, MATCH("Customer Component", 'E1 Categorization'!$A$33:$E$33,0), 0)), 0)))</f>
        <v>0</v>
      </c>
      <c r="G126" s="1790">
        <f>IF(ISERROR(VLOOKUP($A126, 'E1 Categorization'!A33:E122, MATCH("Customer Component", 'E1 Categorization'!$A$33:$E$33,0), 0)),0, IF(VLOOKUP($A126, 'E1 Categorization'!A33:E122, MATCH("Customer Component", 'E1 Categorization'!$A$33:$E$33,0), 0)=0, 0, IF(AND(VLOOKUP($A126, 'E1 Categorization'!A33:E122, MATCH("Customer Component", 'E1 Categorization'!$A$33:$E$33,0), 0) &gt;0, VLOOKUP($A126, 'E1 Categorization'!A33:E122, MATCH("Customer Component", 'E1 Categorization'!$A$33:$E$33,0), 0)&lt;1), 'O5 Details by Class &amp; Accounts'!$E126*(VLOOKUP($A126, 'E1 Categorization'!A33:E122, MATCH("Customer Component", 'E1 Categorization'!$A$33:$E$33,0), 0)), 'O5 Details by Class &amp; Accounts'!$E126)))</f>
        <v>0</v>
      </c>
      <c r="H126" s="1411">
        <f t="shared" si="31"/>
        <v>0</v>
      </c>
      <c r="I126" s="1411">
        <f>IF(ISERROR(VLOOKUP(VLOOKUP($A126, 'E4 TB Allocation Details'!$A$18:$L$205, MATCH("Demand ID", 'E4 TB Allocation Details'!$A$18:$L$18, 0),FALSE), 'E2 Allocators'!$B$15:$W$361, MATCH('O5 Details by Class &amp; Accounts'!I$18, 'E2 Allocators'!$B$15:$W$15, 0),FALSE)*$F126), 0, VLOOKUP(VLOOKUP($A126, 'E4 TB Allocation Details'!$A$18:$L$205, MATCH("Demand ID", 'E4 TB Allocation Details'!$A$18:$L$18, 0),FALSE), 'E2 Allocators'!$B$15:$W$361, MATCH('O5 Details by Class &amp; Accounts'!I$18, 'E2 Allocators'!$B$15:$W$15, 0),FALSE)*$F126)</f>
        <v>0</v>
      </c>
      <c r="J126" s="1411">
        <f>IF(ISERROR(VLOOKUP(VLOOKUP($A126, 'E4 TB Allocation Details'!$A$18:$L$205, MATCH("Demand ID", 'E4 TB Allocation Details'!$A$18:$L$18, 0),FALSE), 'E2 Allocators'!$B$15:$W$361, MATCH('O5 Details by Class &amp; Accounts'!J$18, 'E2 Allocators'!$B$15:$W$15, 0),FALSE)*$F126), 0, VLOOKUP(VLOOKUP($A126, 'E4 TB Allocation Details'!$A$18:$L$205, MATCH("Demand ID", 'E4 TB Allocation Details'!$A$18:$L$18, 0),FALSE), 'E2 Allocators'!$B$15:$W$361, MATCH('O5 Details by Class &amp; Accounts'!J$18, 'E2 Allocators'!$B$15:$W$15, 0),FALSE)*$F126)</f>
        <v>0</v>
      </c>
      <c r="K126" s="1411">
        <f>IF(ISERROR(VLOOKUP(VLOOKUP($A126, 'E4 TB Allocation Details'!$A$18:$L$205, MATCH("Demand ID", 'E4 TB Allocation Details'!$A$18:$L$18, 0),FALSE), 'E2 Allocators'!$B$15:$W$361, MATCH('O5 Details by Class &amp; Accounts'!K$18, 'E2 Allocators'!$B$15:$W$15, 0),FALSE)*$F126), 0, VLOOKUP(VLOOKUP($A126, 'E4 TB Allocation Details'!$A$18:$L$205, MATCH("Demand ID", 'E4 TB Allocation Details'!$A$18:$L$18, 0),FALSE), 'E2 Allocators'!$B$15:$W$361, MATCH('O5 Details by Class &amp; Accounts'!K$18, 'E2 Allocators'!$B$15:$W$15, 0),FALSE)*$F126)</f>
        <v>0</v>
      </c>
      <c r="L126" s="1411">
        <f>IF(ISERROR(VLOOKUP(VLOOKUP($A126, 'E4 TB Allocation Details'!$A$18:$L$205, MATCH("Demand ID", 'E4 TB Allocation Details'!$A$18:$L$18, 0),FALSE), 'E2 Allocators'!$B$15:$W$361, MATCH('O5 Details by Class &amp; Accounts'!L$18, 'E2 Allocators'!$B$15:$W$15, 0),FALSE)*$F126), 0, VLOOKUP(VLOOKUP($A126, 'E4 TB Allocation Details'!$A$18:$L$205, MATCH("Demand ID", 'E4 TB Allocation Details'!$A$18:$L$18, 0),FALSE), 'E2 Allocators'!$B$15:$W$361, MATCH('O5 Details by Class &amp; Accounts'!L$18, 'E2 Allocators'!$B$15:$W$15, 0),FALSE)*$F126)</f>
        <v>0</v>
      </c>
      <c r="M126" s="1411">
        <f>IF(ISERROR(VLOOKUP(VLOOKUP($A126, 'E4 TB Allocation Details'!$A$18:$L$205, MATCH("Demand ID", 'E4 TB Allocation Details'!$A$18:$L$18, 0),FALSE), 'E2 Allocators'!$B$15:$W$361, MATCH('O5 Details by Class &amp; Accounts'!M$18, 'E2 Allocators'!$B$15:$W$15, 0),FALSE)*$F126), 0, VLOOKUP(VLOOKUP($A126, 'E4 TB Allocation Details'!$A$18:$L$205, MATCH("Demand ID", 'E4 TB Allocation Details'!$A$18:$L$18, 0),FALSE), 'E2 Allocators'!$B$15:$W$361, MATCH('O5 Details by Class &amp; Accounts'!M$18, 'E2 Allocators'!$B$15:$W$15, 0),FALSE)*$F126)</f>
        <v>0</v>
      </c>
      <c r="N126" s="1411">
        <f>IF(ISERROR(VLOOKUP(VLOOKUP($A126, 'E4 TB Allocation Details'!$A$18:$L$205, MATCH("Demand ID", 'E4 TB Allocation Details'!$A$18:$L$18, 0),FALSE), 'E2 Allocators'!$B$15:$W$361, MATCH('O5 Details by Class &amp; Accounts'!N$18, 'E2 Allocators'!$B$15:$W$15, 0),FALSE)*$F126), 0, VLOOKUP(VLOOKUP($A126, 'E4 TB Allocation Details'!$A$18:$L$205, MATCH("Demand ID", 'E4 TB Allocation Details'!$A$18:$L$18, 0),FALSE), 'E2 Allocators'!$B$15:$W$361, MATCH('O5 Details by Class &amp; Accounts'!N$18, 'E2 Allocators'!$B$15:$W$15, 0),FALSE)*$F126)</f>
        <v>0</v>
      </c>
      <c r="O126" s="1411">
        <f>IF(ISERROR(VLOOKUP(VLOOKUP($A126, 'E4 TB Allocation Details'!$A$18:$L$205, MATCH("Demand ID", 'E4 TB Allocation Details'!$A$18:$L$18, 0),FALSE), 'E2 Allocators'!$B$15:$W$361, MATCH('O5 Details by Class &amp; Accounts'!O$18, 'E2 Allocators'!$B$15:$W$15, 0),FALSE)*$F126), 0, VLOOKUP(VLOOKUP($A126, 'E4 TB Allocation Details'!$A$18:$L$205, MATCH("Demand ID", 'E4 TB Allocation Details'!$A$18:$L$18, 0),FALSE), 'E2 Allocators'!$B$15:$W$361, MATCH('O5 Details by Class &amp; Accounts'!O$18, 'E2 Allocators'!$B$15:$W$15, 0),FALSE)*$F126)</f>
        <v>0</v>
      </c>
      <c r="P126" s="1411">
        <f>IF(ISERROR(VLOOKUP(VLOOKUP($A126, 'E4 TB Allocation Details'!$A$18:$L$205, MATCH("Demand ID", 'E4 TB Allocation Details'!$A$18:$L$18, 0),FALSE), 'E2 Allocators'!$B$15:$W$361, MATCH('O5 Details by Class &amp; Accounts'!P$18, 'E2 Allocators'!$B$15:$W$15, 0),FALSE)*$F126), 0, VLOOKUP(VLOOKUP($A126, 'E4 TB Allocation Details'!$A$18:$L$205, MATCH("Demand ID", 'E4 TB Allocation Details'!$A$18:$L$18, 0),FALSE), 'E2 Allocators'!$B$15:$W$361, MATCH('O5 Details by Class &amp; Accounts'!P$18, 'E2 Allocators'!$B$15:$W$15, 0),FALSE)*$F126)</f>
        <v>0</v>
      </c>
      <c r="Q126" s="1411">
        <f>IF(ISERROR(VLOOKUP(VLOOKUP($A126, 'E4 TB Allocation Details'!$A$18:$L$205, MATCH("Demand ID", 'E4 TB Allocation Details'!$A$18:$L$18, 0),FALSE), 'E2 Allocators'!$B$15:$W$361, MATCH('O5 Details by Class &amp; Accounts'!Q$18, 'E2 Allocators'!$B$15:$W$15, 0),FALSE)*$F126), 0, VLOOKUP(VLOOKUP($A126, 'E4 TB Allocation Details'!$A$18:$L$205, MATCH("Demand ID", 'E4 TB Allocation Details'!$A$18:$L$18, 0),FALSE), 'E2 Allocators'!$B$15:$W$361, MATCH('O5 Details by Class &amp; Accounts'!Q$18, 'E2 Allocators'!$B$15:$W$15, 0),FALSE)*$F126)</f>
        <v>0</v>
      </c>
      <c r="R126" s="1411">
        <f>IF(ISERROR(VLOOKUP(VLOOKUP($A126, 'E4 TB Allocation Details'!$A$18:$L$205, MATCH("Demand ID", 'E4 TB Allocation Details'!$A$18:$L$18, 0),FALSE), 'E2 Allocators'!$B$15:$W$361, MATCH('O5 Details by Class &amp; Accounts'!R$18, 'E2 Allocators'!$B$15:$W$15, 0),FALSE)*$F126), 0, VLOOKUP(VLOOKUP($A126, 'E4 TB Allocation Details'!$A$18:$L$205, MATCH("Demand ID", 'E4 TB Allocation Details'!$A$18:$L$18, 0),FALSE), 'E2 Allocators'!$B$15:$W$361, MATCH('O5 Details by Class &amp; Accounts'!R$18, 'E2 Allocators'!$B$15:$W$15, 0),FALSE)*$F126)</f>
        <v>0</v>
      </c>
      <c r="S126" s="1411">
        <f>IF(ISERROR(VLOOKUP(VLOOKUP($A126, 'E4 TB Allocation Details'!$A$18:$L$205, MATCH("Demand ID", 'E4 TB Allocation Details'!$A$18:$L$18, 0),FALSE), 'E2 Allocators'!$B$15:$W$361, MATCH('O5 Details by Class &amp; Accounts'!S$18, 'E2 Allocators'!$B$15:$W$15, 0),FALSE)*$F126), 0, VLOOKUP(VLOOKUP($A126, 'E4 TB Allocation Details'!$A$18:$L$205, MATCH("Demand ID", 'E4 TB Allocation Details'!$A$18:$L$18, 0),FALSE), 'E2 Allocators'!$B$15:$W$361, MATCH('O5 Details by Class &amp; Accounts'!S$18, 'E2 Allocators'!$B$15:$W$15, 0),FALSE)*$F126)</f>
        <v>0</v>
      </c>
      <c r="T126" s="1411">
        <f>IF(ISERROR(VLOOKUP(VLOOKUP($A126, 'E4 TB Allocation Details'!$A$18:$L$205, MATCH("Demand ID", 'E4 TB Allocation Details'!$A$18:$L$18, 0),FALSE), 'E2 Allocators'!$B$15:$W$361, MATCH('O5 Details by Class &amp; Accounts'!T$18, 'E2 Allocators'!$B$15:$W$15, 0),FALSE)*$F126), 0, VLOOKUP(VLOOKUP($A126, 'E4 TB Allocation Details'!$A$18:$L$205, MATCH("Demand ID", 'E4 TB Allocation Details'!$A$18:$L$18, 0),FALSE), 'E2 Allocators'!$B$15:$W$361, MATCH('O5 Details by Class &amp; Accounts'!T$18, 'E2 Allocators'!$B$15:$W$15, 0),FALSE)*$F126)</f>
        <v>0</v>
      </c>
      <c r="U126" s="1411">
        <f>IF(ISERROR(VLOOKUP(VLOOKUP($A126, 'E4 TB Allocation Details'!$A$18:$L$205, MATCH("Demand ID", 'E4 TB Allocation Details'!$A$18:$L$18, 0),FALSE), 'E2 Allocators'!$B$15:$W$361, MATCH('O5 Details by Class &amp; Accounts'!U$18, 'E2 Allocators'!$B$15:$W$15, 0),FALSE)*$F126), 0, VLOOKUP(VLOOKUP($A126, 'E4 TB Allocation Details'!$A$18:$L$205, MATCH("Demand ID", 'E4 TB Allocation Details'!$A$18:$L$18, 0),FALSE), 'E2 Allocators'!$B$15:$W$361, MATCH('O5 Details by Class &amp; Accounts'!U$18, 'E2 Allocators'!$B$15:$W$15, 0),FALSE)*$F126)</f>
        <v>0</v>
      </c>
      <c r="V126" s="1411">
        <f>IF(ISERROR(VLOOKUP(VLOOKUP($A126, 'E4 TB Allocation Details'!$A$18:$L$205, MATCH("Demand ID", 'E4 TB Allocation Details'!$A$18:$L$18, 0),FALSE), 'E2 Allocators'!$B$15:$W$361, MATCH('O5 Details by Class &amp; Accounts'!V$18, 'E2 Allocators'!$B$15:$W$15, 0),FALSE)*$F126), 0, VLOOKUP(VLOOKUP($A126, 'E4 TB Allocation Details'!$A$18:$L$205, MATCH("Demand ID", 'E4 TB Allocation Details'!$A$18:$L$18, 0),FALSE), 'E2 Allocators'!$B$15:$W$361, MATCH('O5 Details by Class &amp; Accounts'!V$18, 'E2 Allocators'!$B$15:$W$15, 0),FALSE)*$F126)</f>
        <v>0</v>
      </c>
      <c r="W126" s="1411">
        <f>IF(ISERROR(VLOOKUP(VLOOKUP($A126, 'E4 TB Allocation Details'!$A$18:$L$205, MATCH("Demand ID", 'E4 TB Allocation Details'!$A$18:$L$18, 0),FALSE), 'E2 Allocators'!$B$15:$W$361, MATCH('O5 Details by Class &amp; Accounts'!W$18, 'E2 Allocators'!$B$15:$W$15, 0),FALSE)*$F126), 0, VLOOKUP(VLOOKUP($A126, 'E4 TB Allocation Details'!$A$18:$L$205, MATCH("Demand ID", 'E4 TB Allocation Details'!$A$18:$L$18, 0),FALSE), 'E2 Allocators'!$B$15:$W$361, MATCH('O5 Details by Class &amp; Accounts'!W$18, 'E2 Allocators'!$B$15:$W$15, 0),FALSE)*$F126)</f>
        <v>0</v>
      </c>
      <c r="X126" s="1411">
        <f>IF(ISERROR(VLOOKUP(VLOOKUP($A126, 'E4 TB Allocation Details'!$A$18:$L$205, MATCH("Demand ID", 'E4 TB Allocation Details'!$A$18:$L$18, 0),FALSE), 'E2 Allocators'!$B$15:$W$361, MATCH('O5 Details by Class &amp; Accounts'!X$18, 'E2 Allocators'!$B$15:$W$15, 0),FALSE)*$F126), 0, VLOOKUP(VLOOKUP($A126, 'E4 TB Allocation Details'!$A$18:$L$205, MATCH("Demand ID", 'E4 TB Allocation Details'!$A$18:$L$18, 0),FALSE), 'E2 Allocators'!$B$15:$W$361, MATCH('O5 Details by Class &amp; Accounts'!X$18, 'E2 Allocators'!$B$15:$W$15, 0),FALSE)*$F126)</f>
        <v>0</v>
      </c>
      <c r="Y126" s="1411">
        <f>IF(ISERROR(VLOOKUP(VLOOKUP($A126, 'E4 TB Allocation Details'!$A$18:$L$205, MATCH("Demand ID", 'E4 TB Allocation Details'!$A$18:$L$18, 0),FALSE), 'E2 Allocators'!$B$15:$W$361, MATCH('O5 Details by Class &amp; Accounts'!Y$18, 'E2 Allocators'!$B$15:$W$15, 0),FALSE)*$F126), 0, VLOOKUP(VLOOKUP($A126, 'E4 TB Allocation Details'!$A$18:$L$205, MATCH("Demand ID", 'E4 TB Allocation Details'!$A$18:$L$18, 0),FALSE), 'E2 Allocators'!$B$15:$W$361, MATCH('O5 Details by Class &amp; Accounts'!Y$18, 'E2 Allocators'!$B$15:$W$15, 0),FALSE)*$F126)</f>
        <v>0</v>
      </c>
      <c r="Z126" s="1411">
        <f>IF(ISERROR(VLOOKUP(VLOOKUP($A126, 'E4 TB Allocation Details'!$A$18:$L$205, MATCH("Demand ID", 'E4 TB Allocation Details'!$A$18:$L$18, 0),FALSE), 'E2 Allocators'!$B$15:$W$361, MATCH('O5 Details by Class &amp; Accounts'!Z$18, 'E2 Allocators'!$B$15:$W$15, 0),FALSE)*$F126), 0, VLOOKUP(VLOOKUP($A126, 'E4 TB Allocation Details'!$A$18:$L$205, MATCH("Demand ID", 'E4 TB Allocation Details'!$A$18:$L$18, 0),FALSE), 'E2 Allocators'!$B$15:$W$361, MATCH('O5 Details by Class &amp; Accounts'!Z$18, 'E2 Allocators'!$B$15:$W$15, 0),FALSE)*$F126)</f>
        <v>0</v>
      </c>
      <c r="AA126" s="1411">
        <f>IF(ISERROR(VLOOKUP(VLOOKUP($A126, 'E4 TB Allocation Details'!$A$18:$L$205, MATCH("Demand ID", 'E4 TB Allocation Details'!$A$18:$L$18, 0),FALSE), 'E2 Allocators'!$B$15:$W$361, MATCH('O5 Details by Class &amp; Accounts'!AA$18, 'E2 Allocators'!$B$15:$W$15, 0),FALSE)*$F126), 0, VLOOKUP(VLOOKUP($A126, 'E4 TB Allocation Details'!$A$18:$L$205, MATCH("Demand ID", 'E4 TB Allocation Details'!$A$18:$L$18, 0),FALSE), 'E2 Allocators'!$B$15:$W$361, MATCH('O5 Details by Class &amp; Accounts'!AA$18, 'E2 Allocators'!$B$15:$W$15, 0),FALSE)*$F126)</f>
        <v>0</v>
      </c>
      <c r="AB126" s="1411">
        <f>IF(ISERROR(VLOOKUP(VLOOKUP($A126, 'E4 TB Allocation Details'!$A$18:$L$205, MATCH("Demand ID", 'E4 TB Allocation Details'!$A$18:$L$18, 0),FALSE), 'E2 Allocators'!$B$15:$W$361, MATCH('O5 Details by Class &amp; Accounts'!AB$18, 'E2 Allocators'!$B$15:$W$15, 0),FALSE)*$F126), 0, VLOOKUP(VLOOKUP($A126, 'E4 TB Allocation Details'!$A$18:$L$205, MATCH("Demand ID", 'E4 TB Allocation Details'!$A$18:$L$18, 0),FALSE), 'E2 Allocators'!$B$15:$W$361, MATCH('O5 Details by Class &amp; Accounts'!AB$18, 'E2 Allocators'!$B$15:$W$15, 0),FALSE)*$F126)</f>
        <v>0</v>
      </c>
      <c r="AC126" s="1411">
        <f t="shared" si="32"/>
        <v>0</v>
      </c>
      <c r="AD126" s="1411">
        <f>IF(ISERROR(VLOOKUP(VLOOKUP($A126, 'E4 TB Allocation Details'!$A$18:$L$205, MATCH("Customer ID", 'E4 TB Allocation Details'!$A$18:$L$18, 0),FALSE), 'E2 Allocators'!$B$15:$W$361, MATCH('O5 Details by Class &amp; Accounts'!AD$18, 'E2 Allocators'!$B$15:$W$15, 0),FALSE)*$G126), 0, VLOOKUP(VLOOKUP($A126, 'E4 TB Allocation Details'!$A$18:$L$205, MATCH("Customer ID", 'E4 TB Allocation Details'!$A$18:$L$18, 0),FALSE), 'E2 Allocators'!$B$15:$W$361, MATCH('O5 Details by Class &amp; Accounts'!AD$18, 'E2 Allocators'!$B$15:$W$15, 0),FALSE)*$G126)</f>
        <v>0</v>
      </c>
      <c r="AE126" s="1411">
        <f>IF(ISERROR(VLOOKUP(VLOOKUP($A126, 'E4 TB Allocation Details'!$A$18:$L$205, MATCH("Customer ID", 'E4 TB Allocation Details'!$A$18:$L$18, 0),FALSE), 'E2 Allocators'!$B$15:$W$361, MATCH('O5 Details by Class &amp; Accounts'!AE$18, 'E2 Allocators'!$B$15:$W$15, 0),FALSE)*$G126), 0, VLOOKUP(VLOOKUP($A126, 'E4 TB Allocation Details'!$A$18:$L$205, MATCH("Customer ID", 'E4 TB Allocation Details'!$A$18:$L$18, 0),FALSE), 'E2 Allocators'!$B$15:$W$361, MATCH('O5 Details by Class &amp; Accounts'!AE$18, 'E2 Allocators'!$B$15:$W$15, 0),FALSE)*$G126)</f>
        <v>0</v>
      </c>
      <c r="AF126" s="1411">
        <f>IF(ISERROR(VLOOKUP(VLOOKUP($A126, 'E4 TB Allocation Details'!$A$18:$L$205, MATCH("Customer ID", 'E4 TB Allocation Details'!$A$18:$L$18, 0),FALSE), 'E2 Allocators'!$B$15:$W$361, MATCH('O5 Details by Class &amp; Accounts'!AF$18, 'E2 Allocators'!$B$15:$W$15, 0),FALSE)*$G126), 0, VLOOKUP(VLOOKUP($A126, 'E4 TB Allocation Details'!$A$18:$L$205, MATCH("Customer ID", 'E4 TB Allocation Details'!$A$18:$L$18, 0),FALSE), 'E2 Allocators'!$B$15:$W$361, MATCH('O5 Details by Class &amp; Accounts'!AF$18, 'E2 Allocators'!$B$15:$W$15, 0),FALSE)*$G126)</f>
        <v>0</v>
      </c>
      <c r="AG126" s="1411">
        <f>IF(ISERROR(VLOOKUP(VLOOKUP($A126, 'E4 TB Allocation Details'!$A$18:$L$205, MATCH("Customer ID", 'E4 TB Allocation Details'!$A$18:$L$18, 0),FALSE), 'E2 Allocators'!$B$15:$W$361, MATCH('O5 Details by Class &amp; Accounts'!AG$18, 'E2 Allocators'!$B$15:$W$15, 0),FALSE)*$G126), 0, VLOOKUP(VLOOKUP($A126, 'E4 TB Allocation Details'!$A$18:$L$205, MATCH("Customer ID", 'E4 TB Allocation Details'!$A$18:$L$18, 0),FALSE), 'E2 Allocators'!$B$15:$W$361, MATCH('O5 Details by Class &amp; Accounts'!AG$18, 'E2 Allocators'!$B$15:$W$15, 0),FALSE)*$G126)</f>
        <v>0</v>
      </c>
      <c r="AH126" s="1411">
        <f>IF(ISERROR(VLOOKUP(VLOOKUP($A126, 'E4 TB Allocation Details'!$A$18:$L$205, MATCH("Customer ID", 'E4 TB Allocation Details'!$A$18:$L$18, 0),FALSE), 'E2 Allocators'!$B$15:$W$361, MATCH('O5 Details by Class &amp; Accounts'!AH$18, 'E2 Allocators'!$B$15:$W$15, 0),FALSE)*$G126), 0, VLOOKUP(VLOOKUP($A126, 'E4 TB Allocation Details'!$A$18:$L$205, MATCH("Customer ID", 'E4 TB Allocation Details'!$A$18:$L$18, 0),FALSE), 'E2 Allocators'!$B$15:$W$361, MATCH('O5 Details by Class &amp; Accounts'!AH$18, 'E2 Allocators'!$B$15:$W$15, 0),FALSE)*$G126)</f>
        <v>0</v>
      </c>
      <c r="AI126" s="1411">
        <f>IF(ISERROR(VLOOKUP(VLOOKUP($A126, 'E4 TB Allocation Details'!$A$18:$L$205, MATCH("Customer ID", 'E4 TB Allocation Details'!$A$18:$L$18, 0),FALSE), 'E2 Allocators'!$B$15:$W$361, MATCH('O5 Details by Class &amp; Accounts'!AI$18, 'E2 Allocators'!$B$15:$W$15, 0),FALSE)*$G126), 0, VLOOKUP(VLOOKUP($A126, 'E4 TB Allocation Details'!$A$18:$L$205, MATCH("Customer ID", 'E4 TB Allocation Details'!$A$18:$L$18, 0),FALSE), 'E2 Allocators'!$B$15:$W$361, MATCH('O5 Details by Class &amp; Accounts'!AI$18, 'E2 Allocators'!$B$15:$W$15, 0),FALSE)*$G126)</f>
        <v>0</v>
      </c>
      <c r="AJ126" s="1411">
        <f>IF(ISERROR(VLOOKUP(VLOOKUP($A126, 'E4 TB Allocation Details'!$A$18:$L$205, MATCH("Customer ID", 'E4 TB Allocation Details'!$A$18:$L$18, 0),FALSE), 'E2 Allocators'!$B$15:$W$361, MATCH('O5 Details by Class &amp; Accounts'!AJ$18, 'E2 Allocators'!$B$15:$W$15, 0),FALSE)*$G126), 0, VLOOKUP(VLOOKUP($A126, 'E4 TB Allocation Details'!$A$18:$L$205, MATCH("Customer ID", 'E4 TB Allocation Details'!$A$18:$L$18, 0),FALSE), 'E2 Allocators'!$B$15:$W$361, MATCH('O5 Details by Class &amp; Accounts'!AJ$18, 'E2 Allocators'!$B$15:$W$15, 0),FALSE)*$G126)</f>
        <v>0</v>
      </c>
      <c r="AK126" s="1411">
        <f>IF(ISERROR(VLOOKUP(VLOOKUP($A126, 'E4 TB Allocation Details'!$A$18:$L$205, MATCH("Customer ID", 'E4 TB Allocation Details'!$A$18:$L$18, 0),FALSE), 'E2 Allocators'!$B$15:$W$361, MATCH('O5 Details by Class &amp; Accounts'!AK$18, 'E2 Allocators'!$B$15:$W$15, 0),FALSE)*$G126), 0, VLOOKUP(VLOOKUP($A126, 'E4 TB Allocation Details'!$A$18:$L$205, MATCH("Customer ID", 'E4 TB Allocation Details'!$A$18:$L$18, 0),FALSE), 'E2 Allocators'!$B$15:$W$361, MATCH('O5 Details by Class &amp; Accounts'!AK$18, 'E2 Allocators'!$B$15:$W$15, 0),FALSE)*$G126)</f>
        <v>0</v>
      </c>
      <c r="AL126" s="1411">
        <f>IF(ISERROR(VLOOKUP(VLOOKUP($A126, 'E4 TB Allocation Details'!$A$18:$L$205, MATCH("Customer ID", 'E4 TB Allocation Details'!$A$18:$L$18, 0),FALSE), 'E2 Allocators'!$B$15:$W$361, MATCH('O5 Details by Class &amp; Accounts'!AL$18, 'E2 Allocators'!$B$15:$W$15, 0),FALSE)*$G126), 0, VLOOKUP(VLOOKUP($A126, 'E4 TB Allocation Details'!$A$18:$L$205, MATCH("Customer ID", 'E4 TB Allocation Details'!$A$18:$L$18, 0),FALSE), 'E2 Allocators'!$B$15:$W$361, MATCH('O5 Details by Class &amp; Accounts'!AL$18, 'E2 Allocators'!$B$15:$W$15, 0),FALSE)*$G126)</f>
        <v>0</v>
      </c>
      <c r="AM126" s="1411">
        <f>IF(ISERROR(VLOOKUP(VLOOKUP($A126, 'E4 TB Allocation Details'!$A$18:$L$205, MATCH("Customer ID", 'E4 TB Allocation Details'!$A$18:$L$18, 0),FALSE), 'E2 Allocators'!$B$15:$W$361, MATCH('O5 Details by Class &amp; Accounts'!AM$18, 'E2 Allocators'!$B$15:$W$15, 0),FALSE)*$G126), 0, VLOOKUP(VLOOKUP($A126, 'E4 TB Allocation Details'!$A$18:$L$205, MATCH("Customer ID", 'E4 TB Allocation Details'!$A$18:$L$18, 0),FALSE), 'E2 Allocators'!$B$15:$W$361, MATCH('O5 Details by Class &amp; Accounts'!AM$18, 'E2 Allocators'!$B$15:$W$15, 0),FALSE)*$G126)</f>
        <v>0</v>
      </c>
      <c r="AN126" s="1411">
        <f>IF(ISERROR(VLOOKUP(VLOOKUP($A126, 'E4 TB Allocation Details'!$A$18:$L$205, MATCH("Customer ID", 'E4 TB Allocation Details'!$A$18:$L$18, 0),FALSE), 'E2 Allocators'!$B$15:$W$361, MATCH('O5 Details by Class &amp; Accounts'!AN$18, 'E2 Allocators'!$B$15:$W$15, 0),FALSE)*$G126), 0, VLOOKUP(VLOOKUP($A126, 'E4 TB Allocation Details'!$A$18:$L$205, MATCH("Customer ID", 'E4 TB Allocation Details'!$A$18:$L$18, 0),FALSE), 'E2 Allocators'!$B$15:$W$361, MATCH('O5 Details by Class &amp; Accounts'!AN$18, 'E2 Allocators'!$B$15:$W$15, 0),FALSE)*$G126)</f>
        <v>0</v>
      </c>
      <c r="AO126" s="1411">
        <f>IF(ISERROR(VLOOKUP(VLOOKUP($A126, 'E4 TB Allocation Details'!$A$18:$L$205, MATCH("Customer ID", 'E4 TB Allocation Details'!$A$18:$L$18, 0),FALSE), 'E2 Allocators'!$B$15:$W$361, MATCH('O5 Details by Class &amp; Accounts'!AO$18, 'E2 Allocators'!$B$15:$W$15, 0),FALSE)*$G126), 0, VLOOKUP(VLOOKUP($A126, 'E4 TB Allocation Details'!$A$18:$L$205, MATCH("Customer ID", 'E4 TB Allocation Details'!$A$18:$L$18, 0),FALSE), 'E2 Allocators'!$B$15:$W$361, MATCH('O5 Details by Class &amp; Accounts'!AO$18, 'E2 Allocators'!$B$15:$W$15, 0),FALSE)*$G126)</f>
        <v>0</v>
      </c>
      <c r="AP126" s="1411">
        <f>IF(ISERROR(VLOOKUP(VLOOKUP($A126, 'E4 TB Allocation Details'!$A$18:$L$205, MATCH("Customer ID", 'E4 TB Allocation Details'!$A$18:$L$18, 0),FALSE), 'E2 Allocators'!$B$15:$W$361, MATCH('O5 Details by Class &amp; Accounts'!AP$18, 'E2 Allocators'!$B$15:$W$15, 0),FALSE)*$G126), 0, VLOOKUP(VLOOKUP($A126, 'E4 TB Allocation Details'!$A$18:$L$205, MATCH("Customer ID", 'E4 TB Allocation Details'!$A$18:$L$18, 0),FALSE), 'E2 Allocators'!$B$15:$W$361, MATCH('O5 Details by Class &amp; Accounts'!AP$18, 'E2 Allocators'!$B$15:$W$15, 0),FALSE)*$G126)</f>
        <v>0</v>
      </c>
      <c r="AQ126" s="1411">
        <f>IF(ISERROR(VLOOKUP(VLOOKUP($A126, 'E4 TB Allocation Details'!$A$18:$L$205, MATCH("Customer ID", 'E4 TB Allocation Details'!$A$18:$L$18, 0),FALSE), 'E2 Allocators'!$B$15:$W$361, MATCH('O5 Details by Class &amp; Accounts'!AQ$18, 'E2 Allocators'!$B$15:$W$15, 0),FALSE)*$G126), 0, VLOOKUP(VLOOKUP($A126, 'E4 TB Allocation Details'!$A$18:$L$205, MATCH("Customer ID", 'E4 TB Allocation Details'!$A$18:$L$18, 0),FALSE), 'E2 Allocators'!$B$15:$W$361, MATCH('O5 Details by Class &amp; Accounts'!AQ$18, 'E2 Allocators'!$B$15:$W$15, 0),FALSE)*$G126)</f>
        <v>0</v>
      </c>
      <c r="AR126" s="1411">
        <f>IF(ISERROR(VLOOKUP(VLOOKUP($A126, 'E4 TB Allocation Details'!$A$18:$L$205, MATCH("Customer ID", 'E4 TB Allocation Details'!$A$18:$L$18, 0),FALSE), 'E2 Allocators'!$B$15:$W$361, MATCH('O5 Details by Class &amp; Accounts'!AR$18, 'E2 Allocators'!$B$15:$W$15, 0),FALSE)*$G126), 0, VLOOKUP(VLOOKUP($A126, 'E4 TB Allocation Details'!$A$18:$L$205, MATCH("Customer ID", 'E4 TB Allocation Details'!$A$18:$L$18, 0),FALSE), 'E2 Allocators'!$B$15:$W$361, MATCH('O5 Details by Class &amp; Accounts'!AR$18, 'E2 Allocators'!$B$15:$W$15, 0),FALSE)*$G126)</f>
        <v>0</v>
      </c>
      <c r="AS126" s="1411">
        <f>IF(ISERROR(VLOOKUP(VLOOKUP($A126, 'E4 TB Allocation Details'!$A$18:$L$205, MATCH("Customer ID", 'E4 TB Allocation Details'!$A$18:$L$18, 0),FALSE), 'E2 Allocators'!$B$15:$W$361, MATCH('O5 Details by Class &amp; Accounts'!AS$18, 'E2 Allocators'!$B$15:$W$15, 0),FALSE)*$G126), 0, VLOOKUP(VLOOKUP($A126, 'E4 TB Allocation Details'!$A$18:$L$205, MATCH("Customer ID", 'E4 TB Allocation Details'!$A$18:$L$18, 0),FALSE), 'E2 Allocators'!$B$15:$W$361, MATCH('O5 Details by Class &amp; Accounts'!AS$18, 'E2 Allocators'!$B$15:$W$15, 0),FALSE)*$G126)</f>
        <v>0</v>
      </c>
      <c r="AT126" s="1411">
        <f>IF(ISERROR(VLOOKUP(VLOOKUP($A126, 'E4 TB Allocation Details'!$A$18:$L$205, MATCH("Customer ID", 'E4 TB Allocation Details'!$A$18:$L$18, 0),FALSE), 'E2 Allocators'!$B$15:$W$361, MATCH('O5 Details by Class &amp; Accounts'!AT$18, 'E2 Allocators'!$B$15:$W$15, 0),FALSE)*$G126), 0, VLOOKUP(VLOOKUP($A126, 'E4 TB Allocation Details'!$A$18:$L$205, MATCH("Customer ID", 'E4 TB Allocation Details'!$A$18:$L$18, 0),FALSE), 'E2 Allocators'!$B$15:$W$361, MATCH('O5 Details by Class &amp; Accounts'!AT$18, 'E2 Allocators'!$B$15:$W$15, 0),FALSE)*$G126)</f>
        <v>0</v>
      </c>
      <c r="AU126" s="1411">
        <f>IF(ISERROR(VLOOKUP(VLOOKUP($A126, 'E4 TB Allocation Details'!$A$18:$L$205, MATCH("Customer ID", 'E4 TB Allocation Details'!$A$18:$L$18, 0),FALSE), 'E2 Allocators'!$B$15:$W$361, MATCH('O5 Details by Class &amp; Accounts'!AU$18, 'E2 Allocators'!$B$15:$W$15, 0),FALSE)*$G126), 0, VLOOKUP(VLOOKUP($A126, 'E4 TB Allocation Details'!$A$18:$L$205, MATCH("Customer ID", 'E4 TB Allocation Details'!$A$18:$L$18, 0),FALSE), 'E2 Allocators'!$B$15:$W$361, MATCH('O5 Details by Class &amp; Accounts'!AU$18, 'E2 Allocators'!$B$15:$W$15, 0),FALSE)*$G126)</f>
        <v>0</v>
      </c>
      <c r="AV126" s="1411">
        <f>IF(ISERROR(VLOOKUP(VLOOKUP($A126, 'E4 TB Allocation Details'!$A$18:$L$205, MATCH("Customer ID", 'E4 TB Allocation Details'!$A$18:$L$18, 0),FALSE), 'E2 Allocators'!$B$15:$W$361, MATCH('O5 Details by Class &amp; Accounts'!AV$18, 'E2 Allocators'!$B$15:$W$15, 0),FALSE)*$G126), 0, VLOOKUP(VLOOKUP($A126, 'E4 TB Allocation Details'!$A$18:$L$205, MATCH("Customer ID", 'E4 TB Allocation Details'!$A$18:$L$18, 0),FALSE), 'E2 Allocators'!$B$15:$W$361, MATCH('O5 Details by Class &amp; Accounts'!AV$18, 'E2 Allocators'!$B$15:$W$15, 0),FALSE)*$G126)</f>
        <v>0</v>
      </c>
      <c r="AW126" s="1411">
        <f>IF(ISERROR(VLOOKUP(VLOOKUP($A126, 'E4 TB Allocation Details'!$A$18:$L$205, MATCH("Customer ID", 'E4 TB Allocation Details'!$A$18:$L$18, 0),FALSE), 'E2 Allocators'!$B$15:$W$361, MATCH('O5 Details by Class &amp; Accounts'!AW$18, 'E2 Allocators'!$B$15:$W$15, 0),FALSE)*$G126), 0, VLOOKUP(VLOOKUP($A126, 'E4 TB Allocation Details'!$A$18:$L$205, MATCH("Customer ID", 'E4 TB Allocation Details'!$A$18:$L$18, 0),FALSE), 'E2 Allocators'!$B$15:$W$361, MATCH('O5 Details by Class &amp; Accounts'!AW$18, 'E2 Allocators'!$B$15:$W$15, 0),FALSE)*$G126)</f>
        <v>0</v>
      </c>
      <c r="AX126" s="1411">
        <f t="shared" si="33"/>
        <v>0</v>
      </c>
      <c r="AY126" s="1411">
        <f>IF(ISERROR(VLOOKUP(VLOOKUP($A126, 'E4 TB Allocation Details'!$A$18:$L$205, MATCH("Misc ID", 'E4 TB Allocation Details'!$A$18:$L$18, 0),FALSE), 'E2 Allocators'!$B$15:$W$361, MATCH('O5 Details by Class &amp; Accounts'!AY$18, 'E2 Allocators'!$B$15:$W$15, 0),FALSE)*$E126), 0, VLOOKUP(VLOOKUP($A126, 'E4 TB Allocation Details'!$A$18:$L$205, MATCH("Misc ID", 'E4 TB Allocation Details'!$A$18:$L$18, 0),FALSE), 'E2 Allocators'!$B$15:$W$361, MATCH('O5 Details by Class &amp; Accounts'!AY$18, 'E2 Allocators'!$B$15:$W$15, 0),FALSE)*$E126)</f>
        <v>0</v>
      </c>
      <c r="AZ126" s="1411">
        <f>IF(ISERROR(VLOOKUP(VLOOKUP($A126, 'E4 TB Allocation Details'!$A$18:$L$205, MATCH("Misc ID", 'E4 TB Allocation Details'!$A$18:$L$18, 0),FALSE), 'E2 Allocators'!$B$15:$W$361, MATCH('O5 Details by Class &amp; Accounts'!AZ$18, 'E2 Allocators'!$B$15:$W$15, 0),FALSE)*$E126), 0, VLOOKUP(VLOOKUP($A126, 'E4 TB Allocation Details'!$A$18:$L$205, MATCH("Misc ID", 'E4 TB Allocation Details'!$A$18:$L$18, 0),FALSE), 'E2 Allocators'!$B$15:$W$361, MATCH('O5 Details by Class &amp; Accounts'!AZ$18, 'E2 Allocators'!$B$15:$W$15, 0),FALSE)*$E126)</f>
        <v>0</v>
      </c>
      <c r="BA126" s="1411">
        <f>IF(ISERROR(VLOOKUP(VLOOKUP($A126, 'E4 TB Allocation Details'!$A$18:$L$205, MATCH("Misc ID", 'E4 TB Allocation Details'!$A$18:$L$18, 0),FALSE), 'E2 Allocators'!$B$15:$W$361, MATCH('O5 Details by Class &amp; Accounts'!BA$18, 'E2 Allocators'!$B$15:$W$15, 0),FALSE)*$E126), 0, VLOOKUP(VLOOKUP($A126, 'E4 TB Allocation Details'!$A$18:$L$205, MATCH("Misc ID", 'E4 TB Allocation Details'!$A$18:$L$18, 0),FALSE), 'E2 Allocators'!$B$15:$W$361, MATCH('O5 Details by Class &amp; Accounts'!BA$18, 'E2 Allocators'!$B$15:$W$15, 0),FALSE)*$E126)</f>
        <v>0</v>
      </c>
      <c r="BB126" s="1411">
        <f>IF(ISERROR(VLOOKUP(VLOOKUP($A126, 'E4 TB Allocation Details'!$A$18:$L$205, MATCH("Misc ID", 'E4 TB Allocation Details'!$A$18:$L$18, 0),FALSE), 'E2 Allocators'!$B$15:$W$361, MATCH('O5 Details by Class &amp; Accounts'!BB$18, 'E2 Allocators'!$B$15:$W$15, 0),FALSE)*$E126), 0, VLOOKUP(VLOOKUP($A126, 'E4 TB Allocation Details'!$A$18:$L$205, MATCH("Misc ID", 'E4 TB Allocation Details'!$A$18:$L$18, 0),FALSE), 'E2 Allocators'!$B$15:$W$361, MATCH('O5 Details by Class &amp; Accounts'!BB$18, 'E2 Allocators'!$B$15:$W$15, 0),FALSE)*$E126)</f>
        <v>0</v>
      </c>
      <c r="BC126" s="1411">
        <f>IF(ISERROR(VLOOKUP(VLOOKUP($A126, 'E4 TB Allocation Details'!$A$18:$L$205, MATCH("Misc ID", 'E4 TB Allocation Details'!$A$18:$L$18, 0),FALSE), 'E2 Allocators'!$B$15:$W$361, MATCH('O5 Details by Class &amp; Accounts'!BC$18, 'E2 Allocators'!$B$15:$W$15, 0),FALSE)*$E126), 0, VLOOKUP(VLOOKUP($A126, 'E4 TB Allocation Details'!$A$18:$L$205, MATCH("Misc ID", 'E4 TB Allocation Details'!$A$18:$L$18, 0),FALSE), 'E2 Allocators'!$B$15:$W$361, MATCH('O5 Details by Class &amp; Accounts'!BC$18, 'E2 Allocators'!$B$15:$W$15, 0),FALSE)*$E126)</f>
        <v>0</v>
      </c>
      <c r="BD126" s="1411">
        <f>IF(ISERROR(VLOOKUP(VLOOKUP($A126, 'E4 TB Allocation Details'!$A$18:$L$205, MATCH("Misc ID", 'E4 TB Allocation Details'!$A$18:$L$18, 0),FALSE), 'E2 Allocators'!$B$15:$W$361, MATCH('O5 Details by Class &amp; Accounts'!BD$18, 'E2 Allocators'!$B$15:$W$15, 0),FALSE)*$E126), 0, VLOOKUP(VLOOKUP($A126, 'E4 TB Allocation Details'!$A$18:$L$205, MATCH("Misc ID", 'E4 TB Allocation Details'!$A$18:$L$18, 0),FALSE), 'E2 Allocators'!$B$15:$W$361, MATCH('O5 Details by Class &amp; Accounts'!BD$18, 'E2 Allocators'!$B$15:$W$15, 0),FALSE)*$E126)</f>
        <v>0</v>
      </c>
      <c r="BE126" s="1411">
        <f>IF(ISERROR(VLOOKUP(VLOOKUP($A126, 'E4 TB Allocation Details'!$A$18:$L$205, MATCH("Misc ID", 'E4 TB Allocation Details'!$A$18:$L$18, 0),FALSE), 'E2 Allocators'!$B$15:$W$361, MATCH('O5 Details by Class &amp; Accounts'!BE$18, 'E2 Allocators'!$B$15:$W$15, 0),FALSE)*$E126), 0, VLOOKUP(VLOOKUP($A126, 'E4 TB Allocation Details'!$A$18:$L$205, MATCH("Misc ID", 'E4 TB Allocation Details'!$A$18:$L$18, 0),FALSE), 'E2 Allocators'!$B$15:$W$361, MATCH('O5 Details by Class &amp; Accounts'!BE$18, 'E2 Allocators'!$B$15:$W$15, 0),FALSE)*$E126)</f>
        <v>0</v>
      </c>
      <c r="BF126" s="1411">
        <f>IF(ISERROR(VLOOKUP(VLOOKUP($A126, 'E4 TB Allocation Details'!$A$18:$L$205, MATCH("Misc ID", 'E4 TB Allocation Details'!$A$18:$L$18, 0),FALSE), 'E2 Allocators'!$B$15:$W$361, MATCH('O5 Details by Class &amp; Accounts'!BF$18, 'E2 Allocators'!$B$15:$W$15, 0),FALSE)*$E126), 0, VLOOKUP(VLOOKUP($A126, 'E4 TB Allocation Details'!$A$18:$L$205, MATCH("Misc ID", 'E4 TB Allocation Details'!$A$18:$L$18, 0),FALSE), 'E2 Allocators'!$B$15:$W$361, MATCH('O5 Details by Class &amp; Accounts'!BF$18, 'E2 Allocators'!$B$15:$W$15, 0),FALSE)*$E126)</f>
        <v>0</v>
      </c>
      <c r="BG126" s="1411">
        <f>IF(ISERROR(VLOOKUP(VLOOKUP($A126, 'E4 TB Allocation Details'!$A$18:$L$205, MATCH("Misc ID", 'E4 TB Allocation Details'!$A$18:$L$18, 0),FALSE), 'E2 Allocators'!$B$15:$W$361, MATCH('O5 Details by Class &amp; Accounts'!BG$18, 'E2 Allocators'!$B$15:$W$15, 0),FALSE)*$E126), 0, VLOOKUP(VLOOKUP($A126, 'E4 TB Allocation Details'!$A$18:$L$205, MATCH("Misc ID", 'E4 TB Allocation Details'!$A$18:$L$18, 0),FALSE), 'E2 Allocators'!$B$15:$W$361, MATCH('O5 Details by Class &amp; Accounts'!BG$18, 'E2 Allocators'!$B$15:$W$15, 0),FALSE)*$E126)</f>
        <v>0</v>
      </c>
      <c r="BH126" s="1411">
        <f>IF(ISERROR(VLOOKUP(VLOOKUP($A126, 'E4 TB Allocation Details'!$A$18:$L$205, MATCH("Misc ID", 'E4 TB Allocation Details'!$A$18:$L$18, 0),FALSE), 'E2 Allocators'!$B$15:$W$361, MATCH('O5 Details by Class &amp; Accounts'!BH$18, 'E2 Allocators'!$B$15:$W$15, 0),FALSE)*$E126), 0, VLOOKUP(VLOOKUP($A126, 'E4 TB Allocation Details'!$A$18:$L$205, MATCH("Misc ID", 'E4 TB Allocation Details'!$A$18:$L$18, 0),FALSE), 'E2 Allocators'!$B$15:$W$361, MATCH('O5 Details by Class &amp; Accounts'!BH$18, 'E2 Allocators'!$B$15:$W$15, 0),FALSE)*$E126)</f>
        <v>0</v>
      </c>
      <c r="BI126" s="1411">
        <f>IF(ISERROR(VLOOKUP(VLOOKUP($A126, 'E4 TB Allocation Details'!$A$18:$L$205, MATCH("Misc ID", 'E4 TB Allocation Details'!$A$18:$L$18, 0),FALSE), 'E2 Allocators'!$B$15:$W$361, MATCH('O5 Details by Class &amp; Accounts'!BI$18, 'E2 Allocators'!$B$15:$W$15, 0),FALSE)*$E126), 0, VLOOKUP(VLOOKUP($A126, 'E4 TB Allocation Details'!$A$18:$L$205, MATCH("Misc ID", 'E4 TB Allocation Details'!$A$18:$L$18, 0),FALSE), 'E2 Allocators'!$B$15:$W$361, MATCH('O5 Details by Class &amp; Accounts'!BI$18, 'E2 Allocators'!$B$15:$W$15, 0),FALSE)*$E126)</f>
        <v>0</v>
      </c>
      <c r="BJ126" s="1411">
        <f>IF(ISERROR(VLOOKUP(VLOOKUP($A126, 'E4 TB Allocation Details'!$A$18:$L$205, MATCH("Misc ID", 'E4 TB Allocation Details'!$A$18:$L$18, 0),FALSE), 'E2 Allocators'!$B$15:$W$361, MATCH('O5 Details by Class &amp; Accounts'!BJ$18, 'E2 Allocators'!$B$15:$W$15, 0),FALSE)*$E126), 0, VLOOKUP(VLOOKUP($A126, 'E4 TB Allocation Details'!$A$18:$L$205, MATCH("Misc ID", 'E4 TB Allocation Details'!$A$18:$L$18, 0),FALSE), 'E2 Allocators'!$B$15:$W$361, MATCH('O5 Details by Class &amp; Accounts'!BJ$18, 'E2 Allocators'!$B$15:$W$15, 0),FALSE)*$E126)</f>
        <v>0</v>
      </c>
      <c r="BK126" s="1411">
        <f>IF(ISERROR(VLOOKUP(VLOOKUP($A126, 'E4 TB Allocation Details'!$A$18:$L$205, MATCH("Misc ID", 'E4 TB Allocation Details'!$A$18:$L$18, 0),FALSE), 'E2 Allocators'!$B$15:$W$361, MATCH('O5 Details by Class &amp; Accounts'!BK$18, 'E2 Allocators'!$B$15:$W$15, 0),FALSE)*$E126), 0, VLOOKUP(VLOOKUP($A126, 'E4 TB Allocation Details'!$A$18:$L$205, MATCH("Misc ID", 'E4 TB Allocation Details'!$A$18:$L$18, 0),FALSE), 'E2 Allocators'!$B$15:$W$361, MATCH('O5 Details by Class &amp; Accounts'!BK$18, 'E2 Allocators'!$B$15:$W$15, 0),FALSE)*$E126)</f>
        <v>0</v>
      </c>
      <c r="BL126" s="1411">
        <f>IF(ISERROR(VLOOKUP(VLOOKUP($A126, 'E4 TB Allocation Details'!$A$18:$L$205, MATCH("Misc ID", 'E4 TB Allocation Details'!$A$18:$L$18, 0),FALSE), 'E2 Allocators'!$B$15:$W$361, MATCH('O5 Details by Class &amp; Accounts'!BL$18, 'E2 Allocators'!$B$15:$W$15, 0),FALSE)*$E126), 0, VLOOKUP(VLOOKUP($A126, 'E4 TB Allocation Details'!$A$18:$L$205, MATCH("Misc ID", 'E4 TB Allocation Details'!$A$18:$L$18, 0),FALSE), 'E2 Allocators'!$B$15:$W$361, MATCH('O5 Details by Class &amp; Accounts'!BL$18, 'E2 Allocators'!$B$15:$W$15, 0),FALSE)*$E126)</f>
        <v>0</v>
      </c>
      <c r="BM126" s="1411">
        <f>IF(ISERROR(VLOOKUP(VLOOKUP($A126, 'E4 TB Allocation Details'!$A$18:$L$205, MATCH("Misc ID", 'E4 TB Allocation Details'!$A$18:$L$18, 0),FALSE), 'E2 Allocators'!$B$15:$W$361, MATCH('O5 Details by Class &amp; Accounts'!BM$18, 'E2 Allocators'!$B$15:$W$15, 0),FALSE)*$E126), 0, VLOOKUP(VLOOKUP($A126, 'E4 TB Allocation Details'!$A$18:$L$205, MATCH("Misc ID", 'E4 TB Allocation Details'!$A$18:$L$18, 0),FALSE), 'E2 Allocators'!$B$15:$W$361, MATCH('O5 Details by Class &amp; Accounts'!BM$18, 'E2 Allocators'!$B$15:$W$15, 0),FALSE)*$E126)</f>
        <v>0</v>
      </c>
      <c r="BN126" s="1411">
        <f>IF(ISERROR(VLOOKUP(VLOOKUP($A126, 'E4 TB Allocation Details'!$A$18:$L$205, MATCH("Misc ID", 'E4 TB Allocation Details'!$A$18:$L$18, 0),FALSE), 'E2 Allocators'!$B$15:$W$361, MATCH('O5 Details by Class &amp; Accounts'!BN$18, 'E2 Allocators'!$B$15:$W$15, 0),FALSE)*$E126), 0, VLOOKUP(VLOOKUP($A126, 'E4 TB Allocation Details'!$A$18:$L$205, MATCH("Misc ID", 'E4 TB Allocation Details'!$A$18:$L$18, 0),FALSE), 'E2 Allocators'!$B$15:$W$361, MATCH('O5 Details by Class &amp; Accounts'!BN$18, 'E2 Allocators'!$B$15:$W$15, 0),FALSE)*$E126)</f>
        <v>0</v>
      </c>
      <c r="BO126" s="1411">
        <f>IF(ISERROR(VLOOKUP(VLOOKUP($A126, 'E4 TB Allocation Details'!$A$18:$L$205, MATCH("Misc ID", 'E4 TB Allocation Details'!$A$18:$L$18, 0),FALSE), 'E2 Allocators'!$B$15:$W$361, MATCH('O5 Details by Class &amp; Accounts'!BO$18, 'E2 Allocators'!$B$15:$W$15, 0),FALSE)*$E126), 0, VLOOKUP(VLOOKUP($A126, 'E4 TB Allocation Details'!$A$18:$L$205, MATCH("Misc ID", 'E4 TB Allocation Details'!$A$18:$L$18, 0),FALSE), 'E2 Allocators'!$B$15:$W$361, MATCH('O5 Details by Class &amp; Accounts'!BO$18, 'E2 Allocators'!$B$15:$W$15, 0),FALSE)*$E126)</f>
        <v>0</v>
      </c>
      <c r="BP126" s="1411">
        <f>IF(ISERROR(VLOOKUP(VLOOKUP($A126, 'E4 TB Allocation Details'!$A$18:$L$205, MATCH("Misc ID", 'E4 TB Allocation Details'!$A$18:$L$18, 0),FALSE), 'E2 Allocators'!$B$15:$W$361, MATCH('O5 Details by Class &amp; Accounts'!BP$18, 'E2 Allocators'!$B$15:$W$15, 0),FALSE)*$E126), 0, VLOOKUP(VLOOKUP($A126, 'E4 TB Allocation Details'!$A$18:$L$205, MATCH("Misc ID", 'E4 TB Allocation Details'!$A$18:$L$18, 0),FALSE), 'E2 Allocators'!$B$15:$W$361, MATCH('O5 Details by Class &amp; Accounts'!BP$18, 'E2 Allocators'!$B$15:$W$15, 0),FALSE)*$E126)</f>
        <v>0</v>
      </c>
      <c r="BQ126" s="1411">
        <f>IF(ISERROR(VLOOKUP(VLOOKUP($A126, 'E4 TB Allocation Details'!$A$18:$L$205, MATCH("Misc ID", 'E4 TB Allocation Details'!$A$18:$L$18, 0),FALSE), 'E2 Allocators'!$B$15:$W$361, MATCH('O5 Details by Class &amp; Accounts'!BQ$18, 'E2 Allocators'!$B$15:$W$15, 0),FALSE)*$E126), 0, VLOOKUP(VLOOKUP($A126, 'E4 TB Allocation Details'!$A$18:$L$205, MATCH("Misc ID", 'E4 TB Allocation Details'!$A$18:$L$18, 0),FALSE), 'E2 Allocators'!$B$15:$W$361, MATCH('O5 Details by Class &amp; Accounts'!BQ$18, 'E2 Allocators'!$B$15:$W$15, 0),FALSE)*$E126)</f>
        <v>0</v>
      </c>
      <c r="BR126" s="1411">
        <f>IF(ISERROR(VLOOKUP(VLOOKUP($A126, 'E4 TB Allocation Details'!$A$18:$L$205, MATCH("Misc ID", 'E4 TB Allocation Details'!$A$18:$L$18, 0),FALSE), 'E2 Allocators'!$B$15:$W$361, MATCH('O5 Details by Class &amp; Accounts'!BR$18, 'E2 Allocators'!$B$15:$W$15, 0),FALSE)*$E126), 0, VLOOKUP(VLOOKUP($A126, 'E4 TB Allocation Details'!$A$18:$L$205, MATCH("Misc ID", 'E4 TB Allocation Details'!$A$18:$L$18, 0),FALSE), 'E2 Allocators'!$B$15:$W$361, MATCH('O5 Details by Class &amp; Accounts'!BR$18, 'E2 Allocators'!$B$15:$W$15, 0),FALSE)*$E126)</f>
        <v>0</v>
      </c>
      <c r="BS126" s="1411">
        <f t="shared" si="34"/>
        <v>0</v>
      </c>
      <c r="BT126" s="1411">
        <f>IF(ISERROR(VLOOKUP(VLOOKUP($A126, 'E4 TB Allocation Details'!$A$18:$L$205, MATCH("A &amp; G ID", 'E4 TB Allocation Details'!$A$18:$L$18, 0),FALSE), 'E2 Allocators'!$B$15:$W$361, MATCH('O5 Details by Class &amp; Accounts'!BT$18, 'E2 Allocators'!$B$15:$W$15, 0),FALSE)*$E126), 0, VLOOKUP(VLOOKUP($A126, 'E4 TB Allocation Details'!$A$18:$L$205, MATCH("A &amp; G ID", 'E4 TB Allocation Details'!$A$18:$L$18, 0),FALSE), 'E2 Allocators'!$B$15:$W$361, MATCH('O5 Details by Class &amp; Accounts'!BT$18, 'E2 Allocators'!$B$15:$W$15, 0),FALSE)*$E126)</f>
        <v>0</v>
      </c>
      <c r="BU126" s="1411">
        <f>IF(ISERROR(VLOOKUP(VLOOKUP($A126, 'E4 TB Allocation Details'!$A$18:$L$205, MATCH("A &amp; G ID", 'E4 TB Allocation Details'!$A$18:$L$18, 0),FALSE), 'E2 Allocators'!$B$15:$W$361, MATCH('O5 Details by Class &amp; Accounts'!BU$18, 'E2 Allocators'!$B$15:$W$15, 0),FALSE)*$E126), 0, VLOOKUP(VLOOKUP($A126, 'E4 TB Allocation Details'!$A$18:$L$205, MATCH("A &amp; G ID", 'E4 TB Allocation Details'!$A$18:$L$18, 0),FALSE), 'E2 Allocators'!$B$15:$W$361, MATCH('O5 Details by Class &amp; Accounts'!BU$18, 'E2 Allocators'!$B$15:$W$15, 0),FALSE)*$E126)</f>
        <v>0</v>
      </c>
      <c r="BV126" s="1411">
        <f>IF(ISERROR(VLOOKUP(VLOOKUP($A126, 'E4 TB Allocation Details'!$A$18:$L$205, MATCH("A &amp; G ID", 'E4 TB Allocation Details'!$A$18:$L$18, 0),FALSE), 'E2 Allocators'!$B$15:$W$361, MATCH('O5 Details by Class &amp; Accounts'!BV$18, 'E2 Allocators'!$B$15:$W$15, 0),FALSE)*$E126), 0, VLOOKUP(VLOOKUP($A126, 'E4 TB Allocation Details'!$A$18:$L$205, MATCH("A &amp; G ID", 'E4 TB Allocation Details'!$A$18:$L$18, 0),FALSE), 'E2 Allocators'!$B$15:$W$361, MATCH('O5 Details by Class &amp; Accounts'!BV$18, 'E2 Allocators'!$B$15:$W$15, 0),FALSE)*$E126)</f>
        <v>0</v>
      </c>
      <c r="BW126" s="1411">
        <f>IF(ISERROR(VLOOKUP(VLOOKUP($A126, 'E4 TB Allocation Details'!$A$18:$L$205, MATCH("A &amp; G ID", 'E4 TB Allocation Details'!$A$18:$L$18, 0),FALSE), 'E2 Allocators'!$B$15:$W$361, MATCH('O5 Details by Class &amp; Accounts'!BW$18, 'E2 Allocators'!$B$15:$W$15, 0),FALSE)*$E126), 0, VLOOKUP(VLOOKUP($A126, 'E4 TB Allocation Details'!$A$18:$L$205, MATCH("A &amp; G ID", 'E4 TB Allocation Details'!$A$18:$L$18, 0),FALSE), 'E2 Allocators'!$B$15:$W$361, MATCH('O5 Details by Class &amp; Accounts'!BW$18, 'E2 Allocators'!$B$15:$W$15, 0),FALSE)*$E126)</f>
        <v>0</v>
      </c>
      <c r="BX126" s="1411">
        <f>IF(ISERROR(VLOOKUP(VLOOKUP($A126, 'E4 TB Allocation Details'!$A$18:$L$205, MATCH("A &amp; G ID", 'E4 TB Allocation Details'!$A$18:$L$18, 0),FALSE), 'E2 Allocators'!$B$15:$W$361, MATCH('O5 Details by Class &amp; Accounts'!BX$18, 'E2 Allocators'!$B$15:$W$15, 0),FALSE)*$E126), 0, VLOOKUP(VLOOKUP($A126, 'E4 TB Allocation Details'!$A$18:$L$205, MATCH("A &amp; G ID", 'E4 TB Allocation Details'!$A$18:$L$18, 0),FALSE), 'E2 Allocators'!$B$15:$W$361, MATCH('O5 Details by Class &amp; Accounts'!BX$18, 'E2 Allocators'!$B$15:$W$15, 0),FALSE)*$E126)</f>
        <v>0</v>
      </c>
      <c r="BY126" s="1411">
        <f>IF(ISERROR(VLOOKUP(VLOOKUP($A126, 'E4 TB Allocation Details'!$A$18:$L$205, MATCH("A &amp; G ID", 'E4 TB Allocation Details'!$A$18:$L$18, 0),FALSE), 'E2 Allocators'!$B$15:$W$361, MATCH('O5 Details by Class &amp; Accounts'!BY$18, 'E2 Allocators'!$B$15:$W$15, 0),FALSE)*$E126), 0, VLOOKUP(VLOOKUP($A126, 'E4 TB Allocation Details'!$A$18:$L$205, MATCH("A &amp; G ID", 'E4 TB Allocation Details'!$A$18:$L$18, 0),FALSE), 'E2 Allocators'!$B$15:$W$361, MATCH('O5 Details by Class &amp; Accounts'!BY$18, 'E2 Allocators'!$B$15:$W$15, 0),FALSE)*$E126)</f>
        <v>0</v>
      </c>
      <c r="BZ126" s="1411">
        <f>IF(ISERROR(VLOOKUP(VLOOKUP($A126, 'E4 TB Allocation Details'!$A$18:$L$205, MATCH("A &amp; G ID", 'E4 TB Allocation Details'!$A$18:$L$18, 0),FALSE), 'E2 Allocators'!$B$15:$W$361, MATCH('O5 Details by Class &amp; Accounts'!BZ$18, 'E2 Allocators'!$B$15:$W$15, 0),FALSE)*$E126), 0, VLOOKUP(VLOOKUP($A126, 'E4 TB Allocation Details'!$A$18:$L$205, MATCH("A &amp; G ID", 'E4 TB Allocation Details'!$A$18:$L$18, 0),FALSE), 'E2 Allocators'!$B$15:$W$361, MATCH('O5 Details by Class &amp; Accounts'!BZ$18, 'E2 Allocators'!$B$15:$W$15, 0),FALSE)*$E126)</f>
        <v>0</v>
      </c>
      <c r="CA126" s="1411">
        <f>IF(ISERROR(VLOOKUP(VLOOKUP($A126, 'E4 TB Allocation Details'!$A$18:$L$205, MATCH("A &amp; G ID", 'E4 TB Allocation Details'!$A$18:$L$18, 0),FALSE), 'E2 Allocators'!$B$15:$W$361, MATCH('O5 Details by Class &amp; Accounts'!CA$18, 'E2 Allocators'!$B$15:$W$15, 0),FALSE)*$E126), 0, VLOOKUP(VLOOKUP($A126, 'E4 TB Allocation Details'!$A$18:$L$205, MATCH("A &amp; G ID", 'E4 TB Allocation Details'!$A$18:$L$18, 0),FALSE), 'E2 Allocators'!$B$15:$W$361, MATCH('O5 Details by Class &amp; Accounts'!CA$18, 'E2 Allocators'!$B$15:$W$15, 0),FALSE)*$E126)</f>
        <v>0</v>
      </c>
      <c r="CB126" s="1411">
        <f>IF(ISERROR(VLOOKUP(VLOOKUP($A126, 'E4 TB Allocation Details'!$A$18:$L$205, MATCH("A &amp; G ID", 'E4 TB Allocation Details'!$A$18:$L$18, 0),FALSE), 'E2 Allocators'!$B$15:$W$361, MATCH('O5 Details by Class &amp; Accounts'!CB$18, 'E2 Allocators'!$B$15:$W$15, 0),FALSE)*$E126), 0, VLOOKUP(VLOOKUP($A126, 'E4 TB Allocation Details'!$A$18:$L$205, MATCH("A &amp; G ID", 'E4 TB Allocation Details'!$A$18:$L$18, 0),FALSE), 'E2 Allocators'!$B$15:$W$361, MATCH('O5 Details by Class &amp; Accounts'!CB$18, 'E2 Allocators'!$B$15:$W$15, 0),FALSE)*$E126)</f>
        <v>0</v>
      </c>
      <c r="CC126" s="1411">
        <f>IF(ISERROR(VLOOKUP(VLOOKUP($A126, 'E4 TB Allocation Details'!$A$18:$L$205, MATCH("A &amp; G ID", 'E4 TB Allocation Details'!$A$18:$L$18, 0),FALSE), 'E2 Allocators'!$B$15:$W$361, MATCH('O5 Details by Class &amp; Accounts'!CC$18, 'E2 Allocators'!$B$15:$W$15, 0),FALSE)*$E126), 0, VLOOKUP(VLOOKUP($A126, 'E4 TB Allocation Details'!$A$18:$L$205, MATCH("A &amp; G ID", 'E4 TB Allocation Details'!$A$18:$L$18, 0),FALSE), 'E2 Allocators'!$B$15:$W$361, MATCH('O5 Details by Class &amp; Accounts'!CC$18, 'E2 Allocators'!$B$15:$W$15, 0),FALSE)*$E126)</f>
        <v>0</v>
      </c>
      <c r="CD126" s="1411">
        <f>IF(ISERROR(VLOOKUP(VLOOKUP($A126, 'E4 TB Allocation Details'!$A$18:$L$205, MATCH("A &amp; G ID", 'E4 TB Allocation Details'!$A$18:$L$18, 0),FALSE), 'E2 Allocators'!$B$15:$W$361, MATCH('O5 Details by Class &amp; Accounts'!CD$18, 'E2 Allocators'!$B$15:$W$15, 0),FALSE)*$E126), 0, VLOOKUP(VLOOKUP($A126, 'E4 TB Allocation Details'!$A$18:$L$205, MATCH("A &amp; G ID", 'E4 TB Allocation Details'!$A$18:$L$18, 0),FALSE), 'E2 Allocators'!$B$15:$W$361, MATCH('O5 Details by Class &amp; Accounts'!CD$18, 'E2 Allocators'!$B$15:$W$15, 0),FALSE)*$E126)</f>
        <v>0</v>
      </c>
      <c r="CE126" s="1411">
        <f>IF(ISERROR(VLOOKUP(VLOOKUP($A126, 'E4 TB Allocation Details'!$A$18:$L$205, MATCH("A &amp; G ID", 'E4 TB Allocation Details'!$A$18:$L$18, 0),FALSE), 'E2 Allocators'!$B$15:$W$361, MATCH('O5 Details by Class &amp; Accounts'!CE$18, 'E2 Allocators'!$B$15:$W$15, 0),FALSE)*$E126), 0, VLOOKUP(VLOOKUP($A126, 'E4 TB Allocation Details'!$A$18:$L$205, MATCH("A &amp; G ID", 'E4 TB Allocation Details'!$A$18:$L$18, 0),FALSE), 'E2 Allocators'!$B$15:$W$361, MATCH('O5 Details by Class &amp; Accounts'!CE$18, 'E2 Allocators'!$B$15:$W$15, 0),FALSE)*$E126)</f>
        <v>0</v>
      </c>
      <c r="CF126" s="1411">
        <f>IF(ISERROR(VLOOKUP(VLOOKUP($A126, 'E4 TB Allocation Details'!$A$18:$L$205, MATCH("A &amp; G ID", 'E4 TB Allocation Details'!$A$18:$L$18, 0),FALSE), 'E2 Allocators'!$B$15:$W$361, MATCH('O5 Details by Class &amp; Accounts'!CF$18, 'E2 Allocators'!$B$15:$W$15, 0),FALSE)*$E126), 0, VLOOKUP(VLOOKUP($A126, 'E4 TB Allocation Details'!$A$18:$L$205, MATCH("A &amp; G ID", 'E4 TB Allocation Details'!$A$18:$L$18, 0),FALSE), 'E2 Allocators'!$B$15:$W$361, MATCH('O5 Details by Class &amp; Accounts'!CF$18, 'E2 Allocators'!$B$15:$W$15, 0),FALSE)*$E126)</f>
        <v>0</v>
      </c>
      <c r="CG126" s="1411">
        <f>IF(ISERROR(VLOOKUP(VLOOKUP($A126, 'E4 TB Allocation Details'!$A$18:$L$205, MATCH("A &amp; G ID", 'E4 TB Allocation Details'!$A$18:$L$18, 0),FALSE), 'E2 Allocators'!$B$15:$W$361, MATCH('O5 Details by Class &amp; Accounts'!CG$18, 'E2 Allocators'!$B$15:$W$15, 0),FALSE)*$E126), 0, VLOOKUP(VLOOKUP($A126, 'E4 TB Allocation Details'!$A$18:$L$205, MATCH("A &amp; G ID", 'E4 TB Allocation Details'!$A$18:$L$18, 0),FALSE), 'E2 Allocators'!$B$15:$W$361, MATCH('O5 Details by Class &amp; Accounts'!CG$18, 'E2 Allocators'!$B$15:$W$15, 0),FALSE)*$E126)</f>
        <v>0</v>
      </c>
      <c r="CH126" s="1411">
        <f>IF(ISERROR(VLOOKUP(VLOOKUP($A126, 'E4 TB Allocation Details'!$A$18:$L$205, MATCH("A &amp; G ID", 'E4 TB Allocation Details'!$A$18:$L$18, 0),FALSE), 'E2 Allocators'!$B$15:$W$361, MATCH('O5 Details by Class &amp; Accounts'!CH$18, 'E2 Allocators'!$B$15:$W$15, 0),FALSE)*$E126), 0, VLOOKUP(VLOOKUP($A126, 'E4 TB Allocation Details'!$A$18:$L$205, MATCH("A &amp; G ID", 'E4 TB Allocation Details'!$A$18:$L$18, 0),FALSE), 'E2 Allocators'!$B$15:$W$361, MATCH('O5 Details by Class &amp; Accounts'!CH$18, 'E2 Allocators'!$B$15:$W$15, 0),FALSE)*$E126)</f>
        <v>0</v>
      </c>
      <c r="CI126" s="1411">
        <f>IF(ISERROR(VLOOKUP(VLOOKUP($A126, 'E4 TB Allocation Details'!$A$18:$L$205, MATCH("A &amp; G ID", 'E4 TB Allocation Details'!$A$18:$L$18, 0),FALSE), 'E2 Allocators'!$B$15:$W$361, MATCH('O5 Details by Class &amp; Accounts'!CI$18, 'E2 Allocators'!$B$15:$W$15, 0),FALSE)*$E126), 0, VLOOKUP(VLOOKUP($A126, 'E4 TB Allocation Details'!$A$18:$L$205, MATCH("A &amp; G ID", 'E4 TB Allocation Details'!$A$18:$L$18, 0),FALSE), 'E2 Allocators'!$B$15:$W$361, MATCH('O5 Details by Class &amp; Accounts'!CI$18, 'E2 Allocators'!$B$15:$W$15, 0),FALSE)*$E126)</f>
        <v>0</v>
      </c>
      <c r="CJ126" s="1411">
        <f>IF(ISERROR(VLOOKUP(VLOOKUP($A126, 'E4 TB Allocation Details'!$A$18:$L$205, MATCH("A &amp; G ID", 'E4 TB Allocation Details'!$A$18:$L$18, 0),FALSE), 'E2 Allocators'!$B$15:$W$361, MATCH('O5 Details by Class &amp; Accounts'!CJ$18, 'E2 Allocators'!$B$15:$W$15, 0),FALSE)*$E126), 0, VLOOKUP(VLOOKUP($A126, 'E4 TB Allocation Details'!$A$18:$L$205, MATCH("A &amp; G ID", 'E4 TB Allocation Details'!$A$18:$L$18, 0),FALSE), 'E2 Allocators'!$B$15:$W$361, MATCH('O5 Details by Class &amp; Accounts'!CJ$18, 'E2 Allocators'!$B$15:$W$15, 0),FALSE)*$E126)</f>
        <v>0</v>
      </c>
      <c r="CK126" s="1411">
        <f>IF(ISERROR(VLOOKUP(VLOOKUP($A126, 'E4 TB Allocation Details'!$A$18:$L$205, MATCH("A &amp; G ID", 'E4 TB Allocation Details'!$A$18:$L$18, 0),FALSE), 'E2 Allocators'!$B$15:$W$361, MATCH('O5 Details by Class &amp; Accounts'!CK$18, 'E2 Allocators'!$B$15:$W$15, 0),FALSE)*$E126), 0, VLOOKUP(VLOOKUP($A126, 'E4 TB Allocation Details'!$A$18:$L$205, MATCH("A &amp; G ID", 'E4 TB Allocation Details'!$A$18:$L$18, 0),FALSE), 'E2 Allocators'!$B$15:$W$361, MATCH('O5 Details by Class &amp; Accounts'!CK$18, 'E2 Allocators'!$B$15:$W$15, 0),FALSE)*$E126)</f>
        <v>0</v>
      </c>
      <c r="CL126" s="1411">
        <f>IF(ISERROR(VLOOKUP(VLOOKUP($A126, 'E4 TB Allocation Details'!$A$18:$L$205, MATCH("A &amp; G ID", 'E4 TB Allocation Details'!$A$18:$L$18, 0),FALSE), 'E2 Allocators'!$B$15:$W$361, MATCH('O5 Details by Class &amp; Accounts'!CL$18, 'E2 Allocators'!$B$15:$W$15, 0),FALSE)*$E126), 0, VLOOKUP(VLOOKUP($A126, 'E4 TB Allocation Details'!$A$18:$L$205, MATCH("A &amp; G ID", 'E4 TB Allocation Details'!$A$18:$L$18, 0),FALSE), 'E2 Allocators'!$B$15:$W$361, MATCH('O5 Details by Class &amp; Accounts'!CL$18, 'E2 Allocators'!$B$15:$W$15, 0),FALSE)*$E126)</f>
        <v>0</v>
      </c>
      <c r="CM126" s="1411">
        <f>IF(ISERROR(VLOOKUP(VLOOKUP($A126, 'E4 TB Allocation Details'!$A$18:$L$205, MATCH("A &amp; G ID", 'E4 TB Allocation Details'!$A$18:$L$18, 0),FALSE), 'E2 Allocators'!$B$15:$W$361, MATCH('O5 Details by Class &amp; Accounts'!CM$18, 'E2 Allocators'!$B$15:$W$15, 0),FALSE)*$E126), 0, VLOOKUP(VLOOKUP($A126, 'E4 TB Allocation Details'!$A$18:$L$205, MATCH("A &amp; G ID", 'E4 TB Allocation Details'!$A$18:$L$18, 0),FALSE), 'E2 Allocators'!$B$15:$W$361, MATCH('O5 Details by Class &amp; Accounts'!CM$18, 'E2 Allocators'!$B$15:$W$15, 0),FALSE)*$E126)</f>
        <v>0</v>
      </c>
      <c r="CN126" s="1411">
        <f t="shared" si="35"/>
        <v>0</v>
      </c>
      <c r="CO126" s="1791">
        <f t="shared" si="36"/>
        <v>0</v>
      </c>
      <c r="CQ126" s="2086">
        <v>1815</v>
      </c>
    </row>
    <row r="127" spans="1:95" s="80" customFormat="1" ht="25.5">
      <c r="A127" s="1176">
        <v>5015</v>
      </c>
      <c r="B127" s="1175" t="s">
        <v>1432</v>
      </c>
      <c r="C127" s="1788">
        <f>IF(ISERROR(VLOOKUP($A127,'I3 TB Data'!$A$23:$H$458,MATCH('O5 Details by Class &amp; Accounts'!$C$18, 'I3 TB Data'!$A$23:$H$23,0),0)), 0, VLOOKUP($A127,'I3 TB Data'!$A$23:$H$458,MATCH('O5 Details by Class &amp; Accounts'!$C$18,'I3 TB Data'!$A$23:$H$23,0),0))</f>
        <v>0</v>
      </c>
      <c r="D127" s="1789"/>
      <c r="E127" s="1788">
        <f t="shared" si="24"/>
        <v>0</v>
      </c>
      <c r="F127" s="1790">
        <f>IF(ISERROR(VLOOKUP($A127, 'E1 Categorization'!A33:E122, MATCH("Customer Component", 'E1 Categorization'!$A$33:$E$33,0), 0)), 0, IF(VLOOKUP($A127, 'E1 Categorization'!A33:E122, MATCH("Customer Component", 'E1 Categorization'!$A$33:$E$33,0), 0)=0, 'O5 Details by Class &amp; Accounts'!$E127, IF(AND(VLOOKUP($A127, 'E1 Categorization'!A33:E122, MATCH("Customer Component", 'E1 Categorization'!$A$33:$E$33,0), 0) &gt;0, VLOOKUP($A127, 'E1 Categorization'!A33:E122, MATCH("Customer Component", 'E1 Categorization'!$A$33:$E$33,0), 0)&lt;1), 'O5 Details by Class &amp; Accounts'!$E127*(1-VLOOKUP($A127, 'E1 Categorization'!A33:E122, MATCH("Customer Component", 'E1 Categorization'!$A$33:$E$33,0), 0)), 0)))</f>
        <v>0</v>
      </c>
      <c r="G127" s="1790">
        <f>IF(ISERROR(VLOOKUP($A127, 'E1 Categorization'!A33:E122, MATCH("Customer Component", 'E1 Categorization'!$A$33:$E$33,0), 0)),0, IF(VLOOKUP($A127, 'E1 Categorization'!A33:E122, MATCH("Customer Component", 'E1 Categorization'!$A$33:$E$33,0), 0)=0, 0, IF(AND(VLOOKUP($A127, 'E1 Categorization'!A33:E122, MATCH("Customer Component", 'E1 Categorization'!$A$33:$E$33,0), 0) &gt;0, VLOOKUP($A127, 'E1 Categorization'!A33:E122, MATCH("Customer Component", 'E1 Categorization'!$A$33:$E$33,0), 0)&lt;1), 'O5 Details by Class &amp; Accounts'!$E127*(VLOOKUP($A127, 'E1 Categorization'!A33:E122, MATCH("Customer Component", 'E1 Categorization'!$A$33:$E$33,0), 0)), 'O5 Details by Class &amp; Accounts'!$E127)))</f>
        <v>0</v>
      </c>
      <c r="H127" s="1411">
        <f t="shared" si="31"/>
        <v>0</v>
      </c>
      <c r="I127" s="1411">
        <f>IF(ISERROR(VLOOKUP(VLOOKUP($A127, 'E4 TB Allocation Details'!$A$18:$L$205, MATCH("Demand ID", 'E4 TB Allocation Details'!$A$18:$L$18, 0),FALSE), 'E2 Allocators'!$B$15:$W$361, MATCH('O5 Details by Class &amp; Accounts'!I$18, 'E2 Allocators'!$B$15:$W$15, 0),FALSE)*$F127), 0, VLOOKUP(VLOOKUP($A127, 'E4 TB Allocation Details'!$A$18:$L$205, MATCH("Demand ID", 'E4 TB Allocation Details'!$A$18:$L$18, 0),FALSE), 'E2 Allocators'!$B$15:$W$361, MATCH('O5 Details by Class &amp; Accounts'!I$18, 'E2 Allocators'!$B$15:$W$15, 0),FALSE)*$F127)</f>
        <v>0</v>
      </c>
      <c r="J127" s="1411">
        <f>IF(ISERROR(VLOOKUP(VLOOKUP($A127, 'E4 TB Allocation Details'!$A$18:$L$205, MATCH("Demand ID", 'E4 TB Allocation Details'!$A$18:$L$18, 0),FALSE), 'E2 Allocators'!$B$15:$W$361, MATCH('O5 Details by Class &amp; Accounts'!J$18, 'E2 Allocators'!$B$15:$W$15, 0),FALSE)*$F127), 0, VLOOKUP(VLOOKUP($A127, 'E4 TB Allocation Details'!$A$18:$L$205, MATCH("Demand ID", 'E4 TB Allocation Details'!$A$18:$L$18, 0),FALSE), 'E2 Allocators'!$B$15:$W$361, MATCH('O5 Details by Class &amp; Accounts'!J$18, 'E2 Allocators'!$B$15:$W$15, 0),FALSE)*$F127)</f>
        <v>0</v>
      </c>
      <c r="K127" s="1411">
        <f>IF(ISERROR(VLOOKUP(VLOOKUP($A127, 'E4 TB Allocation Details'!$A$18:$L$205, MATCH("Demand ID", 'E4 TB Allocation Details'!$A$18:$L$18, 0),FALSE), 'E2 Allocators'!$B$15:$W$361, MATCH('O5 Details by Class &amp; Accounts'!K$18, 'E2 Allocators'!$B$15:$W$15, 0),FALSE)*$F127), 0, VLOOKUP(VLOOKUP($A127, 'E4 TB Allocation Details'!$A$18:$L$205, MATCH("Demand ID", 'E4 TB Allocation Details'!$A$18:$L$18, 0),FALSE), 'E2 Allocators'!$B$15:$W$361, MATCH('O5 Details by Class &amp; Accounts'!K$18, 'E2 Allocators'!$B$15:$W$15, 0),FALSE)*$F127)</f>
        <v>0</v>
      </c>
      <c r="L127" s="1411">
        <f>IF(ISERROR(VLOOKUP(VLOOKUP($A127, 'E4 TB Allocation Details'!$A$18:$L$205, MATCH("Demand ID", 'E4 TB Allocation Details'!$A$18:$L$18, 0),FALSE), 'E2 Allocators'!$B$15:$W$361, MATCH('O5 Details by Class &amp; Accounts'!L$18, 'E2 Allocators'!$B$15:$W$15, 0),FALSE)*$F127), 0, VLOOKUP(VLOOKUP($A127, 'E4 TB Allocation Details'!$A$18:$L$205, MATCH("Demand ID", 'E4 TB Allocation Details'!$A$18:$L$18, 0),FALSE), 'E2 Allocators'!$B$15:$W$361, MATCH('O5 Details by Class &amp; Accounts'!L$18, 'E2 Allocators'!$B$15:$W$15, 0),FALSE)*$F127)</f>
        <v>0</v>
      </c>
      <c r="M127" s="1411">
        <f>IF(ISERROR(VLOOKUP(VLOOKUP($A127, 'E4 TB Allocation Details'!$A$18:$L$205, MATCH("Demand ID", 'E4 TB Allocation Details'!$A$18:$L$18, 0),FALSE), 'E2 Allocators'!$B$15:$W$361, MATCH('O5 Details by Class &amp; Accounts'!M$18, 'E2 Allocators'!$B$15:$W$15, 0),FALSE)*$F127), 0, VLOOKUP(VLOOKUP($A127, 'E4 TB Allocation Details'!$A$18:$L$205, MATCH("Demand ID", 'E4 TB Allocation Details'!$A$18:$L$18, 0),FALSE), 'E2 Allocators'!$B$15:$W$361, MATCH('O5 Details by Class &amp; Accounts'!M$18, 'E2 Allocators'!$B$15:$W$15, 0),FALSE)*$F127)</f>
        <v>0</v>
      </c>
      <c r="N127" s="1411">
        <f>IF(ISERROR(VLOOKUP(VLOOKUP($A127, 'E4 TB Allocation Details'!$A$18:$L$205, MATCH("Demand ID", 'E4 TB Allocation Details'!$A$18:$L$18, 0),FALSE), 'E2 Allocators'!$B$15:$W$361, MATCH('O5 Details by Class &amp; Accounts'!N$18, 'E2 Allocators'!$B$15:$W$15, 0),FALSE)*$F127), 0, VLOOKUP(VLOOKUP($A127, 'E4 TB Allocation Details'!$A$18:$L$205, MATCH("Demand ID", 'E4 TB Allocation Details'!$A$18:$L$18, 0),FALSE), 'E2 Allocators'!$B$15:$W$361, MATCH('O5 Details by Class &amp; Accounts'!N$18, 'E2 Allocators'!$B$15:$W$15, 0),FALSE)*$F127)</f>
        <v>0</v>
      </c>
      <c r="O127" s="1411">
        <f>IF(ISERROR(VLOOKUP(VLOOKUP($A127, 'E4 TB Allocation Details'!$A$18:$L$205, MATCH("Demand ID", 'E4 TB Allocation Details'!$A$18:$L$18, 0),FALSE), 'E2 Allocators'!$B$15:$W$361, MATCH('O5 Details by Class &amp; Accounts'!O$18, 'E2 Allocators'!$B$15:$W$15, 0),FALSE)*$F127), 0, VLOOKUP(VLOOKUP($A127, 'E4 TB Allocation Details'!$A$18:$L$205, MATCH("Demand ID", 'E4 TB Allocation Details'!$A$18:$L$18, 0),FALSE), 'E2 Allocators'!$B$15:$W$361, MATCH('O5 Details by Class &amp; Accounts'!O$18, 'E2 Allocators'!$B$15:$W$15, 0),FALSE)*$F127)</f>
        <v>0</v>
      </c>
      <c r="P127" s="1411">
        <f>IF(ISERROR(VLOOKUP(VLOOKUP($A127, 'E4 TB Allocation Details'!$A$18:$L$205, MATCH("Demand ID", 'E4 TB Allocation Details'!$A$18:$L$18, 0),FALSE), 'E2 Allocators'!$B$15:$W$361, MATCH('O5 Details by Class &amp; Accounts'!P$18, 'E2 Allocators'!$B$15:$W$15, 0),FALSE)*$F127), 0, VLOOKUP(VLOOKUP($A127, 'E4 TB Allocation Details'!$A$18:$L$205, MATCH("Demand ID", 'E4 TB Allocation Details'!$A$18:$L$18, 0),FALSE), 'E2 Allocators'!$B$15:$W$361, MATCH('O5 Details by Class &amp; Accounts'!P$18, 'E2 Allocators'!$B$15:$W$15, 0),FALSE)*$F127)</f>
        <v>0</v>
      </c>
      <c r="Q127" s="1411">
        <f>IF(ISERROR(VLOOKUP(VLOOKUP($A127, 'E4 TB Allocation Details'!$A$18:$L$205, MATCH("Demand ID", 'E4 TB Allocation Details'!$A$18:$L$18, 0),FALSE), 'E2 Allocators'!$B$15:$W$361, MATCH('O5 Details by Class &amp; Accounts'!Q$18, 'E2 Allocators'!$B$15:$W$15, 0),FALSE)*$F127), 0, VLOOKUP(VLOOKUP($A127, 'E4 TB Allocation Details'!$A$18:$L$205, MATCH("Demand ID", 'E4 TB Allocation Details'!$A$18:$L$18, 0),FALSE), 'E2 Allocators'!$B$15:$W$361, MATCH('O5 Details by Class &amp; Accounts'!Q$18, 'E2 Allocators'!$B$15:$W$15, 0),FALSE)*$F127)</f>
        <v>0</v>
      </c>
      <c r="R127" s="1411">
        <f>IF(ISERROR(VLOOKUP(VLOOKUP($A127, 'E4 TB Allocation Details'!$A$18:$L$205, MATCH("Demand ID", 'E4 TB Allocation Details'!$A$18:$L$18, 0),FALSE), 'E2 Allocators'!$B$15:$W$361, MATCH('O5 Details by Class &amp; Accounts'!R$18, 'E2 Allocators'!$B$15:$W$15, 0),FALSE)*$F127), 0, VLOOKUP(VLOOKUP($A127, 'E4 TB Allocation Details'!$A$18:$L$205, MATCH("Demand ID", 'E4 TB Allocation Details'!$A$18:$L$18, 0),FALSE), 'E2 Allocators'!$B$15:$W$361, MATCH('O5 Details by Class &amp; Accounts'!R$18, 'E2 Allocators'!$B$15:$W$15, 0),FALSE)*$F127)</f>
        <v>0</v>
      </c>
      <c r="S127" s="1411">
        <f>IF(ISERROR(VLOOKUP(VLOOKUP($A127, 'E4 TB Allocation Details'!$A$18:$L$205, MATCH("Demand ID", 'E4 TB Allocation Details'!$A$18:$L$18, 0),FALSE), 'E2 Allocators'!$B$15:$W$361, MATCH('O5 Details by Class &amp; Accounts'!S$18, 'E2 Allocators'!$B$15:$W$15, 0),FALSE)*$F127), 0, VLOOKUP(VLOOKUP($A127, 'E4 TB Allocation Details'!$A$18:$L$205, MATCH("Demand ID", 'E4 TB Allocation Details'!$A$18:$L$18, 0),FALSE), 'E2 Allocators'!$B$15:$W$361, MATCH('O5 Details by Class &amp; Accounts'!S$18, 'E2 Allocators'!$B$15:$W$15, 0),FALSE)*$F127)</f>
        <v>0</v>
      </c>
      <c r="T127" s="1411">
        <f>IF(ISERROR(VLOOKUP(VLOOKUP($A127, 'E4 TB Allocation Details'!$A$18:$L$205, MATCH("Demand ID", 'E4 TB Allocation Details'!$A$18:$L$18, 0),FALSE), 'E2 Allocators'!$B$15:$W$361, MATCH('O5 Details by Class &amp; Accounts'!T$18, 'E2 Allocators'!$B$15:$W$15, 0),FALSE)*$F127), 0, VLOOKUP(VLOOKUP($A127, 'E4 TB Allocation Details'!$A$18:$L$205, MATCH("Demand ID", 'E4 TB Allocation Details'!$A$18:$L$18, 0),FALSE), 'E2 Allocators'!$B$15:$W$361, MATCH('O5 Details by Class &amp; Accounts'!T$18, 'E2 Allocators'!$B$15:$W$15, 0),FALSE)*$F127)</f>
        <v>0</v>
      </c>
      <c r="U127" s="1411">
        <f>IF(ISERROR(VLOOKUP(VLOOKUP($A127, 'E4 TB Allocation Details'!$A$18:$L$205, MATCH("Demand ID", 'E4 TB Allocation Details'!$A$18:$L$18, 0),FALSE), 'E2 Allocators'!$B$15:$W$361, MATCH('O5 Details by Class &amp; Accounts'!U$18, 'E2 Allocators'!$B$15:$W$15, 0),FALSE)*$F127), 0, VLOOKUP(VLOOKUP($A127, 'E4 TB Allocation Details'!$A$18:$L$205, MATCH("Demand ID", 'E4 TB Allocation Details'!$A$18:$L$18, 0),FALSE), 'E2 Allocators'!$B$15:$W$361, MATCH('O5 Details by Class &amp; Accounts'!U$18, 'E2 Allocators'!$B$15:$W$15, 0),FALSE)*$F127)</f>
        <v>0</v>
      </c>
      <c r="V127" s="1411">
        <f>IF(ISERROR(VLOOKUP(VLOOKUP($A127, 'E4 TB Allocation Details'!$A$18:$L$205, MATCH("Demand ID", 'E4 TB Allocation Details'!$A$18:$L$18, 0),FALSE), 'E2 Allocators'!$B$15:$W$361, MATCH('O5 Details by Class &amp; Accounts'!V$18, 'E2 Allocators'!$B$15:$W$15, 0),FALSE)*$F127), 0, VLOOKUP(VLOOKUP($A127, 'E4 TB Allocation Details'!$A$18:$L$205, MATCH("Demand ID", 'E4 TB Allocation Details'!$A$18:$L$18, 0),FALSE), 'E2 Allocators'!$B$15:$W$361, MATCH('O5 Details by Class &amp; Accounts'!V$18, 'E2 Allocators'!$B$15:$W$15, 0),FALSE)*$F127)</f>
        <v>0</v>
      </c>
      <c r="W127" s="1411">
        <f>IF(ISERROR(VLOOKUP(VLOOKUP($A127, 'E4 TB Allocation Details'!$A$18:$L$205, MATCH("Demand ID", 'E4 TB Allocation Details'!$A$18:$L$18, 0),FALSE), 'E2 Allocators'!$B$15:$W$361, MATCH('O5 Details by Class &amp; Accounts'!W$18, 'E2 Allocators'!$B$15:$W$15, 0),FALSE)*$F127), 0, VLOOKUP(VLOOKUP($A127, 'E4 TB Allocation Details'!$A$18:$L$205, MATCH("Demand ID", 'E4 TB Allocation Details'!$A$18:$L$18, 0),FALSE), 'E2 Allocators'!$B$15:$W$361, MATCH('O5 Details by Class &amp; Accounts'!W$18, 'E2 Allocators'!$B$15:$W$15, 0),FALSE)*$F127)</f>
        <v>0</v>
      </c>
      <c r="X127" s="1411">
        <f>IF(ISERROR(VLOOKUP(VLOOKUP($A127, 'E4 TB Allocation Details'!$A$18:$L$205, MATCH("Demand ID", 'E4 TB Allocation Details'!$A$18:$L$18, 0),FALSE), 'E2 Allocators'!$B$15:$W$361, MATCH('O5 Details by Class &amp; Accounts'!X$18, 'E2 Allocators'!$B$15:$W$15, 0),FALSE)*$F127), 0, VLOOKUP(VLOOKUP($A127, 'E4 TB Allocation Details'!$A$18:$L$205, MATCH("Demand ID", 'E4 TB Allocation Details'!$A$18:$L$18, 0),FALSE), 'E2 Allocators'!$B$15:$W$361, MATCH('O5 Details by Class &amp; Accounts'!X$18, 'E2 Allocators'!$B$15:$W$15, 0),FALSE)*$F127)</f>
        <v>0</v>
      </c>
      <c r="Y127" s="1411">
        <f>IF(ISERROR(VLOOKUP(VLOOKUP($A127, 'E4 TB Allocation Details'!$A$18:$L$205, MATCH("Demand ID", 'E4 TB Allocation Details'!$A$18:$L$18, 0),FALSE), 'E2 Allocators'!$B$15:$W$361, MATCH('O5 Details by Class &amp; Accounts'!Y$18, 'E2 Allocators'!$B$15:$W$15, 0),FALSE)*$F127), 0, VLOOKUP(VLOOKUP($A127, 'E4 TB Allocation Details'!$A$18:$L$205, MATCH("Demand ID", 'E4 TB Allocation Details'!$A$18:$L$18, 0),FALSE), 'E2 Allocators'!$B$15:$W$361, MATCH('O5 Details by Class &amp; Accounts'!Y$18, 'E2 Allocators'!$B$15:$W$15, 0),FALSE)*$F127)</f>
        <v>0</v>
      </c>
      <c r="Z127" s="1411">
        <f>IF(ISERROR(VLOOKUP(VLOOKUP($A127, 'E4 TB Allocation Details'!$A$18:$L$205, MATCH("Demand ID", 'E4 TB Allocation Details'!$A$18:$L$18, 0),FALSE), 'E2 Allocators'!$B$15:$W$361, MATCH('O5 Details by Class &amp; Accounts'!Z$18, 'E2 Allocators'!$B$15:$W$15, 0),FALSE)*$F127), 0, VLOOKUP(VLOOKUP($A127, 'E4 TB Allocation Details'!$A$18:$L$205, MATCH("Demand ID", 'E4 TB Allocation Details'!$A$18:$L$18, 0),FALSE), 'E2 Allocators'!$B$15:$W$361, MATCH('O5 Details by Class &amp; Accounts'!Z$18, 'E2 Allocators'!$B$15:$W$15, 0),FALSE)*$F127)</f>
        <v>0</v>
      </c>
      <c r="AA127" s="1411">
        <f>IF(ISERROR(VLOOKUP(VLOOKUP($A127, 'E4 TB Allocation Details'!$A$18:$L$205, MATCH("Demand ID", 'E4 TB Allocation Details'!$A$18:$L$18, 0),FALSE), 'E2 Allocators'!$B$15:$W$361, MATCH('O5 Details by Class &amp; Accounts'!AA$18, 'E2 Allocators'!$B$15:$W$15, 0),FALSE)*$F127), 0, VLOOKUP(VLOOKUP($A127, 'E4 TB Allocation Details'!$A$18:$L$205, MATCH("Demand ID", 'E4 TB Allocation Details'!$A$18:$L$18, 0),FALSE), 'E2 Allocators'!$B$15:$W$361, MATCH('O5 Details by Class &amp; Accounts'!AA$18, 'E2 Allocators'!$B$15:$W$15, 0),FALSE)*$F127)</f>
        <v>0</v>
      </c>
      <c r="AB127" s="1411">
        <f>IF(ISERROR(VLOOKUP(VLOOKUP($A127, 'E4 TB Allocation Details'!$A$18:$L$205, MATCH("Demand ID", 'E4 TB Allocation Details'!$A$18:$L$18, 0),FALSE), 'E2 Allocators'!$B$15:$W$361, MATCH('O5 Details by Class &amp; Accounts'!AB$18, 'E2 Allocators'!$B$15:$W$15, 0),FALSE)*$F127), 0, VLOOKUP(VLOOKUP($A127, 'E4 TB Allocation Details'!$A$18:$L$205, MATCH("Demand ID", 'E4 TB Allocation Details'!$A$18:$L$18, 0),FALSE), 'E2 Allocators'!$B$15:$W$361, MATCH('O5 Details by Class &amp; Accounts'!AB$18, 'E2 Allocators'!$B$15:$W$15, 0),FALSE)*$F127)</f>
        <v>0</v>
      </c>
      <c r="AC127" s="1411">
        <f t="shared" si="32"/>
        <v>0</v>
      </c>
      <c r="AD127" s="1411">
        <f>IF(ISERROR(VLOOKUP(VLOOKUP($A127, 'E4 TB Allocation Details'!$A$18:$L$205, MATCH("Customer ID", 'E4 TB Allocation Details'!$A$18:$L$18, 0),FALSE), 'E2 Allocators'!$B$15:$W$361, MATCH('O5 Details by Class &amp; Accounts'!AD$18, 'E2 Allocators'!$B$15:$W$15, 0),FALSE)*$G127), 0, VLOOKUP(VLOOKUP($A127, 'E4 TB Allocation Details'!$A$18:$L$205, MATCH("Customer ID", 'E4 TB Allocation Details'!$A$18:$L$18, 0),FALSE), 'E2 Allocators'!$B$15:$W$361, MATCH('O5 Details by Class &amp; Accounts'!AD$18, 'E2 Allocators'!$B$15:$W$15, 0),FALSE)*$G127)</f>
        <v>0</v>
      </c>
      <c r="AE127" s="1411">
        <f>IF(ISERROR(VLOOKUP(VLOOKUP($A127, 'E4 TB Allocation Details'!$A$18:$L$205, MATCH("Customer ID", 'E4 TB Allocation Details'!$A$18:$L$18, 0),FALSE), 'E2 Allocators'!$B$15:$W$361, MATCH('O5 Details by Class &amp; Accounts'!AE$18, 'E2 Allocators'!$B$15:$W$15, 0),FALSE)*$G127), 0, VLOOKUP(VLOOKUP($A127, 'E4 TB Allocation Details'!$A$18:$L$205, MATCH("Customer ID", 'E4 TB Allocation Details'!$A$18:$L$18, 0),FALSE), 'E2 Allocators'!$B$15:$W$361, MATCH('O5 Details by Class &amp; Accounts'!AE$18, 'E2 Allocators'!$B$15:$W$15, 0),FALSE)*$G127)</f>
        <v>0</v>
      </c>
      <c r="AF127" s="1411">
        <f>IF(ISERROR(VLOOKUP(VLOOKUP($A127, 'E4 TB Allocation Details'!$A$18:$L$205, MATCH("Customer ID", 'E4 TB Allocation Details'!$A$18:$L$18, 0),FALSE), 'E2 Allocators'!$B$15:$W$361, MATCH('O5 Details by Class &amp; Accounts'!AF$18, 'E2 Allocators'!$B$15:$W$15, 0),FALSE)*$G127), 0, VLOOKUP(VLOOKUP($A127, 'E4 TB Allocation Details'!$A$18:$L$205, MATCH("Customer ID", 'E4 TB Allocation Details'!$A$18:$L$18, 0),FALSE), 'E2 Allocators'!$B$15:$W$361, MATCH('O5 Details by Class &amp; Accounts'!AF$18, 'E2 Allocators'!$B$15:$W$15, 0),FALSE)*$G127)</f>
        <v>0</v>
      </c>
      <c r="AG127" s="1411">
        <f>IF(ISERROR(VLOOKUP(VLOOKUP($A127, 'E4 TB Allocation Details'!$A$18:$L$205, MATCH("Customer ID", 'E4 TB Allocation Details'!$A$18:$L$18, 0),FALSE), 'E2 Allocators'!$B$15:$W$361, MATCH('O5 Details by Class &amp; Accounts'!AG$18, 'E2 Allocators'!$B$15:$W$15, 0),FALSE)*$G127), 0, VLOOKUP(VLOOKUP($A127, 'E4 TB Allocation Details'!$A$18:$L$205, MATCH("Customer ID", 'E4 TB Allocation Details'!$A$18:$L$18, 0),FALSE), 'E2 Allocators'!$B$15:$W$361, MATCH('O5 Details by Class &amp; Accounts'!AG$18, 'E2 Allocators'!$B$15:$W$15, 0),FALSE)*$G127)</f>
        <v>0</v>
      </c>
      <c r="AH127" s="1411">
        <f>IF(ISERROR(VLOOKUP(VLOOKUP($A127, 'E4 TB Allocation Details'!$A$18:$L$205, MATCH("Customer ID", 'E4 TB Allocation Details'!$A$18:$L$18, 0),FALSE), 'E2 Allocators'!$B$15:$W$361, MATCH('O5 Details by Class &amp; Accounts'!AH$18, 'E2 Allocators'!$B$15:$W$15, 0),FALSE)*$G127), 0, VLOOKUP(VLOOKUP($A127, 'E4 TB Allocation Details'!$A$18:$L$205, MATCH("Customer ID", 'E4 TB Allocation Details'!$A$18:$L$18, 0),FALSE), 'E2 Allocators'!$B$15:$W$361, MATCH('O5 Details by Class &amp; Accounts'!AH$18, 'E2 Allocators'!$B$15:$W$15, 0),FALSE)*$G127)</f>
        <v>0</v>
      </c>
      <c r="AI127" s="1411">
        <f>IF(ISERROR(VLOOKUP(VLOOKUP($A127, 'E4 TB Allocation Details'!$A$18:$L$205, MATCH("Customer ID", 'E4 TB Allocation Details'!$A$18:$L$18, 0),FALSE), 'E2 Allocators'!$B$15:$W$361, MATCH('O5 Details by Class &amp; Accounts'!AI$18, 'E2 Allocators'!$B$15:$W$15, 0),FALSE)*$G127), 0, VLOOKUP(VLOOKUP($A127, 'E4 TB Allocation Details'!$A$18:$L$205, MATCH("Customer ID", 'E4 TB Allocation Details'!$A$18:$L$18, 0),FALSE), 'E2 Allocators'!$B$15:$W$361, MATCH('O5 Details by Class &amp; Accounts'!AI$18, 'E2 Allocators'!$B$15:$W$15, 0),FALSE)*$G127)</f>
        <v>0</v>
      </c>
      <c r="AJ127" s="1411">
        <f>IF(ISERROR(VLOOKUP(VLOOKUP($A127, 'E4 TB Allocation Details'!$A$18:$L$205, MATCH("Customer ID", 'E4 TB Allocation Details'!$A$18:$L$18, 0),FALSE), 'E2 Allocators'!$B$15:$W$361, MATCH('O5 Details by Class &amp; Accounts'!AJ$18, 'E2 Allocators'!$B$15:$W$15, 0),FALSE)*$G127), 0, VLOOKUP(VLOOKUP($A127, 'E4 TB Allocation Details'!$A$18:$L$205, MATCH("Customer ID", 'E4 TB Allocation Details'!$A$18:$L$18, 0),FALSE), 'E2 Allocators'!$B$15:$W$361, MATCH('O5 Details by Class &amp; Accounts'!AJ$18, 'E2 Allocators'!$B$15:$W$15, 0),FALSE)*$G127)</f>
        <v>0</v>
      </c>
      <c r="AK127" s="1411">
        <f>IF(ISERROR(VLOOKUP(VLOOKUP($A127, 'E4 TB Allocation Details'!$A$18:$L$205, MATCH("Customer ID", 'E4 TB Allocation Details'!$A$18:$L$18, 0),FALSE), 'E2 Allocators'!$B$15:$W$361, MATCH('O5 Details by Class &amp; Accounts'!AK$18, 'E2 Allocators'!$B$15:$W$15, 0),FALSE)*$G127), 0, VLOOKUP(VLOOKUP($A127, 'E4 TB Allocation Details'!$A$18:$L$205, MATCH("Customer ID", 'E4 TB Allocation Details'!$A$18:$L$18, 0),FALSE), 'E2 Allocators'!$B$15:$W$361, MATCH('O5 Details by Class &amp; Accounts'!AK$18, 'E2 Allocators'!$B$15:$W$15, 0),FALSE)*$G127)</f>
        <v>0</v>
      </c>
      <c r="AL127" s="1411">
        <f>IF(ISERROR(VLOOKUP(VLOOKUP($A127, 'E4 TB Allocation Details'!$A$18:$L$205, MATCH("Customer ID", 'E4 TB Allocation Details'!$A$18:$L$18, 0),FALSE), 'E2 Allocators'!$B$15:$W$361, MATCH('O5 Details by Class &amp; Accounts'!AL$18, 'E2 Allocators'!$B$15:$W$15, 0),FALSE)*$G127), 0, VLOOKUP(VLOOKUP($A127, 'E4 TB Allocation Details'!$A$18:$L$205, MATCH("Customer ID", 'E4 TB Allocation Details'!$A$18:$L$18, 0),FALSE), 'E2 Allocators'!$B$15:$W$361, MATCH('O5 Details by Class &amp; Accounts'!AL$18, 'E2 Allocators'!$B$15:$W$15, 0),FALSE)*$G127)</f>
        <v>0</v>
      </c>
      <c r="AM127" s="1411">
        <f>IF(ISERROR(VLOOKUP(VLOOKUP($A127, 'E4 TB Allocation Details'!$A$18:$L$205, MATCH("Customer ID", 'E4 TB Allocation Details'!$A$18:$L$18, 0),FALSE), 'E2 Allocators'!$B$15:$W$361, MATCH('O5 Details by Class &amp; Accounts'!AM$18, 'E2 Allocators'!$B$15:$W$15, 0),FALSE)*$G127), 0, VLOOKUP(VLOOKUP($A127, 'E4 TB Allocation Details'!$A$18:$L$205, MATCH("Customer ID", 'E4 TB Allocation Details'!$A$18:$L$18, 0),FALSE), 'E2 Allocators'!$B$15:$W$361, MATCH('O5 Details by Class &amp; Accounts'!AM$18, 'E2 Allocators'!$B$15:$W$15, 0),FALSE)*$G127)</f>
        <v>0</v>
      </c>
      <c r="AN127" s="1411">
        <f>IF(ISERROR(VLOOKUP(VLOOKUP($A127, 'E4 TB Allocation Details'!$A$18:$L$205, MATCH("Customer ID", 'E4 TB Allocation Details'!$A$18:$L$18, 0),FALSE), 'E2 Allocators'!$B$15:$W$361, MATCH('O5 Details by Class &amp; Accounts'!AN$18, 'E2 Allocators'!$B$15:$W$15, 0),FALSE)*$G127), 0, VLOOKUP(VLOOKUP($A127, 'E4 TB Allocation Details'!$A$18:$L$205, MATCH("Customer ID", 'E4 TB Allocation Details'!$A$18:$L$18, 0),FALSE), 'E2 Allocators'!$B$15:$W$361, MATCH('O5 Details by Class &amp; Accounts'!AN$18, 'E2 Allocators'!$B$15:$W$15, 0),FALSE)*$G127)</f>
        <v>0</v>
      </c>
      <c r="AO127" s="1411">
        <f>IF(ISERROR(VLOOKUP(VLOOKUP($A127, 'E4 TB Allocation Details'!$A$18:$L$205, MATCH("Customer ID", 'E4 TB Allocation Details'!$A$18:$L$18, 0),FALSE), 'E2 Allocators'!$B$15:$W$361, MATCH('O5 Details by Class &amp; Accounts'!AO$18, 'E2 Allocators'!$B$15:$W$15, 0),FALSE)*$G127), 0, VLOOKUP(VLOOKUP($A127, 'E4 TB Allocation Details'!$A$18:$L$205, MATCH("Customer ID", 'E4 TB Allocation Details'!$A$18:$L$18, 0),FALSE), 'E2 Allocators'!$B$15:$W$361, MATCH('O5 Details by Class &amp; Accounts'!AO$18, 'E2 Allocators'!$B$15:$W$15, 0),FALSE)*$G127)</f>
        <v>0</v>
      </c>
      <c r="AP127" s="1411">
        <f>IF(ISERROR(VLOOKUP(VLOOKUP($A127, 'E4 TB Allocation Details'!$A$18:$L$205, MATCH("Customer ID", 'E4 TB Allocation Details'!$A$18:$L$18, 0),FALSE), 'E2 Allocators'!$B$15:$W$361, MATCH('O5 Details by Class &amp; Accounts'!AP$18, 'E2 Allocators'!$B$15:$W$15, 0),FALSE)*$G127), 0, VLOOKUP(VLOOKUP($A127, 'E4 TB Allocation Details'!$A$18:$L$205, MATCH("Customer ID", 'E4 TB Allocation Details'!$A$18:$L$18, 0),FALSE), 'E2 Allocators'!$B$15:$W$361, MATCH('O5 Details by Class &amp; Accounts'!AP$18, 'E2 Allocators'!$B$15:$W$15, 0),FALSE)*$G127)</f>
        <v>0</v>
      </c>
      <c r="AQ127" s="1411">
        <f>IF(ISERROR(VLOOKUP(VLOOKUP($A127, 'E4 TB Allocation Details'!$A$18:$L$205, MATCH("Customer ID", 'E4 TB Allocation Details'!$A$18:$L$18, 0),FALSE), 'E2 Allocators'!$B$15:$W$361, MATCH('O5 Details by Class &amp; Accounts'!AQ$18, 'E2 Allocators'!$B$15:$W$15, 0),FALSE)*$G127), 0, VLOOKUP(VLOOKUP($A127, 'E4 TB Allocation Details'!$A$18:$L$205, MATCH("Customer ID", 'E4 TB Allocation Details'!$A$18:$L$18, 0),FALSE), 'E2 Allocators'!$B$15:$W$361, MATCH('O5 Details by Class &amp; Accounts'!AQ$18, 'E2 Allocators'!$B$15:$W$15, 0),FALSE)*$G127)</f>
        <v>0</v>
      </c>
      <c r="AR127" s="1411">
        <f>IF(ISERROR(VLOOKUP(VLOOKUP($A127, 'E4 TB Allocation Details'!$A$18:$L$205, MATCH("Customer ID", 'E4 TB Allocation Details'!$A$18:$L$18, 0),FALSE), 'E2 Allocators'!$B$15:$W$361, MATCH('O5 Details by Class &amp; Accounts'!AR$18, 'E2 Allocators'!$B$15:$W$15, 0),FALSE)*$G127), 0, VLOOKUP(VLOOKUP($A127, 'E4 TB Allocation Details'!$A$18:$L$205, MATCH("Customer ID", 'E4 TB Allocation Details'!$A$18:$L$18, 0),FALSE), 'E2 Allocators'!$B$15:$W$361, MATCH('O5 Details by Class &amp; Accounts'!AR$18, 'E2 Allocators'!$B$15:$W$15, 0),FALSE)*$G127)</f>
        <v>0</v>
      </c>
      <c r="AS127" s="1411">
        <f>IF(ISERROR(VLOOKUP(VLOOKUP($A127, 'E4 TB Allocation Details'!$A$18:$L$205, MATCH("Customer ID", 'E4 TB Allocation Details'!$A$18:$L$18, 0),FALSE), 'E2 Allocators'!$B$15:$W$361, MATCH('O5 Details by Class &amp; Accounts'!AS$18, 'E2 Allocators'!$B$15:$W$15, 0),FALSE)*$G127), 0, VLOOKUP(VLOOKUP($A127, 'E4 TB Allocation Details'!$A$18:$L$205, MATCH("Customer ID", 'E4 TB Allocation Details'!$A$18:$L$18, 0),FALSE), 'E2 Allocators'!$B$15:$W$361, MATCH('O5 Details by Class &amp; Accounts'!AS$18, 'E2 Allocators'!$B$15:$W$15, 0),FALSE)*$G127)</f>
        <v>0</v>
      </c>
      <c r="AT127" s="1411">
        <f>IF(ISERROR(VLOOKUP(VLOOKUP($A127, 'E4 TB Allocation Details'!$A$18:$L$205, MATCH("Customer ID", 'E4 TB Allocation Details'!$A$18:$L$18, 0),FALSE), 'E2 Allocators'!$B$15:$W$361, MATCH('O5 Details by Class &amp; Accounts'!AT$18, 'E2 Allocators'!$B$15:$W$15, 0),FALSE)*$G127), 0, VLOOKUP(VLOOKUP($A127, 'E4 TB Allocation Details'!$A$18:$L$205, MATCH("Customer ID", 'E4 TB Allocation Details'!$A$18:$L$18, 0),FALSE), 'E2 Allocators'!$B$15:$W$361, MATCH('O5 Details by Class &amp; Accounts'!AT$18, 'E2 Allocators'!$B$15:$W$15, 0),FALSE)*$G127)</f>
        <v>0</v>
      </c>
      <c r="AU127" s="1411">
        <f>IF(ISERROR(VLOOKUP(VLOOKUP($A127, 'E4 TB Allocation Details'!$A$18:$L$205, MATCH("Customer ID", 'E4 TB Allocation Details'!$A$18:$L$18, 0),FALSE), 'E2 Allocators'!$B$15:$W$361, MATCH('O5 Details by Class &amp; Accounts'!AU$18, 'E2 Allocators'!$B$15:$W$15, 0),FALSE)*$G127), 0, VLOOKUP(VLOOKUP($A127, 'E4 TB Allocation Details'!$A$18:$L$205, MATCH("Customer ID", 'E4 TB Allocation Details'!$A$18:$L$18, 0),FALSE), 'E2 Allocators'!$B$15:$W$361, MATCH('O5 Details by Class &amp; Accounts'!AU$18, 'E2 Allocators'!$B$15:$W$15, 0),FALSE)*$G127)</f>
        <v>0</v>
      </c>
      <c r="AV127" s="1411">
        <f>IF(ISERROR(VLOOKUP(VLOOKUP($A127, 'E4 TB Allocation Details'!$A$18:$L$205, MATCH("Customer ID", 'E4 TB Allocation Details'!$A$18:$L$18, 0),FALSE), 'E2 Allocators'!$B$15:$W$361, MATCH('O5 Details by Class &amp; Accounts'!AV$18, 'E2 Allocators'!$B$15:$W$15, 0),FALSE)*$G127), 0, VLOOKUP(VLOOKUP($A127, 'E4 TB Allocation Details'!$A$18:$L$205, MATCH("Customer ID", 'E4 TB Allocation Details'!$A$18:$L$18, 0),FALSE), 'E2 Allocators'!$B$15:$W$361, MATCH('O5 Details by Class &amp; Accounts'!AV$18, 'E2 Allocators'!$B$15:$W$15, 0),FALSE)*$G127)</f>
        <v>0</v>
      </c>
      <c r="AW127" s="1411">
        <f>IF(ISERROR(VLOOKUP(VLOOKUP($A127, 'E4 TB Allocation Details'!$A$18:$L$205, MATCH("Customer ID", 'E4 TB Allocation Details'!$A$18:$L$18, 0),FALSE), 'E2 Allocators'!$B$15:$W$361, MATCH('O5 Details by Class &amp; Accounts'!AW$18, 'E2 Allocators'!$B$15:$W$15, 0),FALSE)*$G127), 0, VLOOKUP(VLOOKUP($A127, 'E4 TB Allocation Details'!$A$18:$L$205, MATCH("Customer ID", 'E4 TB Allocation Details'!$A$18:$L$18, 0),FALSE), 'E2 Allocators'!$B$15:$W$361, MATCH('O5 Details by Class &amp; Accounts'!AW$18, 'E2 Allocators'!$B$15:$W$15, 0),FALSE)*$G127)</f>
        <v>0</v>
      </c>
      <c r="AX127" s="1411">
        <f t="shared" si="33"/>
        <v>0</v>
      </c>
      <c r="AY127" s="1411">
        <f>IF(ISERROR(VLOOKUP(VLOOKUP($A127, 'E4 TB Allocation Details'!$A$18:$L$205, MATCH("Misc ID", 'E4 TB Allocation Details'!$A$18:$L$18, 0),FALSE), 'E2 Allocators'!$B$15:$W$361, MATCH('O5 Details by Class &amp; Accounts'!AY$18, 'E2 Allocators'!$B$15:$W$15, 0),FALSE)*$E127), 0, VLOOKUP(VLOOKUP($A127, 'E4 TB Allocation Details'!$A$18:$L$205, MATCH("Misc ID", 'E4 TB Allocation Details'!$A$18:$L$18, 0),FALSE), 'E2 Allocators'!$B$15:$W$361, MATCH('O5 Details by Class &amp; Accounts'!AY$18, 'E2 Allocators'!$B$15:$W$15, 0),FALSE)*$E127)</f>
        <v>0</v>
      </c>
      <c r="AZ127" s="1411">
        <f>IF(ISERROR(VLOOKUP(VLOOKUP($A127, 'E4 TB Allocation Details'!$A$18:$L$205, MATCH("Misc ID", 'E4 TB Allocation Details'!$A$18:$L$18, 0),FALSE), 'E2 Allocators'!$B$15:$W$361, MATCH('O5 Details by Class &amp; Accounts'!AZ$18, 'E2 Allocators'!$B$15:$W$15, 0),FALSE)*$E127), 0, VLOOKUP(VLOOKUP($A127, 'E4 TB Allocation Details'!$A$18:$L$205, MATCH("Misc ID", 'E4 TB Allocation Details'!$A$18:$L$18, 0),FALSE), 'E2 Allocators'!$B$15:$W$361, MATCH('O5 Details by Class &amp; Accounts'!AZ$18, 'E2 Allocators'!$B$15:$W$15, 0),FALSE)*$E127)</f>
        <v>0</v>
      </c>
      <c r="BA127" s="1411">
        <f>IF(ISERROR(VLOOKUP(VLOOKUP($A127, 'E4 TB Allocation Details'!$A$18:$L$205, MATCH("Misc ID", 'E4 TB Allocation Details'!$A$18:$L$18, 0),FALSE), 'E2 Allocators'!$B$15:$W$361, MATCH('O5 Details by Class &amp; Accounts'!BA$18, 'E2 Allocators'!$B$15:$W$15, 0),FALSE)*$E127), 0, VLOOKUP(VLOOKUP($A127, 'E4 TB Allocation Details'!$A$18:$L$205, MATCH("Misc ID", 'E4 TB Allocation Details'!$A$18:$L$18, 0),FALSE), 'E2 Allocators'!$B$15:$W$361, MATCH('O5 Details by Class &amp; Accounts'!BA$18, 'E2 Allocators'!$B$15:$W$15, 0),FALSE)*$E127)</f>
        <v>0</v>
      </c>
      <c r="BB127" s="1411">
        <f>IF(ISERROR(VLOOKUP(VLOOKUP($A127, 'E4 TB Allocation Details'!$A$18:$L$205, MATCH("Misc ID", 'E4 TB Allocation Details'!$A$18:$L$18, 0),FALSE), 'E2 Allocators'!$B$15:$W$361, MATCH('O5 Details by Class &amp; Accounts'!BB$18, 'E2 Allocators'!$B$15:$W$15, 0),FALSE)*$E127), 0, VLOOKUP(VLOOKUP($A127, 'E4 TB Allocation Details'!$A$18:$L$205, MATCH("Misc ID", 'E4 TB Allocation Details'!$A$18:$L$18, 0),FALSE), 'E2 Allocators'!$B$15:$W$361, MATCH('O5 Details by Class &amp; Accounts'!BB$18, 'E2 Allocators'!$B$15:$W$15, 0),FALSE)*$E127)</f>
        <v>0</v>
      </c>
      <c r="BC127" s="1411">
        <f>IF(ISERROR(VLOOKUP(VLOOKUP($A127, 'E4 TB Allocation Details'!$A$18:$L$205, MATCH("Misc ID", 'E4 TB Allocation Details'!$A$18:$L$18, 0),FALSE), 'E2 Allocators'!$B$15:$W$361, MATCH('O5 Details by Class &amp; Accounts'!BC$18, 'E2 Allocators'!$B$15:$W$15, 0),FALSE)*$E127), 0, VLOOKUP(VLOOKUP($A127, 'E4 TB Allocation Details'!$A$18:$L$205, MATCH("Misc ID", 'E4 TB Allocation Details'!$A$18:$L$18, 0),FALSE), 'E2 Allocators'!$B$15:$W$361, MATCH('O5 Details by Class &amp; Accounts'!BC$18, 'E2 Allocators'!$B$15:$W$15, 0),FALSE)*$E127)</f>
        <v>0</v>
      </c>
      <c r="BD127" s="1411">
        <f>IF(ISERROR(VLOOKUP(VLOOKUP($A127, 'E4 TB Allocation Details'!$A$18:$L$205, MATCH("Misc ID", 'E4 TB Allocation Details'!$A$18:$L$18, 0),FALSE), 'E2 Allocators'!$B$15:$W$361, MATCH('O5 Details by Class &amp; Accounts'!BD$18, 'E2 Allocators'!$B$15:$W$15, 0),FALSE)*$E127), 0, VLOOKUP(VLOOKUP($A127, 'E4 TB Allocation Details'!$A$18:$L$205, MATCH("Misc ID", 'E4 TB Allocation Details'!$A$18:$L$18, 0),FALSE), 'E2 Allocators'!$B$15:$W$361, MATCH('O5 Details by Class &amp; Accounts'!BD$18, 'E2 Allocators'!$B$15:$W$15, 0),FALSE)*$E127)</f>
        <v>0</v>
      </c>
      <c r="BE127" s="1411">
        <f>IF(ISERROR(VLOOKUP(VLOOKUP($A127, 'E4 TB Allocation Details'!$A$18:$L$205, MATCH("Misc ID", 'E4 TB Allocation Details'!$A$18:$L$18, 0),FALSE), 'E2 Allocators'!$B$15:$W$361, MATCH('O5 Details by Class &amp; Accounts'!BE$18, 'E2 Allocators'!$B$15:$W$15, 0),FALSE)*$E127), 0, VLOOKUP(VLOOKUP($A127, 'E4 TB Allocation Details'!$A$18:$L$205, MATCH("Misc ID", 'E4 TB Allocation Details'!$A$18:$L$18, 0),FALSE), 'E2 Allocators'!$B$15:$W$361, MATCH('O5 Details by Class &amp; Accounts'!BE$18, 'E2 Allocators'!$B$15:$W$15, 0),FALSE)*$E127)</f>
        <v>0</v>
      </c>
      <c r="BF127" s="1411">
        <f>IF(ISERROR(VLOOKUP(VLOOKUP($A127, 'E4 TB Allocation Details'!$A$18:$L$205, MATCH("Misc ID", 'E4 TB Allocation Details'!$A$18:$L$18, 0),FALSE), 'E2 Allocators'!$B$15:$W$361, MATCH('O5 Details by Class &amp; Accounts'!BF$18, 'E2 Allocators'!$B$15:$W$15, 0),FALSE)*$E127), 0, VLOOKUP(VLOOKUP($A127, 'E4 TB Allocation Details'!$A$18:$L$205, MATCH("Misc ID", 'E4 TB Allocation Details'!$A$18:$L$18, 0),FALSE), 'E2 Allocators'!$B$15:$W$361, MATCH('O5 Details by Class &amp; Accounts'!BF$18, 'E2 Allocators'!$B$15:$W$15, 0),FALSE)*$E127)</f>
        <v>0</v>
      </c>
      <c r="BG127" s="1411">
        <f>IF(ISERROR(VLOOKUP(VLOOKUP($A127, 'E4 TB Allocation Details'!$A$18:$L$205, MATCH("Misc ID", 'E4 TB Allocation Details'!$A$18:$L$18, 0),FALSE), 'E2 Allocators'!$B$15:$W$361, MATCH('O5 Details by Class &amp; Accounts'!BG$18, 'E2 Allocators'!$B$15:$W$15, 0),FALSE)*$E127), 0, VLOOKUP(VLOOKUP($A127, 'E4 TB Allocation Details'!$A$18:$L$205, MATCH("Misc ID", 'E4 TB Allocation Details'!$A$18:$L$18, 0),FALSE), 'E2 Allocators'!$B$15:$W$361, MATCH('O5 Details by Class &amp; Accounts'!BG$18, 'E2 Allocators'!$B$15:$W$15, 0),FALSE)*$E127)</f>
        <v>0</v>
      </c>
      <c r="BH127" s="1411">
        <f>IF(ISERROR(VLOOKUP(VLOOKUP($A127, 'E4 TB Allocation Details'!$A$18:$L$205, MATCH("Misc ID", 'E4 TB Allocation Details'!$A$18:$L$18, 0),FALSE), 'E2 Allocators'!$B$15:$W$361, MATCH('O5 Details by Class &amp; Accounts'!BH$18, 'E2 Allocators'!$B$15:$W$15, 0),FALSE)*$E127), 0, VLOOKUP(VLOOKUP($A127, 'E4 TB Allocation Details'!$A$18:$L$205, MATCH("Misc ID", 'E4 TB Allocation Details'!$A$18:$L$18, 0),FALSE), 'E2 Allocators'!$B$15:$W$361, MATCH('O5 Details by Class &amp; Accounts'!BH$18, 'E2 Allocators'!$B$15:$W$15, 0),FALSE)*$E127)</f>
        <v>0</v>
      </c>
      <c r="BI127" s="1411">
        <f>IF(ISERROR(VLOOKUP(VLOOKUP($A127, 'E4 TB Allocation Details'!$A$18:$L$205, MATCH("Misc ID", 'E4 TB Allocation Details'!$A$18:$L$18, 0),FALSE), 'E2 Allocators'!$B$15:$W$361, MATCH('O5 Details by Class &amp; Accounts'!BI$18, 'E2 Allocators'!$B$15:$W$15, 0),FALSE)*$E127), 0, VLOOKUP(VLOOKUP($A127, 'E4 TB Allocation Details'!$A$18:$L$205, MATCH("Misc ID", 'E4 TB Allocation Details'!$A$18:$L$18, 0),FALSE), 'E2 Allocators'!$B$15:$W$361, MATCH('O5 Details by Class &amp; Accounts'!BI$18, 'E2 Allocators'!$B$15:$W$15, 0),FALSE)*$E127)</f>
        <v>0</v>
      </c>
      <c r="BJ127" s="1411">
        <f>IF(ISERROR(VLOOKUP(VLOOKUP($A127, 'E4 TB Allocation Details'!$A$18:$L$205, MATCH("Misc ID", 'E4 TB Allocation Details'!$A$18:$L$18, 0),FALSE), 'E2 Allocators'!$B$15:$W$361, MATCH('O5 Details by Class &amp; Accounts'!BJ$18, 'E2 Allocators'!$B$15:$W$15, 0),FALSE)*$E127), 0, VLOOKUP(VLOOKUP($A127, 'E4 TB Allocation Details'!$A$18:$L$205, MATCH("Misc ID", 'E4 TB Allocation Details'!$A$18:$L$18, 0),FALSE), 'E2 Allocators'!$B$15:$W$361, MATCH('O5 Details by Class &amp; Accounts'!BJ$18, 'E2 Allocators'!$B$15:$W$15, 0),FALSE)*$E127)</f>
        <v>0</v>
      </c>
      <c r="BK127" s="1411">
        <f>IF(ISERROR(VLOOKUP(VLOOKUP($A127, 'E4 TB Allocation Details'!$A$18:$L$205, MATCH("Misc ID", 'E4 TB Allocation Details'!$A$18:$L$18, 0),FALSE), 'E2 Allocators'!$B$15:$W$361, MATCH('O5 Details by Class &amp; Accounts'!BK$18, 'E2 Allocators'!$B$15:$W$15, 0),FALSE)*$E127), 0, VLOOKUP(VLOOKUP($A127, 'E4 TB Allocation Details'!$A$18:$L$205, MATCH("Misc ID", 'E4 TB Allocation Details'!$A$18:$L$18, 0),FALSE), 'E2 Allocators'!$B$15:$W$361, MATCH('O5 Details by Class &amp; Accounts'!BK$18, 'E2 Allocators'!$B$15:$W$15, 0),FALSE)*$E127)</f>
        <v>0</v>
      </c>
      <c r="BL127" s="1411">
        <f>IF(ISERROR(VLOOKUP(VLOOKUP($A127, 'E4 TB Allocation Details'!$A$18:$L$205, MATCH("Misc ID", 'E4 TB Allocation Details'!$A$18:$L$18, 0),FALSE), 'E2 Allocators'!$B$15:$W$361, MATCH('O5 Details by Class &amp; Accounts'!BL$18, 'E2 Allocators'!$B$15:$W$15, 0),FALSE)*$E127), 0, VLOOKUP(VLOOKUP($A127, 'E4 TB Allocation Details'!$A$18:$L$205, MATCH("Misc ID", 'E4 TB Allocation Details'!$A$18:$L$18, 0),FALSE), 'E2 Allocators'!$B$15:$W$361, MATCH('O5 Details by Class &amp; Accounts'!BL$18, 'E2 Allocators'!$B$15:$W$15, 0),FALSE)*$E127)</f>
        <v>0</v>
      </c>
      <c r="BM127" s="1411">
        <f>IF(ISERROR(VLOOKUP(VLOOKUP($A127, 'E4 TB Allocation Details'!$A$18:$L$205, MATCH("Misc ID", 'E4 TB Allocation Details'!$A$18:$L$18, 0),FALSE), 'E2 Allocators'!$B$15:$W$361, MATCH('O5 Details by Class &amp; Accounts'!BM$18, 'E2 Allocators'!$B$15:$W$15, 0),FALSE)*$E127), 0, VLOOKUP(VLOOKUP($A127, 'E4 TB Allocation Details'!$A$18:$L$205, MATCH("Misc ID", 'E4 TB Allocation Details'!$A$18:$L$18, 0),FALSE), 'E2 Allocators'!$B$15:$W$361, MATCH('O5 Details by Class &amp; Accounts'!BM$18, 'E2 Allocators'!$B$15:$W$15, 0),FALSE)*$E127)</f>
        <v>0</v>
      </c>
      <c r="BN127" s="1411">
        <f>IF(ISERROR(VLOOKUP(VLOOKUP($A127, 'E4 TB Allocation Details'!$A$18:$L$205, MATCH("Misc ID", 'E4 TB Allocation Details'!$A$18:$L$18, 0),FALSE), 'E2 Allocators'!$B$15:$W$361, MATCH('O5 Details by Class &amp; Accounts'!BN$18, 'E2 Allocators'!$B$15:$W$15, 0),FALSE)*$E127), 0, VLOOKUP(VLOOKUP($A127, 'E4 TB Allocation Details'!$A$18:$L$205, MATCH("Misc ID", 'E4 TB Allocation Details'!$A$18:$L$18, 0),FALSE), 'E2 Allocators'!$B$15:$W$361, MATCH('O5 Details by Class &amp; Accounts'!BN$18, 'E2 Allocators'!$B$15:$W$15, 0),FALSE)*$E127)</f>
        <v>0</v>
      </c>
      <c r="BO127" s="1411">
        <f>IF(ISERROR(VLOOKUP(VLOOKUP($A127, 'E4 TB Allocation Details'!$A$18:$L$205, MATCH("Misc ID", 'E4 TB Allocation Details'!$A$18:$L$18, 0),FALSE), 'E2 Allocators'!$B$15:$W$361, MATCH('O5 Details by Class &amp; Accounts'!BO$18, 'E2 Allocators'!$B$15:$W$15, 0),FALSE)*$E127), 0, VLOOKUP(VLOOKUP($A127, 'E4 TB Allocation Details'!$A$18:$L$205, MATCH("Misc ID", 'E4 TB Allocation Details'!$A$18:$L$18, 0),FALSE), 'E2 Allocators'!$B$15:$W$361, MATCH('O5 Details by Class &amp; Accounts'!BO$18, 'E2 Allocators'!$B$15:$W$15, 0),FALSE)*$E127)</f>
        <v>0</v>
      </c>
      <c r="BP127" s="1411">
        <f>IF(ISERROR(VLOOKUP(VLOOKUP($A127, 'E4 TB Allocation Details'!$A$18:$L$205, MATCH("Misc ID", 'E4 TB Allocation Details'!$A$18:$L$18, 0),FALSE), 'E2 Allocators'!$B$15:$W$361, MATCH('O5 Details by Class &amp; Accounts'!BP$18, 'E2 Allocators'!$B$15:$W$15, 0),FALSE)*$E127), 0, VLOOKUP(VLOOKUP($A127, 'E4 TB Allocation Details'!$A$18:$L$205, MATCH("Misc ID", 'E4 TB Allocation Details'!$A$18:$L$18, 0),FALSE), 'E2 Allocators'!$B$15:$W$361, MATCH('O5 Details by Class &amp; Accounts'!BP$18, 'E2 Allocators'!$B$15:$W$15, 0),FALSE)*$E127)</f>
        <v>0</v>
      </c>
      <c r="BQ127" s="1411">
        <f>IF(ISERROR(VLOOKUP(VLOOKUP($A127, 'E4 TB Allocation Details'!$A$18:$L$205, MATCH("Misc ID", 'E4 TB Allocation Details'!$A$18:$L$18, 0),FALSE), 'E2 Allocators'!$B$15:$W$361, MATCH('O5 Details by Class &amp; Accounts'!BQ$18, 'E2 Allocators'!$B$15:$W$15, 0),FALSE)*$E127), 0, VLOOKUP(VLOOKUP($A127, 'E4 TB Allocation Details'!$A$18:$L$205, MATCH("Misc ID", 'E4 TB Allocation Details'!$A$18:$L$18, 0),FALSE), 'E2 Allocators'!$B$15:$W$361, MATCH('O5 Details by Class &amp; Accounts'!BQ$18, 'E2 Allocators'!$B$15:$W$15, 0),FALSE)*$E127)</f>
        <v>0</v>
      </c>
      <c r="BR127" s="1411">
        <f>IF(ISERROR(VLOOKUP(VLOOKUP($A127, 'E4 TB Allocation Details'!$A$18:$L$205, MATCH("Misc ID", 'E4 TB Allocation Details'!$A$18:$L$18, 0),FALSE), 'E2 Allocators'!$B$15:$W$361, MATCH('O5 Details by Class &amp; Accounts'!BR$18, 'E2 Allocators'!$B$15:$W$15, 0),FALSE)*$E127), 0, VLOOKUP(VLOOKUP($A127, 'E4 TB Allocation Details'!$A$18:$L$205, MATCH("Misc ID", 'E4 TB Allocation Details'!$A$18:$L$18, 0),FALSE), 'E2 Allocators'!$B$15:$W$361, MATCH('O5 Details by Class &amp; Accounts'!BR$18, 'E2 Allocators'!$B$15:$W$15, 0),FALSE)*$E127)</f>
        <v>0</v>
      </c>
      <c r="BS127" s="1411">
        <f t="shared" si="34"/>
        <v>0</v>
      </c>
      <c r="BT127" s="1411">
        <f>IF(ISERROR(VLOOKUP(VLOOKUP($A127, 'E4 TB Allocation Details'!$A$18:$L$205, MATCH("A &amp; G ID", 'E4 TB Allocation Details'!$A$18:$L$18, 0),FALSE), 'E2 Allocators'!$B$15:$W$361, MATCH('O5 Details by Class &amp; Accounts'!BT$18, 'E2 Allocators'!$B$15:$W$15, 0),FALSE)*$E127), 0, VLOOKUP(VLOOKUP($A127, 'E4 TB Allocation Details'!$A$18:$L$205, MATCH("A &amp; G ID", 'E4 TB Allocation Details'!$A$18:$L$18, 0),FALSE), 'E2 Allocators'!$B$15:$W$361, MATCH('O5 Details by Class &amp; Accounts'!BT$18, 'E2 Allocators'!$B$15:$W$15, 0),FALSE)*$E127)</f>
        <v>0</v>
      </c>
      <c r="BU127" s="1411">
        <f>IF(ISERROR(VLOOKUP(VLOOKUP($A127, 'E4 TB Allocation Details'!$A$18:$L$205, MATCH("A &amp; G ID", 'E4 TB Allocation Details'!$A$18:$L$18, 0),FALSE), 'E2 Allocators'!$B$15:$W$361, MATCH('O5 Details by Class &amp; Accounts'!BU$18, 'E2 Allocators'!$B$15:$W$15, 0),FALSE)*$E127), 0, VLOOKUP(VLOOKUP($A127, 'E4 TB Allocation Details'!$A$18:$L$205, MATCH("A &amp; G ID", 'E4 TB Allocation Details'!$A$18:$L$18, 0),FALSE), 'E2 Allocators'!$B$15:$W$361, MATCH('O5 Details by Class &amp; Accounts'!BU$18, 'E2 Allocators'!$B$15:$W$15, 0),FALSE)*$E127)</f>
        <v>0</v>
      </c>
      <c r="BV127" s="1411">
        <f>IF(ISERROR(VLOOKUP(VLOOKUP($A127, 'E4 TB Allocation Details'!$A$18:$L$205, MATCH("A &amp; G ID", 'E4 TB Allocation Details'!$A$18:$L$18, 0),FALSE), 'E2 Allocators'!$B$15:$W$361, MATCH('O5 Details by Class &amp; Accounts'!BV$18, 'E2 Allocators'!$B$15:$W$15, 0),FALSE)*$E127), 0, VLOOKUP(VLOOKUP($A127, 'E4 TB Allocation Details'!$A$18:$L$205, MATCH("A &amp; G ID", 'E4 TB Allocation Details'!$A$18:$L$18, 0),FALSE), 'E2 Allocators'!$B$15:$W$361, MATCH('O5 Details by Class &amp; Accounts'!BV$18, 'E2 Allocators'!$B$15:$W$15, 0),FALSE)*$E127)</f>
        <v>0</v>
      </c>
      <c r="BW127" s="1411">
        <f>IF(ISERROR(VLOOKUP(VLOOKUP($A127, 'E4 TB Allocation Details'!$A$18:$L$205, MATCH("A &amp; G ID", 'E4 TB Allocation Details'!$A$18:$L$18, 0),FALSE), 'E2 Allocators'!$B$15:$W$361, MATCH('O5 Details by Class &amp; Accounts'!BW$18, 'E2 Allocators'!$B$15:$W$15, 0),FALSE)*$E127), 0, VLOOKUP(VLOOKUP($A127, 'E4 TB Allocation Details'!$A$18:$L$205, MATCH("A &amp; G ID", 'E4 TB Allocation Details'!$A$18:$L$18, 0),FALSE), 'E2 Allocators'!$B$15:$W$361, MATCH('O5 Details by Class &amp; Accounts'!BW$18, 'E2 Allocators'!$B$15:$W$15, 0),FALSE)*$E127)</f>
        <v>0</v>
      </c>
      <c r="BX127" s="1411">
        <f>IF(ISERROR(VLOOKUP(VLOOKUP($A127, 'E4 TB Allocation Details'!$A$18:$L$205, MATCH("A &amp; G ID", 'E4 TB Allocation Details'!$A$18:$L$18, 0),FALSE), 'E2 Allocators'!$B$15:$W$361, MATCH('O5 Details by Class &amp; Accounts'!BX$18, 'E2 Allocators'!$B$15:$W$15, 0),FALSE)*$E127), 0, VLOOKUP(VLOOKUP($A127, 'E4 TB Allocation Details'!$A$18:$L$205, MATCH("A &amp; G ID", 'E4 TB Allocation Details'!$A$18:$L$18, 0),FALSE), 'E2 Allocators'!$B$15:$W$361, MATCH('O5 Details by Class &amp; Accounts'!BX$18, 'E2 Allocators'!$B$15:$W$15, 0),FALSE)*$E127)</f>
        <v>0</v>
      </c>
      <c r="BY127" s="1411">
        <f>IF(ISERROR(VLOOKUP(VLOOKUP($A127, 'E4 TB Allocation Details'!$A$18:$L$205, MATCH("A &amp; G ID", 'E4 TB Allocation Details'!$A$18:$L$18, 0),FALSE), 'E2 Allocators'!$B$15:$W$361, MATCH('O5 Details by Class &amp; Accounts'!BY$18, 'E2 Allocators'!$B$15:$W$15, 0),FALSE)*$E127), 0, VLOOKUP(VLOOKUP($A127, 'E4 TB Allocation Details'!$A$18:$L$205, MATCH("A &amp; G ID", 'E4 TB Allocation Details'!$A$18:$L$18, 0),FALSE), 'E2 Allocators'!$B$15:$W$361, MATCH('O5 Details by Class &amp; Accounts'!BY$18, 'E2 Allocators'!$B$15:$W$15, 0),FALSE)*$E127)</f>
        <v>0</v>
      </c>
      <c r="BZ127" s="1411">
        <f>IF(ISERROR(VLOOKUP(VLOOKUP($A127, 'E4 TB Allocation Details'!$A$18:$L$205, MATCH("A &amp; G ID", 'E4 TB Allocation Details'!$A$18:$L$18, 0),FALSE), 'E2 Allocators'!$B$15:$W$361, MATCH('O5 Details by Class &amp; Accounts'!BZ$18, 'E2 Allocators'!$B$15:$W$15, 0),FALSE)*$E127), 0, VLOOKUP(VLOOKUP($A127, 'E4 TB Allocation Details'!$A$18:$L$205, MATCH("A &amp; G ID", 'E4 TB Allocation Details'!$A$18:$L$18, 0),FALSE), 'E2 Allocators'!$B$15:$W$361, MATCH('O5 Details by Class &amp; Accounts'!BZ$18, 'E2 Allocators'!$B$15:$W$15, 0),FALSE)*$E127)</f>
        <v>0</v>
      </c>
      <c r="CA127" s="1411">
        <f>IF(ISERROR(VLOOKUP(VLOOKUP($A127, 'E4 TB Allocation Details'!$A$18:$L$205, MATCH("A &amp; G ID", 'E4 TB Allocation Details'!$A$18:$L$18, 0),FALSE), 'E2 Allocators'!$B$15:$W$361, MATCH('O5 Details by Class &amp; Accounts'!CA$18, 'E2 Allocators'!$B$15:$W$15, 0),FALSE)*$E127), 0, VLOOKUP(VLOOKUP($A127, 'E4 TB Allocation Details'!$A$18:$L$205, MATCH("A &amp; G ID", 'E4 TB Allocation Details'!$A$18:$L$18, 0),FALSE), 'E2 Allocators'!$B$15:$W$361, MATCH('O5 Details by Class &amp; Accounts'!CA$18, 'E2 Allocators'!$B$15:$W$15, 0),FALSE)*$E127)</f>
        <v>0</v>
      </c>
      <c r="CB127" s="1411">
        <f>IF(ISERROR(VLOOKUP(VLOOKUP($A127, 'E4 TB Allocation Details'!$A$18:$L$205, MATCH("A &amp; G ID", 'E4 TB Allocation Details'!$A$18:$L$18, 0),FALSE), 'E2 Allocators'!$B$15:$W$361, MATCH('O5 Details by Class &amp; Accounts'!CB$18, 'E2 Allocators'!$B$15:$W$15, 0),FALSE)*$E127), 0, VLOOKUP(VLOOKUP($A127, 'E4 TB Allocation Details'!$A$18:$L$205, MATCH("A &amp; G ID", 'E4 TB Allocation Details'!$A$18:$L$18, 0),FALSE), 'E2 Allocators'!$B$15:$W$361, MATCH('O5 Details by Class &amp; Accounts'!CB$18, 'E2 Allocators'!$B$15:$W$15, 0),FALSE)*$E127)</f>
        <v>0</v>
      </c>
      <c r="CC127" s="1411">
        <f>IF(ISERROR(VLOOKUP(VLOOKUP($A127, 'E4 TB Allocation Details'!$A$18:$L$205, MATCH("A &amp; G ID", 'E4 TB Allocation Details'!$A$18:$L$18, 0),FALSE), 'E2 Allocators'!$B$15:$W$361, MATCH('O5 Details by Class &amp; Accounts'!CC$18, 'E2 Allocators'!$B$15:$W$15, 0),FALSE)*$E127), 0, VLOOKUP(VLOOKUP($A127, 'E4 TB Allocation Details'!$A$18:$L$205, MATCH("A &amp; G ID", 'E4 TB Allocation Details'!$A$18:$L$18, 0),FALSE), 'E2 Allocators'!$B$15:$W$361, MATCH('O5 Details by Class &amp; Accounts'!CC$18, 'E2 Allocators'!$B$15:$W$15, 0),FALSE)*$E127)</f>
        <v>0</v>
      </c>
      <c r="CD127" s="1411">
        <f>IF(ISERROR(VLOOKUP(VLOOKUP($A127, 'E4 TB Allocation Details'!$A$18:$L$205, MATCH("A &amp; G ID", 'E4 TB Allocation Details'!$A$18:$L$18, 0),FALSE), 'E2 Allocators'!$B$15:$W$361, MATCH('O5 Details by Class &amp; Accounts'!CD$18, 'E2 Allocators'!$B$15:$W$15, 0),FALSE)*$E127), 0, VLOOKUP(VLOOKUP($A127, 'E4 TB Allocation Details'!$A$18:$L$205, MATCH("A &amp; G ID", 'E4 TB Allocation Details'!$A$18:$L$18, 0),FALSE), 'E2 Allocators'!$B$15:$W$361, MATCH('O5 Details by Class &amp; Accounts'!CD$18, 'E2 Allocators'!$B$15:$W$15, 0),FALSE)*$E127)</f>
        <v>0</v>
      </c>
      <c r="CE127" s="1411">
        <f>IF(ISERROR(VLOOKUP(VLOOKUP($A127, 'E4 TB Allocation Details'!$A$18:$L$205, MATCH("A &amp; G ID", 'E4 TB Allocation Details'!$A$18:$L$18, 0),FALSE), 'E2 Allocators'!$B$15:$W$361, MATCH('O5 Details by Class &amp; Accounts'!CE$18, 'E2 Allocators'!$B$15:$W$15, 0),FALSE)*$E127), 0, VLOOKUP(VLOOKUP($A127, 'E4 TB Allocation Details'!$A$18:$L$205, MATCH("A &amp; G ID", 'E4 TB Allocation Details'!$A$18:$L$18, 0),FALSE), 'E2 Allocators'!$B$15:$W$361, MATCH('O5 Details by Class &amp; Accounts'!CE$18, 'E2 Allocators'!$B$15:$W$15, 0),FALSE)*$E127)</f>
        <v>0</v>
      </c>
      <c r="CF127" s="1411">
        <f>IF(ISERROR(VLOOKUP(VLOOKUP($A127, 'E4 TB Allocation Details'!$A$18:$L$205, MATCH("A &amp; G ID", 'E4 TB Allocation Details'!$A$18:$L$18, 0),FALSE), 'E2 Allocators'!$B$15:$W$361, MATCH('O5 Details by Class &amp; Accounts'!CF$18, 'E2 Allocators'!$B$15:$W$15, 0),FALSE)*$E127), 0, VLOOKUP(VLOOKUP($A127, 'E4 TB Allocation Details'!$A$18:$L$205, MATCH("A &amp; G ID", 'E4 TB Allocation Details'!$A$18:$L$18, 0),FALSE), 'E2 Allocators'!$B$15:$W$361, MATCH('O5 Details by Class &amp; Accounts'!CF$18, 'E2 Allocators'!$B$15:$W$15, 0),FALSE)*$E127)</f>
        <v>0</v>
      </c>
      <c r="CG127" s="1411">
        <f>IF(ISERROR(VLOOKUP(VLOOKUP($A127, 'E4 TB Allocation Details'!$A$18:$L$205, MATCH("A &amp; G ID", 'E4 TB Allocation Details'!$A$18:$L$18, 0),FALSE), 'E2 Allocators'!$B$15:$W$361, MATCH('O5 Details by Class &amp; Accounts'!CG$18, 'E2 Allocators'!$B$15:$W$15, 0),FALSE)*$E127), 0, VLOOKUP(VLOOKUP($A127, 'E4 TB Allocation Details'!$A$18:$L$205, MATCH("A &amp; G ID", 'E4 TB Allocation Details'!$A$18:$L$18, 0),FALSE), 'E2 Allocators'!$B$15:$W$361, MATCH('O5 Details by Class &amp; Accounts'!CG$18, 'E2 Allocators'!$B$15:$W$15, 0),FALSE)*$E127)</f>
        <v>0</v>
      </c>
      <c r="CH127" s="1411">
        <f>IF(ISERROR(VLOOKUP(VLOOKUP($A127, 'E4 TB Allocation Details'!$A$18:$L$205, MATCH("A &amp; G ID", 'E4 TB Allocation Details'!$A$18:$L$18, 0),FALSE), 'E2 Allocators'!$B$15:$W$361, MATCH('O5 Details by Class &amp; Accounts'!CH$18, 'E2 Allocators'!$B$15:$W$15, 0),FALSE)*$E127), 0, VLOOKUP(VLOOKUP($A127, 'E4 TB Allocation Details'!$A$18:$L$205, MATCH("A &amp; G ID", 'E4 TB Allocation Details'!$A$18:$L$18, 0),FALSE), 'E2 Allocators'!$B$15:$W$361, MATCH('O5 Details by Class &amp; Accounts'!CH$18, 'E2 Allocators'!$B$15:$W$15, 0),FALSE)*$E127)</f>
        <v>0</v>
      </c>
      <c r="CI127" s="1411">
        <f>IF(ISERROR(VLOOKUP(VLOOKUP($A127, 'E4 TB Allocation Details'!$A$18:$L$205, MATCH("A &amp; G ID", 'E4 TB Allocation Details'!$A$18:$L$18, 0),FALSE), 'E2 Allocators'!$B$15:$W$361, MATCH('O5 Details by Class &amp; Accounts'!CI$18, 'E2 Allocators'!$B$15:$W$15, 0),FALSE)*$E127), 0, VLOOKUP(VLOOKUP($A127, 'E4 TB Allocation Details'!$A$18:$L$205, MATCH("A &amp; G ID", 'E4 TB Allocation Details'!$A$18:$L$18, 0),FALSE), 'E2 Allocators'!$B$15:$W$361, MATCH('O5 Details by Class &amp; Accounts'!CI$18, 'E2 Allocators'!$B$15:$W$15, 0),FALSE)*$E127)</f>
        <v>0</v>
      </c>
      <c r="CJ127" s="1411">
        <f>IF(ISERROR(VLOOKUP(VLOOKUP($A127, 'E4 TB Allocation Details'!$A$18:$L$205, MATCH("A &amp; G ID", 'E4 TB Allocation Details'!$A$18:$L$18, 0),FALSE), 'E2 Allocators'!$B$15:$W$361, MATCH('O5 Details by Class &amp; Accounts'!CJ$18, 'E2 Allocators'!$B$15:$W$15, 0),FALSE)*$E127), 0, VLOOKUP(VLOOKUP($A127, 'E4 TB Allocation Details'!$A$18:$L$205, MATCH("A &amp; G ID", 'E4 TB Allocation Details'!$A$18:$L$18, 0),FALSE), 'E2 Allocators'!$B$15:$W$361, MATCH('O5 Details by Class &amp; Accounts'!CJ$18, 'E2 Allocators'!$B$15:$W$15, 0),FALSE)*$E127)</f>
        <v>0</v>
      </c>
      <c r="CK127" s="1411">
        <f>IF(ISERROR(VLOOKUP(VLOOKUP($A127, 'E4 TB Allocation Details'!$A$18:$L$205, MATCH("A &amp; G ID", 'E4 TB Allocation Details'!$A$18:$L$18, 0),FALSE), 'E2 Allocators'!$B$15:$W$361, MATCH('O5 Details by Class &amp; Accounts'!CK$18, 'E2 Allocators'!$B$15:$W$15, 0),FALSE)*$E127), 0, VLOOKUP(VLOOKUP($A127, 'E4 TB Allocation Details'!$A$18:$L$205, MATCH("A &amp; G ID", 'E4 TB Allocation Details'!$A$18:$L$18, 0),FALSE), 'E2 Allocators'!$B$15:$W$361, MATCH('O5 Details by Class &amp; Accounts'!CK$18, 'E2 Allocators'!$B$15:$W$15, 0),FALSE)*$E127)</f>
        <v>0</v>
      </c>
      <c r="CL127" s="1411">
        <f>IF(ISERROR(VLOOKUP(VLOOKUP($A127, 'E4 TB Allocation Details'!$A$18:$L$205, MATCH("A &amp; G ID", 'E4 TB Allocation Details'!$A$18:$L$18, 0),FALSE), 'E2 Allocators'!$B$15:$W$361, MATCH('O5 Details by Class &amp; Accounts'!CL$18, 'E2 Allocators'!$B$15:$W$15, 0),FALSE)*$E127), 0, VLOOKUP(VLOOKUP($A127, 'E4 TB Allocation Details'!$A$18:$L$205, MATCH("A &amp; G ID", 'E4 TB Allocation Details'!$A$18:$L$18, 0),FALSE), 'E2 Allocators'!$B$15:$W$361, MATCH('O5 Details by Class &amp; Accounts'!CL$18, 'E2 Allocators'!$B$15:$W$15, 0),FALSE)*$E127)</f>
        <v>0</v>
      </c>
      <c r="CM127" s="1411">
        <f>IF(ISERROR(VLOOKUP(VLOOKUP($A127, 'E4 TB Allocation Details'!$A$18:$L$205, MATCH("A &amp; G ID", 'E4 TB Allocation Details'!$A$18:$L$18, 0),FALSE), 'E2 Allocators'!$B$15:$W$361, MATCH('O5 Details by Class &amp; Accounts'!CM$18, 'E2 Allocators'!$B$15:$W$15, 0),FALSE)*$E127), 0, VLOOKUP(VLOOKUP($A127, 'E4 TB Allocation Details'!$A$18:$L$205, MATCH("A &amp; G ID", 'E4 TB Allocation Details'!$A$18:$L$18, 0),FALSE), 'E2 Allocators'!$B$15:$W$361, MATCH('O5 Details by Class &amp; Accounts'!CM$18, 'E2 Allocators'!$B$15:$W$15, 0),FALSE)*$E127)</f>
        <v>0</v>
      </c>
      <c r="CN127" s="1411">
        <f t="shared" si="35"/>
        <v>0</v>
      </c>
      <c r="CO127" s="1791">
        <f t="shared" si="36"/>
        <v>0</v>
      </c>
      <c r="CQ127" s="2086">
        <v>1815</v>
      </c>
    </row>
    <row r="128" spans="1:95" s="80" customFormat="1" ht="25.5">
      <c r="A128" s="1176">
        <v>5016</v>
      </c>
      <c r="B128" s="1175" t="s">
        <v>1433</v>
      </c>
      <c r="C128" s="1788">
        <f>IF(ISERROR(VLOOKUP($A128,'I3 TB Data'!$A$23:$H$458,MATCH('O5 Details by Class &amp; Accounts'!$C$18, 'I3 TB Data'!$A$23:$H$23,0),0)), 0, VLOOKUP($A128,'I3 TB Data'!$A$23:$H$458,MATCH('O5 Details by Class &amp; Accounts'!$C$18,'I3 TB Data'!$A$23:$H$23,0),0))</f>
        <v>27000</v>
      </c>
      <c r="D128" s="1789"/>
      <c r="E128" s="1788">
        <f t="shared" si="24"/>
        <v>27000</v>
      </c>
      <c r="F128" s="1790">
        <f>IF(ISERROR(VLOOKUP($A128, 'E1 Categorization'!A33:E122, MATCH("Customer Component", 'E1 Categorization'!$A$33:$E$33,0), 0)), 0, IF(VLOOKUP($A128, 'E1 Categorization'!A33:E122, MATCH("Customer Component", 'E1 Categorization'!$A$33:$E$33,0), 0)=0, 'O5 Details by Class &amp; Accounts'!$E128, IF(AND(VLOOKUP($A128, 'E1 Categorization'!A33:E122, MATCH("Customer Component", 'E1 Categorization'!$A$33:$E$33,0), 0) &gt;0, VLOOKUP($A128, 'E1 Categorization'!A33:E122, MATCH("Customer Component", 'E1 Categorization'!$A$33:$E$33,0), 0)&lt;1), 'O5 Details by Class &amp; Accounts'!$E128*(1-VLOOKUP($A128, 'E1 Categorization'!A33:E122, MATCH("Customer Component", 'E1 Categorization'!$A$33:$E$33,0), 0)), 0)))</f>
        <v>27000</v>
      </c>
      <c r="G128" s="1790">
        <f>IF(ISERROR(VLOOKUP($A128, 'E1 Categorization'!A33:E122, MATCH("Customer Component", 'E1 Categorization'!$A$33:$E$33,0), 0)),0, IF(VLOOKUP($A128, 'E1 Categorization'!A33:E122, MATCH("Customer Component", 'E1 Categorization'!$A$33:$E$33,0), 0)=0, 0, IF(AND(VLOOKUP($A128, 'E1 Categorization'!A33:E122, MATCH("Customer Component", 'E1 Categorization'!$A$33:$E$33,0), 0) &gt;0, VLOOKUP($A128, 'E1 Categorization'!A33:E122, MATCH("Customer Component", 'E1 Categorization'!$A$33:$E$33,0), 0)&lt;1), 'O5 Details by Class &amp; Accounts'!$E128*(VLOOKUP($A128, 'E1 Categorization'!A33:E122, MATCH("Customer Component", 'E1 Categorization'!$A$33:$E$33,0), 0)), 'O5 Details by Class &amp; Accounts'!$E128)))</f>
        <v>0</v>
      </c>
      <c r="H128" s="1411">
        <f t="shared" si="31"/>
        <v>27000</v>
      </c>
      <c r="I128" s="1411">
        <f>IF(ISERROR(VLOOKUP(VLOOKUP($A128, 'E4 TB Allocation Details'!$A$18:$L$205, MATCH("Demand ID", 'E4 TB Allocation Details'!$A$18:$L$18, 0),FALSE), 'E2 Allocators'!$B$15:$W$361, MATCH('O5 Details by Class &amp; Accounts'!I$18, 'E2 Allocators'!$B$15:$W$15, 0),FALSE)*$F128), 0, VLOOKUP(VLOOKUP($A128, 'E4 TB Allocation Details'!$A$18:$L$205, MATCH("Demand ID", 'E4 TB Allocation Details'!$A$18:$L$18, 0),FALSE), 'E2 Allocators'!$B$15:$W$361, MATCH('O5 Details by Class &amp; Accounts'!I$18, 'E2 Allocators'!$B$15:$W$15, 0),FALSE)*$F128)</f>
        <v>10150.930775623487</v>
      </c>
      <c r="J128" s="1411">
        <f>IF(ISERROR(VLOOKUP(VLOOKUP($A128, 'E4 TB Allocation Details'!$A$18:$L$205, MATCH("Demand ID", 'E4 TB Allocation Details'!$A$18:$L$18, 0),FALSE), 'E2 Allocators'!$B$15:$W$361, MATCH('O5 Details by Class &amp; Accounts'!J$18, 'E2 Allocators'!$B$15:$W$15, 0),FALSE)*$F128), 0, VLOOKUP(VLOOKUP($A128, 'E4 TB Allocation Details'!$A$18:$L$205, MATCH("Demand ID", 'E4 TB Allocation Details'!$A$18:$L$18, 0),FALSE), 'E2 Allocators'!$B$15:$W$361, MATCH('O5 Details by Class &amp; Accounts'!J$18, 'E2 Allocators'!$B$15:$W$15, 0),FALSE)*$F128)</f>
        <v>4752.4111332402445</v>
      </c>
      <c r="K128" s="1411">
        <f>IF(ISERROR(VLOOKUP(VLOOKUP($A128, 'E4 TB Allocation Details'!$A$18:$L$205, MATCH("Demand ID", 'E4 TB Allocation Details'!$A$18:$L$18, 0),FALSE), 'E2 Allocators'!$B$15:$W$361, MATCH('O5 Details by Class &amp; Accounts'!K$18, 'E2 Allocators'!$B$15:$W$15, 0),FALSE)*$F128), 0, VLOOKUP(VLOOKUP($A128, 'E4 TB Allocation Details'!$A$18:$L$205, MATCH("Demand ID", 'E4 TB Allocation Details'!$A$18:$L$18, 0),FALSE), 'E2 Allocators'!$B$15:$W$361, MATCH('O5 Details by Class &amp; Accounts'!K$18, 'E2 Allocators'!$B$15:$W$15, 0),FALSE)*$F128)</f>
        <v>12078.656915273446</v>
      </c>
      <c r="L128" s="1411">
        <f>IF(ISERROR(VLOOKUP(VLOOKUP($A128, 'E4 TB Allocation Details'!$A$18:$L$205, MATCH("Demand ID", 'E4 TB Allocation Details'!$A$18:$L$18, 0),FALSE), 'E2 Allocators'!$B$15:$W$361, MATCH('O5 Details by Class &amp; Accounts'!L$18, 'E2 Allocators'!$B$15:$W$15, 0),FALSE)*$F128), 0, VLOOKUP(VLOOKUP($A128, 'E4 TB Allocation Details'!$A$18:$L$205, MATCH("Demand ID", 'E4 TB Allocation Details'!$A$18:$L$18, 0),FALSE), 'E2 Allocators'!$B$15:$W$361, MATCH('O5 Details by Class &amp; Accounts'!L$18, 'E2 Allocators'!$B$15:$W$15, 0),FALSE)*$F128)</f>
        <v>0</v>
      </c>
      <c r="M128" s="1411">
        <f>IF(ISERROR(VLOOKUP(VLOOKUP($A128, 'E4 TB Allocation Details'!$A$18:$L$205, MATCH("Demand ID", 'E4 TB Allocation Details'!$A$18:$L$18, 0),FALSE), 'E2 Allocators'!$B$15:$W$361, MATCH('O5 Details by Class &amp; Accounts'!M$18, 'E2 Allocators'!$B$15:$W$15, 0),FALSE)*$F128), 0, VLOOKUP(VLOOKUP($A128, 'E4 TB Allocation Details'!$A$18:$L$205, MATCH("Demand ID", 'E4 TB Allocation Details'!$A$18:$L$18, 0),FALSE), 'E2 Allocators'!$B$15:$W$361, MATCH('O5 Details by Class &amp; Accounts'!M$18, 'E2 Allocators'!$B$15:$W$15, 0),FALSE)*$F128)</f>
        <v>0</v>
      </c>
      <c r="N128" s="1411">
        <f>IF(ISERROR(VLOOKUP(VLOOKUP($A128, 'E4 TB Allocation Details'!$A$18:$L$205, MATCH("Demand ID", 'E4 TB Allocation Details'!$A$18:$L$18, 0),FALSE), 'E2 Allocators'!$B$15:$W$361, MATCH('O5 Details by Class &amp; Accounts'!N$18, 'E2 Allocators'!$B$15:$W$15, 0),FALSE)*$F128), 0, VLOOKUP(VLOOKUP($A128, 'E4 TB Allocation Details'!$A$18:$L$205, MATCH("Demand ID", 'E4 TB Allocation Details'!$A$18:$L$18, 0),FALSE), 'E2 Allocators'!$B$15:$W$361, MATCH('O5 Details by Class &amp; Accounts'!N$18, 'E2 Allocators'!$B$15:$W$15, 0),FALSE)*$F128)</f>
        <v>0</v>
      </c>
      <c r="O128" s="1411">
        <f>IF(ISERROR(VLOOKUP(VLOOKUP($A128, 'E4 TB Allocation Details'!$A$18:$L$205, MATCH("Demand ID", 'E4 TB Allocation Details'!$A$18:$L$18, 0),FALSE), 'E2 Allocators'!$B$15:$W$361, MATCH('O5 Details by Class &amp; Accounts'!O$18, 'E2 Allocators'!$B$15:$W$15, 0),FALSE)*$F128), 0, VLOOKUP(VLOOKUP($A128, 'E4 TB Allocation Details'!$A$18:$L$205, MATCH("Demand ID", 'E4 TB Allocation Details'!$A$18:$L$18, 0),FALSE), 'E2 Allocators'!$B$15:$W$361, MATCH('O5 Details by Class &amp; Accounts'!O$18, 'E2 Allocators'!$B$15:$W$15, 0),FALSE)*$F128)</f>
        <v>0</v>
      </c>
      <c r="P128" s="1411">
        <f>IF(ISERROR(VLOOKUP(VLOOKUP($A128, 'E4 TB Allocation Details'!$A$18:$L$205, MATCH("Demand ID", 'E4 TB Allocation Details'!$A$18:$L$18, 0),FALSE), 'E2 Allocators'!$B$15:$W$361, MATCH('O5 Details by Class &amp; Accounts'!P$18, 'E2 Allocators'!$B$15:$W$15, 0),FALSE)*$F128), 0, VLOOKUP(VLOOKUP($A128, 'E4 TB Allocation Details'!$A$18:$L$205, MATCH("Demand ID", 'E4 TB Allocation Details'!$A$18:$L$18, 0),FALSE), 'E2 Allocators'!$B$15:$W$361, MATCH('O5 Details by Class &amp; Accounts'!P$18, 'E2 Allocators'!$B$15:$W$15, 0),FALSE)*$F128)</f>
        <v>0</v>
      </c>
      <c r="Q128" s="1411">
        <f>IF(ISERROR(VLOOKUP(VLOOKUP($A128, 'E4 TB Allocation Details'!$A$18:$L$205, MATCH("Demand ID", 'E4 TB Allocation Details'!$A$18:$L$18, 0),FALSE), 'E2 Allocators'!$B$15:$W$361, MATCH('O5 Details by Class &amp; Accounts'!Q$18, 'E2 Allocators'!$B$15:$W$15, 0),FALSE)*$F128), 0, VLOOKUP(VLOOKUP($A128, 'E4 TB Allocation Details'!$A$18:$L$205, MATCH("Demand ID", 'E4 TB Allocation Details'!$A$18:$L$18, 0),FALSE), 'E2 Allocators'!$B$15:$W$361, MATCH('O5 Details by Class &amp; Accounts'!Q$18, 'E2 Allocators'!$B$15:$W$15, 0),FALSE)*$F128)</f>
        <v>18.00117586282493</v>
      </c>
      <c r="R128" s="1411">
        <f>IF(ISERROR(VLOOKUP(VLOOKUP($A128, 'E4 TB Allocation Details'!$A$18:$L$205, MATCH("Demand ID", 'E4 TB Allocation Details'!$A$18:$L$18, 0),FALSE), 'E2 Allocators'!$B$15:$W$361, MATCH('O5 Details by Class &amp; Accounts'!R$18, 'E2 Allocators'!$B$15:$W$15, 0),FALSE)*$F128), 0, VLOOKUP(VLOOKUP($A128, 'E4 TB Allocation Details'!$A$18:$L$205, MATCH("Demand ID", 'E4 TB Allocation Details'!$A$18:$L$18, 0),FALSE), 'E2 Allocators'!$B$15:$W$361, MATCH('O5 Details by Class &amp; Accounts'!R$18, 'E2 Allocators'!$B$15:$W$15, 0),FALSE)*$F128)</f>
        <v>0</v>
      </c>
      <c r="S128" s="1411">
        <f>IF(ISERROR(VLOOKUP(VLOOKUP($A128, 'E4 TB Allocation Details'!$A$18:$L$205, MATCH("Demand ID", 'E4 TB Allocation Details'!$A$18:$L$18, 0),FALSE), 'E2 Allocators'!$B$15:$W$361, MATCH('O5 Details by Class &amp; Accounts'!S$18, 'E2 Allocators'!$B$15:$W$15, 0),FALSE)*$F128), 0, VLOOKUP(VLOOKUP($A128, 'E4 TB Allocation Details'!$A$18:$L$205, MATCH("Demand ID", 'E4 TB Allocation Details'!$A$18:$L$18, 0),FALSE), 'E2 Allocators'!$B$15:$W$361, MATCH('O5 Details by Class &amp; Accounts'!S$18, 'E2 Allocators'!$B$15:$W$15, 0),FALSE)*$F128)</f>
        <v>0</v>
      </c>
      <c r="T128" s="1411">
        <f>IF(ISERROR(VLOOKUP(VLOOKUP($A128, 'E4 TB Allocation Details'!$A$18:$L$205, MATCH("Demand ID", 'E4 TB Allocation Details'!$A$18:$L$18, 0),FALSE), 'E2 Allocators'!$B$15:$W$361, MATCH('O5 Details by Class &amp; Accounts'!T$18, 'E2 Allocators'!$B$15:$W$15, 0),FALSE)*$F128), 0, VLOOKUP(VLOOKUP($A128, 'E4 TB Allocation Details'!$A$18:$L$205, MATCH("Demand ID", 'E4 TB Allocation Details'!$A$18:$L$18, 0),FALSE), 'E2 Allocators'!$B$15:$W$361, MATCH('O5 Details by Class &amp; Accounts'!T$18, 'E2 Allocators'!$B$15:$W$15, 0),FALSE)*$F128)</f>
        <v>0</v>
      </c>
      <c r="U128" s="1411">
        <f>IF(ISERROR(VLOOKUP(VLOOKUP($A128, 'E4 TB Allocation Details'!$A$18:$L$205, MATCH("Demand ID", 'E4 TB Allocation Details'!$A$18:$L$18, 0),FALSE), 'E2 Allocators'!$B$15:$W$361, MATCH('O5 Details by Class &amp; Accounts'!U$18, 'E2 Allocators'!$B$15:$W$15, 0),FALSE)*$F128), 0, VLOOKUP(VLOOKUP($A128, 'E4 TB Allocation Details'!$A$18:$L$205, MATCH("Demand ID", 'E4 TB Allocation Details'!$A$18:$L$18, 0),FALSE), 'E2 Allocators'!$B$15:$W$361, MATCH('O5 Details by Class &amp; Accounts'!U$18, 'E2 Allocators'!$B$15:$W$15, 0),FALSE)*$F128)</f>
        <v>0</v>
      </c>
      <c r="V128" s="1411">
        <f>IF(ISERROR(VLOOKUP(VLOOKUP($A128, 'E4 TB Allocation Details'!$A$18:$L$205, MATCH("Demand ID", 'E4 TB Allocation Details'!$A$18:$L$18, 0),FALSE), 'E2 Allocators'!$B$15:$W$361, MATCH('O5 Details by Class &amp; Accounts'!V$18, 'E2 Allocators'!$B$15:$W$15, 0),FALSE)*$F128), 0, VLOOKUP(VLOOKUP($A128, 'E4 TB Allocation Details'!$A$18:$L$205, MATCH("Demand ID", 'E4 TB Allocation Details'!$A$18:$L$18, 0),FALSE), 'E2 Allocators'!$B$15:$W$361, MATCH('O5 Details by Class &amp; Accounts'!V$18, 'E2 Allocators'!$B$15:$W$15, 0),FALSE)*$F128)</f>
        <v>0</v>
      </c>
      <c r="W128" s="1411">
        <f>IF(ISERROR(VLOOKUP(VLOOKUP($A128, 'E4 TB Allocation Details'!$A$18:$L$205, MATCH("Demand ID", 'E4 TB Allocation Details'!$A$18:$L$18, 0),FALSE), 'E2 Allocators'!$B$15:$W$361, MATCH('O5 Details by Class &amp; Accounts'!W$18, 'E2 Allocators'!$B$15:$W$15, 0),FALSE)*$F128), 0, VLOOKUP(VLOOKUP($A128, 'E4 TB Allocation Details'!$A$18:$L$205, MATCH("Demand ID", 'E4 TB Allocation Details'!$A$18:$L$18, 0),FALSE), 'E2 Allocators'!$B$15:$W$361, MATCH('O5 Details by Class &amp; Accounts'!W$18, 'E2 Allocators'!$B$15:$W$15, 0),FALSE)*$F128)</f>
        <v>0</v>
      </c>
      <c r="X128" s="1411">
        <f>IF(ISERROR(VLOOKUP(VLOOKUP($A128, 'E4 TB Allocation Details'!$A$18:$L$205, MATCH("Demand ID", 'E4 TB Allocation Details'!$A$18:$L$18, 0),FALSE), 'E2 Allocators'!$B$15:$W$361, MATCH('O5 Details by Class &amp; Accounts'!X$18, 'E2 Allocators'!$B$15:$W$15, 0),FALSE)*$F128), 0, VLOOKUP(VLOOKUP($A128, 'E4 TB Allocation Details'!$A$18:$L$205, MATCH("Demand ID", 'E4 TB Allocation Details'!$A$18:$L$18, 0),FALSE), 'E2 Allocators'!$B$15:$W$361, MATCH('O5 Details by Class &amp; Accounts'!X$18, 'E2 Allocators'!$B$15:$W$15, 0),FALSE)*$F128)</f>
        <v>0</v>
      </c>
      <c r="Y128" s="1411">
        <f>IF(ISERROR(VLOOKUP(VLOOKUP($A128, 'E4 TB Allocation Details'!$A$18:$L$205, MATCH("Demand ID", 'E4 TB Allocation Details'!$A$18:$L$18, 0),FALSE), 'E2 Allocators'!$B$15:$W$361, MATCH('O5 Details by Class &amp; Accounts'!Y$18, 'E2 Allocators'!$B$15:$W$15, 0),FALSE)*$F128), 0, VLOOKUP(VLOOKUP($A128, 'E4 TB Allocation Details'!$A$18:$L$205, MATCH("Demand ID", 'E4 TB Allocation Details'!$A$18:$L$18, 0),FALSE), 'E2 Allocators'!$B$15:$W$361, MATCH('O5 Details by Class &amp; Accounts'!Y$18, 'E2 Allocators'!$B$15:$W$15, 0),FALSE)*$F128)</f>
        <v>0</v>
      </c>
      <c r="Z128" s="1411">
        <f>IF(ISERROR(VLOOKUP(VLOOKUP($A128, 'E4 TB Allocation Details'!$A$18:$L$205, MATCH("Demand ID", 'E4 TB Allocation Details'!$A$18:$L$18, 0),FALSE), 'E2 Allocators'!$B$15:$W$361, MATCH('O5 Details by Class &amp; Accounts'!Z$18, 'E2 Allocators'!$B$15:$W$15, 0),FALSE)*$F128), 0, VLOOKUP(VLOOKUP($A128, 'E4 TB Allocation Details'!$A$18:$L$205, MATCH("Demand ID", 'E4 TB Allocation Details'!$A$18:$L$18, 0),FALSE), 'E2 Allocators'!$B$15:$W$361, MATCH('O5 Details by Class &amp; Accounts'!Z$18, 'E2 Allocators'!$B$15:$W$15, 0),FALSE)*$F128)</f>
        <v>0</v>
      </c>
      <c r="AA128" s="1411">
        <f>IF(ISERROR(VLOOKUP(VLOOKUP($A128, 'E4 TB Allocation Details'!$A$18:$L$205, MATCH("Demand ID", 'E4 TB Allocation Details'!$A$18:$L$18, 0),FALSE), 'E2 Allocators'!$B$15:$W$361, MATCH('O5 Details by Class &amp; Accounts'!AA$18, 'E2 Allocators'!$B$15:$W$15, 0),FALSE)*$F128), 0, VLOOKUP(VLOOKUP($A128, 'E4 TB Allocation Details'!$A$18:$L$205, MATCH("Demand ID", 'E4 TB Allocation Details'!$A$18:$L$18, 0),FALSE), 'E2 Allocators'!$B$15:$W$361, MATCH('O5 Details by Class &amp; Accounts'!AA$18, 'E2 Allocators'!$B$15:$W$15, 0),FALSE)*$F128)</f>
        <v>0</v>
      </c>
      <c r="AB128" s="1411">
        <f>IF(ISERROR(VLOOKUP(VLOOKUP($A128, 'E4 TB Allocation Details'!$A$18:$L$205, MATCH("Demand ID", 'E4 TB Allocation Details'!$A$18:$L$18, 0),FALSE), 'E2 Allocators'!$B$15:$W$361, MATCH('O5 Details by Class &amp; Accounts'!AB$18, 'E2 Allocators'!$B$15:$W$15, 0),FALSE)*$F128), 0, VLOOKUP(VLOOKUP($A128, 'E4 TB Allocation Details'!$A$18:$L$205, MATCH("Demand ID", 'E4 TB Allocation Details'!$A$18:$L$18, 0),FALSE), 'E2 Allocators'!$B$15:$W$361, MATCH('O5 Details by Class &amp; Accounts'!AB$18, 'E2 Allocators'!$B$15:$W$15, 0),FALSE)*$F128)</f>
        <v>0</v>
      </c>
      <c r="AC128" s="1411">
        <f t="shared" si="32"/>
        <v>27000</v>
      </c>
      <c r="AD128" s="1411">
        <f>IF(ISERROR(VLOOKUP(VLOOKUP($A128, 'E4 TB Allocation Details'!$A$18:$L$205, MATCH("Customer ID", 'E4 TB Allocation Details'!$A$18:$L$18, 0),FALSE), 'E2 Allocators'!$B$15:$W$361, MATCH('O5 Details by Class &amp; Accounts'!AD$18, 'E2 Allocators'!$B$15:$W$15, 0),FALSE)*$G128), 0, VLOOKUP(VLOOKUP($A128, 'E4 TB Allocation Details'!$A$18:$L$205, MATCH("Customer ID", 'E4 TB Allocation Details'!$A$18:$L$18, 0),FALSE), 'E2 Allocators'!$B$15:$W$361, MATCH('O5 Details by Class &amp; Accounts'!AD$18, 'E2 Allocators'!$B$15:$W$15, 0),FALSE)*$G128)</f>
        <v>0</v>
      </c>
      <c r="AE128" s="1411">
        <f>IF(ISERROR(VLOOKUP(VLOOKUP($A128, 'E4 TB Allocation Details'!$A$18:$L$205, MATCH("Customer ID", 'E4 TB Allocation Details'!$A$18:$L$18, 0),FALSE), 'E2 Allocators'!$B$15:$W$361, MATCH('O5 Details by Class &amp; Accounts'!AE$18, 'E2 Allocators'!$B$15:$W$15, 0),FALSE)*$G128), 0, VLOOKUP(VLOOKUP($A128, 'E4 TB Allocation Details'!$A$18:$L$205, MATCH("Customer ID", 'E4 TB Allocation Details'!$A$18:$L$18, 0),FALSE), 'E2 Allocators'!$B$15:$W$361, MATCH('O5 Details by Class &amp; Accounts'!AE$18, 'E2 Allocators'!$B$15:$W$15, 0),FALSE)*$G128)</f>
        <v>0</v>
      </c>
      <c r="AF128" s="1411">
        <f>IF(ISERROR(VLOOKUP(VLOOKUP($A128, 'E4 TB Allocation Details'!$A$18:$L$205, MATCH("Customer ID", 'E4 TB Allocation Details'!$A$18:$L$18, 0),FALSE), 'E2 Allocators'!$B$15:$W$361, MATCH('O5 Details by Class &amp; Accounts'!AF$18, 'E2 Allocators'!$B$15:$W$15, 0),FALSE)*$G128), 0, VLOOKUP(VLOOKUP($A128, 'E4 TB Allocation Details'!$A$18:$L$205, MATCH("Customer ID", 'E4 TB Allocation Details'!$A$18:$L$18, 0),FALSE), 'E2 Allocators'!$B$15:$W$361, MATCH('O5 Details by Class &amp; Accounts'!AF$18, 'E2 Allocators'!$B$15:$W$15, 0),FALSE)*$G128)</f>
        <v>0</v>
      </c>
      <c r="AG128" s="1411">
        <f>IF(ISERROR(VLOOKUP(VLOOKUP($A128, 'E4 TB Allocation Details'!$A$18:$L$205, MATCH("Customer ID", 'E4 TB Allocation Details'!$A$18:$L$18, 0),FALSE), 'E2 Allocators'!$B$15:$W$361, MATCH('O5 Details by Class &amp; Accounts'!AG$18, 'E2 Allocators'!$B$15:$W$15, 0),FALSE)*$G128), 0, VLOOKUP(VLOOKUP($A128, 'E4 TB Allocation Details'!$A$18:$L$205, MATCH("Customer ID", 'E4 TB Allocation Details'!$A$18:$L$18, 0),FALSE), 'E2 Allocators'!$B$15:$W$361, MATCH('O5 Details by Class &amp; Accounts'!AG$18, 'E2 Allocators'!$B$15:$W$15, 0),FALSE)*$G128)</f>
        <v>0</v>
      </c>
      <c r="AH128" s="1411">
        <f>IF(ISERROR(VLOOKUP(VLOOKUP($A128, 'E4 TB Allocation Details'!$A$18:$L$205, MATCH("Customer ID", 'E4 TB Allocation Details'!$A$18:$L$18, 0),FALSE), 'E2 Allocators'!$B$15:$W$361, MATCH('O5 Details by Class &amp; Accounts'!AH$18, 'E2 Allocators'!$B$15:$W$15, 0),FALSE)*$G128), 0, VLOOKUP(VLOOKUP($A128, 'E4 TB Allocation Details'!$A$18:$L$205, MATCH("Customer ID", 'E4 TB Allocation Details'!$A$18:$L$18, 0),FALSE), 'E2 Allocators'!$B$15:$W$361, MATCH('O5 Details by Class &amp; Accounts'!AH$18, 'E2 Allocators'!$B$15:$W$15, 0),FALSE)*$G128)</f>
        <v>0</v>
      </c>
      <c r="AI128" s="1411">
        <f>IF(ISERROR(VLOOKUP(VLOOKUP($A128, 'E4 TB Allocation Details'!$A$18:$L$205, MATCH("Customer ID", 'E4 TB Allocation Details'!$A$18:$L$18, 0),FALSE), 'E2 Allocators'!$B$15:$W$361, MATCH('O5 Details by Class &amp; Accounts'!AI$18, 'E2 Allocators'!$B$15:$W$15, 0),FALSE)*$G128), 0, VLOOKUP(VLOOKUP($A128, 'E4 TB Allocation Details'!$A$18:$L$205, MATCH("Customer ID", 'E4 TB Allocation Details'!$A$18:$L$18, 0),FALSE), 'E2 Allocators'!$B$15:$W$361, MATCH('O5 Details by Class &amp; Accounts'!AI$18, 'E2 Allocators'!$B$15:$W$15, 0),FALSE)*$G128)</f>
        <v>0</v>
      </c>
      <c r="AJ128" s="1411">
        <f>IF(ISERROR(VLOOKUP(VLOOKUP($A128, 'E4 TB Allocation Details'!$A$18:$L$205, MATCH("Customer ID", 'E4 TB Allocation Details'!$A$18:$L$18, 0),FALSE), 'E2 Allocators'!$B$15:$W$361, MATCH('O5 Details by Class &amp; Accounts'!AJ$18, 'E2 Allocators'!$B$15:$W$15, 0),FALSE)*$G128), 0, VLOOKUP(VLOOKUP($A128, 'E4 TB Allocation Details'!$A$18:$L$205, MATCH("Customer ID", 'E4 TB Allocation Details'!$A$18:$L$18, 0),FALSE), 'E2 Allocators'!$B$15:$W$361, MATCH('O5 Details by Class &amp; Accounts'!AJ$18, 'E2 Allocators'!$B$15:$W$15, 0),FALSE)*$G128)</f>
        <v>0</v>
      </c>
      <c r="AK128" s="1411">
        <f>IF(ISERROR(VLOOKUP(VLOOKUP($A128, 'E4 TB Allocation Details'!$A$18:$L$205, MATCH("Customer ID", 'E4 TB Allocation Details'!$A$18:$L$18, 0),FALSE), 'E2 Allocators'!$B$15:$W$361, MATCH('O5 Details by Class &amp; Accounts'!AK$18, 'E2 Allocators'!$B$15:$W$15, 0),FALSE)*$G128), 0, VLOOKUP(VLOOKUP($A128, 'E4 TB Allocation Details'!$A$18:$L$205, MATCH("Customer ID", 'E4 TB Allocation Details'!$A$18:$L$18, 0),FALSE), 'E2 Allocators'!$B$15:$W$361, MATCH('O5 Details by Class &amp; Accounts'!AK$18, 'E2 Allocators'!$B$15:$W$15, 0),FALSE)*$G128)</f>
        <v>0</v>
      </c>
      <c r="AL128" s="1411">
        <f>IF(ISERROR(VLOOKUP(VLOOKUP($A128, 'E4 TB Allocation Details'!$A$18:$L$205, MATCH("Customer ID", 'E4 TB Allocation Details'!$A$18:$L$18, 0),FALSE), 'E2 Allocators'!$B$15:$W$361, MATCH('O5 Details by Class &amp; Accounts'!AL$18, 'E2 Allocators'!$B$15:$W$15, 0),FALSE)*$G128), 0, VLOOKUP(VLOOKUP($A128, 'E4 TB Allocation Details'!$A$18:$L$205, MATCH("Customer ID", 'E4 TB Allocation Details'!$A$18:$L$18, 0),FALSE), 'E2 Allocators'!$B$15:$W$361, MATCH('O5 Details by Class &amp; Accounts'!AL$18, 'E2 Allocators'!$B$15:$W$15, 0),FALSE)*$G128)</f>
        <v>0</v>
      </c>
      <c r="AM128" s="1411">
        <f>IF(ISERROR(VLOOKUP(VLOOKUP($A128, 'E4 TB Allocation Details'!$A$18:$L$205, MATCH("Customer ID", 'E4 TB Allocation Details'!$A$18:$L$18, 0),FALSE), 'E2 Allocators'!$B$15:$W$361, MATCH('O5 Details by Class &amp; Accounts'!AM$18, 'E2 Allocators'!$B$15:$W$15, 0),FALSE)*$G128), 0, VLOOKUP(VLOOKUP($A128, 'E4 TB Allocation Details'!$A$18:$L$205, MATCH("Customer ID", 'E4 TB Allocation Details'!$A$18:$L$18, 0),FALSE), 'E2 Allocators'!$B$15:$W$361, MATCH('O5 Details by Class &amp; Accounts'!AM$18, 'E2 Allocators'!$B$15:$W$15, 0),FALSE)*$G128)</f>
        <v>0</v>
      </c>
      <c r="AN128" s="1411">
        <f>IF(ISERROR(VLOOKUP(VLOOKUP($A128, 'E4 TB Allocation Details'!$A$18:$L$205, MATCH("Customer ID", 'E4 TB Allocation Details'!$A$18:$L$18, 0),FALSE), 'E2 Allocators'!$B$15:$W$361, MATCH('O5 Details by Class &amp; Accounts'!AN$18, 'E2 Allocators'!$B$15:$W$15, 0),FALSE)*$G128), 0, VLOOKUP(VLOOKUP($A128, 'E4 TB Allocation Details'!$A$18:$L$205, MATCH("Customer ID", 'E4 TB Allocation Details'!$A$18:$L$18, 0),FALSE), 'E2 Allocators'!$B$15:$W$361, MATCH('O5 Details by Class &amp; Accounts'!AN$18, 'E2 Allocators'!$B$15:$W$15, 0),FALSE)*$G128)</f>
        <v>0</v>
      </c>
      <c r="AO128" s="1411">
        <f>IF(ISERROR(VLOOKUP(VLOOKUP($A128, 'E4 TB Allocation Details'!$A$18:$L$205, MATCH("Customer ID", 'E4 TB Allocation Details'!$A$18:$L$18, 0),FALSE), 'E2 Allocators'!$B$15:$W$361, MATCH('O5 Details by Class &amp; Accounts'!AO$18, 'E2 Allocators'!$B$15:$W$15, 0),FALSE)*$G128), 0, VLOOKUP(VLOOKUP($A128, 'E4 TB Allocation Details'!$A$18:$L$205, MATCH("Customer ID", 'E4 TB Allocation Details'!$A$18:$L$18, 0),FALSE), 'E2 Allocators'!$B$15:$W$361, MATCH('O5 Details by Class &amp; Accounts'!AO$18, 'E2 Allocators'!$B$15:$W$15, 0),FALSE)*$G128)</f>
        <v>0</v>
      </c>
      <c r="AP128" s="1411">
        <f>IF(ISERROR(VLOOKUP(VLOOKUP($A128, 'E4 TB Allocation Details'!$A$18:$L$205, MATCH("Customer ID", 'E4 TB Allocation Details'!$A$18:$L$18, 0),FALSE), 'E2 Allocators'!$B$15:$W$361, MATCH('O5 Details by Class &amp; Accounts'!AP$18, 'E2 Allocators'!$B$15:$W$15, 0),FALSE)*$G128), 0, VLOOKUP(VLOOKUP($A128, 'E4 TB Allocation Details'!$A$18:$L$205, MATCH("Customer ID", 'E4 TB Allocation Details'!$A$18:$L$18, 0),FALSE), 'E2 Allocators'!$B$15:$W$361, MATCH('O5 Details by Class &amp; Accounts'!AP$18, 'E2 Allocators'!$B$15:$W$15, 0),FALSE)*$G128)</f>
        <v>0</v>
      </c>
      <c r="AQ128" s="1411">
        <f>IF(ISERROR(VLOOKUP(VLOOKUP($A128, 'E4 TB Allocation Details'!$A$18:$L$205, MATCH("Customer ID", 'E4 TB Allocation Details'!$A$18:$L$18, 0),FALSE), 'E2 Allocators'!$B$15:$W$361, MATCH('O5 Details by Class &amp; Accounts'!AQ$18, 'E2 Allocators'!$B$15:$W$15, 0),FALSE)*$G128), 0, VLOOKUP(VLOOKUP($A128, 'E4 TB Allocation Details'!$A$18:$L$205, MATCH("Customer ID", 'E4 TB Allocation Details'!$A$18:$L$18, 0),FALSE), 'E2 Allocators'!$B$15:$W$361, MATCH('O5 Details by Class &amp; Accounts'!AQ$18, 'E2 Allocators'!$B$15:$W$15, 0),FALSE)*$G128)</f>
        <v>0</v>
      </c>
      <c r="AR128" s="1411">
        <f>IF(ISERROR(VLOOKUP(VLOOKUP($A128, 'E4 TB Allocation Details'!$A$18:$L$205, MATCH("Customer ID", 'E4 TB Allocation Details'!$A$18:$L$18, 0),FALSE), 'E2 Allocators'!$B$15:$W$361, MATCH('O5 Details by Class &amp; Accounts'!AR$18, 'E2 Allocators'!$B$15:$W$15, 0),FALSE)*$G128), 0, VLOOKUP(VLOOKUP($A128, 'E4 TB Allocation Details'!$A$18:$L$205, MATCH("Customer ID", 'E4 TB Allocation Details'!$A$18:$L$18, 0),FALSE), 'E2 Allocators'!$B$15:$W$361, MATCH('O5 Details by Class &amp; Accounts'!AR$18, 'E2 Allocators'!$B$15:$W$15, 0),FALSE)*$G128)</f>
        <v>0</v>
      </c>
      <c r="AS128" s="1411">
        <f>IF(ISERROR(VLOOKUP(VLOOKUP($A128, 'E4 TB Allocation Details'!$A$18:$L$205, MATCH("Customer ID", 'E4 TB Allocation Details'!$A$18:$L$18, 0),FALSE), 'E2 Allocators'!$B$15:$W$361, MATCH('O5 Details by Class &amp; Accounts'!AS$18, 'E2 Allocators'!$B$15:$W$15, 0),FALSE)*$G128), 0, VLOOKUP(VLOOKUP($A128, 'E4 TB Allocation Details'!$A$18:$L$205, MATCH("Customer ID", 'E4 TB Allocation Details'!$A$18:$L$18, 0),FALSE), 'E2 Allocators'!$B$15:$W$361, MATCH('O5 Details by Class &amp; Accounts'!AS$18, 'E2 Allocators'!$B$15:$W$15, 0),FALSE)*$G128)</f>
        <v>0</v>
      </c>
      <c r="AT128" s="1411">
        <f>IF(ISERROR(VLOOKUP(VLOOKUP($A128, 'E4 TB Allocation Details'!$A$18:$L$205, MATCH("Customer ID", 'E4 TB Allocation Details'!$A$18:$L$18, 0),FALSE), 'E2 Allocators'!$B$15:$W$361, MATCH('O5 Details by Class &amp; Accounts'!AT$18, 'E2 Allocators'!$B$15:$W$15, 0),FALSE)*$G128), 0, VLOOKUP(VLOOKUP($A128, 'E4 TB Allocation Details'!$A$18:$L$205, MATCH("Customer ID", 'E4 TB Allocation Details'!$A$18:$L$18, 0),FALSE), 'E2 Allocators'!$B$15:$W$361, MATCH('O5 Details by Class &amp; Accounts'!AT$18, 'E2 Allocators'!$B$15:$W$15, 0),FALSE)*$G128)</f>
        <v>0</v>
      </c>
      <c r="AU128" s="1411">
        <f>IF(ISERROR(VLOOKUP(VLOOKUP($A128, 'E4 TB Allocation Details'!$A$18:$L$205, MATCH("Customer ID", 'E4 TB Allocation Details'!$A$18:$L$18, 0),FALSE), 'E2 Allocators'!$B$15:$W$361, MATCH('O5 Details by Class &amp; Accounts'!AU$18, 'E2 Allocators'!$B$15:$W$15, 0),FALSE)*$G128), 0, VLOOKUP(VLOOKUP($A128, 'E4 TB Allocation Details'!$A$18:$L$205, MATCH("Customer ID", 'E4 TB Allocation Details'!$A$18:$L$18, 0),FALSE), 'E2 Allocators'!$B$15:$W$361, MATCH('O5 Details by Class &amp; Accounts'!AU$18, 'E2 Allocators'!$B$15:$W$15, 0),FALSE)*$G128)</f>
        <v>0</v>
      </c>
      <c r="AV128" s="1411">
        <f>IF(ISERROR(VLOOKUP(VLOOKUP($A128, 'E4 TB Allocation Details'!$A$18:$L$205, MATCH("Customer ID", 'E4 TB Allocation Details'!$A$18:$L$18, 0),FALSE), 'E2 Allocators'!$B$15:$W$361, MATCH('O5 Details by Class &amp; Accounts'!AV$18, 'E2 Allocators'!$B$15:$W$15, 0),FALSE)*$G128), 0, VLOOKUP(VLOOKUP($A128, 'E4 TB Allocation Details'!$A$18:$L$205, MATCH("Customer ID", 'E4 TB Allocation Details'!$A$18:$L$18, 0),FALSE), 'E2 Allocators'!$B$15:$W$361, MATCH('O5 Details by Class &amp; Accounts'!AV$18, 'E2 Allocators'!$B$15:$W$15, 0),FALSE)*$G128)</f>
        <v>0</v>
      </c>
      <c r="AW128" s="1411">
        <f>IF(ISERROR(VLOOKUP(VLOOKUP($A128, 'E4 TB Allocation Details'!$A$18:$L$205, MATCH("Customer ID", 'E4 TB Allocation Details'!$A$18:$L$18, 0),FALSE), 'E2 Allocators'!$B$15:$W$361, MATCH('O5 Details by Class &amp; Accounts'!AW$18, 'E2 Allocators'!$B$15:$W$15, 0),FALSE)*$G128), 0, VLOOKUP(VLOOKUP($A128, 'E4 TB Allocation Details'!$A$18:$L$205, MATCH("Customer ID", 'E4 TB Allocation Details'!$A$18:$L$18, 0),FALSE), 'E2 Allocators'!$B$15:$W$361, MATCH('O5 Details by Class &amp; Accounts'!AW$18, 'E2 Allocators'!$B$15:$W$15, 0),FALSE)*$G128)</f>
        <v>0</v>
      </c>
      <c r="AX128" s="1411">
        <f t="shared" si="33"/>
        <v>0</v>
      </c>
      <c r="AY128" s="1411">
        <f>IF(ISERROR(VLOOKUP(VLOOKUP($A128, 'E4 TB Allocation Details'!$A$18:$L$205, MATCH("Misc ID", 'E4 TB Allocation Details'!$A$18:$L$18, 0),FALSE), 'E2 Allocators'!$B$15:$W$361, MATCH('O5 Details by Class &amp; Accounts'!AY$18, 'E2 Allocators'!$B$15:$W$15, 0),FALSE)*$E128), 0, VLOOKUP(VLOOKUP($A128, 'E4 TB Allocation Details'!$A$18:$L$205, MATCH("Misc ID", 'E4 TB Allocation Details'!$A$18:$L$18, 0),FALSE), 'E2 Allocators'!$B$15:$W$361, MATCH('O5 Details by Class &amp; Accounts'!AY$18, 'E2 Allocators'!$B$15:$W$15, 0),FALSE)*$E128)</f>
        <v>0</v>
      </c>
      <c r="AZ128" s="1411">
        <f>IF(ISERROR(VLOOKUP(VLOOKUP($A128, 'E4 TB Allocation Details'!$A$18:$L$205, MATCH("Misc ID", 'E4 TB Allocation Details'!$A$18:$L$18, 0),FALSE), 'E2 Allocators'!$B$15:$W$361, MATCH('O5 Details by Class &amp; Accounts'!AZ$18, 'E2 Allocators'!$B$15:$W$15, 0),FALSE)*$E128), 0, VLOOKUP(VLOOKUP($A128, 'E4 TB Allocation Details'!$A$18:$L$205, MATCH("Misc ID", 'E4 TB Allocation Details'!$A$18:$L$18, 0),FALSE), 'E2 Allocators'!$B$15:$W$361, MATCH('O5 Details by Class &amp; Accounts'!AZ$18, 'E2 Allocators'!$B$15:$W$15, 0),FALSE)*$E128)</f>
        <v>0</v>
      </c>
      <c r="BA128" s="1411">
        <f>IF(ISERROR(VLOOKUP(VLOOKUP($A128, 'E4 TB Allocation Details'!$A$18:$L$205, MATCH("Misc ID", 'E4 TB Allocation Details'!$A$18:$L$18, 0),FALSE), 'E2 Allocators'!$B$15:$W$361, MATCH('O5 Details by Class &amp; Accounts'!BA$18, 'E2 Allocators'!$B$15:$W$15, 0),FALSE)*$E128), 0, VLOOKUP(VLOOKUP($A128, 'E4 TB Allocation Details'!$A$18:$L$205, MATCH("Misc ID", 'E4 TB Allocation Details'!$A$18:$L$18, 0),FALSE), 'E2 Allocators'!$B$15:$W$361, MATCH('O5 Details by Class &amp; Accounts'!BA$18, 'E2 Allocators'!$B$15:$W$15, 0),FALSE)*$E128)</f>
        <v>0</v>
      </c>
      <c r="BB128" s="1411">
        <f>IF(ISERROR(VLOOKUP(VLOOKUP($A128, 'E4 TB Allocation Details'!$A$18:$L$205, MATCH("Misc ID", 'E4 TB Allocation Details'!$A$18:$L$18, 0),FALSE), 'E2 Allocators'!$B$15:$W$361, MATCH('O5 Details by Class &amp; Accounts'!BB$18, 'E2 Allocators'!$B$15:$W$15, 0),FALSE)*$E128), 0, VLOOKUP(VLOOKUP($A128, 'E4 TB Allocation Details'!$A$18:$L$205, MATCH("Misc ID", 'E4 TB Allocation Details'!$A$18:$L$18, 0),FALSE), 'E2 Allocators'!$B$15:$W$361, MATCH('O5 Details by Class &amp; Accounts'!BB$18, 'E2 Allocators'!$B$15:$W$15, 0),FALSE)*$E128)</f>
        <v>0</v>
      </c>
      <c r="BC128" s="1411">
        <f>IF(ISERROR(VLOOKUP(VLOOKUP($A128, 'E4 TB Allocation Details'!$A$18:$L$205, MATCH("Misc ID", 'E4 TB Allocation Details'!$A$18:$L$18, 0),FALSE), 'E2 Allocators'!$B$15:$W$361, MATCH('O5 Details by Class &amp; Accounts'!BC$18, 'E2 Allocators'!$B$15:$W$15, 0),FALSE)*$E128), 0, VLOOKUP(VLOOKUP($A128, 'E4 TB Allocation Details'!$A$18:$L$205, MATCH("Misc ID", 'E4 TB Allocation Details'!$A$18:$L$18, 0),FALSE), 'E2 Allocators'!$B$15:$W$361, MATCH('O5 Details by Class &amp; Accounts'!BC$18, 'E2 Allocators'!$B$15:$W$15, 0),FALSE)*$E128)</f>
        <v>0</v>
      </c>
      <c r="BD128" s="1411">
        <f>IF(ISERROR(VLOOKUP(VLOOKUP($A128, 'E4 TB Allocation Details'!$A$18:$L$205, MATCH("Misc ID", 'E4 TB Allocation Details'!$A$18:$L$18, 0),FALSE), 'E2 Allocators'!$B$15:$W$361, MATCH('O5 Details by Class &amp; Accounts'!BD$18, 'E2 Allocators'!$B$15:$W$15, 0),FALSE)*$E128), 0, VLOOKUP(VLOOKUP($A128, 'E4 TB Allocation Details'!$A$18:$L$205, MATCH("Misc ID", 'E4 TB Allocation Details'!$A$18:$L$18, 0),FALSE), 'E2 Allocators'!$B$15:$W$361, MATCH('O5 Details by Class &amp; Accounts'!BD$18, 'E2 Allocators'!$B$15:$W$15, 0),FALSE)*$E128)</f>
        <v>0</v>
      </c>
      <c r="BE128" s="1411">
        <f>IF(ISERROR(VLOOKUP(VLOOKUP($A128, 'E4 TB Allocation Details'!$A$18:$L$205, MATCH("Misc ID", 'E4 TB Allocation Details'!$A$18:$L$18, 0),FALSE), 'E2 Allocators'!$B$15:$W$361, MATCH('O5 Details by Class &amp; Accounts'!BE$18, 'E2 Allocators'!$B$15:$W$15, 0),FALSE)*$E128), 0, VLOOKUP(VLOOKUP($A128, 'E4 TB Allocation Details'!$A$18:$L$205, MATCH("Misc ID", 'E4 TB Allocation Details'!$A$18:$L$18, 0),FALSE), 'E2 Allocators'!$B$15:$W$361, MATCH('O5 Details by Class &amp; Accounts'!BE$18, 'E2 Allocators'!$B$15:$W$15, 0),FALSE)*$E128)</f>
        <v>0</v>
      </c>
      <c r="BF128" s="1411">
        <f>IF(ISERROR(VLOOKUP(VLOOKUP($A128, 'E4 TB Allocation Details'!$A$18:$L$205, MATCH("Misc ID", 'E4 TB Allocation Details'!$A$18:$L$18, 0),FALSE), 'E2 Allocators'!$B$15:$W$361, MATCH('O5 Details by Class &amp; Accounts'!BF$18, 'E2 Allocators'!$B$15:$W$15, 0),FALSE)*$E128), 0, VLOOKUP(VLOOKUP($A128, 'E4 TB Allocation Details'!$A$18:$L$205, MATCH("Misc ID", 'E4 TB Allocation Details'!$A$18:$L$18, 0),FALSE), 'E2 Allocators'!$B$15:$W$361, MATCH('O5 Details by Class &amp; Accounts'!BF$18, 'E2 Allocators'!$B$15:$W$15, 0),FALSE)*$E128)</f>
        <v>0</v>
      </c>
      <c r="BG128" s="1411">
        <f>IF(ISERROR(VLOOKUP(VLOOKUP($A128, 'E4 TB Allocation Details'!$A$18:$L$205, MATCH("Misc ID", 'E4 TB Allocation Details'!$A$18:$L$18, 0),FALSE), 'E2 Allocators'!$B$15:$W$361, MATCH('O5 Details by Class &amp; Accounts'!BG$18, 'E2 Allocators'!$B$15:$W$15, 0),FALSE)*$E128), 0, VLOOKUP(VLOOKUP($A128, 'E4 TB Allocation Details'!$A$18:$L$205, MATCH("Misc ID", 'E4 TB Allocation Details'!$A$18:$L$18, 0),FALSE), 'E2 Allocators'!$B$15:$W$361, MATCH('O5 Details by Class &amp; Accounts'!BG$18, 'E2 Allocators'!$B$15:$W$15, 0),FALSE)*$E128)</f>
        <v>0</v>
      </c>
      <c r="BH128" s="1411">
        <f>IF(ISERROR(VLOOKUP(VLOOKUP($A128, 'E4 TB Allocation Details'!$A$18:$L$205, MATCH("Misc ID", 'E4 TB Allocation Details'!$A$18:$L$18, 0),FALSE), 'E2 Allocators'!$B$15:$W$361, MATCH('O5 Details by Class &amp; Accounts'!BH$18, 'E2 Allocators'!$B$15:$W$15, 0),FALSE)*$E128), 0, VLOOKUP(VLOOKUP($A128, 'E4 TB Allocation Details'!$A$18:$L$205, MATCH("Misc ID", 'E4 TB Allocation Details'!$A$18:$L$18, 0),FALSE), 'E2 Allocators'!$B$15:$W$361, MATCH('O5 Details by Class &amp; Accounts'!BH$18, 'E2 Allocators'!$B$15:$W$15, 0),FALSE)*$E128)</f>
        <v>0</v>
      </c>
      <c r="BI128" s="1411">
        <f>IF(ISERROR(VLOOKUP(VLOOKUP($A128, 'E4 TB Allocation Details'!$A$18:$L$205, MATCH("Misc ID", 'E4 TB Allocation Details'!$A$18:$L$18, 0),FALSE), 'E2 Allocators'!$B$15:$W$361, MATCH('O5 Details by Class &amp; Accounts'!BI$18, 'E2 Allocators'!$B$15:$W$15, 0),FALSE)*$E128), 0, VLOOKUP(VLOOKUP($A128, 'E4 TB Allocation Details'!$A$18:$L$205, MATCH("Misc ID", 'E4 TB Allocation Details'!$A$18:$L$18, 0),FALSE), 'E2 Allocators'!$B$15:$W$361, MATCH('O5 Details by Class &amp; Accounts'!BI$18, 'E2 Allocators'!$B$15:$W$15, 0),FALSE)*$E128)</f>
        <v>0</v>
      </c>
      <c r="BJ128" s="1411">
        <f>IF(ISERROR(VLOOKUP(VLOOKUP($A128, 'E4 TB Allocation Details'!$A$18:$L$205, MATCH("Misc ID", 'E4 TB Allocation Details'!$A$18:$L$18, 0),FALSE), 'E2 Allocators'!$B$15:$W$361, MATCH('O5 Details by Class &amp; Accounts'!BJ$18, 'E2 Allocators'!$B$15:$W$15, 0),FALSE)*$E128), 0, VLOOKUP(VLOOKUP($A128, 'E4 TB Allocation Details'!$A$18:$L$205, MATCH("Misc ID", 'E4 TB Allocation Details'!$A$18:$L$18, 0),FALSE), 'E2 Allocators'!$B$15:$W$361, MATCH('O5 Details by Class &amp; Accounts'!BJ$18, 'E2 Allocators'!$B$15:$W$15, 0),FALSE)*$E128)</f>
        <v>0</v>
      </c>
      <c r="BK128" s="1411">
        <f>IF(ISERROR(VLOOKUP(VLOOKUP($A128, 'E4 TB Allocation Details'!$A$18:$L$205, MATCH("Misc ID", 'E4 TB Allocation Details'!$A$18:$L$18, 0),FALSE), 'E2 Allocators'!$B$15:$W$361, MATCH('O5 Details by Class &amp; Accounts'!BK$18, 'E2 Allocators'!$B$15:$W$15, 0),FALSE)*$E128), 0, VLOOKUP(VLOOKUP($A128, 'E4 TB Allocation Details'!$A$18:$L$205, MATCH("Misc ID", 'E4 TB Allocation Details'!$A$18:$L$18, 0),FALSE), 'E2 Allocators'!$B$15:$W$361, MATCH('O5 Details by Class &amp; Accounts'!BK$18, 'E2 Allocators'!$B$15:$W$15, 0),FALSE)*$E128)</f>
        <v>0</v>
      </c>
      <c r="BL128" s="1411">
        <f>IF(ISERROR(VLOOKUP(VLOOKUP($A128, 'E4 TB Allocation Details'!$A$18:$L$205, MATCH("Misc ID", 'E4 TB Allocation Details'!$A$18:$L$18, 0),FALSE), 'E2 Allocators'!$B$15:$W$361, MATCH('O5 Details by Class &amp; Accounts'!BL$18, 'E2 Allocators'!$B$15:$W$15, 0),FALSE)*$E128), 0, VLOOKUP(VLOOKUP($A128, 'E4 TB Allocation Details'!$A$18:$L$205, MATCH("Misc ID", 'E4 TB Allocation Details'!$A$18:$L$18, 0),FALSE), 'E2 Allocators'!$B$15:$W$361, MATCH('O5 Details by Class &amp; Accounts'!BL$18, 'E2 Allocators'!$B$15:$W$15, 0),FALSE)*$E128)</f>
        <v>0</v>
      </c>
      <c r="BM128" s="1411">
        <f>IF(ISERROR(VLOOKUP(VLOOKUP($A128, 'E4 TB Allocation Details'!$A$18:$L$205, MATCH("Misc ID", 'E4 TB Allocation Details'!$A$18:$L$18, 0),FALSE), 'E2 Allocators'!$B$15:$W$361, MATCH('O5 Details by Class &amp; Accounts'!BM$18, 'E2 Allocators'!$B$15:$W$15, 0),FALSE)*$E128), 0, VLOOKUP(VLOOKUP($A128, 'E4 TB Allocation Details'!$A$18:$L$205, MATCH("Misc ID", 'E4 TB Allocation Details'!$A$18:$L$18, 0),FALSE), 'E2 Allocators'!$B$15:$W$361, MATCH('O5 Details by Class &amp; Accounts'!BM$18, 'E2 Allocators'!$B$15:$W$15, 0),FALSE)*$E128)</f>
        <v>0</v>
      </c>
      <c r="BN128" s="1411">
        <f>IF(ISERROR(VLOOKUP(VLOOKUP($A128, 'E4 TB Allocation Details'!$A$18:$L$205, MATCH("Misc ID", 'E4 TB Allocation Details'!$A$18:$L$18, 0),FALSE), 'E2 Allocators'!$B$15:$W$361, MATCH('O5 Details by Class &amp; Accounts'!BN$18, 'E2 Allocators'!$B$15:$W$15, 0),FALSE)*$E128), 0, VLOOKUP(VLOOKUP($A128, 'E4 TB Allocation Details'!$A$18:$L$205, MATCH("Misc ID", 'E4 TB Allocation Details'!$A$18:$L$18, 0),FALSE), 'E2 Allocators'!$B$15:$W$361, MATCH('O5 Details by Class &amp; Accounts'!BN$18, 'E2 Allocators'!$B$15:$W$15, 0),FALSE)*$E128)</f>
        <v>0</v>
      </c>
      <c r="BO128" s="1411">
        <f>IF(ISERROR(VLOOKUP(VLOOKUP($A128, 'E4 TB Allocation Details'!$A$18:$L$205, MATCH("Misc ID", 'E4 TB Allocation Details'!$A$18:$L$18, 0),FALSE), 'E2 Allocators'!$B$15:$W$361, MATCH('O5 Details by Class &amp; Accounts'!BO$18, 'E2 Allocators'!$B$15:$W$15, 0),FALSE)*$E128), 0, VLOOKUP(VLOOKUP($A128, 'E4 TB Allocation Details'!$A$18:$L$205, MATCH("Misc ID", 'E4 TB Allocation Details'!$A$18:$L$18, 0),FALSE), 'E2 Allocators'!$B$15:$W$361, MATCH('O5 Details by Class &amp; Accounts'!BO$18, 'E2 Allocators'!$B$15:$W$15, 0),FALSE)*$E128)</f>
        <v>0</v>
      </c>
      <c r="BP128" s="1411">
        <f>IF(ISERROR(VLOOKUP(VLOOKUP($A128, 'E4 TB Allocation Details'!$A$18:$L$205, MATCH("Misc ID", 'E4 TB Allocation Details'!$A$18:$L$18, 0),FALSE), 'E2 Allocators'!$B$15:$W$361, MATCH('O5 Details by Class &amp; Accounts'!BP$18, 'E2 Allocators'!$B$15:$W$15, 0),FALSE)*$E128), 0, VLOOKUP(VLOOKUP($A128, 'E4 TB Allocation Details'!$A$18:$L$205, MATCH("Misc ID", 'E4 TB Allocation Details'!$A$18:$L$18, 0),FALSE), 'E2 Allocators'!$B$15:$W$361, MATCH('O5 Details by Class &amp; Accounts'!BP$18, 'E2 Allocators'!$B$15:$W$15, 0),FALSE)*$E128)</f>
        <v>0</v>
      </c>
      <c r="BQ128" s="1411">
        <f>IF(ISERROR(VLOOKUP(VLOOKUP($A128, 'E4 TB Allocation Details'!$A$18:$L$205, MATCH("Misc ID", 'E4 TB Allocation Details'!$A$18:$L$18, 0),FALSE), 'E2 Allocators'!$B$15:$W$361, MATCH('O5 Details by Class &amp; Accounts'!BQ$18, 'E2 Allocators'!$B$15:$W$15, 0),FALSE)*$E128), 0, VLOOKUP(VLOOKUP($A128, 'E4 TB Allocation Details'!$A$18:$L$205, MATCH("Misc ID", 'E4 TB Allocation Details'!$A$18:$L$18, 0),FALSE), 'E2 Allocators'!$B$15:$W$361, MATCH('O5 Details by Class &amp; Accounts'!BQ$18, 'E2 Allocators'!$B$15:$W$15, 0),FALSE)*$E128)</f>
        <v>0</v>
      </c>
      <c r="BR128" s="1411">
        <f>IF(ISERROR(VLOOKUP(VLOOKUP($A128, 'E4 TB Allocation Details'!$A$18:$L$205, MATCH("Misc ID", 'E4 TB Allocation Details'!$A$18:$L$18, 0),FALSE), 'E2 Allocators'!$B$15:$W$361, MATCH('O5 Details by Class &amp; Accounts'!BR$18, 'E2 Allocators'!$B$15:$W$15, 0),FALSE)*$E128), 0, VLOOKUP(VLOOKUP($A128, 'E4 TB Allocation Details'!$A$18:$L$205, MATCH("Misc ID", 'E4 TB Allocation Details'!$A$18:$L$18, 0),FALSE), 'E2 Allocators'!$B$15:$W$361, MATCH('O5 Details by Class &amp; Accounts'!BR$18, 'E2 Allocators'!$B$15:$W$15, 0),FALSE)*$E128)</f>
        <v>0</v>
      </c>
      <c r="BS128" s="1411">
        <f t="shared" si="34"/>
        <v>0</v>
      </c>
      <c r="BT128" s="1411">
        <f>IF(ISERROR(VLOOKUP(VLOOKUP($A128, 'E4 TB Allocation Details'!$A$18:$L$205, MATCH("A &amp; G ID", 'E4 TB Allocation Details'!$A$18:$L$18, 0),FALSE), 'E2 Allocators'!$B$15:$W$361, MATCH('O5 Details by Class &amp; Accounts'!BT$18, 'E2 Allocators'!$B$15:$W$15, 0),FALSE)*$E128), 0, VLOOKUP(VLOOKUP($A128, 'E4 TB Allocation Details'!$A$18:$L$205, MATCH("A &amp; G ID", 'E4 TB Allocation Details'!$A$18:$L$18, 0),FALSE), 'E2 Allocators'!$B$15:$W$361, MATCH('O5 Details by Class &amp; Accounts'!BT$18, 'E2 Allocators'!$B$15:$W$15, 0),FALSE)*$E128)</f>
        <v>0</v>
      </c>
      <c r="BU128" s="1411">
        <f>IF(ISERROR(VLOOKUP(VLOOKUP($A128, 'E4 TB Allocation Details'!$A$18:$L$205, MATCH("A &amp; G ID", 'E4 TB Allocation Details'!$A$18:$L$18, 0),FALSE), 'E2 Allocators'!$B$15:$W$361, MATCH('O5 Details by Class &amp; Accounts'!BU$18, 'E2 Allocators'!$B$15:$W$15, 0),FALSE)*$E128), 0, VLOOKUP(VLOOKUP($A128, 'E4 TB Allocation Details'!$A$18:$L$205, MATCH("A &amp; G ID", 'E4 TB Allocation Details'!$A$18:$L$18, 0),FALSE), 'E2 Allocators'!$B$15:$W$361, MATCH('O5 Details by Class &amp; Accounts'!BU$18, 'E2 Allocators'!$B$15:$W$15, 0),FALSE)*$E128)</f>
        <v>0</v>
      </c>
      <c r="BV128" s="1411">
        <f>IF(ISERROR(VLOOKUP(VLOOKUP($A128, 'E4 TB Allocation Details'!$A$18:$L$205, MATCH("A &amp; G ID", 'E4 TB Allocation Details'!$A$18:$L$18, 0),FALSE), 'E2 Allocators'!$B$15:$W$361, MATCH('O5 Details by Class &amp; Accounts'!BV$18, 'E2 Allocators'!$B$15:$W$15, 0),FALSE)*$E128), 0, VLOOKUP(VLOOKUP($A128, 'E4 TB Allocation Details'!$A$18:$L$205, MATCH("A &amp; G ID", 'E4 TB Allocation Details'!$A$18:$L$18, 0),FALSE), 'E2 Allocators'!$B$15:$W$361, MATCH('O5 Details by Class &amp; Accounts'!BV$18, 'E2 Allocators'!$B$15:$W$15, 0),FALSE)*$E128)</f>
        <v>0</v>
      </c>
      <c r="BW128" s="1411">
        <f>IF(ISERROR(VLOOKUP(VLOOKUP($A128, 'E4 TB Allocation Details'!$A$18:$L$205, MATCH("A &amp; G ID", 'E4 TB Allocation Details'!$A$18:$L$18, 0),FALSE), 'E2 Allocators'!$B$15:$W$361, MATCH('O5 Details by Class &amp; Accounts'!BW$18, 'E2 Allocators'!$B$15:$W$15, 0),FALSE)*$E128), 0, VLOOKUP(VLOOKUP($A128, 'E4 TB Allocation Details'!$A$18:$L$205, MATCH("A &amp; G ID", 'E4 TB Allocation Details'!$A$18:$L$18, 0),FALSE), 'E2 Allocators'!$B$15:$W$361, MATCH('O5 Details by Class &amp; Accounts'!BW$18, 'E2 Allocators'!$B$15:$W$15, 0),FALSE)*$E128)</f>
        <v>0</v>
      </c>
      <c r="BX128" s="1411">
        <f>IF(ISERROR(VLOOKUP(VLOOKUP($A128, 'E4 TB Allocation Details'!$A$18:$L$205, MATCH("A &amp; G ID", 'E4 TB Allocation Details'!$A$18:$L$18, 0),FALSE), 'E2 Allocators'!$B$15:$W$361, MATCH('O5 Details by Class &amp; Accounts'!BX$18, 'E2 Allocators'!$B$15:$W$15, 0),FALSE)*$E128), 0, VLOOKUP(VLOOKUP($A128, 'E4 TB Allocation Details'!$A$18:$L$205, MATCH("A &amp; G ID", 'E4 TB Allocation Details'!$A$18:$L$18, 0),FALSE), 'E2 Allocators'!$B$15:$W$361, MATCH('O5 Details by Class &amp; Accounts'!BX$18, 'E2 Allocators'!$B$15:$W$15, 0),FALSE)*$E128)</f>
        <v>0</v>
      </c>
      <c r="BY128" s="1411">
        <f>IF(ISERROR(VLOOKUP(VLOOKUP($A128, 'E4 TB Allocation Details'!$A$18:$L$205, MATCH("A &amp; G ID", 'E4 TB Allocation Details'!$A$18:$L$18, 0),FALSE), 'E2 Allocators'!$B$15:$W$361, MATCH('O5 Details by Class &amp; Accounts'!BY$18, 'E2 Allocators'!$B$15:$W$15, 0),FALSE)*$E128), 0, VLOOKUP(VLOOKUP($A128, 'E4 TB Allocation Details'!$A$18:$L$205, MATCH("A &amp; G ID", 'E4 TB Allocation Details'!$A$18:$L$18, 0),FALSE), 'E2 Allocators'!$B$15:$W$361, MATCH('O5 Details by Class &amp; Accounts'!BY$18, 'E2 Allocators'!$B$15:$W$15, 0),FALSE)*$E128)</f>
        <v>0</v>
      </c>
      <c r="BZ128" s="1411">
        <f>IF(ISERROR(VLOOKUP(VLOOKUP($A128, 'E4 TB Allocation Details'!$A$18:$L$205, MATCH("A &amp; G ID", 'E4 TB Allocation Details'!$A$18:$L$18, 0),FALSE), 'E2 Allocators'!$B$15:$W$361, MATCH('O5 Details by Class &amp; Accounts'!BZ$18, 'E2 Allocators'!$B$15:$W$15, 0),FALSE)*$E128), 0, VLOOKUP(VLOOKUP($A128, 'E4 TB Allocation Details'!$A$18:$L$205, MATCH("A &amp; G ID", 'E4 TB Allocation Details'!$A$18:$L$18, 0),FALSE), 'E2 Allocators'!$B$15:$W$361, MATCH('O5 Details by Class &amp; Accounts'!BZ$18, 'E2 Allocators'!$B$15:$W$15, 0),FALSE)*$E128)</f>
        <v>0</v>
      </c>
      <c r="CA128" s="1411">
        <f>IF(ISERROR(VLOOKUP(VLOOKUP($A128, 'E4 TB Allocation Details'!$A$18:$L$205, MATCH("A &amp; G ID", 'E4 TB Allocation Details'!$A$18:$L$18, 0),FALSE), 'E2 Allocators'!$B$15:$W$361, MATCH('O5 Details by Class &amp; Accounts'!CA$18, 'E2 Allocators'!$B$15:$W$15, 0),FALSE)*$E128), 0, VLOOKUP(VLOOKUP($A128, 'E4 TB Allocation Details'!$A$18:$L$205, MATCH("A &amp; G ID", 'E4 TB Allocation Details'!$A$18:$L$18, 0),FALSE), 'E2 Allocators'!$B$15:$W$361, MATCH('O5 Details by Class &amp; Accounts'!CA$18, 'E2 Allocators'!$B$15:$W$15, 0),FALSE)*$E128)</f>
        <v>0</v>
      </c>
      <c r="CB128" s="1411">
        <f>IF(ISERROR(VLOOKUP(VLOOKUP($A128, 'E4 TB Allocation Details'!$A$18:$L$205, MATCH("A &amp; G ID", 'E4 TB Allocation Details'!$A$18:$L$18, 0),FALSE), 'E2 Allocators'!$B$15:$W$361, MATCH('O5 Details by Class &amp; Accounts'!CB$18, 'E2 Allocators'!$B$15:$W$15, 0),FALSE)*$E128), 0, VLOOKUP(VLOOKUP($A128, 'E4 TB Allocation Details'!$A$18:$L$205, MATCH("A &amp; G ID", 'E4 TB Allocation Details'!$A$18:$L$18, 0),FALSE), 'E2 Allocators'!$B$15:$W$361, MATCH('O5 Details by Class &amp; Accounts'!CB$18, 'E2 Allocators'!$B$15:$W$15, 0),FALSE)*$E128)</f>
        <v>0</v>
      </c>
      <c r="CC128" s="1411">
        <f>IF(ISERROR(VLOOKUP(VLOOKUP($A128, 'E4 TB Allocation Details'!$A$18:$L$205, MATCH("A &amp; G ID", 'E4 TB Allocation Details'!$A$18:$L$18, 0),FALSE), 'E2 Allocators'!$B$15:$W$361, MATCH('O5 Details by Class &amp; Accounts'!CC$18, 'E2 Allocators'!$B$15:$W$15, 0),FALSE)*$E128), 0, VLOOKUP(VLOOKUP($A128, 'E4 TB Allocation Details'!$A$18:$L$205, MATCH("A &amp; G ID", 'E4 TB Allocation Details'!$A$18:$L$18, 0),FALSE), 'E2 Allocators'!$B$15:$W$361, MATCH('O5 Details by Class &amp; Accounts'!CC$18, 'E2 Allocators'!$B$15:$W$15, 0),FALSE)*$E128)</f>
        <v>0</v>
      </c>
      <c r="CD128" s="1411">
        <f>IF(ISERROR(VLOOKUP(VLOOKUP($A128, 'E4 TB Allocation Details'!$A$18:$L$205, MATCH("A &amp; G ID", 'E4 TB Allocation Details'!$A$18:$L$18, 0),FALSE), 'E2 Allocators'!$B$15:$W$361, MATCH('O5 Details by Class &amp; Accounts'!CD$18, 'E2 Allocators'!$B$15:$W$15, 0),FALSE)*$E128), 0, VLOOKUP(VLOOKUP($A128, 'E4 TB Allocation Details'!$A$18:$L$205, MATCH("A &amp; G ID", 'E4 TB Allocation Details'!$A$18:$L$18, 0),FALSE), 'E2 Allocators'!$B$15:$W$361, MATCH('O5 Details by Class &amp; Accounts'!CD$18, 'E2 Allocators'!$B$15:$W$15, 0),FALSE)*$E128)</f>
        <v>0</v>
      </c>
      <c r="CE128" s="1411">
        <f>IF(ISERROR(VLOOKUP(VLOOKUP($A128, 'E4 TB Allocation Details'!$A$18:$L$205, MATCH("A &amp; G ID", 'E4 TB Allocation Details'!$A$18:$L$18, 0),FALSE), 'E2 Allocators'!$B$15:$W$361, MATCH('O5 Details by Class &amp; Accounts'!CE$18, 'E2 Allocators'!$B$15:$W$15, 0),FALSE)*$E128), 0, VLOOKUP(VLOOKUP($A128, 'E4 TB Allocation Details'!$A$18:$L$205, MATCH("A &amp; G ID", 'E4 TB Allocation Details'!$A$18:$L$18, 0),FALSE), 'E2 Allocators'!$B$15:$W$361, MATCH('O5 Details by Class &amp; Accounts'!CE$18, 'E2 Allocators'!$B$15:$W$15, 0),FALSE)*$E128)</f>
        <v>0</v>
      </c>
      <c r="CF128" s="1411">
        <f>IF(ISERROR(VLOOKUP(VLOOKUP($A128, 'E4 TB Allocation Details'!$A$18:$L$205, MATCH("A &amp; G ID", 'E4 TB Allocation Details'!$A$18:$L$18, 0),FALSE), 'E2 Allocators'!$B$15:$W$361, MATCH('O5 Details by Class &amp; Accounts'!CF$18, 'E2 Allocators'!$B$15:$W$15, 0),FALSE)*$E128), 0, VLOOKUP(VLOOKUP($A128, 'E4 TB Allocation Details'!$A$18:$L$205, MATCH("A &amp; G ID", 'E4 TB Allocation Details'!$A$18:$L$18, 0),FALSE), 'E2 Allocators'!$B$15:$W$361, MATCH('O5 Details by Class &amp; Accounts'!CF$18, 'E2 Allocators'!$B$15:$W$15, 0),FALSE)*$E128)</f>
        <v>0</v>
      </c>
      <c r="CG128" s="1411">
        <f>IF(ISERROR(VLOOKUP(VLOOKUP($A128, 'E4 TB Allocation Details'!$A$18:$L$205, MATCH("A &amp; G ID", 'E4 TB Allocation Details'!$A$18:$L$18, 0),FALSE), 'E2 Allocators'!$B$15:$W$361, MATCH('O5 Details by Class &amp; Accounts'!CG$18, 'E2 Allocators'!$B$15:$W$15, 0),FALSE)*$E128), 0, VLOOKUP(VLOOKUP($A128, 'E4 TB Allocation Details'!$A$18:$L$205, MATCH("A &amp; G ID", 'E4 TB Allocation Details'!$A$18:$L$18, 0),FALSE), 'E2 Allocators'!$B$15:$W$361, MATCH('O5 Details by Class &amp; Accounts'!CG$18, 'E2 Allocators'!$B$15:$W$15, 0),FALSE)*$E128)</f>
        <v>0</v>
      </c>
      <c r="CH128" s="1411">
        <f>IF(ISERROR(VLOOKUP(VLOOKUP($A128, 'E4 TB Allocation Details'!$A$18:$L$205, MATCH("A &amp; G ID", 'E4 TB Allocation Details'!$A$18:$L$18, 0),FALSE), 'E2 Allocators'!$B$15:$W$361, MATCH('O5 Details by Class &amp; Accounts'!CH$18, 'E2 Allocators'!$B$15:$W$15, 0),FALSE)*$E128), 0, VLOOKUP(VLOOKUP($A128, 'E4 TB Allocation Details'!$A$18:$L$205, MATCH("A &amp; G ID", 'E4 TB Allocation Details'!$A$18:$L$18, 0),FALSE), 'E2 Allocators'!$B$15:$W$361, MATCH('O5 Details by Class &amp; Accounts'!CH$18, 'E2 Allocators'!$B$15:$W$15, 0),FALSE)*$E128)</f>
        <v>0</v>
      </c>
      <c r="CI128" s="1411">
        <f>IF(ISERROR(VLOOKUP(VLOOKUP($A128, 'E4 TB Allocation Details'!$A$18:$L$205, MATCH("A &amp; G ID", 'E4 TB Allocation Details'!$A$18:$L$18, 0),FALSE), 'E2 Allocators'!$B$15:$W$361, MATCH('O5 Details by Class &amp; Accounts'!CI$18, 'E2 Allocators'!$B$15:$W$15, 0),FALSE)*$E128), 0, VLOOKUP(VLOOKUP($A128, 'E4 TB Allocation Details'!$A$18:$L$205, MATCH("A &amp; G ID", 'E4 TB Allocation Details'!$A$18:$L$18, 0),FALSE), 'E2 Allocators'!$B$15:$W$361, MATCH('O5 Details by Class &amp; Accounts'!CI$18, 'E2 Allocators'!$B$15:$W$15, 0),FALSE)*$E128)</f>
        <v>0</v>
      </c>
      <c r="CJ128" s="1411">
        <f>IF(ISERROR(VLOOKUP(VLOOKUP($A128, 'E4 TB Allocation Details'!$A$18:$L$205, MATCH("A &amp; G ID", 'E4 TB Allocation Details'!$A$18:$L$18, 0),FALSE), 'E2 Allocators'!$B$15:$W$361, MATCH('O5 Details by Class &amp; Accounts'!CJ$18, 'E2 Allocators'!$B$15:$W$15, 0),FALSE)*$E128), 0, VLOOKUP(VLOOKUP($A128, 'E4 TB Allocation Details'!$A$18:$L$205, MATCH("A &amp; G ID", 'E4 TB Allocation Details'!$A$18:$L$18, 0),FALSE), 'E2 Allocators'!$B$15:$W$361, MATCH('O5 Details by Class &amp; Accounts'!CJ$18, 'E2 Allocators'!$B$15:$W$15, 0),FALSE)*$E128)</f>
        <v>0</v>
      </c>
      <c r="CK128" s="1411">
        <f>IF(ISERROR(VLOOKUP(VLOOKUP($A128, 'E4 TB Allocation Details'!$A$18:$L$205, MATCH("A &amp; G ID", 'E4 TB Allocation Details'!$A$18:$L$18, 0),FALSE), 'E2 Allocators'!$B$15:$W$361, MATCH('O5 Details by Class &amp; Accounts'!CK$18, 'E2 Allocators'!$B$15:$W$15, 0),FALSE)*$E128), 0, VLOOKUP(VLOOKUP($A128, 'E4 TB Allocation Details'!$A$18:$L$205, MATCH("A &amp; G ID", 'E4 TB Allocation Details'!$A$18:$L$18, 0),FALSE), 'E2 Allocators'!$B$15:$W$361, MATCH('O5 Details by Class &amp; Accounts'!CK$18, 'E2 Allocators'!$B$15:$W$15, 0),FALSE)*$E128)</f>
        <v>0</v>
      </c>
      <c r="CL128" s="1411">
        <f>IF(ISERROR(VLOOKUP(VLOOKUP($A128, 'E4 TB Allocation Details'!$A$18:$L$205, MATCH("A &amp; G ID", 'E4 TB Allocation Details'!$A$18:$L$18, 0),FALSE), 'E2 Allocators'!$B$15:$W$361, MATCH('O5 Details by Class &amp; Accounts'!CL$18, 'E2 Allocators'!$B$15:$W$15, 0),FALSE)*$E128), 0, VLOOKUP(VLOOKUP($A128, 'E4 TB Allocation Details'!$A$18:$L$205, MATCH("A &amp; G ID", 'E4 TB Allocation Details'!$A$18:$L$18, 0),FALSE), 'E2 Allocators'!$B$15:$W$361, MATCH('O5 Details by Class &amp; Accounts'!CL$18, 'E2 Allocators'!$B$15:$W$15, 0),FALSE)*$E128)</f>
        <v>0</v>
      </c>
      <c r="CM128" s="1411">
        <f>IF(ISERROR(VLOOKUP(VLOOKUP($A128, 'E4 TB Allocation Details'!$A$18:$L$205, MATCH("A &amp; G ID", 'E4 TB Allocation Details'!$A$18:$L$18, 0),FALSE), 'E2 Allocators'!$B$15:$W$361, MATCH('O5 Details by Class &amp; Accounts'!CM$18, 'E2 Allocators'!$B$15:$W$15, 0),FALSE)*$E128), 0, VLOOKUP(VLOOKUP($A128, 'E4 TB Allocation Details'!$A$18:$L$205, MATCH("A &amp; G ID", 'E4 TB Allocation Details'!$A$18:$L$18, 0),FALSE), 'E2 Allocators'!$B$15:$W$361, MATCH('O5 Details by Class &amp; Accounts'!CM$18, 'E2 Allocators'!$B$15:$W$15, 0),FALSE)*$E128)</f>
        <v>0</v>
      </c>
      <c r="CN128" s="1411">
        <f t="shared" si="35"/>
        <v>0</v>
      </c>
      <c r="CO128" s="1791">
        <f t="shared" si="36"/>
        <v>0</v>
      </c>
      <c r="CQ128" s="2086">
        <v>1820</v>
      </c>
    </row>
    <row r="129" spans="1:95" s="80" customFormat="1" ht="25.5">
      <c r="A129" s="1176">
        <v>5017</v>
      </c>
      <c r="B129" s="1175" t="s">
        <v>613</v>
      </c>
      <c r="C129" s="1788">
        <f>IF(ISERROR(VLOOKUP($A129,'I3 TB Data'!$A$23:$H$458,MATCH('O5 Details by Class &amp; Accounts'!$C$18, 'I3 TB Data'!$A$23:$H$23,0),0)), 0, VLOOKUP($A129,'I3 TB Data'!$A$23:$H$458,MATCH('O5 Details by Class &amp; Accounts'!$C$18,'I3 TB Data'!$A$23:$H$23,0),0))</f>
        <v>147000</v>
      </c>
      <c r="D129" s="1789"/>
      <c r="E129" s="1788">
        <f t="shared" si="24"/>
        <v>147000</v>
      </c>
      <c r="F129" s="1790">
        <f>IF(ISERROR(VLOOKUP($A129, 'E1 Categorization'!A33:E122, MATCH("Customer Component", 'E1 Categorization'!$A$33:$E$33,0), 0)), 0, IF(VLOOKUP($A129, 'E1 Categorization'!A33:E122, MATCH("Customer Component", 'E1 Categorization'!$A$33:$E$33,0), 0)=0, 'O5 Details by Class &amp; Accounts'!$E129, IF(AND(VLOOKUP($A129, 'E1 Categorization'!A33:E122, MATCH("Customer Component", 'E1 Categorization'!$A$33:$E$33,0), 0) &gt;0, VLOOKUP($A129, 'E1 Categorization'!A33:E122, MATCH("Customer Component", 'E1 Categorization'!$A$33:$E$33,0), 0)&lt;1), 'O5 Details by Class &amp; Accounts'!$E129*(1-VLOOKUP($A129, 'E1 Categorization'!A33:E122, MATCH("Customer Component", 'E1 Categorization'!$A$33:$E$33,0), 0)), 0)))</f>
        <v>147000</v>
      </c>
      <c r="G129" s="1790">
        <f>IF(ISERROR(VLOOKUP($A129, 'E1 Categorization'!A33:E122, MATCH("Customer Component", 'E1 Categorization'!$A$33:$E$33,0), 0)),0, IF(VLOOKUP($A129, 'E1 Categorization'!A33:E122, MATCH("Customer Component", 'E1 Categorization'!$A$33:$E$33,0), 0)=0, 0, IF(AND(VLOOKUP($A129, 'E1 Categorization'!A33:E122, MATCH("Customer Component", 'E1 Categorization'!$A$33:$E$33,0), 0) &gt;0, VLOOKUP($A129, 'E1 Categorization'!A33:E122, MATCH("Customer Component", 'E1 Categorization'!$A$33:$E$33,0), 0)&lt;1), 'O5 Details by Class &amp; Accounts'!$E129*(VLOOKUP($A129, 'E1 Categorization'!A33:E122, MATCH("Customer Component", 'E1 Categorization'!$A$33:$E$33,0), 0)), 'O5 Details by Class &amp; Accounts'!$E129)))</f>
        <v>0</v>
      </c>
      <c r="H129" s="1411">
        <f t="shared" si="31"/>
        <v>147000</v>
      </c>
      <c r="I129" s="1411">
        <f>IF(ISERROR(VLOOKUP(VLOOKUP($A129, 'E4 TB Allocation Details'!$A$18:$L$205, MATCH("Demand ID", 'E4 TB Allocation Details'!$A$18:$L$18, 0),FALSE), 'E2 Allocators'!$B$15:$W$361, MATCH('O5 Details by Class &amp; Accounts'!I$18, 'E2 Allocators'!$B$15:$W$15, 0),FALSE)*$F129), 0, VLOOKUP(VLOOKUP($A129, 'E4 TB Allocation Details'!$A$18:$L$205, MATCH("Demand ID", 'E4 TB Allocation Details'!$A$18:$L$18, 0),FALSE), 'E2 Allocators'!$B$15:$W$361, MATCH('O5 Details by Class &amp; Accounts'!I$18, 'E2 Allocators'!$B$15:$W$15, 0),FALSE)*$F129)</f>
        <v>55266.178667283428</v>
      </c>
      <c r="J129" s="1411">
        <f>IF(ISERROR(VLOOKUP(VLOOKUP($A129, 'E4 TB Allocation Details'!$A$18:$L$205, MATCH("Demand ID", 'E4 TB Allocation Details'!$A$18:$L$18, 0),FALSE), 'E2 Allocators'!$B$15:$W$361, MATCH('O5 Details by Class &amp; Accounts'!J$18, 'E2 Allocators'!$B$15:$W$15, 0),FALSE)*$F129), 0, VLOOKUP(VLOOKUP($A129, 'E4 TB Allocation Details'!$A$18:$L$205, MATCH("Demand ID", 'E4 TB Allocation Details'!$A$18:$L$18, 0),FALSE), 'E2 Allocators'!$B$15:$W$361, MATCH('O5 Details by Class &amp; Accounts'!J$18, 'E2 Allocators'!$B$15:$W$15, 0),FALSE)*$F129)</f>
        <v>25874.238392085776</v>
      </c>
      <c r="K129" s="1411">
        <f>IF(ISERROR(VLOOKUP(VLOOKUP($A129, 'E4 TB Allocation Details'!$A$18:$L$205, MATCH("Demand ID", 'E4 TB Allocation Details'!$A$18:$L$18, 0),FALSE), 'E2 Allocators'!$B$15:$W$361, MATCH('O5 Details by Class &amp; Accounts'!K$18, 'E2 Allocators'!$B$15:$W$15, 0),FALSE)*$F129), 0, VLOOKUP(VLOOKUP($A129, 'E4 TB Allocation Details'!$A$18:$L$205, MATCH("Demand ID", 'E4 TB Allocation Details'!$A$18:$L$18, 0),FALSE), 'E2 Allocators'!$B$15:$W$361, MATCH('O5 Details by Class &amp; Accounts'!K$18, 'E2 Allocators'!$B$15:$W$15, 0),FALSE)*$F129)</f>
        <v>65761.576538710986</v>
      </c>
      <c r="L129" s="1411">
        <f>IF(ISERROR(VLOOKUP(VLOOKUP($A129, 'E4 TB Allocation Details'!$A$18:$L$205, MATCH("Demand ID", 'E4 TB Allocation Details'!$A$18:$L$18, 0),FALSE), 'E2 Allocators'!$B$15:$W$361, MATCH('O5 Details by Class &amp; Accounts'!L$18, 'E2 Allocators'!$B$15:$W$15, 0),FALSE)*$F129), 0, VLOOKUP(VLOOKUP($A129, 'E4 TB Allocation Details'!$A$18:$L$205, MATCH("Demand ID", 'E4 TB Allocation Details'!$A$18:$L$18, 0),FALSE), 'E2 Allocators'!$B$15:$W$361, MATCH('O5 Details by Class &amp; Accounts'!L$18, 'E2 Allocators'!$B$15:$W$15, 0),FALSE)*$F129)</f>
        <v>0</v>
      </c>
      <c r="M129" s="1411">
        <f>IF(ISERROR(VLOOKUP(VLOOKUP($A129, 'E4 TB Allocation Details'!$A$18:$L$205, MATCH("Demand ID", 'E4 TB Allocation Details'!$A$18:$L$18, 0),FALSE), 'E2 Allocators'!$B$15:$W$361, MATCH('O5 Details by Class &amp; Accounts'!M$18, 'E2 Allocators'!$B$15:$W$15, 0),FALSE)*$F129), 0, VLOOKUP(VLOOKUP($A129, 'E4 TB Allocation Details'!$A$18:$L$205, MATCH("Demand ID", 'E4 TB Allocation Details'!$A$18:$L$18, 0),FALSE), 'E2 Allocators'!$B$15:$W$361, MATCH('O5 Details by Class &amp; Accounts'!M$18, 'E2 Allocators'!$B$15:$W$15, 0),FALSE)*$F129)</f>
        <v>0</v>
      </c>
      <c r="N129" s="1411">
        <f>IF(ISERROR(VLOOKUP(VLOOKUP($A129, 'E4 TB Allocation Details'!$A$18:$L$205, MATCH("Demand ID", 'E4 TB Allocation Details'!$A$18:$L$18, 0),FALSE), 'E2 Allocators'!$B$15:$W$361, MATCH('O5 Details by Class &amp; Accounts'!N$18, 'E2 Allocators'!$B$15:$W$15, 0),FALSE)*$F129), 0, VLOOKUP(VLOOKUP($A129, 'E4 TB Allocation Details'!$A$18:$L$205, MATCH("Demand ID", 'E4 TB Allocation Details'!$A$18:$L$18, 0),FALSE), 'E2 Allocators'!$B$15:$W$361, MATCH('O5 Details by Class &amp; Accounts'!N$18, 'E2 Allocators'!$B$15:$W$15, 0),FALSE)*$F129)</f>
        <v>0</v>
      </c>
      <c r="O129" s="1411">
        <f>IF(ISERROR(VLOOKUP(VLOOKUP($A129, 'E4 TB Allocation Details'!$A$18:$L$205, MATCH("Demand ID", 'E4 TB Allocation Details'!$A$18:$L$18, 0),FALSE), 'E2 Allocators'!$B$15:$W$361, MATCH('O5 Details by Class &amp; Accounts'!O$18, 'E2 Allocators'!$B$15:$W$15, 0),FALSE)*$F129), 0, VLOOKUP(VLOOKUP($A129, 'E4 TB Allocation Details'!$A$18:$L$205, MATCH("Demand ID", 'E4 TB Allocation Details'!$A$18:$L$18, 0),FALSE), 'E2 Allocators'!$B$15:$W$361, MATCH('O5 Details by Class &amp; Accounts'!O$18, 'E2 Allocators'!$B$15:$W$15, 0),FALSE)*$F129)</f>
        <v>0</v>
      </c>
      <c r="P129" s="1411">
        <f>IF(ISERROR(VLOOKUP(VLOOKUP($A129, 'E4 TB Allocation Details'!$A$18:$L$205, MATCH("Demand ID", 'E4 TB Allocation Details'!$A$18:$L$18, 0),FALSE), 'E2 Allocators'!$B$15:$W$361, MATCH('O5 Details by Class &amp; Accounts'!P$18, 'E2 Allocators'!$B$15:$W$15, 0),FALSE)*$F129), 0, VLOOKUP(VLOOKUP($A129, 'E4 TB Allocation Details'!$A$18:$L$205, MATCH("Demand ID", 'E4 TB Allocation Details'!$A$18:$L$18, 0),FALSE), 'E2 Allocators'!$B$15:$W$361, MATCH('O5 Details by Class &amp; Accounts'!P$18, 'E2 Allocators'!$B$15:$W$15, 0),FALSE)*$F129)</f>
        <v>0</v>
      </c>
      <c r="Q129" s="1411">
        <f>IF(ISERROR(VLOOKUP(VLOOKUP($A129, 'E4 TB Allocation Details'!$A$18:$L$205, MATCH("Demand ID", 'E4 TB Allocation Details'!$A$18:$L$18, 0),FALSE), 'E2 Allocators'!$B$15:$W$361, MATCH('O5 Details by Class &amp; Accounts'!Q$18, 'E2 Allocators'!$B$15:$W$15, 0),FALSE)*$F129), 0, VLOOKUP(VLOOKUP($A129, 'E4 TB Allocation Details'!$A$18:$L$205, MATCH("Demand ID", 'E4 TB Allocation Details'!$A$18:$L$18, 0),FALSE), 'E2 Allocators'!$B$15:$W$361, MATCH('O5 Details by Class &amp; Accounts'!Q$18, 'E2 Allocators'!$B$15:$W$15, 0),FALSE)*$F129)</f>
        <v>98.006401919824611</v>
      </c>
      <c r="R129" s="1411">
        <f>IF(ISERROR(VLOOKUP(VLOOKUP($A129, 'E4 TB Allocation Details'!$A$18:$L$205, MATCH("Demand ID", 'E4 TB Allocation Details'!$A$18:$L$18, 0),FALSE), 'E2 Allocators'!$B$15:$W$361, MATCH('O5 Details by Class &amp; Accounts'!R$18, 'E2 Allocators'!$B$15:$W$15, 0),FALSE)*$F129), 0, VLOOKUP(VLOOKUP($A129, 'E4 TB Allocation Details'!$A$18:$L$205, MATCH("Demand ID", 'E4 TB Allocation Details'!$A$18:$L$18, 0),FALSE), 'E2 Allocators'!$B$15:$W$361, MATCH('O5 Details by Class &amp; Accounts'!R$18, 'E2 Allocators'!$B$15:$W$15, 0),FALSE)*$F129)</f>
        <v>0</v>
      </c>
      <c r="S129" s="1411">
        <f>IF(ISERROR(VLOOKUP(VLOOKUP($A129, 'E4 TB Allocation Details'!$A$18:$L$205, MATCH("Demand ID", 'E4 TB Allocation Details'!$A$18:$L$18, 0),FALSE), 'E2 Allocators'!$B$15:$W$361, MATCH('O5 Details by Class &amp; Accounts'!S$18, 'E2 Allocators'!$B$15:$W$15, 0),FALSE)*$F129), 0, VLOOKUP(VLOOKUP($A129, 'E4 TB Allocation Details'!$A$18:$L$205, MATCH("Demand ID", 'E4 TB Allocation Details'!$A$18:$L$18, 0),FALSE), 'E2 Allocators'!$B$15:$W$361, MATCH('O5 Details by Class &amp; Accounts'!S$18, 'E2 Allocators'!$B$15:$W$15, 0),FALSE)*$F129)</f>
        <v>0</v>
      </c>
      <c r="T129" s="1411">
        <f>IF(ISERROR(VLOOKUP(VLOOKUP($A129, 'E4 TB Allocation Details'!$A$18:$L$205, MATCH("Demand ID", 'E4 TB Allocation Details'!$A$18:$L$18, 0),FALSE), 'E2 Allocators'!$B$15:$W$361, MATCH('O5 Details by Class &amp; Accounts'!T$18, 'E2 Allocators'!$B$15:$W$15, 0),FALSE)*$F129), 0, VLOOKUP(VLOOKUP($A129, 'E4 TB Allocation Details'!$A$18:$L$205, MATCH("Demand ID", 'E4 TB Allocation Details'!$A$18:$L$18, 0),FALSE), 'E2 Allocators'!$B$15:$W$361, MATCH('O5 Details by Class &amp; Accounts'!T$18, 'E2 Allocators'!$B$15:$W$15, 0),FALSE)*$F129)</f>
        <v>0</v>
      </c>
      <c r="U129" s="1411">
        <f>IF(ISERROR(VLOOKUP(VLOOKUP($A129, 'E4 TB Allocation Details'!$A$18:$L$205, MATCH("Demand ID", 'E4 TB Allocation Details'!$A$18:$L$18, 0),FALSE), 'E2 Allocators'!$B$15:$W$361, MATCH('O5 Details by Class &amp; Accounts'!U$18, 'E2 Allocators'!$B$15:$W$15, 0),FALSE)*$F129), 0, VLOOKUP(VLOOKUP($A129, 'E4 TB Allocation Details'!$A$18:$L$205, MATCH("Demand ID", 'E4 TB Allocation Details'!$A$18:$L$18, 0),FALSE), 'E2 Allocators'!$B$15:$W$361, MATCH('O5 Details by Class &amp; Accounts'!U$18, 'E2 Allocators'!$B$15:$W$15, 0),FALSE)*$F129)</f>
        <v>0</v>
      </c>
      <c r="V129" s="1411">
        <f>IF(ISERROR(VLOOKUP(VLOOKUP($A129, 'E4 TB Allocation Details'!$A$18:$L$205, MATCH("Demand ID", 'E4 TB Allocation Details'!$A$18:$L$18, 0),FALSE), 'E2 Allocators'!$B$15:$W$361, MATCH('O5 Details by Class &amp; Accounts'!V$18, 'E2 Allocators'!$B$15:$W$15, 0),FALSE)*$F129), 0, VLOOKUP(VLOOKUP($A129, 'E4 TB Allocation Details'!$A$18:$L$205, MATCH("Demand ID", 'E4 TB Allocation Details'!$A$18:$L$18, 0),FALSE), 'E2 Allocators'!$B$15:$W$361, MATCH('O5 Details by Class &amp; Accounts'!V$18, 'E2 Allocators'!$B$15:$W$15, 0),FALSE)*$F129)</f>
        <v>0</v>
      </c>
      <c r="W129" s="1411">
        <f>IF(ISERROR(VLOOKUP(VLOOKUP($A129, 'E4 TB Allocation Details'!$A$18:$L$205, MATCH("Demand ID", 'E4 TB Allocation Details'!$A$18:$L$18, 0),FALSE), 'E2 Allocators'!$B$15:$W$361, MATCH('O5 Details by Class &amp; Accounts'!W$18, 'E2 Allocators'!$B$15:$W$15, 0),FALSE)*$F129), 0, VLOOKUP(VLOOKUP($A129, 'E4 TB Allocation Details'!$A$18:$L$205, MATCH("Demand ID", 'E4 TB Allocation Details'!$A$18:$L$18, 0),FALSE), 'E2 Allocators'!$B$15:$W$361, MATCH('O5 Details by Class &amp; Accounts'!W$18, 'E2 Allocators'!$B$15:$W$15, 0),FALSE)*$F129)</f>
        <v>0</v>
      </c>
      <c r="X129" s="1411">
        <f>IF(ISERROR(VLOOKUP(VLOOKUP($A129, 'E4 TB Allocation Details'!$A$18:$L$205, MATCH("Demand ID", 'E4 TB Allocation Details'!$A$18:$L$18, 0),FALSE), 'E2 Allocators'!$B$15:$W$361, MATCH('O5 Details by Class &amp; Accounts'!X$18, 'E2 Allocators'!$B$15:$W$15, 0),FALSE)*$F129), 0, VLOOKUP(VLOOKUP($A129, 'E4 TB Allocation Details'!$A$18:$L$205, MATCH("Demand ID", 'E4 TB Allocation Details'!$A$18:$L$18, 0),FALSE), 'E2 Allocators'!$B$15:$W$361, MATCH('O5 Details by Class &amp; Accounts'!X$18, 'E2 Allocators'!$B$15:$W$15, 0),FALSE)*$F129)</f>
        <v>0</v>
      </c>
      <c r="Y129" s="1411">
        <f>IF(ISERROR(VLOOKUP(VLOOKUP($A129, 'E4 TB Allocation Details'!$A$18:$L$205, MATCH("Demand ID", 'E4 TB Allocation Details'!$A$18:$L$18, 0),FALSE), 'E2 Allocators'!$B$15:$W$361, MATCH('O5 Details by Class &amp; Accounts'!Y$18, 'E2 Allocators'!$B$15:$W$15, 0),FALSE)*$F129), 0, VLOOKUP(VLOOKUP($A129, 'E4 TB Allocation Details'!$A$18:$L$205, MATCH("Demand ID", 'E4 TB Allocation Details'!$A$18:$L$18, 0),FALSE), 'E2 Allocators'!$B$15:$W$361, MATCH('O5 Details by Class &amp; Accounts'!Y$18, 'E2 Allocators'!$B$15:$W$15, 0),FALSE)*$F129)</f>
        <v>0</v>
      </c>
      <c r="Z129" s="1411">
        <f>IF(ISERROR(VLOOKUP(VLOOKUP($A129, 'E4 TB Allocation Details'!$A$18:$L$205, MATCH("Demand ID", 'E4 TB Allocation Details'!$A$18:$L$18, 0),FALSE), 'E2 Allocators'!$B$15:$W$361, MATCH('O5 Details by Class &amp; Accounts'!Z$18, 'E2 Allocators'!$B$15:$W$15, 0),FALSE)*$F129), 0, VLOOKUP(VLOOKUP($A129, 'E4 TB Allocation Details'!$A$18:$L$205, MATCH("Demand ID", 'E4 TB Allocation Details'!$A$18:$L$18, 0),FALSE), 'E2 Allocators'!$B$15:$W$361, MATCH('O5 Details by Class &amp; Accounts'!Z$18, 'E2 Allocators'!$B$15:$W$15, 0),FALSE)*$F129)</f>
        <v>0</v>
      </c>
      <c r="AA129" s="1411">
        <f>IF(ISERROR(VLOOKUP(VLOOKUP($A129, 'E4 TB Allocation Details'!$A$18:$L$205, MATCH("Demand ID", 'E4 TB Allocation Details'!$A$18:$L$18, 0),FALSE), 'E2 Allocators'!$B$15:$W$361, MATCH('O5 Details by Class &amp; Accounts'!AA$18, 'E2 Allocators'!$B$15:$W$15, 0),FALSE)*$F129), 0, VLOOKUP(VLOOKUP($A129, 'E4 TB Allocation Details'!$A$18:$L$205, MATCH("Demand ID", 'E4 TB Allocation Details'!$A$18:$L$18, 0),FALSE), 'E2 Allocators'!$B$15:$W$361, MATCH('O5 Details by Class &amp; Accounts'!AA$18, 'E2 Allocators'!$B$15:$W$15, 0),FALSE)*$F129)</f>
        <v>0</v>
      </c>
      <c r="AB129" s="1411">
        <f>IF(ISERROR(VLOOKUP(VLOOKUP($A129, 'E4 TB Allocation Details'!$A$18:$L$205, MATCH("Demand ID", 'E4 TB Allocation Details'!$A$18:$L$18, 0),FALSE), 'E2 Allocators'!$B$15:$W$361, MATCH('O5 Details by Class &amp; Accounts'!AB$18, 'E2 Allocators'!$B$15:$W$15, 0),FALSE)*$F129), 0, VLOOKUP(VLOOKUP($A129, 'E4 TB Allocation Details'!$A$18:$L$205, MATCH("Demand ID", 'E4 TB Allocation Details'!$A$18:$L$18, 0),FALSE), 'E2 Allocators'!$B$15:$W$361, MATCH('O5 Details by Class &amp; Accounts'!AB$18, 'E2 Allocators'!$B$15:$W$15, 0),FALSE)*$F129)</f>
        <v>0</v>
      </c>
      <c r="AC129" s="1411">
        <f t="shared" si="32"/>
        <v>147000</v>
      </c>
      <c r="AD129" s="1411">
        <f>IF(ISERROR(VLOOKUP(VLOOKUP($A129, 'E4 TB Allocation Details'!$A$18:$L$205, MATCH("Customer ID", 'E4 TB Allocation Details'!$A$18:$L$18, 0),FALSE), 'E2 Allocators'!$B$15:$W$361, MATCH('O5 Details by Class &amp; Accounts'!AD$18, 'E2 Allocators'!$B$15:$W$15, 0),FALSE)*$G129), 0, VLOOKUP(VLOOKUP($A129, 'E4 TB Allocation Details'!$A$18:$L$205, MATCH("Customer ID", 'E4 TB Allocation Details'!$A$18:$L$18, 0),FALSE), 'E2 Allocators'!$B$15:$W$361, MATCH('O5 Details by Class &amp; Accounts'!AD$18, 'E2 Allocators'!$B$15:$W$15, 0),FALSE)*$G129)</f>
        <v>0</v>
      </c>
      <c r="AE129" s="1411">
        <f>IF(ISERROR(VLOOKUP(VLOOKUP($A129, 'E4 TB Allocation Details'!$A$18:$L$205, MATCH("Customer ID", 'E4 TB Allocation Details'!$A$18:$L$18, 0),FALSE), 'E2 Allocators'!$B$15:$W$361, MATCH('O5 Details by Class &amp; Accounts'!AE$18, 'E2 Allocators'!$B$15:$W$15, 0),FALSE)*$G129), 0, VLOOKUP(VLOOKUP($A129, 'E4 TB Allocation Details'!$A$18:$L$205, MATCH("Customer ID", 'E4 TB Allocation Details'!$A$18:$L$18, 0),FALSE), 'E2 Allocators'!$B$15:$W$361, MATCH('O5 Details by Class &amp; Accounts'!AE$18, 'E2 Allocators'!$B$15:$W$15, 0),FALSE)*$G129)</f>
        <v>0</v>
      </c>
      <c r="AF129" s="1411">
        <f>IF(ISERROR(VLOOKUP(VLOOKUP($A129, 'E4 TB Allocation Details'!$A$18:$L$205, MATCH("Customer ID", 'E4 TB Allocation Details'!$A$18:$L$18, 0),FALSE), 'E2 Allocators'!$B$15:$W$361, MATCH('O5 Details by Class &amp; Accounts'!AF$18, 'E2 Allocators'!$B$15:$W$15, 0),FALSE)*$G129), 0, VLOOKUP(VLOOKUP($A129, 'E4 TB Allocation Details'!$A$18:$L$205, MATCH("Customer ID", 'E4 TB Allocation Details'!$A$18:$L$18, 0),FALSE), 'E2 Allocators'!$B$15:$W$361, MATCH('O5 Details by Class &amp; Accounts'!AF$18, 'E2 Allocators'!$B$15:$W$15, 0),FALSE)*$G129)</f>
        <v>0</v>
      </c>
      <c r="AG129" s="1411">
        <f>IF(ISERROR(VLOOKUP(VLOOKUP($A129, 'E4 TB Allocation Details'!$A$18:$L$205, MATCH("Customer ID", 'E4 TB Allocation Details'!$A$18:$L$18, 0),FALSE), 'E2 Allocators'!$B$15:$W$361, MATCH('O5 Details by Class &amp; Accounts'!AG$18, 'E2 Allocators'!$B$15:$W$15, 0),FALSE)*$G129), 0, VLOOKUP(VLOOKUP($A129, 'E4 TB Allocation Details'!$A$18:$L$205, MATCH("Customer ID", 'E4 TB Allocation Details'!$A$18:$L$18, 0),FALSE), 'E2 Allocators'!$B$15:$W$361, MATCH('O5 Details by Class &amp; Accounts'!AG$18, 'E2 Allocators'!$B$15:$W$15, 0),FALSE)*$G129)</f>
        <v>0</v>
      </c>
      <c r="AH129" s="1411">
        <f>IF(ISERROR(VLOOKUP(VLOOKUP($A129, 'E4 TB Allocation Details'!$A$18:$L$205, MATCH("Customer ID", 'E4 TB Allocation Details'!$A$18:$L$18, 0),FALSE), 'E2 Allocators'!$B$15:$W$361, MATCH('O5 Details by Class &amp; Accounts'!AH$18, 'E2 Allocators'!$B$15:$W$15, 0),FALSE)*$G129), 0, VLOOKUP(VLOOKUP($A129, 'E4 TB Allocation Details'!$A$18:$L$205, MATCH("Customer ID", 'E4 TB Allocation Details'!$A$18:$L$18, 0),FALSE), 'E2 Allocators'!$B$15:$W$361, MATCH('O5 Details by Class &amp; Accounts'!AH$18, 'E2 Allocators'!$B$15:$W$15, 0),FALSE)*$G129)</f>
        <v>0</v>
      </c>
      <c r="AI129" s="1411">
        <f>IF(ISERROR(VLOOKUP(VLOOKUP($A129, 'E4 TB Allocation Details'!$A$18:$L$205, MATCH("Customer ID", 'E4 TB Allocation Details'!$A$18:$L$18, 0),FALSE), 'E2 Allocators'!$B$15:$W$361, MATCH('O5 Details by Class &amp; Accounts'!AI$18, 'E2 Allocators'!$B$15:$W$15, 0),FALSE)*$G129), 0, VLOOKUP(VLOOKUP($A129, 'E4 TB Allocation Details'!$A$18:$L$205, MATCH("Customer ID", 'E4 TB Allocation Details'!$A$18:$L$18, 0),FALSE), 'E2 Allocators'!$B$15:$W$361, MATCH('O5 Details by Class &amp; Accounts'!AI$18, 'E2 Allocators'!$B$15:$W$15, 0),FALSE)*$G129)</f>
        <v>0</v>
      </c>
      <c r="AJ129" s="1411">
        <f>IF(ISERROR(VLOOKUP(VLOOKUP($A129, 'E4 TB Allocation Details'!$A$18:$L$205, MATCH("Customer ID", 'E4 TB Allocation Details'!$A$18:$L$18, 0),FALSE), 'E2 Allocators'!$B$15:$W$361, MATCH('O5 Details by Class &amp; Accounts'!AJ$18, 'E2 Allocators'!$B$15:$W$15, 0),FALSE)*$G129), 0, VLOOKUP(VLOOKUP($A129, 'E4 TB Allocation Details'!$A$18:$L$205, MATCH("Customer ID", 'E4 TB Allocation Details'!$A$18:$L$18, 0),FALSE), 'E2 Allocators'!$B$15:$W$361, MATCH('O5 Details by Class &amp; Accounts'!AJ$18, 'E2 Allocators'!$B$15:$W$15, 0),FALSE)*$G129)</f>
        <v>0</v>
      </c>
      <c r="AK129" s="1411">
        <f>IF(ISERROR(VLOOKUP(VLOOKUP($A129, 'E4 TB Allocation Details'!$A$18:$L$205, MATCH("Customer ID", 'E4 TB Allocation Details'!$A$18:$L$18, 0),FALSE), 'E2 Allocators'!$B$15:$W$361, MATCH('O5 Details by Class &amp; Accounts'!AK$18, 'E2 Allocators'!$B$15:$W$15, 0),FALSE)*$G129), 0, VLOOKUP(VLOOKUP($A129, 'E4 TB Allocation Details'!$A$18:$L$205, MATCH("Customer ID", 'E4 TB Allocation Details'!$A$18:$L$18, 0),FALSE), 'E2 Allocators'!$B$15:$W$361, MATCH('O5 Details by Class &amp; Accounts'!AK$18, 'E2 Allocators'!$B$15:$W$15, 0),FALSE)*$G129)</f>
        <v>0</v>
      </c>
      <c r="AL129" s="1411">
        <f>IF(ISERROR(VLOOKUP(VLOOKUP($A129, 'E4 TB Allocation Details'!$A$18:$L$205, MATCH("Customer ID", 'E4 TB Allocation Details'!$A$18:$L$18, 0),FALSE), 'E2 Allocators'!$B$15:$W$361, MATCH('O5 Details by Class &amp; Accounts'!AL$18, 'E2 Allocators'!$B$15:$W$15, 0),FALSE)*$G129), 0, VLOOKUP(VLOOKUP($A129, 'E4 TB Allocation Details'!$A$18:$L$205, MATCH("Customer ID", 'E4 TB Allocation Details'!$A$18:$L$18, 0),FALSE), 'E2 Allocators'!$B$15:$W$361, MATCH('O5 Details by Class &amp; Accounts'!AL$18, 'E2 Allocators'!$B$15:$W$15, 0),FALSE)*$G129)</f>
        <v>0</v>
      </c>
      <c r="AM129" s="1411">
        <f>IF(ISERROR(VLOOKUP(VLOOKUP($A129, 'E4 TB Allocation Details'!$A$18:$L$205, MATCH("Customer ID", 'E4 TB Allocation Details'!$A$18:$L$18, 0),FALSE), 'E2 Allocators'!$B$15:$W$361, MATCH('O5 Details by Class &amp; Accounts'!AM$18, 'E2 Allocators'!$B$15:$W$15, 0),FALSE)*$G129), 0, VLOOKUP(VLOOKUP($A129, 'E4 TB Allocation Details'!$A$18:$L$205, MATCH("Customer ID", 'E4 TB Allocation Details'!$A$18:$L$18, 0),FALSE), 'E2 Allocators'!$B$15:$W$361, MATCH('O5 Details by Class &amp; Accounts'!AM$18, 'E2 Allocators'!$B$15:$W$15, 0),FALSE)*$G129)</f>
        <v>0</v>
      </c>
      <c r="AN129" s="1411">
        <f>IF(ISERROR(VLOOKUP(VLOOKUP($A129, 'E4 TB Allocation Details'!$A$18:$L$205, MATCH("Customer ID", 'E4 TB Allocation Details'!$A$18:$L$18, 0),FALSE), 'E2 Allocators'!$B$15:$W$361, MATCH('O5 Details by Class &amp; Accounts'!AN$18, 'E2 Allocators'!$B$15:$W$15, 0),FALSE)*$G129), 0, VLOOKUP(VLOOKUP($A129, 'E4 TB Allocation Details'!$A$18:$L$205, MATCH("Customer ID", 'E4 TB Allocation Details'!$A$18:$L$18, 0),FALSE), 'E2 Allocators'!$B$15:$W$361, MATCH('O5 Details by Class &amp; Accounts'!AN$18, 'E2 Allocators'!$B$15:$W$15, 0),FALSE)*$G129)</f>
        <v>0</v>
      </c>
      <c r="AO129" s="1411">
        <f>IF(ISERROR(VLOOKUP(VLOOKUP($A129, 'E4 TB Allocation Details'!$A$18:$L$205, MATCH("Customer ID", 'E4 TB Allocation Details'!$A$18:$L$18, 0),FALSE), 'E2 Allocators'!$B$15:$W$361, MATCH('O5 Details by Class &amp; Accounts'!AO$18, 'E2 Allocators'!$B$15:$W$15, 0),FALSE)*$G129), 0, VLOOKUP(VLOOKUP($A129, 'E4 TB Allocation Details'!$A$18:$L$205, MATCH("Customer ID", 'E4 TB Allocation Details'!$A$18:$L$18, 0),FALSE), 'E2 Allocators'!$B$15:$W$361, MATCH('O5 Details by Class &amp; Accounts'!AO$18, 'E2 Allocators'!$B$15:$W$15, 0),FALSE)*$G129)</f>
        <v>0</v>
      </c>
      <c r="AP129" s="1411">
        <f>IF(ISERROR(VLOOKUP(VLOOKUP($A129, 'E4 TB Allocation Details'!$A$18:$L$205, MATCH("Customer ID", 'E4 TB Allocation Details'!$A$18:$L$18, 0),FALSE), 'E2 Allocators'!$B$15:$W$361, MATCH('O5 Details by Class &amp; Accounts'!AP$18, 'E2 Allocators'!$B$15:$W$15, 0),FALSE)*$G129), 0, VLOOKUP(VLOOKUP($A129, 'E4 TB Allocation Details'!$A$18:$L$205, MATCH("Customer ID", 'E4 TB Allocation Details'!$A$18:$L$18, 0),FALSE), 'E2 Allocators'!$B$15:$W$361, MATCH('O5 Details by Class &amp; Accounts'!AP$18, 'E2 Allocators'!$B$15:$W$15, 0),FALSE)*$G129)</f>
        <v>0</v>
      </c>
      <c r="AQ129" s="1411">
        <f>IF(ISERROR(VLOOKUP(VLOOKUP($A129, 'E4 TB Allocation Details'!$A$18:$L$205, MATCH("Customer ID", 'E4 TB Allocation Details'!$A$18:$L$18, 0),FALSE), 'E2 Allocators'!$B$15:$W$361, MATCH('O5 Details by Class &amp; Accounts'!AQ$18, 'E2 Allocators'!$B$15:$W$15, 0),FALSE)*$G129), 0, VLOOKUP(VLOOKUP($A129, 'E4 TB Allocation Details'!$A$18:$L$205, MATCH("Customer ID", 'E4 TB Allocation Details'!$A$18:$L$18, 0),FALSE), 'E2 Allocators'!$B$15:$W$361, MATCH('O5 Details by Class &amp; Accounts'!AQ$18, 'E2 Allocators'!$B$15:$W$15, 0),FALSE)*$G129)</f>
        <v>0</v>
      </c>
      <c r="AR129" s="1411">
        <f>IF(ISERROR(VLOOKUP(VLOOKUP($A129, 'E4 TB Allocation Details'!$A$18:$L$205, MATCH("Customer ID", 'E4 TB Allocation Details'!$A$18:$L$18, 0),FALSE), 'E2 Allocators'!$B$15:$W$361, MATCH('O5 Details by Class &amp; Accounts'!AR$18, 'E2 Allocators'!$B$15:$W$15, 0),FALSE)*$G129), 0, VLOOKUP(VLOOKUP($A129, 'E4 TB Allocation Details'!$A$18:$L$205, MATCH("Customer ID", 'E4 TB Allocation Details'!$A$18:$L$18, 0),FALSE), 'E2 Allocators'!$B$15:$W$361, MATCH('O5 Details by Class &amp; Accounts'!AR$18, 'E2 Allocators'!$B$15:$W$15, 0),FALSE)*$G129)</f>
        <v>0</v>
      </c>
      <c r="AS129" s="1411">
        <f>IF(ISERROR(VLOOKUP(VLOOKUP($A129, 'E4 TB Allocation Details'!$A$18:$L$205, MATCH("Customer ID", 'E4 TB Allocation Details'!$A$18:$L$18, 0),FALSE), 'E2 Allocators'!$B$15:$W$361, MATCH('O5 Details by Class &amp; Accounts'!AS$18, 'E2 Allocators'!$B$15:$W$15, 0),FALSE)*$G129), 0, VLOOKUP(VLOOKUP($A129, 'E4 TB Allocation Details'!$A$18:$L$205, MATCH("Customer ID", 'E4 TB Allocation Details'!$A$18:$L$18, 0),FALSE), 'E2 Allocators'!$B$15:$W$361, MATCH('O5 Details by Class &amp; Accounts'!AS$18, 'E2 Allocators'!$B$15:$W$15, 0),FALSE)*$G129)</f>
        <v>0</v>
      </c>
      <c r="AT129" s="1411">
        <f>IF(ISERROR(VLOOKUP(VLOOKUP($A129, 'E4 TB Allocation Details'!$A$18:$L$205, MATCH("Customer ID", 'E4 TB Allocation Details'!$A$18:$L$18, 0),FALSE), 'E2 Allocators'!$B$15:$W$361, MATCH('O5 Details by Class &amp; Accounts'!AT$18, 'E2 Allocators'!$B$15:$W$15, 0),FALSE)*$G129), 0, VLOOKUP(VLOOKUP($A129, 'E4 TB Allocation Details'!$A$18:$L$205, MATCH("Customer ID", 'E4 TB Allocation Details'!$A$18:$L$18, 0),FALSE), 'E2 Allocators'!$B$15:$W$361, MATCH('O5 Details by Class &amp; Accounts'!AT$18, 'E2 Allocators'!$B$15:$W$15, 0),FALSE)*$G129)</f>
        <v>0</v>
      </c>
      <c r="AU129" s="1411">
        <f>IF(ISERROR(VLOOKUP(VLOOKUP($A129, 'E4 TB Allocation Details'!$A$18:$L$205, MATCH("Customer ID", 'E4 TB Allocation Details'!$A$18:$L$18, 0),FALSE), 'E2 Allocators'!$B$15:$W$361, MATCH('O5 Details by Class &amp; Accounts'!AU$18, 'E2 Allocators'!$B$15:$W$15, 0),FALSE)*$G129), 0, VLOOKUP(VLOOKUP($A129, 'E4 TB Allocation Details'!$A$18:$L$205, MATCH("Customer ID", 'E4 TB Allocation Details'!$A$18:$L$18, 0),FALSE), 'E2 Allocators'!$B$15:$W$361, MATCH('O5 Details by Class &amp; Accounts'!AU$18, 'E2 Allocators'!$B$15:$W$15, 0),FALSE)*$G129)</f>
        <v>0</v>
      </c>
      <c r="AV129" s="1411">
        <f>IF(ISERROR(VLOOKUP(VLOOKUP($A129, 'E4 TB Allocation Details'!$A$18:$L$205, MATCH("Customer ID", 'E4 TB Allocation Details'!$A$18:$L$18, 0),FALSE), 'E2 Allocators'!$B$15:$W$361, MATCH('O5 Details by Class &amp; Accounts'!AV$18, 'E2 Allocators'!$B$15:$W$15, 0),FALSE)*$G129), 0, VLOOKUP(VLOOKUP($A129, 'E4 TB Allocation Details'!$A$18:$L$205, MATCH("Customer ID", 'E4 TB Allocation Details'!$A$18:$L$18, 0),FALSE), 'E2 Allocators'!$B$15:$W$361, MATCH('O5 Details by Class &amp; Accounts'!AV$18, 'E2 Allocators'!$B$15:$W$15, 0),FALSE)*$G129)</f>
        <v>0</v>
      </c>
      <c r="AW129" s="1411">
        <f>IF(ISERROR(VLOOKUP(VLOOKUP($A129, 'E4 TB Allocation Details'!$A$18:$L$205, MATCH("Customer ID", 'E4 TB Allocation Details'!$A$18:$L$18, 0),FALSE), 'E2 Allocators'!$B$15:$W$361, MATCH('O5 Details by Class &amp; Accounts'!AW$18, 'E2 Allocators'!$B$15:$W$15, 0),FALSE)*$G129), 0, VLOOKUP(VLOOKUP($A129, 'E4 TB Allocation Details'!$A$18:$L$205, MATCH("Customer ID", 'E4 TB Allocation Details'!$A$18:$L$18, 0),FALSE), 'E2 Allocators'!$B$15:$W$361, MATCH('O5 Details by Class &amp; Accounts'!AW$18, 'E2 Allocators'!$B$15:$W$15, 0),FALSE)*$G129)</f>
        <v>0</v>
      </c>
      <c r="AX129" s="1411">
        <f t="shared" si="33"/>
        <v>0</v>
      </c>
      <c r="AY129" s="1411">
        <f>IF(ISERROR(VLOOKUP(VLOOKUP($A129, 'E4 TB Allocation Details'!$A$18:$L$205, MATCH("Misc ID", 'E4 TB Allocation Details'!$A$18:$L$18, 0),FALSE), 'E2 Allocators'!$B$15:$W$361, MATCH('O5 Details by Class &amp; Accounts'!AY$18, 'E2 Allocators'!$B$15:$W$15, 0),FALSE)*$E129), 0, VLOOKUP(VLOOKUP($A129, 'E4 TB Allocation Details'!$A$18:$L$205, MATCH("Misc ID", 'E4 TB Allocation Details'!$A$18:$L$18, 0),FALSE), 'E2 Allocators'!$B$15:$W$361, MATCH('O5 Details by Class &amp; Accounts'!AY$18, 'E2 Allocators'!$B$15:$W$15, 0),FALSE)*$E129)</f>
        <v>0</v>
      </c>
      <c r="AZ129" s="1411">
        <f>IF(ISERROR(VLOOKUP(VLOOKUP($A129, 'E4 TB Allocation Details'!$A$18:$L$205, MATCH("Misc ID", 'E4 TB Allocation Details'!$A$18:$L$18, 0),FALSE), 'E2 Allocators'!$B$15:$W$361, MATCH('O5 Details by Class &amp; Accounts'!AZ$18, 'E2 Allocators'!$B$15:$W$15, 0),FALSE)*$E129), 0, VLOOKUP(VLOOKUP($A129, 'E4 TB Allocation Details'!$A$18:$L$205, MATCH("Misc ID", 'E4 TB Allocation Details'!$A$18:$L$18, 0),FALSE), 'E2 Allocators'!$B$15:$W$361, MATCH('O5 Details by Class &amp; Accounts'!AZ$18, 'E2 Allocators'!$B$15:$W$15, 0),FALSE)*$E129)</f>
        <v>0</v>
      </c>
      <c r="BA129" s="1411">
        <f>IF(ISERROR(VLOOKUP(VLOOKUP($A129, 'E4 TB Allocation Details'!$A$18:$L$205, MATCH("Misc ID", 'E4 TB Allocation Details'!$A$18:$L$18, 0),FALSE), 'E2 Allocators'!$B$15:$W$361, MATCH('O5 Details by Class &amp; Accounts'!BA$18, 'E2 Allocators'!$B$15:$W$15, 0),FALSE)*$E129), 0, VLOOKUP(VLOOKUP($A129, 'E4 TB Allocation Details'!$A$18:$L$205, MATCH("Misc ID", 'E4 TB Allocation Details'!$A$18:$L$18, 0),FALSE), 'E2 Allocators'!$B$15:$W$361, MATCH('O5 Details by Class &amp; Accounts'!BA$18, 'E2 Allocators'!$B$15:$W$15, 0),FALSE)*$E129)</f>
        <v>0</v>
      </c>
      <c r="BB129" s="1411">
        <f>IF(ISERROR(VLOOKUP(VLOOKUP($A129, 'E4 TB Allocation Details'!$A$18:$L$205, MATCH("Misc ID", 'E4 TB Allocation Details'!$A$18:$L$18, 0),FALSE), 'E2 Allocators'!$B$15:$W$361, MATCH('O5 Details by Class &amp; Accounts'!BB$18, 'E2 Allocators'!$B$15:$W$15, 0),FALSE)*$E129), 0, VLOOKUP(VLOOKUP($A129, 'E4 TB Allocation Details'!$A$18:$L$205, MATCH("Misc ID", 'E4 TB Allocation Details'!$A$18:$L$18, 0),FALSE), 'E2 Allocators'!$B$15:$W$361, MATCH('O5 Details by Class &amp; Accounts'!BB$18, 'E2 Allocators'!$B$15:$W$15, 0),FALSE)*$E129)</f>
        <v>0</v>
      </c>
      <c r="BC129" s="1411">
        <f>IF(ISERROR(VLOOKUP(VLOOKUP($A129, 'E4 TB Allocation Details'!$A$18:$L$205, MATCH("Misc ID", 'E4 TB Allocation Details'!$A$18:$L$18, 0),FALSE), 'E2 Allocators'!$B$15:$W$361, MATCH('O5 Details by Class &amp; Accounts'!BC$18, 'E2 Allocators'!$B$15:$W$15, 0),FALSE)*$E129), 0, VLOOKUP(VLOOKUP($A129, 'E4 TB Allocation Details'!$A$18:$L$205, MATCH("Misc ID", 'E4 TB Allocation Details'!$A$18:$L$18, 0),FALSE), 'E2 Allocators'!$B$15:$W$361, MATCH('O5 Details by Class &amp; Accounts'!BC$18, 'E2 Allocators'!$B$15:$W$15, 0),FALSE)*$E129)</f>
        <v>0</v>
      </c>
      <c r="BD129" s="1411">
        <f>IF(ISERROR(VLOOKUP(VLOOKUP($A129, 'E4 TB Allocation Details'!$A$18:$L$205, MATCH("Misc ID", 'E4 TB Allocation Details'!$A$18:$L$18, 0),FALSE), 'E2 Allocators'!$B$15:$W$361, MATCH('O5 Details by Class &amp; Accounts'!BD$18, 'E2 Allocators'!$B$15:$W$15, 0),FALSE)*$E129), 0, VLOOKUP(VLOOKUP($A129, 'E4 TB Allocation Details'!$A$18:$L$205, MATCH("Misc ID", 'E4 TB Allocation Details'!$A$18:$L$18, 0),FALSE), 'E2 Allocators'!$B$15:$W$361, MATCH('O5 Details by Class &amp; Accounts'!BD$18, 'E2 Allocators'!$B$15:$W$15, 0),FALSE)*$E129)</f>
        <v>0</v>
      </c>
      <c r="BE129" s="1411">
        <f>IF(ISERROR(VLOOKUP(VLOOKUP($A129, 'E4 TB Allocation Details'!$A$18:$L$205, MATCH("Misc ID", 'E4 TB Allocation Details'!$A$18:$L$18, 0),FALSE), 'E2 Allocators'!$B$15:$W$361, MATCH('O5 Details by Class &amp; Accounts'!BE$18, 'E2 Allocators'!$B$15:$W$15, 0),FALSE)*$E129), 0, VLOOKUP(VLOOKUP($A129, 'E4 TB Allocation Details'!$A$18:$L$205, MATCH("Misc ID", 'E4 TB Allocation Details'!$A$18:$L$18, 0),FALSE), 'E2 Allocators'!$B$15:$W$361, MATCH('O5 Details by Class &amp; Accounts'!BE$18, 'E2 Allocators'!$B$15:$W$15, 0),FALSE)*$E129)</f>
        <v>0</v>
      </c>
      <c r="BF129" s="1411">
        <f>IF(ISERROR(VLOOKUP(VLOOKUP($A129, 'E4 TB Allocation Details'!$A$18:$L$205, MATCH("Misc ID", 'E4 TB Allocation Details'!$A$18:$L$18, 0),FALSE), 'E2 Allocators'!$B$15:$W$361, MATCH('O5 Details by Class &amp; Accounts'!BF$18, 'E2 Allocators'!$B$15:$W$15, 0),FALSE)*$E129), 0, VLOOKUP(VLOOKUP($A129, 'E4 TB Allocation Details'!$A$18:$L$205, MATCH("Misc ID", 'E4 TB Allocation Details'!$A$18:$L$18, 0),FALSE), 'E2 Allocators'!$B$15:$W$361, MATCH('O5 Details by Class &amp; Accounts'!BF$18, 'E2 Allocators'!$B$15:$W$15, 0),FALSE)*$E129)</f>
        <v>0</v>
      </c>
      <c r="BG129" s="1411">
        <f>IF(ISERROR(VLOOKUP(VLOOKUP($A129, 'E4 TB Allocation Details'!$A$18:$L$205, MATCH("Misc ID", 'E4 TB Allocation Details'!$A$18:$L$18, 0),FALSE), 'E2 Allocators'!$B$15:$W$361, MATCH('O5 Details by Class &amp; Accounts'!BG$18, 'E2 Allocators'!$B$15:$W$15, 0),FALSE)*$E129), 0, VLOOKUP(VLOOKUP($A129, 'E4 TB Allocation Details'!$A$18:$L$205, MATCH("Misc ID", 'E4 TB Allocation Details'!$A$18:$L$18, 0),FALSE), 'E2 Allocators'!$B$15:$W$361, MATCH('O5 Details by Class &amp; Accounts'!BG$18, 'E2 Allocators'!$B$15:$W$15, 0),FALSE)*$E129)</f>
        <v>0</v>
      </c>
      <c r="BH129" s="1411">
        <f>IF(ISERROR(VLOOKUP(VLOOKUP($A129, 'E4 TB Allocation Details'!$A$18:$L$205, MATCH("Misc ID", 'E4 TB Allocation Details'!$A$18:$L$18, 0),FALSE), 'E2 Allocators'!$B$15:$W$361, MATCH('O5 Details by Class &amp; Accounts'!BH$18, 'E2 Allocators'!$B$15:$W$15, 0),FALSE)*$E129), 0, VLOOKUP(VLOOKUP($A129, 'E4 TB Allocation Details'!$A$18:$L$205, MATCH("Misc ID", 'E4 TB Allocation Details'!$A$18:$L$18, 0),FALSE), 'E2 Allocators'!$B$15:$W$361, MATCH('O5 Details by Class &amp; Accounts'!BH$18, 'E2 Allocators'!$B$15:$W$15, 0),FALSE)*$E129)</f>
        <v>0</v>
      </c>
      <c r="BI129" s="1411">
        <f>IF(ISERROR(VLOOKUP(VLOOKUP($A129, 'E4 TB Allocation Details'!$A$18:$L$205, MATCH("Misc ID", 'E4 TB Allocation Details'!$A$18:$L$18, 0),FALSE), 'E2 Allocators'!$B$15:$W$361, MATCH('O5 Details by Class &amp; Accounts'!BI$18, 'E2 Allocators'!$B$15:$W$15, 0),FALSE)*$E129), 0, VLOOKUP(VLOOKUP($A129, 'E4 TB Allocation Details'!$A$18:$L$205, MATCH("Misc ID", 'E4 TB Allocation Details'!$A$18:$L$18, 0),FALSE), 'E2 Allocators'!$B$15:$W$361, MATCH('O5 Details by Class &amp; Accounts'!BI$18, 'E2 Allocators'!$B$15:$W$15, 0),FALSE)*$E129)</f>
        <v>0</v>
      </c>
      <c r="BJ129" s="1411">
        <f>IF(ISERROR(VLOOKUP(VLOOKUP($A129, 'E4 TB Allocation Details'!$A$18:$L$205, MATCH("Misc ID", 'E4 TB Allocation Details'!$A$18:$L$18, 0),FALSE), 'E2 Allocators'!$B$15:$W$361, MATCH('O5 Details by Class &amp; Accounts'!BJ$18, 'E2 Allocators'!$B$15:$W$15, 0),FALSE)*$E129), 0, VLOOKUP(VLOOKUP($A129, 'E4 TB Allocation Details'!$A$18:$L$205, MATCH("Misc ID", 'E4 TB Allocation Details'!$A$18:$L$18, 0),FALSE), 'E2 Allocators'!$B$15:$W$361, MATCH('O5 Details by Class &amp; Accounts'!BJ$18, 'E2 Allocators'!$B$15:$W$15, 0),FALSE)*$E129)</f>
        <v>0</v>
      </c>
      <c r="BK129" s="1411">
        <f>IF(ISERROR(VLOOKUP(VLOOKUP($A129, 'E4 TB Allocation Details'!$A$18:$L$205, MATCH("Misc ID", 'E4 TB Allocation Details'!$A$18:$L$18, 0),FALSE), 'E2 Allocators'!$B$15:$W$361, MATCH('O5 Details by Class &amp; Accounts'!BK$18, 'E2 Allocators'!$B$15:$W$15, 0),FALSE)*$E129), 0, VLOOKUP(VLOOKUP($A129, 'E4 TB Allocation Details'!$A$18:$L$205, MATCH("Misc ID", 'E4 TB Allocation Details'!$A$18:$L$18, 0),FALSE), 'E2 Allocators'!$B$15:$W$361, MATCH('O5 Details by Class &amp; Accounts'!BK$18, 'E2 Allocators'!$B$15:$W$15, 0),FALSE)*$E129)</f>
        <v>0</v>
      </c>
      <c r="BL129" s="1411">
        <f>IF(ISERROR(VLOOKUP(VLOOKUP($A129, 'E4 TB Allocation Details'!$A$18:$L$205, MATCH("Misc ID", 'E4 TB Allocation Details'!$A$18:$L$18, 0),FALSE), 'E2 Allocators'!$B$15:$W$361, MATCH('O5 Details by Class &amp; Accounts'!BL$18, 'E2 Allocators'!$B$15:$W$15, 0),FALSE)*$E129), 0, VLOOKUP(VLOOKUP($A129, 'E4 TB Allocation Details'!$A$18:$L$205, MATCH("Misc ID", 'E4 TB Allocation Details'!$A$18:$L$18, 0),FALSE), 'E2 Allocators'!$B$15:$W$361, MATCH('O5 Details by Class &amp; Accounts'!BL$18, 'E2 Allocators'!$B$15:$W$15, 0),FALSE)*$E129)</f>
        <v>0</v>
      </c>
      <c r="BM129" s="1411">
        <f>IF(ISERROR(VLOOKUP(VLOOKUP($A129, 'E4 TB Allocation Details'!$A$18:$L$205, MATCH("Misc ID", 'E4 TB Allocation Details'!$A$18:$L$18, 0),FALSE), 'E2 Allocators'!$B$15:$W$361, MATCH('O5 Details by Class &amp; Accounts'!BM$18, 'E2 Allocators'!$B$15:$W$15, 0),FALSE)*$E129), 0, VLOOKUP(VLOOKUP($A129, 'E4 TB Allocation Details'!$A$18:$L$205, MATCH("Misc ID", 'E4 TB Allocation Details'!$A$18:$L$18, 0),FALSE), 'E2 Allocators'!$B$15:$W$361, MATCH('O5 Details by Class &amp; Accounts'!BM$18, 'E2 Allocators'!$B$15:$W$15, 0),FALSE)*$E129)</f>
        <v>0</v>
      </c>
      <c r="BN129" s="1411">
        <f>IF(ISERROR(VLOOKUP(VLOOKUP($A129, 'E4 TB Allocation Details'!$A$18:$L$205, MATCH("Misc ID", 'E4 TB Allocation Details'!$A$18:$L$18, 0),FALSE), 'E2 Allocators'!$B$15:$W$361, MATCH('O5 Details by Class &amp; Accounts'!BN$18, 'E2 Allocators'!$B$15:$W$15, 0),FALSE)*$E129), 0, VLOOKUP(VLOOKUP($A129, 'E4 TB Allocation Details'!$A$18:$L$205, MATCH("Misc ID", 'E4 TB Allocation Details'!$A$18:$L$18, 0),FALSE), 'E2 Allocators'!$B$15:$W$361, MATCH('O5 Details by Class &amp; Accounts'!BN$18, 'E2 Allocators'!$B$15:$W$15, 0),FALSE)*$E129)</f>
        <v>0</v>
      </c>
      <c r="BO129" s="1411">
        <f>IF(ISERROR(VLOOKUP(VLOOKUP($A129, 'E4 TB Allocation Details'!$A$18:$L$205, MATCH("Misc ID", 'E4 TB Allocation Details'!$A$18:$L$18, 0),FALSE), 'E2 Allocators'!$B$15:$W$361, MATCH('O5 Details by Class &amp; Accounts'!BO$18, 'E2 Allocators'!$B$15:$W$15, 0),FALSE)*$E129), 0, VLOOKUP(VLOOKUP($A129, 'E4 TB Allocation Details'!$A$18:$L$205, MATCH("Misc ID", 'E4 TB Allocation Details'!$A$18:$L$18, 0),FALSE), 'E2 Allocators'!$B$15:$W$361, MATCH('O5 Details by Class &amp; Accounts'!BO$18, 'E2 Allocators'!$B$15:$W$15, 0),FALSE)*$E129)</f>
        <v>0</v>
      </c>
      <c r="BP129" s="1411">
        <f>IF(ISERROR(VLOOKUP(VLOOKUP($A129, 'E4 TB Allocation Details'!$A$18:$L$205, MATCH("Misc ID", 'E4 TB Allocation Details'!$A$18:$L$18, 0),FALSE), 'E2 Allocators'!$B$15:$W$361, MATCH('O5 Details by Class &amp; Accounts'!BP$18, 'E2 Allocators'!$B$15:$W$15, 0),FALSE)*$E129), 0, VLOOKUP(VLOOKUP($A129, 'E4 TB Allocation Details'!$A$18:$L$205, MATCH("Misc ID", 'E4 TB Allocation Details'!$A$18:$L$18, 0),FALSE), 'E2 Allocators'!$B$15:$W$361, MATCH('O5 Details by Class &amp; Accounts'!BP$18, 'E2 Allocators'!$B$15:$W$15, 0),FALSE)*$E129)</f>
        <v>0</v>
      </c>
      <c r="BQ129" s="1411">
        <f>IF(ISERROR(VLOOKUP(VLOOKUP($A129, 'E4 TB Allocation Details'!$A$18:$L$205, MATCH("Misc ID", 'E4 TB Allocation Details'!$A$18:$L$18, 0),FALSE), 'E2 Allocators'!$B$15:$W$361, MATCH('O5 Details by Class &amp; Accounts'!BQ$18, 'E2 Allocators'!$B$15:$W$15, 0),FALSE)*$E129), 0, VLOOKUP(VLOOKUP($A129, 'E4 TB Allocation Details'!$A$18:$L$205, MATCH("Misc ID", 'E4 TB Allocation Details'!$A$18:$L$18, 0),FALSE), 'E2 Allocators'!$B$15:$W$361, MATCH('O5 Details by Class &amp; Accounts'!BQ$18, 'E2 Allocators'!$B$15:$W$15, 0),FALSE)*$E129)</f>
        <v>0</v>
      </c>
      <c r="BR129" s="1411">
        <f>IF(ISERROR(VLOOKUP(VLOOKUP($A129, 'E4 TB Allocation Details'!$A$18:$L$205, MATCH("Misc ID", 'E4 TB Allocation Details'!$A$18:$L$18, 0),FALSE), 'E2 Allocators'!$B$15:$W$361, MATCH('O5 Details by Class &amp; Accounts'!BR$18, 'E2 Allocators'!$B$15:$W$15, 0),FALSE)*$E129), 0, VLOOKUP(VLOOKUP($A129, 'E4 TB Allocation Details'!$A$18:$L$205, MATCH("Misc ID", 'E4 TB Allocation Details'!$A$18:$L$18, 0),FALSE), 'E2 Allocators'!$B$15:$W$361, MATCH('O5 Details by Class &amp; Accounts'!BR$18, 'E2 Allocators'!$B$15:$W$15, 0),FALSE)*$E129)</f>
        <v>0</v>
      </c>
      <c r="BS129" s="1411">
        <f t="shared" si="34"/>
        <v>0</v>
      </c>
      <c r="BT129" s="1411">
        <f>IF(ISERROR(VLOOKUP(VLOOKUP($A129, 'E4 TB Allocation Details'!$A$18:$L$205, MATCH("A &amp; G ID", 'E4 TB Allocation Details'!$A$18:$L$18, 0),FALSE), 'E2 Allocators'!$B$15:$W$361, MATCH('O5 Details by Class &amp; Accounts'!BT$18, 'E2 Allocators'!$B$15:$W$15, 0),FALSE)*$E129), 0, VLOOKUP(VLOOKUP($A129, 'E4 TB Allocation Details'!$A$18:$L$205, MATCH("A &amp; G ID", 'E4 TB Allocation Details'!$A$18:$L$18, 0),FALSE), 'E2 Allocators'!$B$15:$W$361, MATCH('O5 Details by Class &amp; Accounts'!BT$18, 'E2 Allocators'!$B$15:$W$15, 0),FALSE)*$E129)</f>
        <v>0</v>
      </c>
      <c r="BU129" s="1411">
        <f>IF(ISERROR(VLOOKUP(VLOOKUP($A129, 'E4 TB Allocation Details'!$A$18:$L$205, MATCH("A &amp; G ID", 'E4 TB Allocation Details'!$A$18:$L$18, 0),FALSE), 'E2 Allocators'!$B$15:$W$361, MATCH('O5 Details by Class &amp; Accounts'!BU$18, 'E2 Allocators'!$B$15:$W$15, 0),FALSE)*$E129), 0, VLOOKUP(VLOOKUP($A129, 'E4 TB Allocation Details'!$A$18:$L$205, MATCH("A &amp; G ID", 'E4 TB Allocation Details'!$A$18:$L$18, 0),FALSE), 'E2 Allocators'!$B$15:$W$361, MATCH('O5 Details by Class &amp; Accounts'!BU$18, 'E2 Allocators'!$B$15:$W$15, 0),FALSE)*$E129)</f>
        <v>0</v>
      </c>
      <c r="BV129" s="1411">
        <f>IF(ISERROR(VLOOKUP(VLOOKUP($A129, 'E4 TB Allocation Details'!$A$18:$L$205, MATCH("A &amp; G ID", 'E4 TB Allocation Details'!$A$18:$L$18, 0),FALSE), 'E2 Allocators'!$B$15:$W$361, MATCH('O5 Details by Class &amp; Accounts'!BV$18, 'E2 Allocators'!$B$15:$W$15, 0),FALSE)*$E129), 0, VLOOKUP(VLOOKUP($A129, 'E4 TB Allocation Details'!$A$18:$L$205, MATCH("A &amp; G ID", 'E4 TB Allocation Details'!$A$18:$L$18, 0),FALSE), 'E2 Allocators'!$B$15:$W$361, MATCH('O5 Details by Class &amp; Accounts'!BV$18, 'E2 Allocators'!$B$15:$W$15, 0),FALSE)*$E129)</f>
        <v>0</v>
      </c>
      <c r="BW129" s="1411">
        <f>IF(ISERROR(VLOOKUP(VLOOKUP($A129, 'E4 TB Allocation Details'!$A$18:$L$205, MATCH("A &amp; G ID", 'E4 TB Allocation Details'!$A$18:$L$18, 0),FALSE), 'E2 Allocators'!$B$15:$W$361, MATCH('O5 Details by Class &amp; Accounts'!BW$18, 'E2 Allocators'!$B$15:$W$15, 0),FALSE)*$E129), 0, VLOOKUP(VLOOKUP($A129, 'E4 TB Allocation Details'!$A$18:$L$205, MATCH("A &amp; G ID", 'E4 TB Allocation Details'!$A$18:$L$18, 0),FALSE), 'E2 Allocators'!$B$15:$W$361, MATCH('O5 Details by Class &amp; Accounts'!BW$18, 'E2 Allocators'!$B$15:$W$15, 0),FALSE)*$E129)</f>
        <v>0</v>
      </c>
      <c r="BX129" s="1411">
        <f>IF(ISERROR(VLOOKUP(VLOOKUP($A129, 'E4 TB Allocation Details'!$A$18:$L$205, MATCH("A &amp; G ID", 'E4 TB Allocation Details'!$A$18:$L$18, 0),FALSE), 'E2 Allocators'!$B$15:$W$361, MATCH('O5 Details by Class &amp; Accounts'!BX$18, 'E2 Allocators'!$B$15:$W$15, 0),FALSE)*$E129), 0, VLOOKUP(VLOOKUP($A129, 'E4 TB Allocation Details'!$A$18:$L$205, MATCH("A &amp; G ID", 'E4 TB Allocation Details'!$A$18:$L$18, 0),FALSE), 'E2 Allocators'!$B$15:$W$361, MATCH('O5 Details by Class &amp; Accounts'!BX$18, 'E2 Allocators'!$B$15:$W$15, 0),FALSE)*$E129)</f>
        <v>0</v>
      </c>
      <c r="BY129" s="1411">
        <f>IF(ISERROR(VLOOKUP(VLOOKUP($A129, 'E4 TB Allocation Details'!$A$18:$L$205, MATCH("A &amp; G ID", 'E4 TB Allocation Details'!$A$18:$L$18, 0),FALSE), 'E2 Allocators'!$B$15:$W$361, MATCH('O5 Details by Class &amp; Accounts'!BY$18, 'E2 Allocators'!$B$15:$W$15, 0),FALSE)*$E129), 0, VLOOKUP(VLOOKUP($A129, 'E4 TB Allocation Details'!$A$18:$L$205, MATCH("A &amp; G ID", 'E4 TB Allocation Details'!$A$18:$L$18, 0),FALSE), 'E2 Allocators'!$B$15:$W$361, MATCH('O5 Details by Class &amp; Accounts'!BY$18, 'E2 Allocators'!$B$15:$W$15, 0),FALSE)*$E129)</f>
        <v>0</v>
      </c>
      <c r="BZ129" s="1411">
        <f>IF(ISERROR(VLOOKUP(VLOOKUP($A129, 'E4 TB Allocation Details'!$A$18:$L$205, MATCH("A &amp; G ID", 'E4 TB Allocation Details'!$A$18:$L$18, 0),FALSE), 'E2 Allocators'!$B$15:$W$361, MATCH('O5 Details by Class &amp; Accounts'!BZ$18, 'E2 Allocators'!$B$15:$W$15, 0),FALSE)*$E129), 0, VLOOKUP(VLOOKUP($A129, 'E4 TB Allocation Details'!$A$18:$L$205, MATCH("A &amp; G ID", 'E4 TB Allocation Details'!$A$18:$L$18, 0),FALSE), 'E2 Allocators'!$B$15:$W$361, MATCH('O5 Details by Class &amp; Accounts'!BZ$18, 'E2 Allocators'!$B$15:$W$15, 0),FALSE)*$E129)</f>
        <v>0</v>
      </c>
      <c r="CA129" s="1411">
        <f>IF(ISERROR(VLOOKUP(VLOOKUP($A129, 'E4 TB Allocation Details'!$A$18:$L$205, MATCH("A &amp; G ID", 'E4 TB Allocation Details'!$A$18:$L$18, 0),FALSE), 'E2 Allocators'!$B$15:$W$361, MATCH('O5 Details by Class &amp; Accounts'!CA$18, 'E2 Allocators'!$B$15:$W$15, 0),FALSE)*$E129), 0, VLOOKUP(VLOOKUP($A129, 'E4 TB Allocation Details'!$A$18:$L$205, MATCH("A &amp; G ID", 'E4 TB Allocation Details'!$A$18:$L$18, 0),FALSE), 'E2 Allocators'!$B$15:$W$361, MATCH('O5 Details by Class &amp; Accounts'!CA$18, 'E2 Allocators'!$B$15:$W$15, 0),FALSE)*$E129)</f>
        <v>0</v>
      </c>
      <c r="CB129" s="1411">
        <f>IF(ISERROR(VLOOKUP(VLOOKUP($A129, 'E4 TB Allocation Details'!$A$18:$L$205, MATCH("A &amp; G ID", 'E4 TB Allocation Details'!$A$18:$L$18, 0),FALSE), 'E2 Allocators'!$B$15:$W$361, MATCH('O5 Details by Class &amp; Accounts'!CB$18, 'E2 Allocators'!$B$15:$W$15, 0),FALSE)*$E129), 0, VLOOKUP(VLOOKUP($A129, 'E4 TB Allocation Details'!$A$18:$L$205, MATCH("A &amp; G ID", 'E4 TB Allocation Details'!$A$18:$L$18, 0),FALSE), 'E2 Allocators'!$B$15:$W$361, MATCH('O5 Details by Class &amp; Accounts'!CB$18, 'E2 Allocators'!$B$15:$W$15, 0),FALSE)*$E129)</f>
        <v>0</v>
      </c>
      <c r="CC129" s="1411">
        <f>IF(ISERROR(VLOOKUP(VLOOKUP($A129, 'E4 TB Allocation Details'!$A$18:$L$205, MATCH("A &amp; G ID", 'E4 TB Allocation Details'!$A$18:$L$18, 0),FALSE), 'E2 Allocators'!$B$15:$W$361, MATCH('O5 Details by Class &amp; Accounts'!CC$18, 'E2 Allocators'!$B$15:$W$15, 0),FALSE)*$E129), 0, VLOOKUP(VLOOKUP($A129, 'E4 TB Allocation Details'!$A$18:$L$205, MATCH("A &amp; G ID", 'E4 TB Allocation Details'!$A$18:$L$18, 0),FALSE), 'E2 Allocators'!$B$15:$W$361, MATCH('O5 Details by Class &amp; Accounts'!CC$18, 'E2 Allocators'!$B$15:$W$15, 0),FALSE)*$E129)</f>
        <v>0</v>
      </c>
      <c r="CD129" s="1411">
        <f>IF(ISERROR(VLOOKUP(VLOOKUP($A129, 'E4 TB Allocation Details'!$A$18:$L$205, MATCH("A &amp; G ID", 'E4 TB Allocation Details'!$A$18:$L$18, 0),FALSE), 'E2 Allocators'!$B$15:$W$361, MATCH('O5 Details by Class &amp; Accounts'!CD$18, 'E2 Allocators'!$B$15:$W$15, 0),FALSE)*$E129), 0, VLOOKUP(VLOOKUP($A129, 'E4 TB Allocation Details'!$A$18:$L$205, MATCH("A &amp; G ID", 'E4 TB Allocation Details'!$A$18:$L$18, 0),FALSE), 'E2 Allocators'!$B$15:$W$361, MATCH('O5 Details by Class &amp; Accounts'!CD$18, 'E2 Allocators'!$B$15:$W$15, 0),FALSE)*$E129)</f>
        <v>0</v>
      </c>
      <c r="CE129" s="1411">
        <f>IF(ISERROR(VLOOKUP(VLOOKUP($A129, 'E4 TB Allocation Details'!$A$18:$L$205, MATCH("A &amp; G ID", 'E4 TB Allocation Details'!$A$18:$L$18, 0),FALSE), 'E2 Allocators'!$B$15:$W$361, MATCH('O5 Details by Class &amp; Accounts'!CE$18, 'E2 Allocators'!$B$15:$W$15, 0),FALSE)*$E129), 0, VLOOKUP(VLOOKUP($A129, 'E4 TB Allocation Details'!$A$18:$L$205, MATCH("A &amp; G ID", 'E4 TB Allocation Details'!$A$18:$L$18, 0),FALSE), 'E2 Allocators'!$B$15:$W$361, MATCH('O5 Details by Class &amp; Accounts'!CE$18, 'E2 Allocators'!$B$15:$W$15, 0),FALSE)*$E129)</f>
        <v>0</v>
      </c>
      <c r="CF129" s="1411">
        <f>IF(ISERROR(VLOOKUP(VLOOKUP($A129, 'E4 TB Allocation Details'!$A$18:$L$205, MATCH("A &amp; G ID", 'E4 TB Allocation Details'!$A$18:$L$18, 0),FALSE), 'E2 Allocators'!$B$15:$W$361, MATCH('O5 Details by Class &amp; Accounts'!CF$18, 'E2 Allocators'!$B$15:$W$15, 0),FALSE)*$E129), 0, VLOOKUP(VLOOKUP($A129, 'E4 TB Allocation Details'!$A$18:$L$205, MATCH("A &amp; G ID", 'E4 TB Allocation Details'!$A$18:$L$18, 0),FALSE), 'E2 Allocators'!$B$15:$W$361, MATCH('O5 Details by Class &amp; Accounts'!CF$18, 'E2 Allocators'!$B$15:$W$15, 0),FALSE)*$E129)</f>
        <v>0</v>
      </c>
      <c r="CG129" s="1411">
        <f>IF(ISERROR(VLOOKUP(VLOOKUP($A129, 'E4 TB Allocation Details'!$A$18:$L$205, MATCH("A &amp; G ID", 'E4 TB Allocation Details'!$A$18:$L$18, 0),FALSE), 'E2 Allocators'!$B$15:$W$361, MATCH('O5 Details by Class &amp; Accounts'!CG$18, 'E2 Allocators'!$B$15:$W$15, 0),FALSE)*$E129), 0, VLOOKUP(VLOOKUP($A129, 'E4 TB Allocation Details'!$A$18:$L$205, MATCH("A &amp; G ID", 'E4 TB Allocation Details'!$A$18:$L$18, 0),FALSE), 'E2 Allocators'!$B$15:$W$361, MATCH('O5 Details by Class &amp; Accounts'!CG$18, 'E2 Allocators'!$B$15:$W$15, 0),FALSE)*$E129)</f>
        <v>0</v>
      </c>
      <c r="CH129" s="1411">
        <f>IF(ISERROR(VLOOKUP(VLOOKUP($A129, 'E4 TB Allocation Details'!$A$18:$L$205, MATCH("A &amp; G ID", 'E4 TB Allocation Details'!$A$18:$L$18, 0),FALSE), 'E2 Allocators'!$B$15:$W$361, MATCH('O5 Details by Class &amp; Accounts'!CH$18, 'E2 Allocators'!$B$15:$W$15, 0),FALSE)*$E129), 0, VLOOKUP(VLOOKUP($A129, 'E4 TB Allocation Details'!$A$18:$L$205, MATCH("A &amp; G ID", 'E4 TB Allocation Details'!$A$18:$L$18, 0),FALSE), 'E2 Allocators'!$B$15:$W$361, MATCH('O5 Details by Class &amp; Accounts'!CH$18, 'E2 Allocators'!$B$15:$W$15, 0),FALSE)*$E129)</f>
        <v>0</v>
      </c>
      <c r="CI129" s="1411">
        <f>IF(ISERROR(VLOOKUP(VLOOKUP($A129, 'E4 TB Allocation Details'!$A$18:$L$205, MATCH("A &amp; G ID", 'E4 TB Allocation Details'!$A$18:$L$18, 0),FALSE), 'E2 Allocators'!$B$15:$W$361, MATCH('O5 Details by Class &amp; Accounts'!CI$18, 'E2 Allocators'!$B$15:$W$15, 0),FALSE)*$E129), 0, VLOOKUP(VLOOKUP($A129, 'E4 TB Allocation Details'!$A$18:$L$205, MATCH("A &amp; G ID", 'E4 TB Allocation Details'!$A$18:$L$18, 0),FALSE), 'E2 Allocators'!$B$15:$W$361, MATCH('O5 Details by Class &amp; Accounts'!CI$18, 'E2 Allocators'!$B$15:$W$15, 0),FALSE)*$E129)</f>
        <v>0</v>
      </c>
      <c r="CJ129" s="1411">
        <f>IF(ISERROR(VLOOKUP(VLOOKUP($A129, 'E4 TB Allocation Details'!$A$18:$L$205, MATCH("A &amp; G ID", 'E4 TB Allocation Details'!$A$18:$L$18, 0),FALSE), 'E2 Allocators'!$B$15:$W$361, MATCH('O5 Details by Class &amp; Accounts'!CJ$18, 'E2 Allocators'!$B$15:$W$15, 0),FALSE)*$E129), 0, VLOOKUP(VLOOKUP($A129, 'E4 TB Allocation Details'!$A$18:$L$205, MATCH("A &amp; G ID", 'E4 TB Allocation Details'!$A$18:$L$18, 0),FALSE), 'E2 Allocators'!$B$15:$W$361, MATCH('O5 Details by Class &amp; Accounts'!CJ$18, 'E2 Allocators'!$B$15:$W$15, 0),FALSE)*$E129)</f>
        <v>0</v>
      </c>
      <c r="CK129" s="1411">
        <f>IF(ISERROR(VLOOKUP(VLOOKUP($A129, 'E4 TB Allocation Details'!$A$18:$L$205, MATCH("A &amp; G ID", 'E4 TB Allocation Details'!$A$18:$L$18, 0),FALSE), 'E2 Allocators'!$B$15:$W$361, MATCH('O5 Details by Class &amp; Accounts'!CK$18, 'E2 Allocators'!$B$15:$W$15, 0),FALSE)*$E129), 0, VLOOKUP(VLOOKUP($A129, 'E4 TB Allocation Details'!$A$18:$L$205, MATCH("A &amp; G ID", 'E4 TB Allocation Details'!$A$18:$L$18, 0),FALSE), 'E2 Allocators'!$B$15:$W$361, MATCH('O5 Details by Class &amp; Accounts'!CK$18, 'E2 Allocators'!$B$15:$W$15, 0),FALSE)*$E129)</f>
        <v>0</v>
      </c>
      <c r="CL129" s="1411">
        <f>IF(ISERROR(VLOOKUP(VLOOKUP($A129, 'E4 TB Allocation Details'!$A$18:$L$205, MATCH("A &amp; G ID", 'E4 TB Allocation Details'!$A$18:$L$18, 0),FALSE), 'E2 Allocators'!$B$15:$W$361, MATCH('O5 Details by Class &amp; Accounts'!CL$18, 'E2 Allocators'!$B$15:$W$15, 0),FALSE)*$E129), 0, VLOOKUP(VLOOKUP($A129, 'E4 TB Allocation Details'!$A$18:$L$205, MATCH("A &amp; G ID", 'E4 TB Allocation Details'!$A$18:$L$18, 0),FALSE), 'E2 Allocators'!$B$15:$W$361, MATCH('O5 Details by Class &amp; Accounts'!CL$18, 'E2 Allocators'!$B$15:$W$15, 0),FALSE)*$E129)</f>
        <v>0</v>
      </c>
      <c r="CM129" s="1411">
        <f>IF(ISERROR(VLOOKUP(VLOOKUP($A129, 'E4 TB Allocation Details'!$A$18:$L$205, MATCH("A &amp; G ID", 'E4 TB Allocation Details'!$A$18:$L$18, 0),FALSE), 'E2 Allocators'!$B$15:$W$361, MATCH('O5 Details by Class &amp; Accounts'!CM$18, 'E2 Allocators'!$B$15:$W$15, 0),FALSE)*$E129), 0, VLOOKUP(VLOOKUP($A129, 'E4 TB Allocation Details'!$A$18:$L$205, MATCH("A &amp; G ID", 'E4 TB Allocation Details'!$A$18:$L$18, 0),FALSE), 'E2 Allocators'!$B$15:$W$361, MATCH('O5 Details by Class &amp; Accounts'!CM$18, 'E2 Allocators'!$B$15:$W$15, 0),FALSE)*$E129)</f>
        <v>0</v>
      </c>
      <c r="CN129" s="1411">
        <f t="shared" si="35"/>
        <v>0</v>
      </c>
      <c r="CO129" s="1791">
        <f t="shared" si="36"/>
        <v>0</v>
      </c>
      <c r="CQ129" s="2086">
        <v>1820</v>
      </c>
    </row>
    <row r="130" spans="1:95" s="80" customFormat="1" ht="25.5">
      <c r="A130" s="1176">
        <v>5020</v>
      </c>
      <c r="B130" s="1175" t="s">
        <v>614</v>
      </c>
      <c r="C130" s="1788">
        <f>IF(ISERROR(VLOOKUP($A130,'I3 TB Data'!$A$23:$H$458,MATCH('O5 Details by Class &amp; Accounts'!$C$18, 'I3 TB Data'!$A$23:$H$23,0),0)), 0, VLOOKUP($A130,'I3 TB Data'!$A$23:$H$458,MATCH('O5 Details by Class &amp; Accounts'!$C$18,'I3 TB Data'!$A$23:$H$23,0),0))</f>
        <v>13000</v>
      </c>
      <c r="D130" s="1789"/>
      <c r="E130" s="1788">
        <f t="shared" si="24"/>
        <v>13000</v>
      </c>
      <c r="F130" s="1790">
        <f>IF(ISERROR(VLOOKUP($A130, 'E1 Categorization'!A33:E122, MATCH("Customer Component", 'E1 Categorization'!$A$33:$E$33,0), 0)), 0, IF(VLOOKUP($A130, 'E1 Categorization'!A33:E122, MATCH("Customer Component", 'E1 Categorization'!$A$33:$E$33,0), 0)=0, 'O5 Details by Class &amp; Accounts'!$E130, IF(AND(VLOOKUP($A130, 'E1 Categorization'!A33:E122, MATCH("Customer Component", 'E1 Categorization'!$A$33:$E$33,0), 0) &gt;0, VLOOKUP($A130, 'E1 Categorization'!A33:E122, MATCH("Customer Component", 'E1 Categorization'!$A$33:$E$33,0), 0)&lt;1), 'O5 Details by Class &amp; Accounts'!$E130*(1-VLOOKUP($A130, 'E1 Categorization'!A33:E122, MATCH("Customer Component", 'E1 Categorization'!$A$33:$E$33,0), 0)), 0)))</f>
        <v>8450</v>
      </c>
      <c r="G130" s="1790">
        <f>IF(ISERROR(VLOOKUP($A130, 'E1 Categorization'!A33:E122, MATCH("Customer Component", 'E1 Categorization'!$A$33:$E$33,0), 0)),0, IF(VLOOKUP($A130, 'E1 Categorization'!A33:E122, MATCH("Customer Component", 'E1 Categorization'!$A$33:$E$33,0), 0)=0, 0, IF(AND(VLOOKUP($A130, 'E1 Categorization'!A33:E122, MATCH("Customer Component", 'E1 Categorization'!$A$33:$E$33,0), 0) &gt;0, VLOOKUP($A130, 'E1 Categorization'!A33:E122, MATCH("Customer Component", 'E1 Categorization'!$A$33:$E$33,0), 0)&lt;1), 'O5 Details by Class &amp; Accounts'!$E130*(VLOOKUP($A130, 'E1 Categorization'!A33:E122, MATCH("Customer Component", 'E1 Categorization'!$A$33:$E$33,0), 0)), 'O5 Details by Class &amp; Accounts'!$E130)))</f>
        <v>4550</v>
      </c>
      <c r="H130" s="1411">
        <f t="shared" si="31"/>
        <v>13000</v>
      </c>
      <c r="I130" s="1411">
        <f>IF(ISERROR(VLOOKUP(VLOOKUP($A130, 'E4 TB Allocation Details'!$A$18:$L$205, MATCH("Demand ID", 'E4 TB Allocation Details'!$A$18:$L$18, 0),FALSE), 'E2 Allocators'!$B$15:$W$361, MATCH('O5 Details by Class &amp; Accounts'!I$18, 'E2 Allocators'!$B$15:$W$15, 0),FALSE)*$F130), 0, VLOOKUP(VLOOKUP($A130, 'E4 TB Allocation Details'!$A$18:$L$205, MATCH("Demand ID", 'E4 TB Allocation Details'!$A$18:$L$18, 0),FALSE), 'E2 Allocators'!$B$15:$W$361, MATCH('O5 Details by Class &amp; Accounts'!I$18, 'E2 Allocators'!$B$15:$W$15, 0),FALSE)*$F130)</f>
        <v>3813.6036301967697</v>
      </c>
      <c r="J130" s="1411">
        <f>IF(ISERROR(VLOOKUP(VLOOKUP($A130, 'E4 TB Allocation Details'!$A$18:$L$205, MATCH("Demand ID", 'E4 TB Allocation Details'!$A$18:$L$18, 0),FALSE), 'E2 Allocators'!$B$15:$W$361, MATCH('O5 Details by Class &amp; Accounts'!J$18, 'E2 Allocators'!$B$15:$W$15, 0),FALSE)*$F130), 0, VLOOKUP(VLOOKUP($A130, 'E4 TB Allocation Details'!$A$18:$L$205, MATCH("Demand ID", 'E4 TB Allocation Details'!$A$18:$L$18, 0),FALSE), 'E2 Allocators'!$B$15:$W$361, MATCH('O5 Details by Class &amp; Accounts'!J$18, 'E2 Allocators'!$B$15:$W$15, 0),FALSE)*$F130)</f>
        <v>1640.7396521366079</v>
      </c>
      <c r="K130" s="1411">
        <f>IF(ISERROR(VLOOKUP(VLOOKUP($A130, 'E4 TB Allocation Details'!$A$18:$L$205, MATCH("Demand ID", 'E4 TB Allocation Details'!$A$18:$L$18, 0),FALSE), 'E2 Allocators'!$B$15:$W$361, MATCH('O5 Details by Class &amp; Accounts'!K$18, 'E2 Allocators'!$B$15:$W$15, 0),FALSE)*$F130), 0, VLOOKUP(VLOOKUP($A130, 'E4 TB Allocation Details'!$A$18:$L$205, MATCH("Demand ID", 'E4 TB Allocation Details'!$A$18:$L$18, 0),FALSE), 'E2 Allocators'!$B$15:$W$361, MATCH('O5 Details by Class &amp; Accounts'!K$18, 'E2 Allocators'!$B$15:$W$15, 0),FALSE)*$F130)</f>
        <v>2988.6532714771824</v>
      </c>
      <c r="L130" s="1411">
        <f>IF(ISERROR(VLOOKUP(VLOOKUP($A130, 'E4 TB Allocation Details'!$A$18:$L$205, MATCH("Demand ID", 'E4 TB Allocation Details'!$A$18:$L$18, 0),FALSE), 'E2 Allocators'!$B$15:$W$361, MATCH('O5 Details by Class &amp; Accounts'!L$18, 'E2 Allocators'!$B$15:$W$15, 0),FALSE)*$F130), 0, VLOOKUP(VLOOKUP($A130, 'E4 TB Allocation Details'!$A$18:$L$205, MATCH("Demand ID", 'E4 TB Allocation Details'!$A$18:$L$18, 0),FALSE), 'E2 Allocators'!$B$15:$W$361, MATCH('O5 Details by Class &amp; Accounts'!L$18, 'E2 Allocators'!$B$15:$W$15, 0),FALSE)*$F130)</f>
        <v>0</v>
      </c>
      <c r="M130" s="1411">
        <f>IF(ISERROR(VLOOKUP(VLOOKUP($A130, 'E4 TB Allocation Details'!$A$18:$L$205, MATCH("Demand ID", 'E4 TB Allocation Details'!$A$18:$L$18, 0),FALSE), 'E2 Allocators'!$B$15:$W$361, MATCH('O5 Details by Class &amp; Accounts'!M$18, 'E2 Allocators'!$B$15:$W$15, 0),FALSE)*$F130), 0, VLOOKUP(VLOOKUP($A130, 'E4 TB Allocation Details'!$A$18:$L$205, MATCH("Demand ID", 'E4 TB Allocation Details'!$A$18:$L$18, 0),FALSE), 'E2 Allocators'!$B$15:$W$361, MATCH('O5 Details by Class &amp; Accounts'!M$18, 'E2 Allocators'!$B$15:$W$15, 0),FALSE)*$F130)</f>
        <v>0</v>
      </c>
      <c r="N130" s="1411">
        <f>IF(ISERROR(VLOOKUP(VLOOKUP($A130, 'E4 TB Allocation Details'!$A$18:$L$205, MATCH("Demand ID", 'E4 TB Allocation Details'!$A$18:$L$18, 0),FALSE), 'E2 Allocators'!$B$15:$W$361, MATCH('O5 Details by Class &amp; Accounts'!N$18, 'E2 Allocators'!$B$15:$W$15, 0),FALSE)*$F130), 0, VLOOKUP(VLOOKUP($A130, 'E4 TB Allocation Details'!$A$18:$L$205, MATCH("Demand ID", 'E4 TB Allocation Details'!$A$18:$L$18, 0),FALSE), 'E2 Allocators'!$B$15:$W$361, MATCH('O5 Details by Class &amp; Accounts'!N$18, 'E2 Allocators'!$B$15:$W$15, 0),FALSE)*$F130)</f>
        <v>0</v>
      </c>
      <c r="O130" s="1411">
        <f>IF(ISERROR(VLOOKUP(VLOOKUP($A130, 'E4 TB Allocation Details'!$A$18:$L$205, MATCH("Demand ID", 'E4 TB Allocation Details'!$A$18:$L$18, 0),FALSE), 'E2 Allocators'!$B$15:$W$361, MATCH('O5 Details by Class &amp; Accounts'!O$18, 'E2 Allocators'!$B$15:$W$15, 0),FALSE)*$F130), 0, VLOOKUP(VLOOKUP($A130, 'E4 TB Allocation Details'!$A$18:$L$205, MATCH("Demand ID", 'E4 TB Allocation Details'!$A$18:$L$18, 0),FALSE), 'E2 Allocators'!$B$15:$W$361, MATCH('O5 Details by Class &amp; Accounts'!O$18, 'E2 Allocators'!$B$15:$W$15, 0),FALSE)*$F130)</f>
        <v>0</v>
      </c>
      <c r="P130" s="1411">
        <f>IF(ISERROR(VLOOKUP(VLOOKUP($A130, 'E4 TB Allocation Details'!$A$18:$L$205, MATCH("Demand ID", 'E4 TB Allocation Details'!$A$18:$L$18, 0),FALSE), 'E2 Allocators'!$B$15:$W$361, MATCH('O5 Details by Class &amp; Accounts'!P$18, 'E2 Allocators'!$B$15:$W$15, 0),FALSE)*$F130), 0, VLOOKUP(VLOOKUP($A130, 'E4 TB Allocation Details'!$A$18:$L$205, MATCH("Demand ID", 'E4 TB Allocation Details'!$A$18:$L$18, 0),FALSE), 'E2 Allocators'!$B$15:$W$361, MATCH('O5 Details by Class &amp; Accounts'!P$18, 'E2 Allocators'!$B$15:$W$15, 0),FALSE)*$F130)</f>
        <v>0</v>
      </c>
      <c r="Q130" s="1411">
        <f>IF(ISERROR(VLOOKUP(VLOOKUP($A130, 'E4 TB Allocation Details'!$A$18:$L$205, MATCH("Demand ID", 'E4 TB Allocation Details'!$A$18:$L$18, 0),FALSE), 'E2 Allocators'!$B$15:$W$361, MATCH('O5 Details by Class &amp; Accounts'!Q$18, 'E2 Allocators'!$B$15:$W$15, 0),FALSE)*$F130), 0, VLOOKUP(VLOOKUP($A130, 'E4 TB Allocation Details'!$A$18:$L$205, MATCH("Demand ID", 'E4 TB Allocation Details'!$A$18:$L$18, 0),FALSE), 'E2 Allocators'!$B$15:$W$361, MATCH('O5 Details by Class &amp; Accounts'!Q$18, 'E2 Allocators'!$B$15:$W$15, 0),FALSE)*$F130)</f>
        <v>7.0034461894398934</v>
      </c>
      <c r="R130" s="1411">
        <f>IF(ISERROR(VLOOKUP(VLOOKUP($A130, 'E4 TB Allocation Details'!$A$18:$L$205, MATCH("Demand ID", 'E4 TB Allocation Details'!$A$18:$L$18, 0),FALSE), 'E2 Allocators'!$B$15:$W$361, MATCH('O5 Details by Class &amp; Accounts'!R$18, 'E2 Allocators'!$B$15:$W$15, 0),FALSE)*$F130), 0, VLOOKUP(VLOOKUP($A130, 'E4 TB Allocation Details'!$A$18:$L$205, MATCH("Demand ID", 'E4 TB Allocation Details'!$A$18:$L$18, 0),FALSE), 'E2 Allocators'!$B$15:$W$361, MATCH('O5 Details by Class &amp; Accounts'!R$18, 'E2 Allocators'!$B$15:$W$15, 0),FALSE)*$F130)</f>
        <v>0</v>
      </c>
      <c r="S130" s="1411">
        <f>IF(ISERROR(VLOOKUP(VLOOKUP($A130, 'E4 TB Allocation Details'!$A$18:$L$205, MATCH("Demand ID", 'E4 TB Allocation Details'!$A$18:$L$18, 0),FALSE), 'E2 Allocators'!$B$15:$W$361, MATCH('O5 Details by Class &amp; Accounts'!S$18, 'E2 Allocators'!$B$15:$W$15, 0),FALSE)*$F130), 0, VLOOKUP(VLOOKUP($A130, 'E4 TB Allocation Details'!$A$18:$L$205, MATCH("Demand ID", 'E4 TB Allocation Details'!$A$18:$L$18, 0),FALSE), 'E2 Allocators'!$B$15:$W$361, MATCH('O5 Details by Class &amp; Accounts'!S$18, 'E2 Allocators'!$B$15:$W$15, 0),FALSE)*$F130)</f>
        <v>0</v>
      </c>
      <c r="T130" s="1411">
        <f>IF(ISERROR(VLOOKUP(VLOOKUP($A130, 'E4 TB Allocation Details'!$A$18:$L$205, MATCH("Demand ID", 'E4 TB Allocation Details'!$A$18:$L$18, 0),FALSE), 'E2 Allocators'!$B$15:$W$361, MATCH('O5 Details by Class &amp; Accounts'!T$18, 'E2 Allocators'!$B$15:$W$15, 0),FALSE)*$F130), 0, VLOOKUP(VLOOKUP($A130, 'E4 TB Allocation Details'!$A$18:$L$205, MATCH("Demand ID", 'E4 TB Allocation Details'!$A$18:$L$18, 0),FALSE), 'E2 Allocators'!$B$15:$W$361, MATCH('O5 Details by Class &amp; Accounts'!T$18, 'E2 Allocators'!$B$15:$W$15, 0),FALSE)*$F130)</f>
        <v>0</v>
      </c>
      <c r="U130" s="1411">
        <f>IF(ISERROR(VLOOKUP(VLOOKUP($A130, 'E4 TB Allocation Details'!$A$18:$L$205, MATCH("Demand ID", 'E4 TB Allocation Details'!$A$18:$L$18, 0),FALSE), 'E2 Allocators'!$B$15:$W$361, MATCH('O5 Details by Class &amp; Accounts'!U$18, 'E2 Allocators'!$B$15:$W$15, 0),FALSE)*$F130), 0, VLOOKUP(VLOOKUP($A130, 'E4 TB Allocation Details'!$A$18:$L$205, MATCH("Demand ID", 'E4 TB Allocation Details'!$A$18:$L$18, 0),FALSE), 'E2 Allocators'!$B$15:$W$361, MATCH('O5 Details by Class &amp; Accounts'!U$18, 'E2 Allocators'!$B$15:$W$15, 0),FALSE)*$F130)</f>
        <v>0</v>
      </c>
      <c r="V130" s="1411">
        <f>IF(ISERROR(VLOOKUP(VLOOKUP($A130, 'E4 TB Allocation Details'!$A$18:$L$205, MATCH("Demand ID", 'E4 TB Allocation Details'!$A$18:$L$18, 0),FALSE), 'E2 Allocators'!$B$15:$W$361, MATCH('O5 Details by Class &amp; Accounts'!V$18, 'E2 Allocators'!$B$15:$W$15, 0),FALSE)*$F130), 0, VLOOKUP(VLOOKUP($A130, 'E4 TB Allocation Details'!$A$18:$L$205, MATCH("Demand ID", 'E4 TB Allocation Details'!$A$18:$L$18, 0),FALSE), 'E2 Allocators'!$B$15:$W$361, MATCH('O5 Details by Class &amp; Accounts'!V$18, 'E2 Allocators'!$B$15:$W$15, 0),FALSE)*$F130)</f>
        <v>0</v>
      </c>
      <c r="W130" s="1411">
        <f>IF(ISERROR(VLOOKUP(VLOOKUP($A130, 'E4 TB Allocation Details'!$A$18:$L$205, MATCH("Demand ID", 'E4 TB Allocation Details'!$A$18:$L$18, 0),FALSE), 'E2 Allocators'!$B$15:$W$361, MATCH('O5 Details by Class &amp; Accounts'!W$18, 'E2 Allocators'!$B$15:$W$15, 0),FALSE)*$F130), 0, VLOOKUP(VLOOKUP($A130, 'E4 TB Allocation Details'!$A$18:$L$205, MATCH("Demand ID", 'E4 TB Allocation Details'!$A$18:$L$18, 0),FALSE), 'E2 Allocators'!$B$15:$W$361, MATCH('O5 Details by Class &amp; Accounts'!W$18, 'E2 Allocators'!$B$15:$W$15, 0),FALSE)*$F130)</f>
        <v>0</v>
      </c>
      <c r="X130" s="1411">
        <f>IF(ISERROR(VLOOKUP(VLOOKUP($A130, 'E4 TB Allocation Details'!$A$18:$L$205, MATCH("Demand ID", 'E4 TB Allocation Details'!$A$18:$L$18, 0),FALSE), 'E2 Allocators'!$B$15:$W$361, MATCH('O5 Details by Class &amp; Accounts'!X$18, 'E2 Allocators'!$B$15:$W$15, 0),FALSE)*$F130), 0, VLOOKUP(VLOOKUP($A130, 'E4 TB Allocation Details'!$A$18:$L$205, MATCH("Demand ID", 'E4 TB Allocation Details'!$A$18:$L$18, 0),FALSE), 'E2 Allocators'!$B$15:$W$361, MATCH('O5 Details by Class &amp; Accounts'!X$18, 'E2 Allocators'!$B$15:$W$15, 0),FALSE)*$F130)</f>
        <v>0</v>
      </c>
      <c r="Y130" s="1411">
        <f>IF(ISERROR(VLOOKUP(VLOOKUP($A130, 'E4 TB Allocation Details'!$A$18:$L$205, MATCH("Demand ID", 'E4 TB Allocation Details'!$A$18:$L$18, 0),FALSE), 'E2 Allocators'!$B$15:$W$361, MATCH('O5 Details by Class &amp; Accounts'!Y$18, 'E2 Allocators'!$B$15:$W$15, 0),FALSE)*$F130), 0, VLOOKUP(VLOOKUP($A130, 'E4 TB Allocation Details'!$A$18:$L$205, MATCH("Demand ID", 'E4 TB Allocation Details'!$A$18:$L$18, 0),FALSE), 'E2 Allocators'!$B$15:$W$361, MATCH('O5 Details by Class &amp; Accounts'!Y$18, 'E2 Allocators'!$B$15:$W$15, 0),FALSE)*$F130)</f>
        <v>0</v>
      </c>
      <c r="Z130" s="1411">
        <f>IF(ISERROR(VLOOKUP(VLOOKUP($A130, 'E4 TB Allocation Details'!$A$18:$L$205, MATCH("Demand ID", 'E4 TB Allocation Details'!$A$18:$L$18, 0),FALSE), 'E2 Allocators'!$B$15:$W$361, MATCH('O5 Details by Class &amp; Accounts'!Z$18, 'E2 Allocators'!$B$15:$W$15, 0),FALSE)*$F130), 0, VLOOKUP(VLOOKUP($A130, 'E4 TB Allocation Details'!$A$18:$L$205, MATCH("Demand ID", 'E4 TB Allocation Details'!$A$18:$L$18, 0),FALSE), 'E2 Allocators'!$B$15:$W$361, MATCH('O5 Details by Class &amp; Accounts'!Z$18, 'E2 Allocators'!$B$15:$W$15, 0),FALSE)*$F130)</f>
        <v>0</v>
      </c>
      <c r="AA130" s="1411">
        <f>IF(ISERROR(VLOOKUP(VLOOKUP($A130, 'E4 TB Allocation Details'!$A$18:$L$205, MATCH("Demand ID", 'E4 TB Allocation Details'!$A$18:$L$18, 0),FALSE), 'E2 Allocators'!$B$15:$W$361, MATCH('O5 Details by Class &amp; Accounts'!AA$18, 'E2 Allocators'!$B$15:$W$15, 0),FALSE)*$F130), 0, VLOOKUP(VLOOKUP($A130, 'E4 TB Allocation Details'!$A$18:$L$205, MATCH("Demand ID", 'E4 TB Allocation Details'!$A$18:$L$18, 0),FALSE), 'E2 Allocators'!$B$15:$W$361, MATCH('O5 Details by Class &amp; Accounts'!AA$18, 'E2 Allocators'!$B$15:$W$15, 0),FALSE)*$F130)</f>
        <v>0</v>
      </c>
      <c r="AB130" s="1411">
        <f>IF(ISERROR(VLOOKUP(VLOOKUP($A130, 'E4 TB Allocation Details'!$A$18:$L$205, MATCH("Demand ID", 'E4 TB Allocation Details'!$A$18:$L$18, 0),FALSE), 'E2 Allocators'!$B$15:$W$361, MATCH('O5 Details by Class &amp; Accounts'!AB$18, 'E2 Allocators'!$B$15:$W$15, 0),FALSE)*$F130), 0, VLOOKUP(VLOOKUP($A130, 'E4 TB Allocation Details'!$A$18:$L$205, MATCH("Demand ID", 'E4 TB Allocation Details'!$A$18:$L$18, 0),FALSE), 'E2 Allocators'!$B$15:$W$361, MATCH('O5 Details by Class &amp; Accounts'!AB$18, 'E2 Allocators'!$B$15:$W$15, 0),FALSE)*$F130)</f>
        <v>0</v>
      </c>
      <c r="AC130" s="1411">
        <f t="shared" si="32"/>
        <v>8450</v>
      </c>
      <c r="AD130" s="1411">
        <f>IF(ISERROR(VLOOKUP(VLOOKUP($A130, 'E4 TB Allocation Details'!$A$18:$L$205, MATCH("Customer ID", 'E4 TB Allocation Details'!$A$18:$L$18, 0),FALSE), 'E2 Allocators'!$B$15:$W$361, MATCH('O5 Details by Class &amp; Accounts'!AD$18, 'E2 Allocators'!$B$15:$W$15, 0),FALSE)*$G130), 0, VLOOKUP(VLOOKUP($A130, 'E4 TB Allocation Details'!$A$18:$L$205, MATCH("Customer ID", 'E4 TB Allocation Details'!$A$18:$L$18, 0),FALSE), 'E2 Allocators'!$B$15:$W$361, MATCH('O5 Details by Class &amp; Accounts'!AD$18, 'E2 Allocators'!$B$15:$W$15, 0),FALSE)*$G130)</f>
        <v>3076.2648054640808</v>
      </c>
      <c r="AE130" s="1411">
        <f>IF(ISERROR(VLOOKUP(VLOOKUP($A130, 'E4 TB Allocation Details'!$A$18:$L$205, MATCH("Customer ID", 'E4 TB Allocation Details'!$A$18:$L$18, 0),FALSE), 'E2 Allocators'!$B$15:$W$361, MATCH('O5 Details by Class &amp; Accounts'!AE$18, 'E2 Allocators'!$B$15:$W$15, 0),FALSE)*$G130), 0, VLOOKUP(VLOOKUP($A130, 'E4 TB Allocation Details'!$A$18:$L$205, MATCH("Customer ID", 'E4 TB Allocation Details'!$A$18:$L$18, 0),FALSE), 'E2 Allocators'!$B$15:$W$361, MATCH('O5 Details by Class &amp; Accounts'!AE$18, 'E2 Allocators'!$B$15:$W$15, 0),FALSE)*$G130)</f>
        <v>357.18475472333745</v>
      </c>
      <c r="AF130" s="1411">
        <f>IF(ISERROR(VLOOKUP(VLOOKUP($A130, 'E4 TB Allocation Details'!$A$18:$L$205, MATCH("Customer ID", 'E4 TB Allocation Details'!$A$18:$L$18, 0),FALSE), 'E2 Allocators'!$B$15:$W$361, MATCH('O5 Details by Class &amp; Accounts'!AF$18, 'E2 Allocators'!$B$15:$W$15, 0),FALSE)*$G130), 0, VLOOKUP(VLOOKUP($A130, 'E4 TB Allocation Details'!$A$18:$L$205, MATCH("Customer ID", 'E4 TB Allocation Details'!$A$18:$L$18, 0),FALSE), 'E2 Allocators'!$B$15:$W$361, MATCH('O5 Details by Class &amp; Accounts'!AF$18, 'E2 Allocators'!$B$15:$W$15, 0),FALSE)*$G130)</f>
        <v>34.493054385529959</v>
      </c>
      <c r="AG130" s="1411">
        <f>IF(ISERROR(VLOOKUP(VLOOKUP($A130, 'E4 TB Allocation Details'!$A$18:$L$205, MATCH("Customer ID", 'E4 TB Allocation Details'!$A$18:$L$18, 0),FALSE), 'E2 Allocators'!$B$15:$W$361, MATCH('O5 Details by Class &amp; Accounts'!AG$18, 'E2 Allocators'!$B$15:$W$15, 0),FALSE)*$G130), 0, VLOOKUP(VLOOKUP($A130, 'E4 TB Allocation Details'!$A$18:$L$205, MATCH("Customer ID", 'E4 TB Allocation Details'!$A$18:$L$18, 0),FALSE), 'E2 Allocators'!$B$15:$W$361, MATCH('O5 Details by Class &amp; Accounts'!AG$18, 'E2 Allocators'!$B$15:$W$15, 0),FALSE)*$G130)</f>
        <v>0</v>
      </c>
      <c r="AH130" s="1411">
        <f>IF(ISERROR(VLOOKUP(VLOOKUP($A130, 'E4 TB Allocation Details'!$A$18:$L$205, MATCH("Customer ID", 'E4 TB Allocation Details'!$A$18:$L$18, 0),FALSE), 'E2 Allocators'!$B$15:$W$361, MATCH('O5 Details by Class &amp; Accounts'!AH$18, 'E2 Allocators'!$B$15:$W$15, 0),FALSE)*$G130), 0, VLOOKUP(VLOOKUP($A130, 'E4 TB Allocation Details'!$A$18:$L$205, MATCH("Customer ID", 'E4 TB Allocation Details'!$A$18:$L$18, 0),FALSE), 'E2 Allocators'!$B$15:$W$361, MATCH('O5 Details by Class &amp; Accounts'!AH$18, 'E2 Allocators'!$B$15:$W$15, 0),FALSE)*$G130)</f>
        <v>0</v>
      </c>
      <c r="AI130" s="1411">
        <f>IF(ISERROR(VLOOKUP(VLOOKUP($A130, 'E4 TB Allocation Details'!$A$18:$L$205, MATCH("Customer ID", 'E4 TB Allocation Details'!$A$18:$L$18, 0),FALSE), 'E2 Allocators'!$B$15:$W$361, MATCH('O5 Details by Class &amp; Accounts'!AI$18, 'E2 Allocators'!$B$15:$W$15, 0),FALSE)*$G130), 0, VLOOKUP(VLOOKUP($A130, 'E4 TB Allocation Details'!$A$18:$L$205, MATCH("Customer ID", 'E4 TB Allocation Details'!$A$18:$L$18, 0),FALSE), 'E2 Allocators'!$B$15:$W$361, MATCH('O5 Details by Class &amp; Accounts'!AI$18, 'E2 Allocators'!$B$15:$W$15, 0),FALSE)*$G130)</f>
        <v>0</v>
      </c>
      <c r="AJ130" s="1411">
        <f>IF(ISERROR(VLOOKUP(VLOOKUP($A130, 'E4 TB Allocation Details'!$A$18:$L$205, MATCH("Customer ID", 'E4 TB Allocation Details'!$A$18:$L$18, 0),FALSE), 'E2 Allocators'!$B$15:$W$361, MATCH('O5 Details by Class &amp; Accounts'!AJ$18, 'E2 Allocators'!$B$15:$W$15, 0),FALSE)*$G130), 0, VLOOKUP(VLOOKUP($A130, 'E4 TB Allocation Details'!$A$18:$L$205, MATCH("Customer ID", 'E4 TB Allocation Details'!$A$18:$L$18, 0),FALSE), 'E2 Allocators'!$B$15:$W$361, MATCH('O5 Details by Class &amp; Accounts'!AJ$18, 'E2 Allocators'!$B$15:$W$15, 0),FALSE)*$G130)</f>
        <v>986.10867826207016</v>
      </c>
      <c r="AK130" s="1411">
        <f>IF(ISERROR(VLOOKUP(VLOOKUP($A130, 'E4 TB Allocation Details'!$A$18:$L$205, MATCH("Customer ID", 'E4 TB Allocation Details'!$A$18:$L$18, 0),FALSE), 'E2 Allocators'!$B$15:$W$361, MATCH('O5 Details by Class &amp; Accounts'!AK$18, 'E2 Allocators'!$B$15:$W$15, 0),FALSE)*$G130), 0, VLOOKUP(VLOOKUP($A130, 'E4 TB Allocation Details'!$A$18:$L$205, MATCH("Customer ID", 'E4 TB Allocation Details'!$A$18:$L$18, 0),FALSE), 'E2 Allocators'!$B$15:$W$361, MATCH('O5 Details by Class &amp; Accounts'!AK$18, 'E2 Allocators'!$B$15:$W$15, 0),FALSE)*$G130)</f>
        <v>54.075138431131528</v>
      </c>
      <c r="AL130" s="1411">
        <f>IF(ISERROR(VLOOKUP(VLOOKUP($A130, 'E4 TB Allocation Details'!$A$18:$L$205, MATCH("Customer ID", 'E4 TB Allocation Details'!$A$18:$L$18, 0),FALSE), 'E2 Allocators'!$B$15:$W$361, MATCH('O5 Details by Class &amp; Accounts'!AL$18, 'E2 Allocators'!$B$15:$W$15, 0),FALSE)*$G130), 0, VLOOKUP(VLOOKUP($A130, 'E4 TB Allocation Details'!$A$18:$L$205, MATCH("Customer ID", 'E4 TB Allocation Details'!$A$18:$L$18, 0),FALSE), 'E2 Allocators'!$B$15:$W$361, MATCH('O5 Details by Class &amp; Accounts'!AL$18, 'E2 Allocators'!$B$15:$W$15, 0),FALSE)*$G130)</f>
        <v>41.873568733850561</v>
      </c>
      <c r="AM130" s="1411">
        <f>IF(ISERROR(VLOOKUP(VLOOKUP($A130, 'E4 TB Allocation Details'!$A$18:$L$205, MATCH("Customer ID", 'E4 TB Allocation Details'!$A$18:$L$18, 0),FALSE), 'E2 Allocators'!$B$15:$W$361, MATCH('O5 Details by Class &amp; Accounts'!AM$18, 'E2 Allocators'!$B$15:$W$15, 0),FALSE)*$G130), 0, VLOOKUP(VLOOKUP($A130, 'E4 TB Allocation Details'!$A$18:$L$205, MATCH("Customer ID", 'E4 TB Allocation Details'!$A$18:$L$18, 0),FALSE), 'E2 Allocators'!$B$15:$W$361, MATCH('O5 Details by Class &amp; Accounts'!AM$18, 'E2 Allocators'!$B$15:$W$15, 0),FALSE)*$G130)</f>
        <v>0</v>
      </c>
      <c r="AN130" s="1411">
        <f>IF(ISERROR(VLOOKUP(VLOOKUP($A130, 'E4 TB Allocation Details'!$A$18:$L$205, MATCH("Customer ID", 'E4 TB Allocation Details'!$A$18:$L$18, 0),FALSE), 'E2 Allocators'!$B$15:$W$361, MATCH('O5 Details by Class &amp; Accounts'!AN$18, 'E2 Allocators'!$B$15:$W$15, 0),FALSE)*$G130), 0, VLOOKUP(VLOOKUP($A130, 'E4 TB Allocation Details'!$A$18:$L$205, MATCH("Customer ID", 'E4 TB Allocation Details'!$A$18:$L$18, 0),FALSE), 'E2 Allocators'!$B$15:$W$361, MATCH('O5 Details by Class &amp; Accounts'!AN$18, 'E2 Allocators'!$B$15:$W$15, 0),FALSE)*$G130)</f>
        <v>0</v>
      </c>
      <c r="AO130" s="1411">
        <f>IF(ISERROR(VLOOKUP(VLOOKUP($A130, 'E4 TB Allocation Details'!$A$18:$L$205, MATCH("Customer ID", 'E4 TB Allocation Details'!$A$18:$L$18, 0),FALSE), 'E2 Allocators'!$B$15:$W$361, MATCH('O5 Details by Class &amp; Accounts'!AO$18, 'E2 Allocators'!$B$15:$W$15, 0),FALSE)*$G130), 0, VLOOKUP(VLOOKUP($A130, 'E4 TB Allocation Details'!$A$18:$L$205, MATCH("Customer ID", 'E4 TB Allocation Details'!$A$18:$L$18, 0),FALSE), 'E2 Allocators'!$B$15:$W$361, MATCH('O5 Details by Class &amp; Accounts'!AO$18, 'E2 Allocators'!$B$15:$W$15, 0),FALSE)*$G130)</f>
        <v>0</v>
      </c>
      <c r="AP130" s="1411">
        <f>IF(ISERROR(VLOOKUP(VLOOKUP($A130, 'E4 TB Allocation Details'!$A$18:$L$205, MATCH("Customer ID", 'E4 TB Allocation Details'!$A$18:$L$18, 0),FALSE), 'E2 Allocators'!$B$15:$W$361, MATCH('O5 Details by Class &amp; Accounts'!AP$18, 'E2 Allocators'!$B$15:$W$15, 0),FALSE)*$G130), 0, VLOOKUP(VLOOKUP($A130, 'E4 TB Allocation Details'!$A$18:$L$205, MATCH("Customer ID", 'E4 TB Allocation Details'!$A$18:$L$18, 0),FALSE), 'E2 Allocators'!$B$15:$W$361, MATCH('O5 Details by Class &amp; Accounts'!AP$18, 'E2 Allocators'!$B$15:$W$15, 0),FALSE)*$G130)</f>
        <v>0</v>
      </c>
      <c r="AQ130" s="1411">
        <f>IF(ISERROR(VLOOKUP(VLOOKUP($A130, 'E4 TB Allocation Details'!$A$18:$L$205, MATCH("Customer ID", 'E4 TB Allocation Details'!$A$18:$L$18, 0),FALSE), 'E2 Allocators'!$B$15:$W$361, MATCH('O5 Details by Class &amp; Accounts'!AQ$18, 'E2 Allocators'!$B$15:$W$15, 0),FALSE)*$G130), 0, VLOOKUP(VLOOKUP($A130, 'E4 TB Allocation Details'!$A$18:$L$205, MATCH("Customer ID", 'E4 TB Allocation Details'!$A$18:$L$18, 0),FALSE), 'E2 Allocators'!$B$15:$W$361, MATCH('O5 Details by Class &amp; Accounts'!AQ$18, 'E2 Allocators'!$B$15:$W$15, 0),FALSE)*$G130)</f>
        <v>0</v>
      </c>
      <c r="AR130" s="1411">
        <f>IF(ISERROR(VLOOKUP(VLOOKUP($A130, 'E4 TB Allocation Details'!$A$18:$L$205, MATCH("Customer ID", 'E4 TB Allocation Details'!$A$18:$L$18, 0),FALSE), 'E2 Allocators'!$B$15:$W$361, MATCH('O5 Details by Class &amp; Accounts'!AR$18, 'E2 Allocators'!$B$15:$W$15, 0),FALSE)*$G130), 0, VLOOKUP(VLOOKUP($A130, 'E4 TB Allocation Details'!$A$18:$L$205, MATCH("Customer ID", 'E4 TB Allocation Details'!$A$18:$L$18, 0),FALSE), 'E2 Allocators'!$B$15:$W$361, MATCH('O5 Details by Class &amp; Accounts'!AR$18, 'E2 Allocators'!$B$15:$W$15, 0),FALSE)*$G130)</f>
        <v>0</v>
      </c>
      <c r="AS130" s="1411">
        <f>IF(ISERROR(VLOOKUP(VLOOKUP($A130, 'E4 TB Allocation Details'!$A$18:$L$205, MATCH("Customer ID", 'E4 TB Allocation Details'!$A$18:$L$18, 0),FALSE), 'E2 Allocators'!$B$15:$W$361, MATCH('O5 Details by Class &amp; Accounts'!AS$18, 'E2 Allocators'!$B$15:$W$15, 0),FALSE)*$G130), 0, VLOOKUP(VLOOKUP($A130, 'E4 TB Allocation Details'!$A$18:$L$205, MATCH("Customer ID", 'E4 TB Allocation Details'!$A$18:$L$18, 0),FALSE), 'E2 Allocators'!$B$15:$W$361, MATCH('O5 Details by Class &amp; Accounts'!AS$18, 'E2 Allocators'!$B$15:$W$15, 0),FALSE)*$G130)</f>
        <v>0</v>
      </c>
      <c r="AT130" s="1411">
        <f>IF(ISERROR(VLOOKUP(VLOOKUP($A130, 'E4 TB Allocation Details'!$A$18:$L$205, MATCH("Customer ID", 'E4 TB Allocation Details'!$A$18:$L$18, 0),FALSE), 'E2 Allocators'!$B$15:$W$361, MATCH('O5 Details by Class &amp; Accounts'!AT$18, 'E2 Allocators'!$B$15:$W$15, 0),FALSE)*$G130), 0, VLOOKUP(VLOOKUP($A130, 'E4 TB Allocation Details'!$A$18:$L$205, MATCH("Customer ID", 'E4 TB Allocation Details'!$A$18:$L$18, 0),FALSE), 'E2 Allocators'!$B$15:$W$361, MATCH('O5 Details by Class &amp; Accounts'!AT$18, 'E2 Allocators'!$B$15:$W$15, 0),FALSE)*$G130)</f>
        <v>0</v>
      </c>
      <c r="AU130" s="1411">
        <f>IF(ISERROR(VLOOKUP(VLOOKUP($A130, 'E4 TB Allocation Details'!$A$18:$L$205, MATCH("Customer ID", 'E4 TB Allocation Details'!$A$18:$L$18, 0),FALSE), 'E2 Allocators'!$B$15:$W$361, MATCH('O5 Details by Class &amp; Accounts'!AU$18, 'E2 Allocators'!$B$15:$W$15, 0),FALSE)*$G130), 0, VLOOKUP(VLOOKUP($A130, 'E4 TB Allocation Details'!$A$18:$L$205, MATCH("Customer ID", 'E4 TB Allocation Details'!$A$18:$L$18, 0),FALSE), 'E2 Allocators'!$B$15:$W$361, MATCH('O5 Details by Class &amp; Accounts'!AU$18, 'E2 Allocators'!$B$15:$W$15, 0),FALSE)*$G130)</f>
        <v>0</v>
      </c>
      <c r="AV130" s="1411">
        <f>IF(ISERROR(VLOOKUP(VLOOKUP($A130, 'E4 TB Allocation Details'!$A$18:$L$205, MATCH("Customer ID", 'E4 TB Allocation Details'!$A$18:$L$18, 0),FALSE), 'E2 Allocators'!$B$15:$W$361, MATCH('O5 Details by Class &amp; Accounts'!AV$18, 'E2 Allocators'!$B$15:$W$15, 0),FALSE)*$G130), 0, VLOOKUP(VLOOKUP($A130, 'E4 TB Allocation Details'!$A$18:$L$205, MATCH("Customer ID", 'E4 TB Allocation Details'!$A$18:$L$18, 0),FALSE), 'E2 Allocators'!$B$15:$W$361, MATCH('O5 Details by Class &amp; Accounts'!AV$18, 'E2 Allocators'!$B$15:$W$15, 0),FALSE)*$G130)</f>
        <v>0</v>
      </c>
      <c r="AW130" s="1411">
        <f>IF(ISERROR(VLOOKUP(VLOOKUP($A130, 'E4 TB Allocation Details'!$A$18:$L$205, MATCH("Customer ID", 'E4 TB Allocation Details'!$A$18:$L$18, 0),FALSE), 'E2 Allocators'!$B$15:$W$361, MATCH('O5 Details by Class &amp; Accounts'!AW$18, 'E2 Allocators'!$B$15:$W$15, 0),FALSE)*$G130), 0, VLOOKUP(VLOOKUP($A130, 'E4 TB Allocation Details'!$A$18:$L$205, MATCH("Customer ID", 'E4 TB Allocation Details'!$A$18:$L$18, 0),FALSE), 'E2 Allocators'!$B$15:$W$361, MATCH('O5 Details by Class &amp; Accounts'!AW$18, 'E2 Allocators'!$B$15:$W$15, 0),FALSE)*$G130)</f>
        <v>0</v>
      </c>
      <c r="AX130" s="1411">
        <f t="shared" si="33"/>
        <v>4550</v>
      </c>
      <c r="AY130" s="1411">
        <f>IF(ISERROR(VLOOKUP(VLOOKUP($A130, 'E4 TB Allocation Details'!$A$18:$L$205, MATCH("Misc ID", 'E4 TB Allocation Details'!$A$18:$L$18, 0),FALSE), 'E2 Allocators'!$B$15:$W$361, MATCH('O5 Details by Class &amp; Accounts'!AY$18, 'E2 Allocators'!$B$15:$W$15, 0),FALSE)*$E130), 0, VLOOKUP(VLOOKUP($A130, 'E4 TB Allocation Details'!$A$18:$L$205, MATCH("Misc ID", 'E4 TB Allocation Details'!$A$18:$L$18, 0),FALSE), 'E2 Allocators'!$B$15:$W$361, MATCH('O5 Details by Class &amp; Accounts'!AY$18, 'E2 Allocators'!$B$15:$W$15, 0),FALSE)*$E130)</f>
        <v>0</v>
      </c>
      <c r="AZ130" s="1411">
        <f>IF(ISERROR(VLOOKUP(VLOOKUP($A130, 'E4 TB Allocation Details'!$A$18:$L$205, MATCH("Misc ID", 'E4 TB Allocation Details'!$A$18:$L$18, 0),FALSE), 'E2 Allocators'!$B$15:$W$361, MATCH('O5 Details by Class &amp; Accounts'!AZ$18, 'E2 Allocators'!$B$15:$W$15, 0),FALSE)*$E130), 0, VLOOKUP(VLOOKUP($A130, 'E4 TB Allocation Details'!$A$18:$L$205, MATCH("Misc ID", 'E4 TB Allocation Details'!$A$18:$L$18, 0),FALSE), 'E2 Allocators'!$B$15:$W$361, MATCH('O5 Details by Class &amp; Accounts'!AZ$18, 'E2 Allocators'!$B$15:$W$15, 0),FALSE)*$E130)</f>
        <v>0</v>
      </c>
      <c r="BA130" s="1411">
        <f>IF(ISERROR(VLOOKUP(VLOOKUP($A130, 'E4 TB Allocation Details'!$A$18:$L$205, MATCH("Misc ID", 'E4 TB Allocation Details'!$A$18:$L$18, 0),FALSE), 'E2 Allocators'!$B$15:$W$361, MATCH('O5 Details by Class &amp; Accounts'!BA$18, 'E2 Allocators'!$B$15:$W$15, 0),FALSE)*$E130), 0, VLOOKUP(VLOOKUP($A130, 'E4 TB Allocation Details'!$A$18:$L$205, MATCH("Misc ID", 'E4 TB Allocation Details'!$A$18:$L$18, 0),FALSE), 'E2 Allocators'!$B$15:$W$361, MATCH('O5 Details by Class &amp; Accounts'!BA$18, 'E2 Allocators'!$B$15:$W$15, 0),FALSE)*$E130)</f>
        <v>0</v>
      </c>
      <c r="BB130" s="1411">
        <f>IF(ISERROR(VLOOKUP(VLOOKUP($A130, 'E4 TB Allocation Details'!$A$18:$L$205, MATCH("Misc ID", 'E4 TB Allocation Details'!$A$18:$L$18, 0),FALSE), 'E2 Allocators'!$B$15:$W$361, MATCH('O5 Details by Class &amp; Accounts'!BB$18, 'E2 Allocators'!$B$15:$W$15, 0),FALSE)*$E130), 0, VLOOKUP(VLOOKUP($A130, 'E4 TB Allocation Details'!$A$18:$L$205, MATCH("Misc ID", 'E4 TB Allocation Details'!$A$18:$L$18, 0),FALSE), 'E2 Allocators'!$B$15:$W$361, MATCH('O5 Details by Class &amp; Accounts'!BB$18, 'E2 Allocators'!$B$15:$W$15, 0),FALSE)*$E130)</f>
        <v>0</v>
      </c>
      <c r="BC130" s="1411">
        <f>IF(ISERROR(VLOOKUP(VLOOKUP($A130, 'E4 TB Allocation Details'!$A$18:$L$205, MATCH("Misc ID", 'E4 TB Allocation Details'!$A$18:$L$18, 0),FALSE), 'E2 Allocators'!$B$15:$W$361, MATCH('O5 Details by Class &amp; Accounts'!BC$18, 'E2 Allocators'!$B$15:$W$15, 0),FALSE)*$E130), 0, VLOOKUP(VLOOKUP($A130, 'E4 TB Allocation Details'!$A$18:$L$205, MATCH("Misc ID", 'E4 TB Allocation Details'!$A$18:$L$18, 0),FALSE), 'E2 Allocators'!$B$15:$W$361, MATCH('O5 Details by Class &amp; Accounts'!BC$18, 'E2 Allocators'!$B$15:$W$15, 0),FALSE)*$E130)</f>
        <v>0</v>
      </c>
      <c r="BD130" s="1411">
        <f>IF(ISERROR(VLOOKUP(VLOOKUP($A130, 'E4 TB Allocation Details'!$A$18:$L$205, MATCH("Misc ID", 'E4 TB Allocation Details'!$A$18:$L$18, 0),FALSE), 'E2 Allocators'!$B$15:$W$361, MATCH('O5 Details by Class &amp; Accounts'!BD$18, 'E2 Allocators'!$B$15:$W$15, 0),FALSE)*$E130), 0, VLOOKUP(VLOOKUP($A130, 'E4 TB Allocation Details'!$A$18:$L$205, MATCH("Misc ID", 'E4 TB Allocation Details'!$A$18:$L$18, 0),FALSE), 'E2 Allocators'!$B$15:$W$361, MATCH('O5 Details by Class &amp; Accounts'!BD$18, 'E2 Allocators'!$B$15:$W$15, 0),FALSE)*$E130)</f>
        <v>0</v>
      </c>
      <c r="BE130" s="1411">
        <f>IF(ISERROR(VLOOKUP(VLOOKUP($A130, 'E4 TB Allocation Details'!$A$18:$L$205, MATCH("Misc ID", 'E4 TB Allocation Details'!$A$18:$L$18, 0),FALSE), 'E2 Allocators'!$B$15:$W$361, MATCH('O5 Details by Class &amp; Accounts'!BE$18, 'E2 Allocators'!$B$15:$W$15, 0),FALSE)*$E130), 0, VLOOKUP(VLOOKUP($A130, 'E4 TB Allocation Details'!$A$18:$L$205, MATCH("Misc ID", 'E4 TB Allocation Details'!$A$18:$L$18, 0),FALSE), 'E2 Allocators'!$B$15:$W$361, MATCH('O5 Details by Class &amp; Accounts'!BE$18, 'E2 Allocators'!$B$15:$W$15, 0),FALSE)*$E130)</f>
        <v>0</v>
      </c>
      <c r="BF130" s="1411">
        <f>IF(ISERROR(VLOOKUP(VLOOKUP($A130, 'E4 TB Allocation Details'!$A$18:$L$205, MATCH("Misc ID", 'E4 TB Allocation Details'!$A$18:$L$18, 0),FALSE), 'E2 Allocators'!$B$15:$W$361, MATCH('O5 Details by Class &amp; Accounts'!BF$18, 'E2 Allocators'!$B$15:$W$15, 0),FALSE)*$E130), 0, VLOOKUP(VLOOKUP($A130, 'E4 TB Allocation Details'!$A$18:$L$205, MATCH("Misc ID", 'E4 TB Allocation Details'!$A$18:$L$18, 0),FALSE), 'E2 Allocators'!$B$15:$W$361, MATCH('O5 Details by Class &amp; Accounts'!BF$18, 'E2 Allocators'!$B$15:$W$15, 0),FALSE)*$E130)</f>
        <v>0</v>
      </c>
      <c r="BG130" s="1411">
        <f>IF(ISERROR(VLOOKUP(VLOOKUP($A130, 'E4 TB Allocation Details'!$A$18:$L$205, MATCH("Misc ID", 'E4 TB Allocation Details'!$A$18:$L$18, 0),FALSE), 'E2 Allocators'!$B$15:$W$361, MATCH('O5 Details by Class &amp; Accounts'!BG$18, 'E2 Allocators'!$B$15:$W$15, 0),FALSE)*$E130), 0, VLOOKUP(VLOOKUP($A130, 'E4 TB Allocation Details'!$A$18:$L$205, MATCH("Misc ID", 'E4 TB Allocation Details'!$A$18:$L$18, 0),FALSE), 'E2 Allocators'!$B$15:$W$361, MATCH('O5 Details by Class &amp; Accounts'!BG$18, 'E2 Allocators'!$B$15:$W$15, 0),FALSE)*$E130)</f>
        <v>0</v>
      </c>
      <c r="BH130" s="1411">
        <f>IF(ISERROR(VLOOKUP(VLOOKUP($A130, 'E4 TB Allocation Details'!$A$18:$L$205, MATCH("Misc ID", 'E4 TB Allocation Details'!$A$18:$L$18, 0),FALSE), 'E2 Allocators'!$B$15:$W$361, MATCH('O5 Details by Class &amp; Accounts'!BH$18, 'E2 Allocators'!$B$15:$W$15, 0),FALSE)*$E130), 0, VLOOKUP(VLOOKUP($A130, 'E4 TB Allocation Details'!$A$18:$L$205, MATCH("Misc ID", 'E4 TB Allocation Details'!$A$18:$L$18, 0),FALSE), 'E2 Allocators'!$B$15:$W$361, MATCH('O5 Details by Class &amp; Accounts'!BH$18, 'E2 Allocators'!$B$15:$W$15, 0),FALSE)*$E130)</f>
        <v>0</v>
      </c>
      <c r="BI130" s="1411">
        <f>IF(ISERROR(VLOOKUP(VLOOKUP($A130, 'E4 TB Allocation Details'!$A$18:$L$205, MATCH("Misc ID", 'E4 TB Allocation Details'!$A$18:$L$18, 0),FALSE), 'E2 Allocators'!$B$15:$W$361, MATCH('O5 Details by Class &amp; Accounts'!BI$18, 'E2 Allocators'!$B$15:$W$15, 0),FALSE)*$E130), 0, VLOOKUP(VLOOKUP($A130, 'E4 TB Allocation Details'!$A$18:$L$205, MATCH("Misc ID", 'E4 TB Allocation Details'!$A$18:$L$18, 0),FALSE), 'E2 Allocators'!$B$15:$W$361, MATCH('O5 Details by Class &amp; Accounts'!BI$18, 'E2 Allocators'!$B$15:$W$15, 0),FALSE)*$E130)</f>
        <v>0</v>
      </c>
      <c r="BJ130" s="1411">
        <f>IF(ISERROR(VLOOKUP(VLOOKUP($A130, 'E4 TB Allocation Details'!$A$18:$L$205, MATCH("Misc ID", 'E4 TB Allocation Details'!$A$18:$L$18, 0),FALSE), 'E2 Allocators'!$B$15:$W$361, MATCH('O5 Details by Class &amp; Accounts'!BJ$18, 'E2 Allocators'!$B$15:$W$15, 0),FALSE)*$E130), 0, VLOOKUP(VLOOKUP($A130, 'E4 TB Allocation Details'!$A$18:$L$205, MATCH("Misc ID", 'E4 TB Allocation Details'!$A$18:$L$18, 0),FALSE), 'E2 Allocators'!$B$15:$W$361, MATCH('O5 Details by Class &amp; Accounts'!BJ$18, 'E2 Allocators'!$B$15:$W$15, 0),FALSE)*$E130)</f>
        <v>0</v>
      </c>
      <c r="BK130" s="1411">
        <f>IF(ISERROR(VLOOKUP(VLOOKUP($A130, 'E4 TB Allocation Details'!$A$18:$L$205, MATCH("Misc ID", 'E4 TB Allocation Details'!$A$18:$L$18, 0),FALSE), 'E2 Allocators'!$B$15:$W$361, MATCH('O5 Details by Class &amp; Accounts'!BK$18, 'E2 Allocators'!$B$15:$W$15, 0),FALSE)*$E130), 0, VLOOKUP(VLOOKUP($A130, 'E4 TB Allocation Details'!$A$18:$L$205, MATCH("Misc ID", 'E4 TB Allocation Details'!$A$18:$L$18, 0),FALSE), 'E2 Allocators'!$B$15:$W$361, MATCH('O5 Details by Class &amp; Accounts'!BK$18, 'E2 Allocators'!$B$15:$W$15, 0),FALSE)*$E130)</f>
        <v>0</v>
      </c>
      <c r="BL130" s="1411">
        <f>IF(ISERROR(VLOOKUP(VLOOKUP($A130, 'E4 TB Allocation Details'!$A$18:$L$205, MATCH("Misc ID", 'E4 TB Allocation Details'!$A$18:$L$18, 0),FALSE), 'E2 Allocators'!$B$15:$W$361, MATCH('O5 Details by Class &amp; Accounts'!BL$18, 'E2 Allocators'!$B$15:$W$15, 0),FALSE)*$E130), 0, VLOOKUP(VLOOKUP($A130, 'E4 TB Allocation Details'!$A$18:$L$205, MATCH("Misc ID", 'E4 TB Allocation Details'!$A$18:$L$18, 0),FALSE), 'E2 Allocators'!$B$15:$W$361, MATCH('O5 Details by Class &amp; Accounts'!BL$18, 'E2 Allocators'!$B$15:$W$15, 0),FALSE)*$E130)</f>
        <v>0</v>
      </c>
      <c r="BM130" s="1411">
        <f>IF(ISERROR(VLOOKUP(VLOOKUP($A130, 'E4 TB Allocation Details'!$A$18:$L$205, MATCH("Misc ID", 'E4 TB Allocation Details'!$A$18:$L$18, 0),FALSE), 'E2 Allocators'!$B$15:$W$361, MATCH('O5 Details by Class &amp; Accounts'!BM$18, 'E2 Allocators'!$B$15:$W$15, 0),FALSE)*$E130), 0, VLOOKUP(VLOOKUP($A130, 'E4 TB Allocation Details'!$A$18:$L$205, MATCH("Misc ID", 'E4 TB Allocation Details'!$A$18:$L$18, 0),FALSE), 'E2 Allocators'!$B$15:$W$361, MATCH('O5 Details by Class &amp; Accounts'!BM$18, 'E2 Allocators'!$B$15:$W$15, 0),FALSE)*$E130)</f>
        <v>0</v>
      </c>
      <c r="BN130" s="1411">
        <f>IF(ISERROR(VLOOKUP(VLOOKUP($A130, 'E4 TB Allocation Details'!$A$18:$L$205, MATCH("Misc ID", 'E4 TB Allocation Details'!$A$18:$L$18, 0),FALSE), 'E2 Allocators'!$B$15:$W$361, MATCH('O5 Details by Class &amp; Accounts'!BN$18, 'E2 Allocators'!$B$15:$W$15, 0),FALSE)*$E130), 0, VLOOKUP(VLOOKUP($A130, 'E4 TB Allocation Details'!$A$18:$L$205, MATCH("Misc ID", 'E4 TB Allocation Details'!$A$18:$L$18, 0),FALSE), 'E2 Allocators'!$B$15:$W$361, MATCH('O5 Details by Class &amp; Accounts'!BN$18, 'E2 Allocators'!$B$15:$W$15, 0),FALSE)*$E130)</f>
        <v>0</v>
      </c>
      <c r="BO130" s="1411">
        <f>IF(ISERROR(VLOOKUP(VLOOKUP($A130, 'E4 TB Allocation Details'!$A$18:$L$205, MATCH("Misc ID", 'E4 TB Allocation Details'!$A$18:$L$18, 0),FALSE), 'E2 Allocators'!$B$15:$W$361, MATCH('O5 Details by Class &amp; Accounts'!BO$18, 'E2 Allocators'!$B$15:$W$15, 0),FALSE)*$E130), 0, VLOOKUP(VLOOKUP($A130, 'E4 TB Allocation Details'!$A$18:$L$205, MATCH("Misc ID", 'E4 TB Allocation Details'!$A$18:$L$18, 0),FALSE), 'E2 Allocators'!$B$15:$W$361, MATCH('O5 Details by Class &amp; Accounts'!BO$18, 'E2 Allocators'!$B$15:$W$15, 0),FALSE)*$E130)</f>
        <v>0</v>
      </c>
      <c r="BP130" s="1411">
        <f>IF(ISERROR(VLOOKUP(VLOOKUP($A130, 'E4 TB Allocation Details'!$A$18:$L$205, MATCH("Misc ID", 'E4 TB Allocation Details'!$A$18:$L$18, 0),FALSE), 'E2 Allocators'!$B$15:$W$361, MATCH('O5 Details by Class &amp; Accounts'!BP$18, 'E2 Allocators'!$B$15:$W$15, 0),FALSE)*$E130), 0, VLOOKUP(VLOOKUP($A130, 'E4 TB Allocation Details'!$A$18:$L$205, MATCH("Misc ID", 'E4 TB Allocation Details'!$A$18:$L$18, 0),FALSE), 'E2 Allocators'!$B$15:$W$361, MATCH('O5 Details by Class &amp; Accounts'!BP$18, 'E2 Allocators'!$B$15:$W$15, 0),FALSE)*$E130)</f>
        <v>0</v>
      </c>
      <c r="BQ130" s="1411">
        <f>IF(ISERROR(VLOOKUP(VLOOKUP($A130, 'E4 TB Allocation Details'!$A$18:$L$205, MATCH("Misc ID", 'E4 TB Allocation Details'!$A$18:$L$18, 0),FALSE), 'E2 Allocators'!$B$15:$W$361, MATCH('O5 Details by Class &amp; Accounts'!BQ$18, 'E2 Allocators'!$B$15:$W$15, 0),FALSE)*$E130), 0, VLOOKUP(VLOOKUP($A130, 'E4 TB Allocation Details'!$A$18:$L$205, MATCH("Misc ID", 'E4 TB Allocation Details'!$A$18:$L$18, 0),FALSE), 'E2 Allocators'!$B$15:$W$361, MATCH('O5 Details by Class &amp; Accounts'!BQ$18, 'E2 Allocators'!$B$15:$W$15, 0),FALSE)*$E130)</f>
        <v>0</v>
      </c>
      <c r="BR130" s="1411">
        <f>IF(ISERROR(VLOOKUP(VLOOKUP($A130, 'E4 TB Allocation Details'!$A$18:$L$205, MATCH("Misc ID", 'E4 TB Allocation Details'!$A$18:$L$18, 0),FALSE), 'E2 Allocators'!$B$15:$W$361, MATCH('O5 Details by Class &amp; Accounts'!BR$18, 'E2 Allocators'!$B$15:$W$15, 0),FALSE)*$E130), 0, VLOOKUP(VLOOKUP($A130, 'E4 TB Allocation Details'!$A$18:$L$205, MATCH("Misc ID", 'E4 TB Allocation Details'!$A$18:$L$18, 0),FALSE), 'E2 Allocators'!$B$15:$W$361, MATCH('O5 Details by Class &amp; Accounts'!BR$18, 'E2 Allocators'!$B$15:$W$15, 0),FALSE)*$E130)</f>
        <v>0</v>
      </c>
      <c r="BS130" s="1411">
        <f t="shared" si="34"/>
        <v>0</v>
      </c>
      <c r="BT130" s="1411">
        <f>IF(ISERROR(VLOOKUP(VLOOKUP($A130, 'E4 TB Allocation Details'!$A$18:$L$205, MATCH("A &amp; G ID", 'E4 TB Allocation Details'!$A$18:$L$18, 0),FALSE), 'E2 Allocators'!$B$15:$W$361, MATCH('O5 Details by Class &amp; Accounts'!BT$18, 'E2 Allocators'!$B$15:$W$15, 0),FALSE)*$E130), 0, VLOOKUP(VLOOKUP($A130, 'E4 TB Allocation Details'!$A$18:$L$205, MATCH("A &amp; G ID", 'E4 TB Allocation Details'!$A$18:$L$18, 0),FALSE), 'E2 Allocators'!$B$15:$W$361, MATCH('O5 Details by Class &amp; Accounts'!BT$18, 'E2 Allocators'!$B$15:$W$15, 0),FALSE)*$E130)</f>
        <v>0</v>
      </c>
      <c r="BU130" s="1411">
        <f>IF(ISERROR(VLOOKUP(VLOOKUP($A130, 'E4 TB Allocation Details'!$A$18:$L$205, MATCH("A &amp; G ID", 'E4 TB Allocation Details'!$A$18:$L$18, 0),FALSE), 'E2 Allocators'!$B$15:$W$361, MATCH('O5 Details by Class &amp; Accounts'!BU$18, 'E2 Allocators'!$B$15:$W$15, 0),FALSE)*$E130), 0, VLOOKUP(VLOOKUP($A130, 'E4 TB Allocation Details'!$A$18:$L$205, MATCH("A &amp; G ID", 'E4 TB Allocation Details'!$A$18:$L$18, 0),FALSE), 'E2 Allocators'!$B$15:$W$361, MATCH('O5 Details by Class &amp; Accounts'!BU$18, 'E2 Allocators'!$B$15:$W$15, 0),FALSE)*$E130)</f>
        <v>0</v>
      </c>
      <c r="BV130" s="1411">
        <f>IF(ISERROR(VLOOKUP(VLOOKUP($A130, 'E4 TB Allocation Details'!$A$18:$L$205, MATCH("A &amp; G ID", 'E4 TB Allocation Details'!$A$18:$L$18, 0),FALSE), 'E2 Allocators'!$B$15:$W$361, MATCH('O5 Details by Class &amp; Accounts'!BV$18, 'E2 Allocators'!$B$15:$W$15, 0),FALSE)*$E130), 0, VLOOKUP(VLOOKUP($A130, 'E4 TB Allocation Details'!$A$18:$L$205, MATCH("A &amp; G ID", 'E4 TB Allocation Details'!$A$18:$L$18, 0),FALSE), 'E2 Allocators'!$B$15:$W$361, MATCH('O5 Details by Class &amp; Accounts'!BV$18, 'E2 Allocators'!$B$15:$W$15, 0),FALSE)*$E130)</f>
        <v>0</v>
      </c>
      <c r="BW130" s="1411">
        <f>IF(ISERROR(VLOOKUP(VLOOKUP($A130, 'E4 TB Allocation Details'!$A$18:$L$205, MATCH("A &amp; G ID", 'E4 TB Allocation Details'!$A$18:$L$18, 0),FALSE), 'E2 Allocators'!$B$15:$W$361, MATCH('O5 Details by Class &amp; Accounts'!BW$18, 'E2 Allocators'!$B$15:$W$15, 0),FALSE)*$E130), 0, VLOOKUP(VLOOKUP($A130, 'E4 TB Allocation Details'!$A$18:$L$205, MATCH("A &amp; G ID", 'E4 TB Allocation Details'!$A$18:$L$18, 0),FALSE), 'E2 Allocators'!$B$15:$W$361, MATCH('O5 Details by Class &amp; Accounts'!BW$18, 'E2 Allocators'!$B$15:$W$15, 0),FALSE)*$E130)</f>
        <v>0</v>
      </c>
      <c r="BX130" s="1411">
        <f>IF(ISERROR(VLOOKUP(VLOOKUP($A130, 'E4 TB Allocation Details'!$A$18:$L$205, MATCH("A &amp; G ID", 'E4 TB Allocation Details'!$A$18:$L$18, 0),FALSE), 'E2 Allocators'!$B$15:$W$361, MATCH('O5 Details by Class &amp; Accounts'!BX$18, 'E2 Allocators'!$B$15:$W$15, 0),FALSE)*$E130), 0, VLOOKUP(VLOOKUP($A130, 'E4 TB Allocation Details'!$A$18:$L$205, MATCH("A &amp; G ID", 'E4 TB Allocation Details'!$A$18:$L$18, 0),FALSE), 'E2 Allocators'!$B$15:$W$361, MATCH('O5 Details by Class &amp; Accounts'!BX$18, 'E2 Allocators'!$B$15:$W$15, 0),FALSE)*$E130)</f>
        <v>0</v>
      </c>
      <c r="BY130" s="1411">
        <f>IF(ISERROR(VLOOKUP(VLOOKUP($A130, 'E4 TB Allocation Details'!$A$18:$L$205, MATCH("A &amp; G ID", 'E4 TB Allocation Details'!$A$18:$L$18, 0),FALSE), 'E2 Allocators'!$B$15:$W$361, MATCH('O5 Details by Class &amp; Accounts'!BY$18, 'E2 Allocators'!$B$15:$W$15, 0),FALSE)*$E130), 0, VLOOKUP(VLOOKUP($A130, 'E4 TB Allocation Details'!$A$18:$L$205, MATCH("A &amp; G ID", 'E4 TB Allocation Details'!$A$18:$L$18, 0),FALSE), 'E2 Allocators'!$B$15:$W$361, MATCH('O5 Details by Class &amp; Accounts'!BY$18, 'E2 Allocators'!$B$15:$W$15, 0),FALSE)*$E130)</f>
        <v>0</v>
      </c>
      <c r="BZ130" s="1411">
        <f>IF(ISERROR(VLOOKUP(VLOOKUP($A130, 'E4 TB Allocation Details'!$A$18:$L$205, MATCH("A &amp; G ID", 'E4 TB Allocation Details'!$A$18:$L$18, 0),FALSE), 'E2 Allocators'!$B$15:$W$361, MATCH('O5 Details by Class &amp; Accounts'!BZ$18, 'E2 Allocators'!$B$15:$W$15, 0),FALSE)*$E130), 0, VLOOKUP(VLOOKUP($A130, 'E4 TB Allocation Details'!$A$18:$L$205, MATCH("A &amp; G ID", 'E4 TB Allocation Details'!$A$18:$L$18, 0),FALSE), 'E2 Allocators'!$B$15:$W$361, MATCH('O5 Details by Class &amp; Accounts'!BZ$18, 'E2 Allocators'!$B$15:$W$15, 0),FALSE)*$E130)</f>
        <v>0</v>
      </c>
      <c r="CA130" s="1411">
        <f>IF(ISERROR(VLOOKUP(VLOOKUP($A130, 'E4 TB Allocation Details'!$A$18:$L$205, MATCH("A &amp; G ID", 'E4 TB Allocation Details'!$A$18:$L$18, 0),FALSE), 'E2 Allocators'!$B$15:$W$361, MATCH('O5 Details by Class &amp; Accounts'!CA$18, 'E2 Allocators'!$B$15:$W$15, 0),FALSE)*$E130), 0, VLOOKUP(VLOOKUP($A130, 'E4 TB Allocation Details'!$A$18:$L$205, MATCH("A &amp; G ID", 'E4 TB Allocation Details'!$A$18:$L$18, 0),FALSE), 'E2 Allocators'!$B$15:$W$361, MATCH('O5 Details by Class &amp; Accounts'!CA$18, 'E2 Allocators'!$B$15:$W$15, 0),FALSE)*$E130)</f>
        <v>0</v>
      </c>
      <c r="CB130" s="1411">
        <f>IF(ISERROR(VLOOKUP(VLOOKUP($A130, 'E4 TB Allocation Details'!$A$18:$L$205, MATCH("A &amp; G ID", 'E4 TB Allocation Details'!$A$18:$L$18, 0),FALSE), 'E2 Allocators'!$B$15:$W$361, MATCH('O5 Details by Class &amp; Accounts'!CB$18, 'E2 Allocators'!$B$15:$W$15, 0),FALSE)*$E130), 0, VLOOKUP(VLOOKUP($A130, 'E4 TB Allocation Details'!$A$18:$L$205, MATCH("A &amp; G ID", 'E4 TB Allocation Details'!$A$18:$L$18, 0),FALSE), 'E2 Allocators'!$B$15:$W$361, MATCH('O5 Details by Class &amp; Accounts'!CB$18, 'E2 Allocators'!$B$15:$W$15, 0),FALSE)*$E130)</f>
        <v>0</v>
      </c>
      <c r="CC130" s="1411">
        <f>IF(ISERROR(VLOOKUP(VLOOKUP($A130, 'E4 TB Allocation Details'!$A$18:$L$205, MATCH("A &amp; G ID", 'E4 TB Allocation Details'!$A$18:$L$18, 0),FALSE), 'E2 Allocators'!$B$15:$W$361, MATCH('O5 Details by Class &amp; Accounts'!CC$18, 'E2 Allocators'!$B$15:$W$15, 0),FALSE)*$E130), 0, VLOOKUP(VLOOKUP($A130, 'E4 TB Allocation Details'!$A$18:$L$205, MATCH("A &amp; G ID", 'E4 TB Allocation Details'!$A$18:$L$18, 0),FALSE), 'E2 Allocators'!$B$15:$W$361, MATCH('O5 Details by Class &amp; Accounts'!CC$18, 'E2 Allocators'!$B$15:$W$15, 0),FALSE)*$E130)</f>
        <v>0</v>
      </c>
      <c r="CD130" s="1411">
        <f>IF(ISERROR(VLOOKUP(VLOOKUP($A130, 'E4 TB Allocation Details'!$A$18:$L$205, MATCH("A &amp; G ID", 'E4 TB Allocation Details'!$A$18:$L$18, 0),FALSE), 'E2 Allocators'!$B$15:$W$361, MATCH('O5 Details by Class &amp; Accounts'!CD$18, 'E2 Allocators'!$B$15:$W$15, 0),FALSE)*$E130), 0, VLOOKUP(VLOOKUP($A130, 'E4 TB Allocation Details'!$A$18:$L$205, MATCH("A &amp; G ID", 'E4 TB Allocation Details'!$A$18:$L$18, 0),FALSE), 'E2 Allocators'!$B$15:$W$361, MATCH('O5 Details by Class &amp; Accounts'!CD$18, 'E2 Allocators'!$B$15:$W$15, 0),FALSE)*$E130)</f>
        <v>0</v>
      </c>
      <c r="CE130" s="1411">
        <f>IF(ISERROR(VLOOKUP(VLOOKUP($A130, 'E4 TB Allocation Details'!$A$18:$L$205, MATCH("A &amp; G ID", 'E4 TB Allocation Details'!$A$18:$L$18, 0),FALSE), 'E2 Allocators'!$B$15:$W$361, MATCH('O5 Details by Class &amp; Accounts'!CE$18, 'E2 Allocators'!$B$15:$W$15, 0),FALSE)*$E130), 0, VLOOKUP(VLOOKUP($A130, 'E4 TB Allocation Details'!$A$18:$L$205, MATCH("A &amp; G ID", 'E4 TB Allocation Details'!$A$18:$L$18, 0),FALSE), 'E2 Allocators'!$B$15:$W$361, MATCH('O5 Details by Class &amp; Accounts'!CE$18, 'E2 Allocators'!$B$15:$W$15, 0),FALSE)*$E130)</f>
        <v>0</v>
      </c>
      <c r="CF130" s="1411">
        <f>IF(ISERROR(VLOOKUP(VLOOKUP($A130, 'E4 TB Allocation Details'!$A$18:$L$205, MATCH("A &amp; G ID", 'E4 TB Allocation Details'!$A$18:$L$18, 0),FALSE), 'E2 Allocators'!$B$15:$W$361, MATCH('O5 Details by Class &amp; Accounts'!CF$18, 'E2 Allocators'!$B$15:$W$15, 0),FALSE)*$E130), 0, VLOOKUP(VLOOKUP($A130, 'E4 TB Allocation Details'!$A$18:$L$205, MATCH("A &amp; G ID", 'E4 TB Allocation Details'!$A$18:$L$18, 0),FALSE), 'E2 Allocators'!$B$15:$W$361, MATCH('O5 Details by Class &amp; Accounts'!CF$18, 'E2 Allocators'!$B$15:$W$15, 0),FALSE)*$E130)</f>
        <v>0</v>
      </c>
      <c r="CG130" s="1411">
        <f>IF(ISERROR(VLOOKUP(VLOOKUP($A130, 'E4 TB Allocation Details'!$A$18:$L$205, MATCH("A &amp; G ID", 'E4 TB Allocation Details'!$A$18:$L$18, 0),FALSE), 'E2 Allocators'!$B$15:$W$361, MATCH('O5 Details by Class &amp; Accounts'!CG$18, 'E2 Allocators'!$B$15:$W$15, 0),FALSE)*$E130), 0, VLOOKUP(VLOOKUP($A130, 'E4 TB Allocation Details'!$A$18:$L$205, MATCH("A &amp; G ID", 'E4 TB Allocation Details'!$A$18:$L$18, 0),FALSE), 'E2 Allocators'!$B$15:$W$361, MATCH('O5 Details by Class &amp; Accounts'!CG$18, 'E2 Allocators'!$B$15:$W$15, 0),FALSE)*$E130)</f>
        <v>0</v>
      </c>
      <c r="CH130" s="1411">
        <f>IF(ISERROR(VLOOKUP(VLOOKUP($A130, 'E4 TB Allocation Details'!$A$18:$L$205, MATCH("A &amp; G ID", 'E4 TB Allocation Details'!$A$18:$L$18, 0),FALSE), 'E2 Allocators'!$B$15:$W$361, MATCH('O5 Details by Class &amp; Accounts'!CH$18, 'E2 Allocators'!$B$15:$W$15, 0),FALSE)*$E130), 0, VLOOKUP(VLOOKUP($A130, 'E4 TB Allocation Details'!$A$18:$L$205, MATCH("A &amp; G ID", 'E4 TB Allocation Details'!$A$18:$L$18, 0),FALSE), 'E2 Allocators'!$B$15:$W$361, MATCH('O5 Details by Class &amp; Accounts'!CH$18, 'E2 Allocators'!$B$15:$W$15, 0),FALSE)*$E130)</f>
        <v>0</v>
      </c>
      <c r="CI130" s="1411">
        <f>IF(ISERROR(VLOOKUP(VLOOKUP($A130, 'E4 TB Allocation Details'!$A$18:$L$205, MATCH("A &amp; G ID", 'E4 TB Allocation Details'!$A$18:$L$18, 0),FALSE), 'E2 Allocators'!$B$15:$W$361, MATCH('O5 Details by Class &amp; Accounts'!CI$18, 'E2 Allocators'!$B$15:$W$15, 0),FALSE)*$E130), 0, VLOOKUP(VLOOKUP($A130, 'E4 TB Allocation Details'!$A$18:$L$205, MATCH("A &amp; G ID", 'E4 TB Allocation Details'!$A$18:$L$18, 0),FALSE), 'E2 Allocators'!$B$15:$W$361, MATCH('O5 Details by Class &amp; Accounts'!CI$18, 'E2 Allocators'!$B$15:$W$15, 0),FALSE)*$E130)</f>
        <v>0</v>
      </c>
      <c r="CJ130" s="1411">
        <f>IF(ISERROR(VLOOKUP(VLOOKUP($A130, 'E4 TB Allocation Details'!$A$18:$L$205, MATCH("A &amp; G ID", 'E4 TB Allocation Details'!$A$18:$L$18, 0),FALSE), 'E2 Allocators'!$B$15:$W$361, MATCH('O5 Details by Class &amp; Accounts'!CJ$18, 'E2 Allocators'!$B$15:$W$15, 0),FALSE)*$E130), 0, VLOOKUP(VLOOKUP($A130, 'E4 TB Allocation Details'!$A$18:$L$205, MATCH("A &amp; G ID", 'E4 TB Allocation Details'!$A$18:$L$18, 0),FALSE), 'E2 Allocators'!$B$15:$W$361, MATCH('O5 Details by Class &amp; Accounts'!CJ$18, 'E2 Allocators'!$B$15:$W$15, 0),FALSE)*$E130)</f>
        <v>0</v>
      </c>
      <c r="CK130" s="1411">
        <f>IF(ISERROR(VLOOKUP(VLOOKUP($A130, 'E4 TB Allocation Details'!$A$18:$L$205, MATCH("A &amp; G ID", 'E4 TB Allocation Details'!$A$18:$L$18, 0),FALSE), 'E2 Allocators'!$B$15:$W$361, MATCH('O5 Details by Class &amp; Accounts'!CK$18, 'E2 Allocators'!$B$15:$W$15, 0),FALSE)*$E130), 0, VLOOKUP(VLOOKUP($A130, 'E4 TB Allocation Details'!$A$18:$L$205, MATCH("A &amp; G ID", 'E4 TB Allocation Details'!$A$18:$L$18, 0),FALSE), 'E2 Allocators'!$B$15:$W$361, MATCH('O5 Details by Class &amp; Accounts'!CK$18, 'E2 Allocators'!$B$15:$W$15, 0),FALSE)*$E130)</f>
        <v>0</v>
      </c>
      <c r="CL130" s="1411">
        <f>IF(ISERROR(VLOOKUP(VLOOKUP($A130, 'E4 TB Allocation Details'!$A$18:$L$205, MATCH("A &amp; G ID", 'E4 TB Allocation Details'!$A$18:$L$18, 0),FALSE), 'E2 Allocators'!$B$15:$W$361, MATCH('O5 Details by Class &amp; Accounts'!CL$18, 'E2 Allocators'!$B$15:$W$15, 0),FALSE)*$E130), 0, VLOOKUP(VLOOKUP($A130, 'E4 TB Allocation Details'!$A$18:$L$205, MATCH("A &amp; G ID", 'E4 TB Allocation Details'!$A$18:$L$18, 0),FALSE), 'E2 Allocators'!$B$15:$W$361, MATCH('O5 Details by Class &amp; Accounts'!CL$18, 'E2 Allocators'!$B$15:$W$15, 0),FALSE)*$E130)</f>
        <v>0</v>
      </c>
      <c r="CM130" s="1411">
        <f>IF(ISERROR(VLOOKUP(VLOOKUP($A130, 'E4 TB Allocation Details'!$A$18:$L$205, MATCH("A &amp; G ID", 'E4 TB Allocation Details'!$A$18:$L$18, 0),FALSE), 'E2 Allocators'!$B$15:$W$361, MATCH('O5 Details by Class &amp; Accounts'!CM$18, 'E2 Allocators'!$B$15:$W$15, 0),FALSE)*$E130), 0, VLOOKUP(VLOOKUP($A130, 'E4 TB Allocation Details'!$A$18:$L$205, MATCH("A &amp; G ID", 'E4 TB Allocation Details'!$A$18:$L$18, 0),FALSE), 'E2 Allocators'!$B$15:$W$361, MATCH('O5 Details by Class &amp; Accounts'!CM$18, 'E2 Allocators'!$B$15:$W$15, 0),FALSE)*$E130)</f>
        <v>0</v>
      </c>
      <c r="CN130" s="1411">
        <f t="shared" si="35"/>
        <v>0</v>
      </c>
      <c r="CO130" s="1791">
        <f t="shared" si="36"/>
        <v>0</v>
      </c>
      <c r="CQ130" s="2086" t="s">
        <v>563</v>
      </c>
    </row>
    <row r="131" spans="1:95" s="80" customFormat="1" ht="25.5">
      <c r="A131" s="1176">
        <v>5025</v>
      </c>
      <c r="B131" s="1175" t="s">
        <v>931</v>
      </c>
      <c r="C131" s="1788">
        <f>IF(ISERROR(VLOOKUP($A131,'I3 TB Data'!$A$23:$H$458,MATCH('O5 Details by Class &amp; Accounts'!$C$18, 'I3 TB Data'!$A$23:$H$23,0),0)), 0, VLOOKUP($A131,'I3 TB Data'!$A$23:$H$458,MATCH('O5 Details by Class &amp; Accounts'!$C$18,'I3 TB Data'!$A$23:$H$23,0),0))</f>
        <v>38000</v>
      </c>
      <c r="D131" s="1789"/>
      <c r="E131" s="1788">
        <f t="shared" si="24"/>
        <v>38000</v>
      </c>
      <c r="F131" s="1790">
        <f>IF(ISERROR(VLOOKUP($A131, 'E1 Categorization'!A33:E122, MATCH("Customer Component", 'E1 Categorization'!$A$33:$E$33,0), 0)), 0, IF(VLOOKUP($A131, 'E1 Categorization'!A33:E122, MATCH("Customer Component", 'E1 Categorization'!$A$33:$E$33,0), 0)=0, 'O5 Details by Class &amp; Accounts'!$E131, IF(AND(VLOOKUP($A131, 'E1 Categorization'!A33:E122, MATCH("Customer Component", 'E1 Categorization'!$A$33:$E$33,0), 0) &gt;0, VLOOKUP($A131, 'E1 Categorization'!A33:E122, MATCH("Customer Component", 'E1 Categorization'!$A$33:$E$33,0), 0)&lt;1), 'O5 Details by Class &amp; Accounts'!$E131*(1-VLOOKUP($A131, 'E1 Categorization'!A33:E122, MATCH("Customer Component", 'E1 Categorization'!$A$33:$E$33,0), 0)), 0)))</f>
        <v>24700</v>
      </c>
      <c r="G131" s="1790">
        <f>IF(ISERROR(VLOOKUP($A131, 'E1 Categorization'!A33:E122, MATCH("Customer Component", 'E1 Categorization'!$A$33:$E$33,0), 0)),0, IF(VLOOKUP($A131, 'E1 Categorization'!A33:E122, MATCH("Customer Component", 'E1 Categorization'!$A$33:$E$33,0), 0)=0, 0, IF(AND(VLOOKUP($A131, 'E1 Categorization'!A33:E122, MATCH("Customer Component", 'E1 Categorization'!$A$33:$E$33,0), 0) &gt;0, VLOOKUP($A131, 'E1 Categorization'!A33:E122, MATCH("Customer Component", 'E1 Categorization'!$A$33:$E$33,0), 0)&lt;1), 'O5 Details by Class &amp; Accounts'!$E131*(VLOOKUP($A131, 'E1 Categorization'!A33:E122, MATCH("Customer Component", 'E1 Categorization'!$A$33:$E$33,0), 0)), 'O5 Details by Class &amp; Accounts'!$E131)))</f>
        <v>13300</v>
      </c>
      <c r="H131" s="1411">
        <f t="shared" si="31"/>
        <v>38000</v>
      </c>
      <c r="I131" s="1411">
        <f>IF(ISERROR(VLOOKUP(VLOOKUP($A131, 'E4 TB Allocation Details'!$A$18:$L$205, MATCH("Demand ID", 'E4 TB Allocation Details'!$A$18:$L$18, 0),FALSE), 'E2 Allocators'!$B$15:$W$361, MATCH('O5 Details by Class &amp; Accounts'!I$18, 'E2 Allocators'!$B$15:$W$15, 0),FALSE)*$F131), 0, VLOOKUP(VLOOKUP($A131, 'E4 TB Allocation Details'!$A$18:$L$205, MATCH("Demand ID", 'E4 TB Allocation Details'!$A$18:$L$18, 0),FALSE), 'E2 Allocators'!$B$15:$W$361, MATCH('O5 Details by Class &amp; Accounts'!I$18, 'E2 Allocators'!$B$15:$W$15, 0),FALSE)*$F131)</f>
        <v>11147.456765190556</v>
      </c>
      <c r="J131" s="1411">
        <f>IF(ISERROR(VLOOKUP(VLOOKUP($A131, 'E4 TB Allocation Details'!$A$18:$L$205, MATCH("Demand ID", 'E4 TB Allocation Details'!$A$18:$L$18, 0),FALSE), 'E2 Allocators'!$B$15:$W$361, MATCH('O5 Details by Class &amp; Accounts'!J$18, 'E2 Allocators'!$B$15:$W$15, 0),FALSE)*$F131), 0, VLOOKUP(VLOOKUP($A131, 'E4 TB Allocation Details'!$A$18:$L$205, MATCH("Demand ID", 'E4 TB Allocation Details'!$A$18:$L$18, 0),FALSE), 'E2 Allocators'!$B$15:$W$361, MATCH('O5 Details by Class &amp; Accounts'!J$18, 'E2 Allocators'!$B$15:$W$15, 0),FALSE)*$F131)</f>
        <v>4796.0082139377773</v>
      </c>
      <c r="K131" s="1411">
        <f>IF(ISERROR(VLOOKUP(VLOOKUP($A131, 'E4 TB Allocation Details'!$A$18:$L$205, MATCH("Demand ID", 'E4 TB Allocation Details'!$A$18:$L$18, 0),FALSE), 'E2 Allocators'!$B$15:$W$361, MATCH('O5 Details by Class &amp; Accounts'!K$18, 'E2 Allocators'!$B$15:$W$15, 0),FALSE)*$F131), 0, VLOOKUP(VLOOKUP($A131, 'E4 TB Allocation Details'!$A$18:$L$205, MATCH("Demand ID", 'E4 TB Allocation Details'!$A$18:$L$18, 0),FALSE), 'E2 Allocators'!$B$15:$W$361, MATCH('O5 Details by Class &amp; Accounts'!K$18, 'E2 Allocators'!$B$15:$W$15, 0),FALSE)*$F131)</f>
        <v>8736.0634089333016</v>
      </c>
      <c r="L131" s="1411">
        <f>IF(ISERROR(VLOOKUP(VLOOKUP($A131, 'E4 TB Allocation Details'!$A$18:$L$205, MATCH("Demand ID", 'E4 TB Allocation Details'!$A$18:$L$18, 0),FALSE), 'E2 Allocators'!$B$15:$W$361, MATCH('O5 Details by Class &amp; Accounts'!L$18, 'E2 Allocators'!$B$15:$W$15, 0),FALSE)*$F131), 0, VLOOKUP(VLOOKUP($A131, 'E4 TB Allocation Details'!$A$18:$L$205, MATCH("Demand ID", 'E4 TB Allocation Details'!$A$18:$L$18, 0),FALSE), 'E2 Allocators'!$B$15:$W$361, MATCH('O5 Details by Class &amp; Accounts'!L$18, 'E2 Allocators'!$B$15:$W$15, 0),FALSE)*$F131)</f>
        <v>0</v>
      </c>
      <c r="M131" s="1411">
        <f>IF(ISERROR(VLOOKUP(VLOOKUP($A131, 'E4 TB Allocation Details'!$A$18:$L$205, MATCH("Demand ID", 'E4 TB Allocation Details'!$A$18:$L$18, 0),FALSE), 'E2 Allocators'!$B$15:$W$361, MATCH('O5 Details by Class &amp; Accounts'!M$18, 'E2 Allocators'!$B$15:$W$15, 0),FALSE)*$F131), 0, VLOOKUP(VLOOKUP($A131, 'E4 TB Allocation Details'!$A$18:$L$205, MATCH("Demand ID", 'E4 TB Allocation Details'!$A$18:$L$18, 0),FALSE), 'E2 Allocators'!$B$15:$W$361, MATCH('O5 Details by Class &amp; Accounts'!M$18, 'E2 Allocators'!$B$15:$W$15, 0),FALSE)*$F131)</f>
        <v>0</v>
      </c>
      <c r="N131" s="1411">
        <f>IF(ISERROR(VLOOKUP(VLOOKUP($A131, 'E4 TB Allocation Details'!$A$18:$L$205, MATCH("Demand ID", 'E4 TB Allocation Details'!$A$18:$L$18, 0),FALSE), 'E2 Allocators'!$B$15:$W$361, MATCH('O5 Details by Class &amp; Accounts'!N$18, 'E2 Allocators'!$B$15:$W$15, 0),FALSE)*$F131), 0, VLOOKUP(VLOOKUP($A131, 'E4 TB Allocation Details'!$A$18:$L$205, MATCH("Demand ID", 'E4 TB Allocation Details'!$A$18:$L$18, 0),FALSE), 'E2 Allocators'!$B$15:$W$361, MATCH('O5 Details by Class &amp; Accounts'!N$18, 'E2 Allocators'!$B$15:$W$15, 0),FALSE)*$F131)</f>
        <v>0</v>
      </c>
      <c r="O131" s="1411">
        <f>IF(ISERROR(VLOOKUP(VLOOKUP($A131, 'E4 TB Allocation Details'!$A$18:$L$205, MATCH("Demand ID", 'E4 TB Allocation Details'!$A$18:$L$18, 0),FALSE), 'E2 Allocators'!$B$15:$W$361, MATCH('O5 Details by Class &amp; Accounts'!O$18, 'E2 Allocators'!$B$15:$W$15, 0),FALSE)*$F131), 0, VLOOKUP(VLOOKUP($A131, 'E4 TB Allocation Details'!$A$18:$L$205, MATCH("Demand ID", 'E4 TB Allocation Details'!$A$18:$L$18, 0),FALSE), 'E2 Allocators'!$B$15:$W$361, MATCH('O5 Details by Class &amp; Accounts'!O$18, 'E2 Allocators'!$B$15:$W$15, 0),FALSE)*$F131)</f>
        <v>0</v>
      </c>
      <c r="P131" s="1411">
        <f>IF(ISERROR(VLOOKUP(VLOOKUP($A131, 'E4 TB Allocation Details'!$A$18:$L$205, MATCH("Demand ID", 'E4 TB Allocation Details'!$A$18:$L$18, 0),FALSE), 'E2 Allocators'!$B$15:$W$361, MATCH('O5 Details by Class &amp; Accounts'!P$18, 'E2 Allocators'!$B$15:$W$15, 0),FALSE)*$F131), 0, VLOOKUP(VLOOKUP($A131, 'E4 TB Allocation Details'!$A$18:$L$205, MATCH("Demand ID", 'E4 TB Allocation Details'!$A$18:$L$18, 0),FALSE), 'E2 Allocators'!$B$15:$W$361, MATCH('O5 Details by Class &amp; Accounts'!P$18, 'E2 Allocators'!$B$15:$W$15, 0),FALSE)*$F131)</f>
        <v>0</v>
      </c>
      <c r="Q131" s="1411">
        <f>IF(ISERROR(VLOOKUP(VLOOKUP($A131, 'E4 TB Allocation Details'!$A$18:$L$205, MATCH("Demand ID", 'E4 TB Allocation Details'!$A$18:$L$18, 0),FALSE), 'E2 Allocators'!$B$15:$W$361, MATCH('O5 Details by Class &amp; Accounts'!Q$18, 'E2 Allocators'!$B$15:$W$15, 0),FALSE)*$F131), 0, VLOOKUP(VLOOKUP($A131, 'E4 TB Allocation Details'!$A$18:$L$205, MATCH("Demand ID", 'E4 TB Allocation Details'!$A$18:$L$18, 0),FALSE), 'E2 Allocators'!$B$15:$W$361, MATCH('O5 Details by Class &amp; Accounts'!Q$18, 'E2 Allocators'!$B$15:$W$15, 0),FALSE)*$F131)</f>
        <v>20.471611938362766</v>
      </c>
      <c r="R131" s="1411">
        <f>IF(ISERROR(VLOOKUP(VLOOKUP($A131, 'E4 TB Allocation Details'!$A$18:$L$205, MATCH("Demand ID", 'E4 TB Allocation Details'!$A$18:$L$18, 0),FALSE), 'E2 Allocators'!$B$15:$W$361, MATCH('O5 Details by Class &amp; Accounts'!R$18, 'E2 Allocators'!$B$15:$W$15, 0),FALSE)*$F131), 0, VLOOKUP(VLOOKUP($A131, 'E4 TB Allocation Details'!$A$18:$L$205, MATCH("Demand ID", 'E4 TB Allocation Details'!$A$18:$L$18, 0),FALSE), 'E2 Allocators'!$B$15:$W$361, MATCH('O5 Details by Class &amp; Accounts'!R$18, 'E2 Allocators'!$B$15:$W$15, 0),FALSE)*$F131)</f>
        <v>0</v>
      </c>
      <c r="S131" s="1411">
        <f>IF(ISERROR(VLOOKUP(VLOOKUP($A131, 'E4 TB Allocation Details'!$A$18:$L$205, MATCH("Demand ID", 'E4 TB Allocation Details'!$A$18:$L$18, 0),FALSE), 'E2 Allocators'!$B$15:$W$361, MATCH('O5 Details by Class &amp; Accounts'!S$18, 'E2 Allocators'!$B$15:$W$15, 0),FALSE)*$F131), 0, VLOOKUP(VLOOKUP($A131, 'E4 TB Allocation Details'!$A$18:$L$205, MATCH("Demand ID", 'E4 TB Allocation Details'!$A$18:$L$18, 0),FALSE), 'E2 Allocators'!$B$15:$W$361, MATCH('O5 Details by Class &amp; Accounts'!S$18, 'E2 Allocators'!$B$15:$W$15, 0),FALSE)*$F131)</f>
        <v>0</v>
      </c>
      <c r="T131" s="1411">
        <f>IF(ISERROR(VLOOKUP(VLOOKUP($A131, 'E4 TB Allocation Details'!$A$18:$L$205, MATCH("Demand ID", 'E4 TB Allocation Details'!$A$18:$L$18, 0),FALSE), 'E2 Allocators'!$B$15:$W$361, MATCH('O5 Details by Class &amp; Accounts'!T$18, 'E2 Allocators'!$B$15:$W$15, 0),FALSE)*$F131), 0, VLOOKUP(VLOOKUP($A131, 'E4 TB Allocation Details'!$A$18:$L$205, MATCH("Demand ID", 'E4 TB Allocation Details'!$A$18:$L$18, 0),FALSE), 'E2 Allocators'!$B$15:$W$361, MATCH('O5 Details by Class &amp; Accounts'!T$18, 'E2 Allocators'!$B$15:$W$15, 0),FALSE)*$F131)</f>
        <v>0</v>
      </c>
      <c r="U131" s="1411">
        <f>IF(ISERROR(VLOOKUP(VLOOKUP($A131, 'E4 TB Allocation Details'!$A$18:$L$205, MATCH("Demand ID", 'E4 TB Allocation Details'!$A$18:$L$18, 0),FALSE), 'E2 Allocators'!$B$15:$W$361, MATCH('O5 Details by Class &amp; Accounts'!U$18, 'E2 Allocators'!$B$15:$W$15, 0),FALSE)*$F131), 0, VLOOKUP(VLOOKUP($A131, 'E4 TB Allocation Details'!$A$18:$L$205, MATCH("Demand ID", 'E4 TB Allocation Details'!$A$18:$L$18, 0),FALSE), 'E2 Allocators'!$B$15:$W$361, MATCH('O5 Details by Class &amp; Accounts'!U$18, 'E2 Allocators'!$B$15:$W$15, 0),FALSE)*$F131)</f>
        <v>0</v>
      </c>
      <c r="V131" s="1411">
        <f>IF(ISERROR(VLOOKUP(VLOOKUP($A131, 'E4 TB Allocation Details'!$A$18:$L$205, MATCH("Demand ID", 'E4 TB Allocation Details'!$A$18:$L$18, 0),FALSE), 'E2 Allocators'!$B$15:$W$361, MATCH('O5 Details by Class &amp; Accounts'!V$18, 'E2 Allocators'!$B$15:$W$15, 0),FALSE)*$F131), 0, VLOOKUP(VLOOKUP($A131, 'E4 TB Allocation Details'!$A$18:$L$205, MATCH("Demand ID", 'E4 TB Allocation Details'!$A$18:$L$18, 0),FALSE), 'E2 Allocators'!$B$15:$W$361, MATCH('O5 Details by Class &amp; Accounts'!V$18, 'E2 Allocators'!$B$15:$W$15, 0),FALSE)*$F131)</f>
        <v>0</v>
      </c>
      <c r="W131" s="1411">
        <f>IF(ISERROR(VLOOKUP(VLOOKUP($A131, 'E4 TB Allocation Details'!$A$18:$L$205, MATCH("Demand ID", 'E4 TB Allocation Details'!$A$18:$L$18, 0),FALSE), 'E2 Allocators'!$B$15:$W$361, MATCH('O5 Details by Class &amp; Accounts'!W$18, 'E2 Allocators'!$B$15:$W$15, 0),FALSE)*$F131), 0, VLOOKUP(VLOOKUP($A131, 'E4 TB Allocation Details'!$A$18:$L$205, MATCH("Demand ID", 'E4 TB Allocation Details'!$A$18:$L$18, 0),FALSE), 'E2 Allocators'!$B$15:$W$361, MATCH('O5 Details by Class &amp; Accounts'!W$18, 'E2 Allocators'!$B$15:$W$15, 0),FALSE)*$F131)</f>
        <v>0</v>
      </c>
      <c r="X131" s="1411">
        <f>IF(ISERROR(VLOOKUP(VLOOKUP($A131, 'E4 TB Allocation Details'!$A$18:$L$205, MATCH("Demand ID", 'E4 TB Allocation Details'!$A$18:$L$18, 0),FALSE), 'E2 Allocators'!$B$15:$W$361, MATCH('O5 Details by Class &amp; Accounts'!X$18, 'E2 Allocators'!$B$15:$W$15, 0),FALSE)*$F131), 0, VLOOKUP(VLOOKUP($A131, 'E4 TB Allocation Details'!$A$18:$L$205, MATCH("Demand ID", 'E4 TB Allocation Details'!$A$18:$L$18, 0),FALSE), 'E2 Allocators'!$B$15:$W$361, MATCH('O5 Details by Class &amp; Accounts'!X$18, 'E2 Allocators'!$B$15:$W$15, 0),FALSE)*$F131)</f>
        <v>0</v>
      </c>
      <c r="Y131" s="1411">
        <f>IF(ISERROR(VLOOKUP(VLOOKUP($A131, 'E4 TB Allocation Details'!$A$18:$L$205, MATCH("Demand ID", 'E4 TB Allocation Details'!$A$18:$L$18, 0),FALSE), 'E2 Allocators'!$B$15:$W$361, MATCH('O5 Details by Class &amp; Accounts'!Y$18, 'E2 Allocators'!$B$15:$W$15, 0),FALSE)*$F131), 0, VLOOKUP(VLOOKUP($A131, 'E4 TB Allocation Details'!$A$18:$L$205, MATCH("Demand ID", 'E4 TB Allocation Details'!$A$18:$L$18, 0),FALSE), 'E2 Allocators'!$B$15:$W$361, MATCH('O5 Details by Class &amp; Accounts'!Y$18, 'E2 Allocators'!$B$15:$W$15, 0),FALSE)*$F131)</f>
        <v>0</v>
      </c>
      <c r="Z131" s="1411">
        <f>IF(ISERROR(VLOOKUP(VLOOKUP($A131, 'E4 TB Allocation Details'!$A$18:$L$205, MATCH("Demand ID", 'E4 TB Allocation Details'!$A$18:$L$18, 0),FALSE), 'E2 Allocators'!$B$15:$W$361, MATCH('O5 Details by Class &amp; Accounts'!Z$18, 'E2 Allocators'!$B$15:$W$15, 0),FALSE)*$F131), 0, VLOOKUP(VLOOKUP($A131, 'E4 TB Allocation Details'!$A$18:$L$205, MATCH("Demand ID", 'E4 TB Allocation Details'!$A$18:$L$18, 0),FALSE), 'E2 Allocators'!$B$15:$W$361, MATCH('O5 Details by Class &amp; Accounts'!Z$18, 'E2 Allocators'!$B$15:$W$15, 0),FALSE)*$F131)</f>
        <v>0</v>
      </c>
      <c r="AA131" s="1411">
        <f>IF(ISERROR(VLOOKUP(VLOOKUP($A131, 'E4 TB Allocation Details'!$A$18:$L$205, MATCH("Demand ID", 'E4 TB Allocation Details'!$A$18:$L$18, 0),FALSE), 'E2 Allocators'!$B$15:$W$361, MATCH('O5 Details by Class &amp; Accounts'!AA$18, 'E2 Allocators'!$B$15:$W$15, 0),FALSE)*$F131), 0, VLOOKUP(VLOOKUP($A131, 'E4 TB Allocation Details'!$A$18:$L$205, MATCH("Demand ID", 'E4 TB Allocation Details'!$A$18:$L$18, 0),FALSE), 'E2 Allocators'!$B$15:$W$361, MATCH('O5 Details by Class &amp; Accounts'!AA$18, 'E2 Allocators'!$B$15:$W$15, 0),FALSE)*$F131)</f>
        <v>0</v>
      </c>
      <c r="AB131" s="1411">
        <f>IF(ISERROR(VLOOKUP(VLOOKUP($A131, 'E4 TB Allocation Details'!$A$18:$L$205, MATCH("Demand ID", 'E4 TB Allocation Details'!$A$18:$L$18, 0),FALSE), 'E2 Allocators'!$B$15:$W$361, MATCH('O5 Details by Class &amp; Accounts'!AB$18, 'E2 Allocators'!$B$15:$W$15, 0),FALSE)*$F131), 0, VLOOKUP(VLOOKUP($A131, 'E4 TB Allocation Details'!$A$18:$L$205, MATCH("Demand ID", 'E4 TB Allocation Details'!$A$18:$L$18, 0),FALSE), 'E2 Allocators'!$B$15:$W$361, MATCH('O5 Details by Class &amp; Accounts'!AB$18, 'E2 Allocators'!$B$15:$W$15, 0),FALSE)*$F131)</f>
        <v>0</v>
      </c>
      <c r="AC131" s="1411">
        <f t="shared" si="32"/>
        <v>24699.999999999996</v>
      </c>
      <c r="AD131" s="1411">
        <f>IF(ISERROR(VLOOKUP(VLOOKUP($A131, 'E4 TB Allocation Details'!$A$18:$L$205, MATCH("Customer ID", 'E4 TB Allocation Details'!$A$18:$L$18, 0),FALSE), 'E2 Allocators'!$B$15:$W$361, MATCH('O5 Details by Class &amp; Accounts'!AD$18, 'E2 Allocators'!$B$15:$W$15, 0),FALSE)*$G131), 0, VLOOKUP(VLOOKUP($A131, 'E4 TB Allocation Details'!$A$18:$L$205, MATCH("Customer ID", 'E4 TB Allocation Details'!$A$18:$L$18, 0),FALSE), 'E2 Allocators'!$B$15:$W$361, MATCH('O5 Details by Class &amp; Accounts'!AD$18, 'E2 Allocators'!$B$15:$W$15, 0),FALSE)*$G131)</f>
        <v>8992.1586621257757</v>
      </c>
      <c r="AE131" s="1411">
        <f>IF(ISERROR(VLOOKUP(VLOOKUP($A131, 'E4 TB Allocation Details'!$A$18:$L$205, MATCH("Customer ID", 'E4 TB Allocation Details'!$A$18:$L$18, 0),FALSE), 'E2 Allocators'!$B$15:$W$361, MATCH('O5 Details by Class &amp; Accounts'!AE$18, 'E2 Allocators'!$B$15:$W$15, 0),FALSE)*$G131), 0, VLOOKUP(VLOOKUP($A131, 'E4 TB Allocation Details'!$A$18:$L$205, MATCH("Customer ID", 'E4 TB Allocation Details'!$A$18:$L$18, 0),FALSE), 'E2 Allocators'!$B$15:$W$361, MATCH('O5 Details by Class &amp; Accounts'!AE$18, 'E2 Allocators'!$B$15:$W$15, 0),FALSE)*$G131)</f>
        <v>1044.0785138066788</v>
      </c>
      <c r="AF131" s="1411">
        <f>IF(ISERROR(VLOOKUP(VLOOKUP($A131, 'E4 TB Allocation Details'!$A$18:$L$205, MATCH("Customer ID", 'E4 TB Allocation Details'!$A$18:$L$18, 0),FALSE), 'E2 Allocators'!$B$15:$W$361, MATCH('O5 Details by Class &amp; Accounts'!AF$18, 'E2 Allocators'!$B$15:$W$15, 0),FALSE)*$G131), 0, VLOOKUP(VLOOKUP($A131, 'E4 TB Allocation Details'!$A$18:$L$205, MATCH("Customer ID", 'E4 TB Allocation Details'!$A$18:$L$18, 0),FALSE), 'E2 Allocators'!$B$15:$W$361, MATCH('O5 Details by Class &amp; Accounts'!AF$18, 'E2 Allocators'!$B$15:$W$15, 0),FALSE)*$G131)</f>
        <v>100.82585128077989</v>
      </c>
      <c r="AG131" s="1411">
        <f>IF(ISERROR(VLOOKUP(VLOOKUP($A131, 'E4 TB Allocation Details'!$A$18:$L$205, MATCH("Customer ID", 'E4 TB Allocation Details'!$A$18:$L$18, 0),FALSE), 'E2 Allocators'!$B$15:$W$361, MATCH('O5 Details by Class &amp; Accounts'!AG$18, 'E2 Allocators'!$B$15:$W$15, 0),FALSE)*$G131), 0, VLOOKUP(VLOOKUP($A131, 'E4 TB Allocation Details'!$A$18:$L$205, MATCH("Customer ID", 'E4 TB Allocation Details'!$A$18:$L$18, 0),FALSE), 'E2 Allocators'!$B$15:$W$361, MATCH('O5 Details by Class &amp; Accounts'!AG$18, 'E2 Allocators'!$B$15:$W$15, 0),FALSE)*$G131)</f>
        <v>0</v>
      </c>
      <c r="AH131" s="1411">
        <f>IF(ISERROR(VLOOKUP(VLOOKUP($A131, 'E4 TB Allocation Details'!$A$18:$L$205, MATCH("Customer ID", 'E4 TB Allocation Details'!$A$18:$L$18, 0),FALSE), 'E2 Allocators'!$B$15:$W$361, MATCH('O5 Details by Class &amp; Accounts'!AH$18, 'E2 Allocators'!$B$15:$W$15, 0),FALSE)*$G131), 0, VLOOKUP(VLOOKUP($A131, 'E4 TB Allocation Details'!$A$18:$L$205, MATCH("Customer ID", 'E4 TB Allocation Details'!$A$18:$L$18, 0),FALSE), 'E2 Allocators'!$B$15:$W$361, MATCH('O5 Details by Class &amp; Accounts'!AH$18, 'E2 Allocators'!$B$15:$W$15, 0),FALSE)*$G131)</f>
        <v>0</v>
      </c>
      <c r="AI131" s="1411">
        <f>IF(ISERROR(VLOOKUP(VLOOKUP($A131, 'E4 TB Allocation Details'!$A$18:$L$205, MATCH("Customer ID", 'E4 TB Allocation Details'!$A$18:$L$18, 0),FALSE), 'E2 Allocators'!$B$15:$W$361, MATCH('O5 Details by Class &amp; Accounts'!AI$18, 'E2 Allocators'!$B$15:$W$15, 0),FALSE)*$G131), 0, VLOOKUP(VLOOKUP($A131, 'E4 TB Allocation Details'!$A$18:$L$205, MATCH("Customer ID", 'E4 TB Allocation Details'!$A$18:$L$18, 0),FALSE), 'E2 Allocators'!$B$15:$W$361, MATCH('O5 Details by Class &amp; Accounts'!AI$18, 'E2 Allocators'!$B$15:$W$15, 0),FALSE)*$G131)</f>
        <v>0</v>
      </c>
      <c r="AJ131" s="1411">
        <f>IF(ISERROR(VLOOKUP(VLOOKUP($A131, 'E4 TB Allocation Details'!$A$18:$L$205, MATCH("Customer ID", 'E4 TB Allocation Details'!$A$18:$L$18, 0),FALSE), 'E2 Allocators'!$B$15:$W$361, MATCH('O5 Details by Class &amp; Accounts'!AJ$18, 'E2 Allocators'!$B$15:$W$15, 0),FALSE)*$G131), 0, VLOOKUP(VLOOKUP($A131, 'E4 TB Allocation Details'!$A$18:$L$205, MATCH("Customer ID", 'E4 TB Allocation Details'!$A$18:$L$18, 0),FALSE), 'E2 Allocators'!$B$15:$W$361, MATCH('O5 Details by Class &amp; Accounts'!AJ$18, 'E2 Allocators'!$B$15:$W$15, 0),FALSE)*$G131)</f>
        <v>2882.4715210737436</v>
      </c>
      <c r="AK131" s="1411">
        <f>IF(ISERROR(VLOOKUP(VLOOKUP($A131, 'E4 TB Allocation Details'!$A$18:$L$205, MATCH("Customer ID", 'E4 TB Allocation Details'!$A$18:$L$18, 0),FALSE), 'E2 Allocators'!$B$15:$W$361, MATCH('O5 Details by Class &amp; Accounts'!AK$18, 'E2 Allocators'!$B$15:$W$15, 0),FALSE)*$G131), 0, VLOOKUP(VLOOKUP($A131, 'E4 TB Allocation Details'!$A$18:$L$205, MATCH("Customer ID", 'E4 TB Allocation Details'!$A$18:$L$18, 0),FALSE), 'E2 Allocators'!$B$15:$W$361, MATCH('O5 Details by Class &amp; Accounts'!AK$18, 'E2 Allocators'!$B$15:$W$15, 0),FALSE)*$G131)</f>
        <v>158.06578926023062</v>
      </c>
      <c r="AL131" s="1411">
        <f>IF(ISERROR(VLOOKUP(VLOOKUP($A131, 'E4 TB Allocation Details'!$A$18:$L$205, MATCH("Customer ID", 'E4 TB Allocation Details'!$A$18:$L$18, 0),FALSE), 'E2 Allocators'!$B$15:$W$361, MATCH('O5 Details by Class &amp; Accounts'!AL$18, 'E2 Allocators'!$B$15:$W$15, 0),FALSE)*$G131), 0, VLOOKUP(VLOOKUP($A131, 'E4 TB Allocation Details'!$A$18:$L$205, MATCH("Customer ID", 'E4 TB Allocation Details'!$A$18:$L$18, 0),FALSE), 'E2 Allocators'!$B$15:$W$361, MATCH('O5 Details by Class &amp; Accounts'!AL$18, 'E2 Allocators'!$B$15:$W$15, 0),FALSE)*$G131)</f>
        <v>122.39966245279395</v>
      </c>
      <c r="AM131" s="1411">
        <f>IF(ISERROR(VLOOKUP(VLOOKUP($A131, 'E4 TB Allocation Details'!$A$18:$L$205, MATCH("Customer ID", 'E4 TB Allocation Details'!$A$18:$L$18, 0),FALSE), 'E2 Allocators'!$B$15:$W$361, MATCH('O5 Details by Class &amp; Accounts'!AM$18, 'E2 Allocators'!$B$15:$W$15, 0),FALSE)*$G131), 0, VLOOKUP(VLOOKUP($A131, 'E4 TB Allocation Details'!$A$18:$L$205, MATCH("Customer ID", 'E4 TB Allocation Details'!$A$18:$L$18, 0),FALSE), 'E2 Allocators'!$B$15:$W$361, MATCH('O5 Details by Class &amp; Accounts'!AM$18, 'E2 Allocators'!$B$15:$W$15, 0),FALSE)*$G131)</f>
        <v>0</v>
      </c>
      <c r="AN131" s="1411">
        <f>IF(ISERROR(VLOOKUP(VLOOKUP($A131, 'E4 TB Allocation Details'!$A$18:$L$205, MATCH("Customer ID", 'E4 TB Allocation Details'!$A$18:$L$18, 0),FALSE), 'E2 Allocators'!$B$15:$W$361, MATCH('O5 Details by Class &amp; Accounts'!AN$18, 'E2 Allocators'!$B$15:$W$15, 0),FALSE)*$G131), 0, VLOOKUP(VLOOKUP($A131, 'E4 TB Allocation Details'!$A$18:$L$205, MATCH("Customer ID", 'E4 TB Allocation Details'!$A$18:$L$18, 0),FALSE), 'E2 Allocators'!$B$15:$W$361, MATCH('O5 Details by Class &amp; Accounts'!AN$18, 'E2 Allocators'!$B$15:$W$15, 0),FALSE)*$G131)</f>
        <v>0</v>
      </c>
      <c r="AO131" s="1411">
        <f>IF(ISERROR(VLOOKUP(VLOOKUP($A131, 'E4 TB Allocation Details'!$A$18:$L$205, MATCH("Customer ID", 'E4 TB Allocation Details'!$A$18:$L$18, 0),FALSE), 'E2 Allocators'!$B$15:$W$361, MATCH('O5 Details by Class &amp; Accounts'!AO$18, 'E2 Allocators'!$B$15:$W$15, 0),FALSE)*$G131), 0, VLOOKUP(VLOOKUP($A131, 'E4 TB Allocation Details'!$A$18:$L$205, MATCH("Customer ID", 'E4 TB Allocation Details'!$A$18:$L$18, 0),FALSE), 'E2 Allocators'!$B$15:$W$361, MATCH('O5 Details by Class &amp; Accounts'!AO$18, 'E2 Allocators'!$B$15:$W$15, 0),FALSE)*$G131)</f>
        <v>0</v>
      </c>
      <c r="AP131" s="1411">
        <f>IF(ISERROR(VLOOKUP(VLOOKUP($A131, 'E4 TB Allocation Details'!$A$18:$L$205, MATCH("Customer ID", 'E4 TB Allocation Details'!$A$18:$L$18, 0),FALSE), 'E2 Allocators'!$B$15:$W$361, MATCH('O5 Details by Class &amp; Accounts'!AP$18, 'E2 Allocators'!$B$15:$W$15, 0),FALSE)*$G131), 0, VLOOKUP(VLOOKUP($A131, 'E4 TB Allocation Details'!$A$18:$L$205, MATCH("Customer ID", 'E4 TB Allocation Details'!$A$18:$L$18, 0),FALSE), 'E2 Allocators'!$B$15:$W$361, MATCH('O5 Details by Class &amp; Accounts'!AP$18, 'E2 Allocators'!$B$15:$W$15, 0),FALSE)*$G131)</f>
        <v>0</v>
      </c>
      <c r="AQ131" s="1411">
        <f>IF(ISERROR(VLOOKUP(VLOOKUP($A131, 'E4 TB Allocation Details'!$A$18:$L$205, MATCH("Customer ID", 'E4 TB Allocation Details'!$A$18:$L$18, 0),FALSE), 'E2 Allocators'!$B$15:$W$361, MATCH('O5 Details by Class &amp; Accounts'!AQ$18, 'E2 Allocators'!$B$15:$W$15, 0),FALSE)*$G131), 0, VLOOKUP(VLOOKUP($A131, 'E4 TB Allocation Details'!$A$18:$L$205, MATCH("Customer ID", 'E4 TB Allocation Details'!$A$18:$L$18, 0),FALSE), 'E2 Allocators'!$B$15:$W$361, MATCH('O5 Details by Class &amp; Accounts'!AQ$18, 'E2 Allocators'!$B$15:$W$15, 0),FALSE)*$G131)</f>
        <v>0</v>
      </c>
      <c r="AR131" s="1411">
        <f>IF(ISERROR(VLOOKUP(VLOOKUP($A131, 'E4 TB Allocation Details'!$A$18:$L$205, MATCH("Customer ID", 'E4 TB Allocation Details'!$A$18:$L$18, 0),FALSE), 'E2 Allocators'!$B$15:$W$361, MATCH('O5 Details by Class &amp; Accounts'!AR$18, 'E2 Allocators'!$B$15:$W$15, 0),FALSE)*$G131), 0, VLOOKUP(VLOOKUP($A131, 'E4 TB Allocation Details'!$A$18:$L$205, MATCH("Customer ID", 'E4 TB Allocation Details'!$A$18:$L$18, 0),FALSE), 'E2 Allocators'!$B$15:$W$361, MATCH('O5 Details by Class &amp; Accounts'!AR$18, 'E2 Allocators'!$B$15:$W$15, 0),FALSE)*$G131)</f>
        <v>0</v>
      </c>
      <c r="AS131" s="1411">
        <f>IF(ISERROR(VLOOKUP(VLOOKUP($A131, 'E4 TB Allocation Details'!$A$18:$L$205, MATCH("Customer ID", 'E4 TB Allocation Details'!$A$18:$L$18, 0),FALSE), 'E2 Allocators'!$B$15:$W$361, MATCH('O5 Details by Class &amp; Accounts'!AS$18, 'E2 Allocators'!$B$15:$W$15, 0),FALSE)*$G131), 0, VLOOKUP(VLOOKUP($A131, 'E4 TB Allocation Details'!$A$18:$L$205, MATCH("Customer ID", 'E4 TB Allocation Details'!$A$18:$L$18, 0),FALSE), 'E2 Allocators'!$B$15:$W$361, MATCH('O5 Details by Class &amp; Accounts'!AS$18, 'E2 Allocators'!$B$15:$W$15, 0),FALSE)*$G131)</f>
        <v>0</v>
      </c>
      <c r="AT131" s="1411">
        <f>IF(ISERROR(VLOOKUP(VLOOKUP($A131, 'E4 TB Allocation Details'!$A$18:$L$205, MATCH("Customer ID", 'E4 TB Allocation Details'!$A$18:$L$18, 0),FALSE), 'E2 Allocators'!$B$15:$W$361, MATCH('O5 Details by Class &amp; Accounts'!AT$18, 'E2 Allocators'!$B$15:$W$15, 0),FALSE)*$G131), 0, VLOOKUP(VLOOKUP($A131, 'E4 TB Allocation Details'!$A$18:$L$205, MATCH("Customer ID", 'E4 TB Allocation Details'!$A$18:$L$18, 0),FALSE), 'E2 Allocators'!$B$15:$W$361, MATCH('O5 Details by Class &amp; Accounts'!AT$18, 'E2 Allocators'!$B$15:$W$15, 0),FALSE)*$G131)</f>
        <v>0</v>
      </c>
      <c r="AU131" s="1411">
        <f>IF(ISERROR(VLOOKUP(VLOOKUP($A131, 'E4 TB Allocation Details'!$A$18:$L$205, MATCH("Customer ID", 'E4 TB Allocation Details'!$A$18:$L$18, 0),FALSE), 'E2 Allocators'!$B$15:$W$361, MATCH('O5 Details by Class &amp; Accounts'!AU$18, 'E2 Allocators'!$B$15:$W$15, 0),FALSE)*$G131), 0, VLOOKUP(VLOOKUP($A131, 'E4 TB Allocation Details'!$A$18:$L$205, MATCH("Customer ID", 'E4 TB Allocation Details'!$A$18:$L$18, 0),FALSE), 'E2 Allocators'!$B$15:$W$361, MATCH('O5 Details by Class &amp; Accounts'!AU$18, 'E2 Allocators'!$B$15:$W$15, 0),FALSE)*$G131)</f>
        <v>0</v>
      </c>
      <c r="AV131" s="1411">
        <f>IF(ISERROR(VLOOKUP(VLOOKUP($A131, 'E4 TB Allocation Details'!$A$18:$L$205, MATCH("Customer ID", 'E4 TB Allocation Details'!$A$18:$L$18, 0),FALSE), 'E2 Allocators'!$B$15:$W$361, MATCH('O5 Details by Class &amp; Accounts'!AV$18, 'E2 Allocators'!$B$15:$W$15, 0),FALSE)*$G131), 0, VLOOKUP(VLOOKUP($A131, 'E4 TB Allocation Details'!$A$18:$L$205, MATCH("Customer ID", 'E4 TB Allocation Details'!$A$18:$L$18, 0),FALSE), 'E2 Allocators'!$B$15:$W$361, MATCH('O5 Details by Class &amp; Accounts'!AV$18, 'E2 Allocators'!$B$15:$W$15, 0),FALSE)*$G131)</f>
        <v>0</v>
      </c>
      <c r="AW131" s="1411">
        <f>IF(ISERROR(VLOOKUP(VLOOKUP($A131, 'E4 TB Allocation Details'!$A$18:$L$205, MATCH("Customer ID", 'E4 TB Allocation Details'!$A$18:$L$18, 0),FALSE), 'E2 Allocators'!$B$15:$W$361, MATCH('O5 Details by Class &amp; Accounts'!AW$18, 'E2 Allocators'!$B$15:$W$15, 0),FALSE)*$G131), 0, VLOOKUP(VLOOKUP($A131, 'E4 TB Allocation Details'!$A$18:$L$205, MATCH("Customer ID", 'E4 TB Allocation Details'!$A$18:$L$18, 0),FALSE), 'E2 Allocators'!$B$15:$W$361, MATCH('O5 Details by Class &amp; Accounts'!AW$18, 'E2 Allocators'!$B$15:$W$15, 0),FALSE)*$G131)</f>
        <v>0</v>
      </c>
      <c r="AX131" s="1411">
        <f t="shared" si="33"/>
        <v>13300.000000000002</v>
      </c>
      <c r="AY131" s="1411">
        <f>IF(ISERROR(VLOOKUP(VLOOKUP($A131, 'E4 TB Allocation Details'!$A$18:$L$205, MATCH("Misc ID", 'E4 TB Allocation Details'!$A$18:$L$18, 0),FALSE), 'E2 Allocators'!$B$15:$W$361, MATCH('O5 Details by Class &amp; Accounts'!AY$18, 'E2 Allocators'!$B$15:$W$15, 0),FALSE)*$E131), 0, VLOOKUP(VLOOKUP($A131, 'E4 TB Allocation Details'!$A$18:$L$205, MATCH("Misc ID", 'E4 TB Allocation Details'!$A$18:$L$18, 0),FALSE), 'E2 Allocators'!$B$15:$W$361, MATCH('O5 Details by Class &amp; Accounts'!AY$18, 'E2 Allocators'!$B$15:$W$15, 0),FALSE)*$E131)</f>
        <v>0</v>
      </c>
      <c r="AZ131" s="1411">
        <f>IF(ISERROR(VLOOKUP(VLOOKUP($A131, 'E4 TB Allocation Details'!$A$18:$L$205, MATCH("Misc ID", 'E4 TB Allocation Details'!$A$18:$L$18, 0),FALSE), 'E2 Allocators'!$B$15:$W$361, MATCH('O5 Details by Class &amp; Accounts'!AZ$18, 'E2 Allocators'!$B$15:$W$15, 0),FALSE)*$E131), 0, VLOOKUP(VLOOKUP($A131, 'E4 TB Allocation Details'!$A$18:$L$205, MATCH("Misc ID", 'E4 TB Allocation Details'!$A$18:$L$18, 0),FALSE), 'E2 Allocators'!$B$15:$W$361, MATCH('O5 Details by Class &amp; Accounts'!AZ$18, 'E2 Allocators'!$B$15:$W$15, 0),FALSE)*$E131)</f>
        <v>0</v>
      </c>
      <c r="BA131" s="1411">
        <f>IF(ISERROR(VLOOKUP(VLOOKUP($A131, 'E4 TB Allocation Details'!$A$18:$L$205, MATCH("Misc ID", 'E4 TB Allocation Details'!$A$18:$L$18, 0),FALSE), 'E2 Allocators'!$B$15:$W$361, MATCH('O5 Details by Class &amp; Accounts'!BA$18, 'E2 Allocators'!$B$15:$W$15, 0),FALSE)*$E131), 0, VLOOKUP(VLOOKUP($A131, 'E4 TB Allocation Details'!$A$18:$L$205, MATCH("Misc ID", 'E4 TB Allocation Details'!$A$18:$L$18, 0),FALSE), 'E2 Allocators'!$B$15:$W$361, MATCH('O5 Details by Class &amp; Accounts'!BA$18, 'E2 Allocators'!$B$15:$W$15, 0),FALSE)*$E131)</f>
        <v>0</v>
      </c>
      <c r="BB131" s="1411">
        <f>IF(ISERROR(VLOOKUP(VLOOKUP($A131, 'E4 TB Allocation Details'!$A$18:$L$205, MATCH("Misc ID", 'E4 TB Allocation Details'!$A$18:$L$18, 0),FALSE), 'E2 Allocators'!$B$15:$W$361, MATCH('O5 Details by Class &amp; Accounts'!BB$18, 'E2 Allocators'!$B$15:$W$15, 0),FALSE)*$E131), 0, VLOOKUP(VLOOKUP($A131, 'E4 TB Allocation Details'!$A$18:$L$205, MATCH("Misc ID", 'E4 TB Allocation Details'!$A$18:$L$18, 0),FALSE), 'E2 Allocators'!$B$15:$W$361, MATCH('O5 Details by Class &amp; Accounts'!BB$18, 'E2 Allocators'!$B$15:$W$15, 0),FALSE)*$E131)</f>
        <v>0</v>
      </c>
      <c r="BC131" s="1411">
        <f>IF(ISERROR(VLOOKUP(VLOOKUP($A131, 'E4 TB Allocation Details'!$A$18:$L$205, MATCH("Misc ID", 'E4 TB Allocation Details'!$A$18:$L$18, 0),FALSE), 'E2 Allocators'!$B$15:$W$361, MATCH('O5 Details by Class &amp; Accounts'!BC$18, 'E2 Allocators'!$B$15:$W$15, 0),FALSE)*$E131), 0, VLOOKUP(VLOOKUP($A131, 'E4 TB Allocation Details'!$A$18:$L$205, MATCH("Misc ID", 'E4 TB Allocation Details'!$A$18:$L$18, 0),FALSE), 'E2 Allocators'!$B$15:$W$361, MATCH('O5 Details by Class &amp; Accounts'!BC$18, 'E2 Allocators'!$B$15:$W$15, 0),FALSE)*$E131)</f>
        <v>0</v>
      </c>
      <c r="BD131" s="1411">
        <f>IF(ISERROR(VLOOKUP(VLOOKUP($A131, 'E4 TB Allocation Details'!$A$18:$L$205, MATCH("Misc ID", 'E4 TB Allocation Details'!$A$18:$L$18, 0),FALSE), 'E2 Allocators'!$B$15:$W$361, MATCH('O5 Details by Class &amp; Accounts'!BD$18, 'E2 Allocators'!$B$15:$W$15, 0),FALSE)*$E131), 0, VLOOKUP(VLOOKUP($A131, 'E4 TB Allocation Details'!$A$18:$L$205, MATCH("Misc ID", 'E4 TB Allocation Details'!$A$18:$L$18, 0),FALSE), 'E2 Allocators'!$B$15:$W$361, MATCH('O5 Details by Class &amp; Accounts'!BD$18, 'E2 Allocators'!$B$15:$W$15, 0),FALSE)*$E131)</f>
        <v>0</v>
      </c>
      <c r="BE131" s="1411">
        <f>IF(ISERROR(VLOOKUP(VLOOKUP($A131, 'E4 TB Allocation Details'!$A$18:$L$205, MATCH("Misc ID", 'E4 TB Allocation Details'!$A$18:$L$18, 0),FALSE), 'E2 Allocators'!$B$15:$W$361, MATCH('O5 Details by Class &amp; Accounts'!BE$18, 'E2 Allocators'!$B$15:$W$15, 0),FALSE)*$E131), 0, VLOOKUP(VLOOKUP($A131, 'E4 TB Allocation Details'!$A$18:$L$205, MATCH("Misc ID", 'E4 TB Allocation Details'!$A$18:$L$18, 0),FALSE), 'E2 Allocators'!$B$15:$W$361, MATCH('O5 Details by Class &amp; Accounts'!BE$18, 'E2 Allocators'!$B$15:$W$15, 0),FALSE)*$E131)</f>
        <v>0</v>
      </c>
      <c r="BF131" s="1411">
        <f>IF(ISERROR(VLOOKUP(VLOOKUP($A131, 'E4 TB Allocation Details'!$A$18:$L$205, MATCH("Misc ID", 'E4 TB Allocation Details'!$A$18:$L$18, 0),FALSE), 'E2 Allocators'!$B$15:$W$361, MATCH('O5 Details by Class &amp; Accounts'!BF$18, 'E2 Allocators'!$B$15:$W$15, 0),FALSE)*$E131), 0, VLOOKUP(VLOOKUP($A131, 'E4 TB Allocation Details'!$A$18:$L$205, MATCH("Misc ID", 'E4 TB Allocation Details'!$A$18:$L$18, 0),FALSE), 'E2 Allocators'!$B$15:$W$361, MATCH('O5 Details by Class &amp; Accounts'!BF$18, 'E2 Allocators'!$B$15:$W$15, 0),FALSE)*$E131)</f>
        <v>0</v>
      </c>
      <c r="BG131" s="1411">
        <f>IF(ISERROR(VLOOKUP(VLOOKUP($A131, 'E4 TB Allocation Details'!$A$18:$L$205, MATCH("Misc ID", 'E4 TB Allocation Details'!$A$18:$L$18, 0),FALSE), 'E2 Allocators'!$B$15:$W$361, MATCH('O5 Details by Class &amp; Accounts'!BG$18, 'E2 Allocators'!$B$15:$W$15, 0),FALSE)*$E131), 0, VLOOKUP(VLOOKUP($A131, 'E4 TB Allocation Details'!$A$18:$L$205, MATCH("Misc ID", 'E4 TB Allocation Details'!$A$18:$L$18, 0),FALSE), 'E2 Allocators'!$B$15:$W$361, MATCH('O5 Details by Class &amp; Accounts'!BG$18, 'E2 Allocators'!$B$15:$W$15, 0),FALSE)*$E131)</f>
        <v>0</v>
      </c>
      <c r="BH131" s="1411">
        <f>IF(ISERROR(VLOOKUP(VLOOKUP($A131, 'E4 TB Allocation Details'!$A$18:$L$205, MATCH("Misc ID", 'E4 TB Allocation Details'!$A$18:$L$18, 0),FALSE), 'E2 Allocators'!$B$15:$W$361, MATCH('O5 Details by Class &amp; Accounts'!BH$18, 'E2 Allocators'!$B$15:$W$15, 0),FALSE)*$E131), 0, VLOOKUP(VLOOKUP($A131, 'E4 TB Allocation Details'!$A$18:$L$205, MATCH("Misc ID", 'E4 TB Allocation Details'!$A$18:$L$18, 0),FALSE), 'E2 Allocators'!$B$15:$W$361, MATCH('O5 Details by Class &amp; Accounts'!BH$18, 'E2 Allocators'!$B$15:$W$15, 0),FALSE)*$E131)</f>
        <v>0</v>
      </c>
      <c r="BI131" s="1411">
        <f>IF(ISERROR(VLOOKUP(VLOOKUP($A131, 'E4 TB Allocation Details'!$A$18:$L$205, MATCH("Misc ID", 'E4 TB Allocation Details'!$A$18:$L$18, 0),FALSE), 'E2 Allocators'!$B$15:$W$361, MATCH('O5 Details by Class &amp; Accounts'!BI$18, 'E2 Allocators'!$B$15:$W$15, 0),FALSE)*$E131), 0, VLOOKUP(VLOOKUP($A131, 'E4 TB Allocation Details'!$A$18:$L$205, MATCH("Misc ID", 'E4 TB Allocation Details'!$A$18:$L$18, 0),FALSE), 'E2 Allocators'!$B$15:$W$361, MATCH('O5 Details by Class &amp; Accounts'!BI$18, 'E2 Allocators'!$B$15:$W$15, 0),FALSE)*$E131)</f>
        <v>0</v>
      </c>
      <c r="BJ131" s="1411">
        <f>IF(ISERROR(VLOOKUP(VLOOKUP($A131, 'E4 TB Allocation Details'!$A$18:$L$205, MATCH("Misc ID", 'E4 TB Allocation Details'!$A$18:$L$18, 0),FALSE), 'E2 Allocators'!$B$15:$W$361, MATCH('O5 Details by Class &amp; Accounts'!BJ$18, 'E2 Allocators'!$B$15:$W$15, 0),FALSE)*$E131), 0, VLOOKUP(VLOOKUP($A131, 'E4 TB Allocation Details'!$A$18:$L$205, MATCH("Misc ID", 'E4 TB Allocation Details'!$A$18:$L$18, 0),FALSE), 'E2 Allocators'!$B$15:$W$361, MATCH('O5 Details by Class &amp; Accounts'!BJ$18, 'E2 Allocators'!$B$15:$W$15, 0),FALSE)*$E131)</f>
        <v>0</v>
      </c>
      <c r="BK131" s="1411">
        <f>IF(ISERROR(VLOOKUP(VLOOKUP($A131, 'E4 TB Allocation Details'!$A$18:$L$205, MATCH("Misc ID", 'E4 TB Allocation Details'!$A$18:$L$18, 0),FALSE), 'E2 Allocators'!$B$15:$W$361, MATCH('O5 Details by Class &amp; Accounts'!BK$18, 'E2 Allocators'!$B$15:$W$15, 0),FALSE)*$E131), 0, VLOOKUP(VLOOKUP($A131, 'E4 TB Allocation Details'!$A$18:$L$205, MATCH("Misc ID", 'E4 TB Allocation Details'!$A$18:$L$18, 0),FALSE), 'E2 Allocators'!$B$15:$W$361, MATCH('O5 Details by Class &amp; Accounts'!BK$18, 'E2 Allocators'!$B$15:$W$15, 0),FALSE)*$E131)</f>
        <v>0</v>
      </c>
      <c r="BL131" s="1411">
        <f>IF(ISERROR(VLOOKUP(VLOOKUP($A131, 'E4 TB Allocation Details'!$A$18:$L$205, MATCH("Misc ID", 'E4 TB Allocation Details'!$A$18:$L$18, 0),FALSE), 'E2 Allocators'!$B$15:$W$361, MATCH('O5 Details by Class &amp; Accounts'!BL$18, 'E2 Allocators'!$B$15:$W$15, 0),FALSE)*$E131), 0, VLOOKUP(VLOOKUP($A131, 'E4 TB Allocation Details'!$A$18:$L$205, MATCH("Misc ID", 'E4 TB Allocation Details'!$A$18:$L$18, 0),FALSE), 'E2 Allocators'!$B$15:$W$361, MATCH('O5 Details by Class &amp; Accounts'!BL$18, 'E2 Allocators'!$B$15:$W$15, 0),FALSE)*$E131)</f>
        <v>0</v>
      </c>
      <c r="BM131" s="1411">
        <f>IF(ISERROR(VLOOKUP(VLOOKUP($A131, 'E4 TB Allocation Details'!$A$18:$L$205, MATCH("Misc ID", 'E4 TB Allocation Details'!$A$18:$L$18, 0),FALSE), 'E2 Allocators'!$B$15:$W$361, MATCH('O5 Details by Class &amp; Accounts'!BM$18, 'E2 Allocators'!$B$15:$W$15, 0),FALSE)*$E131), 0, VLOOKUP(VLOOKUP($A131, 'E4 TB Allocation Details'!$A$18:$L$205, MATCH("Misc ID", 'E4 TB Allocation Details'!$A$18:$L$18, 0),FALSE), 'E2 Allocators'!$B$15:$W$361, MATCH('O5 Details by Class &amp; Accounts'!BM$18, 'E2 Allocators'!$B$15:$W$15, 0),FALSE)*$E131)</f>
        <v>0</v>
      </c>
      <c r="BN131" s="1411">
        <f>IF(ISERROR(VLOOKUP(VLOOKUP($A131, 'E4 TB Allocation Details'!$A$18:$L$205, MATCH("Misc ID", 'E4 TB Allocation Details'!$A$18:$L$18, 0),FALSE), 'E2 Allocators'!$B$15:$W$361, MATCH('O5 Details by Class &amp; Accounts'!BN$18, 'E2 Allocators'!$B$15:$W$15, 0),FALSE)*$E131), 0, VLOOKUP(VLOOKUP($A131, 'E4 TB Allocation Details'!$A$18:$L$205, MATCH("Misc ID", 'E4 TB Allocation Details'!$A$18:$L$18, 0),FALSE), 'E2 Allocators'!$B$15:$W$361, MATCH('O5 Details by Class &amp; Accounts'!BN$18, 'E2 Allocators'!$B$15:$W$15, 0),FALSE)*$E131)</f>
        <v>0</v>
      </c>
      <c r="BO131" s="1411">
        <f>IF(ISERROR(VLOOKUP(VLOOKUP($A131, 'E4 TB Allocation Details'!$A$18:$L$205, MATCH("Misc ID", 'E4 TB Allocation Details'!$A$18:$L$18, 0),FALSE), 'E2 Allocators'!$B$15:$W$361, MATCH('O5 Details by Class &amp; Accounts'!BO$18, 'E2 Allocators'!$B$15:$W$15, 0),FALSE)*$E131), 0, VLOOKUP(VLOOKUP($A131, 'E4 TB Allocation Details'!$A$18:$L$205, MATCH("Misc ID", 'E4 TB Allocation Details'!$A$18:$L$18, 0),FALSE), 'E2 Allocators'!$B$15:$W$361, MATCH('O5 Details by Class &amp; Accounts'!BO$18, 'E2 Allocators'!$B$15:$W$15, 0),FALSE)*$E131)</f>
        <v>0</v>
      </c>
      <c r="BP131" s="1411">
        <f>IF(ISERROR(VLOOKUP(VLOOKUP($A131, 'E4 TB Allocation Details'!$A$18:$L$205, MATCH("Misc ID", 'E4 TB Allocation Details'!$A$18:$L$18, 0),FALSE), 'E2 Allocators'!$B$15:$W$361, MATCH('O5 Details by Class &amp; Accounts'!BP$18, 'E2 Allocators'!$B$15:$W$15, 0),FALSE)*$E131), 0, VLOOKUP(VLOOKUP($A131, 'E4 TB Allocation Details'!$A$18:$L$205, MATCH("Misc ID", 'E4 TB Allocation Details'!$A$18:$L$18, 0),FALSE), 'E2 Allocators'!$B$15:$W$361, MATCH('O5 Details by Class &amp; Accounts'!BP$18, 'E2 Allocators'!$B$15:$W$15, 0),FALSE)*$E131)</f>
        <v>0</v>
      </c>
      <c r="BQ131" s="1411">
        <f>IF(ISERROR(VLOOKUP(VLOOKUP($A131, 'E4 TB Allocation Details'!$A$18:$L$205, MATCH("Misc ID", 'E4 TB Allocation Details'!$A$18:$L$18, 0),FALSE), 'E2 Allocators'!$B$15:$W$361, MATCH('O5 Details by Class &amp; Accounts'!BQ$18, 'E2 Allocators'!$B$15:$W$15, 0),FALSE)*$E131), 0, VLOOKUP(VLOOKUP($A131, 'E4 TB Allocation Details'!$A$18:$L$205, MATCH("Misc ID", 'E4 TB Allocation Details'!$A$18:$L$18, 0),FALSE), 'E2 Allocators'!$B$15:$W$361, MATCH('O5 Details by Class &amp; Accounts'!BQ$18, 'E2 Allocators'!$B$15:$W$15, 0),FALSE)*$E131)</f>
        <v>0</v>
      </c>
      <c r="BR131" s="1411">
        <f>IF(ISERROR(VLOOKUP(VLOOKUP($A131, 'E4 TB Allocation Details'!$A$18:$L$205, MATCH("Misc ID", 'E4 TB Allocation Details'!$A$18:$L$18, 0),FALSE), 'E2 Allocators'!$B$15:$W$361, MATCH('O5 Details by Class &amp; Accounts'!BR$18, 'E2 Allocators'!$B$15:$W$15, 0),FALSE)*$E131), 0, VLOOKUP(VLOOKUP($A131, 'E4 TB Allocation Details'!$A$18:$L$205, MATCH("Misc ID", 'E4 TB Allocation Details'!$A$18:$L$18, 0),FALSE), 'E2 Allocators'!$B$15:$W$361, MATCH('O5 Details by Class &amp; Accounts'!BR$18, 'E2 Allocators'!$B$15:$W$15, 0),FALSE)*$E131)</f>
        <v>0</v>
      </c>
      <c r="BS131" s="1411">
        <f t="shared" si="34"/>
        <v>0</v>
      </c>
      <c r="BT131" s="1411">
        <f>IF(ISERROR(VLOOKUP(VLOOKUP($A131, 'E4 TB Allocation Details'!$A$18:$L$205, MATCH("A &amp; G ID", 'E4 TB Allocation Details'!$A$18:$L$18, 0),FALSE), 'E2 Allocators'!$B$15:$W$361, MATCH('O5 Details by Class &amp; Accounts'!BT$18, 'E2 Allocators'!$B$15:$W$15, 0),FALSE)*$E131), 0, VLOOKUP(VLOOKUP($A131, 'E4 TB Allocation Details'!$A$18:$L$205, MATCH("A &amp; G ID", 'E4 TB Allocation Details'!$A$18:$L$18, 0),FALSE), 'E2 Allocators'!$B$15:$W$361, MATCH('O5 Details by Class &amp; Accounts'!BT$18, 'E2 Allocators'!$B$15:$W$15, 0),FALSE)*$E131)</f>
        <v>0</v>
      </c>
      <c r="BU131" s="1411">
        <f>IF(ISERROR(VLOOKUP(VLOOKUP($A131, 'E4 TB Allocation Details'!$A$18:$L$205, MATCH("A &amp; G ID", 'E4 TB Allocation Details'!$A$18:$L$18, 0),FALSE), 'E2 Allocators'!$B$15:$W$361, MATCH('O5 Details by Class &amp; Accounts'!BU$18, 'E2 Allocators'!$B$15:$W$15, 0),FALSE)*$E131), 0, VLOOKUP(VLOOKUP($A131, 'E4 TB Allocation Details'!$A$18:$L$205, MATCH("A &amp; G ID", 'E4 TB Allocation Details'!$A$18:$L$18, 0),FALSE), 'E2 Allocators'!$B$15:$W$361, MATCH('O5 Details by Class &amp; Accounts'!BU$18, 'E2 Allocators'!$B$15:$W$15, 0),FALSE)*$E131)</f>
        <v>0</v>
      </c>
      <c r="BV131" s="1411">
        <f>IF(ISERROR(VLOOKUP(VLOOKUP($A131, 'E4 TB Allocation Details'!$A$18:$L$205, MATCH("A &amp; G ID", 'E4 TB Allocation Details'!$A$18:$L$18, 0),FALSE), 'E2 Allocators'!$B$15:$W$361, MATCH('O5 Details by Class &amp; Accounts'!BV$18, 'E2 Allocators'!$B$15:$W$15, 0),FALSE)*$E131), 0, VLOOKUP(VLOOKUP($A131, 'E4 TB Allocation Details'!$A$18:$L$205, MATCH("A &amp; G ID", 'E4 TB Allocation Details'!$A$18:$L$18, 0),FALSE), 'E2 Allocators'!$B$15:$W$361, MATCH('O5 Details by Class &amp; Accounts'!BV$18, 'E2 Allocators'!$B$15:$W$15, 0),FALSE)*$E131)</f>
        <v>0</v>
      </c>
      <c r="BW131" s="1411">
        <f>IF(ISERROR(VLOOKUP(VLOOKUP($A131, 'E4 TB Allocation Details'!$A$18:$L$205, MATCH("A &amp; G ID", 'E4 TB Allocation Details'!$A$18:$L$18, 0),FALSE), 'E2 Allocators'!$B$15:$W$361, MATCH('O5 Details by Class &amp; Accounts'!BW$18, 'E2 Allocators'!$B$15:$W$15, 0),FALSE)*$E131), 0, VLOOKUP(VLOOKUP($A131, 'E4 TB Allocation Details'!$A$18:$L$205, MATCH("A &amp; G ID", 'E4 TB Allocation Details'!$A$18:$L$18, 0),FALSE), 'E2 Allocators'!$B$15:$W$361, MATCH('O5 Details by Class &amp; Accounts'!BW$18, 'E2 Allocators'!$B$15:$W$15, 0),FALSE)*$E131)</f>
        <v>0</v>
      </c>
      <c r="BX131" s="1411">
        <f>IF(ISERROR(VLOOKUP(VLOOKUP($A131, 'E4 TB Allocation Details'!$A$18:$L$205, MATCH("A &amp; G ID", 'E4 TB Allocation Details'!$A$18:$L$18, 0),FALSE), 'E2 Allocators'!$B$15:$W$361, MATCH('O5 Details by Class &amp; Accounts'!BX$18, 'E2 Allocators'!$B$15:$W$15, 0),FALSE)*$E131), 0, VLOOKUP(VLOOKUP($A131, 'E4 TB Allocation Details'!$A$18:$L$205, MATCH("A &amp; G ID", 'E4 TB Allocation Details'!$A$18:$L$18, 0),FALSE), 'E2 Allocators'!$B$15:$W$361, MATCH('O5 Details by Class &amp; Accounts'!BX$18, 'E2 Allocators'!$B$15:$W$15, 0),FALSE)*$E131)</f>
        <v>0</v>
      </c>
      <c r="BY131" s="1411">
        <f>IF(ISERROR(VLOOKUP(VLOOKUP($A131, 'E4 TB Allocation Details'!$A$18:$L$205, MATCH("A &amp; G ID", 'E4 TB Allocation Details'!$A$18:$L$18, 0),FALSE), 'E2 Allocators'!$B$15:$W$361, MATCH('O5 Details by Class &amp; Accounts'!BY$18, 'E2 Allocators'!$B$15:$W$15, 0),FALSE)*$E131), 0, VLOOKUP(VLOOKUP($A131, 'E4 TB Allocation Details'!$A$18:$L$205, MATCH("A &amp; G ID", 'E4 TB Allocation Details'!$A$18:$L$18, 0),FALSE), 'E2 Allocators'!$B$15:$W$361, MATCH('O5 Details by Class &amp; Accounts'!BY$18, 'E2 Allocators'!$B$15:$W$15, 0),FALSE)*$E131)</f>
        <v>0</v>
      </c>
      <c r="BZ131" s="1411">
        <f>IF(ISERROR(VLOOKUP(VLOOKUP($A131, 'E4 TB Allocation Details'!$A$18:$L$205, MATCH("A &amp; G ID", 'E4 TB Allocation Details'!$A$18:$L$18, 0),FALSE), 'E2 Allocators'!$B$15:$W$361, MATCH('O5 Details by Class &amp; Accounts'!BZ$18, 'E2 Allocators'!$B$15:$W$15, 0),FALSE)*$E131), 0, VLOOKUP(VLOOKUP($A131, 'E4 TB Allocation Details'!$A$18:$L$205, MATCH("A &amp; G ID", 'E4 TB Allocation Details'!$A$18:$L$18, 0),FALSE), 'E2 Allocators'!$B$15:$W$361, MATCH('O5 Details by Class &amp; Accounts'!BZ$18, 'E2 Allocators'!$B$15:$W$15, 0),FALSE)*$E131)</f>
        <v>0</v>
      </c>
      <c r="CA131" s="1411">
        <f>IF(ISERROR(VLOOKUP(VLOOKUP($A131, 'E4 TB Allocation Details'!$A$18:$L$205, MATCH("A &amp; G ID", 'E4 TB Allocation Details'!$A$18:$L$18, 0),FALSE), 'E2 Allocators'!$B$15:$W$361, MATCH('O5 Details by Class &amp; Accounts'!CA$18, 'E2 Allocators'!$B$15:$W$15, 0),FALSE)*$E131), 0, VLOOKUP(VLOOKUP($A131, 'E4 TB Allocation Details'!$A$18:$L$205, MATCH("A &amp; G ID", 'E4 TB Allocation Details'!$A$18:$L$18, 0),FALSE), 'E2 Allocators'!$B$15:$W$361, MATCH('O5 Details by Class &amp; Accounts'!CA$18, 'E2 Allocators'!$B$15:$W$15, 0),FALSE)*$E131)</f>
        <v>0</v>
      </c>
      <c r="CB131" s="1411">
        <f>IF(ISERROR(VLOOKUP(VLOOKUP($A131, 'E4 TB Allocation Details'!$A$18:$L$205, MATCH("A &amp; G ID", 'E4 TB Allocation Details'!$A$18:$L$18, 0),FALSE), 'E2 Allocators'!$B$15:$W$361, MATCH('O5 Details by Class &amp; Accounts'!CB$18, 'E2 Allocators'!$B$15:$W$15, 0),FALSE)*$E131), 0, VLOOKUP(VLOOKUP($A131, 'E4 TB Allocation Details'!$A$18:$L$205, MATCH("A &amp; G ID", 'E4 TB Allocation Details'!$A$18:$L$18, 0),FALSE), 'E2 Allocators'!$B$15:$W$361, MATCH('O5 Details by Class &amp; Accounts'!CB$18, 'E2 Allocators'!$B$15:$W$15, 0),FALSE)*$E131)</f>
        <v>0</v>
      </c>
      <c r="CC131" s="1411">
        <f>IF(ISERROR(VLOOKUP(VLOOKUP($A131, 'E4 TB Allocation Details'!$A$18:$L$205, MATCH("A &amp; G ID", 'E4 TB Allocation Details'!$A$18:$L$18, 0),FALSE), 'E2 Allocators'!$B$15:$W$361, MATCH('O5 Details by Class &amp; Accounts'!CC$18, 'E2 Allocators'!$B$15:$W$15, 0),FALSE)*$E131), 0, VLOOKUP(VLOOKUP($A131, 'E4 TB Allocation Details'!$A$18:$L$205, MATCH("A &amp; G ID", 'E4 TB Allocation Details'!$A$18:$L$18, 0),FALSE), 'E2 Allocators'!$B$15:$W$361, MATCH('O5 Details by Class &amp; Accounts'!CC$18, 'E2 Allocators'!$B$15:$W$15, 0),FALSE)*$E131)</f>
        <v>0</v>
      </c>
      <c r="CD131" s="1411">
        <f>IF(ISERROR(VLOOKUP(VLOOKUP($A131, 'E4 TB Allocation Details'!$A$18:$L$205, MATCH("A &amp; G ID", 'E4 TB Allocation Details'!$A$18:$L$18, 0),FALSE), 'E2 Allocators'!$B$15:$W$361, MATCH('O5 Details by Class &amp; Accounts'!CD$18, 'E2 Allocators'!$B$15:$W$15, 0),FALSE)*$E131), 0, VLOOKUP(VLOOKUP($A131, 'E4 TB Allocation Details'!$A$18:$L$205, MATCH("A &amp; G ID", 'E4 TB Allocation Details'!$A$18:$L$18, 0),FALSE), 'E2 Allocators'!$B$15:$W$361, MATCH('O5 Details by Class &amp; Accounts'!CD$18, 'E2 Allocators'!$B$15:$W$15, 0),FALSE)*$E131)</f>
        <v>0</v>
      </c>
      <c r="CE131" s="1411">
        <f>IF(ISERROR(VLOOKUP(VLOOKUP($A131, 'E4 TB Allocation Details'!$A$18:$L$205, MATCH("A &amp; G ID", 'E4 TB Allocation Details'!$A$18:$L$18, 0),FALSE), 'E2 Allocators'!$B$15:$W$361, MATCH('O5 Details by Class &amp; Accounts'!CE$18, 'E2 Allocators'!$B$15:$W$15, 0),FALSE)*$E131), 0, VLOOKUP(VLOOKUP($A131, 'E4 TB Allocation Details'!$A$18:$L$205, MATCH("A &amp; G ID", 'E4 TB Allocation Details'!$A$18:$L$18, 0),FALSE), 'E2 Allocators'!$B$15:$W$361, MATCH('O5 Details by Class &amp; Accounts'!CE$18, 'E2 Allocators'!$B$15:$W$15, 0),FALSE)*$E131)</f>
        <v>0</v>
      </c>
      <c r="CF131" s="1411">
        <f>IF(ISERROR(VLOOKUP(VLOOKUP($A131, 'E4 TB Allocation Details'!$A$18:$L$205, MATCH("A &amp; G ID", 'E4 TB Allocation Details'!$A$18:$L$18, 0),FALSE), 'E2 Allocators'!$B$15:$W$361, MATCH('O5 Details by Class &amp; Accounts'!CF$18, 'E2 Allocators'!$B$15:$W$15, 0),FALSE)*$E131), 0, VLOOKUP(VLOOKUP($A131, 'E4 TB Allocation Details'!$A$18:$L$205, MATCH("A &amp; G ID", 'E4 TB Allocation Details'!$A$18:$L$18, 0),FALSE), 'E2 Allocators'!$B$15:$W$361, MATCH('O5 Details by Class &amp; Accounts'!CF$18, 'E2 Allocators'!$B$15:$W$15, 0),FALSE)*$E131)</f>
        <v>0</v>
      </c>
      <c r="CG131" s="1411">
        <f>IF(ISERROR(VLOOKUP(VLOOKUP($A131, 'E4 TB Allocation Details'!$A$18:$L$205, MATCH("A &amp; G ID", 'E4 TB Allocation Details'!$A$18:$L$18, 0),FALSE), 'E2 Allocators'!$B$15:$W$361, MATCH('O5 Details by Class &amp; Accounts'!CG$18, 'E2 Allocators'!$B$15:$W$15, 0),FALSE)*$E131), 0, VLOOKUP(VLOOKUP($A131, 'E4 TB Allocation Details'!$A$18:$L$205, MATCH("A &amp; G ID", 'E4 TB Allocation Details'!$A$18:$L$18, 0),FALSE), 'E2 Allocators'!$B$15:$W$361, MATCH('O5 Details by Class &amp; Accounts'!CG$18, 'E2 Allocators'!$B$15:$W$15, 0),FALSE)*$E131)</f>
        <v>0</v>
      </c>
      <c r="CH131" s="1411">
        <f>IF(ISERROR(VLOOKUP(VLOOKUP($A131, 'E4 TB Allocation Details'!$A$18:$L$205, MATCH("A &amp; G ID", 'E4 TB Allocation Details'!$A$18:$L$18, 0),FALSE), 'E2 Allocators'!$B$15:$W$361, MATCH('O5 Details by Class &amp; Accounts'!CH$18, 'E2 Allocators'!$B$15:$W$15, 0),FALSE)*$E131), 0, VLOOKUP(VLOOKUP($A131, 'E4 TB Allocation Details'!$A$18:$L$205, MATCH("A &amp; G ID", 'E4 TB Allocation Details'!$A$18:$L$18, 0),FALSE), 'E2 Allocators'!$B$15:$W$361, MATCH('O5 Details by Class &amp; Accounts'!CH$18, 'E2 Allocators'!$B$15:$W$15, 0),FALSE)*$E131)</f>
        <v>0</v>
      </c>
      <c r="CI131" s="1411">
        <f>IF(ISERROR(VLOOKUP(VLOOKUP($A131, 'E4 TB Allocation Details'!$A$18:$L$205, MATCH("A &amp; G ID", 'E4 TB Allocation Details'!$A$18:$L$18, 0),FALSE), 'E2 Allocators'!$B$15:$W$361, MATCH('O5 Details by Class &amp; Accounts'!CI$18, 'E2 Allocators'!$B$15:$W$15, 0),FALSE)*$E131), 0, VLOOKUP(VLOOKUP($A131, 'E4 TB Allocation Details'!$A$18:$L$205, MATCH("A &amp; G ID", 'E4 TB Allocation Details'!$A$18:$L$18, 0),FALSE), 'E2 Allocators'!$B$15:$W$361, MATCH('O5 Details by Class &amp; Accounts'!CI$18, 'E2 Allocators'!$B$15:$W$15, 0),FALSE)*$E131)</f>
        <v>0</v>
      </c>
      <c r="CJ131" s="1411">
        <f>IF(ISERROR(VLOOKUP(VLOOKUP($A131, 'E4 TB Allocation Details'!$A$18:$L$205, MATCH("A &amp; G ID", 'E4 TB Allocation Details'!$A$18:$L$18, 0),FALSE), 'E2 Allocators'!$B$15:$W$361, MATCH('O5 Details by Class &amp; Accounts'!CJ$18, 'E2 Allocators'!$B$15:$W$15, 0),FALSE)*$E131), 0, VLOOKUP(VLOOKUP($A131, 'E4 TB Allocation Details'!$A$18:$L$205, MATCH("A &amp; G ID", 'E4 TB Allocation Details'!$A$18:$L$18, 0),FALSE), 'E2 Allocators'!$B$15:$W$361, MATCH('O5 Details by Class &amp; Accounts'!CJ$18, 'E2 Allocators'!$B$15:$W$15, 0),FALSE)*$E131)</f>
        <v>0</v>
      </c>
      <c r="CK131" s="1411">
        <f>IF(ISERROR(VLOOKUP(VLOOKUP($A131, 'E4 TB Allocation Details'!$A$18:$L$205, MATCH("A &amp; G ID", 'E4 TB Allocation Details'!$A$18:$L$18, 0),FALSE), 'E2 Allocators'!$B$15:$W$361, MATCH('O5 Details by Class &amp; Accounts'!CK$18, 'E2 Allocators'!$B$15:$W$15, 0),FALSE)*$E131), 0, VLOOKUP(VLOOKUP($A131, 'E4 TB Allocation Details'!$A$18:$L$205, MATCH("A &amp; G ID", 'E4 TB Allocation Details'!$A$18:$L$18, 0),FALSE), 'E2 Allocators'!$B$15:$W$361, MATCH('O5 Details by Class &amp; Accounts'!CK$18, 'E2 Allocators'!$B$15:$W$15, 0),FALSE)*$E131)</f>
        <v>0</v>
      </c>
      <c r="CL131" s="1411">
        <f>IF(ISERROR(VLOOKUP(VLOOKUP($A131, 'E4 TB Allocation Details'!$A$18:$L$205, MATCH("A &amp; G ID", 'E4 TB Allocation Details'!$A$18:$L$18, 0),FALSE), 'E2 Allocators'!$B$15:$W$361, MATCH('O5 Details by Class &amp; Accounts'!CL$18, 'E2 Allocators'!$B$15:$W$15, 0),FALSE)*$E131), 0, VLOOKUP(VLOOKUP($A131, 'E4 TB Allocation Details'!$A$18:$L$205, MATCH("A &amp; G ID", 'E4 TB Allocation Details'!$A$18:$L$18, 0),FALSE), 'E2 Allocators'!$B$15:$W$361, MATCH('O5 Details by Class &amp; Accounts'!CL$18, 'E2 Allocators'!$B$15:$W$15, 0),FALSE)*$E131)</f>
        <v>0</v>
      </c>
      <c r="CM131" s="1411">
        <f>IF(ISERROR(VLOOKUP(VLOOKUP($A131, 'E4 TB Allocation Details'!$A$18:$L$205, MATCH("A &amp; G ID", 'E4 TB Allocation Details'!$A$18:$L$18, 0),FALSE), 'E2 Allocators'!$B$15:$W$361, MATCH('O5 Details by Class &amp; Accounts'!CM$18, 'E2 Allocators'!$B$15:$W$15, 0),FALSE)*$E131), 0, VLOOKUP(VLOOKUP($A131, 'E4 TB Allocation Details'!$A$18:$L$205, MATCH("A &amp; G ID", 'E4 TB Allocation Details'!$A$18:$L$18, 0),FALSE), 'E2 Allocators'!$B$15:$W$361, MATCH('O5 Details by Class &amp; Accounts'!CM$18, 'E2 Allocators'!$B$15:$W$15, 0),FALSE)*$E131)</f>
        <v>0</v>
      </c>
      <c r="CN131" s="1411">
        <f t="shared" si="35"/>
        <v>0</v>
      </c>
      <c r="CO131" s="1791">
        <f t="shared" si="36"/>
        <v>1.8189894035458565E-12</v>
      </c>
      <c r="CQ131" s="2086" t="s">
        <v>563</v>
      </c>
    </row>
    <row r="132" spans="1:95" s="80" customFormat="1" ht="25.5">
      <c r="A132" s="1176">
        <v>5030</v>
      </c>
      <c r="B132" s="1175" t="s">
        <v>621</v>
      </c>
      <c r="C132" s="1788">
        <f>IF(ISERROR(VLOOKUP($A132,'I3 TB Data'!$A$23:$H$458,MATCH('O5 Details by Class &amp; Accounts'!$C$18, 'I3 TB Data'!$A$23:$H$23,0),0)), 0, VLOOKUP($A132,'I3 TB Data'!$A$23:$H$458,MATCH('O5 Details by Class &amp; Accounts'!$C$18,'I3 TB Data'!$A$23:$H$23,0),0))</f>
        <v>0</v>
      </c>
      <c r="D132" s="1789"/>
      <c r="E132" s="1788">
        <f t="shared" si="24"/>
        <v>0</v>
      </c>
      <c r="F132" s="1790">
        <f>IF(ISERROR(VLOOKUP($A132, 'E1 Categorization'!A33:E122, MATCH("Customer Component", 'E1 Categorization'!$A$33:$E$33,0), 0)), 0, IF(VLOOKUP($A132, 'E1 Categorization'!A33:E122, MATCH("Customer Component", 'E1 Categorization'!$A$33:$E$33,0), 0)=0, 'O5 Details by Class &amp; Accounts'!$E132, IF(AND(VLOOKUP($A132, 'E1 Categorization'!A33:E122, MATCH("Customer Component", 'E1 Categorization'!$A$33:$E$33,0), 0) &gt;0, VLOOKUP($A132, 'E1 Categorization'!A33:E122, MATCH("Customer Component", 'E1 Categorization'!$A$33:$E$33,0), 0)&lt;1), 'O5 Details by Class &amp; Accounts'!$E132*(1-VLOOKUP($A132, 'E1 Categorization'!A33:E122, MATCH("Customer Component", 'E1 Categorization'!$A$33:$E$33,0), 0)), 0)))</f>
        <v>0</v>
      </c>
      <c r="G132" s="1790">
        <f>IF(ISERROR(VLOOKUP($A132, 'E1 Categorization'!A33:E122, MATCH("Customer Component", 'E1 Categorization'!$A$33:$E$33,0), 0)),0, IF(VLOOKUP($A132, 'E1 Categorization'!A33:E122, MATCH("Customer Component", 'E1 Categorization'!$A$33:$E$33,0), 0)=0, 0, IF(AND(VLOOKUP($A132, 'E1 Categorization'!A33:E122, MATCH("Customer Component", 'E1 Categorization'!$A$33:$E$33,0), 0) &gt;0, VLOOKUP($A132, 'E1 Categorization'!A33:E122, MATCH("Customer Component", 'E1 Categorization'!$A$33:$E$33,0), 0)&lt;1), 'O5 Details by Class &amp; Accounts'!$E132*(VLOOKUP($A132, 'E1 Categorization'!A33:E122, MATCH("Customer Component", 'E1 Categorization'!$A$33:$E$33,0), 0)), 'O5 Details by Class &amp; Accounts'!$E132)))</f>
        <v>0</v>
      </c>
      <c r="H132" s="1411">
        <f t="shared" si="31"/>
        <v>0</v>
      </c>
      <c r="I132" s="1411">
        <f>IF(ISERROR(VLOOKUP(VLOOKUP($A132, 'E4 TB Allocation Details'!$A$18:$L$205, MATCH("Demand ID", 'E4 TB Allocation Details'!$A$18:$L$18, 0),FALSE), 'E2 Allocators'!$B$15:$W$361, MATCH('O5 Details by Class &amp; Accounts'!I$18, 'E2 Allocators'!$B$15:$W$15, 0),FALSE)*$F132), 0, VLOOKUP(VLOOKUP($A132, 'E4 TB Allocation Details'!$A$18:$L$205, MATCH("Demand ID", 'E4 TB Allocation Details'!$A$18:$L$18, 0),FALSE), 'E2 Allocators'!$B$15:$W$361, MATCH('O5 Details by Class &amp; Accounts'!I$18, 'E2 Allocators'!$B$15:$W$15, 0),FALSE)*$F132)</f>
        <v>0</v>
      </c>
      <c r="J132" s="1411">
        <f>IF(ISERROR(VLOOKUP(VLOOKUP($A132, 'E4 TB Allocation Details'!$A$18:$L$205, MATCH("Demand ID", 'E4 TB Allocation Details'!$A$18:$L$18, 0),FALSE), 'E2 Allocators'!$B$15:$W$361, MATCH('O5 Details by Class &amp; Accounts'!J$18, 'E2 Allocators'!$B$15:$W$15, 0),FALSE)*$F132), 0, VLOOKUP(VLOOKUP($A132, 'E4 TB Allocation Details'!$A$18:$L$205, MATCH("Demand ID", 'E4 TB Allocation Details'!$A$18:$L$18, 0),FALSE), 'E2 Allocators'!$B$15:$W$361, MATCH('O5 Details by Class &amp; Accounts'!J$18, 'E2 Allocators'!$B$15:$W$15, 0),FALSE)*$F132)</f>
        <v>0</v>
      </c>
      <c r="K132" s="1411">
        <f>IF(ISERROR(VLOOKUP(VLOOKUP($A132, 'E4 TB Allocation Details'!$A$18:$L$205, MATCH("Demand ID", 'E4 TB Allocation Details'!$A$18:$L$18, 0),FALSE), 'E2 Allocators'!$B$15:$W$361, MATCH('O5 Details by Class &amp; Accounts'!K$18, 'E2 Allocators'!$B$15:$W$15, 0),FALSE)*$F132), 0, VLOOKUP(VLOOKUP($A132, 'E4 TB Allocation Details'!$A$18:$L$205, MATCH("Demand ID", 'E4 TB Allocation Details'!$A$18:$L$18, 0),FALSE), 'E2 Allocators'!$B$15:$W$361, MATCH('O5 Details by Class &amp; Accounts'!K$18, 'E2 Allocators'!$B$15:$W$15, 0),FALSE)*$F132)</f>
        <v>0</v>
      </c>
      <c r="L132" s="1411">
        <f>IF(ISERROR(VLOOKUP(VLOOKUP($A132, 'E4 TB Allocation Details'!$A$18:$L$205, MATCH("Demand ID", 'E4 TB Allocation Details'!$A$18:$L$18, 0),FALSE), 'E2 Allocators'!$B$15:$W$361, MATCH('O5 Details by Class &amp; Accounts'!L$18, 'E2 Allocators'!$B$15:$W$15, 0),FALSE)*$F132), 0, VLOOKUP(VLOOKUP($A132, 'E4 TB Allocation Details'!$A$18:$L$205, MATCH("Demand ID", 'E4 TB Allocation Details'!$A$18:$L$18, 0),FALSE), 'E2 Allocators'!$B$15:$W$361, MATCH('O5 Details by Class &amp; Accounts'!L$18, 'E2 Allocators'!$B$15:$W$15, 0),FALSE)*$F132)</f>
        <v>0</v>
      </c>
      <c r="M132" s="1411">
        <f>IF(ISERROR(VLOOKUP(VLOOKUP($A132, 'E4 TB Allocation Details'!$A$18:$L$205, MATCH("Demand ID", 'E4 TB Allocation Details'!$A$18:$L$18, 0),FALSE), 'E2 Allocators'!$B$15:$W$361, MATCH('O5 Details by Class &amp; Accounts'!M$18, 'E2 Allocators'!$B$15:$W$15, 0),FALSE)*$F132), 0, VLOOKUP(VLOOKUP($A132, 'E4 TB Allocation Details'!$A$18:$L$205, MATCH("Demand ID", 'E4 TB Allocation Details'!$A$18:$L$18, 0),FALSE), 'E2 Allocators'!$B$15:$W$361, MATCH('O5 Details by Class &amp; Accounts'!M$18, 'E2 Allocators'!$B$15:$W$15, 0),FALSE)*$F132)</f>
        <v>0</v>
      </c>
      <c r="N132" s="1411">
        <f>IF(ISERROR(VLOOKUP(VLOOKUP($A132, 'E4 TB Allocation Details'!$A$18:$L$205, MATCH("Demand ID", 'E4 TB Allocation Details'!$A$18:$L$18, 0),FALSE), 'E2 Allocators'!$B$15:$W$361, MATCH('O5 Details by Class &amp; Accounts'!N$18, 'E2 Allocators'!$B$15:$W$15, 0),FALSE)*$F132), 0, VLOOKUP(VLOOKUP($A132, 'E4 TB Allocation Details'!$A$18:$L$205, MATCH("Demand ID", 'E4 TB Allocation Details'!$A$18:$L$18, 0),FALSE), 'E2 Allocators'!$B$15:$W$361, MATCH('O5 Details by Class &amp; Accounts'!N$18, 'E2 Allocators'!$B$15:$W$15, 0),FALSE)*$F132)</f>
        <v>0</v>
      </c>
      <c r="O132" s="1411">
        <f>IF(ISERROR(VLOOKUP(VLOOKUP($A132, 'E4 TB Allocation Details'!$A$18:$L$205, MATCH("Demand ID", 'E4 TB Allocation Details'!$A$18:$L$18, 0),FALSE), 'E2 Allocators'!$B$15:$W$361, MATCH('O5 Details by Class &amp; Accounts'!O$18, 'E2 Allocators'!$B$15:$W$15, 0),FALSE)*$F132), 0, VLOOKUP(VLOOKUP($A132, 'E4 TB Allocation Details'!$A$18:$L$205, MATCH("Demand ID", 'E4 TB Allocation Details'!$A$18:$L$18, 0),FALSE), 'E2 Allocators'!$B$15:$W$361, MATCH('O5 Details by Class &amp; Accounts'!O$18, 'E2 Allocators'!$B$15:$W$15, 0),FALSE)*$F132)</f>
        <v>0</v>
      </c>
      <c r="P132" s="1411">
        <f>IF(ISERROR(VLOOKUP(VLOOKUP($A132, 'E4 TB Allocation Details'!$A$18:$L$205, MATCH("Demand ID", 'E4 TB Allocation Details'!$A$18:$L$18, 0),FALSE), 'E2 Allocators'!$B$15:$W$361, MATCH('O5 Details by Class &amp; Accounts'!P$18, 'E2 Allocators'!$B$15:$W$15, 0),FALSE)*$F132), 0, VLOOKUP(VLOOKUP($A132, 'E4 TB Allocation Details'!$A$18:$L$205, MATCH("Demand ID", 'E4 TB Allocation Details'!$A$18:$L$18, 0),FALSE), 'E2 Allocators'!$B$15:$W$361, MATCH('O5 Details by Class &amp; Accounts'!P$18, 'E2 Allocators'!$B$15:$W$15, 0),FALSE)*$F132)</f>
        <v>0</v>
      </c>
      <c r="Q132" s="1411">
        <f>IF(ISERROR(VLOOKUP(VLOOKUP($A132, 'E4 TB Allocation Details'!$A$18:$L$205, MATCH("Demand ID", 'E4 TB Allocation Details'!$A$18:$L$18, 0),FALSE), 'E2 Allocators'!$B$15:$W$361, MATCH('O5 Details by Class &amp; Accounts'!Q$18, 'E2 Allocators'!$B$15:$W$15, 0),FALSE)*$F132), 0, VLOOKUP(VLOOKUP($A132, 'E4 TB Allocation Details'!$A$18:$L$205, MATCH("Demand ID", 'E4 TB Allocation Details'!$A$18:$L$18, 0),FALSE), 'E2 Allocators'!$B$15:$W$361, MATCH('O5 Details by Class &amp; Accounts'!Q$18, 'E2 Allocators'!$B$15:$W$15, 0),FALSE)*$F132)</f>
        <v>0</v>
      </c>
      <c r="R132" s="1411">
        <f>IF(ISERROR(VLOOKUP(VLOOKUP($A132, 'E4 TB Allocation Details'!$A$18:$L$205, MATCH("Demand ID", 'E4 TB Allocation Details'!$A$18:$L$18, 0),FALSE), 'E2 Allocators'!$B$15:$W$361, MATCH('O5 Details by Class &amp; Accounts'!R$18, 'E2 Allocators'!$B$15:$W$15, 0),FALSE)*$F132), 0, VLOOKUP(VLOOKUP($A132, 'E4 TB Allocation Details'!$A$18:$L$205, MATCH("Demand ID", 'E4 TB Allocation Details'!$A$18:$L$18, 0),FALSE), 'E2 Allocators'!$B$15:$W$361, MATCH('O5 Details by Class &amp; Accounts'!R$18, 'E2 Allocators'!$B$15:$W$15, 0),FALSE)*$F132)</f>
        <v>0</v>
      </c>
      <c r="S132" s="1411">
        <f>IF(ISERROR(VLOOKUP(VLOOKUP($A132, 'E4 TB Allocation Details'!$A$18:$L$205, MATCH("Demand ID", 'E4 TB Allocation Details'!$A$18:$L$18, 0),FALSE), 'E2 Allocators'!$B$15:$W$361, MATCH('O5 Details by Class &amp; Accounts'!S$18, 'E2 Allocators'!$B$15:$W$15, 0),FALSE)*$F132), 0, VLOOKUP(VLOOKUP($A132, 'E4 TB Allocation Details'!$A$18:$L$205, MATCH("Demand ID", 'E4 TB Allocation Details'!$A$18:$L$18, 0),FALSE), 'E2 Allocators'!$B$15:$W$361, MATCH('O5 Details by Class &amp; Accounts'!S$18, 'E2 Allocators'!$B$15:$W$15, 0),FALSE)*$F132)</f>
        <v>0</v>
      </c>
      <c r="T132" s="1411">
        <f>IF(ISERROR(VLOOKUP(VLOOKUP($A132, 'E4 TB Allocation Details'!$A$18:$L$205, MATCH("Demand ID", 'E4 TB Allocation Details'!$A$18:$L$18, 0),FALSE), 'E2 Allocators'!$B$15:$W$361, MATCH('O5 Details by Class &amp; Accounts'!T$18, 'E2 Allocators'!$B$15:$W$15, 0),FALSE)*$F132), 0, VLOOKUP(VLOOKUP($A132, 'E4 TB Allocation Details'!$A$18:$L$205, MATCH("Demand ID", 'E4 TB Allocation Details'!$A$18:$L$18, 0),FALSE), 'E2 Allocators'!$B$15:$W$361, MATCH('O5 Details by Class &amp; Accounts'!T$18, 'E2 Allocators'!$B$15:$W$15, 0),FALSE)*$F132)</f>
        <v>0</v>
      </c>
      <c r="U132" s="1411">
        <f>IF(ISERROR(VLOOKUP(VLOOKUP($A132, 'E4 TB Allocation Details'!$A$18:$L$205, MATCH("Demand ID", 'E4 TB Allocation Details'!$A$18:$L$18, 0),FALSE), 'E2 Allocators'!$B$15:$W$361, MATCH('O5 Details by Class &amp; Accounts'!U$18, 'E2 Allocators'!$B$15:$W$15, 0),FALSE)*$F132), 0, VLOOKUP(VLOOKUP($A132, 'E4 TB Allocation Details'!$A$18:$L$205, MATCH("Demand ID", 'E4 TB Allocation Details'!$A$18:$L$18, 0),FALSE), 'E2 Allocators'!$B$15:$W$361, MATCH('O5 Details by Class &amp; Accounts'!U$18, 'E2 Allocators'!$B$15:$W$15, 0),FALSE)*$F132)</f>
        <v>0</v>
      </c>
      <c r="V132" s="1411">
        <f>IF(ISERROR(VLOOKUP(VLOOKUP($A132, 'E4 TB Allocation Details'!$A$18:$L$205, MATCH("Demand ID", 'E4 TB Allocation Details'!$A$18:$L$18, 0),FALSE), 'E2 Allocators'!$B$15:$W$361, MATCH('O5 Details by Class &amp; Accounts'!V$18, 'E2 Allocators'!$B$15:$W$15, 0),FALSE)*$F132), 0, VLOOKUP(VLOOKUP($A132, 'E4 TB Allocation Details'!$A$18:$L$205, MATCH("Demand ID", 'E4 TB Allocation Details'!$A$18:$L$18, 0),FALSE), 'E2 Allocators'!$B$15:$W$361, MATCH('O5 Details by Class &amp; Accounts'!V$18, 'E2 Allocators'!$B$15:$W$15, 0),FALSE)*$F132)</f>
        <v>0</v>
      </c>
      <c r="W132" s="1411">
        <f>IF(ISERROR(VLOOKUP(VLOOKUP($A132, 'E4 TB Allocation Details'!$A$18:$L$205, MATCH("Demand ID", 'E4 TB Allocation Details'!$A$18:$L$18, 0),FALSE), 'E2 Allocators'!$B$15:$W$361, MATCH('O5 Details by Class &amp; Accounts'!W$18, 'E2 Allocators'!$B$15:$W$15, 0),FALSE)*$F132), 0, VLOOKUP(VLOOKUP($A132, 'E4 TB Allocation Details'!$A$18:$L$205, MATCH("Demand ID", 'E4 TB Allocation Details'!$A$18:$L$18, 0),FALSE), 'E2 Allocators'!$B$15:$W$361, MATCH('O5 Details by Class &amp; Accounts'!W$18, 'E2 Allocators'!$B$15:$W$15, 0),FALSE)*$F132)</f>
        <v>0</v>
      </c>
      <c r="X132" s="1411">
        <f>IF(ISERROR(VLOOKUP(VLOOKUP($A132, 'E4 TB Allocation Details'!$A$18:$L$205, MATCH("Demand ID", 'E4 TB Allocation Details'!$A$18:$L$18, 0),FALSE), 'E2 Allocators'!$B$15:$W$361, MATCH('O5 Details by Class &amp; Accounts'!X$18, 'E2 Allocators'!$B$15:$W$15, 0),FALSE)*$F132), 0, VLOOKUP(VLOOKUP($A132, 'E4 TB Allocation Details'!$A$18:$L$205, MATCH("Demand ID", 'E4 TB Allocation Details'!$A$18:$L$18, 0),FALSE), 'E2 Allocators'!$B$15:$W$361, MATCH('O5 Details by Class &amp; Accounts'!X$18, 'E2 Allocators'!$B$15:$W$15, 0),FALSE)*$F132)</f>
        <v>0</v>
      </c>
      <c r="Y132" s="1411">
        <f>IF(ISERROR(VLOOKUP(VLOOKUP($A132, 'E4 TB Allocation Details'!$A$18:$L$205, MATCH("Demand ID", 'E4 TB Allocation Details'!$A$18:$L$18, 0),FALSE), 'E2 Allocators'!$B$15:$W$361, MATCH('O5 Details by Class &amp; Accounts'!Y$18, 'E2 Allocators'!$B$15:$W$15, 0),FALSE)*$F132), 0, VLOOKUP(VLOOKUP($A132, 'E4 TB Allocation Details'!$A$18:$L$205, MATCH("Demand ID", 'E4 TB Allocation Details'!$A$18:$L$18, 0),FALSE), 'E2 Allocators'!$B$15:$W$361, MATCH('O5 Details by Class &amp; Accounts'!Y$18, 'E2 Allocators'!$B$15:$W$15, 0),FALSE)*$F132)</f>
        <v>0</v>
      </c>
      <c r="Z132" s="1411">
        <f>IF(ISERROR(VLOOKUP(VLOOKUP($A132, 'E4 TB Allocation Details'!$A$18:$L$205, MATCH("Demand ID", 'E4 TB Allocation Details'!$A$18:$L$18, 0),FALSE), 'E2 Allocators'!$B$15:$W$361, MATCH('O5 Details by Class &amp; Accounts'!Z$18, 'E2 Allocators'!$B$15:$W$15, 0),FALSE)*$F132), 0, VLOOKUP(VLOOKUP($A132, 'E4 TB Allocation Details'!$A$18:$L$205, MATCH("Demand ID", 'E4 TB Allocation Details'!$A$18:$L$18, 0),FALSE), 'E2 Allocators'!$B$15:$W$361, MATCH('O5 Details by Class &amp; Accounts'!Z$18, 'E2 Allocators'!$B$15:$W$15, 0),FALSE)*$F132)</f>
        <v>0</v>
      </c>
      <c r="AA132" s="1411">
        <f>IF(ISERROR(VLOOKUP(VLOOKUP($A132, 'E4 TB Allocation Details'!$A$18:$L$205, MATCH("Demand ID", 'E4 TB Allocation Details'!$A$18:$L$18, 0),FALSE), 'E2 Allocators'!$B$15:$W$361, MATCH('O5 Details by Class &amp; Accounts'!AA$18, 'E2 Allocators'!$B$15:$W$15, 0),FALSE)*$F132), 0, VLOOKUP(VLOOKUP($A132, 'E4 TB Allocation Details'!$A$18:$L$205, MATCH("Demand ID", 'E4 TB Allocation Details'!$A$18:$L$18, 0),FALSE), 'E2 Allocators'!$B$15:$W$361, MATCH('O5 Details by Class &amp; Accounts'!AA$18, 'E2 Allocators'!$B$15:$W$15, 0),FALSE)*$F132)</f>
        <v>0</v>
      </c>
      <c r="AB132" s="1411">
        <f>IF(ISERROR(VLOOKUP(VLOOKUP($A132, 'E4 TB Allocation Details'!$A$18:$L$205, MATCH("Demand ID", 'E4 TB Allocation Details'!$A$18:$L$18, 0),FALSE), 'E2 Allocators'!$B$15:$W$361, MATCH('O5 Details by Class &amp; Accounts'!AB$18, 'E2 Allocators'!$B$15:$W$15, 0),FALSE)*$F132), 0, VLOOKUP(VLOOKUP($A132, 'E4 TB Allocation Details'!$A$18:$L$205, MATCH("Demand ID", 'E4 TB Allocation Details'!$A$18:$L$18, 0),FALSE), 'E2 Allocators'!$B$15:$W$361, MATCH('O5 Details by Class &amp; Accounts'!AB$18, 'E2 Allocators'!$B$15:$W$15, 0),FALSE)*$F132)</f>
        <v>0</v>
      </c>
      <c r="AC132" s="1411">
        <f t="shared" si="32"/>
        <v>0</v>
      </c>
      <c r="AD132" s="1411">
        <f>IF(ISERROR(VLOOKUP(VLOOKUP($A132, 'E4 TB Allocation Details'!$A$18:$L$205, MATCH("Customer ID", 'E4 TB Allocation Details'!$A$18:$L$18, 0),FALSE), 'E2 Allocators'!$B$15:$W$361, MATCH('O5 Details by Class &amp; Accounts'!AD$18, 'E2 Allocators'!$B$15:$W$15, 0),FALSE)*$G132), 0, VLOOKUP(VLOOKUP($A132, 'E4 TB Allocation Details'!$A$18:$L$205, MATCH("Customer ID", 'E4 TB Allocation Details'!$A$18:$L$18, 0),FALSE), 'E2 Allocators'!$B$15:$W$361, MATCH('O5 Details by Class &amp; Accounts'!AD$18, 'E2 Allocators'!$B$15:$W$15, 0),FALSE)*$G132)</f>
        <v>0</v>
      </c>
      <c r="AE132" s="1411">
        <f>IF(ISERROR(VLOOKUP(VLOOKUP($A132, 'E4 TB Allocation Details'!$A$18:$L$205, MATCH("Customer ID", 'E4 TB Allocation Details'!$A$18:$L$18, 0),FALSE), 'E2 Allocators'!$B$15:$W$361, MATCH('O5 Details by Class &amp; Accounts'!AE$18, 'E2 Allocators'!$B$15:$W$15, 0),FALSE)*$G132), 0, VLOOKUP(VLOOKUP($A132, 'E4 TB Allocation Details'!$A$18:$L$205, MATCH("Customer ID", 'E4 TB Allocation Details'!$A$18:$L$18, 0),FALSE), 'E2 Allocators'!$B$15:$W$361, MATCH('O5 Details by Class &amp; Accounts'!AE$18, 'E2 Allocators'!$B$15:$W$15, 0),FALSE)*$G132)</f>
        <v>0</v>
      </c>
      <c r="AF132" s="1411">
        <f>IF(ISERROR(VLOOKUP(VLOOKUP($A132, 'E4 TB Allocation Details'!$A$18:$L$205, MATCH("Customer ID", 'E4 TB Allocation Details'!$A$18:$L$18, 0),FALSE), 'E2 Allocators'!$B$15:$W$361, MATCH('O5 Details by Class &amp; Accounts'!AF$18, 'E2 Allocators'!$B$15:$W$15, 0),FALSE)*$G132), 0, VLOOKUP(VLOOKUP($A132, 'E4 TB Allocation Details'!$A$18:$L$205, MATCH("Customer ID", 'E4 TB Allocation Details'!$A$18:$L$18, 0),FALSE), 'E2 Allocators'!$B$15:$W$361, MATCH('O5 Details by Class &amp; Accounts'!AF$18, 'E2 Allocators'!$B$15:$W$15, 0),FALSE)*$G132)</f>
        <v>0</v>
      </c>
      <c r="AG132" s="1411">
        <f>IF(ISERROR(VLOOKUP(VLOOKUP($A132, 'E4 TB Allocation Details'!$A$18:$L$205, MATCH("Customer ID", 'E4 TB Allocation Details'!$A$18:$L$18, 0),FALSE), 'E2 Allocators'!$B$15:$W$361, MATCH('O5 Details by Class &amp; Accounts'!AG$18, 'E2 Allocators'!$B$15:$W$15, 0),FALSE)*$G132), 0, VLOOKUP(VLOOKUP($A132, 'E4 TB Allocation Details'!$A$18:$L$205, MATCH("Customer ID", 'E4 TB Allocation Details'!$A$18:$L$18, 0),FALSE), 'E2 Allocators'!$B$15:$W$361, MATCH('O5 Details by Class &amp; Accounts'!AG$18, 'E2 Allocators'!$B$15:$W$15, 0),FALSE)*$G132)</f>
        <v>0</v>
      </c>
      <c r="AH132" s="1411">
        <f>IF(ISERROR(VLOOKUP(VLOOKUP($A132, 'E4 TB Allocation Details'!$A$18:$L$205, MATCH("Customer ID", 'E4 TB Allocation Details'!$A$18:$L$18, 0),FALSE), 'E2 Allocators'!$B$15:$W$361, MATCH('O5 Details by Class &amp; Accounts'!AH$18, 'E2 Allocators'!$B$15:$W$15, 0),FALSE)*$G132), 0, VLOOKUP(VLOOKUP($A132, 'E4 TB Allocation Details'!$A$18:$L$205, MATCH("Customer ID", 'E4 TB Allocation Details'!$A$18:$L$18, 0),FALSE), 'E2 Allocators'!$B$15:$W$361, MATCH('O5 Details by Class &amp; Accounts'!AH$18, 'E2 Allocators'!$B$15:$W$15, 0),FALSE)*$G132)</f>
        <v>0</v>
      </c>
      <c r="AI132" s="1411">
        <f>IF(ISERROR(VLOOKUP(VLOOKUP($A132, 'E4 TB Allocation Details'!$A$18:$L$205, MATCH("Customer ID", 'E4 TB Allocation Details'!$A$18:$L$18, 0),FALSE), 'E2 Allocators'!$B$15:$W$361, MATCH('O5 Details by Class &amp; Accounts'!AI$18, 'E2 Allocators'!$B$15:$W$15, 0),FALSE)*$G132), 0, VLOOKUP(VLOOKUP($A132, 'E4 TB Allocation Details'!$A$18:$L$205, MATCH("Customer ID", 'E4 TB Allocation Details'!$A$18:$L$18, 0),FALSE), 'E2 Allocators'!$B$15:$W$361, MATCH('O5 Details by Class &amp; Accounts'!AI$18, 'E2 Allocators'!$B$15:$W$15, 0),FALSE)*$G132)</f>
        <v>0</v>
      </c>
      <c r="AJ132" s="1411">
        <f>IF(ISERROR(VLOOKUP(VLOOKUP($A132, 'E4 TB Allocation Details'!$A$18:$L$205, MATCH("Customer ID", 'E4 TB Allocation Details'!$A$18:$L$18, 0),FALSE), 'E2 Allocators'!$B$15:$W$361, MATCH('O5 Details by Class &amp; Accounts'!AJ$18, 'E2 Allocators'!$B$15:$W$15, 0),FALSE)*$G132), 0, VLOOKUP(VLOOKUP($A132, 'E4 TB Allocation Details'!$A$18:$L$205, MATCH("Customer ID", 'E4 TB Allocation Details'!$A$18:$L$18, 0),FALSE), 'E2 Allocators'!$B$15:$W$361, MATCH('O5 Details by Class &amp; Accounts'!AJ$18, 'E2 Allocators'!$B$15:$W$15, 0),FALSE)*$G132)</f>
        <v>0</v>
      </c>
      <c r="AK132" s="1411">
        <f>IF(ISERROR(VLOOKUP(VLOOKUP($A132, 'E4 TB Allocation Details'!$A$18:$L$205, MATCH("Customer ID", 'E4 TB Allocation Details'!$A$18:$L$18, 0),FALSE), 'E2 Allocators'!$B$15:$W$361, MATCH('O5 Details by Class &amp; Accounts'!AK$18, 'E2 Allocators'!$B$15:$W$15, 0),FALSE)*$G132), 0, VLOOKUP(VLOOKUP($A132, 'E4 TB Allocation Details'!$A$18:$L$205, MATCH("Customer ID", 'E4 TB Allocation Details'!$A$18:$L$18, 0),FALSE), 'E2 Allocators'!$B$15:$W$361, MATCH('O5 Details by Class &amp; Accounts'!AK$18, 'E2 Allocators'!$B$15:$W$15, 0),FALSE)*$G132)</f>
        <v>0</v>
      </c>
      <c r="AL132" s="1411">
        <f>IF(ISERROR(VLOOKUP(VLOOKUP($A132, 'E4 TB Allocation Details'!$A$18:$L$205, MATCH("Customer ID", 'E4 TB Allocation Details'!$A$18:$L$18, 0),FALSE), 'E2 Allocators'!$B$15:$W$361, MATCH('O5 Details by Class &amp; Accounts'!AL$18, 'E2 Allocators'!$B$15:$W$15, 0),FALSE)*$G132), 0, VLOOKUP(VLOOKUP($A132, 'E4 TB Allocation Details'!$A$18:$L$205, MATCH("Customer ID", 'E4 TB Allocation Details'!$A$18:$L$18, 0),FALSE), 'E2 Allocators'!$B$15:$W$361, MATCH('O5 Details by Class &amp; Accounts'!AL$18, 'E2 Allocators'!$B$15:$W$15, 0),FALSE)*$G132)</f>
        <v>0</v>
      </c>
      <c r="AM132" s="1411">
        <f>IF(ISERROR(VLOOKUP(VLOOKUP($A132, 'E4 TB Allocation Details'!$A$18:$L$205, MATCH("Customer ID", 'E4 TB Allocation Details'!$A$18:$L$18, 0),FALSE), 'E2 Allocators'!$B$15:$W$361, MATCH('O5 Details by Class &amp; Accounts'!AM$18, 'E2 Allocators'!$B$15:$W$15, 0),FALSE)*$G132), 0, VLOOKUP(VLOOKUP($A132, 'E4 TB Allocation Details'!$A$18:$L$205, MATCH("Customer ID", 'E4 TB Allocation Details'!$A$18:$L$18, 0),FALSE), 'E2 Allocators'!$B$15:$W$361, MATCH('O5 Details by Class &amp; Accounts'!AM$18, 'E2 Allocators'!$B$15:$W$15, 0),FALSE)*$G132)</f>
        <v>0</v>
      </c>
      <c r="AN132" s="1411">
        <f>IF(ISERROR(VLOOKUP(VLOOKUP($A132, 'E4 TB Allocation Details'!$A$18:$L$205, MATCH("Customer ID", 'E4 TB Allocation Details'!$A$18:$L$18, 0),FALSE), 'E2 Allocators'!$B$15:$W$361, MATCH('O5 Details by Class &amp; Accounts'!AN$18, 'E2 Allocators'!$B$15:$W$15, 0),FALSE)*$G132), 0, VLOOKUP(VLOOKUP($A132, 'E4 TB Allocation Details'!$A$18:$L$205, MATCH("Customer ID", 'E4 TB Allocation Details'!$A$18:$L$18, 0),FALSE), 'E2 Allocators'!$B$15:$W$361, MATCH('O5 Details by Class &amp; Accounts'!AN$18, 'E2 Allocators'!$B$15:$W$15, 0),FALSE)*$G132)</f>
        <v>0</v>
      </c>
      <c r="AO132" s="1411">
        <f>IF(ISERROR(VLOOKUP(VLOOKUP($A132, 'E4 TB Allocation Details'!$A$18:$L$205, MATCH("Customer ID", 'E4 TB Allocation Details'!$A$18:$L$18, 0),FALSE), 'E2 Allocators'!$B$15:$W$361, MATCH('O5 Details by Class &amp; Accounts'!AO$18, 'E2 Allocators'!$B$15:$W$15, 0),FALSE)*$G132), 0, VLOOKUP(VLOOKUP($A132, 'E4 TB Allocation Details'!$A$18:$L$205, MATCH("Customer ID", 'E4 TB Allocation Details'!$A$18:$L$18, 0),FALSE), 'E2 Allocators'!$B$15:$W$361, MATCH('O5 Details by Class &amp; Accounts'!AO$18, 'E2 Allocators'!$B$15:$W$15, 0),FALSE)*$G132)</f>
        <v>0</v>
      </c>
      <c r="AP132" s="1411">
        <f>IF(ISERROR(VLOOKUP(VLOOKUP($A132, 'E4 TB Allocation Details'!$A$18:$L$205, MATCH("Customer ID", 'E4 TB Allocation Details'!$A$18:$L$18, 0),FALSE), 'E2 Allocators'!$B$15:$W$361, MATCH('O5 Details by Class &amp; Accounts'!AP$18, 'E2 Allocators'!$B$15:$W$15, 0),FALSE)*$G132), 0, VLOOKUP(VLOOKUP($A132, 'E4 TB Allocation Details'!$A$18:$L$205, MATCH("Customer ID", 'E4 TB Allocation Details'!$A$18:$L$18, 0),FALSE), 'E2 Allocators'!$B$15:$W$361, MATCH('O5 Details by Class &amp; Accounts'!AP$18, 'E2 Allocators'!$B$15:$W$15, 0),FALSE)*$G132)</f>
        <v>0</v>
      </c>
      <c r="AQ132" s="1411">
        <f>IF(ISERROR(VLOOKUP(VLOOKUP($A132, 'E4 TB Allocation Details'!$A$18:$L$205, MATCH("Customer ID", 'E4 TB Allocation Details'!$A$18:$L$18, 0),FALSE), 'E2 Allocators'!$B$15:$W$361, MATCH('O5 Details by Class &amp; Accounts'!AQ$18, 'E2 Allocators'!$B$15:$W$15, 0),FALSE)*$G132), 0, VLOOKUP(VLOOKUP($A132, 'E4 TB Allocation Details'!$A$18:$L$205, MATCH("Customer ID", 'E4 TB Allocation Details'!$A$18:$L$18, 0),FALSE), 'E2 Allocators'!$B$15:$W$361, MATCH('O5 Details by Class &amp; Accounts'!AQ$18, 'E2 Allocators'!$B$15:$W$15, 0),FALSE)*$G132)</f>
        <v>0</v>
      </c>
      <c r="AR132" s="1411">
        <f>IF(ISERROR(VLOOKUP(VLOOKUP($A132, 'E4 TB Allocation Details'!$A$18:$L$205, MATCH("Customer ID", 'E4 TB Allocation Details'!$A$18:$L$18, 0),FALSE), 'E2 Allocators'!$B$15:$W$361, MATCH('O5 Details by Class &amp; Accounts'!AR$18, 'E2 Allocators'!$B$15:$W$15, 0),FALSE)*$G132), 0, VLOOKUP(VLOOKUP($A132, 'E4 TB Allocation Details'!$A$18:$L$205, MATCH("Customer ID", 'E4 TB Allocation Details'!$A$18:$L$18, 0),FALSE), 'E2 Allocators'!$B$15:$W$361, MATCH('O5 Details by Class &amp; Accounts'!AR$18, 'E2 Allocators'!$B$15:$W$15, 0),FALSE)*$G132)</f>
        <v>0</v>
      </c>
      <c r="AS132" s="1411">
        <f>IF(ISERROR(VLOOKUP(VLOOKUP($A132, 'E4 TB Allocation Details'!$A$18:$L$205, MATCH("Customer ID", 'E4 TB Allocation Details'!$A$18:$L$18, 0),FALSE), 'E2 Allocators'!$B$15:$W$361, MATCH('O5 Details by Class &amp; Accounts'!AS$18, 'E2 Allocators'!$B$15:$W$15, 0),FALSE)*$G132), 0, VLOOKUP(VLOOKUP($A132, 'E4 TB Allocation Details'!$A$18:$L$205, MATCH("Customer ID", 'E4 TB Allocation Details'!$A$18:$L$18, 0),FALSE), 'E2 Allocators'!$B$15:$W$361, MATCH('O5 Details by Class &amp; Accounts'!AS$18, 'E2 Allocators'!$B$15:$W$15, 0),FALSE)*$G132)</f>
        <v>0</v>
      </c>
      <c r="AT132" s="1411">
        <f>IF(ISERROR(VLOOKUP(VLOOKUP($A132, 'E4 TB Allocation Details'!$A$18:$L$205, MATCH("Customer ID", 'E4 TB Allocation Details'!$A$18:$L$18, 0),FALSE), 'E2 Allocators'!$B$15:$W$361, MATCH('O5 Details by Class &amp; Accounts'!AT$18, 'E2 Allocators'!$B$15:$W$15, 0),FALSE)*$G132), 0, VLOOKUP(VLOOKUP($A132, 'E4 TB Allocation Details'!$A$18:$L$205, MATCH("Customer ID", 'E4 TB Allocation Details'!$A$18:$L$18, 0),FALSE), 'E2 Allocators'!$B$15:$W$361, MATCH('O5 Details by Class &amp; Accounts'!AT$18, 'E2 Allocators'!$B$15:$W$15, 0),FALSE)*$G132)</f>
        <v>0</v>
      </c>
      <c r="AU132" s="1411">
        <f>IF(ISERROR(VLOOKUP(VLOOKUP($A132, 'E4 TB Allocation Details'!$A$18:$L$205, MATCH("Customer ID", 'E4 TB Allocation Details'!$A$18:$L$18, 0),FALSE), 'E2 Allocators'!$B$15:$W$361, MATCH('O5 Details by Class &amp; Accounts'!AU$18, 'E2 Allocators'!$B$15:$W$15, 0),FALSE)*$G132), 0, VLOOKUP(VLOOKUP($A132, 'E4 TB Allocation Details'!$A$18:$L$205, MATCH("Customer ID", 'E4 TB Allocation Details'!$A$18:$L$18, 0),FALSE), 'E2 Allocators'!$B$15:$W$361, MATCH('O5 Details by Class &amp; Accounts'!AU$18, 'E2 Allocators'!$B$15:$W$15, 0),FALSE)*$G132)</f>
        <v>0</v>
      </c>
      <c r="AV132" s="1411">
        <f>IF(ISERROR(VLOOKUP(VLOOKUP($A132, 'E4 TB Allocation Details'!$A$18:$L$205, MATCH("Customer ID", 'E4 TB Allocation Details'!$A$18:$L$18, 0),FALSE), 'E2 Allocators'!$B$15:$W$361, MATCH('O5 Details by Class &amp; Accounts'!AV$18, 'E2 Allocators'!$B$15:$W$15, 0),FALSE)*$G132), 0, VLOOKUP(VLOOKUP($A132, 'E4 TB Allocation Details'!$A$18:$L$205, MATCH("Customer ID", 'E4 TB Allocation Details'!$A$18:$L$18, 0),FALSE), 'E2 Allocators'!$B$15:$W$361, MATCH('O5 Details by Class &amp; Accounts'!AV$18, 'E2 Allocators'!$B$15:$W$15, 0),FALSE)*$G132)</f>
        <v>0</v>
      </c>
      <c r="AW132" s="1411">
        <f>IF(ISERROR(VLOOKUP(VLOOKUP($A132, 'E4 TB Allocation Details'!$A$18:$L$205, MATCH("Customer ID", 'E4 TB Allocation Details'!$A$18:$L$18, 0),FALSE), 'E2 Allocators'!$B$15:$W$361, MATCH('O5 Details by Class &amp; Accounts'!AW$18, 'E2 Allocators'!$B$15:$W$15, 0),FALSE)*$G132), 0, VLOOKUP(VLOOKUP($A132, 'E4 TB Allocation Details'!$A$18:$L$205, MATCH("Customer ID", 'E4 TB Allocation Details'!$A$18:$L$18, 0),FALSE), 'E2 Allocators'!$B$15:$W$361, MATCH('O5 Details by Class &amp; Accounts'!AW$18, 'E2 Allocators'!$B$15:$W$15, 0),FALSE)*$G132)</f>
        <v>0</v>
      </c>
      <c r="AX132" s="1411">
        <f t="shared" si="33"/>
        <v>0</v>
      </c>
      <c r="AY132" s="1411">
        <f>IF(ISERROR(VLOOKUP(VLOOKUP($A132, 'E4 TB Allocation Details'!$A$18:$L$205, MATCH("Misc ID", 'E4 TB Allocation Details'!$A$18:$L$18, 0),FALSE), 'E2 Allocators'!$B$15:$W$361, MATCH('O5 Details by Class &amp; Accounts'!AY$18, 'E2 Allocators'!$B$15:$W$15, 0),FALSE)*$E132), 0, VLOOKUP(VLOOKUP($A132, 'E4 TB Allocation Details'!$A$18:$L$205, MATCH("Misc ID", 'E4 TB Allocation Details'!$A$18:$L$18, 0),FALSE), 'E2 Allocators'!$B$15:$W$361, MATCH('O5 Details by Class &amp; Accounts'!AY$18, 'E2 Allocators'!$B$15:$W$15, 0),FALSE)*$E132)</f>
        <v>0</v>
      </c>
      <c r="AZ132" s="1411">
        <f>IF(ISERROR(VLOOKUP(VLOOKUP($A132, 'E4 TB Allocation Details'!$A$18:$L$205, MATCH("Misc ID", 'E4 TB Allocation Details'!$A$18:$L$18, 0),FALSE), 'E2 Allocators'!$B$15:$W$361, MATCH('O5 Details by Class &amp; Accounts'!AZ$18, 'E2 Allocators'!$B$15:$W$15, 0),FALSE)*$E132), 0, VLOOKUP(VLOOKUP($A132, 'E4 TB Allocation Details'!$A$18:$L$205, MATCH("Misc ID", 'E4 TB Allocation Details'!$A$18:$L$18, 0),FALSE), 'E2 Allocators'!$B$15:$W$361, MATCH('O5 Details by Class &amp; Accounts'!AZ$18, 'E2 Allocators'!$B$15:$W$15, 0),FALSE)*$E132)</f>
        <v>0</v>
      </c>
      <c r="BA132" s="1411">
        <f>IF(ISERROR(VLOOKUP(VLOOKUP($A132, 'E4 TB Allocation Details'!$A$18:$L$205, MATCH("Misc ID", 'E4 TB Allocation Details'!$A$18:$L$18, 0),FALSE), 'E2 Allocators'!$B$15:$W$361, MATCH('O5 Details by Class &amp; Accounts'!BA$18, 'E2 Allocators'!$B$15:$W$15, 0),FALSE)*$E132), 0, VLOOKUP(VLOOKUP($A132, 'E4 TB Allocation Details'!$A$18:$L$205, MATCH("Misc ID", 'E4 TB Allocation Details'!$A$18:$L$18, 0),FALSE), 'E2 Allocators'!$B$15:$W$361, MATCH('O5 Details by Class &amp; Accounts'!BA$18, 'E2 Allocators'!$B$15:$W$15, 0),FALSE)*$E132)</f>
        <v>0</v>
      </c>
      <c r="BB132" s="1411">
        <f>IF(ISERROR(VLOOKUP(VLOOKUP($A132, 'E4 TB Allocation Details'!$A$18:$L$205, MATCH("Misc ID", 'E4 TB Allocation Details'!$A$18:$L$18, 0),FALSE), 'E2 Allocators'!$B$15:$W$361, MATCH('O5 Details by Class &amp; Accounts'!BB$18, 'E2 Allocators'!$B$15:$W$15, 0),FALSE)*$E132), 0, VLOOKUP(VLOOKUP($A132, 'E4 TB Allocation Details'!$A$18:$L$205, MATCH("Misc ID", 'E4 TB Allocation Details'!$A$18:$L$18, 0),FALSE), 'E2 Allocators'!$B$15:$W$361, MATCH('O5 Details by Class &amp; Accounts'!BB$18, 'E2 Allocators'!$B$15:$W$15, 0),FALSE)*$E132)</f>
        <v>0</v>
      </c>
      <c r="BC132" s="1411">
        <f>IF(ISERROR(VLOOKUP(VLOOKUP($A132, 'E4 TB Allocation Details'!$A$18:$L$205, MATCH("Misc ID", 'E4 TB Allocation Details'!$A$18:$L$18, 0),FALSE), 'E2 Allocators'!$B$15:$W$361, MATCH('O5 Details by Class &amp; Accounts'!BC$18, 'E2 Allocators'!$B$15:$W$15, 0),FALSE)*$E132), 0, VLOOKUP(VLOOKUP($A132, 'E4 TB Allocation Details'!$A$18:$L$205, MATCH("Misc ID", 'E4 TB Allocation Details'!$A$18:$L$18, 0),FALSE), 'E2 Allocators'!$B$15:$W$361, MATCH('O5 Details by Class &amp; Accounts'!BC$18, 'E2 Allocators'!$B$15:$W$15, 0),FALSE)*$E132)</f>
        <v>0</v>
      </c>
      <c r="BD132" s="1411">
        <f>IF(ISERROR(VLOOKUP(VLOOKUP($A132, 'E4 TB Allocation Details'!$A$18:$L$205, MATCH("Misc ID", 'E4 TB Allocation Details'!$A$18:$L$18, 0),FALSE), 'E2 Allocators'!$B$15:$W$361, MATCH('O5 Details by Class &amp; Accounts'!BD$18, 'E2 Allocators'!$B$15:$W$15, 0),FALSE)*$E132), 0, VLOOKUP(VLOOKUP($A132, 'E4 TB Allocation Details'!$A$18:$L$205, MATCH("Misc ID", 'E4 TB Allocation Details'!$A$18:$L$18, 0),FALSE), 'E2 Allocators'!$B$15:$W$361, MATCH('O5 Details by Class &amp; Accounts'!BD$18, 'E2 Allocators'!$B$15:$W$15, 0),FALSE)*$E132)</f>
        <v>0</v>
      </c>
      <c r="BE132" s="1411">
        <f>IF(ISERROR(VLOOKUP(VLOOKUP($A132, 'E4 TB Allocation Details'!$A$18:$L$205, MATCH("Misc ID", 'E4 TB Allocation Details'!$A$18:$L$18, 0),FALSE), 'E2 Allocators'!$B$15:$W$361, MATCH('O5 Details by Class &amp; Accounts'!BE$18, 'E2 Allocators'!$B$15:$W$15, 0),FALSE)*$E132), 0, VLOOKUP(VLOOKUP($A132, 'E4 TB Allocation Details'!$A$18:$L$205, MATCH("Misc ID", 'E4 TB Allocation Details'!$A$18:$L$18, 0),FALSE), 'E2 Allocators'!$B$15:$W$361, MATCH('O5 Details by Class &amp; Accounts'!BE$18, 'E2 Allocators'!$B$15:$W$15, 0),FALSE)*$E132)</f>
        <v>0</v>
      </c>
      <c r="BF132" s="1411">
        <f>IF(ISERROR(VLOOKUP(VLOOKUP($A132, 'E4 TB Allocation Details'!$A$18:$L$205, MATCH("Misc ID", 'E4 TB Allocation Details'!$A$18:$L$18, 0),FALSE), 'E2 Allocators'!$B$15:$W$361, MATCH('O5 Details by Class &amp; Accounts'!BF$18, 'E2 Allocators'!$B$15:$W$15, 0),FALSE)*$E132), 0, VLOOKUP(VLOOKUP($A132, 'E4 TB Allocation Details'!$A$18:$L$205, MATCH("Misc ID", 'E4 TB Allocation Details'!$A$18:$L$18, 0),FALSE), 'E2 Allocators'!$B$15:$W$361, MATCH('O5 Details by Class &amp; Accounts'!BF$18, 'E2 Allocators'!$B$15:$W$15, 0),FALSE)*$E132)</f>
        <v>0</v>
      </c>
      <c r="BG132" s="1411">
        <f>IF(ISERROR(VLOOKUP(VLOOKUP($A132, 'E4 TB Allocation Details'!$A$18:$L$205, MATCH("Misc ID", 'E4 TB Allocation Details'!$A$18:$L$18, 0),FALSE), 'E2 Allocators'!$B$15:$W$361, MATCH('O5 Details by Class &amp; Accounts'!BG$18, 'E2 Allocators'!$B$15:$W$15, 0),FALSE)*$E132), 0, VLOOKUP(VLOOKUP($A132, 'E4 TB Allocation Details'!$A$18:$L$205, MATCH("Misc ID", 'E4 TB Allocation Details'!$A$18:$L$18, 0),FALSE), 'E2 Allocators'!$B$15:$W$361, MATCH('O5 Details by Class &amp; Accounts'!BG$18, 'E2 Allocators'!$B$15:$W$15, 0),FALSE)*$E132)</f>
        <v>0</v>
      </c>
      <c r="BH132" s="1411">
        <f>IF(ISERROR(VLOOKUP(VLOOKUP($A132, 'E4 TB Allocation Details'!$A$18:$L$205, MATCH("Misc ID", 'E4 TB Allocation Details'!$A$18:$L$18, 0),FALSE), 'E2 Allocators'!$B$15:$W$361, MATCH('O5 Details by Class &amp; Accounts'!BH$18, 'E2 Allocators'!$B$15:$W$15, 0),FALSE)*$E132), 0, VLOOKUP(VLOOKUP($A132, 'E4 TB Allocation Details'!$A$18:$L$205, MATCH("Misc ID", 'E4 TB Allocation Details'!$A$18:$L$18, 0),FALSE), 'E2 Allocators'!$B$15:$W$361, MATCH('O5 Details by Class &amp; Accounts'!BH$18, 'E2 Allocators'!$B$15:$W$15, 0),FALSE)*$E132)</f>
        <v>0</v>
      </c>
      <c r="BI132" s="1411">
        <f>IF(ISERROR(VLOOKUP(VLOOKUP($A132, 'E4 TB Allocation Details'!$A$18:$L$205, MATCH("Misc ID", 'E4 TB Allocation Details'!$A$18:$L$18, 0),FALSE), 'E2 Allocators'!$B$15:$W$361, MATCH('O5 Details by Class &amp; Accounts'!BI$18, 'E2 Allocators'!$B$15:$W$15, 0),FALSE)*$E132), 0, VLOOKUP(VLOOKUP($A132, 'E4 TB Allocation Details'!$A$18:$L$205, MATCH("Misc ID", 'E4 TB Allocation Details'!$A$18:$L$18, 0),FALSE), 'E2 Allocators'!$B$15:$W$361, MATCH('O5 Details by Class &amp; Accounts'!BI$18, 'E2 Allocators'!$B$15:$W$15, 0),FALSE)*$E132)</f>
        <v>0</v>
      </c>
      <c r="BJ132" s="1411">
        <f>IF(ISERROR(VLOOKUP(VLOOKUP($A132, 'E4 TB Allocation Details'!$A$18:$L$205, MATCH("Misc ID", 'E4 TB Allocation Details'!$A$18:$L$18, 0),FALSE), 'E2 Allocators'!$B$15:$W$361, MATCH('O5 Details by Class &amp; Accounts'!BJ$18, 'E2 Allocators'!$B$15:$W$15, 0),FALSE)*$E132), 0, VLOOKUP(VLOOKUP($A132, 'E4 TB Allocation Details'!$A$18:$L$205, MATCH("Misc ID", 'E4 TB Allocation Details'!$A$18:$L$18, 0),FALSE), 'E2 Allocators'!$B$15:$W$361, MATCH('O5 Details by Class &amp; Accounts'!BJ$18, 'E2 Allocators'!$B$15:$W$15, 0),FALSE)*$E132)</f>
        <v>0</v>
      </c>
      <c r="BK132" s="1411">
        <f>IF(ISERROR(VLOOKUP(VLOOKUP($A132, 'E4 TB Allocation Details'!$A$18:$L$205, MATCH("Misc ID", 'E4 TB Allocation Details'!$A$18:$L$18, 0),FALSE), 'E2 Allocators'!$B$15:$W$361, MATCH('O5 Details by Class &amp; Accounts'!BK$18, 'E2 Allocators'!$B$15:$W$15, 0),FALSE)*$E132), 0, VLOOKUP(VLOOKUP($A132, 'E4 TB Allocation Details'!$A$18:$L$205, MATCH("Misc ID", 'E4 TB Allocation Details'!$A$18:$L$18, 0),FALSE), 'E2 Allocators'!$B$15:$W$361, MATCH('O5 Details by Class &amp; Accounts'!BK$18, 'E2 Allocators'!$B$15:$W$15, 0),FALSE)*$E132)</f>
        <v>0</v>
      </c>
      <c r="BL132" s="1411">
        <f>IF(ISERROR(VLOOKUP(VLOOKUP($A132, 'E4 TB Allocation Details'!$A$18:$L$205, MATCH("Misc ID", 'E4 TB Allocation Details'!$A$18:$L$18, 0),FALSE), 'E2 Allocators'!$B$15:$W$361, MATCH('O5 Details by Class &amp; Accounts'!BL$18, 'E2 Allocators'!$B$15:$W$15, 0),FALSE)*$E132), 0, VLOOKUP(VLOOKUP($A132, 'E4 TB Allocation Details'!$A$18:$L$205, MATCH("Misc ID", 'E4 TB Allocation Details'!$A$18:$L$18, 0),FALSE), 'E2 Allocators'!$B$15:$W$361, MATCH('O5 Details by Class &amp; Accounts'!BL$18, 'E2 Allocators'!$B$15:$W$15, 0),FALSE)*$E132)</f>
        <v>0</v>
      </c>
      <c r="BM132" s="1411">
        <f>IF(ISERROR(VLOOKUP(VLOOKUP($A132, 'E4 TB Allocation Details'!$A$18:$L$205, MATCH("Misc ID", 'E4 TB Allocation Details'!$A$18:$L$18, 0),FALSE), 'E2 Allocators'!$B$15:$W$361, MATCH('O5 Details by Class &amp; Accounts'!BM$18, 'E2 Allocators'!$B$15:$W$15, 0),FALSE)*$E132), 0, VLOOKUP(VLOOKUP($A132, 'E4 TB Allocation Details'!$A$18:$L$205, MATCH("Misc ID", 'E4 TB Allocation Details'!$A$18:$L$18, 0),FALSE), 'E2 Allocators'!$B$15:$W$361, MATCH('O5 Details by Class &amp; Accounts'!BM$18, 'E2 Allocators'!$B$15:$W$15, 0),FALSE)*$E132)</f>
        <v>0</v>
      </c>
      <c r="BN132" s="1411">
        <f>IF(ISERROR(VLOOKUP(VLOOKUP($A132, 'E4 TB Allocation Details'!$A$18:$L$205, MATCH("Misc ID", 'E4 TB Allocation Details'!$A$18:$L$18, 0),FALSE), 'E2 Allocators'!$B$15:$W$361, MATCH('O5 Details by Class &amp; Accounts'!BN$18, 'E2 Allocators'!$B$15:$W$15, 0),FALSE)*$E132), 0, VLOOKUP(VLOOKUP($A132, 'E4 TB Allocation Details'!$A$18:$L$205, MATCH("Misc ID", 'E4 TB Allocation Details'!$A$18:$L$18, 0),FALSE), 'E2 Allocators'!$B$15:$W$361, MATCH('O5 Details by Class &amp; Accounts'!BN$18, 'E2 Allocators'!$B$15:$W$15, 0),FALSE)*$E132)</f>
        <v>0</v>
      </c>
      <c r="BO132" s="1411">
        <f>IF(ISERROR(VLOOKUP(VLOOKUP($A132, 'E4 TB Allocation Details'!$A$18:$L$205, MATCH("Misc ID", 'E4 TB Allocation Details'!$A$18:$L$18, 0),FALSE), 'E2 Allocators'!$B$15:$W$361, MATCH('O5 Details by Class &amp; Accounts'!BO$18, 'E2 Allocators'!$B$15:$W$15, 0),FALSE)*$E132), 0, VLOOKUP(VLOOKUP($A132, 'E4 TB Allocation Details'!$A$18:$L$205, MATCH("Misc ID", 'E4 TB Allocation Details'!$A$18:$L$18, 0),FALSE), 'E2 Allocators'!$B$15:$W$361, MATCH('O5 Details by Class &amp; Accounts'!BO$18, 'E2 Allocators'!$B$15:$W$15, 0),FALSE)*$E132)</f>
        <v>0</v>
      </c>
      <c r="BP132" s="1411">
        <f>IF(ISERROR(VLOOKUP(VLOOKUP($A132, 'E4 TB Allocation Details'!$A$18:$L$205, MATCH("Misc ID", 'E4 TB Allocation Details'!$A$18:$L$18, 0),FALSE), 'E2 Allocators'!$B$15:$W$361, MATCH('O5 Details by Class &amp; Accounts'!BP$18, 'E2 Allocators'!$B$15:$W$15, 0),FALSE)*$E132), 0, VLOOKUP(VLOOKUP($A132, 'E4 TB Allocation Details'!$A$18:$L$205, MATCH("Misc ID", 'E4 TB Allocation Details'!$A$18:$L$18, 0),FALSE), 'E2 Allocators'!$B$15:$W$361, MATCH('O5 Details by Class &amp; Accounts'!BP$18, 'E2 Allocators'!$B$15:$W$15, 0),FALSE)*$E132)</f>
        <v>0</v>
      </c>
      <c r="BQ132" s="1411">
        <f>IF(ISERROR(VLOOKUP(VLOOKUP($A132, 'E4 TB Allocation Details'!$A$18:$L$205, MATCH("Misc ID", 'E4 TB Allocation Details'!$A$18:$L$18, 0),FALSE), 'E2 Allocators'!$B$15:$W$361, MATCH('O5 Details by Class &amp; Accounts'!BQ$18, 'E2 Allocators'!$B$15:$W$15, 0),FALSE)*$E132), 0, VLOOKUP(VLOOKUP($A132, 'E4 TB Allocation Details'!$A$18:$L$205, MATCH("Misc ID", 'E4 TB Allocation Details'!$A$18:$L$18, 0),FALSE), 'E2 Allocators'!$B$15:$W$361, MATCH('O5 Details by Class &amp; Accounts'!BQ$18, 'E2 Allocators'!$B$15:$W$15, 0),FALSE)*$E132)</f>
        <v>0</v>
      </c>
      <c r="BR132" s="1411">
        <f>IF(ISERROR(VLOOKUP(VLOOKUP($A132, 'E4 TB Allocation Details'!$A$18:$L$205, MATCH("Misc ID", 'E4 TB Allocation Details'!$A$18:$L$18, 0),FALSE), 'E2 Allocators'!$B$15:$W$361, MATCH('O5 Details by Class &amp; Accounts'!BR$18, 'E2 Allocators'!$B$15:$W$15, 0),FALSE)*$E132), 0, VLOOKUP(VLOOKUP($A132, 'E4 TB Allocation Details'!$A$18:$L$205, MATCH("Misc ID", 'E4 TB Allocation Details'!$A$18:$L$18, 0),FALSE), 'E2 Allocators'!$B$15:$W$361, MATCH('O5 Details by Class &amp; Accounts'!BR$18, 'E2 Allocators'!$B$15:$W$15, 0),FALSE)*$E132)</f>
        <v>0</v>
      </c>
      <c r="BS132" s="1411">
        <f t="shared" si="34"/>
        <v>0</v>
      </c>
      <c r="BT132" s="1411">
        <f>IF(ISERROR(VLOOKUP(VLOOKUP($A132, 'E4 TB Allocation Details'!$A$18:$L$205, MATCH("A &amp; G ID", 'E4 TB Allocation Details'!$A$18:$L$18, 0),FALSE), 'E2 Allocators'!$B$15:$W$361, MATCH('O5 Details by Class &amp; Accounts'!BT$18, 'E2 Allocators'!$B$15:$W$15, 0),FALSE)*$E132), 0, VLOOKUP(VLOOKUP($A132, 'E4 TB Allocation Details'!$A$18:$L$205, MATCH("A &amp; G ID", 'E4 TB Allocation Details'!$A$18:$L$18, 0),FALSE), 'E2 Allocators'!$B$15:$W$361, MATCH('O5 Details by Class &amp; Accounts'!BT$18, 'E2 Allocators'!$B$15:$W$15, 0),FALSE)*$E132)</f>
        <v>0</v>
      </c>
      <c r="BU132" s="1411">
        <f>IF(ISERROR(VLOOKUP(VLOOKUP($A132, 'E4 TB Allocation Details'!$A$18:$L$205, MATCH("A &amp; G ID", 'E4 TB Allocation Details'!$A$18:$L$18, 0),FALSE), 'E2 Allocators'!$B$15:$W$361, MATCH('O5 Details by Class &amp; Accounts'!BU$18, 'E2 Allocators'!$B$15:$W$15, 0),FALSE)*$E132), 0, VLOOKUP(VLOOKUP($A132, 'E4 TB Allocation Details'!$A$18:$L$205, MATCH("A &amp; G ID", 'E4 TB Allocation Details'!$A$18:$L$18, 0),FALSE), 'E2 Allocators'!$B$15:$W$361, MATCH('O5 Details by Class &amp; Accounts'!BU$18, 'E2 Allocators'!$B$15:$W$15, 0),FALSE)*$E132)</f>
        <v>0</v>
      </c>
      <c r="BV132" s="1411">
        <f>IF(ISERROR(VLOOKUP(VLOOKUP($A132, 'E4 TB Allocation Details'!$A$18:$L$205, MATCH("A &amp; G ID", 'E4 TB Allocation Details'!$A$18:$L$18, 0),FALSE), 'E2 Allocators'!$B$15:$W$361, MATCH('O5 Details by Class &amp; Accounts'!BV$18, 'E2 Allocators'!$B$15:$W$15, 0),FALSE)*$E132), 0, VLOOKUP(VLOOKUP($A132, 'E4 TB Allocation Details'!$A$18:$L$205, MATCH("A &amp; G ID", 'E4 TB Allocation Details'!$A$18:$L$18, 0),FALSE), 'E2 Allocators'!$B$15:$W$361, MATCH('O5 Details by Class &amp; Accounts'!BV$18, 'E2 Allocators'!$B$15:$W$15, 0),FALSE)*$E132)</f>
        <v>0</v>
      </c>
      <c r="BW132" s="1411">
        <f>IF(ISERROR(VLOOKUP(VLOOKUP($A132, 'E4 TB Allocation Details'!$A$18:$L$205, MATCH("A &amp; G ID", 'E4 TB Allocation Details'!$A$18:$L$18, 0),FALSE), 'E2 Allocators'!$B$15:$W$361, MATCH('O5 Details by Class &amp; Accounts'!BW$18, 'E2 Allocators'!$B$15:$W$15, 0),FALSE)*$E132), 0, VLOOKUP(VLOOKUP($A132, 'E4 TB Allocation Details'!$A$18:$L$205, MATCH("A &amp; G ID", 'E4 TB Allocation Details'!$A$18:$L$18, 0),FALSE), 'E2 Allocators'!$B$15:$W$361, MATCH('O5 Details by Class &amp; Accounts'!BW$18, 'E2 Allocators'!$B$15:$W$15, 0),FALSE)*$E132)</f>
        <v>0</v>
      </c>
      <c r="BX132" s="1411">
        <f>IF(ISERROR(VLOOKUP(VLOOKUP($A132, 'E4 TB Allocation Details'!$A$18:$L$205, MATCH("A &amp; G ID", 'E4 TB Allocation Details'!$A$18:$L$18, 0),FALSE), 'E2 Allocators'!$B$15:$W$361, MATCH('O5 Details by Class &amp; Accounts'!BX$18, 'E2 Allocators'!$B$15:$W$15, 0),FALSE)*$E132), 0, VLOOKUP(VLOOKUP($A132, 'E4 TB Allocation Details'!$A$18:$L$205, MATCH("A &amp; G ID", 'E4 TB Allocation Details'!$A$18:$L$18, 0),FALSE), 'E2 Allocators'!$B$15:$W$361, MATCH('O5 Details by Class &amp; Accounts'!BX$18, 'E2 Allocators'!$B$15:$W$15, 0),FALSE)*$E132)</f>
        <v>0</v>
      </c>
      <c r="BY132" s="1411">
        <f>IF(ISERROR(VLOOKUP(VLOOKUP($A132, 'E4 TB Allocation Details'!$A$18:$L$205, MATCH("A &amp; G ID", 'E4 TB Allocation Details'!$A$18:$L$18, 0),FALSE), 'E2 Allocators'!$B$15:$W$361, MATCH('O5 Details by Class &amp; Accounts'!BY$18, 'E2 Allocators'!$B$15:$W$15, 0),FALSE)*$E132), 0, VLOOKUP(VLOOKUP($A132, 'E4 TB Allocation Details'!$A$18:$L$205, MATCH("A &amp; G ID", 'E4 TB Allocation Details'!$A$18:$L$18, 0),FALSE), 'E2 Allocators'!$B$15:$W$361, MATCH('O5 Details by Class &amp; Accounts'!BY$18, 'E2 Allocators'!$B$15:$W$15, 0),FALSE)*$E132)</f>
        <v>0</v>
      </c>
      <c r="BZ132" s="1411">
        <f>IF(ISERROR(VLOOKUP(VLOOKUP($A132, 'E4 TB Allocation Details'!$A$18:$L$205, MATCH("A &amp; G ID", 'E4 TB Allocation Details'!$A$18:$L$18, 0),FALSE), 'E2 Allocators'!$B$15:$W$361, MATCH('O5 Details by Class &amp; Accounts'!BZ$18, 'E2 Allocators'!$B$15:$W$15, 0),FALSE)*$E132), 0, VLOOKUP(VLOOKUP($A132, 'E4 TB Allocation Details'!$A$18:$L$205, MATCH("A &amp; G ID", 'E4 TB Allocation Details'!$A$18:$L$18, 0),FALSE), 'E2 Allocators'!$B$15:$W$361, MATCH('O5 Details by Class &amp; Accounts'!BZ$18, 'E2 Allocators'!$B$15:$W$15, 0),FALSE)*$E132)</f>
        <v>0</v>
      </c>
      <c r="CA132" s="1411">
        <f>IF(ISERROR(VLOOKUP(VLOOKUP($A132, 'E4 TB Allocation Details'!$A$18:$L$205, MATCH("A &amp; G ID", 'E4 TB Allocation Details'!$A$18:$L$18, 0),FALSE), 'E2 Allocators'!$B$15:$W$361, MATCH('O5 Details by Class &amp; Accounts'!CA$18, 'E2 Allocators'!$B$15:$W$15, 0),FALSE)*$E132), 0, VLOOKUP(VLOOKUP($A132, 'E4 TB Allocation Details'!$A$18:$L$205, MATCH("A &amp; G ID", 'E4 TB Allocation Details'!$A$18:$L$18, 0),FALSE), 'E2 Allocators'!$B$15:$W$361, MATCH('O5 Details by Class &amp; Accounts'!CA$18, 'E2 Allocators'!$B$15:$W$15, 0),FALSE)*$E132)</f>
        <v>0</v>
      </c>
      <c r="CB132" s="1411">
        <f>IF(ISERROR(VLOOKUP(VLOOKUP($A132, 'E4 TB Allocation Details'!$A$18:$L$205, MATCH("A &amp; G ID", 'E4 TB Allocation Details'!$A$18:$L$18, 0),FALSE), 'E2 Allocators'!$B$15:$W$361, MATCH('O5 Details by Class &amp; Accounts'!CB$18, 'E2 Allocators'!$B$15:$W$15, 0),FALSE)*$E132), 0, VLOOKUP(VLOOKUP($A132, 'E4 TB Allocation Details'!$A$18:$L$205, MATCH("A &amp; G ID", 'E4 TB Allocation Details'!$A$18:$L$18, 0),FALSE), 'E2 Allocators'!$B$15:$W$361, MATCH('O5 Details by Class &amp; Accounts'!CB$18, 'E2 Allocators'!$B$15:$W$15, 0),FALSE)*$E132)</f>
        <v>0</v>
      </c>
      <c r="CC132" s="1411">
        <f>IF(ISERROR(VLOOKUP(VLOOKUP($A132, 'E4 TB Allocation Details'!$A$18:$L$205, MATCH("A &amp; G ID", 'E4 TB Allocation Details'!$A$18:$L$18, 0),FALSE), 'E2 Allocators'!$B$15:$W$361, MATCH('O5 Details by Class &amp; Accounts'!CC$18, 'E2 Allocators'!$B$15:$W$15, 0),FALSE)*$E132), 0, VLOOKUP(VLOOKUP($A132, 'E4 TB Allocation Details'!$A$18:$L$205, MATCH("A &amp; G ID", 'E4 TB Allocation Details'!$A$18:$L$18, 0),FALSE), 'E2 Allocators'!$B$15:$W$361, MATCH('O5 Details by Class &amp; Accounts'!CC$18, 'E2 Allocators'!$B$15:$W$15, 0),FALSE)*$E132)</f>
        <v>0</v>
      </c>
      <c r="CD132" s="1411">
        <f>IF(ISERROR(VLOOKUP(VLOOKUP($A132, 'E4 TB Allocation Details'!$A$18:$L$205, MATCH("A &amp; G ID", 'E4 TB Allocation Details'!$A$18:$L$18, 0),FALSE), 'E2 Allocators'!$B$15:$W$361, MATCH('O5 Details by Class &amp; Accounts'!CD$18, 'E2 Allocators'!$B$15:$W$15, 0),FALSE)*$E132), 0, VLOOKUP(VLOOKUP($A132, 'E4 TB Allocation Details'!$A$18:$L$205, MATCH("A &amp; G ID", 'E4 TB Allocation Details'!$A$18:$L$18, 0),FALSE), 'E2 Allocators'!$B$15:$W$361, MATCH('O5 Details by Class &amp; Accounts'!CD$18, 'E2 Allocators'!$B$15:$W$15, 0),FALSE)*$E132)</f>
        <v>0</v>
      </c>
      <c r="CE132" s="1411">
        <f>IF(ISERROR(VLOOKUP(VLOOKUP($A132, 'E4 TB Allocation Details'!$A$18:$L$205, MATCH("A &amp; G ID", 'E4 TB Allocation Details'!$A$18:$L$18, 0),FALSE), 'E2 Allocators'!$B$15:$W$361, MATCH('O5 Details by Class &amp; Accounts'!CE$18, 'E2 Allocators'!$B$15:$W$15, 0),FALSE)*$E132), 0, VLOOKUP(VLOOKUP($A132, 'E4 TB Allocation Details'!$A$18:$L$205, MATCH("A &amp; G ID", 'E4 TB Allocation Details'!$A$18:$L$18, 0),FALSE), 'E2 Allocators'!$B$15:$W$361, MATCH('O5 Details by Class &amp; Accounts'!CE$18, 'E2 Allocators'!$B$15:$W$15, 0),FALSE)*$E132)</f>
        <v>0</v>
      </c>
      <c r="CF132" s="1411">
        <f>IF(ISERROR(VLOOKUP(VLOOKUP($A132, 'E4 TB Allocation Details'!$A$18:$L$205, MATCH("A &amp; G ID", 'E4 TB Allocation Details'!$A$18:$L$18, 0),FALSE), 'E2 Allocators'!$B$15:$W$361, MATCH('O5 Details by Class &amp; Accounts'!CF$18, 'E2 Allocators'!$B$15:$W$15, 0),FALSE)*$E132), 0, VLOOKUP(VLOOKUP($A132, 'E4 TB Allocation Details'!$A$18:$L$205, MATCH("A &amp; G ID", 'E4 TB Allocation Details'!$A$18:$L$18, 0),FALSE), 'E2 Allocators'!$B$15:$W$361, MATCH('O5 Details by Class &amp; Accounts'!CF$18, 'E2 Allocators'!$B$15:$W$15, 0),FALSE)*$E132)</f>
        <v>0</v>
      </c>
      <c r="CG132" s="1411">
        <f>IF(ISERROR(VLOOKUP(VLOOKUP($A132, 'E4 TB Allocation Details'!$A$18:$L$205, MATCH("A &amp; G ID", 'E4 TB Allocation Details'!$A$18:$L$18, 0),FALSE), 'E2 Allocators'!$B$15:$W$361, MATCH('O5 Details by Class &amp; Accounts'!CG$18, 'E2 Allocators'!$B$15:$W$15, 0),FALSE)*$E132), 0, VLOOKUP(VLOOKUP($A132, 'E4 TB Allocation Details'!$A$18:$L$205, MATCH("A &amp; G ID", 'E4 TB Allocation Details'!$A$18:$L$18, 0),FALSE), 'E2 Allocators'!$B$15:$W$361, MATCH('O5 Details by Class &amp; Accounts'!CG$18, 'E2 Allocators'!$B$15:$W$15, 0),FALSE)*$E132)</f>
        <v>0</v>
      </c>
      <c r="CH132" s="1411">
        <f>IF(ISERROR(VLOOKUP(VLOOKUP($A132, 'E4 TB Allocation Details'!$A$18:$L$205, MATCH("A &amp; G ID", 'E4 TB Allocation Details'!$A$18:$L$18, 0),FALSE), 'E2 Allocators'!$B$15:$W$361, MATCH('O5 Details by Class &amp; Accounts'!CH$18, 'E2 Allocators'!$B$15:$W$15, 0),FALSE)*$E132), 0, VLOOKUP(VLOOKUP($A132, 'E4 TB Allocation Details'!$A$18:$L$205, MATCH("A &amp; G ID", 'E4 TB Allocation Details'!$A$18:$L$18, 0),FALSE), 'E2 Allocators'!$B$15:$W$361, MATCH('O5 Details by Class &amp; Accounts'!CH$18, 'E2 Allocators'!$B$15:$W$15, 0),FALSE)*$E132)</f>
        <v>0</v>
      </c>
      <c r="CI132" s="1411">
        <f>IF(ISERROR(VLOOKUP(VLOOKUP($A132, 'E4 TB Allocation Details'!$A$18:$L$205, MATCH("A &amp; G ID", 'E4 TB Allocation Details'!$A$18:$L$18, 0),FALSE), 'E2 Allocators'!$B$15:$W$361, MATCH('O5 Details by Class &amp; Accounts'!CI$18, 'E2 Allocators'!$B$15:$W$15, 0),FALSE)*$E132), 0, VLOOKUP(VLOOKUP($A132, 'E4 TB Allocation Details'!$A$18:$L$205, MATCH("A &amp; G ID", 'E4 TB Allocation Details'!$A$18:$L$18, 0),FALSE), 'E2 Allocators'!$B$15:$W$361, MATCH('O5 Details by Class &amp; Accounts'!CI$18, 'E2 Allocators'!$B$15:$W$15, 0),FALSE)*$E132)</f>
        <v>0</v>
      </c>
      <c r="CJ132" s="1411">
        <f>IF(ISERROR(VLOOKUP(VLOOKUP($A132, 'E4 TB Allocation Details'!$A$18:$L$205, MATCH("A &amp; G ID", 'E4 TB Allocation Details'!$A$18:$L$18, 0),FALSE), 'E2 Allocators'!$B$15:$W$361, MATCH('O5 Details by Class &amp; Accounts'!CJ$18, 'E2 Allocators'!$B$15:$W$15, 0),FALSE)*$E132), 0, VLOOKUP(VLOOKUP($A132, 'E4 TB Allocation Details'!$A$18:$L$205, MATCH("A &amp; G ID", 'E4 TB Allocation Details'!$A$18:$L$18, 0),FALSE), 'E2 Allocators'!$B$15:$W$361, MATCH('O5 Details by Class &amp; Accounts'!CJ$18, 'E2 Allocators'!$B$15:$W$15, 0),FALSE)*$E132)</f>
        <v>0</v>
      </c>
      <c r="CK132" s="1411">
        <f>IF(ISERROR(VLOOKUP(VLOOKUP($A132, 'E4 TB Allocation Details'!$A$18:$L$205, MATCH("A &amp; G ID", 'E4 TB Allocation Details'!$A$18:$L$18, 0),FALSE), 'E2 Allocators'!$B$15:$W$361, MATCH('O5 Details by Class &amp; Accounts'!CK$18, 'E2 Allocators'!$B$15:$W$15, 0),FALSE)*$E132), 0, VLOOKUP(VLOOKUP($A132, 'E4 TB Allocation Details'!$A$18:$L$205, MATCH("A &amp; G ID", 'E4 TB Allocation Details'!$A$18:$L$18, 0),FALSE), 'E2 Allocators'!$B$15:$W$361, MATCH('O5 Details by Class &amp; Accounts'!CK$18, 'E2 Allocators'!$B$15:$W$15, 0),FALSE)*$E132)</f>
        <v>0</v>
      </c>
      <c r="CL132" s="1411">
        <f>IF(ISERROR(VLOOKUP(VLOOKUP($A132, 'E4 TB Allocation Details'!$A$18:$L$205, MATCH("A &amp; G ID", 'E4 TB Allocation Details'!$A$18:$L$18, 0),FALSE), 'E2 Allocators'!$B$15:$W$361, MATCH('O5 Details by Class &amp; Accounts'!CL$18, 'E2 Allocators'!$B$15:$W$15, 0),FALSE)*$E132), 0, VLOOKUP(VLOOKUP($A132, 'E4 TB Allocation Details'!$A$18:$L$205, MATCH("A &amp; G ID", 'E4 TB Allocation Details'!$A$18:$L$18, 0),FALSE), 'E2 Allocators'!$B$15:$W$361, MATCH('O5 Details by Class &amp; Accounts'!CL$18, 'E2 Allocators'!$B$15:$W$15, 0),FALSE)*$E132)</f>
        <v>0</v>
      </c>
      <c r="CM132" s="1411">
        <f>IF(ISERROR(VLOOKUP(VLOOKUP($A132, 'E4 TB Allocation Details'!$A$18:$L$205, MATCH("A &amp; G ID", 'E4 TB Allocation Details'!$A$18:$L$18, 0),FALSE), 'E2 Allocators'!$B$15:$W$361, MATCH('O5 Details by Class &amp; Accounts'!CM$18, 'E2 Allocators'!$B$15:$W$15, 0),FALSE)*$E132), 0, VLOOKUP(VLOOKUP($A132, 'E4 TB Allocation Details'!$A$18:$L$205, MATCH("A &amp; G ID", 'E4 TB Allocation Details'!$A$18:$L$18, 0),FALSE), 'E2 Allocators'!$B$15:$W$361, MATCH('O5 Details by Class &amp; Accounts'!CM$18, 'E2 Allocators'!$B$15:$W$15, 0),FALSE)*$E132)</f>
        <v>0</v>
      </c>
      <c r="CN132" s="1411">
        <f t="shared" si="35"/>
        <v>0</v>
      </c>
      <c r="CO132" s="1791">
        <f t="shared" si="36"/>
        <v>0</v>
      </c>
      <c r="CQ132" s="2086" t="s">
        <v>563</v>
      </c>
    </row>
    <row r="133" spans="1:95" s="80" customFormat="1" ht="25.5">
      <c r="A133" s="1176">
        <v>5035</v>
      </c>
      <c r="B133" s="1175" t="s">
        <v>743</v>
      </c>
      <c r="C133" s="1788">
        <f>IF(ISERROR(VLOOKUP($A133,'I3 TB Data'!$A$23:$H$458,MATCH('O5 Details by Class &amp; Accounts'!$C$18, 'I3 TB Data'!$A$23:$H$23,0),0)), 0, VLOOKUP($A133,'I3 TB Data'!$A$23:$H$458,MATCH('O5 Details by Class &amp; Accounts'!$C$18,'I3 TB Data'!$A$23:$H$23,0),0))</f>
        <v>0</v>
      </c>
      <c r="D133" s="1789"/>
      <c r="E133" s="1788">
        <f t="shared" si="24"/>
        <v>0</v>
      </c>
      <c r="F133" s="1790">
        <f>IF(ISERROR(VLOOKUP($A133, 'E1 Categorization'!A33:E122, MATCH("Customer Component", 'E1 Categorization'!$A$33:$E$33,0), 0)), 0, IF(VLOOKUP($A133, 'E1 Categorization'!A33:E122, MATCH("Customer Component", 'E1 Categorization'!$A$33:$E$33,0), 0)=0, 'O5 Details by Class &amp; Accounts'!$E133, IF(AND(VLOOKUP($A133, 'E1 Categorization'!A33:E122, MATCH("Customer Component", 'E1 Categorization'!$A$33:$E$33,0), 0) &gt;0, VLOOKUP($A133, 'E1 Categorization'!A33:E122, MATCH("Customer Component", 'E1 Categorization'!$A$33:$E$33,0), 0)&lt;1), 'O5 Details by Class &amp; Accounts'!$E133*(1-VLOOKUP($A133, 'E1 Categorization'!A33:E122, MATCH("Customer Component", 'E1 Categorization'!$A$33:$E$33,0), 0)), 0)))</f>
        <v>0</v>
      </c>
      <c r="G133" s="1790">
        <f>IF(ISERROR(VLOOKUP($A133, 'E1 Categorization'!A33:E122, MATCH("Customer Component", 'E1 Categorization'!$A$33:$E$33,0), 0)),0, IF(VLOOKUP($A133, 'E1 Categorization'!A33:E122, MATCH("Customer Component", 'E1 Categorization'!$A$33:$E$33,0), 0)=0, 0, IF(AND(VLOOKUP($A133, 'E1 Categorization'!A33:E122, MATCH("Customer Component", 'E1 Categorization'!$A$33:$E$33,0), 0) &gt;0, VLOOKUP($A133, 'E1 Categorization'!A33:E122, MATCH("Customer Component", 'E1 Categorization'!$A$33:$E$33,0), 0)&lt;1), 'O5 Details by Class &amp; Accounts'!$E133*(VLOOKUP($A133, 'E1 Categorization'!A33:E122, MATCH("Customer Component", 'E1 Categorization'!$A$33:$E$33,0), 0)), 'O5 Details by Class &amp; Accounts'!$E133)))</f>
        <v>0</v>
      </c>
      <c r="H133" s="1411">
        <f t="shared" si="31"/>
        <v>0</v>
      </c>
      <c r="I133" s="1411">
        <f>IF(ISERROR(VLOOKUP(VLOOKUP($A133, 'E4 TB Allocation Details'!$A$18:$L$205, MATCH("Demand ID", 'E4 TB Allocation Details'!$A$18:$L$18, 0),FALSE), 'E2 Allocators'!$B$15:$W$361, MATCH('O5 Details by Class &amp; Accounts'!I$18, 'E2 Allocators'!$B$15:$W$15, 0),FALSE)*$F133), 0, VLOOKUP(VLOOKUP($A133, 'E4 TB Allocation Details'!$A$18:$L$205, MATCH("Demand ID", 'E4 TB Allocation Details'!$A$18:$L$18, 0),FALSE), 'E2 Allocators'!$B$15:$W$361, MATCH('O5 Details by Class &amp; Accounts'!I$18, 'E2 Allocators'!$B$15:$W$15, 0),FALSE)*$F133)</f>
        <v>0</v>
      </c>
      <c r="J133" s="1411">
        <f>IF(ISERROR(VLOOKUP(VLOOKUP($A133, 'E4 TB Allocation Details'!$A$18:$L$205, MATCH("Demand ID", 'E4 TB Allocation Details'!$A$18:$L$18, 0),FALSE), 'E2 Allocators'!$B$15:$W$361, MATCH('O5 Details by Class &amp; Accounts'!J$18, 'E2 Allocators'!$B$15:$W$15, 0),FALSE)*$F133), 0, VLOOKUP(VLOOKUP($A133, 'E4 TB Allocation Details'!$A$18:$L$205, MATCH("Demand ID", 'E4 TB Allocation Details'!$A$18:$L$18, 0),FALSE), 'E2 Allocators'!$B$15:$W$361, MATCH('O5 Details by Class &amp; Accounts'!J$18, 'E2 Allocators'!$B$15:$W$15, 0),FALSE)*$F133)</f>
        <v>0</v>
      </c>
      <c r="K133" s="1411">
        <f>IF(ISERROR(VLOOKUP(VLOOKUP($A133, 'E4 TB Allocation Details'!$A$18:$L$205, MATCH("Demand ID", 'E4 TB Allocation Details'!$A$18:$L$18, 0),FALSE), 'E2 Allocators'!$B$15:$W$361, MATCH('O5 Details by Class &amp; Accounts'!K$18, 'E2 Allocators'!$B$15:$W$15, 0),FALSE)*$F133), 0, VLOOKUP(VLOOKUP($A133, 'E4 TB Allocation Details'!$A$18:$L$205, MATCH("Demand ID", 'E4 TB Allocation Details'!$A$18:$L$18, 0),FALSE), 'E2 Allocators'!$B$15:$W$361, MATCH('O5 Details by Class &amp; Accounts'!K$18, 'E2 Allocators'!$B$15:$W$15, 0),FALSE)*$F133)</f>
        <v>0</v>
      </c>
      <c r="L133" s="1411">
        <f>IF(ISERROR(VLOOKUP(VLOOKUP($A133, 'E4 TB Allocation Details'!$A$18:$L$205, MATCH("Demand ID", 'E4 TB Allocation Details'!$A$18:$L$18, 0),FALSE), 'E2 Allocators'!$B$15:$W$361, MATCH('O5 Details by Class &amp; Accounts'!L$18, 'E2 Allocators'!$B$15:$W$15, 0),FALSE)*$F133), 0, VLOOKUP(VLOOKUP($A133, 'E4 TB Allocation Details'!$A$18:$L$205, MATCH("Demand ID", 'E4 TB Allocation Details'!$A$18:$L$18, 0),FALSE), 'E2 Allocators'!$B$15:$W$361, MATCH('O5 Details by Class &amp; Accounts'!L$18, 'E2 Allocators'!$B$15:$W$15, 0),FALSE)*$F133)</f>
        <v>0</v>
      </c>
      <c r="M133" s="1411">
        <f>IF(ISERROR(VLOOKUP(VLOOKUP($A133, 'E4 TB Allocation Details'!$A$18:$L$205, MATCH("Demand ID", 'E4 TB Allocation Details'!$A$18:$L$18, 0),FALSE), 'E2 Allocators'!$B$15:$W$361, MATCH('O5 Details by Class &amp; Accounts'!M$18, 'E2 Allocators'!$B$15:$W$15, 0),FALSE)*$F133), 0, VLOOKUP(VLOOKUP($A133, 'E4 TB Allocation Details'!$A$18:$L$205, MATCH("Demand ID", 'E4 TB Allocation Details'!$A$18:$L$18, 0),FALSE), 'E2 Allocators'!$B$15:$W$361, MATCH('O5 Details by Class &amp; Accounts'!M$18, 'E2 Allocators'!$B$15:$W$15, 0),FALSE)*$F133)</f>
        <v>0</v>
      </c>
      <c r="N133" s="1411">
        <f>IF(ISERROR(VLOOKUP(VLOOKUP($A133, 'E4 TB Allocation Details'!$A$18:$L$205, MATCH("Demand ID", 'E4 TB Allocation Details'!$A$18:$L$18, 0),FALSE), 'E2 Allocators'!$B$15:$W$361, MATCH('O5 Details by Class &amp; Accounts'!N$18, 'E2 Allocators'!$B$15:$W$15, 0),FALSE)*$F133), 0, VLOOKUP(VLOOKUP($A133, 'E4 TB Allocation Details'!$A$18:$L$205, MATCH("Demand ID", 'E4 TB Allocation Details'!$A$18:$L$18, 0),FALSE), 'E2 Allocators'!$B$15:$W$361, MATCH('O5 Details by Class &amp; Accounts'!N$18, 'E2 Allocators'!$B$15:$W$15, 0),FALSE)*$F133)</f>
        <v>0</v>
      </c>
      <c r="O133" s="1411">
        <f>IF(ISERROR(VLOOKUP(VLOOKUP($A133, 'E4 TB Allocation Details'!$A$18:$L$205, MATCH("Demand ID", 'E4 TB Allocation Details'!$A$18:$L$18, 0),FALSE), 'E2 Allocators'!$B$15:$W$361, MATCH('O5 Details by Class &amp; Accounts'!O$18, 'E2 Allocators'!$B$15:$W$15, 0),FALSE)*$F133), 0, VLOOKUP(VLOOKUP($A133, 'E4 TB Allocation Details'!$A$18:$L$205, MATCH("Demand ID", 'E4 TB Allocation Details'!$A$18:$L$18, 0),FALSE), 'E2 Allocators'!$B$15:$W$361, MATCH('O5 Details by Class &amp; Accounts'!O$18, 'E2 Allocators'!$B$15:$W$15, 0),FALSE)*$F133)</f>
        <v>0</v>
      </c>
      <c r="P133" s="1411">
        <f>IF(ISERROR(VLOOKUP(VLOOKUP($A133, 'E4 TB Allocation Details'!$A$18:$L$205, MATCH("Demand ID", 'E4 TB Allocation Details'!$A$18:$L$18, 0),FALSE), 'E2 Allocators'!$B$15:$W$361, MATCH('O5 Details by Class &amp; Accounts'!P$18, 'E2 Allocators'!$B$15:$W$15, 0),FALSE)*$F133), 0, VLOOKUP(VLOOKUP($A133, 'E4 TB Allocation Details'!$A$18:$L$205, MATCH("Demand ID", 'E4 TB Allocation Details'!$A$18:$L$18, 0),FALSE), 'E2 Allocators'!$B$15:$W$361, MATCH('O5 Details by Class &amp; Accounts'!P$18, 'E2 Allocators'!$B$15:$W$15, 0),FALSE)*$F133)</f>
        <v>0</v>
      </c>
      <c r="Q133" s="1411">
        <f>IF(ISERROR(VLOOKUP(VLOOKUP($A133, 'E4 TB Allocation Details'!$A$18:$L$205, MATCH("Demand ID", 'E4 TB Allocation Details'!$A$18:$L$18, 0),FALSE), 'E2 Allocators'!$B$15:$W$361, MATCH('O5 Details by Class &amp; Accounts'!Q$18, 'E2 Allocators'!$B$15:$W$15, 0),FALSE)*$F133), 0, VLOOKUP(VLOOKUP($A133, 'E4 TB Allocation Details'!$A$18:$L$205, MATCH("Demand ID", 'E4 TB Allocation Details'!$A$18:$L$18, 0),FALSE), 'E2 Allocators'!$B$15:$W$361, MATCH('O5 Details by Class &amp; Accounts'!Q$18, 'E2 Allocators'!$B$15:$W$15, 0),FALSE)*$F133)</f>
        <v>0</v>
      </c>
      <c r="R133" s="1411">
        <f>IF(ISERROR(VLOOKUP(VLOOKUP($A133, 'E4 TB Allocation Details'!$A$18:$L$205, MATCH("Demand ID", 'E4 TB Allocation Details'!$A$18:$L$18, 0),FALSE), 'E2 Allocators'!$B$15:$W$361, MATCH('O5 Details by Class &amp; Accounts'!R$18, 'E2 Allocators'!$B$15:$W$15, 0),FALSE)*$F133), 0, VLOOKUP(VLOOKUP($A133, 'E4 TB Allocation Details'!$A$18:$L$205, MATCH("Demand ID", 'E4 TB Allocation Details'!$A$18:$L$18, 0),FALSE), 'E2 Allocators'!$B$15:$W$361, MATCH('O5 Details by Class &amp; Accounts'!R$18, 'E2 Allocators'!$B$15:$W$15, 0),FALSE)*$F133)</f>
        <v>0</v>
      </c>
      <c r="S133" s="1411">
        <f>IF(ISERROR(VLOOKUP(VLOOKUP($A133, 'E4 TB Allocation Details'!$A$18:$L$205, MATCH("Demand ID", 'E4 TB Allocation Details'!$A$18:$L$18, 0),FALSE), 'E2 Allocators'!$B$15:$W$361, MATCH('O5 Details by Class &amp; Accounts'!S$18, 'E2 Allocators'!$B$15:$W$15, 0),FALSE)*$F133), 0, VLOOKUP(VLOOKUP($A133, 'E4 TB Allocation Details'!$A$18:$L$205, MATCH("Demand ID", 'E4 TB Allocation Details'!$A$18:$L$18, 0),FALSE), 'E2 Allocators'!$B$15:$W$361, MATCH('O5 Details by Class &amp; Accounts'!S$18, 'E2 Allocators'!$B$15:$W$15, 0),FALSE)*$F133)</f>
        <v>0</v>
      </c>
      <c r="T133" s="1411">
        <f>IF(ISERROR(VLOOKUP(VLOOKUP($A133, 'E4 TB Allocation Details'!$A$18:$L$205, MATCH("Demand ID", 'E4 TB Allocation Details'!$A$18:$L$18, 0),FALSE), 'E2 Allocators'!$B$15:$W$361, MATCH('O5 Details by Class &amp; Accounts'!T$18, 'E2 Allocators'!$B$15:$W$15, 0),FALSE)*$F133), 0, VLOOKUP(VLOOKUP($A133, 'E4 TB Allocation Details'!$A$18:$L$205, MATCH("Demand ID", 'E4 TB Allocation Details'!$A$18:$L$18, 0),FALSE), 'E2 Allocators'!$B$15:$W$361, MATCH('O5 Details by Class &amp; Accounts'!T$18, 'E2 Allocators'!$B$15:$W$15, 0),FALSE)*$F133)</f>
        <v>0</v>
      </c>
      <c r="U133" s="1411">
        <f>IF(ISERROR(VLOOKUP(VLOOKUP($A133, 'E4 TB Allocation Details'!$A$18:$L$205, MATCH("Demand ID", 'E4 TB Allocation Details'!$A$18:$L$18, 0),FALSE), 'E2 Allocators'!$B$15:$W$361, MATCH('O5 Details by Class &amp; Accounts'!U$18, 'E2 Allocators'!$B$15:$W$15, 0),FALSE)*$F133), 0, VLOOKUP(VLOOKUP($A133, 'E4 TB Allocation Details'!$A$18:$L$205, MATCH("Demand ID", 'E4 TB Allocation Details'!$A$18:$L$18, 0),FALSE), 'E2 Allocators'!$B$15:$W$361, MATCH('O5 Details by Class &amp; Accounts'!U$18, 'E2 Allocators'!$B$15:$W$15, 0),FALSE)*$F133)</f>
        <v>0</v>
      </c>
      <c r="V133" s="1411">
        <f>IF(ISERROR(VLOOKUP(VLOOKUP($A133, 'E4 TB Allocation Details'!$A$18:$L$205, MATCH("Demand ID", 'E4 TB Allocation Details'!$A$18:$L$18, 0),FALSE), 'E2 Allocators'!$B$15:$W$361, MATCH('O5 Details by Class &amp; Accounts'!V$18, 'E2 Allocators'!$B$15:$W$15, 0),FALSE)*$F133), 0, VLOOKUP(VLOOKUP($A133, 'E4 TB Allocation Details'!$A$18:$L$205, MATCH("Demand ID", 'E4 TB Allocation Details'!$A$18:$L$18, 0),FALSE), 'E2 Allocators'!$B$15:$W$361, MATCH('O5 Details by Class &amp; Accounts'!V$18, 'E2 Allocators'!$B$15:$W$15, 0),FALSE)*$F133)</f>
        <v>0</v>
      </c>
      <c r="W133" s="1411">
        <f>IF(ISERROR(VLOOKUP(VLOOKUP($A133, 'E4 TB Allocation Details'!$A$18:$L$205, MATCH("Demand ID", 'E4 TB Allocation Details'!$A$18:$L$18, 0),FALSE), 'E2 Allocators'!$B$15:$W$361, MATCH('O5 Details by Class &amp; Accounts'!W$18, 'E2 Allocators'!$B$15:$W$15, 0),FALSE)*$F133), 0, VLOOKUP(VLOOKUP($A133, 'E4 TB Allocation Details'!$A$18:$L$205, MATCH("Demand ID", 'E4 TB Allocation Details'!$A$18:$L$18, 0),FALSE), 'E2 Allocators'!$B$15:$W$361, MATCH('O5 Details by Class &amp; Accounts'!W$18, 'E2 Allocators'!$B$15:$W$15, 0),FALSE)*$F133)</f>
        <v>0</v>
      </c>
      <c r="X133" s="1411">
        <f>IF(ISERROR(VLOOKUP(VLOOKUP($A133, 'E4 TB Allocation Details'!$A$18:$L$205, MATCH("Demand ID", 'E4 TB Allocation Details'!$A$18:$L$18, 0),FALSE), 'E2 Allocators'!$B$15:$W$361, MATCH('O5 Details by Class &amp; Accounts'!X$18, 'E2 Allocators'!$B$15:$W$15, 0),FALSE)*$F133), 0, VLOOKUP(VLOOKUP($A133, 'E4 TB Allocation Details'!$A$18:$L$205, MATCH("Demand ID", 'E4 TB Allocation Details'!$A$18:$L$18, 0),FALSE), 'E2 Allocators'!$B$15:$W$361, MATCH('O5 Details by Class &amp; Accounts'!X$18, 'E2 Allocators'!$B$15:$W$15, 0),FALSE)*$F133)</f>
        <v>0</v>
      </c>
      <c r="Y133" s="1411">
        <f>IF(ISERROR(VLOOKUP(VLOOKUP($A133, 'E4 TB Allocation Details'!$A$18:$L$205, MATCH("Demand ID", 'E4 TB Allocation Details'!$A$18:$L$18, 0),FALSE), 'E2 Allocators'!$B$15:$W$361, MATCH('O5 Details by Class &amp; Accounts'!Y$18, 'E2 Allocators'!$B$15:$W$15, 0),FALSE)*$F133), 0, VLOOKUP(VLOOKUP($A133, 'E4 TB Allocation Details'!$A$18:$L$205, MATCH("Demand ID", 'E4 TB Allocation Details'!$A$18:$L$18, 0),FALSE), 'E2 Allocators'!$B$15:$W$361, MATCH('O5 Details by Class &amp; Accounts'!Y$18, 'E2 Allocators'!$B$15:$W$15, 0),FALSE)*$F133)</f>
        <v>0</v>
      </c>
      <c r="Z133" s="1411">
        <f>IF(ISERROR(VLOOKUP(VLOOKUP($A133, 'E4 TB Allocation Details'!$A$18:$L$205, MATCH("Demand ID", 'E4 TB Allocation Details'!$A$18:$L$18, 0),FALSE), 'E2 Allocators'!$B$15:$W$361, MATCH('O5 Details by Class &amp; Accounts'!Z$18, 'E2 Allocators'!$B$15:$W$15, 0),FALSE)*$F133), 0, VLOOKUP(VLOOKUP($A133, 'E4 TB Allocation Details'!$A$18:$L$205, MATCH("Demand ID", 'E4 TB Allocation Details'!$A$18:$L$18, 0),FALSE), 'E2 Allocators'!$B$15:$W$361, MATCH('O5 Details by Class &amp; Accounts'!Z$18, 'E2 Allocators'!$B$15:$W$15, 0),FALSE)*$F133)</f>
        <v>0</v>
      </c>
      <c r="AA133" s="1411">
        <f>IF(ISERROR(VLOOKUP(VLOOKUP($A133, 'E4 TB Allocation Details'!$A$18:$L$205, MATCH("Demand ID", 'E4 TB Allocation Details'!$A$18:$L$18, 0),FALSE), 'E2 Allocators'!$B$15:$W$361, MATCH('O5 Details by Class &amp; Accounts'!AA$18, 'E2 Allocators'!$B$15:$W$15, 0),FALSE)*$F133), 0, VLOOKUP(VLOOKUP($A133, 'E4 TB Allocation Details'!$A$18:$L$205, MATCH("Demand ID", 'E4 TB Allocation Details'!$A$18:$L$18, 0),FALSE), 'E2 Allocators'!$B$15:$W$361, MATCH('O5 Details by Class &amp; Accounts'!AA$18, 'E2 Allocators'!$B$15:$W$15, 0),FALSE)*$F133)</f>
        <v>0</v>
      </c>
      <c r="AB133" s="1411">
        <f>IF(ISERROR(VLOOKUP(VLOOKUP($A133, 'E4 TB Allocation Details'!$A$18:$L$205, MATCH("Demand ID", 'E4 TB Allocation Details'!$A$18:$L$18, 0),FALSE), 'E2 Allocators'!$B$15:$W$361, MATCH('O5 Details by Class &amp; Accounts'!AB$18, 'E2 Allocators'!$B$15:$W$15, 0),FALSE)*$F133), 0, VLOOKUP(VLOOKUP($A133, 'E4 TB Allocation Details'!$A$18:$L$205, MATCH("Demand ID", 'E4 TB Allocation Details'!$A$18:$L$18, 0),FALSE), 'E2 Allocators'!$B$15:$W$361, MATCH('O5 Details by Class &amp; Accounts'!AB$18, 'E2 Allocators'!$B$15:$W$15, 0),FALSE)*$F133)</f>
        <v>0</v>
      </c>
      <c r="AC133" s="1411">
        <f t="shared" si="32"/>
        <v>0</v>
      </c>
      <c r="AD133" s="1411">
        <f>IF(ISERROR(VLOOKUP(VLOOKUP($A133, 'E4 TB Allocation Details'!$A$18:$L$205, MATCH("Customer ID", 'E4 TB Allocation Details'!$A$18:$L$18, 0),FALSE), 'E2 Allocators'!$B$15:$W$361, MATCH('O5 Details by Class &amp; Accounts'!AD$18, 'E2 Allocators'!$B$15:$W$15, 0),FALSE)*$G133), 0, VLOOKUP(VLOOKUP($A133, 'E4 TB Allocation Details'!$A$18:$L$205, MATCH("Customer ID", 'E4 TB Allocation Details'!$A$18:$L$18, 0),FALSE), 'E2 Allocators'!$B$15:$W$361, MATCH('O5 Details by Class &amp; Accounts'!AD$18, 'E2 Allocators'!$B$15:$W$15, 0),FALSE)*$G133)</f>
        <v>0</v>
      </c>
      <c r="AE133" s="1411">
        <f>IF(ISERROR(VLOOKUP(VLOOKUP($A133, 'E4 TB Allocation Details'!$A$18:$L$205, MATCH("Customer ID", 'E4 TB Allocation Details'!$A$18:$L$18, 0),FALSE), 'E2 Allocators'!$B$15:$W$361, MATCH('O5 Details by Class &amp; Accounts'!AE$18, 'E2 Allocators'!$B$15:$W$15, 0),FALSE)*$G133), 0, VLOOKUP(VLOOKUP($A133, 'E4 TB Allocation Details'!$A$18:$L$205, MATCH("Customer ID", 'E4 TB Allocation Details'!$A$18:$L$18, 0),FALSE), 'E2 Allocators'!$B$15:$W$361, MATCH('O5 Details by Class &amp; Accounts'!AE$18, 'E2 Allocators'!$B$15:$W$15, 0),FALSE)*$G133)</f>
        <v>0</v>
      </c>
      <c r="AF133" s="1411">
        <f>IF(ISERROR(VLOOKUP(VLOOKUP($A133, 'E4 TB Allocation Details'!$A$18:$L$205, MATCH("Customer ID", 'E4 TB Allocation Details'!$A$18:$L$18, 0),FALSE), 'E2 Allocators'!$B$15:$W$361, MATCH('O5 Details by Class &amp; Accounts'!AF$18, 'E2 Allocators'!$B$15:$W$15, 0),FALSE)*$G133), 0, VLOOKUP(VLOOKUP($A133, 'E4 TB Allocation Details'!$A$18:$L$205, MATCH("Customer ID", 'E4 TB Allocation Details'!$A$18:$L$18, 0),FALSE), 'E2 Allocators'!$B$15:$W$361, MATCH('O5 Details by Class &amp; Accounts'!AF$18, 'E2 Allocators'!$B$15:$W$15, 0),FALSE)*$G133)</f>
        <v>0</v>
      </c>
      <c r="AG133" s="1411">
        <f>IF(ISERROR(VLOOKUP(VLOOKUP($A133, 'E4 TB Allocation Details'!$A$18:$L$205, MATCH("Customer ID", 'E4 TB Allocation Details'!$A$18:$L$18, 0),FALSE), 'E2 Allocators'!$B$15:$W$361, MATCH('O5 Details by Class &amp; Accounts'!AG$18, 'E2 Allocators'!$B$15:$W$15, 0),FALSE)*$G133), 0, VLOOKUP(VLOOKUP($A133, 'E4 TB Allocation Details'!$A$18:$L$205, MATCH("Customer ID", 'E4 TB Allocation Details'!$A$18:$L$18, 0),FALSE), 'E2 Allocators'!$B$15:$W$361, MATCH('O5 Details by Class &amp; Accounts'!AG$18, 'E2 Allocators'!$B$15:$W$15, 0),FALSE)*$G133)</f>
        <v>0</v>
      </c>
      <c r="AH133" s="1411">
        <f>IF(ISERROR(VLOOKUP(VLOOKUP($A133, 'E4 TB Allocation Details'!$A$18:$L$205, MATCH("Customer ID", 'E4 TB Allocation Details'!$A$18:$L$18, 0),FALSE), 'E2 Allocators'!$B$15:$W$361, MATCH('O5 Details by Class &amp; Accounts'!AH$18, 'E2 Allocators'!$B$15:$W$15, 0),FALSE)*$G133), 0, VLOOKUP(VLOOKUP($A133, 'E4 TB Allocation Details'!$A$18:$L$205, MATCH("Customer ID", 'E4 TB Allocation Details'!$A$18:$L$18, 0),FALSE), 'E2 Allocators'!$B$15:$W$361, MATCH('O5 Details by Class &amp; Accounts'!AH$18, 'E2 Allocators'!$B$15:$W$15, 0),FALSE)*$G133)</f>
        <v>0</v>
      </c>
      <c r="AI133" s="1411">
        <f>IF(ISERROR(VLOOKUP(VLOOKUP($A133, 'E4 TB Allocation Details'!$A$18:$L$205, MATCH("Customer ID", 'E4 TB Allocation Details'!$A$18:$L$18, 0),FALSE), 'E2 Allocators'!$B$15:$W$361, MATCH('O5 Details by Class &amp; Accounts'!AI$18, 'E2 Allocators'!$B$15:$W$15, 0),FALSE)*$G133), 0, VLOOKUP(VLOOKUP($A133, 'E4 TB Allocation Details'!$A$18:$L$205, MATCH("Customer ID", 'E4 TB Allocation Details'!$A$18:$L$18, 0),FALSE), 'E2 Allocators'!$B$15:$W$361, MATCH('O5 Details by Class &amp; Accounts'!AI$18, 'E2 Allocators'!$B$15:$W$15, 0),FALSE)*$G133)</f>
        <v>0</v>
      </c>
      <c r="AJ133" s="1411">
        <f>IF(ISERROR(VLOOKUP(VLOOKUP($A133, 'E4 TB Allocation Details'!$A$18:$L$205, MATCH("Customer ID", 'E4 TB Allocation Details'!$A$18:$L$18, 0),FALSE), 'E2 Allocators'!$B$15:$W$361, MATCH('O5 Details by Class &amp; Accounts'!AJ$18, 'E2 Allocators'!$B$15:$W$15, 0),FALSE)*$G133), 0, VLOOKUP(VLOOKUP($A133, 'E4 TB Allocation Details'!$A$18:$L$205, MATCH("Customer ID", 'E4 TB Allocation Details'!$A$18:$L$18, 0),FALSE), 'E2 Allocators'!$B$15:$W$361, MATCH('O5 Details by Class &amp; Accounts'!AJ$18, 'E2 Allocators'!$B$15:$W$15, 0),FALSE)*$G133)</f>
        <v>0</v>
      </c>
      <c r="AK133" s="1411">
        <f>IF(ISERROR(VLOOKUP(VLOOKUP($A133, 'E4 TB Allocation Details'!$A$18:$L$205, MATCH("Customer ID", 'E4 TB Allocation Details'!$A$18:$L$18, 0),FALSE), 'E2 Allocators'!$B$15:$W$361, MATCH('O5 Details by Class &amp; Accounts'!AK$18, 'E2 Allocators'!$B$15:$W$15, 0),FALSE)*$G133), 0, VLOOKUP(VLOOKUP($A133, 'E4 TB Allocation Details'!$A$18:$L$205, MATCH("Customer ID", 'E4 TB Allocation Details'!$A$18:$L$18, 0),FALSE), 'E2 Allocators'!$B$15:$W$361, MATCH('O5 Details by Class &amp; Accounts'!AK$18, 'E2 Allocators'!$B$15:$W$15, 0),FALSE)*$G133)</f>
        <v>0</v>
      </c>
      <c r="AL133" s="1411">
        <f>IF(ISERROR(VLOOKUP(VLOOKUP($A133, 'E4 TB Allocation Details'!$A$18:$L$205, MATCH("Customer ID", 'E4 TB Allocation Details'!$A$18:$L$18, 0),FALSE), 'E2 Allocators'!$B$15:$W$361, MATCH('O5 Details by Class &amp; Accounts'!AL$18, 'E2 Allocators'!$B$15:$W$15, 0),FALSE)*$G133), 0, VLOOKUP(VLOOKUP($A133, 'E4 TB Allocation Details'!$A$18:$L$205, MATCH("Customer ID", 'E4 TB Allocation Details'!$A$18:$L$18, 0),FALSE), 'E2 Allocators'!$B$15:$W$361, MATCH('O5 Details by Class &amp; Accounts'!AL$18, 'E2 Allocators'!$B$15:$W$15, 0),FALSE)*$G133)</f>
        <v>0</v>
      </c>
      <c r="AM133" s="1411">
        <f>IF(ISERROR(VLOOKUP(VLOOKUP($A133, 'E4 TB Allocation Details'!$A$18:$L$205, MATCH("Customer ID", 'E4 TB Allocation Details'!$A$18:$L$18, 0),FALSE), 'E2 Allocators'!$B$15:$W$361, MATCH('O5 Details by Class &amp; Accounts'!AM$18, 'E2 Allocators'!$B$15:$W$15, 0),FALSE)*$G133), 0, VLOOKUP(VLOOKUP($A133, 'E4 TB Allocation Details'!$A$18:$L$205, MATCH("Customer ID", 'E4 TB Allocation Details'!$A$18:$L$18, 0),FALSE), 'E2 Allocators'!$B$15:$W$361, MATCH('O5 Details by Class &amp; Accounts'!AM$18, 'E2 Allocators'!$B$15:$W$15, 0),FALSE)*$G133)</f>
        <v>0</v>
      </c>
      <c r="AN133" s="1411">
        <f>IF(ISERROR(VLOOKUP(VLOOKUP($A133, 'E4 TB Allocation Details'!$A$18:$L$205, MATCH("Customer ID", 'E4 TB Allocation Details'!$A$18:$L$18, 0),FALSE), 'E2 Allocators'!$B$15:$W$361, MATCH('O5 Details by Class &amp; Accounts'!AN$18, 'E2 Allocators'!$B$15:$W$15, 0),FALSE)*$G133), 0, VLOOKUP(VLOOKUP($A133, 'E4 TB Allocation Details'!$A$18:$L$205, MATCH("Customer ID", 'E4 TB Allocation Details'!$A$18:$L$18, 0),FALSE), 'E2 Allocators'!$B$15:$W$361, MATCH('O5 Details by Class &amp; Accounts'!AN$18, 'E2 Allocators'!$B$15:$W$15, 0),FALSE)*$G133)</f>
        <v>0</v>
      </c>
      <c r="AO133" s="1411">
        <f>IF(ISERROR(VLOOKUP(VLOOKUP($A133, 'E4 TB Allocation Details'!$A$18:$L$205, MATCH("Customer ID", 'E4 TB Allocation Details'!$A$18:$L$18, 0),FALSE), 'E2 Allocators'!$B$15:$W$361, MATCH('O5 Details by Class &amp; Accounts'!AO$18, 'E2 Allocators'!$B$15:$W$15, 0),FALSE)*$G133), 0, VLOOKUP(VLOOKUP($A133, 'E4 TB Allocation Details'!$A$18:$L$205, MATCH("Customer ID", 'E4 TB Allocation Details'!$A$18:$L$18, 0),FALSE), 'E2 Allocators'!$B$15:$W$361, MATCH('O5 Details by Class &amp; Accounts'!AO$18, 'E2 Allocators'!$B$15:$W$15, 0),FALSE)*$G133)</f>
        <v>0</v>
      </c>
      <c r="AP133" s="1411">
        <f>IF(ISERROR(VLOOKUP(VLOOKUP($A133, 'E4 TB Allocation Details'!$A$18:$L$205, MATCH("Customer ID", 'E4 TB Allocation Details'!$A$18:$L$18, 0),FALSE), 'E2 Allocators'!$B$15:$W$361, MATCH('O5 Details by Class &amp; Accounts'!AP$18, 'E2 Allocators'!$B$15:$W$15, 0),FALSE)*$G133), 0, VLOOKUP(VLOOKUP($A133, 'E4 TB Allocation Details'!$A$18:$L$205, MATCH("Customer ID", 'E4 TB Allocation Details'!$A$18:$L$18, 0),FALSE), 'E2 Allocators'!$B$15:$W$361, MATCH('O5 Details by Class &amp; Accounts'!AP$18, 'E2 Allocators'!$B$15:$W$15, 0),FALSE)*$G133)</f>
        <v>0</v>
      </c>
      <c r="AQ133" s="1411">
        <f>IF(ISERROR(VLOOKUP(VLOOKUP($A133, 'E4 TB Allocation Details'!$A$18:$L$205, MATCH("Customer ID", 'E4 TB Allocation Details'!$A$18:$L$18, 0),FALSE), 'E2 Allocators'!$B$15:$W$361, MATCH('O5 Details by Class &amp; Accounts'!AQ$18, 'E2 Allocators'!$B$15:$W$15, 0),FALSE)*$G133), 0, VLOOKUP(VLOOKUP($A133, 'E4 TB Allocation Details'!$A$18:$L$205, MATCH("Customer ID", 'E4 TB Allocation Details'!$A$18:$L$18, 0),FALSE), 'E2 Allocators'!$B$15:$W$361, MATCH('O5 Details by Class &amp; Accounts'!AQ$18, 'E2 Allocators'!$B$15:$W$15, 0),FALSE)*$G133)</f>
        <v>0</v>
      </c>
      <c r="AR133" s="1411">
        <f>IF(ISERROR(VLOOKUP(VLOOKUP($A133, 'E4 TB Allocation Details'!$A$18:$L$205, MATCH("Customer ID", 'E4 TB Allocation Details'!$A$18:$L$18, 0),FALSE), 'E2 Allocators'!$B$15:$W$361, MATCH('O5 Details by Class &amp; Accounts'!AR$18, 'E2 Allocators'!$B$15:$W$15, 0),FALSE)*$G133), 0, VLOOKUP(VLOOKUP($A133, 'E4 TB Allocation Details'!$A$18:$L$205, MATCH("Customer ID", 'E4 TB Allocation Details'!$A$18:$L$18, 0),FALSE), 'E2 Allocators'!$B$15:$W$361, MATCH('O5 Details by Class &amp; Accounts'!AR$18, 'E2 Allocators'!$B$15:$W$15, 0),FALSE)*$G133)</f>
        <v>0</v>
      </c>
      <c r="AS133" s="1411">
        <f>IF(ISERROR(VLOOKUP(VLOOKUP($A133, 'E4 TB Allocation Details'!$A$18:$L$205, MATCH("Customer ID", 'E4 TB Allocation Details'!$A$18:$L$18, 0),FALSE), 'E2 Allocators'!$B$15:$W$361, MATCH('O5 Details by Class &amp; Accounts'!AS$18, 'E2 Allocators'!$B$15:$W$15, 0),FALSE)*$G133), 0, VLOOKUP(VLOOKUP($A133, 'E4 TB Allocation Details'!$A$18:$L$205, MATCH("Customer ID", 'E4 TB Allocation Details'!$A$18:$L$18, 0),FALSE), 'E2 Allocators'!$B$15:$W$361, MATCH('O5 Details by Class &amp; Accounts'!AS$18, 'E2 Allocators'!$B$15:$W$15, 0),FALSE)*$G133)</f>
        <v>0</v>
      </c>
      <c r="AT133" s="1411">
        <f>IF(ISERROR(VLOOKUP(VLOOKUP($A133, 'E4 TB Allocation Details'!$A$18:$L$205, MATCH("Customer ID", 'E4 TB Allocation Details'!$A$18:$L$18, 0),FALSE), 'E2 Allocators'!$B$15:$W$361, MATCH('O5 Details by Class &amp; Accounts'!AT$18, 'E2 Allocators'!$B$15:$W$15, 0),FALSE)*$G133), 0, VLOOKUP(VLOOKUP($A133, 'E4 TB Allocation Details'!$A$18:$L$205, MATCH("Customer ID", 'E4 TB Allocation Details'!$A$18:$L$18, 0),FALSE), 'E2 Allocators'!$B$15:$W$361, MATCH('O5 Details by Class &amp; Accounts'!AT$18, 'E2 Allocators'!$B$15:$W$15, 0),FALSE)*$G133)</f>
        <v>0</v>
      </c>
      <c r="AU133" s="1411">
        <f>IF(ISERROR(VLOOKUP(VLOOKUP($A133, 'E4 TB Allocation Details'!$A$18:$L$205, MATCH("Customer ID", 'E4 TB Allocation Details'!$A$18:$L$18, 0),FALSE), 'E2 Allocators'!$B$15:$W$361, MATCH('O5 Details by Class &amp; Accounts'!AU$18, 'E2 Allocators'!$B$15:$W$15, 0),FALSE)*$G133), 0, VLOOKUP(VLOOKUP($A133, 'E4 TB Allocation Details'!$A$18:$L$205, MATCH("Customer ID", 'E4 TB Allocation Details'!$A$18:$L$18, 0),FALSE), 'E2 Allocators'!$B$15:$W$361, MATCH('O5 Details by Class &amp; Accounts'!AU$18, 'E2 Allocators'!$B$15:$W$15, 0),FALSE)*$G133)</f>
        <v>0</v>
      </c>
      <c r="AV133" s="1411">
        <f>IF(ISERROR(VLOOKUP(VLOOKUP($A133, 'E4 TB Allocation Details'!$A$18:$L$205, MATCH("Customer ID", 'E4 TB Allocation Details'!$A$18:$L$18, 0),FALSE), 'E2 Allocators'!$B$15:$W$361, MATCH('O5 Details by Class &amp; Accounts'!AV$18, 'E2 Allocators'!$B$15:$W$15, 0),FALSE)*$G133), 0, VLOOKUP(VLOOKUP($A133, 'E4 TB Allocation Details'!$A$18:$L$205, MATCH("Customer ID", 'E4 TB Allocation Details'!$A$18:$L$18, 0),FALSE), 'E2 Allocators'!$B$15:$W$361, MATCH('O5 Details by Class &amp; Accounts'!AV$18, 'E2 Allocators'!$B$15:$W$15, 0),FALSE)*$G133)</f>
        <v>0</v>
      </c>
      <c r="AW133" s="1411">
        <f>IF(ISERROR(VLOOKUP(VLOOKUP($A133, 'E4 TB Allocation Details'!$A$18:$L$205, MATCH("Customer ID", 'E4 TB Allocation Details'!$A$18:$L$18, 0),FALSE), 'E2 Allocators'!$B$15:$W$361, MATCH('O5 Details by Class &amp; Accounts'!AW$18, 'E2 Allocators'!$B$15:$W$15, 0),FALSE)*$G133), 0, VLOOKUP(VLOOKUP($A133, 'E4 TB Allocation Details'!$A$18:$L$205, MATCH("Customer ID", 'E4 TB Allocation Details'!$A$18:$L$18, 0),FALSE), 'E2 Allocators'!$B$15:$W$361, MATCH('O5 Details by Class &amp; Accounts'!AW$18, 'E2 Allocators'!$B$15:$W$15, 0),FALSE)*$G133)</f>
        <v>0</v>
      </c>
      <c r="AX133" s="1411">
        <f t="shared" si="33"/>
        <v>0</v>
      </c>
      <c r="AY133" s="1411">
        <f>IF(ISERROR(VLOOKUP(VLOOKUP($A133, 'E4 TB Allocation Details'!$A$18:$L$205, MATCH("Misc ID", 'E4 TB Allocation Details'!$A$18:$L$18, 0),FALSE), 'E2 Allocators'!$B$15:$W$361, MATCH('O5 Details by Class &amp; Accounts'!AY$18, 'E2 Allocators'!$B$15:$W$15, 0),FALSE)*$E133), 0, VLOOKUP(VLOOKUP($A133, 'E4 TB Allocation Details'!$A$18:$L$205, MATCH("Misc ID", 'E4 TB Allocation Details'!$A$18:$L$18, 0),FALSE), 'E2 Allocators'!$B$15:$W$361, MATCH('O5 Details by Class &amp; Accounts'!AY$18, 'E2 Allocators'!$B$15:$W$15, 0),FALSE)*$E133)</f>
        <v>0</v>
      </c>
      <c r="AZ133" s="1411">
        <f>IF(ISERROR(VLOOKUP(VLOOKUP($A133, 'E4 TB Allocation Details'!$A$18:$L$205, MATCH("Misc ID", 'E4 TB Allocation Details'!$A$18:$L$18, 0),FALSE), 'E2 Allocators'!$B$15:$W$361, MATCH('O5 Details by Class &amp; Accounts'!AZ$18, 'E2 Allocators'!$B$15:$W$15, 0),FALSE)*$E133), 0, VLOOKUP(VLOOKUP($A133, 'E4 TB Allocation Details'!$A$18:$L$205, MATCH("Misc ID", 'E4 TB Allocation Details'!$A$18:$L$18, 0),FALSE), 'E2 Allocators'!$B$15:$W$361, MATCH('O5 Details by Class &amp; Accounts'!AZ$18, 'E2 Allocators'!$B$15:$W$15, 0),FALSE)*$E133)</f>
        <v>0</v>
      </c>
      <c r="BA133" s="1411">
        <f>IF(ISERROR(VLOOKUP(VLOOKUP($A133, 'E4 TB Allocation Details'!$A$18:$L$205, MATCH("Misc ID", 'E4 TB Allocation Details'!$A$18:$L$18, 0),FALSE), 'E2 Allocators'!$B$15:$W$361, MATCH('O5 Details by Class &amp; Accounts'!BA$18, 'E2 Allocators'!$B$15:$W$15, 0),FALSE)*$E133), 0, VLOOKUP(VLOOKUP($A133, 'E4 TB Allocation Details'!$A$18:$L$205, MATCH("Misc ID", 'E4 TB Allocation Details'!$A$18:$L$18, 0),FALSE), 'E2 Allocators'!$B$15:$W$361, MATCH('O5 Details by Class &amp; Accounts'!BA$18, 'E2 Allocators'!$B$15:$W$15, 0),FALSE)*$E133)</f>
        <v>0</v>
      </c>
      <c r="BB133" s="1411">
        <f>IF(ISERROR(VLOOKUP(VLOOKUP($A133, 'E4 TB Allocation Details'!$A$18:$L$205, MATCH("Misc ID", 'E4 TB Allocation Details'!$A$18:$L$18, 0),FALSE), 'E2 Allocators'!$B$15:$W$361, MATCH('O5 Details by Class &amp; Accounts'!BB$18, 'E2 Allocators'!$B$15:$W$15, 0),FALSE)*$E133), 0, VLOOKUP(VLOOKUP($A133, 'E4 TB Allocation Details'!$A$18:$L$205, MATCH("Misc ID", 'E4 TB Allocation Details'!$A$18:$L$18, 0),FALSE), 'E2 Allocators'!$B$15:$W$361, MATCH('O5 Details by Class &amp; Accounts'!BB$18, 'E2 Allocators'!$B$15:$W$15, 0),FALSE)*$E133)</f>
        <v>0</v>
      </c>
      <c r="BC133" s="1411">
        <f>IF(ISERROR(VLOOKUP(VLOOKUP($A133, 'E4 TB Allocation Details'!$A$18:$L$205, MATCH("Misc ID", 'E4 TB Allocation Details'!$A$18:$L$18, 0),FALSE), 'E2 Allocators'!$B$15:$W$361, MATCH('O5 Details by Class &amp; Accounts'!BC$18, 'E2 Allocators'!$B$15:$W$15, 0),FALSE)*$E133), 0, VLOOKUP(VLOOKUP($A133, 'E4 TB Allocation Details'!$A$18:$L$205, MATCH("Misc ID", 'E4 TB Allocation Details'!$A$18:$L$18, 0),FALSE), 'E2 Allocators'!$B$15:$W$361, MATCH('O5 Details by Class &amp; Accounts'!BC$18, 'E2 Allocators'!$B$15:$W$15, 0),FALSE)*$E133)</f>
        <v>0</v>
      </c>
      <c r="BD133" s="1411">
        <f>IF(ISERROR(VLOOKUP(VLOOKUP($A133, 'E4 TB Allocation Details'!$A$18:$L$205, MATCH("Misc ID", 'E4 TB Allocation Details'!$A$18:$L$18, 0),FALSE), 'E2 Allocators'!$B$15:$W$361, MATCH('O5 Details by Class &amp; Accounts'!BD$18, 'E2 Allocators'!$B$15:$W$15, 0),FALSE)*$E133), 0, VLOOKUP(VLOOKUP($A133, 'E4 TB Allocation Details'!$A$18:$L$205, MATCH("Misc ID", 'E4 TB Allocation Details'!$A$18:$L$18, 0),FALSE), 'E2 Allocators'!$B$15:$W$361, MATCH('O5 Details by Class &amp; Accounts'!BD$18, 'E2 Allocators'!$B$15:$W$15, 0),FALSE)*$E133)</f>
        <v>0</v>
      </c>
      <c r="BE133" s="1411">
        <f>IF(ISERROR(VLOOKUP(VLOOKUP($A133, 'E4 TB Allocation Details'!$A$18:$L$205, MATCH("Misc ID", 'E4 TB Allocation Details'!$A$18:$L$18, 0),FALSE), 'E2 Allocators'!$B$15:$W$361, MATCH('O5 Details by Class &amp; Accounts'!BE$18, 'E2 Allocators'!$B$15:$W$15, 0),FALSE)*$E133), 0, VLOOKUP(VLOOKUP($A133, 'E4 TB Allocation Details'!$A$18:$L$205, MATCH("Misc ID", 'E4 TB Allocation Details'!$A$18:$L$18, 0),FALSE), 'E2 Allocators'!$B$15:$W$361, MATCH('O5 Details by Class &amp; Accounts'!BE$18, 'E2 Allocators'!$B$15:$W$15, 0),FALSE)*$E133)</f>
        <v>0</v>
      </c>
      <c r="BF133" s="1411">
        <f>IF(ISERROR(VLOOKUP(VLOOKUP($A133, 'E4 TB Allocation Details'!$A$18:$L$205, MATCH("Misc ID", 'E4 TB Allocation Details'!$A$18:$L$18, 0),FALSE), 'E2 Allocators'!$B$15:$W$361, MATCH('O5 Details by Class &amp; Accounts'!BF$18, 'E2 Allocators'!$B$15:$W$15, 0),FALSE)*$E133), 0, VLOOKUP(VLOOKUP($A133, 'E4 TB Allocation Details'!$A$18:$L$205, MATCH("Misc ID", 'E4 TB Allocation Details'!$A$18:$L$18, 0),FALSE), 'E2 Allocators'!$B$15:$W$361, MATCH('O5 Details by Class &amp; Accounts'!BF$18, 'E2 Allocators'!$B$15:$W$15, 0),FALSE)*$E133)</f>
        <v>0</v>
      </c>
      <c r="BG133" s="1411">
        <f>IF(ISERROR(VLOOKUP(VLOOKUP($A133, 'E4 TB Allocation Details'!$A$18:$L$205, MATCH("Misc ID", 'E4 TB Allocation Details'!$A$18:$L$18, 0),FALSE), 'E2 Allocators'!$B$15:$W$361, MATCH('O5 Details by Class &amp; Accounts'!BG$18, 'E2 Allocators'!$B$15:$W$15, 0),FALSE)*$E133), 0, VLOOKUP(VLOOKUP($A133, 'E4 TB Allocation Details'!$A$18:$L$205, MATCH("Misc ID", 'E4 TB Allocation Details'!$A$18:$L$18, 0),FALSE), 'E2 Allocators'!$B$15:$W$361, MATCH('O5 Details by Class &amp; Accounts'!BG$18, 'E2 Allocators'!$B$15:$W$15, 0),FALSE)*$E133)</f>
        <v>0</v>
      </c>
      <c r="BH133" s="1411">
        <f>IF(ISERROR(VLOOKUP(VLOOKUP($A133, 'E4 TB Allocation Details'!$A$18:$L$205, MATCH("Misc ID", 'E4 TB Allocation Details'!$A$18:$L$18, 0),FALSE), 'E2 Allocators'!$B$15:$W$361, MATCH('O5 Details by Class &amp; Accounts'!BH$18, 'E2 Allocators'!$B$15:$W$15, 0),FALSE)*$E133), 0, VLOOKUP(VLOOKUP($A133, 'E4 TB Allocation Details'!$A$18:$L$205, MATCH("Misc ID", 'E4 TB Allocation Details'!$A$18:$L$18, 0),FALSE), 'E2 Allocators'!$B$15:$W$361, MATCH('O5 Details by Class &amp; Accounts'!BH$18, 'E2 Allocators'!$B$15:$W$15, 0),FALSE)*$E133)</f>
        <v>0</v>
      </c>
      <c r="BI133" s="1411">
        <f>IF(ISERROR(VLOOKUP(VLOOKUP($A133, 'E4 TB Allocation Details'!$A$18:$L$205, MATCH("Misc ID", 'E4 TB Allocation Details'!$A$18:$L$18, 0),FALSE), 'E2 Allocators'!$B$15:$W$361, MATCH('O5 Details by Class &amp; Accounts'!BI$18, 'E2 Allocators'!$B$15:$W$15, 0),FALSE)*$E133), 0, VLOOKUP(VLOOKUP($A133, 'E4 TB Allocation Details'!$A$18:$L$205, MATCH("Misc ID", 'E4 TB Allocation Details'!$A$18:$L$18, 0),FALSE), 'E2 Allocators'!$B$15:$W$361, MATCH('O5 Details by Class &amp; Accounts'!BI$18, 'E2 Allocators'!$B$15:$W$15, 0),FALSE)*$E133)</f>
        <v>0</v>
      </c>
      <c r="BJ133" s="1411">
        <f>IF(ISERROR(VLOOKUP(VLOOKUP($A133, 'E4 TB Allocation Details'!$A$18:$L$205, MATCH("Misc ID", 'E4 TB Allocation Details'!$A$18:$L$18, 0),FALSE), 'E2 Allocators'!$B$15:$W$361, MATCH('O5 Details by Class &amp; Accounts'!BJ$18, 'E2 Allocators'!$B$15:$W$15, 0),FALSE)*$E133), 0, VLOOKUP(VLOOKUP($A133, 'E4 TB Allocation Details'!$A$18:$L$205, MATCH("Misc ID", 'E4 TB Allocation Details'!$A$18:$L$18, 0),FALSE), 'E2 Allocators'!$B$15:$W$361, MATCH('O5 Details by Class &amp; Accounts'!BJ$18, 'E2 Allocators'!$B$15:$W$15, 0),FALSE)*$E133)</f>
        <v>0</v>
      </c>
      <c r="BK133" s="1411">
        <f>IF(ISERROR(VLOOKUP(VLOOKUP($A133, 'E4 TB Allocation Details'!$A$18:$L$205, MATCH("Misc ID", 'E4 TB Allocation Details'!$A$18:$L$18, 0),FALSE), 'E2 Allocators'!$B$15:$W$361, MATCH('O5 Details by Class &amp; Accounts'!BK$18, 'E2 Allocators'!$B$15:$W$15, 0),FALSE)*$E133), 0, VLOOKUP(VLOOKUP($A133, 'E4 TB Allocation Details'!$A$18:$L$205, MATCH("Misc ID", 'E4 TB Allocation Details'!$A$18:$L$18, 0),FALSE), 'E2 Allocators'!$B$15:$W$361, MATCH('O5 Details by Class &amp; Accounts'!BK$18, 'E2 Allocators'!$B$15:$W$15, 0),FALSE)*$E133)</f>
        <v>0</v>
      </c>
      <c r="BL133" s="1411">
        <f>IF(ISERROR(VLOOKUP(VLOOKUP($A133, 'E4 TB Allocation Details'!$A$18:$L$205, MATCH("Misc ID", 'E4 TB Allocation Details'!$A$18:$L$18, 0),FALSE), 'E2 Allocators'!$B$15:$W$361, MATCH('O5 Details by Class &amp; Accounts'!BL$18, 'E2 Allocators'!$B$15:$W$15, 0),FALSE)*$E133), 0, VLOOKUP(VLOOKUP($A133, 'E4 TB Allocation Details'!$A$18:$L$205, MATCH("Misc ID", 'E4 TB Allocation Details'!$A$18:$L$18, 0),FALSE), 'E2 Allocators'!$B$15:$W$361, MATCH('O5 Details by Class &amp; Accounts'!BL$18, 'E2 Allocators'!$B$15:$W$15, 0),FALSE)*$E133)</f>
        <v>0</v>
      </c>
      <c r="BM133" s="1411">
        <f>IF(ISERROR(VLOOKUP(VLOOKUP($A133, 'E4 TB Allocation Details'!$A$18:$L$205, MATCH("Misc ID", 'E4 TB Allocation Details'!$A$18:$L$18, 0),FALSE), 'E2 Allocators'!$B$15:$W$361, MATCH('O5 Details by Class &amp; Accounts'!BM$18, 'E2 Allocators'!$B$15:$W$15, 0),FALSE)*$E133), 0, VLOOKUP(VLOOKUP($A133, 'E4 TB Allocation Details'!$A$18:$L$205, MATCH("Misc ID", 'E4 TB Allocation Details'!$A$18:$L$18, 0),FALSE), 'E2 Allocators'!$B$15:$W$361, MATCH('O5 Details by Class &amp; Accounts'!BM$18, 'E2 Allocators'!$B$15:$W$15, 0),FALSE)*$E133)</f>
        <v>0</v>
      </c>
      <c r="BN133" s="1411">
        <f>IF(ISERROR(VLOOKUP(VLOOKUP($A133, 'E4 TB Allocation Details'!$A$18:$L$205, MATCH("Misc ID", 'E4 TB Allocation Details'!$A$18:$L$18, 0),FALSE), 'E2 Allocators'!$B$15:$W$361, MATCH('O5 Details by Class &amp; Accounts'!BN$18, 'E2 Allocators'!$B$15:$W$15, 0),FALSE)*$E133), 0, VLOOKUP(VLOOKUP($A133, 'E4 TB Allocation Details'!$A$18:$L$205, MATCH("Misc ID", 'E4 TB Allocation Details'!$A$18:$L$18, 0),FALSE), 'E2 Allocators'!$B$15:$W$361, MATCH('O5 Details by Class &amp; Accounts'!BN$18, 'E2 Allocators'!$B$15:$W$15, 0),FALSE)*$E133)</f>
        <v>0</v>
      </c>
      <c r="BO133" s="1411">
        <f>IF(ISERROR(VLOOKUP(VLOOKUP($A133, 'E4 TB Allocation Details'!$A$18:$L$205, MATCH("Misc ID", 'E4 TB Allocation Details'!$A$18:$L$18, 0),FALSE), 'E2 Allocators'!$B$15:$W$361, MATCH('O5 Details by Class &amp; Accounts'!BO$18, 'E2 Allocators'!$B$15:$W$15, 0),FALSE)*$E133), 0, VLOOKUP(VLOOKUP($A133, 'E4 TB Allocation Details'!$A$18:$L$205, MATCH("Misc ID", 'E4 TB Allocation Details'!$A$18:$L$18, 0),FALSE), 'E2 Allocators'!$B$15:$W$361, MATCH('O5 Details by Class &amp; Accounts'!BO$18, 'E2 Allocators'!$B$15:$W$15, 0),FALSE)*$E133)</f>
        <v>0</v>
      </c>
      <c r="BP133" s="1411">
        <f>IF(ISERROR(VLOOKUP(VLOOKUP($A133, 'E4 TB Allocation Details'!$A$18:$L$205, MATCH("Misc ID", 'E4 TB Allocation Details'!$A$18:$L$18, 0),FALSE), 'E2 Allocators'!$B$15:$W$361, MATCH('O5 Details by Class &amp; Accounts'!BP$18, 'E2 Allocators'!$B$15:$W$15, 0),FALSE)*$E133), 0, VLOOKUP(VLOOKUP($A133, 'E4 TB Allocation Details'!$A$18:$L$205, MATCH("Misc ID", 'E4 TB Allocation Details'!$A$18:$L$18, 0),FALSE), 'E2 Allocators'!$B$15:$W$361, MATCH('O5 Details by Class &amp; Accounts'!BP$18, 'E2 Allocators'!$B$15:$W$15, 0),FALSE)*$E133)</f>
        <v>0</v>
      </c>
      <c r="BQ133" s="1411">
        <f>IF(ISERROR(VLOOKUP(VLOOKUP($A133, 'E4 TB Allocation Details'!$A$18:$L$205, MATCH("Misc ID", 'E4 TB Allocation Details'!$A$18:$L$18, 0),FALSE), 'E2 Allocators'!$B$15:$W$361, MATCH('O5 Details by Class &amp; Accounts'!BQ$18, 'E2 Allocators'!$B$15:$W$15, 0),FALSE)*$E133), 0, VLOOKUP(VLOOKUP($A133, 'E4 TB Allocation Details'!$A$18:$L$205, MATCH("Misc ID", 'E4 TB Allocation Details'!$A$18:$L$18, 0),FALSE), 'E2 Allocators'!$B$15:$W$361, MATCH('O5 Details by Class &amp; Accounts'!BQ$18, 'E2 Allocators'!$B$15:$W$15, 0),FALSE)*$E133)</f>
        <v>0</v>
      </c>
      <c r="BR133" s="1411">
        <f>IF(ISERROR(VLOOKUP(VLOOKUP($A133, 'E4 TB Allocation Details'!$A$18:$L$205, MATCH("Misc ID", 'E4 TB Allocation Details'!$A$18:$L$18, 0),FALSE), 'E2 Allocators'!$B$15:$W$361, MATCH('O5 Details by Class &amp; Accounts'!BR$18, 'E2 Allocators'!$B$15:$W$15, 0),FALSE)*$E133), 0, VLOOKUP(VLOOKUP($A133, 'E4 TB Allocation Details'!$A$18:$L$205, MATCH("Misc ID", 'E4 TB Allocation Details'!$A$18:$L$18, 0),FALSE), 'E2 Allocators'!$B$15:$W$361, MATCH('O5 Details by Class &amp; Accounts'!BR$18, 'E2 Allocators'!$B$15:$W$15, 0),FALSE)*$E133)</f>
        <v>0</v>
      </c>
      <c r="BS133" s="1411">
        <f t="shared" si="34"/>
        <v>0</v>
      </c>
      <c r="BT133" s="1411">
        <f>IF(ISERROR(VLOOKUP(VLOOKUP($A133, 'E4 TB Allocation Details'!$A$18:$L$205, MATCH("A &amp; G ID", 'E4 TB Allocation Details'!$A$18:$L$18, 0),FALSE), 'E2 Allocators'!$B$15:$W$361, MATCH('O5 Details by Class &amp; Accounts'!BT$18, 'E2 Allocators'!$B$15:$W$15, 0),FALSE)*$E133), 0, VLOOKUP(VLOOKUP($A133, 'E4 TB Allocation Details'!$A$18:$L$205, MATCH("A &amp; G ID", 'E4 TB Allocation Details'!$A$18:$L$18, 0),FALSE), 'E2 Allocators'!$B$15:$W$361, MATCH('O5 Details by Class &amp; Accounts'!BT$18, 'E2 Allocators'!$B$15:$W$15, 0),FALSE)*$E133)</f>
        <v>0</v>
      </c>
      <c r="BU133" s="1411">
        <f>IF(ISERROR(VLOOKUP(VLOOKUP($A133, 'E4 TB Allocation Details'!$A$18:$L$205, MATCH("A &amp; G ID", 'E4 TB Allocation Details'!$A$18:$L$18, 0),FALSE), 'E2 Allocators'!$B$15:$W$361, MATCH('O5 Details by Class &amp; Accounts'!BU$18, 'E2 Allocators'!$B$15:$W$15, 0),FALSE)*$E133), 0, VLOOKUP(VLOOKUP($A133, 'E4 TB Allocation Details'!$A$18:$L$205, MATCH("A &amp; G ID", 'E4 TB Allocation Details'!$A$18:$L$18, 0),FALSE), 'E2 Allocators'!$B$15:$W$361, MATCH('O5 Details by Class &amp; Accounts'!BU$18, 'E2 Allocators'!$B$15:$W$15, 0),FALSE)*$E133)</f>
        <v>0</v>
      </c>
      <c r="BV133" s="1411">
        <f>IF(ISERROR(VLOOKUP(VLOOKUP($A133, 'E4 TB Allocation Details'!$A$18:$L$205, MATCH("A &amp; G ID", 'E4 TB Allocation Details'!$A$18:$L$18, 0),FALSE), 'E2 Allocators'!$B$15:$W$361, MATCH('O5 Details by Class &amp; Accounts'!BV$18, 'E2 Allocators'!$B$15:$W$15, 0),FALSE)*$E133), 0, VLOOKUP(VLOOKUP($A133, 'E4 TB Allocation Details'!$A$18:$L$205, MATCH("A &amp; G ID", 'E4 TB Allocation Details'!$A$18:$L$18, 0),FALSE), 'E2 Allocators'!$B$15:$W$361, MATCH('O5 Details by Class &amp; Accounts'!BV$18, 'E2 Allocators'!$B$15:$W$15, 0),FALSE)*$E133)</f>
        <v>0</v>
      </c>
      <c r="BW133" s="1411">
        <f>IF(ISERROR(VLOOKUP(VLOOKUP($A133, 'E4 TB Allocation Details'!$A$18:$L$205, MATCH("A &amp; G ID", 'E4 TB Allocation Details'!$A$18:$L$18, 0),FALSE), 'E2 Allocators'!$B$15:$W$361, MATCH('O5 Details by Class &amp; Accounts'!BW$18, 'E2 Allocators'!$B$15:$W$15, 0),FALSE)*$E133), 0, VLOOKUP(VLOOKUP($A133, 'E4 TB Allocation Details'!$A$18:$L$205, MATCH("A &amp; G ID", 'E4 TB Allocation Details'!$A$18:$L$18, 0),FALSE), 'E2 Allocators'!$B$15:$W$361, MATCH('O5 Details by Class &amp; Accounts'!BW$18, 'E2 Allocators'!$B$15:$W$15, 0),FALSE)*$E133)</f>
        <v>0</v>
      </c>
      <c r="BX133" s="1411">
        <f>IF(ISERROR(VLOOKUP(VLOOKUP($A133, 'E4 TB Allocation Details'!$A$18:$L$205, MATCH("A &amp; G ID", 'E4 TB Allocation Details'!$A$18:$L$18, 0),FALSE), 'E2 Allocators'!$B$15:$W$361, MATCH('O5 Details by Class &amp; Accounts'!BX$18, 'E2 Allocators'!$B$15:$W$15, 0),FALSE)*$E133), 0, VLOOKUP(VLOOKUP($A133, 'E4 TB Allocation Details'!$A$18:$L$205, MATCH("A &amp; G ID", 'E4 TB Allocation Details'!$A$18:$L$18, 0),FALSE), 'E2 Allocators'!$B$15:$W$361, MATCH('O5 Details by Class &amp; Accounts'!BX$18, 'E2 Allocators'!$B$15:$W$15, 0),FALSE)*$E133)</f>
        <v>0</v>
      </c>
      <c r="BY133" s="1411">
        <f>IF(ISERROR(VLOOKUP(VLOOKUP($A133, 'E4 TB Allocation Details'!$A$18:$L$205, MATCH("A &amp; G ID", 'E4 TB Allocation Details'!$A$18:$L$18, 0),FALSE), 'E2 Allocators'!$B$15:$W$361, MATCH('O5 Details by Class &amp; Accounts'!BY$18, 'E2 Allocators'!$B$15:$W$15, 0),FALSE)*$E133), 0, VLOOKUP(VLOOKUP($A133, 'E4 TB Allocation Details'!$A$18:$L$205, MATCH("A &amp; G ID", 'E4 TB Allocation Details'!$A$18:$L$18, 0),FALSE), 'E2 Allocators'!$B$15:$W$361, MATCH('O5 Details by Class &amp; Accounts'!BY$18, 'E2 Allocators'!$B$15:$W$15, 0),FALSE)*$E133)</f>
        <v>0</v>
      </c>
      <c r="BZ133" s="1411">
        <f>IF(ISERROR(VLOOKUP(VLOOKUP($A133, 'E4 TB Allocation Details'!$A$18:$L$205, MATCH("A &amp; G ID", 'E4 TB Allocation Details'!$A$18:$L$18, 0),FALSE), 'E2 Allocators'!$B$15:$W$361, MATCH('O5 Details by Class &amp; Accounts'!BZ$18, 'E2 Allocators'!$B$15:$W$15, 0),FALSE)*$E133), 0, VLOOKUP(VLOOKUP($A133, 'E4 TB Allocation Details'!$A$18:$L$205, MATCH("A &amp; G ID", 'E4 TB Allocation Details'!$A$18:$L$18, 0),FALSE), 'E2 Allocators'!$B$15:$W$361, MATCH('O5 Details by Class &amp; Accounts'!BZ$18, 'E2 Allocators'!$B$15:$W$15, 0),FALSE)*$E133)</f>
        <v>0</v>
      </c>
      <c r="CA133" s="1411">
        <f>IF(ISERROR(VLOOKUP(VLOOKUP($A133, 'E4 TB Allocation Details'!$A$18:$L$205, MATCH("A &amp; G ID", 'E4 TB Allocation Details'!$A$18:$L$18, 0),FALSE), 'E2 Allocators'!$B$15:$W$361, MATCH('O5 Details by Class &amp; Accounts'!CA$18, 'E2 Allocators'!$B$15:$W$15, 0),FALSE)*$E133), 0, VLOOKUP(VLOOKUP($A133, 'E4 TB Allocation Details'!$A$18:$L$205, MATCH("A &amp; G ID", 'E4 TB Allocation Details'!$A$18:$L$18, 0),FALSE), 'E2 Allocators'!$B$15:$W$361, MATCH('O5 Details by Class &amp; Accounts'!CA$18, 'E2 Allocators'!$B$15:$W$15, 0),FALSE)*$E133)</f>
        <v>0</v>
      </c>
      <c r="CB133" s="1411">
        <f>IF(ISERROR(VLOOKUP(VLOOKUP($A133, 'E4 TB Allocation Details'!$A$18:$L$205, MATCH("A &amp; G ID", 'E4 TB Allocation Details'!$A$18:$L$18, 0),FALSE), 'E2 Allocators'!$B$15:$W$361, MATCH('O5 Details by Class &amp; Accounts'!CB$18, 'E2 Allocators'!$B$15:$W$15, 0),FALSE)*$E133), 0, VLOOKUP(VLOOKUP($A133, 'E4 TB Allocation Details'!$A$18:$L$205, MATCH("A &amp; G ID", 'E4 TB Allocation Details'!$A$18:$L$18, 0),FALSE), 'E2 Allocators'!$B$15:$W$361, MATCH('O5 Details by Class &amp; Accounts'!CB$18, 'E2 Allocators'!$B$15:$W$15, 0),FALSE)*$E133)</f>
        <v>0</v>
      </c>
      <c r="CC133" s="1411">
        <f>IF(ISERROR(VLOOKUP(VLOOKUP($A133, 'E4 TB Allocation Details'!$A$18:$L$205, MATCH("A &amp; G ID", 'E4 TB Allocation Details'!$A$18:$L$18, 0),FALSE), 'E2 Allocators'!$B$15:$W$361, MATCH('O5 Details by Class &amp; Accounts'!CC$18, 'E2 Allocators'!$B$15:$W$15, 0),FALSE)*$E133), 0, VLOOKUP(VLOOKUP($A133, 'E4 TB Allocation Details'!$A$18:$L$205, MATCH("A &amp; G ID", 'E4 TB Allocation Details'!$A$18:$L$18, 0),FALSE), 'E2 Allocators'!$B$15:$W$361, MATCH('O5 Details by Class &amp; Accounts'!CC$18, 'E2 Allocators'!$B$15:$W$15, 0),FALSE)*$E133)</f>
        <v>0</v>
      </c>
      <c r="CD133" s="1411">
        <f>IF(ISERROR(VLOOKUP(VLOOKUP($A133, 'E4 TB Allocation Details'!$A$18:$L$205, MATCH("A &amp; G ID", 'E4 TB Allocation Details'!$A$18:$L$18, 0),FALSE), 'E2 Allocators'!$B$15:$W$361, MATCH('O5 Details by Class &amp; Accounts'!CD$18, 'E2 Allocators'!$B$15:$W$15, 0),FALSE)*$E133), 0, VLOOKUP(VLOOKUP($A133, 'E4 TB Allocation Details'!$A$18:$L$205, MATCH("A &amp; G ID", 'E4 TB Allocation Details'!$A$18:$L$18, 0),FALSE), 'E2 Allocators'!$B$15:$W$361, MATCH('O5 Details by Class &amp; Accounts'!CD$18, 'E2 Allocators'!$B$15:$W$15, 0),FALSE)*$E133)</f>
        <v>0</v>
      </c>
      <c r="CE133" s="1411">
        <f>IF(ISERROR(VLOOKUP(VLOOKUP($A133, 'E4 TB Allocation Details'!$A$18:$L$205, MATCH("A &amp; G ID", 'E4 TB Allocation Details'!$A$18:$L$18, 0),FALSE), 'E2 Allocators'!$B$15:$W$361, MATCH('O5 Details by Class &amp; Accounts'!CE$18, 'E2 Allocators'!$B$15:$W$15, 0),FALSE)*$E133), 0, VLOOKUP(VLOOKUP($A133, 'E4 TB Allocation Details'!$A$18:$L$205, MATCH("A &amp; G ID", 'E4 TB Allocation Details'!$A$18:$L$18, 0),FALSE), 'E2 Allocators'!$B$15:$W$361, MATCH('O5 Details by Class &amp; Accounts'!CE$18, 'E2 Allocators'!$B$15:$W$15, 0),FALSE)*$E133)</f>
        <v>0</v>
      </c>
      <c r="CF133" s="1411">
        <f>IF(ISERROR(VLOOKUP(VLOOKUP($A133, 'E4 TB Allocation Details'!$A$18:$L$205, MATCH("A &amp; G ID", 'E4 TB Allocation Details'!$A$18:$L$18, 0),FALSE), 'E2 Allocators'!$B$15:$W$361, MATCH('O5 Details by Class &amp; Accounts'!CF$18, 'E2 Allocators'!$B$15:$W$15, 0),FALSE)*$E133), 0, VLOOKUP(VLOOKUP($A133, 'E4 TB Allocation Details'!$A$18:$L$205, MATCH("A &amp; G ID", 'E4 TB Allocation Details'!$A$18:$L$18, 0),FALSE), 'E2 Allocators'!$B$15:$W$361, MATCH('O5 Details by Class &amp; Accounts'!CF$18, 'E2 Allocators'!$B$15:$W$15, 0),FALSE)*$E133)</f>
        <v>0</v>
      </c>
      <c r="CG133" s="1411">
        <f>IF(ISERROR(VLOOKUP(VLOOKUP($A133, 'E4 TB Allocation Details'!$A$18:$L$205, MATCH("A &amp; G ID", 'E4 TB Allocation Details'!$A$18:$L$18, 0),FALSE), 'E2 Allocators'!$B$15:$W$361, MATCH('O5 Details by Class &amp; Accounts'!CG$18, 'E2 Allocators'!$B$15:$W$15, 0),FALSE)*$E133), 0, VLOOKUP(VLOOKUP($A133, 'E4 TB Allocation Details'!$A$18:$L$205, MATCH("A &amp; G ID", 'E4 TB Allocation Details'!$A$18:$L$18, 0),FALSE), 'E2 Allocators'!$B$15:$W$361, MATCH('O5 Details by Class &amp; Accounts'!CG$18, 'E2 Allocators'!$B$15:$W$15, 0),FALSE)*$E133)</f>
        <v>0</v>
      </c>
      <c r="CH133" s="1411">
        <f>IF(ISERROR(VLOOKUP(VLOOKUP($A133, 'E4 TB Allocation Details'!$A$18:$L$205, MATCH("A &amp; G ID", 'E4 TB Allocation Details'!$A$18:$L$18, 0),FALSE), 'E2 Allocators'!$B$15:$W$361, MATCH('O5 Details by Class &amp; Accounts'!CH$18, 'E2 Allocators'!$B$15:$W$15, 0),FALSE)*$E133), 0, VLOOKUP(VLOOKUP($A133, 'E4 TB Allocation Details'!$A$18:$L$205, MATCH("A &amp; G ID", 'E4 TB Allocation Details'!$A$18:$L$18, 0),FALSE), 'E2 Allocators'!$B$15:$W$361, MATCH('O5 Details by Class &amp; Accounts'!CH$18, 'E2 Allocators'!$B$15:$W$15, 0),FALSE)*$E133)</f>
        <v>0</v>
      </c>
      <c r="CI133" s="1411">
        <f>IF(ISERROR(VLOOKUP(VLOOKUP($A133, 'E4 TB Allocation Details'!$A$18:$L$205, MATCH("A &amp; G ID", 'E4 TB Allocation Details'!$A$18:$L$18, 0),FALSE), 'E2 Allocators'!$B$15:$W$361, MATCH('O5 Details by Class &amp; Accounts'!CI$18, 'E2 Allocators'!$B$15:$W$15, 0),FALSE)*$E133), 0, VLOOKUP(VLOOKUP($A133, 'E4 TB Allocation Details'!$A$18:$L$205, MATCH("A &amp; G ID", 'E4 TB Allocation Details'!$A$18:$L$18, 0),FALSE), 'E2 Allocators'!$B$15:$W$361, MATCH('O5 Details by Class &amp; Accounts'!CI$18, 'E2 Allocators'!$B$15:$W$15, 0),FALSE)*$E133)</f>
        <v>0</v>
      </c>
      <c r="CJ133" s="1411">
        <f>IF(ISERROR(VLOOKUP(VLOOKUP($A133, 'E4 TB Allocation Details'!$A$18:$L$205, MATCH("A &amp; G ID", 'E4 TB Allocation Details'!$A$18:$L$18, 0),FALSE), 'E2 Allocators'!$B$15:$W$361, MATCH('O5 Details by Class &amp; Accounts'!CJ$18, 'E2 Allocators'!$B$15:$W$15, 0),FALSE)*$E133), 0, VLOOKUP(VLOOKUP($A133, 'E4 TB Allocation Details'!$A$18:$L$205, MATCH("A &amp; G ID", 'E4 TB Allocation Details'!$A$18:$L$18, 0),FALSE), 'E2 Allocators'!$B$15:$W$361, MATCH('O5 Details by Class &amp; Accounts'!CJ$18, 'E2 Allocators'!$B$15:$W$15, 0),FALSE)*$E133)</f>
        <v>0</v>
      </c>
      <c r="CK133" s="1411">
        <f>IF(ISERROR(VLOOKUP(VLOOKUP($A133, 'E4 TB Allocation Details'!$A$18:$L$205, MATCH("A &amp; G ID", 'E4 TB Allocation Details'!$A$18:$L$18, 0),FALSE), 'E2 Allocators'!$B$15:$W$361, MATCH('O5 Details by Class &amp; Accounts'!CK$18, 'E2 Allocators'!$B$15:$W$15, 0),FALSE)*$E133), 0, VLOOKUP(VLOOKUP($A133, 'E4 TB Allocation Details'!$A$18:$L$205, MATCH("A &amp; G ID", 'E4 TB Allocation Details'!$A$18:$L$18, 0),FALSE), 'E2 Allocators'!$B$15:$W$361, MATCH('O5 Details by Class &amp; Accounts'!CK$18, 'E2 Allocators'!$B$15:$W$15, 0),FALSE)*$E133)</f>
        <v>0</v>
      </c>
      <c r="CL133" s="1411">
        <f>IF(ISERROR(VLOOKUP(VLOOKUP($A133, 'E4 TB Allocation Details'!$A$18:$L$205, MATCH("A &amp; G ID", 'E4 TB Allocation Details'!$A$18:$L$18, 0),FALSE), 'E2 Allocators'!$B$15:$W$361, MATCH('O5 Details by Class &amp; Accounts'!CL$18, 'E2 Allocators'!$B$15:$W$15, 0),FALSE)*$E133), 0, VLOOKUP(VLOOKUP($A133, 'E4 TB Allocation Details'!$A$18:$L$205, MATCH("A &amp; G ID", 'E4 TB Allocation Details'!$A$18:$L$18, 0),FALSE), 'E2 Allocators'!$B$15:$W$361, MATCH('O5 Details by Class &amp; Accounts'!CL$18, 'E2 Allocators'!$B$15:$W$15, 0),FALSE)*$E133)</f>
        <v>0</v>
      </c>
      <c r="CM133" s="1411">
        <f>IF(ISERROR(VLOOKUP(VLOOKUP($A133, 'E4 TB Allocation Details'!$A$18:$L$205, MATCH("A &amp; G ID", 'E4 TB Allocation Details'!$A$18:$L$18, 0),FALSE), 'E2 Allocators'!$B$15:$W$361, MATCH('O5 Details by Class &amp; Accounts'!CM$18, 'E2 Allocators'!$B$15:$W$15, 0),FALSE)*$E133), 0, VLOOKUP(VLOOKUP($A133, 'E4 TB Allocation Details'!$A$18:$L$205, MATCH("A &amp; G ID", 'E4 TB Allocation Details'!$A$18:$L$18, 0),FALSE), 'E2 Allocators'!$B$15:$W$361, MATCH('O5 Details by Class &amp; Accounts'!CM$18, 'E2 Allocators'!$B$15:$W$15, 0),FALSE)*$E133)</f>
        <v>0</v>
      </c>
      <c r="CN133" s="1411">
        <f t="shared" si="35"/>
        <v>0</v>
      </c>
      <c r="CO133" s="1791">
        <f t="shared" si="36"/>
        <v>0</v>
      </c>
      <c r="CQ133" s="2086">
        <v>1850</v>
      </c>
    </row>
    <row r="134" spans="1:95" s="80" customFormat="1" ht="25.5">
      <c r="A134" s="1176">
        <v>5040</v>
      </c>
      <c r="B134" s="1175" t="s">
        <v>1470</v>
      </c>
      <c r="C134" s="1788">
        <f>IF(ISERROR(VLOOKUP($A134,'I3 TB Data'!$A$23:$H$458,MATCH('O5 Details by Class &amp; Accounts'!$C$18, 'I3 TB Data'!$A$23:$H$23,0),0)), 0, VLOOKUP($A134,'I3 TB Data'!$A$23:$H$458,MATCH('O5 Details by Class &amp; Accounts'!$C$18,'I3 TB Data'!$A$23:$H$23,0),0))</f>
        <v>0</v>
      </c>
      <c r="D134" s="1789"/>
      <c r="E134" s="1788">
        <f t="shared" si="24"/>
        <v>0</v>
      </c>
      <c r="F134" s="1790">
        <f>IF(ISERROR(VLOOKUP($A134, 'E1 Categorization'!A33:E122, MATCH("Customer Component", 'E1 Categorization'!$A$33:$E$33,0), 0)), 0, IF(VLOOKUP($A134, 'E1 Categorization'!A33:E122, MATCH("Customer Component", 'E1 Categorization'!$A$33:$E$33,0), 0)=0, 'O5 Details by Class &amp; Accounts'!$E134, IF(AND(VLOOKUP($A134, 'E1 Categorization'!A33:E122, MATCH("Customer Component", 'E1 Categorization'!$A$33:$E$33,0), 0) &gt;0, VLOOKUP($A134, 'E1 Categorization'!A33:E122, MATCH("Customer Component", 'E1 Categorization'!$A$33:$E$33,0), 0)&lt;1), 'O5 Details by Class &amp; Accounts'!$E134*(1-VLOOKUP($A134, 'E1 Categorization'!A33:E122, MATCH("Customer Component", 'E1 Categorization'!$A$33:$E$33,0), 0)), 0)))</f>
        <v>0</v>
      </c>
      <c r="G134" s="1790">
        <f>IF(ISERROR(VLOOKUP($A134, 'E1 Categorization'!A33:E122, MATCH("Customer Component", 'E1 Categorization'!$A$33:$E$33,0), 0)),0, IF(VLOOKUP($A134, 'E1 Categorization'!A33:E122, MATCH("Customer Component", 'E1 Categorization'!$A$33:$E$33,0), 0)=0, 0, IF(AND(VLOOKUP($A134, 'E1 Categorization'!A33:E122, MATCH("Customer Component", 'E1 Categorization'!$A$33:$E$33,0), 0) &gt;0, VLOOKUP($A134, 'E1 Categorization'!A33:E122, MATCH("Customer Component", 'E1 Categorization'!$A$33:$E$33,0), 0)&lt;1), 'O5 Details by Class &amp; Accounts'!$E134*(VLOOKUP($A134, 'E1 Categorization'!A33:E122, MATCH("Customer Component", 'E1 Categorization'!$A$33:$E$33,0), 0)), 'O5 Details by Class &amp; Accounts'!$E134)))</f>
        <v>0</v>
      </c>
      <c r="H134" s="1411">
        <f t="shared" si="31"/>
        <v>0</v>
      </c>
      <c r="I134" s="1411">
        <f>IF(ISERROR(VLOOKUP(VLOOKUP($A134, 'E4 TB Allocation Details'!$A$18:$L$205, MATCH("Demand ID", 'E4 TB Allocation Details'!$A$18:$L$18, 0),FALSE), 'E2 Allocators'!$B$15:$W$361, MATCH('O5 Details by Class &amp; Accounts'!I$18, 'E2 Allocators'!$B$15:$W$15, 0),FALSE)*$F134), 0, VLOOKUP(VLOOKUP($A134, 'E4 TB Allocation Details'!$A$18:$L$205, MATCH("Demand ID", 'E4 TB Allocation Details'!$A$18:$L$18, 0),FALSE), 'E2 Allocators'!$B$15:$W$361, MATCH('O5 Details by Class &amp; Accounts'!I$18, 'E2 Allocators'!$B$15:$W$15, 0),FALSE)*$F134)</f>
        <v>0</v>
      </c>
      <c r="J134" s="1411">
        <f>IF(ISERROR(VLOOKUP(VLOOKUP($A134, 'E4 TB Allocation Details'!$A$18:$L$205, MATCH("Demand ID", 'E4 TB Allocation Details'!$A$18:$L$18, 0),FALSE), 'E2 Allocators'!$B$15:$W$361, MATCH('O5 Details by Class &amp; Accounts'!J$18, 'E2 Allocators'!$B$15:$W$15, 0),FALSE)*$F134), 0, VLOOKUP(VLOOKUP($A134, 'E4 TB Allocation Details'!$A$18:$L$205, MATCH("Demand ID", 'E4 TB Allocation Details'!$A$18:$L$18, 0),FALSE), 'E2 Allocators'!$B$15:$W$361, MATCH('O5 Details by Class &amp; Accounts'!J$18, 'E2 Allocators'!$B$15:$W$15, 0),FALSE)*$F134)</f>
        <v>0</v>
      </c>
      <c r="K134" s="1411">
        <f>IF(ISERROR(VLOOKUP(VLOOKUP($A134, 'E4 TB Allocation Details'!$A$18:$L$205, MATCH("Demand ID", 'E4 TB Allocation Details'!$A$18:$L$18, 0),FALSE), 'E2 Allocators'!$B$15:$W$361, MATCH('O5 Details by Class &amp; Accounts'!K$18, 'E2 Allocators'!$B$15:$W$15, 0),FALSE)*$F134), 0, VLOOKUP(VLOOKUP($A134, 'E4 TB Allocation Details'!$A$18:$L$205, MATCH("Demand ID", 'E4 TB Allocation Details'!$A$18:$L$18, 0),FALSE), 'E2 Allocators'!$B$15:$W$361, MATCH('O5 Details by Class &amp; Accounts'!K$18, 'E2 Allocators'!$B$15:$W$15, 0),FALSE)*$F134)</f>
        <v>0</v>
      </c>
      <c r="L134" s="1411">
        <f>IF(ISERROR(VLOOKUP(VLOOKUP($A134, 'E4 TB Allocation Details'!$A$18:$L$205, MATCH("Demand ID", 'E4 TB Allocation Details'!$A$18:$L$18, 0),FALSE), 'E2 Allocators'!$B$15:$W$361, MATCH('O5 Details by Class &amp; Accounts'!L$18, 'E2 Allocators'!$B$15:$W$15, 0),FALSE)*$F134), 0, VLOOKUP(VLOOKUP($A134, 'E4 TB Allocation Details'!$A$18:$L$205, MATCH("Demand ID", 'E4 TB Allocation Details'!$A$18:$L$18, 0),FALSE), 'E2 Allocators'!$B$15:$W$361, MATCH('O5 Details by Class &amp; Accounts'!L$18, 'E2 Allocators'!$B$15:$W$15, 0),FALSE)*$F134)</f>
        <v>0</v>
      </c>
      <c r="M134" s="1411">
        <f>IF(ISERROR(VLOOKUP(VLOOKUP($A134, 'E4 TB Allocation Details'!$A$18:$L$205, MATCH("Demand ID", 'E4 TB Allocation Details'!$A$18:$L$18, 0),FALSE), 'E2 Allocators'!$B$15:$W$361, MATCH('O5 Details by Class &amp; Accounts'!M$18, 'E2 Allocators'!$B$15:$W$15, 0),FALSE)*$F134), 0, VLOOKUP(VLOOKUP($A134, 'E4 TB Allocation Details'!$A$18:$L$205, MATCH("Demand ID", 'E4 TB Allocation Details'!$A$18:$L$18, 0),FALSE), 'E2 Allocators'!$B$15:$W$361, MATCH('O5 Details by Class &amp; Accounts'!M$18, 'E2 Allocators'!$B$15:$W$15, 0),FALSE)*$F134)</f>
        <v>0</v>
      </c>
      <c r="N134" s="1411">
        <f>IF(ISERROR(VLOOKUP(VLOOKUP($A134, 'E4 TB Allocation Details'!$A$18:$L$205, MATCH("Demand ID", 'E4 TB Allocation Details'!$A$18:$L$18, 0),FALSE), 'E2 Allocators'!$B$15:$W$361, MATCH('O5 Details by Class &amp; Accounts'!N$18, 'E2 Allocators'!$B$15:$W$15, 0),FALSE)*$F134), 0, VLOOKUP(VLOOKUP($A134, 'E4 TB Allocation Details'!$A$18:$L$205, MATCH("Demand ID", 'E4 TB Allocation Details'!$A$18:$L$18, 0),FALSE), 'E2 Allocators'!$B$15:$W$361, MATCH('O5 Details by Class &amp; Accounts'!N$18, 'E2 Allocators'!$B$15:$W$15, 0),FALSE)*$F134)</f>
        <v>0</v>
      </c>
      <c r="O134" s="1411">
        <f>IF(ISERROR(VLOOKUP(VLOOKUP($A134, 'E4 TB Allocation Details'!$A$18:$L$205, MATCH("Demand ID", 'E4 TB Allocation Details'!$A$18:$L$18, 0),FALSE), 'E2 Allocators'!$B$15:$W$361, MATCH('O5 Details by Class &amp; Accounts'!O$18, 'E2 Allocators'!$B$15:$W$15, 0),FALSE)*$F134), 0, VLOOKUP(VLOOKUP($A134, 'E4 TB Allocation Details'!$A$18:$L$205, MATCH("Demand ID", 'E4 TB Allocation Details'!$A$18:$L$18, 0),FALSE), 'E2 Allocators'!$B$15:$W$361, MATCH('O5 Details by Class &amp; Accounts'!O$18, 'E2 Allocators'!$B$15:$W$15, 0),FALSE)*$F134)</f>
        <v>0</v>
      </c>
      <c r="P134" s="1411">
        <f>IF(ISERROR(VLOOKUP(VLOOKUP($A134, 'E4 TB Allocation Details'!$A$18:$L$205, MATCH("Demand ID", 'E4 TB Allocation Details'!$A$18:$L$18, 0),FALSE), 'E2 Allocators'!$B$15:$W$361, MATCH('O5 Details by Class &amp; Accounts'!P$18, 'E2 Allocators'!$B$15:$W$15, 0),FALSE)*$F134), 0, VLOOKUP(VLOOKUP($A134, 'E4 TB Allocation Details'!$A$18:$L$205, MATCH("Demand ID", 'E4 TB Allocation Details'!$A$18:$L$18, 0),FALSE), 'E2 Allocators'!$B$15:$W$361, MATCH('O5 Details by Class &amp; Accounts'!P$18, 'E2 Allocators'!$B$15:$W$15, 0),FALSE)*$F134)</f>
        <v>0</v>
      </c>
      <c r="Q134" s="1411">
        <f>IF(ISERROR(VLOOKUP(VLOOKUP($A134, 'E4 TB Allocation Details'!$A$18:$L$205, MATCH("Demand ID", 'E4 TB Allocation Details'!$A$18:$L$18, 0),FALSE), 'E2 Allocators'!$B$15:$W$361, MATCH('O5 Details by Class &amp; Accounts'!Q$18, 'E2 Allocators'!$B$15:$W$15, 0),FALSE)*$F134), 0, VLOOKUP(VLOOKUP($A134, 'E4 TB Allocation Details'!$A$18:$L$205, MATCH("Demand ID", 'E4 TB Allocation Details'!$A$18:$L$18, 0),FALSE), 'E2 Allocators'!$B$15:$W$361, MATCH('O5 Details by Class &amp; Accounts'!Q$18, 'E2 Allocators'!$B$15:$W$15, 0),FALSE)*$F134)</f>
        <v>0</v>
      </c>
      <c r="R134" s="1411">
        <f>IF(ISERROR(VLOOKUP(VLOOKUP($A134, 'E4 TB Allocation Details'!$A$18:$L$205, MATCH("Demand ID", 'E4 TB Allocation Details'!$A$18:$L$18, 0),FALSE), 'E2 Allocators'!$B$15:$W$361, MATCH('O5 Details by Class &amp; Accounts'!R$18, 'E2 Allocators'!$B$15:$W$15, 0),FALSE)*$F134), 0, VLOOKUP(VLOOKUP($A134, 'E4 TB Allocation Details'!$A$18:$L$205, MATCH("Demand ID", 'E4 TB Allocation Details'!$A$18:$L$18, 0),FALSE), 'E2 Allocators'!$B$15:$W$361, MATCH('O5 Details by Class &amp; Accounts'!R$18, 'E2 Allocators'!$B$15:$W$15, 0),FALSE)*$F134)</f>
        <v>0</v>
      </c>
      <c r="S134" s="1411">
        <f>IF(ISERROR(VLOOKUP(VLOOKUP($A134, 'E4 TB Allocation Details'!$A$18:$L$205, MATCH("Demand ID", 'E4 TB Allocation Details'!$A$18:$L$18, 0),FALSE), 'E2 Allocators'!$B$15:$W$361, MATCH('O5 Details by Class &amp; Accounts'!S$18, 'E2 Allocators'!$B$15:$W$15, 0),FALSE)*$F134), 0, VLOOKUP(VLOOKUP($A134, 'E4 TB Allocation Details'!$A$18:$L$205, MATCH("Demand ID", 'E4 TB Allocation Details'!$A$18:$L$18, 0),FALSE), 'E2 Allocators'!$B$15:$W$361, MATCH('O5 Details by Class &amp; Accounts'!S$18, 'E2 Allocators'!$B$15:$W$15, 0),FALSE)*$F134)</f>
        <v>0</v>
      </c>
      <c r="T134" s="1411">
        <f>IF(ISERROR(VLOOKUP(VLOOKUP($A134, 'E4 TB Allocation Details'!$A$18:$L$205, MATCH("Demand ID", 'E4 TB Allocation Details'!$A$18:$L$18, 0),FALSE), 'E2 Allocators'!$B$15:$W$361, MATCH('O5 Details by Class &amp; Accounts'!T$18, 'E2 Allocators'!$B$15:$W$15, 0),FALSE)*$F134), 0, VLOOKUP(VLOOKUP($A134, 'E4 TB Allocation Details'!$A$18:$L$205, MATCH("Demand ID", 'E4 TB Allocation Details'!$A$18:$L$18, 0),FALSE), 'E2 Allocators'!$B$15:$W$361, MATCH('O5 Details by Class &amp; Accounts'!T$18, 'E2 Allocators'!$B$15:$W$15, 0),FALSE)*$F134)</f>
        <v>0</v>
      </c>
      <c r="U134" s="1411">
        <f>IF(ISERROR(VLOOKUP(VLOOKUP($A134, 'E4 TB Allocation Details'!$A$18:$L$205, MATCH("Demand ID", 'E4 TB Allocation Details'!$A$18:$L$18, 0),FALSE), 'E2 Allocators'!$B$15:$W$361, MATCH('O5 Details by Class &amp; Accounts'!U$18, 'E2 Allocators'!$B$15:$W$15, 0),FALSE)*$F134), 0, VLOOKUP(VLOOKUP($A134, 'E4 TB Allocation Details'!$A$18:$L$205, MATCH("Demand ID", 'E4 TB Allocation Details'!$A$18:$L$18, 0),FALSE), 'E2 Allocators'!$B$15:$W$361, MATCH('O5 Details by Class &amp; Accounts'!U$18, 'E2 Allocators'!$B$15:$W$15, 0),FALSE)*$F134)</f>
        <v>0</v>
      </c>
      <c r="V134" s="1411">
        <f>IF(ISERROR(VLOOKUP(VLOOKUP($A134, 'E4 TB Allocation Details'!$A$18:$L$205, MATCH("Demand ID", 'E4 TB Allocation Details'!$A$18:$L$18, 0),FALSE), 'E2 Allocators'!$B$15:$W$361, MATCH('O5 Details by Class &amp; Accounts'!V$18, 'E2 Allocators'!$B$15:$W$15, 0),FALSE)*$F134), 0, VLOOKUP(VLOOKUP($A134, 'E4 TB Allocation Details'!$A$18:$L$205, MATCH("Demand ID", 'E4 TB Allocation Details'!$A$18:$L$18, 0),FALSE), 'E2 Allocators'!$B$15:$W$361, MATCH('O5 Details by Class &amp; Accounts'!V$18, 'E2 Allocators'!$B$15:$W$15, 0),FALSE)*$F134)</f>
        <v>0</v>
      </c>
      <c r="W134" s="1411">
        <f>IF(ISERROR(VLOOKUP(VLOOKUP($A134, 'E4 TB Allocation Details'!$A$18:$L$205, MATCH("Demand ID", 'E4 TB Allocation Details'!$A$18:$L$18, 0),FALSE), 'E2 Allocators'!$B$15:$W$361, MATCH('O5 Details by Class &amp; Accounts'!W$18, 'E2 Allocators'!$B$15:$W$15, 0),FALSE)*$F134), 0, VLOOKUP(VLOOKUP($A134, 'E4 TB Allocation Details'!$A$18:$L$205, MATCH("Demand ID", 'E4 TB Allocation Details'!$A$18:$L$18, 0),FALSE), 'E2 Allocators'!$B$15:$W$361, MATCH('O5 Details by Class &amp; Accounts'!W$18, 'E2 Allocators'!$B$15:$W$15, 0),FALSE)*$F134)</f>
        <v>0</v>
      </c>
      <c r="X134" s="1411">
        <f>IF(ISERROR(VLOOKUP(VLOOKUP($A134, 'E4 TB Allocation Details'!$A$18:$L$205, MATCH("Demand ID", 'E4 TB Allocation Details'!$A$18:$L$18, 0),FALSE), 'E2 Allocators'!$B$15:$W$361, MATCH('O5 Details by Class &amp; Accounts'!X$18, 'E2 Allocators'!$B$15:$W$15, 0),FALSE)*$F134), 0, VLOOKUP(VLOOKUP($A134, 'E4 TB Allocation Details'!$A$18:$L$205, MATCH("Demand ID", 'E4 TB Allocation Details'!$A$18:$L$18, 0),FALSE), 'E2 Allocators'!$B$15:$W$361, MATCH('O5 Details by Class &amp; Accounts'!X$18, 'E2 Allocators'!$B$15:$W$15, 0),FALSE)*$F134)</f>
        <v>0</v>
      </c>
      <c r="Y134" s="1411">
        <f>IF(ISERROR(VLOOKUP(VLOOKUP($A134, 'E4 TB Allocation Details'!$A$18:$L$205, MATCH("Demand ID", 'E4 TB Allocation Details'!$A$18:$L$18, 0),FALSE), 'E2 Allocators'!$B$15:$W$361, MATCH('O5 Details by Class &amp; Accounts'!Y$18, 'E2 Allocators'!$B$15:$W$15, 0),FALSE)*$F134), 0, VLOOKUP(VLOOKUP($A134, 'E4 TB Allocation Details'!$A$18:$L$205, MATCH("Demand ID", 'E4 TB Allocation Details'!$A$18:$L$18, 0),FALSE), 'E2 Allocators'!$B$15:$W$361, MATCH('O5 Details by Class &amp; Accounts'!Y$18, 'E2 Allocators'!$B$15:$W$15, 0),FALSE)*$F134)</f>
        <v>0</v>
      </c>
      <c r="Z134" s="1411">
        <f>IF(ISERROR(VLOOKUP(VLOOKUP($A134, 'E4 TB Allocation Details'!$A$18:$L$205, MATCH("Demand ID", 'E4 TB Allocation Details'!$A$18:$L$18, 0),FALSE), 'E2 Allocators'!$B$15:$W$361, MATCH('O5 Details by Class &amp; Accounts'!Z$18, 'E2 Allocators'!$B$15:$W$15, 0),FALSE)*$F134), 0, VLOOKUP(VLOOKUP($A134, 'E4 TB Allocation Details'!$A$18:$L$205, MATCH("Demand ID", 'E4 TB Allocation Details'!$A$18:$L$18, 0),FALSE), 'E2 Allocators'!$B$15:$W$361, MATCH('O5 Details by Class &amp; Accounts'!Z$18, 'E2 Allocators'!$B$15:$W$15, 0),FALSE)*$F134)</f>
        <v>0</v>
      </c>
      <c r="AA134" s="1411">
        <f>IF(ISERROR(VLOOKUP(VLOOKUP($A134, 'E4 TB Allocation Details'!$A$18:$L$205, MATCH("Demand ID", 'E4 TB Allocation Details'!$A$18:$L$18, 0),FALSE), 'E2 Allocators'!$B$15:$W$361, MATCH('O5 Details by Class &amp; Accounts'!AA$18, 'E2 Allocators'!$B$15:$W$15, 0),FALSE)*$F134), 0, VLOOKUP(VLOOKUP($A134, 'E4 TB Allocation Details'!$A$18:$L$205, MATCH("Demand ID", 'E4 TB Allocation Details'!$A$18:$L$18, 0),FALSE), 'E2 Allocators'!$B$15:$W$361, MATCH('O5 Details by Class &amp; Accounts'!AA$18, 'E2 Allocators'!$B$15:$W$15, 0),FALSE)*$F134)</f>
        <v>0</v>
      </c>
      <c r="AB134" s="1411">
        <f>IF(ISERROR(VLOOKUP(VLOOKUP($A134, 'E4 TB Allocation Details'!$A$18:$L$205, MATCH("Demand ID", 'E4 TB Allocation Details'!$A$18:$L$18, 0),FALSE), 'E2 Allocators'!$B$15:$W$361, MATCH('O5 Details by Class &amp; Accounts'!AB$18, 'E2 Allocators'!$B$15:$W$15, 0),FALSE)*$F134), 0, VLOOKUP(VLOOKUP($A134, 'E4 TB Allocation Details'!$A$18:$L$205, MATCH("Demand ID", 'E4 TB Allocation Details'!$A$18:$L$18, 0),FALSE), 'E2 Allocators'!$B$15:$W$361, MATCH('O5 Details by Class &amp; Accounts'!AB$18, 'E2 Allocators'!$B$15:$W$15, 0),FALSE)*$F134)</f>
        <v>0</v>
      </c>
      <c r="AC134" s="1411">
        <f t="shared" si="32"/>
        <v>0</v>
      </c>
      <c r="AD134" s="1411">
        <f>IF(ISERROR(VLOOKUP(VLOOKUP($A134, 'E4 TB Allocation Details'!$A$18:$L$205, MATCH("Customer ID", 'E4 TB Allocation Details'!$A$18:$L$18, 0),FALSE), 'E2 Allocators'!$B$15:$W$361, MATCH('O5 Details by Class &amp; Accounts'!AD$18, 'E2 Allocators'!$B$15:$W$15, 0),FALSE)*$G134), 0, VLOOKUP(VLOOKUP($A134, 'E4 TB Allocation Details'!$A$18:$L$205, MATCH("Customer ID", 'E4 TB Allocation Details'!$A$18:$L$18, 0),FALSE), 'E2 Allocators'!$B$15:$W$361, MATCH('O5 Details by Class &amp; Accounts'!AD$18, 'E2 Allocators'!$B$15:$W$15, 0),FALSE)*$G134)</f>
        <v>0</v>
      </c>
      <c r="AE134" s="1411">
        <f>IF(ISERROR(VLOOKUP(VLOOKUP($A134, 'E4 TB Allocation Details'!$A$18:$L$205, MATCH("Customer ID", 'E4 TB Allocation Details'!$A$18:$L$18, 0),FALSE), 'E2 Allocators'!$B$15:$W$361, MATCH('O5 Details by Class &amp; Accounts'!AE$18, 'E2 Allocators'!$B$15:$W$15, 0),FALSE)*$G134), 0, VLOOKUP(VLOOKUP($A134, 'E4 TB Allocation Details'!$A$18:$L$205, MATCH("Customer ID", 'E4 TB Allocation Details'!$A$18:$L$18, 0),FALSE), 'E2 Allocators'!$B$15:$W$361, MATCH('O5 Details by Class &amp; Accounts'!AE$18, 'E2 Allocators'!$B$15:$W$15, 0),FALSE)*$G134)</f>
        <v>0</v>
      </c>
      <c r="AF134" s="1411">
        <f>IF(ISERROR(VLOOKUP(VLOOKUP($A134, 'E4 TB Allocation Details'!$A$18:$L$205, MATCH("Customer ID", 'E4 TB Allocation Details'!$A$18:$L$18, 0),FALSE), 'E2 Allocators'!$B$15:$W$361, MATCH('O5 Details by Class &amp; Accounts'!AF$18, 'E2 Allocators'!$B$15:$W$15, 0),FALSE)*$G134), 0, VLOOKUP(VLOOKUP($A134, 'E4 TB Allocation Details'!$A$18:$L$205, MATCH("Customer ID", 'E4 TB Allocation Details'!$A$18:$L$18, 0),FALSE), 'E2 Allocators'!$B$15:$W$361, MATCH('O5 Details by Class &amp; Accounts'!AF$18, 'E2 Allocators'!$B$15:$W$15, 0),FALSE)*$G134)</f>
        <v>0</v>
      </c>
      <c r="AG134" s="1411">
        <f>IF(ISERROR(VLOOKUP(VLOOKUP($A134, 'E4 TB Allocation Details'!$A$18:$L$205, MATCH("Customer ID", 'E4 TB Allocation Details'!$A$18:$L$18, 0),FALSE), 'E2 Allocators'!$B$15:$W$361, MATCH('O5 Details by Class &amp; Accounts'!AG$18, 'E2 Allocators'!$B$15:$W$15, 0),FALSE)*$G134), 0, VLOOKUP(VLOOKUP($A134, 'E4 TB Allocation Details'!$A$18:$L$205, MATCH("Customer ID", 'E4 TB Allocation Details'!$A$18:$L$18, 0),FALSE), 'E2 Allocators'!$B$15:$W$361, MATCH('O5 Details by Class &amp; Accounts'!AG$18, 'E2 Allocators'!$B$15:$W$15, 0),FALSE)*$G134)</f>
        <v>0</v>
      </c>
      <c r="AH134" s="1411">
        <f>IF(ISERROR(VLOOKUP(VLOOKUP($A134, 'E4 TB Allocation Details'!$A$18:$L$205, MATCH("Customer ID", 'E4 TB Allocation Details'!$A$18:$L$18, 0),FALSE), 'E2 Allocators'!$B$15:$W$361, MATCH('O5 Details by Class &amp; Accounts'!AH$18, 'E2 Allocators'!$B$15:$W$15, 0),FALSE)*$G134), 0, VLOOKUP(VLOOKUP($A134, 'E4 TB Allocation Details'!$A$18:$L$205, MATCH("Customer ID", 'E4 TB Allocation Details'!$A$18:$L$18, 0),FALSE), 'E2 Allocators'!$B$15:$W$361, MATCH('O5 Details by Class &amp; Accounts'!AH$18, 'E2 Allocators'!$B$15:$W$15, 0),FALSE)*$G134)</f>
        <v>0</v>
      </c>
      <c r="AI134" s="1411">
        <f>IF(ISERROR(VLOOKUP(VLOOKUP($A134, 'E4 TB Allocation Details'!$A$18:$L$205, MATCH("Customer ID", 'E4 TB Allocation Details'!$A$18:$L$18, 0),FALSE), 'E2 Allocators'!$B$15:$W$361, MATCH('O5 Details by Class &amp; Accounts'!AI$18, 'E2 Allocators'!$B$15:$W$15, 0),FALSE)*$G134), 0, VLOOKUP(VLOOKUP($A134, 'E4 TB Allocation Details'!$A$18:$L$205, MATCH("Customer ID", 'E4 TB Allocation Details'!$A$18:$L$18, 0),FALSE), 'E2 Allocators'!$B$15:$W$361, MATCH('O5 Details by Class &amp; Accounts'!AI$18, 'E2 Allocators'!$B$15:$W$15, 0),FALSE)*$G134)</f>
        <v>0</v>
      </c>
      <c r="AJ134" s="1411">
        <f>IF(ISERROR(VLOOKUP(VLOOKUP($A134, 'E4 TB Allocation Details'!$A$18:$L$205, MATCH("Customer ID", 'E4 TB Allocation Details'!$A$18:$L$18, 0),FALSE), 'E2 Allocators'!$B$15:$W$361, MATCH('O5 Details by Class &amp; Accounts'!AJ$18, 'E2 Allocators'!$B$15:$W$15, 0),FALSE)*$G134), 0, VLOOKUP(VLOOKUP($A134, 'E4 TB Allocation Details'!$A$18:$L$205, MATCH("Customer ID", 'E4 TB Allocation Details'!$A$18:$L$18, 0),FALSE), 'E2 Allocators'!$B$15:$W$361, MATCH('O5 Details by Class &amp; Accounts'!AJ$18, 'E2 Allocators'!$B$15:$W$15, 0),FALSE)*$G134)</f>
        <v>0</v>
      </c>
      <c r="AK134" s="1411">
        <f>IF(ISERROR(VLOOKUP(VLOOKUP($A134, 'E4 TB Allocation Details'!$A$18:$L$205, MATCH("Customer ID", 'E4 TB Allocation Details'!$A$18:$L$18, 0),FALSE), 'E2 Allocators'!$B$15:$W$361, MATCH('O5 Details by Class &amp; Accounts'!AK$18, 'E2 Allocators'!$B$15:$W$15, 0),FALSE)*$G134), 0, VLOOKUP(VLOOKUP($A134, 'E4 TB Allocation Details'!$A$18:$L$205, MATCH("Customer ID", 'E4 TB Allocation Details'!$A$18:$L$18, 0),FALSE), 'E2 Allocators'!$B$15:$W$361, MATCH('O5 Details by Class &amp; Accounts'!AK$18, 'E2 Allocators'!$B$15:$W$15, 0),FALSE)*$G134)</f>
        <v>0</v>
      </c>
      <c r="AL134" s="1411">
        <f>IF(ISERROR(VLOOKUP(VLOOKUP($A134, 'E4 TB Allocation Details'!$A$18:$L$205, MATCH("Customer ID", 'E4 TB Allocation Details'!$A$18:$L$18, 0),FALSE), 'E2 Allocators'!$B$15:$W$361, MATCH('O5 Details by Class &amp; Accounts'!AL$18, 'E2 Allocators'!$B$15:$W$15, 0),FALSE)*$G134), 0, VLOOKUP(VLOOKUP($A134, 'E4 TB Allocation Details'!$A$18:$L$205, MATCH("Customer ID", 'E4 TB Allocation Details'!$A$18:$L$18, 0),FALSE), 'E2 Allocators'!$B$15:$W$361, MATCH('O5 Details by Class &amp; Accounts'!AL$18, 'E2 Allocators'!$B$15:$W$15, 0),FALSE)*$G134)</f>
        <v>0</v>
      </c>
      <c r="AM134" s="1411">
        <f>IF(ISERROR(VLOOKUP(VLOOKUP($A134, 'E4 TB Allocation Details'!$A$18:$L$205, MATCH("Customer ID", 'E4 TB Allocation Details'!$A$18:$L$18, 0),FALSE), 'E2 Allocators'!$B$15:$W$361, MATCH('O5 Details by Class &amp; Accounts'!AM$18, 'E2 Allocators'!$B$15:$W$15, 0),FALSE)*$G134), 0, VLOOKUP(VLOOKUP($A134, 'E4 TB Allocation Details'!$A$18:$L$205, MATCH("Customer ID", 'E4 TB Allocation Details'!$A$18:$L$18, 0),FALSE), 'E2 Allocators'!$B$15:$W$361, MATCH('O5 Details by Class &amp; Accounts'!AM$18, 'E2 Allocators'!$B$15:$W$15, 0),FALSE)*$G134)</f>
        <v>0</v>
      </c>
      <c r="AN134" s="1411">
        <f>IF(ISERROR(VLOOKUP(VLOOKUP($A134, 'E4 TB Allocation Details'!$A$18:$L$205, MATCH("Customer ID", 'E4 TB Allocation Details'!$A$18:$L$18, 0),FALSE), 'E2 Allocators'!$B$15:$W$361, MATCH('O5 Details by Class &amp; Accounts'!AN$18, 'E2 Allocators'!$B$15:$W$15, 0),FALSE)*$G134), 0, VLOOKUP(VLOOKUP($A134, 'E4 TB Allocation Details'!$A$18:$L$205, MATCH("Customer ID", 'E4 TB Allocation Details'!$A$18:$L$18, 0),FALSE), 'E2 Allocators'!$B$15:$W$361, MATCH('O5 Details by Class &amp; Accounts'!AN$18, 'E2 Allocators'!$B$15:$W$15, 0),FALSE)*$G134)</f>
        <v>0</v>
      </c>
      <c r="AO134" s="1411">
        <f>IF(ISERROR(VLOOKUP(VLOOKUP($A134, 'E4 TB Allocation Details'!$A$18:$L$205, MATCH("Customer ID", 'E4 TB Allocation Details'!$A$18:$L$18, 0),FALSE), 'E2 Allocators'!$B$15:$W$361, MATCH('O5 Details by Class &amp; Accounts'!AO$18, 'E2 Allocators'!$B$15:$W$15, 0),FALSE)*$G134), 0, VLOOKUP(VLOOKUP($A134, 'E4 TB Allocation Details'!$A$18:$L$205, MATCH("Customer ID", 'E4 TB Allocation Details'!$A$18:$L$18, 0),FALSE), 'E2 Allocators'!$B$15:$W$361, MATCH('O5 Details by Class &amp; Accounts'!AO$18, 'E2 Allocators'!$B$15:$W$15, 0),FALSE)*$G134)</f>
        <v>0</v>
      </c>
      <c r="AP134" s="1411">
        <f>IF(ISERROR(VLOOKUP(VLOOKUP($A134, 'E4 TB Allocation Details'!$A$18:$L$205, MATCH("Customer ID", 'E4 TB Allocation Details'!$A$18:$L$18, 0),FALSE), 'E2 Allocators'!$B$15:$W$361, MATCH('O5 Details by Class &amp; Accounts'!AP$18, 'E2 Allocators'!$B$15:$W$15, 0),FALSE)*$G134), 0, VLOOKUP(VLOOKUP($A134, 'E4 TB Allocation Details'!$A$18:$L$205, MATCH("Customer ID", 'E4 TB Allocation Details'!$A$18:$L$18, 0),FALSE), 'E2 Allocators'!$B$15:$W$361, MATCH('O5 Details by Class &amp; Accounts'!AP$18, 'E2 Allocators'!$B$15:$W$15, 0),FALSE)*$G134)</f>
        <v>0</v>
      </c>
      <c r="AQ134" s="1411">
        <f>IF(ISERROR(VLOOKUP(VLOOKUP($A134, 'E4 TB Allocation Details'!$A$18:$L$205, MATCH("Customer ID", 'E4 TB Allocation Details'!$A$18:$L$18, 0),FALSE), 'E2 Allocators'!$B$15:$W$361, MATCH('O5 Details by Class &amp; Accounts'!AQ$18, 'E2 Allocators'!$B$15:$W$15, 0),FALSE)*$G134), 0, VLOOKUP(VLOOKUP($A134, 'E4 TB Allocation Details'!$A$18:$L$205, MATCH("Customer ID", 'E4 TB Allocation Details'!$A$18:$L$18, 0),FALSE), 'E2 Allocators'!$B$15:$W$361, MATCH('O5 Details by Class &amp; Accounts'!AQ$18, 'E2 Allocators'!$B$15:$W$15, 0),FALSE)*$G134)</f>
        <v>0</v>
      </c>
      <c r="AR134" s="1411">
        <f>IF(ISERROR(VLOOKUP(VLOOKUP($A134, 'E4 TB Allocation Details'!$A$18:$L$205, MATCH("Customer ID", 'E4 TB Allocation Details'!$A$18:$L$18, 0),FALSE), 'E2 Allocators'!$B$15:$W$361, MATCH('O5 Details by Class &amp; Accounts'!AR$18, 'E2 Allocators'!$B$15:$W$15, 0),FALSE)*$G134), 0, VLOOKUP(VLOOKUP($A134, 'E4 TB Allocation Details'!$A$18:$L$205, MATCH("Customer ID", 'E4 TB Allocation Details'!$A$18:$L$18, 0),FALSE), 'E2 Allocators'!$B$15:$W$361, MATCH('O5 Details by Class &amp; Accounts'!AR$18, 'E2 Allocators'!$B$15:$W$15, 0),FALSE)*$G134)</f>
        <v>0</v>
      </c>
      <c r="AS134" s="1411">
        <f>IF(ISERROR(VLOOKUP(VLOOKUP($A134, 'E4 TB Allocation Details'!$A$18:$L$205, MATCH("Customer ID", 'E4 TB Allocation Details'!$A$18:$L$18, 0),FALSE), 'E2 Allocators'!$B$15:$W$361, MATCH('O5 Details by Class &amp; Accounts'!AS$18, 'E2 Allocators'!$B$15:$W$15, 0),FALSE)*$G134), 0, VLOOKUP(VLOOKUP($A134, 'E4 TB Allocation Details'!$A$18:$L$205, MATCH("Customer ID", 'E4 TB Allocation Details'!$A$18:$L$18, 0),FALSE), 'E2 Allocators'!$B$15:$W$361, MATCH('O5 Details by Class &amp; Accounts'!AS$18, 'E2 Allocators'!$B$15:$W$15, 0),FALSE)*$G134)</f>
        <v>0</v>
      </c>
      <c r="AT134" s="1411">
        <f>IF(ISERROR(VLOOKUP(VLOOKUP($A134, 'E4 TB Allocation Details'!$A$18:$L$205, MATCH("Customer ID", 'E4 TB Allocation Details'!$A$18:$L$18, 0),FALSE), 'E2 Allocators'!$B$15:$W$361, MATCH('O5 Details by Class &amp; Accounts'!AT$18, 'E2 Allocators'!$B$15:$W$15, 0),FALSE)*$G134), 0, VLOOKUP(VLOOKUP($A134, 'E4 TB Allocation Details'!$A$18:$L$205, MATCH("Customer ID", 'E4 TB Allocation Details'!$A$18:$L$18, 0),FALSE), 'E2 Allocators'!$B$15:$W$361, MATCH('O5 Details by Class &amp; Accounts'!AT$18, 'E2 Allocators'!$B$15:$W$15, 0),FALSE)*$G134)</f>
        <v>0</v>
      </c>
      <c r="AU134" s="1411">
        <f>IF(ISERROR(VLOOKUP(VLOOKUP($A134, 'E4 TB Allocation Details'!$A$18:$L$205, MATCH("Customer ID", 'E4 TB Allocation Details'!$A$18:$L$18, 0),FALSE), 'E2 Allocators'!$B$15:$W$361, MATCH('O5 Details by Class &amp; Accounts'!AU$18, 'E2 Allocators'!$B$15:$W$15, 0),FALSE)*$G134), 0, VLOOKUP(VLOOKUP($A134, 'E4 TB Allocation Details'!$A$18:$L$205, MATCH("Customer ID", 'E4 TB Allocation Details'!$A$18:$L$18, 0),FALSE), 'E2 Allocators'!$B$15:$W$361, MATCH('O5 Details by Class &amp; Accounts'!AU$18, 'E2 Allocators'!$B$15:$W$15, 0),FALSE)*$G134)</f>
        <v>0</v>
      </c>
      <c r="AV134" s="1411">
        <f>IF(ISERROR(VLOOKUP(VLOOKUP($A134, 'E4 TB Allocation Details'!$A$18:$L$205, MATCH("Customer ID", 'E4 TB Allocation Details'!$A$18:$L$18, 0),FALSE), 'E2 Allocators'!$B$15:$W$361, MATCH('O5 Details by Class &amp; Accounts'!AV$18, 'E2 Allocators'!$B$15:$W$15, 0),FALSE)*$G134), 0, VLOOKUP(VLOOKUP($A134, 'E4 TB Allocation Details'!$A$18:$L$205, MATCH("Customer ID", 'E4 TB Allocation Details'!$A$18:$L$18, 0),FALSE), 'E2 Allocators'!$B$15:$W$361, MATCH('O5 Details by Class &amp; Accounts'!AV$18, 'E2 Allocators'!$B$15:$W$15, 0),FALSE)*$G134)</f>
        <v>0</v>
      </c>
      <c r="AW134" s="1411">
        <f>IF(ISERROR(VLOOKUP(VLOOKUP($A134, 'E4 TB Allocation Details'!$A$18:$L$205, MATCH("Customer ID", 'E4 TB Allocation Details'!$A$18:$L$18, 0),FALSE), 'E2 Allocators'!$B$15:$W$361, MATCH('O5 Details by Class &amp; Accounts'!AW$18, 'E2 Allocators'!$B$15:$W$15, 0),FALSE)*$G134), 0, VLOOKUP(VLOOKUP($A134, 'E4 TB Allocation Details'!$A$18:$L$205, MATCH("Customer ID", 'E4 TB Allocation Details'!$A$18:$L$18, 0),FALSE), 'E2 Allocators'!$B$15:$W$361, MATCH('O5 Details by Class &amp; Accounts'!AW$18, 'E2 Allocators'!$B$15:$W$15, 0),FALSE)*$G134)</f>
        <v>0</v>
      </c>
      <c r="AX134" s="1411">
        <f t="shared" si="33"/>
        <v>0</v>
      </c>
      <c r="AY134" s="1411">
        <f>IF(ISERROR(VLOOKUP(VLOOKUP($A134, 'E4 TB Allocation Details'!$A$18:$L$205, MATCH("Misc ID", 'E4 TB Allocation Details'!$A$18:$L$18, 0),FALSE), 'E2 Allocators'!$B$15:$W$361, MATCH('O5 Details by Class &amp; Accounts'!AY$18, 'E2 Allocators'!$B$15:$W$15, 0),FALSE)*$E134), 0, VLOOKUP(VLOOKUP($A134, 'E4 TB Allocation Details'!$A$18:$L$205, MATCH("Misc ID", 'E4 TB Allocation Details'!$A$18:$L$18, 0),FALSE), 'E2 Allocators'!$B$15:$W$361, MATCH('O5 Details by Class &amp; Accounts'!AY$18, 'E2 Allocators'!$B$15:$W$15, 0),FALSE)*$E134)</f>
        <v>0</v>
      </c>
      <c r="AZ134" s="1411">
        <f>IF(ISERROR(VLOOKUP(VLOOKUP($A134, 'E4 TB Allocation Details'!$A$18:$L$205, MATCH("Misc ID", 'E4 TB Allocation Details'!$A$18:$L$18, 0),FALSE), 'E2 Allocators'!$B$15:$W$361, MATCH('O5 Details by Class &amp; Accounts'!AZ$18, 'E2 Allocators'!$B$15:$W$15, 0),FALSE)*$E134), 0, VLOOKUP(VLOOKUP($A134, 'E4 TB Allocation Details'!$A$18:$L$205, MATCH("Misc ID", 'E4 TB Allocation Details'!$A$18:$L$18, 0),FALSE), 'E2 Allocators'!$B$15:$W$361, MATCH('O5 Details by Class &amp; Accounts'!AZ$18, 'E2 Allocators'!$B$15:$W$15, 0),FALSE)*$E134)</f>
        <v>0</v>
      </c>
      <c r="BA134" s="1411">
        <f>IF(ISERROR(VLOOKUP(VLOOKUP($A134, 'E4 TB Allocation Details'!$A$18:$L$205, MATCH("Misc ID", 'E4 TB Allocation Details'!$A$18:$L$18, 0),FALSE), 'E2 Allocators'!$B$15:$W$361, MATCH('O5 Details by Class &amp; Accounts'!BA$18, 'E2 Allocators'!$B$15:$W$15, 0),FALSE)*$E134), 0, VLOOKUP(VLOOKUP($A134, 'E4 TB Allocation Details'!$A$18:$L$205, MATCH("Misc ID", 'E4 TB Allocation Details'!$A$18:$L$18, 0),FALSE), 'E2 Allocators'!$B$15:$W$361, MATCH('O5 Details by Class &amp; Accounts'!BA$18, 'E2 Allocators'!$B$15:$W$15, 0),FALSE)*$E134)</f>
        <v>0</v>
      </c>
      <c r="BB134" s="1411">
        <f>IF(ISERROR(VLOOKUP(VLOOKUP($A134, 'E4 TB Allocation Details'!$A$18:$L$205, MATCH("Misc ID", 'E4 TB Allocation Details'!$A$18:$L$18, 0),FALSE), 'E2 Allocators'!$B$15:$W$361, MATCH('O5 Details by Class &amp; Accounts'!BB$18, 'E2 Allocators'!$B$15:$W$15, 0),FALSE)*$E134), 0, VLOOKUP(VLOOKUP($A134, 'E4 TB Allocation Details'!$A$18:$L$205, MATCH("Misc ID", 'E4 TB Allocation Details'!$A$18:$L$18, 0),FALSE), 'E2 Allocators'!$B$15:$W$361, MATCH('O5 Details by Class &amp; Accounts'!BB$18, 'E2 Allocators'!$B$15:$W$15, 0),FALSE)*$E134)</f>
        <v>0</v>
      </c>
      <c r="BC134" s="1411">
        <f>IF(ISERROR(VLOOKUP(VLOOKUP($A134, 'E4 TB Allocation Details'!$A$18:$L$205, MATCH("Misc ID", 'E4 TB Allocation Details'!$A$18:$L$18, 0),FALSE), 'E2 Allocators'!$B$15:$W$361, MATCH('O5 Details by Class &amp; Accounts'!BC$18, 'E2 Allocators'!$B$15:$W$15, 0),FALSE)*$E134), 0, VLOOKUP(VLOOKUP($A134, 'E4 TB Allocation Details'!$A$18:$L$205, MATCH("Misc ID", 'E4 TB Allocation Details'!$A$18:$L$18, 0),FALSE), 'E2 Allocators'!$B$15:$W$361, MATCH('O5 Details by Class &amp; Accounts'!BC$18, 'E2 Allocators'!$B$15:$W$15, 0),FALSE)*$E134)</f>
        <v>0</v>
      </c>
      <c r="BD134" s="1411">
        <f>IF(ISERROR(VLOOKUP(VLOOKUP($A134, 'E4 TB Allocation Details'!$A$18:$L$205, MATCH("Misc ID", 'E4 TB Allocation Details'!$A$18:$L$18, 0),FALSE), 'E2 Allocators'!$B$15:$W$361, MATCH('O5 Details by Class &amp; Accounts'!BD$18, 'E2 Allocators'!$B$15:$W$15, 0),FALSE)*$E134), 0, VLOOKUP(VLOOKUP($A134, 'E4 TB Allocation Details'!$A$18:$L$205, MATCH("Misc ID", 'E4 TB Allocation Details'!$A$18:$L$18, 0),FALSE), 'E2 Allocators'!$B$15:$W$361, MATCH('O5 Details by Class &amp; Accounts'!BD$18, 'E2 Allocators'!$B$15:$W$15, 0),FALSE)*$E134)</f>
        <v>0</v>
      </c>
      <c r="BE134" s="1411">
        <f>IF(ISERROR(VLOOKUP(VLOOKUP($A134, 'E4 TB Allocation Details'!$A$18:$L$205, MATCH("Misc ID", 'E4 TB Allocation Details'!$A$18:$L$18, 0),FALSE), 'E2 Allocators'!$B$15:$W$361, MATCH('O5 Details by Class &amp; Accounts'!BE$18, 'E2 Allocators'!$B$15:$W$15, 0),FALSE)*$E134), 0, VLOOKUP(VLOOKUP($A134, 'E4 TB Allocation Details'!$A$18:$L$205, MATCH("Misc ID", 'E4 TB Allocation Details'!$A$18:$L$18, 0),FALSE), 'E2 Allocators'!$B$15:$W$361, MATCH('O5 Details by Class &amp; Accounts'!BE$18, 'E2 Allocators'!$B$15:$W$15, 0),FALSE)*$E134)</f>
        <v>0</v>
      </c>
      <c r="BF134" s="1411">
        <f>IF(ISERROR(VLOOKUP(VLOOKUP($A134, 'E4 TB Allocation Details'!$A$18:$L$205, MATCH("Misc ID", 'E4 TB Allocation Details'!$A$18:$L$18, 0),FALSE), 'E2 Allocators'!$B$15:$W$361, MATCH('O5 Details by Class &amp; Accounts'!BF$18, 'E2 Allocators'!$B$15:$W$15, 0),FALSE)*$E134), 0, VLOOKUP(VLOOKUP($A134, 'E4 TB Allocation Details'!$A$18:$L$205, MATCH("Misc ID", 'E4 TB Allocation Details'!$A$18:$L$18, 0),FALSE), 'E2 Allocators'!$B$15:$W$361, MATCH('O5 Details by Class &amp; Accounts'!BF$18, 'E2 Allocators'!$B$15:$W$15, 0),FALSE)*$E134)</f>
        <v>0</v>
      </c>
      <c r="BG134" s="1411">
        <f>IF(ISERROR(VLOOKUP(VLOOKUP($A134, 'E4 TB Allocation Details'!$A$18:$L$205, MATCH("Misc ID", 'E4 TB Allocation Details'!$A$18:$L$18, 0),FALSE), 'E2 Allocators'!$B$15:$W$361, MATCH('O5 Details by Class &amp; Accounts'!BG$18, 'E2 Allocators'!$B$15:$W$15, 0),FALSE)*$E134), 0, VLOOKUP(VLOOKUP($A134, 'E4 TB Allocation Details'!$A$18:$L$205, MATCH("Misc ID", 'E4 TB Allocation Details'!$A$18:$L$18, 0),FALSE), 'E2 Allocators'!$B$15:$W$361, MATCH('O5 Details by Class &amp; Accounts'!BG$18, 'E2 Allocators'!$B$15:$W$15, 0),FALSE)*$E134)</f>
        <v>0</v>
      </c>
      <c r="BH134" s="1411">
        <f>IF(ISERROR(VLOOKUP(VLOOKUP($A134, 'E4 TB Allocation Details'!$A$18:$L$205, MATCH("Misc ID", 'E4 TB Allocation Details'!$A$18:$L$18, 0),FALSE), 'E2 Allocators'!$B$15:$W$361, MATCH('O5 Details by Class &amp; Accounts'!BH$18, 'E2 Allocators'!$B$15:$W$15, 0),FALSE)*$E134), 0, VLOOKUP(VLOOKUP($A134, 'E4 TB Allocation Details'!$A$18:$L$205, MATCH("Misc ID", 'E4 TB Allocation Details'!$A$18:$L$18, 0),FALSE), 'E2 Allocators'!$B$15:$W$361, MATCH('O5 Details by Class &amp; Accounts'!BH$18, 'E2 Allocators'!$B$15:$W$15, 0),FALSE)*$E134)</f>
        <v>0</v>
      </c>
      <c r="BI134" s="1411">
        <f>IF(ISERROR(VLOOKUP(VLOOKUP($A134, 'E4 TB Allocation Details'!$A$18:$L$205, MATCH("Misc ID", 'E4 TB Allocation Details'!$A$18:$L$18, 0),FALSE), 'E2 Allocators'!$B$15:$W$361, MATCH('O5 Details by Class &amp; Accounts'!BI$18, 'E2 Allocators'!$B$15:$W$15, 0),FALSE)*$E134), 0, VLOOKUP(VLOOKUP($A134, 'E4 TB Allocation Details'!$A$18:$L$205, MATCH("Misc ID", 'E4 TB Allocation Details'!$A$18:$L$18, 0),FALSE), 'E2 Allocators'!$B$15:$W$361, MATCH('O5 Details by Class &amp; Accounts'!BI$18, 'E2 Allocators'!$B$15:$W$15, 0),FALSE)*$E134)</f>
        <v>0</v>
      </c>
      <c r="BJ134" s="1411">
        <f>IF(ISERROR(VLOOKUP(VLOOKUP($A134, 'E4 TB Allocation Details'!$A$18:$L$205, MATCH("Misc ID", 'E4 TB Allocation Details'!$A$18:$L$18, 0),FALSE), 'E2 Allocators'!$B$15:$W$361, MATCH('O5 Details by Class &amp; Accounts'!BJ$18, 'E2 Allocators'!$B$15:$W$15, 0),FALSE)*$E134), 0, VLOOKUP(VLOOKUP($A134, 'E4 TB Allocation Details'!$A$18:$L$205, MATCH("Misc ID", 'E4 TB Allocation Details'!$A$18:$L$18, 0),FALSE), 'E2 Allocators'!$B$15:$W$361, MATCH('O5 Details by Class &amp; Accounts'!BJ$18, 'E2 Allocators'!$B$15:$W$15, 0),FALSE)*$E134)</f>
        <v>0</v>
      </c>
      <c r="BK134" s="1411">
        <f>IF(ISERROR(VLOOKUP(VLOOKUP($A134, 'E4 TB Allocation Details'!$A$18:$L$205, MATCH("Misc ID", 'E4 TB Allocation Details'!$A$18:$L$18, 0),FALSE), 'E2 Allocators'!$B$15:$W$361, MATCH('O5 Details by Class &amp; Accounts'!BK$18, 'E2 Allocators'!$B$15:$W$15, 0),FALSE)*$E134), 0, VLOOKUP(VLOOKUP($A134, 'E4 TB Allocation Details'!$A$18:$L$205, MATCH("Misc ID", 'E4 TB Allocation Details'!$A$18:$L$18, 0),FALSE), 'E2 Allocators'!$B$15:$W$361, MATCH('O5 Details by Class &amp; Accounts'!BK$18, 'E2 Allocators'!$B$15:$W$15, 0),FALSE)*$E134)</f>
        <v>0</v>
      </c>
      <c r="BL134" s="1411">
        <f>IF(ISERROR(VLOOKUP(VLOOKUP($A134, 'E4 TB Allocation Details'!$A$18:$L$205, MATCH("Misc ID", 'E4 TB Allocation Details'!$A$18:$L$18, 0),FALSE), 'E2 Allocators'!$B$15:$W$361, MATCH('O5 Details by Class &amp; Accounts'!BL$18, 'E2 Allocators'!$B$15:$W$15, 0),FALSE)*$E134), 0, VLOOKUP(VLOOKUP($A134, 'E4 TB Allocation Details'!$A$18:$L$205, MATCH("Misc ID", 'E4 TB Allocation Details'!$A$18:$L$18, 0),FALSE), 'E2 Allocators'!$B$15:$W$361, MATCH('O5 Details by Class &amp; Accounts'!BL$18, 'E2 Allocators'!$B$15:$W$15, 0),FALSE)*$E134)</f>
        <v>0</v>
      </c>
      <c r="BM134" s="1411">
        <f>IF(ISERROR(VLOOKUP(VLOOKUP($A134, 'E4 TB Allocation Details'!$A$18:$L$205, MATCH("Misc ID", 'E4 TB Allocation Details'!$A$18:$L$18, 0),FALSE), 'E2 Allocators'!$B$15:$W$361, MATCH('O5 Details by Class &amp; Accounts'!BM$18, 'E2 Allocators'!$B$15:$W$15, 0),FALSE)*$E134), 0, VLOOKUP(VLOOKUP($A134, 'E4 TB Allocation Details'!$A$18:$L$205, MATCH("Misc ID", 'E4 TB Allocation Details'!$A$18:$L$18, 0),FALSE), 'E2 Allocators'!$B$15:$W$361, MATCH('O5 Details by Class &amp; Accounts'!BM$18, 'E2 Allocators'!$B$15:$W$15, 0),FALSE)*$E134)</f>
        <v>0</v>
      </c>
      <c r="BN134" s="1411">
        <f>IF(ISERROR(VLOOKUP(VLOOKUP($A134, 'E4 TB Allocation Details'!$A$18:$L$205, MATCH("Misc ID", 'E4 TB Allocation Details'!$A$18:$L$18, 0),FALSE), 'E2 Allocators'!$B$15:$W$361, MATCH('O5 Details by Class &amp; Accounts'!BN$18, 'E2 Allocators'!$B$15:$W$15, 0),FALSE)*$E134), 0, VLOOKUP(VLOOKUP($A134, 'E4 TB Allocation Details'!$A$18:$L$205, MATCH("Misc ID", 'E4 TB Allocation Details'!$A$18:$L$18, 0),FALSE), 'E2 Allocators'!$B$15:$W$361, MATCH('O5 Details by Class &amp; Accounts'!BN$18, 'E2 Allocators'!$B$15:$W$15, 0),FALSE)*$E134)</f>
        <v>0</v>
      </c>
      <c r="BO134" s="1411">
        <f>IF(ISERROR(VLOOKUP(VLOOKUP($A134, 'E4 TB Allocation Details'!$A$18:$L$205, MATCH("Misc ID", 'E4 TB Allocation Details'!$A$18:$L$18, 0),FALSE), 'E2 Allocators'!$B$15:$W$361, MATCH('O5 Details by Class &amp; Accounts'!BO$18, 'E2 Allocators'!$B$15:$W$15, 0),FALSE)*$E134), 0, VLOOKUP(VLOOKUP($A134, 'E4 TB Allocation Details'!$A$18:$L$205, MATCH("Misc ID", 'E4 TB Allocation Details'!$A$18:$L$18, 0),FALSE), 'E2 Allocators'!$B$15:$W$361, MATCH('O5 Details by Class &amp; Accounts'!BO$18, 'E2 Allocators'!$B$15:$W$15, 0),FALSE)*$E134)</f>
        <v>0</v>
      </c>
      <c r="BP134" s="1411">
        <f>IF(ISERROR(VLOOKUP(VLOOKUP($A134, 'E4 TB Allocation Details'!$A$18:$L$205, MATCH("Misc ID", 'E4 TB Allocation Details'!$A$18:$L$18, 0),FALSE), 'E2 Allocators'!$B$15:$W$361, MATCH('O5 Details by Class &amp; Accounts'!BP$18, 'E2 Allocators'!$B$15:$W$15, 0),FALSE)*$E134), 0, VLOOKUP(VLOOKUP($A134, 'E4 TB Allocation Details'!$A$18:$L$205, MATCH("Misc ID", 'E4 TB Allocation Details'!$A$18:$L$18, 0),FALSE), 'E2 Allocators'!$B$15:$W$361, MATCH('O5 Details by Class &amp; Accounts'!BP$18, 'E2 Allocators'!$B$15:$W$15, 0),FALSE)*$E134)</f>
        <v>0</v>
      </c>
      <c r="BQ134" s="1411">
        <f>IF(ISERROR(VLOOKUP(VLOOKUP($A134, 'E4 TB Allocation Details'!$A$18:$L$205, MATCH("Misc ID", 'E4 TB Allocation Details'!$A$18:$L$18, 0),FALSE), 'E2 Allocators'!$B$15:$W$361, MATCH('O5 Details by Class &amp; Accounts'!BQ$18, 'E2 Allocators'!$B$15:$W$15, 0),FALSE)*$E134), 0, VLOOKUP(VLOOKUP($A134, 'E4 TB Allocation Details'!$A$18:$L$205, MATCH("Misc ID", 'E4 TB Allocation Details'!$A$18:$L$18, 0),FALSE), 'E2 Allocators'!$B$15:$W$361, MATCH('O5 Details by Class &amp; Accounts'!BQ$18, 'E2 Allocators'!$B$15:$W$15, 0),FALSE)*$E134)</f>
        <v>0</v>
      </c>
      <c r="BR134" s="1411">
        <f>IF(ISERROR(VLOOKUP(VLOOKUP($A134, 'E4 TB Allocation Details'!$A$18:$L$205, MATCH("Misc ID", 'E4 TB Allocation Details'!$A$18:$L$18, 0),FALSE), 'E2 Allocators'!$B$15:$W$361, MATCH('O5 Details by Class &amp; Accounts'!BR$18, 'E2 Allocators'!$B$15:$W$15, 0),FALSE)*$E134), 0, VLOOKUP(VLOOKUP($A134, 'E4 TB Allocation Details'!$A$18:$L$205, MATCH("Misc ID", 'E4 TB Allocation Details'!$A$18:$L$18, 0),FALSE), 'E2 Allocators'!$B$15:$W$361, MATCH('O5 Details by Class &amp; Accounts'!BR$18, 'E2 Allocators'!$B$15:$W$15, 0),FALSE)*$E134)</f>
        <v>0</v>
      </c>
      <c r="BS134" s="1411">
        <f t="shared" si="34"/>
        <v>0</v>
      </c>
      <c r="BT134" s="1411">
        <f>IF(ISERROR(VLOOKUP(VLOOKUP($A134, 'E4 TB Allocation Details'!$A$18:$L$205, MATCH("A &amp; G ID", 'E4 TB Allocation Details'!$A$18:$L$18, 0),FALSE), 'E2 Allocators'!$B$15:$W$361, MATCH('O5 Details by Class &amp; Accounts'!BT$18, 'E2 Allocators'!$B$15:$W$15, 0),FALSE)*$E134), 0, VLOOKUP(VLOOKUP($A134, 'E4 TB Allocation Details'!$A$18:$L$205, MATCH("A &amp; G ID", 'E4 TB Allocation Details'!$A$18:$L$18, 0),FALSE), 'E2 Allocators'!$B$15:$W$361, MATCH('O5 Details by Class &amp; Accounts'!BT$18, 'E2 Allocators'!$B$15:$W$15, 0),FALSE)*$E134)</f>
        <v>0</v>
      </c>
      <c r="BU134" s="1411">
        <f>IF(ISERROR(VLOOKUP(VLOOKUP($A134, 'E4 TB Allocation Details'!$A$18:$L$205, MATCH("A &amp; G ID", 'E4 TB Allocation Details'!$A$18:$L$18, 0),FALSE), 'E2 Allocators'!$B$15:$W$361, MATCH('O5 Details by Class &amp; Accounts'!BU$18, 'E2 Allocators'!$B$15:$W$15, 0),FALSE)*$E134), 0, VLOOKUP(VLOOKUP($A134, 'E4 TB Allocation Details'!$A$18:$L$205, MATCH("A &amp; G ID", 'E4 TB Allocation Details'!$A$18:$L$18, 0),FALSE), 'E2 Allocators'!$B$15:$W$361, MATCH('O5 Details by Class &amp; Accounts'!BU$18, 'E2 Allocators'!$B$15:$W$15, 0),FALSE)*$E134)</f>
        <v>0</v>
      </c>
      <c r="BV134" s="1411">
        <f>IF(ISERROR(VLOOKUP(VLOOKUP($A134, 'E4 TB Allocation Details'!$A$18:$L$205, MATCH("A &amp; G ID", 'E4 TB Allocation Details'!$A$18:$L$18, 0),FALSE), 'E2 Allocators'!$B$15:$W$361, MATCH('O5 Details by Class &amp; Accounts'!BV$18, 'E2 Allocators'!$B$15:$W$15, 0),FALSE)*$E134), 0, VLOOKUP(VLOOKUP($A134, 'E4 TB Allocation Details'!$A$18:$L$205, MATCH("A &amp; G ID", 'E4 TB Allocation Details'!$A$18:$L$18, 0),FALSE), 'E2 Allocators'!$B$15:$W$361, MATCH('O5 Details by Class &amp; Accounts'!BV$18, 'E2 Allocators'!$B$15:$W$15, 0),FALSE)*$E134)</f>
        <v>0</v>
      </c>
      <c r="BW134" s="1411">
        <f>IF(ISERROR(VLOOKUP(VLOOKUP($A134, 'E4 TB Allocation Details'!$A$18:$L$205, MATCH("A &amp; G ID", 'E4 TB Allocation Details'!$A$18:$L$18, 0),FALSE), 'E2 Allocators'!$B$15:$W$361, MATCH('O5 Details by Class &amp; Accounts'!BW$18, 'E2 Allocators'!$B$15:$W$15, 0),FALSE)*$E134), 0, VLOOKUP(VLOOKUP($A134, 'E4 TB Allocation Details'!$A$18:$L$205, MATCH("A &amp; G ID", 'E4 TB Allocation Details'!$A$18:$L$18, 0),FALSE), 'E2 Allocators'!$B$15:$W$361, MATCH('O5 Details by Class &amp; Accounts'!BW$18, 'E2 Allocators'!$B$15:$W$15, 0),FALSE)*$E134)</f>
        <v>0</v>
      </c>
      <c r="BX134" s="1411">
        <f>IF(ISERROR(VLOOKUP(VLOOKUP($A134, 'E4 TB Allocation Details'!$A$18:$L$205, MATCH("A &amp; G ID", 'E4 TB Allocation Details'!$A$18:$L$18, 0),FALSE), 'E2 Allocators'!$B$15:$W$361, MATCH('O5 Details by Class &amp; Accounts'!BX$18, 'E2 Allocators'!$B$15:$W$15, 0),FALSE)*$E134), 0, VLOOKUP(VLOOKUP($A134, 'E4 TB Allocation Details'!$A$18:$L$205, MATCH("A &amp; G ID", 'E4 TB Allocation Details'!$A$18:$L$18, 0),FALSE), 'E2 Allocators'!$B$15:$W$361, MATCH('O5 Details by Class &amp; Accounts'!BX$18, 'E2 Allocators'!$B$15:$W$15, 0),FALSE)*$E134)</f>
        <v>0</v>
      </c>
      <c r="BY134" s="1411">
        <f>IF(ISERROR(VLOOKUP(VLOOKUP($A134, 'E4 TB Allocation Details'!$A$18:$L$205, MATCH("A &amp; G ID", 'E4 TB Allocation Details'!$A$18:$L$18, 0),FALSE), 'E2 Allocators'!$B$15:$W$361, MATCH('O5 Details by Class &amp; Accounts'!BY$18, 'E2 Allocators'!$B$15:$W$15, 0),FALSE)*$E134), 0, VLOOKUP(VLOOKUP($A134, 'E4 TB Allocation Details'!$A$18:$L$205, MATCH("A &amp; G ID", 'E4 TB Allocation Details'!$A$18:$L$18, 0),FALSE), 'E2 Allocators'!$B$15:$W$361, MATCH('O5 Details by Class &amp; Accounts'!BY$18, 'E2 Allocators'!$B$15:$W$15, 0),FALSE)*$E134)</f>
        <v>0</v>
      </c>
      <c r="BZ134" s="1411">
        <f>IF(ISERROR(VLOOKUP(VLOOKUP($A134, 'E4 TB Allocation Details'!$A$18:$L$205, MATCH("A &amp; G ID", 'E4 TB Allocation Details'!$A$18:$L$18, 0),FALSE), 'E2 Allocators'!$B$15:$W$361, MATCH('O5 Details by Class &amp; Accounts'!BZ$18, 'E2 Allocators'!$B$15:$W$15, 0),FALSE)*$E134), 0, VLOOKUP(VLOOKUP($A134, 'E4 TB Allocation Details'!$A$18:$L$205, MATCH("A &amp; G ID", 'E4 TB Allocation Details'!$A$18:$L$18, 0),FALSE), 'E2 Allocators'!$B$15:$W$361, MATCH('O5 Details by Class &amp; Accounts'!BZ$18, 'E2 Allocators'!$B$15:$W$15, 0),FALSE)*$E134)</f>
        <v>0</v>
      </c>
      <c r="CA134" s="1411">
        <f>IF(ISERROR(VLOOKUP(VLOOKUP($A134, 'E4 TB Allocation Details'!$A$18:$L$205, MATCH("A &amp; G ID", 'E4 TB Allocation Details'!$A$18:$L$18, 0),FALSE), 'E2 Allocators'!$B$15:$W$361, MATCH('O5 Details by Class &amp; Accounts'!CA$18, 'E2 Allocators'!$B$15:$W$15, 0),FALSE)*$E134), 0, VLOOKUP(VLOOKUP($A134, 'E4 TB Allocation Details'!$A$18:$L$205, MATCH("A &amp; G ID", 'E4 TB Allocation Details'!$A$18:$L$18, 0),FALSE), 'E2 Allocators'!$B$15:$W$361, MATCH('O5 Details by Class &amp; Accounts'!CA$18, 'E2 Allocators'!$B$15:$W$15, 0),FALSE)*$E134)</f>
        <v>0</v>
      </c>
      <c r="CB134" s="1411">
        <f>IF(ISERROR(VLOOKUP(VLOOKUP($A134, 'E4 TB Allocation Details'!$A$18:$L$205, MATCH("A &amp; G ID", 'E4 TB Allocation Details'!$A$18:$L$18, 0),FALSE), 'E2 Allocators'!$B$15:$W$361, MATCH('O5 Details by Class &amp; Accounts'!CB$18, 'E2 Allocators'!$B$15:$W$15, 0),FALSE)*$E134), 0, VLOOKUP(VLOOKUP($A134, 'E4 TB Allocation Details'!$A$18:$L$205, MATCH("A &amp; G ID", 'E4 TB Allocation Details'!$A$18:$L$18, 0),FALSE), 'E2 Allocators'!$B$15:$W$361, MATCH('O5 Details by Class &amp; Accounts'!CB$18, 'E2 Allocators'!$B$15:$W$15, 0),FALSE)*$E134)</f>
        <v>0</v>
      </c>
      <c r="CC134" s="1411">
        <f>IF(ISERROR(VLOOKUP(VLOOKUP($A134, 'E4 TB Allocation Details'!$A$18:$L$205, MATCH("A &amp; G ID", 'E4 TB Allocation Details'!$A$18:$L$18, 0),FALSE), 'E2 Allocators'!$B$15:$W$361, MATCH('O5 Details by Class &amp; Accounts'!CC$18, 'E2 Allocators'!$B$15:$W$15, 0),FALSE)*$E134), 0, VLOOKUP(VLOOKUP($A134, 'E4 TB Allocation Details'!$A$18:$L$205, MATCH("A &amp; G ID", 'E4 TB Allocation Details'!$A$18:$L$18, 0),FALSE), 'E2 Allocators'!$B$15:$W$361, MATCH('O5 Details by Class &amp; Accounts'!CC$18, 'E2 Allocators'!$B$15:$W$15, 0),FALSE)*$E134)</f>
        <v>0</v>
      </c>
      <c r="CD134" s="1411">
        <f>IF(ISERROR(VLOOKUP(VLOOKUP($A134, 'E4 TB Allocation Details'!$A$18:$L$205, MATCH("A &amp; G ID", 'E4 TB Allocation Details'!$A$18:$L$18, 0),FALSE), 'E2 Allocators'!$B$15:$W$361, MATCH('O5 Details by Class &amp; Accounts'!CD$18, 'E2 Allocators'!$B$15:$W$15, 0),FALSE)*$E134), 0, VLOOKUP(VLOOKUP($A134, 'E4 TB Allocation Details'!$A$18:$L$205, MATCH("A &amp; G ID", 'E4 TB Allocation Details'!$A$18:$L$18, 0),FALSE), 'E2 Allocators'!$B$15:$W$361, MATCH('O5 Details by Class &amp; Accounts'!CD$18, 'E2 Allocators'!$B$15:$W$15, 0),FALSE)*$E134)</f>
        <v>0</v>
      </c>
      <c r="CE134" s="1411">
        <f>IF(ISERROR(VLOOKUP(VLOOKUP($A134, 'E4 TB Allocation Details'!$A$18:$L$205, MATCH("A &amp; G ID", 'E4 TB Allocation Details'!$A$18:$L$18, 0),FALSE), 'E2 Allocators'!$B$15:$W$361, MATCH('O5 Details by Class &amp; Accounts'!CE$18, 'E2 Allocators'!$B$15:$W$15, 0),FALSE)*$E134), 0, VLOOKUP(VLOOKUP($A134, 'E4 TB Allocation Details'!$A$18:$L$205, MATCH("A &amp; G ID", 'E4 TB Allocation Details'!$A$18:$L$18, 0),FALSE), 'E2 Allocators'!$B$15:$W$361, MATCH('O5 Details by Class &amp; Accounts'!CE$18, 'E2 Allocators'!$B$15:$W$15, 0),FALSE)*$E134)</f>
        <v>0</v>
      </c>
      <c r="CF134" s="1411">
        <f>IF(ISERROR(VLOOKUP(VLOOKUP($A134, 'E4 TB Allocation Details'!$A$18:$L$205, MATCH("A &amp; G ID", 'E4 TB Allocation Details'!$A$18:$L$18, 0),FALSE), 'E2 Allocators'!$B$15:$W$361, MATCH('O5 Details by Class &amp; Accounts'!CF$18, 'E2 Allocators'!$B$15:$W$15, 0),FALSE)*$E134), 0, VLOOKUP(VLOOKUP($A134, 'E4 TB Allocation Details'!$A$18:$L$205, MATCH("A &amp; G ID", 'E4 TB Allocation Details'!$A$18:$L$18, 0),FALSE), 'E2 Allocators'!$B$15:$W$361, MATCH('O5 Details by Class &amp; Accounts'!CF$18, 'E2 Allocators'!$B$15:$W$15, 0),FALSE)*$E134)</f>
        <v>0</v>
      </c>
      <c r="CG134" s="1411">
        <f>IF(ISERROR(VLOOKUP(VLOOKUP($A134, 'E4 TB Allocation Details'!$A$18:$L$205, MATCH("A &amp; G ID", 'E4 TB Allocation Details'!$A$18:$L$18, 0),FALSE), 'E2 Allocators'!$B$15:$W$361, MATCH('O5 Details by Class &amp; Accounts'!CG$18, 'E2 Allocators'!$B$15:$W$15, 0),FALSE)*$E134), 0, VLOOKUP(VLOOKUP($A134, 'E4 TB Allocation Details'!$A$18:$L$205, MATCH("A &amp; G ID", 'E4 TB Allocation Details'!$A$18:$L$18, 0),FALSE), 'E2 Allocators'!$B$15:$W$361, MATCH('O5 Details by Class &amp; Accounts'!CG$18, 'E2 Allocators'!$B$15:$W$15, 0),FALSE)*$E134)</f>
        <v>0</v>
      </c>
      <c r="CH134" s="1411">
        <f>IF(ISERROR(VLOOKUP(VLOOKUP($A134, 'E4 TB Allocation Details'!$A$18:$L$205, MATCH("A &amp; G ID", 'E4 TB Allocation Details'!$A$18:$L$18, 0),FALSE), 'E2 Allocators'!$B$15:$W$361, MATCH('O5 Details by Class &amp; Accounts'!CH$18, 'E2 Allocators'!$B$15:$W$15, 0),FALSE)*$E134), 0, VLOOKUP(VLOOKUP($A134, 'E4 TB Allocation Details'!$A$18:$L$205, MATCH("A &amp; G ID", 'E4 TB Allocation Details'!$A$18:$L$18, 0),FALSE), 'E2 Allocators'!$B$15:$W$361, MATCH('O5 Details by Class &amp; Accounts'!CH$18, 'E2 Allocators'!$B$15:$W$15, 0),FALSE)*$E134)</f>
        <v>0</v>
      </c>
      <c r="CI134" s="1411">
        <f>IF(ISERROR(VLOOKUP(VLOOKUP($A134, 'E4 TB Allocation Details'!$A$18:$L$205, MATCH("A &amp; G ID", 'E4 TB Allocation Details'!$A$18:$L$18, 0),FALSE), 'E2 Allocators'!$B$15:$W$361, MATCH('O5 Details by Class &amp; Accounts'!CI$18, 'E2 Allocators'!$B$15:$W$15, 0),FALSE)*$E134), 0, VLOOKUP(VLOOKUP($A134, 'E4 TB Allocation Details'!$A$18:$L$205, MATCH("A &amp; G ID", 'E4 TB Allocation Details'!$A$18:$L$18, 0),FALSE), 'E2 Allocators'!$B$15:$W$361, MATCH('O5 Details by Class &amp; Accounts'!CI$18, 'E2 Allocators'!$B$15:$W$15, 0),FALSE)*$E134)</f>
        <v>0</v>
      </c>
      <c r="CJ134" s="1411">
        <f>IF(ISERROR(VLOOKUP(VLOOKUP($A134, 'E4 TB Allocation Details'!$A$18:$L$205, MATCH("A &amp; G ID", 'E4 TB Allocation Details'!$A$18:$L$18, 0),FALSE), 'E2 Allocators'!$B$15:$W$361, MATCH('O5 Details by Class &amp; Accounts'!CJ$18, 'E2 Allocators'!$B$15:$W$15, 0),FALSE)*$E134), 0, VLOOKUP(VLOOKUP($A134, 'E4 TB Allocation Details'!$A$18:$L$205, MATCH("A &amp; G ID", 'E4 TB Allocation Details'!$A$18:$L$18, 0),FALSE), 'E2 Allocators'!$B$15:$W$361, MATCH('O5 Details by Class &amp; Accounts'!CJ$18, 'E2 Allocators'!$B$15:$W$15, 0),FALSE)*$E134)</f>
        <v>0</v>
      </c>
      <c r="CK134" s="1411">
        <f>IF(ISERROR(VLOOKUP(VLOOKUP($A134, 'E4 TB Allocation Details'!$A$18:$L$205, MATCH("A &amp; G ID", 'E4 TB Allocation Details'!$A$18:$L$18, 0),FALSE), 'E2 Allocators'!$B$15:$W$361, MATCH('O5 Details by Class &amp; Accounts'!CK$18, 'E2 Allocators'!$B$15:$W$15, 0),FALSE)*$E134), 0, VLOOKUP(VLOOKUP($A134, 'E4 TB Allocation Details'!$A$18:$L$205, MATCH("A &amp; G ID", 'E4 TB Allocation Details'!$A$18:$L$18, 0),FALSE), 'E2 Allocators'!$B$15:$W$361, MATCH('O5 Details by Class &amp; Accounts'!CK$18, 'E2 Allocators'!$B$15:$W$15, 0),FALSE)*$E134)</f>
        <v>0</v>
      </c>
      <c r="CL134" s="1411">
        <f>IF(ISERROR(VLOOKUP(VLOOKUP($A134, 'E4 TB Allocation Details'!$A$18:$L$205, MATCH("A &amp; G ID", 'E4 TB Allocation Details'!$A$18:$L$18, 0),FALSE), 'E2 Allocators'!$B$15:$W$361, MATCH('O5 Details by Class &amp; Accounts'!CL$18, 'E2 Allocators'!$B$15:$W$15, 0),FALSE)*$E134), 0, VLOOKUP(VLOOKUP($A134, 'E4 TB Allocation Details'!$A$18:$L$205, MATCH("A &amp; G ID", 'E4 TB Allocation Details'!$A$18:$L$18, 0),FALSE), 'E2 Allocators'!$B$15:$W$361, MATCH('O5 Details by Class &amp; Accounts'!CL$18, 'E2 Allocators'!$B$15:$W$15, 0),FALSE)*$E134)</f>
        <v>0</v>
      </c>
      <c r="CM134" s="1411">
        <f>IF(ISERROR(VLOOKUP(VLOOKUP($A134, 'E4 TB Allocation Details'!$A$18:$L$205, MATCH("A &amp; G ID", 'E4 TB Allocation Details'!$A$18:$L$18, 0),FALSE), 'E2 Allocators'!$B$15:$W$361, MATCH('O5 Details by Class &amp; Accounts'!CM$18, 'E2 Allocators'!$B$15:$W$15, 0),FALSE)*$E134), 0, VLOOKUP(VLOOKUP($A134, 'E4 TB Allocation Details'!$A$18:$L$205, MATCH("A &amp; G ID", 'E4 TB Allocation Details'!$A$18:$L$18, 0),FALSE), 'E2 Allocators'!$B$15:$W$361, MATCH('O5 Details by Class &amp; Accounts'!CM$18, 'E2 Allocators'!$B$15:$W$15, 0),FALSE)*$E134)</f>
        <v>0</v>
      </c>
      <c r="CN134" s="1411">
        <f t="shared" si="35"/>
        <v>0</v>
      </c>
      <c r="CO134" s="1791">
        <f t="shared" si="36"/>
        <v>0</v>
      </c>
      <c r="CQ134" s="2086" t="s">
        <v>564</v>
      </c>
    </row>
    <row r="135" spans="1:95" s="80" customFormat="1" ht="25.5">
      <c r="A135" s="1176">
        <v>5045</v>
      </c>
      <c r="B135" s="1175" t="s">
        <v>932</v>
      </c>
      <c r="C135" s="1788">
        <f>IF(ISERROR(VLOOKUP($A135,'I3 TB Data'!$A$23:$H$458,MATCH('O5 Details by Class &amp; Accounts'!$C$18, 'I3 TB Data'!$A$23:$H$23,0),0)), 0, VLOOKUP($A135,'I3 TB Data'!$A$23:$H$458,MATCH('O5 Details by Class &amp; Accounts'!$C$18,'I3 TB Data'!$A$23:$H$23,0),0))</f>
        <v>0</v>
      </c>
      <c r="D135" s="1789"/>
      <c r="E135" s="1788">
        <f t="shared" si="24"/>
        <v>0</v>
      </c>
      <c r="F135" s="1790">
        <f>IF(ISERROR(VLOOKUP($A135, 'E1 Categorization'!A33:E122, MATCH("Customer Component", 'E1 Categorization'!$A$33:$E$33,0), 0)), 0, IF(VLOOKUP($A135, 'E1 Categorization'!A33:E122, MATCH("Customer Component", 'E1 Categorization'!$A$33:$E$33,0), 0)=0, 'O5 Details by Class &amp; Accounts'!$E135, IF(AND(VLOOKUP($A135, 'E1 Categorization'!A33:E122, MATCH("Customer Component", 'E1 Categorization'!$A$33:$E$33,0), 0) &gt;0, VLOOKUP($A135, 'E1 Categorization'!A33:E122, MATCH("Customer Component", 'E1 Categorization'!$A$33:$E$33,0), 0)&lt;1), 'O5 Details by Class &amp; Accounts'!$E135*(1-VLOOKUP($A135, 'E1 Categorization'!A33:E122, MATCH("Customer Component", 'E1 Categorization'!$A$33:$E$33,0), 0)), 0)))</f>
        <v>0</v>
      </c>
      <c r="G135" s="1790">
        <f>IF(ISERROR(VLOOKUP($A135, 'E1 Categorization'!A33:E122, MATCH("Customer Component", 'E1 Categorization'!$A$33:$E$33,0), 0)),0, IF(VLOOKUP($A135, 'E1 Categorization'!A33:E122, MATCH("Customer Component", 'E1 Categorization'!$A$33:$E$33,0), 0)=0, 0, IF(AND(VLOOKUP($A135, 'E1 Categorization'!A33:E122, MATCH("Customer Component", 'E1 Categorization'!$A$33:$E$33,0), 0) &gt;0, VLOOKUP($A135, 'E1 Categorization'!A33:E122, MATCH("Customer Component", 'E1 Categorization'!$A$33:$E$33,0), 0)&lt;1), 'O5 Details by Class &amp; Accounts'!$E135*(VLOOKUP($A135, 'E1 Categorization'!A33:E122, MATCH("Customer Component", 'E1 Categorization'!$A$33:$E$33,0), 0)), 'O5 Details by Class &amp; Accounts'!$E135)))</f>
        <v>0</v>
      </c>
      <c r="H135" s="1411">
        <f t="shared" si="31"/>
        <v>0</v>
      </c>
      <c r="I135" s="1411">
        <f>IF(ISERROR(VLOOKUP(VLOOKUP($A135, 'E4 TB Allocation Details'!$A$18:$L$205, MATCH("Demand ID", 'E4 TB Allocation Details'!$A$18:$L$18, 0),FALSE), 'E2 Allocators'!$B$15:$W$361, MATCH('O5 Details by Class &amp; Accounts'!I$18, 'E2 Allocators'!$B$15:$W$15, 0),FALSE)*$F135), 0, VLOOKUP(VLOOKUP($A135, 'E4 TB Allocation Details'!$A$18:$L$205, MATCH("Demand ID", 'E4 TB Allocation Details'!$A$18:$L$18, 0),FALSE), 'E2 Allocators'!$B$15:$W$361, MATCH('O5 Details by Class &amp; Accounts'!I$18, 'E2 Allocators'!$B$15:$W$15, 0),FALSE)*$F135)</f>
        <v>0</v>
      </c>
      <c r="J135" s="1411">
        <f>IF(ISERROR(VLOOKUP(VLOOKUP($A135, 'E4 TB Allocation Details'!$A$18:$L$205, MATCH("Demand ID", 'E4 TB Allocation Details'!$A$18:$L$18, 0),FALSE), 'E2 Allocators'!$B$15:$W$361, MATCH('O5 Details by Class &amp; Accounts'!J$18, 'E2 Allocators'!$B$15:$W$15, 0),FALSE)*$F135), 0, VLOOKUP(VLOOKUP($A135, 'E4 TB Allocation Details'!$A$18:$L$205, MATCH("Demand ID", 'E4 TB Allocation Details'!$A$18:$L$18, 0),FALSE), 'E2 Allocators'!$B$15:$W$361, MATCH('O5 Details by Class &amp; Accounts'!J$18, 'E2 Allocators'!$B$15:$W$15, 0),FALSE)*$F135)</f>
        <v>0</v>
      </c>
      <c r="K135" s="1411">
        <f>IF(ISERROR(VLOOKUP(VLOOKUP($A135, 'E4 TB Allocation Details'!$A$18:$L$205, MATCH("Demand ID", 'E4 TB Allocation Details'!$A$18:$L$18, 0),FALSE), 'E2 Allocators'!$B$15:$W$361, MATCH('O5 Details by Class &amp; Accounts'!K$18, 'E2 Allocators'!$B$15:$W$15, 0),FALSE)*$F135), 0, VLOOKUP(VLOOKUP($A135, 'E4 TB Allocation Details'!$A$18:$L$205, MATCH("Demand ID", 'E4 TB Allocation Details'!$A$18:$L$18, 0),FALSE), 'E2 Allocators'!$B$15:$W$361, MATCH('O5 Details by Class &amp; Accounts'!K$18, 'E2 Allocators'!$B$15:$W$15, 0),FALSE)*$F135)</f>
        <v>0</v>
      </c>
      <c r="L135" s="1411">
        <f>IF(ISERROR(VLOOKUP(VLOOKUP($A135, 'E4 TB Allocation Details'!$A$18:$L$205, MATCH("Demand ID", 'E4 TB Allocation Details'!$A$18:$L$18, 0),FALSE), 'E2 Allocators'!$B$15:$W$361, MATCH('O5 Details by Class &amp; Accounts'!L$18, 'E2 Allocators'!$B$15:$W$15, 0),FALSE)*$F135), 0, VLOOKUP(VLOOKUP($A135, 'E4 TB Allocation Details'!$A$18:$L$205, MATCH("Demand ID", 'E4 TB Allocation Details'!$A$18:$L$18, 0),FALSE), 'E2 Allocators'!$B$15:$W$361, MATCH('O5 Details by Class &amp; Accounts'!L$18, 'E2 Allocators'!$B$15:$W$15, 0),FALSE)*$F135)</f>
        <v>0</v>
      </c>
      <c r="M135" s="1411">
        <f>IF(ISERROR(VLOOKUP(VLOOKUP($A135, 'E4 TB Allocation Details'!$A$18:$L$205, MATCH("Demand ID", 'E4 TB Allocation Details'!$A$18:$L$18, 0),FALSE), 'E2 Allocators'!$B$15:$W$361, MATCH('O5 Details by Class &amp; Accounts'!M$18, 'E2 Allocators'!$B$15:$W$15, 0),FALSE)*$F135), 0, VLOOKUP(VLOOKUP($A135, 'E4 TB Allocation Details'!$A$18:$L$205, MATCH("Demand ID", 'E4 TB Allocation Details'!$A$18:$L$18, 0),FALSE), 'E2 Allocators'!$B$15:$W$361, MATCH('O5 Details by Class &amp; Accounts'!M$18, 'E2 Allocators'!$B$15:$W$15, 0),FALSE)*$F135)</f>
        <v>0</v>
      </c>
      <c r="N135" s="1411">
        <f>IF(ISERROR(VLOOKUP(VLOOKUP($A135, 'E4 TB Allocation Details'!$A$18:$L$205, MATCH("Demand ID", 'E4 TB Allocation Details'!$A$18:$L$18, 0),FALSE), 'E2 Allocators'!$B$15:$W$361, MATCH('O5 Details by Class &amp; Accounts'!N$18, 'E2 Allocators'!$B$15:$W$15, 0),FALSE)*$F135), 0, VLOOKUP(VLOOKUP($A135, 'E4 TB Allocation Details'!$A$18:$L$205, MATCH("Demand ID", 'E4 TB Allocation Details'!$A$18:$L$18, 0),FALSE), 'E2 Allocators'!$B$15:$W$361, MATCH('O5 Details by Class &amp; Accounts'!N$18, 'E2 Allocators'!$B$15:$W$15, 0),FALSE)*$F135)</f>
        <v>0</v>
      </c>
      <c r="O135" s="1411">
        <f>IF(ISERROR(VLOOKUP(VLOOKUP($A135, 'E4 TB Allocation Details'!$A$18:$L$205, MATCH("Demand ID", 'E4 TB Allocation Details'!$A$18:$L$18, 0),FALSE), 'E2 Allocators'!$B$15:$W$361, MATCH('O5 Details by Class &amp; Accounts'!O$18, 'E2 Allocators'!$B$15:$W$15, 0),FALSE)*$F135), 0, VLOOKUP(VLOOKUP($A135, 'E4 TB Allocation Details'!$A$18:$L$205, MATCH("Demand ID", 'E4 TB Allocation Details'!$A$18:$L$18, 0),FALSE), 'E2 Allocators'!$B$15:$W$361, MATCH('O5 Details by Class &amp; Accounts'!O$18, 'E2 Allocators'!$B$15:$W$15, 0),FALSE)*$F135)</f>
        <v>0</v>
      </c>
      <c r="P135" s="1411">
        <f>IF(ISERROR(VLOOKUP(VLOOKUP($A135, 'E4 TB Allocation Details'!$A$18:$L$205, MATCH("Demand ID", 'E4 TB Allocation Details'!$A$18:$L$18, 0),FALSE), 'E2 Allocators'!$B$15:$W$361, MATCH('O5 Details by Class &amp; Accounts'!P$18, 'E2 Allocators'!$B$15:$W$15, 0),FALSE)*$F135), 0, VLOOKUP(VLOOKUP($A135, 'E4 TB Allocation Details'!$A$18:$L$205, MATCH("Demand ID", 'E4 TB Allocation Details'!$A$18:$L$18, 0),FALSE), 'E2 Allocators'!$B$15:$W$361, MATCH('O5 Details by Class &amp; Accounts'!P$18, 'E2 Allocators'!$B$15:$W$15, 0),FALSE)*$F135)</f>
        <v>0</v>
      </c>
      <c r="Q135" s="1411">
        <f>IF(ISERROR(VLOOKUP(VLOOKUP($A135, 'E4 TB Allocation Details'!$A$18:$L$205, MATCH("Demand ID", 'E4 TB Allocation Details'!$A$18:$L$18, 0),FALSE), 'E2 Allocators'!$B$15:$W$361, MATCH('O5 Details by Class &amp; Accounts'!Q$18, 'E2 Allocators'!$B$15:$W$15, 0),FALSE)*$F135), 0, VLOOKUP(VLOOKUP($A135, 'E4 TB Allocation Details'!$A$18:$L$205, MATCH("Demand ID", 'E4 TB Allocation Details'!$A$18:$L$18, 0),FALSE), 'E2 Allocators'!$B$15:$W$361, MATCH('O5 Details by Class &amp; Accounts'!Q$18, 'E2 Allocators'!$B$15:$W$15, 0),FALSE)*$F135)</f>
        <v>0</v>
      </c>
      <c r="R135" s="1411">
        <f>IF(ISERROR(VLOOKUP(VLOOKUP($A135, 'E4 TB Allocation Details'!$A$18:$L$205, MATCH("Demand ID", 'E4 TB Allocation Details'!$A$18:$L$18, 0),FALSE), 'E2 Allocators'!$B$15:$W$361, MATCH('O5 Details by Class &amp; Accounts'!R$18, 'E2 Allocators'!$B$15:$W$15, 0),FALSE)*$F135), 0, VLOOKUP(VLOOKUP($A135, 'E4 TB Allocation Details'!$A$18:$L$205, MATCH("Demand ID", 'E4 TB Allocation Details'!$A$18:$L$18, 0),FALSE), 'E2 Allocators'!$B$15:$W$361, MATCH('O5 Details by Class &amp; Accounts'!R$18, 'E2 Allocators'!$B$15:$W$15, 0),FALSE)*$F135)</f>
        <v>0</v>
      </c>
      <c r="S135" s="1411">
        <f>IF(ISERROR(VLOOKUP(VLOOKUP($A135, 'E4 TB Allocation Details'!$A$18:$L$205, MATCH("Demand ID", 'E4 TB Allocation Details'!$A$18:$L$18, 0),FALSE), 'E2 Allocators'!$B$15:$W$361, MATCH('O5 Details by Class &amp; Accounts'!S$18, 'E2 Allocators'!$B$15:$W$15, 0),FALSE)*$F135), 0, VLOOKUP(VLOOKUP($A135, 'E4 TB Allocation Details'!$A$18:$L$205, MATCH("Demand ID", 'E4 TB Allocation Details'!$A$18:$L$18, 0),FALSE), 'E2 Allocators'!$B$15:$W$361, MATCH('O5 Details by Class &amp; Accounts'!S$18, 'E2 Allocators'!$B$15:$W$15, 0),FALSE)*$F135)</f>
        <v>0</v>
      </c>
      <c r="T135" s="1411">
        <f>IF(ISERROR(VLOOKUP(VLOOKUP($A135, 'E4 TB Allocation Details'!$A$18:$L$205, MATCH("Demand ID", 'E4 TB Allocation Details'!$A$18:$L$18, 0),FALSE), 'E2 Allocators'!$B$15:$W$361, MATCH('O5 Details by Class &amp; Accounts'!T$18, 'E2 Allocators'!$B$15:$W$15, 0),FALSE)*$F135), 0, VLOOKUP(VLOOKUP($A135, 'E4 TB Allocation Details'!$A$18:$L$205, MATCH("Demand ID", 'E4 TB Allocation Details'!$A$18:$L$18, 0),FALSE), 'E2 Allocators'!$B$15:$W$361, MATCH('O5 Details by Class &amp; Accounts'!T$18, 'E2 Allocators'!$B$15:$W$15, 0),FALSE)*$F135)</f>
        <v>0</v>
      </c>
      <c r="U135" s="1411">
        <f>IF(ISERROR(VLOOKUP(VLOOKUP($A135, 'E4 TB Allocation Details'!$A$18:$L$205, MATCH("Demand ID", 'E4 TB Allocation Details'!$A$18:$L$18, 0),FALSE), 'E2 Allocators'!$B$15:$W$361, MATCH('O5 Details by Class &amp; Accounts'!U$18, 'E2 Allocators'!$B$15:$W$15, 0),FALSE)*$F135), 0, VLOOKUP(VLOOKUP($A135, 'E4 TB Allocation Details'!$A$18:$L$205, MATCH("Demand ID", 'E4 TB Allocation Details'!$A$18:$L$18, 0),FALSE), 'E2 Allocators'!$B$15:$W$361, MATCH('O5 Details by Class &amp; Accounts'!U$18, 'E2 Allocators'!$B$15:$W$15, 0),FALSE)*$F135)</f>
        <v>0</v>
      </c>
      <c r="V135" s="1411">
        <f>IF(ISERROR(VLOOKUP(VLOOKUP($A135, 'E4 TB Allocation Details'!$A$18:$L$205, MATCH("Demand ID", 'E4 TB Allocation Details'!$A$18:$L$18, 0),FALSE), 'E2 Allocators'!$B$15:$W$361, MATCH('O5 Details by Class &amp; Accounts'!V$18, 'E2 Allocators'!$B$15:$W$15, 0),FALSE)*$F135), 0, VLOOKUP(VLOOKUP($A135, 'E4 TB Allocation Details'!$A$18:$L$205, MATCH("Demand ID", 'E4 TB Allocation Details'!$A$18:$L$18, 0),FALSE), 'E2 Allocators'!$B$15:$W$361, MATCH('O5 Details by Class &amp; Accounts'!V$18, 'E2 Allocators'!$B$15:$W$15, 0),FALSE)*$F135)</f>
        <v>0</v>
      </c>
      <c r="W135" s="1411">
        <f>IF(ISERROR(VLOOKUP(VLOOKUP($A135, 'E4 TB Allocation Details'!$A$18:$L$205, MATCH("Demand ID", 'E4 TB Allocation Details'!$A$18:$L$18, 0),FALSE), 'E2 Allocators'!$B$15:$W$361, MATCH('O5 Details by Class &amp; Accounts'!W$18, 'E2 Allocators'!$B$15:$W$15, 0),FALSE)*$F135), 0, VLOOKUP(VLOOKUP($A135, 'E4 TB Allocation Details'!$A$18:$L$205, MATCH("Demand ID", 'E4 TB Allocation Details'!$A$18:$L$18, 0),FALSE), 'E2 Allocators'!$B$15:$W$361, MATCH('O5 Details by Class &amp; Accounts'!W$18, 'E2 Allocators'!$B$15:$W$15, 0),FALSE)*$F135)</f>
        <v>0</v>
      </c>
      <c r="X135" s="1411">
        <f>IF(ISERROR(VLOOKUP(VLOOKUP($A135, 'E4 TB Allocation Details'!$A$18:$L$205, MATCH("Demand ID", 'E4 TB Allocation Details'!$A$18:$L$18, 0),FALSE), 'E2 Allocators'!$B$15:$W$361, MATCH('O5 Details by Class &amp; Accounts'!X$18, 'E2 Allocators'!$B$15:$W$15, 0),FALSE)*$F135), 0, VLOOKUP(VLOOKUP($A135, 'E4 TB Allocation Details'!$A$18:$L$205, MATCH("Demand ID", 'E4 TB Allocation Details'!$A$18:$L$18, 0),FALSE), 'E2 Allocators'!$B$15:$W$361, MATCH('O5 Details by Class &amp; Accounts'!X$18, 'E2 Allocators'!$B$15:$W$15, 0),FALSE)*$F135)</f>
        <v>0</v>
      </c>
      <c r="Y135" s="1411">
        <f>IF(ISERROR(VLOOKUP(VLOOKUP($A135, 'E4 TB Allocation Details'!$A$18:$L$205, MATCH("Demand ID", 'E4 TB Allocation Details'!$A$18:$L$18, 0),FALSE), 'E2 Allocators'!$B$15:$W$361, MATCH('O5 Details by Class &amp; Accounts'!Y$18, 'E2 Allocators'!$B$15:$W$15, 0),FALSE)*$F135), 0, VLOOKUP(VLOOKUP($A135, 'E4 TB Allocation Details'!$A$18:$L$205, MATCH("Demand ID", 'E4 TB Allocation Details'!$A$18:$L$18, 0),FALSE), 'E2 Allocators'!$B$15:$W$361, MATCH('O5 Details by Class &amp; Accounts'!Y$18, 'E2 Allocators'!$B$15:$W$15, 0),FALSE)*$F135)</f>
        <v>0</v>
      </c>
      <c r="Z135" s="1411">
        <f>IF(ISERROR(VLOOKUP(VLOOKUP($A135, 'E4 TB Allocation Details'!$A$18:$L$205, MATCH("Demand ID", 'E4 TB Allocation Details'!$A$18:$L$18, 0),FALSE), 'E2 Allocators'!$B$15:$W$361, MATCH('O5 Details by Class &amp; Accounts'!Z$18, 'E2 Allocators'!$B$15:$W$15, 0),FALSE)*$F135), 0, VLOOKUP(VLOOKUP($A135, 'E4 TB Allocation Details'!$A$18:$L$205, MATCH("Demand ID", 'E4 TB Allocation Details'!$A$18:$L$18, 0),FALSE), 'E2 Allocators'!$B$15:$W$361, MATCH('O5 Details by Class &amp; Accounts'!Z$18, 'E2 Allocators'!$B$15:$W$15, 0),FALSE)*$F135)</f>
        <v>0</v>
      </c>
      <c r="AA135" s="1411">
        <f>IF(ISERROR(VLOOKUP(VLOOKUP($A135, 'E4 TB Allocation Details'!$A$18:$L$205, MATCH("Demand ID", 'E4 TB Allocation Details'!$A$18:$L$18, 0),FALSE), 'E2 Allocators'!$B$15:$W$361, MATCH('O5 Details by Class &amp; Accounts'!AA$18, 'E2 Allocators'!$B$15:$W$15, 0),FALSE)*$F135), 0, VLOOKUP(VLOOKUP($A135, 'E4 TB Allocation Details'!$A$18:$L$205, MATCH("Demand ID", 'E4 TB Allocation Details'!$A$18:$L$18, 0),FALSE), 'E2 Allocators'!$B$15:$W$361, MATCH('O5 Details by Class &amp; Accounts'!AA$18, 'E2 Allocators'!$B$15:$W$15, 0),FALSE)*$F135)</f>
        <v>0</v>
      </c>
      <c r="AB135" s="1411">
        <f>IF(ISERROR(VLOOKUP(VLOOKUP($A135, 'E4 TB Allocation Details'!$A$18:$L$205, MATCH("Demand ID", 'E4 TB Allocation Details'!$A$18:$L$18, 0),FALSE), 'E2 Allocators'!$B$15:$W$361, MATCH('O5 Details by Class &amp; Accounts'!AB$18, 'E2 Allocators'!$B$15:$W$15, 0),FALSE)*$F135), 0, VLOOKUP(VLOOKUP($A135, 'E4 TB Allocation Details'!$A$18:$L$205, MATCH("Demand ID", 'E4 TB Allocation Details'!$A$18:$L$18, 0),FALSE), 'E2 Allocators'!$B$15:$W$361, MATCH('O5 Details by Class &amp; Accounts'!AB$18, 'E2 Allocators'!$B$15:$W$15, 0),FALSE)*$F135)</f>
        <v>0</v>
      </c>
      <c r="AC135" s="1411">
        <f t="shared" si="32"/>
        <v>0</v>
      </c>
      <c r="AD135" s="1411">
        <f>IF(ISERROR(VLOOKUP(VLOOKUP($A135, 'E4 TB Allocation Details'!$A$18:$L$205, MATCH("Customer ID", 'E4 TB Allocation Details'!$A$18:$L$18, 0),FALSE), 'E2 Allocators'!$B$15:$W$361, MATCH('O5 Details by Class &amp; Accounts'!AD$18, 'E2 Allocators'!$B$15:$W$15, 0),FALSE)*$G135), 0, VLOOKUP(VLOOKUP($A135, 'E4 TB Allocation Details'!$A$18:$L$205, MATCH("Customer ID", 'E4 TB Allocation Details'!$A$18:$L$18, 0),FALSE), 'E2 Allocators'!$B$15:$W$361, MATCH('O5 Details by Class &amp; Accounts'!AD$18, 'E2 Allocators'!$B$15:$W$15, 0),FALSE)*$G135)</f>
        <v>0</v>
      </c>
      <c r="AE135" s="1411">
        <f>IF(ISERROR(VLOOKUP(VLOOKUP($A135, 'E4 TB Allocation Details'!$A$18:$L$205, MATCH("Customer ID", 'E4 TB Allocation Details'!$A$18:$L$18, 0),FALSE), 'E2 Allocators'!$B$15:$W$361, MATCH('O5 Details by Class &amp; Accounts'!AE$18, 'E2 Allocators'!$B$15:$W$15, 0),FALSE)*$G135), 0, VLOOKUP(VLOOKUP($A135, 'E4 TB Allocation Details'!$A$18:$L$205, MATCH("Customer ID", 'E4 TB Allocation Details'!$A$18:$L$18, 0),FALSE), 'E2 Allocators'!$B$15:$W$361, MATCH('O5 Details by Class &amp; Accounts'!AE$18, 'E2 Allocators'!$B$15:$W$15, 0),FALSE)*$G135)</f>
        <v>0</v>
      </c>
      <c r="AF135" s="1411">
        <f>IF(ISERROR(VLOOKUP(VLOOKUP($A135, 'E4 TB Allocation Details'!$A$18:$L$205, MATCH("Customer ID", 'E4 TB Allocation Details'!$A$18:$L$18, 0),FALSE), 'E2 Allocators'!$B$15:$W$361, MATCH('O5 Details by Class &amp; Accounts'!AF$18, 'E2 Allocators'!$B$15:$W$15, 0),FALSE)*$G135), 0, VLOOKUP(VLOOKUP($A135, 'E4 TB Allocation Details'!$A$18:$L$205, MATCH("Customer ID", 'E4 TB Allocation Details'!$A$18:$L$18, 0),FALSE), 'E2 Allocators'!$B$15:$W$361, MATCH('O5 Details by Class &amp; Accounts'!AF$18, 'E2 Allocators'!$B$15:$W$15, 0),FALSE)*$G135)</f>
        <v>0</v>
      </c>
      <c r="AG135" s="1411">
        <f>IF(ISERROR(VLOOKUP(VLOOKUP($A135, 'E4 TB Allocation Details'!$A$18:$L$205, MATCH("Customer ID", 'E4 TB Allocation Details'!$A$18:$L$18, 0),FALSE), 'E2 Allocators'!$B$15:$W$361, MATCH('O5 Details by Class &amp; Accounts'!AG$18, 'E2 Allocators'!$B$15:$W$15, 0),FALSE)*$G135), 0, VLOOKUP(VLOOKUP($A135, 'E4 TB Allocation Details'!$A$18:$L$205, MATCH("Customer ID", 'E4 TB Allocation Details'!$A$18:$L$18, 0),FALSE), 'E2 Allocators'!$B$15:$W$361, MATCH('O5 Details by Class &amp; Accounts'!AG$18, 'E2 Allocators'!$B$15:$W$15, 0),FALSE)*$G135)</f>
        <v>0</v>
      </c>
      <c r="AH135" s="1411">
        <f>IF(ISERROR(VLOOKUP(VLOOKUP($A135, 'E4 TB Allocation Details'!$A$18:$L$205, MATCH("Customer ID", 'E4 TB Allocation Details'!$A$18:$L$18, 0),FALSE), 'E2 Allocators'!$B$15:$W$361, MATCH('O5 Details by Class &amp; Accounts'!AH$18, 'E2 Allocators'!$B$15:$W$15, 0),FALSE)*$G135), 0, VLOOKUP(VLOOKUP($A135, 'E4 TB Allocation Details'!$A$18:$L$205, MATCH("Customer ID", 'E4 TB Allocation Details'!$A$18:$L$18, 0),FALSE), 'E2 Allocators'!$B$15:$W$361, MATCH('O5 Details by Class &amp; Accounts'!AH$18, 'E2 Allocators'!$B$15:$W$15, 0),FALSE)*$G135)</f>
        <v>0</v>
      </c>
      <c r="AI135" s="1411">
        <f>IF(ISERROR(VLOOKUP(VLOOKUP($A135, 'E4 TB Allocation Details'!$A$18:$L$205, MATCH("Customer ID", 'E4 TB Allocation Details'!$A$18:$L$18, 0),FALSE), 'E2 Allocators'!$B$15:$W$361, MATCH('O5 Details by Class &amp; Accounts'!AI$18, 'E2 Allocators'!$B$15:$W$15, 0),FALSE)*$G135), 0, VLOOKUP(VLOOKUP($A135, 'E4 TB Allocation Details'!$A$18:$L$205, MATCH("Customer ID", 'E4 TB Allocation Details'!$A$18:$L$18, 0),FALSE), 'E2 Allocators'!$B$15:$W$361, MATCH('O5 Details by Class &amp; Accounts'!AI$18, 'E2 Allocators'!$B$15:$W$15, 0),FALSE)*$G135)</f>
        <v>0</v>
      </c>
      <c r="AJ135" s="1411">
        <f>IF(ISERROR(VLOOKUP(VLOOKUP($A135, 'E4 TB Allocation Details'!$A$18:$L$205, MATCH("Customer ID", 'E4 TB Allocation Details'!$A$18:$L$18, 0),FALSE), 'E2 Allocators'!$B$15:$W$361, MATCH('O5 Details by Class &amp; Accounts'!AJ$18, 'E2 Allocators'!$B$15:$W$15, 0),FALSE)*$G135), 0, VLOOKUP(VLOOKUP($A135, 'E4 TB Allocation Details'!$A$18:$L$205, MATCH("Customer ID", 'E4 TB Allocation Details'!$A$18:$L$18, 0),FALSE), 'E2 Allocators'!$B$15:$W$361, MATCH('O5 Details by Class &amp; Accounts'!AJ$18, 'E2 Allocators'!$B$15:$W$15, 0),FALSE)*$G135)</f>
        <v>0</v>
      </c>
      <c r="AK135" s="1411">
        <f>IF(ISERROR(VLOOKUP(VLOOKUP($A135, 'E4 TB Allocation Details'!$A$18:$L$205, MATCH("Customer ID", 'E4 TB Allocation Details'!$A$18:$L$18, 0),FALSE), 'E2 Allocators'!$B$15:$W$361, MATCH('O5 Details by Class &amp; Accounts'!AK$18, 'E2 Allocators'!$B$15:$W$15, 0),FALSE)*$G135), 0, VLOOKUP(VLOOKUP($A135, 'E4 TB Allocation Details'!$A$18:$L$205, MATCH("Customer ID", 'E4 TB Allocation Details'!$A$18:$L$18, 0),FALSE), 'E2 Allocators'!$B$15:$W$361, MATCH('O5 Details by Class &amp; Accounts'!AK$18, 'E2 Allocators'!$B$15:$W$15, 0),FALSE)*$G135)</f>
        <v>0</v>
      </c>
      <c r="AL135" s="1411">
        <f>IF(ISERROR(VLOOKUP(VLOOKUP($A135, 'E4 TB Allocation Details'!$A$18:$L$205, MATCH("Customer ID", 'E4 TB Allocation Details'!$A$18:$L$18, 0),FALSE), 'E2 Allocators'!$B$15:$W$361, MATCH('O5 Details by Class &amp; Accounts'!AL$18, 'E2 Allocators'!$B$15:$W$15, 0),FALSE)*$G135), 0, VLOOKUP(VLOOKUP($A135, 'E4 TB Allocation Details'!$A$18:$L$205, MATCH("Customer ID", 'E4 TB Allocation Details'!$A$18:$L$18, 0),FALSE), 'E2 Allocators'!$B$15:$W$361, MATCH('O5 Details by Class &amp; Accounts'!AL$18, 'E2 Allocators'!$B$15:$W$15, 0),FALSE)*$G135)</f>
        <v>0</v>
      </c>
      <c r="AM135" s="1411">
        <f>IF(ISERROR(VLOOKUP(VLOOKUP($A135, 'E4 TB Allocation Details'!$A$18:$L$205, MATCH("Customer ID", 'E4 TB Allocation Details'!$A$18:$L$18, 0),FALSE), 'E2 Allocators'!$B$15:$W$361, MATCH('O5 Details by Class &amp; Accounts'!AM$18, 'E2 Allocators'!$B$15:$W$15, 0),FALSE)*$G135), 0, VLOOKUP(VLOOKUP($A135, 'E4 TB Allocation Details'!$A$18:$L$205, MATCH("Customer ID", 'E4 TB Allocation Details'!$A$18:$L$18, 0),FALSE), 'E2 Allocators'!$B$15:$W$361, MATCH('O5 Details by Class &amp; Accounts'!AM$18, 'E2 Allocators'!$B$15:$W$15, 0),FALSE)*$G135)</f>
        <v>0</v>
      </c>
      <c r="AN135" s="1411">
        <f>IF(ISERROR(VLOOKUP(VLOOKUP($A135, 'E4 TB Allocation Details'!$A$18:$L$205, MATCH("Customer ID", 'E4 TB Allocation Details'!$A$18:$L$18, 0),FALSE), 'E2 Allocators'!$B$15:$W$361, MATCH('O5 Details by Class &amp; Accounts'!AN$18, 'E2 Allocators'!$B$15:$W$15, 0),FALSE)*$G135), 0, VLOOKUP(VLOOKUP($A135, 'E4 TB Allocation Details'!$A$18:$L$205, MATCH("Customer ID", 'E4 TB Allocation Details'!$A$18:$L$18, 0),FALSE), 'E2 Allocators'!$B$15:$W$361, MATCH('O5 Details by Class &amp; Accounts'!AN$18, 'E2 Allocators'!$B$15:$W$15, 0),FALSE)*$G135)</f>
        <v>0</v>
      </c>
      <c r="AO135" s="1411">
        <f>IF(ISERROR(VLOOKUP(VLOOKUP($A135, 'E4 TB Allocation Details'!$A$18:$L$205, MATCH("Customer ID", 'E4 TB Allocation Details'!$A$18:$L$18, 0),FALSE), 'E2 Allocators'!$B$15:$W$361, MATCH('O5 Details by Class &amp; Accounts'!AO$18, 'E2 Allocators'!$B$15:$W$15, 0),FALSE)*$G135), 0, VLOOKUP(VLOOKUP($A135, 'E4 TB Allocation Details'!$A$18:$L$205, MATCH("Customer ID", 'E4 TB Allocation Details'!$A$18:$L$18, 0),FALSE), 'E2 Allocators'!$B$15:$W$361, MATCH('O5 Details by Class &amp; Accounts'!AO$18, 'E2 Allocators'!$B$15:$W$15, 0),FALSE)*$G135)</f>
        <v>0</v>
      </c>
      <c r="AP135" s="1411">
        <f>IF(ISERROR(VLOOKUP(VLOOKUP($A135, 'E4 TB Allocation Details'!$A$18:$L$205, MATCH("Customer ID", 'E4 TB Allocation Details'!$A$18:$L$18, 0),FALSE), 'E2 Allocators'!$B$15:$W$361, MATCH('O5 Details by Class &amp; Accounts'!AP$18, 'E2 Allocators'!$B$15:$W$15, 0),FALSE)*$G135), 0, VLOOKUP(VLOOKUP($A135, 'E4 TB Allocation Details'!$A$18:$L$205, MATCH("Customer ID", 'E4 TB Allocation Details'!$A$18:$L$18, 0),FALSE), 'E2 Allocators'!$B$15:$W$361, MATCH('O5 Details by Class &amp; Accounts'!AP$18, 'E2 Allocators'!$B$15:$W$15, 0),FALSE)*$G135)</f>
        <v>0</v>
      </c>
      <c r="AQ135" s="1411">
        <f>IF(ISERROR(VLOOKUP(VLOOKUP($A135, 'E4 TB Allocation Details'!$A$18:$L$205, MATCH("Customer ID", 'E4 TB Allocation Details'!$A$18:$L$18, 0),FALSE), 'E2 Allocators'!$B$15:$W$361, MATCH('O5 Details by Class &amp; Accounts'!AQ$18, 'E2 Allocators'!$B$15:$W$15, 0),FALSE)*$G135), 0, VLOOKUP(VLOOKUP($A135, 'E4 TB Allocation Details'!$A$18:$L$205, MATCH("Customer ID", 'E4 TB Allocation Details'!$A$18:$L$18, 0),FALSE), 'E2 Allocators'!$B$15:$W$361, MATCH('O5 Details by Class &amp; Accounts'!AQ$18, 'E2 Allocators'!$B$15:$W$15, 0),FALSE)*$G135)</f>
        <v>0</v>
      </c>
      <c r="AR135" s="1411">
        <f>IF(ISERROR(VLOOKUP(VLOOKUP($A135, 'E4 TB Allocation Details'!$A$18:$L$205, MATCH("Customer ID", 'E4 TB Allocation Details'!$A$18:$L$18, 0),FALSE), 'E2 Allocators'!$B$15:$W$361, MATCH('O5 Details by Class &amp; Accounts'!AR$18, 'E2 Allocators'!$B$15:$W$15, 0),FALSE)*$G135), 0, VLOOKUP(VLOOKUP($A135, 'E4 TB Allocation Details'!$A$18:$L$205, MATCH("Customer ID", 'E4 TB Allocation Details'!$A$18:$L$18, 0),FALSE), 'E2 Allocators'!$B$15:$W$361, MATCH('O5 Details by Class &amp; Accounts'!AR$18, 'E2 Allocators'!$B$15:$W$15, 0),FALSE)*$G135)</f>
        <v>0</v>
      </c>
      <c r="AS135" s="1411">
        <f>IF(ISERROR(VLOOKUP(VLOOKUP($A135, 'E4 TB Allocation Details'!$A$18:$L$205, MATCH("Customer ID", 'E4 TB Allocation Details'!$A$18:$L$18, 0),FALSE), 'E2 Allocators'!$B$15:$W$361, MATCH('O5 Details by Class &amp; Accounts'!AS$18, 'E2 Allocators'!$B$15:$W$15, 0),FALSE)*$G135), 0, VLOOKUP(VLOOKUP($A135, 'E4 TB Allocation Details'!$A$18:$L$205, MATCH("Customer ID", 'E4 TB Allocation Details'!$A$18:$L$18, 0),FALSE), 'E2 Allocators'!$B$15:$W$361, MATCH('O5 Details by Class &amp; Accounts'!AS$18, 'E2 Allocators'!$B$15:$W$15, 0),FALSE)*$G135)</f>
        <v>0</v>
      </c>
      <c r="AT135" s="1411">
        <f>IF(ISERROR(VLOOKUP(VLOOKUP($A135, 'E4 TB Allocation Details'!$A$18:$L$205, MATCH("Customer ID", 'E4 TB Allocation Details'!$A$18:$L$18, 0),FALSE), 'E2 Allocators'!$B$15:$W$361, MATCH('O5 Details by Class &amp; Accounts'!AT$18, 'E2 Allocators'!$B$15:$W$15, 0),FALSE)*$G135), 0, VLOOKUP(VLOOKUP($A135, 'E4 TB Allocation Details'!$A$18:$L$205, MATCH("Customer ID", 'E4 TB Allocation Details'!$A$18:$L$18, 0),FALSE), 'E2 Allocators'!$B$15:$W$361, MATCH('O5 Details by Class &amp; Accounts'!AT$18, 'E2 Allocators'!$B$15:$W$15, 0),FALSE)*$G135)</f>
        <v>0</v>
      </c>
      <c r="AU135" s="1411">
        <f>IF(ISERROR(VLOOKUP(VLOOKUP($A135, 'E4 TB Allocation Details'!$A$18:$L$205, MATCH("Customer ID", 'E4 TB Allocation Details'!$A$18:$L$18, 0),FALSE), 'E2 Allocators'!$B$15:$W$361, MATCH('O5 Details by Class &amp; Accounts'!AU$18, 'E2 Allocators'!$B$15:$W$15, 0),FALSE)*$G135), 0, VLOOKUP(VLOOKUP($A135, 'E4 TB Allocation Details'!$A$18:$L$205, MATCH("Customer ID", 'E4 TB Allocation Details'!$A$18:$L$18, 0),FALSE), 'E2 Allocators'!$B$15:$W$361, MATCH('O5 Details by Class &amp; Accounts'!AU$18, 'E2 Allocators'!$B$15:$W$15, 0),FALSE)*$G135)</f>
        <v>0</v>
      </c>
      <c r="AV135" s="1411">
        <f>IF(ISERROR(VLOOKUP(VLOOKUP($A135, 'E4 TB Allocation Details'!$A$18:$L$205, MATCH("Customer ID", 'E4 TB Allocation Details'!$A$18:$L$18, 0),FALSE), 'E2 Allocators'!$B$15:$W$361, MATCH('O5 Details by Class &amp; Accounts'!AV$18, 'E2 Allocators'!$B$15:$W$15, 0),FALSE)*$G135), 0, VLOOKUP(VLOOKUP($A135, 'E4 TB Allocation Details'!$A$18:$L$205, MATCH("Customer ID", 'E4 TB Allocation Details'!$A$18:$L$18, 0),FALSE), 'E2 Allocators'!$B$15:$W$361, MATCH('O5 Details by Class &amp; Accounts'!AV$18, 'E2 Allocators'!$B$15:$W$15, 0),FALSE)*$G135)</f>
        <v>0</v>
      </c>
      <c r="AW135" s="1411">
        <f>IF(ISERROR(VLOOKUP(VLOOKUP($A135, 'E4 TB Allocation Details'!$A$18:$L$205, MATCH("Customer ID", 'E4 TB Allocation Details'!$A$18:$L$18, 0),FALSE), 'E2 Allocators'!$B$15:$W$361, MATCH('O5 Details by Class &amp; Accounts'!AW$18, 'E2 Allocators'!$B$15:$W$15, 0),FALSE)*$G135), 0, VLOOKUP(VLOOKUP($A135, 'E4 TB Allocation Details'!$A$18:$L$205, MATCH("Customer ID", 'E4 TB Allocation Details'!$A$18:$L$18, 0),FALSE), 'E2 Allocators'!$B$15:$W$361, MATCH('O5 Details by Class &amp; Accounts'!AW$18, 'E2 Allocators'!$B$15:$W$15, 0),FALSE)*$G135)</f>
        <v>0</v>
      </c>
      <c r="AX135" s="1411">
        <f t="shared" si="33"/>
        <v>0</v>
      </c>
      <c r="AY135" s="1411">
        <f>IF(ISERROR(VLOOKUP(VLOOKUP($A135, 'E4 TB Allocation Details'!$A$18:$L$205, MATCH("Misc ID", 'E4 TB Allocation Details'!$A$18:$L$18, 0),FALSE), 'E2 Allocators'!$B$15:$W$361, MATCH('O5 Details by Class &amp; Accounts'!AY$18, 'E2 Allocators'!$B$15:$W$15, 0),FALSE)*$E135), 0, VLOOKUP(VLOOKUP($A135, 'E4 TB Allocation Details'!$A$18:$L$205, MATCH("Misc ID", 'E4 TB Allocation Details'!$A$18:$L$18, 0),FALSE), 'E2 Allocators'!$B$15:$W$361, MATCH('O5 Details by Class &amp; Accounts'!AY$18, 'E2 Allocators'!$B$15:$W$15, 0),FALSE)*$E135)</f>
        <v>0</v>
      </c>
      <c r="AZ135" s="1411">
        <f>IF(ISERROR(VLOOKUP(VLOOKUP($A135, 'E4 TB Allocation Details'!$A$18:$L$205, MATCH("Misc ID", 'E4 TB Allocation Details'!$A$18:$L$18, 0),FALSE), 'E2 Allocators'!$B$15:$W$361, MATCH('O5 Details by Class &amp; Accounts'!AZ$18, 'E2 Allocators'!$B$15:$W$15, 0),FALSE)*$E135), 0, VLOOKUP(VLOOKUP($A135, 'E4 TB Allocation Details'!$A$18:$L$205, MATCH("Misc ID", 'E4 TB Allocation Details'!$A$18:$L$18, 0),FALSE), 'E2 Allocators'!$B$15:$W$361, MATCH('O5 Details by Class &amp; Accounts'!AZ$18, 'E2 Allocators'!$B$15:$W$15, 0),FALSE)*$E135)</f>
        <v>0</v>
      </c>
      <c r="BA135" s="1411">
        <f>IF(ISERROR(VLOOKUP(VLOOKUP($A135, 'E4 TB Allocation Details'!$A$18:$L$205, MATCH("Misc ID", 'E4 TB Allocation Details'!$A$18:$L$18, 0),FALSE), 'E2 Allocators'!$B$15:$W$361, MATCH('O5 Details by Class &amp; Accounts'!BA$18, 'E2 Allocators'!$B$15:$W$15, 0),FALSE)*$E135), 0, VLOOKUP(VLOOKUP($A135, 'E4 TB Allocation Details'!$A$18:$L$205, MATCH("Misc ID", 'E4 TB Allocation Details'!$A$18:$L$18, 0),FALSE), 'E2 Allocators'!$B$15:$W$361, MATCH('O5 Details by Class &amp; Accounts'!BA$18, 'E2 Allocators'!$B$15:$W$15, 0),FALSE)*$E135)</f>
        <v>0</v>
      </c>
      <c r="BB135" s="1411">
        <f>IF(ISERROR(VLOOKUP(VLOOKUP($A135, 'E4 TB Allocation Details'!$A$18:$L$205, MATCH("Misc ID", 'E4 TB Allocation Details'!$A$18:$L$18, 0),FALSE), 'E2 Allocators'!$B$15:$W$361, MATCH('O5 Details by Class &amp; Accounts'!BB$18, 'E2 Allocators'!$B$15:$W$15, 0),FALSE)*$E135), 0, VLOOKUP(VLOOKUP($A135, 'E4 TB Allocation Details'!$A$18:$L$205, MATCH("Misc ID", 'E4 TB Allocation Details'!$A$18:$L$18, 0),FALSE), 'E2 Allocators'!$B$15:$W$361, MATCH('O5 Details by Class &amp; Accounts'!BB$18, 'E2 Allocators'!$B$15:$W$15, 0),FALSE)*$E135)</f>
        <v>0</v>
      </c>
      <c r="BC135" s="1411">
        <f>IF(ISERROR(VLOOKUP(VLOOKUP($A135, 'E4 TB Allocation Details'!$A$18:$L$205, MATCH("Misc ID", 'E4 TB Allocation Details'!$A$18:$L$18, 0),FALSE), 'E2 Allocators'!$B$15:$W$361, MATCH('O5 Details by Class &amp; Accounts'!BC$18, 'E2 Allocators'!$B$15:$W$15, 0),FALSE)*$E135), 0, VLOOKUP(VLOOKUP($A135, 'E4 TB Allocation Details'!$A$18:$L$205, MATCH("Misc ID", 'E4 TB Allocation Details'!$A$18:$L$18, 0),FALSE), 'E2 Allocators'!$B$15:$W$361, MATCH('O5 Details by Class &amp; Accounts'!BC$18, 'E2 Allocators'!$B$15:$W$15, 0),FALSE)*$E135)</f>
        <v>0</v>
      </c>
      <c r="BD135" s="1411">
        <f>IF(ISERROR(VLOOKUP(VLOOKUP($A135, 'E4 TB Allocation Details'!$A$18:$L$205, MATCH("Misc ID", 'E4 TB Allocation Details'!$A$18:$L$18, 0),FALSE), 'E2 Allocators'!$B$15:$W$361, MATCH('O5 Details by Class &amp; Accounts'!BD$18, 'E2 Allocators'!$B$15:$W$15, 0),FALSE)*$E135), 0, VLOOKUP(VLOOKUP($A135, 'E4 TB Allocation Details'!$A$18:$L$205, MATCH("Misc ID", 'E4 TB Allocation Details'!$A$18:$L$18, 0),FALSE), 'E2 Allocators'!$B$15:$W$361, MATCH('O5 Details by Class &amp; Accounts'!BD$18, 'E2 Allocators'!$B$15:$W$15, 0),FALSE)*$E135)</f>
        <v>0</v>
      </c>
      <c r="BE135" s="1411">
        <f>IF(ISERROR(VLOOKUP(VLOOKUP($A135, 'E4 TB Allocation Details'!$A$18:$L$205, MATCH("Misc ID", 'E4 TB Allocation Details'!$A$18:$L$18, 0),FALSE), 'E2 Allocators'!$B$15:$W$361, MATCH('O5 Details by Class &amp; Accounts'!BE$18, 'E2 Allocators'!$B$15:$W$15, 0),FALSE)*$E135), 0, VLOOKUP(VLOOKUP($A135, 'E4 TB Allocation Details'!$A$18:$L$205, MATCH("Misc ID", 'E4 TB Allocation Details'!$A$18:$L$18, 0),FALSE), 'E2 Allocators'!$B$15:$W$361, MATCH('O5 Details by Class &amp; Accounts'!BE$18, 'E2 Allocators'!$B$15:$W$15, 0),FALSE)*$E135)</f>
        <v>0</v>
      </c>
      <c r="BF135" s="1411">
        <f>IF(ISERROR(VLOOKUP(VLOOKUP($A135, 'E4 TB Allocation Details'!$A$18:$L$205, MATCH("Misc ID", 'E4 TB Allocation Details'!$A$18:$L$18, 0),FALSE), 'E2 Allocators'!$B$15:$W$361, MATCH('O5 Details by Class &amp; Accounts'!BF$18, 'E2 Allocators'!$B$15:$W$15, 0),FALSE)*$E135), 0, VLOOKUP(VLOOKUP($A135, 'E4 TB Allocation Details'!$A$18:$L$205, MATCH("Misc ID", 'E4 TB Allocation Details'!$A$18:$L$18, 0),FALSE), 'E2 Allocators'!$B$15:$W$361, MATCH('O5 Details by Class &amp; Accounts'!BF$18, 'E2 Allocators'!$B$15:$W$15, 0),FALSE)*$E135)</f>
        <v>0</v>
      </c>
      <c r="BG135" s="1411">
        <f>IF(ISERROR(VLOOKUP(VLOOKUP($A135, 'E4 TB Allocation Details'!$A$18:$L$205, MATCH("Misc ID", 'E4 TB Allocation Details'!$A$18:$L$18, 0),FALSE), 'E2 Allocators'!$B$15:$W$361, MATCH('O5 Details by Class &amp; Accounts'!BG$18, 'E2 Allocators'!$B$15:$W$15, 0),FALSE)*$E135), 0, VLOOKUP(VLOOKUP($A135, 'E4 TB Allocation Details'!$A$18:$L$205, MATCH("Misc ID", 'E4 TB Allocation Details'!$A$18:$L$18, 0),FALSE), 'E2 Allocators'!$B$15:$W$361, MATCH('O5 Details by Class &amp; Accounts'!BG$18, 'E2 Allocators'!$B$15:$W$15, 0),FALSE)*$E135)</f>
        <v>0</v>
      </c>
      <c r="BH135" s="1411">
        <f>IF(ISERROR(VLOOKUP(VLOOKUP($A135, 'E4 TB Allocation Details'!$A$18:$L$205, MATCH("Misc ID", 'E4 TB Allocation Details'!$A$18:$L$18, 0),FALSE), 'E2 Allocators'!$B$15:$W$361, MATCH('O5 Details by Class &amp; Accounts'!BH$18, 'E2 Allocators'!$B$15:$W$15, 0),FALSE)*$E135), 0, VLOOKUP(VLOOKUP($A135, 'E4 TB Allocation Details'!$A$18:$L$205, MATCH("Misc ID", 'E4 TB Allocation Details'!$A$18:$L$18, 0),FALSE), 'E2 Allocators'!$B$15:$W$361, MATCH('O5 Details by Class &amp; Accounts'!BH$18, 'E2 Allocators'!$B$15:$W$15, 0),FALSE)*$E135)</f>
        <v>0</v>
      </c>
      <c r="BI135" s="1411">
        <f>IF(ISERROR(VLOOKUP(VLOOKUP($A135, 'E4 TB Allocation Details'!$A$18:$L$205, MATCH("Misc ID", 'E4 TB Allocation Details'!$A$18:$L$18, 0),FALSE), 'E2 Allocators'!$B$15:$W$361, MATCH('O5 Details by Class &amp; Accounts'!BI$18, 'E2 Allocators'!$B$15:$W$15, 0),FALSE)*$E135), 0, VLOOKUP(VLOOKUP($A135, 'E4 TB Allocation Details'!$A$18:$L$205, MATCH("Misc ID", 'E4 TB Allocation Details'!$A$18:$L$18, 0),FALSE), 'E2 Allocators'!$B$15:$W$361, MATCH('O5 Details by Class &amp; Accounts'!BI$18, 'E2 Allocators'!$B$15:$W$15, 0),FALSE)*$E135)</f>
        <v>0</v>
      </c>
      <c r="BJ135" s="1411">
        <f>IF(ISERROR(VLOOKUP(VLOOKUP($A135, 'E4 TB Allocation Details'!$A$18:$L$205, MATCH("Misc ID", 'E4 TB Allocation Details'!$A$18:$L$18, 0),FALSE), 'E2 Allocators'!$B$15:$W$361, MATCH('O5 Details by Class &amp; Accounts'!BJ$18, 'E2 Allocators'!$B$15:$W$15, 0),FALSE)*$E135), 0, VLOOKUP(VLOOKUP($A135, 'E4 TB Allocation Details'!$A$18:$L$205, MATCH("Misc ID", 'E4 TB Allocation Details'!$A$18:$L$18, 0),FALSE), 'E2 Allocators'!$B$15:$W$361, MATCH('O5 Details by Class &amp; Accounts'!BJ$18, 'E2 Allocators'!$B$15:$W$15, 0),FALSE)*$E135)</f>
        <v>0</v>
      </c>
      <c r="BK135" s="1411">
        <f>IF(ISERROR(VLOOKUP(VLOOKUP($A135, 'E4 TB Allocation Details'!$A$18:$L$205, MATCH("Misc ID", 'E4 TB Allocation Details'!$A$18:$L$18, 0),FALSE), 'E2 Allocators'!$B$15:$W$361, MATCH('O5 Details by Class &amp; Accounts'!BK$18, 'E2 Allocators'!$B$15:$W$15, 0),FALSE)*$E135), 0, VLOOKUP(VLOOKUP($A135, 'E4 TB Allocation Details'!$A$18:$L$205, MATCH("Misc ID", 'E4 TB Allocation Details'!$A$18:$L$18, 0),FALSE), 'E2 Allocators'!$B$15:$W$361, MATCH('O5 Details by Class &amp; Accounts'!BK$18, 'E2 Allocators'!$B$15:$W$15, 0),FALSE)*$E135)</f>
        <v>0</v>
      </c>
      <c r="BL135" s="1411">
        <f>IF(ISERROR(VLOOKUP(VLOOKUP($A135, 'E4 TB Allocation Details'!$A$18:$L$205, MATCH("Misc ID", 'E4 TB Allocation Details'!$A$18:$L$18, 0),FALSE), 'E2 Allocators'!$B$15:$W$361, MATCH('O5 Details by Class &amp; Accounts'!BL$18, 'E2 Allocators'!$B$15:$W$15, 0),FALSE)*$E135), 0, VLOOKUP(VLOOKUP($A135, 'E4 TB Allocation Details'!$A$18:$L$205, MATCH("Misc ID", 'E4 TB Allocation Details'!$A$18:$L$18, 0),FALSE), 'E2 Allocators'!$B$15:$W$361, MATCH('O5 Details by Class &amp; Accounts'!BL$18, 'E2 Allocators'!$B$15:$W$15, 0),FALSE)*$E135)</f>
        <v>0</v>
      </c>
      <c r="BM135" s="1411">
        <f>IF(ISERROR(VLOOKUP(VLOOKUP($A135, 'E4 TB Allocation Details'!$A$18:$L$205, MATCH("Misc ID", 'E4 TB Allocation Details'!$A$18:$L$18, 0),FALSE), 'E2 Allocators'!$B$15:$W$361, MATCH('O5 Details by Class &amp; Accounts'!BM$18, 'E2 Allocators'!$B$15:$W$15, 0),FALSE)*$E135), 0, VLOOKUP(VLOOKUP($A135, 'E4 TB Allocation Details'!$A$18:$L$205, MATCH("Misc ID", 'E4 TB Allocation Details'!$A$18:$L$18, 0),FALSE), 'E2 Allocators'!$B$15:$W$361, MATCH('O5 Details by Class &amp; Accounts'!BM$18, 'E2 Allocators'!$B$15:$W$15, 0),FALSE)*$E135)</f>
        <v>0</v>
      </c>
      <c r="BN135" s="1411">
        <f>IF(ISERROR(VLOOKUP(VLOOKUP($A135, 'E4 TB Allocation Details'!$A$18:$L$205, MATCH("Misc ID", 'E4 TB Allocation Details'!$A$18:$L$18, 0),FALSE), 'E2 Allocators'!$B$15:$W$361, MATCH('O5 Details by Class &amp; Accounts'!BN$18, 'E2 Allocators'!$B$15:$W$15, 0),FALSE)*$E135), 0, VLOOKUP(VLOOKUP($A135, 'E4 TB Allocation Details'!$A$18:$L$205, MATCH("Misc ID", 'E4 TB Allocation Details'!$A$18:$L$18, 0),FALSE), 'E2 Allocators'!$B$15:$W$361, MATCH('O5 Details by Class &amp; Accounts'!BN$18, 'E2 Allocators'!$B$15:$W$15, 0),FALSE)*$E135)</f>
        <v>0</v>
      </c>
      <c r="BO135" s="1411">
        <f>IF(ISERROR(VLOOKUP(VLOOKUP($A135, 'E4 TB Allocation Details'!$A$18:$L$205, MATCH("Misc ID", 'E4 TB Allocation Details'!$A$18:$L$18, 0),FALSE), 'E2 Allocators'!$B$15:$W$361, MATCH('O5 Details by Class &amp; Accounts'!BO$18, 'E2 Allocators'!$B$15:$W$15, 0),FALSE)*$E135), 0, VLOOKUP(VLOOKUP($A135, 'E4 TB Allocation Details'!$A$18:$L$205, MATCH("Misc ID", 'E4 TB Allocation Details'!$A$18:$L$18, 0),FALSE), 'E2 Allocators'!$B$15:$W$361, MATCH('O5 Details by Class &amp; Accounts'!BO$18, 'E2 Allocators'!$B$15:$W$15, 0),FALSE)*$E135)</f>
        <v>0</v>
      </c>
      <c r="BP135" s="1411">
        <f>IF(ISERROR(VLOOKUP(VLOOKUP($A135, 'E4 TB Allocation Details'!$A$18:$L$205, MATCH("Misc ID", 'E4 TB Allocation Details'!$A$18:$L$18, 0),FALSE), 'E2 Allocators'!$B$15:$W$361, MATCH('O5 Details by Class &amp; Accounts'!BP$18, 'E2 Allocators'!$B$15:$W$15, 0),FALSE)*$E135), 0, VLOOKUP(VLOOKUP($A135, 'E4 TB Allocation Details'!$A$18:$L$205, MATCH("Misc ID", 'E4 TB Allocation Details'!$A$18:$L$18, 0),FALSE), 'E2 Allocators'!$B$15:$W$361, MATCH('O5 Details by Class &amp; Accounts'!BP$18, 'E2 Allocators'!$B$15:$W$15, 0),FALSE)*$E135)</f>
        <v>0</v>
      </c>
      <c r="BQ135" s="1411">
        <f>IF(ISERROR(VLOOKUP(VLOOKUP($A135, 'E4 TB Allocation Details'!$A$18:$L$205, MATCH("Misc ID", 'E4 TB Allocation Details'!$A$18:$L$18, 0),FALSE), 'E2 Allocators'!$B$15:$W$361, MATCH('O5 Details by Class &amp; Accounts'!BQ$18, 'E2 Allocators'!$B$15:$W$15, 0),FALSE)*$E135), 0, VLOOKUP(VLOOKUP($A135, 'E4 TB Allocation Details'!$A$18:$L$205, MATCH("Misc ID", 'E4 TB Allocation Details'!$A$18:$L$18, 0),FALSE), 'E2 Allocators'!$B$15:$W$361, MATCH('O5 Details by Class &amp; Accounts'!BQ$18, 'E2 Allocators'!$B$15:$W$15, 0),FALSE)*$E135)</f>
        <v>0</v>
      </c>
      <c r="BR135" s="1411">
        <f>IF(ISERROR(VLOOKUP(VLOOKUP($A135, 'E4 TB Allocation Details'!$A$18:$L$205, MATCH("Misc ID", 'E4 TB Allocation Details'!$A$18:$L$18, 0),FALSE), 'E2 Allocators'!$B$15:$W$361, MATCH('O5 Details by Class &amp; Accounts'!BR$18, 'E2 Allocators'!$B$15:$W$15, 0),FALSE)*$E135), 0, VLOOKUP(VLOOKUP($A135, 'E4 TB Allocation Details'!$A$18:$L$205, MATCH("Misc ID", 'E4 TB Allocation Details'!$A$18:$L$18, 0),FALSE), 'E2 Allocators'!$B$15:$W$361, MATCH('O5 Details by Class &amp; Accounts'!BR$18, 'E2 Allocators'!$B$15:$W$15, 0),FALSE)*$E135)</f>
        <v>0</v>
      </c>
      <c r="BS135" s="1411">
        <f t="shared" si="34"/>
        <v>0</v>
      </c>
      <c r="BT135" s="1411">
        <f>IF(ISERROR(VLOOKUP(VLOOKUP($A135, 'E4 TB Allocation Details'!$A$18:$L$205, MATCH("A &amp; G ID", 'E4 TB Allocation Details'!$A$18:$L$18, 0),FALSE), 'E2 Allocators'!$B$15:$W$361, MATCH('O5 Details by Class &amp; Accounts'!BT$18, 'E2 Allocators'!$B$15:$W$15, 0),FALSE)*$E135), 0, VLOOKUP(VLOOKUP($A135, 'E4 TB Allocation Details'!$A$18:$L$205, MATCH("A &amp; G ID", 'E4 TB Allocation Details'!$A$18:$L$18, 0),FALSE), 'E2 Allocators'!$B$15:$W$361, MATCH('O5 Details by Class &amp; Accounts'!BT$18, 'E2 Allocators'!$B$15:$W$15, 0),FALSE)*$E135)</f>
        <v>0</v>
      </c>
      <c r="BU135" s="1411">
        <f>IF(ISERROR(VLOOKUP(VLOOKUP($A135, 'E4 TB Allocation Details'!$A$18:$L$205, MATCH("A &amp; G ID", 'E4 TB Allocation Details'!$A$18:$L$18, 0),FALSE), 'E2 Allocators'!$B$15:$W$361, MATCH('O5 Details by Class &amp; Accounts'!BU$18, 'E2 Allocators'!$B$15:$W$15, 0),FALSE)*$E135), 0, VLOOKUP(VLOOKUP($A135, 'E4 TB Allocation Details'!$A$18:$L$205, MATCH("A &amp; G ID", 'E4 TB Allocation Details'!$A$18:$L$18, 0),FALSE), 'E2 Allocators'!$B$15:$W$361, MATCH('O5 Details by Class &amp; Accounts'!BU$18, 'E2 Allocators'!$B$15:$W$15, 0),FALSE)*$E135)</f>
        <v>0</v>
      </c>
      <c r="BV135" s="1411">
        <f>IF(ISERROR(VLOOKUP(VLOOKUP($A135, 'E4 TB Allocation Details'!$A$18:$L$205, MATCH("A &amp; G ID", 'E4 TB Allocation Details'!$A$18:$L$18, 0),FALSE), 'E2 Allocators'!$B$15:$W$361, MATCH('O5 Details by Class &amp; Accounts'!BV$18, 'E2 Allocators'!$B$15:$W$15, 0),FALSE)*$E135), 0, VLOOKUP(VLOOKUP($A135, 'E4 TB Allocation Details'!$A$18:$L$205, MATCH("A &amp; G ID", 'E4 TB Allocation Details'!$A$18:$L$18, 0),FALSE), 'E2 Allocators'!$B$15:$W$361, MATCH('O5 Details by Class &amp; Accounts'!BV$18, 'E2 Allocators'!$B$15:$W$15, 0),FALSE)*$E135)</f>
        <v>0</v>
      </c>
      <c r="BW135" s="1411">
        <f>IF(ISERROR(VLOOKUP(VLOOKUP($A135, 'E4 TB Allocation Details'!$A$18:$L$205, MATCH("A &amp; G ID", 'E4 TB Allocation Details'!$A$18:$L$18, 0),FALSE), 'E2 Allocators'!$B$15:$W$361, MATCH('O5 Details by Class &amp; Accounts'!BW$18, 'E2 Allocators'!$B$15:$W$15, 0),FALSE)*$E135), 0, VLOOKUP(VLOOKUP($A135, 'E4 TB Allocation Details'!$A$18:$L$205, MATCH("A &amp; G ID", 'E4 TB Allocation Details'!$A$18:$L$18, 0),FALSE), 'E2 Allocators'!$B$15:$W$361, MATCH('O5 Details by Class &amp; Accounts'!BW$18, 'E2 Allocators'!$B$15:$W$15, 0),FALSE)*$E135)</f>
        <v>0</v>
      </c>
      <c r="BX135" s="1411">
        <f>IF(ISERROR(VLOOKUP(VLOOKUP($A135, 'E4 TB Allocation Details'!$A$18:$L$205, MATCH("A &amp; G ID", 'E4 TB Allocation Details'!$A$18:$L$18, 0),FALSE), 'E2 Allocators'!$B$15:$W$361, MATCH('O5 Details by Class &amp; Accounts'!BX$18, 'E2 Allocators'!$B$15:$W$15, 0),FALSE)*$E135), 0, VLOOKUP(VLOOKUP($A135, 'E4 TB Allocation Details'!$A$18:$L$205, MATCH("A &amp; G ID", 'E4 TB Allocation Details'!$A$18:$L$18, 0),FALSE), 'E2 Allocators'!$B$15:$W$361, MATCH('O5 Details by Class &amp; Accounts'!BX$18, 'E2 Allocators'!$B$15:$W$15, 0),FALSE)*$E135)</f>
        <v>0</v>
      </c>
      <c r="BY135" s="1411">
        <f>IF(ISERROR(VLOOKUP(VLOOKUP($A135, 'E4 TB Allocation Details'!$A$18:$L$205, MATCH("A &amp; G ID", 'E4 TB Allocation Details'!$A$18:$L$18, 0),FALSE), 'E2 Allocators'!$B$15:$W$361, MATCH('O5 Details by Class &amp; Accounts'!BY$18, 'E2 Allocators'!$B$15:$W$15, 0),FALSE)*$E135), 0, VLOOKUP(VLOOKUP($A135, 'E4 TB Allocation Details'!$A$18:$L$205, MATCH("A &amp; G ID", 'E4 TB Allocation Details'!$A$18:$L$18, 0),FALSE), 'E2 Allocators'!$B$15:$W$361, MATCH('O5 Details by Class &amp; Accounts'!BY$18, 'E2 Allocators'!$B$15:$W$15, 0),FALSE)*$E135)</f>
        <v>0</v>
      </c>
      <c r="BZ135" s="1411">
        <f>IF(ISERROR(VLOOKUP(VLOOKUP($A135, 'E4 TB Allocation Details'!$A$18:$L$205, MATCH("A &amp; G ID", 'E4 TB Allocation Details'!$A$18:$L$18, 0),FALSE), 'E2 Allocators'!$B$15:$W$361, MATCH('O5 Details by Class &amp; Accounts'!BZ$18, 'E2 Allocators'!$B$15:$W$15, 0),FALSE)*$E135), 0, VLOOKUP(VLOOKUP($A135, 'E4 TB Allocation Details'!$A$18:$L$205, MATCH("A &amp; G ID", 'E4 TB Allocation Details'!$A$18:$L$18, 0),FALSE), 'E2 Allocators'!$B$15:$W$361, MATCH('O5 Details by Class &amp; Accounts'!BZ$18, 'E2 Allocators'!$B$15:$W$15, 0),FALSE)*$E135)</f>
        <v>0</v>
      </c>
      <c r="CA135" s="1411">
        <f>IF(ISERROR(VLOOKUP(VLOOKUP($A135, 'E4 TB Allocation Details'!$A$18:$L$205, MATCH("A &amp; G ID", 'E4 TB Allocation Details'!$A$18:$L$18, 0),FALSE), 'E2 Allocators'!$B$15:$W$361, MATCH('O5 Details by Class &amp; Accounts'!CA$18, 'E2 Allocators'!$B$15:$W$15, 0),FALSE)*$E135), 0, VLOOKUP(VLOOKUP($A135, 'E4 TB Allocation Details'!$A$18:$L$205, MATCH("A &amp; G ID", 'E4 TB Allocation Details'!$A$18:$L$18, 0),FALSE), 'E2 Allocators'!$B$15:$W$361, MATCH('O5 Details by Class &amp; Accounts'!CA$18, 'E2 Allocators'!$B$15:$W$15, 0),FALSE)*$E135)</f>
        <v>0</v>
      </c>
      <c r="CB135" s="1411">
        <f>IF(ISERROR(VLOOKUP(VLOOKUP($A135, 'E4 TB Allocation Details'!$A$18:$L$205, MATCH("A &amp; G ID", 'E4 TB Allocation Details'!$A$18:$L$18, 0),FALSE), 'E2 Allocators'!$B$15:$W$361, MATCH('O5 Details by Class &amp; Accounts'!CB$18, 'E2 Allocators'!$B$15:$W$15, 0),FALSE)*$E135), 0, VLOOKUP(VLOOKUP($A135, 'E4 TB Allocation Details'!$A$18:$L$205, MATCH("A &amp; G ID", 'E4 TB Allocation Details'!$A$18:$L$18, 0),FALSE), 'E2 Allocators'!$B$15:$W$361, MATCH('O5 Details by Class &amp; Accounts'!CB$18, 'E2 Allocators'!$B$15:$W$15, 0),FALSE)*$E135)</f>
        <v>0</v>
      </c>
      <c r="CC135" s="1411">
        <f>IF(ISERROR(VLOOKUP(VLOOKUP($A135, 'E4 TB Allocation Details'!$A$18:$L$205, MATCH("A &amp; G ID", 'E4 TB Allocation Details'!$A$18:$L$18, 0),FALSE), 'E2 Allocators'!$B$15:$W$361, MATCH('O5 Details by Class &amp; Accounts'!CC$18, 'E2 Allocators'!$B$15:$W$15, 0),FALSE)*$E135), 0, VLOOKUP(VLOOKUP($A135, 'E4 TB Allocation Details'!$A$18:$L$205, MATCH("A &amp; G ID", 'E4 TB Allocation Details'!$A$18:$L$18, 0),FALSE), 'E2 Allocators'!$B$15:$W$361, MATCH('O5 Details by Class &amp; Accounts'!CC$18, 'E2 Allocators'!$B$15:$W$15, 0),FALSE)*$E135)</f>
        <v>0</v>
      </c>
      <c r="CD135" s="1411">
        <f>IF(ISERROR(VLOOKUP(VLOOKUP($A135, 'E4 TB Allocation Details'!$A$18:$L$205, MATCH("A &amp; G ID", 'E4 TB Allocation Details'!$A$18:$L$18, 0),FALSE), 'E2 Allocators'!$B$15:$W$361, MATCH('O5 Details by Class &amp; Accounts'!CD$18, 'E2 Allocators'!$B$15:$W$15, 0),FALSE)*$E135), 0, VLOOKUP(VLOOKUP($A135, 'E4 TB Allocation Details'!$A$18:$L$205, MATCH("A &amp; G ID", 'E4 TB Allocation Details'!$A$18:$L$18, 0),FALSE), 'E2 Allocators'!$B$15:$W$361, MATCH('O5 Details by Class &amp; Accounts'!CD$18, 'E2 Allocators'!$B$15:$W$15, 0),FALSE)*$E135)</f>
        <v>0</v>
      </c>
      <c r="CE135" s="1411">
        <f>IF(ISERROR(VLOOKUP(VLOOKUP($A135, 'E4 TB Allocation Details'!$A$18:$L$205, MATCH("A &amp; G ID", 'E4 TB Allocation Details'!$A$18:$L$18, 0),FALSE), 'E2 Allocators'!$B$15:$W$361, MATCH('O5 Details by Class &amp; Accounts'!CE$18, 'E2 Allocators'!$B$15:$W$15, 0),FALSE)*$E135), 0, VLOOKUP(VLOOKUP($A135, 'E4 TB Allocation Details'!$A$18:$L$205, MATCH("A &amp; G ID", 'E4 TB Allocation Details'!$A$18:$L$18, 0),FALSE), 'E2 Allocators'!$B$15:$W$361, MATCH('O5 Details by Class &amp; Accounts'!CE$18, 'E2 Allocators'!$B$15:$W$15, 0),FALSE)*$E135)</f>
        <v>0</v>
      </c>
      <c r="CF135" s="1411">
        <f>IF(ISERROR(VLOOKUP(VLOOKUP($A135, 'E4 TB Allocation Details'!$A$18:$L$205, MATCH("A &amp; G ID", 'E4 TB Allocation Details'!$A$18:$L$18, 0),FALSE), 'E2 Allocators'!$B$15:$W$361, MATCH('O5 Details by Class &amp; Accounts'!CF$18, 'E2 Allocators'!$B$15:$W$15, 0),FALSE)*$E135), 0, VLOOKUP(VLOOKUP($A135, 'E4 TB Allocation Details'!$A$18:$L$205, MATCH("A &amp; G ID", 'E4 TB Allocation Details'!$A$18:$L$18, 0),FALSE), 'E2 Allocators'!$B$15:$W$361, MATCH('O5 Details by Class &amp; Accounts'!CF$18, 'E2 Allocators'!$B$15:$W$15, 0),FALSE)*$E135)</f>
        <v>0</v>
      </c>
      <c r="CG135" s="1411">
        <f>IF(ISERROR(VLOOKUP(VLOOKUP($A135, 'E4 TB Allocation Details'!$A$18:$L$205, MATCH("A &amp; G ID", 'E4 TB Allocation Details'!$A$18:$L$18, 0),FALSE), 'E2 Allocators'!$B$15:$W$361, MATCH('O5 Details by Class &amp; Accounts'!CG$18, 'E2 Allocators'!$B$15:$W$15, 0),FALSE)*$E135), 0, VLOOKUP(VLOOKUP($A135, 'E4 TB Allocation Details'!$A$18:$L$205, MATCH("A &amp; G ID", 'E4 TB Allocation Details'!$A$18:$L$18, 0),FALSE), 'E2 Allocators'!$B$15:$W$361, MATCH('O5 Details by Class &amp; Accounts'!CG$18, 'E2 Allocators'!$B$15:$W$15, 0),FALSE)*$E135)</f>
        <v>0</v>
      </c>
      <c r="CH135" s="1411">
        <f>IF(ISERROR(VLOOKUP(VLOOKUP($A135, 'E4 TB Allocation Details'!$A$18:$L$205, MATCH("A &amp; G ID", 'E4 TB Allocation Details'!$A$18:$L$18, 0),FALSE), 'E2 Allocators'!$B$15:$W$361, MATCH('O5 Details by Class &amp; Accounts'!CH$18, 'E2 Allocators'!$B$15:$W$15, 0),FALSE)*$E135), 0, VLOOKUP(VLOOKUP($A135, 'E4 TB Allocation Details'!$A$18:$L$205, MATCH("A &amp; G ID", 'E4 TB Allocation Details'!$A$18:$L$18, 0),FALSE), 'E2 Allocators'!$B$15:$W$361, MATCH('O5 Details by Class &amp; Accounts'!CH$18, 'E2 Allocators'!$B$15:$W$15, 0),FALSE)*$E135)</f>
        <v>0</v>
      </c>
      <c r="CI135" s="1411">
        <f>IF(ISERROR(VLOOKUP(VLOOKUP($A135, 'E4 TB Allocation Details'!$A$18:$L$205, MATCH("A &amp; G ID", 'E4 TB Allocation Details'!$A$18:$L$18, 0),FALSE), 'E2 Allocators'!$B$15:$W$361, MATCH('O5 Details by Class &amp; Accounts'!CI$18, 'E2 Allocators'!$B$15:$W$15, 0),FALSE)*$E135), 0, VLOOKUP(VLOOKUP($A135, 'E4 TB Allocation Details'!$A$18:$L$205, MATCH("A &amp; G ID", 'E4 TB Allocation Details'!$A$18:$L$18, 0),FALSE), 'E2 Allocators'!$B$15:$W$361, MATCH('O5 Details by Class &amp; Accounts'!CI$18, 'E2 Allocators'!$B$15:$W$15, 0),FALSE)*$E135)</f>
        <v>0</v>
      </c>
      <c r="CJ135" s="1411">
        <f>IF(ISERROR(VLOOKUP(VLOOKUP($A135, 'E4 TB Allocation Details'!$A$18:$L$205, MATCH("A &amp; G ID", 'E4 TB Allocation Details'!$A$18:$L$18, 0),FALSE), 'E2 Allocators'!$B$15:$W$361, MATCH('O5 Details by Class &amp; Accounts'!CJ$18, 'E2 Allocators'!$B$15:$W$15, 0),FALSE)*$E135), 0, VLOOKUP(VLOOKUP($A135, 'E4 TB Allocation Details'!$A$18:$L$205, MATCH("A &amp; G ID", 'E4 TB Allocation Details'!$A$18:$L$18, 0),FALSE), 'E2 Allocators'!$B$15:$W$361, MATCH('O5 Details by Class &amp; Accounts'!CJ$18, 'E2 Allocators'!$B$15:$W$15, 0),FALSE)*$E135)</f>
        <v>0</v>
      </c>
      <c r="CK135" s="1411">
        <f>IF(ISERROR(VLOOKUP(VLOOKUP($A135, 'E4 TB Allocation Details'!$A$18:$L$205, MATCH("A &amp; G ID", 'E4 TB Allocation Details'!$A$18:$L$18, 0),FALSE), 'E2 Allocators'!$B$15:$W$361, MATCH('O5 Details by Class &amp; Accounts'!CK$18, 'E2 Allocators'!$B$15:$W$15, 0),FALSE)*$E135), 0, VLOOKUP(VLOOKUP($A135, 'E4 TB Allocation Details'!$A$18:$L$205, MATCH("A &amp; G ID", 'E4 TB Allocation Details'!$A$18:$L$18, 0),FALSE), 'E2 Allocators'!$B$15:$W$361, MATCH('O5 Details by Class &amp; Accounts'!CK$18, 'E2 Allocators'!$B$15:$W$15, 0),FALSE)*$E135)</f>
        <v>0</v>
      </c>
      <c r="CL135" s="1411">
        <f>IF(ISERROR(VLOOKUP(VLOOKUP($A135, 'E4 TB Allocation Details'!$A$18:$L$205, MATCH("A &amp; G ID", 'E4 TB Allocation Details'!$A$18:$L$18, 0),FALSE), 'E2 Allocators'!$B$15:$W$361, MATCH('O5 Details by Class &amp; Accounts'!CL$18, 'E2 Allocators'!$B$15:$W$15, 0),FALSE)*$E135), 0, VLOOKUP(VLOOKUP($A135, 'E4 TB Allocation Details'!$A$18:$L$205, MATCH("A &amp; G ID", 'E4 TB Allocation Details'!$A$18:$L$18, 0),FALSE), 'E2 Allocators'!$B$15:$W$361, MATCH('O5 Details by Class &amp; Accounts'!CL$18, 'E2 Allocators'!$B$15:$W$15, 0),FALSE)*$E135)</f>
        <v>0</v>
      </c>
      <c r="CM135" s="1411">
        <f>IF(ISERROR(VLOOKUP(VLOOKUP($A135, 'E4 TB Allocation Details'!$A$18:$L$205, MATCH("A &amp; G ID", 'E4 TB Allocation Details'!$A$18:$L$18, 0),FALSE), 'E2 Allocators'!$B$15:$W$361, MATCH('O5 Details by Class &amp; Accounts'!CM$18, 'E2 Allocators'!$B$15:$W$15, 0),FALSE)*$E135), 0, VLOOKUP(VLOOKUP($A135, 'E4 TB Allocation Details'!$A$18:$L$205, MATCH("A &amp; G ID", 'E4 TB Allocation Details'!$A$18:$L$18, 0),FALSE), 'E2 Allocators'!$B$15:$W$361, MATCH('O5 Details by Class &amp; Accounts'!CM$18, 'E2 Allocators'!$B$15:$W$15, 0),FALSE)*$E135)</f>
        <v>0</v>
      </c>
      <c r="CN135" s="1411">
        <f t="shared" si="35"/>
        <v>0</v>
      </c>
      <c r="CO135" s="1791">
        <f t="shared" si="36"/>
        <v>0</v>
      </c>
      <c r="CQ135" s="2086" t="s">
        <v>564</v>
      </c>
    </row>
    <row r="136" spans="1:95" s="80" customFormat="1" ht="25.5">
      <c r="A136" s="1176">
        <v>5050</v>
      </c>
      <c r="B136" s="1175" t="s">
        <v>597</v>
      </c>
      <c r="C136" s="1788">
        <f>IF(ISERROR(VLOOKUP($A136,'I3 TB Data'!$A$23:$H$458,MATCH('O5 Details by Class &amp; Accounts'!$C$18, 'I3 TB Data'!$A$23:$H$23,0),0)), 0, VLOOKUP($A136,'I3 TB Data'!$A$23:$H$458,MATCH('O5 Details by Class &amp; Accounts'!$C$18,'I3 TB Data'!$A$23:$H$23,0),0))</f>
        <v>0</v>
      </c>
      <c r="D136" s="1789"/>
      <c r="E136" s="1788">
        <f t="shared" ref="E136:E186" si="37">C136+D136</f>
        <v>0</v>
      </c>
      <c r="F136" s="1790">
        <f>IF(ISERROR(VLOOKUP($A136, 'E1 Categorization'!A33:E122, MATCH("Customer Component", 'E1 Categorization'!$A$33:$E$33,0), 0)), 0, IF(VLOOKUP($A136, 'E1 Categorization'!A33:E122, MATCH("Customer Component", 'E1 Categorization'!$A$33:$E$33,0), 0)=0, 'O5 Details by Class &amp; Accounts'!$E136, IF(AND(VLOOKUP($A136, 'E1 Categorization'!A33:E122, MATCH("Customer Component", 'E1 Categorization'!$A$33:$E$33,0), 0) &gt;0, VLOOKUP($A136, 'E1 Categorization'!A33:E122, MATCH("Customer Component", 'E1 Categorization'!$A$33:$E$33,0), 0)&lt;1), 'O5 Details by Class &amp; Accounts'!$E136*(1-VLOOKUP($A136, 'E1 Categorization'!A33:E122, MATCH("Customer Component", 'E1 Categorization'!$A$33:$E$33,0), 0)), 0)))</f>
        <v>0</v>
      </c>
      <c r="G136" s="1790">
        <f>IF(ISERROR(VLOOKUP($A136, 'E1 Categorization'!A33:E122, MATCH("Customer Component", 'E1 Categorization'!$A$33:$E$33,0), 0)),0, IF(VLOOKUP($A136, 'E1 Categorization'!A33:E122, MATCH("Customer Component", 'E1 Categorization'!$A$33:$E$33,0), 0)=0, 0, IF(AND(VLOOKUP($A136, 'E1 Categorization'!A33:E122, MATCH("Customer Component", 'E1 Categorization'!$A$33:$E$33,0), 0) &gt;0, VLOOKUP($A136, 'E1 Categorization'!A33:E122, MATCH("Customer Component", 'E1 Categorization'!$A$33:$E$33,0), 0)&lt;1), 'O5 Details by Class &amp; Accounts'!$E136*(VLOOKUP($A136, 'E1 Categorization'!A33:E122, MATCH("Customer Component", 'E1 Categorization'!$A$33:$E$33,0), 0)), 'O5 Details by Class &amp; Accounts'!$E136)))</f>
        <v>0</v>
      </c>
      <c r="H136" s="1411">
        <f t="shared" si="31"/>
        <v>0</v>
      </c>
      <c r="I136" s="1411">
        <f>IF(ISERROR(VLOOKUP(VLOOKUP($A136, 'E4 TB Allocation Details'!$A$18:$L$205, MATCH("Demand ID", 'E4 TB Allocation Details'!$A$18:$L$18, 0),FALSE), 'E2 Allocators'!$B$15:$W$361, MATCH('O5 Details by Class &amp; Accounts'!I$18, 'E2 Allocators'!$B$15:$W$15, 0),FALSE)*$F136), 0, VLOOKUP(VLOOKUP($A136, 'E4 TB Allocation Details'!$A$18:$L$205, MATCH("Demand ID", 'E4 TB Allocation Details'!$A$18:$L$18, 0),FALSE), 'E2 Allocators'!$B$15:$W$361, MATCH('O5 Details by Class &amp; Accounts'!I$18, 'E2 Allocators'!$B$15:$W$15, 0),FALSE)*$F136)</f>
        <v>0</v>
      </c>
      <c r="J136" s="1411">
        <f>IF(ISERROR(VLOOKUP(VLOOKUP($A136, 'E4 TB Allocation Details'!$A$18:$L$205, MATCH("Demand ID", 'E4 TB Allocation Details'!$A$18:$L$18, 0),FALSE), 'E2 Allocators'!$B$15:$W$361, MATCH('O5 Details by Class &amp; Accounts'!J$18, 'E2 Allocators'!$B$15:$W$15, 0),FALSE)*$F136), 0, VLOOKUP(VLOOKUP($A136, 'E4 TB Allocation Details'!$A$18:$L$205, MATCH("Demand ID", 'E4 TB Allocation Details'!$A$18:$L$18, 0),FALSE), 'E2 Allocators'!$B$15:$W$361, MATCH('O5 Details by Class &amp; Accounts'!J$18, 'E2 Allocators'!$B$15:$W$15, 0),FALSE)*$F136)</f>
        <v>0</v>
      </c>
      <c r="K136" s="1411">
        <f>IF(ISERROR(VLOOKUP(VLOOKUP($A136, 'E4 TB Allocation Details'!$A$18:$L$205, MATCH("Demand ID", 'E4 TB Allocation Details'!$A$18:$L$18, 0),FALSE), 'E2 Allocators'!$B$15:$W$361, MATCH('O5 Details by Class &amp; Accounts'!K$18, 'E2 Allocators'!$B$15:$W$15, 0),FALSE)*$F136), 0, VLOOKUP(VLOOKUP($A136, 'E4 TB Allocation Details'!$A$18:$L$205, MATCH("Demand ID", 'E4 TB Allocation Details'!$A$18:$L$18, 0),FALSE), 'E2 Allocators'!$B$15:$W$361, MATCH('O5 Details by Class &amp; Accounts'!K$18, 'E2 Allocators'!$B$15:$W$15, 0),FALSE)*$F136)</f>
        <v>0</v>
      </c>
      <c r="L136" s="1411">
        <f>IF(ISERROR(VLOOKUP(VLOOKUP($A136, 'E4 TB Allocation Details'!$A$18:$L$205, MATCH("Demand ID", 'E4 TB Allocation Details'!$A$18:$L$18, 0),FALSE), 'E2 Allocators'!$B$15:$W$361, MATCH('O5 Details by Class &amp; Accounts'!L$18, 'E2 Allocators'!$B$15:$W$15, 0),FALSE)*$F136), 0, VLOOKUP(VLOOKUP($A136, 'E4 TB Allocation Details'!$A$18:$L$205, MATCH("Demand ID", 'E4 TB Allocation Details'!$A$18:$L$18, 0),FALSE), 'E2 Allocators'!$B$15:$W$361, MATCH('O5 Details by Class &amp; Accounts'!L$18, 'E2 Allocators'!$B$15:$W$15, 0),FALSE)*$F136)</f>
        <v>0</v>
      </c>
      <c r="M136" s="1411">
        <f>IF(ISERROR(VLOOKUP(VLOOKUP($A136, 'E4 TB Allocation Details'!$A$18:$L$205, MATCH("Demand ID", 'E4 TB Allocation Details'!$A$18:$L$18, 0),FALSE), 'E2 Allocators'!$B$15:$W$361, MATCH('O5 Details by Class &amp; Accounts'!M$18, 'E2 Allocators'!$B$15:$W$15, 0),FALSE)*$F136), 0, VLOOKUP(VLOOKUP($A136, 'E4 TB Allocation Details'!$A$18:$L$205, MATCH("Demand ID", 'E4 TB Allocation Details'!$A$18:$L$18, 0),FALSE), 'E2 Allocators'!$B$15:$W$361, MATCH('O5 Details by Class &amp; Accounts'!M$18, 'E2 Allocators'!$B$15:$W$15, 0),FALSE)*$F136)</f>
        <v>0</v>
      </c>
      <c r="N136" s="1411">
        <f>IF(ISERROR(VLOOKUP(VLOOKUP($A136, 'E4 TB Allocation Details'!$A$18:$L$205, MATCH("Demand ID", 'E4 TB Allocation Details'!$A$18:$L$18, 0),FALSE), 'E2 Allocators'!$B$15:$W$361, MATCH('O5 Details by Class &amp; Accounts'!N$18, 'E2 Allocators'!$B$15:$W$15, 0),FALSE)*$F136), 0, VLOOKUP(VLOOKUP($A136, 'E4 TB Allocation Details'!$A$18:$L$205, MATCH("Demand ID", 'E4 TB Allocation Details'!$A$18:$L$18, 0),FALSE), 'E2 Allocators'!$B$15:$W$361, MATCH('O5 Details by Class &amp; Accounts'!N$18, 'E2 Allocators'!$B$15:$W$15, 0),FALSE)*$F136)</f>
        <v>0</v>
      </c>
      <c r="O136" s="1411">
        <f>IF(ISERROR(VLOOKUP(VLOOKUP($A136, 'E4 TB Allocation Details'!$A$18:$L$205, MATCH("Demand ID", 'E4 TB Allocation Details'!$A$18:$L$18, 0),FALSE), 'E2 Allocators'!$B$15:$W$361, MATCH('O5 Details by Class &amp; Accounts'!O$18, 'E2 Allocators'!$B$15:$W$15, 0),FALSE)*$F136), 0, VLOOKUP(VLOOKUP($A136, 'E4 TB Allocation Details'!$A$18:$L$205, MATCH("Demand ID", 'E4 TB Allocation Details'!$A$18:$L$18, 0),FALSE), 'E2 Allocators'!$B$15:$W$361, MATCH('O5 Details by Class &amp; Accounts'!O$18, 'E2 Allocators'!$B$15:$W$15, 0),FALSE)*$F136)</f>
        <v>0</v>
      </c>
      <c r="P136" s="1411">
        <f>IF(ISERROR(VLOOKUP(VLOOKUP($A136, 'E4 TB Allocation Details'!$A$18:$L$205, MATCH("Demand ID", 'E4 TB Allocation Details'!$A$18:$L$18, 0),FALSE), 'E2 Allocators'!$B$15:$W$361, MATCH('O5 Details by Class &amp; Accounts'!P$18, 'E2 Allocators'!$B$15:$W$15, 0),FALSE)*$F136), 0, VLOOKUP(VLOOKUP($A136, 'E4 TB Allocation Details'!$A$18:$L$205, MATCH("Demand ID", 'E4 TB Allocation Details'!$A$18:$L$18, 0),FALSE), 'E2 Allocators'!$B$15:$W$361, MATCH('O5 Details by Class &amp; Accounts'!P$18, 'E2 Allocators'!$B$15:$W$15, 0),FALSE)*$F136)</f>
        <v>0</v>
      </c>
      <c r="Q136" s="1411">
        <f>IF(ISERROR(VLOOKUP(VLOOKUP($A136, 'E4 TB Allocation Details'!$A$18:$L$205, MATCH("Demand ID", 'E4 TB Allocation Details'!$A$18:$L$18, 0),FALSE), 'E2 Allocators'!$B$15:$W$361, MATCH('O5 Details by Class &amp; Accounts'!Q$18, 'E2 Allocators'!$B$15:$W$15, 0),FALSE)*$F136), 0, VLOOKUP(VLOOKUP($A136, 'E4 TB Allocation Details'!$A$18:$L$205, MATCH("Demand ID", 'E4 TB Allocation Details'!$A$18:$L$18, 0),FALSE), 'E2 Allocators'!$B$15:$W$361, MATCH('O5 Details by Class &amp; Accounts'!Q$18, 'E2 Allocators'!$B$15:$W$15, 0),FALSE)*$F136)</f>
        <v>0</v>
      </c>
      <c r="R136" s="1411">
        <f>IF(ISERROR(VLOOKUP(VLOOKUP($A136, 'E4 TB Allocation Details'!$A$18:$L$205, MATCH("Demand ID", 'E4 TB Allocation Details'!$A$18:$L$18, 0),FALSE), 'E2 Allocators'!$B$15:$W$361, MATCH('O5 Details by Class &amp; Accounts'!R$18, 'E2 Allocators'!$B$15:$W$15, 0),FALSE)*$F136), 0, VLOOKUP(VLOOKUP($A136, 'E4 TB Allocation Details'!$A$18:$L$205, MATCH("Demand ID", 'E4 TB Allocation Details'!$A$18:$L$18, 0),FALSE), 'E2 Allocators'!$B$15:$W$361, MATCH('O5 Details by Class &amp; Accounts'!R$18, 'E2 Allocators'!$B$15:$W$15, 0),FALSE)*$F136)</f>
        <v>0</v>
      </c>
      <c r="S136" s="1411">
        <f>IF(ISERROR(VLOOKUP(VLOOKUP($A136, 'E4 TB Allocation Details'!$A$18:$L$205, MATCH("Demand ID", 'E4 TB Allocation Details'!$A$18:$L$18, 0),FALSE), 'E2 Allocators'!$B$15:$W$361, MATCH('O5 Details by Class &amp; Accounts'!S$18, 'E2 Allocators'!$B$15:$W$15, 0),FALSE)*$F136), 0, VLOOKUP(VLOOKUP($A136, 'E4 TB Allocation Details'!$A$18:$L$205, MATCH("Demand ID", 'E4 TB Allocation Details'!$A$18:$L$18, 0),FALSE), 'E2 Allocators'!$B$15:$W$361, MATCH('O5 Details by Class &amp; Accounts'!S$18, 'E2 Allocators'!$B$15:$W$15, 0),FALSE)*$F136)</f>
        <v>0</v>
      </c>
      <c r="T136" s="1411">
        <f>IF(ISERROR(VLOOKUP(VLOOKUP($A136, 'E4 TB Allocation Details'!$A$18:$L$205, MATCH("Demand ID", 'E4 TB Allocation Details'!$A$18:$L$18, 0),FALSE), 'E2 Allocators'!$B$15:$W$361, MATCH('O5 Details by Class &amp; Accounts'!T$18, 'E2 Allocators'!$B$15:$W$15, 0),FALSE)*$F136), 0, VLOOKUP(VLOOKUP($A136, 'E4 TB Allocation Details'!$A$18:$L$205, MATCH("Demand ID", 'E4 TB Allocation Details'!$A$18:$L$18, 0),FALSE), 'E2 Allocators'!$B$15:$W$361, MATCH('O5 Details by Class &amp; Accounts'!T$18, 'E2 Allocators'!$B$15:$W$15, 0),FALSE)*$F136)</f>
        <v>0</v>
      </c>
      <c r="U136" s="1411">
        <f>IF(ISERROR(VLOOKUP(VLOOKUP($A136, 'E4 TB Allocation Details'!$A$18:$L$205, MATCH("Demand ID", 'E4 TB Allocation Details'!$A$18:$L$18, 0),FALSE), 'E2 Allocators'!$B$15:$W$361, MATCH('O5 Details by Class &amp; Accounts'!U$18, 'E2 Allocators'!$B$15:$W$15, 0),FALSE)*$F136), 0, VLOOKUP(VLOOKUP($A136, 'E4 TB Allocation Details'!$A$18:$L$205, MATCH("Demand ID", 'E4 TB Allocation Details'!$A$18:$L$18, 0),FALSE), 'E2 Allocators'!$B$15:$W$361, MATCH('O5 Details by Class &amp; Accounts'!U$18, 'E2 Allocators'!$B$15:$W$15, 0),FALSE)*$F136)</f>
        <v>0</v>
      </c>
      <c r="V136" s="1411">
        <f>IF(ISERROR(VLOOKUP(VLOOKUP($A136, 'E4 TB Allocation Details'!$A$18:$L$205, MATCH("Demand ID", 'E4 TB Allocation Details'!$A$18:$L$18, 0),FALSE), 'E2 Allocators'!$B$15:$W$361, MATCH('O5 Details by Class &amp; Accounts'!V$18, 'E2 Allocators'!$B$15:$W$15, 0),FALSE)*$F136), 0, VLOOKUP(VLOOKUP($A136, 'E4 TB Allocation Details'!$A$18:$L$205, MATCH("Demand ID", 'E4 TB Allocation Details'!$A$18:$L$18, 0),FALSE), 'E2 Allocators'!$B$15:$W$361, MATCH('O5 Details by Class &amp; Accounts'!V$18, 'E2 Allocators'!$B$15:$W$15, 0),FALSE)*$F136)</f>
        <v>0</v>
      </c>
      <c r="W136" s="1411">
        <f>IF(ISERROR(VLOOKUP(VLOOKUP($A136, 'E4 TB Allocation Details'!$A$18:$L$205, MATCH("Demand ID", 'E4 TB Allocation Details'!$A$18:$L$18, 0),FALSE), 'E2 Allocators'!$B$15:$W$361, MATCH('O5 Details by Class &amp; Accounts'!W$18, 'E2 Allocators'!$B$15:$W$15, 0),FALSE)*$F136), 0, VLOOKUP(VLOOKUP($A136, 'E4 TB Allocation Details'!$A$18:$L$205, MATCH("Demand ID", 'E4 TB Allocation Details'!$A$18:$L$18, 0),FALSE), 'E2 Allocators'!$B$15:$W$361, MATCH('O5 Details by Class &amp; Accounts'!W$18, 'E2 Allocators'!$B$15:$W$15, 0),FALSE)*$F136)</f>
        <v>0</v>
      </c>
      <c r="X136" s="1411">
        <f>IF(ISERROR(VLOOKUP(VLOOKUP($A136, 'E4 TB Allocation Details'!$A$18:$L$205, MATCH("Demand ID", 'E4 TB Allocation Details'!$A$18:$L$18, 0),FALSE), 'E2 Allocators'!$B$15:$W$361, MATCH('O5 Details by Class &amp; Accounts'!X$18, 'E2 Allocators'!$B$15:$W$15, 0),FALSE)*$F136), 0, VLOOKUP(VLOOKUP($A136, 'E4 TB Allocation Details'!$A$18:$L$205, MATCH("Demand ID", 'E4 TB Allocation Details'!$A$18:$L$18, 0),FALSE), 'E2 Allocators'!$B$15:$W$361, MATCH('O5 Details by Class &amp; Accounts'!X$18, 'E2 Allocators'!$B$15:$W$15, 0),FALSE)*$F136)</f>
        <v>0</v>
      </c>
      <c r="Y136" s="1411">
        <f>IF(ISERROR(VLOOKUP(VLOOKUP($A136, 'E4 TB Allocation Details'!$A$18:$L$205, MATCH("Demand ID", 'E4 TB Allocation Details'!$A$18:$L$18, 0),FALSE), 'E2 Allocators'!$B$15:$W$361, MATCH('O5 Details by Class &amp; Accounts'!Y$18, 'E2 Allocators'!$B$15:$W$15, 0),FALSE)*$F136), 0, VLOOKUP(VLOOKUP($A136, 'E4 TB Allocation Details'!$A$18:$L$205, MATCH("Demand ID", 'E4 TB Allocation Details'!$A$18:$L$18, 0),FALSE), 'E2 Allocators'!$B$15:$W$361, MATCH('O5 Details by Class &amp; Accounts'!Y$18, 'E2 Allocators'!$B$15:$W$15, 0),FALSE)*$F136)</f>
        <v>0</v>
      </c>
      <c r="Z136" s="1411">
        <f>IF(ISERROR(VLOOKUP(VLOOKUP($A136, 'E4 TB Allocation Details'!$A$18:$L$205, MATCH("Demand ID", 'E4 TB Allocation Details'!$A$18:$L$18, 0),FALSE), 'E2 Allocators'!$B$15:$W$361, MATCH('O5 Details by Class &amp; Accounts'!Z$18, 'E2 Allocators'!$B$15:$W$15, 0),FALSE)*$F136), 0, VLOOKUP(VLOOKUP($A136, 'E4 TB Allocation Details'!$A$18:$L$205, MATCH("Demand ID", 'E4 TB Allocation Details'!$A$18:$L$18, 0),FALSE), 'E2 Allocators'!$B$15:$W$361, MATCH('O5 Details by Class &amp; Accounts'!Z$18, 'E2 Allocators'!$B$15:$W$15, 0),FALSE)*$F136)</f>
        <v>0</v>
      </c>
      <c r="AA136" s="1411">
        <f>IF(ISERROR(VLOOKUP(VLOOKUP($A136, 'E4 TB Allocation Details'!$A$18:$L$205, MATCH("Demand ID", 'E4 TB Allocation Details'!$A$18:$L$18, 0),FALSE), 'E2 Allocators'!$B$15:$W$361, MATCH('O5 Details by Class &amp; Accounts'!AA$18, 'E2 Allocators'!$B$15:$W$15, 0),FALSE)*$F136), 0, VLOOKUP(VLOOKUP($A136, 'E4 TB Allocation Details'!$A$18:$L$205, MATCH("Demand ID", 'E4 TB Allocation Details'!$A$18:$L$18, 0),FALSE), 'E2 Allocators'!$B$15:$W$361, MATCH('O5 Details by Class &amp; Accounts'!AA$18, 'E2 Allocators'!$B$15:$W$15, 0),FALSE)*$F136)</f>
        <v>0</v>
      </c>
      <c r="AB136" s="1411">
        <f>IF(ISERROR(VLOOKUP(VLOOKUP($A136, 'E4 TB Allocation Details'!$A$18:$L$205, MATCH("Demand ID", 'E4 TB Allocation Details'!$A$18:$L$18, 0),FALSE), 'E2 Allocators'!$B$15:$W$361, MATCH('O5 Details by Class &amp; Accounts'!AB$18, 'E2 Allocators'!$B$15:$W$15, 0),FALSE)*$F136), 0, VLOOKUP(VLOOKUP($A136, 'E4 TB Allocation Details'!$A$18:$L$205, MATCH("Demand ID", 'E4 TB Allocation Details'!$A$18:$L$18, 0),FALSE), 'E2 Allocators'!$B$15:$W$361, MATCH('O5 Details by Class &amp; Accounts'!AB$18, 'E2 Allocators'!$B$15:$W$15, 0),FALSE)*$F136)</f>
        <v>0</v>
      </c>
      <c r="AC136" s="1411">
        <f t="shared" si="32"/>
        <v>0</v>
      </c>
      <c r="AD136" s="1411">
        <f>IF(ISERROR(VLOOKUP(VLOOKUP($A136, 'E4 TB Allocation Details'!$A$18:$L$205, MATCH("Customer ID", 'E4 TB Allocation Details'!$A$18:$L$18, 0),FALSE), 'E2 Allocators'!$B$15:$W$361, MATCH('O5 Details by Class &amp; Accounts'!AD$18, 'E2 Allocators'!$B$15:$W$15, 0),FALSE)*$G136), 0, VLOOKUP(VLOOKUP($A136, 'E4 TB Allocation Details'!$A$18:$L$205, MATCH("Customer ID", 'E4 TB Allocation Details'!$A$18:$L$18, 0),FALSE), 'E2 Allocators'!$B$15:$W$361, MATCH('O5 Details by Class &amp; Accounts'!AD$18, 'E2 Allocators'!$B$15:$W$15, 0),FALSE)*$G136)</f>
        <v>0</v>
      </c>
      <c r="AE136" s="1411">
        <f>IF(ISERROR(VLOOKUP(VLOOKUP($A136, 'E4 TB Allocation Details'!$A$18:$L$205, MATCH("Customer ID", 'E4 TB Allocation Details'!$A$18:$L$18, 0),FALSE), 'E2 Allocators'!$B$15:$W$361, MATCH('O5 Details by Class &amp; Accounts'!AE$18, 'E2 Allocators'!$B$15:$W$15, 0),FALSE)*$G136), 0, VLOOKUP(VLOOKUP($A136, 'E4 TB Allocation Details'!$A$18:$L$205, MATCH("Customer ID", 'E4 TB Allocation Details'!$A$18:$L$18, 0),FALSE), 'E2 Allocators'!$B$15:$W$361, MATCH('O5 Details by Class &amp; Accounts'!AE$18, 'E2 Allocators'!$B$15:$W$15, 0),FALSE)*$G136)</f>
        <v>0</v>
      </c>
      <c r="AF136" s="1411">
        <f>IF(ISERROR(VLOOKUP(VLOOKUP($A136, 'E4 TB Allocation Details'!$A$18:$L$205, MATCH("Customer ID", 'E4 TB Allocation Details'!$A$18:$L$18, 0),FALSE), 'E2 Allocators'!$B$15:$W$361, MATCH('O5 Details by Class &amp; Accounts'!AF$18, 'E2 Allocators'!$B$15:$W$15, 0),FALSE)*$G136), 0, VLOOKUP(VLOOKUP($A136, 'E4 TB Allocation Details'!$A$18:$L$205, MATCH("Customer ID", 'E4 TB Allocation Details'!$A$18:$L$18, 0),FALSE), 'E2 Allocators'!$B$15:$W$361, MATCH('O5 Details by Class &amp; Accounts'!AF$18, 'E2 Allocators'!$B$15:$W$15, 0),FALSE)*$G136)</f>
        <v>0</v>
      </c>
      <c r="AG136" s="1411">
        <f>IF(ISERROR(VLOOKUP(VLOOKUP($A136, 'E4 TB Allocation Details'!$A$18:$L$205, MATCH("Customer ID", 'E4 TB Allocation Details'!$A$18:$L$18, 0),FALSE), 'E2 Allocators'!$B$15:$W$361, MATCH('O5 Details by Class &amp; Accounts'!AG$18, 'E2 Allocators'!$B$15:$W$15, 0),FALSE)*$G136), 0, VLOOKUP(VLOOKUP($A136, 'E4 TB Allocation Details'!$A$18:$L$205, MATCH("Customer ID", 'E4 TB Allocation Details'!$A$18:$L$18, 0),FALSE), 'E2 Allocators'!$B$15:$W$361, MATCH('O5 Details by Class &amp; Accounts'!AG$18, 'E2 Allocators'!$B$15:$W$15, 0),FALSE)*$G136)</f>
        <v>0</v>
      </c>
      <c r="AH136" s="1411">
        <f>IF(ISERROR(VLOOKUP(VLOOKUP($A136, 'E4 TB Allocation Details'!$A$18:$L$205, MATCH("Customer ID", 'E4 TB Allocation Details'!$A$18:$L$18, 0),FALSE), 'E2 Allocators'!$B$15:$W$361, MATCH('O5 Details by Class &amp; Accounts'!AH$18, 'E2 Allocators'!$B$15:$W$15, 0),FALSE)*$G136), 0, VLOOKUP(VLOOKUP($A136, 'E4 TB Allocation Details'!$A$18:$L$205, MATCH("Customer ID", 'E4 TB Allocation Details'!$A$18:$L$18, 0),FALSE), 'E2 Allocators'!$B$15:$W$361, MATCH('O5 Details by Class &amp; Accounts'!AH$18, 'E2 Allocators'!$B$15:$W$15, 0),FALSE)*$G136)</f>
        <v>0</v>
      </c>
      <c r="AI136" s="1411">
        <f>IF(ISERROR(VLOOKUP(VLOOKUP($A136, 'E4 TB Allocation Details'!$A$18:$L$205, MATCH("Customer ID", 'E4 TB Allocation Details'!$A$18:$L$18, 0),FALSE), 'E2 Allocators'!$B$15:$W$361, MATCH('O5 Details by Class &amp; Accounts'!AI$18, 'E2 Allocators'!$B$15:$W$15, 0),FALSE)*$G136), 0, VLOOKUP(VLOOKUP($A136, 'E4 TB Allocation Details'!$A$18:$L$205, MATCH("Customer ID", 'E4 TB Allocation Details'!$A$18:$L$18, 0),FALSE), 'E2 Allocators'!$B$15:$W$361, MATCH('O5 Details by Class &amp; Accounts'!AI$18, 'E2 Allocators'!$B$15:$W$15, 0),FALSE)*$G136)</f>
        <v>0</v>
      </c>
      <c r="AJ136" s="1411">
        <f>IF(ISERROR(VLOOKUP(VLOOKUP($A136, 'E4 TB Allocation Details'!$A$18:$L$205, MATCH("Customer ID", 'E4 TB Allocation Details'!$A$18:$L$18, 0),FALSE), 'E2 Allocators'!$B$15:$W$361, MATCH('O5 Details by Class &amp; Accounts'!AJ$18, 'E2 Allocators'!$B$15:$W$15, 0),FALSE)*$G136), 0, VLOOKUP(VLOOKUP($A136, 'E4 TB Allocation Details'!$A$18:$L$205, MATCH("Customer ID", 'E4 TB Allocation Details'!$A$18:$L$18, 0),FALSE), 'E2 Allocators'!$B$15:$W$361, MATCH('O5 Details by Class &amp; Accounts'!AJ$18, 'E2 Allocators'!$B$15:$W$15, 0),FALSE)*$G136)</f>
        <v>0</v>
      </c>
      <c r="AK136" s="1411">
        <f>IF(ISERROR(VLOOKUP(VLOOKUP($A136, 'E4 TB Allocation Details'!$A$18:$L$205, MATCH("Customer ID", 'E4 TB Allocation Details'!$A$18:$L$18, 0),FALSE), 'E2 Allocators'!$B$15:$W$361, MATCH('O5 Details by Class &amp; Accounts'!AK$18, 'E2 Allocators'!$B$15:$W$15, 0),FALSE)*$G136), 0, VLOOKUP(VLOOKUP($A136, 'E4 TB Allocation Details'!$A$18:$L$205, MATCH("Customer ID", 'E4 TB Allocation Details'!$A$18:$L$18, 0),FALSE), 'E2 Allocators'!$B$15:$W$361, MATCH('O5 Details by Class &amp; Accounts'!AK$18, 'E2 Allocators'!$B$15:$W$15, 0),FALSE)*$G136)</f>
        <v>0</v>
      </c>
      <c r="AL136" s="1411">
        <f>IF(ISERROR(VLOOKUP(VLOOKUP($A136, 'E4 TB Allocation Details'!$A$18:$L$205, MATCH("Customer ID", 'E4 TB Allocation Details'!$A$18:$L$18, 0),FALSE), 'E2 Allocators'!$B$15:$W$361, MATCH('O5 Details by Class &amp; Accounts'!AL$18, 'E2 Allocators'!$B$15:$W$15, 0),FALSE)*$G136), 0, VLOOKUP(VLOOKUP($A136, 'E4 TB Allocation Details'!$A$18:$L$205, MATCH("Customer ID", 'E4 TB Allocation Details'!$A$18:$L$18, 0),FALSE), 'E2 Allocators'!$B$15:$W$361, MATCH('O5 Details by Class &amp; Accounts'!AL$18, 'E2 Allocators'!$B$15:$W$15, 0),FALSE)*$G136)</f>
        <v>0</v>
      </c>
      <c r="AM136" s="1411">
        <f>IF(ISERROR(VLOOKUP(VLOOKUP($A136, 'E4 TB Allocation Details'!$A$18:$L$205, MATCH("Customer ID", 'E4 TB Allocation Details'!$A$18:$L$18, 0),FALSE), 'E2 Allocators'!$B$15:$W$361, MATCH('O5 Details by Class &amp; Accounts'!AM$18, 'E2 Allocators'!$B$15:$W$15, 0),FALSE)*$G136), 0, VLOOKUP(VLOOKUP($A136, 'E4 TB Allocation Details'!$A$18:$L$205, MATCH("Customer ID", 'E4 TB Allocation Details'!$A$18:$L$18, 0),FALSE), 'E2 Allocators'!$B$15:$W$361, MATCH('O5 Details by Class &amp; Accounts'!AM$18, 'E2 Allocators'!$B$15:$W$15, 0),FALSE)*$G136)</f>
        <v>0</v>
      </c>
      <c r="AN136" s="1411">
        <f>IF(ISERROR(VLOOKUP(VLOOKUP($A136, 'E4 TB Allocation Details'!$A$18:$L$205, MATCH("Customer ID", 'E4 TB Allocation Details'!$A$18:$L$18, 0),FALSE), 'E2 Allocators'!$B$15:$W$361, MATCH('O5 Details by Class &amp; Accounts'!AN$18, 'E2 Allocators'!$B$15:$W$15, 0),FALSE)*$G136), 0, VLOOKUP(VLOOKUP($A136, 'E4 TB Allocation Details'!$A$18:$L$205, MATCH("Customer ID", 'E4 TB Allocation Details'!$A$18:$L$18, 0),FALSE), 'E2 Allocators'!$B$15:$W$361, MATCH('O5 Details by Class &amp; Accounts'!AN$18, 'E2 Allocators'!$B$15:$W$15, 0),FALSE)*$G136)</f>
        <v>0</v>
      </c>
      <c r="AO136" s="1411">
        <f>IF(ISERROR(VLOOKUP(VLOOKUP($A136, 'E4 TB Allocation Details'!$A$18:$L$205, MATCH("Customer ID", 'E4 TB Allocation Details'!$A$18:$L$18, 0),FALSE), 'E2 Allocators'!$B$15:$W$361, MATCH('O5 Details by Class &amp; Accounts'!AO$18, 'E2 Allocators'!$B$15:$W$15, 0),FALSE)*$G136), 0, VLOOKUP(VLOOKUP($A136, 'E4 TB Allocation Details'!$A$18:$L$205, MATCH("Customer ID", 'E4 TB Allocation Details'!$A$18:$L$18, 0),FALSE), 'E2 Allocators'!$B$15:$W$361, MATCH('O5 Details by Class &amp; Accounts'!AO$18, 'E2 Allocators'!$B$15:$W$15, 0),FALSE)*$G136)</f>
        <v>0</v>
      </c>
      <c r="AP136" s="1411">
        <f>IF(ISERROR(VLOOKUP(VLOOKUP($A136, 'E4 TB Allocation Details'!$A$18:$L$205, MATCH("Customer ID", 'E4 TB Allocation Details'!$A$18:$L$18, 0),FALSE), 'E2 Allocators'!$B$15:$W$361, MATCH('O5 Details by Class &amp; Accounts'!AP$18, 'E2 Allocators'!$B$15:$W$15, 0),FALSE)*$G136), 0, VLOOKUP(VLOOKUP($A136, 'E4 TB Allocation Details'!$A$18:$L$205, MATCH("Customer ID", 'E4 TB Allocation Details'!$A$18:$L$18, 0),FALSE), 'E2 Allocators'!$B$15:$W$361, MATCH('O5 Details by Class &amp; Accounts'!AP$18, 'E2 Allocators'!$B$15:$W$15, 0),FALSE)*$G136)</f>
        <v>0</v>
      </c>
      <c r="AQ136" s="1411">
        <f>IF(ISERROR(VLOOKUP(VLOOKUP($A136, 'E4 TB Allocation Details'!$A$18:$L$205, MATCH("Customer ID", 'E4 TB Allocation Details'!$A$18:$L$18, 0),FALSE), 'E2 Allocators'!$B$15:$W$361, MATCH('O5 Details by Class &amp; Accounts'!AQ$18, 'E2 Allocators'!$B$15:$W$15, 0),FALSE)*$G136), 0, VLOOKUP(VLOOKUP($A136, 'E4 TB Allocation Details'!$A$18:$L$205, MATCH("Customer ID", 'E4 TB Allocation Details'!$A$18:$L$18, 0),FALSE), 'E2 Allocators'!$B$15:$W$361, MATCH('O5 Details by Class &amp; Accounts'!AQ$18, 'E2 Allocators'!$B$15:$W$15, 0),FALSE)*$G136)</f>
        <v>0</v>
      </c>
      <c r="AR136" s="1411">
        <f>IF(ISERROR(VLOOKUP(VLOOKUP($A136, 'E4 TB Allocation Details'!$A$18:$L$205, MATCH("Customer ID", 'E4 TB Allocation Details'!$A$18:$L$18, 0),FALSE), 'E2 Allocators'!$B$15:$W$361, MATCH('O5 Details by Class &amp; Accounts'!AR$18, 'E2 Allocators'!$B$15:$W$15, 0),FALSE)*$G136), 0, VLOOKUP(VLOOKUP($A136, 'E4 TB Allocation Details'!$A$18:$L$205, MATCH("Customer ID", 'E4 TB Allocation Details'!$A$18:$L$18, 0),FALSE), 'E2 Allocators'!$B$15:$W$361, MATCH('O5 Details by Class &amp; Accounts'!AR$18, 'E2 Allocators'!$B$15:$W$15, 0),FALSE)*$G136)</f>
        <v>0</v>
      </c>
      <c r="AS136" s="1411">
        <f>IF(ISERROR(VLOOKUP(VLOOKUP($A136, 'E4 TB Allocation Details'!$A$18:$L$205, MATCH("Customer ID", 'E4 TB Allocation Details'!$A$18:$L$18, 0),FALSE), 'E2 Allocators'!$B$15:$W$361, MATCH('O5 Details by Class &amp; Accounts'!AS$18, 'E2 Allocators'!$B$15:$W$15, 0),FALSE)*$G136), 0, VLOOKUP(VLOOKUP($A136, 'E4 TB Allocation Details'!$A$18:$L$205, MATCH("Customer ID", 'E4 TB Allocation Details'!$A$18:$L$18, 0),FALSE), 'E2 Allocators'!$B$15:$W$361, MATCH('O5 Details by Class &amp; Accounts'!AS$18, 'E2 Allocators'!$B$15:$W$15, 0),FALSE)*$G136)</f>
        <v>0</v>
      </c>
      <c r="AT136" s="1411">
        <f>IF(ISERROR(VLOOKUP(VLOOKUP($A136, 'E4 TB Allocation Details'!$A$18:$L$205, MATCH("Customer ID", 'E4 TB Allocation Details'!$A$18:$L$18, 0),FALSE), 'E2 Allocators'!$B$15:$W$361, MATCH('O5 Details by Class &amp; Accounts'!AT$18, 'E2 Allocators'!$B$15:$W$15, 0),FALSE)*$G136), 0, VLOOKUP(VLOOKUP($A136, 'E4 TB Allocation Details'!$A$18:$L$205, MATCH("Customer ID", 'E4 TB Allocation Details'!$A$18:$L$18, 0),FALSE), 'E2 Allocators'!$B$15:$W$361, MATCH('O5 Details by Class &amp; Accounts'!AT$18, 'E2 Allocators'!$B$15:$W$15, 0),FALSE)*$G136)</f>
        <v>0</v>
      </c>
      <c r="AU136" s="1411">
        <f>IF(ISERROR(VLOOKUP(VLOOKUP($A136, 'E4 TB Allocation Details'!$A$18:$L$205, MATCH("Customer ID", 'E4 TB Allocation Details'!$A$18:$L$18, 0),FALSE), 'E2 Allocators'!$B$15:$W$361, MATCH('O5 Details by Class &amp; Accounts'!AU$18, 'E2 Allocators'!$B$15:$W$15, 0),FALSE)*$G136), 0, VLOOKUP(VLOOKUP($A136, 'E4 TB Allocation Details'!$A$18:$L$205, MATCH("Customer ID", 'E4 TB Allocation Details'!$A$18:$L$18, 0),FALSE), 'E2 Allocators'!$B$15:$W$361, MATCH('O5 Details by Class &amp; Accounts'!AU$18, 'E2 Allocators'!$B$15:$W$15, 0),FALSE)*$G136)</f>
        <v>0</v>
      </c>
      <c r="AV136" s="1411">
        <f>IF(ISERROR(VLOOKUP(VLOOKUP($A136, 'E4 TB Allocation Details'!$A$18:$L$205, MATCH("Customer ID", 'E4 TB Allocation Details'!$A$18:$L$18, 0),FALSE), 'E2 Allocators'!$B$15:$W$361, MATCH('O5 Details by Class &amp; Accounts'!AV$18, 'E2 Allocators'!$B$15:$W$15, 0),FALSE)*$G136), 0, VLOOKUP(VLOOKUP($A136, 'E4 TB Allocation Details'!$A$18:$L$205, MATCH("Customer ID", 'E4 TB Allocation Details'!$A$18:$L$18, 0),FALSE), 'E2 Allocators'!$B$15:$W$361, MATCH('O5 Details by Class &amp; Accounts'!AV$18, 'E2 Allocators'!$B$15:$W$15, 0),FALSE)*$G136)</f>
        <v>0</v>
      </c>
      <c r="AW136" s="1411">
        <f>IF(ISERROR(VLOOKUP(VLOOKUP($A136, 'E4 TB Allocation Details'!$A$18:$L$205, MATCH("Customer ID", 'E4 TB Allocation Details'!$A$18:$L$18, 0),FALSE), 'E2 Allocators'!$B$15:$W$361, MATCH('O5 Details by Class &amp; Accounts'!AW$18, 'E2 Allocators'!$B$15:$W$15, 0),FALSE)*$G136), 0, VLOOKUP(VLOOKUP($A136, 'E4 TB Allocation Details'!$A$18:$L$205, MATCH("Customer ID", 'E4 TB Allocation Details'!$A$18:$L$18, 0),FALSE), 'E2 Allocators'!$B$15:$W$361, MATCH('O5 Details by Class &amp; Accounts'!AW$18, 'E2 Allocators'!$B$15:$W$15, 0),FALSE)*$G136)</f>
        <v>0</v>
      </c>
      <c r="AX136" s="1411">
        <f t="shared" si="33"/>
        <v>0</v>
      </c>
      <c r="AY136" s="1411">
        <f>IF(ISERROR(VLOOKUP(VLOOKUP($A136, 'E4 TB Allocation Details'!$A$18:$L$205, MATCH("Misc ID", 'E4 TB Allocation Details'!$A$18:$L$18, 0),FALSE), 'E2 Allocators'!$B$15:$W$361, MATCH('O5 Details by Class &amp; Accounts'!AY$18, 'E2 Allocators'!$B$15:$W$15, 0),FALSE)*$E136), 0, VLOOKUP(VLOOKUP($A136, 'E4 TB Allocation Details'!$A$18:$L$205, MATCH("Misc ID", 'E4 TB Allocation Details'!$A$18:$L$18, 0),FALSE), 'E2 Allocators'!$B$15:$W$361, MATCH('O5 Details by Class &amp; Accounts'!AY$18, 'E2 Allocators'!$B$15:$W$15, 0),FALSE)*$E136)</f>
        <v>0</v>
      </c>
      <c r="AZ136" s="1411">
        <f>IF(ISERROR(VLOOKUP(VLOOKUP($A136, 'E4 TB Allocation Details'!$A$18:$L$205, MATCH("Misc ID", 'E4 TB Allocation Details'!$A$18:$L$18, 0),FALSE), 'E2 Allocators'!$B$15:$W$361, MATCH('O5 Details by Class &amp; Accounts'!AZ$18, 'E2 Allocators'!$B$15:$W$15, 0),FALSE)*$E136), 0, VLOOKUP(VLOOKUP($A136, 'E4 TB Allocation Details'!$A$18:$L$205, MATCH("Misc ID", 'E4 TB Allocation Details'!$A$18:$L$18, 0),FALSE), 'E2 Allocators'!$B$15:$W$361, MATCH('O5 Details by Class &amp; Accounts'!AZ$18, 'E2 Allocators'!$B$15:$W$15, 0),FALSE)*$E136)</f>
        <v>0</v>
      </c>
      <c r="BA136" s="1411">
        <f>IF(ISERROR(VLOOKUP(VLOOKUP($A136, 'E4 TB Allocation Details'!$A$18:$L$205, MATCH("Misc ID", 'E4 TB Allocation Details'!$A$18:$L$18, 0),FALSE), 'E2 Allocators'!$B$15:$W$361, MATCH('O5 Details by Class &amp; Accounts'!BA$18, 'E2 Allocators'!$B$15:$W$15, 0),FALSE)*$E136), 0, VLOOKUP(VLOOKUP($A136, 'E4 TB Allocation Details'!$A$18:$L$205, MATCH("Misc ID", 'E4 TB Allocation Details'!$A$18:$L$18, 0),FALSE), 'E2 Allocators'!$B$15:$W$361, MATCH('O5 Details by Class &amp; Accounts'!BA$18, 'E2 Allocators'!$B$15:$W$15, 0),FALSE)*$E136)</f>
        <v>0</v>
      </c>
      <c r="BB136" s="1411">
        <f>IF(ISERROR(VLOOKUP(VLOOKUP($A136, 'E4 TB Allocation Details'!$A$18:$L$205, MATCH("Misc ID", 'E4 TB Allocation Details'!$A$18:$L$18, 0),FALSE), 'E2 Allocators'!$B$15:$W$361, MATCH('O5 Details by Class &amp; Accounts'!BB$18, 'E2 Allocators'!$B$15:$W$15, 0),FALSE)*$E136), 0, VLOOKUP(VLOOKUP($A136, 'E4 TB Allocation Details'!$A$18:$L$205, MATCH("Misc ID", 'E4 TB Allocation Details'!$A$18:$L$18, 0),FALSE), 'E2 Allocators'!$B$15:$W$361, MATCH('O5 Details by Class &amp; Accounts'!BB$18, 'E2 Allocators'!$B$15:$W$15, 0),FALSE)*$E136)</f>
        <v>0</v>
      </c>
      <c r="BC136" s="1411">
        <f>IF(ISERROR(VLOOKUP(VLOOKUP($A136, 'E4 TB Allocation Details'!$A$18:$L$205, MATCH("Misc ID", 'E4 TB Allocation Details'!$A$18:$L$18, 0),FALSE), 'E2 Allocators'!$B$15:$W$361, MATCH('O5 Details by Class &amp; Accounts'!BC$18, 'E2 Allocators'!$B$15:$W$15, 0),FALSE)*$E136), 0, VLOOKUP(VLOOKUP($A136, 'E4 TB Allocation Details'!$A$18:$L$205, MATCH("Misc ID", 'E4 TB Allocation Details'!$A$18:$L$18, 0),FALSE), 'E2 Allocators'!$B$15:$W$361, MATCH('O5 Details by Class &amp; Accounts'!BC$18, 'E2 Allocators'!$B$15:$W$15, 0),FALSE)*$E136)</f>
        <v>0</v>
      </c>
      <c r="BD136" s="1411">
        <f>IF(ISERROR(VLOOKUP(VLOOKUP($A136, 'E4 TB Allocation Details'!$A$18:$L$205, MATCH("Misc ID", 'E4 TB Allocation Details'!$A$18:$L$18, 0),FALSE), 'E2 Allocators'!$B$15:$W$361, MATCH('O5 Details by Class &amp; Accounts'!BD$18, 'E2 Allocators'!$B$15:$W$15, 0),FALSE)*$E136), 0, VLOOKUP(VLOOKUP($A136, 'E4 TB Allocation Details'!$A$18:$L$205, MATCH("Misc ID", 'E4 TB Allocation Details'!$A$18:$L$18, 0),FALSE), 'E2 Allocators'!$B$15:$W$361, MATCH('O5 Details by Class &amp; Accounts'!BD$18, 'E2 Allocators'!$B$15:$W$15, 0),FALSE)*$E136)</f>
        <v>0</v>
      </c>
      <c r="BE136" s="1411">
        <f>IF(ISERROR(VLOOKUP(VLOOKUP($A136, 'E4 TB Allocation Details'!$A$18:$L$205, MATCH("Misc ID", 'E4 TB Allocation Details'!$A$18:$L$18, 0),FALSE), 'E2 Allocators'!$B$15:$W$361, MATCH('O5 Details by Class &amp; Accounts'!BE$18, 'E2 Allocators'!$B$15:$W$15, 0),FALSE)*$E136), 0, VLOOKUP(VLOOKUP($A136, 'E4 TB Allocation Details'!$A$18:$L$205, MATCH("Misc ID", 'E4 TB Allocation Details'!$A$18:$L$18, 0),FALSE), 'E2 Allocators'!$B$15:$W$361, MATCH('O5 Details by Class &amp; Accounts'!BE$18, 'E2 Allocators'!$B$15:$W$15, 0),FALSE)*$E136)</f>
        <v>0</v>
      </c>
      <c r="BF136" s="1411">
        <f>IF(ISERROR(VLOOKUP(VLOOKUP($A136, 'E4 TB Allocation Details'!$A$18:$L$205, MATCH("Misc ID", 'E4 TB Allocation Details'!$A$18:$L$18, 0),FALSE), 'E2 Allocators'!$B$15:$W$361, MATCH('O5 Details by Class &amp; Accounts'!BF$18, 'E2 Allocators'!$B$15:$W$15, 0),FALSE)*$E136), 0, VLOOKUP(VLOOKUP($A136, 'E4 TB Allocation Details'!$A$18:$L$205, MATCH("Misc ID", 'E4 TB Allocation Details'!$A$18:$L$18, 0),FALSE), 'E2 Allocators'!$B$15:$W$361, MATCH('O5 Details by Class &amp; Accounts'!BF$18, 'E2 Allocators'!$B$15:$W$15, 0),FALSE)*$E136)</f>
        <v>0</v>
      </c>
      <c r="BG136" s="1411">
        <f>IF(ISERROR(VLOOKUP(VLOOKUP($A136, 'E4 TB Allocation Details'!$A$18:$L$205, MATCH("Misc ID", 'E4 TB Allocation Details'!$A$18:$L$18, 0),FALSE), 'E2 Allocators'!$B$15:$W$361, MATCH('O5 Details by Class &amp; Accounts'!BG$18, 'E2 Allocators'!$B$15:$W$15, 0),FALSE)*$E136), 0, VLOOKUP(VLOOKUP($A136, 'E4 TB Allocation Details'!$A$18:$L$205, MATCH("Misc ID", 'E4 TB Allocation Details'!$A$18:$L$18, 0),FALSE), 'E2 Allocators'!$B$15:$W$361, MATCH('O5 Details by Class &amp; Accounts'!BG$18, 'E2 Allocators'!$B$15:$W$15, 0),FALSE)*$E136)</f>
        <v>0</v>
      </c>
      <c r="BH136" s="1411">
        <f>IF(ISERROR(VLOOKUP(VLOOKUP($A136, 'E4 TB Allocation Details'!$A$18:$L$205, MATCH("Misc ID", 'E4 TB Allocation Details'!$A$18:$L$18, 0),FALSE), 'E2 Allocators'!$B$15:$W$361, MATCH('O5 Details by Class &amp; Accounts'!BH$18, 'E2 Allocators'!$B$15:$W$15, 0),FALSE)*$E136), 0, VLOOKUP(VLOOKUP($A136, 'E4 TB Allocation Details'!$A$18:$L$205, MATCH("Misc ID", 'E4 TB Allocation Details'!$A$18:$L$18, 0),FALSE), 'E2 Allocators'!$B$15:$W$361, MATCH('O5 Details by Class &amp; Accounts'!BH$18, 'E2 Allocators'!$B$15:$W$15, 0),FALSE)*$E136)</f>
        <v>0</v>
      </c>
      <c r="BI136" s="1411">
        <f>IF(ISERROR(VLOOKUP(VLOOKUP($A136, 'E4 TB Allocation Details'!$A$18:$L$205, MATCH("Misc ID", 'E4 TB Allocation Details'!$A$18:$L$18, 0),FALSE), 'E2 Allocators'!$B$15:$W$361, MATCH('O5 Details by Class &amp; Accounts'!BI$18, 'E2 Allocators'!$B$15:$W$15, 0),FALSE)*$E136), 0, VLOOKUP(VLOOKUP($A136, 'E4 TB Allocation Details'!$A$18:$L$205, MATCH("Misc ID", 'E4 TB Allocation Details'!$A$18:$L$18, 0),FALSE), 'E2 Allocators'!$B$15:$W$361, MATCH('O5 Details by Class &amp; Accounts'!BI$18, 'E2 Allocators'!$B$15:$W$15, 0),FALSE)*$E136)</f>
        <v>0</v>
      </c>
      <c r="BJ136" s="1411">
        <f>IF(ISERROR(VLOOKUP(VLOOKUP($A136, 'E4 TB Allocation Details'!$A$18:$L$205, MATCH("Misc ID", 'E4 TB Allocation Details'!$A$18:$L$18, 0),FALSE), 'E2 Allocators'!$B$15:$W$361, MATCH('O5 Details by Class &amp; Accounts'!BJ$18, 'E2 Allocators'!$B$15:$W$15, 0),FALSE)*$E136), 0, VLOOKUP(VLOOKUP($A136, 'E4 TB Allocation Details'!$A$18:$L$205, MATCH("Misc ID", 'E4 TB Allocation Details'!$A$18:$L$18, 0),FALSE), 'E2 Allocators'!$B$15:$W$361, MATCH('O5 Details by Class &amp; Accounts'!BJ$18, 'E2 Allocators'!$B$15:$W$15, 0),FALSE)*$E136)</f>
        <v>0</v>
      </c>
      <c r="BK136" s="1411">
        <f>IF(ISERROR(VLOOKUP(VLOOKUP($A136, 'E4 TB Allocation Details'!$A$18:$L$205, MATCH("Misc ID", 'E4 TB Allocation Details'!$A$18:$L$18, 0),FALSE), 'E2 Allocators'!$B$15:$W$361, MATCH('O5 Details by Class &amp; Accounts'!BK$18, 'E2 Allocators'!$B$15:$W$15, 0),FALSE)*$E136), 0, VLOOKUP(VLOOKUP($A136, 'E4 TB Allocation Details'!$A$18:$L$205, MATCH("Misc ID", 'E4 TB Allocation Details'!$A$18:$L$18, 0),FALSE), 'E2 Allocators'!$B$15:$W$361, MATCH('O5 Details by Class &amp; Accounts'!BK$18, 'E2 Allocators'!$B$15:$W$15, 0),FALSE)*$E136)</f>
        <v>0</v>
      </c>
      <c r="BL136" s="1411">
        <f>IF(ISERROR(VLOOKUP(VLOOKUP($A136, 'E4 TB Allocation Details'!$A$18:$L$205, MATCH("Misc ID", 'E4 TB Allocation Details'!$A$18:$L$18, 0),FALSE), 'E2 Allocators'!$B$15:$W$361, MATCH('O5 Details by Class &amp; Accounts'!BL$18, 'E2 Allocators'!$B$15:$W$15, 0),FALSE)*$E136), 0, VLOOKUP(VLOOKUP($A136, 'E4 TB Allocation Details'!$A$18:$L$205, MATCH("Misc ID", 'E4 TB Allocation Details'!$A$18:$L$18, 0),FALSE), 'E2 Allocators'!$B$15:$W$361, MATCH('O5 Details by Class &amp; Accounts'!BL$18, 'E2 Allocators'!$B$15:$W$15, 0),FALSE)*$E136)</f>
        <v>0</v>
      </c>
      <c r="BM136" s="1411">
        <f>IF(ISERROR(VLOOKUP(VLOOKUP($A136, 'E4 TB Allocation Details'!$A$18:$L$205, MATCH("Misc ID", 'E4 TB Allocation Details'!$A$18:$L$18, 0),FALSE), 'E2 Allocators'!$B$15:$W$361, MATCH('O5 Details by Class &amp; Accounts'!BM$18, 'E2 Allocators'!$B$15:$W$15, 0),FALSE)*$E136), 0, VLOOKUP(VLOOKUP($A136, 'E4 TB Allocation Details'!$A$18:$L$205, MATCH("Misc ID", 'E4 TB Allocation Details'!$A$18:$L$18, 0),FALSE), 'E2 Allocators'!$B$15:$W$361, MATCH('O5 Details by Class &amp; Accounts'!BM$18, 'E2 Allocators'!$B$15:$W$15, 0),FALSE)*$E136)</f>
        <v>0</v>
      </c>
      <c r="BN136" s="1411">
        <f>IF(ISERROR(VLOOKUP(VLOOKUP($A136, 'E4 TB Allocation Details'!$A$18:$L$205, MATCH("Misc ID", 'E4 TB Allocation Details'!$A$18:$L$18, 0),FALSE), 'E2 Allocators'!$B$15:$W$361, MATCH('O5 Details by Class &amp; Accounts'!BN$18, 'E2 Allocators'!$B$15:$W$15, 0),FALSE)*$E136), 0, VLOOKUP(VLOOKUP($A136, 'E4 TB Allocation Details'!$A$18:$L$205, MATCH("Misc ID", 'E4 TB Allocation Details'!$A$18:$L$18, 0),FALSE), 'E2 Allocators'!$B$15:$W$361, MATCH('O5 Details by Class &amp; Accounts'!BN$18, 'E2 Allocators'!$B$15:$W$15, 0),FALSE)*$E136)</f>
        <v>0</v>
      </c>
      <c r="BO136" s="1411">
        <f>IF(ISERROR(VLOOKUP(VLOOKUP($A136, 'E4 TB Allocation Details'!$A$18:$L$205, MATCH("Misc ID", 'E4 TB Allocation Details'!$A$18:$L$18, 0),FALSE), 'E2 Allocators'!$B$15:$W$361, MATCH('O5 Details by Class &amp; Accounts'!BO$18, 'E2 Allocators'!$B$15:$W$15, 0),FALSE)*$E136), 0, VLOOKUP(VLOOKUP($A136, 'E4 TB Allocation Details'!$A$18:$L$205, MATCH("Misc ID", 'E4 TB Allocation Details'!$A$18:$L$18, 0),FALSE), 'E2 Allocators'!$B$15:$W$361, MATCH('O5 Details by Class &amp; Accounts'!BO$18, 'E2 Allocators'!$B$15:$W$15, 0),FALSE)*$E136)</f>
        <v>0</v>
      </c>
      <c r="BP136" s="1411">
        <f>IF(ISERROR(VLOOKUP(VLOOKUP($A136, 'E4 TB Allocation Details'!$A$18:$L$205, MATCH("Misc ID", 'E4 TB Allocation Details'!$A$18:$L$18, 0),FALSE), 'E2 Allocators'!$B$15:$W$361, MATCH('O5 Details by Class &amp; Accounts'!BP$18, 'E2 Allocators'!$B$15:$W$15, 0),FALSE)*$E136), 0, VLOOKUP(VLOOKUP($A136, 'E4 TB Allocation Details'!$A$18:$L$205, MATCH("Misc ID", 'E4 TB Allocation Details'!$A$18:$L$18, 0),FALSE), 'E2 Allocators'!$B$15:$W$361, MATCH('O5 Details by Class &amp; Accounts'!BP$18, 'E2 Allocators'!$B$15:$W$15, 0),FALSE)*$E136)</f>
        <v>0</v>
      </c>
      <c r="BQ136" s="1411">
        <f>IF(ISERROR(VLOOKUP(VLOOKUP($A136, 'E4 TB Allocation Details'!$A$18:$L$205, MATCH("Misc ID", 'E4 TB Allocation Details'!$A$18:$L$18, 0),FALSE), 'E2 Allocators'!$B$15:$W$361, MATCH('O5 Details by Class &amp; Accounts'!BQ$18, 'E2 Allocators'!$B$15:$W$15, 0),FALSE)*$E136), 0, VLOOKUP(VLOOKUP($A136, 'E4 TB Allocation Details'!$A$18:$L$205, MATCH("Misc ID", 'E4 TB Allocation Details'!$A$18:$L$18, 0),FALSE), 'E2 Allocators'!$B$15:$W$361, MATCH('O5 Details by Class &amp; Accounts'!BQ$18, 'E2 Allocators'!$B$15:$W$15, 0),FALSE)*$E136)</f>
        <v>0</v>
      </c>
      <c r="BR136" s="1411">
        <f>IF(ISERROR(VLOOKUP(VLOOKUP($A136, 'E4 TB Allocation Details'!$A$18:$L$205, MATCH("Misc ID", 'E4 TB Allocation Details'!$A$18:$L$18, 0),FALSE), 'E2 Allocators'!$B$15:$W$361, MATCH('O5 Details by Class &amp; Accounts'!BR$18, 'E2 Allocators'!$B$15:$W$15, 0),FALSE)*$E136), 0, VLOOKUP(VLOOKUP($A136, 'E4 TB Allocation Details'!$A$18:$L$205, MATCH("Misc ID", 'E4 TB Allocation Details'!$A$18:$L$18, 0),FALSE), 'E2 Allocators'!$B$15:$W$361, MATCH('O5 Details by Class &amp; Accounts'!BR$18, 'E2 Allocators'!$B$15:$W$15, 0),FALSE)*$E136)</f>
        <v>0</v>
      </c>
      <c r="BS136" s="1411">
        <f t="shared" si="34"/>
        <v>0</v>
      </c>
      <c r="BT136" s="1411">
        <f>IF(ISERROR(VLOOKUP(VLOOKUP($A136, 'E4 TB Allocation Details'!$A$18:$L$205, MATCH("A &amp; G ID", 'E4 TB Allocation Details'!$A$18:$L$18, 0),FALSE), 'E2 Allocators'!$B$15:$W$361, MATCH('O5 Details by Class &amp; Accounts'!BT$18, 'E2 Allocators'!$B$15:$W$15, 0),FALSE)*$E136), 0, VLOOKUP(VLOOKUP($A136, 'E4 TB Allocation Details'!$A$18:$L$205, MATCH("A &amp; G ID", 'E4 TB Allocation Details'!$A$18:$L$18, 0),FALSE), 'E2 Allocators'!$B$15:$W$361, MATCH('O5 Details by Class &amp; Accounts'!BT$18, 'E2 Allocators'!$B$15:$W$15, 0),FALSE)*$E136)</f>
        <v>0</v>
      </c>
      <c r="BU136" s="1411">
        <f>IF(ISERROR(VLOOKUP(VLOOKUP($A136, 'E4 TB Allocation Details'!$A$18:$L$205, MATCH("A &amp; G ID", 'E4 TB Allocation Details'!$A$18:$L$18, 0),FALSE), 'E2 Allocators'!$B$15:$W$361, MATCH('O5 Details by Class &amp; Accounts'!BU$18, 'E2 Allocators'!$B$15:$W$15, 0),FALSE)*$E136), 0, VLOOKUP(VLOOKUP($A136, 'E4 TB Allocation Details'!$A$18:$L$205, MATCH("A &amp; G ID", 'E4 TB Allocation Details'!$A$18:$L$18, 0),FALSE), 'E2 Allocators'!$B$15:$W$361, MATCH('O5 Details by Class &amp; Accounts'!BU$18, 'E2 Allocators'!$B$15:$W$15, 0),FALSE)*$E136)</f>
        <v>0</v>
      </c>
      <c r="BV136" s="1411">
        <f>IF(ISERROR(VLOOKUP(VLOOKUP($A136, 'E4 TB Allocation Details'!$A$18:$L$205, MATCH("A &amp; G ID", 'E4 TB Allocation Details'!$A$18:$L$18, 0),FALSE), 'E2 Allocators'!$B$15:$W$361, MATCH('O5 Details by Class &amp; Accounts'!BV$18, 'E2 Allocators'!$B$15:$W$15, 0),FALSE)*$E136), 0, VLOOKUP(VLOOKUP($A136, 'E4 TB Allocation Details'!$A$18:$L$205, MATCH("A &amp; G ID", 'E4 TB Allocation Details'!$A$18:$L$18, 0),FALSE), 'E2 Allocators'!$B$15:$W$361, MATCH('O5 Details by Class &amp; Accounts'!BV$18, 'E2 Allocators'!$B$15:$W$15, 0),FALSE)*$E136)</f>
        <v>0</v>
      </c>
      <c r="BW136" s="1411">
        <f>IF(ISERROR(VLOOKUP(VLOOKUP($A136, 'E4 TB Allocation Details'!$A$18:$L$205, MATCH("A &amp; G ID", 'E4 TB Allocation Details'!$A$18:$L$18, 0),FALSE), 'E2 Allocators'!$B$15:$W$361, MATCH('O5 Details by Class &amp; Accounts'!BW$18, 'E2 Allocators'!$B$15:$W$15, 0),FALSE)*$E136), 0, VLOOKUP(VLOOKUP($A136, 'E4 TB Allocation Details'!$A$18:$L$205, MATCH("A &amp; G ID", 'E4 TB Allocation Details'!$A$18:$L$18, 0),FALSE), 'E2 Allocators'!$B$15:$W$361, MATCH('O5 Details by Class &amp; Accounts'!BW$18, 'E2 Allocators'!$B$15:$W$15, 0),FALSE)*$E136)</f>
        <v>0</v>
      </c>
      <c r="BX136" s="1411">
        <f>IF(ISERROR(VLOOKUP(VLOOKUP($A136, 'E4 TB Allocation Details'!$A$18:$L$205, MATCH("A &amp; G ID", 'E4 TB Allocation Details'!$A$18:$L$18, 0),FALSE), 'E2 Allocators'!$B$15:$W$361, MATCH('O5 Details by Class &amp; Accounts'!BX$18, 'E2 Allocators'!$B$15:$W$15, 0),FALSE)*$E136), 0, VLOOKUP(VLOOKUP($A136, 'E4 TB Allocation Details'!$A$18:$L$205, MATCH("A &amp; G ID", 'E4 TB Allocation Details'!$A$18:$L$18, 0),FALSE), 'E2 Allocators'!$B$15:$W$361, MATCH('O5 Details by Class &amp; Accounts'!BX$18, 'E2 Allocators'!$B$15:$W$15, 0),FALSE)*$E136)</f>
        <v>0</v>
      </c>
      <c r="BY136" s="1411">
        <f>IF(ISERROR(VLOOKUP(VLOOKUP($A136, 'E4 TB Allocation Details'!$A$18:$L$205, MATCH("A &amp; G ID", 'E4 TB Allocation Details'!$A$18:$L$18, 0),FALSE), 'E2 Allocators'!$B$15:$W$361, MATCH('O5 Details by Class &amp; Accounts'!BY$18, 'E2 Allocators'!$B$15:$W$15, 0),FALSE)*$E136), 0, VLOOKUP(VLOOKUP($A136, 'E4 TB Allocation Details'!$A$18:$L$205, MATCH("A &amp; G ID", 'E4 TB Allocation Details'!$A$18:$L$18, 0),FALSE), 'E2 Allocators'!$B$15:$W$361, MATCH('O5 Details by Class &amp; Accounts'!BY$18, 'E2 Allocators'!$B$15:$W$15, 0),FALSE)*$E136)</f>
        <v>0</v>
      </c>
      <c r="BZ136" s="1411">
        <f>IF(ISERROR(VLOOKUP(VLOOKUP($A136, 'E4 TB Allocation Details'!$A$18:$L$205, MATCH("A &amp; G ID", 'E4 TB Allocation Details'!$A$18:$L$18, 0),FALSE), 'E2 Allocators'!$B$15:$W$361, MATCH('O5 Details by Class &amp; Accounts'!BZ$18, 'E2 Allocators'!$B$15:$W$15, 0),FALSE)*$E136), 0, VLOOKUP(VLOOKUP($A136, 'E4 TB Allocation Details'!$A$18:$L$205, MATCH("A &amp; G ID", 'E4 TB Allocation Details'!$A$18:$L$18, 0),FALSE), 'E2 Allocators'!$B$15:$W$361, MATCH('O5 Details by Class &amp; Accounts'!BZ$18, 'E2 Allocators'!$B$15:$W$15, 0),FALSE)*$E136)</f>
        <v>0</v>
      </c>
      <c r="CA136" s="1411">
        <f>IF(ISERROR(VLOOKUP(VLOOKUP($A136, 'E4 TB Allocation Details'!$A$18:$L$205, MATCH("A &amp; G ID", 'E4 TB Allocation Details'!$A$18:$L$18, 0),FALSE), 'E2 Allocators'!$B$15:$W$361, MATCH('O5 Details by Class &amp; Accounts'!CA$18, 'E2 Allocators'!$B$15:$W$15, 0),FALSE)*$E136), 0, VLOOKUP(VLOOKUP($A136, 'E4 TB Allocation Details'!$A$18:$L$205, MATCH("A &amp; G ID", 'E4 TB Allocation Details'!$A$18:$L$18, 0),FALSE), 'E2 Allocators'!$B$15:$W$361, MATCH('O5 Details by Class &amp; Accounts'!CA$18, 'E2 Allocators'!$B$15:$W$15, 0),FALSE)*$E136)</f>
        <v>0</v>
      </c>
      <c r="CB136" s="1411">
        <f>IF(ISERROR(VLOOKUP(VLOOKUP($A136, 'E4 TB Allocation Details'!$A$18:$L$205, MATCH("A &amp; G ID", 'E4 TB Allocation Details'!$A$18:$L$18, 0),FALSE), 'E2 Allocators'!$B$15:$W$361, MATCH('O5 Details by Class &amp; Accounts'!CB$18, 'E2 Allocators'!$B$15:$W$15, 0),FALSE)*$E136), 0, VLOOKUP(VLOOKUP($A136, 'E4 TB Allocation Details'!$A$18:$L$205, MATCH("A &amp; G ID", 'E4 TB Allocation Details'!$A$18:$L$18, 0),FALSE), 'E2 Allocators'!$B$15:$W$361, MATCH('O5 Details by Class &amp; Accounts'!CB$18, 'E2 Allocators'!$B$15:$W$15, 0),FALSE)*$E136)</f>
        <v>0</v>
      </c>
      <c r="CC136" s="1411">
        <f>IF(ISERROR(VLOOKUP(VLOOKUP($A136, 'E4 TB Allocation Details'!$A$18:$L$205, MATCH("A &amp; G ID", 'E4 TB Allocation Details'!$A$18:$L$18, 0),FALSE), 'E2 Allocators'!$B$15:$W$361, MATCH('O5 Details by Class &amp; Accounts'!CC$18, 'E2 Allocators'!$B$15:$W$15, 0),FALSE)*$E136), 0, VLOOKUP(VLOOKUP($A136, 'E4 TB Allocation Details'!$A$18:$L$205, MATCH("A &amp; G ID", 'E4 TB Allocation Details'!$A$18:$L$18, 0),FALSE), 'E2 Allocators'!$B$15:$W$361, MATCH('O5 Details by Class &amp; Accounts'!CC$18, 'E2 Allocators'!$B$15:$W$15, 0),FALSE)*$E136)</f>
        <v>0</v>
      </c>
      <c r="CD136" s="1411">
        <f>IF(ISERROR(VLOOKUP(VLOOKUP($A136, 'E4 TB Allocation Details'!$A$18:$L$205, MATCH("A &amp; G ID", 'E4 TB Allocation Details'!$A$18:$L$18, 0),FALSE), 'E2 Allocators'!$B$15:$W$361, MATCH('O5 Details by Class &amp; Accounts'!CD$18, 'E2 Allocators'!$B$15:$W$15, 0),FALSE)*$E136), 0, VLOOKUP(VLOOKUP($A136, 'E4 TB Allocation Details'!$A$18:$L$205, MATCH("A &amp; G ID", 'E4 TB Allocation Details'!$A$18:$L$18, 0),FALSE), 'E2 Allocators'!$B$15:$W$361, MATCH('O5 Details by Class &amp; Accounts'!CD$18, 'E2 Allocators'!$B$15:$W$15, 0),FALSE)*$E136)</f>
        <v>0</v>
      </c>
      <c r="CE136" s="1411">
        <f>IF(ISERROR(VLOOKUP(VLOOKUP($A136, 'E4 TB Allocation Details'!$A$18:$L$205, MATCH("A &amp; G ID", 'E4 TB Allocation Details'!$A$18:$L$18, 0),FALSE), 'E2 Allocators'!$B$15:$W$361, MATCH('O5 Details by Class &amp; Accounts'!CE$18, 'E2 Allocators'!$B$15:$W$15, 0),FALSE)*$E136), 0, VLOOKUP(VLOOKUP($A136, 'E4 TB Allocation Details'!$A$18:$L$205, MATCH("A &amp; G ID", 'E4 TB Allocation Details'!$A$18:$L$18, 0),FALSE), 'E2 Allocators'!$B$15:$W$361, MATCH('O5 Details by Class &amp; Accounts'!CE$18, 'E2 Allocators'!$B$15:$W$15, 0),FALSE)*$E136)</f>
        <v>0</v>
      </c>
      <c r="CF136" s="1411">
        <f>IF(ISERROR(VLOOKUP(VLOOKUP($A136, 'E4 TB Allocation Details'!$A$18:$L$205, MATCH("A &amp; G ID", 'E4 TB Allocation Details'!$A$18:$L$18, 0),FALSE), 'E2 Allocators'!$B$15:$W$361, MATCH('O5 Details by Class &amp; Accounts'!CF$18, 'E2 Allocators'!$B$15:$W$15, 0),FALSE)*$E136), 0, VLOOKUP(VLOOKUP($A136, 'E4 TB Allocation Details'!$A$18:$L$205, MATCH("A &amp; G ID", 'E4 TB Allocation Details'!$A$18:$L$18, 0),FALSE), 'E2 Allocators'!$B$15:$W$361, MATCH('O5 Details by Class &amp; Accounts'!CF$18, 'E2 Allocators'!$B$15:$W$15, 0),FALSE)*$E136)</f>
        <v>0</v>
      </c>
      <c r="CG136" s="1411">
        <f>IF(ISERROR(VLOOKUP(VLOOKUP($A136, 'E4 TB Allocation Details'!$A$18:$L$205, MATCH("A &amp; G ID", 'E4 TB Allocation Details'!$A$18:$L$18, 0),FALSE), 'E2 Allocators'!$B$15:$W$361, MATCH('O5 Details by Class &amp; Accounts'!CG$18, 'E2 Allocators'!$B$15:$W$15, 0),FALSE)*$E136), 0, VLOOKUP(VLOOKUP($A136, 'E4 TB Allocation Details'!$A$18:$L$205, MATCH("A &amp; G ID", 'E4 TB Allocation Details'!$A$18:$L$18, 0),FALSE), 'E2 Allocators'!$B$15:$W$361, MATCH('O5 Details by Class &amp; Accounts'!CG$18, 'E2 Allocators'!$B$15:$W$15, 0),FALSE)*$E136)</f>
        <v>0</v>
      </c>
      <c r="CH136" s="1411">
        <f>IF(ISERROR(VLOOKUP(VLOOKUP($A136, 'E4 TB Allocation Details'!$A$18:$L$205, MATCH("A &amp; G ID", 'E4 TB Allocation Details'!$A$18:$L$18, 0),FALSE), 'E2 Allocators'!$B$15:$W$361, MATCH('O5 Details by Class &amp; Accounts'!CH$18, 'E2 Allocators'!$B$15:$W$15, 0),FALSE)*$E136), 0, VLOOKUP(VLOOKUP($A136, 'E4 TB Allocation Details'!$A$18:$L$205, MATCH("A &amp; G ID", 'E4 TB Allocation Details'!$A$18:$L$18, 0),FALSE), 'E2 Allocators'!$B$15:$W$361, MATCH('O5 Details by Class &amp; Accounts'!CH$18, 'E2 Allocators'!$B$15:$W$15, 0),FALSE)*$E136)</f>
        <v>0</v>
      </c>
      <c r="CI136" s="1411">
        <f>IF(ISERROR(VLOOKUP(VLOOKUP($A136, 'E4 TB Allocation Details'!$A$18:$L$205, MATCH("A &amp; G ID", 'E4 TB Allocation Details'!$A$18:$L$18, 0),FALSE), 'E2 Allocators'!$B$15:$W$361, MATCH('O5 Details by Class &amp; Accounts'!CI$18, 'E2 Allocators'!$B$15:$W$15, 0),FALSE)*$E136), 0, VLOOKUP(VLOOKUP($A136, 'E4 TB Allocation Details'!$A$18:$L$205, MATCH("A &amp; G ID", 'E4 TB Allocation Details'!$A$18:$L$18, 0),FALSE), 'E2 Allocators'!$B$15:$W$361, MATCH('O5 Details by Class &amp; Accounts'!CI$18, 'E2 Allocators'!$B$15:$W$15, 0),FALSE)*$E136)</f>
        <v>0</v>
      </c>
      <c r="CJ136" s="1411">
        <f>IF(ISERROR(VLOOKUP(VLOOKUP($A136, 'E4 TB Allocation Details'!$A$18:$L$205, MATCH("A &amp; G ID", 'E4 TB Allocation Details'!$A$18:$L$18, 0),FALSE), 'E2 Allocators'!$B$15:$W$361, MATCH('O5 Details by Class &amp; Accounts'!CJ$18, 'E2 Allocators'!$B$15:$W$15, 0),FALSE)*$E136), 0, VLOOKUP(VLOOKUP($A136, 'E4 TB Allocation Details'!$A$18:$L$205, MATCH("A &amp; G ID", 'E4 TB Allocation Details'!$A$18:$L$18, 0),FALSE), 'E2 Allocators'!$B$15:$W$361, MATCH('O5 Details by Class &amp; Accounts'!CJ$18, 'E2 Allocators'!$B$15:$W$15, 0),FALSE)*$E136)</f>
        <v>0</v>
      </c>
      <c r="CK136" s="1411">
        <f>IF(ISERROR(VLOOKUP(VLOOKUP($A136, 'E4 TB Allocation Details'!$A$18:$L$205, MATCH("A &amp; G ID", 'E4 TB Allocation Details'!$A$18:$L$18, 0),FALSE), 'E2 Allocators'!$B$15:$W$361, MATCH('O5 Details by Class &amp; Accounts'!CK$18, 'E2 Allocators'!$B$15:$W$15, 0),FALSE)*$E136), 0, VLOOKUP(VLOOKUP($A136, 'E4 TB Allocation Details'!$A$18:$L$205, MATCH("A &amp; G ID", 'E4 TB Allocation Details'!$A$18:$L$18, 0),FALSE), 'E2 Allocators'!$B$15:$W$361, MATCH('O5 Details by Class &amp; Accounts'!CK$18, 'E2 Allocators'!$B$15:$W$15, 0),FALSE)*$E136)</f>
        <v>0</v>
      </c>
      <c r="CL136" s="1411">
        <f>IF(ISERROR(VLOOKUP(VLOOKUP($A136, 'E4 TB Allocation Details'!$A$18:$L$205, MATCH("A &amp; G ID", 'E4 TB Allocation Details'!$A$18:$L$18, 0),FALSE), 'E2 Allocators'!$B$15:$W$361, MATCH('O5 Details by Class &amp; Accounts'!CL$18, 'E2 Allocators'!$B$15:$W$15, 0),FALSE)*$E136), 0, VLOOKUP(VLOOKUP($A136, 'E4 TB Allocation Details'!$A$18:$L$205, MATCH("A &amp; G ID", 'E4 TB Allocation Details'!$A$18:$L$18, 0),FALSE), 'E2 Allocators'!$B$15:$W$361, MATCH('O5 Details by Class &amp; Accounts'!CL$18, 'E2 Allocators'!$B$15:$W$15, 0),FALSE)*$E136)</f>
        <v>0</v>
      </c>
      <c r="CM136" s="1411">
        <f>IF(ISERROR(VLOOKUP(VLOOKUP($A136, 'E4 TB Allocation Details'!$A$18:$L$205, MATCH("A &amp; G ID", 'E4 TB Allocation Details'!$A$18:$L$18, 0),FALSE), 'E2 Allocators'!$B$15:$W$361, MATCH('O5 Details by Class &amp; Accounts'!CM$18, 'E2 Allocators'!$B$15:$W$15, 0),FALSE)*$E136), 0, VLOOKUP(VLOOKUP($A136, 'E4 TB Allocation Details'!$A$18:$L$205, MATCH("A &amp; G ID", 'E4 TB Allocation Details'!$A$18:$L$18, 0),FALSE), 'E2 Allocators'!$B$15:$W$361, MATCH('O5 Details by Class &amp; Accounts'!CM$18, 'E2 Allocators'!$B$15:$W$15, 0),FALSE)*$E136)</f>
        <v>0</v>
      </c>
      <c r="CN136" s="1411">
        <f t="shared" si="35"/>
        <v>0</v>
      </c>
      <c r="CO136" s="1791">
        <f t="shared" si="36"/>
        <v>0</v>
      </c>
      <c r="CQ136" s="2086" t="s">
        <v>564</v>
      </c>
    </row>
    <row r="137" spans="1:95" s="80" customFormat="1" ht="25.5">
      <c r="A137" s="1176">
        <v>5055</v>
      </c>
      <c r="B137" s="1175" t="s">
        <v>751</v>
      </c>
      <c r="C137" s="1788">
        <f>IF(ISERROR(VLOOKUP($A137,'I3 TB Data'!$A$23:$H$458,MATCH('O5 Details by Class &amp; Accounts'!$C$18, 'I3 TB Data'!$A$23:$H$23,0),0)), 0, VLOOKUP($A137,'I3 TB Data'!$A$23:$H$458,MATCH('O5 Details by Class &amp; Accounts'!$C$18,'I3 TB Data'!$A$23:$H$23,0),0))</f>
        <v>0</v>
      </c>
      <c r="D137" s="1789"/>
      <c r="E137" s="1788">
        <f t="shared" si="37"/>
        <v>0</v>
      </c>
      <c r="F137" s="1790">
        <f>IF(ISERROR(VLOOKUP($A137, 'E1 Categorization'!A33:E122, MATCH("Customer Component", 'E1 Categorization'!$A$33:$E$33,0), 0)), 0, IF(VLOOKUP($A137, 'E1 Categorization'!A33:E122, MATCH("Customer Component", 'E1 Categorization'!$A$33:$E$33,0), 0)=0, 'O5 Details by Class &amp; Accounts'!$E137, IF(AND(VLOOKUP($A137, 'E1 Categorization'!A33:E122, MATCH("Customer Component", 'E1 Categorization'!$A$33:$E$33,0), 0) &gt;0, VLOOKUP($A137, 'E1 Categorization'!A33:E122, MATCH("Customer Component", 'E1 Categorization'!$A$33:$E$33,0), 0)&lt;1), 'O5 Details by Class &amp; Accounts'!$E137*(1-VLOOKUP($A137, 'E1 Categorization'!A33:E122, MATCH("Customer Component", 'E1 Categorization'!$A$33:$E$33,0), 0)), 0)))</f>
        <v>0</v>
      </c>
      <c r="G137" s="1790">
        <f>IF(ISERROR(VLOOKUP($A137, 'E1 Categorization'!A33:E122, MATCH("Customer Component", 'E1 Categorization'!$A$33:$E$33,0), 0)),0, IF(VLOOKUP($A137, 'E1 Categorization'!A33:E122, MATCH("Customer Component", 'E1 Categorization'!$A$33:$E$33,0), 0)=0, 0, IF(AND(VLOOKUP($A137, 'E1 Categorization'!A33:E122, MATCH("Customer Component", 'E1 Categorization'!$A$33:$E$33,0), 0) &gt;0, VLOOKUP($A137, 'E1 Categorization'!A33:E122, MATCH("Customer Component", 'E1 Categorization'!$A$33:$E$33,0), 0)&lt;1), 'O5 Details by Class &amp; Accounts'!$E137*(VLOOKUP($A137, 'E1 Categorization'!A33:E122, MATCH("Customer Component", 'E1 Categorization'!$A$33:$E$33,0), 0)), 'O5 Details by Class &amp; Accounts'!$E137)))</f>
        <v>0</v>
      </c>
      <c r="H137" s="1411">
        <f t="shared" si="31"/>
        <v>0</v>
      </c>
      <c r="I137" s="1411">
        <f>IF(ISERROR(VLOOKUP(VLOOKUP($A137, 'E4 TB Allocation Details'!$A$18:$L$205, MATCH("Demand ID", 'E4 TB Allocation Details'!$A$18:$L$18, 0),FALSE), 'E2 Allocators'!$B$15:$W$361, MATCH('O5 Details by Class &amp; Accounts'!I$18, 'E2 Allocators'!$B$15:$W$15, 0),FALSE)*$F137), 0, VLOOKUP(VLOOKUP($A137, 'E4 TB Allocation Details'!$A$18:$L$205, MATCH("Demand ID", 'E4 TB Allocation Details'!$A$18:$L$18, 0),FALSE), 'E2 Allocators'!$B$15:$W$361, MATCH('O5 Details by Class &amp; Accounts'!I$18, 'E2 Allocators'!$B$15:$W$15, 0),FALSE)*$F137)</f>
        <v>0</v>
      </c>
      <c r="J137" s="1411">
        <f>IF(ISERROR(VLOOKUP(VLOOKUP($A137, 'E4 TB Allocation Details'!$A$18:$L$205, MATCH("Demand ID", 'E4 TB Allocation Details'!$A$18:$L$18, 0),FALSE), 'E2 Allocators'!$B$15:$W$361, MATCH('O5 Details by Class &amp; Accounts'!J$18, 'E2 Allocators'!$B$15:$W$15, 0),FALSE)*$F137), 0, VLOOKUP(VLOOKUP($A137, 'E4 TB Allocation Details'!$A$18:$L$205, MATCH("Demand ID", 'E4 TB Allocation Details'!$A$18:$L$18, 0),FALSE), 'E2 Allocators'!$B$15:$W$361, MATCH('O5 Details by Class &amp; Accounts'!J$18, 'E2 Allocators'!$B$15:$W$15, 0),FALSE)*$F137)</f>
        <v>0</v>
      </c>
      <c r="K137" s="1411">
        <f>IF(ISERROR(VLOOKUP(VLOOKUP($A137, 'E4 TB Allocation Details'!$A$18:$L$205, MATCH("Demand ID", 'E4 TB Allocation Details'!$A$18:$L$18, 0),FALSE), 'E2 Allocators'!$B$15:$W$361, MATCH('O5 Details by Class &amp; Accounts'!K$18, 'E2 Allocators'!$B$15:$W$15, 0),FALSE)*$F137), 0, VLOOKUP(VLOOKUP($A137, 'E4 TB Allocation Details'!$A$18:$L$205, MATCH("Demand ID", 'E4 TB Allocation Details'!$A$18:$L$18, 0),FALSE), 'E2 Allocators'!$B$15:$W$361, MATCH('O5 Details by Class &amp; Accounts'!K$18, 'E2 Allocators'!$B$15:$W$15, 0),FALSE)*$F137)</f>
        <v>0</v>
      </c>
      <c r="L137" s="1411">
        <f>IF(ISERROR(VLOOKUP(VLOOKUP($A137, 'E4 TB Allocation Details'!$A$18:$L$205, MATCH("Demand ID", 'E4 TB Allocation Details'!$A$18:$L$18, 0),FALSE), 'E2 Allocators'!$B$15:$W$361, MATCH('O5 Details by Class &amp; Accounts'!L$18, 'E2 Allocators'!$B$15:$W$15, 0),FALSE)*$F137), 0, VLOOKUP(VLOOKUP($A137, 'E4 TB Allocation Details'!$A$18:$L$205, MATCH("Demand ID", 'E4 TB Allocation Details'!$A$18:$L$18, 0),FALSE), 'E2 Allocators'!$B$15:$W$361, MATCH('O5 Details by Class &amp; Accounts'!L$18, 'E2 Allocators'!$B$15:$W$15, 0),FALSE)*$F137)</f>
        <v>0</v>
      </c>
      <c r="M137" s="1411">
        <f>IF(ISERROR(VLOOKUP(VLOOKUP($A137, 'E4 TB Allocation Details'!$A$18:$L$205, MATCH("Demand ID", 'E4 TB Allocation Details'!$A$18:$L$18, 0),FALSE), 'E2 Allocators'!$B$15:$W$361, MATCH('O5 Details by Class &amp; Accounts'!M$18, 'E2 Allocators'!$B$15:$W$15, 0),FALSE)*$F137), 0, VLOOKUP(VLOOKUP($A137, 'E4 TB Allocation Details'!$A$18:$L$205, MATCH("Demand ID", 'E4 TB Allocation Details'!$A$18:$L$18, 0),FALSE), 'E2 Allocators'!$B$15:$W$361, MATCH('O5 Details by Class &amp; Accounts'!M$18, 'E2 Allocators'!$B$15:$W$15, 0),FALSE)*$F137)</f>
        <v>0</v>
      </c>
      <c r="N137" s="1411">
        <f>IF(ISERROR(VLOOKUP(VLOOKUP($A137, 'E4 TB Allocation Details'!$A$18:$L$205, MATCH("Demand ID", 'E4 TB Allocation Details'!$A$18:$L$18, 0),FALSE), 'E2 Allocators'!$B$15:$W$361, MATCH('O5 Details by Class &amp; Accounts'!N$18, 'E2 Allocators'!$B$15:$W$15, 0),FALSE)*$F137), 0, VLOOKUP(VLOOKUP($A137, 'E4 TB Allocation Details'!$A$18:$L$205, MATCH("Demand ID", 'E4 TB Allocation Details'!$A$18:$L$18, 0),FALSE), 'E2 Allocators'!$B$15:$W$361, MATCH('O5 Details by Class &amp; Accounts'!N$18, 'E2 Allocators'!$B$15:$W$15, 0),FALSE)*$F137)</f>
        <v>0</v>
      </c>
      <c r="O137" s="1411">
        <f>IF(ISERROR(VLOOKUP(VLOOKUP($A137, 'E4 TB Allocation Details'!$A$18:$L$205, MATCH("Demand ID", 'E4 TB Allocation Details'!$A$18:$L$18, 0),FALSE), 'E2 Allocators'!$B$15:$W$361, MATCH('O5 Details by Class &amp; Accounts'!O$18, 'E2 Allocators'!$B$15:$W$15, 0),FALSE)*$F137), 0, VLOOKUP(VLOOKUP($A137, 'E4 TB Allocation Details'!$A$18:$L$205, MATCH("Demand ID", 'E4 TB Allocation Details'!$A$18:$L$18, 0),FALSE), 'E2 Allocators'!$B$15:$W$361, MATCH('O5 Details by Class &amp; Accounts'!O$18, 'E2 Allocators'!$B$15:$W$15, 0),FALSE)*$F137)</f>
        <v>0</v>
      </c>
      <c r="P137" s="1411">
        <f>IF(ISERROR(VLOOKUP(VLOOKUP($A137, 'E4 TB Allocation Details'!$A$18:$L$205, MATCH("Demand ID", 'E4 TB Allocation Details'!$A$18:$L$18, 0),FALSE), 'E2 Allocators'!$B$15:$W$361, MATCH('O5 Details by Class &amp; Accounts'!P$18, 'E2 Allocators'!$B$15:$W$15, 0),FALSE)*$F137), 0, VLOOKUP(VLOOKUP($A137, 'E4 TB Allocation Details'!$A$18:$L$205, MATCH("Demand ID", 'E4 TB Allocation Details'!$A$18:$L$18, 0),FALSE), 'E2 Allocators'!$B$15:$W$361, MATCH('O5 Details by Class &amp; Accounts'!P$18, 'E2 Allocators'!$B$15:$W$15, 0),FALSE)*$F137)</f>
        <v>0</v>
      </c>
      <c r="Q137" s="1411">
        <f>IF(ISERROR(VLOOKUP(VLOOKUP($A137, 'E4 TB Allocation Details'!$A$18:$L$205, MATCH("Demand ID", 'E4 TB Allocation Details'!$A$18:$L$18, 0),FALSE), 'E2 Allocators'!$B$15:$W$361, MATCH('O5 Details by Class &amp; Accounts'!Q$18, 'E2 Allocators'!$B$15:$W$15, 0),FALSE)*$F137), 0, VLOOKUP(VLOOKUP($A137, 'E4 TB Allocation Details'!$A$18:$L$205, MATCH("Demand ID", 'E4 TB Allocation Details'!$A$18:$L$18, 0),FALSE), 'E2 Allocators'!$B$15:$W$361, MATCH('O5 Details by Class &amp; Accounts'!Q$18, 'E2 Allocators'!$B$15:$W$15, 0),FALSE)*$F137)</f>
        <v>0</v>
      </c>
      <c r="R137" s="1411">
        <f>IF(ISERROR(VLOOKUP(VLOOKUP($A137, 'E4 TB Allocation Details'!$A$18:$L$205, MATCH("Demand ID", 'E4 TB Allocation Details'!$A$18:$L$18, 0),FALSE), 'E2 Allocators'!$B$15:$W$361, MATCH('O5 Details by Class &amp; Accounts'!R$18, 'E2 Allocators'!$B$15:$W$15, 0),FALSE)*$F137), 0, VLOOKUP(VLOOKUP($A137, 'E4 TB Allocation Details'!$A$18:$L$205, MATCH("Demand ID", 'E4 TB Allocation Details'!$A$18:$L$18, 0),FALSE), 'E2 Allocators'!$B$15:$W$361, MATCH('O5 Details by Class &amp; Accounts'!R$18, 'E2 Allocators'!$B$15:$W$15, 0),FALSE)*$F137)</f>
        <v>0</v>
      </c>
      <c r="S137" s="1411">
        <f>IF(ISERROR(VLOOKUP(VLOOKUP($A137, 'E4 TB Allocation Details'!$A$18:$L$205, MATCH("Demand ID", 'E4 TB Allocation Details'!$A$18:$L$18, 0),FALSE), 'E2 Allocators'!$B$15:$W$361, MATCH('O5 Details by Class &amp; Accounts'!S$18, 'E2 Allocators'!$B$15:$W$15, 0),FALSE)*$F137), 0, VLOOKUP(VLOOKUP($A137, 'E4 TB Allocation Details'!$A$18:$L$205, MATCH("Demand ID", 'E4 TB Allocation Details'!$A$18:$L$18, 0),FALSE), 'E2 Allocators'!$B$15:$W$361, MATCH('O5 Details by Class &amp; Accounts'!S$18, 'E2 Allocators'!$B$15:$W$15, 0),FALSE)*$F137)</f>
        <v>0</v>
      </c>
      <c r="T137" s="1411">
        <f>IF(ISERROR(VLOOKUP(VLOOKUP($A137, 'E4 TB Allocation Details'!$A$18:$L$205, MATCH("Demand ID", 'E4 TB Allocation Details'!$A$18:$L$18, 0),FALSE), 'E2 Allocators'!$B$15:$W$361, MATCH('O5 Details by Class &amp; Accounts'!T$18, 'E2 Allocators'!$B$15:$W$15, 0),FALSE)*$F137), 0, VLOOKUP(VLOOKUP($A137, 'E4 TB Allocation Details'!$A$18:$L$205, MATCH("Demand ID", 'E4 TB Allocation Details'!$A$18:$L$18, 0),FALSE), 'E2 Allocators'!$B$15:$W$361, MATCH('O5 Details by Class &amp; Accounts'!T$18, 'E2 Allocators'!$B$15:$W$15, 0),FALSE)*$F137)</f>
        <v>0</v>
      </c>
      <c r="U137" s="1411">
        <f>IF(ISERROR(VLOOKUP(VLOOKUP($A137, 'E4 TB Allocation Details'!$A$18:$L$205, MATCH("Demand ID", 'E4 TB Allocation Details'!$A$18:$L$18, 0),FALSE), 'E2 Allocators'!$B$15:$W$361, MATCH('O5 Details by Class &amp; Accounts'!U$18, 'E2 Allocators'!$B$15:$W$15, 0),FALSE)*$F137), 0, VLOOKUP(VLOOKUP($A137, 'E4 TB Allocation Details'!$A$18:$L$205, MATCH("Demand ID", 'E4 TB Allocation Details'!$A$18:$L$18, 0),FALSE), 'E2 Allocators'!$B$15:$W$361, MATCH('O5 Details by Class &amp; Accounts'!U$18, 'E2 Allocators'!$B$15:$W$15, 0),FALSE)*$F137)</f>
        <v>0</v>
      </c>
      <c r="V137" s="1411">
        <f>IF(ISERROR(VLOOKUP(VLOOKUP($A137, 'E4 TB Allocation Details'!$A$18:$L$205, MATCH("Demand ID", 'E4 TB Allocation Details'!$A$18:$L$18, 0),FALSE), 'E2 Allocators'!$B$15:$W$361, MATCH('O5 Details by Class &amp; Accounts'!V$18, 'E2 Allocators'!$B$15:$W$15, 0),FALSE)*$F137), 0, VLOOKUP(VLOOKUP($A137, 'E4 TB Allocation Details'!$A$18:$L$205, MATCH("Demand ID", 'E4 TB Allocation Details'!$A$18:$L$18, 0),FALSE), 'E2 Allocators'!$B$15:$W$361, MATCH('O5 Details by Class &amp; Accounts'!V$18, 'E2 Allocators'!$B$15:$W$15, 0),FALSE)*$F137)</f>
        <v>0</v>
      </c>
      <c r="W137" s="1411">
        <f>IF(ISERROR(VLOOKUP(VLOOKUP($A137, 'E4 TB Allocation Details'!$A$18:$L$205, MATCH("Demand ID", 'E4 TB Allocation Details'!$A$18:$L$18, 0),FALSE), 'E2 Allocators'!$B$15:$W$361, MATCH('O5 Details by Class &amp; Accounts'!W$18, 'E2 Allocators'!$B$15:$W$15, 0),FALSE)*$F137), 0, VLOOKUP(VLOOKUP($A137, 'E4 TB Allocation Details'!$A$18:$L$205, MATCH("Demand ID", 'E4 TB Allocation Details'!$A$18:$L$18, 0),FALSE), 'E2 Allocators'!$B$15:$W$361, MATCH('O5 Details by Class &amp; Accounts'!W$18, 'E2 Allocators'!$B$15:$W$15, 0),FALSE)*$F137)</f>
        <v>0</v>
      </c>
      <c r="X137" s="1411">
        <f>IF(ISERROR(VLOOKUP(VLOOKUP($A137, 'E4 TB Allocation Details'!$A$18:$L$205, MATCH("Demand ID", 'E4 TB Allocation Details'!$A$18:$L$18, 0),FALSE), 'E2 Allocators'!$B$15:$W$361, MATCH('O5 Details by Class &amp; Accounts'!X$18, 'E2 Allocators'!$B$15:$W$15, 0),FALSE)*$F137), 0, VLOOKUP(VLOOKUP($A137, 'E4 TB Allocation Details'!$A$18:$L$205, MATCH("Demand ID", 'E4 TB Allocation Details'!$A$18:$L$18, 0),FALSE), 'E2 Allocators'!$B$15:$W$361, MATCH('O5 Details by Class &amp; Accounts'!X$18, 'E2 Allocators'!$B$15:$W$15, 0),FALSE)*$F137)</f>
        <v>0</v>
      </c>
      <c r="Y137" s="1411">
        <f>IF(ISERROR(VLOOKUP(VLOOKUP($A137, 'E4 TB Allocation Details'!$A$18:$L$205, MATCH("Demand ID", 'E4 TB Allocation Details'!$A$18:$L$18, 0),FALSE), 'E2 Allocators'!$B$15:$W$361, MATCH('O5 Details by Class &amp; Accounts'!Y$18, 'E2 Allocators'!$B$15:$W$15, 0),FALSE)*$F137), 0, VLOOKUP(VLOOKUP($A137, 'E4 TB Allocation Details'!$A$18:$L$205, MATCH("Demand ID", 'E4 TB Allocation Details'!$A$18:$L$18, 0),FALSE), 'E2 Allocators'!$B$15:$W$361, MATCH('O5 Details by Class &amp; Accounts'!Y$18, 'E2 Allocators'!$B$15:$W$15, 0),FALSE)*$F137)</f>
        <v>0</v>
      </c>
      <c r="Z137" s="1411">
        <f>IF(ISERROR(VLOOKUP(VLOOKUP($A137, 'E4 TB Allocation Details'!$A$18:$L$205, MATCH("Demand ID", 'E4 TB Allocation Details'!$A$18:$L$18, 0),FALSE), 'E2 Allocators'!$B$15:$W$361, MATCH('O5 Details by Class &amp; Accounts'!Z$18, 'E2 Allocators'!$B$15:$W$15, 0),FALSE)*$F137), 0, VLOOKUP(VLOOKUP($A137, 'E4 TB Allocation Details'!$A$18:$L$205, MATCH("Demand ID", 'E4 TB Allocation Details'!$A$18:$L$18, 0),FALSE), 'E2 Allocators'!$B$15:$W$361, MATCH('O5 Details by Class &amp; Accounts'!Z$18, 'E2 Allocators'!$B$15:$W$15, 0),FALSE)*$F137)</f>
        <v>0</v>
      </c>
      <c r="AA137" s="1411">
        <f>IF(ISERROR(VLOOKUP(VLOOKUP($A137, 'E4 TB Allocation Details'!$A$18:$L$205, MATCH("Demand ID", 'E4 TB Allocation Details'!$A$18:$L$18, 0),FALSE), 'E2 Allocators'!$B$15:$W$361, MATCH('O5 Details by Class &amp; Accounts'!AA$18, 'E2 Allocators'!$B$15:$W$15, 0),FALSE)*$F137), 0, VLOOKUP(VLOOKUP($A137, 'E4 TB Allocation Details'!$A$18:$L$205, MATCH("Demand ID", 'E4 TB Allocation Details'!$A$18:$L$18, 0),FALSE), 'E2 Allocators'!$B$15:$W$361, MATCH('O5 Details by Class &amp; Accounts'!AA$18, 'E2 Allocators'!$B$15:$W$15, 0),FALSE)*$F137)</f>
        <v>0</v>
      </c>
      <c r="AB137" s="1411">
        <f>IF(ISERROR(VLOOKUP(VLOOKUP($A137, 'E4 TB Allocation Details'!$A$18:$L$205, MATCH("Demand ID", 'E4 TB Allocation Details'!$A$18:$L$18, 0),FALSE), 'E2 Allocators'!$B$15:$W$361, MATCH('O5 Details by Class &amp; Accounts'!AB$18, 'E2 Allocators'!$B$15:$W$15, 0),FALSE)*$F137), 0, VLOOKUP(VLOOKUP($A137, 'E4 TB Allocation Details'!$A$18:$L$205, MATCH("Demand ID", 'E4 TB Allocation Details'!$A$18:$L$18, 0),FALSE), 'E2 Allocators'!$B$15:$W$361, MATCH('O5 Details by Class &amp; Accounts'!AB$18, 'E2 Allocators'!$B$15:$W$15, 0),FALSE)*$F137)</f>
        <v>0</v>
      </c>
      <c r="AC137" s="1411">
        <f t="shared" si="32"/>
        <v>0</v>
      </c>
      <c r="AD137" s="1411">
        <f>IF(ISERROR(VLOOKUP(VLOOKUP($A137, 'E4 TB Allocation Details'!$A$18:$L$205, MATCH("Customer ID", 'E4 TB Allocation Details'!$A$18:$L$18, 0),FALSE), 'E2 Allocators'!$B$15:$W$361, MATCH('O5 Details by Class &amp; Accounts'!AD$18, 'E2 Allocators'!$B$15:$W$15, 0),FALSE)*$G137), 0, VLOOKUP(VLOOKUP($A137, 'E4 TB Allocation Details'!$A$18:$L$205, MATCH("Customer ID", 'E4 TB Allocation Details'!$A$18:$L$18, 0),FALSE), 'E2 Allocators'!$B$15:$W$361, MATCH('O5 Details by Class &amp; Accounts'!AD$18, 'E2 Allocators'!$B$15:$W$15, 0),FALSE)*$G137)</f>
        <v>0</v>
      </c>
      <c r="AE137" s="1411">
        <f>IF(ISERROR(VLOOKUP(VLOOKUP($A137, 'E4 TB Allocation Details'!$A$18:$L$205, MATCH("Customer ID", 'E4 TB Allocation Details'!$A$18:$L$18, 0),FALSE), 'E2 Allocators'!$B$15:$W$361, MATCH('O5 Details by Class &amp; Accounts'!AE$18, 'E2 Allocators'!$B$15:$W$15, 0),FALSE)*$G137), 0, VLOOKUP(VLOOKUP($A137, 'E4 TB Allocation Details'!$A$18:$L$205, MATCH("Customer ID", 'E4 TB Allocation Details'!$A$18:$L$18, 0),FALSE), 'E2 Allocators'!$B$15:$W$361, MATCH('O5 Details by Class &amp; Accounts'!AE$18, 'E2 Allocators'!$B$15:$W$15, 0),FALSE)*$G137)</f>
        <v>0</v>
      </c>
      <c r="AF137" s="1411">
        <f>IF(ISERROR(VLOOKUP(VLOOKUP($A137, 'E4 TB Allocation Details'!$A$18:$L$205, MATCH("Customer ID", 'E4 TB Allocation Details'!$A$18:$L$18, 0),FALSE), 'E2 Allocators'!$B$15:$W$361, MATCH('O5 Details by Class &amp; Accounts'!AF$18, 'E2 Allocators'!$B$15:$W$15, 0),FALSE)*$G137), 0, VLOOKUP(VLOOKUP($A137, 'E4 TB Allocation Details'!$A$18:$L$205, MATCH("Customer ID", 'E4 TB Allocation Details'!$A$18:$L$18, 0),FALSE), 'E2 Allocators'!$B$15:$W$361, MATCH('O5 Details by Class &amp; Accounts'!AF$18, 'E2 Allocators'!$B$15:$W$15, 0),FALSE)*$G137)</f>
        <v>0</v>
      </c>
      <c r="AG137" s="1411">
        <f>IF(ISERROR(VLOOKUP(VLOOKUP($A137, 'E4 TB Allocation Details'!$A$18:$L$205, MATCH("Customer ID", 'E4 TB Allocation Details'!$A$18:$L$18, 0),FALSE), 'E2 Allocators'!$B$15:$W$361, MATCH('O5 Details by Class &amp; Accounts'!AG$18, 'E2 Allocators'!$B$15:$W$15, 0),FALSE)*$G137), 0, VLOOKUP(VLOOKUP($A137, 'E4 TB Allocation Details'!$A$18:$L$205, MATCH("Customer ID", 'E4 TB Allocation Details'!$A$18:$L$18, 0),FALSE), 'E2 Allocators'!$B$15:$W$361, MATCH('O5 Details by Class &amp; Accounts'!AG$18, 'E2 Allocators'!$B$15:$W$15, 0),FALSE)*$G137)</f>
        <v>0</v>
      </c>
      <c r="AH137" s="1411">
        <f>IF(ISERROR(VLOOKUP(VLOOKUP($A137, 'E4 TB Allocation Details'!$A$18:$L$205, MATCH("Customer ID", 'E4 TB Allocation Details'!$A$18:$L$18, 0),FALSE), 'E2 Allocators'!$B$15:$W$361, MATCH('O5 Details by Class &amp; Accounts'!AH$18, 'E2 Allocators'!$B$15:$W$15, 0),FALSE)*$G137), 0, VLOOKUP(VLOOKUP($A137, 'E4 TB Allocation Details'!$A$18:$L$205, MATCH("Customer ID", 'E4 TB Allocation Details'!$A$18:$L$18, 0),FALSE), 'E2 Allocators'!$B$15:$W$361, MATCH('O5 Details by Class &amp; Accounts'!AH$18, 'E2 Allocators'!$B$15:$W$15, 0),FALSE)*$G137)</f>
        <v>0</v>
      </c>
      <c r="AI137" s="1411">
        <f>IF(ISERROR(VLOOKUP(VLOOKUP($A137, 'E4 TB Allocation Details'!$A$18:$L$205, MATCH("Customer ID", 'E4 TB Allocation Details'!$A$18:$L$18, 0),FALSE), 'E2 Allocators'!$B$15:$W$361, MATCH('O5 Details by Class &amp; Accounts'!AI$18, 'E2 Allocators'!$B$15:$W$15, 0),FALSE)*$G137), 0, VLOOKUP(VLOOKUP($A137, 'E4 TB Allocation Details'!$A$18:$L$205, MATCH("Customer ID", 'E4 TB Allocation Details'!$A$18:$L$18, 0),FALSE), 'E2 Allocators'!$B$15:$W$361, MATCH('O5 Details by Class &amp; Accounts'!AI$18, 'E2 Allocators'!$B$15:$W$15, 0),FALSE)*$G137)</f>
        <v>0</v>
      </c>
      <c r="AJ137" s="1411">
        <f>IF(ISERROR(VLOOKUP(VLOOKUP($A137, 'E4 TB Allocation Details'!$A$18:$L$205, MATCH("Customer ID", 'E4 TB Allocation Details'!$A$18:$L$18, 0),FALSE), 'E2 Allocators'!$B$15:$W$361, MATCH('O5 Details by Class &amp; Accounts'!AJ$18, 'E2 Allocators'!$B$15:$W$15, 0),FALSE)*$G137), 0, VLOOKUP(VLOOKUP($A137, 'E4 TB Allocation Details'!$A$18:$L$205, MATCH("Customer ID", 'E4 TB Allocation Details'!$A$18:$L$18, 0),FALSE), 'E2 Allocators'!$B$15:$W$361, MATCH('O5 Details by Class &amp; Accounts'!AJ$18, 'E2 Allocators'!$B$15:$W$15, 0),FALSE)*$G137)</f>
        <v>0</v>
      </c>
      <c r="AK137" s="1411">
        <f>IF(ISERROR(VLOOKUP(VLOOKUP($A137, 'E4 TB Allocation Details'!$A$18:$L$205, MATCH("Customer ID", 'E4 TB Allocation Details'!$A$18:$L$18, 0),FALSE), 'E2 Allocators'!$B$15:$W$361, MATCH('O5 Details by Class &amp; Accounts'!AK$18, 'E2 Allocators'!$B$15:$W$15, 0),FALSE)*$G137), 0, VLOOKUP(VLOOKUP($A137, 'E4 TB Allocation Details'!$A$18:$L$205, MATCH("Customer ID", 'E4 TB Allocation Details'!$A$18:$L$18, 0),FALSE), 'E2 Allocators'!$B$15:$W$361, MATCH('O5 Details by Class &amp; Accounts'!AK$18, 'E2 Allocators'!$B$15:$W$15, 0),FALSE)*$G137)</f>
        <v>0</v>
      </c>
      <c r="AL137" s="1411">
        <f>IF(ISERROR(VLOOKUP(VLOOKUP($A137, 'E4 TB Allocation Details'!$A$18:$L$205, MATCH("Customer ID", 'E4 TB Allocation Details'!$A$18:$L$18, 0),FALSE), 'E2 Allocators'!$B$15:$W$361, MATCH('O5 Details by Class &amp; Accounts'!AL$18, 'E2 Allocators'!$B$15:$W$15, 0),FALSE)*$G137), 0, VLOOKUP(VLOOKUP($A137, 'E4 TB Allocation Details'!$A$18:$L$205, MATCH("Customer ID", 'E4 TB Allocation Details'!$A$18:$L$18, 0),FALSE), 'E2 Allocators'!$B$15:$W$361, MATCH('O5 Details by Class &amp; Accounts'!AL$18, 'E2 Allocators'!$B$15:$W$15, 0),FALSE)*$G137)</f>
        <v>0</v>
      </c>
      <c r="AM137" s="1411">
        <f>IF(ISERROR(VLOOKUP(VLOOKUP($A137, 'E4 TB Allocation Details'!$A$18:$L$205, MATCH("Customer ID", 'E4 TB Allocation Details'!$A$18:$L$18, 0),FALSE), 'E2 Allocators'!$B$15:$W$361, MATCH('O5 Details by Class &amp; Accounts'!AM$18, 'E2 Allocators'!$B$15:$W$15, 0),FALSE)*$G137), 0, VLOOKUP(VLOOKUP($A137, 'E4 TB Allocation Details'!$A$18:$L$205, MATCH("Customer ID", 'E4 TB Allocation Details'!$A$18:$L$18, 0),FALSE), 'E2 Allocators'!$B$15:$W$361, MATCH('O5 Details by Class &amp; Accounts'!AM$18, 'E2 Allocators'!$B$15:$W$15, 0),FALSE)*$G137)</f>
        <v>0</v>
      </c>
      <c r="AN137" s="1411">
        <f>IF(ISERROR(VLOOKUP(VLOOKUP($A137, 'E4 TB Allocation Details'!$A$18:$L$205, MATCH("Customer ID", 'E4 TB Allocation Details'!$A$18:$L$18, 0),FALSE), 'E2 Allocators'!$B$15:$W$361, MATCH('O5 Details by Class &amp; Accounts'!AN$18, 'E2 Allocators'!$B$15:$W$15, 0),FALSE)*$G137), 0, VLOOKUP(VLOOKUP($A137, 'E4 TB Allocation Details'!$A$18:$L$205, MATCH("Customer ID", 'E4 TB Allocation Details'!$A$18:$L$18, 0),FALSE), 'E2 Allocators'!$B$15:$W$361, MATCH('O5 Details by Class &amp; Accounts'!AN$18, 'E2 Allocators'!$B$15:$W$15, 0),FALSE)*$G137)</f>
        <v>0</v>
      </c>
      <c r="AO137" s="1411">
        <f>IF(ISERROR(VLOOKUP(VLOOKUP($A137, 'E4 TB Allocation Details'!$A$18:$L$205, MATCH("Customer ID", 'E4 TB Allocation Details'!$A$18:$L$18, 0),FALSE), 'E2 Allocators'!$B$15:$W$361, MATCH('O5 Details by Class &amp; Accounts'!AO$18, 'E2 Allocators'!$B$15:$W$15, 0),FALSE)*$G137), 0, VLOOKUP(VLOOKUP($A137, 'E4 TB Allocation Details'!$A$18:$L$205, MATCH("Customer ID", 'E4 TB Allocation Details'!$A$18:$L$18, 0),FALSE), 'E2 Allocators'!$B$15:$W$361, MATCH('O5 Details by Class &amp; Accounts'!AO$18, 'E2 Allocators'!$B$15:$W$15, 0),FALSE)*$G137)</f>
        <v>0</v>
      </c>
      <c r="AP137" s="1411">
        <f>IF(ISERROR(VLOOKUP(VLOOKUP($A137, 'E4 TB Allocation Details'!$A$18:$L$205, MATCH("Customer ID", 'E4 TB Allocation Details'!$A$18:$L$18, 0),FALSE), 'E2 Allocators'!$B$15:$W$361, MATCH('O5 Details by Class &amp; Accounts'!AP$18, 'E2 Allocators'!$B$15:$W$15, 0),FALSE)*$G137), 0, VLOOKUP(VLOOKUP($A137, 'E4 TB Allocation Details'!$A$18:$L$205, MATCH("Customer ID", 'E4 TB Allocation Details'!$A$18:$L$18, 0),FALSE), 'E2 Allocators'!$B$15:$W$361, MATCH('O5 Details by Class &amp; Accounts'!AP$18, 'E2 Allocators'!$B$15:$W$15, 0),FALSE)*$G137)</f>
        <v>0</v>
      </c>
      <c r="AQ137" s="1411">
        <f>IF(ISERROR(VLOOKUP(VLOOKUP($A137, 'E4 TB Allocation Details'!$A$18:$L$205, MATCH("Customer ID", 'E4 TB Allocation Details'!$A$18:$L$18, 0),FALSE), 'E2 Allocators'!$B$15:$W$361, MATCH('O5 Details by Class &amp; Accounts'!AQ$18, 'E2 Allocators'!$B$15:$W$15, 0),FALSE)*$G137), 0, VLOOKUP(VLOOKUP($A137, 'E4 TB Allocation Details'!$A$18:$L$205, MATCH("Customer ID", 'E4 TB Allocation Details'!$A$18:$L$18, 0),FALSE), 'E2 Allocators'!$B$15:$W$361, MATCH('O5 Details by Class &amp; Accounts'!AQ$18, 'E2 Allocators'!$B$15:$W$15, 0),FALSE)*$G137)</f>
        <v>0</v>
      </c>
      <c r="AR137" s="1411">
        <f>IF(ISERROR(VLOOKUP(VLOOKUP($A137, 'E4 TB Allocation Details'!$A$18:$L$205, MATCH("Customer ID", 'E4 TB Allocation Details'!$A$18:$L$18, 0),FALSE), 'E2 Allocators'!$B$15:$W$361, MATCH('O5 Details by Class &amp; Accounts'!AR$18, 'E2 Allocators'!$B$15:$W$15, 0),FALSE)*$G137), 0, VLOOKUP(VLOOKUP($A137, 'E4 TB Allocation Details'!$A$18:$L$205, MATCH("Customer ID", 'E4 TB Allocation Details'!$A$18:$L$18, 0),FALSE), 'E2 Allocators'!$B$15:$W$361, MATCH('O5 Details by Class &amp; Accounts'!AR$18, 'E2 Allocators'!$B$15:$W$15, 0),FALSE)*$G137)</f>
        <v>0</v>
      </c>
      <c r="AS137" s="1411">
        <f>IF(ISERROR(VLOOKUP(VLOOKUP($A137, 'E4 TB Allocation Details'!$A$18:$L$205, MATCH("Customer ID", 'E4 TB Allocation Details'!$A$18:$L$18, 0),FALSE), 'E2 Allocators'!$B$15:$W$361, MATCH('O5 Details by Class &amp; Accounts'!AS$18, 'E2 Allocators'!$B$15:$W$15, 0),FALSE)*$G137), 0, VLOOKUP(VLOOKUP($A137, 'E4 TB Allocation Details'!$A$18:$L$205, MATCH("Customer ID", 'E4 TB Allocation Details'!$A$18:$L$18, 0),FALSE), 'E2 Allocators'!$B$15:$W$361, MATCH('O5 Details by Class &amp; Accounts'!AS$18, 'E2 Allocators'!$B$15:$W$15, 0),FALSE)*$G137)</f>
        <v>0</v>
      </c>
      <c r="AT137" s="1411">
        <f>IF(ISERROR(VLOOKUP(VLOOKUP($A137, 'E4 TB Allocation Details'!$A$18:$L$205, MATCH("Customer ID", 'E4 TB Allocation Details'!$A$18:$L$18, 0),FALSE), 'E2 Allocators'!$B$15:$W$361, MATCH('O5 Details by Class &amp; Accounts'!AT$18, 'E2 Allocators'!$B$15:$W$15, 0),FALSE)*$G137), 0, VLOOKUP(VLOOKUP($A137, 'E4 TB Allocation Details'!$A$18:$L$205, MATCH("Customer ID", 'E4 TB Allocation Details'!$A$18:$L$18, 0),FALSE), 'E2 Allocators'!$B$15:$W$361, MATCH('O5 Details by Class &amp; Accounts'!AT$18, 'E2 Allocators'!$B$15:$W$15, 0),FALSE)*$G137)</f>
        <v>0</v>
      </c>
      <c r="AU137" s="1411">
        <f>IF(ISERROR(VLOOKUP(VLOOKUP($A137, 'E4 TB Allocation Details'!$A$18:$L$205, MATCH("Customer ID", 'E4 TB Allocation Details'!$A$18:$L$18, 0),FALSE), 'E2 Allocators'!$B$15:$W$361, MATCH('O5 Details by Class &amp; Accounts'!AU$18, 'E2 Allocators'!$B$15:$W$15, 0),FALSE)*$G137), 0, VLOOKUP(VLOOKUP($A137, 'E4 TB Allocation Details'!$A$18:$L$205, MATCH("Customer ID", 'E4 TB Allocation Details'!$A$18:$L$18, 0),FALSE), 'E2 Allocators'!$B$15:$W$361, MATCH('O5 Details by Class &amp; Accounts'!AU$18, 'E2 Allocators'!$B$15:$W$15, 0),FALSE)*$G137)</f>
        <v>0</v>
      </c>
      <c r="AV137" s="1411">
        <f>IF(ISERROR(VLOOKUP(VLOOKUP($A137, 'E4 TB Allocation Details'!$A$18:$L$205, MATCH("Customer ID", 'E4 TB Allocation Details'!$A$18:$L$18, 0),FALSE), 'E2 Allocators'!$B$15:$W$361, MATCH('O5 Details by Class &amp; Accounts'!AV$18, 'E2 Allocators'!$B$15:$W$15, 0),FALSE)*$G137), 0, VLOOKUP(VLOOKUP($A137, 'E4 TB Allocation Details'!$A$18:$L$205, MATCH("Customer ID", 'E4 TB Allocation Details'!$A$18:$L$18, 0),FALSE), 'E2 Allocators'!$B$15:$W$361, MATCH('O5 Details by Class &amp; Accounts'!AV$18, 'E2 Allocators'!$B$15:$W$15, 0),FALSE)*$G137)</f>
        <v>0</v>
      </c>
      <c r="AW137" s="1411">
        <f>IF(ISERROR(VLOOKUP(VLOOKUP($A137, 'E4 TB Allocation Details'!$A$18:$L$205, MATCH("Customer ID", 'E4 TB Allocation Details'!$A$18:$L$18, 0),FALSE), 'E2 Allocators'!$B$15:$W$361, MATCH('O5 Details by Class &amp; Accounts'!AW$18, 'E2 Allocators'!$B$15:$W$15, 0),FALSE)*$G137), 0, VLOOKUP(VLOOKUP($A137, 'E4 TB Allocation Details'!$A$18:$L$205, MATCH("Customer ID", 'E4 TB Allocation Details'!$A$18:$L$18, 0),FALSE), 'E2 Allocators'!$B$15:$W$361, MATCH('O5 Details by Class &amp; Accounts'!AW$18, 'E2 Allocators'!$B$15:$W$15, 0),FALSE)*$G137)</f>
        <v>0</v>
      </c>
      <c r="AX137" s="1411">
        <f t="shared" si="33"/>
        <v>0</v>
      </c>
      <c r="AY137" s="1411">
        <f>IF(ISERROR(VLOOKUP(VLOOKUP($A137, 'E4 TB Allocation Details'!$A$18:$L$205, MATCH("Misc ID", 'E4 TB Allocation Details'!$A$18:$L$18, 0),FALSE), 'E2 Allocators'!$B$15:$W$361, MATCH('O5 Details by Class &amp; Accounts'!AY$18, 'E2 Allocators'!$B$15:$W$15, 0),FALSE)*$E137), 0, VLOOKUP(VLOOKUP($A137, 'E4 TB Allocation Details'!$A$18:$L$205, MATCH("Misc ID", 'E4 TB Allocation Details'!$A$18:$L$18, 0),FALSE), 'E2 Allocators'!$B$15:$W$361, MATCH('O5 Details by Class &amp; Accounts'!AY$18, 'E2 Allocators'!$B$15:$W$15, 0),FALSE)*$E137)</f>
        <v>0</v>
      </c>
      <c r="AZ137" s="1411">
        <f>IF(ISERROR(VLOOKUP(VLOOKUP($A137, 'E4 TB Allocation Details'!$A$18:$L$205, MATCH("Misc ID", 'E4 TB Allocation Details'!$A$18:$L$18, 0),FALSE), 'E2 Allocators'!$B$15:$W$361, MATCH('O5 Details by Class &amp; Accounts'!AZ$18, 'E2 Allocators'!$B$15:$W$15, 0),FALSE)*$E137), 0, VLOOKUP(VLOOKUP($A137, 'E4 TB Allocation Details'!$A$18:$L$205, MATCH("Misc ID", 'E4 TB Allocation Details'!$A$18:$L$18, 0),FALSE), 'E2 Allocators'!$B$15:$W$361, MATCH('O5 Details by Class &amp; Accounts'!AZ$18, 'E2 Allocators'!$B$15:$W$15, 0),FALSE)*$E137)</f>
        <v>0</v>
      </c>
      <c r="BA137" s="1411">
        <f>IF(ISERROR(VLOOKUP(VLOOKUP($A137, 'E4 TB Allocation Details'!$A$18:$L$205, MATCH("Misc ID", 'E4 TB Allocation Details'!$A$18:$L$18, 0),FALSE), 'E2 Allocators'!$B$15:$W$361, MATCH('O5 Details by Class &amp; Accounts'!BA$18, 'E2 Allocators'!$B$15:$W$15, 0),FALSE)*$E137), 0, VLOOKUP(VLOOKUP($A137, 'E4 TB Allocation Details'!$A$18:$L$205, MATCH("Misc ID", 'E4 TB Allocation Details'!$A$18:$L$18, 0),FALSE), 'E2 Allocators'!$B$15:$W$361, MATCH('O5 Details by Class &amp; Accounts'!BA$18, 'E2 Allocators'!$B$15:$W$15, 0),FALSE)*$E137)</f>
        <v>0</v>
      </c>
      <c r="BB137" s="1411">
        <f>IF(ISERROR(VLOOKUP(VLOOKUP($A137, 'E4 TB Allocation Details'!$A$18:$L$205, MATCH("Misc ID", 'E4 TB Allocation Details'!$A$18:$L$18, 0),FALSE), 'E2 Allocators'!$B$15:$W$361, MATCH('O5 Details by Class &amp; Accounts'!BB$18, 'E2 Allocators'!$B$15:$W$15, 0),FALSE)*$E137), 0, VLOOKUP(VLOOKUP($A137, 'E4 TB Allocation Details'!$A$18:$L$205, MATCH("Misc ID", 'E4 TB Allocation Details'!$A$18:$L$18, 0),FALSE), 'E2 Allocators'!$B$15:$W$361, MATCH('O5 Details by Class &amp; Accounts'!BB$18, 'E2 Allocators'!$B$15:$W$15, 0),FALSE)*$E137)</f>
        <v>0</v>
      </c>
      <c r="BC137" s="1411">
        <f>IF(ISERROR(VLOOKUP(VLOOKUP($A137, 'E4 TB Allocation Details'!$A$18:$L$205, MATCH("Misc ID", 'E4 TB Allocation Details'!$A$18:$L$18, 0),FALSE), 'E2 Allocators'!$B$15:$W$361, MATCH('O5 Details by Class &amp; Accounts'!BC$18, 'E2 Allocators'!$B$15:$W$15, 0),FALSE)*$E137), 0, VLOOKUP(VLOOKUP($A137, 'E4 TB Allocation Details'!$A$18:$L$205, MATCH("Misc ID", 'E4 TB Allocation Details'!$A$18:$L$18, 0),FALSE), 'E2 Allocators'!$B$15:$W$361, MATCH('O5 Details by Class &amp; Accounts'!BC$18, 'E2 Allocators'!$B$15:$W$15, 0),FALSE)*$E137)</f>
        <v>0</v>
      </c>
      <c r="BD137" s="1411">
        <f>IF(ISERROR(VLOOKUP(VLOOKUP($A137, 'E4 TB Allocation Details'!$A$18:$L$205, MATCH("Misc ID", 'E4 TB Allocation Details'!$A$18:$L$18, 0),FALSE), 'E2 Allocators'!$B$15:$W$361, MATCH('O5 Details by Class &amp; Accounts'!BD$18, 'E2 Allocators'!$B$15:$W$15, 0),FALSE)*$E137), 0, VLOOKUP(VLOOKUP($A137, 'E4 TB Allocation Details'!$A$18:$L$205, MATCH("Misc ID", 'E4 TB Allocation Details'!$A$18:$L$18, 0),FALSE), 'E2 Allocators'!$B$15:$W$361, MATCH('O5 Details by Class &amp; Accounts'!BD$18, 'E2 Allocators'!$B$15:$W$15, 0),FALSE)*$E137)</f>
        <v>0</v>
      </c>
      <c r="BE137" s="1411">
        <f>IF(ISERROR(VLOOKUP(VLOOKUP($A137, 'E4 TB Allocation Details'!$A$18:$L$205, MATCH("Misc ID", 'E4 TB Allocation Details'!$A$18:$L$18, 0),FALSE), 'E2 Allocators'!$B$15:$W$361, MATCH('O5 Details by Class &amp; Accounts'!BE$18, 'E2 Allocators'!$B$15:$W$15, 0),FALSE)*$E137), 0, VLOOKUP(VLOOKUP($A137, 'E4 TB Allocation Details'!$A$18:$L$205, MATCH("Misc ID", 'E4 TB Allocation Details'!$A$18:$L$18, 0),FALSE), 'E2 Allocators'!$B$15:$W$361, MATCH('O5 Details by Class &amp; Accounts'!BE$18, 'E2 Allocators'!$B$15:$W$15, 0),FALSE)*$E137)</f>
        <v>0</v>
      </c>
      <c r="BF137" s="1411">
        <f>IF(ISERROR(VLOOKUP(VLOOKUP($A137, 'E4 TB Allocation Details'!$A$18:$L$205, MATCH("Misc ID", 'E4 TB Allocation Details'!$A$18:$L$18, 0),FALSE), 'E2 Allocators'!$B$15:$W$361, MATCH('O5 Details by Class &amp; Accounts'!BF$18, 'E2 Allocators'!$B$15:$W$15, 0),FALSE)*$E137), 0, VLOOKUP(VLOOKUP($A137, 'E4 TB Allocation Details'!$A$18:$L$205, MATCH("Misc ID", 'E4 TB Allocation Details'!$A$18:$L$18, 0),FALSE), 'E2 Allocators'!$B$15:$W$361, MATCH('O5 Details by Class &amp; Accounts'!BF$18, 'E2 Allocators'!$B$15:$W$15, 0),FALSE)*$E137)</f>
        <v>0</v>
      </c>
      <c r="BG137" s="1411">
        <f>IF(ISERROR(VLOOKUP(VLOOKUP($A137, 'E4 TB Allocation Details'!$A$18:$L$205, MATCH("Misc ID", 'E4 TB Allocation Details'!$A$18:$L$18, 0),FALSE), 'E2 Allocators'!$B$15:$W$361, MATCH('O5 Details by Class &amp; Accounts'!BG$18, 'E2 Allocators'!$B$15:$W$15, 0),FALSE)*$E137), 0, VLOOKUP(VLOOKUP($A137, 'E4 TB Allocation Details'!$A$18:$L$205, MATCH("Misc ID", 'E4 TB Allocation Details'!$A$18:$L$18, 0),FALSE), 'E2 Allocators'!$B$15:$W$361, MATCH('O5 Details by Class &amp; Accounts'!BG$18, 'E2 Allocators'!$B$15:$W$15, 0),FALSE)*$E137)</f>
        <v>0</v>
      </c>
      <c r="BH137" s="1411">
        <f>IF(ISERROR(VLOOKUP(VLOOKUP($A137, 'E4 TB Allocation Details'!$A$18:$L$205, MATCH("Misc ID", 'E4 TB Allocation Details'!$A$18:$L$18, 0),FALSE), 'E2 Allocators'!$B$15:$W$361, MATCH('O5 Details by Class &amp; Accounts'!BH$18, 'E2 Allocators'!$B$15:$W$15, 0),FALSE)*$E137), 0, VLOOKUP(VLOOKUP($A137, 'E4 TB Allocation Details'!$A$18:$L$205, MATCH("Misc ID", 'E4 TB Allocation Details'!$A$18:$L$18, 0),FALSE), 'E2 Allocators'!$B$15:$W$361, MATCH('O5 Details by Class &amp; Accounts'!BH$18, 'E2 Allocators'!$B$15:$W$15, 0),FALSE)*$E137)</f>
        <v>0</v>
      </c>
      <c r="BI137" s="1411">
        <f>IF(ISERROR(VLOOKUP(VLOOKUP($A137, 'E4 TB Allocation Details'!$A$18:$L$205, MATCH("Misc ID", 'E4 TB Allocation Details'!$A$18:$L$18, 0),FALSE), 'E2 Allocators'!$B$15:$W$361, MATCH('O5 Details by Class &amp; Accounts'!BI$18, 'E2 Allocators'!$B$15:$W$15, 0),FALSE)*$E137), 0, VLOOKUP(VLOOKUP($A137, 'E4 TB Allocation Details'!$A$18:$L$205, MATCH("Misc ID", 'E4 TB Allocation Details'!$A$18:$L$18, 0),FALSE), 'E2 Allocators'!$B$15:$W$361, MATCH('O5 Details by Class &amp; Accounts'!BI$18, 'E2 Allocators'!$B$15:$W$15, 0),FALSE)*$E137)</f>
        <v>0</v>
      </c>
      <c r="BJ137" s="1411">
        <f>IF(ISERROR(VLOOKUP(VLOOKUP($A137, 'E4 TB Allocation Details'!$A$18:$L$205, MATCH("Misc ID", 'E4 TB Allocation Details'!$A$18:$L$18, 0),FALSE), 'E2 Allocators'!$B$15:$W$361, MATCH('O5 Details by Class &amp; Accounts'!BJ$18, 'E2 Allocators'!$B$15:$W$15, 0),FALSE)*$E137), 0, VLOOKUP(VLOOKUP($A137, 'E4 TB Allocation Details'!$A$18:$L$205, MATCH("Misc ID", 'E4 TB Allocation Details'!$A$18:$L$18, 0),FALSE), 'E2 Allocators'!$B$15:$W$361, MATCH('O5 Details by Class &amp; Accounts'!BJ$18, 'E2 Allocators'!$B$15:$W$15, 0),FALSE)*$E137)</f>
        <v>0</v>
      </c>
      <c r="BK137" s="1411">
        <f>IF(ISERROR(VLOOKUP(VLOOKUP($A137, 'E4 TB Allocation Details'!$A$18:$L$205, MATCH("Misc ID", 'E4 TB Allocation Details'!$A$18:$L$18, 0),FALSE), 'E2 Allocators'!$B$15:$W$361, MATCH('O5 Details by Class &amp; Accounts'!BK$18, 'E2 Allocators'!$B$15:$W$15, 0),FALSE)*$E137), 0, VLOOKUP(VLOOKUP($A137, 'E4 TB Allocation Details'!$A$18:$L$205, MATCH("Misc ID", 'E4 TB Allocation Details'!$A$18:$L$18, 0),FALSE), 'E2 Allocators'!$B$15:$W$361, MATCH('O5 Details by Class &amp; Accounts'!BK$18, 'E2 Allocators'!$B$15:$W$15, 0),FALSE)*$E137)</f>
        <v>0</v>
      </c>
      <c r="BL137" s="1411">
        <f>IF(ISERROR(VLOOKUP(VLOOKUP($A137, 'E4 TB Allocation Details'!$A$18:$L$205, MATCH("Misc ID", 'E4 TB Allocation Details'!$A$18:$L$18, 0),FALSE), 'E2 Allocators'!$B$15:$W$361, MATCH('O5 Details by Class &amp; Accounts'!BL$18, 'E2 Allocators'!$B$15:$W$15, 0),FALSE)*$E137), 0, VLOOKUP(VLOOKUP($A137, 'E4 TB Allocation Details'!$A$18:$L$205, MATCH("Misc ID", 'E4 TB Allocation Details'!$A$18:$L$18, 0),FALSE), 'E2 Allocators'!$B$15:$W$361, MATCH('O5 Details by Class &amp; Accounts'!BL$18, 'E2 Allocators'!$B$15:$W$15, 0),FALSE)*$E137)</f>
        <v>0</v>
      </c>
      <c r="BM137" s="1411">
        <f>IF(ISERROR(VLOOKUP(VLOOKUP($A137, 'E4 TB Allocation Details'!$A$18:$L$205, MATCH("Misc ID", 'E4 TB Allocation Details'!$A$18:$L$18, 0),FALSE), 'E2 Allocators'!$B$15:$W$361, MATCH('O5 Details by Class &amp; Accounts'!BM$18, 'E2 Allocators'!$B$15:$W$15, 0),FALSE)*$E137), 0, VLOOKUP(VLOOKUP($A137, 'E4 TB Allocation Details'!$A$18:$L$205, MATCH("Misc ID", 'E4 TB Allocation Details'!$A$18:$L$18, 0),FALSE), 'E2 Allocators'!$B$15:$W$361, MATCH('O5 Details by Class &amp; Accounts'!BM$18, 'E2 Allocators'!$B$15:$W$15, 0),FALSE)*$E137)</f>
        <v>0</v>
      </c>
      <c r="BN137" s="1411">
        <f>IF(ISERROR(VLOOKUP(VLOOKUP($A137, 'E4 TB Allocation Details'!$A$18:$L$205, MATCH("Misc ID", 'E4 TB Allocation Details'!$A$18:$L$18, 0),FALSE), 'E2 Allocators'!$B$15:$W$361, MATCH('O5 Details by Class &amp; Accounts'!BN$18, 'E2 Allocators'!$B$15:$W$15, 0),FALSE)*$E137), 0, VLOOKUP(VLOOKUP($A137, 'E4 TB Allocation Details'!$A$18:$L$205, MATCH("Misc ID", 'E4 TB Allocation Details'!$A$18:$L$18, 0),FALSE), 'E2 Allocators'!$B$15:$W$361, MATCH('O5 Details by Class &amp; Accounts'!BN$18, 'E2 Allocators'!$B$15:$W$15, 0),FALSE)*$E137)</f>
        <v>0</v>
      </c>
      <c r="BO137" s="1411">
        <f>IF(ISERROR(VLOOKUP(VLOOKUP($A137, 'E4 TB Allocation Details'!$A$18:$L$205, MATCH("Misc ID", 'E4 TB Allocation Details'!$A$18:$L$18, 0),FALSE), 'E2 Allocators'!$B$15:$W$361, MATCH('O5 Details by Class &amp; Accounts'!BO$18, 'E2 Allocators'!$B$15:$W$15, 0),FALSE)*$E137), 0, VLOOKUP(VLOOKUP($A137, 'E4 TB Allocation Details'!$A$18:$L$205, MATCH("Misc ID", 'E4 TB Allocation Details'!$A$18:$L$18, 0),FALSE), 'E2 Allocators'!$B$15:$W$361, MATCH('O5 Details by Class &amp; Accounts'!BO$18, 'E2 Allocators'!$B$15:$W$15, 0),FALSE)*$E137)</f>
        <v>0</v>
      </c>
      <c r="BP137" s="1411">
        <f>IF(ISERROR(VLOOKUP(VLOOKUP($A137, 'E4 TB Allocation Details'!$A$18:$L$205, MATCH("Misc ID", 'E4 TB Allocation Details'!$A$18:$L$18, 0),FALSE), 'E2 Allocators'!$B$15:$W$361, MATCH('O5 Details by Class &amp; Accounts'!BP$18, 'E2 Allocators'!$B$15:$W$15, 0),FALSE)*$E137), 0, VLOOKUP(VLOOKUP($A137, 'E4 TB Allocation Details'!$A$18:$L$205, MATCH("Misc ID", 'E4 TB Allocation Details'!$A$18:$L$18, 0),FALSE), 'E2 Allocators'!$B$15:$W$361, MATCH('O5 Details by Class &amp; Accounts'!BP$18, 'E2 Allocators'!$B$15:$W$15, 0),FALSE)*$E137)</f>
        <v>0</v>
      </c>
      <c r="BQ137" s="1411">
        <f>IF(ISERROR(VLOOKUP(VLOOKUP($A137, 'E4 TB Allocation Details'!$A$18:$L$205, MATCH("Misc ID", 'E4 TB Allocation Details'!$A$18:$L$18, 0),FALSE), 'E2 Allocators'!$B$15:$W$361, MATCH('O5 Details by Class &amp; Accounts'!BQ$18, 'E2 Allocators'!$B$15:$W$15, 0),FALSE)*$E137), 0, VLOOKUP(VLOOKUP($A137, 'E4 TB Allocation Details'!$A$18:$L$205, MATCH("Misc ID", 'E4 TB Allocation Details'!$A$18:$L$18, 0),FALSE), 'E2 Allocators'!$B$15:$W$361, MATCH('O5 Details by Class &amp; Accounts'!BQ$18, 'E2 Allocators'!$B$15:$W$15, 0),FALSE)*$E137)</f>
        <v>0</v>
      </c>
      <c r="BR137" s="1411">
        <f>IF(ISERROR(VLOOKUP(VLOOKUP($A137, 'E4 TB Allocation Details'!$A$18:$L$205, MATCH("Misc ID", 'E4 TB Allocation Details'!$A$18:$L$18, 0),FALSE), 'E2 Allocators'!$B$15:$W$361, MATCH('O5 Details by Class &amp; Accounts'!BR$18, 'E2 Allocators'!$B$15:$W$15, 0),FALSE)*$E137), 0, VLOOKUP(VLOOKUP($A137, 'E4 TB Allocation Details'!$A$18:$L$205, MATCH("Misc ID", 'E4 TB Allocation Details'!$A$18:$L$18, 0),FALSE), 'E2 Allocators'!$B$15:$W$361, MATCH('O5 Details by Class &amp; Accounts'!BR$18, 'E2 Allocators'!$B$15:$W$15, 0),FALSE)*$E137)</f>
        <v>0</v>
      </c>
      <c r="BS137" s="1411">
        <f t="shared" si="34"/>
        <v>0</v>
      </c>
      <c r="BT137" s="1411">
        <f>IF(ISERROR(VLOOKUP(VLOOKUP($A137, 'E4 TB Allocation Details'!$A$18:$L$205, MATCH("A &amp; G ID", 'E4 TB Allocation Details'!$A$18:$L$18, 0),FALSE), 'E2 Allocators'!$B$15:$W$361, MATCH('O5 Details by Class &amp; Accounts'!BT$18, 'E2 Allocators'!$B$15:$W$15, 0),FALSE)*$E137), 0, VLOOKUP(VLOOKUP($A137, 'E4 TB Allocation Details'!$A$18:$L$205, MATCH("A &amp; G ID", 'E4 TB Allocation Details'!$A$18:$L$18, 0),FALSE), 'E2 Allocators'!$B$15:$W$361, MATCH('O5 Details by Class &amp; Accounts'!BT$18, 'E2 Allocators'!$B$15:$W$15, 0),FALSE)*$E137)</f>
        <v>0</v>
      </c>
      <c r="BU137" s="1411">
        <f>IF(ISERROR(VLOOKUP(VLOOKUP($A137, 'E4 TB Allocation Details'!$A$18:$L$205, MATCH("A &amp; G ID", 'E4 TB Allocation Details'!$A$18:$L$18, 0),FALSE), 'E2 Allocators'!$B$15:$W$361, MATCH('O5 Details by Class &amp; Accounts'!BU$18, 'E2 Allocators'!$B$15:$W$15, 0),FALSE)*$E137), 0, VLOOKUP(VLOOKUP($A137, 'E4 TB Allocation Details'!$A$18:$L$205, MATCH("A &amp; G ID", 'E4 TB Allocation Details'!$A$18:$L$18, 0),FALSE), 'E2 Allocators'!$B$15:$W$361, MATCH('O5 Details by Class &amp; Accounts'!BU$18, 'E2 Allocators'!$B$15:$W$15, 0),FALSE)*$E137)</f>
        <v>0</v>
      </c>
      <c r="BV137" s="1411">
        <f>IF(ISERROR(VLOOKUP(VLOOKUP($A137, 'E4 TB Allocation Details'!$A$18:$L$205, MATCH("A &amp; G ID", 'E4 TB Allocation Details'!$A$18:$L$18, 0),FALSE), 'E2 Allocators'!$B$15:$W$361, MATCH('O5 Details by Class &amp; Accounts'!BV$18, 'E2 Allocators'!$B$15:$W$15, 0),FALSE)*$E137), 0, VLOOKUP(VLOOKUP($A137, 'E4 TB Allocation Details'!$A$18:$L$205, MATCH("A &amp; G ID", 'E4 TB Allocation Details'!$A$18:$L$18, 0),FALSE), 'E2 Allocators'!$B$15:$W$361, MATCH('O5 Details by Class &amp; Accounts'!BV$18, 'E2 Allocators'!$B$15:$W$15, 0),FALSE)*$E137)</f>
        <v>0</v>
      </c>
      <c r="BW137" s="1411">
        <f>IF(ISERROR(VLOOKUP(VLOOKUP($A137, 'E4 TB Allocation Details'!$A$18:$L$205, MATCH("A &amp; G ID", 'E4 TB Allocation Details'!$A$18:$L$18, 0),FALSE), 'E2 Allocators'!$B$15:$W$361, MATCH('O5 Details by Class &amp; Accounts'!BW$18, 'E2 Allocators'!$B$15:$W$15, 0),FALSE)*$E137), 0, VLOOKUP(VLOOKUP($A137, 'E4 TB Allocation Details'!$A$18:$L$205, MATCH("A &amp; G ID", 'E4 TB Allocation Details'!$A$18:$L$18, 0),FALSE), 'E2 Allocators'!$B$15:$W$361, MATCH('O5 Details by Class &amp; Accounts'!BW$18, 'E2 Allocators'!$B$15:$W$15, 0),FALSE)*$E137)</f>
        <v>0</v>
      </c>
      <c r="BX137" s="1411">
        <f>IF(ISERROR(VLOOKUP(VLOOKUP($A137, 'E4 TB Allocation Details'!$A$18:$L$205, MATCH("A &amp; G ID", 'E4 TB Allocation Details'!$A$18:$L$18, 0),FALSE), 'E2 Allocators'!$B$15:$W$361, MATCH('O5 Details by Class &amp; Accounts'!BX$18, 'E2 Allocators'!$B$15:$W$15, 0),FALSE)*$E137), 0, VLOOKUP(VLOOKUP($A137, 'E4 TB Allocation Details'!$A$18:$L$205, MATCH("A &amp; G ID", 'E4 TB Allocation Details'!$A$18:$L$18, 0),FALSE), 'E2 Allocators'!$B$15:$W$361, MATCH('O5 Details by Class &amp; Accounts'!BX$18, 'E2 Allocators'!$B$15:$W$15, 0),FALSE)*$E137)</f>
        <v>0</v>
      </c>
      <c r="BY137" s="1411">
        <f>IF(ISERROR(VLOOKUP(VLOOKUP($A137, 'E4 TB Allocation Details'!$A$18:$L$205, MATCH("A &amp; G ID", 'E4 TB Allocation Details'!$A$18:$L$18, 0),FALSE), 'E2 Allocators'!$B$15:$W$361, MATCH('O5 Details by Class &amp; Accounts'!BY$18, 'E2 Allocators'!$B$15:$W$15, 0),FALSE)*$E137), 0, VLOOKUP(VLOOKUP($A137, 'E4 TB Allocation Details'!$A$18:$L$205, MATCH("A &amp; G ID", 'E4 TB Allocation Details'!$A$18:$L$18, 0),FALSE), 'E2 Allocators'!$B$15:$W$361, MATCH('O5 Details by Class &amp; Accounts'!BY$18, 'E2 Allocators'!$B$15:$W$15, 0),FALSE)*$E137)</f>
        <v>0</v>
      </c>
      <c r="BZ137" s="1411">
        <f>IF(ISERROR(VLOOKUP(VLOOKUP($A137, 'E4 TB Allocation Details'!$A$18:$L$205, MATCH("A &amp; G ID", 'E4 TB Allocation Details'!$A$18:$L$18, 0),FALSE), 'E2 Allocators'!$B$15:$W$361, MATCH('O5 Details by Class &amp; Accounts'!BZ$18, 'E2 Allocators'!$B$15:$W$15, 0),FALSE)*$E137), 0, VLOOKUP(VLOOKUP($A137, 'E4 TB Allocation Details'!$A$18:$L$205, MATCH("A &amp; G ID", 'E4 TB Allocation Details'!$A$18:$L$18, 0),FALSE), 'E2 Allocators'!$B$15:$W$361, MATCH('O5 Details by Class &amp; Accounts'!BZ$18, 'E2 Allocators'!$B$15:$W$15, 0),FALSE)*$E137)</f>
        <v>0</v>
      </c>
      <c r="CA137" s="1411">
        <f>IF(ISERROR(VLOOKUP(VLOOKUP($A137, 'E4 TB Allocation Details'!$A$18:$L$205, MATCH("A &amp; G ID", 'E4 TB Allocation Details'!$A$18:$L$18, 0),FALSE), 'E2 Allocators'!$B$15:$W$361, MATCH('O5 Details by Class &amp; Accounts'!CA$18, 'E2 Allocators'!$B$15:$W$15, 0),FALSE)*$E137), 0, VLOOKUP(VLOOKUP($A137, 'E4 TB Allocation Details'!$A$18:$L$205, MATCH("A &amp; G ID", 'E4 TB Allocation Details'!$A$18:$L$18, 0),FALSE), 'E2 Allocators'!$B$15:$W$361, MATCH('O5 Details by Class &amp; Accounts'!CA$18, 'E2 Allocators'!$B$15:$W$15, 0),FALSE)*$E137)</f>
        <v>0</v>
      </c>
      <c r="CB137" s="1411">
        <f>IF(ISERROR(VLOOKUP(VLOOKUP($A137, 'E4 TB Allocation Details'!$A$18:$L$205, MATCH("A &amp; G ID", 'E4 TB Allocation Details'!$A$18:$L$18, 0),FALSE), 'E2 Allocators'!$B$15:$W$361, MATCH('O5 Details by Class &amp; Accounts'!CB$18, 'E2 Allocators'!$B$15:$W$15, 0),FALSE)*$E137), 0, VLOOKUP(VLOOKUP($A137, 'E4 TB Allocation Details'!$A$18:$L$205, MATCH("A &amp; G ID", 'E4 TB Allocation Details'!$A$18:$L$18, 0),FALSE), 'E2 Allocators'!$B$15:$W$361, MATCH('O5 Details by Class &amp; Accounts'!CB$18, 'E2 Allocators'!$B$15:$W$15, 0),FALSE)*$E137)</f>
        <v>0</v>
      </c>
      <c r="CC137" s="1411">
        <f>IF(ISERROR(VLOOKUP(VLOOKUP($A137, 'E4 TB Allocation Details'!$A$18:$L$205, MATCH("A &amp; G ID", 'E4 TB Allocation Details'!$A$18:$L$18, 0),FALSE), 'E2 Allocators'!$B$15:$W$361, MATCH('O5 Details by Class &amp; Accounts'!CC$18, 'E2 Allocators'!$B$15:$W$15, 0),FALSE)*$E137), 0, VLOOKUP(VLOOKUP($A137, 'E4 TB Allocation Details'!$A$18:$L$205, MATCH("A &amp; G ID", 'E4 TB Allocation Details'!$A$18:$L$18, 0),FALSE), 'E2 Allocators'!$B$15:$W$361, MATCH('O5 Details by Class &amp; Accounts'!CC$18, 'E2 Allocators'!$B$15:$W$15, 0),FALSE)*$E137)</f>
        <v>0</v>
      </c>
      <c r="CD137" s="1411">
        <f>IF(ISERROR(VLOOKUP(VLOOKUP($A137, 'E4 TB Allocation Details'!$A$18:$L$205, MATCH("A &amp; G ID", 'E4 TB Allocation Details'!$A$18:$L$18, 0),FALSE), 'E2 Allocators'!$B$15:$W$361, MATCH('O5 Details by Class &amp; Accounts'!CD$18, 'E2 Allocators'!$B$15:$W$15, 0),FALSE)*$E137), 0, VLOOKUP(VLOOKUP($A137, 'E4 TB Allocation Details'!$A$18:$L$205, MATCH("A &amp; G ID", 'E4 TB Allocation Details'!$A$18:$L$18, 0),FALSE), 'E2 Allocators'!$B$15:$W$361, MATCH('O5 Details by Class &amp; Accounts'!CD$18, 'E2 Allocators'!$B$15:$W$15, 0),FALSE)*$E137)</f>
        <v>0</v>
      </c>
      <c r="CE137" s="1411">
        <f>IF(ISERROR(VLOOKUP(VLOOKUP($A137, 'E4 TB Allocation Details'!$A$18:$L$205, MATCH("A &amp; G ID", 'E4 TB Allocation Details'!$A$18:$L$18, 0),FALSE), 'E2 Allocators'!$B$15:$W$361, MATCH('O5 Details by Class &amp; Accounts'!CE$18, 'E2 Allocators'!$B$15:$W$15, 0),FALSE)*$E137), 0, VLOOKUP(VLOOKUP($A137, 'E4 TB Allocation Details'!$A$18:$L$205, MATCH("A &amp; G ID", 'E4 TB Allocation Details'!$A$18:$L$18, 0),FALSE), 'E2 Allocators'!$B$15:$W$361, MATCH('O5 Details by Class &amp; Accounts'!CE$18, 'E2 Allocators'!$B$15:$W$15, 0),FALSE)*$E137)</f>
        <v>0</v>
      </c>
      <c r="CF137" s="1411">
        <f>IF(ISERROR(VLOOKUP(VLOOKUP($A137, 'E4 TB Allocation Details'!$A$18:$L$205, MATCH("A &amp; G ID", 'E4 TB Allocation Details'!$A$18:$L$18, 0),FALSE), 'E2 Allocators'!$B$15:$W$361, MATCH('O5 Details by Class &amp; Accounts'!CF$18, 'E2 Allocators'!$B$15:$W$15, 0),FALSE)*$E137), 0, VLOOKUP(VLOOKUP($A137, 'E4 TB Allocation Details'!$A$18:$L$205, MATCH("A &amp; G ID", 'E4 TB Allocation Details'!$A$18:$L$18, 0),FALSE), 'E2 Allocators'!$B$15:$W$361, MATCH('O5 Details by Class &amp; Accounts'!CF$18, 'E2 Allocators'!$B$15:$W$15, 0),FALSE)*$E137)</f>
        <v>0</v>
      </c>
      <c r="CG137" s="1411">
        <f>IF(ISERROR(VLOOKUP(VLOOKUP($A137, 'E4 TB Allocation Details'!$A$18:$L$205, MATCH("A &amp; G ID", 'E4 TB Allocation Details'!$A$18:$L$18, 0),FALSE), 'E2 Allocators'!$B$15:$W$361, MATCH('O5 Details by Class &amp; Accounts'!CG$18, 'E2 Allocators'!$B$15:$W$15, 0),FALSE)*$E137), 0, VLOOKUP(VLOOKUP($A137, 'E4 TB Allocation Details'!$A$18:$L$205, MATCH("A &amp; G ID", 'E4 TB Allocation Details'!$A$18:$L$18, 0),FALSE), 'E2 Allocators'!$B$15:$W$361, MATCH('O5 Details by Class &amp; Accounts'!CG$18, 'E2 Allocators'!$B$15:$W$15, 0),FALSE)*$E137)</f>
        <v>0</v>
      </c>
      <c r="CH137" s="1411">
        <f>IF(ISERROR(VLOOKUP(VLOOKUP($A137, 'E4 TB Allocation Details'!$A$18:$L$205, MATCH("A &amp; G ID", 'E4 TB Allocation Details'!$A$18:$L$18, 0),FALSE), 'E2 Allocators'!$B$15:$W$361, MATCH('O5 Details by Class &amp; Accounts'!CH$18, 'E2 Allocators'!$B$15:$W$15, 0),FALSE)*$E137), 0, VLOOKUP(VLOOKUP($A137, 'E4 TB Allocation Details'!$A$18:$L$205, MATCH("A &amp; G ID", 'E4 TB Allocation Details'!$A$18:$L$18, 0),FALSE), 'E2 Allocators'!$B$15:$W$361, MATCH('O5 Details by Class &amp; Accounts'!CH$18, 'E2 Allocators'!$B$15:$W$15, 0),FALSE)*$E137)</f>
        <v>0</v>
      </c>
      <c r="CI137" s="1411">
        <f>IF(ISERROR(VLOOKUP(VLOOKUP($A137, 'E4 TB Allocation Details'!$A$18:$L$205, MATCH("A &amp; G ID", 'E4 TB Allocation Details'!$A$18:$L$18, 0),FALSE), 'E2 Allocators'!$B$15:$W$361, MATCH('O5 Details by Class &amp; Accounts'!CI$18, 'E2 Allocators'!$B$15:$W$15, 0),FALSE)*$E137), 0, VLOOKUP(VLOOKUP($A137, 'E4 TB Allocation Details'!$A$18:$L$205, MATCH("A &amp; G ID", 'E4 TB Allocation Details'!$A$18:$L$18, 0),FALSE), 'E2 Allocators'!$B$15:$W$361, MATCH('O5 Details by Class &amp; Accounts'!CI$18, 'E2 Allocators'!$B$15:$W$15, 0),FALSE)*$E137)</f>
        <v>0</v>
      </c>
      <c r="CJ137" s="1411">
        <f>IF(ISERROR(VLOOKUP(VLOOKUP($A137, 'E4 TB Allocation Details'!$A$18:$L$205, MATCH("A &amp; G ID", 'E4 TB Allocation Details'!$A$18:$L$18, 0),FALSE), 'E2 Allocators'!$B$15:$W$361, MATCH('O5 Details by Class &amp; Accounts'!CJ$18, 'E2 Allocators'!$B$15:$W$15, 0),FALSE)*$E137), 0, VLOOKUP(VLOOKUP($A137, 'E4 TB Allocation Details'!$A$18:$L$205, MATCH("A &amp; G ID", 'E4 TB Allocation Details'!$A$18:$L$18, 0),FALSE), 'E2 Allocators'!$B$15:$W$361, MATCH('O5 Details by Class &amp; Accounts'!CJ$18, 'E2 Allocators'!$B$15:$W$15, 0),FALSE)*$E137)</f>
        <v>0</v>
      </c>
      <c r="CK137" s="1411">
        <f>IF(ISERROR(VLOOKUP(VLOOKUP($A137, 'E4 TB Allocation Details'!$A$18:$L$205, MATCH("A &amp; G ID", 'E4 TB Allocation Details'!$A$18:$L$18, 0),FALSE), 'E2 Allocators'!$B$15:$W$361, MATCH('O5 Details by Class &amp; Accounts'!CK$18, 'E2 Allocators'!$B$15:$W$15, 0),FALSE)*$E137), 0, VLOOKUP(VLOOKUP($A137, 'E4 TB Allocation Details'!$A$18:$L$205, MATCH("A &amp; G ID", 'E4 TB Allocation Details'!$A$18:$L$18, 0),FALSE), 'E2 Allocators'!$B$15:$W$361, MATCH('O5 Details by Class &amp; Accounts'!CK$18, 'E2 Allocators'!$B$15:$W$15, 0),FALSE)*$E137)</f>
        <v>0</v>
      </c>
      <c r="CL137" s="1411">
        <f>IF(ISERROR(VLOOKUP(VLOOKUP($A137, 'E4 TB Allocation Details'!$A$18:$L$205, MATCH("A &amp; G ID", 'E4 TB Allocation Details'!$A$18:$L$18, 0),FALSE), 'E2 Allocators'!$B$15:$W$361, MATCH('O5 Details by Class &amp; Accounts'!CL$18, 'E2 Allocators'!$B$15:$W$15, 0),FALSE)*$E137), 0, VLOOKUP(VLOOKUP($A137, 'E4 TB Allocation Details'!$A$18:$L$205, MATCH("A &amp; G ID", 'E4 TB Allocation Details'!$A$18:$L$18, 0),FALSE), 'E2 Allocators'!$B$15:$W$361, MATCH('O5 Details by Class &amp; Accounts'!CL$18, 'E2 Allocators'!$B$15:$W$15, 0),FALSE)*$E137)</f>
        <v>0</v>
      </c>
      <c r="CM137" s="1411">
        <f>IF(ISERROR(VLOOKUP(VLOOKUP($A137, 'E4 TB Allocation Details'!$A$18:$L$205, MATCH("A &amp; G ID", 'E4 TB Allocation Details'!$A$18:$L$18, 0),FALSE), 'E2 Allocators'!$B$15:$W$361, MATCH('O5 Details by Class &amp; Accounts'!CM$18, 'E2 Allocators'!$B$15:$W$15, 0),FALSE)*$E137), 0, VLOOKUP(VLOOKUP($A137, 'E4 TB Allocation Details'!$A$18:$L$205, MATCH("A &amp; G ID", 'E4 TB Allocation Details'!$A$18:$L$18, 0),FALSE), 'E2 Allocators'!$B$15:$W$361, MATCH('O5 Details by Class &amp; Accounts'!CM$18, 'E2 Allocators'!$B$15:$W$15, 0),FALSE)*$E137)</f>
        <v>0</v>
      </c>
      <c r="CN137" s="1411">
        <f t="shared" si="35"/>
        <v>0</v>
      </c>
      <c r="CO137" s="1791">
        <f t="shared" si="36"/>
        <v>0</v>
      </c>
      <c r="CQ137" s="2086">
        <v>1850</v>
      </c>
    </row>
    <row r="138" spans="1:95" s="80" customFormat="1" ht="12.75">
      <c r="A138" s="1176">
        <v>5065</v>
      </c>
      <c r="B138" s="1175" t="s">
        <v>926</v>
      </c>
      <c r="C138" s="1788">
        <f>IF(ISERROR(VLOOKUP($A138,'I3 TB Data'!$A$23:$H$458,MATCH('O5 Details by Class &amp; Accounts'!$C$18, 'I3 TB Data'!$A$23:$H$23,0),0)), 0, VLOOKUP($A138,'I3 TB Data'!$A$23:$H$458,MATCH('O5 Details by Class &amp; Accounts'!$C$18,'I3 TB Data'!$A$23:$H$23,0),0))</f>
        <v>0</v>
      </c>
      <c r="D138" s="1789"/>
      <c r="E138" s="1788">
        <f t="shared" si="37"/>
        <v>0</v>
      </c>
      <c r="F138" s="1790">
        <f>IF(ISERROR(VLOOKUP($A138, 'E1 Categorization'!A33:E122, MATCH("Customer Component", 'E1 Categorization'!$A$33:$E$33,0), 0)), 0, IF(VLOOKUP($A138, 'E1 Categorization'!A33:E122, MATCH("Customer Component", 'E1 Categorization'!$A$33:$E$33,0), 0)=0, 'O5 Details by Class &amp; Accounts'!$E138, IF(AND(VLOOKUP($A138, 'E1 Categorization'!A33:E122, MATCH("Customer Component", 'E1 Categorization'!$A$33:$E$33,0), 0) &gt;0, VLOOKUP($A138, 'E1 Categorization'!A33:E122, MATCH("Customer Component", 'E1 Categorization'!$A$33:$E$33,0), 0)&lt;1), 'O5 Details by Class &amp; Accounts'!$E138*(1-VLOOKUP($A138, 'E1 Categorization'!A33:E122, MATCH("Customer Component", 'E1 Categorization'!$A$33:$E$33,0), 0)), 0)))</f>
        <v>0</v>
      </c>
      <c r="G138" s="1790">
        <f>IF(ISERROR(VLOOKUP($A138, 'E1 Categorization'!A33:E122, MATCH("Customer Component", 'E1 Categorization'!$A$33:$E$33,0), 0)),0, IF(VLOOKUP($A138, 'E1 Categorization'!A33:E122, MATCH("Customer Component", 'E1 Categorization'!$A$33:$E$33,0), 0)=0, 0, IF(AND(VLOOKUP($A138, 'E1 Categorization'!A33:E122, MATCH("Customer Component", 'E1 Categorization'!$A$33:$E$33,0), 0) &gt;0, VLOOKUP($A138, 'E1 Categorization'!A33:E122, MATCH("Customer Component", 'E1 Categorization'!$A$33:$E$33,0), 0)&lt;1), 'O5 Details by Class &amp; Accounts'!$E138*(VLOOKUP($A138, 'E1 Categorization'!A33:E122, MATCH("Customer Component", 'E1 Categorization'!$A$33:$E$33,0), 0)), 'O5 Details by Class &amp; Accounts'!$E138)))</f>
        <v>0</v>
      </c>
      <c r="H138" s="1411">
        <f t="shared" si="31"/>
        <v>0</v>
      </c>
      <c r="I138" s="1411">
        <f>IF(ISERROR(VLOOKUP(VLOOKUP($A138, 'E4 TB Allocation Details'!$A$18:$L$205, MATCH("Demand ID", 'E4 TB Allocation Details'!$A$18:$L$18, 0),FALSE), 'E2 Allocators'!$B$15:$W$361, MATCH('O5 Details by Class &amp; Accounts'!I$18, 'E2 Allocators'!$B$15:$W$15, 0),FALSE)*$F138), 0, VLOOKUP(VLOOKUP($A138, 'E4 TB Allocation Details'!$A$18:$L$205, MATCH("Demand ID", 'E4 TB Allocation Details'!$A$18:$L$18, 0),FALSE), 'E2 Allocators'!$B$15:$W$361, MATCH('O5 Details by Class &amp; Accounts'!I$18, 'E2 Allocators'!$B$15:$W$15, 0),FALSE)*$F138)</f>
        <v>0</v>
      </c>
      <c r="J138" s="1411">
        <f>IF(ISERROR(VLOOKUP(VLOOKUP($A138, 'E4 TB Allocation Details'!$A$18:$L$205, MATCH("Demand ID", 'E4 TB Allocation Details'!$A$18:$L$18, 0),FALSE), 'E2 Allocators'!$B$15:$W$361, MATCH('O5 Details by Class &amp; Accounts'!J$18, 'E2 Allocators'!$B$15:$W$15, 0),FALSE)*$F138), 0, VLOOKUP(VLOOKUP($A138, 'E4 TB Allocation Details'!$A$18:$L$205, MATCH("Demand ID", 'E4 TB Allocation Details'!$A$18:$L$18, 0),FALSE), 'E2 Allocators'!$B$15:$W$361, MATCH('O5 Details by Class &amp; Accounts'!J$18, 'E2 Allocators'!$B$15:$W$15, 0),FALSE)*$F138)</f>
        <v>0</v>
      </c>
      <c r="K138" s="1411">
        <f>IF(ISERROR(VLOOKUP(VLOOKUP($A138, 'E4 TB Allocation Details'!$A$18:$L$205, MATCH("Demand ID", 'E4 TB Allocation Details'!$A$18:$L$18, 0),FALSE), 'E2 Allocators'!$B$15:$W$361, MATCH('O5 Details by Class &amp; Accounts'!K$18, 'E2 Allocators'!$B$15:$W$15, 0),FALSE)*$F138), 0, VLOOKUP(VLOOKUP($A138, 'E4 TB Allocation Details'!$A$18:$L$205, MATCH("Demand ID", 'E4 TB Allocation Details'!$A$18:$L$18, 0),FALSE), 'E2 Allocators'!$B$15:$W$361, MATCH('O5 Details by Class &amp; Accounts'!K$18, 'E2 Allocators'!$B$15:$W$15, 0),FALSE)*$F138)</f>
        <v>0</v>
      </c>
      <c r="L138" s="1411">
        <f>IF(ISERROR(VLOOKUP(VLOOKUP($A138, 'E4 TB Allocation Details'!$A$18:$L$205, MATCH("Demand ID", 'E4 TB Allocation Details'!$A$18:$L$18, 0),FALSE), 'E2 Allocators'!$B$15:$W$361, MATCH('O5 Details by Class &amp; Accounts'!L$18, 'E2 Allocators'!$B$15:$W$15, 0),FALSE)*$F138), 0, VLOOKUP(VLOOKUP($A138, 'E4 TB Allocation Details'!$A$18:$L$205, MATCH("Demand ID", 'E4 TB Allocation Details'!$A$18:$L$18, 0),FALSE), 'E2 Allocators'!$B$15:$W$361, MATCH('O5 Details by Class &amp; Accounts'!L$18, 'E2 Allocators'!$B$15:$W$15, 0),FALSE)*$F138)</f>
        <v>0</v>
      </c>
      <c r="M138" s="1411">
        <f>IF(ISERROR(VLOOKUP(VLOOKUP($A138, 'E4 TB Allocation Details'!$A$18:$L$205, MATCH("Demand ID", 'E4 TB Allocation Details'!$A$18:$L$18, 0),FALSE), 'E2 Allocators'!$B$15:$W$361, MATCH('O5 Details by Class &amp; Accounts'!M$18, 'E2 Allocators'!$B$15:$W$15, 0),FALSE)*$F138), 0, VLOOKUP(VLOOKUP($A138, 'E4 TB Allocation Details'!$A$18:$L$205, MATCH("Demand ID", 'E4 TB Allocation Details'!$A$18:$L$18, 0),FALSE), 'E2 Allocators'!$B$15:$W$361, MATCH('O5 Details by Class &amp; Accounts'!M$18, 'E2 Allocators'!$B$15:$W$15, 0),FALSE)*$F138)</f>
        <v>0</v>
      </c>
      <c r="N138" s="1411">
        <f>IF(ISERROR(VLOOKUP(VLOOKUP($A138, 'E4 TB Allocation Details'!$A$18:$L$205, MATCH("Demand ID", 'E4 TB Allocation Details'!$A$18:$L$18, 0),FALSE), 'E2 Allocators'!$B$15:$W$361, MATCH('O5 Details by Class &amp; Accounts'!N$18, 'E2 Allocators'!$B$15:$W$15, 0),FALSE)*$F138), 0, VLOOKUP(VLOOKUP($A138, 'E4 TB Allocation Details'!$A$18:$L$205, MATCH("Demand ID", 'E4 TB Allocation Details'!$A$18:$L$18, 0),FALSE), 'E2 Allocators'!$B$15:$W$361, MATCH('O5 Details by Class &amp; Accounts'!N$18, 'E2 Allocators'!$B$15:$W$15, 0),FALSE)*$F138)</f>
        <v>0</v>
      </c>
      <c r="O138" s="1411">
        <f>IF(ISERROR(VLOOKUP(VLOOKUP($A138, 'E4 TB Allocation Details'!$A$18:$L$205, MATCH("Demand ID", 'E4 TB Allocation Details'!$A$18:$L$18, 0),FALSE), 'E2 Allocators'!$B$15:$W$361, MATCH('O5 Details by Class &amp; Accounts'!O$18, 'E2 Allocators'!$B$15:$W$15, 0),FALSE)*$F138), 0, VLOOKUP(VLOOKUP($A138, 'E4 TB Allocation Details'!$A$18:$L$205, MATCH("Demand ID", 'E4 TB Allocation Details'!$A$18:$L$18, 0),FALSE), 'E2 Allocators'!$B$15:$W$361, MATCH('O5 Details by Class &amp; Accounts'!O$18, 'E2 Allocators'!$B$15:$W$15, 0),FALSE)*$F138)</f>
        <v>0</v>
      </c>
      <c r="P138" s="1411">
        <f>IF(ISERROR(VLOOKUP(VLOOKUP($A138, 'E4 TB Allocation Details'!$A$18:$L$205, MATCH("Demand ID", 'E4 TB Allocation Details'!$A$18:$L$18, 0),FALSE), 'E2 Allocators'!$B$15:$W$361, MATCH('O5 Details by Class &amp; Accounts'!P$18, 'E2 Allocators'!$B$15:$W$15, 0),FALSE)*$F138), 0, VLOOKUP(VLOOKUP($A138, 'E4 TB Allocation Details'!$A$18:$L$205, MATCH("Demand ID", 'E4 TB Allocation Details'!$A$18:$L$18, 0),FALSE), 'E2 Allocators'!$B$15:$W$361, MATCH('O5 Details by Class &amp; Accounts'!P$18, 'E2 Allocators'!$B$15:$W$15, 0),FALSE)*$F138)</f>
        <v>0</v>
      </c>
      <c r="Q138" s="1411">
        <f>IF(ISERROR(VLOOKUP(VLOOKUP($A138, 'E4 TB Allocation Details'!$A$18:$L$205, MATCH("Demand ID", 'E4 TB Allocation Details'!$A$18:$L$18, 0),FALSE), 'E2 Allocators'!$B$15:$W$361, MATCH('O5 Details by Class &amp; Accounts'!Q$18, 'E2 Allocators'!$B$15:$W$15, 0),FALSE)*$F138), 0, VLOOKUP(VLOOKUP($A138, 'E4 TB Allocation Details'!$A$18:$L$205, MATCH("Demand ID", 'E4 TB Allocation Details'!$A$18:$L$18, 0),FALSE), 'E2 Allocators'!$B$15:$W$361, MATCH('O5 Details by Class &amp; Accounts'!Q$18, 'E2 Allocators'!$B$15:$W$15, 0),FALSE)*$F138)</f>
        <v>0</v>
      </c>
      <c r="R138" s="1411">
        <f>IF(ISERROR(VLOOKUP(VLOOKUP($A138, 'E4 TB Allocation Details'!$A$18:$L$205, MATCH("Demand ID", 'E4 TB Allocation Details'!$A$18:$L$18, 0),FALSE), 'E2 Allocators'!$B$15:$W$361, MATCH('O5 Details by Class &amp; Accounts'!R$18, 'E2 Allocators'!$B$15:$W$15, 0),FALSE)*$F138), 0, VLOOKUP(VLOOKUP($A138, 'E4 TB Allocation Details'!$A$18:$L$205, MATCH("Demand ID", 'E4 TB Allocation Details'!$A$18:$L$18, 0),FALSE), 'E2 Allocators'!$B$15:$W$361, MATCH('O5 Details by Class &amp; Accounts'!R$18, 'E2 Allocators'!$B$15:$W$15, 0),FALSE)*$F138)</f>
        <v>0</v>
      </c>
      <c r="S138" s="1411">
        <f>IF(ISERROR(VLOOKUP(VLOOKUP($A138, 'E4 TB Allocation Details'!$A$18:$L$205, MATCH("Demand ID", 'E4 TB Allocation Details'!$A$18:$L$18, 0),FALSE), 'E2 Allocators'!$B$15:$W$361, MATCH('O5 Details by Class &amp; Accounts'!S$18, 'E2 Allocators'!$B$15:$W$15, 0),FALSE)*$F138), 0, VLOOKUP(VLOOKUP($A138, 'E4 TB Allocation Details'!$A$18:$L$205, MATCH("Demand ID", 'E4 TB Allocation Details'!$A$18:$L$18, 0),FALSE), 'E2 Allocators'!$B$15:$W$361, MATCH('O5 Details by Class &amp; Accounts'!S$18, 'E2 Allocators'!$B$15:$W$15, 0),FALSE)*$F138)</f>
        <v>0</v>
      </c>
      <c r="T138" s="1411">
        <f>IF(ISERROR(VLOOKUP(VLOOKUP($A138, 'E4 TB Allocation Details'!$A$18:$L$205, MATCH("Demand ID", 'E4 TB Allocation Details'!$A$18:$L$18, 0),FALSE), 'E2 Allocators'!$B$15:$W$361, MATCH('O5 Details by Class &amp; Accounts'!T$18, 'E2 Allocators'!$B$15:$W$15, 0),FALSE)*$F138), 0, VLOOKUP(VLOOKUP($A138, 'E4 TB Allocation Details'!$A$18:$L$205, MATCH("Demand ID", 'E4 TB Allocation Details'!$A$18:$L$18, 0),FALSE), 'E2 Allocators'!$B$15:$W$361, MATCH('O5 Details by Class &amp; Accounts'!T$18, 'E2 Allocators'!$B$15:$W$15, 0),FALSE)*$F138)</f>
        <v>0</v>
      </c>
      <c r="U138" s="1411">
        <f>IF(ISERROR(VLOOKUP(VLOOKUP($A138, 'E4 TB Allocation Details'!$A$18:$L$205, MATCH("Demand ID", 'E4 TB Allocation Details'!$A$18:$L$18, 0),FALSE), 'E2 Allocators'!$B$15:$W$361, MATCH('O5 Details by Class &amp; Accounts'!U$18, 'E2 Allocators'!$B$15:$W$15, 0),FALSE)*$F138), 0, VLOOKUP(VLOOKUP($A138, 'E4 TB Allocation Details'!$A$18:$L$205, MATCH("Demand ID", 'E4 TB Allocation Details'!$A$18:$L$18, 0),FALSE), 'E2 Allocators'!$B$15:$W$361, MATCH('O5 Details by Class &amp; Accounts'!U$18, 'E2 Allocators'!$B$15:$W$15, 0),FALSE)*$F138)</f>
        <v>0</v>
      </c>
      <c r="V138" s="1411">
        <f>IF(ISERROR(VLOOKUP(VLOOKUP($A138, 'E4 TB Allocation Details'!$A$18:$L$205, MATCH("Demand ID", 'E4 TB Allocation Details'!$A$18:$L$18, 0),FALSE), 'E2 Allocators'!$B$15:$W$361, MATCH('O5 Details by Class &amp; Accounts'!V$18, 'E2 Allocators'!$B$15:$W$15, 0),FALSE)*$F138), 0, VLOOKUP(VLOOKUP($A138, 'E4 TB Allocation Details'!$A$18:$L$205, MATCH("Demand ID", 'E4 TB Allocation Details'!$A$18:$L$18, 0),FALSE), 'E2 Allocators'!$B$15:$W$361, MATCH('O5 Details by Class &amp; Accounts'!V$18, 'E2 Allocators'!$B$15:$W$15, 0),FALSE)*$F138)</f>
        <v>0</v>
      </c>
      <c r="W138" s="1411">
        <f>IF(ISERROR(VLOOKUP(VLOOKUP($A138, 'E4 TB Allocation Details'!$A$18:$L$205, MATCH("Demand ID", 'E4 TB Allocation Details'!$A$18:$L$18, 0),FALSE), 'E2 Allocators'!$B$15:$W$361, MATCH('O5 Details by Class &amp; Accounts'!W$18, 'E2 Allocators'!$B$15:$W$15, 0),FALSE)*$F138), 0, VLOOKUP(VLOOKUP($A138, 'E4 TB Allocation Details'!$A$18:$L$205, MATCH("Demand ID", 'E4 TB Allocation Details'!$A$18:$L$18, 0),FALSE), 'E2 Allocators'!$B$15:$W$361, MATCH('O5 Details by Class &amp; Accounts'!W$18, 'E2 Allocators'!$B$15:$W$15, 0),FALSE)*$F138)</f>
        <v>0</v>
      </c>
      <c r="X138" s="1411">
        <f>IF(ISERROR(VLOOKUP(VLOOKUP($A138, 'E4 TB Allocation Details'!$A$18:$L$205, MATCH("Demand ID", 'E4 TB Allocation Details'!$A$18:$L$18, 0),FALSE), 'E2 Allocators'!$B$15:$W$361, MATCH('O5 Details by Class &amp; Accounts'!X$18, 'E2 Allocators'!$B$15:$W$15, 0),FALSE)*$F138), 0, VLOOKUP(VLOOKUP($A138, 'E4 TB Allocation Details'!$A$18:$L$205, MATCH("Demand ID", 'E4 TB Allocation Details'!$A$18:$L$18, 0),FALSE), 'E2 Allocators'!$B$15:$W$361, MATCH('O5 Details by Class &amp; Accounts'!X$18, 'E2 Allocators'!$B$15:$W$15, 0),FALSE)*$F138)</f>
        <v>0</v>
      </c>
      <c r="Y138" s="1411">
        <f>IF(ISERROR(VLOOKUP(VLOOKUP($A138, 'E4 TB Allocation Details'!$A$18:$L$205, MATCH("Demand ID", 'E4 TB Allocation Details'!$A$18:$L$18, 0),FALSE), 'E2 Allocators'!$B$15:$W$361, MATCH('O5 Details by Class &amp; Accounts'!Y$18, 'E2 Allocators'!$B$15:$W$15, 0),FALSE)*$F138), 0, VLOOKUP(VLOOKUP($A138, 'E4 TB Allocation Details'!$A$18:$L$205, MATCH("Demand ID", 'E4 TB Allocation Details'!$A$18:$L$18, 0),FALSE), 'E2 Allocators'!$B$15:$W$361, MATCH('O5 Details by Class &amp; Accounts'!Y$18, 'E2 Allocators'!$B$15:$W$15, 0),FALSE)*$F138)</f>
        <v>0</v>
      </c>
      <c r="Z138" s="1411">
        <f>IF(ISERROR(VLOOKUP(VLOOKUP($A138, 'E4 TB Allocation Details'!$A$18:$L$205, MATCH("Demand ID", 'E4 TB Allocation Details'!$A$18:$L$18, 0),FALSE), 'E2 Allocators'!$B$15:$W$361, MATCH('O5 Details by Class &amp; Accounts'!Z$18, 'E2 Allocators'!$B$15:$W$15, 0),FALSE)*$F138), 0, VLOOKUP(VLOOKUP($A138, 'E4 TB Allocation Details'!$A$18:$L$205, MATCH("Demand ID", 'E4 TB Allocation Details'!$A$18:$L$18, 0),FALSE), 'E2 Allocators'!$B$15:$W$361, MATCH('O5 Details by Class &amp; Accounts'!Z$18, 'E2 Allocators'!$B$15:$W$15, 0),FALSE)*$F138)</f>
        <v>0</v>
      </c>
      <c r="AA138" s="1411">
        <f>IF(ISERROR(VLOOKUP(VLOOKUP($A138, 'E4 TB Allocation Details'!$A$18:$L$205, MATCH("Demand ID", 'E4 TB Allocation Details'!$A$18:$L$18, 0),FALSE), 'E2 Allocators'!$B$15:$W$361, MATCH('O5 Details by Class &amp; Accounts'!AA$18, 'E2 Allocators'!$B$15:$W$15, 0),FALSE)*$F138), 0, VLOOKUP(VLOOKUP($A138, 'E4 TB Allocation Details'!$A$18:$L$205, MATCH("Demand ID", 'E4 TB Allocation Details'!$A$18:$L$18, 0),FALSE), 'E2 Allocators'!$B$15:$W$361, MATCH('O5 Details by Class &amp; Accounts'!AA$18, 'E2 Allocators'!$B$15:$W$15, 0),FALSE)*$F138)</f>
        <v>0</v>
      </c>
      <c r="AB138" s="1411">
        <f>IF(ISERROR(VLOOKUP(VLOOKUP($A138, 'E4 TB Allocation Details'!$A$18:$L$205, MATCH("Demand ID", 'E4 TB Allocation Details'!$A$18:$L$18, 0),FALSE), 'E2 Allocators'!$B$15:$W$361, MATCH('O5 Details by Class &amp; Accounts'!AB$18, 'E2 Allocators'!$B$15:$W$15, 0),FALSE)*$F138), 0, VLOOKUP(VLOOKUP($A138, 'E4 TB Allocation Details'!$A$18:$L$205, MATCH("Demand ID", 'E4 TB Allocation Details'!$A$18:$L$18, 0),FALSE), 'E2 Allocators'!$B$15:$W$361, MATCH('O5 Details by Class &amp; Accounts'!AB$18, 'E2 Allocators'!$B$15:$W$15, 0),FALSE)*$F138)</f>
        <v>0</v>
      </c>
      <c r="AC138" s="1411">
        <f t="shared" si="32"/>
        <v>0</v>
      </c>
      <c r="AD138" s="1411">
        <f>IF(ISERROR(VLOOKUP(VLOOKUP($A138, 'E4 TB Allocation Details'!$A$18:$L$205, MATCH("Customer ID", 'E4 TB Allocation Details'!$A$18:$L$18, 0),FALSE), 'E2 Allocators'!$B$15:$W$361, MATCH('O5 Details by Class &amp; Accounts'!AD$18, 'E2 Allocators'!$B$15:$W$15, 0),FALSE)*$G138), 0, VLOOKUP(VLOOKUP($A138, 'E4 TB Allocation Details'!$A$18:$L$205, MATCH("Customer ID", 'E4 TB Allocation Details'!$A$18:$L$18, 0),FALSE), 'E2 Allocators'!$B$15:$W$361, MATCH('O5 Details by Class &amp; Accounts'!AD$18, 'E2 Allocators'!$B$15:$W$15, 0),FALSE)*$G138)</f>
        <v>0</v>
      </c>
      <c r="AE138" s="1411">
        <f>IF(ISERROR(VLOOKUP(VLOOKUP($A138, 'E4 TB Allocation Details'!$A$18:$L$205, MATCH("Customer ID", 'E4 TB Allocation Details'!$A$18:$L$18, 0),FALSE), 'E2 Allocators'!$B$15:$W$361, MATCH('O5 Details by Class &amp; Accounts'!AE$18, 'E2 Allocators'!$B$15:$W$15, 0),FALSE)*$G138), 0, VLOOKUP(VLOOKUP($A138, 'E4 TB Allocation Details'!$A$18:$L$205, MATCH("Customer ID", 'E4 TB Allocation Details'!$A$18:$L$18, 0),FALSE), 'E2 Allocators'!$B$15:$W$361, MATCH('O5 Details by Class &amp; Accounts'!AE$18, 'E2 Allocators'!$B$15:$W$15, 0),FALSE)*$G138)</f>
        <v>0</v>
      </c>
      <c r="AF138" s="1411">
        <f>IF(ISERROR(VLOOKUP(VLOOKUP($A138, 'E4 TB Allocation Details'!$A$18:$L$205, MATCH("Customer ID", 'E4 TB Allocation Details'!$A$18:$L$18, 0),FALSE), 'E2 Allocators'!$B$15:$W$361, MATCH('O5 Details by Class &amp; Accounts'!AF$18, 'E2 Allocators'!$B$15:$W$15, 0),FALSE)*$G138), 0, VLOOKUP(VLOOKUP($A138, 'E4 TB Allocation Details'!$A$18:$L$205, MATCH("Customer ID", 'E4 TB Allocation Details'!$A$18:$L$18, 0),FALSE), 'E2 Allocators'!$B$15:$W$361, MATCH('O5 Details by Class &amp; Accounts'!AF$18, 'E2 Allocators'!$B$15:$W$15, 0),FALSE)*$G138)</f>
        <v>0</v>
      </c>
      <c r="AG138" s="1411">
        <f>IF(ISERROR(VLOOKUP(VLOOKUP($A138, 'E4 TB Allocation Details'!$A$18:$L$205, MATCH("Customer ID", 'E4 TB Allocation Details'!$A$18:$L$18, 0),FALSE), 'E2 Allocators'!$B$15:$W$361, MATCH('O5 Details by Class &amp; Accounts'!AG$18, 'E2 Allocators'!$B$15:$W$15, 0),FALSE)*$G138), 0, VLOOKUP(VLOOKUP($A138, 'E4 TB Allocation Details'!$A$18:$L$205, MATCH("Customer ID", 'E4 TB Allocation Details'!$A$18:$L$18, 0),FALSE), 'E2 Allocators'!$B$15:$W$361, MATCH('O5 Details by Class &amp; Accounts'!AG$18, 'E2 Allocators'!$B$15:$W$15, 0),FALSE)*$G138)</f>
        <v>0</v>
      </c>
      <c r="AH138" s="1411">
        <f>IF(ISERROR(VLOOKUP(VLOOKUP($A138, 'E4 TB Allocation Details'!$A$18:$L$205, MATCH("Customer ID", 'E4 TB Allocation Details'!$A$18:$L$18, 0),FALSE), 'E2 Allocators'!$B$15:$W$361, MATCH('O5 Details by Class &amp; Accounts'!AH$18, 'E2 Allocators'!$B$15:$W$15, 0),FALSE)*$G138), 0, VLOOKUP(VLOOKUP($A138, 'E4 TB Allocation Details'!$A$18:$L$205, MATCH("Customer ID", 'E4 TB Allocation Details'!$A$18:$L$18, 0),FALSE), 'E2 Allocators'!$B$15:$W$361, MATCH('O5 Details by Class &amp; Accounts'!AH$18, 'E2 Allocators'!$B$15:$W$15, 0),FALSE)*$G138)</f>
        <v>0</v>
      </c>
      <c r="AI138" s="1411">
        <f>IF(ISERROR(VLOOKUP(VLOOKUP($A138, 'E4 TB Allocation Details'!$A$18:$L$205, MATCH("Customer ID", 'E4 TB Allocation Details'!$A$18:$L$18, 0),FALSE), 'E2 Allocators'!$B$15:$W$361, MATCH('O5 Details by Class &amp; Accounts'!AI$18, 'E2 Allocators'!$B$15:$W$15, 0),FALSE)*$G138), 0, VLOOKUP(VLOOKUP($A138, 'E4 TB Allocation Details'!$A$18:$L$205, MATCH("Customer ID", 'E4 TB Allocation Details'!$A$18:$L$18, 0),FALSE), 'E2 Allocators'!$B$15:$W$361, MATCH('O5 Details by Class &amp; Accounts'!AI$18, 'E2 Allocators'!$B$15:$W$15, 0),FALSE)*$G138)</f>
        <v>0</v>
      </c>
      <c r="AJ138" s="1411">
        <f>IF(ISERROR(VLOOKUP(VLOOKUP($A138, 'E4 TB Allocation Details'!$A$18:$L$205, MATCH("Customer ID", 'E4 TB Allocation Details'!$A$18:$L$18, 0),FALSE), 'E2 Allocators'!$B$15:$W$361, MATCH('O5 Details by Class &amp; Accounts'!AJ$18, 'E2 Allocators'!$B$15:$W$15, 0),FALSE)*$G138), 0, VLOOKUP(VLOOKUP($A138, 'E4 TB Allocation Details'!$A$18:$L$205, MATCH("Customer ID", 'E4 TB Allocation Details'!$A$18:$L$18, 0),FALSE), 'E2 Allocators'!$B$15:$W$361, MATCH('O5 Details by Class &amp; Accounts'!AJ$18, 'E2 Allocators'!$B$15:$W$15, 0),FALSE)*$G138)</f>
        <v>0</v>
      </c>
      <c r="AK138" s="1411">
        <f>IF(ISERROR(VLOOKUP(VLOOKUP($A138, 'E4 TB Allocation Details'!$A$18:$L$205, MATCH("Customer ID", 'E4 TB Allocation Details'!$A$18:$L$18, 0),FALSE), 'E2 Allocators'!$B$15:$W$361, MATCH('O5 Details by Class &amp; Accounts'!AK$18, 'E2 Allocators'!$B$15:$W$15, 0),FALSE)*$G138), 0, VLOOKUP(VLOOKUP($A138, 'E4 TB Allocation Details'!$A$18:$L$205, MATCH("Customer ID", 'E4 TB Allocation Details'!$A$18:$L$18, 0),FALSE), 'E2 Allocators'!$B$15:$W$361, MATCH('O5 Details by Class &amp; Accounts'!AK$18, 'E2 Allocators'!$B$15:$W$15, 0),FALSE)*$G138)</f>
        <v>0</v>
      </c>
      <c r="AL138" s="1411">
        <f>IF(ISERROR(VLOOKUP(VLOOKUP($A138, 'E4 TB Allocation Details'!$A$18:$L$205, MATCH("Customer ID", 'E4 TB Allocation Details'!$A$18:$L$18, 0),FALSE), 'E2 Allocators'!$B$15:$W$361, MATCH('O5 Details by Class &amp; Accounts'!AL$18, 'E2 Allocators'!$B$15:$W$15, 0),FALSE)*$G138), 0, VLOOKUP(VLOOKUP($A138, 'E4 TB Allocation Details'!$A$18:$L$205, MATCH("Customer ID", 'E4 TB Allocation Details'!$A$18:$L$18, 0),FALSE), 'E2 Allocators'!$B$15:$W$361, MATCH('O5 Details by Class &amp; Accounts'!AL$18, 'E2 Allocators'!$B$15:$W$15, 0),FALSE)*$G138)</f>
        <v>0</v>
      </c>
      <c r="AM138" s="1411">
        <f>IF(ISERROR(VLOOKUP(VLOOKUP($A138, 'E4 TB Allocation Details'!$A$18:$L$205, MATCH("Customer ID", 'E4 TB Allocation Details'!$A$18:$L$18, 0),FALSE), 'E2 Allocators'!$B$15:$W$361, MATCH('O5 Details by Class &amp; Accounts'!AM$18, 'E2 Allocators'!$B$15:$W$15, 0),FALSE)*$G138), 0, VLOOKUP(VLOOKUP($A138, 'E4 TB Allocation Details'!$A$18:$L$205, MATCH("Customer ID", 'E4 TB Allocation Details'!$A$18:$L$18, 0),FALSE), 'E2 Allocators'!$B$15:$W$361, MATCH('O5 Details by Class &amp; Accounts'!AM$18, 'E2 Allocators'!$B$15:$W$15, 0),FALSE)*$G138)</f>
        <v>0</v>
      </c>
      <c r="AN138" s="1411">
        <f>IF(ISERROR(VLOOKUP(VLOOKUP($A138, 'E4 TB Allocation Details'!$A$18:$L$205, MATCH("Customer ID", 'E4 TB Allocation Details'!$A$18:$L$18, 0),FALSE), 'E2 Allocators'!$B$15:$W$361, MATCH('O5 Details by Class &amp; Accounts'!AN$18, 'E2 Allocators'!$B$15:$W$15, 0),FALSE)*$G138), 0, VLOOKUP(VLOOKUP($A138, 'E4 TB Allocation Details'!$A$18:$L$205, MATCH("Customer ID", 'E4 TB Allocation Details'!$A$18:$L$18, 0),FALSE), 'E2 Allocators'!$B$15:$W$361, MATCH('O5 Details by Class &amp; Accounts'!AN$18, 'E2 Allocators'!$B$15:$W$15, 0),FALSE)*$G138)</f>
        <v>0</v>
      </c>
      <c r="AO138" s="1411">
        <f>IF(ISERROR(VLOOKUP(VLOOKUP($A138, 'E4 TB Allocation Details'!$A$18:$L$205, MATCH("Customer ID", 'E4 TB Allocation Details'!$A$18:$L$18, 0),FALSE), 'E2 Allocators'!$B$15:$W$361, MATCH('O5 Details by Class &amp; Accounts'!AO$18, 'E2 Allocators'!$B$15:$W$15, 0),FALSE)*$G138), 0, VLOOKUP(VLOOKUP($A138, 'E4 TB Allocation Details'!$A$18:$L$205, MATCH("Customer ID", 'E4 TB Allocation Details'!$A$18:$L$18, 0),FALSE), 'E2 Allocators'!$B$15:$W$361, MATCH('O5 Details by Class &amp; Accounts'!AO$18, 'E2 Allocators'!$B$15:$W$15, 0),FALSE)*$G138)</f>
        <v>0</v>
      </c>
      <c r="AP138" s="1411">
        <f>IF(ISERROR(VLOOKUP(VLOOKUP($A138, 'E4 TB Allocation Details'!$A$18:$L$205, MATCH("Customer ID", 'E4 TB Allocation Details'!$A$18:$L$18, 0),FALSE), 'E2 Allocators'!$B$15:$W$361, MATCH('O5 Details by Class &amp; Accounts'!AP$18, 'E2 Allocators'!$B$15:$W$15, 0),FALSE)*$G138), 0, VLOOKUP(VLOOKUP($A138, 'E4 TB Allocation Details'!$A$18:$L$205, MATCH("Customer ID", 'E4 TB Allocation Details'!$A$18:$L$18, 0),FALSE), 'E2 Allocators'!$B$15:$W$361, MATCH('O5 Details by Class &amp; Accounts'!AP$18, 'E2 Allocators'!$B$15:$W$15, 0),FALSE)*$G138)</f>
        <v>0</v>
      </c>
      <c r="AQ138" s="1411">
        <f>IF(ISERROR(VLOOKUP(VLOOKUP($A138, 'E4 TB Allocation Details'!$A$18:$L$205, MATCH("Customer ID", 'E4 TB Allocation Details'!$A$18:$L$18, 0),FALSE), 'E2 Allocators'!$B$15:$W$361, MATCH('O5 Details by Class &amp; Accounts'!AQ$18, 'E2 Allocators'!$B$15:$W$15, 0),FALSE)*$G138), 0, VLOOKUP(VLOOKUP($A138, 'E4 TB Allocation Details'!$A$18:$L$205, MATCH("Customer ID", 'E4 TB Allocation Details'!$A$18:$L$18, 0),FALSE), 'E2 Allocators'!$B$15:$W$361, MATCH('O5 Details by Class &amp; Accounts'!AQ$18, 'E2 Allocators'!$B$15:$W$15, 0),FALSE)*$G138)</f>
        <v>0</v>
      </c>
      <c r="AR138" s="1411">
        <f>IF(ISERROR(VLOOKUP(VLOOKUP($A138, 'E4 TB Allocation Details'!$A$18:$L$205, MATCH("Customer ID", 'E4 TB Allocation Details'!$A$18:$L$18, 0),FALSE), 'E2 Allocators'!$B$15:$W$361, MATCH('O5 Details by Class &amp; Accounts'!AR$18, 'E2 Allocators'!$B$15:$W$15, 0),FALSE)*$G138), 0, VLOOKUP(VLOOKUP($A138, 'E4 TB Allocation Details'!$A$18:$L$205, MATCH("Customer ID", 'E4 TB Allocation Details'!$A$18:$L$18, 0),FALSE), 'E2 Allocators'!$B$15:$W$361, MATCH('O5 Details by Class &amp; Accounts'!AR$18, 'E2 Allocators'!$B$15:$W$15, 0),FALSE)*$G138)</f>
        <v>0</v>
      </c>
      <c r="AS138" s="1411">
        <f>IF(ISERROR(VLOOKUP(VLOOKUP($A138, 'E4 TB Allocation Details'!$A$18:$L$205, MATCH("Customer ID", 'E4 TB Allocation Details'!$A$18:$L$18, 0),FALSE), 'E2 Allocators'!$B$15:$W$361, MATCH('O5 Details by Class &amp; Accounts'!AS$18, 'E2 Allocators'!$B$15:$W$15, 0),FALSE)*$G138), 0, VLOOKUP(VLOOKUP($A138, 'E4 TB Allocation Details'!$A$18:$L$205, MATCH("Customer ID", 'E4 TB Allocation Details'!$A$18:$L$18, 0),FALSE), 'E2 Allocators'!$B$15:$W$361, MATCH('O5 Details by Class &amp; Accounts'!AS$18, 'E2 Allocators'!$B$15:$W$15, 0),FALSE)*$G138)</f>
        <v>0</v>
      </c>
      <c r="AT138" s="1411">
        <f>IF(ISERROR(VLOOKUP(VLOOKUP($A138, 'E4 TB Allocation Details'!$A$18:$L$205, MATCH("Customer ID", 'E4 TB Allocation Details'!$A$18:$L$18, 0),FALSE), 'E2 Allocators'!$B$15:$W$361, MATCH('O5 Details by Class &amp; Accounts'!AT$18, 'E2 Allocators'!$B$15:$W$15, 0),FALSE)*$G138), 0, VLOOKUP(VLOOKUP($A138, 'E4 TB Allocation Details'!$A$18:$L$205, MATCH("Customer ID", 'E4 TB Allocation Details'!$A$18:$L$18, 0),FALSE), 'E2 Allocators'!$B$15:$W$361, MATCH('O5 Details by Class &amp; Accounts'!AT$18, 'E2 Allocators'!$B$15:$W$15, 0),FALSE)*$G138)</f>
        <v>0</v>
      </c>
      <c r="AU138" s="1411">
        <f>IF(ISERROR(VLOOKUP(VLOOKUP($A138, 'E4 TB Allocation Details'!$A$18:$L$205, MATCH("Customer ID", 'E4 TB Allocation Details'!$A$18:$L$18, 0),FALSE), 'E2 Allocators'!$B$15:$W$361, MATCH('O5 Details by Class &amp; Accounts'!AU$18, 'E2 Allocators'!$B$15:$W$15, 0),FALSE)*$G138), 0, VLOOKUP(VLOOKUP($A138, 'E4 TB Allocation Details'!$A$18:$L$205, MATCH("Customer ID", 'E4 TB Allocation Details'!$A$18:$L$18, 0),FALSE), 'E2 Allocators'!$B$15:$W$361, MATCH('O5 Details by Class &amp; Accounts'!AU$18, 'E2 Allocators'!$B$15:$W$15, 0),FALSE)*$G138)</f>
        <v>0</v>
      </c>
      <c r="AV138" s="1411">
        <f>IF(ISERROR(VLOOKUP(VLOOKUP($A138, 'E4 TB Allocation Details'!$A$18:$L$205, MATCH("Customer ID", 'E4 TB Allocation Details'!$A$18:$L$18, 0),FALSE), 'E2 Allocators'!$B$15:$W$361, MATCH('O5 Details by Class &amp; Accounts'!AV$18, 'E2 Allocators'!$B$15:$W$15, 0),FALSE)*$G138), 0, VLOOKUP(VLOOKUP($A138, 'E4 TB Allocation Details'!$A$18:$L$205, MATCH("Customer ID", 'E4 TB Allocation Details'!$A$18:$L$18, 0),FALSE), 'E2 Allocators'!$B$15:$W$361, MATCH('O5 Details by Class &amp; Accounts'!AV$18, 'E2 Allocators'!$B$15:$W$15, 0),FALSE)*$G138)</f>
        <v>0</v>
      </c>
      <c r="AW138" s="1411">
        <f>IF(ISERROR(VLOOKUP(VLOOKUP($A138, 'E4 TB Allocation Details'!$A$18:$L$205, MATCH("Customer ID", 'E4 TB Allocation Details'!$A$18:$L$18, 0),FALSE), 'E2 Allocators'!$B$15:$W$361, MATCH('O5 Details by Class &amp; Accounts'!AW$18, 'E2 Allocators'!$B$15:$W$15, 0),FALSE)*$G138), 0, VLOOKUP(VLOOKUP($A138, 'E4 TB Allocation Details'!$A$18:$L$205, MATCH("Customer ID", 'E4 TB Allocation Details'!$A$18:$L$18, 0),FALSE), 'E2 Allocators'!$B$15:$W$361, MATCH('O5 Details by Class &amp; Accounts'!AW$18, 'E2 Allocators'!$B$15:$W$15, 0),FALSE)*$G138)</f>
        <v>0</v>
      </c>
      <c r="AX138" s="1411">
        <f t="shared" si="33"/>
        <v>0</v>
      </c>
      <c r="AY138" s="1411">
        <f>IF(ISERROR(VLOOKUP(VLOOKUP($A138, 'E4 TB Allocation Details'!$A$18:$L$205, MATCH("Misc ID", 'E4 TB Allocation Details'!$A$18:$L$18, 0),FALSE), 'E2 Allocators'!$B$15:$W$361, MATCH('O5 Details by Class &amp; Accounts'!AY$18, 'E2 Allocators'!$B$15:$W$15, 0),FALSE)*$E138), 0, VLOOKUP(VLOOKUP($A138, 'E4 TB Allocation Details'!$A$18:$L$205, MATCH("Misc ID", 'E4 TB Allocation Details'!$A$18:$L$18, 0),FALSE), 'E2 Allocators'!$B$15:$W$361, MATCH('O5 Details by Class &amp; Accounts'!AY$18, 'E2 Allocators'!$B$15:$W$15, 0),FALSE)*$E138)</f>
        <v>0</v>
      </c>
      <c r="AZ138" s="1411">
        <f>IF(ISERROR(VLOOKUP(VLOOKUP($A138, 'E4 TB Allocation Details'!$A$18:$L$205, MATCH("Misc ID", 'E4 TB Allocation Details'!$A$18:$L$18, 0),FALSE), 'E2 Allocators'!$B$15:$W$361, MATCH('O5 Details by Class &amp; Accounts'!AZ$18, 'E2 Allocators'!$B$15:$W$15, 0),FALSE)*$E138), 0, VLOOKUP(VLOOKUP($A138, 'E4 TB Allocation Details'!$A$18:$L$205, MATCH("Misc ID", 'E4 TB Allocation Details'!$A$18:$L$18, 0),FALSE), 'E2 Allocators'!$B$15:$W$361, MATCH('O5 Details by Class &amp; Accounts'!AZ$18, 'E2 Allocators'!$B$15:$W$15, 0),FALSE)*$E138)</f>
        <v>0</v>
      </c>
      <c r="BA138" s="1411">
        <f>IF(ISERROR(VLOOKUP(VLOOKUP($A138, 'E4 TB Allocation Details'!$A$18:$L$205, MATCH("Misc ID", 'E4 TB Allocation Details'!$A$18:$L$18, 0),FALSE), 'E2 Allocators'!$B$15:$W$361, MATCH('O5 Details by Class &amp; Accounts'!BA$18, 'E2 Allocators'!$B$15:$W$15, 0),FALSE)*$E138), 0, VLOOKUP(VLOOKUP($A138, 'E4 TB Allocation Details'!$A$18:$L$205, MATCH("Misc ID", 'E4 TB Allocation Details'!$A$18:$L$18, 0),FALSE), 'E2 Allocators'!$B$15:$W$361, MATCH('O5 Details by Class &amp; Accounts'!BA$18, 'E2 Allocators'!$B$15:$W$15, 0),FALSE)*$E138)</f>
        <v>0</v>
      </c>
      <c r="BB138" s="1411">
        <f>IF(ISERROR(VLOOKUP(VLOOKUP($A138, 'E4 TB Allocation Details'!$A$18:$L$205, MATCH("Misc ID", 'E4 TB Allocation Details'!$A$18:$L$18, 0),FALSE), 'E2 Allocators'!$B$15:$W$361, MATCH('O5 Details by Class &amp; Accounts'!BB$18, 'E2 Allocators'!$B$15:$W$15, 0),FALSE)*$E138), 0, VLOOKUP(VLOOKUP($A138, 'E4 TB Allocation Details'!$A$18:$L$205, MATCH("Misc ID", 'E4 TB Allocation Details'!$A$18:$L$18, 0),FALSE), 'E2 Allocators'!$B$15:$W$361, MATCH('O5 Details by Class &amp; Accounts'!BB$18, 'E2 Allocators'!$B$15:$W$15, 0),FALSE)*$E138)</f>
        <v>0</v>
      </c>
      <c r="BC138" s="1411">
        <f>IF(ISERROR(VLOOKUP(VLOOKUP($A138, 'E4 TB Allocation Details'!$A$18:$L$205, MATCH("Misc ID", 'E4 TB Allocation Details'!$A$18:$L$18, 0),FALSE), 'E2 Allocators'!$B$15:$W$361, MATCH('O5 Details by Class &amp; Accounts'!BC$18, 'E2 Allocators'!$B$15:$W$15, 0),FALSE)*$E138), 0, VLOOKUP(VLOOKUP($A138, 'E4 TB Allocation Details'!$A$18:$L$205, MATCH("Misc ID", 'E4 TB Allocation Details'!$A$18:$L$18, 0),FALSE), 'E2 Allocators'!$B$15:$W$361, MATCH('O5 Details by Class &amp; Accounts'!BC$18, 'E2 Allocators'!$B$15:$W$15, 0),FALSE)*$E138)</f>
        <v>0</v>
      </c>
      <c r="BD138" s="1411">
        <f>IF(ISERROR(VLOOKUP(VLOOKUP($A138, 'E4 TB Allocation Details'!$A$18:$L$205, MATCH("Misc ID", 'E4 TB Allocation Details'!$A$18:$L$18, 0),FALSE), 'E2 Allocators'!$B$15:$W$361, MATCH('O5 Details by Class &amp; Accounts'!BD$18, 'E2 Allocators'!$B$15:$W$15, 0),FALSE)*$E138), 0, VLOOKUP(VLOOKUP($A138, 'E4 TB Allocation Details'!$A$18:$L$205, MATCH("Misc ID", 'E4 TB Allocation Details'!$A$18:$L$18, 0),FALSE), 'E2 Allocators'!$B$15:$W$361, MATCH('O5 Details by Class &amp; Accounts'!BD$18, 'E2 Allocators'!$B$15:$W$15, 0),FALSE)*$E138)</f>
        <v>0</v>
      </c>
      <c r="BE138" s="1411">
        <f>IF(ISERROR(VLOOKUP(VLOOKUP($A138, 'E4 TB Allocation Details'!$A$18:$L$205, MATCH("Misc ID", 'E4 TB Allocation Details'!$A$18:$L$18, 0),FALSE), 'E2 Allocators'!$B$15:$W$361, MATCH('O5 Details by Class &amp; Accounts'!BE$18, 'E2 Allocators'!$B$15:$W$15, 0),FALSE)*$E138), 0, VLOOKUP(VLOOKUP($A138, 'E4 TB Allocation Details'!$A$18:$L$205, MATCH("Misc ID", 'E4 TB Allocation Details'!$A$18:$L$18, 0),FALSE), 'E2 Allocators'!$B$15:$W$361, MATCH('O5 Details by Class &amp; Accounts'!BE$18, 'E2 Allocators'!$B$15:$W$15, 0),FALSE)*$E138)</f>
        <v>0</v>
      </c>
      <c r="BF138" s="1411">
        <f>IF(ISERROR(VLOOKUP(VLOOKUP($A138, 'E4 TB Allocation Details'!$A$18:$L$205, MATCH("Misc ID", 'E4 TB Allocation Details'!$A$18:$L$18, 0),FALSE), 'E2 Allocators'!$B$15:$W$361, MATCH('O5 Details by Class &amp; Accounts'!BF$18, 'E2 Allocators'!$B$15:$W$15, 0),FALSE)*$E138), 0, VLOOKUP(VLOOKUP($A138, 'E4 TB Allocation Details'!$A$18:$L$205, MATCH("Misc ID", 'E4 TB Allocation Details'!$A$18:$L$18, 0),FALSE), 'E2 Allocators'!$B$15:$W$361, MATCH('O5 Details by Class &amp; Accounts'!BF$18, 'E2 Allocators'!$B$15:$W$15, 0),FALSE)*$E138)</f>
        <v>0</v>
      </c>
      <c r="BG138" s="1411">
        <f>IF(ISERROR(VLOOKUP(VLOOKUP($A138, 'E4 TB Allocation Details'!$A$18:$L$205, MATCH("Misc ID", 'E4 TB Allocation Details'!$A$18:$L$18, 0),FALSE), 'E2 Allocators'!$B$15:$W$361, MATCH('O5 Details by Class &amp; Accounts'!BG$18, 'E2 Allocators'!$B$15:$W$15, 0),FALSE)*$E138), 0, VLOOKUP(VLOOKUP($A138, 'E4 TB Allocation Details'!$A$18:$L$205, MATCH("Misc ID", 'E4 TB Allocation Details'!$A$18:$L$18, 0),FALSE), 'E2 Allocators'!$B$15:$W$361, MATCH('O5 Details by Class &amp; Accounts'!BG$18, 'E2 Allocators'!$B$15:$W$15, 0),FALSE)*$E138)</f>
        <v>0</v>
      </c>
      <c r="BH138" s="1411">
        <f>IF(ISERROR(VLOOKUP(VLOOKUP($A138, 'E4 TB Allocation Details'!$A$18:$L$205, MATCH("Misc ID", 'E4 TB Allocation Details'!$A$18:$L$18, 0),FALSE), 'E2 Allocators'!$B$15:$W$361, MATCH('O5 Details by Class &amp; Accounts'!BH$18, 'E2 Allocators'!$B$15:$W$15, 0),FALSE)*$E138), 0, VLOOKUP(VLOOKUP($A138, 'E4 TB Allocation Details'!$A$18:$L$205, MATCH("Misc ID", 'E4 TB Allocation Details'!$A$18:$L$18, 0),FALSE), 'E2 Allocators'!$B$15:$W$361, MATCH('O5 Details by Class &amp; Accounts'!BH$18, 'E2 Allocators'!$B$15:$W$15, 0),FALSE)*$E138)</f>
        <v>0</v>
      </c>
      <c r="BI138" s="1411">
        <f>IF(ISERROR(VLOOKUP(VLOOKUP($A138, 'E4 TB Allocation Details'!$A$18:$L$205, MATCH("Misc ID", 'E4 TB Allocation Details'!$A$18:$L$18, 0),FALSE), 'E2 Allocators'!$B$15:$W$361, MATCH('O5 Details by Class &amp; Accounts'!BI$18, 'E2 Allocators'!$B$15:$W$15, 0),FALSE)*$E138), 0, VLOOKUP(VLOOKUP($A138, 'E4 TB Allocation Details'!$A$18:$L$205, MATCH("Misc ID", 'E4 TB Allocation Details'!$A$18:$L$18, 0),FALSE), 'E2 Allocators'!$B$15:$W$361, MATCH('O5 Details by Class &amp; Accounts'!BI$18, 'E2 Allocators'!$B$15:$W$15, 0),FALSE)*$E138)</f>
        <v>0</v>
      </c>
      <c r="BJ138" s="1411">
        <f>IF(ISERROR(VLOOKUP(VLOOKUP($A138, 'E4 TB Allocation Details'!$A$18:$L$205, MATCH("Misc ID", 'E4 TB Allocation Details'!$A$18:$L$18, 0),FALSE), 'E2 Allocators'!$B$15:$W$361, MATCH('O5 Details by Class &amp; Accounts'!BJ$18, 'E2 Allocators'!$B$15:$W$15, 0),FALSE)*$E138), 0, VLOOKUP(VLOOKUP($A138, 'E4 TB Allocation Details'!$A$18:$L$205, MATCH("Misc ID", 'E4 TB Allocation Details'!$A$18:$L$18, 0),FALSE), 'E2 Allocators'!$B$15:$W$361, MATCH('O5 Details by Class &amp; Accounts'!BJ$18, 'E2 Allocators'!$B$15:$W$15, 0),FALSE)*$E138)</f>
        <v>0</v>
      </c>
      <c r="BK138" s="1411">
        <f>IF(ISERROR(VLOOKUP(VLOOKUP($A138, 'E4 TB Allocation Details'!$A$18:$L$205, MATCH("Misc ID", 'E4 TB Allocation Details'!$A$18:$L$18, 0),FALSE), 'E2 Allocators'!$B$15:$W$361, MATCH('O5 Details by Class &amp; Accounts'!BK$18, 'E2 Allocators'!$B$15:$W$15, 0),FALSE)*$E138), 0, VLOOKUP(VLOOKUP($A138, 'E4 TB Allocation Details'!$A$18:$L$205, MATCH("Misc ID", 'E4 TB Allocation Details'!$A$18:$L$18, 0),FALSE), 'E2 Allocators'!$B$15:$W$361, MATCH('O5 Details by Class &amp; Accounts'!BK$18, 'E2 Allocators'!$B$15:$W$15, 0),FALSE)*$E138)</f>
        <v>0</v>
      </c>
      <c r="BL138" s="1411">
        <f>IF(ISERROR(VLOOKUP(VLOOKUP($A138, 'E4 TB Allocation Details'!$A$18:$L$205, MATCH("Misc ID", 'E4 TB Allocation Details'!$A$18:$L$18, 0),FALSE), 'E2 Allocators'!$B$15:$W$361, MATCH('O5 Details by Class &amp; Accounts'!BL$18, 'E2 Allocators'!$B$15:$W$15, 0),FALSE)*$E138), 0, VLOOKUP(VLOOKUP($A138, 'E4 TB Allocation Details'!$A$18:$L$205, MATCH("Misc ID", 'E4 TB Allocation Details'!$A$18:$L$18, 0),FALSE), 'E2 Allocators'!$B$15:$W$361, MATCH('O5 Details by Class &amp; Accounts'!BL$18, 'E2 Allocators'!$B$15:$W$15, 0),FALSE)*$E138)</f>
        <v>0</v>
      </c>
      <c r="BM138" s="1411">
        <f>IF(ISERROR(VLOOKUP(VLOOKUP($A138, 'E4 TB Allocation Details'!$A$18:$L$205, MATCH("Misc ID", 'E4 TB Allocation Details'!$A$18:$L$18, 0),FALSE), 'E2 Allocators'!$B$15:$W$361, MATCH('O5 Details by Class &amp; Accounts'!BM$18, 'E2 Allocators'!$B$15:$W$15, 0),FALSE)*$E138), 0, VLOOKUP(VLOOKUP($A138, 'E4 TB Allocation Details'!$A$18:$L$205, MATCH("Misc ID", 'E4 TB Allocation Details'!$A$18:$L$18, 0),FALSE), 'E2 Allocators'!$B$15:$W$361, MATCH('O5 Details by Class &amp; Accounts'!BM$18, 'E2 Allocators'!$B$15:$W$15, 0),FALSE)*$E138)</f>
        <v>0</v>
      </c>
      <c r="BN138" s="1411">
        <f>IF(ISERROR(VLOOKUP(VLOOKUP($A138, 'E4 TB Allocation Details'!$A$18:$L$205, MATCH("Misc ID", 'E4 TB Allocation Details'!$A$18:$L$18, 0),FALSE), 'E2 Allocators'!$B$15:$W$361, MATCH('O5 Details by Class &amp; Accounts'!BN$18, 'E2 Allocators'!$B$15:$W$15, 0),FALSE)*$E138), 0, VLOOKUP(VLOOKUP($A138, 'E4 TB Allocation Details'!$A$18:$L$205, MATCH("Misc ID", 'E4 TB Allocation Details'!$A$18:$L$18, 0),FALSE), 'E2 Allocators'!$B$15:$W$361, MATCH('O5 Details by Class &amp; Accounts'!BN$18, 'E2 Allocators'!$B$15:$W$15, 0),FALSE)*$E138)</f>
        <v>0</v>
      </c>
      <c r="BO138" s="1411">
        <f>IF(ISERROR(VLOOKUP(VLOOKUP($A138, 'E4 TB Allocation Details'!$A$18:$L$205, MATCH("Misc ID", 'E4 TB Allocation Details'!$A$18:$L$18, 0),FALSE), 'E2 Allocators'!$B$15:$W$361, MATCH('O5 Details by Class &amp; Accounts'!BO$18, 'E2 Allocators'!$B$15:$W$15, 0),FALSE)*$E138), 0, VLOOKUP(VLOOKUP($A138, 'E4 TB Allocation Details'!$A$18:$L$205, MATCH("Misc ID", 'E4 TB Allocation Details'!$A$18:$L$18, 0),FALSE), 'E2 Allocators'!$B$15:$W$361, MATCH('O5 Details by Class &amp; Accounts'!BO$18, 'E2 Allocators'!$B$15:$W$15, 0),FALSE)*$E138)</f>
        <v>0</v>
      </c>
      <c r="BP138" s="1411">
        <f>IF(ISERROR(VLOOKUP(VLOOKUP($A138, 'E4 TB Allocation Details'!$A$18:$L$205, MATCH("Misc ID", 'E4 TB Allocation Details'!$A$18:$L$18, 0),FALSE), 'E2 Allocators'!$B$15:$W$361, MATCH('O5 Details by Class &amp; Accounts'!BP$18, 'E2 Allocators'!$B$15:$W$15, 0),FALSE)*$E138), 0, VLOOKUP(VLOOKUP($A138, 'E4 TB Allocation Details'!$A$18:$L$205, MATCH("Misc ID", 'E4 TB Allocation Details'!$A$18:$L$18, 0),FALSE), 'E2 Allocators'!$B$15:$W$361, MATCH('O5 Details by Class &amp; Accounts'!BP$18, 'E2 Allocators'!$B$15:$W$15, 0),FALSE)*$E138)</f>
        <v>0</v>
      </c>
      <c r="BQ138" s="1411">
        <f>IF(ISERROR(VLOOKUP(VLOOKUP($A138, 'E4 TB Allocation Details'!$A$18:$L$205, MATCH("Misc ID", 'E4 TB Allocation Details'!$A$18:$L$18, 0),FALSE), 'E2 Allocators'!$B$15:$W$361, MATCH('O5 Details by Class &amp; Accounts'!BQ$18, 'E2 Allocators'!$B$15:$W$15, 0),FALSE)*$E138), 0, VLOOKUP(VLOOKUP($A138, 'E4 TB Allocation Details'!$A$18:$L$205, MATCH("Misc ID", 'E4 TB Allocation Details'!$A$18:$L$18, 0),FALSE), 'E2 Allocators'!$B$15:$W$361, MATCH('O5 Details by Class &amp; Accounts'!BQ$18, 'E2 Allocators'!$B$15:$W$15, 0),FALSE)*$E138)</f>
        <v>0</v>
      </c>
      <c r="BR138" s="1411">
        <f>IF(ISERROR(VLOOKUP(VLOOKUP($A138, 'E4 TB Allocation Details'!$A$18:$L$205, MATCH("Misc ID", 'E4 TB Allocation Details'!$A$18:$L$18, 0),FALSE), 'E2 Allocators'!$B$15:$W$361, MATCH('O5 Details by Class &amp; Accounts'!BR$18, 'E2 Allocators'!$B$15:$W$15, 0),FALSE)*$E138), 0, VLOOKUP(VLOOKUP($A138, 'E4 TB Allocation Details'!$A$18:$L$205, MATCH("Misc ID", 'E4 TB Allocation Details'!$A$18:$L$18, 0),FALSE), 'E2 Allocators'!$B$15:$W$361, MATCH('O5 Details by Class &amp; Accounts'!BR$18, 'E2 Allocators'!$B$15:$W$15, 0),FALSE)*$E138)</f>
        <v>0</v>
      </c>
      <c r="BS138" s="1411">
        <f t="shared" si="34"/>
        <v>0</v>
      </c>
      <c r="BT138" s="1411">
        <f>IF(ISERROR(VLOOKUP(VLOOKUP($A138, 'E4 TB Allocation Details'!$A$18:$L$205, MATCH("A &amp; G ID", 'E4 TB Allocation Details'!$A$18:$L$18, 0),FALSE), 'E2 Allocators'!$B$15:$W$361, MATCH('O5 Details by Class &amp; Accounts'!BT$18, 'E2 Allocators'!$B$15:$W$15, 0),FALSE)*$E138), 0, VLOOKUP(VLOOKUP($A138, 'E4 TB Allocation Details'!$A$18:$L$205, MATCH("A &amp; G ID", 'E4 TB Allocation Details'!$A$18:$L$18, 0),FALSE), 'E2 Allocators'!$B$15:$W$361, MATCH('O5 Details by Class &amp; Accounts'!BT$18, 'E2 Allocators'!$B$15:$W$15, 0),FALSE)*$E138)</f>
        <v>0</v>
      </c>
      <c r="BU138" s="1411">
        <f>IF(ISERROR(VLOOKUP(VLOOKUP($A138, 'E4 TB Allocation Details'!$A$18:$L$205, MATCH("A &amp; G ID", 'E4 TB Allocation Details'!$A$18:$L$18, 0),FALSE), 'E2 Allocators'!$B$15:$W$361, MATCH('O5 Details by Class &amp; Accounts'!BU$18, 'E2 Allocators'!$B$15:$W$15, 0),FALSE)*$E138), 0, VLOOKUP(VLOOKUP($A138, 'E4 TB Allocation Details'!$A$18:$L$205, MATCH("A &amp; G ID", 'E4 TB Allocation Details'!$A$18:$L$18, 0),FALSE), 'E2 Allocators'!$B$15:$W$361, MATCH('O5 Details by Class &amp; Accounts'!BU$18, 'E2 Allocators'!$B$15:$W$15, 0),FALSE)*$E138)</f>
        <v>0</v>
      </c>
      <c r="BV138" s="1411">
        <f>IF(ISERROR(VLOOKUP(VLOOKUP($A138, 'E4 TB Allocation Details'!$A$18:$L$205, MATCH("A &amp; G ID", 'E4 TB Allocation Details'!$A$18:$L$18, 0),FALSE), 'E2 Allocators'!$B$15:$W$361, MATCH('O5 Details by Class &amp; Accounts'!BV$18, 'E2 Allocators'!$B$15:$W$15, 0),FALSE)*$E138), 0, VLOOKUP(VLOOKUP($A138, 'E4 TB Allocation Details'!$A$18:$L$205, MATCH("A &amp; G ID", 'E4 TB Allocation Details'!$A$18:$L$18, 0),FALSE), 'E2 Allocators'!$B$15:$W$361, MATCH('O5 Details by Class &amp; Accounts'!BV$18, 'E2 Allocators'!$B$15:$W$15, 0),FALSE)*$E138)</f>
        <v>0</v>
      </c>
      <c r="BW138" s="1411">
        <f>IF(ISERROR(VLOOKUP(VLOOKUP($A138, 'E4 TB Allocation Details'!$A$18:$L$205, MATCH("A &amp; G ID", 'E4 TB Allocation Details'!$A$18:$L$18, 0),FALSE), 'E2 Allocators'!$B$15:$W$361, MATCH('O5 Details by Class &amp; Accounts'!BW$18, 'E2 Allocators'!$B$15:$W$15, 0),FALSE)*$E138), 0, VLOOKUP(VLOOKUP($A138, 'E4 TB Allocation Details'!$A$18:$L$205, MATCH("A &amp; G ID", 'E4 TB Allocation Details'!$A$18:$L$18, 0),FALSE), 'E2 Allocators'!$B$15:$W$361, MATCH('O5 Details by Class &amp; Accounts'!BW$18, 'E2 Allocators'!$B$15:$W$15, 0),FALSE)*$E138)</f>
        <v>0</v>
      </c>
      <c r="BX138" s="1411">
        <f>IF(ISERROR(VLOOKUP(VLOOKUP($A138, 'E4 TB Allocation Details'!$A$18:$L$205, MATCH("A &amp; G ID", 'E4 TB Allocation Details'!$A$18:$L$18, 0),FALSE), 'E2 Allocators'!$B$15:$W$361, MATCH('O5 Details by Class &amp; Accounts'!BX$18, 'E2 Allocators'!$B$15:$W$15, 0),FALSE)*$E138), 0, VLOOKUP(VLOOKUP($A138, 'E4 TB Allocation Details'!$A$18:$L$205, MATCH("A &amp; G ID", 'E4 TB Allocation Details'!$A$18:$L$18, 0),FALSE), 'E2 Allocators'!$B$15:$W$361, MATCH('O5 Details by Class &amp; Accounts'!BX$18, 'E2 Allocators'!$B$15:$W$15, 0),FALSE)*$E138)</f>
        <v>0</v>
      </c>
      <c r="BY138" s="1411">
        <f>IF(ISERROR(VLOOKUP(VLOOKUP($A138, 'E4 TB Allocation Details'!$A$18:$L$205, MATCH("A &amp; G ID", 'E4 TB Allocation Details'!$A$18:$L$18, 0),FALSE), 'E2 Allocators'!$B$15:$W$361, MATCH('O5 Details by Class &amp; Accounts'!BY$18, 'E2 Allocators'!$B$15:$W$15, 0),FALSE)*$E138), 0, VLOOKUP(VLOOKUP($A138, 'E4 TB Allocation Details'!$A$18:$L$205, MATCH("A &amp; G ID", 'E4 TB Allocation Details'!$A$18:$L$18, 0),FALSE), 'E2 Allocators'!$B$15:$W$361, MATCH('O5 Details by Class &amp; Accounts'!BY$18, 'E2 Allocators'!$B$15:$W$15, 0),FALSE)*$E138)</f>
        <v>0</v>
      </c>
      <c r="BZ138" s="1411">
        <f>IF(ISERROR(VLOOKUP(VLOOKUP($A138, 'E4 TB Allocation Details'!$A$18:$L$205, MATCH("A &amp; G ID", 'E4 TB Allocation Details'!$A$18:$L$18, 0),FALSE), 'E2 Allocators'!$B$15:$W$361, MATCH('O5 Details by Class &amp; Accounts'!BZ$18, 'E2 Allocators'!$B$15:$W$15, 0),FALSE)*$E138), 0, VLOOKUP(VLOOKUP($A138, 'E4 TB Allocation Details'!$A$18:$L$205, MATCH("A &amp; G ID", 'E4 TB Allocation Details'!$A$18:$L$18, 0),FALSE), 'E2 Allocators'!$B$15:$W$361, MATCH('O5 Details by Class &amp; Accounts'!BZ$18, 'E2 Allocators'!$B$15:$W$15, 0),FALSE)*$E138)</f>
        <v>0</v>
      </c>
      <c r="CA138" s="1411">
        <f>IF(ISERROR(VLOOKUP(VLOOKUP($A138, 'E4 TB Allocation Details'!$A$18:$L$205, MATCH("A &amp; G ID", 'E4 TB Allocation Details'!$A$18:$L$18, 0),FALSE), 'E2 Allocators'!$B$15:$W$361, MATCH('O5 Details by Class &amp; Accounts'!CA$18, 'E2 Allocators'!$B$15:$W$15, 0),FALSE)*$E138), 0, VLOOKUP(VLOOKUP($A138, 'E4 TB Allocation Details'!$A$18:$L$205, MATCH("A &amp; G ID", 'E4 TB Allocation Details'!$A$18:$L$18, 0),FALSE), 'E2 Allocators'!$B$15:$W$361, MATCH('O5 Details by Class &amp; Accounts'!CA$18, 'E2 Allocators'!$B$15:$W$15, 0),FALSE)*$E138)</f>
        <v>0</v>
      </c>
      <c r="CB138" s="1411">
        <f>IF(ISERROR(VLOOKUP(VLOOKUP($A138, 'E4 TB Allocation Details'!$A$18:$L$205, MATCH("A &amp; G ID", 'E4 TB Allocation Details'!$A$18:$L$18, 0),FALSE), 'E2 Allocators'!$B$15:$W$361, MATCH('O5 Details by Class &amp; Accounts'!CB$18, 'E2 Allocators'!$B$15:$W$15, 0),FALSE)*$E138), 0, VLOOKUP(VLOOKUP($A138, 'E4 TB Allocation Details'!$A$18:$L$205, MATCH("A &amp; G ID", 'E4 TB Allocation Details'!$A$18:$L$18, 0),FALSE), 'E2 Allocators'!$B$15:$W$361, MATCH('O5 Details by Class &amp; Accounts'!CB$18, 'E2 Allocators'!$B$15:$W$15, 0),FALSE)*$E138)</f>
        <v>0</v>
      </c>
      <c r="CC138" s="1411">
        <f>IF(ISERROR(VLOOKUP(VLOOKUP($A138, 'E4 TB Allocation Details'!$A$18:$L$205, MATCH("A &amp; G ID", 'E4 TB Allocation Details'!$A$18:$L$18, 0),FALSE), 'E2 Allocators'!$B$15:$W$361, MATCH('O5 Details by Class &amp; Accounts'!CC$18, 'E2 Allocators'!$B$15:$W$15, 0),FALSE)*$E138), 0, VLOOKUP(VLOOKUP($A138, 'E4 TB Allocation Details'!$A$18:$L$205, MATCH("A &amp; G ID", 'E4 TB Allocation Details'!$A$18:$L$18, 0),FALSE), 'E2 Allocators'!$B$15:$W$361, MATCH('O5 Details by Class &amp; Accounts'!CC$18, 'E2 Allocators'!$B$15:$W$15, 0),FALSE)*$E138)</f>
        <v>0</v>
      </c>
      <c r="CD138" s="1411">
        <f>IF(ISERROR(VLOOKUP(VLOOKUP($A138, 'E4 TB Allocation Details'!$A$18:$L$205, MATCH("A &amp; G ID", 'E4 TB Allocation Details'!$A$18:$L$18, 0),FALSE), 'E2 Allocators'!$B$15:$W$361, MATCH('O5 Details by Class &amp; Accounts'!CD$18, 'E2 Allocators'!$B$15:$W$15, 0),FALSE)*$E138), 0, VLOOKUP(VLOOKUP($A138, 'E4 TB Allocation Details'!$A$18:$L$205, MATCH("A &amp; G ID", 'E4 TB Allocation Details'!$A$18:$L$18, 0),FALSE), 'E2 Allocators'!$B$15:$W$361, MATCH('O5 Details by Class &amp; Accounts'!CD$18, 'E2 Allocators'!$B$15:$W$15, 0),FALSE)*$E138)</f>
        <v>0</v>
      </c>
      <c r="CE138" s="1411">
        <f>IF(ISERROR(VLOOKUP(VLOOKUP($A138, 'E4 TB Allocation Details'!$A$18:$L$205, MATCH("A &amp; G ID", 'E4 TB Allocation Details'!$A$18:$L$18, 0),FALSE), 'E2 Allocators'!$B$15:$W$361, MATCH('O5 Details by Class &amp; Accounts'!CE$18, 'E2 Allocators'!$B$15:$W$15, 0),FALSE)*$E138), 0, VLOOKUP(VLOOKUP($A138, 'E4 TB Allocation Details'!$A$18:$L$205, MATCH("A &amp; G ID", 'E4 TB Allocation Details'!$A$18:$L$18, 0),FALSE), 'E2 Allocators'!$B$15:$W$361, MATCH('O5 Details by Class &amp; Accounts'!CE$18, 'E2 Allocators'!$B$15:$W$15, 0),FALSE)*$E138)</f>
        <v>0</v>
      </c>
      <c r="CF138" s="1411">
        <f>IF(ISERROR(VLOOKUP(VLOOKUP($A138, 'E4 TB Allocation Details'!$A$18:$L$205, MATCH("A &amp; G ID", 'E4 TB Allocation Details'!$A$18:$L$18, 0),FALSE), 'E2 Allocators'!$B$15:$W$361, MATCH('O5 Details by Class &amp; Accounts'!CF$18, 'E2 Allocators'!$B$15:$W$15, 0),FALSE)*$E138), 0, VLOOKUP(VLOOKUP($A138, 'E4 TB Allocation Details'!$A$18:$L$205, MATCH("A &amp; G ID", 'E4 TB Allocation Details'!$A$18:$L$18, 0),FALSE), 'E2 Allocators'!$B$15:$W$361, MATCH('O5 Details by Class &amp; Accounts'!CF$18, 'E2 Allocators'!$B$15:$W$15, 0),FALSE)*$E138)</f>
        <v>0</v>
      </c>
      <c r="CG138" s="1411">
        <f>IF(ISERROR(VLOOKUP(VLOOKUP($A138, 'E4 TB Allocation Details'!$A$18:$L$205, MATCH("A &amp; G ID", 'E4 TB Allocation Details'!$A$18:$L$18, 0),FALSE), 'E2 Allocators'!$B$15:$W$361, MATCH('O5 Details by Class &amp; Accounts'!CG$18, 'E2 Allocators'!$B$15:$W$15, 0),FALSE)*$E138), 0, VLOOKUP(VLOOKUP($A138, 'E4 TB Allocation Details'!$A$18:$L$205, MATCH("A &amp; G ID", 'E4 TB Allocation Details'!$A$18:$L$18, 0),FALSE), 'E2 Allocators'!$B$15:$W$361, MATCH('O5 Details by Class &amp; Accounts'!CG$18, 'E2 Allocators'!$B$15:$W$15, 0),FALSE)*$E138)</f>
        <v>0</v>
      </c>
      <c r="CH138" s="1411">
        <f>IF(ISERROR(VLOOKUP(VLOOKUP($A138, 'E4 TB Allocation Details'!$A$18:$L$205, MATCH("A &amp; G ID", 'E4 TB Allocation Details'!$A$18:$L$18, 0),FALSE), 'E2 Allocators'!$B$15:$W$361, MATCH('O5 Details by Class &amp; Accounts'!CH$18, 'E2 Allocators'!$B$15:$W$15, 0),FALSE)*$E138), 0, VLOOKUP(VLOOKUP($A138, 'E4 TB Allocation Details'!$A$18:$L$205, MATCH("A &amp; G ID", 'E4 TB Allocation Details'!$A$18:$L$18, 0),FALSE), 'E2 Allocators'!$B$15:$W$361, MATCH('O5 Details by Class &amp; Accounts'!CH$18, 'E2 Allocators'!$B$15:$W$15, 0),FALSE)*$E138)</f>
        <v>0</v>
      </c>
      <c r="CI138" s="1411">
        <f>IF(ISERROR(VLOOKUP(VLOOKUP($A138, 'E4 TB Allocation Details'!$A$18:$L$205, MATCH("A &amp; G ID", 'E4 TB Allocation Details'!$A$18:$L$18, 0),FALSE), 'E2 Allocators'!$B$15:$W$361, MATCH('O5 Details by Class &amp; Accounts'!CI$18, 'E2 Allocators'!$B$15:$W$15, 0),FALSE)*$E138), 0, VLOOKUP(VLOOKUP($A138, 'E4 TB Allocation Details'!$A$18:$L$205, MATCH("A &amp; G ID", 'E4 TB Allocation Details'!$A$18:$L$18, 0),FALSE), 'E2 Allocators'!$B$15:$W$361, MATCH('O5 Details by Class &amp; Accounts'!CI$18, 'E2 Allocators'!$B$15:$W$15, 0),FALSE)*$E138)</f>
        <v>0</v>
      </c>
      <c r="CJ138" s="1411">
        <f>IF(ISERROR(VLOOKUP(VLOOKUP($A138, 'E4 TB Allocation Details'!$A$18:$L$205, MATCH("A &amp; G ID", 'E4 TB Allocation Details'!$A$18:$L$18, 0),FALSE), 'E2 Allocators'!$B$15:$W$361, MATCH('O5 Details by Class &amp; Accounts'!CJ$18, 'E2 Allocators'!$B$15:$W$15, 0),FALSE)*$E138), 0, VLOOKUP(VLOOKUP($A138, 'E4 TB Allocation Details'!$A$18:$L$205, MATCH("A &amp; G ID", 'E4 TB Allocation Details'!$A$18:$L$18, 0),FALSE), 'E2 Allocators'!$B$15:$W$361, MATCH('O5 Details by Class &amp; Accounts'!CJ$18, 'E2 Allocators'!$B$15:$W$15, 0),FALSE)*$E138)</f>
        <v>0</v>
      </c>
      <c r="CK138" s="1411">
        <f>IF(ISERROR(VLOOKUP(VLOOKUP($A138, 'E4 TB Allocation Details'!$A$18:$L$205, MATCH("A &amp; G ID", 'E4 TB Allocation Details'!$A$18:$L$18, 0),FALSE), 'E2 Allocators'!$B$15:$W$361, MATCH('O5 Details by Class &amp; Accounts'!CK$18, 'E2 Allocators'!$B$15:$W$15, 0),FALSE)*$E138), 0, VLOOKUP(VLOOKUP($A138, 'E4 TB Allocation Details'!$A$18:$L$205, MATCH("A &amp; G ID", 'E4 TB Allocation Details'!$A$18:$L$18, 0),FALSE), 'E2 Allocators'!$B$15:$W$361, MATCH('O5 Details by Class &amp; Accounts'!CK$18, 'E2 Allocators'!$B$15:$W$15, 0),FALSE)*$E138)</f>
        <v>0</v>
      </c>
      <c r="CL138" s="1411">
        <f>IF(ISERROR(VLOOKUP(VLOOKUP($A138, 'E4 TB Allocation Details'!$A$18:$L$205, MATCH("A &amp; G ID", 'E4 TB Allocation Details'!$A$18:$L$18, 0),FALSE), 'E2 Allocators'!$B$15:$W$361, MATCH('O5 Details by Class &amp; Accounts'!CL$18, 'E2 Allocators'!$B$15:$W$15, 0),FALSE)*$E138), 0, VLOOKUP(VLOOKUP($A138, 'E4 TB Allocation Details'!$A$18:$L$205, MATCH("A &amp; G ID", 'E4 TB Allocation Details'!$A$18:$L$18, 0),FALSE), 'E2 Allocators'!$B$15:$W$361, MATCH('O5 Details by Class &amp; Accounts'!CL$18, 'E2 Allocators'!$B$15:$W$15, 0),FALSE)*$E138)</f>
        <v>0</v>
      </c>
      <c r="CM138" s="1411">
        <f>IF(ISERROR(VLOOKUP(VLOOKUP($A138, 'E4 TB Allocation Details'!$A$18:$L$205, MATCH("A &amp; G ID", 'E4 TB Allocation Details'!$A$18:$L$18, 0),FALSE), 'E2 Allocators'!$B$15:$W$361, MATCH('O5 Details by Class &amp; Accounts'!CM$18, 'E2 Allocators'!$B$15:$W$15, 0),FALSE)*$E138), 0, VLOOKUP(VLOOKUP($A138, 'E4 TB Allocation Details'!$A$18:$L$205, MATCH("A &amp; G ID", 'E4 TB Allocation Details'!$A$18:$L$18, 0),FALSE), 'E2 Allocators'!$B$15:$W$361, MATCH('O5 Details by Class &amp; Accounts'!CM$18, 'E2 Allocators'!$B$15:$W$15, 0),FALSE)*$E138)</f>
        <v>0</v>
      </c>
      <c r="CN138" s="1411">
        <f t="shared" si="35"/>
        <v>0</v>
      </c>
      <c r="CO138" s="1791">
        <f t="shared" si="36"/>
        <v>0</v>
      </c>
      <c r="CQ138" s="2086" t="s">
        <v>1215</v>
      </c>
    </row>
    <row r="139" spans="1:95" s="80" customFormat="1" ht="12.75">
      <c r="A139" s="1176">
        <v>5070</v>
      </c>
      <c r="B139" s="1175" t="s">
        <v>927</v>
      </c>
      <c r="C139" s="1788">
        <f>IF(ISERROR(VLOOKUP($A139,'I3 TB Data'!$A$23:$H$458,MATCH('O5 Details by Class &amp; Accounts'!$C$18, 'I3 TB Data'!$A$23:$H$23,0),0)), 0, VLOOKUP($A139,'I3 TB Data'!$A$23:$H$458,MATCH('O5 Details by Class &amp; Accounts'!$C$18,'I3 TB Data'!$A$23:$H$23,0),0))</f>
        <v>2000</v>
      </c>
      <c r="D139" s="1789"/>
      <c r="E139" s="1788">
        <f t="shared" si="37"/>
        <v>2000</v>
      </c>
      <c r="F139" s="1790">
        <f>IF(ISERROR(VLOOKUP($A139, 'E1 Categorization'!A33:E122, MATCH("Customer Component", 'E1 Categorization'!$A$33:$E$33,0), 0)), 0, IF(VLOOKUP($A139, 'E1 Categorization'!A33:E122, MATCH("Customer Component", 'E1 Categorization'!$A$33:$E$33,0), 0)=0, 'O5 Details by Class &amp; Accounts'!$E139, IF(AND(VLOOKUP($A139, 'E1 Categorization'!A33:E122, MATCH("Customer Component", 'E1 Categorization'!$A$33:$E$33,0), 0) &gt;0, VLOOKUP($A139, 'E1 Categorization'!A33:E122, MATCH("Customer Component", 'E1 Categorization'!$A$33:$E$33,0), 0)&lt;1), 'O5 Details by Class &amp; Accounts'!$E139*(1-VLOOKUP($A139, 'E1 Categorization'!A33:E122, MATCH("Customer Component", 'E1 Categorization'!$A$33:$E$33,0), 0)), 0)))</f>
        <v>0</v>
      </c>
      <c r="G139" s="1790">
        <f>IF(ISERROR(VLOOKUP($A139, 'E1 Categorization'!A33:E122, MATCH("Customer Component", 'E1 Categorization'!$A$33:$E$33,0), 0)),0, IF(VLOOKUP($A139, 'E1 Categorization'!A33:E122, MATCH("Customer Component", 'E1 Categorization'!$A$33:$E$33,0), 0)=0, 0, IF(AND(VLOOKUP($A139, 'E1 Categorization'!A33:E122, MATCH("Customer Component", 'E1 Categorization'!$A$33:$E$33,0), 0) &gt;0, VLOOKUP($A139, 'E1 Categorization'!A33:E122, MATCH("Customer Component", 'E1 Categorization'!$A$33:$E$33,0), 0)&lt;1), 'O5 Details by Class &amp; Accounts'!$E139*(VLOOKUP($A139, 'E1 Categorization'!A33:E122, MATCH("Customer Component", 'E1 Categorization'!$A$33:$E$33,0), 0)), 'O5 Details by Class &amp; Accounts'!$E139)))</f>
        <v>2000</v>
      </c>
      <c r="H139" s="1411">
        <f t="shared" si="31"/>
        <v>2000</v>
      </c>
      <c r="I139" s="1411">
        <f>IF(ISERROR(VLOOKUP(VLOOKUP($A139, 'E4 TB Allocation Details'!$A$18:$L$205, MATCH("Demand ID", 'E4 TB Allocation Details'!$A$18:$L$18, 0),FALSE), 'E2 Allocators'!$B$15:$W$361, MATCH('O5 Details by Class &amp; Accounts'!I$18, 'E2 Allocators'!$B$15:$W$15, 0),FALSE)*$F139), 0, VLOOKUP(VLOOKUP($A139, 'E4 TB Allocation Details'!$A$18:$L$205, MATCH("Demand ID", 'E4 TB Allocation Details'!$A$18:$L$18, 0),FALSE), 'E2 Allocators'!$B$15:$W$361, MATCH('O5 Details by Class &amp; Accounts'!I$18, 'E2 Allocators'!$B$15:$W$15, 0),FALSE)*$F139)</f>
        <v>0</v>
      </c>
      <c r="J139" s="1411">
        <f>IF(ISERROR(VLOOKUP(VLOOKUP($A139, 'E4 TB Allocation Details'!$A$18:$L$205, MATCH("Demand ID", 'E4 TB Allocation Details'!$A$18:$L$18, 0),FALSE), 'E2 Allocators'!$B$15:$W$361, MATCH('O5 Details by Class &amp; Accounts'!J$18, 'E2 Allocators'!$B$15:$W$15, 0),FALSE)*$F139), 0, VLOOKUP(VLOOKUP($A139, 'E4 TB Allocation Details'!$A$18:$L$205, MATCH("Demand ID", 'E4 TB Allocation Details'!$A$18:$L$18, 0),FALSE), 'E2 Allocators'!$B$15:$W$361, MATCH('O5 Details by Class &amp; Accounts'!J$18, 'E2 Allocators'!$B$15:$W$15, 0),FALSE)*$F139)</f>
        <v>0</v>
      </c>
      <c r="K139" s="1411">
        <f>IF(ISERROR(VLOOKUP(VLOOKUP($A139, 'E4 TB Allocation Details'!$A$18:$L$205, MATCH("Demand ID", 'E4 TB Allocation Details'!$A$18:$L$18, 0),FALSE), 'E2 Allocators'!$B$15:$W$361, MATCH('O5 Details by Class &amp; Accounts'!K$18, 'E2 Allocators'!$B$15:$W$15, 0),FALSE)*$F139), 0, VLOOKUP(VLOOKUP($A139, 'E4 TB Allocation Details'!$A$18:$L$205, MATCH("Demand ID", 'E4 TB Allocation Details'!$A$18:$L$18, 0),FALSE), 'E2 Allocators'!$B$15:$W$361, MATCH('O5 Details by Class &amp; Accounts'!K$18, 'E2 Allocators'!$B$15:$W$15, 0),FALSE)*$F139)</f>
        <v>0</v>
      </c>
      <c r="L139" s="1411">
        <f>IF(ISERROR(VLOOKUP(VLOOKUP($A139, 'E4 TB Allocation Details'!$A$18:$L$205, MATCH("Demand ID", 'E4 TB Allocation Details'!$A$18:$L$18, 0),FALSE), 'E2 Allocators'!$B$15:$W$361, MATCH('O5 Details by Class &amp; Accounts'!L$18, 'E2 Allocators'!$B$15:$W$15, 0),FALSE)*$F139), 0, VLOOKUP(VLOOKUP($A139, 'E4 TB Allocation Details'!$A$18:$L$205, MATCH("Demand ID", 'E4 TB Allocation Details'!$A$18:$L$18, 0),FALSE), 'E2 Allocators'!$B$15:$W$361, MATCH('O5 Details by Class &amp; Accounts'!L$18, 'E2 Allocators'!$B$15:$W$15, 0),FALSE)*$F139)</f>
        <v>0</v>
      </c>
      <c r="M139" s="1411">
        <f>IF(ISERROR(VLOOKUP(VLOOKUP($A139, 'E4 TB Allocation Details'!$A$18:$L$205, MATCH("Demand ID", 'E4 TB Allocation Details'!$A$18:$L$18, 0),FALSE), 'E2 Allocators'!$B$15:$W$361, MATCH('O5 Details by Class &amp; Accounts'!M$18, 'E2 Allocators'!$B$15:$W$15, 0),FALSE)*$F139), 0, VLOOKUP(VLOOKUP($A139, 'E4 TB Allocation Details'!$A$18:$L$205, MATCH("Demand ID", 'E4 TB Allocation Details'!$A$18:$L$18, 0),FALSE), 'E2 Allocators'!$B$15:$W$361, MATCH('O5 Details by Class &amp; Accounts'!M$18, 'E2 Allocators'!$B$15:$W$15, 0),FALSE)*$F139)</f>
        <v>0</v>
      </c>
      <c r="N139" s="1411">
        <f>IF(ISERROR(VLOOKUP(VLOOKUP($A139, 'E4 TB Allocation Details'!$A$18:$L$205, MATCH("Demand ID", 'E4 TB Allocation Details'!$A$18:$L$18, 0),FALSE), 'E2 Allocators'!$B$15:$W$361, MATCH('O5 Details by Class &amp; Accounts'!N$18, 'E2 Allocators'!$B$15:$W$15, 0),FALSE)*$F139), 0, VLOOKUP(VLOOKUP($A139, 'E4 TB Allocation Details'!$A$18:$L$205, MATCH("Demand ID", 'E4 TB Allocation Details'!$A$18:$L$18, 0),FALSE), 'E2 Allocators'!$B$15:$W$361, MATCH('O5 Details by Class &amp; Accounts'!N$18, 'E2 Allocators'!$B$15:$W$15, 0),FALSE)*$F139)</f>
        <v>0</v>
      </c>
      <c r="O139" s="1411">
        <f>IF(ISERROR(VLOOKUP(VLOOKUP($A139, 'E4 TB Allocation Details'!$A$18:$L$205, MATCH("Demand ID", 'E4 TB Allocation Details'!$A$18:$L$18, 0),FALSE), 'E2 Allocators'!$B$15:$W$361, MATCH('O5 Details by Class &amp; Accounts'!O$18, 'E2 Allocators'!$B$15:$W$15, 0),FALSE)*$F139), 0, VLOOKUP(VLOOKUP($A139, 'E4 TB Allocation Details'!$A$18:$L$205, MATCH("Demand ID", 'E4 TB Allocation Details'!$A$18:$L$18, 0),FALSE), 'E2 Allocators'!$B$15:$W$361, MATCH('O5 Details by Class &amp; Accounts'!O$18, 'E2 Allocators'!$B$15:$W$15, 0),FALSE)*$F139)</f>
        <v>0</v>
      </c>
      <c r="P139" s="1411">
        <f>IF(ISERROR(VLOOKUP(VLOOKUP($A139, 'E4 TB Allocation Details'!$A$18:$L$205, MATCH("Demand ID", 'E4 TB Allocation Details'!$A$18:$L$18, 0),FALSE), 'E2 Allocators'!$B$15:$W$361, MATCH('O5 Details by Class &amp; Accounts'!P$18, 'E2 Allocators'!$B$15:$W$15, 0),FALSE)*$F139), 0, VLOOKUP(VLOOKUP($A139, 'E4 TB Allocation Details'!$A$18:$L$205, MATCH("Demand ID", 'E4 TB Allocation Details'!$A$18:$L$18, 0),FALSE), 'E2 Allocators'!$B$15:$W$361, MATCH('O5 Details by Class &amp; Accounts'!P$18, 'E2 Allocators'!$B$15:$W$15, 0),FALSE)*$F139)</f>
        <v>0</v>
      </c>
      <c r="Q139" s="1411">
        <f>IF(ISERROR(VLOOKUP(VLOOKUP($A139, 'E4 TB Allocation Details'!$A$18:$L$205, MATCH("Demand ID", 'E4 TB Allocation Details'!$A$18:$L$18, 0),FALSE), 'E2 Allocators'!$B$15:$W$361, MATCH('O5 Details by Class &amp; Accounts'!Q$18, 'E2 Allocators'!$B$15:$W$15, 0),FALSE)*$F139), 0, VLOOKUP(VLOOKUP($A139, 'E4 TB Allocation Details'!$A$18:$L$205, MATCH("Demand ID", 'E4 TB Allocation Details'!$A$18:$L$18, 0),FALSE), 'E2 Allocators'!$B$15:$W$361, MATCH('O5 Details by Class &amp; Accounts'!Q$18, 'E2 Allocators'!$B$15:$W$15, 0),FALSE)*$F139)</f>
        <v>0</v>
      </c>
      <c r="R139" s="1411">
        <f>IF(ISERROR(VLOOKUP(VLOOKUP($A139, 'E4 TB Allocation Details'!$A$18:$L$205, MATCH("Demand ID", 'E4 TB Allocation Details'!$A$18:$L$18, 0),FALSE), 'E2 Allocators'!$B$15:$W$361, MATCH('O5 Details by Class &amp; Accounts'!R$18, 'E2 Allocators'!$B$15:$W$15, 0),FALSE)*$F139), 0, VLOOKUP(VLOOKUP($A139, 'E4 TB Allocation Details'!$A$18:$L$205, MATCH("Demand ID", 'E4 TB Allocation Details'!$A$18:$L$18, 0),FALSE), 'E2 Allocators'!$B$15:$W$361, MATCH('O5 Details by Class &amp; Accounts'!R$18, 'E2 Allocators'!$B$15:$W$15, 0),FALSE)*$F139)</f>
        <v>0</v>
      </c>
      <c r="S139" s="1411">
        <f>IF(ISERROR(VLOOKUP(VLOOKUP($A139, 'E4 TB Allocation Details'!$A$18:$L$205, MATCH("Demand ID", 'E4 TB Allocation Details'!$A$18:$L$18, 0),FALSE), 'E2 Allocators'!$B$15:$W$361, MATCH('O5 Details by Class &amp; Accounts'!S$18, 'E2 Allocators'!$B$15:$W$15, 0),FALSE)*$F139), 0, VLOOKUP(VLOOKUP($A139, 'E4 TB Allocation Details'!$A$18:$L$205, MATCH("Demand ID", 'E4 TB Allocation Details'!$A$18:$L$18, 0),FALSE), 'E2 Allocators'!$B$15:$W$361, MATCH('O5 Details by Class &amp; Accounts'!S$18, 'E2 Allocators'!$B$15:$W$15, 0),FALSE)*$F139)</f>
        <v>0</v>
      </c>
      <c r="T139" s="1411">
        <f>IF(ISERROR(VLOOKUP(VLOOKUP($A139, 'E4 TB Allocation Details'!$A$18:$L$205, MATCH("Demand ID", 'E4 TB Allocation Details'!$A$18:$L$18, 0),FALSE), 'E2 Allocators'!$B$15:$W$361, MATCH('O5 Details by Class &amp; Accounts'!T$18, 'E2 Allocators'!$B$15:$W$15, 0),FALSE)*$F139), 0, VLOOKUP(VLOOKUP($A139, 'E4 TB Allocation Details'!$A$18:$L$205, MATCH("Demand ID", 'E4 TB Allocation Details'!$A$18:$L$18, 0),FALSE), 'E2 Allocators'!$B$15:$W$361, MATCH('O5 Details by Class &amp; Accounts'!T$18, 'E2 Allocators'!$B$15:$W$15, 0),FALSE)*$F139)</f>
        <v>0</v>
      </c>
      <c r="U139" s="1411">
        <f>IF(ISERROR(VLOOKUP(VLOOKUP($A139, 'E4 TB Allocation Details'!$A$18:$L$205, MATCH("Demand ID", 'E4 TB Allocation Details'!$A$18:$L$18, 0),FALSE), 'E2 Allocators'!$B$15:$W$361, MATCH('O5 Details by Class &amp; Accounts'!U$18, 'E2 Allocators'!$B$15:$W$15, 0),FALSE)*$F139), 0, VLOOKUP(VLOOKUP($A139, 'E4 TB Allocation Details'!$A$18:$L$205, MATCH("Demand ID", 'E4 TB Allocation Details'!$A$18:$L$18, 0),FALSE), 'E2 Allocators'!$B$15:$W$361, MATCH('O5 Details by Class &amp; Accounts'!U$18, 'E2 Allocators'!$B$15:$W$15, 0),FALSE)*$F139)</f>
        <v>0</v>
      </c>
      <c r="V139" s="1411">
        <f>IF(ISERROR(VLOOKUP(VLOOKUP($A139, 'E4 TB Allocation Details'!$A$18:$L$205, MATCH("Demand ID", 'E4 TB Allocation Details'!$A$18:$L$18, 0),FALSE), 'E2 Allocators'!$B$15:$W$361, MATCH('O5 Details by Class &amp; Accounts'!V$18, 'E2 Allocators'!$B$15:$W$15, 0),FALSE)*$F139), 0, VLOOKUP(VLOOKUP($A139, 'E4 TB Allocation Details'!$A$18:$L$205, MATCH("Demand ID", 'E4 TB Allocation Details'!$A$18:$L$18, 0),FALSE), 'E2 Allocators'!$B$15:$W$361, MATCH('O5 Details by Class &amp; Accounts'!V$18, 'E2 Allocators'!$B$15:$W$15, 0),FALSE)*$F139)</f>
        <v>0</v>
      </c>
      <c r="W139" s="1411">
        <f>IF(ISERROR(VLOOKUP(VLOOKUP($A139, 'E4 TB Allocation Details'!$A$18:$L$205, MATCH("Demand ID", 'E4 TB Allocation Details'!$A$18:$L$18, 0),FALSE), 'E2 Allocators'!$B$15:$W$361, MATCH('O5 Details by Class &amp; Accounts'!W$18, 'E2 Allocators'!$B$15:$W$15, 0),FALSE)*$F139), 0, VLOOKUP(VLOOKUP($A139, 'E4 TB Allocation Details'!$A$18:$L$205, MATCH("Demand ID", 'E4 TB Allocation Details'!$A$18:$L$18, 0),FALSE), 'E2 Allocators'!$B$15:$W$361, MATCH('O5 Details by Class &amp; Accounts'!W$18, 'E2 Allocators'!$B$15:$W$15, 0),FALSE)*$F139)</f>
        <v>0</v>
      </c>
      <c r="X139" s="1411">
        <f>IF(ISERROR(VLOOKUP(VLOOKUP($A139, 'E4 TB Allocation Details'!$A$18:$L$205, MATCH("Demand ID", 'E4 TB Allocation Details'!$A$18:$L$18, 0),FALSE), 'E2 Allocators'!$B$15:$W$361, MATCH('O5 Details by Class &amp; Accounts'!X$18, 'E2 Allocators'!$B$15:$W$15, 0),FALSE)*$F139), 0, VLOOKUP(VLOOKUP($A139, 'E4 TB Allocation Details'!$A$18:$L$205, MATCH("Demand ID", 'E4 TB Allocation Details'!$A$18:$L$18, 0),FALSE), 'E2 Allocators'!$B$15:$W$361, MATCH('O5 Details by Class &amp; Accounts'!X$18, 'E2 Allocators'!$B$15:$W$15, 0),FALSE)*$F139)</f>
        <v>0</v>
      </c>
      <c r="Y139" s="1411">
        <f>IF(ISERROR(VLOOKUP(VLOOKUP($A139, 'E4 TB Allocation Details'!$A$18:$L$205, MATCH("Demand ID", 'E4 TB Allocation Details'!$A$18:$L$18, 0),FALSE), 'E2 Allocators'!$B$15:$W$361, MATCH('O5 Details by Class &amp; Accounts'!Y$18, 'E2 Allocators'!$B$15:$W$15, 0),FALSE)*$F139), 0, VLOOKUP(VLOOKUP($A139, 'E4 TB Allocation Details'!$A$18:$L$205, MATCH("Demand ID", 'E4 TB Allocation Details'!$A$18:$L$18, 0),FALSE), 'E2 Allocators'!$B$15:$W$361, MATCH('O5 Details by Class &amp; Accounts'!Y$18, 'E2 Allocators'!$B$15:$W$15, 0),FALSE)*$F139)</f>
        <v>0</v>
      </c>
      <c r="Z139" s="1411">
        <f>IF(ISERROR(VLOOKUP(VLOOKUP($A139, 'E4 TB Allocation Details'!$A$18:$L$205, MATCH("Demand ID", 'E4 TB Allocation Details'!$A$18:$L$18, 0),FALSE), 'E2 Allocators'!$B$15:$W$361, MATCH('O5 Details by Class &amp; Accounts'!Z$18, 'E2 Allocators'!$B$15:$W$15, 0),FALSE)*$F139), 0, VLOOKUP(VLOOKUP($A139, 'E4 TB Allocation Details'!$A$18:$L$205, MATCH("Demand ID", 'E4 TB Allocation Details'!$A$18:$L$18, 0),FALSE), 'E2 Allocators'!$B$15:$W$361, MATCH('O5 Details by Class &amp; Accounts'!Z$18, 'E2 Allocators'!$B$15:$W$15, 0),FALSE)*$F139)</f>
        <v>0</v>
      </c>
      <c r="AA139" s="1411">
        <f>IF(ISERROR(VLOOKUP(VLOOKUP($A139, 'E4 TB Allocation Details'!$A$18:$L$205, MATCH("Demand ID", 'E4 TB Allocation Details'!$A$18:$L$18, 0),FALSE), 'E2 Allocators'!$B$15:$W$361, MATCH('O5 Details by Class &amp; Accounts'!AA$18, 'E2 Allocators'!$B$15:$W$15, 0),FALSE)*$F139), 0, VLOOKUP(VLOOKUP($A139, 'E4 TB Allocation Details'!$A$18:$L$205, MATCH("Demand ID", 'E4 TB Allocation Details'!$A$18:$L$18, 0),FALSE), 'E2 Allocators'!$B$15:$W$361, MATCH('O5 Details by Class &amp; Accounts'!AA$18, 'E2 Allocators'!$B$15:$W$15, 0),FALSE)*$F139)</f>
        <v>0</v>
      </c>
      <c r="AB139" s="1411">
        <f>IF(ISERROR(VLOOKUP(VLOOKUP($A139, 'E4 TB Allocation Details'!$A$18:$L$205, MATCH("Demand ID", 'E4 TB Allocation Details'!$A$18:$L$18, 0),FALSE), 'E2 Allocators'!$B$15:$W$361, MATCH('O5 Details by Class &amp; Accounts'!AB$18, 'E2 Allocators'!$B$15:$W$15, 0),FALSE)*$F139), 0, VLOOKUP(VLOOKUP($A139, 'E4 TB Allocation Details'!$A$18:$L$205, MATCH("Demand ID", 'E4 TB Allocation Details'!$A$18:$L$18, 0),FALSE), 'E2 Allocators'!$B$15:$W$361, MATCH('O5 Details by Class &amp; Accounts'!AB$18, 'E2 Allocators'!$B$15:$W$15, 0),FALSE)*$F139)</f>
        <v>0</v>
      </c>
      <c r="AC139" s="1411">
        <f t="shared" si="32"/>
        <v>0</v>
      </c>
      <c r="AD139" s="1411">
        <f>IF(ISERROR(VLOOKUP(VLOOKUP($A139, 'E4 TB Allocation Details'!$A$18:$L$205, MATCH("Customer ID", 'E4 TB Allocation Details'!$A$18:$L$18, 0),FALSE), 'E2 Allocators'!$B$15:$W$361, MATCH('O5 Details by Class &amp; Accounts'!AD$18, 'E2 Allocators'!$B$15:$W$15, 0),FALSE)*$G139), 0, VLOOKUP(VLOOKUP($A139, 'E4 TB Allocation Details'!$A$18:$L$205, MATCH("Customer ID", 'E4 TB Allocation Details'!$A$18:$L$18, 0),FALSE), 'E2 Allocators'!$B$15:$W$361, MATCH('O5 Details by Class &amp; Accounts'!AD$18, 'E2 Allocators'!$B$15:$W$15, 0),FALSE)*$G139)</f>
        <v>1356.3573678891994</v>
      </c>
      <c r="AE139" s="1411">
        <f>IF(ISERROR(VLOOKUP(VLOOKUP($A139, 'E4 TB Allocation Details'!$A$18:$L$205, MATCH("Customer ID", 'E4 TB Allocation Details'!$A$18:$L$18, 0),FALSE), 'E2 Allocators'!$B$15:$W$361, MATCH('O5 Details by Class &amp; Accounts'!AE$18, 'E2 Allocators'!$B$15:$W$15, 0),FALSE)*$G139), 0, VLOOKUP(VLOOKUP($A139, 'E4 TB Allocation Details'!$A$18:$L$205, MATCH("Customer ID", 'E4 TB Allocation Details'!$A$18:$L$18, 0),FALSE), 'E2 Allocators'!$B$15:$W$361, MATCH('O5 Details by Class &amp; Accounts'!AE$18, 'E2 Allocators'!$B$15:$W$15, 0),FALSE)*$G139)</f>
        <v>161.08898531771979</v>
      </c>
      <c r="AF139" s="1411">
        <f>IF(ISERROR(VLOOKUP(VLOOKUP($A139, 'E4 TB Allocation Details'!$A$18:$L$205, MATCH("Customer ID", 'E4 TB Allocation Details'!$A$18:$L$18, 0),FALSE), 'E2 Allocators'!$B$15:$W$361, MATCH('O5 Details by Class &amp; Accounts'!AF$18, 'E2 Allocators'!$B$15:$W$15, 0),FALSE)*$G139), 0, VLOOKUP(VLOOKUP($A139, 'E4 TB Allocation Details'!$A$18:$L$205, MATCH("Customer ID", 'E4 TB Allocation Details'!$A$18:$L$18, 0),FALSE), 'E2 Allocators'!$B$15:$W$361, MATCH('O5 Details by Class &amp; Accounts'!AF$18, 'E2 Allocators'!$B$15:$W$15, 0),FALSE)*$G139)</f>
        <v>18.664923022053141</v>
      </c>
      <c r="AG139" s="1411">
        <f>IF(ISERROR(VLOOKUP(VLOOKUP($A139, 'E4 TB Allocation Details'!$A$18:$L$205, MATCH("Customer ID", 'E4 TB Allocation Details'!$A$18:$L$18, 0),FALSE), 'E2 Allocators'!$B$15:$W$361, MATCH('O5 Details by Class &amp; Accounts'!AG$18, 'E2 Allocators'!$B$15:$W$15, 0),FALSE)*$G139), 0, VLOOKUP(VLOOKUP($A139, 'E4 TB Allocation Details'!$A$18:$L$205, MATCH("Customer ID", 'E4 TB Allocation Details'!$A$18:$L$18, 0),FALSE), 'E2 Allocators'!$B$15:$W$361, MATCH('O5 Details by Class &amp; Accounts'!AG$18, 'E2 Allocators'!$B$15:$W$15, 0),FALSE)*$G139)</f>
        <v>0</v>
      </c>
      <c r="AH139" s="1411">
        <f>IF(ISERROR(VLOOKUP(VLOOKUP($A139, 'E4 TB Allocation Details'!$A$18:$L$205, MATCH("Customer ID", 'E4 TB Allocation Details'!$A$18:$L$18, 0),FALSE), 'E2 Allocators'!$B$15:$W$361, MATCH('O5 Details by Class &amp; Accounts'!AH$18, 'E2 Allocators'!$B$15:$W$15, 0),FALSE)*$G139), 0, VLOOKUP(VLOOKUP($A139, 'E4 TB Allocation Details'!$A$18:$L$205, MATCH("Customer ID", 'E4 TB Allocation Details'!$A$18:$L$18, 0),FALSE), 'E2 Allocators'!$B$15:$W$361, MATCH('O5 Details by Class &amp; Accounts'!AH$18, 'E2 Allocators'!$B$15:$W$15, 0),FALSE)*$G139)</f>
        <v>0</v>
      </c>
      <c r="AI139" s="1411">
        <f>IF(ISERROR(VLOOKUP(VLOOKUP($A139, 'E4 TB Allocation Details'!$A$18:$L$205, MATCH("Customer ID", 'E4 TB Allocation Details'!$A$18:$L$18, 0),FALSE), 'E2 Allocators'!$B$15:$W$361, MATCH('O5 Details by Class &amp; Accounts'!AI$18, 'E2 Allocators'!$B$15:$W$15, 0),FALSE)*$G139), 0, VLOOKUP(VLOOKUP($A139, 'E4 TB Allocation Details'!$A$18:$L$205, MATCH("Customer ID", 'E4 TB Allocation Details'!$A$18:$L$18, 0),FALSE), 'E2 Allocators'!$B$15:$W$361, MATCH('O5 Details by Class &amp; Accounts'!AI$18, 'E2 Allocators'!$B$15:$W$15, 0),FALSE)*$G139)</f>
        <v>0</v>
      </c>
      <c r="AJ139" s="1411">
        <f>IF(ISERROR(VLOOKUP(VLOOKUP($A139, 'E4 TB Allocation Details'!$A$18:$L$205, MATCH("Customer ID", 'E4 TB Allocation Details'!$A$18:$L$18, 0),FALSE), 'E2 Allocators'!$B$15:$W$361, MATCH('O5 Details by Class &amp; Accounts'!AJ$18, 'E2 Allocators'!$B$15:$W$15, 0),FALSE)*$G139), 0, VLOOKUP(VLOOKUP($A139, 'E4 TB Allocation Details'!$A$18:$L$205, MATCH("Customer ID", 'E4 TB Allocation Details'!$A$18:$L$18, 0),FALSE), 'E2 Allocators'!$B$15:$W$361, MATCH('O5 Details by Class &amp; Accounts'!AJ$18, 'E2 Allocators'!$B$15:$W$15, 0),FALSE)*$G139)</f>
        <v>422.75456220650301</v>
      </c>
      <c r="AK139" s="1411">
        <f>IF(ISERROR(VLOOKUP(VLOOKUP($A139, 'E4 TB Allocation Details'!$A$18:$L$205, MATCH("Customer ID", 'E4 TB Allocation Details'!$A$18:$L$18, 0),FALSE), 'E2 Allocators'!$B$15:$W$361, MATCH('O5 Details by Class &amp; Accounts'!AK$18, 'E2 Allocators'!$B$15:$W$15, 0),FALSE)*$G139), 0, VLOOKUP(VLOOKUP($A139, 'E4 TB Allocation Details'!$A$18:$L$205, MATCH("Customer ID", 'E4 TB Allocation Details'!$A$18:$L$18, 0),FALSE), 'E2 Allocators'!$B$15:$W$361, MATCH('O5 Details by Class &amp; Accounts'!AK$18, 'E2 Allocators'!$B$15:$W$15, 0),FALSE)*$G139)</f>
        <v>23.182547702550082</v>
      </c>
      <c r="AL139" s="1411">
        <f>IF(ISERROR(VLOOKUP(VLOOKUP($A139, 'E4 TB Allocation Details'!$A$18:$L$205, MATCH("Customer ID", 'E4 TB Allocation Details'!$A$18:$L$18, 0),FALSE), 'E2 Allocators'!$B$15:$W$361, MATCH('O5 Details by Class &amp; Accounts'!AL$18, 'E2 Allocators'!$B$15:$W$15, 0),FALSE)*$G139), 0, VLOOKUP(VLOOKUP($A139, 'E4 TB Allocation Details'!$A$18:$L$205, MATCH("Customer ID", 'E4 TB Allocation Details'!$A$18:$L$18, 0),FALSE), 'E2 Allocators'!$B$15:$W$361, MATCH('O5 Details by Class &amp; Accounts'!AL$18, 'E2 Allocators'!$B$15:$W$15, 0),FALSE)*$G139)</f>
        <v>17.951613861974678</v>
      </c>
      <c r="AM139" s="1411">
        <f>IF(ISERROR(VLOOKUP(VLOOKUP($A139, 'E4 TB Allocation Details'!$A$18:$L$205, MATCH("Customer ID", 'E4 TB Allocation Details'!$A$18:$L$18, 0),FALSE), 'E2 Allocators'!$B$15:$W$361, MATCH('O5 Details by Class &amp; Accounts'!AM$18, 'E2 Allocators'!$B$15:$W$15, 0),FALSE)*$G139), 0, VLOOKUP(VLOOKUP($A139, 'E4 TB Allocation Details'!$A$18:$L$205, MATCH("Customer ID", 'E4 TB Allocation Details'!$A$18:$L$18, 0),FALSE), 'E2 Allocators'!$B$15:$W$361, MATCH('O5 Details by Class &amp; Accounts'!AM$18, 'E2 Allocators'!$B$15:$W$15, 0),FALSE)*$G139)</f>
        <v>0</v>
      </c>
      <c r="AN139" s="1411">
        <f>IF(ISERROR(VLOOKUP(VLOOKUP($A139, 'E4 TB Allocation Details'!$A$18:$L$205, MATCH("Customer ID", 'E4 TB Allocation Details'!$A$18:$L$18, 0),FALSE), 'E2 Allocators'!$B$15:$W$361, MATCH('O5 Details by Class &amp; Accounts'!AN$18, 'E2 Allocators'!$B$15:$W$15, 0),FALSE)*$G139), 0, VLOOKUP(VLOOKUP($A139, 'E4 TB Allocation Details'!$A$18:$L$205, MATCH("Customer ID", 'E4 TB Allocation Details'!$A$18:$L$18, 0),FALSE), 'E2 Allocators'!$B$15:$W$361, MATCH('O5 Details by Class &amp; Accounts'!AN$18, 'E2 Allocators'!$B$15:$W$15, 0),FALSE)*$G139)</f>
        <v>0</v>
      </c>
      <c r="AO139" s="1411">
        <f>IF(ISERROR(VLOOKUP(VLOOKUP($A139, 'E4 TB Allocation Details'!$A$18:$L$205, MATCH("Customer ID", 'E4 TB Allocation Details'!$A$18:$L$18, 0),FALSE), 'E2 Allocators'!$B$15:$W$361, MATCH('O5 Details by Class &amp; Accounts'!AO$18, 'E2 Allocators'!$B$15:$W$15, 0),FALSE)*$G139), 0, VLOOKUP(VLOOKUP($A139, 'E4 TB Allocation Details'!$A$18:$L$205, MATCH("Customer ID", 'E4 TB Allocation Details'!$A$18:$L$18, 0),FALSE), 'E2 Allocators'!$B$15:$W$361, MATCH('O5 Details by Class &amp; Accounts'!AO$18, 'E2 Allocators'!$B$15:$W$15, 0),FALSE)*$G139)</f>
        <v>0</v>
      </c>
      <c r="AP139" s="1411">
        <f>IF(ISERROR(VLOOKUP(VLOOKUP($A139, 'E4 TB Allocation Details'!$A$18:$L$205, MATCH("Customer ID", 'E4 TB Allocation Details'!$A$18:$L$18, 0),FALSE), 'E2 Allocators'!$B$15:$W$361, MATCH('O5 Details by Class &amp; Accounts'!AP$18, 'E2 Allocators'!$B$15:$W$15, 0),FALSE)*$G139), 0, VLOOKUP(VLOOKUP($A139, 'E4 TB Allocation Details'!$A$18:$L$205, MATCH("Customer ID", 'E4 TB Allocation Details'!$A$18:$L$18, 0),FALSE), 'E2 Allocators'!$B$15:$W$361, MATCH('O5 Details by Class &amp; Accounts'!AP$18, 'E2 Allocators'!$B$15:$W$15, 0),FALSE)*$G139)</f>
        <v>0</v>
      </c>
      <c r="AQ139" s="1411">
        <f>IF(ISERROR(VLOOKUP(VLOOKUP($A139, 'E4 TB Allocation Details'!$A$18:$L$205, MATCH("Customer ID", 'E4 TB Allocation Details'!$A$18:$L$18, 0),FALSE), 'E2 Allocators'!$B$15:$W$361, MATCH('O5 Details by Class &amp; Accounts'!AQ$18, 'E2 Allocators'!$B$15:$W$15, 0),FALSE)*$G139), 0, VLOOKUP(VLOOKUP($A139, 'E4 TB Allocation Details'!$A$18:$L$205, MATCH("Customer ID", 'E4 TB Allocation Details'!$A$18:$L$18, 0),FALSE), 'E2 Allocators'!$B$15:$W$361, MATCH('O5 Details by Class &amp; Accounts'!AQ$18, 'E2 Allocators'!$B$15:$W$15, 0),FALSE)*$G139)</f>
        <v>0</v>
      </c>
      <c r="AR139" s="1411">
        <f>IF(ISERROR(VLOOKUP(VLOOKUP($A139, 'E4 TB Allocation Details'!$A$18:$L$205, MATCH("Customer ID", 'E4 TB Allocation Details'!$A$18:$L$18, 0),FALSE), 'E2 Allocators'!$B$15:$W$361, MATCH('O5 Details by Class &amp; Accounts'!AR$18, 'E2 Allocators'!$B$15:$W$15, 0),FALSE)*$G139), 0, VLOOKUP(VLOOKUP($A139, 'E4 TB Allocation Details'!$A$18:$L$205, MATCH("Customer ID", 'E4 TB Allocation Details'!$A$18:$L$18, 0),FALSE), 'E2 Allocators'!$B$15:$W$361, MATCH('O5 Details by Class &amp; Accounts'!AR$18, 'E2 Allocators'!$B$15:$W$15, 0),FALSE)*$G139)</f>
        <v>0</v>
      </c>
      <c r="AS139" s="1411">
        <f>IF(ISERROR(VLOOKUP(VLOOKUP($A139, 'E4 TB Allocation Details'!$A$18:$L$205, MATCH("Customer ID", 'E4 TB Allocation Details'!$A$18:$L$18, 0),FALSE), 'E2 Allocators'!$B$15:$W$361, MATCH('O5 Details by Class &amp; Accounts'!AS$18, 'E2 Allocators'!$B$15:$W$15, 0),FALSE)*$G139), 0, VLOOKUP(VLOOKUP($A139, 'E4 TB Allocation Details'!$A$18:$L$205, MATCH("Customer ID", 'E4 TB Allocation Details'!$A$18:$L$18, 0),FALSE), 'E2 Allocators'!$B$15:$W$361, MATCH('O5 Details by Class &amp; Accounts'!AS$18, 'E2 Allocators'!$B$15:$W$15, 0),FALSE)*$G139)</f>
        <v>0</v>
      </c>
      <c r="AT139" s="1411">
        <f>IF(ISERROR(VLOOKUP(VLOOKUP($A139, 'E4 TB Allocation Details'!$A$18:$L$205, MATCH("Customer ID", 'E4 TB Allocation Details'!$A$18:$L$18, 0),FALSE), 'E2 Allocators'!$B$15:$W$361, MATCH('O5 Details by Class &amp; Accounts'!AT$18, 'E2 Allocators'!$B$15:$W$15, 0),FALSE)*$G139), 0, VLOOKUP(VLOOKUP($A139, 'E4 TB Allocation Details'!$A$18:$L$205, MATCH("Customer ID", 'E4 TB Allocation Details'!$A$18:$L$18, 0),FALSE), 'E2 Allocators'!$B$15:$W$361, MATCH('O5 Details by Class &amp; Accounts'!AT$18, 'E2 Allocators'!$B$15:$W$15, 0),FALSE)*$G139)</f>
        <v>0</v>
      </c>
      <c r="AU139" s="1411">
        <f>IF(ISERROR(VLOOKUP(VLOOKUP($A139, 'E4 TB Allocation Details'!$A$18:$L$205, MATCH("Customer ID", 'E4 TB Allocation Details'!$A$18:$L$18, 0),FALSE), 'E2 Allocators'!$B$15:$W$361, MATCH('O5 Details by Class &amp; Accounts'!AU$18, 'E2 Allocators'!$B$15:$W$15, 0),FALSE)*$G139), 0, VLOOKUP(VLOOKUP($A139, 'E4 TB Allocation Details'!$A$18:$L$205, MATCH("Customer ID", 'E4 TB Allocation Details'!$A$18:$L$18, 0),FALSE), 'E2 Allocators'!$B$15:$W$361, MATCH('O5 Details by Class &amp; Accounts'!AU$18, 'E2 Allocators'!$B$15:$W$15, 0),FALSE)*$G139)</f>
        <v>0</v>
      </c>
      <c r="AV139" s="1411">
        <f>IF(ISERROR(VLOOKUP(VLOOKUP($A139, 'E4 TB Allocation Details'!$A$18:$L$205, MATCH("Customer ID", 'E4 TB Allocation Details'!$A$18:$L$18, 0),FALSE), 'E2 Allocators'!$B$15:$W$361, MATCH('O5 Details by Class &amp; Accounts'!AV$18, 'E2 Allocators'!$B$15:$W$15, 0),FALSE)*$G139), 0, VLOOKUP(VLOOKUP($A139, 'E4 TB Allocation Details'!$A$18:$L$205, MATCH("Customer ID", 'E4 TB Allocation Details'!$A$18:$L$18, 0),FALSE), 'E2 Allocators'!$B$15:$W$361, MATCH('O5 Details by Class &amp; Accounts'!AV$18, 'E2 Allocators'!$B$15:$W$15, 0),FALSE)*$G139)</f>
        <v>0</v>
      </c>
      <c r="AW139" s="1411">
        <f>IF(ISERROR(VLOOKUP(VLOOKUP($A139, 'E4 TB Allocation Details'!$A$18:$L$205, MATCH("Customer ID", 'E4 TB Allocation Details'!$A$18:$L$18, 0),FALSE), 'E2 Allocators'!$B$15:$W$361, MATCH('O5 Details by Class &amp; Accounts'!AW$18, 'E2 Allocators'!$B$15:$W$15, 0),FALSE)*$G139), 0, VLOOKUP(VLOOKUP($A139, 'E4 TB Allocation Details'!$A$18:$L$205, MATCH("Customer ID", 'E4 TB Allocation Details'!$A$18:$L$18, 0),FALSE), 'E2 Allocators'!$B$15:$W$361, MATCH('O5 Details by Class &amp; Accounts'!AW$18, 'E2 Allocators'!$B$15:$W$15, 0),FALSE)*$G139)</f>
        <v>0</v>
      </c>
      <c r="AX139" s="1411">
        <f t="shared" si="33"/>
        <v>2000</v>
      </c>
      <c r="AY139" s="1411">
        <f>IF(ISERROR(VLOOKUP(VLOOKUP($A139, 'E4 TB Allocation Details'!$A$18:$L$205, MATCH("Misc ID", 'E4 TB Allocation Details'!$A$18:$L$18, 0),FALSE), 'E2 Allocators'!$B$15:$W$361, MATCH('O5 Details by Class &amp; Accounts'!AY$18, 'E2 Allocators'!$B$15:$W$15, 0),FALSE)*$E139), 0, VLOOKUP(VLOOKUP($A139, 'E4 TB Allocation Details'!$A$18:$L$205, MATCH("Misc ID", 'E4 TB Allocation Details'!$A$18:$L$18, 0),FALSE), 'E2 Allocators'!$B$15:$W$361, MATCH('O5 Details by Class &amp; Accounts'!AY$18, 'E2 Allocators'!$B$15:$W$15, 0),FALSE)*$E139)</f>
        <v>0</v>
      </c>
      <c r="AZ139" s="1411">
        <f>IF(ISERROR(VLOOKUP(VLOOKUP($A139, 'E4 TB Allocation Details'!$A$18:$L$205, MATCH("Misc ID", 'E4 TB Allocation Details'!$A$18:$L$18, 0),FALSE), 'E2 Allocators'!$B$15:$W$361, MATCH('O5 Details by Class &amp; Accounts'!AZ$18, 'E2 Allocators'!$B$15:$W$15, 0),FALSE)*$E139), 0, VLOOKUP(VLOOKUP($A139, 'E4 TB Allocation Details'!$A$18:$L$205, MATCH("Misc ID", 'E4 TB Allocation Details'!$A$18:$L$18, 0),FALSE), 'E2 Allocators'!$B$15:$W$361, MATCH('O5 Details by Class &amp; Accounts'!AZ$18, 'E2 Allocators'!$B$15:$W$15, 0),FALSE)*$E139)</f>
        <v>0</v>
      </c>
      <c r="BA139" s="1411">
        <f>IF(ISERROR(VLOOKUP(VLOOKUP($A139, 'E4 TB Allocation Details'!$A$18:$L$205, MATCH("Misc ID", 'E4 TB Allocation Details'!$A$18:$L$18, 0),FALSE), 'E2 Allocators'!$B$15:$W$361, MATCH('O5 Details by Class &amp; Accounts'!BA$18, 'E2 Allocators'!$B$15:$W$15, 0),FALSE)*$E139), 0, VLOOKUP(VLOOKUP($A139, 'E4 TB Allocation Details'!$A$18:$L$205, MATCH("Misc ID", 'E4 TB Allocation Details'!$A$18:$L$18, 0),FALSE), 'E2 Allocators'!$B$15:$W$361, MATCH('O5 Details by Class &amp; Accounts'!BA$18, 'E2 Allocators'!$B$15:$W$15, 0),FALSE)*$E139)</f>
        <v>0</v>
      </c>
      <c r="BB139" s="1411">
        <f>IF(ISERROR(VLOOKUP(VLOOKUP($A139, 'E4 TB Allocation Details'!$A$18:$L$205, MATCH("Misc ID", 'E4 TB Allocation Details'!$A$18:$L$18, 0),FALSE), 'E2 Allocators'!$B$15:$W$361, MATCH('O5 Details by Class &amp; Accounts'!BB$18, 'E2 Allocators'!$B$15:$W$15, 0),FALSE)*$E139), 0, VLOOKUP(VLOOKUP($A139, 'E4 TB Allocation Details'!$A$18:$L$205, MATCH("Misc ID", 'E4 TB Allocation Details'!$A$18:$L$18, 0),FALSE), 'E2 Allocators'!$B$15:$W$361, MATCH('O5 Details by Class &amp; Accounts'!BB$18, 'E2 Allocators'!$B$15:$W$15, 0),FALSE)*$E139)</f>
        <v>0</v>
      </c>
      <c r="BC139" s="1411">
        <f>IF(ISERROR(VLOOKUP(VLOOKUP($A139, 'E4 TB Allocation Details'!$A$18:$L$205, MATCH("Misc ID", 'E4 TB Allocation Details'!$A$18:$L$18, 0),FALSE), 'E2 Allocators'!$B$15:$W$361, MATCH('O5 Details by Class &amp; Accounts'!BC$18, 'E2 Allocators'!$B$15:$W$15, 0),FALSE)*$E139), 0, VLOOKUP(VLOOKUP($A139, 'E4 TB Allocation Details'!$A$18:$L$205, MATCH("Misc ID", 'E4 TB Allocation Details'!$A$18:$L$18, 0),FALSE), 'E2 Allocators'!$B$15:$W$361, MATCH('O5 Details by Class &amp; Accounts'!BC$18, 'E2 Allocators'!$B$15:$W$15, 0),FALSE)*$E139)</f>
        <v>0</v>
      </c>
      <c r="BD139" s="1411">
        <f>IF(ISERROR(VLOOKUP(VLOOKUP($A139, 'E4 TB Allocation Details'!$A$18:$L$205, MATCH("Misc ID", 'E4 TB Allocation Details'!$A$18:$L$18, 0),FALSE), 'E2 Allocators'!$B$15:$W$361, MATCH('O5 Details by Class &amp; Accounts'!BD$18, 'E2 Allocators'!$B$15:$W$15, 0),FALSE)*$E139), 0, VLOOKUP(VLOOKUP($A139, 'E4 TB Allocation Details'!$A$18:$L$205, MATCH("Misc ID", 'E4 TB Allocation Details'!$A$18:$L$18, 0),FALSE), 'E2 Allocators'!$B$15:$W$361, MATCH('O5 Details by Class &amp; Accounts'!BD$18, 'E2 Allocators'!$B$15:$W$15, 0),FALSE)*$E139)</f>
        <v>0</v>
      </c>
      <c r="BE139" s="1411">
        <f>IF(ISERROR(VLOOKUP(VLOOKUP($A139, 'E4 TB Allocation Details'!$A$18:$L$205, MATCH("Misc ID", 'E4 TB Allocation Details'!$A$18:$L$18, 0),FALSE), 'E2 Allocators'!$B$15:$W$361, MATCH('O5 Details by Class &amp; Accounts'!BE$18, 'E2 Allocators'!$B$15:$W$15, 0),FALSE)*$E139), 0, VLOOKUP(VLOOKUP($A139, 'E4 TB Allocation Details'!$A$18:$L$205, MATCH("Misc ID", 'E4 TB Allocation Details'!$A$18:$L$18, 0),FALSE), 'E2 Allocators'!$B$15:$W$361, MATCH('O5 Details by Class &amp; Accounts'!BE$18, 'E2 Allocators'!$B$15:$W$15, 0),FALSE)*$E139)</f>
        <v>0</v>
      </c>
      <c r="BF139" s="1411">
        <f>IF(ISERROR(VLOOKUP(VLOOKUP($A139, 'E4 TB Allocation Details'!$A$18:$L$205, MATCH("Misc ID", 'E4 TB Allocation Details'!$A$18:$L$18, 0),FALSE), 'E2 Allocators'!$B$15:$W$361, MATCH('O5 Details by Class &amp; Accounts'!BF$18, 'E2 Allocators'!$B$15:$W$15, 0),FALSE)*$E139), 0, VLOOKUP(VLOOKUP($A139, 'E4 TB Allocation Details'!$A$18:$L$205, MATCH("Misc ID", 'E4 TB Allocation Details'!$A$18:$L$18, 0),FALSE), 'E2 Allocators'!$B$15:$W$361, MATCH('O5 Details by Class &amp; Accounts'!BF$18, 'E2 Allocators'!$B$15:$W$15, 0),FALSE)*$E139)</f>
        <v>0</v>
      </c>
      <c r="BG139" s="1411">
        <f>IF(ISERROR(VLOOKUP(VLOOKUP($A139, 'E4 TB Allocation Details'!$A$18:$L$205, MATCH("Misc ID", 'E4 TB Allocation Details'!$A$18:$L$18, 0),FALSE), 'E2 Allocators'!$B$15:$W$361, MATCH('O5 Details by Class &amp; Accounts'!BG$18, 'E2 Allocators'!$B$15:$W$15, 0),FALSE)*$E139), 0, VLOOKUP(VLOOKUP($A139, 'E4 TB Allocation Details'!$A$18:$L$205, MATCH("Misc ID", 'E4 TB Allocation Details'!$A$18:$L$18, 0),FALSE), 'E2 Allocators'!$B$15:$W$361, MATCH('O5 Details by Class &amp; Accounts'!BG$18, 'E2 Allocators'!$B$15:$W$15, 0),FALSE)*$E139)</f>
        <v>0</v>
      </c>
      <c r="BH139" s="1411">
        <f>IF(ISERROR(VLOOKUP(VLOOKUP($A139, 'E4 TB Allocation Details'!$A$18:$L$205, MATCH("Misc ID", 'E4 TB Allocation Details'!$A$18:$L$18, 0),FALSE), 'E2 Allocators'!$B$15:$W$361, MATCH('O5 Details by Class &amp; Accounts'!BH$18, 'E2 Allocators'!$B$15:$W$15, 0),FALSE)*$E139), 0, VLOOKUP(VLOOKUP($A139, 'E4 TB Allocation Details'!$A$18:$L$205, MATCH("Misc ID", 'E4 TB Allocation Details'!$A$18:$L$18, 0),FALSE), 'E2 Allocators'!$B$15:$W$361, MATCH('O5 Details by Class &amp; Accounts'!BH$18, 'E2 Allocators'!$B$15:$W$15, 0),FALSE)*$E139)</f>
        <v>0</v>
      </c>
      <c r="BI139" s="1411">
        <f>IF(ISERROR(VLOOKUP(VLOOKUP($A139, 'E4 TB Allocation Details'!$A$18:$L$205, MATCH("Misc ID", 'E4 TB Allocation Details'!$A$18:$L$18, 0),FALSE), 'E2 Allocators'!$B$15:$W$361, MATCH('O5 Details by Class &amp; Accounts'!BI$18, 'E2 Allocators'!$B$15:$W$15, 0),FALSE)*$E139), 0, VLOOKUP(VLOOKUP($A139, 'E4 TB Allocation Details'!$A$18:$L$205, MATCH("Misc ID", 'E4 TB Allocation Details'!$A$18:$L$18, 0),FALSE), 'E2 Allocators'!$B$15:$W$361, MATCH('O5 Details by Class &amp; Accounts'!BI$18, 'E2 Allocators'!$B$15:$W$15, 0),FALSE)*$E139)</f>
        <v>0</v>
      </c>
      <c r="BJ139" s="1411">
        <f>IF(ISERROR(VLOOKUP(VLOOKUP($A139, 'E4 TB Allocation Details'!$A$18:$L$205, MATCH("Misc ID", 'E4 TB Allocation Details'!$A$18:$L$18, 0),FALSE), 'E2 Allocators'!$B$15:$W$361, MATCH('O5 Details by Class &amp; Accounts'!BJ$18, 'E2 Allocators'!$B$15:$W$15, 0),FALSE)*$E139), 0, VLOOKUP(VLOOKUP($A139, 'E4 TB Allocation Details'!$A$18:$L$205, MATCH("Misc ID", 'E4 TB Allocation Details'!$A$18:$L$18, 0),FALSE), 'E2 Allocators'!$B$15:$W$361, MATCH('O5 Details by Class &amp; Accounts'!BJ$18, 'E2 Allocators'!$B$15:$W$15, 0),FALSE)*$E139)</f>
        <v>0</v>
      </c>
      <c r="BK139" s="1411">
        <f>IF(ISERROR(VLOOKUP(VLOOKUP($A139, 'E4 TB Allocation Details'!$A$18:$L$205, MATCH("Misc ID", 'E4 TB Allocation Details'!$A$18:$L$18, 0),FALSE), 'E2 Allocators'!$B$15:$W$361, MATCH('O5 Details by Class &amp; Accounts'!BK$18, 'E2 Allocators'!$B$15:$W$15, 0),FALSE)*$E139), 0, VLOOKUP(VLOOKUP($A139, 'E4 TB Allocation Details'!$A$18:$L$205, MATCH("Misc ID", 'E4 TB Allocation Details'!$A$18:$L$18, 0),FALSE), 'E2 Allocators'!$B$15:$W$361, MATCH('O5 Details by Class &amp; Accounts'!BK$18, 'E2 Allocators'!$B$15:$W$15, 0),FALSE)*$E139)</f>
        <v>0</v>
      </c>
      <c r="BL139" s="1411">
        <f>IF(ISERROR(VLOOKUP(VLOOKUP($A139, 'E4 TB Allocation Details'!$A$18:$L$205, MATCH("Misc ID", 'E4 TB Allocation Details'!$A$18:$L$18, 0),FALSE), 'E2 Allocators'!$B$15:$W$361, MATCH('O5 Details by Class &amp; Accounts'!BL$18, 'E2 Allocators'!$B$15:$W$15, 0),FALSE)*$E139), 0, VLOOKUP(VLOOKUP($A139, 'E4 TB Allocation Details'!$A$18:$L$205, MATCH("Misc ID", 'E4 TB Allocation Details'!$A$18:$L$18, 0),FALSE), 'E2 Allocators'!$B$15:$W$361, MATCH('O5 Details by Class &amp; Accounts'!BL$18, 'E2 Allocators'!$B$15:$W$15, 0),FALSE)*$E139)</f>
        <v>0</v>
      </c>
      <c r="BM139" s="1411">
        <f>IF(ISERROR(VLOOKUP(VLOOKUP($A139, 'E4 TB Allocation Details'!$A$18:$L$205, MATCH("Misc ID", 'E4 TB Allocation Details'!$A$18:$L$18, 0),FALSE), 'E2 Allocators'!$B$15:$W$361, MATCH('O5 Details by Class &amp; Accounts'!BM$18, 'E2 Allocators'!$B$15:$W$15, 0),FALSE)*$E139), 0, VLOOKUP(VLOOKUP($A139, 'E4 TB Allocation Details'!$A$18:$L$205, MATCH("Misc ID", 'E4 TB Allocation Details'!$A$18:$L$18, 0),FALSE), 'E2 Allocators'!$B$15:$W$361, MATCH('O5 Details by Class &amp; Accounts'!BM$18, 'E2 Allocators'!$B$15:$W$15, 0),FALSE)*$E139)</f>
        <v>0</v>
      </c>
      <c r="BN139" s="1411">
        <f>IF(ISERROR(VLOOKUP(VLOOKUP($A139, 'E4 TB Allocation Details'!$A$18:$L$205, MATCH("Misc ID", 'E4 TB Allocation Details'!$A$18:$L$18, 0),FALSE), 'E2 Allocators'!$B$15:$W$361, MATCH('O5 Details by Class &amp; Accounts'!BN$18, 'E2 Allocators'!$B$15:$W$15, 0),FALSE)*$E139), 0, VLOOKUP(VLOOKUP($A139, 'E4 TB Allocation Details'!$A$18:$L$205, MATCH("Misc ID", 'E4 TB Allocation Details'!$A$18:$L$18, 0),FALSE), 'E2 Allocators'!$B$15:$W$361, MATCH('O5 Details by Class &amp; Accounts'!BN$18, 'E2 Allocators'!$B$15:$W$15, 0),FALSE)*$E139)</f>
        <v>0</v>
      </c>
      <c r="BO139" s="1411">
        <f>IF(ISERROR(VLOOKUP(VLOOKUP($A139, 'E4 TB Allocation Details'!$A$18:$L$205, MATCH("Misc ID", 'E4 TB Allocation Details'!$A$18:$L$18, 0),FALSE), 'E2 Allocators'!$B$15:$W$361, MATCH('O5 Details by Class &amp; Accounts'!BO$18, 'E2 Allocators'!$B$15:$W$15, 0),FALSE)*$E139), 0, VLOOKUP(VLOOKUP($A139, 'E4 TB Allocation Details'!$A$18:$L$205, MATCH("Misc ID", 'E4 TB Allocation Details'!$A$18:$L$18, 0),FALSE), 'E2 Allocators'!$B$15:$W$361, MATCH('O5 Details by Class &amp; Accounts'!BO$18, 'E2 Allocators'!$B$15:$W$15, 0),FALSE)*$E139)</f>
        <v>0</v>
      </c>
      <c r="BP139" s="1411">
        <f>IF(ISERROR(VLOOKUP(VLOOKUP($A139, 'E4 TB Allocation Details'!$A$18:$L$205, MATCH("Misc ID", 'E4 TB Allocation Details'!$A$18:$L$18, 0),FALSE), 'E2 Allocators'!$B$15:$W$361, MATCH('O5 Details by Class &amp; Accounts'!BP$18, 'E2 Allocators'!$B$15:$W$15, 0),FALSE)*$E139), 0, VLOOKUP(VLOOKUP($A139, 'E4 TB Allocation Details'!$A$18:$L$205, MATCH("Misc ID", 'E4 TB Allocation Details'!$A$18:$L$18, 0),FALSE), 'E2 Allocators'!$B$15:$W$361, MATCH('O5 Details by Class &amp; Accounts'!BP$18, 'E2 Allocators'!$B$15:$W$15, 0),FALSE)*$E139)</f>
        <v>0</v>
      </c>
      <c r="BQ139" s="1411">
        <f>IF(ISERROR(VLOOKUP(VLOOKUP($A139, 'E4 TB Allocation Details'!$A$18:$L$205, MATCH("Misc ID", 'E4 TB Allocation Details'!$A$18:$L$18, 0),FALSE), 'E2 Allocators'!$B$15:$W$361, MATCH('O5 Details by Class &amp; Accounts'!BQ$18, 'E2 Allocators'!$B$15:$W$15, 0),FALSE)*$E139), 0, VLOOKUP(VLOOKUP($A139, 'E4 TB Allocation Details'!$A$18:$L$205, MATCH("Misc ID", 'E4 TB Allocation Details'!$A$18:$L$18, 0),FALSE), 'E2 Allocators'!$B$15:$W$361, MATCH('O5 Details by Class &amp; Accounts'!BQ$18, 'E2 Allocators'!$B$15:$W$15, 0),FALSE)*$E139)</f>
        <v>0</v>
      </c>
      <c r="BR139" s="1411">
        <f>IF(ISERROR(VLOOKUP(VLOOKUP($A139, 'E4 TB Allocation Details'!$A$18:$L$205, MATCH("Misc ID", 'E4 TB Allocation Details'!$A$18:$L$18, 0),FALSE), 'E2 Allocators'!$B$15:$W$361, MATCH('O5 Details by Class &amp; Accounts'!BR$18, 'E2 Allocators'!$B$15:$W$15, 0),FALSE)*$E139), 0, VLOOKUP(VLOOKUP($A139, 'E4 TB Allocation Details'!$A$18:$L$205, MATCH("Misc ID", 'E4 TB Allocation Details'!$A$18:$L$18, 0),FALSE), 'E2 Allocators'!$B$15:$W$361, MATCH('O5 Details by Class &amp; Accounts'!BR$18, 'E2 Allocators'!$B$15:$W$15, 0),FALSE)*$E139)</f>
        <v>0</v>
      </c>
      <c r="BS139" s="1411">
        <f t="shared" si="34"/>
        <v>0</v>
      </c>
      <c r="BT139" s="1411">
        <f>IF(ISERROR(VLOOKUP(VLOOKUP($A139, 'E4 TB Allocation Details'!$A$18:$L$205, MATCH("A &amp; G ID", 'E4 TB Allocation Details'!$A$18:$L$18, 0),FALSE), 'E2 Allocators'!$B$15:$W$361, MATCH('O5 Details by Class &amp; Accounts'!BT$18, 'E2 Allocators'!$B$15:$W$15, 0),FALSE)*$E139), 0, VLOOKUP(VLOOKUP($A139, 'E4 TB Allocation Details'!$A$18:$L$205, MATCH("A &amp; G ID", 'E4 TB Allocation Details'!$A$18:$L$18, 0),FALSE), 'E2 Allocators'!$B$15:$W$361, MATCH('O5 Details by Class &amp; Accounts'!BT$18, 'E2 Allocators'!$B$15:$W$15, 0),FALSE)*$E139)</f>
        <v>0</v>
      </c>
      <c r="BU139" s="1411">
        <f>IF(ISERROR(VLOOKUP(VLOOKUP($A139, 'E4 TB Allocation Details'!$A$18:$L$205, MATCH("A &amp; G ID", 'E4 TB Allocation Details'!$A$18:$L$18, 0),FALSE), 'E2 Allocators'!$B$15:$W$361, MATCH('O5 Details by Class &amp; Accounts'!BU$18, 'E2 Allocators'!$B$15:$W$15, 0),FALSE)*$E139), 0, VLOOKUP(VLOOKUP($A139, 'E4 TB Allocation Details'!$A$18:$L$205, MATCH("A &amp; G ID", 'E4 TB Allocation Details'!$A$18:$L$18, 0),FALSE), 'E2 Allocators'!$B$15:$W$361, MATCH('O5 Details by Class &amp; Accounts'!BU$18, 'E2 Allocators'!$B$15:$W$15, 0),FALSE)*$E139)</f>
        <v>0</v>
      </c>
      <c r="BV139" s="1411">
        <f>IF(ISERROR(VLOOKUP(VLOOKUP($A139, 'E4 TB Allocation Details'!$A$18:$L$205, MATCH("A &amp; G ID", 'E4 TB Allocation Details'!$A$18:$L$18, 0),FALSE), 'E2 Allocators'!$B$15:$W$361, MATCH('O5 Details by Class &amp; Accounts'!BV$18, 'E2 Allocators'!$B$15:$W$15, 0),FALSE)*$E139), 0, VLOOKUP(VLOOKUP($A139, 'E4 TB Allocation Details'!$A$18:$L$205, MATCH("A &amp; G ID", 'E4 TB Allocation Details'!$A$18:$L$18, 0),FALSE), 'E2 Allocators'!$B$15:$W$361, MATCH('O5 Details by Class &amp; Accounts'!BV$18, 'E2 Allocators'!$B$15:$W$15, 0),FALSE)*$E139)</f>
        <v>0</v>
      </c>
      <c r="BW139" s="1411">
        <f>IF(ISERROR(VLOOKUP(VLOOKUP($A139, 'E4 TB Allocation Details'!$A$18:$L$205, MATCH("A &amp; G ID", 'E4 TB Allocation Details'!$A$18:$L$18, 0),FALSE), 'E2 Allocators'!$B$15:$W$361, MATCH('O5 Details by Class &amp; Accounts'!BW$18, 'E2 Allocators'!$B$15:$W$15, 0),FALSE)*$E139), 0, VLOOKUP(VLOOKUP($A139, 'E4 TB Allocation Details'!$A$18:$L$205, MATCH("A &amp; G ID", 'E4 TB Allocation Details'!$A$18:$L$18, 0),FALSE), 'E2 Allocators'!$B$15:$W$361, MATCH('O5 Details by Class &amp; Accounts'!BW$18, 'E2 Allocators'!$B$15:$W$15, 0),FALSE)*$E139)</f>
        <v>0</v>
      </c>
      <c r="BX139" s="1411">
        <f>IF(ISERROR(VLOOKUP(VLOOKUP($A139, 'E4 TB Allocation Details'!$A$18:$L$205, MATCH("A &amp; G ID", 'E4 TB Allocation Details'!$A$18:$L$18, 0),FALSE), 'E2 Allocators'!$B$15:$W$361, MATCH('O5 Details by Class &amp; Accounts'!BX$18, 'E2 Allocators'!$B$15:$W$15, 0),FALSE)*$E139), 0, VLOOKUP(VLOOKUP($A139, 'E4 TB Allocation Details'!$A$18:$L$205, MATCH("A &amp; G ID", 'E4 TB Allocation Details'!$A$18:$L$18, 0),FALSE), 'E2 Allocators'!$B$15:$W$361, MATCH('O5 Details by Class &amp; Accounts'!BX$18, 'E2 Allocators'!$B$15:$W$15, 0),FALSE)*$E139)</f>
        <v>0</v>
      </c>
      <c r="BY139" s="1411">
        <f>IF(ISERROR(VLOOKUP(VLOOKUP($A139, 'E4 TB Allocation Details'!$A$18:$L$205, MATCH("A &amp; G ID", 'E4 TB Allocation Details'!$A$18:$L$18, 0),FALSE), 'E2 Allocators'!$B$15:$W$361, MATCH('O5 Details by Class &amp; Accounts'!BY$18, 'E2 Allocators'!$B$15:$W$15, 0),FALSE)*$E139), 0, VLOOKUP(VLOOKUP($A139, 'E4 TB Allocation Details'!$A$18:$L$205, MATCH("A &amp; G ID", 'E4 TB Allocation Details'!$A$18:$L$18, 0),FALSE), 'E2 Allocators'!$B$15:$W$361, MATCH('O5 Details by Class &amp; Accounts'!BY$18, 'E2 Allocators'!$B$15:$W$15, 0),FALSE)*$E139)</f>
        <v>0</v>
      </c>
      <c r="BZ139" s="1411">
        <f>IF(ISERROR(VLOOKUP(VLOOKUP($A139, 'E4 TB Allocation Details'!$A$18:$L$205, MATCH("A &amp; G ID", 'E4 TB Allocation Details'!$A$18:$L$18, 0),FALSE), 'E2 Allocators'!$B$15:$W$361, MATCH('O5 Details by Class &amp; Accounts'!BZ$18, 'E2 Allocators'!$B$15:$W$15, 0),FALSE)*$E139), 0, VLOOKUP(VLOOKUP($A139, 'E4 TB Allocation Details'!$A$18:$L$205, MATCH("A &amp; G ID", 'E4 TB Allocation Details'!$A$18:$L$18, 0),FALSE), 'E2 Allocators'!$B$15:$W$361, MATCH('O5 Details by Class &amp; Accounts'!BZ$18, 'E2 Allocators'!$B$15:$W$15, 0),FALSE)*$E139)</f>
        <v>0</v>
      </c>
      <c r="CA139" s="1411">
        <f>IF(ISERROR(VLOOKUP(VLOOKUP($A139, 'E4 TB Allocation Details'!$A$18:$L$205, MATCH("A &amp; G ID", 'E4 TB Allocation Details'!$A$18:$L$18, 0),FALSE), 'E2 Allocators'!$B$15:$W$361, MATCH('O5 Details by Class &amp; Accounts'!CA$18, 'E2 Allocators'!$B$15:$W$15, 0),FALSE)*$E139), 0, VLOOKUP(VLOOKUP($A139, 'E4 TB Allocation Details'!$A$18:$L$205, MATCH("A &amp; G ID", 'E4 TB Allocation Details'!$A$18:$L$18, 0),FALSE), 'E2 Allocators'!$B$15:$W$361, MATCH('O5 Details by Class &amp; Accounts'!CA$18, 'E2 Allocators'!$B$15:$W$15, 0),FALSE)*$E139)</f>
        <v>0</v>
      </c>
      <c r="CB139" s="1411">
        <f>IF(ISERROR(VLOOKUP(VLOOKUP($A139, 'E4 TB Allocation Details'!$A$18:$L$205, MATCH("A &amp; G ID", 'E4 TB Allocation Details'!$A$18:$L$18, 0),FALSE), 'E2 Allocators'!$B$15:$W$361, MATCH('O5 Details by Class &amp; Accounts'!CB$18, 'E2 Allocators'!$B$15:$W$15, 0),FALSE)*$E139), 0, VLOOKUP(VLOOKUP($A139, 'E4 TB Allocation Details'!$A$18:$L$205, MATCH("A &amp; G ID", 'E4 TB Allocation Details'!$A$18:$L$18, 0),FALSE), 'E2 Allocators'!$B$15:$W$361, MATCH('O5 Details by Class &amp; Accounts'!CB$18, 'E2 Allocators'!$B$15:$W$15, 0),FALSE)*$E139)</f>
        <v>0</v>
      </c>
      <c r="CC139" s="1411">
        <f>IF(ISERROR(VLOOKUP(VLOOKUP($A139, 'E4 TB Allocation Details'!$A$18:$L$205, MATCH("A &amp; G ID", 'E4 TB Allocation Details'!$A$18:$L$18, 0),FALSE), 'E2 Allocators'!$B$15:$W$361, MATCH('O5 Details by Class &amp; Accounts'!CC$18, 'E2 Allocators'!$B$15:$W$15, 0),FALSE)*$E139), 0, VLOOKUP(VLOOKUP($A139, 'E4 TB Allocation Details'!$A$18:$L$205, MATCH("A &amp; G ID", 'E4 TB Allocation Details'!$A$18:$L$18, 0),FALSE), 'E2 Allocators'!$B$15:$W$361, MATCH('O5 Details by Class &amp; Accounts'!CC$18, 'E2 Allocators'!$B$15:$W$15, 0),FALSE)*$E139)</f>
        <v>0</v>
      </c>
      <c r="CD139" s="1411">
        <f>IF(ISERROR(VLOOKUP(VLOOKUP($A139, 'E4 TB Allocation Details'!$A$18:$L$205, MATCH("A &amp; G ID", 'E4 TB Allocation Details'!$A$18:$L$18, 0),FALSE), 'E2 Allocators'!$B$15:$W$361, MATCH('O5 Details by Class &amp; Accounts'!CD$18, 'E2 Allocators'!$B$15:$W$15, 0),FALSE)*$E139), 0, VLOOKUP(VLOOKUP($A139, 'E4 TB Allocation Details'!$A$18:$L$205, MATCH("A &amp; G ID", 'E4 TB Allocation Details'!$A$18:$L$18, 0),FALSE), 'E2 Allocators'!$B$15:$W$361, MATCH('O5 Details by Class &amp; Accounts'!CD$18, 'E2 Allocators'!$B$15:$W$15, 0),FALSE)*$E139)</f>
        <v>0</v>
      </c>
      <c r="CE139" s="1411">
        <f>IF(ISERROR(VLOOKUP(VLOOKUP($A139, 'E4 TB Allocation Details'!$A$18:$L$205, MATCH("A &amp; G ID", 'E4 TB Allocation Details'!$A$18:$L$18, 0),FALSE), 'E2 Allocators'!$B$15:$W$361, MATCH('O5 Details by Class &amp; Accounts'!CE$18, 'E2 Allocators'!$B$15:$W$15, 0),FALSE)*$E139), 0, VLOOKUP(VLOOKUP($A139, 'E4 TB Allocation Details'!$A$18:$L$205, MATCH("A &amp; G ID", 'E4 TB Allocation Details'!$A$18:$L$18, 0),FALSE), 'E2 Allocators'!$B$15:$W$361, MATCH('O5 Details by Class &amp; Accounts'!CE$18, 'E2 Allocators'!$B$15:$W$15, 0),FALSE)*$E139)</f>
        <v>0</v>
      </c>
      <c r="CF139" s="1411">
        <f>IF(ISERROR(VLOOKUP(VLOOKUP($A139, 'E4 TB Allocation Details'!$A$18:$L$205, MATCH("A &amp; G ID", 'E4 TB Allocation Details'!$A$18:$L$18, 0),FALSE), 'E2 Allocators'!$B$15:$W$361, MATCH('O5 Details by Class &amp; Accounts'!CF$18, 'E2 Allocators'!$B$15:$W$15, 0),FALSE)*$E139), 0, VLOOKUP(VLOOKUP($A139, 'E4 TB Allocation Details'!$A$18:$L$205, MATCH("A &amp; G ID", 'E4 TB Allocation Details'!$A$18:$L$18, 0),FALSE), 'E2 Allocators'!$B$15:$W$361, MATCH('O5 Details by Class &amp; Accounts'!CF$18, 'E2 Allocators'!$B$15:$W$15, 0),FALSE)*$E139)</f>
        <v>0</v>
      </c>
      <c r="CG139" s="1411">
        <f>IF(ISERROR(VLOOKUP(VLOOKUP($A139, 'E4 TB Allocation Details'!$A$18:$L$205, MATCH("A &amp; G ID", 'E4 TB Allocation Details'!$A$18:$L$18, 0),FALSE), 'E2 Allocators'!$B$15:$W$361, MATCH('O5 Details by Class &amp; Accounts'!CG$18, 'E2 Allocators'!$B$15:$W$15, 0),FALSE)*$E139), 0, VLOOKUP(VLOOKUP($A139, 'E4 TB Allocation Details'!$A$18:$L$205, MATCH("A &amp; G ID", 'E4 TB Allocation Details'!$A$18:$L$18, 0),FALSE), 'E2 Allocators'!$B$15:$W$361, MATCH('O5 Details by Class &amp; Accounts'!CG$18, 'E2 Allocators'!$B$15:$W$15, 0),FALSE)*$E139)</f>
        <v>0</v>
      </c>
      <c r="CH139" s="1411">
        <f>IF(ISERROR(VLOOKUP(VLOOKUP($A139, 'E4 TB Allocation Details'!$A$18:$L$205, MATCH("A &amp; G ID", 'E4 TB Allocation Details'!$A$18:$L$18, 0),FALSE), 'E2 Allocators'!$B$15:$W$361, MATCH('O5 Details by Class &amp; Accounts'!CH$18, 'E2 Allocators'!$B$15:$W$15, 0),FALSE)*$E139), 0, VLOOKUP(VLOOKUP($A139, 'E4 TB Allocation Details'!$A$18:$L$205, MATCH("A &amp; G ID", 'E4 TB Allocation Details'!$A$18:$L$18, 0),FALSE), 'E2 Allocators'!$B$15:$W$361, MATCH('O5 Details by Class &amp; Accounts'!CH$18, 'E2 Allocators'!$B$15:$W$15, 0),FALSE)*$E139)</f>
        <v>0</v>
      </c>
      <c r="CI139" s="1411">
        <f>IF(ISERROR(VLOOKUP(VLOOKUP($A139, 'E4 TB Allocation Details'!$A$18:$L$205, MATCH("A &amp; G ID", 'E4 TB Allocation Details'!$A$18:$L$18, 0),FALSE), 'E2 Allocators'!$B$15:$W$361, MATCH('O5 Details by Class &amp; Accounts'!CI$18, 'E2 Allocators'!$B$15:$W$15, 0),FALSE)*$E139), 0, VLOOKUP(VLOOKUP($A139, 'E4 TB Allocation Details'!$A$18:$L$205, MATCH("A &amp; G ID", 'E4 TB Allocation Details'!$A$18:$L$18, 0),FALSE), 'E2 Allocators'!$B$15:$W$361, MATCH('O5 Details by Class &amp; Accounts'!CI$18, 'E2 Allocators'!$B$15:$W$15, 0),FALSE)*$E139)</f>
        <v>0</v>
      </c>
      <c r="CJ139" s="1411">
        <f>IF(ISERROR(VLOOKUP(VLOOKUP($A139, 'E4 TB Allocation Details'!$A$18:$L$205, MATCH("A &amp; G ID", 'E4 TB Allocation Details'!$A$18:$L$18, 0),FALSE), 'E2 Allocators'!$B$15:$W$361, MATCH('O5 Details by Class &amp; Accounts'!CJ$18, 'E2 Allocators'!$B$15:$W$15, 0),FALSE)*$E139), 0, VLOOKUP(VLOOKUP($A139, 'E4 TB Allocation Details'!$A$18:$L$205, MATCH("A &amp; G ID", 'E4 TB Allocation Details'!$A$18:$L$18, 0),FALSE), 'E2 Allocators'!$B$15:$W$361, MATCH('O5 Details by Class &amp; Accounts'!CJ$18, 'E2 Allocators'!$B$15:$W$15, 0),FALSE)*$E139)</f>
        <v>0</v>
      </c>
      <c r="CK139" s="1411">
        <f>IF(ISERROR(VLOOKUP(VLOOKUP($A139, 'E4 TB Allocation Details'!$A$18:$L$205, MATCH("A &amp; G ID", 'E4 TB Allocation Details'!$A$18:$L$18, 0),FALSE), 'E2 Allocators'!$B$15:$W$361, MATCH('O5 Details by Class &amp; Accounts'!CK$18, 'E2 Allocators'!$B$15:$W$15, 0),FALSE)*$E139), 0, VLOOKUP(VLOOKUP($A139, 'E4 TB Allocation Details'!$A$18:$L$205, MATCH("A &amp; G ID", 'E4 TB Allocation Details'!$A$18:$L$18, 0),FALSE), 'E2 Allocators'!$B$15:$W$361, MATCH('O5 Details by Class &amp; Accounts'!CK$18, 'E2 Allocators'!$B$15:$W$15, 0),FALSE)*$E139)</f>
        <v>0</v>
      </c>
      <c r="CL139" s="1411">
        <f>IF(ISERROR(VLOOKUP(VLOOKUP($A139, 'E4 TB Allocation Details'!$A$18:$L$205, MATCH("A &amp; G ID", 'E4 TB Allocation Details'!$A$18:$L$18, 0),FALSE), 'E2 Allocators'!$B$15:$W$361, MATCH('O5 Details by Class &amp; Accounts'!CL$18, 'E2 Allocators'!$B$15:$W$15, 0),FALSE)*$E139), 0, VLOOKUP(VLOOKUP($A139, 'E4 TB Allocation Details'!$A$18:$L$205, MATCH("A &amp; G ID", 'E4 TB Allocation Details'!$A$18:$L$18, 0),FALSE), 'E2 Allocators'!$B$15:$W$361, MATCH('O5 Details by Class &amp; Accounts'!CL$18, 'E2 Allocators'!$B$15:$W$15, 0),FALSE)*$E139)</f>
        <v>0</v>
      </c>
      <c r="CM139" s="1411">
        <f>IF(ISERROR(VLOOKUP(VLOOKUP($A139, 'E4 TB Allocation Details'!$A$18:$L$205, MATCH("A &amp; G ID", 'E4 TB Allocation Details'!$A$18:$L$18, 0),FALSE), 'E2 Allocators'!$B$15:$W$361, MATCH('O5 Details by Class &amp; Accounts'!CM$18, 'E2 Allocators'!$B$15:$W$15, 0),FALSE)*$E139), 0, VLOOKUP(VLOOKUP($A139, 'E4 TB Allocation Details'!$A$18:$L$205, MATCH("A &amp; G ID", 'E4 TB Allocation Details'!$A$18:$L$18, 0),FALSE), 'E2 Allocators'!$B$15:$W$361, MATCH('O5 Details by Class &amp; Accounts'!CM$18, 'E2 Allocators'!$B$15:$W$15, 0),FALSE)*$E139)</f>
        <v>0</v>
      </c>
      <c r="CN139" s="1411">
        <f t="shared" si="35"/>
        <v>0</v>
      </c>
      <c r="CO139" s="1791">
        <f t="shared" si="36"/>
        <v>0</v>
      </c>
      <c r="CQ139" s="2086" t="s">
        <v>1144</v>
      </c>
    </row>
    <row r="140" spans="1:95" s="80" customFormat="1" ht="25.5">
      <c r="A140" s="1176">
        <v>5075</v>
      </c>
      <c r="B140" s="1175" t="s">
        <v>928</v>
      </c>
      <c r="C140" s="1788">
        <f>IF(ISERROR(VLOOKUP($A140,'I3 TB Data'!$A$23:$H$458,MATCH('O5 Details by Class &amp; Accounts'!$C$18, 'I3 TB Data'!$A$23:$H$23,0),0)), 0, VLOOKUP($A140,'I3 TB Data'!$A$23:$H$458,MATCH('O5 Details by Class &amp; Accounts'!$C$18,'I3 TB Data'!$A$23:$H$23,0),0))</f>
        <v>0</v>
      </c>
      <c r="D140" s="1789"/>
      <c r="E140" s="1788">
        <f t="shared" si="37"/>
        <v>0</v>
      </c>
      <c r="F140" s="1790">
        <f>IF(ISERROR(VLOOKUP($A140, 'E1 Categorization'!A33:E122, MATCH("Customer Component", 'E1 Categorization'!$A$33:$E$33,0), 0)), 0, IF(VLOOKUP($A140, 'E1 Categorization'!A33:E122, MATCH("Customer Component", 'E1 Categorization'!$A$33:$E$33,0), 0)=0, 'O5 Details by Class &amp; Accounts'!$E140, IF(AND(VLOOKUP($A140, 'E1 Categorization'!A33:E122, MATCH("Customer Component", 'E1 Categorization'!$A$33:$E$33,0), 0) &gt;0, VLOOKUP($A140, 'E1 Categorization'!A33:E122, MATCH("Customer Component", 'E1 Categorization'!$A$33:$E$33,0), 0)&lt;1), 'O5 Details by Class &amp; Accounts'!$E140*(1-VLOOKUP($A140, 'E1 Categorization'!A33:E122, MATCH("Customer Component", 'E1 Categorization'!$A$33:$E$33,0), 0)), 0)))</f>
        <v>0</v>
      </c>
      <c r="G140" s="1790">
        <f>IF(ISERROR(VLOOKUP($A140, 'E1 Categorization'!A33:E122, MATCH("Customer Component", 'E1 Categorization'!$A$33:$E$33,0), 0)),0, IF(VLOOKUP($A140, 'E1 Categorization'!A33:E122, MATCH("Customer Component", 'E1 Categorization'!$A$33:$E$33,0), 0)=0, 0, IF(AND(VLOOKUP($A140, 'E1 Categorization'!A33:E122, MATCH("Customer Component", 'E1 Categorization'!$A$33:$E$33,0), 0) &gt;0, VLOOKUP($A140, 'E1 Categorization'!A33:E122, MATCH("Customer Component", 'E1 Categorization'!$A$33:$E$33,0), 0)&lt;1), 'O5 Details by Class &amp; Accounts'!$E140*(VLOOKUP($A140, 'E1 Categorization'!A33:E122, MATCH("Customer Component", 'E1 Categorization'!$A$33:$E$33,0), 0)), 'O5 Details by Class &amp; Accounts'!$E140)))</f>
        <v>0</v>
      </c>
      <c r="H140" s="1411">
        <f t="shared" si="31"/>
        <v>0</v>
      </c>
      <c r="I140" s="1411">
        <f>IF(ISERROR(VLOOKUP(VLOOKUP($A140, 'E4 TB Allocation Details'!$A$18:$L$205, MATCH("Demand ID", 'E4 TB Allocation Details'!$A$18:$L$18, 0),FALSE), 'E2 Allocators'!$B$15:$W$361, MATCH('O5 Details by Class &amp; Accounts'!I$18, 'E2 Allocators'!$B$15:$W$15, 0),FALSE)*$F140), 0, VLOOKUP(VLOOKUP($A140, 'E4 TB Allocation Details'!$A$18:$L$205, MATCH("Demand ID", 'E4 TB Allocation Details'!$A$18:$L$18, 0),FALSE), 'E2 Allocators'!$B$15:$W$361, MATCH('O5 Details by Class &amp; Accounts'!I$18, 'E2 Allocators'!$B$15:$W$15, 0),FALSE)*$F140)</f>
        <v>0</v>
      </c>
      <c r="J140" s="1411">
        <f>IF(ISERROR(VLOOKUP(VLOOKUP($A140, 'E4 TB Allocation Details'!$A$18:$L$205, MATCH("Demand ID", 'E4 TB Allocation Details'!$A$18:$L$18, 0),FALSE), 'E2 Allocators'!$B$15:$W$361, MATCH('O5 Details by Class &amp; Accounts'!J$18, 'E2 Allocators'!$B$15:$W$15, 0),FALSE)*$F140), 0, VLOOKUP(VLOOKUP($A140, 'E4 TB Allocation Details'!$A$18:$L$205, MATCH("Demand ID", 'E4 TB Allocation Details'!$A$18:$L$18, 0),FALSE), 'E2 Allocators'!$B$15:$W$361, MATCH('O5 Details by Class &amp; Accounts'!J$18, 'E2 Allocators'!$B$15:$W$15, 0),FALSE)*$F140)</f>
        <v>0</v>
      </c>
      <c r="K140" s="1411">
        <f>IF(ISERROR(VLOOKUP(VLOOKUP($A140, 'E4 TB Allocation Details'!$A$18:$L$205, MATCH("Demand ID", 'E4 TB Allocation Details'!$A$18:$L$18, 0),FALSE), 'E2 Allocators'!$B$15:$W$361, MATCH('O5 Details by Class &amp; Accounts'!K$18, 'E2 Allocators'!$B$15:$W$15, 0),FALSE)*$F140), 0, VLOOKUP(VLOOKUP($A140, 'E4 TB Allocation Details'!$A$18:$L$205, MATCH("Demand ID", 'E4 TB Allocation Details'!$A$18:$L$18, 0),FALSE), 'E2 Allocators'!$B$15:$W$361, MATCH('O5 Details by Class &amp; Accounts'!K$18, 'E2 Allocators'!$B$15:$W$15, 0),FALSE)*$F140)</f>
        <v>0</v>
      </c>
      <c r="L140" s="1411">
        <f>IF(ISERROR(VLOOKUP(VLOOKUP($A140, 'E4 TB Allocation Details'!$A$18:$L$205, MATCH("Demand ID", 'E4 TB Allocation Details'!$A$18:$L$18, 0),FALSE), 'E2 Allocators'!$B$15:$W$361, MATCH('O5 Details by Class &amp; Accounts'!L$18, 'E2 Allocators'!$B$15:$W$15, 0),FALSE)*$F140), 0, VLOOKUP(VLOOKUP($A140, 'E4 TB Allocation Details'!$A$18:$L$205, MATCH("Demand ID", 'E4 TB Allocation Details'!$A$18:$L$18, 0),FALSE), 'E2 Allocators'!$B$15:$W$361, MATCH('O5 Details by Class &amp; Accounts'!L$18, 'E2 Allocators'!$B$15:$W$15, 0),FALSE)*$F140)</f>
        <v>0</v>
      </c>
      <c r="M140" s="1411">
        <f>IF(ISERROR(VLOOKUP(VLOOKUP($A140, 'E4 TB Allocation Details'!$A$18:$L$205, MATCH("Demand ID", 'E4 TB Allocation Details'!$A$18:$L$18, 0),FALSE), 'E2 Allocators'!$B$15:$W$361, MATCH('O5 Details by Class &amp; Accounts'!M$18, 'E2 Allocators'!$B$15:$W$15, 0),FALSE)*$F140), 0, VLOOKUP(VLOOKUP($A140, 'E4 TB Allocation Details'!$A$18:$L$205, MATCH("Demand ID", 'E4 TB Allocation Details'!$A$18:$L$18, 0),FALSE), 'E2 Allocators'!$B$15:$W$361, MATCH('O5 Details by Class &amp; Accounts'!M$18, 'E2 Allocators'!$B$15:$W$15, 0),FALSE)*$F140)</f>
        <v>0</v>
      </c>
      <c r="N140" s="1411">
        <f>IF(ISERROR(VLOOKUP(VLOOKUP($A140, 'E4 TB Allocation Details'!$A$18:$L$205, MATCH("Demand ID", 'E4 TB Allocation Details'!$A$18:$L$18, 0),FALSE), 'E2 Allocators'!$B$15:$W$361, MATCH('O5 Details by Class &amp; Accounts'!N$18, 'E2 Allocators'!$B$15:$W$15, 0),FALSE)*$F140), 0, VLOOKUP(VLOOKUP($A140, 'E4 TB Allocation Details'!$A$18:$L$205, MATCH("Demand ID", 'E4 TB Allocation Details'!$A$18:$L$18, 0),FALSE), 'E2 Allocators'!$B$15:$W$361, MATCH('O5 Details by Class &amp; Accounts'!N$18, 'E2 Allocators'!$B$15:$W$15, 0),FALSE)*$F140)</f>
        <v>0</v>
      </c>
      <c r="O140" s="1411">
        <f>IF(ISERROR(VLOOKUP(VLOOKUP($A140, 'E4 TB Allocation Details'!$A$18:$L$205, MATCH("Demand ID", 'E4 TB Allocation Details'!$A$18:$L$18, 0),FALSE), 'E2 Allocators'!$B$15:$W$361, MATCH('O5 Details by Class &amp; Accounts'!O$18, 'E2 Allocators'!$B$15:$W$15, 0),FALSE)*$F140), 0, VLOOKUP(VLOOKUP($A140, 'E4 TB Allocation Details'!$A$18:$L$205, MATCH("Demand ID", 'E4 TB Allocation Details'!$A$18:$L$18, 0),FALSE), 'E2 Allocators'!$B$15:$W$361, MATCH('O5 Details by Class &amp; Accounts'!O$18, 'E2 Allocators'!$B$15:$W$15, 0),FALSE)*$F140)</f>
        <v>0</v>
      </c>
      <c r="P140" s="1411">
        <f>IF(ISERROR(VLOOKUP(VLOOKUP($A140, 'E4 TB Allocation Details'!$A$18:$L$205, MATCH("Demand ID", 'E4 TB Allocation Details'!$A$18:$L$18, 0),FALSE), 'E2 Allocators'!$B$15:$W$361, MATCH('O5 Details by Class &amp; Accounts'!P$18, 'E2 Allocators'!$B$15:$W$15, 0),FALSE)*$F140), 0, VLOOKUP(VLOOKUP($A140, 'E4 TB Allocation Details'!$A$18:$L$205, MATCH("Demand ID", 'E4 TB Allocation Details'!$A$18:$L$18, 0),FALSE), 'E2 Allocators'!$B$15:$W$361, MATCH('O5 Details by Class &amp; Accounts'!P$18, 'E2 Allocators'!$B$15:$W$15, 0),FALSE)*$F140)</f>
        <v>0</v>
      </c>
      <c r="Q140" s="1411">
        <f>IF(ISERROR(VLOOKUP(VLOOKUP($A140, 'E4 TB Allocation Details'!$A$18:$L$205, MATCH("Demand ID", 'E4 TB Allocation Details'!$A$18:$L$18, 0),FALSE), 'E2 Allocators'!$B$15:$W$361, MATCH('O5 Details by Class &amp; Accounts'!Q$18, 'E2 Allocators'!$B$15:$W$15, 0),FALSE)*$F140), 0, VLOOKUP(VLOOKUP($A140, 'E4 TB Allocation Details'!$A$18:$L$205, MATCH("Demand ID", 'E4 TB Allocation Details'!$A$18:$L$18, 0),FALSE), 'E2 Allocators'!$B$15:$W$361, MATCH('O5 Details by Class &amp; Accounts'!Q$18, 'E2 Allocators'!$B$15:$W$15, 0),FALSE)*$F140)</f>
        <v>0</v>
      </c>
      <c r="R140" s="1411">
        <f>IF(ISERROR(VLOOKUP(VLOOKUP($A140, 'E4 TB Allocation Details'!$A$18:$L$205, MATCH("Demand ID", 'E4 TB Allocation Details'!$A$18:$L$18, 0),FALSE), 'E2 Allocators'!$B$15:$W$361, MATCH('O5 Details by Class &amp; Accounts'!R$18, 'E2 Allocators'!$B$15:$W$15, 0),FALSE)*$F140), 0, VLOOKUP(VLOOKUP($A140, 'E4 TB Allocation Details'!$A$18:$L$205, MATCH("Demand ID", 'E4 TB Allocation Details'!$A$18:$L$18, 0),FALSE), 'E2 Allocators'!$B$15:$W$361, MATCH('O5 Details by Class &amp; Accounts'!R$18, 'E2 Allocators'!$B$15:$W$15, 0),FALSE)*$F140)</f>
        <v>0</v>
      </c>
      <c r="S140" s="1411">
        <f>IF(ISERROR(VLOOKUP(VLOOKUP($A140, 'E4 TB Allocation Details'!$A$18:$L$205, MATCH("Demand ID", 'E4 TB Allocation Details'!$A$18:$L$18, 0),FALSE), 'E2 Allocators'!$B$15:$W$361, MATCH('O5 Details by Class &amp; Accounts'!S$18, 'E2 Allocators'!$B$15:$W$15, 0),FALSE)*$F140), 0, VLOOKUP(VLOOKUP($A140, 'E4 TB Allocation Details'!$A$18:$L$205, MATCH("Demand ID", 'E4 TB Allocation Details'!$A$18:$L$18, 0),FALSE), 'E2 Allocators'!$B$15:$W$361, MATCH('O5 Details by Class &amp; Accounts'!S$18, 'E2 Allocators'!$B$15:$W$15, 0),FALSE)*$F140)</f>
        <v>0</v>
      </c>
      <c r="T140" s="1411">
        <f>IF(ISERROR(VLOOKUP(VLOOKUP($A140, 'E4 TB Allocation Details'!$A$18:$L$205, MATCH("Demand ID", 'E4 TB Allocation Details'!$A$18:$L$18, 0),FALSE), 'E2 Allocators'!$B$15:$W$361, MATCH('O5 Details by Class &amp; Accounts'!T$18, 'E2 Allocators'!$B$15:$W$15, 0),FALSE)*$F140), 0, VLOOKUP(VLOOKUP($A140, 'E4 TB Allocation Details'!$A$18:$L$205, MATCH("Demand ID", 'E4 TB Allocation Details'!$A$18:$L$18, 0),FALSE), 'E2 Allocators'!$B$15:$W$361, MATCH('O5 Details by Class &amp; Accounts'!T$18, 'E2 Allocators'!$B$15:$W$15, 0),FALSE)*$F140)</f>
        <v>0</v>
      </c>
      <c r="U140" s="1411">
        <f>IF(ISERROR(VLOOKUP(VLOOKUP($A140, 'E4 TB Allocation Details'!$A$18:$L$205, MATCH("Demand ID", 'E4 TB Allocation Details'!$A$18:$L$18, 0),FALSE), 'E2 Allocators'!$B$15:$W$361, MATCH('O5 Details by Class &amp; Accounts'!U$18, 'E2 Allocators'!$B$15:$W$15, 0),FALSE)*$F140), 0, VLOOKUP(VLOOKUP($A140, 'E4 TB Allocation Details'!$A$18:$L$205, MATCH("Demand ID", 'E4 TB Allocation Details'!$A$18:$L$18, 0),FALSE), 'E2 Allocators'!$B$15:$W$361, MATCH('O5 Details by Class &amp; Accounts'!U$18, 'E2 Allocators'!$B$15:$W$15, 0),FALSE)*$F140)</f>
        <v>0</v>
      </c>
      <c r="V140" s="1411">
        <f>IF(ISERROR(VLOOKUP(VLOOKUP($A140, 'E4 TB Allocation Details'!$A$18:$L$205, MATCH("Demand ID", 'E4 TB Allocation Details'!$A$18:$L$18, 0),FALSE), 'E2 Allocators'!$B$15:$W$361, MATCH('O5 Details by Class &amp; Accounts'!V$18, 'E2 Allocators'!$B$15:$W$15, 0),FALSE)*$F140), 0, VLOOKUP(VLOOKUP($A140, 'E4 TB Allocation Details'!$A$18:$L$205, MATCH("Demand ID", 'E4 TB Allocation Details'!$A$18:$L$18, 0),FALSE), 'E2 Allocators'!$B$15:$W$361, MATCH('O5 Details by Class &amp; Accounts'!V$18, 'E2 Allocators'!$B$15:$W$15, 0),FALSE)*$F140)</f>
        <v>0</v>
      </c>
      <c r="W140" s="1411">
        <f>IF(ISERROR(VLOOKUP(VLOOKUP($A140, 'E4 TB Allocation Details'!$A$18:$L$205, MATCH("Demand ID", 'E4 TB Allocation Details'!$A$18:$L$18, 0),FALSE), 'E2 Allocators'!$B$15:$W$361, MATCH('O5 Details by Class &amp; Accounts'!W$18, 'E2 Allocators'!$B$15:$W$15, 0),FALSE)*$F140), 0, VLOOKUP(VLOOKUP($A140, 'E4 TB Allocation Details'!$A$18:$L$205, MATCH("Demand ID", 'E4 TB Allocation Details'!$A$18:$L$18, 0),FALSE), 'E2 Allocators'!$B$15:$W$361, MATCH('O5 Details by Class &amp; Accounts'!W$18, 'E2 Allocators'!$B$15:$W$15, 0),FALSE)*$F140)</f>
        <v>0</v>
      </c>
      <c r="X140" s="1411">
        <f>IF(ISERROR(VLOOKUP(VLOOKUP($A140, 'E4 TB Allocation Details'!$A$18:$L$205, MATCH("Demand ID", 'E4 TB Allocation Details'!$A$18:$L$18, 0),FALSE), 'E2 Allocators'!$B$15:$W$361, MATCH('O5 Details by Class &amp; Accounts'!X$18, 'E2 Allocators'!$B$15:$W$15, 0),FALSE)*$F140), 0, VLOOKUP(VLOOKUP($A140, 'E4 TB Allocation Details'!$A$18:$L$205, MATCH("Demand ID", 'E4 TB Allocation Details'!$A$18:$L$18, 0),FALSE), 'E2 Allocators'!$B$15:$W$361, MATCH('O5 Details by Class &amp; Accounts'!X$18, 'E2 Allocators'!$B$15:$W$15, 0),FALSE)*$F140)</f>
        <v>0</v>
      </c>
      <c r="Y140" s="1411">
        <f>IF(ISERROR(VLOOKUP(VLOOKUP($A140, 'E4 TB Allocation Details'!$A$18:$L$205, MATCH("Demand ID", 'E4 TB Allocation Details'!$A$18:$L$18, 0),FALSE), 'E2 Allocators'!$B$15:$W$361, MATCH('O5 Details by Class &amp; Accounts'!Y$18, 'E2 Allocators'!$B$15:$W$15, 0),FALSE)*$F140), 0, VLOOKUP(VLOOKUP($A140, 'E4 TB Allocation Details'!$A$18:$L$205, MATCH("Demand ID", 'E4 TB Allocation Details'!$A$18:$L$18, 0),FALSE), 'E2 Allocators'!$B$15:$W$361, MATCH('O5 Details by Class &amp; Accounts'!Y$18, 'E2 Allocators'!$B$15:$W$15, 0),FALSE)*$F140)</f>
        <v>0</v>
      </c>
      <c r="Z140" s="1411">
        <f>IF(ISERROR(VLOOKUP(VLOOKUP($A140, 'E4 TB Allocation Details'!$A$18:$L$205, MATCH("Demand ID", 'E4 TB Allocation Details'!$A$18:$L$18, 0),FALSE), 'E2 Allocators'!$B$15:$W$361, MATCH('O5 Details by Class &amp; Accounts'!Z$18, 'E2 Allocators'!$B$15:$W$15, 0),FALSE)*$F140), 0, VLOOKUP(VLOOKUP($A140, 'E4 TB Allocation Details'!$A$18:$L$205, MATCH("Demand ID", 'E4 TB Allocation Details'!$A$18:$L$18, 0),FALSE), 'E2 Allocators'!$B$15:$W$361, MATCH('O5 Details by Class &amp; Accounts'!Z$18, 'E2 Allocators'!$B$15:$W$15, 0),FALSE)*$F140)</f>
        <v>0</v>
      </c>
      <c r="AA140" s="1411">
        <f>IF(ISERROR(VLOOKUP(VLOOKUP($A140, 'E4 TB Allocation Details'!$A$18:$L$205, MATCH("Demand ID", 'E4 TB Allocation Details'!$A$18:$L$18, 0),FALSE), 'E2 Allocators'!$B$15:$W$361, MATCH('O5 Details by Class &amp; Accounts'!AA$18, 'E2 Allocators'!$B$15:$W$15, 0),FALSE)*$F140), 0, VLOOKUP(VLOOKUP($A140, 'E4 TB Allocation Details'!$A$18:$L$205, MATCH("Demand ID", 'E4 TB Allocation Details'!$A$18:$L$18, 0),FALSE), 'E2 Allocators'!$B$15:$W$361, MATCH('O5 Details by Class &amp; Accounts'!AA$18, 'E2 Allocators'!$B$15:$W$15, 0),FALSE)*$F140)</f>
        <v>0</v>
      </c>
      <c r="AB140" s="1411">
        <f>IF(ISERROR(VLOOKUP(VLOOKUP($A140, 'E4 TB Allocation Details'!$A$18:$L$205, MATCH("Demand ID", 'E4 TB Allocation Details'!$A$18:$L$18, 0),FALSE), 'E2 Allocators'!$B$15:$W$361, MATCH('O5 Details by Class &amp; Accounts'!AB$18, 'E2 Allocators'!$B$15:$W$15, 0),FALSE)*$F140), 0, VLOOKUP(VLOOKUP($A140, 'E4 TB Allocation Details'!$A$18:$L$205, MATCH("Demand ID", 'E4 TB Allocation Details'!$A$18:$L$18, 0),FALSE), 'E2 Allocators'!$B$15:$W$361, MATCH('O5 Details by Class &amp; Accounts'!AB$18, 'E2 Allocators'!$B$15:$W$15, 0),FALSE)*$F140)</f>
        <v>0</v>
      </c>
      <c r="AC140" s="1411">
        <f t="shared" si="32"/>
        <v>0</v>
      </c>
      <c r="AD140" s="1411">
        <f>IF(ISERROR(VLOOKUP(VLOOKUP($A140, 'E4 TB Allocation Details'!$A$18:$L$205, MATCH("Customer ID", 'E4 TB Allocation Details'!$A$18:$L$18, 0),FALSE), 'E2 Allocators'!$B$15:$W$361, MATCH('O5 Details by Class &amp; Accounts'!AD$18, 'E2 Allocators'!$B$15:$W$15, 0),FALSE)*$G140), 0, VLOOKUP(VLOOKUP($A140, 'E4 TB Allocation Details'!$A$18:$L$205, MATCH("Customer ID", 'E4 TB Allocation Details'!$A$18:$L$18, 0),FALSE), 'E2 Allocators'!$B$15:$W$361, MATCH('O5 Details by Class &amp; Accounts'!AD$18, 'E2 Allocators'!$B$15:$W$15, 0),FALSE)*$G140)</f>
        <v>0</v>
      </c>
      <c r="AE140" s="1411">
        <f>IF(ISERROR(VLOOKUP(VLOOKUP($A140, 'E4 TB Allocation Details'!$A$18:$L$205, MATCH("Customer ID", 'E4 TB Allocation Details'!$A$18:$L$18, 0),FALSE), 'E2 Allocators'!$B$15:$W$361, MATCH('O5 Details by Class &amp; Accounts'!AE$18, 'E2 Allocators'!$B$15:$W$15, 0),FALSE)*$G140), 0, VLOOKUP(VLOOKUP($A140, 'E4 TB Allocation Details'!$A$18:$L$205, MATCH("Customer ID", 'E4 TB Allocation Details'!$A$18:$L$18, 0),FALSE), 'E2 Allocators'!$B$15:$W$361, MATCH('O5 Details by Class &amp; Accounts'!AE$18, 'E2 Allocators'!$B$15:$W$15, 0),FALSE)*$G140)</f>
        <v>0</v>
      </c>
      <c r="AF140" s="1411">
        <f>IF(ISERROR(VLOOKUP(VLOOKUP($A140, 'E4 TB Allocation Details'!$A$18:$L$205, MATCH("Customer ID", 'E4 TB Allocation Details'!$A$18:$L$18, 0),FALSE), 'E2 Allocators'!$B$15:$W$361, MATCH('O5 Details by Class &amp; Accounts'!AF$18, 'E2 Allocators'!$B$15:$W$15, 0),FALSE)*$G140), 0, VLOOKUP(VLOOKUP($A140, 'E4 TB Allocation Details'!$A$18:$L$205, MATCH("Customer ID", 'E4 TB Allocation Details'!$A$18:$L$18, 0),FALSE), 'E2 Allocators'!$B$15:$W$361, MATCH('O5 Details by Class &amp; Accounts'!AF$18, 'E2 Allocators'!$B$15:$W$15, 0),FALSE)*$G140)</f>
        <v>0</v>
      </c>
      <c r="AG140" s="1411">
        <f>IF(ISERROR(VLOOKUP(VLOOKUP($A140, 'E4 TB Allocation Details'!$A$18:$L$205, MATCH("Customer ID", 'E4 TB Allocation Details'!$A$18:$L$18, 0),FALSE), 'E2 Allocators'!$B$15:$W$361, MATCH('O5 Details by Class &amp; Accounts'!AG$18, 'E2 Allocators'!$B$15:$W$15, 0),FALSE)*$G140), 0, VLOOKUP(VLOOKUP($A140, 'E4 TB Allocation Details'!$A$18:$L$205, MATCH("Customer ID", 'E4 TB Allocation Details'!$A$18:$L$18, 0),FALSE), 'E2 Allocators'!$B$15:$W$361, MATCH('O5 Details by Class &amp; Accounts'!AG$18, 'E2 Allocators'!$B$15:$W$15, 0),FALSE)*$G140)</f>
        <v>0</v>
      </c>
      <c r="AH140" s="1411">
        <f>IF(ISERROR(VLOOKUP(VLOOKUP($A140, 'E4 TB Allocation Details'!$A$18:$L$205, MATCH("Customer ID", 'E4 TB Allocation Details'!$A$18:$L$18, 0),FALSE), 'E2 Allocators'!$B$15:$W$361, MATCH('O5 Details by Class &amp; Accounts'!AH$18, 'E2 Allocators'!$B$15:$W$15, 0),FALSE)*$G140), 0, VLOOKUP(VLOOKUP($A140, 'E4 TB Allocation Details'!$A$18:$L$205, MATCH("Customer ID", 'E4 TB Allocation Details'!$A$18:$L$18, 0),FALSE), 'E2 Allocators'!$B$15:$W$361, MATCH('O5 Details by Class &amp; Accounts'!AH$18, 'E2 Allocators'!$B$15:$W$15, 0),FALSE)*$G140)</f>
        <v>0</v>
      </c>
      <c r="AI140" s="1411">
        <f>IF(ISERROR(VLOOKUP(VLOOKUP($A140, 'E4 TB Allocation Details'!$A$18:$L$205, MATCH("Customer ID", 'E4 TB Allocation Details'!$A$18:$L$18, 0),FALSE), 'E2 Allocators'!$B$15:$W$361, MATCH('O5 Details by Class &amp; Accounts'!AI$18, 'E2 Allocators'!$B$15:$W$15, 0),FALSE)*$G140), 0, VLOOKUP(VLOOKUP($A140, 'E4 TB Allocation Details'!$A$18:$L$205, MATCH("Customer ID", 'E4 TB Allocation Details'!$A$18:$L$18, 0),FALSE), 'E2 Allocators'!$B$15:$W$361, MATCH('O5 Details by Class &amp; Accounts'!AI$18, 'E2 Allocators'!$B$15:$W$15, 0),FALSE)*$G140)</f>
        <v>0</v>
      </c>
      <c r="AJ140" s="1411">
        <f>IF(ISERROR(VLOOKUP(VLOOKUP($A140, 'E4 TB Allocation Details'!$A$18:$L$205, MATCH("Customer ID", 'E4 TB Allocation Details'!$A$18:$L$18, 0),FALSE), 'E2 Allocators'!$B$15:$W$361, MATCH('O5 Details by Class &amp; Accounts'!AJ$18, 'E2 Allocators'!$B$15:$W$15, 0),FALSE)*$G140), 0, VLOOKUP(VLOOKUP($A140, 'E4 TB Allocation Details'!$A$18:$L$205, MATCH("Customer ID", 'E4 TB Allocation Details'!$A$18:$L$18, 0),FALSE), 'E2 Allocators'!$B$15:$W$361, MATCH('O5 Details by Class &amp; Accounts'!AJ$18, 'E2 Allocators'!$B$15:$W$15, 0),FALSE)*$G140)</f>
        <v>0</v>
      </c>
      <c r="AK140" s="1411">
        <f>IF(ISERROR(VLOOKUP(VLOOKUP($A140, 'E4 TB Allocation Details'!$A$18:$L$205, MATCH("Customer ID", 'E4 TB Allocation Details'!$A$18:$L$18, 0),FALSE), 'E2 Allocators'!$B$15:$W$361, MATCH('O5 Details by Class &amp; Accounts'!AK$18, 'E2 Allocators'!$B$15:$W$15, 0),FALSE)*$G140), 0, VLOOKUP(VLOOKUP($A140, 'E4 TB Allocation Details'!$A$18:$L$205, MATCH("Customer ID", 'E4 TB Allocation Details'!$A$18:$L$18, 0),FALSE), 'E2 Allocators'!$B$15:$W$361, MATCH('O5 Details by Class &amp; Accounts'!AK$18, 'E2 Allocators'!$B$15:$W$15, 0),FALSE)*$G140)</f>
        <v>0</v>
      </c>
      <c r="AL140" s="1411">
        <f>IF(ISERROR(VLOOKUP(VLOOKUP($A140, 'E4 TB Allocation Details'!$A$18:$L$205, MATCH("Customer ID", 'E4 TB Allocation Details'!$A$18:$L$18, 0),FALSE), 'E2 Allocators'!$B$15:$W$361, MATCH('O5 Details by Class &amp; Accounts'!AL$18, 'E2 Allocators'!$B$15:$W$15, 0),FALSE)*$G140), 0, VLOOKUP(VLOOKUP($A140, 'E4 TB Allocation Details'!$A$18:$L$205, MATCH("Customer ID", 'E4 TB Allocation Details'!$A$18:$L$18, 0),FALSE), 'E2 Allocators'!$B$15:$W$361, MATCH('O5 Details by Class &amp; Accounts'!AL$18, 'E2 Allocators'!$B$15:$W$15, 0),FALSE)*$G140)</f>
        <v>0</v>
      </c>
      <c r="AM140" s="1411">
        <f>IF(ISERROR(VLOOKUP(VLOOKUP($A140, 'E4 TB Allocation Details'!$A$18:$L$205, MATCH("Customer ID", 'E4 TB Allocation Details'!$A$18:$L$18, 0),FALSE), 'E2 Allocators'!$B$15:$W$361, MATCH('O5 Details by Class &amp; Accounts'!AM$18, 'E2 Allocators'!$B$15:$W$15, 0),FALSE)*$G140), 0, VLOOKUP(VLOOKUP($A140, 'E4 TB Allocation Details'!$A$18:$L$205, MATCH("Customer ID", 'E4 TB Allocation Details'!$A$18:$L$18, 0),FALSE), 'E2 Allocators'!$B$15:$W$361, MATCH('O5 Details by Class &amp; Accounts'!AM$18, 'E2 Allocators'!$B$15:$W$15, 0),FALSE)*$G140)</f>
        <v>0</v>
      </c>
      <c r="AN140" s="1411">
        <f>IF(ISERROR(VLOOKUP(VLOOKUP($A140, 'E4 TB Allocation Details'!$A$18:$L$205, MATCH("Customer ID", 'E4 TB Allocation Details'!$A$18:$L$18, 0),FALSE), 'E2 Allocators'!$B$15:$W$361, MATCH('O5 Details by Class &amp; Accounts'!AN$18, 'E2 Allocators'!$B$15:$W$15, 0),FALSE)*$G140), 0, VLOOKUP(VLOOKUP($A140, 'E4 TB Allocation Details'!$A$18:$L$205, MATCH("Customer ID", 'E4 TB Allocation Details'!$A$18:$L$18, 0),FALSE), 'E2 Allocators'!$B$15:$W$361, MATCH('O5 Details by Class &amp; Accounts'!AN$18, 'E2 Allocators'!$B$15:$W$15, 0),FALSE)*$G140)</f>
        <v>0</v>
      </c>
      <c r="AO140" s="1411">
        <f>IF(ISERROR(VLOOKUP(VLOOKUP($A140, 'E4 TB Allocation Details'!$A$18:$L$205, MATCH("Customer ID", 'E4 TB Allocation Details'!$A$18:$L$18, 0),FALSE), 'E2 Allocators'!$B$15:$W$361, MATCH('O5 Details by Class &amp; Accounts'!AO$18, 'E2 Allocators'!$B$15:$W$15, 0),FALSE)*$G140), 0, VLOOKUP(VLOOKUP($A140, 'E4 TB Allocation Details'!$A$18:$L$205, MATCH("Customer ID", 'E4 TB Allocation Details'!$A$18:$L$18, 0),FALSE), 'E2 Allocators'!$B$15:$W$361, MATCH('O5 Details by Class &amp; Accounts'!AO$18, 'E2 Allocators'!$B$15:$W$15, 0),FALSE)*$G140)</f>
        <v>0</v>
      </c>
      <c r="AP140" s="1411">
        <f>IF(ISERROR(VLOOKUP(VLOOKUP($A140, 'E4 TB Allocation Details'!$A$18:$L$205, MATCH("Customer ID", 'E4 TB Allocation Details'!$A$18:$L$18, 0),FALSE), 'E2 Allocators'!$B$15:$W$361, MATCH('O5 Details by Class &amp; Accounts'!AP$18, 'E2 Allocators'!$B$15:$W$15, 0),FALSE)*$G140), 0, VLOOKUP(VLOOKUP($A140, 'E4 TB Allocation Details'!$A$18:$L$205, MATCH("Customer ID", 'E4 TB Allocation Details'!$A$18:$L$18, 0),FALSE), 'E2 Allocators'!$B$15:$W$361, MATCH('O5 Details by Class &amp; Accounts'!AP$18, 'E2 Allocators'!$B$15:$W$15, 0),FALSE)*$G140)</f>
        <v>0</v>
      </c>
      <c r="AQ140" s="1411">
        <f>IF(ISERROR(VLOOKUP(VLOOKUP($A140, 'E4 TB Allocation Details'!$A$18:$L$205, MATCH("Customer ID", 'E4 TB Allocation Details'!$A$18:$L$18, 0),FALSE), 'E2 Allocators'!$B$15:$W$361, MATCH('O5 Details by Class &amp; Accounts'!AQ$18, 'E2 Allocators'!$B$15:$W$15, 0),FALSE)*$G140), 0, VLOOKUP(VLOOKUP($A140, 'E4 TB Allocation Details'!$A$18:$L$205, MATCH("Customer ID", 'E4 TB Allocation Details'!$A$18:$L$18, 0),FALSE), 'E2 Allocators'!$B$15:$W$361, MATCH('O5 Details by Class &amp; Accounts'!AQ$18, 'E2 Allocators'!$B$15:$W$15, 0),FALSE)*$G140)</f>
        <v>0</v>
      </c>
      <c r="AR140" s="1411">
        <f>IF(ISERROR(VLOOKUP(VLOOKUP($A140, 'E4 TB Allocation Details'!$A$18:$L$205, MATCH("Customer ID", 'E4 TB Allocation Details'!$A$18:$L$18, 0),FALSE), 'E2 Allocators'!$B$15:$W$361, MATCH('O5 Details by Class &amp; Accounts'!AR$18, 'E2 Allocators'!$B$15:$W$15, 0),FALSE)*$G140), 0, VLOOKUP(VLOOKUP($A140, 'E4 TB Allocation Details'!$A$18:$L$205, MATCH("Customer ID", 'E4 TB Allocation Details'!$A$18:$L$18, 0),FALSE), 'E2 Allocators'!$B$15:$W$361, MATCH('O5 Details by Class &amp; Accounts'!AR$18, 'E2 Allocators'!$B$15:$W$15, 0),FALSE)*$G140)</f>
        <v>0</v>
      </c>
      <c r="AS140" s="1411">
        <f>IF(ISERROR(VLOOKUP(VLOOKUP($A140, 'E4 TB Allocation Details'!$A$18:$L$205, MATCH("Customer ID", 'E4 TB Allocation Details'!$A$18:$L$18, 0),FALSE), 'E2 Allocators'!$B$15:$W$361, MATCH('O5 Details by Class &amp; Accounts'!AS$18, 'E2 Allocators'!$B$15:$W$15, 0),FALSE)*$G140), 0, VLOOKUP(VLOOKUP($A140, 'E4 TB Allocation Details'!$A$18:$L$205, MATCH("Customer ID", 'E4 TB Allocation Details'!$A$18:$L$18, 0),FALSE), 'E2 Allocators'!$B$15:$W$361, MATCH('O5 Details by Class &amp; Accounts'!AS$18, 'E2 Allocators'!$B$15:$W$15, 0),FALSE)*$G140)</f>
        <v>0</v>
      </c>
      <c r="AT140" s="1411">
        <f>IF(ISERROR(VLOOKUP(VLOOKUP($A140, 'E4 TB Allocation Details'!$A$18:$L$205, MATCH("Customer ID", 'E4 TB Allocation Details'!$A$18:$L$18, 0),FALSE), 'E2 Allocators'!$B$15:$W$361, MATCH('O5 Details by Class &amp; Accounts'!AT$18, 'E2 Allocators'!$B$15:$W$15, 0),FALSE)*$G140), 0, VLOOKUP(VLOOKUP($A140, 'E4 TB Allocation Details'!$A$18:$L$205, MATCH("Customer ID", 'E4 TB Allocation Details'!$A$18:$L$18, 0),FALSE), 'E2 Allocators'!$B$15:$W$361, MATCH('O5 Details by Class &amp; Accounts'!AT$18, 'E2 Allocators'!$B$15:$W$15, 0),FALSE)*$G140)</f>
        <v>0</v>
      </c>
      <c r="AU140" s="1411">
        <f>IF(ISERROR(VLOOKUP(VLOOKUP($A140, 'E4 TB Allocation Details'!$A$18:$L$205, MATCH("Customer ID", 'E4 TB Allocation Details'!$A$18:$L$18, 0),FALSE), 'E2 Allocators'!$B$15:$W$361, MATCH('O5 Details by Class &amp; Accounts'!AU$18, 'E2 Allocators'!$B$15:$W$15, 0),FALSE)*$G140), 0, VLOOKUP(VLOOKUP($A140, 'E4 TB Allocation Details'!$A$18:$L$205, MATCH("Customer ID", 'E4 TB Allocation Details'!$A$18:$L$18, 0),FALSE), 'E2 Allocators'!$B$15:$W$361, MATCH('O5 Details by Class &amp; Accounts'!AU$18, 'E2 Allocators'!$B$15:$W$15, 0),FALSE)*$G140)</f>
        <v>0</v>
      </c>
      <c r="AV140" s="1411">
        <f>IF(ISERROR(VLOOKUP(VLOOKUP($A140, 'E4 TB Allocation Details'!$A$18:$L$205, MATCH("Customer ID", 'E4 TB Allocation Details'!$A$18:$L$18, 0),FALSE), 'E2 Allocators'!$B$15:$W$361, MATCH('O5 Details by Class &amp; Accounts'!AV$18, 'E2 Allocators'!$B$15:$W$15, 0),FALSE)*$G140), 0, VLOOKUP(VLOOKUP($A140, 'E4 TB Allocation Details'!$A$18:$L$205, MATCH("Customer ID", 'E4 TB Allocation Details'!$A$18:$L$18, 0),FALSE), 'E2 Allocators'!$B$15:$W$361, MATCH('O5 Details by Class &amp; Accounts'!AV$18, 'E2 Allocators'!$B$15:$W$15, 0),FALSE)*$G140)</f>
        <v>0</v>
      </c>
      <c r="AW140" s="1411">
        <f>IF(ISERROR(VLOOKUP(VLOOKUP($A140, 'E4 TB Allocation Details'!$A$18:$L$205, MATCH("Customer ID", 'E4 TB Allocation Details'!$A$18:$L$18, 0),FALSE), 'E2 Allocators'!$B$15:$W$361, MATCH('O5 Details by Class &amp; Accounts'!AW$18, 'E2 Allocators'!$B$15:$W$15, 0),FALSE)*$G140), 0, VLOOKUP(VLOOKUP($A140, 'E4 TB Allocation Details'!$A$18:$L$205, MATCH("Customer ID", 'E4 TB Allocation Details'!$A$18:$L$18, 0),FALSE), 'E2 Allocators'!$B$15:$W$361, MATCH('O5 Details by Class &amp; Accounts'!AW$18, 'E2 Allocators'!$B$15:$W$15, 0),FALSE)*$G140)</f>
        <v>0</v>
      </c>
      <c r="AX140" s="1411">
        <f t="shared" si="33"/>
        <v>0</v>
      </c>
      <c r="AY140" s="1411">
        <f>IF(ISERROR(VLOOKUP(VLOOKUP($A140, 'E4 TB Allocation Details'!$A$18:$L$205, MATCH("Misc ID", 'E4 TB Allocation Details'!$A$18:$L$18, 0),FALSE), 'E2 Allocators'!$B$15:$W$361, MATCH('O5 Details by Class &amp; Accounts'!AY$18, 'E2 Allocators'!$B$15:$W$15, 0),FALSE)*$E140), 0, VLOOKUP(VLOOKUP($A140, 'E4 TB Allocation Details'!$A$18:$L$205, MATCH("Misc ID", 'E4 TB Allocation Details'!$A$18:$L$18, 0),FALSE), 'E2 Allocators'!$B$15:$W$361, MATCH('O5 Details by Class &amp; Accounts'!AY$18, 'E2 Allocators'!$B$15:$W$15, 0),FALSE)*$E140)</f>
        <v>0</v>
      </c>
      <c r="AZ140" s="1411">
        <f>IF(ISERROR(VLOOKUP(VLOOKUP($A140, 'E4 TB Allocation Details'!$A$18:$L$205, MATCH("Misc ID", 'E4 TB Allocation Details'!$A$18:$L$18, 0),FALSE), 'E2 Allocators'!$B$15:$W$361, MATCH('O5 Details by Class &amp; Accounts'!AZ$18, 'E2 Allocators'!$B$15:$W$15, 0),FALSE)*$E140), 0, VLOOKUP(VLOOKUP($A140, 'E4 TB Allocation Details'!$A$18:$L$205, MATCH("Misc ID", 'E4 TB Allocation Details'!$A$18:$L$18, 0),FALSE), 'E2 Allocators'!$B$15:$W$361, MATCH('O5 Details by Class &amp; Accounts'!AZ$18, 'E2 Allocators'!$B$15:$W$15, 0),FALSE)*$E140)</f>
        <v>0</v>
      </c>
      <c r="BA140" s="1411">
        <f>IF(ISERROR(VLOOKUP(VLOOKUP($A140, 'E4 TB Allocation Details'!$A$18:$L$205, MATCH("Misc ID", 'E4 TB Allocation Details'!$A$18:$L$18, 0),FALSE), 'E2 Allocators'!$B$15:$W$361, MATCH('O5 Details by Class &amp; Accounts'!BA$18, 'E2 Allocators'!$B$15:$W$15, 0),FALSE)*$E140), 0, VLOOKUP(VLOOKUP($A140, 'E4 TB Allocation Details'!$A$18:$L$205, MATCH("Misc ID", 'E4 TB Allocation Details'!$A$18:$L$18, 0),FALSE), 'E2 Allocators'!$B$15:$W$361, MATCH('O5 Details by Class &amp; Accounts'!BA$18, 'E2 Allocators'!$B$15:$W$15, 0),FALSE)*$E140)</f>
        <v>0</v>
      </c>
      <c r="BB140" s="1411">
        <f>IF(ISERROR(VLOOKUP(VLOOKUP($A140, 'E4 TB Allocation Details'!$A$18:$L$205, MATCH("Misc ID", 'E4 TB Allocation Details'!$A$18:$L$18, 0),FALSE), 'E2 Allocators'!$B$15:$W$361, MATCH('O5 Details by Class &amp; Accounts'!BB$18, 'E2 Allocators'!$B$15:$W$15, 0),FALSE)*$E140), 0, VLOOKUP(VLOOKUP($A140, 'E4 TB Allocation Details'!$A$18:$L$205, MATCH("Misc ID", 'E4 TB Allocation Details'!$A$18:$L$18, 0),FALSE), 'E2 Allocators'!$B$15:$W$361, MATCH('O5 Details by Class &amp; Accounts'!BB$18, 'E2 Allocators'!$B$15:$W$15, 0),FALSE)*$E140)</f>
        <v>0</v>
      </c>
      <c r="BC140" s="1411">
        <f>IF(ISERROR(VLOOKUP(VLOOKUP($A140, 'E4 TB Allocation Details'!$A$18:$L$205, MATCH("Misc ID", 'E4 TB Allocation Details'!$A$18:$L$18, 0),FALSE), 'E2 Allocators'!$B$15:$W$361, MATCH('O5 Details by Class &amp; Accounts'!BC$18, 'E2 Allocators'!$B$15:$W$15, 0),FALSE)*$E140), 0, VLOOKUP(VLOOKUP($A140, 'E4 TB Allocation Details'!$A$18:$L$205, MATCH("Misc ID", 'E4 TB Allocation Details'!$A$18:$L$18, 0),FALSE), 'E2 Allocators'!$B$15:$W$361, MATCH('O5 Details by Class &amp; Accounts'!BC$18, 'E2 Allocators'!$B$15:$W$15, 0),FALSE)*$E140)</f>
        <v>0</v>
      </c>
      <c r="BD140" s="1411">
        <f>IF(ISERROR(VLOOKUP(VLOOKUP($A140, 'E4 TB Allocation Details'!$A$18:$L$205, MATCH("Misc ID", 'E4 TB Allocation Details'!$A$18:$L$18, 0),FALSE), 'E2 Allocators'!$B$15:$W$361, MATCH('O5 Details by Class &amp; Accounts'!BD$18, 'E2 Allocators'!$B$15:$W$15, 0),FALSE)*$E140), 0, VLOOKUP(VLOOKUP($A140, 'E4 TB Allocation Details'!$A$18:$L$205, MATCH("Misc ID", 'E4 TB Allocation Details'!$A$18:$L$18, 0),FALSE), 'E2 Allocators'!$B$15:$W$361, MATCH('O5 Details by Class &amp; Accounts'!BD$18, 'E2 Allocators'!$B$15:$W$15, 0),FALSE)*$E140)</f>
        <v>0</v>
      </c>
      <c r="BE140" s="1411">
        <f>IF(ISERROR(VLOOKUP(VLOOKUP($A140, 'E4 TB Allocation Details'!$A$18:$L$205, MATCH("Misc ID", 'E4 TB Allocation Details'!$A$18:$L$18, 0),FALSE), 'E2 Allocators'!$B$15:$W$361, MATCH('O5 Details by Class &amp; Accounts'!BE$18, 'E2 Allocators'!$B$15:$W$15, 0),FALSE)*$E140), 0, VLOOKUP(VLOOKUP($A140, 'E4 TB Allocation Details'!$A$18:$L$205, MATCH("Misc ID", 'E4 TB Allocation Details'!$A$18:$L$18, 0),FALSE), 'E2 Allocators'!$B$15:$W$361, MATCH('O5 Details by Class &amp; Accounts'!BE$18, 'E2 Allocators'!$B$15:$W$15, 0),FALSE)*$E140)</f>
        <v>0</v>
      </c>
      <c r="BF140" s="1411">
        <f>IF(ISERROR(VLOOKUP(VLOOKUP($A140, 'E4 TB Allocation Details'!$A$18:$L$205, MATCH("Misc ID", 'E4 TB Allocation Details'!$A$18:$L$18, 0),FALSE), 'E2 Allocators'!$B$15:$W$361, MATCH('O5 Details by Class &amp; Accounts'!BF$18, 'E2 Allocators'!$B$15:$W$15, 0),FALSE)*$E140), 0, VLOOKUP(VLOOKUP($A140, 'E4 TB Allocation Details'!$A$18:$L$205, MATCH("Misc ID", 'E4 TB Allocation Details'!$A$18:$L$18, 0),FALSE), 'E2 Allocators'!$B$15:$W$361, MATCH('O5 Details by Class &amp; Accounts'!BF$18, 'E2 Allocators'!$B$15:$W$15, 0),FALSE)*$E140)</f>
        <v>0</v>
      </c>
      <c r="BG140" s="1411">
        <f>IF(ISERROR(VLOOKUP(VLOOKUP($A140, 'E4 TB Allocation Details'!$A$18:$L$205, MATCH("Misc ID", 'E4 TB Allocation Details'!$A$18:$L$18, 0),FALSE), 'E2 Allocators'!$B$15:$W$361, MATCH('O5 Details by Class &amp; Accounts'!BG$18, 'E2 Allocators'!$B$15:$W$15, 0),FALSE)*$E140), 0, VLOOKUP(VLOOKUP($A140, 'E4 TB Allocation Details'!$A$18:$L$205, MATCH("Misc ID", 'E4 TB Allocation Details'!$A$18:$L$18, 0),FALSE), 'E2 Allocators'!$B$15:$W$361, MATCH('O5 Details by Class &amp; Accounts'!BG$18, 'E2 Allocators'!$B$15:$W$15, 0),FALSE)*$E140)</f>
        <v>0</v>
      </c>
      <c r="BH140" s="1411">
        <f>IF(ISERROR(VLOOKUP(VLOOKUP($A140, 'E4 TB Allocation Details'!$A$18:$L$205, MATCH("Misc ID", 'E4 TB Allocation Details'!$A$18:$L$18, 0),FALSE), 'E2 Allocators'!$B$15:$W$361, MATCH('O5 Details by Class &amp; Accounts'!BH$18, 'E2 Allocators'!$B$15:$W$15, 0),FALSE)*$E140), 0, VLOOKUP(VLOOKUP($A140, 'E4 TB Allocation Details'!$A$18:$L$205, MATCH("Misc ID", 'E4 TB Allocation Details'!$A$18:$L$18, 0),FALSE), 'E2 Allocators'!$B$15:$W$361, MATCH('O5 Details by Class &amp; Accounts'!BH$18, 'E2 Allocators'!$B$15:$W$15, 0),FALSE)*$E140)</f>
        <v>0</v>
      </c>
      <c r="BI140" s="1411">
        <f>IF(ISERROR(VLOOKUP(VLOOKUP($A140, 'E4 TB Allocation Details'!$A$18:$L$205, MATCH("Misc ID", 'E4 TB Allocation Details'!$A$18:$L$18, 0),FALSE), 'E2 Allocators'!$B$15:$W$361, MATCH('O5 Details by Class &amp; Accounts'!BI$18, 'E2 Allocators'!$B$15:$W$15, 0),FALSE)*$E140), 0, VLOOKUP(VLOOKUP($A140, 'E4 TB Allocation Details'!$A$18:$L$205, MATCH("Misc ID", 'E4 TB Allocation Details'!$A$18:$L$18, 0),FALSE), 'E2 Allocators'!$B$15:$W$361, MATCH('O5 Details by Class &amp; Accounts'!BI$18, 'E2 Allocators'!$B$15:$W$15, 0),FALSE)*$E140)</f>
        <v>0</v>
      </c>
      <c r="BJ140" s="1411">
        <f>IF(ISERROR(VLOOKUP(VLOOKUP($A140, 'E4 TB Allocation Details'!$A$18:$L$205, MATCH("Misc ID", 'E4 TB Allocation Details'!$A$18:$L$18, 0),FALSE), 'E2 Allocators'!$B$15:$W$361, MATCH('O5 Details by Class &amp; Accounts'!BJ$18, 'E2 Allocators'!$B$15:$W$15, 0),FALSE)*$E140), 0, VLOOKUP(VLOOKUP($A140, 'E4 TB Allocation Details'!$A$18:$L$205, MATCH("Misc ID", 'E4 TB Allocation Details'!$A$18:$L$18, 0),FALSE), 'E2 Allocators'!$B$15:$W$361, MATCH('O5 Details by Class &amp; Accounts'!BJ$18, 'E2 Allocators'!$B$15:$W$15, 0),FALSE)*$E140)</f>
        <v>0</v>
      </c>
      <c r="BK140" s="1411">
        <f>IF(ISERROR(VLOOKUP(VLOOKUP($A140, 'E4 TB Allocation Details'!$A$18:$L$205, MATCH("Misc ID", 'E4 TB Allocation Details'!$A$18:$L$18, 0),FALSE), 'E2 Allocators'!$B$15:$W$361, MATCH('O5 Details by Class &amp; Accounts'!BK$18, 'E2 Allocators'!$B$15:$W$15, 0),FALSE)*$E140), 0, VLOOKUP(VLOOKUP($A140, 'E4 TB Allocation Details'!$A$18:$L$205, MATCH("Misc ID", 'E4 TB Allocation Details'!$A$18:$L$18, 0),FALSE), 'E2 Allocators'!$B$15:$W$361, MATCH('O5 Details by Class &amp; Accounts'!BK$18, 'E2 Allocators'!$B$15:$W$15, 0),FALSE)*$E140)</f>
        <v>0</v>
      </c>
      <c r="BL140" s="1411">
        <f>IF(ISERROR(VLOOKUP(VLOOKUP($A140, 'E4 TB Allocation Details'!$A$18:$L$205, MATCH("Misc ID", 'E4 TB Allocation Details'!$A$18:$L$18, 0),FALSE), 'E2 Allocators'!$B$15:$W$361, MATCH('O5 Details by Class &amp; Accounts'!BL$18, 'E2 Allocators'!$B$15:$W$15, 0),FALSE)*$E140), 0, VLOOKUP(VLOOKUP($A140, 'E4 TB Allocation Details'!$A$18:$L$205, MATCH("Misc ID", 'E4 TB Allocation Details'!$A$18:$L$18, 0),FALSE), 'E2 Allocators'!$B$15:$W$361, MATCH('O5 Details by Class &amp; Accounts'!BL$18, 'E2 Allocators'!$B$15:$W$15, 0),FALSE)*$E140)</f>
        <v>0</v>
      </c>
      <c r="BM140" s="1411">
        <f>IF(ISERROR(VLOOKUP(VLOOKUP($A140, 'E4 TB Allocation Details'!$A$18:$L$205, MATCH("Misc ID", 'E4 TB Allocation Details'!$A$18:$L$18, 0),FALSE), 'E2 Allocators'!$B$15:$W$361, MATCH('O5 Details by Class &amp; Accounts'!BM$18, 'E2 Allocators'!$B$15:$W$15, 0),FALSE)*$E140), 0, VLOOKUP(VLOOKUP($A140, 'E4 TB Allocation Details'!$A$18:$L$205, MATCH("Misc ID", 'E4 TB Allocation Details'!$A$18:$L$18, 0),FALSE), 'E2 Allocators'!$B$15:$W$361, MATCH('O5 Details by Class &amp; Accounts'!BM$18, 'E2 Allocators'!$B$15:$W$15, 0),FALSE)*$E140)</f>
        <v>0</v>
      </c>
      <c r="BN140" s="1411">
        <f>IF(ISERROR(VLOOKUP(VLOOKUP($A140, 'E4 TB Allocation Details'!$A$18:$L$205, MATCH("Misc ID", 'E4 TB Allocation Details'!$A$18:$L$18, 0),FALSE), 'E2 Allocators'!$B$15:$W$361, MATCH('O5 Details by Class &amp; Accounts'!BN$18, 'E2 Allocators'!$B$15:$W$15, 0),FALSE)*$E140), 0, VLOOKUP(VLOOKUP($A140, 'E4 TB Allocation Details'!$A$18:$L$205, MATCH("Misc ID", 'E4 TB Allocation Details'!$A$18:$L$18, 0),FALSE), 'E2 Allocators'!$B$15:$W$361, MATCH('O5 Details by Class &amp; Accounts'!BN$18, 'E2 Allocators'!$B$15:$W$15, 0),FALSE)*$E140)</f>
        <v>0</v>
      </c>
      <c r="BO140" s="1411">
        <f>IF(ISERROR(VLOOKUP(VLOOKUP($A140, 'E4 TB Allocation Details'!$A$18:$L$205, MATCH("Misc ID", 'E4 TB Allocation Details'!$A$18:$L$18, 0),FALSE), 'E2 Allocators'!$B$15:$W$361, MATCH('O5 Details by Class &amp; Accounts'!BO$18, 'E2 Allocators'!$B$15:$W$15, 0),FALSE)*$E140), 0, VLOOKUP(VLOOKUP($A140, 'E4 TB Allocation Details'!$A$18:$L$205, MATCH("Misc ID", 'E4 TB Allocation Details'!$A$18:$L$18, 0),FALSE), 'E2 Allocators'!$B$15:$W$361, MATCH('O5 Details by Class &amp; Accounts'!BO$18, 'E2 Allocators'!$B$15:$W$15, 0),FALSE)*$E140)</f>
        <v>0</v>
      </c>
      <c r="BP140" s="1411">
        <f>IF(ISERROR(VLOOKUP(VLOOKUP($A140, 'E4 TB Allocation Details'!$A$18:$L$205, MATCH("Misc ID", 'E4 TB Allocation Details'!$A$18:$L$18, 0),FALSE), 'E2 Allocators'!$B$15:$W$361, MATCH('O5 Details by Class &amp; Accounts'!BP$18, 'E2 Allocators'!$B$15:$W$15, 0),FALSE)*$E140), 0, VLOOKUP(VLOOKUP($A140, 'E4 TB Allocation Details'!$A$18:$L$205, MATCH("Misc ID", 'E4 TB Allocation Details'!$A$18:$L$18, 0),FALSE), 'E2 Allocators'!$B$15:$W$361, MATCH('O5 Details by Class &amp; Accounts'!BP$18, 'E2 Allocators'!$B$15:$W$15, 0),FALSE)*$E140)</f>
        <v>0</v>
      </c>
      <c r="BQ140" s="1411">
        <f>IF(ISERROR(VLOOKUP(VLOOKUP($A140, 'E4 TB Allocation Details'!$A$18:$L$205, MATCH("Misc ID", 'E4 TB Allocation Details'!$A$18:$L$18, 0),FALSE), 'E2 Allocators'!$B$15:$W$361, MATCH('O5 Details by Class &amp; Accounts'!BQ$18, 'E2 Allocators'!$B$15:$W$15, 0),FALSE)*$E140), 0, VLOOKUP(VLOOKUP($A140, 'E4 TB Allocation Details'!$A$18:$L$205, MATCH("Misc ID", 'E4 TB Allocation Details'!$A$18:$L$18, 0),FALSE), 'E2 Allocators'!$B$15:$W$361, MATCH('O5 Details by Class &amp; Accounts'!BQ$18, 'E2 Allocators'!$B$15:$W$15, 0),FALSE)*$E140)</f>
        <v>0</v>
      </c>
      <c r="BR140" s="1411">
        <f>IF(ISERROR(VLOOKUP(VLOOKUP($A140, 'E4 TB Allocation Details'!$A$18:$L$205, MATCH("Misc ID", 'E4 TB Allocation Details'!$A$18:$L$18, 0),FALSE), 'E2 Allocators'!$B$15:$W$361, MATCH('O5 Details by Class &amp; Accounts'!BR$18, 'E2 Allocators'!$B$15:$W$15, 0),FALSE)*$E140), 0, VLOOKUP(VLOOKUP($A140, 'E4 TB Allocation Details'!$A$18:$L$205, MATCH("Misc ID", 'E4 TB Allocation Details'!$A$18:$L$18, 0),FALSE), 'E2 Allocators'!$B$15:$W$361, MATCH('O5 Details by Class &amp; Accounts'!BR$18, 'E2 Allocators'!$B$15:$W$15, 0),FALSE)*$E140)</f>
        <v>0</v>
      </c>
      <c r="BS140" s="1411">
        <f t="shared" si="34"/>
        <v>0</v>
      </c>
      <c r="BT140" s="1411">
        <f>IF(ISERROR(VLOOKUP(VLOOKUP($A140, 'E4 TB Allocation Details'!$A$18:$L$205, MATCH("A &amp; G ID", 'E4 TB Allocation Details'!$A$18:$L$18, 0),FALSE), 'E2 Allocators'!$B$15:$W$361, MATCH('O5 Details by Class &amp; Accounts'!BT$18, 'E2 Allocators'!$B$15:$W$15, 0),FALSE)*$E140), 0, VLOOKUP(VLOOKUP($A140, 'E4 TB Allocation Details'!$A$18:$L$205, MATCH("A &amp; G ID", 'E4 TB Allocation Details'!$A$18:$L$18, 0),FALSE), 'E2 Allocators'!$B$15:$W$361, MATCH('O5 Details by Class &amp; Accounts'!BT$18, 'E2 Allocators'!$B$15:$W$15, 0),FALSE)*$E140)</f>
        <v>0</v>
      </c>
      <c r="BU140" s="1411">
        <f>IF(ISERROR(VLOOKUP(VLOOKUP($A140, 'E4 TB Allocation Details'!$A$18:$L$205, MATCH("A &amp; G ID", 'E4 TB Allocation Details'!$A$18:$L$18, 0),FALSE), 'E2 Allocators'!$B$15:$W$361, MATCH('O5 Details by Class &amp; Accounts'!BU$18, 'E2 Allocators'!$B$15:$W$15, 0),FALSE)*$E140), 0, VLOOKUP(VLOOKUP($A140, 'E4 TB Allocation Details'!$A$18:$L$205, MATCH("A &amp; G ID", 'E4 TB Allocation Details'!$A$18:$L$18, 0),FALSE), 'E2 Allocators'!$B$15:$W$361, MATCH('O5 Details by Class &amp; Accounts'!BU$18, 'E2 Allocators'!$B$15:$W$15, 0),FALSE)*$E140)</f>
        <v>0</v>
      </c>
      <c r="BV140" s="1411">
        <f>IF(ISERROR(VLOOKUP(VLOOKUP($A140, 'E4 TB Allocation Details'!$A$18:$L$205, MATCH("A &amp; G ID", 'E4 TB Allocation Details'!$A$18:$L$18, 0),FALSE), 'E2 Allocators'!$B$15:$W$361, MATCH('O5 Details by Class &amp; Accounts'!BV$18, 'E2 Allocators'!$B$15:$W$15, 0),FALSE)*$E140), 0, VLOOKUP(VLOOKUP($A140, 'E4 TB Allocation Details'!$A$18:$L$205, MATCH("A &amp; G ID", 'E4 TB Allocation Details'!$A$18:$L$18, 0),FALSE), 'E2 Allocators'!$B$15:$W$361, MATCH('O5 Details by Class &amp; Accounts'!BV$18, 'E2 Allocators'!$B$15:$W$15, 0),FALSE)*$E140)</f>
        <v>0</v>
      </c>
      <c r="BW140" s="1411">
        <f>IF(ISERROR(VLOOKUP(VLOOKUP($A140, 'E4 TB Allocation Details'!$A$18:$L$205, MATCH("A &amp; G ID", 'E4 TB Allocation Details'!$A$18:$L$18, 0),FALSE), 'E2 Allocators'!$B$15:$W$361, MATCH('O5 Details by Class &amp; Accounts'!BW$18, 'E2 Allocators'!$B$15:$W$15, 0),FALSE)*$E140), 0, VLOOKUP(VLOOKUP($A140, 'E4 TB Allocation Details'!$A$18:$L$205, MATCH("A &amp; G ID", 'E4 TB Allocation Details'!$A$18:$L$18, 0),FALSE), 'E2 Allocators'!$B$15:$W$361, MATCH('O5 Details by Class &amp; Accounts'!BW$18, 'E2 Allocators'!$B$15:$W$15, 0),FALSE)*$E140)</f>
        <v>0</v>
      </c>
      <c r="BX140" s="1411">
        <f>IF(ISERROR(VLOOKUP(VLOOKUP($A140, 'E4 TB Allocation Details'!$A$18:$L$205, MATCH("A &amp; G ID", 'E4 TB Allocation Details'!$A$18:$L$18, 0),FALSE), 'E2 Allocators'!$B$15:$W$361, MATCH('O5 Details by Class &amp; Accounts'!BX$18, 'E2 Allocators'!$B$15:$W$15, 0),FALSE)*$E140), 0, VLOOKUP(VLOOKUP($A140, 'E4 TB Allocation Details'!$A$18:$L$205, MATCH("A &amp; G ID", 'E4 TB Allocation Details'!$A$18:$L$18, 0),FALSE), 'E2 Allocators'!$B$15:$W$361, MATCH('O5 Details by Class &amp; Accounts'!BX$18, 'E2 Allocators'!$B$15:$W$15, 0),FALSE)*$E140)</f>
        <v>0</v>
      </c>
      <c r="BY140" s="1411">
        <f>IF(ISERROR(VLOOKUP(VLOOKUP($A140, 'E4 TB Allocation Details'!$A$18:$L$205, MATCH("A &amp; G ID", 'E4 TB Allocation Details'!$A$18:$L$18, 0),FALSE), 'E2 Allocators'!$B$15:$W$361, MATCH('O5 Details by Class &amp; Accounts'!BY$18, 'E2 Allocators'!$B$15:$W$15, 0),FALSE)*$E140), 0, VLOOKUP(VLOOKUP($A140, 'E4 TB Allocation Details'!$A$18:$L$205, MATCH("A &amp; G ID", 'E4 TB Allocation Details'!$A$18:$L$18, 0),FALSE), 'E2 Allocators'!$B$15:$W$361, MATCH('O5 Details by Class &amp; Accounts'!BY$18, 'E2 Allocators'!$B$15:$W$15, 0),FALSE)*$E140)</f>
        <v>0</v>
      </c>
      <c r="BZ140" s="1411">
        <f>IF(ISERROR(VLOOKUP(VLOOKUP($A140, 'E4 TB Allocation Details'!$A$18:$L$205, MATCH("A &amp; G ID", 'E4 TB Allocation Details'!$A$18:$L$18, 0),FALSE), 'E2 Allocators'!$B$15:$W$361, MATCH('O5 Details by Class &amp; Accounts'!BZ$18, 'E2 Allocators'!$B$15:$W$15, 0),FALSE)*$E140), 0, VLOOKUP(VLOOKUP($A140, 'E4 TB Allocation Details'!$A$18:$L$205, MATCH("A &amp; G ID", 'E4 TB Allocation Details'!$A$18:$L$18, 0),FALSE), 'E2 Allocators'!$B$15:$W$361, MATCH('O5 Details by Class &amp; Accounts'!BZ$18, 'E2 Allocators'!$B$15:$W$15, 0),FALSE)*$E140)</f>
        <v>0</v>
      </c>
      <c r="CA140" s="1411">
        <f>IF(ISERROR(VLOOKUP(VLOOKUP($A140, 'E4 TB Allocation Details'!$A$18:$L$205, MATCH("A &amp; G ID", 'E4 TB Allocation Details'!$A$18:$L$18, 0),FALSE), 'E2 Allocators'!$B$15:$W$361, MATCH('O5 Details by Class &amp; Accounts'!CA$18, 'E2 Allocators'!$B$15:$W$15, 0),FALSE)*$E140), 0, VLOOKUP(VLOOKUP($A140, 'E4 TB Allocation Details'!$A$18:$L$205, MATCH("A &amp; G ID", 'E4 TB Allocation Details'!$A$18:$L$18, 0),FALSE), 'E2 Allocators'!$B$15:$W$361, MATCH('O5 Details by Class &amp; Accounts'!CA$18, 'E2 Allocators'!$B$15:$W$15, 0),FALSE)*$E140)</f>
        <v>0</v>
      </c>
      <c r="CB140" s="1411">
        <f>IF(ISERROR(VLOOKUP(VLOOKUP($A140, 'E4 TB Allocation Details'!$A$18:$L$205, MATCH("A &amp; G ID", 'E4 TB Allocation Details'!$A$18:$L$18, 0),FALSE), 'E2 Allocators'!$B$15:$W$361, MATCH('O5 Details by Class &amp; Accounts'!CB$18, 'E2 Allocators'!$B$15:$W$15, 0),FALSE)*$E140), 0, VLOOKUP(VLOOKUP($A140, 'E4 TB Allocation Details'!$A$18:$L$205, MATCH("A &amp; G ID", 'E4 TB Allocation Details'!$A$18:$L$18, 0),FALSE), 'E2 Allocators'!$B$15:$W$361, MATCH('O5 Details by Class &amp; Accounts'!CB$18, 'E2 Allocators'!$B$15:$W$15, 0),FALSE)*$E140)</f>
        <v>0</v>
      </c>
      <c r="CC140" s="1411">
        <f>IF(ISERROR(VLOOKUP(VLOOKUP($A140, 'E4 TB Allocation Details'!$A$18:$L$205, MATCH("A &amp; G ID", 'E4 TB Allocation Details'!$A$18:$L$18, 0),FALSE), 'E2 Allocators'!$B$15:$W$361, MATCH('O5 Details by Class &amp; Accounts'!CC$18, 'E2 Allocators'!$B$15:$W$15, 0),FALSE)*$E140), 0, VLOOKUP(VLOOKUP($A140, 'E4 TB Allocation Details'!$A$18:$L$205, MATCH("A &amp; G ID", 'E4 TB Allocation Details'!$A$18:$L$18, 0),FALSE), 'E2 Allocators'!$B$15:$W$361, MATCH('O5 Details by Class &amp; Accounts'!CC$18, 'E2 Allocators'!$B$15:$W$15, 0),FALSE)*$E140)</f>
        <v>0</v>
      </c>
      <c r="CD140" s="1411">
        <f>IF(ISERROR(VLOOKUP(VLOOKUP($A140, 'E4 TB Allocation Details'!$A$18:$L$205, MATCH("A &amp; G ID", 'E4 TB Allocation Details'!$A$18:$L$18, 0),FALSE), 'E2 Allocators'!$B$15:$W$361, MATCH('O5 Details by Class &amp; Accounts'!CD$18, 'E2 Allocators'!$B$15:$W$15, 0),FALSE)*$E140), 0, VLOOKUP(VLOOKUP($A140, 'E4 TB Allocation Details'!$A$18:$L$205, MATCH("A &amp; G ID", 'E4 TB Allocation Details'!$A$18:$L$18, 0),FALSE), 'E2 Allocators'!$B$15:$W$361, MATCH('O5 Details by Class &amp; Accounts'!CD$18, 'E2 Allocators'!$B$15:$W$15, 0),FALSE)*$E140)</f>
        <v>0</v>
      </c>
      <c r="CE140" s="1411">
        <f>IF(ISERROR(VLOOKUP(VLOOKUP($A140, 'E4 TB Allocation Details'!$A$18:$L$205, MATCH("A &amp; G ID", 'E4 TB Allocation Details'!$A$18:$L$18, 0),FALSE), 'E2 Allocators'!$B$15:$W$361, MATCH('O5 Details by Class &amp; Accounts'!CE$18, 'E2 Allocators'!$B$15:$W$15, 0),FALSE)*$E140), 0, VLOOKUP(VLOOKUP($A140, 'E4 TB Allocation Details'!$A$18:$L$205, MATCH("A &amp; G ID", 'E4 TB Allocation Details'!$A$18:$L$18, 0),FALSE), 'E2 Allocators'!$B$15:$W$361, MATCH('O5 Details by Class &amp; Accounts'!CE$18, 'E2 Allocators'!$B$15:$W$15, 0),FALSE)*$E140)</f>
        <v>0</v>
      </c>
      <c r="CF140" s="1411">
        <f>IF(ISERROR(VLOOKUP(VLOOKUP($A140, 'E4 TB Allocation Details'!$A$18:$L$205, MATCH("A &amp; G ID", 'E4 TB Allocation Details'!$A$18:$L$18, 0),FALSE), 'E2 Allocators'!$B$15:$W$361, MATCH('O5 Details by Class &amp; Accounts'!CF$18, 'E2 Allocators'!$B$15:$W$15, 0),FALSE)*$E140), 0, VLOOKUP(VLOOKUP($A140, 'E4 TB Allocation Details'!$A$18:$L$205, MATCH("A &amp; G ID", 'E4 TB Allocation Details'!$A$18:$L$18, 0),FALSE), 'E2 Allocators'!$B$15:$W$361, MATCH('O5 Details by Class &amp; Accounts'!CF$18, 'E2 Allocators'!$B$15:$W$15, 0),FALSE)*$E140)</f>
        <v>0</v>
      </c>
      <c r="CG140" s="1411">
        <f>IF(ISERROR(VLOOKUP(VLOOKUP($A140, 'E4 TB Allocation Details'!$A$18:$L$205, MATCH("A &amp; G ID", 'E4 TB Allocation Details'!$A$18:$L$18, 0),FALSE), 'E2 Allocators'!$B$15:$W$361, MATCH('O5 Details by Class &amp; Accounts'!CG$18, 'E2 Allocators'!$B$15:$W$15, 0),FALSE)*$E140), 0, VLOOKUP(VLOOKUP($A140, 'E4 TB Allocation Details'!$A$18:$L$205, MATCH("A &amp; G ID", 'E4 TB Allocation Details'!$A$18:$L$18, 0),FALSE), 'E2 Allocators'!$B$15:$W$361, MATCH('O5 Details by Class &amp; Accounts'!CG$18, 'E2 Allocators'!$B$15:$W$15, 0),FALSE)*$E140)</f>
        <v>0</v>
      </c>
      <c r="CH140" s="1411">
        <f>IF(ISERROR(VLOOKUP(VLOOKUP($A140, 'E4 TB Allocation Details'!$A$18:$L$205, MATCH("A &amp; G ID", 'E4 TB Allocation Details'!$A$18:$L$18, 0),FALSE), 'E2 Allocators'!$B$15:$W$361, MATCH('O5 Details by Class &amp; Accounts'!CH$18, 'E2 Allocators'!$B$15:$W$15, 0),FALSE)*$E140), 0, VLOOKUP(VLOOKUP($A140, 'E4 TB Allocation Details'!$A$18:$L$205, MATCH("A &amp; G ID", 'E4 TB Allocation Details'!$A$18:$L$18, 0),FALSE), 'E2 Allocators'!$B$15:$W$361, MATCH('O5 Details by Class &amp; Accounts'!CH$18, 'E2 Allocators'!$B$15:$W$15, 0),FALSE)*$E140)</f>
        <v>0</v>
      </c>
      <c r="CI140" s="1411">
        <f>IF(ISERROR(VLOOKUP(VLOOKUP($A140, 'E4 TB Allocation Details'!$A$18:$L$205, MATCH("A &amp; G ID", 'E4 TB Allocation Details'!$A$18:$L$18, 0),FALSE), 'E2 Allocators'!$B$15:$W$361, MATCH('O5 Details by Class &amp; Accounts'!CI$18, 'E2 Allocators'!$B$15:$W$15, 0),FALSE)*$E140), 0, VLOOKUP(VLOOKUP($A140, 'E4 TB Allocation Details'!$A$18:$L$205, MATCH("A &amp; G ID", 'E4 TB Allocation Details'!$A$18:$L$18, 0),FALSE), 'E2 Allocators'!$B$15:$W$361, MATCH('O5 Details by Class &amp; Accounts'!CI$18, 'E2 Allocators'!$B$15:$W$15, 0),FALSE)*$E140)</f>
        <v>0</v>
      </c>
      <c r="CJ140" s="1411">
        <f>IF(ISERROR(VLOOKUP(VLOOKUP($A140, 'E4 TB Allocation Details'!$A$18:$L$205, MATCH("A &amp; G ID", 'E4 TB Allocation Details'!$A$18:$L$18, 0),FALSE), 'E2 Allocators'!$B$15:$W$361, MATCH('O5 Details by Class &amp; Accounts'!CJ$18, 'E2 Allocators'!$B$15:$W$15, 0),FALSE)*$E140), 0, VLOOKUP(VLOOKUP($A140, 'E4 TB Allocation Details'!$A$18:$L$205, MATCH("A &amp; G ID", 'E4 TB Allocation Details'!$A$18:$L$18, 0),FALSE), 'E2 Allocators'!$B$15:$W$361, MATCH('O5 Details by Class &amp; Accounts'!CJ$18, 'E2 Allocators'!$B$15:$W$15, 0),FALSE)*$E140)</f>
        <v>0</v>
      </c>
      <c r="CK140" s="1411">
        <f>IF(ISERROR(VLOOKUP(VLOOKUP($A140, 'E4 TB Allocation Details'!$A$18:$L$205, MATCH("A &amp; G ID", 'E4 TB Allocation Details'!$A$18:$L$18, 0),FALSE), 'E2 Allocators'!$B$15:$W$361, MATCH('O5 Details by Class &amp; Accounts'!CK$18, 'E2 Allocators'!$B$15:$W$15, 0),FALSE)*$E140), 0, VLOOKUP(VLOOKUP($A140, 'E4 TB Allocation Details'!$A$18:$L$205, MATCH("A &amp; G ID", 'E4 TB Allocation Details'!$A$18:$L$18, 0),FALSE), 'E2 Allocators'!$B$15:$W$361, MATCH('O5 Details by Class &amp; Accounts'!CK$18, 'E2 Allocators'!$B$15:$W$15, 0),FALSE)*$E140)</f>
        <v>0</v>
      </c>
      <c r="CL140" s="1411">
        <f>IF(ISERROR(VLOOKUP(VLOOKUP($A140, 'E4 TB Allocation Details'!$A$18:$L$205, MATCH("A &amp; G ID", 'E4 TB Allocation Details'!$A$18:$L$18, 0),FALSE), 'E2 Allocators'!$B$15:$W$361, MATCH('O5 Details by Class &amp; Accounts'!CL$18, 'E2 Allocators'!$B$15:$W$15, 0),FALSE)*$E140), 0, VLOOKUP(VLOOKUP($A140, 'E4 TB Allocation Details'!$A$18:$L$205, MATCH("A &amp; G ID", 'E4 TB Allocation Details'!$A$18:$L$18, 0),FALSE), 'E2 Allocators'!$B$15:$W$361, MATCH('O5 Details by Class &amp; Accounts'!CL$18, 'E2 Allocators'!$B$15:$W$15, 0),FALSE)*$E140)</f>
        <v>0</v>
      </c>
      <c r="CM140" s="1411">
        <f>IF(ISERROR(VLOOKUP(VLOOKUP($A140, 'E4 TB Allocation Details'!$A$18:$L$205, MATCH("A &amp; G ID", 'E4 TB Allocation Details'!$A$18:$L$18, 0),FALSE), 'E2 Allocators'!$B$15:$W$361, MATCH('O5 Details by Class &amp; Accounts'!CM$18, 'E2 Allocators'!$B$15:$W$15, 0),FALSE)*$E140), 0, VLOOKUP(VLOOKUP($A140, 'E4 TB Allocation Details'!$A$18:$L$205, MATCH("A &amp; G ID", 'E4 TB Allocation Details'!$A$18:$L$18, 0),FALSE), 'E2 Allocators'!$B$15:$W$361, MATCH('O5 Details by Class &amp; Accounts'!CM$18, 'E2 Allocators'!$B$15:$W$15, 0),FALSE)*$E140)</f>
        <v>0</v>
      </c>
      <c r="CN140" s="1411">
        <f t="shared" si="35"/>
        <v>0</v>
      </c>
      <c r="CO140" s="1791">
        <f t="shared" si="36"/>
        <v>0</v>
      </c>
      <c r="CQ140" s="2086" t="s">
        <v>1144</v>
      </c>
    </row>
    <row r="141" spans="1:95" s="80" customFormat="1" ht="12.75">
      <c r="A141" s="1176">
        <v>5085</v>
      </c>
      <c r="B141" s="1175" t="s">
        <v>909</v>
      </c>
      <c r="C141" s="1788">
        <f>IF(ISERROR(VLOOKUP($A141,'I3 TB Data'!$A$23:$H$458,MATCH('O5 Details by Class &amp; Accounts'!$C$18, 'I3 TB Data'!$A$23:$H$23,0),0)), 0, VLOOKUP($A141,'I3 TB Data'!$A$23:$H$458,MATCH('O5 Details by Class &amp; Accounts'!$C$18,'I3 TB Data'!$A$23:$H$23,0),0))</f>
        <v>0</v>
      </c>
      <c r="D141" s="1789"/>
      <c r="E141" s="1788">
        <f t="shared" si="37"/>
        <v>0</v>
      </c>
      <c r="F141" s="1790">
        <f>IF(ISERROR(VLOOKUP($A141, 'E1 Categorization'!A33:E122, MATCH("Customer Component", 'E1 Categorization'!$A$33:$E$33,0), 0)), 0, IF(VLOOKUP($A141, 'E1 Categorization'!A33:E122, MATCH("Customer Component", 'E1 Categorization'!$A$33:$E$33,0), 0)=0, 'O5 Details by Class &amp; Accounts'!$E141, IF(AND(VLOOKUP($A141, 'E1 Categorization'!A33:E122, MATCH("Customer Component", 'E1 Categorization'!$A$33:$E$33,0), 0) &gt;0, VLOOKUP($A141, 'E1 Categorization'!A33:E122, MATCH("Customer Component", 'E1 Categorization'!$A$33:$E$33,0), 0)&lt;1), 'O5 Details by Class &amp; Accounts'!$E141*(1-VLOOKUP($A141, 'E1 Categorization'!A33:E122, MATCH("Customer Component", 'E1 Categorization'!$A$33:$E$33,0), 0)), 0)))</f>
        <v>0</v>
      </c>
      <c r="G141" s="1790">
        <f>IF(ISERROR(VLOOKUP($A141, 'E1 Categorization'!A33:E122, MATCH("Customer Component", 'E1 Categorization'!$A$33:$E$33,0), 0)),0, IF(VLOOKUP($A141, 'E1 Categorization'!A33:E122, MATCH("Customer Component", 'E1 Categorization'!$A$33:$E$33,0), 0)=0, 0, IF(AND(VLOOKUP($A141, 'E1 Categorization'!A33:E122, MATCH("Customer Component", 'E1 Categorization'!$A$33:$E$33,0), 0) &gt;0, VLOOKUP($A141, 'E1 Categorization'!A33:E122, MATCH("Customer Component", 'E1 Categorization'!$A$33:$E$33,0), 0)&lt;1), 'O5 Details by Class &amp; Accounts'!$E141*(VLOOKUP($A141, 'E1 Categorization'!A33:E122, MATCH("Customer Component", 'E1 Categorization'!$A$33:$E$33,0), 0)), 'O5 Details by Class &amp; Accounts'!$E141)))</f>
        <v>0</v>
      </c>
      <c r="H141" s="1411">
        <f t="shared" si="31"/>
        <v>0</v>
      </c>
      <c r="I141" s="1411">
        <f>IF(ISERROR(VLOOKUP(VLOOKUP($A141, 'E4 TB Allocation Details'!$A$18:$L$205, MATCH("Demand ID", 'E4 TB Allocation Details'!$A$18:$L$18, 0),FALSE), 'E2 Allocators'!$B$15:$W$361, MATCH('O5 Details by Class &amp; Accounts'!I$18, 'E2 Allocators'!$B$15:$W$15, 0),FALSE)*$F141), 0, VLOOKUP(VLOOKUP($A141, 'E4 TB Allocation Details'!$A$18:$L$205, MATCH("Demand ID", 'E4 TB Allocation Details'!$A$18:$L$18, 0),FALSE), 'E2 Allocators'!$B$15:$W$361, MATCH('O5 Details by Class &amp; Accounts'!I$18, 'E2 Allocators'!$B$15:$W$15, 0),FALSE)*$F141)</f>
        <v>0</v>
      </c>
      <c r="J141" s="1411">
        <f>IF(ISERROR(VLOOKUP(VLOOKUP($A141, 'E4 TB Allocation Details'!$A$18:$L$205, MATCH("Demand ID", 'E4 TB Allocation Details'!$A$18:$L$18, 0),FALSE), 'E2 Allocators'!$B$15:$W$361, MATCH('O5 Details by Class &amp; Accounts'!J$18, 'E2 Allocators'!$B$15:$W$15, 0),FALSE)*$F141), 0, VLOOKUP(VLOOKUP($A141, 'E4 TB Allocation Details'!$A$18:$L$205, MATCH("Demand ID", 'E4 TB Allocation Details'!$A$18:$L$18, 0),FALSE), 'E2 Allocators'!$B$15:$W$361, MATCH('O5 Details by Class &amp; Accounts'!J$18, 'E2 Allocators'!$B$15:$W$15, 0),FALSE)*$F141)</f>
        <v>0</v>
      </c>
      <c r="K141" s="1411">
        <f>IF(ISERROR(VLOOKUP(VLOOKUP($A141, 'E4 TB Allocation Details'!$A$18:$L$205, MATCH("Demand ID", 'E4 TB Allocation Details'!$A$18:$L$18, 0),FALSE), 'E2 Allocators'!$B$15:$W$361, MATCH('O5 Details by Class &amp; Accounts'!K$18, 'E2 Allocators'!$B$15:$W$15, 0),FALSE)*$F141), 0, VLOOKUP(VLOOKUP($A141, 'E4 TB Allocation Details'!$A$18:$L$205, MATCH("Demand ID", 'E4 TB Allocation Details'!$A$18:$L$18, 0),FALSE), 'E2 Allocators'!$B$15:$W$361, MATCH('O5 Details by Class &amp; Accounts'!K$18, 'E2 Allocators'!$B$15:$W$15, 0),FALSE)*$F141)</f>
        <v>0</v>
      </c>
      <c r="L141" s="1411">
        <f>IF(ISERROR(VLOOKUP(VLOOKUP($A141, 'E4 TB Allocation Details'!$A$18:$L$205, MATCH("Demand ID", 'E4 TB Allocation Details'!$A$18:$L$18, 0),FALSE), 'E2 Allocators'!$B$15:$W$361, MATCH('O5 Details by Class &amp; Accounts'!L$18, 'E2 Allocators'!$B$15:$W$15, 0),FALSE)*$F141), 0, VLOOKUP(VLOOKUP($A141, 'E4 TB Allocation Details'!$A$18:$L$205, MATCH("Demand ID", 'E4 TB Allocation Details'!$A$18:$L$18, 0),FALSE), 'E2 Allocators'!$B$15:$W$361, MATCH('O5 Details by Class &amp; Accounts'!L$18, 'E2 Allocators'!$B$15:$W$15, 0),FALSE)*$F141)</f>
        <v>0</v>
      </c>
      <c r="M141" s="1411">
        <f>IF(ISERROR(VLOOKUP(VLOOKUP($A141, 'E4 TB Allocation Details'!$A$18:$L$205, MATCH("Demand ID", 'E4 TB Allocation Details'!$A$18:$L$18, 0),FALSE), 'E2 Allocators'!$B$15:$W$361, MATCH('O5 Details by Class &amp; Accounts'!M$18, 'E2 Allocators'!$B$15:$W$15, 0),FALSE)*$F141), 0, VLOOKUP(VLOOKUP($A141, 'E4 TB Allocation Details'!$A$18:$L$205, MATCH("Demand ID", 'E4 TB Allocation Details'!$A$18:$L$18, 0),FALSE), 'E2 Allocators'!$B$15:$W$361, MATCH('O5 Details by Class &amp; Accounts'!M$18, 'E2 Allocators'!$B$15:$W$15, 0),FALSE)*$F141)</f>
        <v>0</v>
      </c>
      <c r="N141" s="1411">
        <f>IF(ISERROR(VLOOKUP(VLOOKUP($A141, 'E4 TB Allocation Details'!$A$18:$L$205, MATCH("Demand ID", 'E4 TB Allocation Details'!$A$18:$L$18, 0),FALSE), 'E2 Allocators'!$B$15:$W$361, MATCH('O5 Details by Class &amp; Accounts'!N$18, 'E2 Allocators'!$B$15:$W$15, 0),FALSE)*$F141), 0, VLOOKUP(VLOOKUP($A141, 'E4 TB Allocation Details'!$A$18:$L$205, MATCH("Demand ID", 'E4 TB Allocation Details'!$A$18:$L$18, 0),FALSE), 'E2 Allocators'!$B$15:$W$361, MATCH('O5 Details by Class &amp; Accounts'!N$18, 'E2 Allocators'!$B$15:$W$15, 0),FALSE)*$F141)</f>
        <v>0</v>
      </c>
      <c r="O141" s="1411">
        <f>IF(ISERROR(VLOOKUP(VLOOKUP($A141, 'E4 TB Allocation Details'!$A$18:$L$205, MATCH("Demand ID", 'E4 TB Allocation Details'!$A$18:$L$18, 0),FALSE), 'E2 Allocators'!$B$15:$W$361, MATCH('O5 Details by Class &amp; Accounts'!O$18, 'E2 Allocators'!$B$15:$W$15, 0),FALSE)*$F141), 0, VLOOKUP(VLOOKUP($A141, 'E4 TB Allocation Details'!$A$18:$L$205, MATCH("Demand ID", 'E4 TB Allocation Details'!$A$18:$L$18, 0),FALSE), 'E2 Allocators'!$B$15:$W$361, MATCH('O5 Details by Class &amp; Accounts'!O$18, 'E2 Allocators'!$B$15:$W$15, 0),FALSE)*$F141)</f>
        <v>0</v>
      </c>
      <c r="P141" s="1411">
        <f>IF(ISERROR(VLOOKUP(VLOOKUP($A141, 'E4 TB Allocation Details'!$A$18:$L$205, MATCH("Demand ID", 'E4 TB Allocation Details'!$A$18:$L$18, 0),FALSE), 'E2 Allocators'!$B$15:$W$361, MATCH('O5 Details by Class &amp; Accounts'!P$18, 'E2 Allocators'!$B$15:$W$15, 0),FALSE)*$F141), 0, VLOOKUP(VLOOKUP($A141, 'E4 TB Allocation Details'!$A$18:$L$205, MATCH("Demand ID", 'E4 TB Allocation Details'!$A$18:$L$18, 0),FALSE), 'E2 Allocators'!$B$15:$W$361, MATCH('O5 Details by Class &amp; Accounts'!P$18, 'E2 Allocators'!$B$15:$W$15, 0),FALSE)*$F141)</f>
        <v>0</v>
      </c>
      <c r="Q141" s="1411">
        <f>IF(ISERROR(VLOOKUP(VLOOKUP($A141, 'E4 TB Allocation Details'!$A$18:$L$205, MATCH("Demand ID", 'E4 TB Allocation Details'!$A$18:$L$18, 0),FALSE), 'E2 Allocators'!$B$15:$W$361, MATCH('O5 Details by Class &amp; Accounts'!Q$18, 'E2 Allocators'!$B$15:$W$15, 0),FALSE)*$F141), 0, VLOOKUP(VLOOKUP($A141, 'E4 TB Allocation Details'!$A$18:$L$205, MATCH("Demand ID", 'E4 TB Allocation Details'!$A$18:$L$18, 0),FALSE), 'E2 Allocators'!$B$15:$W$361, MATCH('O5 Details by Class &amp; Accounts'!Q$18, 'E2 Allocators'!$B$15:$W$15, 0),FALSE)*$F141)</f>
        <v>0</v>
      </c>
      <c r="R141" s="1411">
        <f>IF(ISERROR(VLOOKUP(VLOOKUP($A141, 'E4 TB Allocation Details'!$A$18:$L$205, MATCH("Demand ID", 'E4 TB Allocation Details'!$A$18:$L$18, 0),FALSE), 'E2 Allocators'!$B$15:$W$361, MATCH('O5 Details by Class &amp; Accounts'!R$18, 'E2 Allocators'!$B$15:$W$15, 0),FALSE)*$F141), 0, VLOOKUP(VLOOKUP($A141, 'E4 TB Allocation Details'!$A$18:$L$205, MATCH("Demand ID", 'E4 TB Allocation Details'!$A$18:$L$18, 0),FALSE), 'E2 Allocators'!$B$15:$W$361, MATCH('O5 Details by Class &amp; Accounts'!R$18, 'E2 Allocators'!$B$15:$W$15, 0),FALSE)*$F141)</f>
        <v>0</v>
      </c>
      <c r="S141" s="1411">
        <f>IF(ISERROR(VLOOKUP(VLOOKUP($A141, 'E4 TB Allocation Details'!$A$18:$L$205, MATCH("Demand ID", 'E4 TB Allocation Details'!$A$18:$L$18, 0),FALSE), 'E2 Allocators'!$B$15:$W$361, MATCH('O5 Details by Class &amp; Accounts'!S$18, 'E2 Allocators'!$B$15:$W$15, 0),FALSE)*$F141), 0, VLOOKUP(VLOOKUP($A141, 'E4 TB Allocation Details'!$A$18:$L$205, MATCH("Demand ID", 'E4 TB Allocation Details'!$A$18:$L$18, 0),FALSE), 'E2 Allocators'!$B$15:$W$361, MATCH('O5 Details by Class &amp; Accounts'!S$18, 'E2 Allocators'!$B$15:$W$15, 0),FALSE)*$F141)</f>
        <v>0</v>
      </c>
      <c r="T141" s="1411">
        <f>IF(ISERROR(VLOOKUP(VLOOKUP($A141, 'E4 TB Allocation Details'!$A$18:$L$205, MATCH("Demand ID", 'E4 TB Allocation Details'!$A$18:$L$18, 0),FALSE), 'E2 Allocators'!$B$15:$W$361, MATCH('O5 Details by Class &amp; Accounts'!T$18, 'E2 Allocators'!$B$15:$W$15, 0),FALSE)*$F141), 0, VLOOKUP(VLOOKUP($A141, 'E4 TB Allocation Details'!$A$18:$L$205, MATCH("Demand ID", 'E4 TB Allocation Details'!$A$18:$L$18, 0),FALSE), 'E2 Allocators'!$B$15:$W$361, MATCH('O5 Details by Class &amp; Accounts'!T$18, 'E2 Allocators'!$B$15:$W$15, 0),FALSE)*$F141)</f>
        <v>0</v>
      </c>
      <c r="U141" s="1411">
        <f>IF(ISERROR(VLOOKUP(VLOOKUP($A141, 'E4 TB Allocation Details'!$A$18:$L$205, MATCH("Demand ID", 'E4 TB Allocation Details'!$A$18:$L$18, 0),FALSE), 'E2 Allocators'!$B$15:$W$361, MATCH('O5 Details by Class &amp; Accounts'!U$18, 'E2 Allocators'!$B$15:$W$15, 0),FALSE)*$F141), 0, VLOOKUP(VLOOKUP($A141, 'E4 TB Allocation Details'!$A$18:$L$205, MATCH("Demand ID", 'E4 TB Allocation Details'!$A$18:$L$18, 0),FALSE), 'E2 Allocators'!$B$15:$W$361, MATCH('O5 Details by Class &amp; Accounts'!U$18, 'E2 Allocators'!$B$15:$W$15, 0),FALSE)*$F141)</f>
        <v>0</v>
      </c>
      <c r="V141" s="1411">
        <f>IF(ISERROR(VLOOKUP(VLOOKUP($A141, 'E4 TB Allocation Details'!$A$18:$L$205, MATCH("Demand ID", 'E4 TB Allocation Details'!$A$18:$L$18, 0),FALSE), 'E2 Allocators'!$B$15:$W$361, MATCH('O5 Details by Class &amp; Accounts'!V$18, 'E2 Allocators'!$B$15:$W$15, 0),FALSE)*$F141), 0, VLOOKUP(VLOOKUP($A141, 'E4 TB Allocation Details'!$A$18:$L$205, MATCH("Demand ID", 'E4 TB Allocation Details'!$A$18:$L$18, 0),FALSE), 'E2 Allocators'!$B$15:$W$361, MATCH('O5 Details by Class &amp; Accounts'!V$18, 'E2 Allocators'!$B$15:$W$15, 0),FALSE)*$F141)</f>
        <v>0</v>
      </c>
      <c r="W141" s="1411">
        <f>IF(ISERROR(VLOOKUP(VLOOKUP($A141, 'E4 TB Allocation Details'!$A$18:$L$205, MATCH("Demand ID", 'E4 TB Allocation Details'!$A$18:$L$18, 0),FALSE), 'E2 Allocators'!$B$15:$W$361, MATCH('O5 Details by Class &amp; Accounts'!W$18, 'E2 Allocators'!$B$15:$W$15, 0),FALSE)*$F141), 0, VLOOKUP(VLOOKUP($A141, 'E4 TB Allocation Details'!$A$18:$L$205, MATCH("Demand ID", 'E4 TB Allocation Details'!$A$18:$L$18, 0),FALSE), 'E2 Allocators'!$B$15:$W$361, MATCH('O5 Details by Class &amp; Accounts'!W$18, 'E2 Allocators'!$B$15:$W$15, 0),FALSE)*$F141)</f>
        <v>0</v>
      </c>
      <c r="X141" s="1411">
        <f>IF(ISERROR(VLOOKUP(VLOOKUP($A141, 'E4 TB Allocation Details'!$A$18:$L$205, MATCH("Demand ID", 'E4 TB Allocation Details'!$A$18:$L$18, 0),FALSE), 'E2 Allocators'!$B$15:$W$361, MATCH('O5 Details by Class &amp; Accounts'!X$18, 'E2 Allocators'!$B$15:$W$15, 0),FALSE)*$F141), 0, VLOOKUP(VLOOKUP($A141, 'E4 TB Allocation Details'!$A$18:$L$205, MATCH("Demand ID", 'E4 TB Allocation Details'!$A$18:$L$18, 0),FALSE), 'E2 Allocators'!$B$15:$W$361, MATCH('O5 Details by Class &amp; Accounts'!X$18, 'E2 Allocators'!$B$15:$W$15, 0),FALSE)*$F141)</f>
        <v>0</v>
      </c>
      <c r="Y141" s="1411">
        <f>IF(ISERROR(VLOOKUP(VLOOKUP($A141, 'E4 TB Allocation Details'!$A$18:$L$205, MATCH("Demand ID", 'E4 TB Allocation Details'!$A$18:$L$18, 0),FALSE), 'E2 Allocators'!$B$15:$W$361, MATCH('O5 Details by Class &amp; Accounts'!Y$18, 'E2 Allocators'!$B$15:$W$15, 0),FALSE)*$F141), 0, VLOOKUP(VLOOKUP($A141, 'E4 TB Allocation Details'!$A$18:$L$205, MATCH("Demand ID", 'E4 TB Allocation Details'!$A$18:$L$18, 0),FALSE), 'E2 Allocators'!$B$15:$W$361, MATCH('O5 Details by Class &amp; Accounts'!Y$18, 'E2 Allocators'!$B$15:$W$15, 0),FALSE)*$F141)</f>
        <v>0</v>
      </c>
      <c r="Z141" s="1411">
        <f>IF(ISERROR(VLOOKUP(VLOOKUP($A141, 'E4 TB Allocation Details'!$A$18:$L$205, MATCH("Demand ID", 'E4 TB Allocation Details'!$A$18:$L$18, 0),FALSE), 'E2 Allocators'!$B$15:$W$361, MATCH('O5 Details by Class &amp; Accounts'!Z$18, 'E2 Allocators'!$B$15:$W$15, 0),FALSE)*$F141), 0, VLOOKUP(VLOOKUP($A141, 'E4 TB Allocation Details'!$A$18:$L$205, MATCH("Demand ID", 'E4 TB Allocation Details'!$A$18:$L$18, 0),FALSE), 'E2 Allocators'!$B$15:$W$361, MATCH('O5 Details by Class &amp; Accounts'!Z$18, 'E2 Allocators'!$B$15:$W$15, 0),FALSE)*$F141)</f>
        <v>0</v>
      </c>
      <c r="AA141" s="1411">
        <f>IF(ISERROR(VLOOKUP(VLOOKUP($A141, 'E4 TB Allocation Details'!$A$18:$L$205, MATCH("Demand ID", 'E4 TB Allocation Details'!$A$18:$L$18, 0),FALSE), 'E2 Allocators'!$B$15:$W$361, MATCH('O5 Details by Class &amp; Accounts'!AA$18, 'E2 Allocators'!$B$15:$W$15, 0),FALSE)*$F141), 0, VLOOKUP(VLOOKUP($A141, 'E4 TB Allocation Details'!$A$18:$L$205, MATCH("Demand ID", 'E4 TB Allocation Details'!$A$18:$L$18, 0),FALSE), 'E2 Allocators'!$B$15:$W$361, MATCH('O5 Details by Class &amp; Accounts'!AA$18, 'E2 Allocators'!$B$15:$W$15, 0),FALSE)*$F141)</f>
        <v>0</v>
      </c>
      <c r="AB141" s="1411">
        <f>IF(ISERROR(VLOOKUP(VLOOKUP($A141, 'E4 TB Allocation Details'!$A$18:$L$205, MATCH("Demand ID", 'E4 TB Allocation Details'!$A$18:$L$18, 0),FALSE), 'E2 Allocators'!$B$15:$W$361, MATCH('O5 Details by Class &amp; Accounts'!AB$18, 'E2 Allocators'!$B$15:$W$15, 0),FALSE)*$F141), 0, VLOOKUP(VLOOKUP($A141, 'E4 TB Allocation Details'!$A$18:$L$205, MATCH("Demand ID", 'E4 TB Allocation Details'!$A$18:$L$18, 0),FALSE), 'E2 Allocators'!$B$15:$W$361, MATCH('O5 Details by Class &amp; Accounts'!AB$18, 'E2 Allocators'!$B$15:$W$15, 0),FALSE)*$F141)</f>
        <v>0</v>
      </c>
      <c r="AC141" s="1411">
        <f t="shared" si="32"/>
        <v>0</v>
      </c>
      <c r="AD141" s="1411">
        <f>IF(ISERROR(VLOOKUP(VLOOKUP($A141, 'E4 TB Allocation Details'!$A$18:$L$205, MATCH("Customer ID", 'E4 TB Allocation Details'!$A$18:$L$18, 0),FALSE), 'E2 Allocators'!$B$15:$W$361, MATCH('O5 Details by Class &amp; Accounts'!AD$18, 'E2 Allocators'!$B$15:$W$15, 0),FALSE)*$G141), 0, VLOOKUP(VLOOKUP($A141, 'E4 TB Allocation Details'!$A$18:$L$205, MATCH("Customer ID", 'E4 TB Allocation Details'!$A$18:$L$18, 0),FALSE), 'E2 Allocators'!$B$15:$W$361, MATCH('O5 Details by Class &amp; Accounts'!AD$18, 'E2 Allocators'!$B$15:$W$15, 0),FALSE)*$G141)</f>
        <v>0</v>
      </c>
      <c r="AE141" s="1411">
        <f>IF(ISERROR(VLOOKUP(VLOOKUP($A141, 'E4 TB Allocation Details'!$A$18:$L$205, MATCH("Customer ID", 'E4 TB Allocation Details'!$A$18:$L$18, 0),FALSE), 'E2 Allocators'!$B$15:$W$361, MATCH('O5 Details by Class &amp; Accounts'!AE$18, 'E2 Allocators'!$B$15:$W$15, 0),FALSE)*$G141), 0, VLOOKUP(VLOOKUP($A141, 'E4 TB Allocation Details'!$A$18:$L$205, MATCH("Customer ID", 'E4 TB Allocation Details'!$A$18:$L$18, 0),FALSE), 'E2 Allocators'!$B$15:$W$361, MATCH('O5 Details by Class &amp; Accounts'!AE$18, 'E2 Allocators'!$B$15:$W$15, 0),FALSE)*$G141)</f>
        <v>0</v>
      </c>
      <c r="AF141" s="1411">
        <f>IF(ISERROR(VLOOKUP(VLOOKUP($A141, 'E4 TB Allocation Details'!$A$18:$L$205, MATCH("Customer ID", 'E4 TB Allocation Details'!$A$18:$L$18, 0),FALSE), 'E2 Allocators'!$B$15:$W$361, MATCH('O5 Details by Class &amp; Accounts'!AF$18, 'E2 Allocators'!$B$15:$W$15, 0),FALSE)*$G141), 0, VLOOKUP(VLOOKUP($A141, 'E4 TB Allocation Details'!$A$18:$L$205, MATCH("Customer ID", 'E4 TB Allocation Details'!$A$18:$L$18, 0),FALSE), 'E2 Allocators'!$B$15:$W$361, MATCH('O5 Details by Class &amp; Accounts'!AF$18, 'E2 Allocators'!$B$15:$W$15, 0),FALSE)*$G141)</f>
        <v>0</v>
      </c>
      <c r="AG141" s="1411">
        <f>IF(ISERROR(VLOOKUP(VLOOKUP($A141, 'E4 TB Allocation Details'!$A$18:$L$205, MATCH("Customer ID", 'E4 TB Allocation Details'!$A$18:$L$18, 0),FALSE), 'E2 Allocators'!$B$15:$W$361, MATCH('O5 Details by Class &amp; Accounts'!AG$18, 'E2 Allocators'!$B$15:$W$15, 0),FALSE)*$G141), 0, VLOOKUP(VLOOKUP($A141, 'E4 TB Allocation Details'!$A$18:$L$205, MATCH("Customer ID", 'E4 TB Allocation Details'!$A$18:$L$18, 0),FALSE), 'E2 Allocators'!$B$15:$W$361, MATCH('O5 Details by Class &amp; Accounts'!AG$18, 'E2 Allocators'!$B$15:$W$15, 0),FALSE)*$G141)</f>
        <v>0</v>
      </c>
      <c r="AH141" s="1411">
        <f>IF(ISERROR(VLOOKUP(VLOOKUP($A141, 'E4 TB Allocation Details'!$A$18:$L$205, MATCH("Customer ID", 'E4 TB Allocation Details'!$A$18:$L$18, 0),FALSE), 'E2 Allocators'!$B$15:$W$361, MATCH('O5 Details by Class &amp; Accounts'!AH$18, 'E2 Allocators'!$B$15:$W$15, 0),FALSE)*$G141), 0, VLOOKUP(VLOOKUP($A141, 'E4 TB Allocation Details'!$A$18:$L$205, MATCH("Customer ID", 'E4 TB Allocation Details'!$A$18:$L$18, 0),FALSE), 'E2 Allocators'!$B$15:$W$361, MATCH('O5 Details by Class &amp; Accounts'!AH$18, 'E2 Allocators'!$B$15:$W$15, 0),FALSE)*$G141)</f>
        <v>0</v>
      </c>
      <c r="AI141" s="1411">
        <f>IF(ISERROR(VLOOKUP(VLOOKUP($A141, 'E4 TB Allocation Details'!$A$18:$L$205, MATCH("Customer ID", 'E4 TB Allocation Details'!$A$18:$L$18, 0),FALSE), 'E2 Allocators'!$B$15:$W$361, MATCH('O5 Details by Class &amp; Accounts'!AI$18, 'E2 Allocators'!$B$15:$W$15, 0),FALSE)*$G141), 0, VLOOKUP(VLOOKUP($A141, 'E4 TB Allocation Details'!$A$18:$L$205, MATCH("Customer ID", 'E4 TB Allocation Details'!$A$18:$L$18, 0),FALSE), 'E2 Allocators'!$B$15:$W$361, MATCH('O5 Details by Class &amp; Accounts'!AI$18, 'E2 Allocators'!$B$15:$W$15, 0),FALSE)*$G141)</f>
        <v>0</v>
      </c>
      <c r="AJ141" s="1411">
        <f>IF(ISERROR(VLOOKUP(VLOOKUP($A141, 'E4 TB Allocation Details'!$A$18:$L$205, MATCH("Customer ID", 'E4 TB Allocation Details'!$A$18:$L$18, 0),FALSE), 'E2 Allocators'!$B$15:$W$361, MATCH('O5 Details by Class &amp; Accounts'!AJ$18, 'E2 Allocators'!$B$15:$W$15, 0),FALSE)*$G141), 0, VLOOKUP(VLOOKUP($A141, 'E4 TB Allocation Details'!$A$18:$L$205, MATCH("Customer ID", 'E4 TB Allocation Details'!$A$18:$L$18, 0),FALSE), 'E2 Allocators'!$B$15:$W$361, MATCH('O5 Details by Class &amp; Accounts'!AJ$18, 'E2 Allocators'!$B$15:$W$15, 0),FALSE)*$G141)</f>
        <v>0</v>
      </c>
      <c r="AK141" s="1411">
        <f>IF(ISERROR(VLOOKUP(VLOOKUP($A141, 'E4 TB Allocation Details'!$A$18:$L$205, MATCH("Customer ID", 'E4 TB Allocation Details'!$A$18:$L$18, 0),FALSE), 'E2 Allocators'!$B$15:$W$361, MATCH('O5 Details by Class &amp; Accounts'!AK$18, 'E2 Allocators'!$B$15:$W$15, 0),FALSE)*$G141), 0, VLOOKUP(VLOOKUP($A141, 'E4 TB Allocation Details'!$A$18:$L$205, MATCH("Customer ID", 'E4 TB Allocation Details'!$A$18:$L$18, 0),FALSE), 'E2 Allocators'!$B$15:$W$361, MATCH('O5 Details by Class &amp; Accounts'!AK$18, 'E2 Allocators'!$B$15:$W$15, 0),FALSE)*$G141)</f>
        <v>0</v>
      </c>
      <c r="AL141" s="1411">
        <f>IF(ISERROR(VLOOKUP(VLOOKUP($A141, 'E4 TB Allocation Details'!$A$18:$L$205, MATCH("Customer ID", 'E4 TB Allocation Details'!$A$18:$L$18, 0),FALSE), 'E2 Allocators'!$B$15:$W$361, MATCH('O5 Details by Class &amp; Accounts'!AL$18, 'E2 Allocators'!$B$15:$W$15, 0),FALSE)*$G141), 0, VLOOKUP(VLOOKUP($A141, 'E4 TB Allocation Details'!$A$18:$L$205, MATCH("Customer ID", 'E4 TB Allocation Details'!$A$18:$L$18, 0),FALSE), 'E2 Allocators'!$B$15:$W$361, MATCH('O5 Details by Class &amp; Accounts'!AL$18, 'E2 Allocators'!$B$15:$W$15, 0),FALSE)*$G141)</f>
        <v>0</v>
      </c>
      <c r="AM141" s="1411">
        <f>IF(ISERROR(VLOOKUP(VLOOKUP($A141, 'E4 TB Allocation Details'!$A$18:$L$205, MATCH("Customer ID", 'E4 TB Allocation Details'!$A$18:$L$18, 0),FALSE), 'E2 Allocators'!$B$15:$W$361, MATCH('O5 Details by Class &amp; Accounts'!AM$18, 'E2 Allocators'!$B$15:$W$15, 0),FALSE)*$G141), 0, VLOOKUP(VLOOKUP($A141, 'E4 TB Allocation Details'!$A$18:$L$205, MATCH("Customer ID", 'E4 TB Allocation Details'!$A$18:$L$18, 0),FALSE), 'E2 Allocators'!$B$15:$W$361, MATCH('O5 Details by Class &amp; Accounts'!AM$18, 'E2 Allocators'!$B$15:$W$15, 0),FALSE)*$G141)</f>
        <v>0</v>
      </c>
      <c r="AN141" s="1411">
        <f>IF(ISERROR(VLOOKUP(VLOOKUP($A141, 'E4 TB Allocation Details'!$A$18:$L$205, MATCH("Customer ID", 'E4 TB Allocation Details'!$A$18:$L$18, 0),FALSE), 'E2 Allocators'!$B$15:$W$361, MATCH('O5 Details by Class &amp; Accounts'!AN$18, 'E2 Allocators'!$B$15:$W$15, 0),FALSE)*$G141), 0, VLOOKUP(VLOOKUP($A141, 'E4 TB Allocation Details'!$A$18:$L$205, MATCH("Customer ID", 'E4 TB Allocation Details'!$A$18:$L$18, 0),FALSE), 'E2 Allocators'!$B$15:$W$361, MATCH('O5 Details by Class &amp; Accounts'!AN$18, 'E2 Allocators'!$B$15:$W$15, 0),FALSE)*$G141)</f>
        <v>0</v>
      </c>
      <c r="AO141" s="1411">
        <f>IF(ISERROR(VLOOKUP(VLOOKUP($A141, 'E4 TB Allocation Details'!$A$18:$L$205, MATCH("Customer ID", 'E4 TB Allocation Details'!$A$18:$L$18, 0),FALSE), 'E2 Allocators'!$B$15:$W$361, MATCH('O5 Details by Class &amp; Accounts'!AO$18, 'E2 Allocators'!$B$15:$W$15, 0),FALSE)*$G141), 0, VLOOKUP(VLOOKUP($A141, 'E4 TB Allocation Details'!$A$18:$L$205, MATCH("Customer ID", 'E4 TB Allocation Details'!$A$18:$L$18, 0),FALSE), 'E2 Allocators'!$B$15:$W$361, MATCH('O5 Details by Class &amp; Accounts'!AO$18, 'E2 Allocators'!$B$15:$W$15, 0),FALSE)*$G141)</f>
        <v>0</v>
      </c>
      <c r="AP141" s="1411">
        <f>IF(ISERROR(VLOOKUP(VLOOKUP($A141, 'E4 TB Allocation Details'!$A$18:$L$205, MATCH("Customer ID", 'E4 TB Allocation Details'!$A$18:$L$18, 0),FALSE), 'E2 Allocators'!$B$15:$W$361, MATCH('O5 Details by Class &amp; Accounts'!AP$18, 'E2 Allocators'!$B$15:$W$15, 0),FALSE)*$G141), 0, VLOOKUP(VLOOKUP($A141, 'E4 TB Allocation Details'!$A$18:$L$205, MATCH("Customer ID", 'E4 TB Allocation Details'!$A$18:$L$18, 0),FALSE), 'E2 Allocators'!$B$15:$W$361, MATCH('O5 Details by Class &amp; Accounts'!AP$18, 'E2 Allocators'!$B$15:$W$15, 0),FALSE)*$G141)</f>
        <v>0</v>
      </c>
      <c r="AQ141" s="1411">
        <f>IF(ISERROR(VLOOKUP(VLOOKUP($A141, 'E4 TB Allocation Details'!$A$18:$L$205, MATCH("Customer ID", 'E4 TB Allocation Details'!$A$18:$L$18, 0),FALSE), 'E2 Allocators'!$B$15:$W$361, MATCH('O5 Details by Class &amp; Accounts'!AQ$18, 'E2 Allocators'!$B$15:$W$15, 0),FALSE)*$G141), 0, VLOOKUP(VLOOKUP($A141, 'E4 TB Allocation Details'!$A$18:$L$205, MATCH("Customer ID", 'E4 TB Allocation Details'!$A$18:$L$18, 0),FALSE), 'E2 Allocators'!$B$15:$W$361, MATCH('O5 Details by Class &amp; Accounts'!AQ$18, 'E2 Allocators'!$B$15:$W$15, 0),FALSE)*$G141)</f>
        <v>0</v>
      </c>
      <c r="AR141" s="1411">
        <f>IF(ISERROR(VLOOKUP(VLOOKUP($A141, 'E4 TB Allocation Details'!$A$18:$L$205, MATCH("Customer ID", 'E4 TB Allocation Details'!$A$18:$L$18, 0),FALSE), 'E2 Allocators'!$B$15:$W$361, MATCH('O5 Details by Class &amp; Accounts'!AR$18, 'E2 Allocators'!$B$15:$W$15, 0),FALSE)*$G141), 0, VLOOKUP(VLOOKUP($A141, 'E4 TB Allocation Details'!$A$18:$L$205, MATCH("Customer ID", 'E4 TB Allocation Details'!$A$18:$L$18, 0),FALSE), 'E2 Allocators'!$B$15:$W$361, MATCH('O5 Details by Class &amp; Accounts'!AR$18, 'E2 Allocators'!$B$15:$W$15, 0),FALSE)*$G141)</f>
        <v>0</v>
      </c>
      <c r="AS141" s="1411">
        <f>IF(ISERROR(VLOOKUP(VLOOKUP($A141, 'E4 TB Allocation Details'!$A$18:$L$205, MATCH("Customer ID", 'E4 TB Allocation Details'!$A$18:$L$18, 0),FALSE), 'E2 Allocators'!$B$15:$W$361, MATCH('O5 Details by Class &amp; Accounts'!AS$18, 'E2 Allocators'!$B$15:$W$15, 0),FALSE)*$G141), 0, VLOOKUP(VLOOKUP($A141, 'E4 TB Allocation Details'!$A$18:$L$205, MATCH("Customer ID", 'E4 TB Allocation Details'!$A$18:$L$18, 0),FALSE), 'E2 Allocators'!$B$15:$W$361, MATCH('O5 Details by Class &amp; Accounts'!AS$18, 'E2 Allocators'!$B$15:$W$15, 0),FALSE)*$G141)</f>
        <v>0</v>
      </c>
      <c r="AT141" s="1411">
        <f>IF(ISERROR(VLOOKUP(VLOOKUP($A141, 'E4 TB Allocation Details'!$A$18:$L$205, MATCH("Customer ID", 'E4 TB Allocation Details'!$A$18:$L$18, 0),FALSE), 'E2 Allocators'!$B$15:$W$361, MATCH('O5 Details by Class &amp; Accounts'!AT$18, 'E2 Allocators'!$B$15:$W$15, 0),FALSE)*$G141), 0, VLOOKUP(VLOOKUP($A141, 'E4 TB Allocation Details'!$A$18:$L$205, MATCH("Customer ID", 'E4 TB Allocation Details'!$A$18:$L$18, 0),FALSE), 'E2 Allocators'!$B$15:$W$361, MATCH('O5 Details by Class &amp; Accounts'!AT$18, 'E2 Allocators'!$B$15:$W$15, 0),FALSE)*$G141)</f>
        <v>0</v>
      </c>
      <c r="AU141" s="1411">
        <f>IF(ISERROR(VLOOKUP(VLOOKUP($A141, 'E4 TB Allocation Details'!$A$18:$L$205, MATCH("Customer ID", 'E4 TB Allocation Details'!$A$18:$L$18, 0),FALSE), 'E2 Allocators'!$B$15:$W$361, MATCH('O5 Details by Class &amp; Accounts'!AU$18, 'E2 Allocators'!$B$15:$W$15, 0),FALSE)*$G141), 0, VLOOKUP(VLOOKUP($A141, 'E4 TB Allocation Details'!$A$18:$L$205, MATCH("Customer ID", 'E4 TB Allocation Details'!$A$18:$L$18, 0),FALSE), 'E2 Allocators'!$B$15:$W$361, MATCH('O5 Details by Class &amp; Accounts'!AU$18, 'E2 Allocators'!$B$15:$W$15, 0),FALSE)*$G141)</f>
        <v>0</v>
      </c>
      <c r="AV141" s="1411">
        <f>IF(ISERROR(VLOOKUP(VLOOKUP($A141, 'E4 TB Allocation Details'!$A$18:$L$205, MATCH("Customer ID", 'E4 TB Allocation Details'!$A$18:$L$18, 0),FALSE), 'E2 Allocators'!$B$15:$W$361, MATCH('O5 Details by Class &amp; Accounts'!AV$18, 'E2 Allocators'!$B$15:$W$15, 0),FALSE)*$G141), 0, VLOOKUP(VLOOKUP($A141, 'E4 TB Allocation Details'!$A$18:$L$205, MATCH("Customer ID", 'E4 TB Allocation Details'!$A$18:$L$18, 0),FALSE), 'E2 Allocators'!$B$15:$W$361, MATCH('O5 Details by Class &amp; Accounts'!AV$18, 'E2 Allocators'!$B$15:$W$15, 0),FALSE)*$G141)</f>
        <v>0</v>
      </c>
      <c r="AW141" s="1411">
        <f>IF(ISERROR(VLOOKUP(VLOOKUP($A141, 'E4 TB Allocation Details'!$A$18:$L$205, MATCH("Customer ID", 'E4 TB Allocation Details'!$A$18:$L$18, 0),FALSE), 'E2 Allocators'!$B$15:$W$361, MATCH('O5 Details by Class &amp; Accounts'!AW$18, 'E2 Allocators'!$B$15:$W$15, 0),FALSE)*$G141), 0, VLOOKUP(VLOOKUP($A141, 'E4 TB Allocation Details'!$A$18:$L$205, MATCH("Customer ID", 'E4 TB Allocation Details'!$A$18:$L$18, 0),FALSE), 'E2 Allocators'!$B$15:$W$361, MATCH('O5 Details by Class &amp; Accounts'!AW$18, 'E2 Allocators'!$B$15:$W$15, 0),FALSE)*$G141)</f>
        <v>0</v>
      </c>
      <c r="AX141" s="1411">
        <f t="shared" si="33"/>
        <v>0</v>
      </c>
      <c r="AY141" s="1411">
        <f>IF(ISERROR(VLOOKUP(VLOOKUP($A141, 'E4 TB Allocation Details'!$A$18:$L$205, MATCH("Misc ID", 'E4 TB Allocation Details'!$A$18:$L$18, 0),FALSE), 'E2 Allocators'!$B$15:$W$361, MATCH('O5 Details by Class &amp; Accounts'!AY$18, 'E2 Allocators'!$B$15:$W$15, 0),FALSE)*$E141), 0, VLOOKUP(VLOOKUP($A141, 'E4 TB Allocation Details'!$A$18:$L$205, MATCH("Misc ID", 'E4 TB Allocation Details'!$A$18:$L$18, 0),FALSE), 'E2 Allocators'!$B$15:$W$361, MATCH('O5 Details by Class &amp; Accounts'!AY$18, 'E2 Allocators'!$B$15:$W$15, 0),FALSE)*$E141)</f>
        <v>0</v>
      </c>
      <c r="AZ141" s="1411">
        <f>IF(ISERROR(VLOOKUP(VLOOKUP($A141, 'E4 TB Allocation Details'!$A$18:$L$205, MATCH("Misc ID", 'E4 TB Allocation Details'!$A$18:$L$18, 0),FALSE), 'E2 Allocators'!$B$15:$W$361, MATCH('O5 Details by Class &amp; Accounts'!AZ$18, 'E2 Allocators'!$B$15:$W$15, 0),FALSE)*$E141), 0, VLOOKUP(VLOOKUP($A141, 'E4 TB Allocation Details'!$A$18:$L$205, MATCH("Misc ID", 'E4 TB Allocation Details'!$A$18:$L$18, 0),FALSE), 'E2 Allocators'!$B$15:$W$361, MATCH('O5 Details by Class &amp; Accounts'!AZ$18, 'E2 Allocators'!$B$15:$W$15, 0),FALSE)*$E141)</f>
        <v>0</v>
      </c>
      <c r="BA141" s="1411">
        <f>IF(ISERROR(VLOOKUP(VLOOKUP($A141, 'E4 TB Allocation Details'!$A$18:$L$205, MATCH("Misc ID", 'E4 TB Allocation Details'!$A$18:$L$18, 0),FALSE), 'E2 Allocators'!$B$15:$W$361, MATCH('O5 Details by Class &amp; Accounts'!BA$18, 'E2 Allocators'!$B$15:$W$15, 0),FALSE)*$E141), 0, VLOOKUP(VLOOKUP($A141, 'E4 TB Allocation Details'!$A$18:$L$205, MATCH("Misc ID", 'E4 TB Allocation Details'!$A$18:$L$18, 0),FALSE), 'E2 Allocators'!$B$15:$W$361, MATCH('O5 Details by Class &amp; Accounts'!BA$18, 'E2 Allocators'!$B$15:$W$15, 0),FALSE)*$E141)</f>
        <v>0</v>
      </c>
      <c r="BB141" s="1411">
        <f>IF(ISERROR(VLOOKUP(VLOOKUP($A141, 'E4 TB Allocation Details'!$A$18:$L$205, MATCH("Misc ID", 'E4 TB Allocation Details'!$A$18:$L$18, 0),FALSE), 'E2 Allocators'!$B$15:$W$361, MATCH('O5 Details by Class &amp; Accounts'!BB$18, 'E2 Allocators'!$B$15:$W$15, 0),FALSE)*$E141), 0, VLOOKUP(VLOOKUP($A141, 'E4 TB Allocation Details'!$A$18:$L$205, MATCH("Misc ID", 'E4 TB Allocation Details'!$A$18:$L$18, 0),FALSE), 'E2 Allocators'!$B$15:$W$361, MATCH('O5 Details by Class &amp; Accounts'!BB$18, 'E2 Allocators'!$B$15:$W$15, 0),FALSE)*$E141)</f>
        <v>0</v>
      </c>
      <c r="BC141" s="1411">
        <f>IF(ISERROR(VLOOKUP(VLOOKUP($A141, 'E4 TB Allocation Details'!$A$18:$L$205, MATCH("Misc ID", 'E4 TB Allocation Details'!$A$18:$L$18, 0),FALSE), 'E2 Allocators'!$B$15:$W$361, MATCH('O5 Details by Class &amp; Accounts'!BC$18, 'E2 Allocators'!$B$15:$W$15, 0),FALSE)*$E141), 0, VLOOKUP(VLOOKUP($A141, 'E4 TB Allocation Details'!$A$18:$L$205, MATCH("Misc ID", 'E4 TB Allocation Details'!$A$18:$L$18, 0),FALSE), 'E2 Allocators'!$B$15:$W$361, MATCH('O5 Details by Class &amp; Accounts'!BC$18, 'E2 Allocators'!$B$15:$W$15, 0),FALSE)*$E141)</f>
        <v>0</v>
      </c>
      <c r="BD141" s="1411">
        <f>IF(ISERROR(VLOOKUP(VLOOKUP($A141, 'E4 TB Allocation Details'!$A$18:$L$205, MATCH("Misc ID", 'E4 TB Allocation Details'!$A$18:$L$18, 0),FALSE), 'E2 Allocators'!$B$15:$W$361, MATCH('O5 Details by Class &amp; Accounts'!BD$18, 'E2 Allocators'!$B$15:$W$15, 0),FALSE)*$E141), 0, VLOOKUP(VLOOKUP($A141, 'E4 TB Allocation Details'!$A$18:$L$205, MATCH("Misc ID", 'E4 TB Allocation Details'!$A$18:$L$18, 0),FALSE), 'E2 Allocators'!$B$15:$W$361, MATCH('O5 Details by Class &amp; Accounts'!BD$18, 'E2 Allocators'!$B$15:$W$15, 0),FALSE)*$E141)</f>
        <v>0</v>
      </c>
      <c r="BE141" s="1411">
        <f>IF(ISERROR(VLOOKUP(VLOOKUP($A141, 'E4 TB Allocation Details'!$A$18:$L$205, MATCH("Misc ID", 'E4 TB Allocation Details'!$A$18:$L$18, 0),FALSE), 'E2 Allocators'!$B$15:$W$361, MATCH('O5 Details by Class &amp; Accounts'!BE$18, 'E2 Allocators'!$B$15:$W$15, 0),FALSE)*$E141), 0, VLOOKUP(VLOOKUP($A141, 'E4 TB Allocation Details'!$A$18:$L$205, MATCH("Misc ID", 'E4 TB Allocation Details'!$A$18:$L$18, 0),FALSE), 'E2 Allocators'!$B$15:$W$361, MATCH('O5 Details by Class &amp; Accounts'!BE$18, 'E2 Allocators'!$B$15:$W$15, 0),FALSE)*$E141)</f>
        <v>0</v>
      </c>
      <c r="BF141" s="1411">
        <f>IF(ISERROR(VLOOKUP(VLOOKUP($A141, 'E4 TB Allocation Details'!$A$18:$L$205, MATCH("Misc ID", 'E4 TB Allocation Details'!$A$18:$L$18, 0),FALSE), 'E2 Allocators'!$B$15:$W$361, MATCH('O5 Details by Class &amp; Accounts'!BF$18, 'E2 Allocators'!$B$15:$W$15, 0),FALSE)*$E141), 0, VLOOKUP(VLOOKUP($A141, 'E4 TB Allocation Details'!$A$18:$L$205, MATCH("Misc ID", 'E4 TB Allocation Details'!$A$18:$L$18, 0),FALSE), 'E2 Allocators'!$B$15:$W$361, MATCH('O5 Details by Class &amp; Accounts'!BF$18, 'E2 Allocators'!$B$15:$W$15, 0),FALSE)*$E141)</f>
        <v>0</v>
      </c>
      <c r="BG141" s="1411">
        <f>IF(ISERROR(VLOOKUP(VLOOKUP($A141, 'E4 TB Allocation Details'!$A$18:$L$205, MATCH("Misc ID", 'E4 TB Allocation Details'!$A$18:$L$18, 0),FALSE), 'E2 Allocators'!$B$15:$W$361, MATCH('O5 Details by Class &amp; Accounts'!BG$18, 'E2 Allocators'!$B$15:$W$15, 0),FALSE)*$E141), 0, VLOOKUP(VLOOKUP($A141, 'E4 TB Allocation Details'!$A$18:$L$205, MATCH("Misc ID", 'E4 TB Allocation Details'!$A$18:$L$18, 0),FALSE), 'E2 Allocators'!$B$15:$W$361, MATCH('O5 Details by Class &amp; Accounts'!BG$18, 'E2 Allocators'!$B$15:$W$15, 0),FALSE)*$E141)</f>
        <v>0</v>
      </c>
      <c r="BH141" s="1411">
        <f>IF(ISERROR(VLOOKUP(VLOOKUP($A141, 'E4 TB Allocation Details'!$A$18:$L$205, MATCH("Misc ID", 'E4 TB Allocation Details'!$A$18:$L$18, 0),FALSE), 'E2 Allocators'!$B$15:$W$361, MATCH('O5 Details by Class &amp; Accounts'!BH$18, 'E2 Allocators'!$B$15:$W$15, 0),FALSE)*$E141), 0, VLOOKUP(VLOOKUP($A141, 'E4 TB Allocation Details'!$A$18:$L$205, MATCH("Misc ID", 'E4 TB Allocation Details'!$A$18:$L$18, 0),FALSE), 'E2 Allocators'!$B$15:$W$361, MATCH('O5 Details by Class &amp; Accounts'!BH$18, 'E2 Allocators'!$B$15:$W$15, 0),FALSE)*$E141)</f>
        <v>0</v>
      </c>
      <c r="BI141" s="1411">
        <f>IF(ISERROR(VLOOKUP(VLOOKUP($A141, 'E4 TB Allocation Details'!$A$18:$L$205, MATCH("Misc ID", 'E4 TB Allocation Details'!$A$18:$L$18, 0),FALSE), 'E2 Allocators'!$B$15:$W$361, MATCH('O5 Details by Class &amp; Accounts'!BI$18, 'E2 Allocators'!$B$15:$W$15, 0),FALSE)*$E141), 0, VLOOKUP(VLOOKUP($A141, 'E4 TB Allocation Details'!$A$18:$L$205, MATCH("Misc ID", 'E4 TB Allocation Details'!$A$18:$L$18, 0),FALSE), 'E2 Allocators'!$B$15:$W$361, MATCH('O5 Details by Class &amp; Accounts'!BI$18, 'E2 Allocators'!$B$15:$W$15, 0),FALSE)*$E141)</f>
        <v>0</v>
      </c>
      <c r="BJ141" s="1411">
        <f>IF(ISERROR(VLOOKUP(VLOOKUP($A141, 'E4 TB Allocation Details'!$A$18:$L$205, MATCH("Misc ID", 'E4 TB Allocation Details'!$A$18:$L$18, 0),FALSE), 'E2 Allocators'!$B$15:$W$361, MATCH('O5 Details by Class &amp; Accounts'!BJ$18, 'E2 Allocators'!$B$15:$W$15, 0),FALSE)*$E141), 0, VLOOKUP(VLOOKUP($A141, 'E4 TB Allocation Details'!$A$18:$L$205, MATCH("Misc ID", 'E4 TB Allocation Details'!$A$18:$L$18, 0),FALSE), 'E2 Allocators'!$B$15:$W$361, MATCH('O5 Details by Class &amp; Accounts'!BJ$18, 'E2 Allocators'!$B$15:$W$15, 0),FALSE)*$E141)</f>
        <v>0</v>
      </c>
      <c r="BK141" s="1411">
        <f>IF(ISERROR(VLOOKUP(VLOOKUP($A141, 'E4 TB Allocation Details'!$A$18:$L$205, MATCH("Misc ID", 'E4 TB Allocation Details'!$A$18:$L$18, 0),FALSE), 'E2 Allocators'!$B$15:$W$361, MATCH('O5 Details by Class &amp; Accounts'!BK$18, 'E2 Allocators'!$B$15:$W$15, 0),FALSE)*$E141), 0, VLOOKUP(VLOOKUP($A141, 'E4 TB Allocation Details'!$A$18:$L$205, MATCH("Misc ID", 'E4 TB Allocation Details'!$A$18:$L$18, 0),FALSE), 'E2 Allocators'!$B$15:$W$361, MATCH('O5 Details by Class &amp; Accounts'!BK$18, 'E2 Allocators'!$B$15:$W$15, 0),FALSE)*$E141)</f>
        <v>0</v>
      </c>
      <c r="BL141" s="1411">
        <f>IF(ISERROR(VLOOKUP(VLOOKUP($A141, 'E4 TB Allocation Details'!$A$18:$L$205, MATCH("Misc ID", 'E4 TB Allocation Details'!$A$18:$L$18, 0),FALSE), 'E2 Allocators'!$B$15:$W$361, MATCH('O5 Details by Class &amp; Accounts'!BL$18, 'E2 Allocators'!$B$15:$W$15, 0),FALSE)*$E141), 0, VLOOKUP(VLOOKUP($A141, 'E4 TB Allocation Details'!$A$18:$L$205, MATCH("Misc ID", 'E4 TB Allocation Details'!$A$18:$L$18, 0),FALSE), 'E2 Allocators'!$B$15:$W$361, MATCH('O5 Details by Class &amp; Accounts'!BL$18, 'E2 Allocators'!$B$15:$W$15, 0),FALSE)*$E141)</f>
        <v>0</v>
      </c>
      <c r="BM141" s="1411">
        <f>IF(ISERROR(VLOOKUP(VLOOKUP($A141, 'E4 TB Allocation Details'!$A$18:$L$205, MATCH("Misc ID", 'E4 TB Allocation Details'!$A$18:$L$18, 0),FALSE), 'E2 Allocators'!$B$15:$W$361, MATCH('O5 Details by Class &amp; Accounts'!BM$18, 'E2 Allocators'!$B$15:$W$15, 0),FALSE)*$E141), 0, VLOOKUP(VLOOKUP($A141, 'E4 TB Allocation Details'!$A$18:$L$205, MATCH("Misc ID", 'E4 TB Allocation Details'!$A$18:$L$18, 0),FALSE), 'E2 Allocators'!$B$15:$W$361, MATCH('O5 Details by Class &amp; Accounts'!BM$18, 'E2 Allocators'!$B$15:$W$15, 0),FALSE)*$E141)</f>
        <v>0</v>
      </c>
      <c r="BN141" s="1411">
        <f>IF(ISERROR(VLOOKUP(VLOOKUP($A141, 'E4 TB Allocation Details'!$A$18:$L$205, MATCH("Misc ID", 'E4 TB Allocation Details'!$A$18:$L$18, 0),FALSE), 'E2 Allocators'!$B$15:$W$361, MATCH('O5 Details by Class &amp; Accounts'!BN$18, 'E2 Allocators'!$B$15:$W$15, 0),FALSE)*$E141), 0, VLOOKUP(VLOOKUP($A141, 'E4 TB Allocation Details'!$A$18:$L$205, MATCH("Misc ID", 'E4 TB Allocation Details'!$A$18:$L$18, 0),FALSE), 'E2 Allocators'!$B$15:$W$361, MATCH('O5 Details by Class &amp; Accounts'!BN$18, 'E2 Allocators'!$B$15:$W$15, 0),FALSE)*$E141)</f>
        <v>0</v>
      </c>
      <c r="BO141" s="1411">
        <f>IF(ISERROR(VLOOKUP(VLOOKUP($A141, 'E4 TB Allocation Details'!$A$18:$L$205, MATCH("Misc ID", 'E4 TB Allocation Details'!$A$18:$L$18, 0),FALSE), 'E2 Allocators'!$B$15:$W$361, MATCH('O5 Details by Class &amp; Accounts'!BO$18, 'E2 Allocators'!$B$15:$W$15, 0),FALSE)*$E141), 0, VLOOKUP(VLOOKUP($A141, 'E4 TB Allocation Details'!$A$18:$L$205, MATCH("Misc ID", 'E4 TB Allocation Details'!$A$18:$L$18, 0),FALSE), 'E2 Allocators'!$B$15:$W$361, MATCH('O5 Details by Class &amp; Accounts'!BO$18, 'E2 Allocators'!$B$15:$W$15, 0),FALSE)*$E141)</f>
        <v>0</v>
      </c>
      <c r="BP141" s="1411">
        <f>IF(ISERROR(VLOOKUP(VLOOKUP($A141, 'E4 TB Allocation Details'!$A$18:$L$205, MATCH("Misc ID", 'E4 TB Allocation Details'!$A$18:$L$18, 0),FALSE), 'E2 Allocators'!$B$15:$W$361, MATCH('O5 Details by Class &amp; Accounts'!BP$18, 'E2 Allocators'!$B$15:$W$15, 0),FALSE)*$E141), 0, VLOOKUP(VLOOKUP($A141, 'E4 TB Allocation Details'!$A$18:$L$205, MATCH("Misc ID", 'E4 TB Allocation Details'!$A$18:$L$18, 0),FALSE), 'E2 Allocators'!$B$15:$W$361, MATCH('O5 Details by Class &amp; Accounts'!BP$18, 'E2 Allocators'!$B$15:$W$15, 0),FALSE)*$E141)</f>
        <v>0</v>
      </c>
      <c r="BQ141" s="1411">
        <f>IF(ISERROR(VLOOKUP(VLOOKUP($A141, 'E4 TB Allocation Details'!$A$18:$L$205, MATCH("Misc ID", 'E4 TB Allocation Details'!$A$18:$L$18, 0),FALSE), 'E2 Allocators'!$B$15:$W$361, MATCH('O5 Details by Class &amp; Accounts'!BQ$18, 'E2 Allocators'!$B$15:$W$15, 0),FALSE)*$E141), 0, VLOOKUP(VLOOKUP($A141, 'E4 TB Allocation Details'!$A$18:$L$205, MATCH("Misc ID", 'E4 TB Allocation Details'!$A$18:$L$18, 0),FALSE), 'E2 Allocators'!$B$15:$W$361, MATCH('O5 Details by Class &amp; Accounts'!BQ$18, 'E2 Allocators'!$B$15:$W$15, 0),FALSE)*$E141)</f>
        <v>0</v>
      </c>
      <c r="BR141" s="1411">
        <f>IF(ISERROR(VLOOKUP(VLOOKUP($A141, 'E4 TB Allocation Details'!$A$18:$L$205, MATCH("Misc ID", 'E4 TB Allocation Details'!$A$18:$L$18, 0),FALSE), 'E2 Allocators'!$B$15:$W$361, MATCH('O5 Details by Class &amp; Accounts'!BR$18, 'E2 Allocators'!$B$15:$W$15, 0),FALSE)*$E141), 0, VLOOKUP(VLOOKUP($A141, 'E4 TB Allocation Details'!$A$18:$L$205, MATCH("Misc ID", 'E4 TB Allocation Details'!$A$18:$L$18, 0),FALSE), 'E2 Allocators'!$B$15:$W$361, MATCH('O5 Details by Class &amp; Accounts'!BR$18, 'E2 Allocators'!$B$15:$W$15, 0),FALSE)*$E141)</f>
        <v>0</v>
      </c>
      <c r="BS141" s="1411">
        <f t="shared" si="34"/>
        <v>0</v>
      </c>
      <c r="BT141" s="1411">
        <f>IF(ISERROR(VLOOKUP(VLOOKUP($A141, 'E4 TB Allocation Details'!$A$18:$L$205, MATCH("A &amp; G ID", 'E4 TB Allocation Details'!$A$18:$L$18, 0),FALSE), 'E2 Allocators'!$B$15:$W$361, MATCH('O5 Details by Class &amp; Accounts'!BT$18, 'E2 Allocators'!$B$15:$W$15, 0),FALSE)*$E141), 0, VLOOKUP(VLOOKUP($A141, 'E4 TB Allocation Details'!$A$18:$L$205, MATCH("A &amp; G ID", 'E4 TB Allocation Details'!$A$18:$L$18, 0),FALSE), 'E2 Allocators'!$B$15:$W$361, MATCH('O5 Details by Class &amp; Accounts'!BT$18, 'E2 Allocators'!$B$15:$W$15, 0),FALSE)*$E141)</f>
        <v>0</v>
      </c>
      <c r="BU141" s="1411">
        <f>IF(ISERROR(VLOOKUP(VLOOKUP($A141, 'E4 TB Allocation Details'!$A$18:$L$205, MATCH("A &amp; G ID", 'E4 TB Allocation Details'!$A$18:$L$18, 0),FALSE), 'E2 Allocators'!$B$15:$W$361, MATCH('O5 Details by Class &amp; Accounts'!BU$18, 'E2 Allocators'!$B$15:$W$15, 0),FALSE)*$E141), 0, VLOOKUP(VLOOKUP($A141, 'E4 TB Allocation Details'!$A$18:$L$205, MATCH("A &amp; G ID", 'E4 TB Allocation Details'!$A$18:$L$18, 0),FALSE), 'E2 Allocators'!$B$15:$W$361, MATCH('O5 Details by Class &amp; Accounts'!BU$18, 'E2 Allocators'!$B$15:$W$15, 0),FALSE)*$E141)</f>
        <v>0</v>
      </c>
      <c r="BV141" s="1411">
        <f>IF(ISERROR(VLOOKUP(VLOOKUP($A141, 'E4 TB Allocation Details'!$A$18:$L$205, MATCH("A &amp; G ID", 'E4 TB Allocation Details'!$A$18:$L$18, 0),FALSE), 'E2 Allocators'!$B$15:$W$361, MATCH('O5 Details by Class &amp; Accounts'!BV$18, 'E2 Allocators'!$B$15:$W$15, 0),FALSE)*$E141), 0, VLOOKUP(VLOOKUP($A141, 'E4 TB Allocation Details'!$A$18:$L$205, MATCH("A &amp; G ID", 'E4 TB Allocation Details'!$A$18:$L$18, 0),FALSE), 'E2 Allocators'!$B$15:$W$361, MATCH('O5 Details by Class &amp; Accounts'!BV$18, 'E2 Allocators'!$B$15:$W$15, 0),FALSE)*$E141)</f>
        <v>0</v>
      </c>
      <c r="BW141" s="1411">
        <f>IF(ISERROR(VLOOKUP(VLOOKUP($A141, 'E4 TB Allocation Details'!$A$18:$L$205, MATCH("A &amp; G ID", 'E4 TB Allocation Details'!$A$18:$L$18, 0),FALSE), 'E2 Allocators'!$B$15:$W$361, MATCH('O5 Details by Class &amp; Accounts'!BW$18, 'E2 Allocators'!$B$15:$W$15, 0),FALSE)*$E141), 0, VLOOKUP(VLOOKUP($A141, 'E4 TB Allocation Details'!$A$18:$L$205, MATCH("A &amp; G ID", 'E4 TB Allocation Details'!$A$18:$L$18, 0),FALSE), 'E2 Allocators'!$B$15:$W$361, MATCH('O5 Details by Class &amp; Accounts'!BW$18, 'E2 Allocators'!$B$15:$W$15, 0),FALSE)*$E141)</f>
        <v>0</v>
      </c>
      <c r="BX141" s="1411">
        <f>IF(ISERROR(VLOOKUP(VLOOKUP($A141, 'E4 TB Allocation Details'!$A$18:$L$205, MATCH("A &amp; G ID", 'E4 TB Allocation Details'!$A$18:$L$18, 0),FALSE), 'E2 Allocators'!$B$15:$W$361, MATCH('O5 Details by Class &amp; Accounts'!BX$18, 'E2 Allocators'!$B$15:$W$15, 0),FALSE)*$E141), 0, VLOOKUP(VLOOKUP($A141, 'E4 TB Allocation Details'!$A$18:$L$205, MATCH("A &amp; G ID", 'E4 TB Allocation Details'!$A$18:$L$18, 0),FALSE), 'E2 Allocators'!$B$15:$W$361, MATCH('O5 Details by Class &amp; Accounts'!BX$18, 'E2 Allocators'!$B$15:$W$15, 0),FALSE)*$E141)</f>
        <v>0</v>
      </c>
      <c r="BY141" s="1411">
        <f>IF(ISERROR(VLOOKUP(VLOOKUP($A141, 'E4 TB Allocation Details'!$A$18:$L$205, MATCH("A &amp; G ID", 'E4 TB Allocation Details'!$A$18:$L$18, 0),FALSE), 'E2 Allocators'!$B$15:$W$361, MATCH('O5 Details by Class &amp; Accounts'!BY$18, 'E2 Allocators'!$B$15:$W$15, 0),FALSE)*$E141), 0, VLOOKUP(VLOOKUP($A141, 'E4 TB Allocation Details'!$A$18:$L$205, MATCH("A &amp; G ID", 'E4 TB Allocation Details'!$A$18:$L$18, 0),FALSE), 'E2 Allocators'!$B$15:$W$361, MATCH('O5 Details by Class &amp; Accounts'!BY$18, 'E2 Allocators'!$B$15:$W$15, 0),FALSE)*$E141)</f>
        <v>0</v>
      </c>
      <c r="BZ141" s="1411">
        <f>IF(ISERROR(VLOOKUP(VLOOKUP($A141, 'E4 TB Allocation Details'!$A$18:$L$205, MATCH("A &amp; G ID", 'E4 TB Allocation Details'!$A$18:$L$18, 0),FALSE), 'E2 Allocators'!$B$15:$W$361, MATCH('O5 Details by Class &amp; Accounts'!BZ$18, 'E2 Allocators'!$B$15:$W$15, 0),FALSE)*$E141), 0, VLOOKUP(VLOOKUP($A141, 'E4 TB Allocation Details'!$A$18:$L$205, MATCH("A &amp; G ID", 'E4 TB Allocation Details'!$A$18:$L$18, 0),FALSE), 'E2 Allocators'!$B$15:$W$361, MATCH('O5 Details by Class &amp; Accounts'!BZ$18, 'E2 Allocators'!$B$15:$W$15, 0),FALSE)*$E141)</f>
        <v>0</v>
      </c>
      <c r="CA141" s="1411">
        <f>IF(ISERROR(VLOOKUP(VLOOKUP($A141, 'E4 TB Allocation Details'!$A$18:$L$205, MATCH("A &amp; G ID", 'E4 TB Allocation Details'!$A$18:$L$18, 0),FALSE), 'E2 Allocators'!$B$15:$W$361, MATCH('O5 Details by Class &amp; Accounts'!CA$18, 'E2 Allocators'!$B$15:$W$15, 0),FALSE)*$E141), 0, VLOOKUP(VLOOKUP($A141, 'E4 TB Allocation Details'!$A$18:$L$205, MATCH("A &amp; G ID", 'E4 TB Allocation Details'!$A$18:$L$18, 0),FALSE), 'E2 Allocators'!$B$15:$W$361, MATCH('O5 Details by Class &amp; Accounts'!CA$18, 'E2 Allocators'!$B$15:$W$15, 0),FALSE)*$E141)</f>
        <v>0</v>
      </c>
      <c r="CB141" s="1411">
        <f>IF(ISERROR(VLOOKUP(VLOOKUP($A141, 'E4 TB Allocation Details'!$A$18:$L$205, MATCH("A &amp; G ID", 'E4 TB Allocation Details'!$A$18:$L$18, 0),FALSE), 'E2 Allocators'!$B$15:$W$361, MATCH('O5 Details by Class &amp; Accounts'!CB$18, 'E2 Allocators'!$B$15:$W$15, 0),FALSE)*$E141), 0, VLOOKUP(VLOOKUP($A141, 'E4 TB Allocation Details'!$A$18:$L$205, MATCH("A &amp; G ID", 'E4 TB Allocation Details'!$A$18:$L$18, 0),FALSE), 'E2 Allocators'!$B$15:$W$361, MATCH('O5 Details by Class &amp; Accounts'!CB$18, 'E2 Allocators'!$B$15:$W$15, 0),FALSE)*$E141)</f>
        <v>0</v>
      </c>
      <c r="CC141" s="1411">
        <f>IF(ISERROR(VLOOKUP(VLOOKUP($A141, 'E4 TB Allocation Details'!$A$18:$L$205, MATCH("A &amp; G ID", 'E4 TB Allocation Details'!$A$18:$L$18, 0),FALSE), 'E2 Allocators'!$B$15:$W$361, MATCH('O5 Details by Class &amp; Accounts'!CC$18, 'E2 Allocators'!$B$15:$W$15, 0),FALSE)*$E141), 0, VLOOKUP(VLOOKUP($A141, 'E4 TB Allocation Details'!$A$18:$L$205, MATCH("A &amp; G ID", 'E4 TB Allocation Details'!$A$18:$L$18, 0),FALSE), 'E2 Allocators'!$B$15:$W$361, MATCH('O5 Details by Class &amp; Accounts'!CC$18, 'E2 Allocators'!$B$15:$W$15, 0),FALSE)*$E141)</f>
        <v>0</v>
      </c>
      <c r="CD141" s="1411">
        <f>IF(ISERROR(VLOOKUP(VLOOKUP($A141, 'E4 TB Allocation Details'!$A$18:$L$205, MATCH("A &amp; G ID", 'E4 TB Allocation Details'!$A$18:$L$18, 0),FALSE), 'E2 Allocators'!$B$15:$W$361, MATCH('O5 Details by Class &amp; Accounts'!CD$18, 'E2 Allocators'!$B$15:$W$15, 0),FALSE)*$E141), 0, VLOOKUP(VLOOKUP($A141, 'E4 TB Allocation Details'!$A$18:$L$205, MATCH("A &amp; G ID", 'E4 TB Allocation Details'!$A$18:$L$18, 0),FALSE), 'E2 Allocators'!$B$15:$W$361, MATCH('O5 Details by Class &amp; Accounts'!CD$18, 'E2 Allocators'!$B$15:$W$15, 0),FALSE)*$E141)</f>
        <v>0</v>
      </c>
      <c r="CE141" s="1411">
        <f>IF(ISERROR(VLOOKUP(VLOOKUP($A141, 'E4 TB Allocation Details'!$A$18:$L$205, MATCH("A &amp; G ID", 'E4 TB Allocation Details'!$A$18:$L$18, 0),FALSE), 'E2 Allocators'!$B$15:$W$361, MATCH('O5 Details by Class &amp; Accounts'!CE$18, 'E2 Allocators'!$B$15:$W$15, 0),FALSE)*$E141), 0, VLOOKUP(VLOOKUP($A141, 'E4 TB Allocation Details'!$A$18:$L$205, MATCH("A &amp; G ID", 'E4 TB Allocation Details'!$A$18:$L$18, 0),FALSE), 'E2 Allocators'!$B$15:$W$361, MATCH('O5 Details by Class &amp; Accounts'!CE$18, 'E2 Allocators'!$B$15:$W$15, 0),FALSE)*$E141)</f>
        <v>0</v>
      </c>
      <c r="CF141" s="1411">
        <f>IF(ISERROR(VLOOKUP(VLOOKUP($A141, 'E4 TB Allocation Details'!$A$18:$L$205, MATCH("A &amp; G ID", 'E4 TB Allocation Details'!$A$18:$L$18, 0),FALSE), 'E2 Allocators'!$B$15:$W$361, MATCH('O5 Details by Class &amp; Accounts'!CF$18, 'E2 Allocators'!$B$15:$W$15, 0),FALSE)*$E141), 0, VLOOKUP(VLOOKUP($A141, 'E4 TB Allocation Details'!$A$18:$L$205, MATCH("A &amp; G ID", 'E4 TB Allocation Details'!$A$18:$L$18, 0),FALSE), 'E2 Allocators'!$B$15:$W$361, MATCH('O5 Details by Class &amp; Accounts'!CF$18, 'E2 Allocators'!$B$15:$W$15, 0),FALSE)*$E141)</f>
        <v>0</v>
      </c>
      <c r="CG141" s="1411">
        <f>IF(ISERROR(VLOOKUP(VLOOKUP($A141, 'E4 TB Allocation Details'!$A$18:$L$205, MATCH("A &amp; G ID", 'E4 TB Allocation Details'!$A$18:$L$18, 0),FALSE), 'E2 Allocators'!$B$15:$W$361, MATCH('O5 Details by Class &amp; Accounts'!CG$18, 'E2 Allocators'!$B$15:$W$15, 0),FALSE)*$E141), 0, VLOOKUP(VLOOKUP($A141, 'E4 TB Allocation Details'!$A$18:$L$205, MATCH("A &amp; G ID", 'E4 TB Allocation Details'!$A$18:$L$18, 0),FALSE), 'E2 Allocators'!$B$15:$W$361, MATCH('O5 Details by Class &amp; Accounts'!CG$18, 'E2 Allocators'!$B$15:$W$15, 0),FALSE)*$E141)</f>
        <v>0</v>
      </c>
      <c r="CH141" s="1411">
        <f>IF(ISERROR(VLOOKUP(VLOOKUP($A141, 'E4 TB Allocation Details'!$A$18:$L$205, MATCH("A &amp; G ID", 'E4 TB Allocation Details'!$A$18:$L$18, 0),FALSE), 'E2 Allocators'!$B$15:$W$361, MATCH('O5 Details by Class &amp; Accounts'!CH$18, 'E2 Allocators'!$B$15:$W$15, 0),FALSE)*$E141), 0, VLOOKUP(VLOOKUP($A141, 'E4 TB Allocation Details'!$A$18:$L$205, MATCH("A &amp; G ID", 'E4 TB Allocation Details'!$A$18:$L$18, 0),FALSE), 'E2 Allocators'!$B$15:$W$361, MATCH('O5 Details by Class &amp; Accounts'!CH$18, 'E2 Allocators'!$B$15:$W$15, 0),FALSE)*$E141)</f>
        <v>0</v>
      </c>
      <c r="CI141" s="1411">
        <f>IF(ISERROR(VLOOKUP(VLOOKUP($A141, 'E4 TB Allocation Details'!$A$18:$L$205, MATCH("A &amp; G ID", 'E4 TB Allocation Details'!$A$18:$L$18, 0),FALSE), 'E2 Allocators'!$B$15:$W$361, MATCH('O5 Details by Class &amp; Accounts'!CI$18, 'E2 Allocators'!$B$15:$W$15, 0),FALSE)*$E141), 0, VLOOKUP(VLOOKUP($A141, 'E4 TB Allocation Details'!$A$18:$L$205, MATCH("A &amp; G ID", 'E4 TB Allocation Details'!$A$18:$L$18, 0),FALSE), 'E2 Allocators'!$B$15:$W$361, MATCH('O5 Details by Class &amp; Accounts'!CI$18, 'E2 Allocators'!$B$15:$W$15, 0),FALSE)*$E141)</f>
        <v>0</v>
      </c>
      <c r="CJ141" s="1411">
        <f>IF(ISERROR(VLOOKUP(VLOOKUP($A141, 'E4 TB Allocation Details'!$A$18:$L$205, MATCH("A &amp; G ID", 'E4 TB Allocation Details'!$A$18:$L$18, 0),FALSE), 'E2 Allocators'!$B$15:$W$361, MATCH('O5 Details by Class &amp; Accounts'!CJ$18, 'E2 Allocators'!$B$15:$W$15, 0),FALSE)*$E141), 0, VLOOKUP(VLOOKUP($A141, 'E4 TB Allocation Details'!$A$18:$L$205, MATCH("A &amp; G ID", 'E4 TB Allocation Details'!$A$18:$L$18, 0),FALSE), 'E2 Allocators'!$B$15:$W$361, MATCH('O5 Details by Class &amp; Accounts'!CJ$18, 'E2 Allocators'!$B$15:$W$15, 0),FALSE)*$E141)</f>
        <v>0</v>
      </c>
      <c r="CK141" s="1411">
        <f>IF(ISERROR(VLOOKUP(VLOOKUP($A141, 'E4 TB Allocation Details'!$A$18:$L$205, MATCH("A &amp; G ID", 'E4 TB Allocation Details'!$A$18:$L$18, 0),FALSE), 'E2 Allocators'!$B$15:$W$361, MATCH('O5 Details by Class &amp; Accounts'!CK$18, 'E2 Allocators'!$B$15:$W$15, 0),FALSE)*$E141), 0, VLOOKUP(VLOOKUP($A141, 'E4 TB Allocation Details'!$A$18:$L$205, MATCH("A &amp; G ID", 'E4 TB Allocation Details'!$A$18:$L$18, 0),FALSE), 'E2 Allocators'!$B$15:$W$361, MATCH('O5 Details by Class &amp; Accounts'!CK$18, 'E2 Allocators'!$B$15:$W$15, 0),FALSE)*$E141)</f>
        <v>0</v>
      </c>
      <c r="CL141" s="1411">
        <f>IF(ISERROR(VLOOKUP(VLOOKUP($A141, 'E4 TB Allocation Details'!$A$18:$L$205, MATCH("A &amp; G ID", 'E4 TB Allocation Details'!$A$18:$L$18, 0),FALSE), 'E2 Allocators'!$B$15:$W$361, MATCH('O5 Details by Class &amp; Accounts'!CL$18, 'E2 Allocators'!$B$15:$W$15, 0),FALSE)*$E141), 0, VLOOKUP(VLOOKUP($A141, 'E4 TB Allocation Details'!$A$18:$L$205, MATCH("A &amp; G ID", 'E4 TB Allocation Details'!$A$18:$L$18, 0),FALSE), 'E2 Allocators'!$B$15:$W$361, MATCH('O5 Details by Class &amp; Accounts'!CL$18, 'E2 Allocators'!$B$15:$W$15, 0),FALSE)*$E141)</f>
        <v>0</v>
      </c>
      <c r="CM141" s="1411">
        <f>IF(ISERROR(VLOOKUP(VLOOKUP($A141, 'E4 TB Allocation Details'!$A$18:$L$205, MATCH("A &amp; G ID", 'E4 TB Allocation Details'!$A$18:$L$18, 0),FALSE), 'E2 Allocators'!$B$15:$W$361, MATCH('O5 Details by Class &amp; Accounts'!CM$18, 'E2 Allocators'!$B$15:$W$15, 0),FALSE)*$E141), 0, VLOOKUP(VLOOKUP($A141, 'E4 TB Allocation Details'!$A$18:$L$205, MATCH("A &amp; G ID", 'E4 TB Allocation Details'!$A$18:$L$18, 0),FALSE), 'E2 Allocators'!$B$15:$W$361, MATCH('O5 Details by Class &amp; Accounts'!CM$18, 'E2 Allocators'!$B$15:$W$15, 0),FALSE)*$E141)</f>
        <v>0</v>
      </c>
      <c r="CN141" s="1411">
        <f t="shared" si="35"/>
        <v>0</v>
      </c>
      <c r="CO141" s="1791">
        <f t="shared" si="36"/>
        <v>0</v>
      </c>
      <c r="CQ141" s="2086" t="s">
        <v>61</v>
      </c>
    </row>
    <row r="142" spans="1:95" s="80" customFormat="1" ht="25.5">
      <c r="A142" s="1176">
        <v>5090</v>
      </c>
      <c r="B142" s="1175" t="s">
        <v>910</v>
      </c>
      <c r="C142" s="1788">
        <f>IF(ISERROR(VLOOKUP($A142,'I3 TB Data'!$A$23:$H$458,MATCH('O5 Details by Class &amp; Accounts'!$C$18, 'I3 TB Data'!$A$23:$H$23,0),0)), 0, VLOOKUP($A142,'I3 TB Data'!$A$23:$H$458,MATCH('O5 Details by Class &amp; Accounts'!$C$18,'I3 TB Data'!$A$23:$H$23,0),0))</f>
        <v>0</v>
      </c>
      <c r="D142" s="1789"/>
      <c r="E142" s="1788">
        <f t="shared" si="37"/>
        <v>0</v>
      </c>
      <c r="F142" s="1790">
        <f>IF(ISERROR(VLOOKUP($A142, 'E1 Categorization'!A33:E122, MATCH("Customer Component", 'E1 Categorization'!$A$33:$E$33,0), 0)), 0, IF(VLOOKUP($A142, 'E1 Categorization'!A33:E122, MATCH("Customer Component", 'E1 Categorization'!$A$33:$E$33,0), 0)=0, 'O5 Details by Class &amp; Accounts'!$E142, IF(AND(VLOOKUP($A142, 'E1 Categorization'!A33:E122, MATCH("Customer Component", 'E1 Categorization'!$A$33:$E$33,0), 0) &gt;0, VLOOKUP($A142, 'E1 Categorization'!A33:E122, MATCH("Customer Component", 'E1 Categorization'!$A$33:$E$33,0), 0)&lt;1), 'O5 Details by Class &amp; Accounts'!$E142*(1-VLOOKUP($A142, 'E1 Categorization'!A33:E122, MATCH("Customer Component", 'E1 Categorization'!$A$33:$E$33,0), 0)), 0)))</f>
        <v>0</v>
      </c>
      <c r="G142" s="1790">
        <f>IF(ISERROR(VLOOKUP($A142, 'E1 Categorization'!A33:E122, MATCH("Customer Component", 'E1 Categorization'!$A$33:$E$33,0), 0)),0, IF(VLOOKUP($A142, 'E1 Categorization'!A33:E122, MATCH("Customer Component", 'E1 Categorization'!$A$33:$E$33,0), 0)=0, 0, IF(AND(VLOOKUP($A142, 'E1 Categorization'!A33:E122, MATCH("Customer Component", 'E1 Categorization'!$A$33:$E$33,0), 0) &gt;0, VLOOKUP($A142, 'E1 Categorization'!A33:E122, MATCH("Customer Component", 'E1 Categorization'!$A$33:$E$33,0), 0)&lt;1), 'O5 Details by Class &amp; Accounts'!$E142*(VLOOKUP($A142, 'E1 Categorization'!A33:E122, MATCH("Customer Component", 'E1 Categorization'!$A$33:$E$33,0), 0)), 'O5 Details by Class &amp; Accounts'!$E142)))</f>
        <v>0</v>
      </c>
      <c r="H142" s="1411">
        <f t="shared" si="31"/>
        <v>0</v>
      </c>
      <c r="I142" s="1411">
        <f>IF(ISERROR(VLOOKUP(VLOOKUP($A142, 'E4 TB Allocation Details'!$A$18:$L$205, MATCH("Demand ID", 'E4 TB Allocation Details'!$A$18:$L$18, 0),FALSE), 'E2 Allocators'!$B$15:$W$361, MATCH('O5 Details by Class &amp; Accounts'!I$18, 'E2 Allocators'!$B$15:$W$15, 0),FALSE)*$F142), 0, VLOOKUP(VLOOKUP($A142, 'E4 TB Allocation Details'!$A$18:$L$205, MATCH("Demand ID", 'E4 TB Allocation Details'!$A$18:$L$18, 0),FALSE), 'E2 Allocators'!$B$15:$W$361, MATCH('O5 Details by Class &amp; Accounts'!I$18, 'E2 Allocators'!$B$15:$W$15, 0),FALSE)*$F142)</f>
        <v>0</v>
      </c>
      <c r="J142" s="1411">
        <f>IF(ISERROR(VLOOKUP(VLOOKUP($A142, 'E4 TB Allocation Details'!$A$18:$L$205, MATCH("Demand ID", 'E4 TB Allocation Details'!$A$18:$L$18, 0),FALSE), 'E2 Allocators'!$B$15:$W$361, MATCH('O5 Details by Class &amp; Accounts'!J$18, 'E2 Allocators'!$B$15:$W$15, 0),FALSE)*$F142), 0, VLOOKUP(VLOOKUP($A142, 'E4 TB Allocation Details'!$A$18:$L$205, MATCH("Demand ID", 'E4 TB Allocation Details'!$A$18:$L$18, 0),FALSE), 'E2 Allocators'!$B$15:$W$361, MATCH('O5 Details by Class &amp; Accounts'!J$18, 'E2 Allocators'!$B$15:$W$15, 0),FALSE)*$F142)</f>
        <v>0</v>
      </c>
      <c r="K142" s="1411">
        <f>IF(ISERROR(VLOOKUP(VLOOKUP($A142, 'E4 TB Allocation Details'!$A$18:$L$205, MATCH("Demand ID", 'E4 TB Allocation Details'!$A$18:$L$18, 0),FALSE), 'E2 Allocators'!$B$15:$W$361, MATCH('O5 Details by Class &amp; Accounts'!K$18, 'E2 Allocators'!$B$15:$W$15, 0),FALSE)*$F142), 0, VLOOKUP(VLOOKUP($A142, 'E4 TB Allocation Details'!$A$18:$L$205, MATCH("Demand ID", 'E4 TB Allocation Details'!$A$18:$L$18, 0),FALSE), 'E2 Allocators'!$B$15:$W$361, MATCH('O5 Details by Class &amp; Accounts'!K$18, 'E2 Allocators'!$B$15:$W$15, 0),FALSE)*$F142)</f>
        <v>0</v>
      </c>
      <c r="L142" s="1411">
        <f>IF(ISERROR(VLOOKUP(VLOOKUP($A142, 'E4 TB Allocation Details'!$A$18:$L$205, MATCH("Demand ID", 'E4 TB Allocation Details'!$A$18:$L$18, 0),FALSE), 'E2 Allocators'!$B$15:$W$361, MATCH('O5 Details by Class &amp; Accounts'!L$18, 'E2 Allocators'!$B$15:$W$15, 0),FALSE)*$F142), 0, VLOOKUP(VLOOKUP($A142, 'E4 TB Allocation Details'!$A$18:$L$205, MATCH("Demand ID", 'E4 TB Allocation Details'!$A$18:$L$18, 0),FALSE), 'E2 Allocators'!$B$15:$W$361, MATCH('O5 Details by Class &amp; Accounts'!L$18, 'E2 Allocators'!$B$15:$W$15, 0),FALSE)*$F142)</f>
        <v>0</v>
      </c>
      <c r="M142" s="1411">
        <f>IF(ISERROR(VLOOKUP(VLOOKUP($A142, 'E4 TB Allocation Details'!$A$18:$L$205, MATCH("Demand ID", 'E4 TB Allocation Details'!$A$18:$L$18, 0),FALSE), 'E2 Allocators'!$B$15:$W$361, MATCH('O5 Details by Class &amp; Accounts'!M$18, 'E2 Allocators'!$B$15:$W$15, 0),FALSE)*$F142), 0, VLOOKUP(VLOOKUP($A142, 'E4 TB Allocation Details'!$A$18:$L$205, MATCH("Demand ID", 'E4 TB Allocation Details'!$A$18:$L$18, 0),FALSE), 'E2 Allocators'!$B$15:$W$361, MATCH('O5 Details by Class &amp; Accounts'!M$18, 'E2 Allocators'!$B$15:$W$15, 0),FALSE)*$F142)</f>
        <v>0</v>
      </c>
      <c r="N142" s="1411">
        <f>IF(ISERROR(VLOOKUP(VLOOKUP($A142, 'E4 TB Allocation Details'!$A$18:$L$205, MATCH("Demand ID", 'E4 TB Allocation Details'!$A$18:$L$18, 0),FALSE), 'E2 Allocators'!$B$15:$W$361, MATCH('O5 Details by Class &amp; Accounts'!N$18, 'E2 Allocators'!$B$15:$W$15, 0),FALSE)*$F142), 0, VLOOKUP(VLOOKUP($A142, 'E4 TB Allocation Details'!$A$18:$L$205, MATCH("Demand ID", 'E4 TB Allocation Details'!$A$18:$L$18, 0),FALSE), 'E2 Allocators'!$B$15:$W$361, MATCH('O5 Details by Class &amp; Accounts'!N$18, 'E2 Allocators'!$B$15:$W$15, 0),FALSE)*$F142)</f>
        <v>0</v>
      </c>
      <c r="O142" s="1411">
        <f>IF(ISERROR(VLOOKUP(VLOOKUP($A142, 'E4 TB Allocation Details'!$A$18:$L$205, MATCH("Demand ID", 'E4 TB Allocation Details'!$A$18:$L$18, 0),FALSE), 'E2 Allocators'!$B$15:$W$361, MATCH('O5 Details by Class &amp; Accounts'!O$18, 'E2 Allocators'!$B$15:$W$15, 0),FALSE)*$F142), 0, VLOOKUP(VLOOKUP($A142, 'E4 TB Allocation Details'!$A$18:$L$205, MATCH("Demand ID", 'E4 TB Allocation Details'!$A$18:$L$18, 0),FALSE), 'E2 Allocators'!$B$15:$W$361, MATCH('O5 Details by Class &amp; Accounts'!O$18, 'E2 Allocators'!$B$15:$W$15, 0),FALSE)*$F142)</f>
        <v>0</v>
      </c>
      <c r="P142" s="1411">
        <f>IF(ISERROR(VLOOKUP(VLOOKUP($A142, 'E4 TB Allocation Details'!$A$18:$L$205, MATCH("Demand ID", 'E4 TB Allocation Details'!$A$18:$L$18, 0),FALSE), 'E2 Allocators'!$B$15:$W$361, MATCH('O5 Details by Class &amp; Accounts'!P$18, 'E2 Allocators'!$B$15:$W$15, 0),FALSE)*$F142), 0, VLOOKUP(VLOOKUP($A142, 'E4 TB Allocation Details'!$A$18:$L$205, MATCH("Demand ID", 'E4 TB Allocation Details'!$A$18:$L$18, 0),FALSE), 'E2 Allocators'!$B$15:$W$361, MATCH('O5 Details by Class &amp; Accounts'!P$18, 'E2 Allocators'!$B$15:$W$15, 0),FALSE)*$F142)</f>
        <v>0</v>
      </c>
      <c r="Q142" s="1411">
        <f>IF(ISERROR(VLOOKUP(VLOOKUP($A142, 'E4 TB Allocation Details'!$A$18:$L$205, MATCH("Demand ID", 'E4 TB Allocation Details'!$A$18:$L$18, 0),FALSE), 'E2 Allocators'!$B$15:$W$361, MATCH('O5 Details by Class &amp; Accounts'!Q$18, 'E2 Allocators'!$B$15:$W$15, 0),FALSE)*$F142), 0, VLOOKUP(VLOOKUP($A142, 'E4 TB Allocation Details'!$A$18:$L$205, MATCH("Demand ID", 'E4 TB Allocation Details'!$A$18:$L$18, 0),FALSE), 'E2 Allocators'!$B$15:$W$361, MATCH('O5 Details by Class &amp; Accounts'!Q$18, 'E2 Allocators'!$B$15:$W$15, 0),FALSE)*$F142)</f>
        <v>0</v>
      </c>
      <c r="R142" s="1411">
        <f>IF(ISERROR(VLOOKUP(VLOOKUP($A142, 'E4 TB Allocation Details'!$A$18:$L$205, MATCH("Demand ID", 'E4 TB Allocation Details'!$A$18:$L$18, 0),FALSE), 'E2 Allocators'!$B$15:$W$361, MATCH('O5 Details by Class &amp; Accounts'!R$18, 'E2 Allocators'!$B$15:$W$15, 0),FALSE)*$F142), 0, VLOOKUP(VLOOKUP($A142, 'E4 TB Allocation Details'!$A$18:$L$205, MATCH("Demand ID", 'E4 TB Allocation Details'!$A$18:$L$18, 0),FALSE), 'E2 Allocators'!$B$15:$W$361, MATCH('O5 Details by Class &amp; Accounts'!R$18, 'E2 Allocators'!$B$15:$W$15, 0),FALSE)*$F142)</f>
        <v>0</v>
      </c>
      <c r="S142" s="1411">
        <f>IF(ISERROR(VLOOKUP(VLOOKUP($A142, 'E4 TB Allocation Details'!$A$18:$L$205, MATCH("Demand ID", 'E4 TB Allocation Details'!$A$18:$L$18, 0),FALSE), 'E2 Allocators'!$B$15:$W$361, MATCH('O5 Details by Class &amp; Accounts'!S$18, 'E2 Allocators'!$B$15:$W$15, 0),FALSE)*$F142), 0, VLOOKUP(VLOOKUP($A142, 'E4 TB Allocation Details'!$A$18:$L$205, MATCH("Demand ID", 'E4 TB Allocation Details'!$A$18:$L$18, 0),FALSE), 'E2 Allocators'!$B$15:$W$361, MATCH('O5 Details by Class &amp; Accounts'!S$18, 'E2 Allocators'!$B$15:$W$15, 0),FALSE)*$F142)</f>
        <v>0</v>
      </c>
      <c r="T142" s="1411">
        <f>IF(ISERROR(VLOOKUP(VLOOKUP($A142, 'E4 TB Allocation Details'!$A$18:$L$205, MATCH("Demand ID", 'E4 TB Allocation Details'!$A$18:$L$18, 0),FALSE), 'E2 Allocators'!$B$15:$W$361, MATCH('O5 Details by Class &amp; Accounts'!T$18, 'E2 Allocators'!$B$15:$W$15, 0),FALSE)*$F142), 0, VLOOKUP(VLOOKUP($A142, 'E4 TB Allocation Details'!$A$18:$L$205, MATCH("Demand ID", 'E4 TB Allocation Details'!$A$18:$L$18, 0),FALSE), 'E2 Allocators'!$B$15:$W$361, MATCH('O5 Details by Class &amp; Accounts'!T$18, 'E2 Allocators'!$B$15:$W$15, 0),FALSE)*$F142)</f>
        <v>0</v>
      </c>
      <c r="U142" s="1411">
        <f>IF(ISERROR(VLOOKUP(VLOOKUP($A142, 'E4 TB Allocation Details'!$A$18:$L$205, MATCH("Demand ID", 'E4 TB Allocation Details'!$A$18:$L$18, 0),FALSE), 'E2 Allocators'!$B$15:$W$361, MATCH('O5 Details by Class &amp; Accounts'!U$18, 'E2 Allocators'!$B$15:$W$15, 0),FALSE)*$F142), 0, VLOOKUP(VLOOKUP($A142, 'E4 TB Allocation Details'!$A$18:$L$205, MATCH("Demand ID", 'E4 TB Allocation Details'!$A$18:$L$18, 0),FALSE), 'E2 Allocators'!$B$15:$W$361, MATCH('O5 Details by Class &amp; Accounts'!U$18, 'E2 Allocators'!$B$15:$W$15, 0),FALSE)*$F142)</f>
        <v>0</v>
      </c>
      <c r="V142" s="1411">
        <f>IF(ISERROR(VLOOKUP(VLOOKUP($A142, 'E4 TB Allocation Details'!$A$18:$L$205, MATCH("Demand ID", 'E4 TB Allocation Details'!$A$18:$L$18, 0),FALSE), 'E2 Allocators'!$B$15:$W$361, MATCH('O5 Details by Class &amp; Accounts'!V$18, 'E2 Allocators'!$B$15:$W$15, 0),FALSE)*$F142), 0, VLOOKUP(VLOOKUP($A142, 'E4 TB Allocation Details'!$A$18:$L$205, MATCH("Demand ID", 'E4 TB Allocation Details'!$A$18:$L$18, 0),FALSE), 'E2 Allocators'!$B$15:$W$361, MATCH('O5 Details by Class &amp; Accounts'!V$18, 'E2 Allocators'!$B$15:$W$15, 0),FALSE)*$F142)</f>
        <v>0</v>
      </c>
      <c r="W142" s="1411">
        <f>IF(ISERROR(VLOOKUP(VLOOKUP($A142, 'E4 TB Allocation Details'!$A$18:$L$205, MATCH("Demand ID", 'E4 TB Allocation Details'!$A$18:$L$18, 0),FALSE), 'E2 Allocators'!$B$15:$W$361, MATCH('O5 Details by Class &amp; Accounts'!W$18, 'E2 Allocators'!$B$15:$W$15, 0),FALSE)*$F142), 0, VLOOKUP(VLOOKUP($A142, 'E4 TB Allocation Details'!$A$18:$L$205, MATCH("Demand ID", 'E4 TB Allocation Details'!$A$18:$L$18, 0),FALSE), 'E2 Allocators'!$B$15:$W$361, MATCH('O5 Details by Class &amp; Accounts'!W$18, 'E2 Allocators'!$B$15:$W$15, 0),FALSE)*$F142)</f>
        <v>0</v>
      </c>
      <c r="X142" s="1411">
        <f>IF(ISERROR(VLOOKUP(VLOOKUP($A142, 'E4 TB Allocation Details'!$A$18:$L$205, MATCH("Demand ID", 'E4 TB Allocation Details'!$A$18:$L$18, 0),FALSE), 'E2 Allocators'!$B$15:$W$361, MATCH('O5 Details by Class &amp; Accounts'!X$18, 'E2 Allocators'!$B$15:$W$15, 0),FALSE)*$F142), 0, VLOOKUP(VLOOKUP($A142, 'E4 TB Allocation Details'!$A$18:$L$205, MATCH("Demand ID", 'E4 TB Allocation Details'!$A$18:$L$18, 0),FALSE), 'E2 Allocators'!$B$15:$W$361, MATCH('O5 Details by Class &amp; Accounts'!X$18, 'E2 Allocators'!$B$15:$W$15, 0),FALSE)*$F142)</f>
        <v>0</v>
      </c>
      <c r="Y142" s="1411">
        <f>IF(ISERROR(VLOOKUP(VLOOKUP($A142, 'E4 TB Allocation Details'!$A$18:$L$205, MATCH("Demand ID", 'E4 TB Allocation Details'!$A$18:$L$18, 0),FALSE), 'E2 Allocators'!$B$15:$W$361, MATCH('O5 Details by Class &amp; Accounts'!Y$18, 'E2 Allocators'!$B$15:$W$15, 0),FALSE)*$F142), 0, VLOOKUP(VLOOKUP($A142, 'E4 TB Allocation Details'!$A$18:$L$205, MATCH("Demand ID", 'E4 TB Allocation Details'!$A$18:$L$18, 0),FALSE), 'E2 Allocators'!$B$15:$W$361, MATCH('O5 Details by Class &amp; Accounts'!Y$18, 'E2 Allocators'!$B$15:$W$15, 0),FALSE)*$F142)</f>
        <v>0</v>
      </c>
      <c r="Z142" s="1411">
        <f>IF(ISERROR(VLOOKUP(VLOOKUP($A142, 'E4 TB Allocation Details'!$A$18:$L$205, MATCH("Demand ID", 'E4 TB Allocation Details'!$A$18:$L$18, 0),FALSE), 'E2 Allocators'!$B$15:$W$361, MATCH('O5 Details by Class &amp; Accounts'!Z$18, 'E2 Allocators'!$B$15:$W$15, 0),FALSE)*$F142), 0, VLOOKUP(VLOOKUP($A142, 'E4 TB Allocation Details'!$A$18:$L$205, MATCH("Demand ID", 'E4 TB Allocation Details'!$A$18:$L$18, 0),FALSE), 'E2 Allocators'!$B$15:$W$361, MATCH('O5 Details by Class &amp; Accounts'!Z$18, 'E2 Allocators'!$B$15:$W$15, 0),FALSE)*$F142)</f>
        <v>0</v>
      </c>
      <c r="AA142" s="1411">
        <f>IF(ISERROR(VLOOKUP(VLOOKUP($A142, 'E4 TB Allocation Details'!$A$18:$L$205, MATCH("Demand ID", 'E4 TB Allocation Details'!$A$18:$L$18, 0),FALSE), 'E2 Allocators'!$B$15:$W$361, MATCH('O5 Details by Class &amp; Accounts'!AA$18, 'E2 Allocators'!$B$15:$W$15, 0),FALSE)*$F142), 0, VLOOKUP(VLOOKUP($A142, 'E4 TB Allocation Details'!$A$18:$L$205, MATCH("Demand ID", 'E4 TB Allocation Details'!$A$18:$L$18, 0),FALSE), 'E2 Allocators'!$B$15:$W$361, MATCH('O5 Details by Class &amp; Accounts'!AA$18, 'E2 Allocators'!$B$15:$W$15, 0),FALSE)*$F142)</f>
        <v>0</v>
      </c>
      <c r="AB142" s="1411">
        <f>IF(ISERROR(VLOOKUP(VLOOKUP($A142, 'E4 TB Allocation Details'!$A$18:$L$205, MATCH("Demand ID", 'E4 TB Allocation Details'!$A$18:$L$18, 0),FALSE), 'E2 Allocators'!$B$15:$W$361, MATCH('O5 Details by Class &amp; Accounts'!AB$18, 'E2 Allocators'!$B$15:$W$15, 0),FALSE)*$F142), 0, VLOOKUP(VLOOKUP($A142, 'E4 TB Allocation Details'!$A$18:$L$205, MATCH("Demand ID", 'E4 TB Allocation Details'!$A$18:$L$18, 0),FALSE), 'E2 Allocators'!$B$15:$W$361, MATCH('O5 Details by Class &amp; Accounts'!AB$18, 'E2 Allocators'!$B$15:$W$15, 0),FALSE)*$F142)</f>
        <v>0</v>
      </c>
      <c r="AC142" s="1411">
        <f t="shared" si="32"/>
        <v>0</v>
      </c>
      <c r="AD142" s="1411">
        <f>IF(ISERROR(VLOOKUP(VLOOKUP($A142, 'E4 TB Allocation Details'!$A$18:$L$205, MATCH("Customer ID", 'E4 TB Allocation Details'!$A$18:$L$18, 0),FALSE), 'E2 Allocators'!$B$15:$W$361, MATCH('O5 Details by Class &amp; Accounts'!AD$18, 'E2 Allocators'!$B$15:$W$15, 0),FALSE)*$G142), 0, VLOOKUP(VLOOKUP($A142, 'E4 TB Allocation Details'!$A$18:$L$205, MATCH("Customer ID", 'E4 TB Allocation Details'!$A$18:$L$18, 0),FALSE), 'E2 Allocators'!$B$15:$W$361, MATCH('O5 Details by Class &amp; Accounts'!AD$18, 'E2 Allocators'!$B$15:$W$15, 0),FALSE)*$G142)</f>
        <v>0</v>
      </c>
      <c r="AE142" s="1411">
        <f>IF(ISERROR(VLOOKUP(VLOOKUP($A142, 'E4 TB Allocation Details'!$A$18:$L$205, MATCH("Customer ID", 'E4 TB Allocation Details'!$A$18:$L$18, 0),FALSE), 'E2 Allocators'!$B$15:$W$361, MATCH('O5 Details by Class &amp; Accounts'!AE$18, 'E2 Allocators'!$B$15:$W$15, 0),FALSE)*$G142), 0, VLOOKUP(VLOOKUP($A142, 'E4 TB Allocation Details'!$A$18:$L$205, MATCH("Customer ID", 'E4 TB Allocation Details'!$A$18:$L$18, 0),FALSE), 'E2 Allocators'!$B$15:$W$361, MATCH('O5 Details by Class &amp; Accounts'!AE$18, 'E2 Allocators'!$B$15:$W$15, 0),FALSE)*$G142)</f>
        <v>0</v>
      </c>
      <c r="AF142" s="1411">
        <f>IF(ISERROR(VLOOKUP(VLOOKUP($A142, 'E4 TB Allocation Details'!$A$18:$L$205, MATCH("Customer ID", 'E4 TB Allocation Details'!$A$18:$L$18, 0),FALSE), 'E2 Allocators'!$B$15:$W$361, MATCH('O5 Details by Class &amp; Accounts'!AF$18, 'E2 Allocators'!$B$15:$W$15, 0),FALSE)*$G142), 0, VLOOKUP(VLOOKUP($A142, 'E4 TB Allocation Details'!$A$18:$L$205, MATCH("Customer ID", 'E4 TB Allocation Details'!$A$18:$L$18, 0),FALSE), 'E2 Allocators'!$B$15:$W$361, MATCH('O5 Details by Class &amp; Accounts'!AF$18, 'E2 Allocators'!$B$15:$W$15, 0),FALSE)*$G142)</f>
        <v>0</v>
      </c>
      <c r="AG142" s="1411">
        <f>IF(ISERROR(VLOOKUP(VLOOKUP($A142, 'E4 TB Allocation Details'!$A$18:$L$205, MATCH("Customer ID", 'E4 TB Allocation Details'!$A$18:$L$18, 0),FALSE), 'E2 Allocators'!$B$15:$W$361, MATCH('O5 Details by Class &amp; Accounts'!AG$18, 'E2 Allocators'!$B$15:$W$15, 0),FALSE)*$G142), 0, VLOOKUP(VLOOKUP($A142, 'E4 TB Allocation Details'!$A$18:$L$205, MATCH("Customer ID", 'E4 TB Allocation Details'!$A$18:$L$18, 0),FALSE), 'E2 Allocators'!$B$15:$W$361, MATCH('O5 Details by Class &amp; Accounts'!AG$18, 'E2 Allocators'!$B$15:$W$15, 0),FALSE)*$G142)</f>
        <v>0</v>
      </c>
      <c r="AH142" s="1411">
        <f>IF(ISERROR(VLOOKUP(VLOOKUP($A142, 'E4 TB Allocation Details'!$A$18:$L$205, MATCH("Customer ID", 'E4 TB Allocation Details'!$A$18:$L$18, 0),FALSE), 'E2 Allocators'!$B$15:$W$361, MATCH('O5 Details by Class &amp; Accounts'!AH$18, 'E2 Allocators'!$B$15:$W$15, 0),FALSE)*$G142), 0, VLOOKUP(VLOOKUP($A142, 'E4 TB Allocation Details'!$A$18:$L$205, MATCH("Customer ID", 'E4 TB Allocation Details'!$A$18:$L$18, 0),FALSE), 'E2 Allocators'!$B$15:$W$361, MATCH('O5 Details by Class &amp; Accounts'!AH$18, 'E2 Allocators'!$B$15:$W$15, 0),FALSE)*$G142)</f>
        <v>0</v>
      </c>
      <c r="AI142" s="1411">
        <f>IF(ISERROR(VLOOKUP(VLOOKUP($A142, 'E4 TB Allocation Details'!$A$18:$L$205, MATCH("Customer ID", 'E4 TB Allocation Details'!$A$18:$L$18, 0),FALSE), 'E2 Allocators'!$B$15:$W$361, MATCH('O5 Details by Class &amp; Accounts'!AI$18, 'E2 Allocators'!$B$15:$W$15, 0),FALSE)*$G142), 0, VLOOKUP(VLOOKUP($A142, 'E4 TB Allocation Details'!$A$18:$L$205, MATCH("Customer ID", 'E4 TB Allocation Details'!$A$18:$L$18, 0),FALSE), 'E2 Allocators'!$B$15:$W$361, MATCH('O5 Details by Class &amp; Accounts'!AI$18, 'E2 Allocators'!$B$15:$W$15, 0),FALSE)*$G142)</f>
        <v>0</v>
      </c>
      <c r="AJ142" s="1411">
        <f>IF(ISERROR(VLOOKUP(VLOOKUP($A142, 'E4 TB Allocation Details'!$A$18:$L$205, MATCH("Customer ID", 'E4 TB Allocation Details'!$A$18:$L$18, 0),FALSE), 'E2 Allocators'!$B$15:$W$361, MATCH('O5 Details by Class &amp; Accounts'!AJ$18, 'E2 Allocators'!$B$15:$W$15, 0),FALSE)*$G142), 0, VLOOKUP(VLOOKUP($A142, 'E4 TB Allocation Details'!$A$18:$L$205, MATCH("Customer ID", 'E4 TB Allocation Details'!$A$18:$L$18, 0),FALSE), 'E2 Allocators'!$B$15:$W$361, MATCH('O5 Details by Class &amp; Accounts'!AJ$18, 'E2 Allocators'!$B$15:$W$15, 0),FALSE)*$G142)</f>
        <v>0</v>
      </c>
      <c r="AK142" s="1411">
        <f>IF(ISERROR(VLOOKUP(VLOOKUP($A142, 'E4 TB Allocation Details'!$A$18:$L$205, MATCH("Customer ID", 'E4 TB Allocation Details'!$A$18:$L$18, 0),FALSE), 'E2 Allocators'!$B$15:$W$361, MATCH('O5 Details by Class &amp; Accounts'!AK$18, 'E2 Allocators'!$B$15:$W$15, 0),FALSE)*$G142), 0, VLOOKUP(VLOOKUP($A142, 'E4 TB Allocation Details'!$A$18:$L$205, MATCH("Customer ID", 'E4 TB Allocation Details'!$A$18:$L$18, 0),FALSE), 'E2 Allocators'!$B$15:$W$361, MATCH('O5 Details by Class &amp; Accounts'!AK$18, 'E2 Allocators'!$B$15:$W$15, 0),FALSE)*$G142)</f>
        <v>0</v>
      </c>
      <c r="AL142" s="1411">
        <f>IF(ISERROR(VLOOKUP(VLOOKUP($A142, 'E4 TB Allocation Details'!$A$18:$L$205, MATCH("Customer ID", 'E4 TB Allocation Details'!$A$18:$L$18, 0),FALSE), 'E2 Allocators'!$B$15:$W$361, MATCH('O5 Details by Class &amp; Accounts'!AL$18, 'E2 Allocators'!$B$15:$W$15, 0),FALSE)*$G142), 0, VLOOKUP(VLOOKUP($A142, 'E4 TB Allocation Details'!$A$18:$L$205, MATCH("Customer ID", 'E4 TB Allocation Details'!$A$18:$L$18, 0),FALSE), 'E2 Allocators'!$B$15:$W$361, MATCH('O5 Details by Class &amp; Accounts'!AL$18, 'E2 Allocators'!$B$15:$W$15, 0),FALSE)*$G142)</f>
        <v>0</v>
      </c>
      <c r="AM142" s="1411">
        <f>IF(ISERROR(VLOOKUP(VLOOKUP($A142, 'E4 TB Allocation Details'!$A$18:$L$205, MATCH("Customer ID", 'E4 TB Allocation Details'!$A$18:$L$18, 0),FALSE), 'E2 Allocators'!$B$15:$W$361, MATCH('O5 Details by Class &amp; Accounts'!AM$18, 'E2 Allocators'!$B$15:$W$15, 0),FALSE)*$G142), 0, VLOOKUP(VLOOKUP($A142, 'E4 TB Allocation Details'!$A$18:$L$205, MATCH("Customer ID", 'E4 TB Allocation Details'!$A$18:$L$18, 0),FALSE), 'E2 Allocators'!$B$15:$W$361, MATCH('O5 Details by Class &amp; Accounts'!AM$18, 'E2 Allocators'!$B$15:$W$15, 0),FALSE)*$G142)</f>
        <v>0</v>
      </c>
      <c r="AN142" s="1411">
        <f>IF(ISERROR(VLOOKUP(VLOOKUP($A142, 'E4 TB Allocation Details'!$A$18:$L$205, MATCH("Customer ID", 'E4 TB Allocation Details'!$A$18:$L$18, 0),FALSE), 'E2 Allocators'!$B$15:$W$361, MATCH('O5 Details by Class &amp; Accounts'!AN$18, 'E2 Allocators'!$B$15:$W$15, 0),FALSE)*$G142), 0, VLOOKUP(VLOOKUP($A142, 'E4 TB Allocation Details'!$A$18:$L$205, MATCH("Customer ID", 'E4 TB Allocation Details'!$A$18:$L$18, 0),FALSE), 'E2 Allocators'!$B$15:$W$361, MATCH('O5 Details by Class &amp; Accounts'!AN$18, 'E2 Allocators'!$B$15:$W$15, 0),FALSE)*$G142)</f>
        <v>0</v>
      </c>
      <c r="AO142" s="1411">
        <f>IF(ISERROR(VLOOKUP(VLOOKUP($A142, 'E4 TB Allocation Details'!$A$18:$L$205, MATCH("Customer ID", 'E4 TB Allocation Details'!$A$18:$L$18, 0),FALSE), 'E2 Allocators'!$B$15:$W$361, MATCH('O5 Details by Class &amp; Accounts'!AO$18, 'E2 Allocators'!$B$15:$W$15, 0),FALSE)*$G142), 0, VLOOKUP(VLOOKUP($A142, 'E4 TB Allocation Details'!$A$18:$L$205, MATCH("Customer ID", 'E4 TB Allocation Details'!$A$18:$L$18, 0),FALSE), 'E2 Allocators'!$B$15:$W$361, MATCH('O5 Details by Class &amp; Accounts'!AO$18, 'E2 Allocators'!$B$15:$W$15, 0),FALSE)*$G142)</f>
        <v>0</v>
      </c>
      <c r="AP142" s="1411">
        <f>IF(ISERROR(VLOOKUP(VLOOKUP($A142, 'E4 TB Allocation Details'!$A$18:$L$205, MATCH("Customer ID", 'E4 TB Allocation Details'!$A$18:$L$18, 0),FALSE), 'E2 Allocators'!$B$15:$W$361, MATCH('O5 Details by Class &amp; Accounts'!AP$18, 'E2 Allocators'!$B$15:$W$15, 0),FALSE)*$G142), 0, VLOOKUP(VLOOKUP($A142, 'E4 TB Allocation Details'!$A$18:$L$205, MATCH("Customer ID", 'E4 TB Allocation Details'!$A$18:$L$18, 0),FALSE), 'E2 Allocators'!$B$15:$W$361, MATCH('O5 Details by Class &amp; Accounts'!AP$18, 'E2 Allocators'!$B$15:$W$15, 0),FALSE)*$G142)</f>
        <v>0</v>
      </c>
      <c r="AQ142" s="1411">
        <f>IF(ISERROR(VLOOKUP(VLOOKUP($A142, 'E4 TB Allocation Details'!$A$18:$L$205, MATCH("Customer ID", 'E4 TB Allocation Details'!$A$18:$L$18, 0),FALSE), 'E2 Allocators'!$B$15:$W$361, MATCH('O5 Details by Class &amp; Accounts'!AQ$18, 'E2 Allocators'!$B$15:$W$15, 0),FALSE)*$G142), 0, VLOOKUP(VLOOKUP($A142, 'E4 TB Allocation Details'!$A$18:$L$205, MATCH("Customer ID", 'E4 TB Allocation Details'!$A$18:$L$18, 0),FALSE), 'E2 Allocators'!$B$15:$W$361, MATCH('O5 Details by Class &amp; Accounts'!AQ$18, 'E2 Allocators'!$B$15:$W$15, 0),FALSE)*$G142)</f>
        <v>0</v>
      </c>
      <c r="AR142" s="1411">
        <f>IF(ISERROR(VLOOKUP(VLOOKUP($A142, 'E4 TB Allocation Details'!$A$18:$L$205, MATCH("Customer ID", 'E4 TB Allocation Details'!$A$18:$L$18, 0),FALSE), 'E2 Allocators'!$B$15:$W$361, MATCH('O5 Details by Class &amp; Accounts'!AR$18, 'E2 Allocators'!$B$15:$W$15, 0),FALSE)*$G142), 0, VLOOKUP(VLOOKUP($A142, 'E4 TB Allocation Details'!$A$18:$L$205, MATCH("Customer ID", 'E4 TB Allocation Details'!$A$18:$L$18, 0),FALSE), 'E2 Allocators'!$B$15:$W$361, MATCH('O5 Details by Class &amp; Accounts'!AR$18, 'E2 Allocators'!$B$15:$W$15, 0),FALSE)*$G142)</f>
        <v>0</v>
      </c>
      <c r="AS142" s="1411">
        <f>IF(ISERROR(VLOOKUP(VLOOKUP($A142, 'E4 TB Allocation Details'!$A$18:$L$205, MATCH("Customer ID", 'E4 TB Allocation Details'!$A$18:$L$18, 0),FALSE), 'E2 Allocators'!$B$15:$W$361, MATCH('O5 Details by Class &amp; Accounts'!AS$18, 'E2 Allocators'!$B$15:$W$15, 0),FALSE)*$G142), 0, VLOOKUP(VLOOKUP($A142, 'E4 TB Allocation Details'!$A$18:$L$205, MATCH("Customer ID", 'E4 TB Allocation Details'!$A$18:$L$18, 0),FALSE), 'E2 Allocators'!$B$15:$W$361, MATCH('O5 Details by Class &amp; Accounts'!AS$18, 'E2 Allocators'!$B$15:$W$15, 0),FALSE)*$G142)</f>
        <v>0</v>
      </c>
      <c r="AT142" s="1411">
        <f>IF(ISERROR(VLOOKUP(VLOOKUP($A142, 'E4 TB Allocation Details'!$A$18:$L$205, MATCH("Customer ID", 'E4 TB Allocation Details'!$A$18:$L$18, 0),FALSE), 'E2 Allocators'!$B$15:$W$361, MATCH('O5 Details by Class &amp; Accounts'!AT$18, 'E2 Allocators'!$B$15:$W$15, 0),FALSE)*$G142), 0, VLOOKUP(VLOOKUP($A142, 'E4 TB Allocation Details'!$A$18:$L$205, MATCH("Customer ID", 'E4 TB Allocation Details'!$A$18:$L$18, 0),FALSE), 'E2 Allocators'!$B$15:$W$361, MATCH('O5 Details by Class &amp; Accounts'!AT$18, 'E2 Allocators'!$B$15:$W$15, 0),FALSE)*$G142)</f>
        <v>0</v>
      </c>
      <c r="AU142" s="1411">
        <f>IF(ISERROR(VLOOKUP(VLOOKUP($A142, 'E4 TB Allocation Details'!$A$18:$L$205, MATCH("Customer ID", 'E4 TB Allocation Details'!$A$18:$L$18, 0),FALSE), 'E2 Allocators'!$B$15:$W$361, MATCH('O5 Details by Class &amp; Accounts'!AU$18, 'E2 Allocators'!$B$15:$W$15, 0),FALSE)*$G142), 0, VLOOKUP(VLOOKUP($A142, 'E4 TB Allocation Details'!$A$18:$L$205, MATCH("Customer ID", 'E4 TB Allocation Details'!$A$18:$L$18, 0),FALSE), 'E2 Allocators'!$B$15:$W$361, MATCH('O5 Details by Class &amp; Accounts'!AU$18, 'E2 Allocators'!$B$15:$W$15, 0),FALSE)*$G142)</f>
        <v>0</v>
      </c>
      <c r="AV142" s="1411">
        <f>IF(ISERROR(VLOOKUP(VLOOKUP($A142, 'E4 TB Allocation Details'!$A$18:$L$205, MATCH("Customer ID", 'E4 TB Allocation Details'!$A$18:$L$18, 0),FALSE), 'E2 Allocators'!$B$15:$W$361, MATCH('O5 Details by Class &amp; Accounts'!AV$18, 'E2 Allocators'!$B$15:$W$15, 0),FALSE)*$G142), 0, VLOOKUP(VLOOKUP($A142, 'E4 TB Allocation Details'!$A$18:$L$205, MATCH("Customer ID", 'E4 TB Allocation Details'!$A$18:$L$18, 0),FALSE), 'E2 Allocators'!$B$15:$W$361, MATCH('O5 Details by Class &amp; Accounts'!AV$18, 'E2 Allocators'!$B$15:$W$15, 0),FALSE)*$G142)</f>
        <v>0</v>
      </c>
      <c r="AW142" s="1411">
        <f>IF(ISERROR(VLOOKUP(VLOOKUP($A142, 'E4 TB Allocation Details'!$A$18:$L$205, MATCH("Customer ID", 'E4 TB Allocation Details'!$A$18:$L$18, 0),FALSE), 'E2 Allocators'!$B$15:$W$361, MATCH('O5 Details by Class &amp; Accounts'!AW$18, 'E2 Allocators'!$B$15:$W$15, 0),FALSE)*$G142), 0, VLOOKUP(VLOOKUP($A142, 'E4 TB Allocation Details'!$A$18:$L$205, MATCH("Customer ID", 'E4 TB Allocation Details'!$A$18:$L$18, 0),FALSE), 'E2 Allocators'!$B$15:$W$361, MATCH('O5 Details by Class &amp; Accounts'!AW$18, 'E2 Allocators'!$B$15:$W$15, 0),FALSE)*$G142)</f>
        <v>0</v>
      </c>
      <c r="AX142" s="1411">
        <f t="shared" si="33"/>
        <v>0</v>
      </c>
      <c r="AY142" s="1411">
        <f>IF(ISERROR(VLOOKUP(VLOOKUP($A142, 'E4 TB Allocation Details'!$A$18:$L$205, MATCH("Misc ID", 'E4 TB Allocation Details'!$A$18:$L$18, 0),FALSE), 'E2 Allocators'!$B$15:$W$361, MATCH('O5 Details by Class &amp; Accounts'!AY$18, 'E2 Allocators'!$B$15:$W$15, 0),FALSE)*$E142), 0, VLOOKUP(VLOOKUP($A142, 'E4 TB Allocation Details'!$A$18:$L$205, MATCH("Misc ID", 'E4 TB Allocation Details'!$A$18:$L$18, 0),FALSE), 'E2 Allocators'!$B$15:$W$361, MATCH('O5 Details by Class &amp; Accounts'!AY$18, 'E2 Allocators'!$B$15:$W$15, 0),FALSE)*$E142)</f>
        <v>0</v>
      </c>
      <c r="AZ142" s="1411">
        <f>IF(ISERROR(VLOOKUP(VLOOKUP($A142, 'E4 TB Allocation Details'!$A$18:$L$205, MATCH("Misc ID", 'E4 TB Allocation Details'!$A$18:$L$18, 0),FALSE), 'E2 Allocators'!$B$15:$W$361, MATCH('O5 Details by Class &amp; Accounts'!AZ$18, 'E2 Allocators'!$B$15:$W$15, 0),FALSE)*$E142), 0, VLOOKUP(VLOOKUP($A142, 'E4 TB Allocation Details'!$A$18:$L$205, MATCH("Misc ID", 'E4 TB Allocation Details'!$A$18:$L$18, 0),FALSE), 'E2 Allocators'!$B$15:$W$361, MATCH('O5 Details by Class &amp; Accounts'!AZ$18, 'E2 Allocators'!$B$15:$W$15, 0),FALSE)*$E142)</f>
        <v>0</v>
      </c>
      <c r="BA142" s="1411">
        <f>IF(ISERROR(VLOOKUP(VLOOKUP($A142, 'E4 TB Allocation Details'!$A$18:$L$205, MATCH("Misc ID", 'E4 TB Allocation Details'!$A$18:$L$18, 0),FALSE), 'E2 Allocators'!$B$15:$W$361, MATCH('O5 Details by Class &amp; Accounts'!BA$18, 'E2 Allocators'!$B$15:$W$15, 0),FALSE)*$E142), 0, VLOOKUP(VLOOKUP($A142, 'E4 TB Allocation Details'!$A$18:$L$205, MATCH("Misc ID", 'E4 TB Allocation Details'!$A$18:$L$18, 0),FALSE), 'E2 Allocators'!$B$15:$W$361, MATCH('O5 Details by Class &amp; Accounts'!BA$18, 'E2 Allocators'!$B$15:$W$15, 0),FALSE)*$E142)</f>
        <v>0</v>
      </c>
      <c r="BB142" s="1411">
        <f>IF(ISERROR(VLOOKUP(VLOOKUP($A142, 'E4 TB Allocation Details'!$A$18:$L$205, MATCH("Misc ID", 'E4 TB Allocation Details'!$A$18:$L$18, 0),FALSE), 'E2 Allocators'!$B$15:$W$361, MATCH('O5 Details by Class &amp; Accounts'!BB$18, 'E2 Allocators'!$B$15:$W$15, 0),FALSE)*$E142), 0, VLOOKUP(VLOOKUP($A142, 'E4 TB Allocation Details'!$A$18:$L$205, MATCH("Misc ID", 'E4 TB Allocation Details'!$A$18:$L$18, 0),FALSE), 'E2 Allocators'!$B$15:$W$361, MATCH('O5 Details by Class &amp; Accounts'!BB$18, 'E2 Allocators'!$B$15:$W$15, 0),FALSE)*$E142)</f>
        <v>0</v>
      </c>
      <c r="BC142" s="1411">
        <f>IF(ISERROR(VLOOKUP(VLOOKUP($A142, 'E4 TB Allocation Details'!$A$18:$L$205, MATCH("Misc ID", 'E4 TB Allocation Details'!$A$18:$L$18, 0),FALSE), 'E2 Allocators'!$B$15:$W$361, MATCH('O5 Details by Class &amp; Accounts'!BC$18, 'E2 Allocators'!$B$15:$W$15, 0),FALSE)*$E142), 0, VLOOKUP(VLOOKUP($A142, 'E4 TB Allocation Details'!$A$18:$L$205, MATCH("Misc ID", 'E4 TB Allocation Details'!$A$18:$L$18, 0),FALSE), 'E2 Allocators'!$B$15:$W$361, MATCH('O5 Details by Class &amp; Accounts'!BC$18, 'E2 Allocators'!$B$15:$W$15, 0),FALSE)*$E142)</f>
        <v>0</v>
      </c>
      <c r="BD142" s="1411">
        <f>IF(ISERROR(VLOOKUP(VLOOKUP($A142, 'E4 TB Allocation Details'!$A$18:$L$205, MATCH("Misc ID", 'E4 TB Allocation Details'!$A$18:$L$18, 0),FALSE), 'E2 Allocators'!$B$15:$W$361, MATCH('O5 Details by Class &amp; Accounts'!BD$18, 'E2 Allocators'!$B$15:$W$15, 0),FALSE)*$E142), 0, VLOOKUP(VLOOKUP($A142, 'E4 TB Allocation Details'!$A$18:$L$205, MATCH("Misc ID", 'E4 TB Allocation Details'!$A$18:$L$18, 0),FALSE), 'E2 Allocators'!$B$15:$W$361, MATCH('O5 Details by Class &amp; Accounts'!BD$18, 'E2 Allocators'!$B$15:$W$15, 0),FALSE)*$E142)</f>
        <v>0</v>
      </c>
      <c r="BE142" s="1411">
        <f>IF(ISERROR(VLOOKUP(VLOOKUP($A142, 'E4 TB Allocation Details'!$A$18:$L$205, MATCH("Misc ID", 'E4 TB Allocation Details'!$A$18:$L$18, 0),FALSE), 'E2 Allocators'!$B$15:$W$361, MATCH('O5 Details by Class &amp; Accounts'!BE$18, 'E2 Allocators'!$B$15:$W$15, 0),FALSE)*$E142), 0, VLOOKUP(VLOOKUP($A142, 'E4 TB Allocation Details'!$A$18:$L$205, MATCH("Misc ID", 'E4 TB Allocation Details'!$A$18:$L$18, 0),FALSE), 'E2 Allocators'!$B$15:$W$361, MATCH('O5 Details by Class &amp; Accounts'!BE$18, 'E2 Allocators'!$B$15:$W$15, 0),FALSE)*$E142)</f>
        <v>0</v>
      </c>
      <c r="BF142" s="1411">
        <f>IF(ISERROR(VLOOKUP(VLOOKUP($A142, 'E4 TB Allocation Details'!$A$18:$L$205, MATCH("Misc ID", 'E4 TB Allocation Details'!$A$18:$L$18, 0),FALSE), 'E2 Allocators'!$B$15:$W$361, MATCH('O5 Details by Class &amp; Accounts'!BF$18, 'E2 Allocators'!$B$15:$W$15, 0),FALSE)*$E142), 0, VLOOKUP(VLOOKUP($A142, 'E4 TB Allocation Details'!$A$18:$L$205, MATCH("Misc ID", 'E4 TB Allocation Details'!$A$18:$L$18, 0),FALSE), 'E2 Allocators'!$B$15:$W$361, MATCH('O5 Details by Class &amp; Accounts'!BF$18, 'E2 Allocators'!$B$15:$W$15, 0),FALSE)*$E142)</f>
        <v>0</v>
      </c>
      <c r="BG142" s="1411">
        <f>IF(ISERROR(VLOOKUP(VLOOKUP($A142, 'E4 TB Allocation Details'!$A$18:$L$205, MATCH("Misc ID", 'E4 TB Allocation Details'!$A$18:$L$18, 0),FALSE), 'E2 Allocators'!$B$15:$W$361, MATCH('O5 Details by Class &amp; Accounts'!BG$18, 'E2 Allocators'!$B$15:$W$15, 0),FALSE)*$E142), 0, VLOOKUP(VLOOKUP($A142, 'E4 TB Allocation Details'!$A$18:$L$205, MATCH("Misc ID", 'E4 TB Allocation Details'!$A$18:$L$18, 0),FALSE), 'E2 Allocators'!$B$15:$W$361, MATCH('O5 Details by Class &amp; Accounts'!BG$18, 'E2 Allocators'!$B$15:$W$15, 0),FALSE)*$E142)</f>
        <v>0</v>
      </c>
      <c r="BH142" s="1411">
        <f>IF(ISERROR(VLOOKUP(VLOOKUP($A142, 'E4 TB Allocation Details'!$A$18:$L$205, MATCH("Misc ID", 'E4 TB Allocation Details'!$A$18:$L$18, 0),FALSE), 'E2 Allocators'!$B$15:$W$361, MATCH('O5 Details by Class &amp; Accounts'!BH$18, 'E2 Allocators'!$B$15:$W$15, 0),FALSE)*$E142), 0, VLOOKUP(VLOOKUP($A142, 'E4 TB Allocation Details'!$A$18:$L$205, MATCH("Misc ID", 'E4 TB Allocation Details'!$A$18:$L$18, 0),FALSE), 'E2 Allocators'!$B$15:$W$361, MATCH('O5 Details by Class &amp; Accounts'!BH$18, 'E2 Allocators'!$B$15:$W$15, 0),FALSE)*$E142)</f>
        <v>0</v>
      </c>
      <c r="BI142" s="1411">
        <f>IF(ISERROR(VLOOKUP(VLOOKUP($A142, 'E4 TB Allocation Details'!$A$18:$L$205, MATCH("Misc ID", 'E4 TB Allocation Details'!$A$18:$L$18, 0),FALSE), 'E2 Allocators'!$B$15:$W$361, MATCH('O5 Details by Class &amp; Accounts'!BI$18, 'E2 Allocators'!$B$15:$W$15, 0),FALSE)*$E142), 0, VLOOKUP(VLOOKUP($A142, 'E4 TB Allocation Details'!$A$18:$L$205, MATCH("Misc ID", 'E4 TB Allocation Details'!$A$18:$L$18, 0),FALSE), 'E2 Allocators'!$B$15:$W$361, MATCH('O5 Details by Class &amp; Accounts'!BI$18, 'E2 Allocators'!$B$15:$W$15, 0),FALSE)*$E142)</f>
        <v>0</v>
      </c>
      <c r="BJ142" s="1411">
        <f>IF(ISERROR(VLOOKUP(VLOOKUP($A142, 'E4 TB Allocation Details'!$A$18:$L$205, MATCH("Misc ID", 'E4 TB Allocation Details'!$A$18:$L$18, 0),FALSE), 'E2 Allocators'!$B$15:$W$361, MATCH('O5 Details by Class &amp; Accounts'!BJ$18, 'E2 Allocators'!$B$15:$W$15, 0),FALSE)*$E142), 0, VLOOKUP(VLOOKUP($A142, 'E4 TB Allocation Details'!$A$18:$L$205, MATCH("Misc ID", 'E4 TB Allocation Details'!$A$18:$L$18, 0),FALSE), 'E2 Allocators'!$B$15:$W$361, MATCH('O5 Details by Class &amp; Accounts'!BJ$18, 'E2 Allocators'!$B$15:$W$15, 0),FALSE)*$E142)</f>
        <v>0</v>
      </c>
      <c r="BK142" s="1411">
        <f>IF(ISERROR(VLOOKUP(VLOOKUP($A142, 'E4 TB Allocation Details'!$A$18:$L$205, MATCH("Misc ID", 'E4 TB Allocation Details'!$A$18:$L$18, 0),FALSE), 'E2 Allocators'!$B$15:$W$361, MATCH('O5 Details by Class &amp; Accounts'!BK$18, 'E2 Allocators'!$B$15:$W$15, 0),FALSE)*$E142), 0, VLOOKUP(VLOOKUP($A142, 'E4 TB Allocation Details'!$A$18:$L$205, MATCH("Misc ID", 'E4 TB Allocation Details'!$A$18:$L$18, 0),FALSE), 'E2 Allocators'!$B$15:$W$361, MATCH('O5 Details by Class &amp; Accounts'!BK$18, 'E2 Allocators'!$B$15:$W$15, 0),FALSE)*$E142)</f>
        <v>0</v>
      </c>
      <c r="BL142" s="1411">
        <f>IF(ISERROR(VLOOKUP(VLOOKUP($A142, 'E4 TB Allocation Details'!$A$18:$L$205, MATCH("Misc ID", 'E4 TB Allocation Details'!$A$18:$L$18, 0),FALSE), 'E2 Allocators'!$B$15:$W$361, MATCH('O5 Details by Class &amp; Accounts'!BL$18, 'E2 Allocators'!$B$15:$W$15, 0),FALSE)*$E142), 0, VLOOKUP(VLOOKUP($A142, 'E4 TB Allocation Details'!$A$18:$L$205, MATCH("Misc ID", 'E4 TB Allocation Details'!$A$18:$L$18, 0),FALSE), 'E2 Allocators'!$B$15:$W$361, MATCH('O5 Details by Class &amp; Accounts'!BL$18, 'E2 Allocators'!$B$15:$W$15, 0),FALSE)*$E142)</f>
        <v>0</v>
      </c>
      <c r="BM142" s="1411">
        <f>IF(ISERROR(VLOOKUP(VLOOKUP($A142, 'E4 TB Allocation Details'!$A$18:$L$205, MATCH("Misc ID", 'E4 TB Allocation Details'!$A$18:$L$18, 0),FALSE), 'E2 Allocators'!$B$15:$W$361, MATCH('O5 Details by Class &amp; Accounts'!BM$18, 'E2 Allocators'!$B$15:$W$15, 0),FALSE)*$E142), 0, VLOOKUP(VLOOKUP($A142, 'E4 TB Allocation Details'!$A$18:$L$205, MATCH("Misc ID", 'E4 TB Allocation Details'!$A$18:$L$18, 0),FALSE), 'E2 Allocators'!$B$15:$W$361, MATCH('O5 Details by Class &amp; Accounts'!BM$18, 'E2 Allocators'!$B$15:$W$15, 0),FALSE)*$E142)</f>
        <v>0</v>
      </c>
      <c r="BN142" s="1411">
        <f>IF(ISERROR(VLOOKUP(VLOOKUP($A142, 'E4 TB Allocation Details'!$A$18:$L$205, MATCH("Misc ID", 'E4 TB Allocation Details'!$A$18:$L$18, 0),FALSE), 'E2 Allocators'!$B$15:$W$361, MATCH('O5 Details by Class &amp; Accounts'!BN$18, 'E2 Allocators'!$B$15:$W$15, 0),FALSE)*$E142), 0, VLOOKUP(VLOOKUP($A142, 'E4 TB Allocation Details'!$A$18:$L$205, MATCH("Misc ID", 'E4 TB Allocation Details'!$A$18:$L$18, 0),FALSE), 'E2 Allocators'!$B$15:$W$361, MATCH('O5 Details by Class &amp; Accounts'!BN$18, 'E2 Allocators'!$B$15:$W$15, 0),FALSE)*$E142)</f>
        <v>0</v>
      </c>
      <c r="BO142" s="1411">
        <f>IF(ISERROR(VLOOKUP(VLOOKUP($A142, 'E4 TB Allocation Details'!$A$18:$L$205, MATCH("Misc ID", 'E4 TB Allocation Details'!$A$18:$L$18, 0),FALSE), 'E2 Allocators'!$B$15:$W$361, MATCH('O5 Details by Class &amp; Accounts'!BO$18, 'E2 Allocators'!$B$15:$W$15, 0),FALSE)*$E142), 0, VLOOKUP(VLOOKUP($A142, 'E4 TB Allocation Details'!$A$18:$L$205, MATCH("Misc ID", 'E4 TB Allocation Details'!$A$18:$L$18, 0),FALSE), 'E2 Allocators'!$B$15:$W$361, MATCH('O5 Details by Class &amp; Accounts'!BO$18, 'E2 Allocators'!$B$15:$W$15, 0),FALSE)*$E142)</f>
        <v>0</v>
      </c>
      <c r="BP142" s="1411">
        <f>IF(ISERROR(VLOOKUP(VLOOKUP($A142, 'E4 TB Allocation Details'!$A$18:$L$205, MATCH("Misc ID", 'E4 TB Allocation Details'!$A$18:$L$18, 0),FALSE), 'E2 Allocators'!$B$15:$W$361, MATCH('O5 Details by Class &amp; Accounts'!BP$18, 'E2 Allocators'!$B$15:$W$15, 0),FALSE)*$E142), 0, VLOOKUP(VLOOKUP($A142, 'E4 TB Allocation Details'!$A$18:$L$205, MATCH("Misc ID", 'E4 TB Allocation Details'!$A$18:$L$18, 0),FALSE), 'E2 Allocators'!$B$15:$W$361, MATCH('O5 Details by Class &amp; Accounts'!BP$18, 'E2 Allocators'!$B$15:$W$15, 0),FALSE)*$E142)</f>
        <v>0</v>
      </c>
      <c r="BQ142" s="1411">
        <f>IF(ISERROR(VLOOKUP(VLOOKUP($A142, 'E4 TB Allocation Details'!$A$18:$L$205, MATCH("Misc ID", 'E4 TB Allocation Details'!$A$18:$L$18, 0),FALSE), 'E2 Allocators'!$B$15:$W$361, MATCH('O5 Details by Class &amp; Accounts'!BQ$18, 'E2 Allocators'!$B$15:$W$15, 0),FALSE)*$E142), 0, VLOOKUP(VLOOKUP($A142, 'E4 TB Allocation Details'!$A$18:$L$205, MATCH("Misc ID", 'E4 TB Allocation Details'!$A$18:$L$18, 0),FALSE), 'E2 Allocators'!$B$15:$W$361, MATCH('O5 Details by Class &amp; Accounts'!BQ$18, 'E2 Allocators'!$B$15:$W$15, 0),FALSE)*$E142)</f>
        <v>0</v>
      </c>
      <c r="BR142" s="1411">
        <f>IF(ISERROR(VLOOKUP(VLOOKUP($A142, 'E4 TB Allocation Details'!$A$18:$L$205, MATCH("Misc ID", 'E4 TB Allocation Details'!$A$18:$L$18, 0),FALSE), 'E2 Allocators'!$B$15:$W$361, MATCH('O5 Details by Class &amp; Accounts'!BR$18, 'E2 Allocators'!$B$15:$W$15, 0),FALSE)*$E142), 0, VLOOKUP(VLOOKUP($A142, 'E4 TB Allocation Details'!$A$18:$L$205, MATCH("Misc ID", 'E4 TB Allocation Details'!$A$18:$L$18, 0),FALSE), 'E2 Allocators'!$B$15:$W$361, MATCH('O5 Details by Class &amp; Accounts'!BR$18, 'E2 Allocators'!$B$15:$W$15, 0),FALSE)*$E142)</f>
        <v>0</v>
      </c>
      <c r="BS142" s="1411">
        <f t="shared" si="34"/>
        <v>0</v>
      </c>
      <c r="BT142" s="1411">
        <f>IF(ISERROR(VLOOKUP(VLOOKUP($A142, 'E4 TB Allocation Details'!$A$18:$L$205, MATCH("A &amp; G ID", 'E4 TB Allocation Details'!$A$18:$L$18, 0),FALSE), 'E2 Allocators'!$B$15:$W$361, MATCH('O5 Details by Class &amp; Accounts'!BT$18, 'E2 Allocators'!$B$15:$W$15, 0),FALSE)*$E142), 0, VLOOKUP(VLOOKUP($A142, 'E4 TB Allocation Details'!$A$18:$L$205, MATCH("A &amp; G ID", 'E4 TB Allocation Details'!$A$18:$L$18, 0),FALSE), 'E2 Allocators'!$B$15:$W$361, MATCH('O5 Details by Class &amp; Accounts'!BT$18, 'E2 Allocators'!$B$15:$W$15, 0),FALSE)*$E142)</f>
        <v>0</v>
      </c>
      <c r="BU142" s="1411">
        <f>IF(ISERROR(VLOOKUP(VLOOKUP($A142, 'E4 TB Allocation Details'!$A$18:$L$205, MATCH("A &amp; G ID", 'E4 TB Allocation Details'!$A$18:$L$18, 0),FALSE), 'E2 Allocators'!$B$15:$W$361, MATCH('O5 Details by Class &amp; Accounts'!BU$18, 'E2 Allocators'!$B$15:$W$15, 0),FALSE)*$E142), 0, VLOOKUP(VLOOKUP($A142, 'E4 TB Allocation Details'!$A$18:$L$205, MATCH("A &amp; G ID", 'E4 TB Allocation Details'!$A$18:$L$18, 0),FALSE), 'E2 Allocators'!$B$15:$W$361, MATCH('O5 Details by Class &amp; Accounts'!BU$18, 'E2 Allocators'!$B$15:$W$15, 0),FALSE)*$E142)</f>
        <v>0</v>
      </c>
      <c r="BV142" s="1411">
        <f>IF(ISERROR(VLOOKUP(VLOOKUP($A142, 'E4 TB Allocation Details'!$A$18:$L$205, MATCH("A &amp; G ID", 'E4 TB Allocation Details'!$A$18:$L$18, 0),FALSE), 'E2 Allocators'!$B$15:$W$361, MATCH('O5 Details by Class &amp; Accounts'!BV$18, 'E2 Allocators'!$B$15:$W$15, 0),FALSE)*$E142), 0, VLOOKUP(VLOOKUP($A142, 'E4 TB Allocation Details'!$A$18:$L$205, MATCH("A &amp; G ID", 'E4 TB Allocation Details'!$A$18:$L$18, 0),FALSE), 'E2 Allocators'!$B$15:$W$361, MATCH('O5 Details by Class &amp; Accounts'!BV$18, 'E2 Allocators'!$B$15:$W$15, 0),FALSE)*$E142)</f>
        <v>0</v>
      </c>
      <c r="BW142" s="1411">
        <f>IF(ISERROR(VLOOKUP(VLOOKUP($A142, 'E4 TB Allocation Details'!$A$18:$L$205, MATCH("A &amp; G ID", 'E4 TB Allocation Details'!$A$18:$L$18, 0),FALSE), 'E2 Allocators'!$B$15:$W$361, MATCH('O5 Details by Class &amp; Accounts'!BW$18, 'E2 Allocators'!$B$15:$W$15, 0),FALSE)*$E142), 0, VLOOKUP(VLOOKUP($A142, 'E4 TB Allocation Details'!$A$18:$L$205, MATCH("A &amp; G ID", 'E4 TB Allocation Details'!$A$18:$L$18, 0),FALSE), 'E2 Allocators'!$B$15:$W$361, MATCH('O5 Details by Class &amp; Accounts'!BW$18, 'E2 Allocators'!$B$15:$W$15, 0),FALSE)*$E142)</f>
        <v>0</v>
      </c>
      <c r="BX142" s="1411">
        <f>IF(ISERROR(VLOOKUP(VLOOKUP($A142, 'E4 TB Allocation Details'!$A$18:$L$205, MATCH("A &amp; G ID", 'E4 TB Allocation Details'!$A$18:$L$18, 0),FALSE), 'E2 Allocators'!$B$15:$W$361, MATCH('O5 Details by Class &amp; Accounts'!BX$18, 'E2 Allocators'!$B$15:$W$15, 0),FALSE)*$E142), 0, VLOOKUP(VLOOKUP($A142, 'E4 TB Allocation Details'!$A$18:$L$205, MATCH("A &amp; G ID", 'E4 TB Allocation Details'!$A$18:$L$18, 0),FALSE), 'E2 Allocators'!$B$15:$W$361, MATCH('O5 Details by Class &amp; Accounts'!BX$18, 'E2 Allocators'!$B$15:$W$15, 0),FALSE)*$E142)</f>
        <v>0</v>
      </c>
      <c r="BY142" s="1411">
        <f>IF(ISERROR(VLOOKUP(VLOOKUP($A142, 'E4 TB Allocation Details'!$A$18:$L$205, MATCH("A &amp; G ID", 'E4 TB Allocation Details'!$A$18:$L$18, 0),FALSE), 'E2 Allocators'!$B$15:$W$361, MATCH('O5 Details by Class &amp; Accounts'!BY$18, 'E2 Allocators'!$B$15:$W$15, 0),FALSE)*$E142), 0, VLOOKUP(VLOOKUP($A142, 'E4 TB Allocation Details'!$A$18:$L$205, MATCH("A &amp; G ID", 'E4 TB Allocation Details'!$A$18:$L$18, 0),FALSE), 'E2 Allocators'!$B$15:$W$361, MATCH('O5 Details by Class &amp; Accounts'!BY$18, 'E2 Allocators'!$B$15:$W$15, 0),FALSE)*$E142)</f>
        <v>0</v>
      </c>
      <c r="BZ142" s="1411">
        <f>IF(ISERROR(VLOOKUP(VLOOKUP($A142, 'E4 TB Allocation Details'!$A$18:$L$205, MATCH("A &amp; G ID", 'E4 TB Allocation Details'!$A$18:$L$18, 0),FALSE), 'E2 Allocators'!$B$15:$W$361, MATCH('O5 Details by Class &amp; Accounts'!BZ$18, 'E2 Allocators'!$B$15:$W$15, 0),FALSE)*$E142), 0, VLOOKUP(VLOOKUP($A142, 'E4 TB Allocation Details'!$A$18:$L$205, MATCH("A &amp; G ID", 'E4 TB Allocation Details'!$A$18:$L$18, 0),FALSE), 'E2 Allocators'!$B$15:$W$361, MATCH('O5 Details by Class &amp; Accounts'!BZ$18, 'E2 Allocators'!$B$15:$W$15, 0),FALSE)*$E142)</f>
        <v>0</v>
      </c>
      <c r="CA142" s="1411">
        <f>IF(ISERROR(VLOOKUP(VLOOKUP($A142, 'E4 TB Allocation Details'!$A$18:$L$205, MATCH("A &amp; G ID", 'E4 TB Allocation Details'!$A$18:$L$18, 0),FALSE), 'E2 Allocators'!$B$15:$W$361, MATCH('O5 Details by Class &amp; Accounts'!CA$18, 'E2 Allocators'!$B$15:$W$15, 0),FALSE)*$E142), 0, VLOOKUP(VLOOKUP($A142, 'E4 TB Allocation Details'!$A$18:$L$205, MATCH("A &amp; G ID", 'E4 TB Allocation Details'!$A$18:$L$18, 0),FALSE), 'E2 Allocators'!$B$15:$W$361, MATCH('O5 Details by Class &amp; Accounts'!CA$18, 'E2 Allocators'!$B$15:$W$15, 0),FALSE)*$E142)</f>
        <v>0</v>
      </c>
      <c r="CB142" s="1411">
        <f>IF(ISERROR(VLOOKUP(VLOOKUP($A142, 'E4 TB Allocation Details'!$A$18:$L$205, MATCH("A &amp; G ID", 'E4 TB Allocation Details'!$A$18:$L$18, 0),FALSE), 'E2 Allocators'!$B$15:$W$361, MATCH('O5 Details by Class &amp; Accounts'!CB$18, 'E2 Allocators'!$B$15:$W$15, 0),FALSE)*$E142), 0, VLOOKUP(VLOOKUP($A142, 'E4 TB Allocation Details'!$A$18:$L$205, MATCH("A &amp; G ID", 'E4 TB Allocation Details'!$A$18:$L$18, 0),FALSE), 'E2 Allocators'!$B$15:$W$361, MATCH('O5 Details by Class &amp; Accounts'!CB$18, 'E2 Allocators'!$B$15:$W$15, 0),FALSE)*$E142)</f>
        <v>0</v>
      </c>
      <c r="CC142" s="1411">
        <f>IF(ISERROR(VLOOKUP(VLOOKUP($A142, 'E4 TB Allocation Details'!$A$18:$L$205, MATCH("A &amp; G ID", 'E4 TB Allocation Details'!$A$18:$L$18, 0),FALSE), 'E2 Allocators'!$B$15:$W$361, MATCH('O5 Details by Class &amp; Accounts'!CC$18, 'E2 Allocators'!$B$15:$W$15, 0),FALSE)*$E142), 0, VLOOKUP(VLOOKUP($A142, 'E4 TB Allocation Details'!$A$18:$L$205, MATCH("A &amp; G ID", 'E4 TB Allocation Details'!$A$18:$L$18, 0),FALSE), 'E2 Allocators'!$B$15:$W$361, MATCH('O5 Details by Class &amp; Accounts'!CC$18, 'E2 Allocators'!$B$15:$W$15, 0),FALSE)*$E142)</f>
        <v>0</v>
      </c>
      <c r="CD142" s="1411">
        <f>IF(ISERROR(VLOOKUP(VLOOKUP($A142, 'E4 TB Allocation Details'!$A$18:$L$205, MATCH("A &amp; G ID", 'E4 TB Allocation Details'!$A$18:$L$18, 0),FALSE), 'E2 Allocators'!$B$15:$W$361, MATCH('O5 Details by Class &amp; Accounts'!CD$18, 'E2 Allocators'!$B$15:$W$15, 0),FALSE)*$E142), 0, VLOOKUP(VLOOKUP($A142, 'E4 TB Allocation Details'!$A$18:$L$205, MATCH("A &amp; G ID", 'E4 TB Allocation Details'!$A$18:$L$18, 0),FALSE), 'E2 Allocators'!$B$15:$W$361, MATCH('O5 Details by Class &amp; Accounts'!CD$18, 'E2 Allocators'!$B$15:$W$15, 0),FALSE)*$E142)</f>
        <v>0</v>
      </c>
      <c r="CE142" s="1411">
        <f>IF(ISERROR(VLOOKUP(VLOOKUP($A142, 'E4 TB Allocation Details'!$A$18:$L$205, MATCH("A &amp; G ID", 'E4 TB Allocation Details'!$A$18:$L$18, 0),FALSE), 'E2 Allocators'!$B$15:$W$361, MATCH('O5 Details by Class &amp; Accounts'!CE$18, 'E2 Allocators'!$B$15:$W$15, 0),FALSE)*$E142), 0, VLOOKUP(VLOOKUP($A142, 'E4 TB Allocation Details'!$A$18:$L$205, MATCH("A &amp; G ID", 'E4 TB Allocation Details'!$A$18:$L$18, 0),FALSE), 'E2 Allocators'!$B$15:$W$361, MATCH('O5 Details by Class &amp; Accounts'!CE$18, 'E2 Allocators'!$B$15:$W$15, 0),FALSE)*$E142)</f>
        <v>0</v>
      </c>
      <c r="CF142" s="1411">
        <f>IF(ISERROR(VLOOKUP(VLOOKUP($A142, 'E4 TB Allocation Details'!$A$18:$L$205, MATCH("A &amp; G ID", 'E4 TB Allocation Details'!$A$18:$L$18, 0),FALSE), 'E2 Allocators'!$B$15:$W$361, MATCH('O5 Details by Class &amp; Accounts'!CF$18, 'E2 Allocators'!$B$15:$W$15, 0),FALSE)*$E142), 0, VLOOKUP(VLOOKUP($A142, 'E4 TB Allocation Details'!$A$18:$L$205, MATCH("A &amp; G ID", 'E4 TB Allocation Details'!$A$18:$L$18, 0),FALSE), 'E2 Allocators'!$B$15:$W$361, MATCH('O5 Details by Class &amp; Accounts'!CF$18, 'E2 Allocators'!$B$15:$W$15, 0),FALSE)*$E142)</f>
        <v>0</v>
      </c>
      <c r="CG142" s="1411">
        <f>IF(ISERROR(VLOOKUP(VLOOKUP($A142, 'E4 TB Allocation Details'!$A$18:$L$205, MATCH("A &amp; G ID", 'E4 TB Allocation Details'!$A$18:$L$18, 0),FALSE), 'E2 Allocators'!$B$15:$W$361, MATCH('O5 Details by Class &amp; Accounts'!CG$18, 'E2 Allocators'!$B$15:$W$15, 0),FALSE)*$E142), 0, VLOOKUP(VLOOKUP($A142, 'E4 TB Allocation Details'!$A$18:$L$205, MATCH("A &amp; G ID", 'E4 TB Allocation Details'!$A$18:$L$18, 0),FALSE), 'E2 Allocators'!$B$15:$W$361, MATCH('O5 Details by Class &amp; Accounts'!CG$18, 'E2 Allocators'!$B$15:$W$15, 0),FALSE)*$E142)</f>
        <v>0</v>
      </c>
      <c r="CH142" s="1411">
        <f>IF(ISERROR(VLOOKUP(VLOOKUP($A142, 'E4 TB Allocation Details'!$A$18:$L$205, MATCH("A &amp; G ID", 'E4 TB Allocation Details'!$A$18:$L$18, 0),FALSE), 'E2 Allocators'!$B$15:$W$361, MATCH('O5 Details by Class &amp; Accounts'!CH$18, 'E2 Allocators'!$B$15:$W$15, 0),FALSE)*$E142), 0, VLOOKUP(VLOOKUP($A142, 'E4 TB Allocation Details'!$A$18:$L$205, MATCH("A &amp; G ID", 'E4 TB Allocation Details'!$A$18:$L$18, 0),FALSE), 'E2 Allocators'!$B$15:$W$361, MATCH('O5 Details by Class &amp; Accounts'!CH$18, 'E2 Allocators'!$B$15:$W$15, 0),FALSE)*$E142)</f>
        <v>0</v>
      </c>
      <c r="CI142" s="1411">
        <f>IF(ISERROR(VLOOKUP(VLOOKUP($A142, 'E4 TB Allocation Details'!$A$18:$L$205, MATCH("A &amp; G ID", 'E4 TB Allocation Details'!$A$18:$L$18, 0),FALSE), 'E2 Allocators'!$B$15:$W$361, MATCH('O5 Details by Class &amp; Accounts'!CI$18, 'E2 Allocators'!$B$15:$W$15, 0),FALSE)*$E142), 0, VLOOKUP(VLOOKUP($A142, 'E4 TB Allocation Details'!$A$18:$L$205, MATCH("A &amp; G ID", 'E4 TB Allocation Details'!$A$18:$L$18, 0),FALSE), 'E2 Allocators'!$B$15:$W$361, MATCH('O5 Details by Class &amp; Accounts'!CI$18, 'E2 Allocators'!$B$15:$W$15, 0),FALSE)*$E142)</f>
        <v>0</v>
      </c>
      <c r="CJ142" s="1411">
        <f>IF(ISERROR(VLOOKUP(VLOOKUP($A142, 'E4 TB Allocation Details'!$A$18:$L$205, MATCH("A &amp; G ID", 'E4 TB Allocation Details'!$A$18:$L$18, 0),FALSE), 'E2 Allocators'!$B$15:$W$361, MATCH('O5 Details by Class &amp; Accounts'!CJ$18, 'E2 Allocators'!$B$15:$W$15, 0),FALSE)*$E142), 0, VLOOKUP(VLOOKUP($A142, 'E4 TB Allocation Details'!$A$18:$L$205, MATCH("A &amp; G ID", 'E4 TB Allocation Details'!$A$18:$L$18, 0),FALSE), 'E2 Allocators'!$B$15:$W$361, MATCH('O5 Details by Class &amp; Accounts'!CJ$18, 'E2 Allocators'!$B$15:$W$15, 0),FALSE)*$E142)</f>
        <v>0</v>
      </c>
      <c r="CK142" s="1411">
        <f>IF(ISERROR(VLOOKUP(VLOOKUP($A142, 'E4 TB Allocation Details'!$A$18:$L$205, MATCH("A &amp; G ID", 'E4 TB Allocation Details'!$A$18:$L$18, 0),FALSE), 'E2 Allocators'!$B$15:$W$361, MATCH('O5 Details by Class &amp; Accounts'!CK$18, 'E2 Allocators'!$B$15:$W$15, 0),FALSE)*$E142), 0, VLOOKUP(VLOOKUP($A142, 'E4 TB Allocation Details'!$A$18:$L$205, MATCH("A &amp; G ID", 'E4 TB Allocation Details'!$A$18:$L$18, 0),FALSE), 'E2 Allocators'!$B$15:$W$361, MATCH('O5 Details by Class &amp; Accounts'!CK$18, 'E2 Allocators'!$B$15:$W$15, 0),FALSE)*$E142)</f>
        <v>0</v>
      </c>
      <c r="CL142" s="1411">
        <f>IF(ISERROR(VLOOKUP(VLOOKUP($A142, 'E4 TB Allocation Details'!$A$18:$L$205, MATCH("A &amp; G ID", 'E4 TB Allocation Details'!$A$18:$L$18, 0),FALSE), 'E2 Allocators'!$B$15:$W$361, MATCH('O5 Details by Class &amp; Accounts'!CL$18, 'E2 Allocators'!$B$15:$W$15, 0),FALSE)*$E142), 0, VLOOKUP(VLOOKUP($A142, 'E4 TB Allocation Details'!$A$18:$L$205, MATCH("A &amp; G ID", 'E4 TB Allocation Details'!$A$18:$L$18, 0),FALSE), 'E2 Allocators'!$B$15:$W$361, MATCH('O5 Details by Class &amp; Accounts'!CL$18, 'E2 Allocators'!$B$15:$W$15, 0),FALSE)*$E142)</f>
        <v>0</v>
      </c>
      <c r="CM142" s="1411">
        <f>IF(ISERROR(VLOOKUP(VLOOKUP($A142, 'E4 TB Allocation Details'!$A$18:$L$205, MATCH("A &amp; G ID", 'E4 TB Allocation Details'!$A$18:$L$18, 0),FALSE), 'E2 Allocators'!$B$15:$W$361, MATCH('O5 Details by Class &amp; Accounts'!CM$18, 'E2 Allocators'!$B$15:$W$15, 0),FALSE)*$E142), 0, VLOOKUP(VLOOKUP($A142, 'E4 TB Allocation Details'!$A$18:$L$205, MATCH("A &amp; G ID", 'E4 TB Allocation Details'!$A$18:$L$18, 0),FALSE), 'E2 Allocators'!$B$15:$W$361, MATCH('O5 Details by Class &amp; Accounts'!CM$18, 'E2 Allocators'!$B$15:$W$15, 0),FALSE)*$E142)</f>
        <v>0</v>
      </c>
      <c r="CN142" s="1411">
        <f t="shared" si="35"/>
        <v>0</v>
      </c>
      <c r="CO142" s="1791">
        <f t="shared" si="36"/>
        <v>0</v>
      </c>
      <c r="CQ142" s="2086" t="s">
        <v>564</v>
      </c>
    </row>
    <row r="143" spans="1:95" s="80" customFormat="1" ht="25.5">
      <c r="A143" s="1176">
        <v>5095</v>
      </c>
      <c r="B143" s="1175" t="s">
        <v>911</v>
      </c>
      <c r="C143" s="1788">
        <f>IF(ISERROR(VLOOKUP($A143,'I3 TB Data'!$A$23:$H$458,MATCH('O5 Details by Class &amp; Accounts'!$C$18, 'I3 TB Data'!$A$23:$H$23,0),0)), 0, VLOOKUP($A143,'I3 TB Data'!$A$23:$H$458,MATCH('O5 Details by Class &amp; Accounts'!$C$18,'I3 TB Data'!$A$23:$H$23,0),0))</f>
        <v>0</v>
      </c>
      <c r="D143" s="1789"/>
      <c r="E143" s="1788">
        <f t="shared" si="37"/>
        <v>0</v>
      </c>
      <c r="F143" s="1790">
        <f>IF(ISERROR(VLOOKUP($A143, 'E1 Categorization'!A33:E122, MATCH("Customer Component", 'E1 Categorization'!$A$33:$E$33,0), 0)), 0, IF(VLOOKUP($A143, 'E1 Categorization'!A33:E122, MATCH("Customer Component", 'E1 Categorization'!$A$33:$E$33,0), 0)=0, 'O5 Details by Class &amp; Accounts'!$E143, IF(AND(VLOOKUP($A143, 'E1 Categorization'!A33:E122, MATCH("Customer Component", 'E1 Categorization'!$A$33:$E$33,0), 0) &gt;0, VLOOKUP($A143, 'E1 Categorization'!A33:E122, MATCH("Customer Component", 'E1 Categorization'!$A$33:$E$33,0), 0)&lt;1), 'O5 Details by Class &amp; Accounts'!$E143*(1-VLOOKUP($A143, 'E1 Categorization'!A33:E122, MATCH("Customer Component", 'E1 Categorization'!$A$33:$E$33,0), 0)), 0)))</f>
        <v>0</v>
      </c>
      <c r="G143" s="1790">
        <f>IF(ISERROR(VLOOKUP($A143, 'E1 Categorization'!A33:E122, MATCH("Customer Component", 'E1 Categorization'!$A$33:$E$33,0), 0)),0, IF(VLOOKUP($A143, 'E1 Categorization'!A33:E122, MATCH("Customer Component", 'E1 Categorization'!$A$33:$E$33,0), 0)=0, 0, IF(AND(VLOOKUP($A143, 'E1 Categorization'!A33:E122, MATCH("Customer Component", 'E1 Categorization'!$A$33:$E$33,0), 0) &gt;0, VLOOKUP($A143, 'E1 Categorization'!A33:E122, MATCH("Customer Component", 'E1 Categorization'!$A$33:$E$33,0), 0)&lt;1), 'O5 Details by Class &amp; Accounts'!$E143*(VLOOKUP($A143, 'E1 Categorization'!A33:E122, MATCH("Customer Component", 'E1 Categorization'!$A$33:$E$33,0), 0)), 'O5 Details by Class &amp; Accounts'!$E143)))</f>
        <v>0</v>
      </c>
      <c r="H143" s="1411">
        <f t="shared" si="31"/>
        <v>0</v>
      </c>
      <c r="I143" s="1411">
        <f>IF(ISERROR(VLOOKUP(VLOOKUP($A143, 'E4 TB Allocation Details'!$A$18:$L$205, MATCH("Demand ID", 'E4 TB Allocation Details'!$A$18:$L$18, 0),FALSE), 'E2 Allocators'!$B$15:$W$361, MATCH('O5 Details by Class &amp; Accounts'!I$18, 'E2 Allocators'!$B$15:$W$15, 0),FALSE)*$F143), 0, VLOOKUP(VLOOKUP($A143, 'E4 TB Allocation Details'!$A$18:$L$205, MATCH("Demand ID", 'E4 TB Allocation Details'!$A$18:$L$18, 0),FALSE), 'E2 Allocators'!$B$15:$W$361, MATCH('O5 Details by Class &amp; Accounts'!I$18, 'E2 Allocators'!$B$15:$W$15, 0),FALSE)*$F143)</f>
        <v>0</v>
      </c>
      <c r="J143" s="1411">
        <f>IF(ISERROR(VLOOKUP(VLOOKUP($A143, 'E4 TB Allocation Details'!$A$18:$L$205, MATCH("Demand ID", 'E4 TB Allocation Details'!$A$18:$L$18, 0),FALSE), 'E2 Allocators'!$B$15:$W$361, MATCH('O5 Details by Class &amp; Accounts'!J$18, 'E2 Allocators'!$B$15:$W$15, 0),FALSE)*$F143), 0, VLOOKUP(VLOOKUP($A143, 'E4 TB Allocation Details'!$A$18:$L$205, MATCH("Demand ID", 'E4 TB Allocation Details'!$A$18:$L$18, 0),FALSE), 'E2 Allocators'!$B$15:$W$361, MATCH('O5 Details by Class &amp; Accounts'!J$18, 'E2 Allocators'!$B$15:$W$15, 0),FALSE)*$F143)</f>
        <v>0</v>
      </c>
      <c r="K143" s="1411">
        <f>IF(ISERROR(VLOOKUP(VLOOKUP($A143, 'E4 TB Allocation Details'!$A$18:$L$205, MATCH("Demand ID", 'E4 TB Allocation Details'!$A$18:$L$18, 0),FALSE), 'E2 Allocators'!$B$15:$W$361, MATCH('O5 Details by Class &amp; Accounts'!K$18, 'E2 Allocators'!$B$15:$W$15, 0),FALSE)*$F143), 0, VLOOKUP(VLOOKUP($A143, 'E4 TB Allocation Details'!$A$18:$L$205, MATCH("Demand ID", 'E4 TB Allocation Details'!$A$18:$L$18, 0),FALSE), 'E2 Allocators'!$B$15:$W$361, MATCH('O5 Details by Class &amp; Accounts'!K$18, 'E2 Allocators'!$B$15:$W$15, 0),FALSE)*$F143)</f>
        <v>0</v>
      </c>
      <c r="L143" s="1411">
        <f>IF(ISERROR(VLOOKUP(VLOOKUP($A143, 'E4 TB Allocation Details'!$A$18:$L$205, MATCH("Demand ID", 'E4 TB Allocation Details'!$A$18:$L$18, 0),FALSE), 'E2 Allocators'!$B$15:$W$361, MATCH('O5 Details by Class &amp; Accounts'!L$18, 'E2 Allocators'!$B$15:$W$15, 0),FALSE)*$F143), 0, VLOOKUP(VLOOKUP($A143, 'E4 TB Allocation Details'!$A$18:$L$205, MATCH("Demand ID", 'E4 TB Allocation Details'!$A$18:$L$18, 0),FALSE), 'E2 Allocators'!$B$15:$W$361, MATCH('O5 Details by Class &amp; Accounts'!L$18, 'E2 Allocators'!$B$15:$W$15, 0),FALSE)*$F143)</f>
        <v>0</v>
      </c>
      <c r="M143" s="1411">
        <f>IF(ISERROR(VLOOKUP(VLOOKUP($A143, 'E4 TB Allocation Details'!$A$18:$L$205, MATCH("Demand ID", 'E4 TB Allocation Details'!$A$18:$L$18, 0),FALSE), 'E2 Allocators'!$B$15:$W$361, MATCH('O5 Details by Class &amp; Accounts'!M$18, 'E2 Allocators'!$B$15:$W$15, 0),FALSE)*$F143), 0, VLOOKUP(VLOOKUP($A143, 'E4 TB Allocation Details'!$A$18:$L$205, MATCH("Demand ID", 'E4 TB Allocation Details'!$A$18:$L$18, 0),FALSE), 'E2 Allocators'!$B$15:$W$361, MATCH('O5 Details by Class &amp; Accounts'!M$18, 'E2 Allocators'!$B$15:$W$15, 0),FALSE)*$F143)</f>
        <v>0</v>
      </c>
      <c r="N143" s="1411">
        <f>IF(ISERROR(VLOOKUP(VLOOKUP($A143, 'E4 TB Allocation Details'!$A$18:$L$205, MATCH("Demand ID", 'E4 TB Allocation Details'!$A$18:$L$18, 0),FALSE), 'E2 Allocators'!$B$15:$W$361, MATCH('O5 Details by Class &amp; Accounts'!N$18, 'E2 Allocators'!$B$15:$W$15, 0),FALSE)*$F143), 0, VLOOKUP(VLOOKUP($A143, 'E4 TB Allocation Details'!$A$18:$L$205, MATCH("Demand ID", 'E4 TB Allocation Details'!$A$18:$L$18, 0),FALSE), 'E2 Allocators'!$B$15:$W$361, MATCH('O5 Details by Class &amp; Accounts'!N$18, 'E2 Allocators'!$B$15:$W$15, 0),FALSE)*$F143)</f>
        <v>0</v>
      </c>
      <c r="O143" s="1411">
        <f>IF(ISERROR(VLOOKUP(VLOOKUP($A143, 'E4 TB Allocation Details'!$A$18:$L$205, MATCH("Demand ID", 'E4 TB Allocation Details'!$A$18:$L$18, 0),FALSE), 'E2 Allocators'!$B$15:$W$361, MATCH('O5 Details by Class &amp; Accounts'!O$18, 'E2 Allocators'!$B$15:$W$15, 0),FALSE)*$F143), 0, VLOOKUP(VLOOKUP($A143, 'E4 TB Allocation Details'!$A$18:$L$205, MATCH("Demand ID", 'E4 TB Allocation Details'!$A$18:$L$18, 0),FALSE), 'E2 Allocators'!$B$15:$W$361, MATCH('O5 Details by Class &amp; Accounts'!O$18, 'E2 Allocators'!$B$15:$W$15, 0),FALSE)*$F143)</f>
        <v>0</v>
      </c>
      <c r="P143" s="1411">
        <f>IF(ISERROR(VLOOKUP(VLOOKUP($A143, 'E4 TB Allocation Details'!$A$18:$L$205, MATCH("Demand ID", 'E4 TB Allocation Details'!$A$18:$L$18, 0),FALSE), 'E2 Allocators'!$B$15:$W$361, MATCH('O5 Details by Class &amp; Accounts'!P$18, 'E2 Allocators'!$B$15:$W$15, 0),FALSE)*$F143), 0, VLOOKUP(VLOOKUP($A143, 'E4 TB Allocation Details'!$A$18:$L$205, MATCH("Demand ID", 'E4 TB Allocation Details'!$A$18:$L$18, 0),FALSE), 'E2 Allocators'!$B$15:$W$361, MATCH('O5 Details by Class &amp; Accounts'!P$18, 'E2 Allocators'!$B$15:$W$15, 0),FALSE)*$F143)</f>
        <v>0</v>
      </c>
      <c r="Q143" s="1411">
        <f>IF(ISERROR(VLOOKUP(VLOOKUP($A143, 'E4 TB Allocation Details'!$A$18:$L$205, MATCH("Demand ID", 'E4 TB Allocation Details'!$A$18:$L$18, 0),FALSE), 'E2 Allocators'!$B$15:$W$361, MATCH('O5 Details by Class &amp; Accounts'!Q$18, 'E2 Allocators'!$B$15:$W$15, 0),FALSE)*$F143), 0, VLOOKUP(VLOOKUP($A143, 'E4 TB Allocation Details'!$A$18:$L$205, MATCH("Demand ID", 'E4 TB Allocation Details'!$A$18:$L$18, 0),FALSE), 'E2 Allocators'!$B$15:$W$361, MATCH('O5 Details by Class &amp; Accounts'!Q$18, 'E2 Allocators'!$B$15:$W$15, 0),FALSE)*$F143)</f>
        <v>0</v>
      </c>
      <c r="R143" s="1411">
        <f>IF(ISERROR(VLOOKUP(VLOOKUP($A143, 'E4 TB Allocation Details'!$A$18:$L$205, MATCH("Demand ID", 'E4 TB Allocation Details'!$A$18:$L$18, 0),FALSE), 'E2 Allocators'!$B$15:$W$361, MATCH('O5 Details by Class &amp; Accounts'!R$18, 'E2 Allocators'!$B$15:$W$15, 0),FALSE)*$F143), 0, VLOOKUP(VLOOKUP($A143, 'E4 TB Allocation Details'!$A$18:$L$205, MATCH("Demand ID", 'E4 TB Allocation Details'!$A$18:$L$18, 0),FALSE), 'E2 Allocators'!$B$15:$W$361, MATCH('O5 Details by Class &amp; Accounts'!R$18, 'E2 Allocators'!$B$15:$W$15, 0),FALSE)*$F143)</f>
        <v>0</v>
      </c>
      <c r="S143" s="1411">
        <f>IF(ISERROR(VLOOKUP(VLOOKUP($A143, 'E4 TB Allocation Details'!$A$18:$L$205, MATCH("Demand ID", 'E4 TB Allocation Details'!$A$18:$L$18, 0),FALSE), 'E2 Allocators'!$B$15:$W$361, MATCH('O5 Details by Class &amp; Accounts'!S$18, 'E2 Allocators'!$B$15:$W$15, 0),FALSE)*$F143), 0, VLOOKUP(VLOOKUP($A143, 'E4 TB Allocation Details'!$A$18:$L$205, MATCH("Demand ID", 'E4 TB Allocation Details'!$A$18:$L$18, 0),FALSE), 'E2 Allocators'!$B$15:$W$361, MATCH('O5 Details by Class &amp; Accounts'!S$18, 'E2 Allocators'!$B$15:$W$15, 0),FALSE)*$F143)</f>
        <v>0</v>
      </c>
      <c r="T143" s="1411">
        <f>IF(ISERROR(VLOOKUP(VLOOKUP($A143, 'E4 TB Allocation Details'!$A$18:$L$205, MATCH("Demand ID", 'E4 TB Allocation Details'!$A$18:$L$18, 0),FALSE), 'E2 Allocators'!$B$15:$W$361, MATCH('O5 Details by Class &amp; Accounts'!T$18, 'E2 Allocators'!$B$15:$W$15, 0),FALSE)*$F143), 0, VLOOKUP(VLOOKUP($A143, 'E4 TB Allocation Details'!$A$18:$L$205, MATCH("Demand ID", 'E4 TB Allocation Details'!$A$18:$L$18, 0),FALSE), 'E2 Allocators'!$B$15:$W$361, MATCH('O5 Details by Class &amp; Accounts'!T$18, 'E2 Allocators'!$B$15:$W$15, 0),FALSE)*$F143)</f>
        <v>0</v>
      </c>
      <c r="U143" s="1411">
        <f>IF(ISERROR(VLOOKUP(VLOOKUP($A143, 'E4 TB Allocation Details'!$A$18:$L$205, MATCH("Demand ID", 'E4 TB Allocation Details'!$A$18:$L$18, 0),FALSE), 'E2 Allocators'!$B$15:$W$361, MATCH('O5 Details by Class &amp; Accounts'!U$18, 'E2 Allocators'!$B$15:$W$15, 0),FALSE)*$F143), 0, VLOOKUP(VLOOKUP($A143, 'E4 TB Allocation Details'!$A$18:$L$205, MATCH("Demand ID", 'E4 TB Allocation Details'!$A$18:$L$18, 0),FALSE), 'E2 Allocators'!$B$15:$W$361, MATCH('O5 Details by Class &amp; Accounts'!U$18, 'E2 Allocators'!$B$15:$W$15, 0),FALSE)*$F143)</f>
        <v>0</v>
      </c>
      <c r="V143" s="1411">
        <f>IF(ISERROR(VLOOKUP(VLOOKUP($A143, 'E4 TB Allocation Details'!$A$18:$L$205, MATCH("Demand ID", 'E4 TB Allocation Details'!$A$18:$L$18, 0),FALSE), 'E2 Allocators'!$B$15:$W$361, MATCH('O5 Details by Class &amp; Accounts'!V$18, 'E2 Allocators'!$B$15:$W$15, 0),FALSE)*$F143), 0, VLOOKUP(VLOOKUP($A143, 'E4 TB Allocation Details'!$A$18:$L$205, MATCH("Demand ID", 'E4 TB Allocation Details'!$A$18:$L$18, 0),FALSE), 'E2 Allocators'!$B$15:$W$361, MATCH('O5 Details by Class &amp; Accounts'!V$18, 'E2 Allocators'!$B$15:$W$15, 0),FALSE)*$F143)</f>
        <v>0</v>
      </c>
      <c r="W143" s="1411">
        <f>IF(ISERROR(VLOOKUP(VLOOKUP($A143, 'E4 TB Allocation Details'!$A$18:$L$205, MATCH("Demand ID", 'E4 TB Allocation Details'!$A$18:$L$18, 0),FALSE), 'E2 Allocators'!$B$15:$W$361, MATCH('O5 Details by Class &amp; Accounts'!W$18, 'E2 Allocators'!$B$15:$W$15, 0),FALSE)*$F143), 0, VLOOKUP(VLOOKUP($A143, 'E4 TB Allocation Details'!$A$18:$L$205, MATCH("Demand ID", 'E4 TB Allocation Details'!$A$18:$L$18, 0),FALSE), 'E2 Allocators'!$B$15:$W$361, MATCH('O5 Details by Class &amp; Accounts'!W$18, 'E2 Allocators'!$B$15:$W$15, 0),FALSE)*$F143)</f>
        <v>0</v>
      </c>
      <c r="X143" s="1411">
        <f>IF(ISERROR(VLOOKUP(VLOOKUP($A143, 'E4 TB Allocation Details'!$A$18:$L$205, MATCH("Demand ID", 'E4 TB Allocation Details'!$A$18:$L$18, 0),FALSE), 'E2 Allocators'!$B$15:$W$361, MATCH('O5 Details by Class &amp; Accounts'!X$18, 'E2 Allocators'!$B$15:$W$15, 0),FALSE)*$F143), 0, VLOOKUP(VLOOKUP($A143, 'E4 TB Allocation Details'!$A$18:$L$205, MATCH("Demand ID", 'E4 TB Allocation Details'!$A$18:$L$18, 0),FALSE), 'E2 Allocators'!$B$15:$W$361, MATCH('O5 Details by Class &amp; Accounts'!X$18, 'E2 Allocators'!$B$15:$W$15, 0),FALSE)*$F143)</f>
        <v>0</v>
      </c>
      <c r="Y143" s="1411">
        <f>IF(ISERROR(VLOOKUP(VLOOKUP($A143, 'E4 TB Allocation Details'!$A$18:$L$205, MATCH("Demand ID", 'E4 TB Allocation Details'!$A$18:$L$18, 0),FALSE), 'E2 Allocators'!$B$15:$W$361, MATCH('O5 Details by Class &amp; Accounts'!Y$18, 'E2 Allocators'!$B$15:$W$15, 0),FALSE)*$F143), 0, VLOOKUP(VLOOKUP($A143, 'E4 TB Allocation Details'!$A$18:$L$205, MATCH("Demand ID", 'E4 TB Allocation Details'!$A$18:$L$18, 0),FALSE), 'E2 Allocators'!$B$15:$W$361, MATCH('O5 Details by Class &amp; Accounts'!Y$18, 'E2 Allocators'!$B$15:$W$15, 0),FALSE)*$F143)</f>
        <v>0</v>
      </c>
      <c r="Z143" s="1411">
        <f>IF(ISERROR(VLOOKUP(VLOOKUP($A143, 'E4 TB Allocation Details'!$A$18:$L$205, MATCH("Demand ID", 'E4 TB Allocation Details'!$A$18:$L$18, 0),FALSE), 'E2 Allocators'!$B$15:$W$361, MATCH('O5 Details by Class &amp; Accounts'!Z$18, 'E2 Allocators'!$B$15:$W$15, 0),FALSE)*$F143), 0, VLOOKUP(VLOOKUP($A143, 'E4 TB Allocation Details'!$A$18:$L$205, MATCH("Demand ID", 'E4 TB Allocation Details'!$A$18:$L$18, 0),FALSE), 'E2 Allocators'!$B$15:$W$361, MATCH('O5 Details by Class &amp; Accounts'!Z$18, 'E2 Allocators'!$B$15:$W$15, 0),FALSE)*$F143)</f>
        <v>0</v>
      </c>
      <c r="AA143" s="1411">
        <f>IF(ISERROR(VLOOKUP(VLOOKUP($A143, 'E4 TB Allocation Details'!$A$18:$L$205, MATCH("Demand ID", 'E4 TB Allocation Details'!$A$18:$L$18, 0),FALSE), 'E2 Allocators'!$B$15:$W$361, MATCH('O5 Details by Class &amp; Accounts'!AA$18, 'E2 Allocators'!$B$15:$W$15, 0),FALSE)*$F143), 0, VLOOKUP(VLOOKUP($A143, 'E4 TB Allocation Details'!$A$18:$L$205, MATCH("Demand ID", 'E4 TB Allocation Details'!$A$18:$L$18, 0),FALSE), 'E2 Allocators'!$B$15:$W$361, MATCH('O5 Details by Class &amp; Accounts'!AA$18, 'E2 Allocators'!$B$15:$W$15, 0),FALSE)*$F143)</f>
        <v>0</v>
      </c>
      <c r="AB143" s="1411">
        <f>IF(ISERROR(VLOOKUP(VLOOKUP($A143, 'E4 TB Allocation Details'!$A$18:$L$205, MATCH("Demand ID", 'E4 TB Allocation Details'!$A$18:$L$18, 0),FALSE), 'E2 Allocators'!$B$15:$W$361, MATCH('O5 Details by Class &amp; Accounts'!AB$18, 'E2 Allocators'!$B$15:$W$15, 0),FALSE)*$F143), 0, VLOOKUP(VLOOKUP($A143, 'E4 TB Allocation Details'!$A$18:$L$205, MATCH("Demand ID", 'E4 TB Allocation Details'!$A$18:$L$18, 0),FALSE), 'E2 Allocators'!$B$15:$W$361, MATCH('O5 Details by Class &amp; Accounts'!AB$18, 'E2 Allocators'!$B$15:$W$15, 0),FALSE)*$F143)</f>
        <v>0</v>
      </c>
      <c r="AC143" s="1411">
        <f t="shared" si="32"/>
        <v>0</v>
      </c>
      <c r="AD143" s="1411">
        <f>IF(ISERROR(VLOOKUP(VLOOKUP($A143, 'E4 TB Allocation Details'!$A$18:$L$205, MATCH("Customer ID", 'E4 TB Allocation Details'!$A$18:$L$18, 0),FALSE), 'E2 Allocators'!$B$15:$W$361, MATCH('O5 Details by Class &amp; Accounts'!AD$18, 'E2 Allocators'!$B$15:$W$15, 0),FALSE)*$G143), 0, VLOOKUP(VLOOKUP($A143, 'E4 TB Allocation Details'!$A$18:$L$205, MATCH("Customer ID", 'E4 TB Allocation Details'!$A$18:$L$18, 0),FALSE), 'E2 Allocators'!$B$15:$W$361, MATCH('O5 Details by Class &amp; Accounts'!AD$18, 'E2 Allocators'!$B$15:$W$15, 0),FALSE)*$G143)</f>
        <v>0</v>
      </c>
      <c r="AE143" s="1411">
        <f>IF(ISERROR(VLOOKUP(VLOOKUP($A143, 'E4 TB Allocation Details'!$A$18:$L$205, MATCH("Customer ID", 'E4 TB Allocation Details'!$A$18:$L$18, 0),FALSE), 'E2 Allocators'!$B$15:$W$361, MATCH('O5 Details by Class &amp; Accounts'!AE$18, 'E2 Allocators'!$B$15:$W$15, 0),FALSE)*$G143), 0, VLOOKUP(VLOOKUP($A143, 'E4 TB Allocation Details'!$A$18:$L$205, MATCH("Customer ID", 'E4 TB Allocation Details'!$A$18:$L$18, 0),FALSE), 'E2 Allocators'!$B$15:$W$361, MATCH('O5 Details by Class &amp; Accounts'!AE$18, 'E2 Allocators'!$B$15:$W$15, 0),FALSE)*$G143)</f>
        <v>0</v>
      </c>
      <c r="AF143" s="1411">
        <f>IF(ISERROR(VLOOKUP(VLOOKUP($A143, 'E4 TB Allocation Details'!$A$18:$L$205, MATCH("Customer ID", 'E4 TB Allocation Details'!$A$18:$L$18, 0),FALSE), 'E2 Allocators'!$B$15:$W$361, MATCH('O5 Details by Class &amp; Accounts'!AF$18, 'E2 Allocators'!$B$15:$W$15, 0),FALSE)*$G143), 0, VLOOKUP(VLOOKUP($A143, 'E4 TB Allocation Details'!$A$18:$L$205, MATCH("Customer ID", 'E4 TB Allocation Details'!$A$18:$L$18, 0),FALSE), 'E2 Allocators'!$B$15:$W$361, MATCH('O5 Details by Class &amp; Accounts'!AF$18, 'E2 Allocators'!$B$15:$W$15, 0),FALSE)*$G143)</f>
        <v>0</v>
      </c>
      <c r="AG143" s="1411">
        <f>IF(ISERROR(VLOOKUP(VLOOKUP($A143, 'E4 TB Allocation Details'!$A$18:$L$205, MATCH("Customer ID", 'E4 TB Allocation Details'!$A$18:$L$18, 0),FALSE), 'E2 Allocators'!$B$15:$W$361, MATCH('O5 Details by Class &amp; Accounts'!AG$18, 'E2 Allocators'!$B$15:$W$15, 0),FALSE)*$G143), 0, VLOOKUP(VLOOKUP($A143, 'E4 TB Allocation Details'!$A$18:$L$205, MATCH("Customer ID", 'E4 TB Allocation Details'!$A$18:$L$18, 0),FALSE), 'E2 Allocators'!$B$15:$W$361, MATCH('O5 Details by Class &amp; Accounts'!AG$18, 'E2 Allocators'!$B$15:$W$15, 0),FALSE)*$G143)</f>
        <v>0</v>
      </c>
      <c r="AH143" s="1411">
        <f>IF(ISERROR(VLOOKUP(VLOOKUP($A143, 'E4 TB Allocation Details'!$A$18:$L$205, MATCH("Customer ID", 'E4 TB Allocation Details'!$A$18:$L$18, 0),FALSE), 'E2 Allocators'!$B$15:$W$361, MATCH('O5 Details by Class &amp; Accounts'!AH$18, 'E2 Allocators'!$B$15:$W$15, 0),FALSE)*$G143), 0, VLOOKUP(VLOOKUP($A143, 'E4 TB Allocation Details'!$A$18:$L$205, MATCH("Customer ID", 'E4 TB Allocation Details'!$A$18:$L$18, 0),FALSE), 'E2 Allocators'!$B$15:$W$361, MATCH('O5 Details by Class &amp; Accounts'!AH$18, 'E2 Allocators'!$B$15:$W$15, 0),FALSE)*$G143)</f>
        <v>0</v>
      </c>
      <c r="AI143" s="1411">
        <f>IF(ISERROR(VLOOKUP(VLOOKUP($A143, 'E4 TB Allocation Details'!$A$18:$L$205, MATCH("Customer ID", 'E4 TB Allocation Details'!$A$18:$L$18, 0),FALSE), 'E2 Allocators'!$B$15:$W$361, MATCH('O5 Details by Class &amp; Accounts'!AI$18, 'E2 Allocators'!$B$15:$W$15, 0),FALSE)*$G143), 0, VLOOKUP(VLOOKUP($A143, 'E4 TB Allocation Details'!$A$18:$L$205, MATCH("Customer ID", 'E4 TB Allocation Details'!$A$18:$L$18, 0),FALSE), 'E2 Allocators'!$B$15:$W$361, MATCH('O5 Details by Class &amp; Accounts'!AI$18, 'E2 Allocators'!$B$15:$W$15, 0),FALSE)*$G143)</f>
        <v>0</v>
      </c>
      <c r="AJ143" s="1411">
        <f>IF(ISERROR(VLOOKUP(VLOOKUP($A143, 'E4 TB Allocation Details'!$A$18:$L$205, MATCH("Customer ID", 'E4 TB Allocation Details'!$A$18:$L$18, 0),FALSE), 'E2 Allocators'!$B$15:$W$361, MATCH('O5 Details by Class &amp; Accounts'!AJ$18, 'E2 Allocators'!$B$15:$W$15, 0),FALSE)*$G143), 0, VLOOKUP(VLOOKUP($A143, 'E4 TB Allocation Details'!$A$18:$L$205, MATCH("Customer ID", 'E4 TB Allocation Details'!$A$18:$L$18, 0),FALSE), 'E2 Allocators'!$B$15:$W$361, MATCH('O5 Details by Class &amp; Accounts'!AJ$18, 'E2 Allocators'!$B$15:$W$15, 0),FALSE)*$G143)</f>
        <v>0</v>
      </c>
      <c r="AK143" s="1411">
        <f>IF(ISERROR(VLOOKUP(VLOOKUP($A143, 'E4 TB Allocation Details'!$A$18:$L$205, MATCH("Customer ID", 'E4 TB Allocation Details'!$A$18:$L$18, 0),FALSE), 'E2 Allocators'!$B$15:$W$361, MATCH('O5 Details by Class &amp; Accounts'!AK$18, 'E2 Allocators'!$B$15:$W$15, 0),FALSE)*$G143), 0, VLOOKUP(VLOOKUP($A143, 'E4 TB Allocation Details'!$A$18:$L$205, MATCH("Customer ID", 'E4 TB Allocation Details'!$A$18:$L$18, 0),FALSE), 'E2 Allocators'!$B$15:$W$361, MATCH('O5 Details by Class &amp; Accounts'!AK$18, 'E2 Allocators'!$B$15:$W$15, 0),FALSE)*$G143)</f>
        <v>0</v>
      </c>
      <c r="AL143" s="1411">
        <f>IF(ISERROR(VLOOKUP(VLOOKUP($A143, 'E4 TB Allocation Details'!$A$18:$L$205, MATCH("Customer ID", 'E4 TB Allocation Details'!$A$18:$L$18, 0),FALSE), 'E2 Allocators'!$B$15:$W$361, MATCH('O5 Details by Class &amp; Accounts'!AL$18, 'E2 Allocators'!$B$15:$W$15, 0),FALSE)*$G143), 0, VLOOKUP(VLOOKUP($A143, 'E4 TB Allocation Details'!$A$18:$L$205, MATCH("Customer ID", 'E4 TB Allocation Details'!$A$18:$L$18, 0),FALSE), 'E2 Allocators'!$B$15:$W$361, MATCH('O5 Details by Class &amp; Accounts'!AL$18, 'E2 Allocators'!$B$15:$W$15, 0),FALSE)*$G143)</f>
        <v>0</v>
      </c>
      <c r="AM143" s="1411">
        <f>IF(ISERROR(VLOOKUP(VLOOKUP($A143, 'E4 TB Allocation Details'!$A$18:$L$205, MATCH("Customer ID", 'E4 TB Allocation Details'!$A$18:$L$18, 0),FALSE), 'E2 Allocators'!$B$15:$W$361, MATCH('O5 Details by Class &amp; Accounts'!AM$18, 'E2 Allocators'!$B$15:$W$15, 0),FALSE)*$G143), 0, VLOOKUP(VLOOKUP($A143, 'E4 TB Allocation Details'!$A$18:$L$205, MATCH("Customer ID", 'E4 TB Allocation Details'!$A$18:$L$18, 0),FALSE), 'E2 Allocators'!$B$15:$W$361, MATCH('O5 Details by Class &amp; Accounts'!AM$18, 'E2 Allocators'!$B$15:$W$15, 0),FALSE)*$G143)</f>
        <v>0</v>
      </c>
      <c r="AN143" s="1411">
        <f>IF(ISERROR(VLOOKUP(VLOOKUP($A143, 'E4 TB Allocation Details'!$A$18:$L$205, MATCH("Customer ID", 'E4 TB Allocation Details'!$A$18:$L$18, 0),FALSE), 'E2 Allocators'!$B$15:$W$361, MATCH('O5 Details by Class &amp; Accounts'!AN$18, 'E2 Allocators'!$B$15:$W$15, 0),FALSE)*$G143), 0, VLOOKUP(VLOOKUP($A143, 'E4 TB Allocation Details'!$A$18:$L$205, MATCH("Customer ID", 'E4 TB Allocation Details'!$A$18:$L$18, 0),FALSE), 'E2 Allocators'!$B$15:$W$361, MATCH('O5 Details by Class &amp; Accounts'!AN$18, 'E2 Allocators'!$B$15:$W$15, 0),FALSE)*$G143)</f>
        <v>0</v>
      </c>
      <c r="AO143" s="1411">
        <f>IF(ISERROR(VLOOKUP(VLOOKUP($A143, 'E4 TB Allocation Details'!$A$18:$L$205, MATCH("Customer ID", 'E4 TB Allocation Details'!$A$18:$L$18, 0),FALSE), 'E2 Allocators'!$B$15:$W$361, MATCH('O5 Details by Class &amp; Accounts'!AO$18, 'E2 Allocators'!$B$15:$W$15, 0),FALSE)*$G143), 0, VLOOKUP(VLOOKUP($A143, 'E4 TB Allocation Details'!$A$18:$L$205, MATCH("Customer ID", 'E4 TB Allocation Details'!$A$18:$L$18, 0),FALSE), 'E2 Allocators'!$B$15:$W$361, MATCH('O5 Details by Class &amp; Accounts'!AO$18, 'E2 Allocators'!$B$15:$W$15, 0),FALSE)*$G143)</f>
        <v>0</v>
      </c>
      <c r="AP143" s="1411">
        <f>IF(ISERROR(VLOOKUP(VLOOKUP($A143, 'E4 TB Allocation Details'!$A$18:$L$205, MATCH("Customer ID", 'E4 TB Allocation Details'!$A$18:$L$18, 0),FALSE), 'E2 Allocators'!$B$15:$W$361, MATCH('O5 Details by Class &amp; Accounts'!AP$18, 'E2 Allocators'!$B$15:$W$15, 0),FALSE)*$G143), 0, VLOOKUP(VLOOKUP($A143, 'E4 TB Allocation Details'!$A$18:$L$205, MATCH("Customer ID", 'E4 TB Allocation Details'!$A$18:$L$18, 0),FALSE), 'E2 Allocators'!$B$15:$W$361, MATCH('O5 Details by Class &amp; Accounts'!AP$18, 'E2 Allocators'!$B$15:$W$15, 0),FALSE)*$G143)</f>
        <v>0</v>
      </c>
      <c r="AQ143" s="1411">
        <f>IF(ISERROR(VLOOKUP(VLOOKUP($A143, 'E4 TB Allocation Details'!$A$18:$L$205, MATCH("Customer ID", 'E4 TB Allocation Details'!$A$18:$L$18, 0),FALSE), 'E2 Allocators'!$B$15:$W$361, MATCH('O5 Details by Class &amp; Accounts'!AQ$18, 'E2 Allocators'!$B$15:$W$15, 0),FALSE)*$G143), 0, VLOOKUP(VLOOKUP($A143, 'E4 TB Allocation Details'!$A$18:$L$205, MATCH("Customer ID", 'E4 TB Allocation Details'!$A$18:$L$18, 0),FALSE), 'E2 Allocators'!$B$15:$W$361, MATCH('O5 Details by Class &amp; Accounts'!AQ$18, 'E2 Allocators'!$B$15:$W$15, 0),FALSE)*$G143)</f>
        <v>0</v>
      </c>
      <c r="AR143" s="1411">
        <f>IF(ISERROR(VLOOKUP(VLOOKUP($A143, 'E4 TB Allocation Details'!$A$18:$L$205, MATCH("Customer ID", 'E4 TB Allocation Details'!$A$18:$L$18, 0),FALSE), 'E2 Allocators'!$B$15:$W$361, MATCH('O5 Details by Class &amp; Accounts'!AR$18, 'E2 Allocators'!$B$15:$W$15, 0),FALSE)*$G143), 0, VLOOKUP(VLOOKUP($A143, 'E4 TB Allocation Details'!$A$18:$L$205, MATCH("Customer ID", 'E4 TB Allocation Details'!$A$18:$L$18, 0),FALSE), 'E2 Allocators'!$B$15:$W$361, MATCH('O5 Details by Class &amp; Accounts'!AR$18, 'E2 Allocators'!$B$15:$W$15, 0),FALSE)*$G143)</f>
        <v>0</v>
      </c>
      <c r="AS143" s="1411">
        <f>IF(ISERROR(VLOOKUP(VLOOKUP($A143, 'E4 TB Allocation Details'!$A$18:$L$205, MATCH("Customer ID", 'E4 TB Allocation Details'!$A$18:$L$18, 0),FALSE), 'E2 Allocators'!$B$15:$W$361, MATCH('O5 Details by Class &amp; Accounts'!AS$18, 'E2 Allocators'!$B$15:$W$15, 0),FALSE)*$G143), 0, VLOOKUP(VLOOKUP($A143, 'E4 TB Allocation Details'!$A$18:$L$205, MATCH("Customer ID", 'E4 TB Allocation Details'!$A$18:$L$18, 0),FALSE), 'E2 Allocators'!$B$15:$W$361, MATCH('O5 Details by Class &amp; Accounts'!AS$18, 'E2 Allocators'!$B$15:$W$15, 0),FALSE)*$G143)</f>
        <v>0</v>
      </c>
      <c r="AT143" s="1411">
        <f>IF(ISERROR(VLOOKUP(VLOOKUP($A143, 'E4 TB Allocation Details'!$A$18:$L$205, MATCH("Customer ID", 'E4 TB Allocation Details'!$A$18:$L$18, 0),FALSE), 'E2 Allocators'!$B$15:$W$361, MATCH('O5 Details by Class &amp; Accounts'!AT$18, 'E2 Allocators'!$B$15:$W$15, 0),FALSE)*$G143), 0, VLOOKUP(VLOOKUP($A143, 'E4 TB Allocation Details'!$A$18:$L$205, MATCH("Customer ID", 'E4 TB Allocation Details'!$A$18:$L$18, 0),FALSE), 'E2 Allocators'!$B$15:$W$361, MATCH('O5 Details by Class &amp; Accounts'!AT$18, 'E2 Allocators'!$B$15:$W$15, 0),FALSE)*$G143)</f>
        <v>0</v>
      </c>
      <c r="AU143" s="1411">
        <f>IF(ISERROR(VLOOKUP(VLOOKUP($A143, 'E4 TB Allocation Details'!$A$18:$L$205, MATCH("Customer ID", 'E4 TB Allocation Details'!$A$18:$L$18, 0),FALSE), 'E2 Allocators'!$B$15:$W$361, MATCH('O5 Details by Class &amp; Accounts'!AU$18, 'E2 Allocators'!$B$15:$W$15, 0),FALSE)*$G143), 0, VLOOKUP(VLOOKUP($A143, 'E4 TB Allocation Details'!$A$18:$L$205, MATCH("Customer ID", 'E4 TB Allocation Details'!$A$18:$L$18, 0),FALSE), 'E2 Allocators'!$B$15:$W$361, MATCH('O5 Details by Class &amp; Accounts'!AU$18, 'E2 Allocators'!$B$15:$W$15, 0),FALSE)*$G143)</f>
        <v>0</v>
      </c>
      <c r="AV143" s="1411">
        <f>IF(ISERROR(VLOOKUP(VLOOKUP($A143, 'E4 TB Allocation Details'!$A$18:$L$205, MATCH("Customer ID", 'E4 TB Allocation Details'!$A$18:$L$18, 0),FALSE), 'E2 Allocators'!$B$15:$W$361, MATCH('O5 Details by Class &amp; Accounts'!AV$18, 'E2 Allocators'!$B$15:$W$15, 0),FALSE)*$G143), 0, VLOOKUP(VLOOKUP($A143, 'E4 TB Allocation Details'!$A$18:$L$205, MATCH("Customer ID", 'E4 TB Allocation Details'!$A$18:$L$18, 0),FALSE), 'E2 Allocators'!$B$15:$W$361, MATCH('O5 Details by Class &amp; Accounts'!AV$18, 'E2 Allocators'!$B$15:$W$15, 0),FALSE)*$G143)</f>
        <v>0</v>
      </c>
      <c r="AW143" s="1411">
        <f>IF(ISERROR(VLOOKUP(VLOOKUP($A143, 'E4 TB Allocation Details'!$A$18:$L$205, MATCH("Customer ID", 'E4 TB Allocation Details'!$A$18:$L$18, 0),FALSE), 'E2 Allocators'!$B$15:$W$361, MATCH('O5 Details by Class &amp; Accounts'!AW$18, 'E2 Allocators'!$B$15:$W$15, 0),FALSE)*$G143), 0, VLOOKUP(VLOOKUP($A143, 'E4 TB Allocation Details'!$A$18:$L$205, MATCH("Customer ID", 'E4 TB Allocation Details'!$A$18:$L$18, 0),FALSE), 'E2 Allocators'!$B$15:$W$361, MATCH('O5 Details by Class &amp; Accounts'!AW$18, 'E2 Allocators'!$B$15:$W$15, 0),FALSE)*$G143)</f>
        <v>0</v>
      </c>
      <c r="AX143" s="1411">
        <f t="shared" si="33"/>
        <v>0</v>
      </c>
      <c r="AY143" s="1411">
        <f>IF(ISERROR(VLOOKUP(VLOOKUP($A143, 'E4 TB Allocation Details'!$A$18:$L$205, MATCH("Misc ID", 'E4 TB Allocation Details'!$A$18:$L$18, 0),FALSE), 'E2 Allocators'!$B$15:$W$361, MATCH('O5 Details by Class &amp; Accounts'!AY$18, 'E2 Allocators'!$B$15:$W$15, 0),FALSE)*$E143), 0, VLOOKUP(VLOOKUP($A143, 'E4 TB Allocation Details'!$A$18:$L$205, MATCH("Misc ID", 'E4 TB Allocation Details'!$A$18:$L$18, 0),FALSE), 'E2 Allocators'!$B$15:$W$361, MATCH('O5 Details by Class &amp; Accounts'!AY$18, 'E2 Allocators'!$B$15:$W$15, 0),FALSE)*$E143)</f>
        <v>0</v>
      </c>
      <c r="AZ143" s="1411">
        <f>IF(ISERROR(VLOOKUP(VLOOKUP($A143, 'E4 TB Allocation Details'!$A$18:$L$205, MATCH("Misc ID", 'E4 TB Allocation Details'!$A$18:$L$18, 0),FALSE), 'E2 Allocators'!$B$15:$W$361, MATCH('O5 Details by Class &amp; Accounts'!AZ$18, 'E2 Allocators'!$B$15:$W$15, 0),FALSE)*$E143), 0, VLOOKUP(VLOOKUP($A143, 'E4 TB Allocation Details'!$A$18:$L$205, MATCH("Misc ID", 'E4 TB Allocation Details'!$A$18:$L$18, 0),FALSE), 'E2 Allocators'!$B$15:$W$361, MATCH('O5 Details by Class &amp; Accounts'!AZ$18, 'E2 Allocators'!$B$15:$W$15, 0),FALSE)*$E143)</f>
        <v>0</v>
      </c>
      <c r="BA143" s="1411">
        <f>IF(ISERROR(VLOOKUP(VLOOKUP($A143, 'E4 TB Allocation Details'!$A$18:$L$205, MATCH("Misc ID", 'E4 TB Allocation Details'!$A$18:$L$18, 0),FALSE), 'E2 Allocators'!$B$15:$W$361, MATCH('O5 Details by Class &amp; Accounts'!BA$18, 'E2 Allocators'!$B$15:$W$15, 0),FALSE)*$E143), 0, VLOOKUP(VLOOKUP($A143, 'E4 TB Allocation Details'!$A$18:$L$205, MATCH("Misc ID", 'E4 TB Allocation Details'!$A$18:$L$18, 0),FALSE), 'E2 Allocators'!$B$15:$W$361, MATCH('O5 Details by Class &amp; Accounts'!BA$18, 'E2 Allocators'!$B$15:$W$15, 0),FALSE)*$E143)</f>
        <v>0</v>
      </c>
      <c r="BB143" s="1411">
        <f>IF(ISERROR(VLOOKUP(VLOOKUP($A143, 'E4 TB Allocation Details'!$A$18:$L$205, MATCH("Misc ID", 'E4 TB Allocation Details'!$A$18:$L$18, 0),FALSE), 'E2 Allocators'!$B$15:$W$361, MATCH('O5 Details by Class &amp; Accounts'!BB$18, 'E2 Allocators'!$B$15:$W$15, 0),FALSE)*$E143), 0, VLOOKUP(VLOOKUP($A143, 'E4 TB Allocation Details'!$A$18:$L$205, MATCH("Misc ID", 'E4 TB Allocation Details'!$A$18:$L$18, 0),FALSE), 'E2 Allocators'!$B$15:$W$361, MATCH('O5 Details by Class &amp; Accounts'!BB$18, 'E2 Allocators'!$B$15:$W$15, 0),FALSE)*$E143)</f>
        <v>0</v>
      </c>
      <c r="BC143" s="1411">
        <f>IF(ISERROR(VLOOKUP(VLOOKUP($A143, 'E4 TB Allocation Details'!$A$18:$L$205, MATCH("Misc ID", 'E4 TB Allocation Details'!$A$18:$L$18, 0),FALSE), 'E2 Allocators'!$B$15:$W$361, MATCH('O5 Details by Class &amp; Accounts'!BC$18, 'E2 Allocators'!$B$15:$W$15, 0),FALSE)*$E143), 0, VLOOKUP(VLOOKUP($A143, 'E4 TB Allocation Details'!$A$18:$L$205, MATCH("Misc ID", 'E4 TB Allocation Details'!$A$18:$L$18, 0),FALSE), 'E2 Allocators'!$B$15:$W$361, MATCH('O5 Details by Class &amp; Accounts'!BC$18, 'E2 Allocators'!$B$15:$W$15, 0),FALSE)*$E143)</f>
        <v>0</v>
      </c>
      <c r="BD143" s="1411">
        <f>IF(ISERROR(VLOOKUP(VLOOKUP($A143, 'E4 TB Allocation Details'!$A$18:$L$205, MATCH("Misc ID", 'E4 TB Allocation Details'!$A$18:$L$18, 0),FALSE), 'E2 Allocators'!$B$15:$W$361, MATCH('O5 Details by Class &amp; Accounts'!BD$18, 'E2 Allocators'!$B$15:$W$15, 0),FALSE)*$E143), 0, VLOOKUP(VLOOKUP($A143, 'E4 TB Allocation Details'!$A$18:$L$205, MATCH("Misc ID", 'E4 TB Allocation Details'!$A$18:$L$18, 0),FALSE), 'E2 Allocators'!$B$15:$W$361, MATCH('O5 Details by Class &amp; Accounts'!BD$18, 'E2 Allocators'!$B$15:$W$15, 0),FALSE)*$E143)</f>
        <v>0</v>
      </c>
      <c r="BE143" s="1411">
        <f>IF(ISERROR(VLOOKUP(VLOOKUP($A143, 'E4 TB Allocation Details'!$A$18:$L$205, MATCH("Misc ID", 'E4 TB Allocation Details'!$A$18:$L$18, 0),FALSE), 'E2 Allocators'!$B$15:$W$361, MATCH('O5 Details by Class &amp; Accounts'!BE$18, 'E2 Allocators'!$B$15:$W$15, 0),FALSE)*$E143), 0, VLOOKUP(VLOOKUP($A143, 'E4 TB Allocation Details'!$A$18:$L$205, MATCH("Misc ID", 'E4 TB Allocation Details'!$A$18:$L$18, 0),FALSE), 'E2 Allocators'!$B$15:$W$361, MATCH('O5 Details by Class &amp; Accounts'!BE$18, 'E2 Allocators'!$B$15:$W$15, 0),FALSE)*$E143)</f>
        <v>0</v>
      </c>
      <c r="BF143" s="1411">
        <f>IF(ISERROR(VLOOKUP(VLOOKUP($A143, 'E4 TB Allocation Details'!$A$18:$L$205, MATCH("Misc ID", 'E4 TB Allocation Details'!$A$18:$L$18, 0),FALSE), 'E2 Allocators'!$B$15:$W$361, MATCH('O5 Details by Class &amp; Accounts'!BF$18, 'E2 Allocators'!$B$15:$W$15, 0),FALSE)*$E143), 0, VLOOKUP(VLOOKUP($A143, 'E4 TB Allocation Details'!$A$18:$L$205, MATCH("Misc ID", 'E4 TB Allocation Details'!$A$18:$L$18, 0),FALSE), 'E2 Allocators'!$B$15:$W$361, MATCH('O5 Details by Class &amp; Accounts'!BF$18, 'E2 Allocators'!$B$15:$W$15, 0),FALSE)*$E143)</f>
        <v>0</v>
      </c>
      <c r="BG143" s="1411">
        <f>IF(ISERROR(VLOOKUP(VLOOKUP($A143, 'E4 TB Allocation Details'!$A$18:$L$205, MATCH("Misc ID", 'E4 TB Allocation Details'!$A$18:$L$18, 0),FALSE), 'E2 Allocators'!$B$15:$W$361, MATCH('O5 Details by Class &amp; Accounts'!BG$18, 'E2 Allocators'!$B$15:$W$15, 0),FALSE)*$E143), 0, VLOOKUP(VLOOKUP($A143, 'E4 TB Allocation Details'!$A$18:$L$205, MATCH("Misc ID", 'E4 TB Allocation Details'!$A$18:$L$18, 0),FALSE), 'E2 Allocators'!$B$15:$W$361, MATCH('O5 Details by Class &amp; Accounts'!BG$18, 'E2 Allocators'!$B$15:$W$15, 0),FALSE)*$E143)</f>
        <v>0</v>
      </c>
      <c r="BH143" s="1411">
        <f>IF(ISERROR(VLOOKUP(VLOOKUP($A143, 'E4 TB Allocation Details'!$A$18:$L$205, MATCH("Misc ID", 'E4 TB Allocation Details'!$A$18:$L$18, 0),FALSE), 'E2 Allocators'!$B$15:$W$361, MATCH('O5 Details by Class &amp; Accounts'!BH$18, 'E2 Allocators'!$B$15:$W$15, 0),FALSE)*$E143), 0, VLOOKUP(VLOOKUP($A143, 'E4 TB Allocation Details'!$A$18:$L$205, MATCH("Misc ID", 'E4 TB Allocation Details'!$A$18:$L$18, 0),FALSE), 'E2 Allocators'!$B$15:$W$361, MATCH('O5 Details by Class &amp; Accounts'!BH$18, 'E2 Allocators'!$B$15:$W$15, 0),FALSE)*$E143)</f>
        <v>0</v>
      </c>
      <c r="BI143" s="1411">
        <f>IF(ISERROR(VLOOKUP(VLOOKUP($A143, 'E4 TB Allocation Details'!$A$18:$L$205, MATCH("Misc ID", 'E4 TB Allocation Details'!$A$18:$L$18, 0),FALSE), 'E2 Allocators'!$B$15:$W$361, MATCH('O5 Details by Class &amp; Accounts'!BI$18, 'E2 Allocators'!$B$15:$W$15, 0),FALSE)*$E143), 0, VLOOKUP(VLOOKUP($A143, 'E4 TB Allocation Details'!$A$18:$L$205, MATCH("Misc ID", 'E4 TB Allocation Details'!$A$18:$L$18, 0),FALSE), 'E2 Allocators'!$B$15:$W$361, MATCH('O5 Details by Class &amp; Accounts'!BI$18, 'E2 Allocators'!$B$15:$W$15, 0),FALSE)*$E143)</f>
        <v>0</v>
      </c>
      <c r="BJ143" s="1411">
        <f>IF(ISERROR(VLOOKUP(VLOOKUP($A143, 'E4 TB Allocation Details'!$A$18:$L$205, MATCH("Misc ID", 'E4 TB Allocation Details'!$A$18:$L$18, 0),FALSE), 'E2 Allocators'!$B$15:$W$361, MATCH('O5 Details by Class &amp; Accounts'!BJ$18, 'E2 Allocators'!$B$15:$W$15, 0),FALSE)*$E143), 0, VLOOKUP(VLOOKUP($A143, 'E4 TB Allocation Details'!$A$18:$L$205, MATCH("Misc ID", 'E4 TB Allocation Details'!$A$18:$L$18, 0),FALSE), 'E2 Allocators'!$B$15:$W$361, MATCH('O5 Details by Class &amp; Accounts'!BJ$18, 'E2 Allocators'!$B$15:$W$15, 0),FALSE)*$E143)</f>
        <v>0</v>
      </c>
      <c r="BK143" s="1411">
        <f>IF(ISERROR(VLOOKUP(VLOOKUP($A143, 'E4 TB Allocation Details'!$A$18:$L$205, MATCH("Misc ID", 'E4 TB Allocation Details'!$A$18:$L$18, 0),FALSE), 'E2 Allocators'!$B$15:$W$361, MATCH('O5 Details by Class &amp; Accounts'!BK$18, 'E2 Allocators'!$B$15:$W$15, 0),FALSE)*$E143), 0, VLOOKUP(VLOOKUP($A143, 'E4 TB Allocation Details'!$A$18:$L$205, MATCH("Misc ID", 'E4 TB Allocation Details'!$A$18:$L$18, 0),FALSE), 'E2 Allocators'!$B$15:$W$361, MATCH('O5 Details by Class &amp; Accounts'!BK$18, 'E2 Allocators'!$B$15:$W$15, 0),FALSE)*$E143)</f>
        <v>0</v>
      </c>
      <c r="BL143" s="1411">
        <f>IF(ISERROR(VLOOKUP(VLOOKUP($A143, 'E4 TB Allocation Details'!$A$18:$L$205, MATCH("Misc ID", 'E4 TB Allocation Details'!$A$18:$L$18, 0),FALSE), 'E2 Allocators'!$B$15:$W$361, MATCH('O5 Details by Class &amp; Accounts'!BL$18, 'E2 Allocators'!$B$15:$W$15, 0),FALSE)*$E143), 0, VLOOKUP(VLOOKUP($A143, 'E4 TB Allocation Details'!$A$18:$L$205, MATCH("Misc ID", 'E4 TB Allocation Details'!$A$18:$L$18, 0),FALSE), 'E2 Allocators'!$B$15:$W$361, MATCH('O5 Details by Class &amp; Accounts'!BL$18, 'E2 Allocators'!$B$15:$W$15, 0),FALSE)*$E143)</f>
        <v>0</v>
      </c>
      <c r="BM143" s="1411">
        <f>IF(ISERROR(VLOOKUP(VLOOKUP($A143, 'E4 TB Allocation Details'!$A$18:$L$205, MATCH("Misc ID", 'E4 TB Allocation Details'!$A$18:$L$18, 0),FALSE), 'E2 Allocators'!$B$15:$W$361, MATCH('O5 Details by Class &amp; Accounts'!BM$18, 'E2 Allocators'!$B$15:$W$15, 0),FALSE)*$E143), 0, VLOOKUP(VLOOKUP($A143, 'E4 TB Allocation Details'!$A$18:$L$205, MATCH("Misc ID", 'E4 TB Allocation Details'!$A$18:$L$18, 0),FALSE), 'E2 Allocators'!$B$15:$W$361, MATCH('O5 Details by Class &amp; Accounts'!BM$18, 'E2 Allocators'!$B$15:$W$15, 0),FALSE)*$E143)</f>
        <v>0</v>
      </c>
      <c r="BN143" s="1411">
        <f>IF(ISERROR(VLOOKUP(VLOOKUP($A143, 'E4 TB Allocation Details'!$A$18:$L$205, MATCH("Misc ID", 'E4 TB Allocation Details'!$A$18:$L$18, 0),FALSE), 'E2 Allocators'!$B$15:$W$361, MATCH('O5 Details by Class &amp; Accounts'!BN$18, 'E2 Allocators'!$B$15:$W$15, 0),FALSE)*$E143), 0, VLOOKUP(VLOOKUP($A143, 'E4 TB Allocation Details'!$A$18:$L$205, MATCH("Misc ID", 'E4 TB Allocation Details'!$A$18:$L$18, 0),FALSE), 'E2 Allocators'!$B$15:$W$361, MATCH('O5 Details by Class &amp; Accounts'!BN$18, 'E2 Allocators'!$B$15:$W$15, 0),FALSE)*$E143)</f>
        <v>0</v>
      </c>
      <c r="BO143" s="1411">
        <f>IF(ISERROR(VLOOKUP(VLOOKUP($A143, 'E4 TB Allocation Details'!$A$18:$L$205, MATCH("Misc ID", 'E4 TB Allocation Details'!$A$18:$L$18, 0),FALSE), 'E2 Allocators'!$B$15:$W$361, MATCH('O5 Details by Class &amp; Accounts'!BO$18, 'E2 Allocators'!$B$15:$W$15, 0),FALSE)*$E143), 0, VLOOKUP(VLOOKUP($A143, 'E4 TB Allocation Details'!$A$18:$L$205, MATCH("Misc ID", 'E4 TB Allocation Details'!$A$18:$L$18, 0),FALSE), 'E2 Allocators'!$B$15:$W$361, MATCH('O5 Details by Class &amp; Accounts'!BO$18, 'E2 Allocators'!$B$15:$W$15, 0),FALSE)*$E143)</f>
        <v>0</v>
      </c>
      <c r="BP143" s="1411">
        <f>IF(ISERROR(VLOOKUP(VLOOKUP($A143, 'E4 TB Allocation Details'!$A$18:$L$205, MATCH("Misc ID", 'E4 TB Allocation Details'!$A$18:$L$18, 0),FALSE), 'E2 Allocators'!$B$15:$W$361, MATCH('O5 Details by Class &amp; Accounts'!BP$18, 'E2 Allocators'!$B$15:$W$15, 0),FALSE)*$E143), 0, VLOOKUP(VLOOKUP($A143, 'E4 TB Allocation Details'!$A$18:$L$205, MATCH("Misc ID", 'E4 TB Allocation Details'!$A$18:$L$18, 0),FALSE), 'E2 Allocators'!$B$15:$W$361, MATCH('O5 Details by Class &amp; Accounts'!BP$18, 'E2 Allocators'!$B$15:$W$15, 0),FALSE)*$E143)</f>
        <v>0</v>
      </c>
      <c r="BQ143" s="1411">
        <f>IF(ISERROR(VLOOKUP(VLOOKUP($A143, 'E4 TB Allocation Details'!$A$18:$L$205, MATCH("Misc ID", 'E4 TB Allocation Details'!$A$18:$L$18, 0),FALSE), 'E2 Allocators'!$B$15:$W$361, MATCH('O5 Details by Class &amp; Accounts'!BQ$18, 'E2 Allocators'!$B$15:$W$15, 0),FALSE)*$E143), 0, VLOOKUP(VLOOKUP($A143, 'E4 TB Allocation Details'!$A$18:$L$205, MATCH("Misc ID", 'E4 TB Allocation Details'!$A$18:$L$18, 0),FALSE), 'E2 Allocators'!$B$15:$W$361, MATCH('O5 Details by Class &amp; Accounts'!BQ$18, 'E2 Allocators'!$B$15:$W$15, 0),FALSE)*$E143)</f>
        <v>0</v>
      </c>
      <c r="BR143" s="1411">
        <f>IF(ISERROR(VLOOKUP(VLOOKUP($A143, 'E4 TB Allocation Details'!$A$18:$L$205, MATCH("Misc ID", 'E4 TB Allocation Details'!$A$18:$L$18, 0),FALSE), 'E2 Allocators'!$B$15:$W$361, MATCH('O5 Details by Class &amp; Accounts'!BR$18, 'E2 Allocators'!$B$15:$W$15, 0),FALSE)*$E143), 0, VLOOKUP(VLOOKUP($A143, 'E4 TB Allocation Details'!$A$18:$L$205, MATCH("Misc ID", 'E4 TB Allocation Details'!$A$18:$L$18, 0),FALSE), 'E2 Allocators'!$B$15:$W$361, MATCH('O5 Details by Class &amp; Accounts'!BR$18, 'E2 Allocators'!$B$15:$W$15, 0),FALSE)*$E143)</f>
        <v>0</v>
      </c>
      <c r="BS143" s="1411">
        <f t="shared" si="34"/>
        <v>0</v>
      </c>
      <c r="BT143" s="1411">
        <f>IF(ISERROR(VLOOKUP(VLOOKUP($A143, 'E4 TB Allocation Details'!$A$18:$L$205, MATCH("A &amp; G ID", 'E4 TB Allocation Details'!$A$18:$L$18, 0),FALSE), 'E2 Allocators'!$B$15:$W$361, MATCH('O5 Details by Class &amp; Accounts'!BT$18, 'E2 Allocators'!$B$15:$W$15, 0),FALSE)*$E143), 0, VLOOKUP(VLOOKUP($A143, 'E4 TB Allocation Details'!$A$18:$L$205, MATCH("A &amp; G ID", 'E4 TB Allocation Details'!$A$18:$L$18, 0),FALSE), 'E2 Allocators'!$B$15:$W$361, MATCH('O5 Details by Class &amp; Accounts'!BT$18, 'E2 Allocators'!$B$15:$W$15, 0),FALSE)*$E143)</f>
        <v>0</v>
      </c>
      <c r="BU143" s="1411">
        <f>IF(ISERROR(VLOOKUP(VLOOKUP($A143, 'E4 TB Allocation Details'!$A$18:$L$205, MATCH("A &amp; G ID", 'E4 TB Allocation Details'!$A$18:$L$18, 0),FALSE), 'E2 Allocators'!$B$15:$W$361, MATCH('O5 Details by Class &amp; Accounts'!BU$18, 'E2 Allocators'!$B$15:$W$15, 0),FALSE)*$E143), 0, VLOOKUP(VLOOKUP($A143, 'E4 TB Allocation Details'!$A$18:$L$205, MATCH("A &amp; G ID", 'E4 TB Allocation Details'!$A$18:$L$18, 0),FALSE), 'E2 Allocators'!$B$15:$W$361, MATCH('O5 Details by Class &amp; Accounts'!BU$18, 'E2 Allocators'!$B$15:$W$15, 0),FALSE)*$E143)</f>
        <v>0</v>
      </c>
      <c r="BV143" s="1411">
        <f>IF(ISERROR(VLOOKUP(VLOOKUP($A143, 'E4 TB Allocation Details'!$A$18:$L$205, MATCH("A &amp; G ID", 'E4 TB Allocation Details'!$A$18:$L$18, 0),FALSE), 'E2 Allocators'!$B$15:$W$361, MATCH('O5 Details by Class &amp; Accounts'!BV$18, 'E2 Allocators'!$B$15:$W$15, 0),FALSE)*$E143), 0, VLOOKUP(VLOOKUP($A143, 'E4 TB Allocation Details'!$A$18:$L$205, MATCH("A &amp; G ID", 'E4 TB Allocation Details'!$A$18:$L$18, 0),FALSE), 'E2 Allocators'!$B$15:$W$361, MATCH('O5 Details by Class &amp; Accounts'!BV$18, 'E2 Allocators'!$B$15:$W$15, 0),FALSE)*$E143)</f>
        <v>0</v>
      </c>
      <c r="BW143" s="1411">
        <f>IF(ISERROR(VLOOKUP(VLOOKUP($A143, 'E4 TB Allocation Details'!$A$18:$L$205, MATCH("A &amp; G ID", 'E4 TB Allocation Details'!$A$18:$L$18, 0),FALSE), 'E2 Allocators'!$B$15:$W$361, MATCH('O5 Details by Class &amp; Accounts'!BW$18, 'E2 Allocators'!$B$15:$W$15, 0),FALSE)*$E143), 0, VLOOKUP(VLOOKUP($A143, 'E4 TB Allocation Details'!$A$18:$L$205, MATCH("A &amp; G ID", 'E4 TB Allocation Details'!$A$18:$L$18, 0),FALSE), 'E2 Allocators'!$B$15:$W$361, MATCH('O5 Details by Class &amp; Accounts'!BW$18, 'E2 Allocators'!$B$15:$W$15, 0),FALSE)*$E143)</f>
        <v>0</v>
      </c>
      <c r="BX143" s="1411">
        <f>IF(ISERROR(VLOOKUP(VLOOKUP($A143, 'E4 TB Allocation Details'!$A$18:$L$205, MATCH("A &amp; G ID", 'E4 TB Allocation Details'!$A$18:$L$18, 0),FALSE), 'E2 Allocators'!$B$15:$W$361, MATCH('O5 Details by Class &amp; Accounts'!BX$18, 'E2 Allocators'!$B$15:$W$15, 0),FALSE)*$E143), 0, VLOOKUP(VLOOKUP($A143, 'E4 TB Allocation Details'!$A$18:$L$205, MATCH("A &amp; G ID", 'E4 TB Allocation Details'!$A$18:$L$18, 0),FALSE), 'E2 Allocators'!$B$15:$W$361, MATCH('O5 Details by Class &amp; Accounts'!BX$18, 'E2 Allocators'!$B$15:$W$15, 0),FALSE)*$E143)</f>
        <v>0</v>
      </c>
      <c r="BY143" s="1411">
        <f>IF(ISERROR(VLOOKUP(VLOOKUP($A143, 'E4 TB Allocation Details'!$A$18:$L$205, MATCH("A &amp; G ID", 'E4 TB Allocation Details'!$A$18:$L$18, 0),FALSE), 'E2 Allocators'!$B$15:$W$361, MATCH('O5 Details by Class &amp; Accounts'!BY$18, 'E2 Allocators'!$B$15:$W$15, 0),FALSE)*$E143), 0, VLOOKUP(VLOOKUP($A143, 'E4 TB Allocation Details'!$A$18:$L$205, MATCH("A &amp; G ID", 'E4 TB Allocation Details'!$A$18:$L$18, 0),FALSE), 'E2 Allocators'!$B$15:$W$361, MATCH('O5 Details by Class &amp; Accounts'!BY$18, 'E2 Allocators'!$B$15:$W$15, 0),FALSE)*$E143)</f>
        <v>0</v>
      </c>
      <c r="BZ143" s="1411">
        <f>IF(ISERROR(VLOOKUP(VLOOKUP($A143, 'E4 TB Allocation Details'!$A$18:$L$205, MATCH("A &amp; G ID", 'E4 TB Allocation Details'!$A$18:$L$18, 0),FALSE), 'E2 Allocators'!$B$15:$W$361, MATCH('O5 Details by Class &amp; Accounts'!BZ$18, 'E2 Allocators'!$B$15:$W$15, 0),FALSE)*$E143), 0, VLOOKUP(VLOOKUP($A143, 'E4 TB Allocation Details'!$A$18:$L$205, MATCH("A &amp; G ID", 'E4 TB Allocation Details'!$A$18:$L$18, 0),FALSE), 'E2 Allocators'!$B$15:$W$361, MATCH('O5 Details by Class &amp; Accounts'!BZ$18, 'E2 Allocators'!$B$15:$W$15, 0),FALSE)*$E143)</f>
        <v>0</v>
      </c>
      <c r="CA143" s="1411">
        <f>IF(ISERROR(VLOOKUP(VLOOKUP($A143, 'E4 TB Allocation Details'!$A$18:$L$205, MATCH("A &amp; G ID", 'E4 TB Allocation Details'!$A$18:$L$18, 0),FALSE), 'E2 Allocators'!$B$15:$W$361, MATCH('O5 Details by Class &amp; Accounts'!CA$18, 'E2 Allocators'!$B$15:$W$15, 0),FALSE)*$E143), 0, VLOOKUP(VLOOKUP($A143, 'E4 TB Allocation Details'!$A$18:$L$205, MATCH("A &amp; G ID", 'E4 TB Allocation Details'!$A$18:$L$18, 0),FALSE), 'E2 Allocators'!$B$15:$W$361, MATCH('O5 Details by Class &amp; Accounts'!CA$18, 'E2 Allocators'!$B$15:$W$15, 0),FALSE)*$E143)</f>
        <v>0</v>
      </c>
      <c r="CB143" s="1411">
        <f>IF(ISERROR(VLOOKUP(VLOOKUP($A143, 'E4 TB Allocation Details'!$A$18:$L$205, MATCH("A &amp; G ID", 'E4 TB Allocation Details'!$A$18:$L$18, 0),FALSE), 'E2 Allocators'!$B$15:$W$361, MATCH('O5 Details by Class &amp; Accounts'!CB$18, 'E2 Allocators'!$B$15:$W$15, 0),FALSE)*$E143), 0, VLOOKUP(VLOOKUP($A143, 'E4 TB Allocation Details'!$A$18:$L$205, MATCH("A &amp; G ID", 'E4 TB Allocation Details'!$A$18:$L$18, 0),FALSE), 'E2 Allocators'!$B$15:$W$361, MATCH('O5 Details by Class &amp; Accounts'!CB$18, 'E2 Allocators'!$B$15:$W$15, 0),FALSE)*$E143)</f>
        <v>0</v>
      </c>
      <c r="CC143" s="1411">
        <f>IF(ISERROR(VLOOKUP(VLOOKUP($A143, 'E4 TB Allocation Details'!$A$18:$L$205, MATCH("A &amp; G ID", 'E4 TB Allocation Details'!$A$18:$L$18, 0),FALSE), 'E2 Allocators'!$B$15:$W$361, MATCH('O5 Details by Class &amp; Accounts'!CC$18, 'E2 Allocators'!$B$15:$W$15, 0),FALSE)*$E143), 0, VLOOKUP(VLOOKUP($A143, 'E4 TB Allocation Details'!$A$18:$L$205, MATCH("A &amp; G ID", 'E4 TB Allocation Details'!$A$18:$L$18, 0),FALSE), 'E2 Allocators'!$B$15:$W$361, MATCH('O5 Details by Class &amp; Accounts'!CC$18, 'E2 Allocators'!$B$15:$W$15, 0),FALSE)*$E143)</f>
        <v>0</v>
      </c>
      <c r="CD143" s="1411">
        <f>IF(ISERROR(VLOOKUP(VLOOKUP($A143, 'E4 TB Allocation Details'!$A$18:$L$205, MATCH("A &amp; G ID", 'E4 TB Allocation Details'!$A$18:$L$18, 0),FALSE), 'E2 Allocators'!$B$15:$W$361, MATCH('O5 Details by Class &amp; Accounts'!CD$18, 'E2 Allocators'!$B$15:$W$15, 0),FALSE)*$E143), 0, VLOOKUP(VLOOKUP($A143, 'E4 TB Allocation Details'!$A$18:$L$205, MATCH("A &amp; G ID", 'E4 TB Allocation Details'!$A$18:$L$18, 0),FALSE), 'E2 Allocators'!$B$15:$W$361, MATCH('O5 Details by Class &amp; Accounts'!CD$18, 'E2 Allocators'!$B$15:$W$15, 0),FALSE)*$E143)</f>
        <v>0</v>
      </c>
      <c r="CE143" s="1411">
        <f>IF(ISERROR(VLOOKUP(VLOOKUP($A143, 'E4 TB Allocation Details'!$A$18:$L$205, MATCH("A &amp; G ID", 'E4 TB Allocation Details'!$A$18:$L$18, 0),FALSE), 'E2 Allocators'!$B$15:$W$361, MATCH('O5 Details by Class &amp; Accounts'!CE$18, 'E2 Allocators'!$B$15:$W$15, 0),FALSE)*$E143), 0, VLOOKUP(VLOOKUP($A143, 'E4 TB Allocation Details'!$A$18:$L$205, MATCH("A &amp; G ID", 'E4 TB Allocation Details'!$A$18:$L$18, 0),FALSE), 'E2 Allocators'!$B$15:$W$361, MATCH('O5 Details by Class &amp; Accounts'!CE$18, 'E2 Allocators'!$B$15:$W$15, 0),FALSE)*$E143)</f>
        <v>0</v>
      </c>
      <c r="CF143" s="1411">
        <f>IF(ISERROR(VLOOKUP(VLOOKUP($A143, 'E4 TB Allocation Details'!$A$18:$L$205, MATCH("A &amp; G ID", 'E4 TB Allocation Details'!$A$18:$L$18, 0),FALSE), 'E2 Allocators'!$B$15:$W$361, MATCH('O5 Details by Class &amp; Accounts'!CF$18, 'E2 Allocators'!$B$15:$W$15, 0),FALSE)*$E143), 0, VLOOKUP(VLOOKUP($A143, 'E4 TB Allocation Details'!$A$18:$L$205, MATCH("A &amp; G ID", 'E4 TB Allocation Details'!$A$18:$L$18, 0),FALSE), 'E2 Allocators'!$B$15:$W$361, MATCH('O5 Details by Class &amp; Accounts'!CF$18, 'E2 Allocators'!$B$15:$W$15, 0),FALSE)*$E143)</f>
        <v>0</v>
      </c>
      <c r="CG143" s="1411">
        <f>IF(ISERROR(VLOOKUP(VLOOKUP($A143, 'E4 TB Allocation Details'!$A$18:$L$205, MATCH("A &amp; G ID", 'E4 TB Allocation Details'!$A$18:$L$18, 0),FALSE), 'E2 Allocators'!$B$15:$W$361, MATCH('O5 Details by Class &amp; Accounts'!CG$18, 'E2 Allocators'!$B$15:$W$15, 0),FALSE)*$E143), 0, VLOOKUP(VLOOKUP($A143, 'E4 TB Allocation Details'!$A$18:$L$205, MATCH("A &amp; G ID", 'E4 TB Allocation Details'!$A$18:$L$18, 0),FALSE), 'E2 Allocators'!$B$15:$W$361, MATCH('O5 Details by Class &amp; Accounts'!CG$18, 'E2 Allocators'!$B$15:$W$15, 0),FALSE)*$E143)</f>
        <v>0</v>
      </c>
      <c r="CH143" s="1411">
        <f>IF(ISERROR(VLOOKUP(VLOOKUP($A143, 'E4 TB Allocation Details'!$A$18:$L$205, MATCH("A &amp; G ID", 'E4 TB Allocation Details'!$A$18:$L$18, 0),FALSE), 'E2 Allocators'!$B$15:$W$361, MATCH('O5 Details by Class &amp; Accounts'!CH$18, 'E2 Allocators'!$B$15:$W$15, 0),FALSE)*$E143), 0, VLOOKUP(VLOOKUP($A143, 'E4 TB Allocation Details'!$A$18:$L$205, MATCH("A &amp; G ID", 'E4 TB Allocation Details'!$A$18:$L$18, 0),FALSE), 'E2 Allocators'!$B$15:$W$361, MATCH('O5 Details by Class &amp; Accounts'!CH$18, 'E2 Allocators'!$B$15:$W$15, 0),FALSE)*$E143)</f>
        <v>0</v>
      </c>
      <c r="CI143" s="1411">
        <f>IF(ISERROR(VLOOKUP(VLOOKUP($A143, 'E4 TB Allocation Details'!$A$18:$L$205, MATCH("A &amp; G ID", 'E4 TB Allocation Details'!$A$18:$L$18, 0),FALSE), 'E2 Allocators'!$B$15:$W$361, MATCH('O5 Details by Class &amp; Accounts'!CI$18, 'E2 Allocators'!$B$15:$W$15, 0),FALSE)*$E143), 0, VLOOKUP(VLOOKUP($A143, 'E4 TB Allocation Details'!$A$18:$L$205, MATCH("A &amp; G ID", 'E4 TB Allocation Details'!$A$18:$L$18, 0),FALSE), 'E2 Allocators'!$B$15:$W$361, MATCH('O5 Details by Class &amp; Accounts'!CI$18, 'E2 Allocators'!$B$15:$W$15, 0),FALSE)*$E143)</f>
        <v>0</v>
      </c>
      <c r="CJ143" s="1411">
        <f>IF(ISERROR(VLOOKUP(VLOOKUP($A143, 'E4 TB Allocation Details'!$A$18:$L$205, MATCH("A &amp; G ID", 'E4 TB Allocation Details'!$A$18:$L$18, 0),FALSE), 'E2 Allocators'!$B$15:$W$361, MATCH('O5 Details by Class &amp; Accounts'!CJ$18, 'E2 Allocators'!$B$15:$W$15, 0),FALSE)*$E143), 0, VLOOKUP(VLOOKUP($A143, 'E4 TB Allocation Details'!$A$18:$L$205, MATCH("A &amp; G ID", 'E4 TB Allocation Details'!$A$18:$L$18, 0),FALSE), 'E2 Allocators'!$B$15:$W$361, MATCH('O5 Details by Class &amp; Accounts'!CJ$18, 'E2 Allocators'!$B$15:$W$15, 0),FALSE)*$E143)</f>
        <v>0</v>
      </c>
      <c r="CK143" s="1411">
        <f>IF(ISERROR(VLOOKUP(VLOOKUP($A143, 'E4 TB Allocation Details'!$A$18:$L$205, MATCH("A &amp; G ID", 'E4 TB Allocation Details'!$A$18:$L$18, 0),FALSE), 'E2 Allocators'!$B$15:$W$361, MATCH('O5 Details by Class &amp; Accounts'!CK$18, 'E2 Allocators'!$B$15:$W$15, 0),FALSE)*$E143), 0, VLOOKUP(VLOOKUP($A143, 'E4 TB Allocation Details'!$A$18:$L$205, MATCH("A &amp; G ID", 'E4 TB Allocation Details'!$A$18:$L$18, 0),FALSE), 'E2 Allocators'!$B$15:$W$361, MATCH('O5 Details by Class &amp; Accounts'!CK$18, 'E2 Allocators'!$B$15:$W$15, 0),FALSE)*$E143)</f>
        <v>0</v>
      </c>
      <c r="CL143" s="1411">
        <f>IF(ISERROR(VLOOKUP(VLOOKUP($A143, 'E4 TB Allocation Details'!$A$18:$L$205, MATCH("A &amp; G ID", 'E4 TB Allocation Details'!$A$18:$L$18, 0),FALSE), 'E2 Allocators'!$B$15:$W$361, MATCH('O5 Details by Class &amp; Accounts'!CL$18, 'E2 Allocators'!$B$15:$W$15, 0),FALSE)*$E143), 0, VLOOKUP(VLOOKUP($A143, 'E4 TB Allocation Details'!$A$18:$L$205, MATCH("A &amp; G ID", 'E4 TB Allocation Details'!$A$18:$L$18, 0),FALSE), 'E2 Allocators'!$B$15:$W$361, MATCH('O5 Details by Class &amp; Accounts'!CL$18, 'E2 Allocators'!$B$15:$W$15, 0),FALSE)*$E143)</f>
        <v>0</v>
      </c>
      <c r="CM143" s="1411">
        <f>IF(ISERROR(VLOOKUP(VLOOKUP($A143, 'E4 TB Allocation Details'!$A$18:$L$205, MATCH("A &amp; G ID", 'E4 TB Allocation Details'!$A$18:$L$18, 0),FALSE), 'E2 Allocators'!$B$15:$W$361, MATCH('O5 Details by Class &amp; Accounts'!CM$18, 'E2 Allocators'!$B$15:$W$15, 0),FALSE)*$E143), 0, VLOOKUP(VLOOKUP($A143, 'E4 TB Allocation Details'!$A$18:$L$205, MATCH("A &amp; G ID", 'E4 TB Allocation Details'!$A$18:$L$18, 0),FALSE), 'E2 Allocators'!$B$15:$W$361, MATCH('O5 Details by Class &amp; Accounts'!CM$18, 'E2 Allocators'!$B$15:$W$15, 0),FALSE)*$E143)</f>
        <v>0</v>
      </c>
      <c r="CN143" s="1411">
        <f t="shared" si="35"/>
        <v>0</v>
      </c>
      <c r="CO143" s="1791">
        <f t="shared" si="36"/>
        <v>0</v>
      </c>
      <c r="CQ143" s="2086" t="s">
        <v>563</v>
      </c>
    </row>
    <row r="144" spans="1:95" s="80" customFormat="1" ht="12.75">
      <c r="A144" s="1169">
        <v>5096</v>
      </c>
      <c r="B144" s="451" t="s">
        <v>744</v>
      </c>
      <c r="C144" s="1788">
        <f>IF(ISERROR(VLOOKUP($A144,'I3 TB Data'!$A$23:$H$458,MATCH('O5 Details by Class &amp; Accounts'!$C$18, 'I3 TB Data'!$A$23:$H$23,0),0)), 0, VLOOKUP($A144,'I3 TB Data'!$A$23:$H$458,MATCH('O5 Details by Class &amp; Accounts'!$C$18,'I3 TB Data'!$A$23:$H$23,0),0))</f>
        <v>0</v>
      </c>
      <c r="D144" s="1789"/>
      <c r="E144" s="1788">
        <f t="shared" si="37"/>
        <v>0</v>
      </c>
      <c r="F144" s="1790">
        <f>IF(ISERROR(VLOOKUP($A144, 'E1 Categorization'!A33:E122, MATCH("Customer Component", 'E1 Categorization'!$A$33:$E$33,0), 0)), 0, IF(VLOOKUP($A144, 'E1 Categorization'!A33:E122, MATCH("Customer Component", 'E1 Categorization'!$A$33:$E$33,0), 0)=0, 'O5 Details by Class &amp; Accounts'!$E144, IF(AND(VLOOKUP($A144, 'E1 Categorization'!A33:E122, MATCH("Customer Component", 'E1 Categorization'!$A$33:$E$33,0), 0) &gt;0, VLOOKUP($A144, 'E1 Categorization'!A33:E122, MATCH("Customer Component", 'E1 Categorization'!$A$33:$E$33,0), 0)&lt;1), 'O5 Details by Class &amp; Accounts'!$E144*(1-VLOOKUP($A144, 'E1 Categorization'!A33:E122, MATCH("Customer Component", 'E1 Categorization'!$A$33:$E$33,0), 0)), 0)))</f>
        <v>0</v>
      </c>
      <c r="G144" s="1790">
        <f>IF(ISERROR(VLOOKUP($A144, 'E1 Categorization'!A33:E122, MATCH("Customer Component", 'E1 Categorization'!$A$33:$E$33,0), 0)),0, IF(VLOOKUP($A144, 'E1 Categorization'!A33:E122, MATCH("Customer Component", 'E1 Categorization'!$A$33:$E$33,0), 0)=0, 0, IF(AND(VLOOKUP($A144, 'E1 Categorization'!A33:E122, MATCH("Customer Component", 'E1 Categorization'!$A$33:$E$33,0), 0) &gt;0, VLOOKUP($A144, 'E1 Categorization'!A33:E122, MATCH("Customer Component", 'E1 Categorization'!$A$33:$E$33,0), 0)&lt;1), 'O5 Details by Class &amp; Accounts'!$E144*(VLOOKUP($A144, 'E1 Categorization'!A33:E122, MATCH("Customer Component", 'E1 Categorization'!$A$33:$E$33,0), 0)), 'O5 Details by Class &amp; Accounts'!$E144)))</f>
        <v>0</v>
      </c>
      <c r="H144" s="1411">
        <f t="shared" si="31"/>
        <v>0</v>
      </c>
      <c r="I144" s="1411">
        <f>IF(ISERROR(VLOOKUP(VLOOKUP($A144, 'E4 TB Allocation Details'!$A$18:$L$205, MATCH("Demand ID", 'E4 TB Allocation Details'!$A$18:$L$18, 0),FALSE), 'E2 Allocators'!$B$15:$W$361, MATCH('O5 Details by Class &amp; Accounts'!I$18, 'E2 Allocators'!$B$15:$W$15, 0),FALSE)*$F144), 0, VLOOKUP(VLOOKUP($A144, 'E4 TB Allocation Details'!$A$18:$L$205, MATCH("Demand ID", 'E4 TB Allocation Details'!$A$18:$L$18, 0),FALSE), 'E2 Allocators'!$B$15:$W$361, MATCH('O5 Details by Class &amp; Accounts'!I$18, 'E2 Allocators'!$B$15:$W$15, 0),FALSE)*$F144)</f>
        <v>0</v>
      </c>
      <c r="J144" s="1411">
        <f>IF(ISERROR(VLOOKUP(VLOOKUP($A144, 'E4 TB Allocation Details'!$A$18:$L$205, MATCH("Demand ID", 'E4 TB Allocation Details'!$A$18:$L$18, 0),FALSE), 'E2 Allocators'!$B$15:$W$361, MATCH('O5 Details by Class &amp; Accounts'!J$18, 'E2 Allocators'!$B$15:$W$15, 0),FALSE)*$F144), 0, VLOOKUP(VLOOKUP($A144, 'E4 TB Allocation Details'!$A$18:$L$205, MATCH("Demand ID", 'E4 TB Allocation Details'!$A$18:$L$18, 0),FALSE), 'E2 Allocators'!$B$15:$W$361, MATCH('O5 Details by Class &amp; Accounts'!J$18, 'E2 Allocators'!$B$15:$W$15, 0),FALSE)*$F144)</f>
        <v>0</v>
      </c>
      <c r="K144" s="1411">
        <f>IF(ISERROR(VLOOKUP(VLOOKUP($A144, 'E4 TB Allocation Details'!$A$18:$L$205, MATCH("Demand ID", 'E4 TB Allocation Details'!$A$18:$L$18, 0),FALSE), 'E2 Allocators'!$B$15:$W$361, MATCH('O5 Details by Class &amp; Accounts'!K$18, 'E2 Allocators'!$B$15:$W$15, 0),FALSE)*$F144), 0, VLOOKUP(VLOOKUP($A144, 'E4 TB Allocation Details'!$A$18:$L$205, MATCH("Demand ID", 'E4 TB Allocation Details'!$A$18:$L$18, 0),FALSE), 'E2 Allocators'!$B$15:$W$361, MATCH('O5 Details by Class &amp; Accounts'!K$18, 'E2 Allocators'!$B$15:$W$15, 0),FALSE)*$F144)</f>
        <v>0</v>
      </c>
      <c r="L144" s="1411">
        <f>IF(ISERROR(VLOOKUP(VLOOKUP($A144, 'E4 TB Allocation Details'!$A$18:$L$205, MATCH("Demand ID", 'E4 TB Allocation Details'!$A$18:$L$18, 0),FALSE), 'E2 Allocators'!$B$15:$W$361, MATCH('O5 Details by Class &amp; Accounts'!L$18, 'E2 Allocators'!$B$15:$W$15, 0),FALSE)*$F144), 0, VLOOKUP(VLOOKUP($A144, 'E4 TB Allocation Details'!$A$18:$L$205, MATCH("Demand ID", 'E4 TB Allocation Details'!$A$18:$L$18, 0),FALSE), 'E2 Allocators'!$B$15:$W$361, MATCH('O5 Details by Class &amp; Accounts'!L$18, 'E2 Allocators'!$B$15:$W$15, 0),FALSE)*$F144)</f>
        <v>0</v>
      </c>
      <c r="M144" s="1411">
        <f>IF(ISERROR(VLOOKUP(VLOOKUP($A144, 'E4 TB Allocation Details'!$A$18:$L$205, MATCH("Demand ID", 'E4 TB Allocation Details'!$A$18:$L$18, 0),FALSE), 'E2 Allocators'!$B$15:$W$361, MATCH('O5 Details by Class &amp; Accounts'!M$18, 'E2 Allocators'!$B$15:$W$15, 0),FALSE)*$F144), 0, VLOOKUP(VLOOKUP($A144, 'E4 TB Allocation Details'!$A$18:$L$205, MATCH("Demand ID", 'E4 TB Allocation Details'!$A$18:$L$18, 0),FALSE), 'E2 Allocators'!$B$15:$W$361, MATCH('O5 Details by Class &amp; Accounts'!M$18, 'E2 Allocators'!$B$15:$W$15, 0),FALSE)*$F144)</f>
        <v>0</v>
      </c>
      <c r="N144" s="1411">
        <f>IF(ISERROR(VLOOKUP(VLOOKUP($A144, 'E4 TB Allocation Details'!$A$18:$L$205, MATCH("Demand ID", 'E4 TB Allocation Details'!$A$18:$L$18, 0),FALSE), 'E2 Allocators'!$B$15:$W$361, MATCH('O5 Details by Class &amp; Accounts'!N$18, 'E2 Allocators'!$B$15:$W$15, 0),FALSE)*$F144), 0, VLOOKUP(VLOOKUP($A144, 'E4 TB Allocation Details'!$A$18:$L$205, MATCH("Demand ID", 'E4 TB Allocation Details'!$A$18:$L$18, 0),FALSE), 'E2 Allocators'!$B$15:$W$361, MATCH('O5 Details by Class &amp; Accounts'!N$18, 'E2 Allocators'!$B$15:$W$15, 0),FALSE)*$F144)</f>
        <v>0</v>
      </c>
      <c r="O144" s="1411">
        <f>IF(ISERROR(VLOOKUP(VLOOKUP($A144, 'E4 TB Allocation Details'!$A$18:$L$205, MATCH("Demand ID", 'E4 TB Allocation Details'!$A$18:$L$18, 0),FALSE), 'E2 Allocators'!$B$15:$W$361, MATCH('O5 Details by Class &amp; Accounts'!O$18, 'E2 Allocators'!$B$15:$W$15, 0),FALSE)*$F144), 0, VLOOKUP(VLOOKUP($A144, 'E4 TB Allocation Details'!$A$18:$L$205, MATCH("Demand ID", 'E4 TB Allocation Details'!$A$18:$L$18, 0),FALSE), 'E2 Allocators'!$B$15:$W$361, MATCH('O5 Details by Class &amp; Accounts'!O$18, 'E2 Allocators'!$B$15:$W$15, 0),FALSE)*$F144)</f>
        <v>0</v>
      </c>
      <c r="P144" s="1411">
        <f>IF(ISERROR(VLOOKUP(VLOOKUP($A144, 'E4 TB Allocation Details'!$A$18:$L$205, MATCH("Demand ID", 'E4 TB Allocation Details'!$A$18:$L$18, 0),FALSE), 'E2 Allocators'!$B$15:$W$361, MATCH('O5 Details by Class &amp; Accounts'!P$18, 'E2 Allocators'!$B$15:$W$15, 0),FALSE)*$F144), 0, VLOOKUP(VLOOKUP($A144, 'E4 TB Allocation Details'!$A$18:$L$205, MATCH("Demand ID", 'E4 TB Allocation Details'!$A$18:$L$18, 0),FALSE), 'E2 Allocators'!$B$15:$W$361, MATCH('O5 Details by Class &amp; Accounts'!P$18, 'E2 Allocators'!$B$15:$W$15, 0),FALSE)*$F144)</f>
        <v>0</v>
      </c>
      <c r="Q144" s="1411">
        <f>IF(ISERROR(VLOOKUP(VLOOKUP($A144, 'E4 TB Allocation Details'!$A$18:$L$205, MATCH("Demand ID", 'E4 TB Allocation Details'!$A$18:$L$18, 0),FALSE), 'E2 Allocators'!$B$15:$W$361, MATCH('O5 Details by Class &amp; Accounts'!Q$18, 'E2 Allocators'!$B$15:$W$15, 0),FALSE)*$F144), 0, VLOOKUP(VLOOKUP($A144, 'E4 TB Allocation Details'!$A$18:$L$205, MATCH("Demand ID", 'E4 TB Allocation Details'!$A$18:$L$18, 0),FALSE), 'E2 Allocators'!$B$15:$W$361, MATCH('O5 Details by Class &amp; Accounts'!Q$18, 'E2 Allocators'!$B$15:$W$15, 0),FALSE)*$F144)</f>
        <v>0</v>
      </c>
      <c r="R144" s="1411">
        <f>IF(ISERROR(VLOOKUP(VLOOKUP($A144, 'E4 TB Allocation Details'!$A$18:$L$205, MATCH("Demand ID", 'E4 TB Allocation Details'!$A$18:$L$18, 0),FALSE), 'E2 Allocators'!$B$15:$W$361, MATCH('O5 Details by Class &amp; Accounts'!R$18, 'E2 Allocators'!$B$15:$W$15, 0),FALSE)*$F144), 0, VLOOKUP(VLOOKUP($A144, 'E4 TB Allocation Details'!$A$18:$L$205, MATCH("Demand ID", 'E4 TB Allocation Details'!$A$18:$L$18, 0),FALSE), 'E2 Allocators'!$B$15:$W$361, MATCH('O5 Details by Class &amp; Accounts'!R$18, 'E2 Allocators'!$B$15:$W$15, 0),FALSE)*$F144)</f>
        <v>0</v>
      </c>
      <c r="S144" s="1411">
        <f>IF(ISERROR(VLOOKUP(VLOOKUP($A144, 'E4 TB Allocation Details'!$A$18:$L$205, MATCH("Demand ID", 'E4 TB Allocation Details'!$A$18:$L$18, 0),FALSE), 'E2 Allocators'!$B$15:$W$361, MATCH('O5 Details by Class &amp; Accounts'!S$18, 'E2 Allocators'!$B$15:$W$15, 0),FALSE)*$F144), 0, VLOOKUP(VLOOKUP($A144, 'E4 TB Allocation Details'!$A$18:$L$205, MATCH("Demand ID", 'E4 TB Allocation Details'!$A$18:$L$18, 0),FALSE), 'E2 Allocators'!$B$15:$W$361, MATCH('O5 Details by Class &amp; Accounts'!S$18, 'E2 Allocators'!$B$15:$W$15, 0),FALSE)*$F144)</f>
        <v>0</v>
      </c>
      <c r="T144" s="1411">
        <f>IF(ISERROR(VLOOKUP(VLOOKUP($A144, 'E4 TB Allocation Details'!$A$18:$L$205, MATCH("Demand ID", 'E4 TB Allocation Details'!$A$18:$L$18, 0),FALSE), 'E2 Allocators'!$B$15:$W$361, MATCH('O5 Details by Class &amp; Accounts'!T$18, 'E2 Allocators'!$B$15:$W$15, 0),FALSE)*$F144), 0, VLOOKUP(VLOOKUP($A144, 'E4 TB Allocation Details'!$A$18:$L$205, MATCH("Demand ID", 'E4 TB Allocation Details'!$A$18:$L$18, 0),FALSE), 'E2 Allocators'!$B$15:$W$361, MATCH('O5 Details by Class &amp; Accounts'!T$18, 'E2 Allocators'!$B$15:$W$15, 0),FALSE)*$F144)</f>
        <v>0</v>
      </c>
      <c r="U144" s="1411">
        <f>IF(ISERROR(VLOOKUP(VLOOKUP($A144, 'E4 TB Allocation Details'!$A$18:$L$205, MATCH("Demand ID", 'E4 TB Allocation Details'!$A$18:$L$18, 0),FALSE), 'E2 Allocators'!$B$15:$W$361, MATCH('O5 Details by Class &amp; Accounts'!U$18, 'E2 Allocators'!$B$15:$W$15, 0),FALSE)*$F144), 0, VLOOKUP(VLOOKUP($A144, 'E4 TB Allocation Details'!$A$18:$L$205, MATCH("Demand ID", 'E4 TB Allocation Details'!$A$18:$L$18, 0),FALSE), 'E2 Allocators'!$B$15:$W$361, MATCH('O5 Details by Class &amp; Accounts'!U$18, 'E2 Allocators'!$B$15:$W$15, 0),FALSE)*$F144)</f>
        <v>0</v>
      </c>
      <c r="V144" s="1411">
        <f>IF(ISERROR(VLOOKUP(VLOOKUP($A144, 'E4 TB Allocation Details'!$A$18:$L$205, MATCH("Demand ID", 'E4 TB Allocation Details'!$A$18:$L$18, 0),FALSE), 'E2 Allocators'!$B$15:$W$361, MATCH('O5 Details by Class &amp; Accounts'!V$18, 'E2 Allocators'!$B$15:$W$15, 0),FALSE)*$F144), 0, VLOOKUP(VLOOKUP($A144, 'E4 TB Allocation Details'!$A$18:$L$205, MATCH("Demand ID", 'E4 TB Allocation Details'!$A$18:$L$18, 0),FALSE), 'E2 Allocators'!$B$15:$W$361, MATCH('O5 Details by Class &amp; Accounts'!V$18, 'E2 Allocators'!$B$15:$W$15, 0),FALSE)*$F144)</f>
        <v>0</v>
      </c>
      <c r="W144" s="1411">
        <f>IF(ISERROR(VLOOKUP(VLOOKUP($A144, 'E4 TB Allocation Details'!$A$18:$L$205, MATCH("Demand ID", 'E4 TB Allocation Details'!$A$18:$L$18, 0),FALSE), 'E2 Allocators'!$B$15:$W$361, MATCH('O5 Details by Class &amp; Accounts'!W$18, 'E2 Allocators'!$B$15:$W$15, 0),FALSE)*$F144), 0, VLOOKUP(VLOOKUP($A144, 'E4 TB Allocation Details'!$A$18:$L$205, MATCH("Demand ID", 'E4 TB Allocation Details'!$A$18:$L$18, 0),FALSE), 'E2 Allocators'!$B$15:$W$361, MATCH('O5 Details by Class &amp; Accounts'!W$18, 'E2 Allocators'!$B$15:$W$15, 0),FALSE)*$F144)</f>
        <v>0</v>
      </c>
      <c r="X144" s="1411">
        <f>IF(ISERROR(VLOOKUP(VLOOKUP($A144, 'E4 TB Allocation Details'!$A$18:$L$205, MATCH("Demand ID", 'E4 TB Allocation Details'!$A$18:$L$18, 0),FALSE), 'E2 Allocators'!$B$15:$W$361, MATCH('O5 Details by Class &amp; Accounts'!X$18, 'E2 Allocators'!$B$15:$W$15, 0),FALSE)*$F144), 0, VLOOKUP(VLOOKUP($A144, 'E4 TB Allocation Details'!$A$18:$L$205, MATCH("Demand ID", 'E4 TB Allocation Details'!$A$18:$L$18, 0),FALSE), 'E2 Allocators'!$B$15:$W$361, MATCH('O5 Details by Class &amp; Accounts'!X$18, 'E2 Allocators'!$B$15:$W$15, 0),FALSE)*$F144)</f>
        <v>0</v>
      </c>
      <c r="Y144" s="1411">
        <f>IF(ISERROR(VLOOKUP(VLOOKUP($A144, 'E4 TB Allocation Details'!$A$18:$L$205, MATCH("Demand ID", 'E4 TB Allocation Details'!$A$18:$L$18, 0),FALSE), 'E2 Allocators'!$B$15:$W$361, MATCH('O5 Details by Class &amp; Accounts'!Y$18, 'E2 Allocators'!$B$15:$W$15, 0),FALSE)*$F144), 0, VLOOKUP(VLOOKUP($A144, 'E4 TB Allocation Details'!$A$18:$L$205, MATCH("Demand ID", 'E4 TB Allocation Details'!$A$18:$L$18, 0),FALSE), 'E2 Allocators'!$B$15:$W$361, MATCH('O5 Details by Class &amp; Accounts'!Y$18, 'E2 Allocators'!$B$15:$W$15, 0),FALSE)*$F144)</f>
        <v>0</v>
      </c>
      <c r="Z144" s="1411">
        <f>IF(ISERROR(VLOOKUP(VLOOKUP($A144, 'E4 TB Allocation Details'!$A$18:$L$205, MATCH("Demand ID", 'E4 TB Allocation Details'!$A$18:$L$18, 0),FALSE), 'E2 Allocators'!$B$15:$W$361, MATCH('O5 Details by Class &amp; Accounts'!Z$18, 'E2 Allocators'!$B$15:$W$15, 0),FALSE)*$F144), 0, VLOOKUP(VLOOKUP($A144, 'E4 TB Allocation Details'!$A$18:$L$205, MATCH("Demand ID", 'E4 TB Allocation Details'!$A$18:$L$18, 0),FALSE), 'E2 Allocators'!$B$15:$W$361, MATCH('O5 Details by Class &amp; Accounts'!Z$18, 'E2 Allocators'!$B$15:$W$15, 0),FALSE)*$F144)</f>
        <v>0</v>
      </c>
      <c r="AA144" s="1411">
        <f>IF(ISERROR(VLOOKUP(VLOOKUP($A144, 'E4 TB Allocation Details'!$A$18:$L$205, MATCH("Demand ID", 'E4 TB Allocation Details'!$A$18:$L$18, 0),FALSE), 'E2 Allocators'!$B$15:$W$361, MATCH('O5 Details by Class &amp; Accounts'!AA$18, 'E2 Allocators'!$B$15:$W$15, 0),FALSE)*$F144), 0, VLOOKUP(VLOOKUP($A144, 'E4 TB Allocation Details'!$A$18:$L$205, MATCH("Demand ID", 'E4 TB Allocation Details'!$A$18:$L$18, 0),FALSE), 'E2 Allocators'!$B$15:$W$361, MATCH('O5 Details by Class &amp; Accounts'!AA$18, 'E2 Allocators'!$B$15:$W$15, 0),FALSE)*$F144)</f>
        <v>0</v>
      </c>
      <c r="AB144" s="1411">
        <f>IF(ISERROR(VLOOKUP(VLOOKUP($A144, 'E4 TB Allocation Details'!$A$18:$L$205, MATCH("Demand ID", 'E4 TB Allocation Details'!$A$18:$L$18, 0),FALSE), 'E2 Allocators'!$B$15:$W$361, MATCH('O5 Details by Class &amp; Accounts'!AB$18, 'E2 Allocators'!$B$15:$W$15, 0),FALSE)*$F144), 0, VLOOKUP(VLOOKUP($A144, 'E4 TB Allocation Details'!$A$18:$L$205, MATCH("Demand ID", 'E4 TB Allocation Details'!$A$18:$L$18, 0),FALSE), 'E2 Allocators'!$B$15:$W$361, MATCH('O5 Details by Class &amp; Accounts'!AB$18, 'E2 Allocators'!$B$15:$W$15, 0),FALSE)*$F144)</f>
        <v>0</v>
      </c>
      <c r="AC144" s="1411">
        <f t="shared" si="32"/>
        <v>0</v>
      </c>
      <c r="AD144" s="1411">
        <f>IF(ISERROR(VLOOKUP(VLOOKUP($A144, 'E4 TB Allocation Details'!$A$18:$L$205, MATCH("Customer ID", 'E4 TB Allocation Details'!$A$18:$L$18, 0),FALSE), 'E2 Allocators'!$B$15:$W$361, MATCH('O5 Details by Class &amp; Accounts'!AD$18, 'E2 Allocators'!$B$15:$W$15, 0),FALSE)*$G144), 0, VLOOKUP(VLOOKUP($A144, 'E4 TB Allocation Details'!$A$18:$L$205, MATCH("Customer ID", 'E4 TB Allocation Details'!$A$18:$L$18, 0),FALSE), 'E2 Allocators'!$B$15:$W$361, MATCH('O5 Details by Class &amp; Accounts'!AD$18, 'E2 Allocators'!$B$15:$W$15, 0),FALSE)*$G144)</f>
        <v>0</v>
      </c>
      <c r="AE144" s="1411">
        <f>IF(ISERROR(VLOOKUP(VLOOKUP($A144, 'E4 TB Allocation Details'!$A$18:$L$205, MATCH("Customer ID", 'E4 TB Allocation Details'!$A$18:$L$18, 0),FALSE), 'E2 Allocators'!$B$15:$W$361, MATCH('O5 Details by Class &amp; Accounts'!AE$18, 'E2 Allocators'!$B$15:$W$15, 0),FALSE)*$G144), 0, VLOOKUP(VLOOKUP($A144, 'E4 TB Allocation Details'!$A$18:$L$205, MATCH("Customer ID", 'E4 TB Allocation Details'!$A$18:$L$18, 0),FALSE), 'E2 Allocators'!$B$15:$W$361, MATCH('O5 Details by Class &amp; Accounts'!AE$18, 'E2 Allocators'!$B$15:$W$15, 0),FALSE)*$G144)</f>
        <v>0</v>
      </c>
      <c r="AF144" s="1411">
        <f>IF(ISERROR(VLOOKUP(VLOOKUP($A144, 'E4 TB Allocation Details'!$A$18:$L$205, MATCH("Customer ID", 'E4 TB Allocation Details'!$A$18:$L$18, 0),FALSE), 'E2 Allocators'!$B$15:$W$361, MATCH('O5 Details by Class &amp; Accounts'!AF$18, 'E2 Allocators'!$B$15:$W$15, 0),FALSE)*$G144), 0, VLOOKUP(VLOOKUP($A144, 'E4 TB Allocation Details'!$A$18:$L$205, MATCH("Customer ID", 'E4 TB Allocation Details'!$A$18:$L$18, 0),FALSE), 'E2 Allocators'!$B$15:$W$361, MATCH('O5 Details by Class &amp; Accounts'!AF$18, 'E2 Allocators'!$B$15:$W$15, 0),FALSE)*$G144)</f>
        <v>0</v>
      </c>
      <c r="AG144" s="1411">
        <f>IF(ISERROR(VLOOKUP(VLOOKUP($A144, 'E4 TB Allocation Details'!$A$18:$L$205, MATCH("Customer ID", 'E4 TB Allocation Details'!$A$18:$L$18, 0),FALSE), 'E2 Allocators'!$B$15:$W$361, MATCH('O5 Details by Class &amp; Accounts'!AG$18, 'E2 Allocators'!$B$15:$W$15, 0),FALSE)*$G144), 0, VLOOKUP(VLOOKUP($A144, 'E4 TB Allocation Details'!$A$18:$L$205, MATCH("Customer ID", 'E4 TB Allocation Details'!$A$18:$L$18, 0),FALSE), 'E2 Allocators'!$B$15:$W$361, MATCH('O5 Details by Class &amp; Accounts'!AG$18, 'E2 Allocators'!$B$15:$W$15, 0),FALSE)*$G144)</f>
        <v>0</v>
      </c>
      <c r="AH144" s="1411">
        <f>IF(ISERROR(VLOOKUP(VLOOKUP($A144, 'E4 TB Allocation Details'!$A$18:$L$205, MATCH("Customer ID", 'E4 TB Allocation Details'!$A$18:$L$18, 0),FALSE), 'E2 Allocators'!$B$15:$W$361, MATCH('O5 Details by Class &amp; Accounts'!AH$18, 'E2 Allocators'!$B$15:$W$15, 0),FALSE)*$G144), 0, VLOOKUP(VLOOKUP($A144, 'E4 TB Allocation Details'!$A$18:$L$205, MATCH("Customer ID", 'E4 TB Allocation Details'!$A$18:$L$18, 0),FALSE), 'E2 Allocators'!$B$15:$W$361, MATCH('O5 Details by Class &amp; Accounts'!AH$18, 'E2 Allocators'!$B$15:$W$15, 0),FALSE)*$G144)</f>
        <v>0</v>
      </c>
      <c r="AI144" s="1411">
        <f>IF(ISERROR(VLOOKUP(VLOOKUP($A144, 'E4 TB Allocation Details'!$A$18:$L$205, MATCH("Customer ID", 'E4 TB Allocation Details'!$A$18:$L$18, 0),FALSE), 'E2 Allocators'!$B$15:$W$361, MATCH('O5 Details by Class &amp; Accounts'!AI$18, 'E2 Allocators'!$B$15:$W$15, 0),FALSE)*$G144), 0, VLOOKUP(VLOOKUP($A144, 'E4 TB Allocation Details'!$A$18:$L$205, MATCH("Customer ID", 'E4 TB Allocation Details'!$A$18:$L$18, 0),FALSE), 'E2 Allocators'!$B$15:$W$361, MATCH('O5 Details by Class &amp; Accounts'!AI$18, 'E2 Allocators'!$B$15:$W$15, 0),FALSE)*$G144)</f>
        <v>0</v>
      </c>
      <c r="AJ144" s="1411">
        <f>IF(ISERROR(VLOOKUP(VLOOKUP($A144, 'E4 TB Allocation Details'!$A$18:$L$205, MATCH("Customer ID", 'E4 TB Allocation Details'!$A$18:$L$18, 0),FALSE), 'E2 Allocators'!$B$15:$W$361, MATCH('O5 Details by Class &amp; Accounts'!AJ$18, 'E2 Allocators'!$B$15:$W$15, 0),FALSE)*$G144), 0, VLOOKUP(VLOOKUP($A144, 'E4 TB Allocation Details'!$A$18:$L$205, MATCH("Customer ID", 'E4 TB Allocation Details'!$A$18:$L$18, 0),FALSE), 'E2 Allocators'!$B$15:$W$361, MATCH('O5 Details by Class &amp; Accounts'!AJ$18, 'E2 Allocators'!$B$15:$W$15, 0),FALSE)*$G144)</f>
        <v>0</v>
      </c>
      <c r="AK144" s="1411">
        <f>IF(ISERROR(VLOOKUP(VLOOKUP($A144, 'E4 TB Allocation Details'!$A$18:$L$205, MATCH("Customer ID", 'E4 TB Allocation Details'!$A$18:$L$18, 0),FALSE), 'E2 Allocators'!$B$15:$W$361, MATCH('O5 Details by Class &amp; Accounts'!AK$18, 'E2 Allocators'!$B$15:$W$15, 0),FALSE)*$G144), 0, VLOOKUP(VLOOKUP($A144, 'E4 TB Allocation Details'!$A$18:$L$205, MATCH("Customer ID", 'E4 TB Allocation Details'!$A$18:$L$18, 0),FALSE), 'E2 Allocators'!$B$15:$W$361, MATCH('O5 Details by Class &amp; Accounts'!AK$18, 'E2 Allocators'!$B$15:$W$15, 0),FALSE)*$G144)</f>
        <v>0</v>
      </c>
      <c r="AL144" s="1411">
        <f>IF(ISERROR(VLOOKUP(VLOOKUP($A144, 'E4 TB Allocation Details'!$A$18:$L$205, MATCH("Customer ID", 'E4 TB Allocation Details'!$A$18:$L$18, 0),FALSE), 'E2 Allocators'!$B$15:$W$361, MATCH('O5 Details by Class &amp; Accounts'!AL$18, 'E2 Allocators'!$B$15:$W$15, 0),FALSE)*$G144), 0, VLOOKUP(VLOOKUP($A144, 'E4 TB Allocation Details'!$A$18:$L$205, MATCH("Customer ID", 'E4 TB Allocation Details'!$A$18:$L$18, 0),FALSE), 'E2 Allocators'!$B$15:$W$361, MATCH('O5 Details by Class &amp; Accounts'!AL$18, 'E2 Allocators'!$B$15:$W$15, 0),FALSE)*$G144)</f>
        <v>0</v>
      </c>
      <c r="AM144" s="1411">
        <f>IF(ISERROR(VLOOKUP(VLOOKUP($A144, 'E4 TB Allocation Details'!$A$18:$L$205, MATCH("Customer ID", 'E4 TB Allocation Details'!$A$18:$L$18, 0),FALSE), 'E2 Allocators'!$B$15:$W$361, MATCH('O5 Details by Class &amp; Accounts'!AM$18, 'E2 Allocators'!$B$15:$W$15, 0),FALSE)*$G144), 0, VLOOKUP(VLOOKUP($A144, 'E4 TB Allocation Details'!$A$18:$L$205, MATCH("Customer ID", 'E4 TB Allocation Details'!$A$18:$L$18, 0),FALSE), 'E2 Allocators'!$B$15:$W$361, MATCH('O5 Details by Class &amp; Accounts'!AM$18, 'E2 Allocators'!$B$15:$W$15, 0),FALSE)*$G144)</f>
        <v>0</v>
      </c>
      <c r="AN144" s="1411">
        <f>IF(ISERROR(VLOOKUP(VLOOKUP($A144, 'E4 TB Allocation Details'!$A$18:$L$205, MATCH("Customer ID", 'E4 TB Allocation Details'!$A$18:$L$18, 0),FALSE), 'E2 Allocators'!$B$15:$W$361, MATCH('O5 Details by Class &amp; Accounts'!AN$18, 'E2 Allocators'!$B$15:$W$15, 0),FALSE)*$G144), 0, VLOOKUP(VLOOKUP($A144, 'E4 TB Allocation Details'!$A$18:$L$205, MATCH("Customer ID", 'E4 TB Allocation Details'!$A$18:$L$18, 0),FALSE), 'E2 Allocators'!$B$15:$W$361, MATCH('O5 Details by Class &amp; Accounts'!AN$18, 'E2 Allocators'!$B$15:$W$15, 0),FALSE)*$G144)</f>
        <v>0</v>
      </c>
      <c r="AO144" s="1411">
        <f>IF(ISERROR(VLOOKUP(VLOOKUP($A144, 'E4 TB Allocation Details'!$A$18:$L$205, MATCH("Customer ID", 'E4 TB Allocation Details'!$A$18:$L$18, 0),FALSE), 'E2 Allocators'!$B$15:$W$361, MATCH('O5 Details by Class &amp; Accounts'!AO$18, 'E2 Allocators'!$B$15:$W$15, 0),FALSE)*$G144), 0, VLOOKUP(VLOOKUP($A144, 'E4 TB Allocation Details'!$A$18:$L$205, MATCH("Customer ID", 'E4 TB Allocation Details'!$A$18:$L$18, 0),FALSE), 'E2 Allocators'!$B$15:$W$361, MATCH('O5 Details by Class &amp; Accounts'!AO$18, 'E2 Allocators'!$B$15:$W$15, 0),FALSE)*$G144)</f>
        <v>0</v>
      </c>
      <c r="AP144" s="1411">
        <f>IF(ISERROR(VLOOKUP(VLOOKUP($A144, 'E4 TB Allocation Details'!$A$18:$L$205, MATCH("Customer ID", 'E4 TB Allocation Details'!$A$18:$L$18, 0),FALSE), 'E2 Allocators'!$B$15:$W$361, MATCH('O5 Details by Class &amp; Accounts'!AP$18, 'E2 Allocators'!$B$15:$W$15, 0),FALSE)*$G144), 0, VLOOKUP(VLOOKUP($A144, 'E4 TB Allocation Details'!$A$18:$L$205, MATCH("Customer ID", 'E4 TB Allocation Details'!$A$18:$L$18, 0),FALSE), 'E2 Allocators'!$B$15:$W$361, MATCH('O5 Details by Class &amp; Accounts'!AP$18, 'E2 Allocators'!$B$15:$W$15, 0),FALSE)*$G144)</f>
        <v>0</v>
      </c>
      <c r="AQ144" s="1411">
        <f>IF(ISERROR(VLOOKUP(VLOOKUP($A144, 'E4 TB Allocation Details'!$A$18:$L$205, MATCH("Customer ID", 'E4 TB Allocation Details'!$A$18:$L$18, 0),FALSE), 'E2 Allocators'!$B$15:$W$361, MATCH('O5 Details by Class &amp; Accounts'!AQ$18, 'E2 Allocators'!$B$15:$W$15, 0),FALSE)*$G144), 0, VLOOKUP(VLOOKUP($A144, 'E4 TB Allocation Details'!$A$18:$L$205, MATCH("Customer ID", 'E4 TB Allocation Details'!$A$18:$L$18, 0),FALSE), 'E2 Allocators'!$B$15:$W$361, MATCH('O5 Details by Class &amp; Accounts'!AQ$18, 'E2 Allocators'!$B$15:$W$15, 0),FALSE)*$G144)</f>
        <v>0</v>
      </c>
      <c r="AR144" s="1411">
        <f>IF(ISERROR(VLOOKUP(VLOOKUP($A144, 'E4 TB Allocation Details'!$A$18:$L$205, MATCH("Customer ID", 'E4 TB Allocation Details'!$A$18:$L$18, 0),FALSE), 'E2 Allocators'!$B$15:$W$361, MATCH('O5 Details by Class &amp; Accounts'!AR$18, 'E2 Allocators'!$B$15:$W$15, 0),FALSE)*$G144), 0, VLOOKUP(VLOOKUP($A144, 'E4 TB Allocation Details'!$A$18:$L$205, MATCH("Customer ID", 'E4 TB Allocation Details'!$A$18:$L$18, 0),FALSE), 'E2 Allocators'!$B$15:$W$361, MATCH('O5 Details by Class &amp; Accounts'!AR$18, 'E2 Allocators'!$B$15:$W$15, 0),FALSE)*$G144)</f>
        <v>0</v>
      </c>
      <c r="AS144" s="1411">
        <f>IF(ISERROR(VLOOKUP(VLOOKUP($A144, 'E4 TB Allocation Details'!$A$18:$L$205, MATCH("Customer ID", 'E4 TB Allocation Details'!$A$18:$L$18, 0),FALSE), 'E2 Allocators'!$B$15:$W$361, MATCH('O5 Details by Class &amp; Accounts'!AS$18, 'E2 Allocators'!$B$15:$W$15, 0),FALSE)*$G144), 0, VLOOKUP(VLOOKUP($A144, 'E4 TB Allocation Details'!$A$18:$L$205, MATCH("Customer ID", 'E4 TB Allocation Details'!$A$18:$L$18, 0),FALSE), 'E2 Allocators'!$B$15:$W$361, MATCH('O5 Details by Class &amp; Accounts'!AS$18, 'E2 Allocators'!$B$15:$W$15, 0),FALSE)*$G144)</f>
        <v>0</v>
      </c>
      <c r="AT144" s="1411">
        <f>IF(ISERROR(VLOOKUP(VLOOKUP($A144, 'E4 TB Allocation Details'!$A$18:$L$205, MATCH("Customer ID", 'E4 TB Allocation Details'!$A$18:$L$18, 0),FALSE), 'E2 Allocators'!$B$15:$W$361, MATCH('O5 Details by Class &amp; Accounts'!AT$18, 'E2 Allocators'!$B$15:$W$15, 0),FALSE)*$G144), 0, VLOOKUP(VLOOKUP($A144, 'E4 TB Allocation Details'!$A$18:$L$205, MATCH("Customer ID", 'E4 TB Allocation Details'!$A$18:$L$18, 0),FALSE), 'E2 Allocators'!$B$15:$W$361, MATCH('O5 Details by Class &amp; Accounts'!AT$18, 'E2 Allocators'!$B$15:$W$15, 0),FALSE)*$G144)</f>
        <v>0</v>
      </c>
      <c r="AU144" s="1411">
        <f>IF(ISERROR(VLOOKUP(VLOOKUP($A144, 'E4 TB Allocation Details'!$A$18:$L$205, MATCH("Customer ID", 'E4 TB Allocation Details'!$A$18:$L$18, 0),FALSE), 'E2 Allocators'!$B$15:$W$361, MATCH('O5 Details by Class &amp; Accounts'!AU$18, 'E2 Allocators'!$B$15:$W$15, 0),FALSE)*$G144), 0, VLOOKUP(VLOOKUP($A144, 'E4 TB Allocation Details'!$A$18:$L$205, MATCH("Customer ID", 'E4 TB Allocation Details'!$A$18:$L$18, 0),FALSE), 'E2 Allocators'!$B$15:$W$361, MATCH('O5 Details by Class &amp; Accounts'!AU$18, 'E2 Allocators'!$B$15:$W$15, 0),FALSE)*$G144)</f>
        <v>0</v>
      </c>
      <c r="AV144" s="1411">
        <f>IF(ISERROR(VLOOKUP(VLOOKUP($A144, 'E4 TB Allocation Details'!$A$18:$L$205, MATCH("Customer ID", 'E4 TB Allocation Details'!$A$18:$L$18, 0),FALSE), 'E2 Allocators'!$B$15:$W$361, MATCH('O5 Details by Class &amp; Accounts'!AV$18, 'E2 Allocators'!$B$15:$W$15, 0),FALSE)*$G144), 0, VLOOKUP(VLOOKUP($A144, 'E4 TB Allocation Details'!$A$18:$L$205, MATCH("Customer ID", 'E4 TB Allocation Details'!$A$18:$L$18, 0),FALSE), 'E2 Allocators'!$B$15:$W$361, MATCH('O5 Details by Class &amp; Accounts'!AV$18, 'E2 Allocators'!$B$15:$W$15, 0),FALSE)*$G144)</f>
        <v>0</v>
      </c>
      <c r="AW144" s="1411">
        <f>IF(ISERROR(VLOOKUP(VLOOKUP($A144, 'E4 TB Allocation Details'!$A$18:$L$205, MATCH("Customer ID", 'E4 TB Allocation Details'!$A$18:$L$18, 0),FALSE), 'E2 Allocators'!$B$15:$W$361, MATCH('O5 Details by Class &amp; Accounts'!AW$18, 'E2 Allocators'!$B$15:$W$15, 0),FALSE)*$G144), 0, VLOOKUP(VLOOKUP($A144, 'E4 TB Allocation Details'!$A$18:$L$205, MATCH("Customer ID", 'E4 TB Allocation Details'!$A$18:$L$18, 0),FALSE), 'E2 Allocators'!$B$15:$W$361, MATCH('O5 Details by Class &amp; Accounts'!AW$18, 'E2 Allocators'!$B$15:$W$15, 0),FALSE)*$G144)</f>
        <v>0</v>
      </c>
      <c r="AX144" s="1411">
        <f t="shared" si="33"/>
        <v>0</v>
      </c>
      <c r="AY144" s="1411">
        <f>IF(ISERROR(VLOOKUP(VLOOKUP($A144, 'E4 TB Allocation Details'!$A$18:$L$205, MATCH("Misc ID", 'E4 TB Allocation Details'!$A$18:$L$18, 0),FALSE), 'E2 Allocators'!$B$15:$W$361, MATCH('O5 Details by Class &amp; Accounts'!AY$18, 'E2 Allocators'!$B$15:$W$15, 0),FALSE)*$E144), 0, VLOOKUP(VLOOKUP($A144, 'E4 TB Allocation Details'!$A$18:$L$205, MATCH("Misc ID", 'E4 TB Allocation Details'!$A$18:$L$18, 0),FALSE), 'E2 Allocators'!$B$15:$W$361, MATCH('O5 Details by Class &amp; Accounts'!AY$18, 'E2 Allocators'!$B$15:$W$15, 0),FALSE)*$E144)</f>
        <v>0</v>
      </c>
      <c r="AZ144" s="1411">
        <f>IF(ISERROR(VLOOKUP(VLOOKUP($A144, 'E4 TB Allocation Details'!$A$18:$L$205, MATCH("Misc ID", 'E4 TB Allocation Details'!$A$18:$L$18, 0),FALSE), 'E2 Allocators'!$B$15:$W$361, MATCH('O5 Details by Class &amp; Accounts'!AZ$18, 'E2 Allocators'!$B$15:$W$15, 0),FALSE)*$E144), 0, VLOOKUP(VLOOKUP($A144, 'E4 TB Allocation Details'!$A$18:$L$205, MATCH("Misc ID", 'E4 TB Allocation Details'!$A$18:$L$18, 0),FALSE), 'E2 Allocators'!$B$15:$W$361, MATCH('O5 Details by Class &amp; Accounts'!AZ$18, 'E2 Allocators'!$B$15:$W$15, 0),FALSE)*$E144)</f>
        <v>0</v>
      </c>
      <c r="BA144" s="1411">
        <f>IF(ISERROR(VLOOKUP(VLOOKUP($A144, 'E4 TB Allocation Details'!$A$18:$L$205, MATCH("Misc ID", 'E4 TB Allocation Details'!$A$18:$L$18, 0),FALSE), 'E2 Allocators'!$B$15:$W$361, MATCH('O5 Details by Class &amp; Accounts'!BA$18, 'E2 Allocators'!$B$15:$W$15, 0),FALSE)*$E144), 0, VLOOKUP(VLOOKUP($A144, 'E4 TB Allocation Details'!$A$18:$L$205, MATCH("Misc ID", 'E4 TB Allocation Details'!$A$18:$L$18, 0),FALSE), 'E2 Allocators'!$B$15:$W$361, MATCH('O5 Details by Class &amp; Accounts'!BA$18, 'E2 Allocators'!$B$15:$W$15, 0),FALSE)*$E144)</f>
        <v>0</v>
      </c>
      <c r="BB144" s="1411">
        <f>IF(ISERROR(VLOOKUP(VLOOKUP($A144, 'E4 TB Allocation Details'!$A$18:$L$205, MATCH("Misc ID", 'E4 TB Allocation Details'!$A$18:$L$18, 0),FALSE), 'E2 Allocators'!$B$15:$W$361, MATCH('O5 Details by Class &amp; Accounts'!BB$18, 'E2 Allocators'!$B$15:$W$15, 0),FALSE)*$E144), 0, VLOOKUP(VLOOKUP($A144, 'E4 TB Allocation Details'!$A$18:$L$205, MATCH("Misc ID", 'E4 TB Allocation Details'!$A$18:$L$18, 0),FALSE), 'E2 Allocators'!$B$15:$W$361, MATCH('O5 Details by Class &amp; Accounts'!BB$18, 'E2 Allocators'!$B$15:$W$15, 0),FALSE)*$E144)</f>
        <v>0</v>
      </c>
      <c r="BC144" s="1411">
        <f>IF(ISERROR(VLOOKUP(VLOOKUP($A144, 'E4 TB Allocation Details'!$A$18:$L$205, MATCH("Misc ID", 'E4 TB Allocation Details'!$A$18:$L$18, 0),FALSE), 'E2 Allocators'!$B$15:$W$361, MATCH('O5 Details by Class &amp; Accounts'!BC$18, 'E2 Allocators'!$B$15:$W$15, 0),FALSE)*$E144), 0, VLOOKUP(VLOOKUP($A144, 'E4 TB Allocation Details'!$A$18:$L$205, MATCH("Misc ID", 'E4 TB Allocation Details'!$A$18:$L$18, 0),FALSE), 'E2 Allocators'!$B$15:$W$361, MATCH('O5 Details by Class &amp; Accounts'!BC$18, 'E2 Allocators'!$B$15:$W$15, 0),FALSE)*$E144)</f>
        <v>0</v>
      </c>
      <c r="BD144" s="1411">
        <f>IF(ISERROR(VLOOKUP(VLOOKUP($A144, 'E4 TB Allocation Details'!$A$18:$L$205, MATCH("Misc ID", 'E4 TB Allocation Details'!$A$18:$L$18, 0),FALSE), 'E2 Allocators'!$B$15:$W$361, MATCH('O5 Details by Class &amp; Accounts'!BD$18, 'E2 Allocators'!$B$15:$W$15, 0),FALSE)*$E144), 0, VLOOKUP(VLOOKUP($A144, 'E4 TB Allocation Details'!$A$18:$L$205, MATCH("Misc ID", 'E4 TB Allocation Details'!$A$18:$L$18, 0),FALSE), 'E2 Allocators'!$B$15:$W$361, MATCH('O5 Details by Class &amp; Accounts'!BD$18, 'E2 Allocators'!$B$15:$W$15, 0),FALSE)*$E144)</f>
        <v>0</v>
      </c>
      <c r="BE144" s="1411">
        <f>IF(ISERROR(VLOOKUP(VLOOKUP($A144, 'E4 TB Allocation Details'!$A$18:$L$205, MATCH("Misc ID", 'E4 TB Allocation Details'!$A$18:$L$18, 0),FALSE), 'E2 Allocators'!$B$15:$W$361, MATCH('O5 Details by Class &amp; Accounts'!BE$18, 'E2 Allocators'!$B$15:$W$15, 0),FALSE)*$E144), 0, VLOOKUP(VLOOKUP($A144, 'E4 TB Allocation Details'!$A$18:$L$205, MATCH("Misc ID", 'E4 TB Allocation Details'!$A$18:$L$18, 0),FALSE), 'E2 Allocators'!$B$15:$W$361, MATCH('O5 Details by Class &amp; Accounts'!BE$18, 'E2 Allocators'!$B$15:$W$15, 0),FALSE)*$E144)</f>
        <v>0</v>
      </c>
      <c r="BF144" s="1411">
        <f>IF(ISERROR(VLOOKUP(VLOOKUP($A144, 'E4 TB Allocation Details'!$A$18:$L$205, MATCH("Misc ID", 'E4 TB Allocation Details'!$A$18:$L$18, 0),FALSE), 'E2 Allocators'!$B$15:$W$361, MATCH('O5 Details by Class &amp; Accounts'!BF$18, 'E2 Allocators'!$B$15:$W$15, 0),FALSE)*$E144), 0, VLOOKUP(VLOOKUP($A144, 'E4 TB Allocation Details'!$A$18:$L$205, MATCH("Misc ID", 'E4 TB Allocation Details'!$A$18:$L$18, 0),FALSE), 'E2 Allocators'!$B$15:$W$361, MATCH('O5 Details by Class &amp; Accounts'!BF$18, 'E2 Allocators'!$B$15:$W$15, 0),FALSE)*$E144)</f>
        <v>0</v>
      </c>
      <c r="BG144" s="1411">
        <f>IF(ISERROR(VLOOKUP(VLOOKUP($A144, 'E4 TB Allocation Details'!$A$18:$L$205, MATCH("Misc ID", 'E4 TB Allocation Details'!$A$18:$L$18, 0),FALSE), 'E2 Allocators'!$B$15:$W$361, MATCH('O5 Details by Class &amp; Accounts'!BG$18, 'E2 Allocators'!$B$15:$W$15, 0),FALSE)*$E144), 0, VLOOKUP(VLOOKUP($A144, 'E4 TB Allocation Details'!$A$18:$L$205, MATCH("Misc ID", 'E4 TB Allocation Details'!$A$18:$L$18, 0),FALSE), 'E2 Allocators'!$B$15:$W$361, MATCH('O5 Details by Class &amp; Accounts'!BG$18, 'E2 Allocators'!$B$15:$W$15, 0),FALSE)*$E144)</f>
        <v>0</v>
      </c>
      <c r="BH144" s="1411">
        <f>IF(ISERROR(VLOOKUP(VLOOKUP($A144, 'E4 TB Allocation Details'!$A$18:$L$205, MATCH("Misc ID", 'E4 TB Allocation Details'!$A$18:$L$18, 0),FALSE), 'E2 Allocators'!$B$15:$W$361, MATCH('O5 Details by Class &amp; Accounts'!BH$18, 'E2 Allocators'!$B$15:$W$15, 0),FALSE)*$E144), 0, VLOOKUP(VLOOKUP($A144, 'E4 TB Allocation Details'!$A$18:$L$205, MATCH("Misc ID", 'E4 TB Allocation Details'!$A$18:$L$18, 0),FALSE), 'E2 Allocators'!$B$15:$W$361, MATCH('O5 Details by Class &amp; Accounts'!BH$18, 'E2 Allocators'!$B$15:$W$15, 0),FALSE)*$E144)</f>
        <v>0</v>
      </c>
      <c r="BI144" s="1411">
        <f>IF(ISERROR(VLOOKUP(VLOOKUP($A144, 'E4 TB Allocation Details'!$A$18:$L$205, MATCH("Misc ID", 'E4 TB Allocation Details'!$A$18:$L$18, 0),FALSE), 'E2 Allocators'!$B$15:$W$361, MATCH('O5 Details by Class &amp; Accounts'!BI$18, 'E2 Allocators'!$B$15:$W$15, 0),FALSE)*$E144), 0, VLOOKUP(VLOOKUP($A144, 'E4 TB Allocation Details'!$A$18:$L$205, MATCH("Misc ID", 'E4 TB Allocation Details'!$A$18:$L$18, 0),FALSE), 'E2 Allocators'!$B$15:$W$361, MATCH('O5 Details by Class &amp; Accounts'!BI$18, 'E2 Allocators'!$B$15:$W$15, 0),FALSE)*$E144)</f>
        <v>0</v>
      </c>
      <c r="BJ144" s="1411">
        <f>IF(ISERROR(VLOOKUP(VLOOKUP($A144, 'E4 TB Allocation Details'!$A$18:$L$205, MATCH("Misc ID", 'E4 TB Allocation Details'!$A$18:$L$18, 0),FALSE), 'E2 Allocators'!$B$15:$W$361, MATCH('O5 Details by Class &amp; Accounts'!BJ$18, 'E2 Allocators'!$B$15:$W$15, 0),FALSE)*$E144), 0, VLOOKUP(VLOOKUP($A144, 'E4 TB Allocation Details'!$A$18:$L$205, MATCH("Misc ID", 'E4 TB Allocation Details'!$A$18:$L$18, 0),FALSE), 'E2 Allocators'!$B$15:$W$361, MATCH('O5 Details by Class &amp; Accounts'!BJ$18, 'E2 Allocators'!$B$15:$W$15, 0),FALSE)*$E144)</f>
        <v>0</v>
      </c>
      <c r="BK144" s="1411">
        <f>IF(ISERROR(VLOOKUP(VLOOKUP($A144, 'E4 TB Allocation Details'!$A$18:$L$205, MATCH("Misc ID", 'E4 TB Allocation Details'!$A$18:$L$18, 0),FALSE), 'E2 Allocators'!$B$15:$W$361, MATCH('O5 Details by Class &amp; Accounts'!BK$18, 'E2 Allocators'!$B$15:$W$15, 0),FALSE)*$E144), 0, VLOOKUP(VLOOKUP($A144, 'E4 TB Allocation Details'!$A$18:$L$205, MATCH("Misc ID", 'E4 TB Allocation Details'!$A$18:$L$18, 0),FALSE), 'E2 Allocators'!$B$15:$W$361, MATCH('O5 Details by Class &amp; Accounts'!BK$18, 'E2 Allocators'!$B$15:$W$15, 0),FALSE)*$E144)</f>
        <v>0</v>
      </c>
      <c r="BL144" s="1411">
        <f>IF(ISERROR(VLOOKUP(VLOOKUP($A144, 'E4 TB Allocation Details'!$A$18:$L$205, MATCH("Misc ID", 'E4 TB Allocation Details'!$A$18:$L$18, 0),FALSE), 'E2 Allocators'!$B$15:$W$361, MATCH('O5 Details by Class &amp; Accounts'!BL$18, 'E2 Allocators'!$B$15:$W$15, 0),FALSE)*$E144), 0, VLOOKUP(VLOOKUP($A144, 'E4 TB Allocation Details'!$A$18:$L$205, MATCH("Misc ID", 'E4 TB Allocation Details'!$A$18:$L$18, 0),FALSE), 'E2 Allocators'!$B$15:$W$361, MATCH('O5 Details by Class &amp; Accounts'!BL$18, 'E2 Allocators'!$B$15:$W$15, 0),FALSE)*$E144)</f>
        <v>0</v>
      </c>
      <c r="BM144" s="1411">
        <f>IF(ISERROR(VLOOKUP(VLOOKUP($A144, 'E4 TB Allocation Details'!$A$18:$L$205, MATCH("Misc ID", 'E4 TB Allocation Details'!$A$18:$L$18, 0),FALSE), 'E2 Allocators'!$B$15:$W$361, MATCH('O5 Details by Class &amp; Accounts'!BM$18, 'E2 Allocators'!$B$15:$W$15, 0),FALSE)*$E144), 0, VLOOKUP(VLOOKUP($A144, 'E4 TB Allocation Details'!$A$18:$L$205, MATCH("Misc ID", 'E4 TB Allocation Details'!$A$18:$L$18, 0),FALSE), 'E2 Allocators'!$B$15:$W$361, MATCH('O5 Details by Class &amp; Accounts'!BM$18, 'E2 Allocators'!$B$15:$W$15, 0),FALSE)*$E144)</f>
        <v>0</v>
      </c>
      <c r="BN144" s="1411">
        <f>IF(ISERROR(VLOOKUP(VLOOKUP($A144, 'E4 TB Allocation Details'!$A$18:$L$205, MATCH("Misc ID", 'E4 TB Allocation Details'!$A$18:$L$18, 0),FALSE), 'E2 Allocators'!$B$15:$W$361, MATCH('O5 Details by Class &amp; Accounts'!BN$18, 'E2 Allocators'!$B$15:$W$15, 0),FALSE)*$E144), 0, VLOOKUP(VLOOKUP($A144, 'E4 TB Allocation Details'!$A$18:$L$205, MATCH("Misc ID", 'E4 TB Allocation Details'!$A$18:$L$18, 0),FALSE), 'E2 Allocators'!$B$15:$W$361, MATCH('O5 Details by Class &amp; Accounts'!BN$18, 'E2 Allocators'!$B$15:$W$15, 0),FALSE)*$E144)</f>
        <v>0</v>
      </c>
      <c r="BO144" s="1411">
        <f>IF(ISERROR(VLOOKUP(VLOOKUP($A144, 'E4 TB Allocation Details'!$A$18:$L$205, MATCH("Misc ID", 'E4 TB Allocation Details'!$A$18:$L$18, 0),FALSE), 'E2 Allocators'!$B$15:$W$361, MATCH('O5 Details by Class &amp; Accounts'!BO$18, 'E2 Allocators'!$B$15:$W$15, 0),FALSE)*$E144), 0, VLOOKUP(VLOOKUP($A144, 'E4 TB Allocation Details'!$A$18:$L$205, MATCH("Misc ID", 'E4 TB Allocation Details'!$A$18:$L$18, 0),FALSE), 'E2 Allocators'!$B$15:$W$361, MATCH('O5 Details by Class &amp; Accounts'!BO$18, 'E2 Allocators'!$B$15:$W$15, 0),FALSE)*$E144)</f>
        <v>0</v>
      </c>
      <c r="BP144" s="1411">
        <f>IF(ISERROR(VLOOKUP(VLOOKUP($A144, 'E4 TB Allocation Details'!$A$18:$L$205, MATCH("Misc ID", 'E4 TB Allocation Details'!$A$18:$L$18, 0),FALSE), 'E2 Allocators'!$B$15:$W$361, MATCH('O5 Details by Class &amp; Accounts'!BP$18, 'E2 Allocators'!$B$15:$W$15, 0),FALSE)*$E144), 0, VLOOKUP(VLOOKUP($A144, 'E4 TB Allocation Details'!$A$18:$L$205, MATCH("Misc ID", 'E4 TB Allocation Details'!$A$18:$L$18, 0),FALSE), 'E2 Allocators'!$B$15:$W$361, MATCH('O5 Details by Class &amp; Accounts'!BP$18, 'E2 Allocators'!$B$15:$W$15, 0),FALSE)*$E144)</f>
        <v>0</v>
      </c>
      <c r="BQ144" s="1411">
        <f>IF(ISERROR(VLOOKUP(VLOOKUP($A144, 'E4 TB Allocation Details'!$A$18:$L$205, MATCH("Misc ID", 'E4 TB Allocation Details'!$A$18:$L$18, 0),FALSE), 'E2 Allocators'!$B$15:$W$361, MATCH('O5 Details by Class &amp; Accounts'!BQ$18, 'E2 Allocators'!$B$15:$W$15, 0),FALSE)*$E144), 0, VLOOKUP(VLOOKUP($A144, 'E4 TB Allocation Details'!$A$18:$L$205, MATCH("Misc ID", 'E4 TB Allocation Details'!$A$18:$L$18, 0),FALSE), 'E2 Allocators'!$B$15:$W$361, MATCH('O5 Details by Class &amp; Accounts'!BQ$18, 'E2 Allocators'!$B$15:$W$15, 0),FALSE)*$E144)</f>
        <v>0</v>
      </c>
      <c r="BR144" s="1411">
        <f>IF(ISERROR(VLOOKUP(VLOOKUP($A144, 'E4 TB Allocation Details'!$A$18:$L$205, MATCH("Misc ID", 'E4 TB Allocation Details'!$A$18:$L$18, 0),FALSE), 'E2 Allocators'!$B$15:$W$361, MATCH('O5 Details by Class &amp; Accounts'!BR$18, 'E2 Allocators'!$B$15:$W$15, 0),FALSE)*$E144), 0, VLOOKUP(VLOOKUP($A144, 'E4 TB Allocation Details'!$A$18:$L$205, MATCH("Misc ID", 'E4 TB Allocation Details'!$A$18:$L$18, 0),FALSE), 'E2 Allocators'!$B$15:$W$361, MATCH('O5 Details by Class &amp; Accounts'!BR$18, 'E2 Allocators'!$B$15:$W$15, 0),FALSE)*$E144)</f>
        <v>0</v>
      </c>
      <c r="BS144" s="1411">
        <f t="shared" si="34"/>
        <v>0</v>
      </c>
      <c r="BT144" s="1411">
        <f>IF(ISERROR(VLOOKUP(VLOOKUP($A144, 'E4 TB Allocation Details'!$A$18:$L$205, MATCH("A &amp; G ID", 'E4 TB Allocation Details'!$A$18:$L$18, 0),FALSE), 'E2 Allocators'!$B$15:$W$361, MATCH('O5 Details by Class &amp; Accounts'!BT$18, 'E2 Allocators'!$B$15:$W$15, 0),FALSE)*$E144), 0, VLOOKUP(VLOOKUP($A144, 'E4 TB Allocation Details'!$A$18:$L$205, MATCH("A &amp; G ID", 'E4 TB Allocation Details'!$A$18:$L$18, 0),FALSE), 'E2 Allocators'!$B$15:$W$361, MATCH('O5 Details by Class &amp; Accounts'!BT$18, 'E2 Allocators'!$B$15:$W$15, 0),FALSE)*$E144)</f>
        <v>0</v>
      </c>
      <c r="BU144" s="1411">
        <f>IF(ISERROR(VLOOKUP(VLOOKUP($A144, 'E4 TB Allocation Details'!$A$18:$L$205, MATCH("A &amp; G ID", 'E4 TB Allocation Details'!$A$18:$L$18, 0),FALSE), 'E2 Allocators'!$B$15:$W$361, MATCH('O5 Details by Class &amp; Accounts'!BU$18, 'E2 Allocators'!$B$15:$W$15, 0),FALSE)*$E144), 0, VLOOKUP(VLOOKUP($A144, 'E4 TB Allocation Details'!$A$18:$L$205, MATCH("A &amp; G ID", 'E4 TB Allocation Details'!$A$18:$L$18, 0),FALSE), 'E2 Allocators'!$B$15:$W$361, MATCH('O5 Details by Class &amp; Accounts'!BU$18, 'E2 Allocators'!$B$15:$W$15, 0),FALSE)*$E144)</f>
        <v>0</v>
      </c>
      <c r="BV144" s="1411">
        <f>IF(ISERROR(VLOOKUP(VLOOKUP($A144, 'E4 TB Allocation Details'!$A$18:$L$205, MATCH("A &amp; G ID", 'E4 TB Allocation Details'!$A$18:$L$18, 0),FALSE), 'E2 Allocators'!$B$15:$W$361, MATCH('O5 Details by Class &amp; Accounts'!BV$18, 'E2 Allocators'!$B$15:$W$15, 0),FALSE)*$E144), 0, VLOOKUP(VLOOKUP($A144, 'E4 TB Allocation Details'!$A$18:$L$205, MATCH("A &amp; G ID", 'E4 TB Allocation Details'!$A$18:$L$18, 0),FALSE), 'E2 Allocators'!$B$15:$W$361, MATCH('O5 Details by Class &amp; Accounts'!BV$18, 'E2 Allocators'!$B$15:$W$15, 0),FALSE)*$E144)</f>
        <v>0</v>
      </c>
      <c r="BW144" s="1411">
        <f>IF(ISERROR(VLOOKUP(VLOOKUP($A144, 'E4 TB Allocation Details'!$A$18:$L$205, MATCH("A &amp; G ID", 'E4 TB Allocation Details'!$A$18:$L$18, 0),FALSE), 'E2 Allocators'!$B$15:$W$361, MATCH('O5 Details by Class &amp; Accounts'!BW$18, 'E2 Allocators'!$B$15:$W$15, 0),FALSE)*$E144), 0, VLOOKUP(VLOOKUP($A144, 'E4 TB Allocation Details'!$A$18:$L$205, MATCH("A &amp; G ID", 'E4 TB Allocation Details'!$A$18:$L$18, 0),FALSE), 'E2 Allocators'!$B$15:$W$361, MATCH('O5 Details by Class &amp; Accounts'!BW$18, 'E2 Allocators'!$B$15:$W$15, 0),FALSE)*$E144)</f>
        <v>0</v>
      </c>
      <c r="BX144" s="1411">
        <f>IF(ISERROR(VLOOKUP(VLOOKUP($A144, 'E4 TB Allocation Details'!$A$18:$L$205, MATCH("A &amp; G ID", 'E4 TB Allocation Details'!$A$18:$L$18, 0),FALSE), 'E2 Allocators'!$B$15:$W$361, MATCH('O5 Details by Class &amp; Accounts'!BX$18, 'E2 Allocators'!$B$15:$W$15, 0),FALSE)*$E144), 0, VLOOKUP(VLOOKUP($A144, 'E4 TB Allocation Details'!$A$18:$L$205, MATCH("A &amp; G ID", 'E4 TB Allocation Details'!$A$18:$L$18, 0),FALSE), 'E2 Allocators'!$B$15:$W$361, MATCH('O5 Details by Class &amp; Accounts'!BX$18, 'E2 Allocators'!$B$15:$W$15, 0),FALSE)*$E144)</f>
        <v>0</v>
      </c>
      <c r="BY144" s="1411">
        <f>IF(ISERROR(VLOOKUP(VLOOKUP($A144, 'E4 TB Allocation Details'!$A$18:$L$205, MATCH("A &amp; G ID", 'E4 TB Allocation Details'!$A$18:$L$18, 0),FALSE), 'E2 Allocators'!$B$15:$W$361, MATCH('O5 Details by Class &amp; Accounts'!BY$18, 'E2 Allocators'!$B$15:$W$15, 0),FALSE)*$E144), 0, VLOOKUP(VLOOKUP($A144, 'E4 TB Allocation Details'!$A$18:$L$205, MATCH("A &amp; G ID", 'E4 TB Allocation Details'!$A$18:$L$18, 0),FALSE), 'E2 Allocators'!$B$15:$W$361, MATCH('O5 Details by Class &amp; Accounts'!BY$18, 'E2 Allocators'!$B$15:$W$15, 0),FALSE)*$E144)</f>
        <v>0</v>
      </c>
      <c r="BZ144" s="1411">
        <f>IF(ISERROR(VLOOKUP(VLOOKUP($A144, 'E4 TB Allocation Details'!$A$18:$L$205, MATCH("A &amp; G ID", 'E4 TB Allocation Details'!$A$18:$L$18, 0),FALSE), 'E2 Allocators'!$B$15:$W$361, MATCH('O5 Details by Class &amp; Accounts'!BZ$18, 'E2 Allocators'!$B$15:$W$15, 0),FALSE)*$E144), 0, VLOOKUP(VLOOKUP($A144, 'E4 TB Allocation Details'!$A$18:$L$205, MATCH("A &amp; G ID", 'E4 TB Allocation Details'!$A$18:$L$18, 0),FALSE), 'E2 Allocators'!$B$15:$W$361, MATCH('O5 Details by Class &amp; Accounts'!BZ$18, 'E2 Allocators'!$B$15:$W$15, 0),FALSE)*$E144)</f>
        <v>0</v>
      </c>
      <c r="CA144" s="1411">
        <f>IF(ISERROR(VLOOKUP(VLOOKUP($A144, 'E4 TB Allocation Details'!$A$18:$L$205, MATCH("A &amp; G ID", 'E4 TB Allocation Details'!$A$18:$L$18, 0),FALSE), 'E2 Allocators'!$B$15:$W$361, MATCH('O5 Details by Class &amp; Accounts'!CA$18, 'E2 Allocators'!$B$15:$W$15, 0),FALSE)*$E144), 0, VLOOKUP(VLOOKUP($A144, 'E4 TB Allocation Details'!$A$18:$L$205, MATCH("A &amp; G ID", 'E4 TB Allocation Details'!$A$18:$L$18, 0),FALSE), 'E2 Allocators'!$B$15:$W$361, MATCH('O5 Details by Class &amp; Accounts'!CA$18, 'E2 Allocators'!$B$15:$W$15, 0),FALSE)*$E144)</f>
        <v>0</v>
      </c>
      <c r="CB144" s="1411">
        <f>IF(ISERROR(VLOOKUP(VLOOKUP($A144, 'E4 TB Allocation Details'!$A$18:$L$205, MATCH("A &amp; G ID", 'E4 TB Allocation Details'!$A$18:$L$18, 0),FALSE), 'E2 Allocators'!$B$15:$W$361, MATCH('O5 Details by Class &amp; Accounts'!CB$18, 'E2 Allocators'!$B$15:$W$15, 0),FALSE)*$E144), 0, VLOOKUP(VLOOKUP($A144, 'E4 TB Allocation Details'!$A$18:$L$205, MATCH("A &amp; G ID", 'E4 TB Allocation Details'!$A$18:$L$18, 0),FALSE), 'E2 Allocators'!$B$15:$W$361, MATCH('O5 Details by Class &amp; Accounts'!CB$18, 'E2 Allocators'!$B$15:$W$15, 0),FALSE)*$E144)</f>
        <v>0</v>
      </c>
      <c r="CC144" s="1411">
        <f>IF(ISERROR(VLOOKUP(VLOOKUP($A144, 'E4 TB Allocation Details'!$A$18:$L$205, MATCH("A &amp; G ID", 'E4 TB Allocation Details'!$A$18:$L$18, 0),FALSE), 'E2 Allocators'!$B$15:$W$361, MATCH('O5 Details by Class &amp; Accounts'!CC$18, 'E2 Allocators'!$B$15:$W$15, 0),FALSE)*$E144), 0, VLOOKUP(VLOOKUP($A144, 'E4 TB Allocation Details'!$A$18:$L$205, MATCH("A &amp; G ID", 'E4 TB Allocation Details'!$A$18:$L$18, 0),FALSE), 'E2 Allocators'!$B$15:$W$361, MATCH('O5 Details by Class &amp; Accounts'!CC$18, 'E2 Allocators'!$B$15:$W$15, 0),FALSE)*$E144)</f>
        <v>0</v>
      </c>
      <c r="CD144" s="1411">
        <f>IF(ISERROR(VLOOKUP(VLOOKUP($A144, 'E4 TB Allocation Details'!$A$18:$L$205, MATCH("A &amp; G ID", 'E4 TB Allocation Details'!$A$18:$L$18, 0),FALSE), 'E2 Allocators'!$B$15:$W$361, MATCH('O5 Details by Class &amp; Accounts'!CD$18, 'E2 Allocators'!$B$15:$W$15, 0),FALSE)*$E144), 0, VLOOKUP(VLOOKUP($A144, 'E4 TB Allocation Details'!$A$18:$L$205, MATCH("A &amp; G ID", 'E4 TB Allocation Details'!$A$18:$L$18, 0),FALSE), 'E2 Allocators'!$B$15:$W$361, MATCH('O5 Details by Class &amp; Accounts'!CD$18, 'E2 Allocators'!$B$15:$W$15, 0),FALSE)*$E144)</f>
        <v>0</v>
      </c>
      <c r="CE144" s="1411">
        <f>IF(ISERROR(VLOOKUP(VLOOKUP($A144, 'E4 TB Allocation Details'!$A$18:$L$205, MATCH("A &amp; G ID", 'E4 TB Allocation Details'!$A$18:$L$18, 0),FALSE), 'E2 Allocators'!$B$15:$W$361, MATCH('O5 Details by Class &amp; Accounts'!CE$18, 'E2 Allocators'!$B$15:$W$15, 0),FALSE)*$E144), 0, VLOOKUP(VLOOKUP($A144, 'E4 TB Allocation Details'!$A$18:$L$205, MATCH("A &amp; G ID", 'E4 TB Allocation Details'!$A$18:$L$18, 0),FALSE), 'E2 Allocators'!$B$15:$W$361, MATCH('O5 Details by Class &amp; Accounts'!CE$18, 'E2 Allocators'!$B$15:$W$15, 0),FALSE)*$E144)</f>
        <v>0</v>
      </c>
      <c r="CF144" s="1411">
        <f>IF(ISERROR(VLOOKUP(VLOOKUP($A144, 'E4 TB Allocation Details'!$A$18:$L$205, MATCH("A &amp; G ID", 'E4 TB Allocation Details'!$A$18:$L$18, 0),FALSE), 'E2 Allocators'!$B$15:$W$361, MATCH('O5 Details by Class &amp; Accounts'!CF$18, 'E2 Allocators'!$B$15:$W$15, 0),FALSE)*$E144), 0, VLOOKUP(VLOOKUP($A144, 'E4 TB Allocation Details'!$A$18:$L$205, MATCH("A &amp; G ID", 'E4 TB Allocation Details'!$A$18:$L$18, 0),FALSE), 'E2 Allocators'!$B$15:$W$361, MATCH('O5 Details by Class &amp; Accounts'!CF$18, 'E2 Allocators'!$B$15:$W$15, 0),FALSE)*$E144)</f>
        <v>0</v>
      </c>
      <c r="CG144" s="1411">
        <f>IF(ISERROR(VLOOKUP(VLOOKUP($A144, 'E4 TB Allocation Details'!$A$18:$L$205, MATCH("A &amp; G ID", 'E4 TB Allocation Details'!$A$18:$L$18, 0),FALSE), 'E2 Allocators'!$B$15:$W$361, MATCH('O5 Details by Class &amp; Accounts'!CG$18, 'E2 Allocators'!$B$15:$W$15, 0),FALSE)*$E144), 0, VLOOKUP(VLOOKUP($A144, 'E4 TB Allocation Details'!$A$18:$L$205, MATCH("A &amp; G ID", 'E4 TB Allocation Details'!$A$18:$L$18, 0),FALSE), 'E2 Allocators'!$B$15:$W$361, MATCH('O5 Details by Class &amp; Accounts'!CG$18, 'E2 Allocators'!$B$15:$W$15, 0),FALSE)*$E144)</f>
        <v>0</v>
      </c>
      <c r="CH144" s="1411">
        <f>IF(ISERROR(VLOOKUP(VLOOKUP($A144, 'E4 TB Allocation Details'!$A$18:$L$205, MATCH("A &amp; G ID", 'E4 TB Allocation Details'!$A$18:$L$18, 0),FALSE), 'E2 Allocators'!$B$15:$W$361, MATCH('O5 Details by Class &amp; Accounts'!CH$18, 'E2 Allocators'!$B$15:$W$15, 0),FALSE)*$E144), 0, VLOOKUP(VLOOKUP($A144, 'E4 TB Allocation Details'!$A$18:$L$205, MATCH("A &amp; G ID", 'E4 TB Allocation Details'!$A$18:$L$18, 0),FALSE), 'E2 Allocators'!$B$15:$W$361, MATCH('O5 Details by Class &amp; Accounts'!CH$18, 'E2 Allocators'!$B$15:$W$15, 0),FALSE)*$E144)</f>
        <v>0</v>
      </c>
      <c r="CI144" s="1411">
        <f>IF(ISERROR(VLOOKUP(VLOOKUP($A144, 'E4 TB Allocation Details'!$A$18:$L$205, MATCH("A &amp; G ID", 'E4 TB Allocation Details'!$A$18:$L$18, 0),FALSE), 'E2 Allocators'!$B$15:$W$361, MATCH('O5 Details by Class &amp; Accounts'!CI$18, 'E2 Allocators'!$B$15:$W$15, 0),FALSE)*$E144), 0, VLOOKUP(VLOOKUP($A144, 'E4 TB Allocation Details'!$A$18:$L$205, MATCH("A &amp; G ID", 'E4 TB Allocation Details'!$A$18:$L$18, 0),FALSE), 'E2 Allocators'!$B$15:$W$361, MATCH('O5 Details by Class &amp; Accounts'!CI$18, 'E2 Allocators'!$B$15:$W$15, 0),FALSE)*$E144)</f>
        <v>0</v>
      </c>
      <c r="CJ144" s="1411">
        <f>IF(ISERROR(VLOOKUP(VLOOKUP($A144, 'E4 TB Allocation Details'!$A$18:$L$205, MATCH("A &amp; G ID", 'E4 TB Allocation Details'!$A$18:$L$18, 0),FALSE), 'E2 Allocators'!$B$15:$W$361, MATCH('O5 Details by Class &amp; Accounts'!CJ$18, 'E2 Allocators'!$B$15:$W$15, 0),FALSE)*$E144), 0, VLOOKUP(VLOOKUP($A144, 'E4 TB Allocation Details'!$A$18:$L$205, MATCH("A &amp; G ID", 'E4 TB Allocation Details'!$A$18:$L$18, 0),FALSE), 'E2 Allocators'!$B$15:$W$361, MATCH('O5 Details by Class &amp; Accounts'!CJ$18, 'E2 Allocators'!$B$15:$W$15, 0),FALSE)*$E144)</f>
        <v>0</v>
      </c>
      <c r="CK144" s="1411">
        <f>IF(ISERROR(VLOOKUP(VLOOKUP($A144, 'E4 TB Allocation Details'!$A$18:$L$205, MATCH("A &amp; G ID", 'E4 TB Allocation Details'!$A$18:$L$18, 0),FALSE), 'E2 Allocators'!$B$15:$W$361, MATCH('O5 Details by Class &amp; Accounts'!CK$18, 'E2 Allocators'!$B$15:$W$15, 0),FALSE)*$E144), 0, VLOOKUP(VLOOKUP($A144, 'E4 TB Allocation Details'!$A$18:$L$205, MATCH("A &amp; G ID", 'E4 TB Allocation Details'!$A$18:$L$18, 0),FALSE), 'E2 Allocators'!$B$15:$W$361, MATCH('O5 Details by Class &amp; Accounts'!CK$18, 'E2 Allocators'!$B$15:$W$15, 0),FALSE)*$E144)</f>
        <v>0</v>
      </c>
      <c r="CL144" s="1411">
        <f>IF(ISERROR(VLOOKUP(VLOOKUP($A144, 'E4 TB Allocation Details'!$A$18:$L$205, MATCH("A &amp; G ID", 'E4 TB Allocation Details'!$A$18:$L$18, 0),FALSE), 'E2 Allocators'!$B$15:$W$361, MATCH('O5 Details by Class &amp; Accounts'!CL$18, 'E2 Allocators'!$B$15:$W$15, 0),FALSE)*$E144), 0, VLOOKUP(VLOOKUP($A144, 'E4 TB Allocation Details'!$A$18:$L$205, MATCH("A &amp; G ID", 'E4 TB Allocation Details'!$A$18:$L$18, 0),FALSE), 'E2 Allocators'!$B$15:$W$361, MATCH('O5 Details by Class &amp; Accounts'!CL$18, 'E2 Allocators'!$B$15:$W$15, 0),FALSE)*$E144)</f>
        <v>0</v>
      </c>
      <c r="CM144" s="1411">
        <f>IF(ISERROR(VLOOKUP(VLOOKUP($A144, 'E4 TB Allocation Details'!$A$18:$L$205, MATCH("A &amp; G ID", 'E4 TB Allocation Details'!$A$18:$L$18, 0),FALSE), 'E2 Allocators'!$B$15:$W$361, MATCH('O5 Details by Class &amp; Accounts'!CM$18, 'E2 Allocators'!$B$15:$W$15, 0),FALSE)*$E144), 0, VLOOKUP(VLOOKUP($A144, 'E4 TB Allocation Details'!$A$18:$L$205, MATCH("A &amp; G ID", 'E4 TB Allocation Details'!$A$18:$L$18, 0),FALSE), 'E2 Allocators'!$B$15:$W$361, MATCH('O5 Details by Class &amp; Accounts'!CM$18, 'E2 Allocators'!$B$15:$W$15, 0),FALSE)*$E144)</f>
        <v>0</v>
      </c>
      <c r="CN144" s="1411">
        <f t="shared" si="35"/>
        <v>0</v>
      </c>
      <c r="CO144" s="1791">
        <f t="shared" si="36"/>
        <v>0</v>
      </c>
      <c r="CQ144" s="2086" t="s">
        <v>288</v>
      </c>
    </row>
    <row r="145" spans="1:95" s="80" customFormat="1" ht="12.75">
      <c r="A145" s="1176">
        <v>5105</v>
      </c>
      <c r="B145" s="1175" t="s">
        <v>675</v>
      </c>
      <c r="C145" s="1788">
        <f>IF(ISERROR(VLOOKUP($A145,'I3 TB Data'!$A$23:$H$458,MATCH('O5 Details by Class &amp; Accounts'!$C$18, 'I3 TB Data'!$A$23:$H$23,0),0)), 0, VLOOKUP($A145,'I3 TB Data'!$A$23:$H$458,MATCH('O5 Details by Class &amp; Accounts'!$C$18,'I3 TB Data'!$A$23:$H$23,0),0))</f>
        <v>0</v>
      </c>
      <c r="D145" s="1789"/>
      <c r="E145" s="1788">
        <f t="shared" si="37"/>
        <v>0</v>
      </c>
      <c r="F145" s="1790">
        <f>IF(ISERROR(VLOOKUP($A145, 'E1 Categorization'!A33:E122, MATCH("Customer Component", 'E1 Categorization'!$A$33:$E$33,0), 0)), 0, IF(VLOOKUP($A145, 'E1 Categorization'!A33:E122, MATCH("Customer Component", 'E1 Categorization'!$A$33:$E$33,0), 0)=0, 'O5 Details by Class &amp; Accounts'!$E145, IF(AND(VLOOKUP($A145, 'E1 Categorization'!A33:E122, MATCH("Customer Component", 'E1 Categorization'!$A$33:$E$33,0), 0) &gt;0, VLOOKUP($A145, 'E1 Categorization'!A33:E122, MATCH("Customer Component", 'E1 Categorization'!$A$33:$E$33,0), 0)&lt;1), 'O5 Details by Class &amp; Accounts'!$E145*(1-VLOOKUP($A145, 'E1 Categorization'!A33:E122, MATCH("Customer Component", 'E1 Categorization'!$A$33:$E$33,0), 0)), 0)))</f>
        <v>0</v>
      </c>
      <c r="G145" s="1790">
        <f>IF(ISERROR(VLOOKUP($A145, 'E1 Categorization'!A33:E122, MATCH("Customer Component", 'E1 Categorization'!$A$33:$E$33,0), 0)),0, IF(VLOOKUP($A145, 'E1 Categorization'!A33:E122, MATCH("Customer Component", 'E1 Categorization'!$A$33:$E$33,0), 0)=0, 0, IF(AND(VLOOKUP($A145, 'E1 Categorization'!A33:E122, MATCH("Customer Component", 'E1 Categorization'!$A$33:$E$33,0), 0) &gt;0, VLOOKUP($A145, 'E1 Categorization'!A33:E122, MATCH("Customer Component", 'E1 Categorization'!$A$33:$E$33,0), 0)&lt;1), 'O5 Details by Class &amp; Accounts'!$E145*(VLOOKUP($A145, 'E1 Categorization'!A33:E122, MATCH("Customer Component", 'E1 Categorization'!$A$33:$E$33,0), 0)), 'O5 Details by Class &amp; Accounts'!$E145)))</f>
        <v>0</v>
      </c>
      <c r="H145" s="1411">
        <f t="shared" si="31"/>
        <v>0</v>
      </c>
      <c r="I145" s="1411">
        <f>IF(ISERROR(VLOOKUP(VLOOKUP($A145, 'E4 TB Allocation Details'!$A$18:$L$205, MATCH("Demand ID", 'E4 TB Allocation Details'!$A$18:$L$18, 0),FALSE), 'E2 Allocators'!$B$15:$W$361, MATCH('O5 Details by Class &amp; Accounts'!I$18, 'E2 Allocators'!$B$15:$W$15, 0),FALSE)*$F145), 0, VLOOKUP(VLOOKUP($A145, 'E4 TB Allocation Details'!$A$18:$L$205, MATCH("Demand ID", 'E4 TB Allocation Details'!$A$18:$L$18, 0),FALSE), 'E2 Allocators'!$B$15:$W$361, MATCH('O5 Details by Class &amp; Accounts'!I$18, 'E2 Allocators'!$B$15:$W$15, 0),FALSE)*$F145)</f>
        <v>0</v>
      </c>
      <c r="J145" s="1411">
        <f>IF(ISERROR(VLOOKUP(VLOOKUP($A145, 'E4 TB Allocation Details'!$A$18:$L$205, MATCH("Demand ID", 'E4 TB Allocation Details'!$A$18:$L$18, 0),FALSE), 'E2 Allocators'!$B$15:$W$361, MATCH('O5 Details by Class &amp; Accounts'!J$18, 'E2 Allocators'!$B$15:$W$15, 0),FALSE)*$F145), 0, VLOOKUP(VLOOKUP($A145, 'E4 TB Allocation Details'!$A$18:$L$205, MATCH("Demand ID", 'E4 TB Allocation Details'!$A$18:$L$18, 0),FALSE), 'E2 Allocators'!$B$15:$W$361, MATCH('O5 Details by Class &amp; Accounts'!J$18, 'E2 Allocators'!$B$15:$W$15, 0),FALSE)*$F145)</f>
        <v>0</v>
      </c>
      <c r="K145" s="1411">
        <f>IF(ISERROR(VLOOKUP(VLOOKUP($A145, 'E4 TB Allocation Details'!$A$18:$L$205, MATCH("Demand ID", 'E4 TB Allocation Details'!$A$18:$L$18, 0),FALSE), 'E2 Allocators'!$B$15:$W$361, MATCH('O5 Details by Class &amp; Accounts'!K$18, 'E2 Allocators'!$B$15:$W$15, 0),FALSE)*$F145), 0, VLOOKUP(VLOOKUP($A145, 'E4 TB Allocation Details'!$A$18:$L$205, MATCH("Demand ID", 'E4 TB Allocation Details'!$A$18:$L$18, 0),FALSE), 'E2 Allocators'!$B$15:$W$361, MATCH('O5 Details by Class &amp; Accounts'!K$18, 'E2 Allocators'!$B$15:$W$15, 0),FALSE)*$F145)</f>
        <v>0</v>
      </c>
      <c r="L145" s="1411">
        <f>IF(ISERROR(VLOOKUP(VLOOKUP($A145, 'E4 TB Allocation Details'!$A$18:$L$205, MATCH("Demand ID", 'E4 TB Allocation Details'!$A$18:$L$18, 0),FALSE), 'E2 Allocators'!$B$15:$W$361, MATCH('O5 Details by Class &amp; Accounts'!L$18, 'E2 Allocators'!$B$15:$W$15, 0),FALSE)*$F145), 0, VLOOKUP(VLOOKUP($A145, 'E4 TB Allocation Details'!$A$18:$L$205, MATCH("Demand ID", 'E4 TB Allocation Details'!$A$18:$L$18, 0),FALSE), 'E2 Allocators'!$B$15:$W$361, MATCH('O5 Details by Class &amp; Accounts'!L$18, 'E2 Allocators'!$B$15:$W$15, 0),FALSE)*$F145)</f>
        <v>0</v>
      </c>
      <c r="M145" s="1411">
        <f>IF(ISERROR(VLOOKUP(VLOOKUP($A145, 'E4 TB Allocation Details'!$A$18:$L$205, MATCH("Demand ID", 'E4 TB Allocation Details'!$A$18:$L$18, 0),FALSE), 'E2 Allocators'!$B$15:$W$361, MATCH('O5 Details by Class &amp; Accounts'!M$18, 'E2 Allocators'!$B$15:$W$15, 0),FALSE)*$F145), 0, VLOOKUP(VLOOKUP($A145, 'E4 TB Allocation Details'!$A$18:$L$205, MATCH("Demand ID", 'E4 TB Allocation Details'!$A$18:$L$18, 0),FALSE), 'E2 Allocators'!$B$15:$W$361, MATCH('O5 Details by Class &amp; Accounts'!M$18, 'E2 Allocators'!$B$15:$W$15, 0),FALSE)*$F145)</f>
        <v>0</v>
      </c>
      <c r="N145" s="1411">
        <f>IF(ISERROR(VLOOKUP(VLOOKUP($A145, 'E4 TB Allocation Details'!$A$18:$L$205, MATCH("Demand ID", 'E4 TB Allocation Details'!$A$18:$L$18, 0),FALSE), 'E2 Allocators'!$B$15:$W$361, MATCH('O5 Details by Class &amp; Accounts'!N$18, 'E2 Allocators'!$B$15:$W$15, 0),FALSE)*$F145), 0, VLOOKUP(VLOOKUP($A145, 'E4 TB Allocation Details'!$A$18:$L$205, MATCH("Demand ID", 'E4 TB Allocation Details'!$A$18:$L$18, 0),FALSE), 'E2 Allocators'!$B$15:$W$361, MATCH('O5 Details by Class &amp; Accounts'!N$18, 'E2 Allocators'!$B$15:$W$15, 0),FALSE)*$F145)</f>
        <v>0</v>
      </c>
      <c r="O145" s="1411">
        <f>IF(ISERROR(VLOOKUP(VLOOKUP($A145, 'E4 TB Allocation Details'!$A$18:$L$205, MATCH("Demand ID", 'E4 TB Allocation Details'!$A$18:$L$18, 0),FALSE), 'E2 Allocators'!$B$15:$W$361, MATCH('O5 Details by Class &amp; Accounts'!O$18, 'E2 Allocators'!$B$15:$W$15, 0),FALSE)*$F145), 0, VLOOKUP(VLOOKUP($A145, 'E4 TB Allocation Details'!$A$18:$L$205, MATCH("Demand ID", 'E4 TB Allocation Details'!$A$18:$L$18, 0),FALSE), 'E2 Allocators'!$B$15:$W$361, MATCH('O5 Details by Class &amp; Accounts'!O$18, 'E2 Allocators'!$B$15:$W$15, 0),FALSE)*$F145)</f>
        <v>0</v>
      </c>
      <c r="P145" s="1411">
        <f>IF(ISERROR(VLOOKUP(VLOOKUP($A145, 'E4 TB Allocation Details'!$A$18:$L$205, MATCH("Demand ID", 'E4 TB Allocation Details'!$A$18:$L$18, 0),FALSE), 'E2 Allocators'!$B$15:$W$361, MATCH('O5 Details by Class &amp; Accounts'!P$18, 'E2 Allocators'!$B$15:$W$15, 0),FALSE)*$F145), 0, VLOOKUP(VLOOKUP($A145, 'E4 TB Allocation Details'!$A$18:$L$205, MATCH("Demand ID", 'E4 TB Allocation Details'!$A$18:$L$18, 0),FALSE), 'E2 Allocators'!$B$15:$W$361, MATCH('O5 Details by Class &amp; Accounts'!P$18, 'E2 Allocators'!$B$15:$W$15, 0),FALSE)*$F145)</f>
        <v>0</v>
      </c>
      <c r="Q145" s="1411">
        <f>IF(ISERROR(VLOOKUP(VLOOKUP($A145, 'E4 TB Allocation Details'!$A$18:$L$205, MATCH("Demand ID", 'E4 TB Allocation Details'!$A$18:$L$18, 0),FALSE), 'E2 Allocators'!$B$15:$W$361, MATCH('O5 Details by Class &amp; Accounts'!Q$18, 'E2 Allocators'!$B$15:$W$15, 0),FALSE)*$F145), 0, VLOOKUP(VLOOKUP($A145, 'E4 TB Allocation Details'!$A$18:$L$205, MATCH("Demand ID", 'E4 TB Allocation Details'!$A$18:$L$18, 0),FALSE), 'E2 Allocators'!$B$15:$W$361, MATCH('O5 Details by Class &amp; Accounts'!Q$18, 'E2 Allocators'!$B$15:$W$15, 0),FALSE)*$F145)</f>
        <v>0</v>
      </c>
      <c r="R145" s="1411">
        <f>IF(ISERROR(VLOOKUP(VLOOKUP($A145, 'E4 TB Allocation Details'!$A$18:$L$205, MATCH("Demand ID", 'E4 TB Allocation Details'!$A$18:$L$18, 0),FALSE), 'E2 Allocators'!$B$15:$W$361, MATCH('O5 Details by Class &amp; Accounts'!R$18, 'E2 Allocators'!$B$15:$W$15, 0),FALSE)*$F145), 0, VLOOKUP(VLOOKUP($A145, 'E4 TB Allocation Details'!$A$18:$L$205, MATCH("Demand ID", 'E4 TB Allocation Details'!$A$18:$L$18, 0),FALSE), 'E2 Allocators'!$B$15:$W$361, MATCH('O5 Details by Class &amp; Accounts'!R$18, 'E2 Allocators'!$B$15:$W$15, 0),FALSE)*$F145)</f>
        <v>0</v>
      </c>
      <c r="S145" s="1411">
        <f>IF(ISERROR(VLOOKUP(VLOOKUP($A145, 'E4 TB Allocation Details'!$A$18:$L$205, MATCH("Demand ID", 'E4 TB Allocation Details'!$A$18:$L$18, 0),FALSE), 'E2 Allocators'!$B$15:$W$361, MATCH('O5 Details by Class &amp; Accounts'!S$18, 'E2 Allocators'!$B$15:$W$15, 0),FALSE)*$F145), 0, VLOOKUP(VLOOKUP($A145, 'E4 TB Allocation Details'!$A$18:$L$205, MATCH("Demand ID", 'E4 TB Allocation Details'!$A$18:$L$18, 0),FALSE), 'E2 Allocators'!$B$15:$W$361, MATCH('O5 Details by Class &amp; Accounts'!S$18, 'E2 Allocators'!$B$15:$W$15, 0),FALSE)*$F145)</f>
        <v>0</v>
      </c>
      <c r="T145" s="1411">
        <f>IF(ISERROR(VLOOKUP(VLOOKUP($A145, 'E4 TB Allocation Details'!$A$18:$L$205, MATCH("Demand ID", 'E4 TB Allocation Details'!$A$18:$L$18, 0),FALSE), 'E2 Allocators'!$B$15:$W$361, MATCH('O5 Details by Class &amp; Accounts'!T$18, 'E2 Allocators'!$B$15:$W$15, 0),FALSE)*$F145), 0, VLOOKUP(VLOOKUP($A145, 'E4 TB Allocation Details'!$A$18:$L$205, MATCH("Demand ID", 'E4 TB Allocation Details'!$A$18:$L$18, 0),FALSE), 'E2 Allocators'!$B$15:$W$361, MATCH('O5 Details by Class &amp; Accounts'!T$18, 'E2 Allocators'!$B$15:$W$15, 0),FALSE)*$F145)</f>
        <v>0</v>
      </c>
      <c r="U145" s="1411">
        <f>IF(ISERROR(VLOOKUP(VLOOKUP($A145, 'E4 TB Allocation Details'!$A$18:$L$205, MATCH("Demand ID", 'E4 TB Allocation Details'!$A$18:$L$18, 0),FALSE), 'E2 Allocators'!$B$15:$W$361, MATCH('O5 Details by Class &amp; Accounts'!U$18, 'E2 Allocators'!$B$15:$W$15, 0),FALSE)*$F145), 0, VLOOKUP(VLOOKUP($A145, 'E4 TB Allocation Details'!$A$18:$L$205, MATCH("Demand ID", 'E4 TB Allocation Details'!$A$18:$L$18, 0),FALSE), 'E2 Allocators'!$B$15:$W$361, MATCH('O5 Details by Class &amp; Accounts'!U$18, 'E2 Allocators'!$B$15:$W$15, 0),FALSE)*$F145)</f>
        <v>0</v>
      </c>
      <c r="V145" s="1411">
        <f>IF(ISERROR(VLOOKUP(VLOOKUP($A145, 'E4 TB Allocation Details'!$A$18:$L$205, MATCH("Demand ID", 'E4 TB Allocation Details'!$A$18:$L$18, 0),FALSE), 'E2 Allocators'!$B$15:$W$361, MATCH('O5 Details by Class &amp; Accounts'!V$18, 'E2 Allocators'!$B$15:$W$15, 0),FALSE)*$F145), 0, VLOOKUP(VLOOKUP($A145, 'E4 TB Allocation Details'!$A$18:$L$205, MATCH("Demand ID", 'E4 TB Allocation Details'!$A$18:$L$18, 0),FALSE), 'E2 Allocators'!$B$15:$W$361, MATCH('O5 Details by Class &amp; Accounts'!V$18, 'E2 Allocators'!$B$15:$W$15, 0),FALSE)*$F145)</f>
        <v>0</v>
      </c>
      <c r="W145" s="1411">
        <f>IF(ISERROR(VLOOKUP(VLOOKUP($A145, 'E4 TB Allocation Details'!$A$18:$L$205, MATCH("Demand ID", 'E4 TB Allocation Details'!$A$18:$L$18, 0),FALSE), 'E2 Allocators'!$B$15:$W$361, MATCH('O5 Details by Class &amp; Accounts'!W$18, 'E2 Allocators'!$B$15:$W$15, 0),FALSE)*$F145), 0, VLOOKUP(VLOOKUP($A145, 'E4 TB Allocation Details'!$A$18:$L$205, MATCH("Demand ID", 'E4 TB Allocation Details'!$A$18:$L$18, 0),FALSE), 'E2 Allocators'!$B$15:$W$361, MATCH('O5 Details by Class &amp; Accounts'!W$18, 'E2 Allocators'!$B$15:$W$15, 0),FALSE)*$F145)</f>
        <v>0</v>
      </c>
      <c r="X145" s="1411">
        <f>IF(ISERROR(VLOOKUP(VLOOKUP($A145, 'E4 TB Allocation Details'!$A$18:$L$205, MATCH("Demand ID", 'E4 TB Allocation Details'!$A$18:$L$18, 0),FALSE), 'E2 Allocators'!$B$15:$W$361, MATCH('O5 Details by Class &amp; Accounts'!X$18, 'E2 Allocators'!$B$15:$W$15, 0),FALSE)*$F145), 0, VLOOKUP(VLOOKUP($A145, 'E4 TB Allocation Details'!$A$18:$L$205, MATCH("Demand ID", 'E4 TB Allocation Details'!$A$18:$L$18, 0),FALSE), 'E2 Allocators'!$B$15:$W$361, MATCH('O5 Details by Class &amp; Accounts'!X$18, 'E2 Allocators'!$B$15:$W$15, 0),FALSE)*$F145)</f>
        <v>0</v>
      </c>
      <c r="Y145" s="1411">
        <f>IF(ISERROR(VLOOKUP(VLOOKUP($A145, 'E4 TB Allocation Details'!$A$18:$L$205, MATCH("Demand ID", 'E4 TB Allocation Details'!$A$18:$L$18, 0),FALSE), 'E2 Allocators'!$B$15:$W$361, MATCH('O5 Details by Class &amp; Accounts'!Y$18, 'E2 Allocators'!$B$15:$W$15, 0),FALSE)*$F145), 0, VLOOKUP(VLOOKUP($A145, 'E4 TB Allocation Details'!$A$18:$L$205, MATCH("Demand ID", 'E4 TB Allocation Details'!$A$18:$L$18, 0),FALSE), 'E2 Allocators'!$B$15:$W$361, MATCH('O5 Details by Class &amp; Accounts'!Y$18, 'E2 Allocators'!$B$15:$W$15, 0),FALSE)*$F145)</f>
        <v>0</v>
      </c>
      <c r="Z145" s="1411">
        <f>IF(ISERROR(VLOOKUP(VLOOKUP($A145, 'E4 TB Allocation Details'!$A$18:$L$205, MATCH("Demand ID", 'E4 TB Allocation Details'!$A$18:$L$18, 0),FALSE), 'E2 Allocators'!$B$15:$W$361, MATCH('O5 Details by Class &amp; Accounts'!Z$18, 'E2 Allocators'!$B$15:$W$15, 0),FALSE)*$F145), 0, VLOOKUP(VLOOKUP($A145, 'E4 TB Allocation Details'!$A$18:$L$205, MATCH("Demand ID", 'E4 TB Allocation Details'!$A$18:$L$18, 0),FALSE), 'E2 Allocators'!$B$15:$W$361, MATCH('O5 Details by Class &amp; Accounts'!Z$18, 'E2 Allocators'!$B$15:$W$15, 0),FALSE)*$F145)</f>
        <v>0</v>
      </c>
      <c r="AA145" s="1411">
        <f>IF(ISERROR(VLOOKUP(VLOOKUP($A145, 'E4 TB Allocation Details'!$A$18:$L$205, MATCH("Demand ID", 'E4 TB Allocation Details'!$A$18:$L$18, 0),FALSE), 'E2 Allocators'!$B$15:$W$361, MATCH('O5 Details by Class &amp; Accounts'!AA$18, 'E2 Allocators'!$B$15:$W$15, 0),FALSE)*$F145), 0, VLOOKUP(VLOOKUP($A145, 'E4 TB Allocation Details'!$A$18:$L$205, MATCH("Demand ID", 'E4 TB Allocation Details'!$A$18:$L$18, 0),FALSE), 'E2 Allocators'!$B$15:$W$361, MATCH('O5 Details by Class &amp; Accounts'!AA$18, 'E2 Allocators'!$B$15:$W$15, 0),FALSE)*$F145)</f>
        <v>0</v>
      </c>
      <c r="AB145" s="1411">
        <f>IF(ISERROR(VLOOKUP(VLOOKUP($A145, 'E4 TB Allocation Details'!$A$18:$L$205, MATCH("Demand ID", 'E4 TB Allocation Details'!$A$18:$L$18, 0),FALSE), 'E2 Allocators'!$B$15:$W$361, MATCH('O5 Details by Class &amp; Accounts'!AB$18, 'E2 Allocators'!$B$15:$W$15, 0),FALSE)*$F145), 0, VLOOKUP(VLOOKUP($A145, 'E4 TB Allocation Details'!$A$18:$L$205, MATCH("Demand ID", 'E4 TB Allocation Details'!$A$18:$L$18, 0),FALSE), 'E2 Allocators'!$B$15:$W$361, MATCH('O5 Details by Class &amp; Accounts'!AB$18, 'E2 Allocators'!$B$15:$W$15, 0),FALSE)*$F145)</f>
        <v>0</v>
      </c>
      <c r="AC145" s="1411">
        <f t="shared" si="32"/>
        <v>0</v>
      </c>
      <c r="AD145" s="1411">
        <f>IF(ISERROR(VLOOKUP(VLOOKUP($A145, 'E4 TB Allocation Details'!$A$18:$L$205, MATCH("Customer ID", 'E4 TB Allocation Details'!$A$18:$L$18, 0),FALSE), 'E2 Allocators'!$B$15:$W$361, MATCH('O5 Details by Class &amp; Accounts'!AD$18, 'E2 Allocators'!$B$15:$W$15, 0),FALSE)*$G145), 0, VLOOKUP(VLOOKUP($A145, 'E4 TB Allocation Details'!$A$18:$L$205, MATCH("Customer ID", 'E4 TB Allocation Details'!$A$18:$L$18, 0),FALSE), 'E2 Allocators'!$B$15:$W$361, MATCH('O5 Details by Class &amp; Accounts'!AD$18, 'E2 Allocators'!$B$15:$W$15, 0),FALSE)*$G145)</f>
        <v>0</v>
      </c>
      <c r="AE145" s="1411">
        <f>IF(ISERROR(VLOOKUP(VLOOKUP($A145, 'E4 TB Allocation Details'!$A$18:$L$205, MATCH("Customer ID", 'E4 TB Allocation Details'!$A$18:$L$18, 0),FALSE), 'E2 Allocators'!$B$15:$W$361, MATCH('O5 Details by Class &amp; Accounts'!AE$18, 'E2 Allocators'!$B$15:$W$15, 0),FALSE)*$G145), 0, VLOOKUP(VLOOKUP($A145, 'E4 TB Allocation Details'!$A$18:$L$205, MATCH("Customer ID", 'E4 TB Allocation Details'!$A$18:$L$18, 0),FALSE), 'E2 Allocators'!$B$15:$W$361, MATCH('O5 Details by Class &amp; Accounts'!AE$18, 'E2 Allocators'!$B$15:$W$15, 0),FALSE)*$G145)</f>
        <v>0</v>
      </c>
      <c r="AF145" s="1411">
        <f>IF(ISERROR(VLOOKUP(VLOOKUP($A145, 'E4 TB Allocation Details'!$A$18:$L$205, MATCH("Customer ID", 'E4 TB Allocation Details'!$A$18:$L$18, 0),FALSE), 'E2 Allocators'!$B$15:$W$361, MATCH('O5 Details by Class &amp; Accounts'!AF$18, 'E2 Allocators'!$B$15:$W$15, 0),FALSE)*$G145), 0, VLOOKUP(VLOOKUP($A145, 'E4 TB Allocation Details'!$A$18:$L$205, MATCH("Customer ID", 'E4 TB Allocation Details'!$A$18:$L$18, 0),FALSE), 'E2 Allocators'!$B$15:$W$361, MATCH('O5 Details by Class &amp; Accounts'!AF$18, 'E2 Allocators'!$B$15:$W$15, 0),FALSE)*$G145)</f>
        <v>0</v>
      </c>
      <c r="AG145" s="1411">
        <f>IF(ISERROR(VLOOKUP(VLOOKUP($A145, 'E4 TB Allocation Details'!$A$18:$L$205, MATCH("Customer ID", 'E4 TB Allocation Details'!$A$18:$L$18, 0),FALSE), 'E2 Allocators'!$B$15:$W$361, MATCH('O5 Details by Class &amp; Accounts'!AG$18, 'E2 Allocators'!$B$15:$W$15, 0),FALSE)*$G145), 0, VLOOKUP(VLOOKUP($A145, 'E4 TB Allocation Details'!$A$18:$L$205, MATCH("Customer ID", 'E4 TB Allocation Details'!$A$18:$L$18, 0),FALSE), 'E2 Allocators'!$B$15:$W$361, MATCH('O5 Details by Class &amp; Accounts'!AG$18, 'E2 Allocators'!$B$15:$W$15, 0),FALSE)*$G145)</f>
        <v>0</v>
      </c>
      <c r="AH145" s="1411">
        <f>IF(ISERROR(VLOOKUP(VLOOKUP($A145, 'E4 TB Allocation Details'!$A$18:$L$205, MATCH("Customer ID", 'E4 TB Allocation Details'!$A$18:$L$18, 0),FALSE), 'E2 Allocators'!$B$15:$W$361, MATCH('O5 Details by Class &amp; Accounts'!AH$18, 'E2 Allocators'!$B$15:$W$15, 0),FALSE)*$G145), 0, VLOOKUP(VLOOKUP($A145, 'E4 TB Allocation Details'!$A$18:$L$205, MATCH("Customer ID", 'E4 TB Allocation Details'!$A$18:$L$18, 0),FALSE), 'E2 Allocators'!$B$15:$W$361, MATCH('O5 Details by Class &amp; Accounts'!AH$18, 'E2 Allocators'!$B$15:$W$15, 0),FALSE)*$G145)</f>
        <v>0</v>
      </c>
      <c r="AI145" s="1411">
        <f>IF(ISERROR(VLOOKUP(VLOOKUP($A145, 'E4 TB Allocation Details'!$A$18:$L$205, MATCH("Customer ID", 'E4 TB Allocation Details'!$A$18:$L$18, 0),FALSE), 'E2 Allocators'!$B$15:$W$361, MATCH('O5 Details by Class &amp; Accounts'!AI$18, 'E2 Allocators'!$B$15:$W$15, 0),FALSE)*$G145), 0, VLOOKUP(VLOOKUP($A145, 'E4 TB Allocation Details'!$A$18:$L$205, MATCH("Customer ID", 'E4 TB Allocation Details'!$A$18:$L$18, 0),FALSE), 'E2 Allocators'!$B$15:$W$361, MATCH('O5 Details by Class &amp; Accounts'!AI$18, 'E2 Allocators'!$B$15:$W$15, 0),FALSE)*$G145)</f>
        <v>0</v>
      </c>
      <c r="AJ145" s="1411">
        <f>IF(ISERROR(VLOOKUP(VLOOKUP($A145, 'E4 TB Allocation Details'!$A$18:$L$205, MATCH("Customer ID", 'E4 TB Allocation Details'!$A$18:$L$18, 0),FALSE), 'E2 Allocators'!$B$15:$W$361, MATCH('O5 Details by Class &amp; Accounts'!AJ$18, 'E2 Allocators'!$B$15:$W$15, 0),FALSE)*$G145), 0, VLOOKUP(VLOOKUP($A145, 'E4 TB Allocation Details'!$A$18:$L$205, MATCH("Customer ID", 'E4 TB Allocation Details'!$A$18:$L$18, 0),FALSE), 'E2 Allocators'!$B$15:$W$361, MATCH('O5 Details by Class &amp; Accounts'!AJ$18, 'E2 Allocators'!$B$15:$W$15, 0),FALSE)*$G145)</f>
        <v>0</v>
      </c>
      <c r="AK145" s="1411">
        <f>IF(ISERROR(VLOOKUP(VLOOKUP($A145, 'E4 TB Allocation Details'!$A$18:$L$205, MATCH("Customer ID", 'E4 TB Allocation Details'!$A$18:$L$18, 0),FALSE), 'E2 Allocators'!$B$15:$W$361, MATCH('O5 Details by Class &amp; Accounts'!AK$18, 'E2 Allocators'!$B$15:$W$15, 0),FALSE)*$G145), 0, VLOOKUP(VLOOKUP($A145, 'E4 TB Allocation Details'!$A$18:$L$205, MATCH("Customer ID", 'E4 TB Allocation Details'!$A$18:$L$18, 0),FALSE), 'E2 Allocators'!$B$15:$W$361, MATCH('O5 Details by Class &amp; Accounts'!AK$18, 'E2 Allocators'!$B$15:$W$15, 0),FALSE)*$G145)</f>
        <v>0</v>
      </c>
      <c r="AL145" s="1411">
        <f>IF(ISERROR(VLOOKUP(VLOOKUP($A145, 'E4 TB Allocation Details'!$A$18:$L$205, MATCH("Customer ID", 'E4 TB Allocation Details'!$A$18:$L$18, 0),FALSE), 'E2 Allocators'!$B$15:$W$361, MATCH('O5 Details by Class &amp; Accounts'!AL$18, 'E2 Allocators'!$B$15:$W$15, 0),FALSE)*$G145), 0, VLOOKUP(VLOOKUP($A145, 'E4 TB Allocation Details'!$A$18:$L$205, MATCH("Customer ID", 'E4 TB Allocation Details'!$A$18:$L$18, 0),FALSE), 'E2 Allocators'!$B$15:$W$361, MATCH('O5 Details by Class &amp; Accounts'!AL$18, 'E2 Allocators'!$B$15:$W$15, 0),FALSE)*$G145)</f>
        <v>0</v>
      </c>
      <c r="AM145" s="1411">
        <f>IF(ISERROR(VLOOKUP(VLOOKUP($A145, 'E4 TB Allocation Details'!$A$18:$L$205, MATCH("Customer ID", 'E4 TB Allocation Details'!$A$18:$L$18, 0),FALSE), 'E2 Allocators'!$B$15:$W$361, MATCH('O5 Details by Class &amp; Accounts'!AM$18, 'E2 Allocators'!$B$15:$W$15, 0),FALSE)*$G145), 0, VLOOKUP(VLOOKUP($A145, 'E4 TB Allocation Details'!$A$18:$L$205, MATCH("Customer ID", 'E4 TB Allocation Details'!$A$18:$L$18, 0),FALSE), 'E2 Allocators'!$B$15:$W$361, MATCH('O5 Details by Class &amp; Accounts'!AM$18, 'E2 Allocators'!$B$15:$W$15, 0),FALSE)*$G145)</f>
        <v>0</v>
      </c>
      <c r="AN145" s="1411">
        <f>IF(ISERROR(VLOOKUP(VLOOKUP($A145, 'E4 TB Allocation Details'!$A$18:$L$205, MATCH("Customer ID", 'E4 TB Allocation Details'!$A$18:$L$18, 0),FALSE), 'E2 Allocators'!$B$15:$W$361, MATCH('O5 Details by Class &amp; Accounts'!AN$18, 'E2 Allocators'!$B$15:$W$15, 0),FALSE)*$G145), 0, VLOOKUP(VLOOKUP($A145, 'E4 TB Allocation Details'!$A$18:$L$205, MATCH("Customer ID", 'E4 TB Allocation Details'!$A$18:$L$18, 0),FALSE), 'E2 Allocators'!$B$15:$W$361, MATCH('O5 Details by Class &amp; Accounts'!AN$18, 'E2 Allocators'!$B$15:$W$15, 0),FALSE)*$G145)</f>
        <v>0</v>
      </c>
      <c r="AO145" s="1411">
        <f>IF(ISERROR(VLOOKUP(VLOOKUP($A145, 'E4 TB Allocation Details'!$A$18:$L$205, MATCH("Customer ID", 'E4 TB Allocation Details'!$A$18:$L$18, 0),FALSE), 'E2 Allocators'!$B$15:$W$361, MATCH('O5 Details by Class &amp; Accounts'!AO$18, 'E2 Allocators'!$B$15:$W$15, 0),FALSE)*$G145), 0, VLOOKUP(VLOOKUP($A145, 'E4 TB Allocation Details'!$A$18:$L$205, MATCH("Customer ID", 'E4 TB Allocation Details'!$A$18:$L$18, 0),FALSE), 'E2 Allocators'!$B$15:$W$361, MATCH('O5 Details by Class &amp; Accounts'!AO$18, 'E2 Allocators'!$B$15:$W$15, 0),FALSE)*$G145)</f>
        <v>0</v>
      </c>
      <c r="AP145" s="1411">
        <f>IF(ISERROR(VLOOKUP(VLOOKUP($A145, 'E4 TB Allocation Details'!$A$18:$L$205, MATCH("Customer ID", 'E4 TB Allocation Details'!$A$18:$L$18, 0),FALSE), 'E2 Allocators'!$B$15:$W$361, MATCH('O5 Details by Class &amp; Accounts'!AP$18, 'E2 Allocators'!$B$15:$W$15, 0),FALSE)*$G145), 0, VLOOKUP(VLOOKUP($A145, 'E4 TB Allocation Details'!$A$18:$L$205, MATCH("Customer ID", 'E4 TB Allocation Details'!$A$18:$L$18, 0),FALSE), 'E2 Allocators'!$B$15:$W$361, MATCH('O5 Details by Class &amp; Accounts'!AP$18, 'E2 Allocators'!$B$15:$W$15, 0),FALSE)*$G145)</f>
        <v>0</v>
      </c>
      <c r="AQ145" s="1411">
        <f>IF(ISERROR(VLOOKUP(VLOOKUP($A145, 'E4 TB Allocation Details'!$A$18:$L$205, MATCH("Customer ID", 'E4 TB Allocation Details'!$A$18:$L$18, 0),FALSE), 'E2 Allocators'!$B$15:$W$361, MATCH('O5 Details by Class &amp; Accounts'!AQ$18, 'E2 Allocators'!$B$15:$W$15, 0),FALSE)*$G145), 0, VLOOKUP(VLOOKUP($A145, 'E4 TB Allocation Details'!$A$18:$L$205, MATCH("Customer ID", 'E4 TB Allocation Details'!$A$18:$L$18, 0),FALSE), 'E2 Allocators'!$B$15:$W$361, MATCH('O5 Details by Class &amp; Accounts'!AQ$18, 'E2 Allocators'!$B$15:$W$15, 0),FALSE)*$G145)</f>
        <v>0</v>
      </c>
      <c r="AR145" s="1411">
        <f>IF(ISERROR(VLOOKUP(VLOOKUP($A145, 'E4 TB Allocation Details'!$A$18:$L$205, MATCH("Customer ID", 'E4 TB Allocation Details'!$A$18:$L$18, 0),FALSE), 'E2 Allocators'!$B$15:$W$361, MATCH('O5 Details by Class &amp; Accounts'!AR$18, 'E2 Allocators'!$B$15:$W$15, 0),FALSE)*$G145), 0, VLOOKUP(VLOOKUP($A145, 'E4 TB Allocation Details'!$A$18:$L$205, MATCH("Customer ID", 'E4 TB Allocation Details'!$A$18:$L$18, 0),FALSE), 'E2 Allocators'!$B$15:$W$361, MATCH('O5 Details by Class &amp; Accounts'!AR$18, 'E2 Allocators'!$B$15:$W$15, 0),FALSE)*$G145)</f>
        <v>0</v>
      </c>
      <c r="AS145" s="1411">
        <f>IF(ISERROR(VLOOKUP(VLOOKUP($A145, 'E4 TB Allocation Details'!$A$18:$L$205, MATCH("Customer ID", 'E4 TB Allocation Details'!$A$18:$L$18, 0),FALSE), 'E2 Allocators'!$B$15:$W$361, MATCH('O5 Details by Class &amp; Accounts'!AS$18, 'E2 Allocators'!$B$15:$W$15, 0),FALSE)*$G145), 0, VLOOKUP(VLOOKUP($A145, 'E4 TB Allocation Details'!$A$18:$L$205, MATCH("Customer ID", 'E4 TB Allocation Details'!$A$18:$L$18, 0),FALSE), 'E2 Allocators'!$B$15:$W$361, MATCH('O5 Details by Class &amp; Accounts'!AS$18, 'E2 Allocators'!$B$15:$W$15, 0),FALSE)*$G145)</f>
        <v>0</v>
      </c>
      <c r="AT145" s="1411">
        <f>IF(ISERROR(VLOOKUP(VLOOKUP($A145, 'E4 TB Allocation Details'!$A$18:$L$205, MATCH("Customer ID", 'E4 TB Allocation Details'!$A$18:$L$18, 0),FALSE), 'E2 Allocators'!$B$15:$W$361, MATCH('O5 Details by Class &amp; Accounts'!AT$18, 'E2 Allocators'!$B$15:$W$15, 0),FALSE)*$G145), 0, VLOOKUP(VLOOKUP($A145, 'E4 TB Allocation Details'!$A$18:$L$205, MATCH("Customer ID", 'E4 TB Allocation Details'!$A$18:$L$18, 0),FALSE), 'E2 Allocators'!$B$15:$W$361, MATCH('O5 Details by Class &amp; Accounts'!AT$18, 'E2 Allocators'!$B$15:$W$15, 0),FALSE)*$G145)</f>
        <v>0</v>
      </c>
      <c r="AU145" s="1411">
        <f>IF(ISERROR(VLOOKUP(VLOOKUP($A145, 'E4 TB Allocation Details'!$A$18:$L$205, MATCH("Customer ID", 'E4 TB Allocation Details'!$A$18:$L$18, 0),FALSE), 'E2 Allocators'!$B$15:$W$361, MATCH('O5 Details by Class &amp; Accounts'!AU$18, 'E2 Allocators'!$B$15:$W$15, 0),FALSE)*$G145), 0, VLOOKUP(VLOOKUP($A145, 'E4 TB Allocation Details'!$A$18:$L$205, MATCH("Customer ID", 'E4 TB Allocation Details'!$A$18:$L$18, 0),FALSE), 'E2 Allocators'!$B$15:$W$361, MATCH('O5 Details by Class &amp; Accounts'!AU$18, 'E2 Allocators'!$B$15:$W$15, 0),FALSE)*$G145)</f>
        <v>0</v>
      </c>
      <c r="AV145" s="1411">
        <f>IF(ISERROR(VLOOKUP(VLOOKUP($A145, 'E4 TB Allocation Details'!$A$18:$L$205, MATCH("Customer ID", 'E4 TB Allocation Details'!$A$18:$L$18, 0),FALSE), 'E2 Allocators'!$B$15:$W$361, MATCH('O5 Details by Class &amp; Accounts'!AV$18, 'E2 Allocators'!$B$15:$W$15, 0),FALSE)*$G145), 0, VLOOKUP(VLOOKUP($A145, 'E4 TB Allocation Details'!$A$18:$L$205, MATCH("Customer ID", 'E4 TB Allocation Details'!$A$18:$L$18, 0),FALSE), 'E2 Allocators'!$B$15:$W$361, MATCH('O5 Details by Class &amp; Accounts'!AV$18, 'E2 Allocators'!$B$15:$W$15, 0),FALSE)*$G145)</f>
        <v>0</v>
      </c>
      <c r="AW145" s="1411">
        <f>IF(ISERROR(VLOOKUP(VLOOKUP($A145, 'E4 TB Allocation Details'!$A$18:$L$205, MATCH("Customer ID", 'E4 TB Allocation Details'!$A$18:$L$18, 0),FALSE), 'E2 Allocators'!$B$15:$W$361, MATCH('O5 Details by Class &amp; Accounts'!AW$18, 'E2 Allocators'!$B$15:$W$15, 0),FALSE)*$G145), 0, VLOOKUP(VLOOKUP($A145, 'E4 TB Allocation Details'!$A$18:$L$205, MATCH("Customer ID", 'E4 TB Allocation Details'!$A$18:$L$18, 0),FALSE), 'E2 Allocators'!$B$15:$W$361, MATCH('O5 Details by Class &amp; Accounts'!AW$18, 'E2 Allocators'!$B$15:$W$15, 0),FALSE)*$G145)</f>
        <v>0</v>
      </c>
      <c r="AX145" s="1411">
        <f t="shared" si="33"/>
        <v>0</v>
      </c>
      <c r="AY145" s="1411">
        <f>IF(ISERROR(VLOOKUP(VLOOKUP($A145, 'E4 TB Allocation Details'!$A$18:$L$205, MATCH("Misc ID", 'E4 TB Allocation Details'!$A$18:$L$18, 0),FALSE), 'E2 Allocators'!$B$15:$W$361, MATCH('O5 Details by Class &amp; Accounts'!AY$18, 'E2 Allocators'!$B$15:$W$15, 0),FALSE)*$E145), 0, VLOOKUP(VLOOKUP($A145, 'E4 TB Allocation Details'!$A$18:$L$205, MATCH("Misc ID", 'E4 TB Allocation Details'!$A$18:$L$18, 0),FALSE), 'E2 Allocators'!$B$15:$W$361, MATCH('O5 Details by Class &amp; Accounts'!AY$18, 'E2 Allocators'!$B$15:$W$15, 0),FALSE)*$E145)</f>
        <v>0</v>
      </c>
      <c r="AZ145" s="1411">
        <f>IF(ISERROR(VLOOKUP(VLOOKUP($A145, 'E4 TB Allocation Details'!$A$18:$L$205, MATCH("Misc ID", 'E4 TB Allocation Details'!$A$18:$L$18, 0),FALSE), 'E2 Allocators'!$B$15:$W$361, MATCH('O5 Details by Class &amp; Accounts'!AZ$18, 'E2 Allocators'!$B$15:$W$15, 0),FALSE)*$E145), 0, VLOOKUP(VLOOKUP($A145, 'E4 TB Allocation Details'!$A$18:$L$205, MATCH("Misc ID", 'E4 TB Allocation Details'!$A$18:$L$18, 0),FALSE), 'E2 Allocators'!$B$15:$W$361, MATCH('O5 Details by Class &amp; Accounts'!AZ$18, 'E2 Allocators'!$B$15:$W$15, 0),FALSE)*$E145)</f>
        <v>0</v>
      </c>
      <c r="BA145" s="1411">
        <f>IF(ISERROR(VLOOKUP(VLOOKUP($A145, 'E4 TB Allocation Details'!$A$18:$L$205, MATCH("Misc ID", 'E4 TB Allocation Details'!$A$18:$L$18, 0),FALSE), 'E2 Allocators'!$B$15:$W$361, MATCH('O5 Details by Class &amp; Accounts'!BA$18, 'E2 Allocators'!$B$15:$W$15, 0),FALSE)*$E145), 0, VLOOKUP(VLOOKUP($A145, 'E4 TB Allocation Details'!$A$18:$L$205, MATCH("Misc ID", 'E4 TB Allocation Details'!$A$18:$L$18, 0),FALSE), 'E2 Allocators'!$B$15:$W$361, MATCH('O5 Details by Class &amp; Accounts'!BA$18, 'E2 Allocators'!$B$15:$W$15, 0),FALSE)*$E145)</f>
        <v>0</v>
      </c>
      <c r="BB145" s="1411">
        <f>IF(ISERROR(VLOOKUP(VLOOKUP($A145, 'E4 TB Allocation Details'!$A$18:$L$205, MATCH("Misc ID", 'E4 TB Allocation Details'!$A$18:$L$18, 0),FALSE), 'E2 Allocators'!$B$15:$W$361, MATCH('O5 Details by Class &amp; Accounts'!BB$18, 'E2 Allocators'!$B$15:$W$15, 0),FALSE)*$E145), 0, VLOOKUP(VLOOKUP($A145, 'E4 TB Allocation Details'!$A$18:$L$205, MATCH("Misc ID", 'E4 TB Allocation Details'!$A$18:$L$18, 0),FALSE), 'E2 Allocators'!$B$15:$W$361, MATCH('O5 Details by Class &amp; Accounts'!BB$18, 'E2 Allocators'!$B$15:$W$15, 0),FALSE)*$E145)</f>
        <v>0</v>
      </c>
      <c r="BC145" s="1411">
        <f>IF(ISERROR(VLOOKUP(VLOOKUP($A145, 'E4 TB Allocation Details'!$A$18:$L$205, MATCH("Misc ID", 'E4 TB Allocation Details'!$A$18:$L$18, 0),FALSE), 'E2 Allocators'!$B$15:$W$361, MATCH('O5 Details by Class &amp; Accounts'!BC$18, 'E2 Allocators'!$B$15:$W$15, 0),FALSE)*$E145), 0, VLOOKUP(VLOOKUP($A145, 'E4 TB Allocation Details'!$A$18:$L$205, MATCH("Misc ID", 'E4 TB Allocation Details'!$A$18:$L$18, 0),FALSE), 'E2 Allocators'!$B$15:$W$361, MATCH('O5 Details by Class &amp; Accounts'!BC$18, 'E2 Allocators'!$B$15:$W$15, 0),FALSE)*$E145)</f>
        <v>0</v>
      </c>
      <c r="BD145" s="1411">
        <f>IF(ISERROR(VLOOKUP(VLOOKUP($A145, 'E4 TB Allocation Details'!$A$18:$L$205, MATCH("Misc ID", 'E4 TB Allocation Details'!$A$18:$L$18, 0),FALSE), 'E2 Allocators'!$B$15:$W$361, MATCH('O5 Details by Class &amp; Accounts'!BD$18, 'E2 Allocators'!$B$15:$W$15, 0),FALSE)*$E145), 0, VLOOKUP(VLOOKUP($A145, 'E4 TB Allocation Details'!$A$18:$L$205, MATCH("Misc ID", 'E4 TB Allocation Details'!$A$18:$L$18, 0),FALSE), 'E2 Allocators'!$B$15:$W$361, MATCH('O5 Details by Class &amp; Accounts'!BD$18, 'E2 Allocators'!$B$15:$W$15, 0),FALSE)*$E145)</f>
        <v>0</v>
      </c>
      <c r="BE145" s="1411">
        <f>IF(ISERROR(VLOOKUP(VLOOKUP($A145, 'E4 TB Allocation Details'!$A$18:$L$205, MATCH("Misc ID", 'E4 TB Allocation Details'!$A$18:$L$18, 0),FALSE), 'E2 Allocators'!$B$15:$W$361, MATCH('O5 Details by Class &amp; Accounts'!BE$18, 'E2 Allocators'!$B$15:$W$15, 0),FALSE)*$E145), 0, VLOOKUP(VLOOKUP($A145, 'E4 TB Allocation Details'!$A$18:$L$205, MATCH("Misc ID", 'E4 TB Allocation Details'!$A$18:$L$18, 0),FALSE), 'E2 Allocators'!$B$15:$W$361, MATCH('O5 Details by Class &amp; Accounts'!BE$18, 'E2 Allocators'!$B$15:$W$15, 0),FALSE)*$E145)</f>
        <v>0</v>
      </c>
      <c r="BF145" s="1411">
        <f>IF(ISERROR(VLOOKUP(VLOOKUP($A145, 'E4 TB Allocation Details'!$A$18:$L$205, MATCH("Misc ID", 'E4 TB Allocation Details'!$A$18:$L$18, 0),FALSE), 'E2 Allocators'!$B$15:$W$361, MATCH('O5 Details by Class &amp; Accounts'!BF$18, 'E2 Allocators'!$B$15:$W$15, 0),FALSE)*$E145), 0, VLOOKUP(VLOOKUP($A145, 'E4 TB Allocation Details'!$A$18:$L$205, MATCH("Misc ID", 'E4 TB Allocation Details'!$A$18:$L$18, 0),FALSE), 'E2 Allocators'!$B$15:$W$361, MATCH('O5 Details by Class &amp; Accounts'!BF$18, 'E2 Allocators'!$B$15:$W$15, 0),FALSE)*$E145)</f>
        <v>0</v>
      </c>
      <c r="BG145" s="1411">
        <f>IF(ISERROR(VLOOKUP(VLOOKUP($A145, 'E4 TB Allocation Details'!$A$18:$L$205, MATCH("Misc ID", 'E4 TB Allocation Details'!$A$18:$L$18, 0),FALSE), 'E2 Allocators'!$B$15:$W$361, MATCH('O5 Details by Class &amp; Accounts'!BG$18, 'E2 Allocators'!$B$15:$W$15, 0),FALSE)*$E145), 0, VLOOKUP(VLOOKUP($A145, 'E4 TB Allocation Details'!$A$18:$L$205, MATCH("Misc ID", 'E4 TB Allocation Details'!$A$18:$L$18, 0),FALSE), 'E2 Allocators'!$B$15:$W$361, MATCH('O5 Details by Class &amp; Accounts'!BG$18, 'E2 Allocators'!$B$15:$W$15, 0),FALSE)*$E145)</f>
        <v>0</v>
      </c>
      <c r="BH145" s="1411">
        <f>IF(ISERROR(VLOOKUP(VLOOKUP($A145, 'E4 TB Allocation Details'!$A$18:$L$205, MATCH("Misc ID", 'E4 TB Allocation Details'!$A$18:$L$18, 0),FALSE), 'E2 Allocators'!$B$15:$W$361, MATCH('O5 Details by Class &amp; Accounts'!BH$18, 'E2 Allocators'!$B$15:$W$15, 0),FALSE)*$E145), 0, VLOOKUP(VLOOKUP($A145, 'E4 TB Allocation Details'!$A$18:$L$205, MATCH("Misc ID", 'E4 TB Allocation Details'!$A$18:$L$18, 0),FALSE), 'E2 Allocators'!$B$15:$W$361, MATCH('O5 Details by Class &amp; Accounts'!BH$18, 'E2 Allocators'!$B$15:$W$15, 0),FALSE)*$E145)</f>
        <v>0</v>
      </c>
      <c r="BI145" s="1411">
        <f>IF(ISERROR(VLOOKUP(VLOOKUP($A145, 'E4 TB Allocation Details'!$A$18:$L$205, MATCH("Misc ID", 'E4 TB Allocation Details'!$A$18:$L$18, 0),FALSE), 'E2 Allocators'!$B$15:$W$361, MATCH('O5 Details by Class &amp; Accounts'!BI$18, 'E2 Allocators'!$B$15:$W$15, 0),FALSE)*$E145), 0, VLOOKUP(VLOOKUP($A145, 'E4 TB Allocation Details'!$A$18:$L$205, MATCH("Misc ID", 'E4 TB Allocation Details'!$A$18:$L$18, 0),FALSE), 'E2 Allocators'!$B$15:$W$361, MATCH('O5 Details by Class &amp; Accounts'!BI$18, 'E2 Allocators'!$B$15:$W$15, 0),FALSE)*$E145)</f>
        <v>0</v>
      </c>
      <c r="BJ145" s="1411">
        <f>IF(ISERROR(VLOOKUP(VLOOKUP($A145, 'E4 TB Allocation Details'!$A$18:$L$205, MATCH("Misc ID", 'E4 TB Allocation Details'!$A$18:$L$18, 0),FALSE), 'E2 Allocators'!$B$15:$W$361, MATCH('O5 Details by Class &amp; Accounts'!BJ$18, 'E2 Allocators'!$B$15:$W$15, 0),FALSE)*$E145), 0, VLOOKUP(VLOOKUP($A145, 'E4 TB Allocation Details'!$A$18:$L$205, MATCH("Misc ID", 'E4 TB Allocation Details'!$A$18:$L$18, 0),FALSE), 'E2 Allocators'!$B$15:$W$361, MATCH('O5 Details by Class &amp; Accounts'!BJ$18, 'E2 Allocators'!$B$15:$W$15, 0),FALSE)*$E145)</f>
        <v>0</v>
      </c>
      <c r="BK145" s="1411">
        <f>IF(ISERROR(VLOOKUP(VLOOKUP($A145, 'E4 TB Allocation Details'!$A$18:$L$205, MATCH("Misc ID", 'E4 TB Allocation Details'!$A$18:$L$18, 0),FALSE), 'E2 Allocators'!$B$15:$W$361, MATCH('O5 Details by Class &amp; Accounts'!BK$18, 'E2 Allocators'!$B$15:$W$15, 0),FALSE)*$E145), 0, VLOOKUP(VLOOKUP($A145, 'E4 TB Allocation Details'!$A$18:$L$205, MATCH("Misc ID", 'E4 TB Allocation Details'!$A$18:$L$18, 0),FALSE), 'E2 Allocators'!$B$15:$W$361, MATCH('O5 Details by Class &amp; Accounts'!BK$18, 'E2 Allocators'!$B$15:$W$15, 0),FALSE)*$E145)</f>
        <v>0</v>
      </c>
      <c r="BL145" s="1411">
        <f>IF(ISERROR(VLOOKUP(VLOOKUP($A145, 'E4 TB Allocation Details'!$A$18:$L$205, MATCH("Misc ID", 'E4 TB Allocation Details'!$A$18:$L$18, 0),FALSE), 'E2 Allocators'!$B$15:$W$361, MATCH('O5 Details by Class &amp; Accounts'!BL$18, 'E2 Allocators'!$B$15:$W$15, 0),FALSE)*$E145), 0, VLOOKUP(VLOOKUP($A145, 'E4 TB Allocation Details'!$A$18:$L$205, MATCH("Misc ID", 'E4 TB Allocation Details'!$A$18:$L$18, 0),FALSE), 'E2 Allocators'!$B$15:$W$361, MATCH('O5 Details by Class &amp; Accounts'!BL$18, 'E2 Allocators'!$B$15:$W$15, 0),FALSE)*$E145)</f>
        <v>0</v>
      </c>
      <c r="BM145" s="1411">
        <f>IF(ISERROR(VLOOKUP(VLOOKUP($A145, 'E4 TB Allocation Details'!$A$18:$L$205, MATCH("Misc ID", 'E4 TB Allocation Details'!$A$18:$L$18, 0),FALSE), 'E2 Allocators'!$B$15:$W$361, MATCH('O5 Details by Class &amp; Accounts'!BM$18, 'E2 Allocators'!$B$15:$W$15, 0),FALSE)*$E145), 0, VLOOKUP(VLOOKUP($A145, 'E4 TB Allocation Details'!$A$18:$L$205, MATCH("Misc ID", 'E4 TB Allocation Details'!$A$18:$L$18, 0),FALSE), 'E2 Allocators'!$B$15:$W$361, MATCH('O5 Details by Class &amp; Accounts'!BM$18, 'E2 Allocators'!$B$15:$W$15, 0),FALSE)*$E145)</f>
        <v>0</v>
      </c>
      <c r="BN145" s="1411">
        <f>IF(ISERROR(VLOOKUP(VLOOKUP($A145, 'E4 TB Allocation Details'!$A$18:$L$205, MATCH("Misc ID", 'E4 TB Allocation Details'!$A$18:$L$18, 0),FALSE), 'E2 Allocators'!$B$15:$W$361, MATCH('O5 Details by Class &amp; Accounts'!BN$18, 'E2 Allocators'!$B$15:$W$15, 0),FALSE)*$E145), 0, VLOOKUP(VLOOKUP($A145, 'E4 TB Allocation Details'!$A$18:$L$205, MATCH("Misc ID", 'E4 TB Allocation Details'!$A$18:$L$18, 0),FALSE), 'E2 Allocators'!$B$15:$W$361, MATCH('O5 Details by Class &amp; Accounts'!BN$18, 'E2 Allocators'!$B$15:$W$15, 0),FALSE)*$E145)</f>
        <v>0</v>
      </c>
      <c r="BO145" s="1411">
        <f>IF(ISERROR(VLOOKUP(VLOOKUP($A145, 'E4 TB Allocation Details'!$A$18:$L$205, MATCH("Misc ID", 'E4 TB Allocation Details'!$A$18:$L$18, 0),FALSE), 'E2 Allocators'!$B$15:$W$361, MATCH('O5 Details by Class &amp; Accounts'!BO$18, 'E2 Allocators'!$B$15:$W$15, 0),FALSE)*$E145), 0, VLOOKUP(VLOOKUP($A145, 'E4 TB Allocation Details'!$A$18:$L$205, MATCH("Misc ID", 'E4 TB Allocation Details'!$A$18:$L$18, 0),FALSE), 'E2 Allocators'!$B$15:$W$361, MATCH('O5 Details by Class &amp; Accounts'!BO$18, 'E2 Allocators'!$B$15:$W$15, 0),FALSE)*$E145)</f>
        <v>0</v>
      </c>
      <c r="BP145" s="1411">
        <f>IF(ISERROR(VLOOKUP(VLOOKUP($A145, 'E4 TB Allocation Details'!$A$18:$L$205, MATCH("Misc ID", 'E4 TB Allocation Details'!$A$18:$L$18, 0),FALSE), 'E2 Allocators'!$B$15:$W$361, MATCH('O5 Details by Class &amp; Accounts'!BP$18, 'E2 Allocators'!$B$15:$W$15, 0),FALSE)*$E145), 0, VLOOKUP(VLOOKUP($A145, 'E4 TB Allocation Details'!$A$18:$L$205, MATCH("Misc ID", 'E4 TB Allocation Details'!$A$18:$L$18, 0),FALSE), 'E2 Allocators'!$B$15:$W$361, MATCH('O5 Details by Class &amp; Accounts'!BP$18, 'E2 Allocators'!$B$15:$W$15, 0),FALSE)*$E145)</f>
        <v>0</v>
      </c>
      <c r="BQ145" s="1411">
        <f>IF(ISERROR(VLOOKUP(VLOOKUP($A145, 'E4 TB Allocation Details'!$A$18:$L$205, MATCH("Misc ID", 'E4 TB Allocation Details'!$A$18:$L$18, 0),FALSE), 'E2 Allocators'!$B$15:$W$361, MATCH('O5 Details by Class &amp; Accounts'!BQ$18, 'E2 Allocators'!$B$15:$W$15, 0),FALSE)*$E145), 0, VLOOKUP(VLOOKUP($A145, 'E4 TB Allocation Details'!$A$18:$L$205, MATCH("Misc ID", 'E4 TB Allocation Details'!$A$18:$L$18, 0),FALSE), 'E2 Allocators'!$B$15:$W$361, MATCH('O5 Details by Class &amp; Accounts'!BQ$18, 'E2 Allocators'!$B$15:$W$15, 0),FALSE)*$E145)</f>
        <v>0</v>
      </c>
      <c r="BR145" s="1411">
        <f>IF(ISERROR(VLOOKUP(VLOOKUP($A145, 'E4 TB Allocation Details'!$A$18:$L$205, MATCH("Misc ID", 'E4 TB Allocation Details'!$A$18:$L$18, 0),FALSE), 'E2 Allocators'!$B$15:$W$361, MATCH('O5 Details by Class &amp; Accounts'!BR$18, 'E2 Allocators'!$B$15:$W$15, 0),FALSE)*$E145), 0, VLOOKUP(VLOOKUP($A145, 'E4 TB Allocation Details'!$A$18:$L$205, MATCH("Misc ID", 'E4 TB Allocation Details'!$A$18:$L$18, 0),FALSE), 'E2 Allocators'!$B$15:$W$361, MATCH('O5 Details by Class &amp; Accounts'!BR$18, 'E2 Allocators'!$B$15:$W$15, 0),FALSE)*$E145)</f>
        <v>0</v>
      </c>
      <c r="BS145" s="1411">
        <f t="shared" si="34"/>
        <v>0</v>
      </c>
      <c r="BT145" s="1411">
        <f>IF(ISERROR(VLOOKUP(VLOOKUP($A145, 'E4 TB Allocation Details'!$A$18:$L$205, MATCH("A &amp; G ID", 'E4 TB Allocation Details'!$A$18:$L$18, 0),FALSE), 'E2 Allocators'!$B$15:$W$361, MATCH('O5 Details by Class &amp; Accounts'!BT$18, 'E2 Allocators'!$B$15:$W$15, 0),FALSE)*$E145), 0, VLOOKUP(VLOOKUP($A145, 'E4 TB Allocation Details'!$A$18:$L$205, MATCH("A &amp; G ID", 'E4 TB Allocation Details'!$A$18:$L$18, 0),FALSE), 'E2 Allocators'!$B$15:$W$361, MATCH('O5 Details by Class &amp; Accounts'!BT$18, 'E2 Allocators'!$B$15:$W$15, 0),FALSE)*$E145)</f>
        <v>0</v>
      </c>
      <c r="BU145" s="1411">
        <f>IF(ISERROR(VLOOKUP(VLOOKUP($A145, 'E4 TB Allocation Details'!$A$18:$L$205, MATCH("A &amp; G ID", 'E4 TB Allocation Details'!$A$18:$L$18, 0),FALSE), 'E2 Allocators'!$B$15:$W$361, MATCH('O5 Details by Class &amp; Accounts'!BU$18, 'E2 Allocators'!$B$15:$W$15, 0),FALSE)*$E145), 0, VLOOKUP(VLOOKUP($A145, 'E4 TB Allocation Details'!$A$18:$L$205, MATCH("A &amp; G ID", 'E4 TB Allocation Details'!$A$18:$L$18, 0),FALSE), 'E2 Allocators'!$B$15:$W$361, MATCH('O5 Details by Class &amp; Accounts'!BU$18, 'E2 Allocators'!$B$15:$W$15, 0),FALSE)*$E145)</f>
        <v>0</v>
      </c>
      <c r="BV145" s="1411">
        <f>IF(ISERROR(VLOOKUP(VLOOKUP($A145, 'E4 TB Allocation Details'!$A$18:$L$205, MATCH("A &amp; G ID", 'E4 TB Allocation Details'!$A$18:$L$18, 0),FALSE), 'E2 Allocators'!$B$15:$W$361, MATCH('O5 Details by Class &amp; Accounts'!BV$18, 'E2 Allocators'!$B$15:$W$15, 0),FALSE)*$E145), 0, VLOOKUP(VLOOKUP($A145, 'E4 TB Allocation Details'!$A$18:$L$205, MATCH("A &amp; G ID", 'E4 TB Allocation Details'!$A$18:$L$18, 0),FALSE), 'E2 Allocators'!$B$15:$W$361, MATCH('O5 Details by Class &amp; Accounts'!BV$18, 'E2 Allocators'!$B$15:$W$15, 0),FALSE)*$E145)</f>
        <v>0</v>
      </c>
      <c r="BW145" s="1411">
        <f>IF(ISERROR(VLOOKUP(VLOOKUP($A145, 'E4 TB Allocation Details'!$A$18:$L$205, MATCH("A &amp; G ID", 'E4 TB Allocation Details'!$A$18:$L$18, 0),FALSE), 'E2 Allocators'!$B$15:$W$361, MATCH('O5 Details by Class &amp; Accounts'!BW$18, 'E2 Allocators'!$B$15:$W$15, 0),FALSE)*$E145), 0, VLOOKUP(VLOOKUP($A145, 'E4 TB Allocation Details'!$A$18:$L$205, MATCH("A &amp; G ID", 'E4 TB Allocation Details'!$A$18:$L$18, 0),FALSE), 'E2 Allocators'!$B$15:$W$361, MATCH('O5 Details by Class &amp; Accounts'!BW$18, 'E2 Allocators'!$B$15:$W$15, 0),FALSE)*$E145)</f>
        <v>0</v>
      </c>
      <c r="BX145" s="1411">
        <f>IF(ISERROR(VLOOKUP(VLOOKUP($A145, 'E4 TB Allocation Details'!$A$18:$L$205, MATCH("A &amp; G ID", 'E4 TB Allocation Details'!$A$18:$L$18, 0),FALSE), 'E2 Allocators'!$B$15:$W$361, MATCH('O5 Details by Class &amp; Accounts'!BX$18, 'E2 Allocators'!$B$15:$W$15, 0),FALSE)*$E145), 0, VLOOKUP(VLOOKUP($A145, 'E4 TB Allocation Details'!$A$18:$L$205, MATCH("A &amp; G ID", 'E4 TB Allocation Details'!$A$18:$L$18, 0),FALSE), 'E2 Allocators'!$B$15:$W$361, MATCH('O5 Details by Class &amp; Accounts'!BX$18, 'E2 Allocators'!$B$15:$W$15, 0),FALSE)*$E145)</f>
        <v>0</v>
      </c>
      <c r="BY145" s="1411">
        <f>IF(ISERROR(VLOOKUP(VLOOKUP($A145, 'E4 TB Allocation Details'!$A$18:$L$205, MATCH("A &amp; G ID", 'E4 TB Allocation Details'!$A$18:$L$18, 0),FALSE), 'E2 Allocators'!$B$15:$W$361, MATCH('O5 Details by Class &amp; Accounts'!BY$18, 'E2 Allocators'!$B$15:$W$15, 0),FALSE)*$E145), 0, VLOOKUP(VLOOKUP($A145, 'E4 TB Allocation Details'!$A$18:$L$205, MATCH("A &amp; G ID", 'E4 TB Allocation Details'!$A$18:$L$18, 0),FALSE), 'E2 Allocators'!$B$15:$W$361, MATCH('O5 Details by Class &amp; Accounts'!BY$18, 'E2 Allocators'!$B$15:$W$15, 0),FALSE)*$E145)</f>
        <v>0</v>
      </c>
      <c r="BZ145" s="1411">
        <f>IF(ISERROR(VLOOKUP(VLOOKUP($A145, 'E4 TB Allocation Details'!$A$18:$L$205, MATCH("A &amp; G ID", 'E4 TB Allocation Details'!$A$18:$L$18, 0),FALSE), 'E2 Allocators'!$B$15:$W$361, MATCH('O5 Details by Class &amp; Accounts'!BZ$18, 'E2 Allocators'!$B$15:$W$15, 0),FALSE)*$E145), 0, VLOOKUP(VLOOKUP($A145, 'E4 TB Allocation Details'!$A$18:$L$205, MATCH("A &amp; G ID", 'E4 TB Allocation Details'!$A$18:$L$18, 0),FALSE), 'E2 Allocators'!$B$15:$W$361, MATCH('O5 Details by Class &amp; Accounts'!BZ$18, 'E2 Allocators'!$B$15:$W$15, 0),FALSE)*$E145)</f>
        <v>0</v>
      </c>
      <c r="CA145" s="1411">
        <f>IF(ISERROR(VLOOKUP(VLOOKUP($A145, 'E4 TB Allocation Details'!$A$18:$L$205, MATCH("A &amp; G ID", 'E4 TB Allocation Details'!$A$18:$L$18, 0),FALSE), 'E2 Allocators'!$B$15:$W$361, MATCH('O5 Details by Class &amp; Accounts'!CA$18, 'E2 Allocators'!$B$15:$W$15, 0),FALSE)*$E145), 0, VLOOKUP(VLOOKUP($A145, 'E4 TB Allocation Details'!$A$18:$L$205, MATCH("A &amp; G ID", 'E4 TB Allocation Details'!$A$18:$L$18, 0),FALSE), 'E2 Allocators'!$B$15:$W$361, MATCH('O5 Details by Class &amp; Accounts'!CA$18, 'E2 Allocators'!$B$15:$W$15, 0),FALSE)*$E145)</f>
        <v>0</v>
      </c>
      <c r="CB145" s="1411">
        <f>IF(ISERROR(VLOOKUP(VLOOKUP($A145, 'E4 TB Allocation Details'!$A$18:$L$205, MATCH("A &amp; G ID", 'E4 TB Allocation Details'!$A$18:$L$18, 0),FALSE), 'E2 Allocators'!$B$15:$W$361, MATCH('O5 Details by Class &amp; Accounts'!CB$18, 'E2 Allocators'!$B$15:$W$15, 0),FALSE)*$E145), 0, VLOOKUP(VLOOKUP($A145, 'E4 TB Allocation Details'!$A$18:$L$205, MATCH("A &amp; G ID", 'E4 TB Allocation Details'!$A$18:$L$18, 0),FALSE), 'E2 Allocators'!$B$15:$W$361, MATCH('O5 Details by Class &amp; Accounts'!CB$18, 'E2 Allocators'!$B$15:$W$15, 0),FALSE)*$E145)</f>
        <v>0</v>
      </c>
      <c r="CC145" s="1411">
        <f>IF(ISERROR(VLOOKUP(VLOOKUP($A145, 'E4 TB Allocation Details'!$A$18:$L$205, MATCH("A &amp; G ID", 'E4 TB Allocation Details'!$A$18:$L$18, 0),FALSE), 'E2 Allocators'!$B$15:$W$361, MATCH('O5 Details by Class &amp; Accounts'!CC$18, 'E2 Allocators'!$B$15:$W$15, 0),FALSE)*$E145), 0, VLOOKUP(VLOOKUP($A145, 'E4 TB Allocation Details'!$A$18:$L$205, MATCH("A &amp; G ID", 'E4 TB Allocation Details'!$A$18:$L$18, 0),FALSE), 'E2 Allocators'!$B$15:$W$361, MATCH('O5 Details by Class &amp; Accounts'!CC$18, 'E2 Allocators'!$B$15:$W$15, 0),FALSE)*$E145)</f>
        <v>0</v>
      </c>
      <c r="CD145" s="1411">
        <f>IF(ISERROR(VLOOKUP(VLOOKUP($A145, 'E4 TB Allocation Details'!$A$18:$L$205, MATCH("A &amp; G ID", 'E4 TB Allocation Details'!$A$18:$L$18, 0),FALSE), 'E2 Allocators'!$B$15:$W$361, MATCH('O5 Details by Class &amp; Accounts'!CD$18, 'E2 Allocators'!$B$15:$W$15, 0),FALSE)*$E145), 0, VLOOKUP(VLOOKUP($A145, 'E4 TB Allocation Details'!$A$18:$L$205, MATCH("A &amp; G ID", 'E4 TB Allocation Details'!$A$18:$L$18, 0),FALSE), 'E2 Allocators'!$B$15:$W$361, MATCH('O5 Details by Class &amp; Accounts'!CD$18, 'E2 Allocators'!$B$15:$W$15, 0),FALSE)*$E145)</f>
        <v>0</v>
      </c>
      <c r="CE145" s="1411">
        <f>IF(ISERROR(VLOOKUP(VLOOKUP($A145, 'E4 TB Allocation Details'!$A$18:$L$205, MATCH("A &amp; G ID", 'E4 TB Allocation Details'!$A$18:$L$18, 0),FALSE), 'E2 Allocators'!$B$15:$W$361, MATCH('O5 Details by Class &amp; Accounts'!CE$18, 'E2 Allocators'!$B$15:$W$15, 0),FALSE)*$E145), 0, VLOOKUP(VLOOKUP($A145, 'E4 TB Allocation Details'!$A$18:$L$205, MATCH("A &amp; G ID", 'E4 TB Allocation Details'!$A$18:$L$18, 0),FALSE), 'E2 Allocators'!$B$15:$W$361, MATCH('O5 Details by Class &amp; Accounts'!CE$18, 'E2 Allocators'!$B$15:$W$15, 0),FALSE)*$E145)</f>
        <v>0</v>
      </c>
      <c r="CF145" s="1411">
        <f>IF(ISERROR(VLOOKUP(VLOOKUP($A145, 'E4 TB Allocation Details'!$A$18:$L$205, MATCH("A &amp; G ID", 'E4 TB Allocation Details'!$A$18:$L$18, 0),FALSE), 'E2 Allocators'!$B$15:$W$361, MATCH('O5 Details by Class &amp; Accounts'!CF$18, 'E2 Allocators'!$B$15:$W$15, 0),FALSE)*$E145), 0, VLOOKUP(VLOOKUP($A145, 'E4 TB Allocation Details'!$A$18:$L$205, MATCH("A &amp; G ID", 'E4 TB Allocation Details'!$A$18:$L$18, 0),FALSE), 'E2 Allocators'!$B$15:$W$361, MATCH('O5 Details by Class &amp; Accounts'!CF$18, 'E2 Allocators'!$B$15:$W$15, 0),FALSE)*$E145)</f>
        <v>0</v>
      </c>
      <c r="CG145" s="1411">
        <f>IF(ISERROR(VLOOKUP(VLOOKUP($A145, 'E4 TB Allocation Details'!$A$18:$L$205, MATCH("A &amp; G ID", 'E4 TB Allocation Details'!$A$18:$L$18, 0),FALSE), 'E2 Allocators'!$B$15:$W$361, MATCH('O5 Details by Class &amp; Accounts'!CG$18, 'E2 Allocators'!$B$15:$W$15, 0),FALSE)*$E145), 0, VLOOKUP(VLOOKUP($A145, 'E4 TB Allocation Details'!$A$18:$L$205, MATCH("A &amp; G ID", 'E4 TB Allocation Details'!$A$18:$L$18, 0),FALSE), 'E2 Allocators'!$B$15:$W$361, MATCH('O5 Details by Class &amp; Accounts'!CG$18, 'E2 Allocators'!$B$15:$W$15, 0),FALSE)*$E145)</f>
        <v>0</v>
      </c>
      <c r="CH145" s="1411">
        <f>IF(ISERROR(VLOOKUP(VLOOKUP($A145, 'E4 TB Allocation Details'!$A$18:$L$205, MATCH("A &amp; G ID", 'E4 TB Allocation Details'!$A$18:$L$18, 0),FALSE), 'E2 Allocators'!$B$15:$W$361, MATCH('O5 Details by Class &amp; Accounts'!CH$18, 'E2 Allocators'!$B$15:$W$15, 0),FALSE)*$E145), 0, VLOOKUP(VLOOKUP($A145, 'E4 TB Allocation Details'!$A$18:$L$205, MATCH("A &amp; G ID", 'E4 TB Allocation Details'!$A$18:$L$18, 0),FALSE), 'E2 Allocators'!$B$15:$W$361, MATCH('O5 Details by Class &amp; Accounts'!CH$18, 'E2 Allocators'!$B$15:$W$15, 0),FALSE)*$E145)</f>
        <v>0</v>
      </c>
      <c r="CI145" s="1411">
        <f>IF(ISERROR(VLOOKUP(VLOOKUP($A145, 'E4 TB Allocation Details'!$A$18:$L$205, MATCH("A &amp; G ID", 'E4 TB Allocation Details'!$A$18:$L$18, 0),FALSE), 'E2 Allocators'!$B$15:$W$361, MATCH('O5 Details by Class &amp; Accounts'!CI$18, 'E2 Allocators'!$B$15:$W$15, 0),FALSE)*$E145), 0, VLOOKUP(VLOOKUP($A145, 'E4 TB Allocation Details'!$A$18:$L$205, MATCH("A &amp; G ID", 'E4 TB Allocation Details'!$A$18:$L$18, 0),FALSE), 'E2 Allocators'!$B$15:$W$361, MATCH('O5 Details by Class &amp; Accounts'!CI$18, 'E2 Allocators'!$B$15:$W$15, 0),FALSE)*$E145)</f>
        <v>0</v>
      </c>
      <c r="CJ145" s="1411">
        <f>IF(ISERROR(VLOOKUP(VLOOKUP($A145, 'E4 TB Allocation Details'!$A$18:$L$205, MATCH("A &amp; G ID", 'E4 TB Allocation Details'!$A$18:$L$18, 0),FALSE), 'E2 Allocators'!$B$15:$W$361, MATCH('O5 Details by Class &amp; Accounts'!CJ$18, 'E2 Allocators'!$B$15:$W$15, 0),FALSE)*$E145), 0, VLOOKUP(VLOOKUP($A145, 'E4 TB Allocation Details'!$A$18:$L$205, MATCH("A &amp; G ID", 'E4 TB Allocation Details'!$A$18:$L$18, 0),FALSE), 'E2 Allocators'!$B$15:$W$361, MATCH('O5 Details by Class &amp; Accounts'!CJ$18, 'E2 Allocators'!$B$15:$W$15, 0),FALSE)*$E145)</f>
        <v>0</v>
      </c>
      <c r="CK145" s="1411">
        <f>IF(ISERROR(VLOOKUP(VLOOKUP($A145, 'E4 TB Allocation Details'!$A$18:$L$205, MATCH("A &amp; G ID", 'E4 TB Allocation Details'!$A$18:$L$18, 0),FALSE), 'E2 Allocators'!$B$15:$W$361, MATCH('O5 Details by Class &amp; Accounts'!CK$18, 'E2 Allocators'!$B$15:$W$15, 0),FALSE)*$E145), 0, VLOOKUP(VLOOKUP($A145, 'E4 TB Allocation Details'!$A$18:$L$205, MATCH("A &amp; G ID", 'E4 TB Allocation Details'!$A$18:$L$18, 0),FALSE), 'E2 Allocators'!$B$15:$W$361, MATCH('O5 Details by Class &amp; Accounts'!CK$18, 'E2 Allocators'!$B$15:$W$15, 0),FALSE)*$E145)</f>
        <v>0</v>
      </c>
      <c r="CL145" s="1411">
        <f>IF(ISERROR(VLOOKUP(VLOOKUP($A145, 'E4 TB Allocation Details'!$A$18:$L$205, MATCH("A &amp; G ID", 'E4 TB Allocation Details'!$A$18:$L$18, 0),FALSE), 'E2 Allocators'!$B$15:$W$361, MATCH('O5 Details by Class &amp; Accounts'!CL$18, 'E2 Allocators'!$B$15:$W$15, 0),FALSE)*$E145), 0, VLOOKUP(VLOOKUP($A145, 'E4 TB Allocation Details'!$A$18:$L$205, MATCH("A &amp; G ID", 'E4 TB Allocation Details'!$A$18:$L$18, 0),FALSE), 'E2 Allocators'!$B$15:$W$361, MATCH('O5 Details by Class &amp; Accounts'!CL$18, 'E2 Allocators'!$B$15:$W$15, 0),FALSE)*$E145)</f>
        <v>0</v>
      </c>
      <c r="CM145" s="1411">
        <f>IF(ISERROR(VLOOKUP(VLOOKUP($A145, 'E4 TB Allocation Details'!$A$18:$L$205, MATCH("A &amp; G ID", 'E4 TB Allocation Details'!$A$18:$L$18, 0),FALSE), 'E2 Allocators'!$B$15:$W$361, MATCH('O5 Details by Class &amp; Accounts'!CM$18, 'E2 Allocators'!$B$15:$W$15, 0),FALSE)*$E145), 0, VLOOKUP(VLOOKUP($A145, 'E4 TB Allocation Details'!$A$18:$L$205, MATCH("A &amp; G ID", 'E4 TB Allocation Details'!$A$18:$L$18, 0),FALSE), 'E2 Allocators'!$B$15:$W$361, MATCH('O5 Details by Class &amp; Accounts'!CM$18, 'E2 Allocators'!$B$15:$W$15, 0),FALSE)*$E145)</f>
        <v>0</v>
      </c>
      <c r="CN145" s="1411">
        <f t="shared" si="35"/>
        <v>0</v>
      </c>
      <c r="CO145" s="1791">
        <f t="shared" si="36"/>
        <v>0</v>
      </c>
      <c r="CQ145" s="2086" t="s">
        <v>61</v>
      </c>
    </row>
    <row r="146" spans="1:95" s="80" customFormat="1" ht="25.5">
      <c r="A146" s="1176">
        <v>5110</v>
      </c>
      <c r="B146" s="1175" t="s">
        <v>745</v>
      </c>
      <c r="C146" s="1788">
        <f>IF(ISERROR(VLOOKUP($A146,'I3 TB Data'!$A$23:$H$458,MATCH('O5 Details by Class &amp; Accounts'!$C$18, 'I3 TB Data'!$A$23:$H$23,0),0)), 0, VLOOKUP($A146,'I3 TB Data'!$A$23:$H$458,MATCH('O5 Details by Class &amp; Accounts'!$C$18,'I3 TB Data'!$A$23:$H$23,0),0))</f>
        <v>0</v>
      </c>
      <c r="D146" s="1789"/>
      <c r="E146" s="1788">
        <f t="shared" si="37"/>
        <v>0</v>
      </c>
      <c r="F146" s="1790">
        <f>IF(ISERROR(VLOOKUP($A146, 'E1 Categorization'!A33:E122, MATCH("Customer Component", 'E1 Categorization'!$A$33:$E$33,0), 0)), 0, IF(VLOOKUP($A146, 'E1 Categorization'!A33:E122, MATCH("Customer Component", 'E1 Categorization'!$A$33:$E$33,0), 0)=0, 'O5 Details by Class &amp; Accounts'!$E146, IF(AND(VLOOKUP($A146, 'E1 Categorization'!A33:E122, MATCH("Customer Component", 'E1 Categorization'!$A$33:$E$33,0), 0) &gt;0, VLOOKUP($A146, 'E1 Categorization'!A33:E122, MATCH("Customer Component", 'E1 Categorization'!$A$33:$E$33,0), 0)&lt;1), 'O5 Details by Class &amp; Accounts'!$E146*(1-VLOOKUP($A146, 'E1 Categorization'!A33:E122, MATCH("Customer Component", 'E1 Categorization'!$A$33:$E$33,0), 0)), 0)))</f>
        <v>0</v>
      </c>
      <c r="G146" s="1790">
        <f>IF(ISERROR(VLOOKUP($A146, 'E1 Categorization'!A33:E122, MATCH("Customer Component", 'E1 Categorization'!$A$33:$E$33,0), 0)),0, IF(VLOOKUP($A146, 'E1 Categorization'!A33:E122, MATCH("Customer Component", 'E1 Categorization'!$A$33:$E$33,0), 0)=0, 0, IF(AND(VLOOKUP($A146, 'E1 Categorization'!A33:E122, MATCH("Customer Component", 'E1 Categorization'!$A$33:$E$33,0), 0) &gt;0, VLOOKUP($A146, 'E1 Categorization'!A33:E122, MATCH("Customer Component", 'E1 Categorization'!$A$33:$E$33,0), 0)&lt;1), 'O5 Details by Class &amp; Accounts'!$E146*(VLOOKUP($A146, 'E1 Categorization'!A33:E122, MATCH("Customer Component", 'E1 Categorization'!$A$33:$E$33,0), 0)), 'O5 Details by Class &amp; Accounts'!$E146)))</f>
        <v>0</v>
      </c>
      <c r="H146" s="1411">
        <f t="shared" si="31"/>
        <v>0</v>
      </c>
      <c r="I146" s="1411">
        <f>IF(ISERROR(VLOOKUP(VLOOKUP($A146, 'E4 TB Allocation Details'!$A$18:$L$205, MATCH("Demand ID", 'E4 TB Allocation Details'!$A$18:$L$18, 0),FALSE), 'E2 Allocators'!$B$15:$W$361, MATCH('O5 Details by Class &amp; Accounts'!I$18, 'E2 Allocators'!$B$15:$W$15, 0),FALSE)*$F146), 0, VLOOKUP(VLOOKUP($A146, 'E4 TB Allocation Details'!$A$18:$L$205, MATCH("Demand ID", 'E4 TB Allocation Details'!$A$18:$L$18, 0),FALSE), 'E2 Allocators'!$B$15:$W$361, MATCH('O5 Details by Class &amp; Accounts'!I$18, 'E2 Allocators'!$B$15:$W$15, 0),FALSE)*$F146)</f>
        <v>0</v>
      </c>
      <c r="J146" s="1411">
        <f>IF(ISERROR(VLOOKUP(VLOOKUP($A146, 'E4 TB Allocation Details'!$A$18:$L$205, MATCH("Demand ID", 'E4 TB Allocation Details'!$A$18:$L$18, 0),FALSE), 'E2 Allocators'!$B$15:$W$361, MATCH('O5 Details by Class &amp; Accounts'!J$18, 'E2 Allocators'!$B$15:$W$15, 0),FALSE)*$F146), 0, VLOOKUP(VLOOKUP($A146, 'E4 TB Allocation Details'!$A$18:$L$205, MATCH("Demand ID", 'E4 TB Allocation Details'!$A$18:$L$18, 0),FALSE), 'E2 Allocators'!$B$15:$W$361, MATCH('O5 Details by Class &amp; Accounts'!J$18, 'E2 Allocators'!$B$15:$W$15, 0),FALSE)*$F146)</f>
        <v>0</v>
      </c>
      <c r="K146" s="1411">
        <f>IF(ISERROR(VLOOKUP(VLOOKUP($A146, 'E4 TB Allocation Details'!$A$18:$L$205, MATCH("Demand ID", 'E4 TB Allocation Details'!$A$18:$L$18, 0),FALSE), 'E2 Allocators'!$B$15:$W$361, MATCH('O5 Details by Class &amp; Accounts'!K$18, 'E2 Allocators'!$B$15:$W$15, 0),FALSE)*$F146), 0, VLOOKUP(VLOOKUP($A146, 'E4 TB Allocation Details'!$A$18:$L$205, MATCH("Demand ID", 'E4 TB Allocation Details'!$A$18:$L$18, 0),FALSE), 'E2 Allocators'!$B$15:$W$361, MATCH('O5 Details by Class &amp; Accounts'!K$18, 'E2 Allocators'!$B$15:$W$15, 0),FALSE)*$F146)</f>
        <v>0</v>
      </c>
      <c r="L146" s="1411">
        <f>IF(ISERROR(VLOOKUP(VLOOKUP($A146, 'E4 TB Allocation Details'!$A$18:$L$205, MATCH("Demand ID", 'E4 TB Allocation Details'!$A$18:$L$18, 0),FALSE), 'E2 Allocators'!$B$15:$W$361, MATCH('O5 Details by Class &amp; Accounts'!L$18, 'E2 Allocators'!$B$15:$W$15, 0),FALSE)*$F146), 0, VLOOKUP(VLOOKUP($A146, 'E4 TB Allocation Details'!$A$18:$L$205, MATCH("Demand ID", 'E4 TB Allocation Details'!$A$18:$L$18, 0),FALSE), 'E2 Allocators'!$B$15:$W$361, MATCH('O5 Details by Class &amp; Accounts'!L$18, 'E2 Allocators'!$B$15:$W$15, 0),FALSE)*$F146)</f>
        <v>0</v>
      </c>
      <c r="M146" s="1411">
        <f>IF(ISERROR(VLOOKUP(VLOOKUP($A146, 'E4 TB Allocation Details'!$A$18:$L$205, MATCH("Demand ID", 'E4 TB Allocation Details'!$A$18:$L$18, 0),FALSE), 'E2 Allocators'!$B$15:$W$361, MATCH('O5 Details by Class &amp; Accounts'!M$18, 'E2 Allocators'!$B$15:$W$15, 0),FALSE)*$F146), 0, VLOOKUP(VLOOKUP($A146, 'E4 TB Allocation Details'!$A$18:$L$205, MATCH("Demand ID", 'E4 TB Allocation Details'!$A$18:$L$18, 0),FALSE), 'E2 Allocators'!$B$15:$W$361, MATCH('O5 Details by Class &amp; Accounts'!M$18, 'E2 Allocators'!$B$15:$W$15, 0),FALSE)*$F146)</f>
        <v>0</v>
      </c>
      <c r="N146" s="1411">
        <f>IF(ISERROR(VLOOKUP(VLOOKUP($A146, 'E4 TB Allocation Details'!$A$18:$L$205, MATCH("Demand ID", 'E4 TB Allocation Details'!$A$18:$L$18, 0),FALSE), 'E2 Allocators'!$B$15:$W$361, MATCH('O5 Details by Class &amp; Accounts'!N$18, 'E2 Allocators'!$B$15:$W$15, 0),FALSE)*$F146), 0, VLOOKUP(VLOOKUP($A146, 'E4 TB Allocation Details'!$A$18:$L$205, MATCH("Demand ID", 'E4 TB Allocation Details'!$A$18:$L$18, 0),FALSE), 'E2 Allocators'!$B$15:$W$361, MATCH('O5 Details by Class &amp; Accounts'!N$18, 'E2 Allocators'!$B$15:$W$15, 0),FALSE)*$F146)</f>
        <v>0</v>
      </c>
      <c r="O146" s="1411">
        <f>IF(ISERROR(VLOOKUP(VLOOKUP($A146, 'E4 TB Allocation Details'!$A$18:$L$205, MATCH("Demand ID", 'E4 TB Allocation Details'!$A$18:$L$18, 0),FALSE), 'E2 Allocators'!$B$15:$W$361, MATCH('O5 Details by Class &amp; Accounts'!O$18, 'E2 Allocators'!$B$15:$W$15, 0),FALSE)*$F146), 0, VLOOKUP(VLOOKUP($A146, 'E4 TB Allocation Details'!$A$18:$L$205, MATCH("Demand ID", 'E4 TB Allocation Details'!$A$18:$L$18, 0),FALSE), 'E2 Allocators'!$B$15:$W$361, MATCH('O5 Details by Class &amp; Accounts'!O$18, 'E2 Allocators'!$B$15:$W$15, 0),FALSE)*$F146)</f>
        <v>0</v>
      </c>
      <c r="P146" s="1411">
        <f>IF(ISERROR(VLOOKUP(VLOOKUP($A146, 'E4 TB Allocation Details'!$A$18:$L$205, MATCH("Demand ID", 'E4 TB Allocation Details'!$A$18:$L$18, 0),FALSE), 'E2 Allocators'!$B$15:$W$361, MATCH('O5 Details by Class &amp; Accounts'!P$18, 'E2 Allocators'!$B$15:$W$15, 0),FALSE)*$F146), 0, VLOOKUP(VLOOKUP($A146, 'E4 TB Allocation Details'!$A$18:$L$205, MATCH("Demand ID", 'E4 TB Allocation Details'!$A$18:$L$18, 0),FALSE), 'E2 Allocators'!$B$15:$W$361, MATCH('O5 Details by Class &amp; Accounts'!P$18, 'E2 Allocators'!$B$15:$W$15, 0),FALSE)*$F146)</f>
        <v>0</v>
      </c>
      <c r="Q146" s="1411">
        <f>IF(ISERROR(VLOOKUP(VLOOKUP($A146, 'E4 TB Allocation Details'!$A$18:$L$205, MATCH("Demand ID", 'E4 TB Allocation Details'!$A$18:$L$18, 0),FALSE), 'E2 Allocators'!$B$15:$W$361, MATCH('O5 Details by Class &amp; Accounts'!Q$18, 'E2 Allocators'!$B$15:$W$15, 0),FALSE)*$F146), 0, VLOOKUP(VLOOKUP($A146, 'E4 TB Allocation Details'!$A$18:$L$205, MATCH("Demand ID", 'E4 TB Allocation Details'!$A$18:$L$18, 0),FALSE), 'E2 Allocators'!$B$15:$W$361, MATCH('O5 Details by Class &amp; Accounts'!Q$18, 'E2 Allocators'!$B$15:$W$15, 0),FALSE)*$F146)</f>
        <v>0</v>
      </c>
      <c r="R146" s="1411">
        <f>IF(ISERROR(VLOOKUP(VLOOKUP($A146, 'E4 TB Allocation Details'!$A$18:$L$205, MATCH("Demand ID", 'E4 TB Allocation Details'!$A$18:$L$18, 0),FALSE), 'E2 Allocators'!$B$15:$W$361, MATCH('O5 Details by Class &amp; Accounts'!R$18, 'E2 Allocators'!$B$15:$W$15, 0),FALSE)*$F146), 0, VLOOKUP(VLOOKUP($A146, 'E4 TB Allocation Details'!$A$18:$L$205, MATCH("Demand ID", 'E4 TB Allocation Details'!$A$18:$L$18, 0),FALSE), 'E2 Allocators'!$B$15:$W$361, MATCH('O5 Details by Class &amp; Accounts'!R$18, 'E2 Allocators'!$B$15:$W$15, 0),FALSE)*$F146)</f>
        <v>0</v>
      </c>
      <c r="S146" s="1411">
        <f>IF(ISERROR(VLOOKUP(VLOOKUP($A146, 'E4 TB Allocation Details'!$A$18:$L$205, MATCH("Demand ID", 'E4 TB Allocation Details'!$A$18:$L$18, 0),FALSE), 'E2 Allocators'!$B$15:$W$361, MATCH('O5 Details by Class &amp; Accounts'!S$18, 'E2 Allocators'!$B$15:$W$15, 0),FALSE)*$F146), 0, VLOOKUP(VLOOKUP($A146, 'E4 TB Allocation Details'!$A$18:$L$205, MATCH("Demand ID", 'E4 TB Allocation Details'!$A$18:$L$18, 0),FALSE), 'E2 Allocators'!$B$15:$W$361, MATCH('O5 Details by Class &amp; Accounts'!S$18, 'E2 Allocators'!$B$15:$W$15, 0),FALSE)*$F146)</f>
        <v>0</v>
      </c>
      <c r="T146" s="1411">
        <f>IF(ISERROR(VLOOKUP(VLOOKUP($A146, 'E4 TB Allocation Details'!$A$18:$L$205, MATCH("Demand ID", 'E4 TB Allocation Details'!$A$18:$L$18, 0),FALSE), 'E2 Allocators'!$B$15:$W$361, MATCH('O5 Details by Class &amp; Accounts'!T$18, 'E2 Allocators'!$B$15:$W$15, 0),FALSE)*$F146), 0, VLOOKUP(VLOOKUP($A146, 'E4 TB Allocation Details'!$A$18:$L$205, MATCH("Demand ID", 'E4 TB Allocation Details'!$A$18:$L$18, 0),FALSE), 'E2 Allocators'!$B$15:$W$361, MATCH('O5 Details by Class &amp; Accounts'!T$18, 'E2 Allocators'!$B$15:$W$15, 0),FALSE)*$F146)</f>
        <v>0</v>
      </c>
      <c r="U146" s="1411">
        <f>IF(ISERROR(VLOOKUP(VLOOKUP($A146, 'E4 TB Allocation Details'!$A$18:$L$205, MATCH("Demand ID", 'E4 TB Allocation Details'!$A$18:$L$18, 0),FALSE), 'E2 Allocators'!$B$15:$W$361, MATCH('O5 Details by Class &amp; Accounts'!U$18, 'E2 Allocators'!$B$15:$W$15, 0),FALSE)*$F146), 0, VLOOKUP(VLOOKUP($A146, 'E4 TB Allocation Details'!$A$18:$L$205, MATCH("Demand ID", 'E4 TB Allocation Details'!$A$18:$L$18, 0),FALSE), 'E2 Allocators'!$B$15:$W$361, MATCH('O5 Details by Class &amp; Accounts'!U$18, 'E2 Allocators'!$B$15:$W$15, 0),FALSE)*$F146)</f>
        <v>0</v>
      </c>
      <c r="V146" s="1411">
        <f>IF(ISERROR(VLOOKUP(VLOOKUP($A146, 'E4 TB Allocation Details'!$A$18:$L$205, MATCH("Demand ID", 'E4 TB Allocation Details'!$A$18:$L$18, 0),FALSE), 'E2 Allocators'!$B$15:$W$361, MATCH('O5 Details by Class &amp; Accounts'!V$18, 'E2 Allocators'!$B$15:$W$15, 0),FALSE)*$F146), 0, VLOOKUP(VLOOKUP($A146, 'E4 TB Allocation Details'!$A$18:$L$205, MATCH("Demand ID", 'E4 TB Allocation Details'!$A$18:$L$18, 0),FALSE), 'E2 Allocators'!$B$15:$W$361, MATCH('O5 Details by Class &amp; Accounts'!V$18, 'E2 Allocators'!$B$15:$W$15, 0),FALSE)*$F146)</f>
        <v>0</v>
      </c>
      <c r="W146" s="1411">
        <f>IF(ISERROR(VLOOKUP(VLOOKUP($A146, 'E4 TB Allocation Details'!$A$18:$L$205, MATCH("Demand ID", 'E4 TB Allocation Details'!$A$18:$L$18, 0),FALSE), 'E2 Allocators'!$B$15:$W$361, MATCH('O5 Details by Class &amp; Accounts'!W$18, 'E2 Allocators'!$B$15:$W$15, 0),FALSE)*$F146), 0, VLOOKUP(VLOOKUP($A146, 'E4 TB Allocation Details'!$A$18:$L$205, MATCH("Demand ID", 'E4 TB Allocation Details'!$A$18:$L$18, 0),FALSE), 'E2 Allocators'!$B$15:$W$361, MATCH('O5 Details by Class &amp; Accounts'!W$18, 'E2 Allocators'!$B$15:$W$15, 0),FALSE)*$F146)</f>
        <v>0</v>
      </c>
      <c r="X146" s="1411">
        <f>IF(ISERROR(VLOOKUP(VLOOKUP($A146, 'E4 TB Allocation Details'!$A$18:$L$205, MATCH("Demand ID", 'E4 TB Allocation Details'!$A$18:$L$18, 0),FALSE), 'E2 Allocators'!$B$15:$W$361, MATCH('O5 Details by Class &amp; Accounts'!X$18, 'E2 Allocators'!$B$15:$W$15, 0),FALSE)*$F146), 0, VLOOKUP(VLOOKUP($A146, 'E4 TB Allocation Details'!$A$18:$L$205, MATCH("Demand ID", 'E4 TB Allocation Details'!$A$18:$L$18, 0),FALSE), 'E2 Allocators'!$B$15:$W$361, MATCH('O5 Details by Class &amp; Accounts'!X$18, 'E2 Allocators'!$B$15:$W$15, 0),FALSE)*$F146)</f>
        <v>0</v>
      </c>
      <c r="Y146" s="1411">
        <f>IF(ISERROR(VLOOKUP(VLOOKUP($A146, 'E4 TB Allocation Details'!$A$18:$L$205, MATCH("Demand ID", 'E4 TB Allocation Details'!$A$18:$L$18, 0),FALSE), 'E2 Allocators'!$B$15:$W$361, MATCH('O5 Details by Class &amp; Accounts'!Y$18, 'E2 Allocators'!$B$15:$W$15, 0),FALSE)*$F146), 0, VLOOKUP(VLOOKUP($A146, 'E4 TB Allocation Details'!$A$18:$L$205, MATCH("Demand ID", 'E4 TB Allocation Details'!$A$18:$L$18, 0),FALSE), 'E2 Allocators'!$B$15:$W$361, MATCH('O5 Details by Class &amp; Accounts'!Y$18, 'E2 Allocators'!$B$15:$W$15, 0),FALSE)*$F146)</f>
        <v>0</v>
      </c>
      <c r="Z146" s="1411">
        <f>IF(ISERROR(VLOOKUP(VLOOKUP($A146, 'E4 TB Allocation Details'!$A$18:$L$205, MATCH("Demand ID", 'E4 TB Allocation Details'!$A$18:$L$18, 0),FALSE), 'E2 Allocators'!$B$15:$W$361, MATCH('O5 Details by Class &amp; Accounts'!Z$18, 'E2 Allocators'!$B$15:$W$15, 0),FALSE)*$F146), 0, VLOOKUP(VLOOKUP($A146, 'E4 TB Allocation Details'!$A$18:$L$205, MATCH("Demand ID", 'E4 TB Allocation Details'!$A$18:$L$18, 0),FALSE), 'E2 Allocators'!$B$15:$W$361, MATCH('O5 Details by Class &amp; Accounts'!Z$18, 'E2 Allocators'!$B$15:$W$15, 0),FALSE)*$F146)</f>
        <v>0</v>
      </c>
      <c r="AA146" s="1411">
        <f>IF(ISERROR(VLOOKUP(VLOOKUP($A146, 'E4 TB Allocation Details'!$A$18:$L$205, MATCH("Demand ID", 'E4 TB Allocation Details'!$A$18:$L$18, 0),FALSE), 'E2 Allocators'!$B$15:$W$361, MATCH('O5 Details by Class &amp; Accounts'!AA$18, 'E2 Allocators'!$B$15:$W$15, 0),FALSE)*$F146), 0, VLOOKUP(VLOOKUP($A146, 'E4 TB Allocation Details'!$A$18:$L$205, MATCH("Demand ID", 'E4 TB Allocation Details'!$A$18:$L$18, 0),FALSE), 'E2 Allocators'!$B$15:$W$361, MATCH('O5 Details by Class &amp; Accounts'!AA$18, 'E2 Allocators'!$B$15:$W$15, 0),FALSE)*$F146)</f>
        <v>0</v>
      </c>
      <c r="AB146" s="1411">
        <f>IF(ISERROR(VLOOKUP(VLOOKUP($A146, 'E4 TB Allocation Details'!$A$18:$L$205, MATCH("Demand ID", 'E4 TB Allocation Details'!$A$18:$L$18, 0),FALSE), 'E2 Allocators'!$B$15:$W$361, MATCH('O5 Details by Class &amp; Accounts'!AB$18, 'E2 Allocators'!$B$15:$W$15, 0),FALSE)*$F146), 0, VLOOKUP(VLOOKUP($A146, 'E4 TB Allocation Details'!$A$18:$L$205, MATCH("Demand ID", 'E4 TB Allocation Details'!$A$18:$L$18, 0),FALSE), 'E2 Allocators'!$B$15:$W$361, MATCH('O5 Details by Class &amp; Accounts'!AB$18, 'E2 Allocators'!$B$15:$W$15, 0),FALSE)*$F146)</f>
        <v>0</v>
      </c>
      <c r="AC146" s="1411">
        <f t="shared" si="32"/>
        <v>0</v>
      </c>
      <c r="AD146" s="1411">
        <f>IF(ISERROR(VLOOKUP(VLOOKUP($A146, 'E4 TB Allocation Details'!$A$18:$L$205, MATCH("Customer ID", 'E4 TB Allocation Details'!$A$18:$L$18, 0),FALSE), 'E2 Allocators'!$B$15:$W$361, MATCH('O5 Details by Class &amp; Accounts'!AD$18, 'E2 Allocators'!$B$15:$W$15, 0),FALSE)*$G146), 0, VLOOKUP(VLOOKUP($A146, 'E4 TB Allocation Details'!$A$18:$L$205, MATCH("Customer ID", 'E4 TB Allocation Details'!$A$18:$L$18, 0),FALSE), 'E2 Allocators'!$B$15:$W$361, MATCH('O5 Details by Class &amp; Accounts'!AD$18, 'E2 Allocators'!$B$15:$W$15, 0),FALSE)*$G146)</f>
        <v>0</v>
      </c>
      <c r="AE146" s="1411">
        <f>IF(ISERROR(VLOOKUP(VLOOKUP($A146, 'E4 TB Allocation Details'!$A$18:$L$205, MATCH("Customer ID", 'E4 TB Allocation Details'!$A$18:$L$18, 0),FALSE), 'E2 Allocators'!$B$15:$W$361, MATCH('O5 Details by Class &amp; Accounts'!AE$18, 'E2 Allocators'!$B$15:$W$15, 0),FALSE)*$G146), 0, VLOOKUP(VLOOKUP($A146, 'E4 TB Allocation Details'!$A$18:$L$205, MATCH("Customer ID", 'E4 TB Allocation Details'!$A$18:$L$18, 0),FALSE), 'E2 Allocators'!$B$15:$W$361, MATCH('O5 Details by Class &amp; Accounts'!AE$18, 'E2 Allocators'!$B$15:$W$15, 0),FALSE)*$G146)</f>
        <v>0</v>
      </c>
      <c r="AF146" s="1411">
        <f>IF(ISERROR(VLOOKUP(VLOOKUP($A146, 'E4 TB Allocation Details'!$A$18:$L$205, MATCH("Customer ID", 'E4 TB Allocation Details'!$A$18:$L$18, 0),FALSE), 'E2 Allocators'!$B$15:$W$361, MATCH('O5 Details by Class &amp; Accounts'!AF$18, 'E2 Allocators'!$B$15:$W$15, 0),FALSE)*$G146), 0, VLOOKUP(VLOOKUP($A146, 'E4 TB Allocation Details'!$A$18:$L$205, MATCH("Customer ID", 'E4 TB Allocation Details'!$A$18:$L$18, 0),FALSE), 'E2 Allocators'!$B$15:$W$361, MATCH('O5 Details by Class &amp; Accounts'!AF$18, 'E2 Allocators'!$B$15:$W$15, 0),FALSE)*$G146)</f>
        <v>0</v>
      </c>
      <c r="AG146" s="1411">
        <f>IF(ISERROR(VLOOKUP(VLOOKUP($A146, 'E4 TB Allocation Details'!$A$18:$L$205, MATCH("Customer ID", 'E4 TB Allocation Details'!$A$18:$L$18, 0),FALSE), 'E2 Allocators'!$B$15:$W$361, MATCH('O5 Details by Class &amp; Accounts'!AG$18, 'E2 Allocators'!$B$15:$W$15, 0),FALSE)*$G146), 0, VLOOKUP(VLOOKUP($A146, 'E4 TB Allocation Details'!$A$18:$L$205, MATCH("Customer ID", 'E4 TB Allocation Details'!$A$18:$L$18, 0),FALSE), 'E2 Allocators'!$B$15:$W$361, MATCH('O5 Details by Class &amp; Accounts'!AG$18, 'E2 Allocators'!$B$15:$W$15, 0),FALSE)*$G146)</f>
        <v>0</v>
      </c>
      <c r="AH146" s="1411">
        <f>IF(ISERROR(VLOOKUP(VLOOKUP($A146, 'E4 TB Allocation Details'!$A$18:$L$205, MATCH("Customer ID", 'E4 TB Allocation Details'!$A$18:$L$18, 0),FALSE), 'E2 Allocators'!$B$15:$W$361, MATCH('O5 Details by Class &amp; Accounts'!AH$18, 'E2 Allocators'!$B$15:$W$15, 0),FALSE)*$G146), 0, VLOOKUP(VLOOKUP($A146, 'E4 TB Allocation Details'!$A$18:$L$205, MATCH("Customer ID", 'E4 TB Allocation Details'!$A$18:$L$18, 0),FALSE), 'E2 Allocators'!$B$15:$W$361, MATCH('O5 Details by Class &amp; Accounts'!AH$18, 'E2 Allocators'!$B$15:$W$15, 0),FALSE)*$G146)</f>
        <v>0</v>
      </c>
      <c r="AI146" s="1411">
        <f>IF(ISERROR(VLOOKUP(VLOOKUP($A146, 'E4 TB Allocation Details'!$A$18:$L$205, MATCH("Customer ID", 'E4 TB Allocation Details'!$A$18:$L$18, 0),FALSE), 'E2 Allocators'!$B$15:$W$361, MATCH('O5 Details by Class &amp; Accounts'!AI$18, 'E2 Allocators'!$B$15:$W$15, 0),FALSE)*$G146), 0, VLOOKUP(VLOOKUP($A146, 'E4 TB Allocation Details'!$A$18:$L$205, MATCH("Customer ID", 'E4 TB Allocation Details'!$A$18:$L$18, 0),FALSE), 'E2 Allocators'!$B$15:$W$361, MATCH('O5 Details by Class &amp; Accounts'!AI$18, 'E2 Allocators'!$B$15:$W$15, 0),FALSE)*$G146)</f>
        <v>0</v>
      </c>
      <c r="AJ146" s="1411">
        <f>IF(ISERROR(VLOOKUP(VLOOKUP($A146, 'E4 TB Allocation Details'!$A$18:$L$205, MATCH("Customer ID", 'E4 TB Allocation Details'!$A$18:$L$18, 0),FALSE), 'E2 Allocators'!$B$15:$W$361, MATCH('O5 Details by Class &amp; Accounts'!AJ$18, 'E2 Allocators'!$B$15:$W$15, 0),FALSE)*$G146), 0, VLOOKUP(VLOOKUP($A146, 'E4 TB Allocation Details'!$A$18:$L$205, MATCH("Customer ID", 'E4 TB Allocation Details'!$A$18:$L$18, 0),FALSE), 'E2 Allocators'!$B$15:$W$361, MATCH('O5 Details by Class &amp; Accounts'!AJ$18, 'E2 Allocators'!$B$15:$W$15, 0),FALSE)*$G146)</f>
        <v>0</v>
      </c>
      <c r="AK146" s="1411">
        <f>IF(ISERROR(VLOOKUP(VLOOKUP($A146, 'E4 TB Allocation Details'!$A$18:$L$205, MATCH("Customer ID", 'E4 TB Allocation Details'!$A$18:$L$18, 0),FALSE), 'E2 Allocators'!$B$15:$W$361, MATCH('O5 Details by Class &amp; Accounts'!AK$18, 'E2 Allocators'!$B$15:$W$15, 0),FALSE)*$G146), 0, VLOOKUP(VLOOKUP($A146, 'E4 TB Allocation Details'!$A$18:$L$205, MATCH("Customer ID", 'E4 TB Allocation Details'!$A$18:$L$18, 0),FALSE), 'E2 Allocators'!$B$15:$W$361, MATCH('O5 Details by Class &amp; Accounts'!AK$18, 'E2 Allocators'!$B$15:$W$15, 0),FALSE)*$G146)</f>
        <v>0</v>
      </c>
      <c r="AL146" s="1411">
        <f>IF(ISERROR(VLOOKUP(VLOOKUP($A146, 'E4 TB Allocation Details'!$A$18:$L$205, MATCH("Customer ID", 'E4 TB Allocation Details'!$A$18:$L$18, 0),FALSE), 'E2 Allocators'!$B$15:$W$361, MATCH('O5 Details by Class &amp; Accounts'!AL$18, 'E2 Allocators'!$B$15:$W$15, 0),FALSE)*$G146), 0, VLOOKUP(VLOOKUP($A146, 'E4 TB Allocation Details'!$A$18:$L$205, MATCH("Customer ID", 'E4 TB Allocation Details'!$A$18:$L$18, 0),FALSE), 'E2 Allocators'!$B$15:$W$361, MATCH('O5 Details by Class &amp; Accounts'!AL$18, 'E2 Allocators'!$B$15:$W$15, 0),FALSE)*$G146)</f>
        <v>0</v>
      </c>
      <c r="AM146" s="1411">
        <f>IF(ISERROR(VLOOKUP(VLOOKUP($A146, 'E4 TB Allocation Details'!$A$18:$L$205, MATCH("Customer ID", 'E4 TB Allocation Details'!$A$18:$L$18, 0),FALSE), 'E2 Allocators'!$B$15:$W$361, MATCH('O5 Details by Class &amp; Accounts'!AM$18, 'E2 Allocators'!$B$15:$W$15, 0),FALSE)*$G146), 0, VLOOKUP(VLOOKUP($A146, 'E4 TB Allocation Details'!$A$18:$L$205, MATCH("Customer ID", 'E4 TB Allocation Details'!$A$18:$L$18, 0),FALSE), 'E2 Allocators'!$B$15:$W$361, MATCH('O5 Details by Class &amp; Accounts'!AM$18, 'E2 Allocators'!$B$15:$W$15, 0),FALSE)*$G146)</f>
        <v>0</v>
      </c>
      <c r="AN146" s="1411">
        <f>IF(ISERROR(VLOOKUP(VLOOKUP($A146, 'E4 TB Allocation Details'!$A$18:$L$205, MATCH("Customer ID", 'E4 TB Allocation Details'!$A$18:$L$18, 0),FALSE), 'E2 Allocators'!$B$15:$W$361, MATCH('O5 Details by Class &amp; Accounts'!AN$18, 'E2 Allocators'!$B$15:$W$15, 0),FALSE)*$G146), 0, VLOOKUP(VLOOKUP($A146, 'E4 TB Allocation Details'!$A$18:$L$205, MATCH("Customer ID", 'E4 TB Allocation Details'!$A$18:$L$18, 0),FALSE), 'E2 Allocators'!$B$15:$W$361, MATCH('O5 Details by Class &amp; Accounts'!AN$18, 'E2 Allocators'!$B$15:$W$15, 0),FALSE)*$G146)</f>
        <v>0</v>
      </c>
      <c r="AO146" s="1411">
        <f>IF(ISERROR(VLOOKUP(VLOOKUP($A146, 'E4 TB Allocation Details'!$A$18:$L$205, MATCH("Customer ID", 'E4 TB Allocation Details'!$A$18:$L$18, 0),FALSE), 'E2 Allocators'!$B$15:$W$361, MATCH('O5 Details by Class &amp; Accounts'!AO$18, 'E2 Allocators'!$B$15:$W$15, 0),FALSE)*$G146), 0, VLOOKUP(VLOOKUP($A146, 'E4 TB Allocation Details'!$A$18:$L$205, MATCH("Customer ID", 'E4 TB Allocation Details'!$A$18:$L$18, 0),FALSE), 'E2 Allocators'!$B$15:$W$361, MATCH('O5 Details by Class &amp; Accounts'!AO$18, 'E2 Allocators'!$B$15:$W$15, 0),FALSE)*$G146)</f>
        <v>0</v>
      </c>
      <c r="AP146" s="1411">
        <f>IF(ISERROR(VLOOKUP(VLOOKUP($A146, 'E4 TB Allocation Details'!$A$18:$L$205, MATCH("Customer ID", 'E4 TB Allocation Details'!$A$18:$L$18, 0),FALSE), 'E2 Allocators'!$B$15:$W$361, MATCH('O5 Details by Class &amp; Accounts'!AP$18, 'E2 Allocators'!$B$15:$W$15, 0),FALSE)*$G146), 0, VLOOKUP(VLOOKUP($A146, 'E4 TB Allocation Details'!$A$18:$L$205, MATCH("Customer ID", 'E4 TB Allocation Details'!$A$18:$L$18, 0),FALSE), 'E2 Allocators'!$B$15:$W$361, MATCH('O5 Details by Class &amp; Accounts'!AP$18, 'E2 Allocators'!$B$15:$W$15, 0),FALSE)*$G146)</f>
        <v>0</v>
      </c>
      <c r="AQ146" s="1411">
        <f>IF(ISERROR(VLOOKUP(VLOOKUP($A146, 'E4 TB Allocation Details'!$A$18:$L$205, MATCH("Customer ID", 'E4 TB Allocation Details'!$A$18:$L$18, 0),FALSE), 'E2 Allocators'!$B$15:$W$361, MATCH('O5 Details by Class &amp; Accounts'!AQ$18, 'E2 Allocators'!$B$15:$W$15, 0),FALSE)*$G146), 0, VLOOKUP(VLOOKUP($A146, 'E4 TB Allocation Details'!$A$18:$L$205, MATCH("Customer ID", 'E4 TB Allocation Details'!$A$18:$L$18, 0),FALSE), 'E2 Allocators'!$B$15:$W$361, MATCH('O5 Details by Class &amp; Accounts'!AQ$18, 'E2 Allocators'!$B$15:$W$15, 0),FALSE)*$G146)</f>
        <v>0</v>
      </c>
      <c r="AR146" s="1411">
        <f>IF(ISERROR(VLOOKUP(VLOOKUP($A146, 'E4 TB Allocation Details'!$A$18:$L$205, MATCH("Customer ID", 'E4 TB Allocation Details'!$A$18:$L$18, 0),FALSE), 'E2 Allocators'!$B$15:$W$361, MATCH('O5 Details by Class &amp; Accounts'!AR$18, 'E2 Allocators'!$B$15:$W$15, 0),FALSE)*$G146), 0, VLOOKUP(VLOOKUP($A146, 'E4 TB Allocation Details'!$A$18:$L$205, MATCH("Customer ID", 'E4 TB Allocation Details'!$A$18:$L$18, 0),FALSE), 'E2 Allocators'!$B$15:$W$361, MATCH('O5 Details by Class &amp; Accounts'!AR$18, 'E2 Allocators'!$B$15:$W$15, 0),FALSE)*$G146)</f>
        <v>0</v>
      </c>
      <c r="AS146" s="1411">
        <f>IF(ISERROR(VLOOKUP(VLOOKUP($A146, 'E4 TB Allocation Details'!$A$18:$L$205, MATCH("Customer ID", 'E4 TB Allocation Details'!$A$18:$L$18, 0),FALSE), 'E2 Allocators'!$B$15:$W$361, MATCH('O5 Details by Class &amp; Accounts'!AS$18, 'E2 Allocators'!$B$15:$W$15, 0),FALSE)*$G146), 0, VLOOKUP(VLOOKUP($A146, 'E4 TB Allocation Details'!$A$18:$L$205, MATCH("Customer ID", 'E4 TB Allocation Details'!$A$18:$L$18, 0),FALSE), 'E2 Allocators'!$B$15:$W$361, MATCH('O5 Details by Class &amp; Accounts'!AS$18, 'E2 Allocators'!$B$15:$W$15, 0),FALSE)*$G146)</f>
        <v>0</v>
      </c>
      <c r="AT146" s="1411">
        <f>IF(ISERROR(VLOOKUP(VLOOKUP($A146, 'E4 TB Allocation Details'!$A$18:$L$205, MATCH("Customer ID", 'E4 TB Allocation Details'!$A$18:$L$18, 0),FALSE), 'E2 Allocators'!$B$15:$W$361, MATCH('O5 Details by Class &amp; Accounts'!AT$18, 'E2 Allocators'!$B$15:$W$15, 0),FALSE)*$G146), 0, VLOOKUP(VLOOKUP($A146, 'E4 TB Allocation Details'!$A$18:$L$205, MATCH("Customer ID", 'E4 TB Allocation Details'!$A$18:$L$18, 0),FALSE), 'E2 Allocators'!$B$15:$W$361, MATCH('O5 Details by Class &amp; Accounts'!AT$18, 'E2 Allocators'!$B$15:$W$15, 0),FALSE)*$G146)</f>
        <v>0</v>
      </c>
      <c r="AU146" s="1411">
        <f>IF(ISERROR(VLOOKUP(VLOOKUP($A146, 'E4 TB Allocation Details'!$A$18:$L$205, MATCH("Customer ID", 'E4 TB Allocation Details'!$A$18:$L$18, 0),FALSE), 'E2 Allocators'!$B$15:$W$361, MATCH('O5 Details by Class &amp; Accounts'!AU$18, 'E2 Allocators'!$B$15:$W$15, 0),FALSE)*$G146), 0, VLOOKUP(VLOOKUP($A146, 'E4 TB Allocation Details'!$A$18:$L$205, MATCH("Customer ID", 'E4 TB Allocation Details'!$A$18:$L$18, 0),FALSE), 'E2 Allocators'!$B$15:$W$361, MATCH('O5 Details by Class &amp; Accounts'!AU$18, 'E2 Allocators'!$B$15:$W$15, 0),FALSE)*$G146)</f>
        <v>0</v>
      </c>
      <c r="AV146" s="1411">
        <f>IF(ISERROR(VLOOKUP(VLOOKUP($A146, 'E4 TB Allocation Details'!$A$18:$L$205, MATCH("Customer ID", 'E4 TB Allocation Details'!$A$18:$L$18, 0),FALSE), 'E2 Allocators'!$B$15:$W$361, MATCH('O5 Details by Class &amp; Accounts'!AV$18, 'E2 Allocators'!$B$15:$W$15, 0),FALSE)*$G146), 0, VLOOKUP(VLOOKUP($A146, 'E4 TB Allocation Details'!$A$18:$L$205, MATCH("Customer ID", 'E4 TB Allocation Details'!$A$18:$L$18, 0),FALSE), 'E2 Allocators'!$B$15:$W$361, MATCH('O5 Details by Class &amp; Accounts'!AV$18, 'E2 Allocators'!$B$15:$W$15, 0),FALSE)*$G146)</f>
        <v>0</v>
      </c>
      <c r="AW146" s="1411">
        <f>IF(ISERROR(VLOOKUP(VLOOKUP($A146, 'E4 TB Allocation Details'!$A$18:$L$205, MATCH("Customer ID", 'E4 TB Allocation Details'!$A$18:$L$18, 0),FALSE), 'E2 Allocators'!$B$15:$W$361, MATCH('O5 Details by Class &amp; Accounts'!AW$18, 'E2 Allocators'!$B$15:$W$15, 0),FALSE)*$G146), 0, VLOOKUP(VLOOKUP($A146, 'E4 TB Allocation Details'!$A$18:$L$205, MATCH("Customer ID", 'E4 TB Allocation Details'!$A$18:$L$18, 0),FALSE), 'E2 Allocators'!$B$15:$W$361, MATCH('O5 Details by Class &amp; Accounts'!AW$18, 'E2 Allocators'!$B$15:$W$15, 0),FALSE)*$G146)</f>
        <v>0</v>
      </c>
      <c r="AX146" s="1411">
        <f t="shared" si="33"/>
        <v>0</v>
      </c>
      <c r="AY146" s="1411">
        <f>IF(ISERROR(VLOOKUP(VLOOKUP($A146, 'E4 TB Allocation Details'!$A$18:$L$205, MATCH("Misc ID", 'E4 TB Allocation Details'!$A$18:$L$18, 0),FALSE), 'E2 Allocators'!$B$15:$W$361, MATCH('O5 Details by Class &amp; Accounts'!AY$18, 'E2 Allocators'!$B$15:$W$15, 0),FALSE)*$E146), 0, VLOOKUP(VLOOKUP($A146, 'E4 TB Allocation Details'!$A$18:$L$205, MATCH("Misc ID", 'E4 TB Allocation Details'!$A$18:$L$18, 0),FALSE), 'E2 Allocators'!$B$15:$W$361, MATCH('O5 Details by Class &amp; Accounts'!AY$18, 'E2 Allocators'!$B$15:$W$15, 0),FALSE)*$E146)</f>
        <v>0</v>
      </c>
      <c r="AZ146" s="1411">
        <f>IF(ISERROR(VLOOKUP(VLOOKUP($A146, 'E4 TB Allocation Details'!$A$18:$L$205, MATCH("Misc ID", 'E4 TB Allocation Details'!$A$18:$L$18, 0),FALSE), 'E2 Allocators'!$B$15:$W$361, MATCH('O5 Details by Class &amp; Accounts'!AZ$18, 'E2 Allocators'!$B$15:$W$15, 0),FALSE)*$E146), 0, VLOOKUP(VLOOKUP($A146, 'E4 TB Allocation Details'!$A$18:$L$205, MATCH("Misc ID", 'E4 TB Allocation Details'!$A$18:$L$18, 0),FALSE), 'E2 Allocators'!$B$15:$W$361, MATCH('O5 Details by Class &amp; Accounts'!AZ$18, 'E2 Allocators'!$B$15:$W$15, 0),FALSE)*$E146)</f>
        <v>0</v>
      </c>
      <c r="BA146" s="1411">
        <f>IF(ISERROR(VLOOKUP(VLOOKUP($A146, 'E4 TB Allocation Details'!$A$18:$L$205, MATCH("Misc ID", 'E4 TB Allocation Details'!$A$18:$L$18, 0),FALSE), 'E2 Allocators'!$B$15:$W$361, MATCH('O5 Details by Class &amp; Accounts'!BA$18, 'E2 Allocators'!$B$15:$W$15, 0),FALSE)*$E146), 0, VLOOKUP(VLOOKUP($A146, 'E4 TB Allocation Details'!$A$18:$L$205, MATCH("Misc ID", 'E4 TB Allocation Details'!$A$18:$L$18, 0),FALSE), 'E2 Allocators'!$B$15:$W$361, MATCH('O5 Details by Class &amp; Accounts'!BA$18, 'E2 Allocators'!$B$15:$W$15, 0),FALSE)*$E146)</f>
        <v>0</v>
      </c>
      <c r="BB146" s="1411">
        <f>IF(ISERROR(VLOOKUP(VLOOKUP($A146, 'E4 TB Allocation Details'!$A$18:$L$205, MATCH("Misc ID", 'E4 TB Allocation Details'!$A$18:$L$18, 0),FALSE), 'E2 Allocators'!$B$15:$W$361, MATCH('O5 Details by Class &amp; Accounts'!BB$18, 'E2 Allocators'!$B$15:$W$15, 0),FALSE)*$E146), 0, VLOOKUP(VLOOKUP($A146, 'E4 TB Allocation Details'!$A$18:$L$205, MATCH("Misc ID", 'E4 TB Allocation Details'!$A$18:$L$18, 0),FALSE), 'E2 Allocators'!$B$15:$W$361, MATCH('O5 Details by Class &amp; Accounts'!BB$18, 'E2 Allocators'!$B$15:$W$15, 0),FALSE)*$E146)</f>
        <v>0</v>
      </c>
      <c r="BC146" s="1411">
        <f>IF(ISERROR(VLOOKUP(VLOOKUP($A146, 'E4 TB Allocation Details'!$A$18:$L$205, MATCH("Misc ID", 'E4 TB Allocation Details'!$A$18:$L$18, 0),FALSE), 'E2 Allocators'!$B$15:$W$361, MATCH('O5 Details by Class &amp; Accounts'!BC$18, 'E2 Allocators'!$B$15:$W$15, 0),FALSE)*$E146), 0, VLOOKUP(VLOOKUP($A146, 'E4 TB Allocation Details'!$A$18:$L$205, MATCH("Misc ID", 'E4 TB Allocation Details'!$A$18:$L$18, 0),FALSE), 'E2 Allocators'!$B$15:$W$361, MATCH('O5 Details by Class &amp; Accounts'!BC$18, 'E2 Allocators'!$B$15:$W$15, 0),FALSE)*$E146)</f>
        <v>0</v>
      </c>
      <c r="BD146" s="1411">
        <f>IF(ISERROR(VLOOKUP(VLOOKUP($A146, 'E4 TB Allocation Details'!$A$18:$L$205, MATCH("Misc ID", 'E4 TB Allocation Details'!$A$18:$L$18, 0),FALSE), 'E2 Allocators'!$B$15:$W$361, MATCH('O5 Details by Class &amp; Accounts'!BD$18, 'E2 Allocators'!$B$15:$W$15, 0),FALSE)*$E146), 0, VLOOKUP(VLOOKUP($A146, 'E4 TB Allocation Details'!$A$18:$L$205, MATCH("Misc ID", 'E4 TB Allocation Details'!$A$18:$L$18, 0),FALSE), 'E2 Allocators'!$B$15:$W$361, MATCH('O5 Details by Class &amp; Accounts'!BD$18, 'E2 Allocators'!$B$15:$W$15, 0),FALSE)*$E146)</f>
        <v>0</v>
      </c>
      <c r="BE146" s="1411">
        <f>IF(ISERROR(VLOOKUP(VLOOKUP($A146, 'E4 TB Allocation Details'!$A$18:$L$205, MATCH("Misc ID", 'E4 TB Allocation Details'!$A$18:$L$18, 0),FALSE), 'E2 Allocators'!$B$15:$W$361, MATCH('O5 Details by Class &amp; Accounts'!BE$18, 'E2 Allocators'!$B$15:$W$15, 0),FALSE)*$E146), 0, VLOOKUP(VLOOKUP($A146, 'E4 TB Allocation Details'!$A$18:$L$205, MATCH("Misc ID", 'E4 TB Allocation Details'!$A$18:$L$18, 0),FALSE), 'E2 Allocators'!$B$15:$W$361, MATCH('O5 Details by Class &amp; Accounts'!BE$18, 'E2 Allocators'!$B$15:$W$15, 0),FALSE)*$E146)</f>
        <v>0</v>
      </c>
      <c r="BF146" s="1411">
        <f>IF(ISERROR(VLOOKUP(VLOOKUP($A146, 'E4 TB Allocation Details'!$A$18:$L$205, MATCH("Misc ID", 'E4 TB Allocation Details'!$A$18:$L$18, 0),FALSE), 'E2 Allocators'!$B$15:$W$361, MATCH('O5 Details by Class &amp; Accounts'!BF$18, 'E2 Allocators'!$B$15:$W$15, 0),FALSE)*$E146), 0, VLOOKUP(VLOOKUP($A146, 'E4 TB Allocation Details'!$A$18:$L$205, MATCH("Misc ID", 'E4 TB Allocation Details'!$A$18:$L$18, 0),FALSE), 'E2 Allocators'!$B$15:$W$361, MATCH('O5 Details by Class &amp; Accounts'!BF$18, 'E2 Allocators'!$B$15:$W$15, 0),FALSE)*$E146)</f>
        <v>0</v>
      </c>
      <c r="BG146" s="1411">
        <f>IF(ISERROR(VLOOKUP(VLOOKUP($A146, 'E4 TB Allocation Details'!$A$18:$L$205, MATCH("Misc ID", 'E4 TB Allocation Details'!$A$18:$L$18, 0),FALSE), 'E2 Allocators'!$B$15:$W$361, MATCH('O5 Details by Class &amp; Accounts'!BG$18, 'E2 Allocators'!$B$15:$W$15, 0),FALSE)*$E146), 0, VLOOKUP(VLOOKUP($A146, 'E4 TB Allocation Details'!$A$18:$L$205, MATCH("Misc ID", 'E4 TB Allocation Details'!$A$18:$L$18, 0),FALSE), 'E2 Allocators'!$B$15:$W$361, MATCH('O5 Details by Class &amp; Accounts'!BG$18, 'E2 Allocators'!$B$15:$W$15, 0),FALSE)*$E146)</f>
        <v>0</v>
      </c>
      <c r="BH146" s="1411">
        <f>IF(ISERROR(VLOOKUP(VLOOKUP($A146, 'E4 TB Allocation Details'!$A$18:$L$205, MATCH("Misc ID", 'E4 TB Allocation Details'!$A$18:$L$18, 0),FALSE), 'E2 Allocators'!$B$15:$W$361, MATCH('O5 Details by Class &amp; Accounts'!BH$18, 'E2 Allocators'!$B$15:$W$15, 0),FALSE)*$E146), 0, VLOOKUP(VLOOKUP($A146, 'E4 TB Allocation Details'!$A$18:$L$205, MATCH("Misc ID", 'E4 TB Allocation Details'!$A$18:$L$18, 0),FALSE), 'E2 Allocators'!$B$15:$W$361, MATCH('O5 Details by Class &amp; Accounts'!BH$18, 'E2 Allocators'!$B$15:$W$15, 0),FALSE)*$E146)</f>
        <v>0</v>
      </c>
      <c r="BI146" s="1411">
        <f>IF(ISERROR(VLOOKUP(VLOOKUP($A146, 'E4 TB Allocation Details'!$A$18:$L$205, MATCH("Misc ID", 'E4 TB Allocation Details'!$A$18:$L$18, 0),FALSE), 'E2 Allocators'!$B$15:$W$361, MATCH('O5 Details by Class &amp; Accounts'!BI$18, 'E2 Allocators'!$B$15:$W$15, 0),FALSE)*$E146), 0, VLOOKUP(VLOOKUP($A146, 'E4 TB Allocation Details'!$A$18:$L$205, MATCH("Misc ID", 'E4 TB Allocation Details'!$A$18:$L$18, 0),FALSE), 'E2 Allocators'!$B$15:$W$361, MATCH('O5 Details by Class &amp; Accounts'!BI$18, 'E2 Allocators'!$B$15:$W$15, 0),FALSE)*$E146)</f>
        <v>0</v>
      </c>
      <c r="BJ146" s="1411">
        <f>IF(ISERROR(VLOOKUP(VLOOKUP($A146, 'E4 TB Allocation Details'!$A$18:$L$205, MATCH("Misc ID", 'E4 TB Allocation Details'!$A$18:$L$18, 0),FALSE), 'E2 Allocators'!$B$15:$W$361, MATCH('O5 Details by Class &amp; Accounts'!BJ$18, 'E2 Allocators'!$B$15:$W$15, 0),FALSE)*$E146), 0, VLOOKUP(VLOOKUP($A146, 'E4 TB Allocation Details'!$A$18:$L$205, MATCH("Misc ID", 'E4 TB Allocation Details'!$A$18:$L$18, 0),FALSE), 'E2 Allocators'!$B$15:$W$361, MATCH('O5 Details by Class &amp; Accounts'!BJ$18, 'E2 Allocators'!$B$15:$W$15, 0),FALSE)*$E146)</f>
        <v>0</v>
      </c>
      <c r="BK146" s="1411">
        <f>IF(ISERROR(VLOOKUP(VLOOKUP($A146, 'E4 TB Allocation Details'!$A$18:$L$205, MATCH("Misc ID", 'E4 TB Allocation Details'!$A$18:$L$18, 0),FALSE), 'E2 Allocators'!$B$15:$W$361, MATCH('O5 Details by Class &amp; Accounts'!BK$18, 'E2 Allocators'!$B$15:$W$15, 0),FALSE)*$E146), 0, VLOOKUP(VLOOKUP($A146, 'E4 TB Allocation Details'!$A$18:$L$205, MATCH("Misc ID", 'E4 TB Allocation Details'!$A$18:$L$18, 0),FALSE), 'E2 Allocators'!$B$15:$W$361, MATCH('O5 Details by Class &amp; Accounts'!BK$18, 'E2 Allocators'!$B$15:$W$15, 0),FALSE)*$E146)</f>
        <v>0</v>
      </c>
      <c r="BL146" s="1411">
        <f>IF(ISERROR(VLOOKUP(VLOOKUP($A146, 'E4 TB Allocation Details'!$A$18:$L$205, MATCH("Misc ID", 'E4 TB Allocation Details'!$A$18:$L$18, 0),FALSE), 'E2 Allocators'!$B$15:$W$361, MATCH('O5 Details by Class &amp; Accounts'!BL$18, 'E2 Allocators'!$B$15:$W$15, 0),FALSE)*$E146), 0, VLOOKUP(VLOOKUP($A146, 'E4 TB Allocation Details'!$A$18:$L$205, MATCH("Misc ID", 'E4 TB Allocation Details'!$A$18:$L$18, 0),FALSE), 'E2 Allocators'!$B$15:$W$361, MATCH('O5 Details by Class &amp; Accounts'!BL$18, 'E2 Allocators'!$B$15:$W$15, 0),FALSE)*$E146)</f>
        <v>0</v>
      </c>
      <c r="BM146" s="1411">
        <f>IF(ISERROR(VLOOKUP(VLOOKUP($A146, 'E4 TB Allocation Details'!$A$18:$L$205, MATCH("Misc ID", 'E4 TB Allocation Details'!$A$18:$L$18, 0),FALSE), 'E2 Allocators'!$B$15:$W$361, MATCH('O5 Details by Class &amp; Accounts'!BM$18, 'E2 Allocators'!$B$15:$W$15, 0),FALSE)*$E146), 0, VLOOKUP(VLOOKUP($A146, 'E4 TB Allocation Details'!$A$18:$L$205, MATCH("Misc ID", 'E4 TB Allocation Details'!$A$18:$L$18, 0),FALSE), 'E2 Allocators'!$B$15:$W$361, MATCH('O5 Details by Class &amp; Accounts'!BM$18, 'E2 Allocators'!$B$15:$W$15, 0),FALSE)*$E146)</f>
        <v>0</v>
      </c>
      <c r="BN146" s="1411">
        <f>IF(ISERROR(VLOOKUP(VLOOKUP($A146, 'E4 TB Allocation Details'!$A$18:$L$205, MATCH("Misc ID", 'E4 TB Allocation Details'!$A$18:$L$18, 0),FALSE), 'E2 Allocators'!$B$15:$W$361, MATCH('O5 Details by Class &amp; Accounts'!BN$18, 'E2 Allocators'!$B$15:$W$15, 0),FALSE)*$E146), 0, VLOOKUP(VLOOKUP($A146, 'E4 TB Allocation Details'!$A$18:$L$205, MATCH("Misc ID", 'E4 TB Allocation Details'!$A$18:$L$18, 0),FALSE), 'E2 Allocators'!$B$15:$W$361, MATCH('O5 Details by Class &amp; Accounts'!BN$18, 'E2 Allocators'!$B$15:$W$15, 0),FALSE)*$E146)</f>
        <v>0</v>
      </c>
      <c r="BO146" s="1411">
        <f>IF(ISERROR(VLOOKUP(VLOOKUP($A146, 'E4 TB Allocation Details'!$A$18:$L$205, MATCH("Misc ID", 'E4 TB Allocation Details'!$A$18:$L$18, 0),FALSE), 'E2 Allocators'!$B$15:$W$361, MATCH('O5 Details by Class &amp; Accounts'!BO$18, 'E2 Allocators'!$B$15:$W$15, 0),FALSE)*$E146), 0, VLOOKUP(VLOOKUP($A146, 'E4 TB Allocation Details'!$A$18:$L$205, MATCH("Misc ID", 'E4 TB Allocation Details'!$A$18:$L$18, 0),FALSE), 'E2 Allocators'!$B$15:$W$361, MATCH('O5 Details by Class &amp; Accounts'!BO$18, 'E2 Allocators'!$B$15:$W$15, 0),FALSE)*$E146)</f>
        <v>0</v>
      </c>
      <c r="BP146" s="1411">
        <f>IF(ISERROR(VLOOKUP(VLOOKUP($A146, 'E4 TB Allocation Details'!$A$18:$L$205, MATCH("Misc ID", 'E4 TB Allocation Details'!$A$18:$L$18, 0),FALSE), 'E2 Allocators'!$B$15:$W$361, MATCH('O5 Details by Class &amp; Accounts'!BP$18, 'E2 Allocators'!$B$15:$W$15, 0),FALSE)*$E146), 0, VLOOKUP(VLOOKUP($A146, 'E4 TB Allocation Details'!$A$18:$L$205, MATCH("Misc ID", 'E4 TB Allocation Details'!$A$18:$L$18, 0),FALSE), 'E2 Allocators'!$B$15:$W$361, MATCH('O5 Details by Class &amp; Accounts'!BP$18, 'E2 Allocators'!$B$15:$W$15, 0),FALSE)*$E146)</f>
        <v>0</v>
      </c>
      <c r="BQ146" s="1411">
        <f>IF(ISERROR(VLOOKUP(VLOOKUP($A146, 'E4 TB Allocation Details'!$A$18:$L$205, MATCH("Misc ID", 'E4 TB Allocation Details'!$A$18:$L$18, 0),FALSE), 'E2 Allocators'!$B$15:$W$361, MATCH('O5 Details by Class &amp; Accounts'!BQ$18, 'E2 Allocators'!$B$15:$W$15, 0),FALSE)*$E146), 0, VLOOKUP(VLOOKUP($A146, 'E4 TB Allocation Details'!$A$18:$L$205, MATCH("Misc ID", 'E4 TB Allocation Details'!$A$18:$L$18, 0),FALSE), 'E2 Allocators'!$B$15:$W$361, MATCH('O5 Details by Class &amp; Accounts'!BQ$18, 'E2 Allocators'!$B$15:$W$15, 0),FALSE)*$E146)</f>
        <v>0</v>
      </c>
      <c r="BR146" s="1411">
        <f>IF(ISERROR(VLOOKUP(VLOOKUP($A146, 'E4 TB Allocation Details'!$A$18:$L$205, MATCH("Misc ID", 'E4 TB Allocation Details'!$A$18:$L$18, 0),FALSE), 'E2 Allocators'!$B$15:$W$361, MATCH('O5 Details by Class &amp; Accounts'!BR$18, 'E2 Allocators'!$B$15:$W$15, 0),FALSE)*$E146), 0, VLOOKUP(VLOOKUP($A146, 'E4 TB Allocation Details'!$A$18:$L$205, MATCH("Misc ID", 'E4 TB Allocation Details'!$A$18:$L$18, 0),FALSE), 'E2 Allocators'!$B$15:$W$361, MATCH('O5 Details by Class &amp; Accounts'!BR$18, 'E2 Allocators'!$B$15:$W$15, 0),FALSE)*$E146)</f>
        <v>0</v>
      </c>
      <c r="BS146" s="1411">
        <f t="shared" si="34"/>
        <v>0</v>
      </c>
      <c r="BT146" s="1411">
        <f>IF(ISERROR(VLOOKUP(VLOOKUP($A146, 'E4 TB Allocation Details'!$A$18:$L$205, MATCH("A &amp; G ID", 'E4 TB Allocation Details'!$A$18:$L$18, 0),FALSE), 'E2 Allocators'!$B$15:$W$361, MATCH('O5 Details by Class &amp; Accounts'!BT$18, 'E2 Allocators'!$B$15:$W$15, 0),FALSE)*$E146), 0, VLOOKUP(VLOOKUP($A146, 'E4 TB Allocation Details'!$A$18:$L$205, MATCH("A &amp; G ID", 'E4 TB Allocation Details'!$A$18:$L$18, 0),FALSE), 'E2 Allocators'!$B$15:$W$361, MATCH('O5 Details by Class &amp; Accounts'!BT$18, 'E2 Allocators'!$B$15:$W$15, 0),FALSE)*$E146)</f>
        <v>0</v>
      </c>
      <c r="BU146" s="1411">
        <f>IF(ISERROR(VLOOKUP(VLOOKUP($A146, 'E4 TB Allocation Details'!$A$18:$L$205, MATCH("A &amp; G ID", 'E4 TB Allocation Details'!$A$18:$L$18, 0),FALSE), 'E2 Allocators'!$B$15:$W$361, MATCH('O5 Details by Class &amp; Accounts'!BU$18, 'E2 Allocators'!$B$15:$W$15, 0),FALSE)*$E146), 0, VLOOKUP(VLOOKUP($A146, 'E4 TB Allocation Details'!$A$18:$L$205, MATCH("A &amp; G ID", 'E4 TB Allocation Details'!$A$18:$L$18, 0),FALSE), 'E2 Allocators'!$B$15:$W$361, MATCH('O5 Details by Class &amp; Accounts'!BU$18, 'E2 Allocators'!$B$15:$W$15, 0),FALSE)*$E146)</f>
        <v>0</v>
      </c>
      <c r="BV146" s="1411">
        <f>IF(ISERROR(VLOOKUP(VLOOKUP($A146, 'E4 TB Allocation Details'!$A$18:$L$205, MATCH("A &amp; G ID", 'E4 TB Allocation Details'!$A$18:$L$18, 0),FALSE), 'E2 Allocators'!$B$15:$W$361, MATCH('O5 Details by Class &amp; Accounts'!BV$18, 'E2 Allocators'!$B$15:$W$15, 0),FALSE)*$E146), 0, VLOOKUP(VLOOKUP($A146, 'E4 TB Allocation Details'!$A$18:$L$205, MATCH("A &amp; G ID", 'E4 TB Allocation Details'!$A$18:$L$18, 0),FALSE), 'E2 Allocators'!$B$15:$W$361, MATCH('O5 Details by Class &amp; Accounts'!BV$18, 'E2 Allocators'!$B$15:$W$15, 0),FALSE)*$E146)</f>
        <v>0</v>
      </c>
      <c r="BW146" s="1411">
        <f>IF(ISERROR(VLOOKUP(VLOOKUP($A146, 'E4 TB Allocation Details'!$A$18:$L$205, MATCH("A &amp; G ID", 'E4 TB Allocation Details'!$A$18:$L$18, 0),FALSE), 'E2 Allocators'!$B$15:$W$361, MATCH('O5 Details by Class &amp; Accounts'!BW$18, 'E2 Allocators'!$B$15:$W$15, 0),FALSE)*$E146), 0, VLOOKUP(VLOOKUP($A146, 'E4 TB Allocation Details'!$A$18:$L$205, MATCH("A &amp; G ID", 'E4 TB Allocation Details'!$A$18:$L$18, 0),FALSE), 'E2 Allocators'!$B$15:$W$361, MATCH('O5 Details by Class &amp; Accounts'!BW$18, 'E2 Allocators'!$B$15:$W$15, 0),FALSE)*$E146)</f>
        <v>0</v>
      </c>
      <c r="BX146" s="1411">
        <f>IF(ISERROR(VLOOKUP(VLOOKUP($A146, 'E4 TB Allocation Details'!$A$18:$L$205, MATCH("A &amp; G ID", 'E4 TB Allocation Details'!$A$18:$L$18, 0),FALSE), 'E2 Allocators'!$B$15:$W$361, MATCH('O5 Details by Class &amp; Accounts'!BX$18, 'E2 Allocators'!$B$15:$W$15, 0),FALSE)*$E146), 0, VLOOKUP(VLOOKUP($A146, 'E4 TB Allocation Details'!$A$18:$L$205, MATCH("A &amp; G ID", 'E4 TB Allocation Details'!$A$18:$L$18, 0),FALSE), 'E2 Allocators'!$B$15:$W$361, MATCH('O5 Details by Class &amp; Accounts'!BX$18, 'E2 Allocators'!$B$15:$W$15, 0),FALSE)*$E146)</f>
        <v>0</v>
      </c>
      <c r="BY146" s="1411">
        <f>IF(ISERROR(VLOOKUP(VLOOKUP($A146, 'E4 TB Allocation Details'!$A$18:$L$205, MATCH("A &amp; G ID", 'E4 TB Allocation Details'!$A$18:$L$18, 0),FALSE), 'E2 Allocators'!$B$15:$W$361, MATCH('O5 Details by Class &amp; Accounts'!BY$18, 'E2 Allocators'!$B$15:$W$15, 0),FALSE)*$E146), 0, VLOOKUP(VLOOKUP($A146, 'E4 TB Allocation Details'!$A$18:$L$205, MATCH("A &amp; G ID", 'E4 TB Allocation Details'!$A$18:$L$18, 0),FALSE), 'E2 Allocators'!$B$15:$W$361, MATCH('O5 Details by Class &amp; Accounts'!BY$18, 'E2 Allocators'!$B$15:$W$15, 0),FALSE)*$E146)</f>
        <v>0</v>
      </c>
      <c r="BZ146" s="1411">
        <f>IF(ISERROR(VLOOKUP(VLOOKUP($A146, 'E4 TB Allocation Details'!$A$18:$L$205, MATCH("A &amp; G ID", 'E4 TB Allocation Details'!$A$18:$L$18, 0),FALSE), 'E2 Allocators'!$B$15:$W$361, MATCH('O5 Details by Class &amp; Accounts'!BZ$18, 'E2 Allocators'!$B$15:$W$15, 0),FALSE)*$E146), 0, VLOOKUP(VLOOKUP($A146, 'E4 TB Allocation Details'!$A$18:$L$205, MATCH("A &amp; G ID", 'E4 TB Allocation Details'!$A$18:$L$18, 0),FALSE), 'E2 Allocators'!$B$15:$W$361, MATCH('O5 Details by Class &amp; Accounts'!BZ$18, 'E2 Allocators'!$B$15:$W$15, 0),FALSE)*$E146)</f>
        <v>0</v>
      </c>
      <c r="CA146" s="1411">
        <f>IF(ISERROR(VLOOKUP(VLOOKUP($A146, 'E4 TB Allocation Details'!$A$18:$L$205, MATCH("A &amp; G ID", 'E4 TB Allocation Details'!$A$18:$L$18, 0),FALSE), 'E2 Allocators'!$B$15:$W$361, MATCH('O5 Details by Class &amp; Accounts'!CA$18, 'E2 Allocators'!$B$15:$W$15, 0),FALSE)*$E146), 0, VLOOKUP(VLOOKUP($A146, 'E4 TB Allocation Details'!$A$18:$L$205, MATCH("A &amp; G ID", 'E4 TB Allocation Details'!$A$18:$L$18, 0),FALSE), 'E2 Allocators'!$B$15:$W$361, MATCH('O5 Details by Class &amp; Accounts'!CA$18, 'E2 Allocators'!$B$15:$W$15, 0),FALSE)*$E146)</f>
        <v>0</v>
      </c>
      <c r="CB146" s="1411">
        <f>IF(ISERROR(VLOOKUP(VLOOKUP($A146, 'E4 TB Allocation Details'!$A$18:$L$205, MATCH("A &amp; G ID", 'E4 TB Allocation Details'!$A$18:$L$18, 0),FALSE), 'E2 Allocators'!$B$15:$W$361, MATCH('O5 Details by Class &amp; Accounts'!CB$18, 'E2 Allocators'!$B$15:$W$15, 0),FALSE)*$E146), 0, VLOOKUP(VLOOKUP($A146, 'E4 TB Allocation Details'!$A$18:$L$205, MATCH("A &amp; G ID", 'E4 TB Allocation Details'!$A$18:$L$18, 0),FALSE), 'E2 Allocators'!$B$15:$W$361, MATCH('O5 Details by Class &amp; Accounts'!CB$18, 'E2 Allocators'!$B$15:$W$15, 0),FALSE)*$E146)</f>
        <v>0</v>
      </c>
      <c r="CC146" s="1411">
        <f>IF(ISERROR(VLOOKUP(VLOOKUP($A146, 'E4 TB Allocation Details'!$A$18:$L$205, MATCH("A &amp; G ID", 'E4 TB Allocation Details'!$A$18:$L$18, 0),FALSE), 'E2 Allocators'!$B$15:$W$361, MATCH('O5 Details by Class &amp; Accounts'!CC$18, 'E2 Allocators'!$B$15:$W$15, 0),FALSE)*$E146), 0, VLOOKUP(VLOOKUP($A146, 'E4 TB Allocation Details'!$A$18:$L$205, MATCH("A &amp; G ID", 'E4 TB Allocation Details'!$A$18:$L$18, 0),FALSE), 'E2 Allocators'!$B$15:$W$361, MATCH('O5 Details by Class &amp; Accounts'!CC$18, 'E2 Allocators'!$B$15:$W$15, 0),FALSE)*$E146)</f>
        <v>0</v>
      </c>
      <c r="CD146" s="1411">
        <f>IF(ISERROR(VLOOKUP(VLOOKUP($A146, 'E4 TB Allocation Details'!$A$18:$L$205, MATCH("A &amp; G ID", 'E4 TB Allocation Details'!$A$18:$L$18, 0),FALSE), 'E2 Allocators'!$B$15:$W$361, MATCH('O5 Details by Class &amp; Accounts'!CD$18, 'E2 Allocators'!$B$15:$W$15, 0),FALSE)*$E146), 0, VLOOKUP(VLOOKUP($A146, 'E4 TB Allocation Details'!$A$18:$L$205, MATCH("A &amp; G ID", 'E4 TB Allocation Details'!$A$18:$L$18, 0),FALSE), 'E2 Allocators'!$B$15:$W$361, MATCH('O5 Details by Class &amp; Accounts'!CD$18, 'E2 Allocators'!$B$15:$W$15, 0),FALSE)*$E146)</f>
        <v>0</v>
      </c>
      <c r="CE146" s="1411">
        <f>IF(ISERROR(VLOOKUP(VLOOKUP($A146, 'E4 TB Allocation Details'!$A$18:$L$205, MATCH("A &amp; G ID", 'E4 TB Allocation Details'!$A$18:$L$18, 0),FALSE), 'E2 Allocators'!$B$15:$W$361, MATCH('O5 Details by Class &amp; Accounts'!CE$18, 'E2 Allocators'!$B$15:$W$15, 0),FALSE)*$E146), 0, VLOOKUP(VLOOKUP($A146, 'E4 TB Allocation Details'!$A$18:$L$205, MATCH("A &amp; G ID", 'E4 TB Allocation Details'!$A$18:$L$18, 0),FALSE), 'E2 Allocators'!$B$15:$W$361, MATCH('O5 Details by Class &amp; Accounts'!CE$18, 'E2 Allocators'!$B$15:$W$15, 0),FALSE)*$E146)</f>
        <v>0</v>
      </c>
      <c r="CF146" s="1411">
        <f>IF(ISERROR(VLOOKUP(VLOOKUP($A146, 'E4 TB Allocation Details'!$A$18:$L$205, MATCH("A &amp; G ID", 'E4 TB Allocation Details'!$A$18:$L$18, 0),FALSE), 'E2 Allocators'!$B$15:$W$361, MATCH('O5 Details by Class &amp; Accounts'!CF$18, 'E2 Allocators'!$B$15:$W$15, 0),FALSE)*$E146), 0, VLOOKUP(VLOOKUP($A146, 'E4 TB Allocation Details'!$A$18:$L$205, MATCH("A &amp; G ID", 'E4 TB Allocation Details'!$A$18:$L$18, 0),FALSE), 'E2 Allocators'!$B$15:$W$361, MATCH('O5 Details by Class &amp; Accounts'!CF$18, 'E2 Allocators'!$B$15:$W$15, 0),FALSE)*$E146)</f>
        <v>0</v>
      </c>
      <c r="CG146" s="1411">
        <f>IF(ISERROR(VLOOKUP(VLOOKUP($A146, 'E4 TB Allocation Details'!$A$18:$L$205, MATCH("A &amp; G ID", 'E4 TB Allocation Details'!$A$18:$L$18, 0),FALSE), 'E2 Allocators'!$B$15:$W$361, MATCH('O5 Details by Class &amp; Accounts'!CG$18, 'E2 Allocators'!$B$15:$W$15, 0),FALSE)*$E146), 0, VLOOKUP(VLOOKUP($A146, 'E4 TB Allocation Details'!$A$18:$L$205, MATCH("A &amp; G ID", 'E4 TB Allocation Details'!$A$18:$L$18, 0),FALSE), 'E2 Allocators'!$B$15:$W$361, MATCH('O5 Details by Class &amp; Accounts'!CG$18, 'E2 Allocators'!$B$15:$W$15, 0),FALSE)*$E146)</f>
        <v>0</v>
      </c>
      <c r="CH146" s="1411">
        <f>IF(ISERROR(VLOOKUP(VLOOKUP($A146, 'E4 TB Allocation Details'!$A$18:$L$205, MATCH("A &amp; G ID", 'E4 TB Allocation Details'!$A$18:$L$18, 0),FALSE), 'E2 Allocators'!$B$15:$W$361, MATCH('O5 Details by Class &amp; Accounts'!CH$18, 'E2 Allocators'!$B$15:$W$15, 0),FALSE)*$E146), 0, VLOOKUP(VLOOKUP($A146, 'E4 TB Allocation Details'!$A$18:$L$205, MATCH("A &amp; G ID", 'E4 TB Allocation Details'!$A$18:$L$18, 0),FALSE), 'E2 Allocators'!$B$15:$W$361, MATCH('O5 Details by Class &amp; Accounts'!CH$18, 'E2 Allocators'!$B$15:$W$15, 0),FALSE)*$E146)</f>
        <v>0</v>
      </c>
      <c r="CI146" s="1411">
        <f>IF(ISERROR(VLOOKUP(VLOOKUP($A146, 'E4 TB Allocation Details'!$A$18:$L$205, MATCH("A &amp; G ID", 'E4 TB Allocation Details'!$A$18:$L$18, 0),FALSE), 'E2 Allocators'!$B$15:$W$361, MATCH('O5 Details by Class &amp; Accounts'!CI$18, 'E2 Allocators'!$B$15:$W$15, 0),FALSE)*$E146), 0, VLOOKUP(VLOOKUP($A146, 'E4 TB Allocation Details'!$A$18:$L$205, MATCH("A &amp; G ID", 'E4 TB Allocation Details'!$A$18:$L$18, 0),FALSE), 'E2 Allocators'!$B$15:$W$361, MATCH('O5 Details by Class &amp; Accounts'!CI$18, 'E2 Allocators'!$B$15:$W$15, 0),FALSE)*$E146)</f>
        <v>0</v>
      </c>
      <c r="CJ146" s="1411">
        <f>IF(ISERROR(VLOOKUP(VLOOKUP($A146, 'E4 TB Allocation Details'!$A$18:$L$205, MATCH("A &amp; G ID", 'E4 TB Allocation Details'!$A$18:$L$18, 0),FALSE), 'E2 Allocators'!$B$15:$W$361, MATCH('O5 Details by Class &amp; Accounts'!CJ$18, 'E2 Allocators'!$B$15:$W$15, 0),FALSE)*$E146), 0, VLOOKUP(VLOOKUP($A146, 'E4 TB Allocation Details'!$A$18:$L$205, MATCH("A &amp; G ID", 'E4 TB Allocation Details'!$A$18:$L$18, 0),FALSE), 'E2 Allocators'!$B$15:$W$361, MATCH('O5 Details by Class &amp; Accounts'!CJ$18, 'E2 Allocators'!$B$15:$W$15, 0),FALSE)*$E146)</f>
        <v>0</v>
      </c>
      <c r="CK146" s="1411">
        <f>IF(ISERROR(VLOOKUP(VLOOKUP($A146, 'E4 TB Allocation Details'!$A$18:$L$205, MATCH("A &amp; G ID", 'E4 TB Allocation Details'!$A$18:$L$18, 0),FALSE), 'E2 Allocators'!$B$15:$W$361, MATCH('O5 Details by Class &amp; Accounts'!CK$18, 'E2 Allocators'!$B$15:$W$15, 0),FALSE)*$E146), 0, VLOOKUP(VLOOKUP($A146, 'E4 TB Allocation Details'!$A$18:$L$205, MATCH("A &amp; G ID", 'E4 TB Allocation Details'!$A$18:$L$18, 0),FALSE), 'E2 Allocators'!$B$15:$W$361, MATCH('O5 Details by Class &amp; Accounts'!CK$18, 'E2 Allocators'!$B$15:$W$15, 0),FALSE)*$E146)</f>
        <v>0</v>
      </c>
      <c r="CL146" s="1411">
        <f>IF(ISERROR(VLOOKUP(VLOOKUP($A146, 'E4 TB Allocation Details'!$A$18:$L$205, MATCH("A &amp; G ID", 'E4 TB Allocation Details'!$A$18:$L$18, 0),FALSE), 'E2 Allocators'!$B$15:$W$361, MATCH('O5 Details by Class &amp; Accounts'!CL$18, 'E2 Allocators'!$B$15:$W$15, 0),FALSE)*$E146), 0, VLOOKUP(VLOOKUP($A146, 'E4 TB Allocation Details'!$A$18:$L$205, MATCH("A &amp; G ID", 'E4 TB Allocation Details'!$A$18:$L$18, 0),FALSE), 'E2 Allocators'!$B$15:$W$361, MATCH('O5 Details by Class &amp; Accounts'!CL$18, 'E2 Allocators'!$B$15:$W$15, 0),FALSE)*$E146)</f>
        <v>0</v>
      </c>
      <c r="CM146" s="1411">
        <f>IF(ISERROR(VLOOKUP(VLOOKUP($A146, 'E4 TB Allocation Details'!$A$18:$L$205, MATCH("A &amp; G ID", 'E4 TB Allocation Details'!$A$18:$L$18, 0),FALSE), 'E2 Allocators'!$B$15:$W$361, MATCH('O5 Details by Class &amp; Accounts'!CM$18, 'E2 Allocators'!$B$15:$W$15, 0),FALSE)*$E146), 0, VLOOKUP(VLOOKUP($A146, 'E4 TB Allocation Details'!$A$18:$L$205, MATCH("A &amp; G ID", 'E4 TB Allocation Details'!$A$18:$L$18, 0),FALSE), 'E2 Allocators'!$B$15:$W$361, MATCH('O5 Details by Class &amp; Accounts'!CM$18, 'E2 Allocators'!$B$15:$W$15, 0),FALSE)*$E146)</f>
        <v>0</v>
      </c>
      <c r="CN146" s="1411">
        <f t="shared" si="35"/>
        <v>0</v>
      </c>
      <c r="CO146" s="1791">
        <f t="shared" si="36"/>
        <v>0</v>
      </c>
      <c r="CQ146" s="2086">
        <v>1808</v>
      </c>
    </row>
    <row r="147" spans="1:95" s="80" customFormat="1" ht="25.5">
      <c r="A147" s="1176">
        <v>5112</v>
      </c>
      <c r="B147" s="1175" t="s">
        <v>709</v>
      </c>
      <c r="C147" s="1788">
        <f>IF(ISERROR(VLOOKUP($A147,'I3 TB Data'!$A$23:$H$458,MATCH('O5 Details by Class &amp; Accounts'!$C$18, 'I3 TB Data'!$A$23:$H$23,0),0)), 0, VLOOKUP($A147,'I3 TB Data'!$A$23:$H$458,MATCH('O5 Details by Class &amp; Accounts'!$C$18,'I3 TB Data'!$A$23:$H$23,0),0))</f>
        <v>0</v>
      </c>
      <c r="D147" s="1789"/>
      <c r="E147" s="1788">
        <f t="shared" si="37"/>
        <v>0</v>
      </c>
      <c r="F147" s="1790">
        <f>IF(ISERROR(VLOOKUP($A147, 'E1 Categorization'!A33:E122, MATCH("Customer Component", 'E1 Categorization'!$A$33:$E$33,0), 0)), 0, IF(VLOOKUP($A147, 'E1 Categorization'!A33:E122, MATCH("Customer Component", 'E1 Categorization'!$A$33:$E$33,0), 0)=0, 'O5 Details by Class &amp; Accounts'!$E147, IF(AND(VLOOKUP($A147, 'E1 Categorization'!A33:E122, MATCH("Customer Component", 'E1 Categorization'!$A$33:$E$33,0), 0) &gt;0, VLOOKUP($A147, 'E1 Categorization'!A33:E122, MATCH("Customer Component", 'E1 Categorization'!$A$33:$E$33,0), 0)&lt;1), 'O5 Details by Class &amp; Accounts'!$E147*(1-VLOOKUP($A147, 'E1 Categorization'!A33:E122, MATCH("Customer Component", 'E1 Categorization'!$A$33:$E$33,0), 0)), 0)))</f>
        <v>0</v>
      </c>
      <c r="G147" s="1790">
        <f>IF(ISERROR(VLOOKUP($A147, 'E1 Categorization'!A33:E122, MATCH("Customer Component", 'E1 Categorization'!$A$33:$E$33,0), 0)),0, IF(VLOOKUP($A147, 'E1 Categorization'!A33:E122, MATCH("Customer Component", 'E1 Categorization'!$A$33:$E$33,0), 0)=0, 0, IF(AND(VLOOKUP($A147, 'E1 Categorization'!A33:E122, MATCH("Customer Component", 'E1 Categorization'!$A$33:$E$33,0), 0) &gt;0, VLOOKUP($A147, 'E1 Categorization'!A33:E122, MATCH("Customer Component", 'E1 Categorization'!$A$33:$E$33,0), 0)&lt;1), 'O5 Details by Class &amp; Accounts'!$E147*(VLOOKUP($A147, 'E1 Categorization'!A33:E122, MATCH("Customer Component", 'E1 Categorization'!$A$33:$E$33,0), 0)), 'O5 Details by Class &amp; Accounts'!$E147)))</f>
        <v>0</v>
      </c>
      <c r="H147" s="1411">
        <f t="shared" si="31"/>
        <v>0</v>
      </c>
      <c r="I147" s="1411">
        <f>IF(ISERROR(VLOOKUP(VLOOKUP($A147, 'E4 TB Allocation Details'!$A$18:$L$205, MATCH("Demand ID", 'E4 TB Allocation Details'!$A$18:$L$18, 0),FALSE), 'E2 Allocators'!$B$15:$W$361, MATCH('O5 Details by Class &amp; Accounts'!I$18, 'E2 Allocators'!$B$15:$W$15, 0),FALSE)*$F147), 0, VLOOKUP(VLOOKUP($A147, 'E4 TB Allocation Details'!$A$18:$L$205, MATCH("Demand ID", 'E4 TB Allocation Details'!$A$18:$L$18, 0),FALSE), 'E2 Allocators'!$B$15:$W$361, MATCH('O5 Details by Class &amp; Accounts'!I$18, 'E2 Allocators'!$B$15:$W$15, 0),FALSE)*$F147)</f>
        <v>0</v>
      </c>
      <c r="J147" s="1411">
        <f>IF(ISERROR(VLOOKUP(VLOOKUP($A147, 'E4 TB Allocation Details'!$A$18:$L$205, MATCH("Demand ID", 'E4 TB Allocation Details'!$A$18:$L$18, 0),FALSE), 'E2 Allocators'!$B$15:$W$361, MATCH('O5 Details by Class &amp; Accounts'!J$18, 'E2 Allocators'!$B$15:$W$15, 0),FALSE)*$F147), 0, VLOOKUP(VLOOKUP($A147, 'E4 TB Allocation Details'!$A$18:$L$205, MATCH("Demand ID", 'E4 TB Allocation Details'!$A$18:$L$18, 0),FALSE), 'E2 Allocators'!$B$15:$W$361, MATCH('O5 Details by Class &amp; Accounts'!J$18, 'E2 Allocators'!$B$15:$W$15, 0),FALSE)*$F147)</f>
        <v>0</v>
      </c>
      <c r="K147" s="1411">
        <f>IF(ISERROR(VLOOKUP(VLOOKUP($A147, 'E4 TB Allocation Details'!$A$18:$L$205, MATCH("Demand ID", 'E4 TB Allocation Details'!$A$18:$L$18, 0),FALSE), 'E2 Allocators'!$B$15:$W$361, MATCH('O5 Details by Class &amp; Accounts'!K$18, 'E2 Allocators'!$B$15:$W$15, 0),FALSE)*$F147), 0, VLOOKUP(VLOOKUP($A147, 'E4 TB Allocation Details'!$A$18:$L$205, MATCH("Demand ID", 'E4 TB Allocation Details'!$A$18:$L$18, 0),FALSE), 'E2 Allocators'!$B$15:$W$361, MATCH('O5 Details by Class &amp; Accounts'!K$18, 'E2 Allocators'!$B$15:$W$15, 0),FALSE)*$F147)</f>
        <v>0</v>
      </c>
      <c r="L147" s="1411">
        <f>IF(ISERROR(VLOOKUP(VLOOKUP($A147, 'E4 TB Allocation Details'!$A$18:$L$205, MATCH("Demand ID", 'E4 TB Allocation Details'!$A$18:$L$18, 0),FALSE), 'E2 Allocators'!$B$15:$W$361, MATCH('O5 Details by Class &amp; Accounts'!L$18, 'E2 Allocators'!$B$15:$W$15, 0),FALSE)*$F147), 0, VLOOKUP(VLOOKUP($A147, 'E4 TB Allocation Details'!$A$18:$L$205, MATCH("Demand ID", 'E4 TB Allocation Details'!$A$18:$L$18, 0),FALSE), 'E2 Allocators'!$B$15:$W$361, MATCH('O5 Details by Class &amp; Accounts'!L$18, 'E2 Allocators'!$B$15:$W$15, 0),FALSE)*$F147)</f>
        <v>0</v>
      </c>
      <c r="M147" s="1411">
        <f>IF(ISERROR(VLOOKUP(VLOOKUP($A147, 'E4 TB Allocation Details'!$A$18:$L$205, MATCH("Demand ID", 'E4 TB Allocation Details'!$A$18:$L$18, 0),FALSE), 'E2 Allocators'!$B$15:$W$361, MATCH('O5 Details by Class &amp; Accounts'!M$18, 'E2 Allocators'!$B$15:$W$15, 0),FALSE)*$F147), 0, VLOOKUP(VLOOKUP($A147, 'E4 TB Allocation Details'!$A$18:$L$205, MATCH("Demand ID", 'E4 TB Allocation Details'!$A$18:$L$18, 0),FALSE), 'E2 Allocators'!$B$15:$W$361, MATCH('O5 Details by Class &amp; Accounts'!M$18, 'E2 Allocators'!$B$15:$W$15, 0),FALSE)*$F147)</f>
        <v>0</v>
      </c>
      <c r="N147" s="1411">
        <f>IF(ISERROR(VLOOKUP(VLOOKUP($A147, 'E4 TB Allocation Details'!$A$18:$L$205, MATCH("Demand ID", 'E4 TB Allocation Details'!$A$18:$L$18, 0),FALSE), 'E2 Allocators'!$B$15:$W$361, MATCH('O5 Details by Class &amp; Accounts'!N$18, 'E2 Allocators'!$B$15:$W$15, 0),FALSE)*$F147), 0, VLOOKUP(VLOOKUP($A147, 'E4 TB Allocation Details'!$A$18:$L$205, MATCH("Demand ID", 'E4 TB Allocation Details'!$A$18:$L$18, 0),FALSE), 'E2 Allocators'!$B$15:$W$361, MATCH('O5 Details by Class &amp; Accounts'!N$18, 'E2 Allocators'!$B$15:$W$15, 0),FALSE)*$F147)</f>
        <v>0</v>
      </c>
      <c r="O147" s="1411">
        <f>IF(ISERROR(VLOOKUP(VLOOKUP($A147, 'E4 TB Allocation Details'!$A$18:$L$205, MATCH("Demand ID", 'E4 TB Allocation Details'!$A$18:$L$18, 0),FALSE), 'E2 Allocators'!$B$15:$W$361, MATCH('O5 Details by Class &amp; Accounts'!O$18, 'E2 Allocators'!$B$15:$W$15, 0),FALSE)*$F147), 0, VLOOKUP(VLOOKUP($A147, 'E4 TB Allocation Details'!$A$18:$L$205, MATCH("Demand ID", 'E4 TB Allocation Details'!$A$18:$L$18, 0),FALSE), 'E2 Allocators'!$B$15:$W$361, MATCH('O5 Details by Class &amp; Accounts'!O$18, 'E2 Allocators'!$B$15:$W$15, 0),FALSE)*$F147)</f>
        <v>0</v>
      </c>
      <c r="P147" s="1411">
        <f>IF(ISERROR(VLOOKUP(VLOOKUP($A147, 'E4 TB Allocation Details'!$A$18:$L$205, MATCH("Demand ID", 'E4 TB Allocation Details'!$A$18:$L$18, 0),FALSE), 'E2 Allocators'!$B$15:$W$361, MATCH('O5 Details by Class &amp; Accounts'!P$18, 'E2 Allocators'!$B$15:$W$15, 0),FALSE)*$F147), 0, VLOOKUP(VLOOKUP($A147, 'E4 TB Allocation Details'!$A$18:$L$205, MATCH("Demand ID", 'E4 TB Allocation Details'!$A$18:$L$18, 0),FALSE), 'E2 Allocators'!$B$15:$W$361, MATCH('O5 Details by Class &amp; Accounts'!P$18, 'E2 Allocators'!$B$15:$W$15, 0),FALSE)*$F147)</f>
        <v>0</v>
      </c>
      <c r="Q147" s="1411">
        <f>IF(ISERROR(VLOOKUP(VLOOKUP($A147, 'E4 TB Allocation Details'!$A$18:$L$205, MATCH("Demand ID", 'E4 TB Allocation Details'!$A$18:$L$18, 0),FALSE), 'E2 Allocators'!$B$15:$W$361, MATCH('O5 Details by Class &amp; Accounts'!Q$18, 'E2 Allocators'!$B$15:$W$15, 0),FALSE)*$F147), 0, VLOOKUP(VLOOKUP($A147, 'E4 TB Allocation Details'!$A$18:$L$205, MATCH("Demand ID", 'E4 TB Allocation Details'!$A$18:$L$18, 0),FALSE), 'E2 Allocators'!$B$15:$W$361, MATCH('O5 Details by Class &amp; Accounts'!Q$18, 'E2 Allocators'!$B$15:$W$15, 0),FALSE)*$F147)</f>
        <v>0</v>
      </c>
      <c r="R147" s="1411">
        <f>IF(ISERROR(VLOOKUP(VLOOKUP($A147, 'E4 TB Allocation Details'!$A$18:$L$205, MATCH("Demand ID", 'E4 TB Allocation Details'!$A$18:$L$18, 0),FALSE), 'E2 Allocators'!$B$15:$W$361, MATCH('O5 Details by Class &amp; Accounts'!R$18, 'E2 Allocators'!$B$15:$W$15, 0),FALSE)*$F147), 0, VLOOKUP(VLOOKUP($A147, 'E4 TB Allocation Details'!$A$18:$L$205, MATCH("Demand ID", 'E4 TB Allocation Details'!$A$18:$L$18, 0),FALSE), 'E2 Allocators'!$B$15:$W$361, MATCH('O5 Details by Class &amp; Accounts'!R$18, 'E2 Allocators'!$B$15:$W$15, 0),FALSE)*$F147)</f>
        <v>0</v>
      </c>
      <c r="S147" s="1411">
        <f>IF(ISERROR(VLOOKUP(VLOOKUP($A147, 'E4 TB Allocation Details'!$A$18:$L$205, MATCH("Demand ID", 'E4 TB Allocation Details'!$A$18:$L$18, 0),FALSE), 'E2 Allocators'!$B$15:$W$361, MATCH('O5 Details by Class &amp; Accounts'!S$18, 'E2 Allocators'!$B$15:$W$15, 0),FALSE)*$F147), 0, VLOOKUP(VLOOKUP($A147, 'E4 TB Allocation Details'!$A$18:$L$205, MATCH("Demand ID", 'E4 TB Allocation Details'!$A$18:$L$18, 0),FALSE), 'E2 Allocators'!$B$15:$W$361, MATCH('O5 Details by Class &amp; Accounts'!S$18, 'E2 Allocators'!$B$15:$W$15, 0),FALSE)*$F147)</f>
        <v>0</v>
      </c>
      <c r="T147" s="1411">
        <f>IF(ISERROR(VLOOKUP(VLOOKUP($A147, 'E4 TB Allocation Details'!$A$18:$L$205, MATCH("Demand ID", 'E4 TB Allocation Details'!$A$18:$L$18, 0),FALSE), 'E2 Allocators'!$B$15:$W$361, MATCH('O5 Details by Class &amp; Accounts'!T$18, 'E2 Allocators'!$B$15:$W$15, 0),FALSE)*$F147), 0, VLOOKUP(VLOOKUP($A147, 'E4 TB Allocation Details'!$A$18:$L$205, MATCH("Demand ID", 'E4 TB Allocation Details'!$A$18:$L$18, 0),FALSE), 'E2 Allocators'!$B$15:$W$361, MATCH('O5 Details by Class &amp; Accounts'!T$18, 'E2 Allocators'!$B$15:$W$15, 0),FALSE)*$F147)</f>
        <v>0</v>
      </c>
      <c r="U147" s="1411">
        <f>IF(ISERROR(VLOOKUP(VLOOKUP($A147, 'E4 TB Allocation Details'!$A$18:$L$205, MATCH("Demand ID", 'E4 TB Allocation Details'!$A$18:$L$18, 0),FALSE), 'E2 Allocators'!$B$15:$W$361, MATCH('O5 Details by Class &amp; Accounts'!U$18, 'E2 Allocators'!$B$15:$W$15, 0),FALSE)*$F147), 0, VLOOKUP(VLOOKUP($A147, 'E4 TB Allocation Details'!$A$18:$L$205, MATCH("Demand ID", 'E4 TB Allocation Details'!$A$18:$L$18, 0),FALSE), 'E2 Allocators'!$B$15:$W$361, MATCH('O5 Details by Class &amp; Accounts'!U$18, 'E2 Allocators'!$B$15:$W$15, 0),FALSE)*$F147)</f>
        <v>0</v>
      </c>
      <c r="V147" s="1411">
        <f>IF(ISERROR(VLOOKUP(VLOOKUP($A147, 'E4 TB Allocation Details'!$A$18:$L$205, MATCH("Demand ID", 'E4 TB Allocation Details'!$A$18:$L$18, 0),FALSE), 'E2 Allocators'!$B$15:$W$361, MATCH('O5 Details by Class &amp; Accounts'!V$18, 'E2 Allocators'!$B$15:$W$15, 0),FALSE)*$F147), 0, VLOOKUP(VLOOKUP($A147, 'E4 TB Allocation Details'!$A$18:$L$205, MATCH("Demand ID", 'E4 TB Allocation Details'!$A$18:$L$18, 0),FALSE), 'E2 Allocators'!$B$15:$W$361, MATCH('O5 Details by Class &amp; Accounts'!V$18, 'E2 Allocators'!$B$15:$W$15, 0),FALSE)*$F147)</f>
        <v>0</v>
      </c>
      <c r="W147" s="1411">
        <f>IF(ISERROR(VLOOKUP(VLOOKUP($A147, 'E4 TB Allocation Details'!$A$18:$L$205, MATCH("Demand ID", 'E4 TB Allocation Details'!$A$18:$L$18, 0),FALSE), 'E2 Allocators'!$B$15:$W$361, MATCH('O5 Details by Class &amp; Accounts'!W$18, 'E2 Allocators'!$B$15:$W$15, 0),FALSE)*$F147), 0, VLOOKUP(VLOOKUP($A147, 'E4 TB Allocation Details'!$A$18:$L$205, MATCH("Demand ID", 'E4 TB Allocation Details'!$A$18:$L$18, 0),FALSE), 'E2 Allocators'!$B$15:$W$361, MATCH('O5 Details by Class &amp; Accounts'!W$18, 'E2 Allocators'!$B$15:$W$15, 0),FALSE)*$F147)</f>
        <v>0</v>
      </c>
      <c r="X147" s="1411">
        <f>IF(ISERROR(VLOOKUP(VLOOKUP($A147, 'E4 TB Allocation Details'!$A$18:$L$205, MATCH("Demand ID", 'E4 TB Allocation Details'!$A$18:$L$18, 0),FALSE), 'E2 Allocators'!$B$15:$W$361, MATCH('O5 Details by Class &amp; Accounts'!X$18, 'E2 Allocators'!$B$15:$W$15, 0),FALSE)*$F147), 0, VLOOKUP(VLOOKUP($A147, 'E4 TB Allocation Details'!$A$18:$L$205, MATCH("Demand ID", 'E4 TB Allocation Details'!$A$18:$L$18, 0),FALSE), 'E2 Allocators'!$B$15:$W$361, MATCH('O5 Details by Class &amp; Accounts'!X$18, 'E2 Allocators'!$B$15:$W$15, 0),FALSE)*$F147)</f>
        <v>0</v>
      </c>
      <c r="Y147" s="1411">
        <f>IF(ISERROR(VLOOKUP(VLOOKUP($A147, 'E4 TB Allocation Details'!$A$18:$L$205, MATCH("Demand ID", 'E4 TB Allocation Details'!$A$18:$L$18, 0),FALSE), 'E2 Allocators'!$B$15:$W$361, MATCH('O5 Details by Class &amp; Accounts'!Y$18, 'E2 Allocators'!$B$15:$W$15, 0),FALSE)*$F147), 0, VLOOKUP(VLOOKUP($A147, 'E4 TB Allocation Details'!$A$18:$L$205, MATCH("Demand ID", 'E4 TB Allocation Details'!$A$18:$L$18, 0),FALSE), 'E2 Allocators'!$B$15:$W$361, MATCH('O5 Details by Class &amp; Accounts'!Y$18, 'E2 Allocators'!$B$15:$W$15, 0),FALSE)*$F147)</f>
        <v>0</v>
      </c>
      <c r="Z147" s="1411">
        <f>IF(ISERROR(VLOOKUP(VLOOKUP($A147, 'E4 TB Allocation Details'!$A$18:$L$205, MATCH("Demand ID", 'E4 TB Allocation Details'!$A$18:$L$18, 0),FALSE), 'E2 Allocators'!$B$15:$W$361, MATCH('O5 Details by Class &amp; Accounts'!Z$18, 'E2 Allocators'!$B$15:$W$15, 0),FALSE)*$F147), 0, VLOOKUP(VLOOKUP($A147, 'E4 TB Allocation Details'!$A$18:$L$205, MATCH("Demand ID", 'E4 TB Allocation Details'!$A$18:$L$18, 0),FALSE), 'E2 Allocators'!$B$15:$W$361, MATCH('O5 Details by Class &amp; Accounts'!Z$18, 'E2 Allocators'!$B$15:$W$15, 0),FALSE)*$F147)</f>
        <v>0</v>
      </c>
      <c r="AA147" s="1411">
        <f>IF(ISERROR(VLOOKUP(VLOOKUP($A147, 'E4 TB Allocation Details'!$A$18:$L$205, MATCH("Demand ID", 'E4 TB Allocation Details'!$A$18:$L$18, 0),FALSE), 'E2 Allocators'!$B$15:$W$361, MATCH('O5 Details by Class &amp; Accounts'!AA$18, 'E2 Allocators'!$B$15:$W$15, 0),FALSE)*$F147), 0, VLOOKUP(VLOOKUP($A147, 'E4 TB Allocation Details'!$A$18:$L$205, MATCH("Demand ID", 'E4 TB Allocation Details'!$A$18:$L$18, 0),FALSE), 'E2 Allocators'!$B$15:$W$361, MATCH('O5 Details by Class &amp; Accounts'!AA$18, 'E2 Allocators'!$B$15:$W$15, 0),FALSE)*$F147)</f>
        <v>0</v>
      </c>
      <c r="AB147" s="1411">
        <f>IF(ISERROR(VLOOKUP(VLOOKUP($A147, 'E4 TB Allocation Details'!$A$18:$L$205, MATCH("Demand ID", 'E4 TB Allocation Details'!$A$18:$L$18, 0),FALSE), 'E2 Allocators'!$B$15:$W$361, MATCH('O5 Details by Class &amp; Accounts'!AB$18, 'E2 Allocators'!$B$15:$W$15, 0),FALSE)*$F147), 0, VLOOKUP(VLOOKUP($A147, 'E4 TB Allocation Details'!$A$18:$L$205, MATCH("Demand ID", 'E4 TB Allocation Details'!$A$18:$L$18, 0),FALSE), 'E2 Allocators'!$B$15:$W$361, MATCH('O5 Details by Class &amp; Accounts'!AB$18, 'E2 Allocators'!$B$15:$W$15, 0),FALSE)*$F147)</f>
        <v>0</v>
      </c>
      <c r="AC147" s="1411">
        <f t="shared" si="32"/>
        <v>0</v>
      </c>
      <c r="AD147" s="1411">
        <f>IF(ISERROR(VLOOKUP(VLOOKUP($A147, 'E4 TB Allocation Details'!$A$18:$L$205, MATCH("Customer ID", 'E4 TB Allocation Details'!$A$18:$L$18, 0),FALSE), 'E2 Allocators'!$B$15:$W$361, MATCH('O5 Details by Class &amp; Accounts'!AD$18, 'E2 Allocators'!$B$15:$W$15, 0),FALSE)*$G147), 0, VLOOKUP(VLOOKUP($A147, 'E4 TB Allocation Details'!$A$18:$L$205, MATCH("Customer ID", 'E4 TB Allocation Details'!$A$18:$L$18, 0),FALSE), 'E2 Allocators'!$B$15:$W$361, MATCH('O5 Details by Class &amp; Accounts'!AD$18, 'E2 Allocators'!$B$15:$W$15, 0),FALSE)*$G147)</f>
        <v>0</v>
      </c>
      <c r="AE147" s="1411">
        <f>IF(ISERROR(VLOOKUP(VLOOKUP($A147, 'E4 TB Allocation Details'!$A$18:$L$205, MATCH("Customer ID", 'E4 TB Allocation Details'!$A$18:$L$18, 0),FALSE), 'E2 Allocators'!$B$15:$W$361, MATCH('O5 Details by Class &amp; Accounts'!AE$18, 'E2 Allocators'!$B$15:$W$15, 0),FALSE)*$G147), 0, VLOOKUP(VLOOKUP($A147, 'E4 TB Allocation Details'!$A$18:$L$205, MATCH("Customer ID", 'E4 TB Allocation Details'!$A$18:$L$18, 0),FALSE), 'E2 Allocators'!$B$15:$W$361, MATCH('O5 Details by Class &amp; Accounts'!AE$18, 'E2 Allocators'!$B$15:$W$15, 0),FALSE)*$G147)</f>
        <v>0</v>
      </c>
      <c r="AF147" s="1411">
        <f>IF(ISERROR(VLOOKUP(VLOOKUP($A147, 'E4 TB Allocation Details'!$A$18:$L$205, MATCH("Customer ID", 'E4 TB Allocation Details'!$A$18:$L$18, 0),FALSE), 'E2 Allocators'!$B$15:$W$361, MATCH('O5 Details by Class &amp; Accounts'!AF$18, 'E2 Allocators'!$B$15:$W$15, 0),FALSE)*$G147), 0, VLOOKUP(VLOOKUP($A147, 'E4 TB Allocation Details'!$A$18:$L$205, MATCH("Customer ID", 'E4 TB Allocation Details'!$A$18:$L$18, 0),FALSE), 'E2 Allocators'!$B$15:$W$361, MATCH('O5 Details by Class &amp; Accounts'!AF$18, 'E2 Allocators'!$B$15:$W$15, 0),FALSE)*$G147)</f>
        <v>0</v>
      </c>
      <c r="AG147" s="1411">
        <f>IF(ISERROR(VLOOKUP(VLOOKUP($A147, 'E4 TB Allocation Details'!$A$18:$L$205, MATCH("Customer ID", 'E4 TB Allocation Details'!$A$18:$L$18, 0),FALSE), 'E2 Allocators'!$B$15:$W$361, MATCH('O5 Details by Class &amp; Accounts'!AG$18, 'E2 Allocators'!$B$15:$W$15, 0),FALSE)*$G147), 0, VLOOKUP(VLOOKUP($A147, 'E4 TB Allocation Details'!$A$18:$L$205, MATCH("Customer ID", 'E4 TB Allocation Details'!$A$18:$L$18, 0),FALSE), 'E2 Allocators'!$B$15:$W$361, MATCH('O5 Details by Class &amp; Accounts'!AG$18, 'E2 Allocators'!$B$15:$W$15, 0),FALSE)*$G147)</f>
        <v>0</v>
      </c>
      <c r="AH147" s="1411">
        <f>IF(ISERROR(VLOOKUP(VLOOKUP($A147, 'E4 TB Allocation Details'!$A$18:$L$205, MATCH("Customer ID", 'E4 TB Allocation Details'!$A$18:$L$18, 0),FALSE), 'E2 Allocators'!$B$15:$W$361, MATCH('O5 Details by Class &amp; Accounts'!AH$18, 'E2 Allocators'!$B$15:$W$15, 0),FALSE)*$G147), 0, VLOOKUP(VLOOKUP($A147, 'E4 TB Allocation Details'!$A$18:$L$205, MATCH("Customer ID", 'E4 TB Allocation Details'!$A$18:$L$18, 0),FALSE), 'E2 Allocators'!$B$15:$W$361, MATCH('O5 Details by Class &amp; Accounts'!AH$18, 'E2 Allocators'!$B$15:$W$15, 0),FALSE)*$G147)</f>
        <v>0</v>
      </c>
      <c r="AI147" s="1411">
        <f>IF(ISERROR(VLOOKUP(VLOOKUP($A147, 'E4 TB Allocation Details'!$A$18:$L$205, MATCH("Customer ID", 'E4 TB Allocation Details'!$A$18:$L$18, 0),FALSE), 'E2 Allocators'!$B$15:$W$361, MATCH('O5 Details by Class &amp; Accounts'!AI$18, 'E2 Allocators'!$B$15:$W$15, 0),FALSE)*$G147), 0, VLOOKUP(VLOOKUP($A147, 'E4 TB Allocation Details'!$A$18:$L$205, MATCH("Customer ID", 'E4 TB Allocation Details'!$A$18:$L$18, 0),FALSE), 'E2 Allocators'!$B$15:$W$361, MATCH('O5 Details by Class &amp; Accounts'!AI$18, 'E2 Allocators'!$B$15:$W$15, 0),FALSE)*$G147)</f>
        <v>0</v>
      </c>
      <c r="AJ147" s="1411">
        <f>IF(ISERROR(VLOOKUP(VLOOKUP($A147, 'E4 TB Allocation Details'!$A$18:$L$205, MATCH("Customer ID", 'E4 TB Allocation Details'!$A$18:$L$18, 0),FALSE), 'E2 Allocators'!$B$15:$W$361, MATCH('O5 Details by Class &amp; Accounts'!AJ$18, 'E2 Allocators'!$B$15:$W$15, 0),FALSE)*$G147), 0, VLOOKUP(VLOOKUP($A147, 'E4 TB Allocation Details'!$A$18:$L$205, MATCH("Customer ID", 'E4 TB Allocation Details'!$A$18:$L$18, 0),FALSE), 'E2 Allocators'!$B$15:$W$361, MATCH('O5 Details by Class &amp; Accounts'!AJ$18, 'E2 Allocators'!$B$15:$W$15, 0),FALSE)*$G147)</f>
        <v>0</v>
      </c>
      <c r="AK147" s="1411">
        <f>IF(ISERROR(VLOOKUP(VLOOKUP($A147, 'E4 TB Allocation Details'!$A$18:$L$205, MATCH("Customer ID", 'E4 TB Allocation Details'!$A$18:$L$18, 0),FALSE), 'E2 Allocators'!$B$15:$W$361, MATCH('O5 Details by Class &amp; Accounts'!AK$18, 'E2 Allocators'!$B$15:$W$15, 0),FALSE)*$G147), 0, VLOOKUP(VLOOKUP($A147, 'E4 TB Allocation Details'!$A$18:$L$205, MATCH("Customer ID", 'E4 TB Allocation Details'!$A$18:$L$18, 0),FALSE), 'E2 Allocators'!$B$15:$W$361, MATCH('O5 Details by Class &amp; Accounts'!AK$18, 'E2 Allocators'!$B$15:$W$15, 0),FALSE)*$G147)</f>
        <v>0</v>
      </c>
      <c r="AL147" s="1411">
        <f>IF(ISERROR(VLOOKUP(VLOOKUP($A147, 'E4 TB Allocation Details'!$A$18:$L$205, MATCH("Customer ID", 'E4 TB Allocation Details'!$A$18:$L$18, 0),FALSE), 'E2 Allocators'!$B$15:$W$361, MATCH('O5 Details by Class &amp; Accounts'!AL$18, 'E2 Allocators'!$B$15:$W$15, 0),FALSE)*$G147), 0, VLOOKUP(VLOOKUP($A147, 'E4 TB Allocation Details'!$A$18:$L$205, MATCH("Customer ID", 'E4 TB Allocation Details'!$A$18:$L$18, 0),FALSE), 'E2 Allocators'!$B$15:$W$361, MATCH('O5 Details by Class &amp; Accounts'!AL$18, 'E2 Allocators'!$B$15:$W$15, 0),FALSE)*$G147)</f>
        <v>0</v>
      </c>
      <c r="AM147" s="1411">
        <f>IF(ISERROR(VLOOKUP(VLOOKUP($A147, 'E4 TB Allocation Details'!$A$18:$L$205, MATCH("Customer ID", 'E4 TB Allocation Details'!$A$18:$L$18, 0),FALSE), 'E2 Allocators'!$B$15:$W$361, MATCH('O5 Details by Class &amp; Accounts'!AM$18, 'E2 Allocators'!$B$15:$W$15, 0),FALSE)*$G147), 0, VLOOKUP(VLOOKUP($A147, 'E4 TB Allocation Details'!$A$18:$L$205, MATCH("Customer ID", 'E4 TB Allocation Details'!$A$18:$L$18, 0),FALSE), 'E2 Allocators'!$B$15:$W$361, MATCH('O5 Details by Class &amp; Accounts'!AM$18, 'E2 Allocators'!$B$15:$W$15, 0),FALSE)*$G147)</f>
        <v>0</v>
      </c>
      <c r="AN147" s="1411">
        <f>IF(ISERROR(VLOOKUP(VLOOKUP($A147, 'E4 TB Allocation Details'!$A$18:$L$205, MATCH("Customer ID", 'E4 TB Allocation Details'!$A$18:$L$18, 0),FALSE), 'E2 Allocators'!$B$15:$W$361, MATCH('O5 Details by Class &amp; Accounts'!AN$18, 'E2 Allocators'!$B$15:$W$15, 0),FALSE)*$G147), 0, VLOOKUP(VLOOKUP($A147, 'E4 TB Allocation Details'!$A$18:$L$205, MATCH("Customer ID", 'E4 TB Allocation Details'!$A$18:$L$18, 0),FALSE), 'E2 Allocators'!$B$15:$W$361, MATCH('O5 Details by Class &amp; Accounts'!AN$18, 'E2 Allocators'!$B$15:$W$15, 0),FALSE)*$G147)</f>
        <v>0</v>
      </c>
      <c r="AO147" s="1411">
        <f>IF(ISERROR(VLOOKUP(VLOOKUP($A147, 'E4 TB Allocation Details'!$A$18:$L$205, MATCH("Customer ID", 'E4 TB Allocation Details'!$A$18:$L$18, 0),FALSE), 'E2 Allocators'!$B$15:$W$361, MATCH('O5 Details by Class &amp; Accounts'!AO$18, 'E2 Allocators'!$B$15:$W$15, 0),FALSE)*$G147), 0, VLOOKUP(VLOOKUP($A147, 'E4 TB Allocation Details'!$A$18:$L$205, MATCH("Customer ID", 'E4 TB Allocation Details'!$A$18:$L$18, 0),FALSE), 'E2 Allocators'!$B$15:$W$361, MATCH('O5 Details by Class &amp; Accounts'!AO$18, 'E2 Allocators'!$B$15:$W$15, 0),FALSE)*$G147)</f>
        <v>0</v>
      </c>
      <c r="AP147" s="1411">
        <f>IF(ISERROR(VLOOKUP(VLOOKUP($A147, 'E4 TB Allocation Details'!$A$18:$L$205, MATCH("Customer ID", 'E4 TB Allocation Details'!$A$18:$L$18, 0),FALSE), 'E2 Allocators'!$B$15:$W$361, MATCH('O5 Details by Class &amp; Accounts'!AP$18, 'E2 Allocators'!$B$15:$W$15, 0),FALSE)*$G147), 0, VLOOKUP(VLOOKUP($A147, 'E4 TB Allocation Details'!$A$18:$L$205, MATCH("Customer ID", 'E4 TB Allocation Details'!$A$18:$L$18, 0),FALSE), 'E2 Allocators'!$B$15:$W$361, MATCH('O5 Details by Class &amp; Accounts'!AP$18, 'E2 Allocators'!$B$15:$W$15, 0),FALSE)*$G147)</f>
        <v>0</v>
      </c>
      <c r="AQ147" s="1411">
        <f>IF(ISERROR(VLOOKUP(VLOOKUP($A147, 'E4 TB Allocation Details'!$A$18:$L$205, MATCH("Customer ID", 'E4 TB Allocation Details'!$A$18:$L$18, 0),FALSE), 'E2 Allocators'!$B$15:$W$361, MATCH('O5 Details by Class &amp; Accounts'!AQ$18, 'E2 Allocators'!$B$15:$W$15, 0),FALSE)*$G147), 0, VLOOKUP(VLOOKUP($A147, 'E4 TB Allocation Details'!$A$18:$L$205, MATCH("Customer ID", 'E4 TB Allocation Details'!$A$18:$L$18, 0),FALSE), 'E2 Allocators'!$B$15:$W$361, MATCH('O5 Details by Class &amp; Accounts'!AQ$18, 'E2 Allocators'!$B$15:$W$15, 0),FALSE)*$G147)</f>
        <v>0</v>
      </c>
      <c r="AR147" s="1411">
        <f>IF(ISERROR(VLOOKUP(VLOOKUP($A147, 'E4 TB Allocation Details'!$A$18:$L$205, MATCH("Customer ID", 'E4 TB Allocation Details'!$A$18:$L$18, 0),FALSE), 'E2 Allocators'!$B$15:$W$361, MATCH('O5 Details by Class &amp; Accounts'!AR$18, 'E2 Allocators'!$B$15:$W$15, 0),FALSE)*$G147), 0, VLOOKUP(VLOOKUP($A147, 'E4 TB Allocation Details'!$A$18:$L$205, MATCH("Customer ID", 'E4 TB Allocation Details'!$A$18:$L$18, 0),FALSE), 'E2 Allocators'!$B$15:$W$361, MATCH('O5 Details by Class &amp; Accounts'!AR$18, 'E2 Allocators'!$B$15:$W$15, 0),FALSE)*$G147)</f>
        <v>0</v>
      </c>
      <c r="AS147" s="1411">
        <f>IF(ISERROR(VLOOKUP(VLOOKUP($A147, 'E4 TB Allocation Details'!$A$18:$L$205, MATCH("Customer ID", 'E4 TB Allocation Details'!$A$18:$L$18, 0),FALSE), 'E2 Allocators'!$B$15:$W$361, MATCH('O5 Details by Class &amp; Accounts'!AS$18, 'E2 Allocators'!$B$15:$W$15, 0),FALSE)*$G147), 0, VLOOKUP(VLOOKUP($A147, 'E4 TB Allocation Details'!$A$18:$L$205, MATCH("Customer ID", 'E4 TB Allocation Details'!$A$18:$L$18, 0),FALSE), 'E2 Allocators'!$B$15:$W$361, MATCH('O5 Details by Class &amp; Accounts'!AS$18, 'E2 Allocators'!$B$15:$W$15, 0),FALSE)*$G147)</f>
        <v>0</v>
      </c>
      <c r="AT147" s="1411">
        <f>IF(ISERROR(VLOOKUP(VLOOKUP($A147, 'E4 TB Allocation Details'!$A$18:$L$205, MATCH("Customer ID", 'E4 TB Allocation Details'!$A$18:$L$18, 0),FALSE), 'E2 Allocators'!$B$15:$W$361, MATCH('O5 Details by Class &amp; Accounts'!AT$18, 'E2 Allocators'!$B$15:$W$15, 0),FALSE)*$G147), 0, VLOOKUP(VLOOKUP($A147, 'E4 TB Allocation Details'!$A$18:$L$205, MATCH("Customer ID", 'E4 TB Allocation Details'!$A$18:$L$18, 0),FALSE), 'E2 Allocators'!$B$15:$W$361, MATCH('O5 Details by Class &amp; Accounts'!AT$18, 'E2 Allocators'!$B$15:$W$15, 0),FALSE)*$G147)</f>
        <v>0</v>
      </c>
      <c r="AU147" s="1411">
        <f>IF(ISERROR(VLOOKUP(VLOOKUP($A147, 'E4 TB Allocation Details'!$A$18:$L$205, MATCH("Customer ID", 'E4 TB Allocation Details'!$A$18:$L$18, 0),FALSE), 'E2 Allocators'!$B$15:$W$361, MATCH('O5 Details by Class &amp; Accounts'!AU$18, 'E2 Allocators'!$B$15:$W$15, 0),FALSE)*$G147), 0, VLOOKUP(VLOOKUP($A147, 'E4 TB Allocation Details'!$A$18:$L$205, MATCH("Customer ID", 'E4 TB Allocation Details'!$A$18:$L$18, 0),FALSE), 'E2 Allocators'!$B$15:$W$361, MATCH('O5 Details by Class &amp; Accounts'!AU$18, 'E2 Allocators'!$B$15:$W$15, 0),FALSE)*$G147)</f>
        <v>0</v>
      </c>
      <c r="AV147" s="1411">
        <f>IF(ISERROR(VLOOKUP(VLOOKUP($A147, 'E4 TB Allocation Details'!$A$18:$L$205, MATCH("Customer ID", 'E4 TB Allocation Details'!$A$18:$L$18, 0),FALSE), 'E2 Allocators'!$B$15:$W$361, MATCH('O5 Details by Class &amp; Accounts'!AV$18, 'E2 Allocators'!$B$15:$W$15, 0),FALSE)*$G147), 0, VLOOKUP(VLOOKUP($A147, 'E4 TB Allocation Details'!$A$18:$L$205, MATCH("Customer ID", 'E4 TB Allocation Details'!$A$18:$L$18, 0),FALSE), 'E2 Allocators'!$B$15:$W$361, MATCH('O5 Details by Class &amp; Accounts'!AV$18, 'E2 Allocators'!$B$15:$W$15, 0),FALSE)*$G147)</f>
        <v>0</v>
      </c>
      <c r="AW147" s="1411">
        <f>IF(ISERROR(VLOOKUP(VLOOKUP($A147, 'E4 TB Allocation Details'!$A$18:$L$205, MATCH("Customer ID", 'E4 TB Allocation Details'!$A$18:$L$18, 0),FALSE), 'E2 Allocators'!$B$15:$W$361, MATCH('O5 Details by Class &amp; Accounts'!AW$18, 'E2 Allocators'!$B$15:$W$15, 0),FALSE)*$G147), 0, VLOOKUP(VLOOKUP($A147, 'E4 TB Allocation Details'!$A$18:$L$205, MATCH("Customer ID", 'E4 TB Allocation Details'!$A$18:$L$18, 0),FALSE), 'E2 Allocators'!$B$15:$W$361, MATCH('O5 Details by Class &amp; Accounts'!AW$18, 'E2 Allocators'!$B$15:$W$15, 0),FALSE)*$G147)</f>
        <v>0</v>
      </c>
      <c r="AX147" s="1411">
        <f t="shared" si="33"/>
        <v>0</v>
      </c>
      <c r="AY147" s="1411">
        <f>IF(ISERROR(VLOOKUP(VLOOKUP($A147, 'E4 TB Allocation Details'!$A$18:$L$205, MATCH("Misc ID", 'E4 TB Allocation Details'!$A$18:$L$18, 0),FALSE), 'E2 Allocators'!$B$15:$W$361, MATCH('O5 Details by Class &amp; Accounts'!AY$18, 'E2 Allocators'!$B$15:$W$15, 0),FALSE)*$E147), 0, VLOOKUP(VLOOKUP($A147, 'E4 TB Allocation Details'!$A$18:$L$205, MATCH("Misc ID", 'E4 TB Allocation Details'!$A$18:$L$18, 0),FALSE), 'E2 Allocators'!$B$15:$W$361, MATCH('O5 Details by Class &amp; Accounts'!AY$18, 'E2 Allocators'!$B$15:$W$15, 0),FALSE)*$E147)</f>
        <v>0</v>
      </c>
      <c r="AZ147" s="1411">
        <f>IF(ISERROR(VLOOKUP(VLOOKUP($A147, 'E4 TB Allocation Details'!$A$18:$L$205, MATCH("Misc ID", 'E4 TB Allocation Details'!$A$18:$L$18, 0),FALSE), 'E2 Allocators'!$B$15:$W$361, MATCH('O5 Details by Class &amp; Accounts'!AZ$18, 'E2 Allocators'!$B$15:$W$15, 0),FALSE)*$E147), 0, VLOOKUP(VLOOKUP($A147, 'E4 TB Allocation Details'!$A$18:$L$205, MATCH("Misc ID", 'E4 TB Allocation Details'!$A$18:$L$18, 0),FALSE), 'E2 Allocators'!$B$15:$W$361, MATCH('O5 Details by Class &amp; Accounts'!AZ$18, 'E2 Allocators'!$B$15:$W$15, 0),FALSE)*$E147)</f>
        <v>0</v>
      </c>
      <c r="BA147" s="1411">
        <f>IF(ISERROR(VLOOKUP(VLOOKUP($A147, 'E4 TB Allocation Details'!$A$18:$L$205, MATCH("Misc ID", 'E4 TB Allocation Details'!$A$18:$L$18, 0),FALSE), 'E2 Allocators'!$B$15:$W$361, MATCH('O5 Details by Class &amp; Accounts'!BA$18, 'E2 Allocators'!$B$15:$W$15, 0),FALSE)*$E147), 0, VLOOKUP(VLOOKUP($A147, 'E4 TB Allocation Details'!$A$18:$L$205, MATCH("Misc ID", 'E4 TB Allocation Details'!$A$18:$L$18, 0),FALSE), 'E2 Allocators'!$B$15:$W$361, MATCH('O5 Details by Class &amp; Accounts'!BA$18, 'E2 Allocators'!$B$15:$W$15, 0),FALSE)*$E147)</f>
        <v>0</v>
      </c>
      <c r="BB147" s="1411">
        <f>IF(ISERROR(VLOOKUP(VLOOKUP($A147, 'E4 TB Allocation Details'!$A$18:$L$205, MATCH("Misc ID", 'E4 TB Allocation Details'!$A$18:$L$18, 0),FALSE), 'E2 Allocators'!$B$15:$W$361, MATCH('O5 Details by Class &amp; Accounts'!BB$18, 'E2 Allocators'!$B$15:$W$15, 0),FALSE)*$E147), 0, VLOOKUP(VLOOKUP($A147, 'E4 TB Allocation Details'!$A$18:$L$205, MATCH("Misc ID", 'E4 TB Allocation Details'!$A$18:$L$18, 0),FALSE), 'E2 Allocators'!$B$15:$W$361, MATCH('O5 Details by Class &amp; Accounts'!BB$18, 'E2 Allocators'!$B$15:$W$15, 0),FALSE)*$E147)</f>
        <v>0</v>
      </c>
      <c r="BC147" s="1411">
        <f>IF(ISERROR(VLOOKUP(VLOOKUP($A147, 'E4 TB Allocation Details'!$A$18:$L$205, MATCH("Misc ID", 'E4 TB Allocation Details'!$A$18:$L$18, 0),FALSE), 'E2 Allocators'!$B$15:$W$361, MATCH('O5 Details by Class &amp; Accounts'!BC$18, 'E2 Allocators'!$B$15:$W$15, 0),FALSE)*$E147), 0, VLOOKUP(VLOOKUP($A147, 'E4 TB Allocation Details'!$A$18:$L$205, MATCH("Misc ID", 'E4 TB Allocation Details'!$A$18:$L$18, 0),FALSE), 'E2 Allocators'!$B$15:$W$361, MATCH('O5 Details by Class &amp; Accounts'!BC$18, 'E2 Allocators'!$B$15:$W$15, 0),FALSE)*$E147)</f>
        <v>0</v>
      </c>
      <c r="BD147" s="1411">
        <f>IF(ISERROR(VLOOKUP(VLOOKUP($A147, 'E4 TB Allocation Details'!$A$18:$L$205, MATCH("Misc ID", 'E4 TB Allocation Details'!$A$18:$L$18, 0),FALSE), 'E2 Allocators'!$B$15:$W$361, MATCH('O5 Details by Class &amp; Accounts'!BD$18, 'E2 Allocators'!$B$15:$W$15, 0),FALSE)*$E147), 0, VLOOKUP(VLOOKUP($A147, 'E4 TB Allocation Details'!$A$18:$L$205, MATCH("Misc ID", 'E4 TB Allocation Details'!$A$18:$L$18, 0),FALSE), 'E2 Allocators'!$B$15:$W$361, MATCH('O5 Details by Class &amp; Accounts'!BD$18, 'E2 Allocators'!$B$15:$W$15, 0),FALSE)*$E147)</f>
        <v>0</v>
      </c>
      <c r="BE147" s="1411">
        <f>IF(ISERROR(VLOOKUP(VLOOKUP($A147, 'E4 TB Allocation Details'!$A$18:$L$205, MATCH("Misc ID", 'E4 TB Allocation Details'!$A$18:$L$18, 0),FALSE), 'E2 Allocators'!$B$15:$W$361, MATCH('O5 Details by Class &amp; Accounts'!BE$18, 'E2 Allocators'!$B$15:$W$15, 0),FALSE)*$E147), 0, VLOOKUP(VLOOKUP($A147, 'E4 TB Allocation Details'!$A$18:$L$205, MATCH("Misc ID", 'E4 TB Allocation Details'!$A$18:$L$18, 0),FALSE), 'E2 Allocators'!$B$15:$W$361, MATCH('O5 Details by Class &amp; Accounts'!BE$18, 'E2 Allocators'!$B$15:$W$15, 0),FALSE)*$E147)</f>
        <v>0</v>
      </c>
      <c r="BF147" s="1411">
        <f>IF(ISERROR(VLOOKUP(VLOOKUP($A147, 'E4 TB Allocation Details'!$A$18:$L$205, MATCH("Misc ID", 'E4 TB Allocation Details'!$A$18:$L$18, 0),FALSE), 'E2 Allocators'!$B$15:$W$361, MATCH('O5 Details by Class &amp; Accounts'!BF$18, 'E2 Allocators'!$B$15:$W$15, 0),FALSE)*$E147), 0, VLOOKUP(VLOOKUP($A147, 'E4 TB Allocation Details'!$A$18:$L$205, MATCH("Misc ID", 'E4 TB Allocation Details'!$A$18:$L$18, 0),FALSE), 'E2 Allocators'!$B$15:$W$361, MATCH('O5 Details by Class &amp; Accounts'!BF$18, 'E2 Allocators'!$B$15:$W$15, 0),FALSE)*$E147)</f>
        <v>0</v>
      </c>
      <c r="BG147" s="1411">
        <f>IF(ISERROR(VLOOKUP(VLOOKUP($A147, 'E4 TB Allocation Details'!$A$18:$L$205, MATCH("Misc ID", 'E4 TB Allocation Details'!$A$18:$L$18, 0),FALSE), 'E2 Allocators'!$B$15:$W$361, MATCH('O5 Details by Class &amp; Accounts'!BG$18, 'E2 Allocators'!$B$15:$W$15, 0),FALSE)*$E147), 0, VLOOKUP(VLOOKUP($A147, 'E4 TB Allocation Details'!$A$18:$L$205, MATCH("Misc ID", 'E4 TB Allocation Details'!$A$18:$L$18, 0),FALSE), 'E2 Allocators'!$B$15:$W$361, MATCH('O5 Details by Class &amp; Accounts'!BG$18, 'E2 Allocators'!$B$15:$W$15, 0),FALSE)*$E147)</f>
        <v>0</v>
      </c>
      <c r="BH147" s="1411">
        <f>IF(ISERROR(VLOOKUP(VLOOKUP($A147, 'E4 TB Allocation Details'!$A$18:$L$205, MATCH("Misc ID", 'E4 TB Allocation Details'!$A$18:$L$18, 0),FALSE), 'E2 Allocators'!$B$15:$W$361, MATCH('O5 Details by Class &amp; Accounts'!BH$18, 'E2 Allocators'!$B$15:$W$15, 0),FALSE)*$E147), 0, VLOOKUP(VLOOKUP($A147, 'E4 TB Allocation Details'!$A$18:$L$205, MATCH("Misc ID", 'E4 TB Allocation Details'!$A$18:$L$18, 0),FALSE), 'E2 Allocators'!$B$15:$W$361, MATCH('O5 Details by Class &amp; Accounts'!BH$18, 'E2 Allocators'!$B$15:$W$15, 0),FALSE)*$E147)</f>
        <v>0</v>
      </c>
      <c r="BI147" s="1411">
        <f>IF(ISERROR(VLOOKUP(VLOOKUP($A147, 'E4 TB Allocation Details'!$A$18:$L$205, MATCH("Misc ID", 'E4 TB Allocation Details'!$A$18:$L$18, 0),FALSE), 'E2 Allocators'!$B$15:$W$361, MATCH('O5 Details by Class &amp; Accounts'!BI$18, 'E2 Allocators'!$B$15:$W$15, 0),FALSE)*$E147), 0, VLOOKUP(VLOOKUP($A147, 'E4 TB Allocation Details'!$A$18:$L$205, MATCH("Misc ID", 'E4 TB Allocation Details'!$A$18:$L$18, 0),FALSE), 'E2 Allocators'!$B$15:$W$361, MATCH('O5 Details by Class &amp; Accounts'!BI$18, 'E2 Allocators'!$B$15:$W$15, 0),FALSE)*$E147)</f>
        <v>0</v>
      </c>
      <c r="BJ147" s="1411">
        <f>IF(ISERROR(VLOOKUP(VLOOKUP($A147, 'E4 TB Allocation Details'!$A$18:$L$205, MATCH("Misc ID", 'E4 TB Allocation Details'!$A$18:$L$18, 0),FALSE), 'E2 Allocators'!$B$15:$W$361, MATCH('O5 Details by Class &amp; Accounts'!BJ$18, 'E2 Allocators'!$B$15:$W$15, 0),FALSE)*$E147), 0, VLOOKUP(VLOOKUP($A147, 'E4 TB Allocation Details'!$A$18:$L$205, MATCH("Misc ID", 'E4 TB Allocation Details'!$A$18:$L$18, 0),FALSE), 'E2 Allocators'!$B$15:$W$361, MATCH('O5 Details by Class &amp; Accounts'!BJ$18, 'E2 Allocators'!$B$15:$W$15, 0),FALSE)*$E147)</f>
        <v>0</v>
      </c>
      <c r="BK147" s="1411">
        <f>IF(ISERROR(VLOOKUP(VLOOKUP($A147, 'E4 TB Allocation Details'!$A$18:$L$205, MATCH("Misc ID", 'E4 TB Allocation Details'!$A$18:$L$18, 0),FALSE), 'E2 Allocators'!$B$15:$W$361, MATCH('O5 Details by Class &amp; Accounts'!BK$18, 'E2 Allocators'!$B$15:$W$15, 0),FALSE)*$E147), 0, VLOOKUP(VLOOKUP($A147, 'E4 TB Allocation Details'!$A$18:$L$205, MATCH("Misc ID", 'E4 TB Allocation Details'!$A$18:$L$18, 0),FALSE), 'E2 Allocators'!$B$15:$W$361, MATCH('O5 Details by Class &amp; Accounts'!BK$18, 'E2 Allocators'!$B$15:$W$15, 0),FALSE)*$E147)</f>
        <v>0</v>
      </c>
      <c r="BL147" s="1411">
        <f>IF(ISERROR(VLOOKUP(VLOOKUP($A147, 'E4 TB Allocation Details'!$A$18:$L$205, MATCH("Misc ID", 'E4 TB Allocation Details'!$A$18:$L$18, 0),FALSE), 'E2 Allocators'!$B$15:$W$361, MATCH('O5 Details by Class &amp; Accounts'!BL$18, 'E2 Allocators'!$B$15:$W$15, 0),FALSE)*$E147), 0, VLOOKUP(VLOOKUP($A147, 'E4 TB Allocation Details'!$A$18:$L$205, MATCH("Misc ID", 'E4 TB Allocation Details'!$A$18:$L$18, 0),FALSE), 'E2 Allocators'!$B$15:$W$361, MATCH('O5 Details by Class &amp; Accounts'!BL$18, 'E2 Allocators'!$B$15:$W$15, 0),FALSE)*$E147)</f>
        <v>0</v>
      </c>
      <c r="BM147" s="1411">
        <f>IF(ISERROR(VLOOKUP(VLOOKUP($A147, 'E4 TB Allocation Details'!$A$18:$L$205, MATCH("Misc ID", 'E4 TB Allocation Details'!$A$18:$L$18, 0),FALSE), 'E2 Allocators'!$B$15:$W$361, MATCH('O5 Details by Class &amp; Accounts'!BM$18, 'E2 Allocators'!$B$15:$W$15, 0),FALSE)*$E147), 0, VLOOKUP(VLOOKUP($A147, 'E4 TB Allocation Details'!$A$18:$L$205, MATCH("Misc ID", 'E4 TB Allocation Details'!$A$18:$L$18, 0),FALSE), 'E2 Allocators'!$B$15:$W$361, MATCH('O5 Details by Class &amp; Accounts'!BM$18, 'E2 Allocators'!$B$15:$W$15, 0),FALSE)*$E147)</f>
        <v>0</v>
      </c>
      <c r="BN147" s="1411">
        <f>IF(ISERROR(VLOOKUP(VLOOKUP($A147, 'E4 TB Allocation Details'!$A$18:$L$205, MATCH("Misc ID", 'E4 TB Allocation Details'!$A$18:$L$18, 0),FALSE), 'E2 Allocators'!$B$15:$W$361, MATCH('O5 Details by Class &amp; Accounts'!BN$18, 'E2 Allocators'!$B$15:$W$15, 0),FALSE)*$E147), 0, VLOOKUP(VLOOKUP($A147, 'E4 TB Allocation Details'!$A$18:$L$205, MATCH("Misc ID", 'E4 TB Allocation Details'!$A$18:$L$18, 0),FALSE), 'E2 Allocators'!$B$15:$W$361, MATCH('O5 Details by Class &amp; Accounts'!BN$18, 'E2 Allocators'!$B$15:$W$15, 0),FALSE)*$E147)</f>
        <v>0</v>
      </c>
      <c r="BO147" s="1411">
        <f>IF(ISERROR(VLOOKUP(VLOOKUP($A147, 'E4 TB Allocation Details'!$A$18:$L$205, MATCH("Misc ID", 'E4 TB Allocation Details'!$A$18:$L$18, 0),FALSE), 'E2 Allocators'!$B$15:$W$361, MATCH('O5 Details by Class &amp; Accounts'!BO$18, 'E2 Allocators'!$B$15:$W$15, 0),FALSE)*$E147), 0, VLOOKUP(VLOOKUP($A147, 'E4 TB Allocation Details'!$A$18:$L$205, MATCH("Misc ID", 'E4 TB Allocation Details'!$A$18:$L$18, 0),FALSE), 'E2 Allocators'!$B$15:$W$361, MATCH('O5 Details by Class &amp; Accounts'!BO$18, 'E2 Allocators'!$B$15:$W$15, 0),FALSE)*$E147)</f>
        <v>0</v>
      </c>
      <c r="BP147" s="1411">
        <f>IF(ISERROR(VLOOKUP(VLOOKUP($A147, 'E4 TB Allocation Details'!$A$18:$L$205, MATCH("Misc ID", 'E4 TB Allocation Details'!$A$18:$L$18, 0),FALSE), 'E2 Allocators'!$B$15:$W$361, MATCH('O5 Details by Class &amp; Accounts'!BP$18, 'E2 Allocators'!$B$15:$W$15, 0),FALSE)*$E147), 0, VLOOKUP(VLOOKUP($A147, 'E4 TB Allocation Details'!$A$18:$L$205, MATCH("Misc ID", 'E4 TB Allocation Details'!$A$18:$L$18, 0),FALSE), 'E2 Allocators'!$B$15:$W$361, MATCH('O5 Details by Class &amp; Accounts'!BP$18, 'E2 Allocators'!$B$15:$W$15, 0),FALSE)*$E147)</f>
        <v>0</v>
      </c>
      <c r="BQ147" s="1411">
        <f>IF(ISERROR(VLOOKUP(VLOOKUP($A147, 'E4 TB Allocation Details'!$A$18:$L$205, MATCH("Misc ID", 'E4 TB Allocation Details'!$A$18:$L$18, 0),FALSE), 'E2 Allocators'!$B$15:$W$361, MATCH('O5 Details by Class &amp; Accounts'!BQ$18, 'E2 Allocators'!$B$15:$W$15, 0),FALSE)*$E147), 0, VLOOKUP(VLOOKUP($A147, 'E4 TB Allocation Details'!$A$18:$L$205, MATCH("Misc ID", 'E4 TB Allocation Details'!$A$18:$L$18, 0),FALSE), 'E2 Allocators'!$B$15:$W$361, MATCH('O5 Details by Class &amp; Accounts'!BQ$18, 'E2 Allocators'!$B$15:$W$15, 0),FALSE)*$E147)</f>
        <v>0</v>
      </c>
      <c r="BR147" s="1411">
        <f>IF(ISERROR(VLOOKUP(VLOOKUP($A147, 'E4 TB Allocation Details'!$A$18:$L$205, MATCH("Misc ID", 'E4 TB Allocation Details'!$A$18:$L$18, 0),FALSE), 'E2 Allocators'!$B$15:$W$361, MATCH('O5 Details by Class &amp; Accounts'!BR$18, 'E2 Allocators'!$B$15:$W$15, 0),FALSE)*$E147), 0, VLOOKUP(VLOOKUP($A147, 'E4 TB Allocation Details'!$A$18:$L$205, MATCH("Misc ID", 'E4 TB Allocation Details'!$A$18:$L$18, 0),FALSE), 'E2 Allocators'!$B$15:$W$361, MATCH('O5 Details by Class &amp; Accounts'!BR$18, 'E2 Allocators'!$B$15:$W$15, 0),FALSE)*$E147)</f>
        <v>0</v>
      </c>
      <c r="BS147" s="1411">
        <f t="shared" si="34"/>
        <v>0</v>
      </c>
      <c r="BT147" s="1411">
        <f>IF(ISERROR(VLOOKUP(VLOOKUP($A147, 'E4 TB Allocation Details'!$A$18:$L$205, MATCH("A &amp; G ID", 'E4 TB Allocation Details'!$A$18:$L$18, 0),FALSE), 'E2 Allocators'!$B$15:$W$361, MATCH('O5 Details by Class &amp; Accounts'!BT$18, 'E2 Allocators'!$B$15:$W$15, 0),FALSE)*$E147), 0, VLOOKUP(VLOOKUP($A147, 'E4 TB Allocation Details'!$A$18:$L$205, MATCH("A &amp; G ID", 'E4 TB Allocation Details'!$A$18:$L$18, 0),FALSE), 'E2 Allocators'!$B$15:$W$361, MATCH('O5 Details by Class &amp; Accounts'!BT$18, 'E2 Allocators'!$B$15:$W$15, 0),FALSE)*$E147)</f>
        <v>0</v>
      </c>
      <c r="BU147" s="1411">
        <f>IF(ISERROR(VLOOKUP(VLOOKUP($A147, 'E4 TB Allocation Details'!$A$18:$L$205, MATCH("A &amp; G ID", 'E4 TB Allocation Details'!$A$18:$L$18, 0),FALSE), 'E2 Allocators'!$B$15:$W$361, MATCH('O5 Details by Class &amp; Accounts'!BU$18, 'E2 Allocators'!$B$15:$W$15, 0),FALSE)*$E147), 0, VLOOKUP(VLOOKUP($A147, 'E4 TB Allocation Details'!$A$18:$L$205, MATCH("A &amp; G ID", 'E4 TB Allocation Details'!$A$18:$L$18, 0),FALSE), 'E2 Allocators'!$B$15:$W$361, MATCH('O5 Details by Class &amp; Accounts'!BU$18, 'E2 Allocators'!$B$15:$W$15, 0),FALSE)*$E147)</f>
        <v>0</v>
      </c>
      <c r="BV147" s="1411">
        <f>IF(ISERROR(VLOOKUP(VLOOKUP($A147, 'E4 TB Allocation Details'!$A$18:$L$205, MATCH("A &amp; G ID", 'E4 TB Allocation Details'!$A$18:$L$18, 0),FALSE), 'E2 Allocators'!$B$15:$W$361, MATCH('O5 Details by Class &amp; Accounts'!BV$18, 'E2 Allocators'!$B$15:$W$15, 0),FALSE)*$E147), 0, VLOOKUP(VLOOKUP($A147, 'E4 TB Allocation Details'!$A$18:$L$205, MATCH("A &amp; G ID", 'E4 TB Allocation Details'!$A$18:$L$18, 0),FALSE), 'E2 Allocators'!$B$15:$W$361, MATCH('O5 Details by Class &amp; Accounts'!BV$18, 'E2 Allocators'!$B$15:$W$15, 0),FALSE)*$E147)</f>
        <v>0</v>
      </c>
      <c r="BW147" s="1411">
        <f>IF(ISERROR(VLOOKUP(VLOOKUP($A147, 'E4 TB Allocation Details'!$A$18:$L$205, MATCH("A &amp; G ID", 'E4 TB Allocation Details'!$A$18:$L$18, 0),FALSE), 'E2 Allocators'!$B$15:$W$361, MATCH('O5 Details by Class &amp; Accounts'!BW$18, 'E2 Allocators'!$B$15:$W$15, 0),FALSE)*$E147), 0, VLOOKUP(VLOOKUP($A147, 'E4 TB Allocation Details'!$A$18:$L$205, MATCH("A &amp; G ID", 'E4 TB Allocation Details'!$A$18:$L$18, 0),FALSE), 'E2 Allocators'!$B$15:$W$361, MATCH('O5 Details by Class &amp; Accounts'!BW$18, 'E2 Allocators'!$B$15:$W$15, 0),FALSE)*$E147)</f>
        <v>0</v>
      </c>
      <c r="BX147" s="1411">
        <f>IF(ISERROR(VLOOKUP(VLOOKUP($A147, 'E4 TB Allocation Details'!$A$18:$L$205, MATCH("A &amp; G ID", 'E4 TB Allocation Details'!$A$18:$L$18, 0),FALSE), 'E2 Allocators'!$B$15:$W$361, MATCH('O5 Details by Class &amp; Accounts'!BX$18, 'E2 Allocators'!$B$15:$W$15, 0),FALSE)*$E147), 0, VLOOKUP(VLOOKUP($A147, 'E4 TB Allocation Details'!$A$18:$L$205, MATCH("A &amp; G ID", 'E4 TB Allocation Details'!$A$18:$L$18, 0),FALSE), 'E2 Allocators'!$B$15:$W$361, MATCH('O5 Details by Class &amp; Accounts'!BX$18, 'E2 Allocators'!$B$15:$W$15, 0),FALSE)*$E147)</f>
        <v>0</v>
      </c>
      <c r="BY147" s="1411">
        <f>IF(ISERROR(VLOOKUP(VLOOKUP($A147, 'E4 TB Allocation Details'!$A$18:$L$205, MATCH("A &amp; G ID", 'E4 TB Allocation Details'!$A$18:$L$18, 0),FALSE), 'E2 Allocators'!$B$15:$W$361, MATCH('O5 Details by Class &amp; Accounts'!BY$18, 'E2 Allocators'!$B$15:$W$15, 0),FALSE)*$E147), 0, VLOOKUP(VLOOKUP($A147, 'E4 TB Allocation Details'!$A$18:$L$205, MATCH("A &amp; G ID", 'E4 TB Allocation Details'!$A$18:$L$18, 0),FALSE), 'E2 Allocators'!$B$15:$W$361, MATCH('O5 Details by Class &amp; Accounts'!BY$18, 'E2 Allocators'!$B$15:$W$15, 0),FALSE)*$E147)</f>
        <v>0</v>
      </c>
      <c r="BZ147" s="1411">
        <f>IF(ISERROR(VLOOKUP(VLOOKUP($A147, 'E4 TB Allocation Details'!$A$18:$L$205, MATCH("A &amp; G ID", 'E4 TB Allocation Details'!$A$18:$L$18, 0),FALSE), 'E2 Allocators'!$B$15:$W$361, MATCH('O5 Details by Class &amp; Accounts'!BZ$18, 'E2 Allocators'!$B$15:$W$15, 0),FALSE)*$E147), 0, VLOOKUP(VLOOKUP($A147, 'E4 TB Allocation Details'!$A$18:$L$205, MATCH("A &amp; G ID", 'E4 TB Allocation Details'!$A$18:$L$18, 0),FALSE), 'E2 Allocators'!$B$15:$W$361, MATCH('O5 Details by Class &amp; Accounts'!BZ$18, 'E2 Allocators'!$B$15:$W$15, 0),FALSE)*$E147)</f>
        <v>0</v>
      </c>
      <c r="CA147" s="1411">
        <f>IF(ISERROR(VLOOKUP(VLOOKUP($A147, 'E4 TB Allocation Details'!$A$18:$L$205, MATCH("A &amp; G ID", 'E4 TB Allocation Details'!$A$18:$L$18, 0),FALSE), 'E2 Allocators'!$B$15:$W$361, MATCH('O5 Details by Class &amp; Accounts'!CA$18, 'E2 Allocators'!$B$15:$W$15, 0),FALSE)*$E147), 0, VLOOKUP(VLOOKUP($A147, 'E4 TB Allocation Details'!$A$18:$L$205, MATCH("A &amp; G ID", 'E4 TB Allocation Details'!$A$18:$L$18, 0),FALSE), 'E2 Allocators'!$B$15:$W$361, MATCH('O5 Details by Class &amp; Accounts'!CA$18, 'E2 Allocators'!$B$15:$W$15, 0),FALSE)*$E147)</f>
        <v>0</v>
      </c>
      <c r="CB147" s="1411">
        <f>IF(ISERROR(VLOOKUP(VLOOKUP($A147, 'E4 TB Allocation Details'!$A$18:$L$205, MATCH("A &amp; G ID", 'E4 TB Allocation Details'!$A$18:$L$18, 0),FALSE), 'E2 Allocators'!$B$15:$W$361, MATCH('O5 Details by Class &amp; Accounts'!CB$18, 'E2 Allocators'!$B$15:$W$15, 0),FALSE)*$E147), 0, VLOOKUP(VLOOKUP($A147, 'E4 TB Allocation Details'!$A$18:$L$205, MATCH("A &amp; G ID", 'E4 TB Allocation Details'!$A$18:$L$18, 0),FALSE), 'E2 Allocators'!$B$15:$W$361, MATCH('O5 Details by Class &amp; Accounts'!CB$18, 'E2 Allocators'!$B$15:$W$15, 0),FALSE)*$E147)</f>
        <v>0</v>
      </c>
      <c r="CC147" s="1411">
        <f>IF(ISERROR(VLOOKUP(VLOOKUP($A147, 'E4 TB Allocation Details'!$A$18:$L$205, MATCH("A &amp; G ID", 'E4 TB Allocation Details'!$A$18:$L$18, 0),FALSE), 'E2 Allocators'!$B$15:$W$361, MATCH('O5 Details by Class &amp; Accounts'!CC$18, 'E2 Allocators'!$B$15:$W$15, 0),FALSE)*$E147), 0, VLOOKUP(VLOOKUP($A147, 'E4 TB Allocation Details'!$A$18:$L$205, MATCH("A &amp; G ID", 'E4 TB Allocation Details'!$A$18:$L$18, 0),FALSE), 'E2 Allocators'!$B$15:$W$361, MATCH('O5 Details by Class &amp; Accounts'!CC$18, 'E2 Allocators'!$B$15:$W$15, 0),FALSE)*$E147)</f>
        <v>0</v>
      </c>
      <c r="CD147" s="1411">
        <f>IF(ISERROR(VLOOKUP(VLOOKUP($A147, 'E4 TB Allocation Details'!$A$18:$L$205, MATCH("A &amp; G ID", 'E4 TB Allocation Details'!$A$18:$L$18, 0),FALSE), 'E2 Allocators'!$B$15:$W$361, MATCH('O5 Details by Class &amp; Accounts'!CD$18, 'E2 Allocators'!$B$15:$W$15, 0),FALSE)*$E147), 0, VLOOKUP(VLOOKUP($A147, 'E4 TB Allocation Details'!$A$18:$L$205, MATCH("A &amp; G ID", 'E4 TB Allocation Details'!$A$18:$L$18, 0),FALSE), 'E2 Allocators'!$B$15:$W$361, MATCH('O5 Details by Class &amp; Accounts'!CD$18, 'E2 Allocators'!$B$15:$W$15, 0),FALSE)*$E147)</f>
        <v>0</v>
      </c>
      <c r="CE147" s="1411">
        <f>IF(ISERROR(VLOOKUP(VLOOKUP($A147, 'E4 TB Allocation Details'!$A$18:$L$205, MATCH("A &amp; G ID", 'E4 TB Allocation Details'!$A$18:$L$18, 0),FALSE), 'E2 Allocators'!$B$15:$W$361, MATCH('O5 Details by Class &amp; Accounts'!CE$18, 'E2 Allocators'!$B$15:$W$15, 0),FALSE)*$E147), 0, VLOOKUP(VLOOKUP($A147, 'E4 TB Allocation Details'!$A$18:$L$205, MATCH("A &amp; G ID", 'E4 TB Allocation Details'!$A$18:$L$18, 0),FALSE), 'E2 Allocators'!$B$15:$W$361, MATCH('O5 Details by Class &amp; Accounts'!CE$18, 'E2 Allocators'!$B$15:$W$15, 0),FALSE)*$E147)</f>
        <v>0</v>
      </c>
      <c r="CF147" s="1411">
        <f>IF(ISERROR(VLOOKUP(VLOOKUP($A147, 'E4 TB Allocation Details'!$A$18:$L$205, MATCH("A &amp; G ID", 'E4 TB Allocation Details'!$A$18:$L$18, 0),FALSE), 'E2 Allocators'!$B$15:$W$361, MATCH('O5 Details by Class &amp; Accounts'!CF$18, 'E2 Allocators'!$B$15:$W$15, 0),FALSE)*$E147), 0, VLOOKUP(VLOOKUP($A147, 'E4 TB Allocation Details'!$A$18:$L$205, MATCH("A &amp; G ID", 'E4 TB Allocation Details'!$A$18:$L$18, 0),FALSE), 'E2 Allocators'!$B$15:$W$361, MATCH('O5 Details by Class &amp; Accounts'!CF$18, 'E2 Allocators'!$B$15:$W$15, 0),FALSE)*$E147)</f>
        <v>0</v>
      </c>
      <c r="CG147" s="1411">
        <f>IF(ISERROR(VLOOKUP(VLOOKUP($A147, 'E4 TB Allocation Details'!$A$18:$L$205, MATCH("A &amp; G ID", 'E4 TB Allocation Details'!$A$18:$L$18, 0),FALSE), 'E2 Allocators'!$B$15:$W$361, MATCH('O5 Details by Class &amp; Accounts'!CG$18, 'E2 Allocators'!$B$15:$W$15, 0),FALSE)*$E147), 0, VLOOKUP(VLOOKUP($A147, 'E4 TB Allocation Details'!$A$18:$L$205, MATCH("A &amp; G ID", 'E4 TB Allocation Details'!$A$18:$L$18, 0),FALSE), 'E2 Allocators'!$B$15:$W$361, MATCH('O5 Details by Class &amp; Accounts'!CG$18, 'E2 Allocators'!$B$15:$W$15, 0),FALSE)*$E147)</f>
        <v>0</v>
      </c>
      <c r="CH147" s="1411">
        <f>IF(ISERROR(VLOOKUP(VLOOKUP($A147, 'E4 TB Allocation Details'!$A$18:$L$205, MATCH("A &amp; G ID", 'E4 TB Allocation Details'!$A$18:$L$18, 0),FALSE), 'E2 Allocators'!$B$15:$W$361, MATCH('O5 Details by Class &amp; Accounts'!CH$18, 'E2 Allocators'!$B$15:$W$15, 0),FALSE)*$E147), 0, VLOOKUP(VLOOKUP($A147, 'E4 TB Allocation Details'!$A$18:$L$205, MATCH("A &amp; G ID", 'E4 TB Allocation Details'!$A$18:$L$18, 0),FALSE), 'E2 Allocators'!$B$15:$W$361, MATCH('O5 Details by Class &amp; Accounts'!CH$18, 'E2 Allocators'!$B$15:$W$15, 0),FALSE)*$E147)</f>
        <v>0</v>
      </c>
      <c r="CI147" s="1411">
        <f>IF(ISERROR(VLOOKUP(VLOOKUP($A147, 'E4 TB Allocation Details'!$A$18:$L$205, MATCH("A &amp; G ID", 'E4 TB Allocation Details'!$A$18:$L$18, 0),FALSE), 'E2 Allocators'!$B$15:$W$361, MATCH('O5 Details by Class &amp; Accounts'!CI$18, 'E2 Allocators'!$B$15:$W$15, 0),FALSE)*$E147), 0, VLOOKUP(VLOOKUP($A147, 'E4 TB Allocation Details'!$A$18:$L$205, MATCH("A &amp; G ID", 'E4 TB Allocation Details'!$A$18:$L$18, 0),FALSE), 'E2 Allocators'!$B$15:$W$361, MATCH('O5 Details by Class &amp; Accounts'!CI$18, 'E2 Allocators'!$B$15:$W$15, 0),FALSE)*$E147)</f>
        <v>0</v>
      </c>
      <c r="CJ147" s="1411">
        <f>IF(ISERROR(VLOOKUP(VLOOKUP($A147, 'E4 TB Allocation Details'!$A$18:$L$205, MATCH("A &amp; G ID", 'E4 TB Allocation Details'!$A$18:$L$18, 0),FALSE), 'E2 Allocators'!$B$15:$W$361, MATCH('O5 Details by Class &amp; Accounts'!CJ$18, 'E2 Allocators'!$B$15:$W$15, 0),FALSE)*$E147), 0, VLOOKUP(VLOOKUP($A147, 'E4 TB Allocation Details'!$A$18:$L$205, MATCH("A &amp; G ID", 'E4 TB Allocation Details'!$A$18:$L$18, 0),FALSE), 'E2 Allocators'!$B$15:$W$361, MATCH('O5 Details by Class &amp; Accounts'!CJ$18, 'E2 Allocators'!$B$15:$W$15, 0),FALSE)*$E147)</f>
        <v>0</v>
      </c>
      <c r="CK147" s="1411">
        <f>IF(ISERROR(VLOOKUP(VLOOKUP($A147, 'E4 TB Allocation Details'!$A$18:$L$205, MATCH("A &amp; G ID", 'E4 TB Allocation Details'!$A$18:$L$18, 0),FALSE), 'E2 Allocators'!$B$15:$W$361, MATCH('O5 Details by Class &amp; Accounts'!CK$18, 'E2 Allocators'!$B$15:$W$15, 0),FALSE)*$E147), 0, VLOOKUP(VLOOKUP($A147, 'E4 TB Allocation Details'!$A$18:$L$205, MATCH("A &amp; G ID", 'E4 TB Allocation Details'!$A$18:$L$18, 0),FALSE), 'E2 Allocators'!$B$15:$W$361, MATCH('O5 Details by Class &amp; Accounts'!CK$18, 'E2 Allocators'!$B$15:$W$15, 0),FALSE)*$E147)</f>
        <v>0</v>
      </c>
      <c r="CL147" s="1411">
        <f>IF(ISERROR(VLOOKUP(VLOOKUP($A147, 'E4 TB Allocation Details'!$A$18:$L$205, MATCH("A &amp; G ID", 'E4 TB Allocation Details'!$A$18:$L$18, 0),FALSE), 'E2 Allocators'!$B$15:$W$361, MATCH('O5 Details by Class &amp; Accounts'!CL$18, 'E2 Allocators'!$B$15:$W$15, 0),FALSE)*$E147), 0, VLOOKUP(VLOOKUP($A147, 'E4 TB Allocation Details'!$A$18:$L$205, MATCH("A &amp; G ID", 'E4 TB Allocation Details'!$A$18:$L$18, 0),FALSE), 'E2 Allocators'!$B$15:$W$361, MATCH('O5 Details by Class &amp; Accounts'!CL$18, 'E2 Allocators'!$B$15:$W$15, 0),FALSE)*$E147)</f>
        <v>0</v>
      </c>
      <c r="CM147" s="1411">
        <f>IF(ISERROR(VLOOKUP(VLOOKUP($A147, 'E4 TB Allocation Details'!$A$18:$L$205, MATCH("A &amp; G ID", 'E4 TB Allocation Details'!$A$18:$L$18, 0),FALSE), 'E2 Allocators'!$B$15:$W$361, MATCH('O5 Details by Class &amp; Accounts'!CM$18, 'E2 Allocators'!$B$15:$W$15, 0),FALSE)*$E147), 0, VLOOKUP(VLOOKUP($A147, 'E4 TB Allocation Details'!$A$18:$L$205, MATCH("A &amp; G ID", 'E4 TB Allocation Details'!$A$18:$L$18, 0),FALSE), 'E2 Allocators'!$B$15:$W$361, MATCH('O5 Details by Class &amp; Accounts'!CM$18, 'E2 Allocators'!$B$15:$W$15, 0),FALSE)*$E147)</f>
        <v>0</v>
      </c>
      <c r="CN147" s="1411">
        <f t="shared" si="35"/>
        <v>0</v>
      </c>
      <c r="CO147" s="1791">
        <f t="shared" si="36"/>
        <v>0</v>
      </c>
      <c r="CQ147" s="2086">
        <v>1815</v>
      </c>
    </row>
    <row r="148" spans="1:95" s="80" customFormat="1" ht="25.5">
      <c r="A148" s="1176">
        <v>5114</v>
      </c>
      <c r="B148" s="1175" t="s">
        <v>1473</v>
      </c>
      <c r="C148" s="1788">
        <f>IF(ISERROR(VLOOKUP($A148,'I3 TB Data'!$A$23:$H$458,MATCH('O5 Details by Class &amp; Accounts'!$C$18, 'I3 TB Data'!$A$23:$H$23,0),0)), 0, VLOOKUP($A148,'I3 TB Data'!$A$23:$H$458,MATCH('O5 Details by Class &amp; Accounts'!$C$18,'I3 TB Data'!$A$23:$H$23,0),0))</f>
        <v>0</v>
      </c>
      <c r="D148" s="1789"/>
      <c r="E148" s="1788">
        <f t="shared" si="37"/>
        <v>0</v>
      </c>
      <c r="F148" s="1790">
        <f>IF(ISERROR(VLOOKUP($A148, 'E1 Categorization'!A33:E122, MATCH("Customer Component", 'E1 Categorization'!$A$33:$E$33,0), 0)), 0, IF(VLOOKUP($A148, 'E1 Categorization'!A33:E122, MATCH("Customer Component", 'E1 Categorization'!$A$33:$E$33,0), 0)=0, 'O5 Details by Class &amp; Accounts'!$E148, IF(AND(VLOOKUP($A148, 'E1 Categorization'!A33:E122, MATCH("Customer Component", 'E1 Categorization'!$A$33:$E$33,0), 0) &gt;0, VLOOKUP($A148, 'E1 Categorization'!A33:E122, MATCH("Customer Component", 'E1 Categorization'!$A$33:$E$33,0), 0)&lt;1), 'O5 Details by Class &amp; Accounts'!$E148*(1-VLOOKUP($A148, 'E1 Categorization'!A33:E122, MATCH("Customer Component", 'E1 Categorization'!$A$33:$E$33,0), 0)), 0)))</f>
        <v>0</v>
      </c>
      <c r="G148" s="1790">
        <f>IF(ISERROR(VLOOKUP($A148, 'E1 Categorization'!A33:E122, MATCH("Customer Component", 'E1 Categorization'!$A$33:$E$33,0), 0)),0, IF(VLOOKUP($A148, 'E1 Categorization'!A33:E122, MATCH("Customer Component", 'E1 Categorization'!$A$33:$E$33,0), 0)=0, 0, IF(AND(VLOOKUP($A148, 'E1 Categorization'!A33:E122, MATCH("Customer Component", 'E1 Categorization'!$A$33:$E$33,0), 0) &gt;0, VLOOKUP($A148, 'E1 Categorization'!A33:E122, MATCH("Customer Component", 'E1 Categorization'!$A$33:$E$33,0), 0)&lt;1), 'O5 Details by Class &amp; Accounts'!$E148*(VLOOKUP($A148, 'E1 Categorization'!A33:E122, MATCH("Customer Component", 'E1 Categorization'!$A$33:$E$33,0), 0)), 'O5 Details by Class &amp; Accounts'!$E148)))</f>
        <v>0</v>
      </c>
      <c r="H148" s="1411">
        <f t="shared" si="31"/>
        <v>0</v>
      </c>
      <c r="I148" s="1411">
        <f>IF(ISERROR(VLOOKUP(VLOOKUP($A148, 'E4 TB Allocation Details'!$A$18:$L$205, MATCH("Demand ID", 'E4 TB Allocation Details'!$A$18:$L$18, 0),FALSE), 'E2 Allocators'!$B$15:$W$361, MATCH('O5 Details by Class &amp; Accounts'!I$18, 'E2 Allocators'!$B$15:$W$15, 0),FALSE)*$F148), 0, VLOOKUP(VLOOKUP($A148, 'E4 TB Allocation Details'!$A$18:$L$205, MATCH("Demand ID", 'E4 TB Allocation Details'!$A$18:$L$18, 0),FALSE), 'E2 Allocators'!$B$15:$W$361, MATCH('O5 Details by Class &amp; Accounts'!I$18, 'E2 Allocators'!$B$15:$W$15, 0),FALSE)*$F148)</f>
        <v>0</v>
      </c>
      <c r="J148" s="1411">
        <f>IF(ISERROR(VLOOKUP(VLOOKUP($A148, 'E4 TB Allocation Details'!$A$18:$L$205, MATCH("Demand ID", 'E4 TB Allocation Details'!$A$18:$L$18, 0),FALSE), 'E2 Allocators'!$B$15:$W$361, MATCH('O5 Details by Class &amp; Accounts'!J$18, 'E2 Allocators'!$B$15:$W$15, 0),FALSE)*$F148), 0, VLOOKUP(VLOOKUP($A148, 'E4 TB Allocation Details'!$A$18:$L$205, MATCH("Demand ID", 'E4 TB Allocation Details'!$A$18:$L$18, 0),FALSE), 'E2 Allocators'!$B$15:$W$361, MATCH('O5 Details by Class &amp; Accounts'!J$18, 'E2 Allocators'!$B$15:$W$15, 0),FALSE)*$F148)</f>
        <v>0</v>
      </c>
      <c r="K148" s="1411">
        <f>IF(ISERROR(VLOOKUP(VLOOKUP($A148, 'E4 TB Allocation Details'!$A$18:$L$205, MATCH("Demand ID", 'E4 TB Allocation Details'!$A$18:$L$18, 0),FALSE), 'E2 Allocators'!$B$15:$W$361, MATCH('O5 Details by Class &amp; Accounts'!K$18, 'E2 Allocators'!$B$15:$W$15, 0),FALSE)*$F148), 0, VLOOKUP(VLOOKUP($A148, 'E4 TB Allocation Details'!$A$18:$L$205, MATCH("Demand ID", 'E4 TB Allocation Details'!$A$18:$L$18, 0),FALSE), 'E2 Allocators'!$B$15:$W$361, MATCH('O5 Details by Class &amp; Accounts'!K$18, 'E2 Allocators'!$B$15:$W$15, 0),FALSE)*$F148)</f>
        <v>0</v>
      </c>
      <c r="L148" s="1411">
        <f>IF(ISERROR(VLOOKUP(VLOOKUP($A148, 'E4 TB Allocation Details'!$A$18:$L$205, MATCH("Demand ID", 'E4 TB Allocation Details'!$A$18:$L$18, 0),FALSE), 'E2 Allocators'!$B$15:$W$361, MATCH('O5 Details by Class &amp; Accounts'!L$18, 'E2 Allocators'!$B$15:$W$15, 0),FALSE)*$F148), 0, VLOOKUP(VLOOKUP($A148, 'E4 TB Allocation Details'!$A$18:$L$205, MATCH("Demand ID", 'E4 TB Allocation Details'!$A$18:$L$18, 0),FALSE), 'E2 Allocators'!$B$15:$W$361, MATCH('O5 Details by Class &amp; Accounts'!L$18, 'E2 Allocators'!$B$15:$W$15, 0),FALSE)*$F148)</f>
        <v>0</v>
      </c>
      <c r="M148" s="1411">
        <f>IF(ISERROR(VLOOKUP(VLOOKUP($A148, 'E4 TB Allocation Details'!$A$18:$L$205, MATCH("Demand ID", 'E4 TB Allocation Details'!$A$18:$L$18, 0),FALSE), 'E2 Allocators'!$B$15:$W$361, MATCH('O5 Details by Class &amp; Accounts'!M$18, 'E2 Allocators'!$B$15:$W$15, 0),FALSE)*$F148), 0, VLOOKUP(VLOOKUP($A148, 'E4 TB Allocation Details'!$A$18:$L$205, MATCH("Demand ID", 'E4 TB Allocation Details'!$A$18:$L$18, 0),FALSE), 'E2 Allocators'!$B$15:$W$361, MATCH('O5 Details by Class &amp; Accounts'!M$18, 'E2 Allocators'!$B$15:$W$15, 0),FALSE)*$F148)</f>
        <v>0</v>
      </c>
      <c r="N148" s="1411">
        <f>IF(ISERROR(VLOOKUP(VLOOKUP($A148, 'E4 TB Allocation Details'!$A$18:$L$205, MATCH("Demand ID", 'E4 TB Allocation Details'!$A$18:$L$18, 0),FALSE), 'E2 Allocators'!$B$15:$W$361, MATCH('O5 Details by Class &amp; Accounts'!N$18, 'E2 Allocators'!$B$15:$W$15, 0),FALSE)*$F148), 0, VLOOKUP(VLOOKUP($A148, 'E4 TB Allocation Details'!$A$18:$L$205, MATCH("Demand ID", 'E4 TB Allocation Details'!$A$18:$L$18, 0),FALSE), 'E2 Allocators'!$B$15:$W$361, MATCH('O5 Details by Class &amp; Accounts'!N$18, 'E2 Allocators'!$B$15:$W$15, 0),FALSE)*$F148)</f>
        <v>0</v>
      </c>
      <c r="O148" s="1411">
        <f>IF(ISERROR(VLOOKUP(VLOOKUP($A148, 'E4 TB Allocation Details'!$A$18:$L$205, MATCH("Demand ID", 'E4 TB Allocation Details'!$A$18:$L$18, 0),FALSE), 'E2 Allocators'!$B$15:$W$361, MATCH('O5 Details by Class &amp; Accounts'!O$18, 'E2 Allocators'!$B$15:$W$15, 0),FALSE)*$F148), 0, VLOOKUP(VLOOKUP($A148, 'E4 TB Allocation Details'!$A$18:$L$205, MATCH("Demand ID", 'E4 TB Allocation Details'!$A$18:$L$18, 0),FALSE), 'E2 Allocators'!$B$15:$W$361, MATCH('O5 Details by Class &amp; Accounts'!O$18, 'E2 Allocators'!$B$15:$W$15, 0),FALSE)*$F148)</f>
        <v>0</v>
      </c>
      <c r="P148" s="1411">
        <f>IF(ISERROR(VLOOKUP(VLOOKUP($A148, 'E4 TB Allocation Details'!$A$18:$L$205, MATCH("Demand ID", 'E4 TB Allocation Details'!$A$18:$L$18, 0),FALSE), 'E2 Allocators'!$B$15:$W$361, MATCH('O5 Details by Class &amp; Accounts'!P$18, 'E2 Allocators'!$B$15:$W$15, 0),FALSE)*$F148), 0, VLOOKUP(VLOOKUP($A148, 'E4 TB Allocation Details'!$A$18:$L$205, MATCH("Demand ID", 'E4 TB Allocation Details'!$A$18:$L$18, 0),FALSE), 'E2 Allocators'!$B$15:$W$361, MATCH('O5 Details by Class &amp; Accounts'!P$18, 'E2 Allocators'!$B$15:$W$15, 0),FALSE)*$F148)</f>
        <v>0</v>
      </c>
      <c r="Q148" s="1411">
        <f>IF(ISERROR(VLOOKUP(VLOOKUP($A148, 'E4 TB Allocation Details'!$A$18:$L$205, MATCH("Demand ID", 'E4 TB Allocation Details'!$A$18:$L$18, 0),FALSE), 'E2 Allocators'!$B$15:$W$361, MATCH('O5 Details by Class &amp; Accounts'!Q$18, 'E2 Allocators'!$B$15:$W$15, 0),FALSE)*$F148), 0, VLOOKUP(VLOOKUP($A148, 'E4 TB Allocation Details'!$A$18:$L$205, MATCH("Demand ID", 'E4 TB Allocation Details'!$A$18:$L$18, 0),FALSE), 'E2 Allocators'!$B$15:$W$361, MATCH('O5 Details by Class &amp; Accounts'!Q$18, 'E2 Allocators'!$B$15:$W$15, 0),FALSE)*$F148)</f>
        <v>0</v>
      </c>
      <c r="R148" s="1411">
        <f>IF(ISERROR(VLOOKUP(VLOOKUP($A148, 'E4 TB Allocation Details'!$A$18:$L$205, MATCH("Demand ID", 'E4 TB Allocation Details'!$A$18:$L$18, 0),FALSE), 'E2 Allocators'!$B$15:$W$361, MATCH('O5 Details by Class &amp; Accounts'!R$18, 'E2 Allocators'!$B$15:$W$15, 0),FALSE)*$F148), 0, VLOOKUP(VLOOKUP($A148, 'E4 TB Allocation Details'!$A$18:$L$205, MATCH("Demand ID", 'E4 TB Allocation Details'!$A$18:$L$18, 0),FALSE), 'E2 Allocators'!$B$15:$W$361, MATCH('O5 Details by Class &amp; Accounts'!R$18, 'E2 Allocators'!$B$15:$W$15, 0),FALSE)*$F148)</f>
        <v>0</v>
      </c>
      <c r="S148" s="1411">
        <f>IF(ISERROR(VLOOKUP(VLOOKUP($A148, 'E4 TB Allocation Details'!$A$18:$L$205, MATCH("Demand ID", 'E4 TB Allocation Details'!$A$18:$L$18, 0),FALSE), 'E2 Allocators'!$B$15:$W$361, MATCH('O5 Details by Class &amp; Accounts'!S$18, 'E2 Allocators'!$B$15:$W$15, 0),FALSE)*$F148), 0, VLOOKUP(VLOOKUP($A148, 'E4 TB Allocation Details'!$A$18:$L$205, MATCH("Demand ID", 'E4 TB Allocation Details'!$A$18:$L$18, 0),FALSE), 'E2 Allocators'!$B$15:$W$361, MATCH('O5 Details by Class &amp; Accounts'!S$18, 'E2 Allocators'!$B$15:$W$15, 0),FALSE)*$F148)</f>
        <v>0</v>
      </c>
      <c r="T148" s="1411">
        <f>IF(ISERROR(VLOOKUP(VLOOKUP($A148, 'E4 TB Allocation Details'!$A$18:$L$205, MATCH("Demand ID", 'E4 TB Allocation Details'!$A$18:$L$18, 0),FALSE), 'E2 Allocators'!$B$15:$W$361, MATCH('O5 Details by Class &amp; Accounts'!T$18, 'E2 Allocators'!$B$15:$W$15, 0),FALSE)*$F148), 0, VLOOKUP(VLOOKUP($A148, 'E4 TB Allocation Details'!$A$18:$L$205, MATCH("Demand ID", 'E4 TB Allocation Details'!$A$18:$L$18, 0),FALSE), 'E2 Allocators'!$B$15:$W$361, MATCH('O5 Details by Class &amp; Accounts'!T$18, 'E2 Allocators'!$B$15:$W$15, 0),FALSE)*$F148)</f>
        <v>0</v>
      </c>
      <c r="U148" s="1411">
        <f>IF(ISERROR(VLOOKUP(VLOOKUP($A148, 'E4 TB Allocation Details'!$A$18:$L$205, MATCH("Demand ID", 'E4 TB Allocation Details'!$A$18:$L$18, 0),FALSE), 'E2 Allocators'!$B$15:$W$361, MATCH('O5 Details by Class &amp; Accounts'!U$18, 'E2 Allocators'!$B$15:$W$15, 0),FALSE)*$F148), 0, VLOOKUP(VLOOKUP($A148, 'E4 TB Allocation Details'!$A$18:$L$205, MATCH("Demand ID", 'E4 TB Allocation Details'!$A$18:$L$18, 0),FALSE), 'E2 Allocators'!$B$15:$W$361, MATCH('O5 Details by Class &amp; Accounts'!U$18, 'E2 Allocators'!$B$15:$W$15, 0),FALSE)*$F148)</f>
        <v>0</v>
      </c>
      <c r="V148" s="1411">
        <f>IF(ISERROR(VLOOKUP(VLOOKUP($A148, 'E4 TB Allocation Details'!$A$18:$L$205, MATCH("Demand ID", 'E4 TB Allocation Details'!$A$18:$L$18, 0),FALSE), 'E2 Allocators'!$B$15:$W$361, MATCH('O5 Details by Class &amp; Accounts'!V$18, 'E2 Allocators'!$B$15:$W$15, 0),FALSE)*$F148), 0, VLOOKUP(VLOOKUP($A148, 'E4 TB Allocation Details'!$A$18:$L$205, MATCH("Demand ID", 'E4 TB Allocation Details'!$A$18:$L$18, 0),FALSE), 'E2 Allocators'!$B$15:$W$361, MATCH('O5 Details by Class &amp; Accounts'!V$18, 'E2 Allocators'!$B$15:$W$15, 0),FALSE)*$F148)</f>
        <v>0</v>
      </c>
      <c r="W148" s="1411">
        <f>IF(ISERROR(VLOOKUP(VLOOKUP($A148, 'E4 TB Allocation Details'!$A$18:$L$205, MATCH("Demand ID", 'E4 TB Allocation Details'!$A$18:$L$18, 0),FALSE), 'E2 Allocators'!$B$15:$W$361, MATCH('O5 Details by Class &amp; Accounts'!W$18, 'E2 Allocators'!$B$15:$W$15, 0),FALSE)*$F148), 0, VLOOKUP(VLOOKUP($A148, 'E4 TB Allocation Details'!$A$18:$L$205, MATCH("Demand ID", 'E4 TB Allocation Details'!$A$18:$L$18, 0),FALSE), 'E2 Allocators'!$B$15:$W$361, MATCH('O5 Details by Class &amp; Accounts'!W$18, 'E2 Allocators'!$B$15:$W$15, 0),FALSE)*$F148)</f>
        <v>0</v>
      </c>
      <c r="X148" s="1411">
        <f>IF(ISERROR(VLOOKUP(VLOOKUP($A148, 'E4 TB Allocation Details'!$A$18:$L$205, MATCH("Demand ID", 'E4 TB Allocation Details'!$A$18:$L$18, 0),FALSE), 'E2 Allocators'!$B$15:$W$361, MATCH('O5 Details by Class &amp; Accounts'!X$18, 'E2 Allocators'!$B$15:$W$15, 0),FALSE)*$F148), 0, VLOOKUP(VLOOKUP($A148, 'E4 TB Allocation Details'!$A$18:$L$205, MATCH("Demand ID", 'E4 TB Allocation Details'!$A$18:$L$18, 0),FALSE), 'E2 Allocators'!$B$15:$W$361, MATCH('O5 Details by Class &amp; Accounts'!X$18, 'E2 Allocators'!$B$15:$W$15, 0),FALSE)*$F148)</f>
        <v>0</v>
      </c>
      <c r="Y148" s="1411">
        <f>IF(ISERROR(VLOOKUP(VLOOKUP($A148, 'E4 TB Allocation Details'!$A$18:$L$205, MATCH("Demand ID", 'E4 TB Allocation Details'!$A$18:$L$18, 0),FALSE), 'E2 Allocators'!$B$15:$W$361, MATCH('O5 Details by Class &amp; Accounts'!Y$18, 'E2 Allocators'!$B$15:$W$15, 0),FALSE)*$F148), 0, VLOOKUP(VLOOKUP($A148, 'E4 TB Allocation Details'!$A$18:$L$205, MATCH("Demand ID", 'E4 TB Allocation Details'!$A$18:$L$18, 0),FALSE), 'E2 Allocators'!$B$15:$W$361, MATCH('O5 Details by Class &amp; Accounts'!Y$18, 'E2 Allocators'!$B$15:$W$15, 0),FALSE)*$F148)</f>
        <v>0</v>
      </c>
      <c r="Z148" s="1411">
        <f>IF(ISERROR(VLOOKUP(VLOOKUP($A148, 'E4 TB Allocation Details'!$A$18:$L$205, MATCH("Demand ID", 'E4 TB Allocation Details'!$A$18:$L$18, 0),FALSE), 'E2 Allocators'!$B$15:$W$361, MATCH('O5 Details by Class &amp; Accounts'!Z$18, 'E2 Allocators'!$B$15:$W$15, 0),FALSE)*$F148), 0, VLOOKUP(VLOOKUP($A148, 'E4 TB Allocation Details'!$A$18:$L$205, MATCH("Demand ID", 'E4 TB Allocation Details'!$A$18:$L$18, 0),FALSE), 'E2 Allocators'!$B$15:$W$361, MATCH('O5 Details by Class &amp; Accounts'!Z$18, 'E2 Allocators'!$B$15:$W$15, 0),FALSE)*$F148)</f>
        <v>0</v>
      </c>
      <c r="AA148" s="1411">
        <f>IF(ISERROR(VLOOKUP(VLOOKUP($A148, 'E4 TB Allocation Details'!$A$18:$L$205, MATCH("Demand ID", 'E4 TB Allocation Details'!$A$18:$L$18, 0),FALSE), 'E2 Allocators'!$B$15:$W$361, MATCH('O5 Details by Class &amp; Accounts'!AA$18, 'E2 Allocators'!$B$15:$W$15, 0),FALSE)*$F148), 0, VLOOKUP(VLOOKUP($A148, 'E4 TB Allocation Details'!$A$18:$L$205, MATCH("Demand ID", 'E4 TB Allocation Details'!$A$18:$L$18, 0),FALSE), 'E2 Allocators'!$B$15:$W$361, MATCH('O5 Details by Class &amp; Accounts'!AA$18, 'E2 Allocators'!$B$15:$W$15, 0),FALSE)*$F148)</f>
        <v>0</v>
      </c>
      <c r="AB148" s="1411">
        <f>IF(ISERROR(VLOOKUP(VLOOKUP($A148, 'E4 TB Allocation Details'!$A$18:$L$205, MATCH("Demand ID", 'E4 TB Allocation Details'!$A$18:$L$18, 0),FALSE), 'E2 Allocators'!$B$15:$W$361, MATCH('O5 Details by Class &amp; Accounts'!AB$18, 'E2 Allocators'!$B$15:$W$15, 0),FALSE)*$F148), 0, VLOOKUP(VLOOKUP($A148, 'E4 TB Allocation Details'!$A$18:$L$205, MATCH("Demand ID", 'E4 TB Allocation Details'!$A$18:$L$18, 0),FALSE), 'E2 Allocators'!$B$15:$W$361, MATCH('O5 Details by Class &amp; Accounts'!AB$18, 'E2 Allocators'!$B$15:$W$15, 0),FALSE)*$F148)</f>
        <v>0</v>
      </c>
      <c r="AC148" s="1411">
        <f t="shared" si="32"/>
        <v>0</v>
      </c>
      <c r="AD148" s="1411">
        <f>IF(ISERROR(VLOOKUP(VLOOKUP($A148, 'E4 TB Allocation Details'!$A$18:$L$205, MATCH("Customer ID", 'E4 TB Allocation Details'!$A$18:$L$18, 0),FALSE), 'E2 Allocators'!$B$15:$W$361, MATCH('O5 Details by Class &amp; Accounts'!AD$18, 'E2 Allocators'!$B$15:$W$15, 0),FALSE)*$G148), 0, VLOOKUP(VLOOKUP($A148, 'E4 TB Allocation Details'!$A$18:$L$205, MATCH("Customer ID", 'E4 TB Allocation Details'!$A$18:$L$18, 0),FALSE), 'E2 Allocators'!$B$15:$W$361, MATCH('O5 Details by Class &amp; Accounts'!AD$18, 'E2 Allocators'!$B$15:$W$15, 0),FALSE)*$G148)</f>
        <v>0</v>
      </c>
      <c r="AE148" s="1411">
        <f>IF(ISERROR(VLOOKUP(VLOOKUP($A148, 'E4 TB Allocation Details'!$A$18:$L$205, MATCH("Customer ID", 'E4 TB Allocation Details'!$A$18:$L$18, 0),FALSE), 'E2 Allocators'!$B$15:$W$361, MATCH('O5 Details by Class &amp; Accounts'!AE$18, 'E2 Allocators'!$B$15:$W$15, 0),FALSE)*$G148), 0, VLOOKUP(VLOOKUP($A148, 'E4 TB Allocation Details'!$A$18:$L$205, MATCH("Customer ID", 'E4 TB Allocation Details'!$A$18:$L$18, 0),FALSE), 'E2 Allocators'!$B$15:$W$361, MATCH('O5 Details by Class &amp; Accounts'!AE$18, 'E2 Allocators'!$B$15:$W$15, 0),FALSE)*$G148)</f>
        <v>0</v>
      </c>
      <c r="AF148" s="1411">
        <f>IF(ISERROR(VLOOKUP(VLOOKUP($A148, 'E4 TB Allocation Details'!$A$18:$L$205, MATCH("Customer ID", 'E4 TB Allocation Details'!$A$18:$L$18, 0),FALSE), 'E2 Allocators'!$B$15:$W$361, MATCH('O5 Details by Class &amp; Accounts'!AF$18, 'E2 Allocators'!$B$15:$W$15, 0),FALSE)*$G148), 0, VLOOKUP(VLOOKUP($A148, 'E4 TB Allocation Details'!$A$18:$L$205, MATCH("Customer ID", 'E4 TB Allocation Details'!$A$18:$L$18, 0),FALSE), 'E2 Allocators'!$B$15:$W$361, MATCH('O5 Details by Class &amp; Accounts'!AF$18, 'E2 Allocators'!$B$15:$W$15, 0),FALSE)*$G148)</f>
        <v>0</v>
      </c>
      <c r="AG148" s="1411">
        <f>IF(ISERROR(VLOOKUP(VLOOKUP($A148, 'E4 TB Allocation Details'!$A$18:$L$205, MATCH("Customer ID", 'E4 TB Allocation Details'!$A$18:$L$18, 0),FALSE), 'E2 Allocators'!$B$15:$W$361, MATCH('O5 Details by Class &amp; Accounts'!AG$18, 'E2 Allocators'!$B$15:$W$15, 0),FALSE)*$G148), 0, VLOOKUP(VLOOKUP($A148, 'E4 TB Allocation Details'!$A$18:$L$205, MATCH("Customer ID", 'E4 TB Allocation Details'!$A$18:$L$18, 0),FALSE), 'E2 Allocators'!$B$15:$W$361, MATCH('O5 Details by Class &amp; Accounts'!AG$18, 'E2 Allocators'!$B$15:$W$15, 0),FALSE)*$G148)</f>
        <v>0</v>
      </c>
      <c r="AH148" s="1411">
        <f>IF(ISERROR(VLOOKUP(VLOOKUP($A148, 'E4 TB Allocation Details'!$A$18:$L$205, MATCH("Customer ID", 'E4 TB Allocation Details'!$A$18:$L$18, 0),FALSE), 'E2 Allocators'!$B$15:$W$361, MATCH('O5 Details by Class &amp; Accounts'!AH$18, 'E2 Allocators'!$B$15:$W$15, 0),FALSE)*$G148), 0, VLOOKUP(VLOOKUP($A148, 'E4 TB Allocation Details'!$A$18:$L$205, MATCH("Customer ID", 'E4 TB Allocation Details'!$A$18:$L$18, 0),FALSE), 'E2 Allocators'!$B$15:$W$361, MATCH('O5 Details by Class &amp; Accounts'!AH$18, 'E2 Allocators'!$B$15:$W$15, 0),FALSE)*$G148)</f>
        <v>0</v>
      </c>
      <c r="AI148" s="1411">
        <f>IF(ISERROR(VLOOKUP(VLOOKUP($A148, 'E4 TB Allocation Details'!$A$18:$L$205, MATCH("Customer ID", 'E4 TB Allocation Details'!$A$18:$L$18, 0),FALSE), 'E2 Allocators'!$B$15:$W$361, MATCH('O5 Details by Class &amp; Accounts'!AI$18, 'E2 Allocators'!$B$15:$W$15, 0),FALSE)*$G148), 0, VLOOKUP(VLOOKUP($A148, 'E4 TB Allocation Details'!$A$18:$L$205, MATCH("Customer ID", 'E4 TB Allocation Details'!$A$18:$L$18, 0),FALSE), 'E2 Allocators'!$B$15:$W$361, MATCH('O5 Details by Class &amp; Accounts'!AI$18, 'E2 Allocators'!$B$15:$W$15, 0),FALSE)*$G148)</f>
        <v>0</v>
      </c>
      <c r="AJ148" s="1411">
        <f>IF(ISERROR(VLOOKUP(VLOOKUP($A148, 'E4 TB Allocation Details'!$A$18:$L$205, MATCH("Customer ID", 'E4 TB Allocation Details'!$A$18:$L$18, 0),FALSE), 'E2 Allocators'!$B$15:$W$361, MATCH('O5 Details by Class &amp; Accounts'!AJ$18, 'E2 Allocators'!$B$15:$W$15, 0),FALSE)*$G148), 0, VLOOKUP(VLOOKUP($A148, 'E4 TB Allocation Details'!$A$18:$L$205, MATCH("Customer ID", 'E4 TB Allocation Details'!$A$18:$L$18, 0),FALSE), 'E2 Allocators'!$B$15:$W$361, MATCH('O5 Details by Class &amp; Accounts'!AJ$18, 'E2 Allocators'!$B$15:$W$15, 0),FALSE)*$G148)</f>
        <v>0</v>
      </c>
      <c r="AK148" s="1411">
        <f>IF(ISERROR(VLOOKUP(VLOOKUP($A148, 'E4 TB Allocation Details'!$A$18:$L$205, MATCH("Customer ID", 'E4 TB Allocation Details'!$A$18:$L$18, 0),FALSE), 'E2 Allocators'!$B$15:$W$361, MATCH('O5 Details by Class &amp; Accounts'!AK$18, 'E2 Allocators'!$B$15:$W$15, 0),FALSE)*$G148), 0, VLOOKUP(VLOOKUP($A148, 'E4 TB Allocation Details'!$A$18:$L$205, MATCH("Customer ID", 'E4 TB Allocation Details'!$A$18:$L$18, 0),FALSE), 'E2 Allocators'!$B$15:$W$361, MATCH('O5 Details by Class &amp; Accounts'!AK$18, 'E2 Allocators'!$B$15:$W$15, 0),FALSE)*$G148)</f>
        <v>0</v>
      </c>
      <c r="AL148" s="1411">
        <f>IF(ISERROR(VLOOKUP(VLOOKUP($A148, 'E4 TB Allocation Details'!$A$18:$L$205, MATCH("Customer ID", 'E4 TB Allocation Details'!$A$18:$L$18, 0),FALSE), 'E2 Allocators'!$B$15:$W$361, MATCH('O5 Details by Class &amp; Accounts'!AL$18, 'E2 Allocators'!$B$15:$W$15, 0),FALSE)*$G148), 0, VLOOKUP(VLOOKUP($A148, 'E4 TB Allocation Details'!$A$18:$L$205, MATCH("Customer ID", 'E4 TB Allocation Details'!$A$18:$L$18, 0),FALSE), 'E2 Allocators'!$B$15:$W$361, MATCH('O5 Details by Class &amp; Accounts'!AL$18, 'E2 Allocators'!$B$15:$W$15, 0),FALSE)*$G148)</f>
        <v>0</v>
      </c>
      <c r="AM148" s="1411">
        <f>IF(ISERROR(VLOOKUP(VLOOKUP($A148, 'E4 TB Allocation Details'!$A$18:$L$205, MATCH("Customer ID", 'E4 TB Allocation Details'!$A$18:$L$18, 0),FALSE), 'E2 Allocators'!$B$15:$W$361, MATCH('O5 Details by Class &amp; Accounts'!AM$18, 'E2 Allocators'!$B$15:$W$15, 0),FALSE)*$G148), 0, VLOOKUP(VLOOKUP($A148, 'E4 TB Allocation Details'!$A$18:$L$205, MATCH("Customer ID", 'E4 TB Allocation Details'!$A$18:$L$18, 0),FALSE), 'E2 Allocators'!$B$15:$W$361, MATCH('O5 Details by Class &amp; Accounts'!AM$18, 'E2 Allocators'!$B$15:$W$15, 0),FALSE)*$G148)</f>
        <v>0</v>
      </c>
      <c r="AN148" s="1411">
        <f>IF(ISERROR(VLOOKUP(VLOOKUP($A148, 'E4 TB Allocation Details'!$A$18:$L$205, MATCH("Customer ID", 'E4 TB Allocation Details'!$A$18:$L$18, 0),FALSE), 'E2 Allocators'!$B$15:$W$361, MATCH('O5 Details by Class &amp; Accounts'!AN$18, 'E2 Allocators'!$B$15:$W$15, 0),FALSE)*$G148), 0, VLOOKUP(VLOOKUP($A148, 'E4 TB Allocation Details'!$A$18:$L$205, MATCH("Customer ID", 'E4 TB Allocation Details'!$A$18:$L$18, 0),FALSE), 'E2 Allocators'!$B$15:$W$361, MATCH('O5 Details by Class &amp; Accounts'!AN$18, 'E2 Allocators'!$B$15:$W$15, 0),FALSE)*$G148)</f>
        <v>0</v>
      </c>
      <c r="AO148" s="1411">
        <f>IF(ISERROR(VLOOKUP(VLOOKUP($A148, 'E4 TB Allocation Details'!$A$18:$L$205, MATCH("Customer ID", 'E4 TB Allocation Details'!$A$18:$L$18, 0),FALSE), 'E2 Allocators'!$B$15:$W$361, MATCH('O5 Details by Class &amp; Accounts'!AO$18, 'E2 Allocators'!$B$15:$W$15, 0),FALSE)*$G148), 0, VLOOKUP(VLOOKUP($A148, 'E4 TB Allocation Details'!$A$18:$L$205, MATCH("Customer ID", 'E4 TB Allocation Details'!$A$18:$L$18, 0),FALSE), 'E2 Allocators'!$B$15:$W$361, MATCH('O5 Details by Class &amp; Accounts'!AO$18, 'E2 Allocators'!$B$15:$W$15, 0),FALSE)*$G148)</f>
        <v>0</v>
      </c>
      <c r="AP148" s="1411">
        <f>IF(ISERROR(VLOOKUP(VLOOKUP($A148, 'E4 TB Allocation Details'!$A$18:$L$205, MATCH("Customer ID", 'E4 TB Allocation Details'!$A$18:$L$18, 0),FALSE), 'E2 Allocators'!$B$15:$W$361, MATCH('O5 Details by Class &amp; Accounts'!AP$18, 'E2 Allocators'!$B$15:$W$15, 0),FALSE)*$G148), 0, VLOOKUP(VLOOKUP($A148, 'E4 TB Allocation Details'!$A$18:$L$205, MATCH("Customer ID", 'E4 TB Allocation Details'!$A$18:$L$18, 0),FALSE), 'E2 Allocators'!$B$15:$W$361, MATCH('O5 Details by Class &amp; Accounts'!AP$18, 'E2 Allocators'!$B$15:$W$15, 0),FALSE)*$G148)</f>
        <v>0</v>
      </c>
      <c r="AQ148" s="1411">
        <f>IF(ISERROR(VLOOKUP(VLOOKUP($A148, 'E4 TB Allocation Details'!$A$18:$L$205, MATCH("Customer ID", 'E4 TB Allocation Details'!$A$18:$L$18, 0),FALSE), 'E2 Allocators'!$B$15:$W$361, MATCH('O5 Details by Class &amp; Accounts'!AQ$18, 'E2 Allocators'!$B$15:$W$15, 0),FALSE)*$G148), 0, VLOOKUP(VLOOKUP($A148, 'E4 TB Allocation Details'!$A$18:$L$205, MATCH("Customer ID", 'E4 TB Allocation Details'!$A$18:$L$18, 0),FALSE), 'E2 Allocators'!$B$15:$W$361, MATCH('O5 Details by Class &amp; Accounts'!AQ$18, 'E2 Allocators'!$B$15:$W$15, 0),FALSE)*$G148)</f>
        <v>0</v>
      </c>
      <c r="AR148" s="1411">
        <f>IF(ISERROR(VLOOKUP(VLOOKUP($A148, 'E4 TB Allocation Details'!$A$18:$L$205, MATCH("Customer ID", 'E4 TB Allocation Details'!$A$18:$L$18, 0),FALSE), 'E2 Allocators'!$B$15:$W$361, MATCH('O5 Details by Class &amp; Accounts'!AR$18, 'E2 Allocators'!$B$15:$W$15, 0),FALSE)*$G148), 0, VLOOKUP(VLOOKUP($A148, 'E4 TB Allocation Details'!$A$18:$L$205, MATCH("Customer ID", 'E4 TB Allocation Details'!$A$18:$L$18, 0),FALSE), 'E2 Allocators'!$B$15:$W$361, MATCH('O5 Details by Class &amp; Accounts'!AR$18, 'E2 Allocators'!$B$15:$W$15, 0),FALSE)*$G148)</f>
        <v>0</v>
      </c>
      <c r="AS148" s="1411">
        <f>IF(ISERROR(VLOOKUP(VLOOKUP($A148, 'E4 TB Allocation Details'!$A$18:$L$205, MATCH("Customer ID", 'E4 TB Allocation Details'!$A$18:$L$18, 0),FALSE), 'E2 Allocators'!$B$15:$W$361, MATCH('O5 Details by Class &amp; Accounts'!AS$18, 'E2 Allocators'!$B$15:$W$15, 0),FALSE)*$G148), 0, VLOOKUP(VLOOKUP($A148, 'E4 TB Allocation Details'!$A$18:$L$205, MATCH("Customer ID", 'E4 TB Allocation Details'!$A$18:$L$18, 0),FALSE), 'E2 Allocators'!$B$15:$W$361, MATCH('O5 Details by Class &amp; Accounts'!AS$18, 'E2 Allocators'!$B$15:$W$15, 0),FALSE)*$G148)</f>
        <v>0</v>
      </c>
      <c r="AT148" s="1411">
        <f>IF(ISERROR(VLOOKUP(VLOOKUP($A148, 'E4 TB Allocation Details'!$A$18:$L$205, MATCH("Customer ID", 'E4 TB Allocation Details'!$A$18:$L$18, 0),FALSE), 'E2 Allocators'!$B$15:$W$361, MATCH('O5 Details by Class &amp; Accounts'!AT$18, 'E2 Allocators'!$B$15:$W$15, 0),FALSE)*$G148), 0, VLOOKUP(VLOOKUP($A148, 'E4 TB Allocation Details'!$A$18:$L$205, MATCH("Customer ID", 'E4 TB Allocation Details'!$A$18:$L$18, 0),FALSE), 'E2 Allocators'!$B$15:$W$361, MATCH('O5 Details by Class &amp; Accounts'!AT$18, 'E2 Allocators'!$B$15:$W$15, 0),FALSE)*$G148)</f>
        <v>0</v>
      </c>
      <c r="AU148" s="1411">
        <f>IF(ISERROR(VLOOKUP(VLOOKUP($A148, 'E4 TB Allocation Details'!$A$18:$L$205, MATCH("Customer ID", 'E4 TB Allocation Details'!$A$18:$L$18, 0),FALSE), 'E2 Allocators'!$B$15:$W$361, MATCH('O5 Details by Class &amp; Accounts'!AU$18, 'E2 Allocators'!$B$15:$W$15, 0),FALSE)*$G148), 0, VLOOKUP(VLOOKUP($A148, 'E4 TB Allocation Details'!$A$18:$L$205, MATCH("Customer ID", 'E4 TB Allocation Details'!$A$18:$L$18, 0),FALSE), 'E2 Allocators'!$B$15:$W$361, MATCH('O5 Details by Class &amp; Accounts'!AU$18, 'E2 Allocators'!$B$15:$W$15, 0),FALSE)*$G148)</f>
        <v>0</v>
      </c>
      <c r="AV148" s="1411">
        <f>IF(ISERROR(VLOOKUP(VLOOKUP($A148, 'E4 TB Allocation Details'!$A$18:$L$205, MATCH("Customer ID", 'E4 TB Allocation Details'!$A$18:$L$18, 0),FALSE), 'E2 Allocators'!$B$15:$W$361, MATCH('O5 Details by Class &amp; Accounts'!AV$18, 'E2 Allocators'!$B$15:$W$15, 0),FALSE)*$G148), 0, VLOOKUP(VLOOKUP($A148, 'E4 TB Allocation Details'!$A$18:$L$205, MATCH("Customer ID", 'E4 TB Allocation Details'!$A$18:$L$18, 0),FALSE), 'E2 Allocators'!$B$15:$W$361, MATCH('O5 Details by Class &amp; Accounts'!AV$18, 'E2 Allocators'!$B$15:$W$15, 0),FALSE)*$G148)</f>
        <v>0</v>
      </c>
      <c r="AW148" s="1411">
        <f>IF(ISERROR(VLOOKUP(VLOOKUP($A148, 'E4 TB Allocation Details'!$A$18:$L$205, MATCH("Customer ID", 'E4 TB Allocation Details'!$A$18:$L$18, 0),FALSE), 'E2 Allocators'!$B$15:$W$361, MATCH('O5 Details by Class &amp; Accounts'!AW$18, 'E2 Allocators'!$B$15:$W$15, 0),FALSE)*$G148), 0, VLOOKUP(VLOOKUP($A148, 'E4 TB Allocation Details'!$A$18:$L$205, MATCH("Customer ID", 'E4 TB Allocation Details'!$A$18:$L$18, 0),FALSE), 'E2 Allocators'!$B$15:$W$361, MATCH('O5 Details by Class &amp; Accounts'!AW$18, 'E2 Allocators'!$B$15:$W$15, 0),FALSE)*$G148)</f>
        <v>0</v>
      </c>
      <c r="AX148" s="1411">
        <f t="shared" si="33"/>
        <v>0</v>
      </c>
      <c r="AY148" s="1411">
        <f>IF(ISERROR(VLOOKUP(VLOOKUP($A148, 'E4 TB Allocation Details'!$A$18:$L$205, MATCH("Misc ID", 'E4 TB Allocation Details'!$A$18:$L$18, 0),FALSE), 'E2 Allocators'!$B$15:$W$361, MATCH('O5 Details by Class &amp; Accounts'!AY$18, 'E2 Allocators'!$B$15:$W$15, 0),FALSE)*$E148), 0, VLOOKUP(VLOOKUP($A148, 'E4 TB Allocation Details'!$A$18:$L$205, MATCH("Misc ID", 'E4 TB Allocation Details'!$A$18:$L$18, 0),FALSE), 'E2 Allocators'!$B$15:$W$361, MATCH('O5 Details by Class &amp; Accounts'!AY$18, 'E2 Allocators'!$B$15:$W$15, 0),FALSE)*$E148)</f>
        <v>0</v>
      </c>
      <c r="AZ148" s="1411">
        <f>IF(ISERROR(VLOOKUP(VLOOKUP($A148, 'E4 TB Allocation Details'!$A$18:$L$205, MATCH("Misc ID", 'E4 TB Allocation Details'!$A$18:$L$18, 0),FALSE), 'E2 Allocators'!$B$15:$W$361, MATCH('O5 Details by Class &amp; Accounts'!AZ$18, 'E2 Allocators'!$B$15:$W$15, 0),FALSE)*$E148), 0, VLOOKUP(VLOOKUP($A148, 'E4 TB Allocation Details'!$A$18:$L$205, MATCH("Misc ID", 'E4 TB Allocation Details'!$A$18:$L$18, 0),FALSE), 'E2 Allocators'!$B$15:$W$361, MATCH('O5 Details by Class &amp; Accounts'!AZ$18, 'E2 Allocators'!$B$15:$W$15, 0),FALSE)*$E148)</f>
        <v>0</v>
      </c>
      <c r="BA148" s="1411">
        <f>IF(ISERROR(VLOOKUP(VLOOKUP($A148, 'E4 TB Allocation Details'!$A$18:$L$205, MATCH("Misc ID", 'E4 TB Allocation Details'!$A$18:$L$18, 0),FALSE), 'E2 Allocators'!$B$15:$W$361, MATCH('O5 Details by Class &amp; Accounts'!BA$18, 'E2 Allocators'!$B$15:$W$15, 0),FALSE)*$E148), 0, VLOOKUP(VLOOKUP($A148, 'E4 TB Allocation Details'!$A$18:$L$205, MATCH("Misc ID", 'E4 TB Allocation Details'!$A$18:$L$18, 0),FALSE), 'E2 Allocators'!$B$15:$W$361, MATCH('O5 Details by Class &amp; Accounts'!BA$18, 'E2 Allocators'!$B$15:$W$15, 0),FALSE)*$E148)</f>
        <v>0</v>
      </c>
      <c r="BB148" s="1411">
        <f>IF(ISERROR(VLOOKUP(VLOOKUP($A148, 'E4 TB Allocation Details'!$A$18:$L$205, MATCH("Misc ID", 'E4 TB Allocation Details'!$A$18:$L$18, 0),FALSE), 'E2 Allocators'!$B$15:$W$361, MATCH('O5 Details by Class &amp; Accounts'!BB$18, 'E2 Allocators'!$B$15:$W$15, 0),FALSE)*$E148), 0, VLOOKUP(VLOOKUP($A148, 'E4 TB Allocation Details'!$A$18:$L$205, MATCH("Misc ID", 'E4 TB Allocation Details'!$A$18:$L$18, 0),FALSE), 'E2 Allocators'!$B$15:$W$361, MATCH('O5 Details by Class &amp; Accounts'!BB$18, 'E2 Allocators'!$B$15:$W$15, 0),FALSE)*$E148)</f>
        <v>0</v>
      </c>
      <c r="BC148" s="1411">
        <f>IF(ISERROR(VLOOKUP(VLOOKUP($A148, 'E4 TB Allocation Details'!$A$18:$L$205, MATCH("Misc ID", 'E4 TB Allocation Details'!$A$18:$L$18, 0),FALSE), 'E2 Allocators'!$B$15:$W$361, MATCH('O5 Details by Class &amp; Accounts'!BC$18, 'E2 Allocators'!$B$15:$W$15, 0),FALSE)*$E148), 0, VLOOKUP(VLOOKUP($A148, 'E4 TB Allocation Details'!$A$18:$L$205, MATCH("Misc ID", 'E4 TB Allocation Details'!$A$18:$L$18, 0),FALSE), 'E2 Allocators'!$B$15:$W$361, MATCH('O5 Details by Class &amp; Accounts'!BC$18, 'E2 Allocators'!$B$15:$W$15, 0),FALSE)*$E148)</f>
        <v>0</v>
      </c>
      <c r="BD148" s="1411">
        <f>IF(ISERROR(VLOOKUP(VLOOKUP($A148, 'E4 TB Allocation Details'!$A$18:$L$205, MATCH("Misc ID", 'E4 TB Allocation Details'!$A$18:$L$18, 0),FALSE), 'E2 Allocators'!$B$15:$W$361, MATCH('O5 Details by Class &amp; Accounts'!BD$18, 'E2 Allocators'!$B$15:$W$15, 0),FALSE)*$E148), 0, VLOOKUP(VLOOKUP($A148, 'E4 TB Allocation Details'!$A$18:$L$205, MATCH("Misc ID", 'E4 TB Allocation Details'!$A$18:$L$18, 0),FALSE), 'E2 Allocators'!$B$15:$W$361, MATCH('O5 Details by Class &amp; Accounts'!BD$18, 'E2 Allocators'!$B$15:$W$15, 0),FALSE)*$E148)</f>
        <v>0</v>
      </c>
      <c r="BE148" s="1411">
        <f>IF(ISERROR(VLOOKUP(VLOOKUP($A148, 'E4 TB Allocation Details'!$A$18:$L$205, MATCH("Misc ID", 'E4 TB Allocation Details'!$A$18:$L$18, 0),FALSE), 'E2 Allocators'!$B$15:$W$361, MATCH('O5 Details by Class &amp; Accounts'!BE$18, 'E2 Allocators'!$B$15:$W$15, 0),FALSE)*$E148), 0, VLOOKUP(VLOOKUP($A148, 'E4 TB Allocation Details'!$A$18:$L$205, MATCH("Misc ID", 'E4 TB Allocation Details'!$A$18:$L$18, 0),FALSE), 'E2 Allocators'!$B$15:$W$361, MATCH('O5 Details by Class &amp; Accounts'!BE$18, 'E2 Allocators'!$B$15:$W$15, 0),FALSE)*$E148)</f>
        <v>0</v>
      </c>
      <c r="BF148" s="1411">
        <f>IF(ISERROR(VLOOKUP(VLOOKUP($A148, 'E4 TB Allocation Details'!$A$18:$L$205, MATCH("Misc ID", 'E4 TB Allocation Details'!$A$18:$L$18, 0),FALSE), 'E2 Allocators'!$B$15:$W$361, MATCH('O5 Details by Class &amp; Accounts'!BF$18, 'E2 Allocators'!$B$15:$W$15, 0),FALSE)*$E148), 0, VLOOKUP(VLOOKUP($A148, 'E4 TB Allocation Details'!$A$18:$L$205, MATCH("Misc ID", 'E4 TB Allocation Details'!$A$18:$L$18, 0),FALSE), 'E2 Allocators'!$B$15:$W$361, MATCH('O5 Details by Class &amp; Accounts'!BF$18, 'E2 Allocators'!$B$15:$W$15, 0),FALSE)*$E148)</f>
        <v>0</v>
      </c>
      <c r="BG148" s="1411">
        <f>IF(ISERROR(VLOOKUP(VLOOKUP($A148, 'E4 TB Allocation Details'!$A$18:$L$205, MATCH("Misc ID", 'E4 TB Allocation Details'!$A$18:$L$18, 0),FALSE), 'E2 Allocators'!$B$15:$W$361, MATCH('O5 Details by Class &amp; Accounts'!BG$18, 'E2 Allocators'!$B$15:$W$15, 0),FALSE)*$E148), 0, VLOOKUP(VLOOKUP($A148, 'E4 TB Allocation Details'!$A$18:$L$205, MATCH("Misc ID", 'E4 TB Allocation Details'!$A$18:$L$18, 0),FALSE), 'E2 Allocators'!$B$15:$W$361, MATCH('O5 Details by Class &amp; Accounts'!BG$18, 'E2 Allocators'!$B$15:$W$15, 0),FALSE)*$E148)</f>
        <v>0</v>
      </c>
      <c r="BH148" s="1411">
        <f>IF(ISERROR(VLOOKUP(VLOOKUP($A148, 'E4 TB Allocation Details'!$A$18:$L$205, MATCH("Misc ID", 'E4 TB Allocation Details'!$A$18:$L$18, 0),FALSE), 'E2 Allocators'!$B$15:$W$361, MATCH('O5 Details by Class &amp; Accounts'!BH$18, 'E2 Allocators'!$B$15:$W$15, 0),FALSE)*$E148), 0, VLOOKUP(VLOOKUP($A148, 'E4 TB Allocation Details'!$A$18:$L$205, MATCH("Misc ID", 'E4 TB Allocation Details'!$A$18:$L$18, 0),FALSE), 'E2 Allocators'!$B$15:$W$361, MATCH('O5 Details by Class &amp; Accounts'!BH$18, 'E2 Allocators'!$B$15:$W$15, 0),FALSE)*$E148)</f>
        <v>0</v>
      </c>
      <c r="BI148" s="1411">
        <f>IF(ISERROR(VLOOKUP(VLOOKUP($A148, 'E4 TB Allocation Details'!$A$18:$L$205, MATCH("Misc ID", 'E4 TB Allocation Details'!$A$18:$L$18, 0),FALSE), 'E2 Allocators'!$B$15:$W$361, MATCH('O5 Details by Class &amp; Accounts'!BI$18, 'E2 Allocators'!$B$15:$W$15, 0),FALSE)*$E148), 0, VLOOKUP(VLOOKUP($A148, 'E4 TB Allocation Details'!$A$18:$L$205, MATCH("Misc ID", 'E4 TB Allocation Details'!$A$18:$L$18, 0),FALSE), 'E2 Allocators'!$B$15:$W$361, MATCH('O5 Details by Class &amp; Accounts'!BI$18, 'E2 Allocators'!$B$15:$W$15, 0),FALSE)*$E148)</f>
        <v>0</v>
      </c>
      <c r="BJ148" s="1411">
        <f>IF(ISERROR(VLOOKUP(VLOOKUP($A148, 'E4 TB Allocation Details'!$A$18:$L$205, MATCH("Misc ID", 'E4 TB Allocation Details'!$A$18:$L$18, 0),FALSE), 'E2 Allocators'!$B$15:$W$361, MATCH('O5 Details by Class &amp; Accounts'!BJ$18, 'E2 Allocators'!$B$15:$W$15, 0),FALSE)*$E148), 0, VLOOKUP(VLOOKUP($A148, 'E4 TB Allocation Details'!$A$18:$L$205, MATCH("Misc ID", 'E4 TB Allocation Details'!$A$18:$L$18, 0),FALSE), 'E2 Allocators'!$B$15:$W$361, MATCH('O5 Details by Class &amp; Accounts'!BJ$18, 'E2 Allocators'!$B$15:$W$15, 0),FALSE)*$E148)</f>
        <v>0</v>
      </c>
      <c r="BK148" s="1411">
        <f>IF(ISERROR(VLOOKUP(VLOOKUP($A148, 'E4 TB Allocation Details'!$A$18:$L$205, MATCH("Misc ID", 'E4 TB Allocation Details'!$A$18:$L$18, 0),FALSE), 'E2 Allocators'!$B$15:$W$361, MATCH('O5 Details by Class &amp; Accounts'!BK$18, 'E2 Allocators'!$B$15:$W$15, 0),FALSE)*$E148), 0, VLOOKUP(VLOOKUP($A148, 'E4 TB Allocation Details'!$A$18:$L$205, MATCH("Misc ID", 'E4 TB Allocation Details'!$A$18:$L$18, 0),FALSE), 'E2 Allocators'!$B$15:$W$361, MATCH('O5 Details by Class &amp; Accounts'!BK$18, 'E2 Allocators'!$B$15:$W$15, 0),FALSE)*$E148)</f>
        <v>0</v>
      </c>
      <c r="BL148" s="1411">
        <f>IF(ISERROR(VLOOKUP(VLOOKUP($A148, 'E4 TB Allocation Details'!$A$18:$L$205, MATCH("Misc ID", 'E4 TB Allocation Details'!$A$18:$L$18, 0),FALSE), 'E2 Allocators'!$B$15:$W$361, MATCH('O5 Details by Class &amp; Accounts'!BL$18, 'E2 Allocators'!$B$15:$W$15, 0),FALSE)*$E148), 0, VLOOKUP(VLOOKUP($A148, 'E4 TB Allocation Details'!$A$18:$L$205, MATCH("Misc ID", 'E4 TB Allocation Details'!$A$18:$L$18, 0),FALSE), 'E2 Allocators'!$B$15:$W$361, MATCH('O5 Details by Class &amp; Accounts'!BL$18, 'E2 Allocators'!$B$15:$W$15, 0),FALSE)*$E148)</f>
        <v>0</v>
      </c>
      <c r="BM148" s="1411">
        <f>IF(ISERROR(VLOOKUP(VLOOKUP($A148, 'E4 TB Allocation Details'!$A$18:$L$205, MATCH("Misc ID", 'E4 TB Allocation Details'!$A$18:$L$18, 0),FALSE), 'E2 Allocators'!$B$15:$W$361, MATCH('O5 Details by Class &amp; Accounts'!BM$18, 'E2 Allocators'!$B$15:$W$15, 0),FALSE)*$E148), 0, VLOOKUP(VLOOKUP($A148, 'E4 TB Allocation Details'!$A$18:$L$205, MATCH("Misc ID", 'E4 TB Allocation Details'!$A$18:$L$18, 0),FALSE), 'E2 Allocators'!$B$15:$W$361, MATCH('O5 Details by Class &amp; Accounts'!BM$18, 'E2 Allocators'!$B$15:$W$15, 0),FALSE)*$E148)</f>
        <v>0</v>
      </c>
      <c r="BN148" s="1411">
        <f>IF(ISERROR(VLOOKUP(VLOOKUP($A148, 'E4 TB Allocation Details'!$A$18:$L$205, MATCH("Misc ID", 'E4 TB Allocation Details'!$A$18:$L$18, 0),FALSE), 'E2 Allocators'!$B$15:$W$361, MATCH('O5 Details by Class &amp; Accounts'!BN$18, 'E2 Allocators'!$B$15:$W$15, 0),FALSE)*$E148), 0, VLOOKUP(VLOOKUP($A148, 'E4 TB Allocation Details'!$A$18:$L$205, MATCH("Misc ID", 'E4 TB Allocation Details'!$A$18:$L$18, 0),FALSE), 'E2 Allocators'!$B$15:$W$361, MATCH('O5 Details by Class &amp; Accounts'!BN$18, 'E2 Allocators'!$B$15:$W$15, 0),FALSE)*$E148)</f>
        <v>0</v>
      </c>
      <c r="BO148" s="1411">
        <f>IF(ISERROR(VLOOKUP(VLOOKUP($A148, 'E4 TB Allocation Details'!$A$18:$L$205, MATCH("Misc ID", 'E4 TB Allocation Details'!$A$18:$L$18, 0),FALSE), 'E2 Allocators'!$B$15:$W$361, MATCH('O5 Details by Class &amp; Accounts'!BO$18, 'E2 Allocators'!$B$15:$W$15, 0),FALSE)*$E148), 0, VLOOKUP(VLOOKUP($A148, 'E4 TB Allocation Details'!$A$18:$L$205, MATCH("Misc ID", 'E4 TB Allocation Details'!$A$18:$L$18, 0),FALSE), 'E2 Allocators'!$B$15:$W$361, MATCH('O5 Details by Class &amp; Accounts'!BO$18, 'E2 Allocators'!$B$15:$W$15, 0),FALSE)*$E148)</f>
        <v>0</v>
      </c>
      <c r="BP148" s="1411">
        <f>IF(ISERROR(VLOOKUP(VLOOKUP($A148, 'E4 TB Allocation Details'!$A$18:$L$205, MATCH("Misc ID", 'E4 TB Allocation Details'!$A$18:$L$18, 0),FALSE), 'E2 Allocators'!$B$15:$W$361, MATCH('O5 Details by Class &amp; Accounts'!BP$18, 'E2 Allocators'!$B$15:$W$15, 0),FALSE)*$E148), 0, VLOOKUP(VLOOKUP($A148, 'E4 TB Allocation Details'!$A$18:$L$205, MATCH("Misc ID", 'E4 TB Allocation Details'!$A$18:$L$18, 0),FALSE), 'E2 Allocators'!$B$15:$W$361, MATCH('O5 Details by Class &amp; Accounts'!BP$18, 'E2 Allocators'!$B$15:$W$15, 0),FALSE)*$E148)</f>
        <v>0</v>
      </c>
      <c r="BQ148" s="1411">
        <f>IF(ISERROR(VLOOKUP(VLOOKUP($A148, 'E4 TB Allocation Details'!$A$18:$L$205, MATCH("Misc ID", 'E4 TB Allocation Details'!$A$18:$L$18, 0),FALSE), 'E2 Allocators'!$B$15:$W$361, MATCH('O5 Details by Class &amp; Accounts'!BQ$18, 'E2 Allocators'!$B$15:$W$15, 0),FALSE)*$E148), 0, VLOOKUP(VLOOKUP($A148, 'E4 TB Allocation Details'!$A$18:$L$205, MATCH("Misc ID", 'E4 TB Allocation Details'!$A$18:$L$18, 0),FALSE), 'E2 Allocators'!$B$15:$W$361, MATCH('O5 Details by Class &amp; Accounts'!BQ$18, 'E2 Allocators'!$B$15:$W$15, 0),FALSE)*$E148)</f>
        <v>0</v>
      </c>
      <c r="BR148" s="1411">
        <f>IF(ISERROR(VLOOKUP(VLOOKUP($A148, 'E4 TB Allocation Details'!$A$18:$L$205, MATCH("Misc ID", 'E4 TB Allocation Details'!$A$18:$L$18, 0),FALSE), 'E2 Allocators'!$B$15:$W$361, MATCH('O5 Details by Class &amp; Accounts'!BR$18, 'E2 Allocators'!$B$15:$W$15, 0),FALSE)*$E148), 0, VLOOKUP(VLOOKUP($A148, 'E4 TB Allocation Details'!$A$18:$L$205, MATCH("Misc ID", 'E4 TB Allocation Details'!$A$18:$L$18, 0),FALSE), 'E2 Allocators'!$B$15:$W$361, MATCH('O5 Details by Class &amp; Accounts'!BR$18, 'E2 Allocators'!$B$15:$W$15, 0),FALSE)*$E148)</f>
        <v>0</v>
      </c>
      <c r="BS148" s="1411">
        <f t="shared" si="34"/>
        <v>0</v>
      </c>
      <c r="BT148" s="1411">
        <f>IF(ISERROR(VLOOKUP(VLOOKUP($A148, 'E4 TB Allocation Details'!$A$18:$L$205, MATCH("A &amp; G ID", 'E4 TB Allocation Details'!$A$18:$L$18, 0),FALSE), 'E2 Allocators'!$B$15:$W$361, MATCH('O5 Details by Class &amp; Accounts'!BT$18, 'E2 Allocators'!$B$15:$W$15, 0),FALSE)*$E148), 0, VLOOKUP(VLOOKUP($A148, 'E4 TB Allocation Details'!$A$18:$L$205, MATCH("A &amp; G ID", 'E4 TB Allocation Details'!$A$18:$L$18, 0),FALSE), 'E2 Allocators'!$B$15:$W$361, MATCH('O5 Details by Class &amp; Accounts'!BT$18, 'E2 Allocators'!$B$15:$W$15, 0),FALSE)*$E148)</f>
        <v>0</v>
      </c>
      <c r="BU148" s="1411">
        <f>IF(ISERROR(VLOOKUP(VLOOKUP($A148, 'E4 TB Allocation Details'!$A$18:$L$205, MATCH("A &amp; G ID", 'E4 TB Allocation Details'!$A$18:$L$18, 0),FALSE), 'E2 Allocators'!$B$15:$W$361, MATCH('O5 Details by Class &amp; Accounts'!BU$18, 'E2 Allocators'!$B$15:$W$15, 0),FALSE)*$E148), 0, VLOOKUP(VLOOKUP($A148, 'E4 TB Allocation Details'!$A$18:$L$205, MATCH("A &amp; G ID", 'E4 TB Allocation Details'!$A$18:$L$18, 0),FALSE), 'E2 Allocators'!$B$15:$W$361, MATCH('O5 Details by Class &amp; Accounts'!BU$18, 'E2 Allocators'!$B$15:$W$15, 0),FALSE)*$E148)</f>
        <v>0</v>
      </c>
      <c r="BV148" s="1411">
        <f>IF(ISERROR(VLOOKUP(VLOOKUP($A148, 'E4 TB Allocation Details'!$A$18:$L$205, MATCH("A &amp; G ID", 'E4 TB Allocation Details'!$A$18:$L$18, 0),FALSE), 'E2 Allocators'!$B$15:$W$361, MATCH('O5 Details by Class &amp; Accounts'!BV$18, 'E2 Allocators'!$B$15:$W$15, 0),FALSE)*$E148), 0, VLOOKUP(VLOOKUP($A148, 'E4 TB Allocation Details'!$A$18:$L$205, MATCH("A &amp; G ID", 'E4 TB Allocation Details'!$A$18:$L$18, 0),FALSE), 'E2 Allocators'!$B$15:$W$361, MATCH('O5 Details by Class &amp; Accounts'!BV$18, 'E2 Allocators'!$B$15:$W$15, 0),FALSE)*$E148)</f>
        <v>0</v>
      </c>
      <c r="BW148" s="1411">
        <f>IF(ISERROR(VLOOKUP(VLOOKUP($A148, 'E4 TB Allocation Details'!$A$18:$L$205, MATCH("A &amp; G ID", 'E4 TB Allocation Details'!$A$18:$L$18, 0),FALSE), 'E2 Allocators'!$B$15:$W$361, MATCH('O5 Details by Class &amp; Accounts'!BW$18, 'E2 Allocators'!$B$15:$W$15, 0),FALSE)*$E148), 0, VLOOKUP(VLOOKUP($A148, 'E4 TB Allocation Details'!$A$18:$L$205, MATCH("A &amp; G ID", 'E4 TB Allocation Details'!$A$18:$L$18, 0),FALSE), 'E2 Allocators'!$B$15:$W$361, MATCH('O5 Details by Class &amp; Accounts'!BW$18, 'E2 Allocators'!$B$15:$W$15, 0),FALSE)*$E148)</f>
        <v>0</v>
      </c>
      <c r="BX148" s="1411">
        <f>IF(ISERROR(VLOOKUP(VLOOKUP($A148, 'E4 TB Allocation Details'!$A$18:$L$205, MATCH("A &amp; G ID", 'E4 TB Allocation Details'!$A$18:$L$18, 0),FALSE), 'E2 Allocators'!$B$15:$W$361, MATCH('O5 Details by Class &amp; Accounts'!BX$18, 'E2 Allocators'!$B$15:$W$15, 0),FALSE)*$E148), 0, VLOOKUP(VLOOKUP($A148, 'E4 TB Allocation Details'!$A$18:$L$205, MATCH("A &amp; G ID", 'E4 TB Allocation Details'!$A$18:$L$18, 0),FALSE), 'E2 Allocators'!$B$15:$W$361, MATCH('O5 Details by Class &amp; Accounts'!BX$18, 'E2 Allocators'!$B$15:$W$15, 0),FALSE)*$E148)</f>
        <v>0</v>
      </c>
      <c r="BY148" s="1411">
        <f>IF(ISERROR(VLOOKUP(VLOOKUP($A148, 'E4 TB Allocation Details'!$A$18:$L$205, MATCH("A &amp; G ID", 'E4 TB Allocation Details'!$A$18:$L$18, 0),FALSE), 'E2 Allocators'!$B$15:$W$361, MATCH('O5 Details by Class &amp; Accounts'!BY$18, 'E2 Allocators'!$B$15:$W$15, 0),FALSE)*$E148), 0, VLOOKUP(VLOOKUP($A148, 'E4 TB Allocation Details'!$A$18:$L$205, MATCH("A &amp; G ID", 'E4 TB Allocation Details'!$A$18:$L$18, 0),FALSE), 'E2 Allocators'!$B$15:$W$361, MATCH('O5 Details by Class &amp; Accounts'!BY$18, 'E2 Allocators'!$B$15:$W$15, 0),FALSE)*$E148)</f>
        <v>0</v>
      </c>
      <c r="BZ148" s="1411">
        <f>IF(ISERROR(VLOOKUP(VLOOKUP($A148, 'E4 TB Allocation Details'!$A$18:$L$205, MATCH("A &amp; G ID", 'E4 TB Allocation Details'!$A$18:$L$18, 0),FALSE), 'E2 Allocators'!$B$15:$W$361, MATCH('O5 Details by Class &amp; Accounts'!BZ$18, 'E2 Allocators'!$B$15:$W$15, 0),FALSE)*$E148), 0, VLOOKUP(VLOOKUP($A148, 'E4 TB Allocation Details'!$A$18:$L$205, MATCH("A &amp; G ID", 'E4 TB Allocation Details'!$A$18:$L$18, 0),FALSE), 'E2 Allocators'!$B$15:$W$361, MATCH('O5 Details by Class &amp; Accounts'!BZ$18, 'E2 Allocators'!$B$15:$W$15, 0),FALSE)*$E148)</f>
        <v>0</v>
      </c>
      <c r="CA148" s="1411">
        <f>IF(ISERROR(VLOOKUP(VLOOKUP($A148, 'E4 TB Allocation Details'!$A$18:$L$205, MATCH("A &amp; G ID", 'E4 TB Allocation Details'!$A$18:$L$18, 0),FALSE), 'E2 Allocators'!$B$15:$W$361, MATCH('O5 Details by Class &amp; Accounts'!CA$18, 'E2 Allocators'!$B$15:$W$15, 0),FALSE)*$E148), 0, VLOOKUP(VLOOKUP($A148, 'E4 TB Allocation Details'!$A$18:$L$205, MATCH("A &amp; G ID", 'E4 TB Allocation Details'!$A$18:$L$18, 0),FALSE), 'E2 Allocators'!$B$15:$W$361, MATCH('O5 Details by Class &amp; Accounts'!CA$18, 'E2 Allocators'!$B$15:$W$15, 0),FALSE)*$E148)</f>
        <v>0</v>
      </c>
      <c r="CB148" s="1411">
        <f>IF(ISERROR(VLOOKUP(VLOOKUP($A148, 'E4 TB Allocation Details'!$A$18:$L$205, MATCH("A &amp; G ID", 'E4 TB Allocation Details'!$A$18:$L$18, 0),FALSE), 'E2 Allocators'!$B$15:$W$361, MATCH('O5 Details by Class &amp; Accounts'!CB$18, 'E2 Allocators'!$B$15:$W$15, 0),FALSE)*$E148), 0, VLOOKUP(VLOOKUP($A148, 'E4 TB Allocation Details'!$A$18:$L$205, MATCH("A &amp; G ID", 'E4 TB Allocation Details'!$A$18:$L$18, 0),FALSE), 'E2 Allocators'!$B$15:$W$361, MATCH('O5 Details by Class &amp; Accounts'!CB$18, 'E2 Allocators'!$B$15:$W$15, 0),FALSE)*$E148)</f>
        <v>0</v>
      </c>
      <c r="CC148" s="1411">
        <f>IF(ISERROR(VLOOKUP(VLOOKUP($A148, 'E4 TB Allocation Details'!$A$18:$L$205, MATCH("A &amp; G ID", 'E4 TB Allocation Details'!$A$18:$L$18, 0),FALSE), 'E2 Allocators'!$B$15:$W$361, MATCH('O5 Details by Class &amp; Accounts'!CC$18, 'E2 Allocators'!$B$15:$W$15, 0),FALSE)*$E148), 0, VLOOKUP(VLOOKUP($A148, 'E4 TB Allocation Details'!$A$18:$L$205, MATCH("A &amp; G ID", 'E4 TB Allocation Details'!$A$18:$L$18, 0),FALSE), 'E2 Allocators'!$B$15:$W$361, MATCH('O5 Details by Class &amp; Accounts'!CC$18, 'E2 Allocators'!$B$15:$W$15, 0),FALSE)*$E148)</f>
        <v>0</v>
      </c>
      <c r="CD148" s="1411">
        <f>IF(ISERROR(VLOOKUP(VLOOKUP($A148, 'E4 TB Allocation Details'!$A$18:$L$205, MATCH("A &amp; G ID", 'E4 TB Allocation Details'!$A$18:$L$18, 0),FALSE), 'E2 Allocators'!$B$15:$W$361, MATCH('O5 Details by Class &amp; Accounts'!CD$18, 'E2 Allocators'!$B$15:$W$15, 0),FALSE)*$E148), 0, VLOOKUP(VLOOKUP($A148, 'E4 TB Allocation Details'!$A$18:$L$205, MATCH("A &amp; G ID", 'E4 TB Allocation Details'!$A$18:$L$18, 0),FALSE), 'E2 Allocators'!$B$15:$W$361, MATCH('O5 Details by Class &amp; Accounts'!CD$18, 'E2 Allocators'!$B$15:$W$15, 0),FALSE)*$E148)</f>
        <v>0</v>
      </c>
      <c r="CE148" s="1411">
        <f>IF(ISERROR(VLOOKUP(VLOOKUP($A148, 'E4 TB Allocation Details'!$A$18:$L$205, MATCH("A &amp; G ID", 'E4 TB Allocation Details'!$A$18:$L$18, 0),FALSE), 'E2 Allocators'!$B$15:$W$361, MATCH('O5 Details by Class &amp; Accounts'!CE$18, 'E2 Allocators'!$B$15:$W$15, 0),FALSE)*$E148), 0, VLOOKUP(VLOOKUP($A148, 'E4 TB Allocation Details'!$A$18:$L$205, MATCH("A &amp; G ID", 'E4 TB Allocation Details'!$A$18:$L$18, 0),FALSE), 'E2 Allocators'!$B$15:$W$361, MATCH('O5 Details by Class &amp; Accounts'!CE$18, 'E2 Allocators'!$B$15:$W$15, 0),FALSE)*$E148)</f>
        <v>0</v>
      </c>
      <c r="CF148" s="1411">
        <f>IF(ISERROR(VLOOKUP(VLOOKUP($A148, 'E4 TB Allocation Details'!$A$18:$L$205, MATCH("A &amp; G ID", 'E4 TB Allocation Details'!$A$18:$L$18, 0),FALSE), 'E2 Allocators'!$B$15:$W$361, MATCH('O5 Details by Class &amp; Accounts'!CF$18, 'E2 Allocators'!$B$15:$W$15, 0),FALSE)*$E148), 0, VLOOKUP(VLOOKUP($A148, 'E4 TB Allocation Details'!$A$18:$L$205, MATCH("A &amp; G ID", 'E4 TB Allocation Details'!$A$18:$L$18, 0),FALSE), 'E2 Allocators'!$B$15:$W$361, MATCH('O5 Details by Class &amp; Accounts'!CF$18, 'E2 Allocators'!$B$15:$W$15, 0),FALSE)*$E148)</f>
        <v>0</v>
      </c>
      <c r="CG148" s="1411">
        <f>IF(ISERROR(VLOOKUP(VLOOKUP($A148, 'E4 TB Allocation Details'!$A$18:$L$205, MATCH("A &amp; G ID", 'E4 TB Allocation Details'!$A$18:$L$18, 0),FALSE), 'E2 Allocators'!$B$15:$W$361, MATCH('O5 Details by Class &amp; Accounts'!CG$18, 'E2 Allocators'!$B$15:$W$15, 0),FALSE)*$E148), 0, VLOOKUP(VLOOKUP($A148, 'E4 TB Allocation Details'!$A$18:$L$205, MATCH("A &amp; G ID", 'E4 TB Allocation Details'!$A$18:$L$18, 0),FALSE), 'E2 Allocators'!$B$15:$W$361, MATCH('O5 Details by Class &amp; Accounts'!CG$18, 'E2 Allocators'!$B$15:$W$15, 0),FALSE)*$E148)</f>
        <v>0</v>
      </c>
      <c r="CH148" s="1411">
        <f>IF(ISERROR(VLOOKUP(VLOOKUP($A148, 'E4 TB Allocation Details'!$A$18:$L$205, MATCH("A &amp; G ID", 'E4 TB Allocation Details'!$A$18:$L$18, 0),FALSE), 'E2 Allocators'!$B$15:$W$361, MATCH('O5 Details by Class &amp; Accounts'!CH$18, 'E2 Allocators'!$B$15:$W$15, 0),FALSE)*$E148), 0, VLOOKUP(VLOOKUP($A148, 'E4 TB Allocation Details'!$A$18:$L$205, MATCH("A &amp; G ID", 'E4 TB Allocation Details'!$A$18:$L$18, 0),FALSE), 'E2 Allocators'!$B$15:$W$361, MATCH('O5 Details by Class &amp; Accounts'!CH$18, 'E2 Allocators'!$B$15:$W$15, 0),FALSE)*$E148)</f>
        <v>0</v>
      </c>
      <c r="CI148" s="1411">
        <f>IF(ISERROR(VLOOKUP(VLOOKUP($A148, 'E4 TB Allocation Details'!$A$18:$L$205, MATCH("A &amp; G ID", 'E4 TB Allocation Details'!$A$18:$L$18, 0),FALSE), 'E2 Allocators'!$B$15:$W$361, MATCH('O5 Details by Class &amp; Accounts'!CI$18, 'E2 Allocators'!$B$15:$W$15, 0),FALSE)*$E148), 0, VLOOKUP(VLOOKUP($A148, 'E4 TB Allocation Details'!$A$18:$L$205, MATCH("A &amp; G ID", 'E4 TB Allocation Details'!$A$18:$L$18, 0),FALSE), 'E2 Allocators'!$B$15:$W$361, MATCH('O5 Details by Class &amp; Accounts'!CI$18, 'E2 Allocators'!$B$15:$W$15, 0),FALSE)*$E148)</f>
        <v>0</v>
      </c>
      <c r="CJ148" s="1411">
        <f>IF(ISERROR(VLOOKUP(VLOOKUP($A148, 'E4 TB Allocation Details'!$A$18:$L$205, MATCH("A &amp; G ID", 'E4 TB Allocation Details'!$A$18:$L$18, 0),FALSE), 'E2 Allocators'!$B$15:$W$361, MATCH('O5 Details by Class &amp; Accounts'!CJ$18, 'E2 Allocators'!$B$15:$W$15, 0),FALSE)*$E148), 0, VLOOKUP(VLOOKUP($A148, 'E4 TB Allocation Details'!$A$18:$L$205, MATCH("A &amp; G ID", 'E4 TB Allocation Details'!$A$18:$L$18, 0),FALSE), 'E2 Allocators'!$B$15:$W$361, MATCH('O5 Details by Class &amp; Accounts'!CJ$18, 'E2 Allocators'!$B$15:$W$15, 0),FALSE)*$E148)</f>
        <v>0</v>
      </c>
      <c r="CK148" s="1411">
        <f>IF(ISERROR(VLOOKUP(VLOOKUP($A148, 'E4 TB Allocation Details'!$A$18:$L$205, MATCH("A &amp; G ID", 'E4 TB Allocation Details'!$A$18:$L$18, 0),FALSE), 'E2 Allocators'!$B$15:$W$361, MATCH('O5 Details by Class &amp; Accounts'!CK$18, 'E2 Allocators'!$B$15:$W$15, 0),FALSE)*$E148), 0, VLOOKUP(VLOOKUP($A148, 'E4 TB Allocation Details'!$A$18:$L$205, MATCH("A &amp; G ID", 'E4 TB Allocation Details'!$A$18:$L$18, 0),FALSE), 'E2 Allocators'!$B$15:$W$361, MATCH('O5 Details by Class &amp; Accounts'!CK$18, 'E2 Allocators'!$B$15:$W$15, 0),FALSE)*$E148)</f>
        <v>0</v>
      </c>
      <c r="CL148" s="1411">
        <f>IF(ISERROR(VLOOKUP(VLOOKUP($A148, 'E4 TB Allocation Details'!$A$18:$L$205, MATCH("A &amp; G ID", 'E4 TB Allocation Details'!$A$18:$L$18, 0),FALSE), 'E2 Allocators'!$B$15:$W$361, MATCH('O5 Details by Class &amp; Accounts'!CL$18, 'E2 Allocators'!$B$15:$W$15, 0),FALSE)*$E148), 0, VLOOKUP(VLOOKUP($A148, 'E4 TB Allocation Details'!$A$18:$L$205, MATCH("A &amp; G ID", 'E4 TB Allocation Details'!$A$18:$L$18, 0),FALSE), 'E2 Allocators'!$B$15:$W$361, MATCH('O5 Details by Class &amp; Accounts'!CL$18, 'E2 Allocators'!$B$15:$W$15, 0),FALSE)*$E148)</f>
        <v>0</v>
      </c>
      <c r="CM148" s="1411">
        <f>IF(ISERROR(VLOOKUP(VLOOKUP($A148, 'E4 TB Allocation Details'!$A$18:$L$205, MATCH("A &amp; G ID", 'E4 TB Allocation Details'!$A$18:$L$18, 0),FALSE), 'E2 Allocators'!$B$15:$W$361, MATCH('O5 Details by Class &amp; Accounts'!CM$18, 'E2 Allocators'!$B$15:$W$15, 0),FALSE)*$E148), 0, VLOOKUP(VLOOKUP($A148, 'E4 TB Allocation Details'!$A$18:$L$205, MATCH("A &amp; G ID", 'E4 TB Allocation Details'!$A$18:$L$18, 0),FALSE), 'E2 Allocators'!$B$15:$W$361, MATCH('O5 Details by Class &amp; Accounts'!CM$18, 'E2 Allocators'!$B$15:$W$15, 0),FALSE)*$E148)</f>
        <v>0</v>
      </c>
      <c r="CN148" s="1411">
        <f t="shared" si="35"/>
        <v>0</v>
      </c>
      <c r="CO148" s="1791">
        <f t="shared" si="36"/>
        <v>0</v>
      </c>
      <c r="CQ148" s="2086">
        <v>1820</v>
      </c>
    </row>
    <row r="149" spans="1:95" s="80" customFormat="1" ht="12.75">
      <c r="A149" s="1176">
        <v>5120</v>
      </c>
      <c r="B149" s="1175" t="s">
        <v>1474</v>
      </c>
      <c r="C149" s="1788">
        <f>IF(ISERROR(VLOOKUP($A149,'I3 TB Data'!$A$23:$H$458,MATCH('O5 Details by Class &amp; Accounts'!$C$18, 'I3 TB Data'!$A$23:$H$23,0),0)), 0, VLOOKUP($A149,'I3 TB Data'!$A$23:$H$458,MATCH('O5 Details by Class &amp; Accounts'!$C$18,'I3 TB Data'!$A$23:$H$23,0),0))</f>
        <v>396000</v>
      </c>
      <c r="D149" s="1789"/>
      <c r="E149" s="1788">
        <f t="shared" si="37"/>
        <v>396000</v>
      </c>
      <c r="F149" s="1790">
        <f>IF(ISERROR(VLOOKUP($A149, 'E1 Categorization'!A33:E122, MATCH("Customer Component", 'E1 Categorization'!$A$33:$E$33,0), 0)), 0, IF(VLOOKUP($A149, 'E1 Categorization'!A33:E122, MATCH("Customer Component", 'E1 Categorization'!$A$33:$E$33,0), 0)=0, 'O5 Details by Class &amp; Accounts'!$E149, IF(AND(VLOOKUP($A149, 'E1 Categorization'!A33:E122, MATCH("Customer Component", 'E1 Categorization'!$A$33:$E$33,0), 0) &gt;0, VLOOKUP($A149, 'E1 Categorization'!A33:E122, MATCH("Customer Component", 'E1 Categorization'!$A$33:$E$33,0), 0)&lt;1), 'O5 Details by Class &amp; Accounts'!$E149*(1-VLOOKUP($A149, 'E1 Categorization'!A33:E122, MATCH("Customer Component", 'E1 Categorization'!$A$33:$E$33,0), 0)), 0)))</f>
        <v>257400</v>
      </c>
      <c r="G149" s="1790">
        <f>IF(ISERROR(VLOOKUP($A149, 'E1 Categorization'!A33:E122, MATCH("Customer Component", 'E1 Categorization'!$A$33:$E$33,0), 0)),0, IF(VLOOKUP($A149, 'E1 Categorization'!A33:E122, MATCH("Customer Component", 'E1 Categorization'!$A$33:$E$33,0), 0)=0, 0, IF(AND(VLOOKUP($A149, 'E1 Categorization'!A33:E122, MATCH("Customer Component", 'E1 Categorization'!$A$33:$E$33,0), 0) &gt;0, VLOOKUP($A149, 'E1 Categorization'!A33:E122, MATCH("Customer Component", 'E1 Categorization'!$A$33:$E$33,0), 0)&lt;1), 'O5 Details by Class &amp; Accounts'!$E149*(VLOOKUP($A149, 'E1 Categorization'!A33:E122, MATCH("Customer Component", 'E1 Categorization'!$A$33:$E$33,0), 0)), 'O5 Details by Class &amp; Accounts'!$E149)))</f>
        <v>138600</v>
      </c>
      <c r="H149" s="1411">
        <f t="shared" si="31"/>
        <v>396000</v>
      </c>
      <c r="I149" s="1411">
        <f>IF(ISERROR(VLOOKUP(VLOOKUP($A149, 'E4 TB Allocation Details'!$A$18:$L$205, MATCH("Demand ID", 'E4 TB Allocation Details'!$A$18:$L$18, 0),FALSE), 'E2 Allocators'!$B$15:$W$361, MATCH('O5 Details by Class &amp; Accounts'!I$18, 'E2 Allocators'!$B$15:$W$15, 0),FALSE)*$F149), 0, VLOOKUP(VLOOKUP($A149, 'E4 TB Allocation Details'!$A$18:$L$205, MATCH("Demand ID", 'E4 TB Allocation Details'!$A$18:$L$18, 0),FALSE), 'E2 Allocators'!$B$15:$W$361, MATCH('O5 Details by Class &amp; Accounts'!I$18, 'E2 Allocators'!$B$15:$W$15, 0),FALSE)*$F149)</f>
        <v>159340.02529893658</v>
      </c>
      <c r="J149" s="1411">
        <f>IF(ISERROR(VLOOKUP(VLOOKUP($A149, 'E4 TB Allocation Details'!$A$18:$L$205, MATCH("Demand ID", 'E4 TB Allocation Details'!$A$18:$L$18, 0),FALSE), 'E2 Allocators'!$B$15:$W$361, MATCH('O5 Details by Class &amp; Accounts'!J$18, 'E2 Allocators'!$B$15:$W$15, 0),FALSE)*$F149), 0, VLOOKUP(VLOOKUP($A149, 'E4 TB Allocation Details'!$A$18:$L$205, MATCH("Demand ID", 'E4 TB Allocation Details'!$A$18:$L$18, 0),FALSE), 'E2 Allocators'!$B$15:$W$361, MATCH('O5 Details by Class &amp; Accounts'!J$18, 'E2 Allocators'!$B$15:$W$15, 0),FALSE)*$F149)</f>
        <v>60380.944580185256</v>
      </c>
      <c r="K149" s="1411">
        <f>IF(ISERROR(VLOOKUP(VLOOKUP($A149, 'E4 TB Allocation Details'!$A$18:$L$205, MATCH("Demand ID", 'E4 TB Allocation Details'!$A$18:$L$18, 0),FALSE), 'E2 Allocators'!$B$15:$W$361, MATCH('O5 Details by Class &amp; Accounts'!K$18, 'E2 Allocators'!$B$15:$W$15, 0),FALSE)*$F149), 0, VLOOKUP(VLOOKUP($A149, 'E4 TB Allocation Details'!$A$18:$L$205, MATCH("Demand ID", 'E4 TB Allocation Details'!$A$18:$L$18, 0),FALSE), 'E2 Allocators'!$B$15:$W$361, MATCH('O5 Details by Class &amp; Accounts'!K$18, 'E2 Allocators'!$B$15:$W$15, 0),FALSE)*$F149)</f>
        <v>37372.823656973924</v>
      </c>
      <c r="L149" s="1411">
        <f>IF(ISERROR(VLOOKUP(VLOOKUP($A149, 'E4 TB Allocation Details'!$A$18:$L$205, MATCH("Demand ID", 'E4 TB Allocation Details'!$A$18:$L$18, 0),FALSE), 'E2 Allocators'!$B$15:$W$361, MATCH('O5 Details by Class &amp; Accounts'!L$18, 'E2 Allocators'!$B$15:$W$15, 0),FALSE)*$F149), 0, VLOOKUP(VLOOKUP($A149, 'E4 TB Allocation Details'!$A$18:$L$205, MATCH("Demand ID", 'E4 TB Allocation Details'!$A$18:$L$18, 0),FALSE), 'E2 Allocators'!$B$15:$W$361, MATCH('O5 Details by Class &amp; Accounts'!L$18, 'E2 Allocators'!$B$15:$W$15, 0),FALSE)*$F149)</f>
        <v>0</v>
      </c>
      <c r="M149" s="1411">
        <f>IF(ISERROR(VLOOKUP(VLOOKUP($A149, 'E4 TB Allocation Details'!$A$18:$L$205, MATCH("Demand ID", 'E4 TB Allocation Details'!$A$18:$L$18, 0),FALSE), 'E2 Allocators'!$B$15:$W$361, MATCH('O5 Details by Class &amp; Accounts'!M$18, 'E2 Allocators'!$B$15:$W$15, 0),FALSE)*$F149), 0, VLOOKUP(VLOOKUP($A149, 'E4 TB Allocation Details'!$A$18:$L$205, MATCH("Demand ID", 'E4 TB Allocation Details'!$A$18:$L$18, 0),FALSE), 'E2 Allocators'!$B$15:$W$361, MATCH('O5 Details by Class &amp; Accounts'!M$18, 'E2 Allocators'!$B$15:$W$15, 0),FALSE)*$F149)</f>
        <v>0</v>
      </c>
      <c r="N149" s="1411">
        <f>IF(ISERROR(VLOOKUP(VLOOKUP($A149, 'E4 TB Allocation Details'!$A$18:$L$205, MATCH("Demand ID", 'E4 TB Allocation Details'!$A$18:$L$18, 0),FALSE), 'E2 Allocators'!$B$15:$W$361, MATCH('O5 Details by Class &amp; Accounts'!N$18, 'E2 Allocators'!$B$15:$W$15, 0),FALSE)*$F149), 0, VLOOKUP(VLOOKUP($A149, 'E4 TB Allocation Details'!$A$18:$L$205, MATCH("Demand ID", 'E4 TB Allocation Details'!$A$18:$L$18, 0),FALSE), 'E2 Allocators'!$B$15:$W$361, MATCH('O5 Details by Class &amp; Accounts'!N$18, 'E2 Allocators'!$B$15:$W$15, 0),FALSE)*$F149)</f>
        <v>0</v>
      </c>
      <c r="O149" s="1411">
        <f>IF(ISERROR(VLOOKUP(VLOOKUP($A149, 'E4 TB Allocation Details'!$A$18:$L$205, MATCH("Demand ID", 'E4 TB Allocation Details'!$A$18:$L$18, 0),FALSE), 'E2 Allocators'!$B$15:$W$361, MATCH('O5 Details by Class &amp; Accounts'!O$18, 'E2 Allocators'!$B$15:$W$15, 0),FALSE)*$F149), 0, VLOOKUP(VLOOKUP($A149, 'E4 TB Allocation Details'!$A$18:$L$205, MATCH("Demand ID", 'E4 TB Allocation Details'!$A$18:$L$18, 0),FALSE), 'E2 Allocators'!$B$15:$W$361, MATCH('O5 Details by Class &amp; Accounts'!O$18, 'E2 Allocators'!$B$15:$W$15, 0),FALSE)*$F149)</f>
        <v>0</v>
      </c>
      <c r="P149" s="1411">
        <f>IF(ISERROR(VLOOKUP(VLOOKUP($A149, 'E4 TB Allocation Details'!$A$18:$L$205, MATCH("Demand ID", 'E4 TB Allocation Details'!$A$18:$L$18, 0),FALSE), 'E2 Allocators'!$B$15:$W$361, MATCH('O5 Details by Class &amp; Accounts'!P$18, 'E2 Allocators'!$B$15:$W$15, 0),FALSE)*$F149), 0, VLOOKUP(VLOOKUP($A149, 'E4 TB Allocation Details'!$A$18:$L$205, MATCH("Demand ID", 'E4 TB Allocation Details'!$A$18:$L$18, 0),FALSE), 'E2 Allocators'!$B$15:$W$361, MATCH('O5 Details by Class &amp; Accounts'!P$18, 'E2 Allocators'!$B$15:$W$15, 0),FALSE)*$F149)</f>
        <v>0</v>
      </c>
      <c r="Q149" s="1411">
        <f>IF(ISERROR(VLOOKUP(VLOOKUP($A149, 'E4 TB Allocation Details'!$A$18:$L$205, MATCH("Demand ID", 'E4 TB Allocation Details'!$A$18:$L$18, 0),FALSE), 'E2 Allocators'!$B$15:$W$361, MATCH('O5 Details by Class &amp; Accounts'!Q$18, 'E2 Allocators'!$B$15:$W$15, 0),FALSE)*$F149), 0, VLOOKUP(VLOOKUP($A149, 'E4 TB Allocation Details'!$A$18:$L$205, MATCH("Demand ID", 'E4 TB Allocation Details'!$A$18:$L$18, 0),FALSE), 'E2 Allocators'!$B$15:$W$361, MATCH('O5 Details by Class &amp; Accounts'!Q$18, 'E2 Allocators'!$B$15:$W$15, 0),FALSE)*$F149)</f>
        <v>306.20646390420325</v>
      </c>
      <c r="R149" s="1411">
        <f>IF(ISERROR(VLOOKUP(VLOOKUP($A149, 'E4 TB Allocation Details'!$A$18:$L$205, MATCH("Demand ID", 'E4 TB Allocation Details'!$A$18:$L$18, 0),FALSE), 'E2 Allocators'!$B$15:$W$361, MATCH('O5 Details by Class &amp; Accounts'!R$18, 'E2 Allocators'!$B$15:$W$15, 0),FALSE)*$F149), 0, VLOOKUP(VLOOKUP($A149, 'E4 TB Allocation Details'!$A$18:$L$205, MATCH("Demand ID", 'E4 TB Allocation Details'!$A$18:$L$18, 0),FALSE), 'E2 Allocators'!$B$15:$W$361, MATCH('O5 Details by Class &amp; Accounts'!R$18, 'E2 Allocators'!$B$15:$W$15, 0),FALSE)*$F149)</f>
        <v>0</v>
      </c>
      <c r="S149" s="1411">
        <f>IF(ISERROR(VLOOKUP(VLOOKUP($A149, 'E4 TB Allocation Details'!$A$18:$L$205, MATCH("Demand ID", 'E4 TB Allocation Details'!$A$18:$L$18, 0),FALSE), 'E2 Allocators'!$B$15:$W$361, MATCH('O5 Details by Class &amp; Accounts'!S$18, 'E2 Allocators'!$B$15:$W$15, 0),FALSE)*$F149), 0, VLOOKUP(VLOOKUP($A149, 'E4 TB Allocation Details'!$A$18:$L$205, MATCH("Demand ID", 'E4 TB Allocation Details'!$A$18:$L$18, 0),FALSE), 'E2 Allocators'!$B$15:$W$361, MATCH('O5 Details by Class &amp; Accounts'!S$18, 'E2 Allocators'!$B$15:$W$15, 0),FALSE)*$F149)</f>
        <v>0</v>
      </c>
      <c r="T149" s="1411">
        <f>IF(ISERROR(VLOOKUP(VLOOKUP($A149, 'E4 TB Allocation Details'!$A$18:$L$205, MATCH("Demand ID", 'E4 TB Allocation Details'!$A$18:$L$18, 0),FALSE), 'E2 Allocators'!$B$15:$W$361, MATCH('O5 Details by Class &amp; Accounts'!T$18, 'E2 Allocators'!$B$15:$W$15, 0),FALSE)*$F149), 0, VLOOKUP(VLOOKUP($A149, 'E4 TB Allocation Details'!$A$18:$L$205, MATCH("Demand ID", 'E4 TB Allocation Details'!$A$18:$L$18, 0),FALSE), 'E2 Allocators'!$B$15:$W$361, MATCH('O5 Details by Class &amp; Accounts'!T$18, 'E2 Allocators'!$B$15:$W$15, 0),FALSE)*$F149)</f>
        <v>0</v>
      </c>
      <c r="U149" s="1411">
        <f>IF(ISERROR(VLOOKUP(VLOOKUP($A149, 'E4 TB Allocation Details'!$A$18:$L$205, MATCH("Demand ID", 'E4 TB Allocation Details'!$A$18:$L$18, 0),FALSE), 'E2 Allocators'!$B$15:$W$361, MATCH('O5 Details by Class &amp; Accounts'!U$18, 'E2 Allocators'!$B$15:$W$15, 0),FALSE)*$F149), 0, VLOOKUP(VLOOKUP($A149, 'E4 TB Allocation Details'!$A$18:$L$205, MATCH("Demand ID", 'E4 TB Allocation Details'!$A$18:$L$18, 0),FALSE), 'E2 Allocators'!$B$15:$W$361, MATCH('O5 Details by Class &amp; Accounts'!U$18, 'E2 Allocators'!$B$15:$W$15, 0),FALSE)*$F149)</f>
        <v>0</v>
      </c>
      <c r="V149" s="1411">
        <f>IF(ISERROR(VLOOKUP(VLOOKUP($A149, 'E4 TB Allocation Details'!$A$18:$L$205, MATCH("Demand ID", 'E4 TB Allocation Details'!$A$18:$L$18, 0),FALSE), 'E2 Allocators'!$B$15:$W$361, MATCH('O5 Details by Class &amp; Accounts'!V$18, 'E2 Allocators'!$B$15:$W$15, 0),FALSE)*$F149), 0, VLOOKUP(VLOOKUP($A149, 'E4 TB Allocation Details'!$A$18:$L$205, MATCH("Demand ID", 'E4 TB Allocation Details'!$A$18:$L$18, 0),FALSE), 'E2 Allocators'!$B$15:$W$361, MATCH('O5 Details by Class &amp; Accounts'!V$18, 'E2 Allocators'!$B$15:$W$15, 0),FALSE)*$F149)</f>
        <v>0</v>
      </c>
      <c r="W149" s="1411">
        <f>IF(ISERROR(VLOOKUP(VLOOKUP($A149, 'E4 TB Allocation Details'!$A$18:$L$205, MATCH("Demand ID", 'E4 TB Allocation Details'!$A$18:$L$18, 0),FALSE), 'E2 Allocators'!$B$15:$W$361, MATCH('O5 Details by Class &amp; Accounts'!W$18, 'E2 Allocators'!$B$15:$W$15, 0),FALSE)*$F149), 0, VLOOKUP(VLOOKUP($A149, 'E4 TB Allocation Details'!$A$18:$L$205, MATCH("Demand ID", 'E4 TB Allocation Details'!$A$18:$L$18, 0),FALSE), 'E2 Allocators'!$B$15:$W$361, MATCH('O5 Details by Class &amp; Accounts'!W$18, 'E2 Allocators'!$B$15:$W$15, 0),FALSE)*$F149)</f>
        <v>0</v>
      </c>
      <c r="X149" s="1411">
        <f>IF(ISERROR(VLOOKUP(VLOOKUP($A149, 'E4 TB Allocation Details'!$A$18:$L$205, MATCH("Demand ID", 'E4 TB Allocation Details'!$A$18:$L$18, 0),FALSE), 'E2 Allocators'!$B$15:$W$361, MATCH('O5 Details by Class &amp; Accounts'!X$18, 'E2 Allocators'!$B$15:$W$15, 0),FALSE)*$F149), 0, VLOOKUP(VLOOKUP($A149, 'E4 TB Allocation Details'!$A$18:$L$205, MATCH("Demand ID", 'E4 TB Allocation Details'!$A$18:$L$18, 0),FALSE), 'E2 Allocators'!$B$15:$W$361, MATCH('O5 Details by Class &amp; Accounts'!X$18, 'E2 Allocators'!$B$15:$W$15, 0),FALSE)*$F149)</f>
        <v>0</v>
      </c>
      <c r="Y149" s="1411">
        <f>IF(ISERROR(VLOOKUP(VLOOKUP($A149, 'E4 TB Allocation Details'!$A$18:$L$205, MATCH("Demand ID", 'E4 TB Allocation Details'!$A$18:$L$18, 0),FALSE), 'E2 Allocators'!$B$15:$W$361, MATCH('O5 Details by Class &amp; Accounts'!Y$18, 'E2 Allocators'!$B$15:$W$15, 0),FALSE)*$F149), 0, VLOOKUP(VLOOKUP($A149, 'E4 TB Allocation Details'!$A$18:$L$205, MATCH("Demand ID", 'E4 TB Allocation Details'!$A$18:$L$18, 0),FALSE), 'E2 Allocators'!$B$15:$W$361, MATCH('O5 Details by Class &amp; Accounts'!Y$18, 'E2 Allocators'!$B$15:$W$15, 0),FALSE)*$F149)</f>
        <v>0</v>
      </c>
      <c r="Z149" s="1411">
        <f>IF(ISERROR(VLOOKUP(VLOOKUP($A149, 'E4 TB Allocation Details'!$A$18:$L$205, MATCH("Demand ID", 'E4 TB Allocation Details'!$A$18:$L$18, 0),FALSE), 'E2 Allocators'!$B$15:$W$361, MATCH('O5 Details by Class &amp; Accounts'!Z$18, 'E2 Allocators'!$B$15:$W$15, 0),FALSE)*$F149), 0, VLOOKUP(VLOOKUP($A149, 'E4 TB Allocation Details'!$A$18:$L$205, MATCH("Demand ID", 'E4 TB Allocation Details'!$A$18:$L$18, 0),FALSE), 'E2 Allocators'!$B$15:$W$361, MATCH('O5 Details by Class &amp; Accounts'!Z$18, 'E2 Allocators'!$B$15:$W$15, 0),FALSE)*$F149)</f>
        <v>0</v>
      </c>
      <c r="AA149" s="1411">
        <f>IF(ISERROR(VLOOKUP(VLOOKUP($A149, 'E4 TB Allocation Details'!$A$18:$L$205, MATCH("Demand ID", 'E4 TB Allocation Details'!$A$18:$L$18, 0),FALSE), 'E2 Allocators'!$B$15:$W$361, MATCH('O5 Details by Class &amp; Accounts'!AA$18, 'E2 Allocators'!$B$15:$W$15, 0),FALSE)*$F149), 0, VLOOKUP(VLOOKUP($A149, 'E4 TB Allocation Details'!$A$18:$L$205, MATCH("Demand ID", 'E4 TB Allocation Details'!$A$18:$L$18, 0),FALSE), 'E2 Allocators'!$B$15:$W$361, MATCH('O5 Details by Class &amp; Accounts'!AA$18, 'E2 Allocators'!$B$15:$W$15, 0),FALSE)*$F149)</f>
        <v>0</v>
      </c>
      <c r="AB149" s="1411">
        <f>IF(ISERROR(VLOOKUP(VLOOKUP($A149, 'E4 TB Allocation Details'!$A$18:$L$205, MATCH("Demand ID", 'E4 TB Allocation Details'!$A$18:$L$18, 0),FALSE), 'E2 Allocators'!$B$15:$W$361, MATCH('O5 Details by Class &amp; Accounts'!AB$18, 'E2 Allocators'!$B$15:$W$15, 0),FALSE)*$F149), 0, VLOOKUP(VLOOKUP($A149, 'E4 TB Allocation Details'!$A$18:$L$205, MATCH("Demand ID", 'E4 TB Allocation Details'!$A$18:$L$18, 0),FALSE), 'E2 Allocators'!$B$15:$W$361, MATCH('O5 Details by Class &amp; Accounts'!AB$18, 'E2 Allocators'!$B$15:$W$15, 0),FALSE)*$F149)</f>
        <v>0</v>
      </c>
      <c r="AC149" s="1411">
        <f t="shared" si="32"/>
        <v>257399.99999999997</v>
      </c>
      <c r="AD149" s="1411">
        <f>IF(ISERROR(VLOOKUP(VLOOKUP($A149, 'E4 TB Allocation Details'!$A$18:$L$205, MATCH("Customer ID", 'E4 TB Allocation Details'!$A$18:$L$18, 0),FALSE), 'E2 Allocators'!$B$15:$W$361, MATCH('O5 Details by Class &amp; Accounts'!AD$18, 'E2 Allocators'!$B$15:$W$15, 0),FALSE)*$G149), 0, VLOOKUP(VLOOKUP($A149, 'E4 TB Allocation Details'!$A$18:$L$205, MATCH("Customer ID", 'E4 TB Allocation Details'!$A$18:$L$18, 0),FALSE), 'E2 Allocators'!$B$15:$W$361, MATCH('O5 Details by Class &amp; Accounts'!AD$18, 'E2 Allocators'!$B$15:$W$15, 0),FALSE)*$G149)</f>
        <v>93067.156375014107</v>
      </c>
      <c r="AE149" s="1411">
        <f>IF(ISERROR(VLOOKUP(VLOOKUP($A149, 'E4 TB Allocation Details'!$A$18:$L$205, MATCH("Customer ID", 'E4 TB Allocation Details'!$A$18:$L$18, 0),FALSE), 'E2 Allocators'!$B$15:$W$361, MATCH('O5 Details by Class &amp; Accounts'!AE$18, 'E2 Allocators'!$B$15:$W$15, 0),FALSE)*$G149), 0, VLOOKUP(VLOOKUP($A149, 'E4 TB Allocation Details'!$A$18:$L$205, MATCH("Customer ID", 'E4 TB Allocation Details'!$A$18:$L$18, 0),FALSE), 'E2 Allocators'!$B$15:$W$361, MATCH('O5 Details by Class &amp; Accounts'!AE$18, 'E2 Allocators'!$B$15:$W$15, 0),FALSE)*$G149)</f>
        <v>10250.339287930923</v>
      </c>
      <c r="AF149" s="1411">
        <f>IF(ISERROR(VLOOKUP(VLOOKUP($A149, 'E4 TB Allocation Details'!$A$18:$L$205, MATCH("Customer ID", 'E4 TB Allocation Details'!$A$18:$L$18, 0),FALSE), 'E2 Allocators'!$B$15:$W$361, MATCH('O5 Details by Class &amp; Accounts'!AF$18, 'E2 Allocators'!$B$15:$W$15, 0),FALSE)*$G149), 0, VLOOKUP(VLOOKUP($A149, 'E4 TB Allocation Details'!$A$18:$L$205, MATCH("Customer ID", 'E4 TB Allocation Details'!$A$18:$L$18, 0),FALSE), 'E2 Allocators'!$B$15:$W$361, MATCH('O5 Details by Class &amp; Accounts'!AF$18, 'E2 Allocators'!$B$15:$W$15, 0),FALSE)*$G149)</f>
        <v>510.35780128036856</v>
      </c>
      <c r="AG149" s="1411">
        <f>IF(ISERROR(VLOOKUP(VLOOKUP($A149, 'E4 TB Allocation Details'!$A$18:$L$205, MATCH("Customer ID", 'E4 TB Allocation Details'!$A$18:$L$18, 0),FALSE), 'E2 Allocators'!$B$15:$W$361, MATCH('O5 Details by Class &amp; Accounts'!AG$18, 'E2 Allocators'!$B$15:$W$15, 0),FALSE)*$G149), 0, VLOOKUP(VLOOKUP($A149, 'E4 TB Allocation Details'!$A$18:$L$205, MATCH("Customer ID", 'E4 TB Allocation Details'!$A$18:$L$18, 0),FALSE), 'E2 Allocators'!$B$15:$W$361, MATCH('O5 Details by Class &amp; Accounts'!AG$18, 'E2 Allocators'!$B$15:$W$15, 0),FALSE)*$G149)</f>
        <v>0</v>
      </c>
      <c r="AH149" s="1411">
        <f>IF(ISERROR(VLOOKUP(VLOOKUP($A149, 'E4 TB Allocation Details'!$A$18:$L$205, MATCH("Customer ID", 'E4 TB Allocation Details'!$A$18:$L$18, 0),FALSE), 'E2 Allocators'!$B$15:$W$361, MATCH('O5 Details by Class &amp; Accounts'!AH$18, 'E2 Allocators'!$B$15:$W$15, 0),FALSE)*$G149), 0, VLOOKUP(VLOOKUP($A149, 'E4 TB Allocation Details'!$A$18:$L$205, MATCH("Customer ID", 'E4 TB Allocation Details'!$A$18:$L$18, 0),FALSE), 'E2 Allocators'!$B$15:$W$361, MATCH('O5 Details by Class &amp; Accounts'!AH$18, 'E2 Allocators'!$B$15:$W$15, 0),FALSE)*$G149)</f>
        <v>0</v>
      </c>
      <c r="AI149" s="1411">
        <f>IF(ISERROR(VLOOKUP(VLOOKUP($A149, 'E4 TB Allocation Details'!$A$18:$L$205, MATCH("Customer ID", 'E4 TB Allocation Details'!$A$18:$L$18, 0),FALSE), 'E2 Allocators'!$B$15:$W$361, MATCH('O5 Details by Class &amp; Accounts'!AI$18, 'E2 Allocators'!$B$15:$W$15, 0),FALSE)*$G149), 0, VLOOKUP(VLOOKUP($A149, 'E4 TB Allocation Details'!$A$18:$L$205, MATCH("Customer ID", 'E4 TB Allocation Details'!$A$18:$L$18, 0),FALSE), 'E2 Allocators'!$B$15:$W$361, MATCH('O5 Details by Class &amp; Accounts'!AI$18, 'E2 Allocators'!$B$15:$W$15, 0),FALSE)*$G149)</f>
        <v>0</v>
      </c>
      <c r="AJ149" s="1411">
        <f>IF(ISERROR(VLOOKUP(VLOOKUP($A149, 'E4 TB Allocation Details'!$A$18:$L$205, MATCH("Customer ID", 'E4 TB Allocation Details'!$A$18:$L$18, 0),FALSE), 'E2 Allocators'!$B$15:$W$361, MATCH('O5 Details by Class &amp; Accounts'!AJ$18, 'E2 Allocators'!$B$15:$W$15, 0),FALSE)*$G149), 0, VLOOKUP(VLOOKUP($A149, 'E4 TB Allocation Details'!$A$18:$L$205, MATCH("Customer ID", 'E4 TB Allocation Details'!$A$18:$L$18, 0),FALSE), 'E2 Allocators'!$B$15:$W$361, MATCH('O5 Details by Class &amp; Accounts'!AJ$18, 'E2 Allocators'!$B$15:$W$15, 0),FALSE)*$G149)</f>
        <v>31688.814218660827</v>
      </c>
      <c r="AK149" s="1411">
        <f>IF(ISERROR(VLOOKUP(VLOOKUP($A149, 'E4 TB Allocation Details'!$A$18:$L$205, MATCH("Customer ID", 'E4 TB Allocation Details'!$A$18:$L$18, 0),FALSE), 'E2 Allocators'!$B$15:$W$361, MATCH('O5 Details by Class &amp; Accounts'!AK$18, 'E2 Allocators'!$B$15:$W$15, 0),FALSE)*$G149), 0, VLOOKUP(VLOOKUP($A149, 'E4 TB Allocation Details'!$A$18:$L$205, MATCH("Customer ID", 'E4 TB Allocation Details'!$A$18:$L$18, 0),FALSE), 'E2 Allocators'!$B$15:$W$361, MATCH('O5 Details by Class &amp; Accounts'!AK$18, 'E2 Allocators'!$B$15:$W$15, 0),FALSE)*$G149)</f>
        <v>1737.7161902808946</v>
      </c>
      <c r="AL149" s="1411">
        <f>IF(ISERROR(VLOOKUP(VLOOKUP($A149, 'E4 TB Allocation Details'!$A$18:$L$205, MATCH("Customer ID", 'E4 TB Allocation Details'!$A$18:$L$18, 0),FALSE), 'E2 Allocators'!$B$15:$W$361, MATCH('O5 Details by Class &amp; Accounts'!AL$18, 'E2 Allocators'!$B$15:$W$15, 0),FALSE)*$G149), 0, VLOOKUP(VLOOKUP($A149, 'E4 TB Allocation Details'!$A$18:$L$205, MATCH("Customer ID", 'E4 TB Allocation Details'!$A$18:$L$18, 0),FALSE), 'E2 Allocators'!$B$15:$W$361, MATCH('O5 Details by Class &amp; Accounts'!AL$18, 'E2 Allocators'!$B$15:$W$15, 0),FALSE)*$G149)</f>
        <v>1345.6161268328979</v>
      </c>
      <c r="AM149" s="1411">
        <f>IF(ISERROR(VLOOKUP(VLOOKUP($A149, 'E4 TB Allocation Details'!$A$18:$L$205, MATCH("Customer ID", 'E4 TB Allocation Details'!$A$18:$L$18, 0),FALSE), 'E2 Allocators'!$B$15:$W$361, MATCH('O5 Details by Class &amp; Accounts'!AM$18, 'E2 Allocators'!$B$15:$W$15, 0),FALSE)*$G149), 0, VLOOKUP(VLOOKUP($A149, 'E4 TB Allocation Details'!$A$18:$L$205, MATCH("Customer ID", 'E4 TB Allocation Details'!$A$18:$L$18, 0),FALSE), 'E2 Allocators'!$B$15:$W$361, MATCH('O5 Details by Class &amp; Accounts'!AM$18, 'E2 Allocators'!$B$15:$W$15, 0),FALSE)*$G149)</f>
        <v>0</v>
      </c>
      <c r="AN149" s="1411">
        <f>IF(ISERROR(VLOOKUP(VLOOKUP($A149, 'E4 TB Allocation Details'!$A$18:$L$205, MATCH("Customer ID", 'E4 TB Allocation Details'!$A$18:$L$18, 0),FALSE), 'E2 Allocators'!$B$15:$W$361, MATCH('O5 Details by Class &amp; Accounts'!AN$18, 'E2 Allocators'!$B$15:$W$15, 0),FALSE)*$G149), 0, VLOOKUP(VLOOKUP($A149, 'E4 TB Allocation Details'!$A$18:$L$205, MATCH("Customer ID", 'E4 TB Allocation Details'!$A$18:$L$18, 0),FALSE), 'E2 Allocators'!$B$15:$W$361, MATCH('O5 Details by Class &amp; Accounts'!AN$18, 'E2 Allocators'!$B$15:$W$15, 0),FALSE)*$G149)</f>
        <v>0</v>
      </c>
      <c r="AO149" s="1411">
        <f>IF(ISERROR(VLOOKUP(VLOOKUP($A149, 'E4 TB Allocation Details'!$A$18:$L$205, MATCH("Customer ID", 'E4 TB Allocation Details'!$A$18:$L$18, 0),FALSE), 'E2 Allocators'!$B$15:$W$361, MATCH('O5 Details by Class &amp; Accounts'!AO$18, 'E2 Allocators'!$B$15:$W$15, 0),FALSE)*$G149), 0, VLOOKUP(VLOOKUP($A149, 'E4 TB Allocation Details'!$A$18:$L$205, MATCH("Customer ID", 'E4 TB Allocation Details'!$A$18:$L$18, 0),FALSE), 'E2 Allocators'!$B$15:$W$361, MATCH('O5 Details by Class &amp; Accounts'!AO$18, 'E2 Allocators'!$B$15:$W$15, 0),FALSE)*$G149)</f>
        <v>0</v>
      </c>
      <c r="AP149" s="1411">
        <f>IF(ISERROR(VLOOKUP(VLOOKUP($A149, 'E4 TB Allocation Details'!$A$18:$L$205, MATCH("Customer ID", 'E4 TB Allocation Details'!$A$18:$L$18, 0),FALSE), 'E2 Allocators'!$B$15:$W$361, MATCH('O5 Details by Class &amp; Accounts'!AP$18, 'E2 Allocators'!$B$15:$W$15, 0),FALSE)*$G149), 0, VLOOKUP(VLOOKUP($A149, 'E4 TB Allocation Details'!$A$18:$L$205, MATCH("Customer ID", 'E4 TB Allocation Details'!$A$18:$L$18, 0),FALSE), 'E2 Allocators'!$B$15:$W$361, MATCH('O5 Details by Class &amp; Accounts'!AP$18, 'E2 Allocators'!$B$15:$W$15, 0),FALSE)*$G149)</f>
        <v>0</v>
      </c>
      <c r="AQ149" s="1411">
        <f>IF(ISERROR(VLOOKUP(VLOOKUP($A149, 'E4 TB Allocation Details'!$A$18:$L$205, MATCH("Customer ID", 'E4 TB Allocation Details'!$A$18:$L$18, 0),FALSE), 'E2 Allocators'!$B$15:$W$361, MATCH('O5 Details by Class &amp; Accounts'!AQ$18, 'E2 Allocators'!$B$15:$W$15, 0),FALSE)*$G149), 0, VLOOKUP(VLOOKUP($A149, 'E4 TB Allocation Details'!$A$18:$L$205, MATCH("Customer ID", 'E4 TB Allocation Details'!$A$18:$L$18, 0),FALSE), 'E2 Allocators'!$B$15:$W$361, MATCH('O5 Details by Class &amp; Accounts'!AQ$18, 'E2 Allocators'!$B$15:$W$15, 0),FALSE)*$G149)</f>
        <v>0</v>
      </c>
      <c r="AR149" s="1411">
        <f>IF(ISERROR(VLOOKUP(VLOOKUP($A149, 'E4 TB Allocation Details'!$A$18:$L$205, MATCH("Customer ID", 'E4 TB Allocation Details'!$A$18:$L$18, 0),FALSE), 'E2 Allocators'!$B$15:$W$361, MATCH('O5 Details by Class &amp; Accounts'!AR$18, 'E2 Allocators'!$B$15:$W$15, 0),FALSE)*$G149), 0, VLOOKUP(VLOOKUP($A149, 'E4 TB Allocation Details'!$A$18:$L$205, MATCH("Customer ID", 'E4 TB Allocation Details'!$A$18:$L$18, 0),FALSE), 'E2 Allocators'!$B$15:$W$361, MATCH('O5 Details by Class &amp; Accounts'!AR$18, 'E2 Allocators'!$B$15:$W$15, 0),FALSE)*$G149)</f>
        <v>0</v>
      </c>
      <c r="AS149" s="1411">
        <f>IF(ISERROR(VLOOKUP(VLOOKUP($A149, 'E4 TB Allocation Details'!$A$18:$L$205, MATCH("Customer ID", 'E4 TB Allocation Details'!$A$18:$L$18, 0),FALSE), 'E2 Allocators'!$B$15:$W$361, MATCH('O5 Details by Class &amp; Accounts'!AS$18, 'E2 Allocators'!$B$15:$W$15, 0),FALSE)*$G149), 0, VLOOKUP(VLOOKUP($A149, 'E4 TB Allocation Details'!$A$18:$L$205, MATCH("Customer ID", 'E4 TB Allocation Details'!$A$18:$L$18, 0),FALSE), 'E2 Allocators'!$B$15:$W$361, MATCH('O5 Details by Class &amp; Accounts'!AS$18, 'E2 Allocators'!$B$15:$W$15, 0),FALSE)*$G149)</f>
        <v>0</v>
      </c>
      <c r="AT149" s="1411">
        <f>IF(ISERROR(VLOOKUP(VLOOKUP($A149, 'E4 TB Allocation Details'!$A$18:$L$205, MATCH("Customer ID", 'E4 TB Allocation Details'!$A$18:$L$18, 0),FALSE), 'E2 Allocators'!$B$15:$W$361, MATCH('O5 Details by Class &amp; Accounts'!AT$18, 'E2 Allocators'!$B$15:$W$15, 0),FALSE)*$G149), 0, VLOOKUP(VLOOKUP($A149, 'E4 TB Allocation Details'!$A$18:$L$205, MATCH("Customer ID", 'E4 TB Allocation Details'!$A$18:$L$18, 0),FALSE), 'E2 Allocators'!$B$15:$W$361, MATCH('O5 Details by Class &amp; Accounts'!AT$18, 'E2 Allocators'!$B$15:$W$15, 0),FALSE)*$G149)</f>
        <v>0</v>
      </c>
      <c r="AU149" s="1411">
        <f>IF(ISERROR(VLOOKUP(VLOOKUP($A149, 'E4 TB Allocation Details'!$A$18:$L$205, MATCH("Customer ID", 'E4 TB Allocation Details'!$A$18:$L$18, 0),FALSE), 'E2 Allocators'!$B$15:$W$361, MATCH('O5 Details by Class &amp; Accounts'!AU$18, 'E2 Allocators'!$B$15:$W$15, 0),FALSE)*$G149), 0, VLOOKUP(VLOOKUP($A149, 'E4 TB Allocation Details'!$A$18:$L$205, MATCH("Customer ID", 'E4 TB Allocation Details'!$A$18:$L$18, 0),FALSE), 'E2 Allocators'!$B$15:$W$361, MATCH('O5 Details by Class &amp; Accounts'!AU$18, 'E2 Allocators'!$B$15:$W$15, 0),FALSE)*$G149)</f>
        <v>0</v>
      </c>
      <c r="AV149" s="1411">
        <f>IF(ISERROR(VLOOKUP(VLOOKUP($A149, 'E4 TB Allocation Details'!$A$18:$L$205, MATCH("Customer ID", 'E4 TB Allocation Details'!$A$18:$L$18, 0),FALSE), 'E2 Allocators'!$B$15:$W$361, MATCH('O5 Details by Class &amp; Accounts'!AV$18, 'E2 Allocators'!$B$15:$W$15, 0),FALSE)*$G149), 0, VLOOKUP(VLOOKUP($A149, 'E4 TB Allocation Details'!$A$18:$L$205, MATCH("Customer ID", 'E4 TB Allocation Details'!$A$18:$L$18, 0),FALSE), 'E2 Allocators'!$B$15:$W$361, MATCH('O5 Details by Class &amp; Accounts'!AV$18, 'E2 Allocators'!$B$15:$W$15, 0),FALSE)*$G149)</f>
        <v>0</v>
      </c>
      <c r="AW149" s="1411">
        <f>IF(ISERROR(VLOOKUP(VLOOKUP($A149, 'E4 TB Allocation Details'!$A$18:$L$205, MATCH("Customer ID", 'E4 TB Allocation Details'!$A$18:$L$18, 0),FALSE), 'E2 Allocators'!$B$15:$W$361, MATCH('O5 Details by Class &amp; Accounts'!AW$18, 'E2 Allocators'!$B$15:$W$15, 0),FALSE)*$G149), 0, VLOOKUP(VLOOKUP($A149, 'E4 TB Allocation Details'!$A$18:$L$205, MATCH("Customer ID", 'E4 TB Allocation Details'!$A$18:$L$18, 0),FALSE), 'E2 Allocators'!$B$15:$W$361, MATCH('O5 Details by Class &amp; Accounts'!AW$18, 'E2 Allocators'!$B$15:$W$15, 0),FALSE)*$G149)</f>
        <v>0</v>
      </c>
      <c r="AX149" s="1411">
        <f t="shared" si="33"/>
        <v>138600</v>
      </c>
      <c r="AY149" s="1411">
        <f>IF(ISERROR(VLOOKUP(VLOOKUP($A149, 'E4 TB Allocation Details'!$A$18:$L$205, MATCH("Misc ID", 'E4 TB Allocation Details'!$A$18:$L$18, 0),FALSE), 'E2 Allocators'!$B$15:$W$361, MATCH('O5 Details by Class &amp; Accounts'!AY$18, 'E2 Allocators'!$B$15:$W$15, 0),FALSE)*$E149), 0, VLOOKUP(VLOOKUP($A149, 'E4 TB Allocation Details'!$A$18:$L$205, MATCH("Misc ID", 'E4 TB Allocation Details'!$A$18:$L$18, 0),FALSE), 'E2 Allocators'!$B$15:$W$361, MATCH('O5 Details by Class &amp; Accounts'!AY$18, 'E2 Allocators'!$B$15:$W$15, 0),FALSE)*$E149)</f>
        <v>0</v>
      </c>
      <c r="AZ149" s="1411">
        <f>IF(ISERROR(VLOOKUP(VLOOKUP($A149, 'E4 TB Allocation Details'!$A$18:$L$205, MATCH("Misc ID", 'E4 TB Allocation Details'!$A$18:$L$18, 0),FALSE), 'E2 Allocators'!$B$15:$W$361, MATCH('O5 Details by Class &amp; Accounts'!AZ$18, 'E2 Allocators'!$B$15:$W$15, 0),FALSE)*$E149), 0, VLOOKUP(VLOOKUP($A149, 'E4 TB Allocation Details'!$A$18:$L$205, MATCH("Misc ID", 'E4 TB Allocation Details'!$A$18:$L$18, 0),FALSE), 'E2 Allocators'!$B$15:$W$361, MATCH('O5 Details by Class &amp; Accounts'!AZ$18, 'E2 Allocators'!$B$15:$W$15, 0),FALSE)*$E149)</f>
        <v>0</v>
      </c>
      <c r="BA149" s="1411">
        <f>IF(ISERROR(VLOOKUP(VLOOKUP($A149, 'E4 TB Allocation Details'!$A$18:$L$205, MATCH("Misc ID", 'E4 TB Allocation Details'!$A$18:$L$18, 0),FALSE), 'E2 Allocators'!$B$15:$W$361, MATCH('O5 Details by Class &amp; Accounts'!BA$18, 'E2 Allocators'!$B$15:$W$15, 0),FALSE)*$E149), 0, VLOOKUP(VLOOKUP($A149, 'E4 TB Allocation Details'!$A$18:$L$205, MATCH("Misc ID", 'E4 TB Allocation Details'!$A$18:$L$18, 0),FALSE), 'E2 Allocators'!$B$15:$W$361, MATCH('O5 Details by Class &amp; Accounts'!BA$18, 'E2 Allocators'!$B$15:$W$15, 0),FALSE)*$E149)</f>
        <v>0</v>
      </c>
      <c r="BB149" s="1411">
        <f>IF(ISERROR(VLOOKUP(VLOOKUP($A149, 'E4 TB Allocation Details'!$A$18:$L$205, MATCH("Misc ID", 'E4 TB Allocation Details'!$A$18:$L$18, 0),FALSE), 'E2 Allocators'!$B$15:$W$361, MATCH('O5 Details by Class &amp; Accounts'!BB$18, 'E2 Allocators'!$B$15:$W$15, 0),FALSE)*$E149), 0, VLOOKUP(VLOOKUP($A149, 'E4 TB Allocation Details'!$A$18:$L$205, MATCH("Misc ID", 'E4 TB Allocation Details'!$A$18:$L$18, 0),FALSE), 'E2 Allocators'!$B$15:$W$361, MATCH('O5 Details by Class &amp; Accounts'!BB$18, 'E2 Allocators'!$B$15:$W$15, 0),FALSE)*$E149)</f>
        <v>0</v>
      </c>
      <c r="BC149" s="1411">
        <f>IF(ISERROR(VLOOKUP(VLOOKUP($A149, 'E4 TB Allocation Details'!$A$18:$L$205, MATCH("Misc ID", 'E4 TB Allocation Details'!$A$18:$L$18, 0),FALSE), 'E2 Allocators'!$B$15:$W$361, MATCH('O5 Details by Class &amp; Accounts'!BC$18, 'E2 Allocators'!$B$15:$W$15, 0),FALSE)*$E149), 0, VLOOKUP(VLOOKUP($A149, 'E4 TB Allocation Details'!$A$18:$L$205, MATCH("Misc ID", 'E4 TB Allocation Details'!$A$18:$L$18, 0),FALSE), 'E2 Allocators'!$B$15:$W$361, MATCH('O5 Details by Class &amp; Accounts'!BC$18, 'E2 Allocators'!$B$15:$W$15, 0),FALSE)*$E149)</f>
        <v>0</v>
      </c>
      <c r="BD149" s="1411">
        <f>IF(ISERROR(VLOOKUP(VLOOKUP($A149, 'E4 TB Allocation Details'!$A$18:$L$205, MATCH("Misc ID", 'E4 TB Allocation Details'!$A$18:$L$18, 0),FALSE), 'E2 Allocators'!$B$15:$W$361, MATCH('O5 Details by Class &amp; Accounts'!BD$18, 'E2 Allocators'!$B$15:$W$15, 0),FALSE)*$E149), 0, VLOOKUP(VLOOKUP($A149, 'E4 TB Allocation Details'!$A$18:$L$205, MATCH("Misc ID", 'E4 TB Allocation Details'!$A$18:$L$18, 0),FALSE), 'E2 Allocators'!$B$15:$W$361, MATCH('O5 Details by Class &amp; Accounts'!BD$18, 'E2 Allocators'!$B$15:$W$15, 0),FALSE)*$E149)</f>
        <v>0</v>
      </c>
      <c r="BE149" s="1411">
        <f>IF(ISERROR(VLOOKUP(VLOOKUP($A149, 'E4 TB Allocation Details'!$A$18:$L$205, MATCH("Misc ID", 'E4 TB Allocation Details'!$A$18:$L$18, 0),FALSE), 'E2 Allocators'!$B$15:$W$361, MATCH('O5 Details by Class &amp; Accounts'!BE$18, 'E2 Allocators'!$B$15:$W$15, 0),FALSE)*$E149), 0, VLOOKUP(VLOOKUP($A149, 'E4 TB Allocation Details'!$A$18:$L$205, MATCH("Misc ID", 'E4 TB Allocation Details'!$A$18:$L$18, 0),FALSE), 'E2 Allocators'!$B$15:$W$361, MATCH('O5 Details by Class &amp; Accounts'!BE$18, 'E2 Allocators'!$B$15:$W$15, 0),FALSE)*$E149)</f>
        <v>0</v>
      </c>
      <c r="BF149" s="1411">
        <f>IF(ISERROR(VLOOKUP(VLOOKUP($A149, 'E4 TB Allocation Details'!$A$18:$L$205, MATCH("Misc ID", 'E4 TB Allocation Details'!$A$18:$L$18, 0),FALSE), 'E2 Allocators'!$B$15:$W$361, MATCH('O5 Details by Class &amp; Accounts'!BF$18, 'E2 Allocators'!$B$15:$W$15, 0),FALSE)*$E149), 0, VLOOKUP(VLOOKUP($A149, 'E4 TB Allocation Details'!$A$18:$L$205, MATCH("Misc ID", 'E4 TB Allocation Details'!$A$18:$L$18, 0),FALSE), 'E2 Allocators'!$B$15:$W$361, MATCH('O5 Details by Class &amp; Accounts'!BF$18, 'E2 Allocators'!$B$15:$W$15, 0),FALSE)*$E149)</f>
        <v>0</v>
      </c>
      <c r="BG149" s="1411">
        <f>IF(ISERROR(VLOOKUP(VLOOKUP($A149, 'E4 TB Allocation Details'!$A$18:$L$205, MATCH("Misc ID", 'E4 TB Allocation Details'!$A$18:$L$18, 0),FALSE), 'E2 Allocators'!$B$15:$W$361, MATCH('O5 Details by Class &amp; Accounts'!BG$18, 'E2 Allocators'!$B$15:$W$15, 0),FALSE)*$E149), 0, VLOOKUP(VLOOKUP($A149, 'E4 TB Allocation Details'!$A$18:$L$205, MATCH("Misc ID", 'E4 TB Allocation Details'!$A$18:$L$18, 0),FALSE), 'E2 Allocators'!$B$15:$W$361, MATCH('O5 Details by Class &amp; Accounts'!BG$18, 'E2 Allocators'!$B$15:$W$15, 0),FALSE)*$E149)</f>
        <v>0</v>
      </c>
      <c r="BH149" s="1411">
        <f>IF(ISERROR(VLOOKUP(VLOOKUP($A149, 'E4 TB Allocation Details'!$A$18:$L$205, MATCH("Misc ID", 'E4 TB Allocation Details'!$A$18:$L$18, 0),FALSE), 'E2 Allocators'!$B$15:$W$361, MATCH('O5 Details by Class &amp; Accounts'!BH$18, 'E2 Allocators'!$B$15:$W$15, 0),FALSE)*$E149), 0, VLOOKUP(VLOOKUP($A149, 'E4 TB Allocation Details'!$A$18:$L$205, MATCH("Misc ID", 'E4 TB Allocation Details'!$A$18:$L$18, 0),FALSE), 'E2 Allocators'!$B$15:$W$361, MATCH('O5 Details by Class &amp; Accounts'!BH$18, 'E2 Allocators'!$B$15:$W$15, 0),FALSE)*$E149)</f>
        <v>0</v>
      </c>
      <c r="BI149" s="1411">
        <f>IF(ISERROR(VLOOKUP(VLOOKUP($A149, 'E4 TB Allocation Details'!$A$18:$L$205, MATCH("Misc ID", 'E4 TB Allocation Details'!$A$18:$L$18, 0),FALSE), 'E2 Allocators'!$B$15:$W$361, MATCH('O5 Details by Class &amp; Accounts'!BI$18, 'E2 Allocators'!$B$15:$W$15, 0),FALSE)*$E149), 0, VLOOKUP(VLOOKUP($A149, 'E4 TB Allocation Details'!$A$18:$L$205, MATCH("Misc ID", 'E4 TB Allocation Details'!$A$18:$L$18, 0),FALSE), 'E2 Allocators'!$B$15:$W$361, MATCH('O5 Details by Class &amp; Accounts'!BI$18, 'E2 Allocators'!$B$15:$W$15, 0),FALSE)*$E149)</f>
        <v>0</v>
      </c>
      <c r="BJ149" s="1411">
        <f>IF(ISERROR(VLOOKUP(VLOOKUP($A149, 'E4 TB Allocation Details'!$A$18:$L$205, MATCH("Misc ID", 'E4 TB Allocation Details'!$A$18:$L$18, 0),FALSE), 'E2 Allocators'!$B$15:$W$361, MATCH('O5 Details by Class &amp; Accounts'!BJ$18, 'E2 Allocators'!$B$15:$W$15, 0),FALSE)*$E149), 0, VLOOKUP(VLOOKUP($A149, 'E4 TB Allocation Details'!$A$18:$L$205, MATCH("Misc ID", 'E4 TB Allocation Details'!$A$18:$L$18, 0),FALSE), 'E2 Allocators'!$B$15:$W$361, MATCH('O5 Details by Class &amp; Accounts'!BJ$18, 'E2 Allocators'!$B$15:$W$15, 0),FALSE)*$E149)</f>
        <v>0</v>
      </c>
      <c r="BK149" s="1411">
        <f>IF(ISERROR(VLOOKUP(VLOOKUP($A149, 'E4 TB Allocation Details'!$A$18:$L$205, MATCH("Misc ID", 'E4 TB Allocation Details'!$A$18:$L$18, 0),FALSE), 'E2 Allocators'!$B$15:$W$361, MATCH('O5 Details by Class &amp; Accounts'!BK$18, 'E2 Allocators'!$B$15:$W$15, 0),FALSE)*$E149), 0, VLOOKUP(VLOOKUP($A149, 'E4 TB Allocation Details'!$A$18:$L$205, MATCH("Misc ID", 'E4 TB Allocation Details'!$A$18:$L$18, 0),FALSE), 'E2 Allocators'!$B$15:$W$361, MATCH('O5 Details by Class &amp; Accounts'!BK$18, 'E2 Allocators'!$B$15:$W$15, 0),FALSE)*$E149)</f>
        <v>0</v>
      </c>
      <c r="BL149" s="1411">
        <f>IF(ISERROR(VLOOKUP(VLOOKUP($A149, 'E4 TB Allocation Details'!$A$18:$L$205, MATCH("Misc ID", 'E4 TB Allocation Details'!$A$18:$L$18, 0),FALSE), 'E2 Allocators'!$B$15:$W$361, MATCH('O5 Details by Class &amp; Accounts'!BL$18, 'E2 Allocators'!$B$15:$W$15, 0),FALSE)*$E149), 0, VLOOKUP(VLOOKUP($A149, 'E4 TB Allocation Details'!$A$18:$L$205, MATCH("Misc ID", 'E4 TB Allocation Details'!$A$18:$L$18, 0),FALSE), 'E2 Allocators'!$B$15:$W$361, MATCH('O5 Details by Class &amp; Accounts'!BL$18, 'E2 Allocators'!$B$15:$W$15, 0),FALSE)*$E149)</f>
        <v>0</v>
      </c>
      <c r="BM149" s="1411">
        <f>IF(ISERROR(VLOOKUP(VLOOKUP($A149, 'E4 TB Allocation Details'!$A$18:$L$205, MATCH("Misc ID", 'E4 TB Allocation Details'!$A$18:$L$18, 0),FALSE), 'E2 Allocators'!$B$15:$W$361, MATCH('O5 Details by Class &amp; Accounts'!BM$18, 'E2 Allocators'!$B$15:$W$15, 0),FALSE)*$E149), 0, VLOOKUP(VLOOKUP($A149, 'E4 TB Allocation Details'!$A$18:$L$205, MATCH("Misc ID", 'E4 TB Allocation Details'!$A$18:$L$18, 0),FALSE), 'E2 Allocators'!$B$15:$W$361, MATCH('O5 Details by Class &amp; Accounts'!BM$18, 'E2 Allocators'!$B$15:$W$15, 0),FALSE)*$E149)</f>
        <v>0</v>
      </c>
      <c r="BN149" s="1411">
        <f>IF(ISERROR(VLOOKUP(VLOOKUP($A149, 'E4 TB Allocation Details'!$A$18:$L$205, MATCH("Misc ID", 'E4 TB Allocation Details'!$A$18:$L$18, 0),FALSE), 'E2 Allocators'!$B$15:$W$361, MATCH('O5 Details by Class &amp; Accounts'!BN$18, 'E2 Allocators'!$B$15:$W$15, 0),FALSE)*$E149), 0, VLOOKUP(VLOOKUP($A149, 'E4 TB Allocation Details'!$A$18:$L$205, MATCH("Misc ID", 'E4 TB Allocation Details'!$A$18:$L$18, 0),FALSE), 'E2 Allocators'!$B$15:$W$361, MATCH('O5 Details by Class &amp; Accounts'!BN$18, 'E2 Allocators'!$B$15:$W$15, 0),FALSE)*$E149)</f>
        <v>0</v>
      </c>
      <c r="BO149" s="1411">
        <f>IF(ISERROR(VLOOKUP(VLOOKUP($A149, 'E4 TB Allocation Details'!$A$18:$L$205, MATCH("Misc ID", 'E4 TB Allocation Details'!$A$18:$L$18, 0),FALSE), 'E2 Allocators'!$B$15:$W$361, MATCH('O5 Details by Class &amp; Accounts'!BO$18, 'E2 Allocators'!$B$15:$W$15, 0),FALSE)*$E149), 0, VLOOKUP(VLOOKUP($A149, 'E4 TB Allocation Details'!$A$18:$L$205, MATCH("Misc ID", 'E4 TB Allocation Details'!$A$18:$L$18, 0),FALSE), 'E2 Allocators'!$B$15:$W$361, MATCH('O5 Details by Class &amp; Accounts'!BO$18, 'E2 Allocators'!$B$15:$W$15, 0),FALSE)*$E149)</f>
        <v>0</v>
      </c>
      <c r="BP149" s="1411">
        <f>IF(ISERROR(VLOOKUP(VLOOKUP($A149, 'E4 TB Allocation Details'!$A$18:$L$205, MATCH("Misc ID", 'E4 TB Allocation Details'!$A$18:$L$18, 0),FALSE), 'E2 Allocators'!$B$15:$W$361, MATCH('O5 Details by Class &amp; Accounts'!BP$18, 'E2 Allocators'!$B$15:$W$15, 0),FALSE)*$E149), 0, VLOOKUP(VLOOKUP($A149, 'E4 TB Allocation Details'!$A$18:$L$205, MATCH("Misc ID", 'E4 TB Allocation Details'!$A$18:$L$18, 0),FALSE), 'E2 Allocators'!$B$15:$W$361, MATCH('O5 Details by Class &amp; Accounts'!BP$18, 'E2 Allocators'!$B$15:$W$15, 0),FALSE)*$E149)</f>
        <v>0</v>
      </c>
      <c r="BQ149" s="1411">
        <f>IF(ISERROR(VLOOKUP(VLOOKUP($A149, 'E4 TB Allocation Details'!$A$18:$L$205, MATCH("Misc ID", 'E4 TB Allocation Details'!$A$18:$L$18, 0),FALSE), 'E2 Allocators'!$B$15:$W$361, MATCH('O5 Details by Class &amp; Accounts'!BQ$18, 'E2 Allocators'!$B$15:$W$15, 0),FALSE)*$E149), 0, VLOOKUP(VLOOKUP($A149, 'E4 TB Allocation Details'!$A$18:$L$205, MATCH("Misc ID", 'E4 TB Allocation Details'!$A$18:$L$18, 0),FALSE), 'E2 Allocators'!$B$15:$W$361, MATCH('O5 Details by Class &amp; Accounts'!BQ$18, 'E2 Allocators'!$B$15:$W$15, 0),FALSE)*$E149)</f>
        <v>0</v>
      </c>
      <c r="BR149" s="1411">
        <f>IF(ISERROR(VLOOKUP(VLOOKUP($A149, 'E4 TB Allocation Details'!$A$18:$L$205, MATCH("Misc ID", 'E4 TB Allocation Details'!$A$18:$L$18, 0),FALSE), 'E2 Allocators'!$B$15:$W$361, MATCH('O5 Details by Class &amp; Accounts'!BR$18, 'E2 Allocators'!$B$15:$W$15, 0),FALSE)*$E149), 0, VLOOKUP(VLOOKUP($A149, 'E4 TB Allocation Details'!$A$18:$L$205, MATCH("Misc ID", 'E4 TB Allocation Details'!$A$18:$L$18, 0),FALSE), 'E2 Allocators'!$B$15:$W$361, MATCH('O5 Details by Class &amp; Accounts'!BR$18, 'E2 Allocators'!$B$15:$W$15, 0),FALSE)*$E149)</f>
        <v>0</v>
      </c>
      <c r="BS149" s="1411">
        <f t="shared" si="34"/>
        <v>0</v>
      </c>
      <c r="BT149" s="1411">
        <f>IF(ISERROR(VLOOKUP(VLOOKUP($A149, 'E4 TB Allocation Details'!$A$18:$L$205, MATCH("A &amp; G ID", 'E4 TB Allocation Details'!$A$18:$L$18, 0),FALSE), 'E2 Allocators'!$B$15:$W$361, MATCH('O5 Details by Class &amp; Accounts'!BT$18, 'E2 Allocators'!$B$15:$W$15, 0),FALSE)*$E149), 0, VLOOKUP(VLOOKUP($A149, 'E4 TB Allocation Details'!$A$18:$L$205, MATCH("A &amp; G ID", 'E4 TB Allocation Details'!$A$18:$L$18, 0),FALSE), 'E2 Allocators'!$B$15:$W$361, MATCH('O5 Details by Class &amp; Accounts'!BT$18, 'E2 Allocators'!$B$15:$W$15, 0),FALSE)*$E149)</f>
        <v>0</v>
      </c>
      <c r="BU149" s="1411">
        <f>IF(ISERROR(VLOOKUP(VLOOKUP($A149, 'E4 TB Allocation Details'!$A$18:$L$205, MATCH("A &amp; G ID", 'E4 TB Allocation Details'!$A$18:$L$18, 0),FALSE), 'E2 Allocators'!$B$15:$W$361, MATCH('O5 Details by Class &amp; Accounts'!BU$18, 'E2 Allocators'!$B$15:$W$15, 0),FALSE)*$E149), 0, VLOOKUP(VLOOKUP($A149, 'E4 TB Allocation Details'!$A$18:$L$205, MATCH("A &amp; G ID", 'E4 TB Allocation Details'!$A$18:$L$18, 0),FALSE), 'E2 Allocators'!$B$15:$W$361, MATCH('O5 Details by Class &amp; Accounts'!BU$18, 'E2 Allocators'!$B$15:$W$15, 0),FALSE)*$E149)</f>
        <v>0</v>
      </c>
      <c r="BV149" s="1411">
        <f>IF(ISERROR(VLOOKUP(VLOOKUP($A149, 'E4 TB Allocation Details'!$A$18:$L$205, MATCH("A &amp; G ID", 'E4 TB Allocation Details'!$A$18:$L$18, 0),FALSE), 'E2 Allocators'!$B$15:$W$361, MATCH('O5 Details by Class &amp; Accounts'!BV$18, 'E2 Allocators'!$B$15:$W$15, 0),FALSE)*$E149), 0, VLOOKUP(VLOOKUP($A149, 'E4 TB Allocation Details'!$A$18:$L$205, MATCH("A &amp; G ID", 'E4 TB Allocation Details'!$A$18:$L$18, 0),FALSE), 'E2 Allocators'!$B$15:$W$361, MATCH('O5 Details by Class &amp; Accounts'!BV$18, 'E2 Allocators'!$B$15:$W$15, 0),FALSE)*$E149)</f>
        <v>0</v>
      </c>
      <c r="BW149" s="1411">
        <f>IF(ISERROR(VLOOKUP(VLOOKUP($A149, 'E4 TB Allocation Details'!$A$18:$L$205, MATCH("A &amp; G ID", 'E4 TB Allocation Details'!$A$18:$L$18, 0),FALSE), 'E2 Allocators'!$B$15:$W$361, MATCH('O5 Details by Class &amp; Accounts'!BW$18, 'E2 Allocators'!$B$15:$W$15, 0),FALSE)*$E149), 0, VLOOKUP(VLOOKUP($A149, 'E4 TB Allocation Details'!$A$18:$L$205, MATCH("A &amp; G ID", 'E4 TB Allocation Details'!$A$18:$L$18, 0),FALSE), 'E2 Allocators'!$B$15:$W$361, MATCH('O5 Details by Class &amp; Accounts'!BW$18, 'E2 Allocators'!$B$15:$W$15, 0),FALSE)*$E149)</f>
        <v>0</v>
      </c>
      <c r="BX149" s="1411">
        <f>IF(ISERROR(VLOOKUP(VLOOKUP($A149, 'E4 TB Allocation Details'!$A$18:$L$205, MATCH("A &amp; G ID", 'E4 TB Allocation Details'!$A$18:$L$18, 0),FALSE), 'E2 Allocators'!$B$15:$W$361, MATCH('O5 Details by Class &amp; Accounts'!BX$18, 'E2 Allocators'!$B$15:$W$15, 0),FALSE)*$E149), 0, VLOOKUP(VLOOKUP($A149, 'E4 TB Allocation Details'!$A$18:$L$205, MATCH("A &amp; G ID", 'E4 TB Allocation Details'!$A$18:$L$18, 0),FALSE), 'E2 Allocators'!$B$15:$W$361, MATCH('O5 Details by Class &amp; Accounts'!BX$18, 'E2 Allocators'!$B$15:$W$15, 0),FALSE)*$E149)</f>
        <v>0</v>
      </c>
      <c r="BY149" s="1411">
        <f>IF(ISERROR(VLOOKUP(VLOOKUP($A149, 'E4 TB Allocation Details'!$A$18:$L$205, MATCH("A &amp; G ID", 'E4 TB Allocation Details'!$A$18:$L$18, 0),FALSE), 'E2 Allocators'!$B$15:$W$361, MATCH('O5 Details by Class &amp; Accounts'!BY$18, 'E2 Allocators'!$B$15:$W$15, 0),FALSE)*$E149), 0, VLOOKUP(VLOOKUP($A149, 'E4 TB Allocation Details'!$A$18:$L$205, MATCH("A &amp; G ID", 'E4 TB Allocation Details'!$A$18:$L$18, 0),FALSE), 'E2 Allocators'!$B$15:$W$361, MATCH('O5 Details by Class &amp; Accounts'!BY$18, 'E2 Allocators'!$B$15:$W$15, 0),FALSE)*$E149)</f>
        <v>0</v>
      </c>
      <c r="BZ149" s="1411">
        <f>IF(ISERROR(VLOOKUP(VLOOKUP($A149, 'E4 TB Allocation Details'!$A$18:$L$205, MATCH("A &amp; G ID", 'E4 TB Allocation Details'!$A$18:$L$18, 0),FALSE), 'E2 Allocators'!$B$15:$W$361, MATCH('O5 Details by Class &amp; Accounts'!BZ$18, 'E2 Allocators'!$B$15:$W$15, 0),FALSE)*$E149), 0, VLOOKUP(VLOOKUP($A149, 'E4 TB Allocation Details'!$A$18:$L$205, MATCH("A &amp; G ID", 'E4 TB Allocation Details'!$A$18:$L$18, 0),FALSE), 'E2 Allocators'!$B$15:$W$361, MATCH('O5 Details by Class &amp; Accounts'!BZ$18, 'E2 Allocators'!$B$15:$W$15, 0),FALSE)*$E149)</f>
        <v>0</v>
      </c>
      <c r="CA149" s="1411">
        <f>IF(ISERROR(VLOOKUP(VLOOKUP($A149, 'E4 TB Allocation Details'!$A$18:$L$205, MATCH("A &amp; G ID", 'E4 TB Allocation Details'!$A$18:$L$18, 0),FALSE), 'E2 Allocators'!$B$15:$W$361, MATCH('O5 Details by Class &amp; Accounts'!CA$18, 'E2 Allocators'!$B$15:$W$15, 0),FALSE)*$E149), 0, VLOOKUP(VLOOKUP($A149, 'E4 TB Allocation Details'!$A$18:$L$205, MATCH("A &amp; G ID", 'E4 TB Allocation Details'!$A$18:$L$18, 0),FALSE), 'E2 Allocators'!$B$15:$W$361, MATCH('O5 Details by Class &amp; Accounts'!CA$18, 'E2 Allocators'!$B$15:$W$15, 0),FALSE)*$E149)</f>
        <v>0</v>
      </c>
      <c r="CB149" s="1411">
        <f>IF(ISERROR(VLOOKUP(VLOOKUP($A149, 'E4 TB Allocation Details'!$A$18:$L$205, MATCH("A &amp; G ID", 'E4 TB Allocation Details'!$A$18:$L$18, 0),FALSE), 'E2 Allocators'!$B$15:$W$361, MATCH('O5 Details by Class &amp; Accounts'!CB$18, 'E2 Allocators'!$B$15:$W$15, 0),FALSE)*$E149), 0, VLOOKUP(VLOOKUP($A149, 'E4 TB Allocation Details'!$A$18:$L$205, MATCH("A &amp; G ID", 'E4 TB Allocation Details'!$A$18:$L$18, 0),FALSE), 'E2 Allocators'!$B$15:$W$361, MATCH('O5 Details by Class &amp; Accounts'!CB$18, 'E2 Allocators'!$B$15:$W$15, 0),FALSE)*$E149)</f>
        <v>0</v>
      </c>
      <c r="CC149" s="1411">
        <f>IF(ISERROR(VLOOKUP(VLOOKUP($A149, 'E4 TB Allocation Details'!$A$18:$L$205, MATCH("A &amp; G ID", 'E4 TB Allocation Details'!$A$18:$L$18, 0),FALSE), 'E2 Allocators'!$B$15:$W$361, MATCH('O5 Details by Class &amp; Accounts'!CC$18, 'E2 Allocators'!$B$15:$W$15, 0),FALSE)*$E149), 0, VLOOKUP(VLOOKUP($A149, 'E4 TB Allocation Details'!$A$18:$L$205, MATCH("A &amp; G ID", 'E4 TB Allocation Details'!$A$18:$L$18, 0),FALSE), 'E2 Allocators'!$B$15:$W$361, MATCH('O5 Details by Class &amp; Accounts'!CC$18, 'E2 Allocators'!$B$15:$W$15, 0),FALSE)*$E149)</f>
        <v>0</v>
      </c>
      <c r="CD149" s="1411">
        <f>IF(ISERROR(VLOOKUP(VLOOKUP($A149, 'E4 TB Allocation Details'!$A$18:$L$205, MATCH("A &amp; G ID", 'E4 TB Allocation Details'!$A$18:$L$18, 0),FALSE), 'E2 Allocators'!$B$15:$W$361, MATCH('O5 Details by Class &amp; Accounts'!CD$18, 'E2 Allocators'!$B$15:$W$15, 0),FALSE)*$E149), 0, VLOOKUP(VLOOKUP($A149, 'E4 TB Allocation Details'!$A$18:$L$205, MATCH("A &amp; G ID", 'E4 TB Allocation Details'!$A$18:$L$18, 0),FALSE), 'E2 Allocators'!$B$15:$W$361, MATCH('O5 Details by Class &amp; Accounts'!CD$18, 'E2 Allocators'!$B$15:$W$15, 0),FALSE)*$E149)</f>
        <v>0</v>
      </c>
      <c r="CE149" s="1411">
        <f>IF(ISERROR(VLOOKUP(VLOOKUP($A149, 'E4 TB Allocation Details'!$A$18:$L$205, MATCH("A &amp; G ID", 'E4 TB Allocation Details'!$A$18:$L$18, 0),FALSE), 'E2 Allocators'!$B$15:$W$361, MATCH('O5 Details by Class &amp; Accounts'!CE$18, 'E2 Allocators'!$B$15:$W$15, 0),FALSE)*$E149), 0, VLOOKUP(VLOOKUP($A149, 'E4 TB Allocation Details'!$A$18:$L$205, MATCH("A &amp; G ID", 'E4 TB Allocation Details'!$A$18:$L$18, 0),FALSE), 'E2 Allocators'!$B$15:$W$361, MATCH('O5 Details by Class &amp; Accounts'!CE$18, 'E2 Allocators'!$B$15:$W$15, 0),FALSE)*$E149)</f>
        <v>0</v>
      </c>
      <c r="CF149" s="1411">
        <f>IF(ISERROR(VLOOKUP(VLOOKUP($A149, 'E4 TB Allocation Details'!$A$18:$L$205, MATCH("A &amp; G ID", 'E4 TB Allocation Details'!$A$18:$L$18, 0),FALSE), 'E2 Allocators'!$B$15:$W$361, MATCH('O5 Details by Class &amp; Accounts'!CF$18, 'E2 Allocators'!$B$15:$W$15, 0),FALSE)*$E149), 0, VLOOKUP(VLOOKUP($A149, 'E4 TB Allocation Details'!$A$18:$L$205, MATCH("A &amp; G ID", 'E4 TB Allocation Details'!$A$18:$L$18, 0),FALSE), 'E2 Allocators'!$B$15:$W$361, MATCH('O5 Details by Class &amp; Accounts'!CF$18, 'E2 Allocators'!$B$15:$W$15, 0),FALSE)*$E149)</f>
        <v>0</v>
      </c>
      <c r="CG149" s="1411">
        <f>IF(ISERROR(VLOOKUP(VLOOKUP($A149, 'E4 TB Allocation Details'!$A$18:$L$205, MATCH("A &amp; G ID", 'E4 TB Allocation Details'!$A$18:$L$18, 0),FALSE), 'E2 Allocators'!$B$15:$W$361, MATCH('O5 Details by Class &amp; Accounts'!CG$18, 'E2 Allocators'!$B$15:$W$15, 0),FALSE)*$E149), 0, VLOOKUP(VLOOKUP($A149, 'E4 TB Allocation Details'!$A$18:$L$205, MATCH("A &amp; G ID", 'E4 TB Allocation Details'!$A$18:$L$18, 0),FALSE), 'E2 Allocators'!$B$15:$W$361, MATCH('O5 Details by Class &amp; Accounts'!CG$18, 'E2 Allocators'!$B$15:$W$15, 0),FALSE)*$E149)</f>
        <v>0</v>
      </c>
      <c r="CH149" s="1411">
        <f>IF(ISERROR(VLOOKUP(VLOOKUP($A149, 'E4 TB Allocation Details'!$A$18:$L$205, MATCH("A &amp; G ID", 'E4 TB Allocation Details'!$A$18:$L$18, 0),FALSE), 'E2 Allocators'!$B$15:$W$361, MATCH('O5 Details by Class &amp; Accounts'!CH$18, 'E2 Allocators'!$B$15:$W$15, 0),FALSE)*$E149), 0, VLOOKUP(VLOOKUP($A149, 'E4 TB Allocation Details'!$A$18:$L$205, MATCH("A &amp; G ID", 'E4 TB Allocation Details'!$A$18:$L$18, 0),FALSE), 'E2 Allocators'!$B$15:$W$361, MATCH('O5 Details by Class &amp; Accounts'!CH$18, 'E2 Allocators'!$B$15:$W$15, 0),FALSE)*$E149)</f>
        <v>0</v>
      </c>
      <c r="CI149" s="1411">
        <f>IF(ISERROR(VLOOKUP(VLOOKUP($A149, 'E4 TB Allocation Details'!$A$18:$L$205, MATCH("A &amp; G ID", 'E4 TB Allocation Details'!$A$18:$L$18, 0),FALSE), 'E2 Allocators'!$B$15:$W$361, MATCH('O5 Details by Class &amp; Accounts'!CI$18, 'E2 Allocators'!$B$15:$W$15, 0),FALSE)*$E149), 0, VLOOKUP(VLOOKUP($A149, 'E4 TB Allocation Details'!$A$18:$L$205, MATCH("A &amp; G ID", 'E4 TB Allocation Details'!$A$18:$L$18, 0),FALSE), 'E2 Allocators'!$B$15:$W$361, MATCH('O5 Details by Class &amp; Accounts'!CI$18, 'E2 Allocators'!$B$15:$W$15, 0),FALSE)*$E149)</f>
        <v>0</v>
      </c>
      <c r="CJ149" s="1411">
        <f>IF(ISERROR(VLOOKUP(VLOOKUP($A149, 'E4 TB Allocation Details'!$A$18:$L$205, MATCH("A &amp; G ID", 'E4 TB Allocation Details'!$A$18:$L$18, 0),FALSE), 'E2 Allocators'!$B$15:$W$361, MATCH('O5 Details by Class &amp; Accounts'!CJ$18, 'E2 Allocators'!$B$15:$W$15, 0),FALSE)*$E149), 0, VLOOKUP(VLOOKUP($A149, 'E4 TB Allocation Details'!$A$18:$L$205, MATCH("A &amp; G ID", 'E4 TB Allocation Details'!$A$18:$L$18, 0),FALSE), 'E2 Allocators'!$B$15:$W$361, MATCH('O5 Details by Class &amp; Accounts'!CJ$18, 'E2 Allocators'!$B$15:$W$15, 0),FALSE)*$E149)</f>
        <v>0</v>
      </c>
      <c r="CK149" s="1411">
        <f>IF(ISERROR(VLOOKUP(VLOOKUP($A149, 'E4 TB Allocation Details'!$A$18:$L$205, MATCH("A &amp; G ID", 'E4 TB Allocation Details'!$A$18:$L$18, 0),FALSE), 'E2 Allocators'!$B$15:$W$361, MATCH('O5 Details by Class &amp; Accounts'!CK$18, 'E2 Allocators'!$B$15:$W$15, 0),FALSE)*$E149), 0, VLOOKUP(VLOOKUP($A149, 'E4 TB Allocation Details'!$A$18:$L$205, MATCH("A &amp; G ID", 'E4 TB Allocation Details'!$A$18:$L$18, 0),FALSE), 'E2 Allocators'!$B$15:$W$361, MATCH('O5 Details by Class &amp; Accounts'!CK$18, 'E2 Allocators'!$B$15:$W$15, 0),FALSE)*$E149)</f>
        <v>0</v>
      </c>
      <c r="CL149" s="1411">
        <f>IF(ISERROR(VLOOKUP(VLOOKUP($A149, 'E4 TB Allocation Details'!$A$18:$L$205, MATCH("A &amp; G ID", 'E4 TB Allocation Details'!$A$18:$L$18, 0),FALSE), 'E2 Allocators'!$B$15:$W$361, MATCH('O5 Details by Class &amp; Accounts'!CL$18, 'E2 Allocators'!$B$15:$W$15, 0),FALSE)*$E149), 0, VLOOKUP(VLOOKUP($A149, 'E4 TB Allocation Details'!$A$18:$L$205, MATCH("A &amp; G ID", 'E4 TB Allocation Details'!$A$18:$L$18, 0),FALSE), 'E2 Allocators'!$B$15:$W$361, MATCH('O5 Details by Class &amp; Accounts'!CL$18, 'E2 Allocators'!$B$15:$W$15, 0),FALSE)*$E149)</f>
        <v>0</v>
      </c>
      <c r="CM149" s="1411">
        <f>IF(ISERROR(VLOOKUP(VLOOKUP($A149, 'E4 TB Allocation Details'!$A$18:$L$205, MATCH("A &amp; G ID", 'E4 TB Allocation Details'!$A$18:$L$18, 0),FALSE), 'E2 Allocators'!$B$15:$W$361, MATCH('O5 Details by Class &amp; Accounts'!CM$18, 'E2 Allocators'!$B$15:$W$15, 0),FALSE)*$E149), 0, VLOOKUP(VLOOKUP($A149, 'E4 TB Allocation Details'!$A$18:$L$205, MATCH("A &amp; G ID", 'E4 TB Allocation Details'!$A$18:$L$18, 0),FALSE), 'E2 Allocators'!$B$15:$W$361, MATCH('O5 Details by Class &amp; Accounts'!CM$18, 'E2 Allocators'!$B$15:$W$15, 0),FALSE)*$E149)</f>
        <v>0</v>
      </c>
      <c r="CN149" s="1411">
        <f t="shared" si="35"/>
        <v>0</v>
      </c>
      <c r="CO149" s="1791">
        <f t="shared" si="36"/>
        <v>2.9103830456733704E-11</v>
      </c>
      <c r="CQ149" s="2086">
        <v>1830</v>
      </c>
    </row>
    <row r="150" spans="1:95" s="80" customFormat="1" ht="25.5">
      <c r="A150" s="1176">
        <v>5125</v>
      </c>
      <c r="B150" s="1175" t="s">
        <v>711</v>
      </c>
      <c r="C150" s="1788">
        <f>IF(ISERROR(VLOOKUP($A150,'I3 TB Data'!$A$23:$H$458,MATCH('O5 Details by Class &amp; Accounts'!$C$18, 'I3 TB Data'!$A$23:$H$23,0),0)), 0, VLOOKUP($A150,'I3 TB Data'!$A$23:$H$458,MATCH('O5 Details by Class &amp; Accounts'!$C$18,'I3 TB Data'!$A$23:$H$23,0),0))</f>
        <v>102000</v>
      </c>
      <c r="D150" s="1789"/>
      <c r="E150" s="1788">
        <f t="shared" si="37"/>
        <v>102000</v>
      </c>
      <c r="F150" s="1790">
        <f>IF(ISERROR(VLOOKUP($A150, 'E1 Categorization'!A33:E122, MATCH("Customer Component", 'E1 Categorization'!$A$33:$E$33,0), 0)), 0, IF(VLOOKUP($A150, 'E1 Categorization'!A33:E122, MATCH("Customer Component", 'E1 Categorization'!$A$33:$E$33,0), 0)=0, 'O5 Details by Class &amp; Accounts'!$E150, IF(AND(VLOOKUP($A150, 'E1 Categorization'!A33:E122, MATCH("Customer Component", 'E1 Categorization'!$A$33:$E$33,0), 0) &gt;0, VLOOKUP($A150, 'E1 Categorization'!A33:E122, MATCH("Customer Component", 'E1 Categorization'!$A$33:$E$33,0), 0)&lt;1), 'O5 Details by Class &amp; Accounts'!$E150*(1-VLOOKUP($A150, 'E1 Categorization'!A33:E122, MATCH("Customer Component", 'E1 Categorization'!$A$33:$E$33,0), 0)), 0)))</f>
        <v>66300</v>
      </c>
      <c r="G150" s="1790">
        <f>IF(ISERROR(VLOOKUP($A150, 'E1 Categorization'!A33:E122, MATCH("Customer Component", 'E1 Categorization'!$A$33:$E$33,0), 0)),0, IF(VLOOKUP($A150, 'E1 Categorization'!A33:E122, MATCH("Customer Component", 'E1 Categorization'!$A$33:$E$33,0), 0)=0, 0, IF(AND(VLOOKUP($A150, 'E1 Categorization'!A33:E122, MATCH("Customer Component", 'E1 Categorization'!$A$33:$E$33,0), 0) &gt;0, VLOOKUP($A150, 'E1 Categorization'!A33:E122, MATCH("Customer Component", 'E1 Categorization'!$A$33:$E$33,0), 0)&lt;1), 'O5 Details by Class &amp; Accounts'!$E150*(VLOOKUP($A150, 'E1 Categorization'!A33:E122, MATCH("Customer Component", 'E1 Categorization'!$A$33:$E$33,0), 0)), 'O5 Details by Class &amp; Accounts'!$E150)))</f>
        <v>35700</v>
      </c>
      <c r="H150" s="1411">
        <f t="shared" si="31"/>
        <v>102000</v>
      </c>
      <c r="I150" s="1411">
        <f>IF(ISERROR(VLOOKUP(VLOOKUP($A150, 'E4 TB Allocation Details'!$A$18:$L$205, MATCH("Demand ID", 'E4 TB Allocation Details'!$A$18:$L$18, 0),FALSE), 'E2 Allocators'!$B$15:$W$361, MATCH('O5 Details by Class &amp; Accounts'!I$18, 'E2 Allocators'!$B$15:$W$15, 0),FALSE)*$F150), 0, VLOOKUP(VLOOKUP($A150, 'E4 TB Allocation Details'!$A$18:$L$205, MATCH("Demand ID", 'E4 TB Allocation Details'!$A$18:$L$18, 0),FALSE), 'E2 Allocators'!$B$15:$W$361, MATCH('O5 Details by Class &amp; Accounts'!I$18, 'E2 Allocators'!$B$15:$W$15, 0),FALSE)*$F150)</f>
        <v>29922.119973337394</v>
      </c>
      <c r="J150" s="1411">
        <f>IF(ISERROR(VLOOKUP(VLOOKUP($A150, 'E4 TB Allocation Details'!$A$18:$L$205, MATCH("Demand ID", 'E4 TB Allocation Details'!$A$18:$L$18, 0),FALSE), 'E2 Allocators'!$B$15:$W$361, MATCH('O5 Details by Class &amp; Accounts'!J$18, 'E2 Allocators'!$B$15:$W$15, 0),FALSE)*$F150), 0, VLOOKUP(VLOOKUP($A150, 'E4 TB Allocation Details'!$A$18:$L$205, MATCH("Demand ID", 'E4 TB Allocation Details'!$A$18:$L$18, 0),FALSE), 'E2 Allocators'!$B$15:$W$361, MATCH('O5 Details by Class &amp; Accounts'!J$18, 'E2 Allocators'!$B$15:$W$15, 0),FALSE)*$F150)</f>
        <v>12873.495535201513</v>
      </c>
      <c r="K150" s="1411">
        <f>IF(ISERROR(VLOOKUP(VLOOKUP($A150, 'E4 TB Allocation Details'!$A$18:$L$205, MATCH("Demand ID", 'E4 TB Allocation Details'!$A$18:$L$18, 0),FALSE), 'E2 Allocators'!$B$15:$W$361, MATCH('O5 Details by Class &amp; Accounts'!K$18, 'E2 Allocators'!$B$15:$W$15, 0),FALSE)*$F150), 0, VLOOKUP(VLOOKUP($A150, 'E4 TB Allocation Details'!$A$18:$L$205, MATCH("Demand ID", 'E4 TB Allocation Details'!$A$18:$L$18, 0),FALSE), 'E2 Allocators'!$B$15:$W$361, MATCH('O5 Details by Class &amp; Accounts'!K$18, 'E2 Allocators'!$B$15:$W$15, 0),FALSE)*$F150)</f>
        <v>23449.434376963953</v>
      </c>
      <c r="L150" s="1411">
        <f>IF(ISERROR(VLOOKUP(VLOOKUP($A150, 'E4 TB Allocation Details'!$A$18:$L$205, MATCH("Demand ID", 'E4 TB Allocation Details'!$A$18:$L$18, 0),FALSE), 'E2 Allocators'!$B$15:$W$361, MATCH('O5 Details by Class &amp; Accounts'!L$18, 'E2 Allocators'!$B$15:$W$15, 0),FALSE)*$F150), 0, VLOOKUP(VLOOKUP($A150, 'E4 TB Allocation Details'!$A$18:$L$205, MATCH("Demand ID", 'E4 TB Allocation Details'!$A$18:$L$18, 0),FALSE), 'E2 Allocators'!$B$15:$W$361, MATCH('O5 Details by Class &amp; Accounts'!L$18, 'E2 Allocators'!$B$15:$W$15, 0),FALSE)*$F150)</f>
        <v>0</v>
      </c>
      <c r="M150" s="1411">
        <f>IF(ISERROR(VLOOKUP(VLOOKUP($A150, 'E4 TB Allocation Details'!$A$18:$L$205, MATCH("Demand ID", 'E4 TB Allocation Details'!$A$18:$L$18, 0),FALSE), 'E2 Allocators'!$B$15:$W$361, MATCH('O5 Details by Class &amp; Accounts'!M$18, 'E2 Allocators'!$B$15:$W$15, 0),FALSE)*$F150), 0, VLOOKUP(VLOOKUP($A150, 'E4 TB Allocation Details'!$A$18:$L$205, MATCH("Demand ID", 'E4 TB Allocation Details'!$A$18:$L$18, 0),FALSE), 'E2 Allocators'!$B$15:$W$361, MATCH('O5 Details by Class &amp; Accounts'!M$18, 'E2 Allocators'!$B$15:$W$15, 0),FALSE)*$F150)</f>
        <v>0</v>
      </c>
      <c r="N150" s="1411">
        <f>IF(ISERROR(VLOOKUP(VLOOKUP($A150, 'E4 TB Allocation Details'!$A$18:$L$205, MATCH("Demand ID", 'E4 TB Allocation Details'!$A$18:$L$18, 0),FALSE), 'E2 Allocators'!$B$15:$W$361, MATCH('O5 Details by Class &amp; Accounts'!N$18, 'E2 Allocators'!$B$15:$W$15, 0),FALSE)*$F150), 0, VLOOKUP(VLOOKUP($A150, 'E4 TB Allocation Details'!$A$18:$L$205, MATCH("Demand ID", 'E4 TB Allocation Details'!$A$18:$L$18, 0),FALSE), 'E2 Allocators'!$B$15:$W$361, MATCH('O5 Details by Class &amp; Accounts'!N$18, 'E2 Allocators'!$B$15:$W$15, 0),FALSE)*$F150)</f>
        <v>0</v>
      </c>
      <c r="O150" s="1411">
        <f>IF(ISERROR(VLOOKUP(VLOOKUP($A150, 'E4 TB Allocation Details'!$A$18:$L$205, MATCH("Demand ID", 'E4 TB Allocation Details'!$A$18:$L$18, 0),FALSE), 'E2 Allocators'!$B$15:$W$361, MATCH('O5 Details by Class &amp; Accounts'!O$18, 'E2 Allocators'!$B$15:$W$15, 0),FALSE)*$F150), 0, VLOOKUP(VLOOKUP($A150, 'E4 TB Allocation Details'!$A$18:$L$205, MATCH("Demand ID", 'E4 TB Allocation Details'!$A$18:$L$18, 0),FALSE), 'E2 Allocators'!$B$15:$W$361, MATCH('O5 Details by Class &amp; Accounts'!O$18, 'E2 Allocators'!$B$15:$W$15, 0),FALSE)*$F150)</f>
        <v>0</v>
      </c>
      <c r="P150" s="1411">
        <f>IF(ISERROR(VLOOKUP(VLOOKUP($A150, 'E4 TB Allocation Details'!$A$18:$L$205, MATCH("Demand ID", 'E4 TB Allocation Details'!$A$18:$L$18, 0),FALSE), 'E2 Allocators'!$B$15:$W$361, MATCH('O5 Details by Class &amp; Accounts'!P$18, 'E2 Allocators'!$B$15:$W$15, 0),FALSE)*$F150), 0, VLOOKUP(VLOOKUP($A150, 'E4 TB Allocation Details'!$A$18:$L$205, MATCH("Demand ID", 'E4 TB Allocation Details'!$A$18:$L$18, 0),FALSE), 'E2 Allocators'!$B$15:$W$361, MATCH('O5 Details by Class &amp; Accounts'!P$18, 'E2 Allocators'!$B$15:$W$15, 0),FALSE)*$F150)</f>
        <v>0</v>
      </c>
      <c r="Q150" s="1411">
        <f>IF(ISERROR(VLOOKUP(VLOOKUP($A150, 'E4 TB Allocation Details'!$A$18:$L$205, MATCH("Demand ID", 'E4 TB Allocation Details'!$A$18:$L$18, 0),FALSE), 'E2 Allocators'!$B$15:$W$361, MATCH('O5 Details by Class &amp; Accounts'!Q$18, 'E2 Allocators'!$B$15:$W$15, 0),FALSE)*$F150), 0, VLOOKUP(VLOOKUP($A150, 'E4 TB Allocation Details'!$A$18:$L$205, MATCH("Demand ID", 'E4 TB Allocation Details'!$A$18:$L$18, 0),FALSE), 'E2 Allocators'!$B$15:$W$361, MATCH('O5 Details by Class &amp; Accounts'!Q$18, 'E2 Allocators'!$B$15:$W$15, 0),FALSE)*$F150)</f>
        <v>54.950114497142607</v>
      </c>
      <c r="R150" s="1411">
        <f>IF(ISERROR(VLOOKUP(VLOOKUP($A150, 'E4 TB Allocation Details'!$A$18:$L$205, MATCH("Demand ID", 'E4 TB Allocation Details'!$A$18:$L$18, 0),FALSE), 'E2 Allocators'!$B$15:$W$361, MATCH('O5 Details by Class &amp; Accounts'!R$18, 'E2 Allocators'!$B$15:$W$15, 0),FALSE)*$F150), 0, VLOOKUP(VLOOKUP($A150, 'E4 TB Allocation Details'!$A$18:$L$205, MATCH("Demand ID", 'E4 TB Allocation Details'!$A$18:$L$18, 0),FALSE), 'E2 Allocators'!$B$15:$W$361, MATCH('O5 Details by Class &amp; Accounts'!R$18, 'E2 Allocators'!$B$15:$W$15, 0),FALSE)*$F150)</f>
        <v>0</v>
      </c>
      <c r="S150" s="1411">
        <f>IF(ISERROR(VLOOKUP(VLOOKUP($A150, 'E4 TB Allocation Details'!$A$18:$L$205, MATCH("Demand ID", 'E4 TB Allocation Details'!$A$18:$L$18, 0),FALSE), 'E2 Allocators'!$B$15:$W$361, MATCH('O5 Details by Class &amp; Accounts'!S$18, 'E2 Allocators'!$B$15:$W$15, 0),FALSE)*$F150), 0, VLOOKUP(VLOOKUP($A150, 'E4 TB Allocation Details'!$A$18:$L$205, MATCH("Demand ID", 'E4 TB Allocation Details'!$A$18:$L$18, 0),FALSE), 'E2 Allocators'!$B$15:$W$361, MATCH('O5 Details by Class &amp; Accounts'!S$18, 'E2 Allocators'!$B$15:$W$15, 0),FALSE)*$F150)</f>
        <v>0</v>
      </c>
      <c r="T150" s="1411">
        <f>IF(ISERROR(VLOOKUP(VLOOKUP($A150, 'E4 TB Allocation Details'!$A$18:$L$205, MATCH("Demand ID", 'E4 TB Allocation Details'!$A$18:$L$18, 0),FALSE), 'E2 Allocators'!$B$15:$W$361, MATCH('O5 Details by Class &amp; Accounts'!T$18, 'E2 Allocators'!$B$15:$W$15, 0),FALSE)*$F150), 0, VLOOKUP(VLOOKUP($A150, 'E4 TB Allocation Details'!$A$18:$L$205, MATCH("Demand ID", 'E4 TB Allocation Details'!$A$18:$L$18, 0),FALSE), 'E2 Allocators'!$B$15:$W$361, MATCH('O5 Details by Class &amp; Accounts'!T$18, 'E2 Allocators'!$B$15:$W$15, 0),FALSE)*$F150)</f>
        <v>0</v>
      </c>
      <c r="U150" s="1411">
        <f>IF(ISERROR(VLOOKUP(VLOOKUP($A150, 'E4 TB Allocation Details'!$A$18:$L$205, MATCH("Demand ID", 'E4 TB Allocation Details'!$A$18:$L$18, 0),FALSE), 'E2 Allocators'!$B$15:$W$361, MATCH('O5 Details by Class &amp; Accounts'!U$18, 'E2 Allocators'!$B$15:$W$15, 0),FALSE)*$F150), 0, VLOOKUP(VLOOKUP($A150, 'E4 TB Allocation Details'!$A$18:$L$205, MATCH("Demand ID", 'E4 TB Allocation Details'!$A$18:$L$18, 0),FALSE), 'E2 Allocators'!$B$15:$W$361, MATCH('O5 Details by Class &amp; Accounts'!U$18, 'E2 Allocators'!$B$15:$W$15, 0),FALSE)*$F150)</f>
        <v>0</v>
      </c>
      <c r="V150" s="1411">
        <f>IF(ISERROR(VLOOKUP(VLOOKUP($A150, 'E4 TB Allocation Details'!$A$18:$L$205, MATCH("Demand ID", 'E4 TB Allocation Details'!$A$18:$L$18, 0),FALSE), 'E2 Allocators'!$B$15:$W$361, MATCH('O5 Details by Class &amp; Accounts'!V$18, 'E2 Allocators'!$B$15:$W$15, 0),FALSE)*$F150), 0, VLOOKUP(VLOOKUP($A150, 'E4 TB Allocation Details'!$A$18:$L$205, MATCH("Demand ID", 'E4 TB Allocation Details'!$A$18:$L$18, 0),FALSE), 'E2 Allocators'!$B$15:$W$361, MATCH('O5 Details by Class &amp; Accounts'!V$18, 'E2 Allocators'!$B$15:$W$15, 0),FALSE)*$F150)</f>
        <v>0</v>
      </c>
      <c r="W150" s="1411">
        <f>IF(ISERROR(VLOOKUP(VLOOKUP($A150, 'E4 TB Allocation Details'!$A$18:$L$205, MATCH("Demand ID", 'E4 TB Allocation Details'!$A$18:$L$18, 0),FALSE), 'E2 Allocators'!$B$15:$W$361, MATCH('O5 Details by Class &amp; Accounts'!W$18, 'E2 Allocators'!$B$15:$W$15, 0),FALSE)*$F150), 0, VLOOKUP(VLOOKUP($A150, 'E4 TB Allocation Details'!$A$18:$L$205, MATCH("Demand ID", 'E4 TB Allocation Details'!$A$18:$L$18, 0),FALSE), 'E2 Allocators'!$B$15:$W$361, MATCH('O5 Details by Class &amp; Accounts'!W$18, 'E2 Allocators'!$B$15:$W$15, 0),FALSE)*$F150)</f>
        <v>0</v>
      </c>
      <c r="X150" s="1411">
        <f>IF(ISERROR(VLOOKUP(VLOOKUP($A150, 'E4 TB Allocation Details'!$A$18:$L$205, MATCH("Demand ID", 'E4 TB Allocation Details'!$A$18:$L$18, 0),FALSE), 'E2 Allocators'!$B$15:$W$361, MATCH('O5 Details by Class &amp; Accounts'!X$18, 'E2 Allocators'!$B$15:$W$15, 0),FALSE)*$F150), 0, VLOOKUP(VLOOKUP($A150, 'E4 TB Allocation Details'!$A$18:$L$205, MATCH("Demand ID", 'E4 TB Allocation Details'!$A$18:$L$18, 0),FALSE), 'E2 Allocators'!$B$15:$W$361, MATCH('O5 Details by Class &amp; Accounts'!X$18, 'E2 Allocators'!$B$15:$W$15, 0),FALSE)*$F150)</f>
        <v>0</v>
      </c>
      <c r="Y150" s="1411">
        <f>IF(ISERROR(VLOOKUP(VLOOKUP($A150, 'E4 TB Allocation Details'!$A$18:$L$205, MATCH("Demand ID", 'E4 TB Allocation Details'!$A$18:$L$18, 0),FALSE), 'E2 Allocators'!$B$15:$W$361, MATCH('O5 Details by Class &amp; Accounts'!Y$18, 'E2 Allocators'!$B$15:$W$15, 0),FALSE)*$F150), 0, VLOOKUP(VLOOKUP($A150, 'E4 TB Allocation Details'!$A$18:$L$205, MATCH("Demand ID", 'E4 TB Allocation Details'!$A$18:$L$18, 0),FALSE), 'E2 Allocators'!$B$15:$W$361, MATCH('O5 Details by Class &amp; Accounts'!Y$18, 'E2 Allocators'!$B$15:$W$15, 0),FALSE)*$F150)</f>
        <v>0</v>
      </c>
      <c r="Z150" s="1411">
        <f>IF(ISERROR(VLOOKUP(VLOOKUP($A150, 'E4 TB Allocation Details'!$A$18:$L$205, MATCH("Demand ID", 'E4 TB Allocation Details'!$A$18:$L$18, 0),FALSE), 'E2 Allocators'!$B$15:$W$361, MATCH('O5 Details by Class &amp; Accounts'!Z$18, 'E2 Allocators'!$B$15:$W$15, 0),FALSE)*$F150), 0, VLOOKUP(VLOOKUP($A150, 'E4 TB Allocation Details'!$A$18:$L$205, MATCH("Demand ID", 'E4 TB Allocation Details'!$A$18:$L$18, 0),FALSE), 'E2 Allocators'!$B$15:$W$361, MATCH('O5 Details by Class &amp; Accounts'!Z$18, 'E2 Allocators'!$B$15:$W$15, 0),FALSE)*$F150)</f>
        <v>0</v>
      </c>
      <c r="AA150" s="1411">
        <f>IF(ISERROR(VLOOKUP(VLOOKUP($A150, 'E4 TB Allocation Details'!$A$18:$L$205, MATCH("Demand ID", 'E4 TB Allocation Details'!$A$18:$L$18, 0),FALSE), 'E2 Allocators'!$B$15:$W$361, MATCH('O5 Details by Class &amp; Accounts'!AA$18, 'E2 Allocators'!$B$15:$W$15, 0),FALSE)*$F150), 0, VLOOKUP(VLOOKUP($A150, 'E4 TB Allocation Details'!$A$18:$L$205, MATCH("Demand ID", 'E4 TB Allocation Details'!$A$18:$L$18, 0),FALSE), 'E2 Allocators'!$B$15:$W$361, MATCH('O5 Details by Class &amp; Accounts'!AA$18, 'E2 Allocators'!$B$15:$W$15, 0),FALSE)*$F150)</f>
        <v>0</v>
      </c>
      <c r="AB150" s="1411">
        <f>IF(ISERROR(VLOOKUP(VLOOKUP($A150, 'E4 TB Allocation Details'!$A$18:$L$205, MATCH("Demand ID", 'E4 TB Allocation Details'!$A$18:$L$18, 0),FALSE), 'E2 Allocators'!$B$15:$W$361, MATCH('O5 Details by Class &amp; Accounts'!AB$18, 'E2 Allocators'!$B$15:$W$15, 0),FALSE)*$F150), 0, VLOOKUP(VLOOKUP($A150, 'E4 TB Allocation Details'!$A$18:$L$205, MATCH("Demand ID", 'E4 TB Allocation Details'!$A$18:$L$18, 0),FALSE), 'E2 Allocators'!$B$15:$W$361, MATCH('O5 Details by Class &amp; Accounts'!AB$18, 'E2 Allocators'!$B$15:$W$15, 0),FALSE)*$F150)</f>
        <v>0</v>
      </c>
      <c r="AC150" s="1411">
        <f t="shared" si="32"/>
        <v>66300</v>
      </c>
      <c r="AD150" s="1411">
        <f>IF(ISERROR(VLOOKUP(VLOOKUP($A150, 'E4 TB Allocation Details'!$A$18:$L$205, MATCH("Customer ID", 'E4 TB Allocation Details'!$A$18:$L$18, 0),FALSE), 'E2 Allocators'!$B$15:$W$361, MATCH('O5 Details by Class &amp; Accounts'!AD$18, 'E2 Allocators'!$B$15:$W$15, 0),FALSE)*$G150), 0, VLOOKUP(VLOOKUP($A150, 'E4 TB Allocation Details'!$A$18:$L$205, MATCH("Customer ID", 'E4 TB Allocation Details'!$A$18:$L$18, 0),FALSE), 'E2 Allocators'!$B$15:$W$361, MATCH('O5 Details by Class &amp; Accounts'!AD$18, 'E2 Allocators'!$B$15:$W$15, 0),FALSE)*$G150)</f>
        <v>24136.846947309212</v>
      </c>
      <c r="AE150" s="1411">
        <f>IF(ISERROR(VLOOKUP(VLOOKUP($A150, 'E4 TB Allocation Details'!$A$18:$L$205, MATCH("Customer ID", 'E4 TB Allocation Details'!$A$18:$L$18, 0),FALSE), 'E2 Allocators'!$B$15:$W$361, MATCH('O5 Details by Class &amp; Accounts'!AE$18, 'E2 Allocators'!$B$15:$W$15, 0),FALSE)*$G150), 0, VLOOKUP(VLOOKUP($A150, 'E4 TB Allocation Details'!$A$18:$L$205, MATCH("Customer ID", 'E4 TB Allocation Details'!$A$18:$L$18, 0),FALSE), 'E2 Allocators'!$B$15:$W$361, MATCH('O5 Details by Class &amp; Accounts'!AE$18, 'E2 Allocators'!$B$15:$W$15, 0),FALSE)*$G150)</f>
        <v>2802.5265489898766</v>
      </c>
      <c r="AF150" s="1411">
        <f>IF(ISERROR(VLOOKUP(VLOOKUP($A150, 'E4 TB Allocation Details'!$A$18:$L$205, MATCH("Customer ID", 'E4 TB Allocation Details'!$A$18:$L$18, 0),FALSE), 'E2 Allocators'!$B$15:$W$361, MATCH('O5 Details by Class &amp; Accounts'!AF$18, 'E2 Allocators'!$B$15:$W$15, 0),FALSE)*$G150), 0, VLOOKUP(VLOOKUP($A150, 'E4 TB Allocation Details'!$A$18:$L$205, MATCH("Customer ID", 'E4 TB Allocation Details'!$A$18:$L$18, 0),FALSE), 'E2 Allocators'!$B$15:$W$361, MATCH('O5 Details by Class &amp; Accounts'!AF$18, 'E2 Allocators'!$B$15:$W$15, 0),FALSE)*$G150)</f>
        <v>270.63782156395899</v>
      </c>
      <c r="AG150" s="1411">
        <f>IF(ISERROR(VLOOKUP(VLOOKUP($A150, 'E4 TB Allocation Details'!$A$18:$L$205, MATCH("Customer ID", 'E4 TB Allocation Details'!$A$18:$L$18, 0),FALSE), 'E2 Allocators'!$B$15:$W$361, MATCH('O5 Details by Class &amp; Accounts'!AG$18, 'E2 Allocators'!$B$15:$W$15, 0),FALSE)*$G150), 0, VLOOKUP(VLOOKUP($A150, 'E4 TB Allocation Details'!$A$18:$L$205, MATCH("Customer ID", 'E4 TB Allocation Details'!$A$18:$L$18, 0),FALSE), 'E2 Allocators'!$B$15:$W$361, MATCH('O5 Details by Class &amp; Accounts'!AG$18, 'E2 Allocators'!$B$15:$W$15, 0),FALSE)*$G150)</f>
        <v>0</v>
      </c>
      <c r="AH150" s="1411">
        <f>IF(ISERROR(VLOOKUP(VLOOKUP($A150, 'E4 TB Allocation Details'!$A$18:$L$205, MATCH("Customer ID", 'E4 TB Allocation Details'!$A$18:$L$18, 0),FALSE), 'E2 Allocators'!$B$15:$W$361, MATCH('O5 Details by Class &amp; Accounts'!AH$18, 'E2 Allocators'!$B$15:$W$15, 0),FALSE)*$G150), 0, VLOOKUP(VLOOKUP($A150, 'E4 TB Allocation Details'!$A$18:$L$205, MATCH("Customer ID", 'E4 TB Allocation Details'!$A$18:$L$18, 0),FALSE), 'E2 Allocators'!$B$15:$W$361, MATCH('O5 Details by Class &amp; Accounts'!AH$18, 'E2 Allocators'!$B$15:$W$15, 0),FALSE)*$G150)</f>
        <v>0</v>
      </c>
      <c r="AI150" s="1411">
        <f>IF(ISERROR(VLOOKUP(VLOOKUP($A150, 'E4 TB Allocation Details'!$A$18:$L$205, MATCH("Customer ID", 'E4 TB Allocation Details'!$A$18:$L$18, 0),FALSE), 'E2 Allocators'!$B$15:$W$361, MATCH('O5 Details by Class &amp; Accounts'!AI$18, 'E2 Allocators'!$B$15:$W$15, 0),FALSE)*$G150), 0, VLOOKUP(VLOOKUP($A150, 'E4 TB Allocation Details'!$A$18:$L$205, MATCH("Customer ID", 'E4 TB Allocation Details'!$A$18:$L$18, 0),FALSE), 'E2 Allocators'!$B$15:$W$361, MATCH('O5 Details by Class &amp; Accounts'!AI$18, 'E2 Allocators'!$B$15:$W$15, 0),FALSE)*$G150)</f>
        <v>0</v>
      </c>
      <c r="AJ150" s="1411">
        <f>IF(ISERROR(VLOOKUP(VLOOKUP($A150, 'E4 TB Allocation Details'!$A$18:$L$205, MATCH("Customer ID", 'E4 TB Allocation Details'!$A$18:$L$18, 0),FALSE), 'E2 Allocators'!$B$15:$W$361, MATCH('O5 Details by Class &amp; Accounts'!AJ$18, 'E2 Allocators'!$B$15:$W$15, 0),FALSE)*$G150), 0, VLOOKUP(VLOOKUP($A150, 'E4 TB Allocation Details'!$A$18:$L$205, MATCH("Customer ID", 'E4 TB Allocation Details'!$A$18:$L$18, 0),FALSE), 'E2 Allocators'!$B$15:$W$361, MATCH('O5 Details by Class &amp; Accounts'!AJ$18, 'E2 Allocators'!$B$15:$W$15, 0),FALSE)*$G150)</f>
        <v>7737.1603674215839</v>
      </c>
      <c r="AK150" s="1411">
        <f>IF(ISERROR(VLOOKUP(VLOOKUP($A150, 'E4 TB Allocation Details'!$A$18:$L$205, MATCH("Customer ID", 'E4 TB Allocation Details'!$A$18:$L$18, 0),FALSE), 'E2 Allocators'!$B$15:$W$361, MATCH('O5 Details by Class &amp; Accounts'!AK$18, 'E2 Allocators'!$B$15:$W$15, 0),FALSE)*$G150), 0, VLOOKUP(VLOOKUP($A150, 'E4 TB Allocation Details'!$A$18:$L$205, MATCH("Customer ID", 'E4 TB Allocation Details'!$A$18:$L$18, 0),FALSE), 'E2 Allocators'!$B$15:$W$361, MATCH('O5 Details by Class &amp; Accounts'!AK$18, 'E2 Allocators'!$B$15:$W$15, 0),FALSE)*$G150)</f>
        <v>424.28185366906894</v>
      </c>
      <c r="AL150" s="1411">
        <f>IF(ISERROR(VLOOKUP(VLOOKUP($A150, 'E4 TB Allocation Details'!$A$18:$L$205, MATCH("Customer ID", 'E4 TB Allocation Details'!$A$18:$L$18, 0),FALSE), 'E2 Allocators'!$B$15:$W$361, MATCH('O5 Details by Class &amp; Accounts'!AL$18, 'E2 Allocators'!$B$15:$W$15, 0),FALSE)*$G150), 0, VLOOKUP(VLOOKUP($A150, 'E4 TB Allocation Details'!$A$18:$L$205, MATCH("Customer ID", 'E4 TB Allocation Details'!$A$18:$L$18, 0),FALSE), 'E2 Allocators'!$B$15:$W$361, MATCH('O5 Details by Class &amp; Accounts'!AL$18, 'E2 Allocators'!$B$15:$W$15, 0),FALSE)*$G150)</f>
        <v>328.54646104630461</v>
      </c>
      <c r="AM150" s="1411">
        <f>IF(ISERROR(VLOOKUP(VLOOKUP($A150, 'E4 TB Allocation Details'!$A$18:$L$205, MATCH("Customer ID", 'E4 TB Allocation Details'!$A$18:$L$18, 0),FALSE), 'E2 Allocators'!$B$15:$W$361, MATCH('O5 Details by Class &amp; Accounts'!AM$18, 'E2 Allocators'!$B$15:$W$15, 0),FALSE)*$G150), 0, VLOOKUP(VLOOKUP($A150, 'E4 TB Allocation Details'!$A$18:$L$205, MATCH("Customer ID", 'E4 TB Allocation Details'!$A$18:$L$18, 0),FALSE), 'E2 Allocators'!$B$15:$W$361, MATCH('O5 Details by Class &amp; Accounts'!AM$18, 'E2 Allocators'!$B$15:$W$15, 0),FALSE)*$G150)</f>
        <v>0</v>
      </c>
      <c r="AN150" s="1411">
        <f>IF(ISERROR(VLOOKUP(VLOOKUP($A150, 'E4 TB Allocation Details'!$A$18:$L$205, MATCH("Customer ID", 'E4 TB Allocation Details'!$A$18:$L$18, 0),FALSE), 'E2 Allocators'!$B$15:$W$361, MATCH('O5 Details by Class &amp; Accounts'!AN$18, 'E2 Allocators'!$B$15:$W$15, 0),FALSE)*$G150), 0, VLOOKUP(VLOOKUP($A150, 'E4 TB Allocation Details'!$A$18:$L$205, MATCH("Customer ID", 'E4 TB Allocation Details'!$A$18:$L$18, 0),FALSE), 'E2 Allocators'!$B$15:$W$361, MATCH('O5 Details by Class &amp; Accounts'!AN$18, 'E2 Allocators'!$B$15:$W$15, 0),FALSE)*$G150)</f>
        <v>0</v>
      </c>
      <c r="AO150" s="1411">
        <f>IF(ISERROR(VLOOKUP(VLOOKUP($A150, 'E4 TB Allocation Details'!$A$18:$L$205, MATCH("Customer ID", 'E4 TB Allocation Details'!$A$18:$L$18, 0),FALSE), 'E2 Allocators'!$B$15:$W$361, MATCH('O5 Details by Class &amp; Accounts'!AO$18, 'E2 Allocators'!$B$15:$W$15, 0),FALSE)*$G150), 0, VLOOKUP(VLOOKUP($A150, 'E4 TB Allocation Details'!$A$18:$L$205, MATCH("Customer ID", 'E4 TB Allocation Details'!$A$18:$L$18, 0),FALSE), 'E2 Allocators'!$B$15:$W$361, MATCH('O5 Details by Class &amp; Accounts'!AO$18, 'E2 Allocators'!$B$15:$W$15, 0),FALSE)*$G150)</f>
        <v>0</v>
      </c>
      <c r="AP150" s="1411">
        <f>IF(ISERROR(VLOOKUP(VLOOKUP($A150, 'E4 TB Allocation Details'!$A$18:$L$205, MATCH("Customer ID", 'E4 TB Allocation Details'!$A$18:$L$18, 0),FALSE), 'E2 Allocators'!$B$15:$W$361, MATCH('O5 Details by Class &amp; Accounts'!AP$18, 'E2 Allocators'!$B$15:$W$15, 0),FALSE)*$G150), 0, VLOOKUP(VLOOKUP($A150, 'E4 TB Allocation Details'!$A$18:$L$205, MATCH("Customer ID", 'E4 TB Allocation Details'!$A$18:$L$18, 0),FALSE), 'E2 Allocators'!$B$15:$W$361, MATCH('O5 Details by Class &amp; Accounts'!AP$18, 'E2 Allocators'!$B$15:$W$15, 0),FALSE)*$G150)</f>
        <v>0</v>
      </c>
      <c r="AQ150" s="1411">
        <f>IF(ISERROR(VLOOKUP(VLOOKUP($A150, 'E4 TB Allocation Details'!$A$18:$L$205, MATCH("Customer ID", 'E4 TB Allocation Details'!$A$18:$L$18, 0),FALSE), 'E2 Allocators'!$B$15:$W$361, MATCH('O5 Details by Class &amp; Accounts'!AQ$18, 'E2 Allocators'!$B$15:$W$15, 0),FALSE)*$G150), 0, VLOOKUP(VLOOKUP($A150, 'E4 TB Allocation Details'!$A$18:$L$205, MATCH("Customer ID", 'E4 TB Allocation Details'!$A$18:$L$18, 0),FALSE), 'E2 Allocators'!$B$15:$W$361, MATCH('O5 Details by Class &amp; Accounts'!AQ$18, 'E2 Allocators'!$B$15:$W$15, 0),FALSE)*$G150)</f>
        <v>0</v>
      </c>
      <c r="AR150" s="1411">
        <f>IF(ISERROR(VLOOKUP(VLOOKUP($A150, 'E4 TB Allocation Details'!$A$18:$L$205, MATCH("Customer ID", 'E4 TB Allocation Details'!$A$18:$L$18, 0),FALSE), 'E2 Allocators'!$B$15:$W$361, MATCH('O5 Details by Class &amp; Accounts'!AR$18, 'E2 Allocators'!$B$15:$W$15, 0),FALSE)*$G150), 0, VLOOKUP(VLOOKUP($A150, 'E4 TB Allocation Details'!$A$18:$L$205, MATCH("Customer ID", 'E4 TB Allocation Details'!$A$18:$L$18, 0),FALSE), 'E2 Allocators'!$B$15:$W$361, MATCH('O5 Details by Class &amp; Accounts'!AR$18, 'E2 Allocators'!$B$15:$W$15, 0),FALSE)*$G150)</f>
        <v>0</v>
      </c>
      <c r="AS150" s="1411">
        <f>IF(ISERROR(VLOOKUP(VLOOKUP($A150, 'E4 TB Allocation Details'!$A$18:$L$205, MATCH("Customer ID", 'E4 TB Allocation Details'!$A$18:$L$18, 0),FALSE), 'E2 Allocators'!$B$15:$W$361, MATCH('O5 Details by Class &amp; Accounts'!AS$18, 'E2 Allocators'!$B$15:$W$15, 0),FALSE)*$G150), 0, VLOOKUP(VLOOKUP($A150, 'E4 TB Allocation Details'!$A$18:$L$205, MATCH("Customer ID", 'E4 TB Allocation Details'!$A$18:$L$18, 0),FALSE), 'E2 Allocators'!$B$15:$W$361, MATCH('O5 Details by Class &amp; Accounts'!AS$18, 'E2 Allocators'!$B$15:$W$15, 0),FALSE)*$G150)</f>
        <v>0</v>
      </c>
      <c r="AT150" s="1411">
        <f>IF(ISERROR(VLOOKUP(VLOOKUP($A150, 'E4 TB Allocation Details'!$A$18:$L$205, MATCH("Customer ID", 'E4 TB Allocation Details'!$A$18:$L$18, 0),FALSE), 'E2 Allocators'!$B$15:$W$361, MATCH('O5 Details by Class &amp; Accounts'!AT$18, 'E2 Allocators'!$B$15:$W$15, 0),FALSE)*$G150), 0, VLOOKUP(VLOOKUP($A150, 'E4 TB Allocation Details'!$A$18:$L$205, MATCH("Customer ID", 'E4 TB Allocation Details'!$A$18:$L$18, 0),FALSE), 'E2 Allocators'!$B$15:$W$361, MATCH('O5 Details by Class &amp; Accounts'!AT$18, 'E2 Allocators'!$B$15:$W$15, 0),FALSE)*$G150)</f>
        <v>0</v>
      </c>
      <c r="AU150" s="1411">
        <f>IF(ISERROR(VLOOKUP(VLOOKUP($A150, 'E4 TB Allocation Details'!$A$18:$L$205, MATCH("Customer ID", 'E4 TB Allocation Details'!$A$18:$L$18, 0),FALSE), 'E2 Allocators'!$B$15:$W$361, MATCH('O5 Details by Class &amp; Accounts'!AU$18, 'E2 Allocators'!$B$15:$W$15, 0),FALSE)*$G150), 0, VLOOKUP(VLOOKUP($A150, 'E4 TB Allocation Details'!$A$18:$L$205, MATCH("Customer ID", 'E4 TB Allocation Details'!$A$18:$L$18, 0),FALSE), 'E2 Allocators'!$B$15:$W$361, MATCH('O5 Details by Class &amp; Accounts'!AU$18, 'E2 Allocators'!$B$15:$W$15, 0),FALSE)*$G150)</f>
        <v>0</v>
      </c>
      <c r="AV150" s="1411">
        <f>IF(ISERROR(VLOOKUP(VLOOKUP($A150, 'E4 TB Allocation Details'!$A$18:$L$205, MATCH("Customer ID", 'E4 TB Allocation Details'!$A$18:$L$18, 0),FALSE), 'E2 Allocators'!$B$15:$W$361, MATCH('O5 Details by Class &amp; Accounts'!AV$18, 'E2 Allocators'!$B$15:$W$15, 0),FALSE)*$G150), 0, VLOOKUP(VLOOKUP($A150, 'E4 TB Allocation Details'!$A$18:$L$205, MATCH("Customer ID", 'E4 TB Allocation Details'!$A$18:$L$18, 0),FALSE), 'E2 Allocators'!$B$15:$W$361, MATCH('O5 Details by Class &amp; Accounts'!AV$18, 'E2 Allocators'!$B$15:$W$15, 0),FALSE)*$G150)</f>
        <v>0</v>
      </c>
      <c r="AW150" s="1411">
        <f>IF(ISERROR(VLOOKUP(VLOOKUP($A150, 'E4 TB Allocation Details'!$A$18:$L$205, MATCH("Customer ID", 'E4 TB Allocation Details'!$A$18:$L$18, 0),FALSE), 'E2 Allocators'!$B$15:$W$361, MATCH('O5 Details by Class &amp; Accounts'!AW$18, 'E2 Allocators'!$B$15:$W$15, 0),FALSE)*$G150), 0, VLOOKUP(VLOOKUP($A150, 'E4 TB Allocation Details'!$A$18:$L$205, MATCH("Customer ID", 'E4 TB Allocation Details'!$A$18:$L$18, 0),FALSE), 'E2 Allocators'!$B$15:$W$361, MATCH('O5 Details by Class &amp; Accounts'!AW$18, 'E2 Allocators'!$B$15:$W$15, 0),FALSE)*$G150)</f>
        <v>0</v>
      </c>
      <c r="AX150" s="1411">
        <f t="shared" si="33"/>
        <v>35700</v>
      </c>
      <c r="AY150" s="1411">
        <f>IF(ISERROR(VLOOKUP(VLOOKUP($A150, 'E4 TB Allocation Details'!$A$18:$L$205, MATCH("Misc ID", 'E4 TB Allocation Details'!$A$18:$L$18, 0),FALSE), 'E2 Allocators'!$B$15:$W$361, MATCH('O5 Details by Class &amp; Accounts'!AY$18, 'E2 Allocators'!$B$15:$W$15, 0),FALSE)*$E150), 0, VLOOKUP(VLOOKUP($A150, 'E4 TB Allocation Details'!$A$18:$L$205, MATCH("Misc ID", 'E4 TB Allocation Details'!$A$18:$L$18, 0),FALSE), 'E2 Allocators'!$B$15:$W$361, MATCH('O5 Details by Class &amp; Accounts'!AY$18, 'E2 Allocators'!$B$15:$W$15, 0),FALSE)*$E150)</f>
        <v>0</v>
      </c>
      <c r="AZ150" s="1411">
        <f>IF(ISERROR(VLOOKUP(VLOOKUP($A150, 'E4 TB Allocation Details'!$A$18:$L$205, MATCH("Misc ID", 'E4 TB Allocation Details'!$A$18:$L$18, 0),FALSE), 'E2 Allocators'!$B$15:$W$361, MATCH('O5 Details by Class &amp; Accounts'!AZ$18, 'E2 Allocators'!$B$15:$W$15, 0),FALSE)*$E150), 0, VLOOKUP(VLOOKUP($A150, 'E4 TB Allocation Details'!$A$18:$L$205, MATCH("Misc ID", 'E4 TB Allocation Details'!$A$18:$L$18, 0),FALSE), 'E2 Allocators'!$B$15:$W$361, MATCH('O5 Details by Class &amp; Accounts'!AZ$18, 'E2 Allocators'!$B$15:$W$15, 0),FALSE)*$E150)</f>
        <v>0</v>
      </c>
      <c r="BA150" s="1411">
        <f>IF(ISERROR(VLOOKUP(VLOOKUP($A150, 'E4 TB Allocation Details'!$A$18:$L$205, MATCH("Misc ID", 'E4 TB Allocation Details'!$A$18:$L$18, 0),FALSE), 'E2 Allocators'!$B$15:$W$361, MATCH('O5 Details by Class &amp; Accounts'!BA$18, 'E2 Allocators'!$B$15:$W$15, 0),FALSE)*$E150), 0, VLOOKUP(VLOOKUP($A150, 'E4 TB Allocation Details'!$A$18:$L$205, MATCH("Misc ID", 'E4 TB Allocation Details'!$A$18:$L$18, 0),FALSE), 'E2 Allocators'!$B$15:$W$361, MATCH('O5 Details by Class &amp; Accounts'!BA$18, 'E2 Allocators'!$B$15:$W$15, 0),FALSE)*$E150)</f>
        <v>0</v>
      </c>
      <c r="BB150" s="1411">
        <f>IF(ISERROR(VLOOKUP(VLOOKUP($A150, 'E4 TB Allocation Details'!$A$18:$L$205, MATCH("Misc ID", 'E4 TB Allocation Details'!$A$18:$L$18, 0),FALSE), 'E2 Allocators'!$B$15:$W$361, MATCH('O5 Details by Class &amp; Accounts'!BB$18, 'E2 Allocators'!$B$15:$W$15, 0),FALSE)*$E150), 0, VLOOKUP(VLOOKUP($A150, 'E4 TB Allocation Details'!$A$18:$L$205, MATCH("Misc ID", 'E4 TB Allocation Details'!$A$18:$L$18, 0),FALSE), 'E2 Allocators'!$B$15:$W$361, MATCH('O5 Details by Class &amp; Accounts'!BB$18, 'E2 Allocators'!$B$15:$W$15, 0),FALSE)*$E150)</f>
        <v>0</v>
      </c>
      <c r="BC150" s="1411">
        <f>IF(ISERROR(VLOOKUP(VLOOKUP($A150, 'E4 TB Allocation Details'!$A$18:$L$205, MATCH("Misc ID", 'E4 TB Allocation Details'!$A$18:$L$18, 0),FALSE), 'E2 Allocators'!$B$15:$W$361, MATCH('O5 Details by Class &amp; Accounts'!BC$18, 'E2 Allocators'!$B$15:$W$15, 0),FALSE)*$E150), 0, VLOOKUP(VLOOKUP($A150, 'E4 TB Allocation Details'!$A$18:$L$205, MATCH("Misc ID", 'E4 TB Allocation Details'!$A$18:$L$18, 0),FALSE), 'E2 Allocators'!$B$15:$W$361, MATCH('O5 Details by Class &amp; Accounts'!BC$18, 'E2 Allocators'!$B$15:$W$15, 0),FALSE)*$E150)</f>
        <v>0</v>
      </c>
      <c r="BD150" s="1411">
        <f>IF(ISERROR(VLOOKUP(VLOOKUP($A150, 'E4 TB Allocation Details'!$A$18:$L$205, MATCH("Misc ID", 'E4 TB Allocation Details'!$A$18:$L$18, 0),FALSE), 'E2 Allocators'!$B$15:$W$361, MATCH('O5 Details by Class &amp; Accounts'!BD$18, 'E2 Allocators'!$B$15:$W$15, 0),FALSE)*$E150), 0, VLOOKUP(VLOOKUP($A150, 'E4 TB Allocation Details'!$A$18:$L$205, MATCH("Misc ID", 'E4 TB Allocation Details'!$A$18:$L$18, 0),FALSE), 'E2 Allocators'!$B$15:$W$361, MATCH('O5 Details by Class &amp; Accounts'!BD$18, 'E2 Allocators'!$B$15:$W$15, 0),FALSE)*$E150)</f>
        <v>0</v>
      </c>
      <c r="BE150" s="1411">
        <f>IF(ISERROR(VLOOKUP(VLOOKUP($A150, 'E4 TB Allocation Details'!$A$18:$L$205, MATCH("Misc ID", 'E4 TB Allocation Details'!$A$18:$L$18, 0),FALSE), 'E2 Allocators'!$B$15:$W$361, MATCH('O5 Details by Class &amp; Accounts'!BE$18, 'E2 Allocators'!$B$15:$W$15, 0),FALSE)*$E150), 0, VLOOKUP(VLOOKUP($A150, 'E4 TB Allocation Details'!$A$18:$L$205, MATCH("Misc ID", 'E4 TB Allocation Details'!$A$18:$L$18, 0),FALSE), 'E2 Allocators'!$B$15:$W$361, MATCH('O5 Details by Class &amp; Accounts'!BE$18, 'E2 Allocators'!$B$15:$W$15, 0),FALSE)*$E150)</f>
        <v>0</v>
      </c>
      <c r="BF150" s="1411">
        <f>IF(ISERROR(VLOOKUP(VLOOKUP($A150, 'E4 TB Allocation Details'!$A$18:$L$205, MATCH("Misc ID", 'E4 TB Allocation Details'!$A$18:$L$18, 0),FALSE), 'E2 Allocators'!$B$15:$W$361, MATCH('O5 Details by Class &amp; Accounts'!BF$18, 'E2 Allocators'!$B$15:$W$15, 0),FALSE)*$E150), 0, VLOOKUP(VLOOKUP($A150, 'E4 TB Allocation Details'!$A$18:$L$205, MATCH("Misc ID", 'E4 TB Allocation Details'!$A$18:$L$18, 0),FALSE), 'E2 Allocators'!$B$15:$W$361, MATCH('O5 Details by Class &amp; Accounts'!BF$18, 'E2 Allocators'!$B$15:$W$15, 0),FALSE)*$E150)</f>
        <v>0</v>
      </c>
      <c r="BG150" s="1411">
        <f>IF(ISERROR(VLOOKUP(VLOOKUP($A150, 'E4 TB Allocation Details'!$A$18:$L$205, MATCH("Misc ID", 'E4 TB Allocation Details'!$A$18:$L$18, 0),FALSE), 'E2 Allocators'!$B$15:$W$361, MATCH('O5 Details by Class &amp; Accounts'!BG$18, 'E2 Allocators'!$B$15:$W$15, 0),FALSE)*$E150), 0, VLOOKUP(VLOOKUP($A150, 'E4 TB Allocation Details'!$A$18:$L$205, MATCH("Misc ID", 'E4 TB Allocation Details'!$A$18:$L$18, 0),FALSE), 'E2 Allocators'!$B$15:$W$361, MATCH('O5 Details by Class &amp; Accounts'!BG$18, 'E2 Allocators'!$B$15:$W$15, 0),FALSE)*$E150)</f>
        <v>0</v>
      </c>
      <c r="BH150" s="1411">
        <f>IF(ISERROR(VLOOKUP(VLOOKUP($A150, 'E4 TB Allocation Details'!$A$18:$L$205, MATCH("Misc ID", 'E4 TB Allocation Details'!$A$18:$L$18, 0),FALSE), 'E2 Allocators'!$B$15:$W$361, MATCH('O5 Details by Class &amp; Accounts'!BH$18, 'E2 Allocators'!$B$15:$W$15, 0),FALSE)*$E150), 0, VLOOKUP(VLOOKUP($A150, 'E4 TB Allocation Details'!$A$18:$L$205, MATCH("Misc ID", 'E4 TB Allocation Details'!$A$18:$L$18, 0),FALSE), 'E2 Allocators'!$B$15:$W$361, MATCH('O5 Details by Class &amp; Accounts'!BH$18, 'E2 Allocators'!$B$15:$W$15, 0),FALSE)*$E150)</f>
        <v>0</v>
      </c>
      <c r="BI150" s="1411">
        <f>IF(ISERROR(VLOOKUP(VLOOKUP($A150, 'E4 TB Allocation Details'!$A$18:$L$205, MATCH("Misc ID", 'E4 TB Allocation Details'!$A$18:$L$18, 0),FALSE), 'E2 Allocators'!$B$15:$W$361, MATCH('O5 Details by Class &amp; Accounts'!BI$18, 'E2 Allocators'!$B$15:$W$15, 0),FALSE)*$E150), 0, VLOOKUP(VLOOKUP($A150, 'E4 TB Allocation Details'!$A$18:$L$205, MATCH("Misc ID", 'E4 TB Allocation Details'!$A$18:$L$18, 0),FALSE), 'E2 Allocators'!$B$15:$W$361, MATCH('O5 Details by Class &amp; Accounts'!BI$18, 'E2 Allocators'!$B$15:$W$15, 0),FALSE)*$E150)</f>
        <v>0</v>
      </c>
      <c r="BJ150" s="1411">
        <f>IF(ISERROR(VLOOKUP(VLOOKUP($A150, 'E4 TB Allocation Details'!$A$18:$L$205, MATCH("Misc ID", 'E4 TB Allocation Details'!$A$18:$L$18, 0),FALSE), 'E2 Allocators'!$B$15:$W$361, MATCH('O5 Details by Class &amp; Accounts'!BJ$18, 'E2 Allocators'!$B$15:$W$15, 0),FALSE)*$E150), 0, VLOOKUP(VLOOKUP($A150, 'E4 TB Allocation Details'!$A$18:$L$205, MATCH("Misc ID", 'E4 TB Allocation Details'!$A$18:$L$18, 0),FALSE), 'E2 Allocators'!$B$15:$W$361, MATCH('O5 Details by Class &amp; Accounts'!BJ$18, 'E2 Allocators'!$B$15:$W$15, 0),FALSE)*$E150)</f>
        <v>0</v>
      </c>
      <c r="BK150" s="1411">
        <f>IF(ISERROR(VLOOKUP(VLOOKUP($A150, 'E4 TB Allocation Details'!$A$18:$L$205, MATCH("Misc ID", 'E4 TB Allocation Details'!$A$18:$L$18, 0),FALSE), 'E2 Allocators'!$B$15:$W$361, MATCH('O5 Details by Class &amp; Accounts'!BK$18, 'E2 Allocators'!$B$15:$W$15, 0),FALSE)*$E150), 0, VLOOKUP(VLOOKUP($A150, 'E4 TB Allocation Details'!$A$18:$L$205, MATCH("Misc ID", 'E4 TB Allocation Details'!$A$18:$L$18, 0),FALSE), 'E2 Allocators'!$B$15:$W$361, MATCH('O5 Details by Class &amp; Accounts'!BK$18, 'E2 Allocators'!$B$15:$W$15, 0),FALSE)*$E150)</f>
        <v>0</v>
      </c>
      <c r="BL150" s="1411">
        <f>IF(ISERROR(VLOOKUP(VLOOKUP($A150, 'E4 TB Allocation Details'!$A$18:$L$205, MATCH("Misc ID", 'E4 TB Allocation Details'!$A$18:$L$18, 0),FALSE), 'E2 Allocators'!$B$15:$W$361, MATCH('O5 Details by Class &amp; Accounts'!BL$18, 'E2 Allocators'!$B$15:$W$15, 0),FALSE)*$E150), 0, VLOOKUP(VLOOKUP($A150, 'E4 TB Allocation Details'!$A$18:$L$205, MATCH("Misc ID", 'E4 TB Allocation Details'!$A$18:$L$18, 0),FALSE), 'E2 Allocators'!$B$15:$W$361, MATCH('O5 Details by Class &amp; Accounts'!BL$18, 'E2 Allocators'!$B$15:$W$15, 0),FALSE)*$E150)</f>
        <v>0</v>
      </c>
      <c r="BM150" s="1411">
        <f>IF(ISERROR(VLOOKUP(VLOOKUP($A150, 'E4 TB Allocation Details'!$A$18:$L$205, MATCH("Misc ID", 'E4 TB Allocation Details'!$A$18:$L$18, 0),FALSE), 'E2 Allocators'!$B$15:$W$361, MATCH('O5 Details by Class &amp; Accounts'!BM$18, 'E2 Allocators'!$B$15:$W$15, 0),FALSE)*$E150), 0, VLOOKUP(VLOOKUP($A150, 'E4 TB Allocation Details'!$A$18:$L$205, MATCH("Misc ID", 'E4 TB Allocation Details'!$A$18:$L$18, 0),FALSE), 'E2 Allocators'!$B$15:$W$361, MATCH('O5 Details by Class &amp; Accounts'!BM$18, 'E2 Allocators'!$B$15:$W$15, 0),FALSE)*$E150)</f>
        <v>0</v>
      </c>
      <c r="BN150" s="1411">
        <f>IF(ISERROR(VLOOKUP(VLOOKUP($A150, 'E4 TB Allocation Details'!$A$18:$L$205, MATCH("Misc ID", 'E4 TB Allocation Details'!$A$18:$L$18, 0),FALSE), 'E2 Allocators'!$B$15:$W$361, MATCH('O5 Details by Class &amp; Accounts'!BN$18, 'E2 Allocators'!$B$15:$W$15, 0),FALSE)*$E150), 0, VLOOKUP(VLOOKUP($A150, 'E4 TB Allocation Details'!$A$18:$L$205, MATCH("Misc ID", 'E4 TB Allocation Details'!$A$18:$L$18, 0),FALSE), 'E2 Allocators'!$B$15:$W$361, MATCH('O5 Details by Class &amp; Accounts'!BN$18, 'E2 Allocators'!$B$15:$W$15, 0),FALSE)*$E150)</f>
        <v>0</v>
      </c>
      <c r="BO150" s="1411">
        <f>IF(ISERROR(VLOOKUP(VLOOKUP($A150, 'E4 TB Allocation Details'!$A$18:$L$205, MATCH("Misc ID", 'E4 TB Allocation Details'!$A$18:$L$18, 0),FALSE), 'E2 Allocators'!$B$15:$W$361, MATCH('O5 Details by Class &amp; Accounts'!BO$18, 'E2 Allocators'!$B$15:$W$15, 0),FALSE)*$E150), 0, VLOOKUP(VLOOKUP($A150, 'E4 TB Allocation Details'!$A$18:$L$205, MATCH("Misc ID", 'E4 TB Allocation Details'!$A$18:$L$18, 0),FALSE), 'E2 Allocators'!$B$15:$W$361, MATCH('O5 Details by Class &amp; Accounts'!BO$18, 'E2 Allocators'!$B$15:$W$15, 0),FALSE)*$E150)</f>
        <v>0</v>
      </c>
      <c r="BP150" s="1411">
        <f>IF(ISERROR(VLOOKUP(VLOOKUP($A150, 'E4 TB Allocation Details'!$A$18:$L$205, MATCH("Misc ID", 'E4 TB Allocation Details'!$A$18:$L$18, 0),FALSE), 'E2 Allocators'!$B$15:$W$361, MATCH('O5 Details by Class &amp; Accounts'!BP$18, 'E2 Allocators'!$B$15:$W$15, 0),FALSE)*$E150), 0, VLOOKUP(VLOOKUP($A150, 'E4 TB Allocation Details'!$A$18:$L$205, MATCH("Misc ID", 'E4 TB Allocation Details'!$A$18:$L$18, 0),FALSE), 'E2 Allocators'!$B$15:$W$361, MATCH('O5 Details by Class &amp; Accounts'!BP$18, 'E2 Allocators'!$B$15:$W$15, 0),FALSE)*$E150)</f>
        <v>0</v>
      </c>
      <c r="BQ150" s="1411">
        <f>IF(ISERROR(VLOOKUP(VLOOKUP($A150, 'E4 TB Allocation Details'!$A$18:$L$205, MATCH("Misc ID", 'E4 TB Allocation Details'!$A$18:$L$18, 0),FALSE), 'E2 Allocators'!$B$15:$W$361, MATCH('O5 Details by Class &amp; Accounts'!BQ$18, 'E2 Allocators'!$B$15:$W$15, 0),FALSE)*$E150), 0, VLOOKUP(VLOOKUP($A150, 'E4 TB Allocation Details'!$A$18:$L$205, MATCH("Misc ID", 'E4 TB Allocation Details'!$A$18:$L$18, 0),FALSE), 'E2 Allocators'!$B$15:$W$361, MATCH('O5 Details by Class &amp; Accounts'!BQ$18, 'E2 Allocators'!$B$15:$W$15, 0),FALSE)*$E150)</f>
        <v>0</v>
      </c>
      <c r="BR150" s="1411">
        <f>IF(ISERROR(VLOOKUP(VLOOKUP($A150, 'E4 TB Allocation Details'!$A$18:$L$205, MATCH("Misc ID", 'E4 TB Allocation Details'!$A$18:$L$18, 0),FALSE), 'E2 Allocators'!$B$15:$W$361, MATCH('O5 Details by Class &amp; Accounts'!BR$18, 'E2 Allocators'!$B$15:$W$15, 0),FALSE)*$E150), 0, VLOOKUP(VLOOKUP($A150, 'E4 TB Allocation Details'!$A$18:$L$205, MATCH("Misc ID", 'E4 TB Allocation Details'!$A$18:$L$18, 0),FALSE), 'E2 Allocators'!$B$15:$W$361, MATCH('O5 Details by Class &amp; Accounts'!BR$18, 'E2 Allocators'!$B$15:$W$15, 0),FALSE)*$E150)</f>
        <v>0</v>
      </c>
      <c r="BS150" s="1411">
        <f t="shared" si="34"/>
        <v>0</v>
      </c>
      <c r="BT150" s="1411">
        <f>IF(ISERROR(VLOOKUP(VLOOKUP($A150, 'E4 TB Allocation Details'!$A$18:$L$205, MATCH("A &amp; G ID", 'E4 TB Allocation Details'!$A$18:$L$18, 0),FALSE), 'E2 Allocators'!$B$15:$W$361, MATCH('O5 Details by Class &amp; Accounts'!BT$18, 'E2 Allocators'!$B$15:$W$15, 0),FALSE)*$E150), 0, VLOOKUP(VLOOKUP($A150, 'E4 TB Allocation Details'!$A$18:$L$205, MATCH("A &amp; G ID", 'E4 TB Allocation Details'!$A$18:$L$18, 0),FALSE), 'E2 Allocators'!$B$15:$W$361, MATCH('O5 Details by Class &amp; Accounts'!BT$18, 'E2 Allocators'!$B$15:$W$15, 0),FALSE)*$E150)</f>
        <v>0</v>
      </c>
      <c r="BU150" s="1411">
        <f>IF(ISERROR(VLOOKUP(VLOOKUP($A150, 'E4 TB Allocation Details'!$A$18:$L$205, MATCH("A &amp; G ID", 'E4 TB Allocation Details'!$A$18:$L$18, 0),FALSE), 'E2 Allocators'!$B$15:$W$361, MATCH('O5 Details by Class &amp; Accounts'!BU$18, 'E2 Allocators'!$B$15:$W$15, 0),FALSE)*$E150), 0, VLOOKUP(VLOOKUP($A150, 'E4 TB Allocation Details'!$A$18:$L$205, MATCH("A &amp; G ID", 'E4 TB Allocation Details'!$A$18:$L$18, 0),FALSE), 'E2 Allocators'!$B$15:$W$361, MATCH('O5 Details by Class &amp; Accounts'!BU$18, 'E2 Allocators'!$B$15:$W$15, 0),FALSE)*$E150)</f>
        <v>0</v>
      </c>
      <c r="BV150" s="1411">
        <f>IF(ISERROR(VLOOKUP(VLOOKUP($A150, 'E4 TB Allocation Details'!$A$18:$L$205, MATCH("A &amp; G ID", 'E4 TB Allocation Details'!$A$18:$L$18, 0),FALSE), 'E2 Allocators'!$B$15:$W$361, MATCH('O5 Details by Class &amp; Accounts'!BV$18, 'E2 Allocators'!$B$15:$W$15, 0),FALSE)*$E150), 0, VLOOKUP(VLOOKUP($A150, 'E4 TB Allocation Details'!$A$18:$L$205, MATCH("A &amp; G ID", 'E4 TB Allocation Details'!$A$18:$L$18, 0),FALSE), 'E2 Allocators'!$B$15:$W$361, MATCH('O5 Details by Class &amp; Accounts'!BV$18, 'E2 Allocators'!$B$15:$W$15, 0),FALSE)*$E150)</f>
        <v>0</v>
      </c>
      <c r="BW150" s="1411">
        <f>IF(ISERROR(VLOOKUP(VLOOKUP($A150, 'E4 TB Allocation Details'!$A$18:$L$205, MATCH("A &amp; G ID", 'E4 TB Allocation Details'!$A$18:$L$18, 0),FALSE), 'E2 Allocators'!$B$15:$W$361, MATCH('O5 Details by Class &amp; Accounts'!BW$18, 'E2 Allocators'!$B$15:$W$15, 0),FALSE)*$E150), 0, VLOOKUP(VLOOKUP($A150, 'E4 TB Allocation Details'!$A$18:$L$205, MATCH("A &amp; G ID", 'E4 TB Allocation Details'!$A$18:$L$18, 0),FALSE), 'E2 Allocators'!$B$15:$W$361, MATCH('O5 Details by Class &amp; Accounts'!BW$18, 'E2 Allocators'!$B$15:$W$15, 0),FALSE)*$E150)</f>
        <v>0</v>
      </c>
      <c r="BX150" s="1411">
        <f>IF(ISERROR(VLOOKUP(VLOOKUP($A150, 'E4 TB Allocation Details'!$A$18:$L$205, MATCH("A &amp; G ID", 'E4 TB Allocation Details'!$A$18:$L$18, 0),FALSE), 'E2 Allocators'!$B$15:$W$361, MATCH('O5 Details by Class &amp; Accounts'!BX$18, 'E2 Allocators'!$B$15:$W$15, 0),FALSE)*$E150), 0, VLOOKUP(VLOOKUP($A150, 'E4 TB Allocation Details'!$A$18:$L$205, MATCH("A &amp; G ID", 'E4 TB Allocation Details'!$A$18:$L$18, 0),FALSE), 'E2 Allocators'!$B$15:$W$361, MATCH('O5 Details by Class &amp; Accounts'!BX$18, 'E2 Allocators'!$B$15:$W$15, 0),FALSE)*$E150)</f>
        <v>0</v>
      </c>
      <c r="BY150" s="1411">
        <f>IF(ISERROR(VLOOKUP(VLOOKUP($A150, 'E4 TB Allocation Details'!$A$18:$L$205, MATCH("A &amp; G ID", 'E4 TB Allocation Details'!$A$18:$L$18, 0),FALSE), 'E2 Allocators'!$B$15:$W$361, MATCH('O5 Details by Class &amp; Accounts'!BY$18, 'E2 Allocators'!$B$15:$W$15, 0),FALSE)*$E150), 0, VLOOKUP(VLOOKUP($A150, 'E4 TB Allocation Details'!$A$18:$L$205, MATCH("A &amp; G ID", 'E4 TB Allocation Details'!$A$18:$L$18, 0),FALSE), 'E2 Allocators'!$B$15:$W$361, MATCH('O5 Details by Class &amp; Accounts'!BY$18, 'E2 Allocators'!$B$15:$W$15, 0),FALSE)*$E150)</f>
        <v>0</v>
      </c>
      <c r="BZ150" s="1411">
        <f>IF(ISERROR(VLOOKUP(VLOOKUP($A150, 'E4 TB Allocation Details'!$A$18:$L$205, MATCH("A &amp; G ID", 'E4 TB Allocation Details'!$A$18:$L$18, 0),FALSE), 'E2 Allocators'!$B$15:$W$361, MATCH('O5 Details by Class &amp; Accounts'!BZ$18, 'E2 Allocators'!$B$15:$W$15, 0),FALSE)*$E150), 0, VLOOKUP(VLOOKUP($A150, 'E4 TB Allocation Details'!$A$18:$L$205, MATCH("A &amp; G ID", 'E4 TB Allocation Details'!$A$18:$L$18, 0),FALSE), 'E2 Allocators'!$B$15:$W$361, MATCH('O5 Details by Class &amp; Accounts'!BZ$18, 'E2 Allocators'!$B$15:$W$15, 0),FALSE)*$E150)</f>
        <v>0</v>
      </c>
      <c r="CA150" s="1411">
        <f>IF(ISERROR(VLOOKUP(VLOOKUP($A150, 'E4 TB Allocation Details'!$A$18:$L$205, MATCH("A &amp; G ID", 'E4 TB Allocation Details'!$A$18:$L$18, 0),FALSE), 'E2 Allocators'!$B$15:$W$361, MATCH('O5 Details by Class &amp; Accounts'!CA$18, 'E2 Allocators'!$B$15:$W$15, 0),FALSE)*$E150), 0, VLOOKUP(VLOOKUP($A150, 'E4 TB Allocation Details'!$A$18:$L$205, MATCH("A &amp; G ID", 'E4 TB Allocation Details'!$A$18:$L$18, 0),FALSE), 'E2 Allocators'!$B$15:$W$361, MATCH('O5 Details by Class &amp; Accounts'!CA$18, 'E2 Allocators'!$B$15:$W$15, 0),FALSE)*$E150)</f>
        <v>0</v>
      </c>
      <c r="CB150" s="1411">
        <f>IF(ISERROR(VLOOKUP(VLOOKUP($A150, 'E4 TB Allocation Details'!$A$18:$L$205, MATCH("A &amp; G ID", 'E4 TB Allocation Details'!$A$18:$L$18, 0),FALSE), 'E2 Allocators'!$B$15:$W$361, MATCH('O5 Details by Class &amp; Accounts'!CB$18, 'E2 Allocators'!$B$15:$W$15, 0),FALSE)*$E150), 0, VLOOKUP(VLOOKUP($A150, 'E4 TB Allocation Details'!$A$18:$L$205, MATCH("A &amp; G ID", 'E4 TB Allocation Details'!$A$18:$L$18, 0),FALSE), 'E2 Allocators'!$B$15:$W$361, MATCH('O5 Details by Class &amp; Accounts'!CB$18, 'E2 Allocators'!$B$15:$W$15, 0),FALSE)*$E150)</f>
        <v>0</v>
      </c>
      <c r="CC150" s="1411">
        <f>IF(ISERROR(VLOOKUP(VLOOKUP($A150, 'E4 TB Allocation Details'!$A$18:$L$205, MATCH("A &amp; G ID", 'E4 TB Allocation Details'!$A$18:$L$18, 0),FALSE), 'E2 Allocators'!$B$15:$W$361, MATCH('O5 Details by Class &amp; Accounts'!CC$18, 'E2 Allocators'!$B$15:$W$15, 0),FALSE)*$E150), 0, VLOOKUP(VLOOKUP($A150, 'E4 TB Allocation Details'!$A$18:$L$205, MATCH("A &amp; G ID", 'E4 TB Allocation Details'!$A$18:$L$18, 0),FALSE), 'E2 Allocators'!$B$15:$W$361, MATCH('O5 Details by Class &amp; Accounts'!CC$18, 'E2 Allocators'!$B$15:$W$15, 0),FALSE)*$E150)</f>
        <v>0</v>
      </c>
      <c r="CD150" s="1411">
        <f>IF(ISERROR(VLOOKUP(VLOOKUP($A150, 'E4 TB Allocation Details'!$A$18:$L$205, MATCH("A &amp; G ID", 'E4 TB Allocation Details'!$A$18:$L$18, 0),FALSE), 'E2 Allocators'!$B$15:$W$361, MATCH('O5 Details by Class &amp; Accounts'!CD$18, 'E2 Allocators'!$B$15:$W$15, 0),FALSE)*$E150), 0, VLOOKUP(VLOOKUP($A150, 'E4 TB Allocation Details'!$A$18:$L$205, MATCH("A &amp; G ID", 'E4 TB Allocation Details'!$A$18:$L$18, 0),FALSE), 'E2 Allocators'!$B$15:$W$361, MATCH('O5 Details by Class &amp; Accounts'!CD$18, 'E2 Allocators'!$B$15:$W$15, 0),FALSE)*$E150)</f>
        <v>0</v>
      </c>
      <c r="CE150" s="1411">
        <f>IF(ISERROR(VLOOKUP(VLOOKUP($A150, 'E4 TB Allocation Details'!$A$18:$L$205, MATCH("A &amp; G ID", 'E4 TB Allocation Details'!$A$18:$L$18, 0),FALSE), 'E2 Allocators'!$B$15:$W$361, MATCH('O5 Details by Class &amp; Accounts'!CE$18, 'E2 Allocators'!$B$15:$W$15, 0),FALSE)*$E150), 0, VLOOKUP(VLOOKUP($A150, 'E4 TB Allocation Details'!$A$18:$L$205, MATCH("A &amp; G ID", 'E4 TB Allocation Details'!$A$18:$L$18, 0),FALSE), 'E2 Allocators'!$B$15:$W$361, MATCH('O5 Details by Class &amp; Accounts'!CE$18, 'E2 Allocators'!$B$15:$W$15, 0),FALSE)*$E150)</f>
        <v>0</v>
      </c>
      <c r="CF150" s="1411">
        <f>IF(ISERROR(VLOOKUP(VLOOKUP($A150, 'E4 TB Allocation Details'!$A$18:$L$205, MATCH("A &amp; G ID", 'E4 TB Allocation Details'!$A$18:$L$18, 0),FALSE), 'E2 Allocators'!$B$15:$W$361, MATCH('O5 Details by Class &amp; Accounts'!CF$18, 'E2 Allocators'!$B$15:$W$15, 0),FALSE)*$E150), 0, VLOOKUP(VLOOKUP($A150, 'E4 TB Allocation Details'!$A$18:$L$205, MATCH("A &amp; G ID", 'E4 TB Allocation Details'!$A$18:$L$18, 0),FALSE), 'E2 Allocators'!$B$15:$W$361, MATCH('O5 Details by Class &amp; Accounts'!CF$18, 'E2 Allocators'!$B$15:$W$15, 0),FALSE)*$E150)</f>
        <v>0</v>
      </c>
      <c r="CG150" s="1411">
        <f>IF(ISERROR(VLOOKUP(VLOOKUP($A150, 'E4 TB Allocation Details'!$A$18:$L$205, MATCH("A &amp; G ID", 'E4 TB Allocation Details'!$A$18:$L$18, 0),FALSE), 'E2 Allocators'!$B$15:$W$361, MATCH('O5 Details by Class &amp; Accounts'!CG$18, 'E2 Allocators'!$B$15:$W$15, 0),FALSE)*$E150), 0, VLOOKUP(VLOOKUP($A150, 'E4 TB Allocation Details'!$A$18:$L$205, MATCH("A &amp; G ID", 'E4 TB Allocation Details'!$A$18:$L$18, 0),FALSE), 'E2 Allocators'!$B$15:$W$361, MATCH('O5 Details by Class &amp; Accounts'!CG$18, 'E2 Allocators'!$B$15:$W$15, 0),FALSE)*$E150)</f>
        <v>0</v>
      </c>
      <c r="CH150" s="1411">
        <f>IF(ISERROR(VLOOKUP(VLOOKUP($A150, 'E4 TB Allocation Details'!$A$18:$L$205, MATCH("A &amp; G ID", 'E4 TB Allocation Details'!$A$18:$L$18, 0),FALSE), 'E2 Allocators'!$B$15:$W$361, MATCH('O5 Details by Class &amp; Accounts'!CH$18, 'E2 Allocators'!$B$15:$W$15, 0),FALSE)*$E150), 0, VLOOKUP(VLOOKUP($A150, 'E4 TB Allocation Details'!$A$18:$L$205, MATCH("A &amp; G ID", 'E4 TB Allocation Details'!$A$18:$L$18, 0),FALSE), 'E2 Allocators'!$B$15:$W$361, MATCH('O5 Details by Class &amp; Accounts'!CH$18, 'E2 Allocators'!$B$15:$W$15, 0),FALSE)*$E150)</f>
        <v>0</v>
      </c>
      <c r="CI150" s="1411">
        <f>IF(ISERROR(VLOOKUP(VLOOKUP($A150, 'E4 TB Allocation Details'!$A$18:$L$205, MATCH("A &amp; G ID", 'E4 TB Allocation Details'!$A$18:$L$18, 0),FALSE), 'E2 Allocators'!$B$15:$W$361, MATCH('O5 Details by Class &amp; Accounts'!CI$18, 'E2 Allocators'!$B$15:$W$15, 0),FALSE)*$E150), 0, VLOOKUP(VLOOKUP($A150, 'E4 TB Allocation Details'!$A$18:$L$205, MATCH("A &amp; G ID", 'E4 TB Allocation Details'!$A$18:$L$18, 0),FALSE), 'E2 Allocators'!$B$15:$W$361, MATCH('O5 Details by Class &amp; Accounts'!CI$18, 'E2 Allocators'!$B$15:$W$15, 0),FALSE)*$E150)</f>
        <v>0</v>
      </c>
      <c r="CJ150" s="1411">
        <f>IF(ISERROR(VLOOKUP(VLOOKUP($A150, 'E4 TB Allocation Details'!$A$18:$L$205, MATCH("A &amp; G ID", 'E4 TB Allocation Details'!$A$18:$L$18, 0),FALSE), 'E2 Allocators'!$B$15:$W$361, MATCH('O5 Details by Class &amp; Accounts'!CJ$18, 'E2 Allocators'!$B$15:$W$15, 0),FALSE)*$E150), 0, VLOOKUP(VLOOKUP($A150, 'E4 TB Allocation Details'!$A$18:$L$205, MATCH("A &amp; G ID", 'E4 TB Allocation Details'!$A$18:$L$18, 0),FALSE), 'E2 Allocators'!$B$15:$W$361, MATCH('O5 Details by Class &amp; Accounts'!CJ$18, 'E2 Allocators'!$B$15:$W$15, 0),FALSE)*$E150)</f>
        <v>0</v>
      </c>
      <c r="CK150" s="1411">
        <f>IF(ISERROR(VLOOKUP(VLOOKUP($A150, 'E4 TB Allocation Details'!$A$18:$L$205, MATCH("A &amp; G ID", 'E4 TB Allocation Details'!$A$18:$L$18, 0),FALSE), 'E2 Allocators'!$B$15:$W$361, MATCH('O5 Details by Class &amp; Accounts'!CK$18, 'E2 Allocators'!$B$15:$W$15, 0),FALSE)*$E150), 0, VLOOKUP(VLOOKUP($A150, 'E4 TB Allocation Details'!$A$18:$L$205, MATCH("A &amp; G ID", 'E4 TB Allocation Details'!$A$18:$L$18, 0),FALSE), 'E2 Allocators'!$B$15:$W$361, MATCH('O5 Details by Class &amp; Accounts'!CK$18, 'E2 Allocators'!$B$15:$W$15, 0),FALSE)*$E150)</f>
        <v>0</v>
      </c>
      <c r="CL150" s="1411">
        <f>IF(ISERROR(VLOOKUP(VLOOKUP($A150, 'E4 TB Allocation Details'!$A$18:$L$205, MATCH("A &amp; G ID", 'E4 TB Allocation Details'!$A$18:$L$18, 0),FALSE), 'E2 Allocators'!$B$15:$W$361, MATCH('O5 Details by Class &amp; Accounts'!CL$18, 'E2 Allocators'!$B$15:$W$15, 0),FALSE)*$E150), 0, VLOOKUP(VLOOKUP($A150, 'E4 TB Allocation Details'!$A$18:$L$205, MATCH("A &amp; G ID", 'E4 TB Allocation Details'!$A$18:$L$18, 0),FALSE), 'E2 Allocators'!$B$15:$W$361, MATCH('O5 Details by Class &amp; Accounts'!CL$18, 'E2 Allocators'!$B$15:$W$15, 0),FALSE)*$E150)</f>
        <v>0</v>
      </c>
      <c r="CM150" s="1411">
        <f>IF(ISERROR(VLOOKUP(VLOOKUP($A150, 'E4 TB Allocation Details'!$A$18:$L$205, MATCH("A &amp; G ID", 'E4 TB Allocation Details'!$A$18:$L$18, 0),FALSE), 'E2 Allocators'!$B$15:$W$361, MATCH('O5 Details by Class &amp; Accounts'!CM$18, 'E2 Allocators'!$B$15:$W$15, 0),FALSE)*$E150), 0, VLOOKUP(VLOOKUP($A150, 'E4 TB Allocation Details'!$A$18:$L$205, MATCH("A &amp; G ID", 'E4 TB Allocation Details'!$A$18:$L$18, 0),FALSE), 'E2 Allocators'!$B$15:$W$361, MATCH('O5 Details by Class &amp; Accounts'!CM$18, 'E2 Allocators'!$B$15:$W$15, 0),FALSE)*$E150)</f>
        <v>0</v>
      </c>
      <c r="CN150" s="1411">
        <f t="shared" si="35"/>
        <v>0</v>
      </c>
      <c r="CO150" s="1791">
        <f t="shared" si="36"/>
        <v>0</v>
      </c>
      <c r="CQ150" s="2086">
        <v>1835</v>
      </c>
    </row>
    <row r="151" spans="1:95" s="80" customFormat="1" ht="12.75">
      <c r="A151" s="1176">
        <v>5130</v>
      </c>
      <c r="B151" s="1175" t="s">
        <v>1475</v>
      </c>
      <c r="C151" s="1788">
        <f>IF(ISERROR(VLOOKUP($A151,'I3 TB Data'!$A$23:$H$458,MATCH('O5 Details by Class &amp; Accounts'!$C$18, 'I3 TB Data'!$A$23:$H$23,0),0)), 0, VLOOKUP($A151,'I3 TB Data'!$A$23:$H$458,MATCH('O5 Details by Class &amp; Accounts'!$C$18,'I3 TB Data'!$A$23:$H$23,0),0))</f>
        <v>0</v>
      </c>
      <c r="D151" s="1789"/>
      <c r="E151" s="1788">
        <f t="shared" si="37"/>
        <v>0</v>
      </c>
      <c r="F151" s="1790">
        <f>IF(ISERROR(VLOOKUP($A151, 'E1 Categorization'!A33:E122, MATCH("Customer Component", 'E1 Categorization'!$A$33:$E$33,0), 0)), 0, IF(VLOOKUP($A151, 'E1 Categorization'!A33:E122, MATCH("Customer Component", 'E1 Categorization'!$A$33:$E$33,0), 0)=0, 'O5 Details by Class &amp; Accounts'!$E151, IF(AND(VLOOKUP($A151, 'E1 Categorization'!A33:E122, MATCH("Customer Component", 'E1 Categorization'!$A$33:$E$33,0), 0) &gt;0, VLOOKUP($A151, 'E1 Categorization'!A33:E122, MATCH("Customer Component", 'E1 Categorization'!$A$33:$E$33,0), 0)&lt;1), 'O5 Details by Class &amp; Accounts'!$E151*(1-VLOOKUP($A151, 'E1 Categorization'!A33:E122, MATCH("Customer Component", 'E1 Categorization'!$A$33:$E$33,0), 0)), 0)))</f>
        <v>0</v>
      </c>
      <c r="G151" s="1790">
        <f>IF(ISERROR(VLOOKUP($A151, 'E1 Categorization'!A33:E122, MATCH("Customer Component", 'E1 Categorization'!$A$33:$E$33,0), 0)),0, IF(VLOOKUP($A151, 'E1 Categorization'!A33:E122, MATCH("Customer Component", 'E1 Categorization'!$A$33:$E$33,0), 0)=0, 0, IF(AND(VLOOKUP($A151, 'E1 Categorization'!A33:E122, MATCH("Customer Component", 'E1 Categorization'!$A$33:$E$33,0), 0) &gt;0, VLOOKUP($A151, 'E1 Categorization'!A33:E122, MATCH("Customer Component", 'E1 Categorization'!$A$33:$E$33,0), 0)&lt;1), 'O5 Details by Class &amp; Accounts'!$E151*(VLOOKUP($A151, 'E1 Categorization'!A33:E122, MATCH("Customer Component", 'E1 Categorization'!$A$33:$E$33,0), 0)), 'O5 Details by Class &amp; Accounts'!$E151)))</f>
        <v>0</v>
      </c>
      <c r="H151" s="1411">
        <f t="shared" si="31"/>
        <v>0</v>
      </c>
      <c r="I151" s="1411">
        <f>IF(ISERROR(VLOOKUP(VLOOKUP($A151, 'E4 TB Allocation Details'!$A$18:$L$205, MATCH("Demand ID", 'E4 TB Allocation Details'!$A$18:$L$18, 0),FALSE), 'E2 Allocators'!$B$15:$W$361, MATCH('O5 Details by Class &amp; Accounts'!I$18, 'E2 Allocators'!$B$15:$W$15, 0),FALSE)*$F151), 0, VLOOKUP(VLOOKUP($A151, 'E4 TB Allocation Details'!$A$18:$L$205, MATCH("Demand ID", 'E4 TB Allocation Details'!$A$18:$L$18, 0),FALSE), 'E2 Allocators'!$B$15:$W$361, MATCH('O5 Details by Class &amp; Accounts'!I$18, 'E2 Allocators'!$B$15:$W$15, 0),FALSE)*$F151)</f>
        <v>0</v>
      </c>
      <c r="J151" s="1411">
        <f>IF(ISERROR(VLOOKUP(VLOOKUP($A151, 'E4 TB Allocation Details'!$A$18:$L$205, MATCH("Demand ID", 'E4 TB Allocation Details'!$A$18:$L$18, 0),FALSE), 'E2 Allocators'!$B$15:$W$361, MATCH('O5 Details by Class &amp; Accounts'!J$18, 'E2 Allocators'!$B$15:$W$15, 0),FALSE)*$F151), 0, VLOOKUP(VLOOKUP($A151, 'E4 TB Allocation Details'!$A$18:$L$205, MATCH("Demand ID", 'E4 TB Allocation Details'!$A$18:$L$18, 0),FALSE), 'E2 Allocators'!$B$15:$W$361, MATCH('O5 Details by Class &amp; Accounts'!J$18, 'E2 Allocators'!$B$15:$W$15, 0),FALSE)*$F151)</f>
        <v>0</v>
      </c>
      <c r="K151" s="1411">
        <f>IF(ISERROR(VLOOKUP(VLOOKUP($A151, 'E4 TB Allocation Details'!$A$18:$L$205, MATCH("Demand ID", 'E4 TB Allocation Details'!$A$18:$L$18, 0),FALSE), 'E2 Allocators'!$B$15:$W$361, MATCH('O5 Details by Class &amp; Accounts'!K$18, 'E2 Allocators'!$B$15:$W$15, 0),FALSE)*$F151), 0, VLOOKUP(VLOOKUP($A151, 'E4 TB Allocation Details'!$A$18:$L$205, MATCH("Demand ID", 'E4 TB Allocation Details'!$A$18:$L$18, 0),FALSE), 'E2 Allocators'!$B$15:$W$361, MATCH('O5 Details by Class &amp; Accounts'!K$18, 'E2 Allocators'!$B$15:$W$15, 0),FALSE)*$F151)</f>
        <v>0</v>
      </c>
      <c r="L151" s="1411">
        <f>IF(ISERROR(VLOOKUP(VLOOKUP($A151, 'E4 TB Allocation Details'!$A$18:$L$205, MATCH("Demand ID", 'E4 TB Allocation Details'!$A$18:$L$18, 0),FALSE), 'E2 Allocators'!$B$15:$W$361, MATCH('O5 Details by Class &amp; Accounts'!L$18, 'E2 Allocators'!$B$15:$W$15, 0),FALSE)*$F151), 0, VLOOKUP(VLOOKUP($A151, 'E4 TB Allocation Details'!$A$18:$L$205, MATCH("Demand ID", 'E4 TB Allocation Details'!$A$18:$L$18, 0),FALSE), 'E2 Allocators'!$B$15:$W$361, MATCH('O5 Details by Class &amp; Accounts'!L$18, 'E2 Allocators'!$B$15:$W$15, 0),FALSE)*$F151)</f>
        <v>0</v>
      </c>
      <c r="M151" s="1411">
        <f>IF(ISERROR(VLOOKUP(VLOOKUP($A151, 'E4 TB Allocation Details'!$A$18:$L$205, MATCH("Demand ID", 'E4 TB Allocation Details'!$A$18:$L$18, 0),FALSE), 'E2 Allocators'!$B$15:$W$361, MATCH('O5 Details by Class &amp; Accounts'!M$18, 'E2 Allocators'!$B$15:$W$15, 0),FALSE)*$F151), 0, VLOOKUP(VLOOKUP($A151, 'E4 TB Allocation Details'!$A$18:$L$205, MATCH("Demand ID", 'E4 TB Allocation Details'!$A$18:$L$18, 0),FALSE), 'E2 Allocators'!$B$15:$W$361, MATCH('O5 Details by Class &amp; Accounts'!M$18, 'E2 Allocators'!$B$15:$W$15, 0),FALSE)*$F151)</f>
        <v>0</v>
      </c>
      <c r="N151" s="1411">
        <f>IF(ISERROR(VLOOKUP(VLOOKUP($A151, 'E4 TB Allocation Details'!$A$18:$L$205, MATCH("Demand ID", 'E4 TB Allocation Details'!$A$18:$L$18, 0),FALSE), 'E2 Allocators'!$B$15:$W$361, MATCH('O5 Details by Class &amp; Accounts'!N$18, 'E2 Allocators'!$B$15:$W$15, 0),FALSE)*$F151), 0, VLOOKUP(VLOOKUP($A151, 'E4 TB Allocation Details'!$A$18:$L$205, MATCH("Demand ID", 'E4 TB Allocation Details'!$A$18:$L$18, 0),FALSE), 'E2 Allocators'!$B$15:$W$361, MATCH('O5 Details by Class &amp; Accounts'!N$18, 'E2 Allocators'!$B$15:$W$15, 0),FALSE)*$F151)</f>
        <v>0</v>
      </c>
      <c r="O151" s="1411">
        <f>IF(ISERROR(VLOOKUP(VLOOKUP($A151, 'E4 TB Allocation Details'!$A$18:$L$205, MATCH("Demand ID", 'E4 TB Allocation Details'!$A$18:$L$18, 0),FALSE), 'E2 Allocators'!$B$15:$W$361, MATCH('O5 Details by Class &amp; Accounts'!O$18, 'E2 Allocators'!$B$15:$W$15, 0),FALSE)*$F151), 0, VLOOKUP(VLOOKUP($A151, 'E4 TB Allocation Details'!$A$18:$L$205, MATCH("Demand ID", 'E4 TB Allocation Details'!$A$18:$L$18, 0),FALSE), 'E2 Allocators'!$B$15:$W$361, MATCH('O5 Details by Class &amp; Accounts'!O$18, 'E2 Allocators'!$B$15:$W$15, 0),FALSE)*$F151)</f>
        <v>0</v>
      </c>
      <c r="P151" s="1411">
        <f>IF(ISERROR(VLOOKUP(VLOOKUP($A151, 'E4 TB Allocation Details'!$A$18:$L$205, MATCH("Demand ID", 'E4 TB Allocation Details'!$A$18:$L$18, 0),FALSE), 'E2 Allocators'!$B$15:$W$361, MATCH('O5 Details by Class &amp; Accounts'!P$18, 'E2 Allocators'!$B$15:$W$15, 0),FALSE)*$F151), 0, VLOOKUP(VLOOKUP($A151, 'E4 TB Allocation Details'!$A$18:$L$205, MATCH("Demand ID", 'E4 TB Allocation Details'!$A$18:$L$18, 0),FALSE), 'E2 Allocators'!$B$15:$W$361, MATCH('O5 Details by Class &amp; Accounts'!P$18, 'E2 Allocators'!$B$15:$W$15, 0),FALSE)*$F151)</f>
        <v>0</v>
      </c>
      <c r="Q151" s="1411">
        <f>IF(ISERROR(VLOOKUP(VLOOKUP($A151, 'E4 TB Allocation Details'!$A$18:$L$205, MATCH("Demand ID", 'E4 TB Allocation Details'!$A$18:$L$18, 0),FALSE), 'E2 Allocators'!$B$15:$W$361, MATCH('O5 Details by Class &amp; Accounts'!Q$18, 'E2 Allocators'!$B$15:$W$15, 0),FALSE)*$F151), 0, VLOOKUP(VLOOKUP($A151, 'E4 TB Allocation Details'!$A$18:$L$205, MATCH("Demand ID", 'E4 TB Allocation Details'!$A$18:$L$18, 0),FALSE), 'E2 Allocators'!$B$15:$W$361, MATCH('O5 Details by Class &amp; Accounts'!Q$18, 'E2 Allocators'!$B$15:$W$15, 0),FALSE)*$F151)</f>
        <v>0</v>
      </c>
      <c r="R151" s="1411">
        <f>IF(ISERROR(VLOOKUP(VLOOKUP($A151, 'E4 TB Allocation Details'!$A$18:$L$205, MATCH("Demand ID", 'E4 TB Allocation Details'!$A$18:$L$18, 0),FALSE), 'E2 Allocators'!$B$15:$W$361, MATCH('O5 Details by Class &amp; Accounts'!R$18, 'E2 Allocators'!$B$15:$W$15, 0),FALSE)*$F151), 0, VLOOKUP(VLOOKUP($A151, 'E4 TB Allocation Details'!$A$18:$L$205, MATCH("Demand ID", 'E4 TB Allocation Details'!$A$18:$L$18, 0),FALSE), 'E2 Allocators'!$B$15:$W$361, MATCH('O5 Details by Class &amp; Accounts'!R$18, 'E2 Allocators'!$B$15:$W$15, 0),FALSE)*$F151)</f>
        <v>0</v>
      </c>
      <c r="S151" s="1411">
        <f>IF(ISERROR(VLOOKUP(VLOOKUP($A151, 'E4 TB Allocation Details'!$A$18:$L$205, MATCH("Demand ID", 'E4 TB Allocation Details'!$A$18:$L$18, 0),FALSE), 'E2 Allocators'!$B$15:$W$361, MATCH('O5 Details by Class &amp; Accounts'!S$18, 'E2 Allocators'!$B$15:$W$15, 0),FALSE)*$F151), 0, VLOOKUP(VLOOKUP($A151, 'E4 TB Allocation Details'!$A$18:$L$205, MATCH("Demand ID", 'E4 TB Allocation Details'!$A$18:$L$18, 0),FALSE), 'E2 Allocators'!$B$15:$W$361, MATCH('O5 Details by Class &amp; Accounts'!S$18, 'E2 Allocators'!$B$15:$W$15, 0),FALSE)*$F151)</f>
        <v>0</v>
      </c>
      <c r="T151" s="1411">
        <f>IF(ISERROR(VLOOKUP(VLOOKUP($A151, 'E4 TB Allocation Details'!$A$18:$L$205, MATCH("Demand ID", 'E4 TB Allocation Details'!$A$18:$L$18, 0),FALSE), 'E2 Allocators'!$B$15:$W$361, MATCH('O5 Details by Class &amp; Accounts'!T$18, 'E2 Allocators'!$B$15:$W$15, 0),FALSE)*$F151), 0, VLOOKUP(VLOOKUP($A151, 'E4 TB Allocation Details'!$A$18:$L$205, MATCH("Demand ID", 'E4 TB Allocation Details'!$A$18:$L$18, 0),FALSE), 'E2 Allocators'!$B$15:$W$361, MATCH('O5 Details by Class &amp; Accounts'!T$18, 'E2 Allocators'!$B$15:$W$15, 0),FALSE)*$F151)</f>
        <v>0</v>
      </c>
      <c r="U151" s="1411">
        <f>IF(ISERROR(VLOOKUP(VLOOKUP($A151, 'E4 TB Allocation Details'!$A$18:$L$205, MATCH("Demand ID", 'E4 TB Allocation Details'!$A$18:$L$18, 0),FALSE), 'E2 Allocators'!$B$15:$W$361, MATCH('O5 Details by Class &amp; Accounts'!U$18, 'E2 Allocators'!$B$15:$W$15, 0),FALSE)*$F151), 0, VLOOKUP(VLOOKUP($A151, 'E4 TB Allocation Details'!$A$18:$L$205, MATCH("Demand ID", 'E4 TB Allocation Details'!$A$18:$L$18, 0),FALSE), 'E2 Allocators'!$B$15:$W$361, MATCH('O5 Details by Class &amp; Accounts'!U$18, 'E2 Allocators'!$B$15:$W$15, 0),FALSE)*$F151)</f>
        <v>0</v>
      </c>
      <c r="V151" s="1411">
        <f>IF(ISERROR(VLOOKUP(VLOOKUP($A151, 'E4 TB Allocation Details'!$A$18:$L$205, MATCH("Demand ID", 'E4 TB Allocation Details'!$A$18:$L$18, 0),FALSE), 'E2 Allocators'!$B$15:$W$361, MATCH('O5 Details by Class &amp; Accounts'!V$18, 'E2 Allocators'!$B$15:$W$15, 0),FALSE)*$F151), 0, VLOOKUP(VLOOKUP($A151, 'E4 TB Allocation Details'!$A$18:$L$205, MATCH("Demand ID", 'E4 TB Allocation Details'!$A$18:$L$18, 0),FALSE), 'E2 Allocators'!$B$15:$W$361, MATCH('O5 Details by Class &amp; Accounts'!V$18, 'E2 Allocators'!$B$15:$W$15, 0),FALSE)*$F151)</f>
        <v>0</v>
      </c>
      <c r="W151" s="1411">
        <f>IF(ISERROR(VLOOKUP(VLOOKUP($A151, 'E4 TB Allocation Details'!$A$18:$L$205, MATCH("Demand ID", 'E4 TB Allocation Details'!$A$18:$L$18, 0),FALSE), 'E2 Allocators'!$B$15:$W$361, MATCH('O5 Details by Class &amp; Accounts'!W$18, 'E2 Allocators'!$B$15:$W$15, 0),FALSE)*$F151), 0, VLOOKUP(VLOOKUP($A151, 'E4 TB Allocation Details'!$A$18:$L$205, MATCH("Demand ID", 'E4 TB Allocation Details'!$A$18:$L$18, 0),FALSE), 'E2 Allocators'!$B$15:$W$361, MATCH('O5 Details by Class &amp; Accounts'!W$18, 'E2 Allocators'!$B$15:$W$15, 0),FALSE)*$F151)</f>
        <v>0</v>
      </c>
      <c r="X151" s="1411">
        <f>IF(ISERROR(VLOOKUP(VLOOKUP($A151, 'E4 TB Allocation Details'!$A$18:$L$205, MATCH("Demand ID", 'E4 TB Allocation Details'!$A$18:$L$18, 0),FALSE), 'E2 Allocators'!$B$15:$W$361, MATCH('O5 Details by Class &amp; Accounts'!X$18, 'E2 Allocators'!$B$15:$W$15, 0),FALSE)*$F151), 0, VLOOKUP(VLOOKUP($A151, 'E4 TB Allocation Details'!$A$18:$L$205, MATCH("Demand ID", 'E4 TB Allocation Details'!$A$18:$L$18, 0),FALSE), 'E2 Allocators'!$B$15:$W$361, MATCH('O5 Details by Class &amp; Accounts'!X$18, 'E2 Allocators'!$B$15:$W$15, 0),FALSE)*$F151)</f>
        <v>0</v>
      </c>
      <c r="Y151" s="1411">
        <f>IF(ISERROR(VLOOKUP(VLOOKUP($A151, 'E4 TB Allocation Details'!$A$18:$L$205, MATCH("Demand ID", 'E4 TB Allocation Details'!$A$18:$L$18, 0),FALSE), 'E2 Allocators'!$B$15:$W$361, MATCH('O5 Details by Class &amp; Accounts'!Y$18, 'E2 Allocators'!$B$15:$W$15, 0),FALSE)*$F151), 0, VLOOKUP(VLOOKUP($A151, 'E4 TB Allocation Details'!$A$18:$L$205, MATCH("Demand ID", 'E4 TB Allocation Details'!$A$18:$L$18, 0),FALSE), 'E2 Allocators'!$B$15:$W$361, MATCH('O5 Details by Class &amp; Accounts'!Y$18, 'E2 Allocators'!$B$15:$W$15, 0),FALSE)*$F151)</f>
        <v>0</v>
      </c>
      <c r="Z151" s="1411">
        <f>IF(ISERROR(VLOOKUP(VLOOKUP($A151, 'E4 TB Allocation Details'!$A$18:$L$205, MATCH("Demand ID", 'E4 TB Allocation Details'!$A$18:$L$18, 0),FALSE), 'E2 Allocators'!$B$15:$W$361, MATCH('O5 Details by Class &amp; Accounts'!Z$18, 'E2 Allocators'!$B$15:$W$15, 0),FALSE)*$F151), 0, VLOOKUP(VLOOKUP($A151, 'E4 TB Allocation Details'!$A$18:$L$205, MATCH("Demand ID", 'E4 TB Allocation Details'!$A$18:$L$18, 0),FALSE), 'E2 Allocators'!$B$15:$W$361, MATCH('O5 Details by Class &amp; Accounts'!Z$18, 'E2 Allocators'!$B$15:$W$15, 0),FALSE)*$F151)</f>
        <v>0</v>
      </c>
      <c r="AA151" s="1411">
        <f>IF(ISERROR(VLOOKUP(VLOOKUP($A151, 'E4 TB Allocation Details'!$A$18:$L$205, MATCH("Demand ID", 'E4 TB Allocation Details'!$A$18:$L$18, 0),FALSE), 'E2 Allocators'!$B$15:$W$361, MATCH('O5 Details by Class &amp; Accounts'!AA$18, 'E2 Allocators'!$B$15:$W$15, 0),FALSE)*$F151), 0, VLOOKUP(VLOOKUP($A151, 'E4 TB Allocation Details'!$A$18:$L$205, MATCH("Demand ID", 'E4 TB Allocation Details'!$A$18:$L$18, 0),FALSE), 'E2 Allocators'!$B$15:$W$361, MATCH('O5 Details by Class &amp; Accounts'!AA$18, 'E2 Allocators'!$B$15:$W$15, 0),FALSE)*$F151)</f>
        <v>0</v>
      </c>
      <c r="AB151" s="1411">
        <f>IF(ISERROR(VLOOKUP(VLOOKUP($A151, 'E4 TB Allocation Details'!$A$18:$L$205, MATCH("Demand ID", 'E4 TB Allocation Details'!$A$18:$L$18, 0),FALSE), 'E2 Allocators'!$B$15:$W$361, MATCH('O5 Details by Class &amp; Accounts'!AB$18, 'E2 Allocators'!$B$15:$W$15, 0),FALSE)*$F151), 0, VLOOKUP(VLOOKUP($A151, 'E4 TB Allocation Details'!$A$18:$L$205, MATCH("Demand ID", 'E4 TB Allocation Details'!$A$18:$L$18, 0),FALSE), 'E2 Allocators'!$B$15:$W$361, MATCH('O5 Details by Class &amp; Accounts'!AB$18, 'E2 Allocators'!$B$15:$W$15, 0),FALSE)*$F151)</f>
        <v>0</v>
      </c>
      <c r="AC151" s="1411">
        <f t="shared" si="32"/>
        <v>0</v>
      </c>
      <c r="AD151" s="1411">
        <f>IF(ISERROR(VLOOKUP(VLOOKUP($A151, 'E4 TB Allocation Details'!$A$18:$L$205, MATCH("Customer ID", 'E4 TB Allocation Details'!$A$18:$L$18, 0),FALSE), 'E2 Allocators'!$B$15:$W$361, MATCH('O5 Details by Class &amp; Accounts'!AD$18, 'E2 Allocators'!$B$15:$W$15, 0),FALSE)*$G151), 0, VLOOKUP(VLOOKUP($A151, 'E4 TB Allocation Details'!$A$18:$L$205, MATCH("Customer ID", 'E4 TB Allocation Details'!$A$18:$L$18, 0),FALSE), 'E2 Allocators'!$B$15:$W$361, MATCH('O5 Details by Class &amp; Accounts'!AD$18, 'E2 Allocators'!$B$15:$W$15, 0),FALSE)*$G151)</f>
        <v>0</v>
      </c>
      <c r="AE151" s="1411">
        <f>IF(ISERROR(VLOOKUP(VLOOKUP($A151, 'E4 TB Allocation Details'!$A$18:$L$205, MATCH("Customer ID", 'E4 TB Allocation Details'!$A$18:$L$18, 0),FALSE), 'E2 Allocators'!$B$15:$W$361, MATCH('O5 Details by Class &amp; Accounts'!AE$18, 'E2 Allocators'!$B$15:$W$15, 0),FALSE)*$G151), 0, VLOOKUP(VLOOKUP($A151, 'E4 TB Allocation Details'!$A$18:$L$205, MATCH("Customer ID", 'E4 TB Allocation Details'!$A$18:$L$18, 0),FALSE), 'E2 Allocators'!$B$15:$W$361, MATCH('O5 Details by Class &amp; Accounts'!AE$18, 'E2 Allocators'!$B$15:$W$15, 0),FALSE)*$G151)</f>
        <v>0</v>
      </c>
      <c r="AF151" s="1411">
        <f>IF(ISERROR(VLOOKUP(VLOOKUP($A151, 'E4 TB Allocation Details'!$A$18:$L$205, MATCH("Customer ID", 'E4 TB Allocation Details'!$A$18:$L$18, 0),FALSE), 'E2 Allocators'!$B$15:$W$361, MATCH('O5 Details by Class &amp; Accounts'!AF$18, 'E2 Allocators'!$B$15:$W$15, 0),FALSE)*$G151), 0, VLOOKUP(VLOOKUP($A151, 'E4 TB Allocation Details'!$A$18:$L$205, MATCH("Customer ID", 'E4 TB Allocation Details'!$A$18:$L$18, 0),FALSE), 'E2 Allocators'!$B$15:$W$361, MATCH('O5 Details by Class &amp; Accounts'!AF$18, 'E2 Allocators'!$B$15:$W$15, 0),FALSE)*$G151)</f>
        <v>0</v>
      </c>
      <c r="AG151" s="1411">
        <f>IF(ISERROR(VLOOKUP(VLOOKUP($A151, 'E4 TB Allocation Details'!$A$18:$L$205, MATCH("Customer ID", 'E4 TB Allocation Details'!$A$18:$L$18, 0),FALSE), 'E2 Allocators'!$B$15:$W$361, MATCH('O5 Details by Class &amp; Accounts'!AG$18, 'E2 Allocators'!$B$15:$W$15, 0),FALSE)*$G151), 0, VLOOKUP(VLOOKUP($A151, 'E4 TB Allocation Details'!$A$18:$L$205, MATCH("Customer ID", 'E4 TB Allocation Details'!$A$18:$L$18, 0),FALSE), 'E2 Allocators'!$B$15:$W$361, MATCH('O5 Details by Class &amp; Accounts'!AG$18, 'E2 Allocators'!$B$15:$W$15, 0),FALSE)*$G151)</f>
        <v>0</v>
      </c>
      <c r="AH151" s="1411">
        <f>IF(ISERROR(VLOOKUP(VLOOKUP($A151, 'E4 TB Allocation Details'!$A$18:$L$205, MATCH("Customer ID", 'E4 TB Allocation Details'!$A$18:$L$18, 0),FALSE), 'E2 Allocators'!$B$15:$W$361, MATCH('O5 Details by Class &amp; Accounts'!AH$18, 'E2 Allocators'!$B$15:$W$15, 0),FALSE)*$G151), 0, VLOOKUP(VLOOKUP($A151, 'E4 TB Allocation Details'!$A$18:$L$205, MATCH("Customer ID", 'E4 TB Allocation Details'!$A$18:$L$18, 0),FALSE), 'E2 Allocators'!$B$15:$W$361, MATCH('O5 Details by Class &amp; Accounts'!AH$18, 'E2 Allocators'!$B$15:$W$15, 0),FALSE)*$G151)</f>
        <v>0</v>
      </c>
      <c r="AI151" s="1411">
        <f>IF(ISERROR(VLOOKUP(VLOOKUP($A151, 'E4 TB Allocation Details'!$A$18:$L$205, MATCH("Customer ID", 'E4 TB Allocation Details'!$A$18:$L$18, 0),FALSE), 'E2 Allocators'!$B$15:$W$361, MATCH('O5 Details by Class &amp; Accounts'!AI$18, 'E2 Allocators'!$B$15:$W$15, 0),FALSE)*$G151), 0, VLOOKUP(VLOOKUP($A151, 'E4 TB Allocation Details'!$A$18:$L$205, MATCH("Customer ID", 'E4 TB Allocation Details'!$A$18:$L$18, 0),FALSE), 'E2 Allocators'!$B$15:$W$361, MATCH('O5 Details by Class &amp; Accounts'!AI$18, 'E2 Allocators'!$B$15:$W$15, 0),FALSE)*$G151)</f>
        <v>0</v>
      </c>
      <c r="AJ151" s="1411">
        <f>IF(ISERROR(VLOOKUP(VLOOKUP($A151, 'E4 TB Allocation Details'!$A$18:$L$205, MATCH("Customer ID", 'E4 TB Allocation Details'!$A$18:$L$18, 0),FALSE), 'E2 Allocators'!$B$15:$W$361, MATCH('O5 Details by Class &amp; Accounts'!AJ$18, 'E2 Allocators'!$B$15:$W$15, 0),FALSE)*$G151), 0, VLOOKUP(VLOOKUP($A151, 'E4 TB Allocation Details'!$A$18:$L$205, MATCH("Customer ID", 'E4 TB Allocation Details'!$A$18:$L$18, 0),FALSE), 'E2 Allocators'!$B$15:$W$361, MATCH('O5 Details by Class &amp; Accounts'!AJ$18, 'E2 Allocators'!$B$15:$W$15, 0),FALSE)*$G151)</f>
        <v>0</v>
      </c>
      <c r="AK151" s="1411">
        <f>IF(ISERROR(VLOOKUP(VLOOKUP($A151, 'E4 TB Allocation Details'!$A$18:$L$205, MATCH("Customer ID", 'E4 TB Allocation Details'!$A$18:$L$18, 0),FALSE), 'E2 Allocators'!$B$15:$W$361, MATCH('O5 Details by Class &amp; Accounts'!AK$18, 'E2 Allocators'!$B$15:$W$15, 0),FALSE)*$G151), 0, VLOOKUP(VLOOKUP($A151, 'E4 TB Allocation Details'!$A$18:$L$205, MATCH("Customer ID", 'E4 TB Allocation Details'!$A$18:$L$18, 0),FALSE), 'E2 Allocators'!$B$15:$W$361, MATCH('O5 Details by Class &amp; Accounts'!AK$18, 'E2 Allocators'!$B$15:$W$15, 0),FALSE)*$G151)</f>
        <v>0</v>
      </c>
      <c r="AL151" s="1411">
        <f>IF(ISERROR(VLOOKUP(VLOOKUP($A151, 'E4 TB Allocation Details'!$A$18:$L$205, MATCH("Customer ID", 'E4 TB Allocation Details'!$A$18:$L$18, 0),FALSE), 'E2 Allocators'!$B$15:$W$361, MATCH('O5 Details by Class &amp; Accounts'!AL$18, 'E2 Allocators'!$B$15:$W$15, 0),FALSE)*$G151), 0, VLOOKUP(VLOOKUP($A151, 'E4 TB Allocation Details'!$A$18:$L$205, MATCH("Customer ID", 'E4 TB Allocation Details'!$A$18:$L$18, 0),FALSE), 'E2 Allocators'!$B$15:$W$361, MATCH('O5 Details by Class &amp; Accounts'!AL$18, 'E2 Allocators'!$B$15:$W$15, 0),FALSE)*$G151)</f>
        <v>0</v>
      </c>
      <c r="AM151" s="1411">
        <f>IF(ISERROR(VLOOKUP(VLOOKUP($A151, 'E4 TB Allocation Details'!$A$18:$L$205, MATCH("Customer ID", 'E4 TB Allocation Details'!$A$18:$L$18, 0),FALSE), 'E2 Allocators'!$B$15:$W$361, MATCH('O5 Details by Class &amp; Accounts'!AM$18, 'E2 Allocators'!$B$15:$W$15, 0),FALSE)*$G151), 0, VLOOKUP(VLOOKUP($A151, 'E4 TB Allocation Details'!$A$18:$L$205, MATCH("Customer ID", 'E4 TB Allocation Details'!$A$18:$L$18, 0),FALSE), 'E2 Allocators'!$B$15:$W$361, MATCH('O5 Details by Class &amp; Accounts'!AM$18, 'E2 Allocators'!$B$15:$W$15, 0),FALSE)*$G151)</f>
        <v>0</v>
      </c>
      <c r="AN151" s="1411">
        <f>IF(ISERROR(VLOOKUP(VLOOKUP($A151, 'E4 TB Allocation Details'!$A$18:$L$205, MATCH("Customer ID", 'E4 TB Allocation Details'!$A$18:$L$18, 0),FALSE), 'E2 Allocators'!$B$15:$W$361, MATCH('O5 Details by Class &amp; Accounts'!AN$18, 'E2 Allocators'!$B$15:$W$15, 0),FALSE)*$G151), 0, VLOOKUP(VLOOKUP($A151, 'E4 TB Allocation Details'!$A$18:$L$205, MATCH("Customer ID", 'E4 TB Allocation Details'!$A$18:$L$18, 0),FALSE), 'E2 Allocators'!$B$15:$W$361, MATCH('O5 Details by Class &amp; Accounts'!AN$18, 'E2 Allocators'!$B$15:$W$15, 0),FALSE)*$G151)</f>
        <v>0</v>
      </c>
      <c r="AO151" s="1411">
        <f>IF(ISERROR(VLOOKUP(VLOOKUP($A151, 'E4 TB Allocation Details'!$A$18:$L$205, MATCH("Customer ID", 'E4 TB Allocation Details'!$A$18:$L$18, 0),FALSE), 'E2 Allocators'!$B$15:$W$361, MATCH('O5 Details by Class &amp; Accounts'!AO$18, 'E2 Allocators'!$B$15:$W$15, 0),FALSE)*$G151), 0, VLOOKUP(VLOOKUP($A151, 'E4 TB Allocation Details'!$A$18:$L$205, MATCH("Customer ID", 'E4 TB Allocation Details'!$A$18:$L$18, 0),FALSE), 'E2 Allocators'!$B$15:$W$361, MATCH('O5 Details by Class &amp; Accounts'!AO$18, 'E2 Allocators'!$B$15:$W$15, 0),FALSE)*$G151)</f>
        <v>0</v>
      </c>
      <c r="AP151" s="1411">
        <f>IF(ISERROR(VLOOKUP(VLOOKUP($A151, 'E4 TB Allocation Details'!$A$18:$L$205, MATCH("Customer ID", 'E4 TB Allocation Details'!$A$18:$L$18, 0),FALSE), 'E2 Allocators'!$B$15:$W$361, MATCH('O5 Details by Class &amp; Accounts'!AP$18, 'E2 Allocators'!$B$15:$W$15, 0),FALSE)*$G151), 0, VLOOKUP(VLOOKUP($A151, 'E4 TB Allocation Details'!$A$18:$L$205, MATCH("Customer ID", 'E4 TB Allocation Details'!$A$18:$L$18, 0),FALSE), 'E2 Allocators'!$B$15:$W$361, MATCH('O5 Details by Class &amp; Accounts'!AP$18, 'E2 Allocators'!$B$15:$W$15, 0),FALSE)*$G151)</f>
        <v>0</v>
      </c>
      <c r="AQ151" s="1411">
        <f>IF(ISERROR(VLOOKUP(VLOOKUP($A151, 'E4 TB Allocation Details'!$A$18:$L$205, MATCH("Customer ID", 'E4 TB Allocation Details'!$A$18:$L$18, 0),FALSE), 'E2 Allocators'!$B$15:$W$361, MATCH('O5 Details by Class &amp; Accounts'!AQ$18, 'E2 Allocators'!$B$15:$W$15, 0),FALSE)*$G151), 0, VLOOKUP(VLOOKUP($A151, 'E4 TB Allocation Details'!$A$18:$L$205, MATCH("Customer ID", 'E4 TB Allocation Details'!$A$18:$L$18, 0),FALSE), 'E2 Allocators'!$B$15:$W$361, MATCH('O5 Details by Class &amp; Accounts'!AQ$18, 'E2 Allocators'!$B$15:$W$15, 0),FALSE)*$G151)</f>
        <v>0</v>
      </c>
      <c r="AR151" s="1411">
        <f>IF(ISERROR(VLOOKUP(VLOOKUP($A151, 'E4 TB Allocation Details'!$A$18:$L$205, MATCH("Customer ID", 'E4 TB Allocation Details'!$A$18:$L$18, 0),FALSE), 'E2 Allocators'!$B$15:$W$361, MATCH('O5 Details by Class &amp; Accounts'!AR$18, 'E2 Allocators'!$B$15:$W$15, 0),FALSE)*$G151), 0, VLOOKUP(VLOOKUP($A151, 'E4 TB Allocation Details'!$A$18:$L$205, MATCH("Customer ID", 'E4 TB Allocation Details'!$A$18:$L$18, 0),FALSE), 'E2 Allocators'!$B$15:$W$361, MATCH('O5 Details by Class &amp; Accounts'!AR$18, 'E2 Allocators'!$B$15:$W$15, 0),FALSE)*$G151)</f>
        <v>0</v>
      </c>
      <c r="AS151" s="1411">
        <f>IF(ISERROR(VLOOKUP(VLOOKUP($A151, 'E4 TB Allocation Details'!$A$18:$L$205, MATCH("Customer ID", 'E4 TB Allocation Details'!$A$18:$L$18, 0),FALSE), 'E2 Allocators'!$B$15:$W$361, MATCH('O5 Details by Class &amp; Accounts'!AS$18, 'E2 Allocators'!$B$15:$W$15, 0),FALSE)*$G151), 0, VLOOKUP(VLOOKUP($A151, 'E4 TB Allocation Details'!$A$18:$L$205, MATCH("Customer ID", 'E4 TB Allocation Details'!$A$18:$L$18, 0),FALSE), 'E2 Allocators'!$B$15:$W$361, MATCH('O5 Details by Class &amp; Accounts'!AS$18, 'E2 Allocators'!$B$15:$W$15, 0),FALSE)*$G151)</f>
        <v>0</v>
      </c>
      <c r="AT151" s="1411">
        <f>IF(ISERROR(VLOOKUP(VLOOKUP($A151, 'E4 TB Allocation Details'!$A$18:$L$205, MATCH("Customer ID", 'E4 TB Allocation Details'!$A$18:$L$18, 0),FALSE), 'E2 Allocators'!$B$15:$W$361, MATCH('O5 Details by Class &amp; Accounts'!AT$18, 'E2 Allocators'!$B$15:$W$15, 0),FALSE)*$G151), 0, VLOOKUP(VLOOKUP($A151, 'E4 TB Allocation Details'!$A$18:$L$205, MATCH("Customer ID", 'E4 TB Allocation Details'!$A$18:$L$18, 0),FALSE), 'E2 Allocators'!$B$15:$W$361, MATCH('O5 Details by Class &amp; Accounts'!AT$18, 'E2 Allocators'!$B$15:$W$15, 0),FALSE)*$G151)</f>
        <v>0</v>
      </c>
      <c r="AU151" s="1411">
        <f>IF(ISERROR(VLOOKUP(VLOOKUP($A151, 'E4 TB Allocation Details'!$A$18:$L$205, MATCH("Customer ID", 'E4 TB Allocation Details'!$A$18:$L$18, 0),FALSE), 'E2 Allocators'!$B$15:$W$361, MATCH('O5 Details by Class &amp; Accounts'!AU$18, 'E2 Allocators'!$B$15:$W$15, 0),FALSE)*$G151), 0, VLOOKUP(VLOOKUP($A151, 'E4 TB Allocation Details'!$A$18:$L$205, MATCH("Customer ID", 'E4 TB Allocation Details'!$A$18:$L$18, 0),FALSE), 'E2 Allocators'!$B$15:$W$361, MATCH('O5 Details by Class &amp; Accounts'!AU$18, 'E2 Allocators'!$B$15:$W$15, 0),FALSE)*$G151)</f>
        <v>0</v>
      </c>
      <c r="AV151" s="1411">
        <f>IF(ISERROR(VLOOKUP(VLOOKUP($A151, 'E4 TB Allocation Details'!$A$18:$L$205, MATCH("Customer ID", 'E4 TB Allocation Details'!$A$18:$L$18, 0),FALSE), 'E2 Allocators'!$B$15:$W$361, MATCH('O5 Details by Class &amp; Accounts'!AV$18, 'E2 Allocators'!$B$15:$W$15, 0),FALSE)*$G151), 0, VLOOKUP(VLOOKUP($A151, 'E4 TB Allocation Details'!$A$18:$L$205, MATCH("Customer ID", 'E4 TB Allocation Details'!$A$18:$L$18, 0),FALSE), 'E2 Allocators'!$B$15:$W$361, MATCH('O5 Details by Class &amp; Accounts'!AV$18, 'E2 Allocators'!$B$15:$W$15, 0),FALSE)*$G151)</f>
        <v>0</v>
      </c>
      <c r="AW151" s="1411">
        <f>IF(ISERROR(VLOOKUP(VLOOKUP($A151, 'E4 TB Allocation Details'!$A$18:$L$205, MATCH("Customer ID", 'E4 TB Allocation Details'!$A$18:$L$18, 0),FALSE), 'E2 Allocators'!$B$15:$W$361, MATCH('O5 Details by Class &amp; Accounts'!AW$18, 'E2 Allocators'!$B$15:$W$15, 0),FALSE)*$G151), 0, VLOOKUP(VLOOKUP($A151, 'E4 TB Allocation Details'!$A$18:$L$205, MATCH("Customer ID", 'E4 TB Allocation Details'!$A$18:$L$18, 0),FALSE), 'E2 Allocators'!$B$15:$W$361, MATCH('O5 Details by Class &amp; Accounts'!AW$18, 'E2 Allocators'!$B$15:$W$15, 0),FALSE)*$G151)</f>
        <v>0</v>
      </c>
      <c r="AX151" s="1411">
        <f t="shared" si="33"/>
        <v>0</v>
      </c>
      <c r="AY151" s="1411">
        <f>IF(ISERROR(VLOOKUP(VLOOKUP($A151, 'E4 TB Allocation Details'!$A$18:$L$205, MATCH("Misc ID", 'E4 TB Allocation Details'!$A$18:$L$18, 0),FALSE), 'E2 Allocators'!$B$15:$W$361, MATCH('O5 Details by Class &amp; Accounts'!AY$18, 'E2 Allocators'!$B$15:$W$15, 0),FALSE)*$E151), 0, VLOOKUP(VLOOKUP($A151, 'E4 TB Allocation Details'!$A$18:$L$205, MATCH("Misc ID", 'E4 TB Allocation Details'!$A$18:$L$18, 0),FALSE), 'E2 Allocators'!$B$15:$W$361, MATCH('O5 Details by Class &amp; Accounts'!AY$18, 'E2 Allocators'!$B$15:$W$15, 0),FALSE)*$E151)</f>
        <v>0</v>
      </c>
      <c r="AZ151" s="1411">
        <f>IF(ISERROR(VLOOKUP(VLOOKUP($A151, 'E4 TB Allocation Details'!$A$18:$L$205, MATCH("Misc ID", 'E4 TB Allocation Details'!$A$18:$L$18, 0),FALSE), 'E2 Allocators'!$B$15:$W$361, MATCH('O5 Details by Class &amp; Accounts'!AZ$18, 'E2 Allocators'!$B$15:$W$15, 0),FALSE)*$E151), 0, VLOOKUP(VLOOKUP($A151, 'E4 TB Allocation Details'!$A$18:$L$205, MATCH("Misc ID", 'E4 TB Allocation Details'!$A$18:$L$18, 0),FALSE), 'E2 Allocators'!$B$15:$W$361, MATCH('O5 Details by Class &amp; Accounts'!AZ$18, 'E2 Allocators'!$B$15:$W$15, 0),FALSE)*$E151)</f>
        <v>0</v>
      </c>
      <c r="BA151" s="1411">
        <f>IF(ISERROR(VLOOKUP(VLOOKUP($A151, 'E4 TB Allocation Details'!$A$18:$L$205, MATCH("Misc ID", 'E4 TB Allocation Details'!$A$18:$L$18, 0),FALSE), 'E2 Allocators'!$B$15:$W$361, MATCH('O5 Details by Class &amp; Accounts'!BA$18, 'E2 Allocators'!$B$15:$W$15, 0),FALSE)*$E151), 0, VLOOKUP(VLOOKUP($A151, 'E4 TB Allocation Details'!$A$18:$L$205, MATCH("Misc ID", 'E4 TB Allocation Details'!$A$18:$L$18, 0),FALSE), 'E2 Allocators'!$B$15:$W$361, MATCH('O5 Details by Class &amp; Accounts'!BA$18, 'E2 Allocators'!$B$15:$W$15, 0),FALSE)*$E151)</f>
        <v>0</v>
      </c>
      <c r="BB151" s="1411">
        <f>IF(ISERROR(VLOOKUP(VLOOKUP($A151, 'E4 TB Allocation Details'!$A$18:$L$205, MATCH("Misc ID", 'E4 TB Allocation Details'!$A$18:$L$18, 0),FALSE), 'E2 Allocators'!$B$15:$W$361, MATCH('O5 Details by Class &amp; Accounts'!BB$18, 'E2 Allocators'!$B$15:$W$15, 0),FALSE)*$E151), 0, VLOOKUP(VLOOKUP($A151, 'E4 TB Allocation Details'!$A$18:$L$205, MATCH("Misc ID", 'E4 TB Allocation Details'!$A$18:$L$18, 0),FALSE), 'E2 Allocators'!$B$15:$W$361, MATCH('O5 Details by Class &amp; Accounts'!BB$18, 'E2 Allocators'!$B$15:$W$15, 0),FALSE)*$E151)</f>
        <v>0</v>
      </c>
      <c r="BC151" s="1411">
        <f>IF(ISERROR(VLOOKUP(VLOOKUP($A151, 'E4 TB Allocation Details'!$A$18:$L$205, MATCH("Misc ID", 'E4 TB Allocation Details'!$A$18:$L$18, 0),FALSE), 'E2 Allocators'!$B$15:$W$361, MATCH('O5 Details by Class &amp; Accounts'!BC$18, 'E2 Allocators'!$B$15:$W$15, 0),FALSE)*$E151), 0, VLOOKUP(VLOOKUP($A151, 'E4 TB Allocation Details'!$A$18:$L$205, MATCH("Misc ID", 'E4 TB Allocation Details'!$A$18:$L$18, 0),FALSE), 'E2 Allocators'!$B$15:$W$361, MATCH('O5 Details by Class &amp; Accounts'!BC$18, 'E2 Allocators'!$B$15:$W$15, 0),FALSE)*$E151)</f>
        <v>0</v>
      </c>
      <c r="BD151" s="1411">
        <f>IF(ISERROR(VLOOKUP(VLOOKUP($A151, 'E4 TB Allocation Details'!$A$18:$L$205, MATCH("Misc ID", 'E4 TB Allocation Details'!$A$18:$L$18, 0),FALSE), 'E2 Allocators'!$B$15:$W$361, MATCH('O5 Details by Class &amp; Accounts'!BD$18, 'E2 Allocators'!$B$15:$W$15, 0),FALSE)*$E151), 0, VLOOKUP(VLOOKUP($A151, 'E4 TB Allocation Details'!$A$18:$L$205, MATCH("Misc ID", 'E4 TB Allocation Details'!$A$18:$L$18, 0),FALSE), 'E2 Allocators'!$B$15:$W$361, MATCH('O5 Details by Class &amp; Accounts'!BD$18, 'E2 Allocators'!$B$15:$W$15, 0),FALSE)*$E151)</f>
        <v>0</v>
      </c>
      <c r="BE151" s="1411">
        <f>IF(ISERROR(VLOOKUP(VLOOKUP($A151, 'E4 TB Allocation Details'!$A$18:$L$205, MATCH("Misc ID", 'E4 TB Allocation Details'!$A$18:$L$18, 0),FALSE), 'E2 Allocators'!$B$15:$W$361, MATCH('O5 Details by Class &amp; Accounts'!BE$18, 'E2 Allocators'!$B$15:$W$15, 0),FALSE)*$E151), 0, VLOOKUP(VLOOKUP($A151, 'E4 TB Allocation Details'!$A$18:$L$205, MATCH("Misc ID", 'E4 TB Allocation Details'!$A$18:$L$18, 0),FALSE), 'E2 Allocators'!$B$15:$W$361, MATCH('O5 Details by Class &amp; Accounts'!BE$18, 'E2 Allocators'!$B$15:$W$15, 0),FALSE)*$E151)</f>
        <v>0</v>
      </c>
      <c r="BF151" s="1411">
        <f>IF(ISERROR(VLOOKUP(VLOOKUP($A151, 'E4 TB Allocation Details'!$A$18:$L$205, MATCH("Misc ID", 'E4 TB Allocation Details'!$A$18:$L$18, 0),FALSE), 'E2 Allocators'!$B$15:$W$361, MATCH('O5 Details by Class &amp; Accounts'!BF$18, 'E2 Allocators'!$B$15:$W$15, 0),FALSE)*$E151), 0, VLOOKUP(VLOOKUP($A151, 'E4 TB Allocation Details'!$A$18:$L$205, MATCH("Misc ID", 'E4 TB Allocation Details'!$A$18:$L$18, 0),FALSE), 'E2 Allocators'!$B$15:$W$361, MATCH('O5 Details by Class &amp; Accounts'!BF$18, 'E2 Allocators'!$B$15:$W$15, 0),FALSE)*$E151)</f>
        <v>0</v>
      </c>
      <c r="BG151" s="1411">
        <f>IF(ISERROR(VLOOKUP(VLOOKUP($A151, 'E4 TB Allocation Details'!$A$18:$L$205, MATCH("Misc ID", 'E4 TB Allocation Details'!$A$18:$L$18, 0),FALSE), 'E2 Allocators'!$B$15:$W$361, MATCH('O5 Details by Class &amp; Accounts'!BG$18, 'E2 Allocators'!$B$15:$W$15, 0),FALSE)*$E151), 0, VLOOKUP(VLOOKUP($A151, 'E4 TB Allocation Details'!$A$18:$L$205, MATCH("Misc ID", 'E4 TB Allocation Details'!$A$18:$L$18, 0),FALSE), 'E2 Allocators'!$B$15:$W$361, MATCH('O5 Details by Class &amp; Accounts'!BG$18, 'E2 Allocators'!$B$15:$W$15, 0),FALSE)*$E151)</f>
        <v>0</v>
      </c>
      <c r="BH151" s="1411">
        <f>IF(ISERROR(VLOOKUP(VLOOKUP($A151, 'E4 TB Allocation Details'!$A$18:$L$205, MATCH("Misc ID", 'E4 TB Allocation Details'!$A$18:$L$18, 0),FALSE), 'E2 Allocators'!$B$15:$W$361, MATCH('O5 Details by Class &amp; Accounts'!BH$18, 'E2 Allocators'!$B$15:$W$15, 0),FALSE)*$E151), 0, VLOOKUP(VLOOKUP($A151, 'E4 TB Allocation Details'!$A$18:$L$205, MATCH("Misc ID", 'E4 TB Allocation Details'!$A$18:$L$18, 0),FALSE), 'E2 Allocators'!$B$15:$W$361, MATCH('O5 Details by Class &amp; Accounts'!BH$18, 'E2 Allocators'!$B$15:$W$15, 0),FALSE)*$E151)</f>
        <v>0</v>
      </c>
      <c r="BI151" s="1411">
        <f>IF(ISERROR(VLOOKUP(VLOOKUP($A151, 'E4 TB Allocation Details'!$A$18:$L$205, MATCH("Misc ID", 'E4 TB Allocation Details'!$A$18:$L$18, 0),FALSE), 'E2 Allocators'!$B$15:$W$361, MATCH('O5 Details by Class &amp; Accounts'!BI$18, 'E2 Allocators'!$B$15:$W$15, 0),FALSE)*$E151), 0, VLOOKUP(VLOOKUP($A151, 'E4 TB Allocation Details'!$A$18:$L$205, MATCH("Misc ID", 'E4 TB Allocation Details'!$A$18:$L$18, 0),FALSE), 'E2 Allocators'!$B$15:$W$361, MATCH('O5 Details by Class &amp; Accounts'!BI$18, 'E2 Allocators'!$B$15:$W$15, 0),FALSE)*$E151)</f>
        <v>0</v>
      </c>
      <c r="BJ151" s="1411">
        <f>IF(ISERROR(VLOOKUP(VLOOKUP($A151, 'E4 TB Allocation Details'!$A$18:$L$205, MATCH("Misc ID", 'E4 TB Allocation Details'!$A$18:$L$18, 0),FALSE), 'E2 Allocators'!$B$15:$W$361, MATCH('O5 Details by Class &amp; Accounts'!BJ$18, 'E2 Allocators'!$B$15:$W$15, 0),FALSE)*$E151), 0, VLOOKUP(VLOOKUP($A151, 'E4 TB Allocation Details'!$A$18:$L$205, MATCH("Misc ID", 'E4 TB Allocation Details'!$A$18:$L$18, 0),FALSE), 'E2 Allocators'!$B$15:$W$361, MATCH('O5 Details by Class &amp; Accounts'!BJ$18, 'E2 Allocators'!$B$15:$W$15, 0),FALSE)*$E151)</f>
        <v>0</v>
      </c>
      <c r="BK151" s="1411">
        <f>IF(ISERROR(VLOOKUP(VLOOKUP($A151, 'E4 TB Allocation Details'!$A$18:$L$205, MATCH("Misc ID", 'E4 TB Allocation Details'!$A$18:$L$18, 0),FALSE), 'E2 Allocators'!$B$15:$W$361, MATCH('O5 Details by Class &amp; Accounts'!BK$18, 'E2 Allocators'!$B$15:$W$15, 0),FALSE)*$E151), 0, VLOOKUP(VLOOKUP($A151, 'E4 TB Allocation Details'!$A$18:$L$205, MATCH("Misc ID", 'E4 TB Allocation Details'!$A$18:$L$18, 0),FALSE), 'E2 Allocators'!$B$15:$W$361, MATCH('O5 Details by Class &amp; Accounts'!BK$18, 'E2 Allocators'!$B$15:$W$15, 0),FALSE)*$E151)</f>
        <v>0</v>
      </c>
      <c r="BL151" s="1411">
        <f>IF(ISERROR(VLOOKUP(VLOOKUP($A151, 'E4 TB Allocation Details'!$A$18:$L$205, MATCH("Misc ID", 'E4 TB Allocation Details'!$A$18:$L$18, 0),FALSE), 'E2 Allocators'!$B$15:$W$361, MATCH('O5 Details by Class &amp; Accounts'!BL$18, 'E2 Allocators'!$B$15:$W$15, 0),FALSE)*$E151), 0, VLOOKUP(VLOOKUP($A151, 'E4 TB Allocation Details'!$A$18:$L$205, MATCH("Misc ID", 'E4 TB Allocation Details'!$A$18:$L$18, 0),FALSE), 'E2 Allocators'!$B$15:$W$361, MATCH('O5 Details by Class &amp; Accounts'!BL$18, 'E2 Allocators'!$B$15:$W$15, 0),FALSE)*$E151)</f>
        <v>0</v>
      </c>
      <c r="BM151" s="1411">
        <f>IF(ISERROR(VLOOKUP(VLOOKUP($A151, 'E4 TB Allocation Details'!$A$18:$L$205, MATCH("Misc ID", 'E4 TB Allocation Details'!$A$18:$L$18, 0),FALSE), 'E2 Allocators'!$B$15:$W$361, MATCH('O5 Details by Class &amp; Accounts'!BM$18, 'E2 Allocators'!$B$15:$W$15, 0),FALSE)*$E151), 0, VLOOKUP(VLOOKUP($A151, 'E4 TB Allocation Details'!$A$18:$L$205, MATCH("Misc ID", 'E4 TB Allocation Details'!$A$18:$L$18, 0),FALSE), 'E2 Allocators'!$B$15:$W$361, MATCH('O5 Details by Class &amp; Accounts'!BM$18, 'E2 Allocators'!$B$15:$W$15, 0),FALSE)*$E151)</f>
        <v>0</v>
      </c>
      <c r="BN151" s="1411">
        <f>IF(ISERROR(VLOOKUP(VLOOKUP($A151, 'E4 TB Allocation Details'!$A$18:$L$205, MATCH("Misc ID", 'E4 TB Allocation Details'!$A$18:$L$18, 0),FALSE), 'E2 Allocators'!$B$15:$W$361, MATCH('O5 Details by Class &amp; Accounts'!BN$18, 'E2 Allocators'!$B$15:$W$15, 0),FALSE)*$E151), 0, VLOOKUP(VLOOKUP($A151, 'E4 TB Allocation Details'!$A$18:$L$205, MATCH("Misc ID", 'E4 TB Allocation Details'!$A$18:$L$18, 0),FALSE), 'E2 Allocators'!$B$15:$W$361, MATCH('O5 Details by Class &amp; Accounts'!BN$18, 'E2 Allocators'!$B$15:$W$15, 0),FALSE)*$E151)</f>
        <v>0</v>
      </c>
      <c r="BO151" s="1411">
        <f>IF(ISERROR(VLOOKUP(VLOOKUP($A151, 'E4 TB Allocation Details'!$A$18:$L$205, MATCH("Misc ID", 'E4 TB Allocation Details'!$A$18:$L$18, 0),FALSE), 'E2 Allocators'!$B$15:$W$361, MATCH('O5 Details by Class &amp; Accounts'!BO$18, 'E2 Allocators'!$B$15:$W$15, 0),FALSE)*$E151), 0, VLOOKUP(VLOOKUP($A151, 'E4 TB Allocation Details'!$A$18:$L$205, MATCH("Misc ID", 'E4 TB Allocation Details'!$A$18:$L$18, 0),FALSE), 'E2 Allocators'!$B$15:$W$361, MATCH('O5 Details by Class &amp; Accounts'!BO$18, 'E2 Allocators'!$B$15:$W$15, 0),FALSE)*$E151)</f>
        <v>0</v>
      </c>
      <c r="BP151" s="1411">
        <f>IF(ISERROR(VLOOKUP(VLOOKUP($A151, 'E4 TB Allocation Details'!$A$18:$L$205, MATCH("Misc ID", 'E4 TB Allocation Details'!$A$18:$L$18, 0),FALSE), 'E2 Allocators'!$B$15:$W$361, MATCH('O5 Details by Class &amp; Accounts'!BP$18, 'E2 Allocators'!$B$15:$W$15, 0),FALSE)*$E151), 0, VLOOKUP(VLOOKUP($A151, 'E4 TB Allocation Details'!$A$18:$L$205, MATCH("Misc ID", 'E4 TB Allocation Details'!$A$18:$L$18, 0),FALSE), 'E2 Allocators'!$B$15:$W$361, MATCH('O5 Details by Class &amp; Accounts'!BP$18, 'E2 Allocators'!$B$15:$W$15, 0),FALSE)*$E151)</f>
        <v>0</v>
      </c>
      <c r="BQ151" s="1411">
        <f>IF(ISERROR(VLOOKUP(VLOOKUP($A151, 'E4 TB Allocation Details'!$A$18:$L$205, MATCH("Misc ID", 'E4 TB Allocation Details'!$A$18:$L$18, 0),FALSE), 'E2 Allocators'!$B$15:$W$361, MATCH('O5 Details by Class &amp; Accounts'!BQ$18, 'E2 Allocators'!$B$15:$W$15, 0),FALSE)*$E151), 0, VLOOKUP(VLOOKUP($A151, 'E4 TB Allocation Details'!$A$18:$L$205, MATCH("Misc ID", 'E4 TB Allocation Details'!$A$18:$L$18, 0),FALSE), 'E2 Allocators'!$B$15:$W$361, MATCH('O5 Details by Class &amp; Accounts'!BQ$18, 'E2 Allocators'!$B$15:$W$15, 0),FALSE)*$E151)</f>
        <v>0</v>
      </c>
      <c r="BR151" s="1411">
        <f>IF(ISERROR(VLOOKUP(VLOOKUP($A151, 'E4 TB Allocation Details'!$A$18:$L$205, MATCH("Misc ID", 'E4 TB Allocation Details'!$A$18:$L$18, 0),FALSE), 'E2 Allocators'!$B$15:$W$361, MATCH('O5 Details by Class &amp; Accounts'!BR$18, 'E2 Allocators'!$B$15:$W$15, 0),FALSE)*$E151), 0, VLOOKUP(VLOOKUP($A151, 'E4 TB Allocation Details'!$A$18:$L$205, MATCH("Misc ID", 'E4 TB Allocation Details'!$A$18:$L$18, 0),FALSE), 'E2 Allocators'!$B$15:$W$361, MATCH('O5 Details by Class &amp; Accounts'!BR$18, 'E2 Allocators'!$B$15:$W$15, 0),FALSE)*$E151)</f>
        <v>0</v>
      </c>
      <c r="BS151" s="1411">
        <f t="shared" si="34"/>
        <v>0</v>
      </c>
      <c r="BT151" s="1411">
        <f>IF(ISERROR(VLOOKUP(VLOOKUP($A151, 'E4 TB Allocation Details'!$A$18:$L$205, MATCH("A &amp; G ID", 'E4 TB Allocation Details'!$A$18:$L$18, 0),FALSE), 'E2 Allocators'!$B$15:$W$361, MATCH('O5 Details by Class &amp; Accounts'!BT$18, 'E2 Allocators'!$B$15:$W$15, 0),FALSE)*$E151), 0, VLOOKUP(VLOOKUP($A151, 'E4 TB Allocation Details'!$A$18:$L$205, MATCH("A &amp; G ID", 'E4 TB Allocation Details'!$A$18:$L$18, 0),FALSE), 'E2 Allocators'!$B$15:$W$361, MATCH('O5 Details by Class &amp; Accounts'!BT$18, 'E2 Allocators'!$B$15:$W$15, 0),FALSE)*$E151)</f>
        <v>0</v>
      </c>
      <c r="BU151" s="1411">
        <f>IF(ISERROR(VLOOKUP(VLOOKUP($A151, 'E4 TB Allocation Details'!$A$18:$L$205, MATCH("A &amp; G ID", 'E4 TB Allocation Details'!$A$18:$L$18, 0),FALSE), 'E2 Allocators'!$B$15:$W$361, MATCH('O5 Details by Class &amp; Accounts'!BU$18, 'E2 Allocators'!$B$15:$W$15, 0),FALSE)*$E151), 0, VLOOKUP(VLOOKUP($A151, 'E4 TB Allocation Details'!$A$18:$L$205, MATCH("A &amp; G ID", 'E4 TB Allocation Details'!$A$18:$L$18, 0),FALSE), 'E2 Allocators'!$B$15:$W$361, MATCH('O5 Details by Class &amp; Accounts'!BU$18, 'E2 Allocators'!$B$15:$W$15, 0),FALSE)*$E151)</f>
        <v>0</v>
      </c>
      <c r="BV151" s="1411">
        <f>IF(ISERROR(VLOOKUP(VLOOKUP($A151, 'E4 TB Allocation Details'!$A$18:$L$205, MATCH("A &amp; G ID", 'E4 TB Allocation Details'!$A$18:$L$18, 0),FALSE), 'E2 Allocators'!$B$15:$W$361, MATCH('O5 Details by Class &amp; Accounts'!BV$18, 'E2 Allocators'!$B$15:$W$15, 0),FALSE)*$E151), 0, VLOOKUP(VLOOKUP($A151, 'E4 TB Allocation Details'!$A$18:$L$205, MATCH("A &amp; G ID", 'E4 TB Allocation Details'!$A$18:$L$18, 0),FALSE), 'E2 Allocators'!$B$15:$W$361, MATCH('O5 Details by Class &amp; Accounts'!BV$18, 'E2 Allocators'!$B$15:$W$15, 0),FALSE)*$E151)</f>
        <v>0</v>
      </c>
      <c r="BW151" s="1411">
        <f>IF(ISERROR(VLOOKUP(VLOOKUP($A151, 'E4 TB Allocation Details'!$A$18:$L$205, MATCH("A &amp; G ID", 'E4 TB Allocation Details'!$A$18:$L$18, 0),FALSE), 'E2 Allocators'!$B$15:$W$361, MATCH('O5 Details by Class &amp; Accounts'!BW$18, 'E2 Allocators'!$B$15:$W$15, 0),FALSE)*$E151), 0, VLOOKUP(VLOOKUP($A151, 'E4 TB Allocation Details'!$A$18:$L$205, MATCH("A &amp; G ID", 'E4 TB Allocation Details'!$A$18:$L$18, 0),FALSE), 'E2 Allocators'!$B$15:$W$361, MATCH('O5 Details by Class &amp; Accounts'!BW$18, 'E2 Allocators'!$B$15:$W$15, 0),FALSE)*$E151)</f>
        <v>0</v>
      </c>
      <c r="BX151" s="1411">
        <f>IF(ISERROR(VLOOKUP(VLOOKUP($A151, 'E4 TB Allocation Details'!$A$18:$L$205, MATCH("A &amp; G ID", 'E4 TB Allocation Details'!$A$18:$L$18, 0),FALSE), 'E2 Allocators'!$B$15:$W$361, MATCH('O5 Details by Class &amp; Accounts'!BX$18, 'E2 Allocators'!$B$15:$W$15, 0),FALSE)*$E151), 0, VLOOKUP(VLOOKUP($A151, 'E4 TB Allocation Details'!$A$18:$L$205, MATCH("A &amp; G ID", 'E4 TB Allocation Details'!$A$18:$L$18, 0),FALSE), 'E2 Allocators'!$B$15:$W$361, MATCH('O5 Details by Class &amp; Accounts'!BX$18, 'E2 Allocators'!$B$15:$W$15, 0),FALSE)*$E151)</f>
        <v>0</v>
      </c>
      <c r="BY151" s="1411">
        <f>IF(ISERROR(VLOOKUP(VLOOKUP($A151, 'E4 TB Allocation Details'!$A$18:$L$205, MATCH("A &amp; G ID", 'E4 TB Allocation Details'!$A$18:$L$18, 0),FALSE), 'E2 Allocators'!$B$15:$W$361, MATCH('O5 Details by Class &amp; Accounts'!BY$18, 'E2 Allocators'!$B$15:$W$15, 0),FALSE)*$E151), 0, VLOOKUP(VLOOKUP($A151, 'E4 TB Allocation Details'!$A$18:$L$205, MATCH("A &amp; G ID", 'E4 TB Allocation Details'!$A$18:$L$18, 0),FALSE), 'E2 Allocators'!$B$15:$W$361, MATCH('O5 Details by Class &amp; Accounts'!BY$18, 'E2 Allocators'!$B$15:$W$15, 0),FALSE)*$E151)</f>
        <v>0</v>
      </c>
      <c r="BZ151" s="1411">
        <f>IF(ISERROR(VLOOKUP(VLOOKUP($A151, 'E4 TB Allocation Details'!$A$18:$L$205, MATCH("A &amp; G ID", 'E4 TB Allocation Details'!$A$18:$L$18, 0),FALSE), 'E2 Allocators'!$B$15:$W$361, MATCH('O5 Details by Class &amp; Accounts'!BZ$18, 'E2 Allocators'!$B$15:$W$15, 0),FALSE)*$E151), 0, VLOOKUP(VLOOKUP($A151, 'E4 TB Allocation Details'!$A$18:$L$205, MATCH("A &amp; G ID", 'E4 TB Allocation Details'!$A$18:$L$18, 0),FALSE), 'E2 Allocators'!$B$15:$W$361, MATCH('O5 Details by Class &amp; Accounts'!BZ$18, 'E2 Allocators'!$B$15:$W$15, 0),FALSE)*$E151)</f>
        <v>0</v>
      </c>
      <c r="CA151" s="1411">
        <f>IF(ISERROR(VLOOKUP(VLOOKUP($A151, 'E4 TB Allocation Details'!$A$18:$L$205, MATCH("A &amp; G ID", 'E4 TB Allocation Details'!$A$18:$L$18, 0),FALSE), 'E2 Allocators'!$B$15:$W$361, MATCH('O5 Details by Class &amp; Accounts'!CA$18, 'E2 Allocators'!$B$15:$W$15, 0),FALSE)*$E151), 0, VLOOKUP(VLOOKUP($A151, 'E4 TB Allocation Details'!$A$18:$L$205, MATCH("A &amp; G ID", 'E4 TB Allocation Details'!$A$18:$L$18, 0),FALSE), 'E2 Allocators'!$B$15:$W$361, MATCH('O5 Details by Class &amp; Accounts'!CA$18, 'E2 Allocators'!$B$15:$W$15, 0),FALSE)*$E151)</f>
        <v>0</v>
      </c>
      <c r="CB151" s="1411">
        <f>IF(ISERROR(VLOOKUP(VLOOKUP($A151, 'E4 TB Allocation Details'!$A$18:$L$205, MATCH("A &amp; G ID", 'E4 TB Allocation Details'!$A$18:$L$18, 0),FALSE), 'E2 Allocators'!$B$15:$W$361, MATCH('O5 Details by Class &amp; Accounts'!CB$18, 'E2 Allocators'!$B$15:$W$15, 0),FALSE)*$E151), 0, VLOOKUP(VLOOKUP($A151, 'E4 TB Allocation Details'!$A$18:$L$205, MATCH("A &amp; G ID", 'E4 TB Allocation Details'!$A$18:$L$18, 0),FALSE), 'E2 Allocators'!$B$15:$W$361, MATCH('O5 Details by Class &amp; Accounts'!CB$18, 'E2 Allocators'!$B$15:$W$15, 0),FALSE)*$E151)</f>
        <v>0</v>
      </c>
      <c r="CC151" s="1411">
        <f>IF(ISERROR(VLOOKUP(VLOOKUP($A151, 'E4 TB Allocation Details'!$A$18:$L$205, MATCH("A &amp; G ID", 'E4 TB Allocation Details'!$A$18:$L$18, 0),FALSE), 'E2 Allocators'!$B$15:$W$361, MATCH('O5 Details by Class &amp; Accounts'!CC$18, 'E2 Allocators'!$B$15:$W$15, 0),FALSE)*$E151), 0, VLOOKUP(VLOOKUP($A151, 'E4 TB Allocation Details'!$A$18:$L$205, MATCH("A &amp; G ID", 'E4 TB Allocation Details'!$A$18:$L$18, 0),FALSE), 'E2 Allocators'!$B$15:$W$361, MATCH('O5 Details by Class &amp; Accounts'!CC$18, 'E2 Allocators'!$B$15:$W$15, 0),FALSE)*$E151)</f>
        <v>0</v>
      </c>
      <c r="CD151" s="1411">
        <f>IF(ISERROR(VLOOKUP(VLOOKUP($A151, 'E4 TB Allocation Details'!$A$18:$L$205, MATCH("A &amp; G ID", 'E4 TB Allocation Details'!$A$18:$L$18, 0),FALSE), 'E2 Allocators'!$B$15:$W$361, MATCH('O5 Details by Class &amp; Accounts'!CD$18, 'E2 Allocators'!$B$15:$W$15, 0),FALSE)*$E151), 0, VLOOKUP(VLOOKUP($A151, 'E4 TB Allocation Details'!$A$18:$L$205, MATCH("A &amp; G ID", 'E4 TB Allocation Details'!$A$18:$L$18, 0),FALSE), 'E2 Allocators'!$B$15:$W$361, MATCH('O5 Details by Class &amp; Accounts'!CD$18, 'E2 Allocators'!$B$15:$W$15, 0),FALSE)*$E151)</f>
        <v>0</v>
      </c>
      <c r="CE151" s="1411">
        <f>IF(ISERROR(VLOOKUP(VLOOKUP($A151, 'E4 TB Allocation Details'!$A$18:$L$205, MATCH("A &amp; G ID", 'E4 TB Allocation Details'!$A$18:$L$18, 0),FALSE), 'E2 Allocators'!$B$15:$W$361, MATCH('O5 Details by Class &amp; Accounts'!CE$18, 'E2 Allocators'!$B$15:$W$15, 0),FALSE)*$E151), 0, VLOOKUP(VLOOKUP($A151, 'E4 TB Allocation Details'!$A$18:$L$205, MATCH("A &amp; G ID", 'E4 TB Allocation Details'!$A$18:$L$18, 0),FALSE), 'E2 Allocators'!$B$15:$W$361, MATCH('O5 Details by Class &amp; Accounts'!CE$18, 'E2 Allocators'!$B$15:$W$15, 0),FALSE)*$E151)</f>
        <v>0</v>
      </c>
      <c r="CF151" s="1411">
        <f>IF(ISERROR(VLOOKUP(VLOOKUP($A151, 'E4 TB Allocation Details'!$A$18:$L$205, MATCH("A &amp; G ID", 'E4 TB Allocation Details'!$A$18:$L$18, 0),FALSE), 'E2 Allocators'!$B$15:$W$361, MATCH('O5 Details by Class &amp; Accounts'!CF$18, 'E2 Allocators'!$B$15:$W$15, 0),FALSE)*$E151), 0, VLOOKUP(VLOOKUP($A151, 'E4 TB Allocation Details'!$A$18:$L$205, MATCH("A &amp; G ID", 'E4 TB Allocation Details'!$A$18:$L$18, 0),FALSE), 'E2 Allocators'!$B$15:$W$361, MATCH('O5 Details by Class &amp; Accounts'!CF$18, 'E2 Allocators'!$B$15:$W$15, 0),FALSE)*$E151)</f>
        <v>0</v>
      </c>
      <c r="CG151" s="1411">
        <f>IF(ISERROR(VLOOKUP(VLOOKUP($A151, 'E4 TB Allocation Details'!$A$18:$L$205, MATCH("A &amp; G ID", 'E4 TB Allocation Details'!$A$18:$L$18, 0),FALSE), 'E2 Allocators'!$B$15:$W$361, MATCH('O5 Details by Class &amp; Accounts'!CG$18, 'E2 Allocators'!$B$15:$W$15, 0),FALSE)*$E151), 0, VLOOKUP(VLOOKUP($A151, 'E4 TB Allocation Details'!$A$18:$L$205, MATCH("A &amp; G ID", 'E4 TB Allocation Details'!$A$18:$L$18, 0),FALSE), 'E2 Allocators'!$B$15:$W$361, MATCH('O5 Details by Class &amp; Accounts'!CG$18, 'E2 Allocators'!$B$15:$W$15, 0),FALSE)*$E151)</f>
        <v>0</v>
      </c>
      <c r="CH151" s="1411">
        <f>IF(ISERROR(VLOOKUP(VLOOKUP($A151, 'E4 TB Allocation Details'!$A$18:$L$205, MATCH("A &amp; G ID", 'E4 TB Allocation Details'!$A$18:$L$18, 0),FALSE), 'E2 Allocators'!$B$15:$W$361, MATCH('O5 Details by Class &amp; Accounts'!CH$18, 'E2 Allocators'!$B$15:$W$15, 0),FALSE)*$E151), 0, VLOOKUP(VLOOKUP($A151, 'E4 TB Allocation Details'!$A$18:$L$205, MATCH("A &amp; G ID", 'E4 TB Allocation Details'!$A$18:$L$18, 0),FALSE), 'E2 Allocators'!$B$15:$W$361, MATCH('O5 Details by Class &amp; Accounts'!CH$18, 'E2 Allocators'!$B$15:$W$15, 0),FALSE)*$E151)</f>
        <v>0</v>
      </c>
      <c r="CI151" s="1411">
        <f>IF(ISERROR(VLOOKUP(VLOOKUP($A151, 'E4 TB Allocation Details'!$A$18:$L$205, MATCH("A &amp; G ID", 'E4 TB Allocation Details'!$A$18:$L$18, 0),FALSE), 'E2 Allocators'!$B$15:$W$361, MATCH('O5 Details by Class &amp; Accounts'!CI$18, 'E2 Allocators'!$B$15:$W$15, 0),FALSE)*$E151), 0, VLOOKUP(VLOOKUP($A151, 'E4 TB Allocation Details'!$A$18:$L$205, MATCH("A &amp; G ID", 'E4 TB Allocation Details'!$A$18:$L$18, 0),FALSE), 'E2 Allocators'!$B$15:$W$361, MATCH('O5 Details by Class &amp; Accounts'!CI$18, 'E2 Allocators'!$B$15:$W$15, 0),FALSE)*$E151)</f>
        <v>0</v>
      </c>
      <c r="CJ151" s="1411">
        <f>IF(ISERROR(VLOOKUP(VLOOKUP($A151, 'E4 TB Allocation Details'!$A$18:$L$205, MATCH("A &amp; G ID", 'E4 TB Allocation Details'!$A$18:$L$18, 0),FALSE), 'E2 Allocators'!$B$15:$W$361, MATCH('O5 Details by Class &amp; Accounts'!CJ$18, 'E2 Allocators'!$B$15:$W$15, 0),FALSE)*$E151), 0, VLOOKUP(VLOOKUP($A151, 'E4 TB Allocation Details'!$A$18:$L$205, MATCH("A &amp; G ID", 'E4 TB Allocation Details'!$A$18:$L$18, 0),FALSE), 'E2 Allocators'!$B$15:$W$361, MATCH('O5 Details by Class &amp; Accounts'!CJ$18, 'E2 Allocators'!$B$15:$W$15, 0),FALSE)*$E151)</f>
        <v>0</v>
      </c>
      <c r="CK151" s="1411">
        <f>IF(ISERROR(VLOOKUP(VLOOKUP($A151, 'E4 TB Allocation Details'!$A$18:$L$205, MATCH("A &amp; G ID", 'E4 TB Allocation Details'!$A$18:$L$18, 0),FALSE), 'E2 Allocators'!$B$15:$W$361, MATCH('O5 Details by Class &amp; Accounts'!CK$18, 'E2 Allocators'!$B$15:$W$15, 0),FALSE)*$E151), 0, VLOOKUP(VLOOKUP($A151, 'E4 TB Allocation Details'!$A$18:$L$205, MATCH("A &amp; G ID", 'E4 TB Allocation Details'!$A$18:$L$18, 0),FALSE), 'E2 Allocators'!$B$15:$W$361, MATCH('O5 Details by Class &amp; Accounts'!CK$18, 'E2 Allocators'!$B$15:$W$15, 0),FALSE)*$E151)</f>
        <v>0</v>
      </c>
      <c r="CL151" s="1411">
        <f>IF(ISERROR(VLOOKUP(VLOOKUP($A151, 'E4 TB Allocation Details'!$A$18:$L$205, MATCH("A &amp; G ID", 'E4 TB Allocation Details'!$A$18:$L$18, 0),FALSE), 'E2 Allocators'!$B$15:$W$361, MATCH('O5 Details by Class &amp; Accounts'!CL$18, 'E2 Allocators'!$B$15:$W$15, 0),FALSE)*$E151), 0, VLOOKUP(VLOOKUP($A151, 'E4 TB Allocation Details'!$A$18:$L$205, MATCH("A &amp; G ID", 'E4 TB Allocation Details'!$A$18:$L$18, 0),FALSE), 'E2 Allocators'!$B$15:$W$361, MATCH('O5 Details by Class &amp; Accounts'!CL$18, 'E2 Allocators'!$B$15:$W$15, 0),FALSE)*$E151)</f>
        <v>0</v>
      </c>
      <c r="CM151" s="1411">
        <f>IF(ISERROR(VLOOKUP(VLOOKUP($A151, 'E4 TB Allocation Details'!$A$18:$L$205, MATCH("A &amp; G ID", 'E4 TB Allocation Details'!$A$18:$L$18, 0),FALSE), 'E2 Allocators'!$B$15:$W$361, MATCH('O5 Details by Class &amp; Accounts'!CM$18, 'E2 Allocators'!$B$15:$W$15, 0),FALSE)*$E151), 0, VLOOKUP(VLOOKUP($A151, 'E4 TB Allocation Details'!$A$18:$L$205, MATCH("A &amp; G ID", 'E4 TB Allocation Details'!$A$18:$L$18, 0),FALSE), 'E2 Allocators'!$B$15:$W$361, MATCH('O5 Details by Class &amp; Accounts'!CM$18, 'E2 Allocators'!$B$15:$W$15, 0),FALSE)*$E151)</f>
        <v>0</v>
      </c>
      <c r="CN151" s="1411">
        <f t="shared" si="35"/>
        <v>0</v>
      </c>
      <c r="CO151" s="1791">
        <f t="shared" si="36"/>
        <v>0</v>
      </c>
      <c r="CQ151" s="2086">
        <v>1855</v>
      </c>
    </row>
    <row r="152" spans="1:95" s="80" customFormat="1" ht="25.5">
      <c r="A152" s="1176">
        <v>5135</v>
      </c>
      <c r="B152" s="1175" t="s">
        <v>1476</v>
      </c>
      <c r="C152" s="1788">
        <f>IF(ISERROR(VLOOKUP($A152,'I3 TB Data'!$A$23:$H$458,MATCH('O5 Details by Class &amp; Accounts'!$C$18, 'I3 TB Data'!$A$23:$H$23,0),0)), 0, VLOOKUP($A152,'I3 TB Data'!$A$23:$H$458,MATCH('O5 Details by Class &amp; Accounts'!$C$18,'I3 TB Data'!$A$23:$H$23,0),0))</f>
        <v>0</v>
      </c>
      <c r="D152" s="1789"/>
      <c r="E152" s="1788">
        <f t="shared" si="37"/>
        <v>0</v>
      </c>
      <c r="F152" s="1790">
        <f>IF(ISERROR(VLOOKUP($A152, 'E1 Categorization'!A33:E122, MATCH("Customer Component", 'E1 Categorization'!$A$33:$E$33,0), 0)), 0, IF(VLOOKUP($A152, 'E1 Categorization'!A33:E122, MATCH("Customer Component", 'E1 Categorization'!$A$33:$E$33,0), 0)=0, 'O5 Details by Class &amp; Accounts'!$E152, IF(AND(VLOOKUP($A152, 'E1 Categorization'!A33:E122, MATCH("Customer Component", 'E1 Categorization'!$A$33:$E$33,0), 0) &gt;0, VLOOKUP($A152, 'E1 Categorization'!A33:E122, MATCH("Customer Component", 'E1 Categorization'!$A$33:$E$33,0), 0)&lt;1), 'O5 Details by Class &amp; Accounts'!$E152*(1-VLOOKUP($A152, 'E1 Categorization'!A33:E122, MATCH("Customer Component", 'E1 Categorization'!$A$33:$E$33,0), 0)), 0)))</f>
        <v>0</v>
      </c>
      <c r="G152" s="1790">
        <f>IF(ISERROR(VLOOKUP($A152, 'E1 Categorization'!A33:E122, MATCH("Customer Component", 'E1 Categorization'!$A$33:$E$33,0), 0)),0, IF(VLOOKUP($A152, 'E1 Categorization'!A33:E122, MATCH("Customer Component", 'E1 Categorization'!$A$33:$E$33,0), 0)=0, 0, IF(AND(VLOOKUP($A152, 'E1 Categorization'!A33:E122, MATCH("Customer Component", 'E1 Categorization'!$A$33:$E$33,0), 0) &gt;0, VLOOKUP($A152, 'E1 Categorization'!A33:E122, MATCH("Customer Component", 'E1 Categorization'!$A$33:$E$33,0), 0)&lt;1), 'O5 Details by Class &amp; Accounts'!$E152*(VLOOKUP($A152, 'E1 Categorization'!A33:E122, MATCH("Customer Component", 'E1 Categorization'!$A$33:$E$33,0), 0)), 'O5 Details by Class &amp; Accounts'!$E152)))</f>
        <v>0</v>
      </c>
      <c r="H152" s="1411">
        <f t="shared" si="31"/>
        <v>0</v>
      </c>
      <c r="I152" s="1411">
        <f>IF(ISERROR(VLOOKUP(VLOOKUP($A152, 'E4 TB Allocation Details'!$A$18:$L$205, MATCH("Demand ID", 'E4 TB Allocation Details'!$A$18:$L$18, 0),FALSE), 'E2 Allocators'!$B$15:$W$361, MATCH('O5 Details by Class &amp; Accounts'!I$18, 'E2 Allocators'!$B$15:$W$15, 0),FALSE)*$F152), 0, VLOOKUP(VLOOKUP($A152, 'E4 TB Allocation Details'!$A$18:$L$205, MATCH("Demand ID", 'E4 TB Allocation Details'!$A$18:$L$18, 0),FALSE), 'E2 Allocators'!$B$15:$W$361, MATCH('O5 Details by Class &amp; Accounts'!I$18, 'E2 Allocators'!$B$15:$W$15, 0),FALSE)*$F152)</f>
        <v>0</v>
      </c>
      <c r="J152" s="1411">
        <f>IF(ISERROR(VLOOKUP(VLOOKUP($A152, 'E4 TB Allocation Details'!$A$18:$L$205, MATCH("Demand ID", 'E4 TB Allocation Details'!$A$18:$L$18, 0),FALSE), 'E2 Allocators'!$B$15:$W$361, MATCH('O5 Details by Class &amp; Accounts'!J$18, 'E2 Allocators'!$B$15:$W$15, 0),FALSE)*$F152), 0, VLOOKUP(VLOOKUP($A152, 'E4 TB Allocation Details'!$A$18:$L$205, MATCH("Demand ID", 'E4 TB Allocation Details'!$A$18:$L$18, 0),FALSE), 'E2 Allocators'!$B$15:$W$361, MATCH('O5 Details by Class &amp; Accounts'!J$18, 'E2 Allocators'!$B$15:$W$15, 0),FALSE)*$F152)</f>
        <v>0</v>
      </c>
      <c r="K152" s="1411">
        <f>IF(ISERROR(VLOOKUP(VLOOKUP($A152, 'E4 TB Allocation Details'!$A$18:$L$205, MATCH("Demand ID", 'E4 TB Allocation Details'!$A$18:$L$18, 0),FALSE), 'E2 Allocators'!$B$15:$W$361, MATCH('O5 Details by Class &amp; Accounts'!K$18, 'E2 Allocators'!$B$15:$W$15, 0),FALSE)*$F152), 0, VLOOKUP(VLOOKUP($A152, 'E4 TB Allocation Details'!$A$18:$L$205, MATCH("Demand ID", 'E4 TB Allocation Details'!$A$18:$L$18, 0),FALSE), 'E2 Allocators'!$B$15:$W$361, MATCH('O5 Details by Class &amp; Accounts'!K$18, 'E2 Allocators'!$B$15:$W$15, 0),FALSE)*$F152)</f>
        <v>0</v>
      </c>
      <c r="L152" s="1411">
        <f>IF(ISERROR(VLOOKUP(VLOOKUP($A152, 'E4 TB Allocation Details'!$A$18:$L$205, MATCH("Demand ID", 'E4 TB Allocation Details'!$A$18:$L$18, 0),FALSE), 'E2 Allocators'!$B$15:$W$361, MATCH('O5 Details by Class &amp; Accounts'!L$18, 'E2 Allocators'!$B$15:$W$15, 0),FALSE)*$F152), 0, VLOOKUP(VLOOKUP($A152, 'E4 TB Allocation Details'!$A$18:$L$205, MATCH("Demand ID", 'E4 TB Allocation Details'!$A$18:$L$18, 0),FALSE), 'E2 Allocators'!$B$15:$W$361, MATCH('O5 Details by Class &amp; Accounts'!L$18, 'E2 Allocators'!$B$15:$W$15, 0),FALSE)*$F152)</f>
        <v>0</v>
      </c>
      <c r="M152" s="1411">
        <f>IF(ISERROR(VLOOKUP(VLOOKUP($A152, 'E4 TB Allocation Details'!$A$18:$L$205, MATCH("Demand ID", 'E4 TB Allocation Details'!$A$18:$L$18, 0),FALSE), 'E2 Allocators'!$B$15:$W$361, MATCH('O5 Details by Class &amp; Accounts'!M$18, 'E2 Allocators'!$B$15:$W$15, 0),FALSE)*$F152), 0, VLOOKUP(VLOOKUP($A152, 'E4 TB Allocation Details'!$A$18:$L$205, MATCH("Demand ID", 'E4 TB Allocation Details'!$A$18:$L$18, 0),FALSE), 'E2 Allocators'!$B$15:$W$361, MATCH('O5 Details by Class &amp; Accounts'!M$18, 'E2 Allocators'!$B$15:$W$15, 0),FALSE)*$F152)</f>
        <v>0</v>
      </c>
      <c r="N152" s="1411">
        <f>IF(ISERROR(VLOOKUP(VLOOKUP($A152, 'E4 TB Allocation Details'!$A$18:$L$205, MATCH("Demand ID", 'E4 TB Allocation Details'!$A$18:$L$18, 0),FALSE), 'E2 Allocators'!$B$15:$W$361, MATCH('O5 Details by Class &amp; Accounts'!N$18, 'E2 Allocators'!$B$15:$W$15, 0),FALSE)*$F152), 0, VLOOKUP(VLOOKUP($A152, 'E4 TB Allocation Details'!$A$18:$L$205, MATCH("Demand ID", 'E4 TB Allocation Details'!$A$18:$L$18, 0),FALSE), 'E2 Allocators'!$B$15:$W$361, MATCH('O5 Details by Class &amp; Accounts'!N$18, 'E2 Allocators'!$B$15:$W$15, 0),FALSE)*$F152)</f>
        <v>0</v>
      </c>
      <c r="O152" s="1411">
        <f>IF(ISERROR(VLOOKUP(VLOOKUP($A152, 'E4 TB Allocation Details'!$A$18:$L$205, MATCH("Demand ID", 'E4 TB Allocation Details'!$A$18:$L$18, 0),FALSE), 'E2 Allocators'!$B$15:$W$361, MATCH('O5 Details by Class &amp; Accounts'!O$18, 'E2 Allocators'!$B$15:$W$15, 0),FALSE)*$F152), 0, VLOOKUP(VLOOKUP($A152, 'E4 TB Allocation Details'!$A$18:$L$205, MATCH("Demand ID", 'E4 TB Allocation Details'!$A$18:$L$18, 0),FALSE), 'E2 Allocators'!$B$15:$W$361, MATCH('O5 Details by Class &amp; Accounts'!O$18, 'E2 Allocators'!$B$15:$W$15, 0),FALSE)*$F152)</f>
        <v>0</v>
      </c>
      <c r="P152" s="1411">
        <f>IF(ISERROR(VLOOKUP(VLOOKUP($A152, 'E4 TB Allocation Details'!$A$18:$L$205, MATCH("Demand ID", 'E4 TB Allocation Details'!$A$18:$L$18, 0),FALSE), 'E2 Allocators'!$B$15:$W$361, MATCH('O5 Details by Class &amp; Accounts'!P$18, 'E2 Allocators'!$B$15:$W$15, 0),FALSE)*$F152), 0, VLOOKUP(VLOOKUP($A152, 'E4 TB Allocation Details'!$A$18:$L$205, MATCH("Demand ID", 'E4 TB Allocation Details'!$A$18:$L$18, 0),FALSE), 'E2 Allocators'!$B$15:$W$361, MATCH('O5 Details by Class &amp; Accounts'!P$18, 'E2 Allocators'!$B$15:$W$15, 0),FALSE)*$F152)</f>
        <v>0</v>
      </c>
      <c r="Q152" s="1411">
        <f>IF(ISERROR(VLOOKUP(VLOOKUP($A152, 'E4 TB Allocation Details'!$A$18:$L$205, MATCH("Demand ID", 'E4 TB Allocation Details'!$A$18:$L$18, 0),FALSE), 'E2 Allocators'!$B$15:$W$361, MATCH('O5 Details by Class &amp; Accounts'!Q$18, 'E2 Allocators'!$B$15:$W$15, 0),FALSE)*$F152), 0, VLOOKUP(VLOOKUP($A152, 'E4 TB Allocation Details'!$A$18:$L$205, MATCH("Demand ID", 'E4 TB Allocation Details'!$A$18:$L$18, 0),FALSE), 'E2 Allocators'!$B$15:$W$361, MATCH('O5 Details by Class &amp; Accounts'!Q$18, 'E2 Allocators'!$B$15:$W$15, 0),FALSE)*$F152)</f>
        <v>0</v>
      </c>
      <c r="R152" s="1411">
        <f>IF(ISERROR(VLOOKUP(VLOOKUP($A152, 'E4 TB Allocation Details'!$A$18:$L$205, MATCH("Demand ID", 'E4 TB Allocation Details'!$A$18:$L$18, 0),FALSE), 'E2 Allocators'!$B$15:$W$361, MATCH('O5 Details by Class &amp; Accounts'!R$18, 'E2 Allocators'!$B$15:$W$15, 0),FALSE)*$F152), 0, VLOOKUP(VLOOKUP($A152, 'E4 TB Allocation Details'!$A$18:$L$205, MATCH("Demand ID", 'E4 TB Allocation Details'!$A$18:$L$18, 0),FALSE), 'E2 Allocators'!$B$15:$W$361, MATCH('O5 Details by Class &amp; Accounts'!R$18, 'E2 Allocators'!$B$15:$W$15, 0),FALSE)*$F152)</f>
        <v>0</v>
      </c>
      <c r="S152" s="1411">
        <f>IF(ISERROR(VLOOKUP(VLOOKUP($A152, 'E4 TB Allocation Details'!$A$18:$L$205, MATCH("Demand ID", 'E4 TB Allocation Details'!$A$18:$L$18, 0),FALSE), 'E2 Allocators'!$B$15:$W$361, MATCH('O5 Details by Class &amp; Accounts'!S$18, 'E2 Allocators'!$B$15:$W$15, 0),FALSE)*$F152), 0, VLOOKUP(VLOOKUP($A152, 'E4 TB Allocation Details'!$A$18:$L$205, MATCH("Demand ID", 'E4 TB Allocation Details'!$A$18:$L$18, 0),FALSE), 'E2 Allocators'!$B$15:$W$361, MATCH('O5 Details by Class &amp; Accounts'!S$18, 'E2 Allocators'!$B$15:$W$15, 0),FALSE)*$F152)</f>
        <v>0</v>
      </c>
      <c r="T152" s="1411">
        <f>IF(ISERROR(VLOOKUP(VLOOKUP($A152, 'E4 TB Allocation Details'!$A$18:$L$205, MATCH("Demand ID", 'E4 TB Allocation Details'!$A$18:$L$18, 0),FALSE), 'E2 Allocators'!$B$15:$W$361, MATCH('O5 Details by Class &amp; Accounts'!T$18, 'E2 Allocators'!$B$15:$W$15, 0),FALSE)*$F152), 0, VLOOKUP(VLOOKUP($A152, 'E4 TB Allocation Details'!$A$18:$L$205, MATCH("Demand ID", 'E4 TB Allocation Details'!$A$18:$L$18, 0),FALSE), 'E2 Allocators'!$B$15:$W$361, MATCH('O5 Details by Class &amp; Accounts'!T$18, 'E2 Allocators'!$B$15:$W$15, 0),FALSE)*$F152)</f>
        <v>0</v>
      </c>
      <c r="U152" s="1411">
        <f>IF(ISERROR(VLOOKUP(VLOOKUP($A152, 'E4 TB Allocation Details'!$A$18:$L$205, MATCH("Demand ID", 'E4 TB Allocation Details'!$A$18:$L$18, 0),FALSE), 'E2 Allocators'!$B$15:$W$361, MATCH('O5 Details by Class &amp; Accounts'!U$18, 'E2 Allocators'!$B$15:$W$15, 0),FALSE)*$F152), 0, VLOOKUP(VLOOKUP($A152, 'E4 TB Allocation Details'!$A$18:$L$205, MATCH("Demand ID", 'E4 TB Allocation Details'!$A$18:$L$18, 0),FALSE), 'E2 Allocators'!$B$15:$W$361, MATCH('O5 Details by Class &amp; Accounts'!U$18, 'E2 Allocators'!$B$15:$W$15, 0),FALSE)*$F152)</f>
        <v>0</v>
      </c>
      <c r="V152" s="1411">
        <f>IF(ISERROR(VLOOKUP(VLOOKUP($A152, 'E4 TB Allocation Details'!$A$18:$L$205, MATCH("Demand ID", 'E4 TB Allocation Details'!$A$18:$L$18, 0),FALSE), 'E2 Allocators'!$B$15:$W$361, MATCH('O5 Details by Class &amp; Accounts'!V$18, 'E2 Allocators'!$B$15:$W$15, 0),FALSE)*$F152), 0, VLOOKUP(VLOOKUP($A152, 'E4 TB Allocation Details'!$A$18:$L$205, MATCH("Demand ID", 'E4 TB Allocation Details'!$A$18:$L$18, 0),FALSE), 'E2 Allocators'!$B$15:$W$361, MATCH('O5 Details by Class &amp; Accounts'!V$18, 'E2 Allocators'!$B$15:$W$15, 0),FALSE)*$F152)</f>
        <v>0</v>
      </c>
      <c r="W152" s="1411">
        <f>IF(ISERROR(VLOOKUP(VLOOKUP($A152, 'E4 TB Allocation Details'!$A$18:$L$205, MATCH("Demand ID", 'E4 TB Allocation Details'!$A$18:$L$18, 0),FALSE), 'E2 Allocators'!$B$15:$W$361, MATCH('O5 Details by Class &amp; Accounts'!W$18, 'E2 Allocators'!$B$15:$W$15, 0),FALSE)*$F152), 0, VLOOKUP(VLOOKUP($A152, 'E4 TB Allocation Details'!$A$18:$L$205, MATCH("Demand ID", 'E4 TB Allocation Details'!$A$18:$L$18, 0),FALSE), 'E2 Allocators'!$B$15:$W$361, MATCH('O5 Details by Class &amp; Accounts'!W$18, 'E2 Allocators'!$B$15:$W$15, 0),FALSE)*$F152)</f>
        <v>0</v>
      </c>
      <c r="X152" s="1411">
        <f>IF(ISERROR(VLOOKUP(VLOOKUP($A152, 'E4 TB Allocation Details'!$A$18:$L$205, MATCH("Demand ID", 'E4 TB Allocation Details'!$A$18:$L$18, 0),FALSE), 'E2 Allocators'!$B$15:$W$361, MATCH('O5 Details by Class &amp; Accounts'!X$18, 'E2 Allocators'!$B$15:$W$15, 0),FALSE)*$F152), 0, VLOOKUP(VLOOKUP($A152, 'E4 TB Allocation Details'!$A$18:$L$205, MATCH("Demand ID", 'E4 TB Allocation Details'!$A$18:$L$18, 0),FALSE), 'E2 Allocators'!$B$15:$W$361, MATCH('O5 Details by Class &amp; Accounts'!X$18, 'E2 Allocators'!$B$15:$W$15, 0),FALSE)*$F152)</f>
        <v>0</v>
      </c>
      <c r="Y152" s="1411">
        <f>IF(ISERROR(VLOOKUP(VLOOKUP($A152, 'E4 TB Allocation Details'!$A$18:$L$205, MATCH("Demand ID", 'E4 TB Allocation Details'!$A$18:$L$18, 0),FALSE), 'E2 Allocators'!$B$15:$W$361, MATCH('O5 Details by Class &amp; Accounts'!Y$18, 'E2 Allocators'!$B$15:$W$15, 0),FALSE)*$F152), 0, VLOOKUP(VLOOKUP($A152, 'E4 TB Allocation Details'!$A$18:$L$205, MATCH("Demand ID", 'E4 TB Allocation Details'!$A$18:$L$18, 0),FALSE), 'E2 Allocators'!$B$15:$W$361, MATCH('O5 Details by Class &amp; Accounts'!Y$18, 'E2 Allocators'!$B$15:$W$15, 0),FALSE)*$F152)</f>
        <v>0</v>
      </c>
      <c r="Z152" s="1411">
        <f>IF(ISERROR(VLOOKUP(VLOOKUP($A152, 'E4 TB Allocation Details'!$A$18:$L$205, MATCH("Demand ID", 'E4 TB Allocation Details'!$A$18:$L$18, 0),FALSE), 'E2 Allocators'!$B$15:$W$361, MATCH('O5 Details by Class &amp; Accounts'!Z$18, 'E2 Allocators'!$B$15:$W$15, 0),FALSE)*$F152), 0, VLOOKUP(VLOOKUP($A152, 'E4 TB Allocation Details'!$A$18:$L$205, MATCH("Demand ID", 'E4 TB Allocation Details'!$A$18:$L$18, 0),FALSE), 'E2 Allocators'!$B$15:$W$361, MATCH('O5 Details by Class &amp; Accounts'!Z$18, 'E2 Allocators'!$B$15:$W$15, 0),FALSE)*$F152)</f>
        <v>0</v>
      </c>
      <c r="AA152" s="1411">
        <f>IF(ISERROR(VLOOKUP(VLOOKUP($A152, 'E4 TB Allocation Details'!$A$18:$L$205, MATCH("Demand ID", 'E4 TB Allocation Details'!$A$18:$L$18, 0),FALSE), 'E2 Allocators'!$B$15:$W$361, MATCH('O5 Details by Class &amp; Accounts'!AA$18, 'E2 Allocators'!$B$15:$W$15, 0),FALSE)*$F152), 0, VLOOKUP(VLOOKUP($A152, 'E4 TB Allocation Details'!$A$18:$L$205, MATCH("Demand ID", 'E4 TB Allocation Details'!$A$18:$L$18, 0),FALSE), 'E2 Allocators'!$B$15:$W$361, MATCH('O5 Details by Class &amp; Accounts'!AA$18, 'E2 Allocators'!$B$15:$W$15, 0),FALSE)*$F152)</f>
        <v>0</v>
      </c>
      <c r="AB152" s="1411">
        <f>IF(ISERROR(VLOOKUP(VLOOKUP($A152, 'E4 TB Allocation Details'!$A$18:$L$205, MATCH("Demand ID", 'E4 TB Allocation Details'!$A$18:$L$18, 0),FALSE), 'E2 Allocators'!$B$15:$W$361, MATCH('O5 Details by Class &amp; Accounts'!AB$18, 'E2 Allocators'!$B$15:$W$15, 0),FALSE)*$F152), 0, VLOOKUP(VLOOKUP($A152, 'E4 TB Allocation Details'!$A$18:$L$205, MATCH("Demand ID", 'E4 TB Allocation Details'!$A$18:$L$18, 0),FALSE), 'E2 Allocators'!$B$15:$W$361, MATCH('O5 Details by Class &amp; Accounts'!AB$18, 'E2 Allocators'!$B$15:$W$15, 0),FALSE)*$F152)</f>
        <v>0</v>
      </c>
      <c r="AC152" s="1411">
        <f t="shared" si="32"/>
        <v>0</v>
      </c>
      <c r="AD152" s="1411">
        <f>IF(ISERROR(VLOOKUP(VLOOKUP($A152, 'E4 TB Allocation Details'!$A$18:$L$205, MATCH("Customer ID", 'E4 TB Allocation Details'!$A$18:$L$18, 0),FALSE), 'E2 Allocators'!$B$15:$W$361, MATCH('O5 Details by Class &amp; Accounts'!AD$18, 'E2 Allocators'!$B$15:$W$15, 0),FALSE)*$G152), 0, VLOOKUP(VLOOKUP($A152, 'E4 TB Allocation Details'!$A$18:$L$205, MATCH("Customer ID", 'E4 TB Allocation Details'!$A$18:$L$18, 0),FALSE), 'E2 Allocators'!$B$15:$W$361, MATCH('O5 Details by Class &amp; Accounts'!AD$18, 'E2 Allocators'!$B$15:$W$15, 0),FALSE)*$G152)</f>
        <v>0</v>
      </c>
      <c r="AE152" s="1411">
        <f>IF(ISERROR(VLOOKUP(VLOOKUP($A152, 'E4 TB Allocation Details'!$A$18:$L$205, MATCH("Customer ID", 'E4 TB Allocation Details'!$A$18:$L$18, 0),FALSE), 'E2 Allocators'!$B$15:$W$361, MATCH('O5 Details by Class &amp; Accounts'!AE$18, 'E2 Allocators'!$B$15:$W$15, 0),FALSE)*$G152), 0, VLOOKUP(VLOOKUP($A152, 'E4 TB Allocation Details'!$A$18:$L$205, MATCH("Customer ID", 'E4 TB Allocation Details'!$A$18:$L$18, 0),FALSE), 'E2 Allocators'!$B$15:$W$361, MATCH('O5 Details by Class &amp; Accounts'!AE$18, 'E2 Allocators'!$B$15:$W$15, 0),FALSE)*$G152)</f>
        <v>0</v>
      </c>
      <c r="AF152" s="1411">
        <f>IF(ISERROR(VLOOKUP(VLOOKUP($A152, 'E4 TB Allocation Details'!$A$18:$L$205, MATCH("Customer ID", 'E4 TB Allocation Details'!$A$18:$L$18, 0),FALSE), 'E2 Allocators'!$B$15:$W$361, MATCH('O5 Details by Class &amp; Accounts'!AF$18, 'E2 Allocators'!$B$15:$W$15, 0),FALSE)*$G152), 0, VLOOKUP(VLOOKUP($A152, 'E4 TB Allocation Details'!$A$18:$L$205, MATCH("Customer ID", 'E4 TB Allocation Details'!$A$18:$L$18, 0),FALSE), 'E2 Allocators'!$B$15:$W$361, MATCH('O5 Details by Class &amp; Accounts'!AF$18, 'E2 Allocators'!$B$15:$W$15, 0),FALSE)*$G152)</f>
        <v>0</v>
      </c>
      <c r="AG152" s="1411">
        <f>IF(ISERROR(VLOOKUP(VLOOKUP($A152, 'E4 TB Allocation Details'!$A$18:$L$205, MATCH("Customer ID", 'E4 TB Allocation Details'!$A$18:$L$18, 0),FALSE), 'E2 Allocators'!$B$15:$W$361, MATCH('O5 Details by Class &amp; Accounts'!AG$18, 'E2 Allocators'!$B$15:$W$15, 0),FALSE)*$G152), 0, VLOOKUP(VLOOKUP($A152, 'E4 TB Allocation Details'!$A$18:$L$205, MATCH("Customer ID", 'E4 TB Allocation Details'!$A$18:$L$18, 0),FALSE), 'E2 Allocators'!$B$15:$W$361, MATCH('O5 Details by Class &amp; Accounts'!AG$18, 'E2 Allocators'!$B$15:$W$15, 0),FALSE)*$G152)</f>
        <v>0</v>
      </c>
      <c r="AH152" s="1411">
        <f>IF(ISERROR(VLOOKUP(VLOOKUP($A152, 'E4 TB Allocation Details'!$A$18:$L$205, MATCH("Customer ID", 'E4 TB Allocation Details'!$A$18:$L$18, 0),FALSE), 'E2 Allocators'!$B$15:$W$361, MATCH('O5 Details by Class &amp; Accounts'!AH$18, 'E2 Allocators'!$B$15:$W$15, 0),FALSE)*$G152), 0, VLOOKUP(VLOOKUP($A152, 'E4 TB Allocation Details'!$A$18:$L$205, MATCH("Customer ID", 'E4 TB Allocation Details'!$A$18:$L$18, 0),FALSE), 'E2 Allocators'!$B$15:$W$361, MATCH('O5 Details by Class &amp; Accounts'!AH$18, 'E2 Allocators'!$B$15:$W$15, 0),FALSE)*$G152)</f>
        <v>0</v>
      </c>
      <c r="AI152" s="1411">
        <f>IF(ISERROR(VLOOKUP(VLOOKUP($A152, 'E4 TB Allocation Details'!$A$18:$L$205, MATCH("Customer ID", 'E4 TB Allocation Details'!$A$18:$L$18, 0),FALSE), 'E2 Allocators'!$B$15:$W$361, MATCH('O5 Details by Class &amp; Accounts'!AI$18, 'E2 Allocators'!$B$15:$W$15, 0),FALSE)*$G152), 0, VLOOKUP(VLOOKUP($A152, 'E4 TB Allocation Details'!$A$18:$L$205, MATCH("Customer ID", 'E4 TB Allocation Details'!$A$18:$L$18, 0),FALSE), 'E2 Allocators'!$B$15:$W$361, MATCH('O5 Details by Class &amp; Accounts'!AI$18, 'E2 Allocators'!$B$15:$W$15, 0),FALSE)*$G152)</f>
        <v>0</v>
      </c>
      <c r="AJ152" s="1411">
        <f>IF(ISERROR(VLOOKUP(VLOOKUP($A152, 'E4 TB Allocation Details'!$A$18:$L$205, MATCH("Customer ID", 'E4 TB Allocation Details'!$A$18:$L$18, 0),FALSE), 'E2 Allocators'!$B$15:$W$361, MATCH('O5 Details by Class &amp; Accounts'!AJ$18, 'E2 Allocators'!$B$15:$W$15, 0),FALSE)*$G152), 0, VLOOKUP(VLOOKUP($A152, 'E4 TB Allocation Details'!$A$18:$L$205, MATCH("Customer ID", 'E4 TB Allocation Details'!$A$18:$L$18, 0),FALSE), 'E2 Allocators'!$B$15:$W$361, MATCH('O5 Details by Class &amp; Accounts'!AJ$18, 'E2 Allocators'!$B$15:$W$15, 0),FALSE)*$G152)</f>
        <v>0</v>
      </c>
      <c r="AK152" s="1411">
        <f>IF(ISERROR(VLOOKUP(VLOOKUP($A152, 'E4 TB Allocation Details'!$A$18:$L$205, MATCH("Customer ID", 'E4 TB Allocation Details'!$A$18:$L$18, 0),FALSE), 'E2 Allocators'!$B$15:$W$361, MATCH('O5 Details by Class &amp; Accounts'!AK$18, 'E2 Allocators'!$B$15:$W$15, 0),FALSE)*$G152), 0, VLOOKUP(VLOOKUP($A152, 'E4 TB Allocation Details'!$A$18:$L$205, MATCH("Customer ID", 'E4 TB Allocation Details'!$A$18:$L$18, 0),FALSE), 'E2 Allocators'!$B$15:$W$361, MATCH('O5 Details by Class &amp; Accounts'!AK$18, 'E2 Allocators'!$B$15:$W$15, 0),FALSE)*$G152)</f>
        <v>0</v>
      </c>
      <c r="AL152" s="1411">
        <f>IF(ISERROR(VLOOKUP(VLOOKUP($A152, 'E4 TB Allocation Details'!$A$18:$L$205, MATCH("Customer ID", 'E4 TB Allocation Details'!$A$18:$L$18, 0),FALSE), 'E2 Allocators'!$B$15:$W$361, MATCH('O5 Details by Class &amp; Accounts'!AL$18, 'E2 Allocators'!$B$15:$W$15, 0),FALSE)*$G152), 0, VLOOKUP(VLOOKUP($A152, 'E4 TB Allocation Details'!$A$18:$L$205, MATCH("Customer ID", 'E4 TB Allocation Details'!$A$18:$L$18, 0),FALSE), 'E2 Allocators'!$B$15:$W$361, MATCH('O5 Details by Class &amp; Accounts'!AL$18, 'E2 Allocators'!$B$15:$W$15, 0),FALSE)*$G152)</f>
        <v>0</v>
      </c>
      <c r="AM152" s="1411">
        <f>IF(ISERROR(VLOOKUP(VLOOKUP($A152, 'E4 TB Allocation Details'!$A$18:$L$205, MATCH("Customer ID", 'E4 TB Allocation Details'!$A$18:$L$18, 0),FALSE), 'E2 Allocators'!$B$15:$W$361, MATCH('O5 Details by Class &amp; Accounts'!AM$18, 'E2 Allocators'!$B$15:$W$15, 0),FALSE)*$G152), 0, VLOOKUP(VLOOKUP($A152, 'E4 TB Allocation Details'!$A$18:$L$205, MATCH("Customer ID", 'E4 TB Allocation Details'!$A$18:$L$18, 0),FALSE), 'E2 Allocators'!$B$15:$W$361, MATCH('O5 Details by Class &amp; Accounts'!AM$18, 'E2 Allocators'!$B$15:$W$15, 0),FALSE)*$G152)</f>
        <v>0</v>
      </c>
      <c r="AN152" s="1411">
        <f>IF(ISERROR(VLOOKUP(VLOOKUP($A152, 'E4 TB Allocation Details'!$A$18:$L$205, MATCH("Customer ID", 'E4 TB Allocation Details'!$A$18:$L$18, 0),FALSE), 'E2 Allocators'!$B$15:$W$361, MATCH('O5 Details by Class &amp; Accounts'!AN$18, 'E2 Allocators'!$B$15:$W$15, 0),FALSE)*$G152), 0, VLOOKUP(VLOOKUP($A152, 'E4 TB Allocation Details'!$A$18:$L$205, MATCH("Customer ID", 'E4 TB Allocation Details'!$A$18:$L$18, 0),FALSE), 'E2 Allocators'!$B$15:$W$361, MATCH('O5 Details by Class &amp; Accounts'!AN$18, 'E2 Allocators'!$B$15:$W$15, 0),FALSE)*$G152)</f>
        <v>0</v>
      </c>
      <c r="AO152" s="1411">
        <f>IF(ISERROR(VLOOKUP(VLOOKUP($A152, 'E4 TB Allocation Details'!$A$18:$L$205, MATCH("Customer ID", 'E4 TB Allocation Details'!$A$18:$L$18, 0),FALSE), 'E2 Allocators'!$B$15:$W$361, MATCH('O5 Details by Class &amp; Accounts'!AO$18, 'E2 Allocators'!$B$15:$W$15, 0),FALSE)*$G152), 0, VLOOKUP(VLOOKUP($A152, 'E4 TB Allocation Details'!$A$18:$L$205, MATCH("Customer ID", 'E4 TB Allocation Details'!$A$18:$L$18, 0),FALSE), 'E2 Allocators'!$B$15:$W$361, MATCH('O5 Details by Class &amp; Accounts'!AO$18, 'E2 Allocators'!$B$15:$W$15, 0),FALSE)*$G152)</f>
        <v>0</v>
      </c>
      <c r="AP152" s="1411">
        <f>IF(ISERROR(VLOOKUP(VLOOKUP($A152, 'E4 TB Allocation Details'!$A$18:$L$205, MATCH("Customer ID", 'E4 TB Allocation Details'!$A$18:$L$18, 0),FALSE), 'E2 Allocators'!$B$15:$W$361, MATCH('O5 Details by Class &amp; Accounts'!AP$18, 'E2 Allocators'!$B$15:$W$15, 0),FALSE)*$G152), 0, VLOOKUP(VLOOKUP($A152, 'E4 TB Allocation Details'!$A$18:$L$205, MATCH("Customer ID", 'E4 TB Allocation Details'!$A$18:$L$18, 0),FALSE), 'E2 Allocators'!$B$15:$W$361, MATCH('O5 Details by Class &amp; Accounts'!AP$18, 'E2 Allocators'!$B$15:$W$15, 0),FALSE)*$G152)</f>
        <v>0</v>
      </c>
      <c r="AQ152" s="1411">
        <f>IF(ISERROR(VLOOKUP(VLOOKUP($A152, 'E4 TB Allocation Details'!$A$18:$L$205, MATCH("Customer ID", 'E4 TB Allocation Details'!$A$18:$L$18, 0),FALSE), 'E2 Allocators'!$B$15:$W$361, MATCH('O5 Details by Class &amp; Accounts'!AQ$18, 'E2 Allocators'!$B$15:$W$15, 0),FALSE)*$G152), 0, VLOOKUP(VLOOKUP($A152, 'E4 TB Allocation Details'!$A$18:$L$205, MATCH("Customer ID", 'E4 TB Allocation Details'!$A$18:$L$18, 0),FALSE), 'E2 Allocators'!$B$15:$W$361, MATCH('O5 Details by Class &amp; Accounts'!AQ$18, 'E2 Allocators'!$B$15:$W$15, 0),FALSE)*$G152)</f>
        <v>0</v>
      </c>
      <c r="AR152" s="1411">
        <f>IF(ISERROR(VLOOKUP(VLOOKUP($A152, 'E4 TB Allocation Details'!$A$18:$L$205, MATCH("Customer ID", 'E4 TB Allocation Details'!$A$18:$L$18, 0),FALSE), 'E2 Allocators'!$B$15:$W$361, MATCH('O5 Details by Class &amp; Accounts'!AR$18, 'E2 Allocators'!$B$15:$W$15, 0),FALSE)*$G152), 0, VLOOKUP(VLOOKUP($A152, 'E4 TB Allocation Details'!$A$18:$L$205, MATCH("Customer ID", 'E4 TB Allocation Details'!$A$18:$L$18, 0),FALSE), 'E2 Allocators'!$B$15:$W$361, MATCH('O5 Details by Class &amp; Accounts'!AR$18, 'E2 Allocators'!$B$15:$W$15, 0),FALSE)*$G152)</f>
        <v>0</v>
      </c>
      <c r="AS152" s="1411">
        <f>IF(ISERROR(VLOOKUP(VLOOKUP($A152, 'E4 TB Allocation Details'!$A$18:$L$205, MATCH("Customer ID", 'E4 TB Allocation Details'!$A$18:$L$18, 0),FALSE), 'E2 Allocators'!$B$15:$W$361, MATCH('O5 Details by Class &amp; Accounts'!AS$18, 'E2 Allocators'!$B$15:$W$15, 0),FALSE)*$G152), 0, VLOOKUP(VLOOKUP($A152, 'E4 TB Allocation Details'!$A$18:$L$205, MATCH("Customer ID", 'E4 TB Allocation Details'!$A$18:$L$18, 0),FALSE), 'E2 Allocators'!$B$15:$W$361, MATCH('O5 Details by Class &amp; Accounts'!AS$18, 'E2 Allocators'!$B$15:$W$15, 0),FALSE)*$G152)</f>
        <v>0</v>
      </c>
      <c r="AT152" s="1411">
        <f>IF(ISERROR(VLOOKUP(VLOOKUP($A152, 'E4 TB Allocation Details'!$A$18:$L$205, MATCH("Customer ID", 'E4 TB Allocation Details'!$A$18:$L$18, 0),FALSE), 'E2 Allocators'!$B$15:$W$361, MATCH('O5 Details by Class &amp; Accounts'!AT$18, 'E2 Allocators'!$B$15:$W$15, 0),FALSE)*$G152), 0, VLOOKUP(VLOOKUP($A152, 'E4 TB Allocation Details'!$A$18:$L$205, MATCH("Customer ID", 'E4 TB Allocation Details'!$A$18:$L$18, 0),FALSE), 'E2 Allocators'!$B$15:$W$361, MATCH('O5 Details by Class &amp; Accounts'!AT$18, 'E2 Allocators'!$B$15:$W$15, 0),FALSE)*$G152)</f>
        <v>0</v>
      </c>
      <c r="AU152" s="1411">
        <f>IF(ISERROR(VLOOKUP(VLOOKUP($A152, 'E4 TB Allocation Details'!$A$18:$L$205, MATCH("Customer ID", 'E4 TB Allocation Details'!$A$18:$L$18, 0),FALSE), 'E2 Allocators'!$B$15:$W$361, MATCH('O5 Details by Class &amp; Accounts'!AU$18, 'E2 Allocators'!$B$15:$W$15, 0),FALSE)*$G152), 0, VLOOKUP(VLOOKUP($A152, 'E4 TB Allocation Details'!$A$18:$L$205, MATCH("Customer ID", 'E4 TB Allocation Details'!$A$18:$L$18, 0),FALSE), 'E2 Allocators'!$B$15:$W$361, MATCH('O5 Details by Class &amp; Accounts'!AU$18, 'E2 Allocators'!$B$15:$W$15, 0),FALSE)*$G152)</f>
        <v>0</v>
      </c>
      <c r="AV152" s="1411">
        <f>IF(ISERROR(VLOOKUP(VLOOKUP($A152, 'E4 TB Allocation Details'!$A$18:$L$205, MATCH("Customer ID", 'E4 TB Allocation Details'!$A$18:$L$18, 0),FALSE), 'E2 Allocators'!$B$15:$W$361, MATCH('O5 Details by Class &amp; Accounts'!AV$18, 'E2 Allocators'!$B$15:$W$15, 0),FALSE)*$G152), 0, VLOOKUP(VLOOKUP($A152, 'E4 TB Allocation Details'!$A$18:$L$205, MATCH("Customer ID", 'E4 TB Allocation Details'!$A$18:$L$18, 0),FALSE), 'E2 Allocators'!$B$15:$W$361, MATCH('O5 Details by Class &amp; Accounts'!AV$18, 'E2 Allocators'!$B$15:$W$15, 0),FALSE)*$G152)</f>
        <v>0</v>
      </c>
      <c r="AW152" s="1411">
        <f>IF(ISERROR(VLOOKUP(VLOOKUP($A152, 'E4 TB Allocation Details'!$A$18:$L$205, MATCH("Customer ID", 'E4 TB Allocation Details'!$A$18:$L$18, 0),FALSE), 'E2 Allocators'!$B$15:$W$361, MATCH('O5 Details by Class &amp; Accounts'!AW$18, 'E2 Allocators'!$B$15:$W$15, 0),FALSE)*$G152), 0, VLOOKUP(VLOOKUP($A152, 'E4 TB Allocation Details'!$A$18:$L$205, MATCH("Customer ID", 'E4 TB Allocation Details'!$A$18:$L$18, 0),FALSE), 'E2 Allocators'!$B$15:$W$361, MATCH('O5 Details by Class &amp; Accounts'!AW$18, 'E2 Allocators'!$B$15:$W$15, 0),FALSE)*$G152)</f>
        <v>0</v>
      </c>
      <c r="AX152" s="1411">
        <f t="shared" si="33"/>
        <v>0</v>
      </c>
      <c r="AY152" s="1411">
        <f>IF(ISERROR(VLOOKUP(VLOOKUP($A152, 'E4 TB Allocation Details'!$A$18:$L$205, MATCH("Misc ID", 'E4 TB Allocation Details'!$A$18:$L$18, 0),FALSE), 'E2 Allocators'!$B$15:$W$361, MATCH('O5 Details by Class &amp; Accounts'!AY$18, 'E2 Allocators'!$B$15:$W$15, 0),FALSE)*$E152), 0, VLOOKUP(VLOOKUP($A152, 'E4 TB Allocation Details'!$A$18:$L$205, MATCH("Misc ID", 'E4 TB Allocation Details'!$A$18:$L$18, 0),FALSE), 'E2 Allocators'!$B$15:$W$361, MATCH('O5 Details by Class &amp; Accounts'!AY$18, 'E2 Allocators'!$B$15:$W$15, 0),FALSE)*$E152)</f>
        <v>0</v>
      </c>
      <c r="AZ152" s="1411">
        <f>IF(ISERROR(VLOOKUP(VLOOKUP($A152, 'E4 TB Allocation Details'!$A$18:$L$205, MATCH("Misc ID", 'E4 TB Allocation Details'!$A$18:$L$18, 0),FALSE), 'E2 Allocators'!$B$15:$W$361, MATCH('O5 Details by Class &amp; Accounts'!AZ$18, 'E2 Allocators'!$B$15:$W$15, 0),FALSE)*$E152), 0, VLOOKUP(VLOOKUP($A152, 'E4 TB Allocation Details'!$A$18:$L$205, MATCH("Misc ID", 'E4 TB Allocation Details'!$A$18:$L$18, 0),FALSE), 'E2 Allocators'!$B$15:$W$361, MATCH('O5 Details by Class &amp; Accounts'!AZ$18, 'E2 Allocators'!$B$15:$W$15, 0),FALSE)*$E152)</f>
        <v>0</v>
      </c>
      <c r="BA152" s="1411">
        <f>IF(ISERROR(VLOOKUP(VLOOKUP($A152, 'E4 TB Allocation Details'!$A$18:$L$205, MATCH("Misc ID", 'E4 TB Allocation Details'!$A$18:$L$18, 0),FALSE), 'E2 Allocators'!$B$15:$W$361, MATCH('O5 Details by Class &amp; Accounts'!BA$18, 'E2 Allocators'!$B$15:$W$15, 0),FALSE)*$E152), 0, VLOOKUP(VLOOKUP($A152, 'E4 TB Allocation Details'!$A$18:$L$205, MATCH("Misc ID", 'E4 TB Allocation Details'!$A$18:$L$18, 0),FALSE), 'E2 Allocators'!$B$15:$W$361, MATCH('O5 Details by Class &amp; Accounts'!BA$18, 'E2 Allocators'!$B$15:$W$15, 0),FALSE)*$E152)</f>
        <v>0</v>
      </c>
      <c r="BB152" s="1411">
        <f>IF(ISERROR(VLOOKUP(VLOOKUP($A152, 'E4 TB Allocation Details'!$A$18:$L$205, MATCH("Misc ID", 'E4 TB Allocation Details'!$A$18:$L$18, 0),FALSE), 'E2 Allocators'!$B$15:$W$361, MATCH('O5 Details by Class &amp; Accounts'!BB$18, 'E2 Allocators'!$B$15:$W$15, 0),FALSE)*$E152), 0, VLOOKUP(VLOOKUP($A152, 'E4 TB Allocation Details'!$A$18:$L$205, MATCH("Misc ID", 'E4 TB Allocation Details'!$A$18:$L$18, 0),FALSE), 'E2 Allocators'!$B$15:$W$361, MATCH('O5 Details by Class &amp; Accounts'!BB$18, 'E2 Allocators'!$B$15:$W$15, 0),FALSE)*$E152)</f>
        <v>0</v>
      </c>
      <c r="BC152" s="1411">
        <f>IF(ISERROR(VLOOKUP(VLOOKUP($A152, 'E4 TB Allocation Details'!$A$18:$L$205, MATCH("Misc ID", 'E4 TB Allocation Details'!$A$18:$L$18, 0),FALSE), 'E2 Allocators'!$B$15:$W$361, MATCH('O5 Details by Class &amp; Accounts'!BC$18, 'E2 Allocators'!$B$15:$W$15, 0),FALSE)*$E152), 0, VLOOKUP(VLOOKUP($A152, 'E4 TB Allocation Details'!$A$18:$L$205, MATCH("Misc ID", 'E4 TB Allocation Details'!$A$18:$L$18, 0),FALSE), 'E2 Allocators'!$B$15:$W$361, MATCH('O5 Details by Class &amp; Accounts'!BC$18, 'E2 Allocators'!$B$15:$W$15, 0),FALSE)*$E152)</f>
        <v>0</v>
      </c>
      <c r="BD152" s="1411">
        <f>IF(ISERROR(VLOOKUP(VLOOKUP($A152, 'E4 TB Allocation Details'!$A$18:$L$205, MATCH("Misc ID", 'E4 TB Allocation Details'!$A$18:$L$18, 0),FALSE), 'E2 Allocators'!$B$15:$W$361, MATCH('O5 Details by Class &amp; Accounts'!BD$18, 'E2 Allocators'!$B$15:$W$15, 0),FALSE)*$E152), 0, VLOOKUP(VLOOKUP($A152, 'E4 TB Allocation Details'!$A$18:$L$205, MATCH("Misc ID", 'E4 TB Allocation Details'!$A$18:$L$18, 0),FALSE), 'E2 Allocators'!$B$15:$W$361, MATCH('O5 Details by Class &amp; Accounts'!BD$18, 'E2 Allocators'!$B$15:$W$15, 0),FALSE)*$E152)</f>
        <v>0</v>
      </c>
      <c r="BE152" s="1411">
        <f>IF(ISERROR(VLOOKUP(VLOOKUP($A152, 'E4 TB Allocation Details'!$A$18:$L$205, MATCH("Misc ID", 'E4 TB Allocation Details'!$A$18:$L$18, 0),FALSE), 'E2 Allocators'!$B$15:$W$361, MATCH('O5 Details by Class &amp; Accounts'!BE$18, 'E2 Allocators'!$B$15:$W$15, 0),FALSE)*$E152), 0, VLOOKUP(VLOOKUP($A152, 'E4 TB Allocation Details'!$A$18:$L$205, MATCH("Misc ID", 'E4 TB Allocation Details'!$A$18:$L$18, 0),FALSE), 'E2 Allocators'!$B$15:$W$361, MATCH('O5 Details by Class &amp; Accounts'!BE$18, 'E2 Allocators'!$B$15:$W$15, 0),FALSE)*$E152)</f>
        <v>0</v>
      </c>
      <c r="BF152" s="1411">
        <f>IF(ISERROR(VLOOKUP(VLOOKUP($A152, 'E4 TB Allocation Details'!$A$18:$L$205, MATCH("Misc ID", 'E4 TB Allocation Details'!$A$18:$L$18, 0),FALSE), 'E2 Allocators'!$B$15:$W$361, MATCH('O5 Details by Class &amp; Accounts'!BF$18, 'E2 Allocators'!$B$15:$W$15, 0),FALSE)*$E152), 0, VLOOKUP(VLOOKUP($A152, 'E4 TB Allocation Details'!$A$18:$L$205, MATCH("Misc ID", 'E4 TB Allocation Details'!$A$18:$L$18, 0),FALSE), 'E2 Allocators'!$B$15:$W$361, MATCH('O5 Details by Class &amp; Accounts'!BF$18, 'E2 Allocators'!$B$15:$W$15, 0),FALSE)*$E152)</f>
        <v>0</v>
      </c>
      <c r="BG152" s="1411">
        <f>IF(ISERROR(VLOOKUP(VLOOKUP($A152, 'E4 TB Allocation Details'!$A$18:$L$205, MATCH("Misc ID", 'E4 TB Allocation Details'!$A$18:$L$18, 0),FALSE), 'E2 Allocators'!$B$15:$W$361, MATCH('O5 Details by Class &amp; Accounts'!BG$18, 'E2 Allocators'!$B$15:$W$15, 0),FALSE)*$E152), 0, VLOOKUP(VLOOKUP($A152, 'E4 TB Allocation Details'!$A$18:$L$205, MATCH("Misc ID", 'E4 TB Allocation Details'!$A$18:$L$18, 0),FALSE), 'E2 Allocators'!$B$15:$W$361, MATCH('O5 Details by Class &amp; Accounts'!BG$18, 'E2 Allocators'!$B$15:$W$15, 0),FALSE)*$E152)</f>
        <v>0</v>
      </c>
      <c r="BH152" s="1411">
        <f>IF(ISERROR(VLOOKUP(VLOOKUP($A152, 'E4 TB Allocation Details'!$A$18:$L$205, MATCH("Misc ID", 'E4 TB Allocation Details'!$A$18:$L$18, 0),FALSE), 'E2 Allocators'!$B$15:$W$361, MATCH('O5 Details by Class &amp; Accounts'!BH$18, 'E2 Allocators'!$B$15:$W$15, 0),FALSE)*$E152), 0, VLOOKUP(VLOOKUP($A152, 'E4 TB Allocation Details'!$A$18:$L$205, MATCH("Misc ID", 'E4 TB Allocation Details'!$A$18:$L$18, 0),FALSE), 'E2 Allocators'!$B$15:$W$361, MATCH('O5 Details by Class &amp; Accounts'!BH$18, 'E2 Allocators'!$B$15:$W$15, 0),FALSE)*$E152)</f>
        <v>0</v>
      </c>
      <c r="BI152" s="1411">
        <f>IF(ISERROR(VLOOKUP(VLOOKUP($A152, 'E4 TB Allocation Details'!$A$18:$L$205, MATCH("Misc ID", 'E4 TB Allocation Details'!$A$18:$L$18, 0),FALSE), 'E2 Allocators'!$B$15:$W$361, MATCH('O5 Details by Class &amp; Accounts'!BI$18, 'E2 Allocators'!$B$15:$W$15, 0),FALSE)*$E152), 0, VLOOKUP(VLOOKUP($A152, 'E4 TB Allocation Details'!$A$18:$L$205, MATCH("Misc ID", 'E4 TB Allocation Details'!$A$18:$L$18, 0),FALSE), 'E2 Allocators'!$B$15:$W$361, MATCH('O5 Details by Class &amp; Accounts'!BI$18, 'E2 Allocators'!$B$15:$W$15, 0),FALSE)*$E152)</f>
        <v>0</v>
      </c>
      <c r="BJ152" s="1411">
        <f>IF(ISERROR(VLOOKUP(VLOOKUP($A152, 'E4 TB Allocation Details'!$A$18:$L$205, MATCH("Misc ID", 'E4 TB Allocation Details'!$A$18:$L$18, 0),FALSE), 'E2 Allocators'!$B$15:$W$361, MATCH('O5 Details by Class &amp; Accounts'!BJ$18, 'E2 Allocators'!$B$15:$W$15, 0),FALSE)*$E152), 0, VLOOKUP(VLOOKUP($A152, 'E4 TB Allocation Details'!$A$18:$L$205, MATCH("Misc ID", 'E4 TB Allocation Details'!$A$18:$L$18, 0),FALSE), 'E2 Allocators'!$B$15:$W$361, MATCH('O5 Details by Class &amp; Accounts'!BJ$18, 'E2 Allocators'!$B$15:$W$15, 0),FALSE)*$E152)</f>
        <v>0</v>
      </c>
      <c r="BK152" s="1411">
        <f>IF(ISERROR(VLOOKUP(VLOOKUP($A152, 'E4 TB Allocation Details'!$A$18:$L$205, MATCH("Misc ID", 'E4 TB Allocation Details'!$A$18:$L$18, 0),FALSE), 'E2 Allocators'!$B$15:$W$361, MATCH('O5 Details by Class &amp; Accounts'!BK$18, 'E2 Allocators'!$B$15:$W$15, 0),FALSE)*$E152), 0, VLOOKUP(VLOOKUP($A152, 'E4 TB Allocation Details'!$A$18:$L$205, MATCH("Misc ID", 'E4 TB Allocation Details'!$A$18:$L$18, 0),FALSE), 'E2 Allocators'!$B$15:$W$361, MATCH('O5 Details by Class &amp; Accounts'!BK$18, 'E2 Allocators'!$B$15:$W$15, 0),FALSE)*$E152)</f>
        <v>0</v>
      </c>
      <c r="BL152" s="1411">
        <f>IF(ISERROR(VLOOKUP(VLOOKUP($A152, 'E4 TB Allocation Details'!$A$18:$L$205, MATCH("Misc ID", 'E4 TB Allocation Details'!$A$18:$L$18, 0),FALSE), 'E2 Allocators'!$B$15:$W$361, MATCH('O5 Details by Class &amp; Accounts'!BL$18, 'E2 Allocators'!$B$15:$W$15, 0),FALSE)*$E152), 0, VLOOKUP(VLOOKUP($A152, 'E4 TB Allocation Details'!$A$18:$L$205, MATCH("Misc ID", 'E4 TB Allocation Details'!$A$18:$L$18, 0),FALSE), 'E2 Allocators'!$B$15:$W$361, MATCH('O5 Details by Class &amp; Accounts'!BL$18, 'E2 Allocators'!$B$15:$W$15, 0),FALSE)*$E152)</f>
        <v>0</v>
      </c>
      <c r="BM152" s="1411">
        <f>IF(ISERROR(VLOOKUP(VLOOKUP($A152, 'E4 TB Allocation Details'!$A$18:$L$205, MATCH("Misc ID", 'E4 TB Allocation Details'!$A$18:$L$18, 0),FALSE), 'E2 Allocators'!$B$15:$W$361, MATCH('O5 Details by Class &amp; Accounts'!BM$18, 'E2 Allocators'!$B$15:$W$15, 0),FALSE)*$E152), 0, VLOOKUP(VLOOKUP($A152, 'E4 TB Allocation Details'!$A$18:$L$205, MATCH("Misc ID", 'E4 TB Allocation Details'!$A$18:$L$18, 0),FALSE), 'E2 Allocators'!$B$15:$W$361, MATCH('O5 Details by Class &amp; Accounts'!BM$18, 'E2 Allocators'!$B$15:$W$15, 0),FALSE)*$E152)</f>
        <v>0</v>
      </c>
      <c r="BN152" s="1411">
        <f>IF(ISERROR(VLOOKUP(VLOOKUP($A152, 'E4 TB Allocation Details'!$A$18:$L$205, MATCH("Misc ID", 'E4 TB Allocation Details'!$A$18:$L$18, 0),FALSE), 'E2 Allocators'!$B$15:$W$361, MATCH('O5 Details by Class &amp; Accounts'!BN$18, 'E2 Allocators'!$B$15:$W$15, 0),FALSE)*$E152), 0, VLOOKUP(VLOOKUP($A152, 'E4 TB Allocation Details'!$A$18:$L$205, MATCH("Misc ID", 'E4 TB Allocation Details'!$A$18:$L$18, 0),FALSE), 'E2 Allocators'!$B$15:$W$361, MATCH('O5 Details by Class &amp; Accounts'!BN$18, 'E2 Allocators'!$B$15:$W$15, 0),FALSE)*$E152)</f>
        <v>0</v>
      </c>
      <c r="BO152" s="1411">
        <f>IF(ISERROR(VLOOKUP(VLOOKUP($A152, 'E4 TB Allocation Details'!$A$18:$L$205, MATCH("Misc ID", 'E4 TB Allocation Details'!$A$18:$L$18, 0),FALSE), 'E2 Allocators'!$B$15:$W$361, MATCH('O5 Details by Class &amp; Accounts'!BO$18, 'E2 Allocators'!$B$15:$W$15, 0),FALSE)*$E152), 0, VLOOKUP(VLOOKUP($A152, 'E4 TB Allocation Details'!$A$18:$L$205, MATCH("Misc ID", 'E4 TB Allocation Details'!$A$18:$L$18, 0),FALSE), 'E2 Allocators'!$B$15:$W$361, MATCH('O5 Details by Class &amp; Accounts'!BO$18, 'E2 Allocators'!$B$15:$W$15, 0),FALSE)*$E152)</f>
        <v>0</v>
      </c>
      <c r="BP152" s="1411">
        <f>IF(ISERROR(VLOOKUP(VLOOKUP($A152, 'E4 TB Allocation Details'!$A$18:$L$205, MATCH("Misc ID", 'E4 TB Allocation Details'!$A$18:$L$18, 0),FALSE), 'E2 Allocators'!$B$15:$W$361, MATCH('O5 Details by Class &amp; Accounts'!BP$18, 'E2 Allocators'!$B$15:$W$15, 0),FALSE)*$E152), 0, VLOOKUP(VLOOKUP($A152, 'E4 TB Allocation Details'!$A$18:$L$205, MATCH("Misc ID", 'E4 TB Allocation Details'!$A$18:$L$18, 0),FALSE), 'E2 Allocators'!$B$15:$W$361, MATCH('O5 Details by Class &amp; Accounts'!BP$18, 'E2 Allocators'!$B$15:$W$15, 0),FALSE)*$E152)</f>
        <v>0</v>
      </c>
      <c r="BQ152" s="1411">
        <f>IF(ISERROR(VLOOKUP(VLOOKUP($A152, 'E4 TB Allocation Details'!$A$18:$L$205, MATCH("Misc ID", 'E4 TB Allocation Details'!$A$18:$L$18, 0),FALSE), 'E2 Allocators'!$B$15:$W$361, MATCH('O5 Details by Class &amp; Accounts'!BQ$18, 'E2 Allocators'!$B$15:$W$15, 0),FALSE)*$E152), 0, VLOOKUP(VLOOKUP($A152, 'E4 TB Allocation Details'!$A$18:$L$205, MATCH("Misc ID", 'E4 TB Allocation Details'!$A$18:$L$18, 0),FALSE), 'E2 Allocators'!$B$15:$W$361, MATCH('O5 Details by Class &amp; Accounts'!BQ$18, 'E2 Allocators'!$B$15:$W$15, 0),FALSE)*$E152)</f>
        <v>0</v>
      </c>
      <c r="BR152" s="1411">
        <f>IF(ISERROR(VLOOKUP(VLOOKUP($A152, 'E4 TB Allocation Details'!$A$18:$L$205, MATCH("Misc ID", 'E4 TB Allocation Details'!$A$18:$L$18, 0),FALSE), 'E2 Allocators'!$B$15:$W$361, MATCH('O5 Details by Class &amp; Accounts'!BR$18, 'E2 Allocators'!$B$15:$W$15, 0),FALSE)*$E152), 0, VLOOKUP(VLOOKUP($A152, 'E4 TB Allocation Details'!$A$18:$L$205, MATCH("Misc ID", 'E4 TB Allocation Details'!$A$18:$L$18, 0),FALSE), 'E2 Allocators'!$B$15:$W$361, MATCH('O5 Details by Class &amp; Accounts'!BR$18, 'E2 Allocators'!$B$15:$W$15, 0),FALSE)*$E152)</f>
        <v>0</v>
      </c>
      <c r="BS152" s="1411">
        <f t="shared" si="34"/>
        <v>0</v>
      </c>
      <c r="BT152" s="1411">
        <f>IF(ISERROR(VLOOKUP(VLOOKUP($A152, 'E4 TB Allocation Details'!$A$18:$L$205, MATCH("A &amp; G ID", 'E4 TB Allocation Details'!$A$18:$L$18, 0),FALSE), 'E2 Allocators'!$B$15:$W$361, MATCH('O5 Details by Class &amp; Accounts'!BT$18, 'E2 Allocators'!$B$15:$W$15, 0),FALSE)*$E152), 0, VLOOKUP(VLOOKUP($A152, 'E4 TB Allocation Details'!$A$18:$L$205, MATCH("A &amp; G ID", 'E4 TB Allocation Details'!$A$18:$L$18, 0),FALSE), 'E2 Allocators'!$B$15:$W$361, MATCH('O5 Details by Class &amp; Accounts'!BT$18, 'E2 Allocators'!$B$15:$W$15, 0),FALSE)*$E152)</f>
        <v>0</v>
      </c>
      <c r="BU152" s="1411">
        <f>IF(ISERROR(VLOOKUP(VLOOKUP($A152, 'E4 TB Allocation Details'!$A$18:$L$205, MATCH("A &amp; G ID", 'E4 TB Allocation Details'!$A$18:$L$18, 0),FALSE), 'E2 Allocators'!$B$15:$W$361, MATCH('O5 Details by Class &amp; Accounts'!BU$18, 'E2 Allocators'!$B$15:$W$15, 0),FALSE)*$E152), 0, VLOOKUP(VLOOKUP($A152, 'E4 TB Allocation Details'!$A$18:$L$205, MATCH("A &amp; G ID", 'E4 TB Allocation Details'!$A$18:$L$18, 0),FALSE), 'E2 Allocators'!$B$15:$W$361, MATCH('O5 Details by Class &amp; Accounts'!BU$18, 'E2 Allocators'!$B$15:$W$15, 0),FALSE)*$E152)</f>
        <v>0</v>
      </c>
      <c r="BV152" s="1411">
        <f>IF(ISERROR(VLOOKUP(VLOOKUP($A152, 'E4 TB Allocation Details'!$A$18:$L$205, MATCH("A &amp; G ID", 'E4 TB Allocation Details'!$A$18:$L$18, 0),FALSE), 'E2 Allocators'!$B$15:$W$361, MATCH('O5 Details by Class &amp; Accounts'!BV$18, 'E2 Allocators'!$B$15:$W$15, 0),FALSE)*$E152), 0, VLOOKUP(VLOOKUP($A152, 'E4 TB Allocation Details'!$A$18:$L$205, MATCH("A &amp; G ID", 'E4 TB Allocation Details'!$A$18:$L$18, 0),FALSE), 'E2 Allocators'!$B$15:$W$361, MATCH('O5 Details by Class &amp; Accounts'!BV$18, 'E2 Allocators'!$B$15:$W$15, 0),FALSE)*$E152)</f>
        <v>0</v>
      </c>
      <c r="BW152" s="1411">
        <f>IF(ISERROR(VLOOKUP(VLOOKUP($A152, 'E4 TB Allocation Details'!$A$18:$L$205, MATCH("A &amp; G ID", 'E4 TB Allocation Details'!$A$18:$L$18, 0),FALSE), 'E2 Allocators'!$B$15:$W$361, MATCH('O5 Details by Class &amp; Accounts'!BW$18, 'E2 Allocators'!$B$15:$W$15, 0),FALSE)*$E152), 0, VLOOKUP(VLOOKUP($A152, 'E4 TB Allocation Details'!$A$18:$L$205, MATCH("A &amp; G ID", 'E4 TB Allocation Details'!$A$18:$L$18, 0),FALSE), 'E2 Allocators'!$B$15:$W$361, MATCH('O5 Details by Class &amp; Accounts'!BW$18, 'E2 Allocators'!$B$15:$W$15, 0),FALSE)*$E152)</f>
        <v>0</v>
      </c>
      <c r="BX152" s="1411">
        <f>IF(ISERROR(VLOOKUP(VLOOKUP($A152, 'E4 TB Allocation Details'!$A$18:$L$205, MATCH("A &amp; G ID", 'E4 TB Allocation Details'!$A$18:$L$18, 0),FALSE), 'E2 Allocators'!$B$15:$W$361, MATCH('O5 Details by Class &amp; Accounts'!BX$18, 'E2 Allocators'!$B$15:$W$15, 0),FALSE)*$E152), 0, VLOOKUP(VLOOKUP($A152, 'E4 TB Allocation Details'!$A$18:$L$205, MATCH("A &amp; G ID", 'E4 TB Allocation Details'!$A$18:$L$18, 0),FALSE), 'E2 Allocators'!$B$15:$W$361, MATCH('O5 Details by Class &amp; Accounts'!BX$18, 'E2 Allocators'!$B$15:$W$15, 0),FALSE)*$E152)</f>
        <v>0</v>
      </c>
      <c r="BY152" s="1411">
        <f>IF(ISERROR(VLOOKUP(VLOOKUP($A152, 'E4 TB Allocation Details'!$A$18:$L$205, MATCH("A &amp; G ID", 'E4 TB Allocation Details'!$A$18:$L$18, 0),FALSE), 'E2 Allocators'!$B$15:$W$361, MATCH('O5 Details by Class &amp; Accounts'!BY$18, 'E2 Allocators'!$B$15:$W$15, 0),FALSE)*$E152), 0, VLOOKUP(VLOOKUP($A152, 'E4 TB Allocation Details'!$A$18:$L$205, MATCH("A &amp; G ID", 'E4 TB Allocation Details'!$A$18:$L$18, 0),FALSE), 'E2 Allocators'!$B$15:$W$361, MATCH('O5 Details by Class &amp; Accounts'!BY$18, 'E2 Allocators'!$B$15:$W$15, 0),FALSE)*$E152)</f>
        <v>0</v>
      </c>
      <c r="BZ152" s="1411">
        <f>IF(ISERROR(VLOOKUP(VLOOKUP($A152, 'E4 TB Allocation Details'!$A$18:$L$205, MATCH("A &amp; G ID", 'E4 TB Allocation Details'!$A$18:$L$18, 0),FALSE), 'E2 Allocators'!$B$15:$W$361, MATCH('O5 Details by Class &amp; Accounts'!BZ$18, 'E2 Allocators'!$B$15:$W$15, 0),FALSE)*$E152), 0, VLOOKUP(VLOOKUP($A152, 'E4 TB Allocation Details'!$A$18:$L$205, MATCH("A &amp; G ID", 'E4 TB Allocation Details'!$A$18:$L$18, 0),FALSE), 'E2 Allocators'!$B$15:$W$361, MATCH('O5 Details by Class &amp; Accounts'!BZ$18, 'E2 Allocators'!$B$15:$W$15, 0),FALSE)*$E152)</f>
        <v>0</v>
      </c>
      <c r="CA152" s="1411">
        <f>IF(ISERROR(VLOOKUP(VLOOKUP($A152, 'E4 TB Allocation Details'!$A$18:$L$205, MATCH("A &amp; G ID", 'E4 TB Allocation Details'!$A$18:$L$18, 0),FALSE), 'E2 Allocators'!$B$15:$W$361, MATCH('O5 Details by Class &amp; Accounts'!CA$18, 'E2 Allocators'!$B$15:$W$15, 0),FALSE)*$E152), 0, VLOOKUP(VLOOKUP($A152, 'E4 TB Allocation Details'!$A$18:$L$205, MATCH("A &amp; G ID", 'E4 TB Allocation Details'!$A$18:$L$18, 0),FALSE), 'E2 Allocators'!$B$15:$W$361, MATCH('O5 Details by Class &amp; Accounts'!CA$18, 'E2 Allocators'!$B$15:$W$15, 0),FALSE)*$E152)</f>
        <v>0</v>
      </c>
      <c r="CB152" s="1411">
        <f>IF(ISERROR(VLOOKUP(VLOOKUP($A152, 'E4 TB Allocation Details'!$A$18:$L$205, MATCH("A &amp; G ID", 'E4 TB Allocation Details'!$A$18:$L$18, 0),FALSE), 'E2 Allocators'!$B$15:$W$361, MATCH('O5 Details by Class &amp; Accounts'!CB$18, 'E2 Allocators'!$B$15:$W$15, 0),FALSE)*$E152), 0, VLOOKUP(VLOOKUP($A152, 'E4 TB Allocation Details'!$A$18:$L$205, MATCH("A &amp; G ID", 'E4 TB Allocation Details'!$A$18:$L$18, 0),FALSE), 'E2 Allocators'!$B$15:$W$361, MATCH('O5 Details by Class &amp; Accounts'!CB$18, 'E2 Allocators'!$B$15:$W$15, 0),FALSE)*$E152)</f>
        <v>0</v>
      </c>
      <c r="CC152" s="1411">
        <f>IF(ISERROR(VLOOKUP(VLOOKUP($A152, 'E4 TB Allocation Details'!$A$18:$L$205, MATCH("A &amp; G ID", 'E4 TB Allocation Details'!$A$18:$L$18, 0),FALSE), 'E2 Allocators'!$B$15:$W$361, MATCH('O5 Details by Class &amp; Accounts'!CC$18, 'E2 Allocators'!$B$15:$W$15, 0),FALSE)*$E152), 0, VLOOKUP(VLOOKUP($A152, 'E4 TB Allocation Details'!$A$18:$L$205, MATCH("A &amp; G ID", 'E4 TB Allocation Details'!$A$18:$L$18, 0),FALSE), 'E2 Allocators'!$B$15:$W$361, MATCH('O5 Details by Class &amp; Accounts'!CC$18, 'E2 Allocators'!$B$15:$W$15, 0),FALSE)*$E152)</f>
        <v>0</v>
      </c>
      <c r="CD152" s="1411">
        <f>IF(ISERROR(VLOOKUP(VLOOKUP($A152, 'E4 TB Allocation Details'!$A$18:$L$205, MATCH("A &amp; G ID", 'E4 TB Allocation Details'!$A$18:$L$18, 0),FALSE), 'E2 Allocators'!$B$15:$W$361, MATCH('O5 Details by Class &amp; Accounts'!CD$18, 'E2 Allocators'!$B$15:$W$15, 0),FALSE)*$E152), 0, VLOOKUP(VLOOKUP($A152, 'E4 TB Allocation Details'!$A$18:$L$205, MATCH("A &amp; G ID", 'E4 TB Allocation Details'!$A$18:$L$18, 0),FALSE), 'E2 Allocators'!$B$15:$W$361, MATCH('O5 Details by Class &amp; Accounts'!CD$18, 'E2 Allocators'!$B$15:$W$15, 0),FALSE)*$E152)</f>
        <v>0</v>
      </c>
      <c r="CE152" s="1411">
        <f>IF(ISERROR(VLOOKUP(VLOOKUP($A152, 'E4 TB Allocation Details'!$A$18:$L$205, MATCH("A &amp; G ID", 'E4 TB Allocation Details'!$A$18:$L$18, 0),FALSE), 'E2 Allocators'!$B$15:$W$361, MATCH('O5 Details by Class &amp; Accounts'!CE$18, 'E2 Allocators'!$B$15:$W$15, 0),FALSE)*$E152), 0, VLOOKUP(VLOOKUP($A152, 'E4 TB Allocation Details'!$A$18:$L$205, MATCH("A &amp; G ID", 'E4 TB Allocation Details'!$A$18:$L$18, 0),FALSE), 'E2 Allocators'!$B$15:$W$361, MATCH('O5 Details by Class &amp; Accounts'!CE$18, 'E2 Allocators'!$B$15:$W$15, 0),FALSE)*$E152)</f>
        <v>0</v>
      </c>
      <c r="CF152" s="1411">
        <f>IF(ISERROR(VLOOKUP(VLOOKUP($A152, 'E4 TB Allocation Details'!$A$18:$L$205, MATCH("A &amp; G ID", 'E4 TB Allocation Details'!$A$18:$L$18, 0),FALSE), 'E2 Allocators'!$B$15:$W$361, MATCH('O5 Details by Class &amp; Accounts'!CF$18, 'E2 Allocators'!$B$15:$W$15, 0),FALSE)*$E152), 0, VLOOKUP(VLOOKUP($A152, 'E4 TB Allocation Details'!$A$18:$L$205, MATCH("A &amp; G ID", 'E4 TB Allocation Details'!$A$18:$L$18, 0),FALSE), 'E2 Allocators'!$B$15:$W$361, MATCH('O5 Details by Class &amp; Accounts'!CF$18, 'E2 Allocators'!$B$15:$W$15, 0),FALSE)*$E152)</f>
        <v>0</v>
      </c>
      <c r="CG152" s="1411">
        <f>IF(ISERROR(VLOOKUP(VLOOKUP($A152, 'E4 TB Allocation Details'!$A$18:$L$205, MATCH("A &amp; G ID", 'E4 TB Allocation Details'!$A$18:$L$18, 0),FALSE), 'E2 Allocators'!$B$15:$W$361, MATCH('O5 Details by Class &amp; Accounts'!CG$18, 'E2 Allocators'!$B$15:$W$15, 0),FALSE)*$E152), 0, VLOOKUP(VLOOKUP($A152, 'E4 TB Allocation Details'!$A$18:$L$205, MATCH("A &amp; G ID", 'E4 TB Allocation Details'!$A$18:$L$18, 0),FALSE), 'E2 Allocators'!$B$15:$W$361, MATCH('O5 Details by Class &amp; Accounts'!CG$18, 'E2 Allocators'!$B$15:$W$15, 0),FALSE)*$E152)</f>
        <v>0</v>
      </c>
      <c r="CH152" s="1411">
        <f>IF(ISERROR(VLOOKUP(VLOOKUP($A152, 'E4 TB Allocation Details'!$A$18:$L$205, MATCH("A &amp; G ID", 'E4 TB Allocation Details'!$A$18:$L$18, 0),FALSE), 'E2 Allocators'!$B$15:$W$361, MATCH('O5 Details by Class &amp; Accounts'!CH$18, 'E2 Allocators'!$B$15:$W$15, 0),FALSE)*$E152), 0, VLOOKUP(VLOOKUP($A152, 'E4 TB Allocation Details'!$A$18:$L$205, MATCH("A &amp; G ID", 'E4 TB Allocation Details'!$A$18:$L$18, 0),FALSE), 'E2 Allocators'!$B$15:$W$361, MATCH('O5 Details by Class &amp; Accounts'!CH$18, 'E2 Allocators'!$B$15:$W$15, 0),FALSE)*$E152)</f>
        <v>0</v>
      </c>
      <c r="CI152" s="1411">
        <f>IF(ISERROR(VLOOKUP(VLOOKUP($A152, 'E4 TB Allocation Details'!$A$18:$L$205, MATCH("A &amp; G ID", 'E4 TB Allocation Details'!$A$18:$L$18, 0),FALSE), 'E2 Allocators'!$B$15:$W$361, MATCH('O5 Details by Class &amp; Accounts'!CI$18, 'E2 Allocators'!$B$15:$W$15, 0),FALSE)*$E152), 0, VLOOKUP(VLOOKUP($A152, 'E4 TB Allocation Details'!$A$18:$L$205, MATCH("A &amp; G ID", 'E4 TB Allocation Details'!$A$18:$L$18, 0),FALSE), 'E2 Allocators'!$B$15:$W$361, MATCH('O5 Details by Class &amp; Accounts'!CI$18, 'E2 Allocators'!$B$15:$W$15, 0),FALSE)*$E152)</f>
        <v>0</v>
      </c>
      <c r="CJ152" s="1411">
        <f>IF(ISERROR(VLOOKUP(VLOOKUP($A152, 'E4 TB Allocation Details'!$A$18:$L$205, MATCH("A &amp; G ID", 'E4 TB Allocation Details'!$A$18:$L$18, 0),FALSE), 'E2 Allocators'!$B$15:$W$361, MATCH('O5 Details by Class &amp; Accounts'!CJ$18, 'E2 Allocators'!$B$15:$W$15, 0),FALSE)*$E152), 0, VLOOKUP(VLOOKUP($A152, 'E4 TB Allocation Details'!$A$18:$L$205, MATCH("A &amp; G ID", 'E4 TB Allocation Details'!$A$18:$L$18, 0),FALSE), 'E2 Allocators'!$B$15:$W$361, MATCH('O5 Details by Class &amp; Accounts'!CJ$18, 'E2 Allocators'!$B$15:$W$15, 0),FALSE)*$E152)</f>
        <v>0</v>
      </c>
      <c r="CK152" s="1411">
        <f>IF(ISERROR(VLOOKUP(VLOOKUP($A152, 'E4 TB Allocation Details'!$A$18:$L$205, MATCH("A &amp; G ID", 'E4 TB Allocation Details'!$A$18:$L$18, 0),FALSE), 'E2 Allocators'!$B$15:$W$361, MATCH('O5 Details by Class &amp; Accounts'!CK$18, 'E2 Allocators'!$B$15:$W$15, 0),FALSE)*$E152), 0, VLOOKUP(VLOOKUP($A152, 'E4 TB Allocation Details'!$A$18:$L$205, MATCH("A &amp; G ID", 'E4 TB Allocation Details'!$A$18:$L$18, 0),FALSE), 'E2 Allocators'!$B$15:$W$361, MATCH('O5 Details by Class &amp; Accounts'!CK$18, 'E2 Allocators'!$B$15:$W$15, 0),FALSE)*$E152)</f>
        <v>0</v>
      </c>
      <c r="CL152" s="1411">
        <f>IF(ISERROR(VLOOKUP(VLOOKUP($A152, 'E4 TB Allocation Details'!$A$18:$L$205, MATCH("A &amp; G ID", 'E4 TB Allocation Details'!$A$18:$L$18, 0),FALSE), 'E2 Allocators'!$B$15:$W$361, MATCH('O5 Details by Class &amp; Accounts'!CL$18, 'E2 Allocators'!$B$15:$W$15, 0),FALSE)*$E152), 0, VLOOKUP(VLOOKUP($A152, 'E4 TB Allocation Details'!$A$18:$L$205, MATCH("A &amp; G ID", 'E4 TB Allocation Details'!$A$18:$L$18, 0),FALSE), 'E2 Allocators'!$B$15:$W$361, MATCH('O5 Details by Class &amp; Accounts'!CL$18, 'E2 Allocators'!$B$15:$W$15, 0),FALSE)*$E152)</f>
        <v>0</v>
      </c>
      <c r="CM152" s="1411">
        <f>IF(ISERROR(VLOOKUP(VLOOKUP($A152, 'E4 TB Allocation Details'!$A$18:$L$205, MATCH("A &amp; G ID", 'E4 TB Allocation Details'!$A$18:$L$18, 0),FALSE), 'E2 Allocators'!$B$15:$W$361, MATCH('O5 Details by Class &amp; Accounts'!CM$18, 'E2 Allocators'!$B$15:$W$15, 0),FALSE)*$E152), 0, VLOOKUP(VLOOKUP($A152, 'E4 TB Allocation Details'!$A$18:$L$205, MATCH("A &amp; G ID", 'E4 TB Allocation Details'!$A$18:$L$18, 0),FALSE), 'E2 Allocators'!$B$15:$W$361, MATCH('O5 Details by Class &amp; Accounts'!CM$18, 'E2 Allocators'!$B$15:$W$15, 0),FALSE)*$E152)</f>
        <v>0</v>
      </c>
      <c r="CN152" s="1411">
        <f t="shared" si="35"/>
        <v>0</v>
      </c>
      <c r="CO152" s="1791">
        <f t="shared" si="36"/>
        <v>0</v>
      </c>
      <c r="CQ152" s="2086" t="s">
        <v>563</v>
      </c>
    </row>
    <row r="153" spans="1:95" s="80" customFormat="1" ht="12.75">
      <c r="A153" s="1176">
        <v>5145</v>
      </c>
      <c r="B153" s="1175" t="s">
        <v>1477</v>
      </c>
      <c r="C153" s="1788">
        <f>IF(ISERROR(VLOOKUP($A153,'I3 TB Data'!$A$23:$H$458,MATCH('O5 Details by Class &amp; Accounts'!$C$18, 'I3 TB Data'!$A$23:$H$23,0),0)), 0, VLOOKUP($A153,'I3 TB Data'!$A$23:$H$458,MATCH('O5 Details by Class &amp; Accounts'!$C$18,'I3 TB Data'!$A$23:$H$23,0),0))</f>
        <v>98000</v>
      </c>
      <c r="D153" s="1789"/>
      <c r="E153" s="1788">
        <f t="shared" si="37"/>
        <v>98000</v>
      </c>
      <c r="F153" s="1790">
        <f>IF(ISERROR(VLOOKUP($A153, 'E1 Categorization'!A33:E122, MATCH("Customer Component", 'E1 Categorization'!$A$33:$E$33,0), 0)), 0, IF(VLOOKUP($A153, 'E1 Categorization'!A33:E122, MATCH("Customer Component", 'E1 Categorization'!$A$33:$E$33,0), 0)=0, 'O5 Details by Class &amp; Accounts'!$E153, IF(AND(VLOOKUP($A153, 'E1 Categorization'!A33:E122, MATCH("Customer Component", 'E1 Categorization'!$A$33:$E$33,0), 0) &gt;0, VLOOKUP($A153, 'E1 Categorization'!A33:E122, MATCH("Customer Component", 'E1 Categorization'!$A$33:$E$33,0), 0)&lt;1), 'O5 Details by Class &amp; Accounts'!$E153*(1-VLOOKUP($A153, 'E1 Categorization'!A33:E122, MATCH("Customer Component", 'E1 Categorization'!$A$33:$E$33,0), 0)), 0)))</f>
        <v>63700</v>
      </c>
      <c r="G153" s="1790">
        <f>IF(ISERROR(VLOOKUP($A153, 'E1 Categorization'!A33:E122, MATCH("Customer Component", 'E1 Categorization'!$A$33:$E$33,0), 0)),0, IF(VLOOKUP($A153, 'E1 Categorization'!A33:E122, MATCH("Customer Component", 'E1 Categorization'!$A$33:$E$33,0), 0)=0, 0, IF(AND(VLOOKUP($A153, 'E1 Categorization'!A33:E122, MATCH("Customer Component", 'E1 Categorization'!$A$33:$E$33,0), 0) &gt;0, VLOOKUP($A153, 'E1 Categorization'!A33:E122, MATCH("Customer Component", 'E1 Categorization'!$A$33:$E$33,0), 0)&lt;1), 'O5 Details by Class &amp; Accounts'!$E153*(VLOOKUP($A153, 'E1 Categorization'!A33:E122, MATCH("Customer Component", 'E1 Categorization'!$A$33:$E$33,0), 0)), 'O5 Details by Class &amp; Accounts'!$E153)))</f>
        <v>34300</v>
      </c>
      <c r="H153" s="1411">
        <f t="shared" si="31"/>
        <v>98000</v>
      </c>
      <c r="I153" s="1411">
        <f>IF(ISERROR(VLOOKUP(VLOOKUP($A153, 'E4 TB Allocation Details'!$A$18:$L$205, MATCH("Demand ID", 'E4 TB Allocation Details'!$A$18:$L$18, 0),FALSE), 'E2 Allocators'!$B$15:$W$361, MATCH('O5 Details by Class &amp; Accounts'!I$18, 'E2 Allocators'!$B$15:$W$15, 0),FALSE)*$F153), 0, VLOOKUP(VLOOKUP($A153, 'E4 TB Allocation Details'!$A$18:$L$205, MATCH("Demand ID", 'E4 TB Allocation Details'!$A$18:$L$18, 0),FALSE), 'E2 Allocators'!$B$15:$W$361, MATCH('O5 Details by Class &amp; Accounts'!I$18, 'E2 Allocators'!$B$15:$W$15, 0),FALSE)*$F153)</f>
        <v>23948.677422489483</v>
      </c>
      <c r="J153" s="1411">
        <f>IF(ISERROR(VLOOKUP(VLOOKUP($A153, 'E4 TB Allocation Details'!$A$18:$L$205, MATCH("Demand ID", 'E4 TB Allocation Details'!$A$18:$L$18, 0),FALSE), 'E2 Allocators'!$B$15:$W$361, MATCH('O5 Details by Class &amp; Accounts'!J$18, 'E2 Allocators'!$B$15:$W$15, 0),FALSE)*$F153), 0, VLOOKUP(VLOOKUP($A153, 'E4 TB Allocation Details'!$A$18:$L$205, MATCH("Demand ID", 'E4 TB Allocation Details'!$A$18:$L$18, 0),FALSE), 'E2 Allocators'!$B$15:$W$361, MATCH('O5 Details by Class &amp; Accounts'!J$18, 'E2 Allocators'!$B$15:$W$15, 0),FALSE)*$F153)</f>
        <v>11212.169969903834</v>
      </c>
      <c r="K153" s="1411">
        <f>IF(ISERROR(VLOOKUP(VLOOKUP($A153, 'E4 TB Allocation Details'!$A$18:$L$205, MATCH("Demand ID", 'E4 TB Allocation Details'!$A$18:$L$18, 0),FALSE), 'E2 Allocators'!$B$15:$W$361, MATCH('O5 Details by Class &amp; Accounts'!K$18, 'E2 Allocators'!$B$15:$W$15, 0),FALSE)*$F153), 0, VLOOKUP(VLOOKUP($A153, 'E4 TB Allocation Details'!$A$18:$L$205, MATCH("Demand ID", 'E4 TB Allocation Details'!$A$18:$L$18, 0),FALSE), 'E2 Allocators'!$B$15:$W$361, MATCH('O5 Details by Class &amp; Accounts'!K$18, 'E2 Allocators'!$B$15:$W$15, 0),FALSE)*$F153)</f>
        <v>28496.683166774757</v>
      </c>
      <c r="L153" s="1411">
        <f>IF(ISERROR(VLOOKUP(VLOOKUP($A153, 'E4 TB Allocation Details'!$A$18:$L$205, MATCH("Demand ID", 'E4 TB Allocation Details'!$A$18:$L$18, 0),FALSE), 'E2 Allocators'!$B$15:$W$361, MATCH('O5 Details by Class &amp; Accounts'!L$18, 'E2 Allocators'!$B$15:$W$15, 0),FALSE)*$F153), 0, VLOOKUP(VLOOKUP($A153, 'E4 TB Allocation Details'!$A$18:$L$205, MATCH("Demand ID", 'E4 TB Allocation Details'!$A$18:$L$18, 0),FALSE), 'E2 Allocators'!$B$15:$W$361, MATCH('O5 Details by Class &amp; Accounts'!L$18, 'E2 Allocators'!$B$15:$W$15, 0),FALSE)*$F153)</f>
        <v>0</v>
      </c>
      <c r="M153" s="1411">
        <f>IF(ISERROR(VLOOKUP(VLOOKUP($A153, 'E4 TB Allocation Details'!$A$18:$L$205, MATCH("Demand ID", 'E4 TB Allocation Details'!$A$18:$L$18, 0),FALSE), 'E2 Allocators'!$B$15:$W$361, MATCH('O5 Details by Class &amp; Accounts'!M$18, 'E2 Allocators'!$B$15:$W$15, 0),FALSE)*$F153), 0, VLOOKUP(VLOOKUP($A153, 'E4 TB Allocation Details'!$A$18:$L$205, MATCH("Demand ID", 'E4 TB Allocation Details'!$A$18:$L$18, 0),FALSE), 'E2 Allocators'!$B$15:$W$361, MATCH('O5 Details by Class &amp; Accounts'!M$18, 'E2 Allocators'!$B$15:$W$15, 0),FALSE)*$F153)</f>
        <v>0</v>
      </c>
      <c r="N153" s="1411">
        <f>IF(ISERROR(VLOOKUP(VLOOKUP($A153, 'E4 TB Allocation Details'!$A$18:$L$205, MATCH("Demand ID", 'E4 TB Allocation Details'!$A$18:$L$18, 0),FALSE), 'E2 Allocators'!$B$15:$W$361, MATCH('O5 Details by Class &amp; Accounts'!N$18, 'E2 Allocators'!$B$15:$W$15, 0),FALSE)*$F153), 0, VLOOKUP(VLOOKUP($A153, 'E4 TB Allocation Details'!$A$18:$L$205, MATCH("Demand ID", 'E4 TB Allocation Details'!$A$18:$L$18, 0),FALSE), 'E2 Allocators'!$B$15:$W$361, MATCH('O5 Details by Class &amp; Accounts'!N$18, 'E2 Allocators'!$B$15:$W$15, 0),FALSE)*$F153)</f>
        <v>0</v>
      </c>
      <c r="O153" s="1411">
        <f>IF(ISERROR(VLOOKUP(VLOOKUP($A153, 'E4 TB Allocation Details'!$A$18:$L$205, MATCH("Demand ID", 'E4 TB Allocation Details'!$A$18:$L$18, 0),FALSE), 'E2 Allocators'!$B$15:$W$361, MATCH('O5 Details by Class &amp; Accounts'!O$18, 'E2 Allocators'!$B$15:$W$15, 0),FALSE)*$F153), 0, VLOOKUP(VLOOKUP($A153, 'E4 TB Allocation Details'!$A$18:$L$205, MATCH("Demand ID", 'E4 TB Allocation Details'!$A$18:$L$18, 0),FALSE), 'E2 Allocators'!$B$15:$W$361, MATCH('O5 Details by Class &amp; Accounts'!O$18, 'E2 Allocators'!$B$15:$W$15, 0),FALSE)*$F153)</f>
        <v>0</v>
      </c>
      <c r="P153" s="1411">
        <f>IF(ISERROR(VLOOKUP(VLOOKUP($A153, 'E4 TB Allocation Details'!$A$18:$L$205, MATCH("Demand ID", 'E4 TB Allocation Details'!$A$18:$L$18, 0),FALSE), 'E2 Allocators'!$B$15:$W$361, MATCH('O5 Details by Class &amp; Accounts'!P$18, 'E2 Allocators'!$B$15:$W$15, 0),FALSE)*$F153), 0, VLOOKUP(VLOOKUP($A153, 'E4 TB Allocation Details'!$A$18:$L$205, MATCH("Demand ID", 'E4 TB Allocation Details'!$A$18:$L$18, 0),FALSE), 'E2 Allocators'!$B$15:$W$361, MATCH('O5 Details by Class &amp; Accounts'!P$18, 'E2 Allocators'!$B$15:$W$15, 0),FALSE)*$F153)</f>
        <v>0</v>
      </c>
      <c r="Q153" s="1411">
        <f>IF(ISERROR(VLOOKUP(VLOOKUP($A153, 'E4 TB Allocation Details'!$A$18:$L$205, MATCH("Demand ID", 'E4 TB Allocation Details'!$A$18:$L$18, 0),FALSE), 'E2 Allocators'!$B$15:$W$361, MATCH('O5 Details by Class &amp; Accounts'!Q$18, 'E2 Allocators'!$B$15:$W$15, 0),FALSE)*$F153), 0, VLOOKUP(VLOOKUP($A153, 'E4 TB Allocation Details'!$A$18:$L$205, MATCH("Demand ID", 'E4 TB Allocation Details'!$A$18:$L$18, 0),FALSE), 'E2 Allocators'!$B$15:$W$361, MATCH('O5 Details by Class &amp; Accounts'!Q$18, 'E2 Allocators'!$B$15:$W$15, 0),FALSE)*$F153)</f>
        <v>42.469440831923997</v>
      </c>
      <c r="R153" s="1411">
        <f>IF(ISERROR(VLOOKUP(VLOOKUP($A153, 'E4 TB Allocation Details'!$A$18:$L$205, MATCH("Demand ID", 'E4 TB Allocation Details'!$A$18:$L$18, 0),FALSE), 'E2 Allocators'!$B$15:$W$361, MATCH('O5 Details by Class &amp; Accounts'!R$18, 'E2 Allocators'!$B$15:$W$15, 0),FALSE)*$F153), 0, VLOOKUP(VLOOKUP($A153, 'E4 TB Allocation Details'!$A$18:$L$205, MATCH("Demand ID", 'E4 TB Allocation Details'!$A$18:$L$18, 0),FALSE), 'E2 Allocators'!$B$15:$W$361, MATCH('O5 Details by Class &amp; Accounts'!R$18, 'E2 Allocators'!$B$15:$W$15, 0),FALSE)*$F153)</f>
        <v>0</v>
      </c>
      <c r="S153" s="1411">
        <f>IF(ISERROR(VLOOKUP(VLOOKUP($A153, 'E4 TB Allocation Details'!$A$18:$L$205, MATCH("Demand ID", 'E4 TB Allocation Details'!$A$18:$L$18, 0),FALSE), 'E2 Allocators'!$B$15:$W$361, MATCH('O5 Details by Class &amp; Accounts'!S$18, 'E2 Allocators'!$B$15:$W$15, 0),FALSE)*$F153), 0, VLOOKUP(VLOOKUP($A153, 'E4 TB Allocation Details'!$A$18:$L$205, MATCH("Demand ID", 'E4 TB Allocation Details'!$A$18:$L$18, 0),FALSE), 'E2 Allocators'!$B$15:$W$361, MATCH('O5 Details by Class &amp; Accounts'!S$18, 'E2 Allocators'!$B$15:$W$15, 0),FALSE)*$F153)</f>
        <v>0</v>
      </c>
      <c r="T153" s="1411">
        <f>IF(ISERROR(VLOOKUP(VLOOKUP($A153, 'E4 TB Allocation Details'!$A$18:$L$205, MATCH("Demand ID", 'E4 TB Allocation Details'!$A$18:$L$18, 0),FALSE), 'E2 Allocators'!$B$15:$W$361, MATCH('O5 Details by Class &amp; Accounts'!T$18, 'E2 Allocators'!$B$15:$W$15, 0),FALSE)*$F153), 0, VLOOKUP(VLOOKUP($A153, 'E4 TB Allocation Details'!$A$18:$L$205, MATCH("Demand ID", 'E4 TB Allocation Details'!$A$18:$L$18, 0),FALSE), 'E2 Allocators'!$B$15:$W$361, MATCH('O5 Details by Class &amp; Accounts'!T$18, 'E2 Allocators'!$B$15:$W$15, 0),FALSE)*$F153)</f>
        <v>0</v>
      </c>
      <c r="U153" s="1411">
        <f>IF(ISERROR(VLOOKUP(VLOOKUP($A153, 'E4 TB Allocation Details'!$A$18:$L$205, MATCH("Demand ID", 'E4 TB Allocation Details'!$A$18:$L$18, 0),FALSE), 'E2 Allocators'!$B$15:$W$361, MATCH('O5 Details by Class &amp; Accounts'!U$18, 'E2 Allocators'!$B$15:$W$15, 0),FALSE)*$F153), 0, VLOOKUP(VLOOKUP($A153, 'E4 TB Allocation Details'!$A$18:$L$205, MATCH("Demand ID", 'E4 TB Allocation Details'!$A$18:$L$18, 0),FALSE), 'E2 Allocators'!$B$15:$W$361, MATCH('O5 Details by Class &amp; Accounts'!U$18, 'E2 Allocators'!$B$15:$W$15, 0),FALSE)*$F153)</f>
        <v>0</v>
      </c>
      <c r="V153" s="1411">
        <f>IF(ISERROR(VLOOKUP(VLOOKUP($A153, 'E4 TB Allocation Details'!$A$18:$L$205, MATCH("Demand ID", 'E4 TB Allocation Details'!$A$18:$L$18, 0),FALSE), 'E2 Allocators'!$B$15:$W$361, MATCH('O5 Details by Class &amp; Accounts'!V$18, 'E2 Allocators'!$B$15:$W$15, 0),FALSE)*$F153), 0, VLOOKUP(VLOOKUP($A153, 'E4 TB Allocation Details'!$A$18:$L$205, MATCH("Demand ID", 'E4 TB Allocation Details'!$A$18:$L$18, 0),FALSE), 'E2 Allocators'!$B$15:$W$361, MATCH('O5 Details by Class &amp; Accounts'!V$18, 'E2 Allocators'!$B$15:$W$15, 0),FALSE)*$F153)</f>
        <v>0</v>
      </c>
      <c r="W153" s="1411">
        <f>IF(ISERROR(VLOOKUP(VLOOKUP($A153, 'E4 TB Allocation Details'!$A$18:$L$205, MATCH("Demand ID", 'E4 TB Allocation Details'!$A$18:$L$18, 0),FALSE), 'E2 Allocators'!$B$15:$W$361, MATCH('O5 Details by Class &amp; Accounts'!W$18, 'E2 Allocators'!$B$15:$W$15, 0),FALSE)*$F153), 0, VLOOKUP(VLOOKUP($A153, 'E4 TB Allocation Details'!$A$18:$L$205, MATCH("Demand ID", 'E4 TB Allocation Details'!$A$18:$L$18, 0),FALSE), 'E2 Allocators'!$B$15:$W$361, MATCH('O5 Details by Class &amp; Accounts'!W$18, 'E2 Allocators'!$B$15:$W$15, 0),FALSE)*$F153)</f>
        <v>0</v>
      </c>
      <c r="X153" s="1411">
        <f>IF(ISERROR(VLOOKUP(VLOOKUP($A153, 'E4 TB Allocation Details'!$A$18:$L$205, MATCH("Demand ID", 'E4 TB Allocation Details'!$A$18:$L$18, 0),FALSE), 'E2 Allocators'!$B$15:$W$361, MATCH('O5 Details by Class &amp; Accounts'!X$18, 'E2 Allocators'!$B$15:$W$15, 0),FALSE)*$F153), 0, VLOOKUP(VLOOKUP($A153, 'E4 TB Allocation Details'!$A$18:$L$205, MATCH("Demand ID", 'E4 TB Allocation Details'!$A$18:$L$18, 0),FALSE), 'E2 Allocators'!$B$15:$W$361, MATCH('O5 Details by Class &amp; Accounts'!X$18, 'E2 Allocators'!$B$15:$W$15, 0),FALSE)*$F153)</f>
        <v>0</v>
      </c>
      <c r="Y153" s="1411">
        <f>IF(ISERROR(VLOOKUP(VLOOKUP($A153, 'E4 TB Allocation Details'!$A$18:$L$205, MATCH("Demand ID", 'E4 TB Allocation Details'!$A$18:$L$18, 0),FALSE), 'E2 Allocators'!$B$15:$W$361, MATCH('O5 Details by Class &amp; Accounts'!Y$18, 'E2 Allocators'!$B$15:$W$15, 0),FALSE)*$F153), 0, VLOOKUP(VLOOKUP($A153, 'E4 TB Allocation Details'!$A$18:$L$205, MATCH("Demand ID", 'E4 TB Allocation Details'!$A$18:$L$18, 0),FALSE), 'E2 Allocators'!$B$15:$W$361, MATCH('O5 Details by Class &amp; Accounts'!Y$18, 'E2 Allocators'!$B$15:$W$15, 0),FALSE)*$F153)</f>
        <v>0</v>
      </c>
      <c r="Z153" s="1411">
        <f>IF(ISERROR(VLOOKUP(VLOOKUP($A153, 'E4 TB Allocation Details'!$A$18:$L$205, MATCH("Demand ID", 'E4 TB Allocation Details'!$A$18:$L$18, 0),FALSE), 'E2 Allocators'!$B$15:$W$361, MATCH('O5 Details by Class &amp; Accounts'!Z$18, 'E2 Allocators'!$B$15:$W$15, 0),FALSE)*$F153), 0, VLOOKUP(VLOOKUP($A153, 'E4 TB Allocation Details'!$A$18:$L$205, MATCH("Demand ID", 'E4 TB Allocation Details'!$A$18:$L$18, 0),FALSE), 'E2 Allocators'!$B$15:$W$361, MATCH('O5 Details by Class &amp; Accounts'!Z$18, 'E2 Allocators'!$B$15:$W$15, 0),FALSE)*$F153)</f>
        <v>0</v>
      </c>
      <c r="AA153" s="1411">
        <f>IF(ISERROR(VLOOKUP(VLOOKUP($A153, 'E4 TB Allocation Details'!$A$18:$L$205, MATCH("Demand ID", 'E4 TB Allocation Details'!$A$18:$L$18, 0),FALSE), 'E2 Allocators'!$B$15:$W$361, MATCH('O5 Details by Class &amp; Accounts'!AA$18, 'E2 Allocators'!$B$15:$W$15, 0),FALSE)*$F153), 0, VLOOKUP(VLOOKUP($A153, 'E4 TB Allocation Details'!$A$18:$L$205, MATCH("Demand ID", 'E4 TB Allocation Details'!$A$18:$L$18, 0),FALSE), 'E2 Allocators'!$B$15:$W$361, MATCH('O5 Details by Class &amp; Accounts'!AA$18, 'E2 Allocators'!$B$15:$W$15, 0),FALSE)*$F153)</f>
        <v>0</v>
      </c>
      <c r="AB153" s="1411">
        <f>IF(ISERROR(VLOOKUP(VLOOKUP($A153, 'E4 TB Allocation Details'!$A$18:$L$205, MATCH("Demand ID", 'E4 TB Allocation Details'!$A$18:$L$18, 0),FALSE), 'E2 Allocators'!$B$15:$W$361, MATCH('O5 Details by Class &amp; Accounts'!AB$18, 'E2 Allocators'!$B$15:$W$15, 0),FALSE)*$F153), 0, VLOOKUP(VLOOKUP($A153, 'E4 TB Allocation Details'!$A$18:$L$205, MATCH("Demand ID", 'E4 TB Allocation Details'!$A$18:$L$18, 0),FALSE), 'E2 Allocators'!$B$15:$W$361, MATCH('O5 Details by Class &amp; Accounts'!AB$18, 'E2 Allocators'!$B$15:$W$15, 0),FALSE)*$F153)</f>
        <v>0</v>
      </c>
      <c r="AC153" s="1411">
        <f t="shared" si="32"/>
        <v>63700.000000000007</v>
      </c>
      <c r="AD153" s="1411">
        <f>IF(ISERROR(VLOOKUP(VLOOKUP($A153, 'E4 TB Allocation Details'!$A$18:$L$205, MATCH("Customer ID", 'E4 TB Allocation Details'!$A$18:$L$18, 0),FALSE), 'E2 Allocators'!$B$15:$W$361, MATCH('O5 Details by Class &amp; Accounts'!AD$18, 'E2 Allocators'!$B$15:$W$15, 0),FALSE)*$G153), 0, VLOOKUP(VLOOKUP($A153, 'E4 TB Allocation Details'!$A$18:$L$205, MATCH("Customer ID", 'E4 TB Allocation Details'!$A$18:$L$18, 0),FALSE), 'E2 Allocators'!$B$15:$W$361, MATCH('O5 Details by Class &amp; Accounts'!AD$18, 'E2 Allocators'!$B$15:$W$15, 0),FALSE)*$G153)</f>
        <v>23261.528859299771</v>
      </c>
      <c r="AE153" s="1411">
        <f>IF(ISERROR(VLOOKUP(VLOOKUP($A153, 'E4 TB Allocation Details'!$A$18:$L$205, MATCH("Customer ID", 'E4 TB Allocation Details'!$A$18:$L$18, 0),FALSE), 'E2 Allocators'!$B$15:$W$361, MATCH('O5 Details by Class &amp; Accounts'!AE$18, 'E2 Allocators'!$B$15:$W$15, 0),FALSE)*$G153), 0, VLOOKUP(VLOOKUP($A153, 'E4 TB Allocation Details'!$A$18:$L$205, MATCH("Customer ID", 'E4 TB Allocation Details'!$A$18:$L$18, 0),FALSE), 'E2 Allocators'!$B$15:$W$361, MATCH('O5 Details by Class &amp; Accounts'!AE$18, 'E2 Allocators'!$B$15:$W$15, 0),FALSE)*$G153)</f>
        <v>2762.6760981988946</v>
      </c>
      <c r="AF153" s="1411">
        <f>IF(ISERROR(VLOOKUP(VLOOKUP($A153, 'E4 TB Allocation Details'!$A$18:$L$205, MATCH("Customer ID", 'E4 TB Allocation Details'!$A$18:$L$18, 0),FALSE), 'E2 Allocators'!$B$15:$W$361, MATCH('O5 Details by Class &amp; Accounts'!AF$18, 'E2 Allocators'!$B$15:$W$15, 0),FALSE)*$G153), 0, VLOOKUP(VLOOKUP($A153, 'E4 TB Allocation Details'!$A$18:$L$205, MATCH("Customer ID", 'E4 TB Allocation Details'!$A$18:$L$18, 0),FALSE), 'E2 Allocators'!$B$15:$W$361, MATCH('O5 Details by Class &amp; Accounts'!AF$18, 'E2 Allocators'!$B$15:$W$15, 0),FALSE)*$G153)</f>
        <v>320.10342982821135</v>
      </c>
      <c r="AG153" s="1411">
        <f>IF(ISERROR(VLOOKUP(VLOOKUP($A153, 'E4 TB Allocation Details'!$A$18:$L$205, MATCH("Customer ID", 'E4 TB Allocation Details'!$A$18:$L$18, 0),FALSE), 'E2 Allocators'!$B$15:$W$361, MATCH('O5 Details by Class &amp; Accounts'!AG$18, 'E2 Allocators'!$B$15:$W$15, 0),FALSE)*$G153), 0, VLOOKUP(VLOOKUP($A153, 'E4 TB Allocation Details'!$A$18:$L$205, MATCH("Customer ID", 'E4 TB Allocation Details'!$A$18:$L$18, 0),FALSE), 'E2 Allocators'!$B$15:$W$361, MATCH('O5 Details by Class &amp; Accounts'!AG$18, 'E2 Allocators'!$B$15:$W$15, 0),FALSE)*$G153)</f>
        <v>0</v>
      </c>
      <c r="AH153" s="1411">
        <f>IF(ISERROR(VLOOKUP(VLOOKUP($A153, 'E4 TB Allocation Details'!$A$18:$L$205, MATCH("Customer ID", 'E4 TB Allocation Details'!$A$18:$L$18, 0),FALSE), 'E2 Allocators'!$B$15:$W$361, MATCH('O5 Details by Class &amp; Accounts'!AH$18, 'E2 Allocators'!$B$15:$W$15, 0),FALSE)*$G153), 0, VLOOKUP(VLOOKUP($A153, 'E4 TB Allocation Details'!$A$18:$L$205, MATCH("Customer ID", 'E4 TB Allocation Details'!$A$18:$L$18, 0),FALSE), 'E2 Allocators'!$B$15:$W$361, MATCH('O5 Details by Class &amp; Accounts'!AH$18, 'E2 Allocators'!$B$15:$W$15, 0),FALSE)*$G153)</f>
        <v>0</v>
      </c>
      <c r="AI153" s="1411">
        <f>IF(ISERROR(VLOOKUP(VLOOKUP($A153, 'E4 TB Allocation Details'!$A$18:$L$205, MATCH("Customer ID", 'E4 TB Allocation Details'!$A$18:$L$18, 0),FALSE), 'E2 Allocators'!$B$15:$W$361, MATCH('O5 Details by Class &amp; Accounts'!AI$18, 'E2 Allocators'!$B$15:$W$15, 0),FALSE)*$G153), 0, VLOOKUP(VLOOKUP($A153, 'E4 TB Allocation Details'!$A$18:$L$205, MATCH("Customer ID", 'E4 TB Allocation Details'!$A$18:$L$18, 0),FALSE), 'E2 Allocators'!$B$15:$W$361, MATCH('O5 Details by Class &amp; Accounts'!AI$18, 'E2 Allocators'!$B$15:$W$15, 0),FALSE)*$G153)</f>
        <v>0</v>
      </c>
      <c r="AJ153" s="1411">
        <f>IF(ISERROR(VLOOKUP(VLOOKUP($A153, 'E4 TB Allocation Details'!$A$18:$L$205, MATCH("Customer ID", 'E4 TB Allocation Details'!$A$18:$L$18, 0),FALSE), 'E2 Allocators'!$B$15:$W$361, MATCH('O5 Details by Class &amp; Accounts'!AJ$18, 'E2 Allocators'!$B$15:$W$15, 0),FALSE)*$G153), 0, VLOOKUP(VLOOKUP($A153, 'E4 TB Allocation Details'!$A$18:$L$205, MATCH("Customer ID", 'E4 TB Allocation Details'!$A$18:$L$18, 0),FALSE), 'E2 Allocators'!$B$15:$W$361, MATCH('O5 Details by Class &amp; Accounts'!AJ$18, 'E2 Allocators'!$B$15:$W$15, 0),FALSE)*$G153)</f>
        <v>7250.2407418415269</v>
      </c>
      <c r="AK153" s="1411">
        <f>IF(ISERROR(VLOOKUP(VLOOKUP($A153, 'E4 TB Allocation Details'!$A$18:$L$205, MATCH("Customer ID", 'E4 TB Allocation Details'!$A$18:$L$18, 0),FALSE), 'E2 Allocators'!$B$15:$W$361, MATCH('O5 Details by Class &amp; Accounts'!AK$18, 'E2 Allocators'!$B$15:$W$15, 0),FALSE)*$G153), 0, VLOOKUP(VLOOKUP($A153, 'E4 TB Allocation Details'!$A$18:$L$205, MATCH("Customer ID", 'E4 TB Allocation Details'!$A$18:$L$18, 0),FALSE), 'E2 Allocators'!$B$15:$W$361, MATCH('O5 Details by Class &amp; Accounts'!AK$18, 'E2 Allocators'!$B$15:$W$15, 0),FALSE)*$G153)</f>
        <v>397.58069309873395</v>
      </c>
      <c r="AL153" s="1411">
        <f>IF(ISERROR(VLOOKUP(VLOOKUP($A153, 'E4 TB Allocation Details'!$A$18:$L$205, MATCH("Customer ID", 'E4 TB Allocation Details'!$A$18:$L$18, 0),FALSE), 'E2 Allocators'!$B$15:$W$361, MATCH('O5 Details by Class &amp; Accounts'!AL$18, 'E2 Allocators'!$B$15:$W$15, 0),FALSE)*$G153), 0, VLOOKUP(VLOOKUP($A153, 'E4 TB Allocation Details'!$A$18:$L$205, MATCH("Customer ID", 'E4 TB Allocation Details'!$A$18:$L$18, 0),FALSE), 'E2 Allocators'!$B$15:$W$361, MATCH('O5 Details by Class &amp; Accounts'!AL$18, 'E2 Allocators'!$B$15:$W$15, 0),FALSE)*$G153)</f>
        <v>307.87017773286578</v>
      </c>
      <c r="AM153" s="1411">
        <f>IF(ISERROR(VLOOKUP(VLOOKUP($A153, 'E4 TB Allocation Details'!$A$18:$L$205, MATCH("Customer ID", 'E4 TB Allocation Details'!$A$18:$L$18, 0),FALSE), 'E2 Allocators'!$B$15:$W$361, MATCH('O5 Details by Class &amp; Accounts'!AM$18, 'E2 Allocators'!$B$15:$W$15, 0),FALSE)*$G153), 0, VLOOKUP(VLOOKUP($A153, 'E4 TB Allocation Details'!$A$18:$L$205, MATCH("Customer ID", 'E4 TB Allocation Details'!$A$18:$L$18, 0),FALSE), 'E2 Allocators'!$B$15:$W$361, MATCH('O5 Details by Class &amp; Accounts'!AM$18, 'E2 Allocators'!$B$15:$W$15, 0),FALSE)*$G153)</f>
        <v>0</v>
      </c>
      <c r="AN153" s="1411">
        <f>IF(ISERROR(VLOOKUP(VLOOKUP($A153, 'E4 TB Allocation Details'!$A$18:$L$205, MATCH("Customer ID", 'E4 TB Allocation Details'!$A$18:$L$18, 0),FALSE), 'E2 Allocators'!$B$15:$W$361, MATCH('O5 Details by Class &amp; Accounts'!AN$18, 'E2 Allocators'!$B$15:$W$15, 0),FALSE)*$G153), 0, VLOOKUP(VLOOKUP($A153, 'E4 TB Allocation Details'!$A$18:$L$205, MATCH("Customer ID", 'E4 TB Allocation Details'!$A$18:$L$18, 0),FALSE), 'E2 Allocators'!$B$15:$W$361, MATCH('O5 Details by Class &amp; Accounts'!AN$18, 'E2 Allocators'!$B$15:$W$15, 0),FALSE)*$G153)</f>
        <v>0</v>
      </c>
      <c r="AO153" s="1411">
        <f>IF(ISERROR(VLOOKUP(VLOOKUP($A153, 'E4 TB Allocation Details'!$A$18:$L$205, MATCH("Customer ID", 'E4 TB Allocation Details'!$A$18:$L$18, 0),FALSE), 'E2 Allocators'!$B$15:$W$361, MATCH('O5 Details by Class &amp; Accounts'!AO$18, 'E2 Allocators'!$B$15:$W$15, 0),FALSE)*$G153), 0, VLOOKUP(VLOOKUP($A153, 'E4 TB Allocation Details'!$A$18:$L$205, MATCH("Customer ID", 'E4 TB Allocation Details'!$A$18:$L$18, 0),FALSE), 'E2 Allocators'!$B$15:$W$361, MATCH('O5 Details by Class &amp; Accounts'!AO$18, 'E2 Allocators'!$B$15:$W$15, 0),FALSE)*$G153)</f>
        <v>0</v>
      </c>
      <c r="AP153" s="1411">
        <f>IF(ISERROR(VLOOKUP(VLOOKUP($A153, 'E4 TB Allocation Details'!$A$18:$L$205, MATCH("Customer ID", 'E4 TB Allocation Details'!$A$18:$L$18, 0),FALSE), 'E2 Allocators'!$B$15:$W$361, MATCH('O5 Details by Class &amp; Accounts'!AP$18, 'E2 Allocators'!$B$15:$W$15, 0),FALSE)*$G153), 0, VLOOKUP(VLOOKUP($A153, 'E4 TB Allocation Details'!$A$18:$L$205, MATCH("Customer ID", 'E4 TB Allocation Details'!$A$18:$L$18, 0),FALSE), 'E2 Allocators'!$B$15:$W$361, MATCH('O5 Details by Class &amp; Accounts'!AP$18, 'E2 Allocators'!$B$15:$W$15, 0),FALSE)*$G153)</f>
        <v>0</v>
      </c>
      <c r="AQ153" s="1411">
        <f>IF(ISERROR(VLOOKUP(VLOOKUP($A153, 'E4 TB Allocation Details'!$A$18:$L$205, MATCH("Customer ID", 'E4 TB Allocation Details'!$A$18:$L$18, 0),FALSE), 'E2 Allocators'!$B$15:$W$361, MATCH('O5 Details by Class &amp; Accounts'!AQ$18, 'E2 Allocators'!$B$15:$W$15, 0),FALSE)*$G153), 0, VLOOKUP(VLOOKUP($A153, 'E4 TB Allocation Details'!$A$18:$L$205, MATCH("Customer ID", 'E4 TB Allocation Details'!$A$18:$L$18, 0),FALSE), 'E2 Allocators'!$B$15:$W$361, MATCH('O5 Details by Class &amp; Accounts'!AQ$18, 'E2 Allocators'!$B$15:$W$15, 0),FALSE)*$G153)</f>
        <v>0</v>
      </c>
      <c r="AR153" s="1411">
        <f>IF(ISERROR(VLOOKUP(VLOOKUP($A153, 'E4 TB Allocation Details'!$A$18:$L$205, MATCH("Customer ID", 'E4 TB Allocation Details'!$A$18:$L$18, 0),FALSE), 'E2 Allocators'!$B$15:$W$361, MATCH('O5 Details by Class &amp; Accounts'!AR$18, 'E2 Allocators'!$B$15:$W$15, 0),FALSE)*$G153), 0, VLOOKUP(VLOOKUP($A153, 'E4 TB Allocation Details'!$A$18:$L$205, MATCH("Customer ID", 'E4 TB Allocation Details'!$A$18:$L$18, 0),FALSE), 'E2 Allocators'!$B$15:$W$361, MATCH('O5 Details by Class &amp; Accounts'!AR$18, 'E2 Allocators'!$B$15:$W$15, 0),FALSE)*$G153)</f>
        <v>0</v>
      </c>
      <c r="AS153" s="1411">
        <f>IF(ISERROR(VLOOKUP(VLOOKUP($A153, 'E4 TB Allocation Details'!$A$18:$L$205, MATCH("Customer ID", 'E4 TB Allocation Details'!$A$18:$L$18, 0),FALSE), 'E2 Allocators'!$B$15:$W$361, MATCH('O5 Details by Class &amp; Accounts'!AS$18, 'E2 Allocators'!$B$15:$W$15, 0),FALSE)*$G153), 0, VLOOKUP(VLOOKUP($A153, 'E4 TB Allocation Details'!$A$18:$L$205, MATCH("Customer ID", 'E4 TB Allocation Details'!$A$18:$L$18, 0),FALSE), 'E2 Allocators'!$B$15:$W$361, MATCH('O5 Details by Class &amp; Accounts'!AS$18, 'E2 Allocators'!$B$15:$W$15, 0),FALSE)*$G153)</f>
        <v>0</v>
      </c>
      <c r="AT153" s="1411">
        <f>IF(ISERROR(VLOOKUP(VLOOKUP($A153, 'E4 TB Allocation Details'!$A$18:$L$205, MATCH("Customer ID", 'E4 TB Allocation Details'!$A$18:$L$18, 0),FALSE), 'E2 Allocators'!$B$15:$W$361, MATCH('O5 Details by Class &amp; Accounts'!AT$18, 'E2 Allocators'!$B$15:$W$15, 0),FALSE)*$G153), 0, VLOOKUP(VLOOKUP($A153, 'E4 TB Allocation Details'!$A$18:$L$205, MATCH("Customer ID", 'E4 TB Allocation Details'!$A$18:$L$18, 0),FALSE), 'E2 Allocators'!$B$15:$W$361, MATCH('O5 Details by Class &amp; Accounts'!AT$18, 'E2 Allocators'!$B$15:$W$15, 0),FALSE)*$G153)</f>
        <v>0</v>
      </c>
      <c r="AU153" s="1411">
        <f>IF(ISERROR(VLOOKUP(VLOOKUP($A153, 'E4 TB Allocation Details'!$A$18:$L$205, MATCH("Customer ID", 'E4 TB Allocation Details'!$A$18:$L$18, 0),FALSE), 'E2 Allocators'!$B$15:$W$361, MATCH('O5 Details by Class &amp; Accounts'!AU$18, 'E2 Allocators'!$B$15:$W$15, 0),FALSE)*$G153), 0, VLOOKUP(VLOOKUP($A153, 'E4 TB Allocation Details'!$A$18:$L$205, MATCH("Customer ID", 'E4 TB Allocation Details'!$A$18:$L$18, 0),FALSE), 'E2 Allocators'!$B$15:$W$361, MATCH('O5 Details by Class &amp; Accounts'!AU$18, 'E2 Allocators'!$B$15:$W$15, 0),FALSE)*$G153)</f>
        <v>0</v>
      </c>
      <c r="AV153" s="1411">
        <f>IF(ISERROR(VLOOKUP(VLOOKUP($A153, 'E4 TB Allocation Details'!$A$18:$L$205, MATCH("Customer ID", 'E4 TB Allocation Details'!$A$18:$L$18, 0),FALSE), 'E2 Allocators'!$B$15:$W$361, MATCH('O5 Details by Class &amp; Accounts'!AV$18, 'E2 Allocators'!$B$15:$W$15, 0),FALSE)*$G153), 0, VLOOKUP(VLOOKUP($A153, 'E4 TB Allocation Details'!$A$18:$L$205, MATCH("Customer ID", 'E4 TB Allocation Details'!$A$18:$L$18, 0),FALSE), 'E2 Allocators'!$B$15:$W$361, MATCH('O5 Details by Class &amp; Accounts'!AV$18, 'E2 Allocators'!$B$15:$W$15, 0),FALSE)*$G153)</f>
        <v>0</v>
      </c>
      <c r="AW153" s="1411">
        <f>IF(ISERROR(VLOOKUP(VLOOKUP($A153, 'E4 TB Allocation Details'!$A$18:$L$205, MATCH("Customer ID", 'E4 TB Allocation Details'!$A$18:$L$18, 0),FALSE), 'E2 Allocators'!$B$15:$W$361, MATCH('O5 Details by Class &amp; Accounts'!AW$18, 'E2 Allocators'!$B$15:$W$15, 0),FALSE)*$G153), 0, VLOOKUP(VLOOKUP($A153, 'E4 TB Allocation Details'!$A$18:$L$205, MATCH("Customer ID", 'E4 TB Allocation Details'!$A$18:$L$18, 0),FALSE), 'E2 Allocators'!$B$15:$W$361, MATCH('O5 Details by Class &amp; Accounts'!AW$18, 'E2 Allocators'!$B$15:$W$15, 0),FALSE)*$G153)</f>
        <v>0</v>
      </c>
      <c r="AX153" s="1411">
        <f t="shared" si="33"/>
        <v>34300</v>
      </c>
      <c r="AY153" s="1411">
        <f>IF(ISERROR(VLOOKUP(VLOOKUP($A153, 'E4 TB Allocation Details'!$A$18:$L$205, MATCH("Misc ID", 'E4 TB Allocation Details'!$A$18:$L$18, 0),FALSE), 'E2 Allocators'!$B$15:$W$361, MATCH('O5 Details by Class &amp; Accounts'!AY$18, 'E2 Allocators'!$B$15:$W$15, 0),FALSE)*$E153), 0, VLOOKUP(VLOOKUP($A153, 'E4 TB Allocation Details'!$A$18:$L$205, MATCH("Misc ID", 'E4 TB Allocation Details'!$A$18:$L$18, 0),FALSE), 'E2 Allocators'!$B$15:$W$361, MATCH('O5 Details by Class &amp; Accounts'!AY$18, 'E2 Allocators'!$B$15:$W$15, 0),FALSE)*$E153)</f>
        <v>0</v>
      </c>
      <c r="AZ153" s="1411">
        <f>IF(ISERROR(VLOOKUP(VLOOKUP($A153, 'E4 TB Allocation Details'!$A$18:$L$205, MATCH("Misc ID", 'E4 TB Allocation Details'!$A$18:$L$18, 0),FALSE), 'E2 Allocators'!$B$15:$W$361, MATCH('O5 Details by Class &amp; Accounts'!AZ$18, 'E2 Allocators'!$B$15:$W$15, 0),FALSE)*$E153), 0, VLOOKUP(VLOOKUP($A153, 'E4 TB Allocation Details'!$A$18:$L$205, MATCH("Misc ID", 'E4 TB Allocation Details'!$A$18:$L$18, 0),FALSE), 'E2 Allocators'!$B$15:$W$361, MATCH('O5 Details by Class &amp; Accounts'!AZ$18, 'E2 Allocators'!$B$15:$W$15, 0),FALSE)*$E153)</f>
        <v>0</v>
      </c>
      <c r="BA153" s="1411">
        <f>IF(ISERROR(VLOOKUP(VLOOKUP($A153, 'E4 TB Allocation Details'!$A$18:$L$205, MATCH("Misc ID", 'E4 TB Allocation Details'!$A$18:$L$18, 0),FALSE), 'E2 Allocators'!$B$15:$W$361, MATCH('O5 Details by Class &amp; Accounts'!BA$18, 'E2 Allocators'!$B$15:$W$15, 0),FALSE)*$E153), 0, VLOOKUP(VLOOKUP($A153, 'E4 TB Allocation Details'!$A$18:$L$205, MATCH("Misc ID", 'E4 TB Allocation Details'!$A$18:$L$18, 0),FALSE), 'E2 Allocators'!$B$15:$W$361, MATCH('O5 Details by Class &amp; Accounts'!BA$18, 'E2 Allocators'!$B$15:$W$15, 0),FALSE)*$E153)</f>
        <v>0</v>
      </c>
      <c r="BB153" s="1411">
        <f>IF(ISERROR(VLOOKUP(VLOOKUP($A153, 'E4 TB Allocation Details'!$A$18:$L$205, MATCH("Misc ID", 'E4 TB Allocation Details'!$A$18:$L$18, 0),FALSE), 'E2 Allocators'!$B$15:$W$361, MATCH('O5 Details by Class &amp; Accounts'!BB$18, 'E2 Allocators'!$B$15:$W$15, 0),FALSE)*$E153), 0, VLOOKUP(VLOOKUP($A153, 'E4 TB Allocation Details'!$A$18:$L$205, MATCH("Misc ID", 'E4 TB Allocation Details'!$A$18:$L$18, 0),FALSE), 'E2 Allocators'!$B$15:$W$361, MATCH('O5 Details by Class &amp; Accounts'!BB$18, 'E2 Allocators'!$B$15:$W$15, 0),FALSE)*$E153)</f>
        <v>0</v>
      </c>
      <c r="BC153" s="1411">
        <f>IF(ISERROR(VLOOKUP(VLOOKUP($A153, 'E4 TB Allocation Details'!$A$18:$L$205, MATCH("Misc ID", 'E4 TB Allocation Details'!$A$18:$L$18, 0),FALSE), 'E2 Allocators'!$B$15:$W$361, MATCH('O5 Details by Class &amp; Accounts'!BC$18, 'E2 Allocators'!$B$15:$W$15, 0),FALSE)*$E153), 0, VLOOKUP(VLOOKUP($A153, 'E4 TB Allocation Details'!$A$18:$L$205, MATCH("Misc ID", 'E4 TB Allocation Details'!$A$18:$L$18, 0),FALSE), 'E2 Allocators'!$B$15:$W$361, MATCH('O5 Details by Class &amp; Accounts'!BC$18, 'E2 Allocators'!$B$15:$W$15, 0),FALSE)*$E153)</f>
        <v>0</v>
      </c>
      <c r="BD153" s="1411">
        <f>IF(ISERROR(VLOOKUP(VLOOKUP($A153, 'E4 TB Allocation Details'!$A$18:$L$205, MATCH("Misc ID", 'E4 TB Allocation Details'!$A$18:$L$18, 0),FALSE), 'E2 Allocators'!$B$15:$W$361, MATCH('O5 Details by Class &amp; Accounts'!BD$18, 'E2 Allocators'!$B$15:$W$15, 0),FALSE)*$E153), 0, VLOOKUP(VLOOKUP($A153, 'E4 TB Allocation Details'!$A$18:$L$205, MATCH("Misc ID", 'E4 TB Allocation Details'!$A$18:$L$18, 0),FALSE), 'E2 Allocators'!$B$15:$W$361, MATCH('O5 Details by Class &amp; Accounts'!BD$18, 'E2 Allocators'!$B$15:$W$15, 0),FALSE)*$E153)</f>
        <v>0</v>
      </c>
      <c r="BE153" s="1411">
        <f>IF(ISERROR(VLOOKUP(VLOOKUP($A153, 'E4 TB Allocation Details'!$A$18:$L$205, MATCH("Misc ID", 'E4 TB Allocation Details'!$A$18:$L$18, 0),FALSE), 'E2 Allocators'!$B$15:$W$361, MATCH('O5 Details by Class &amp; Accounts'!BE$18, 'E2 Allocators'!$B$15:$W$15, 0),FALSE)*$E153), 0, VLOOKUP(VLOOKUP($A153, 'E4 TB Allocation Details'!$A$18:$L$205, MATCH("Misc ID", 'E4 TB Allocation Details'!$A$18:$L$18, 0),FALSE), 'E2 Allocators'!$B$15:$W$361, MATCH('O5 Details by Class &amp; Accounts'!BE$18, 'E2 Allocators'!$B$15:$W$15, 0),FALSE)*$E153)</f>
        <v>0</v>
      </c>
      <c r="BF153" s="1411">
        <f>IF(ISERROR(VLOOKUP(VLOOKUP($A153, 'E4 TB Allocation Details'!$A$18:$L$205, MATCH("Misc ID", 'E4 TB Allocation Details'!$A$18:$L$18, 0),FALSE), 'E2 Allocators'!$B$15:$W$361, MATCH('O5 Details by Class &amp; Accounts'!BF$18, 'E2 Allocators'!$B$15:$W$15, 0),FALSE)*$E153), 0, VLOOKUP(VLOOKUP($A153, 'E4 TB Allocation Details'!$A$18:$L$205, MATCH("Misc ID", 'E4 TB Allocation Details'!$A$18:$L$18, 0),FALSE), 'E2 Allocators'!$B$15:$W$361, MATCH('O5 Details by Class &amp; Accounts'!BF$18, 'E2 Allocators'!$B$15:$W$15, 0),FALSE)*$E153)</f>
        <v>0</v>
      </c>
      <c r="BG153" s="1411">
        <f>IF(ISERROR(VLOOKUP(VLOOKUP($A153, 'E4 TB Allocation Details'!$A$18:$L$205, MATCH("Misc ID", 'E4 TB Allocation Details'!$A$18:$L$18, 0),FALSE), 'E2 Allocators'!$B$15:$W$361, MATCH('O5 Details by Class &amp; Accounts'!BG$18, 'E2 Allocators'!$B$15:$W$15, 0),FALSE)*$E153), 0, VLOOKUP(VLOOKUP($A153, 'E4 TB Allocation Details'!$A$18:$L$205, MATCH("Misc ID", 'E4 TB Allocation Details'!$A$18:$L$18, 0),FALSE), 'E2 Allocators'!$B$15:$W$361, MATCH('O5 Details by Class &amp; Accounts'!BG$18, 'E2 Allocators'!$B$15:$W$15, 0),FALSE)*$E153)</f>
        <v>0</v>
      </c>
      <c r="BH153" s="1411">
        <f>IF(ISERROR(VLOOKUP(VLOOKUP($A153, 'E4 TB Allocation Details'!$A$18:$L$205, MATCH("Misc ID", 'E4 TB Allocation Details'!$A$18:$L$18, 0),FALSE), 'E2 Allocators'!$B$15:$W$361, MATCH('O5 Details by Class &amp; Accounts'!BH$18, 'E2 Allocators'!$B$15:$W$15, 0),FALSE)*$E153), 0, VLOOKUP(VLOOKUP($A153, 'E4 TB Allocation Details'!$A$18:$L$205, MATCH("Misc ID", 'E4 TB Allocation Details'!$A$18:$L$18, 0),FALSE), 'E2 Allocators'!$B$15:$W$361, MATCH('O5 Details by Class &amp; Accounts'!BH$18, 'E2 Allocators'!$B$15:$W$15, 0),FALSE)*$E153)</f>
        <v>0</v>
      </c>
      <c r="BI153" s="1411">
        <f>IF(ISERROR(VLOOKUP(VLOOKUP($A153, 'E4 TB Allocation Details'!$A$18:$L$205, MATCH("Misc ID", 'E4 TB Allocation Details'!$A$18:$L$18, 0),FALSE), 'E2 Allocators'!$B$15:$W$361, MATCH('O5 Details by Class &amp; Accounts'!BI$18, 'E2 Allocators'!$B$15:$W$15, 0),FALSE)*$E153), 0, VLOOKUP(VLOOKUP($A153, 'E4 TB Allocation Details'!$A$18:$L$205, MATCH("Misc ID", 'E4 TB Allocation Details'!$A$18:$L$18, 0),FALSE), 'E2 Allocators'!$B$15:$W$361, MATCH('O5 Details by Class &amp; Accounts'!BI$18, 'E2 Allocators'!$B$15:$W$15, 0),FALSE)*$E153)</f>
        <v>0</v>
      </c>
      <c r="BJ153" s="1411">
        <f>IF(ISERROR(VLOOKUP(VLOOKUP($A153, 'E4 TB Allocation Details'!$A$18:$L$205, MATCH("Misc ID", 'E4 TB Allocation Details'!$A$18:$L$18, 0),FALSE), 'E2 Allocators'!$B$15:$W$361, MATCH('O5 Details by Class &amp; Accounts'!BJ$18, 'E2 Allocators'!$B$15:$W$15, 0),FALSE)*$E153), 0, VLOOKUP(VLOOKUP($A153, 'E4 TB Allocation Details'!$A$18:$L$205, MATCH("Misc ID", 'E4 TB Allocation Details'!$A$18:$L$18, 0),FALSE), 'E2 Allocators'!$B$15:$W$361, MATCH('O5 Details by Class &amp; Accounts'!BJ$18, 'E2 Allocators'!$B$15:$W$15, 0),FALSE)*$E153)</f>
        <v>0</v>
      </c>
      <c r="BK153" s="1411">
        <f>IF(ISERROR(VLOOKUP(VLOOKUP($A153, 'E4 TB Allocation Details'!$A$18:$L$205, MATCH("Misc ID", 'E4 TB Allocation Details'!$A$18:$L$18, 0),FALSE), 'E2 Allocators'!$B$15:$W$361, MATCH('O5 Details by Class &amp; Accounts'!BK$18, 'E2 Allocators'!$B$15:$W$15, 0),FALSE)*$E153), 0, VLOOKUP(VLOOKUP($A153, 'E4 TB Allocation Details'!$A$18:$L$205, MATCH("Misc ID", 'E4 TB Allocation Details'!$A$18:$L$18, 0),FALSE), 'E2 Allocators'!$B$15:$W$361, MATCH('O5 Details by Class &amp; Accounts'!BK$18, 'E2 Allocators'!$B$15:$W$15, 0),FALSE)*$E153)</f>
        <v>0</v>
      </c>
      <c r="BL153" s="1411">
        <f>IF(ISERROR(VLOOKUP(VLOOKUP($A153, 'E4 TB Allocation Details'!$A$18:$L$205, MATCH("Misc ID", 'E4 TB Allocation Details'!$A$18:$L$18, 0),FALSE), 'E2 Allocators'!$B$15:$W$361, MATCH('O5 Details by Class &amp; Accounts'!BL$18, 'E2 Allocators'!$B$15:$W$15, 0),FALSE)*$E153), 0, VLOOKUP(VLOOKUP($A153, 'E4 TB Allocation Details'!$A$18:$L$205, MATCH("Misc ID", 'E4 TB Allocation Details'!$A$18:$L$18, 0),FALSE), 'E2 Allocators'!$B$15:$W$361, MATCH('O5 Details by Class &amp; Accounts'!BL$18, 'E2 Allocators'!$B$15:$W$15, 0),FALSE)*$E153)</f>
        <v>0</v>
      </c>
      <c r="BM153" s="1411">
        <f>IF(ISERROR(VLOOKUP(VLOOKUP($A153, 'E4 TB Allocation Details'!$A$18:$L$205, MATCH("Misc ID", 'E4 TB Allocation Details'!$A$18:$L$18, 0),FALSE), 'E2 Allocators'!$B$15:$W$361, MATCH('O5 Details by Class &amp; Accounts'!BM$18, 'E2 Allocators'!$B$15:$W$15, 0),FALSE)*$E153), 0, VLOOKUP(VLOOKUP($A153, 'E4 TB Allocation Details'!$A$18:$L$205, MATCH("Misc ID", 'E4 TB Allocation Details'!$A$18:$L$18, 0),FALSE), 'E2 Allocators'!$B$15:$W$361, MATCH('O5 Details by Class &amp; Accounts'!BM$18, 'E2 Allocators'!$B$15:$W$15, 0),FALSE)*$E153)</f>
        <v>0</v>
      </c>
      <c r="BN153" s="1411">
        <f>IF(ISERROR(VLOOKUP(VLOOKUP($A153, 'E4 TB Allocation Details'!$A$18:$L$205, MATCH("Misc ID", 'E4 TB Allocation Details'!$A$18:$L$18, 0),FALSE), 'E2 Allocators'!$B$15:$W$361, MATCH('O5 Details by Class &amp; Accounts'!BN$18, 'E2 Allocators'!$B$15:$W$15, 0),FALSE)*$E153), 0, VLOOKUP(VLOOKUP($A153, 'E4 TB Allocation Details'!$A$18:$L$205, MATCH("Misc ID", 'E4 TB Allocation Details'!$A$18:$L$18, 0),FALSE), 'E2 Allocators'!$B$15:$W$361, MATCH('O5 Details by Class &amp; Accounts'!BN$18, 'E2 Allocators'!$B$15:$W$15, 0),FALSE)*$E153)</f>
        <v>0</v>
      </c>
      <c r="BO153" s="1411">
        <f>IF(ISERROR(VLOOKUP(VLOOKUP($A153, 'E4 TB Allocation Details'!$A$18:$L$205, MATCH("Misc ID", 'E4 TB Allocation Details'!$A$18:$L$18, 0),FALSE), 'E2 Allocators'!$B$15:$W$361, MATCH('O5 Details by Class &amp; Accounts'!BO$18, 'E2 Allocators'!$B$15:$W$15, 0),FALSE)*$E153), 0, VLOOKUP(VLOOKUP($A153, 'E4 TB Allocation Details'!$A$18:$L$205, MATCH("Misc ID", 'E4 TB Allocation Details'!$A$18:$L$18, 0),FALSE), 'E2 Allocators'!$B$15:$W$361, MATCH('O5 Details by Class &amp; Accounts'!BO$18, 'E2 Allocators'!$B$15:$W$15, 0),FALSE)*$E153)</f>
        <v>0</v>
      </c>
      <c r="BP153" s="1411">
        <f>IF(ISERROR(VLOOKUP(VLOOKUP($A153, 'E4 TB Allocation Details'!$A$18:$L$205, MATCH("Misc ID", 'E4 TB Allocation Details'!$A$18:$L$18, 0),FALSE), 'E2 Allocators'!$B$15:$W$361, MATCH('O5 Details by Class &amp; Accounts'!BP$18, 'E2 Allocators'!$B$15:$W$15, 0),FALSE)*$E153), 0, VLOOKUP(VLOOKUP($A153, 'E4 TB Allocation Details'!$A$18:$L$205, MATCH("Misc ID", 'E4 TB Allocation Details'!$A$18:$L$18, 0),FALSE), 'E2 Allocators'!$B$15:$W$361, MATCH('O5 Details by Class &amp; Accounts'!BP$18, 'E2 Allocators'!$B$15:$W$15, 0),FALSE)*$E153)</f>
        <v>0</v>
      </c>
      <c r="BQ153" s="1411">
        <f>IF(ISERROR(VLOOKUP(VLOOKUP($A153, 'E4 TB Allocation Details'!$A$18:$L$205, MATCH("Misc ID", 'E4 TB Allocation Details'!$A$18:$L$18, 0),FALSE), 'E2 Allocators'!$B$15:$W$361, MATCH('O5 Details by Class &amp; Accounts'!BQ$18, 'E2 Allocators'!$B$15:$W$15, 0),FALSE)*$E153), 0, VLOOKUP(VLOOKUP($A153, 'E4 TB Allocation Details'!$A$18:$L$205, MATCH("Misc ID", 'E4 TB Allocation Details'!$A$18:$L$18, 0),FALSE), 'E2 Allocators'!$B$15:$W$361, MATCH('O5 Details by Class &amp; Accounts'!BQ$18, 'E2 Allocators'!$B$15:$W$15, 0),FALSE)*$E153)</f>
        <v>0</v>
      </c>
      <c r="BR153" s="1411">
        <f>IF(ISERROR(VLOOKUP(VLOOKUP($A153, 'E4 TB Allocation Details'!$A$18:$L$205, MATCH("Misc ID", 'E4 TB Allocation Details'!$A$18:$L$18, 0),FALSE), 'E2 Allocators'!$B$15:$W$361, MATCH('O5 Details by Class &amp; Accounts'!BR$18, 'E2 Allocators'!$B$15:$W$15, 0),FALSE)*$E153), 0, VLOOKUP(VLOOKUP($A153, 'E4 TB Allocation Details'!$A$18:$L$205, MATCH("Misc ID", 'E4 TB Allocation Details'!$A$18:$L$18, 0),FALSE), 'E2 Allocators'!$B$15:$W$361, MATCH('O5 Details by Class &amp; Accounts'!BR$18, 'E2 Allocators'!$B$15:$W$15, 0),FALSE)*$E153)</f>
        <v>0</v>
      </c>
      <c r="BS153" s="1411">
        <f t="shared" si="34"/>
        <v>0</v>
      </c>
      <c r="BT153" s="1411">
        <f>IF(ISERROR(VLOOKUP(VLOOKUP($A153, 'E4 TB Allocation Details'!$A$18:$L$205, MATCH("A &amp; G ID", 'E4 TB Allocation Details'!$A$18:$L$18, 0),FALSE), 'E2 Allocators'!$B$15:$W$361, MATCH('O5 Details by Class &amp; Accounts'!BT$18, 'E2 Allocators'!$B$15:$W$15, 0),FALSE)*$E153), 0, VLOOKUP(VLOOKUP($A153, 'E4 TB Allocation Details'!$A$18:$L$205, MATCH("A &amp; G ID", 'E4 TB Allocation Details'!$A$18:$L$18, 0),FALSE), 'E2 Allocators'!$B$15:$W$361, MATCH('O5 Details by Class &amp; Accounts'!BT$18, 'E2 Allocators'!$B$15:$W$15, 0),FALSE)*$E153)</f>
        <v>0</v>
      </c>
      <c r="BU153" s="1411">
        <f>IF(ISERROR(VLOOKUP(VLOOKUP($A153, 'E4 TB Allocation Details'!$A$18:$L$205, MATCH("A &amp; G ID", 'E4 TB Allocation Details'!$A$18:$L$18, 0),FALSE), 'E2 Allocators'!$B$15:$W$361, MATCH('O5 Details by Class &amp; Accounts'!BU$18, 'E2 Allocators'!$B$15:$W$15, 0),FALSE)*$E153), 0, VLOOKUP(VLOOKUP($A153, 'E4 TB Allocation Details'!$A$18:$L$205, MATCH("A &amp; G ID", 'E4 TB Allocation Details'!$A$18:$L$18, 0),FALSE), 'E2 Allocators'!$B$15:$W$361, MATCH('O5 Details by Class &amp; Accounts'!BU$18, 'E2 Allocators'!$B$15:$W$15, 0),FALSE)*$E153)</f>
        <v>0</v>
      </c>
      <c r="BV153" s="1411">
        <f>IF(ISERROR(VLOOKUP(VLOOKUP($A153, 'E4 TB Allocation Details'!$A$18:$L$205, MATCH("A &amp; G ID", 'E4 TB Allocation Details'!$A$18:$L$18, 0),FALSE), 'E2 Allocators'!$B$15:$W$361, MATCH('O5 Details by Class &amp; Accounts'!BV$18, 'E2 Allocators'!$B$15:$W$15, 0),FALSE)*$E153), 0, VLOOKUP(VLOOKUP($A153, 'E4 TB Allocation Details'!$A$18:$L$205, MATCH("A &amp; G ID", 'E4 TB Allocation Details'!$A$18:$L$18, 0),FALSE), 'E2 Allocators'!$B$15:$W$361, MATCH('O5 Details by Class &amp; Accounts'!BV$18, 'E2 Allocators'!$B$15:$W$15, 0),FALSE)*$E153)</f>
        <v>0</v>
      </c>
      <c r="BW153" s="1411">
        <f>IF(ISERROR(VLOOKUP(VLOOKUP($A153, 'E4 TB Allocation Details'!$A$18:$L$205, MATCH("A &amp; G ID", 'E4 TB Allocation Details'!$A$18:$L$18, 0),FALSE), 'E2 Allocators'!$B$15:$W$361, MATCH('O5 Details by Class &amp; Accounts'!BW$18, 'E2 Allocators'!$B$15:$W$15, 0),FALSE)*$E153), 0, VLOOKUP(VLOOKUP($A153, 'E4 TB Allocation Details'!$A$18:$L$205, MATCH("A &amp; G ID", 'E4 TB Allocation Details'!$A$18:$L$18, 0),FALSE), 'E2 Allocators'!$B$15:$W$361, MATCH('O5 Details by Class &amp; Accounts'!BW$18, 'E2 Allocators'!$B$15:$W$15, 0),FALSE)*$E153)</f>
        <v>0</v>
      </c>
      <c r="BX153" s="1411">
        <f>IF(ISERROR(VLOOKUP(VLOOKUP($A153, 'E4 TB Allocation Details'!$A$18:$L$205, MATCH("A &amp; G ID", 'E4 TB Allocation Details'!$A$18:$L$18, 0),FALSE), 'E2 Allocators'!$B$15:$W$361, MATCH('O5 Details by Class &amp; Accounts'!BX$18, 'E2 Allocators'!$B$15:$W$15, 0),FALSE)*$E153), 0, VLOOKUP(VLOOKUP($A153, 'E4 TB Allocation Details'!$A$18:$L$205, MATCH("A &amp; G ID", 'E4 TB Allocation Details'!$A$18:$L$18, 0),FALSE), 'E2 Allocators'!$B$15:$W$361, MATCH('O5 Details by Class &amp; Accounts'!BX$18, 'E2 Allocators'!$B$15:$W$15, 0),FALSE)*$E153)</f>
        <v>0</v>
      </c>
      <c r="BY153" s="1411">
        <f>IF(ISERROR(VLOOKUP(VLOOKUP($A153, 'E4 TB Allocation Details'!$A$18:$L$205, MATCH("A &amp; G ID", 'E4 TB Allocation Details'!$A$18:$L$18, 0),FALSE), 'E2 Allocators'!$B$15:$W$361, MATCH('O5 Details by Class &amp; Accounts'!BY$18, 'E2 Allocators'!$B$15:$W$15, 0),FALSE)*$E153), 0, VLOOKUP(VLOOKUP($A153, 'E4 TB Allocation Details'!$A$18:$L$205, MATCH("A &amp; G ID", 'E4 TB Allocation Details'!$A$18:$L$18, 0),FALSE), 'E2 Allocators'!$B$15:$W$361, MATCH('O5 Details by Class &amp; Accounts'!BY$18, 'E2 Allocators'!$B$15:$W$15, 0),FALSE)*$E153)</f>
        <v>0</v>
      </c>
      <c r="BZ153" s="1411">
        <f>IF(ISERROR(VLOOKUP(VLOOKUP($A153, 'E4 TB Allocation Details'!$A$18:$L$205, MATCH("A &amp; G ID", 'E4 TB Allocation Details'!$A$18:$L$18, 0),FALSE), 'E2 Allocators'!$B$15:$W$361, MATCH('O5 Details by Class &amp; Accounts'!BZ$18, 'E2 Allocators'!$B$15:$W$15, 0),FALSE)*$E153), 0, VLOOKUP(VLOOKUP($A153, 'E4 TB Allocation Details'!$A$18:$L$205, MATCH("A &amp; G ID", 'E4 TB Allocation Details'!$A$18:$L$18, 0),FALSE), 'E2 Allocators'!$B$15:$W$361, MATCH('O5 Details by Class &amp; Accounts'!BZ$18, 'E2 Allocators'!$B$15:$W$15, 0),FALSE)*$E153)</f>
        <v>0</v>
      </c>
      <c r="CA153" s="1411">
        <f>IF(ISERROR(VLOOKUP(VLOOKUP($A153, 'E4 TB Allocation Details'!$A$18:$L$205, MATCH("A &amp; G ID", 'E4 TB Allocation Details'!$A$18:$L$18, 0),FALSE), 'E2 Allocators'!$B$15:$W$361, MATCH('O5 Details by Class &amp; Accounts'!CA$18, 'E2 Allocators'!$B$15:$W$15, 0),FALSE)*$E153), 0, VLOOKUP(VLOOKUP($A153, 'E4 TB Allocation Details'!$A$18:$L$205, MATCH("A &amp; G ID", 'E4 TB Allocation Details'!$A$18:$L$18, 0),FALSE), 'E2 Allocators'!$B$15:$W$361, MATCH('O5 Details by Class &amp; Accounts'!CA$18, 'E2 Allocators'!$B$15:$W$15, 0),FALSE)*$E153)</f>
        <v>0</v>
      </c>
      <c r="CB153" s="1411">
        <f>IF(ISERROR(VLOOKUP(VLOOKUP($A153, 'E4 TB Allocation Details'!$A$18:$L$205, MATCH("A &amp; G ID", 'E4 TB Allocation Details'!$A$18:$L$18, 0),FALSE), 'E2 Allocators'!$B$15:$W$361, MATCH('O5 Details by Class &amp; Accounts'!CB$18, 'E2 Allocators'!$B$15:$W$15, 0),FALSE)*$E153), 0, VLOOKUP(VLOOKUP($A153, 'E4 TB Allocation Details'!$A$18:$L$205, MATCH("A &amp; G ID", 'E4 TB Allocation Details'!$A$18:$L$18, 0),FALSE), 'E2 Allocators'!$B$15:$W$361, MATCH('O5 Details by Class &amp; Accounts'!CB$18, 'E2 Allocators'!$B$15:$W$15, 0),FALSE)*$E153)</f>
        <v>0</v>
      </c>
      <c r="CC153" s="1411">
        <f>IF(ISERROR(VLOOKUP(VLOOKUP($A153, 'E4 TB Allocation Details'!$A$18:$L$205, MATCH("A &amp; G ID", 'E4 TB Allocation Details'!$A$18:$L$18, 0),FALSE), 'E2 Allocators'!$B$15:$W$361, MATCH('O5 Details by Class &amp; Accounts'!CC$18, 'E2 Allocators'!$B$15:$W$15, 0),FALSE)*$E153), 0, VLOOKUP(VLOOKUP($A153, 'E4 TB Allocation Details'!$A$18:$L$205, MATCH("A &amp; G ID", 'E4 TB Allocation Details'!$A$18:$L$18, 0),FALSE), 'E2 Allocators'!$B$15:$W$361, MATCH('O5 Details by Class &amp; Accounts'!CC$18, 'E2 Allocators'!$B$15:$W$15, 0),FALSE)*$E153)</f>
        <v>0</v>
      </c>
      <c r="CD153" s="1411">
        <f>IF(ISERROR(VLOOKUP(VLOOKUP($A153, 'E4 TB Allocation Details'!$A$18:$L$205, MATCH("A &amp; G ID", 'E4 TB Allocation Details'!$A$18:$L$18, 0),FALSE), 'E2 Allocators'!$B$15:$W$361, MATCH('O5 Details by Class &amp; Accounts'!CD$18, 'E2 Allocators'!$B$15:$W$15, 0),FALSE)*$E153), 0, VLOOKUP(VLOOKUP($A153, 'E4 TB Allocation Details'!$A$18:$L$205, MATCH("A &amp; G ID", 'E4 TB Allocation Details'!$A$18:$L$18, 0),FALSE), 'E2 Allocators'!$B$15:$W$361, MATCH('O5 Details by Class &amp; Accounts'!CD$18, 'E2 Allocators'!$B$15:$W$15, 0),FALSE)*$E153)</f>
        <v>0</v>
      </c>
      <c r="CE153" s="1411">
        <f>IF(ISERROR(VLOOKUP(VLOOKUP($A153, 'E4 TB Allocation Details'!$A$18:$L$205, MATCH("A &amp; G ID", 'E4 TB Allocation Details'!$A$18:$L$18, 0),FALSE), 'E2 Allocators'!$B$15:$W$361, MATCH('O5 Details by Class &amp; Accounts'!CE$18, 'E2 Allocators'!$B$15:$W$15, 0),FALSE)*$E153), 0, VLOOKUP(VLOOKUP($A153, 'E4 TB Allocation Details'!$A$18:$L$205, MATCH("A &amp; G ID", 'E4 TB Allocation Details'!$A$18:$L$18, 0),FALSE), 'E2 Allocators'!$B$15:$W$361, MATCH('O5 Details by Class &amp; Accounts'!CE$18, 'E2 Allocators'!$B$15:$W$15, 0),FALSE)*$E153)</f>
        <v>0</v>
      </c>
      <c r="CF153" s="1411">
        <f>IF(ISERROR(VLOOKUP(VLOOKUP($A153, 'E4 TB Allocation Details'!$A$18:$L$205, MATCH("A &amp; G ID", 'E4 TB Allocation Details'!$A$18:$L$18, 0),FALSE), 'E2 Allocators'!$B$15:$W$361, MATCH('O5 Details by Class &amp; Accounts'!CF$18, 'E2 Allocators'!$B$15:$W$15, 0),FALSE)*$E153), 0, VLOOKUP(VLOOKUP($A153, 'E4 TB Allocation Details'!$A$18:$L$205, MATCH("A &amp; G ID", 'E4 TB Allocation Details'!$A$18:$L$18, 0),FALSE), 'E2 Allocators'!$B$15:$W$361, MATCH('O5 Details by Class &amp; Accounts'!CF$18, 'E2 Allocators'!$B$15:$W$15, 0),FALSE)*$E153)</f>
        <v>0</v>
      </c>
      <c r="CG153" s="1411">
        <f>IF(ISERROR(VLOOKUP(VLOOKUP($A153, 'E4 TB Allocation Details'!$A$18:$L$205, MATCH("A &amp; G ID", 'E4 TB Allocation Details'!$A$18:$L$18, 0),FALSE), 'E2 Allocators'!$B$15:$W$361, MATCH('O5 Details by Class &amp; Accounts'!CG$18, 'E2 Allocators'!$B$15:$W$15, 0),FALSE)*$E153), 0, VLOOKUP(VLOOKUP($A153, 'E4 TB Allocation Details'!$A$18:$L$205, MATCH("A &amp; G ID", 'E4 TB Allocation Details'!$A$18:$L$18, 0),FALSE), 'E2 Allocators'!$B$15:$W$361, MATCH('O5 Details by Class &amp; Accounts'!CG$18, 'E2 Allocators'!$B$15:$W$15, 0),FALSE)*$E153)</f>
        <v>0</v>
      </c>
      <c r="CH153" s="1411">
        <f>IF(ISERROR(VLOOKUP(VLOOKUP($A153, 'E4 TB Allocation Details'!$A$18:$L$205, MATCH("A &amp; G ID", 'E4 TB Allocation Details'!$A$18:$L$18, 0),FALSE), 'E2 Allocators'!$B$15:$W$361, MATCH('O5 Details by Class &amp; Accounts'!CH$18, 'E2 Allocators'!$B$15:$W$15, 0),FALSE)*$E153), 0, VLOOKUP(VLOOKUP($A153, 'E4 TB Allocation Details'!$A$18:$L$205, MATCH("A &amp; G ID", 'E4 TB Allocation Details'!$A$18:$L$18, 0),FALSE), 'E2 Allocators'!$B$15:$W$361, MATCH('O5 Details by Class &amp; Accounts'!CH$18, 'E2 Allocators'!$B$15:$W$15, 0),FALSE)*$E153)</f>
        <v>0</v>
      </c>
      <c r="CI153" s="1411">
        <f>IF(ISERROR(VLOOKUP(VLOOKUP($A153, 'E4 TB Allocation Details'!$A$18:$L$205, MATCH("A &amp; G ID", 'E4 TB Allocation Details'!$A$18:$L$18, 0),FALSE), 'E2 Allocators'!$B$15:$W$361, MATCH('O5 Details by Class &amp; Accounts'!CI$18, 'E2 Allocators'!$B$15:$W$15, 0),FALSE)*$E153), 0, VLOOKUP(VLOOKUP($A153, 'E4 TB Allocation Details'!$A$18:$L$205, MATCH("A &amp; G ID", 'E4 TB Allocation Details'!$A$18:$L$18, 0),FALSE), 'E2 Allocators'!$B$15:$W$361, MATCH('O5 Details by Class &amp; Accounts'!CI$18, 'E2 Allocators'!$B$15:$W$15, 0),FALSE)*$E153)</f>
        <v>0</v>
      </c>
      <c r="CJ153" s="1411">
        <f>IF(ISERROR(VLOOKUP(VLOOKUP($A153, 'E4 TB Allocation Details'!$A$18:$L$205, MATCH("A &amp; G ID", 'E4 TB Allocation Details'!$A$18:$L$18, 0),FALSE), 'E2 Allocators'!$B$15:$W$361, MATCH('O5 Details by Class &amp; Accounts'!CJ$18, 'E2 Allocators'!$B$15:$W$15, 0),FALSE)*$E153), 0, VLOOKUP(VLOOKUP($A153, 'E4 TB Allocation Details'!$A$18:$L$205, MATCH("A &amp; G ID", 'E4 TB Allocation Details'!$A$18:$L$18, 0),FALSE), 'E2 Allocators'!$B$15:$W$361, MATCH('O5 Details by Class &amp; Accounts'!CJ$18, 'E2 Allocators'!$B$15:$W$15, 0),FALSE)*$E153)</f>
        <v>0</v>
      </c>
      <c r="CK153" s="1411">
        <f>IF(ISERROR(VLOOKUP(VLOOKUP($A153, 'E4 TB Allocation Details'!$A$18:$L$205, MATCH("A &amp; G ID", 'E4 TB Allocation Details'!$A$18:$L$18, 0),FALSE), 'E2 Allocators'!$B$15:$W$361, MATCH('O5 Details by Class &amp; Accounts'!CK$18, 'E2 Allocators'!$B$15:$W$15, 0),FALSE)*$E153), 0, VLOOKUP(VLOOKUP($A153, 'E4 TB Allocation Details'!$A$18:$L$205, MATCH("A &amp; G ID", 'E4 TB Allocation Details'!$A$18:$L$18, 0),FALSE), 'E2 Allocators'!$B$15:$W$361, MATCH('O5 Details by Class &amp; Accounts'!CK$18, 'E2 Allocators'!$B$15:$W$15, 0),FALSE)*$E153)</f>
        <v>0</v>
      </c>
      <c r="CL153" s="1411">
        <f>IF(ISERROR(VLOOKUP(VLOOKUP($A153, 'E4 TB Allocation Details'!$A$18:$L$205, MATCH("A &amp; G ID", 'E4 TB Allocation Details'!$A$18:$L$18, 0),FALSE), 'E2 Allocators'!$B$15:$W$361, MATCH('O5 Details by Class &amp; Accounts'!CL$18, 'E2 Allocators'!$B$15:$W$15, 0),FALSE)*$E153), 0, VLOOKUP(VLOOKUP($A153, 'E4 TB Allocation Details'!$A$18:$L$205, MATCH("A &amp; G ID", 'E4 TB Allocation Details'!$A$18:$L$18, 0),FALSE), 'E2 Allocators'!$B$15:$W$361, MATCH('O5 Details by Class &amp; Accounts'!CL$18, 'E2 Allocators'!$B$15:$W$15, 0),FALSE)*$E153)</f>
        <v>0</v>
      </c>
      <c r="CM153" s="1411">
        <f>IF(ISERROR(VLOOKUP(VLOOKUP($A153, 'E4 TB Allocation Details'!$A$18:$L$205, MATCH("A &amp; G ID", 'E4 TB Allocation Details'!$A$18:$L$18, 0),FALSE), 'E2 Allocators'!$B$15:$W$361, MATCH('O5 Details by Class &amp; Accounts'!CM$18, 'E2 Allocators'!$B$15:$W$15, 0),FALSE)*$E153), 0, VLOOKUP(VLOOKUP($A153, 'E4 TB Allocation Details'!$A$18:$L$205, MATCH("A &amp; G ID", 'E4 TB Allocation Details'!$A$18:$L$18, 0),FALSE), 'E2 Allocators'!$B$15:$W$361, MATCH('O5 Details by Class &amp; Accounts'!CM$18, 'E2 Allocators'!$B$15:$W$15, 0),FALSE)*$E153)</f>
        <v>0</v>
      </c>
      <c r="CN153" s="1411">
        <f t="shared" si="35"/>
        <v>0</v>
      </c>
      <c r="CO153" s="1791">
        <f t="shared" si="36"/>
        <v>-7.2759576141834259E-12</v>
      </c>
      <c r="CQ153" s="2086">
        <v>1840</v>
      </c>
    </row>
    <row r="154" spans="1:95" s="80" customFormat="1" ht="25.5">
      <c r="A154" s="1176">
        <v>5150</v>
      </c>
      <c r="B154" s="1175" t="s">
        <v>1478</v>
      </c>
      <c r="C154" s="1788">
        <f>IF(ISERROR(VLOOKUP($A154,'I3 TB Data'!$A$23:$H$458,MATCH('O5 Details by Class &amp; Accounts'!$C$18, 'I3 TB Data'!$A$23:$H$23,0),0)), 0, VLOOKUP($A154,'I3 TB Data'!$A$23:$H$458,MATCH('O5 Details by Class &amp; Accounts'!$C$18,'I3 TB Data'!$A$23:$H$23,0),0))</f>
        <v>0</v>
      </c>
      <c r="D154" s="1789"/>
      <c r="E154" s="1788">
        <f t="shared" si="37"/>
        <v>0</v>
      </c>
      <c r="F154" s="1790">
        <f>IF(ISERROR(VLOOKUP($A154, 'E1 Categorization'!A33:E122, MATCH("Customer Component", 'E1 Categorization'!$A$33:$E$33,0), 0)), 0, IF(VLOOKUP($A154, 'E1 Categorization'!A33:E122, MATCH("Customer Component", 'E1 Categorization'!$A$33:$E$33,0), 0)=0, 'O5 Details by Class &amp; Accounts'!$E154, IF(AND(VLOOKUP($A154, 'E1 Categorization'!A33:E122, MATCH("Customer Component", 'E1 Categorization'!$A$33:$E$33,0), 0) &gt;0, VLOOKUP($A154, 'E1 Categorization'!A33:E122, MATCH("Customer Component", 'E1 Categorization'!$A$33:$E$33,0), 0)&lt;1), 'O5 Details by Class &amp; Accounts'!$E154*(1-VLOOKUP($A154, 'E1 Categorization'!A33:E122, MATCH("Customer Component", 'E1 Categorization'!$A$33:$E$33,0), 0)), 0)))</f>
        <v>0</v>
      </c>
      <c r="G154" s="1790">
        <f>IF(ISERROR(VLOOKUP($A154, 'E1 Categorization'!A33:E122, MATCH("Customer Component", 'E1 Categorization'!$A$33:$E$33,0), 0)),0, IF(VLOOKUP($A154, 'E1 Categorization'!A33:E122, MATCH("Customer Component", 'E1 Categorization'!$A$33:$E$33,0), 0)=0, 0, IF(AND(VLOOKUP($A154, 'E1 Categorization'!A33:E122, MATCH("Customer Component", 'E1 Categorization'!$A$33:$E$33,0), 0) &gt;0, VLOOKUP($A154, 'E1 Categorization'!A33:E122, MATCH("Customer Component", 'E1 Categorization'!$A$33:$E$33,0), 0)&lt;1), 'O5 Details by Class &amp; Accounts'!$E154*(VLOOKUP($A154, 'E1 Categorization'!A33:E122, MATCH("Customer Component", 'E1 Categorization'!$A$33:$E$33,0), 0)), 'O5 Details by Class &amp; Accounts'!$E154)))</f>
        <v>0</v>
      </c>
      <c r="H154" s="1411">
        <f t="shared" si="31"/>
        <v>0</v>
      </c>
      <c r="I154" s="1411">
        <f>IF(ISERROR(VLOOKUP(VLOOKUP($A154, 'E4 TB Allocation Details'!$A$18:$L$205, MATCH("Demand ID", 'E4 TB Allocation Details'!$A$18:$L$18, 0),FALSE), 'E2 Allocators'!$B$15:$W$361, MATCH('O5 Details by Class &amp; Accounts'!I$18, 'E2 Allocators'!$B$15:$W$15, 0),FALSE)*$F154), 0, VLOOKUP(VLOOKUP($A154, 'E4 TB Allocation Details'!$A$18:$L$205, MATCH("Demand ID", 'E4 TB Allocation Details'!$A$18:$L$18, 0),FALSE), 'E2 Allocators'!$B$15:$W$361, MATCH('O5 Details by Class &amp; Accounts'!I$18, 'E2 Allocators'!$B$15:$W$15, 0),FALSE)*$F154)</f>
        <v>0</v>
      </c>
      <c r="J154" s="1411">
        <f>IF(ISERROR(VLOOKUP(VLOOKUP($A154, 'E4 TB Allocation Details'!$A$18:$L$205, MATCH("Demand ID", 'E4 TB Allocation Details'!$A$18:$L$18, 0),FALSE), 'E2 Allocators'!$B$15:$W$361, MATCH('O5 Details by Class &amp; Accounts'!J$18, 'E2 Allocators'!$B$15:$W$15, 0),FALSE)*$F154), 0, VLOOKUP(VLOOKUP($A154, 'E4 TB Allocation Details'!$A$18:$L$205, MATCH("Demand ID", 'E4 TB Allocation Details'!$A$18:$L$18, 0),FALSE), 'E2 Allocators'!$B$15:$W$361, MATCH('O5 Details by Class &amp; Accounts'!J$18, 'E2 Allocators'!$B$15:$W$15, 0),FALSE)*$F154)</f>
        <v>0</v>
      </c>
      <c r="K154" s="1411">
        <f>IF(ISERROR(VLOOKUP(VLOOKUP($A154, 'E4 TB Allocation Details'!$A$18:$L$205, MATCH("Demand ID", 'E4 TB Allocation Details'!$A$18:$L$18, 0),FALSE), 'E2 Allocators'!$B$15:$W$361, MATCH('O5 Details by Class &amp; Accounts'!K$18, 'E2 Allocators'!$B$15:$W$15, 0),FALSE)*$F154), 0, VLOOKUP(VLOOKUP($A154, 'E4 TB Allocation Details'!$A$18:$L$205, MATCH("Demand ID", 'E4 TB Allocation Details'!$A$18:$L$18, 0),FALSE), 'E2 Allocators'!$B$15:$W$361, MATCH('O5 Details by Class &amp; Accounts'!K$18, 'E2 Allocators'!$B$15:$W$15, 0),FALSE)*$F154)</f>
        <v>0</v>
      </c>
      <c r="L154" s="1411">
        <f>IF(ISERROR(VLOOKUP(VLOOKUP($A154, 'E4 TB Allocation Details'!$A$18:$L$205, MATCH("Demand ID", 'E4 TB Allocation Details'!$A$18:$L$18, 0),FALSE), 'E2 Allocators'!$B$15:$W$361, MATCH('O5 Details by Class &amp; Accounts'!L$18, 'E2 Allocators'!$B$15:$W$15, 0),FALSE)*$F154), 0, VLOOKUP(VLOOKUP($A154, 'E4 TB Allocation Details'!$A$18:$L$205, MATCH("Demand ID", 'E4 TB Allocation Details'!$A$18:$L$18, 0),FALSE), 'E2 Allocators'!$B$15:$W$361, MATCH('O5 Details by Class &amp; Accounts'!L$18, 'E2 Allocators'!$B$15:$W$15, 0),FALSE)*$F154)</f>
        <v>0</v>
      </c>
      <c r="M154" s="1411">
        <f>IF(ISERROR(VLOOKUP(VLOOKUP($A154, 'E4 TB Allocation Details'!$A$18:$L$205, MATCH("Demand ID", 'E4 TB Allocation Details'!$A$18:$L$18, 0),FALSE), 'E2 Allocators'!$B$15:$W$361, MATCH('O5 Details by Class &amp; Accounts'!M$18, 'E2 Allocators'!$B$15:$W$15, 0),FALSE)*$F154), 0, VLOOKUP(VLOOKUP($A154, 'E4 TB Allocation Details'!$A$18:$L$205, MATCH("Demand ID", 'E4 TB Allocation Details'!$A$18:$L$18, 0),FALSE), 'E2 Allocators'!$B$15:$W$361, MATCH('O5 Details by Class &amp; Accounts'!M$18, 'E2 Allocators'!$B$15:$W$15, 0),FALSE)*$F154)</f>
        <v>0</v>
      </c>
      <c r="N154" s="1411">
        <f>IF(ISERROR(VLOOKUP(VLOOKUP($A154, 'E4 TB Allocation Details'!$A$18:$L$205, MATCH("Demand ID", 'E4 TB Allocation Details'!$A$18:$L$18, 0),FALSE), 'E2 Allocators'!$B$15:$W$361, MATCH('O5 Details by Class &amp; Accounts'!N$18, 'E2 Allocators'!$B$15:$W$15, 0),FALSE)*$F154), 0, VLOOKUP(VLOOKUP($A154, 'E4 TB Allocation Details'!$A$18:$L$205, MATCH("Demand ID", 'E4 TB Allocation Details'!$A$18:$L$18, 0),FALSE), 'E2 Allocators'!$B$15:$W$361, MATCH('O5 Details by Class &amp; Accounts'!N$18, 'E2 Allocators'!$B$15:$W$15, 0),FALSE)*$F154)</f>
        <v>0</v>
      </c>
      <c r="O154" s="1411">
        <f>IF(ISERROR(VLOOKUP(VLOOKUP($A154, 'E4 TB Allocation Details'!$A$18:$L$205, MATCH("Demand ID", 'E4 TB Allocation Details'!$A$18:$L$18, 0),FALSE), 'E2 Allocators'!$B$15:$W$361, MATCH('O5 Details by Class &amp; Accounts'!O$18, 'E2 Allocators'!$B$15:$W$15, 0),FALSE)*$F154), 0, VLOOKUP(VLOOKUP($A154, 'E4 TB Allocation Details'!$A$18:$L$205, MATCH("Demand ID", 'E4 TB Allocation Details'!$A$18:$L$18, 0),FALSE), 'E2 Allocators'!$B$15:$W$361, MATCH('O5 Details by Class &amp; Accounts'!O$18, 'E2 Allocators'!$B$15:$W$15, 0),FALSE)*$F154)</f>
        <v>0</v>
      </c>
      <c r="P154" s="1411">
        <f>IF(ISERROR(VLOOKUP(VLOOKUP($A154, 'E4 TB Allocation Details'!$A$18:$L$205, MATCH("Demand ID", 'E4 TB Allocation Details'!$A$18:$L$18, 0),FALSE), 'E2 Allocators'!$B$15:$W$361, MATCH('O5 Details by Class &amp; Accounts'!P$18, 'E2 Allocators'!$B$15:$W$15, 0),FALSE)*$F154), 0, VLOOKUP(VLOOKUP($A154, 'E4 TB Allocation Details'!$A$18:$L$205, MATCH("Demand ID", 'E4 TB Allocation Details'!$A$18:$L$18, 0),FALSE), 'E2 Allocators'!$B$15:$W$361, MATCH('O5 Details by Class &amp; Accounts'!P$18, 'E2 Allocators'!$B$15:$W$15, 0),FALSE)*$F154)</f>
        <v>0</v>
      </c>
      <c r="Q154" s="1411">
        <f>IF(ISERROR(VLOOKUP(VLOOKUP($A154, 'E4 TB Allocation Details'!$A$18:$L$205, MATCH("Demand ID", 'E4 TB Allocation Details'!$A$18:$L$18, 0),FALSE), 'E2 Allocators'!$B$15:$W$361, MATCH('O5 Details by Class &amp; Accounts'!Q$18, 'E2 Allocators'!$B$15:$W$15, 0),FALSE)*$F154), 0, VLOOKUP(VLOOKUP($A154, 'E4 TB Allocation Details'!$A$18:$L$205, MATCH("Demand ID", 'E4 TB Allocation Details'!$A$18:$L$18, 0),FALSE), 'E2 Allocators'!$B$15:$W$361, MATCH('O5 Details by Class &amp; Accounts'!Q$18, 'E2 Allocators'!$B$15:$W$15, 0),FALSE)*$F154)</f>
        <v>0</v>
      </c>
      <c r="R154" s="1411">
        <f>IF(ISERROR(VLOOKUP(VLOOKUP($A154, 'E4 TB Allocation Details'!$A$18:$L$205, MATCH("Demand ID", 'E4 TB Allocation Details'!$A$18:$L$18, 0),FALSE), 'E2 Allocators'!$B$15:$W$361, MATCH('O5 Details by Class &amp; Accounts'!R$18, 'E2 Allocators'!$B$15:$W$15, 0),FALSE)*$F154), 0, VLOOKUP(VLOOKUP($A154, 'E4 TB Allocation Details'!$A$18:$L$205, MATCH("Demand ID", 'E4 TB Allocation Details'!$A$18:$L$18, 0),FALSE), 'E2 Allocators'!$B$15:$W$361, MATCH('O5 Details by Class &amp; Accounts'!R$18, 'E2 Allocators'!$B$15:$W$15, 0),FALSE)*$F154)</f>
        <v>0</v>
      </c>
      <c r="S154" s="1411">
        <f>IF(ISERROR(VLOOKUP(VLOOKUP($A154, 'E4 TB Allocation Details'!$A$18:$L$205, MATCH("Demand ID", 'E4 TB Allocation Details'!$A$18:$L$18, 0),FALSE), 'E2 Allocators'!$B$15:$W$361, MATCH('O5 Details by Class &amp; Accounts'!S$18, 'E2 Allocators'!$B$15:$W$15, 0),FALSE)*$F154), 0, VLOOKUP(VLOOKUP($A154, 'E4 TB Allocation Details'!$A$18:$L$205, MATCH("Demand ID", 'E4 TB Allocation Details'!$A$18:$L$18, 0),FALSE), 'E2 Allocators'!$B$15:$W$361, MATCH('O5 Details by Class &amp; Accounts'!S$18, 'E2 Allocators'!$B$15:$W$15, 0),FALSE)*$F154)</f>
        <v>0</v>
      </c>
      <c r="T154" s="1411">
        <f>IF(ISERROR(VLOOKUP(VLOOKUP($A154, 'E4 TB Allocation Details'!$A$18:$L$205, MATCH("Demand ID", 'E4 TB Allocation Details'!$A$18:$L$18, 0),FALSE), 'E2 Allocators'!$B$15:$W$361, MATCH('O5 Details by Class &amp; Accounts'!T$18, 'E2 Allocators'!$B$15:$W$15, 0),FALSE)*$F154), 0, VLOOKUP(VLOOKUP($A154, 'E4 TB Allocation Details'!$A$18:$L$205, MATCH("Demand ID", 'E4 TB Allocation Details'!$A$18:$L$18, 0),FALSE), 'E2 Allocators'!$B$15:$W$361, MATCH('O5 Details by Class &amp; Accounts'!T$18, 'E2 Allocators'!$B$15:$W$15, 0),FALSE)*$F154)</f>
        <v>0</v>
      </c>
      <c r="U154" s="1411">
        <f>IF(ISERROR(VLOOKUP(VLOOKUP($A154, 'E4 TB Allocation Details'!$A$18:$L$205, MATCH("Demand ID", 'E4 TB Allocation Details'!$A$18:$L$18, 0),FALSE), 'E2 Allocators'!$B$15:$W$361, MATCH('O5 Details by Class &amp; Accounts'!U$18, 'E2 Allocators'!$B$15:$W$15, 0),FALSE)*$F154), 0, VLOOKUP(VLOOKUP($A154, 'E4 TB Allocation Details'!$A$18:$L$205, MATCH("Demand ID", 'E4 TB Allocation Details'!$A$18:$L$18, 0),FALSE), 'E2 Allocators'!$B$15:$W$361, MATCH('O5 Details by Class &amp; Accounts'!U$18, 'E2 Allocators'!$B$15:$W$15, 0),FALSE)*$F154)</f>
        <v>0</v>
      </c>
      <c r="V154" s="1411">
        <f>IF(ISERROR(VLOOKUP(VLOOKUP($A154, 'E4 TB Allocation Details'!$A$18:$L$205, MATCH("Demand ID", 'E4 TB Allocation Details'!$A$18:$L$18, 0),FALSE), 'E2 Allocators'!$B$15:$W$361, MATCH('O5 Details by Class &amp; Accounts'!V$18, 'E2 Allocators'!$B$15:$W$15, 0),FALSE)*$F154), 0, VLOOKUP(VLOOKUP($A154, 'E4 TB Allocation Details'!$A$18:$L$205, MATCH("Demand ID", 'E4 TB Allocation Details'!$A$18:$L$18, 0),FALSE), 'E2 Allocators'!$B$15:$W$361, MATCH('O5 Details by Class &amp; Accounts'!V$18, 'E2 Allocators'!$B$15:$W$15, 0),FALSE)*$F154)</f>
        <v>0</v>
      </c>
      <c r="W154" s="1411">
        <f>IF(ISERROR(VLOOKUP(VLOOKUP($A154, 'E4 TB Allocation Details'!$A$18:$L$205, MATCH("Demand ID", 'E4 TB Allocation Details'!$A$18:$L$18, 0),FALSE), 'E2 Allocators'!$B$15:$W$361, MATCH('O5 Details by Class &amp; Accounts'!W$18, 'E2 Allocators'!$B$15:$W$15, 0),FALSE)*$F154), 0, VLOOKUP(VLOOKUP($A154, 'E4 TB Allocation Details'!$A$18:$L$205, MATCH("Demand ID", 'E4 TB Allocation Details'!$A$18:$L$18, 0),FALSE), 'E2 Allocators'!$B$15:$W$361, MATCH('O5 Details by Class &amp; Accounts'!W$18, 'E2 Allocators'!$B$15:$W$15, 0),FALSE)*$F154)</f>
        <v>0</v>
      </c>
      <c r="X154" s="1411">
        <f>IF(ISERROR(VLOOKUP(VLOOKUP($A154, 'E4 TB Allocation Details'!$A$18:$L$205, MATCH("Demand ID", 'E4 TB Allocation Details'!$A$18:$L$18, 0),FALSE), 'E2 Allocators'!$B$15:$W$361, MATCH('O5 Details by Class &amp; Accounts'!X$18, 'E2 Allocators'!$B$15:$W$15, 0),FALSE)*$F154), 0, VLOOKUP(VLOOKUP($A154, 'E4 TB Allocation Details'!$A$18:$L$205, MATCH("Demand ID", 'E4 TB Allocation Details'!$A$18:$L$18, 0),FALSE), 'E2 Allocators'!$B$15:$W$361, MATCH('O5 Details by Class &amp; Accounts'!X$18, 'E2 Allocators'!$B$15:$W$15, 0),FALSE)*$F154)</f>
        <v>0</v>
      </c>
      <c r="Y154" s="1411">
        <f>IF(ISERROR(VLOOKUP(VLOOKUP($A154, 'E4 TB Allocation Details'!$A$18:$L$205, MATCH("Demand ID", 'E4 TB Allocation Details'!$A$18:$L$18, 0),FALSE), 'E2 Allocators'!$B$15:$W$361, MATCH('O5 Details by Class &amp; Accounts'!Y$18, 'E2 Allocators'!$B$15:$W$15, 0),FALSE)*$F154), 0, VLOOKUP(VLOOKUP($A154, 'E4 TB Allocation Details'!$A$18:$L$205, MATCH("Demand ID", 'E4 TB Allocation Details'!$A$18:$L$18, 0),FALSE), 'E2 Allocators'!$B$15:$W$361, MATCH('O5 Details by Class &amp; Accounts'!Y$18, 'E2 Allocators'!$B$15:$W$15, 0),FALSE)*$F154)</f>
        <v>0</v>
      </c>
      <c r="Z154" s="1411">
        <f>IF(ISERROR(VLOOKUP(VLOOKUP($A154, 'E4 TB Allocation Details'!$A$18:$L$205, MATCH("Demand ID", 'E4 TB Allocation Details'!$A$18:$L$18, 0),FALSE), 'E2 Allocators'!$B$15:$W$361, MATCH('O5 Details by Class &amp; Accounts'!Z$18, 'E2 Allocators'!$B$15:$W$15, 0),FALSE)*$F154), 0, VLOOKUP(VLOOKUP($A154, 'E4 TB Allocation Details'!$A$18:$L$205, MATCH("Demand ID", 'E4 TB Allocation Details'!$A$18:$L$18, 0),FALSE), 'E2 Allocators'!$B$15:$W$361, MATCH('O5 Details by Class &amp; Accounts'!Z$18, 'E2 Allocators'!$B$15:$W$15, 0),FALSE)*$F154)</f>
        <v>0</v>
      </c>
      <c r="AA154" s="1411">
        <f>IF(ISERROR(VLOOKUP(VLOOKUP($A154, 'E4 TB Allocation Details'!$A$18:$L$205, MATCH("Demand ID", 'E4 TB Allocation Details'!$A$18:$L$18, 0),FALSE), 'E2 Allocators'!$B$15:$W$361, MATCH('O5 Details by Class &amp; Accounts'!AA$18, 'E2 Allocators'!$B$15:$W$15, 0),FALSE)*$F154), 0, VLOOKUP(VLOOKUP($A154, 'E4 TB Allocation Details'!$A$18:$L$205, MATCH("Demand ID", 'E4 TB Allocation Details'!$A$18:$L$18, 0),FALSE), 'E2 Allocators'!$B$15:$W$361, MATCH('O5 Details by Class &amp; Accounts'!AA$18, 'E2 Allocators'!$B$15:$W$15, 0),FALSE)*$F154)</f>
        <v>0</v>
      </c>
      <c r="AB154" s="1411">
        <f>IF(ISERROR(VLOOKUP(VLOOKUP($A154, 'E4 TB Allocation Details'!$A$18:$L$205, MATCH("Demand ID", 'E4 TB Allocation Details'!$A$18:$L$18, 0),FALSE), 'E2 Allocators'!$B$15:$W$361, MATCH('O5 Details by Class &amp; Accounts'!AB$18, 'E2 Allocators'!$B$15:$W$15, 0),FALSE)*$F154), 0, VLOOKUP(VLOOKUP($A154, 'E4 TB Allocation Details'!$A$18:$L$205, MATCH("Demand ID", 'E4 TB Allocation Details'!$A$18:$L$18, 0),FALSE), 'E2 Allocators'!$B$15:$W$361, MATCH('O5 Details by Class &amp; Accounts'!AB$18, 'E2 Allocators'!$B$15:$W$15, 0),FALSE)*$F154)</f>
        <v>0</v>
      </c>
      <c r="AC154" s="1411">
        <f t="shared" si="32"/>
        <v>0</v>
      </c>
      <c r="AD154" s="1411">
        <f>IF(ISERROR(VLOOKUP(VLOOKUP($A154, 'E4 TB Allocation Details'!$A$18:$L$205, MATCH("Customer ID", 'E4 TB Allocation Details'!$A$18:$L$18, 0),FALSE), 'E2 Allocators'!$B$15:$W$361, MATCH('O5 Details by Class &amp; Accounts'!AD$18, 'E2 Allocators'!$B$15:$W$15, 0),FALSE)*$G154), 0, VLOOKUP(VLOOKUP($A154, 'E4 TB Allocation Details'!$A$18:$L$205, MATCH("Customer ID", 'E4 TB Allocation Details'!$A$18:$L$18, 0),FALSE), 'E2 Allocators'!$B$15:$W$361, MATCH('O5 Details by Class &amp; Accounts'!AD$18, 'E2 Allocators'!$B$15:$W$15, 0),FALSE)*$G154)</f>
        <v>0</v>
      </c>
      <c r="AE154" s="1411">
        <f>IF(ISERROR(VLOOKUP(VLOOKUP($A154, 'E4 TB Allocation Details'!$A$18:$L$205, MATCH("Customer ID", 'E4 TB Allocation Details'!$A$18:$L$18, 0),FALSE), 'E2 Allocators'!$B$15:$W$361, MATCH('O5 Details by Class &amp; Accounts'!AE$18, 'E2 Allocators'!$B$15:$W$15, 0),FALSE)*$G154), 0, VLOOKUP(VLOOKUP($A154, 'E4 TB Allocation Details'!$A$18:$L$205, MATCH("Customer ID", 'E4 TB Allocation Details'!$A$18:$L$18, 0),FALSE), 'E2 Allocators'!$B$15:$W$361, MATCH('O5 Details by Class &amp; Accounts'!AE$18, 'E2 Allocators'!$B$15:$W$15, 0),FALSE)*$G154)</f>
        <v>0</v>
      </c>
      <c r="AF154" s="1411">
        <f>IF(ISERROR(VLOOKUP(VLOOKUP($A154, 'E4 TB Allocation Details'!$A$18:$L$205, MATCH("Customer ID", 'E4 TB Allocation Details'!$A$18:$L$18, 0),FALSE), 'E2 Allocators'!$B$15:$W$361, MATCH('O5 Details by Class &amp; Accounts'!AF$18, 'E2 Allocators'!$B$15:$W$15, 0),FALSE)*$G154), 0, VLOOKUP(VLOOKUP($A154, 'E4 TB Allocation Details'!$A$18:$L$205, MATCH("Customer ID", 'E4 TB Allocation Details'!$A$18:$L$18, 0),FALSE), 'E2 Allocators'!$B$15:$W$361, MATCH('O5 Details by Class &amp; Accounts'!AF$18, 'E2 Allocators'!$B$15:$W$15, 0),FALSE)*$G154)</f>
        <v>0</v>
      </c>
      <c r="AG154" s="1411">
        <f>IF(ISERROR(VLOOKUP(VLOOKUP($A154, 'E4 TB Allocation Details'!$A$18:$L$205, MATCH("Customer ID", 'E4 TB Allocation Details'!$A$18:$L$18, 0),FALSE), 'E2 Allocators'!$B$15:$W$361, MATCH('O5 Details by Class &amp; Accounts'!AG$18, 'E2 Allocators'!$B$15:$W$15, 0),FALSE)*$G154), 0, VLOOKUP(VLOOKUP($A154, 'E4 TB Allocation Details'!$A$18:$L$205, MATCH("Customer ID", 'E4 TB Allocation Details'!$A$18:$L$18, 0),FALSE), 'E2 Allocators'!$B$15:$W$361, MATCH('O5 Details by Class &amp; Accounts'!AG$18, 'E2 Allocators'!$B$15:$W$15, 0),FALSE)*$G154)</f>
        <v>0</v>
      </c>
      <c r="AH154" s="1411">
        <f>IF(ISERROR(VLOOKUP(VLOOKUP($A154, 'E4 TB Allocation Details'!$A$18:$L$205, MATCH("Customer ID", 'E4 TB Allocation Details'!$A$18:$L$18, 0),FALSE), 'E2 Allocators'!$B$15:$W$361, MATCH('O5 Details by Class &amp; Accounts'!AH$18, 'E2 Allocators'!$B$15:$W$15, 0),FALSE)*$G154), 0, VLOOKUP(VLOOKUP($A154, 'E4 TB Allocation Details'!$A$18:$L$205, MATCH("Customer ID", 'E4 TB Allocation Details'!$A$18:$L$18, 0),FALSE), 'E2 Allocators'!$B$15:$W$361, MATCH('O5 Details by Class &amp; Accounts'!AH$18, 'E2 Allocators'!$B$15:$W$15, 0),FALSE)*$G154)</f>
        <v>0</v>
      </c>
      <c r="AI154" s="1411">
        <f>IF(ISERROR(VLOOKUP(VLOOKUP($A154, 'E4 TB Allocation Details'!$A$18:$L$205, MATCH("Customer ID", 'E4 TB Allocation Details'!$A$18:$L$18, 0),FALSE), 'E2 Allocators'!$B$15:$W$361, MATCH('O5 Details by Class &amp; Accounts'!AI$18, 'E2 Allocators'!$B$15:$W$15, 0),FALSE)*$G154), 0, VLOOKUP(VLOOKUP($A154, 'E4 TB Allocation Details'!$A$18:$L$205, MATCH("Customer ID", 'E4 TB Allocation Details'!$A$18:$L$18, 0),FALSE), 'E2 Allocators'!$B$15:$W$361, MATCH('O5 Details by Class &amp; Accounts'!AI$18, 'E2 Allocators'!$B$15:$W$15, 0),FALSE)*$G154)</f>
        <v>0</v>
      </c>
      <c r="AJ154" s="1411">
        <f>IF(ISERROR(VLOOKUP(VLOOKUP($A154, 'E4 TB Allocation Details'!$A$18:$L$205, MATCH("Customer ID", 'E4 TB Allocation Details'!$A$18:$L$18, 0),FALSE), 'E2 Allocators'!$B$15:$W$361, MATCH('O5 Details by Class &amp; Accounts'!AJ$18, 'E2 Allocators'!$B$15:$W$15, 0),FALSE)*$G154), 0, VLOOKUP(VLOOKUP($A154, 'E4 TB Allocation Details'!$A$18:$L$205, MATCH("Customer ID", 'E4 TB Allocation Details'!$A$18:$L$18, 0),FALSE), 'E2 Allocators'!$B$15:$W$361, MATCH('O5 Details by Class &amp; Accounts'!AJ$18, 'E2 Allocators'!$B$15:$W$15, 0),FALSE)*$G154)</f>
        <v>0</v>
      </c>
      <c r="AK154" s="1411">
        <f>IF(ISERROR(VLOOKUP(VLOOKUP($A154, 'E4 TB Allocation Details'!$A$18:$L$205, MATCH("Customer ID", 'E4 TB Allocation Details'!$A$18:$L$18, 0),FALSE), 'E2 Allocators'!$B$15:$W$361, MATCH('O5 Details by Class &amp; Accounts'!AK$18, 'E2 Allocators'!$B$15:$W$15, 0),FALSE)*$G154), 0, VLOOKUP(VLOOKUP($A154, 'E4 TB Allocation Details'!$A$18:$L$205, MATCH("Customer ID", 'E4 TB Allocation Details'!$A$18:$L$18, 0),FALSE), 'E2 Allocators'!$B$15:$W$361, MATCH('O5 Details by Class &amp; Accounts'!AK$18, 'E2 Allocators'!$B$15:$W$15, 0),FALSE)*$G154)</f>
        <v>0</v>
      </c>
      <c r="AL154" s="1411">
        <f>IF(ISERROR(VLOOKUP(VLOOKUP($A154, 'E4 TB Allocation Details'!$A$18:$L$205, MATCH("Customer ID", 'E4 TB Allocation Details'!$A$18:$L$18, 0),FALSE), 'E2 Allocators'!$B$15:$W$361, MATCH('O5 Details by Class &amp; Accounts'!AL$18, 'E2 Allocators'!$B$15:$W$15, 0),FALSE)*$G154), 0, VLOOKUP(VLOOKUP($A154, 'E4 TB Allocation Details'!$A$18:$L$205, MATCH("Customer ID", 'E4 TB Allocation Details'!$A$18:$L$18, 0),FALSE), 'E2 Allocators'!$B$15:$W$361, MATCH('O5 Details by Class &amp; Accounts'!AL$18, 'E2 Allocators'!$B$15:$W$15, 0),FALSE)*$G154)</f>
        <v>0</v>
      </c>
      <c r="AM154" s="1411">
        <f>IF(ISERROR(VLOOKUP(VLOOKUP($A154, 'E4 TB Allocation Details'!$A$18:$L$205, MATCH("Customer ID", 'E4 TB Allocation Details'!$A$18:$L$18, 0),FALSE), 'E2 Allocators'!$B$15:$W$361, MATCH('O5 Details by Class &amp; Accounts'!AM$18, 'E2 Allocators'!$B$15:$W$15, 0),FALSE)*$G154), 0, VLOOKUP(VLOOKUP($A154, 'E4 TB Allocation Details'!$A$18:$L$205, MATCH("Customer ID", 'E4 TB Allocation Details'!$A$18:$L$18, 0),FALSE), 'E2 Allocators'!$B$15:$W$361, MATCH('O5 Details by Class &amp; Accounts'!AM$18, 'E2 Allocators'!$B$15:$W$15, 0),FALSE)*$G154)</f>
        <v>0</v>
      </c>
      <c r="AN154" s="1411">
        <f>IF(ISERROR(VLOOKUP(VLOOKUP($A154, 'E4 TB Allocation Details'!$A$18:$L$205, MATCH("Customer ID", 'E4 TB Allocation Details'!$A$18:$L$18, 0),FALSE), 'E2 Allocators'!$B$15:$W$361, MATCH('O5 Details by Class &amp; Accounts'!AN$18, 'E2 Allocators'!$B$15:$W$15, 0),FALSE)*$G154), 0, VLOOKUP(VLOOKUP($A154, 'E4 TB Allocation Details'!$A$18:$L$205, MATCH("Customer ID", 'E4 TB Allocation Details'!$A$18:$L$18, 0),FALSE), 'E2 Allocators'!$B$15:$W$361, MATCH('O5 Details by Class &amp; Accounts'!AN$18, 'E2 Allocators'!$B$15:$W$15, 0),FALSE)*$G154)</f>
        <v>0</v>
      </c>
      <c r="AO154" s="1411">
        <f>IF(ISERROR(VLOOKUP(VLOOKUP($A154, 'E4 TB Allocation Details'!$A$18:$L$205, MATCH("Customer ID", 'E4 TB Allocation Details'!$A$18:$L$18, 0),FALSE), 'E2 Allocators'!$B$15:$W$361, MATCH('O5 Details by Class &amp; Accounts'!AO$18, 'E2 Allocators'!$B$15:$W$15, 0),FALSE)*$G154), 0, VLOOKUP(VLOOKUP($A154, 'E4 TB Allocation Details'!$A$18:$L$205, MATCH("Customer ID", 'E4 TB Allocation Details'!$A$18:$L$18, 0),FALSE), 'E2 Allocators'!$B$15:$W$361, MATCH('O5 Details by Class &amp; Accounts'!AO$18, 'E2 Allocators'!$B$15:$W$15, 0),FALSE)*$G154)</f>
        <v>0</v>
      </c>
      <c r="AP154" s="1411">
        <f>IF(ISERROR(VLOOKUP(VLOOKUP($A154, 'E4 TB Allocation Details'!$A$18:$L$205, MATCH("Customer ID", 'E4 TB Allocation Details'!$A$18:$L$18, 0),FALSE), 'E2 Allocators'!$B$15:$W$361, MATCH('O5 Details by Class &amp; Accounts'!AP$18, 'E2 Allocators'!$B$15:$W$15, 0),FALSE)*$G154), 0, VLOOKUP(VLOOKUP($A154, 'E4 TB Allocation Details'!$A$18:$L$205, MATCH("Customer ID", 'E4 TB Allocation Details'!$A$18:$L$18, 0),FALSE), 'E2 Allocators'!$B$15:$W$361, MATCH('O5 Details by Class &amp; Accounts'!AP$18, 'E2 Allocators'!$B$15:$W$15, 0),FALSE)*$G154)</f>
        <v>0</v>
      </c>
      <c r="AQ154" s="1411">
        <f>IF(ISERROR(VLOOKUP(VLOOKUP($A154, 'E4 TB Allocation Details'!$A$18:$L$205, MATCH("Customer ID", 'E4 TB Allocation Details'!$A$18:$L$18, 0),FALSE), 'E2 Allocators'!$B$15:$W$361, MATCH('O5 Details by Class &amp; Accounts'!AQ$18, 'E2 Allocators'!$B$15:$W$15, 0),FALSE)*$G154), 0, VLOOKUP(VLOOKUP($A154, 'E4 TB Allocation Details'!$A$18:$L$205, MATCH("Customer ID", 'E4 TB Allocation Details'!$A$18:$L$18, 0),FALSE), 'E2 Allocators'!$B$15:$W$361, MATCH('O5 Details by Class &amp; Accounts'!AQ$18, 'E2 Allocators'!$B$15:$W$15, 0),FALSE)*$G154)</f>
        <v>0</v>
      </c>
      <c r="AR154" s="1411">
        <f>IF(ISERROR(VLOOKUP(VLOOKUP($A154, 'E4 TB Allocation Details'!$A$18:$L$205, MATCH("Customer ID", 'E4 TB Allocation Details'!$A$18:$L$18, 0),FALSE), 'E2 Allocators'!$B$15:$W$361, MATCH('O5 Details by Class &amp; Accounts'!AR$18, 'E2 Allocators'!$B$15:$W$15, 0),FALSE)*$G154), 0, VLOOKUP(VLOOKUP($A154, 'E4 TB Allocation Details'!$A$18:$L$205, MATCH("Customer ID", 'E4 TB Allocation Details'!$A$18:$L$18, 0),FALSE), 'E2 Allocators'!$B$15:$W$361, MATCH('O5 Details by Class &amp; Accounts'!AR$18, 'E2 Allocators'!$B$15:$W$15, 0),FALSE)*$G154)</f>
        <v>0</v>
      </c>
      <c r="AS154" s="1411">
        <f>IF(ISERROR(VLOOKUP(VLOOKUP($A154, 'E4 TB Allocation Details'!$A$18:$L$205, MATCH("Customer ID", 'E4 TB Allocation Details'!$A$18:$L$18, 0),FALSE), 'E2 Allocators'!$B$15:$W$361, MATCH('O5 Details by Class &amp; Accounts'!AS$18, 'E2 Allocators'!$B$15:$W$15, 0),FALSE)*$G154), 0, VLOOKUP(VLOOKUP($A154, 'E4 TB Allocation Details'!$A$18:$L$205, MATCH("Customer ID", 'E4 TB Allocation Details'!$A$18:$L$18, 0),FALSE), 'E2 Allocators'!$B$15:$W$361, MATCH('O5 Details by Class &amp; Accounts'!AS$18, 'E2 Allocators'!$B$15:$W$15, 0),FALSE)*$G154)</f>
        <v>0</v>
      </c>
      <c r="AT154" s="1411">
        <f>IF(ISERROR(VLOOKUP(VLOOKUP($A154, 'E4 TB Allocation Details'!$A$18:$L$205, MATCH("Customer ID", 'E4 TB Allocation Details'!$A$18:$L$18, 0),FALSE), 'E2 Allocators'!$B$15:$W$361, MATCH('O5 Details by Class &amp; Accounts'!AT$18, 'E2 Allocators'!$B$15:$W$15, 0),FALSE)*$G154), 0, VLOOKUP(VLOOKUP($A154, 'E4 TB Allocation Details'!$A$18:$L$205, MATCH("Customer ID", 'E4 TB Allocation Details'!$A$18:$L$18, 0),FALSE), 'E2 Allocators'!$B$15:$W$361, MATCH('O5 Details by Class &amp; Accounts'!AT$18, 'E2 Allocators'!$B$15:$W$15, 0),FALSE)*$G154)</f>
        <v>0</v>
      </c>
      <c r="AU154" s="1411">
        <f>IF(ISERROR(VLOOKUP(VLOOKUP($A154, 'E4 TB Allocation Details'!$A$18:$L$205, MATCH("Customer ID", 'E4 TB Allocation Details'!$A$18:$L$18, 0),FALSE), 'E2 Allocators'!$B$15:$W$361, MATCH('O5 Details by Class &amp; Accounts'!AU$18, 'E2 Allocators'!$B$15:$W$15, 0),FALSE)*$G154), 0, VLOOKUP(VLOOKUP($A154, 'E4 TB Allocation Details'!$A$18:$L$205, MATCH("Customer ID", 'E4 TB Allocation Details'!$A$18:$L$18, 0),FALSE), 'E2 Allocators'!$B$15:$W$361, MATCH('O5 Details by Class &amp; Accounts'!AU$18, 'E2 Allocators'!$B$15:$W$15, 0),FALSE)*$G154)</f>
        <v>0</v>
      </c>
      <c r="AV154" s="1411">
        <f>IF(ISERROR(VLOOKUP(VLOOKUP($A154, 'E4 TB Allocation Details'!$A$18:$L$205, MATCH("Customer ID", 'E4 TB Allocation Details'!$A$18:$L$18, 0),FALSE), 'E2 Allocators'!$B$15:$W$361, MATCH('O5 Details by Class &amp; Accounts'!AV$18, 'E2 Allocators'!$B$15:$W$15, 0),FALSE)*$G154), 0, VLOOKUP(VLOOKUP($A154, 'E4 TB Allocation Details'!$A$18:$L$205, MATCH("Customer ID", 'E4 TB Allocation Details'!$A$18:$L$18, 0),FALSE), 'E2 Allocators'!$B$15:$W$361, MATCH('O5 Details by Class &amp; Accounts'!AV$18, 'E2 Allocators'!$B$15:$W$15, 0),FALSE)*$G154)</f>
        <v>0</v>
      </c>
      <c r="AW154" s="1411">
        <f>IF(ISERROR(VLOOKUP(VLOOKUP($A154, 'E4 TB Allocation Details'!$A$18:$L$205, MATCH("Customer ID", 'E4 TB Allocation Details'!$A$18:$L$18, 0),FALSE), 'E2 Allocators'!$B$15:$W$361, MATCH('O5 Details by Class &amp; Accounts'!AW$18, 'E2 Allocators'!$B$15:$W$15, 0),FALSE)*$G154), 0, VLOOKUP(VLOOKUP($A154, 'E4 TB Allocation Details'!$A$18:$L$205, MATCH("Customer ID", 'E4 TB Allocation Details'!$A$18:$L$18, 0),FALSE), 'E2 Allocators'!$B$15:$W$361, MATCH('O5 Details by Class &amp; Accounts'!AW$18, 'E2 Allocators'!$B$15:$W$15, 0),FALSE)*$G154)</f>
        <v>0</v>
      </c>
      <c r="AX154" s="1411">
        <f t="shared" si="33"/>
        <v>0</v>
      </c>
      <c r="AY154" s="1411">
        <f>IF(ISERROR(VLOOKUP(VLOOKUP($A154, 'E4 TB Allocation Details'!$A$18:$L$205, MATCH("Misc ID", 'E4 TB Allocation Details'!$A$18:$L$18, 0),FALSE), 'E2 Allocators'!$B$15:$W$361, MATCH('O5 Details by Class &amp; Accounts'!AY$18, 'E2 Allocators'!$B$15:$W$15, 0),FALSE)*$E154), 0, VLOOKUP(VLOOKUP($A154, 'E4 TB Allocation Details'!$A$18:$L$205, MATCH("Misc ID", 'E4 TB Allocation Details'!$A$18:$L$18, 0),FALSE), 'E2 Allocators'!$B$15:$W$361, MATCH('O5 Details by Class &amp; Accounts'!AY$18, 'E2 Allocators'!$B$15:$W$15, 0),FALSE)*$E154)</f>
        <v>0</v>
      </c>
      <c r="AZ154" s="1411">
        <f>IF(ISERROR(VLOOKUP(VLOOKUP($A154, 'E4 TB Allocation Details'!$A$18:$L$205, MATCH("Misc ID", 'E4 TB Allocation Details'!$A$18:$L$18, 0),FALSE), 'E2 Allocators'!$B$15:$W$361, MATCH('O5 Details by Class &amp; Accounts'!AZ$18, 'E2 Allocators'!$B$15:$W$15, 0),FALSE)*$E154), 0, VLOOKUP(VLOOKUP($A154, 'E4 TB Allocation Details'!$A$18:$L$205, MATCH("Misc ID", 'E4 TB Allocation Details'!$A$18:$L$18, 0),FALSE), 'E2 Allocators'!$B$15:$W$361, MATCH('O5 Details by Class &amp; Accounts'!AZ$18, 'E2 Allocators'!$B$15:$W$15, 0),FALSE)*$E154)</f>
        <v>0</v>
      </c>
      <c r="BA154" s="1411">
        <f>IF(ISERROR(VLOOKUP(VLOOKUP($A154, 'E4 TB Allocation Details'!$A$18:$L$205, MATCH("Misc ID", 'E4 TB Allocation Details'!$A$18:$L$18, 0),FALSE), 'E2 Allocators'!$B$15:$W$361, MATCH('O5 Details by Class &amp; Accounts'!BA$18, 'E2 Allocators'!$B$15:$W$15, 0),FALSE)*$E154), 0, VLOOKUP(VLOOKUP($A154, 'E4 TB Allocation Details'!$A$18:$L$205, MATCH("Misc ID", 'E4 TB Allocation Details'!$A$18:$L$18, 0),FALSE), 'E2 Allocators'!$B$15:$W$361, MATCH('O5 Details by Class &amp; Accounts'!BA$18, 'E2 Allocators'!$B$15:$W$15, 0),FALSE)*$E154)</f>
        <v>0</v>
      </c>
      <c r="BB154" s="1411">
        <f>IF(ISERROR(VLOOKUP(VLOOKUP($A154, 'E4 TB Allocation Details'!$A$18:$L$205, MATCH("Misc ID", 'E4 TB Allocation Details'!$A$18:$L$18, 0),FALSE), 'E2 Allocators'!$B$15:$W$361, MATCH('O5 Details by Class &amp; Accounts'!BB$18, 'E2 Allocators'!$B$15:$W$15, 0),FALSE)*$E154), 0, VLOOKUP(VLOOKUP($A154, 'E4 TB Allocation Details'!$A$18:$L$205, MATCH("Misc ID", 'E4 TB Allocation Details'!$A$18:$L$18, 0),FALSE), 'E2 Allocators'!$B$15:$W$361, MATCH('O5 Details by Class &amp; Accounts'!BB$18, 'E2 Allocators'!$B$15:$W$15, 0),FALSE)*$E154)</f>
        <v>0</v>
      </c>
      <c r="BC154" s="1411">
        <f>IF(ISERROR(VLOOKUP(VLOOKUP($A154, 'E4 TB Allocation Details'!$A$18:$L$205, MATCH("Misc ID", 'E4 TB Allocation Details'!$A$18:$L$18, 0),FALSE), 'E2 Allocators'!$B$15:$W$361, MATCH('O5 Details by Class &amp; Accounts'!BC$18, 'E2 Allocators'!$B$15:$W$15, 0),FALSE)*$E154), 0, VLOOKUP(VLOOKUP($A154, 'E4 TB Allocation Details'!$A$18:$L$205, MATCH("Misc ID", 'E4 TB Allocation Details'!$A$18:$L$18, 0),FALSE), 'E2 Allocators'!$B$15:$W$361, MATCH('O5 Details by Class &amp; Accounts'!BC$18, 'E2 Allocators'!$B$15:$W$15, 0),FALSE)*$E154)</f>
        <v>0</v>
      </c>
      <c r="BD154" s="1411">
        <f>IF(ISERROR(VLOOKUP(VLOOKUP($A154, 'E4 TB Allocation Details'!$A$18:$L$205, MATCH("Misc ID", 'E4 TB Allocation Details'!$A$18:$L$18, 0),FALSE), 'E2 Allocators'!$B$15:$W$361, MATCH('O5 Details by Class &amp; Accounts'!BD$18, 'E2 Allocators'!$B$15:$W$15, 0),FALSE)*$E154), 0, VLOOKUP(VLOOKUP($A154, 'E4 TB Allocation Details'!$A$18:$L$205, MATCH("Misc ID", 'E4 TB Allocation Details'!$A$18:$L$18, 0),FALSE), 'E2 Allocators'!$B$15:$W$361, MATCH('O5 Details by Class &amp; Accounts'!BD$18, 'E2 Allocators'!$B$15:$W$15, 0),FALSE)*$E154)</f>
        <v>0</v>
      </c>
      <c r="BE154" s="1411">
        <f>IF(ISERROR(VLOOKUP(VLOOKUP($A154, 'E4 TB Allocation Details'!$A$18:$L$205, MATCH("Misc ID", 'E4 TB Allocation Details'!$A$18:$L$18, 0),FALSE), 'E2 Allocators'!$B$15:$W$361, MATCH('O5 Details by Class &amp; Accounts'!BE$18, 'E2 Allocators'!$B$15:$W$15, 0),FALSE)*$E154), 0, VLOOKUP(VLOOKUP($A154, 'E4 TB Allocation Details'!$A$18:$L$205, MATCH("Misc ID", 'E4 TB Allocation Details'!$A$18:$L$18, 0),FALSE), 'E2 Allocators'!$B$15:$W$361, MATCH('O5 Details by Class &amp; Accounts'!BE$18, 'E2 Allocators'!$B$15:$W$15, 0),FALSE)*$E154)</f>
        <v>0</v>
      </c>
      <c r="BF154" s="1411">
        <f>IF(ISERROR(VLOOKUP(VLOOKUP($A154, 'E4 TB Allocation Details'!$A$18:$L$205, MATCH("Misc ID", 'E4 TB Allocation Details'!$A$18:$L$18, 0),FALSE), 'E2 Allocators'!$B$15:$W$361, MATCH('O5 Details by Class &amp; Accounts'!BF$18, 'E2 Allocators'!$B$15:$W$15, 0),FALSE)*$E154), 0, VLOOKUP(VLOOKUP($A154, 'E4 TB Allocation Details'!$A$18:$L$205, MATCH("Misc ID", 'E4 TB Allocation Details'!$A$18:$L$18, 0),FALSE), 'E2 Allocators'!$B$15:$W$361, MATCH('O5 Details by Class &amp; Accounts'!BF$18, 'E2 Allocators'!$B$15:$W$15, 0),FALSE)*$E154)</f>
        <v>0</v>
      </c>
      <c r="BG154" s="1411">
        <f>IF(ISERROR(VLOOKUP(VLOOKUP($A154, 'E4 TB Allocation Details'!$A$18:$L$205, MATCH("Misc ID", 'E4 TB Allocation Details'!$A$18:$L$18, 0),FALSE), 'E2 Allocators'!$B$15:$W$361, MATCH('O5 Details by Class &amp; Accounts'!BG$18, 'E2 Allocators'!$B$15:$W$15, 0),FALSE)*$E154), 0, VLOOKUP(VLOOKUP($A154, 'E4 TB Allocation Details'!$A$18:$L$205, MATCH("Misc ID", 'E4 TB Allocation Details'!$A$18:$L$18, 0),FALSE), 'E2 Allocators'!$B$15:$W$361, MATCH('O5 Details by Class &amp; Accounts'!BG$18, 'E2 Allocators'!$B$15:$W$15, 0),FALSE)*$E154)</f>
        <v>0</v>
      </c>
      <c r="BH154" s="1411">
        <f>IF(ISERROR(VLOOKUP(VLOOKUP($A154, 'E4 TB Allocation Details'!$A$18:$L$205, MATCH("Misc ID", 'E4 TB Allocation Details'!$A$18:$L$18, 0),FALSE), 'E2 Allocators'!$B$15:$W$361, MATCH('O5 Details by Class &amp; Accounts'!BH$18, 'E2 Allocators'!$B$15:$W$15, 0),FALSE)*$E154), 0, VLOOKUP(VLOOKUP($A154, 'E4 TB Allocation Details'!$A$18:$L$205, MATCH("Misc ID", 'E4 TB Allocation Details'!$A$18:$L$18, 0),FALSE), 'E2 Allocators'!$B$15:$W$361, MATCH('O5 Details by Class &amp; Accounts'!BH$18, 'E2 Allocators'!$B$15:$W$15, 0),FALSE)*$E154)</f>
        <v>0</v>
      </c>
      <c r="BI154" s="1411">
        <f>IF(ISERROR(VLOOKUP(VLOOKUP($A154, 'E4 TB Allocation Details'!$A$18:$L$205, MATCH("Misc ID", 'E4 TB Allocation Details'!$A$18:$L$18, 0),FALSE), 'E2 Allocators'!$B$15:$W$361, MATCH('O5 Details by Class &amp; Accounts'!BI$18, 'E2 Allocators'!$B$15:$W$15, 0),FALSE)*$E154), 0, VLOOKUP(VLOOKUP($A154, 'E4 TB Allocation Details'!$A$18:$L$205, MATCH("Misc ID", 'E4 TB Allocation Details'!$A$18:$L$18, 0),FALSE), 'E2 Allocators'!$B$15:$W$361, MATCH('O5 Details by Class &amp; Accounts'!BI$18, 'E2 Allocators'!$B$15:$W$15, 0),FALSE)*$E154)</f>
        <v>0</v>
      </c>
      <c r="BJ154" s="1411">
        <f>IF(ISERROR(VLOOKUP(VLOOKUP($A154, 'E4 TB Allocation Details'!$A$18:$L$205, MATCH("Misc ID", 'E4 TB Allocation Details'!$A$18:$L$18, 0),FALSE), 'E2 Allocators'!$B$15:$W$361, MATCH('O5 Details by Class &amp; Accounts'!BJ$18, 'E2 Allocators'!$B$15:$W$15, 0),FALSE)*$E154), 0, VLOOKUP(VLOOKUP($A154, 'E4 TB Allocation Details'!$A$18:$L$205, MATCH("Misc ID", 'E4 TB Allocation Details'!$A$18:$L$18, 0),FALSE), 'E2 Allocators'!$B$15:$W$361, MATCH('O5 Details by Class &amp; Accounts'!BJ$18, 'E2 Allocators'!$B$15:$W$15, 0),FALSE)*$E154)</f>
        <v>0</v>
      </c>
      <c r="BK154" s="1411">
        <f>IF(ISERROR(VLOOKUP(VLOOKUP($A154, 'E4 TB Allocation Details'!$A$18:$L$205, MATCH("Misc ID", 'E4 TB Allocation Details'!$A$18:$L$18, 0),FALSE), 'E2 Allocators'!$B$15:$W$361, MATCH('O5 Details by Class &amp; Accounts'!BK$18, 'E2 Allocators'!$B$15:$W$15, 0),FALSE)*$E154), 0, VLOOKUP(VLOOKUP($A154, 'E4 TB Allocation Details'!$A$18:$L$205, MATCH("Misc ID", 'E4 TB Allocation Details'!$A$18:$L$18, 0),FALSE), 'E2 Allocators'!$B$15:$W$361, MATCH('O5 Details by Class &amp; Accounts'!BK$18, 'E2 Allocators'!$B$15:$W$15, 0),FALSE)*$E154)</f>
        <v>0</v>
      </c>
      <c r="BL154" s="1411">
        <f>IF(ISERROR(VLOOKUP(VLOOKUP($A154, 'E4 TB Allocation Details'!$A$18:$L$205, MATCH("Misc ID", 'E4 TB Allocation Details'!$A$18:$L$18, 0),FALSE), 'E2 Allocators'!$B$15:$W$361, MATCH('O5 Details by Class &amp; Accounts'!BL$18, 'E2 Allocators'!$B$15:$W$15, 0),FALSE)*$E154), 0, VLOOKUP(VLOOKUP($A154, 'E4 TB Allocation Details'!$A$18:$L$205, MATCH("Misc ID", 'E4 TB Allocation Details'!$A$18:$L$18, 0),FALSE), 'E2 Allocators'!$B$15:$W$361, MATCH('O5 Details by Class &amp; Accounts'!BL$18, 'E2 Allocators'!$B$15:$W$15, 0),FALSE)*$E154)</f>
        <v>0</v>
      </c>
      <c r="BM154" s="1411">
        <f>IF(ISERROR(VLOOKUP(VLOOKUP($A154, 'E4 TB Allocation Details'!$A$18:$L$205, MATCH("Misc ID", 'E4 TB Allocation Details'!$A$18:$L$18, 0),FALSE), 'E2 Allocators'!$B$15:$W$361, MATCH('O5 Details by Class &amp; Accounts'!BM$18, 'E2 Allocators'!$B$15:$W$15, 0),FALSE)*$E154), 0, VLOOKUP(VLOOKUP($A154, 'E4 TB Allocation Details'!$A$18:$L$205, MATCH("Misc ID", 'E4 TB Allocation Details'!$A$18:$L$18, 0),FALSE), 'E2 Allocators'!$B$15:$W$361, MATCH('O5 Details by Class &amp; Accounts'!BM$18, 'E2 Allocators'!$B$15:$W$15, 0),FALSE)*$E154)</f>
        <v>0</v>
      </c>
      <c r="BN154" s="1411">
        <f>IF(ISERROR(VLOOKUP(VLOOKUP($A154, 'E4 TB Allocation Details'!$A$18:$L$205, MATCH("Misc ID", 'E4 TB Allocation Details'!$A$18:$L$18, 0),FALSE), 'E2 Allocators'!$B$15:$W$361, MATCH('O5 Details by Class &amp; Accounts'!BN$18, 'E2 Allocators'!$B$15:$W$15, 0),FALSE)*$E154), 0, VLOOKUP(VLOOKUP($A154, 'E4 TB Allocation Details'!$A$18:$L$205, MATCH("Misc ID", 'E4 TB Allocation Details'!$A$18:$L$18, 0),FALSE), 'E2 Allocators'!$B$15:$W$361, MATCH('O5 Details by Class &amp; Accounts'!BN$18, 'E2 Allocators'!$B$15:$W$15, 0),FALSE)*$E154)</f>
        <v>0</v>
      </c>
      <c r="BO154" s="1411">
        <f>IF(ISERROR(VLOOKUP(VLOOKUP($A154, 'E4 TB Allocation Details'!$A$18:$L$205, MATCH("Misc ID", 'E4 TB Allocation Details'!$A$18:$L$18, 0),FALSE), 'E2 Allocators'!$B$15:$W$361, MATCH('O5 Details by Class &amp; Accounts'!BO$18, 'E2 Allocators'!$B$15:$W$15, 0),FALSE)*$E154), 0, VLOOKUP(VLOOKUP($A154, 'E4 TB Allocation Details'!$A$18:$L$205, MATCH("Misc ID", 'E4 TB Allocation Details'!$A$18:$L$18, 0),FALSE), 'E2 Allocators'!$B$15:$W$361, MATCH('O5 Details by Class &amp; Accounts'!BO$18, 'E2 Allocators'!$B$15:$W$15, 0),FALSE)*$E154)</f>
        <v>0</v>
      </c>
      <c r="BP154" s="1411">
        <f>IF(ISERROR(VLOOKUP(VLOOKUP($A154, 'E4 TB Allocation Details'!$A$18:$L$205, MATCH("Misc ID", 'E4 TB Allocation Details'!$A$18:$L$18, 0),FALSE), 'E2 Allocators'!$B$15:$W$361, MATCH('O5 Details by Class &amp; Accounts'!BP$18, 'E2 Allocators'!$B$15:$W$15, 0),FALSE)*$E154), 0, VLOOKUP(VLOOKUP($A154, 'E4 TB Allocation Details'!$A$18:$L$205, MATCH("Misc ID", 'E4 TB Allocation Details'!$A$18:$L$18, 0),FALSE), 'E2 Allocators'!$B$15:$W$361, MATCH('O5 Details by Class &amp; Accounts'!BP$18, 'E2 Allocators'!$B$15:$W$15, 0),FALSE)*$E154)</f>
        <v>0</v>
      </c>
      <c r="BQ154" s="1411">
        <f>IF(ISERROR(VLOOKUP(VLOOKUP($A154, 'E4 TB Allocation Details'!$A$18:$L$205, MATCH("Misc ID", 'E4 TB Allocation Details'!$A$18:$L$18, 0),FALSE), 'E2 Allocators'!$B$15:$W$361, MATCH('O5 Details by Class &amp; Accounts'!BQ$18, 'E2 Allocators'!$B$15:$W$15, 0),FALSE)*$E154), 0, VLOOKUP(VLOOKUP($A154, 'E4 TB Allocation Details'!$A$18:$L$205, MATCH("Misc ID", 'E4 TB Allocation Details'!$A$18:$L$18, 0),FALSE), 'E2 Allocators'!$B$15:$W$361, MATCH('O5 Details by Class &amp; Accounts'!BQ$18, 'E2 Allocators'!$B$15:$W$15, 0),FALSE)*$E154)</f>
        <v>0</v>
      </c>
      <c r="BR154" s="1411">
        <f>IF(ISERROR(VLOOKUP(VLOOKUP($A154, 'E4 TB Allocation Details'!$A$18:$L$205, MATCH("Misc ID", 'E4 TB Allocation Details'!$A$18:$L$18, 0),FALSE), 'E2 Allocators'!$B$15:$W$361, MATCH('O5 Details by Class &amp; Accounts'!BR$18, 'E2 Allocators'!$B$15:$W$15, 0),FALSE)*$E154), 0, VLOOKUP(VLOOKUP($A154, 'E4 TB Allocation Details'!$A$18:$L$205, MATCH("Misc ID", 'E4 TB Allocation Details'!$A$18:$L$18, 0),FALSE), 'E2 Allocators'!$B$15:$W$361, MATCH('O5 Details by Class &amp; Accounts'!BR$18, 'E2 Allocators'!$B$15:$W$15, 0),FALSE)*$E154)</f>
        <v>0</v>
      </c>
      <c r="BS154" s="1411">
        <f t="shared" si="34"/>
        <v>0</v>
      </c>
      <c r="BT154" s="1411">
        <f>IF(ISERROR(VLOOKUP(VLOOKUP($A154, 'E4 TB Allocation Details'!$A$18:$L$205, MATCH("A &amp; G ID", 'E4 TB Allocation Details'!$A$18:$L$18, 0),FALSE), 'E2 Allocators'!$B$15:$W$361, MATCH('O5 Details by Class &amp; Accounts'!BT$18, 'E2 Allocators'!$B$15:$W$15, 0),FALSE)*$E154), 0, VLOOKUP(VLOOKUP($A154, 'E4 TB Allocation Details'!$A$18:$L$205, MATCH("A &amp; G ID", 'E4 TB Allocation Details'!$A$18:$L$18, 0),FALSE), 'E2 Allocators'!$B$15:$W$361, MATCH('O5 Details by Class &amp; Accounts'!BT$18, 'E2 Allocators'!$B$15:$W$15, 0),FALSE)*$E154)</f>
        <v>0</v>
      </c>
      <c r="BU154" s="1411">
        <f>IF(ISERROR(VLOOKUP(VLOOKUP($A154, 'E4 TB Allocation Details'!$A$18:$L$205, MATCH("A &amp; G ID", 'E4 TB Allocation Details'!$A$18:$L$18, 0),FALSE), 'E2 Allocators'!$B$15:$W$361, MATCH('O5 Details by Class &amp; Accounts'!BU$18, 'E2 Allocators'!$B$15:$W$15, 0),FALSE)*$E154), 0, VLOOKUP(VLOOKUP($A154, 'E4 TB Allocation Details'!$A$18:$L$205, MATCH("A &amp; G ID", 'E4 TB Allocation Details'!$A$18:$L$18, 0),FALSE), 'E2 Allocators'!$B$15:$W$361, MATCH('O5 Details by Class &amp; Accounts'!BU$18, 'E2 Allocators'!$B$15:$W$15, 0),FALSE)*$E154)</f>
        <v>0</v>
      </c>
      <c r="BV154" s="1411">
        <f>IF(ISERROR(VLOOKUP(VLOOKUP($A154, 'E4 TB Allocation Details'!$A$18:$L$205, MATCH("A &amp; G ID", 'E4 TB Allocation Details'!$A$18:$L$18, 0),FALSE), 'E2 Allocators'!$B$15:$W$361, MATCH('O5 Details by Class &amp; Accounts'!BV$18, 'E2 Allocators'!$B$15:$W$15, 0),FALSE)*$E154), 0, VLOOKUP(VLOOKUP($A154, 'E4 TB Allocation Details'!$A$18:$L$205, MATCH("A &amp; G ID", 'E4 TB Allocation Details'!$A$18:$L$18, 0),FALSE), 'E2 Allocators'!$B$15:$W$361, MATCH('O5 Details by Class &amp; Accounts'!BV$18, 'E2 Allocators'!$B$15:$W$15, 0),FALSE)*$E154)</f>
        <v>0</v>
      </c>
      <c r="BW154" s="1411">
        <f>IF(ISERROR(VLOOKUP(VLOOKUP($A154, 'E4 TB Allocation Details'!$A$18:$L$205, MATCH("A &amp; G ID", 'E4 TB Allocation Details'!$A$18:$L$18, 0),FALSE), 'E2 Allocators'!$B$15:$W$361, MATCH('O5 Details by Class &amp; Accounts'!BW$18, 'E2 Allocators'!$B$15:$W$15, 0),FALSE)*$E154), 0, VLOOKUP(VLOOKUP($A154, 'E4 TB Allocation Details'!$A$18:$L$205, MATCH("A &amp; G ID", 'E4 TB Allocation Details'!$A$18:$L$18, 0),FALSE), 'E2 Allocators'!$B$15:$W$361, MATCH('O5 Details by Class &amp; Accounts'!BW$18, 'E2 Allocators'!$B$15:$W$15, 0),FALSE)*$E154)</f>
        <v>0</v>
      </c>
      <c r="BX154" s="1411">
        <f>IF(ISERROR(VLOOKUP(VLOOKUP($A154, 'E4 TB Allocation Details'!$A$18:$L$205, MATCH("A &amp; G ID", 'E4 TB Allocation Details'!$A$18:$L$18, 0),FALSE), 'E2 Allocators'!$B$15:$W$361, MATCH('O5 Details by Class &amp; Accounts'!BX$18, 'E2 Allocators'!$B$15:$W$15, 0),FALSE)*$E154), 0, VLOOKUP(VLOOKUP($A154, 'E4 TB Allocation Details'!$A$18:$L$205, MATCH("A &amp; G ID", 'E4 TB Allocation Details'!$A$18:$L$18, 0),FALSE), 'E2 Allocators'!$B$15:$W$361, MATCH('O5 Details by Class &amp; Accounts'!BX$18, 'E2 Allocators'!$B$15:$W$15, 0),FALSE)*$E154)</f>
        <v>0</v>
      </c>
      <c r="BY154" s="1411">
        <f>IF(ISERROR(VLOOKUP(VLOOKUP($A154, 'E4 TB Allocation Details'!$A$18:$L$205, MATCH("A &amp; G ID", 'E4 TB Allocation Details'!$A$18:$L$18, 0),FALSE), 'E2 Allocators'!$B$15:$W$361, MATCH('O5 Details by Class &amp; Accounts'!BY$18, 'E2 Allocators'!$B$15:$W$15, 0),FALSE)*$E154), 0, VLOOKUP(VLOOKUP($A154, 'E4 TB Allocation Details'!$A$18:$L$205, MATCH("A &amp; G ID", 'E4 TB Allocation Details'!$A$18:$L$18, 0),FALSE), 'E2 Allocators'!$B$15:$W$361, MATCH('O5 Details by Class &amp; Accounts'!BY$18, 'E2 Allocators'!$B$15:$W$15, 0),FALSE)*$E154)</f>
        <v>0</v>
      </c>
      <c r="BZ154" s="1411">
        <f>IF(ISERROR(VLOOKUP(VLOOKUP($A154, 'E4 TB Allocation Details'!$A$18:$L$205, MATCH("A &amp; G ID", 'E4 TB Allocation Details'!$A$18:$L$18, 0),FALSE), 'E2 Allocators'!$B$15:$W$361, MATCH('O5 Details by Class &amp; Accounts'!BZ$18, 'E2 Allocators'!$B$15:$W$15, 0),FALSE)*$E154), 0, VLOOKUP(VLOOKUP($A154, 'E4 TB Allocation Details'!$A$18:$L$205, MATCH("A &amp; G ID", 'E4 TB Allocation Details'!$A$18:$L$18, 0),FALSE), 'E2 Allocators'!$B$15:$W$361, MATCH('O5 Details by Class &amp; Accounts'!BZ$18, 'E2 Allocators'!$B$15:$W$15, 0),FALSE)*$E154)</f>
        <v>0</v>
      </c>
      <c r="CA154" s="1411">
        <f>IF(ISERROR(VLOOKUP(VLOOKUP($A154, 'E4 TB Allocation Details'!$A$18:$L$205, MATCH("A &amp; G ID", 'E4 TB Allocation Details'!$A$18:$L$18, 0),FALSE), 'E2 Allocators'!$B$15:$W$361, MATCH('O5 Details by Class &amp; Accounts'!CA$18, 'E2 Allocators'!$B$15:$W$15, 0),FALSE)*$E154), 0, VLOOKUP(VLOOKUP($A154, 'E4 TB Allocation Details'!$A$18:$L$205, MATCH("A &amp; G ID", 'E4 TB Allocation Details'!$A$18:$L$18, 0),FALSE), 'E2 Allocators'!$B$15:$W$361, MATCH('O5 Details by Class &amp; Accounts'!CA$18, 'E2 Allocators'!$B$15:$W$15, 0),FALSE)*$E154)</f>
        <v>0</v>
      </c>
      <c r="CB154" s="1411">
        <f>IF(ISERROR(VLOOKUP(VLOOKUP($A154, 'E4 TB Allocation Details'!$A$18:$L$205, MATCH("A &amp; G ID", 'E4 TB Allocation Details'!$A$18:$L$18, 0),FALSE), 'E2 Allocators'!$B$15:$W$361, MATCH('O5 Details by Class &amp; Accounts'!CB$18, 'E2 Allocators'!$B$15:$W$15, 0),FALSE)*$E154), 0, VLOOKUP(VLOOKUP($A154, 'E4 TB Allocation Details'!$A$18:$L$205, MATCH("A &amp; G ID", 'E4 TB Allocation Details'!$A$18:$L$18, 0),FALSE), 'E2 Allocators'!$B$15:$W$361, MATCH('O5 Details by Class &amp; Accounts'!CB$18, 'E2 Allocators'!$B$15:$W$15, 0),FALSE)*$E154)</f>
        <v>0</v>
      </c>
      <c r="CC154" s="1411">
        <f>IF(ISERROR(VLOOKUP(VLOOKUP($A154, 'E4 TB Allocation Details'!$A$18:$L$205, MATCH("A &amp; G ID", 'E4 TB Allocation Details'!$A$18:$L$18, 0),FALSE), 'E2 Allocators'!$B$15:$W$361, MATCH('O5 Details by Class &amp; Accounts'!CC$18, 'E2 Allocators'!$B$15:$W$15, 0),FALSE)*$E154), 0, VLOOKUP(VLOOKUP($A154, 'E4 TB Allocation Details'!$A$18:$L$205, MATCH("A &amp; G ID", 'E4 TB Allocation Details'!$A$18:$L$18, 0),FALSE), 'E2 Allocators'!$B$15:$W$361, MATCH('O5 Details by Class &amp; Accounts'!CC$18, 'E2 Allocators'!$B$15:$W$15, 0),FALSE)*$E154)</f>
        <v>0</v>
      </c>
      <c r="CD154" s="1411">
        <f>IF(ISERROR(VLOOKUP(VLOOKUP($A154, 'E4 TB Allocation Details'!$A$18:$L$205, MATCH("A &amp; G ID", 'E4 TB Allocation Details'!$A$18:$L$18, 0),FALSE), 'E2 Allocators'!$B$15:$W$361, MATCH('O5 Details by Class &amp; Accounts'!CD$18, 'E2 Allocators'!$B$15:$W$15, 0),FALSE)*$E154), 0, VLOOKUP(VLOOKUP($A154, 'E4 TB Allocation Details'!$A$18:$L$205, MATCH("A &amp; G ID", 'E4 TB Allocation Details'!$A$18:$L$18, 0),FALSE), 'E2 Allocators'!$B$15:$W$361, MATCH('O5 Details by Class &amp; Accounts'!CD$18, 'E2 Allocators'!$B$15:$W$15, 0),FALSE)*$E154)</f>
        <v>0</v>
      </c>
      <c r="CE154" s="1411">
        <f>IF(ISERROR(VLOOKUP(VLOOKUP($A154, 'E4 TB Allocation Details'!$A$18:$L$205, MATCH("A &amp; G ID", 'E4 TB Allocation Details'!$A$18:$L$18, 0),FALSE), 'E2 Allocators'!$B$15:$W$361, MATCH('O5 Details by Class &amp; Accounts'!CE$18, 'E2 Allocators'!$B$15:$W$15, 0),FALSE)*$E154), 0, VLOOKUP(VLOOKUP($A154, 'E4 TB Allocation Details'!$A$18:$L$205, MATCH("A &amp; G ID", 'E4 TB Allocation Details'!$A$18:$L$18, 0),FALSE), 'E2 Allocators'!$B$15:$W$361, MATCH('O5 Details by Class &amp; Accounts'!CE$18, 'E2 Allocators'!$B$15:$W$15, 0),FALSE)*$E154)</f>
        <v>0</v>
      </c>
      <c r="CF154" s="1411">
        <f>IF(ISERROR(VLOOKUP(VLOOKUP($A154, 'E4 TB Allocation Details'!$A$18:$L$205, MATCH("A &amp; G ID", 'E4 TB Allocation Details'!$A$18:$L$18, 0),FALSE), 'E2 Allocators'!$B$15:$W$361, MATCH('O5 Details by Class &amp; Accounts'!CF$18, 'E2 Allocators'!$B$15:$W$15, 0),FALSE)*$E154), 0, VLOOKUP(VLOOKUP($A154, 'E4 TB Allocation Details'!$A$18:$L$205, MATCH("A &amp; G ID", 'E4 TB Allocation Details'!$A$18:$L$18, 0),FALSE), 'E2 Allocators'!$B$15:$W$361, MATCH('O5 Details by Class &amp; Accounts'!CF$18, 'E2 Allocators'!$B$15:$W$15, 0),FALSE)*$E154)</f>
        <v>0</v>
      </c>
      <c r="CG154" s="1411">
        <f>IF(ISERROR(VLOOKUP(VLOOKUP($A154, 'E4 TB Allocation Details'!$A$18:$L$205, MATCH("A &amp; G ID", 'E4 TB Allocation Details'!$A$18:$L$18, 0),FALSE), 'E2 Allocators'!$B$15:$W$361, MATCH('O5 Details by Class &amp; Accounts'!CG$18, 'E2 Allocators'!$B$15:$W$15, 0),FALSE)*$E154), 0, VLOOKUP(VLOOKUP($A154, 'E4 TB Allocation Details'!$A$18:$L$205, MATCH("A &amp; G ID", 'E4 TB Allocation Details'!$A$18:$L$18, 0),FALSE), 'E2 Allocators'!$B$15:$W$361, MATCH('O5 Details by Class &amp; Accounts'!CG$18, 'E2 Allocators'!$B$15:$W$15, 0),FALSE)*$E154)</f>
        <v>0</v>
      </c>
      <c r="CH154" s="1411">
        <f>IF(ISERROR(VLOOKUP(VLOOKUP($A154, 'E4 TB Allocation Details'!$A$18:$L$205, MATCH("A &amp; G ID", 'E4 TB Allocation Details'!$A$18:$L$18, 0),FALSE), 'E2 Allocators'!$B$15:$W$361, MATCH('O5 Details by Class &amp; Accounts'!CH$18, 'E2 Allocators'!$B$15:$W$15, 0),FALSE)*$E154), 0, VLOOKUP(VLOOKUP($A154, 'E4 TB Allocation Details'!$A$18:$L$205, MATCH("A &amp; G ID", 'E4 TB Allocation Details'!$A$18:$L$18, 0),FALSE), 'E2 Allocators'!$B$15:$W$361, MATCH('O5 Details by Class &amp; Accounts'!CH$18, 'E2 Allocators'!$B$15:$W$15, 0),FALSE)*$E154)</f>
        <v>0</v>
      </c>
      <c r="CI154" s="1411">
        <f>IF(ISERROR(VLOOKUP(VLOOKUP($A154, 'E4 TB Allocation Details'!$A$18:$L$205, MATCH("A &amp; G ID", 'E4 TB Allocation Details'!$A$18:$L$18, 0),FALSE), 'E2 Allocators'!$B$15:$W$361, MATCH('O5 Details by Class &amp; Accounts'!CI$18, 'E2 Allocators'!$B$15:$W$15, 0),FALSE)*$E154), 0, VLOOKUP(VLOOKUP($A154, 'E4 TB Allocation Details'!$A$18:$L$205, MATCH("A &amp; G ID", 'E4 TB Allocation Details'!$A$18:$L$18, 0),FALSE), 'E2 Allocators'!$B$15:$W$361, MATCH('O5 Details by Class &amp; Accounts'!CI$18, 'E2 Allocators'!$B$15:$W$15, 0),FALSE)*$E154)</f>
        <v>0</v>
      </c>
      <c r="CJ154" s="1411">
        <f>IF(ISERROR(VLOOKUP(VLOOKUP($A154, 'E4 TB Allocation Details'!$A$18:$L$205, MATCH("A &amp; G ID", 'E4 TB Allocation Details'!$A$18:$L$18, 0),FALSE), 'E2 Allocators'!$B$15:$W$361, MATCH('O5 Details by Class &amp; Accounts'!CJ$18, 'E2 Allocators'!$B$15:$W$15, 0),FALSE)*$E154), 0, VLOOKUP(VLOOKUP($A154, 'E4 TB Allocation Details'!$A$18:$L$205, MATCH("A &amp; G ID", 'E4 TB Allocation Details'!$A$18:$L$18, 0),FALSE), 'E2 Allocators'!$B$15:$W$361, MATCH('O5 Details by Class &amp; Accounts'!CJ$18, 'E2 Allocators'!$B$15:$W$15, 0),FALSE)*$E154)</f>
        <v>0</v>
      </c>
      <c r="CK154" s="1411">
        <f>IF(ISERROR(VLOOKUP(VLOOKUP($A154, 'E4 TB Allocation Details'!$A$18:$L$205, MATCH("A &amp; G ID", 'E4 TB Allocation Details'!$A$18:$L$18, 0),FALSE), 'E2 Allocators'!$B$15:$W$361, MATCH('O5 Details by Class &amp; Accounts'!CK$18, 'E2 Allocators'!$B$15:$W$15, 0),FALSE)*$E154), 0, VLOOKUP(VLOOKUP($A154, 'E4 TB Allocation Details'!$A$18:$L$205, MATCH("A &amp; G ID", 'E4 TB Allocation Details'!$A$18:$L$18, 0),FALSE), 'E2 Allocators'!$B$15:$W$361, MATCH('O5 Details by Class &amp; Accounts'!CK$18, 'E2 Allocators'!$B$15:$W$15, 0),FALSE)*$E154)</f>
        <v>0</v>
      </c>
      <c r="CL154" s="1411">
        <f>IF(ISERROR(VLOOKUP(VLOOKUP($A154, 'E4 TB Allocation Details'!$A$18:$L$205, MATCH("A &amp; G ID", 'E4 TB Allocation Details'!$A$18:$L$18, 0),FALSE), 'E2 Allocators'!$B$15:$W$361, MATCH('O5 Details by Class &amp; Accounts'!CL$18, 'E2 Allocators'!$B$15:$W$15, 0),FALSE)*$E154), 0, VLOOKUP(VLOOKUP($A154, 'E4 TB Allocation Details'!$A$18:$L$205, MATCH("A &amp; G ID", 'E4 TB Allocation Details'!$A$18:$L$18, 0),FALSE), 'E2 Allocators'!$B$15:$W$361, MATCH('O5 Details by Class &amp; Accounts'!CL$18, 'E2 Allocators'!$B$15:$W$15, 0),FALSE)*$E154)</f>
        <v>0</v>
      </c>
      <c r="CM154" s="1411">
        <f>IF(ISERROR(VLOOKUP(VLOOKUP($A154, 'E4 TB Allocation Details'!$A$18:$L$205, MATCH("A &amp; G ID", 'E4 TB Allocation Details'!$A$18:$L$18, 0),FALSE), 'E2 Allocators'!$B$15:$W$361, MATCH('O5 Details by Class &amp; Accounts'!CM$18, 'E2 Allocators'!$B$15:$W$15, 0),FALSE)*$E154), 0, VLOOKUP(VLOOKUP($A154, 'E4 TB Allocation Details'!$A$18:$L$205, MATCH("A &amp; G ID", 'E4 TB Allocation Details'!$A$18:$L$18, 0),FALSE), 'E2 Allocators'!$B$15:$W$361, MATCH('O5 Details by Class &amp; Accounts'!CM$18, 'E2 Allocators'!$B$15:$W$15, 0),FALSE)*$E154)</f>
        <v>0</v>
      </c>
      <c r="CN154" s="1411">
        <f t="shared" si="35"/>
        <v>0</v>
      </c>
      <c r="CO154" s="1791">
        <f t="shared" si="36"/>
        <v>0</v>
      </c>
      <c r="CQ154" s="2086">
        <v>1845</v>
      </c>
    </row>
    <row r="155" spans="1:95" s="80" customFormat="1" ht="12.75">
      <c r="A155" s="1176">
        <v>5155</v>
      </c>
      <c r="B155" s="1175" t="s">
        <v>1479</v>
      </c>
      <c r="C155" s="1788">
        <f>IF(ISERROR(VLOOKUP($A155,'I3 TB Data'!$A$23:$H$458,MATCH('O5 Details by Class &amp; Accounts'!$C$18, 'I3 TB Data'!$A$23:$H$23,0),0)), 0, VLOOKUP($A155,'I3 TB Data'!$A$23:$H$458,MATCH('O5 Details by Class &amp; Accounts'!$C$18,'I3 TB Data'!$A$23:$H$23,0),0))</f>
        <v>0</v>
      </c>
      <c r="D155" s="1789"/>
      <c r="E155" s="1788">
        <f t="shared" si="37"/>
        <v>0</v>
      </c>
      <c r="F155" s="1790">
        <f>IF(ISERROR(VLOOKUP($A155, 'E1 Categorization'!A33:E122, MATCH("Customer Component", 'E1 Categorization'!$A$33:$E$33,0), 0)), 0, IF(VLOOKUP($A155, 'E1 Categorization'!A33:E122, MATCH("Customer Component", 'E1 Categorization'!$A$33:$E$33,0), 0)=0, 'O5 Details by Class &amp; Accounts'!$E155, IF(AND(VLOOKUP($A155, 'E1 Categorization'!A33:E122, MATCH("Customer Component", 'E1 Categorization'!$A$33:$E$33,0), 0) &gt;0, VLOOKUP($A155, 'E1 Categorization'!A33:E122, MATCH("Customer Component", 'E1 Categorization'!$A$33:$E$33,0), 0)&lt;1), 'O5 Details by Class &amp; Accounts'!$E155*(1-VLOOKUP($A155, 'E1 Categorization'!A33:E122, MATCH("Customer Component", 'E1 Categorization'!$A$33:$E$33,0), 0)), 0)))</f>
        <v>0</v>
      </c>
      <c r="G155" s="1790">
        <f>IF(ISERROR(VLOOKUP($A155, 'E1 Categorization'!A33:E122, MATCH("Customer Component", 'E1 Categorization'!$A$33:$E$33,0), 0)),0, IF(VLOOKUP($A155, 'E1 Categorization'!A33:E122, MATCH("Customer Component", 'E1 Categorization'!$A$33:$E$33,0), 0)=0, 0, IF(AND(VLOOKUP($A155, 'E1 Categorization'!A33:E122, MATCH("Customer Component", 'E1 Categorization'!$A$33:$E$33,0), 0) &gt;0, VLOOKUP($A155, 'E1 Categorization'!A33:E122, MATCH("Customer Component", 'E1 Categorization'!$A$33:$E$33,0), 0)&lt;1), 'O5 Details by Class &amp; Accounts'!$E155*(VLOOKUP($A155, 'E1 Categorization'!A33:E122, MATCH("Customer Component", 'E1 Categorization'!$A$33:$E$33,0), 0)), 'O5 Details by Class &amp; Accounts'!$E155)))</f>
        <v>0</v>
      </c>
      <c r="H155" s="1411">
        <f t="shared" si="31"/>
        <v>0</v>
      </c>
      <c r="I155" s="1411">
        <f>IF(ISERROR(VLOOKUP(VLOOKUP($A155, 'E4 TB Allocation Details'!$A$18:$L$205, MATCH("Demand ID", 'E4 TB Allocation Details'!$A$18:$L$18, 0),FALSE), 'E2 Allocators'!$B$15:$W$361, MATCH('O5 Details by Class &amp; Accounts'!I$18, 'E2 Allocators'!$B$15:$W$15, 0),FALSE)*$F155), 0, VLOOKUP(VLOOKUP($A155, 'E4 TB Allocation Details'!$A$18:$L$205, MATCH("Demand ID", 'E4 TB Allocation Details'!$A$18:$L$18, 0),FALSE), 'E2 Allocators'!$B$15:$W$361, MATCH('O5 Details by Class &amp; Accounts'!I$18, 'E2 Allocators'!$B$15:$W$15, 0),FALSE)*$F155)</f>
        <v>0</v>
      </c>
      <c r="J155" s="1411">
        <f>IF(ISERROR(VLOOKUP(VLOOKUP($A155, 'E4 TB Allocation Details'!$A$18:$L$205, MATCH("Demand ID", 'E4 TB Allocation Details'!$A$18:$L$18, 0),FALSE), 'E2 Allocators'!$B$15:$W$361, MATCH('O5 Details by Class &amp; Accounts'!J$18, 'E2 Allocators'!$B$15:$W$15, 0),FALSE)*$F155), 0, VLOOKUP(VLOOKUP($A155, 'E4 TB Allocation Details'!$A$18:$L$205, MATCH("Demand ID", 'E4 TB Allocation Details'!$A$18:$L$18, 0),FALSE), 'E2 Allocators'!$B$15:$W$361, MATCH('O5 Details by Class &amp; Accounts'!J$18, 'E2 Allocators'!$B$15:$W$15, 0),FALSE)*$F155)</f>
        <v>0</v>
      </c>
      <c r="K155" s="1411">
        <f>IF(ISERROR(VLOOKUP(VLOOKUP($A155, 'E4 TB Allocation Details'!$A$18:$L$205, MATCH("Demand ID", 'E4 TB Allocation Details'!$A$18:$L$18, 0),FALSE), 'E2 Allocators'!$B$15:$W$361, MATCH('O5 Details by Class &amp; Accounts'!K$18, 'E2 Allocators'!$B$15:$W$15, 0),FALSE)*$F155), 0, VLOOKUP(VLOOKUP($A155, 'E4 TB Allocation Details'!$A$18:$L$205, MATCH("Demand ID", 'E4 TB Allocation Details'!$A$18:$L$18, 0),FALSE), 'E2 Allocators'!$B$15:$W$361, MATCH('O5 Details by Class &amp; Accounts'!K$18, 'E2 Allocators'!$B$15:$W$15, 0),FALSE)*$F155)</f>
        <v>0</v>
      </c>
      <c r="L155" s="1411">
        <f>IF(ISERROR(VLOOKUP(VLOOKUP($A155, 'E4 TB Allocation Details'!$A$18:$L$205, MATCH("Demand ID", 'E4 TB Allocation Details'!$A$18:$L$18, 0),FALSE), 'E2 Allocators'!$B$15:$W$361, MATCH('O5 Details by Class &amp; Accounts'!L$18, 'E2 Allocators'!$B$15:$W$15, 0),FALSE)*$F155), 0, VLOOKUP(VLOOKUP($A155, 'E4 TB Allocation Details'!$A$18:$L$205, MATCH("Demand ID", 'E4 TB Allocation Details'!$A$18:$L$18, 0),FALSE), 'E2 Allocators'!$B$15:$W$361, MATCH('O5 Details by Class &amp; Accounts'!L$18, 'E2 Allocators'!$B$15:$W$15, 0),FALSE)*$F155)</f>
        <v>0</v>
      </c>
      <c r="M155" s="1411">
        <f>IF(ISERROR(VLOOKUP(VLOOKUP($A155, 'E4 TB Allocation Details'!$A$18:$L$205, MATCH("Demand ID", 'E4 TB Allocation Details'!$A$18:$L$18, 0),FALSE), 'E2 Allocators'!$B$15:$W$361, MATCH('O5 Details by Class &amp; Accounts'!M$18, 'E2 Allocators'!$B$15:$W$15, 0),FALSE)*$F155), 0, VLOOKUP(VLOOKUP($A155, 'E4 TB Allocation Details'!$A$18:$L$205, MATCH("Demand ID", 'E4 TB Allocation Details'!$A$18:$L$18, 0),FALSE), 'E2 Allocators'!$B$15:$W$361, MATCH('O5 Details by Class &amp; Accounts'!M$18, 'E2 Allocators'!$B$15:$W$15, 0),FALSE)*$F155)</f>
        <v>0</v>
      </c>
      <c r="N155" s="1411">
        <f>IF(ISERROR(VLOOKUP(VLOOKUP($A155, 'E4 TB Allocation Details'!$A$18:$L$205, MATCH("Demand ID", 'E4 TB Allocation Details'!$A$18:$L$18, 0),FALSE), 'E2 Allocators'!$B$15:$W$361, MATCH('O5 Details by Class &amp; Accounts'!N$18, 'E2 Allocators'!$B$15:$W$15, 0),FALSE)*$F155), 0, VLOOKUP(VLOOKUP($A155, 'E4 TB Allocation Details'!$A$18:$L$205, MATCH("Demand ID", 'E4 TB Allocation Details'!$A$18:$L$18, 0),FALSE), 'E2 Allocators'!$B$15:$W$361, MATCH('O5 Details by Class &amp; Accounts'!N$18, 'E2 Allocators'!$B$15:$W$15, 0),FALSE)*$F155)</f>
        <v>0</v>
      </c>
      <c r="O155" s="1411">
        <f>IF(ISERROR(VLOOKUP(VLOOKUP($A155, 'E4 TB Allocation Details'!$A$18:$L$205, MATCH("Demand ID", 'E4 TB Allocation Details'!$A$18:$L$18, 0),FALSE), 'E2 Allocators'!$B$15:$W$361, MATCH('O5 Details by Class &amp; Accounts'!O$18, 'E2 Allocators'!$B$15:$W$15, 0),FALSE)*$F155), 0, VLOOKUP(VLOOKUP($A155, 'E4 TB Allocation Details'!$A$18:$L$205, MATCH("Demand ID", 'E4 TB Allocation Details'!$A$18:$L$18, 0),FALSE), 'E2 Allocators'!$B$15:$W$361, MATCH('O5 Details by Class &amp; Accounts'!O$18, 'E2 Allocators'!$B$15:$W$15, 0),FALSE)*$F155)</f>
        <v>0</v>
      </c>
      <c r="P155" s="1411">
        <f>IF(ISERROR(VLOOKUP(VLOOKUP($A155, 'E4 TB Allocation Details'!$A$18:$L$205, MATCH("Demand ID", 'E4 TB Allocation Details'!$A$18:$L$18, 0),FALSE), 'E2 Allocators'!$B$15:$W$361, MATCH('O5 Details by Class &amp; Accounts'!P$18, 'E2 Allocators'!$B$15:$W$15, 0),FALSE)*$F155), 0, VLOOKUP(VLOOKUP($A155, 'E4 TB Allocation Details'!$A$18:$L$205, MATCH("Demand ID", 'E4 TB Allocation Details'!$A$18:$L$18, 0),FALSE), 'E2 Allocators'!$B$15:$W$361, MATCH('O5 Details by Class &amp; Accounts'!P$18, 'E2 Allocators'!$B$15:$W$15, 0),FALSE)*$F155)</f>
        <v>0</v>
      </c>
      <c r="Q155" s="1411">
        <f>IF(ISERROR(VLOOKUP(VLOOKUP($A155, 'E4 TB Allocation Details'!$A$18:$L$205, MATCH("Demand ID", 'E4 TB Allocation Details'!$A$18:$L$18, 0),FALSE), 'E2 Allocators'!$B$15:$W$361, MATCH('O5 Details by Class &amp; Accounts'!Q$18, 'E2 Allocators'!$B$15:$W$15, 0),FALSE)*$F155), 0, VLOOKUP(VLOOKUP($A155, 'E4 TB Allocation Details'!$A$18:$L$205, MATCH("Demand ID", 'E4 TB Allocation Details'!$A$18:$L$18, 0),FALSE), 'E2 Allocators'!$B$15:$W$361, MATCH('O5 Details by Class &amp; Accounts'!Q$18, 'E2 Allocators'!$B$15:$W$15, 0),FALSE)*$F155)</f>
        <v>0</v>
      </c>
      <c r="R155" s="1411">
        <f>IF(ISERROR(VLOOKUP(VLOOKUP($A155, 'E4 TB Allocation Details'!$A$18:$L$205, MATCH("Demand ID", 'E4 TB Allocation Details'!$A$18:$L$18, 0),FALSE), 'E2 Allocators'!$B$15:$W$361, MATCH('O5 Details by Class &amp; Accounts'!R$18, 'E2 Allocators'!$B$15:$W$15, 0),FALSE)*$F155), 0, VLOOKUP(VLOOKUP($A155, 'E4 TB Allocation Details'!$A$18:$L$205, MATCH("Demand ID", 'E4 TB Allocation Details'!$A$18:$L$18, 0),FALSE), 'E2 Allocators'!$B$15:$W$361, MATCH('O5 Details by Class &amp; Accounts'!R$18, 'E2 Allocators'!$B$15:$W$15, 0),FALSE)*$F155)</f>
        <v>0</v>
      </c>
      <c r="S155" s="1411">
        <f>IF(ISERROR(VLOOKUP(VLOOKUP($A155, 'E4 TB Allocation Details'!$A$18:$L$205, MATCH("Demand ID", 'E4 TB Allocation Details'!$A$18:$L$18, 0),FALSE), 'E2 Allocators'!$B$15:$W$361, MATCH('O5 Details by Class &amp; Accounts'!S$18, 'E2 Allocators'!$B$15:$W$15, 0),FALSE)*$F155), 0, VLOOKUP(VLOOKUP($A155, 'E4 TB Allocation Details'!$A$18:$L$205, MATCH("Demand ID", 'E4 TB Allocation Details'!$A$18:$L$18, 0),FALSE), 'E2 Allocators'!$B$15:$W$361, MATCH('O5 Details by Class &amp; Accounts'!S$18, 'E2 Allocators'!$B$15:$W$15, 0),FALSE)*$F155)</f>
        <v>0</v>
      </c>
      <c r="T155" s="1411">
        <f>IF(ISERROR(VLOOKUP(VLOOKUP($A155, 'E4 TB Allocation Details'!$A$18:$L$205, MATCH("Demand ID", 'E4 TB Allocation Details'!$A$18:$L$18, 0),FALSE), 'E2 Allocators'!$B$15:$W$361, MATCH('O5 Details by Class &amp; Accounts'!T$18, 'E2 Allocators'!$B$15:$W$15, 0),FALSE)*$F155), 0, VLOOKUP(VLOOKUP($A155, 'E4 TB Allocation Details'!$A$18:$L$205, MATCH("Demand ID", 'E4 TB Allocation Details'!$A$18:$L$18, 0),FALSE), 'E2 Allocators'!$B$15:$W$361, MATCH('O5 Details by Class &amp; Accounts'!T$18, 'E2 Allocators'!$B$15:$W$15, 0),FALSE)*$F155)</f>
        <v>0</v>
      </c>
      <c r="U155" s="1411">
        <f>IF(ISERROR(VLOOKUP(VLOOKUP($A155, 'E4 TB Allocation Details'!$A$18:$L$205, MATCH("Demand ID", 'E4 TB Allocation Details'!$A$18:$L$18, 0),FALSE), 'E2 Allocators'!$B$15:$W$361, MATCH('O5 Details by Class &amp; Accounts'!U$18, 'E2 Allocators'!$B$15:$W$15, 0),FALSE)*$F155), 0, VLOOKUP(VLOOKUP($A155, 'E4 TB Allocation Details'!$A$18:$L$205, MATCH("Demand ID", 'E4 TB Allocation Details'!$A$18:$L$18, 0),FALSE), 'E2 Allocators'!$B$15:$W$361, MATCH('O5 Details by Class &amp; Accounts'!U$18, 'E2 Allocators'!$B$15:$W$15, 0),FALSE)*$F155)</f>
        <v>0</v>
      </c>
      <c r="V155" s="1411">
        <f>IF(ISERROR(VLOOKUP(VLOOKUP($A155, 'E4 TB Allocation Details'!$A$18:$L$205, MATCH("Demand ID", 'E4 TB Allocation Details'!$A$18:$L$18, 0),FALSE), 'E2 Allocators'!$B$15:$W$361, MATCH('O5 Details by Class &amp; Accounts'!V$18, 'E2 Allocators'!$B$15:$W$15, 0),FALSE)*$F155), 0, VLOOKUP(VLOOKUP($A155, 'E4 TB Allocation Details'!$A$18:$L$205, MATCH("Demand ID", 'E4 TB Allocation Details'!$A$18:$L$18, 0),FALSE), 'E2 Allocators'!$B$15:$W$361, MATCH('O5 Details by Class &amp; Accounts'!V$18, 'E2 Allocators'!$B$15:$W$15, 0),FALSE)*$F155)</f>
        <v>0</v>
      </c>
      <c r="W155" s="1411">
        <f>IF(ISERROR(VLOOKUP(VLOOKUP($A155, 'E4 TB Allocation Details'!$A$18:$L$205, MATCH("Demand ID", 'E4 TB Allocation Details'!$A$18:$L$18, 0),FALSE), 'E2 Allocators'!$B$15:$W$361, MATCH('O5 Details by Class &amp; Accounts'!W$18, 'E2 Allocators'!$B$15:$W$15, 0),FALSE)*$F155), 0, VLOOKUP(VLOOKUP($A155, 'E4 TB Allocation Details'!$A$18:$L$205, MATCH("Demand ID", 'E4 TB Allocation Details'!$A$18:$L$18, 0),FALSE), 'E2 Allocators'!$B$15:$W$361, MATCH('O5 Details by Class &amp; Accounts'!W$18, 'E2 Allocators'!$B$15:$W$15, 0),FALSE)*$F155)</f>
        <v>0</v>
      </c>
      <c r="X155" s="1411">
        <f>IF(ISERROR(VLOOKUP(VLOOKUP($A155, 'E4 TB Allocation Details'!$A$18:$L$205, MATCH("Demand ID", 'E4 TB Allocation Details'!$A$18:$L$18, 0),FALSE), 'E2 Allocators'!$B$15:$W$361, MATCH('O5 Details by Class &amp; Accounts'!X$18, 'E2 Allocators'!$B$15:$W$15, 0),FALSE)*$F155), 0, VLOOKUP(VLOOKUP($A155, 'E4 TB Allocation Details'!$A$18:$L$205, MATCH("Demand ID", 'E4 TB Allocation Details'!$A$18:$L$18, 0),FALSE), 'E2 Allocators'!$B$15:$W$361, MATCH('O5 Details by Class &amp; Accounts'!X$18, 'E2 Allocators'!$B$15:$W$15, 0),FALSE)*$F155)</f>
        <v>0</v>
      </c>
      <c r="Y155" s="1411">
        <f>IF(ISERROR(VLOOKUP(VLOOKUP($A155, 'E4 TB Allocation Details'!$A$18:$L$205, MATCH("Demand ID", 'E4 TB Allocation Details'!$A$18:$L$18, 0),FALSE), 'E2 Allocators'!$B$15:$W$361, MATCH('O5 Details by Class &amp; Accounts'!Y$18, 'E2 Allocators'!$B$15:$W$15, 0),FALSE)*$F155), 0, VLOOKUP(VLOOKUP($A155, 'E4 TB Allocation Details'!$A$18:$L$205, MATCH("Demand ID", 'E4 TB Allocation Details'!$A$18:$L$18, 0),FALSE), 'E2 Allocators'!$B$15:$W$361, MATCH('O5 Details by Class &amp; Accounts'!Y$18, 'E2 Allocators'!$B$15:$W$15, 0),FALSE)*$F155)</f>
        <v>0</v>
      </c>
      <c r="Z155" s="1411">
        <f>IF(ISERROR(VLOOKUP(VLOOKUP($A155, 'E4 TB Allocation Details'!$A$18:$L$205, MATCH("Demand ID", 'E4 TB Allocation Details'!$A$18:$L$18, 0),FALSE), 'E2 Allocators'!$B$15:$W$361, MATCH('O5 Details by Class &amp; Accounts'!Z$18, 'E2 Allocators'!$B$15:$W$15, 0),FALSE)*$F155), 0, VLOOKUP(VLOOKUP($A155, 'E4 TB Allocation Details'!$A$18:$L$205, MATCH("Demand ID", 'E4 TB Allocation Details'!$A$18:$L$18, 0),FALSE), 'E2 Allocators'!$B$15:$W$361, MATCH('O5 Details by Class &amp; Accounts'!Z$18, 'E2 Allocators'!$B$15:$W$15, 0),FALSE)*$F155)</f>
        <v>0</v>
      </c>
      <c r="AA155" s="1411">
        <f>IF(ISERROR(VLOOKUP(VLOOKUP($A155, 'E4 TB Allocation Details'!$A$18:$L$205, MATCH("Demand ID", 'E4 TB Allocation Details'!$A$18:$L$18, 0),FALSE), 'E2 Allocators'!$B$15:$W$361, MATCH('O5 Details by Class &amp; Accounts'!AA$18, 'E2 Allocators'!$B$15:$W$15, 0),FALSE)*$F155), 0, VLOOKUP(VLOOKUP($A155, 'E4 TB Allocation Details'!$A$18:$L$205, MATCH("Demand ID", 'E4 TB Allocation Details'!$A$18:$L$18, 0),FALSE), 'E2 Allocators'!$B$15:$W$361, MATCH('O5 Details by Class &amp; Accounts'!AA$18, 'E2 Allocators'!$B$15:$W$15, 0),FALSE)*$F155)</f>
        <v>0</v>
      </c>
      <c r="AB155" s="1411">
        <f>IF(ISERROR(VLOOKUP(VLOOKUP($A155, 'E4 TB Allocation Details'!$A$18:$L$205, MATCH("Demand ID", 'E4 TB Allocation Details'!$A$18:$L$18, 0),FALSE), 'E2 Allocators'!$B$15:$W$361, MATCH('O5 Details by Class &amp; Accounts'!AB$18, 'E2 Allocators'!$B$15:$W$15, 0),FALSE)*$F155), 0, VLOOKUP(VLOOKUP($A155, 'E4 TB Allocation Details'!$A$18:$L$205, MATCH("Demand ID", 'E4 TB Allocation Details'!$A$18:$L$18, 0),FALSE), 'E2 Allocators'!$B$15:$W$361, MATCH('O5 Details by Class &amp; Accounts'!AB$18, 'E2 Allocators'!$B$15:$W$15, 0),FALSE)*$F155)</f>
        <v>0</v>
      </c>
      <c r="AC155" s="1411">
        <f t="shared" si="32"/>
        <v>0</v>
      </c>
      <c r="AD155" s="1411">
        <f>IF(ISERROR(VLOOKUP(VLOOKUP($A155, 'E4 TB Allocation Details'!$A$18:$L$205, MATCH("Customer ID", 'E4 TB Allocation Details'!$A$18:$L$18, 0),FALSE), 'E2 Allocators'!$B$15:$W$361, MATCH('O5 Details by Class &amp; Accounts'!AD$18, 'E2 Allocators'!$B$15:$W$15, 0),FALSE)*$G155), 0, VLOOKUP(VLOOKUP($A155, 'E4 TB Allocation Details'!$A$18:$L$205, MATCH("Customer ID", 'E4 TB Allocation Details'!$A$18:$L$18, 0),FALSE), 'E2 Allocators'!$B$15:$W$361, MATCH('O5 Details by Class &amp; Accounts'!AD$18, 'E2 Allocators'!$B$15:$W$15, 0),FALSE)*$G155)</f>
        <v>0</v>
      </c>
      <c r="AE155" s="1411">
        <f>IF(ISERROR(VLOOKUP(VLOOKUP($A155, 'E4 TB Allocation Details'!$A$18:$L$205, MATCH("Customer ID", 'E4 TB Allocation Details'!$A$18:$L$18, 0),FALSE), 'E2 Allocators'!$B$15:$W$361, MATCH('O5 Details by Class &amp; Accounts'!AE$18, 'E2 Allocators'!$B$15:$W$15, 0),FALSE)*$G155), 0, VLOOKUP(VLOOKUP($A155, 'E4 TB Allocation Details'!$A$18:$L$205, MATCH("Customer ID", 'E4 TB Allocation Details'!$A$18:$L$18, 0),FALSE), 'E2 Allocators'!$B$15:$W$361, MATCH('O5 Details by Class &amp; Accounts'!AE$18, 'E2 Allocators'!$B$15:$W$15, 0),FALSE)*$G155)</f>
        <v>0</v>
      </c>
      <c r="AF155" s="1411">
        <f>IF(ISERROR(VLOOKUP(VLOOKUP($A155, 'E4 TB Allocation Details'!$A$18:$L$205, MATCH("Customer ID", 'E4 TB Allocation Details'!$A$18:$L$18, 0),FALSE), 'E2 Allocators'!$B$15:$W$361, MATCH('O5 Details by Class &amp; Accounts'!AF$18, 'E2 Allocators'!$B$15:$W$15, 0),FALSE)*$G155), 0, VLOOKUP(VLOOKUP($A155, 'E4 TB Allocation Details'!$A$18:$L$205, MATCH("Customer ID", 'E4 TB Allocation Details'!$A$18:$L$18, 0),FALSE), 'E2 Allocators'!$B$15:$W$361, MATCH('O5 Details by Class &amp; Accounts'!AF$18, 'E2 Allocators'!$B$15:$W$15, 0),FALSE)*$G155)</f>
        <v>0</v>
      </c>
      <c r="AG155" s="1411">
        <f>IF(ISERROR(VLOOKUP(VLOOKUP($A155, 'E4 TB Allocation Details'!$A$18:$L$205, MATCH("Customer ID", 'E4 TB Allocation Details'!$A$18:$L$18, 0),FALSE), 'E2 Allocators'!$B$15:$W$361, MATCH('O5 Details by Class &amp; Accounts'!AG$18, 'E2 Allocators'!$B$15:$W$15, 0),FALSE)*$G155), 0, VLOOKUP(VLOOKUP($A155, 'E4 TB Allocation Details'!$A$18:$L$205, MATCH("Customer ID", 'E4 TB Allocation Details'!$A$18:$L$18, 0),FALSE), 'E2 Allocators'!$B$15:$W$361, MATCH('O5 Details by Class &amp; Accounts'!AG$18, 'E2 Allocators'!$B$15:$W$15, 0),FALSE)*$G155)</f>
        <v>0</v>
      </c>
      <c r="AH155" s="1411">
        <f>IF(ISERROR(VLOOKUP(VLOOKUP($A155, 'E4 TB Allocation Details'!$A$18:$L$205, MATCH("Customer ID", 'E4 TB Allocation Details'!$A$18:$L$18, 0),FALSE), 'E2 Allocators'!$B$15:$W$361, MATCH('O5 Details by Class &amp; Accounts'!AH$18, 'E2 Allocators'!$B$15:$W$15, 0),FALSE)*$G155), 0, VLOOKUP(VLOOKUP($A155, 'E4 TB Allocation Details'!$A$18:$L$205, MATCH("Customer ID", 'E4 TB Allocation Details'!$A$18:$L$18, 0),FALSE), 'E2 Allocators'!$B$15:$W$361, MATCH('O5 Details by Class &amp; Accounts'!AH$18, 'E2 Allocators'!$B$15:$W$15, 0),FALSE)*$G155)</f>
        <v>0</v>
      </c>
      <c r="AI155" s="1411">
        <f>IF(ISERROR(VLOOKUP(VLOOKUP($A155, 'E4 TB Allocation Details'!$A$18:$L$205, MATCH("Customer ID", 'E4 TB Allocation Details'!$A$18:$L$18, 0),FALSE), 'E2 Allocators'!$B$15:$W$361, MATCH('O5 Details by Class &amp; Accounts'!AI$18, 'E2 Allocators'!$B$15:$W$15, 0),FALSE)*$G155), 0, VLOOKUP(VLOOKUP($A155, 'E4 TB Allocation Details'!$A$18:$L$205, MATCH("Customer ID", 'E4 TB Allocation Details'!$A$18:$L$18, 0),FALSE), 'E2 Allocators'!$B$15:$W$361, MATCH('O5 Details by Class &amp; Accounts'!AI$18, 'E2 Allocators'!$B$15:$W$15, 0),FALSE)*$G155)</f>
        <v>0</v>
      </c>
      <c r="AJ155" s="1411">
        <f>IF(ISERROR(VLOOKUP(VLOOKUP($A155, 'E4 TB Allocation Details'!$A$18:$L$205, MATCH("Customer ID", 'E4 TB Allocation Details'!$A$18:$L$18, 0),FALSE), 'E2 Allocators'!$B$15:$W$361, MATCH('O5 Details by Class &amp; Accounts'!AJ$18, 'E2 Allocators'!$B$15:$W$15, 0),FALSE)*$G155), 0, VLOOKUP(VLOOKUP($A155, 'E4 TB Allocation Details'!$A$18:$L$205, MATCH("Customer ID", 'E4 TB Allocation Details'!$A$18:$L$18, 0),FALSE), 'E2 Allocators'!$B$15:$W$361, MATCH('O5 Details by Class &amp; Accounts'!AJ$18, 'E2 Allocators'!$B$15:$W$15, 0),FALSE)*$G155)</f>
        <v>0</v>
      </c>
      <c r="AK155" s="1411">
        <f>IF(ISERROR(VLOOKUP(VLOOKUP($A155, 'E4 TB Allocation Details'!$A$18:$L$205, MATCH("Customer ID", 'E4 TB Allocation Details'!$A$18:$L$18, 0),FALSE), 'E2 Allocators'!$B$15:$W$361, MATCH('O5 Details by Class &amp; Accounts'!AK$18, 'E2 Allocators'!$B$15:$W$15, 0),FALSE)*$G155), 0, VLOOKUP(VLOOKUP($A155, 'E4 TB Allocation Details'!$A$18:$L$205, MATCH("Customer ID", 'E4 TB Allocation Details'!$A$18:$L$18, 0),FALSE), 'E2 Allocators'!$B$15:$W$361, MATCH('O5 Details by Class &amp; Accounts'!AK$18, 'E2 Allocators'!$B$15:$W$15, 0),FALSE)*$G155)</f>
        <v>0</v>
      </c>
      <c r="AL155" s="1411">
        <f>IF(ISERROR(VLOOKUP(VLOOKUP($A155, 'E4 TB Allocation Details'!$A$18:$L$205, MATCH("Customer ID", 'E4 TB Allocation Details'!$A$18:$L$18, 0),FALSE), 'E2 Allocators'!$B$15:$W$361, MATCH('O5 Details by Class &amp; Accounts'!AL$18, 'E2 Allocators'!$B$15:$W$15, 0),FALSE)*$G155), 0, VLOOKUP(VLOOKUP($A155, 'E4 TB Allocation Details'!$A$18:$L$205, MATCH("Customer ID", 'E4 TB Allocation Details'!$A$18:$L$18, 0),FALSE), 'E2 Allocators'!$B$15:$W$361, MATCH('O5 Details by Class &amp; Accounts'!AL$18, 'E2 Allocators'!$B$15:$W$15, 0),FALSE)*$G155)</f>
        <v>0</v>
      </c>
      <c r="AM155" s="1411">
        <f>IF(ISERROR(VLOOKUP(VLOOKUP($A155, 'E4 TB Allocation Details'!$A$18:$L$205, MATCH("Customer ID", 'E4 TB Allocation Details'!$A$18:$L$18, 0),FALSE), 'E2 Allocators'!$B$15:$W$361, MATCH('O5 Details by Class &amp; Accounts'!AM$18, 'E2 Allocators'!$B$15:$W$15, 0),FALSE)*$G155), 0, VLOOKUP(VLOOKUP($A155, 'E4 TB Allocation Details'!$A$18:$L$205, MATCH("Customer ID", 'E4 TB Allocation Details'!$A$18:$L$18, 0),FALSE), 'E2 Allocators'!$B$15:$W$361, MATCH('O5 Details by Class &amp; Accounts'!AM$18, 'E2 Allocators'!$B$15:$W$15, 0),FALSE)*$G155)</f>
        <v>0</v>
      </c>
      <c r="AN155" s="1411">
        <f>IF(ISERROR(VLOOKUP(VLOOKUP($A155, 'E4 TB Allocation Details'!$A$18:$L$205, MATCH("Customer ID", 'E4 TB Allocation Details'!$A$18:$L$18, 0),FALSE), 'E2 Allocators'!$B$15:$W$361, MATCH('O5 Details by Class &amp; Accounts'!AN$18, 'E2 Allocators'!$B$15:$W$15, 0),FALSE)*$G155), 0, VLOOKUP(VLOOKUP($A155, 'E4 TB Allocation Details'!$A$18:$L$205, MATCH("Customer ID", 'E4 TB Allocation Details'!$A$18:$L$18, 0),FALSE), 'E2 Allocators'!$B$15:$W$361, MATCH('O5 Details by Class &amp; Accounts'!AN$18, 'E2 Allocators'!$B$15:$W$15, 0),FALSE)*$G155)</f>
        <v>0</v>
      </c>
      <c r="AO155" s="1411">
        <f>IF(ISERROR(VLOOKUP(VLOOKUP($A155, 'E4 TB Allocation Details'!$A$18:$L$205, MATCH("Customer ID", 'E4 TB Allocation Details'!$A$18:$L$18, 0),FALSE), 'E2 Allocators'!$B$15:$W$361, MATCH('O5 Details by Class &amp; Accounts'!AO$18, 'E2 Allocators'!$B$15:$W$15, 0),FALSE)*$G155), 0, VLOOKUP(VLOOKUP($A155, 'E4 TB Allocation Details'!$A$18:$L$205, MATCH("Customer ID", 'E4 TB Allocation Details'!$A$18:$L$18, 0),FALSE), 'E2 Allocators'!$B$15:$W$361, MATCH('O5 Details by Class &amp; Accounts'!AO$18, 'E2 Allocators'!$B$15:$W$15, 0),FALSE)*$G155)</f>
        <v>0</v>
      </c>
      <c r="AP155" s="1411">
        <f>IF(ISERROR(VLOOKUP(VLOOKUP($A155, 'E4 TB Allocation Details'!$A$18:$L$205, MATCH("Customer ID", 'E4 TB Allocation Details'!$A$18:$L$18, 0),FALSE), 'E2 Allocators'!$B$15:$W$361, MATCH('O5 Details by Class &amp; Accounts'!AP$18, 'E2 Allocators'!$B$15:$W$15, 0),FALSE)*$G155), 0, VLOOKUP(VLOOKUP($A155, 'E4 TB Allocation Details'!$A$18:$L$205, MATCH("Customer ID", 'E4 TB Allocation Details'!$A$18:$L$18, 0),FALSE), 'E2 Allocators'!$B$15:$W$361, MATCH('O5 Details by Class &amp; Accounts'!AP$18, 'E2 Allocators'!$B$15:$W$15, 0),FALSE)*$G155)</f>
        <v>0</v>
      </c>
      <c r="AQ155" s="1411">
        <f>IF(ISERROR(VLOOKUP(VLOOKUP($A155, 'E4 TB Allocation Details'!$A$18:$L$205, MATCH("Customer ID", 'E4 TB Allocation Details'!$A$18:$L$18, 0),FALSE), 'E2 Allocators'!$B$15:$W$361, MATCH('O5 Details by Class &amp; Accounts'!AQ$18, 'E2 Allocators'!$B$15:$W$15, 0),FALSE)*$G155), 0, VLOOKUP(VLOOKUP($A155, 'E4 TB Allocation Details'!$A$18:$L$205, MATCH("Customer ID", 'E4 TB Allocation Details'!$A$18:$L$18, 0),FALSE), 'E2 Allocators'!$B$15:$W$361, MATCH('O5 Details by Class &amp; Accounts'!AQ$18, 'E2 Allocators'!$B$15:$W$15, 0),FALSE)*$G155)</f>
        <v>0</v>
      </c>
      <c r="AR155" s="1411">
        <f>IF(ISERROR(VLOOKUP(VLOOKUP($A155, 'E4 TB Allocation Details'!$A$18:$L$205, MATCH("Customer ID", 'E4 TB Allocation Details'!$A$18:$L$18, 0),FALSE), 'E2 Allocators'!$B$15:$W$361, MATCH('O5 Details by Class &amp; Accounts'!AR$18, 'E2 Allocators'!$B$15:$W$15, 0),FALSE)*$G155), 0, VLOOKUP(VLOOKUP($A155, 'E4 TB Allocation Details'!$A$18:$L$205, MATCH("Customer ID", 'E4 TB Allocation Details'!$A$18:$L$18, 0),FALSE), 'E2 Allocators'!$B$15:$W$361, MATCH('O5 Details by Class &amp; Accounts'!AR$18, 'E2 Allocators'!$B$15:$W$15, 0),FALSE)*$G155)</f>
        <v>0</v>
      </c>
      <c r="AS155" s="1411">
        <f>IF(ISERROR(VLOOKUP(VLOOKUP($A155, 'E4 TB Allocation Details'!$A$18:$L$205, MATCH("Customer ID", 'E4 TB Allocation Details'!$A$18:$L$18, 0),FALSE), 'E2 Allocators'!$B$15:$W$361, MATCH('O5 Details by Class &amp; Accounts'!AS$18, 'E2 Allocators'!$B$15:$W$15, 0),FALSE)*$G155), 0, VLOOKUP(VLOOKUP($A155, 'E4 TB Allocation Details'!$A$18:$L$205, MATCH("Customer ID", 'E4 TB Allocation Details'!$A$18:$L$18, 0),FALSE), 'E2 Allocators'!$B$15:$W$361, MATCH('O5 Details by Class &amp; Accounts'!AS$18, 'E2 Allocators'!$B$15:$W$15, 0),FALSE)*$G155)</f>
        <v>0</v>
      </c>
      <c r="AT155" s="1411">
        <f>IF(ISERROR(VLOOKUP(VLOOKUP($A155, 'E4 TB Allocation Details'!$A$18:$L$205, MATCH("Customer ID", 'E4 TB Allocation Details'!$A$18:$L$18, 0),FALSE), 'E2 Allocators'!$B$15:$W$361, MATCH('O5 Details by Class &amp; Accounts'!AT$18, 'E2 Allocators'!$B$15:$W$15, 0),FALSE)*$G155), 0, VLOOKUP(VLOOKUP($A155, 'E4 TB Allocation Details'!$A$18:$L$205, MATCH("Customer ID", 'E4 TB Allocation Details'!$A$18:$L$18, 0),FALSE), 'E2 Allocators'!$B$15:$W$361, MATCH('O5 Details by Class &amp; Accounts'!AT$18, 'E2 Allocators'!$B$15:$W$15, 0),FALSE)*$G155)</f>
        <v>0</v>
      </c>
      <c r="AU155" s="1411">
        <f>IF(ISERROR(VLOOKUP(VLOOKUP($A155, 'E4 TB Allocation Details'!$A$18:$L$205, MATCH("Customer ID", 'E4 TB Allocation Details'!$A$18:$L$18, 0),FALSE), 'E2 Allocators'!$B$15:$W$361, MATCH('O5 Details by Class &amp; Accounts'!AU$18, 'E2 Allocators'!$B$15:$W$15, 0),FALSE)*$G155), 0, VLOOKUP(VLOOKUP($A155, 'E4 TB Allocation Details'!$A$18:$L$205, MATCH("Customer ID", 'E4 TB Allocation Details'!$A$18:$L$18, 0),FALSE), 'E2 Allocators'!$B$15:$W$361, MATCH('O5 Details by Class &amp; Accounts'!AU$18, 'E2 Allocators'!$B$15:$W$15, 0),FALSE)*$G155)</f>
        <v>0</v>
      </c>
      <c r="AV155" s="1411">
        <f>IF(ISERROR(VLOOKUP(VLOOKUP($A155, 'E4 TB Allocation Details'!$A$18:$L$205, MATCH("Customer ID", 'E4 TB Allocation Details'!$A$18:$L$18, 0),FALSE), 'E2 Allocators'!$B$15:$W$361, MATCH('O5 Details by Class &amp; Accounts'!AV$18, 'E2 Allocators'!$B$15:$W$15, 0),FALSE)*$G155), 0, VLOOKUP(VLOOKUP($A155, 'E4 TB Allocation Details'!$A$18:$L$205, MATCH("Customer ID", 'E4 TB Allocation Details'!$A$18:$L$18, 0),FALSE), 'E2 Allocators'!$B$15:$W$361, MATCH('O5 Details by Class &amp; Accounts'!AV$18, 'E2 Allocators'!$B$15:$W$15, 0),FALSE)*$G155)</f>
        <v>0</v>
      </c>
      <c r="AW155" s="1411">
        <f>IF(ISERROR(VLOOKUP(VLOOKUP($A155, 'E4 TB Allocation Details'!$A$18:$L$205, MATCH("Customer ID", 'E4 TB Allocation Details'!$A$18:$L$18, 0),FALSE), 'E2 Allocators'!$B$15:$W$361, MATCH('O5 Details by Class &amp; Accounts'!AW$18, 'E2 Allocators'!$B$15:$W$15, 0),FALSE)*$G155), 0, VLOOKUP(VLOOKUP($A155, 'E4 TB Allocation Details'!$A$18:$L$205, MATCH("Customer ID", 'E4 TB Allocation Details'!$A$18:$L$18, 0),FALSE), 'E2 Allocators'!$B$15:$W$361, MATCH('O5 Details by Class &amp; Accounts'!AW$18, 'E2 Allocators'!$B$15:$W$15, 0),FALSE)*$G155)</f>
        <v>0</v>
      </c>
      <c r="AX155" s="1411">
        <f t="shared" si="33"/>
        <v>0</v>
      </c>
      <c r="AY155" s="1411">
        <f>IF(ISERROR(VLOOKUP(VLOOKUP($A155, 'E4 TB Allocation Details'!$A$18:$L$205, MATCH("Misc ID", 'E4 TB Allocation Details'!$A$18:$L$18, 0),FALSE), 'E2 Allocators'!$B$15:$W$361, MATCH('O5 Details by Class &amp; Accounts'!AY$18, 'E2 Allocators'!$B$15:$W$15, 0),FALSE)*$E155), 0, VLOOKUP(VLOOKUP($A155, 'E4 TB Allocation Details'!$A$18:$L$205, MATCH("Misc ID", 'E4 TB Allocation Details'!$A$18:$L$18, 0),FALSE), 'E2 Allocators'!$B$15:$W$361, MATCH('O5 Details by Class &amp; Accounts'!AY$18, 'E2 Allocators'!$B$15:$W$15, 0),FALSE)*$E155)</f>
        <v>0</v>
      </c>
      <c r="AZ155" s="1411">
        <f>IF(ISERROR(VLOOKUP(VLOOKUP($A155, 'E4 TB Allocation Details'!$A$18:$L$205, MATCH("Misc ID", 'E4 TB Allocation Details'!$A$18:$L$18, 0),FALSE), 'E2 Allocators'!$B$15:$W$361, MATCH('O5 Details by Class &amp; Accounts'!AZ$18, 'E2 Allocators'!$B$15:$W$15, 0),FALSE)*$E155), 0, VLOOKUP(VLOOKUP($A155, 'E4 TB Allocation Details'!$A$18:$L$205, MATCH("Misc ID", 'E4 TB Allocation Details'!$A$18:$L$18, 0),FALSE), 'E2 Allocators'!$B$15:$W$361, MATCH('O5 Details by Class &amp; Accounts'!AZ$18, 'E2 Allocators'!$B$15:$W$15, 0),FALSE)*$E155)</f>
        <v>0</v>
      </c>
      <c r="BA155" s="1411">
        <f>IF(ISERROR(VLOOKUP(VLOOKUP($A155, 'E4 TB Allocation Details'!$A$18:$L$205, MATCH("Misc ID", 'E4 TB Allocation Details'!$A$18:$L$18, 0),FALSE), 'E2 Allocators'!$B$15:$W$361, MATCH('O5 Details by Class &amp; Accounts'!BA$18, 'E2 Allocators'!$B$15:$W$15, 0),FALSE)*$E155), 0, VLOOKUP(VLOOKUP($A155, 'E4 TB Allocation Details'!$A$18:$L$205, MATCH("Misc ID", 'E4 TB Allocation Details'!$A$18:$L$18, 0),FALSE), 'E2 Allocators'!$B$15:$W$361, MATCH('O5 Details by Class &amp; Accounts'!BA$18, 'E2 Allocators'!$B$15:$W$15, 0),FALSE)*$E155)</f>
        <v>0</v>
      </c>
      <c r="BB155" s="1411">
        <f>IF(ISERROR(VLOOKUP(VLOOKUP($A155, 'E4 TB Allocation Details'!$A$18:$L$205, MATCH("Misc ID", 'E4 TB Allocation Details'!$A$18:$L$18, 0),FALSE), 'E2 Allocators'!$B$15:$W$361, MATCH('O5 Details by Class &amp; Accounts'!BB$18, 'E2 Allocators'!$B$15:$W$15, 0),FALSE)*$E155), 0, VLOOKUP(VLOOKUP($A155, 'E4 TB Allocation Details'!$A$18:$L$205, MATCH("Misc ID", 'E4 TB Allocation Details'!$A$18:$L$18, 0),FALSE), 'E2 Allocators'!$B$15:$W$361, MATCH('O5 Details by Class &amp; Accounts'!BB$18, 'E2 Allocators'!$B$15:$W$15, 0),FALSE)*$E155)</f>
        <v>0</v>
      </c>
      <c r="BC155" s="1411">
        <f>IF(ISERROR(VLOOKUP(VLOOKUP($A155, 'E4 TB Allocation Details'!$A$18:$L$205, MATCH("Misc ID", 'E4 TB Allocation Details'!$A$18:$L$18, 0),FALSE), 'E2 Allocators'!$B$15:$W$361, MATCH('O5 Details by Class &amp; Accounts'!BC$18, 'E2 Allocators'!$B$15:$W$15, 0),FALSE)*$E155), 0, VLOOKUP(VLOOKUP($A155, 'E4 TB Allocation Details'!$A$18:$L$205, MATCH("Misc ID", 'E4 TB Allocation Details'!$A$18:$L$18, 0),FALSE), 'E2 Allocators'!$B$15:$W$361, MATCH('O5 Details by Class &amp; Accounts'!BC$18, 'E2 Allocators'!$B$15:$W$15, 0),FALSE)*$E155)</f>
        <v>0</v>
      </c>
      <c r="BD155" s="1411">
        <f>IF(ISERROR(VLOOKUP(VLOOKUP($A155, 'E4 TB Allocation Details'!$A$18:$L$205, MATCH("Misc ID", 'E4 TB Allocation Details'!$A$18:$L$18, 0),FALSE), 'E2 Allocators'!$B$15:$W$361, MATCH('O5 Details by Class &amp; Accounts'!BD$18, 'E2 Allocators'!$B$15:$W$15, 0),FALSE)*$E155), 0, VLOOKUP(VLOOKUP($A155, 'E4 TB Allocation Details'!$A$18:$L$205, MATCH("Misc ID", 'E4 TB Allocation Details'!$A$18:$L$18, 0),FALSE), 'E2 Allocators'!$B$15:$W$361, MATCH('O5 Details by Class &amp; Accounts'!BD$18, 'E2 Allocators'!$B$15:$W$15, 0),FALSE)*$E155)</f>
        <v>0</v>
      </c>
      <c r="BE155" s="1411">
        <f>IF(ISERROR(VLOOKUP(VLOOKUP($A155, 'E4 TB Allocation Details'!$A$18:$L$205, MATCH("Misc ID", 'E4 TB Allocation Details'!$A$18:$L$18, 0),FALSE), 'E2 Allocators'!$B$15:$W$361, MATCH('O5 Details by Class &amp; Accounts'!BE$18, 'E2 Allocators'!$B$15:$W$15, 0),FALSE)*$E155), 0, VLOOKUP(VLOOKUP($A155, 'E4 TB Allocation Details'!$A$18:$L$205, MATCH("Misc ID", 'E4 TB Allocation Details'!$A$18:$L$18, 0),FALSE), 'E2 Allocators'!$B$15:$W$361, MATCH('O5 Details by Class &amp; Accounts'!BE$18, 'E2 Allocators'!$B$15:$W$15, 0),FALSE)*$E155)</f>
        <v>0</v>
      </c>
      <c r="BF155" s="1411">
        <f>IF(ISERROR(VLOOKUP(VLOOKUP($A155, 'E4 TB Allocation Details'!$A$18:$L$205, MATCH("Misc ID", 'E4 TB Allocation Details'!$A$18:$L$18, 0),FALSE), 'E2 Allocators'!$B$15:$W$361, MATCH('O5 Details by Class &amp; Accounts'!BF$18, 'E2 Allocators'!$B$15:$W$15, 0),FALSE)*$E155), 0, VLOOKUP(VLOOKUP($A155, 'E4 TB Allocation Details'!$A$18:$L$205, MATCH("Misc ID", 'E4 TB Allocation Details'!$A$18:$L$18, 0),FALSE), 'E2 Allocators'!$B$15:$W$361, MATCH('O5 Details by Class &amp; Accounts'!BF$18, 'E2 Allocators'!$B$15:$W$15, 0),FALSE)*$E155)</f>
        <v>0</v>
      </c>
      <c r="BG155" s="1411">
        <f>IF(ISERROR(VLOOKUP(VLOOKUP($A155, 'E4 TB Allocation Details'!$A$18:$L$205, MATCH("Misc ID", 'E4 TB Allocation Details'!$A$18:$L$18, 0),FALSE), 'E2 Allocators'!$B$15:$W$361, MATCH('O5 Details by Class &amp; Accounts'!BG$18, 'E2 Allocators'!$B$15:$W$15, 0),FALSE)*$E155), 0, VLOOKUP(VLOOKUP($A155, 'E4 TB Allocation Details'!$A$18:$L$205, MATCH("Misc ID", 'E4 TB Allocation Details'!$A$18:$L$18, 0),FALSE), 'E2 Allocators'!$B$15:$W$361, MATCH('O5 Details by Class &amp; Accounts'!BG$18, 'E2 Allocators'!$B$15:$W$15, 0),FALSE)*$E155)</f>
        <v>0</v>
      </c>
      <c r="BH155" s="1411">
        <f>IF(ISERROR(VLOOKUP(VLOOKUP($A155, 'E4 TB Allocation Details'!$A$18:$L$205, MATCH("Misc ID", 'E4 TB Allocation Details'!$A$18:$L$18, 0),FALSE), 'E2 Allocators'!$B$15:$W$361, MATCH('O5 Details by Class &amp; Accounts'!BH$18, 'E2 Allocators'!$B$15:$W$15, 0),FALSE)*$E155), 0, VLOOKUP(VLOOKUP($A155, 'E4 TB Allocation Details'!$A$18:$L$205, MATCH("Misc ID", 'E4 TB Allocation Details'!$A$18:$L$18, 0),FALSE), 'E2 Allocators'!$B$15:$W$361, MATCH('O5 Details by Class &amp; Accounts'!BH$18, 'E2 Allocators'!$B$15:$W$15, 0),FALSE)*$E155)</f>
        <v>0</v>
      </c>
      <c r="BI155" s="1411">
        <f>IF(ISERROR(VLOOKUP(VLOOKUP($A155, 'E4 TB Allocation Details'!$A$18:$L$205, MATCH("Misc ID", 'E4 TB Allocation Details'!$A$18:$L$18, 0),FALSE), 'E2 Allocators'!$B$15:$W$361, MATCH('O5 Details by Class &amp; Accounts'!BI$18, 'E2 Allocators'!$B$15:$W$15, 0),FALSE)*$E155), 0, VLOOKUP(VLOOKUP($A155, 'E4 TB Allocation Details'!$A$18:$L$205, MATCH("Misc ID", 'E4 TB Allocation Details'!$A$18:$L$18, 0),FALSE), 'E2 Allocators'!$B$15:$W$361, MATCH('O5 Details by Class &amp; Accounts'!BI$18, 'E2 Allocators'!$B$15:$W$15, 0),FALSE)*$E155)</f>
        <v>0</v>
      </c>
      <c r="BJ155" s="1411">
        <f>IF(ISERROR(VLOOKUP(VLOOKUP($A155, 'E4 TB Allocation Details'!$A$18:$L$205, MATCH("Misc ID", 'E4 TB Allocation Details'!$A$18:$L$18, 0),FALSE), 'E2 Allocators'!$B$15:$W$361, MATCH('O5 Details by Class &amp; Accounts'!BJ$18, 'E2 Allocators'!$B$15:$W$15, 0),FALSE)*$E155), 0, VLOOKUP(VLOOKUP($A155, 'E4 TB Allocation Details'!$A$18:$L$205, MATCH("Misc ID", 'E4 TB Allocation Details'!$A$18:$L$18, 0),FALSE), 'E2 Allocators'!$B$15:$W$361, MATCH('O5 Details by Class &amp; Accounts'!BJ$18, 'E2 Allocators'!$B$15:$W$15, 0),FALSE)*$E155)</f>
        <v>0</v>
      </c>
      <c r="BK155" s="1411">
        <f>IF(ISERROR(VLOOKUP(VLOOKUP($A155, 'E4 TB Allocation Details'!$A$18:$L$205, MATCH("Misc ID", 'E4 TB Allocation Details'!$A$18:$L$18, 0),FALSE), 'E2 Allocators'!$B$15:$W$361, MATCH('O5 Details by Class &amp; Accounts'!BK$18, 'E2 Allocators'!$B$15:$W$15, 0),FALSE)*$E155), 0, VLOOKUP(VLOOKUP($A155, 'E4 TB Allocation Details'!$A$18:$L$205, MATCH("Misc ID", 'E4 TB Allocation Details'!$A$18:$L$18, 0),FALSE), 'E2 Allocators'!$B$15:$W$361, MATCH('O5 Details by Class &amp; Accounts'!BK$18, 'E2 Allocators'!$B$15:$W$15, 0),FALSE)*$E155)</f>
        <v>0</v>
      </c>
      <c r="BL155" s="1411">
        <f>IF(ISERROR(VLOOKUP(VLOOKUP($A155, 'E4 TB Allocation Details'!$A$18:$L$205, MATCH("Misc ID", 'E4 TB Allocation Details'!$A$18:$L$18, 0),FALSE), 'E2 Allocators'!$B$15:$W$361, MATCH('O5 Details by Class &amp; Accounts'!BL$18, 'E2 Allocators'!$B$15:$W$15, 0),FALSE)*$E155), 0, VLOOKUP(VLOOKUP($A155, 'E4 TB Allocation Details'!$A$18:$L$205, MATCH("Misc ID", 'E4 TB Allocation Details'!$A$18:$L$18, 0),FALSE), 'E2 Allocators'!$B$15:$W$361, MATCH('O5 Details by Class &amp; Accounts'!BL$18, 'E2 Allocators'!$B$15:$W$15, 0),FALSE)*$E155)</f>
        <v>0</v>
      </c>
      <c r="BM155" s="1411">
        <f>IF(ISERROR(VLOOKUP(VLOOKUP($A155, 'E4 TB Allocation Details'!$A$18:$L$205, MATCH("Misc ID", 'E4 TB Allocation Details'!$A$18:$L$18, 0),FALSE), 'E2 Allocators'!$B$15:$W$361, MATCH('O5 Details by Class &amp; Accounts'!BM$18, 'E2 Allocators'!$B$15:$W$15, 0),FALSE)*$E155), 0, VLOOKUP(VLOOKUP($A155, 'E4 TB Allocation Details'!$A$18:$L$205, MATCH("Misc ID", 'E4 TB Allocation Details'!$A$18:$L$18, 0),FALSE), 'E2 Allocators'!$B$15:$W$361, MATCH('O5 Details by Class &amp; Accounts'!BM$18, 'E2 Allocators'!$B$15:$W$15, 0),FALSE)*$E155)</f>
        <v>0</v>
      </c>
      <c r="BN155" s="1411">
        <f>IF(ISERROR(VLOOKUP(VLOOKUP($A155, 'E4 TB Allocation Details'!$A$18:$L$205, MATCH("Misc ID", 'E4 TB Allocation Details'!$A$18:$L$18, 0),FALSE), 'E2 Allocators'!$B$15:$W$361, MATCH('O5 Details by Class &amp; Accounts'!BN$18, 'E2 Allocators'!$B$15:$W$15, 0),FALSE)*$E155), 0, VLOOKUP(VLOOKUP($A155, 'E4 TB Allocation Details'!$A$18:$L$205, MATCH("Misc ID", 'E4 TB Allocation Details'!$A$18:$L$18, 0),FALSE), 'E2 Allocators'!$B$15:$W$361, MATCH('O5 Details by Class &amp; Accounts'!BN$18, 'E2 Allocators'!$B$15:$W$15, 0),FALSE)*$E155)</f>
        <v>0</v>
      </c>
      <c r="BO155" s="1411">
        <f>IF(ISERROR(VLOOKUP(VLOOKUP($A155, 'E4 TB Allocation Details'!$A$18:$L$205, MATCH("Misc ID", 'E4 TB Allocation Details'!$A$18:$L$18, 0),FALSE), 'E2 Allocators'!$B$15:$W$361, MATCH('O5 Details by Class &amp; Accounts'!BO$18, 'E2 Allocators'!$B$15:$W$15, 0),FALSE)*$E155), 0, VLOOKUP(VLOOKUP($A155, 'E4 TB Allocation Details'!$A$18:$L$205, MATCH("Misc ID", 'E4 TB Allocation Details'!$A$18:$L$18, 0),FALSE), 'E2 Allocators'!$B$15:$W$361, MATCH('O5 Details by Class &amp; Accounts'!BO$18, 'E2 Allocators'!$B$15:$W$15, 0),FALSE)*$E155)</f>
        <v>0</v>
      </c>
      <c r="BP155" s="1411">
        <f>IF(ISERROR(VLOOKUP(VLOOKUP($A155, 'E4 TB Allocation Details'!$A$18:$L$205, MATCH("Misc ID", 'E4 TB Allocation Details'!$A$18:$L$18, 0),FALSE), 'E2 Allocators'!$B$15:$W$361, MATCH('O5 Details by Class &amp; Accounts'!BP$18, 'E2 Allocators'!$B$15:$W$15, 0),FALSE)*$E155), 0, VLOOKUP(VLOOKUP($A155, 'E4 TB Allocation Details'!$A$18:$L$205, MATCH("Misc ID", 'E4 TB Allocation Details'!$A$18:$L$18, 0),FALSE), 'E2 Allocators'!$B$15:$W$361, MATCH('O5 Details by Class &amp; Accounts'!BP$18, 'E2 Allocators'!$B$15:$W$15, 0),FALSE)*$E155)</f>
        <v>0</v>
      </c>
      <c r="BQ155" s="1411">
        <f>IF(ISERROR(VLOOKUP(VLOOKUP($A155, 'E4 TB Allocation Details'!$A$18:$L$205, MATCH("Misc ID", 'E4 TB Allocation Details'!$A$18:$L$18, 0),FALSE), 'E2 Allocators'!$B$15:$W$361, MATCH('O5 Details by Class &amp; Accounts'!BQ$18, 'E2 Allocators'!$B$15:$W$15, 0),FALSE)*$E155), 0, VLOOKUP(VLOOKUP($A155, 'E4 TB Allocation Details'!$A$18:$L$205, MATCH("Misc ID", 'E4 TB Allocation Details'!$A$18:$L$18, 0),FALSE), 'E2 Allocators'!$B$15:$W$361, MATCH('O5 Details by Class &amp; Accounts'!BQ$18, 'E2 Allocators'!$B$15:$W$15, 0),FALSE)*$E155)</f>
        <v>0</v>
      </c>
      <c r="BR155" s="1411">
        <f>IF(ISERROR(VLOOKUP(VLOOKUP($A155, 'E4 TB Allocation Details'!$A$18:$L$205, MATCH("Misc ID", 'E4 TB Allocation Details'!$A$18:$L$18, 0),FALSE), 'E2 Allocators'!$B$15:$W$361, MATCH('O5 Details by Class &amp; Accounts'!BR$18, 'E2 Allocators'!$B$15:$W$15, 0),FALSE)*$E155), 0, VLOOKUP(VLOOKUP($A155, 'E4 TB Allocation Details'!$A$18:$L$205, MATCH("Misc ID", 'E4 TB Allocation Details'!$A$18:$L$18, 0),FALSE), 'E2 Allocators'!$B$15:$W$361, MATCH('O5 Details by Class &amp; Accounts'!BR$18, 'E2 Allocators'!$B$15:$W$15, 0),FALSE)*$E155)</f>
        <v>0</v>
      </c>
      <c r="BS155" s="1411">
        <f t="shared" si="34"/>
        <v>0</v>
      </c>
      <c r="BT155" s="1411">
        <f>IF(ISERROR(VLOOKUP(VLOOKUP($A155, 'E4 TB Allocation Details'!$A$18:$L$205, MATCH("A &amp; G ID", 'E4 TB Allocation Details'!$A$18:$L$18, 0),FALSE), 'E2 Allocators'!$B$15:$W$361, MATCH('O5 Details by Class &amp; Accounts'!BT$18, 'E2 Allocators'!$B$15:$W$15, 0),FALSE)*$E155), 0, VLOOKUP(VLOOKUP($A155, 'E4 TB Allocation Details'!$A$18:$L$205, MATCH("A &amp; G ID", 'E4 TB Allocation Details'!$A$18:$L$18, 0),FALSE), 'E2 Allocators'!$B$15:$W$361, MATCH('O5 Details by Class &amp; Accounts'!BT$18, 'E2 Allocators'!$B$15:$W$15, 0),FALSE)*$E155)</f>
        <v>0</v>
      </c>
      <c r="BU155" s="1411">
        <f>IF(ISERROR(VLOOKUP(VLOOKUP($A155, 'E4 TB Allocation Details'!$A$18:$L$205, MATCH("A &amp; G ID", 'E4 TB Allocation Details'!$A$18:$L$18, 0),FALSE), 'E2 Allocators'!$B$15:$W$361, MATCH('O5 Details by Class &amp; Accounts'!BU$18, 'E2 Allocators'!$B$15:$W$15, 0),FALSE)*$E155), 0, VLOOKUP(VLOOKUP($A155, 'E4 TB Allocation Details'!$A$18:$L$205, MATCH("A &amp; G ID", 'E4 TB Allocation Details'!$A$18:$L$18, 0),FALSE), 'E2 Allocators'!$B$15:$W$361, MATCH('O5 Details by Class &amp; Accounts'!BU$18, 'E2 Allocators'!$B$15:$W$15, 0),FALSE)*$E155)</f>
        <v>0</v>
      </c>
      <c r="BV155" s="1411">
        <f>IF(ISERROR(VLOOKUP(VLOOKUP($A155, 'E4 TB Allocation Details'!$A$18:$L$205, MATCH("A &amp; G ID", 'E4 TB Allocation Details'!$A$18:$L$18, 0),FALSE), 'E2 Allocators'!$B$15:$W$361, MATCH('O5 Details by Class &amp; Accounts'!BV$18, 'E2 Allocators'!$B$15:$W$15, 0),FALSE)*$E155), 0, VLOOKUP(VLOOKUP($A155, 'E4 TB Allocation Details'!$A$18:$L$205, MATCH("A &amp; G ID", 'E4 TB Allocation Details'!$A$18:$L$18, 0),FALSE), 'E2 Allocators'!$B$15:$W$361, MATCH('O5 Details by Class &amp; Accounts'!BV$18, 'E2 Allocators'!$B$15:$W$15, 0),FALSE)*$E155)</f>
        <v>0</v>
      </c>
      <c r="BW155" s="1411">
        <f>IF(ISERROR(VLOOKUP(VLOOKUP($A155, 'E4 TB Allocation Details'!$A$18:$L$205, MATCH("A &amp; G ID", 'E4 TB Allocation Details'!$A$18:$L$18, 0),FALSE), 'E2 Allocators'!$B$15:$W$361, MATCH('O5 Details by Class &amp; Accounts'!BW$18, 'E2 Allocators'!$B$15:$W$15, 0),FALSE)*$E155), 0, VLOOKUP(VLOOKUP($A155, 'E4 TB Allocation Details'!$A$18:$L$205, MATCH("A &amp; G ID", 'E4 TB Allocation Details'!$A$18:$L$18, 0),FALSE), 'E2 Allocators'!$B$15:$W$361, MATCH('O5 Details by Class &amp; Accounts'!BW$18, 'E2 Allocators'!$B$15:$W$15, 0),FALSE)*$E155)</f>
        <v>0</v>
      </c>
      <c r="BX155" s="1411">
        <f>IF(ISERROR(VLOOKUP(VLOOKUP($A155, 'E4 TB Allocation Details'!$A$18:$L$205, MATCH("A &amp; G ID", 'E4 TB Allocation Details'!$A$18:$L$18, 0),FALSE), 'E2 Allocators'!$B$15:$W$361, MATCH('O5 Details by Class &amp; Accounts'!BX$18, 'E2 Allocators'!$B$15:$W$15, 0),FALSE)*$E155), 0, VLOOKUP(VLOOKUP($A155, 'E4 TB Allocation Details'!$A$18:$L$205, MATCH("A &amp; G ID", 'E4 TB Allocation Details'!$A$18:$L$18, 0),FALSE), 'E2 Allocators'!$B$15:$W$361, MATCH('O5 Details by Class &amp; Accounts'!BX$18, 'E2 Allocators'!$B$15:$W$15, 0),FALSE)*$E155)</f>
        <v>0</v>
      </c>
      <c r="BY155" s="1411">
        <f>IF(ISERROR(VLOOKUP(VLOOKUP($A155, 'E4 TB Allocation Details'!$A$18:$L$205, MATCH("A &amp; G ID", 'E4 TB Allocation Details'!$A$18:$L$18, 0),FALSE), 'E2 Allocators'!$B$15:$W$361, MATCH('O5 Details by Class &amp; Accounts'!BY$18, 'E2 Allocators'!$B$15:$W$15, 0),FALSE)*$E155), 0, VLOOKUP(VLOOKUP($A155, 'E4 TB Allocation Details'!$A$18:$L$205, MATCH("A &amp; G ID", 'E4 TB Allocation Details'!$A$18:$L$18, 0),FALSE), 'E2 Allocators'!$B$15:$W$361, MATCH('O5 Details by Class &amp; Accounts'!BY$18, 'E2 Allocators'!$B$15:$W$15, 0),FALSE)*$E155)</f>
        <v>0</v>
      </c>
      <c r="BZ155" s="1411">
        <f>IF(ISERROR(VLOOKUP(VLOOKUP($A155, 'E4 TB Allocation Details'!$A$18:$L$205, MATCH("A &amp; G ID", 'E4 TB Allocation Details'!$A$18:$L$18, 0),FALSE), 'E2 Allocators'!$B$15:$W$361, MATCH('O5 Details by Class &amp; Accounts'!BZ$18, 'E2 Allocators'!$B$15:$W$15, 0),FALSE)*$E155), 0, VLOOKUP(VLOOKUP($A155, 'E4 TB Allocation Details'!$A$18:$L$205, MATCH("A &amp; G ID", 'E4 TB Allocation Details'!$A$18:$L$18, 0),FALSE), 'E2 Allocators'!$B$15:$W$361, MATCH('O5 Details by Class &amp; Accounts'!BZ$18, 'E2 Allocators'!$B$15:$W$15, 0),FALSE)*$E155)</f>
        <v>0</v>
      </c>
      <c r="CA155" s="1411">
        <f>IF(ISERROR(VLOOKUP(VLOOKUP($A155, 'E4 TB Allocation Details'!$A$18:$L$205, MATCH("A &amp; G ID", 'E4 TB Allocation Details'!$A$18:$L$18, 0),FALSE), 'E2 Allocators'!$B$15:$W$361, MATCH('O5 Details by Class &amp; Accounts'!CA$18, 'E2 Allocators'!$B$15:$W$15, 0),FALSE)*$E155), 0, VLOOKUP(VLOOKUP($A155, 'E4 TB Allocation Details'!$A$18:$L$205, MATCH("A &amp; G ID", 'E4 TB Allocation Details'!$A$18:$L$18, 0),FALSE), 'E2 Allocators'!$B$15:$W$361, MATCH('O5 Details by Class &amp; Accounts'!CA$18, 'E2 Allocators'!$B$15:$W$15, 0),FALSE)*$E155)</f>
        <v>0</v>
      </c>
      <c r="CB155" s="1411">
        <f>IF(ISERROR(VLOOKUP(VLOOKUP($A155, 'E4 TB Allocation Details'!$A$18:$L$205, MATCH("A &amp; G ID", 'E4 TB Allocation Details'!$A$18:$L$18, 0),FALSE), 'E2 Allocators'!$B$15:$W$361, MATCH('O5 Details by Class &amp; Accounts'!CB$18, 'E2 Allocators'!$B$15:$W$15, 0),FALSE)*$E155), 0, VLOOKUP(VLOOKUP($A155, 'E4 TB Allocation Details'!$A$18:$L$205, MATCH("A &amp; G ID", 'E4 TB Allocation Details'!$A$18:$L$18, 0),FALSE), 'E2 Allocators'!$B$15:$W$361, MATCH('O5 Details by Class &amp; Accounts'!CB$18, 'E2 Allocators'!$B$15:$W$15, 0),FALSE)*$E155)</f>
        <v>0</v>
      </c>
      <c r="CC155" s="1411">
        <f>IF(ISERROR(VLOOKUP(VLOOKUP($A155, 'E4 TB Allocation Details'!$A$18:$L$205, MATCH("A &amp; G ID", 'E4 TB Allocation Details'!$A$18:$L$18, 0),FALSE), 'E2 Allocators'!$B$15:$W$361, MATCH('O5 Details by Class &amp; Accounts'!CC$18, 'E2 Allocators'!$B$15:$W$15, 0),FALSE)*$E155), 0, VLOOKUP(VLOOKUP($A155, 'E4 TB Allocation Details'!$A$18:$L$205, MATCH("A &amp; G ID", 'E4 TB Allocation Details'!$A$18:$L$18, 0),FALSE), 'E2 Allocators'!$B$15:$W$361, MATCH('O5 Details by Class &amp; Accounts'!CC$18, 'E2 Allocators'!$B$15:$W$15, 0),FALSE)*$E155)</f>
        <v>0</v>
      </c>
      <c r="CD155" s="1411">
        <f>IF(ISERROR(VLOOKUP(VLOOKUP($A155, 'E4 TB Allocation Details'!$A$18:$L$205, MATCH("A &amp; G ID", 'E4 TB Allocation Details'!$A$18:$L$18, 0),FALSE), 'E2 Allocators'!$B$15:$W$361, MATCH('O5 Details by Class &amp; Accounts'!CD$18, 'E2 Allocators'!$B$15:$W$15, 0),FALSE)*$E155), 0, VLOOKUP(VLOOKUP($A155, 'E4 TB Allocation Details'!$A$18:$L$205, MATCH("A &amp; G ID", 'E4 TB Allocation Details'!$A$18:$L$18, 0),FALSE), 'E2 Allocators'!$B$15:$W$361, MATCH('O5 Details by Class &amp; Accounts'!CD$18, 'E2 Allocators'!$B$15:$W$15, 0),FALSE)*$E155)</f>
        <v>0</v>
      </c>
      <c r="CE155" s="1411">
        <f>IF(ISERROR(VLOOKUP(VLOOKUP($A155, 'E4 TB Allocation Details'!$A$18:$L$205, MATCH("A &amp; G ID", 'E4 TB Allocation Details'!$A$18:$L$18, 0),FALSE), 'E2 Allocators'!$B$15:$W$361, MATCH('O5 Details by Class &amp; Accounts'!CE$18, 'E2 Allocators'!$B$15:$W$15, 0),FALSE)*$E155), 0, VLOOKUP(VLOOKUP($A155, 'E4 TB Allocation Details'!$A$18:$L$205, MATCH("A &amp; G ID", 'E4 TB Allocation Details'!$A$18:$L$18, 0),FALSE), 'E2 Allocators'!$B$15:$W$361, MATCH('O5 Details by Class &amp; Accounts'!CE$18, 'E2 Allocators'!$B$15:$W$15, 0),FALSE)*$E155)</f>
        <v>0</v>
      </c>
      <c r="CF155" s="1411">
        <f>IF(ISERROR(VLOOKUP(VLOOKUP($A155, 'E4 TB Allocation Details'!$A$18:$L$205, MATCH("A &amp; G ID", 'E4 TB Allocation Details'!$A$18:$L$18, 0),FALSE), 'E2 Allocators'!$B$15:$W$361, MATCH('O5 Details by Class &amp; Accounts'!CF$18, 'E2 Allocators'!$B$15:$W$15, 0),FALSE)*$E155), 0, VLOOKUP(VLOOKUP($A155, 'E4 TB Allocation Details'!$A$18:$L$205, MATCH("A &amp; G ID", 'E4 TB Allocation Details'!$A$18:$L$18, 0),FALSE), 'E2 Allocators'!$B$15:$W$361, MATCH('O5 Details by Class &amp; Accounts'!CF$18, 'E2 Allocators'!$B$15:$W$15, 0),FALSE)*$E155)</f>
        <v>0</v>
      </c>
      <c r="CG155" s="1411">
        <f>IF(ISERROR(VLOOKUP(VLOOKUP($A155, 'E4 TB Allocation Details'!$A$18:$L$205, MATCH("A &amp; G ID", 'E4 TB Allocation Details'!$A$18:$L$18, 0),FALSE), 'E2 Allocators'!$B$15:$W$361, MATCH('O5 Details by Class &amp; Accounts'!CG$18, 'E2 Allocators'!$B$15:$W$15, 0),FALSE)*$E155), 0, VLOOKUP(VLOOKUP($A155, 'E4 TB Allocation Details'!$A$18:$L$205, MATCH("A &amp; G ID", 'E4 TB Allocation Details'!$A$18:$L$18, 0),FALSE), 'E2 Allocators'!$B$15:$W$361, MATCH('O5 Details by Class &amp; Accounts'!CG$18, 'E2 Allocators'!$B$15:$W$15, 0),FALSE)*$E155)</f>
        <v>0</v>
      </c>
      <c r="CH155" s="1411">
        <f>IF(ISERROR(VLOOKUP(VLOOKUP($A155, 'E4 TB Allocation Details'!$A$18:$L$205, MATCH("A &amp; G ID", 'E4 TB Allocation Details'!$A$18:$L$18, 0),FALSE), 'E2 Allocators'!$B$15:$W$361, MATCH('O5 Details by Class &amp; Accounts'!CH$18, 'E2 Allocators'!$B$15:$W$15, 0),FALSE)*$E155), 0, VLOOKUP(VLOOKUP($A155, 'E4 TB Allocation Details'!$A$18:$L$205, MATCH("A &amp; G ID", 'E4 TB Allocation Details'!$A$18:$L$18, 0),FALSE), 'E2 Allocators'!$B$15:$W$361, MATCH('O5 Details by Class &amp; Accounts'!CH$18, 'E2 Allocators'!$B$15:$W$15, 0),FALSE)*$E155)</f>
        <v>0</v>
      </c>
      <c r="CI155" s="1411">
        <f>IF(ISERROR(VLOOKUP(VLOOKUP($A155, 'E4 TB Allocation Details'!$A$18:$L$205, MATCH("A &amp; G ID", 'E4 TB Allocation Details'!$A$18:$L$18, 0),FALSE), 'E2 Allocators'!$B$15:$W$361, MATCH('O5 Details by Class &amp; Accounts'!CI$18, 'E2 Allocators'!$B$15:$W$15, 0),FALSE)*$E155), 0, VLOOKUP(VLOOKUP($A155, 'E4 TB Allocation Details'!$A$18:$L$205, MATCH("A &amp; G ID", 'E4 TB Allocation Details'!$A$18:$L$18, 0),FALSE), 'E2 Allocators'!$B$15:$W$361, MATCH('O5 Details by Class &amp; Accounts'!CI$18, 'E2 Allocators'!$B$15:$W$15, 0),FALSE)*$E155)</f>
        <v>0</v>
      </c>
      <c r="CJ155" s="1411">
        <f>IF(ISERROR(VLOOKUP(VLOOKUP($A155, 'E4 TB Allocation Details'!$A$18:$L$205, MATCH("A &amp; G ID", 'E4 TB Allocation Details'!$A$18:$L$18, 0),FALSE), 'E2 Allocators'!$B$15:$W$361, MATCH('O5 Details by Class &amp; Accounts'!CJ$18, 'E2 Allocators'!$B$15:$W$15, 0),FALSE)*$E155), 0, VLOOKUP(VLOOKUP($A155, 'E4 TB Allocation Details'!$A$18:$L$205, MATCH("A &amp; G ID", 'E4 TB Allocation Details'!$A$18:$L$18, 0),FALSE), 'E2 Allocators'!$B$15:$W$361, MATCH('O5 Details by Class &amp; Accounts'!CJ$18, 'E2 Allocators'!$B$15:$W$15, 0),FALSE)*$E155)</f>
        <v>0</v>
      </c>
      <c r="CK155" s="1411">
        <f>IF(ISERROR(VLOOKUP(VLOOKUP($A155, 'E4 TB Allocation Details'!$A$18:$L$205, MATCH("A &amp; G ID", 'E4 TB Allocation Details'!$A$18:$L$18, 0),FALSE), 'E2 Allocators'!$B$15:$W$361, MATCH('O5 Details by Class &amp; Accounts'!CK$18, 'E2 Allocators'!$B$15:$W$15, 0),FALSE)*$E155), 0, VLOOKUP(VLOOKUP($A155, 'E4 TB Allocation Details'!$A$18:$L$205, MATCH("A &amp; G ID", 'E4 TB Allocation Details'!$A$18:$L$18, 0),FALSE), 'E2 Allocators'!$B$15:$W$361, MATCH('O5 Details by Class &amp; Accounts'!CK$18, 'E2 Allocators'!$B$15:$W$15, 0),FALSE)*$E155)</f>
        <v>0</v>
      </c>
      <c r="CL155" s="1411">
        <f>IF(ISERROR(VLOOKUP(VLOOKUP($A155, 'E4 TB Allocation Details'!$A$18:$L$205, MATCH("A &amp; G ID", 'E4 TB Allocation Details'!$A$18:$L$18, 0),FALSE), 'E2 Allocators'!$B$15:$W$361, MATCH('O5 Details by Class &amp; Accounts'!CL$18, 'E2 Allocators'!$B$15:$W$15, 0),FALSE)*$E155), 0, VLOOKUP(VLOOKUP($A155, 'E4 TB Allocation Details'!$A$18:$L$205, MATCH("A &amp; G ID", 'E4 TB Allocation Details'!$A$18:$L$18, 0),FALSE), 'E2 Allocators'!$B$15:$W$361, MATCH('O5 Details by Class &amp; Accounts'!CL$18, 'E2 Allocators'!$B$15:$W$15, 0),FALSE)*$E155)</f>
        <v>0</v>
      </c>
      <c r="CM155" s="1411">
        <f>IF(ISERROR(VLOOKUP(VLOOKUP($A155, 'E4 TB Allocation Details'!$A$18:$L$205, MATCH("A &amp; G ID", 'E4 TB Allocation Details'!$A$18:$L$18, 0),FALSE), 'E2 Allocators'!$B$15:$W$361, MATCH('O5 Details by Class &amp; Accounts'!CM$18, 'E2 Allocators'!$B$15:$W$15, 0),FALSE)*$E155), 0, VLOOKUP(VLOOKUP($A155, 'E4 TB Allocation Details'!$A$18:$L$205, MATCH("A &amp; G ID", 'E4 TB Allocation Details'!$A$18:$L$18, 0),FALSE), 'E2 Allocators'!$B$15:$W$361, MATCH('O5 Details by Class &amp; Accounts'!CM$18, 'E2 Allocators'!$B$15:$W$15, 0),FALSE)*$E155)</f>
        <v>0</v>
      </c>
      <c r="CN155" s="1411">
        <f t="shared" si="35"/>
        <v>0</v>
      </c>
      <c r="CO155" s="1791">
        <f t="shared" si="36"/>
        <v>0</v>
      </c>
      <c r="CQ155" s="2086">
        <v>1855</v>
      </c>
    </row>
    <row r="156" spans="1:95" s="80" customFormat="1" ht="12.75">
      <c r="A156" s="1176">
        <v>5160</v>
      </c>
      <c r="B156" s="1175" t="s">
        <v>1480</v>
      </c>
      <c r="C156" s="1788">
        <f>IF(ISERROR(VLOOKUP($A156,'I3 TB Data'!$A$23:$H$458,MATCH('O5 Details by Class &amp; Accounts'!$C$18, 'I3 TB Data'!$A$23:$H$23,0),0)), 0, VLOOKUP($A156,'I3 TB Data'!$A$23:$H$458,MATCH('O5 Details by Class &amp; Accounts'!$C$18,'I3 TB Data'!$A$23:$H$23,0),0))</f>
        <v>56000</v>
      </c>
      <c r="D156" s="1789"/>
      <c r="E156" s="1788">
        <f t="shared" si="37"/>
        <v>56000</v>
      </c>
      <c r="F156" s="1790">
        <f>IF(ISERROR(VLOOKUP($A156, 'E1 Categorization'!A33:E122, MATCH("Customer Component", 'E1 Categorization'!$A$33:$E$33,0), 0)), 0, IF(VLOOKUP($A156, 'E1 Categorization'!A33:E122, MATCH("Customer Component", 'E1 Categorization'!$A$33:$E$33,0), 0)=0, 'O5 Details by Class &amp; Accounts'!$E156, IF(AND(VLOOKUP($A156, 'E1 Categorization'!A33:E122, MATCH("Customer Component", 'E1 Categorization'!$A$33:$E$33,0), 0) &gt;0, VLOOKUP($A156, 'E1 Categorization'!A33:E122, MATCH("Customer Component", 'E1 Categorization'!$A$33:$E$33,0), 0)&lt;1), 'O5 Details by Class &amp; Accounts'!$E156*(1-VLOOKUP($A156, 'E1 Categorization'!A33:E122, MATCH("Customer Component", 'E1 Categorization'!$A$33:$E$33,0), 0)), 0)))</f>
        <v>39200</v>
      </c>
      <c r="G156" s="1790">
        <f>IF(ISERROR(VLOOKUP($A156, 'E1 Categorization'!A33:E122, MATCH("Customer Component", 'E1 Categorization'!$A$33:$E$33,0), 0)),0, IF(VLOOKUP($A156, 'E1 Categorization'!A33:E122, MATCH("Customer Component", 'E1 Categorization'!$A$33:$E$33,0), 0)=0, 0, IF(AND(VLOOKUP($A156, 'E1 Categorization'!A33:E122, MATCH("Customer Component", 'E1 Categorization'!$A$33:$E$33,0), 0) &gt;0, VLOOKUP($A156, 'E1 Categorization'!A33:E122, MATCH("Customer Component", 'E1 Categorization'!$A$33:$E$33,0), 0)&lt;1), 'O5 Details by Class &amp; Accounts'!$E156*(VLOOKUP($A156, 'E1 Categorization'!A33:E122, MATCH("Customer Component", 'E1 Categorization'!$A$33:$E$33,0), 0)), 'O5 Details by Class &amp; Accounts'!$E156)))</f>
        <v>16800</v>
      </c>
      <c r="H156" s="1411">
        <f t="shared" si="31"/>
        <v>56000</v>
      </c>
      <c r="I156" s="1411">
        <f>IF(ISERROR(VLOOKUP(VLOOKUP($A156, 'E4 TB Allocation Details'!$A$18:$L$205, MATCH("Demand ID", 'E4 TB Allocation Details'!$A$18:$L$18, 0),FALSE), 'E2 Allocators'!$B$15:$W$361, MATCH('O5 Details by Class &amp; Accounts'!I$18, 'E2 Allocators'!$B$15:$W$15, 0),FALSE)*$F156), 0, VLOOKUP(VLOOKUP($A156, 'E4 TB Allocation Details'!$A$18:$L$205, MATCH("Demand ID", 'E4 TB Allocation Details'!$A$18:$L$18, 0),FALSE), 'E2 Allocators'!$B$15:$W$361, MATCH('O5 Details by Class &amp; Accounts'!I$18, 'E2 Allocators'!$B$15:$W$15, 0),FALSE)*$F156)</f>
        <v>19392.674996718422</v>
      </c>
      <c r="J156" s="1411">
        <f>IF(ISERROR(VLOOKUP(VLOOKUP($A156, 'E4 TB Allocation Details'!$A$18:$L$205, MATCH("Demand ID", 'E4 TB Allocation Details'!$A$18:$L$18, 0),FALSE), 'E2 Allocators'!$B$15:$W$361, MATCH('O5 Details by Class &amp; Accounts'!J$18, 'E2 Allocators'!$B$15:$W$15, 0),FALSE)*$F156), 0, VLOOKUP(VLOOKUP($A156, 'E4 TB Allocation Details'!$A$18:$L$205, MATCH("Demand ID", 'E4 TB Allocation Details'!$A$18:$L$18, 0),FALSE), 'E2 Allocators'!$B$15:$W$361, MATCH('O5 Details by Class &amp; Accounts'!J$18, 'E2 Allocators'!$B$15:$W$15, 0),FALSE)*$F156)</f>
        <v>9242.9755322304645</v>
      </c>
      <c r="K156" s="1411">
        <f>IF(ISERROR(VLOOKUP(VLOOKUP($A156, 'E4 TB Allocation Details'!$A$18:$L$205, MATCH("Demand ID", 'E4 TB Allocation Details'!$A$18:$L$18, 0),FALSE), 'E2 Allocators'!$B$15:$W$361, MATCH('O5 Details by Class &amp; Accounts'!K$18, 'E2 Allocators'!$B$15:$W$15, 0),FALSE)*$F156), 0, VLOOKUP(VLOOKUP($A156, 'E4 TB Allocation Details'!$A$18:$L$205, MATCH("Demand ID", 'E4 TB Allocation Details'!$A$18:$L$18, 0),FALSE), 'E2 Allocators'!$B$15:$W$361, MATCH('O5 Details by Class &amp; Accounts'!K$18, 'E2 Allocators'!$B$15:$W$15, 0),FALSE)*$F156)</f>
        <v>10528.191658587604</v>
      </c>
      <c r="L156" s="1411">
        <f>IF(ISERROR(VLOOKUP(VLOOKUP($A156, 'E4 TB Allocation Details'!$A$18:$L$205, MATCH("Demand ID", 'E4 TB Allocation Details'!$A$18:$L$18, 0),FALSE), 'E2 Allocators'!$B$15:$W$361, MATCH('O5 Details by Class &amp; Accounts'!L$18, 'E2 Allocators'!$B$15:$W$15, 0),FALSE)*$F156), 0, VLOOKUP(VLOOKUP($A156, 'E4 TB Allocation Details'!$A$18:$L$205, MATCH("Demand ID", 'E4 TB Allocation Details'!$A$18:$L$18, 0),FALSE), 'E2 Allocators'!$B$15:$W$361, MATCH('O5 Details by Class &amp; Accounts'!L$18, 'E2 Allocators'!$B$15:$W$15, 0),FALSE)*$F156)</f>
        <v>0</v>
      </c>
      <c r="M156" s="1411">
        <f>IF(ISERROR(VLOOKUP(VLOOKUP($A156, 'E4 TB Allocation Details'!$A$18:$L$205, MATCH("Demand ID", 'E4 TB Allocation Details'!$A$18:$L$18, 0),FALSE), 'E2 Allocators'!$B$15:$W$361, MATCH('O5 Details by Class &amp; Accounts'!M$18, 'E2 Allocators'!$B$15:$W$15, 0),FALSE)*$F156), 0, VLOOKUP(VLOOKUP($A156, 'E4 TB Allocation Details'!$A$18:$L$205, MATCH("Demand ID", 'E4 TB Allocation Details'!$A$18:$L$18, 0),FALSE), 'E2 Allocators'!$B$15:$W$361, MATCH('O5 Details by Class &amp; Accounts'!M$18, 'E2 Allocators'!$B$15:$W$15, 0),FALSE)*$F156)</f>
        <v>0</v>
      </c>
      <c r="N156" s="1411">
        <f>IF(ISERROR(VLOOKUP(VLOOKUP($A156, 'E4 TB Allocation Details'!$A$18:$L$205, MATCH("Demand ID", 'E4 TB Allocation Details'!$A$18:$L$18, 0),FALSE), 'E2 Allocators'!$B$15:$W$361, MATCH('O5 Details by Class &amp; Accounts'!N$18, 'E2 Allocators'!$B$15:$W$15, 0),FALSE)*$F156), 0, VLOOKUP(VLOOKUP($A156, 'E4 TB Allocation Details'!$A$18:$L$205, MATCH("Demand ID", 'E4 TB Allocation Details'!$A$18:$L$18, 0),FALSE), 'E2 Allocators'!$B$15:$W$361, MATCH('O5 Details by Class &amp; Accounts'!N$18, 'E2 Allocators'!$B$15:$W$15, 0),FALSE)*$F156)</f>
        <v>0</v>
      </c>
      <c r="O156" s="1411">
        <f>IF(ISERROR(VLOOKUP(VLOOKUP($A156, 'E4 TB Allocation Details'!$A$18:$L$205, MATCH("Demand ID", 'E4 TB Allocation Details'!$A$18:$L$18, 0),FALSE), 'E2 Allocators'!$B$15:$W$361, MATCH('O5 Details by Class &amp; Accounts'!O$18, 'E2 Allocators'!$B$15:$W$15, 0),FALSE)*$F156), 0, VLOOKUP(VLOOKUP($A156, 'E4 TB Allocation Details'!$A$18:$L$205, MATCH("Demand ID", 'E4 TB Allocation Details'!$A$18:$L$18, 0),FALSE), 'E2 Allocators'!$B$15:$W$361, MATCH('O5 Details by Class &amp; Accounts'!O$18, 'E2 Allocators'!$B$15:$W$15, 0),FALSE)*$F156)</f>
        <v>0</v>
      </c>
      <c r="P156" s="1411">
        <f>IF(ISERROR(VLOOKUP(VLOOKUP($A156, 'E4 TB Allocation Details'!$A$18:$L$205, MATCH("Demand ID", 'E4 TB Allocation Details'!$A$18:$L$18, 0),FALSE), 'E2 Allocators'!$B$15:$W$361, MATCH('O5 Details by Class &amp; Accounts'!P$18, 'E2 Allocators'!$B$15:$W$15, 0),FALSE)*$F156), 0, VLOOKUP(VLOOKUP($A156, 'E4 TB Allocation Details'!$A$18:$L$205, MATCH("Demand ID", 'E4 TB Allocation Details'!$A$18:$L$18, 0),FALSE), 'E2 Allocators'!$B$15:$W$361, MATCH('O5 Details by Class &amp; Accounts'!P$18, 'E2 Allocators'!$B$15:$W$15, 0),FALSE)*$F156)</f>
        <v>0</v>
      </c>
      <c r="Q156" s="1411">
        <f>IF(ISERROR(VLOOKUP(VLOOKUP($A156, 'E4 TB Allocation Details'!$A$18:$L$205, MATCH("Demand ID", 'E4 TB Allocation Details'!$A$18:$L$18, 0),FALSE), 'E2 Allocators'!$B$15:$W$361, MATCH('O5 Details by Class &amp; Accounts'!Q$18, 'E2 Allocators'!$B$15:$W$15, 0),FALSE)*$F156), 0, VLOOKUP(VLOOKUP($A156, 'E4 TB Allocation Details'!$A$18:$L$205, MATCH("Demand ID", 'E4 TB Allocation Details'!$A$18:$L$18, 0),FALSE), 'E2 Allocators'!$B$15:$W$361, MATCH('O5 Details by Class &amp; Accounts'!Q$18, 'E2 Allocators'!$B$15:$W$15, 0),FALSE)*$F156)</f>
        <v>36.157812463515185</v>
      </c>
      <c r="R156" s="1411">
        <f>IF(ISERROR(VLOOKUP(VLOOKUP($A156, 'E4 TB Allocation Details'!$A$18:$L$205, MATCH("Demand ID", 'E4 TB Allocation Details'!$A$18:$L$18, 0),FALSE), 'E2 Allocators'!$B$15:$W$361, MATCH('O5 Details by Class &amp; Accounts'!R$18, 'E2 Allocators'!$B$15:$W$15, 0),FALSE)*$F156), 0, VLOOKUP(VLOOKUP($A156, 'E4 TB Allocation Details'!$A$18:$L$205, MATCH("Demand ID", 'E4 TB Allocation Details'!$A$18:$L$18, 0),FALSE), 'E2 Allocators'!$B$15:$W$361, MATCH('O5 Details by Class &amp; Accounts'!R$18, 'E2 Allocators'!$B$15:$W$15, 0),FALSE)*$F156)</f>
        <v>0</v>
      </c>
      <c r="S156" s="1411">
        <f>IF(ISERROR(VLOOKUP(VLOOKUP($A156, 'E4 TB Allocation Details'!$A$18:$L$205, MATCH("Demand ID", 'E4 TB Allocation Details'!$A$18:$L$18, 0),FALSE), 'E2 Allocators'!$B$15:$W$361, MATCH('O5 Details by Class &amp; Accounts'!S$18, 'E2 Allocators'!$B$15:$W$15, 0),FALSE)*$F156), 0, VLOOKUP(VLOOKUP($A156, 'E4 TB Allocation Details'!$A$18:$L$205, MATCH("Demand ID", 'E4 TB Allocation Details'!$A$18:$L$18, 0),FALSE), 'E2 Allocators'!$B$15:$W$361, MATCH('O5 Details by Class &amp; Accounts'!S$18, 'E2 Allocators'!$B$15:$W$15, 0),FALSE)*$F156)</f>
        <v>0</v>
      </c>
      <c r="T156" s="1411">
        <f>IF(ISERROR(VLOOKUP(VLOOKUP($A156, 'E4 TB Allocation Details'!$A$18:$L$205, MATCH("Demand ID", 'E4 TB Allocation Details'!$A$18:$L$18, 0),FALSE), 'E2 Allocators'!$B$15:$W$361, MATCH('O5 Details by Class &amp; Accounts'!T$18, 'E2 Allocators'!$B$15:$W$15, 0),FALSE)*$F156), 0, VLOOKUP(VLOOKUP($A156, 'E4 TB Allocation Details'!$A$18:$L$205, MATCH("Demand ID", 'E4 TB Allocation Details'!$A$18:$L$18, 0),FALSE), 'E2 Allocators'!$B$15:$W$361, MATCH('O5 Details by Class &amp; Accounts'!T$18, 'E2 Allocators'!$B$15:$W$15, 0),FALSE)*$F156)</f>
        <v>0</v>
      </c>
      <c r="U156" s="1411">
        <f>IF(ISERROR(VLOOKUP(VLOOKUP($A156, 'E4 TB Allocation Details'!$A$18:$L$205, MATCH("Demand ID", 'E4 TB Allocation Details'!$A$18:$L$18, 0),FALSE), 'E2 Allocators'!$B$15:$W$361, MATCH('O5 Details by Class &amp; Accounts'!U$18, 'E2 Allocators'!$B$15:$W$15, 0),FALSE)*$F156), 0, VLOOKUP(VLOOKUP($A156, 'E4 TB Allocation Details'!$A$18:$L$205, MATCH("Demand ID", 'E4 TB Allocation Details'!$A$18:$L$18, 0),FALSE), 'E2 Allocators'!$B$15:$W$361, MATCH('O5 Details by Class &amp; Accounts'!U$18, 'E2 Allocators'!$B$15:$W$15, 0),FALSE)*$F156)</f>
        <v>0</v>
      </c>
      <c r="V156" s="1411">
        <f>IF(ISERROR(VLOOKUP(VLOOKUP($A156, 'E4 TB Allocation Details'!$A$18:$L$205, MATCH("Demand ID", 'E4 TB Allocation Details'!$A$18:$L$18, 0),FALSE), 'E2 Allocators'!$B$15:$W$361, MATCH('O5 Details by Class &amp; Accounts'!V$18, 'E2 Allocators'!$B$15:$W$15, 0),FALSE)*$F156), 0, VLOOKUP(VLOOKUP($A156, 'E4 TB Allocation Details'!$A$18:$L$205, MATCH("Demand ID", 'E4 TB Allocation Details'!$A$18:$L$18, 0),FALSE), 'E2 Allocators'!$B$15:$W$361, MATCH('O5 Details by Class &amp; Accounts'!V$18, 'E2 Allocators'!$B$15:$W$15, 0),FALSE)*$F156)</f>
        <v>0</v>
      </c>
      <c r="W156" s="1411">
        <f>IF(ISERROR(VLOOKUP(VLOOKUP($A156, 'E4 TB Allocation Details'!$A$18:$L$205, MATCH("Demand ID", 'E4 TB Allocation Details'!$A$18:$L$18, 0),FALSE), 'E2 Allocators'!$B$15:$W$361, MATCH('O5 Details by Class &amp; Accounts'!W$18, 'E2 Allocators'!$B$15:$W$15, 0),FALSE)*$F156), 0, VLOOKUP(VLOOKUP($A156, 'E4 TB Allocation Details'!$A$18:$L$205, MATCH("Demand ID", 'E4 TB Allocation Details'!$A$18:$L$18, 0),FALSE), 'E2 Allocators'!$B$15:$W$361, MATCH('O5 Details by Class &amp; Accounts'!W$18, 'E2 Allocators'!$B$15:$W$15, 0),FALSE)*$F156)</f>
        <v>0</v>
      </c>
      <c r="X156" s="1411">
        <f>IF(ISERROR(VLOOKUP(VLOOKUP($A156, 'E4 TB Allocation Details'!$A$18:$L$205, MATCH("Demand ID", 'E4 TB Allocation Details'!$A$18:$L$18, 0),FALSE), 'E2 Allocators'!$B$15:$W$361, MATCH('O5 Details by Class &amp; Accounts'!X$18, 'E2 Allocators'!$B$15:$W$15, 0),FALSE)*$F156), 0, VLOOKUP(VLOOKUP($A156, 'E4 TB Allocation Details'!$A$18:$L$205, MATCH("Demand ID", 'E4 TB Allocation Details'!$A$18:$L$18, 0),FALSE), 'E2 Allocators'!$B$15:$W$361, MATCH('O5 Details by Class &amp; Accounts'!X$18, 'E2 Allocators'!$B$15:$W$15, 0),FALSE)*$F156)</f>
        <v>0</v>
      </c>
      <c r="Y156" s="1411">
        <f>IF(ISERROR(VLOOKUP(VLOOKUP($A156, 'E4 TB Allocation Details'!$A$18:$L$205, MATCH("Demand ID", 'E4 TB Allocation Details'!$A$18:$L$18, 0),FALSE), 'E2 Allocators'!$B$15:$W$361, MATCH('O5 Details by Class &amp; Accounts'!Y$18, 'E2 Allocators'!$B$15:$W$15, 0),FALSE)*$F156), 0, VLOOKUP(VLOOKUP($A156, 'E4 TB Allocation Details'!$A$18:$L$205, MATCH("Demand ID", 'E4 TB Allocation Details'!$A$18:$L$18, 0),FALSE), 'E2 Allocators'!$B$15:$W$361, MATCH('O5 Details by Class &amp; Accounts'!Y$18, 'E2 Allocators'!$B$15:$W$15, 0),FALSE)*$F156)</f>
        <v>0</v>
      </c>
      <c r="Z156" s="1411">
        <f>IF(ISERROR(VLOOKUP(VLOOKUP($A156, 'E4 TB Allocation Details'!$A$18:$L$205, MATCH("Demand ID", 'E4 TB Allocation Details'!$A$18:$L$18, 0),FALSE), 'E2 Allocators'!$B$15:$W$361, MATCH('O5 Details by Class &amp; Accounts'!Z$18, 'E2 Allocators'!$B$15:$W$15, 0),FALSE)*$F156), 0, VLOOKUP(VLOOKUP($A156, 'E4 TB Allocation Details'!$A$18:$L$205, MATCH("Demand ID", 'E4 TB Allocation Details'!$A$18:$L$18, 0),FALSE), 'E2 Allocators'!$B$15:$W$361, MATCH('O5 Details by Class &amp; Accounts'!Z$18, 'E2 Allocators'!$B$15:$W$15, 0),FALSE)*$F156)</f>
        <v>0</v>
      </c>
      <c r="AA156" s="1411">
        <f>IF(ISERROR(VLOOKUP(VLOOKUP($A156, 'E4 TB Allocation Details'!$A$18:$L$205, MATCH("Demand ID", 'E4 TB Allocation Details'!$A$18:$L$18, 0),FALSE), 'E2 Allocators'!$B$15:$W$361, MATCH('O5 Details by Class &amp; Accounts'!AA$18, 'E2 Allocators'!$B$15:$W$15, 0),FALSE)*$F156), 0, VLOOKUP(VLOOKUP($A156, 'E4 TB Allocation Details'!$A$18:$L$205, MATCH("Demand ID", 'E4 TB Allocation Details'!$A$18:$L$18, 0),FALSE), 'E2 Allocators'!$B$15:$W$361, MATCH('O5 Details by Class &amp; Accounts'!AA$18, 'E2 Allocators'!$B$15:$W$15, 0),FALSE)*$F156)</f>
        <v>0</v>
      </c>
      <c r="AB156" s="1411">
        <f>IF(ISERROR(VLOOKUP(VLOOKUP($A156, 'E4 TB Allocation Details'!$A$18:$L$205, MATCH("Demand ID", 'E4 TB Allocation Details'!$A$18:$L$18, 0),FALSE), 'E2 Allocators'!$B$15:$W$361, MATCH('O5 Details by Class &amp; Accounts'!AB$18, 'E2 Allocators'!$B$15:$W$15, 0),FALSE)*$F156), 0, VLOOKUP(VLOOKUP($A156, 'E4 TB Allocation Details'!$A$18:$L$205, MATCH("Demand ID", 'E4 TB Allocation Details'!$A$18:$L$18, 0),FALSE), 'E2 Allocators'!$B$15:$W$361, MATCH('O5 Details by Class &amp; Accounts'!AB$18, 'E2 Allocators'!$B$15:$W$15, 0),FALSE)*$F156)</f>
        <v>0</v>
      </c>
      <c r="AC156" s="1411">
        <f t="shared" si="32"/>
        <v>39200</v>
      </c>
      <c r="AD156" s="1411">
        <f>IF(ISERROR(VLOOKUP(VLOOKUP($A156, 'E4 TB Allocation Details'!$A$18:$L$205, MATCH("Customer ID", 'E4 TB Allocation Details'!$A$18:$L$18, 0),FALSE), 'E2 Allocators'!$B$15:$W$361, MATCH('O5 Details by Class &amp; Accounts'!AD$18, 'E2 Allocators'!$B$15:$W$15, 0),FALSE)*$G156), 0, VLOOKUP(VLOOKUP($A156, 'E4 TB Allocation Details'!$A$18:$L$205, MATCH("Customer ID", 'E4 TB Allocation Details'!$A$18:$L$18, 0),FALSE), 'E2 Allocators'!$B$15:$W$361, MATCH('O5 Details by Class &amp; Accounts'!AD$18, 'E2 Allocators'!$B$15:$W$15, 0),FALSE)*$G156)</f>
        <v>11249.094305505576</v>
      </c>
      <c r="AE156" s="1411">
        <f>IF(ISERROR(VLOOKUP(VLOOKUP($A156, 'E4 TB Allocation Details'!$A$18:$L$205, MATCH("Customer ID", 'E4 TB Allocation Details'!$A$18:$L$18, 0),FALSE), 'E2 Allocators'!$B$15:$W$361, MATCH('O5 Details by Class &amp; Accounts'!AE$18, 'E2 Allocators'!$B$15:$W$15, 0),FALSE)*$G156), 0, VLOOKUP(VLOOKUP($A156, 'E4 TB Allocation Details'!$A$18:$L$205, MATCH("Customer ID", 'E4 TB Allocation Details'!$A$18:$L$18, 0),FALSE), 'E2 Allocators'!$B$15:$W$361, MATCH('O5 Details by Class &amp; Accounts'!AE$18, 'E2 Allocators'!$B$15:$W$15, 0),FALSE)*$G156)</f>
        <v>1371.0121719535816</v>
      </c>
      <c r="AF156" s="1411">
        <f>IF(ISERROR(VLOOKUP(VLOOKUP($A156, 'E4 TB Allocation Details'!$A$18:$L$205, MATCH("Customer ID", 'E4 TB Allocation Details'!$A$18:$L$18, 0),FALSE), 'E2 Allocators'!$B$15:$W$361, MATCH('O5 Details by Class &amp; Accounts'!AF$18, 'E2 Allocators'!$B$15:$W$15, 0),FALSE)*$G156), 0, VLOOKUP(VLOOKUP($A156, 'E4 TB Allocation Details'!$A$18:$L$205, MATCH("Customer ID", 'E4 TB Allocation Details'!$A$18:$L$18, 0),FALSE), 'E2 Allocators'!$B$15:$W$361, MATCH('O5 Details by Class &amp; Accounts'!AF$18, 'E2 Allocators'!$B$15:$W$15, 0),FALSE)*$G156)</f>
        <v>132.1355009232814</v>
      </c>
      <c r="AG156" s="1411">
        <f>IF(ISERROR(VLOOKUP(VLOOKUP($A156, 'E4 TB Allocation Details'!$A$18:$L$205, MATCH("Customer ID", 'E4 TB Allocation Details'!$A$18:$L$18, 0),FALSE), 'E2 Allocators'!$B$15:$W$361, MATCH('O5 Details by Class &amp; Accounts'!AG$18, 'E2 Allocators'!$B$15:$W$15, 0),FALSE)*$G156), 0, VLOOKUP(VLOOKUP($A156, 'E4 TB Allocation Details'!$A$18:$L$205, MATCH("Customer ID", 'E4 TB Allocation Details'!$A$18:$L$18, 0),FALSE), 'E2 Allocators'!$B$15:$W$361, MATCH('O5 Details by Class &amp; Accounts'!AG$18, 'E2 Allocators'!$B$15:$W$15, 0),FALSE)*$G156)</f>
        <v>0</v>
      </c>
      <c r="AH156" s="1411">
        <f>IF(ISERROR(VLOOKUP(VLOOKUP($A156, 'E4 TB Allocation Details'!$A$18:$L$205, MATCH("Customer ID", 'E4 TB Allocation Details'!$A$18:$L$18, 0),FALSE), 'E2 Allocators'!$B$15:$W$361, MATCH('O5 Details by Class &amp; Accounts'!AH$18, 'E2 Allocators'!$B$15:$W$15, 0),FALSE)*$G156), 0, VLOOKUP(VLOOKUP($A156, 'E4 TB Allocation Details'!$A$18:$L$205, MATCH("Customer ID", 'E4 TB Allocation Details'!$A$18:$L$18, 0),FALSE), 'E2 Allocators'!$B$15:$W$361, MATCH('O5 Details by Class &amp; Accounts'!AH$18, 'E2 Allocators'!$B$15:$W$15, 0),FALSE)*$G156)</f>
        <v>0</v>
      </c>
      <c r="AI156" s="1411">
        <f>IF(ISERROR(VLOOKUP(VLOOKUP($A156, 'E4 TB Allocation Details'!$A$18:$L$205, MATCH("Customer ID", 'E4 TB Allocation Details'!$A$18:$L$18, 0),FALSE), 'E2 Allocators'!$B$15:$W$361, MATCH('O5 Details by Class &amp; Accounts'!AI$18, 'E2 Allocators'!$B$15:$W$15, 0),FALSE)*$G156), 0, VLOOKUP(VLOOKUP($A156, 'E4 TB Allocation Details'!$A$18:$L$205, MATCH("Customer ID", 'E4 TB Allocation Details'!$A$18:$L$18, 0),FALSE), 'E2 Allocators'!$B$15:$W$361, MATCH('O5 Details by Class &amp; Accounts'!AI$18, 'E2 Allocators'!$B$15:$W$15, 0),FALSE)*$G156)</f>
        <v>0</v>
      </c>
      <c r="AJ156" s="1411">
        <f>IF(ISERROR(VLOOKUP(VLOOKUP($A156, 'E4 TB Allocation Details'!$A$18:$L$205, MATCH("Customer ID", 'E4 TB Allocation Details'!$A$18:$L$18, 0),FALSE), 'E2 Allocators'!$B$15:$W$361, MATCH('O5 Details by Class &amp; Accounts'!AJ$18, 'E2 Allocators'!$B$15:$W$15, 0),FALSE)*$G156), 0, VLOOKUP(VLOOKUP($A156, 'E4 TB Allocation Details'!$A$18:$L$205, MATCH("Customer ID", 'E4 TB Allocation Details'!$A$18:$L$18, 0),FALSE), 'E2 Allocators'!$B$15:$W$361, MATCH('O5 Details by Class &amp; Accounts'!AJ$18, 'E2 Allocators'!$B$15:$W$15, 0),FALSE)*$G156)</f>
        <v>3688.8332969943708</v>
      </c>
      <c r="AK156" s="1411">
        <f>IF(ISERROR(VLOOKUP(VLOOKUP($A156, 'E4 TB Allocation Details'!$A$18:$L$205, MATCH("Customer ID", 'E4 TB Allocation Details'!$A$18:$L$18, 0),FALSE), 'E2 Allocators'!$B$15:$W$361, MATCH('O5 Details by Class &amp; Accounts'!AK$18, 'E2 Allocators'!$B$15:$W$15, 0),FALSE)*$G156), 0, VLOOKUP(VLOOKUP($A156, 'E4 TB Allocation Details'!$A$18:$L$205, MATCH("Customer ID", 'E4 TB Allocation Details'!$A$18:$L$18, 0),FALSE), 'E2 Allocators'!$B$15:$W$361, MATCH('O5 Details by Class &amp; Accounts'!AK$18, 'E2 Allocators'!$B$15:$W$15, 0),FALSE)*$G156)</f>
        <v>202.28416561133363</v>
      </c>
      <c r="AL156" s="1411">
        <f>IF(ISERROR(VLOOKUP(VLOOKUP($A156, 'E4 TB Allocation Details'!$A$18:$L$205, MATCH("Customer ID", 'E4 TB Allocation Details'!$A$18:$L$18, 0),FALSE), 'E2 Allocators'!$B$15:$W$361, MATCH('O5 Details by Class &amp; Accounts'!AL$18, 'E2 Allocators'!$B$15:$W$15, 0),FALSE)*$G156), 0, VLOOKUP(VLOOKUP($A156, 'E4 TB Allocation Details'!$A$18:$L$205, MATCH("Customer ID", 'E4 TB Allocation Details'!$A$18:$L$18, 0),FALSE), 'E2 Allocators'!$B$15:$W$361, MATCH('O5 Details by Class &amp; Accounts'!AL$18, 'E2 Allocators'!$B$15:$W$15, 0),FALSE)*$G156)</f>
        <v>156.64055901185321</v>
      </c>
      <c r="AM156" s="1411">
        <f>IF(ISERROR(VLOOKUP(VLOOKUP($A156, 'E4 TB Allocation Details'!$A$18:$L$205, MATCH("Customer ID", 'E4 TB Allocation Details'!$A$18:$L$18, 0),FALSE), 'E2 Allocators'!$B$15:$W$361, MATCH('O5 Details by Class &amp; Accounts'!AM$18, 'E2 Allocators'!$B$15:$W$15, 0),FALSE)*$G156), 0, VLOOKUP(VLOOKUP($A156, 'E4 TB Allocation Details'!$A$18:$L$205, MATCH("Customer ID", 'E4 TB Allocation Details'!$A$18:$L$18, 0),FALSE), 'E2 Allocators'!$B$15:$W$361, MATCH('O5 Details by Class &amp; Accounts'!AM$18, 'E2 Allocators'!$B$15:$W$15, 0),FALSE)*$G156)</f>
        <v>0</v>
      </c>
      <c r="AN156" s="1411">
        <f>IF(ISERROR(VLOOKUP(VLOOKUP($A156, 'E4 TB Allocation Details'!$A$18:$L$205, MATCH("Customer ID", 'E4 TB Allocation Details'!$A$18:$L$18, 0),FALSE), 'E2 Allocators'!$B$15:$W$361, MATCH('O5 Details by Class &amp; Accounts'!AN$18, 'E2 Allocators'!$B$15:$W$15, 0),FALSE)*$G156), 0, VLOOKUP(VLOOKUP($A156, 'E4 TB Allocation Details'!$A$18:$L$205, MATCH("Customer ID", 'E4 TB Allocation Details'!$A$18:$L$18, 0),FALSE), 'E2 Allocators'!$B$15:$W$361, MATCH('O5 Details by Class &amp; Accounts'!AN$18, 'E2 Allocators'!$B$15:$W$15, 0),FALSE)*$G156)</f>
        <v>0</v>
      </c>
      <c r="AO156" s="1411">
        <f>IF(ISERROR(VLOOKUP(VLOOKUP($A156, 'E4 TB Allocation Details'!$A$18:$L$205, MATCH("Customer ID", 'E4 TB Allocation Details'!$A$18:$L$18, 0),FALSE), 'E2 Allocators'!$B$15:$W$361, MATCH('O5 Details by Class &amp; Accounts'!AO$18, 'E2 Allocators'!$B$15:$W$15, 0),FALSE)*$G156), 0, VLOOKUP(VLOOKUP($A156, 'E4 TB Allocation Details'!$A$18:$L$205, MATCH("Customer ID", 'E4 TB Allocation Details'!$A$18:$L$18, 0),FALSE), 'E2 Allocators'!$B$15:$W$361, MATCH('O5 Details by Class &amp; Accounts'!AO$18, 'E2 Allocators'!$B$15:$W$15, 0),FALSE)*$G156)</f>
        <v>0</v>
      </c>
      <c r="AP156" s="1411">
        <f>IF(ISERROR(VLOOKUP(VLOOKUP($A156, 'E4 TB Allocation Details'!$A$18:$L$205, MATCH("Customer ID", 'E4 TB Allocation Details'!$A$18:$L$18, 0),FALSE), 'E2 Allocators'!$B$15:$W$361, MATCH('O5 Details by Class &amp; Accounts'!AP$18, 'E2 Allocators'!$B$15:$W$15, 0),FALSE)*$G156), 0, VLOOKUP(VLOOKUP($A156, 'E4 TB Allocation Details'!$A$18:$L$205, MATCH("Customer ID", 'E4 TB Allocation Details'!$A$18:$L$18, 0),FALSE), 'E2 Allocators'!$B$15:$W$361, MATCH('O5 Details by Class &amp; Accounts'!AP$18, 'E2 Allocators'!$B$15:$W$15, 0),FALSE)*$G156)</f>
        <v>0</v>
      </c>
      <c r="AQ156" s="1411">
        <f>IF(ISERROR(VLOOKUP(VLOOKUP($A156, 'E4 TB Allocation Details'!$A$18:$L$205, MATCH("Customer ID", 'E4 TB Allocation Details'!$A$18:$L$18, 0),FALSE), 'E2 Allocators'!$B$15:$W$361, MATCH('O5 Details by Class &amp; Accounts'!AQ$18, 'E2 Allocators'!$B$15:$W$15, 0),FALSE)*$G156), 0, VLOOKUP(VLOOKUP($A156, 'E4 TB Allocation Details'!$A$18:$L$205, MATCH("Customer ID", 'E4 TB Allocation Details'!$A$18:$L$18, 0),FALSE), 'E2 Allocators'!$B$15:$W$361, MATCH('O5 Details by Class &amp; Accounts'!AQ$18, 'E2 Allocators'!$B$15:$W$15, 0),FALSE)*$G156)</f>
        <v>0</v>
      </c>
      <c r="AR156" s="1411">
        <f>IF(ISERROR(VLOOKUP(VLOOKUP($A156, 'E4 TB Allocation Details'!$A$18:$L$205, MATCH("Customer ID", 'E4 TB Allocation Details'!$A$18:$L$18, 0),FALSE), 'E2 Allocators'!$B$15:$W$361, MATCH('O5 Details by Class &amp; Accounts'!AR$18, 'E2 Allocators'!$B$15:$W$15, 0),FALSE)*$G156), 0, VLOOKUP(VLOOKUP($A156, 'E4 TB Allocation Details'!$A$18:$L$205, MATCH("Customer ID", 'E4 TB Allocation Details'!$A$18:$L$18, 0),FALSE), 'E2 Allocators'!$B$15:$W$361, MATCH('O5 Details by Class &amp; Accounts'!AR$18, 'E2 Allocators'!$B$15:$W$15, 0),FALSE)*$G156)</f>
        <v>0</v>
      </c>
      <c r="AS156" s="1411">
        <f>IF(ISERROR(VLOOKUP(VLOOKUP($A156, 'E4 TB Allocation Details'!$A$18:$L$205, MATCH("Customer ID", 'E4 TB Allocation Details'!$A$18:$L$18, 0),FALSE), 'E2 Allocators'!$B$15:$W$361, MATCH('O5 Details by Class &amp; Accounts'!AS$18, 'E2 Allocators'!$B$15:$W$15, 0),FALSE)*$G156), 0, VLOOKUP(VLOOKUP($A156, 'E4 TB Allocation Details'!$A$18:$L$205, MATCH("Customer ID", 'E4 TB Allocation Details'!$A$18:$L$18, 0),FALSE), 'E2 Allocators'!$B$15:$W$361, MATCH('O5 Details by Class &amp; Accounts'!AS$18, 'E2 Allocators'!$B$15:$W$15, 0),FALSE)*$G156)</f>
        <v>0</v>
      </c>
      <c r="AT156" s="1411">
        <f>IF(ISERROR(VLOOKUP(VLOOKUP($A156, 'E4 TB Allocation Details'!$A$18:$L$205, MATCH("Customer ID", 'E4 TB Allocation Details'!$A$18:$L$18, 0),FALSE), 'E2 Allocators'!$B$15:$W$361, MATCH('O5 Details by Class &amp; Accounts'!AT$18, 'E2 Allocators'!$B$15:$W$15, 0),FALSE)*$G156), 0, VLOOKUP(VLOOKUP($A156, 'E4 TB Allocation Details'!$A$18:$L$205, MATCH("Customer ID", 'E4 TB Allocation Details'!$A$18:$L$18, 0),FALSE), 'E2 Allocators'!$B$15:$W$361, MATCH('O5 Details by Class &amp; Accounts'!AT$18, 'E2 Allocators'!$B$15:$W$15, 0),FALSE)*$G156)</f>
        <v>0</v>
      </c>
      <c r="AU156" s="1411">
        <f>IF(ISERROR(VLOOKUP(VLOOKUP($A156, 'E4 TB Allocation Details'!$A$18:$L$205, MATCH("Customer ID", 'E4 TB Allocation Details'!$A$18:$L$18, 0),FALSE), 'E2 Allocators'!$B$15:$W$361, MATCH('O5 Details by Class &amp; Accounts'!AU$18, 'E2 Allocators'!$B$15:$W$15, 0),FALSE)*$G156), 0, VLOOKUP(VLOOKUP($A156, 'E4 TB Allocation Details'!$A$18:$L$205, MATCH("Customer ID", 'E4 TB Allocation Details'!$A$18:$L$18, 0),FALSE), 'E2 Allocators'!$B$15:$W$361, MATCH('O5 Details by Class &amp; Accounts'!AU$18, 'E2 Allocators'!$B$15:$W$15, 0),FALSE)*$G156)</f>
        <v>0</v>
      </c>
      <c r="AV156" s="1411">
        <f>IF(ISERROR(VLOOKUP(VLOOKUP($A156, 'E4 TB Allocation Details'!$A$18:$L$205, MATCH("Customer ID", 'E4 TB Allocation Details'!$A$18:$L$18, 0),FALSE), 'E2 Allocators'!$B$15:$W$361, MATCH('O5 Details by Class &amp; Accounts'!AV$18, 'E2 Allocators'!$B$15:$W$15, 0),FALSE)*$G156), 0, VLOOKUP(VLOOKUP($A156, 'E4 TB Allocation Details'!$A$18:$L$205, MATCH("Customer ID", 'E4 TB Allocation Details'!$A$18:$L$18, 0),FALSE), 'E2 Allocators'!$B$15:$W$361, MATCH('O5 Details by Class &amp; Accounts'!AV$18, 'E2 Allocators'!$B$15:$W$15, 0),FALSE)*$G156)</f>
        <v>0</v>
      </c>
      <c r="AW156" s="1411">
        <f>IF(ISERROR(VLOOKUP(VLOOKUP($A156, 'E4 TB Allocation Details'!$A$18:$L$205, MATCH("Customer ID", 'E4 TB Allocation Details'!$A$18:$L$18, 0),FALSE), 'E2 Allocators'!$B$15:$W$361, MATCH('O5 Details by Class &amp; Accounts'!AW$18, 'E2 Allocators'!$B$15:$W$15, 0),FALSE)*$G156), 0, VLOOKUP(VLOOKUP($A156, 'E4 TB Allocation Details'!$A$18:$L$205, MATCH("Customer ID", 'E4 TB Allocation Details'!$A$18:$L$18, 0),FALSE), 'E2 Allocators'!$B$15:$W$361, MATCH('O5 Details by Class &amp; Accounts'!AW$18, 'E2 Allocators'!$B$15:$W$15, 0),FALSE)*$G156)</f>
        <v>0</v>
      </c>
      <c r="AX156" s="1411">
        <f t="shared" si="33"/>
        <v>16799.999999999996</v>
      </c>
      <c r="AY156" s="1411">
        <f>IF(ISERROR(VLOOKUP(VLOOKUP($A156, 'E4 TB Allocation Details'!$A$18:$L$205, MATCH("Misc ID", 'E4 TB Allocation Details'!$A$18:$L$18, 0),FALSE), 'E2 Allocators'!$B$15:$W$361, MATCH('O5 Details by Class &amp; Accounts'!AY$18, 'E2 Allocators'!$B$15:$W$15, 0),FALSE)*$E156), 0, VLOOKUP(VLOOKUP($A156, 'E4 TB Allocation Details'!$A$18:$L$205, MATCH("Misc ID", 'E4 TB Allocation Details'!$A$18:$L$18, 0),FALSE), 'E2 Allocators'!$B$15:$W$361, MATCH('O5 Details by Class &amp; Accounts'!AY$18, 'E2 Allocators'!$B$15:$W$15, 0),FALSE)*$E156)</f>
        <v>0</v>
      </c>
      <c r="AZ156" s="1411">
        <f>IF(ISERROR(VLOOKUP(VLOOKUP($A156, 'E4 TB Allocation Details'!$A$18:$L$205, MATCH("Misc ID", 'E4 TB Allocation Details'!$A$18:$L$18, 0),FALSE), 'E2 Allocators'!$B$15:$W$361, MATCH('O5 Details by Class &amp; Accounts'!AZ$18, 'E2 Allocators'!$B$15:$W$15, 0),FALSE)*$E156), 0, VLOOKUP(VLOOKUP($A156, 'E4 TB Allocation Details'!$A$18:$L$205, MATCH("Misc ID", 'E4 TB Allocation Details'!$A$18:$L$18, 0),FALSE), 'E2 Allocators'!$B$15:$W$361, MATCH('O5 Details by Class &amp; Accounts'!AZ$18, 'E2 Allocators'!$B$15:$W$15, 0),FALSE)*$E156)</f>
        <v>0</v>
      </c>
      <c r="BA156" s="1411">
        <f>IF(ISERROR(VLOOKUP(VLOOKUP($A156, 'E4 TB Allocation Details'!$A$18:$L$205, MATCH("Misc ID", 'E4 TB Allocation Details'!$A$18:$L$18, 0),FALSE), 'E2 Allocators'!$B$15:$W$361, MATCH('O5 Details by Class &amp; Accounts'!BA$18, 'E2 Allocators'!$B$15:$W$15, 0),FALSE)*$E156), 0, VLOOKUP(VLOOKUP($A156, 'E4 TB Allocation Details'!$A$18:$L$205, MATCH("Misc ID", 'E4 TB Allocation Details'!$A$18:$L$18, 0),FALSE), 'E2 Allocators'!$B$15:$W$361, MATCH('O5 Details by Class &amp; Accounts'!BA$18, 'E2 Allocators'!$B$15:$W$15, 0),FALSE)*$E156)</f>
        <v>0</v>
      </c>
      <c r="BB156" s="1411">
        <f>IF(ISERROR(VLOOKUP(VLOOKUP($A156, 'E4 TB Allocation Details'!$A$18:$L$205, MATCH("Misc ID", 'E4 TB Allocation Details'!$A$18:$L$18, 0),FALSE), 'E2 Allocators'!$B$15:$W$361, MATCH('O5 Details by Class &amp; Accounts'!BB$18, 'E2 Allocators'!$B$15:$W$15, 0),FALSE)*$E156), 0, VLOOKUP(VLOOKUP($A156, 'E4 TB Allocation Details'!$A$18:$L$205, MATCH("Misc ID", 'E4 TB Allocation Details'!$A$18:$L$18, 0),FALSE), 'E2 Allocators'!$B$15:$W$361, MATCH('O5 Details by Class &amp; Accounts'!BB$18, 'E2 Allocators'!$B$15:$W$15, 0),FALSE)*$E156)</f>
        <v>0</v>
      </c>
      <c r="BC156" s="1411">
        <f>IF(ISERROR(VLOOKUP(VLOOKUP($A156, 'E4 TB Allocation Details'!$A$18:$L$205, MATCH("Misc ID", 'E4 TB Allocation Details'!$A$18:$L$18, 0),FALSE), 'E2 Allocators'!$B$15:$W$361, MATCH('O5 Details by Class &amp; Accounts'!BC$18, 'E2 Allocators'!$B$15:$W$15, 0),FALSE)*$E156), 0, VLOOKUP(VLOOKUP($A156, 'E4 TB Allocation Details'!$A$18:$L$205, MATCH("Misc ID", 'E4 TB Allocation Details'!$A$18:$L$18, 0),FALSE), 'E2 Allocators'!$B$15:$W$361, MATCH('O5 Details by Class &amp; Accounts'!BC$18, 'E2 Allocators'!$B$15:$W$15, 0),FALSE)*$E156)</f>
        <v>0</v>
      </c>
      <c r="BD156" s="1411">
        <f>IF(ISERROR(VLOOKUP(VLOOKUP($A156, 'E4 TB Allocation Details'!$A$18:$L$205, MATCH("Misc ID", 'E4 TB Allocation Details'!$A$18:$L$18, 0),FALSE), 'E2 Allocators'!$B$15:$W$361, MATCH('O5 Details by Class &amp; Accounts'!BD$18, 'E2 Allocators'!$B$15:$W$15, 0),FALSE)*$E156), 0, VLOOKUP(VLOOKUP($A156, 'E4 TB Allocation Details'!$A$18:$L$205, MATCH("Misc ID", 'E4 TB Allocation Details'!$A$18:$L$18, 0),FALSE), 'E2 Allocators'!$B$15:$W$361, MATCH('O5 Details by Class &amp; Accounts'!BD$18, 'E2 Allocators'!$B$15:$W$15, 0),FALSE)*$E156)</f>
        <v>0</v>
      </c>
      <c r="BE156" s="1411">
        <f>IF(ISERROR(VLOOKUP(VLOOKUP($A156, 'E4 TB Allocation Details'!$A$18:$L$205, MATCH("Misc ID", 'E4 TB Allocation Details'!$A$18:$L$18, 0),FALSE), 'E2 Allocators'!$B$15:$W$361, MATCH('O5 Details by Class &amp; Accounts'!BE$18, 'E2 Allocators'!$B$15:$W$15, 0),FALSE)*$E156), 0, VLOOKUP(VLOOKUP($A156, 'E4 TB Allocation Details'!$A$18:$L$205, MATCH("Misc ID", 'E4 TB Allocation Details'!$A$18:$L$18, 0),FALSE), 'E2 Allocators'!$B$15:$W$361, MATCH('O5 Details by Class &amp; Accounts'!BE$18, 'E2 Allocators'!$B$15:$W$15, 0),FALSE)*$E156)</f>
        <v>0</v>
      </c>
      <c r="BF156" s="1411">
        <f>IF(ISERROR(VLOOKUP(VLOOKUP($A156, 'E4 TB Allocation Details'!$A$18:$L$205, MATCH("Misc ID", 'E4 TB Allocation Details'!$A$18:$L$18, 0),FALSE), 'E2 Allocators'!$B$15:$W$361, MATCH('O5 Details by Class &amp; Accounts'!BF$18, 'E2 Allocators'!$B$15:$W$15, 0),FALSE)*$E156), 0, VLOOKUP(VLOOKUP($A156, 'E4 TB Allocation Details'!$A$18:$L$205, MATCH("Misc ID", 'E4 TB Allocation Details'!$A$18:$L$18, 0),FALSE), 'E2 Allocators'!$B$15:$W$361, MATCH('O5 Details by Class &amp; Accounts'!BF$18, 'E2 Allocators'!$B$15:$W$15, 0),FALSE)*$E156)</f>
        <v>0</v>
      </c>
      <c r="BG156" s="1411">
        <f>IF(ISERROR(VLOOKUP(VLOOKUP($A156, 'E4 TB Allocation Details'!$A$18:$L$205, MATCH("Misc ID", 'E4 TB Allocation Details'!$A$18:$L$18, 0),FALSE), 'E2 Allocators'!$B$15:$W$361, MATCH('O5 Details by Class &amp; Accounts'!BG$18, 'E2 Allocators'!$B$15:$W$15, 0),FALSE)*$E156), 0, VLOOKUP(VLOOKUP($A156, 'E4 TB Allocation Details'!$A$18:$L$205, MATCH("Misc ID", 'E4 TB Allocation Details'!$A$18:$L$18, 0),FALSE), 'E2 Allocators'!$B$15:$W$361, MATCH('O5 Details by Class &amp; Accounts'!BG$18, 'E2 Allocators'!$B$15:$W$15, 0),FALSE)*$E156)</f>
        <v>0</v>
      </c>
      <c r="BH156" s="1411">
        <f>IF(ISERROR(VLOOKUP(VLOOKUP($A156, 'E4 TB Allocation Details'!$A$18:$L$205, MATCH("Misc ID", 'E4 TB Allocation Details'!$A$18:$L$18, 0),FALSE), 'E2 Allocators'!$B$15:$W$361, MATCH('O5 Details by Class &amp; Accounts'!BH$18, 'E2 Allocators'!$B$15:$W$15, 0),FALSE)*$E156), 0, VLOOKUP(VLOOKUP($A156, 'E4 TB Allocation Details'!$A$18:$L$205, MATCH("Misc ID", 'E4 TB Allocation Details'!$A$18:$L$18, 0),FALSE), 'E2 Allocators'!$B$15:$W$361, MATCH('O5 Details by Class &amp; Accounts'!BH$18, 'E2 Allocators'!$B$15:$W$15, 0),FALSE)*$E156)</f>
        <v>0</v>
      </c>
      <c r="BI156" s="1411">
        <f>IF(ISERROR(VLOOKUP(VLOOKUP($A156, 'E4 TB Allocation Details'!$A$18:$L$205, MATCH("Misc ID", 'E4 TB Allocation Details'!$A$18:$L$18, 0),FALSE), 'E2 Allocators'!$B$15:$W$361, MATCH('O5 Details by Class &amp; Accounts'!BI$18, 'E2 Allocators'!$B$15:$W$15, 0),FALSE)*$E156), 0, VLOOKUP(VLOOKUP($A156, 'E4 TB Allocation Details'!$A$18:$L$205, MATCH("Misc ID", 'E4 TB Allocation Details'!$A$18:$L$18, 0),FALSE), 'E2 Allocators'!$B$15:$W$361, MATCH('O5 Details by Class &amp; Accounts'!BI$18, 'E2 Allocators'!$B$15:$W$15, 0),FALSE)*$E156)</f>
        <v>0</v>
      </c>
      <c r="BJ156" s="1411">
        <f>IF(ISERROR(VLOOKUP(VLOOKUP($A156, 'E4 TB Allocation Details'!$A$18:$L$205, MATCH("Misc ID", 'E4 TB Allocation Details'!$A$18:$L$18, 0),FALSE), 'E2 Allocators'!$B$15:$W$361, MATCH('O5 Details by Class &amp; Accounts'!BJ$18, 'E2 Allocators'!$B$15:$W$15, 0),FALSE)*$E156), 0, VLOOKUP(VLOOKUP($A156, 'E4 TB Allocation Details'!$A$18:$L$205, MATCH("Misc ID", 'E4 TB Allocation Details'!$A$18:$L$18, 0),FALSE), 'E2 Allocators'!$B$15:$W$361, MATCH('O5 Details by Class &amp; Accounts'!BJ$18, 'E2 Allocators'!$B$15:$W$15, 0),FALSE)*$E156)</f>
        <v>0</v>
      </c>
      <c r="BK156" s="1411">
        <f>IF(ISERROR(VLOOKUP(VLOOKUP($A156, 'E4 TB Allocation Details'!$A$18:$L$205, MATCH("Misc ID", 'E4 TB Allocation Details'!$A$18:$L$18, 0),FALSE), 'E2 Allocators'!$B$15:$W$361, MATCH('O5 Details by Class &amp; Accounts'!BK$18, 'E2 Allocators'!$B$15:$W$15, 0),FALSE)*$E156), 0, VLOOKUP(VLOOKUP($A156, 'E4 TB Allocation Details'!$A$18:$L$205, MATCH("Misc ID", 'E4 TB Allocation Details'!$A$18:$L$18, 0),FALSE), 'E2 Allocators'!$B$15:$W$361, MATCH('O5 Details by Class &amp; Accounts'!BK$18, 'E2 Allocators'!$B$15:$W$15, 0),FALSE)*$E156)</f>
        <v>0</v>
      </c>
      <c r="BL156" s="1411">
        <f>IF(ISERROR(VLOOKUP(VLOOKUP($A156, 'E4 TB Allocation Details'!$A$18:$L$205, MATCH("Misc ID", 'E4 TB Allocation Details'!$A$18:$L$18, 0),FALSE), 'E2 Allocators'!$B$15:$W$361, MATCH('O5 Details by Class &amp; Accounts'!BL$18, 'E2 Allocators'!$B$15:$W$15, 0),FALSE)*$E156), 0, VLOOKUP(VLOOKUP($A156, 'E4 TB Allocation Details'!$A$18:$L$205, MATCH("Misc ID", 'E4 TB Allocation Details'!$A$18:$L$18, 0),FALSE), 'E2 Allocators'!$B$15:$W$361, MATCH('O5 Details by Class &amp; Accounts'!BL$18, 'E2 Allocators'!$B$15:$W$15, 0),FALSE)*$E156)</f>
        <v>0</v>
      </c>
      <c r="BM156" s="1411">
        <f>IF(ISERROR(VLOOKUP(VLOOKUP($A156, 'E4 TB Allocation Details'!$A$18:$L$205, MATCH("Misc ID", 'E4 TB Allocation Details'!$A$18:$L$18, 0),FALSE), 'E2 Allocators'!$B$15:$W$361, MATCH('O5 Details by Class &amp; Accounts'!BM$18, 'E2 Allocators'!$B$15:$W$15, 0),FALSE)*$E156), 0, VLOOKUP(VLOOKUP($A156, 'E4 TB Allocation Details'!$A$18:$L$205, MATCH("Misc ID", 'E4 TB Allocation Details'!$A$18:$L$18, 0),FALSE), 'E2 Allocators'!$B$15:$W$361, MATCH('O5 Details by Class &amp; Accounts'!BM$18, 'E2 Allocators'!$B$15:$W$15, 0),FALSE)*$E156)</f>
        <v>0</v>
      </c>
      <c r="BN156" s="1411">
        <f>IF(ISERROR(VLOOKUP(VLOOKUP($A156, 'E4 TB Allocation Details'!$A$18:$L$205, MATCH("Misc ID", 'E4 TB Allocation Details'!$A$18:$L$18, 0),FALSE), 'E2 Allocators'!$B$15:$W$361, MATCH('O5 Details by Class &amp; Accounts'!BN$18, 'E2 Allocators'!$B$15:$W$15, 0),FALSE)*$E156), 0, VLOOKUP(VLOOKUP($A156, 'E4 TB Allocation Details'!$A$18:$L$205, MATCH("Misc ID", 'E4 TB Allocation Details'!$A$18:$L$18, 0),FALSE), 'E2 Allocators'!$B$15:$W$361, MATCH('O5 Details by Class &amp; Accounts'!BN$18, 'E2 Allocators'!$B$15:$W$15, 0),FALSE)*$E156)</f>
        <v>0</v>
      </c>
      <c r="BO156" s="1411">
        <f>IF(ISERROR(VLOOKUP(VLOOKUP($A156, 'E4 TB Allocation Details'!$A$18:$L$205, MATCH("Misc ID", 'E4 TB Allocation Details'!$A$18:$L$18, 0),FALSE), 'E2 Allocators'!$B$15:$W$361, MATCH('O5 Details by Class &amp; Accounts'!BO$18, 'E2 Allocators'!$B$15:$W$15, 0),FALSE)*$E156), 0, VLOOKUP(VLOOKUP($A156, 'E4 TB Allocation Details'!$A$18:$L$205, MATCH("Misc ID", 'E4 TB Allocation Details'!$A$18:$L$18, 0),FALSE), 'E2 Allocators'!$B$15:$W$361, MATCH('O5 Details by Class &amp; Accounts'!BO$18, 'E2 Allocators'!$B$15:$W$15, 0),FALSE)*$E156)</f>
        <v>0</v>
      </c>
      <c r="BP156" s="1411">
        <f>IF(ISERROR(VLOOKUP(VLOOKUP($A156, 'E4 TB Allocation Details'!$A$18:$L$205, MATCH("Misc ID", 'E4 TB Allocation Details'!$A$18:$L$18, 0),FALSE), 'E2 Allocators'!$B$15:$W$361, MATCH('O5 Details by Class &amp; Accounts'!BP$18, 'E2 Allocators'!$B$15:$W$15, 0),FALSE)*$E156), 0, VLOOKUP(VLOOKUP($A156, 'E4 TB Allocation Details'!$A$18:$L$205, MATCH("Misc ID", 'E4 TB Allocation Details'!$A$18:$L$18, 0),FALSE), 'E2 Allocators'!$B$15:$W$361, MATCH('O5 Details by Class &amp; Accounts'!BP$18, 'E2 Allocators'!$B$15:$W$15, 0),FALSE)*$E156)</f>
        <v>0</v>
      </c>
      <c r="BQ156" s="1411">
        <f>IF(ISERROR(VLOOKUP(VLOOKUP($A156, 'E4 TB Allocation Details'!$A$18:$L$205, MATCH("Misc ID", 'E4 TB Allocation Details'!$A$18:$L$18, 0),FALSE), 'E2 Allocators'!$B$15:$W$361, MATCH('O5 Details by Class &amp; Accounts'!BQ$18, 'E2 Allocators'!$B$15:$W$15, 0),FALSE)*$E156), 0, VLOOKUP(VLOOKUP($A156, 'E4 TB Allocation Details'!$A$18:$L$205, MATCH("Misc ID", 'E4 TB Allocation Details'!$A$18:$L$18, 0),FALSE), 'E2 Allocators'!$B$15:$W$361, MATCH('O5 Details by Class &amp; Accounts'!BQ$18, 'E2 Allocators'!$B$15:$W$15, 0),FALSE)*$E156)</f>
        <v>0</v>
      </c>
      <c r="BR156" s="1411">
        <f>IF(ISERROR(VLOOKUP(VLOOKUP($A156, 'E4 TB Allocation Details'!$A$18:$L$205, MATCH("Misc ID", 'E4 TB Allocation Details'!$A$18:$L$18, 0),FALSE), 'E2 Allocators'!$B$15:$W$361, MATCH('O5 Details by Class &amp; Accounts'!BR$18, 'E2 Allocators'!$B$15:$W$15, 0),FALSE)*$E156), 0, VLOOKUP(VLOOKUP($A156, 'E4 TB Allocation Details'!$A$18:$L$205, MATCH("Misc ID", 'E4 TB Allocation Details'!$A$18:$L$18, 0),FALSE), 'E2 Allocators'!$B$15:$W$361, MATCH('O5 Details by Class &amp; Accounts'!BR$18, 'E2 Allocators'!$B$15:$W$15, 0),FALSE)*$E156)</f>
        <v>0</v>
      </c>
      <c r="BS156" s="1411">
        <f t="shared" si="34"/>
        <v>0</v>
      </c>
      <c r="BT156" s="1411">
        <f>IF(ISERROR(VLOOKUP(VLOOKUP($A156, 'E4 TB Allocation Details'!$A$18:$L$205, MATCH("A &amp; G ID", 'E4 TB Allocation Details'!$A$18:$L$18, 0),FALSE), 'E2 Allocators'!$B$15:$W$361, MATCH('O5 Details by Class &amp; Accounts'!BT$18, 'E2 Allocators'!$B$15:$W$15, 0),FALSE)*$E156), 0, VLOOKUP(VLOOKUP($A156, 'E4 TB Allocation Details'!$A$18:$L$205, MATCH("A &amp; G ID", 'E4 TB Allocation Details'!$A$18:$L$18, 0),FALSE), 'E2 Allocators'!$B$15:$W$361, MATCH('O5 Details by Class &amp; Accounts'!BT$18, 'E2 Allocators'!$B$15:$W$15, 0),FALSE)*$E156)</f>
        <v>0</v>
      </c>
      <c r="BU156" s="1411">
        <f>IF(ISERROR(VLOOKUP(VLOOKUP($A156, 'E4 TB Allocation Details'!$A$18:$L$205, MATCH("A &amp; G ID", 'E4 TB Allocation Details'!$A$18:$L$18, 0),FALSE), 'E2 Allocators'!$B$15:$W$361, MATCH('O5 Details by Class &amp; Accounts'!BU$18, 'E2 Allocators'!$B$15:$W$15, 0),FALSE)*$E156), 0, VLOOKUP(VLOOKUP($A156, 'E4 TB Allocation Details'!$A$18:$L$205, MATCH("A &amp; G ID", 'E4 TB Allocation Details'!$A$18:$L$18, 0),FALSE), 'E2 Allocators'!$B$15:$W$361, MATCH('O5 Details by Class &amp; Accounts'!BU$18, 'E2 Allocators'!$B$15:$W$15, 0),FALSE)*$E156)</f>
        <v>0</v>
      </c>
      <c r="BV156" s="1411">
        <f>IF(ISERROR(VLOOKUP(VLOOKUP($A156, 'E4 TB Allocation Details'!$A$18:$L$205, MATCH("A &amp; G ID", 'E4 TB Allocation Details'!$A$18:$L$18, 0),FALSE), 'E2 Allocators'!$B$15:$W$361, MATCH('O5 Details by Class &amp; Accounts'!BV$18, 'E2 Allocators'!$B$15:$W$15, 0),FALSE)*$E156), 0, VLOOKUP(VLOOKUP($A156, 'E4 TB Allocation Details'!$A$18:$L$205, MATCH("A &amp; G ID", 'E4 TB Allocation Details'!$A$18:$L$18, 0),FALSE), 'E2 Allocators'!$B$15:$W$361, MATCH('O5 Details by Class &amp; Accounts'!BV$18, 'E2 Allocators'!$B$15:$W$15, 0),FALSE)*$E156)</f>
        <v>0</v>
      </c>
      <c r="BW156" s="1411">
        <f>IF(ISERROR(VLOOKUP(VLOOKUP($A156, 'E4 TB Allocation Details'!$A$18:$L$205, MATCH("A &amp; G ID", 'E4 TB Allocation Details'!$A$18:$L$18, 0),FALSE), 'E2 Allocators'!$B$15:$W$361, MATCH('O5 Details by Class &amp; Accounts'!BW$18, 'E2 Allocators'!$B$15:$W$15, 0),FALSE)*$E156), 0, VLOOKUP(VLOOKUP($A156, 'E4 TB Allocation Details'!$A$18:$L$205, MATCH("A &amp; G ID", 'E4 TB Allocation Details'!$A$18:$L$18, 0),FALSE), 'E2 Allocators'!$B$15:$W$361, MATCH('O5 Details by Class &amp; Accounts'!BW$18, 'E2 Allocators'!$B$15:$W$15, 0),FALSE)*$E156)</f>
        <v>0</v>
      </c>
      <c r="BX156" s="1411">
        <f>IF(ISERROR(VLOOKUP(VLOOKUP($A156, 'E4 TB Allocation Details'!$A$18:$L$205, MATCH("A &amp; G ID", 'E4 TB Allocation Details'!$A$18:$L$18, 0),FALSE), 'E2 Allocators'!$B$15:$W$361, MATCH('O5 Details by Class &amp; Accounts'!BX$18, 'E2 Allocators'!$B$15:$W$15, 0),FALSE)*$E156), 0, VLOOKUP(VLOOKUP($A156, 'E4 TB Allocation Details'!$A$18:$L$205, MATCH("A &amp; G ID", 'E4 TB Allocation Details'!$A$18:$L$18, 0),FALSE), 'E2 Allocators'!$B$15:$W$361, MATCH('O5 Details by Class &amp; Accounts'!BX$18, 'E2 Allocators'!$B$15:$W$15, 0),FALSE)*$E156)</f>
        <v>0</v>
      </c>
      <c r="BY156" s="1411">
        <f>IF(ISERROR(VLOOKUP(VLOOKUP($A156, 'E4 TB Allocation Details'!$A$18:$L$205, MATCH("A &amp; G ID", 'E4 TB Allocation Details'!$A$18:$L$18, 0),FALSE), 'E2 Allocators'!$B$15:$W$361, MATCH('O5 Details by Class &amp; Accounts'!BY$18, 'E2 Allocators'!$B$15:$W$15, 0),FALSE)*$E156), 0, VLOOKUP(VLOOKUP($A156, 'E4 TB Allocation Details'!$A$18:$L$205, MATCH("A &amp; G ID", 'E4 TB Allocation Details'!$A$18:$L$18, 0),FALSE), 'E2 Allocators'!$B$15:$W$361, MATCH('O5 Details by Class &amp; Accounts'!BY$18, 'E2 Allocators'!$B$15:$W$15, 0),FALSE)*$E156)</f>
        <v>0</v>
      </c>
      <c r="BZ156" s="1411">
        <f>IF(ISERROR(VLOOKUP(VLOOKUP($A156, 'E4 TB Allocation Details'!$A$18:$L$205, MATCH("A &amp; G ID", 'E4 TB Allocation Details'!$A$18:$L$18, 0),FALSE), 'E2 Allocators'!$B$15:$W$361, MATCH('O5 Details by Class &amp; Accounts'!BZ$18, 'E2 Allocators'!$B$15:$W$15, 0),FALSE)*$E156), 0, VLOOKUP(VLOOKUP($A156, 'E4 TB Allocation Details'!$A$18:$L$205, MATCH("A &amp; G ID", 'E4 TB Allocation Details'!$A$18:$L$18, 0),FALSE), 'E2 Allocators'!$B$15:$W$361, MATCH('O5 Details by Class &amp; Accounts'!BZ$18, 'E2 Allocators'!$B$15:$W$15, 0),FALSE)*$E156)</f>
        <v>0</v>
      </c>
      <c r="CA156" s="1411">
        <f>IF(ISERROR(VLOOKUP(VLOOKUP($A156, 'E4 TB Allocation Details'!$A$18:$L$205, MATCH("A &amp; G ID", 'E4 TB Allocation Details'!$A$18:$L$18, 0),FALSE), 'E2 Allocators'!$B$15:$W$361, MATCH('O5 Details by Class &amp; Accounts'!CA$18, 'E2 Allocators'!$B$15:$W$15, 0),FALSE)*$E156), 0, VLOOKUP(VLOOKUP($A156, 'E4 TB Allocation Details'!$A$18:$L$205, MATCH("A &amp; G ID", 'E4 TB Allocation Details'!$A$18:$L$18, 0),FALSE), 'E2 Allocators'!$B$15:$W$361, MATCH('O5 Details by Class &amp; Accounts'!CA$18, 'E2 Allocators'!$B$15:$W$15, 0),FALSE)*$E156)</f>
        <v>0</v>
      </c>
      <c r="CB156" s="1411">
        <f>IF(ISERROR(VLOOKUP(VLOOKUP($A156, 'E4 TB Allocation Details'!$A$18:$L$205, MATCH("A &amp; G ID", 'E4 TB Allocation Details'!$A$18:$L$18, 0),FALSE), 'E2 Allocators'!$B$15:$W$361, MATCH('O5 Details by Class &amp; Accounts'!CB$18, 'E2 Allocators'!$B$15:$W$15, 0),FALSE)*$E156), 0, VLOOKUP(VLOOKUP($A156, 'E4 TB Allocation Details'!$A$18:$L$205, MATCH("A &amp; G ID", 'E4 TB Allocation Details'!$A$18:$L$18, 0),FALSE), 'E2 Allocators'!$B$15:$W$361, MATCH('O5 Details by Class &amp; Accounts'!CB$18, 'E2 Allocators'!$B$15:$W$15, 0),FALSE)*$E156)</f>
        <v>0</v>
      </c>
      <c r="CC156" s="1411">
        <f>IF(ISERROR(VLOOKUP(VLOOKUP($A156, 'E4 TB Allocation Details'!$A$18:$L$205, MATCH("A &amp; G ID", 'E4 TB Allocation Details'!$A$18:$L$18, 0),FALSE), 'E2 Allocators'!$B$15:$W$361, MATCH('O5 Details by Class &amp; Accounts'!CC$18, 'E2 Allocators'!$B$15:$W$15, 0),FALSE)*$E156), 0, VLOOKUP(VLOOKUP($A156, 'E4 TB Allocation Details'!$A$18:$L$205, MATCH("A &amp; G ID", 'E4 TB Allocation Details'!$A$18:$L$18, 0),FALSE), 'E2 Allocators'!$B$15:$W$361, MATCH('O5 Details by Class &amp; Accounts'!CC$18, 'E2 Allocators'!$B$15:$W$15, 0),FALSE)*$E156)</f>
        <v>0</v>
      </c>
      <c r="CD156" s="1411">
        <f>IF(ISERROR(VLOOKUP(VLOOKUP($A156, 'E4 TB Allocation Details'!$A$18:$L$205, MATCH("A &amp; G ID", 'E4 TB Allocation Details'!$A$18:$L$18, 0),FALSE), 'E2 Allocators'!$B$15:$W$361, MATCH('O5 Details by Class &amp; Accounts'!CD$18, 'E2 Allocators'!$B$15:$W$15, 0),FALSE)*$E156), 0, VLOOKUP(VLOOKUP($A156, 'E4 TB Allocation Details'!$A$18:$L$205, MATCH("A &amp; G ID", 'E4 TB Allocation Details'!$A$18:$L$18, 0),FALSE), 'E2 Allocators'!$B$15:$W$361, MATCH('O5 Details by Class &amp; Accounts'!CD$18, 'E2 Allocators'!$B$15:$W$15, 0),FALSE)*$E156)</f>
        <v>0</v>
      </c>
      <c r="CE156" s="1411">
        <f>IF(ISERROR(VLOOKUP(VLOOKUP($A156, 'E4 TB Allocation Details'!$A$18:$L$205, MATCH("A &amp; G ID", 'E4 TB Allocation Details'!$A$18:$L$18, 0),FALSE), 'E2 Allocators'!$B$15:$W$361, MATCH('O5 Details by Class &amp; Accounts'!CE$18, 'E2 Allocators'!$B$15:$W$15, 0),FALSE)*$E156), 0, VLOOKUP(VLOOKUP($A156, 'E4 TB Allocation Details'!$A$18:$L$205, MATCH("A &amp; G ID", 'E4 TB Allocation Details'!$A$18:$L$18, 0),FALSE), 'E2 Allocators'!$B$15:$W$361, MATCH('O5 Details by Class &amp; Accounts'!CE$18, 'E2 Allocators'!$B$15:$W$15, 0),FALSE)*$E156)</f>
        <v>0</v>
      </c>
      <c r="CF156" s="1411">
        <f>IF(ISERROR(VLOOKUP(VLOOKUP($A156, 'E4 TB Allocation Details'!$A$18:$L$205, MATCH("A &amp; G ID", 'E4 TB Allocation Details'!$A$18:$L$18, 0),FALSE), 'E2 Allocators'!$B$15:$W$361, MATCH('O5 Details by Class &amp; Accounts'!CF$18, 'E2 Allocators'!$B$15:$W$15, 0),FALSE)*$E156), 0, VLOOKUP(VLOOKUP($A156, 'E4 TB Allocation Details'!$A$18:$L$205, MATCH("A &amp; G ID", 'E4 TB Allocation Details'!$A$18:$L$18, 0),FALSE), 'E2 Allocators'!$B$15:$W$361, MATCH('O5 Details by Class &amp; Accounts'!CF$18, 'E2 Allocators'!$B$15:$W$15, 0),FALSE)*$E156)</f>
        <v>0</v>
      </c>
      <c r="CG156" s="1411">
        <f>IF(ISERROR(VLOOKUP(VLOOKUP($A156, 'E4 TB Allocation Details'!$A$18:$L$205, MATCH("A &amp; G ID", 'E4 TB Allocation Details'!$A$18:$L$18, 0),FALSE), 'E2 Allocators'!$B$15:$W$361, MATCH('O5 Details by Class &amp; Accounts'!CG$18, 'E2 Allocators'!$B$15:$W$15, 0),FALSE)*$E156), 0, VLOOKUP(VLOOKUP($A156, 'E4 TB Allocation Details'!$A$18:$L$205, MATCH("A &amp; G ID", 'E4 TB Allocation Details'!$A$18:$L$18, 0),FALSE), 'E2 Allocators'!$B$15:$W$361, MATCH('O5 Details by Class &amp; Accounts'!CG$18, 'E2 Allocators'!$B$15:$W$15, 0),FALSE)*$E156)</f>
        <v>0</v>
      </c>
      <c r="CH156" s="1411">
        <f>IF(ISERROR(VLOOKUP(VLOOKUP($A156, 'E4 TB Allocation Details'!$A$18:$L$205, MATCH("A &amp; G ID", 'E4 TB Allocation Details'!$A$18:$L$18, 0),FALSE), 'E2 Allocators'!$B$15:$W$361, MATCH('O5 Details by Class &amp; Accounts'!CH$18, 'E2 Allocators'!$B$15:$W$15, 0),FALSE)*$E156), 0, VLOOKUP(VLOOKUP($A156, 'E4 TB Allocation Details'!$A$18:$L$205, MATCH("A &amp; G ID", 'E4 TB Allocation Details'!$A$18:$L$18, 0),FALSE), 'E2 Allocators'!$B$15:$W$361, MATCH('O5 Details by Class &amp; Accounts'!CH$18, 'E2 Allocators'!$B$15:$W$15, 0),FALSE)*$E156)</f>
        <v>0</v>
      </c>
      <c r="CI156" s="1411">
        <f>IF(ISERROR(VLOOKUP(VLOOKUP($A156, 'E4 TB Allocation Details'!$A$18:$L$205, MATCH("A &amp; G ID", 'E4 TB Allocation Details'!$A$18:$L$18, 0),FALSE), 'E2 Allocators'!$B$15:$W$361, MATCH('O5 Details by Class &amp; Accounts'!CI$18, 'E2 Allocators'!$B$15:$W$15, 0),FALSE)*$E156), 0, VLOOKUP(VLOOKUP($A156, 'E4 TB Allocation Details'!$A$18:$L$205, MATCH("A &amp; G ID", 'E4 TB Allocation Details'!$A$18:$L$18, 0),FALSE), 'E2 Allocators'!$B$15:$W$361, MATCH('O5 Details by Class &amp; Accounts'!CI$18, 'E2 Allocators'!$B$15:$W$15, 0),FALSE)*$E156)</f>
        <v>0</v>
      </c>
      <c r="CJ156" s="1411">
        <f>IF(ISERROR(VLOOKUP(VLOOKUP($A156, 'E4 TB Allocation Details'!$A$18:$L$205, MATCH("A &amp; G ID", 'E4 TB Allocation Details'!$A$18:$L$18, 0),FALSE), 'E2 Allocators'!$B$15:$W$361, MATCH('O5 Details by Class &amp; Accounts'!CJ$18, 'E2 Allocators'!$B$15:$W$15, 0),FALSE)*$E156), 0, VLOOKUP(VLOOKUP($A156, 'E4 TB Allocation Details'!$A$18:$L$205, MATCH("A &amp; G ID", 'E4 TB Allocation Details'!$A$18:$L$18, 0),FALSE), 'E2 Allocators'!$B$15:$W$361, MATCH('O5 Details by Class &amp; Accounts'!CJ$18, 'E2 Allocators'!$B$15:$W$15, 0),FALSE)*$E156)</f>
        <v>0</v>
      </c>
      <c r="CK156" s="1411">
        <f>IF(ISERROR(VLOOKUP(VLOOKUP($A156, 'E4 TB Allocation Details'!$A$18:$L$205, MATCH("A &amp; G ID", 'E4 TB Allocation Details'!$A$18:$L$18, 0),FALSE), 'E2 Allocators'!$B$15:$W$361, MATCH('O5 Details by Class &amp; Accounts'!CK$18, 'E2 Allocators'!$B$15:$W$15, 0),FALSE)*$E156), 0, VLOOKUP(VLOOKUP($A156, 'E4 TB Allocation Details'!$A$18:$L$205, MATCH("A &amp; G ID", 'E4 TB Allocation Details'!$A$18:$L$18, 0),FALSE), 'E2 Allocators'!$B$15:$W$361, MATCH('O5 Details by Class &amp; Accounts'!CK$18, 'E2 Allocators'!$B$15:$W$15, 0),FALSE)*$E156)</f>
        <v>0</v>
      </c>
      <c r="CL156" s="1411">
        <f>IF(ISERROR(VLOOKUP(VLOOKUP($A156, 'E4 TB Allocation Details'!$A$18:$L$205, MATCH("A &amp; G ID", 'E4 TB Allocation Details'!$A$18:$L$18, 0),FALSE), 'E2 Allocators'!$B$15:$W$361, MATCH('O5 Details by Class &amp; Accounts'!CL$18, 'E2 Allocators'!$B$15:$W$15, 0),FALSE)*$E156), 0, VLOOKUP(VLOOKUP($A156, 'E4 TB Allocation Details'!$A$18:$L$205, MATCH("A &amp; G ID", 'E4 TB Allocation Details'!$A$18:$L$18, 0),FALSE), 'E2 Allocators'!$B$15:$W$361, MATCH('O5 Details by Class &amp; Accounts'!CL$18, 'E2 Allocators'!$B$15:$W$15, 0),FALSE)*$E156)</f>
        <v>0</v>
      </c>
      <c r="CM156" s="1411">
        <f>IF(ISERROR(VLOOKUP(VLOOKUP($A156, 'E4 TB Allocation Details'!$A$18:$L$205, MATCH("A &amp; G ID", 'E4 TB Allocation Details'!$A$18:$L$18, 0),FALSE), 'E2 Allocators'!$B$15:$W$361, MATCH('O5 Details by Class &amp; Accounts'!CM$18, 'E2 Allocators'!$B$15:$W$15, 0),FALSE)*$E156), 0, VLOOKUP(VLOOKUP($A156, 'E4 TB Allocation Details'!$A$18:$L$205, MATCH("A &amp; G ID", 'E4 TB Allocation Details'!$A$18:$L$18, 0),FALSE), 'E2 Allocators'!$B$15:$W$361, MATCH('O5 Details by Class &amp; Accounts'!CM$18, 'E2 Allocators'!$B$15:$W$15, 0),FALSE)*$E156)</f>
        <v>0</v>
      </c>
      <c r="CN156" s="1411">
        <f t="shared" si="35"/>
        <v>0</v>
      </c>
      <c r="CO156" s="1791">
        <f t="shared" si="36"/>
        <v>3.637978807091713E-12</v>
      </c>
      <c r="CQ156" s="2086">
        <v>1850</v>
      </c>
    </row>
    <row r="157" spans="1:95" s="80" customFormat="1" ht="12.75">
      <c r="A157" s="1181">
        <v>5175</v>
      </c>
      <c r="B157" s="1182" t="s">
        <v>870</v>
      </c>
      <c r="C157" s="1788">
        <f>IF(ISERROR(VLOOKUP($A157,'I3 TB Data'!$A$23:$H$458,MATCH('O5 Details by Class &amp; Accounts'!$C$18, 'I3 TB Data'!$A$23:$H$23,0),0)), 0, VLOOKUP($A157,'I3 TB Data'!$A$23:$H$458,MATCH('O5 Details by Class &amp; Accounts'!$C$18,'I3 TB Data'!$A$23:$H$23,0),0))</f>
        <v>38000</v>
      </c>
      <c r="D157" s="1789"/>
      <c r="E157" s="1788">
        <f t="shared" si="37"/>
        <v>38000</v>
      </c>
      <c r="F157" s="1790">
        <f>IF(ISERROR(VLOOKUP($A157, 'E1 Categorization'!A33:E122, MATCH("Customer Component", 'E1 Categorization'!$A$33:$E$33,0), 0)), 0, IF(VLOOKUP($A157, 'E1 Categorization'!A33:E122, MATCH("Customer Component", 'E1 Categorization'!$A$33:$E$33,0), 0)=0, 'O5 Details by Class &amp; Accounts'!$E157, IF(AND(VLOOKUP($A157, 'E1 Categorization'!A33:E122, MATCH("Customer Component", 'E1 Categorization'!$A$33:$E$33,0), 0) &gt;0, VLOOKUP($A157, 'E1 Categorization'!A33:E122, MATCH("Customer Component", 'E1 Categorization'!$A$33:$E$33,0), 0)&lt;1), 'O5 Details by Class &amp; Accounts'!$E157*(1-VLOOKUP($A157, 'E1 Categorization'!A33:E122, MATCH("Customer Component", 'E1 Categorization'!$A$33:$E$33,0), 0)), 0)))</f>
        <v>0</v>
      </c>
      <c r="G157" s="1790">
        <f>IF(ISERROR(VLOOKUP($A157, 'E1 Categorization'!A33:E122, MATCH("Customer Component", 'E1 Categorization'!$A$33:$E$33,0), 0)),0, IF(VLOOKUP($A157, 'E1 Categorization'!A33:E122, MATCH("Customer Component", 'E1 Categorization'!$A$33:$E$33,0), 0)=0, 0, IF(AND(VLOOKUP($A157, 'E1 Categorization'!A33:E122, MATCH("Customer Component", 'E1 Categorization'!$A$33:$E$33,0), 0) &gt;0, VLOOKUP($A157, 'E1 Categorization'!A33:E122, MATCH("Customer Component", 'E1 Categorization'!$A$33:$E$33,0), 0)&lt;1), 'O5 Details by Class &amp; Accounts'!$E157*(VLOOKUP($A157, 'E1 Categorization'!A33:E122, MATCH("Customer Component", 'E1 Categorization'!$A$33:$E$33,0), 0)), 'O5 Details by Class &amp; Accounts'!$E157)))</f>
        <v>38000</v>
      </c>
      <c r="H157" s="1411">
        <f t="shared" si="31"/>
        <v>38000</v>
      </c>
      <c r="I157" s="1411">
        <f>IF(ISERROR(VLOOKUP(VLOOKUP($A157, 'E4 TB Allocation Details'!$A$18:$L$205, MATCH("Demand ID", 'E4 TB Allocation Details'!$A$18:$L$18, 0),FALSE), 'E2 Allocators'!$B$15:$W$361, MATCH('O5 Details by Class &amp; Accounts'!I$18, 'E2 Allocators'!$B$15:$W$15, 0),FALSE)*$F157), 0, VLOOKUP(VLOOKUP($A157, 'E4 TB Allocation Details'!$A$18:$L$205, MATCH("Demand ID", 'E4 TB Allocation Details'!$A$18:$L$18, 0),FALSE), 'E2 Allocators'!$B$15:$W$361, MATCH('O5 Details by Class &amp; Accounts'!I$18, 'E2 Allocators'!$B$15:$W$15, 0),FALSE)*$F157)</f>
        <v>0</v>
      </c>
      <c r="J157" s="1411">
        <f>IF(ISERROR(VLOOKUP(VLOOKUP($A157, 'E4 TB Allocation Details'!$A$18:$L$205, MATCH("Demand ID", 'E4 TB Allocation Details'!$A$18:$L$18, 0),FALSE), 'E2 Allocators'!$B$15:$W$361, MATCH('O5 Details by Class &amp; Accounts'!J$18, 'E2 Allocators'!$B$15:$W$15, 0),FALSE)*$F157), 0, VLOOKUP(VLOOKUP($A157, 'E4 TB Allocation Details'!$A$18:$L$205, MATCH("Demand ID", 'E4 TB Allocation Details'!$A$18:$L$18, 0),FALSE), 'E2 Allocators'!$B$15:$W$361, MATCH('O5 Details by Class &amp; Accounts'!J$18, 'E2 Allocators'!$B$15:$W$15, 0),FALSE)*$F157)</f>
        <v>0</v>
      </c>
      <c r="K157" s="1411">
        <f>IF(ISERROR(VLOOKUP(VLOOKUP($A157, 'E4 TB Allocation Details'!$A$18:$L$205, MATCH("Demand ID", 'E4 TB Allocation Details'!$A$18:$L$18, 0),FALSE), 'E2 Allocators'!$B$15:$W$361, MATCH('O5 Details by Class &amp; Accounts'!K$18, 'E2 Allocators'!$B$15:$W$15, 0),FALSE)*$F157), 0, VLOOKUP(VLOOKUP($A157, 'E4 TB Allocation Details'!$A$18:$L$205, MATCH("Demand ID", 'E4 TB Allocation Details'!$A$18:$L$18, 0),FALSE), 'E2 Allocators'!$B$15:$W$361, MATCH('O5 Details by Class &amp; Accounts'!K$18, 'E2 Allocators'!$B$15:$W$15, 0),FALSE)*$F157)</f>
        <v>0</v>
      </c>
      <c r="L157" s="1411">
        <f>IF(ISERROR(VLOOKUP(VLOOKUP($A157, 'E4 TB Allocation Details'!$A$18:$L$205, MATCH("Demand ID", 'E4 TB Allocation Details'!$A$18:$L$18, 0),FALSE), 'E2 Allocators'!$B$15:$W$361, MATCH('O5 Details by Class &amp; Accounts'!L$18, 'E2 Allocators'!$B$15:$W$15, 0),FALSE)*$F157), 0, VLOOKUP(VLOOKUP($A157, 'E4 TB Allocation Details'!$A$18:$L$205, MATCH("Demand ID", 'E4 TB Allocation Details'!$A$18:$L$18, 0),FALSE), 'E2 Allocators'!$B$15:$W$361, MATCH('O5 Details by Class &amp; Accounts'!L$18, 'E2 Allocators'!$B$15:$W$15, 0),FALSE)*$F157)</f>
        <v>0</v>
      </c>
      <c r="M157" s="1411">
        <f>IF(ISERROR(VLOOKUP(VLOOKUP($A157, 'E4 TB Allocation Details'!$A$18:$L$205, MATCH("Demand ID", 'E4 TB Allocation Details'!$A$18:$L$18, 0),FALSE), 'E2 Allocators'!$B$15:$W$361, MATCH('O5 Details by Class &amp; Accounts'!M$18, 'E2 Allocators'!$B$15:$W$15, 0),FALSE)*$F157), 0, VLOOKUP(VLOOKUP($A157, 'E4 TB Allocation Details'!$A$18:$L$205, MATCH("Demand ID", 'E4 TB Allocation Details'!$A$18:$L$18, 0),FALSE), 'E2 Allocators'!$B$15:$W$361, MATCH('O5 Details by Class &amp; Accounts'!M$18, 'E2 Allocators'!$B$15:$W$15, 0),FALSE)*$F157)</f>
        <v>0</v>
      </c>
      <c r="N157" s="1411">
        <f>IF(ISERROR(VLOOKUP(VLOOKUP($A157, 'E4 TB Allocation Details'!$A$18:$L$205, MATCH("Demand ID", 'E4 TB Allocation Details'!$A$18:$L$18, 0),FALSE), 'E2 Allocators'!$B$15:$W$361, MATCH('O5 Details by Class &amp; Accounts'!N$18, 'E2 Allocators'!$B$15:$W$15, 0),FALSE)*$F157), 0, VLOOKUP(VLOOKUP($A157, 'E4 TB Allocation Details'!$A$18:$L$205, MATCH("Demand ID", 'E4 TB Allocation Details'!$A$18:$L$18, 0),FALSE), 'E2 Allocators'!$B$15:$W$361, MATCH('O5 Details by Class &amp; Accounts'!N$18, 'E2 Allocators'!$B$15:$W$15, 0),FALSE)*$F157)</f>
        <v>0</v>
      </c>
      <c r="O157" s="1411">
        <f>IF(ISERROR(VLOOKUP(VLOOKUP($A157, 'E4 TB Allocation Details'!$A$18:$L$205, MATCH("Demand ID", 'E4 TB Allocation Details'!$A$18:$L$18, 0),FALSE), 'E2 Allocators'!$B$15:$W$361, MATCH('O5 Details by Class &amp; Accounts'!O$18, 'E2 Allocators'!$B$15:$W$15, 0),FALSE)*$F157), 0, VLOOKUP(VLOOKUP($A157, 'E4 TB Allocation Details'!$A$18:$L$205, MATCH("Demand ID", 'E4 TB Allocation Details'!$A$18:$L$18, 0),FALSE), 'E2 Allocators'!$B$15:$W$361, MATCH('O5 Details by Class &amp; Accounts'!O$18, 'E2 Allocators'!$B$15:$W$15, 0),FALSE)*$F157)</f>
        <v>0</v>
      </c>
      <c r="P157" s="1411">
        <f>IF(ISERROR(VLOOKUP(VLOOKUP($A157, 'E4 TB Allocation Details'!$A$18:$L$205, MATCH("Demand ID", 'E4 TB Allocation Details'!$A$18:$L$18, 0),FALSE), 'E2 Allocators'!$B$15:$W$361, MATCH('O5 Details by Class &amp; Accounts'!P$18, 'E2 Allocators'!$B$15:$W$15, 0),FALSE)*$F157), 0, VLOOKUP(VLOOKUP($A157, 'E4 TB Allocation Details'!$A$18:$L$205, MATCH("Demand ID", 'E4 TB Allocation Details'!$A$18:$L$18, 0),FALSE), 'E2 Allocators'!$B$15:$W$361, MATCH('O5 Details by Class &amp; Accounts'!P$18, 'E2 Allocators'!$B$15:$W$15, 0),FALSE)*$F157)</f>
        <v>0</v>
      </c>
      <c r="Q157" s="1411">
        <f>IF(ISERROR(VLOOKUP(VLOOKUP($A157, 'E4 TB Allocation Details'!$A$18:$L$205, MATCH("Demand ID", 'E4 TB Allocation Details'!$A$18:$L$18, 0),FALSE), 'E2 Allocators'!$B$15:$W$361, MATCH('O5 Details by Class &amp; Accounts'!Q$18, 'E2 Allocators'!$B$15:$W$15, 0),FALSE)*$F157), 0, VLOOKUP(VLOOKUP($A157, 'E4 TB Allocation Details'!$A$18:$L$205, MATCH("Demand ID", 'E4 TB Allocation Details'!$A$18:$L$18, 0),FALSE), 'E2 Allocators'!$B$15:$W$361, MATCH('O5 Details by Class &amp; Accounts'!Q$18, 'E2 Allocators'!$B$15:$W$15, 0),FALSE)*$F157)</f>
        <v>0</v>
      </c>
      <c r="R157" s="1411">
        <f>IF(ISERROR(VLOOKUP(VLOOKUP($A157, 'E4 TB Allocation Details'!$A$18:$L$205, MATCH("Demand ID", 'E4 TB Allocation Details'!$A$18:$L$18, 0),FALSE), 'E2 Allocators'!$B$15:$W$361, MATCH('O5 Details by Class &amp; Accounts'!R$18, 'E2 Allocators'!$B$15:$W$15, 0),FALSE)*$F157), 0, VLOOKUP(VLOOKUP($A157, 'E4 TB Allocation Details'!$A$18:$L$205, MATCH("Demand ID", 'E4 TB Allocation Details'!$A$18:$L$18, 0),FALSE), 'E2 Allocators'!$B$15:$W$361, MATCH('O5 Details by Class &amp; Accounts'!R$18, 'E2 Allocators'!$B$15:$W$15, 0),FALSE)*$F157)</f>
        <v>0</v>
      </c>
      <c r="S157" s="1411">
        <f>IF(ISERROR(VLOOKUP(VLOOKUP($A157, 'E4 TB Allocation Details'!$A$18:$L$205, MATCH("Demand ID", 'E4 TB Allocation Details'!$A$18:$L$18, 0),FALSE), 'E2 Allocators'!$B$15:$W$361, MATCH('O5 Details by Class &amp; Accounts'!S$18, 'E2 Allocators'!$B$15:$W$15, 0),FALSE)*$F157), 0, VLOOKUP(VLOOKUP($A157, 'E4 TB Allocation Details'!$A$18:$L$205, MATCH("Demand ID", 'E4 TB Allocation Details'!$A$18:$L$18, 0),FALSE), 'E2 Allocators'!$B$15:$W$361, MATCH('O5 Details by Class &amp; Accounts'!S$18, 'E2 Allocators'!$B$15:$W$15, 0),FALSE)*$F157)</f>
        <v>0</v>
      </c>
      <c r="T157" s="1411">
        <f>IF(ISERROR(VLOOKUP(VLOOKUP($A157, 'E4 TB Allocation Details'!$A$18:$L$205, MATCH("Demand ID", 'E4 TB Allocation Details'!$A$18:$L$18, 0),FALSE), 'E2 Allocators'!$B$15:$W$361, MATCH('O5 Details by Class &amp; Accounts'!T$18, 'E2 Allocators'!$B$15:$W$15, 0),FALSE)*$F157), 0, VLOOKUP(VLOOKUP($A157, 'E4 TB Allocation Details'!$A$18:$L$205, MATCH("Demand ID", 'E4 TB Allocation Details'!$A$18:$L$18, 0),FALSE), 'E2 Allocators'!$B$15:$W$361, MATCH('O5 Details by Class &amp; Accounts'!T$18, 'E2 Allocators'!$B$15:$W$15, 0),FALSE)*$F157)</f>
        <v>0</v>
      </c>
      <c r="U157" s="1411">
        <f>IF(ISERROR(VLOOKUP(VLOOKUP($A157, 'E4 TB Allocation Details'!$A$18:$L$205, MATCH("Demand ID", 'E4 TB Allocation Details'!$A$18:$L$18, 0),FALSE), 'E2 Allocators'!$B$15:$W$361, MATCH('O5 Details by Class &amp; Accounts'!U$18, 'E2 Allocators'!$B$15:$W$15, 0),FALSE)*$F157), 0, VLOOKUP(VLOOKUP($A157, 'E4 TB Allocation Details'!$A$18:$L$205, MATCH("Demand ID", 'E4 TB Allocation Details'!$A$18:$L$18, 0),FALSE), 'E2 Allocators'!$B$15:$W$361, MATCH('O5 Details by Class &amp; Accounts'!U$18, 'E2 Allocators'!$B$15:$W$15, 0),FALSE)*$F157)</f>
        <v>0</v>
      </c>
      <c r="V157" s="1411">
        <f>IF(ISERROR(VLOOKUP(VLOOKUP($A157, 'E4 TB Allocation Details'!$A$18:$L$205, MATCH("Demand ID", 'E4 TB Allocation Details'!$A$18:$L$18, 0),FALSE), 'E2 Allocators'!$B$15:$W$361, MATCH('O5 Details by Class &amp; Accounts'!V$18, 'E2 Allocators'!$B$15:$W$15, 0),FALSE)*$F157), 0, VLOOKUP(VLOOKUP($A157, 'E4 TB Allocation Details'!$A$18:$L$205, MATCH("Demand ID", 'E4 TB Allocation Details'!$A$18:$L$18, 0),FALSE), 'E2 Allocators'!$B$15:$W$361, MATCH('O5 Details by Class &amp; Accounts'!V$18, 'E2 Allocators'!$B$15:$W$15, 0),FALSE)*$F157)</f>
        <v>0</v>
      </c>
      <c r="W157" s="1411">
        <f>IF(ISERROR(VLOOKUP(VLOOKUP($A157, 'E4 TB Allocation Details'!$A$18:$L$205, MATCH("Demand ID", 'E4 TB Allocation Details'!$A$18:$L$18, 0),FALSE), 'E2 Allocators'!$B$15:$W$361, MATCH('O5 Details by Class &amp; Accounts'!W$18, 'E2 Allocators'!$B$15:$W$15, 0),FALSE)*$F157), 0, VLOOKUP(VLOOKUP($A157, 'E4 TB Allocation Details'!$A$18:$L$205, MATCH("Demand ID", 'E4 TB Allocation Details'!$A$18:$L$18, 0),FALSE), 'E2 Allocators'!$B$15:$W$361, MATCH('O5 Details by Class &amp; Accounts'!W$18, 'E2 Allocators'!$B$15:$W$15, 0),FALSE)*$F157)</f>
        <v>0</v>
      </c>
      <c r="X157" s="1411">
        <f>IF(ISERROR(VLOOKUP(VLOOKUP($A157, 'E4 TB Allocation Details'!$A$18:$L$205, MATCH("Demand ID", 'E4 TB Allocation Details'!$A$18:$L$18, 0),FALSE), 'E2 Allocators'!$B$15:$W$361, MATCH('O5 Details by Class &amp; Accounts'!X$18, 'E2 Allocators'!$B$15:$W$15, 0),FALSE)*$F157), 0, VLOOKUP(VLOOKUP($A157, 'E4 TB Allocation Details'!$A$18:$L$205, MATCH("Demand ID", 'E4 TB Allocation Details'!$A$18:$L$18, 0),FALSE), 'E2 Allocators'!$B$15:$W$361, MATCH('O5 Details by Class &amp; Accounts'!X$18, 'E2 Allocators'!$B$15:$W$15, 0),FALSE)*$F157)</f>
        <v>0</v>
      </c>
      <c r="Y157" s="1411">
        <f>IF(ISERROR(VLOOKUP(VLOOKUP($A157, 'E4 TB Allocation Details'!$A$18:$L$205, MATCH("Demand ID", 'E4 TB Allocation Details'!$A$18:$L$18, 0),FALSE), 'E2 Allocators'!$B$15:$W$361, MATCH('O5 Details by Class &amp; Accounts'!Y$18, 'E2 Allocators'!$B$15:$W$15, 0),FALSE)*$F157), 0, VLOOKUP(VLOOKUP($A157, 'E4 TB Allocation Details'!$A$18:$L$205, MATCH("Demand ID", 'E4 TB Allocation Details'!$A$18:$L$18, 0),FALSE), 'E2 Allocators'!$B$15:$W$361, MATCH('O5 Details by Class &amp; Accounts'!Y$18, 'E2 Allocators'!$B$15:$W$15, 0),FALSE)*$F157)</f>
        <v>0</v>
      </c>
      <c r="Z157" s="1411">
        <f>IF(ISERROR(VLOOKUP(VLOOKUP($A157, 'E4 TB Allocation Details'!$A$18:$L$205, MATCH("Demand ID", 'E4 TB Allocation Details'!$A$18:$L$18, 0),FALSE), 'E2 Allocators'!$B$15:$W$361, MATCH('O5 Details by Class &amp; Accounts'!Z$18, 'E2 Allocators'!$B$15:$W$15, 0),FALSE)*$F157), 0, VLOOKUP(VLOOKUP($A157, 'E4 TB Allocation Details'!$A$18:$L$205, MATCH("Demand ID", 'E4 TB Allocation Details'!$A$18:$L$18, 0),FALSE), 'E2 Allocators'!$B$15:$W$361, MATCH('O5 Details by Class &amp; Accounts'!Z$18, 'E2 Allocators'!$B$15:$W$15, 0),FALSE)*$F157)</f>
        <v>0</v>
      </c>
      <c r="AA157" s="1411">
        <f>IF(ISERROR(VLOOKUP(VLOOKUP($A157, 'E4 TB Allocation Details'!$A$18:$L$205, MATCH("Demand ID", 'E4 TB Allocation Details'!$A$18:$L$18, 0),FALSE), 'E2 Allocators'!$B$15:$W$361, MATCH('O5 Details by Class &amp; Accounts'!AA$18, 'E2 Allocators'!$B$15:$W$15, 0),FALSE)*$F157), 0, VLOOKUP(VLOOKUP($A157, 'E4 TB Allocation Details'!$A$18:$L$205, MATCH("Demand ID", 'E4 TB Allocation Details'!$A$18:$L$18, 0),FALSE), 'E2 Allocators'!$B$15:$W$361, MATCH('O5 Details by Class &amp; Accounts'!AA$18, 'E2 Allocators'!$B$15:$W$15, 0),FALSE)*$F157)</f>
        <v>0</v>
      </c>
      <c r="AB157" s="1411">
        <f>IF(ISERROR(VLOOKUP(VLOOKUP($A157, 'E4 TB Allocation Details'!$A$18:$L$205, MATCH("Demand ID", 'E4 TB Allocation Details'!$A$18:$L$18, 0),FALSE), 'E2 Allocators'!$B$15:$W$361, MATCH('O5 Details by Class &amp; Accounts'!AB$18, 'E2 Allocators'!$B$15:$W$15, 0),FALSE)*$F157), 0, VLOOKUP(VLOOKUP($A157, 'E4 TB Allocation Details'!$A$18:$L$205, MATCH("Demand ID", 'E4 TB Allocation Details'!$A$18:$L$18, 0),FALSE), 'E2 Allocators'!$B$15:$W$361, MATCH('O5 Details by Class &amp; Accounts'!AB$18, 'E2 Allocators'!$B$15:$W$15, 0),FALSE)*$F157)</f>
        <v>0</v>
      </c>
      <c r="AC157" s="1411">
        <f t="shared" si="32"/>
        <v>0</v>
      </c>
      <c r="AD157" s="1411">
        <f>IF(ISERROR(VLOOKUP(VLOOKUP($A157, 'E4 TB Allocation Details'!$A$18:$L$205, MATCH("Customer ID", 'E4 TB Allocation Details'!$A$18:$L$18, 0),FALSE), 'E2 Allocators'!$B$15:$W$361, MATCH('O5 Details by Class &amp; Accounts'!AD$18, 'E2 Allocators'!$B$15:$W$15, 0),FALSE)*$G157), 0, VLOOKUP(VLOOKUP($A157, 'E4 TB Allocation Details'!$A$18:$L$205, MATCH("Customer ID", 'E4 TB Allocation Details'!$A$18:$L$18, 0),FALSE), 'E2 Allocators'!$B$15:$W$361, MATCH('O5 Details by Class &amp; Accounts'!AD$18, 'E2 Allocators'!$B$15:$W$15, 0),FALSE)*$G157)</f>
        <v>13339.365545025841</v>
      </c>
      <c r="AE157" s="1411">
        <f>IF(ISERROR(VLOOKUP(VLOOKUP($A157, 'E4 TB Allocation Details'!$A$18:$L$205, MATCH("Customer ID", 'E4 TB Allocation Details'!$A$18:$L$18, 0),FALSE), 'E2 Allocators'!$B$15:$W$361, MATCH('O5 Details by Class &amp; Accounts'!AE$18, 'E2 Allocators'!$B$15:$W$15, 0),FALSE)*$G157), 0, VLOOKUP(VLOOKUP($A157, 'E4 TB Allocation Details'!$A$18:$L$205, MATCH("Customer ID", 'E4 TB Allocation Details'!$A$18:$L$18, 0),FALSE), 'E2 Allocators'!$B$15:$W$361, MATCH('O5 Details by Class &amp; Accounts'!AE$18, 'E2 Allocators'!$B$15:$W$15, 0),FALSE)*$G157)</f>
        <v>22830.907154898836</v>
      </c>
      <c r="AF157" s="1411">
        <f>IF(ISERROR(VLOOKUP(VLOOKUP($A157, 'E4 TB Allocation Details'!$A$18:$L$205, MATCH("Customer ID", 'E4 TB Allocation Details'!$A$18:$L$18, 0),FALSE), 'E2 Allocators'!$B$15:$W$361, MATCH('O5 Details by Class &amp; Accounts'!AF$18, 'E2 Allocators'!$B$15:$W$15, 0),FALSE)*$G157), 0, VLOOKUP(VLOOKUP($A157, 'E4 TB Allocation Details'!$A$18:$L$205, MATCH("Customer ID", 'E4 TB Allocation Details'!$A$18:$L$18, 0),FALSE), 'E2 Allocators'!$B$15:$W$361, MATCH('O5 Details by Class &amp; Accounts'!AF$18, 'E2 Allocators'!$B$15:$W$15, 0),FALSE)*$G157)</f>
        <v>1829.7273000753173</v>
      </c>
      <c r="AG157" s="1411">
        <f>IF(ISERROR(VLOOKUP(VLOOKUP($A157, 'E4 TB Allocation Details'!$A$18:$L$205, MATCH("Customer ID", 'E4 TB Allocation Details'!$A$18:$L$18, 0),FALSE), 'E2 Allocators'!$B$15:$W$361, MATCH('O5 Details by Class &amp; Accounts'!AG$18, 'E2 Allocators'!$B$15:$W$15, 0),FALSE)*$G157), 0, VLOOKUP(VLOOKUP($A157, 'E4 TB Allocation Details'!$A$18:$L$205, MATCH("Customer ID", 'E4 TB Allocation Details'!$A$18:$L$18, 0),FALSE), 'E2 Allocators'!$B$15:$W$361, MATCH('O5 Details by Class &amp; Accounts'!AG$18, 'E2 Allocators'!$B$15:$W$15, 0),FALSE)*$G157)</f>
        <v>0</v>
      </c>
      <c r="AH157" s="1411">
        <f>IF(ISERROR(VLOOKUP(VLOOKUP($A157, 'E4 TB Allocation Details'!$A$18:$L$205, MATCH("Customer ID", 'E4 TB Allocation Details'!$A$18:$L$18, 0),FALSE), 'E2 Allocators'!$B$15:$W$361, MATCH('O5 Details by Class &amp; Accounts'!AH$18, 'E2 Allocators'!$B$15:$W$15, 0),FALSE)*$G157), 0, VLOOKUP(VLOOKUP($A157, 'E4 TB Allocation Details'!$A$18:$L$205, MATCH("Customer ID", 'E4 TB Allocation Details'!$A$18:$L$18, 0),FALSE), 'E2 Allocators'!$B$15:$W$361, MATCH('O5 Details by Class &amp; Accounts'!AH$18, 'E2 Allocators'!$B$15:$W$15, 0),FALSE)*$G157)</f>
        <v>0</v>
      </c>
      <c r="AI157" s="1411">
        <f>IF(ISERROR(VLOOKUP(VLOOKUP($A157, 'E4 TB Allocation Details'!$A$18:$L$205, MATCH("Customer ID", 'E4 TB Allocation Details'!$A$18:$L$18, 0),FALSE), 'E2 Allocators'!$B$15:$W$361, MATCH('O5 Details by Class &amp; Accounts'!AI$18, 'E2 Allocators'!$B$15:$W$15, 0),FALSE)*$G157), 0, VLOOKUP(VLOOKUP($A157, 'E4 TB Allocation Details'!$A$18:$L$205, MATCH("Customer ID", 'E4 TB Allocation Details'!$A$18:$L$18, 0),FALSE), 'E2 Allocators'!$B$15:$W$361, MATCH('O5 Details by Class &amp; Accounts'!AI$18, 'E2 Allocators'!$B$15:$W$15, 0),FALSE)*$G157)</f>
        <v>0</v>
      </c>
      <c r="AJ157" s="1411">
        <f>IF(ISERROR(VLOOKUP(VLOOKUP($A157, 'E4 TB Allocation Details'!$A$18:$L$205, MATCH("Customer ID", 'E4 TB Allocation Details'!$A$18:$L$18, 0),FALSE), 'E2 Allocators'!$B$15:$W$361, MATCH('O5 Details by Class &amp; Accounts'!AJ$18, 'E2 Allocators'!$B$15:$W$15, 0),FALSE)*$G157), 0, VLOOKUP(VLOOKUP($A157, 'E4 TB Allocation Details'!$A$18:$L$205, MATCH("Customer ID", 'E4 TB Allocation Details'!$A$18:$L$18, 0),FALSE), 'E2 Allocators'!$B$15:$W$361, MATCH('O5 Details by Class &amp; Accounts'!AJ$18, 'E2 Allocators'!$B$15:$W$15, 0),FALSE)*$G157)</f>
        <v>0</v>
      </c>
      <c r="AK157" s="1411">
        <f>IF(ISERROR(VLOOKUP(VLOOKUP($A157, 'E4 TB Allocation Details'!$A$18:$L$205, MATCH("Customer ID", 'E4 TB Allocation Details'!$A$18:$L$18, 0),FALSE), 'E2 Allocators'!$B$15:$W$361, MATCH('O5 Details by Class &amp; Accounts'!AK$18, 'E2 Allocators'!$B$15:$W$15, 0),FALSE)*$G157), 0, VLOOKUP(VLOOKUP($A157, 'E4 TB Allocation Details'!$A$18:$L$205, MATCH("Customer ID", 'E4 TB Allocation Details'!$A$18:$L$18, 0),FALSE), 'E2 Allocators'!$B$15:$W$361, MATCH('O5 Details by Class &amp; Accounts'!AK$18, 'E2 Allocators'!$B$15:$W$15, 0),FALSE)*$G157)</f>
        <v>0</v>
      </c>
      <c r="AL157" s="1411">
        <f>IF(ISERROR(VLOOKUP(VLOOKUP($A157, 'E4 TB Allocation Details'!$A$18:$L$205, MATCH("Customer ID", 'E4 TB Allocation Details'!$A$18:$L$18, 0),FALSE), 'E2 Allocators'!$B$15:$W$361, MATCH('O5 Details by Class &amp; Accounts'!AL$18, 'E2 Allocators'!$B$15:$W$15, 0),FALSE)*$G157), 0, VLOOKUP(VLOOKUP($A157, 'E4 TB Allocation Details'!$A$18:$L$205, MATCH("Customer ID", 'E4 TB Allocation Details'!$A$18:$L$18, 0),FALSE), 'E2 Allocators'!$B$15:$W$361, MATCH('O5 Details by Class &amp; Accounts'!AL$18, 'E2 Allocators'!$B$15:$W$15, 0),FALSE)*$G157)</f>
        <v>0</v>
      </c>
      <c r="AM157" s="1411">
        <f>IF(ISERROR(VLOOKUP(VLOOKUP($A157, 'E4 TB Allocation Details'!$A$18:$L$205, MATCH("Customer ID", 'E4 TB Allocation Details'!$A$18:$L$18, 0),FALSE), 'E2 Allocators'!$B$15:$W$361, MATCH('O5 Details by Class &amp; Accounts'!AM$18, 'E2 Allocators'!$B$15:$W$15, 0),FALSE)*$G157), 0, VLOOKUP(VLOOKUP($A157, 'E4 TB Allocation Details'!$A$18:$L$205, MATCH("Customer ID", 'E4 TB Allocation Details'!$A$18:$L$18, 0),FALSE), 'E2 Allocators'!$B$15:$W$361, MATCH('O5 Details by Class &amp; Accounts'!AM$18, 'E2 Allocators'!$B$15:$W$15, 0),FALSE)*$G157)</f>
        <v>0</v>
      </c>
      <c r="AN157" s="1411">
        <f>IF(ISERROR(VLOOKUP(VLOOKUP($A157, 'E4 TB Allocation Details'!$A$18:$L$205, MATCH("Customer ID", 'E4 TB Allocation Details'!$A$18:$L$18, 0),FALSE), 'E2 Allocators'!$B$15:$W$361, MATCH('O5 Details by Class &amp; Accounts'!AN$18, 'E2 Allocators'!$B$15:$W$15, 0),FALSE)*$G157), 0, VLOOKUP(VLOOKUP($A157, 'E4 TB Allocation Details'!$A$18:$L$205, MATCH("Customer ID", 'E4 TB Allocation Details'!$A$18:$L$18, 0),FALSE), 'E2 Allocators'!$B$15:$W$361, MATCH('O5 Details by Class &amp; Accounts'!AN$18, 'E2 Allocators'!$B$15:$W$15, 0),FALSE)*$G157)</f>
        <v>0</v>
      </c>
      <c r="AO157" s="1411">
        <f>IF(ISERROR(VLOOKUP(VLOOKUP($A157, 'E4 TB Allocation Details'!$A$18:$L$205, MATCH("Customer ID", 'E4 TB Allocation Details'!$A$18:$L$18, 0),FALSE), 'E2 Allocators'!$B$15:$W$361, MATCH('O5 Details by Class &amp; Accounts'!AO$18, 'E2 Allocators'!$B$15:$W$15, 0),FALSE)*$G157), 0, VLOOKUP(VLOOKUP($A157, 'E4 TB Allocation Details'!$A$18:$L$205, MATCH("Customer ID", 'E4 TB Allocation Details'!$A$18:$L$18, 0),FALSE), 'E2 Allocators'!$B$15:$W$361, MATCH('O5 Details by Class &amp; Accounts'!AO$18, 'E2 Allocators'!$B$15:$W$15, 0),FALSE)*$G157)</f>
        <v>0</v>
      </c>
      <c r="AP157" s="1411">
        <f>IF(ISERROR(VLOOKUP(VLOOKUP($A157, 'E4 TB Allocation Details'!$A$18:$L$205, MATCH("Customer ID", 'E4 TB Allocation Details'!$A$18:$L$18, 0),FALSE), 'E2 Allocators'!$B$15:$W$361, MATCH('O5 Details by Class &amp; Accounts'!AP$18, 'E2 Allocators'!$B$15:$W$15, 0),FALSE)*$G157), 0, VLOOKUP(VLOOKUP($A157, 'E4 TB Allocation Details'!$A$18:$L$205, MATCH("Customer ID", 'E4 TB Allocation Details'!$A$18:$L$18, 0),FALSE), 'E2 Allocators'!$B$15:$W$361, MATCH('O5 Details by Class &amp; Accounts'!AP$18, 'E2 Allocators'!$B$15:$W$15, 0),FALSE)*$G157)</f>
        <v>0</v>
      </c>
      <c r="AQ157" s="1411">
        <f>IF(ISERROR(VLOOKUP(VLOOKUP($A157, 'E4 TB Allocation Details'!$A$18:$L$205, MATCH("Customer ID", 'E4 TB Allocation Details'!$A$18:$L$18, 0),FALSE), 'E2 Allocators'!$B$15:$W$361, MATCH('O5 Details by Class &amp; Accounts'!AQ$18, 'E2 Allocators'!$B$15:$W$15, 0),FALSE)*$G157), 0, VLOOKUP(VLOOKUP($A157, 'E4 TB Allocation Details'!$A$18:$L$205, MATCH("Customer ID", 'E4 TB Allocation Details'!$A$18:$L$18, 0),FALSE), 'E2 Allocators'!$B$15:$W$361, MATCH('O5 Details by Class &amp; Accounts'!AQ$18, 'E2 Allocators'!$B$15:$W$15, 0),FALSE)*$G157)</f>
        <v>0</v>
      </c>
      <c r="AR157" s="1411">
        <f>IF(ISERROR(VLOOKUP(VLOOKUP($A157, 'E4 TB Allocation Details'!$A$18:$L$205, MATCH("Customer ID", 'E4 TB Allocation Details'!$A$18:$L$18, 0),FALSE), 'E2 Allocators'!$B$15:$W$361, MATCH('O5 Details by Class &amp; Accounts'!AR$18, 'E2 Allocators'!$B$15:$W$15, 0),FALSE)*$G157), 0, VLOOKUP(VLOOKUP($A157, 'E4 TB Allocation Details'!$A$18:$L$205, MATCH("Customer ID", 'E4 TB Allocation Details'!$A$18:$L$18, 0),FALSE), 'E2 Allocators'!$B$15:$W$361, MATCH('O5 Details by Class &amp; Accounts'!AR$18, 'E2 Allocators'!$B$15:$W$15, 0),FALSE)*$G157)</f>
        <v>0</v>
      </c>
      <c r="AS157" s="1411">
        <f>IF(ISERROR(VLOOKUP(VLOOKUP($A157, 'E4 TB Allocation Details'!$A$18:$L$205, MATCH("Customer ID", 'E4 TB Allocation Details'!$A$18:$L$18, 0),FALSE), 'E2 Allocators'!$B$15:$W$361, MATCH('O5 Details by Class &amp; Accounts'!AS$18, 'E2 Allocators'!$B$15:$W$15, 0),FALSE)*$G157), 0, VLOOKUP(VLOOKUP($A157, 'E4 TB Allocation Details'!$A$18:$L$205, MATCH("Customer ID", 'E4 TB Allocation Details'!$A$18:$L$18, 0),FALSE), 'E2 Allocators'!$B$15:$W$361, MATCH('O5 Details by Class &amp; Accounts'!AS$18, 'E2 Allocators'!$B$15:$W$15, 0),FALSE)*$G157)</f>
        <v>0</v>
      </c>
      <c r="AT157" s="1411">
        <f>IF(ISERROR(VLOOKUP(VLOOKUP($A157, 'E4 TB Allocation Details'!$A$18:$L$205, MATCH("Customer ID", 'E4 TB Allocation Details'!$A$18:$L$18, 0),FALSE), 'E2 Allocators'!$B$15:$W$361, MATCH('O5 Details by Class &amp; Accounts'!AT$18, 'E2 Allocators'!$B$15:$W$15, 0),FALSE)*$G157), 0, VLOOKUP(VLOOKUP($A157, 'E4 TB Allocation Details'!$A$18:$L$205, MATCH("Customer ID", 'E4 TB Allocation Details'!$A$18:$L$18, 0),FALSE), 'E2 Allocators'!$B$15:$W$361, MATCH('O5 Details by Class &amp; Accounts'!AT$18, 'E2 Allocators'!$B$15:$W$15, 0),FALSE)*$G157)</f>
        <v>0</v>
      </c>
      <c r="AU157" s="1411">
        <f>IF(ISERROR(VLOOKUP(VLOOKUP($A157, 'E4 TB Allocation Details'!$A$18:$L$205, MATCH("Customer ID", 'E4 TB Allocation Details'!$A$18:$L$18, 0),FALSE), 'E2 Allocators'!$B$15:$W$361, MATCH('O5 Details by Class &amp; Accounts'!AU$18, 'E2 Allocators'!$B$15:$W$15, 0),FALSE)*$G157), 0, VLOOKUP(VLOOKUP($A157, 'E4 TB Allocation Details'!$A$18:$L$205, MATCH("Customer ID", 'E4 TB Allocation Details'!$A$18:$L$18, 0),FALSE), 'E2 Allocators'!$B$15:$W$361, MATCH('O5 Details by Class &amp; Accounts'!AU$18, 'E2 Allocators'!$B$15:$W$15, 0),FALSE)*$G157)</f>
        <v>0</v>
      </c>
      <c r="AV157" s="1411">
        <f>IF(ISERROR(VLOOKUP(VLOOKUP($A157, 'E4 TB Allocation Details'!$A$18:$L$205, MATCH("Customer ID", 'E4 TB Allocation Details'!$A$18:$L$18, 0),FALSE), 'E2 Allocators'!$B$15:$W$361, MATCH('O5 Details by Class &amp; Accounts'!AV$18, 'E2 Allocators'!$B$15:$W$15, 0),FALSE)*$G157), 0, VLOOKUP(VLOOKUP($A157, 'E4 TB Allocation Details'!$A$18:$L$205, MATCH("Customer ID", 'E4 TB Allocation Details'!$A$18:$L$18, 0),FALSE), 'E2 Allocators'!$B$15:$W$361, MATCH('O5 Details by Class &amp; Accounts'!AV$18, 'E2 Allocators'!$B$15:$W$15, 0),FALSE)*$G157)</f>
        <v>0</v>
      </c>
      <c r="AW157" s="1411">
        <f>IF(ISERROR(VLOOKUP(VLOOKUP($A157, 'E4 TB Allocation Details'!$A$18:$L$205, MATCH("Customer ID", 'E4 TB Allocation Details'!$A$18:$L$18, 0),FALSE), 'E2 Allocators'!$B$15:$W$361, MATCH('O5 Details by Class &amp; Accounts'!AW$18, 'E2 Allocators'!$B$15:$W$15, 0),FALSE)*$G157), 0, VLOOKUP(VLOOKUP($A157, 'E4 TB Allocation Details'!$A$18:$L$205, MATCH("Customer ID", 'E4 TB Allocation Details'!$A$18:$L$18, 0),FALSE), 'E2 Allocators'!$B$15:$W$361, MATCH('O5 Details by Class &amp; Accounts'!AW$18, 'E2 Allocators'!$B$15:$W$15, 0),FALSE)*$G157)</f>
        <v>0</v>
      </c>
      <c r="AX157" s="1411">
        <f t="shared" si="33"/>
        <v>38000</v>
      </c>
      <c r="AY157" s="1411">
        <f>IF(ISERROR(VLOOKUP(VLOOKUP($A157, 'E4 TB Allocation Details'!$A$18:$L$205, MATCH("Misc ID", 'E4 TB Allocation Details'!$A$18:$L$18, 0),FALSE), 'E2 Allocators'!$B$15:$W$361, MATCH('O5 Details by Class &amp; Accounts'!AY$18, 'E2 Allocators'!$B$15:$W$15, 0),FALSE)*$E157), 0, VLOOKUP(VLOOKUP($A157, 'E4 TB Allocation Details'!$A$18:$L$205, MATCH("Misc ID", 'E4 TB Allocation Details'!$A$18:$L$18, 0),FALSE), 'E2 Allocators'!$B$15:$W$361, MATCH('O5 Details by Class &amp; Accounts'!AY$18, 'E2 Allocators'!$B$15:$W$15, 0),FALSE)*$E157)</f>
        <v>0</v>
      </c>
      <c r="AZ157" s="1411">
        <f>IF(ISERROR(VLOOKUP(VLOOKUP($A157, 'E4 TB Allocation Details'!$A$18:$L$205, MATCH("Misc ID", 'E4 TB Allocation Details'!$A$18:$L$18, 0),FALSE), 'E2 Allocators'!$B$15:$W$361, MATCH('O5 Details by Class &amp; Accounts'!AZ$18, 'E2 Allocators'!$B$15:$W$15, 0),FALSE)*$E157), 0, VLOOKUP(VLOOKUP($A157, 'E4 TB Allocation Details'!$A$18:$L$205, MATCH("Misc ID", 'E4 TB Allocation Details'!$A$18:$L$18, 0),FALSE), 'E2 Allocators'!$B$15:$W$361, MATCH('O5 Details by Class &amp; Accounts'!AZ$18, 'E2 Allocators'!$B$15:$W$15, 0),FALSE)*$E157)</f>
        <v>0</v>
      </c>
      <c r="BA157" s="1411">
        <f>IF(ISERROR(VLOOKUP(VLOOKUP($A157, 'E4 TB Allocation Details'!$A$18:$L$205, MATCH("Misc ID", 'E4 TB Allocation Details'!$A$18:$L$18, 0),FALSE), 'E2 Allocators'!$B$15:$W$361, MATCH('O5 Details by Class &amp; Accounts'!BA$18, 'E2 Allocators'!$B$15:$W$15, 0),FALSE)*$E157), 0, VLOOKUP(VLOOKUP($A157, 'E4 TB Allocation Details'!$A$18:$L$205, MATCH("Misc ID", 'E4 TB Allocation Details'!$A$18:$L$18, 0),FALSE), 'E2 Allocators'!$B$15:$W$361, MATCH('O5 Details by Class &amp; Accounts'!BA$18, 'E2 Allocators'!$B$15:$W$15, 0),FALSE)*$E157)</f>
        <v>0</v>
      </c>
      <c r="BB157" s="1411">
        <f>IF(ISERROR(VLOOKUP(VLOOKUP($A157, 'E4 TB Allocation Details'!$A$18:$L$205, MATCH("Misc ID", 'E4 TB Allocation Details'!$A$18:$L$18, 0),FALSE), 'E2 Allocators'!$B$15:$W$361, MATCH('O5 Details by Class &amp; Accounts'!BB$18, 'E2 Allocators'!$B$15:$W$15, 0),FALSE)*$E157), 0, VLOOKUP(VLOOKUP($A157, 'E4 TB Allocation Details'!$A$18:$L$205, MATCH("Misc ID", 'E4 TB Allocation Details'!$A$18:$L$18, 0),FALSE), 'E2 Allocators'!$B$15:$W$361, MATCH('O5 Details by Class &amp; Accounts'!BB$18, 'E2 Allocators'!$B$15:$W$15, 0),FALSE)*$E157)</f>
        <v>0</v>
      </c>
      <c r="BC157" s="1411">
        <f>IF(ISERROR(VLOOKUP(VLOOKUP($A157, 'E4 TB Allocation Details'!$A$18:$L$205, MATCH("Misc ID", 'E4 TB Allocation Details'!$A$18:$L$18, 0),FALSE), 'E2 Allocators'!$B$15:$W$361, MATCH('O5 Details by Class &amp; Accounts'!BC$18, 'E2 Allocators'!$B$15:$W$15, 0),FALSE)*$E157), 0, VLOOKUP(VLOOKUP($A157, 'E4 TB Allocation Details'!$A$18:$L$205, MATCH("Misc ID", 'E4 TB Allocation Details'!$A$18:$L$18, 0),FALSE), 'E2 Allocators'!$B$15:$W$361, MATCH('O5 Details by Class &amp; Accounts'!BC$18, 'E2 Allocators'!$B$15:$W$15, 0),FALSE)*$E157)</f>
        <v>0</v>
      </c>
      <c r="BD157" s="1411">
        <f>IF(ISERROR(VLOOKUP(VLOOKUP($A157, 'E4 TB Allocation Details'!$A$18:$L$205, MATCH("Misc ID", 'E4 TB Allocation Details'!$A$18:$L$18, 0),FALSE), 'E2 Allocators'!$B$15:$W$361, MATCH('O5 Details by Class &amp; Accounts'!BD$18, 'E2 Allocators'!$B$15:$W$15, 0),FALSE)*$E157), 0, VLOOKUP(VLOOKUP($A157, 'E4 TB Allocation Details'!$A$18:$L$205, MATCH("Misc ID", 'E4 TB Allocation Details'!$A$18:$L$18, 0),FALSE), 'E2 Allocators'!$B$15:$W$361, MATCH('O5 Details by Class &amp; Accounts'!BD$18, 'E2 Allocators'!$B$15:$W$15, 0),FALSE)*$E157)</f>
        <v>0</v>
      </c>
      <c r="BE157" s="1411">
        <f>IF(ISERROR(VLOOKUP(VLOOKUP($A157, 'E4 TB Allocation Details'!$A$18:$L$205, MATCH("Misc ID", 'E4 TB Allocation Details'!$A$18:$L$18, 0),FALSE), 'E2 Allocators'!$B$15:$W$361, MATCH('O5 Details by Class &amp; Accounts'!BE$18, 'E2 Allocators'!$B$15:$W$15, 0),FALSE)*$E157), 0, VLOOKUP(VLOOKUP($A157, 'E4 TB Allocation Details'!$A$18:$L$205, MATCH("Misc ID", 'E4 TB Allocation Details'!$A$18:$L$18, 0),FALSE), 'E2 Allocators'!$B$15:$W$361, MATCH('O5 Details by Class &amp; Accounts'!BE$18, 'E2 Allocators'!$B$15:$W$15, 0),FALSE)*$E157)</f>
        <v>0</v>
      </c>
      <c r="BF157" s="1411">
        <f>IF(ISERROR(VLOOKUP(VLOOKUP($A157, 'E4 TB Allocation Details'!$A$18:$L$205, MATCH("Misc ID", 'E4 TB Allocation Details'!$A$18:$L$18, 0),FALSE), 'E2 Allocators'!$B$15:$W$361, MATCH('O5 Details by Class &amp; Accounts'!BF$18, 'E2 Allocators'!$B$15:$W$15, 0),FALSE)*$E157), 0, VLOOKUP(VLOOKUP($A157, 'E4 TB Allocation Details'!$A$18:$L$205, MATCH("Misc ID", 'E4 TB Allocation Details'!$A$18:$L$18, 0),FALSE), 'E2 Allocators'!$B$15:$W$361, MATCH('O5 Details by Class &amp; Accounts'!BF$18, 'E2 Allocators'!$B$15:$W$15, 0),FALSE)*$E157)</f>
        <v>0</v>
      </c>
      <c r="BG157" s="1411">
        <f>IF(ISERROR(VLOOKUP(VLOOKUP($A157, 'E4 TB Allocation Details'!$A$18:$L$205, MATCH("Misc ID", 'E4 TB Allocation Details'!$A$18:$L$18, 0),FALSE), 'E2 Allocators'!$B$15:$W$361, MATCH('O5 Details by Class &amp; Accounts'!BG$18, 'E2 Allocators'!$B$15:$W$15, 0),FALSE)*$E157), 0, VLOOKUP(VLOOKUP($A157, 'E4 TB Allocation Details'!$A$18:$L$205, MATCH("Misc ID", 'E4 TB Allocation Details'!$A$18:$L$18, 0),FALSE), 'E2 Allocators'!$B$15:$W$361, MATCH('O5 Details by Class &amp; Accounts'!BG$18, 'E2 Allocators'!$B$15:$W$15, 0),FALSE)*$E157)</f>
        <v>0</v>
      </c>
      <c r="BH157" s="1411">
        <f>IF(ISERROR(VLOOKUP(VLOOKUP($A157, 'E4 TB Allocation Details'!$A$18:$L$205, MATCH("Misc ID", 'E4 TB Allocation Details'!$A$18:$L$18, 0),FALSE), 'E2 Allocators'!$B$15:$W$361, MATCH('O5 Details by Class &amp; Accounts'!BH$18, 'E2 Allocators'!$B$15:$W$15, 0),FALSE)*$E157), 0, VLOOKUP(VLOOKUP($A157, 'E4 TB Allocation Details'!$A$18:$L$205, MATCH("Misc ID", 'E4 TB Allocation Details'!$A$18:$L$18, 0),FALSE), 'E2 Allocators'!$B$15:$W$361, MATCH('O5 Details by Class &amp; Accounts'!BH$18, 'E2 Allocators'!$B$15:$W$15, 0),FALSE)*$E157)</f>
        <v>0</v>
      </c>
      <c r="BI157" s="1411">
        <f>IF(ISERROR(VLOOKUP(VLOOKUP($A157, 'E4 TB Allocation Details'!$A$18:$L$205, MATCH("Misc ID", 'E4 TB Allocation Details'!$A$18:$L$18, 0),FALSE), 'E2 Allocators'!$B$15:$W$361, MATCH('O5 Details by Class &amp; Accounts'!BI$18, 'E2 Allocators'!$B$15:$W$15, 0),FALSE)*$E157), 0, VLOOKUP(VLOOKUP($A157, 'E4 TB Allocation Details'!$A$18:$L$205, MATCH("Misc ID", 'E4 TB Allocation Details'!$A$18:$L$18, 0),FALSE), 'E2 Allocators'!$B$15:$W$361, MATCH('O5 Details by Class &amp; Accounts'!BI$18, 'E2 Allocators'!$B$15:$W$15, 0),FALSE)*$E157)</f>
        <v>0</v>
      </c>
      <c r="BJ157" s="1411">
        <f>IF(ISERROR(VLOOKUP(VLOOKUP($A157, 'E4 TB Allocation Details'!$A$18:$L$205, MATCH("Misc ID", 'E4 TB Allocation Details'!$A$18:$L$18, 0),FALSE), 'E2 Allocators'!$B$15:$W$361, MATCH('O5 Details by Class &amp; Accounts'!BJ$18, 'E2 Allocators'!$B$15:$W$15, 0),FALSE)*$E157), 0, VLOOKUP(VLOOKUP($A157, 'E4 TB Allocation Details'!$A$18:$L$205, MATCH("Misc ID", 'E4 TB Allocation Details'!$A$18:$L$18, 0),FALSE), 'E2 Allocators'!$B$15:$W$361, MATCH('O5 Details by Class &amp; Accounts'!BJ$18, 'E2 Allocators'!$B$15:$W$15, 0),FALSE)*$E157)</f>
        <v>0</v>
      </c>
      <c r="BK157" s="1411">
        <f>IF(ISERROR(VLOOKUP(VLOOKUP($A157, 'E4 TB Allocation Details'!$A$18:$L$205, MATCH("Misc ID", 'E4 TB Allocation Details'!$A$18:$L$18, 0),FALSE), 'E2 Allocators'!$B$15:$W$361, MATCH('O5 Details by Class &amp; Accounts'!BK$18, 'E2 Allocators'!$B$15:$W$15, 0),FALSE)*$E157), 0, VLOOKUP(VLOOKUP($A157, 'E4 TB Allocation Details'!$A$18:$L$205, MATCH("Misc ID", 'E4 TB Allocation Details'!$A$18:$L$18, 0),FALSE), 'E2 Allocators'!$B$15:$W$361, MATCH('O5 Details by Class &amp; Accounts'!BK$18, 'E2 Allocators'!$B$15:$W$15, 0),FALSE)*$E157)</f>
        <v>0</v>
      </c>
      <c r="BL157" s="1411">
        <f>IF(ISERROR(VLOOKUP(VLOOKUP($A157, 'E4 TB Allocation Details'!$A$18:$L$205, MATCH("Misc ID", 'E4 TB Allocation Details'!$A$18:$L$18, 0),FALSE), 'E2 Allocators'!$B$15:$W$361, MATCH('O5 Details by Class &amp; Accounts'!BL$18, 'E2 Allocators'!$B$15:$W$15, 0),FALSE)*$E157), 0, VLOOKUP(VLOOKUP($A157, 'E4 TB Allocation Details'!$A$18:$L$205, MATCH("Misc ID", 'E4 TB Allocation Details'!$A$18:$L$18, 0),FALSE), 'E2 Allocators'!$B$15:$W$361, MATCH('O5 Details by Class &amp; Accounts'!BL$18, 'E2 Allocators'!$B$15:$W$15, 0),FALSE)*$E157)</f>
        <v>0</v>
      </c>
      <c r="BM157" s="1411">
        <f>IF(ISERROR(VLOOKUP(VLOOKUP($A157, 'E4 TB Allocation Details'!$A$18:$L$205, MATCH("Misc ID", 'E4 TB Allocation Details'!$A$18:$L$18, 0),FALSE), 'E2 Allocators'!$B$15:$W$361, MATCH('O5 Details by Class &amp; Accounts'!BM$18, 'E2 Allocators'!$B$15:$W$15, 0),FALSE)*$E157), 0, VLOOKUP(VLOOKUP($A157, 'E4 TB Allocation Details'!$A$18:$L$205, MATCH("Misc ID", 'E4 TB Allocation Details'!$A$18:$L$18, 0),FALSE), 'E2 Allocators'!$B$15:$W$361, MATCH('O5 Details by Class &amp; Accounts'!BM$18, 'E2 Allocators'!$B$15:$W$15, 0),FALSE)*$E157)</f>
        <v>0</v>
      </c>
      <c r="BN157" s="1411">
        <f>IF(ISERROR(VLOOKUP(VLOOKUP($A157, 'E4 TB Allocation Details'!$A$18:$L$205, MATCH("Misc ID", 'E4 TB Allocation Details'!$A$18:$L$18, 0),FALSE), 'E2 Allocators'!$B$15:$W$361, MATCH('O5 Details by Class &amp; Accounts'!BN$18, 'E2 Allocators'!$B$15:$W$15, 0),FALSE)*$E157), 0, VLOOKUP(VLOOKUP($A157, 'E4 TB Allocation Details'!$A$18:$L$205, MATCH("Misc ID", 'E4 TB Allocation Details'!$A$18:$L$18, 0),FALSE), 'E2 Allocators'!$B$15:$W$361, MATCH('O5 Details by Class &amp; Accounts'!BN$18, 'E2 Allocators'!$B$15:$W$15, 0),FALSE)*$E157)</f>
        <v>0</v>
      </c>
      <c r="BO157" s="1411">
        <f>IF(ISERROR(VLOOKUP(VLOOKUP($A157, 'E4 TB Allocation Details'!$A$18:$L$205, MATCH("Misc ID", 'E4 TB Allocation Details'!$A$18:$L$18, 0),FALSE), 'E2 Allocators'!$B$15:$W$361, MATCH('O5 Details by Class &amp; Accounts'!BO$18, 'E2 Allocators'!$B$15:$W$15, 0),FALSE)*$E157), 0, VLOOKUP(VLOOKUP($A157, 'E4 TB Allocation Details'!$A$18:$L$205, MATCH("Misc ID", 'E4 TB Allocation Details'!$A$18:$L$18, 0),FALSE), 'E2 Allocators'!$B$15:$W$361, MATCH('O5 Details by Class &amp; Accounts'!BO$18, 'E2 Allocators'!$B$15:$W$15, 0),FALSE)*$E157)</f>
        <v>0</v>
      </c>
      <c r="BP157" s="1411">
        <f>IF(ISERROR(VLOOKUP(VLOOKUP($A157, 'E4 TB Allocation Details'!$A$18:$L$205, MATCH("Misc ID", 'E4 TB Allocation Details'!$A$18:$L$18, 0),FALSE), 'E2 Allocators'!$B$15:$W$361, MATCH('O5 Details by Class &amp; Accounts'!BP$18, 'E2 Allocators'!$B$15:$W$15, 0),FALSE)*$E157), 0, VLOOKUP(VLOOKUP($A157, 'E4 TB Allocation Details'!$A$18:$L$205, MATCH("Misc ID", 'E4 TB Allocation Details'!$A$18:$L$18, 0),FALSE), 'E2 Allocators'!$B$15:$W$361, MATCH('O5 Details by Class &amp; Accounts'!BP$18, 'E2 Allocators'!$B$15:$W$15, 0),FALSE)*$E157)</f>
        <v>0</v>
      </c>
      <c r="BQ157" s="1411">
        <f>IF(ISERROR(VLOOKUP(VLOOKUP($A157, 'E4 TB Allocation Details'!$A$18:$L$205, MATCH("Misc ID", 'E4 TB Allocation Details'!$A$18:$L$18, 0),FALSE), 'E2 Allocators'!$B$15:$W$361, MATCH('O5 Details by Class &amp; Accounts'!BQ$18, 'E2 Allocators'!$B$15:$W$15, 0),FALSE)*$E157), 0, VLOOKUP(VLOOKUP($A157, 'E4 TB Allocation Details'!$A$18:$L$205, MATCH("Misc ID", 'E4 TB Allocation Details'!$A$18:$L$18, 0),FALSE), 'E2 Allocators'!$B$15:$W$361, MATCH('O5 Details by Class &amp; Accounts'!BQ$18, 'E2 Allocators'!$B$15:$W$15, 0),FALSE)*$E157)</f>
        <v>0</v>
      </c>
      <c r="BR157" s="1411">
        <f>IF(ISERROR(VLOOKUP(VLOOKUP($A157, 'E4 TB Allocation Details'!$A$18:$L$205, MATCH("Misc ID", 'E4 TB Allocation Details'!$A$18:$L$18, 0),FALSE), 'E2 Allocators'!$B$15:$W$361, MATCH('O5 Details by Class &amp; Accounts'!BR$18, 'E2 Allocators'!$B$15:$W$15, 0),FALSE)*$E157), 0, VLOOKUP(VLOOKUP($A157, 'E4 TB Allocation Details'!$A$18:$L$205, MATCH("Misc ID", 'E4 TB Allocation Details'!$A$18:$L$18, 0),FALSE), 'E2 Allocators'!$B$15:$W$361, MATCH('O5 Details by Class &amp; Accounts'!BR$18, 'E2 Allocators'!$B$15:$W$15, 0),FALSE)*$E157)</f>
        <v>0</v>
      </c>
      <c r="BS157" s="1411">
        <f t="shared" si="34"/>
        <v>0</v>
      </c>
      <c r="BT157" s="1411">
        <f>IF(ISERROR(VLOOKUP(VLOOKUP($A157, 'E4 TB Allocation Details'!$A$18:$L$205, MATCH("A &amp; G ID", 'E4 TB Allocation Details'!$A$18:$L$18, 0),FALSE), 'E2 Allocators'!$B$15:$W$361, MATCH('O5 Details by Class &amp; Accounts'!BT$18, 'E2 Allocators'!$B$15:$W$15, 0),FALSE)*$E157), 0, VLOOKUP(VLOOKUP($A157, 'E4 TB Allocation Details'!$A$18:$L$205, MATCH("A &amp; G ID", 'E4 TB Allocation Details'!$A$18:$L$18, 0),FALSE), 'E2 Allocators'!$B$15:$W$361, MATCH('O5 Details by Class &amp; Accounts'!BT$18, 'E2 Allocators'!$B$15:$W$15, 0),FALSE)*$E157)</f>
        <v>0</v>
      </c>
      <c r="BU157" s="1411">
        <f>IF(ISERROR(VLOOKUP(VLOOKUP($A157, 'E4 TB Allocation Details'!$A$18:$L$205, MATCH("A &amp; G ID", 'E4 TB Allocation Details'!$A$18:$L$18, 0),FALSE), 'E2 Allocators'!$B$15:$W$361, MATCH('O5 Details by Class &amp; Accounts'!BU$18, 'E2 Allocators'!$B$15:$W$15, 0),FALSE)*$E157), 0, VLOOKUP(VLOOKUP($A157, 'E4 TB Allocation Details'!$A$18:$L$205, MATCH("A &amp; G ID", 'E4 TB Allocation Details'!$A$18:$L$18, 0),FALSE), 'E2 Allocators'!$B$15:$W$361, MATCH('O5 Details by Class &amp; Accounts'!BU$18, 'E2 Allocators'!$B$15:$W$15, 0),FALSE)*$E157)</f>
        <v>0</v>
      </c>
      <c r="BV157" s="1411">
        <f>IF(ISERROR(VLOOKUP(VLOOKUP($A157, 'E4 TB Allocation Details'!$A$18:$L$205, MATCH("A &amp; G ID", 'E4 TB Allocation Details'!$A$18:$L$18, 0),FALSE), 'E2 Allocators'!$B$15:$W$361, MATCH('O5 Details by Class &amp; Accounts'!BV$18, 'E2 Allocators'!$B$15:$W$15, 0),FALSE)*$E157), 0, VLOOKUP(VLOOKUP($A157, 'E4 TB Allocation Details'!$A$18:$L$205, MATCH("A &amp; G ID", 'E4 TB Allocation Details'!$A$18:$L$18, 0),FALSE), 'E2 Allocators'!$B$15:$W$361, MATCH('O5 Details by Class &amp; Accounts'!BV$18, 'E2 Allocators'!$B$15:$W$15, 0),FALSE)*$E157)</f>
        <v>0</v>
      </c>
      <c r="BW157" s="1411">
        <f>IF(ISERROR(VLOOKUP(VLOOKUP($A157, 'E4 TB Allocation Details'!$A$18:$L$205, MATCH("A &amp; G ID", 'E4 TB Allocation Details'!$A$18:$L$18, 0),FALSE), 'E2 Allocators'!$B$15:$W$361, MATCH('O5 Details by Class &amp; Accounts'!BW$18, 'E2 Allocators'!$B$15:$W$15, 0),FALSE)*$E157), 0, VLOOKUP(VLOOKUP($A157, 'E4 TB Allocation Details'!$A$18:$L$205, MATCH("A &amp; G ID", 'E4 TB Allocation Details'!$A$18:$L$18, 0),FALSE), 'E2 Allocators'!$B$15:$W$361, MATCH('O5 Details by Class &amp; Accounts'!BW$18, 'E2 Allocators'!$B$15:$W$15, 0),FALSE)*$E157)</f>
        <v>0</v>
      </c>
      <c r="BX157" s="1411">
        <f>IF(ISERROR(VLOOKUP(VLOOKUP($A157, 'E4 TB Allocation Details'!$A$18:$L$205, MATCH("A &amp; G ID", 'E4 TB Allocation Details'!$A$18:$L$18, 0),FALSE), 'E2 Allocators'!$B$15:$W$361, MATCH('O5 Details by Class &amp; Accounts'!BX$18, 'E2 Allocators'!$B$15:$W$15, 0),FALSE)*$E157), 0, VLOOKUP(VLOOKUP($A157, 'E4 TB Allocation Details'!$A$18:$L$205, MATCH("A &amp; G ID", 'E4 TB Allocation Details'!$A$18:$L$18, 0),FALSE), 'E2 Allocators'!$B$15:$W$361, MATCH('O5 Details by Class &amp; Accounts'!BX$18, 'E2 Allocators'!$B$15:$W$15, 0),FALSE)*$E157)</f>
        <v>0</v>
      </c>
      <c r="BY157" s="1411">
        <f>IF(ISERROR(VLOOKUP(VLOOKUP($A157, 'E4 TB Allocation Details'!$A$18:$L$205, MATCH("A &amp; G ID", 'E4 TB Allocation Details'!$A$18:$L$18, 0),FALSE), 'E2 Allocators'!$B$15:$W$361, MATCH('O5 Details by Class &amp; Accounts'!BY$18, 'E2 Allocators'!$B$15:$W$15, 0),FALSE)*$E157), 0, VLOOKUP(VLOOKUP($A157, 'E4 TB Allocation Details'!$A$18:$L$205, MATCH("A &amp; G ID", 'E4 TB Allocation Details'!$A$18:$L$18, 0),FALSE), 'E2 Allocators'!$B$15:$W$361, MATCH('O5 Details by Class &amp; Accounts'!BY$18, 'E2 Allocators'!$B$15:$W$15, 0),FALSE)*$E157)</f>
        <v>0</v>
      </c>
      <c r="BZ157" s="1411">
        <f>IF(ISERROR(VLOOKUP(VLOOKUP($A157, 'E4 TB Allocation Details'!$A$18:$L$205, MATCH("A &amp; G ID", 'E4 TB Allocation Details'!$A$18:$L$18, 0),FALSE), 'E2 Allocators'!$B$15:$W$361, MATCH('O5 Details by Class &amp; Accounts'!BZ$18, 'E2 Allocators'!$B$15:$W$15, 0),FALSE)*$E157), 0, VLOOKUP(VLOOKUP($A157, 'E4 TB Allocation Details'!$A$18:$L$205, MATCH("A &amp; G ID", 'E4 TB Allocation Details'!$A$18:$L$18, 0),FALSE), 'E2 Allocators'!$B$15:$W$361, MATCH('O5 Details by Class &amp; Accounts'!BZ$18, 'E2 Allocators'!$B$15:$W$15, 0),FALSE)*$E157)</f>
        <v>0</v>
      </c>
      <c r="CA157" s="1411">
        <f>IF(ISERROR(VLOOKUP(VLOOKUP($A157, 'E4 TB Allocation Details'!$A$18:$L$205, MATCH("A &amp; G ID", 'E4 TB Allocation Details'!$A$18:$L$18, 0),FALSE), 'E2 Allocators'!$B$15:$W$361, MATCH('O5 Details by Class &amp; Accounts'!CA$18, 'E2 Allocators'!$B$15:$W$15, 0),FALSE)*$E157), 0, VLOOKUP(VLOOKUP($A157, 'E4 TB Allocation Details'!$A$18:$L$205, MATCH("A &amp; G ID", 'E4 TB Allocation Details'!$A$18:$L$18, 0),FALSE), 'E2 Allocators'!$B$15:$W$361, MATCH('O5 Details by Class &amp; Accounts'!CA$18, 'E2 Allocators'!$B$15:$W$15, 0),FALSE)*$E157)</f>
        <v>0</v>
      </c>
      <c r="CB157" s="1411">
        <f>IF(ISERROR(VLOOKUP(VLOOKUP($A157, 'E4 TB Allocation Details'!$A$18:$L$205, MATCH("A &amp; G ID", 'E4 TB Allocation Details'!$A$18:$L$18, 0),FALSE), 'E2 Allocators'!$B$15:$W$361, MATCH('O5 Details by Class &amp; Accounts'!CB$18, 'E2 Allocators'!$B$15:$W$15, 0),FALSE)*$E157), 0, VLOOKUP(VLOOKUP($A157, 'E4 TB Allocation Details'!$A$18:$L$205, MATCH("A &amp; G ID", 'E4 TB Allocation Details'!$A$18:$L$18, 0),FALSE), 'E2 Allocators'!$B$15:$W$361, MATCH('O5 Details by Class &amp; Accounts'!CB$18, 'E2 Allocators'!$B$15:$W$15, 0),FALSE)*$E157)</f>
        <v>0</v>
      </c>
      <c r="CC157" s="1411">
        <f>IF(ISERROR(VLOOKUP(VLOOKUP($A157, 'E4 TB Allocation Details'!$A$18:$L$205, MATCH("A &amp; G ID", 'E4 TB Allocation Details'!$A$18:$L$18, 0),FALSE), 'E2 Allocators'!$B$15:$W$361, MATCH('O5 Details by Class &amp; Accounts'!CC$18, 'E2 Allocators'!$B$15:$W$15, 0),FALSE)*$E157), 0, VLOOKUP(VLOOKUP($A157, 'E4 TB Allocation Details'!$A$18:$L$205, MATCH("A &amp; G ID", 'E4 TB Allocation Details'!$A$18:$L$18, 0),FALSE), 'E2 Allocators'!$B$15:$W$361, MATCH('O5 Details by Class &amp; Accounts'!CC$18, 'E2 Allocators'!$B$15:$W$15, 0),FALSE)*$E157)</f>
        <v>0</v>
      </c>
      <c r="CD157" s="1411">
        <f>IF(ISERROR(VLOOKUP(VLOOKUP($A157, 'E4 TB Allocation Details'!$A$18:$L$205, MATCH("A &amp; G ID", 'E4 TB Allocation Details'!$A$18:$L$18, 0),FALSE), 'E2 Allocators'!$B$15:$W$361, MATCH('O5 Details by Class &amp; Accounts'!CD$18, 'E2 Allocators'!$B$15:$W$15, 0),FALSE)*$E157), 0, VLOOKUP(VLOOKUP($A157, 'E4 TB Allocation Details'!$A$18:$L$205, MATCH("A &amp; G ID", 'E4 TB Allocation Details'!$A$18:$L$18, 0),FALSE), 'E2 Allocators'!$B$15:$W$361, MATCH('O5 Details by Class &amp; Accounts'!CD$18, 'E2 Allocators'!$B$15:$W$15, 0),FALSE)*$E157)</f>
        <v>0</v>
      </c>
      <c r="CE157" s="1411">
        <f>IF(ISERROR(VLOOKUP(VLOOKUP($A157, 'E4 TB Allocation Details'!$A$18:$L$205, MATCH("A &amp; G ID", 'E4 TB Allocation Details'!$A$18:$L$18, 0),FALSE), 'E2 Allocators'!$B$15:$W$361, MATCH('O5 Details by Class &amp; Accounts'!CE$18, 'E2 Allocators'!$B$15:$W$15, 0),FALSE)*$E157), 0, VLOOKUP(VLOOKUP($A157, 'E4 TB Allocation Details'!$A$18:$L$205, MATCH("A &amp; G ID", 'E4 TB Allocation Details'!$A$18:$L$18, 0),FALSE), 'E2 Allocators'!$B$15:$W$361, MATCH('O5 Details by Class &amp; Accounts'!CE$18, 'E2 Allocators'!$B$15:$W$15, 0),FALSE)*$E157)</f>
        <v>0</v>
      </c>
      <c r="CF157" s="1411">
        <f>IF(ISERROR(VLOOKUP(VLOOKUP($A157, 'E4 TB Allocation Details'!$A$18:$L$205, MATCH("A &amp; G ID", 'E4 TB Allocation Details'!$A$18:$L$18, 0),FALSE), 'E2 Allocators'!$B$15:$W$361, MATCH('O5 Details by Class &amp; Accounts'!CF$18, 'E2 Allocators'!$B$15:$W$15, 0),FALSE)*$E157), 0, VLOOKUP(VLOOKUP($A157, 'E4 TB Allocation Details'!$A$18:$L$205, MATCH("A &amp; G ID", 'E4 TB Allocation Details'!$A$18:$L$18, 0),FALSE), 'E2 Allocators'!$B$15:$W$361, MATCH('O5 Details by Class &amp; Accounts'!CF$18, 'E2 Allocators'!$B$15:$W$15, 0),FALSE)*$E157)</f>
        <v>0</v>
      </c>
      <c r="CG157" s="1411">
        <f>IF(ISERROR(VLOOKUP(VLOOKUP($A157, 'E4 TB Allocation Details'!$A$18:$L$205, MATCH("A &amp; G ID", 'E4 TB Allocation Details'!$A$18:$L$18, 0),FALSE), 'E2 Allocators'!$B$15:$W$361, MATCH('O5 Details by Class &amp; Accounts'!CG$18, 'E2 Allocators'!$B$15:$W$15, 0),FALSE)*$E157), 0, VLOOKUP(VLOOKUP($A157, 'E4 TB Allocation Details'!$A$18:$L$205, MATCH("A &amp; G ID", 'E4 TB Allocation Details'!$A$18:$L$18, 0),FALSE), 'E2 Allocators'!$B$15:$W$361, MATCH('O5 Details by Class &amp; Accounts'!CG$18, 'E2 Allocators'!$B$15:$W$15, 0),FALSE)*$E157)</f>
        <v>0</v>
      </c>
      <c r="CH157" s="1411">
        <f>IF(ISERROR(VLOOKUP(VLOOKUP($A157, 'E4 TB Allocation Details'!$A$18:$L$205, MATCH("A &amp; G ID", 'E4 TB Allocation Details'!$A$18:$L$18, 0),FALSE), 'E2 Allocators'!$B$15:$W$361, MATCH('O5 Details by Class &amp; Accounts'!CH$18, 'E2 Allocators'!$B$15:$W$15, 0),FALSE)*$E157), 0, VLOOKUP(VLOOKUP($A157, 'E4 TB Allocation Details'!$A$18:$L$205, MATCH("A &amp; G ID", 'E4 TB Allocation Details'!$A$18:$L$18, 0),FALSE), 'E2 Allocators'!$B$15:$W$361, MATCH('O5 Details by Class &amp; Accounts'!CH$18, 'E2 Allocators'!$B$15:$W$15, 0),FALSE)*$E157)</f>
        <v>0</v>
      </c>
      <c r="CI157" s="1411">
        <f>IF(ISERROR(VLOOKUP(VLOOKUP($A157, 'E4 TB Allocation Details'!$A$18:$L$205, MATCH("A &amp; G ID", 'E4 TB Allocation Details'!$A$18:$L$18, 0),FALSE), 'E2 Allocators'!$B$15:$W$361, MATCH('O5 Details by Class &amp; Accounts'!CI$18, 'E2 Allocators'!$B$15:$W$15, 0),FALSE)*$E157), 0, VLOOKUP(VLOOKUP($A157, 'E4 TB Allocation Details'!$A$18:$L$205, MATCH("A &amp; G ID", 'E4 TB Allocation Details'!$A$18:$L$18, 0),FALSE), 'E2 Allocators'!$B$15:$W$361, MATCH('O5 Details by Class &amp; Accounts'!CI$18, 'E2 Allocators'!$B$15:$W$15, 0),FALSE)*$E157)</f>
        <v>0</v>
      </c>
      <c r="CJ157" s="1411">
        <f>IF(ISERROR(VLOOKUP(VLOOKUP($A157, 'E4 TB Allocation Details'!$A$18:$L$205, MATCH("A &amp; G ID", 'E4 TB Allocation Details'!$A$18:$L$18, 0),FALSE), 'E2 Allocators'!$B$15:$W$361, MATCH('O5 Details by Class &amp; Accounts'!CJ$18, 'E2 Allocators'!$B$15:$W$15, 0),FALSE)*$E157), 0, VLOOKUP(VLOOKUP($A157, 'E4 TB Allocation Details'!$A$18:$L$205, MATCH("A &amp; G ID", 'E4 TB Allocation Details'!$A$18:$L$18, 0),FALSE), 'E2 Allocators'!$B$15:$W$361, MATCH('O5 Details by Class &amp; Accounts'!CJ$18, 'E2 Allocators'!$B$15:$W$15, 0),FALSE)*$E157)</f>
        <v>0</v>
      </c>
      <c r="CK157" s="1411">
        <f>IF(ISERROR(VLOOKUP(VLOOKUP($A157, 'E4 TB Allocation Details'!$A$18:$L$205, MATCH("A &amp; G ID", 'E4 TB Allocation Details'!$A$18:$L$18, 0),FALSE), 'E2 Allocators'!$B$15:$W$361, MATCH('O5 Details by Class &amp; Accounts'!CK$18, 'E2 Allocators'!$B$15:$W$15, 0),FALSE)*$E157), 0, VLOOKUP(VLOOKUP($A157, 'E4 TB Allocation Details'!$A$18:$L$205, MATCH("A &amp; G ID", 'E4 TB Allocation Details'!$A$18:$L$18, 0),FALSE), 'E2 Allocators'!$B$15:$W$361, MATCH('O5 Details by Class &amp; Accounts'!CK$18, 'E2 Allocators'!$B$15:$W$15, 0),FALSE)*$E157)</f>
        <v>0</v>
      </c>
      <c r="CL157" s="1411">
        <f>IF(ISERROR(VLOOKUP(VLOOKUP($A157, 'E4 TB Allocation Details'!$A$18:$L$205, MATCH("A &amp; G ID", 'E4 TB Allocation Details'!$A$18:$L$18, 0),FALSE), 'E2 Allocators'!$B$15:$W$361, MATCH('O5 Details by Class &amp; Accounts'!CL$18, 'E2 Allocators'!$B$15:$W$15, 0),FALSE)*$E157), 0, VLOOKUP(VLOOKUP($A157, 'E4 TB Allocation Details'!$A$18:$L$205, MATCH("A &amp; G ID", 'E4 TB Allocation Details'!$A$18:$L$18, 0),FALSE), 'E2 Allocators'!$B$15:$W$361, MATCH('O5 Details by Class &amp; Accounts'!CL$18, 'E2 Allocators'!$B$15:$W$15, 0),FALSE)*$E157)</f>
        <v>0</v>
      </c>
      <c r="CM157" s="1411">
        <f>IF(ISERROR(VLOOKUP(VLOOKUP($A157, 'E4 TB Allocation Details'!$A$18:$L$205, MATCH("A &amp; G ID", 'E4 TB Allocation Details'!$A$18:$L$18, 0),FALSE), 'E2 Allocators'!$B$15:$W$361, MATCH('O5 Details by Class &amp; Accounts'!CM$18, 'E2 Allocators'!$B$15:$W$15, 0),FALSE)*$E157), 0, VLOOKUP(VLOOKUP($A157, 'E4 TB Allocation Details'!$A$18:$L$205, MATCH("A &amp; G ID", 'E4 TB Allocation Details'!$A$18:$L$18, 0),FALSE), 'E2 Allocators'!$B$15:$W$361, MATCH('O5 Details by Class &amp; Accounts'!CM$18, 'E2 Allocators'!$B$15:$W$15, 0),FALSE)*$E157)</f>
        <v>0</v>
      </c>
      <c r="CN157" s="1411">
        <f>SUM(BT157:CM157)</f>
        <v>0</v>
      </c>
      <c r="CO157" s="1791">
        <f t="shared" si="36"/>
        <v>0</v>
      </c>
      <c r="CQ157" s="2086">
        <v>1860</v>
      </c>
    </row>
    <row r="158" spans="1:95" s="80" customFormat="1" ht="12.75">
      <c r="A158" s="1181">
        <v>5305</v>
      </c>
      <c r="B158" s="1182" t="s">
        <v>880</v>
      </c>
      <c r="C158" s="1788">
        <f>IF(ISERROR(VLOOKUP($A158,'I3 TB Data'!$A$23:$H$458,MATCH('O5 Details by Class &amp; Accounts'!$C$18, 'I3 TB Data'!$A$23:$H$23,0),0)), 0, VLOOKUP($A158,'I3 TB Data'!$A$23:$H$458,MATCH('O5 Details by Class &amp; Accounts'!$C$18,'I3 TB Data'!$A$23:$H$23,0),0))</f>
        <v>0</v>
      </c>
      <c r="D158" s="1789"/>
      <c r="E158" s="1788">
        <f t="shared" si="37"/>
        <v>0</v>
      </c>
      <c r="F158" s="1790">
        <f>IF(ISERROR(VLOOKUP($A158, 'E1 Categorization'!A33:E122, MATCH("Customer Component", 'E1 Categorization'!$A$33:$E$33,0), 0)), 0, IF(VLOOKUP($A158, 'E1 Categorization'!A33:E122, MATCH("Customer Component", 'E1 Categorization'!$A$33:$E$33,0), 0)=0, 'O5 Details by Class &amp; Accounts'!$E158, IF(AND(VLOOKUP($A158, 'E1 Categorization'!A33:E122, MATCH("Customer Component", 'E1 Categorization'!$A$33:$E$33,0), 0) &gt;0, VLOOKUP($A158, 'E1 Categorization'!A33:E122, MATCH("Customer Component", 'E1 Categorization'!$A$33:$E$33,0), 0)&lt;1), 'O5 Details by Class &amp; Accounts'!$E158*(1-VLOOKUP($A158, 'E1 Categorization'!A33:E122, MATCH("Customer Component", 'E1 Categorization'!$A$33:$E$33,0), 0)), 0)))</f>
        <v>0</v>
      </c>
      <c r="G158" s="1790">
        <f t="shared" ref="G158:G165" si="38">E158</f>
        <v>0</v>
      </c>
      <c r="H158" s="1411">
        <f t="shared" ref="H158:H205" si="39">F158+G158</f>
        <v>0</v>
      </c>
      <c r="I158" s="1411">
        <f>IF(ISERROR(VLOOKUP(VLOOKUP($A158, 'E4 TB Allocation Details'!$A$18:$L$205, MATCH("Demand ID", 'E4 TB Allocation Details'!$A$18:$L$18, 0),FALSE), 'E2 Allocators'!$B$15:$W$361, MATCH('O5 Details by Class &amp; Accounts'!I$18, 'E2 Allocators'!$B$15:$W$15, 0),FALSE)*$F158), 0, VLOOKUP(VLOOKUP($A158, 'E4 TB Allocation Details'!$A$18:$L$205, MATCH("Demand ID", 'E4 TB Allocation Details'!$A$18:$L$18, 0),FALSE), 'E2 Allocators'!$B$15:$W$361, MATCH('O5 Details by Class &amp; Accounts'!I$18, 'E2 Allocators'!$B$15:$W$15, 0),FALSE)*$F158)</f>
        <v>0</v>
      </c>
      <c r="J158" s="1411">
        <f>IF(ISERROR(VLOOKUP(VLOOKUP($A158, 'E4 TB Allocation Details'!$A$18:$L$205, MATCH("Demand ID", 'E4 TB Allocation Details'!$A$18:$L$18, 0),FALSE), 'E2 Allocators'!$B$15:$W$361, MATCH('O5 Details by Class &amp; Accounts'!J$18, 'E2 Allocators'!$B$15:$W$15, 0),FALSE)*$F158), 0, VLOOKUP(VLOOKUP($A158, 'E4 TB Allocation Details'!$A$18:$L$205, MATCH("Demand ID", 'E4 TB Allocation Details'!$A$18:$L$18, 0),FALSE), 'E2 Allocators'!$B$15:$W$361, MATCH('O5 Details by Class &amp; Accounts'!J$18, 'E2 Allocators'!$B$15:$W$15, 0),FALSE)*$F158)</f>
        <v>0</v>
      </c>
      <c r="K158" s="1411">
        <f>IF(ISERROR(VLOOKUP(VLOOKUP($A158, 'E4 TB Allocation Details'!$A$18:$L$205, MATCH("Demand ID", 'E4 TB Allocation Details'!$A$18:$L$18, 0),FALSE), 'E2 Allocators'!$B$15:$W$361, MATCH('O5 Details by Class &amp; Accounts'!K$18, 'E2 Allocators'!$B$15:$W$15, 0),FALSE)*$F158), 0, VLOOKUP(VLOOKUP($A158, 'E4 TB Allocation Details'!$A$18:$L$205, MATCH("Demand ID", 'E4 TB Allocation Details'!$A$18:$L$18, 0),FALSE), 'E2 Allocators'!$B$15:$W$361, MATCH('O5 Details by Class &amp; Accounts'!K$18, 'E2 Allocators'!$B$15:$W$15, 0),FALSE)*$F158)</f>
        <v>0</v>
      </c>
      <c r="L158" s="1411">
        <f>IF(ISERROR(VLOOKUP(VLOOKUP($A158, 'E4 TB Allocation Details'!$A$18:$L$205, MATCH("Demand ID", 'E4 TB Allocation Details'!$A$18:$L$18, 0),FALSE), 'E2 Allocators'!$B$15:$W$361, MATCH('O5 Details by Class &amp; Accounts'!L$18, 'E2 Allocators'!$B$15:$W$15, 0),FALSE)*$F158), 0, VLOOKUP(VLOOKUP($A158, 'E4 TB Allocation Details'!$A$18:$L$205, MATCH("Demand ID", 'E4 TB Allocation Details'!$A$18:$L$18, 0),FALSE), 'E2 Allocators'!$B$15:$W$361, MATCH('O5 Details by Class &amp; Accounts'!L$18, 'E2 Allocators'!$B$15:$W$15, 0),FALSE)*$F158)</f>
        <v>0</v>
      </c>
      <c r="M158" s="1411">
        <f>IF(ISERROR(VLOOKUP(VLOOKUP($A158, 'E4 TB Allocation Details'!$A$18:$L$205, MATCH("Demand ID", 'E4 TB Allocation Details'!$A$18:$L$18, 0),FALSE), 'E2 Allocators'!$B$15:$W$361, MATCH('O5 Details by Class &amp; Accounts'!M$18, 'E2 Allocators'!$B$15:$W$15, 0),FALSE)*$F158), 0, VLOOKUP(VLOOKUP($A158, 'E4 TB Allocation Details'!$A$18:$L$205, MATCH("Demand ID", 'E4 TB Allocation Details'!$A$18:$L$18, 0),FALSE), 'E2 Allocators'!$B$15:$W$361, MATCH('O5 Details by Class &amp; Accounts'!M$18, 'E2 Allocators'!$B$15:$W$15, 0),FALSE)*$F158)</f>
        <v>0</v>
      </c>
      <c r="N158" s="1411">
        <f>IF(ISERROR(VLOOKUP(VLOOKUP($A158, 'E4 TB Allocation Details'!$A$18:$L$205, MATCH("Demand ID", 'E4 TB Allocation Details'!$A$18:$L$18, 0),FALSE), 'E2 Allocators'!$B$15:$W$361, MATCH('O5 Details by Class &amp; Accounts'!N$18, 'E2 Allocators'!$B$15:$W$15, 0),FALSE)*$F158), 0, VLOOKUP(VLOOKUP($A158, 'E4 TB Allocation Details'!$A$18:$L$205, MATCH("Demand ID", 'E4 TB Allocation Details'!$A$18:$L$18, 0),FALSE), 'E2 Allocators'!$B$15:$W$361, MATCH('O5 Details by Class &amp; Accounts'!N$18, 'E2 Allocators'!$B$15:$W$15, 0),FALSE)*$F158)</f>
        <v>0</v>
      </c>
      <c r="O158" s="1411">
        <f>IF(ISERROR(VLOOKUP(VLOOKUP($A158, 'E4 TB Allocation Details'!$A$18:$L$205, MATCH("Demand ID", 'E4 TB Allocation Details'!$A$18:$L$18, 0),FALSE), 'E2 Allocators'!$B$15:$W$361, MATCH('O5 Details by Class &amp; Accounts'!O$18, 'E2 Allocators'!$B$15:$W$15, 0),FALSE)*$F158), 0, VLOOKUP(VLOOKUP($A158, 'E4 TB Allocation Details'!$A$18:$L$205, MATCH("Demand ID", 'E4 TB Allocation Details'!$A$18:$L$18, 0),FALSE), 'E2 Allocators'!$B$15:$W$361, MATCH('O5 Details by Class &amp; Accounts'!O$18, 'E2 Allocators'!$B$15:$W$15, 0),FALSE)*$F158)</f>
        <v>0</v>
      </c>
      <c r="P158" s="1411">
        <f>IF(ISERROR(VLOOKUP(VLOOKUP($A158, 'E4 TB Allocation Details'!$A$18:$L$205, MATCH("Demand ID", 'E4 TB Allocation Details'!$A$18:$L$18, 0),FALSE), 'E2 Allocators'!$B$15:$W$361, MATCH('O5 Details by Class &amp; Accounts'!P$18, 'E2 Allocators'!$B$15:$W$15, 0),FALSE)*$F158), 0, VLOOKUP(VLOOKUP($A158, 'E4 TB Allocation Details'!$A$18:$L$205, MATCH("Demand ID", 'E4 TB Allocation Details'!$A$18:$L$18, 0),FALSE), 'E2 Allocators'!$B$15:$W$361, MATCH('O5 Details by Class &amp; Accounts'!P$18, 'E2 Allocators'!$B$15:$W$15, 0),FALSE)*$F158)</f>
        <v>0</v>
      </c>
      <c r="Q158" s="1411">
        <f>IF(ISERROR(VLOOKUP(VLOOKUP($A158, 'E4 TB Allocation Details'!$A$18:$L$205, MATCH("Demand ID", 'E4 TB Allocation Details'!$A$18:$L$18, 0),FALSE), 'E2 Allocators'!$B$15:$W$361, MATCH('O5 Details by Class &amp; Accounts'!Q$18, 'E2 Allocators'!$B$15:$W$15, 0),FALSE)*$F158), 0, VLOOKUP(VLOOKUP($A158, 'E4 TB Allocation Details'!$A$18:$L$205, MATCH("Demand ID", 'E4 TB Allocation Details'!$A$18:$L$18, 0),FALSE), 'E2 Allocators'!$B$15:$W$361, MATCH('O5 Details by Class &amp; Accounts'!Q$18, 'E2 Allocators'!$B$15:$W$15, 0),FALSE)*$F158)</f>
        <v>0</v>
      </c>
      <c r="R158" s="1411">
        <f>IF(ISERROR(VLOOKUP(VLOOKUP($A158, 'E4 TB Allocation Details'!$A$18:$L$205, MATCH("Demand ID", 'E4 TB Allocation Details'!$A$18:$L$18, 0),FALSE), 'E2 Allocators'!$B$15:$W$361, MATCH('O5 Details by Class &amp; Accounts'!R$18, 'E2 Allocators'!$B$15:$W$15, 0),FALSE)*$F158), 0, VLOOKUP(VLOOKUP($A158, 'E4 TB Allocation Details'!$A$18:$L$205, MATCH("Demand ID", 'E4 TB Allocation Details'!$A$18:$L$18, 0),FALSE), 'E2 Allocators'!$B$15:$W$361, MATCH('O5 Details by Class &amp; Accounts'!R$18, 'E2 Allocators'!$B$15:$W$15, 0),FALSE)*$F158)</f>
        <v>0</v>
      </c>
      <c r="S158" s="1411">
        <f>IF(ISERROR(VLOOKUP(VLOOKUP($A158, 'E4 TB Allocation Details'!$A$18:$L$205, MATCH("Demand ID", 'E4 TB Allocation Details'!$A$18:$L$18, 0),FALSE), 'E2 Allocators'!$B$15:$W$361, MATCH('O5 Details by Class &amp; Accounts'!S$18, 'E2 Allocators'!$B$15:$W$15, 0),FALSE)*$F158), 0, VLOOKUP(VLOOKUP($A158, 'E4 TB Allocation Details'!$A$18:$L$205, MATCH("Demand ID", 'E4 TB Allocation Details'!$A$18:$L$18, 0),FALSE), 'E2 Allocators'!$B$15:$W$361, MATCH('O5 Details by Class &amp; Accounts'!S$18, 'E2 Allocators'!$B$15:$W$15, 0),FALSE)*$F158)</f>
        <v>0</v>
      </c>
      <c r="T158" s="1411">
        <f>IF(ISERROR(VLOOKUP(VLOOKUP($A158, 'E4 TB Allocation Details'!$A$18:$L$205, MATCH("Demand ID", 'E4 TB Allocation Details'!$A$18:$L$18, 0),FALSE), 'E2 Allocators'!$B$15:$W$361, MATCH('O5 Details by Class &amp; Accounts'!T$18, 'E2 Allocators'!$B$15:$W$15, 0),FALSE)*$F158), 0, VLOOKUP(VLOOKUP($A158, 'E4 TB Allocation Details'!$A$18:$L$205, MATCH("Demand ID", 'E4 TB Allocation Details'!$A$18:$L$18, 0),FALSE), 'E2 Allocators'!$B$15:$W$361, MATCH('O5 Details by Class &amp; Accounts'!T$18, 'E2 Allocators'!$B$15:$W$15, 0),FALSE)*$F158)</f>
        <v>0</v>
      </c>
      <c r="U158" s="1411">
        <f>IF(ISERROR(VLOOKUP(VLOOKUP($A158, 'E4 TB Allocation Details'!$A$18:$L$205, MATCH("Demand ID", 'E4 TB Allocation Details'!$A$18:$L$18, 0),FALSE), 'E2 Allocators'!$B$15:$W$361, MATCH('O5 Details by Class &amp; Accounts'!U$18, 'E2 Allocators'!$B$15:$W$15, 0),FALSE)*$F158), 0, VLOOKUP(VLOOKUP($A158, 'E4 TB Allocation Details'!$A$18:$L$205, MATCH("Demand ID", 'E4 TB Allocation Details'!$A$18:$L$18, 0),FALSE), 'E2 Allocators'!$B$15:$W$361, MATCH('O5 Details by Class &amp; Accounts'!U$18, 'E2 Allocators'!$B$15:$W$15, 0),FALSE)*$F158)</f>
        <v>0</v>
      </c>
      <c r="V158" s="1411">
        <f>IF(ISERROR(VLOOKUP(VLOOKUP($A158, 'E4 TB Allocation Details'!$A$18:$L$205, MATCH("Demand ID", 'E4 TB Allocation Details'!$A$18:$L$18, 0),FALSE), 'E2 Allocators'!$B$15:$W$361, MATCH('O5 Details by Class &amp; Accounts'!V$18, 'E2 Allocators'!$B$15:$W$15, 0),FALSE)*$F158), 0, VLOOKUP(VLOOKUP($A158, 'E4 TB Allocation Details'!$A$18:$L$205, MATCH("Demand ID", 'E4 TB Allocation Details'!$A$18:$L$18, 0),FALSE), 'E2 Allocators'!$B$15:$W$361, MATCH('O5 Details by Class &amp; Accounts'!V$18, 'E2 Allocators'!$B$15:$W$15, 0),FALSE)*$F158)</f>
        <v>0</v>
      </c>
      <c r="W158" s="1411">
        <f>IF(ISERROR(VLOOKUP(VLOOKUP($A158, 'E4 TB Allocation Details'!$A$18:$L$205, MATCH("Demand ID", 'E4 TB Allocation Details'!$A$18:$L$18, 0),FALSE), 'E2 Allocators'!$B$15:$W$361, MATCH('O5 Details by Class &amp; Accounts'!W$18, 'E2 Allocators'!$B$15:$W$15, 0),FALSE)*$F158), 0, VLOOKUP(VLOOKUP($A158, 'E4 TB Allocation Details'!$A$18:$L$205, MATCH("Demand ID", 'E4 TB Allocation Details'!$A$18:$L$18, 0),FALSE), 'E2 Allocators'!$B$15:$W$361, MATCH('O5 Details by Class &amp; Accounts'!W$18, 'E2 Allocators'!$B$15:$W$15, 0),FALSE)*$F158)</f>
        <v>0</v>
      </c>
      <c r="X158" s="1411">
        <f>IF(ISERROR(VLOOKUP(VLOOKUP($A158, 'E4 TB Allocation Details'!$A$18:$L$205, MATCH("Demand ID", 'E4 TB Allocation Details'!$A$18:$L$18, 0),FALSE), 'E2 Allocators'!$B$15:$W$361, MATCH('O5 Details by Class &amp; Accounts'!X$18, 'E2 Allocators'!$B$15:$W$15, 0),FALSE)*$F158), 0, VLOOKUP(VLOOKUP($A158, 'E4 TB Allocation Details'!$A$18:$L$205, MATCH("Demand ID", 'E4 TB Allocation Details'!$A$18:$L$18, 0),FALSE), 'E2 Allocators'!$B$15:$W$361, MATCH('O5 Details by Class &amp; Accounts'!X$18, 'E2 Allocators'!$B$15:$W$15, 0),FALSE)*$F158)</f>
        <v>0</v>
      </c>
      <c r="Y158" s="1411">
        <f>IF(ISERROR(VLOOKUP(VLOOKUP($A158, 'E4 TB Allocation Details'!$A$18:$L$205, MATCH("Demand ID", 'E4 TB Allocation Details'!$A$18:$L$18, 0),FALSE), 'E2 Allocators'!$B$15:$W$361, MATCH('O5 Details by Class &amp; Accounts'!Y$18, 'E2 Allocators'!$B$15:$W$15, 0),FALSE)*$F158), 0, VLOOKUP(VLOOKUP($A158, 'E4 TB Allocation Details'!$A$18:$L$205, MATCH("Demand ID", 'E4 TB Allocation Details'!$A$18:$L$18, 0),FALSE), 'E2 Allocators'!$B$15:$W$361, MATCH('O5 Details by Class &amp; Accounts'!Y$18, 'E2 Allocators'!$B$15:$W$15, 0),FALSE)*$F158)</f>
        <v>0</v>
      </c>
      <c r="Z158" s="1411">
        <f>IF(ISERROR(VLOOKUP(VLOOKUP($A158, 'E4 TB Allocation Details'!$A$18:$L$205, MATCH("Demand ID", 'E4 TB Allocation Details'!$A$18:$L$18, 0),FALSE), 'E2 Allocators'!$B$15:$W$361, MATCH('O5 Details by Class &amp; Accounts'!Z$18, 'E2 Allocators'!$B$15:$W$15, 0),FALSE)*$F158), 0, VLOOKUP(VLOOKUP($A158, 'E4 TB Allocation Details'!$A$18:$L$205, MATCH("Demand ID", 'E4 TB Allocation Details'!$A$18:$L$18, 0),FALSE), 'E2 Allocators'!$B$15:$W$361, MATCH('O5 Details by Class &amp; Accounts'!Z$18, 'E2 Allocators'!$B$15:$W$15, 0),FALSE)*$F158)</f>
        <v>0</v>
      </c>
      <c r="AA158" s="1411">
        <f>IF(ISERROR(VLOOKUP(VLOOKUP($A158, 'E4 TB Allocation Details'!$A$18:$L$205, MATCH("Demand ID", 'E4 TB Allocation Details'!$A$18:$L$18, 0),FALSE), 'E2 Allocators'!$B$15:$W$361, MATCH('O5 Details by Class &amp; Accounts'!AA$18, 'E2 Allocators'!$B$15:$W$15, 0),FALSE)*$F158), 0, VLOOKUP(VLOOKUP($A158, 'E4 TB Allocation Details'!$A$18:$L$205, MATCH("Demand ID", 'E4 TB Allocation Details'!$A$18:$L$18, 0),FALSE), 'E2 Allocators'!$B$15:$W$361, MATCH('O5 Details by Class &amp; Accounts'!AA$18, 'E2 Allocators'!$B$15:$W$15, 0),FALSE)*$F158)</f>
        <v>0</v>
      </c>
      <c r="AB158" s="1411">
        <f>IF(ISERROR(VLOOKUP(VLOOKUP($A158, 'E4 TB Allocation Details'!$A$18:$L$205, MATCH("Demand ID", 'E4 TB Allocation Details'!$A$18:$L$18, 0),FALSE), 'E2 Allocators'!$B$15:$W$361, MATCH('O5 Details by Class &amp; Accounts'!AB$18, 'E2 Allocators'!$B$15:$W$15, 0),FALSE)*$F158), 0, VLOOKUP(VLOOKUP($A158, 'E4 TB Allocation Details'!$A$18:$L$205, MATCH("Demand ID", 'E4 TB Allocation Details'!$A$18:$L$18, 0),FALSE), 'E2 Allocators'!$B$15:$W$361, MATCH('O5 Details by Class &amp; Accounts'!AB$18, 'E2 Allocators'!$B$15:$W$15, 0),FALSE)*$F158)</f>
        <v>0</v>
      </c>
      <c r="AC158" s="1411">
        <f t="shared" ref="AC158:AC205" si="40">SUM(I158:AB158)</f>
        <v>0</v>
      </c>
      <c r="AD158" s="1411">
        <f>IF(ISERROR(VLOOKUP(VLOOKUP($A158, 'E4 TB Allocation Details'!$A$18:$L$205, MATCH("Customer ID", 'E4 TB Allocation Details'!$A$18:$L$18, 0),FALSE), 'E2 Allocators'!$B$15:$W$361, MATCH('O5 Details by Class &amp; Accounts'!AD$18, 'E2 Allocators'!$B$15:$W$15, 0),FALSE)*$G158), 0, VLOOKUP(VLOOKUP($A158, 'E4 TB Allocation Details'!$A$18:$L$205, MATCH("Customer ID", 'E4 TB Allocation Details'!$A$18:$L$18, 0),FALSE), 'E2 Allocators'!$B$15:$W$361, MATCH('O5 Details by Class &amp; Accounts'!AD$18, 'E2 Allocators'!$B$15:$W$15, 0),FALSE)*$G158)</f>
        <v>0</v>
      </c>
      <c r="AE158" s="1411">
        <f>IF(ISERROR(VLOOKUP(VLOOKUP($A158, 'E4 TB Allocation Details'!$A$18:$L$205, MATCH("Customer ID", 'E4 TB Allocation Details'!$A$18:$L$18, 0),FALSE), 'E2 Allocators'!$B$15:$W$361, MATCH('O5 Details by Class &amp; Accounts'!AE$18, 'E2 Allocators'!$B$15:$W$15, 0),FALSE)*$G158), 0, VLOOKUP(VLOOKUP($A158, 'E4 TB Allocation Details'!$A$18:$L$205, MATCH("Customer ID", 'E4 TB Allocation Details'!$A$18:$L$18, 0),FALSE), 'E2 Allocators'!$B$15:$W$361, MATCH('O5 Details by Class &amp; Accounts'!AE$18, 'E2 Allocators'!$B$15:$W$15, 0),FALSE)*$G158)</f>
        <v>0</v>
      </c>
      <c r="AF158" s="1411">
        <f>IF(ISERROR(VLOOKUP(VLOOKUP($A158, 'E4 TB Allocation Details'!$A$18:$L$205, MATCH("Customer ID", 'E4 TB Allocation Details'!$A$18:$L$18, 0),FALSE), 'E2 Allocators'!$B$15:$W$361, MATCH('O5 Details by Class &amp; Accounts'!AF$18, 'E2 Allocators'!$B$15:$W$15, 0),FALSE)*$G158), 0, VLOOKUP(VLOOKUP($A158, 'E4 TB Allocation Details'!$A$18:$L$205, MATCH("Customer ID", 'E4 TB Allocation Details'!$A$18:$L$18, 0),FALSE), 'E2 Allocators'!$B$15:$W$361, MATCH('O5 Details by Class &amp; Accounts'!AF$18, 'E2 Allocators'!$B$15:$W$15, 0),FALSE)*$G158)</f>
        <v>0</v>
      </c>
      <c r="AG158" s="1411">
        <f>IF(ISERROR(VLOOKUP(VLOOKUP($A158, 'E4 TB Allocation Details'!$A$18:$L$205, MATCH("Customer ID", 'E4 TB Allocation Details'!$A$18:$L$18, 0),FALSE), 'E2 Allocators'!$B$15:$W$361, MATCH('O5 Details by Class &amp; Accounts'!AG$18, 'E2 Allocators'!$B$15:$W$15, 0),FALSE)*$G158), 0, VLOOKUP(VLOOKUP($A158, 'E4 TB Allocation Details'!$A$18:$L$205, MATCH("Customer ID", 'E4 TB Allocation Details'!$A$18:$L$18, 0),FALSE), 'E2 Allocators'!$B$15:$W$361, MATCH('O5 Details by Class &amp; Accounts'!AG$18, 'E2 Allocators'!$B$15:$W$15, 0),FALSE)*$G158)</f>
        <v>0</v>
      </c>
      <c r="AH158" s="1411">
        <f>IF(ISERROR(VLOOKUP(VLOOKUP($A158, 'E4 TB Allocation Details'!$A$18:$L$205, MATCH("Customer ID", 'E4 TB Allocation Details'!$A$18:$L$18, 0),FALSE), 'E2 Allocators'!$B$15:$W$361, MATCH('O5 Details by Class &amp; Accounts'!AH$18, 'E2 Allocators'!$B$15:$W$15, 0),FALSE)*$G158), 0, VLOOKUP(VLOOKUP($A158, 'E4 TB Allocation Details'!$A$18:$L$205, MATCH("Customer ID", 'E4 TB Allocation Details'!$A$18:$L$18, 0),FALSE), 'E2 Allocators'!$B$15:$W$361, MATCH('O5 Details by Class &amp; Accounts'!AH$18, 'E2 Allocators'!$B$15:$W$15, 0),FALSE)*$G158)</f>
        <v>0</v>
      </c>
      <c r="AI158" s="1411">
        <f>IF(ISERROR(VLOOKUP(VLOOKUP($A158, 'E4 TB Allocation Details'!$A$18:$L$205, MATCH("Customer ID", 'E4 TB Allocation Details'!$A$18:$L$18, 0),FALSE), 'E2 Allocators'!$B$15:$W$361, MATCH('O5 Details by Class &amp; Accounts'!AI$18, 'E2 Allocators'!$B$15:$W$15, 0),FALSE)*$G158), 0, VLOOKUP(VLOOKUP($A158, 'E4 TB Allocation Details'!$A$18:$L$205, MATCH("Customer ID", 'E4 TB Allocation Details'!$A$18:$L$18, 0),FALSE), 'E2 Allocators'!$B$15:$W$361, MATCH('O5 Details by Class &amp; Accounts'!AI$18, 'E2 Allocators'!$B$15:$W$15, 0),FALSE)*$G158)</f>
        <v>0</v>
      </c>
      <c r="AJ158" s="1411">
        <f>IF(ISERROR(VLOOKUP(VLOOKUP($A158, 'E4 TB Allocation Details'!$A$18:$L$205, MATCH("Customer ID", 'E4 TB Allocation Details'!$A$18:$L$18, 0),FALSE), 'E2 Allocators'!$B$15:$W$361, MATCH('O5 Details by Class &amp; Accounts'!AJ$18, 'E2 Allocators'!$B$15:$W$15, 0),FALSE)*$G158), 0, VLOOKUP(VLOOKUP($A158, 'E4 TB Allocation Details'!$A$18:$L$205, MATCH("Customer ID", 'E4 TB Allocation Details'!$A$18:$L$18, 0),FALSE), 'E2 Allocators'!$B$15:$W$361, MATCH('O5 Details by Class &amp; Accounts'!AJ$18, 'E2 Allocators'!$B$15:$W$15, 0),FALSE)*$G158)</f>
        <v>0</v>
      </c>
      <c r="AK158" s="1411">
        <f>IF(ISERROR(VLOOKUP(VLOOKUP($A158, 'E4 TB Allocation Details'!$A$18:$L$205, MATCH("Customer ID", 'E4 TB Allocation Details'!$A$18:$L$18, 0),FALSE), 'E2 Allocators'!$B$15:$W$361, MATCH('O5 Details by Class &amp; Accounts'!AK$18, 'E2 Allocators'!$B$15:$W$15, 0),FALSE)*$G158), 0, VLOOKUP(VLOOKUP($A158, 'E4 TB Allocation Details'!$A$18:$L$205, MATCH("Customer ID", 'E4 TB Allocation Details'!$A$18:$L$18, 0),FALSE), 'E2 Allocators'!$B$15:$W$361, MATCH('O5 Details by Class &amp; Accounts'!AK$18, 'E2 Allocators'!$B$15:$W$15, 0),FALSE)*$G158)</f>
        <v>0</v>
      </c>
      <c r="AL158" s="1411">
        <f>IF(ISERROR(VLOOKUP(VLOOKUP($A158, 'E4 TB Allocation Details'!$A$18:$L$205, MATCH("Customer ID", 'E4 TB Allocation Details'!$A$18:$L$18, 0),FALSE), 'E2 Allocators'!$B$15:$W$361, MATCH('O5 Details by Class &amp; Accounts'!AL$18, 'E2 Allocators'!$B$15:$W$15, 0),FALSE)*$G158), 0, VLOOKUP(VLOOKUP($A158, 'E4 TB Allocation Details'!$A$18:$L$205, MATCH("Customer ID", 'E4 TB Allocation Details'!$A$18:$L$18, 0),FALSE), 'E2 Allocators'!$B$15:$W$361, MATCH('O5 Details by Class &amp; Accounts'!AL$18, 'E2 Allocators'!$B$15:$W$15, 0),FALSE)*$G158)</f>
        <v>0</v>
      </c>
      <c r="AM158" s="1411">
        <f>IF(ISERROR(VLOOKUP(VLOOKUP($A158, 'E4 TB Allocation Details'!$A$18:$L$205, MATCH("Customer ID", 'E4 TB Allocation Details'!$A$18:$L$18, 0),FALSE), 'E2 Allocators'!$B$15:$W$361, MATCH('O5 Details by Class &amp; Accounts'!AM$18, 'E2 Allocators'!$B$15:$W$15, 0),FALSE)*$G158), 0, VLOOKUP(VLOOKUP($A158, 'E4 TB Allocation Details'!$A$18:$L$205, MATCH("Customer ID", 'E4 TB Allocation Details'!$A$18:$L$18, 0),FALSE), 'E2 Allocators'!$B$15:$W$361, MATCH('O5 Details by Class &amp; Accounts'!AM$18, 'E2 Allocators'!$B$15:$W$15, 0),FALSE)*$G158)</f>
        <v>0</v>
      </c>
      <c r="AN158" s="1411">
        <f>IF(ISERROR(VLOOKUP(VLOOKUP($A158, 'E4 TB Allocation Details'!$A$18:$L$205, MATCH("Customer ID", 'E4 TB Allocation Details'!$A$18:$L$18, 0),FALSE), 'E2 Allocators'!$B$15:$W$361, MATCH('O5 Details by Class &amp; Accounts'!AN$18, 'E2 Allocators'!$B$15:$W$15, 0),FALSE)*$G158), 0, VLOOKUP(VLOOKUP($A158, 'E4 TB Allocation Details'!$A$18:$L$205, MATCH("Customer ID", 'E4 TB Allocation Details'!$A$18:$L$18, 0),FALSE), 'E2 Allocators'!$B$15:$W$361, MATCH('O5 Details by Class &amp; Accounts'!AN$18, 'E2 Allocators'!$B$15:$W$15, 0),FALSE)*$G158)</f>
        <v>0</v>
      </c>
      <c r="AO158" s="1411">
        <f>IF(ISERROR(VLOOKUP(VLOOKUP($A158, 'E4 TB Allocation Details'!$A$18:$L$205, MATCH("Customer ID", 'E4 TB Allocation Details'!$A$18:$L$18, 0),FALSE), 'E2 Allocators'!$B$15:$W$361, MATCH('O5 Details by Class &amp; Accounts'!AO$18, 'E2 Allocators'!$B$15:$W$15, 0),FALSE)*$G158), 0, VLOOKUP(VLOOKUP($A158, 'E4 TB Allocation Details'!$A$18:$L$205, MATCH("Customer ID", 'E4 TB Allocation Details'!$A$18:$L$18, 0),FALSE), 'E2 Allocators'!$B$15:$W$361, MATCH('O5 Details by Class &amp; Accounts'!AO$18, 'E2 Allocators'!$B$15:$W$15, 0),FALSE)*$G158)</f>
        <v>0</v>
      </c>
      <c r="AP158" s="1411">
        <f>IF(ISERROR(VLOOKUP(VLOOKUP($A158, 'E4 TB Allocation Details'!$A$18:$L$205, MATCH("Customer ID", 'E4 TB Allocation Details'!$A$18:$L$18, 0),FALSE), 'E2 Allocators'!$B$15:$W$361, MATCH('O5 Details by Class &amp; Accounts'!AP$18, 'E2 Allocators'!$B$15:$W$15, 0),FALSE)*$G158), 0, VLOOKUP(VLOOKUP($A158, 'E4 TB Allocation Details'!$A$18:$L$205, MATCH("Customer ID", 'E4 TB Allocation Details'!$A$18:$L$18, 0),FALSE), 'E2 Allocators'!$B$15:$W$361, MATCH('O5 Details by Class &amp; Accounts'!AP$18, 'E2 Allocators'!$B$15:$W$15, 0),FALSE)*$G158)</f>
        <v>0</v>
      </c>
      <c r="AQ158" s="1411">
        <f>IF(ISERROR(VLOOKUP(VLOOKUP($A158, 'E4 TB Allocation Details'!$A$18:$L$205, MATCH("Customer ID", 'E4 TB Allocation Details'!$A$18:$L$18, 0),FALSE), 'E2 Allocators'!$B$15:$W$361, MATCH('O5 Details by Class &amp; Accounts'!AQ$18, 'E2 Allocators'!$B$15:$W$15, 0),FALSE)*$G158), 0, VLOOKUP(VLOOKUP($A158, 'E4 TB Allocation Details'!$A$18:$L$205, MATCH("Customer ID", 'E4 TB Allocation Details'!$A$18:$L$18, 0),FALSE), 'E2 Allocators'!$B$15:$W$361, MATCH('O5 Details by Class &amp; Accounts'!AQ$18, 'E2 Allocators'!$B$15:$W$15, 0),FALSE)*$G158)</f>
        <v>0</v>
      </c>
      <c r="AR158" s="1411">
        <f>IF(ISERROR(VLOOKUP(VLOOKUP($A158, 'E4 TB Allocation Details'!$A$18:$L$205, MATCH("Customer ID", 'E4 TB Allocation Details'!$A$18:$L$18, 0),FALSE), 'E2 Allocators'!$B$15:$W$361, MATCH('O5 Details by Class &amp; Accounts'!AR$18, 'E2 Allocators'!$B$15:$W$15, 0),FALSE)*$G158), 0, VLOOKUP(VLOOKUP($A158, 'E4 TB Allocation Details'!$A$18:$L$205, MATCH("Customer ID", 'E4 TB Allocation Details'!$A$18:$L$18, 0),FALSE), 'E2 Allocators'!$B$15:$W$361, MATCH('O5 Details by Class &amp; Accounts'!AR$18, 'E2 Allocators'!$B$15:$W$15, 0),FALSE)*$G158)</f>
        <v>0</v>
      </c>
      <c r="AS158" s="1411">
        <f>IF(ISERROR(VLOOKUP(VLOOKUP($A158, 'E4 TB Allocation Details'!$A$18:$L$205, MATCH("Customer ID", 'E4 TB Allocation Details'!$A$18:$L$18, 0),FALSE), 'E2 Allocators'!$B$15:$W$361, MATCH('O5 Details by Class &amp; Accounts'!AS$18, 'E2 Allocators'!$B$15:$W$15, 0),FALSE)*$G158), 0, VLOOKUP(VLOOKUP($A158, 'E4 TB Allocation Details'!$A$18:$L$205, MATCH("Customer ID", 'E4 TB Allocation Details'!$A$18:$L$18, 0),FALSE), 'E2 Allocators'!$B$15:$W$361, MATCH('O5 Details by Class &amp; Accounts'!AS$18, 'E2 Allocators'!$B$15:$W$15, 0),FALSE)*$G158)</f>
        <v>0</v>
      </c>
      <c r="AT158" s="1411">
        <f>IF(ISERROR(VLOOKUP(VLOOKUP($A158, 'E4 TB Allocation Details'!$A$18:$L$205, MATCH("Customer ID", 'E4 TB Allocation Details'!$A$18:$L$18, 0),FALSE), 'E2 Allocators'!$B$15:$W$361, MATCH('O5 Details by Class &amp; Accounts'!AT$18, 'E2 Allocators'!$B$15:$W$15, 0),FALSE)*$G158), 0, VLOOKUP(VLOOKUP($A158, 'E4 TB Allocation Details'!$A$18:$L$205, MATCH("Customer ID", 'E4 TB Allocation Details'!$A$18:$L$18, 0),FALSE), 'E2 Allocators'!$B$15:$W$361, MATCH('O5 Details by Class &amp; Accounts'!AT$18, 'E2 Allocators'!$B$15:$W$15, 0),FALSE)*$G158)</f>
        <v>0</v>
      </c>
      <c r="AU158" s="1411">
        <f>IF(ISERROR(VLOOKUP(VLOOKUP($A158, 'E4 TB Allocation Details'!$A$18:$L$205, MATCH("Customer ID", 'E4 TB Allocation Details'!$A$18:$L$18, 0),FALSE), 'E2 Allocators'!$B$15:$W$361, MATCH('O5 Details by Class &amp; Accounts'!AU$18, 'E2 Allocators'!$B$15:$W$15, 0),FALSE)*$G158), 0, VLOOKUP(VLOOKUP($A158, 'E4 TB Allocation Details'!$A$18:$L$205, MATCH("Customer ID", 'E4 TB Allocation Details'!$A$18:$L$18, 0),FALSE), 'E2 Allocators'!$B$15:$W$361, MATCH('O5 Details by Class &amp; Accounts'!AU$18, 'E2 Allocators'!$B$15:$W$15, 0),FALSE)*$G158)</f>
        <v>0</v>
      </c>
      <c r="AV158" s="1411">
        <f>IF(ISERROR(VLOOKUP(VLOOKUP($A158, 'E4 TB Allocation Details'!$A$18:$L$205, MATCH("Customer ID", 'E4 TB Allocation Details'!$A$18:$L$18, 0),FALSE), 'E2 Allocators'!$B$15:$W$361, MATCH('O5 Details by Class &amp; Accounts'!AV$18, 'E2 Allocators'!$B$15:$W$15, 0),FALSE)*$G158), 0, VLOOKUP(VLOOKUP($A158, 'E4 TB Allocation Details'!$A$18:$L$205, MATCH("Customer ID", 'E4 TB Allocation Details'!$A$18:$L$18, 0),FALSE), 'E2 Allocators'!$B$15:$W$361, MATCH('O5 Details by Class &amp; Accounts'!AV$18, 'E2 Allocators'!$B$15:$W$15, 0),FALSE)*$G158)</f>
        <v>0</v>
      </c>
      <c r="AW158" s="1411">
        <f>IF(ISERROR(VLOOKUP(VLOOKUP($A158, 'E4 TB Allocation Details'!$A$18:$L$205, MATCH("Customer ID", 'E4 TB Allocation Details'!$A$18:$L$18, 0),FALSE), 'E2 Allocators'!$B$15:$W$361, MATCH('O5 Details by Class &amp; Accounts'!AW$18, 'E2 Allocators'!$B$15:$W$15, 0),FALSE)*$G158), 0, VLOOKUP(VLOOKUP($A158, 'E4 TB Allocation Details'!$A$18:$L$205, MATCH("Customer ID", 'E4 TB Allocation Details'!$A$18:$L$18, 0),FALSE), 'E2 Allocators'!$B$15:$W$361, MATCH('O5 Details by Class &amp; Accounts'!AW$18, 'E2 Allocators'!$B$15:$W$15, 0),FALSE)*$G158)</f>
        <v>0</v>
      </c>
      <c r="AX158" s="1411">
        <f>SUM(AD158:AW158)</f>
        <v>0</v>
      </c>
      <c r="AY158" s="1411">
        <f>IF(ISERROR(VLOOKUP(VLOOKUP($A158, 'E4 TB Allocation Details'!$A$18:$L$205, MATCH("Misc ID", 'E4 TB Allocation Details'!$A$18:$L$18, 0),FALSE), 'E2 Allocators'!$B$15:$W$361, MATCH('O5 Details by Class &amp; Accounts'!AY$18, 'E2 Allocators'!$B$15:$W$15, 0),FALSE)*$E158), 0, VLOOKUP(VLOOKUP($A158, 'E4 TB Allocation Details'!$A$18:$L$205, MATCH("Misc ID", 'E4 TB Allocation Details'!$A$18:$L$18, 0),FALSE), 'E2 Allocators'!$B$15:$W$361, MATCH('O5 Details by Class &amp; Accounts'!AY$18, 'E2 Allocators'!$B$15:$W$15, 0),FALSE)*$E158)</f>
        <v>0</v>
      </c>
      <c r="AZ158" s="1411">
        <f>IF(ISERROR(VLOOKUP(VLOOKUP($A158, 'E4 TB Allocation Details'!$A$18:$L$205, MATCH("Misc ID", 'E4 TB Allocation Details'!$A$18:$L$18, 0),FALSE), 'E2 Allocators'!$B$15:$W$361, MATCH('O5 Details by Class &amp; Accounts'!AZ$18, 'E2 Allocators'!$B$15:$W$15, 0),FALSE)*$E158), 0, VLOOKUP(VLOOKUP($A158, 'E4 TB Allocation Details'!$A$18:$L$205, MATCH("Misc ID", 'E4 TB Allocation Details'!$A$18:$L$18, 0),FALSE), 'E2 Allocators'!$B$15:$W$361, MATCH('O5 Details by Class &amp; Accounts'!AZ$18, 'E2 Allocators'!$B$15:$W$15, 0),FALSE)*$E158)</f>
        <v>0</v>
      </c>
      <c r="BA158" s="1411">
        <f>IF(ISERROR(VLOOKUP(VLOOKUP($A158, 'E4 TB Allocation Details'!$A$18:$L$205, MATCH("Misc ID", 'E4 TB Allocation Details'!$A$18:$L$18, 0),FALSE), 'E2 Allocators'!$B$15:$W$361, MATCH('O5 Details by Class &amp; Accounts'!BA$18, 'E2 Allocators'!$B$15:$W$15, 0),FALSE)*$E158), 0, VLOOKUP(VLOOKUP($A158, 'E4 TB Allocation Details'!$A$18:$L$205, MATCH("Misc ID", 'E4 TB Allocation Details'!$A$18:$L$18, 0),FALSE), 'E2 Allocators'!$B$15:$W$361, MATCH('O5 Details by Class &amp; Accounts'!BA$18, 'E2 Allocators'!$B$15:$W$15, 0),FALSE)*$E158)</f>
        <v>0</v>
      </c>
      <c r="BB158" s="1411">
        <f>IF(ISERROR(VLOOKUP(VLOOKUP($A158, 'E4 TB Allocation Details'!$A$18:$L$205, MATCH("Misc ID", 'E4 TB Allocation Details'!$A$18:$L$18, 0),FALSE), 'E2 Allocators'!$B$15:$W$361, MATCH('O5 Details by Class &amp; Accounts'!BB$18, 'E2 Allocators'!$B$15:$W$15, 0),FALSE)*$E158), 0, VLOOKUP(VLOOKUP($A158, 'E4 TB Allocation Details'!$A$18:$L$205, MATCH("Misc ID", 'E4 TB Allocation Details'!$A$18:$L$18, 0),FALSE), 'E2 Allocators'!$B$15:$W$361, MATCH('O5 Details by Class &amp; Accounts'!BB$18, 'E2 Allocators'!$B$15:$W$15, 0),FALSE)*$E158)</f>
        <v>0</v>
      </c>
      <c r="BC158" s="1411">
        <f>IF(ISERROR(VLOOKUP(VLOOKUP($A158, 'E4 TB Allocation Details'!$A$18:$L$205, MATCH("Misc ID", 'E4 TB Allocation Details'!$A$18:$L$18, 0),FALSE), 'E2 Allocators'!$B$15:$W$361, MATCH('O5 Details by Class &amp; Accounts'!BC$18, 'E2 Allocators'!$B$15:$W$15, 0),FALSE)*$E158), 0, VLOOKUP(VLOOKUP($A158, 'E4 TB Allocation Details'!$A$18:$L$205, MATCH("Misc ID", 'E4 TB Allocation Details'!$A$18:$L$18, 0),FALSE), 'E2 Allocators'!$B$15:$W$361, MATCH('O5 Details by Class &amp; Accounts'!BC$18, 'E2 Allocators'!$B$15:$W$15, 0),FALSE)*$E158)</f>
        <v>0</v>
      </c>
      <c r="BD158" s="1411">
        <f>IF(ISERROR(VLOOKUP(VLOOKUP($A158, 'E4 TB Allocation Details'!$A$18:$L$205, MATCH("Misc ID", 'E4 TB Allocation Details'!$A$18:$L$18, 0),FALSE), 'E2 Allocators'!$B$15:$W$361, MATCH('O5 Details by Class &amp; Accounts'!BD$18, 'E2 Allocators'!$B$15:$W$15, 0),FALSE)*$E158), 0, VLOOKUP(VLOOKUP($A158, 'E4 TB Allocation Details'!$A$18:$L$205, MATCH("Misc ID", 'E4 TB Allocation Details'!$A$18:$L$18, 0),FALSE), 'E2 Allocators'!$B$15:$W$361, MATCH('O5 Details by Class &amp; Accounts'!BD$18, 'E2 Allocators'!$B$15:$W$15, 0),FALSE)*$E158)</f>
        <v>0</v>
      </c>
      <c r="BE158" s="1411">
        <f>IF(ISERROR(VLOOKUP(VLOOKUP($A158, 'E4 TB Allocation Details'!$A$18:$L$205, MATCH("Misc ID", 'E4 TB Allocation Details'!$A$18:$L$18, 0),FALSE), 'E2 Allocators'!$B$15:$W$361, MATCH('O5 Details by Class &amp; Accounts'!BE$18, 'E2 Allocators'!$B$15:$W$15, 0),FALSE)*$E158), 0, VLOOKUP(VLOOKUP($A158, 'E4 TB Allocation Details'!$A$18:$L$205, MATCH("Misc ID", 'E4 TB Allocation Details'!$A$18:$L$18, 0),FALSE), 'E2 Allocators'!$B$15:$W$361, MATCH('O5 Details by Class &amp; Accounts'!BE$18, 'E2 Allocators'!$B$15:$W$15, 0),FALSE)*$E158)</f>
        <v>0</v>
      </c>
      <c r="BF158" s="1411">
        <f>IF(ISERROR(VLOOKUP(VLOOKUP($A158, 'E4 TB Allocation Details'!$A$18:$L$205, MATCH("Misc ID", 'E4 TB Allocation Details'!$A$18:$L$18, 0),FALSE), 'E2 Allocators'!$B$15:$W$361, MATCH('O5 Details by Class &amp; Accounts'!BF$18, 'E2 Allocators'!$B$15:$W$15, 0),FALSE)*$E158), 0, VLOOKUP(VLOOKUP($A158, 'E4 TB Allocation Details'!$A$18:$L$205, MATCH("Misc ID", 'E4 TB Allocation Details'!$A$18:$L$18, 0),FALSE), 'E2 Allocators'!$B$15:$W$361, MATCH('O5 Details by Class &amp; Accounts'!BF$18, 'E2 Allocators'!$B$15:$W$15, 0),FALSE)*$E158)</f>
        <v>0</v>
      </c>
      <c r="BG158" s="1411">
        <f>IF(ISERROR(VLOOKUP(VLOOKUP($A158, 'E4 TB Allocation Details'!$A$18:$L$205, MATCH("Misc ID", 'E4 TB Allocation Details'!$A$18:$L$18, 0),FALSE), 'E2 Allocators'!$B$15:$W$361, MATCH('O5 Details by Class &amp; Accounts'!BG$18, 'E2 Allocators'!$B$15:$W$15, 0),FALSE)*$E158), 0, VLOOKUP(VLOOKUP($A158, 'E4 TB Allocation Details'!$A$18:$L$205, MATCH("Misc ID", 'E4 TB Allocation Details'!$A$18:$L$18, 0),FALSE), 'E2 Allocators'!$B$15:$W$361, MATCH('O5 Details by Class &amp; Accounts'!BG$18, 'E2 Allocators'!$B$15:$W$15, 0),FALSE)*$E158)</f>
        <v>0</v>
      </c>
      <c r="BH158" s="1411">
        <f>IF(ISERROR(VLOOKUP(VLOOKUP($A158, 'E4 TB Allocation Details'!$A$18:$L$205, MATCH("Misc ID", 'E4 TB Allocation Details'!$A$18:$L$18, 0),FALSE), 'E2 Allocators'!$B$15:$W$361, MATCH('O5 Details by Class &amp; Accounts'!BH$18, 'E2 Allocators'!$B$15:$W$15, 0),FALSE)*$E158), 0, VLOOKUP(VLOOKUP($A158, 'E4 TB Allocation Details'!$A$18:$L$205, MATCH("Misc ID", 'E4 TB Allocation Details'!$A$18:$L$18, 0),FALSE), 'E2 Allocators'!$B$15:$W$361, MATCH('O5 Details by Class &amp; Accounts'!BH$18, 'E2 Allocators'!$B$15:$W$15, 0),FALSE)*$E158)</f>
        <v>0</v>
      </c>
      <c r="BI158" s="1411">
        <f>IF(ISERROR(VLOOKUP(VLOOKUP($A158, 'E4 TB Allocation Details'!$A$18:$L$205, MATCH("Misc ID", 'E4 TB Allocation Details'!$A$18:$L$18, 0),FALSE), 'E2 Allocators'!$B$15:$W$361, MATCH('O5 Details by Class &amp; Accounts'!BI$18, 'E2 Allocators'!$B$15:$W$15, 0),FALSE)*$E158), 0, VLOOKUP(VLOOKUP($A158, 'E4 TB Allocation Details'!$A$18:$L$205, MATCH("Misc ID", 'E4 TB Allocation Details'!$A$18:$L$18, 0),FALSE), 'E2 Allocators'!$B$15:$W$361, MATCH('O5 Details by Class &amp; Accounts'!BI$18, 'E2 Allocators'!$B$15:$W$15, 0),FALSE)*$E158)</f>
        <v>0</v>
      </c>
      <c r="BJ158" s="1411">
        <f>IF(ISERROR(VLOOKUP(VLOOKUP($A158, 'E4 TB Allocation Details'!$A$18:$L$205, MATCH("Misc ID", 'E4 TB Allocation Details'!$A$18:$L$18, 0),FALSE), 'E2 Allocators'!$B$15:$W$361, MATCH('O5 Details by Class &amp; Accounts'!BJ$18, 'E2 Allocators'!$B$15:$W$15, 0),FALSE)*$E158), 0, VLOOKUP(VLOOKUP($A158, 'E4 TB Allocation Details'!$A$18:$L$205, MATCH("Misc ID", 'E4 TB Allocation Details'!$A$18:$L$18, 0),FALSE), 'E2 Allocators'!$B$15:$W$361, MATCH('O5 Details by Class &amp; Accounts'!BJ$18, 'E2 Allocators'!$B$15:$W$15, 0),FALSE)*$E158)</f>
        <v>0</v>
      </c>
      <c r="BK158" s="1411">
        <f>IF(ISERROR(VLOOKUP(VLOOKUP($A158, 'E4 TB Allocation Details'!$A$18:$L$205, MATCH("Misc ID", 'E4 TB Allocation Details'!$A$18:$L$18, 0),FALSE), 'E2 Allocators'!$B$15:$W$361, MATCH('O5 Details by Class &amp; Accounts'!BK$18, 'E2 Allocators'!$B$15:$W$15, 0),FALSE)*$E158), 0, VLOOKUP(VLOOKUP($A158, 'E4 TB Allocation Details'!$A$18:$L$205, MATCH("Misc ID", 'E4 TB Allocation Details'!$A$18:$L$18, 0),FALSE), 'E2 Allocators'!$B$15:$W$361, MATCH('O5 Details by Class &amp; Accounts'!BK$18, 'E2 Allocators'!$B$15:$W$15, 0),FALSE)*$E158)</f>
        <v>0</v>
      </c>
      <c r="BL158" s="1411">
        <f>IF(ISERROR(VLOOKUP(VLOOKUP($A158, 'E4 TB Allocation Details'!$A$18:$L$205, MATCH("Misc ID", 'E4 TB Allocation Details'!$A$18:$L$18, 0),FALSE), 'E2 Allocators'!$B$15:$W$361, MATCH('O5 Details by Class &amp; Accounts'!BL$18, 'E2 Allocators'!$B$15:$W$15, 0),FALSE)*$E158), 0, VLOOKUP(VLOOKUP($A158, 'E4 TB Allocation Details'!$A$18:$L$205, MATCH("Misc ID", 'E4 TB Allocation Details'!$A$18:$L$18, 0),FALSE), 'E2 Allocators'!$B$15:$W$361, MATCH('O5 Details by Class &amp; Accounts'!BL$18, 'E2 Allocators'!$B$15:$W$15, 0),FALSE)*$E158)</f>
        <v>0</v>
      </c>
      <c r="BM158" s="1411">
        <f>IF(ISERROR(VLOOKUP(VLOOKUP($A158, 'E4 TB Allocation Details'!$A$18:$L$205, MATCH("Misc ID", 'E4 TB Allocation Details'!$A$18:$L$18, 0),FALSE), 'E2 Allocators'!$B$15:$W$361, MATCH('O5 Details by Class &amp; Accounts'!BM$18, 'E2 Allocators'!$B$15:$W$15, 0),FALSE)*$E158), 0, VLOOKUP(VLOOKUP($A158, 'E4 TB Allocation Details'!$A$18:$L$205, MATCH("Misc ID", 'E4 TB Allocation Details'!$A$18:$L$18, 0),FALSE), 'E2 Allocators'!$B$15:$W$361, MATCH('O5 Details by Class &amp; Accounts'!BM$18, 'E2 Allocators'!$B$15:$W$15, 0),FALSE)*$E158)</f>
        <v>0</v>
      </c>
      <c r="BN158" s="1411">
        <f>IF(ISERROR(VLOOKUP(VLOOKUP($A158, 'E4 TB Allocation Details'!$A$18:$L$205, MATCH("Misc ID", 'E4 TB Allocation Details'!$A$18:$L$18, 0),FALSE), 'E2 Allocators'!$B$15:$W$361, MATCH('O5 Details by Class &amp; Accounts'!BN$18, 'E2 Allocators'!$B$15:$W$15, 0),FALSE)*$E158), 0, VLOOKUP(VLOOKUP($A158, 'E4 TB Allocation Details'!$A$18:$L$205, MATCH("Misc ID", 'E4 TB Allocation Details'!$A$18:$L$18, 0),FALSE), 'E2 Allocators'!$B$15:$W$361, MATCH('O5 Details by Class &amp; Accounts'!BN$18, 'E2 Allocators'!$B$15:$W$15, 0),FALSE)*$E158)</f>
        <v>0</v>
      </c>
      <c r="BO158" s="1411">
        <f>IF(ISERROR(VLOOKUP(VLOOKUP($A158, 'E4 TB Allocation Details'!$A$18:$L$205, MATCH("Misc ID", 'E4 TB Allocation Details'!$A$18:$L$18, 0),FALSE), 'E2 Allocators'!$B$15:$W$361, MATCH('O5 Details by Class &amp; Accounts'!BO$18, 'E2 Allocators'!$B$15:$W$15, 0),FALSE)*$E158), 0, VLOOKUP(VLOOKUP($A158, 'E4 TB Allocation Details'!$A$18:$L$205, MATCH("Misc ID", 'E4 TB Allocation Details'!$A$18:$L$18, 0),FALSE), 'E2 Allocators'!$B$15:$W$361, MATCH('O5 Details by Class &amp; Accounts'!BO$18, 'E2 Allocators'!$B$15:$W$15, 0),FALSE)*$E158)</f>
        <v>0</v>
      </c>
      <c r="BP158" s="1411">
        <f>IF(ISERROR(VLOOKUP(VLOOKUP($A158, 'E4 TB Allocation Details'!$A$18:$L$205, MATCH("Misc ID", 'E4 TB Allocation Details'!$A$18:$L$18, 0),FALSE), 'E2 Allocators'!$B$15:$W$361, MATCH('O5 Details by Class &amp; Accounts'!BP$18, 'E2 Allocators'!$B$15:$W$15, 0),FALSE)*$E158), 0, VLOOKUP(VLOOKUP($A158, 'E4 TB Allocation Details'!$A$18:$L$205, MATCH("Misc ID", 'E4 TB Allocation Details'!$A$18:$L$18, 0),FALSE), 'E2 Allocators'!$B$15:$W$361, MATCH('O5 Details by Class &amp; Accounts'!BP$18, 'E2 Allocators'!$B$15:$W$15, 0),FALSE)*$E158)</f>
        <v>0</v>
      </c>
      <c r="BQ158" s="1411">
        <f>IF(ISERROR(VLOOKUP(VLOOKUP($A158, 'E4 TB Allocation Details'!$A$18:$L$205, MATCH("Misc ID", 'E4 TB Allocation Details'!$A$18:$L$18, 0),FALSE), 'E2 Allocators'!$B$15:$W$361, MATCH('O5 Details by Class &amp; Accounts'!BQ$18, 'E2 Allocators'!$B$15:$W$15, 0),FALSE)*$E158), 0, VLOOKUP(VLOOKUP($A158, 'E4 TB Allocation Details'!$A$18:$L$205, MATCH("Misc ID", 'E4 TB Allocation Details'!$A$18:$L$18, 0),FALSE), 'E2 Allocators'!$B$15:$W$361, MATCH('O5 Details by Class &amp; Accounts'!BQ$18, 'E2 Allocators'!$B$15:$W$15, 0),FALSE)*$E158)</f>
        <v>0</v>
      </c>
      <c r="BR158" s="1411">
        <f>IF(ISERROR(VLOOKUP(VLOOKUP($A158, 'E4 TB Allocation Details'!$A$18:$L$205, MATCH("Misc ID", 'E4 TB Allocation Details'!$A$18:$L$18, 0),FALSE), 'E2 Allocators'!$B$15:$W$361, MATCH('O5 Details by Class &amp; Accounts'!BR$18, 'E2 Allocators'!$B$15:$W$15, 0),FALSE)*$E158), 0, VLOOKUP(VLOOKUP($A158, 'E4 TB Allocation Details'!$A$18:$L$205, MATCH("Misc ID", 'E4 TB Allocation Details'!$A$18:$L$18, 0),FALSE), 'E2 Allocators'!$B$15:$W$361, MATCH('O5 Details by Class &amp; Accounts'!BR$18, 'E2 Allocators'!$B$15:$W$15, 0),FALSE)*$E158)</f>
        <v>0</v>
      </c>
      <c r="BS158" s="1411">
        <f t="shared" ref="BS158:BS205" si="41">SUM(AY158:BR158)</f>
        <v>0</v>
      </c>
      <c r="BT158" s="1411">
        <f>IF(ISERROR(VLOOKUP(VLOOKUP($A158, 'E4 TB Allocation Details'!$A$18:$L$205, MATCH("A &amp; G ID", 'E4 TB Allocation Details'!$A$18:$L$18, 0),FALSE), 'E2 Allocators'!$B$15:$W$361, MATCH('O5 Details by Class &amp; Accounts'!BT$18, 'E2 Allocators'!$B$15:$W$15, 0),FALSE)*$E158), 0, VLOOKUP(VLOOKUP($A158, 'E4 TB Allocation Details'!$A$18:$L$205, MATCH("A &amp; G ID", 'E4 TB Allocation Details'!$A$18:$L$18, 0),FALSE), 'E2 Allocators'!$B$15:$W$361, MATCH('O5 Details by Class &amp; Accounts'!BT$18, 'E2 Allocators'!$B$15:$W$15, 0),FALSE)*$E158)</f>
        <v>0</v>
      </c>
      <c r="BU158" s="1411">
        <f>IF(ISERROR(VLOOKUP(VLOOKUP($A158, 'E4 TB Allocation Details'!$A$18:$L$205, MATCH("A &amp; G ID", 'E4 TB Allocation Details'!$A$18:$L$18, 0),FALSE), 'E2 Allocators'!$B$15:$W$361, MATCH('O5 Details by Class &amp; Accounts'!BU$18, 'E2 Allocators'!$B$15:$W$15, 0),FALSE)*$E158), 0, VLOOKUP(VLOOKUP($A158, 'E4 TB Allocation Details'!$A$18:$L$205, MATCH("A &amp; G ID", 'E4 TB Allocation Details'!$A$18:$L$18, 0),FALSE), 'E2 Allocators'!$B$15:$W$361, MATCH('O5 Details by Class &amp; Accounts'!BU$18, 'E2 Allocators'!$B$15:$W$15, 0),FALSE)*$E158)</f>
        <v>0</v>
      </c>
      <c r="BV158" s="1411">
        <f>IF(ISERROR(VLOOKUP(VLOOKUP($A158, 'E4 TB Allocation Details'!$A$18:$L$205, MATCH("A &amp; G ID", 'E4 TB Allocation Details'!$A$18:$L$18, 0),FALSE), 'E2 Allocators'!$B$15:$W$361, MATCH('O5 Details by Class &amp; Accounts'!BV$18, 'E2 Allocators'!$B$15:$W$15, 0),FALSE)*$E158), 0, VLOOKUP(VLOOKUP($A158, 'E4 TB Allocation Details'!$A$18:$L$205, MATCH("A &amp; G ID", 'E4 TB Allocation Details'!$A$18:$L$18, 0),FALSE), 'E2 Allocators'!$B$15:$W$361, MATCH('O5 Details by Class &amp; Accounts'!BV$18, 'E2 Allocators'!$B$15:$W$15, 0),FALSE)*$E158)</f>
        <v>0</v>
      </c>
      <c r="BW158" s="1411">
        <f>IF(ISERROR(VLOOKUP(VLOOKUP($A158, 'E4 TB Allocation Details'!$A$18:$L$205, MATCH("A &amp; G ID", 'E4 TB Allocation Details'!$A$18:$L$18, 0),FALSE), 'E2 Allocators'!$B$15:$W$361, MATCH('O5 Details by Class &amp; Accounts'!BW$18, 'E2 Allocators'!$B$15:$W$15, 0),FALSE)*$E158), 0, VLOOKUP(VLOOKUP($A158, 'E4 TB Allocation Details'!$A$18:$L$205, MATCH("A &amp; G ID", 'E4 TB Allocation Details'!$A$18:$L$18, 0),FALSE), 'E2 Allocators'!$B$15:$W$361, MATCH('O5 Details by Class &amp; Accounts'!BW$18, 'E2 Allocators'!$B$15:$W$15, 0),FALSE)*$E158)</f>
        <v>0</v>
      </c>
      <c r="BX158" s="1411">
        <f>IF(ISERROR(VLOOKUP(VLOOKUP($A158, 'E4 TB Allocation Details'!$A$18:$L$205, MATCH("A &amp; G ID", 'E4 TB Allocation Details'!$A$18:$L$18, 0),FALSE), 'E2 Allocators'!$B$15:$W$361, MATCH('O5 Details by Class &amp; Accounts'!BX$18, 'E2 Allocators'!$B$15:$W$15, 0),FALSE)*$E158), 0, VLOOKUP(VLOOKUP($A158, 'E4 TB Allocation Details'!$A$18:$L$205, MATCH("A &amp; G ID", 'E4 TB Allocation Details'!$A$18:$L$18, 0),FALSE), 'E2 Allocators'!$B$15:$W$361, MATCH('O5 Details by Class &amp; Accounts'!BX$18, 'E2 Allocators'!$B$15:$W$15, 0),FALSE)*$E158)</f>
        <v>0</v>
      </c>
      <c r="BY158" s="1411">
        <f>IF(ISERROR(VLOOKUP(VLOOKUP($A158, 'E4 TB Allocation Details'!$A$18:$L$205, MATCH("A &amp; G ID", 'E4 TB Allocation Details'!$A$18:$L$18, 0),FALSE), 'E2 Allocators'!$B$15:$W$361, MATCH('O5 Details by Class &amp; Accounts'!BY$18, 'E2 Allocators'!$B$15:$W$15, 0),FALSE)*$E158), 0, VLOOKUP(VLOOKUP($A158, 'E4 TB Allocation Details'!$A$18:$L$205, MATCH("A &amp; G ID", 'E4 TB Allocation Details'!$A$18:$L$18, 0),FALSE), 'E2 Allocators'!$B$15:$W$361, MATCH('O5 Details by Class &amp; Accounts'!BY$18, 'E2 Allocators'!$B$15:$W$15, 0),FALSE)*$E158)</f>
        <v>0</v>
      </c>
      <c r="BZ158" s="1411">
        <f>IF(ISERROR(VLOOKUP(VLOOKUP($A158, 'E4 TB Allocation Details'!$A$18:$L$205, MATCH("A &amp; G ID", 'E4 TB Allocation Details'!$A$18:$L$18, 0),FALSE), 'E2 Allocators'!$B$15:$W$361, MATCH('O5 Details by Class &amp; Accounts'!BZ$18, 'E2 Allocators'!$B$15:$W$15, 0),FALSE)*$E158), 0, VLOOKUP(VLOOKUP($A158, 'E4 TB Allocation Details'!$A$18:$L$205, MATCH("A &amp; G ID", 'E4 TB Allocation Details'!$A$18:$L$18, 0),FALSE), 'E2 Allocators'!$B$15:$W$361, MATCH('O5 Details by Class &amp; Accounts'!BZ$18, 'E2 Allocators'!$B$15:$W$15, 0),FALSE)*$E158)</f>
        <v>0</v>
      </c>
      <c r="CA158" s="1411">
        <f>IF(ISERROR(VLOOKUP(VLOOKUP($A158, 'E4 TB Allocation Details'!$A$18:$L$205, MATCH("A &amp; G ID", 'E4 TB Allocation Details'!$A$18:$L$18, 0),FALSE), 'E2 Allocators'!$B$15:$W$361, MATCH('O5 Details by Class &amp; Accounts'!CA$18, 'E2 Allocators'!$B$15:$W$15, 0),FALSE)*$E158), 0, VLOOKUP(VLOOKUP($A158, 'E4 TB Allocation Details'!$A$18:$L$205, MATCH("A &amp; G ID", 'E4 TB Allocation Details'!$A$18:$L$18, 0),FALSE), 'E2 Allocators'!$B$15:$W$361, MATCH('O5 Details by Class &amp; Accounts'!CA$18, 'E2 Allocators'!$B$15:$W$15, 0),FALSE)*$E158)</f>
        <v>0</v>
      </c>
      <c r="CB158" s="1411">
        <f>IF(ISERROR(VLOOKUP(VLOOKUP($A158, 'E4 TB Allocation Details'!$A$18:$L$205, MATCH("A &amp; G ID", 'E4 TB Allocation Details'!$A$18:$L$18, 0),FALSE), 'E2 Allocators'!$B$15:$W$361, MATCH('O5 Details by Class &amp; Accounts'!CB$18, 'E2 Allocators'!$B$15:$W$15, 0),FALSE)*$E158), 0, VLOOKUP(VLOOKUP($A158, 'E4 TB Allocation Details'!$A$18:$L$205, MATCH("A &amp; G ID", 'E4 TB Allocation Details'!$A$18:$L$18, 0),FALSE), 'E2 Allocators'!$B$15:$W$361, MATCH('O5 Details by Class &amp; Accounts'!CB$18, 'E2 Allocators'!$B$15:$W$15, 0),FALSE)*$E158)</f>
        <v>0</v>
      </c>
      <c r="CC158" s="1411">
        <f>IF(ISERROR(VLOOKUP(VLOOKUP($A158, 'E4 TB Allocation Details'!$A$18:$L$205, MATCH("A &amp; G ID", 'E4 TB Allocation Details'!$A$18:$L$18, 0),FALSE), 'E2 Allocators'!$B$15:$W$361, MATCH('O5 Details by Class &amp; Accounts'!CC$18, 'E2 Allocators'!$B$15:$W$15, 0),FALSE)*$E158), 0, VLOOKUP(VLOOKUP($A158, 'E4 TB Allocation Details'!$A$18:$L$205, MATCH("A &amp; G ID", 'E4 TB Allocation Details'!$A$18:$L$18, 0),FALSE), 'E2 Allocators'!$B$15:$W$361, MATCH('O5 Details by Class &amp; Accounts'!CC$18, 'E2 Allocators'!$B$15:$W$15, 0),FALSE)*$E158)</f>
        <v>0</v>
      </c>
      <c r="CD158" s="1411">
        <f>IF(ISERROR(VLOOKUP(VLOOKUP($A158, 'E4 TB Allocation Details'!$A$18:$L$205, MATCH("A &amp; G ID", 'E4 TB Allocation Details'!$A$18:$L$18, 0),FALSE), 'E2 Allocators'!$B$15:$W$361, MATCH('O5 Details by Class &amp; Accounts'!CD$18, 'E2 Allocators'!$B$15:$W$15, 0),FALSE)*$E158), 0, VLOOKUP(VLOOKUP($A158, 'E4 TB Allocation Details'!$A$18:$L$205, MATCH("A &amp; G ID", 'E4 TB Allocation Details'!$A$18:$L$18, 0),FALSE), 'E2 Allocators'!$B$15:$W$361, MATCH('O5 Details by Class &amp; Accounts'!CD$18, 'E2 Allocators'!$B$15:$W$15, 0),FALSE)*$E158)</f>
        <v>0</v>
      </c>
      <c r="CE158" s="1411">
        <f>IF(ISERROR(VLOOKUP(VLOOKUP($A158, 'E4 TB Allocation Details'!$A$18:$L$205, MATCH("A &amp; G ID", 'E4 TB Allocation Details'!$A$18:$L$18, 0),FALSE), 'E2 Allocators'!$B$15:$W$361, MATCH('O5 Details by Class &amp; Accounts'!CE$18, 'E2 Allocators'!$B$15:$W$15, 0),FALSE)*$E158), 0, VLOOKUP(VLOOKUP($A158, 'E4 TB Allocation Details'!$A$18:$L$205, MATCH("A &amp; G ID", 'E4 TB Allocation Details'!$A$18:$L$18, 0),FALSE), 'E2 Allocators'!$B$15:$W$361, MATCH('O5 Details by Class &amp; Accounts'!CE$18, 'E2 Allocators'!$B$15:$W$15, 0),FALSE)*$E158)</f>
        <v>0</v>
      </c>
      <c r="CF158" s="1411">
        <f>IF(ISERROR(VLOOKUP(VLOOKUP($A158, 'E4 TB Allocation Details'!$A$18:$L$205, MATCH("A &amp; G ID", 'E4 TB Allocation Details'!$A$18:$L$18, 0),FALSE), 'E2 Allocators'!$B$15:$W$361, MATCH('O5 Details by Class &amp; Accounts'!CF$18, 'E2 Allocators'!$B$15:$W$15, 0),FALSE)*$E158), 0, VLOOKUP(VLOOKUP($A158, 'E4 TB Allocation Details'!$A$18:$L$205, MATCH("A &amp; G ID", 'E4 TB Allocation Details'!$A$18:$L$18, 0),FALSE), 'E2 Allocators'!$B$15:$W$361, MATCH('O5 Details by Class &amp; Accounts'!CF$18, 'E2 Allocators'!$B$15:$W$15, 0),FALSE)*$E158)</f>
        <v>0</v>
      </c>
      <c r="CG158" s="1411">
        <f>IF(ISERROR(VLOOKUP(VLOOKUP($A158, 'E4 TB Allocation Details'!$A$18:$L$205, MATCH("A &amp; G ID", 'E4 TB Allocation Details'!$A$18:$L$18, 0),FALSE), 'E2 Allocators'!$B$15:$W$361, MATCH('O5 Details by Class &amp; Accounts'!CG$18, 'E2 Allocators'!$B$15:$W$15, 0),FALSE)*$E158), 0, VLOOKUP(VLOOKUP($A158, 'E4 TB Allocation Details'!$A$18:$L$205, MATCH("A &amp; G ID", 'E4 TB Allocation Details'!$A$18:$L$18, 0),FALSE), 'E2 Allocators'!$B$15:$W$361, MATCH('O5 Details by Class &amp; Accounts'!CG$18, 'E2 Allocators'!$B$15:$W$15, 0),FALSE)*$E158)</f>
        <v>0</v>
      </c>
      <c r="CH158" s="1411">
        <f>IF(ISERROR(VLOOKUP(VLOOKUP($A158, 'E4 TB Allocation Details'!$A$18:$L$205, MATCH("A &amp; G ID", 'E4 TB Allocation Details'!$A$18:$L$18, 0),FALSE), 'E2 Allocators'!$B$15:$W$361, MATCH('O5 Details by Class &amp; Accounts'!CH$18, 'E2 Allocators'!$B$15:$W$15, 0),FALSE)*$E158), 0, VLOOKUP(VLOOKUP($A158, 'E4 TB Allocation Details'!$A$18:$L$205, MATCH("A &amp; G ID", 'E4 TB Allocation Details'!$A$18:$L$18, 0),FALSE), 'E2 Allocators'!$B$15:$W$361, MATCH('O5 Details by Class &amp; Accounts'!CH$18, 'E2 Allocators'!$B$15:$W$15, 0),FALSE)*$E158)</f>
        <v>0</v>
      </c>
      <c r="CI158" s="1411">
        <f>IF(ISERROR(VLOOKUP(VLOOKUP($A158, 'E4 TB Allocation Details'!$A$18:$L$205, MATCH("A &amp; G ID", 'E4 TB Allocation Details'!$A$18:$L$18, 0),FALSE), 'E2 Allocators'!$B$15:$W$361, MATCH('O5 Details by Class &amp; Accounts'!CI$18, 'E2 Allocators'!$B$15:$W$15, 0),FALSE)*$E158), 0, VLOOKUP(VLOOKUP($A158, 'E4 TB Allocation Details'!$A$18:$L$205, MATCH("A &amp; G ID", 'E4 TB Allocation Details'!$A$18:$L$18, 0),FALSE), 'E2 Allocators'!$B$15:$W$361, MATCH('O5 Details by Class &amp; Accounts'!CI$18, 'E2 Allocators'!$B$15:$W$15, 0),FALSE)*$E158)</f>
        <v>0</v>
      </c>
      <c r="CJ158" s="1411">
        <f>IF(ISERROR(VLOOKUP(VLOOKUP($A158, 'E4 TB Allocation Details'!$A$18:$L$205, MATCH("A &amp; G ID", 'E4 TB Allocation Details'!$A$18:$L$18, 0),FALSE), 'E2 Allocators'!$B$15:$W$361, MATCH('O5 Details by Class &amp; Accounts'!CJ$18, 'E2 Allocators'!$B$15:$W$15, 0),FALSE)*$E158), 0, VLOOKUP(VLOOKUP($A158, 'E4 TB Allocation Details'!$A$18:$L$205, MATCH("A &amp; G ID", 'E4 TB Allocation Details'!$A$18:$L$18, 0),FALSE), 'E2 Allocators'!$B$15:$W$361, MATCH('O5 Details by Class &amp; Accounts'!CJ$18, 'E2 Allocators'!$B$15:$W$15, 0),FALSE)*$E158)</f>
        <v>0</v>
      </c>
      <c r="CK158" s="1411">
        <f>IF(ISERROR(VLOOKUP(VLOOKUP($A158, 'E4 TB Allocation Details'!$A$18:$L$205, MATCH("A &amp; G ID", 'E4 TB Allocation Details'!$A$18:$L$18, 0),FALSE), 'E2 Allocators'!$B$15:$W$361, MATCH('O5 Details by Class &amp; Accounts'!CK$18, 'E2 Allocators'!$B$15:$W$15, 0),FALSE)*$E158), 0, VLOOKUP(VLOOKUP($A158, 'E4 TB Allocation Details'!$A$18:$L$205, MATCH("A &amp; G ID", 'E4 TB Allocation Details'!$A$18:$L$18, 0),FALSE), 'E2 Allocators'!$B$15:$W$361, MATCH('O5 Details by Class &amp; Accounts'!CK$18, 'E2 Allocators'!$B$15:$W$15, 0),FALSE)*$E158)</f>
        <v>0</v>
      </c>
      <c r="CL158" s="1411">
        <f>IF(ISERROR(VLOOKUP(VLOOKUP($A158, 'E4 TB Allocation Details'!$A$18:$L$205, MATCH("A &amp; G ID", 'E4 TB Allocation Details'!$A$18:$L$18, 0),FALSE), 'E2 Allocators'!$B$15:$W$361, MATCH('O5 Details by Class &amp; Accounts'!CL$18, 'E2 Allocators'!$B$15:$W$15, 0),FALSE)*$E158), 0, VLOOKUP(VLOOKUP($A158, 'E4 TB Allocation Details'!$A$18:$L$205, MATCH("A &amp; G ID", 'E4 TB Allocation Details'!$A$18:$L$18, 0),FALSE), 'E2 Allocators'!$B$15:$W$361, MATCH('O5 Details by Class &amp; Accounts'!CL$18, 'E2 Allocators'!$B$15:$W$15, 0),FALSE)*$E158)</f>
        <v>0</v>
      </c>
      <c r="CM158" s="1411">
        <f>IF(ISERROR(VLOOKUP(VLOOKUP($A158, 'E4 TB Allocation Details'!$A$18:$L$205, MATCH("A &amp; G ID", 'E4 TB Allocation Details'!$A$18:$L$18, 0),FALSE), 'E2 Allocators'!$B$15:$W$361, MATCH('O5 Details by Class &amp; Accounts'!CM$18, 'E2 Allocators'!$B$15:$W$15, 0),FALSE)*$E158), 0, VLOOKUP(VLOOKUP($A158, 'E4 TB Allocation Details'!$A$18:$L$205, MATCH("A &amp; G ID", 'E4 TB Allocation Details'!$A$18:$L$18, 0),FALSE), 'E2 Allocators'!$B$15:$W$361, MATCH('O5 Details by Class &amp; Accounts'!CM$18, 'E2 Allocators'!$B$15:$W$15, 0),FALSE)*$E158)</f>
        <v>0</v>
      </c>
      <c r="CN158" s="1411">
        <f t="shared" ref="CN158:CN185" si="42">SUM(BT158:CM158)</f>
        <v>0</v>
      </c>
      <c r="CO158" s="1791">
        <f t="shared" ref="CO158:CO205" si="43">+E158-AC158-AX158-BS158-CN158</f>
        <v>0</v>
      </c>
      <c r="CQ158" s="2086" t="s">
        <v>504</v>
      </c>
    </row>
    <row r="159" spans="1:95" s="80" customFormat="1" ht="12.75">
      <c r="A159" s="1181">
        <v>5310</v>
      </c>
      <c r="B159" s="1182" t="s">
        <v>240</v>
      </c>
      <c r="C159" s="1788">
        <f>IF(ISERROR(VLOOKUP($A159,'I3 TB Data'!$A$23:$H$458,MATCH('O5 Details by Class &amp; Accounts'!$C$18, 'I3 TB Data'!$A$23:$H$23,0),0)), 0, VLOOKUP($A159,'I3 TB Data'!$A$23:$H$458,MATCH('O5 Details by Class &amp; Accounts'!$C$18,'I3 TB Data'!$A$23:$H$23,0),0))</f>
        <v>302794</v>
      </c>
      <c r="D159" s="1789"/>
      <c r="E159" s="1788">
        <f t="shared" si="37"/>
        <v>302794</v>
      </c>
      <c r="F159" s="1790">
        <f>IF(ISERROR(VLOOKUP($A159, 'E1 Categorization'!A33:E122, MATCH("Customer Component", 'E1 Categorization'!$A$33:$E$33,0), 0)), 0, IF(VLOOKUP($A159, 'E1 Categorization'!A33:E122, MATCH("Customer Component", 'E1 Categorization'!$A$33:$E$33,0), 0)=0, 'O5 Details by Class &amp; Accounts'!$E159, IF(AND(VLOOKUP($A159, 'E1 Categorization'!A33:E122, MATCH("Customer Component", 'E1 Categorization'!$A$33:$E$33,0), 0) &gt;0, VLOOKUP($A159, 'E1 Categorization'!A33:E122, MATCH("Customer Component", 'E1 Categorization'!$A$33:$E$33,0), 0)&lt;1), 'O5 Details by Class &amp; Accounts'!$E159*(1-VLOOKUP($A159, 'E1 Categorization'!A33:E122, MATCH("Customer Component", 'E1 Categorization'!$A$33:$E$33,0), 0)), 0)))</f>
        <v>0</v>
      </c>
      <c r="G159" s="1790">
        <f t="shared" si="38"/>
        <v>302794</v>
      </c>
      <c r="H159" s="1411">
        <f t="shared" si="39"/>
        <v>302794</v>
      </c>
      <c r="I159" s="1411">
        <f>IF(ISERROR(VLOOKUP(VLOOKUP($A159, 'E4 TB Allocation Details'!$A$18:$L$205, MATCH("Demand ID", 'E4 TB Allocation Details'!$A$18:$L$18, 0),FALSE), 'E2 Allocators'!$B$15:$W$361, MATCH('O5 Details by Class &amp; Accounts'!I$18, 'E2 Allocators'!$B$15:$W$15, 0),FALSE)*$F159), 0, VLOOKUP(VLOOKUP($A159, 'E4 TB Allocation Details'!$A$18:$L$205, MATCH("Demand ID", 'E4 TB Allocation Details'!$A$18:$L$18, 0),FALSE), 'E2 Allocators'!$B$15:$W$361, MATCH('O5 Details by Class &amp; Accounts'!I$18, 'E2 Allocators'!$B$15:$W$15, 0),FALSE)*$F159)</f>
        <v>0</v>
      </c>
      <c r="J159" s="1411">
        <f>IF(ISERROR(VLOOKUP(VLOOKUP($A159, 'E4 TB Allocation Details'!$A$18:$L$205, MATCH("Demand ID", 'E4 TB Allocation Details'!$A$18:$L$18, 0),FALSE), 'E2 Allocators'!$B$15:$W$361, MATCH('O5 Details by Class &amp; Accounts'!J$18, 'E2 Allocators'!$B$15:$W$15, 0),FALSE)*$F159), 0, VLOOKUP(VLOOKUP($A159, 'E4 TB Allocation Details'!$A$18:$L$205, MATCH("Demand ID", 'E4 TB Allocation Details'!$A$18:$L$18, 0),FALSE), 'E2 Allocators'!$B$15:$W$361, MATCH('O5 Details by Class &amp; Accounts'!J$18, 'E2 Allocators'!$B$15:$W$15, 0),FALSE)*$F159)</f>
        <v>0</v>
      </c>
      <c r="K159" s="1411">
        <f>IF(ISERROR(VLOOKUP(VLOOKUP($A159, 'E4 TB Allocation Details'!$A$18:$L$205, MATCH("Demand ID", 'E4 TB Allocation Details'!$A$18:$L$18, 0),FALSE), 'E2 Allocators'!$B$15:$W$361, MATCH('O5 Details by Class &amp; Accounts'!K$18, 'E2 Allocators'!$B$15:$W$15, 0),FALSE)*$F159), 0, VLOOKUP(VLOOKUP($A159, 'E4 TB Allocation Details'!$A$18:$L$205, MATCH("Demand ID", 'E4 TB Allocation Details'!$A$18:$L$18, 0),FALSE), 'E2 Allocators'!$B$15:$W$361, MATCH('O5 Details by Class &amp; Accounts'!K$18, 'E2 Allocators'!$B$15:$W$15, 0),FALSE)*$F159)</f>
        <v>0</v>
      </c>
      <c r="L159" s="1411">
        <f>IF(ISERROR(VLOOKUP(VLOOKUP($A159, 'E4 TB Allocation Details'!$A$18:$L$205, MATCH("Demand ID", 'E4 TB Allocation Details'!$A$18:$L$18, 0),FALSE), 'E2 Allocators'!$B$15:$W$361, MATCH('O5 Details by Class &amp; Accounts'!L$18, 'E2 Allocators'!$B$15:$W$15, 0),FALSE)*$F159), 0, VLOOKUP(VLOOKUP($A159, 'E4 TB Allocation Details'!$A$18:$L$205, MATCH("Demand ID", 'E4 TB Allocation Details'!$A$18:$L$18, 0),FALSE), 'E2 Allocators'!$B$15:$W$361, MATCH('O5 Details by Class &amp; Accounts'!L$18, 'E2 Allocators'!$B$15:$W$15, 0),FALSE)*$F159)</f>
        <v>0</v>
      </c>
      <c r="M159" s="1411">
        <f>IF(ISERROR(VLOOKUP(VLOOKUP($A159, 'E4 TB Allocation Details'!$A$18:$L$205, MATCH("Demand ID", 'E4 TB Allocation Details'!$A$18:$L$18, 0),FALSE), 'E2 Allocators'!$B$15:$W$361, MATCH('O5 Details by Class &amp; Accounts'!M$18, 'E2 Allocators'!$B$15:$W$15, 0),FALSE)*$F159), 0, VLOOKUP(VLOOKUP($A159, 'E4 TB Allocation Details'!$A$18:$L$205, MATCH("Demand ID", 'E4 TB Allocation Details'!$A$18:$L$18, 0),FALSE), 'E2 Allocators'!$B$15:$W$361, MATCH('O5 Details by Class &amp; Accounts'!M$18, 'E2 Allocators'!$B$15:$W$15, 0),FALSE)*$F159)</f>
        <v>0</v>
      </c>
      <c r="N159" s="1411">
        <f>IF(ISERROR(VLOOKUP(VLOOKUP($A159, 'E4 TB Allocation Details'!$A$18:$L$205, MATCH("Demand ID", 'E4 TB Allocation Details'!$A$18:$L$18, 0),FALSE), 'E2 Allocators'!$B$15:$W$361, MATCH('O5 Details by Class &amp; Accounts'!N$18, 'E2 Allocators'!$B$15:$W$15, 0),FALSE)*$F159), 0, VLOOKUP(VLOOKUP($A159, 'E4 TB Allocation Details'!$A$18:$L$205, MATCH("Demand ID", 'E4 TB Allocation Details'!$A$18:$L$18, 0),FALSE), 'E2 Allocators'!$B$15:$W$361, MATCH('O5 Details by Class &amp; Accounts'!N$18, 'E2 Allocators'!$B$15:$W$15, 0),FALSE)*$F159)</f>
        <v>0</v>
      </c>
      <c r="O159" s="1411">
        <f>IF(ISERROR(VLOOKUP(VLOOKUP($A159, 'E4 TB Allocation Details'!$A$18:$L$205, MATCH("Demand ID", 'E4 TB Allocation Details'!$A$18:$L$18, 0),FALSE), 'E2 Allocators'!$B$15:$W$361, MATCH('O5 Details by Class &amp; Accounts'!O$18, 'E2 Allocators'!$B$15:$W$15, 0),FALSE)*$F159), 0, VLOOKUP(VLOOKUP($A159, 'E4 TB Allocation Details'!$A$18:$L$205, MATCH("Demand ID", 'E4 TB Allocation Details'!$A$18:$L$18, 0),FALSE), 'E2 Allocators'!$B$15:$W$361, MATCH('O5 Details by Class &amp; Accounts'!O$18, 'E2 Allocators'!$B$15:$W$15, 0),FALSE)*$F159)</f>
        <v>0</v>
      </c>
      <c r="P159" s="1411">
        <f>IF(ISERROR(VLOOKUP(VLOOKUP($A159, 'E4 TB Allocation Details'!$A$18:$L$205, MATCH("Demand ID", 'E4 TB Allocation Details'!$A$18:$L$18, 0),FALSE), 'E2 Allocators'!$B$15:$W$361, MATCH('O5 Details by Class &amp; Accounts'!P$18, 'E2 Allocators'!$B$15:$W$15, 0),FALSE)*$F159), 0, VLOOKUP(VLOOKUP($A159, 'E4 TB Allocation Details'!$A$18:$L$205, MATCH("Demand ID", 'E4 TB Allocation Details'!$A$18:$L$18, 0),FALSE), 'E2 Allocators'!$B$15:$W$361, MATCH('O5 Details by Class &amp; Accounts'!P$18, 'E2 Allocators'!$B$15:$W$15, 0),FALSE)*$F159)</f>
        <v>0</v>
      </c>
      <c r="Q159" s="1411">
        <f>IF(ISERROR(VLOOKUP(VLOOKUP($A159, 'E4 TB Allocation Details'!$A$18:$L$205, MATCH("Demand ID", 'E4 TB Allocation Details'!$A$18:$L$18, 0),FALSE), 'E2 Allocators'!$B$15:$W$361, MATCH('O5 Details by Class &amp; Accounts'!Q$18, 'E2 Allocators'!$B$15:$W$15, 0),FALSE)*$F159), 0, VLOOKUP(VLOOKUP($A159, 'E4 TB Allocation Details'!$A$18:$L$205, MATCH("Demand ID", 'E4 TB Allocation Details'!$A$18:$L$18, 0),FALSE), 'E2 Allocators'!$B$15:$W$361, MATCH('O5 Details by Class &amp; Accounts'!Q$18, 'E2 Allocators'!$B$15:$W$15, 0),FALSE)*$F159)</f>
        <v>0</v>
      </c>
      <c r="R159" s="1411">
        <f>IF(ISERROR(VLOOKUP(VLOOKUP($A159, 'E4 TB Allocation Details'!$A$18:$L$205, MATCH("Demand ID", 'E4 TB Allocation Details'!$A$18:$L$18, 0),FALSE), 'E2 Allocators'!$B$15:$W$361, MATCH('O5 Details by Class &amp; Accounts'!R$18, 'E2 Allocators'!$B$15:$W$15, 0),FALSE)*$F159), 0, VLOOKUP(VLOOKUP($A159, 'E4 TB Allocation Details'!$A$18:$L$205, MATCH("Demand ID", 'E4 TB Allocation Details'!$A$18:$L$18, 0),FALSE), 'E2 Allocators'!$B$15:$W$361, MATCH('O5 Details by Class &amp; Accounts'!R$18, 'E2 Allocators'!$B$15:$W$15, 0),FALSE)*$F159)</f>
        <v>0</v>
      </c>
      <c r="S159" s="1411">
        <f>IF(ISERROR(VLOOKUP(VLOOKUP($A159, 'E4 TB Allocation Details'!$A$18:$L$205, MATCH("Demand ID", 'E4 TB Allocation Details'!$A$18:$L$18, 0),FALSE), 'E2 Allocators'!$B$15:$W$361, MATCH('O5 Details by Class &amp; Accounts'!S$18, 'E2 Allocators'!$B$15:$W$15, 0),FALSE)*$F159), 0, VLOOKUP(VLOOKUP($A159, 'E4 TB Allocation Details'!$A$18:$L$205, MATCH("Demand ID", 'E4 TB Allocation Details'!$A$18:$L$18, 0),FALSE), 'E2 Allocators'!$B$15:$W$361, MATCH('O5 Details by Class &amp; Accounts'!S$18, 'E2 Allocators'!$B$15:$W$15, 0),FALSE)*$F159)</f>
        <v>0</v>
      </c>
      <c r="T159" s="1411">
        <f>IF(ISERROR(VLOOKUP(VLOOKUP($A159, 'E4 TB Allocation Details'!$A$18:$L$205, MATCH("Demand ID", 'E4 TB Allocation Details'!$A$18:$L$18, 0),FALSE), 'E2 Allocators'!$B$15:$W$361, MATCH('O5 Details by Class &amp; Accounts'!T$18, 'E2 Allocators'!$B$15:$W$15, 0),FALSE)*$F159), 0, VLOOKUP(VLOOKUP($A159, 'E4 TB Allocation Details'!$A$18:$L$205, MATCH("Demand ID", 'E4 TB Allocation Details'!$A$18:$L$18, 0),FALSE), 'E2 Allocators'!$B$15:$W$361, MATCH('O5 Details by Class &amp; Accounts'!T$18, 'E2 Allocators'!$B$15:$W$15, 0),FALSE)*$F159)</f>
        <v>0</v>
      </c>
      <c r="U159" s="1411">
        <f>IF(ISERROR(VLOOKUP(VLOOKUP($A159, 'E4 TB Allocation Details'!$A$18:$L$205, MATCH("Demand ID", 'E4 TB Allocation Details'!$A$18:$L$18, 0),FALSE), 'E2 Allocators'!$B$15:$W$361, MATCH('O5 Details by Class &amp; Accounts'!U$18, 'E2 Allocators'!$B$15:$W$15, 0),FALSE)*$F159), 0, VLOOKUP(VLOOKUP($A159, 'E4 TB Allocation Details'!$A$18:$L$205, MATCH("Demand ID", 'E4 TB Allocation Details'!$A$18:$L$18, 0),FALSE), 'E2 Allocators'!$B$15:$W$361, MATCH('O5 Details by Class &amp; Accounts'!U$18, 'E2 Allocators'!$B$15:$W$15, 0),FALSE)*$F159)</f>
        <v>0</v>
      </c>
      <c r="V159" s="1411">
        <f>IF(ISERROR(VLOOKUP(VLOOKUP($A159, 'E4 TB Allocation Details'!$A$18:$L$205, MATCH("Demand ID", 'E4 TB Allocation Details'!$A$18:$L$18, 0),FALSE), 'E2 Allocators'!$B$15:$W$361, MATCH('O5 Details by Class &amp; Accounts'!V$18, 'E2 Allocators'!$B$15:$W$15, 0),FALSE)*$F159), 0, VLOOKUP(VLOOKUP($A159, 'E4 TB Allocation Details'!$A$18:$L$205, MATCH("Demand ID", 'E4 TB Allocation Details'!$A$18:$L$18, 0),FALSE), 'E2 Allocators'!$B$15:$W$361, MATCH('O5 Details by Class &amp; Accounts'!V$18, 'E2 Allocators'!$B$15:$W$15, 0),FALSE)*$F159)</f>
        <v>0</v>
      </c>
      <c r="W159" s="1411">
        <f>IF(ISERROR(VLOOKUP(VLOOKUP($A159, 'E4 TB Allocation Details'!$A$18:$L$205, MATCH("Demand ID", 'E4 TB Allocation Details'!$A$18:$L$18, 0),FALSE), 'E2 Allocators'!$B$15:$W$361, MATCH('O5 Details by Class &amp; Accounts'!W$18, 'E2 Allocators'!$B$15:$W$15, 0),FALSE)*$F159), 0, VLOOKUP(VLOOKUP($A159, 'E4 TB Allocation Details'!$A$18:$L$205, MATCH("Demand ID", 'E4 TB Allocation Details'!$A$18:$L$18, 0),FALSE), 'E2 Allocators'!$B$15:$W$361, MATCH('O5 Details by Class &amp; Accounts'!W$18, 'E2 Allocators'!$B$15:$W$15, 0),FALSE)*$F159)</f>
        <v>0</v>
      </c>
      <c r="X159" s="1411">
        <f>IF(ISERROR(VLOOKUP(VLOOKUP($A159, 'E4 TB Allocation Details'!$A$18:$L$205, MATCH("Demand ID", 'E4 TB Allocation Details'!$A$18:$L$18, 0),FALSE), 'E2 Allocators'!$B$15:$W$361, MATCH('O5 Details by Class &amp; Accounts'!X$18, 'E2 Allocators'!$B$15:$W$15, 0),FALSE)*$F159), 0, VLOOKUP(VLOOKUP($A159, 'E4 TB Allocation Details'!$A$18:$L$205, MATCH("Demand ID", 'E4 TB Allocation Details'!$A$18:$L$18, 0),FALSE), 'E2 Allocators'!$B$15:$W$361, MATCH('O5 Details by Class &amp; Accounts'!X$18, 'E2 Allocators'!$B$15:$W$15, 0),FALSE)*$F159)</f>
        <v>0</v>
      </c>
      <c r="Y159" s="1411">
        <f>IF(ISERROR(VLOOKUP(VLOOKUP($A159, 'E4 TB Allocation Details'!$A$18:$L$205, MATCH("Demand ID", 'E4 TB Allocation Details'!$A$18:$L$18, 0),FALSE), 'E2 Allocators'!$B$15:$W$361, MATCH('O5 Details by Class &amp; Accounts'!Y$18, 'E2 Allocators'!$B$15:$W$15, 0),FALSE)*$F159), 0, VLOOKUP(VLOOKUP($A159, 'E4 TB Allocation Details'!$A$18:$L$205, MATCH("Demand ID", 'E4 TB Allocation Details'!$A$18:$L$18, 0),FALSE), 'E2 Allocators'!$B$15:$W$361, MATCH('O5 Details by Class &amp; Accounts'!Y$18, 'E2 Allocators'!$B$15:$W$15, 0),FALSE)*$F159)</f>
        <v>0</v>
      </c>
      <c r="Z159" s="1411">
        <f>IF(ISERROR(VLOOKUP(VLOOKUP($A159, 'E4 TB Allocation Details'!$A$18:$L$205, MATCH("Demand ID", 'E4 TB Allocation Details'!$A$18:$L$18, 0),FALSE), 'E2 Allocators'!$B$15:$W$361, MATCH('O5 Details by Class &amp; Accounts'!Z$18, 'E2 Allocators'!$B$15:$W$15, 0),FALSE)*$F159), 0, VLOOKUP(VLOOKUP($A159, 'E4 TB Allocation Details'!$A$18:$L$205, MATCH("Demand ID", 'E4 TB Allocation Details'!$A$18:$L$18, 0),FALSE), 'E2 Allocators'!$B$15:$W$361, MATCH('O5 Details by Class &amp; Accounts'!Z$18, 'E2 Allocators'!$B$15:$W$15, 0),FALSE)*$F159)</f>
        <v>0</v>
      </c>
      <c r="AA159" s="1411">
        <f>IF(ISERROR(VLOOKUP(VLOOKUP($A159, 'E4 TB Allocation Details'!$A$18:$L$205, MATCH("Demand ID", 'E4 TB Allocation Details'!$A$18:$L$18, 0),FALSE), 'E2 Allocators'!$B$15:$W$361, MATCH('O5 Details by Class &amp; Accounts'!AA$18, 'E2 Allocators'!$B$15:$W$15, 0),FALSE)*$F159), 0, VLOOKUP(VLOOKUP($A159, 'E4 TB Allocation Details'!$A$18:$L$205, MATCH("Demand ID", 'E4 TB Allocation Details'!$A$18:$L$18, 0),FALSE), 'E2 Allocators'!$B$15:$W$361, MATCH('O5 Details by Class &amp; Accounts'!AA$18, 'E2 Allocators'!$B$15:$W$15, 0),FALSE)*$F159)</f>
        <v>0</v>
      </c>
      <c r="AB159" s="1411">
        <f>IF(ISERROR(VLOOKUP(VLOOKUP($A159, 'E4 TB Allocation Details'!$A$18:$L$205, MATCH("Demand ID", 'E4 TB Allocation Details'!$A$18:$L$18, 0),FALSE), 'E2 Allocators'!$B$15:$W$361, MATCH('O5 Details by Class &amp; Accounts'!AB$18, 'E2 Allocators'!$B$15:$W$15, 0),FALSE)*$F159), 0, VLOOKUP(VLOOKUP($A159, 'E4 TB Allocation Details'!$A$18:$L$205, MATCH("Demand ID", 'E4 TB Allocation Details'!$A$18:$L$18, 0),FALSE), 'E2 Allocators'!$B$15:$W$361, MATCH('O5 Details by Class &amp; Accounts'!AB$18, 'E2 Allocators'!$B$15:$W$15, 0),FALSE)*$F159)</f>
        <v>0</v>
      </c>
      <c r="AC159" s="1411">
        <f t="shared" si="40"/>
        <v>0</v>
      </c>
      <c r="AD159" s="1411">
        <f>IF(ISERROR(VLOOKUP(VLOOKUP($A159, 'E4 TB Allocation Details'!$A$18:$L$205, MATCH("Customer ID", 'E4 TB Allocation Details'!$A$18:$L$18, 0),FALSE), 'E2 Allocators'!$B$15:$W$361, MATCH('O5 Details by Class &amp; Accounts'!AD$18, 'E2 Allocators'!$B$15:$W$15, 0),FALSE)*$G159), 0, VLOOKUP(VLOOKUP($A159, 'E4 TB Allocation Details'!$A$18:$L$205, MATCH("Customer ID", 'E4 TB Allocation Details'!$A$18:$L$18, 0),FALSE), 'E2 Allocators'!$B$15:$W$361, MATCH('O5 Details by Class &amp; Accounts'!AD$18, 'E2 Allocators'!$B$15:$W$15, 0),FALSE)*$G159)</f>
        <v>232197.08889590731</v>
      </c>
      <c r="AE159" s="1411">
        <f>IF(ISERROR(VLOOKUP(VLOOKUP($A159, 'E4 TB Allocation Details'!$A$18:$L$205, MATCH("Customer ID", 'E4 TB Allocation Details'!$A$18:$L$18, 0),FALSE), 'E2 Allocators'!$B$15:$W$361, MATCH('O5 Details by Class &amp; Accounts'!AE$18, 'E2 Allocators'!$B$15:$W$15, 0),FALSE)*$G159), 0, VLOOKUP(VLOOKUP($A159, 'E4 TB Allocation Details'!$A$18:$L$205, MATCH("Customer ID", 'E4 TB Allocation Details'!$A$18:$L$18, 0),FALSE), 'E2 Allocators'!$B$15:$W$361, MATCH('O5 Details by Class &amp; Accounts'!AE$18, 'E2 Allocators'!$B$15:$W$15, 0),FALSE)*$G159)</f>
        <v>52300.584115561454</v>
      </c>
      <c r="AF159" s="1411">
        <f>IF(ISERROR(VLOOKUP(VLOOKUP($A159, 'E4 TB Allocation Details'!$A$18:$L$205, MATCH("Customer ID", 'E4 TB Allocation Details'!$A$18:$L$18, 0),FALSE), 'E2 Allocators'!$B$15:$W$361, MATCH('O5 Details by Class &amp; Accounts'!AF$18, 'E2 Allocators'!$B$15:$W$15, 0),FALSE)*$G159), 0, VLOOKUP(VLOOKUP($A159, 'E4 TB Allocation Details'!$A$18:$L$205, MATCH("Customer ID", 'E4 TB Allocation Details'!$A$18:$L$18, 0),FALSE), 'E2 Allocators'!$B$15:$W$361, MATCH('O5 Details by Class &amp; Accounts'!AF$18, 'E2 Allocators'!$B$15:$W$15, 0),FALSE)*$G159)</f>
        <v>18296.326988531251</v>
      </c>
      <c r="AG159" s="1411">
        <f>IF(ISERROR(VLOOKUP(VLOOKUP($A159, 'E4 TB Allocation Details'!$A$18:$L$205, MATCH("Customer ID", 'E4 TB Allocation Details'!$A$18:$L$18, 0),FALSE), 'E2 Allocators'!$B$15:$W$361, MATCH('O5 Details by Class &amp; Accounts'!AG$18, 'E2 Allocators'!$B$15:$W$15, 0),FALSE)*$G159), 0, VLOOKUP(VLOOKUP($A159, 'E4 TB Allocation Details'!$A$18:$L$205, MATCH("Customer ID", 'E4 TB Allocation Details'!$A$18:$L$18, 0),FALSE), 'E2 Allocators'!$B$15:$W$361, MATCH('O5 Details by Class &amp; Accounts'!AG$18, 'E2 Allocators'!$B$15:$W$15, 0),FALSE)*$G159)</f>
        <v>0</v>
      </c>
      <c r="AH159" s="1411">
        <f>IF(ISERROR(VLOOKUP(VLOOKUP($A159, 'E4 TB Allocation Details'!$A$18:$L$205, MATCH("Customer ID", 'E4 TB Allocation Details'!$A$18:$L$18, 0),FALSE), 'E2 Allocators'!$B$15:$W$361, MATCH('O5 Details by Class &amp; Accounts'!AH$18, 'E2 Allocators'!$B$15:$W$15, 0),FALSE)*$G159), 0, VLOOKUP(VLOOKUP($A159, 'E4 TB Allocation Details'!$A$18:$L$205, MATCH("Customer ID", 'E4 TB Allocation Details'!$A$18:$L$18, 0),FALSE), 'E2 Allocators'!$B$15:$W$361, MATCH('O5 Details by Class &amp; Accounts'!AH$18, 'E2 Allocators'!$B$15:$W$15, 0),FALSE)*$G159)</f>
        <v>0</v>
      </c>
      <c r="AI159" s="1411">
        <f>IF(ISERROR(VLOOKUP(VLOOKUP($A159, 'E4 TB Allocation Details'!$A$18:$L$205, MATCH("Customer ID", 'E4 TB Allocation Details'!$A$18:$L$18, 0),FALSE), 'E2 Allocators'!$B$15:$W$361, MATCH('O5 Details by Class &amp; Accounts'!AI$18, 'E2 Allocators'!$B$15:$W$15, 0),FALSE)*$G159), 0, VLOOKUP(VLOOKUP($A159, 'E4 TB Allocation Details'!$A$18:$L$205, MATCH("Customer ID", 'E4 TB Allocation Details'!$A$18:$L$18, 0),FALSE), 'E2 Allocators'!$B$15:$W$361, MATCH('O5 Details by Class &amp; Accounts'!AI$18, 'E2 Allocators'!$B$15:$W$15, 0),FALSE)*$G159)</f>
        <v>0</v>
      </c>
      <c r="AJ159" s="1411">
        <f>IF(ISERROR(VLOOKUP(VLOOKUP($A159, 'E4 TB Allocation Details'!$A$18:$L$205, MATCH("Customer ID", 'E4 TB Allocation Details'!$A$18:$L$18, 0),FALSE), 'E2 Allocators'!$B$15:$W$361, MATCH('O5 Details by Class &amp; Accounts'!AJ$18, 'E2 Allocators'!$B$15:$W$15, 0),FALSE)*$G159), 0, VLOOKUP(VLOOKUP($A159, 'E4 TB Allocation Details'!$A$18:$L$205, MATCH("Customer ID", 'E4 TB Allocation Details'!$A$18:$L$18, 0),FALSE), 'E2 Allocators'!$B$15:$W$361, MATCH('O5 Details by Class &amp; Accounts'!AJ$18, 'E2 Allocators'!$B$15:$W$15, 0),FALSE)*$G159)</f>
        <v>0</v>
      </c>
      <c r="AK159" s="1411">
        <f>IF(ISERROR(VLOOKUP(VLOOKUP($A159, 'E4 TB Allocation Details'!$A$18:$L$205, MATCH("Customer ID", 'E4 TB Allocation Details'!$A$18:$L$18, 0),FALSE), 'E2 Allocators'!$B$15:$W$361, MATCH('O5 Details by Class &amp; Accounts'!AK$18, 'E2 Allocators'!$B$15:$W$15, 0),FALSE)*$G159), 0, VLOOKUP(VLOOKUP($A159, 'E4 TB Allocation Details'!$A$18:$L$205, MATCH("Customer ID", 'E4 TB Allocation Details'!$A$18:$L$18, 0),FALSE), 'E2 Allocators'!$B$15:$W$361, MATCH('O5 Details by Class &amp; Accounts'!AK$18, 'E2 Allocators'!$B$15:$W$15, 0),FALSE)*$G159)</f>
        <v>0</v>
      </c>
      <c r="AL159" s="1411">
        <f>IF(ISERROR(VLOOKUP(VLOOKUP($A159, 'E4 TB Allocation Details'!$A$18:$L$205, MATCH("Customer ID", 'E4 TB Allocation Details'!$A$18:$L$18, 0),FALSE), 'E2 Allocators'!$B$15:$W$361, MATCH('O5 Details by Class &amp; Accounts'!AL$18, 'E2 Allocators'!$B$15:$W$15, 0),FALSE)*$G159), 0, VLOOKUP(VLOOKUP($A159, 'E4 TB Allocation Details'!$A$18:$L$205, MATCH("Customer ID", 'E4 TB Allocation Details'!$A$18:$L$18, 0),FALSE), 'E2 Allocators'!$B$15:$W$361, MATCH('O5 Details by Class &amp; Accounts'!AL$18, 'E2 Allocators'!$B$15:$W$15, 0),FALSE)*$G159)</f>
        <v>0</v>
      </c>
      <c r="AM159" s="1411">
        <f>IF(ISERROR(VLOOKUP(VLOOKUP($A159, 'E4 TB Allocation Details'!$A$18:$L$205, MATCH("Customer ID", 'E4 TB Allocation Details'!$A$18:$L$18, 0),FALSE), 'E2 Allocators'!$B$15:$W$361, MATCH('O5 Details by Class &amp; Accounts'!AM$18, 'E2 Allocators'!$B$15:$W$15, 0),FALSE)*$G159), 0, VLOOKUP(VLOOKUP($A159, 'E4 TB Allocation Details'!$A$18:$L$205, MATCH("Customer ID", 'E4 TB Allocation Details'!$A$18:$L$18, 0),FALSE), 'E2 Allocators'!$B$15:$W$361, MATCH('O5 Details by Class &amp; Accounts'!AM$18, 'E2 Allocators'!$B$15:$W$15, 0),FALSE)*$G159)</f>
        <v>0</v>
      </c>
      <c r="AN159" s="1411">
        <f>IF(ISERROR(VLOOKUP(VLOOKUP($A159, 'E4 TB Allocation Details'!$A$18:$L$205, MATCH("Customer ID", 'E4 TB Allocation Details'!$A$18:$L$18, 0),FALSE), 'E2 Allocators'!$B$15:$W$361, MATCH('O5 Details by Class &amp; Accounts'!AN$18, 'E2 Allocators'!$B$15:$W$15, 0),FALSE)*$G159), 0, VLOOKUP(VLOOKUP($A159, 'E4 TB Allocation Details'!$A$18:$L$205, MATCH("Customer ID", 'E4 TB Allocation Details'!$A$18:$L$18, 0),FALSE), 'E2 Allocators'!$B$15:$W$361, MATCH('O5 Details by Class &amp; Accounts'!AN$18, 'E2 Allocators'!$B$15:$W$15, 0),FALSE)*$G159)</f>
        <v>0</v>
      </c>
      <c r="AO159" s="1411">
        <f>IF(ISERROR(VLOOKUP(VLOOKUP($A159, 'E4 TB Allocation Details'!$A$18:$L$205, MATCH("Customer ID", 'E4 TB Allocation Details'!$A$18:$L$18, 0),FALSE), 'E2 Allocators'!$B$15:$W$361, MATCH('O5 Details by Class &amp; Accounts'!AO$18, 'E2 Allocators'!$B$15:$W$15, 0),FALSE)*$G159), 0, VLOOKUP(VLOOKUP($A159, 'E4 TB Allocation Details'!$A$18:$L$205, MATCH("Customer ID", 'E4 TB Allocation Details'!$A$18:$L$18, 0),FALSE), 'E2 Allocators'!$B$15:$W$361, MATCH('O5 Details by Class &amp; Accounts'!AO$18, 'E2 Allocators'!$B$15:$W$15, 0),FALSE)*$G159)</f>
        <v>0</v>
      </c>
      <c r="AP159" s="1411">
        <f>IF(ISERROR(VLOOKUP(VLOOKUP($A159, 'E4 TB Allocation Details'!$A$18:$L$205, MATCH("Customer ID", 'E4 TB Allocation Details'!$A$18:$L$18, 0),FALSE), 'E2 Allocators'!$B$15:$W$361, MATCH('O5 Details by Class &amp; Accounts'!AP$18, 'E2 Allocators'!$B$15:$W$15, 0),FALSE)*$G159), 0, VLOOKUP(VLOOKUP($A159, 'E4 TB Allocation Details'!$A$18:$L$205, MATCH("Customer ID", 'E4 TB Allocation Details'!$A$18:$L$18, 0),FALSE), 'E2 Allocators'!$B$15:$W$361, MATCH('O5 Details by Class &amp; Accounts'!AP$18, 'E2 Allocators'!$B$15:$W$15, 0),FALSE)*$G159)</f>
        <v>0</v>
      </c>
      <c r="AQ159" s="1411">
        <f>IF(ISERROR(VLOOKUP(VLOOKUP($A159, 'E4 TB Allocation Details'!$A$18:$L$205, MATCH("Customer ID", 'E4 TB Allocation Details'!$A$18:$L$18, 0),FALSE), 'E2 Allocators'!$B$15:$W$361, MATCH('O5 Details by Class &amp; Accounts'!AQ$18, 'E2 Allocators'!$B$15:$W$15, 0),FALSE)*$G159), 0, VLOOKUP(VLOOKUP($A159, 'E4 TB Allocation Details'!$A$18:$L$205, MATCH("Customer ID", 'E4 TB Allocation Details'!$A$18:$L$18, 0),FALSE), 'E2 Allocators'!$B$15:$W$361, MATCH('O5 Details by Class &amp; Accounts'!AQ$18, 'E2 Allocators'!$B$15:$W$15, 0),FALSE)*$G159)</f>
        <v>0</v>
      </c>
      <c r="AR159" s="1411">
        <f>IF(ISERROR(VLOOKUP(VLOOKUP($A159, 'E4 TB Allocation Details'!$A$18:$L$205, MATCH("Customer ID", 'E4 TB Allocation Details'!$A$18:$L$18, 0),FALSE), 'E2 Allocators'!$B$15:$W$361, MATCH('O5 Details by Class &amp; Accounts'!AR$18, 'E2 Allocators'!$B$15:$W$15, 0),FALSE)*$G159), 0, VLOOKUP(VLOOKUP($A159, 'E4 TB Allocation Details'!$A$18:$L$205, MATCH("Customer ID", 'E4 TB Allocation Details'!$A$18:$L$18, 0),FALSE), 'E2 Allocators'!$B$15:$W$361, MATCH('O5 Details by Class &amp; Accounts'!AR$18, 'E2 Allocators'!$B$15:$W$15, 0),FALSE)*$G159)</f>
        <v>0</v>
      </c>
      <c r="AS159" s="1411">
        <f>IF(ISERROR(VLOOKUP(VLOOKUP($A159, 'E4 TB Allocation Details'!$A$18:$L$205, MATCH("Customer ID", 'E4 TB Allocation Details'!$A$18:$L$18, 0),FALSE), 'E2 Allocators'!$B$15:$W$361, MATCH('O5 Details by Class &amp; Accounts'!AS$18, 'E2 Allocators'!$B$15:$W$15, 0),FALSE)*$G159), 0, VLOOKUP(VLOOKUP($A159, 'E4 TB Allocation Details'!$A$18:$L$205, MATCH("Customer ID", 'E4 TB Allocation Details'!$A$18:$L$18, 0),FALSE), 'E2 Allocators'!$B$15:$W$361, MATCH('O5 Details by Class &amp; Accounts'!AS$18, 'E2 Allocators'!$B$15:$W$15, 0),FALSE)*$G159)</f>
        <v>0</v>
      </c>
      <c r="AT159" s="1411">
        <f>IF(ISERROR(VLOOKUP(VLOOKUP($A159, 'E4 TB Allocation Details'!$A$18:$L$205, MATCH("Customer ID", 'E4 TB Allocation Details'!$A$18:$L$18, 0),FALSE), 'E2 Allocators'!$B$15:$W$361, MATCH('O5 Details by Class &amp; Accounts'!AT$18, 'E2 Allocators'!$B$15:$W$15, 0),FALSE)*$G159), 0, VLOOKUP(VLOOKUP($A159, 'E4 TB Allocation Details'!$A$18:$L$205, MATCH("Customer ID", 'E4 TB Allocation Details'!$A$18:$L$18, 0),FALSE), 'E2 Allocators'!$B$15:$W$361, MATCH('O5 Details by Class &amp; Accounts'!AT$18, 'E2 Allocators'!$B$15:$W$15, 0),FALSE)*$G159)</f>
        <v>0</v>
      </c>
      <c r="AU159" s="1411">
        <f>IF(ISERROR(VLOOKUP(VLOOKUP($A159, 'E4 TB Allocation Details'!$A$18:$L$205, MATCH("Customer ID", 'E4 TB Allocation Details'!$A$18:$L$18, 0),FALSE), 'E2 Allocators'!$B$15:$W$361, MATCH('O5 Details by Class &amp; Accounts'!AU$18, 'E2 Allocators'!$B$15:$W$15, 0),FALSE)*$G159), 0, VLOOKUP(VLOOKUP($A159, 'E4 TB Allocation Details'!$A$18:$L$205, MATCH("Customer ID", 'E4 TB Allocation Details'!$A$18:$L$18, 0),FALSE), 'E2 Allocators'!$B$15:$W$361, MATCH('O5 Details by Class &amp; Accounts'!AU$18, 'E2 Allocators'!$B$15:$W$15, 0),FALSE)*$G159)</f>
        <v>0</v>
      </c>
      <c r="AV159" s="1411">
        <f>IF(ISERROR(VLOOKUP(VLOOKUP($A159, 'E4 TB Allocation Details'!$A$18:$L$205, MATCH("Customer ID", 'E4 TB Allocation Details'!$A$18:$L$18, 0),FALSE), 'E2 Allocators'!$B$15:$W$361, MATCH('O5 Details by Class &amp; Accounts'!AV$18, 'E2 Allocators'!$B$15:$W$15, 0),FALSE)*$G159), 0, VLOOKUP(VLOOKUP($A159, 'E4 TB Allocation Details'!$A$18:$L$205, MATCH("Customer ID", 'E4 TB Allocation Details'!$A$18:$L$18, 0),FALSE), 'E2 Allocators'!$B$15:$W$361, MATCH('O5 Details by Class &amp; Accounts'!AV$18, 'E2 Allocators'!$B$15:$W$15, 0),FALSE)*$G159)</f>
        <v>0</v>
      </c>
      <c r="AW159" s="1411">
        <f>IF(ISERROR(VLOOKUP(VLOOKUP($A159, 'E4 TB Allocation Details'!$A$18:$L$205, MATCH("Customer ID", 'E4 TB Allocation Details'!$A$18:$L$18, 0),FALSE), 'E2 Allocators'!$B$15:$W$361, MATCH('O5 Details by Class &amp; Accounts'!AW$18, 'E2 Allocators'!$B$15:$W$15, 0),FALSE)*$G159), 0, VLOOKUP(VLOOKUP($A159, 'E4 TB Allocation Details'!$A$18:$L$205, MATCH("Customer ID", 'E4 TB Allocation Details'!$A$18:$L$18, 0),FALSE), 'E2 Allocators'!$B$15:$W$361, MATCH('O5 Details by Class &amp; Accounts'!AW$18, 'E2 Allocators'!$B$15:$W$15, 0),FALSE)*$G159)</f>
        <v>0</v>
      </c>
      <c r="AX159" s="1411">
        <f t="shared" ref="AX159:AX205" si="44">SUM(AD159:AW159)</f>
        <v>302794.00000000006</v>
      </c>
      <c r="AY159" s="1411">
        <f>IF(ISERROR(VLOOKUP(VLOOKUP($A159, 'E4 TB Allocation Details'!$A$18:$L$205, MATCH("Misc ID", 'E4 TB Allocation Details'!$A$18:$L$18, 0),FALSE), 'E2 Allocators'!$B$15:$W$361, MATCH('O5 Details by Class &amp; Accounts'!AY$18, 'E2 Allocators'!$B$15:$W$15, 0),FALSE)*$E159), 0, VLOOKUP(VLOOKUP($A159, 'E4 TB Allocation Details'!$A$18:$L$205, MATCH("Misc ID", 'E4 TB Allocation Details'!$A$18:$L$18, 0),FALSE), 'E2 Allocators'!$B$15:$W$361, MATCH('O5 Details by Class &amp; Accounts'!AY$18, 'E2 Allocators'!$B$15:$W$15, 0),FALSE)*$E159)</f>
        <v>0</v>
      </c>
      <c r="AZ159" s="1411">
        <f>IF(ISERROR(VLOOKUP(VLOOKUP($A159, 'E4 TB Allocation Details'!$A$18:$L$205, MATCH("Misc ID", 'E4 TB Allocation Details'!$A$18:$L$18, 0),FALSE), 'E2 Allocators'!$B$15:$W$361, MATCH('O5 Details by Class &amp; Accounts'!AZ$18, 'E2 Allocators'!$B$15:$W$15, 0),FALSE)*$E159), 0, VLOOKUP(VLOOKUP($A159, 'E4 TB Allocation Details'!$A$18:$L$205, MATCH("Misc ID", 'E4 TB Allocation Details'!$A$18:$L$18, 0),FALSE), 'E2 Allocators'!$B$15:$W$361, MATCH('O5 Details by Class &amp; Accounts'!AZ$18, 'E2 Allocators'!$B$15:$W$15, 0),FALSE)*$E159)</f>
        <v>0</v>
      </c>
      <c r="BA159" s="1411">
        <f>IF(ISERROR(VLOOKUP(VLOOKUP($A159, 'E4 TB Allocation Details'!$A$18:$L$205, MATCH("Misc ID", 'E4 TB Allocation Details'!$A$18:$L$18, 0),FALSE), 'E2 Allocators'!$B$15:$W$361, MATCH('O5 Details by Class &amp; Accounts'!BA$18, 'E2 Allocators'!$B$15:$W$15, 0),FALSE)*$E159), 0, VLOOKUP(VLOOKUP($A159, 'E4 TB Allocation Details'!$A$18:$L$205, MATCH("Misc ID", 'E4 TB Allocation Details'!$A$18:$L$18, 0),FALSE), 'E2 Allocators'!$B$15:$W$361, MATCH('O5 Details by Class &amp; Accounts'!BA$18, 'E2 Allocators'!$B$15:$W$15, 0),FALSE)*$E159)</f>
        <v>0</v>
      </c>
      <c r="BB159" s="1411">
        <f>IF(ISERROR(VLOOKUP(VLOOKUP($A159, 'E4 TB Allocation Details'!$A$18:$L$205, MATCH("Misc ID", 'E4 TB Allocation Details'!$A$18:$L$18, 0),FALSE), 'E2 Allocators'!$B$15:$W$361, MATCH('O5 Details by Class &amp; Accounts'!BB$18, 'E2 Allocators'!$B$15:$W$15, 0),FALSE)*$E159), 0, VLOOKUP(VLOOKUP($A159, 'E4 TB Allocation Details'!$A$18:$L$205, MATCH("Misc ID", 'E4 TB Allocation Details'!$A$18:$L$18, 0),FALSE), 'E2 Allocators'!$B$15:$W$361, MATCH('O5 Details by Class &amp; Accounts'!BB$18, 'E2 Allocators'!$B$15:$W$15, 0),FALSE)*$E159)</f>
        <v>0</v>
      </c>
      <c r="BC159" s="1411">
        <f>IF(ISERROR(VLOOKUP(VLOOKUP($A159, 'E4 TB Allocation Details'!$A$18:$L$205, MATCH("Misc ID", 'E4 TB Allocation Details'!$A$18:$L$18, 0),FALSE), 'E2 Allocators'!$B$15:$W$361, MATCH('O5 Details by Class &amp; Accounts'!BC$18, 'E2 Allocators'!$B$15:$W$15, 0),FALSE)*$E159), 0, VLOOKUP(VLOOKUP($A159, 'E4 TB Allocation Details'!$A$18:$L$205, MATCH("Misc ID", 'E4 TB Allocation Details'!$A$18:$L$18, 0),FALSE), 'E2 Allocators'!$B$15:$W$361, MATCH('O5 Details by Class &amp; Accounts'!BC$18, 'E2 Allocators'!$B$15:$W$15, 0),FALSE)*$E159)</f>
        <v>0</v>
      </c>
      <c r="BD159" s="1411">
        <f>IF(ISERROR(VLOOKUP(VLOOKUP($A159, 'E4 TB Allocation Details'!$A$18:$L$205, MATCH("Misc ID", 'E4 TB Allocation Details'!$A$18:$L$18, 0),FALSE), 'E2 Allocators'!$B$15:$W$361, MATCH('O5 Details by Class &amp; Accounts'!BD$18, 'E2 Allocators'!$B$15:$W$15, 0),FALSE)*$E159), 0, VLOOKUP(VLOOKUP($A159, 'E4 TB Allocation Details'!$A$18:$L$205, MATCH("Misc ID", 'E4 TB Allocation Details'!$A$18:$L$18, 0),FALSE), 'E2 Allocators'!$B$15:$W$361, MATCH('O5 Details by Class &amp; Accounts'!BD$18, 'E2 Allocators'!$B$15:$W$15, 0),FALSE)*$E159)</f>
        <v>0</v>
      </c>
      <c r="BE159" s="1411">
        <f>IF(ISERROR(VLOOKUP(VLOOKUP($A159, 'E4 TB Allocation Details'!$A$18:$L$205, MATCH("Misc ID", 'E4 TB Allocation Details'!$A$18:$L$18, 0),FALSE), 'E2 Allocators'!$B$15:$W$361, MATCH('O5 Details by Class &amp; Accounts'!BE$18, 'E2 Allocators'!$B$15:$W$15, 0),FALSE)*$E159), 0, VLOOKUP(VLOOKUP($A159, 'E4 TB Allocation Details'!$A$18:$L$205, MATCH("Misc ID", 'E4 TB Allocation Details'!$A$18:$L$18, 0),FALSE), 'E2 Allocators'!$B$15:$W$361, MATCH('O5 Details by Class &amp; Accounts'!BE$18, 'E2 Allocators'!$B$15:$W$15, 0),FALSE)*$E159)</f>
        <v>0</v>
      </c>
      <c r="BF159" s="1411">
        <f>IF(ISERROR(VLOOKUP(VLOOKUP($A159, 'E4 TB Allocation Details'!$A$18:$L$205, MATCH("Misc ID", 'E4 TB Allocation Details'!$A$18:$L$18, 0),FALSE), 'E2 Allocators'!$B$15:$W$361, MATCH('O5 Details by Class &amp; Accounts'!BF$18, 'E2 Allocators'!$B$15:$W$15, 0),FALSE)*$E159), 0, VLOOKUP(VLOOKUP($A159, 'E4 TB Allocation Details'!$A$18:$L$205, MATCH("Misc ID", 'E4 TB Allocation Details'!$A$18:$L$18, 0),FALSE), 'E2 Allocators'!$B$15:$W$361, MATCH('O5 Details by Class &amp; Accounts'!BF$18, 'E2 Allocators'!$B$15:$W$15, 0),FALSE)*$E159)</f>
        <v>0</v>
      </c>
      <c r="BG159" s="1411">
        <f>IF(ISERROR(VLOOKUP(VLOOKUP($A159, 'E4 TB Allocation Details'!$A$18:$L$205, MATCH("Misc ID", 'E4 TB Allocation Details'!$A$18:$L$18, 0),FALSE), 'E2 Allocators'!$B$15:$W$361, MATCH('O5 Details by Class &amp; Accounts'!BG$18, 'E2 Allocators'!$B$15:$W$15, 0),FALSE)*$E159), 0, VLOOKUP(VLOOKUP($A159, 'E4 TB Allocation Details'!$A$18:$L$205, MATCH("Misc ID", 'E4 TB Allocation Details'!$A$18:$L$18, 0),FALSE), 'E2 Allocators'!$B$15:$W$361, MATCH('O5 Details by Class &amp; Accounts'!BG$18, 'E2 Allocators'!$B$15:$W$15, 0),FALSE)*$E159)</f>
        <v>0</v>
      </c>
      <c r="BH159" s="1411">
        <f>IF(ISERROR(VLOOKUP(VLOOKUP($A159, 'E4 TB Allocation Details'!$A$18:$L$205, MATCH("Misc ID", 'E4 TB Allocation Details'!$A$18:$L$18, 0),FALSE), 'E2 Allocators'!$B$15:$W$361, MATCH('O5 Details by Class &amp; Accounts'!BH$18, 'E2 Allocators'!$B$15:$W$15, 0),FALSE)*$E159), 0, VLOOKUP(VLOOKUP($A159, 'E4 TB Allocation Details'!$A$18:$L$205, MATCH("Misc ID", 'E4 TB Allocation Details'!$A$18:$L$18, 0),FALSE), 'E2 Allocators'!$B$15:$W$361, MATCH('O5 Details by Class &amp; Accounts'!BH$18, 'E2 Allocators'!$B$15:$W$15, 0),FALSE)*$E159)</f>
        <v>0</v>
      </c>
      <c r="BI159" s="1411">
        <f>IF(ISERROR(VLOOKUP(VLOOKUP($A159, 'E4 TB Allocation Details'!$A$18:$L$205, MATCH("Misc ID", 'E4 TB Allocation Details'!$A$18:$L$18, 0),FALSE), 'E2 Allocators'!$B$15:$W$361, MATCH('O5 Details by Class &amp; Accounts'!BI$18, 'E2 Allocators'!$B$15:$W$15, 0),FALSE)*$E159), 0, VLOOKUP(VLOOKUP($A159, 'E4 TB Allocation Details'!$A$18:$L$205, MATCH("Misc ID", 'E4 TB Allocation Details'!$A$18:$L$18, 0),FALSE), 'E2 Allocators'!$B$15:$W$361, MATCH('O5 Details by Class &amp; Accounts'!BI$18, 'E2 Allocators'!$B$15:$W$15, 0),FALSE)*$E159)</f>
        <v>0</v>
      </c>
      <c r="BJ159" s="1411">
        <f>IF(ISERROR(VLOOKUP(VLOOKUP($A159, 'E4 TB Allocation Details'!$A$18:$L$205, MATCH("Misc ID", 'E4 TB Allocation Details'!$A$18:$L$18, 0),FALSE), 'E2 Allocators'!$B$15:$W$361, MATCH('O5 Details by Class &amp; Accounts'!BJ$18, 'E2 Allocators'!$B$15:$W$15, 0),FALSE)*$E159), 0, VLOOKUP(VLOOKUP($A159, 'E4 TB Allocation Details'!$A$18:$L$205, MATCH("Misc ID", 'E4 TB Allocation Details'!$A$18:$L$18, 0),FALSE), 'E2 Allocators'!$B$15:$W$361, MATCH('O5 Details by Class &amp; Accounts'!BJ$18, 'E2 Allocators'!$B$15:$W$15, 0),FALSE)*$E159)</f>
        <v>0</v>
      </c>
      <c r="BK159" s="1411">
        <f>IF(ISERROR(VLOOKUP(VLOOKUP($A159, 'E4 TB Allocation Details'!$A$18:$L$205, MATCH("Misc ID", 'E4 TB Allocation Details'!$A$18:$L$18, 0),FALSE), 'E2 Allocators'!$B$15:$W$361, MATCH('O5 Details by Class &amp; Accounts'!BK$18, 'E2 Allocators'!$B$15:$W$15, 0),FALSE)*$E159), 0, VLOOKUP(VLOOKUP($A159, 'E4 TB Allocation Details'!$A$18:$L$205, MATCH("Misc ID", 'E4 TB Allocation Details'!$A$18:$L$18, 0),FALSE), 'E2 Allocators'!$B$15:$W$361, MATCH('O5 Details by Class &amp; Accounts'!BK$18, 'E2 Allocators'!$B$15:$W$15, 0),FALSE)*$E159)</f>
        <v>0</v>
      </c>
      <c r="BL159" s="1411">
        <f>IF(ISERROR(VLOOKUP(VLOOKUP($A159, 'E4 TB Allocation Details'!$A$18:$L$205, MATCH("Misc ID", 'E4 TB Allocation Details'!$A$18:$L$18, 0),FALSE), 'E2 Allocators'!$B$15:$W$361, MATCH('O5 Details by Class &amp; Accounts'!BL$18, 'E2 Allocators'!$B$15:$W$15, 0),FALSE)*$E159), 0, VLOOKUP(VLOOKUP($A159, 'E4 TB Allocation Details'!$A$18:$L$205, MATCH("Misc ID", 'E4 TB Allocation Details'!$A$18:$L$18, 0),FALSE), 'E2 Allocators'!$B$15:$W$361, MATCH('O5 Details by Class &amp; Accounts'!BL$18, 'E2 Allocators'!$B$15:$W$15, 0),FALSE)*$E159)</f>
        <v>0</v>
      </c>
      <c r="BM159" s="1411">
        <f>IF(ISERROR(VLOOKUP(VLOOKUP($A159, 'E4 TB Allocation Details'!$A$18:$L$205, MATCH("Misc ID", 'E4 TB Allocation Details'!$A$18:$L$18, 0),FALSE), 'E2 Allocators'!$B$15:$W$361, MATCH('O5 Details by Class &amp; Accounts'!BM$18, 'E2 Allocators'!$B$15:$W$15, 0),FALSE)*$E159), 0, VLOOKUP(VLOOKUP($A159, 'E4 TB Allocation Details'!$A$18:$L$205, MATCH("Misc ID", 'E4 TB Allocation Details'!$A$18:$L$18, 0),FALSE), 'E2 Allocators'!$B$15:$W$361, MATCH('O5 Details by Class &amp; Accounts'!BM$18, 'E2 Allocators'!$B$15:$W$15, 0),FALSE)*$E159)</f>
        <v>0</v>
      </c>
      <c r="BN159" s="1411">
        <f>IF(ISERROR(VLOOKUP(VLOOKUP($A159, 'E4 TB Allocation Details'!$A$18:$L$205, MATCH("Misc ID", 'E4 TB Allocation Details'!$A$18:$L$18, 0),FALSE), 'E2 Allocators'!$B$15:$W$361, MATCH('O5 Details by Class &amp; Accounts'!BN$18, 'E2 Allocators'!$B$15:$W$15, 0),FALSE)*$E159), 0, VLOOKUP(VLOOKUP($A159, 'E4 TB Allocation Details'!$A$18:$L$205, MATCH("Misc ID", 'E4 TB Allocation Details'!$A$18:$L$18, 0),FALSE), 'E2 Allocators'!$B$15:$W$361, MATCH('O5 Details by Class &amp; Accounts'!BN$18, 'E2 Allocators'!$B$15:$W$15, 0),FALSE)*$E159)</f>
        <v>0</v>
      </c>
      <c r="BO159" s="1411">
        <f>IF(ISERROR(VLOOKUP(VLOOKUP($A159, 'E4 TB Allocation Details'!$A$18:$L$205, MATCH("Misc ID", 'E4 TB Allocation Details'!$A$18:$L$18, 0),FALSE), 'E2 Allocators'!$B$15:$W$361, MATCH('O5 Details by Class &amp; Accounts'!BO$18, 'E2 Allocators'!$B$15:$W$15, 0),FALSE)*$E159), 0, VLOOKUP(VLOOKUP($A159, 'E4 TB Allocation Details'!$A$18:$L$205, MATCH("Misc ID", 'E4 TB Allocation Details'!$A$18:$L$18, 0),FALSE), 'E2 Allocators'!$B$15:$W$361, MATCH('O5 Details by Class &amp; Accounts'!BO$18, 'E2 Allocators'!$B$15:$W$15, 0),FALSE)*$E159)</f>
        <v>0</v>
      </c>
      <c r="BP159" s="1411">
        <f>IF(ISERROR(VLOOKUP(VLOOKUP($A159, 'E4 TB Allocation Details'!$A$18:$L$205, MATCH("Misc ID", 'E4 TB Allocation Details'!$A$18:$L$18, 0),FALSE), 'E2 Allocators'!$B$15:$W$361, MATCH('O5 Details by Class &amp; Accounts'!BP$18, 'E2 Allocators'!$B$15:$W$15, 0),FALSE)*$E159), 0, VLOOKUP(VLOOKUP($A159, 'E4 TB Allocation Details'!$A$18:$L$205, MATCH("Misc ID", 'E4 TB Allocation Details'!$A$18:$L$18, 0),FALSE), 'E2 Allocators'!$B$15:$W$361, MATCH('O5 Details by Class &amp; Accounts'!BP$18, 'E2 Allocators'!$B$15:$W$15, 0),FALSE)*$E159)</f>
        <v>0</v>
      </c>
      <c r="BQ159" s="1411">
        <f>IF(ISERROR(VLOOKUP(VLOOKUP($A159, 'E4 TB Allocation Details'!$A$18:$L$205, MATCH("Misc ID", 'E4 TB Allocation Details'!$A$18:$L$18, 0),FALSE), 'E2 Allocators'!$B$15:$W$361, MATCH('O5 Details by Class &amp; Accounts'!BQ$18, 'E2 Allocators'!$B$15:$W$15, 0),FALSE)*$E159), 0, VLOOKUP(VLOOKUP($A159, 'E4 TB Allocation Details'!$A$18:$L$205, MATCH("Misc ID", 'E4 TB Allocation Details'!$A$18:$L$18, 0),FALSE), 'E2 Allocators'!$B$15:$W$361, MATCH('O5 Details by Class &amp; Accounts'!BQ$18, 'E2 Allocators'!$B$15:$W$15, 0),FALSE)*$E159)</f>
        <v>0</v>
      </c>
      <c r="BR159" s="1411">
        <f>IF(ISERROR(VLOOKUP(VLOOKUP($A159, 'E4 TB Allocation Details'!$A$18:$L$205, MATCH("Misc ID", 'E4 TB Allocation Details'!$A$18:$L$18, 0),FALSE), 'E2 Allocators'!$B$15:$W$361, MATCH('O5 Details by Class &amp; Accounts'!BR$18, 'E2 Allocators'!$B$15:$W$15, 0),FALSE)*$E159), 0, VLOOKUP(VLOOKUP($A159, 'E4 TB Allocation Details'!$A$18:$L$205, MATCH("Misc ID", 'E4 TB Allocation Details'!$A$18:$L$18, 0),FALSE), 'E2 Allocators'!$B$15:$W$361, MATCH('O5 Details by Class &amp; Accounts'!BR$18, 'E2 Allocators'!$B$15:$W$15, 0),FALSE)*$E159)</f>
        <v>0</v>
      </c>
      <c r="BS159" s="1411">
        <f t="shared" si="41"/>
        <v>0</v>
      </c>
      <c r="BT159" s="1411">
        <f>IF(ISERROR(VLOOKUP(VLOOKUP($A159, 'E4 TB Allocation Details'!$A$18:$L$205, MATCH("A &amp; G ID", 'E4 TB Allocation Details'!$A$18:$L$18, 0),FALSE), 'E2 Allocators'!$B$15:$W$361, MATCH('O5 Details by Class &amp; Accounts'!BT$18, 'E2 Allocators'!$B$15:$W$15, 0),FALSE)*$E159), 0, VLOOKUP(VLOOKUP($A159, 'E4 TB Allocation Details'!$A$18:$L$205, MATCH("A &amp; G ID", 'E4 TB Allocation Details'!$A$18:$L$18, 0),FALSE), 'E2 Allocators'!$B$15:$W$361, MATCH('O5 Details by Class &amp; Accounts'!BT$18, 'E2 Allocators'!$B$15:$W$15, 0),FALSE)*$E159)</f>
        <v>0</v>
      </c>
      <c r="BU159" s="1411">
        <f>IF(ISERROR(VLOOKUP(VLOOKUP($A159, 'E4 TB Allocation Details'!$A$18:$L$205, MATCH("A &amp; G ID", 'E4 TB Allocation Details'!$A$18:$L$18, 0),FALSE), 'E2 Allocators'!$B$15:$W$361, MATCH('O5 Details by Class &amp; Accounts'!BU$18, 'E2 Allocators'!$B$15:$W$15, 0),FALSE)*$E159), 0, VLOOKUP(VLOOKUP($A159, 'E4 TB Allocation Details'!$A$18:$L$205, MATCH("A &amp; G ID", 'E4 TB Allocation Details'!$A$18:$L$18, 0),FALSE), 'E2 Allocators'!$B$15:$W$361, MATCH('O5 Details by Class &amp; Accounts'!BU$18, 'E2 Allocators'!$B$15:$W$15, 0),FALSE)*$E159)</f>
        <v>0</v>
      </c>
      <c r="BV159" s="1411">
        <f>IF(ISERROR(VLOOKUP(VLOOKUP($A159, 'E4 TB Allocation Details'!$A$18:$L$205, MATCH("A &amp; G ID", 'E4 TB Allocation Details'!$A$18:$L$18, 0),FALSE), 'E2 Allocators'!$B$15:$W$361, MATCH('O5 Details by Class &amp; Accounts'!BV$18, 'E2 Allocators'!$B$15:$W$15, 0),FALSE)*$E159), 0, VLOOKUP(VLOOKUP($A159, 'E4 TB Allocation Details'!$A$18:$L$205, MATCH("A &amp; G ID", 'E4 TB Allocation Details'!$A$18:$L$18, 0),FALSE), 'E2 Allocators'!$B$15:$W$361, MATCH('O5 Details by Class &amp; Accounts'!BV$18, 'E2 Allocators'!$B$15:$W$15, 0),FALSE)*$E159)</f>
        <v>0</v>
      </c>
      <c r="BW159" s="1411">
        <f>IF(ISERROR(VLOOKUP(VLOOKUP($A159, 'E4 TB Allocation Details'!$A$18:$L$205, MATCH("A &amp; G ID", 'E4 TB Allocation Details'!$A$18:$L$18, 0),FALSE), 'E2 Allocators'!$B$15:$W$361, MATCH('O5 Details by Class &amp; Accounts'!BW$18, 'E2 Allocators'!$B$15:$W$15, 0),FALSE)*$E159), 0, VLOOKUP(VLOOKUP($A159, 'E4 TB Allocation Details'!$A$18:$L$205, MATCH("A &amp; G ID", 'E4 TB Allocation Details'!$A$18:$L$18, 0),FALSE), 'E2 Allocators'!$B$15:$W$361, MATCH('O5 Details by Class &amp; Accounts'!BW$18, 'E2 Allocators'!$B$15:$W$15, 0),FALSE)*$E159)</f>
        <v>0</v>
      </c>
      <c r="BX159" s="1411">
        <f>IF(ISERROR(VLOOKUP(VLOOKUP($A159, 'E4 TB Allocation Details'!$A$18:$L$205, MATCH("A &amp; G ID", 'E4 TB Allocation Details'!$A$18:$L$18, 0),FALSE), 'E2 Allocators'!$B$15:$W$361, MATCH('O5 Details by Class &amp; Accounts'!BX$18, 'E2 Allocators'!$B$15:$W$15, 0),FALSE)*$E159), 0, VLOOKUP(VLOOKUP($A159, 'E4 TB Allocation Details'!$A$18:$L$205, MATCH("A &amp; G ID", 'E4 TB Allocation Details'!$A$18:$L$18, 0),FALSE), 'E2 Allocators'!$B$15:$W$361, MATCH('O5 Details by Class &amp; Accounts'!BX$18, 'E2 Allocators'!$B$15:$W$15, 0),FALSE)*$E159)</f>
        <v>0</v>
      </c>
      <c r="BY159" s="1411">
        <f>IF(ISERROR(VLOOKUP(VLOOKUP($A159, 'E4 TB Allocation Details'!$A$18:$L$205, MATCH("A &amp; G ID", 'E4 TB Allocation Details'!$A$18:$L$18, 0),FALSE), 'E2 Allocators'!$B$15:$W$361, MATCH('O5 Details by Class &amp; Accounts'!BY$18, 'E2 Allocators'!$B$15:$W$15, 0),FALSE)*$E159), 0, VLOOKUP(VLOOKUP($A159, 'E4 TB Allocation Details'!$A$18:$L$205, MATCH("A &amp; G ID", 'E4 TB Allocation Details'!$A$18:$L$18, 0),FALSE), 'E2 Allocators'!$B$15:$W$361, MATCH('O5 Details by Class &amp; Accounts'!BY$18, 'E2 Allocators'!$B$15:$W$15, 0),FALSE)*$E159)</f>
        <v>0</v>
      </c>
      <c r="BZ159" s="1411">
        <f>IF(ISERROR(VLOOKUP(VLOOKUP($A159, 'E4 TB Allocation Details'!$A$18:$L$205, MATCH("A &amp; G ID", 'E4 TB Allocation Details'!$A$18:$L$18, 0),FALSE), 'E2 Allocators'!$B$15:$W$361, MATCH('O5 Details by Class &amp; Accounts'!BZ$18, 'E2 Allocators'!$B$15:$W$15, 0),FALSE)*$E159), 0, VLOOKUP(VLOOKUP($A159, 'E4 TB Allocation Details'!$A$18:$L$205, MATCH("A &amp; G ID", 'E4 TB Allocation Details'!$A$18:$L$18, 0),FALSE), 'E2 Allocators'!$B$15:$W$361, MATCH('O5 Details by Class &amp; Accounts'!BZ$18, 'E2 Allocators'!$B$15:$W$15, 0),FALSE)*$E159)</f>
        <v>0</v>
      </c>
      <c r="CA159" s="1411">
        <f>IF(ISERROR(VLOOKUP(VLOOKUP($A159, 'E4 TB Allocation Details'!$A$18:$L$205, MATCH("A &amp; G ID", 'E4 TB Allocation Details'!$A$18:$L$18, 0),FALSE), 'E2 Allocators'!$B$15:$W$361, MATCH('O5 Details by Class &amp; Accounts'!CA$18, 'E2 Allocators'!$B$15:$W$15, 0),FALSE)*$E159), 0, VLOOKUP(VLOOKUP($A159, 'E4 TB Allocation Details'!$A$18:$L$205, MATCH("A &amp; G ID", 'E4 TB Allocation Details'!$A$18:$L$18, 0),FALSE), 'E2 Allocators'!$B$15:$W$361, MATCH('O5 Details by Class &amp; Accounts'!CA$18, 'E2 Allocators'!$B$15:$W$15, 0),FALSE)*$E159)</f>
        <v>0</v>
      </c>
      <c r="CB159" s="1411">
        <f>IF(ISERROR(VLOOKUP(VLOOKUP($A159, 'E4 TB Allocation Details'!$A$18:$L$205, MATCH("A &amp; G ID", 'E4 TB Allocation Details'!$A$18:$L$18, 0),FALSE), 'E2 Allocators'!$B$15:$W$361, MATCH('O5 Details by Class &amp; Accounts'!CB$18, 'E2 Allocators'!$B$15:$W$15, 0),FALSE)*$E159), 0, VLOOKUP(VLOOKUP($A159, 'E4 TB Allocation Details'!$A$18:$L$205, MATCH("A &amp; G ID", 'E4 TB Allocation Details'!$A$18:$L$18, 0),FALSE), 'E2 Allocators'!$B$15:$W$361, MATCH('O5 Details by Class &amp; Accounts'!CB$18, 'E2 Allocators'!$B$15:$W$15, 0),FALSE)*$E159)</f>
        <v>0</v>
      </c>
      <c r="CC159" s="1411">
        <f>IF(ISERROR(VLOOKUP(VLOOKUP($A159, 'E4 TB Allocation Details'!$A$18:$L$205, MATCH("A &amp; G ID", 'E4 TB Allocation Details'!$A$18:$L$18, 0),FALSE), 'E2 Allocators'!$B$15:$W$361, MATCH('O5 Details by Class &amp; Accounts'!CC$18, 'E2 Allocators'!$B$15:$W$15, 0),FALSE)*$E159), 0, VLOOKUP(VLOOKUP($A159, 'E4 TB Allocation Details'!$A$18:$L$205, MATCH("A &amp; G ID", 'E4 TB Allocation Details'!$A$18:$L$18, 0),FALSE), 'E2 Allocators'!$B$15:$W$361, MATCH('O5 Details by Class &amp; Accounts'!CC$18, 'E2 Allocators'!$B$15:$W$15, 0),FALSE)*$E159)</f>
        <v>0</v>
      </c>
      <c r="CD159" s="1411">
        <f>IF(ISERROR(VLOOKUP(VLOOKUP($A159, 'E4 TB Allocation Details'!$A$18:$L$205, MATCH("A &amp; G ID", 'E4 TB Allocation Details'!$A$18:$L$18, 0),FALSE), 'E2 Allocators'!$B$15:$W$361, MATCH('O5 Details by Class &amp; Accounts'!CD$18, 'E2 Allocators'!$B$15:$W$15, 0),FALSE)*$E159), 0, VLOOKUP(VLOOKUP($A159, 'E4 TB Allocation Details'!$A$18:$L$205, MATCH("A &amp; G ID", 'E4 TB Allocation Details'!$A$18:$L$18, 0),FALSE), 'E2 Allocators'!$B$15:$W$361, MATCH('O5 Details by Class &amp; Accounts'!CD$18, 'E2 Allocators'!$B$15:$W$15, 0),FALSE)*$E159)</f>
        <v>0</v>
      </c>
      <c r="CE159" s="1411">
        <f>IF(ISERROR(VLOOKUP(VLOOKUP($A159, 'E4 TB Allocation Details'!$A$18:$L$205, MATCH("A &amp; G ID", 'E4 TB Allocation Details'!$A$18:$L$18, 0),FALSE), 'E2 Allocators'!$B$15:$W$361, MATCH('O5 Details by Class &amp; Accounts'!CE$18, 'E2 Allocators'!$B$15:$W$15, 0),FALSE)*$E159), 0, VLOOKUP(VLOOKUP($A159, 'E4 TB Allocation Details'!$A$18:$L$205, MATCH("A &amp; G ID", 'E4 TB Allocation Details'!$A$18:$L$18, 0),FALSE), 'E2 Allocators'!$B$15:$W$361, MATCH('O5 Details by Class &amp; Accounts'!CE$18, 'E2 Allocators'!$B$15:$W$15, 0),FALSE)*$E159)</f>
        <v>0</v>
      </c>
      <c r="CF159" s="1411">
        <f>IF(ISERROR(VLOOKUP(VLOOKUP($A159, 'E4 TB Allocation Details'!$A$18:$L$205, MATCH("A &amp; G ID", 'E4 TB Allocation Details'!$A$18:$L$18, 0),FALSE), 'E2 Allocators'!$B$15:$W$361, MATCH('O5 Details by Class &amp; Accounts'!CF$18, 'E2 Allocators'!$B$15:$W$15, 0),FALSE)*$E159), 0, VLOOKUP(VLOOKUP($A159, 'E4 TB Allocation Details'!$A$18:$L$205, MATCH("A &amp; G ID", 'E4 TB Allocation Details'!$A$18:$L$18, 0),FALSE), 'E2 Allocators'!$B$15:$W$361, MATCH('O5 Details by Class &amp; Accounts'!CF$18, 'E2 Allocators'!$B$15:$W$15, 0),FALSE)*$E159)</f>
        <v>0</v>
      </c>
      <c r="CG159" s="1411">
        <f>IF(ISERROR(VLOOKUP(VLOOKUP($A159, 'E4 TB Allocation Details'!$A$18:$L$205, MATCH("A &amp; G ID", 'E4 TB Allocation Details'!$A$18:$L$18, 0),FALSE), 'E2 Allocators'!$B$15:$W$361, MATCH('O5 Details by Class &amp; Accounts'!CG$18, 'E2 Allocators'!$B$15:$W$15, 0),FALSE)*$E159), 0, VLOOKUP(VLOOKUP($A159, 'E4 TB Allocation Details'!$A$18:$L$205, MATCH("A &amp; G ID", 'E4 TB Allocation Details'!$A$18:$L$18, 0),FALSE), 'E2 Allocators'!$B$15:$W$361, MATCH('O5 Details by Class &amp; Accounts'!CG$18, 'E2 Allocators'!$B$15:$W$15, 0),FALSE)*$E159)</f>
        <v>0</v>
      </c>
      <c r="CH159" s="1411">
        <f>IF(ISERROR(VLOOKUP(VLOOKUP($A159, 'E4 TB Allocation Details'!$A$18:$L$205, MATCH("A &amp; G ID", 'E4 TB Allocation Details'!$A$18:$L$18, 0),FALSE), 'E2 Allocators'!$B$15:$W$361, MATCH('O5 Details by Class &amp; Accounts'!CH$18, 'E2 Allocators'!$B$15:$W$15, 0),FALSE)*$E159), 0, VLOOKUP(VLOOKUP($A159, 'E4 TB Allocation Details'!$A$18:$L$205, MATCH("A &amp; G ID", 'E4 TB Allocation Details'!$A$18:$L$18, 0),FALSE), 'E2 Allocators'!$B$15:$W$361, MATCH('O5 Details by Class &amp; Accounts'!CH$18, 'E2 Allocators'!$B$15:$W$15, 0),FALSE)*$E159)</f>
        <v>0</v>
      </c>
      <c r="CI159" s="1411">
        <f>IF(ISERROR(VLOOKUP(VLOOKUP($A159, 'E4 TB Allocation Details'!$A$18:$L$205, MATCH("A &amp; G ID", 'E4 TB Allocation Details'!$A$18:$L$18, 0),FALSE), 'E2 Allocators'!$B$15:$W$361, MATCH('O5 Details by Class &amp; Accounts'!CI$18, 'E2 Allocators'!$B$15:$W$15, 0),FALSE)*$E159), 0, VLOOKUP(VLOOKUP($A159, 'E4 TB Allocation Details'!$A$18:$L$205, MATCH("A &amp; G ID", 'E4 TB Allocation Details'!$A$18:$L$18, 0),FALSE), 'E2 Allocators'!$B$15:$W$361, MATCH('O5 Details by Class &amp; Accounts'!CI$18, 'E2 Allocators'!$B$15:$W$15, 0),FALSE)*$E159)</f>
        <v>0</v>
      </c>
      <c r="CJ159" s="1411">
        <f>IF(ISERROR(VLOOKUP(VLOOKUP($A159, 'E4 TB Allocation Details'!$A$18:$L$205, MATCH("A &amp; G ID", 'E4 TB Allocation Details'!$A$18:$L$18, 0),FALSE), 'E2 Allocators'!$B$15:$W$361, MATCH('O5 Details by Class &amp; Accounts'!CJ$18, 'E2 Allocators'!$B$15:$W$15, 0),FALSE)*$E159), 0, VLOOKUP(VLOOKUP($A159, 'E4 TB Allocation Details'!$A$18:$L$205, MATCH("A &amp; G ID", 'E4 TB Allocation Details'!$A$18:$L$18, 0),FALSE), 'E2 Allocators'!$B$15:$W$361, MATCH('O5 Details by Class &amp; Accounts'!CJ$18, 'E2 Allocators'!$B$15:$W$15, 0),FALSE)*$E159)</f>
        <v>0</v>
      </c>
      <c r="CK159" s="1411">
        <f>IF(ISERROR(VLOOKUP(VLOOKUP($A159, 'E4 TB Allocation Details'!$A$18:$L$205, MATCH("A &amp; G ID", 'E4 TB Allocation Details'!$A$18:$L$18, 0),FALSE), 'E2 Allocators'!$B$15:$W$361, MATCH('O5 Details by Class &amp; Accounts'!CK$18, 'E2 Allocators'!$B$15:$W$15, 0),FALSE)*$E159), 0, VLOOKUP(VLOOKUP($A159, 'E4 TB Allocation Details'!$A$18:$L$205, MATCH("A &amp; G ID", 'E4 TB Allocation Details'!$A$18:$L$18, 0),FALSE), 'E2 Allocators'!$B$15:$W$361, MATCH('O5 Details by Class &amp; Accounts'!CK$18, 'E2 Allocators'!$B$15:$W$15, 0),FALSE)*$E159)</f>
        <v>0</v>
      </c>
      <c r="CL159" s="1411">
        <f>IF(ISERROR(VLOOKUP(VLOOKUP($A159, 'E4 TB Allocation Details'!$A$18:$L$205, MATCH("A &amp; G ID", 'E4 TB Allocation Details'!$A$18:$L$18, 0),FALSE), 'E2 Allocators'!$B$15:$W$361, MATCH('O5 Details by Class &amp; Accounts'!CL$18, 'E2 Allocators'!$B$15:$W$15, 0),FALSE)*$E159), 0, VLOOKUP(VLOOKUP($A159, 'E4 TB Allocation Details'!$A$18:$L$205, MATCH("A &amp; G ID", 'E4 TB Allocation Details'!$A$18:$L$18, 0),FALSE), 'E2 Allocators'!$B$15:$W$361, MATCH('O5 Details by Class &amp; Accounts'!CL$18, 'E2 Allocators'!$B$15:$W$15, 0),FALSE)*$E159)</f>
        <v>0</v>
      </c>
      <c r="CM159" s="1411">
        <f>IF(ISERROR(VLOOKUP(VLOOKUP($A159, 'E4 TB Allocation Details'!$A$18:$L$205, MATCH("A &amp; G ID", 'E4 TB Allocation Details'!$A$18:$L$18, 0),FALSE), 'E2 Allocators'!$B$15:$W$361, MATCH('O5 Details by Class &amp; Accounts'!CM$18, 'E2 Allocators'!$B$15:$W$15, 0),FALSE)*$E159), 0, VLOOKUP(VLOOKUP($A159, 'E4 TB Allocation Details'!$A$18:$L$205, MATCH("A &amp; G ID", 'E4 TB Allocation Details'!$A$18:$L$18, 0),FALSE), 'E2 Allocators'!$B$15:$W$361, MATCH('O5 Details by Class &amp; Accounts'!CM$18, 'E2 Allocators'!$B$15:$W$15, 0),FALSE)*$E159)</f>
        <v>0</v>
      </c>
      <c r="CN159" s="1411">
        <f t="shared" si="42"/>
        <v>0</v>
      </c>
      <c r="CO159" s="1791">
        <f t="shared" si="43"/>
        <v>-5.8207660913467407E-11</v>
      </c>
      <c r="CQ159" s="2086" t="s">
        <v>1216</v>
      </c>
    </row>
    <row r="160" spans="1:95" s="80" customFormat="1" ht="12.75">
      <c r="A160" s="1181">
        <v>5315</v>
      </c>
      <c r="B160" s="1182" t="s">
        <v>344</v>
      </c>
      <c r="C160" s="1788">
        <f>IF(ISERROR(VLOOKUP($A160,'I3 TB Data'!$A$23:$H$458,MATCH('O5 Details by Class &amp; Accounts'!$C$18, 'I3 TB Data'!$A$23:$H$23,0),0)), 0, VLOOKUP($A160,'I3 TB Data'!$A$23:$H$458,MATCH('O5 Details by Class &amp; Accounts'!$C$18,'I3 TB Data'!$A$23:$H$23,0),0))</f>
        <v>506206</v>
      </c>
      <c r="D160" s="1789"/>
      <c r="E160" s="1788">
        <f t="shared" si="37"/>
        <v>506206</v>
      </c>
      <c r="F160" s="1790">
        <f>IF(ISERROR(VLOOKUP($A160, 'E1 Categorization'!A33:E122, MATCH("Customer Component", 'E1 Categorization'!$A$33:$E$33,0), 0)), 0, IF(VLOOKUP($A160, 'E1 Categorization'!A33:E122, MATCH("Customer Component", 'E1 Categorization'!$A$33:$E$33,0), 0)=0, 'O5 Details by Class &amp; Accounts'!$E160, IF(AND(VLOOKUP($A160, 'E1 Categorization'!A33:E122, MATCH("Customer Component", 'E1 Categorization'!$A$33:$E$33,0), 0) &gt;0, VLOOKUP($A160, 'E1 Categorization'!A33:E122, MATCH("Customer Component", 'E1 Categorization'!$A$33:$E$33,0), 0)&lt;1), 'O5 Details by Class &amp; Accounts'!$E160*(1-VLOOKUP($A160, 'E1 Categorization'!A33:E122, MATCH("Customer Component", 'E1 Categorization'!$A$33:$E$33,0), 0)), 0)))</f>
        <v>0</v>
      </c>
      <c r="G160" s="1790">
        <f t="shared" si="38"/>
        <v>506206</v>
      </c>
      <c r="H160" s="1411">
        <f t="shared" si="39"/>
        <v>506206</v>
      </c>
      <c r="I160" s="1411">
        <f>IF(ISERROR(VLOOKUP(VLOOKUP($A160, 'E4 TB Allocation Details'!$A$18:$L$205, MATCH("Demand ID", 'E4 TB Allocation Details'!$A$18:$L$18, 0),FALSE), 'E2 Allocators'!$B$15:$W$361, MATCH('O5 Details by Class &amp; Accounts'!I$18, 'E2 Allocators'!$B$15:$W$15, 0),FALSE)*$F160), 0, VLOOKUP(VLOOKUP($A160, 'E4 TB Allocation Details'!$A$18:$L$205, MATCH("Demand ID", 'E4 TB Allocation Details'!$A$18:$L$18, 0),FALSE), 'E2 Allocators'!$B$15:$W$361, MATCH('O5 Details by Class &amp; Accounts'!I$18, 'E2 Allocators'!$B$15:$W$15, 0),FALSE)*$F160)</f>
        <v>0</v>
      </c>
      <c r="J160" s="1411">
        <f>IF(ISERROR(VLOOKUP(VLOOKUP($A160, 'E4 TB Allocation Details'!$A$18:$L$205, MATCH("Demand ID", 'E4 TB Allocation Details'!$A$18:$L$18, 0),FALSE), 'E2 Allocators'!$B$15:$W$361, MATCH('O5 Details by Class &amp; Accounts'!J$18, 'E2 Allocators'!$B$15:$W$15, 0),FALSE)*$F160), 0, VLOOKUP(VLOOKUP($A160, 'E4 TB Allocation Details'!$A$18:$L$205, MATCH("Demand ID", 'E4 TB Allocation Details'!$A$18:$L$18, 0),FALSE), 'E2 Allocators'!$B$15:$W$361, MATCH('O5 Details by Class &amp; Accounts'!J$18, 'E2 Allocators'!$B$15:$W$15, 0),FALSE)*$F160)</f>
        <v>0</v>
      </c>
      <c r="K160" s="1411">
        <f>IF(ISERROR(VLOOKUP(VLOOKUP($A160, 'E4 TB Allocation Details'!$A$18:$L$205, MATCH("Demand ID", 'E4 TB Allocation Details'!$A$18:$L$18, 0),FALSE), 'E2 Allocators'!$B$15:$W$361, MATCH('O5 Details by Class &amp; Accounts'!K$18, 'E2 Allocators'!$B$15:$W$15, 0),FALSE)*$F160), 0, VLOOKUP(VLOOKUP($A160, 'E4 TB Allocation Details'!$A$18:$L$205, MATCH("Demand ID", 'E4 TB Allocation Details'!$A$18:$L$18, 0),FALSE), 'E2 Allocators'!$B$15:$W$361, MATCH('O5 Details by Class &amp; Accounts'!K$18, 'E2 Allocators'!$B$15:$W$15, 0),FALSE)*$F160)</f>
        <v>0</v>
      </c>
      <c r="L160" s="1411">
        <f>IF(ISERROR(VLOOKUP(VLOOKUP($A160, 'E4 TB Allocation Details'!$A$18:$L$205, MATCH("Demand ID", 'E4 TB Allocation Details'!$A$18:$L$18, 0),FALSE), 'E2 Allocators'!$B$15:$W$361, MATCH('O5 Details by Class &amp; Accounts'!L$18, 'E2 Allocators'!$B$15:$W$15, 0),FALSE)*$F160), 0, VLOOKUP(VLOOKUP($A160, 'E4 TB Allocation Details'!$A$18:$L$205, MATCH("Demand ID", 'E4 TB Allocation Details'!$A$18:$L$18, 0),FALSE), 'E2 Allocators'!$B$15:$W$361, MATCH('O5 Details by Class &amp; Accounts'!L$18, 'E2 Allocators'!$B$15:$W$15, 0),FALSE)*$F160)</f>
        <v>0</v>
      </c>
      <c r="M160" s="1411">
        <f>IF(ISERROR(VLOOKUP(VLOOKUP($A160, 'E4 TB Allocation Details'!$A$18:$L$205, MATCH("Demand ID", 'E4 TB Allocation Details'!$A$18:$L$18, 0),FALSE), 'E2 Allocators'!$B$15:$W$361, MATCH('O5 Details by Class &amp; Accounts'!M$18, 'E2 Allocators'!$B$15:$W$15, 0),FALSE)*$F160), 0, VLOOKUP(VLOOKUP($A160, 'E4 TB Allocation Details'!$A$18:$L$205, MATCH("Demand ID", 'E4 TB Allocation Details'!$A$18:$L$18, 0),FALSE), 'E2 Allocators'!$B$15:$W$361, MATCH('O5 Details by Class &amp; Accounts'!M$18, 'E2 Allocators'!$B$15:$W$15, 0),FALSE)*$F160)</f>
        <v>0</v>
      </c>
      <c r="N160" s="1411">
        <f>IF(ISERROR(VLOOKUP(VLOOKUP($A160, 'E4 TB Allocation Details'!$A$18:$L$205, MATCH("Demand ID", 'E4 TB Allocation Details'!$A$18:$L$18, 0),FALSE), 'E2 Allocators'!$B$15:$W$361, MATCH('O5 Details by Class &amp; Accounts'!N$18, 'E2 Allocators'!$B$15:$W$15, 0),FALSE)*$F160), 0, VLOOKUP(VLOOKUP($A160, 'E4 TB Allocation Details'!$A$18:$L$205, MATCH("Demand ID", 'E4 TB Allocation Details'!$A$18:$L$18, 0),FALSE), 'E2 Allocators'!$B$15:$W$361, MATCH('O5 Details by Class &amp; Accounts'!N$18, 'E2 Allocators'!$B$15:$W$15, 0),FALSE)*$F160)</f>
        <v>0</v>
      </c>
      <c r="O160" s="1411">
        <f>IF(ISERROR(VLOOKUP(VLOOKUP($A160, 'E4 TB Allocation Details'!$A$18:$L$205, MATCH("Demand ID", 'E4 TB Allocation Details'!$A$18:$L$18, 0),FALSE), 'E2 Allocators'!$B$15:$W$361, MATCH('O5 Details by Class &amp; Accounts'!O$18, 'E2 Allocators'!$B$15:$W$15, 0),FALSE)*$F160), 0, VLOOKUP(VLOOKUP($A160, 'E4 TB Allocation Details'!$A$18:$L$205, MATCH("Demand ID", 'E4 TB Allocation Details'!$A$18:$L$18, 0),FALSE), 'E2 Allocators'!$B$15:$W$361, MATCH('O5 Details by Class &amp; Accounts'!O$18, 'E2 Allocators'!$B$15:$W$15, 0),FALSE)*$F160)</f>
        <v>0</v>
      </c>
      <c r="P160" s="1411">
        <f>IF(ISERROR(VLOOKUP(VLOOKUP($A160, 'E4 TB Allocation Details'!$A$18:$L$205, MATCH("Demand ID", 'E4 TB Allocation Details'!$A$18:$L$18, 0),FALSE), 'E2 Allocators'!$B$15:$W$361, MATCH('O5 Details by Class &amp; Accounts'!P$18, 'E2 Allocators'!$B$15:$W$15, 0),FALSE)*$F160), 0, VLOOKUP(VLOOKUP($A160, 'E4 TB Allocation Details'!$A$18:$L$205, MATCH("Demand ID", 'E4 TB Allocation Details'!$A$18:$L$18, 0),FALSE), 'E2 Allocators'!$B$15:$W$361, MATCH('O5 Details by Class &amp; Accounts'!P$18, 'E2 Allocators'!$B$15:$W$15, 0),FALSE)*$F160)</f>
        <v>0</v>
      </c>
      <c r="Q160" s="1411">
        <f>IF(ISERROR(VLOOKUP(VLOOKUP($A160, 'E4 TB Allocation Details'!$A$18:$L$205, MATCH("Demand ID", 'E4 TB Allocation Details'!$A$18:$L$18, 0),FALSE), 'E2 Allocators'!$B$15:$W$361, MATCH('O5 Details by Class &amp; Accounts'!Q$18, 'E2 Allocators'!$B$15:$W$15, 0),FALSE)*$F160), 0, VLOOKUP(VLOOKUP($A160, 'E4 TB Allocation Details'!$A$18:$L$205, MATCH("Demand ID", 'E4 TB Allocation Details'!$A$18:$L$18, 0),FALSE), 'E2 Allocators'!$B$15:$W$361, MATCH('O5 Details by Class &amp; Accounts'!Q$18, 'E2 Allocators'!$B$15:$W$15, 0),FALSE)*$F160)</f>
        <v>0</v>
      </c>
      <c r="R160" s="1411">
        <f>IF(ISERROR(VLOOKUP(VLOOKUP($A160, 'E4 TB Allocation Details'!$A$18:$L$205, MATCH("Demand ID", 'E4 TB Allocation Details'!$A$18:$L$18, 0),FALSE), 'E2 Allocators'!$B$15:$W$361, MATCH('O5 Details by Class &amp; Accounts'!R$18, 'E2 Allocators'!$B$15:$W$15, 0),FALSE)*$F160), 0, VLOOKUP(VLOOKUP($A160, 'E4 TB Allocation Details'!$A$18:$L$205, MATCH("Demand ID", 'E4 TB Allocation Details'!$A$18:$L$18, 0),FALSE), 'E2 Allocators'!$B$15:$W$361, MATCH('O5 Details by Class &amp; Accounts'!R$18, 'E2 Allocators'!$B$15:$W$15, 0),FALSE)*$F160)</f>
        <v>0</v>
      </c>
      <c r="S160" s="1411">
        <f>IF(ISERROR(VLOOKUP(VLOOKUP($A160, 'E4 TB Allocation Details'!$A$18:$L$205, MATCH("Demand ID", 'E4 TB Allocation Details'!$A$18:$L$18, 0),FALSE), 'E2 Allocators'!$B$15:$W$361, MATCH('O5 Details by Class &amp; Accounts'!S$18, 'E2 Allocators'!$B$15:$W$15, 0),FALSE)*$F160), 0, VLOOKUP(VLOOKUP($A160, 'E4 TB Allocation Details'!$A$18:$L$205, MATCH("Demand ID", 'E4 TB Allocation Details'!$A$18:$L$18, 0),FALSE), 'E2 Allocators'!$B$15:$W$361, MATCH('O5 Details by Class &amp; Accounts'!S$18, 'E2 Allocators'!$B$15:$W$15, 0),FALSE)*$F160)</f>
        <v>0</v>
      </c>
      <c r="T160" s="1411">
        <f>IF(ISERROR(VLOOKUP(VLOOKUP($A160, 'E4 TB Allocation Details'!$A$18:$L$205, MATCH("Demand ID", 'E4 TB Allocation Details'!$A$18:$L$18, 0),FALSE), 'E2 Allocators'!$B$15:$W$361, MATCH('O5 Details by Class &amp; Accounts'!T$18, 'E2 Allocators'!$B$15:$W$15, 0),FALSE)*$F160), 0, VLOOKUP(VLOOKUP($A160, 'E4 TB Allocation Details'!$A$18:$L$205, MATCH("Demand ID", 'E4 TB Allocation Details'!$A$18:$L$18, 0),FALSE), 'E2 Allocators'!$B$15:$W$361, MATCH('O5 Details by Class &amp; Accounts'!T$18, 'E2 Allocators'!$B$15:$W$15, 0),FALSE)*$F160)</f>
        <v>0</v>
      </c>
      <c r="U160" s="1411">
        <f>IF(ISERROR(VLOOKUP(VLOOKUP($A160, 'E4 TB Allocation Details'!$A$18:$L$205, MATCH("Demand ID", 'E4 TB Allocation Details'!$A$18:$L$18, 0),FALSE), 'E2 Allocators'!$B$15:$W$361, MATCH('O5 Details by Class &amp; Accounts'!U$18, 'E2 Allocators'!$B$15:$W$15, 0),FALSE)*$F160), 0, VLOOKUP(VLOOKUP($A160, 'E4 TB Allocation Details'!$A$18:$L$205, MATCH("Demand ID", 'E4 TB Allocation Details'!$A$18:$L$18, 0),FALSE), 'E2 Allocators'!$B$15:$W$361, MATCH('O5 Details by Class &amp; Accounts'!U$18, 'E2 Allocators'!$B$15:$W$15, 0),FALSE)*$F160)</f>
        <v>0</v>
      </c>
      <c r="V160" s="1411">
        <f>IF(ISERROR(VLOOKUP(VLOOKUP($A160, 'E4 TB Allocation Details'!$A$18:$L$205, MATCH("Demand ID", 'E4 TB Allocation Details'!$A$18:$L$18, 0),FALSE), 'E2 Allocators'!$B$15:$W$361, MATCH('O5 Details by Class &amp; Accounts'!V$18, 'E2 Allocators'!$B$15:$W$15, 0),FALSE)*$F160), 0, VLOOKUP(VLOOKUP($A160, 'E4 TB Allocation Details'!$A$18:$L$205, MATCH("Demand ID", 'E4 TB Allocation Details'!$A$18:$L$18, 0),FALSE), 'E2 Allocators'!$B$15:$W$361, MATCH('O5 Details by Class &amp; Accounts'!V$18, 'E2 Allocators'!$B$15:$W$15, 0),FALSE)*$F160)</f>
        <v>0</v>
      </c>
      <c r="W160" s="1411">
        <f>IF(ISERROR(VLOOKUP(VLOOKUP($A160, 'E4 TB Allocation Details'!$A$18:$L$205, MATCH("Demand ID", 'E4 TB Allocation Details'!$A$18:$L$18, 0),FALSE), 'E2 Allocators'!$B$15:$W$361, MATCH('O5 Details by Class &amp; Accounts'!W$18, 'E2 Allocators'!$B$15:$W$15, 0),FALSE)*$F160), 0, VLOOKUP(VLOOKUP($A160, 'E4 TB Allocation Details'!$A$18:$L$205, MATCH("Demand ID", 'E4 TB Allocation Details'!$A$18:$L$18, 0),FALSE), 'E2 Allocators'!$B$15:$W$361, MATCH('O5 Details by Class &amp; Accounts'!W$18, 'E2 Allocators'!$B$15:$W$15, 0),FALSE)*$F160)</f>
        <v>0</v>
      </c>
      <c r="X160" s="1411">
        <f>IF(ISERROR(VLOOKUP(VLOOKUP($A160, 'E4 TB Allocation Details'!$A$18:$L$205, MATCH("Demand ID", 'E4 TB Allocation Details'!$A$18:$L$18, 0),FALSE), 'E2 Allocators'!$B$15:$W$361, MATCH('O5 Details by Class &amp; Accounts'!X$18, 'E2 Allocators'!$B$15:$W$15, 0),FALSE)*$F160), 0, VLOOKUP(VLOOKUP($A160, 'E4 TB Allocation Details'!$A$18:$L$205, MATCH("Demand ID", 'E4 TB Allocation Details'!$A$18:$L$18, 0),FALSE), 'E2 Allocators'!$B$15:$W$361, MATCH('O5 Details by Class &amp; Accounts'!X$18, 'E2 Allocators'!$B$15:$W$15, 0),FALSE)*$F160)</f>
        <v>0</v>
      </c>
      <c r="Y160" s="1411">
        <f>IF(ISERROR(VLOOKUP(VLOOKUP($A160, 'E4 TB Allocation Details'!$A$18:$L$205, MATCH("Demand ID", 'E4 TB Allocation Details'!$A$18:$L$18, 0),FALSE), 'E2 Allocators'!$B$15:$W$361, MATCH('O5 Details by Class &amp; Accounts'!Y$18, 'E2 Allocators'!$B$15:$W$15, 0),FALSE)*$F160), 0, VLOOKUP(VLOOKUP($A160, 'E4 TB Allocation Details'!$A$18:$L$205, MATCH("Demand ID", 'E4 TB Allocation Details'!$A$18:$L$18, 0),FALSE), 'E2 Allocators'!$B$15:$W$361, MATCH('O5 Details by Class &amp; Accounts'!Y$18, 'E2 Allocators'!$B$15:$W$15, 0),FALSE)*$F160)</f>
        <v>0</v>
      </c>
      <c r="Z160" s="1411">
        <f>IF(ISERROR(VLOOKUP(VLOOKUP($A160, 'E4 TB Allocation Details'!$A$18:$L$205, MATCH("Demand ID", 'E4 TB Allocation Details'!$A$18:$L$18, 0),FALSE), 'E2 Allocators'!$B$15:$W$361, MATCH('O5 Details by Class &amp; Accounts'!Z$18, 'E2 Allocators'!$B$15:$W$15, 0),FALSE)*$F160), 0, VLOOKUP(VLOOKUP($A160, 'E4 TB Allocation Details'!$A$18:$L$205, MATCH("Demand ID", 'E4 TB Allocation Details'!$A$18:$L$18, 0),FALSE), 'E2 Allocators'!$B$15:$W$361, MATCH('O5 Details by Class &amp; Accounts'!Z$18, 'E2 Allocators'!$B$15:$W$15, 0),FALSE)*$F160)</f>
        <v>0</v>
      </c>
      <c r="AA160" s="1411">
        <f>IF(ISERROR(VLOOKUP(VLOOKUP($A160, 'E4 TB Allocation Details'!$A$18:$L$205, MATCH("Demand ID", 'E4 TB Allocation Details'!$A$18:$L$18, 0),FALSE), 'E2 Allocators'!$B$15:$W$361, MATCH('O5 Details by Class &amp; Accounts'!AA$18, 'E2 Allocators'!$B$15:$W$15, 0),FALSE)*$F160), 0, VLOOKUP(VLOOKUP($A160, 'E4 TB Allocation Details'!$A$18:$L$205, MATCH("Demand ID", 'E4 TB Allocation Details'!$A$18:$L$18, 0),FALSE), 'E2 Allocators'!$B$15:$W$361, MATCH('O5 Details by Class &amp; Accounts'!AA$18, 'E2 Allocators'!$B$15:$W$15, 0),FALSE)*$F160)</f>
        <v>0</v>
      </c>
      <c r="AB160" s="1411">
        <f>IF(ISERROR(VLOOKUP(VLOOKUP($A160, 'E4 TB Allocation Details'!$A$18:$L$205, MATCH("Demand ID", 'E4 TB Allocation Details'!$A$18:$L$18, 0),FALSE), 'E2 Allocators'!$B$15:$W$361, MATCH('O5 Details by Class &amp; Accounts'!AB$18, 'E2 Allocators'!$B$15:$W$15, 0),FALSE)*$F160), 0, VLOOKUP(VLOOKUP($A160, 'E4 TB Allocation Details'!$A$18:$L$205, MATCH("Demand ID", 'E4 TB Allocation Details'!$A$18:$L$18, 0),FALSE), 'E2 Allocators'!$B$15:$W$361, MATCH('O5 Details by Class &amp; Accounts'!AB$18, 'E2 Allocators'!$B$15:$W$15, 0),FALSE)*$F160)</f>
        <v>0</v>
      </c>
      <c r="AC160" s="1411">
        <f t="shared" si="40"/>
        <v>0</v>
      </c>
      <c r="AD160" s="1411">
        <f>IF(ISERROR(VLOOKUP(VLOOKUP($A160, 'E4 TB Allocation Details'!$A$18:$L$205, MATCH("Customer ID", 'E4 TB Allocation Details'!$A$18:$L$18, 0),FALSE), 'E2 Allocators'!$B$15:$W$361, MATCH('O5 Details by Class &amp; Accounts'!AD$18, 'E2 Allocators'!$B$15:$W$15, 0),FALSE)*$G160), 0, VLOOKUP(VLOOKUP($A160, 'E4 TB Allocation Details'!$A$18:$L$205, MATCH("Customer ID", 'E4 TB Allocation Details'!$A$18:$L$18, 0),FALSE), 'E2 Allocators'!$B$15:$W$361, MATCH('O5 Details by Class &amp; Accounts'!AD$18, 'E2 Allocators'!$B$15:$W$15, 0),FALSE)*$G160)</f>
        <v>378336.34156567312</v>
      </c>
      <c r="AE160" s="1411">
        <f>IF(ISERROR(VLOOKUP(VLOOKUP($A160, 'E4 TB Allocation Details'!$A$18:$L$205, MATCH("Customer ID", 'E4 TB Allocation Details'!$A$18:$L$18, 0),FALSE), 'E2 Allocators'!$B$15:$W$361, MATCH('O5 Details by Class &amp; Accounts'!AE$18, 'E2 Allocators'!$B$15:$W$15, 0),FALSE)*$G160), 0, VLOOKUP(VLOOKUP($A160, 'E4 TB Allocation Details'!$A$18:$L$205, MATCH("Customer ID", 'E4 TB Allocation Details'!$A$18:$L$18, 0),FALSE), 'E2 Allocators'!$B$15:$W$361, MATCH('O5 Details by Class &amp; Accounts'!AE$18, 'E2 Allocators'!$B$15:$W$15, 0),FALSE)*$G160)</f>
        <v>89866.902063544054</v>
      </c>
      <c r="AF160" s="1411">
        <f>IF(ISERROR(VLOOKUP(VLOOKUP($A160, 'E4 TB Allocation Details'!$A$18:$L$205, MATCH("Customer ID", 'E4 TB Allocation Details'!$A$18:$L$18, 0),FALSE), 'E2 Allocators'!$B$15:$W$361, MATCH('O5 Details by Class &amp; Accounts'!AF$18, 'E2 Allocators'!$B$15:$W$15, 0),FALSE)*$G160), 0, VLOOKUP(VLOOKUP($A160, 'E4 TB Allocation Details'!$A$18:$L$205, MATCH("Customer ID", 'E4 TB Allocation Details'!$A$18:$L$18, 0),FALSE), 'E2 Allocators'!$B$15:$W$361, MATCH('O5 Details by Class &amp; Accounts'!AF$18, 'E2 Allocators'!$B$15:$W$15, 0),FALSE)*$G160)</f>
        <v>36444.17910252211</v>
      </c>
      <c r="AG160" s="1411">
        <f>IF(ISERROR(VLOOKUP(VLOOKUP($A160, 'E4 TB Allocation Details'!$A$18:$L$205, MATCH("Customer ID", 'E4 TB Allocation Details'!$A$18:$L$18, 0),FALSE), 'E2 Allocators'!$B$15:$W$361, MATCH('O5 Details by Class &amp; Accounts'!AG$18, 'E2 Allocators'!$B$15:$W$15, 0),FALSE)*$G160), 0, VLOOKUP(VLOOKUP($A160, 'E4 TB Allocation Details'!$A$18:$L$205, MATCH("Customer ID", 'E4 TB Allocation Details'!$A$18:$L$18, 0),FALSE), 'E2 Allocators'!$B$15:$W$361, MATCH('O5 Details by Class &amp; Accounts'!AG$18, 'E2 Allocators'!$B$15:$W$15, 0),FALSE)*$G160)</f>
        <v>0</v>
      </c>
      <c r="AH160" s="1411">
        <f>IF(ISERROR(VLOOKUP(VLOOKUP($A160, 'E4 TB Allocation Details'!$A$18:$L$205, MATCH("Customer ID", 'E4 TB Allocation Details'!$A$18:$L$18, 0),FALSE), 'E2 Allocators'!$B$15:$W$361, MATCH('O5 Details by Class &amp; Accounts'!AH$18, 'E2 Allocators'!$B$15:$W$15, 0),FALSE)*$G160), 0, VLOOKUP(VLOOKUP($A160, 'E4 TB Allocation Details'!$A$18:$L$205, MATCH("Customer ID", 'E4 TB Allocation Details'!$A$18:$L$18, 0),FALSE), 'E2 Allocators'!$B$15:$W$361, MATCH('O5 Details by Class &amp; Accounts'!AH$18, 'E2 Allocators'!$B$15:$W$15, 0),FALSE)*$G160)</f>
        <v>0</v>
      </c>
      <c r="AI160" s="1411">
        <f>IF(ISERROR(VLOOKUP(VLOOKUP($A160, 'E4 TB Allocation Details'!$A$18:$L$205, MATCH("Customer ID", 'E4 TB Allocation Details'!$A$18:$L$18, 0),FALSE), 'E2 Allocators'!$B$15:$W$361, MATCH('O5 Details by Class &amp; Accounts'!AI$18, 'E2 Allocators'!$B$15:$W$15, 0),FALSE)*$G160), 0, VLOOKUP(VLOOKUP($A160, 'E4 TB Allocation Details'!$A$18:$L$205, MATCH("Customer ID", 'E4 TB Allocation Details'!$A$18:$L$18, 0),FALSE), 'E2 Allocators'!$B$15:$W$361, MATCH('O5 Details by Class &amp; Accounts'!AI$18, 'E2 Allocators'!$B$15:$W$15, 0),FALSE)*$G160)</f>
        <v>0</v>
      </c>
      <c r="AJ160" s="1411">
        <f>IF(ISERROR(VLOOKUP(VLOOKUP($A160, 'E4 TB Allocation Details'!$A$18:$L$205, MATCH("Customer ID", 'E4 TB Allocation Details'!$A$18:$L$18, 0),FALSE), 'E2 Allocators'!$B$15:$W$361, MATCH('O5 Details by Class &amp; Accounts'!AJ$18, 'E2 Allocators'!$B$15:$W$15, 0),FALSE)*$G160), 0, VLOOKUP(VLOOKUP($A160, 'E4 TB Allocation Details'!$A$18:$L$205, MATCH("Customer ID", 'E4 TB Allocation Details'!$A$18:$L$18, 0),FALSE), 'E2 Allocators'!$B$15:$W$361, MATCH('O5 Details by Class &amp; Accounts'!AJ$18, 'E2 Allocators'!$B$15:$W$15, 0),FALSE)*$G160)</f>
        <v>165.80609236816244</v>
      </c>
      <c r="AK160" s="1411">
        <f>IF(ISERROR(VLOOKUP(VLOOKUP($A160, 'E4 TB Allocation Details'!$A$18:$L$205, MATCH("Customer ID", 'E4 TB Allocation Details'!$A$18:$L$18, 0),FALSE), 'E2 Allocators'!$B$15:$W$361, MATCH('O5 Details by Class &amp; Accounts'!AK$18, 'E2 Allocators'!$B$15:$W$15, 0),FALSE)*$G160), 0, VLOOKUP(VLOOKUP($A160, 'E4 TB Allocation Details'!$A$18:$L$205, MATCH("Customer ID", 'E4 TB Allocation Details'!$A$18:$L$18, 0),FALSE), 'E2 Allocators'!$B$15:$W$361, MATCH('O5 Details by Class &amp; Accounts'!AK$18, 'E2 Allocators'!$B$15:$W$15, 0),FALSE)*$G160)</f>
        <v>895.35289878807725</v>
      </c>
      <c r="AL160" s="1411">
        <f>IF(ISERROR(VLOOKUP(VLOOKUP($A160, 'E4 TB Allocation Details'!$A$18:$L$205, MATCH("Customer ID", 'E4 TB Allocation Details'!$A$18:$L$18, 0),FALSE), 'E2 Allocators'!$B$15:$W$361, MATCH('O5 Details by Class &amp; Accounts'!AL$18, 'E2 Allocators'!$B$15:$W$15, 0),FALSE)*$G160), 0, VLOOKUP(VLOOKUP($A160, 'E4 TB Allocation Details'!$A$18:$L$205, MATCH("Customer ID", 'E4 TB Allocation Details'!$A$18:$L$18, 0),FALSE), 'E2 Allocators'!$B$15:$W$361, MATCH('O5 Details by Class &amp; Accounts'!AL$18, 'E2 Allocators'!$B$15:$W$15, 0),FALSE)*$G160)</f>
        <v>497.41827710448734</v>
      </c>
      <c r="AM160" s="1411">
        <f>IF(ISERROR(VLOOKUP(VLOOKUP($A160, 'E4 TB Allocation Details'!$A$18:$L$205, MATCH("Customer ID", 'E4 TB Allocation Details'!$A$18:$L$18, 0),FALSE), 'E2 Allocators'!$B$15:$W$361, MATCH('O5 Details by Class &amp; Accounts'!AM$18, 'E2 Allocators'!$B$15:$W$15, 0),FALSE)*$G160), 0, VLOOKUP(VLOOKUP($A160, 'E4 TB Allocation Details'!$A$18:$L$205, MATCH("Customer ID", 'E4 TB Allocation Details'!$A$18:$L$18, 0),FALSE), 'E2 Allocators'!$B$15:$W$361, MATCH('O5 Details by Class &amp; Accounts'!AM$18, 'E2 Allocators'!$B$15:$W$15, 0),FALSE)*$G160)</f>
        <v>0</v>
      </c>
      <c r="AN160" s="1411">
        <f>IF(ISERROR(VLOOKUP(VLOOKUP($A160, 'E4 TB Allocation Details'!$A$18:$L$205, MATCH("Customer ID", 'E4 TB Allocation Details'!$A$18:$L$18, 0),FALSE), 'E2 Allocators'!$B$15:$W$361, MATCH('O5 Details by Class &amp; Accounts'!AN$18, 'E2 Allocators'!$B$15:$W$15, 0),FALSE)*$G160), 0, VLOOKUP(VLOOKUP($A160, 'E4 TB Allocation Details'!$A$18:$L$205, MATCH("Customer ID", 'E4 TB Allocation Details'!$A$18:$L$18, 0),FALSE), 'E2 Allocators'!$B$15:$W$361, MATCH('O5 Details by Class &amp; Accounts'!AN$18, 'E2 Allocators'!$B$15:$W$15, 0),FALSE)*$G160)</f>
        <v>0</v>
      </c>
      <c r="AO160" s="1411">
        <f>IF(ISERROR(VLOOKUP(VLOOKUP($A160, 'E4 TB Allocation Details'!$A$18:$L$205, MATCH("Customer ID", 'E4 TB Allocation Details'!$A$18:$L$18, 0),FALSE), 'E2 Allocators'!$B$15:$W$361, MATCH('O5 Details by Class &amp; Accounts'!AO$18, 'E2 Allocators'!$B$15:$W$15, 0),FALSE)*$G160), 0, VLOOKUP(VLOOKUP($A160, 'E4 TB Allocation Details'!$A$18:$L$205, MATCH("Customer ID", 'E4 TB Allocation Details'!$A$18:$L$18, 0),FALSE), 'E2 Allocators'!$B$15:$W$361, MATCH('O5 Details by Class &amp; Accounts'!AO$18, 'E2 Allocators'!$B$15:$W$15, 0),FALSE)*$G160)</f>
        <v>0</v>
      </c>
      <c r="AP160" s="1411">
        <f>IF(ISERROR(VLOOKUP(VLOOKUP($A160, 'E4 TB Allocation Details'!$A$18:$L$205, MATCH("Customer ID", 'E4 TB Allocation Details'!$A$18:$L$18, 0),FALSE), 'E2 Allocators'!$B$15:$W$361, MATCH('O5 Details by Class &amp; Accounts'!AP$18, 'E2 Allocators'!$B$15:$W$15, 0),FALSE)*$G160), 0, VLOOKUP(VLOOKUP($A160, 'E4 TB Allocation Details'!$A$18:$L$205, MATCH("Customer ID", 'E4 TB Allocation Details'!$A$18:$L$18, 0),FALSE), 'E2 Allocators'!$B$15:$W$361, MATCH('O5 Details by Class &amp; Accounts'!AP$18, 'E2 Allocators'!$B$15:$W$15, 0),FALSE)*$G160)</f>
        <v>0</v>
      </c>
      <c r="AQ160" s="1411">
        <f>IF(ISERROR(VLOOKUP(VLOOKUP($A160, 'E4 TB Allocation Details'!$A$18:$L$205, MATCH("Customer ID", 'E4 TB Allocation Details'!$A$18:$L$18, 0),FALSE), 'E2 Allocators'!$B$15:$W$361, MATCH('O5 Details by Class &amp; Accounts'!AQ$18, 'E2 Allocators'!$B$15:$W$15, 0),FALSE)*$G160), 0, VLOOKUP(VLOOKUP($A160, 'E4 TB Allocation Details'!$A$18:$L$205, MATCH("Customer ID", 'E4 TB Allocation Details'!$A$18:$L$18, 0),FALSE), 'E2 Allocators'!$B$15:$W$361, MATCH('O5 Details by Class &amp; Accounts'!AQ$18, 'E2 Allocators'!$B$15:$W$15, 0),FALSE)*$G160)</f>
        <v>0</v>
      </c>
      <c r="AR160" s="1411">
        <f>IF(ISERROR(VLOOKUP(VLOOKUP($A160, 'E4 TB Allocation Details'!$A$18:$L$205, MATCH("Customer ID", 'E4 TB Allocation Details'!$A$18:$L$18, 0),FALSE), 'E2 Allocators'!$B$15:$W$361, MATCH('O5 Details by Class &amp; Accounts'!AR$18, 'E2 Allocators'!$B$15:$W$15, 0),FALSE)*$G160), 0, VLOOKUP(VLOOKUP($A160, 'E4 TB Allocation Details'!$A$18:$L$205, MATCH("Customer ID", 'E4 TB Allocation Details'!$A$18:$L$18, 0),FALSE), 'E2 Allocators'!$B$15:$W$361, MATCH('O5 Details by Class &amp; Accounts'!AR$18, 'E2 Allocators'!$B$15:$W$15, 0),FALSE)*$G160)</f>
        <v>0</v>
      </c>
      <c r="AS160" s="1411">
        <f>IF(ISERROR(VLOOKUP(VLOOKUP($A160, 'E4 TB Allocation Details'!$A$18:$L$205, MATCH("Customer ID", 'E4 TB Allocation Details'!$A$18:$L$18, 0),FALSE), 'E2 Allocators'!$B$15:$W$361, MATCH('O5 Details by Class &amp; Accounts'!AS$18, 'E2 Allocators'!$B$15:$W$15, 0),FALSE)*$G160), 0, VLOOKUP(VLOOKUP($A160, 'E4 TB Allocation Details'!$A$18:$L$205, MATCH("Customer ID", 'E4 TB Allocation Details'!$A$18:$L$18, 0),FALSE), 'E2 Allocators'!$B$15:$W$361, MATCH('O5 Details by Class &amp; Accounts'!AS$18, 'E2 Allocators'!$B$15:$W$15, 0),FALSE)*$G160)</f>
        <v>0</v>
      </c>
      <c r="AT160" s="1411">
        <f>IF(ISERROR(VLOOKUP(VLOOKUP($A160, 'E4 TB Allocation Details'!$A$18:$L$205, MATCH("Customer ID", 'E4 TB Allocation Details'!$A$18:$L$18, 0),FALSE), 'E2 Allocators'!$B$15:$W$361, MATCH('O5 Details by Class &amp; Accounts'!AT$18, 'E2 Allocators'!$B$15:$W$15, 0),FALSE)*$G160), 0, VLOOKUP(VLOOKUP($A160, 'E4 TB Allocation Details'!$A$18:$L$205, MATCH("Customer ID", 'E4 TB Allocation Details'!$A$18:$L$18, 0),FALSE), 'E2 Allocators'!$B$15:$W$361, MATCH('O5 Details by Class &amp; Accounts'!AT$18, 'E2 Allocators'!$B$15:$W$15, 0),FALSE)*$G160)</f>
        <v>0</v>
      </c>
      <c r="AU160" s="1411">
        <f>IF(ISERROR(VLOOKUP(VLOOKUP($A160, 'E4 TB Allocation Details'!$A$18:$L$205, MATCH("Customer ID", 'E4 TB Allocation Details'!$A$18:$L$18, 0),FALSE), 'E2 Allocators'!$B$15:$W$361, MATCH('O5 Details by Class &amp; Accounts'!AU$18, 'E2 Allocators'!$B$15:$W$15, 0),FALSE)*$G160), 0, VLOOKUP(VLOOKUP($A160, 'E4 TB Allocation Details'!$A$18:$L$205, MATCH("Customer ID", 'E4 TB Allocation Details'!$A$18:$L$18, 0),FALSE), 'E2 Allocators'!$B$15:$W$361, MATCH('O5 Details by Class &amp; Accounts'!AU$18, 'E2 Allocators'!$B$15:$W$15, 0),FALSE)*$G160)</f>
        <v>0</v>
      </c>
      <c r="AV160" s="1411">
        <f>IF(ISERROR(VLOOKUP(VLOOKUP($A160, 'E4 TB Allocation Details'!$A$18:$L$205, MATCH("Customer ID", 'E4 TB Allocation Details'!$A$18:$L$18, 0),FALSE), 'E2 Allocators'!$B$15:$W$361, MATCH('O5 Details by Class &amp; Accounts'!AV$18, 'E2 Allocators'!$B$15:$W$15, 0),FALSE)*$G160), 0, VLOOKUP(VLOOKUP($A160, 'E4 TB Allocation Details'!$A$18:$L$205, MATCH("Customer ID", 'E4 TB Allocation Details'!$A$18:$L$18, 0),FALSE), 'E2 Allocators'!$B$15:$W$361, MATCH('O5 Details by Class &amp; Accounts'!AV$18, 'E2 Allocators'!$B$15:$W$15, 0),FALSE)*$G160)</f>
        <v>0</v>
      </c>
      <c r="AW160" s="1411">
        <f>IF(ISERROR(VLOOKUP(VLOOKUP($A160, 'E4 TB Allocation Details'!$A$18:$L$205, MATCH("Customer ID", 'E4 TB Allocation Details'!$A$18:$L$18, 0),FALSE), 'E2 Allocators'!$B$15:$W$361, MATCH('O5 Details by Class &amp; Accounts'!AW$18, 'E2 Allocators'!$B$15:$W$15, 0),FALSE)*$G160), 0, VLOOKUP(VLOOKUP($A160, 'E4 TB Allocation Details'!$A$18:$L$205, MATCH("Customer ID", 'E4 TB Allocation Details'!$A$18:$L$18, 0),FALSE), 'E2 Allocators'!$B$15:$W$361, MATCH('O5 Details by Class &amp; Accounts'!AW$18, 'E2 Allocators'!$B$15:$W$15, 0),FALSE)*$G160)</f>
        <v>0</v>
      </c>
      <c r="AX160" s="1411">
        <f t="shared" si="44"/>
        <v>506205.99999999994</v>
      </c>
      <c r="AY160" s="1411">
        <f>IF(ISERROR(VLOOKUP(VLOOKUP($A160, 'E4 TB Allocation Details'!$A$18:$L$205, MATCH("Misc ID", 'E4 TB Allocation Details'!$A$18:$L$18, 0),FALSE), 'E2 Allocators'!$B$15:$W$361, MATCH('O5 Details by Class &amp; Accounts'!AY$18, 'E2 Allocators'!$B$15:$W$15, 0),FALSE)*$E160), 0, VLOOKUP(VLOOKUP($A160, 'E4 TB Allocation Details'!$A$18:$L$205, MATCH("Misc ID", 'E4 TB Allocation Details'!$A$18:$L$18, 0),FALSE), 'E2 Allocators'!$B$15:$W$361, MATCH('O5 Details by Class &amp; Accounts'!AY$18, 'E2 Allocators'!$B$15:$W$15, 0),FALSE)*$E160)</f>
        <v>0</v>
      </c>
      <c r="AZ160" s="1411">
        <f>IF(ISERROR(VLOOKUP(VLOOKUP($A160, 'E4 TB Allocation Details'!$A$18:$L$205, MATCH("Misc ID", 'E4 TB Allocation Details'!$A$18:$L$18, 0),FALSE), 'E2 Allocators'!$B$15:$W$361, MATCH('O5 Details by Class &amp; Accounts'!AZ$18, 'E2 Allocators'!$B$15:$W$15, 0),FALSE)*$E160), 0, VLOOKUP(VLOOKUP($A160, 'E4 TB Allocation Details'!$A$18:$L$205, MATCH("Misc ID", 'E4 TB Allocation Details'!$A$18:$L$18, 0),FALSE), 'E2 Allocators'!$B$15:$W$361, MATCH('O5 Details by Class &amp; Accounts'!AZ$18, 'E2 Allocators'!$B$15:$W$15, 0),FALSE)*$E160)</f>
        <v>0</v>
      </c>
      <c r="BA160" s="1411">
        <f>IF(ISERROR(VLOOKUP(VLOOKUP($A160, 'E4 TB Allocation Details'!$A$18:$L$205, MATCH("Misc ID", 'E4 TB Allocation Details'!$A$18:$L$18, 0),FALSE), 'E2 Allocators'!$B$15:$W$361, MATCH('O5 Details by Class &amp; Accounts'!BA$18, 'E2 Allocators'!$B$15:$W$15, 0),FALSE)*$E160), 0, VLOOKUP(VLOOKUP($A160, 'E4 TB Allocation Details'!$A$18:$L$205, MATCH("Misc ID", 'E4 TB Allocation Details'!$A$18:$L$18, 0),FALSE), 'E2 Allocators'!$B$15:$W$361, MATCH('O5 Details by Class &amp; Accounts'!BA$18, 'E2 Allocators'!$B$15:$W$15, 0),FALSE)*$E160)</f>
        <v>0</v>
      </c>
      <c r="BB160" s="1411">
        <f>IF(ISERROR(VLOOKUP(VLOOKUP($A160, 'E4 TB Allocation Details'!$A$18:$L$205, MATCH("Misc ID", 'E4 TB Allocation Details'!$A$18:$L$18, 0),FALSE), 'E2 Allocators'!$B$15:$W$361, MATCH('O5 Details by Class &amp; Accounts'!BB$18, 'E2 Allocators'!$B$15:$W$15, 0),FALSE)*$E160), 0, VLOOKUP(VLOOKUP($A160, 'E4 TB Allocation Details'!$A$18:$L$205, MATCH("Misc ID", 'E4 TB Allocation Details'!$A$18:$L$18, 0),FALSE), 'E2 Allocators'!$B$15:$W$361, MATCH('O5 Details by Class &amp; Accounts'!BB$18, 'E2 Allocators'!$B$15:$W$15, 0),FALSE)*$E160)</f>
        <v>0</v>
      </c>
      <c r="BC160" s="1411">
        <f>IF(ISERROR(VLOOKUP(VLOOKUP($A160, 'E4 TB Allocation Details'!$A$18:$L$205, MATCH("Misc ID", 'E4 TB Allocation Details'!$A$18:$L$18, 0),FALSE), 'E2 Allocators'!$B$15:$W$361, MATCH('O5 Details by Class &amp; Accounts'!BC$18, 'E2 Allocators'!$B$15:$W$15, 0),FALSE)*$E160), 0, VLOOKUP(VLOOKUP($A160, 'E4 TB Allocation Details'!$A$18:$L$205, MATCH("Misc ID", 'E4 TB Allocation Details'!$A$18:$L$18, 0),FALSE), 'E2 Allocators'!$B$15:$W$361, MATCH('O5 Details by Class &amp; Accounts'!BC$18, 'E2 Allocators'!$B$15:$W$15, 0),FALSE)*$E160)</f>
        <v>0</v>
      </c>
      <c r="BD160" s="1411">
        <f>IF(ISERROR(VLOOKUP(VLOOKUP($A160, 'E4 TB Allocation Details'!$A$18:$L$205, MATCH("Misc ID", 'E4 TB Allocation Details'!$A$18:$L$18, 0),FALSE), 'E2 Allocators'!$B$15:$W$361, MATCH('O5 Details by Class &amp; Accounts'!BD$18, 'E2 Allocators'!$B$15:$W$15, 0),FALSE)*$E160), 0, VLOOKUP(VLOOKUP($A160, 'E4 TB Allocation Details'!$A$18:$L$205, MATCH("Misc ID", 'E4 TB Allocation Details'!$A$18:$L$18, 0),FALSE), 'E2 Allocators'!$B$15:$W$361, MATCH('O5 Details by Class &amp; Accounts'!BD$18, 'E2 Allocators'!$B$15:$W$15, 0),FALSE)*$E160)</f>
        <v>0</v>
      </c>
      <c r="BE160" s="1411">
        <f>IF(ISERROR(VLOOKUP(VLOOKUP($A160, 'E4 TB Allocation Details'!$A$18:$L$205, MATCH("Misc ID", 'E4 TB Allocation Details'!$A$18:$L$18, 0),FALSE), 'E2 Allocators'!$B$15:$W$361, MATCH('O5 Details by Class &amp; Accounts'!BE$18, 'E2 Allocators'!$B$15:$W$15, 0),FALSE)*$E160), 0, VLOOKUP(VLOOKUP($A160, 'E4 TB Allocation Details'!$A$18:$L$205, MATCH("Misc ID", 'E4 TB Allocation Details'!$A$18:$L$18, 0),FALSE), 'E2 Allocators'!$B$15:$W$361, MATCH('O5 Details by Class &amp; Accounts'!BE$18, 'E2 Allocators'!$B$15:$W$15, 0),FALSE)*$E160)</f>
        <v>0</v>
      </c>
      <c r="BF160" s="1411">
        <f>IF(ISERROR(VLOOKUP(VLOOKUP($A160, 'E4 TB Allocation Details'!$A$18:$L$205, MATCH("Misc ID", 'E4 TB Allocation Details'!$A$18:$L$18, 0),FALSE), 'E2 Allocators'!$B$15:$W$361, MATCH('O5 Details by Class &amp; Accounts'!BF$18, 'E2 Allocators'!$B$15:$W$15, 0),FALSE)*$E160), 0, VLOOKUP(VLOOKUP($A160, 'E4 TB Allocation Details'!$A$18:$L$205, MATCH("Misc ID", 'E4 TB Allocation Details'!$A$18:$L$18, 0),FALSE), 'E2 Allocators'!$B$15:$W$361, MATCH('O5 Details by Class &amp; Accounts'!BF$18, 'E2 Allocators'!$B$15:$W$15, 0),FALSE)*$E160)</f>
        <v>0</v>
      </c>
      <c r="BG160" s="1411">
        <f>IF(ISERROR(VLOOKUP(VLOOKUP($A160, 'E4 TB Allocation Details'!$A$18:$L$205, MATCH("Misc ID", 'E4 TB Allocation Details'!$A$18:$L$18, 0),FALSE), 'E2 Allocators'!$B$15:$W$361, MATCH('O5 Details by Class &amp; Accounts'!BG$18, 'E2 Allocators'!$B$15:$W$15, 0),FALSE)*$E160), 0, VLOOKUP(VLOOKUP($A160, 'E4 TB Allocation Details'!$A$18:$L$205, MATCH("Misc ID", 'E4 TB Allocation Details'!$A$18:$L$18, 0),FALSE), 'E2 Allocators'!$B$15:$W$361, MATCH('O5 Details by Class &amp; Accounts'!BG$18, 'E2 Allocators'!$B$15:$W$15, 0),FALSE)*$E160)</f>
        <v>0</v>
      </c>
      <c r="BH160" s="1411">
        <f>IF(ISERROR(VLOOKUP(VLOOKUP($A160, 'E4 TB Allocation Details'!$A$18:$L$205, MATCH("Misc ID", 'E4 TB Allocation Details'!$A$18:$L$18, 0),FALSE), 'E2 Allocators'!$B$15:$W$361, MATCH('O5 Details by Class &amp; Accounts'!BH$18, 'E2 Allocators'!$B$15:$W$15, 0),FALSE)*$E160), 0, VLOOKUP(VLOOKUP($A160, 'E4 TB Allocation Details'!$A$18:$L$205, MATCH("Misc ID", 'E4 TB Allocation Details'!$A$18:$L$18, 0),FALSE), 'E2 Allocators'!$B$15:$W$361, MATCH('O5 Details by Class &amp; Accounts'!BH$18, 'E2 Allocators'!$B$15:$W$15, 0),FALSE)*$E160)</f>
        <v>0</v>
      </c>
      <c r="BI160" s="1411">
        <f>IF(ISERROR(VLOOKUP(VLOOKUP($A160, 'E4 TB Allocation Details'!$A$18:$L$205, MATCH("Misc ID", 'E4 TB Allocation Details'!$A$18:$L$18, 0),FALSE), 'E2 Allocators'!$B$15:$W$361, MATCH('O5 Details by Class &amp; Accounts'!BI$18, 'E2 Allocators'!$B$15:$W$15, 0),FALSE)*$E160), 0, VLOOKUP(VLOOKUP($A160, 'E4 TB Allocation Details'!$A$18:$L$205, MATCH("Misc ID", 'E4 TB Allocation Details'!$A$18:$L$18, 0),FALSE), 'E2 Allocators'!$B$15:$W$361, MATCH('O5 Details by Class &amp; Accounts'!BI$18, 'E2 Allocators'!$B$15:$W$15, 0),FALSE)*$E160)</f>
        <v>0</v>
      </c>
      <c r="BJ160" s="1411">
        <f>IF(ISERROR(VLOOKUP(VLOOKUP($A160, 'E4 TB Allocation Details'!$A$18:$L$205, MATCH("Misc ID", 'E4 TB Allocation Details'!$A$18:$L$18, 0),FALSE), 'E2 Allocators'!$B$15:$W$361, MATCH('O5 Details by Class &amp; Accounts'!BJ$18, 'E2 Allocators'!$B$15:$W$15, 0),FALSE)*$E160), 0, VLOOKUP(VLOOKUP($A160, 'E4 TB Allocation Details'!$A$18:$L$205, MATCH("Misc ID", 'E4 TB Allocation Details'!$A$18:$L$18, 0),FALSE), 'E2 Allocators'!$B$15:$W$361, MATCH('O5 Details by Class &amp; Accounts'!BJ$18, 'E2 Allocators'!$B$15:$W$15, 0),FALSE)*$E160)</f>
        <v>0</v>
      </c>
      <c r="BK160" s="1411">
        <f>IF(ISERROR(VLOOKUP(VLOOKUP($A160, 'E4 TB Allocation Details'!$A$18:$L$205, MATCH("Misc ID", 'E4 TB Allocation Details'!$A$18:$L$18, 0),FALSE), 'E2 Allocators'!$B$15:$W$361, MATCH('O5 Details by Class &amp; Accounts'!BK$18, 'E2 Allocators'!$B$15:$W$15, 0),FALSE)*$E160), 0, VLOOKUP(VLOOKUP($A160, 'E4 TB Allocation Details'!$A$18:$L$205, MATCH("Misc ID", 'E4 TB Allocation Details'!$A$18:$L$18, 0),FALSE), 'E2 Allocators'!$B$15:$W$361, MATCH('O5 Details by Class &amp; Accounts'!BK$18, 'E2 Allocators'!$B$15:$W$15, 0),FALSE)*$E160)</f>
        <v>0</v>
      </c>
      <c r="BL160" s="1411">
        <f>IF(ISERROR(VLOOKUP(VLOOKUP($A160, 'E4 TB Allocation Details'!$A$18:$L$205, MATCH("Misc ID", 'E4 TB Allocation Details'!$A$18:$L$18, 0),FALSE), 'E2 Allocators'!$B$15:$W$361, MATCH('O5 Details by Class &amp; Accounts'!BL$18, 'E2 Allocators'!$B$15:$W$15, 0),FALSE)*$E160), 0, VLOOKUP(VLOOKUP($A160, 'E4 TB Allocation Details'!$A$18:$L$205, MATCH("Misc ID", 'E4 TB Allocation Details'!$A$18:$L$18, 0),FALSE), 'E2 Allocators'!$B$15:$W$361, MATCH('O5 Details by Class &amp; Accounts'!BL$18, 'E2 Allocators'!$B$15:$W$15, 0),FALSE)*$E160)</f>
        <v>0</v>
      </c>
      <c r="BM160" s="1411">
        <f>IF(ISERROR(VLOOKUP(VLOOKUP($A160, 'E4 TB Allocation Details'!$A$18:$L$205, MATCH("Misc ID", 'E4 TB Allocation Details'!$A$18:$L$18, 0),FALSE), 'E2 Allocators'!$B$15:$W$361, MATCH('O5 Details by Class &amp; Accounts'!BM$18, 'E2 Allocators'!$B$15:$W$15, 0),FALSE)*$E160), 0, VLOOKUP(VLOOKUP($A160, 'E4 TB Allocation Details'!$A$18:$L$205, MATCH("Misc ID", 'E4 TB Allocation Details'!$A$18:$L$18, 0),FALSE), 'E2 Allocators'!$B$15:$W$361, MATCH('O5 Details by Class &amp; Accounts'!BM$18, 'E2 Allocators'!$B$15:$W$15, 0),FALSE)*$E160)</f>
        <v>0</v>
      </c>
      <c r="BN160" s="1411">
        <f>IF(ISERROR(VLOOKUP(VLOOKUP($A160, 'E4 TB Allocation Details'!$A$18:$L$205, MATCH("Misc ID", 'E4 TB Allocation Details'!$A$18:$L$18, 0),FALSE), 'E2 Allocators'!$B$15:$W$361, MATCH('O5 Details by Class &amp; Accounts'!BN$18, 'E2 Allocators'!$B$15:$W$15, 0),FALSE)*$E160), 0, VLOOKUP(VLOOKUP($A160, 'E4 TB Allocation Details'!$A$18:$L$205, MATCH("Misc ID", 'E4 TB Allocation Details'!$A$18:$L$18, 0),FALSE), 'E2 Allocators'!$B$15:$W$361, MATCH('O5 Details by Class &amp; Accounts'!BN$18, 'E2 Allocators'!$B$15:$W$15, 0),FALSE)*$E160)</f>
        <v>0</v>
      </c>
      <c r="BO160" s="1411">
        <f>IF(ISERROR(VLOOKUP(VLOOKUP($A160, 'E4 TB Allocation Details'!$A$18:$L$205, MATCH("Misc ID", 'E4 TB Allocation Details'!$A$18:$L$18, 0),FALSE), 'E2 Allocators'!$B$15:$W$361, MATCH('O5 Details by Class &amp; Accounts'!BO$18, 'E2 Allocators'!$B$15:$W$15, 0),FALSE)*$E160), 0, VLOOKUP(VLOOKUP($A160, 'E4 TB Allocation Details'!$A$18:$L$205, MATCH("Misc ID", 'E4 TB Allocation Details'!$A$18:$L$18, 0),FALSE), 'E2 Allocators'!$B$15:$W$361, MATCH('O5 Details by Class &amp; Accounts'!BO$18, 'E2 Allocators'!$B$15:$W$15, 0),FALSE)*$E160)</f>
        <v>0</v>
      </c>
      <c r="BP160" s="1411">
        <f>IF(ISERROR(VLOOKUP(VLOOKUP($A160, 'E4 TB Allocation Details'!$A$18:$L$205, MATCH("Misc ID", 'E4 TB Allocation Details'!$A$18:$L$18, 0),FALSE), 'E2 Allocators'!$B$15:$W$361, MATCH('O5 Details by Class &amp; Accounts'!BP$18, 'E2 Allocators'!$B$15:$W$15, 0),FALSE)*$E160), 0, VLOOKUP(VLOOKUP($A160, 'E4 TB Allocation Details'!$A$18:$L$205, MATCH("Misc ID", 'E4 TB Allocation Details'!$A$18:$L$18, 0),FALSE), 'E2 Allocators'!$B$15:$W$361, MATCH('O5 Details by Class &amp; Accounts'!BP$18, 'E2 Allocators'!$B$15:$W$15, 0),FALSE)*$E160)</f>
        <v>0</v>
      </c>
      <c r="BQ160" s="1411">
        <f>IF(ISERROR(VLOOKUP(VLOOKUP($A160, 'E4 TB Allocation Details'!$A$18:$L$205, MATCH("Misc ID", 'E4 TB Allocation Details'!$A$18:$L$18, 0),FALSE), 'E2 Allocators'!$B$15:$W$361, MATCH('O5 Details by Class &amp; Accounts'!BQ$18, 'E2 Allocators'!$B$15:$W$15, 0),FALSE)*$E160), 0, VLOOKUP(VLOOKUP($A160, 'E4 TB Allocation Details'!$A$18:$L$205, MATCH("Misc ID", 'E4 TB Allocation Details'!$A$18:$L$18, 0),FALSE), 'E2 Allocators'!$B$15:$W$361, MATCH('O5 Details by Class &amp; Accounts'!BQ$18, 'E2 Allocators'!$B$15:$W$15, 0),FALSE)*$E160)</f>
        <v>0</v>
      </c>
      <c r="BR160" s="1411">
        <f>IF(ISERROR(VLOOKUP(VLOOKUP($A160, 'E4 TB Allocation Details'!$A$18:$L$205, MATCH("Misc ID", 'E4 TB Allocation Details'!$A$18:$L$18, 0),FALSE), 'E2 Allocators'!$B$15:$W$361, MATCH('O5 Details by Class &amp; Accounts'!BR$18, 'E2 Allocators'!$B$15:$W$15, 0),FALSE)*$E160), 0, VLOOKUP(VLOOKUP($A160, 'E4 TB Allocation Details'!$A$18:$L$205, MATCH("Misc ID", 'E4 TB Allocation Details'!$A$18:$L$18, 0),FALSE), 'E2 Allocators'!$B$15:$W$361, MATCH('O5 Details by Class &amp; Accounts'!BR$18, 'E2 Allocators'!$B$15:$W$15, 0),FALSE)*$E160)</f>
        <v>0</v>
      </c>
      <c r="BS160" s="1411">
        <f t="shared" si="41"/>
        <v>0</v>
      </c>
      <c r="BT160" s="1411">
        <f>IF(ISERROR(VLOOKUP(VLOOKUP($A160, 'E4 TB Allocation Details'!$A$18:$L$205, MATCH("A &amp; G ID", 'E4 TB Allocation Details'!$A$18:$L$18, 0),FALSE), 'E2 Allocators'!$B$15:$W$361, MATCH('O5 Details by Class &amp; Accounts'!BT$18, 'E2 Allocators'!$B$15:$W$15, 0),FALSE)*$E160), 0, VLOOKUP(VLOOKUP($A160, 'E4 TB Allocation Details'!$A$18:$L$205, MATCH("A &amp; G ID", 'E4 TB Allocation Details'!$A$18:$L$18, 0),FALSE), 'E2 Allocators'!$B$15:$W$361, MATCH('O5 Details by Class &amp; Accounts'!BT$18, 'E2 Allocators'!$B$15:$W$15, 0),FALSE)*$E160)</f>
        <v>0</v>
      </c>
      <c r="BU160" s="1411">
        <f>IF(ISERROR(VLOOKUP(VLOOKUP($A160, 'E4 TB Allocation Details'!$A$18:$L$205, MATCH("A &amp; G ID", 'E4 TB Allocation Details'!$A$18:$L$18, 0),FALSE), 'E2 Allocators'!$B$15:$W$361, MATCH('O5 Details by Class &amp; Accounts'!BU$18, 'E2 Allocators'!$B$15:$W$15, 0),FALSE)*$E160), 0, VLOOKUP(VLOOKUP($A160, 'E4 TB Allocation Details'!$A$18:$L$205, MATCH("A &amp; G ID", 'E4 TB Allocation Details'!$A$18:$L$18, 0),FALSE), 'E2 Allocators'!$B$15:$W$361, MATCH('O5 Details by Class &amp; Accounts'!BU$18, 'E2 Allocators'!$B$15:$W$15, 0),FALSE)*$E160)</f>
        <v>0</v>
      </c>
      <c r="BV160" s="1411">
        <f>IF(ISERROR(VLOOKUP(VLOOKUP($A160, 'E4 TB Allocation Details'!$A$18:$L$205, MATCH("A &amp; G ID", 'E4 TB Allocation Details'!$A$18:$L$18, 0),FALSE), 'E2 Allocators'!$B$15:$W$361, MATCH('O5 Details by Class &amp; Accounts'!BV$18, 'E2 Allocators'!$B$15:$W$15, 0),FALSE)*$E160), 0, VLOOKUP(VLOOKUP($A160, 'E4 TB Allocation Details'!$A$18:$L$205, MATCH("A &amp; G ID", 'E4 TB Allocation Details'!$A$18:$L$18, 0),FALSE), 'E2 Allocators'!$B$15:$W$361, MATCH('O5 Details by Class &amp; Accounts'!BV$18, 'E2 Allocators'!$B$15:$W$15, 0),FALSE)*$E160)</f>
        <v>0</v>
      </c>
      <c r="BW160" s="1411">
        <f>IF(ISERROR(VLOOKUP(VLOOKUP($A160, 'E4 TB Allocation Details'!$A$18:$L$205, MATCH("A &amp; G ID", 'E4 TB Allocation Details'!$A$18:$L$18, 0),FALSE), 'E2 Allocators'!$B$15:$W$361, MATCH('O5 Details by Class &amp; Accounts'!BW$18, 'E2 Allocators'!$B$15:$W$15, 0),FALSE)*$E160), 0, VLOOKUP(VLOOKUP($A160, 'E4 TB Allocation Details'!$A$18:$L$205, MATCH("A &amp; G ID", 'E4 TB Allocation Details'!$A$18:$L$18, 0),FALSE), 'E2 Allocators'!$B$15:$W$361, MATCH('O5 Details by Class &amp; Accounts'!BW$18, 'E2 Allocators'!$B$15:$W$15, 0),FALSE)*$E160)</f>
        <v>0</v>
      </c>
      <c r="BX160" s="1411">
        <f>IF(ISERROR(VLOOKUP(VLOOKUP($A160, 'E4 TB Allocation Details'!$A$18:$L$205, MATCH("A &amp; G ID", 'E4 TB Allocation Details'!$A$18:$L$18, 0),FALSE), 'E2 Allocators'!$B$15:$W$361, MATCH('O5 Details by Class &amp; Accounts'!BX$18, 'E2 Allocators'!$B$15:$W$15, 0),FALSE)*$E160), 0, VLOOKUP(VLOOKUP($A160, 'E4 TB Allocation Details'!$A$18:$L$205, MATCH("A &amp; G ID", 'E4 TB Allocation Details'!$A$18:$L$18, 0),FALSE), 'E2 Allocators'!$B$15:$W$361, MATCH('O5 Details by Class &amp; Accounts'!BX$18, 'E2 Allocators'!$B$15:$W$15, 0),FALSE)*$E160)</f>
        <v>0</v>
      </c>
      <c r="BY160" s="1411">
        <f>IF(ISERROR(VLOOKUP(VLOOKUP($A160, 'E4 TB Allocation Details'!$A$18:$L$205, MATCH("A &amp; G ID", 'E4 TB Allocation Details'!$A$18:$L$18, 0),FALSE), 'E2 Allocators'!$B$15:$W$361, MATCH('O5 Details by Class &amp; Accounts'!BY$18, 'E2 Allocators'!$B$15:$W$15, 0),FALSE)*$E160), 0, VLOOKUP(VLOOKUP($A160, 'E4 TB Allocation Details'!$A$18:$L$205, MATCH("A &amp; G ID", 'E4 TB Allocation Details'!$A$18:$L$18, 0),FALSE), 'E2 Allocators'!$B$15:$W$361, MATCH('O5 Details by Class &amp; Accounts'!BY$18, 'E2 Allocators'!$B$15:$W$15, 0),FALSE)*$E160)</f>
        <v>0</v>
      </c>
      <c r="BZ160" s="1411">
        <f>IF(ISERROR(VLOOKUP(VLOOKUP($A160, 'E4 TB Allocation Details'!$A$18:$L$205, MATCH("A &amp; G ID", 'E4 TB Allocation Details'!$A$18:$L$18, 0),FALSE), 'E2 Allocators'!$B$15:$W$361, MATCH('O5 Details by Class &amp; Accounts'!BZ$18, 'E2 Allocators'!$B$15:$W$15, 0),FALSE)*$E160), 0, VLOOKUP(VLOOKUP($A160, 'E4 TB Allocation Details'!$A$18:$L$205, MATCH("A &amp; G ID", 'E4 TB Allocation Details'!$A$18:$L$18, 0),FALSE), 'E2 Allocators'!$B$15:$W$361, MATCH('O5 Details by Class &amp; Accounts'!BZ$18, 'E2 Allocators'!$B$15:$W$15, 0),FALSE)*$E160)</f>
        <v>0</v>
      </c>
      <c r="CA160" s="1411">
        <f>IF(ISERROR(VLOOKUP(VLOOKUP($A160, 'E4 TB Allocation Details'!$A$18:$L$205, MATCH("A &amp; G ID", 'E4 TB Allocation Details'!$A$18:$L$18, 0),FALSE), 'E2 Allocators'!$B$15:$W$361, MATCH('O5 Details by Class &amp; Accounts'!CA$18, 'E2 Allocators'!$B$15:$W$15, 0),FALSE)*$E160), 0, VLOOKUP(VLOOKUP($A160, 'E4 TB Allocation Details'!$A$18:$L$205, MATCH("A &amp; G ID", 'E4 TB Allocation Details'!$A$18:$L$18, 0),FALSE), 'E2 Allocators'!$B$15:$W$361, MATCH('O5 Details by Class &amp; Accounts'!CA$18, 'E2 Allocators'!$B$15:$W$15, 0),FALSE)*$E160)</f>
        <v>0</v>
      </c>
      <c r="CB160" s="1411">
        <f>IF(ISERROR(VLOOKUP(VLOOKUP($A160, 'E4 TB Allocation Details'!$A$18:$L$205, MATCH("A &amp; G ID", 'E4 TB Allocation Details'!$A$18:$L$18, 0),FALSE), 'E2 Allocators'!$B$15:$W$361, MATCH('O5 Details by Class &amp; Accounts'!CB$18, 'E2 Allocators'!$B$15:$W$15, 0),FALSE)*$E160), 0, VLOOKUP(VLOOKUP($A160, 'E4 TB Allocation Details'!$A$18:$L$205, MATCH("A &amp; G ID", 'E4 TB Allocation Details'!$A$18:$L$18, 0),FALSE), 'E2 Allocators'!$B$15:$W$361, MATCH('O5 Details by Class &amp; Accounts'!CB$18, 'E2 Allocators'!$B$15:$W$15, 0),FALSE)*$E160)</f>
        <v>0</v>
      </c>
      <c r="CC160" s="1411">
        <f>IF(ISERROR(VLOOKUP(VLOOKUP($A160, 'E4 TB Allocation Details'!$A$18:$L$205, MATCH("A &amp; G ID", 'E4 TB Allocation Details'!$A$18:$L$18, 0),FALSE), 'E2 Allocators'!$B$15:$W$361, MATCH('O5 Details by Class &amp; Accounts'!CC$18, 'E2 Allocators'!$B$15:$W$15, 0),FALSE)*$E160), 0, VLOOKUP(VLOOKUP($A160, 'E4 TB Allocation Details'!$A$18:$L$205, MATCH("A &amp; G ID", 'E4 TB Allocation Details'!$A$18:$L$18, 0),FALSE), 'E2 Allocators'!$B$15:$W$361, MATCH('O5 Details by Class &amp; Accounts'!CC$18, 'E2 Allocators'!$B$15:$W$15, 0),FALSE)*$E160)</f>
        <v>0</v>
      </c>
      <c r="CD160" s="1411">
        <f>IF(ISERROR(VLOOKUP(VLOOKUP($A160, 'E4 TB Allocation Details'!$A$18:$L$205, MATCH("A &amp; G ID", 'E4 TB Allocation Details'!$A$18:$L$18, 0),FALSE), 'E2 Allocators'!$B$15:$W$361, MATCH('O5 Details by Class &amp; Accounts'!CD$18, 'E2 Allocators'!$B$15:$W$15, 0),FALSE)*$E160), 0, VLOOKUP(VLOOKUP($A160, 'E4 TB Allocation Details'!$A$18:$L$205, MATCH("A &amp; G ID", 'E4 TB Allocation Details'!$A$18:$L$18, 0),FALSE), 'E2 Allocators'!$B$15:$W$361, MATCH('O5 Details by Class &amp; Accounts'!CD$18, 'E2 Allocators'!$B$15:$W$15, 0),FALSE)*$E160)</f>
        <v>0</v>
      </c>
      <c r="CE160" s="1411">
        <f>IF(ISERROR(VLOOKUP(VLOOKUP($A160, 'E4 TB Allocation Details'!$A$18:$L$205, MATCH("A &amp; G ID", 'E4 TB Allocation Details'!$A$18:$L$18, 0),FALSE), 'E2 Allocators'!$B$15:$W$361, MATCH('O5 Details by Class &amp; Accounts'!CE$18, 'E2 Allocators'!$B$15:$W$15, 0),FALSE)*$E160), 0, VLOOKUP(VLOOKUP($A160, 'E4 TB Allocation Details'!$A$18:$L$205, MATCH("A &amp; G ID", 'E4 TB Allocation Details'!$A$18:$L$18, 0),FALSE), 'E2 Allocators'!$B$15:$W$361, MATCH('O5 Details by Class &amp; Accounts'!CE$18, 'E2 Allocators'!$B$15:$W$15, 0),FALSE)*$E160)</f>
        <v>0</v>
      </c>
      <c r="CF160" s="1411">
        <f>IF(ISERROR(VLOOKUP(VLOOKUP($A160, 'E4 TB Allocation Details'!$A$18:$L$205, MATCH("A &amp; G ID", 'E4 TB Allocation Details'!$A$18:$L$18, 0),FALSE), 'E2 Allocators'!$B$15:$W$361, MATCH('O5 Details by Class &amp; Accounts'!CF$18, 'E2 Allocators'!$B$15:$W$15, 0),FALSE)*$E160), 0, VLOOKUP(VLOOKUP($A160, 'E4 TB Allocation Details'!$A$18:$L$205, MATCH("A &amp; G ID", 'E4 TB Allocation Details'!$A$18:$L$18, 0),FALSE), 'E2 Allocators'!$B$15:$W$361, MATCH('O5 Details by Class &amp; Accounts'!CF$18, 'E2 Allocators'!$B$15:$W$15, 0),FALSE)*$E160)</f>
        <v>0</v>
      </c>
      <c r="CG160" s="1411">
        <f>IF(ISERROR(VLOOKUP(VLOOKUP($A160, 'E4 TB Allocation Details'!$A$18:$L$205, MATCH("A &amp; G ID", 'E4 TB Allocation Details'!$A$18:$L$18, 0),FALSE), 'E2 Allocators'!$B$15:$W$361, MATCH('O5 Details by Class &amp; Accounts'!CG$18, 'E2 Allocators'!$B$15:$W$15, 0),FALSE)*$E160), 0, VLOOKUP(VLOOKUP($A160, 'E4 TB Allocation Details'!$A$18:$L$205, MATCH("A &amp; G ID", 'E4 TB Allocation Details'!$A$18:$L$18, 0),FALSE), 'E2 Allocators'!$B$15:$W$361, MATCH('O5 Details by Class &amp; Accounts'!CG$18, 'E2 Allocators'!$B$15:$W$15, 0),FALSE)*$E160)</f>
        <v>0</v>
      </c>
      <c r="CH160" s="1411">
        <f>IF(ISERROR(VLOOKUP(VLOOKUP($A160, 'E4 TB Allocation Details'!$A$18:$L$205, MATCH("A &amp; G ID", 'E4 TB Allocation Details'!$A$18:$L$18, 0),FALSE), 'E2 Allocators'!$B$15:$W$361, MATCH('O5 Details by Class &amp; Accounts'!CH$18, 'E2 Allocators'!$B$15:$W$15, 0),FALSE)*$E160), 0, VLOOKUP(VLOOKUP($A160, 'E4 TB Allocation Details'!$A$18:$L$205, MATCH("A &amp; G ID", 'E4 TB Allocation Details'!$A$18:$L$18, 0),FALSE), 'E2 Allocators'!$B$15:$W$361, MATCH('O5 Details by Class &amp; Accounts'!CH$18, 'E2 Allocators'!$B$15:$W$15, 0),FALSE)*$E160)</f>
        <v>0</v>
      </c>
      <c r="CI160" s="1411">
        <f>IF(ISERROR(VLOOKUP(VLOOKUP($A160, 'E4 TB Allocation Details'!$A$18:$L$205, MATCH("A &amp; G ID", 'E4 TB Allocation Details'!$A$18:$L$18, 0),FALSE), 'E2 Allocators'!$B$15:$W$361, MATCH('O5 Details by Class &amp; Accounts'!CI$18, 'E2 Allocators'!$B$15:$W$15, 0),FALSE)*$E160), 0, VLOOKUP(VLOOKUP($A160, 'E4 TB Allocation Details'!$A$18:$L$205, MATCH("A &amp; G ID", 'E4 TB Allocation Details'!$A$18:$L$18, 0),FALSE), 'E2 Allocators'!$B$15:$W$361, MATCH('O5 Details by Class &amp; Accounts'!CI$18, 'E2 Allocators'!$B$15:$W$15, 0),FALSE)*$E160)</f>
        <v>0</v>
      </c>
      <c r="CJ160" s="1411">
        <f>IF(ISERROR(VLOOKUP(VLOOKUP($A160, 'E4 TB Allocation Details'!$A$18:$L$205, MATCH("A &amp; G ID", 'E4 TB Allocation Details'!$A$18:$L$18, 0),FALSE), 'E2 Allocators'!$B$15:$W$361, MATCH('O5 Details by Class &amp; Accounts'!CJ$18, 'E2 Allocators'!$B$15:$W$15, 0),FALSE)*$E160), 0, VLOOKUP(VLOOKUP($A160, 'E4 TB Allocation Details'!$A$18:$L$205, MATCH("A &amp; G ID", 'E4 TB Allocation Details'!$A$18:$L$18, 0),FALSE), 'E2 Allocators'!$B$15:$W$361, MATCH('O5 Details by Class &amp; Accounts'!CJ$18, 'E2 Allocators'!$B$15:$W$15, 0),FALSE)*$E160)</f>
        <v>0</v>
      </c>
      <c r="CK160" s="1411">
        <f>IF(ISERROR(VLOOKUP(VLOOKUP($A160, 'E4 TB Allocation Details'!$A$18:$L$205, MATCH("A &amp; G ID", 'E4 TB Allocation Details'!$A$18:$L$18, 0),FALSE), 'E2 Allocators'!$B$15:$W$361, MATCH('O5 Details by Class &amp; Accounts'!CK$18, 'E2 Allocators'!$B$15:$W$15, 0),FALSE)*$E160), 0, VLOOKUP(VLOOKUP($A160, 'E4 TB Allocation Details'!$A$18:$L$205, MATCH("A &amp; G ID", 'E4 TB Allocation Details'!$A$18:$L$18, 0),FALSE), 'E2 Allocators'!$B$15:$W$361, MATCH('O5 Details by Class &amp; Accounts'!CK$18, 'E2 Allocators'!$B$15:$W$15, 0),FALSE)*$E160)</f>
        <v>0</v>
      </c>
      <c r="CL160" s="1411">
        <f>IF(ISERROR(VLOOKUP(VLOOKUP($A160, 'E4 TB Allocation Details'!$A$18:$L$205, MATCH("A &amp; G ID", 'E4 TB Allocation Details'!$A$18:$L$18, 0),FALSE), 'E2 Allocators'!$B$15:$W$361, MATCH('O5 Details by Class &amp; Accounts'!CL$18, 'E2 Allocators'!$B$15:$W$15, 0),FALSE)*$E160), 0, VLOOKUP(VLOOKUP($A160, 'E4 TB Allocation Details'!$A$18:$L$205, MATCH("A &amp; G ID", 'E4 TB Allocation Details'!$A$18:$L$18, 0),FALSE), 'E2 Allocators'!$B$15:$W$361, MATCH('O5 Details by Class &amp; Accounts'!CL$18, 'E2 Allocators'!$B$15:$W$15, 0),FALSE)*$E160)</f>
        <v>0</v>
      </c>
      <c r="CM160" s="1411">
        <f>IF(ISERROR(VLOOKUP(VLOOKUP($A160, 'E4 TB Allocation Details'!$A$18:$L$205, MATCH("A &amp; G ID", 'E4 TB Allocation Details'!$A$18:$L$18, 0),FALSE), 'E2 Allocators'!$B$15:$W$361, MATCH('O5 Details by Class &amp; Accounts'!CM$18, 'E2 Allocators'!$B$15:$W$15, 0),FALSE)*$E160), 0, VLOOKUP(VLOOKUP($A160, 'E4 TB Allocation Details'!$A$18:$L$205, MATCH("A &amp; G ID", 'E4 TB Allocation Details'!$A$18:$L$18, 0),FALSE), 'E2 Allocators'!$B$15:$W$361, MATCH('O5 Details by Class &amp; Accounts'!CM$18, 'E2 Allocators'!$B$15:$W$15, 0),FALSE)*$E160)</f>
        <v>0</v>
      </c>
      <c r="CN160" s="1411">
        <f t="shared" si="42"/>
        <v>0</v>
      </c>
      <c r="CO160" s="1791">
        <f t="shared" si="43"/>
        <v>5.8207660913467407E-11</v>
      </c>
      <c r="CQ160" s="2086" t="s">
        <v>504</v>
      </c>
    </row>
    <row r="161" spans="1:95" s="80" customFormat="1" ht="12.75">
      <c r="A161" s="1181">
        <v>5320</v>
      </c>
      <c r="B161" s="1182" t="s">
        <v>345</v>
      </c>
      <c r="C161" s="1788">
        <f>IF(ISERROR(VLOOKUP($A161,'I3 TB Data'!$A$23:$H$458,MATCH('O5 Details by Class &amp; Accounts'!$C$18, 'I3 TB Data'!$A$23:$H$23,0),0)), 0, VLOOKUP($A161,'I3 TB Data'!$A$23:$H$458,MATCH('O5 Details by Class &amp; Accounts'!$C$18,'I3 TB Data'!$A$23:$H$23,0),0))</f>
        <v>50000</v>
      </c>
      <c r="D161" s="1789"/>
      <c r="E161" s="1788">
        <f t="shared" si="37"/>
        <v>50000</v>
      </c>
      <c r="F161" s="1790">
        <f>IF(ISERROR(VLOOKUP($A161, 'E1 Categorization'!A33:E122, MATCH("Customer Component", 'E1 Categorization'!$A$33:$E$33,0), 0)), 0, IF(VLOOKUP($A161, 'E1 Categorization'!A33:E122, MATCH("Customer Component", 'E1 Categorization'!$A$33:$E$33,0), 0)=0, 'O5 Details by Class &amp; Accounts'!$E161, IF(AND(VLOOKUP($A161, 'E1 Categorization'!A33:E122, MATCH("Customer Component", 'E1 Categorization'!$A$33:$E$33,0), 0) &gt;0, VLOOKUP($A161, 'E1 Categorization'!A33:E122, MATCH("Customer Component", 'E1 Categorization'!$A$33:$E$33,0), 0)&lt;1), 'O5 Details by Class &amp; Accounts'!$E161*(1-VLOOKUP($A161, 'E1 Categorization'!A33:E122, MATCH("Customer Component", 'E1 Categorization'!$A$33:$E$33,0), 0)), 0)))</f>
        <v>0</v>
      </c>
      <c r="G161" s="1790">
        <f t="shared" si="38"/>
        <v>50000</v>
      </c>
      <c r="H161" s="1411">
        <f t="shared" si="39"/>
        <v>50000</v>
      </c>
      <c r="I161" s="1411">
        <f>IF(ISERROR(VLOOKUP(VLOOKUP($A161, 'E4 TB Allocation Details'!$A$18:$L$205, MATCH("Demand ID", 'E4 TB Allocation Details'!$A$18:$L$18, 0),FALSE), 'E2 Allocators'!$B$15:$W$361, MATCH('O5 Details by Class &amp; Accounts'!I$18, 'E2 Allocators'!$B$15:$W$15, 0),FALSE)*$F161), 0, VLOOKUP(VLOOKUP($A161, 'E4 TB Allocation Details'!$A$18:$L$205, MATCH("Demand ID", 'E4 TB Allocation Details'!$A$18:$L$18, 0),FALSE), 'E2 Allocators'!$B$15:$W$361, MATCH('O5 Details by Class &amp; Accounts'!I$18, 'E2 Allocators'!$B$15:$W$15, 0),FALSE)*$F161)</f>
        <v>0</v>
      </c>
      <c r="J161" s="1411">
        <f>IF(ISERROR(VLOOKUP(VLOOKUP($A161, 'E4 TB Allocation Details'!$A$18:$L$205, MATCH("Demand ID", 'E4 TB Allocation Details'!$A$18:$L$18, 0),FALSE), 'E2 Allocators'!$B$15:$W$361, MATCH('O5 Details by Class &amp; Accounts'!J$18, 'E2 Allocators'!$B$15:$W$15, 0),FALSE)*$F161), 0, VLOOKUP(VLOOKUP($A161, 'E4 TB Allocation Details'!$A$18:$L$205, MATCH("Demand ID", 'E4 TB Allocation Details'!$A$18:$L$18, 0),FALSE), 'E2 Allocators'!$B$15:$W$361, MATCH('O5 Details by Class &amp; Accounts'!J$18, 'E2 Allocators'!$B$15:$W$15, 0),FALSE)*$F161)</f>
        <v>0</v>
      </c>
      <c r="K161" s="1411">
        <f>IF(ISERROR(VLOOKUP(VLOOKUP($A161, 'E4 TB Allocation Details'!$A$18:$L$205, MATCH("Demand ID", 'E4 TB Allocation Details'!$A$18:$L$18, 0),FALSE), 'E2 Allocators'!$B$15:$W$361, MATCH('O5 Details by Class &amp; Accounts'!K$18, 'E2 Allocators'!$B$15:$W$15, 0),FALSE)*$F161), 0, VLOOKUP(VLOOKUP($A161, 'E4 TB Allocation Details'!$A$18:$L$205, MATCH("Demand ID", 'E4 TB Allocation Details'!$A$18:$L$18, 0),FALSE), 'E2 Allocators'!$B$15:$W$361, MATCH('O5 Details by Class &amp; Accounts'!K$18, 'E2 Allocators'!$B$15:$W$15, 0),FALSE)*$F161)</f>
        <v>0</v>
      </c>
      <c r="L161" s="1411">
        <f>IF(ISERROR(VLOOKUP(VLOOKUP($A161, 'E4 TB Allocation Details'!$A$18:$L$205, MATCH("Demand ID", 'E4 TB Allocation Details'!$A$18:$L$18, 0),FALSE), 'E2 Allocators'!$B$15:$W$361, MATCH('O5 Details by Class &amp; Accounts'!L$18, 'E2 Allocators'!$B$15:$W$15, 0),FALSE)*$F161), 0, VLOOKUP(VLOOKUP($A161, 'E4 TB Allocation Details'!$A$18:$L$205, MATCH("Demand ID", 'E4 TB Allocation Details'!$A$18:$L$18, 0),FALSE), 'E2 Allocators'!$B$15:$W$361, MATCH('O5 Details by Class &amp; Accounts'!L$18, 'E2 Allocators'!$B$15:$W$15, 0),FALSE)*$F161)</f>
        <v>0</v>
      </c>
      <c r="M161" s="1411">
        <f>IF(ISERROR(VLOOKUP(VLOOKUP($A161, 'E4 TB Allocation Details'!$A$18:$L$205, MATCH("Demand ID", 'E4 TB Allocation Details'!$A$18:$L$18, 0),FALSE), 'E2 Allocators'!$B$15:$W$361, MATCH('O5 Details by Class &amp; Accounts'!M$18, 'E2 Allocators'!$B$15:$W$15, 0),FALSE)*$F161), 0, VLOOKUP(VLOOKUP($A161, 'E4 TB Allocation Details'!$A$18:$L$205, MATCH("Demand ID", 'E4 TB Allocation Details'!$A$18:$L$18, 0),FALSE), 'E2 Allocators'!$B$15:$W$361, MATCH('O5 Details by Class &amp; Accounts'!M$18, 'E2 Allocators'!$B$15:$W$15, 0),FALSE)*$F161)</f>
        <v>0</v>
      </c>
      <c r="N161" s="1411">
        <f>IF(ISERROR(VLOOKUP(VLOOKUP($A161, 'E4 TB Allocation Details'!$A$18:$L$205, MATCH("Demand ID", 'E4 TB Allocation Details'!$A$18:$L$18, 0),FALSE), 'E2 Allocators'!$B$15:$W$361, MATCH('O5 Details by Class &amp; Accounts'!N$18, 'E2 Allocators'!$B$15:$W$15, 0),FALSE)*$F161), 0, VLOOKUP(VLOOKUP($A161, 'E4 TB Allocation Details'!$A$18:$L$205, MATCH("Demand ID", 'E4 TB Allocation Details'!$A$18:$L$18, 0),FALSE), 'E2 Allocators'!$B$15:$W$361, MATCH('O5 Details by Class &amp; Accounts'!N$18, 'E2 Allocators'!$B$15:$W$15, 0),FALSE)*$F161)</f>
        <v>0</v>
      </c>
      <c r="O161" s="1411">
        <f>IF(ISERROR(VLOOKUP(VLOOKUP($A161, 'E4 TB Allocation Details'!$A$18:$L$205, MATCH("Demand ID", 'E4 TB Allocation Details'!$A$18:$L$18, 0),FALSE), 'E2 Allocators'!$B$15:$W$361, MATCH('O5 Details by Class &amp; Accounts'!O$18, 'E2 Allocators'!$B$15:$W$15, 0),FALSE)*$F161), 0, VLOOKUP(VLOOKUP($A161, 'E4 TB Allocation Details'!$A$18:$L$205, MATCH("Demand ID", 'E4 TB Allocation Details'!$A$18:$L$18, 0),FALSE), 'E2 Allocators'!$B$15:$W$361, MATCH('O5 Details by Class &amp; Accounts'!O$18, 'E2 Allocators'!$B$15:$W$15, 0),FALSE)*$F161)</f>
        <v>0</v>
      </c>
      <c r="P161" s="1411">
        <f>IF(ISERROR(VLOOKUP(VLOOKUP($A161, 'E4 TB Allocation Details'!$A$18:$L$205, MATCH("Demand ID", 'E4 TB Allocation Details'!$A$18:$L$18, 0),FALSE), 'E2 Allocators'!$B$15:$W$361, MATCH('O5 Details by Class &amp; Accounts'!P$18, 'E2 Allocators'!$B$15:$W$15, 0),FALSE)*$F161), 0, VLOOKUP(VLOOKUP($A161, 'E4 TB Allocation Details'!$A$18:$L$205, MATCH("Demand ID", 'E4 TB Allocation Details'!$A$18:$L$18, 0),FALSE), 'E2 Allocators'!$B$15:$W$361, MATCH('O5 Details by Class &amp; Accounts'!P$18, 'E2 Allocators'!$B$15:$W$15, 0),FALSE)*$F161)</f>
        <v>0</v>
      </c>
      <c r="Q161" s="1411">
        <f>IF(ISERROR(VLOOKUP(VLOOKUP($A161, 'E4 TB Allocation Details'!$A$18:$L$205, MATCH("Demand ID", 'E4 TB Allocation Details'!$A$18:$L$18, 0),FALSE), 'E2 Allocators'!$B$15:$W$361, MATCH('O5 Details by Class &amp; Accounts'!Q$18, 'E2 Allocators'!$B$15:$W$15, 0),FALSE)*$F161), 0, VLOOKUP(VLOOKUP($A161, 'E4 TB Allocation Details'!$A$18:$L$205, MATCH("Demand ID", 'E4 TB Allocation Details'!$A$18:$L$18, 0),FALSE), 'E2 Allocators'!$B$15:$W$361, MATCH('O5 Details by Class &amp; Accounts'!Q$18, 'E2 Allocators'!$B$15:$W$15, 0),FALSE)*$F161)</f>
        <v>0</v>
      </c>
      <c r="R161" s="1411">
        <f>IF(ISERROR(VLOOKUP(VLOOKUP($A161, 'E4 TB Allocation Details'!$A$18:$L$205, MATCH("Demand ID", 'E4 TB Allocation Details'!$A$18:$L$18, 0),FALSE), 'E2 Allocators'!$B$15:$W$361, MATCH('O5 Details by Class &amp; Accounts'!R$18, 'E2 Allocators'!$B$15:$W$15, 0),FALSE)*$F161), 0, VLOOKUP(VLOOKUP($A161, 'E4 TB Allocation Details'!$A$18:$L$205, MATCH("Demand ID", 'E4 TB Allocation Details'!$A$18:$L$18, 0),FALSE), 'E2 Allocators'!$B$15:$W$361, MATCH('O5 Details by Class &amp; Accounts'!R$18, 'E2 Allocators'!$B$15:$W$15, 0),FALSE)*$F161)</f>
        <v>0</v>
      </c>
      <c r="S161" s="1411">
        <f>IF(ISERROR(VLOOKUP(VLOOKUP($A161, 'E4 TB Allocation Details'!$A$18:$L$205, MATCH("Demand ID", 'E4 TB Allocation Details'!$A$18:$L$18, 0),FALSE), 'E2 Allocators'!$B$15:$W$361, MATCH('O5 Details by Class &amp; Accounts'!S$18, 'E2 Allocators'!$B$15:$W$15, 0),FALSE)*$F161), 0, VLOOKUP(VLOOKUP($A161, 'E4 TB Allocation Details'!$A$18:$L$205, MATCH("Demand ID", 'E4 TB Allocation Details'!$A$18:$L$18, 0),FALSE), 'E2 Allocators'!$B$15:$W$361, MATCH('O5 Details by Class &amp; Accounts'!S$18, 'E2 Allocators'!$B$15:$W$15, 0),FALSE)*$F161)</f>
        <v>0</v>
      </c>
      <c r="T161" s="1411">
        <f>IF(ISERROR(VLOOKUP(VLOOKUP($A161, 'E4 TB Allocation Details'!$A$18:$L$205, MATCH("Demand ID", 'E4 TB Allocation Details'!$A$18:$L$18, 0),FALSE), 'E2 Allocators'!$B$15:$W$361, MATCH('O5 Details by Class &amp; Accounts'!T$18, 'E2 Allocators'!$B$15:$W$15, 0),FALSE)*$F161), 0, VLOOKUP(VLOOKUP($A161, 'E4 TB Allocation Details'!$A$18:$L$205, MATCH("Demand ID", 'E4 TB Allocation Details'!$A$18:$L$18, 0),FALSE), 'E2 Allocators'!$B$15:$W$361, MATCH('O5 Details by Class &amp; Accounts'!T$18, 'E2 Allocators'!$B$15:$W$15, 0),FALSE)*$F161)</f>
        <v>0</v>
      </c>
      <c r="U161" s="1411">
        <f>IF(ISERROR(VLOOKUP(VLOOKUP($A161, 'E4 TB Allocation Details'!$A$18:$L$205, MATCH("Demand ID", 'E4 TB Allocation Details'!$A$18:$L$18, 0),FALSE), 'E2 Allocators'!$B$15:$W$361, MATCH('O5 Details by Class &amp; Accounts'!U$18, 'E2 Allocators'!$B$15:$W$15, 0),FALSE)*$F161), 0, VLOOKUP(VLOOKUP($A161, 'E4 TB Allocation Details'!$A$18:$L$205, MATCH("Demand ID", 'E4 TB Allocation Details'!$A$18:$L$18, 0),FALSE), 'E2 Allocators'!$B$15:$W$361, MATCH('O5 Details by Class &amp; Accounts'!U$18, 'E2 Allocators'!$B$15:$W$15, 0),FALSE)*$F161)</f>
        <v>0</v>
      </c>
      <c r="V161" s="1411">
        <f>IF(ISERROR(VLOOKUP(VLOOKUP($A161, 'E4 TB Allocation Details'!$A$18:$L$205, MATCH("Demand ID", 'E4 TB Allocation Details'!$A$18:$L$18, 0),FALSE), 'E2 Allocators'!$B$15:$W$361, MATCH('O5 Details by Class &amp; Accounts'!V$18, 'E2 Allocators'!$B$15:$W$15, 0),FALSE)*$F161), 0, VLOOKUP(VLOOKUP($A161, 'E4 TB Allocation Details'!$A$18:$L$205, MATCH("Demand ID", 'E4 TB Allocation Details'!$A$18:$L$18, 0),FALSE), 'E2 Allocators'!$B$15:$W$361, MATCH('O5 Details by Class &amp; Accounts'!V$18, 'E2 Allocators'!$B$15:$W$15, 0),FALSE)*$F161)</f>
        <v>0</v>
      </c>
      <c r="W161" s="1411">
        <f>IF(ISERROR(VLOOKUP(VLOOKUP($A161, 'E4 TB Allocation Details'!$A$18:$L$205, MATCH("Demand ID", 'E4 TB Allocation Details'!$A$18:$L$18, 0),FALSE), 'E2 Allocators'!$B$15:$W$361, MATCH('O5 Details by Class &amp; Accounts'!W$18, 'E2 Allocators'!$B$15:$W$15, 0),FALSE)*$F161), 0, VLOOKUP(VLOOKUP($A161, 'E4 TB Allocation Details'!$A$18:$L$205, MATCH("Demand ID", 'E4 TB Allocation Details'!$A$18:$L$18, 0),FALSE), 'E2 Allocators'!$B$15:$W$361, MATCH('O5 Details by Class &amp; Accounts'!W$18, 'E2 Allocators'!$B$15:$W$15, 0),FALSE)*$F161)</f>
        <v>0</v>
      </c>
      <c r="X161" s="1411">
        <f>IF(ISERROR(VLOOKUP(VLOOKUP($A161, 'E4 TB Allocation Details'!$A$18:$L$205, MATCH("Demand ID", 'E4 TB Allocation Details'!$A$18:$L$18, 0),FALSE), 'E2 Allocators'!$B$15:$W$361, MATCH('O5 Details by Class &amp; Accounts'!X$18, 'E2 Allocators'!$B$15:$W$15, 0),FALSE)*$F161), 0, VLOOKUP(VLOOKUP($A161, 'E4 TB Allocation Details'!$A$18:$L$205, MATCH("Demand ID", 'E4 TB Allocation Details'!$A$18:$L$18, 0),FALSE), 'E2 Allocators'!$B$15:$W$361, MATCH('O5 Details by Class &amp; Accounts'!X$18, 'E2 Allocators'!$B$15:$W$15, 0),FALSE)*$F161)</f>
        <v>0</v>
      </c>
      <c r="Y161" s="1411">
        <f>IF(ISERROR(VLOOKUP(VLOOKUP($A161, 'E4 TB Allocation Details'!$A$18:$L$205, MATCH("Demand ID", 'E4 TB Allocation Details'!$A$18:$L$18, 0),FALSE), 'E2 Allocators'!$B$15:$W$361, MATCH('O5 Details by Class &amp; Accounts'!Y$18, 'E2 Allocators'!$B$15:$W$15, 0),FALSE)*$F161), 0, VLOOKUP(VLOOKUP($A161, 'E4 TB Allocation Details'!$A$18:$L$205, MATCH("Demand ID", 'E4 TB Allocation Details'!$A$18:$L$18, 0),FALSE), 'E2 Allocators'!$B$15:$W$361, MATCH('O5 Details by Class &amp; Accounts'!Y$18, 'E2 Allocators'!$B$15:$W$15, 0),FALSE)*$F161)</f>
        <v>0</v>
      </c>
      <c r="Z161" s="1411">
        <f>IF(ISERROR(VLOOKUP(VLOOKUP($A161, 'E4 TB Allocation Details'!$A$18:$L$205, MATCH("Demand ID", 'E4 TB Allocation Details'!$A$18:$L$18, 0),FALSE), 'E2 Allocators'!$B$15:$W$361, MATCH('O5 Details by Class &amp; Accounts'!Z$18, 'E2 Allocators'!$B$15:$W$15, 0),FALSE)*$F161), 0, VLOOKUP(VLOOKUP($A161, 'E4 TB Allocation Details'!$A$18:$L$205, MATCH("Demand ID", 'E4 TB Allocation Details'!$A$18:$L$18, 0),FALSE), 'E2 Allocators'!$B$15:$W$361, MATCH('O5 Details by Class &amp; Accounts'!Z$18, 'E2 Allocators'!$B$15:$W$15, 0),FALSE)*$F161)</f>
        <v>0</v>
      </c>
      <c r="AA161" s="1411">
        <f>IF(ISERROR(VLOOKUP(VLOOKUP($A161, 'E4 TB Allocation Details'!$A$18:$L$205, MATCH("Demand ID", 'E4 TB Allocation Details'!$A$18:$L$18, 0),FALSE), 'E2 Allocators'!$B$15:$W$361, MATCH('O5 Details by Class &amp; Accounts'!AA$18, 'E2 Allocators'!$B$15:$W$15, 0),FALSE)*$F161), 0, VLOOKUP(VLOOKUP($A161, 'E4 TB Allocation Details'!$A$18:$L$205, MATCH("Demand ID", 'E4 TB Allocation Details'!$A$18:$L$18, 0),FALSE), 'E2 Allocators'!$B$15:$W$361, MATCH('O5 Details by Class &amp; Accounts'!AA$18, 'E2 Allocators'!$B$15:$W$15, 0),FALSE)*$F161)</f>
        <v>0</v>
      </c>
      <c r="AB161" s="1411">
        <f>IF(ISERROR(VLOOKUP(VLOOKUP($A161, 'E4 TB Allocation Details'!$A$18:$L$205, MATCH("Demand ID", 'E4 TB Allocation Details'!$A$18:$L$18, 0),FALSE), 'E2 Allocators'!$B$15:$W$361, MATCH('O5 Details by Class &amp; Accounts'!AB$18, 'E2 Allocators'!$B$15:$W$15, 0),FALSE)*$F161), 0, VLOOKUP(VLOOKUP($A161, 'E4 TB Allocation Details'!$A$18:$L$205, MATCH("Demand ID", 'E4 TB Allocation Details'!$A$18:$L$18, 0),FALSE), 'E2 Allocators'!$B$15:$W$361, MATCH('O5 Details by Class &amp; Accounts'!AB$18, 'E2 Allocators'!$B$15:$W$15, 0),FALSE)*$F161)</f>
        <v>0</v>
      </c>
      <c r="AC161" s="1411">
        <f t="shared" si="40"/>
        <v>0</v>
      </c>
      <c r="AD161" s="1411">
        <f>IF(ISERROR(VLOOKUP(VLOOKUP($A161, 'E4 TB Allocation Details'!$A$18:$L$205, MATCH("Customer ID", 'E4 TB Allocation Details'!$A$18:$L$18, 0),FALSE), 'E2 Allocators'!$B$15:$W$361, MATCH('O5 Details by Class &amp; Accounts'!AD$18, 'E2 Allocators'!$B$15:$W$15, 0),FALSE)*$G161), 0, VLOOKUP(VLOOKUP($A161, 'E4 TB Allocation Details'!$A$18:$L$205, MATCH("Customer ID", 'E4 TB Allocation Details'!$A$18:$L$18, 0),FALSE), 'E2 Allocators'!$B$15:$W$361, MATCH('O5 Details by Class &amp; Accounts'!AD$18, 'E2 Allocators'!$B$15:$W$15, 0),FALSE)*$G161)</f>
        <v>37369.800196528005</v>
      </c>
      <c r="AE161" s="1411">
        <f>IF(ISERROR(VLOOKUP(VLOOKUP($A161, 'E4 TB Allocation Details'!$A$18:$L$205, MATCH("Customer ID", 'E4 TB Allocation Details'!$A$18:$L$18, 0),FALSE), 'E2 Allocators'!$B$15:$W$361, MATCH('O5 Details by Class &amp; Accounts'!AE$18, 'E2 Allocators'!$B$15:$W$15, 0),FALSE)*$G161), 0, VLOOKUP(VLOOKUP($A161, 'E4 TB Allocation Details'!$A$18:$L$205, MATCH("Customer ID", 'E4 TB Allocation Details'!$A$18:$L$18, 0),FALSE), 'E2 Allocators'!$B$15:$W$361, MATCH('O5 Details by Class &amp; Accounts'!AE$18, 'E2 Allocators'!$B$15:$W$15, 0),FALSE)*$G161)</f>
        <v>8876.5149033737307</v>
      </c>
      <c r="AF161" s="1411">
        <f>IF(ISERROR(VLOOKUP(VLOOKUP($A161, 'E4 TB Allocation Details'!$A$18:$L$205, MATCH("Customer ID", 'E4 TB Allocation Details'!$A$18:$L$18, 0),FALSE), 'E2 Allocators'!$B$15:$W$361, MATCH('O5 Details by Class &amp; Accounts'!AF$18, 'E2 Allocators'!$B$15:$W$15, 0),FALSE)*$G161), 0, VLOOKUP(VLOOKUP($A161, 'E4 TB Allocation Details'!$A$18:$L$205, MATCH("Customer ID", 'E4 TB Allocation Details'!$A$18:$L$18, 0),FALSE), 'E2 Allocators'!$B$15:$W$361, MATCH('O5 Details by Class &amp; Accounts'!AF$18, 'E2 Allocators'!$B$15:$W$15, 0),FALSE)*$G161)</f>
        <v>3599.7379626596789</v>
      </c>
      <c r="AG161" s="1411">
        <f>IF(ISERROR(VLOOKUP(VLOOKUP($A161, 'E4 TB Allocation Details'!$A$18:$L$205, MATCH("Customer ID", 'E4 TB Allocation Details'!$A$18:$L$18, 0),FALSE), 'E2 Allocators'!$B$15:$W$361, MATCH('O5 Details by Class &amp; Accounts'!AG$18, 'E2 Allocators'!$B$15:$W$15, 0),FALSE)*$G161), 0, VLOOKUP(VLOOKUP($A161, 'E4 TB Allocation Details'!$A$18:$L$205, MATCH("Customer ID", 'E4 TB Allocation Details'!$A$18:$L$18, 0),FALSE), 'E2 Allocators'!$B$15:$W$361, MATCH('O5 Details by Class &amp; Accounts'!AG$18, 'E2 Allocators'!$B$15:$W$15, 0),FALSE)*$G161)</f>
        <v>0</v>
      </c>
      <c r="AH161" s="1411">
        <f>IF(ISERROR(VLOOKUP(VLOOKUP($A161, 'E4 TB Allocation Details'!$A$18:$L$205, MATCH("Customer ID", 'E4 TB Allocation Details'!$A$18:$L$18, 0),FALSE), 'E2 Allocators'!$B$15:$W$361, MATCH('O5 Details by Class &amp; Accounts'!AH$18, 'E2 Allocators'!$B$15:$W$15, 0),FALSE)*$G161), 0, VLOOKUP(VLOOKUP($A161, 'E4 TB Allocation Details'!$A$18:$L$205, MATCH("Customer ID", 'E4 TB Allocation Details'!$A$18:$L$18, 0),FALSE), 'E2 Allocators'!$B$15:$W$361, MATCH('O5 Details by Class &amp; Accounts'!AH$18, 'E2 Allocators'!$B$15:$W$15, 0),FALSE)*$G161)</f>
        <v>0</v>
      </c>
      <c r="AI161" s="1411">
        <f>IF(ISERROR(VLOOKUP(VLOOKUP($A161, 'E4 TB Allocation Details'!$A$18:$L$205, MATCH("Customer ID", 'E4 TB Allocation Details'!$A$18:$L$18, 0),FALSE), 'E2 Allocators'!$B$15:$W$361, MATCH('O5 Details by Class &amp; Accounts'!AI$18, 'E2 Allocators'!$B$15:$W$15, 0),FALSE)*$G161), 0, VLOOKUP(VLOOKUP($A161, 'E4 TB Allocation Details'!$A$18:$L$205, MATCH("Customer ID", 'E4 TB Allocation Details'!$A$18:$L$18, 0),FALSE), 'E2 Allocators'!$B$15:$W$361, MATCH('O5 Details by Class &amp; Accounts'!AI$18, 'E2 Allocators'!$B$15:$W$15, 0),FALSE)*$G161)</f>
        <v>0</v>
      </c>
      <c r="AJ161" s="1411">
        <f>IF(ISERROR(VLOOKUP(VLOOKUP($A161, 'E4 TB Allocation Details'!$A$18:$L$205, MATCH("Customer ID", 'E4 TB Allocation Details'!$A$18:$L$18, 0),FALSE), 'E2 Allocators'!$B$15:$W$361, MATCH('O5 Details by Class &amp; Accounts'!AJ$18, 'E2 Allocators'!$B$15:$W$15, 0),FALSE)*$G161), 0, VLOOKUP(VLOOKUP($A161, 'E4 TB Allocation Details'!$A$18:$L$205, MATCH("Customer ID", 'E4 TB Allocation Details'!$A$18:$L$18, 0),FALSE), 'E2 Allocators'!$B$15:$W$361, MATCH('O5 Details by Class &amp; Accounts'!AJ$18, 'E2 Allocators'!$B$15:$W$15, 0),FALSE)*$G161)</f>
        <v>16.377333770062233</v>
      </c>
      <c r="AK161" s="1411">
        <f>IF(ISERROR(VLOOKUP(VLOOKUP($A161, 'E4 TB Allocation Details'!$A$18:$L$205, MATCH("Customer ID", 'E4 TB Allocation Details'!$A$18:$L$18, 0),FALSE), 'E2 Allocators'!$B$15:$W$361, MATCH('O5 Details by Class &amp; Accounts'!AK$18, 'E2 Allocators'!$B$15:$W$15, 0),FALSE)*$G161), 0, VLOOKUP(VLOOKUP($A161, 'E4 TB Allocation Details'!$A$18:$L$205, MATCH("Customer ID", 'E4 TB Allocation Details'!$A$18:$L$18, 0),FALSE), 'E2 Allocators'!$B$15:$W$361, MATCH('O5 Details by Class &amp; Accounts'!AK$18, 'E2 Allocators'!$B$15:$W$15, 0),FALSE)*$G161)</f>
        <v>88.437602358336065</v>
      </c>
      <c r="AL161" s="1411">
        <f>IF(ISERROR(VLOOKUP(VLOOKUP($A161, 'E4 TB Allocation Details'!$A$18:$L$205, MATCH("Customer ID", 'E4 TB Allocation Details'!$A$18:$L$18, 0),FALSE), 'E2 Allocators'!$B$15:$W$361, MATCH('O5 Details by Class &amp; Accounts'!AL$18, 'E2 Allocators'!$B$15:$W$15, 0),FALSE)*$G161), 0, VLOOKUP(VLOOKUP($A161, 'E4 TB Allocation Details'!$A$18:$L$205, MATCH("Customer ID", 'E4 TB Allocation Details'!$A$18:$L$18, 0),FALSE), 'E2 Allocators'!$B$15:$W$361, MATCH('O5 Details by Class &amp; Accounts'!AL$18, 'E2 Allocators'!$B$15:$W$15, 0),FALSE)*$G161)</f>
        <v>49.132001310186695</v>
      </c>
      <c r="AM161" s="1411">
        <f>IF(ISERROR(VLOOKUP(VLOOKUP($A161, 'E4 TB Allocation Details'!$A$18:$L$205, MATCH("Customer ID", 'E4 TB Allocation Details'!$A$18:$L$18, 0),FALSE), 'E2 Allocators'!$B$15:$W$361, MATCH('O5 Details by Class &amp; Accounts'!AM$18, 'E2 Allocators'!$B$15:$W$15, 0),FALSE)*$G161), 0, VLOOKUP(VLOOKUP($A161, 'E4 TB Allocation Details'!$A$18:$L$205, MATCH("Customer ID", 'E4 TB Allocation Details'!$A$18:$L$18, 0),FALSE), 'E2 Allocators'!$B$15:$W$361, MATCH('O5 Details by Class &amp; Accounts'!AM$18, 'E2 Allocators'!$B$15:$W$15, 0),FALSE)*$G161)</f>
        <v>0</v>
      </c>
      <c r="AN161" s="1411">
        <f>IF(ISERROR(VLOOKUP(VLOOKUP($A161, 'E4 TB Allocation Details'!$A$18:$L$205, MATCH("Customer ID", 'E4 TB Allocation Details'!$A$18:$L$18, 0),FALSE), 'E2 Allocators'!$B$15:$W$361, MATCH('O5 Details by Class &amp; Accounts'!AN$18, 'E2 Allocators'!$B$15:$W$15, 0),FALSE)*$G161), 0, VLOOKUP(VLOOKUP($A161, 'E4 TB Allocation Details'!$A$18:$L$205, MATCH("Customer ID", 'E4 TB Allocation Details'!$A$18:$L$18, 0),FALSE), 'E2 Allocators'!$B$15:$W$361, MATCH('O5 Details by Class &amp; Accounts'!AN$18, 'E2 Allocators'!$B$15:$W$15, 0),FALSE)*$G161)</f>
        <v>0</v>
      </c>
      <c r="AO161" s="1411">
        <f>IF(ISERROR(VLOOKUP(VLOOKUP($A161, 'E4 TB Allocation Details'!$A$18:$L$205, MATCH("Customer ID", 'E4 TB Allocation Details'!$A$18:$L$18, 0),FALSE), 'E2 Allocators'!$B$15:$W$361, MATCH('O5 Details by Class &amp; Accounts'!AO$18, 'E2 Allocators'!$B$15:$W$15, 0),FALSE)*$G161), 0, VLOOKUP(VLOOKUP($A161, 'E4 TB Allocation Details'!$A$18:$L$205, MATCH("Customer ID", 'E4 TB Allocation Details'!$A$18:$L$18, 0),FALSE), 'E2 Allocators'!$B$15:$W$361, MATCH('O5 Details by Class &amp; Accounts'!AO$18, 'E2 Allocators'!$B$15:$W$15, 0),FALSE)*$G161)</f>
        <v>0</v>
      </c>
      <c r="AP161" s="1411">
        <f>IF(ISERROR(VLOOKUP(VLOOKUP($A161, 'E4 TB Allocation Details'!$A$18:$L$205, MATCH("Customer ID", 'E4 TB Allocation Details'!$A$18:$L$18, 0),FALSE), 'E2 Allocators'!$B$15:$W$361, MATCH('O5 Details by Class &amp; Accounts'!AP$18, 'E2 Allocators'!$B$15:$W$15, 0),FALSE)*$G161), 0, VLOOKUP(VLOOKUP($A161, 'E4 TB Allocation Details'!$A$18:$L$205, MATCH("Customer ID", 'E4 TB Allocation Details'!$A$18:$L$18, 0),FALSE), 'E2 Allocators'!$B$15:$W$361, MATCH('O5 Details by Class &amp; Accounts'!AP$18, 'E2 Allocators'!$B$15:$W$15, 0),FALSE)*$G161)</f>
        <v>0</v>
      </c>
      <c r="AQ161" s="1411">
        <f>IF(ISERROR(VLOOKUP(VLOOKUP($A161, 'E4 TB Allocation Details'!$A$18:$L$205, MATCH("Customer ID", 'E4 TB Allocation Details'!$A$18:$L$18, 0),FALSE), 'E2 Allocators'!$B$15:$W$361, MATCH('O5 Details by Class &amp; Accounts'!AQ$18, 'E2 Allocators'!$B$15:$W$15, 0),FALSE)*$G161), 0, VLOOKUP(VLOOKUP($A161, 'E4 TB Allocation Details'!$A$18:$L$205, MATCH("Customer ID", 'E4 TB Allocation Details'!$A$18:$L$18, 0),FALSE), 'E2 Allocators'!$B$15:$W$361, MATCH('O5 Details by Class &amp; Accounts'!AQ$18, 'E2 Allocators'!$B$15:$W$15, 0),FALSE)*$G161)</f>
        <v>0</v>
      </c>
      <c r="AR161" s="1411">
        <f>IF(ISERROR(VLOOKUP(VLOOKUP($A161, 'E4 TB Allocation Details'!$A$18:$L$205, MATCH("Customer ID", 'E4 TB Allocation Details'!$A$18:$L$18, 0),FALSE), 'E2 Allocators'!$B$15:$W$361, MATCH('O5 Details by Class &amp; Accounts'!AR$18, 'E2 Allocators'!$B$15:$W$15, 0),FALSE)*$G161), 0, VLOOKUP(VLOOKUP($A161, 'E4 TB Allocation Details'!$A$18:$L$205, MATCH("Customer ID", 'E4 TB Allocation Details'!$A$18:$L$18, 0),FALSE), 'E2 Allocators'!$B$15:$W$361, MATCH('O5 Details by Class &amp; Accounts'!AR$18, 'E2 Allocators'!$B$15:$W$15, 0),FALSE)*$G161)</f>
        <v>0</v>
      </c>
      <c r="AS161" s="1411">
        <f>IF(ISERROR(VLOOKUP(VLOOKUP($A161, 'E4 TB Allocation Details'!$A$18:$L$205, MATCH("Customer ID", 'E4 TB Allocation Details'!$A$18:$L$18, 0),FALSE), 'E2 Allocators'!$B$15:$W$361, MATCH('O5 Details by Class &amp; Accounts'!AS$18, 'E2 Allocators'!$B$15:$W$15, 0),FALSE)*$G161), 0, VLOOKUP(VLOOKUP($A161, 'E4 TB Allocation Details'!$A$18:$L$205, MATCH("Customer ID", 'E4 TB Allocation Details'!$A$18:$L$18, 0),FALSE), 'E2 Allocators'!$B$15:$W$361, MATCH('O5 Details by Class &amp; Accounts'!AS$18, 'E2 Allocators'!$B$15:$W$15, 0),FALSE)*$G161)</f>
        <v>0</v>
      </c>
      <c r="AT161" s="1411">
        <f>IF(ISERROR(VLOOKUP(VLOOKUP($A161, 'E4 TB Allocation Details'!$A$18:$L$205, MATCH("Customer ID", 'E4 TB Allocation Details'!$A$18:$L$18, 0),FALSE), 'E2 Allocators'!$B$15:$W$361, MATCH('O5 Details by Class &amp; Accounts'!AT$18, 'E2 Allocators'!$B$15:$W$15, 0),FALSE)*$G161), 0, VLOOKUP(VLOOKUP($A161, 'E4 TB Allocation Details'!$A$18:$L$205, MATCH("Customer ID", 'E4 TB Allocation Details'!$A$18:$L$18, 0),FALSE), 'E2 Allocators'!$B$15:$W$361, MATCH('O5 Details by Class &amp; Accounts'!AT$18, 'E2 Allocators'!$B$15:$W$15, 0),FALSE)*$G161)</f>
        <v>0</v>
      </c>
      <c r="AU161" s="1411">
        <f>IF(ISERROR(VLOOKUP(VLOOKUP($A161, 'E4 TB Allocation Details'!$A$18:$L$205, MATCH("Customer ID", 'E4 TB Allocation Details'!$A$18:$L$18, 0),FALSE), 'E2 Allocators'!$B$15:$W$361, MATCH('O5 Details by Class &amp; Accounts'!AU$18, 'E2 Allocators'!$B$15:$W$15, 0),FALSE)*$G161), 0, VLOOKUP(VLOOKUP($A161, 'E4 TB Allocation Details'!$A$18:$L$205, MATCH("Customer ID", 'E4 TB Allocation Details'!$A$18:$L$18, 0),FALSE), 'E2 Allocators'!$B$15:$W$361, MATCH('O5 Details by Class &amp; Accounts'!AU$18, 'E2 Allocators'!$B$15:$W$15, 0),FALSE)*$G161)</f>
        <v>0</v>
      </c>
      <c r="AV161" s="1411">
        <f>IF(ISERROR(VLOOKUP(VLOOKUP($A161, 'E4 TB Allocation Details'!$A$18:$L$205, MATCH("Customer ID", 'E4 TB Allocation Details'!$A$18:$L$18, 0),FALSE), 'E2 Allocators'!$B$15:$W$361, MATCH('O5 Details by Class &amp; Accounts'!AV$18, 'E2 Allocators'!$B$15:$W$15, 0),FALSE)*$G161), 0, VLOOKUP(VLOOKUP($A161, 'E4 TB Allocation Details'!$A$18:$L$205, MATCH("Customer ID", 'E4 TB Allocation Details'!$A$18:$L$18, 0),FALSE), 'E2 Allocators'!$B$15:$W$361, MATCH('O5 Details by Class &amp; Accounts'!AV$18, 'E2 Allocators'!$B$15:$W$15, 0),FALSE)*$G161)</f>
        <v>0</v>
      </c>
      <c r="AW161" s="1411">
        <f>IF(ISERROR(VLOOKUP(VLOOKUP($A161, 'E4 TB Allocation Details'!$A$18:$L$205, MATCH("Customer ID", 'E4 TB Allocation Details'!$A$18:$L$18, 0),FALSE), 'E2 Allocators'!$B$15:$W$361, MATCH('O5 Details by Class &amp; Accounts'!AW$18, 'E2 Allocators'!$B$15:$W$15, 0),FALSE)*$G161), 0, VLOOKUP(VLOOKUP($A161, 'E4 TB Allocation Details'!$A$18:$L$205, MATCH("Customer ID", 'E4 TB Allocation Details'!$A$18:$L$18, 0),FALSE), 'E2 Allocators'!$B$15:$W$361, MATCH('O5 Details by Class &amp; Accounts'!AW$18, 'E2 Allocators'!$B$15:$W$15, 0),FALSE)*$G161)</f>
        <v>0</v>
      </c>
      <c r="AX161" s="1411">
        <f t="shared" si="44"/>
        <v>50000.000000000007</v>
      </c>
      <c r="AY161" s="1411">
        <f>IF(ISERROR(VLOOKUP(VLOOKUP($A161, 'E4 TB Allocation Details'!$A$18:$L$205, MATCH("Misc ID", 'E4 TB Allocation Details'!$A$18:$L$18, 0),FALSE), 'E2 Allocators'!$B$15:$W$361, MATCH('O5 Details by Class &amp; Accounts'!AY$18, 'E2 Allocators'!$B$15:$W$15, 0),FALSE)*$E161), 0, VLOOKUP(VLOOKUP($A161, 'E4 TB Allocation Details'!$A$18:$L$205, MATCH("Misc ID", 'E4 TB Allocation Details'!$A$18:$L$18, 0),FALSE), 'E2 Allocators'!$B$15:$W$361, MATCH('O5 Details by Class &amp; Accounts'!AY$18, 'E2 Allocators'!$B$15:$W$15, 0),FALSE)*$E161)</f>
        <v>0</v>
      </c>
      <c r="AZ161" s="1411">
        <f>IF(ISERROR(VLOOKUP(VLOOKUP($A161, 'E4 TB Allocation Details'!$A$18:$L$205, MATCH("Misc ID", 'E4 TB Allocation Details'!$A$18:$L$18, 0),FALSE), 'E2 Allocators'!$B$15:$W$361, MATCH('O5 Details by Class &amp; Accounts'!AZ$18, 'E2 Allocators'!$B$15:$W$15, 0),FALSE)*$E161), 0, VLOOKUP(VLOOKUP($A161, 'E4 TB Allocation Details'!$A$18:$L$205, MATCH("Misc ID", 'E4 TB Allocation Details'!$A$18:$L$18, 0),FALSE), 'E2 Allocators'!$B$15:$W$361, MATCH('O5 Details by Class &amp; Accounts'!AZ$18, 'E2 Allocators'!$B$15:$W$15, 0),FALSE)*$E161)</f>
        <v>0</v>
      </c>
      <c r="BA161" s="1411">
        <f>IF(ISERROR(VLOOKUP(VLOOKUP($A161, 'E4 TB Allocation Details'!$A$18:$L$205, MATCH("Misc ID", 'E4 TB Allocation Details'!$A$18:$L$18, 0),FALSE), 'E2 Allocators'!$B$15:$W$361, MATCH('O5 Details by Class &amp; Accounts'!BA$18, 'E2 Allocators'!$B$15:$W$15, 0),FALSE)*$E161), 0, VLOOKUP(VLOOKUP($A161, 'E4 TB Allocation Details'!$A$18:$L$205, MATCH("Misc ID", 'E4 TB Allocation Details'!$A$18:$L$18, 0),FALSE), 'E2 Allocators'!$B$15:$W$361, MATCH('O5 Details by Class &amp; Accounts'!BA$18, 'E2 Allocators'!$B$15:$W$15, 0),FALSE)*$E161)</f>
        <v>0</v>
      </c>
      <c r="BB161" s="1411">
        <f>IF(ISERROR(VLOOKUP(VLOOKUP($A161, 'E4 TB Allocation Details'!$A$18:$L$205, MATCH("Misc ID", 'E4 TB Allocation Details'!$A$18:$L$18, 0),FALSE), 'E2 Allocators'!$B$15:$W$361, MATCH('O5 Details by Class &amp; Accounts'!BB$18, 'E2 Allocators'!$B$15:$W$15, 0),FALSE)*$E161), 0, VLOOKUP(VLOOKUP($A161, 'E4 TB Allocation Details'!$A$18:$L$205, MATCH("Misc ID", 'E4 TB Allocation Details'!$A$18:$L$18, 0),FALSE), 'E2 Allocators'!$B$15:$W$361, MATCH('O5 Details by Class &amp; Accounts'!BB$18, 'E2 Allocators'!$B$15:$W$15, 0),FALSE)*$E161)</f>
        <v>0</v>
      </c>
      <c r="BC161" s="1411">
        <f>IF(ISERROR(VLOOKUP(VLOOKUP($A161, 'E4 TB Allocation Details'!$A$18:$L$205, MATCH("Misc ID", 'E4 TB Allocation Details'!$A$18:$L$18, 0),FALSE), 'E2 Allocators'!$B$15:$W$361, MATCH('O5 Details by Class &amp; Accounts'!BC$18, 'E2 Allocators'!$B$15:$W$15, 0),FALSE)*$E161), 0, VLOOKUP(VLOOKUP($A161, 'E4 TB Allocation Details'!$A$18:$L$205, MATCH("Misc ID", 'E4 TB Allocation Details'!$A$18:$L$18, 0),FALSE), 'E2 Allocators'!$B$15:$W$361, MATCH('O5 Details by Class &amp; Accounts'!BC$18, 'E2 Allocators'!$B$15:$W$15, 0),FALSE)*$E161)</f>
        <v>0</v>
      </c>
      <c r="BD161" s="1411">
        <f>IF(ISERROR(VLOOKUP(VLOOKUP($A161, 'E4 TB Allocation Details'!$A$18:$L$205, MATCH("Misc ID", 'E4 TB Allocation Details'!$A$18:$L$18, 0),FALSE), 'E2 Allocators'!$B$15:$W$361, MATCH('O5 Details by Class &amp; Accounts'!BD$18, 'E2 Allocators'!$B$15:$W$15, 0),FALSE)*$E161), 0, VLOOKUP(VLOOKUP($A161, 'E4 TB Allocation Details'!$A$18:$L$205, MATCH("Misc ID", 'E4 TB Allocation Details'!$A$18:$L$18, 0),FALSE), 'E2 Allocators'!$B$15:$W$361, MATCH('O5 Details by Class &amp; Accounts'!BD$18, 'E2 Allocators'!$B$15:$W$15, 0),FALSE)*$E161)</f>
        <v>0</v>
      </c>
      <c r="BE161" s="1411">
        <f>IF(ISERROR(VLOOKUP(VLOOKUP($A161, 'E4 TB Allocation Details'!$A$18:$L$205, MATCH("Misc ID", 'E4 TB Allocation Details'!$A$18:$L$18, 0),FALSE), 'E2 Allocators'!$B$15:$W$361, MATCH('O5 Details by Class &amp; Accounts'!BE$18, 'E2 Allocators'!$B$15:$W$15, 0),FALSE)*$E161), 0, VLOOKUP(VLOOKUP($A161, 'E4 TB Allocation Details'!$A$18:$L$205, MATCH("Misc ID", 'E4 TB Allocation Details'!$A$18:$L$18, 0),FALSE), 'E2 Allocators'!$B$15:$W$361, MATCH('O5 Details by Class &amp; Accounts'!BE$18, 'E2 Allocators'!$B$15:$W$15, 0),FALSE)*$E161)</f>
        <v>0</v>
      </c>
      <c r="BF161" s="1411">
        <f>IF(ISERROR(VLOOKUP(VLOOKUP($A161, 'E4 TB Allocation Details'!$A$18:$L$205, MATCH("Misc ID", 'E4 TB Allocation Details'!$A$18:$L$18, 0),FALSE), 'E2 Allocators'!$B$15:$W$361, MATCH('O5 Details by Class &amp; Accounts'!BF$18, 'E2 Allocators'!$B$15:$W$15, 0),FALSE)*$E161), 0, VLOOKUP(VLOOKUP($A161, 'E4 TB Allocation Details'!$A$18:$L$205, MATCH("Misc ID", 'E4 TB Allocation Details'!$A$18:$L$18, 0),FALSE), 'E2 Allocators'!$B$15:$W$361, MATCH('O5 Details by Class &amp; Accounts'!BF$18, 'E2 Allocators'!$B$15:$W$15, 0),FALSE)*$E161)</f>
        <v>0</v>
      </c>
      <c r="BG161" s="1411">
        <f>IF(ISERROR(VLOOKUP(VLOOKUP($A161, 'E4 TB Allocation Details'!$A$18:$L$205, MATCH("Misc ID", 'E4 TB Allocation Details'!$A$18:$L$18, 0),FALSE), 'E2 Allocators'!$B$15:$W$361, MATCH('O5 Details by Class &amp; Accounts'!BG$18, 'E2 Allocators'!$B$15:$W$15, 0),FALSE)*$E161), 0, VLOOKUP(VLOOKUP($A161, 'E4 TB Allocation Details'!$A$18:$L$205, MATCH("Misc ID", 'E4 TB Allocation Details'!$A$18:$L$18, 0),FALSE), 'E2 Allocators'!$B$15:$W$361, MATCH('O5 Details by Class &amp; Accounts'!BG$18, 'E2 Allocators'!$B$15:$W$15, 0),FALSE)*$E161)</f>
        <v>0</v>
      </c>
      <c r="BH161" s="1411">
        <f>IF(ISERROR(VLOOKUP(VLOOKUP($A161, 'E4 TB Allocation Details'!$A$18:$L$205, MATCH("Misc ID", 'E4 TB Allocation Details'!$A$18:$L$18, 0),FALSE), 'E2 Allocators'!$B$15:$W$361, MATCH('O5 Details by Class &amp; Accounts'!BH$18, 'E2 Allocators'!$B$15:$W$15, 0),FALSE)*$E161), 0, VLOOKUP(VLOOKUP($A161, 'E4 TB Allocation Details'!$A$18:$L$205, MATCH("Misc ID", 'E4 TB Allocation Details'!$A$18:$L$18, 0),FALSE), 'E2 Allocators'!$B$15:$W$361, MATCH('O5 Details by Class &amp; Accounts'!BH$18, 'E2 Allocators'!$B$15:$W$15, 0),FALSE)*$E161)</f>
        <v>0</v>
      </c>
      <c r="BI161" s="1411">
        <f>IF(ISERROR(VLOOKUP(VLOOKUP($A161, 'E4 TB Allocation Details'!$A$18:$L$205, MATCH("Misc ID", 'E4 TB Allocation Details'!$A$18:$L$18, 0),FALSE), 'E2 Allocators'!$B$15:$W$361, MATCH('O5 Details by Class &amp; Accounts'!BI$18, 'E2 Allocators'!$B$15:$W$15, 0),FALSE)*$E161), 0, VLOOKUP(VLOOKUP($A161, 'E4 TB Allocation Details'!$A$18:$L$205, MATCH("Misc ID", 'E4 TB Allocation Details'!$A$18:$L$18, 0),FALSE), 'E2 Allocators'!$B$15:$W$361, MATCH('O5 Details by Class &amp; Accounts'!BI$18, 'E2 Allocators'!$B$15:$W$15, 0),FALSE)*$E161)</f>
        <v>0</v>
      </c>
      <c r="BJ161" s="1411">
        <f>IF(ISERROR(VLOOKUP(VLOOKUP($A161, 'E4 TB Allocation Details'!$A$18:$L$205, MATCH("Misc ID", 'E4 TB Allocation Details'!$A$18:$L$18, 0),FALSE), 'E2 Allocators'!$B$15:$W$361, MATCH('O5 Details by Class &amp; Accounts'!BJ$18, 'E2 Allocators'!$B$15:$W$15, 0),FALSE)*$E161), 0, VLOOKUP(VLOOKUP($A161, 'E4 TB Allocation Details'!$A$18:$L$205, MATCH("Misc ID", 'E4 TB Allocation Details'!$A$18:$L$18, 0),FALSE), 'E2 Allocators'!$B$15:$W$361, MATCH('O5 Details by Class &amp; Accounts'!BJ$18, 'E2 Allocators'!$B$15:$W$15, 0),FALSE)*$E161)</f>
        <v>0</v>
      </c>
      <c r="BK161" s="1411">
        <f>IF(ISERROR(VLOOKUP(VLOOKUP($A161, 'E4 TB Allocation Details'!$A$18:$L$205, MATCH("Misc ID", 'E4 TB Allocation Details'!$A$18:$L$18, 0),FALSE), 'E2 Allocators'!$B$15:$W$361, MATCH('O5 Details by Class &amp; Accounts'!BK$18, 'E2 Allocators'!$B$15:$W$15, 0),FALSE)*$E161), 0, VLOOKUP(VLOOKUP($A161, 'E4 TB Allocation Details'!$A$18:$L$205, MATCH("Misc ID", 'E4 TB Allocation Details'!$A$18:$L$18, 0),FALSE), 'E2 Allocators'!$B$15:$W$361, MATCH('O5 Details by Class &amp; Accounts'!BK$18, 'E2 Allocators'!$B$15:$W$15, 0),FALSE)*$E161)</f>
        <v>0</v>
      </c>
      <c r="BL161" s="1411">
        <f>IF(ISERROR(VLOOKUP(VLOOKUP($A161, 'E4 TB Allocation Details'!$A$18:$L$205, MATCH("Misc ID", 'E4 TB Allocation Details'!$A$18:$L$18, 0),FALSE), 'E2 Allocators'!$B$15:$W$361, MATCH('O5 Details by Class &amp; Accounts'!BL$18, 'E2 Allocators'!$B$15:$W$15, 0),FALSE)*$E161), 0, VLOOKUP(VLOOKUP($A161, 'E4 TB Allocation Details'!$A$18:$L$205, MATCH("Misc ID", 'E4 TB Allocation Details'!$A$18:$L$18, 0),FALSE), 'E2 Allocators'!$B$15:$W$361, MATCH('O5 Details by Class &amp; Accounts'!BL$18, 'E2 Allocators'!$B$15:$W$15, 0),FALSE)*$E161)</f>
        <v>0</v>
      </c>
      <c r="BM161" s="1411">
        <f>IF(ISERROR(VLOOKUP(VLOOKUP($A161, 'E4 TB Allocation Details'!$A$18:$L$205, MATCH("Misc ID", 'E4 TB Allocation Details'!$A$18:$L$18, 0),FALSE), 'E2 Allocators'!$B$15:$W$361, MATCH('O5 Details by Class &amp; Accounts'!BM$18, 'E2 Allocators'!$B$15:$W$15, 0),FALSE)*$E161), 0, VLOOKUP(VLOOKUP($A161, 'E4 TB Allocation Details'!$A$18:$L$205, MATCH("Misc ID", 'E4 TB Allocation Details'!$A$18:$L$18, 0),FALSE), 'E2 Allocators'!$B$15:$W$361, MATCH('O5 Details by Class &amp; Accounts'!BM$18, 'E2 Allocators'!$B$15:$W$15, 0),FALSE)*$E161)</f>
        <v>0</v>
      </c>
      <c r="BN161" s="1411">
        <f>IF(ISERROR(VLOOKUP(VLOOKUP($A161, 'E4 TB Allocation Details'!$A$18:$L$205, MATCH("Misc ID", 'E4 TB Allocation Details'!$A$18:$L$18, 0),FALSE), 'E2 Allocators'!$B$15:$W$361, MATCH('O5 Details by Class &amp; Accounts'!BN$18, 'E2 Allocators'!$B$15:$W$15, 0),FALSE)*$E161), 0, VLOOKUP(VLOOKUP($A161, 'E4 TB Allocation Details'!$A$18:$L$205, MATCH("Misc ID", 'E4 TB Allocation Details'!$A$18:$L$18, 0),FALSE), 'E2 Allocators'!$B$15:$W$361, MATCH('O5 Details by Class &amp; Accounts'!BN$18, 'E2 Allocators'!$B$15:$W$15, 0),FALSE)*$E161)</f>
        <v>0</v>
      </c>
      <c r="BO161" s="1411">
        <f>IF(ISERROR(VLOOKUP(VLOOKUP($A161, 'E4 TB Allocation Details'!$A$18:$L$205, MATCH("Misc ID", 'E4 TB Allocation Details'!$A$18:$L$18, 0),FALSE), 'E2 Allocators'!$B$15:$W$361, MATCH('O5 Details by Class &amp; Accounts'!BO$18, 'E2 Allocators'!$B$15:$W$15, 0),FALSE)*$E161), 0, VLOOKUP(VLOOKUP($A161, 'E4 TB Allocation Details'!$A$18:$L$205, MATCH("Misc ID", 'E4 TB Allocation Details'!$A$18:$L$18, 0),FALSE), 'E2 Allocators'!$B$15:$W$361, MATCH('O5 Details by Class &amp; Accounts'!BO$18, 'E2 Allocators'!$B$15:$W$15, 0),FALSE)*$E161)</f>
        <v>0</v>
      </c>
      <c r="BP161" s="1411">
        <f>IF(ISERROR(VLOOKUP(VLOOKUP($A161, 'E4 TB Allocation Details'!$A$18:$L$205, MATCH("Misc ID", 'E4 TB Allocation Details'!$A$18:$L$18, 0),FALSE), 'E2 Allocators'!$B$15:$W$361, MATCH('O5 Details by Class &amp; Accounts'!BP$18, 'E2 Allocators'!$B$15:$W$15, 0),FALSE)*$E161), 0, VLOOKUP(VLOOKUP($A161, 'E4 TB Allocation Details'!$A$18:$L$205, MATCH("Misc ID", 'E4 TB Allocation Details'!$A$18:$L$18, 0),FALSE), 'E2 Allocators'!$B$15:$W$361, MATCH('O5 Details by Class &amp; Accounts'!BP$18, 'E2 Allocators'!$B$15:$W$15, 0),FALSE)*$E161)</f>
        <v>0</v>
      </c>
      <c r="BQ161" s="1411">
        <f>IF(ISERROR(VLOOKUP(VLOOKUP($A161, 'E4 TB Allocation Details'!$A$18:$L$205, MATCH("Misc ID", 'E4 TB Allocation Details'!$A$18:$L$18, 0),FALSE), 'E2 Allocators'!$B$15:$W$361, MATCH('O5 Details by Class &amp; Accounts'!BQ$18, 'E2 Allocators'!$B$15:$W$15, 0),FALSE)*$E161), 0, VLOOKUP(VLOOKUP($A161, 'E4 TB Allocation Details'!$A$18:$L$205, MATCH("Misc ID", 'E4 TB Allocation Details'!$A$18:$L$18, 0),FALSE), 'E2 Allocators'!$B$15:$W$361, MATCH('O5 Details by Class &amp; Accounts'!BQ$18, 'E2 Allocators'!$B$15:$W$15, 0),FALSE)*$E161)</f>
        <v>0</v>
      </c>
      <c r="BR161" s="1411">
        <f>IF(ISERROR(VLOOKUP(VLOOKUP($A161, 'E4 TB Allocation Details'!$A$18:$L$205, MATCH("Misc ID", 'E4 TB Allocation Details'!$A$18:$L$18, 0),FALSE), 'E2 Allocators'!$B$15:$W$361, MATCH('O5 Details by Class &amp; Accounts'!BR$18, 'E2 Allocators'!$B$15:$W$15, 0),FALSE)*$E161), 0, VLOOKUP(VLOOKUP($A161, 'E4 TB Allocation Details'!$A$18:$L$205, MATCH("Misc ID", 'E4 TB Allocation Details'!$A$18:$L$18, 0),FALSE), 'E2 Allocators'!$B$15:$W$361, MATCH('O5 Details by Class &amp; Accounts'!BR$18, 'E2 Allocators'!$B$15:$W$15, 0),FALSE)*$E161)</f>
        <v>0</v>
      </c>
      <c r="BS161" s="1411">
        <f t="shared" si="41"/>
        <v>0</v>
      </c>
      <c r="BT161" s="1411">
        <f>IF(ISERROR(VLOOKUP(VLOOKUP($A161, 'E4 TB Allocation Details'!$A$18:$L$205, MATCH("A &amp; G ID", 'E4 TB Allocation Details'!$A$18:$L$18, 0),FALSE), 'E2 Allocators'!$B$15:$W$361, MATCH('O5 Details by Class &amp; Accounts'!BT$18, 'E2 Allocators'!$B$15:$W$15, 0),FALSE)*$E161), 0, VLOOKUP(VLOOKUP($A161, 'E4 TB Allocation Details'!$A$18:$L$205, MATCH("A &amp; G ID", 'E4 TB Allocation Details'!$A$18:$L$18, 0),FALSE), 'E2 Allocators'!$B$15:$W$361, MATCH('O5 Details by Class &amp; Accounts'!BT$18, 'E2 Allocators'!$B$15:$W$15, 0),FALSE)*$E161)</f>
        <v>0</v>
      </c>
      <c r="BU161" s="1411">
        <f>IF(ISERROR(VLOOKUP(VLOOKUP($A161, 'E4 TB Allocation Details'!$A$18:$L$205, MATCH("A &amp; G ID", 'E4 TB Allocation Details'!$A$18:$L$18, 0),FALSE), 'E2 Allocators'!$B$15:$W$361, MATCH('O5 Details by Class &amp; Accounts'!BU$18, 'E2 Allocators'!$B$15:$W$15, 0),FALSE)*$E161), 0, VLOOKUP(VLOOKUP($A161, 'E4 TB Allocation Details'!$A$18:$L$205, MATCH("A &amp; G ID", 'E4 TB Allocation Details'!$A$18:$L$18, 0),FALSE), 'E2 Allocators'!$B$15:$W$361, MATCH('O5 Details by Class &amp; Accounts'!BU$18, 'E2 Allocators'!$B$15:$W$15, 0),FALSE)*$E161)</f>
        <v>0</v>
      </c>
      <c r="BV161" s="1411">
        <f>IF(ISERROR(VLOOKUP(VLOOKUP($A161, 'E4 TB Allocation Details'!$A$18:$L$205, MATCH("A &amp; G ID", 'E4 TB Allocation Details'!$A$18:$L$18, 0),FALSE), 'E2 Allocators'!$B$15:$W$361, MATCH('O5 Details by Class &amp; Accounts'!BV$18, 'E2 Allocators'!$B$15:$W$15, 0),FALSE)*$E161), 0, VLOOKUP(VLOOKUP($A161, 'E4 TB Allocation Details'!$A$18:$L$205, MATCH("A &amp; G ID", 'E4 TB Allocation Details'!$A$18:$L$18, 0),FALSE), 'E2 Allocators'!$B$15:$W$361, MATCH('O5 Details by Class &amp; Accounts'!BV$18, 'E2 Allocators'!$B$15:$W$15, 0),FALSE)*$E161)</f>
        <v>0</v>
      </c>
      <c r="BW161" s="1411">
        <f>IF(ISERROR(VLOOKUP(VLOOKUP($A161, 'E4 TB Allocation Details'!$A$18:$L$205, MATCH("A &amp; G ID", 'E4 TB Allocation Details'!$A$18:$L$18, 0),FALSE), 'E2 Allocators'!$B$15:$W$361, MATCH('O5 Details by Class &amp; Accounts'!BW$18, 'E2 Allocators'!$B$15:$W$15, 0),FALSE)*$E161), 0, VLOOKUP(VLOOKUP($A161, 'E4 TB Allocation Details'!$A$18:$L$205, MATCH("A &amp; G ID", 'E4 TB Allocation Details'!$A$18:$L$18, 0),FALSE), 'E2 Allocators'!$B$15:$W$361, MATCH('O5 Details by Class &amp; Accounts'!BW$18, 'E2 Allocators'!$B$15:$W$15, 0),FALSE)*$E161)</f>
        <v>0</v>
      </c>
      <c r="BX161" s="1411">
        <f>IF(ISERROR(VLOOKUP(VLOOKUP($A161, 'E4 TB Allocation Details'!$A$18:$L$205, MATCH("A &amp; G ID", 'E4 TB Allocation Details'!$A$18:$L$18, 0),FALSE), 'E2 Allocators'!$B$15:$W$361, MATCH('O5 Details by Class &amp; Accounts'!BX$18, 'E2 Allocators'!$B$15:$W$15, 0),FALSE)*$E161), 0, VLOOKUP(VLOOKUP($A161, 'E4 TB Allocation Details'!$A$18:$L$205, MATCH("A &amp; G ID", 'E4 TB Allocation Details'!$A$18:$L$18, 0),FALSE), 'E2 Allocators'!$B$15:$W$361, MATCH('O5 Details by Class &amp; Accounts'!BX$18, 'E2 Allocators'!$B$15:$W$15, 0),FALSE)*$E161)</f>
        <v>0</v>
      </c>
      <c r="BY161" s="1411">
        <f>IF(ISERROR(VLOOKUP(VLOOKUP($A161, 'E4 TB Allocation Details'!$A$18:$L$205, MATCH("A &amp; G ID", 'E4 TB Allocation Details'!$A$18:$L$18, 0),FALSE), 'E2 Allocators'!$B$15:$W$361, MATCH('O5 Details by Class &amp; Accounts'!BY$18, 'E2 Allocators'!$B$15:$W$15, 0),FALSE)*$E161), 0, VLOOKUP(VLOOKUP($A161, 'E4 TB Allocation Details'!$A$18:$L$205, MATCH("A &amp; G ID", 'E4 TB Allocation Details'!$A$18:$L$18, 0),FALSE), 'E2 Allocators'!$B$15:$W$361, MATCH('O5 Details by Class &amp; Accounts'!BY$18, 'E2 Allocators'!$B$15:$W$15, 0),FALSE)*$E161)</f>
        <v>0</v>
      </c>
      <c r="BZ161" s="1411">
        <f>IF(ISERROR(VLOOKUP(VLOOKUP($A161, 'E4 TB Allocation Details'!$A$18:$L$205, MATCH("A &amp; G ID", 'E4 TB Allocation Details'!$A$18:$L$18, 0),FALSE), 'E2 Allocators'!$B$15:$W$361, MATCH('O5 Details by Class &amp; Accounts'!BZ$18, 'E2 Allocators'!$B$15:$W$15, 0),FALSE)*$E161), 0, VLOOKUP(VLOOKUP($A161, 'E4 TB Allocation Details'!$A$18:$L$205, MATCH("A &amp; G ID", 'E4 TB Allocation Details'!$A$18:$L$18, 0),FALSE), 'E2 Allocators'!$B$15:$W$361, MATCH('O5 Details by Class &amp; Accounts'!BZ$18, 'E2 Allocators'!$B$15:$W$15, 0),FALSE)*$E161)</f>
        <v>0</v>
      </c>
      <c r="CA161" s="1411">
        <f>IF(ISERROR(VLOOKUP(VLOOKUP($A161, 'E4 TB Allocation Details'!$A$18:$L$205, MATCH("A &amp; G ID", 'E4 TB Allocation Details'!$A$18:$L$18, 0),FALSE), 'E2 Allocators'!$B$15:$W$361, MATCH('O5 Details by Class &amp; Accounts'!CA$18, 'E2 Allocators'!$B$15:$W$15, 0),FALSE)*$E161), 0, VLOOKUP(VLOOKUP($A161, 'E4 TB Allocation Details'!$A$18:$L$205, MATCH("A &amp; G ID", 'E4 TB Allocation Details'!$A$18:$L$18, 0),FALSE), 'E2 Allocators'!$B$15:$W$361, MATCH('O5 Details by Class &amp; Accounts'!CA$18, 'E2 Allocators'!$B$15:$W$15, 0),FALSE)*$E161)</f>
        <v>0</v>
      </c>
      <c r="CB161" s="1411">
        <f>IF(ISERROR(VLOOKUP(VLOOKUP($A161, 'E4 TB Allocation Details'!$A$18:$L$205, MATCH("A &amp; G ID", 'E4 TB Allocation Details'!$A$18:$L$18, 0),FALSE), 'E2 Allocators'!$B$15:$W$361, MATCH('O5 Details by Class &amp; Accounts'!CB$18, 'E2 Allocators'!$B$15:$W$15, 0),FALSE)*$E161), 0, VLOOKUP(VLOOKUP($A161, 'E4 TB Allocation Details'!$A$18:$L$205, MATCH("A &amp; G ID", 'E4 TB Allocation Details'!$A$18:$L$18, 0),FALSE), 'E2 Allocators'!$B$15:$W$361, MATCH('O5 Details by Class &amp; Accounts'!CB$18, 'E2 Allocators'!$B$15:$W$15, 0),FALSE)*$E161)</f>
        <v>0</v>
      </c>
      <c r="CC161" s="1411">
        <f>IF(ISERROR(VLOOKUP(VLOOKUP($A161, 'E4 TB Allocation Details'!$A$18:$L$205, MATCH("A &amp; G ID", 'E4 TB Allocation Details'!$A$18:$L$18, 0),FALSE), 'E2 Allocators'!$B$15:$W$361, MATCH('O5 Details by Class &amp; Accounts'!CC$18, 'E2 Allocators'!$B$15:$W$15, 0),FALSE)*$E161), 0, VLOOKUP(VLOOKUP($A161, 'E4 TB Allocation Details'!$A$18:$L$205, MATCH("A &amp; G ID", 'E4 TB Allocation Details'!$A$18:$L$18, 0),FALSE), 'E2 Allocators'!$B$15:$W$361, MATCH('O5 Details by Class &amp; Accounts'!CC$18, 'E2 Allocators'!$B$15:$W$15, 0),FALSE)*$E161)</f>
        <v>0</v>
      </c>
      <c r="CD161" s="1411">
        <f>IF(ISERROR(VLOOKUP(VLOOKUP($A161, 'E4 TB Allocation Details'!$A$18:$L$205, MATCH("A &amp; G ID", 'E4 TB Allocation Details'!$A$18:$L$18, 0),FALSE), 'E2 Allocators'!$B$15:$W$361, MATCH('O5 Details by Class &amp; Accounts'!CD$18, 'E2 Allocators'!$B$15:$W$15, 0),FALSE)*$E161), 0, VLOOKUP(VLOOKUP($A161, 'E4 TB Allocation Details'!$A$18:$L$205, MATCH("A &amp; G ID", 'E4 TB Allocation Details'!$A$18:$L$18, 0),FALSE), 'E2 Allocators'!$B$15:$W$361, MATCH('O5 Details by Class &amp; Accounts'!CD$18, 'E2 Allocators'!$B$15:$W$15, 0),FALSE)*$E161)</f>
        <v>0</v>
      </c>
      <c r="CE161" s="1411">
        <f>IF(ISERROR(VLOOKUP(VLOOKUP($A161, 'E4 TB Allocation Details'!$A$18:$L$205, MATCH("A &amp; G ID", 'E4 TB Allocation Details'!$A$18:$L$18, 0),FALSE), 'E2 Allocators'!$B$15:$W$361, MATCH('O5 Details by Class &amp; Accounts'!CE$18, 'E2 Allocators'!$B$15:$W$15, 0),FALSE)*$E161), 0, VLOOKUP(VLOOKUP($A161, 'E4 TB Allocation Details'!$A$18:$L$205, MATCH("A &amp; G ID", 'E4 TB Allocation Details'!$A$18:$L$18, 0),FALSE), 'E2 Allocators'!$B$15:$W$361, MATCH('O5 Details by Class &amp; Accounts'!CE$18, 'E2 Allocators'!$B$15:$W$15, 0),FALSE)*$E161)</f>
        <v>0</v>
      </c>
      <c r="CF161" s="1411">
        <f>IF(ISERROR(VLOOKUP(VLOOKUP($A161, 'E4 TB Allocation Details'!$A$18:$L$205, MATCH("A &amp; G ID", 'E4 TB Allocation Details'!$A$18:$L$18, 0),FALSE), 'E2 Allocators'!$B$15:$W$361, MATCH('O5 Details by Class &amp; Accounts'!CF$18, 'E2 Allocators'!$B$15:$W$15, 0),FALSE)*$E161), 0, VLOOKUP(VLOOKUP($A161, 'E4 TB Allocation Details'!$A$18:$L$205, MATCH("A &amp; G ID", 'E4 TB Allocation Details'!$A$18:$L$18, 0),FALSE), 'E2 Allocators'!$B$15:$W$361, MATCH('O5 Details by Class &amp; Accounts'!CF$18, 'E2 Allocators'!$B$15:$W$15, 0),FALSE)*$E161)</f>
        <v>0</v>
      </c>
      <c r="CG161" s="1411">
        <f>IF(ISERROR(VLOOKUP(VLOOKUP($A161, 'E4 TB Allocation Details'!$A$18:$L$205, MATCH("A &amp; G ID", 'E4 TB Allocation Details'!$A$18:$L$18, 0),FALSE), 'E2 Allocators'!$B$15:$W$361, MATCH('O5 Details by Class &amp; Accounts'!CG$18, 'E2 Allocators'!$B$15:$W$15, 0),FALSE)*$E161), 0, VLOOKUP(VLOOKUP($A161, 'E4 TB Allocation Details'!$A$18:$L$205, MATCH("A &amp; G ID", 'E4 TB Allocation Details'!$A$18:$L$18, 0),FALSE), 'E2 Allocators'!$B$15:$W$361, MATCH('O5 Details by Class &amp; Accounts'!CG$18, 'E2 Allocators'!$B$15:$W$15, 0),FALSE)*$E161)</f>
        <v>0</v>
      </c>
      <c r="CH161" s="1411">
        <f>IF(ISERROR(VLOOKUP(VLOOKUP($A161, 'E4 TB Allocation Details'!$A$18:$L$205, MATCH("A &amp; G ID", 'E4 TB Allocation Details'!$A$18:$L$18, 0),FALSE), 'E2 Allocators'!$B$15:$W$361, MATCH('O5 Details by Class &amp; Accounts'!CH$18, 'E2 Allocators'!$B$15:$W$15, 0),FALSE)*$E161), 0, VLOOKUP(VLOOKUP($A161, 'E4 TB Allocation Details'!$A$18:$L$205, MATCH("A &amp; G ID", 'E4 TB Allocation Details'!$A$18:$L$18, 0),FALSE), 'E2 Allocators'!$B$15:$W$361, MATCH('O5 Details by Class &amp; Accounts'!CH$18, 'E2 Allocators'!$B$15:$W$15, 0),FALSE)*$E161)</f>
        <v>0</v>
      </c>
      <c r="CI161" s="1411">
        <f>IF(ISERROR(VLOOKUP(VLOOKUP($A161, 'E4 TB Allocation Details'!$A$18:$L$205, MATCH("A &amp; G ID", 'E4 TB Allocation Details'!$A$18:$L$18, 0),FALSE), 'E2 Allocators'!$B$15:$W$361, MATCH('O5 Details by Class &amp; Accounts'!CI$18, 'E2 Allocators'!$B$15:$W$15, 0),FALSE)*$E161), 0, VLOOKUP(VLOOKUP($A161, 'E4 TB Allocation Details'!$A$18:$L$205, MATCH("A &amp; G ID", 'E4 TB Allocation Details'!$A$18:$L$18, 0),FALSE), 'E2 Allocators'!$B$15:$W$361, MATCH('O5 Details by Class &amp; Accounts'!CI$18, 'E2 Allocators'!$B$15:$W$15, 0),FALSE)*$E161)</f>
        <v>0</v>
      </c>
      <c r="CJ161" s="1411">
        <f>IF(ISERROR(VLOOKUP(VLOOKUP($A161, 'E4 TB Allocation Details'!$A$18:$L$205, MATCH("A &amp; G ID", 'E4 TB Allocation Details'!$A$18:$L$18, 0),FALSE), 'E2 Allocators'!$B$15:$W$361, MATCH('O5 Details by Class &amp; Accounts'!CJ$18, 'E2 Allocators'!$B$15:$W$15, 0),FALSE)*$E161), 0, VLOOKUP(VLOOKUP($A161, 'E4 TB Allocation Details'!$A$18:$L$205, MATCH("A &amp; G ID", 'E4 TB Allocation Details'!$A$18:$L$18, 0),FALSE), 'E2 Allocators'!$B$15:$W$361, MATCH('O5 Details by Class &amp; Accounts'!CJ$18, 'E2 Allocators'!$B$15:$W$15, 0),FALSE)*$E161)</f>
        <v>0</v>
      </c>
      <c r="CK161" s="1411">
        <f>IF(ISERROR(VLOOKUP(VLOOKUP($A161, 'E4 TB Allocation Details'!$A$18:$L$205, MATCH("A &amp; G ID", 'E4 TB Allocation Details'!$A$18:$L$18, 0),FALSE), 'E2 Allocators'!$B$15:$W$361, MATCH('O5 Details by Class &amp; Accounts'!CK$18, 'E2 Allocators'!$B$15:$W$15, 0),FALSE)*$E161), 0, VLOOKUP(VLOOKUP($A161, 'E4 TB Allocation Details'!$A$18:$L$205, MATCH("A &amp; G ID", 'E4 TB Allocation Details'!$A$18:$L$18, 0),FALSE), 'E2 Allocators'!$B$15:$W$361, MATCH('O5 Details by Class &amp; Accounts'!CK$18, 'E2 Allocators'!$B$15:$W$15, 0),FALSE)*$E161)</f>
        <v>0</v>
      </c>
      <c r="CL161" s="1411">
        <f>IF(ISERROR(VLOOKUP(VLOOKUP($A161, 'E4 TB Allocation Details'!$A$18:$L$205, MATCH("A &amp; G ID", 'E4 TB Allocation Details'!$A$18:$L$18, 0),FALSE), 'E2 Allocators'!$B$15:$W$361, MATCH('O5 Details by Class &amp; Accounts'!CL$18, 'E2 Allocators'!$B$15:$W$15, 0),FALSE)*$E161), 0, VLOOKUP(VLOOKUP($A161, 'E4 TB Allocation Details'!$A$18:$L$205, MATCH("A &amp; G ID", 'E4 TB Allocation Details'!$A$18:$L$18, 0),FALSE), 'E2 Allocators'!$B$15:$W$361, MATCH('O5 Details by Class &amp; Accounts'!CL$18, 'E2 Allocators'!$B$15:$W$15, 0),FALSE)*$E161)</f>
        <v>0</v>
      </c>
      <c r="CM161" s="1411">
        <f>IF(ISERROR(VLOOKUP(VLOOKUP($A161, 'E4 TB Allocation Details'!$A$18:$L$205, MATCH("A &amp; G ID", 'E4 TB Allocation Details'!$A$18:$L$18, 0),FALSE), 'E2 Allocators'!$B$15:$W$361, MATCH('O5 Details by Class &amp; Accounts'!CM$18, 'E2 Allocators'!$B$15:$W$15, 0),FALSE)*$E161), 0, VLOOKUP(VLOOKUP($A161, 'E4 TB Allocation Details'!$A$18:$L$205, MATCH("A &amp; G ID", 'E4 TB Allocation Details'!$A$18:$L$18, 0),FALSE), 'E2 Allocators'!$B$15:$W$361, MATCH('O5 Details by Class &amp; Accounts'!CM$18, 'E2 Allocators'!$B$15:$W$15, 0),FALSE)*$E161)</f>
        <v>0</v>
      </c>
      <c r="CN161" s="1411">
        <f t="shared" si="42"/>
        <v>0</v>
      </c>
      <c r="CO161" s="1791">
        <f t="shared" si="43"/>
        <v>-7.2759576141834259E-12</v>
      </c>
      <c r="CQ161" s="2086" t="s">
        <v>504</v>
      </c>
    </row>
    <row r="162" spans="1:95" s="80" customFormat="1" ht="12.75">
      <c r="A162" s="1181">
        <v>5325</v>
      </c>
      <c r="B162" s="1182" t="s">
        <v>346</v>
      </c>
      <c r="C162" s="1788">
        <f>IF(ISERROR(VLOOKUP($A162,'I3 TB Data'!$A$23:$H$458,MATCH('O5 Details by Class &amp; Accounts'!$C$18, 'I3 TB Data'!$A$23:$H$23,0),0)), 0, VLOOKUP($A162,'I3 TB Data'!$A$23:$H$458,MATCH('O5 Details by Class &amp; Accounts'!$C$18,'I3 TB Data'!$A$23:$H$23,0),0))</f>
        <v>0</v>
      </c>
      <c r="D162" s="1789"/>
      <c r="E162" s="1788">
        <f t="shared" si="37"/>
        <v>0</v>
      </c>
      <c r="F162" s="1790">
        <f>IF(ISERROR(VLOOKUP($A162, 'E1 Categorization'!A33:E122, MATCH("Customer Component", 'E1 Categorization'!$A$33:$E$33,0), 0)), 0, IF(VLOOKUP($A162, 'E1 Categorization'!A33:E122, MATCH("Customer Component", 'E1 Categorization'!$A$33:$E$33,0), 0)=0, 'O5 Details by Class &amp; Accounts'!$E162, IF(AND(VLOOKUP($A162, 'E1 Categorization'!A33:E122, MATCH("Customer Component", 'E1 Categorization'!$A$33:$E$33,0), 0) &gt;0, VLOOKUP($A162, 'E1 Categorization'!A33:E122, MATCH("Customer Component", 'E1 Categorization'!$A$33:$E$33,0), 0)&lt;1), 'O5 Details by Class &amp; Accounts'!$E162*(1-VLOOKUP($A162, 'E1 Categorization'!A33:E122, MATCH("Customer Component", 'E1 Categorization'!$A$33:$E$33,0), 0)), 0)))</f>
        <v>0</v>
      </c>
      <c r="G162" s="1790">
        <f t="shared" si="38"/>
        <v>0</v>
      </c>
      <c r="H162" s="1411">
        <f t="shared" si="39"/>
        <v>0</v>
      </c>
      <c r="I162" s="1411">
        <f>IF(ISERROR(VLOOKUP(VLOOKUP($A162, 'E4 TB Allocation Details'!$A$18:$L$205, MATCH("Demand ID", 'E4 TB Allocation Details'!$A$18:$L$18, 0),FALSE), 'E2 Allocators'!$B$15:$W$361, MATCH('O5 Details by Class &amp; Accounts'!I$18, 'E2 Allocators'!$B$15:$W$15, 0),FALSE)*$F162), 0, VLOOKUP(VLOOKUP($A162, 'E4 TB Allocation Details'!$A$18:$L$205, MATCH("Demand ID", 'E4 TB Allocation Details'!$A$18:$L$18, 0),FALSE), 'E2 Allocators'!$B$15:$W$361, MATCH('O5 Details by Class &amp; Accounts'!I$18, 'E2 Allocators'!$B$15:$W$15, 0),FALSE)*$F162)</f>
        <v>0</v>
      </c>
      <c r="J162" s="1411">
        <f>IF(ISERROR(VLOOKUP(VLOOKUP($A162, 'E4 TB Allocation Details'!$A$18:$L$205, MATCH("Demand ID", 'E4 TB Allocation Details'!$A$18:$L$18, 0),FALSE), 'E2 Allocators'!$B$15:$W$361, MATCH('O5 Details by Class &amp; Accounts'!J$18, 'E2 Allocators'!$B$15:$W$15, 0),FALSE)*$F162), 0, VLOOKUP(VLOOKUP($A162, 'E4 TB Allocation Details'!$A$18:$L$205, MATCH("Demand ID", 'E4 TB Allocation Details'!$A$18:$L$18, 0),FALSE), 'E2 Allocators'!$B$15:$W$361, MATCH('O5 Details by Class &amp; Accounts'!J$18, 'E2 Allocators'!$B$15:$W$15, 0),FALSE)*$F162)</f>
        <v>0</v>
      </c>
      <c r="K162" s="1411">
        <f>IF(ISERROR(VLOOKUP(VLOOKUP($A162, 'E4 TB Allocation Details'!$A$18:$L$205, MATCH("Demand ID", 'E4 TB Allocation Details'!$A$18:$L$18, 0),FALSE), 'E2 Allocators'!$B$15:$W$361, MATCH('O5 Details by Class &amp; Accounts'!K$18, 'E2 Allocators'!$B$15:$W$15, 0),FALSE)*$F162), 0, VLOOKUP(VLOOKUP($A162, 'E4 TB Allocation Details'!$A$18:$L$205, MATCH("Demand ID", 'E4 TB Allocation Details'!$A$18:$L$18, 0),FALSE), 'E2 Allocators'!$B$15:$W$361, MATCH('O5 Details by Class &amp; Accounts'!K$18, 'E2 Allocators'!$B$15:$W$15, 0),FALSE)*$F162)</f>
        <v>0</v>
      </c>
      <c r="L162" s="1411">
        <f>IF(ISERROR(VLOOKUP(VLOOKUP($A162, 'E4 TB Allocation Details'!$A$18:$L$205, MATCH("Demand ID", 'E4 TB Allocation Details'!$A$18:$L$18, 0),FALSE), 'E2 Allocators'!$B$15:$W$361, MATCH('O5 Details by Class &amp; Accounts'!L$18, 'E2 Allocators'!$B$15:$W$15, 0),FALSE)*$F162), 0, VLOOKUP(VLOOKUP($A162, 'E4 TB Allocation Details'!$A$18:$L$205, MATCH("Demand ID", 'E4 TB Allocation Details'!$A$18:$L$18, 0),FALSE), 'E2 Allocators'!$B$15:$W$361, MATCH('O5 Details by Class &amp; Accounts'!L$18, 'E2 Allocators'!$B$15:$W$15, 0),FALSE)*$F162)</f>
        <v>0</v>
      </c>
      <c r="M162" s="1411">
        <f>IF(ISERROR(VLOOKUP(VLOOKUP($A162, 'E4 TB Allocation Details'!$A$18:$L$205, MATCH("Demand ID", 'E4 TB Allocation Details'!$A$18:$L$18, 0),FALSE), 'E2 Allocators'!$B$15:$W$361, MATCH('O5 Details by Class &amp; Accounts'!M$18, 'E2 Allocators'!$B$15:$W$15, 0),FALSE)*$F162), 0, VLOOKUP(VLOOKUP($A162, 'E4 TB Allocation Details'!$A$18:$L$205, MATCH("Demand ID", 'E4 TB Allocation Details'!$A$18:$L$18, 0),FALSE), 'E2 Allocators'!$B$15:$W$361, MATCH('O5 Details by Class &amp; Accounts'!M$18, 'E2 Allocators'!$B$15:$W$15, 0),FALSE)*$F162)</f>
        <v>0</v>
      </c>
      <c r="N162" s="1411">
        <f>IF(ISERROR(VLOOKUP(VLOOKUP($A162, 'E4 TB Allocation Details'!$A$18:$L$205, MATCH("Demand ID", 'E4 TB Allocation Details'!$A$18:$L$18, 0),FALSE), 'E2 Allocators'!$B$15:$W$361, MATCH('O5 Details by Class &amp; Accounts'!N$18, 'E2 Allocators'!$B$15:$W$15, 0),FALSE)*$F162), 0, VLOOKUP(VLOOKUP($A162, 'E4 TB Allocation Details'!$A$18:$L$205, MATCH("Demand ID", 'E4 TB Allocation Details'!$A$18:$L$18, 0),FALSE), 'E2 Allocators'!$B$15:$W$361, MATCH('O5 Details by Class &amp; Accounts'!N$18, 'E2 Allocators'!$B$15:$W$15, 0),FALSE)*$F162)</f>
        <v>0</v>
      </c>
      <c r="O162" s="1411">
        <f>IF(ISERROR(VLOOKUP(VLOOKUP($A162, 'E4 TB Allocation Details'!$A$18:$L$205, MATCH("Demand ID", 'E4 TB Allocation Details'!$A$18:$L$18, 0),FALSE), 'E2 Allocators'!$B$15:$W$361, MATCH('O5 Details by Class &amp; Accounts'!O$18, 'E2 Allocators'!$B$15:$W$15, 0),FALSE)*$F162), 0, VLOOKUP(VLOOKUP($A162, 'E4 TB Allocation Details'!$A$18:$L$205, MATCH("Demand ID", 'E4 TB Allocation Details'!$A$18:$L$18, 0),FALSE), 'E2 Allocators'!$B$15:$W$361, MATCH('O5 Details by Class &amp; Accounts'!O$18, 'E2 Allocators'!$B$15:$W$15, 0),FALSE)*$F162)</f>
        <v>0</v>
      </c>
      <c r="P162" s="1411">
        <f>IF(ISERROR(VLOOKUP(VLOOKUP($A162, 'E4 TB Allocation Details'!$A$18:$L$205, MATCH("Demand ID", 'E4 TB Allocation Details'!$A$18:$L$18, 0),FALSE), 'E2 Allocators'!$B$15:$W$361, MATCH('O5 Details by Class &amp; Accounts'!P$18, 'E2 Allocators'!$B$15:$W$15, 0),FALSE)*$F162), 0, VLOOKUP(VLOOKUP($A162, 'E4 TB Allocation Details'!$A$18:$L$205, MATCH("Demand ID", 'E4 TB Allocation Details'!$A$18:$L$18, 0),FALSE), 'E2 Allocators'!$B$15:$W$361, MATCH('O5 Details by Class &amp; Accounts'!P$18, 'E2 Allocators'!$B$15:$W$15, 0),FALSE)*$F162)</f>
        <v>0</v>
      </c>
      <c r="Q162" s="1411">
        <f>IF(ISERROR(VLOOKUP(VLOOKUP($A162, 'E4 TB Allocation Details'!$A$18:$L$205, MATCH("Demand ID", 'E4 TB Allocation Details'!$A$18:$L$18, 0),FALSE), 'E2 Allocators'!$B$15:$W$361, MATCH('O5 Details by Class &amp; Accounts'!Q$18, 'E2 Allocators'!$B$15:$W$15, 0),FALSE)*$F162), 0, VLOOKUP(VLOOKUP($A162, 'E4 TB Allocation Details'!$A$18:$L$205, MATCH("Demand ID", 'E4 TB Allocation Details'!$A$18:$L$18, 0),FALSE), 'E2 Allocators'!$B$15:$W$361, MATCH('O5 Details by Class &amp; Accounts'!Q$18, 'E2 Allocators'!$B$15:$W$15, 0),FALSE)*$F162)</f>
        <v>0</v>
      </c>
      <c r="R162" s="1411">
        <f>IF(ISERROR(VLOOKUP(VLOOKUP($A162, 'E4 TB Allocation Details'!$A$18:$L$205, MATCH("Demand ID", 'E4 TB Allocation Details'!$A$18:$L$18, 0),FALSE), 'E2 Allocators'!$B$15:$W$361, MATCH('O5 Details by Class &amp; Accounts'!R$18, 'E2 Allocators'!$B$15:$W$15, 0),FALSE)*$F162), 0, VLOOKUP(VLOOKUP($A162, 'E4 TB Allocation Details'!$A$18:$L$205, MATCH("Demand ID", 'E4 TB Allocation Details'!$A$18:$L$18, 0),FALSE), 'E2 Allocators'!$B$15:$W$361, MATCH('O5 Details by Class &amp; Accounts'!R$18, 'E2 Allocators'!$B$15:$W$15, 0),FALSE)*$F162)</f>
        <v>0</v>
      </c>
      <c r="S162" s="1411">
        <f>IF(ISERROR(VLOOKUP(VLOOKUP($A162, 'E4 TB Allocation Details'!$A$18:$L$205, MATCH("Demand ID", 'E4 TB Allocation Details'!$A$18:$L$18, 0),FALSE), 'E2 Allocators'!$B$15:$W$361, MATCH('O5 Details by Class &amp; Accounts'!S$18, 'E2 Allocators'!$B$15:$W$15, 0),FALSE)*$F162), 0, VLOOKUP(VLOOKUP($A162, 'E4 TB Allocation Details'!$A$18:$L$205, MATCH("Demand ID", 'E4 TB Allocation Details'!$A$18:$L$18, 0),FALSE), 'E2 Allocators'!$B$15:$W$361, MATCH('O5 Details by Class &amp; Accounts'!S$18, 'E2 Allocators'!$B$15:$W$15, 0),FALSE)*$F162)</f>
        <v>0</v>
      </c>
      <c r="T162" s="1411">
        <f>IF(ISERROR(VLOOKUP(VLOOKUP($A162, 'E4 TB Allocation Details'!$A$18:$L$205, MATCH("Demand ID", 'E4 TB Allocation Details'!$A$18:$L$18, 0),FALSE), 'E2 Allocators'!$B$15:$W$361, MATCH('O5 Details by Class &amp; Accounts'!T$18, 'E2 Allocators'!$B$15:$W$15, 0),FALSE)*$F162), 0, VLOOKUP(VLOOKUP($A162, 'E4 TB Allocation Details'!$A$18:$L$205, MATCH("Demand ID", 'E4 TB Allocation Details'!$A$18:$L$18, 0),FALSE), 'E2 Allocators'!$B$15:$W$361, MATCH('O5 Details by Class &amp; Accounts'!T$18, 'E2 Allocators'!$B$15:$W$15, 0),FALSE)*$F162)</f>
        <v>0</v>
      </c>
      <c r="U162" s="1411">
        <f>IF(ISERROR(VLOOKUP(VLOOKUP($A162, 'E4 TB Allocation Details'!$A$18:$L$205, MATCH("Demand ID", 'E4 TB Allocation Details'!$A$18:$L$18, 0),FALSE), 'E2 Allocators'!$B$15:$W$361, MATCH('O5 Details by Class &amp; Accounts'!U$18, 'E2 Allocators'!$B$15:$W$15, 0),FALSE)*$F162), 0, VLOOKUP(VLOOKUP($A162, 'E4 TB Allocation Details'!$A$18:$L$205, MATCH("Demand ID", 'E4 TB Allocation Details'!$A$18:$L$18, 0),FALSE), 'E2 Allocators'!$B$15:$W$361, MATCH('O5 Details by Class &amp; Accounts'!U$18, 'E2 Allocators'!$B$15:$W$15, 0),FALSE)*$F162)</f>
        <v>0</v>
      </c>
      <c r="V162" s="1411">
        <f>IF(ISERROR(VLOOKUP(VLOOKUP($A162, 'E4 TB Allocation Details'!$A$18:$L$205, MATCH("Demand ID", 'E4 TB Allocation Details'!$A$18:$L$18, 0),FALSE), 'E2 Allocators'!$B$15:$W$361, MATCH('O5 Details by Class &amp; Accounts'!V$18, 'E2 Allocators'!$B$15:$W$15, 0),FALSE)*$F162), 0, VLOOKUP(VLOOKUP($A162, 'E4 TB Allocation Details'!$A$18:$L$205, MATCH("Demand ID", 'E4 TB Allocation Details'!$A$18:$L$18, 0),FALSE), 'E2 Allocators'!$B$15:$W$361, MATCH('O5 Details by Class &amp; Accounts'!V$18, 'E2 Allocators'!$B$15:$W$15, 0),FALSE)*$F162)</f>
        <v>0</v>
      </c>
      <c r="W162" s="1411">
        <f>IF(ISERROR(VLOOKUP(VLOOKUP($A162, 'E4 TB Allocation Details'!$A$18:$L$205, MATCH("Demand ID", 'E4 TB Allocation Details'!$A$18:$L$18, 0),FALSE), 'E2 Allocators'!$B$15:$W$361, MATCH('O5 Details by Class &amp; Accounts'!W$18, 'E2 Allocators'!$B$15:$W$15, 0),FALSE)*$F162), 0, VLOOKUP(VLOOKUP($A162, 'E4 TB Allocation Details'!$A$18:$L$205, MATCH("Demand ID", 'E4 TB Allocation Details'!$A$18:$L$18, 0),FALSE), 'E2 Allocators'!$B$15:$W$361, MATCH('O5 Details by Class &amp; Accounts'!W$18, 'E2 Allocators'!$B$15:$W$15, 0),FALSE)*$F162)</f>
        <v>0</v>
      </c>
      <c r="X162" s="1411">
        <f>IF(ISERROR(VLOOKUP(VLOOKUP($A162, 'E4 TB Allocation Details'!$A$18:$L$205, MATCH("Demand ID", 'E4 TB Allocation Details'!$A$18:$L$18, 0),FALSE), 'E2 Allocators'!$B$15:$W$361, MATCH('O5 Details by Class &amp; Accounts'!X$18, 'E2 Allocators'!$B$15:$W$15, 0),FALSE)*$F162), 0, VLOOKUP(VLOOKUP($A162, 'E4 TB Allocation Details'!$A$18:$L$205, MATCH("Demand ID", 'E4 TB Allocation Details'!$A$18:$L$18, 0),FALSE), 'E2 Allocators'!$B$15:$W$361, MATCH('O5 Details by Class &amp; Accounts'!X$18, 'E2 Allocators'!$B$15:$W$15, 0),FALSE)*$F162)</f>
        <v>0</v>
      </c>
      <c r="Y162" s="1411">
        <f>IF(ISERROR(VLOOKUP(VLOOKUP($A162, 'E4 TB Allocation Details'!$A$18:$L$205, MATCH("Demand ID", 'E4 TB Allocation Details'!$A$18:$L$18, 0),FALSE), 'E2 Allocators'!$B$15:$W$361, MATCH('O5 Details by Class &amp; Accounts'!Y$18, 'E2 Allocators'!$B$15:$W$15, 0),FALSE)*$F162), 0, VLOOKUP(VLOOKUP($A162, 'E4 TB Allocation Details'!$A$18:$L$205, MATCH("Demand ID", 'E4 TB Allocation Details'!$A$18:$L$18, 0),FALSE), 'E2 Allocators'!$B$15:$W$361, MATCH('O5 Details by Class &amp; Accounts'!Y$18, 'E2 Allocators'!$B$15:$W$15, 0),FALSE)*$F162)</f>
        <v>0</v>
      </c>
      <c r="Z162" s="1411">
        <f>IF(ISERROR(VLOOKUP(VLOOKUP($A162, 'E4 TB Allocation Details'!$A$18:$L$205, MATCH("Demand ID", 'E4 TB Allocation Details'!$A$18:$L$18, 0),FALSE), 'E2 Allocators'!$B$15:$W$361, MATCH('O5 Details by Class &amp; Accounts'!Z$18, 'E2 Allocators'!$B$15:$W$15, 0),FALSE)*$F162), 0, VLOOKUP(VLOOKUP($A162, 'E4 TB Allocation Details'!$A$18:$L$205, MATCH("Demand ID", 'E4 TB Allocation Details'!$A$18:$L$18, 0),FALSE), 'E2 Allocators'!$B$15:$W$361, MATCH('O5 Details by Class &amp; Accounts'!Z$18, 'E2 Allocators'!$B$15:$W$15, 0),FALSE)*$F162)</f>
        <v>0</v>
      </c>
      <c r="AA162" s="1411">
        <f>IF(ISERROR(VLOOKUP(VLOOKUP($A162, 'E4 TB Allocation Details'!$A$18:$L$205, MATCH("Demand ID", 'E4 TB Allocation Details'!$A$18:$L$18, 0),FALSE), 'E2 Allocators'!$B$15:$W$361, MATCH('O5 Details by Class &amp; Accounts'!AA$18, 'E2 Allocators'!$B$15:$W$15, 0),FALSE)*$F162), 0, VLOOKUP(VLOOKUP($A162, 'E4 TB Allocation Details'!$A$18:$L$205, MATCH("Demand ID", 'E4 TB Allocation Details'!$A$18:$L$18, 0),FALSE), 'E2 Allocators'!$B$15:$W$361, MATCH('O5 Details by Class &amp; Accounts'!AA$18, 'E2 Allocators'!$B$15:$W$15, 0),FALSE)*$F162)</f>
        <v>0</v>
      </c>
      <c r="AB162" s="1411">
        <f>IF(ISERROR(VLOOKUP(VLOOKUP($A162, 'E4 TB Allocation Details'!$A$18:$L$205, MATCH("Demand ID", 'E4 TB Allocation Details'!$A$18:$L$18, 0),FALSE), 'E2 Allocators'!$B$15:$W$361, MATCH('O5 Details by Class &amp; Accounts'!AB$18, 'E2 Allocators'!$B$15:$W$15, 0),FALSE)*$F162), 0, VLOOKUP(VLOOKUP($A162, 'E4 TB Allocation Details'!$A$18:$L$205, MATCH("Demand ID", 'E4 TB Allocation Details'!$A$18:$L$18, 0),FALSE), 'E2 Allocators'!$B$15:$W$361, MATCH('O5 Details by Class &amp; Accounts'!AB$18, 'E2 Allocators'!$B$15:$W$15, 0),FALSE)*$F162)</f>
        <v>0</v>
      </c>
      <c r="AC162" s="1411">
        <f t="shared" si="40"/>
        <v>0</v>
      </c>
      <c r="AD162" s="1411">
        <f>IF(ISERROR(VLOOKUP(VLOOKUP($A162, 'E4 TB Allocation Details'!$A$18:$L$205, MATCH("Customer ID", 'E4 TB Allocation Details'!$A$18:$L$18, 0),FALSE), 'E2 Allocators'!$B$15:$W$361, MATCH('O5 Details by Class &amp; Accounts'!AD$18, 'E2 Allocators'!$B$15:$W$15, 0),FALSE)*$G162), 0, VLOOKUP(VLOOKUP($A162, 'E4 TB Allocation Details'!$A$18:$L$205, MATCH("Customer ID", 'E4 TB Allocation Details'!$A$18:$L$18, 0),FALSE), 'E2 Allocators'!$B$15:$W$361, MATCH('O5 Details by Class &amp; Accounts'!AD$18, 'E2 Allocators'!$B$15:$W$15, 0),FALSE)*$G162)</f>
        <v>0</v>
      </c>
      <c r="AE162" s="1411">
        <f>IF(ISERROR(VLOOKUP(VLOOKUP($A162, 'E4 TB Allocation Details'!$A$18:$L$205, MATCH("Customer ID", 'E4 TB Allocation Details'!$A$18:$L$18, 0),FALSE), 'E2 Allocators'!$B$15:$W$361, MATCH('O5 Details by Class &amp; Accounts'!AE$18, 'E2 Allocators'!$B$15:$W$15, 0),FALSE)*$G162), 0, VLOOKUP(VLOOKUP($A162, 'E4 TB Allocation Details'!$A$18:$L$205, MATCH("Customer ID", 'E4 TB Allocation Details'!$A$18:$L$18, 0),FALSE), 'E2 Allocators'!$B$15:$W$361, MATCH('O5 Details by Class &amp; Accounts'!AE$18, 'E2 Allocators'!$B$15:$W$15, 0),FALSE)*$G162)</f>
        <v>0</v>
      </c>
      <c r="AF162" s="1411">
        <f>IF(ISERROR(VLOOKUP(VLOOKUP($A162, 'E4 TB Allocation Details'!$A$18:$L$205, MATCH("Customer ID", 'E4 TB Allocation Details'!$A$18:$L$18, 0),FALSE), 'E2 Allocators'!$B$15:$W$361, MATCH('O5 Details by Class &amp; Accounts'!AF$18, 'E2 Allocators'!$B$15:$W$15, 0),FALSE)*$G162), 0, VLOOKUP(VLOOKUP($A162, 'E4 TB Allocation Details'!$A$18:$L$205, MATCH("Customer ID", 'E4 TB Allocation Details'!$A$18:$L$18, 0),FALSE), 'E2 Allocators'!$B$15:$W$361, MATCH('O5 Details by Class &amp; Accounts'!AF$18, 'E2 Allocators'!$B$15:$W$15, 0),FALSE)*$G162)</f>
        <v>0</v>
      </c>
      <c r="AG162" s="1411">
        <f>IF(ISERROR(VLOOKUP(VLOOKUP($A162, 'E4 TB Allocation Details'!$A$18:$L$205, MATCH("Customer ID", 'E4 TB Allocation Details'!$A$18:$L$18, 0),FALSE), 'E2 Allocators'!$B$15:$W$361, MATCH('O5 Details by Class &amp; Accounts'!AG$18, 'E2 Allocators'!$B$15:$W$15, 0),FALSE)*$G162), 0, VLOOKUP(VLOOKUP($A162, 'E4 TB Allocation Details'!$A$18:$L$205, MATCH("Customer ID", 'E4 TB Allocation Details'!$A$18:$L$18, 0),FALSE), 'E2 Allocators'!$B$15:$W$361, MATCH('O5 Details by Class &amp; Accounts'!AG$18, 'E2 Allocators'!$B$15:$W$15, 0),FALSE)*$G162)</f>
        <v>0</v>
      </c>
      <c r="AH162" s="1411">
        <f>IF(ISERROR(VLOOKUP(VLOOKUP($A162, 'E4 TB Allocation Details'!$A$18:$L$205, MATCH("Customer ID", 'E4 TB Allocation Details'!$A$18:$L$18, 0),FALSE), 'E2 Allocators'!$B$15:$W$361, MATCH('O5 Details by Class &amp; Accounts'!AH$18, 'E2 Allocators'!$B$15:$W$15, 0),FALSE)*$G162), 0, VLOOKUP(VLOOKUP($A162, 'E4 TB Allocation Details'!$A$18:$L$205, MATCH("Customer ID", 'E4 TB Allocation Details'!$A$18:$L$18, 0),FALSE), 'E2 Allocators'!$B$15:$W$361, MATCH('O5 Details by Class &amp; Accounts'!AH$18, 'E2 Allocators'!$B$15:$W$15, 0),FALSE)*$G162)</f>
        <v>0</v>
      </c>
      <c r="AI162" s="1411">
        <f>IF(ISERROR(VLOOKUP(VLOOKUP($A162, 'E4 TB Allocation Details'!$A$18:$L$205, MATCH("Customer ID", 'E4 TB Allocation Details'!$A$18:$L$18, 0),FALSE), 'E2 Allocators'!$B$15:$W$361, MATCH('O5 Details by Class &amp; Accounts'!AI$18, 'E2 Allocators'!$B$15:$W$15, 0),FALSE)*$G162), 0, VLOOKUP(VLOOKUP($A162, 'E4 TB Allocation Details'!$A$18:$L$205, MATCH("Customer ID", 'E4 TB Allocation Details'!$A$18:$L$18, 0),FALSE), 'E2 Allocators'!$B$15:$W$361, MATCH('O5 Details by Class &amp; Accounts'!AI$18, 'E2 Allocators'!$B$15:$W$15, 0),FALSE)*$G162)</f>
        <v>0</v>
      </c>
      <c r="AJ162" s="1411">
        <f>IF(ISERROR(VLOOKUP(VLOOKUP($A162, 'E4 TB Allocation Details'!$A$18:$L$205, MATCH("Customer ID", 'E4 TB Allocation Details'!$A$18:$L$18, 0),FALSE), 'E2 Allocators'!$B$15:$W$361, MATCH('O5 Details by Class &amp; Accounts'!AJ$18, 'E2 Allocators'!$B$15:$W$15, 0),FALSE)*$G162), 0, VLOOKUP(VLOOKUP($A162, 'E4 TB Allocation Details'!$A$18:$L$205, MATCH("Customer ID", 'E4 TB Allocation Details'!$A$18:$L$18, 0),FALSE), 'E2 Allocators'!$B$15:$W$361, MATCH('O5 Details by Class &amp; Accounts'!AJ$18, 'E2 Allocators'!$B$15:$W$15, 0),FALSE)*$G162)</f>
        <v>0</v>
      </c>
      <c r="AK162" s="1411">
        <f>IF(ISERROR(VLOOKUP(VLOOKUP($A162, 'E4 TB Allocation Details'!$A$18:$L$205, MATCH("Customer ID", 'E4 TB Allocation Details'!$A$18:$L$18, 0),FALSE), 'E2 Allocators'!$B$15:$W$361, MATCH('O5 Details by Class &amp; Accounts'!AK$18, 'E2 Allocators'!$B$15:$W$15, 0),FALSE)*$G162), 0, VLOOKUP(VLOOKUP($A162, 'E4 TB Allocation Details'!$A$18:$L$205, MATCH("Customer ID", 'E4 TB Allocation Details'!$A$18:$L$18, 0),FALSE), 'E2 Allocators'!$B$15:$W$361, MATCH('O5 Details by Class &amp; Accounts'!AK$18, 'E2 Allocators'!$B$15:$W$15, 0),FALSE)*$G162)</f>
        <v>0</v>
      </c>
      <c r="AL162" s="1411">
        <f>IF(ISERROR(VLOOKUP(VLOOKUP($A162, 'E4 TB Allocation Details'!$A$18:$L$205, MATCH("Customer ID", 'E4 TB Allocation Details'!$A$18:$L$18, 0),FALSE), 'E2 Allocators'!$B$15:$W$361, MATCH('O5 Details by Class &amp; Accounts'!AL$18, 'E2 Allocators'!$B$15:$W$15, 0),FALSE)*$G162), 0, VLOOKUP(VLOOKUP($A162, 'E4 TB Allocation Details'!$A$18:$L$205, MATCH("Customer ID", 'E4 TB Allocation Details'!$A$18:$L$18, 0),FALSE), 'E2 Allocators'!$B$15:$W$361, MATCH('O5 Details by Class &amp; Accounts'!AL$18, 'E2 Allocators'!$B$15:$W$15, 0),FALSE)*$G162)</f>
        <v>0</v>
      </c>
      <c r="AM162" s="1411">
        <f>IF(ISERROR(VLOOKUP(VLOOKUP($A162, 'E4 TB Allocation Details'!$A$18:$L$205, MATCH("Customer ID", 'E4 TB Allocation Details'!$A$18:$L$18, 0),FALSE), 'E2 Allocators'!$B$15:$W$361, MATCH('O5 Details by Class &amp; Accounts'!AM$18, 'E2 Allocators'!$B$15:$W$15, 0),FALSE)*$G162), 0, VLOOKUP(VLOOKUP($A162, 'E4 TB Allocation Details'!$A$18:$L$205, MATCH("Customer ID", 'E4 TB Allocation Details'!$A$18:$L$18, 0),FALSE), 'E2 Allocators'!$B$15:$W$361, MATCH('O5 Details by Class &amp; Accounts'!AM$18, 'E2 Allocators'!$B$15:$W$15, 0),FALSE)*$G162)</f>
        <v>0</v>
      </c>
      <c r="AN162" s="1411">
        <f>IF(ISERROR(VLOOKUP(VLOOKUP($A162, 'E4 TB Allocation Details'!$A$18:$L$205, MATCH("Customer ID", 'E4 TB Allocation Details'!$A$18:$L$18, 0),FALSE), 'E2 Allocators'!$B$15:$W$361, MATCH('O5 Details by Class &amp; Accounts'!AN$18, 'E2 Allocators'!$B$15:$W$15, 0),FALSE)*$G162), 0, VLOOKUP(VLOOKUP($A162, 'E4 TB Allocation Details'!$A$18:$L$205, MATCH("Customer ID", 'E4 TB Allocation Details'!$A$18:$L$18, 0),FALSE), 'E2 Allocators'!$B$15:$W$361, MATCH('O5 Details by Class &amp; Accounts'!AN$18, 'E2 Allocators'!$B$15:$W$15, 0),FALSE)*$G162)</f>
        <v>0</v>
      </c>
      <c r="AO162" s="1411">
        <f>IF(ISERROR(VLOOKUP(VLOOKUP($A162, 'E4 TB Allocation Details'!$A$18:$L$205, MATCH("Customer ID", 'E4 TB Allocation Details'!$A$18:$L$18, 0),FALSE), 'E2 Allocators'!$B$15:$W$361, MATCH('O5 Details by Class &amp; Accounts'!AO$18, 'E2 Allocators'!$B$15:$W$15, 0),FALSE)*$G162), 0, VLOOKUP(VLOOKUP($A162, 'E4 TB Allocation Details'!$A$18:$L$205, MATCH("Customer ID", 'E4 TB Allocation Details'!$A$18:$L$18, 0),FALSE), 'E2 Allocators'!$B$15:$W$361, MATCH('O5 Details by Class &amp; Accounts'!AO$18, 'E2 Allocators'!$B$15:$W$15, 0),FALSE)*$G162)</f>
        <v>0</v>
      </c>
      <c r="AP162" s="1411">
        <f>IF(ISERROR(VLOOKUP(VLOOKUP($A162, 'E4 TB Allocation Details'!$A$18:$L$205, MATCH("Customer ID", 'E4 TB Allocation Details'!$A$18:$L$18, 0),FALSE), 'E2 Allocators'!$B$15:$W$361, MATCH('O5 Details by Class &amp; Accounts'!AP$18, 'E2 Allocators'!$B$15:$W$15, 0),FALSE)*$G162), 0, VLOOKUP(VLOOKUP($A162, 'E4 TB Allocation Details'!$A$18:$L$205, MATCH("Customer ID", 'E4 TB Allocation Details'!$A$18:$L$18, 0),FALSE), 'E2 Allocators'!$B$15:$W$361, MATCH('O5 Details by Class &amp; Accounts'!AP$18, 'E2 Allocators'!$B$15:$W$15, 0),FALSE)*$G162)</f>
        <v>0</v>
      </c>
      <c r="AQ162" s="1411">
        <f>IF(ISERROR(VLOOKUP(VLOOKUP($A162, 'E4 TB Allocation Details'!$A$18:$L$205, MATCH("Customer ID", 'E4 TB Allocation Details'!$A$18:$L$18, 0),FALSE), 'E2 Allocators'!$B$15:$W$361, MATCH('O5 Details by Class &amp; Accounts'!AQ$18, 'E2 Allocators'!$B$15:$W$15, 0),FALSE)*$G162), 0, VLOOKUP(VLOOKUP($A162, 'E4 TB Allocation Details'!$A$18:$L$205, MATCH("Customer ID", 'E4 TB Allocation Details'!$A$18:$L$18, 0),FALSE), 'E2 Allocators'!$B$15:$W$361, MATCH('O5 Details by Class &amp; Accounts'!AQ$18, 'E2 Allocators'!$B$15:$W$15, 0),FALSE)*$G162)</f>
        <v>0</v>
      </c>
      <c r="AR162" s="1411">
        <f>IF(ISERROR(VLOOKUP(VLOOKUP($A162, 'E4 TB Allocation Details'!$A$18:$L$205, MATCH("Customer ID", 'E4 TB Allocation Details'!$A$18:$L$18, 0),FALSE), 'E2 Allocators'!$B$15:$W$361, MATCH('O5 Details by Class &amp; Accounts'!AR$18, 'E2 Allocators'!$B$15:$W$15, 0),FALSE)*$G162), 0, VLOOKUP(VLOOKUP($A162, 'E4 TB Allocation Details'!$A$18:$L$205, MATCH("Customer ID", 'E4 TB Allocation Details'!$A$18:$L$18, 0),FALSE), 'E2 Allocators'!$B$15:$W$361, MATCH('O5 Details by Class &amp; Accounts'!AR$18, 'E2 Allocators'!$B$15:$W$15, 0),FALSE)*$G162)</f>
        <v>0</v>
      </c>
      <c r="AS162" s="1411">
        <f>IF(ISERROR(VLOOKUP(VLOOKUP($A162, 'E4 TB Allocation Details'!$A$18:$L$205, MATCH("Customer ID", 'E4 TB Allocation Details'!$A$18:$L$18, 0),FALSE), 'E2 Allocators'!$B$15:$W$361, MATCH('O5 Details by Class &amp; Accounts'!AS$18, 'E2 Allocators'!$B$15:$W$15, 0),FALSE)*$G162), 0, VLOOKUP(VLOOKUP($A162, 'E4 TB Allocation Details'!$A$18:$L$205, MATCH("Customer ID", 'E4 TB Allocation Details'!$A$18:$L$18, 0),FALSE), 'E2 Allocators'!$B$15:$W$361, MATCH('O5 Details by Class &amp; Accounts'!AS$18, 'E2 Allocators'!$B$15:$W$15, 0),FALSE)*$G162)</f>
        <v>0</v>
      </c>
      <c r="AT162" s="1411">
        <f>IF(ISERROR(VLOOKUP(VLOOKUP($A162, 'E4 TB Allocation Details'!$A$18:$L$205, MATCH("Customer ID", 'E4 TB Allocation Details'!$A$18:$L$18, 0),FALSE), 'E2 Allocators'!$B$15:$W$361, MATCH('O5 Details by Class &amp; Accounts'!AT$18, 'E2 Allocators'!$B$15:$W$15, 0),FALSE)*$G162), 0, VLOOKUP(VLOOKUP($A162, 'E4 TB Allocation Details'!$A$18:$L$205, MATCH("Customer ID", 'E4 TB Allocation Details'!$A$18:$L$18, 0),FALSE), 'E2 Allocators'!$B$15:$W$361, MATCH('O5 Details by Class &amp; Accounts'!AT$18, 'E2 Allocators'!$B$15:$W$15, 0),FALSE)*$G162)</f>
        <v>0</v>
      </c>
      <c r="AU162" s="1411">
        <f>IF(ISERROR(VLOOKUP(VLOOKUP($A162, 'E4 TB Allocation Details'!$A$18:$L$205, MATCH("Customer ID", 'E4 TB Allocation Details'!$A$18:$L$18, 0),FALSE), 'E2 Allocators'!$B$15:$W$361, MATCH('O5 Details by Class &amp; Accounts'!AU$18, 'E2 Allocators'!$B$15:$W$15, 0),FALSE)*$G162), 0, VLOOKUP(VLOOKUP($A162, 'E4 TB Allocation Details'!$A$18:$L$205, MATCH("Customer ID", 'E4 TB Allocation Details'!$A$18:$L$18, 0),FALSE), 'E2 Allocators'!$B$15:$W$361, MATCH('O5 Details by Class &amp; Accounts'!AU$18, 'E2 Allocators'!$B$15:$W$15, 0),FALSE)*$G162)</f>
        <v>0</v>
      </c>
      <c r="AV162" s="1411">
        <f>IF(ISERROR(VLOOKUP(VLOOKUP($A162, 'E4 TB Allocation Details'!$A$18:$L$205, MATCH("Customer ID", 'E4 TB Allocation Details'!$A$18:$L$18, 0),FALSE), 'E2 Allocators'!$B$15:$W$361, MATCH('O5 Details by Class &amp; Accounts'!AV$18, 'E2 Allocators'!$B$15:$W$15, 0),FALSE)*$G162), 0, VLOOKUP(VLOOKUP($A162, 'E4 TB Allocation Details'!$A$18:$L$205, MATCH("Customer ID", 'E4 TB Allocation Details'!$A$18:$L$18, 0),FALSE), 'E2 Allocators'!$B$15:$W$361, MATCH('O5 Details by Class &amp; Accounts'!AV$18, 'E2 Allocators'!$B$15:$W$15, 0),FALSE)*$G162)</f>
        <v>0</v>
      </c>
      <c r="AW162" s="1411">
        <f>IF(ISERROR(VLOOKUP(VLOOKUP($A162, 'E4 TB Allocation Details'!$A$18:$L$205, MATCH("Customer ID", 'E4 TB Allocation Details'!$A$18:$L$18, 0),FALSE), 'E2 Allocators'!$B$15:$W$361, MATCH('O5 Details by Class &amp; Accounts'!AW$18, 'E2 Allocators'!$B$15:$W$15, 0),FALSE)*$G162), 0, VLOOKUP(VLOOKUP($A162, 'E4 TB Allocation Details'!$A$18:$L$205, MATCH("Customer ID", 'E4 TB Allocation Details'!$A$18:$L$18, 0),FALSE), 'E2 Allocators'!$B$15:$W$361, MATCH('O5 Details by Class &amp; Accounts'!AW$18, 'E2 Allocators'!$B$15:$W$15, 0),FALSE)*$G162)</f>
        <v>0</v>
      </c>
      <c r="AX162" s="1411">
        <f t="shared" si="44"/>
        <v>0</v>
      </c>
      <c r="AY162" s="1411">
        <f>IF(ISERROR(VLOOKUP(VLOOKUP($A162, 'E4 TB Allocation Details'!$A$18:$L$205, MATCH("Misc ID", 'E4 TB Allocation Details'!$A$18:$L$18, 0),FALSE), 'E2 Allocators'!$B$15:$W$361, MATCH('O5 Details by Class &amp; Accounts'!AY$18, 'E2 Allocators'!$B$15:$W$15, 0),FALSE)*$E162), 0, VLOOKUP(VLOOKUP($A162, 'E4 TB Allocation Details'!$A$18:$L$205, MATCH("Misc ID", 'E4 TB Allocation Details'!$A$18:$L$18, 0),FALSE), 'E2 Allocators'!$B$15:$W$361, MATCH('O5 Details by Class &amp; Accounts'!AY$18, 'E2 Allocators'!$B$15:$W$15, 0),FALSE)*$E162)</f>
        <v>0</v>
      </c>
      <c r="AZ162" s="1411">
        <f>IF(ISERROR(VLOOKUP(VLOOKUP($A162, 'E4 TB Allocation Details'!$A$18:$L$205, MATCH("Misc ID", 'E4 TB Allocation Details'!$A$18:$L$18, 0),FALSE), 'E2 Allocators'!$B$15:$W$361, MATCH('O5 Details by Class &amp; Accounts'!AZ$18, 'E2 Allocators'!$B$15:$W$15, 0),FALSE)*$E162), 0, VLOOKUP(VLOOKUP($A162, 'E4 TB Allocation Details'!$A$18:$L$205, MATCH("Misc ID", 'E4 TB Allocation Details'!$A$18:$L$18, 0),FALSE), 'E2 Allocators'!$B$15:$W$361, MATCH('O5 Details by Class &amp; Accounts'!AZ$18, 'E2 Allocators'!$B$15:$W$15, 0),FALSE)*$E162)</f>
        <v>0</v>
      </c>
      <c r="BA162" s="1411">
        <f>IF(ISERROR(VLOOKUP(VLOOKUP($A162, 'E4 TB Allocation Details'!$A$18:$L$205, MATCH("Misc ID", 'E4 TB Allocation Details'!$A$18:$L$18, 0),FALSE), 'E2 Allocators'!$B$15:$W$361, MATCH('O5 Details by Class &amp; Accounts'!BA$18, 'E2 Allocators'!$B$15:$W$15, 0),FALSE)*$E162), 0, VLOOKUP(VLOOKUP($A162, 'E4 TB Allocation Details'!$A$18:$L$205, MATCH("Misc ID", 'E4 TB Allocation Details'!$A$18:$L$18, 0),FALSE), 'E2 Allocators'!$B$15:$W$361, MATCH('O5 Details by Class &amp; Accounts'!BA$18, 'E2 Allocators'!$B$15:$W$15, 0),FALSE)*$E162)</f>
        <v>0</v>
      </c>
      <c r="BB162" s="1411">
        <f>IF(ISERROR(VLOOKUP(VLOOKUP($A162, 'E4 TB Allocation Details'!$A$18:$L$205, MATCH("Misc ID", 'E4 TB Allocation Details'!$A$18:$L$18, 0),FALSE), 'E2 Allocators'!$B$15:$W$361, MATCH('O5 Details by Class &amp; Accounts'!BB$18, 'E2 Allocators'!$B$15:$W$15, 0),FALSE)*$E162), 0, VLOOKUP(VLOOKUP($A162, 'E4 TB Allocation Details'!$A$18:$L$205, MATCH("Misc ID", 'E4 TB Allocation Details'!$A$18:$L$18, 0),FALSE), 'E2 Allocators'!$B$15:$W$361, MATCH('O5 Details by Class &amp; Accounts'!BB$18, 'E2 Allocators'!$B$15:$W$15, 0),FALSE)*$E162)</f>
        <v>0</v>
      </c>
      <c r="BC162" s="1411">
        <f>IF(ISERROR(VLOOKUP(VLOOKUP($A162, 'E4 TB Allocation Details'!$A$18:$L$205, MATCH("Misc ID", 'E4 TB Allocation Details'!$A$18:$L$18, 0),FALSE), 'E2 Allocators'!$B$15:$W$361, MATCH('O5 Details by Class &amp; Accounts'!BC$18, 'E2 Allocators'!$B$15:$W$15, 0),FALSE)*$E162), 0, VLOOKUP(VLOOKUP($A162, 'E4 TB Allocation Details'!$A$18:$L$205, MATCH("Misc ID", 'E4 TB Allocation Details'!$A$18:$L$18, 0),FALSE), 'E2 Allocators'!$B$15:$W$361, MATCH('O5 Details by Class &amp; Accounts'!BC$18, 'E2 Allocators'!$B$15:$W$15, 0),FALSE)*$E162)</f>
        <v>0</v>
      </c>
      <c r="BD162" s="1411">
        <f>IF(ISERROR(VLOOKUP(VLOOKUP($A162, 'E4 TB Allocation Details'!$A$18:$L$205, MATCH("Misc ID", 'E4 TB Allocation Details'!$A$18:$L$18, 0),FALSE), 'E2 Allocators'!$B$15:$W$361, MATCH('O5 Details by Class &amp; Accounts'!BD$18, 'E2 Allocators'!$B$15:$W$15, 0),FALSE)*$E162), 0, VLOOKUP(VLOOKUP($A162, 'E4 TB Allocation Details'!$A$18:$L$205, MATCH("Misc ID", 'E4 TB Allocation Details'!$A$18:$L$18, 0),FALSE), 'E2 Allocators'!$B$15:$W$361, MATCH('O5 Details by Class &amp; Accounts'!BD$18, 'E2 Allocators'!$B$15:$W$15, 0),FALSE)*$E162)</f>
        <v>0</v>
      </c>
      <c r="BE162" s="1411">
        <f>IF(ISERROR(VLOOKUP(VLOOKUP($A162, 'E4 TB Allocation Details'!$A$18:$L$205, MATCH("Misc ID", 'E4 TB Allocation Details'!$A$18:$L$18, 0),FALSE), 'E2 Allocators'!$B$15:$W$361, MATCH('O5 Details by Class &amp; Accounts'!BE$18, 'E2 Allocators'!$B$15:$W$15, 0),FALSE)*$E162), 0, VLOOKUP(VLOOKUP($A162, 'E4 TB Allocation Details'!$A$18:$L$205, MATCH("Misc ID", 'E4 TB Allocation Details'!$A$18:$L$18, 0),FALSE), 'E2 Allocators'!$B$15:$W$361, MATCH('O5 Details by Class &amp; Accounts'!BE$18, 'E2 Allocators'!$B$15:$W$15, 0),FALSE)*$E162)</f>
        <v>0</v>
      </c>
      <c r="BF162" s="1411">
        <f>IF(ISERROR(VLOOKUP(VLOOKUP($A162, 'E4 TB Allocation Details'!$A$18:$L$205, MATCH("Misc ID", 'E4 TB Allocation Details'!$A$18:$L$18, 0),FALSE), 'E2 Allocators'!$B$15:$W$361, MATCH('O5 Details by Class &amp; Accounts'!BF$18, 'E2 Allocators'!$B$15:$W$15, 0),FALSE)*$E162), 0, VLOOKUP(VLOOKUP($A162, 'E4 TB Allocation Details'!$A$18:$L$205, MATCH("Misc ID", 'E4 TB Allocation Details'!$A$18:$L$18, 0),FALSE), 'E2 Allocators'!$B$15:$W$361, MATCH('O5 Details by Class &amp; Accounts'!BF$18, 'E2 Allocators'!$B$15:$W$15, 0),FALSE)*$E162)</f>
        <v>0</v>
      </c>
      <c r="BG162" s="1411">
        <f>IF(ISERROR(VLOOKUP(VLOOKUP($A162, 'E4 TB Allocation Details'!$A$18:$L$205, MATCH("Misc ID", 'E4 TB Allocation Details'!$A$18:$L$18, 0),FALSE), 'E2 Allocators'!$B$15:$W$361, MATCH('O5 Details by Class &amp; Accounts'!BG$18, 'E2 Allocators'!$B$15:$W$15, 0),FALSE)*$E162), 0, VLOOKUP(VLOOKUP($A162, 'E4 TB Allocation Details'!$A$18:$L$205, MATCH("Misc ID", 'E4 TB Allocation Details'!$A$18:$L$18, 0),FALSE), 'E2 Allocators'!$B$15:$W$361, MATCH('O5 Details by Class &amp; Accounts'!BG$18, 'E2 Allocators'!$B$15:$W$15, 0),FALSE)*$E162)</f>
        <v>0</v>
      </c>
      <c r="BH162" s="1411">
        <f>IF(ISERROR(VLOOKUP(VLOOKUP($A162, 'E4 TB Allocation Details'!$A$18:$L$205, MATCH("Misc ID", 'E4 TB Allocation Details'!$A$18:$L$18, 0),FALSE), 'E2 Allocators'!$B$15:$W$361, MATCH('O5 Details by Class &amp; Accounts'!BH$18, 'E2 Allocators'!$B$15:$W$15, 0),FALSE)*$E162), 0, VLOOKUP(VLOOKUP($A162, 'E4 TB Allocation Details'!$A$18:$L$205, MATCH("Misc ID", 'E4 TB Allocation Details'!$A$18:$L$18, 0),FALSE), 'E2 Allocators'!$B$15:$W$361, MATCH('O5 Details by Class &amp; Accounts'!BH$18, 'E2 Allocators'!$B$15:$W$15, 0),FALSE)*$E162)</f>
        <v>0</v>
      </c>
      <c r="BI162" s="1411">
        <f>IF(ISERROR(VLOOKUP(VLOOKUP($A162, 'E4 TB Allocation Details'!$A$18:$L$205, MATCH("Misc ID", 'E4 TB Allocation Details'!$A$18:$L$18, 0),FALSE), 'E2 Allocators'!$B$15:$W$361, MATCH('O5 Details by Class &amp; Accounts'!BI$18, 'E2 Allocators'!$B$15:$W$15, 0),FALSE)*$E162), 0, VLOOKUP(VLOOKUP($A162, 'E4 TB Allocation Details'!$A$18:$L$205, MATCH("Misc ID", 'E4 TB Allocation Details'!$A$18:$L$18, 0),FALSE), 'E2 Allocators'!$B$15:$W$361, MATCH('O5 Details by Class &amp; Accounts'!BI$18, 'E2 Allocators'!$B$15:$W$15, 0),FALSE)*$E162)</f>
        <v>0</v>
      </c>
      <c r="BJ162" s="1411">
        <f>IF(ISERROR(VLOOKUP(VLOOKUP($A162, 'E4 TB Allocation Details'!$A$18:$L$205, MATCH("Misc ID", 'E4 TB Allocation Details'!$A$18:$L$18, 0),FALSE), 'E2 Allocators'!$B$15:$W$361, MATCH('O5 Details by Class &amp; Accounts'!BJ$18, 'E2 Allocators'!$B$15:$W$15, 0),FALSE)*$E162), 0, VLOOKUP(VLOOKUP($A162, 'E4 TB Allocation Details'!$A$18:$L$205, MATCH("Misc ID", 'E4 TB Allocation Details'!$A$18:$L$18, 0),FALSE), 'E2 Allocators'!$B$15:$W$361, MATCH('O5 Details by Class &amp; Accounts'!BJ$18, 'E2 Allocators'!$B$15:$W$15, 0),FALSE)*$E162)</f>
        <v>0</v>
      </c>
      <c r="BK162" s="1411">
        <f>IF(ISERROR(VLOOKUP(VLOOKUP($A162, 'E4 TB Allocation Details'!$A$18:$L$205, MATCH("Misc ID", 'E4 TB Allocation Details'!$A$18:$L$18, 0),FALSE), 'E2 Allocators'!$B$15:$W$361, MATCH('O5 Details by Class &amp; Accounts'!BK$18, 'E2 Allocators'!$B$15:$W$15, 0),FALSE)*$E162), 0, VLOOKUP(VLOOKUP($A162, 'E4 TB Allocation Details'!$A$18:$L$205, MATCH("Misc ID", 'E4 TB Allocation Details'!$A$18:$L$18, 0),FALSE), 'E2 Allocators'!$B$15:$W$361, MATCH('O5 Details by Class &amp; Accounts'!BK$18, 'E2 Allocators'!$B$15:$W$15, 0),FALSE)*$E162)</f>
        <v>0</v>
      </c>
      <c r="BL162" s="1411">
        <f>IF(ISERROR(VLOOKUP(VLOOKUP($A162, 'E4 TB Allocation Details'!$A$18:$L$205, MATCH("Misc ID", 'E4 TB Allocation Details'!$A$18:$L$18, 0),FALSE), 'E2 Allocators'!$B$15:$W$361, MATCH('O5 Details by Class &amp; Accounts'!BL$18, 'E2 Allocators'!$B$15:$W$15, 0),FALSE)*$E162), 0, VLOOKUP(VLOOKUP($A162, 'E4 TB Allocation Details'!$A$18:$L$205, MATCH("Misc ID", 'E4 TB Allocation Details'!$A$18:$L$18, 0),FALSE), 'E2 Allocators'!$B$15:$W$361, MATCH('O5 Details by Class &amp; Accounts'!BL$18, 'E2 Allocators'!$B$15:$W$15, 0),FALSE)*$E162)</f>
        <v>0</v>
      </c>
      <c r="BM162" s="1411">
        <f>IF(ISERROR(VLOOKUP(VLOOKUP($A162, 'E4 TB Allocation Details'!$A$18:$L$205, MATCH("Misc ID", 'E4 TB Allocation Details'!$A$18:$L$18, 0),FALSE), 'E2 Allocators'!$B$15:$W$361, MATCH('O5 Details by Class &amp; Accounts'!BM$18, 'E2 Allocators'!$B$15:$W$15, 0),FALSE)*$E162), 0, VLOOKUP(VLOOKUP($A162, 'E4 TB Allocation Details'!$A$18:$L$205, MATCH("Misc ID", 'E4 TB Allocation Details'!$A$18:$L$18, 0),FALSE), 'E2 Allocators'!$B$15:$W$361, MATCH('O5 Details by Class &amp; Accounts'!BM$18, 'E2 Allocators'!$B$15:$W$15, 0),FALSE)*$E162)</f>
        <v>0</v>
      </c>
      <c r="BN162" s="1411">
        <f>IF(ISERROR(VLOOKUP(VLOOKUP($A162, 'E4 TB Allocation Details'!$A$18:$L$205, MATCH("Misc ID", 'E4 TB Allocation Details'!$A$18:$L$18, 0),FALSE), 'E2 Allocators'!$B$15:$W$361, MATCH('O5 Details by Class &amp; Accounts'!BN$18, 'E2 Allocators'!$B$15:$W$15, 0),FALSE)*$E162), 0, VLOOKUP(VLOOKUP($A162, 'E4 TB Allocation Details'!$A$18:$L$205, MATCH("Misc ID", 'E4 TB Allocation Details'!$A$18:$L$18, 0),FALSE), 'E2 Allocators'!$B$15:$W$361, MATCH('O5 Details by Class &amp; Accounts'!BN$18, 'E2 Allocators'!$B$15:$W$15, 0),FALSE)*$E162)</f>
        <v>0</v>
      </c>
      <c r="BO162" s="1411">
        <f>IF(ISERROR(VLOOKUP(VLOOKUP($A162, 'E4 TB Allocation Details'!$A$18:$L$205, MATCH("Misc ID", 'E4 TB Allocation Details'!$A$18:$L$18, 0),FALSE), 'E2 Allocators'!$B$15:$W$361, MATCH('O5 Details by Class &amp; Accounts'!BO$18, 'E2 Allocators'!$B$15:$W$15, 0),FALSE)*$E162), 0, VLOOKUP(VLOOKUP($A162, 'E4 TB Allocation Details'!$A$18:$L$205, MATCH("Misc ID", 'E4 TB Allocation Details'!$A$18:$L$18, 0),FALSE), 'E2 Allocators'!$B$15:$W$361, MATCH('O5 Details by Class &amp; Accounts'!BO$18, 'E2 Allocators'!$B$15:$W$15, 0),FALSE)*$E162)</f>
        <v>0</v>
      </c>
      <c r="BP162" s="1411">
        <f>IF(ISERROR(VLOOKUP(VLOOKUP($A162, 'E4 TB Allocation Details'!$A$18:$L$205, MATCH("Misc ID", 'E4 TB Allocation Details'!$A$18:$L$18, 0),FALSE), 'E2 Allocators'!$B$15:$W$361, MATCH('O5 Details by Class &amp; Accounts'!BP$18, 'E2 Allocators'!$B$15:$W$15, 0),FALSE)*$E162), 0, VLOOKUP(VLOOKUP($A162, 'E4 TB Allocation Details'!$A$18:$L$205, MATCH("Misc ID", 'E4 TB Allocation Details'!$A$18:$L$18, 0),FALSE), 'E2 Allocators'!$B$15:$W$361, MATCH('O5 Details by Class &amp; Accounts'!BP$18, 'E2 Allocators'!$B$15:$W$15, 0),FALSE)*$E162)</f>
        <v>0</v>
      </c>
      <c r="BQ162" s="1411">
        <f>IF(ISERROR(VLOOKUP(VLOOKUP($A162, 'E4 TB Allocation Details'!$A$18:$L$205, MATCH("Misc ID", 'E4 TB Allocation Details'!$A$18:$L$18, 0),FALSE), 'E2 Allocators'!$B$15:$W$361, MATCH('O5 Details by Class &amp; Accounts'!BQ$18, 'E2 Allocators'!$B$15:$W$15, 0),FALSE)*$E162), 0, VLOOKUP(VLOOKUP($A162, 'E4 TB Allocation Details'!$A$18:$L$205, MATCH("Misc ID", 'E4 TB Allocation Details'!$A$18:$L$18, 0),FALSE), 'E2 Allocators'!$B$15:$W$361, MATCH('O5 Details by Class &amp; Accounts'!BQ$18, 'E2 Allocators'!$B$15:$W$15, 0),FALSE)*$E162)</f>
        <v>0</v>
      </c>
      <c r="BR162" s="1411">
        <f>IF(ISERROR(VLOOKUP(VLOOKUP($A162, 'E4 TB Allocation Details'!$A$18:$L$205, MATCH("Misc ID", 'E4 TB Allocation Details'!$A$18:$L$18, 0),FALSE), 'E2 Allocators'!$B$15:$W$361, MATCH('O5 Details by Class &amp; Accounts'!BR$18, 'E2 Allocators'!$B$15:$W$15, 0),FALSE)*$E162), 0, VLOOKUP(VLOOKUP($A162, 'E4 TB Allocation Details'!$A$18:$L$205, MATCH("Misc ID", 'E4 TB Allocation Details'!$A$18:$L$18, 0),FALSE), 'E2 Allocators'!$B$15:$W$361, MATCH('O5 Details by Class &amp; Accounts'!BR$18, 'E2 Allocators'!$B$15:$W$15, 0),FALSE)*$E162)</f>
        <v>0</v>
      </c>
      <c r="BS162" s="1411">
        <f t="shared" si="41"/>
        <v>0</v>
      </c>
      <c r="BT162" s="1411">
        <f>IF(ISERROR(VLOOKUP(VLOOKUP($A162, 'E4 TB Allocation Details'!$A$18:$L$205, MATCH("A &amp; G ID", 'E4 TB Allocation Details'!$A$18:$L$18, 0),FALSE), 'E2 Allocators'!$B$15:$W$361, MATCH('O5 Details by Class &amp; Accounts'!BT$18, 'E2 Allocators'!$B$15:$W$15, 0),FALSE)*$E162), 0, VLOOKUP(VLOOKUP($A162, 'E4 TB Allocation Details'!$A$18:$L$205, MATCH("A &amp; G ID", 'E4 TB Allocation Details'!$A$18:$L$18, 0),FALSE), 'E2 Allocators'!$B$15:$W$361, MATCH('O5 Details by Class &amp; Accounts'!BT$18, 'E2 Allocators'!$B$15:$W$15, 0),FALSE)*$E162)</f>
        <v>0</v>
      </c>
      <c r="BU162" s="1411">
        <f>IF(ISERROR(VLOOKUP(VLOOKUP($A162, 'E4 TB Allocation Details'!$A$18:$L$205, MATCH("A &amp; G ID", 'E4 TB Allocation Details'!$A$18:$L$18, 0),FALSE), 'E2 Allocators'!$B$15:$W$361, MATCH('O5 Details by Class &amp; Accounts'!BU$18, 'E2 Allocators'!$B$15:$W$15, 0),FALSE)*$E162), 0, VLOOKUP(VLOOKUP($A162, 'E4 TB Allocation Details'!$A$18:$L$205, MATCH("A &amp; G ID", 'E4 TB Allocation Details'!$A$18:$L$18, 0),FALSE), 'E2 Allocators'!$B$15:$W$361, MATCH('O5 Details by Class &amp; Accounts'!BU$18, 'E2 Allocators'!$B$15:$W$15, 0),FALSE)*$E162)</f>
        <v>0</v>
      </c>
      <c r="BV162" s="1411">
        <f>IF(ISERROR(VLOOKUP(VLOOKUP($A162, 'E4 TB Allocation Details'!$A$18:$L$205, MATCH("A &amp; G ID", 'E4 TB Allocation Details'!$A$18:$L$18, 0),FALSE), 'E2 Allocators'!$B$15:$W$361, MATCH('O5 Details by Class &amp; Accounts'!BV$18, 'E2 Allocators'!$B$15:$W$15, 0),FALSE)*$E162), 0, VLOOKUP(VLOOKUP($A162, 'E4 TB Allocation Details'!$A$18:$L$205, MATCH("A &amp; G ID", 'E4 TB Allocation Details'!$A$18:$L$18, 0),FALSE), 'E2 Allocators'!$B$15:$W$361, MATCH('O5 Details by Class &amp; Accounts'!BV$18, 'E2 Allocators'!$B$15:$W$15, 0),FALSE)*$E162)</f>
        <v>0</v>
      </c>
      <c r="BW162" s="1411">
        <f>IF(ISERROR(VLOOKUP(VLOOKUP($A162, 'E4 TB Allocation Details'!$A$18:$L$205, MATCH("A &amp; G ID", 'E4 TB Allocation Details'!$A$18:$L$18, 0),FALSE), 'E2 Allocators'!$B$15:$W$361, MATCH('O5 Details by Class &amp; Accounts'!BW$18, 'E2 Allocators'!$B$15:$W$15, 0),FALSE)*$E162), 0, VLOOKUP(VLOOKUP($A162, 'E4 TB Allocation Details'!$A$18:$L$205, MATCH("A &amp; G ID", 'E4 TB Allocation Details'!$A$18:$L$18, 0),FALSE), 'E2 Allocators'!$B$15:$W$361, MATCH('O5 Details by Class &amp; Accounts'!BW$18, 'E2 Allocators'!$B$15:$W$15, 0),FALSE)*$E162)</f>
        <v>0</v>
      </c>
      <c r="BX162" s="1411">
        <f>IF(ISERROR(VLOOKUP(VLOOKUP($A162, 'E4 TB Allocation Details'!$A$18:$L$205, MATCH("A &amp; G ID", 'E4 TB Allocation Details'!$A$18:$L$18, 0),FALSE), 'E2 Allocators'!$B$15:$W$361, MATCH('O5 Details by Class &amp; Accounts'!BX$18, 'E2 Allocators'!$B$15:$W$15, 0),FALSE)*$E162), 0, VLOOKUP(VLOOKUP($A162, 'E4 TB Allocation Details'!$A$18:$L$205, MATCH("A &amp; G ID", 'E4 TB Allocation Details'!$A$18:$L$18, 0),FALSE), 'E2 Allocators'!$B$15:$W$361, MATCH('O5 Details by Class &amp; Accounts'!BX$18, 'E2 Allocators'!$B$15:$W$15, 0),FALSE)*$E162)</f>
        <v>0</v>
      </c>
      <c r="BY162" s="1411">
        <f>IF(ISERROR(VLOOKUP(VLOOKUP($A162, 'E4 TB Allocation Details'!$A$18:$L$205, MATCH("A &amp; G ID", 'E4 TB Allocation Details'!$A$18:$L$18, 0),FALSE), 'E2 Allocators'!$B$15:$W$361, MATCH('O5 Details by Class &amp; Accounts'!BY$18, 'E2 Allocators'!$B$15:$W$15, 0),FALSE)*$E162), 0, VLOOKUP(VLOOKUP($A162, 'E4 TB Allocation Details'!$A$18:$L$205, MATCH("A &amp; G ID", 'E4 TB Allocation Details'!$A$18:$L$18, 0),FALSE), 'E2 Allocators'!$B$15:$W$361, MATCH('O5 Details by Class &amp; Accounts'!BY$18, 'E2 Allocators'!$B$15:$W$15, 0),FALSE)*$E162)</f>
        <v>0</v>
      </c>
      <c r="BZ162" s="1411">
        <f>IF(ISERROR(VLOOKUP(VLOOKUP($A162, 'E4 TB Allocation Details'!$A$18:$L$205, MATCH("A &amp; G ID", 'E4 TB Allocation Details'!$A$18:$L$18, 0),FALSE), 'E2 Allocators'!$B$15:$W$361, MATCH('O5 Details by Class &amp; Accounts'!BZ$18, 'E2 Allocators'!$B$15:$W$15, 0),FALSE)*$E162), 0, VLOOKUP(VLOOKUP($A162, 'E4 TB Allocation Details'!$A$18:$L$205, MATCH("A &amp; G ID", 'E4 TB Allocation Details'!$A$18:$L$18, 0),FALSE), 'E2 Allocators'!$B$15:$W$361, MATCH('O5 Details by Class &amp; Accounts'!BZ$18, 'E2 Allocators'!$B$15:$W$15, 0),FALSE)*$E162)</f>
        <v>0</v>
      </c>
      <c r="CA162" s="1411">
        <f>IF(ISERROR(VLOOKUP(VLOOKUP($A162, 'E4 TB Allocation Details'!$A$18:$L$205, MATCH("A &amp; G ID", 'E4 TB Allocation Details'!$A$18:$L$18, 0),FALSE), 'E2 Allocators'!$B$15:$W$361, MATCH('O5 Details by Class &amp; Accounts'!CA$18, 'E2 Allocators'!$B$15:$W$15, 0),FALSE)*$E162), 0, VLOOKUP(VLOOKUP($A162, 'E4 TB Allocation Details'!$A$18:$L$205, MATCH("A &amp; G ID", 'E4 TB Allocation Details'!$A$18:$L$18, 0),FALSE), 'E2 Allocators'!$B$15:$W$361, MATCH('O5 Details by Class &amp; Accounts'!CA$18, 'E2 Allocators'!$B$15:$W$15, 0),FALSE)*$E162)</f>
        <v>0</v>
      </c>
      <c r="CB162" s="1411">
        <f>IF(ISERROR(VLOOKUP(VLOOKUP($A162, 'E4 TB Allocation Details'!$A$18:$L$205, MATCH("A &amp; G ID", 'E4 TB Allocation Details'!$A$18:$L$18, 0),FALSE), 'E2 Allocators'!$B$15:$W$361, MATCH('O5 Details by Class &amp; Accounts'!CB$18, 'E2 Allocators'!$B$15:$W$15, 0),FALSE)*$E162), 0, VLOOKUP(VLOOKUP($A162, 'E4 TB Allocation Details'!$A$18:$L$205, MATCH("A &amp; G ID", 'E4 TB Allocation Details'!$A$18:$L$18, 0),FALSE), 'E2 Allocators'!$B$15:$W$361, MATCH('O5 Details by Class &amp; Accounts'!CB$18, 'E2 Allocators'!$B$15:$W$15, 0),FALSE)*$E162)</f>
        <v>0</v>
      </c>
      <c r="CC162" s="1411">
        <f>IF(ISERROR(VLOOKUP(VLOOKUP($A162, 'E4 TB Allocation Details'!$A$18:$L$205, MATCH("A &amp; G ID", 'E4 TB Allocation Details'!$A$18:$L$18, 0),FALSE), 'E2 Allocators'!$B$15:$W$361, MATCH('O5 Details by Class &amp; Accounts'!CC$18, 'E2 Allocators'!$B$15:$W$15, 0),FALSE)*$E162), 0, VLOOKUP(VLOOKUP($A162, 'E4 TB Allocation Details'!$A$18:$L$205, MATCH("A &amp; G ID", 'E4 TB Allocation Details'!$A$18:$L$18, 0),FALSE), 'E2 Allocators'!$B$15:$W$361, MATCH('O5 Details by Class &amp; Accounts'!CC$18, 'E2 Allocators'!$B$15:$W$15, 0),FALSE)*$E162)</f>
        <v>0</v>
      </c>
      <c r="CD162" s="1411">
        <f>IF(ISERROR(VLOOKUP(VLOOKUP($A162, 'E4 TB Allocation Details'!$A$18:$L$205, MATCH("A &amp; G ID", 'E4 TB Allocation Details'!$A$18:$L$18, 0),FALSE), 'E2 Allocators'!$B$15:$W$361, MATCH('O5 Details by Class &amp; Accounts'!CD$18, 'E2 Allocators'!$B$15:$W$15, 0),FALSE)*$E162), 0, VLOOKUP(VLOOKUP($A162, 'E4 TB Allocation Details'!$A$18:$L$205, MATCH("A &amp; G ID", 'E4 TB Allocation Details'!$A$18:$L$18, 0),FALSE), 'E2 Allocators'!$B$15:$W$361, MATCH('O5 Details by Class &amp; Accounts'!CD$18, 'E2 Allocators'!$B$15:$W$15, 0),FALSE)*$E162)</f>
        <v>0</v>
      </c>
      <c r="CE162" s="1411">
        <f>IF(ISERROR(VLOOKUP(VLOOKUP($A162, 'E4 TB Allocation Details'!$A$18:$L$205, MATCH("A &amp; G ID", 'E4 TB Allocation Details'!$A$18:$L$18, 0),FALSE), 'E2 Allocators'!$B$15:$W$361, MATCH('O5 Details by Class &amp; Accounts'!CE$18, 'E2 Allocators'!$B$15:$W$15, 0),FALSE)*$E162), 0, VLOOKUP(VLOOKUP($A162, 'E4 TB Allocation Details'!$A$18:$L$205, MATCH("A &amp; G ID", 'E4 TB Allocation Details'!$A$18:$L$18, 0),FALSE), 'E2 Allocators'!$B$15:$W$361, MATCH('O5 Details by Class &amp; Accounts'!CE$18, 'E2 Allocators'!$B$15:$W$15, 0),FALSE)*$E162)</f>
        <v>0</v>
      </c>
      <c r="CF162" s="1411">
        <f>IF(ISERROR(VLOOKUP(VLOOKUP($A162, 'E4 TB Allocation Details'!$A$18:$L$205, MATCH("A &amp; G ID", 'E4 TB Allocation Details'!$A$18:$L$18, 0),FALSE), 'E2 Allocators'!$B$15:$W$361, MATCH('O5 Details by Class &amp; Accounts'!CF$18, 'E2 Allocators'!$B$15:$W$15, 0),FALSE)*$E162), 0, VLOOKUP(VLOOKUP($A162, 'E4 TB Allocation Details'!$A$18:$L$205, MATCH("A &amp; G ID", 'E4 TB Allocation Details'!$A$18:$L$18, 0),FALSE), 'E2 Allocators'!$B$15:$W$361, MATCH('O5 Details by Class &amp; Accounts'!CF$18, 'E2 Allocators'!$B$15:$W$15, 0),FALSE)*$E162)</f>
        <v>0</v>
      </c>
      <c r="CG162" s="1411">
        <f>IF(ISERROR(VLOOKUP(VLOOKUP($A162, 'E4 TB Allocation Details'!$A$18:$L$205, MATCH("A &amp; G ID", 'E4 TB Allocation Details'!$A$18:$L$18, 0),FALSE), 'E2 Allocators'!$B$15:$W$361, MATCH('O5 Details by Class &amp; Accounts'!CG$18, 'E2 Allocators'!$B$15:$W$15, 0),FALSE)*$E162), 0, VLOOKUP(VLOOKUP($A162, 'E4 TB Allocation Details'!$A$18:$L$205, MATCH("A &amp; G ID", 'E4 TB Allocation Details'!$A$18:$L$18, 0),FALSE), 'E2 Allocators'!$B$15:$W$361, MATCH('O5 Details by Class &amp; Accounts'!CG$18, 'E2 Allocators'!$B$15:$W$15, 0),FALSE)*$E162)</f>
        <v>0</v>
      </c>
      <c r="CH162" s="1411">
        <f>IF(ISERROR(VLOOKUP(VLOOKUP($A162, 'E4 TB Allocation Details'!$A$18:$L$205, MATCH("A &amp; G ID", 'E4 TB Allocation Details'!$A$18:$L$18, 0),FALSE), 'E2 Allocators'!$B$15:$W$361, MATCH('O5 Details by Class &amp; Accounts'!CH$18, 'E2 Allocators'!$B$15:$W$15, 0),FALSE)*$E162), 0, VLOOKUP(VLOOKUP($A162, 'E4 TB Allocation Details'!$A$18:$L$205, MATCH("A &amp; G ID", 'E4 TB Allocation Details'!$A$18:$L$18, 0),FALSE), 'E2 Allocators'!$B$15:$W$361, MATCH('O5 Details by Class &amp; Accounts'!CH$18, 'E2 Allocators'!$B$15:$W$15, 0),FALSE)*$E162)</f>
        <v>0</v>
      </c>
      <c r="CI162" s="1411">
        <f>IF(ISERROR(VLOOKUP(VLOOKUP($A162, 'E4 TB Allocation Details'!$A$18:$L$205, MATCH("A &amp; G ID", 'E4 TB Allocation Details'!$A$18:$L$18, 0),FALSE), 'E2 Allocators'!$B$15:$W$361, MATCH('O5 Details by Class &amp; Accounts'!CI$18, 'E2 Allocators'!$B$15:$W$15, 0),FALSE)*$E162), 0, VLOOKUP(VLOOKUP($A162, 'E4 TB Allocation Details'!$A$18:$L$205, MATCH("A &amp; G ID", 'E4 TB Allocation Details'!$A$18:$L$18, 0),FALSE), 'E2 Allocators'!$B$15:$W$361, MATCH('O5 Details by Class &amp; Accounts'!CI$18, 'E2 Allocators'!$B$15:$W$15, 0),FALSE)*$E162)</f>
        <v>0</v>
      </c>
      <c r="CJ162" s="1411">
        <f>IF(ISERROR(VLOOKUP(VLOOKUP($A162, 'E4 TB Allocation Details'!$A$18:$L$205, MATCH("A &amp; G ID", 'E4 TB Allocation Details'!$A$18:$L$18, 0),FALSE), 'E2 Allocators'!$B$15:$W$361, MATCH('O5 Details by Class &amp; Accounts'!CJ$18, 'E2 Allocators'!$B$15:$W$15, 0),FALSE)*$E162), 0, VLOOKUP(VLOOKUP($A162, 'E4 TB Allocation Details'!$A$18:$L$205, MATCH("A &amp; G ID", 'E4 TB Allocation Details'!$A$18:$L$18, 0),FALSE), 'E2 Allocators'!$B$15:$W$361, MATCH('O5 Details by Class &amp; Accounts'!CJ$18, 'E2 Allocators'!$B$15:$W$15, 0),FALSE)*$E162)</f>
        <v>0</v>
      </c>
      <c r="CK162" s="1411">
        <f>IF(ISERROR(VLOOKUP(VLOOKUP($A162, 'E4 TB Allocation Details'!$A$18:$L$205, MATCH("A &amp; G ID", 'E4 TB Allocation Details'!$A$18:$L$18, 0),FALSE), 'E2 Allocators'!$B$15:$W$361, MATCH('O5 Details by Class &amp; Accounts'!CK$18, 'E2 Allocators'!$B$15:$W$15, 0),FALSE)*$E162), 0, VLOOKUP(VLOOKUP($A162, 'E4 TB Allocation Details'!$A$18:$L$205, MATCH("A &amp; G ID", 'E4 TB Allocation Details'!$A$18:$L$18, 0),FALSE), 'E2 Allocators'!$B$15:$W$361, MATCH('O5 Details by Class &amp; Accounts'!CK$18, 'E2 Allocators'!$B$15:$W$15, 0),FALSE)*$E162)</f>
        <v>0</v>
      </c>
      <c r="CL162" s="1411">
        <f>IF(ISERROR(VLOOKUP(VLOOKUP($A162, 'E4 TB Allocation Details'!$A$18:$L$205, MATCH("A &amp; G ID", 'E4 TB Allocation Details'!$A$18:$L$18, 0),FALSE), 'E2 Allocators'!$B$15:$W$361, MATCH('O5 Details by Class &amp; Accounts'!CL$18, 'E2 Allocators'!$B$15:$W$15, 0),FALSE)*$E162), 0, VLOOKUP(VLOOKUP($A162, 'E4 TB Allocation Details'!$A$18:$L$205, MATCH("A &amp; G ID", 'E4 TB Allocation Details'!$A$18:$L$18, 0),FALSE), 'E2 Allocators'!$B$15:$W$361, MATCH('O5 Details by Class &amp; Accounts'!CL$18, 'E2 Allocators'!$B$15:$W$15, 0),FALSE)*$E162)</f>
        <v>0</v>
      </c>
      <c r="CM162" s="1411">
        <f>IF(ISERROR(VLOOKUP(VLOOKUP($A162, 'E4 TB Allocation Details'!$A$18:$L$205, MATCH("A &amp; G ID", 'E4 TB Allocation Details'!$A$18:$L$18, 0),FALSE), 'E2 Allocators'!$B$15:$W$361, MATCH('O5 Details by Class &amp; Accounts'!CM$18, 'E2 Allocators'!$B$15:$W$15, 0),FALSE)*$E162), 0, VLOOKUP(VLOOKUP($A162, 'E4 TB Allocation Details'!$A$18:$L$205, MATCH("A &amp; G ID", 'E4 TB Allocation Details'!$A$18:$L$18, 0),FALSE), 'E2 Allocators'!$B$15:$W$361, MATCH('O5 Details by Class &amp; Accounts'!CM$18, 'E2 Allocators'!$B$15:$W$15, 0),FALSE)*$E162)</f>
        <v>0</v>
      </c>
      <c r="CN162" s="1411">
        <f t="shared" si="42"/>
        <v>0</v>
      </c>
      <c r="CO162" s="1791">
        <f t="shared" si="43"/>
        <v>0</v>
      </c>
      <c r="CQ162" s="2086" t="s">
        <v>504</v>
      </c>
    </row>
    <row r="163" spans="1:95" s="80" customFormat="1" ht="12.75">
      <c r="A163" s="1181">
        <v>5330</v>
      </c>
      <c r="B163" s="1182" t="s">
        <v>347</v>
      </c>
      <c r="C163" s="1788">
        <f>IF(ISERROR(VLOOKUP($A163,'I3 TB Data'!$A$23:$H$458,MATCH('O5 Details by Class &amp; Accounts'!$C$18, 'I3 TB Data'!$A$23:$H$23,0),0)), 0, VLOOKUP($A163,'I3 TB Data'!$A$23:$H$458,MATCH('O5 Details by Class &amp; Accounts'!$C$18,'I3 TB Data'!$A$23:$H$23,0),0))</f>
        <v>22000</v>
      </c>
      <c r="D163" s="1789"/>
      <c r="E163" s="1788">
        <f t="shared" si="37"/>
        <v>22000</v>
      </c>
      <c r="F163" s="1790">
        <f>IF(ISERROR(VLOOKUP($A163, 'E1 Categorization'!A33:E122, MATCH("Customer Component", 'E1 Categorization'!$A$33:$E$33,0), 0)), 0, IF(VLOOKUP($A163, 'E1 Categorization'!A33:E122, MATCH("Customer Component", 'E1 Categorization'!$A$33:$E$33,0), 0)=0, 'O5 Details by Class &amp; Accounts'!$E163, IF(AND(VLOOKUP($A163, 'E1 Categorization'!A33:E122, MATCH("Customer Component", 'E1 Categorization'!$A$33:$E$33,0), 0) &gt;0, VLOOKUP($A163, 'E1 Categorization'!A33:E122, MATCH("Customer Component", 'E1 Categorization'!$A$33:$E$33,0), 0)&lt;1), 'O5 Details by Class &amp; Accounts'!$E163*(1-VLOOKUP($A163, 'E1 Categorization'!A33:E122, MATCH("Customer Component", 'E1 Categorization'!$A$33:$E$33,0), 0)), 0)))</f>
        <v>0</v>
      </c>
      <c r="G163" s="1790">
        <f t="shared" si="38"/>
        <v>22000</v>
      </c>
      <c r="H163" s="1411">
        <f t="shared" si="39"/>
        <v>22000</v>
      </c>
      <c r="I163" s="1411">
        <f>IF(ISERROR(VLOOKUP(VLOOKUP($A163, 'E4 TB Allocation Details'!$A$18:$L$205, MATCH("Demand ID", 'E4 TB Allocation Details'!$A$18:$L$18, 0),FALSE), 'E2 Allocators'!$B$15:$W$361, MATCH('O5 Details by Class &amp; Accounts'!I$18, 'E2 Allocators'!$B$15:$W$15, 0),FALSE)*$F163), 0, VLOOKUP(VLOOKUP($A163, 'E4 TB Allocation Details'!$A$18:$L$205, MATCH("Demand ID", 'E4 TB Allocation Details'!$A$18:$L$18, 0),FALSE), 'E2 Allocators'!$B$15:$W$361, MATCH('O5 Details by Class &amp; Accounts'!I$18, 'E2 Allocators'!$B$15:$W$15, 0),FALSE)*$F163)</f>
        <v>0</v>
      </c>
      <c r="J163" s="1411">
        <f>IF(ISERROR(VLOOKUP(VLOOKUP($A163, 'E4 TB Allocation Details'!$A$18:$L$205, MATCH("Demand ID", 'E4 TB Allocation Details'!$A$18:$L$18, 0),FALSE), 'E2 Allocators'!$B$15:$W$361, MATCH('O5 Details by Class &amp; Accounts'!J$18, 'E2 Allocators'!$B$15:$W$15, 0),FALSE)*$F163), 0, VLOOKUP(VLOOKUP($A163, 'E4 TB Allocation Details'!$A$18:$L$205, MATCH("Demand ID", 'E4 TB Allocation Details'!$A$18:$L$18, 0),FALSE), 'E2 Allocators'!$B$15:$W$361, MATCH('O5 Details by Class &amp; Accounts'!J$18, 'E2 Allocators'!$B$15:$W$15, 0),FALSE)*$F163)</f>
        <v>0</v>
      </c>
      <c r="K163" s="1411">
        <f>IF(ISERROR(VLOOKUP(VLOOKUP($A163, 'E4 TB Allocation Details'!$A$18:$L$205, MATCH("Demand ID", 'E4 TB Allocation Details'!$A$18:$L$18, 0),FALSE), 'E2 Allocators'!$B$15:$W$361, MATCH('O5 Details by Class &amp; Accounts'!K$18, 'E2 Allocators'!$B$15:$W$15, 0),FALSE)*$F163), 0, VLOOKUP(VLOOKUP($A163, 'E4 TB Allocation Details'!$A$18:$L$205, MATCH("Demand ID", 'E4 TB Allocation Details'!$A$18:$L$18, 0),FALSE), 'E2 Allocators'!$B$15:$W$361, MATCH('O5 Details by Class &amp; Accounts'!K$18, 'E2 Allocators'!$B$15:$W$15, 0),FALSE)*$F163)</f>
        <v>0</v>
      </c>
      <c r="L163" s="1411">
        <f>IF(ISERROR(VLOOKUP(VLOOKUP($A163, 'E4 TB Allocation Details'!$A$18:$L$205, MATCH("Demand ID", 'E4 TB Allocation Details'!$A$18:$L$18, 0),FALSE), 'E2 Allocators'!$B$15:$W$361, MATCH('O5 Details by Class &amp; Accounts'!L$18, 'E2 Allocators'!$B$15:$W$15, 0),FALSE)*$F163), 0, VLOOKUP(VLOOKUP($A163, 'E4 TB Allocation Details'!$A$18:$L$205, MATCH("Demand ID", 'E4 TB Allocation Details'!$A$18:$L$18, 0),FALSE), 'E2 Allocators'!$B$15:$W$361, MATCH('O5 Details by Class &amp; Accounts'!L$18, 'E2 Allocators'!$B$15:$W$15, 0),FALSE)*$F163)</f>
        <v>0</v>
      </c>
      <c r="M163" s="1411">
        <f>IF(ISERROR(VLOOKUP(VLOOKUP($A163, 'E4 TB Allocation Details'!$A$18:$L$205, MATCH("Demand ID", 'E4 TB Allocation Details'!$A$18:$L$18, 0),FALSE), 'E2 Allocators'!$B$15:$W$361, MATCH('O5 Details by Class &amp; Accounts'!M$18, 'E2 Allocators'!$B$15:$W$15, 0),FALSE)*$F163), 0, VLOOKUP(VLOOKUP($A163, 'E4 TB Allocation Details'!$A$18:$L$205, MATCH("Demand ID", 'E4 TB Allocation Details'!$A$18:$L$18, 0),FALSE), 'E2 Allocators'!$B$15:$W$361, MATCH('O5 Details by Class &amp; Accounts'!M$18, 'E2 Allocators'!$B$15:$W$15, 0),FALSE)*$F163)</f>
        <v>0</v>
      </c>
      <c r="N163" s="1411">
        <f>IF(ISERROR(VLOOKUP(VLOOKUP($A163, 'E4 TB Allocation Details'!$A$18:$L$205, MATCH("Demand ID", 'E4 TB Allocation Details'!$A$18:$L$18, 0),FALSE), 'E2 Allocators'!$B$15:$W$361, MATCH('O5 Details by Class &amp; Accounts'!N$18, 'E2 Allocators'!$B$15:$W$15, 0),FALSE)*$F163), 0, VLOOKUP(VLOOKUP($A163, 'E4 TB Allocation Details'!$A$18:$L$205, MATCH("Demand ID", 'E4 TB Allocation Details'!$A$18:$L$18, 0),FALSE), 'E2 Allocators'!$B$15:$W$361, MATCH('O5 Details by Class &amp; Accounts'!N$18, 'E2 Allocators'!$B$15:$W$15, 0),FALSE)*$F163)</f>
        <v>0</v>
      </c>
      <c r="O163" s="1411">
        <f>IF(ISERROR(VLOOKUP(VLOOKUP($A163, 'E4 TB Allocation Details'!$A$18:$L$205, MATCH("Demand ID", 'E4 TB Allocation Details'!$A$18:$L$18, 0),FALSE), 'E2 Allocators'!$B$15:$W$361, MATCH('O5 Details by Class &amp; Accounts'!O$18, 'E2 Allocators'!$B$15:$W$15, 0),FALSE)*$F163), 0, VLOOKUP(VLOOKUP($A163, 'E4 TB Allocation Details'!$A$18:$L$205, MATCH("Demand ID", 'E4 TB Allocation Details'!$A$18:$L$18, 0),FALSE), 'E2 Allocators'!$B$15:$W$361, MATCH('O5 Details by Class &amp; Accounts'!O$18, 'E2 Allocators'!$B$15:$W$15, 0),FALSE)*$F163)</f>
        <v>0</v>
      </c>
      <c r="P163" s="1411">
        <f>IF(ISERROR(VLOOKUP(VLOOKUP($A163, 'E4 TB Allocation Details'!$A$18:$L$205, MATCH("Demand ID", 'E4 TB Allocation Details'!$A$18:$L$18, 0),FALSE), 'E2 Allocators'!$B$15:$W$361, MATCH('O5 Details by Class &amp; Accounts'!P$18, 'E2 Allocators'!$B$15:$W$15, 0),FALSE)*$F163), 0, VLOOKUP(VLOOKUP($A163, 'E4 TB Allocation Details'!$A$18:$L$205, MATCH("Demand ID", 'E4 TB Allocation Details'!$A$18:$L$18, 0),FALSE), 'E2 Allocators'!$B$15:$W$361, MATCH('O5 Details by Class &amp; Accounts'!P$18, 'E2 Allocators'!$B$15:$W$15, 0),FALSE)*$F163)</f>
        <v>0</v>
      </c>
      <c r="Q163" s="1411">
        <f>IF(ISERROR(VLOOKUP(VLOOKUP($A163, 'E4 TB Allocation Details'!$A$18:$L$205, MATCH("Demand ID", 'E4 TB Allocation Details'!$A$18:$L$18, 0),FALSE), 'E2 Allocators'!$B$15:$W$361, MATCH('O5 Details by Class &amp; Accounts'!Q$18, 'E2 Allocators'!$B$15:$W$15, 0),FALSE)*$F163), 0, VLOOKUP(VLOOKUP($A163, 'E4 TB Allocation Details'!$A$18:$L$205, MATCH("Demand ID", 'E4 TB Allocation Details'!$A$18:$L$18, 0),FALSE), 'E2 Allocators'!$B$15:$W$361, MATCH('O5 Details by Class &amp; Accounts'!Q$18, 'E2 Allocators'!$B$15:$W$15, 0),FALSE)*$F163)</f>
        <v>0</v>
      </c>
      <c r="R163" s="1411">
        <f>IF(ISERROR(VLOOKUP(VLOOKUP($A163, 'E4 TB Allocation Details'!$A$18:$L$205, MATCH("Demand ID", 'E4 TB Allocation Details'!$A$18:$L$18, 0),FALSE), 'E2 Allocators'!$B$15:$W$361, MATCH('O5 Details by Class &amp; Accounts'!R$18, 'E2 Allocators'!$B$15:$W$15, 0),FALSE)*$F163), 0, VLOOKUP(VLOOKUP($A163, 'E4 TB Allocation Details'!$A$18:$L$205, MATCH("Demand ID", 'E4 TB Allocation Details'!$A$18:$L$18, 0),FALSE), 'E2 Allocators'!$B$15:$W$361, MATCH('O5 Details by Class &amp; Accounts'!R$18, 'E2 Allocators'!$B$15:$W$15, 0),FALSE)*$F163)</f>
        <v>0</v>
      </c>
      <c r="S163" s="1411">
        <f>IF(ISERROR(VLOOKUP(VLOOKUP($A163, 'E4 TB Allocation Details'!$A$18:$L$205, MATCH("Demand ID", 'E4 TB Allocation Details'!$A$18:$L$18, 0),FALSE), 'E2 Allocators'!$B$15:$W$361, MATCH('O5 Details by Class &amp; Accounts'!S$18, 'E2 Allocators'!$B$15:$W$15, 0),FALSE)*$F163), 0, VLOOKUP(VLOOKUP($A163, 'E4 TB Allocation Details'!$A$18:$L$205, MATCH("Demand ID", 'E4 TB Allocation Details'!$A$18:$L$18, 0),FALSE), 'E2 Allocators'!$B$15:$W$361, MATCH('O5 Details by Class &amp; Accounts'!S$18, 'E2 Allocators'!$B$15:$W$15, 0),FALSE)*$F163)</f>
        <v>0</v>
      </c>
      <c r="T163" s="1411">
        <f>IF(ISERROR(VLOOKUP(VLOOKUP($A163, 'E4 TB Allocation Details'!$A$18:$L$205, MATCH("Demand ID", 'E4 TB Allocation Details'!$A$18:$L$18, 0),FALSE), 'E2 Allocators'!$B$15:$W$361, MATCH('O5 Details by Class &amp; Accounts'!T$18, 'E2 Allocators'!$B$15:$W$15, 0),FALSE)*$F163), 0, VLOOKUP(VLOOKUP($A163, 'E4 TB Allocation Details'!$A$18:$L$205, MATCH("Demand ID", 'E4 TB Allocation Details'!$A$18:$L$18, 0),FALSE), 'E2 Allocators'!$B$15:$W$361, MATCH('O5 Details by Class &amp; Accounts'!T$18, 'E2 Allocators'!$B$15:$W$15, 0),FALSE)*$F163)</f>
        <v>0</v>
      </c>
      <c r="U163" s="1411">
        <f>IF(ISERROR(VLOOKUP(VLOOKUP($A163, 'E4 TB Allocation Details'!$A$18:$L$205, MATCH("Demand ID", 'E4 TB Allocation Details'!$A$18:$L$18, 0),FALSE), 'E2 Allocators'!$B$15:$W$361, MATCH('O5 Details by Class &amp; Accounts'!U$18, 'E2 Allocators'!$B$15:$W$15, 0),FALSE)*$F163), 0, VLOOKUP(VLOOKUP($A163, 'E4 TB Allocation Details'!$A$18:$L$205, MATCH("Demand ID", 'E4 TB Allocation Details'!$A$18:$L$18, 0),FALSE), 'E2 Allocators'!$B$15:$W$361, MATCH('O5 Details by Class &amp; Accounts'!U$18, 'E2 Allocators'!$B$15:$W$15, 0),FALSE)*$F163)</f>
        <v>0</v>
      </c>
      <c r="V163" s="1411">
        <f>IF(ISERROR(VLOOKUP(VLOOKUP($A163, 'E4 TB Allocation Details'!$A$18:$L$205, MATCH("Demand ID", 'E4 TB Allocation Details'!$A$18:$L$18, 0),FALSE), 'E2 Allocators'!$B$15:$W$361, MATCH('O5 Details by Class &amp; Accounts'!V$18, 'E2 Allocators'!$B$15:$W$15, 0),FALSE)*$F163), 0, VLOOKUP(VLOOKUP($A163, 'E4 TB Allocation Details'!$A$18:$L$205, MATCH("Demand ID", 'E4 TB Allocation Details'!$A$18:$L$18, 0),FALSE), 'E2 Allocators'!$B$15:$W$361, MATCH('O5 Details by Class &amp; Accounts'!V$18, 'E2 Allocators'!$B$15:$W$15, 0),FALSE)*$F163)</f>
        <v>0</v>
      </c>
      <c r="W163" s="1411">
        <f>IF(ISERROR(VLOOKUP(VLOOKUP($A163, 'E4 TB Allocation Details'!$A$18:$L$205, MATCH("Demand ID", 'E4 TB Allocation Details'!$A$18:$L$18, 0),FALSE), 'E2 Allocators'!$B$15:$W$361, MATCH('O5 Details by Class &amp; Accounts'!W$18, 'E2 Allocators'!$B$15:$W$15, 0),FALSE)*$F163), 0, VLOOKUP(VLOOKUP($A163, 'E4 TB Allocation Details'!$A$18:$L$205, MATCH("Demand ID", 'E4 TB Allocation Details'!$A$18:$L$18, 0),FALSE), 'E2 Allocators'!$B$15:$W$361, MATCH('O5 Details by Class &amp; Accounts'!W$18, 'E2 Allocators'!$B$15:$W$15, 0),FALSE)*$F163)</f>
        <v>0</v>
      </c>
      <c r="X163" s="1411">
        <f>IF(ISERROR(VLOOKUP(VLOOKUP($A163, 'E4 TB Allocation Details'!$A$18:$L$205, MATCH("Demand ID", 'E4 TB Allocation Details'!$A$18:$L$18, 0),FALSE), 'E2 Allocators'!$B$15:$W$361, MATCH('O5 Details by Class &amp; Accounts'!X$18, 'E2 Allocators'!$B$15:$W$15, 0),FALSE)*$F163), 0, VLOOKUP(VLOOKUP($A163, 'E4 TB Allocation Details'!$A$18:$L$205, MATCH("Demand ID", 'E4 TB Allocation Details'!$A$18:$L$18, 0),FALSE), 'E2 Allocators'!$B$15:$W$361, MATCH('O5 Details by Class &amp; Accounts'!X$18, 'E2 Allocators'!$B$15:$W$15, 0),FALSE)*$F163)</f>
        <v>0</v>
      </c>
      <c r="Y163" s="1411">
        <f>IF(ISERROR(VLOOKUP(VLOOKUP($A163, 'E4 TB Allocation Details'!$A$18:$L$205, MATCH("Demand ID", 'E4 TB Allocation Details'!$A$18:$L$18, 0),FALSE), 'E2 Allocators'!$B$15:$W$361, MATCH('O5 Details by Class &amp; Accounts'!Y$18, 'E2 Allocators'!$B$15:$W$15, 0),FALSE)*$F163), 0, VLOOKUP(VLOOKUP($A163, 'E4 TB Allocation Details'!$A$18:$L$205, MATCH("Demand ID", 'E4 TB Allocation Details'!$A$18:$L$18, 0),FALSE), 'E2 Allocators'!$B$15:$W$361, MATCH('O5 Details by Class &amp; Accounts'!Y$18, 'E2 Allocators'!$B$15:$W$15, 0),FALSE)*$F163)</f>
        <v>0</v>
      </c>
      <c r="Z163" s="1411">
        <f>IF(ISERROR(VLOOKUP(VLOOKUP($A163, 'E4 TB Allocation Details'!$A$18:$L$205, MATCH("Demand ID", 'E4 TB Allocation Details'!$A$18:$L$18, 0),FALSE), 'E2 Allocators'!$B$15:$W$361, MATCH('O5 Details by Class &amp; Accounts'!Z$18, 'E2 Allocators'!$B$15:$W$15, 0),FALSE)*$F163), 0, VLOOKUP(VLOOKUP($A163, 'E4 TB Allocation Details'!$A$18:$L$205, MATCH("Demand ID", 'E4 TB Allocation Details'!$A$18:$L$18, 0),FALSE), 'E2 Allocators'!$B$15:$W$361, MATCH('O5 Details by Class &amp; Accounts'!Z$18, 'E2 Allocators'!$B$15:$W$15, 0),FALSE)*$F163)</f>
        <v>0</v>
      </c>
      <c r="AA163" s="1411">
        <f>IF(ISERROR(VLOOKUP(VLOOKUP($A163, 'E4 TB Allocation Details'!$A$18:$L$205, MATCH("Demand ID", 'E4 TB Allocation Details'!$A$18:$L$18, 0),FALSE), 'E2 Allocators'!$B$15:$W$361, MATCH('O5 Details by Class &amp; Accounts'!AA$18, 'E2 Allocators'!$B$15:$W$15, 0),FALSE)*$F163), 0, VLOOKUP(VLOOKUP($A163, 'E4 TB Allocation Details'!$A$18:$L$205, MATCH("Demand ID", 'E4 TB Allocation Details'!$A$18:$L$18, 0),FALSE), 'E2 Allocators'!$B$15:$W$361, MATCH('O5 Details by Class &amp; Accounts'!AA$18, 'E2 Allocators'!$B$15:$W$15, 0),FALSE)*$F163)</f>
        <v>0</v>
      </c>
      <c r="AB163" s="1411">
        <f>IF(ISERROR(VLOOKUP(VLOOKUP($A163, 'E4 TB Allocation Details'!$A$18:$L$205, MATCH("Demand ID", 'E4 TB Allocation Details'!$A$18:$L$18, 0),FALSE), 'E2 Allocators'!$B$15:$W$361, MATCH('O5 Details by Class &amp; Accounts'!AB$18, 'E2 Allocators'!$B$15:$W$15, 0),FALSE)*$F163), 0, VLOOKUP(VLOOKUP($A163, 'E4 TB Allocation Details'!$A$18:$L$205, MATCH("Demand ID", 'E4 TB Allocation Details'!$A$18:$L$18, 0),FALSE), 'E2 Allocators'!$B$15:$W$361, MATCH('O5 Details by Class &amp; Accounts'!AB$18, 'E2 Allocators'!$B$15:$W$15, 0),FALSE)*$F163)</f>
        <v>0</v>
      </c>
      <c r="AC163" s="1411">
        <f t="shared" si="40"/>
        <v>0</v>
      </c>
      <c r="AD163" s="1411">
        <f>IF(ISERROR(VLOOKUP(VLOOKUP($A163, 'E4 TB Allocation Details'!$A$18:$L$205, MATCH("Customer ID", 'E4 TB Allocation Details'!$A$18:$L$18, 0),FALSE), 'E2 Allocators'!$B$15:$W$361, MATCH('O5 Details by Class &amp; Accounts'!AD$18, 'E2 Allocators'!$B$15:$W$15, 0),FALSE)*$G163), 0, VLOOKUP(VLOOKUP($A163, 'E4 TB Allocation Details'!$A$18:$L$205, MATCH("Customer ID", 'E4 TB Allocation Details'!$A$18:$L$18, 0),FALSE), 'E2 Allocators'!$B$15:$W$361, MATCH('O5 Details by Class &amp; Accounts'!AD$18, 'E2 Allocators'!$B$15:$W$15, 0),FALSE)*$G163)</f>
        <v>16442.712086472322</v>
      </c>
      <c r="AE163" s="1411">
        <f>IF(ISERROR(VLOOKUP(VLOOKUP($A163, 'E4 TB Allocation Details'!$A$18:$L$205, MATCH("Customer ID", 'E4 TB Allocation Details'!$A$18:$L$18, 0),FALSE), 'E2 Allocators'!$B$15:$W$361, MATCH('O5 Details by Class &amp; Accounts'!AE$18, 'E2 Allocators'!$B$15:$W$15, 0),FALSE)*$G163), 0, VLOOKUP(VLOOKUP($A163, 'E4 TB Allocation Details'!$A$18:$L$205, MATCH("Customer ID", 'E4 TB Allocation Details'!$A$18:$L$18, 0),FALSE), 'E2 Allocators'!$B$15:$W$361, MATCH('O5 Details by Class &amp; Accounts'!AE$18, 'E2 Allocators'!$B$15:$W$15, 0),FALSE)*$G163)</f>
        <v>3905.6665574844415</v>
      </c>
      <c r="AF163" s="1411">
        <f>IF(ISERROR(VLOOKUP(VLOOKUP($A163, 'E4 TB Allocation Details'!$A$18:$L$205, MATCH("Customer ID", 'E4 TB Allocation Details'!$A$18:$L$18, 0),FALSE), 'E2 Allocators'!$B$15:$W$361, MATCH('O5 Details by Class &amp; Accounts'!AF$18, 'E2 Allocators'!$B$15:$W$15, 0),FALSE)*$G163), 0, VLOOKUP(VLOOKUP($A163, 'E4 TB Allocation Details'!$A$18:$L$205, MATCH("Customer ID", 'E4 TB Allocation Details'!$A$18:$L$18, 0),FALSE), 'E2 Allocators'!$B$15:$W$361, MATCH('O5 Details by Class &amp; Accounts'!AF$18, 'E2 Allocators'!$B$15:$W$15, 0),FALSE)*$G163)</f>
        <v>1583.8847035702588</v>
      </c>
      <c r="AG163" s="1411">
        <f>IF(ISERROR(VLOOKUP(VLOOKUP($A163, 'E4 TB Allocation Details'!$A$18:$L$205, MATCH("Customer ID", 'E4 TB Allocation Details'!$A$18:$L$18, 0),FALSE), 'E2 Allocators'!$B$15:$W$361, MATCH('O5 Details by Class &amp; Accounts'!AG$18, 'E2 Allocators'!$B$15:$W$15, 0),FALSE)*$G163), 0, VLOOKUP(VLOOKUP($A163, 'E4 TB Allocation Details'!$A$18:$L$205, MATCH("Customer ID", 'E4 TB Allocation Details'!$A$18:$L$18, 0),FALSE), 'E2 Allocators'!$B$15:$W$361, MATCH('O5 Details by Class &amp; Accounts'!AG$18, 'E2 Allocators'!$B$15:$W$15, 0),FALSE)*$G163)</f>
        <v>0</v>
      </c>
      <c r="AH163" s="1411">
        <f>IF(ISERROR(VLOOKUP(VLOOKUP($A163, 'E4 TB Allocation Details'!$A$18:$L$205, MATCH("Customer ID", 'E4 TB Allocation Details'!$A$18:$L$18, 0),FALSE), 'E2 Allocators'!$B$15:$W$361, MATCH('O5 Details by Class &amp; Accounts'!AH$18, 'E2 Allocators'!$B$15:$W$15, 0),FALSE)*$G163), 0, VLOOKUP(VLOOKUP($A163, 'E4 TB Allocation Details'!$A$18:$L$205, MATCH("Customer ID", 'E4 TB Allocation Details'!$A$18:$L$18, 0),FALSE), 'E2 Allocators'!$B$15:$W$361, MATCH('O5 Details by Class &amp; Accounts'!AH$18, 'E2 Allocators'!$B$15:$W$15, 0),FALSE)*$G163)</f>
        <v>0</v>
      </c>
      <c r="AI163" s="1411">
        <f>IF(ISERROR(VLOOKUP(VLOOKUP($A163, 'E4 TB Allocation Details'!$A$18:$L$205, MATCH("Customer ID", 'E4 TB Allocation Details'!$A$18:$L$18, 0),FALSE), 'E2 Allocators'!$B$15:$W$361, MATCH('O5 Details by Class &amp; Accounts'!AI$18, 'E2 Allocators'!$B$15:$W$15, 0),FALSE)*$G163), 0, VLOOKUP(VLOOKUP($A163, 'E4 TB Allocation Details'!$A$18:$L$205, MATCH("Customer ID", 'E4 TB Allocation Details'!$A$18:$L$18, 0),FALSE), 'E2 Allocators'!$B$15:$W$361, MATCH('O5 Details by Class &amp; Accounts'!AI$18, 'E2 Allocators'!$B$15:$W$15, 0),FALSE)*$G163)</f>
        <v>0</v>
      </c>
      <c r="AJ163" s="1411">
        <f>IF(ISERROR(VLOOKUP(VLOOKUP($A163, 'E4 TB Allocation Details'!$A$18:$L$205, MATCH("Customer ID", 'E4 TB Allocation Details'!$A$18:$L$18, 0),FALSE), 'E2 Allocators'!$B$15:$W$361, MATCH('O5 Details by Class &amp; Accounts'!AJ$18, 'E2 Allocators'!$B$15:$W$15, 0),FALSE)*$G163), 0, VLOOKUP(VLOOKUP($A163, 'E4 TB Allocation Details'!$A$18:$L$205, MATCH("Customer ID", 'E4 TB Allocation Details'!$A$18:$L$18, 0),FALSE), 'E2 Allocators'!$B$15:$W$361, MATCH('O5 Details by Class &amp; Accounts'!AJ$18, 'E2 Allocators'!$B$15:$W$15, 0),FALSE)*$G163)</f>
        <v>7.2060268588273821</v>
      </c>
      <c r="AK163" s="1411">
        <f>IF(ISERROR(VLOOKUP(VLOOKUP($A163, 'E4 TB Allocation Details'!$A$18:$L$205, MATCH("Customer ID", 'E4 TB Allocation Details'!$A$18:$L$18, 0),FALSE), 'E2 Allocators'!$B$15:$W$361, MATCH('O5 Details by Class &amp; Accounts'!AK$18, 'E2 Allocators'!$B$15:$W$15, 0),FALSE)*$G163), 0, VLOOKUP(VLOOKUP($A163, 'E4 TB Allocation Details'!$A$18:$L$205, MATCH("Customer ID", 'E4 TB Allocation Details'!$A$18:$L$18, 0),FALSE), 'E2 Allocators'!$B$15:$W$361, MATCH('O5 Details by Class &amp; Accounts'!AK$18, 'E2 Allocators'!$B$15:$W$15, 0),FALSE)*$G163)</f>
        <v>38.912545037667869</v>
      </c>
      <c r="AL163" s="1411">
        <f>IF(ISERROR(VLOOKUP(VLOOKUP($A163, 'E4 TB Allocation Details'!$A$18:$L$205, MATCH("Customer ID", 'E4 TB Allocation Details'!$A$18:$L$18, 0),FALSE), 'E2 Allocators'!$B$15:$W$361, MATCH('O5 Details by Class &amp; Accounts'!AL$18, 'E2 Allocators'!$B$15:$W$15, 0),FALSE)*$G163), 0, VLOOKUP(VLOOKUP($A163, 'E4 TB Allocation Details'!$A$18:$L$205, MATCH("Customer ID", 'E4 TB Allocation Details'!$A$18:$L$18, 0),FALSE), 'E2 Allocators'!$B$15:$W$361, MATCH('O5 Details by Class &amp; Accounts'!AL$18, 'E2 Allocators'!$B$15:$W$15, 0),FALSE)*$G163)</f>
        <v>21.618080576482146</v>
      </c>
      <c r="AM163" s="1411">
        <f>IF(ISERROR(VLOOKUP(VLOOKUP($A163, 'E4 TB Allocation Details'!$A$18:$L$205, MATCH("Customer ID", 'E4 TB Allocation Details'!$A$18:$L$18, 0),FALSE), 'E2 Allocators'!$B$15:$W$361, MATCH('O5 Details by Class &amp; Accounts'!AM$18, 'E2 Allocators'!$B$15:$W$15, 0),FALSE)*$G163), 0, VLOOKUP(VLOOKUP($A163, 'E4 TB Allocation Details'!$A$18:$L$205, MATCH("Customer ID", 'E4 TB Allocation Details'!$A$18:$L$18, 0),FALSE), 'E2 Allocators'!$B$15:$W$361, MATCH('O5 Details by Class &amp; Accounts'!AM$18, 'E2 Allocators'!$B$15:$W$15, 0),FALSE)*$G163)</f>
        <v>0</v>
      </c>
      <c r="AN163" s="1411">
        <f>IF(ISERROR(VLOOKUP(VLOOKUP($A163, 'E4 TB Allocation Details'!$A$18:$L$205, MATCH("Customer ID", 'E4 TB Allocation Details'!$A$18:$L$18, 0),FALSE), 'E2 Allocators'!$B$15:$W$361, MATCH('O5 Details by Class &amp; Accounts'!AN$18, 'E2 Allocators'!$B$15:$W$15, 0),FALSE)*$G163), 0, VLOOKUP(VLOOKUP($A163, 'E4 TB Allocation Details'!$A$18:$L$205, MATCH("Customer ID", 'E4 TB Allocation Details'!$A$18:$L$18, 0),FALSE), 'E2 Allocators'!$B$15:$W$361, MATCH('O5 Details by Class &amp; Accounts'!AN$18, 'E2 Allocators'!$B$15:$W$15, 0),FALSE)*$G163)</f>
        <v>0</v>
      </c>
      <c r="AO163" s="1411">
        <f>IF(ISERROR(VLOOKUP(VLOOKUP($A163, 'E4 TB Allocation Details'!$A$18:$L$205, MATCH("Customer ID", 'E4 TB Allocation Details'!$A$18:$L$18, 0),FALSE), 'E2 Allocators'!$B$15:$W$361, MATCH('O5 Details by Class &amp; Accounts'!AO$18, 'E2 Allocators'!$B$15:$W$15, 0),FALSE)*$G163), 0, VLOOKUP(VLOOKUP($A163, 'E4 TB Allocation Details'!$A$18:$L$205, MATCH("Customer ID", 'E4 TB Allocation Details'!$A$18:$L$18, 0),FALSE), 'E2 Allocators'!$B$15:$W$361, MATCH('O5 Details by Class &amp; Accounts'!AO$18, 'E2 Allocators'!$B$15:$W$15, 0),FALSE)*$G163)</f>
        <v>0</v>
      </c>
      <c r="AP163" s="1411">
        <f>IF(ISERROR(VLOOKUP(VLOOKUP($A163, 'E4 TB Allocation Details'!$A$18:$L$205, MATCH("Customer ID", 'E4 TB Allocation Details'!$A$18:$L$18, 0),FALSE), 'E2 Allocators'!$B$15:$W$361, MATCH('O5 Details by Class &amp; Accounts'!AP$18, 'E2 Allocators'!$B$15:$W$15, 0),FALSE)*$G163), 0, VLOOKUP(VLOOKUP($A163, 'E4 TB Allocation Details'!$A$18:$L$205, MATCH("Customer ID", 'E4 TB Allocation Details'!$A$18:$L$18, 0),FALSE), 'E2 Allocators'!$B$15:$W$361, MATCH('O5 Details by Class &amp; Accounts'!AP$18, 'E2 Allocators'!$B$15:$W$15, 0),FALSE)*$G163)</f>
        <v>0</v>
      </c>
      <c r="AQ163" s="1411">
        <f>IF(ISERROR(VLOOKUP(VLOOKUP($A163, 'E4 TB Allocation Details'!$A$18:$L$205, MATCH("Customer ID", 'E4 TB Allocation Details'!$A$18:$L$18, 0),FALSE), 'E2 Allocators'!$B$15:$W$361, MATCH('O5 Details by Class &amp; Accounts'!AQ$18, 'E2 Allocators'!$B$15:$W$15, 0),FALSE)*$G163), 0, VLOOKUP(VLOOKUP($A163, 'E4 TB Allocation Details'!$A$18:$L$205, MATCH("Customer ID", 'E4 TB Allocation Details'!$A$18:$L$18, 0),FALSE), 'E2 Allocators'!$B$15:$W$361, MATCH('O5 Details by Class &amp; Accounts'!AQ$18, 'E2 Allocators'!$B$15:$W$15, 0),FALSE)*$G163)</f>
        <v>0</v>
      </c>
      <c r="AR163" s="1411">
        <f>IF(ISERROR(VLOOKUP(VLOOKUP($A163, 'E4 TB Allocation Details'!$A$18:$L$205, MATCH("Customer ID", 'E4 TB Allocation Details'!$A$18:$L$18, 0),FALSE), 'E2 Allocators'!$B$15:$W$361, MATCH('O5 Details by Class &amp; Accounts'!AR$18, 'E2 Allocators'!$B$15:$W$15, 0),FALSE)*$G163), 0, VLOOKUP(VLOOKUP($A163, 'E4 TB Allocation Details'!$A$18:$L$205, MATCH("Customer ID", 'E4 TB Allocation Details'!$A$18:$L$18, 0),FALSE), 'E2 Allocators'!$B$15:$W$361, MATCH('O5 Details by Class &amp; Accounts'!AR$18, 'E2 Allocators'!$B$15:$W$15, 0),FALSE)*$G163)</f>
        <v>0</v>
      </c>
      <c r="AS163" s="1411">
        <f>IF(ISERROR(VLOOKUP(VLOOKUP($A163, 'E4 TB Allocation Details'!$A$18:$L$205, MATCH("Customer ID", 'E4 TB Allocation Details'!$A$18:$L$18, 0),FALSE), 'E2 Allocators'!$B$15:$W$361, MATCH('O5 Details by Class &amp; Accounts'!AS$18, 'E2 Allocators'!$B$15:$W$15, 0),FALSE)*$G163), 0, VLOOKUP(VLOOKUP($A163, 'E4 TB Allocation Details'!$A$18:$L$205, MATCH("Customer ID", 'E4 TB Allocation Details'!$A$18:$L$18, 0),FALSE), 'E2 Allocators'!$B$15:$W$361, MATCH('O5 Details by Class &amp; Accounts'!AS$18, 'E2 Allocators'!$B$15:$W$15, 0),FALSE)*$G163)</f>
        <v>0</v>
      </c>
      <c r="AT163" s="1411">
        <f>IF(ISERROR(VLOOKUP(VLOOKUP($A163, 'E4 TB Allocation Details'!$A$18:$L$205, MATCH("Customer ID", 'E4 TB Allocation Details'!$A$18:$L$18, 0),FALSE), 'E2 Allocators'!$B$15:$W$361, MATCH('O5 Details by Class &amp; Accounts'!AT$18, 'E2 Allocators'!$B$15:$W$15, 0),FALSE)*$G163), 0, VLOOKUP(VLOOKUP($A163, 'E4 TB Allocation Details'!$A$18:$L$205, MATCH("Customer ID", 'E4 TB Allocation Details'!$A$18:$L$18, 0),FALSE), 'E2 Allocators'!$B$15:$W$361, MATCH('O5 Details by Class &amp; Accounts'!AT$18, 'E2 Allocators'!$B$15:$W$15, 0),FALSE)*$G163)</f>
        <v>0</v>
      </c>
      <c r="AU163" s="1411">
        <f>IF(ISERROR(VLOOKUP(VLOOKUP($A163, 'E4 TB Allocation Details'!$A$18:$L$205, MATCH("Customer ID", 'E4 TB Allocation Details'!$A$18:$L$18, 0),FALSE), 'E2 Allocators'!$B$15:$W$361, MATCH('O5 Details by Class &amp; Accounts'!AU$18, 'E2 Allocators'!$B$15:$W$15, 0),FALSE)*$G163), 0, VLOOKUP(VLOOKUP($A163, 'E4 TB Allocation Details'!$A$18:$L$205, MATCH("Customer ID", 'E4 TB Allocation Details'!$A$18:$L$18, 0),FALSE), 'E2 Allocators'!$B$15:$W$361, MATCH('O5 Details by Class &amp; Accounts'!AU$18, 'E2 Allocators'!$B$15:$W$15, 0),FALSE)*$G163)</f>
        <v>0</v>
      </c>
      <c r="AV163" s="1411">
        <f>IF(ISERROR(VLOOKUP(VLOOKUP($A163, 'E4 TB Allocation Details'!$A$18:$L$205, MATCH("Customer ID", 'E4 TB Allocation Details'!$A$18:$L$18, 0),FALSE), 'E2 Allocators'!$B$15:$W$361, MATCH('O5 Details by Class &amp; Accounts'!AV$18, 'E2 Allocators'!$B$15:$W$15, 0),FALSE)*$G163), 0, VLOOKUP(VLOOKUP($A163, 'E4 TB Allocation Details'!$A$18:$L$205, MATCH("Customer ID", 'E4 TB Allocation Details'!$A$18:$L$18, 0),FALSE), 'E2 Allocators'!$B$15:$W$361, MATCH('O5 Details by Class &amp; Accounts'!AV$18, 'E2 Allocators'!$B$15:$W$15, 0),FALSE)*$G163)</f>
        <v>0</v>
      </c>
      <c r="AW163" s="1411">
        <f>IF(ISERROR(VLOOKUP(VLOOKUP($A163, 'E4 TB Allocation Details'!$A$18:$L$205, MATCH("Customer ID", 'E4 TB Allocation Details'!$A$18:$L$18, 0),FALSE), 'E2 Allocators'!$B$15:$W$361, MATCH('O5 Details by Class &amp; Accounts'!AW$18, 'E2 Allocators'!$B$15:$W$15, 0),FALSE)*$G163), 0, VLOOKUP(VLOOKUP($A163, 'E4 TB Allocation Details'!$A$18:$L$205, MATCH("Customer ID", 'E4 TB Allocation Details'!$A$18:$L$18, 0),FALSE), 'E2 Allocators'!$B$15:$W$361, MATCH('O5 Details by Class &amp; Accounts'!AW$18, 'E2 Allocators'!$B$15:$W$15, 0),FALSE)*$G163)</f>
        <v>0</v>
      </c>
      <c r="AX163" s="1411">
        <f t="shared" si="44"/>
        <v>22000</v>
      </c>
      <c r="AY163" s="1411">
        <f>IF(ISERROR(VLOOKUP(VLOOKUP($A163, 'E4 TB Allocation Details'!$A$18:$L$205, MATCH("Misc ID", 'E4 TB Allocation Details'!$A$18:$L$18, 0),FALSE), 'E2 Allocators'!$B$15:$W$361, MATCH('O5 Details by Class &amp; Accounts'!AY$18, 'E2 Allocators'!$B$15:$W$15, 0),FALSE)*$E163), 0, VLOOKUP(VLOOKUP($A163, 'E4 TB Allocation Details'!$A$18:$L$205, MATCH("Misc ID", 'E4 TB Allocation Details'!$A$18:$L$18, 0),FALSE), 'E2 Allocators'!$B$15:$W$361, MATCH('O5 Details by Class &amp; Accounts'!AY$18, 'E2 Allocators'!$B$15:$W$15, 0),FALSE)*$E163)</f>
        <v>0</v>
      </c>
      <c r="AZ163" s="1411">
        <f>IF(ISERROR(VLOOKUP(VLOOKUP($A163, 'E4 TB Allocation Details'!$A$18:$L$205, MATCH("Misc ID", 'E4 TB Allocation Details'!$A$18:$L$18, 0),FALSE), 'E2 Allocators'!$B$15:$W$361, MATCH('O5 Details by Class &amp; Accounts'!AZ$18, 'E2 Allocators'!$B$15:$W$15, 0),FALSE)*$E163), 0, VLOOKUP(VLOOKUP($A163, 'E4 TB Allocation Details'!$A$18:$L$205, MATCH("Misc ID", 'E4 TB Allocation Details'!$A$18:$L$18, 0),FALSE), 'E2 Allocators'!$B$15:$W$361, MATCH('O5 Details by Class &amp; Accounts'!AZ$18, 'E2 Allocators'!$B$15:$W$15, 0),FALSE)*$E163)</f>
        <v>0</v>
      </c>
      <c r="BA163" s="1411">
        <f>IF(ISERROR(VLOOKUP(VLOOKUP($A163, 'E4 TB Allocation Details'!$A$18:$L$205, MATCH("Misc ID", 'E4 TB Allocation Details'!$A$18:$L$18, 0),FALSE), 'E2 Allocators'!$B$15:$W$361, MATCH('O5 Details by Class &amp; Accounts'!BA$18, 'E2 Allocators'!$B$15:$W$15, 0),FALSE)*$E163), 0, VLOOKUP(VLOOKUP($A163, 'E4 TB Allocation Details'!$A$18:$L$205, MATCH("Misc ID", 'E4 TB Allocation Details'!$A$18:$L$18, 0),FALSE), 'E2 Allocators'!$B$15:$W$361, MATCH('O5 Details by Class &amp; Accounts'!BA$18, 'E2 Allocators'!$B$15:$W$15, 0),FALSE)*$E163)</f>
        <v>0</v>
      </c>
      <c r="BB163" s="1411">
        <f>IF(ISERROR(VLOOKUP(VLOOKUP($A163, 'E4 TB Allocation Details'!$A$18:$L$205, MATCH("Misc ID", 'E4 TB Allocation Details'!$A$18:$L$18, 0),FALSE), 'E2 Allocators'!$B$15:$W$361, MATCH('O5 Details by Class &amp; Accounts'!BB$18, 'E2 Allocators'!$B$15:$W$15, 0),FALSE)*$E163), 0, VLOOKUP(VLOOKUP($A163, 'E4 TB Allocation Details'!$A$18:$L$205, MATCH("Misc ID", 'E4 TB Allocation Details'!$A$18:$L$18, 0),FALSE), 'E2 Allocators'!$B$15:$W$361, MATCH('O5 Details by Class &amp; Accounts'!BB$18, 'E2 Allocators'!$B$15:$W$15, 0),FALSE)*$E163)</f>
        <v>0</v>
      </c>
      <c r="BC163" s="1411">
        <f>IF(ISERROR(VLOOKUP(VLOOKUP($A163, 'E4 TB Allocation Details'!$A$18:$L$205, MATCH("Misc ID", 'E4 TB Allocation Details'!$A$18:$L$18, 0),FALSE), 'E2 Allocators'!$B$15:$W$361, MATCH('O5 Details by Class &amp; Accounts'!BC$18, 'E2 Allocators'!$B$15:$W$15, 0),FALSE)*$E163), 0, VLOOKUP(VLOOKUP($A163, 'E4 TB Allocation Details'!$A$18:$L$205, MATCH("Misc ID", 'E4 TB Allocation Details'!$A$18:$L$18, 0),FALSE), 'E2 Allocators'!$B$15:$W$361, MATCH('O5 Details by Class &amp; Accounts'!BC$18, 'E2 Allocators'!$B$15:$W$15, 0),FALSE)*$E163)</f>
        <v>0</v>
      </c>
      <c r="BD163" s="1411">
        <f>IF(ISERROR(VLOOKUP(VLOOKUP($A163, 'E4 TB Allocation Details'!$A$18:$L$205, MATCH("Misc ID", 'E4 TB Allocation Details'!$A$18:$L$18, 0),FALSE), 'E2 Allocators'!$B$15:$W$361, MATCH('O5 Details by Class &amp; Accounts'!BD$18, 'E2 Allocators'!$B$15:$W$15, 0),FALSE)*$E163), 0, VLOOKUP(VLOOKUP($A163, 'E4 TB Allocation Details'!$A$18:$L$205, MATCH("Misc ID", 'E4 TB Allocation Details'!$A$18:$L$18, 0),FALSE), 'E2 Allocators'!$B$15:$W$361, MATCH('O5 Details by Class &amp; Accounts'!BD$18, 'E2 Allocators'!$B$15:$W$15, 0),FALSE)*$E163)</f>
        <v>0</v>
      </c>
      <c r="BE163" s="1411">
        <f>IF(ISERROR(VLOOKUP(VLOOKUP($A163, 'E4 TB Allocation Details'!$A$18:$L$205, MATCH("Misc ID", 'E4 TB Allocation Details'!$A$18:$L$18, 0),FALSE), 'E2 Allocators'!$B$15:$W$361, MATCH('O5 Details by Class &amp; Accounts'!BE$18, 'E2 Allocators'!$B$15:$W$15, 0),FALSE)*$E163), 0, VLOOKUP(VLOOKUP($A163, 'E4 TB Allocation Details'!$A$18:$L$205, MATCH("Misc ID", 'E4 TB Allocation Details'!$A$18:$L$18, 0),FALSE), 'E2 Allocators'!$B$15:$W$361, MATCH('O5 Details by Class &amp; Accounts'!BE$18, 'E2 Allocators'!$B$15:$W$15, 0),FALSE)*$E163)</f>
        <v>0</v>
      </c>
      <c r="BF163" s="1411">
        <f>IF(ISERROR(VLOOKUP(VLOOKUP($A163, 'E4 TB Allocation Details'!$A$18:$L$205, MATCH("Misc ID", 'E4 TB Allocation Details'!$A$18:$L$18, 0),FALSE), 'E2 Allocators'!$B$15:$W$361, MATCH('O5 Details by Class &amp; Accounts'!BF$18, 'E2 Allocators'!$B$15:$W$15, 0),FALSE)*$E163), 0, VLOOKUP(VLOOKUP($A163, 'E4 TB Allocation Details'!$A$18:$L$205, MATCH("Misc ID", 'E4 TB Allocation Details'!$A$18:$L$18, 0),FALSE), 'E2 Allocators'!$B$15:$W$361, MATCH('O5 Details by Class &amp; Accounts'!BF$18, 'E2 Allocators'!$B$15:$W$15, 0),FALSE)*$E163)</f>
        <v>0</v>
      </c>
      <c r="BG163" s="1411">
        <f>IF(ISERROR(VLOOKUP(VLOOKUP($A163, 'E4 TB Allocation Details'!$A$18:$L$205, MATCH("Misc ID", 'E4 TB Allocation Details'!$A$18:$L$18, 0),FALSE), 'E2 Allocators'!$B$15:$W$361, MATCH('O5 Details by Class &amp; Accounts'!BG$18, 'E2 Allocators'!$B$15:$W$15, 0),FALSE)*$E163), 0, VLOOKUP(VLOOKUP($A163, 'E4 TB Allocation Details'!$A$18:$L$205, MATCH("Misc ID", 'E4 TB Allocation Details'!$A$18:$L$18, 0),FALSE), 'E2 Allocators'!$B$15:$W$361, MATCH('O5 Details by Class &amp; Accounts'!BG$18, 'E2 Allocators'!$B$15:$W$15, 0),FALSE)*$E163)</f>
        <v>0</v>
      </c>
      <c r="BH163" s="1411">
        <f>IF(ISERROR(VLOOKUP(VLOOKUP($A163, 'E4 TB Allocation Details'!$A$18:$L$205, MATCH("Misc ID", 'E4 TB Allocation Details'!$A$18:$L$18, 0),FALSE), 'E2 Allocators'!$B$15:$W$361, MATCH('O5 Details by Class &amp; Accounts'!BH$18, 'E2 Allocators'!$B$15:$W$15, 0),FALSE)*$E163), 0, VLOOKUP(VLOOKUP($A163, 'E4 TB Allocation Details'!$A$18:$L$205, MATCH("Misc ID", 'E4 TB Allocation Details'!$A$18:$L$18, 0),FALSE), 'E2 Allocators'!$B$15:$W$361, MATCH('O5 Details by Class &amp; Accounts'!BH$18, 'E2 Allocators'!$B$15:$W$15, 0),FALSE)*$E163)</f>
        <v>0</v>
      </c>
      <c r="BI163" s="1411">
        <f>IF(ISERROR(VLOOKUP(VLOOKUP($A163, 'E4 TB Allocation Details'!$A$18:$L$205, MATCH("Misc ID", 'E4 TB Allocation Details'!$A$18:$L$18, 0),FALSE), 'E2 Allocators'!$B$15:$W$361, MATCH('O5 Details by Class &amp; Accounts'!BI$18, 'E2 Allocators'!$B$15:$W$15, 0),FALSE)*$E163), 0, VLOOKUP(VLOOKUP($A163, 'E4 TB Allocation Details'!$A$18:$L$205, MATCH("Misc ID", 'E4 TB Allocation Details'!$A$18:$L$18, 0),FALSE), 'E2 Allocators'!$B$15:$W$361, MATCH('O5 Details by Class &amp; Accounts'!BI$18, 'E2 Allocators'!$B$15:$W$15, 0),FALSE)*$E163)</f>
        <v>0</v>
      </c>
      <c r="BJ163" s="1411">
        <f>IF(ISERROR(VLOOKUP(VLOOKUP($A163, 'E4 TB Allocation Details'!$A$18:$L$205, MATCH("Misc ID", 'E4 TB Allocation Details'!$A$18:$L$18, 0),FALSE), 'E2 Allocators'!$B$15:$W$361, MATCH('O5 Details by Class &amp; Accounts'!BJ$18, 'E2 Allocators'!$B$15:$W$15, 0),FALSE)*$E163), 0, VLOOKUP(VLOOKUP($A163, 'E4 TB Allocation Details'!$A$18:$L$205, MATCH("Misc ID", 'E4 TB Allocation Details'!$A$18:$L$18, 0),FALSE), 'E2 Allocators'!$B$15:$W$361, MATCH('O5 Details by Class &amp; Accounts'!BJ$18, 'E2 Allocators'!$B$15:$W$15, 0),FALSE)*$E163)</f>
        <v>0</v>
      </c>
      <c r="BK163" s="1411">
        <f>IF(ISERROR(VLOOKUP(VLOOKUP($A163, 'E4 TB Allocation Details'!$A$18:$L$205, MATCH("Misc ID", 'E4 TB Allocation Details'!$A$18:$L$18, 0),FALSE), 'E2 Allocators'!$B$15:$W$361, MATCH('O5 Details by Class &amp; Accounts'!BK$18, 'E2 Allocators'!$B$15:$W$15, 0),FALSE)*$E163), 0, VLOOKUP(VLOOKUP($A163, 'E4 TB Allocation Details'!$A$18:$L$205, MATCH("Misc ID", 'E4 TB Allocation Details'!$A$18:$L$18, 0),FALSE), 'E2 Allocators'!$B$15:$W$361, MATCH('O5 Details by Class &amp; Accounts'!BK$18, 'E2 Allocators'!$B$15:$W$15, 0),FALSE)*$E163)</f>
        <v>0</v>
      </c>
      <c r="BL163" s="1411">
        <f>IF(ISERROR(VLOOKUP(VLOOKUP($A163, 'E4 TB Allocation Details'!$A$18:$L$205, MATCH("Misc ID", 'E4 TB Allocation Details'!$A$18:$L$18, 0),FALSE), 'E2 Allocators'!$B$15:$W$361, MATCH('O5 Details by Class &amp; Accounts'!BL$18, 'E2 Allocators'!$B$15:$W$15, 0),FALSE)*$E163), 0, VLOOKUP(VLOOKUP($A163, 'E4 TB Allocation Details'!$A$18:$L$205, MATCH("Misc ID", 'E4 TB Allocation Details'!$A$18:$L$18, 0),FALSE), 'E2 Allocators'!$B$15:$W$361, MATCH('O5 Details by Class &amp; Accounts'!BL$18, 'E2 Allocators'!$B$15:$W$15, 0),FALSE)*$E163)</f>
        <v>0</v>
      </c>
      <c r="BM163" s="1411">
        <f>IF(ISERROR(VLOOKUP(VLOOKUP($A163, 'E4 TB Allocation Details'!$A$18:$L$205, MATCH("Misc ID", 'E4 TB Allocation Details'!$A$18:$L$18, 0),FALSE), 'E2 Allocators'!$B$15:$W$361, MATCH('O5 Details by Class &amp; Accounts'!BM$18, 'E2 Allocators'!$B$15:$W$15, 0),FALSE)*$E163), 0, VLOOKUP(VLOOKUP($A163, 'E4 TB Allocation Details'!$A$18:$L$205, MATCH("Misc ID", 'E4 TB Allocation Details'!$A$18:$L$18, 0),FALSE), 'E2 Allocators'!$B$15:$W$361, MATCH('O5 Details by Class &amp; Accounts'!BM$18, 'E2 Allocators'!$B$15:$W$15, 0),FALSE)*$E163)</f>
        <v>0</v>
      </c>
      <c r="BN163" s="1411">
        <f>IF(ISERROR(VLOOKUP(VLOOKUP($A163, 'E4 TB Allocation Details'!$A$18:$L$205, MATCH("Misc ID", 'E4 TB Allocation Details'!$A$18:$L$18, 0),FALSE), 'E2 Allocators'!$B$15:$W$361, MATCH('O5 Details by Class &amp; Accounts'!BN$18, 'E2 Allocators'!$B$15:$W$15, 0),FALSE)*$E163), 0, VLOOKUP(VLOOKUP($A163, 'E4 TB Allocation Details'!$A$18:$L$205, MATCH("Misc ID", 'E4 TB Allocation Details'!$A$18:$L$18, 0),FALSE), 'E2 Allocators'!$B$15:$W$361, MATCH('O5 Details by Class &amp; Accounts'!BN$18, 'E2 Allocators'!$B$15:$W$15, 0),FALSE)*$E163)</f>
        <v>0</v>
      </c>
      <c r="BO163" s="1411">
        <f>IF(ISERROR(VLOOKUP(VLOOKUP($A163, 'E4 TB Allocation Details'!$A$18:$L$205, MATCH("Misc ID", 'E4 TB Allocation Details'!$A$18:$L$18, 0),FALSE), 'E2 Allocators'!$B$15:$W$361, MATCH('O5 Details by Class &amp; Accounts'!BO$18, 'E2 Allocators'!$B$15:$W$15, 0),FALSE)*$E163), 0, VLOOKUP(VLOOKUP($A163, 'E4 TB Allocation Details'!$A$18:$L$205, MATCH("Misc ID", 'E4 TB Allocation Details'!$A$18:$L$18, 0),FALSE), 'E2 Allocators'!$B$15:$W$361, MATCH('O5 Details by Class &amp; Accounts'!BO$18, 'E2 Allocators'!$B$15:$W$15, 0),FALSE)*$E163)</f>
        <v>0</v>
      </c>
      <c r="BP163" s="1411">
        <f>IF(ISERROR(VLOOKUP(VLOOKUP($A163, 'E4 TB Allocation Details'!$A$18:$L$205, MATCH("Misc ID", 'E4 TB Allocation Details'!$A$18:$L$18, 0),FALSE), 'E2 Allocators'!$B$15:$W$361, MATCH('O5 Details by Class &amp; Accounts'!BP$18, 'E2 Allocators'!$B$15:$W$15, 0),FALSE)*$E163), 0, VLOOKUP(VLOOKUP($A163, 'E4 TB Allocation Details'!$A$18:$L$205, MATCH("Misc ID", 'E4 TB Allocation Details'!$A$18:$L$18, 0),FALSE), 'E2 Allocators'!$B$15:$W$361, MATCH('O5 Details by Class &amp; Accounts'!BP$18, 'E2 Allocators'!$B$15:$W$15, 0),FALSE)*$E163)</f>
        <v>0</v>
      </c>
      <c r="BQ163" s="1411">
        <f>IF(ISERROR(VLOOKUP(VLOOKUP($A163, 'E4 TB Allocation Details'!$A$18:$L$205, MATCH("Misc ID", 'E4 TB Allocation Details'!$A$18:$L$18, 0),FALSE), 'E2 Allocators'!$B$15:$W$361, MATCH('O5 Details by Class &amp; Accounts'!BQ$18, 'E2 Allocators'!$B$15:$W$15, 0),FALSE)*$E163), 0, VLOOKUP(VLOOKUP($A163, 'E4 TB Allocation Details'!$A$18:$L$205, MATCH("Misc ID", 'E4 TB Allocation Details'!$A$18:$L$18, 0),FALSE), 'E2 Allocators'!$B$15:$W$361, MATCH('O5 Details by Class &amp; Accounts'!BQ$18, 'E2 Allocators'!$B$15:$W$15, 0),FALSE)*$E163)</f>
        <v>0</v>
      </c>
      <c r="BR163" s="1411">
        <f>IF(ISERROR(VLOOKUP(VLOOKUP($A163, 'E4 TB Allocation Details'!$A$18:$L$205, MATCH("Misc ID", 'E4 TB Allocation Details'!$A$18:$L$18, 0),FALSE), 'E2 Allocators'!$B$15:$W$361, MATCH('O5 Details by Class &amp; Accounts'!BR$18, 'E2 Allocators'!$B$15:$W$15, 0),FALSE)*$E163), 0, VLOOKUP(VLOOKUP($A163, 'E4 TB Allocation Details'!$A$18:$L$205, MATCH("Misc ID", 'E4 TB Allocation Details'!$A$18:$L$18, 0),FALSE), 'E2 Allocators'!$B$15:$W$361, MATCH('O5 Details by Class &amp; Accounts'!BR$18, 'E2 Allocators'!$B$15:$W$15, 0),FALSE)*$E163)</f>
        <v>0</v>
      </c>
      <c r="BS163" s="1411">
        <f t="shared" si="41"/>
        <v>0</v>
      </c>
      <c r="BT163" s="1411">
        <f>IF(ISERROR(VLOOKUP(VLOOKUP($A163, 'E4 TB Allocation Details'!$A$18:$L$205, MATCH("A &amp; G ID", 'E4 TB Allocation Details'!$A$18:$L$18, 0),FALSE), 'E2 Allocators'!$B$15:$W$361, MATCH('O5 Details by Class &amp; Accounts'!BT$18, 'E2 Allocators'!$B$15:$W$15, 0),FALSE)*$E163), 0, VLOOKUP(VLOOKUP($A163, 'E4 TB Allocation Details'!$A$18:$L$205, MATCH("A &amp; G ID", 'E4 TB Allocation Details'!$A$18:$L$18, 0),FALSE), 'E2 Allocators'!$B$15:$W$361, MATCH('O5 Details by Class &amp; Accounts'!BT$18, 'E2 Allocators'!$B$15:$W$15, 0),FALSE)*$E163)</f>
        <v>0</v>
      </c>
      <c r="BU163" s="1411">
        <f>IF(ISERROR(VLOOKUP(VLOOKUP($A163, 'E4 TB Allocation Details'!$A$18:$L$205, MATCH("A &amp; G ID", 'E4 TB Allocation Details'!$A$18:$L$18, 0),FALSE), 'E2 Allocators'!$B$15:$W$361, MATCH('O5 Details by Class &amp; Accounts'!BU$18, 'E2 Allocators'!$B$15:$W$15, 0),FALSE)*$E163), 0, VLOOKUP(VLOOKUP($A163, 'E4 TB Allocation Details'!$A$18:$L$205, MATCH("A &amp; G ID", 'E4 TB Allocation Details'!$A$18:$L$18, 0),FALSE), 'E2 Allocators'!$B$15:$W$361, MATCH('O5 Details by Class &amp; Accounts'!BU$18, 'E2 Allocators'!$B$15:$W$15, 0),FALSE)*$E163)</f>
        <v>0</v>
      </c>
      <c r="BV163" s="1411">
        <f>IF(ISERROR(VLOOKUP(VLOOKUP($A163, 'E4 TB Allocation Details'!$A$18:$L$205, MATCH("A &amp; G ID", 'E4 TB Allocation Details'!$A$18:$L$18, 0),FALSE), 'E2 Allocators'!$B$15:$W$361, MATCH('O5 Details by Class &amp; Accounts'!BV$18, 'E2 Allocators'!$B$15:$W$15, 0),FALSE)*$E163), 0, VLOOKUP(VLOOKUP($A163, 'E4 TB Allocation Details'!$A$18:$L$205, MATCH("A &amp; G ID", 'E4 TB Allocation Details'!$A$18:$L$18, 0),FALSE), 'E2 Allocators'!$B$15:$W$361, MATCH('O5 Details by Class &amp; Accounts'!BV$18, 'E2 Allocators'!$B$15:$W$15, 0),FALSE)*$E163)</f>
        <v>0</v>
      </c>
      <c r="BW163" s="1411">
        <f>IF(ISERROR(VLOOKUP(VLOOKUP($A163, 'E4 TB Allocation Details'!$A$18:$L$205, MATCH("A &amp; G ID", 'E4 TB Allocation Details'!$A$18:$L$18, 0),FALSE), 'E2 Allocators'!$B$15:$W$361, MATCH('O5 Details by Class &amp; Accounts'!BW$18, 'E2 Allocators'!$B$15:$W$15, 0),FALSE)*$E163), 0, VLOOKUP(VLOOKUP($A163, 'E4 TB Allocation Details'!$A$18:$L$205, MATCH("A &amp; G ID", 'E4 TB Allocation Details'!$A$18:$L$18, 0),FALSE), 'E2 Allocators'!$B$15:$W$361, MATCH('O5 Details by Class &amp; Accounts'!BW$18, 'E2 Allocators'!$B$15:$W$15, 0),FALSE)*$E163)</f>
        <v>0</v>
      </c>
      <c r="BX163" s="1411">
        <f>IF(ISERROR(VLOOKUP(VLOOKUP($A163, 'E4 TB Allocation Details'!$A$18:$L$205, MATCH("A &amp; G ID", 'E4 TB Allocation Details'!$A$18:$L$18, 0),FALSE), 'E2 Allocators'!$B$15:$W$361, MATCH('O5 Details by Class &amp; Accounts'!BX$18, 'E2 Allocators'!$B$15:$W$15, 0),FALSE)*$E163), 0, VLOOKUP(VLOOKUP($A163, 'E4 TB Allocation Details'!$A$18:$L$205, MATCH("A &amp; G ID", 'E4 TB Allocation Details'!$A$18:$L$18, 0),FALSE), 'E2 Allocators'!$B$15:$W$361, MATCH('O5 Details by Class &amp; Accounts'!BX$18, 'E2 Allocators'!$B$15:$W$15, 0),FALSE)*$E163)</f>
        <v>0</v>
      </c>
      <c r="BY163" s="1411">
        <f>IF(ISERROR(VLOOKUP(VLOOKUP($A163, 'E4 TB Allocation Details'!$A$18:$L$205, MATCH("A &amp; G ID", 'E4 TB Allocation Details'!$A$18:$L$18, 0),FALSE), 'E2 Allocators'!$B$15:$W$361, MATCH('O5 Details by Class &amp; Accounts'!BY$18, 'E2 Allocators'!$B$15:$W$15, 0),FALSE)*$E163), 0, VLOOKUP(VLOOKUP($A163, 'E4 TB Allocation Details'!$A$18:$L$205, MATCH("A &amp; G ID", 'E4 TB Allocation Details'!$A$18:$L$18, 0),FALSE), 'E2 Allocators'!$B$15:$W$361, MATCH('O5 Details by Class &amp; Accounts'!BY$18, 'E2 Allocators'!$B$15:$W$15, 0),FALSE)*$E163)</f>
        <v>0</v>
      </c>
      <c r="BZ163" s="1411">
        <f>IF(ISERROR(VLOOKUP(VLOOKUP($A163, 'E4 TB Allocation Details'!$A$18:$L$205, MATCH("A &amp; G ID", 'E4 TB Allocation Details'!$A$18:$L$18, 0),FALSE), 'E2 Allocators'!$B$15:$W$361, MATCH('O5 Details by Class &amp; Accounts'!BZ$18, 'E2 Allocators'!$B$15:$W$15, 0),FALSE)*$E163), 0, VLOOKUP(VLOOKUP($A163, 'E4 TB Allocation Details'!$A$18:$L$205, MATCH("A &amp; G ID", 'E4 TB Allocation Details'!$A$18:$L$18, 0),FALSE), 'E2 Allocators'!$B$15:$W$361, MATCH('O5 Details by Class &amp; Accounts'!BZ$18, 'E2 Allocators'!$B$15:$W$15, 0),FALSE)*$E163)</f>
        <v>0</v>
      </c>
      <c r="CA163" s="1411">
        <f>IF(ISERROR(VLOOKUP(VLOOKUP($A163, 'E4 TB Allocation Details'!$A$18:$L$205, MATCH("A &amp; G ID", 'E4 TB Allocation Details'!$A$18:$L$18, 0),FALSE), 'E2 Allocators'!$B$15:$W$361, MATCH('O5 Details by Class &amp; Accounts'!CA$18, 'E2 Allocators'!$B$15:$W$15, 0),FALSE)*$E163), 0, VLOOKUP(VLOOKUP($A163, 'E4 TB Allocation Details'!$A$18:$L$205, MATCH("A &amp; G ID", 'E4 TB Allocation Details'!$A$18:$L$18, 0),FALSE), 'E2 Allocators'!$B$15:$W$361, MATCH('O5 Details by Class &amp; Accounts'!CA$18, 'E2 Allocators'!$B$15:$W$15, 0),FALSE)*$E163)</f>
        <v>0</v>
      </c>
      <c r="CB163" s="1411">
        <f>IF(ISERROR(VLOOKUP(VLOOKUP($A163, 'E4 TB Allocation Details'!$A$18:$L$205, MATCH("A &amp; G ID", 'E4 TB Allocation Details'!$A$18:$L$18, 0),FALSE), 'E2 Allocators'!$B$15:$W$361, MATCH('O5 Details by Class &amp; Accounts'!CB$18, 'E2 Allocators'!$B$15:$W$15, 0),FALSE)*$E163), 0, VLOOKUP(VLOOKUP($A163, 'E4 TB Allocation Details'!$A$18:$L$205, MATCH("A &amp; G ID", 'E4 TB Allocation Details'!$A$18:$L$18, 0),FALSE), 'E2 Allocators'!$B$15:$W$361, MATCH('O5 Details by Class &amp; Accounts'!CB$18, 'E2 Allocators'!$B$15:$W$15, 0),FALSE)*$E163)</f>
        <v>0</v>
      </c>
      <c r="CC163" s="1411">
        <f>IF(ISERROR(VLOOKUP(VLOOKUP($A163, 'E4 TB Allocation Details'!$A$18:$L$205, MATCH("A &amp; G ID", 'E4 TB Allocation Details'!$A$18:$L$18, 0),FALSE), 'E2 Allocators'!$B$15:$W$361, MATCH('O5 Details by Class &amp; Accounts'!CC$18, 'E2 Allocators'!$B$15:$W$15, 0),FALSE)*$E163), 0, VLOOKUP(VLOOKUP($A163, 'E4 TB Allocation Details'!$A$18:$L$205, MATCH("A &amp; G ID", 'E4 TB Allocation Details'!$A$18:$L$18, 0),FALSE), 'E2 Allocators'!$B$15:$W$361, MATCH('O5 Details by Class &amp; Accounts'!CC$18, 'E2 Allocators'!$B$15:$W$15, 0),FALSE)*$E163)</f>
        <v>0</v>
      </c>
      <c r="CD163" s="1411">
        <f>IF(ISERROR(VLOOKUP(VLOOKUP($A163, 'E4 TB Allocation Details'!$A$18:$L$205, MATCH("A &amp; G ID", 'E4 TB Allocation Details'!$A$18:$L$18, 0),FALSE), 'E2 Allocators'!$B$15:$W$361, MATCH('O5 Details by Class &amp; Accounts'!CD$18, 'E2 Allocators'!$B$15:$W$15, 0),FALSE)*$E163), 0, VLOOKUP(VLOOKUP($A163, 'E4 TB Allocation Details'!$A$18:$L$205, MATCH("A &amp; G ID", 'E4 TB Allocation Details'!$A$18:$L$18, 0),FALSE), 'E2 Allocators'!$B$15:$W$361, MATCH('O5 Details by Class &amp; Accounts'!CD$18, 'E2 Allocators'!$B$15:$W$15, 0),FALSE)*$E163)</f>
        <v>0</v>
      </c>
      <c r="CE163" s="1411">
        <f>IF(ISERROR(VLOOKUP(VLOOKUP($A163, 'E4 TB Allocation Details'!$A$18:$L$205, MATCH("A &amp; G ID", 'E4 TB Allocation Details'!$A$18:$L$18, 0),FALSE), 'E2 Allocators'!$B$15:$W$361, MATCH('O5 Details by Class &amp; Accounts'!CE$18, 'E2 Allocators'!$B$15:$W$15, 0),FALSE)*$E163), 0, VLOOKUP(VLOOKUP($A163, 'E4 TB Allocation Details'!$A$18:$L$205, MATCH("A &amp; G ID", 'E4 TB Allocation Details'!$A$18:$L$18, 0),FALSE), 'E2 Allocators'!$B$15:$W$361, MATCH('O5 Details by Class &amp; Accounts'!CE$18, 'E2 Allocators'!$B$15:$W$15, 0),FALSE)*$E163)</f>
        <v>0</v>
      </c>
      <c r="CF163" s="1411">
        <f>IF(ISERROR(VLOOKUP(VLOOKUP($A163, 'E4 TB Allocation Details'!$A$18:$L$205, MATCH("A &amp; G ID", 'E4 TB Allocation Details'!$A$18:$L$18, 0),FALSE), 'E2 Allocators'!$B$15:$W$361, MATCH('O5 Details by Class &amp; Accounts'!CF$18, 'E2 Allocators'!$B$15:$W$15, 0),FALSE)*$E163), 0, VLOOKUP(VLOOKUP($A163, 'E4 TB Allocation Details'!$A$18:$L$205, MATCH("A &amp; G ID", 'E4 TB Allocation Details'!$A$18:$L$18, 0),FALSE), 'E2 Allocators'!$B$15:$W$361, MATCH('O5 Details by Class &amp; Accounts'!CF$18, 'E2 Allocators'!$B$15:$W$15, 0),FALSE)*$E163)</f>
        <v>0</v>
      </c>
      <c r="CG163" s="1411">
        <f>IF(ISERROR(VLOOKUP(VLOOKUP($A163, 'E4 TB Allocation Details'!$A$18:$L$205, MATCH("A &amp; G ID", 'E4 TB Allocation Details'!$A$18:$L$18, 0),FALSE), 'E2 Allocators'!$B$15:$W$361, MATCH('O5 Details by Class &amp; Accounts'!CG$18, 'E2 Allocators'!$B$15:$W$15, 0),FALSE)*$E163), 0, VLOOKUP(VLOOKUP($A163, 'E4 TB Allocation Details'!$A$18:$L$205, MATCH("A &amp; G ID", 'E4 TB Allocation Details'!$A$18:$L$18, 0),FALSE), 'E2 Allocators'!$B$15:$W$361, MATCH('O5 Details by Class &amp; Accounts'!CG$18, 'E2 Allocators'!$B$15:$W$15, 0),FALSE)*$E163)</f>
        <v>0</v>
      </c>
      <c r="CH163" s="1411">
        <f>IF(ISERROR(VLOOKUP(VLOOKUP($A163, 'E4 TB Allocation Details'!$A$18:$L$205, MATCH("A &amp; G ID", 'E4 TB Allocation Details'!$A$18:$L$18, 0),FALSE), 'E2 Allocators'!$B$15:$W$361, MATCH('O5 Details by Class &amp; Accounts'!CH$18, 'E2 Allocators'!$B$15:$W$15, 0),FALSE)*$E163), 0, VLOOKUP(VLOOKUP($A163, 'E4 TB Allocation Details'!$A$18:$L$205, MATCH("A &amp; G ID", 'E4 TB Allocation Details'!$A$18:$L$18, 0),FALSE), 'E2 Allocators'!$B$15:$W$361, MATCH('O5 Details by Class &amp; Accounts'!CH$18, 'E2 Allocators'!$B$15:$W$15, 0),FALSE)*$E163)</f>
        <v>0</v>
      </c>
      <c r="CI163" s="1411">
        <f>IF(ISERROR(VLOOKUP(VLOOKUP($A163, 'E4 TB Allocation Details'!$A$18:$L$205, MATCH("A &amp; G ID", 'E4 TB Allocation Details'!$A$18:$L$18, 0),FALSE), 'E2 Allocators'!$B$15:$W$361, MATCH('O5 Details by Class &amp; Accounts'!CI$18, 'E2 Allocators'!$B$15:$W$15, 0),FALSE)*$E163), 0, VLOOKUP(VLOOKUP($A163, 'E4 TB Allocation Details'!$A$18:$L$205, MATCH("A &amp; G ID", 'E4 TB Allocation Details'!$A$18:$L$18, 0),FALSE), 'E2 Allocators'!$B$15:$W$361, MATCH('O5 Details by Class &amp; Accounts'!CI$18, 'E2 Allocators'!$B$15:$W$15, 0),FALSE)*$E163)</f>
        <v>0</v>
      </c>
      <c r="CJ163" s="1411">
        <f>IF(ISERROR(VLOOKUP(VLOOKUP($A163, 'E4 TB Allocation Details'!$A$18:$L$205, MATCH("A &amp; G ID", 'E4 TB Allocation Details'!$A$18:$L$18, 0),FALSE), 'E2 Allocators'!$B$15:$W$361, MATCH('O5 Details by Class &amp; Accounts'!CJ$18, 'E2 Allocators'!$B$15:$W$15, 0),FALSE)*$E163), 0, VLOOKUP(VLOOKUP($A163, 'E4 TB Allocation Details'!$A$18:$L$205, MATCH("A &amp; G ID", 'E4 TB Allocation Details'!$A$18:$L$18, 0),FALSE), 'E2 Allocators'!$B$15:$W$361, MATCH('O5 Details by Class &amp; Accounts'!CJ$18, 'E2 Allocators'!$B$15:$W$15, 0),FALSE)*$E163)</f>
        <v>0</v>
      </c>
      <c r="CK163" s="1411">
        <f>IF(ISERROR(VLOOKUP(VLOOKUP($A163, 'E4 TB Allocation Details'!$A$18:$L$205, MATCH("A &amp; G ID", 'E4 TB Allocation Details'!$A$18:$L$18, 0),FALSE), 'E2 Allocators'!$B$15:$W$361, MATCH('O5 Details by Class &amp; Accounts'!CK$18, 'E2 Allocators'!$B$15:$W$15, 0),FALSE)*$E163), 0, VLOOKUP(VLOOKUP($A163, 'E4 TB Allocation Details'!$A$18:$L$205, MATCH("A &amp; G ID", 'E4 TB Allocation Details'!$A$18:$L$18, 0),FALSE), 'E2 Allocators'!$B$15:$W$361, MATCH('O5 Details by Class &amp; Accounts'!CK$18, 'E2 Allocators'!$B$15:$W$15, 0),FALSE)*$E163)</f>
        <v>0</v>
      </c>
      <c r="CL163" s="1411">
        <f>IF(ISERROR(VLOOKUP(VLOOKUP($A163, 'E4 TB Allocation Details'!$A$18:$L$205, MATCH("A &amp; G ID", 'E4 TB Allocation Details'!$A$18:$L$18, 0),FALSE), 'E2 Allocators'!$B$15:$W$361, MATCH('O5 Details by Class &amp; Accounts'!CL$18, 'E2 Allocators'!$B$15:$W$15, 0),FALSE)*$E163), 0, VLOOKUP(VLOOKUP($A163, 'E4 TB Allocation Details'!$A$18:$L$205, MATCH("A &amp; G ID", 'E4 TB Allocation Details'!$A$18:$L$18, 0),FALSE), 'E2 Allocators'!$B$15:$W$361, MATCH('O5 Details by Class &amp; Accounts'!CL$18, 'E2 Allocators'!$B$15:$W$15, 0),FALSE)*$E163)</f>
        <v>0</v>
      </c>
      <c r="CM163" s="1411">
        <f>IF(ISERROR(VLOOKUP(VLOOKUP($A163, 'E4 TB Allocation Details'!$A$18:$L$205, MATCH("A &amp; G ID", 'E4 TB Allocation Details'!$A$18:$L$18, 0),FALSE), 'E2 Allocators'!$B$15:$W$361, MATCH('O5 Details by Class &amp; Accounts'!CM$18, 'E2 Allocators'!$B$15:$W$15, 0),FALSE)*$E163), 0, VLOOKUP(VLOOKUP($A163, 'E4 TB Allocation Details'!$A$18:$L$205, MATCH("A &amp; G ID", 'E4 TB Allocation Details'!$A$18:$L$18, 0),FALSE), 'E2 Allocators'!$B$15:$W$361, MATCH('O5 Details by Class &amp; Accounts'!CM$18, 'E2 Allocators'!$B$15:$W$15, 0),FALSE)*$E163)</f>
        <v>0</v>
      </c>
      <c r="CN163" s="1411">
        <f t="shared" si="42"/>
        <v>0</v>
      </c>
      <c r="CO163" s="1791">
        <f t="shared" si="43"/>
        <v>0</v>
      </c>
      <c r="CQ163" s="2086" t="s">
        <v>504</v>
      </c>
    </row>
    <row r="164" spans="1:95" s="80" customFormat="1" ht="12.75">
      <c r="A164" s="1181">
        <v>5335</v>
      </c>
      <c r="B164" s="1182" t="s">
        <v>348</v>
      </c>
      <c r="C164" s="1788">
        <f>IF(ISERROR(VLOOKUP($A164,'I3 TB Data'!$A$23:$H$458,MATCH('O5 Details by Class &amp; Accounts'!$C$18, 'I3 TB Data'!$A$23:$H$23,0),0)), 0, VLOOKUP($A164,'I3 TB Data'!$A$23:$H$458,MATCH('O5 Details by Class &amp; Accounts'!$C$18,'I3 TB Data'!$A$23:$H$23,0),0))</f>
        <v>160000</v>
      </c>
      <c r="D164" s="1789"/>
      <c r="E164" s="1788">
        <f t="shared" si="37"/>
        <v>160000</v>
      </c>
      <c r="F164" s="1790">
        <f>IF(ISERROR(VLOOKUP($A164, 'E1 Categorization'!A33:E122, MATCH("Customer Component", 'E1 Categorization'!$A$33:$E$33,0), 0)), 0, IF(VLOOKUP($A164, 'E1 Categorization'!A33:E122, MATCH("Customer Component", 'E1 Categorization'!$A$33:$E$33,0), 0)=0, 'O5 Details by Class &amp; Accounts'!$E164, IF(AND(VLOOKUP($A164, 'E1 Categorization'!A33:E122, MATCH("Customer Component", 'E1 Categorization'!$A$33:$E$33,0), 0) &gt;0, VLOOKUP($A164, 'E1 Categorization'!A33:E122, MATCH("Customer Component", 'E1 Categorization'!$A$33:$E$33,0), 0)&lt;1), 'O5 Details by Class &amp; Accounts'!$E164*(1-VLOOKUP($A164, 'E1 Categorization'!A33:E122, MATCH("Customer Component", 'E1 Categorization'!$A$33:$E$33,0), 0)), 0)))</f>
        <v>0</v>
      </c>
      <c r="G164" s="1790">
        <f t="shared" si="38"/>
        <v>160000</v>
      </c>
      <c r="H164" s="1411">
        <f t="shared" si="39"/>
        <v>160000</v>
      </c>
      <c r="I164" s="1411">
        <f>IF(ISERROR(VLOOKUP(VLOOKUP($A164, 'E4 TB Allocation Details'!$A$18:$L$205, MATCH("Demand ID", 'E4 TB Allocation Details'!$A$18:$L$18, 0),FALSE), 'E2 Allocators'!$B$15:$W$361, MATCH('O5 Details by Class &amp; Accounts'!I$18, 'E2 Allocators'!$B$15:$W$15, 0),FALSE)*$F164), 0, VLOOKUP(VLOOKUP($A164, 'E4 TB Allocation Details'!$A$18:$L$205, MATCH("Demand ID", 'E4 TB Allocation Details'!$A$18:$L$18, 0),FALSE), 'E2 Allocators'!$B$15:$W$361, MATCH('O5 Details by Class &amp; Accounts'!I$18, 'E2 Allocators'!$B$15:$W$15, 0),FALSE)*$F164)</f>
        <v>0</v>
      </c>
      <c r="J164" s="1411">
        <f>IF(ISERROR(VLOOKUP(VLOOKUP($A164, 'E4 TB Allocation Details'!$A$18:$L$205, MATCH("Demand ID", 'E4 TB Allocation Details'!$A$18:$L$18, 0),FALSE), 'E2 Allocators'!$B$15:$W$361, MATCH('O5 Details by Class &amp; Accounts'!J$18, 'E2 Allocators'!$B$15:$W$15, 0),FALSE)*$F164), 0, VLOOKUP(VLOOKUP($A164, 'E4 TB Allocation Details'!$A$18:$L$205, MATCH("Demand ID", 'E4 TB Allocation Details'!$A$18:$L$18, 0),FALSE), 'E2 Allocators'!$B$15:$W$361, MATCH('O5 Details by Class &amp; Accounts'!J$18, 'E2 Allocators'!$B$15:$W$15, 0),FALSE)*$F164)</f>
        <v>0</v>
      </c>
      <c r="K164" s="1411">
        <f>IF(ISERROR(VLOOKUP(VLOOKUP($A164, 'E4 TB Allocation Details'!$A$18:$L$205, MATCH("Demand ID", 'E4 TB Allocation Details'!$A$18:$L$18, 0),FALSE), 'E2 Allocators'!$B$15:$W$361, MATCH('O5 Details by Class &amp; Accounts'!K$18, 'E2 Allocators'!$B$15:$W$15, 0),FALSE)*$F164), 0, VLOOKUP(VLOOKUP($A164, 'E4 TB Allocation Details'!$A$18:$L$205, MATCH("Demand ID", 'E4 TB Allocation Details'!$A$18:$L$18, 0),FALSE), 'E2 Allocators'!$B$15:$W$361, MATCH('O5 Details by Class &amp; Accounts'!K$18, 'E2 Allocators'!$B$15:$W$15, 0),FALSE)*$F164)</f>
        <v>0</v>
      </c>
      <c r="L164" s="1411">
        <f>IF(ISERROR(VLOOKUP(VLOOKUP($A164, 'E4 TB Allocation Details'!$A$18:$L$205, MATCH("Demand ID", 'E4 TB Allocation Details'!$A$18:$L$18, 0),FALSE), 'E2 Allocators'!$B$15:$W$361, MATCH('O5 Details by Class &amp; Accounts'!L$18, 'E2 Allocators'!$B$15:$W$15, 0),FALSE)*$F164), 0, VLOOKUP(VLOOKUP($A164, 'E4 TB Allocation Details'!$A$18:$L$205, MATCH("Demand ID", 'E4 TB Allocation Details'!$A$18:$L$18, 0),FALSE), 'E2 Allocators'!$B$15:$W$361, MATCH('O5 Details by Class &amp; Accounts'!L$18, 'E2 Allocators'!$B$15:$W$15, 0),FALSE)*$F164)</f>
        <v>0</v>
      </c>
      <c r="M164" s="1411">
        <f>IF(ISERROR(VLOOKUP(VLOOKUP($A164, 'E4 TB Allocation Details'!$A$18:$L$205, MATCH("Demand ID", 'E4 TB Allocation Details'!$A$18:$L$18, 0),FALSE), 'E2 Allocators'!$B$15:$W$361, MATCH('O5 Details by Class &amp; Accounts'!M$18, 'E2 Allocators'!$B$15:$W$15, 0),FALSE)*$F164), 0, VLOOKUP(VLOOKUP($A164, 'E4 TB Allocation Details'!$A$18:$L$205, MATCH("Demand ID", 'E4 TB Allocation Details'!$A$18:$L$18, 0),FALSE), 'E2 Allocators'!$B$15:$W$361, MATCH('O5 Details by Class &amp; Accounts'!M$18, 'E2 Allocators'!$B$15:$W$15, 0),FALSE)*$F164)</f>
        <v>0</v>
      </c>
      <c r="N164" s="1411">
        <f>IF(ISERROR(VLOOKUP(VLOOKUP($A164, 'E4 TB Allocation Details'!$A$18:$L$205, MATCH("Demand ID", 'E4 TB Allocation Details'!$A$18:$L$18, 0),FALSE), 'E2 Allocators'!$B$15:$W$361, MATCH('O5 Details by Class &amp; Accounts'!N$18, 'E2 Allocators'!$B$15:$W$15, 0),FALSE)*$F164), 0, VLOOKUP(VLOOKUP($A164, 'E4 TB Allocation Details'!$A$18:$L$205, MATCH("Demand ID", 'E4 TB Allocation Details'!$A$18:$L$18, 0),FALSE), 'E2 Allocators'!$B$15:$W$361, MATCH('O5 Details by Class &amp; Accounts'!N$18, 'E2 Allocators'!$B$15:$W$15, 0),FALSE)*$F164)</f>
        <v>0</v>
      </c>
      <c r="O164" s="1411">
        <f>IF(ISERROR(VLOOKUP(VLOOKUP($A164, 'E4 TB Allocation Details'!$A$18:$L$205, MATCH("Demand ID", 'E4 TB Allocation Details'!$A$18:$L$18, 0),FALSE), 'E2 Allocators'!$B$15:$W$361, MATCH('O5 Details by Class &amp; Accounts'!O$18, 'E2 Allocators'!$B$15:$W$15, 0),FALSE)*$F164), 0, VLOOKUP(VLOOKUP($A164, 'E4 TB Allocation Details'!$A$18:$L$205, MATCH("Demand ID", 'E4 TB Allocation Details'!$A$18:$L$18, 0),FALSE), 'E2 Allocators'!$B$15:$W$361, MATCH('O5 Details by Class &amp; Accounts'!O$18, 'E2 Allocators'!$B$15:$W$15, 0),FALSE)*$F164)</f>
        <v>0</v>
      </c>
      <c r="P164" s="1411">
        <f>IF(ISERROR(VLOOKUP(VLOOKUP($A164, 'E4 TB Allocation Details'!$A$18:$L$205, MATCH("Demand ID", 'E4 TB Allocation Details'!$A$18:$L$18, 0),FALSE), 'E2 Allocators'!$B$15:$W$361, MATCH('O5 Details by Class &amp; Accounts'!P$18, 'E2 Allocators'!$B$15:$W$15, 0),FALSE)*$F164), 0, VLOOKUP(VLOOKUP($A164, 'E4 TB Allocation Details'!$A$18:$L$205, MATCH("Demand ID", 'E4 TB Allocation Details'!$A$18:$L$18, 0),FALSE), 'E2 Allocators'!$B$15:$W$361, MATCH('O5 Details by Class &amp; Accounts'!P$18, 'E2 Allocators'!$B$15:$W$15, 0),FALSE)*$F164)</f>
        <v>0</v>
      </c>
      <c r="Q164" s="1411">
        <f>IF(ISERROR(VLOOKUP(VLOOKUP($A164, 'E4 TB Allocation Details'!$A$18:$L$205, MATCH("Demand ID", 'E4 TB Allocation Details'!$A$18:$L$18, 0),FALSE), 'E2 Allocators'!$B$15:$W$361, MATCH('O5 Details by Class &amp; Accounts'!Q$18, 'E2 Allocators'!$B$15:$W$15, 0),FALSE)*$F164), 0, VLOOKUP(VLOOKUP($A164, 'E4 TB Allocation Details'!$A$18:$L$205, MATCH("Demand ID", 'E4 TB Allocation Details'!$A$18:$L$18, 0),FALSE), 'E2 Allocators'!$B$15:$W$361, MATCH('O5 Details by Class &amp; Accounts'!Q$18, 'E2 Allocators'!$B$15:$W$15, 0),FALSE)*$F164)</f>
        <v>0</v>
      </c>
      <c r="R164" s="1411">
        <f>IF(ISERROR(VLOOKUP(VLOOKUP($A164, 'E4 TB Allocation Details'!$A$18:$L$205, MATCH("Demand ID", 'E4 TB Allocation Details'!$A$18:$L$18, 0),FALSE), 'E2 Allocators'!$B$15:$W$361, MATCH('O5 Details by Class &amp; Accounts'!R$18, 'E2 Allocators'!$B$15:$W$15, 0),FALSE)*$F164), 0, VLOOKUP(VLOOKUP($A164, 'E4 TB Allocation Details'!$A$18:$L$205, MATCH("Demand ID", 'E4 TB Allocation Details'!$A$18:$L$18, 0),FALSE), 'E2 Allocators'!$B$15:$W$361, MATCH('O5 Details by Class &amp; Accounts'!R$18, 'E2 Allocators'!$B$15:$W$15, 0),FALSE)*$F164)</f>
        <v>0</v>
      </c>
      <c r="S164" s="1411">
        <f>IF(ISERROR(VLOOKUP(VLOOKUP($A164, 'E4 TB Allocation Details'!$A$18:$L$205, MATCH("Demand ID", 'E4 TB Allocation Details'!$A$18:$L$18, 0),FALSE), 'E2 Allocators'!$B$15:$W$361, MATCH('O5 Details by Class &amp; Accounts'!S$18, 'E2 Allocators'!$B$15:$W$15, 0),FALSE)*$F164), 0, VLOOKUP(VLOOKUP($A164, 'E4 TB Allocation Details'!$A$18:$L$205, MATCH("Demand ID", 'E4 TB Allocation Details'!$A$18:$L$18, 0),FALSE), 'E2 Allocators'!$B$15:$W$361, MATCH('O5 Details by Class &amp; Accounts'!S$18, 'E2 Allocators'!$B$15:$W$15, 0),FALSE)*$F164)</f>
        <v>0</v>
      </c>
      <c r="T164" s="1411">
        <f>IF(ISERROR(VLOOKUP(VLOOKUP($A164, 'E4 TB Allocation Details'!$A$18:$L$205, MATCH("Demand ID", 'E4 TB Allocation Details'!$A$18:$L$18, 0),FALSE), 'E2 Allocators'!$B$15:$W$361, MATCH('O5 Details by Class &amp; Accounts'!T$18, 'E2 Allocators'!$B$15:$W$15, 0),FALSE)*$F164), 0, VLOOKUP(VLOOKUP($A164, 'E4 TB Allocation Details'!$A$18:$L$205, MATCH("Demand ID", 'E4 TB Allocation Details'!$A$18:$L$18, 0),FALSE), 'E2 Allocators'!$B$15:$W$361, MATCH('O5 Details by Class &amp; Accounts'!T$18, 'E2 Allocators'!$B$15:$W$15, 0),FALSE)*$F164)</f>
        <v>0</v>
      </c>
      <c r="U164" s="1411">
        <f>IF(ISERROR(VLOOKUP(VLOOKUP($A164, 'E4 TB Allocation Details'!$A$18:$L$205, MATCH("Demand ID", 'E4 TB Allocation Details'!$A$18:$L$18, 0),FALSE), 'E2 Allocators'!$B$15:$W$361, MATCH('O5 Details by Class &amp; Accounts'!U$18, 'E2 Allocators'!$B$15:$W$15, 0),FALSE)*$F164), 0, VLOOKUP(VLOOKUP($A164, 'E4 TB Allocation Details'!$A$18:$L$205, MATCH("Demand ID", 'E4 TB Allocation Details'!$A$18:$L$18, 0),FALSE), 'E2 Allocators'!$B$15:$W$361, MATCH('O5 Details by Class &amp; Accounts'!U$18, 'E2 Allocators'!$B$15:$W$15, 0),FALSE)*$F164)</f>
        <v>0</v>
      </c>
      <c r="V164" s="1411">
        <f>IF(ISERROR(VLOOKUP(VLOOKUP($A164, 'E4 TB Allocation Details'!$A$18:$L$205, MATCH("Demand ID", 'E4 TB Allocation Details'!$A$18:$L$18, 0),FALSE), 'E2 Allocators'!$B$15:$W$361, MATCH('O5 Details by Class &amp; Accounts'!V$18, 'E2 Allocators'!$B$15:$W$15, 0),FALSE)*$F164), 0, VLOOKUP(VLOOKUP($A164, 'E4 TB Allocation Details'!$A$18:$L$205, MATCH("Demand ID", 'E4 TB Allocation Details'!$A$18:$L$18, 0),FALSE), 'E2 Allocators'!$B$15:$W$361, MATCH('O5 Details by Class &amp; Accounts'!V$18, 'E2 Allocators'!$B$15:$W$15, 0),FALSE)*$F164)</f>
        <v>0</v>
      </c>
      <c r="W164" s="1411">
        <f>IF(ISERROR(VLOOKUP(VLOOKUP($A164, 'E4 TB Allocation Details'!$A$18:$L$205, MATCH("Demand ID", 'E4 TB Allocation Details'!$A$18:$L$18, 0),FALSE), 'E2 Allocators'!$B$15:$W$361, MATCH('O5 Details by Class &amp; Accounts'!W$18, 'E2 Allocators'!$B$15:$W$15, 0),FALSE)*$F164), 0, VLOOKUP(VLOOKUP($A164, 'E4 TB Allocation Details'!$A$18:$L$205, MATCH("Demand ID", 'E4 TB Allocation Details'!$A$18:$L$18, 0),FALSE), 'E2 Allocators'!$B$15:$W$361, MATCH('O5 Details by Class &amp; Accounts'!W$18, 'E2 Allocators'!$B$15:$W$15, 0),FALSE)*$F164)</f>
        <v>0</v>
      </c>
      <c r="X164" s="1411">
        <f>IF(ISERROR(VLOOKUP(VLOOKUP($A164, 'E4 TB Allocation Details'!$A$18:$L$205, MATCH("Demand ID", 'E4 TB Allocation Details'!$A$18:$L$18, 0),FALSE), 'E2 Allocators'!$B$15:$W$361, MATCH('O5 Details by Class &amp; Accounts'!X$18, 'E2 Allocators'!$B$15:$W$15, 0),FALSE)*$F164), 0, VLOOKUP(VLOOKUP($A164, 'E4 TB Allocation Details'!$A$18:$L$205, MATCH("Demand ID", 'E4 TB Allocation Details'!$A$18:$L$18, 0),FALSE), 'E2 Allocators'!$B$15:$W$361, MATCH('O5 Details by Class &amp; Accounts'!X$18, 'E2 Allocators'!$B$15:$W$15, 0),FALSE)*$F164)</f>
        <v>0</v>
      </c>
      <c r="Y164" s="1411">
        <f>IF(ISERROR(VLOOKUP(VLOOKUP($A164, 'E4 TB Allocation Details'!$A$18:$L$205, MATCH("Demand ID", 'E4 TB Allocation Details'!$A$18:$L$18, 0),FALSE), 'E2 Allocators'!$B$15:$W$361, MATCH('O5 Details by Class &amp; Accounts'!Y$18, 'E2 Allocators'!$B$15:$W$15, 0),FALSE)*$F164), 0, VLOOKUP(VLOOKUP($A164, 'E4 TB Allocation Details'!$A$18:$L$205, MATCH("Demand ID", 'E4 TB Allocation Details'!$A$18:$L$18, 0),FALSE), 'E2 Allocators'!$B$15:$W$361, MATCH('O5 Details by Class &amp; Accounts'!Y$18, 'E2 Allocators'!$B$15:$W$15, 0),FALSE)*$F164)</f>
        <v>0</v>
      </c>
      <c r="Z164" s="1411">
        <f>IF(ISERROR(VLOOKUP(VLOOKUP($A164, 'E4 TB Allocation Details'!$A$18:$L$205, MATCH("Demand ID", 'E4 TB Allocation Details'!$A$18:$L$18, 0),FALSE), 'E2 Allocators'!$B$15:$W$361, MATCH('O5 Details by Class &amp; Accounts'!Z$18, 'E2 Allocators'!$B$15:$W$15, 0),FALSE)*$F164), 0, VLOOKUP(VLOOKUP($A164, 'E4 TB Allocation Details'!$A$18:$L$205, MATCH("Demand ID", 'E4 TB Allocation Details'!$A$18:$L$18, 0),FALSE), 'E2 Allocators'!$B$15:$W$361, MATCH('O5 Details by Class &amp; Accounts'!Z$18, 'E2 Allocators'!$B$15:$W$15, 0),FALSE)*$F164)</f>
        <v>0</v>
      </c>
      <c r="AA164" s="1411">
        <f>IF(ISERROR(VLOOKUP(VLOOKUP($A164, 'E4 TB Allocation Details'!$A$18:$L$205, MATCH("Demand ID", 'E4 TB Allocation Details'!$A$18:$L$18, 0),FALSE), 'E2 Allocators'!$B$15:$W$361, MATCH('O5 Details by Class &amp; Accounts'!AA$18, 'E2 Allocators'!$B$15:$W$15, 0),FALSE)*$F164), 0, VLOOKUP(VLOOKUP($A164, 'E4 TB Allocation Details'!$A$18:$L$205, MATCH("Demand ID", 'E4 TB Allocation Details'!$A$18:$L$18, 0),FALSE), 'E2 Allocators'!$B$15:$W$361, MATCH('O5 Details by Class &amp; Accounts'!AA$18, 'E2 Allocators'!$B$15:$W$15, 0),FALSE)*$F164)</f>
        <v>0</v>
      </c>
      <c r="AB164" s="1411">
        <f>IF(ISERROR(VLOOKUP(VLOOKUP($A164, 'E4 TB Allocation Details'!$A$18:$L$205, MATCH("Demand ID", 'E4 TB Allocation Details'!$A$18:$L$18, 0),FALSE), 'E2 Allocators'!$B$15:$W$361, MATCH('O5 Details by Class &amp; Accounts'!AB$18, 'E2 Allocators'!$B$15:$W$15, 0),FALSE)*$F164), 0, VLOOKUP(VLOOKUP($A164, 'E4 TB Allocation Details'!$A$18:$L$205, MATCH("Demand ID", 'E4 TB Allocation Details'!$A$18:$L$18, 0),FALSE), 'E2 Allocators'!$B$15:$W$361, MATCH('O5 Details by Class &amp; Accounts'!AB$18, 'E2 Allocators'!$B$15:$W$15, 0),FALSE)*$F164)</f>
        <v>0</v>
      </c>
      <c r="AC164" s="1411">
        <f t="shared" si="40"/>
        <v>0</v>
      </c>
      <c r="AD164" s="1411">
        <f>IF(ISERROR(VLOOKUP(VLOOKUP($A164, 'E4 TB Allocation Details'!$A$18:$L$205, MATCH("Customer ID", 'E4 TB Allocation Details'!$A$18:$L$18, 0),FALSE), 'E2 Allocators'!$B$15:$W$361, MATCH('O5 Details by Class &amp; Accounts'!AD$18, 'E2 Allocators'!$B$15:$W$15, 0),FALSE)*$G164), 0, VLOOKUP(VLOOKUP($A164, 'E4 TB Allocation Details'!$A$18:$L$205, MATCH("Customer ID", 'E4 TB Allocation Details'!$A$18:$L$18, 0),FALSE), 'E2 Allocators'!$B$15:$W$361, MATCH('O5 Details by Class &amp; Accounts'!AD$18, 'E2 Allocators'!$B$15:$W$15, 0),FALSE)*$G164)</f>
        <v>100962.9059369633</v>
      </c>
      <c r="AE164" s="1411">
        <f>IF(ISERROR(VLOOKUP(VLOOKUP($A164, 'E4 TB Allocation Details'!$A$18:$L$205, MATCH("Customer ID", 'E4 TB Allocation Details'!$A$18:$L$18, 0),FALSE), 'E2 Allocators'!$B$15:$W$361, MATCH('O5 Details by Class &amp; Accounts'!AE$18, 'E2 Allocators'!$B$15:$W$15, 0),FALSE)*$G164), 0, VLOOKUP(VLOOKUP($A164, 'E4 TB Allocation Details'!$A$18:$L$205, MATCH("Customer ID", 'E4 TB Allocation Details'!$A$18:$L$18, 0),FALSE), 'E2 Allocators'!$B$15:$W$361, MATCH('O5 Details by Class &amp; Accounts'!AE$18, 'E2 Allocators'!$B$15:$W$15, 0),FALSE)*$G164)</f>
        <v>13848.207249354278</v>
      </c>
      <c r="AF164" s="1411">
        <f>IF(ISERROR(VLOOKUP(VLOOKUP($A164, 'E4 TB Allocation Details'!$A$18:$L$205, MATCH("Customer ID", 'E4 TB Allocation Details'!$A$18:$L$18, 0),FALSE), 'E2 Allocators'!$B$15:$W$361, MATCH('O5 Details by Class &amp; Accounts'!AF$18, 'E2 Allocators'!$B$15:$W$15, 0),FALSE)*$G164), 0, VLOOKUP(VLOOKUP($A164, 'E4 TB Allocation Details'!$A$18:$L$205, MATCH("Customer ID", 'E4 TB Allocation Details'!$A$18:$L$18, 0),FALSE), 'E2 Allocators'!$B$15:$W$361, MATCH('O5 Details by Class &amp; Accounts'!AF$18, 'E2 Allocators'!$B$15:$W$15, 0),FALSE)*$G164)</f>
        <v>45188.886813682388</v>
      </c>
      <c r="AG164" s="1411">
        <f>IF(ISERROR(VLOOKUP(VLOOKUP($A164, 'E4 TB Allocation Details'!$A$18:$L$205, MATCH("Customer ID", 'E4 TB Allocation Details'!$A$18:$L$18, 0),FALSE), 'E2 Allocators'!$B$15:$W$361, MATCH('O5 Details by Class &amp; Accounts'!AG$18, 'E2 Allocators'!$B$15:$W$15, 0),FALSE)*$G164), 0, VLOOKUP(VLOOKUP($A164, 'E4 TB Allocation Details'!$A$18:$L$205, MATCH("Customer ID", 'E4 TB Allocation Details'!$A$18:$L$18, 0),FALSE), 'E2 Allocators'!$B$15:$W$361, MATCH('O5 Details by Class &amp; Accounts'!AG$18, 'E2 Allocators'!$B$15:$W$15, 0),FALSE)*$G164)</f>
        <v>0</v>
      </c>
      <c r="AH164" s="1411">
        <f>IF(ISERROR(VLOOKUP(VLOOKUP($A164, 'E4 TB Allocation Details'!$A$18:$L$205, MATCH("Customer ID", 'E4 TB Allocation Details'!$A$18:$L$18, 0),FALSE), 'E2 Allocators'!$B$15:$W$361, MATCH('O5 Details by Class &amp; Accounts'!AH$18, 'E2 Allocators'!$B$15:$W$15, 0),FALSE)*$G164), 0, VLOOKUP(VLOOKUP($A164, 'E4 TB Allocation Details'!$A$18:$L$205, MATCH("Customer ID", 'E4 TB Allocation Details'!$A$18:$L$18, 0),FALSE), 'E2 Allocators'!$B$15:$W$361, MATCH('O5 Details by Class &amp; Accounts'!AH$18, 'E2 Allocators'!$B$15:$W$15, 0),FALSE)*$G164)</f>
        <v>0</v>
      </c>
      <c r="AI164" s="1411">
        <f>IF(ISERROR(VLOOKUP(VLOOKUP($A164, 'E4 TB Allocation Details'!$A$18:$L$205, MATCH("Customer ID", 'E4 TB Allocation Details'!$A$18:$L$18, 0),FALSE), 'E2 Allocators'!$B$15:$W$361, MATCH('O5 Details by Class &amp; Accounts'!AI$18, 'E2 Allocators'!$B$15:$W$15, 0),FALSE)*$G164), 0, VLOOKUP(VLOOKUP($A164, 'E4 TB Allocation Details'!$A$18:$L$205, MATCH("Customer ID", 'E4 TB Allocation Details'!$A$18:$L$18, 0),FALSE), 'E2 Allocators'!$B$15:$W$361, MATCH('O5 Details by Class &amp; Accounts'!AI$18, 'E2 Allocators'!$B$15:$W$15, 0),FALSE)*$G164)</f>
        <v>0</v>
      </c>
      <c r="AJ164" s="1411">
        <f>IF(ISERROR(VLOOKUP(VLOOKUP($A164, 'E4 TB Allocation Details'!$A$18:$L$205, MATCH("Customer ID", 'E4 TB Allocation Details'!$A$18:$L$18, 0),FALSE), 'E2 Allocators'!$B$15:$W$361, MATCH('O5 Details by Class &amp; Accounts'!AJ$18, 'E2 Allocators'!$B$15:$W$15, 0),FALSE)*$G164), 0, VLOOKUP(VLOOKUP($A164, 'E4 TB Allocation Details'!$A$18:$L$205, MATCH("Customer ID", 'E4 TB Allocation Details'!$A$18:$L$18, 0),FALSE), 'E2 Allocators'!$B$15:$W$361, MATCH('O5 Details by Class &amp; Accounts'!AJ$18, 'E2 Allocators'!$B$15:$W$15, 0),FALSE)*$G164)</f>
        <v>0</v>
      </c>
      <c r="AK164" s="1411">
        <f>IF(ISERROR(VLOOKUP(VLOOKUP($A164, 'E4 TB Allocation Details'!$A$18:$L$205, MATCH("Customer ID", 'E4 TB Allocation Details'!$A$18:$L$18, 0),FALSE), 'E2 Allocators'!$B$15:$W$361, MATCH('O5 Details by Class &amp; Accounts'!AK$18, 'E2 Allocators'!$B$15:$W$15, 0),FALSE)*$G164), 0, VLOOKUP(VLOOKUP($A164, 'E4 TB Allocation Details'!$A$18:$L$205, MATCH("Customer ID", 'E4 TB Allocation Details'!$A$18:$L$18, 0),FALSE), 'E2 Allocators'!$B$15:$W$361, MATCH('O5 Details by Class &amp; Accounts'!AK$18, 'E2 Allocators'!$B$15:$W$15, 0),FALSE)*$G164)</f>
        <v>0</v>
      </c>
      <c r="AL164" s="1411">
        <f>IF(ISERROR(VLOOKUP(VLOOKUP($A164, 'E4 TB Allocation Details'!$A$18:$L$205, MATCH("Customer ID", 'E4 TB Allocation Details'!$A$18:$L$18, 0),FALSE), 'E2 Allocators'!$B$15:$W$361, MATCH('O5 Details by Class &amp; Accounts'!AL$18, 'E2 Allocators'!$B$15:$W$15, 0),FALSE)*$G164), 0, VLOOKUP(VLOOKUP($A164, 'E4 TB Allocation Details'!$A$18:$L$205, MATCH("Customer ID", 'E4 TB Allocation Details'!$A$18:$L$18, 0),FALSE), 'E2 Allocators'!$B$15:$W$361, MATCH('O5 Details by Class &amp; Accounts'!AL$18, 'E2 Allocators'!$B$15:$W$15, 0),FALSE)*$G164)</f>
        <v>0</v>
      </c>
      <c r="AM164" s="1411">
        <f>IF(ISERROR(VLOOKUP(VLOOKUP($A164, 'E4 TB Allocation Details'!$A$18:$L$205, MATCH("Customer ID", 'E4 TB Allocation Details'!$A$18:$L$18, 0),FALSE), 'E2 Allocators'!$B$15:$W$361, MATCH('O5 Details by Class &amp; Accounts'!AM$18, 'E2 Allocators'!$B$15:$W$15, 0),FALSE)*$G164), 0, VLOOKUP(VLOOKUP($A164, 'E4 TB Allocation Details'!$A$18:$L$205, MATCH("Customer ID", 'E4 TB Allocation Details'!$A$18:$L$18, 0),FALSE), 'E2 Allocators'!$B$15:$W$361, MATCH('O5 Details by Class &amp; Accounts'!AM$18, 'E2 Allocators'!$B$15:$W$15, 0),FALSE)*$G164)</f>
        <v>0</v>
      </c>
      <c r="AN164" s="1411">
        <f>IF(ISERROR(VLOOKUP(VLOOKUP($A164, 'E4 TB Allocation Details'!$A$18:$L$205, MATCH("Customer ID", 'E4 TB Allocation Details'!$A$18:$L$18, 0),FALSE), 'E2 Allocators'!$B$15:$W$361, MATCH('O5 Details by Class &amp; Accounts'!AN$18, 'E2 Allocators'!$B$15:$W$15, 0),FALSE)*$G164), 0, VLOOKUP(VLOOKUP($A164, 'E4 TB Allocation Details'!$A$18:$L$205, MATCH("Customer ID", 'E4 TB Allocation Details'!$A$18:$L$18, 0),FALSE), 'E2 Allocators'!$B$15:$W$361, MATCH('O5 Details by Class &amp; Accounts'!AN$18, 'E2 Allocators'!$B$15:$W$15, 0),FALSE)*$G164)</f>
        <v>0</v>
      </c>
      <c r="AO164" s="1411">
        <f>IF(ISERROR(VLOOKUP(VLOOKUP($A164, 'E4 TB Allocation Details'!$A$18:$L$205, MATCH("Customer ID", 'E4 TB Allocation Details'!$A$18:$L$18, 0),FALSE), 'E2 Allocators'!$B$15:$W$361, MATCH('O5 Details by Class &amp; Accounts'!AO$18, 'E2 Allocators'!$B$15:$W$15, 0),FALSE)*$G164), 0, VLOOKUP(VLOOKUP($A164, 'E4 TB Allocation Details'!$A$18:$L$205, MATCH("Customer ID", 'E4 TB Allocation Details'!$A$18:$L$18, 0),FALSE), 'E2 Allocators'!$B$15:$W$361, MATCH('O5 Details by Class &amp; Accounts'!AO$18, 'E2 Allocators'!$B$15:$W$15, 0),FALSE)*$G164)</f>
        <v>0</v>
      </c>
      <c r="AP164" s="1411">
        <f>IF(ISERROR(VLOOKUP(VLOOKUP($A164, 'E4 TB Allocation Details'!$A$18:$L$205, MATCH("Customer ID", 'E4 TB Allocation Details'!$A$18:$L$18, 0),FALSE), 'E2 Allocators'!$B$15:$W$361, MATCH('O5 Details by Class &amp; Accounts'!AP$18, 'E2 Allocators'!$B$15:$W$15, 0),FALSE)*$G164), 0, VLOOKUP(VLOOKUP($A164, 'E4 TB Allocation Details'!$A$18:$L$205, MATCH("Customer ID", 'E4 TB Allocation Details'!$A$18:$L$18, 0),FALSE), 'E2 Allocators'!$B$15:$W$361, MATCH('O5 Details by Class &amp; Accounts'!AP$18, 'E2 Allocators'!$B$15:$W$15, 0),FALSE)*$G164)</f>
        <v>0</v>
      </c>
      <c r="AQ164" s="1411">
        <f>IF(ISERROR(VLOOKUP(VLOOKUP($A164, 'E4 TB Allocation Details'!$A$18:$L$205, MATCH("Customer ID", 'E4 TB Allocation Details'!$A$18:$L$18, 0),FALSE), 'E2 Allocators'!$B$15:$W$361, MATCH('O5 Details by Class &amp; Accounts'!AQ$18, 'E2 Allocators'!$B$15:$W$15, 0),FALSE)*$G164), 0, VLOOKUP(VLOOKUP($A164, 'E4 TB Allocation Details'!$A$18:$L$205, MATCH("Customer ID", 'E4 TB Allocation Details'!$A$18:$L$18, 0),FALSE), 'E2 Allocators'!$B$15:$W$361, MATCH('O5 Details by Class &amp; Accounts'!AQ$18, 'E2 Allocators'!$B$15:$W$15, 0),FALSE)*$G164)</f>
        <v>0</v>
      </c>
      <c r="AR164" s="1411">
        <f>IF(ISERROR(VLOOKUP(VLOOKUP($A164, 'E4 TB Allocation Details'!$A$18:$L$205, MATCH("Customer ID", 'E4 TB Allocation Details'!$A$18:$L$18, 0),FALSE), 'E2 Allocators'!$B$15:$W$361, MATCH('O5 Details by Class &amp; Accounts'!AR$18, 'E2 Allocators'!$B$15:$W$15, 0),FALSE)*$G164), 0, VLOOKUP(VLOOKUP($A164, 'E4 TB Allocation Details'!$A$18:$L$205, MATCH("Customer ID", 'E4 TB Allocation Details'!$A$18:$L$18, 0),FALSE), 'E2 Allocators'!$B$15:$W$361, MATCH('O5 Details by Class &amp; Accounts'!AR$18, 'E2 Allocators'!$B$15:$W$15, 0),FALSE)*$G164)</f>
        <v>0</v>
      </c>
      <c r="AS164" s="1411">
        <f>IF(ISERROR(VLOOKUP(VLOOKUP($A164, 'E4 TB Allocation Details'!$A$18:$L$205, MATCH("Customer ID", 'E4 TB Allocation Details'!$A$18:$L$18, 0),FALSE), 'E2 Allocators'!$B$15:$W$361, MATCH('O5 Details by Class &amp; Accounts'!AS$18, 'E2 Allocators'!$B$15:$W$15, 0),FALSE)*$G164), 0, VLOOKUP(VLOOKUP($A164, 'E4 TB Allocation Details'!$A$18:$L$205, MATCH("Customer ID", 'E4 TB Allocation Details'!$A$18:$L$18, 0),FALSE), 'E2 Allocators'!$B$15:$W$361, MATCH('O5 Details by Class &amp; Accounts'!AS$18, 'E2 Allocators'!$B$15:$W$15, 0),FALSE)*$G164)</f>
        <v>0</v>
      </c>
      <c r="AT164" s="1411">
        <f>IF(ISERROR(VLOOKUP(VLOOKUP($A164, 'E4 TB Allocation Details'!$A$18:$L$205, MATCH("Customer ID", 'E4 TB Allocation Details'!$A$18:$L$18, 0),FALSE), 'E2 Allocators'!$B$15:$W$361, MATCH('O5 Details by Class &amp; Accounts'!AT$18, 'E2 Allocators'!$B$15:$W$15, 0),FALSE)*$G164), 0, VLOOKUP(VLOOKUP($A164, 'E4 TB Allocation Details'!$A$18:$L$205, MATCH("Customer ID", 'E4 TB Allocation Details'!$A$18:$L$18, 0),FALSE), 'E2 Allocators'!$B$15:$W$361, MATCH('O5 Details by Class &amp; Accounts'!AT$18, 'E2 Allocators'!$B$15:$W$15, 0),FALSE)*$G164)</f>
        <v>0</v>
      </c>
      <c r="AU164" s="1411">
        <f>IF(ISERROR(VLOOKUP(VLOOKUP($A164, 'E4 TB Allocation Details'!$A$18:$L$205, MATCH("Customer ID", 'E4 TB Allocation Details'!$A$18:$L$18, 0),FALSE), 'E2 Allocators'!$B$15:$W$361, MATCH('O5 Details by Class &amp; Accounts'!AU$18, 'E2 Allocators'!$B$15:$W$15, 0),FALSE)*$G164), 0, VLOOKUP(VLOOKUP($A164, 'E4 TB Allocation Details'!$A$18:$L$205, MATCH("Customer ID", 'E4 TB Allocation Details'!$A$18:$L$18, 0),FALSE), 'E2 Allocators'!$B$15:$W$361, MATCH('O5 Details by Class &amp; Accounts'!AU$18, 'E2 Allocators'!$B$15:$W$15, 0),FALSE)*$G164)</f>
        <v>0</v>
      </c>
      <c r="AV164" s="1411">
        <f>IF(ISERROR(VLOOKUP(VLOOKUP($A164, 'E4 TB Allocation Details'!$A$18:$L$205, MATCH("Customer ID", 'E4 TB Allocation Details'!$A$18:$L$18, 0),FALSE), 'E2 Allocators'!$B$15:$W$361, MATCH('O5 Details by Class &amp; Accounts'!AV$18, 'E2 Allocators'!$B$15:$W$15, 0),FALSE)*$G164), 0, VLOOKUP(VLOOKUP($A164, 'E4 TB Allocation Details'!$A$18:$L$205, MATCH("Customer ID", 'E4 TB Allocation Details'!$A$18:$L$18, 0),FALSE), 'E2 Allocators'!$B$15:$W$361, MATCH('O5 Details by Class &amp; Accounts'!AV$18, 'E2 Allocators'!$B$15:$W$15, 0),FALSE)*$G164)</f>
        <v>0</v>
      </c>
      <c r="AW164" s="1411">
        <f>IF(ISERROR(VLOOKUP(VLOOKUP($A164, 'E4 TB Allocation Details'!$A$18:$L$205, MATCH("Customer ID", 'E4 TB Allocation Details'!$A$18:$L$18, 0),FALSE), 'E2 Allocators'!$B$15:$W$361, MATCH('O5 Details by Class &amp; Accounts'!AW$18, 'E2 Allocators'!$B$15:$W$15, 0),FALSE)*$G164), 0, VLOOKUP(VLOOKUP($A164, 'E4 TB Allocation Details'!$A$18:$L$205, MATCH("Customer ID", 'E4 TB Allocation Details'!$A$18:$L$18, 0),FALSE), 'E2 Allocators'!$B$15:$W$361, MATCH('O5 Details by Class &amp; Accounts'!AW$18, 'E2 Allocators'!$B$15:$W$15, 0),FALSE)*$G164)</f>
        <v>0</v>
      </c>
      <c r="AX164" s="1411">
        <f t="shared" si="44"/>
        <v>159999.99999999997</v>
      </c>
      <c r="AY164" s="1411">
        <f>IF(ISERROR(VLOOKUP(VLOOKUP($A164, 'E4 TB Allocation Details'!$A$18:$L$205, MATCH("Misc ID", 'E4 TB Allocation Details'!$A$18:$L$18, 0),FALSE), 'E2 Allocators'!$B$15:$W$361, MATCH('O5 Details by Class &amp; Accounts'!AY$18, 'E2 Allocators'!$B$15:$W$15, 0),FALSE)*$E164), 0, VLOOKUP(VLOOKUP($A164, 'E4 TB Allocation Details'!$A$18:$L$205, MATCH("Misc ID", 'E4 TB Allocation Details'!$A$18:$L$18, 0),FALSE), 'E2 Allocators'!$B$15:$W$361, MATCH('O5 Details by Class &amp; Accounts'!AY$18, 'E2 Allocators'!$B$15:$W$15, 0),FALSE)*$E164)</f>
        <v>0</v>
      </c>
      <c r="AZ164" s="1411">
        <f>IF(ISERROR(VLOOKUP(VLOOKUP($A164, 'E4 TB Allocation Details'!$A$18:$L$205, MATCH("Misc ID", 'E4 TB Allocation Details'!$A$18:$L$18, 0),FALSE), 'E2 Allocators'!$B$15:$W$361, MATCH('O5 Details by Class &amp; Accounts'!AZ$18, 'E2 Allocators'!$B$15:$W$15, 0),FALSE)*$E164), 0, VLOOKUP(VLOOKUP($A164, 'E4 TB Allocation Details'!$A$18:$L$205, MATCH("Misc ID", 'E4 TB Allocation Details'!$A$18:$L$18, 0),FALSE), 'E2 Allocators'!$B$15:$W$361, MATCH('O5 Details by Class &amp; Accounts'!AZ$18, 'E2 Allocators'!$B$15:$W$15, 0),FALSE)*$E164)</f>
        <v>0</v>
      </c>
      <c r="BA164" s="1411">
        <f>IF(ISERROR(VLOOKUP(VLOOKUP($A164, 'E4 TB Allocation Details'!$A$18:$L$205, MATCH("Misc ID", 'E4 TB Allocation Details'!$A$18:$L$18, 0),FALSE), 'E2 Allocators'!$B$15:$W$361, MATCH('O5 Details by Class &amp; Accounts'!BA$18, 'E2 Allocators'!$B$15:$W$15, 0),FALSE)*$E164), 0, VLOOKUP(VLOOKUP($A164, 'E4 TB Allocation Details'!$A$18:$L$205, MATCH("Misc ID", 'E4 TB Allocation Details'!$A$18:$L$18, 0),FALSE), 'E2 Allocators'!$B$15:$W$361, MATCH('O5 Details by Class &amp; Accounts'!BA$18, 'E2 Allocators'!$B$15:$W$15, 0),FALSE)*$E164)</f>
        <v>0</v>
      </c>
      <c r="BB164" s="1411">
        <f>IF(ISERROR(VLOOKUP(VLOOKUP($A164, 'E4 TB Allocation Details'!$A$18:$L$205, MATCH("Misc ID", 'E4 TB Allocation Details'!$A$18:$L$18, 0),FALSE), 'E2 Allocators'!$B$15:$W$361, MATCH('O5 Details by Class &amp; Accounts'!BB$18, 'E2 Allocators'!$B$15:$W$15, 0),FALSE)*$E164), 0, VLOOKUP(VLOOKUP($A164, 'E4 TB Allocation Details'!$A$18:$L$205, MATCH("Misc ID", 'E4 TB Allocation Details'!$A$18:$L$18, 0),FALSE), 'E2 Allocators'!$B$15:$W$361, MATCH('O5 Details by Class &amp; Accounts'!BB$18, 'E2 Allocators'!$B$15:$W$15, 0),FALSE)*$E164)</f>
        <v>0</v>
      </c>
      <c r="BC164" s="1411">
        <f>IF(ISERROR(VLOOKUP(VLOOKUP($A164, 'E4 TB Allocation Details'!$A$18:$L$205, MATCH("Misc ID", 'E4 TB Allocation Details'!$A$18:$L$18, 0),FALSE), 'E2 Allocators'!$B$15:$W$361, MATCH('O5 Details by Class &amp; Accounts'!BC$18, 'E2 Allocators'!$B$15:$W$15, 0),FALSE)*$E164), 0, VLOOKUP(VLOOKUP($A164, 'E4 TB Allocation Details'!$A$18:$L$205, MATCH("Misc ID", 'E4 TB Allocation Details'!$A$18:$L$18, 0),FALSE), 'E2 Allocators'!$B$15:$W$361, MATCH('O5 Details by Class &amp; Accounts'!BC$18, 'E2 Allocators'!$B$15:$W$15, 0),FALSE)*$E164)</f>
        <v>0</v>
      </c>
      <c r="BD164" s="1411">
        <f>IF(ISERROR(VLOOKUP(VLOOKUP($A164, 'E4 TB Allocation Details'!$A$18:$L$205, MATCH("Misc ID", 'E4 TB Allocation Details'!$A$18:$L$18, 0),FALSE), 'E2 Allocators'!$B$15:$W$361, MATCH('O5 Details by Class &amp; Accounts'!BD$18, 'E2 Allocators'!$B$15:$W$15, 0),FALSE)*$E164), 0, VLOOKUP(VLOOKUP($A164, 'E4 TB Allocation Details'!$A$18:$L$205, MATCH("Misc ID", 'E4 TB Allocation Details'!$A$18:$L$18, 0),FALSE), 'E2 Allocators'!$B$15:$W$361, MATCH('O5 Details by Class &amp; Accounts'!BD$18, 'E2 Allocators'!$B$15:$W$15, 0),FALSE)*$E164)</f>
        <v>0</v>
      </c>
      <c r="BE164" s="1411">
        <f>IF(ISERROR(VLOOKUP(VLOOKUP($A164, 'E4 TB Allocation Details'!$A$18:$L$205, MATCH("Misc ID", 'E4 TB Allocation Details'!$A$18:$L$18, 0),FALSE), 'E2 Allocators'!$B$15:$W$361, MATCH('O5 Details by Class &amp; Accounts'!BE$18, 'E2 Allocators'!$B$15:$W$15, 0),FALSE)*$E164), 0, VLOOKUP(VLOOKUP($A164, 'E4 TB Allocation Details'!$A$18:$L$205, MATCH("Misc ID", 'E4 TB Allocation Details'!$A$18:$L$18, 0),FALSE), 'E2 Allocators'!$B$15:$W$361, MATCH('O5 Details by Class &amp; Accounts'!BE$18, 'E2 Allocators'!$B$15:$W$15, 0),FALSE)*$E164)</f>
        <v>0</v>
      </c>
      <c r="BF164" s="1411">
        <f>IF(ISERROR(VLOOKUP(VLOOKUP($A164, 'E4 TB Allocation Details'!$A$18:$L$205, MATCH("Misc ID", 'E4 TB Allocation Details'!$A$18:$L$18, 0),FALSE), 'E2 Allocators'!$B$15:$W$361, MATCH('O5 Details by Class &amp; Accounts'!BF$18, 'E2 Allocators'!$B$15:$W$15, 0),FALSE)*$E164), 0, VLOOKUP(VLOOKUP($A164, 'E4 TB Allocation Details'!$A$18:$L$205, MATCH("Misc ID", 'E4 TB Allocation Details'!$A$18:$L$18, 0),FALSE), 'E2 Allocators'!$B$15:$W$361, MATCH('O5 Details by Class &amp; Accounts'!BF$18, 'E2 Allocators'!$B$15:$W$15, 0),FALSE)*$E164)</f>
        <v>0</v>
      </c>
      <c r="BG164" s="1411">
        <f>IF(ISERROR(VLOOKUP(VLOOKUP($A164, 'E4 TB Allocation Details'!$A$18:$L$205, MATCH("Misc ID", 'E4 TB Allocation Details'!$A$18:$L$18, 0),FALSE), 'E2 Allocators'!$B$15:$W$361, MATCH('O5 Details by Class &amp; Accounts'!BG$18, 'E2 Allocators'!$B$15:$W$15, 0),FALSE)*$E164), 0, VLOOKUP(VLOOKUP($A164, 'E4 TB Allocation Details'!$A$18:$L$205, MATCH("Misc ID", 'E4 TB Allocation Details'!$A$18:$L$18, 0),FALSE), 'E2 Allocators'!$B$15:$W$361, MATCH('O5 Details by Class &amp; Accounts'!BG$18, 'E2 Allocators'!$B$15:$W$15, 0),FALSE)*$E164)</f>
        <v>0</v>
      </c>
      <c r="BH164" s="1411">
        <f>IF(ISERROR(VLOOKUP(VLOOKUP($A164, 'E4 TB Allocation Details'!$A$18:$L$205, MATCH("Misc ID", 'E4 TB Allocation Details'!$A$18:$L$18, 0),FALSE), 'E2 Allocators'!$B$15:$W$361, MATCH('O5 Details by Class &amp; Accounts'!BH$18, 'E2 Allocators'!$B$15:$W$15, 0),FALSE)*$E164), 0, VLOOKUP(VLOOKUP($A164, 'E4 TB Allocation Details'!$A$18:$L$205, MATCH("Misc ID", 'E4 TB Allocation Details'!$A$18:$L$18, 0),FALSE), 'E2 Allocators'!$B$15:$W$361, MATCH('O5 Details by Class &amp; Accounts'!BH$18, 'E2 Allocators'!$B$15:$W$15, 0),FALSE)*$E164)</f>
        <v>0</v>
      </c>
      <c r="BI164" s="1411">
        <f>IF(ISERROR(VLOOKUP(VLOOKUP($A164, 'E4 TB Allocation Details'!$A$18:$L$205, MATCH("Misc ID", 'E4 TB Allocation Details'!$A$18:$L$18, 0),FALSE), 'E2 Allocators'!$B$15:$W$361, MATCH('O5 Details by Class &amp; Accounts'!BI$18, 'E2 Allocators'!$B$15:$W$15, 0),FALSE)*$E164), 0, VLOOKUP(VLOOKUP($A164, 'E4 TB Allocation Details'!$A$18:$L$205, MATCH("Misc ID", 'E4 TB Allocation Details'!$A$18:$L$18, 0),FALSE), 'E2 Allocators'!$B$15:$W$361, MATCH('O5 Details by Class &amp; Accounts'!BI$18, 'E2 Allocators'!$B$15:$W$15, 0),FALSE)*$E164)</f>
        <v>0</v>
      </c>
      <c r="BJ164" s="1411">
        <f>IF(ISERROR(VLOOKUP(VLOOKUP($A164, 'E4 TB Allocation Details'!$A$18:$L$205, MATCH("Misc ID", 'E4 TB Allocation Details'!$A$18:$L$18, 0),FALSE), 'E2 Allocators'!$B$15:$W$361, MATCH('O5 Details by Class &amp; Accounts'!BJ$18, 'E2 Allocators'!$B$15:$W$15, 0),FALSE)*$E164), 0, VLOOKUP(VLOOKUP($A164, 'E4 TB Allocation Details'!$A$18:$L$205, MATCH("Misc ID", 'E4 TB Allocation Details'!$A$18:$L$18, 0),FALSE), 'E2 Allocators'!$B$15:$W$361, MATCH('O5 Details by Class &amp; Accounts'!BJ$18, 'E2 Allocators'!$B$15:$W$15, 0),FALSE)*$E164)</f>
        <v>0</v>
      </c>
      <c r="BK164" s="1411">
        <f>IF(ISERROR(VLOOKUP(VLOOKUP($A164, 'E4 TB Allocation Details'!$A$18:$L$205, MATCH("Misc ID", 'E4 TB Allocation Details'!$A$18:$L$18, 0),FALSE), 'E2 Allocators'!$B$15:$W$361, MATCH('O5 Details by Class &amp; Accounts'!BK$18, 'E2 Allocators'!$B$15:$W$15, 0),FALSE)*$E164), 0, VLOOKUP(VLOOKUP($A164, 'E4 TB Allocation Details'!$A$18:$L$205, MATCH("Misc ID", 'E4 TB Allocation Details'!$A$18:$L$18, 0),FALSE), 'E2 Allocators'!$B$15:$W$361, MATCH('O5 Details by Class &amp; Accounts'!BK$18, 'E2 Allocators'!$B$15:$W$15, 0),FALSE)*$E164)</f>
        <v>0</v>
      </c>
      <c r="BL164" s="1411">
        <f>IF(ISERROR(VLOOKUP(VLOOKUP($A164, 'E4 TB Allocation Details'!$A$18:$L$205, MATCH("Misc ID", 'E4 TB Allocation Details'!$A$18:$L$18, 0),FALSE), 'E2 Allocators'!$B$15:$W$361, MATCH('O5 Details by Class &amp; Accounts'!BL$18, 'E2 Allocators'!$B$15:$W$15, 0),FALSE)*$E164), 0, VLOOKUP(VLOOKUP($A164, 'E4 TB Allocation Details'!$A$18:$L$205, MATCH("Misc ID", 'E4 TB Allocation Details'!$A$18:$L$18, 0),FALSE), 'E2 Allocators'!$B$15:$W$361, MATCH('O5 Details by Class &amp; Accounts'!BL$18, 'E2 Allocators'!$B$15:$W$15, 0),FALSE)*$E164)</f>
        <v>0</v>
      </c>
      <c r="BM164" s="1411">
        <f>IF(ISERROR(VLOOKUP(VLOOKUP($A164, 'E4 TB Allocation Details'!$A$18:$L$205, MATCH("Misc ID", 'E4 TB Allocation Details'!$A$18:$L$18, 0),FALSE), 'E2 Allocators'!$B$15:$W$361, MATCH('O5 Details by Class &amp; Accounts'!BM$18, 'E2 Allocators'!$B$15:$W$15, 0),FALSE)*$E164), 0, VLOOKUP(VLOOKUP($A164, 'E4 TB Allocation Details'!$A$18:$L$205, MATCH("Misc ID", 'E4 TB Allocation Details'!$A$18:$L$18, 0),FALSE), 'E2 Allocators'!$B$15:$W$361, MATCH('O5 Details by Class &amp; Accounts'!BM$18, 'E2 Allocators'!$B$15:$W$15, 0),FALSE)*$E164)</f>
        <v>0</v>
      </c>
      <c r="BN164" s="1411">
        <f>IF(ISERROR(VLOOKUP(VLOOKUP($A164, 'E4 TB Allocation Details'!$A$18:$L$205, MATCH("Misc ID", 'E4 TB Allocation Details'!$A$18:$L$18, 0),FALSE), 'E2 Allocators'!$B$15:$W$361, MATCH('O5 Details by Class &amp; Accounts'!BN$18, 'E2 Allocators'!$B$15:$W$15, 0),FALSE)*$E164), 0, VLOOKUP(VLOOKUP($A164, 'E4 TB Allocation Details'!$A$18:$L$205, MATCH("Misc ID", 'E4 TB Allocation Details'!$A$18:$L$18, 0),FALSE), 'E2 Allocators'!$B$15:$W$361, MATCH('O5 Details by Class &amp; Accounts'!BN$18, 'E2 Allocators'!$B$15:$W$15, 0),FALSE)*$E164)</f>
        <v>0</v>
      </c>
      <c r="BO164" s="1411">
        <f>IF(ISERROR(VLOOKUP(VLOOKUP($A164, 'E4 TB Allocation Details'!$A$18:$L$205, MATCH("Misc ID", 'E4 TB Allocation Details'!$A$18:$L$18, 0),FALSE), 'E2 Allocators'!$B$15:$W$361, MATCH('O5 Details by Class &amp; Accounts'!BO$18, 'E2 Allocators'!$B$15:$W$15, 0),FALSE)*$E164), 0, VLOOKUP(VLOOKUP($A164, 'E4 TB Allocation Details'!$A$18:$L$205, MATCH("Misc ID", 'E4 TB Allocation Details'!$A$18:$L$18, 0),FALSE), 'E2 Allocators'!$B$15:$W$361, MATCH('O5 Details by Class &amp; Accounts'!BO$18, 'E2 Allocators'!$B$15:$W$15, 0),FALSE)*$E164)</f>
        <v>0</v>
      </c>
      <c r="BP164" s="1411">
        <f>IF(ISERROR(VLOOKUP(VLOOKUP($A164, 'E4 TB Allocation Details'!$A$18:$L$205, MATCH("Misc ID", 'E4 TB Allocation Details'!$A$18:$L$18, 0),FALSE), 'E2 Allocators'!$B$15:$W$361, MATCH('O5 Details by Class &amp; Accounts'!BP$18, 'E2 Allocators'!$B$15:$W$15, 0),FALSE)*$E164), 0, VLOOKUP(VLOOKUP($A164, 'E4 TB Allocation Details'!$A$18:$L$205, MATCH("Misc ID", 'E4 TB Allocation Details'!$A$18:$L$18, 0),FALSE), 'E2 Allocators'!$B$15:$W$361, MATCH('O5 Details by Class &amp; Accounts'!BP$18, 'E2 Allocators'!$B$15:$W$15, 0),FALSE)*$E164)</f>
        <v>0</v>
      </c>
      <c r="BQ164" s="1411">
        <f>IF(ISERROR(VLOOKUP(VLOOKUP($A164, 'E4 TB Allocation Details'!$A$18:$L$205, MATCH("Misc ID", 'E4 TB Allocation Details'!$A$18:$L$18, 0),FALSE), 'E2 Allocators'!$B$15:$W$361, MATCH('O5 Details by Class &amp; Accounts'!BQ$18, 'E2 Allocators'!$B$15:$W$15, 0),FALSE)*$E164), 0, VLOOKUP(VLOOKUP($A164, 'E4 TB Allocation Details'!$A$18:$L$205, MATCH("Misc ID", 'E4 TB Allocation Details'!$A$18:$L$18, 0),FALSE), 'E2 Allocators'!$B$15:$W$361, MATCH('O5 Details by Class &amp; Accounts'!BQ$18, 'E2 Allocators'!$B$15:$W$15, 0),FALSE)*$E164)</f>
        <v>0</v>
      </c>
      <c r="BR164" s="1411">
        <f>IF(ISERROR(VLOOKUP(VLOOKUP($A164, 'E4 TB Allocation Details'!$A$18:$L$205, MATCH("Misc ID", 'E4 TB Allocation Details'!$A$18:$L$18, 0),FALSE), 'E2 Allocators'!$B$15:$W$361, MATCH('O5 Details by Class &amp; Accounts'!BR$18, 'E2 Allocators'!$B$15:$W$15, 0),FALSE)*$E164), 0, VLOOKUP(VLOOKUP($A164, 'E4 TB Allocation Details'!$A$18:$L$205, MATCH("Misc ID", 'E4 TB Allocation Details'!$A$18:$L$18, 0),FALSE), 'E2 Allocators'!$B$15:$W$361, MATCH('O5 Details by Class &amp; Accounts'!BR$18, 'E2 Allocators'!$B$15:$W$15, 0),FALSE)*$E164)</f>
        <v>0</v>
      </c>
      <c r="BS164" s="1411">
        <f t="shared" si="41"/>
        <v>0</v>
      </c>
      <c r="BT164" s="1411">
        <f>IF(ISERROR(VLOOKUP(VLOOKUP($A164, 'E4 TB Allocation Details'!$A$18:$L$205, MATCH("A &amp; G ID", 'E4 TB Allocation Details'!$A$18:$L$18, 0),FALSE), 'E2 Allocators'!$B$15:$W$361, MATCH('O5 Details by Class &amp; Accounts'!BT$18, 'E2 Allocators'!$B$15:$W$15, 0),FALSE)*$E164), 0, VLOOKUP(VLOOKUP($A164, 'E4 TB Allocation Details'!$A$18:$L$205, MATCH("A &amp; G ID", 'E4 TB Allocation Details'!$A$18:$L$18, 0),FALSE), 'E2 Allocators'!$B$15:$W$361, MATCH('O5 Details by Class &amp; Accounts'!BT$18, 'E2 Allocators'!$B$15:$W$15, 0),FALSE)*$E164)</f>
        <v>0</v>
      </c>
      <c r="BU164" s="1411">
        <f>IF(ISERROR(VLOOKUP(VLOOKUP($A164, 'E4 TB Allocation Details'!$A$18:$L$205, MATCH("A &amp; G ID", 'E4 TB Allocation Details'!$A$18:$L$18, 0),FALSE), 'E2 Allocators'!$B$15:$W$361, MATCH('O5 Details by Class &amp; Accounts'!BU$18, 'E2 Allocators'!$B$15:$W$15, 0),FALSE)*$E164), 0, VLOOKUP(VLOOKUP($A164, 'E4 TB Allocation Details'!$A$18:$L$205, MATCH("A &amp; G ID", 'E4 TB Allocation Details'!$A$18:$L$18, 0),FALSE), 'E2 Allocators'!$B$15:$W$361, MATCH('O5 Details by Class &amp; Accounts'!BU$18, 'E2 Allocators'!$B$15:$W$15, 0),FALSE)*$E164)</f>
        <v>0</v>
      </c>
      <c r="BV164" s="1411">
        <f>IF(ISERROR(VLOOKUP(VLOOKUP($A164, 'E4 TB Allocation Details'!$A$18:$L$205, MATCH("A &amp; G ID", 'E4 TB Allocation Details'!$A$18:$L$18, 0),FALSE), 'E2 Allocators'!$B$15:$W$361, MATCH('O5 Details by Class &amp; Accounts'!BV$18, 'E2 Allocators'!$B$15:$W$15, 0),FALSE)*$E164), 0, VLOOKUP(VLOOKUP($A164, 'E4 TB Allocation Details'!$A$18:$L$205, MATCH("A &amp; G ID", 'E4 TB Allocation Details'!$A$18:$L$18, 0),FALSE), 'E2 Allocators'!$B$15:$W$361, MATCH('O5 Details by Class &amp; Accounts'!BV$18, 'E2 Allocators'!$B$15:$W$15, 0),FALSE)*$E164)</f>
        <v>0</v>
      </c>
      <c r="BW164" s="1411">
        <f>IF(ISERROR(VLOOKUP(VLOOKUP($A164, 'E4 TB Allocation Details'!$A$18:$L$205, MATCH("A &amp; G ID", 'E4 TB Allocation Details'!$A$18:$L$18, 0),FALSE), 'E2 Allocators'!$B$15:$W$361, MATCH('O5 Details by Class &amp; Accounts'!BW$18, 'E2 Allocators'!$B$15:$W$15, 0),FALSE)*$E164), 0, VLOOKUP(VLOOKUP($A164, 'E4 TB Allocation Details'!$A$18:$L$205, MATCH("A &amp; G ID", 'E4 TB Allocation Details'!$A$18:$L$18, 0),FALSE), 'E2 Allocators'!$B$15:$W$361, MATCH('O5 Details by Class &amp; Accounts'!BW$18, 'E2 Allocators'!$B$15:$W$15, 0),FALSE)*$E164)</f>
        <v>0</v>
      </c>
      <c r="BX164" s="1411">
        <f>IF(ISERROR(VLOOKUP(VLOOKUP($A164, 'E4 TB Allocation Details'!$A$18:$L$205, MATCH("A &amp; G ID", 'E4 TB Allocation Details'!$A$18:$L$18, 0),FALSE), 'E2 Allocators'!$B$15:$W$361, MATCH('O5 Details by Class &amp; Accounts'!BX$18, 'E2 Allocators'!$B$15:$W$15, 0),FALSE)*$E164), 0, VLOOKUP(VLOOKUP($A164, 'E4 TB Allocation Details'!$A$18:$L$205, MATCH("A &amp; G ID", 'E4 TB Allocation Details'!$A$18:$L$18, 0),FALSE), 'E2 Allocators'!$B$15:$W$361, MATCH('O5 Details by Class &amp; Accounts'!BX$18, 'E2 Allocators'!$B$15:$W$15, 0),FALSE)*$E164)</f>
        <v>0</v>
      </c>
      <c r="BY164" s="1411">
        <f>IF(ISERROR(VLOOKUP(VLOOKUP($A164, 'E4 TB Allocation Details'!$A$18:$L$205, MATCH("A &amp; G ID", 'E4 TB Allocation Details'!$A$18:$L$18, 0),FALSE), 'E2 Allocators'!$B$15:$W$361, MATCH('O5 Details by Class &amp; Accounts'!BY$18, 'E2 Allocators'!$B$15:$W$15, 0),FALSE)*$E164), 0, VLOOKUP(VLOOKUP($A164, 'E4 TB Allocation Details'!$A$18:$L$205, MATCH("A &amp; G ID", 'E4 TB Allocation Details'!$A$18:$L$18, 0),FALSE), 'E2 Allocators'!$B$15:$W$361, MATCH('O5 Details by Class &amp; Accounts'!BY$18, 'E2 Allocators'!$B$15:$W$15, 0),FALSE)*$E164)</f>
        <v>0</v>
      </c>
      <c r="BZ164" s="1411">
        <f>IF(ISERROR(VLOOKUP(VLOOKUP($A164, 'E4 TB Allocation Details'!$A$18:$L$205, MATCH("A &amp; G ID", 'E4 TB Allocation Details'!$A$18:$L$18, 0),FALSE), 'E2 Allocators'!$B$15:$W$361, MATCH('O5 Details by Class &amp; Accounts'!BZ$18, 'E2 Allocators'!$B$15:$W$15, 0),FALSE)*$E164), 0, VLOOKUP(VLOOKUP($A164, 'E4 TB Allocation Details'!$A$18:$L$205, MATCH("A &amp; G ID", 'E4 TB Allocation Details'!$A$18:$L$18, 0),FALSE), 'E2 Allocators'!$B$15:$W$361, MATCH('O5 Details by Class &amp; Accounts'!BZ$18, 'E2 Allocators'!$B$15:$W$15, 0),FALSE)*$E164)</f>
        <v>0</v>
      </c>
      <c r="CA164" s="1411">
        <f>IF(ISERROR(VLOOKUP(VLOOKUP($A164, 'E4 TB Allocation Details'!$A$18:$L$205, MATCH("A &amp; G ID", 'E4 TB Allocation Details'!$A$18:$L$18, 0),FALSE), 'E2 Allocators'!$B$15:$W$361, MATCH('O5 Details by Class &amp; Accounts'!CA$18, 'E2 Allocators'!$B$15:$W$15, 0),FALSE)*$E164), 0, VLOOKUP(VLOOKUP($A164, 'E4 TB Allocation Details'!$A$18:$L$205, MATCH("A &amp; G ID", 'E4 TB Allocation Details'!$A$18:$L$18, 0),FALSE), 'E2 Allocators'!$B$15:$W$361, MATCH('O5 Details by Class &amp; Accounts'!CA$18, 'E2 Allocators'!$B$15:$W$15, 0),FALSE)*$E164)</f>
        <v>0</v>
      </c>
      <c r="CB164" s="1411">
        <f>IF(ISERROR(VLOOKUP(VLOOKUP($A164, 'E4 TB Allocation Details'!$A$18:$L$205, MATCH("A &amp; G ID", 'E4 TB Allocation Details'!$A$18:$L$18, 0),FALSE), 'E2 Allocators'!$B$15:$W$361, MATCH('O5 Details by Class &amp; Accounts'!CB$18, 'E2 Allocators'!$B$15:$W$15, 0),FALSE)*$E164), 0, VLOOKUP(VLOOKUP($A164, 'E4 TB Allocation Details'!$A$18:$L$205, MATCH("A &amp; G ID", 'E4 TB Allocation Details'!$A$18:$L$18, 0),FALSE), 'E2 Allocators'!$B$15:$W$361, MATCH('O5 Details by Class &amp; Accounts'!CB$18, 'E2 Allocators'!$B$15:$W$15, 0),FALSE)*$E164)</f>
        <v>0</v>
      </c>
      <c r="CC164" s="1411">
        <f>IF(ISERROR(VLOOKUP(VLOOKUP($A164, 'E4 TB Allocation Details'!$A$18:$L$205, MATCH("A &amp; G ID", 'E4 TB Allocation Details'!$A$18:$L$18, 0),FALSE), 'E2 Allocators'!$B$15:$W$361, MATCH('O5 Details by Class &amp; Accounts'!CC$18, 'E2 Allocators'!$B$15:$W$15, 0),FALSE)*$E164), 0, VLOOKUP(VLOOKUP($A164, 'E4 TB Allocation Details'!$A$18:$L$205, MATCH("A &amp; G ID", 'E4 TB Allocation Details'!$A$18:$L$18, 0),FALSE), 'E2 Allocators'!$B$15:$W$361, MATCH('O5 Details by Class &amp; Accounts'!CC$18, 'E2 Allocators'!$B$15:$W$15, 0),FALSE)*$E164)</f>
        <v>0</v>
      </c>
      <c r="CD164" s="1411">
        <f>IF(ISERROR(VLOOKUP(VLOOKUP($A164, 'E4 TB Allocation Details'!$A$18:$L$205, MATCH("A &amp; G ID", 'E4 TB Allocation Details'!$A$18:$L$18, 0),FALSE), 'E2 Allocators'!$B$15:$W$361, MATCH('O5 Details by Class &amp; Accounts'!CD$18, 'E2 Allocators'!$B$15:$W$15, 0),FALSE)*$E164), 0, VLOOKUP(VLOOKUP($A164, 'E4 TB Allocation Details'!$A$18:$L$205, MATCH("A &amp; G ID", 'E4 TB Allocation Details'!$A$18:$L$18, 0),FALSE), 'E2 Allocators'!$B$15:$W$361, MATCH('O5 Details by Class &amp; Accounts'!CD$18, 'E2 Allocators'!$B$15:$W$15, 0),FALSE)*$E164)</f>
        <v>0</v>
      </c>
      <c r="CE164" s="1411">
        <f>IF(ISERROR(VLOOKUP(VLOOKUP($A164, 'E4 TB Allocation Details'!$A$18:$L$205, MATCH("A &amp; G ID", 'E4 TB Allocation Details'!$A$18:$L$18, 0),FALSE), 'E2 Allocators'!$B$15:$W$361, MATCH('O5 Details by Class &amp; Accounts'!CE$18, 'E2 Allocators'!$B$15:$W$15, 0),FALSE)*$E164), 0, VLOOKUP(VLOOKUP($A164, 'E4 TB Allocation Details'!$A$18:$L$205, MATCH("A &amp; G ID", 'E4 TB Allocation Details'!$A$18:$L$18, 0),FALSE), 'E2 Allocators'!$B$15:$W$361, MATCH('O5 Details by Class &amp; Accounts'!CE$18, 'E2 Allocators'!$B$15:$W$15, 0),FALSE)*$E164)</f>
        <v>0</v>
      </c>
      <c r="CF164" s="1411">
        <f>IF(ISERROR(VLOOKUP(VLOOKUP($A164, 'E4 TB Allocation Details'!$A$18:$L$205, MATCH("A &amp; G ID", 'E4 TB Allocation Details'!$A$18:$L$18, 0),FALSE), 'E2 Allocators'!$B$15:$W$361, MATCH('O5 Details by Class &amp; Accounts'!CF$18, 'E2 Allocators'!$B$15:$W$15, 0),FALSE)*$E164), 0, VLOOKUP(VLOOKUP($A164, 'E4 TB Allocation Details'!$A$18:$L$205, MATCH("A &amp; G ID", 'E4 TB Allocation Details'!$A$18:$L$18, 0),FALSE), 'E2 Allocators'!$B$15:$W$361, MATCH('O5 Details by Class &amp; Accounts'!CF$18, 'E2 Allocators'!$B$15:$W$15, 0),FALSE)*$E164)</f>
        <v>0</v>
      </c>
      <c r="CG164" s="1411">
        <f>IF(ISERROR(VLOOKUP(VLOOKUP($A164, 'E4 TB Allocation Details'!$A$18:$L$205, MATCH("A &amp; G ID", 'E4 TB Allocation Details'!$A$18:$L$18, 0),FALSE), 'E2 Allocators'!$B$15:$W$361, MATCH('O5 Details by Class &amp; Accounts'!CG$18, 'E2 Allocators'!$B$15:$W$15, 0),FALSE)*$E164), 0, VLOOKUP(VLOOKUP($A164, 'E4 TB Allocation Details'!$A$18:$L$205, MATCH("A &amp; G ID", 'E4 TB Allocation Details'!$A$18:$L$18, 0),FALSE), 'E2 Allocators'!$B$15:$W$361, MATCH('O5 Details by Class &amp; Accounts'!CG$18, 'E2 Allocators'!$B$15:$W$15, 0),FALSE)*$E164)</f>
        <v>0</v>
      </c>
      <c r="CH164" s="1411">
        <f>IF(ISERROR(VLOOKUP(VLOOKUP($A164, 'E4 TB Allocation Details'!$A$18:$L$205, MATCH("A &amp; G ID", 'E4 TB Allocation Details'!$A$18:$L$18, 0),FALSE), 'E2 Allocators'!$B$15:$W$361, MATCH('O5 Details by Class &amp; Accounts'!CH$18, 'E2 Allocators'!$B$15:$W$15, 0),FALSE)*$E164), 0, VLOOKUP(VLOOKUP($A164, 'E4 TB Allocation Details'!$A$18:$L$205, MATCH("A &amp; G ID", 'E4 TB Allocation Details'!$A$18:$L$18, 0),FALSE), 'E2 Allocators'!$B$15:$W$361, MATCH('O5 Details by Class &amp; Accounts'!CH$18, 'E2 Allocators'!$B$15:$W$15, 0),FALSE)*$E164)</f>
        <v>0</v>
      </c>
      <c r="CI164" s="1411">
        <f>IF(ISERROR(VLOOKUP(VLOOKUP($A164, 'E4 TB Allocation Details'!$A$18:$L$205, MATCH("A &amp; G ID", 'E4 TB Allocation Details'!$A$18:$L$18, 0),FALSE), 'E2 Allocators'!$B$15:$W$361, MATCH('O5 Details by Class &amp; Accounts'!CI$18, 'E2 Allocators'!$B$15:$W$15, 0),FALSE)*$E164), 0, VLOOKUP(VLOOKUP($A164, 'E4 TB Allocation Details'!$A$18:$L$205, MATCH("A &amp; G ID", 'E4 TB Allocation Details'!$A$18:$L$18, 0),FALSE), 'E2 Allocators'!$B$15:$W$361, MATCH('O5 Details by Class &amp; Accounts'!CI$18, 'E2 Allocators'!$B$15:$W$15, 0),FALSE)*$E164)</f>
        <v>0</v>
      </c>
      <c r="CJ164" s="1411">
        <f>IF(ISERROR(VLOOKUP(VLOOKUP($A164, 'E4 TB Allocation Details'!$A$18:$L$205, MATCH("A &amp; G ID", 'E4 TB Allocation Details'!$A$18:$L$18, 0),FALSE), 'E2 Allocators'!$B$15:$W$361, MATCH('O5 Details by Class &amp; Accounts'!CJ$18, 'E2 Allocators'!$B$15:$W$15, 0),FALSE)*$E164), 0, VLOOKUP(VLOOKUP($A164, 'E4 TB Allocation Details'!$A$18:$L$205, MATCH("A &amp; G ID", 'E4 TB Allocation Details'!$A$18:$L$18, 0),FALSE), 'E2 Allocators'!$B$15:$W$361, MATCH('O5 Details by Class &amp; Accounts'!CJ$18, 'E2 Allocators'!$B$15:$W$15, 0),FALSE)*$E164)</f>
        <v>0</v>
      </c>
      <c r="CK164" s="1411">
        <f>IF(ISERROR(VLOOKUP(VLOOKUP($A164, 'E4 TB Allocation Details'!$A$18:$L$205, MATCH("A &amp; G ID", 'E4 TB Allocation Details'!$A$18:$L$18, 0),FALSE), 'E2 Allocators'!$B$15:$W$361, MATCH('O5 Details by Class &amp; Accounts'!CK$18, 'E2 Allocators'!$B$15:$W$15, 0),FALSE)*$E164), 0, VLOOKUP(VLOOKUP($A164, 'E4 TB Allocation Details'!$A$18:$L$205, MATCH("A &amp; G ID", 'E4 TB Allocation Details'!$A$18:$L$18, 0),FALSE), 'E2 Allocators'!$B$15:$W$361, MATCH('O5 Details by Class &amp; Accounts'!CK$18, 'E2 Allocators'!$B$15:$W$15, 0),FALSE)*$E164)</f>
        <v>0</v>
      </c>
      <c r="CL164" s="1411">
        <f>IF(ISERROR(VLOOKUP(VLOOKUP($A164, 'E4 TB Allocation Details'!$A$18:$L$205, MATCH("A &amp; G ID", 'E4 TB Allocation Details'!$A$18:$L$18, 0),FALSE), 'E2 Allocators'!$B$15:$W$361, MATCH('O5 Details by Class &amp; Accounts'!CL$18, 'E2 Allocators'!$B$15:$W$15, 0),FALSE)*$E164), 0, VLOOKUP(VLOOKUP($A164, 'E4 TB Allocation Details'!$A$18:$L$205, MATCH("A &amp; G ID", 'E4 TB Allocation Details'!$A$18:$L$18, 0),FALSE), 'E2 Allocators'!$B$15:$W$361, MATCH('O5 Details by Class &amp; Accounts'!CL$18, 'E2 Allocators'!$B$15:$W$15, 0),FALSE)*$E164)</f>
        <v>0</v>
      </c>
      <c r="CM164" s="1411">
        <f>IF(ISERROR(VLOOKUP(VLOOKUP($A164, 'E4 TB Allocation Details'!$A$18:$L$205, MATCH("A &amp; G ID", 'E4 TB Allocation Details'!$A$18:$L$18, 0),FALSE), 'E2 Allocators'!$B$15:$W$361, MATCH('O5 Details by Class &amp; Accounts'!CM$18, 'E2 Allocators'!$B$15:$W$15, 0),FALSE)*$E164), 0, VLOOKUP(VLOOKUP($A164, 'E4 TB Allocation Details'!$A$18:$L$205, MATCH("A &amp; G ID", 'E4 TB Allocation Details'!$A$18:$L$18, 0),FALSE), 'E2 Allocators'!$B$15:$W$361, MATCH('O5 Details by Class &amp; Accounts'!CM$18, 'E2 Allocators'!$B$15:$W$15, 0),FALSE)*$E164)</f>
        <v>0</v>
      </c>
      <c r="CN164" s="1411">
        <f t="shared" si="42"/>
        <v>0</v>
      </c>
      <c r="CO164" s="1791">
        <f t="shared" si="43"/>
        <v>2.9103830456733704E-11</v>
      </c>
      <c r="CQ164" s="2086" t="s">
        <v>681</v>
      </c>
    </row>
    <row r="165" spans="1:95" s="80" customFormat="1" ht="25.5">
      <c r="A165" s="1181">
        <v>5340</v>
      </c>
      <c r="B165" s="1182" t="s">
        <v>349</v>
      </c>
      <c r="C165" s="1788">
        <f>IF(ISERROR(VLOOKUP($A165,'I3 TB Data'!$A$23:$H$458,MATCH('O5 Details by Class &amp; Accounts'!$C$18, 'I3 TB Data'!$A$23:$H$23,0),0)), 0, VLOOKUP($A165,'I3 TB Data'!$A$23:$H$458,MATCH('O5 Details by Class &amp; Accounts'!$C$18,'I3 TB Data'!$A$23:$H$23,0),0))</f>
        <v>0</v>
      </c>
      <c r="D165" s="1789"/>
      <c r="E165" s="1788">
        <f t="shared" si="37"/>
        <v>0</v>
      </c>
      <c r="F165" s="1790">
        <f>IF(ISERROR(VLOOKUP($A165, 'E1 Categorization'!A33:E122, MATCH("Customer Component", 'E1 Categorization'!$A$33:$E$33,0), 0)), 0, IF(VLOOKUP($A165, 'E1 Categorization'!A33:E122, MATCH("Customer Component", 'E1 Categorization'!$A$33:$E$33,0), 0)=0, 'O5 Details by Class &amp; Accounts'!$E165, IF(AND(VLOOKUP($A165, 'E1 Categorization'!A33:E122, MATCH("Customer Component", 'E1 Categorization'!$A$33:$E$33,0), 0) &gt;0, VLOOKUP($A165, 'E1 Categorization'!A33:E122, MATCH("Customer Component", 'E1 Categorization'!$A$33:$E$33,0), 0)&lt;1), 'O5 Details by Class &amp; Accounts'!$E165*(1-VLOOKUP($A165, 'E1 Categorization'!A33:E122, MATCH("Customer Component", 'E1 Categorization'!$A$33:$E$33,0), 0)), 0)))</f>
        <v>0</v>
      </c>
      <c r="G165" s="1790">
        <f t="shared" si="38"/>
        <v>0</v>
      </c>
      <c r="H165" s="1411">
        <f t="shared" si="39"/>
        <v>0</v>
      </c>
      <c r="I165" s="1411">
        <f>IF(ISERROR(VLOOKUP(VLOOKUP($A165, 'E4 TB Allocation Details'!$A$18:$L$205, MATCH("Demand ID", 'E4 TB Allocation Details'!$A$18:$L$18, 0),FALSE), 'E2 Allocators'!$B$15:$W$361, MATCH('O5 Details by Class &amp; Accounts'!I$18, 'E2 Allocators'!$B$15:$W$15, 0),FALSE)*$F165), 0, VLOOKUP(VLOOKUP($A165, 'E4 TB Allocation Details'!$A$18:$L$205, MATCH("Demand ID", 'E4 TB Allocation Details'!$A$18:$L$18, 0),FALSE), 'E2 Allocators'!$B$15:$W$361, MATCH('O5 Details by Class &amp; Accounts'!I$18, 'E2 Allocators'!$B$15:$W$15, 0),FALSE)*$F165)</f>
        <v>0</v>
      </c>
      <c r="J165" s="1411">
        <f>IF(ISERROR(VLOOKUP(VLOOKUP($A165, 'E4 TB Allocation Details'!$A$18:$L$205, MATCH("Demand ID", 'E4 TB Allocation Details'!$A$18:$L$18, 0),FALSE), 'E2 Allocators'!$B$15:$W$361, MATCH('O5 Details by Class &amp; Accounts'!J$18, 'E2 Allocators'!$B$15:$W$15, 0),FALSE)*$F165), 0, VLOOKUP(VLOOKUP($A165, 'E4 TB Allocation Details'!$A$18:$L$205, MATCH("Demand ID", 'E4 TB Allocation Details'!$A$18:$L$18, 0),FALSE), 'E2 Allocators'!$B$15:$W$361, MATCH('O5 Details by Class &amp; Accounts'!J$18, 'E2 Allocators'!$B$15:$W$15, 0),FALSE)*$F165)</f>
        <v>0</v>
      </c>
      <c r="K165" s="1411">
        <f>IF(ISERROR(VLOOKUP(VLOOKUP($A165, 'E4 TB Allocation Details'!$A$18:$L$205, MATCH("Demand ID", 'E4 TB Allocation Details'!$A$18:$L$18, 0),FALSE), 'E2 Allocators'!$B$15:$W$361, MATCH('O5 Details by Class &amp; Accounts'!K$18, 'E2 Allocators'!$B$15:$W$15, 0),FALSE)*$F165), 0, VLOOKUP(VLOOKUP($A165, 'E4 TB Allocation Details'!$A$18:$L$205, MATCH("Demand ID", 'E4 TB Allocation Details'!$A$18:$L$18, 0),FALSE), 'E2 Allocators'!$B$15:$W$361, MATCH('O5 Details by Class &amp; Accounts'!K$18, 'E2 Allocators'!$B$15:$W$15, 0),FALSE)*$F165)</f>
        <v>0</v>
      </c>
      <c r="L165" s="1411">
        <f>IF(ISERROR(VLOOKUP(VLOOKUP($A165, 'E4 TB Allocation Details'!$A$18:$L$205, MATCH("Demand ID", 'E4 TB Allocation Details'!$A$18:$L$18, 0),FALSE), 'E2 Allocators'!$B$15:$W$361, MATCH('O5 Details by Class &amp; Accounts'!L$18, 'E2 Allocators'!$B$15:$W$15, 0),FALSE)*$F165), 0, VLOOKUP(VLOOKUP($A165, 'E4 TB Allocation Details'!$A$18:$L$205, MATCH("Demand ID", 'E4 TB Allocation Details'!$A$18:$L$18, 0),FALSE), 'E2 Allocators'!$B$15:$W$361, MATCH('O5 Details by Class &amp; Accounts'!L$18, 'E2 Allocators'!$B$15:$W$15, 0),FALSE)*$F165)</f>
        <v>0</v>
      </c>
      <c r="M165" s="1411">
        <f>IF(ISERROR(VLOOKUP(VLOOKUP($A165, 'E4 TB Allocation Details'!$A$18:$L$205, MATCH("Demand ID", 'E4 TB Allocation Details'!$A$18:$L$18, 0),FALSE), 'E2 Allocators'!$B$15:$W$361, MATCH('O5 Details by Class &amp; Accounts'!M$18, 'E2 Allocators'!$B$15:$W$15, 0),FALSE)*$F165), 0, VLOOKUP(VLOOKUP($A165, 'E4 TB Allocation Details'!$A$18:$L$205, MATCH("Demand ID", 'E4 TB Allocation Details'!$A$18:$L$18, 0),FALSE), 'E2 Allocators'!$B$15:$W$361, MATCH('O5 Details by Class &amp; Accounts'!M$18, 'E2 Allocators'!$B$15:$W$15, 0),FALSE)*$F165)</f>
        <v>0</v>
      </c>
      <c r="N165" s="1411">
        <f>IF(ISERROR(VLOOKUP(VLOOKUP($A165, 'E4 TB Allocation Details'!$A$18:$L$205, MATCH("Demand ID", 'E4 TB Allocation Details'!$A$18:$L$18, 0),FALSE), 'E2 Allocators'!$B$15:$W$361, MATCH('O5 Details by Class &amp; Accounts'!N$18, 'E2 Allocators'!$B$15:$W$15, 0),FALSE)*$F165), 0, VLOOKUP(VLOOKUP($A165, 'E4 TB Allocation Details'!$A$18:$L$205, MATCH("Demand ID", 'E4 TB Allocation Details'!$A$18:$L$18, 0),FALSE), 'E2 Allocators'!$B$15:$W$361, MATCH('O5 Details by Class &amp; Accounts'!N$18, 'E2 Allocators'!$B$15:$W$15, 0),FALSE)*$F165)</f>
        <v>0</v>
      </c>
      <c r="O165" s="1411">
        <f>IF(ISERROR(VLOOKUP(VLOOKUP($A165, 'E4 TB Allocation Details'!$A$18:$L$205, MATCH("Demand ID", 'E4 TB Allocation Details'!$A$18:$L$18, 0),FALSE), 'E2 Allocators'!$B$15:$W$361, MATCH('O5 Details by Class &amp; Accounts'!O$18, 'E2 Allocators'!$B$15:$W$15, 0),FALSE)*$F165), 0, VLOOKUP(VLOOKUP($A165, 'E4 TB Allocation Details'!$A$18:$L$205, MATCH("Demand ID", 'E4 TB Allocation Details'!$A$18:$L$18, 0),FALSE), 'E2 Allocators'!$B$15:$W$361, MATCH('O5 Details by Class &amp; Accounts'!O$18, 'E2 Allocators'!$B$15:$W$15, 0),FALSE)*$F165)</f>
        <v>0</v>
      </c>
      <c r="P165" s="1411">
        <f>IF(ISERROR(VLOOKUP(VLOOKUP($A165, 'E4 TB Allocation Details'!$A$18:$L$205, MATCH("Demand ID", 'E4 TB Allocation Details'!$A$18:$L$18, 0),FALSE), 'E2 Allocators'!$B$15:$W$361, MATCH('O5 Details by Class &amp; Accounts'!P$18, 'E2 Allocators'!$B$15:$W$15, 0),FALSE)*$F165), 0, VLOOKUP(VLOOKUP($A165, 'E4 TB Allocation Details'!$A$18:$L$205, MATCH("Demand ID", 'E4 TB Allocation Details'!$A$18:$L$18, 0),FALSE), 'E2 Allocators'!$B$15:$W$361, MATCH('O5 Details by Class &amp; Accounts'!P$18, 'E2 Allocators'!$B$15:$W$15, 0),FALSE)*$F165)</f>
        <v>0</v>
      </c>
      <c r="Q165" s="1411">
        <f>IF(ISERROR(VLOOKUP(VLOOKUP($A165, 'E4 TB Allocation Details'!$A$18:$L$205, MATCH("Demand ID", 'E4 TB Allocation Details'!$A$18:$L$18, 0),FALSE), 'E2 Allocators'!$B$15:$W$361, MATCH('O5 Details by Class &amp; Accounts'!Q$18, 'E2 Allocators'!$B$15:$W$15, 0),FALSE)*$F165), 0, VLOOKUP(VLOOKUP($A165, 'E4 TB Allocation Details'!$A$18:$L$205, MATCH("Demand ID", 'E4 TB Allocation Details'!$A$18:$L$18, 0),FALSE), 'E2 Allocators'!$B$15:$W$361, MATCH('O5 Details by Class &amp; Accounts'!Q$18, 'E2 Allocators'!$B$15:$W$15, 0),FALSE)*$F165)</f>
        <v>0</v>
      </c>
      <c r="R165" s="1411">
        <f>IF(ISERROR(VLOOKUP(VLOOKUP($A165, 'E4 TB Allocation Details'!$A$18:$L$205, MATCH("Demand ID", 'E4 TB Allocation Details'!$A$18:$L$18, 0),FALSE), 'E2 Allocators'!$B$15:$W$361, MATCH('O5 Details by Class &amp; Accounts'!R$18, 'E2 Allocators'!$B$15:$W$15, 0),FALSE)*$F165), 0, VLOOKUP(VLOOKUP($A165, 'E4 TB Allocation Details'!$A$18:$L$205, MATCH("Demand ID", 'E4 TB Allocation Details'!$A$18:$L$18, 0),FALSE), 'E2 Allocators'!$B$15:$W$361, MATCH('O5 Details by Class &amp; Accounts'!R$18, 'E2 Allocators'!$B$15:$W$15, 0),FALSE)*$F165)</f>
        <v>0</v>
      </c>
      <c r="S165" s="1411">
        <f>IF(ISERROR(VLOOKUP(VLOOKUP($A165, 'E4 TB Allocation Details'!$A$18:$L$205, MATCH("Demand ID", 'E4 TB Allocation Details'!$A$18:$L$18, 0),FALSE), 'E2 Allocators'!$B$15:$W$361, MATCH('O5 Details by Class &amp; Accounts'!S$18, 'E2 Allocators'!$B$15:$W$15, 0),FALSE)*$F165), 0, VLOOKUP(VLOOKUP($A165, 'E4 TB Allocation Details'!$A$18:$L$205, MATCH("Demand ID", 'E4 TB Allocation Details'!$A$18:$L$18, 0),FALSE), 'E2 Allocators'!$B$15:$W$361, MATCH('O5 Details by Class &amp; Accounts'!S$18, 'E2 Allocators'!$B$15:$W$15, 0),FALSE)*$F165)</f>
        <v>0</v>
      </c>
      <c r="T165" s="1411">
        <f>IF(ISERROR(VLOOKUP(VLOOKUP($A165, 'E4 TB Allocation Details'!$A$18:$L$205, MATCH("Demand ID", 'E4 TB Allocation Details'!$A$18:$L$18, 0),FALSE), 'E2 Allocators'!$B$15:$W$361, MATCH('O5 Details by Class &amp; Accounts'!T$18, 'E2 Allocators'!$B$15:$W$15, 0),FALSE)*$F165), 0, VLOOKUP(VLOOKUP($A165, 'E4 TB Allocation Details'!$A$18:$L$205, MATCH("Demand ID", 'E4 TB Allocation Details'!$A$18:$L$18, 0),FALSE), 'E2 Allocators'!$B$15:$W$361, MATCH('O5 Details by Class &amp; Accounts'!T$18, 'E2 Allocators'!$B$15:$W$15, 0),FALSE)*$F165)</f>
        <v>0</v>
      </c>
      <c r="U165" s="1411">
        <f>IF(ISERROR(VLOOKUP(VLOOKUP($A165, 'E4 TB Allocation Details'!$A$18:$L$205, MATCH("Demand ID", 'E4 TB Allocation Details'!$A$18:$L$18, 0),FALSE), 'E2 Allocators'!$B$15:$W$361, MATCH('O5 Details by Class &amp; Accounts'!U$18, 'E2 Allocators'!$B$15:$W$15, 0),FALSE)*$F165), 0, VLOOKUP(VLOOKUP($A165, 'E4 TB Allocation Details'!$A$18:$L$205, MATCH("Demand ID", 'E4 TB Allocation Details'!$A$18:$L$18, 0),FALSE), 'E2 Allocators'!$B$15:$W$361, MATCH('O5 Details by Class &amp; Accounts'!U$18, 'E2 Allocators'!$B$15:$W$15, 0),FALSE)*$F165)</f>
        <v>0</v>
      </c>
      <c r="V165" s="1411">
        <f>IF(ISERROR(VLOOKUP(VLOOKUP($A165, 'E4 TB Allocation Details'!$A$18:$L$205, MATCH("Demand ID", 'E4 TB Allocation Details'!$A$18:$L$18, 0),FALSE), 'E2 Allocators'!$B$15:$W$361, MATCH('O5 Details by Class &amp; Accounts'!V$18, 'E2 Allocators'!$B$15:$W$15, 0),FALSE)*$F165), 0, VLOOKUP(VLOOKUP($A165, 'E4 TB Allocation Details'!$A$18:$L$205, MATCH("Demand ID", 'E4 TB Allocation Details'!$A$18:$L$18, 0),FALSE), 'E2 Allocators'!$B$15:$W$361, MATCH('O5 Details by Class &amp; Accounts'!V$18, 'E2 Allocators'!$B$15:$W$15, 0),FALSE)*$F165)</f>
        <v>0</v>
      </c>
      <c r="W165" s="1411">
        <f>IF(ISERROR(VLOOKUP(VLOOKUP($A165, 'E4 TB Allocation Details'!$A$18:$L$205, MATCH("Demand ID", 'E4 TB Allocation Details'!$A$18:$L$18, 0),FALSE), 'E2 Allocators'!$B$15:$W$361, MATCH('O5 Details by Class &amp; Accounts'!W$18, 'E2 Allocators'!$B$15:$W$15, 0),FALSE)*$F165), 0, VLOOKUP(VLOOKUP($A165, 'E4 TB Allocation Details'!$A$18:$L$205, MATCH("Demand ID", 'E4 TB Allocation Details'!$A$18:$L$18, 0),FALSE), 'E2 Allocators'!$B$15:$W$361, MATCH('O5 Details by Class &amp; Accounts'!W$18, 'E2 Allocators'!$B$15:$W$15, 0),FALSE)*$F165)</f>
        <v>0</v>
      </c>
      <c r="X165" s="1411">
        <f>IF(ISERROR(VLOOKUP(VLOOKUP($A165, 'E4 TB Allocation Details'!$A$18:$L$205, MATCH("Demand ID", 'E4 TB Allocation Details'!$A$18:$L$18, 0),FALSE), 'E2 Allocators'!$B$15:$W$361, MATCH('O5 Details by Class &amp; Accounts'!X$18, 'E2 Allocators'!$B$15:$W$15, 0),FALSE)*$F165), 0, VLOOKUP(VLOOKUP($A165, 'E4 TB Allocation Details'!$A$18:$L$205, MATCH("Demand ID", 'E4 TB Allocation Details'!$A$18:$L$18, 0),FALSE), 'E2 Allocators'!$B$15:$W$361, MATCH('O5 Details by Class &amp; Accounts'!X$18, 'E2 Allocators'!$B$15:$W$15, 0),FALSE)*$F165)</f>
        <v>0</v>
      </c>
      <c r="Y165" s="1411">
        <f>IF(ISERROR(VLOOKUP(VLOOKUP($A165, 'E4 TB Allocation Details'!$A$18:$L$205, MATCH("Demand ID", 'E4 TB Allocation Details'!$A$18:$L$18, 0),FALSE), 'E2 Allocators'!$B$15:$W$361, MATCH('O5 Details by Class &amp; Accounts'!Y$18, 'E2 Allocators'!$B$15:$W$15, 0),FALSE)*$F165), 0, VLOOKUP(VLOOKUP($A165, 'E4 TB Allocation Details'!$A$18:$L$205, MATCH("Demand ID", 'E4 TB Allocation Details'!$A$18:$L$18, 0),FALSE), 'E2 Allocators'!$B$15:$W$361, MATCH('O5 Details by Class &amp; Accounts'!Y$18, 'E2 Allocators'!$B$15:$W$15, 0),FALSE)*$F165)</f>
        <v>0</v>
      </c>
      <c r="Z165" s="1411">
        <f>IF(ISERROR(VLOOKUP(VLOOKUP($A165, 'E4 TB Allocation Details'!$A$18:$L$205, MATCH("Demand ID", 'E4 TB Allocation Details'!$A$18:$L$18, 0),FALSE), 'E2 Allocators'!$B$15:$W$361, MATCH('O5 Details by Class &amp; Accounts'!Z$18, 'E2 Allocators'!$B$15:$W$15, 0),FALSE)*$F165), 0, VLOOKUP(VLOOKUP($A165, 'E4 TB Allocation Details'!$A$18:$L$205, MATCH("Demand ID", 'E4 TB Allocation Details'!$A$18:$L$18, 0),FALSE), 'E2 Allocators'!$B$15:$W$361, MATCH('O5 Details by Class &amp; Accounts'!Z$18, 'E2 Allocators'!$B$15:$W$15, 0),FALSE)*$F165)</f>
        <v>0</v>
      </c>
      <c r="AA165" s="1411">
        <f>IF(ISERROR(VLOOKUP(VLOOKUP($A165, 'E4 TB Allocation Details'!$A$18:$L$205, MATCH("Demand ID", 'E4 TB Allocation Details'!$A$18:$L$18, 0),FALSE), 'E2 Allocators'!$B$15:$W$361, MATCH('O5 Details by Class &amp; Accounts'!AA$18, 'E2 Allocators'!$B$15:$W$15, 0),FALSE)*$F165), 0, VLOOKUP(VLOOKUP($A165, 'E4 TB Allocation Details'!$A$18:$L$205, MATCH("Demand ID", 'E4 TB Allocation Details'!$A$18:$L$18, 0),FALSE), 'E2 Allocators'!$B$15:$W$361, MATCH('O5 Details by Class &amp; Accounts'!AA$18, 'E2 Allocators'!$B$15:$W$15, 0),FALSE)*$F165)</f>
        <v>0</v>
      </c>
      <c r="AB165" s="1411">
        <f>IF(ISERROR(VLOOKUP(VLOOKUP($A165, 'E4 TB Allocation Details'!$A$18:$L$205, MATCH("Demand ID", 'E4 TB Allocation Details'!$A$18:$L$18, 0),FALSE), 'E2 Allocators'!$B$15:$W$361, MATCH('O5 Details by Class &amp; Accounts'!AB$18, 'E2 Allocators'!$B$15:$W$15, 0),FALSE)*$F165), 0, VLOOKUP(VLOOKUP($A165, 'E4 TB Allocation Details'!$A$18:$L$205, MATCH("Demand ID", 'E4 TB Allocation Details'!$A$18:$L$18, 0),FALSE), 'E2 Allocators'!$B$15:$W$361, MATCH('O5 Details by Class &amp; Accounts'!AB$18, 'E2 Allocators'!$B$15:$W$15, 0),FALSE)*$F165)</f>
        <v>0</v>
      </c>
      <c r="AC165" s="1411">
        <f t="shared" si="40"/>
        <v>0</v>
      </c>
      <c r="AD165" s="1411">
        <f>IF(ISERROR(VLOOKUP(VLOOKUP($A165, 'E4 TB Allocation Details'!$A$18:$L$205, MATCH("Customer ID", 'E4 TB Allocation Details'!$A$18:$L$18, 0),FALSE), 'E2 Allocators'!$B$15:$W$361, MATCH('O5 Details by Class &amp; Accounts'!AD$18, 'E2 Allocators'!$B$15:$W$15, 0),FALSE)*$G165), 0, VLOOKUP(VLOOKUP($A165, 'E4 TB Allocation Details'!$A$18:$L$205, MATCH("Customer ID", 'E4 TB Allocation Details'!$A$18:$L$18, 0),FALSE), 'E2 Allocators'!$B$15:$W$361, MATCH('O5 Details by Class &amp; Accounts'!AD$18, 'E2 Allocators'!$B$15:$W$15, 0),FALSE)*$G165)</f>
        <v>0</v>
      </c>
      <c r="AE165" s="1411">
        <f>IF(ISERROR(VLOOKUP(VLOOKUP($A165, 'E4 TB Allocation Details'!$A$18:$L$205, MATCH("Customer ID", 'E4 TB Allocation Details'!$A$18:$L$18, 0),FALSE), 'E2 Allocators'!$B$15:$W$361, MATCH('O5 Details by Class &amp; Accounts'!AE$18, 'E2 Allocators'!$B$15:$W$15, 0),FALSE)*$G165), 0, VLOOKUP(VLOOKUP($A165, 'E4 TB Allocation Details'!$A$18:$L$205, MATCH("Customer ID", 'E4 TB Allocation Details'!$A$18:$L$18, 0),FALSE), 'E2 Allocators'!$B$15:$W$361, MATCH('O5 Details by Class &amp; Accounts'!AE$18, 'E2 Allocators'!$B$15:$W$15, 0),FALSE)*$G165)</f>
        <v>0</v>
      </c>
      <c r="AF165" s="1411">
        <f>IF(ISERROR(VLOOKUP(VLOOKUP($A165, 'E4 TB Allocation Details'!$A$18:$L$205, MATCH("Customer ID", 'E4 TB Allocation Details'!$A$18:$L$18, 0),FALSE), 'E2 Allocators'!$B$15:$W$361, MATCH('O5 Details by Class &amp; Accounts'!AF$18, 'E2 Allocators'!$B$15:$W$15, 0),FALSE)*$G165), 0, VLOOKUP(VLOOKUP($A165, 'E4 TB Allocation Details'!$A$18:$L$205, MATCH("Customer ID", 'E4 TB Allocation Details'!$A$18:$L$18, 0),FALSE), 'E2 Allocators'!$B$15:$W$361, MATCH('O5 Details by Class &amp; Accounts'!AF$18, 'E2 Allocators'!$B$15:$W$15, 0),FALSE)*$G165)</f>
        <v>0</v>
      </c>
      <c r="AG165" s="1411">
        <f>IF(ISERROR(VLOOKUP(VLOOKUP($A165, 'E4 TB Allocation Details'!$A$18:$L$205, MATCH("Customer ID", 'E4 TB Allocation Details'!$A$18:$L$18, 0),FALSE), 'E2 Allocators'!$B$15:$W$361, MATCH('O5 Details by Class &amp; Accounts'!AG$18, 'E2 Allocators'!$B$15:$W$15, 0),FALSE)*$G165), 0, VLOOKUP(VLOOKUP($A165, 'E4 TB Allocation Details'!$A$18:$L$205, MATCH("Customer ID", 'E4 TB Allocation Details'!$A$18:$L$18, 0),FALSE), 'E2 Allocators'!$B$15:$W$361, MATCH('O5 Details by Class &amp; Accounts'!AG$18, 'E2 Allocators'!$B$15:$W$15, 0),FALSE)*$G165)</f>
        <v>0</v>
      </c>
      <c r="AH165" s="1411">
        <f>IF(ISERROR(VLOOKUP(VLOOKUP($A165, 'E4 TB Allocation Details'!$A$18:$L$205, MATCH("Customer ID", 'E4 TB Allocation Details'!$A$18:$L$18, 0),FALSE), 'E2 Allocators'!$B$15:$W$361, MATCH('O5 Details by Class &amp; Accounts'!AH$18, 'E2 Allocators'!$B$15:$W$15, 0),FALSE)*$G165), 0, VLOOKUP(VLOOKUP($A165, 'E4 TB Allocation Details'!$A$18:$L$205, MATCH("Customer ID", 'E4 TB Allocation Details'!$A$18:$L$18, 0),FALSE), 'E2 Allocators'!$B$15:$W$361, MATCH('O5 Details by Class &amp; Accounts'!AH$18, 'E2 Allocators'!$B$15:$W$15, 0),FALSE)*$G165)</f>
        <v>0</v>
      </c>
      <c r="AI165" s="1411">
        <f>IF(ISERROR(VLOOKUP(VLOOKUP($A165, 'E4 TB Allocation Details'!$A$18:$L$205, MATCH("Customer ID", 'E4 TB Allocation Details'!$A$18:$L$18, 0),FALSE), 'E2 Allocators'!$B$15:$W$361, MATCH('O5 Details by Class &amp; Accounts'!AI$18, 'E2 Allocators'!$B$15:$W$15, 0),FALSE)*$G165), 0, VLOOKUP(VLOOKUP($A165, 'E4 TB Allocation Details'!$A$18:$L$205, MATCH("Customer ID", 'E4 TB Allocation Details'!$A$18:$L$18, 0),FALSE), 'E2 Allocators'!$B$15:$W$361, MATCH('O5 Details by Class &amp; Accounts'!AI$18, 'E2 Allocators'!$B$15:$W$15, 0),FALSE)*$G165)</f>
        <v>0</v>
      </c>
      <c r="AJ165" s="1411">
        <f>IF(ISERROR(VLOOKUP(VLOOKUP($A165, 'E4 TB Allocation Details'!$A$18:$L$205, MATCH("Customer ID", 'E4 TB Allocation Details'!$A$18:$L$18, 0),FALSE), 'E2 Allocators'!$B$15:$W$361, MATCH('O5 Details by Class &amp; Accounts'!AJ$18, 'E2 Allocators'!$B$15:$W$15, 0),FALSE)*$G165), 0, VLOOKUP(VLOOKUP($A165, 'E4 TB Allocation Details'!$A$18:$L$205, MATCH("Customer ID", 'E4 TB Allocation Details'!$A$18:$L$18, 0),FALSE), 'E2 Allocators'!$B$15:$W$361, MATCH('O5 Details by Class &amp; Accounts'!AJ$18, 'E2 Allocators'!$B$15:$W$15, 0),FALSE)*$G165)</f>
        <v>0</v>
      </c>
      <c r="AK165" s="1411">
        <f>IF(ISERROR(VLOOKUP(VLOOKUP($A165, 'E4 TB Allocation Details'!$A$18:$L$205, MATCH("Customer ID", 'E4 TB Allocation Details'!$A$18:$L$18, 0),FALSE), 'E2 Allocators'!$B$15:$W$361, MATCH('O5 Details by Class &amp; Accounts'!AK$18, 'E2 Allocators'!$B$15:$W$15, 0),FALSE)*$G165), 0, VLOOKUP(VLOOKUP($A165, 'E4 TB Allocation Details'!$A$18:$L$205, MATCH("Customer ID", 'E4 TB Allocation Details'!$A$18:$L$18, 0),FALSE), 'E2 Allocators'!$B$15:$W$361, MATCH('O5 Details by Class &amp; Accounts'!AK$18, 'E2 Allocators'!$B$15:$W$15, 0),FALSE)*$G165)</f>
        <v>0</v>
      </c>
      <c r="AL165" s="1411">
        <f>IF(ISERROR(VLOOKUP(VLOOKUP($A165, 'E4 TB Allocation Details'!$A$18:$L$205, MATCH("Customer ID", 'E4 TB Allocation Details'!$A$18:$L$18, 0),FALSE), 'E2 Allocators'!$B$15:$W$361, MATCH('O5 Details by Class &amp; Accounts'!AL$18, 'E2 Allocators'!$B$15:$W$15, 0),FALSE)*$G165), 0, VLOOKUP(VLOOKUP($A165, 'E4 TB Allocation Details'!$A$18:$L$205, MATCH("Customer ID", 'E4 TB Allocation Details'!$A$18:$L$18, 0),FALSE), 'E2 Allocators'!$B$15:$W$361, MATCH('O5 Details by Class &amp; Accounts'!AL$18, 'E2 Allocators'!$B$15:$W$15, 0),FALSE)*$G165)</f>
        <v>0</v>
      </c>
      <c r="AM165" s="1411">
        <f>IF(ISERROR(VLOOKUP(VLOOKUP($A165, 'E4 TB Allocation Details'!$A$18:$L$205, MATCH("Customer ID", 'E4 TB Allocation Details'!$A$18:$L$18, 0),FALSE), 'E2 Allocators'!$B$15:$W$361, MATCH('O5 Details by Class &amp; Accounts'!AM$18, 'E2 Allocators'!$B$15:$W$15, 0),FALSE)*$G165), 0, VLOOKUP(VLOOKUP($A165, 'E4 TB Allocation Details'!$A$18:$L$205, MATCH("Customer ID", 'E4 TB Allocation Details'!$A$18:$L$18, 0),FALSE), 'E2 Allocators'!$B$15:$W$361, MATCH('O5 Details by Class &amp; Accounts'!AM$18, 'E2 Allocators'!$B$15:$W$15, 0),FALSE)*$G165)</f>
        <v>0</v>
      </c>
      <c r="AN165" s="1411">
        <f>IF(ISERROR(VLOOKUP(VLOOKUP($A165, 'E4 TB Allocation Details'!$A$18:$L$205, MATCH("Customer ID", 'E4 TB Allocation Details'!$A$18:$L$18, 0),FALSE), 'E2 Allocators'!$B$15:$W$361, MATCH('O5 Details by Class &amp; Accounts'!AN$18, 'E2 Allocators'!$B$15:$W$15, 0),FALSE)*$G165), 0, VLOOKUP(VLOOKUP($A165, 'E4 TB Allocation Details'!$A$18:$L$205, MATCH("Customer ID", 'E4 TB Allocation Details'!$A$18:$L$18, 0),FALSE), 'E2 Allocators'!$B$15:$W$361, MATCH('O5 Details by Class &amp; Accounts'!AN$18, 'E2 Allocators'!$B$15:$W$15, 0),FALSE)*$G165)</f>
        <v>0</v>
      </c>
      <c r="AO165" s="1411">
        <f>IF(ISERROR(VLOOKUP(VLOOKUP($A165, 'E4 TB Allocation Details'!$A$18:$L$205, MATCH("Customer ID", 'E4 TB Allocation Details'!$A$18:$L$18, 0),FALSE), 'E2 Allocators'!$B$15:$W$361, MATCH('O5 Details by Class &amp; Accounts'!AO$18, 'E2 Allocators'!$B$15:$W$15, 0),FALSE)*$G165), 0, VLOOKUP(VLOOKUP($A165, 'E4 TB Allocation Details'!$A$18:$L$205, MATCH("Customer ID", 'E4 TB Allocation Details'!$A$18:$L$18, 0),FALSE), 'E2 Allocators'!$B$15:$W$361, MATCH('O5 Details by Class &amp; Accounts'!AO$18, 'E2 Allocators'!$B$15:$W$15, 0),FALSE)*$G165)</f>
        <v>0</v>
      </c>
      <c r="AP165" s="1411">
        <f>IF(ISERROR(VLOOKUP(VLOOKUP($A165, 'E4 TB Allocation Details'!$A$18:$L$205, MATCH("Customer ID", 'E4 TB Allocation Details'!$A$18:$L$18, 0),FALSE), 'E2 Allocators'!$B$15:$W$361, MATCH('O5 Details by Class &amp; Accounts'!AP$18, 'E2 Allocators'!$B$15:$W$15, 0),FALSE)*$G165), 0, VLOOKUP(VLOOKUP($A165, 'E4 TB Allocation Details'!$A$18:$L$205, MATCH("Customer ID", 'E4 TB Allocation Details'!$A$18:$L$18, 0),FALSE), 'E2 Allocators'!$B$15:$W$361, MATCH('O5 Details by Class &amp; Accounts'!AP$18, 'E2 Allocators'!$B$15:$W$15, 0),FALSE)*$G165)</f>
        <v>0</v>
      </c>
      <c r="AQ165" s="1411">
        <f>IF(ISERROR(VLOOKUP(VLOOKUP($A165, 'E4 TB Allocation Details'!$A$18:$L$205, MATCH("Customer ID", 'E4 TB Allocation Details'!$A$18:$L$18, 0),FALSE), 'E2 Allocators'!$B$15:$W$361, MATCH('O5 Details by Class &amp; Accounts'!AQ$18, 'E2 Allocators'!$B$15:$W$15, 0),FALSE)*$G165), 0, VLOOKUP(VLOOKUP($A165, 'E4 TB Allocation Details'!$A$18:$L$205, MATCH("Customer ID", 'E4 TB Allocation Details'!$A$18:$L$18, 0),FALSE), 'E2 Allocators'!$B$15:$W$361, MATCH('O5 Details by Class &amp; Accounts'!AQ$18, 'E2 Allocators'!$B$15:$W$15, 0),FALSE)*$G165)</f>
        <v>0</v>
      </c>
      <c r="AR165" s="1411">
        <f>IF(ISERROR(VLOOKUP(VLOOKUP($A165, 'E4 TB Allocation Details'!$A$18:$L$205, MATCH("Customer ID", 'E4 TB Allocation Details'!$A$18:$L$18, 0),FALSE), 'E2 Allocators'!$B$15:$W$361, MATCH('O5 Details by Class &amp; Accounts'!AR$18, 'E2 Allocators'!$B$15:$W$15, 0),FALSE)*$G165), 0, VLOOKUP(VLOOKUP($A165, 'E4 TB Allocation Details'!$A$18:$L$205, MATCH("Customer ID", 'E4 TB Allocation Details'!$A$18:$L$18, 0),FALSE), 'E2 Allocators'!$B$15:$W$361, MATCH('O5 Details by Class &amp; Accounts'!AR$18, 'E2 Allocators'!$B$15:$W$15, 0),FALSE)*$G165)</f>
        <v>0</v>
      </c>
      <c r="AS165" s="1411">
        <f>IF(ISERROR(VLOOKUP(VLOOKUP($A165, 'E4 TB Allocation Details'!$A$18:$L$205, MATCH("Customer ID", 'E4 TB Allocation Details'!$A$18:$L$18, 0),FALSE), 'E2 Allocators'!$B$15:$W$361, MATCH('O5 Details by Class &amp; Accounts'!AS$18, 'E2 Allocators'!$B$15:$W$15, 0),FALSE)*$G165), 0, VLOOKUP(VLOOKUP($A165, 'E4 TB Allocation Details'!$A$18:$L$205, MATCH("Customer ID", 'E4 TB Allocation Details'!$A$18:$L$18, 0),FALSE), 'E2 Allocators'!$B$15:$W$361, MATCH('O5 Details by Class &amp; Accounts'!AS$18, 'E2 Allocators'!$B$15:$W$15, 0),FALSE)*$G165)</f>
        <v>0</v>
      </c>
      <c r="AT165" s="1411">
        <f>IF(ISERROR(VLOOKUP(VLOOKUP($A165, 'E4 TB Allocation Details'!$A$18:$L$205, MATCH("Customer ID", 'E4 TB Allocation Details'!$A$18:$L$18, 0),FALSE), 'E2 Allocators'!$B$15:$W$361, MATCH('O5 Details by Class &amp; Accounts'!AT$18, 'E2 Allocators'!$B$15:$W$15, 0),FALSE)*$G165), 0, VLOOKUP(VLOOKUP($A165, 'E4 TB Allocation Details'!$A$18:$L$205, MATCH("Customer ID", 'E4 TB Allocation Details'!$A$18:$L$18, 0),FALSE), 'E2 Allocators'!$B$15:$W$361, MATCH('O5 Details by Class &amp; Accounts'!AT$18, 'E2 Allocators'!$B$15:$W$15, 0),FALSE)*$G165)</f>
        <v>0</v>
      </c>
      <c r="AU165" s="1411">
        <f>IF(ISERROR(VLOOKUP(VLOOKUP($A165, 'E4 TB Allocation Details'!$A$18:$L$205, MATCH("Customer ID", 'E4 TB Allocation Details'!$A$18:$L$18, 0),FALSE), 'E2 Allocators'!$B$15:$W$361, MATCH('O5 Details by Class &amp; Accounts'!AU$18, 'E2 Allocators'!$B$15:$W$15, 0),FALSE)*$G165), 0, VLOOKUP(VLOOKUP($A165, 'E4 TB Allocation Details'!$A$18:$L$205, MATCH("Customer ID", 'E4 TB Allocation Details'!$A$18:$L$18, 0),FALSE), 'E2 Allocators'!$B$15:$W$361, MATCH('O5 Details by Class &amp; Accounts'!AU$18, 'E2 Allocators'!$B$15:$W$15, 0),FALSE)*$G165)</f>
        <v>0</v>
      </c>
      <c r="AV165" s="1411">
        <f>IF(ISERROR(VLOOKUP(VLOOKUP($A165, 'E4 TB Allocation Details'!$A$18:$L$205, MATCH("Customer ID", 'E4 TB Allocation Details'!$A$18:$L$18, 0),FALSE), 'E2 Allocators'!$B$15:$W$361, MATCH('O5 Details by Class &amp; Accounts'!AV$18, 'E2 Allocators'!$B$15:$W$15, 0),FALSE)*$G165), 0, VLOOKUP(VLOOKUP($A165, 'E4 TB Allocation Details'!$A$18:$L$205, MATCH("Customer ID", 'E4 TB Allocation Details'!$A$18:$L$18, 0),FALSE), 'E2 Allocators'!$B$15:$W$361, MATCH('O5 Details by Class &amp; Accounts'!AV$18, 'E2 Allocators'!$B$15:$W$15, 0),FALSE)*$G165)</f>
        <v>0</v>
      </c>
      <c r="AW165" s="1411">
        <f>IF(ISERROR(VLOOKUP(VLOOKUP($A165, 'E4 TB Allocation Details'!$A$18:$L$205, MATCH("Customer ID", 'E4 TB Allocation Details'!$A$18:$L$18, 0),FALSE), 'E2 Allocators'!$B$15:$W$361, MATCH('O5 Details by Class &amp; Accounts'!AW$18, 'E2 Allocators'!$B$15:$W$15, 0),FALSE)*$G165), 0, VLOOKUP(VLOOKUP($A165, 'E4 TB Allocation Details'!$A$18:$L$205, MATCH("Customer ID", 'E4 TB Allocation Details'!$A$18:$L$18, 0),FALSE), 'E2 Allocators'!$B$15:$W$361, MATCH('O5 Details by Class &amp; Accounts'!AW$18, 'E2 Allocators'!$B$15:$W$15, 0),FALSE)*$G165)</f>
        <v>0</v>
      </c>
      <c r="AX165" s="1411">
        <f t="shared" si="44"/>
        <v>0</v>
      </c>
      <c r="AY165" s="1411">
        <f>IF(ISERROR(VLOOKUP(VLOOKUP($A165, 'E4 TB Allocation Details'!$A$18:$L$205, MATCH("Misc ID", 'E4 TB Allocation Details'!$A$18:$L$18, 0),FALSE), 'E2 Allocators'!$B$15:$W$361, MATCH('O5 Details by Class &amp; Accounts'!AY$18, 'E2 Allocators'!$B$15:$W$15, 0),FALSE)*$E165), 0, VLOOKUP(VLOOKUP($A165, 'E4 TB Allocation Details'!$A$18:$L$205, MATCH("Misc ID", 'E4 TB Allocation Details'!$A$18:$L$18, 0),FALSE), 'E2 Allocators'!$B$15:$W$361, MATCH('O5 Details by Class &amp; Accounts'!AY$18, 'E2 Allocators'!$B$15:$W$15, 0),FALSE)*$E165)</f>
        <v>0</v>
      </c>
      <c r="AZ165" s="1411">
        <f>IF(ISERROR(VLOOKUP(VLOOKUP($A165, 'E4 TB Allocation Details'!$A$18:$L$205, MATCH("Misc ID", 'E4 TB Allocation Details'!$A$18:$L$18, 0),FALSE), 'E2 Allocators'!$B$15:$W$361, MATCH('O5 Details by Class &amp; Accounts'!AZ$18, 'E2 Allocators'!$B$15:$W$15, 0),FALSE)*$E165), 0, VLOOKUP(VLOOKUP($A165, 'E4 TB Allocation Details'!$A$18:$L$205, MATCH("Misc ID", 'E4 TB Allocation Details'!$A$18:$L$18, 0),FALSE), 'E2 Allocators'!$B$15:$W$361, MATCH('O5 Details by Class &amp; Accounts'!AZ$18, 'E2 Allocators'!$B$15:$W$15, 0),FALSE)*$E165)</f>
        <v>0</v>
      </c>
      <c r="BA165" s="1411">
        <f>IF(ISERROR(VLOOKUP(VLOOKUP($A165, 'E4 TB Allocation Details'!$A$18:$L$205, MATCH("Misc ID", 'E4 TB Allocation Details'!$A$18:$L$18, 0),FALSE), 'E2 Allocators'!$B$15:$W$361, MATCH('O5 Details by Class &amp; Accounts'!BA$18, 'E2 Allocators'!$B$15:$W$15, 0),FALSE)*$E165), 0, VLOOKUP(VLOOKUP($A165, 'E4 TB Allocation Details'!$A$18:$L$205, MATCH("Misc ID", 'E4 TB Allocation Details'!$A$18:$L$18, 0),FALSE), 'E2 Allocators'!$B$15:$W$361, MATCH('O5 Details by Class &amp; Accounts'!BA$18, 'E2 Allocators'!$B$15:$W$15, 0),FALSE)*$E165)</f>
        <v>0</v>
      </c>
      <c r="BB165" s="1411">
        <f>IF(ISERROR(VLOOKUP(VLOOKUP($A165, 'E4 TB Allocation Details'!$A$18:$L$205, MATCH("Misc ID", 'E4 TB Allocation Details'!$A$18:$L$18, 0),FALSE), 'E2 Allocators'!$B$15:$W$361, MATCH('O5 Details by Class &amp; Accounts'!BB$18, 'E2 Allocators'!$B$15:$W$15, 0),FALSE)*$E165), 0, VLOOKUP(VLOOKUP($A165, 'E4 TB Allocation Details'!$A$18:$L$205, MATCH("Misc ID", 'E4 TB Allocation Details'!$A$18:$L$18, 0),FALSE), 'E2 Allocators'!$B$15:$W$361, MATCH('O5 Details by Class &amp; Accounts'!BB$18, 'E2 Allocators'!$B$15:$W$15, 0),FALSE)*$E165)</f>
        <v>0</v>
      </c>
      <c r="BC165" s="1411">
        <f>IF(ISERROR(VLOOKUP(VLOOKUP($A165, 'E4 TB Allocation Details'!$A$18:$L$205, MATCH("Misc ID", 'E4 TB Allocation Details'!$A$18:$L$18, 0),FALSE), 'E2 Allocators'!$B$15:$W$361, MATCH('O5 Details by Class &amp; Accounts'!BC$18, 'E2 Allocators'!$B$15:$W$15, 0),FALSE)*$E165), 0, VLOOKUP(VLOOKUP($A165, 'E4 TB Allocation Details'!$A$18:$L$205, MATCH("Misc ID", 'E4 TB Allocation Details'!$A$18:$L$18, 0),FALSE), 'E2 Allocators'!$B$15:$W$361, MATCH('O5 Details by Class &amp; Accounts'!BC$18, 'E2 Allocators'!$B$15:$W$15, 0),FALSE)*$E165)</f>
        <v>0</v>
      </c>
      <c r="BD165" s="1411">
        <f>IF(ISERROR(VLOOKUP(VLOOKUP($A165, 'E4 TB Allocation Details'!$A$18:$L$205, MATCH("Misc ID", 'E4 TB Allocation Details'!$A$18:$L$18, 0),FALSE), 'E2 Allocators'!$B$15:$W$361, MATCH('O5 Details by Class &amp; Accounts'!BD$18, 'E2 Allocators'!$B$15:$W$15, 0),FALSE)*$E165), 0, VLOOKUP(VLOOKUP($A165, 'E4 TB Allocation Details'!$A$18:$L$205, MATCH("Misc ID", 'E4 TB Allocation Details'!$A$18:$L$18, 0),FALSE), 'E2 Allocators'!$B$15:$W$361, MATCH('O5 Details by Class &amp; Accounts'!BD$18, 'E2 Allocators'!$B$15:$W$15, 0),FALSE)*$E165)</f>
        <v>0</v>
      </c>
      <c r="BE165" s="1411">
        <f>IF(ISERROR(VLOOKUP(VLOOKUP($A165, 'E4 TB Allocation Details'!$A$18:$L$205, MATCH("Misc ID", 'E4 TB Allocation Details'!$A$18:$L$18, 0),FALSE), 'E2 Allocators'!$B$15:$W$361, MATCH('O5 Details by Class &amp; Accounts'!BE$18, 'E2 Allocators'!$B$15:$W$15, 0),FALSE)*$E165), 0, VLOOKUP(VLOOKUP($A165, 'E4 TB Allocation Details'!$A$18:$L$205, MATCH("Misc ID", 'E4 TB Allocation Details'!$A$18:$L$18, 0),FALSE), 'E2 Allocators'!$B$15:$W$361, MATCH('O5 Details by Class &amp; Accounts'!BE$18, 'E2 Allocators'!$B$15:$W$15, 0),FALSE)*$E165)</f>
        <v>0</v>
      </c>
      <c r="BF165" s="1411">
        <f>IF(ISERROR(VLOOKUP(VLOOKUP($A165, 'E4 TB Allocation Details'!$A$18:$L$205, MATCH("Misc ID", 'E4 TB Allocation Details'!$A$18:$L$18, 0),FALSE), 'E2 Allocators'!$B$15:$W$361, MATCH('O5 Details by Class &amp; Accounts'!BF$18, 'E2 Allocators'!$B$15:$W$15, 0),FALSE)*$E165), 0, VLOOKUP(VLOOKUP($A165, 'E4 TB Allocation Details'!$A$18:$L$205, MATCH("Misc ID", 'E4 TB Allocation Details'!$A$18:$L$18, 0),FALSE), 'E2 Allocators'!$B$15:$W$361, MATCH('O5 Details by Class &amp; Accounts'!BF$18, 'E2 Allocators'!$B$15:$W$15, 0),FALSE)*$E165)</f>
        <v>0</v>
      </c>
      <c r="BG165" s="1411">
        <f>IF(ISERROR(VLOOKUP(VLOOKUP($A165, 'E4 TB Allocation Details'!$A$18:$L$205, MATCH("Misc ID", 'E4 TB Allocation Details'!$A$18:$L$18, 0),FALSE), 'E2 Allocators'!$B$15:$W$361, MATCH('O5 Details by Class &amp; Accounts'!BG$18, 'E2 Allocators'!$B$15:$W$15, 0),FALSE)*$E165), 0, VLOOKUP(VLOOKUP($A165, 'E4 TB Allocation Details'!$A$18:$L$205, MATCH("Misc ID", 'E4 TB Allocation Details'!$A$18:$L$18, 0),FALSE), 'E2 Allocators'!$B$15:$W$361, MATCH('O5 Details by Class &amp; Accounts'!BG$18, 'E2 Allocators'!$B$15:$W$15, 0),FALSE)*$E165)</f>
        <v>0</v>
      </c>
      <c r="BH165" s="1411">
        <f>IF(ISERROR(VLOOKUP(VLOOKUP($A165, 'E4 TB Allocation Details'!$A$18:$L$205, MATCH("Misc ID", 'E4 TB Allocation Details'!$A$18:$L$18, 0),FALSE), 'E2 Allocators'!$B$15:$W$361, MATCH('O5 Details by Class &amp; Accounts'!BH$18, 'E2 Allocators'!$B$15:$W$15, 0),FALSE)*$E165), 0, VLOOKUP(VLOOKUP($A165, 'E4 TB Allocation Details'!$A$18:$L$205, MATCH("Misc ID", 'E4 TB Allocation Details'!$A$18:$L$18, 0),FALSE), 'E2 Allocators'!$B$15:$W$361, MATCH('O5 Details by Class &amp; Accounts'!BH$18, 'E2 Allocators'!$B$15:$W$15, 0),FALSE)*$E165)</f>
        <v>0</v>
      </c>
      <c r="BI165" s="1411">
        <f>IF(ISERROR(VLOOKUP(VLOOKUP($A165, 'E4 TB Allocation Details'!$A$18:$L$205, MATCH("Misc ID", 'E4 TB Allocation Details'!$A$18:$L$18, 0),FALSE), 'E2 Allocators'!$B$15:$W$361, MATCH('O5 Details by Class &amp; Accounts'!BI$18, 'E2 Allocators'!$B$15:$W$15, 0),FALSE)*$E165), 0, VLOOKUP(VLOOKUP($A165, 'E4 TB Allocation Details'!$A$18:$L$205, MATCH("Misc ID", 'E4 TB Allocation Details'!$A$18:$L$18, 0),FALSE), 'E2 Allocators'!$B$15:$W$361, MATCH('O5 Details by Class &amp; Accounts'!BI$18, 'E2 Allocators'!$B$15:$W$15, 0),FALSE)*$E165)</f>
        <v>0</v>
      </c>
      <c r="BJ165" s="1411">
        <f>IF(ISERROR(VLOOKUP(VLOOKUP($A165, 'E4 TB Allocation Details'!$A$18:$L$205, MATCH("Misc ID", 'E4 TB Allocation Details'!$A$18:$L$18, 0),FALSE), 'E2 Allocators'!$B$15:$W$361, MATCH('O5 Details by Class &amp; Accounts'!BJ$18, 'E2 Allocators'!$B$15:$W$15, 0),FALSE)*$E165), 0, VLOOKUP(VLOOKUP($A165, 'E4 TB Allocation Details'!$A$18:$L$205, MATCH("Misc ID", 'E4 TB Allocation Details'!$A$18:$L$18, 0),FALSE), 'E2 Allocators'!$B$15:$W$361, MATCH('O5 Details by Class &amp; Accounts'!BJ$18, 'E2 Allocators'!$B$15:$W$15, 0),FALSE)*$E165)</f>
        <v>0</v>
      </c>
      <c r="BK165" s="1411">
        <f>IF(ISERROR(VLOOKUP(VLOOKUP($A165, 'E4 TB Allocation Details'!$A$18:$L$205, MATCH("Misc ID", 'E4 TB Allocation Details'!$A$18:$L$18, 0),FALSE), 'E2 Allocators'!$B$15:$W$361, MATCH('O5 Details by Class &amp; Accounts'!BK$18, 'E2 Allocators'!$B$15:$W$15, 0),FALSE)*$E165), 0, VLOOKUP(VLOOKUP($A165, 'E4 TB Allocation Details'!$A$18:$L$205, MATCH("Misc ID", 'E4 TB Allocation Details'!$A$18:$L$18, 0),FALSE), 'E2 Allocators'!$B$15:$W$361, MATCH('O5 Details by Class &amp; Accounts'!BK$18, 'E2 Allocators'!$B$15:$W$15, 0),FALSE)*$E165)</f>
        <v>0</v>
      </c>
      <c r="BL165" s="1411">
        <f>IF(ISERROR(VLOOKUP(VLOOKUP($A165, 'E4 TB Allocation Details'!$A$18:$L$205, MATCH("Misc ID", 'E4 TB Allocation Details'!$A$18:$L$18, 0),FALSE), 'E2 Allocators'!$B$15:$W$361, MATCH('O5 Details by Class &amp; Accounts'!BL$18, 'E2 Allocators'!$B$15:$W$15, 0),FALSE)*$E165), 0, VLOOKUP(VLOOKUP($A165, 'E4 TB Allocation Details'!$A$18:$L$205, MATCH("Misc ID", 'E4 TB Allocation Details'!$A$18:$L$18, 0),FALSE), 'E2 Allocators'!$B$15:$W$361, MATCH('O5 Details by Class &amp; Accounts'!BL$18, 'E2 Allocators'!$B$15:$W$15, 0),FALSE)*$E165)</f>
        <v>0</v>
      </c>
      <c r="BM165" s="1411">
        <f>IF(ISERROR(VLOOKUP(VLOOKUP($A165, 'E4 TB Allocation Details'!$A$18:$L$205, MATCH("Misc ID", 'E4 TB Allocation Details'!$A$18:$L$18, 0),FALSE), 'E2 Allocators'!$B$15:$W$361, MATCH('O5 Details by Class &amp; Accounts'!BM$18, 'E2 Allocators'!$B$15:$W$15, 0),FALSE)*$E165), 0, VLOOKUP(VLOOKUP($A165, 'E4 TB Allocation Details'!$A$18:$L$205, MATCH("Misc ID", 'E4 TB Allocation Details'!$A$18:$L$18, 0),FALSE), 'E2 Allocators'!$B$15:$W$361, MATCH('O5 Details by Class &amp; Accounts'!BM$18, 'E2 Allocators'!$B$15:$W$15, 0),FALSE)*$E165)</f>
        <v>0</v>
      </c>
      <c r="BN165" s="1411">
        <f>IF(ISERROR(VLOOKUP(VLOOKUP($A165, 'E4 TB Allocation Details'!$A$18:$L$205, MATCH("Misc ID", 'E4 TB Allocation Details'!$A$18:$L$18, 0),FALSE), 'E2 Allocators'!$B$15:$W$361, MATCH('O5 Details by Class &amp; Accounts'!BN$18, 'E2 Allocators'!$B$15:$W$15, 0),FALSE)*$E165), 0, VLOOKUP(VLOOKUP($A165, 'E4 TB Allocation Details'!$A$18:$L$205, MATCH("Misc ID", 'E4 TB Allocation Details'!$A$18:$L$18, 0),FALSE), 'E2 Allocators'!$B$15:$W$361, MATCH('O5 Details by Class &amp; Accounts'!BN$18, 'E2 Allocators'!$B$15:$W$15, 0),FALSE)*$E165)</f>
        <v>0</v>
      </c>
      <c r="BO165" s="1411">
        <f>IF(ISERROR(VLOOKUP(VLOOKUP($A165, 'E4 TB Allocation Details'!$A$18:$L$205, MATCH("Misc ID", 'E4 TB Allocation Details'!$A$18:$L$18, 0),FALSE), 'E2 Allocators'!$B$15:$W$361, MATCH('O5 Details by Class &amp; Accounts'!BO$18, 'E2 Allocators'!$B$15:$W$15, 0),FALSE)*$E165), 0, VLOOKUP(VLOOKUP($A165, 'E4 TB Allocation Details'!$A$18:$L$205, MATCH("Misc ID", 'E4 TB Allocation Details'!$A$18:$L$18, 0),FALSE), 'E2 Allocators'!$B$15:$W$361, MATCH('O5 Details by Class &amp; Accounts'!BO$18, 'E2 Allocators'!$B$15:$W$15, 0),FALSE)*$E165)</f>
        <v>0</v>
      </c>
      <c r="BP165" s="1411">
        <f>IF(ISERROR(VLOOKUP(VLOOKUP($A165, 'E4 TB Allocation Details'!$A$18:$L$205, MATCH("Misc ID", 'E4 TB Allocation Details'!$A$18:$L$18, 0),FALSE), 'E2 Allocators'!$B$15:$W$361, MATCH('O5 Details by Class &amp; Accounts'!BP$18, 'E2 Allocators'!$B$15:$W$15, 0),FALSE)*$E165), 0, VLOOKUP(VLOOKUP($A165, 'E4 TB Allocation Details'!$A$18:$L$205, MATCH("Misc ID", 'E4 TB Allocation Details'!$A$18:$L$18, 0),FALSE), 'E2 Allocators'!$B$15:$W$361, MATCH('O5 Details by Class &amp; Accounts'!BP$18, 'E2 Allocators'!$B$15:$W$15, 0),FALSE)*$E165)</f>
        <v>0</v>
      </c>
      <c r="BQ165" s="1411">
        <f>IF(ISERROR(VLOOKUP(VLOOKUP($A165, 'E4 TB Allocation Details'!$A$18:$L$205, MATCH("Misc ID", 'E4 TB Allocation Details'!$A$18:$L$18, 0),FALSE), 'E2 Allocators'!$B$15:$W$361, MATCH('O5 Details by Class &amp; Accounts'!BQ$18, 'E2 Allocators'!$B$15:$W$15, 0),FALSE)*$E165), 0, VLOOKUP(VLOOKUP($A165, 'E4 TB Allocation Details'!$A$18:$L$205, MATCH("Misc ID", 'E4 TB Allocation Details'!$A$18:$L$18, 0),FALSE), 'E2 Allocators'!$B$15:$W$361, MATCH('O5 Details by Class &amp; Accounts'!BQ$18, 'E2 Allocators'!$B$15:$W$15, 0),FALSE)*$E165)</f>
        <v>0</v>
      </c>
      <c r="BR165" s="1411">
        <f>IF(ISERROR(VLOOKUP(VLOOKUP($A165, 'E4 TB Allocation Details'!$A$18:$L$205, MATCH("Misc ID", 'E4 TB Allocation Details'!$A$18:$L$18, 0),FALSE), 'E2 Allocators'!$B$15:$W$361, MATCH('O5 Details by Class &amp; Accounts'!BR$18, 'E2 Allocators'!$B$15:$W$15, 0),FALSE)*$E165), 0, VLOOKUP(VLOOKUP($A165, 'E4 TB Allocation Details'!$A$18:$L$205, MATCH("Misc ID", 'E4 TB Allocation Details'!$A$18:$L$18, 0),FALSE), 'E2 Allocators'!$B$15:$W$361, MATCH('O5 Details by Class &amp; Accounts'!BR$18, 'E2 Allocators'!$B$15:$W$15, 0),FALSE)*$E165)</f>
        <v>0</v>
      </c>
      <c r="BS165" s="1411">
        <f t="shared" si="41"/>
        <v>0</v>
      </c>
      <c r="BT165" s="1411">
        <f>IF(ISERROR(VLOOKUP(VLOOKUP($A165, 'E4 TB Allocation Details'!$A$18:$L$205, MATCH("A &amp; G ID", 'E4 TB Allocation Details'!$A$18:$L$18, 0),FALSE), 'E2 Allocators'!$B$15:$W$361, MATCH('O5 Details by Class &amp; Accounts'!BT$18, 'E2 Allocators'!$B$15:$W$15, 0),FALSE)*$E165), 0, VLOOKUP(VLOOKUP($A165, 'E4 TB Allocation Details'!$A$18:$L$205, MATCH("A &amp; G ID", 'E4 TB Allocation Details'!$A$18:$L$18, 0),FALSE), 'E2 Allocators'!$B$15:$W$361, MATCH('O5 Details by Class &amp; Accounts'!BT$18, 'E2 Allocators'!$B$15:$W$15, 0),FALSE)*$E165)</f>
        <v>0</v>
      </c>
      <c r="BU165" s="1411">
        <f>IF(ISERROR(VLOOKUP(VLOOKUP($A165, 'E4 TB Allocation Details'!$A$18:$L$205, MATCH("A &amp; G ID", 'E4 TB Allocation Details'!$A$18:$L$18, 0),FALSE), 'E2 Allocators'!$B$15:$W$361, MATCH('O5 Details by Class &amp; Accounts'!BU$18, 'E2 Allocators'!$B$15:$W$15, 0),FALSE)*$E165), 0, VLOOKUP(VLOOKUP($A165, 'E4 TB Allocation Details'!$A$18:$L$205, MATCH("A &amp; G ID", 'E4 TB Allocation Details'!$A$18:$L$18, 0),FALSE), 'E2 Allocators'!$B$15:$W$361, MATCH('O5 Details by Class &amp; Accounts'!BU$18, 'E2 Allocators'!$B$15:$W$15, 0),FALSE)*$E165)</f>
        <v>0</v>
      </c>
      <c r="BV165" s="1411">
        <f>IF(ISERROR(VLOOKUP(VLOOKUP($A165, 'E4 TB Allocation Details'!$A$18:$L$205, MATCH("A &amp; G ID", 'E4 TB Allocation Details'!$A$18:$L$18, 0),FALSE), 'E2 Allocators'!$B$15:$W$361, MATCH('O5 Details by Class &amp; Accounts'!BV$18, 'E2 Allocators'!$B$15:$W$15, 0),FALSE)*$E165), 0, VLOOKUP(VLOOKUP($A165, 'E4 TB Allocation Details'!$A$18:$L$205, MATCH("A &amp; G ID", 'E4 TB Allocation Details'!$A$18:$L$18, 0),FALSE), 'E2 Allocators'!$B$15:$W$361, MATCH('O5 Details by Class &amp; Accounts'!BV$18, 'E2 Allocators'!$B$15:$W$15, 0),FALSE)*$E165)</f>
        <v>0</v>
      </c>
      <c r="BW165" s="1411">
        <f>IF(ISERROR(VLOOKUP(VLOOKUP($A165, 'E4 TB Allocation Details'!$A$18:$L$205, MATCH("A &amp; G ID", 'E4 TB Allocation Details'!$A$18:$L$18, 0),FALSE), 'E2 Allocators'!$B$15:$W$361, MATCH('O5 Details by Class &amp; Accounts'!BW$18, 'E2 Allocators'!$B$15:$W$15, 0),FALSE)*$E165), 0, VLOOKUP(VLOOKUP($A165, 'E4 TB Allocation Details'!$A$18:$L$205, MATCH("A &amp; G ID", 'E4 TB Allocation Details'!$A$18:$L$18, 0),FALSE), 'E2 Allocators'!$B$15:$W$361, MATCH('O5 Details by Class &amp; Accounts'!BW$18, 'E2 Allocators'!$B$15:$W$15, 0),FALSE)*$E165)</f>
        <v>0</v>
      </c>
      <c r="BX165" s="1411">
        <f>IF(ISERROR(VLOOKUP(VLOOKUP($A165, 'E4 TB Allocation Details'!$A$18:$L$205, MATCH("A &amp; G ID", 'E4 TB Allocation Details'!$A$18:$L$18, 0),FALSE), 'E2 Allocators'!$B$15:$W$361, MATCH('O5 Details by Class &amp; Accounts'!BX$18, 'E2 Allocators'!$B$15:$W$15, 0),FALSE)*$E165), 0, VLOOKUP(VLOOKUP($A165, 'E4 TB Allocation Details'!$A$18:$L$205, MATCH("A &amp; G ID", 'E4 TB Allocation Details'!$A$18:$L$18, 0),FALSE), 'E2 Allocators'!$B$15:$W$361, MATCH('O5 Details by Class &amp; Accounts'!BX$18, 'E2 Allocators'!$B$15:$W$15, 0),FALSE)*$E165)</f>
        <v>0</v>
      </c>
      <c r="BY165" s="1411">
        <f>IF(ISERROR(VLOOKUP(VLOOKUP($A165, 'E4 TB Allocation Details'!$A$18:$L$205, MATCH("A &amp; G ID", 'E4 TB Allocation Details'!$A$18:$L$18, 0),FALSE), 'E2 Allocators'!$B$15:$W$361, MATCH('O5 Details by Class &amp; Accounts'!BY$18, 'E2 Allocators'!$B$15:$W$15, 0),FALSE)*$E165), 0, VLOOKUP(VLOOKUP($A165, 'E4 TB Allocation Details'!$A$18:$L$205, MATCH("A &amp; G ID", 'E4 TB Allocation Details'!$A$18:$L$18, 0),FALSE), 'E2 Allocators'!$B$15:$W$361, MATCH('O5 Details by Class &amp; Accounts'!BY$18, 'E2 Allocators'!$B$15:$W$15, 0),FALSE)*$E165)</f>
        <v>0</v>
      </c>
      <c r="BZ165" s="1411">
        <f>IF(ISERROR(VLOOKUP(VLOOKUP($A165, 'E4 TB Allocation Details'!$A$18:$L$205, MATCH("A &amp; G ID", 'E4 TB Allocation Details'!$A$18:$L$18, 0),FALSE), 'E2 Allocators'!$B$15:$W$361, MATCH('O5 Details by Class &amp; Accounts'!BZ$18, 'E2 Allocators'!$B$15:$W$15, 0),FALSE)*$E165), 0, VLOOKUP(VLOOKUP($A165, 'E4 TB Allocation Details'!$A$18:$L$205, MATCH("A &amp; G ID", 'E4 TB Allocation Details'!$A$18:$L$18, 0),FALSE), 'E2 Allocators'!$B$15:$W$361, MATCH('O5 Details by Class &amp; Accounts'!BZ$18, 'E2 Allocators'!$B$15:$W$15, 0),FALSE)*$E165)</f>
        <v>0</v>
      </c>
      <c r="CA165" s="1411">
        <f>IF(ISERROR(VLOOKUP(VLOOKUP($A165, 'E4 TB Allocation Details'!$A$18:$L$205, MATCH("A &amp; G ID", 'E4 TB Allocation Details'!$A$18:$L$18, 0),FALSE), 'E2 Allocators'!$B$15:$W$361, MATCH('O5 Details by Class &amp; Accounts'!CA$18, 'E2 Allocators'!$B$15:$W$15, 0),FALSE)*$E165), 0, VLOOKUP(VLOOKUP($A165, 'E4 TB Allocation Details'!$A$18:$L$205, MATCH("A &amp; G ID", 'E4 TB Allocation Details'!$A$18:$L$18, 0),FALSE), 'E2 Allocators'!$B$15:$W$361, MATCH('O5 Details by Class &amp; Accounts'!CA$18, 'E2 Allocators'!$B$15:$W$15, 0),FALSE)*$E165)</f>
        <v>0</v>
      </c>
      <c r="CB165" s="1411">
        <f>IF(ISERROR(VLOOKUP(VLOOKUP($A165, 'E4 TB Allocation Details'!$A$18:$L$205, MATCH("A &amp; G ID", 'E4 TB Allocation Details'!$A$18:$L$18, 0),FALSE), 'E2 Allocators'!$B$15:$W$361, MATCH('O5 Details by Class &amp; Accounts'!CB$18, 'E2 Allocators'!$B$15:$W$15, 0),FALSE)*$E165), 0, VLOOKUP(VLOOKUP($A165, 'E4 TB Allocation Details'!$A$18:$L$205, MATCH("A &amp; G ID", 'E4 TB Allocation Details'!$A$18:$L$18, 0),FALSE), 'E2 Allocators'!$B$15:$W$361, MATCH('O5 Details by Class &amp; Accounts'!CB$18, 'E2 Allocators'!$B$15:$W$15, 0),FALSE)*$E165)</f>
        <v>0</v>
      </c>
      <c r="CC165" s="1411">
        <f>IF(ISERROR(VLOOKUP(VLOOKUP($A165, 'E4 TB Allocation Details'!$A$18:$L$205, MATCH("A &amp; G ID", 'E4 TB Allocation Details'!$A$18:$L$18, 0),FALSE), 'E2 Allocators'!$B$15:$W$361, MATCH('O5 Details by Class &amp; Accounts'!CC$18, 'E2 Allocators'!$B$15:$W$15, 0),FALSE)*$E165), 0, VLOOKUP(VLOOKUP($A165, 'E4 TB Allocation Details'!$A$18:$L$205, MATCH("A &amp; G ID", 'E4 TB Allocation Details'!$A$18:$L$18, 0),FALSE), 'E2 Allocators'!$B$15:$W$361, MATCH('O5 Details by Class &amp; Accounts'!CC$18, 'E2 Allocators'!$B$15:$W$15, 0),FALSE)*$E165)</f>
        <v>0</v>
      </c>
      <c r="CD165" s="1411">
        <f>IF(ISERROR(VLOOKUP(VLOOKUP($A165, 'E4 TB Allocation Details'!$A$18:$L$205, MATCH("A &amp; G ID", 'E4 TB Allocation Details'!$A$18:$L$18, 0),FALSE), 'E2 Allocators'!$B$15:$W$361, MATCH('O5 Details by Class &amp; Accounts'!CD$18, 'E2 Allocators'!$B$15:$W$15, 0),FALSE)*$E165), 0, VLOOKUP(VLOOKUP($A165, 'E4 TB Allocation Details'!$A$18:$L$205, MATCH("A &amp; G ID", 'E4 TB Allocation Details'!$A$18:$L$18, 0),FALSE), 'E2 Allocators'!$B$15:$W$361, MATCH('O5 Details by Class &amp; Accounts'!CD$18, 'E2 Allocators'!$B$15:$W$15, 0),FALSE)*$E165)</f>
        <v>0</v>
      </c>
      <c r="CE165" s="1411">
        <f>IF(ISERROR(VLOOKUP(VLOOKUP($A165, 'E4 TB Allocation Details'!$A$18:$L$205, MATCH("A &amp; G ID", 'E4 TB Allocation Details'!$A$18:$L$18, 0),FALSE), 'E2 Allocators'!$B$15:$W$361, MATCH('O5 Details by Class &amp; Accounts'!CE$18, 'E2 Allocators'!$B$15:$W$15, 0),FALSE)*$E165), 0, VLOOKUP(VLOOKUP($A165, 'E4 TB Allocation Details'!$A$18:$L$205, MATCH("A &amp; G ID", 'E4 TB Allocation Details'!$A$18:$L$18, 0),FALSE), 'E2 Allocators'!$B$15:$W$361, MATCH('O5 Details by Class &amp; Accounts'!CE$18, 'E2 Allocators'!$B$15:$W$15, 0),FALSE)*$E165)</f>
        <v>0</v>
      </c>
      <c r="CF165" s="1411">
        <f>IF(ISERROR(VLOOKUP(VLOOKUP($A165, 'E4 TB Allocation Details'!$A$18:$L$205, MATCH("A &amp; G ID", 'E4 TB Allocation Details'!$A$18:$L$18, 0),FALSE), 'E2 Allocators'!$B$15:$W$361, MATCH('O5 Details by Class &amp; Accounts'!CF$18, 'E2 Allocators'!$B$15:$W$15, 0),FALSE)*$E165), 0, VLOOKUP(VLOOKUP($A165, 'E4 TB Allocation Details'!$A$18:$L$205, MATCH("A &amp; G ID", 'E4 TB Allocation Details'!$A$18:$L$18, 0),FALSE), 'E2 Allocators'!$B$15:$W$361, MATCH('O5 Details by Class &amp; Accounts'!CF$18, 'E2 Allocators'!$B$15:$W$15, 0),FALSE)*$E165)</f>
        <v>0</v>
      </c>
      <c r="CG165" s="1411">
        <f>IF(ISERROR(VLOOKUP(VLOOKUP($A165, 'E4 TB Allocation Details'!$A$18:$L$205, MATCH("A &amp; G ID", 'E4 TB Allocation Details'!$A$18:$L$18, 0),FALSE), 'E2 Allocators'!$B$15:$W$361, MATCH('O5 Details by Class &amp; Accounts'!CG$18, 'E2 Allocators'!$B$15:$W$15, 0),FALSE)*$E165), 0, VLOOKUP(VLOOKUP($A165, 'E4 TB Allocation Details'!$A$18:$L$205, MATCH("A &amp; G ID", 'E4 TB Allocation Details'!$A$18:$L$18, 0),FALSE), 'E2 Allocators'!$B$15:$W$361, MATCH('O5 Details by Class &amp; Accounts'!CG$18, 'E2 Allocators'!$B$15:$W$15, 0),FALSE)*$E165)</f>
        <v>0</v>
      </c>
      <c r="CH165" s="1411">
        <f>IF(ISERROR(VLOOKUP(VLOOKUP($A165, 'E4 TB Allocation Details'!$A$18:$L$205, MATCH("A &amp; G ID", 'E4 TB Allocation Details'!$A$18:$L$18, 0),FALSE), 'E2 Allocators'!$B$15:$W$361, MATCH('O5 Details by Class &amp; Accounts'!CH$18, 'E2 Allocators'!$B$15:$W$15, 0),FALSE)*$E165), 0, VLOOKUP(VLOOKUP($A165, 'E4 TB Allocation Details'!$A$18:$L$205, MATCH("A &amp; G ID", 'E4 TB Allocation Details'!$A$18:$L$18, 0),FALSE), 'E2 Allocators'!$B$15:$W$361, MATCH('O5 Details by Class &amp; Accounts'!CH$18, 'E2 Allocators'!$B$15:$W$15, 0),FALSE)*$E165)</f>
        <v>0</v>
      </c>
      <c r="CI165" s="1411">
        <f>IF(ISERROR(VLOOKUP(VLOOKUP($A165, 'E4 TB Allocation Details'!$A$18:$L$205, MATCH("A &amp; G ID", 'E4 TB Allocation Details'!$A$18:$L$18, 0),FALSE), 'E2 Allocators'!$B$15:$W$361, MATCH('O5 Details by Class &amp; Accounts'!CI$18, 'E2 Allocators'!$B$15:$W$15, 0),FALSE)*$E165), 0, VLOOKUP(VLOOKUP($A165, 'E4 TB Allocation Details'!$A$18:$L$205, MATCH("A &amp; G ID", 'E4 TB Allocation Details'!$A$18:$L$18, 0),FALSE), 'E2 Allocators'!$B$15:$W$361, MATCH('O5 Details by Class &amp; Accounts'!CI$18, 'E2 Allocators'!$B$15:$W$15, 0),FALSE)*$E165)</f>
        <v>0</v>
      </c>
      <c r="CJ165" s="1411">
        <f>IF(ISERROR(VLOOKUP(VLOOKUP($A165, 'E4 TB Allocation Details'!$A$18:$L$205, MATCH("A &amp; G ID", 'E4 TB Allocation Details'!$A$18:$L$18, 0),FALSE), 'E2 Allocators'!$B$15:$W$361, MATCH('O5 Details by Class &amp; Accounts'!CJ$18, 'E2 Allocators'!$B$15:$W$15, 0),FALSE)*$E165), 0, VLOOKUP(VLOOKUP($A165, 'E4 TB Allocation Details'!$A$18:$L$205, MATCH("A &amp; G ID", 'E4 TB Allocation Details'!$A$18:$L$18, 0),FALSE), 'E2 Allocators'!$B$15:$W$361, MATCH('O5 Details by Class &amp; Accounts'!CJ$18, 'E2 Allocators'!$B$15:$W$15, 0),FALSE)*$E165)</f>
        <v>0</v>
      </c>
      <c r="CK165" s="1411">
        <f>IF(ISERROR(VLOOKUP(VLOOKUP($A165, 'E4 TB Allocation Details'!$A$18:$L$205, MATCH("A &amp; G ID", 'E4 TB Allocation Details'!$A$18:$L$18, 0),FALSE), 'E2 Allocators'!$B$15:$W$361, MATCH('O5 Details by Class &amp; Accounts'!CK$18, 'E2 Allocators'!$B$15:$W$15, 0),FALSE)*$E165), 0, VLOOKUP(VLOOKUP($A165, 'E4 TB Allocation Details'!$A$18:$L$205, MATCH("A &amp; G ID", 'E4 TB Allocation Details'!$A$18:$L$18, 0),FALSE), 'E2 Allocators'!$B$15:$W$361, MATCH('O5 Details by Class &amp; Accounts'!CK$18, 'E2 Allocators'!$B$15:$W$15, 0),FALSE)*$E165)</f>
        <v>0</v>
      </c>
      <c r="CL165" s="1411">
        <f>IF(ISERROR(VLOOKUP(VLOOKUP($A165, 'E4 TB Allocation Details'!$A$18:$L$205, MATCH("A &amp; G ID", 'E4 TB Allocation Details'!$A$18:$L$18, 0),FALSE), 'E2 Allocators'!$B$15:$W$361, MATCH('O5 Details by Class &amp; Accounts'!CL$18, 'E2 Allocators'!$B$15:$W$15, 0),FALSE)*$E165), 0, VLOOKUP(VLOOKUP($A165, 'E4 TB Allocation Details'!$A$18:$L$205, MATCH("A &amp; G ID", 'E4 TB Allocation Details'!$A$18:$L$18, 0),FALSE), 'E2 Allocators'!$B$15:$W$361, MATCH('O5 Details by Class &amp; Accounts'!CL$18, 'E2 Allocators'!$B$15:$W$15, 0),FALSE)*$E165)</f>
        <v>0</v>
      </c>
      <c r="CM165" s="1411">
        <f>IF(ISERROR(VLOOKUP(VLOOKUP($A165, 'E4 TB Allocation Details'!$A$18:$L$205, MATCH("A &amp; G ID", 'E4 TB Allocation Details'!$A$18:$L$18, 0),FALSE), 'E2 Allocators'!$B$15:$W$361, MATCH('O5 Details by Class &amp; Accounts'!CM$18, 'E2 Allocators'!$B$15:$W$15, 0),FALSE)*$E165), 0, VLOOKUP(VLOOKUP($A165, 'E4 TB Allocation Details'!$A$18:$L$205, MATCH("A &amp; G ID", 'E4 TB Allocation Details'!$A$18:$L$18, 0),FALSE), 'E2 Allocators'!$B$15:$W$361, MATCH('O5 Details by Class &amp; Accounts'!CM$18, 'E2 Allocators'!$B$15:$W$15, 0),FALSE)*$E165)</f>
        <v>0</v>
      </c>
      <c r="CN165" s="1411">
        <f t="shared" si="42"/>
        <v>0</v>
      </c>
      <c r="CO165" s="1791">
        <f t="shared" si="43"/>
        <v>0</v>
      </c>
      <c r="CQ165" s="2086" t="s">
        <v>504</v>
      </c>
    </row>
    <row r="166" spans="1:95" s="80" customFormat="1" ht="12.75">
      <c r="A166" s="1169">
        <v>5405</v>
      </c>
      <c r="B166" s="451" t="s">
        <v>880</v>
      </c>
      <c r="C166" s="1788">
        <f>IF(ISERROR(VLOOKUP($A166,'I3 TB Data'!$A$23:$H$458,MATCH('O5 Details by Class &amp; Accounts'!$C$18, 'I3 TB Data'!$A$23:$H$23,0),0)), 0, VLOOKUP($A166,'I3 TB Data'!$A$23:$H$458,MATCH('O5 Details by Class &amp; Accounts'!$C$18,'I3 TB Data'!$A$23:$H$23,0),0))</f>
        <v>0</v>
      </c>
      <c r="D166" s="1789"/>
      <c r="E166" s="1788">
        <f t="shared" si="37"/>
        <v>0</v>
      </c>
      <c r="F166" s="1790"/>
      <c r="G166" s="1790"/>
      <c r="H166" s="1411">
        <f t="shared" si="39"/>
        <v>0</v>
      </c>
      <c r="I166" s="1411">
        <f>IF(ISERROR(VLOOKUP(VLOOKUP($A166, 'E4 TB Allocation Details'!$A$18:$L$205, MATCH("Demand ID", 'E4 TB Allocation Details'!$A$18:$L$18, 0),FALSE), 'E2 Allocators'!$B$15:$W$361, MATCH('O5 Details by Class &amp; Accounts'!I$18, 'E2 Allocators'!$B$15:$W$15, 0),FALSE)*$F166), 0, VLOOKUP(VLOOKUP($A166, 'E4 TB Allocation Details'!$A$18:$L$205, MATCH("Demand ID", 'E4 TB Allocation Details'!$A$18:$L$18, 0),FALSE), 'E2 Allocators'!$B$15:$W$361, MATCH('O5 Details by Class &amp; Accounts'!I$18, 'E2 Allocators'!$B$15:$W$15, 0),FALSE)*$F166)</f>
        <v>0</v>
      </c>
      <c r="J166" s="1411">
        <f>IF(ISERROR(VLOOKUP(VLOOKUP($A166, 'E4 TB Allocation Details'!$A$18:$L$205, MATCH("Demand ID", 'E4 TB Allocation Details'!$A$18:$L$18, 0),FALSE), 'E2 Allocators'!$B$15:$W$361, MATCH('O5 Details by Class &amp; Accounts'!J$18, 'E2 Allocators'!$B$15:$W$15, 0),FALSE)*$F166), 0, VLOOKUP(VLOOKUP($A166, 'E4 TB Allocation Details'!$A$18:$L$205, MATCH("Demand ID", 'E4 TB Allocation Details'!$A$18:$L$18, 0),FALSE), 'E2 Allocators'!$B$15:$W$361, MATCH('O5 Details by Class &amp; Accounts'!J$18, 'E2 Allocators'!$B$15:$W$15, 0),FALSE)*$F166)</f>
        <v>0</v>
      </c>
      <c r="K166" s="1411">
        <f>IF(ISERROR(VLOOKUP(VLOOKUP($A166, 'E4 TB Allocation Details'!$A$18:$L$205, MATCH("Demand ID", 'E4 TB Allocation Details'!$A$18:$L$18, 0),FALSE), 'E2 Allocators'!$B$15:$W$361, MATCH('O5 Details by Class &amp; Accounts'!K$18, 'E2 Allocators'!$B$15:$W$15, 0),FALSE)*$F166), 0, VLOOKUP(VLOOKUP($A166, 'E4 TB Allocation Details'!$A$18:$L$205, MATCH("Demand ID", 'E4 TB Allocation Details'!$A$18:$L$18, 0),FALSE), 'E2 Allocators'!$B$15:$W$361, MATCH('O5 Details by Class &amp; Accounts'!K$18, 'E2 Allocators'!$B$15:$W$15, 0),FALSE)*$F166)</f>
        <v>0</v>
      </c>
      <c r="L166" s="1411">
        <f>IF(ISERROR(VLOOKUP(VLOOKUP($A166, 'E4 TB Allocation Details'!$A$18:$L$205, MATCH("Demand ID", 'E4 TB Allocation Details'!$A$18:$L$18, 0),FALSE), 'E2 Allocators'!$B$15:$W$361, MATCH('O5 Details by Class &amp; Accounts'!L$18, 'E2 Allocators'!$B$15:$W$15, 0),FALSE)*$F166), 0, VLOOKUP(VLOOKUP($A166, 'E4 TB Allocation Details'!$A$18:$L$205, MATCH("Demand ID", 'E4 TB Allocation Details'!$A$18:$L$18, 0),FALSE), 'E2 Allocators'!$B$15:$W$361, MATCH('O5 Details by Class &amp; Accounts'!L$18, 'E2 Allocators'!$B$15:$W$15, 0),FALSE)*$F166)</f>
        <v>0</v>
      </c>
      <c r="M166" s="1411">
        <f>IF(ISERROR(VLOOKUP(VLOOKUP($A166, 'E4 TB Allocation Details'!$A$18:$L$205, MATCH("Demand ID", 'E4 TB Allocation Details'!$A$18:$L$18, 0),FALSE), 'E2 Allocators'!$B$15:$W$361, MATCH('O5 Details by Class &amp; Accounts'!M$18, 'E2 Allocators'!$B$15:$W$15, 0),FALSE)*$F166), 0, VLOOKUP(VLOOKUP($A166, 'E4 TB Allocation Details'!$A$18:$L$205, MATCH("Demand ID", 'E4 TB Allocation Details'!$A$18:$L$18, 0),FALSE), 'E2 Allocators'!$B$15:$W$361, MATCH('O5 Details by Class &amp; Accounts'!M$18, 'E2 Allocators'!$B$15:$W$15, 0),FALSE)*$F166)</f>
        <v>0</v>
      </c>
      <c r="N166" s="1411">
        <f>IF(ISERROR(VLOOKUP(VLOOKUP($A166, 'E4 TB Allocation Details'!$A$18:$L$205, MATCH("Demand ID", 'E4 TB Allocation Details'!$A$18:$L$18, 0),FALSE), 'E2 Allocators'!$B$15:$W$361, MATCH('O5 Details by Class &amp; Accounts'!N$18, 'E2 Allocators'!$B$15:$W$15, 0),FALSE)*$F166), 0, VLOOKUP(VLOOKUP($A166, 'E4 TB Allocation Details'!$A$18:$L$205, MATCH("Demand ID", 'E4 TB Allocation Details'!$A$18:$L$18, 0),FALSE), 'E2 Allocators'!$B$15:$W$361, MATCH('O5 Details by Class &amp; Accounts'!N$18, 'E2 Allocators'!$B$15:$W$15, 0),FALSE)*$F166)</f>
        <v>0</v>
      </c>
      <c r="O166" s="1411">
        <f>IF(ISERROR(VLOOKUP(VLOOKUP($A166, 'E4 TB Allocation Details'!$A$18:$L$205, MATCH("Demand ID", 'E4 TB Allocation Details'!$A$18:$L$18, 0),FALSE), 'E2 Allocators'!$B$15:$W$361, MATCH('O5 Details by Class &amp; Accounts'!O$18, 'E2 Allocators'!$B$15:$W$15, 0),FALSE)*$F166), 0, VLOOKUP(VLOOKUP($A166, 'E4 TB Allocation Details'!$A$18:$L$205, MATCH("Demand ID", 'E4 TB Allocation Details'!$A$18:$L$18, 0),FALSE), 'E2 Allocators'!$B$15:$W$361, MATCH('O5 Details by Class &amp; Accounts'!O$18, 'E2 Allocators'!$B$15:$W$15, 0),FALSE)*$F166)</f>
        <v>0</v>
      </c>
      <c r="P166" s="1411">
        <f>IF(ISERROR(VLOOKUP(VLOOKUP($A166, 'E4 TB Allocation Details'!$A$18:$L$205, MATCH("Demand ID", 'E4 TB Allocation Details'!$A$18:$L$18, 0),FALSE), 'E2 Allocators'!$B$15:$W$361, MATCH('O5 Details by Class &amp; Accounts'!P$18, 'E2 Allocators'!$B$15:$W$15, 0),FALSE)*$F166), 0, VLOOKUP(VLOOKUP($A166, 'E4 TB Allocation Details'!$A$18:$L$205, MATCH("Demand ID", 'E4 TB Allocation Details'!$A$18:$L$18, 0),FALSE), 'E2 Allocators'!$B$15:$W$361, MATCH('O5 Details by Class &amp; Accounts'!P$18, 'E2 Allocators'!$B$15:$W$15, 0),FALSE)*$F166)</f>
        <v>0</v>
      </c>
      <c r="Q166" s="1411">
        <f>IF(ISERROR(VLOOKUP(VLOOKUP($A166, 'E4 TB Allocation Details'!$A$18:$L$205, MATCH("Demand ID", 'E4 TB Allocation Details'!$A$18:$L$18, 0),FALSE), 'E2 Allocators'!$B$15:$W$361, MATCH('O5 Details by Class &amp; Accounts'!Q$18, 'E2 Allocators'!$B$15:$W$15, 0),FALSE)*$F166), 0, VLOOKUP(VLOOKUP($A166, 'E4 TB Allocation Details'!$A$18:$L$205, MATCH("Demand ID", 'E4 TB Allocation Details'!$A$18:$L$18, 0),FALSE), 'E2 Allocators'!$B$15:$W$361, MATCH('O5 Details by Class &amp; Accounts'!Q$18, 'E2 Allocators'!$B$15:$W$15, 0),FALSE)*$F166)</f>
        <v>0</v>
      </c>
      <c r="R166" s="1411">
        <f>IF(ISERROR(VLOOKUP(VLOOKUP($A166, 'E4 TB Allocation Details'!$A$18:$L$205, MATCH("Demand ID", 'E4 TB Allocation Details'!$A$18:$L$18, 0),FALSE), 'E2 Allocators'!$B$15:$W$361, MATCH('O5 Details by Class &amp; Accounts'!R$18, 'E2 Allocators'!$B$15:$W$15, 0),FALSE)*$F166), 0, VLOOKUP(VLOOKUP($A166, 'E4 TB Allocation Details'!$A$18:$L$205, MATCH("Demand ID", 'E4 TB Allocation Details'!$A$18:$L$18, 0),FALSE), 'E2 Allocators'!$B$15:$W$361, MATCH('O5 Details by Class &amp; Accounts'!R$18, 'E2 Allocators'!$B$15:$W$15, 0),FALSE)*$F166)</f>
        <v>0</v>
      </c>
      <c r="S166" s="1411">
        <f>IF(ISERROR(VLOOKUP(VLOOKUP($A166, 'E4 TB Allocation Details'!$A$18:$L$205, MATCH("Demand ID", 'E4 TB Allocation Details'!$A$18:$L$18, 0),FALSE), 'E2 Allocators'!$B$15:$W$361, MATCH('O5 Details by Class &amp; Accounts'!S$18, 'E2 Allocators'!$B$15:$W$15, 0),FALSE)*$F166), 0, VLOOKUP(VLOOKUP($A166, 'E4 TB Allocation Details'!$A$18:$L$205, MATCH("Demand ID", 'E4 TB Allocation Details'!$A$18:$L$18, 0),FALSE), 'E2 Allocators'!$B$15:$W$361, MATCH('O5 Details by Class &amp; Accounts'!S$18, 'E2 Allocators'!$B$15:$W$15, 0),FALSE)*$F166)</f>
        <v>0</v>
      </c>
      <c r="T166" s="1411">
        <f>IF(ISERROR(VLOOKUP(VLOOKUP($A166, 'E4 TB Allocation Details'!$A$18:$L$205, MATCH("Demand ID", 'E4 TB Allocation Details'!$A$18:$L$18, 0),FALSE), 'E2 Allocators'!$B$15:$W$361, MATCH('O5 Details by Class &amp; Accounts'!T$18, 'E2 Allocators'!$B$15:$W$15, 0),FALSE)*$F166), 0, VLOOKUP(VLOOKUP($A166, 'E4 TB Allocation Details'!$A$18:$L$205, MATCH("Demand ID", 'E4 TB Allocation Details'!$A$18:$L$18, 0),FALSE), 'E2 Allocators'!$B$15:$W$361, MATCH('O5 Details by Class &amp; Accounts'!T$18, 'E2 Allocators'!$B$15:$W$15, 0),FALSE)*$F166)</f>
        <v>0</v>
      </c>
      <c r="U166" s="1411">
        <f>IF(ISERROR(VLOOKUP(VLOOKUP($A166, 'E4 TB Allocation Details'!$A$18:$L$205, MATCH("Demand ID", 'E4 TB Allocation Details'!$A$18:$L$18, 0),FALSE), 'E2 Allocators'!$B$15:$W$361, MATCH('O5 Details by Class &amp; Accounts'!U$18, 'E2 Allocators'!$B$15:$W$15, 0),FALSE)*$F166), 0, VLOOKUP(VLOOKUP($A166, 'E4 TB Allocation Details'!$A$18:$L$205, MATCH("Demand ID", 'E4 TB Allocation Details'!$A$18:$L$18, 0),FALSE), 'E2 Allocators'!$B$15:$W$361, MATCH('O5 Details by Class &amp; Accounts'!U$18, 'E2 Allocators'!$B$15:$W$15, 0),FALSE)*$F166)</f>
        <v>0</v>
      </c>
      <c r="V166" s="1411">
        <f>IF(ISERROR(VLOOKUP(VLOOKUP($A166, 'E4 TB Allocation Details'!$A$18:$L$205, MATCH("Demand ID", 'E4 TB Allocation Details'!$A$18:$L$18, 0),FALSE), 'E2 Allocators'!$B$15:$W$361, MATCH('O5 Details by Class &amp; Accounts'!V$18, 'E2 Allocators'!$B$15:$W$15, 0),FALSE)*$F166), 0, VLOOKUP(VLOOKUP($A166, 'E4 TB Allocation Details'!$A$18:$L$205, MATCH("Demand ID", 'E4 TB Allocation Details'!$A$18:$L$18, 0),FALSE), 'E2 Allocators'!$B$15:$W$361, MATCH('O5 Details by Class &amp; Accounts'!V$18, 'E2 Allocators'!$B$15:$W$15, 0),FALSE)*$F166)</f>
        <v>0</v>
      </c>
      <c r="W166" s="1411">
        <f>IF(ISERROR(VLOOKUP(VLOOKUP($A166, 'E4 TB Allocation Details'!$A$18:$L$205, MATCH("Demand ID", 'E4 TB Allocation Details'!$A$18:$L$18, 0),FALSE), 'E2 Allocators'!$B$15:$W$361, MATCH('O5 Details by Class &amp; Accounts'!W$18, 'E2 Allocators'!$B$15:$W$15, 0),FALSE)*$F166), 0, VLOOKUP(VLOOKUP($A166, 'E4 TB Allocation Details'!$A$18:$L$205, MATCH("Demand ID", 'E4 TB Allocation Details'!$A$18:$L$18, 0),FALSE), 'E2 Allocators'!$B$15:$W$361, MATCH('O5 Details by Class &amp; Accounts'!W$18, 'E2 Allocators'!$B$15:$W$15, 0),FALSE)*$F166)</f>
        <v>0</v>
      </c>
      <c r="X166" s="1411">
        <f>IF(ISERROR(VLOOKUP(VLOOKUP($A166, 'E4 TB Allocation Details'!$A$18:$L$205, MATCH("Demand ID", 'E4 TB Allocation Details'!$A$18:$L$18, 0),FALSE), 'E2 Allocators'!$B$15:$W$361, MATCH('O5 Details by Class &amp; Accounts'!X$18, 'E2 Allocators'!$B$15:$W$15, 0),FALSE)*$F166), 0, VLOOKUP(VLOOKUP($A166, 'E4 TB Allocation Details'!$A$18:$L$205, MATCH("Demand ID", 'E4 TB Allocation Details'!$A$18:$L$18, 0),FALSE), 'E2 Allocators'!$B$15:$W$361, MATCH('O5 Details by Class &amp; Accounts'!X$18, 'E2 Allocators'!$B$15:$W$15, 0),FALSE)*$F166)</f>
        <v>0</v>
      </c>
      <c r="Y166" s="1411">
        <f>IF(ISERROR(VLOOKUP(VLOOKUP($A166, 'E4 TB Allocation Details'!$A$18:$L$205, MATCH("Demand ID", 'E4 TB Allocation Details'!$A$18:$L$18, 0),FALSE), 'E2 Allocators'!$B$15:$W$361, MATCH('O5 Details by Class &amp; Accounts'!Y$18, 'E2 Allocators'!$B$15:$W$15, 0),FALSE)*$F166), 0, VLOOKUP(VLOOKUP($A166, 'E4 TB Allocation Details'!$A$18:$L$205, MATCH("Demand ID", 'E4 TB Allocation Details'!$A$18:$L$18, 0),FALSE), 'E2 Allocators'!$B$15:$W$361, MATCH('O5 Details by Class &amp; Accounts'!Y$18, 'E2 Allocators'!$B$15:$W$15, 0),FALSE)*$F166)</f>
        <v>0</v>
      </c>
      <c r="Z166" s="1411">
        <f>IF(ISERROR(VLOOKUP(VLOOKUP($A166, 'E4 TB Allocation Details'!$A$18:$L$205, MATCH("Demand ID", 'E4 TB Allocation Details'!$A$18:$L$18, 0),FALSE), 'E2 Allocators'!$B$15:$W$361, MATCH('O5 Details by Class &amp; Accounts'!Z$18, 'E2 Allocators'!$B$15:$W$15, 0),FALSE)*$F166), 0, VLOOKUP(VLOOKUP($A166, 'E4 TB Allocation Details'!$A$18:$L$205, MATCH("Demand ID", 'E4 TB Allocation Details'!$A$18:$L$18, 0),FALSE), 'E2 Allocators'!$B$15:$W$361, MATCH('O5 Details by Class &amp; Accounts'!Z$18, 'E2 Allocators'!$B$15:$W$15, 0),FALSE)*$F166)</f>
        <v>0</v>
      </c>
      <c r="AA166" s="1411">
        <f>IF(ISERROR(VLOOKUP(VLOOKUP($A166, 'E4 TB Allocation Details'!$A$18:$L$205, MATCH("Demand ID", 'E4 TB Allocation Details'!$A$18:$L$18, 0),FALSE), 'E2 Allocators'!$B$15:$W$361, MATCH('O5 Details by Class &amp; Accounts'!AA$18, 'E2 Allocators'!$B$15:$W$15, 0),FALSE)*$F166), 0, VLOOKUP(VLOOKUP($A166, 'E4 TB Allocation Details'!$A$18:$L$205, MATCH("Demand ID", 'E4 TB Allocation Details'!$A$18:$L$18, 0),FALSE), 'E2 Allocators'!$B$15:$W$361, MATCH('O5 Details by Class &amp; Accounts'!AA$18, 'E2 Allocators'!$B$15:$W$15, 0),FALSE)*$F166)</f>
        <v>0</v>
      </c>
      <c r="AB166" s="1411">
        <f>IF(ISERROR(VLOOKUP(VLOOKUP($A166, 'E4 TB Allocation Details'!$A$18:$L$205, MATCH("Demand ID", 'E4 TB Allocation Details'!$A$18:$L$18, 0),FALSE), 'E2 Allocators'!$B$15:$W$361, MATCH('O5 Details by Class &amp; Accounts'!AB$18, 'E2 Allocators'!$B$15:$W$15, 0),FALSE)*$F166), 0, VLOOKUP(VLOOKUP($A166, 'E4 TB Allocation Details'!$A$18:$L$205, MATCH("Demand ID", 'E4 TB Allocation Details'!$A$18:$L$18, 0),FALSE), 'E2 Allocators'!$B$15:$W$361, MATCH('O5 Details by Class &amp; Accounts'!AB$18, 'E2 Allocators'!$B$15:$W$15, 0),FALSE)*$F166)</f>
        <v>0</v>
      </c>
      <c r="AC166" s="1411">
        <f t="shared" si="40"/>
        <v>0</v>
      </c>
      <c r="AD166" s="1411">
        <f>IF(ISERROR(VLOOKUP(VLOOKUP($A166, 'E4 TB Allocation Details'!$A$18:$L$205, MATCH("Customer ID", 'E4 TB Allocation Details'!$A$18:$L$18, 0),FALSE), 'E2 Allocators'!$B$15:$W$361, MATCH('O5 Details by Class &amp; Accounts'!AD$18, 'E2 Allocators'!$B$15:$W$15, 0),FALSE)*$G166), 0, VLOOKUP(VLOOKUP($A166, 'E4 TB Allocation Details'!$A$18:$L$205, MATCH("Customer ID", 'E4 TB Allocation Details'!$A$18:$L$18, 0),FALSE), 'E2 Allocators'!$B$15:$W$361, MATCH('O5 Details by Class &amp; Accounts'!AD$18, 'E2 Allocators'!$B$15:$W$15, 0),FALSE)*$G166)</f>
        <v>0</v>
      </c>
      <c r="AE166" s="1411">
        <f>IF(ISERROR(VLOOKUP(VLOOKUP($A166, 'E4 TB Allocation Details'!$A$18:$L$205, MATCH("Customer ID", 'E4 TB Allocation Details'!$A$18:$L$18, 0),FALSE), 'E2 Allocators'!$B$15:$W$361, MATCH('O5 Details by Class &amp; Accounts'!AE$18, 'E2 Allocators'!$B$15:$W$15, 0),FALSE)*$G166), 0, VLOOKUP(VLOOKUP($A166, 'E4 TB Allocation Details'!$A$18:$L$205, MATCH("Customer ID", 'E4 TB Allocation Details'!$A$18:$L$18, 0),FALSE), 'E2 Allocators'!$B$15:$W$361, MATCH('O5 Details by Class &amp; Accounts'!AE$18, 'E2 Allocators'!$B$15:$W$15, 0),FALSE)*$G166)</f>
        <v>0</v>
      </c>
      <c r="AF166" s="1411">
        <f>IF(ISERROR(VLOOKUP(VLOOKUP($A166, 'E4 TB Allocation Details'!$A$18:$L$205, MATCH("Customer ID", 'E4 TB Allocation Details'!$A$18:$L$18, 0),FALSE), 'E2 Allocators'!$B$15:$W$361, MATCH('O5 Details by Class &amp; Accounts'!AF$18, 'E2 Allocators'!$B$15:$W$15, 0),FALSE)*$G166), 0, VLOOKUP(VLOOKUP($A166, 'E4 TB Allocation Details'!$A$18:$L$205, MATCH("Customer ID", 'E4 TB Allocation Details'!$A$18:$L$18, 0),FALSE), 'E2 Allocators'!$B$15:$W$361, MATCH('O5 Details by Class &amp; Accounts'!AF$18, 'E2 Allocators'!$B$15:$W$15, 0),FALSE)*$G166)</f>
        <v>0</v>
      </c>
      <c r="AG166" s="1411">
        <f>IF(ISERROR(VLOOKUP(VLOOKUP($A166, 'E4 TB Allocation Details'!$A$18:$L$205, MATCH("Customer ID", 'E4 TB Allocation Details'!$A$18:$L$18, 0),FALSE), 'E2 Allocators'!$B$15:$W$361, MATCH('O5 Details by Class &amp; Accounts'!AG$18, 'E2 Allocators'!$B$15:$W$15, 0),FALSE)*$G166), 0, VLOOKUP(VLOOKUP($A166, 'E4 TB Allocation Details'!$A$18:$L$205, MATCH("Customer ID", 'E4 TB Allocation Details'!$A$18:$L$18, 0),FALSE), 'E2 Allocators'!$B$15:$W$361, MATCH('O5 Details by Class &amp; Accounts'!AG$18, 'E2 Allocators'!$B$15:$W$15, 0),FALSE)*$G166)</f>
        <v>0</v>
      </c>
      <c r="AH166" s="1411">
        <f>IF(ISERROR(VLOOKUP(VLOOKUP($A166, 'E4 TB Allocation Details'!$A$18:$L$205, MATCH("Customer ID", 'E4 TB Allocation Details'!$A$18:$L$18, 0),FALSE), 'E2 Allocators'!$B$15:$W$361, MATCH('O5 Details by Class &amp; Accounts'!AH$18, 'E2 Allocators'!$B$15:$W$15, 0),FALSE)*$G166), 0, VLOOKUP(VLOOKUP($A166, 'E4 TB Allocation Details'!$A$18:$L$205, MATCH("Customer ID", 'E4 TB Allocation Details'!$A$18:$L$18, 0),FALSE), 'E2 Allocators'!$B$15:$W$361, MATCH('O5 Details by Class &amp; Accounts'!AH$18, 'E2 Allocators'!$B$15:$W$15, 0),FALSE)*$G166)</f>
        <v>0</v>
      </c>
      <c r="AI166" s="1411">
        <f>IF(ISERROR(VLOOKUP(VLOOKUP($A166, 'E4 TB Allocation Details'!$A$18:$L$205, MATCH("Customer ID", 'E4 TB Allocation Details'!$A$18:$L$18, 0),FALSE), 'E2 Allocators'!$B$15:$W$361, MATCH('O5 Details by Class &amp; Accounts'!AI$18, 'E2 Allocators'!$B$15:$W$15, 0),FALSE)*$G166), 0, VLOOKUP(VLOOKUP($A166, 'E4 TB Allocation Details'!$A$18:$L$205, MATCH("Customer ID", 'E4 TB Allocation Details'!$A$18:$L$18, 0),FALSE), 'E2 Allocators'!$B$15:$W$361, MATCH('O5 Details by Class &amp; Accounts'!AI$18, 'E2 Allocators'!$B$15:$W$15, 0),FALSE)*$G166)</f>
        <v>0</v>
      </c>
      <c r="AJ166" s="1411">
        <f>IF(ISERROR(VLOOKUP(VLOOKUP($A166, 'E4 TB Allocation Details'!$A$18:$L$205, MATCH("Customer ID", 'E4 TB Allocation Details'!$A$18:$L$18, 0),FALSE), 'E2 Allocators'!$B$15:$W$361, MATCH('O5 Details by Class &amp; Accounts'!AJ$18, 'E2 Allocators'!$B$15:$W$15, 0),FALSE)*$G166), 0, VLOOKUP(VLOOKUP($A166, 'E4 TB Allocation Details'!$A$18:$L$205, MATCH("Customer ID", 'E4 TB Allocation Details'!$A$18:$L$18, 0),FALSE), 'E2 Allocators'!$B$15:$W$361, MATCH('O5 Details by Class &amp; Accounts'!AJ$18, 'E2 Allocators'!$B$15:$W$15, 0),FALSE)*$G166)</f>
        <v>0</v>
      </c>
      <c r="AK166" s="1411">
        <f>IF(ISERROR(VLOOKUP(VLOOKUP($A166, 'E4 TB Allocation Details'!$A$18:$L$205, MATCH("Customer ID", 'E4 TB Allocation Details'!$A$18:$L$18, 0),FALSE), 'E2 Allocators'!$B$15:$W$361, MATCH('O5 Details by Class &amp; Accounts'!AK$18, 'E2 Allocators'!$B$15:$W$15, 0),FALSE)*$G166), 0, VLOOKUP(VLOOKUP($A166, 'E4 TB Allocation Details'!$A$18:$L$205, MATCH("Customer ID", 'E4 TB Allocation Details'!$A$18:$L$18, 0),FALSE), 'E2 Allocators'!$B$15:$W$361, MATCH('O5 Details by Class &amp; Accounts'!AK$18, 'E2 Allocators'!$B$15:$W$15, 0),FALSE)*$G166)</f>
        <v>0</v>
      </c>
      <c r="AL166" s="1411">
        <f>IF(ISERROR(VLOOKUP(VLOOKUP($A166, 'E4 TB Allocation Details'!$A$18:$L$205, MATCH("Customer ID", 'E4 TB Allocation Details'!$A$18:$L$18, 0),FALSE), 'E2 Allocators'!$B$15:$W$361, MATCH('O5 Details by Class &amp; Accounts'!AL$18, 'E2 Allocators'!$B$15:$W$15, 0),FALSE)*$G166), 0, VLOOKUP(VLOOKUP($A166, 'E4 TB Allocation Details'!$A$18:$L$205, MATCH("Customer ID", 'E4 TB Allocation Details'!$A$18:$L$18, 0),FALSE), 'E2 Allocators'!$B$15:$W$361, MATCH('O5 Details by Class &amp; Accounts'!AL$18, 'E2 Allocators'!$B$15:$W$15, 0),FALSE)*$G166)</f>
        <v>0</v>
      </c>
      <c r="AM166" s="1411">
        <f>IF(ISERROR(VLOOKUP(VLOOKUP($A166, 'E4 TB Allocation Details'!$A$18:$L$205, MATCH("Customer ID", 'E4 TB Allocation Details'!$A$18:$L$18, 0),FALSE), 'E2 Allocators'!$B$15:$W$361, MATCH('O5 Details by Class &amp; Accounts'!AM$18, 'E2 Allocators'!$B$15:$W$15, 0),FALSE)*$G166), 0, VLOOKUP(VLOOKUP($A166, 'E4 TB Allocation Details'!$A$18:$L$205, MATCH("Customer ID", 'E4 TB Allocation Details'!$A$18:$L$18, 0),FALSE), 'E2 Allocators'!$B$15:$W$361, MATCH('O5 Details by Class &amp; Accounts'!AM$18, 'E2 Allocators'!$B$15:$W$15, 0),FALSE)*$G166)</f>
        <v>0</v>
      </c>
      <c r="AN166" s="1411">
        <f>IF(ISERROR(VLOOKUP(VLOOKUP($A166, 'E4 TB Allocation Details'!$A$18:$L$205, MATCH("Customer ID", 'E4 TB Allocation Details'!$A$18:$L$18, 0),FALSE), 'E2 Allocators'!$B$15:$W$361, MATCH('O5 Details by Class &amp; Accounts'!AN$18, 'E2 Allocators'!$B$15:$W$15, 0),FALSE)*$G166), 0, VLOOKUP(VLOOKUP($A166, 'E4 TB Allocation Details'!$A$18:$L$205, MATCH("Customer ID", 'E4 TB Allocation Details'!$A$18:$L$18, 0),FALSE), 'E2 Allocators'!$B$15:$W$361, MATCH('O5 Details by Class &amp; Accounts'!AN$18, 'E2 Allocators'!$B$15:$W$15, 0),FALSE)*$G166)</f>
        <v>0</v>
      </c>
      <c r="AO166" s="1411">
        <f>IF(ISERROR(VLOOKUP(VLOOKUP($A166, 'E4 TB Allocation Details'!$A$18:$L$205, MATCH("Customer ID", 'E4 TB Allocation Details'!$A$18:$L$18, 0),FALSE), 'E2 Allocators'!$B$15:$W$361, MATCH('O5 Details by Class &amp; Accounts'!AO$18, 'E2 Allocators'!$B$15:$W$15, 0),FALSE)*$G166), 0, VLOOKUP(VLOOKUP($A166, 'E4 TB Allocation Details'!$A$18:$L$205, MATCH("Customer ID", 'E4 TB Allocation Details'!$A$18:$L$18, 0),FALSE), 'E2 Allocators'!$B$15:$W$361, MATCH('O5 Details by Class &amp; Accounts'!AO$18, 'E2 Allocators'!$B$15:$W$15, 0),FALSE)*$G166)</f>
        <v>0</v>
      </c>
      <c r="AP166" s="1411">
        <f>IF(ISERROR(VLOOKUP(VLOOKUP($A166, 'E4 TB Allocation Details'!$A$18:$L$205, MATCH("Customer ID", 'E4 TB Allocation Details'!$A$18:$L$18, 0),FALSE), 'E2 Allocators'!$B$15:$W$361, MATCH('O5 Details by Class &amp; Accounts'!AP$18, 'E2 Allocators'!$B$15:$W$15, 0),FALSE)*$G166), 0, VLOOKUP(VLOOKUP($A166, 'E4 TB Allocation Details'!$A$18:$L$205, MATCH("Customer ID", 'E4 TB Allocation Details'!$A$18:$L$18, 0),FALSE), 'E2 Allocators'!$B$15:$W$361, MATCH('O5 Details by Class &amp; Accounts'!AP$18, 'E2 Allocators'!$B$15:$W$15, 0),FALSE)*$G166)</f>
        <v>0</v>
      </c>
      <c r="AQ166" s="1411">
        <f>IF(ISERROR(VLOOKUP(VLOOKUP($A166, 'E4 TB Allocation Details'!$A$18:$L$205, MATCH("Customer ID", 'E4 TB Allocation Details'!$A$18:$L$18, 0),FALSE), 'E2 Allocators'!$B$15:$W$361, MATCH('O5 Details by Class &amp; Accounts'!AQ$18, 'E2 Allocators'!$B$15:$W$15, 0),FALSE)*$G166), 0, VLOOKUP(VLOOKUP($A166, 'E4 TB Allocation Details'!$A$18:$L$205, MATCH("Customer ID", 'E4 TB Allocation Details'!$A$18:$L$18, 0),FALSE), 'E2 Allocators'!$B$15:$W$361, MATCH('O5 Details by Class &amp; Accounts'!AQ$18, 'E2 Allocators'!$B$15:$W$15, 0),FALSE)*$G166)</f>
        <v>0</v>
      </c>
      <c r="AR166" s="1411">
        <f>IF(ISERROR(VLOOKUP(VLOOKUP($A166, 'E4 TB Allocation Details'!$A$18:$L$205, MATCH("Customer ID", 'E4 TB Allocation Details'!$A$18:$L$18, 0),FALSE), 'E2 Allocators'!$B$15:$W$361, MATCH('O5 Details by Class &amp; Accounts'!AR$18, 'E2 Allocators'!$B$15:$W$15, 0),FALSE)*$G166), 0, VLOOKUP(VLOOKUP($A166, 'E4 TB Allocation Details'!$A$18:$L$205, MATCH("Customer ID", 'E4 TB Allocation Details'!$A$18:$L$18, 0),FALSE), 'E2 Allocators'!$B$15:$W$361, MATCH('O5 Details by Class &amp; Accounts'!AR$18, 'E2 Allocators'!$B$15:$W$15, 0),FALSE)*$G166)</f>
        <v>0</v>
      </c>
      <c r="AS166" s="1411">
        <f>IF(ISERROR(VLOOKUP(VLOOKUP($A166, 'E4 TB Allocation Details'!$A$18:$L$205, MATCH("Customer ID", 'E4 TB Allocation Details'!$A$18:$L$18, 0),FALSE), 'E2 Allocators'!$B$15:$W$361, MATCH('O5 Details by Class &amp; Accounts'!AS$18, 'E2 Allocators'!$B$15:$W$15, 0),FALSE)*$G166), 0, VLOOKUP(VLOOKUP($A166, 'E4 TB Allocation Details'!$A$18:$L$205, MATCH("Customer ID", 'E4 TB Allocation Details'!$A$18:$L$18, 0),FALSE), 'E2 Allocators'!$B$15:$W$361, MATCH('O5 Details by Class &amp; Accounts'!AS$18, 'E2 Allocators'!$B$15:$W$15, 0),FALSE)*$G166)</f>
        <v>0</v>
      </c>
      <c r="AT166" s="1411">
        <f>IF(ISERROR(VLOOKUP(VLOOKUP($A166, 'E4 TB Allocation Details'!$A$18:$L$205, MATCH("Customer ID", 'E4 TB Allocation Details'!$A$18:$L$18, 0),FALSE), 'E2 Allocators'!$B$15:$W$361, MATCH('O5 Details by Class &amp; Accounts'!AT$18, 'E2 Allocators'!$B$15:$W$15, 0),FALSE)*$G166), 0, VLOOKUP(VLOOKUP($A166, 'E4 TB Allocation Details'!$A$18:$L$205, MATCH("Customer ID", 'E4 TB Allocation Details'!$A$18:$L$18, 0),FALSE), 'E2 Allocators'!$B$15:$W$361, MATCH('O5 Details by Class &amp; Accounts'!AT$18, 'E2 Allocators'!$B$15:$W$15, 0),FALSE)*$G166)</f>
        <v>0</v>
      </c>
      <c r="AU166" s="1411">
        <f>IF(ISERROR(VLOOKUP(VLOOKUP($A166, 'E4 TB Allocation Details'!$A$18:$L$205, MATCH("Customer ID", 'E4 TB Allocation Details'!$A$18:$L$18, 0),FALSE), 'E2 Allocators'!$B$15:$W$361, MATCH('O5 Details by Class &amp; Accounts'!AU$18, 'E2 Allocators'!$B$15:$W$15, 0),FALSE)*$G166), 0, VLOOKUP(VLOOKUP($A166, 'E4 TB Allocation Details'!$A$18:$L$205, MATCH("Customer ID", 'E4 TB Allocation Details'!$A$18:$L$18, 0),FALSE), 'E2 Allocators'!$B$15:$W$361, MATCH('O5 Details by Class &amp; Accounts'!AU$18, 'E2 Allocators'!$B$15:$W$15, 0),FALSE)*$G166)</f>
        <v>0</v>
      </c>
      <c r="AV166" s="1411">
        <f>IF(ISERROR(VLOOKUP(VLOOKUP($A166, 'E4 TB Allocation Details'!$A$18:$L$205, MATCH("Customer ID", 'E4 TB Allocation Details'!$A$18:$L$18, 0),FALSE), 'E2 Allocators'!$B$15:$W$361, MATCH('O5 Details by Class &amp; Accounts'!AV$18, 'E2 Allocators'!$B$15:$W$15, 0),FALSE)*$G166), 0, VLOOKUP(VLOOKUP($A166, 'E4 TB Allocation Details'!$A$18:$L$205, MATCH("Customer ID", 'E4 TB Allocation Details'!$A$18:$L$18, 0),FALSE), 'E2 Allocators'!$B$15:$W$361, MATCH('O5 Details by Class &amp; Accounts'!AV$18, 'E2 Allocators'!$B$15:$W$15, 0),FALSE)*$G166)</f>
        <v>0</v>
      </c>
      <c r="AW166" s="1411">
        <f>IF(ISERROR(VLOOKUP(VLOOKUP($A166, 'E4 TB Allocation Details'!$A$18:$L$205, MATCH("Customer ID", 'E4 TB Allocation Details'!$A$18:$L$18, 0),FALSE), 'E2 Allocators'!$B$15:$W$361, MATCH('O5 Details by Class &amp; Accounts'!AW$18, 'E2 Allocators'!$B$15:$W$15, 0),FALSE)*$G166), 0, VLOOKUP(VLOOKUP($A166, 'E4 TB Allocation Details'!$A$18:$L$205, MATCH("Customer ID", 'E4 TB Allocation Details'!$A$18:$L$18, 0),FALSE), 'E2 Allocators'!$B$15:$W$361, MATCH('O5 Details by Class &amp; Accounts'!AW$18, 'E2 Allocators'!$B$15:$W$15, 0),FALSE)*$G166)</f>
        <v>0</v>
      </c>
      <c r="AX166" s="1411">
        <f t="shared" si="44"/>
        <v>0</v>
      </c>
      <c r="AY166" s="1411">
        <f>IF(ISERROR(VLOOKUP(VLOOKUP($A166, 'E4 TB Allocation Details'!$A$18:$L$205, MATCH("Misc ID", 'E4 TB Allocation Details'!$A$18:$L$18, 0),FALSE), 'E2 Allocators'!$B$15:$W$361, MATCH('O5 Details by Class &amp; Accounts'!AY$18, 'E2 Allocators'!$B$15:$W$15, 0),FALSE)*$E166), 0, VLOOKUP(VLOOKUP($A166, 'E4 TB Allocation Details'!$A$18:$L$205, MATCH("Misc ID", 'E4 TB Allocation Details'!$A$18:$L$18, 0),FALSE), 'E2 Allocators'!$B$15:$W$361, MATCH('O5 Details by Class &amp; Accounts'!AY$18, 'E2 Allocators'!$B$15:$W$15, 0),FALSE)*$E166)</f>
        <v>0</v>
      </c>
      <c r="AZ166" s="1411">
        <f>IF(ISERROR(VLOOKUP(VLOOKUP($A166, 'E4 TB Allocation Details'!$A$18:$L$205, MATCH("Misc ID", 'E4 TB Allocation Details'!$A$18:$L$18, 0),FALSE), 'E2 Allocators'!$B$15:$W$361, MATCH('O5 Details by Class &amp; Accounts'!AZ$18, 'E2 Allocators'!$B$15:$W$15, 0),FALSE)*$E166), 0, VLOOKUP(VLOOKUP($A166, 'E4 TB Allocation Details'!$A$18:$L$205, MATCH("Misc ID", 'E4 TB Allocation Details'!$A$18:$L$18, 0),FALSE), 'E2 Allocators'!$B$15:$W$361, MATCH('O5 Details by Class &amp; Accounts'!AZ$18, 'E2 Allocators'!$B$15:$W$15, 0),FALSE)*$E166)</f>
        <v>0</v>
      </c>
      <c r="BA166" s="1411">
        <f>IF(ISERROR(VLOOKUP(VLOOKUP($A166, 'E4 TB Allocation Details'!$A$18:$L$205, MATCH("Misc ID", 'E4 TB Allocation Details'!$A$18:$L$18, 0),FALSE), 'E2 Allocators'!$B$15:$W$361, MATCH('O5 Details by Class &amp; Accounts'!BA$18, 'E2 Allocators'!$B$15:$W$15, 0),FALSE)*$E166), 0, VLOOKUP(VLOOKUP($A166, 'E4 TB Allocation Details'!$A$18:$L$205, MATCH("Misc ID", 'E4 TB Allocation Details'!$A$18:$L$18, 0),FALSE), 'E2 Allocators'!$B$15:$W$361, MATCH('O5 Details by Class &amp; Accounts'!BA$18, 'E2 Allocators'!$B$15:$W$15, 0),FALSE)*$E166)</f>
        <v>0</v>
      </c>
      <c r="BB166" s="1411">
        <f>IF(ISERROR(VLOOKUP(VLOOKUP($A166, 'E4 TB Allocation Details'!$A$18:$L$205, MATCH("Misc ID", 'E4 TB Allocation Details'!$A$18:$L$18, 0),FALSE), 'E2 Allocators'!$B$15:$W$361, MATCH('O5 Details by Class &amp; Accounts'!BB$18, 'E2 Allocators'!$B$15:$W$15, 0),FALSE)*$E166), 0, VLOOKUP(VLOOKUP($A166, 'E4 TB Allocation Details'!$A$18:$L$205, MATCH("Misc ID", 'E4 TB Allocation Details'!$A$18:$L$18, 0),FALSE), 'E2 Allocators'!$B$15:$W$361, MATCH('O5 Details by Class &amp; Accounts'!BB$18, 'E2 Allocators'!$B$15:$W$15, 0),FALSE)*$E166)</f>
        <v>0</v>
      </c>
      <c r="BC166" s="1411">
        <f>IF(ISERROR(VLOOKUP(VLOOKUP($A166, 'E4 TB Allocation Details'!$A$18:$L$205, MATCH("Misc ID", 'E4 TB Allocation Details'!$A$18:$L$18, 0),FALSE), 'E2 Allocators'!$B$15:$W$361, MATCH('O5 Details by Class &amp; Accounts'!BC$18, 'E2 Allocators'!$B$15:$W$15, 0),FALSE)*$E166), 0, VLOOKUP(VLOOKUP($A166, 'E4 TB Allocation Details'!$A$18:$L$205, MATCH("Misc ID", 'E4 TB Allocation Details'!$A$18:$L$18, 0),FALSE), 'E2 Allocators'!$B$15:$W$361, MATCH('O5 Details by Class &amp; Accounts'!BC$18, 'E2 Allocators'!$B$15:$W$15, 0),FALSE)*$E166)</f>
        <v>0</v>
      </c>
      <c r="BD166" s="1411">
        <f>IF(ISERROR(VLOOKUP(VLOOKUP($A166, 'E4 TB Allocation Details'!$A$18:$L$205, MATCH("Misc ID", 'E4 TB Allocation Details'!$A$18:$L$18, 0),FALSE), 'E2 Allocators'!$B$15:$W$361, MATCH('O5 Details by Class &amp; Accounts'!BD$18, 'E2 Allocators'!$B$15:$W$15, 0),FALSE)*$E166), 0, VLOOKUP(VLOOKUP($A166, 'E4 TB Allocation Details'!$A$18:$L$205, MATCH("Misc ID", 'E4 TB Allocation Details'!$A$18:$L$18, 0),FALSE), 'E2 Allocators'!$B$15:$W$361, MATCH('O5 Details by Class &amp; Accounts'!BD$18, 'E2 Allocators'!$B$15:$W$15, 0),FALSE)*$E166)</f>
        <v>0</v>
      </c>
      <c r="BE166" s="1411">
        <f>IF(ISERROR(VLOOKUP(VLOOKUP($A166, 'E4 TB Allocation Details'!$A$18:$L$205, MATCH("Misc ID", 'E4 TB Allocation Details'!$A$18:$L$18, 0),FALSE), 'E2 Allocators'!$B$15:$W$361, MATCH('O5 Details by Class &amp; Accounts'!BE$18, 'E2 Allocators'!$B$15:$W$15, 0),FALSE)*$E166), 0, VLOOKUP(VLOOKUP($A166, 'E4 TB Allocation Details'!$A$18:$L$205, MATCH("Misc ID", 'E4 TB Allocation Details'!$A$18:$L$18, 0),FALSE), 'E2 Allocators'!$B$15:$W$361, MATCH('O5 Details by Class &amp; Accounts'!BE$18, 'E2 Allocators'!$B$15:$W$15, 0),FALSE)*$E166)</f>
        <v>0</v>
      </c>
      <c r="BF166" s="1411">
        <f>IF(ISERROR(VLOOKUP(VLOOKUP($A166, 'E4 TB Allocation Details'!$A$18:$L$205, MATCH("Misc ID", 'E4 TB Allocation Details'!$A$18:$L$18, 0),FALSE), 'E2 Allocators'!$B$15:$W$361, MATCH('O5 Details by Class &amp; Accounts'!BF$18, 'E2 Allocators'!$B$15:$W$15, 0),FALSE)*$E166), 0, VLOOKUP(VLOOKUP($A166, 'E4 TB Allocation Details'!$A$18:$L$205, MATCH("Misc ID", 'E4 TB Allocation Details'!$A$18:$L$18, 0),FALSE), 'E2 Allocators'!$B$15:$W$361, MATCH('O5 Details by Class &amp; Accounts'!BF$18, 'E2 Allocators'!$B$15:$W$15, 0),FALSE)*$E166)</f>
        <v>0</v>
      </c>
      <c r="BG166" s="1411">
        <f>IF(ISERROR(VLOOKUP(VLOOKUP($A166, 'E4 TB Allocation Details'!$A$18:$L$205, MATCH("Misc ID", 'E4 TB Allocation Details'!$A$18:$L$18, 0),FALSE), 'E2 Allocators'!$B$15:$W$361, MATCH('O5 Details by Class &amp; Accounts'!BG$18, 'E2 Allocators'!$B$15:$W$15, 0),FALSE)*$E166), 0, VLOOKUP(VLOOKUP($A166, 'E4 TB Allocation Details'!$A$18:$L$205, MATCH("Misc ID", 'E4 TB Allocation Details'!$A$18:$L$18, 0),FALSE), 'E2 Allocators'!$B$15:$W$361, MATCH('O5 Details by Class &amp; Accounts'!BG$18, 'E2 Allocators'!$B$15:$W$15, 0),FALSE)*$E166)</f>
        <v>0</v>
      </c>
      <c r="BH166" s="1411">
        <f>IF(ISERROR(VLOOKUP(VLOOKUP($A166, 'E4 TB Allocation Details'!$A$18:$L$205, MATCH("Misc ID", 'E4 TB Allocation Details'!$A$18:$L$18, 0),FALSE), 'E2 Allocators'!$B$15:$W$361, MATCH('O5 Details by Class &amp; Accounts'!BH$18, 'E2 Allocators'!$B$15:$W$15, 0),FALSE)*$E166), 0, VLOOKUP(VLOOKUP($A166, 'E4 TB Allocation Details'!$A$18:$L$205, MATCH("Misc ID", 'E4 TB Allocation Details'!$A$18:$L$18, 0),FALSE), 'E2 Allocators'!$B$15:$W$361, MATCH('O5 Details by Class &amp; Accounts'!BH$18, 'E2 Allocators'!$B$15:$W$15, 0),FALSE)*$E166)</f>
        <v>0</v>
      </c>
      <c r="BI166" s="1411">
        <f>IF(ISERROR(VLOOKUP(VLOOKUP($A166, 'E4 TB Allocation Details'!$A$18:$L$205, MATCH("Misc ID", 'E4 TB Allocation Details'!$A$18:$L$18, 0),FALSE), 'E2 Allocators'!$B$15:$W$361, MATCH('O5 Details by Class &amp; Accounts'!BI$18, 'E2 Allocators'!$B$15:$W$15, 0),FALSE)*$E166), 0, VLOOKUP(VLOOKUP($A166, 'E4 TB Allocation Details'!$A$18:$L$205, MATCH("Misc ID", 'E4 TB Allocation Details'!$A$18:$L$18, 0),FALSE), 'E2 Allocators'!$B$15:$W$361, MATCH('O5 Details by Class &amp; Accounts'!BI$18, 'E2 Allocators'!$B$15:$W$15, 0),FALSE)*$E166)</f>
        <v>0</v>
      </c>
      <c r="BJ166" s="1411">
        <f>IF(ISERROR(VLOOKUP(VLOOKUP($A166, 'E4 TB Allocation Details'!$A$18:$L$205, MATCH("Misc ID", 'E4 TB Allocation Details'!$A$18:$L$18, 0),FALSE), 'E2 Allocators'!$B$15:$W$361, MATCH('O5 Details by Class &amp; Accounts'!BJ$18, 'E2 Allocators'!$B$15:$W$15, 0),FALSE)*$E166), 0, VLOOKUP(VLOOKUP($A166, 'E4 TB Allocation Details'!$A$18:$L$205, MATCH("Misc ID", 'E4 TB Allocation Details'!$A$18:$L$18, 0),FALSE), 'E2 Allocators'!$B$15:$W$361, MATCH('O5 Details by Class &amp; Accounts'!BJ$18, 'E2 Allocators'!$B$15:$W$15, 0),FALSE)*$E166)</f>
        <v>0</v>
      </c>
      <c r="BK166" s="1411">
        <f>IF(ISERROR(VLOOKUP(VLOOKUP($A166, 'E4 TB Allocation Details'!$A$18:$L$205, MATCH("Misc ID", 'E4 TB Allocation Details'!$A$18:$L$18, 0),FALSE), 'E2 Allocators'!$B$15:$W$361, MATCH('O5 Details by Class &amp; Accounts'!BK$18, 'E2 Allocators'!$B$15:$W$15, 0),FALSE)*$E166), 0, VLOOKUP(VLOOKUP($A166, 'E4 TB Allocation Details'!$A$18:$L$205, MATCH("Misc ID", 'E4 TB Allocation Details'!$A$18:$L$18, 0),FALSE), 'E2 Allocators'!$B$15:$W$361, MATCH('O5 Details by Class &amp; Accounts'!BK$18, 'E2 Allocators'!$B$15:$W$15, 0),FALSE)*$E166)</f>
        <v>0</v>
      </c>
      <c r="BL166" s="1411">
        <f>IF(ISERROR(VLOOKUP(VLOOKUP($A166, 'E4 TB Allocation Details'!$A$18:$L$205, MATCH("Misc ID", 'E4 TB Allocation Details'!$A$18:$L$18, 0),FALSE), 'E2 Allocators'!$B$15:$W$361, MATCH('O5 Details by Class &amp; Accounts'!BL$18, 'E2 Allocators'!$B$15:$W$15, 0),FALSE)*$E166), 0, VLOOKUP(VLOOKUP($A166, 'E4 TB Allocation Details'!$A$18:$L$205, MATCH("Misc ID", 'E4 TB Allocation Details'!$A$18:$L$18, 0),FALSE), 'E2 Allocators'!$B$15:$W$361, MATCH('O5 Details by Class &amp; Accounts'!BL$18, 'E2 Allocators'!$B$15:$W$15, 0),FALSE)*$E166)</f>
        <v>0</v>
      </c>
      <c r="BM166" s="1411">
        <f>IF(ISERROR(VLOOKUP(VLOOKUP($A166, 'E4 TB Allocation Details'!$A$18:$L$205, MATCH("Misc ID", 'E4 TB Allocation Details'!$A$18:$L$18, 0),FALSE), 'E2 Allocators'!$B$15:$W$361, MATCH('O5 Details by Class &amp; Accounts'!BM$18, 'E2 Allocators'!$B$15:$W$15, 0),FALSE)*$E166), 0, VLOOKUP(VLOOKUP($A166, 'E4 TB Allocation Details'!$A$18:$L$205, MATCH("Misc ID", 'E4 TB Allocation Details'!$A$18:$L$18, 0),FALSE), 'E2 Allocators'!$B$15:$W$361, MATCH('O5 Details by Class &amp; Accounts'!BM$18, 'E2 Allocators'!$B$15:$W$15, 0),FALSE)*$E166)</f>
        <v>0</v>
      </c>
      <c r="BN166" s="1411">
        <f>IF(ISERROR(VLOOKUP(VLOOKUP($A166, 'E4 TB Allocation Details'!$A$18:$L$205, MATCH("Misc ID", 'E4 TB Allocation Details'!$A$18:$L$18, 0),FALSE), 'E2 Allocators'!$B$15:$W$361, MATCH('O5 Details by Class &amp; Accounts'!BN$18, 'E2 Allocators'!$B$15:$W$15, 0),FALSE)*$E166), 0, VLOOKUP(VLOOKUP($A166, 'E4 TB Allocation Details'!$A$18:$L$205, MATCH("Misc ID", 'E4 TB Allocation Details'!$A$18:$L$18, 0),FALSE), 'E2 Allocators'!$B$15:$W$361, MATCH('O5 Details by Class &amp; Accounts'!BN$18, 'E2 Allocators'!$B$15:$W$15, 0),FALSE)*$E166)</f>
        <v>0</v>
      </c>
      <c r="BO166" s="1411">
        <f>IF(ISERROR(VLOOKUP(VLOOKUP($A166, 'E4 TB Allocation Details'!$A$18:$L$205, MATCH("Misc ID", 'E4 TB Allocation Details'!$A$18:$L$18, 0),FALSE), 'E2 Allocators'!$B$15:$W$361, MATCH('O5 Details by Class &amp; Accounts'!BO$18, 'E2 Allocators'!$B$15:$W$15, 0),FALSE)*$E166), 0, VLOOKUP(VLOOKUP($A166, 'E4 TB Allocation Details'!$A$18:$L$205, MATCH("Misc ID", 'E4 TB Allocation Details'!$A$18:$L$18, 0),FALSE), 'E2 Allocators'!$B$15:$W$361, MATCH('O5 Details by Class &amp; Accounts'!BO$18, 'E2 Allocators'!$B$15:$W$15, 0),FALSE)*$E166)</f>
        <v>0</v>
      </c>
      <c r="BP166" s="1411">
        <f>IF(ISERROR(VLOOKUP(VLOOKUP($A166, 'E4 TB Allocation Details'!$A$18:$L$205, MATCH("Misc ID", 'E4 TB Allocation Details'!$A$18:$L$18, 0),FALSE), 'E2 Allocators'!$B$15:$W$361, MATCH('O5 Details by Class &amp; Accounts'!BP$18, 'E2 Allocators'!$B$15:$W$15, 0),FALSE)*$E166), 0, VLOOKUP(VLOOKUP($A166, 'E4 TB Allocation Details'!$A$18:$L$205, MATCH("Misc ID", 'E4 TB Allocation Details'!$A$18:$L$18, 0),FALSE), 'E2 Allocators'!$B$15:$W$361, MATCH('O5 Details by Class &amp; Accounts'!BP$18, 'E2 Allocators'!$B$15:$W$15, 0),FALSE)*$E166)</f>
        <v>0</v>
      </c>
      <c r="BQ166" s="1411">
        <f>IF(ISERROR(VLOOKUP(VLOOKUP($A166, 'E4 TB Allocation Details'!$A$18:$L$205, MATCH("Misc ID", 'E4 TB Allocation Details'!$A$18:$L$18, 0),FALSE), 'E2 Allocators'!$B$15:$W$361, MATCH('O5 Details by Class &amp; Accounts'!BQ$18, 'E2 Allocators'!$B$15:$W$15, 0),FALSE)*$E166), 0, VLOOKUP(VLOOKUP($A166, 'E4 TB Allocation Details'!$A$18:$L$205, MATCH("Misc ID", 'E4 TB Allocation Details'!$A$18:$L$18, 0),FALSE), 'E2 Allocators'!$B$15:$W$361, MATCH('O5 Details by Class &amp; Accounts'!BQ$18, 'E2 Allocators'!$B$15:$W$15, 0),FALSE)*$E166)</f>
        <v>0</v>
      </c>
      <c r="BR166" s="1411">
        <f>IF(ISERROR(VLOOKUP(VLOOKUP($A166, 'E4 TB Allocation Details'!$A$18:$L$205, MATCH("Misc ID", 'E4 TB Allocation Details'!$A$18:$L$18, 0),FALSE), 'E2 Allocators'!$B$15:$W$361, MATCH('O5 Details by Class &amp; Accounts'!BR$18, 'E2 Allocators'!$B$15:$W$15, 0),FALSE)*$E166), 0, VLOOKUP(VLOOKUP($A166, 'E4 TB Allocation Details'!$A$18:$L$205, MATCH("Misc ID", 'E4 TB Allocation Details'!$A$18:$L$18, 0),FALSE), 'E2 Allocators'!$B$15:$W$361, MATCH('O5 Details by Class &amp; Accounts'!BR$18, 'E2 Allocators'!$B$15:$W$15, 0),FALSE)*$E166)</f>
        <v>0</v>
      </c>
      <c r="BS166" s="1411">
        <f t="shared" si="41"/>
        <v>0</v>
      </c>
      <c r="BT166" s="1411">
        <f>IF(ISERROR(VLOOKUP(VLOOKUP($A166, 'E4 TB Allocation Details'!$A$18:$L$205, MATCH("A &amp; G ID", 'E4 TB Allocation Details'!$A$18:$L$18, 0),FALSE), 'E2 Allocators'!$B$15:$W$361, MATCH('O5 Details by Class &amp; Accounts'!BT$18, 'E2 Allocators'!$B$15:$W$15, 0),FALSE)*$E166), 0, VLOOKUP(VLOOKUP($A166, 'E4 TB Allocation Details'!$A$18:$L$205, MATCH("A &amp; G ID", 'E4 TB Allocation Details'!$A$18:$L$18, 0),FALSE), 'E2 Allocators'!$B$15:$W$361, MATCH('O5 Details by Class &amp; Accounts'!BT$18, 'E2 Allocators'!$B$15:$W$15, 0),FALSE)*$E166)</f>
        <v>0</v>
      </c>
      <c r="BU166" s="1411">
        <f>IF(ISERROR(VLOOKUP(VLOOKUP($A166, 'E4 TB Allocation Details'!$A$18:$L$205, MATCH("A &amp; G ID", 'E4 TB Allocation Details'!$A$18:$L$18, 0),FALSE), 'E2 Allocators'!$B$15:$W$361, MATCH('O5 Details by Class &amp; Accounts'!BU$18, 'E2 Allocators'!$B$15:$W$15, 0),FALSE)*$E166), 0, VLOOKUP(VLOOKUP($A166, 'E4 TB Allocation Details'!$A$18:$L$205, MATCH("A &amp; G ID", 'E4 TB Allocation Details'!$A$18:$L$18, 0),FALSE), 'E2 Allocators'!$B$15:$W$361, MATCH('O5 Details by Class &amp; Accounts'!BU$18, 'E2 Allocators'!$B$15:$W$15, 0),FALSE)*$E166)</f>
        <v>0</v>
      </c>
      <c r="BV166" s="1411">
        <f>IF(ISERROR(VLOOKUP(VLOOKUP($A166, 'E4 TB Allocation Details'!$A$18:$L$205, MATCH("A &amp; G ID", 'E4 TB Allocation Details'!$A$18:$L$18, 0),FALSE), 'E2 Allocators'!$B$15:$W$361, MATCH('O5 Details by Class &amp; Accounts'!BV$18, 'E2 Allocators'!$B$15:$W$15, 0),FALSE)*$E166), 0, VLOOKUP(VLOOKUP($A166, 'E4 TB Allocation Details'!$A$18:$L$205, MATCH("A &amp; G ID", 'E4 TB Allocation Details'!$A$18:$L$18, 0),FALSE), 'E2 Allocators'!$B$15:$W$361, MATCH('O5 Details by Class &amp; Accounts'!BV$18, 'E2 Allocators'!$B$15:$W$15, 0),FALSE)*$E166)</f>
        <v>0</v>
      </c>
      <c r="BW166" s="1411">
        <f>IF(ISERROR(VLOOKUP(VLOOKUP($A166, 'E4 TB Allocation Details'!$A$18:$L$205, MATCH("A &amp; G ID", 'E4 TB Allocation Details'!$A$18:$L$18, 0),FALSE), 'E2 Allocators'!$B$15:$W$361, MATCH('O5 Details by Class &amp; Accounts'!BW$18, 'E2 Allocators'!$B$15:$W$15, 0),FALSE)*$E166), 0, VLOOKUP(VLOOKUP($A166, 'E4 TB Allocation Details'!$A$18:$L$205, MATCH("A &amp; G ID", 'E4 TB Allocation Details'!$A$18:$L$18, 0),FALSE), 'E2 Allocators'!$B$15:$W$361, MATCH('O5 Details by Class &amp; Accounts'!BW$18, 'E2 Allocators'!$B$15:$W$15, 0),FALSE)*$E166)</f>
        <v>0</v>
      </c>
      <c r="BX166" s="1411">
        <f>IF(ISERROR(VLOOKUP(VLOOKUP($A166, 'E4 TB Allocation Details'!$A$18:$L$205, MATCH("A &amp; G ID", 'E4 TB Allocation Details'!$A$18:$L$18, 0),FALSE), 'E2 Allocators'!$B$15:$W$361, MATCH('O5 Details by Class &amp; Accounts'!BX$18, 'E2 Allocators'!$B$15:$W$15, 0),FALSE)*$E166), 0, VLOOKUP(VLOOKUP($A166, 'E4 TB Allocation Details'!$A$18:$L$205, MATCH("A &amp; G ID", 'E4 TB Allocation Details'!$A$18:$L$18, 0),FALSE), 'E2 Allocators'!$B$15:$W$361, MATCH('O5 Details by Class &amp; Accounts'!BX$18, 'E2 Allocators'!$B$15:$W$15, 0),FALSE)*$E166)</f>
        <v>0</v>
      </c>
      <c r="BY166" s="1411">
        <f>IF(ISERROR(VLOOKUP(VLOOKUP($A166, 'E4 TB Allocation Details'!$A$18:$L$205, MATCH("A &amp; G ID", 'E4 TB Allocation Details'!$A$18:$L$18, 0),FALSE), 'E2 Allocators'!$B$15:$W$361, MATCH('O5 Details by Class &amp; Accounts'!BY$18, 'E2 Allocators'!$B$15:$W$15, 0),FALSE)*$E166), 0, VLOOKUP(VLOOKUP($A166, 'E4 TB Allocation Details'!$A$18:$L$205, MATCH("A &amp; G ID", 'E4 TB Allocation Details'!$A$18:$L$18, 0),FALSE), 'E2 Allocators'!$B$15:$W$361, MATCH('O5 Details by Class &amp; Accounts'!BY$18, 'E2 Allocators'!$B$15:$W$15, 0),FALSE)*$E166)</f>
        <v>0</v>
      </c>
      <c r="BZ166" s="1411">
        <f>IF(ISERROR(VLOOKUP(VLOOKUP($A166, 'E4 TB Allocation Details'!$A$18:$L$205, MATCH("A &amp; G ID", 'E4 TB Allocation Details'!$A$18:$L$18, 0),FALSE), 'E2 Allocators'!$B$15:$W$361, MATCH('O5 Details by Class &amp; Accounts'!BZ$18, 'E2 Allocators'!$B$15:$W$15, 0),FALSE)*$E166), 0, VLOOKUP(VLOOKUP($A166, 'E4 TB Allocation Details'!$A$18:$L$205, MATCH("A &amp; G ID", 'E4 TB Allocation Details'!$A$18:$L$18, 0),FALSE), 'E2 Allocators'!$B$15:$W$361, MATCH('O5 Details by Class &amp; Accounts'!BZ$18, 'E2 Allocators'!$B$15:$W$15, 0),FALSE)*$E166)</f>
        <v>0</v>
      </c>
      <c r="CA166" s="1411">
        <f>IF(ISERROR(VLOOKUP(VLOOKUP($A166, 'E4 TB Allocation Details'!$A$18:$L$205, MATCH("A &amp; G ID", 'E4 TB Allocation Details'!$A$18:$L$18, 0),FALSE), 'E2 Allocators'!$B$15:$W$361, MATCH('O5 Details by Class &amp; Accounts'!CA$18, 'E2 Allocators'!$B$15:$W$15, 0),FALSE)*$E166), 0, VLOOKUP(VLOOKUP($A166, 'E4 TB Allocation Details'!$A$18:$L$205, MATCH("A &amp; G ID", 'E4 TB Allocation Details'!$A$18:$L$18, 0),FALSE), 'E2 Allocators'!$B$15:$W$361, MATCH('O5 Details by Class &amp; Accounts'!CA$18, 'E2 Allocators'!$B$15:$W$15, 0),FALSE)*$E166)</f>
        <v>0</v>
      </c>
      <c r="CB166" s="1411">
        <f>IF(ISERROR(VLOOKUP(VLOOKUP($A166, 'E4 TB Allocation Details'!$A$18:$L$205, MATCH("A &amp; G ID", 'E4 TB Allocation Details'!$A$18:$L$18, 0),FALSE), 'E2 Allocators'!$B$15:$W$361, MATCH('O5 Details by Class &amp; Accounts'!CB$18, 'E2 Allocators'!$B$15:$W$15, 0),FALSE)*$E166), 0, VLOOKUP(VLOOKUP($A166, 'E4 TB Allocation Details'!$A$18:$L$205, MATCH("A &amp; G ID", 'E4 TB Allocation Details'!$A$18:$L$18, 0),FALSE), 'E2 Allocators'!$B$15:$W$361, MATCH('O5 Details by Class &amp; Accounts'!CB$18, 'E2 Allocators'!$B$15:$W$15, 0),FALSE)*$E166)</f>
        <v>0</v>
      </c>
      <c r="CC166" s="1411">
        <f>IF(ISERROR(VLOOKUP(VLOOKUP($A166, 'E4 TB Allocation Details'!$A$18:$L$205, MATCH("A &amp; G ID", 'E4 TB Allocation Details'!$A$18:$L$18, 0),FALSE), 'E2 Allocators'!$B$15:$W$361, MATCH('O5 Details by Class &amp; Accounts'!CC$18, 'E2 Allocators'!$B$15:$W$15, 0),FALSE)*$E166), 0, VLOOKUP(VLOOKUP($A166, 'E4 TB Allocation Details'!$A$18:$L$205, MATCH("A &amp; G ID", 'E4 TB Allocation Details'!$A$18:$L$18, 0),FALSE), 'E2 Allocators'!$B$15:$W$361, MATCH('O5 Details by Class &amp; Accounts'!CC$18, 'E2 Allocators'!$B$15:$W$15, 0),FALSE)*$E166)</f>
        <v>0</v>
      </c>
      <c r="CD166" s="1411">
        <f>IF(ISERROR(VLOOKUP(VLOOKUP($A166, 'E4 TB Allocation Details'!$A$18:$L$205, MATCH("A &amp; G ID", 'E4 TB Allocation Details'!$A$18:$L$18, 0),FALSE), 'E2 Allocators'!$B$15:$W$361, MATCH('O5 Details by Class &amp; Accounts'!CD$18, 'E2 Allocators'!$B$15:$W$15, 0),FALSE)*$E166), 0, VLOOKUP(VLOOKUP($A166, 'E4 TB Allocation Details'!$A$18:$L$205, MATCH("A &amp; G ID", 'E4 TB Allocation Details'!$A$18:$L$18, 0),FALSE), 'E2 Allocators'!$B$15:$W$361, MATCH('O5 Details by Class &amp; Accounts'!CD$18, 'E2 Allocators'!$B$15:$W$15, 0),FALSE)*$E166)</f>
        <v>0</v>
      </c>
      <c r="CE166" s="1411">
        <f>IF(ISERROR(VLOOKUP(VLOOKUP($A166, 'E4 TB Allocation Details'!$A$18:$L$205, MATCH("A &amp; G ID", 'E4 TB Allocation Details'!$A$18:$L$18, 0),FALSE), 'E2 Allocators'!$B$15:$W$361, MATCH('O5 Details by Class &amp; Accounts'!CE$18, 'E2 Allocators'!$B$15:$W$15, 0),FALSE)*$E166), 0, VLOOKUP(VLOOKUP($A166, 'E4 TB Allocation Details'!$A$18:$L$205, MATCH("A &amp; G ID", 'E4 TB Allocation Details'!$A$18:$L$18, 0),FALSE), 'E2 Allocators'!$B$15:$W$361, MATCH('O5 Details by Class &amp; Accounts'!CE$18, 'E2 Allocators'!$B$15:$W$15, 0),FALSE)*$E166)</f>
        <v>0</v>
      </c>
      <c r="CF166" s="1411">
        <f>IF(ISERROR(VLOOKUP(VLOOKUP($A166, 'E4 TB Allocation Details'!$A$18:$L$205, MATCH("A &amp; G ID", 'E4 TB Allocation Details'!$A$18:$L$18, 0),FALSE), 'E2 Allocators'!$B$15:$W$361, MATCH('O5 Details by Class &amp; Accounts'!CF$18, 'E2 Allocators'!$B$15:$W$15, 0),FALSE)*$E166), 0, VLOOKUP(VLOOKUP($A166, 'E4 TB Allocation Details'!$A$18:$L$205, MATCH("A &amp; G ID", 'E4 TB Allocation Details'!$A$18:$L$18, 0),FALSE), 'E2 Allocators'!$B$15:$W$361, MATCH('O5 Details by Class &amp; Accounts'!CF$18, 'E2 Allocators'!$B$15:$W$15, 0),FALSE)*$E166)</f>
        <v>0</v>
      </c>
      <c r="CG166" s="1411">
        <f>IF(ISERROR(VLOOKUP(VLOOKUP($A166, 'E4 TB Allocation Details'!$A$18:$L$205, MATCH("A &amp; G ID", 'E4 TB Allocation Details'!$A$18:$L$18, 0),FALSE), 'E2 Allocators'!$B$15:$W$361, MATCH('O5 Details by Class &amp; Accounts'!CG$18, 'E2 Allocators'!$B$15:$W$15, 0),FALSE)*$E166), 0, VLOOKUP(VLOOKUP($A166, 'E4 TB Allocation Details'!$A$18:$L$205, MATCH("A &amp; G ID", 'E4 TB Allocation Details'!$A$18:$L$18, 0),FALSE), 'E2 Allocators'!$B$15:$W$361, MATCH('O5 Details by Class &amp; Accounts'!CG$18, 'E2 Allocators'!$B$15:$W$15, 0),FALSE)*$E166)</f>
        <v>0</v>
      </c>
      <c r="CH166" s="1411">
        <f>IF(ISERROR(VLOOKUP(VLOOKUP($A166, 'E4 TB Allocation Details'!$A$18:$L$205, MATCH("A &amp; G ID", 'E4 TB Allocation Details'!$A$18:$L$18, 0),FALSE), 'E2 Allocators'!$B$15:$W$361, MATCH('O5 Details by Class &amp; Accounts'!CH$18, 'E2 Allocators'!$B$15:$W$15, 0),FALSE)*$E166), 0, VLOOKUP(VLOOKUP($A166, 'E4 TB Allocation Details'!$A$18:$L$205, MATCH("A &amp; G ID", 'E4 TB Allocation Details'!$A$18:$L$18, 0),FALSE), 'E2 Allocators'!$B$15:$W$361, MATCH('O5 Details by Class &amp; Accounts'!CH$18, 'E2 Allocators'!$B$15:$W$15, 0),FALSE)*$E166)</f>
        <v>0</v>
      </c>
      <c r="CI166" s="1411">
        <f>IF(ISERROR(VLOOKUP(VLOOKUP($A166, 'E4 TB Allocation Details'!$A$18:$L$205, MATCH("A &amp; G ID", 'E4 TB Allocation Details'!$A$18:$L$18, 0),FALSE), 'E2 Allocators'!$B$15:$W$361, MATCH('O5 Details by Class &amp; Accounts'!CI$18, 'E2 Allocators'!$B$15:$W$15, 0),FALSE)*$E166), 0, VLOOKUP(VLOOKUP($A166, 'E4 TB Allocation Details'!$A$18:$L$205, MATCH("A &amp; G ID", 'E4 TB Allocation Details'!$A$18:$L$18, 0),FALSE), 'E2 Allocators'!$B$15:$W$361, MATCH('O5 Details by Class &amp; Accounts'!CI$18, 'E2 Allocators'!$B$15:$W$15, 0),FALSE)*$E166)</f>
        <v>0</v>
      </c>
      <c r="CJ166" s="1411">
        <f>IF(ISERROR(VLOOKUP(VLOOKUP($A166, 'E4 TB Allocation Details'!$A$18:$L$205, MATCH("A &amp; G ID", 'E4 TB Allocation Details'!$A$18:$L$18, 0),FALSE), 'E2 Allocators'!$B$15:$W$361, MATCH('O5 Details by Class &amp; Accounts'!CJ$18, 'E2 Allocators'!$B$15:$W$15, 0),FALSE)*$E166), 0, VLOOKUP(VLOOKUP($A166, 'E4 TB Allocation Details'!$A$18:$L$205, MATCH("A &amp; G ID", 'E4 TB Allocation Details'!$A$18:$L$18, 0),FALSE), 'E2 Allocators'!$B$15:$W$361, MATCH('O5 Details by Class &amp; Accounts'!CJ$18, 'E2 Allocators'!$B$15:$W$15, 0),FALSE)*$E166)</f>
        <v>0</v>
      </c>
      <c r="CK166" s="1411">
        <f>IF(ISERROR(VLOOKUP(VLOOKUP($A166, 'E4 TB Allocation Details'!$A$18:$L$205, MATCH("A &amp; G ID", 'E4 TB Allocation Details'!$A$18:$L$18, 0),FALSE), 'E2 Allocators'!$B$15:$W$361, MATCH('O5 Details by Class &amp; Accounts'!CK$18, 'E2 Allocators'!$B$15:$W$15, 0),FALSE)*$E166), 0, VLOOKUP(VLOOKUP($A166, 'E4 TB Allocation Details'!$A$18:$L$205, MATCH("A &amp; G ID", 'E4 TB Allocation Details'!$A$18:$L$18, 0),FALSE), 'E2 Allocators'!$B$15:$W$361, MATCH('O5 Details by Class &amp; Accounts'!CK$18, 'E2 Allocators'!$B$15:$W$15, 0),FALSE)*$E166)</f>
        <v>0</v>
      </c>
      <c r="CL166" s="1411">
        <f>IF(ISERROR(VLOOKUP(VLOOKUP($A166, 'E4 TB Allocation Details'!$A$18:$L$205, MATCH("A &amp; G ID", 'E4 TB Allocation Details'!$A$18:$L$18, 0),FALSE), 'E2 Allocators'!$B$15:$W$361, MATCH('O5 Details by Class &amp; Accounts'!CL$18, 'E2 Allocators'!$B$15:$W$15, 0),FALSE)*$E166), 0, VLOOKUP(VLOOKUP($A166, 'E4 TB Allocation Details'!$A$18:$L$205, MATCH("A &amp; G ID", 'E4 TB Allocation Details'!$A$18:$L$18, 0),FALSE), 'E2 Allocators'!$B$15:$W$361, MATCH('O5 Details by Class &amp; Accounts'!CL$18, 'E2 Allocators'!$B$15:$W$15, 0),FALSE)*$E166)</f>
        <v>0</v>
      </c>
      <c r="CM166" s="1411">
        <f>IF(ISERROR(VLOOKUP(VLOOKUP($A166, 'E4 TB Allocation Details'!$A$18:$L$205, MATCH("A &amp; G ID", 'E4 TB Allocation Details'!$A$18:$L$18, 0),FALSE), 'E2 Allocators'!$B$15:$W$361, MATCH('O5 Details by Class &amp; Accounts'!CM$18, 'E2 Allocators'!$B$15:$W$15, 0),FALSE)*$E166), 0, VLOOKUP(VLOOKUP($A166, 'E4 TB Allocation Details'!$A$18:$L$205, MATCH("A &amp; G ID", 'E4 TB Allocation Details'!$A$18:$L$18, 0),FALSE), 'E2 Allocators'!$B$15:$W$361, MATCH('O5 Details by Class &amp; Accounts'!CM$18, 'E2 Allocators'!$B$15:$W$15, 0),FALSE)*$E166)</f>
        <v>0</v>
      </c>
      <c r="CN166" s="1411">
        <f t="shared" si="42"/>
        <v>0</v>
      </c>
      <c r="CO166" s="1791">
        <f t="shared" si="43"/>
        <v>0</v>
      </c>
      <c r="CQ166" s="2086" t="s">
        <v>288</v>
      </c>
    </row>
    <row r="167" spans="1:95" s="80" customFormat="1" ht="12.75">
      <c r="A167" s="1169">
        <v>5410</v>
      </c>
      <c r="B167" s="451" t="s">
        <v>350</v>
      </c>
      <c r="C167" s="1788">
        <f>IF(ISERROR(VLOOKUP($A167,'I3 TB Data'!$A$23:$H$458,MATCH('O5 Details by Class &amp; Accounts'!$C$18, 'I3 TB Data'!$A$23:$H$23,0),0)), 0, VLOOKUP($A167,'I3 TB Data'!$A$23:$H$458,MATCH('O5 Details by Class &amp; Accounts'!$C$18,'I3 TB Data'!$A$23:$H$23,0),0))</f>
        <v>21000</v>
      </c>
      <c r="D167" s="1789"/>
      <c r="E167" s="1788">
        <f t="shared" si="37"/>
        <v>21000</v>
      </c>
      <c r="F167" s="1790"/>
      <c r="G167" s="1790"/>
      <c r="H167" s="1411">
        <f t="shared" si="39"/>
        <v>0</v>
      </c>
      <c r="I167" s="1411">
        <f>IF(ISERROR(VLOOKUP(VLOOKUP($A167, 'E4 TB Allocation Details'!$A$18:$L$205, MATCH("Demand ID", 'E4 TB Allocation Details'!$A$18:$L$18, 0),FALSE), 'E2 Allocators'!$B$15:$W$361, MATCH('O5 Details by Class &amp; Accounts'!I$18, 'E2 Allocators'!$B$15:$W$15, 0),FALSE)*$F167), 0, VLOOKUP(VLOOKUP($A167, 'E4 TB Allocation Details'!$A$18:$L$205, MATCH("Demand ID", 'E4 TB Allocation Details'!$A$18:$L$18, 0),FALSE), 'E2 Allocators'!$B$15:$W$361, MATCH('O5 Details by Class &amp; Accounts'!I$18, 'E2 Allocators'!$B$15:$W$15, 0),FALSE)*$F167)</f>
        <v>0</v>
      </c>
      <c r="J167" s="1411">
        <f>IF(ISERROR(VLOOKUP(VLOOKUP($A167, 'E4 TB Allocation Details'!$A$18:$L$205, MATCH("Demand ID", 'E4 TB Allocation Details'!$A$18:$L$18, 0),FALSE), 'E2 Allocators'!$B$15:$W$361, MATCH('O5 Details by Class &amp; Accounts'!J$18, 'E2 Allocators'!$B$15:$W$15, 0),FALSE)*$F167), 0, VLOOKUP(VLOOKUP($A167, 'E4 TB Allocation Details'!$A$18:$L$205, MATCH("Demand ID", 'E4 TB Allocation Details'!$A$18:$L$18, 0),FALSE), 'E2 Allocators'!$B$15:$W$361, MATCH('O5 Details by Class &amp; Accounts'!J$18, 'E2 Allocators'!$B$15:$W$15, 0),FALSE)*$F167)</f>
        <v>0</v>
      </c>
      <c r="K167" s="1411">
        <f>IF(ISERROR(VLOOKUP(VLOOKUP($A167, 'E4 TB Allocation Details'!$A$18:$L$205, MATCH("Demand ID", 'E4 TB Allocation Details'!$A$18:$L$18, 0),FALSE), 'E2 Allocators'!$B$15:$W$361, MATCH('O5 Details by Class &amp; Accounts'!K$18, 'E2 Allocators'!$B$15:$W$15, 0),FALSE)*$F167), 0, VLOOKUP(VLOOKUP($A167, 'E4 TB Allocation Details'!$A$18:$L$205, MATCH("Demand ID", 'E4 TB Allocation Details'!$A$18:$L$18, 0),FALSE), 'E2 Allocators'!$B$15:$W$361, MATCH('O5 Details by Class &amp; Accounts'!K$18, 'E2 Allocators'!$B$15:$W$15, 0),FALSE)*$F167)</f>
        <v>0</v>
      </c>
      <c r="L167" s="1411">
        <f>IF(ISERROR(VLOOKUP(VLOOKUP($A167, 'E4 TB Allocation Details'!$A$18:$L$205, MATCH("Demand ID", 'E4 TB Allocation Details'!$A$18:$L$18, 0),FALSE), 'E2 Allocators'!$B$15:$W$361, MATCH('O5 Details by Class &amp; Accounts'!L$18, 'E2 Allocators'!$B$15:$W$15, 0),FALSE)*$F167), 0, VLOOKUP(VLOOKUP($A167, 'E4 TB Allocation Details'!$A$18:$L$205, MATCH("Demand ID", 'E4 TB Allocation Details'!$A$18:$L$18, 0),FALSE), 'E2 Allocators'!$B$15:$W$361, MATCH('O5 Details by Class &amp; Accounts'!L$18, 'E2 Allocators'!$B$15:$W$15, 0),FALSE)*$F167)</f>
        <v>0</v>
      </c>
      <c r="M167" s="1411">
        <f>IF(ISERROR(VLOOKUP(VLOOKUP($A167, 'E4 TB Allocation Details'!$A$18:$L$205, MATCH("Demand ID", 'E4 TB Allocation Details'!$A$18:$L$18, 0),FALSE), 'E2 Allocators'!$B$15:$W$361, MATCH('O5 Details by Class &amp; Accounts'!M$18, 'E2 Allocators'!$B$15:$W$15, 0),FALSE)*$F167), 0, VLOOKUP(VLOOKUP($A167, 'E4 TB Allocation Details'!$A$18:$L$205, MATCH("Demand ID", 'E4 TB Allocation Details'!$A$18:$L$18, 0),FALSE), 'E2 Allocators'!$B$15:$W$361, MATCH('O5 Details by Class &amp; Accounts'!M$18, 'E2 Allocators'!$B$15:$W$15, 0),FALSE)*$F167)</f>
        <v>0</v>
      </c>
      <c r="N167" s="1411">
        <f>IF(ISERROR(VLOOKUP(VLOOKUP($A167, 'E4 TB Allocation Details'!$A$18:$L$205, MATCH("Demand ID", 'E4 TB Allocation Details'!$A$18:$L$18, 0),FALSE), 'E2 Allocators'!$B$15:$W$361, MATCH('O5 Details by Class &amp; Accounts'!N$18, 'E2 Allocators'!$B$15:$W$15, 0),FALSE)*$F167), 0, VLOOKUP(VLOOKUP($A167, 'E4 TB Allocation Details'!$A$18:$L$205, MATCH("Demand ID", 'E4 TB Allocation Details'!$A$18:$L$18, 0),FALSE), 'E2 Allocators'!$B$15:$W$361, MATCH('O5 Details by Class &amp; Accounts'!N$18, 'E2 Allocators'!$B$15:$W$15, 0),FALSE)*$F167)</f>
        <v>0</v>
      </c>
      <c r="O167" s="1411">
        <f>IF(ISERROR(VLOOKUP(VLOOKUP($A167, 'E4 TB Allocation Details'!$A$18:$L$205, MATCH("Demand ID", 'E4 TB Allocation Details'!$A$18:$L$18, 0),FALSE), 'E2 Allocators'!$B$15:$W$361, MATCH('O5 Details by Class &amp; Accounts'!O$18, 'E2 Allocators'!$B$15:$W$15, 0),FALSE)*$F167), 0, VLOOKUP(VLOOKUP($A167, 'E4 TB Allocation Details'!$A$18:$L$205, MATCH("Demand ID", 'E4 TB Allocation Details'!$A$18:$L$18, 0),FALSE), 'E2 Allocators'!$B$15:$W$361, MATCH('O5 Details by Class &amp; Accounts'!O$18, 'E2 Allocators'!$B$15:$W$15, 0),FALSE)*$F167)</f>
        <v>0</v>
      </c>
      <c r="P167" s="1411">
        <f>IF(ISERROR(VLOOKUP(VLOOKUP($A167, 'E4 TB Allocation Details'!$A$18:$L$205, MATCH("Demand ID", 'E4 TB Allocation Details'!$A$18:$L$18, 0),FALSE), 'E2 Allocators'!$B$15:$W$361, MATCH('O5 Details by Class &amp; Accounts'!P$18, 'E2 Allocators'!$B$15:$W$15, 0),FALSE)*$F167), 0, VLOOKUP(VLOOKUP($A167, 'E4 TB Allocation Details'!$A$18:$L$205, MATCH("Demand ID", 'E4 TB Allocation Details'!$A$18:$L$18, 0),FALSE), 'E2 Allocators'!$B$15:$W$361, MATCH('O5 Details by Class &amp; Accounts'!P$18, 'E2 Allocators'!$B$15:$W$15, 0),FALSE)*$F167)</f>
        <v>0</v>
      </c>
      <c r="Q167" s="1411">
        <f>IF(ISERROR(VLOOKUP(VLOOKUP($A167, 'E4 TB Allocation Details'!$A$18:$L$205, MATCH("Demand ID", 'E4 TB Allocation Details'!$A$18:$L$18, 0),FALSE), 'E2 Allocators'!$B$15:$W$361, MATCH('O5 Details by Class &amp; Accounts'!Q$18, 'E2 Allocators'!$B$15:$W$15, 0),FALSE)*$F167), 0, VLOOKUP(VLOOKUP($A167, 'E4 TB Allocation Details'!$A$18:$L$205, MATCH("Demand ID", 'E4 TB Allocation Details'!$A$18:$L$18, 0),FALSE), 'E2 Allocators'!$B$15:$W$361, MATCH('O5 Details by Class &amp; Accounts'!Q$18, 'E2 Allocators'!$B$15:$W$15, 0),FALSE)*$F167)</f>
        <v>0</v>
      </c>
      <c r="R167" s="1411">
        <f>IF(ISERROR(VLOOKUP(VLOOKUP($A167, 'E4 TB Allocation Details'!$A$18:$L$205, MATCH("Demand ID", 'E4 TB Allocation Details'!$A$18:$L$18, 0),FALSE), 'E2 Allocators'!$B$15:$W$361, MATCH('O5 Details by Class &amp; Accounts'!R$18, 'E2 Allocators'!$B$15:$W$15, 0),FALSE)*$F167), 0, VLOOKUP(VLOOKUP($A167, 'E4 TB Allocation Details'!$A$18:$L$205, MATCH("Demand ID", 'E4 TB Allocation Details'!$A$18:$L$18, 0),FALSE), 'E2 Allocators'!$B$15:$W$361, MATCH('O5 Details by Class &amp; Accounts'!R$18, 'E2 Allocators'!$B$15:$W$15, 0),FALSE)*$F167)</f>
        <v>0</v>
      </c>
      <c r="S167" s="1411">
        <f>IF(ISERROR(VLOOKUP(VLOOKUP($A167, 'E4 TB Allocation Details'!$A$18:$L$205, MATCH("Demand ID", 'E4 TB Allocation Details'!$A$18:$L$18, 0),FALSE), 'E2 Allocators'!$B$15:$W$361, MATCH('O5 Details by Class &amp; Accounts'!S$18, 'E2 Allocators'!$B$15:$W$15, 0),FALSE)*$F167), 0, VLOOKUP(VLOOKUP($A167, 'E4 TB Allocation Details'!$A$18:$L$205, MATCH("Demand ID", 'E4 TB Allocation Details'!$A$18:$L$18, 0),FALSE), 'E2 Allocators'!$B$15:$W$361, MATCH('O5 Details by Class &amp; Accounts'!S$18, 'E2 Allocators'!$B$15:$W$15, 0),FALSE)*$F167)</f>
        <v>0</v>
      </c>
      <c r="T167" s="1411">
        <f>IF(ISERROR(VLOOKUP(VLOOKUP($A167, 'E4 TB Allocation Details'!$A$18:$L$205, MATCH("Demand ID", 'E4 TB Allocation Details'!$A$18:$L$18, 0),FALSE), 'E2 Allocators'!$B$15:$W$361, MATCH('O5 Details by Class &amp; Accounts'!T$18, 'E2 Allocators'!$B$15:$W$15, 0),FALSE)*$F167), 0, VLOOKUP(VLOOKUP($A167, 'E4 TB Allocation Details'!$A$18:$L$205, MATCH("Demand ID", 'E4 TB Allocation Details'!$A$18:$L$18, 0),FALSE), 'E2 Allocators'!$B$15:$W$361, MATCH('O5 Details by Class &amp; Accounts'!T$18, 'E2 Allocators'!$B$15:$W$15, 0),FALSE)*$F167)</f>
        <v>0</v>
      </c>
      <c r="U167" s="1411">
        <f>IF(ISERROR(VLOOKUP(VLOOKUP($A167, 'E4 TB Allocation Details'!$A$18:$L$205, MATCH("Demand ID", 'E4 TB Allocation Details'!$A$18:$L$18, 0),FALSE), 'E2 Allocators'!$B$15:$W$361, MATCH('O5 Details by Class &amp; Accounts'!U$18, 'E2 Allocators'!$B$15:$W$15, 0),FALSE)*$F167), 0, VLOOKUP(VLOOKUP($A167, 'E4 TB Allocation Details'!$A$18:$L$205, MATCH("Demand ID", 'E4 TB Allocation Details'!$A$18:$L$18, 0),FALSE), 'E2 Allocators'!$B$15:$W$361, MATCH('O5 Details by Class &amp; Accounts'!U$18, 'E2 Allocators'!$B$15:$W$15, 0),FALSE)*$F167)</f>
        <v>0</v>
      </c>
      <c r="V167" s="1411">
        <f>IF(ISERROR(VLOOKUP(VLOOKUP($A167, 'E4 TB Allocation Details'!$A$18:$L$205, MATCH("Demand ID", 'E4 TB Allocation Details'!$A$18:$L$18, 0),FALSE), 'E2 Allocators'!$B$15:$W$361, MATCH('O5 Details by Class &amp; Accounts'!V$18, 'E2 Allocators'!$B$15:$W$15, 0),FALSE)*$F167), 0, VLOOKUP(VLOOKUP($A167, 'E4 TB Allocation Details'!$A$18:$L$205, MATCH("Demand ID", 'E4 TB Allocation Details'!$A$18:$L$18, 0),FALSE), 'E2 Allocators'!$B$15:$W$361, MATCH('O5 Details by Class &amp; Accounts'!V$18, 'E2 Allocators'!$B$15:$W$15, 0),FALSE)*$F167)</f>
        <v>0</v>
      </c>
      <c r="W167" s="1411">
        <f>IF(ISERROR(VLOOKUP(VLOOKUP($A167, 'E4 TB Allocation Details'!$A$18:$L$205, MATCH("Demand ID", 'E4 TB Allocation Details'!$A$18:$L$18, 0),FALSE), 'E2 Allocators'!$B$15:$W$361, MATCH('O5 Details by Class &amp; Accounts'!W$18, 'E2 Allocators'!$B$15:$W$15, 0),FALSE)*$F167), 0, VLOOKUP(VLOOKUP($A167, 'E4 TB Allocation Details'!$A$18:$L$205, MATCH("Demand ID", 'E4 TB Allocation Details'!$A$18:$L$18, 0),FALSE), 'E2 Allocators'!$B$15:$W$361, MATCH('O5 Details by Class &amp; Accounts'!W$18, 'E2 Allocators'!$B$15:$W$15, 0),FALSE)*$F167)</f>
        <v>0</v>
      </c>
      <c r="X167" s="1411">
        <f>IF(ISERROR(VLOOKUP(VLOOKUP($A167, 'E4 TB Allocation Details'!$A$18:$L$205, MATCH("Demand ID", 'E4 TB Allocation Details'!$A$18:$L$18, 0),FALSE), 'E2 Allocators'!$B$15:$W$361, MATCH('O5 Details by Class &amp; Accounts'!X$18, 'E2 Allocators'!$B$15:$W$15, 0),FALSE)*$F167), 0, VLOOKUP(VLOOKUP($A167, 'E4 TB Allocation Details'!$A$18:$L$205, MATCH("Demand ID", 'E4 TB Allocation Details'!$A$18:$L$18, 0),FALSE), 'E2 Allocators'!$B$15:$W$361, MATCH('O5 Details by Class &amp; Accounts'!X$18, 'E2 Allocators'!$B$15:$W$15, 0),FALSE)*$F167)</f>
        <v>0</v>
      </c>
      <c r="Y167" s="1411">
        <f>IF(ISERROR(VLOOKUP(VLOOKUP($A167, 'E4 TB Allocation Details'!$A$18:$L$205, MATCH("Demand ID", 'E4 TB Allocation Details'!$A$18:$L$18, 0),FALSE), 'E2 Allocators'!$B$15:$W$361, MATCH('O5 Details by Class &amp; Accounts'!Y$18, 'E2 Allocators'!$B$15:$W$15, 0),FALSE)*$F167), 0, VLOOKUP(VLOOKUP($A167, 'E4 TB Allocation Details'!$A$18:$L$205, MATCH("Demand ID", 'E4 TB Allocation Details'!$A$18:$L$18, 0),FALSE), 'E2 Allocators'!$B$15:$W$361, MATCH('O5 Details by Class &amp; Accounts'!Y$18, 'E2 Allocators'!$B$15:$W$15, 0),FALSE)*$F167)</f>
        <v>0</v>
      </c>
      <c r="Z167" s="1411">
        <f>IF(ISERROR(VLOOKUP(VLOOKUP($A167, 'E4 TB Allocation Details'!$A$18:$L$205, MATCH("Demand ID", 'E4 TB Allocation Details'!$A$18:$L$18, 0),FALSE), 'E2 Allocators'!$B$15:$W$361, MATCH('O5 Details by Class &amp; Accounts'!Z$18, 'E2 Allocators'!$B$15:$W$15, 0),FALSE)*$F167), 0, VLOOKUP(VLOOKUP($A167, 'E4 TB Allocation Details'!$A$18:$L$205, MATCH("Demand ID", 'E4 TB Allocation Details'!$A$18:$L$18, 0),FALSE), 'E2 Allocators'!$B$15:$W$361, MATCH('O5 Details by Class &amp; Accounts'!Z$18, 'E2 Allocators'!$B$15:$W$15, 0),FALSE)*$F167)</f>
        <v>0</v>
      </c>
      <c r="AA167" s="1411">
        <f>IF(ISERROR(VLOOKUP(VLOOKUP($A167, 'E4 TB Allocation Details'!$A$18:$L$205, MATCH("Demand ID", 'E4 TB Allocation Details'!$A$18:$L$18, 0),FALSE), 'E2 Allocators'!$B$15:$W$361, MATCH('O5 Details by Class &amp; Accounts'!AA$18, 'E2 Allocators'!$B$15:$W$15, 0),FALSE)*$F167), 0, VLOOKUP(VLOOKUP($A167, 'E4 TB Allocation Details'!$A$18:$L$205, MATCH("Demand ID", 'E4 TB Allocation Details'!$A$18:$L$18, 0),FALSE), 'E2 Allocators'!$B$15:$W$361, MATCH('O5 Details by Class &amp; Accounts'!AA$18, 'E2 Allocators'!$B$15:$W$15, 0),FALSE)*$F167)</f>
        <v>0</v>
      </c>
      <c r="AB167" s="1411">
        <f>IF(ISERROR(VLOOKUP(VLOOKUP($A167, 'E4 TB Allocation Details'!$A$18:$L$205, MATCH("Demand ID", 'E4 TB Allocation Details'!$A$18:$L$18, 0),FALSE), 'E2 Allocators'!$B$15:$W$361, MATCH('O5 Details by Class &amp; Accounts'!AB$18, 'E2 Allocators'!$B$15:$W$15, 0),FALSE)*$F167), 0, VLOOKUP(VLOOKUP($A167, 'E4 TB Allocation Details'!$A$18:$L$205, MATCH("Demand ID", 'E4 TB Allocation Details'!$A$18:$L$18, 0),FALSE), 'E2 Allocators'!$B$15:$W$361, MATCH('O5 Details by Class &amp; Accounts'!AB$18, 'E2 Allocators'!$B$15:$W$15, 0),FALSE)*$F167)</f>
        <v>0</v>
      </c>
      <c r="AC167" s="1411">
        <f t="shared" si="40"/>
        <v>0</v>
      </c>
      <c r="AD167" s="1411">
        <f>IF(ISERROR(VLOOKUP(VLOOKUP($A167, 'E4 TB Allocation Details'!$A$18:$L$205, MATCH("Customer ID", 'E4 TB Allocation Details'!$A$18:$L$18, 0),FALSE), 'E2 Allocators'!$B$15:$W$361, MATCH('O5 Details by Class &amp; Accounts'!AD$18, 'E2 Allocators'!$B$15:$W$15, 0),FALSE)*$G167), 0, VLOOKUP(VLOOKUP($A167, 'E4 TB Allocation Details'!$A$18:$L$205, MATCH("Customer ID", 'E4 TB Allocation Details'!$A$18:$L$18, 0),FALSE), 'E2 Allocators'!$B$15:$W$361, MATCH('O5 Details by Class &amp; Accounts'!AD$18, 'E2 Allocators'!$B$15:$W$15, 0),FALSE)*$G167)</f>
        <v>0</v>
      </c>
      <c r="AE167" s="1411">
        <f>IF(ISERROR(VLOOKUP(VLOOKUP($A167, 'E4 TB Allocation Details'!$A$18:$L$205, MATCH("Customer ID", 'E4 TB Allocation Details'!$A$18:$L$18, 0),FALSE), 'E2 Allocators'!$B$15:$W$361, MATCH('O5 Details by Class &amp; Accounts'!AE$18, 'E2 Allocators'!$B$15:$W$15, 0),FALSE)*$G167), 0, VLOOKUP(VLOOKUP($A167, 'E4 TB Allocation Details'!$A$18:$L$205, MATCH("Customer ID", 'E4 TB Allocation Details'!$A$18:$L$18, 0),FALSE), 'E2 Allocators'!$B$15:$W$361, MATCH('O5 Details by Class &amp; Accounts'!AE$18, 'E2 Allocators'!$B$15:$W$15, 0),FALSE)*$G167)</f>
        <v>0</v>
      </c>
      <c r="AF167" s="1411">
        <f>IF(ISERROR(VLOOKUP(VLOOKUP($A167, 'E4 TB Allocation Details'!$A$18:$L$205, MATCH("Customer ID", 'E4 TB Allocation Details'!$A$18:$L$18, 0),FALSE), 'E2 Allocators'!$B$15:$W$361, MATCH('O5 Details by Class &amp; Accounts'!AF$18, 'E2 Allocators'!$B$15:$W$15, 0),FALSE)*$G167), 0, VLOOKUP(VLOOKUP($A167, 'E4 TB Allocation Details'!$A$18:$L$205, MATCH("Customer ID", 'E4 TB Allocation Details'!$A$18:$L$18, 0),FALSE), 'E2 Allocators'!$B$15:$W$361, MATCH('O5 Details by Class &amp; Accounts'!AF$18, 'E2 Allocators'!$B$15:$W$15, 0),FALSE)*$G167)</f>
        <v>0</v>
      </c>
      <c r="AG167" s="1411">
        <f>IF(ISERROR(VLOOKUP(VLOOKUP($A167, 'E4 TB Allocation Details'!$A$18:$L$205, MATCH("Customer ID", 'E4 TB Allocation Details'!$A$18:$L$18, 0),FALSE), 'E2 Allocators'!$B$15:$W$361, MATCH('O5 Details by Class &amp; Accounts'!AG$18, 'E2 Allocators'!$B$15:$W$15, 0),FALSE)*$G167), 0, VLOOKUP(VLOOKUP($A167, 'E4 TB Allocation Details'!$A$18:$L$205, MATCH("Customer ID", 'E4 TB Allocation Details'!$A$18:$L$18, 0),FALSE), 'E2 Allocators'!$B$15:$W$361, MATCH('O5 Details by Class &amp; Accounts'!AG$18, 'E2 Allocators'!$B$15:$W$15, 0),FALSE)*$G167)</f>
        <v>0</v>
      </c>
      <c r="AH167" s="1411">
        <f>IF(ISERROR(VLOOKUP(VLOOKUP($A167, 'E4 TB Allocation Details'!$A$18:$L$205, MATCH("Customer ID", 'E4 TB Allocation Details'!$A$18:$L$18, 0),FALSE), 'E2 Allocators'!$B$15:$W$361, MATCH('O5 Details by Class &amp; Accounts'!AH$18, 'E2 Allocators'!$B$15:$W$15, 0),FALSE)*$G167), 0, VLOOKUP(VLOOKUP($A167, 'E4 TB Allocation Details'!$A$18:$L$205, MATCH("Customer ID", 'E4 TB Allocation Details'!$A$18:$L$18, 0),FALSE), 'E2 Allocators'!$B$15:$W$361, MATCH('O5 Details by Class &amp; Accounts'!AH$18, 'E2 Allocators'!$B$15:$W$15, 0),FALSE)*$G167)</f>
        <v>0</v>
      </c>
      <c r="AI167" s="1411">
        <f>IF(ISERROR(VLOOKUP(VLOOKUP($A167, 'E4 TB Allocation Details'!$A$18:$L$205, MATCH("Customer ID", 'E4 TB Allocation Details'!$A$18:$L$18, 0),FALSE), 'E2 Allocators'!$B$15:$W$361, MATCH('O5 Details by Class &amp; Accounts'!AI$18, 'E2 Allocators'!$B$15:$W$15, 0),FALSE)*$G167), 0, VLOOKUP(VLOOKUP($A167, 'E4 TB Allocation Details'!$A$18:$L$205, MATCH("Customer ID", 'E4 TB Allocation Details'!$A$18:$L$18, 0),FALSE), 'E2 Allocators'!$B$15:$W$361, MATCH('O5 Details by Class &amp; Accounts'!AI$18, 'E2 Allocators'!$B$15:$W$15, 0),FALSE)*$G167)</f>
        <v>0</v>
      </c>
      <c r="AJ167" s="1411">
        <f>IF(ISERROR(VLOOKUP(VLOOKUP($A167, 'E4 TB Allocation Details'!$A$18:$L$205, MATCH("Customer ID", 'E4 TB Allocation Details'!$A$18:$L$18, 0),FALSE), 'E2 Allocators'!$B$15:$W$361, MATCH('O5 Details by Class &amp; Accounts'!AJ$18, 'E2 Allocators'!$B$15:$W$15, 0),FALSE)*$G167), 0, VLOOKUP(VLOOKUP($A167, 'E4 TB Allocation Details'!$A$18:$L$205, MATCH("Customer ID", 'E4 TB Allocation Details'!$A$18:$L$18, 0),FALSE), 'E2 Allocators'!$B$15:$W$361, MATCH('O5 Details by Class &amp; Accounts'!AJ$18, 'E2 Allocators'!$B$15:$W$15, 0),FALSE)*$G167)</f>
        <v>0</v>
      </c>
      <c r="AK167" s="1411">
        <f>IF(ISERROR(VLOOKUP(VLOOKUP($A167, 'E4 TB Allocation Details'!$A$18:$L$205, MATCH("Customer ID", 'E4 TB Allocation Details'!$A$18:$L$18, 0),FALSE), 'E2 Allocators'!$B$15:$W$361, MATCH('O5 Details by Class &amp; Accounts'!AK$18, 'E2 Allocators'!$B$15:$W$15, 0),FALSE)*$G167), 0, VLOOKUP(VLOOKUP($A167, 'E4 TB Allocation Details'!$A$18:$L$205, MATCH("Customer ID", 'E4 TB Allocation Details'!$A$18:$L$18, 0),FALSE), 'E2 Allocators'!$B$15:$W$361, MATCH('O5 Details by Class &amp; Accounts'!AK$18, 'E2 Allocators'!$B$15:$W$15, 0),FALSE)*$G167)</f>
        <v>0</v>
      </c>
      <c r="AL167" s="1411">
        <f>IF(ISERROR(VLOOKUP(VLOOKUP($A167, 'E4 TB Allocation Details'!$A$18:$L$205, MATCH("Customer ID", 'E4 TB Allocation Details'!$A$18:$L$18, 0),FALSE), 'E2 Allocators'!$B$15:$W$361, MATCH('O5 Details by Class &amp; Accounts'!AL$18, 'E2 Allocators'!$B$15:$W$15, 0),FALSE)*$G167), 0, VLOOKUP(VLOOKUP($A167, 'E4 TB Allocation Details'!$A$18:$L$205, MATCH("Customer ID", 'E4 TB Allocation Details'!$A$18:$L$18, 0),FALSE), 'E2 Allocators'!$B$15:$W$361, MATCH('O5 Details by Class &amp; Accounts'!AL$18, 'E2 Allocators'!$B$15:$W$15, 0),FALSE)*$G167)</f>
        <v>0</v>
      </c>
      <c r="AM167" s="1411">
        <f>IF(ISERROR(VLOOKUP(VLOOKUP($A167, 'E4 TB Allocation Details'!$A$18:$L$205, MATCH("Customer ID", 'E4 TB Allocation Details'!$A$18:$L$18, 0),FALSE), 'E2 Allocators'!$B$15:$W$361, MATCH('O5 Details by Class &amp; Accounts'!AM$18, 'E2 Allocators'!$B$15:$W$15, 0),FALSE)*$G167), 0, VLOOKUP(VLOOKUP($A167, 'E4 TB Allocation Details'!$A$18:$L$205, MATCH("Customer ID", 'E4 TB Allocation Details'!$A$18:$L$18, 0),FALSE), 'E2 Allocators'!$B$15:$W$361, MATCH('O5 Details by Class &amp; Accounts'!AM$18, 'E2 Allocators'!$B$15:$W$15, 0),FALSE)*$G167)</f>
        <v>0</v>
      </c>
      <c r="AN167" s="1411">
        <f>IF(ISERROR(VLOOKUP(VLOOKUP($A167, 'E4 TB Allocation Details'!$A$18:$L$205, MATCH("Customer ID", 'E4 TB Allocation Details'!$A$18:$L$18, 0),FALSE), 'E2 Allocators'!$B$15:$W$361, MATCH('O5 Details by Class &amp; Accounts'!AN$18, 'E2 Allocators'!$B$15:$W$15, 0),FALSE)*$G167), 0, VLOOKUP(VLOOKUP($A167, 'E4 TB Allocation Details'!$A$18:$L$205, MATCH("Customer ID", 'E4 TB Allocation Details'!$A$18:$L$18, 0),FALSE), 'E2 Allocators'!$B$15:$W$361, MATCH('O5 Details by Class &amp; Accounts'!AN$18, 'E2 Allocators'!$B$15:$W$15, 0),FALSE)*$G167)</f>
        <v>0</v>
      </c>
      <c r="AO167" s="1411">
        <f>IF(ISERROR(VLOOKUP(VLOOKUP($A167, 'E4 TB Allocation Details'!$A$18:$L$205, MATCH("Customer ID", 'E4 TB Allocation Details'!$A$18:$L$18, 0),FALSE), 'E2 Allocators'!$B$15:$W$361, MATCH('O5 Details by Class &amp; Accounts'!AO$18, 'E2 Allocators'!$B$15:$W$15, 0),FALSE)*$G167), 0, VLOOKUP(VLOOKUP($A167, 'E4 TB Allocation Details'!$A$18:$L$205, MATCH("Customer ID", 'E4 TB Allocation Details'!$A$18:$L$18, 0),FALSE), 'E2 Allocators'!$B$15:$W$361, MATCH('O5 Details by Class &amp; Accounts'!AO$18, 'E2 Allocators'!$B$15:$W$15, 0),FALSE)*$G167)</f>
        <v>0</v>
      </c>
      <c r="AP167" s="1411">
        <f>IF(ISERROR(VLOOKUP(VLOOKUP($A167, 'E4 TB Allocation Details'!$A$18:$L$205, MATCH("Customer ID", 'E4 TB Allocation Details'!$A$18:$L$18, 0),FALSE), 'E2 Allocators'!$B$15:$W$361, MATCH('O5 Details by Class &amp; Accounts'!AP$18, 'E2 Allocators'!$B$15:$W$15, 0),FALSE)*$G167), 0, VLOOKUP(VLOOKUP($A167, 'E4 TB Allocation Details'!$A$18:$L$205, MATCH("Customer ID", 'E4 TB Allocation Details'!$A$18:$L$18, 0),FALSE), 'E2 Allocators'!$B$15:$W$361, MATCH('O5 Details by Class &amp; Accounts'!AP$18, 'E2 Allocators'!$B$15:$W$15, 0),FALSE)*$G167)</f>
        <v>0</v>
      </c>
      <c r="AQ167" s="1411">
        <f>IF(ISERROR(VLOOKUP(VLOOKUP($A167, 'E4 TB Allocation Details'!$A$18:$L$205, MATCH("Customer ID", 'E4 TB Allocation Details'!$A$18:$L$18, 0),FALSE), 'E2 Allocators'!$B$15:$W$361, MATCH('O5 Details by Class &amp; Accounts'!AQ$18, 'E2 Allocators'!$B$15:$W$15, 0),FALSE)*$G167), 0, VLOOKUP(VLOOKUP($A167, 'E4 TB Allocation Details'!$A$18:$L$205, MATCH("Customer ID", 'E4 TB Allocation Details'!$A$18:$L$18, 0),FALSE), 'E2 Allocators'!$B$15:$W$361, MATCH('O5 Details by Class &amp; Accounts'!AQ$18, 'E2 Allocators'!$B$15:$W$15, 0),FALSE)*$G167)</f>
        <v>0</v>
      </c>
      <c r="AR167" s="1411">
        <f>IF(ISERROR(VLOOKUP(VLOOKUP($A167, 'E4 TB Allocation Details'!$A$18:$L$205, MATCH("Customer ID", 'E4 TB Allocation Details'!$A$18:$L$18, 0),FALSE), 'E2 Allocators'!$B$15:$W$361, MATCH('O5 Details by Class &amp; Accounts'!AR$18, 'E2 Allocators'!$B$15:$W$15, 0),FALSE)*$G167), 0, VLOOKUP(VLOOKUP($A167, 'E4 TB Allocation Details'!$A$18:$L$205, MATCH("Customer ID", 'E4 TB Allocation Details'!$A$18:$L$18, 0),FALSE), 'E2 Allocators'!$B$15:$W$361, MATCH('O5 Details by Class &amp; Accounts'!AR$18, 'E2 Allocators'!$B$15:$W$15, 0),FALSE)*$G167)</f>
        <v>0</v>
      </c>
      <c r="AS167" s="1411">
        <f>IF(ISERROR(VLOOKUP(VLOOKUP($A167, 'E4 TB Allocation Details'!$A$18:$L$205, MATCH("Customer ID", 'E4 TB Allocation Details'!$A$18:$L$18, 0),FALSE), 'E2 Allocators'!$B$15:$W$361, MATCH('O5 Details by Class &amp; Accounts'!AS$18, 'E2 Allocators'!$B$15:$W$15, 0),FALSE)*$G167), 0, VLOOKUP(VLOOKUP($A167, 'E4 TB Allocation Details'!$A$18:$L$205, MATCH("Customer ID", 'E4 TB Allocation Details'!$A$18:$L$18, 0),FALSE), 'E2 Allocators'!$B$15:$W$361, MATCH('O5 Details by Class &amp; Accounts'!AS$18, 'E2 Allocators'!$B$15:$W$15, 0),FALSE)*$G167)</f>
        <v>0</v>
      </c>
      <c r="AT167" s="1411">
        <f>IF(ISERROR(VLOOKUP(VLOOKUP($A167, 'E4 TB Allocation Details'!$A$18:$L$205, MATCH("Customer ID", 'E4 TB Allocation Details'!$A$18:$L$18, 0),FALSE), 'E2 Allocators'!$B$15:$W$361, MATCH('O5 Details by Class &amp; Accounts'!AT$18, 'E2 Allocators'!$B$15:$W$15, 0),FALSE)*$G167), 0, VLOOKUP(VLOOKUP($A167, 'E4 TB Allocation Details'!$A$18:$L$205, MATCH("Customer ID", 'E4 TB Allocation Details'!$A$18:$L$18, 0),FALSE), 'E2 Allocators'!$B$15:$W$361, MATCH('O5 Details by Class &amp; Accounts'!AT$18, 'E2 Allocators'!$B$15:$W$15, 0),FALSE)*$G167)</f>
        <v>0</v>
      </c>
      <c r="AU167" s="1411">
        <f>IF(ISERROR(VLOOKUP(VLOOKUP($A167, 'E4 TB Allocation Details'!$A$18:$L$205, MATCH("Customer ID", 'E4 TB Allocation Details'!$A$18:$L$18, 0),FALSE), 'E2 Allocators'!$B$15:$W$361, MATCH('O5 Details by Class &amp; Accounts'!AU$18, 'E2 Allocators'!$B$15:$W$15, 0),FALSE)*$G167), 0, VLOOKUP(VLOOKUP($A167, 'E4 TB Allocation Details'!$A$18:$L$205, MATCH("Customer ID", 'E4 TB Allocation Details'!$A$18:$L$18, 0),FALSE), 'E2 Allocators'!$B$15:$W$361, MATCH('O5 Details by Class &amp; Accounts'!AU$18, 'E2 Allocators'!$B$15:$W$15, 0),FALSE)*$G167)</f>
        <v>0</v>
      </c>
      <c r="AV167" s="1411">
        <f>IF(ISERROR(VLOOKUP(VLOOKUP($A167, 'E4 TB Allocation Details'!$A$18:$L$205, MATCH("Customer ID", 'E4 TB Allocation Details'!$A$18:$L$18, 0),FALSE), 'E2 Allocators'!$B$15:$W$361, MATCH('O5 Details by Class &amp; Accounts'!AV$18, 'E2 Allocators'!$B$15:$W$15, 0),FALSE)*$G167), 0, VLOOKUP(VLOOKUP($A167, 'E4 TB Allocation Details'!$A$18:$L$205, MATCH("Customer ID", 'E4 TB Allocation Details'!$A$18:$L$18, 0),FALSE), 'E2 Allocators'!$B$15:$W$361, MATCH('O5 Details by Class &amp; Accounts'!AV$18, 'E2 Allocators'!$B$15:$W$15, 0),FALSE)*$G167)</f>
        <v>0</v>
      </c>
      <c r="AW167" s="1411">
        <f>IF(ISERROR(VLOOKUP(VLOOKUP($A167, 'E4 TB Allocation Details'!$A$18:$L$205, MATCH("Customer ID", 'E4 TB Allocation Details'!$A$18:$L$18, 0),FALSE), 'E2 Allocators'!$B$15:$W$361, MATCH('O5 Details by Class &amp; Accounts'!AW$18, 'E2 Allocators'!$B$15:$W$15, 0),FALSE)*$G167), 0, VLOOKUP(VLOOKUP($A167, 'E4 TB Allocation Details'!$A$18:$L$205, MATCH("Customer ID", 'E4 TB Allocation Details'!$A$18:$L$18, 0),FALSE), 'E2 Allocators'!$B$15:$W$361, MATCH('O5 Details by Class &amp; Accounts'!AW$18, 'E2 Allocators'!$B$15:$W$15, 0),FALSE)*$G167)</f>
        <v>0</v>
      </c>
      <c r="AX167" s="1411">
        <f t="shared" si="44"/>
        <v>0</v>
      </c>
      <c r="AY167" s="1411">
        <f>IF(ISERROR(VLOOKUP(VLOOKUP($A167, 'E4 TB Allocation Details'!$A$18:$L$205, MATCH("Misc ID", 'E4 TB Allocation Details'!$A$18:$L$18, 0),FALSE), 'E2 Allocators'!$B$15:$W$361, MATCH('O5 Details by Class &amp; Accounts'!AY$18, 'E2 Allocators'!$B$15:$W$15, 0),FALSE)*$E167), 0, VLOOKUP(VLOOKUP($A167, 'E4 TB Allocation Details'!$A$18:$L$205, MATCH("Misc ID", 'E4 TB Allocation Details'!$A$18:$L$18, 0),FALSE), 'E2 Allocators'!$B$15:$W$361, MATCH('O5 Details by Class &amp; Accounts'!AY$18, 'E2 Allocators'!$B$15:$W$15, 0),FALSE)*$E167)</f>
        <v>0</v>
      </c>
      <c r="AZ167" s="1411">
        <f>IF(ISERROR(VLOOKUP(VLOOKUP($A167, 'E4 TB Allocation Details'!$A$18:$L$205, MATCH("Misc ID", 'E4 TB Allocation Details'!$A$18:$L$18, 0),FALSE), 'E2 Allocators'!$B$15:$W$361, MATCH('O5 Details by Class &amp; Accounts'!AZ$18, 'E2 Allocators'!$B$15:$W$15, 0),FALSE)*$E167), 0, VLOOKUP(VLOOKUP($A167, 'E4 TB Allocation Details'!$A$18:$L$205, MATCH("Misc ID", 'E4 TB Allocation Details'!$A$18:$L$18, 0),FALSE), 'E2 Allocators'!$B$15:$W$361, MATCH('O5 Details by Class &amp; Accounts'!AZ$18, 'E2 Allocators'!$B$15:$W$15, 0),FALSE)*$E167)</f>
        <v>0</v>
      </c>
      <c r="BA167" s="1411">
        <f>IF(ISERROR(VLOOKUP(VLOOKUP($A167, 'E4 TB Allocation Details'!$A$18:$L$205, MATCH("Misc ID", 'E4 TB Allocation Details'!$A$18:$L$18, 0),FALSE), 'E2 Allocators'!$B$15:$W$361, MATCH('O5 Details by Class &amp; Accounts'!BA$18, 'E2 Allocators'!$B$15:$W$15, 0),FALSE)*$E167), 0, VLOOKUP(VLOOKUP($A167, 'E4 TB Allocation Details'!$A$18:$L$205, MATCH("Misc ID", 'E4 TB Allocation Details'!$A$18:$L$18, 0),FALSE), 'E2 Allocators'!$B$15:$W$361, MATCH('O5 Details by Class &amp; Accounts'!BA$18, 'E2 Allocators'!$B$15:$W$15, 0),FALSE)*$E167)</f>
        <v>0</v>
      </c>
      <c r="BB167" s="1411">
        <f>IF(ISERROR(VLOOKUP(VLOOKUP($A167, 'E4 TB Allocation Details'!$A$18:$L$205, MATCH("Misc ID", 'E4 TB Allocation Details'!$A$18:$L$18, 0),FALSE), 'E2 Allocators'!$B$15:$W$361, MATCH('O5 Details by Class &amp; Accounts'!BB$18, 'E2 Allocators'!$B$15:$W$15, 0),FALSE)*$E167), 0, VLOOKUP(VLOOKUP($A167, 'E4 TB Allocation Details'!$A$18:$L$205, MATCH("Misc ID", 'E4 TB Allocation Details'!$A$18:$L$18, 0),FALSE), 'E2 Allocators'!$B$15:$W$361, MATCH('O5 Details by Class &amp; Accounts'!BB$18, 'E2 Allocators'!$B$15:$W$15, 0),FALSE)*$E167)</f>
        <v>0</v>
      </c>
      <c r="BC167" s="1411">
        <f>IF(ISERROR(VLOOKUP(VLOOKUP($A167, 'E4 TB Allocation Details'!$A$18:$L$205, MATCH("Misc ID", 'E4 TB Allocation Details'!$A$18:$L$18, 0),FALSE), 'E2 Allocators'!$B$15:$W$361, MATCH('O5 Details by Class &amp; Accounts'!BC$18, 'E2 Allocators'!$B$15:$W$15, 0),FALSE)*$E167), 0, VLOOKUP(VLOOKUP($A167, 'E4 TB Allocation Details'!$A$18:$L$205, MATCH("Misc ID", 'E4 TB Allocation Details'!$A$18:$L$18, 0),FALSE), 'E2 Allocators'!$B$15:$W$361, MATCH('O5 Details by Class &amp; Accounts'!BC$18, 'E2 Allocators'!$B$15:$W$15, 0),FALSE)*$E167)</f>
        <v>0</v>
      </c>
      <c r="BD167" s="1411">
        <f>IF(ISERROR(VLOOKUP(VLOOKUP($A167, 'E4 TB Allocation Details'!$A$18:$L$205, MATCH("Misc ID", 'E4 TB Allocation Details'!$A$18:$L$18, 0),FALSE), 'E2 Allocators'!$B$15:$W$361, MATCH('O5 Details by Class &amp; Accounts'!BD$18, 'E2 Allocators'!$B$15:$W$15, 0),FALSE)*$E167), 0, VLOOKUP(VLOOKUP($A167, 'E4 TB Allocation Details'!$A$18:$L$205, MATCH("Misc ID", 'E4 TB Allocation Details'!$A$18:$L$18, 0),FALSE), 'E2 Allocators'!$B$15:$W$361, MATCH('O5 Details by Class &amp; Accounts'!BD$18, 'E2 Allocators'!$B$15:$W$15, 0),FALSE)*$E167)</f>
        <v>0</v>
      </c>
      <c r="BE167" s="1411">
        <f>IF(ISERROR(VLOOKUP(VLOOKUP($A167, 'E4 TB Allocation Details'!$A$18:$L$205, MATCH("Misc ID", 'E4 TB Allocation Details'!$A$18:$L$18, 0),FALSE), 'E2 Allocators'!$B$15:$W$361, MATCH('O5 Details by Class &amp; Accounts'!BE$18, 'E2 Allocators'!$B$15:$W$15, 0),FALSE)*$E167), 0, VLOOKUP(VLOOKUP($A167, 'E4 TB Allocation Details'!$A$18:$L$205, MATCH("Misc ID", 'E4 TB Allocation Details'!$A$18:$L$18, 0),FALSE), 'E2 Allocators'!$B$15:$W$361, MATCH('O5 Details by Class &amp; Accounts'!BE$18, 'E2 Allocators'!$B$15:$W$15, 0),FALSE)*$E167)</f>
        <v>0</v>
      </c>
      <c r="BF167" s="1411">
        <f>IF(ISERROR(VLOOKUP(VLOOKUP($A167, 'E4 TB Allocation Details'!$A$18:$L$205, MATCH("Misc ID", 'E4 TB Allocation Details'!$A$18:$L$18, 0),FALSE), 'E2 Allocators'!$B$15:$W$361, MATCH('O5 Details by Class &amp; Accounts'!BF$18, 'E2 Allocators'!$B$15:$W$15, 0),FALSE)*$E167), 0, VLOOKUP(VLOOKUP($A167, 'E4 TB Allocation Details'!$A$18:$L$205, MATCH("Misc ID", 'E4 TB Allocation Details'!$A$18:$L$18, 0),FALSE), 'E2 Allocators'!$B$15:$W$361, MATCH('O5 Details by Class &amp; Accounts'!BF$18, 'E2 Allocators'!$B$15:$W$15, 0),FALSE)*$E167)</f>
        <v>0</v>
      </c>
      <c r="BG167" s="1411">
        <f>IF(ISERROR(VLOOKUP(VLOOKUP($A167, 'E4 TB Allocation Details'!$A$18:$L$205, MATCH("Misc ID", 'E4 TB Allocation Details'!$A$18:$L$18, 0),FALSE), 'E2 Allocators'!$B$15:$W$361, MATCH('O5 Details by Class &amp; Accounts'!BG$18, 'E2 Allocators'!$B$15:$W$15, 0),FALSE)*$E167), 0, VLOOKUP(VLOOKUP($A167, 'E4 TB Allocation Details'!$A$18:$L$205, MATCH("Misc ID", 'E4 TB Allocation Details'!$A$18:$L$18, 0),FALSE), 'E2 Allocators'!$B$15:$W$361, MATCH('O5 Details by Class &amp; Accounts'!BG$18, 'E2 Allocators'!$B$15:$W$15, 0),FALSE)*$E167)</f>
        <v>0</v>
      </c>
      <c r="BH167" s="1411">
        <f>IF(ISERROR(VLOOKUP(VLOOKUP($A167, 'E4 TB Allocation Details'!$A$18:$L$205, MATCH("Misc ID", 'E4 TB Allocation Details'!$A$18:$L$18, 0),FALSE), 'E2 Allocators'!$B$15:$W$361, MATCH('O5 Details by Class &amp; Accounts'!BH$18, 'E2 Allocators'!$B$15:$W$15, 0),FALSE)*$E167), 0, VLOOKUP(VLOOKUP($A167, 'E4 TB Allocation Details'!$A$18:$L$205, MATCH("Misc ID", 'E4 TB Allocation Details'!$A$18:$L$18, 0),FALSE), 'E2 Allocators'!$B$15:$W$361, MATCH('O5 Details by Class &amp; Accounts'!BH$18, 'E2 Allocators'!$B$15:$W$15, 0),FALSE)*$E167)</f>
        <v>0</v>
      </c>
      <c r="BI167" s="1411">
        <f>IF(ISERROR(VLOOKUP(VLOOKUP($A167, 'E4 TB Allocation Details'!$A$18:$L$205, MATCH("Misc ID", 'E4 TB Allocation Details'!$A$18:$L$18, 0),FALSE), 'E2 Allocators'!$B$15:$W$361, MATCH('O5 Details by Class &amp; Accounts'!BI$18, 'E2 Allocators'!$B$15:$W$15, 0),FALSE)*$E167), 0, VLOOKUP(VLOOKUP($A167, 'E4 TB Allocation Details'!$A$18:$L$205, MATCH("Misc ID", 'E4 TB Allocation Details'!$A$18:$L$18, 0),FALSE), 'E2 Allocators'!$B$15:$W$361, MATCH('O5 Details by Class &amp; Accounts'!BI$18, 'E2 Allocators'!$B$15:$W$15, 0),FALSE)*$E167)</f>
        <v>0</v>
      </c>
      <c r="BJ167" s="1411">
        <f>IF(ISERROR(VLOOKUP(VLOOKUP($A167, 'E4 TB Allocation Details'!$A$18:$L$205, MATCH("Misc ID", 'E4 TB Allocation Details'!$A$18:$L$18, 0),FALSE), 'E2 Allocators'!$B$15:$W$361, MATCH('O5 Details by Class &amp; Accounts'!BJ$18, 'E2 Allocators'!$B$15:$W$15, 0),FALSE)*$E167), 0, VLOOKUP(VLOOKUP($A167, 'E4 TB Allocation Details'!$A$18:$L$205, MATCH("Misc ID", 'E4 TB Allocation Details'!$A$18:$L$18, 0),FALSE), 'E2 Allocators'!$B$15:$W$361, MATCH('O5 Details by Class &amp; Accounts'!BJ$18, 'E2 Allocators'!$B$15:$W$15, 0),FALSE)*$E167)</f>
        <v>0</v>
      </c>
      <c r="BK167" s="1411">
        <f>IF(ISERROR(VLOOKUP(VLOOKUP($A167, 'E4 TB Allocation Details'!$A$18:$L$205, MATCH("Misc ID", 'E4 TB Allocation Details'!$A$18:$L$18, 0),FALSE), 'E2 Allocators'!$B$15:$W$361, MATCH('O5 Details by Class &amp; Accounts'!BK$18, 'E2 Allocators'!$B$15:$W$15, 0),FALSE)*$E167), 0, VLOOKUP(VLOOKUP($A167, 'E4 TB Allocation Details'!$A$18:$L$205, MATCH("Misc ID", 'E4 TB Allocation Details'!$A$18:$L$18, 0),FALSE), 'E2 Allocators'!$B$15:$W$361, MATCH('O5 Details by Class &amp; Accounts'!BK$18, 'E2 Allocators'!$B$15:$W$15, 0),FALSE)*$E167)</f>
        <v>0</v>
      </c>
      <c r="BL167" s="1411">
        <f>IF(ISERROR(VLOOKUP(VLOOKUP($A167, 'E4 TB Allocation Details'!$A$18:$L$205, MATCH("Misc ID", 'E4 TB Allocation Details'!$A$18:$L$18, 0),FALSE), 'E2 Allocators'!$B$15:$W$361, MATCH('O5 Details by Class &amp; Accounts'!BL$18, 'E2 Allocators'!$B$15:$W$15, 0),FALSE)*$E167), 0, VLOOKUP(VLOOKUP($A167, 'E4 TB Allocation Details'!$A$18:$L$205, MATCH("Misc ID", 'E4 TB Allocation Details'!$A$18:$L$18, 0),FALSE), 'E2 Allocators'!$B$15:$W$361, MATCH('O5 Details by Class &amp; Accounts'!BL$18, 'E2 Allocators'!$B$15:$W$15, 0),FALSE)*$E167)</f>
        <v>0</v>
      </c>
      <c r="BM167" s="1411">
        <f>IF(ISERROR(VLOOKUP(VLOOKUP($A167, 'E4 TB Allocation Details'!$A$18:$L$205, MATCH("Misc ID", 'E4 TB Allocation Details'!$A$18:$L$18, 0),FALSE), 'E2 Allocators'!$B$15:$W$361, MATCH('O5 Details by Class &amp; Accounts'!BM$18, 'E2 Allocators'!$B$15:$W$15, 0),FALSE)*$E167), 0, VLOOKUP(VLOOKUP($A167, 'E4 TB Allocation Details'!$A$18:$L$205, MATCH("Misc ID", 'E4 TB Allocation Details'!$A$18:$L$18, 0),FALSE), 'E2 Allocators'!$B$15:$W$361, MATCH('O5 Details by Class &amp; Accounts'!BM$18, 'E2 Allocators'!$B$15:$W$15, 0),FALSE)*$E167)</f>
        <v>0</v>
      </c>
      <c r="BN167" s="1411">
        <f>IF(ISERROR(VLOOKUP(VLOOKUP($A167, 'E4 TB Allocation Details'!$A$18:$L$205, MATCH("Misc ID", 'E4 TB Allocation Details'!$A$18:$L$18, 0),FALSE), 'E2 Allocators'!$B$15:$W$361, MATCH('O5 Details by Class &amp; Accounts'!BN$18, 'E2 Allocators'!$B$15:$W$15, 0),FALSE)*$E167), 0, VLOOKUP(VLOOKUP($A167, 'E4 TB Allocation Details'!$A$18:$L$205, MATCH("Misc ID", 'E4 TB Allocation Details'!$A$18:$L$18, 0),FALSE), 'E2 Allocators'!$B$15:$W$361, MATCH('O5 Details by Class &amp; Accounts'!BN$18, 'E2 Allocators'!$B$15:$W$15, 0),FALSE)*$E167)</f>
        <v>0</v>
      </c>
      <c r="BO167" s="1411">
        <f>IF(ISERROR(VLOOKUP(VLOOKUP($A167, 'E4 TB Allocation Details'!$A$18:$L$205, MATCH("Misc ID", 'E4 TB Allocation Details'!$A$18:$L$18, 0),FALSE), 'E2 Allocators'!$B$15:$W$361, MATCH('O5 Details by Class &amp; Accounts'!BO$18, 'E2 Allocators'!$B$15:$W$15, 0),FALSE)*$E167), 0, VLOOKUP(VLOOKUP($A167, 'E4 TB Allocation Details'!$A$18:$L$205, MATCH("Misc ID", 'E4 TB Allocation Details'!$A$18:$L$18, 0),FALSE), 'E2 Allocators'!$B$15:$W$361, MATCH('O5 Details by Class &amp; Accounts'!BO$18, 'E2 Allocators'!$B$15:$W$15, 0),FALSE)*$E167)</f>
        <v>0</v>
      </c>
      <c r="BP167" s="1411">
        <f>IF(ISERROR(VLOOKUP(VLOOKUP($A167, 'E4 TB Allocation Details'!$A$18:$L$205, MATCH("Misc ID", 'E4 TB Allocation Details'!$A$18:$L$18, 0),FALSE), 'E2 Allocators'!$B$15:$W$361, MATCH('O5 Details by Class &amp; Accounts'!BP$18, 'E2 Allocators'!$B$15:$W$15, 0),FALSE)*$E167), 0, VLOOKUP(VLOOKUP($A167, 'E4 TB Allocation Details'!$A$18:$L$205, MATCH("Misc ID", 'E4 TB Allocation Details'!$A$18:$L$18, 0),FALSE), 'E2 Allocators'!$B$15:$W$361, MATCH('O5 Details by Class &amp; Accounts'!BP$18, 'E2 Allocators'!$B$15:$W$15, 0),FALSE)*$E167)</f>
        <v>0</v>
      </c>
      <c r="BQ167" s="1411">
        <f>IF(ISERROR(VLOOKUP(VLOOKUP($A167, 'E4 TB Allocation Details'!$A$18:$L$205, MATCH("Misc ID", 'E4 TB Allocation Details'!$A$18:$L$18, 0),FALSE), 'E2 Allocators'!$B$15:$W$361, MATCH('O5 Details by Class &amp; Accounts'!BQ$18, 'E2 Allocators'!$B$15:$W$15, 0),FALSE)*$E167), 0, VLOOKUP(VLOOKUP($A167, 'E4 TB Allocation Details'!$A$18:$L$205, MATCH("Misc ID", 'E4 TB Allocation Details'!$A$18:$L$18, 0),FALSE), 'E2 Allocators'!$B$15:$W$361, MATCH('O5 Details by Class &amp; Accounts'!BQ$18, 'E2 Allocators'!$B$15:$W$15, 0),FALSE)*$E167)</f>
        <v>0</v>
      </c>
      <c r="BR167" s="1411">
        <f>IF(ISERROR(VLOOKUP(VLOOKUP($A167, 'E4 TB Allocation Details'!$A$18:$L$205, MATCH("Misc ID", 'E4 TB Allocation Details'!$A$18:$L$18, 0),FALSE), 'E2 Allocators'!$B$15:$W$361, MATCH('O5 Details by Class &amp; Accounts'!BR$18, 'E2 Allocators'!$B$15:$W$15, 0),FALSE)*$E167), 0, VLOOKUP(VLOOKUP($A167, 'E4 TB Allocation Details'!$A$18:$L$205, MATCH("Misc ID", 'E4 TB Allocation Details'!$A$18:$L$18, 0),FALSE), 'E2 Allocators'!$B$15:$W$361, MATCH('O5 Details by Class &amp; Accounts'!BR$18, 'E2 Allocators'!$B$15:$W$15, 0),FALSE)*$E167)</f>
        <v>0</v>
      </c>
      <c r="BS167" s="1411">
        <f t="shared" si="41"/>
        <v>0</v>
      </c>
      <c r="BT167" s="1411">
        <f>IF(ISERROR(VLOOKUP(VLOOKUP($A167, 'E4 TB Allocation Details'!$A$18:$L$205, MATCH("A &amp; G ID", 'E4 TB Allocation Details'!$A$18:$L$18, 0),FALSE), 'E2 Allocators'!$B$15:$W$361, MATCH('O5 Details by Class &amp; Accounts'!BT$18, 'E2 Allocators'!$B$15:$W$15, 0),FALSE)*$E167), 0, VLOOKUP(VLOOKUP($A167, 'E4 TB Allocation Details'!$A$18:$L$205, MATCH("A &amp; G ID", 'E4 TB Allocation Details'!$A$18:$L$18, 0),FALSE), 'E2 Allocators'!$B$15:$W$361, MATCH('O5 Details by Class &amp; Accounts'!BT$18, 'E2 Allocators'!$B$15:$W$15, 0),FALSE)*$E167)</f>
        <v>12609.817516740477</v>
      </c>
      <c r="BU167" s="1411">
        <f>IF(ISERROR(VLOOKUP(VLOOKUP($A167, 'E4 TB Allocation Details'!$A$18:$L$205, MATCH("A &amp; G ID", 'E4 TB Allocation Details'!$A$18:$L$18, 0),FALSE), 'E2 Allocators'!$B$15:$W$361, MATCH('O5 Details by Class &amp; Accounts'!BU$18, 'E2 Allocators'!$B$15:$W$15, 0),FALSE)*$E167), 0, VLOOKUP(VLOOKUP($A167, 'E4 TB Allocation Details'!$A$18:$L$205, MATCH("A &amp; G ID", 'E4 TB Allocation Details'!$A$18:$L$18, 0),FALSE), 'E2 Allocators'!$B$15:$W$361, MATCH('O5 Details by Class &amp; Accounts'!BU$18, 'E2 Allocators'!$B$15:$W$15, 0),FALSE)*$E167)</f>
        <v>3548.0287798238874</v>
      </c>
      <c r="BV167" s="1411">
        <f>IF(ISERROR(VLOOKUP(VLOOKUP($A167, 'E4 TB Allocation Details'!$A$18:$L$205, MATCH("A &amp; G ID", 'E4 TB Allocation Details'!$A$18:$L$18, 0),FALSE), 'E2 Allocators'!$B$15:$W$361, MATCH('O5 Details by Class &amp; Accounts'!BV$18, 'E2 Allocators'!$B$15:$W$15, 0),FALSE)*$E167), 0, VLOOKUP(VLOOKUP($A167, 'E4 TB Allocation Details'!$A$18:$L$205, MATCH("A &amp; G ID", 'E4 TB Allocation Details'!$A$18:$L$18, 0),FALSE), 'E2 Allocators'!$B$15:$W$361, MATCH('O5 Details by Class &amp; Accounts'!BV$18, 'E2 Allocators'!$B$15:$W$15, 0),FALSE)*$E167)</f>
        <v>3835.3936921753616</v>
      </c>
      <c r="BW167" s="1411">
        <f>IF(ISERROR(VLOOKUP(VLOOKUP($A167, 'E4 TB Allocation Details'!$A$18:$L$205, MATCH("A &amp; G ID", 'E4 TB Allocation Details'!$A$18:$L$18, 0),FALSE), 'E2 Allocators'!$B$15:$W$361, MATCH('O5 Details by Class &amp; Accounts'!BW$18, 'E2 Allocators'!$B$15:$W$15, 0),FALSE)*$E167), 0, VLOOKUP(VLOOKUP($A167, 'E4 TB Allocation Details'!$A$18:$L$205, MATCH("A &amp; G ID", 'E4 TB Allocation Details'!$A$18:$L$18, 0),FALSE), 'E2 Allocators'!$B$15:$W$361, MATCH('O5 Details by Class &amp; Accounts'!BW$18, 'E2 Allocators'!$B$15:$W$15, 0),FALSE)*$E167)</f>
        <v>0</v>
      </c>
      <c r="BX167" s="1411">
        <f>IF(ISERROR(VLOOKUP(VLOOKUP($A167, 'E4 TB Allocation Details'!$A$18:$L$205, MATCH("A &amp; G ID", 'E4 TB Allocation Details'!$A$18:$L$18, 0),FALSE), 'E2 Allocators'!$B$15:$W$361, MATCH('O5 Details by Class &amp; Accounts'!BX$18, 'E2 Allocators'!$B$15:$W$15, 0),FALSE)*$E167), 0, VLOOKUP(VLOOKUP($A167, 'E4 TB Allocation Details'!$A$18:$L$205, MATCH("A &amp; G ID", 'E4 TB Allocation Details'!$A$18:$L$18, 0),FALSE), 'E2 Allocators'!$B$15:$W$361, MATCH('O5 Details by Class &amp; Accounts'!BX$18, 'E2 Allocators'!$B$15:$W$15, 0),FALSE)*$E167)</f>
        <v>0</v>
      </c>
      <c r="BY167" s="1411">
        <f>IF(ISERROR(VLOOKUP(VLOOKUP($A167, 'E4 TB Allocation Details'!$A$18:$L$205, MATCH("A &amp; G ID", 'E4 TB Allocation Details'!$A$18:$L$18, 0),FALSE), 'E2 Allocators'!$B$15:$W$361, MATCH('O5 Details by Class &amp; Accounts'!BY$18, 'E2 Allocators'!$B$15:$W$15, 0),FALSE)*$E167), 0, VLOOKUP(VLOOKUP($A167, 'E4 TB Allocation Details'!$A$18:$L$205, MATCH("A &amp; G ID", 'E4 TB Allocation Details'!$A$18:$L$18, 0),FALSE), 'E2 Allocators'!$B$15:$W$361, MATCH('O5 Details by Class &amp; Accounts'!BY$18, 'E2 Allocators'!$B$15:$W$15, 0),FALSE)*$E167)</f>
        <v>0</v>
      </c>
      <c r="BZ167" s="1411">
        <f>IF(ISERROR(VLOOKUP(VLOOKUP($A167, 'E4 TB Allocation Details'!$A$18:$L$205, MATCH("A &amp; G ID", 'E4 TB Allocation Details'!$A$18:$L$18, 0),FALSE), 'E2 Allocators'!$B$15:$W$361, MATCH('O5 Details by Class &amp; Accounts'!BZ$18, 'E2 Allocators'!$B$15:$W$15, 0),FALSE)*$E167), 0, VLOOKUP(VLOOKUP($A167, 'E4 TB Allocation Details'!$A$18:$L$205, MATCH("A &amp; G ID", 'E4 TB Allocation Details'!$A$18:$L$18, 0),FALSE), 'E2 Allocators'!$B$15:$W$361, MATCH('O5 Details by Class &amp; Accounts'!BZ$18, 'E2 Allocators'!$B$15:$W$15, 0),FALSE)*$E167)</f>
        <v>900.00418810183157</v>
      </c>
      <c r="CA167" s="1411">
        <f>IF(ISERROR(VLOOKUP(VLOOKUP($A167, 'E4 TB Allocation Details'!$A$18:$L$205, MATCH("A &amp; G ID", 'E4 TB Allocation Details'!$A$18:$L$18, 0),FALSE), 'E2 Allocators'!$B$15:$W$361, MATCH('O5 Details by Class &amp; Accounts'!CA$18, 'E2 Allocators'!$B$15:$W$15, 0),FALSE)*$E167), 0, VLOOKUP(VLOOKUP($A167, 'E4 TB Allocation Details'!$A$18:$L$205, MATCH("A &amp; G ID", 'E4 TB Allocation Details'!$A$18:$L$18, 0),FALSE), 'E2 Allocators'!$B$15:$W$361, MATCH('O5 Details by Class &amp; Accounts'!CA$18, 'E2 Allocators'!$B$15:$W$15, 0),FALSE)*$E167)</f>
        <v>56.776154732375609</v>
      </c>
      <c r="CB167" s="1411">
        <f>IF(ISERROR(VLOOKUP(VLOOKUP($A167, 'E4 TB Allocation Details'!$A$18:$L$205, MATCH("A &amp; G ID", 'E4 TB Allocation Details'!$A$18:$L$18, 0),FALSE), 'E2 Allocators'!$B$15:$W$361, MATCH('O5 Details by Class &amp; Accounts'!CB$18, 'E2 Allocators'!$B$15:$W$15, 0),FALSE)*$E167), 0, VLOOKUP(VLOOKUP($A167, 'E4 TB Allocation Details'!$A$18:$L$205, MATCH("A &amp; G ID", 'E4 TB Allocation Details'!$A$18:$L$18, 0),FALSE), 'E2 Allocators'!$B$15:$W$361, MATCH('O5 Details by Class &amp; Accounts'!CB$18, 'E2 Allocators'!$B$15:$W$15, 0),FALSE)*$E167)</f>
        <v>49.979668426065402</v>
      </c>
      <c r="CC167" s="1411">
        <f>IF(ISERROR(VLOOKUP(VLOOKUP($A167, 'E4 TB Allocation Details'!$A$18:$L$205, MATCH("A &amp; G ID", 'E4 TB Allocation Details'!$A$18:$L$18, 0),FALSE), 'E2 Allocators'!$B$15:$W$361, MATCH('O5 Details by Class &amp; Accounts'!CC$18, 'E2 Allocators'!$B$15:$W$15, 0),FALSE)*$E167), 0, VLOOKUP(VLOOKUP($A167, 'E4 TB Allocation Details'!$A$18:$L$205, MATCH("A &amp; G ID", 'E4 TB Allocation Details'!$A$18:$L$18, 0),FALSE), 'E2 Allocators'!$B$15:$W$361, MATCH('O5 Details by Class &amp; Accounts'!CC$18, 'E2 Allocators'!$B$15:$W$15, 0),FALSE)*$E167)</f>
        <v>0</v>
      </c>
      <c r="CD167" s="1411">
        <f>IF(ISERROR(VLOOKUP(VLOOKUP($A167, 'E4 TB Allocation Details'!$A$18:$L$205, MATCH("A &amp; G ID", 'E4 TB Allocation Details'!$A$18:$L$18, 0),FALSE), 'E2 Allocators'!$B$15:$W$361, MATCH('O5 Details by Class &amp; Accounts'!CD$18, 'E2 Allocators'!$B$15:$W$15, 0),FALSE)*$E167), 0, VLOOKUP(VLOOKUP($A167, 'E4 TB Allocation Details'!$A$18:$L$205, MATCH("A &amp; G ID", 'E4 TB Allocation Details'!$A$18:$L$18, 0),FALSE), 'E2 Allocators'!$B$15:$W$361, MATCH('O5 Details by Class &amp; Accounts'!CD$18, 'E2 Allocators'!$B$15:$W$15, 0),FALSE)*$E167)</f>
        <v>0</v>
      </c>
      <c r="CE167" s="1411">
        <f>IF(ISERROR(VLOOKUP(VLOOKUP($A167, 'E4 TB Allocation Details'!$A$18:$L$205, MATCH("A &amp; G ID", 'E4 TB Allocation Details'!$A$18:$L$18, 0),FALSE), 'E2 Allocators'!$B$15:$W$361, MATCH('O5 Details by Class &amp; Accounts'!CE$18, 'E2 Allocators'!$B$15:$W$15, 0),FALSE)*$E167), 0, VLOOKUP(VLOOKUP($A167, 'E4 TB Allocation Details'!$A$18:$L$205, MATCH("A &amp; G ID", 'E4 TB Allocation Details'!$A$18:$L$18, 0),FALSE), 'E2 Allocators'!$B$15:$W$361, MATCH('O5 Details by Class &amp; Accounts'!CE$18, 'E2 Allocators'!$B$15:$W$15, 0),FALSE)*$E167)</f>
        <v>0</v>
      </c>
      <c r="CF167" s="1411">
        <f>IF(ISERROR(VLOOKUP(VLOOKUP($A167, 'E4 TB Allocation Details'!$A$18:$L$205, MATCH("A &amp; G ID", 'E4 TB Allocation Details'!$A$18:$L$18, 0),FALSE), 'E2 Allocators'!$B$15:$W$361, MATCH('O5 Details by Class &amp; Accounts'!CF$18, 'E2 Allocators'!$B$15:$W$15, 0),FALSE)*$E167), 0, VLOOKUP(VLOOKUP($A167, 'E4 TB Allocation Details'!$A$18:$L$205, MATCH("A &amp; G ID", 'E4 TB Allocation Details'!$A$18:$L$18, 0),FALSE), 'E2 Allocators'!$B$15:$W$361, MATCH('O5 Details by Class &amp; Accounts'!CF$18, 'E2 Allocators'!$B$15:$W$15, 0),FALSE)*$E167)</f>
        <v>0</v>
      </c>
      <c r="CG167" s="1411">
        <f>IF(ISERROR(VLOOKUP(VLOOKUP($A167, 'E4 TB Allocation Details'!$A$18:$L$205, MATCH("A &amp; G ID", 'E4 TB Allocation Details'!$A$18:$L$18, 0),FALSE), 'E2 Allocators'!$B$15:$W$361, MATCH('O5 Details by Class &amp; Accounts'!CG$18, 'E2 Allocators'!$B$15:$W$15, 0),FALSE)*$E167), 0, VLOOKUP(VLOOKUP($A167, 'E4 TB Allocation Details'!$A$18:$L$205, MATCH("A &amp; G ID", 'E4 TB Allocation Details'!$A$18:$L$18, 0),FALSE), 'E2 Allocators'!$B$15:$W$361, MATCH('O5 Details by Class &amp; Accounts'!CG$18, 'E2 Allocators'!$B$15:$W$15, 0),FALSE)*$E167)</f>
        <v>0</v>
      </c>
      <c r="CH167" s="1411">
        <f>IF(ISERROR(VLOOKUP(VLOOKUP($A167, 'E4 TB Allocation Details'!$A$18:$L$205, MATCH("A &amp; G ID", 'E4 TB Allocation Details'!$A$18:$L$18, 0),FALSE), 'E2 Allocators'!$B$15:$W$361, MATCH('O5 Details by Class &amp; Accounts'!CH$18, 'E2 Allocators'!$B$15:$W$15, 0),FALSE)*$E167), 0, VLOOKUP(VLOOKUP($A167, 'E4 TB Allocation Details'!$A$18:$L$205, MATCH("A &amp; G ID", 'E4 TB Allocation Details'!$A$18:$L$18, 0),FALSE), 'E2 Allocators'!$B$15:$W$361, MATCH('O5 Details by Class &amp; Accounts'!CH$18, 'E2 Allocators'!$B$15:$W$15, 0),FALSE)*$E167)</f>
        <v>0</v>
      </c>
      <c r="CI167" s="1411">
        <f>IF(ISERROR(VLOOKUP(VLOOKUP($A167, 'E4 TB Allocation Details'!$A$18:$L$205, MATCH("A &amp; G ID", 'E4 TB Allocation Details'!$A$18:$L$18, 0),FALSE), 'E2 Allocators'!$B$15:$W$361, MATCH('O5 Details by Class &amp; Accounts'!CI$18, 'E2 Allocators'!$B$15:$W$15, 0),FALSE)*$E167), 0, VLOOKUP(VLOOKUP($A167, 'E4 TB Allocation Details'!$A$18:$L$205, MATCH("A &amp; G ID", 'E4 TB Allocation Details'!$A$18:$L$18, 0),FALSE), 'E2 Allocators'!$B$15:$W$361, MATCH('O5 Details by Class &amp; Accounts'!CI$18, 'E2 Allocators'!$B$15:$W$15, 0),FALSE)*$E167)</f>
        <v>0</v>
      </c>
      <c r="CJ167" s="1411">
        <f>IF(ISERROR(VLOOKUP(VLOOKUP($A167, 'E4 TB Allocation Details'!$A$18:$L$205, MATCH("A &amp; G ID", 'E4 TB Allocation Details'!$A$18:$L$18, 0),FALSE), 'E2 Allocators'!$B$15:$W$361, MATCH('O5 Details by Class &amp; Accounts'!CJ$18, 'E2 Allocators'!$B$15:$W$15, 0),FALSE)*$E167), 0, VLOOKUP(VLOOKUP($A167, 'E4 TB Allocation Details'!$A$18:$L$205, MATCH("A &amp; G ID", 'E4 TB Allocation Details'!$A$18:$L$18, 0),FALSE), 'E2 Allocators'!$B$15:$W$361, MATCH('O5 Details by Class &amp; Accounts'!CJ$18, 'E2 Allocators'!$B$15:$W$15, 0),FALSE)*$E167)</f>
        <v>0</v>
      </c>
      <c r="CK167" s="1411">
        <f>IF(ISERROR(VLOOKUP(VLOOKUP($A167, 'E4 TB Allocation Details'!$A$18:$L$205, MATCH("A &amp; G ID", 'E4 TB Allocation Details'!$A$18:$L$18, 0),FALSE), 'E2 Allocators'!$B$15:$W$361, MATCH('O5 Details by Class &amp; Accounts'!CK$18, 'E2 Allocators'!$B$15:$W$15, 0),FALSE)*$E167), 0, VLOOKUP(VLOOKUP($A167, 'E4 TB Allocation Details'!$A$18:$L$205, MATCH("A &amp; G ID", 'E4 TB Allocation Details'!$A$18:$L$18, 0),FALSE), 'E2 Allocators'!$B$15:$W$361, MATCH('O5 Details by Class &amp; Accounts'!CK$18, 'E2 Allocators'!$B$15:$W$15, 0),FALSE)*$E167)</f>
        <v>0</v>
      </c>
      <c r="CL167" s="1411">
        <f>IF(ISERROR(VLOOKUP(VLOOKUP($A167, 'E4 TB Allocation Details'!$A$18:$L$205, MATCH("A &amp; G ID", 'E4 TB Allocation Details'!$A$18:$L$18, 0),FALSE), 'E2 Allocators'!$B$15:$W$361, MATCH('O5 Details by Class &amp; Accounts'!CL$18, 'E2 Allocators'!$B$15:$W$15, 0),FALSE)*$E167), 0, VLOOKUP(VLOOKUP($A167, 'E4 TB Allocation Details'!$A$18:$L$205, MATCH("A &amp; G ID", 'E4 TB Allocation Details'!$A$18:$L$18, 0),FALSE), 'E2 Allocators'!$B$15:$W$361, MATCH('O5 Details by Class &amp; Accounts'!CL$18, 'E2 Allocators'!$B$15:$W$15, 0),FALSE)*$E167)</f>
        <v>0</v>
      </c>
      <c r="CM167" s="1411">
        <f>IF(ISERROR(VLOOKUP(VLOOKUP($A167, 'E4 TB Allocation Details'!$A$18:$L$205, MATCH("A &amp; G ID", 'E4 TB Allocation Details'!$A$18:$L$18, 0),FALSE), 'E2 Allocators'!$B$15:$W$361, MATCH('O5 Details by Class &amp; Accounts'!CM$18, 'E2 Allocators'!$B$15:$W$15, 0),FALSE)*$E167), 0, VLOOKUP(VLOOKUP($A167, 'E4 TB Allocation Details'!$A$18:$L$205, MATCH("A &amp; G ID", 'E4 TB Allocation Details'!$A$18:$L$18, 0),FALSE), 'E2 Allocators'!$B$15:$W$361, MATCH('O5 Details by Class &amp; Accounts'!CM$18, 'E2 Allocators'!$B$15:$W$15, 0),FALSE)*$E167)</f>
        <v>0</v>
      </c>
      <c r="CN167" s="1411">
        <f t="shared" si="42"/>
        <v>21000</v>
      </c>
      <c r="CO167" s="1791">
        <f t="shared" si="43"/>
        <v>0</v>
      </c>
      <c r="CQ167" s="2086" t="s">
        <v>288</v>
      </c>
    </row>
    <row r="168" spans="1:95" s="80" customFormat="1" ht="12.75">
      <c r="A168" s="1169">
        <v>5415</v>
      </c>
      <c r="B168" s="451" t="s">
        <v>1502</v>
      </c>
      <c r="C168" s="1788">
        <f>IF(ISERROR(VLOOKUP($A168,'I3 TB Data'!$A$23:$H$458,MATCH('O5 Details by Class &amp; Accounts'!$C$18, 'I3 TB Data'!$A$23:$H$23,0),0)), 0, VLOOKUP($A168,'I3 TB Data'!$A$23:$H$458,MATCH('O5 Details by Class &amp; Accounts'!$C$18,'I3 TB Data'!$A$23:$H$23,0),0))</f>
        <v>0</v>
      </c>
      <c r="D168" s="1789"/>
      <c r="E168" s="1788">
        <f t="shared" si="37"/>
        <v>0</v>
      </c>
      <c r="F168" s="1790"/>
      <c r="G168" s="1790"/>
      <c r="H168" s="1411">
        <f t="shared" si="39"/>
        <v>0</v>
      </c>
      <c r="I168" s="1411">
        <f>IF(ISERROR(VLOOKUP(VLOOKUP($A168, 'E4 TB Allocation Details'!$A$18:$L$205, MATCH("Demand ID", 'E4 TB Allocation Details'!$A$18:$L$18, 0),FALSE), 'E2 Allocators'!$B$15:$W$361, MATCH('O5 Details by Class &amp; Accounts'!I$18, 'E2 Allocators'!$B$15:$W$15, 0),FALSE)*$F168), 0, VLOOKUP(VLOOKUP($A168, 'E4 TB Allocation Details'!$A$18:$L$205, MATCH("Demand ID", 'E4 TB Allocation Details'!$A$18:$L$18, 0),FALSE), 'E2 Allocators'!$B$15:$W$361, MATCH('O5 Details by Class &amp; Accounts'!I$18, 'E2 Allocators'!$B$15:$W$15, 0),FALSE)*$F168)</f>
        <v>0</v>
      </c>
      <c r="J168" s="1411">
        <f>IF(ISERROR(VLOOKUP(VLOOKUP($A168, 'E4 TB Allocation Details'!$A$18:$L$205, MATCH("Demand ID", 'E4 TB Allocation Details'!$A$18:$L$18, 0),FALSE), 'E2 Allocators'!$B$15:$W$361, MATCH('O5 Details by Class &amp; Accounts'!J$18, 'E2 Allocators'!$B$15:$W$15, 0),FALSE)*$F168), 0, VLOOKUP(VLOOKUP($A168, 'E4 TB Allocation Details'!$A$18:$L$205, MATCH("Demand ID", 'E4 TB Allocation Details'!$A$18:$L$18, 0),FALSE), 'E2 Allocators'!$B$15:$W$361, MATCH('O5 Details by Class &amp; Accounts'!J$18, 'E2 Allocators'!$B$15:$W$15, 0),FALSE)*$F168)</f>
        <v>0</v>
      </c>
      <c r="K168" s="1411">
        <f>IF(ISERROR(VLOOKUP(VLOOKUP($A168, 'E4 TB Allocation Details'!$A$18:$L$205, MATCH("Demand ID", 'E4 TB Allocation Details'!$A$18:$L$18, 0),FALSE), 'E2 Allocators'!$B$15:$W$361, MATCH('O5 Details by Class &amp; Accounts'!K$18, 'E2 Allocators'!$B$15:$W$15, 0),FALSE)*$F168), 0, VLOOKUP(VLOOKUP($A168, 'E4 TB Allocation Details'!$A$18:$L$205, MATCH("Demand ID", 'E4 TB Allocation Details'!$A$18:$L$18, 0),FALSE), 'E2 Allocators'!$B$15:$W$361, MATCH('O5 Details by Class &amp; Accounts'!K$18, 'E2 Allocators'!$B$15:$W$15, 0),FALSE)*$F168)</f>
        <v>0</v>
      </c>
      <c r="L168" s="1411">
        <f>IF(ISERROR(VLOOKUP(VLOOKUP($A168, 'E4 TB Allocation Details'!$A$18:$L$205, MATCH("Demand ID", 'E4 TB Allocation Details'!$A$18:$L$18, 0),FALSE), 'E2 Allocators'!$B$15:$W$361, MATCH('O5 Details by Class &amp; Accounts'!L$18, 'E2 Allocators'!$B$15:$W$15, 0),FALSE)*$F168), 0, VLOOKUP(VLOOKUP($A168, 'E4 TB Allocation Details'!$A$18:$L$205, MATCH("Demand ID", 'E4 TB Allocation Details'!$A$18:$L$18, 0),FALSE), 'E2 Allocators'!$B$15:$W$361, MATCH('O5 Details by Class &amp; Accounts'!L$18, 'E2 Allocators'!$B$15:$W$15, 0),FALSE)*$F168)</f>
        <v>0</v>
      </c>
      <c r="M168" s="1411">
        <f>IF(ISERROR(VLOOKUP(VLOOKUP($A168, 'E4 TB Allocation Details'!$A$18:$L$205, MATCH("Demand ID", 'E4 TB Allocation Details'!$A$18:$L$18, 0),FALSE), 'E2 Allocators'!$B$15:$W$361, MATCH('O5 Details by Class &amp; Accounts'!M$18, 'E2 Allocators'!$B$15:$W$15, 0),FALSE)*$F168), 0, VLOOKUP(VLOOKUP($A168, 'E4 TB Allocation Details'!$A$18:$L$205, MATCH("Demand ID", 'E4 TB Allocation Details'!$A$18:$L$18, 0),FALSE), 'E2 Allocators'!$B$15:$W$361, MATCH('O5 Details by Class &amp; Accounts'!M$18, 'E2 Allocators'!$B$15:$W$15, 0),FALSE)*$F168)</f>
        <v>0</v>
      </c>
      <c r="N168" s="1411">
        <f>IF(ISERROR(VLOOKUP(VLOOKUP($A168, 'E4 TB Allocation Details'!$A$18:$L$205, MATCH("Demand ID", 'E4 TB Allocation Details'!$A$18:$L$18, 0),FALSE), 'E2 Allocators'!$B$15:$W$361, MATCH('O5 Details by Class &amp; Accounts'!N$18, 'E2 Allocators'!$B$15:$W$15, 0),FALSE)*$F168), 0, VLOOKUP(VLOOKUP($A168, 'E4 TB Allocation Details'!$A$18:$L$205, MATCH("Demand ID", 'E4 TB Allocation Details'!$A$18:$L$18, 0),FALSE), 'E2 Allocators'!$B$15:$W$361, MATCH('O5 Details by Class &amp; Accounts'!N$18, 'E2 Allocators'!$B$15:$W$15, 0),FALSE)*$F168)</f>
        <v>0</v>
      </c>
      <c r="O168" s="1411">
        <f>IF(ISERROR(VLOOKUP(VLOOKUP($A168, 'E4 TB Allocation Details'!$A$18:$L$205, MATCH("Demand ID", 'E4 TB Allocation Details'!$A$18:$L$18, 0),FALSE), 'E2 Allocators'!$B$15:$W$361, MATCH('O5 Details by Class &amp; Accounts'!O$18, 'E2 Allocators'!$B$15:$W$15, 0),FALSE)*$F168), 0, VLOOKUP(VLOOKUP($A168, 'E4 TB Allocation Details'!$A$18:$L$205, MATCH("Demand ID", 'E4 TB Allocation Details'!$A$18:$L$18, 0),FALSE), 'E2 Allocators'!$B$15:$W$361, MATCH('O5 Details by Class &amp; Accounts'!O$18, 'E2 Allocators'!$B$15:$W$15, 0),FALSE)*$F168)</f>
        <v>0</v>
      </c>
      <c r="P168" s="1411">
        <f>IF(ISERROR(VLOOKUP(VLOOKUP($A168, 'E4 TB Allocation Details'!$A$18:$L$205, MATCH("Demand ID", 'E4 TB Allocation Details'!$A$18:$L$18, 0),FALSE), 'E2 Allocators'!$B$15:$W$361, MATCH('O5 Details by Class &amp; Accounts'!P$18, 'E2 Allocators'!$B$15:$W$15, 0),FALSE)*$F168), 0, VLOOKUP(VLOOKUP($A168, 'E4 TB Allocation Details'!$A$18:$L$205, MATCH("Demand ID", 'E4 TB Allocation Details'!$A$18:$L$18, 0),FALSE), 'E2 Allocators'!$B$15:$W$361, MATCH('O5 Details by Class &amp; Accounts'!P$18, 'E2 Allocators'!$B$15:$W$15, 0),FALSE)*$F168)</f>
        <v>0</v>
      </c>
      <c r="Q168" s="1411">
        <f>IF(ISERROR(VLOOKUP(VLOOKUP($A168, 'E4 TB Allocation Details'!$A$18:$L$205, MATCH("Demand ID", 'E4 TB Allocation Details'!$A$18:$L$18, 0),FALSE), 'E2 Allocators'!$B$15:$W$361, MATCH('O5 Details by Class &amp; Accounts'!Q$18, 'E2 Allocators'!$B$15:$W$15, 0),FALSE)*$F168), 0, VLOOKUP(VLOOKUP($A168, 'E4 TB Allocation Details'!$A$18:$L$205, MATCH("Demand ID", 'E4 TB Allocation Details'!$A$18:$L$18, 0),FALSE), 'E2 Allocators'!$B$15:$W$361, MATCH('O5 Details by Class &amp; Accounts'!Q$18, 'E2 Allocators'!$B$15:$W$15, 0),FALSE)*$F168)</f>
        <v>0</v>
      </c>
      <c r="R168" s="1411">
        <f>IF(ISERROR(VLOOKUP(VLOOKUP($A168, 'E4 TB Allocation Details'!$A$18:$L$205, MATCH("Demand ID", 'E4 TB Allocation Details'!$A$18:$L$18, 0),FALSE), 'E2 Allocators'!$B$15:$W$361, MATCH('O5 Details by Class &amp; Accounts'!R$18, 'E2 Allocators'!$B$15:$W$15, 0),FALSE)*$F168), 0, VLOOKUP(VLOOKUP($A168, 'E4 TB Allocation Details'!$A$18:$L$205, MATCH("Demand ID", 'E4 TB Allocation Details'!$A$18:$L$18, 0),FALSE), 'E2 Allocators'!$B$15:$W$361, MATCH('O5 Details by Class &amp; Accounts'!R$18, 'E2 Allocators'!$B$15:$W$15, 0),FALSE)*$F168)</f>
        <v>0</v>
      </c>
      <c r="S168" s="1411">
        <f>IF(ISERROR(VLOOKUP(VLOOKUP($A168, 'E4 TB Allocation Details'!$A$18:$L$205, MATCH("Demand ID", 'E4 TB Allocation Details'!$A$18:$L$18, 0),FALSE), 'E2 Allocators'!$B$15:$W$361, MATCH('O5 Details by Class &amp; Accounts'!S$18, 'E2 Allocators'!$B$15:$W$15, 0),FALSE)*$F168), 0, VLOOKUP(VLOOKUP($A168, 'E4 TB Allocation Details'!$A$18:$L$205, MATCH("Demand ID", 'E4 TB Allocation Details'!$A$18:$L$18, 0),FALSE), 'E2 Allocators'!$B$15:$W$361, MATCH('O5 Details by Class &amp; Accounts'!S$18, 'E2 Allocators'!$B$15:$W$15, 0),FALSE)*$F168)</f>
        <v>0</v>
      </c>
      <c r="T168" s="1411">
        <f>IF(ISERROR(VLOOKUP(VLOOKUP($A168, 'E4 TB Allocation Details'!$A$18:$L$205, MATCH("Demand ID", 'E4 TB Allocation Details'!$A$18:$L$18, 0),FALSE), 'E2 Allocators'!$B$15:$W$361, MATCH('O5 Details by Class &amp; Accounts'!T$18, 'E2 Allocators'!$B$15:$W$15, 0),FALSE)*$F168), 0, VLOOKUP(VLOOKUP($A168, 'E4 TB Allocation Details'!$A$18:$L$205, MATCH("Demand ID", 'E4 TB Allocation Details'!$A$18:$L$18, 0),FALSE), 'E2 Allocators'!$B$15:$W$361, MATCH('O5 Details by Class &amp; Accounts'!T$18, 'E2 Allocators'!$B$15:$W$15, 0),FALSE)*$F168)</f>
        <v>0</v>
      </c>
      <c r="U168" s="1411">
        <f>IF(ISERROR(VLOOKUP(VLOOKUP($A168, 'E4 TB Allocation Details'!$A$18:$L$205, MATCH("Demand ID", 'E4 TB Allocation Details'!$A$18:$L$18, 0),FALSE), 'E2 Allocators'!$B$15:$W$361, MATCH('O5 Details by Class &amp; Accounts'!U$18, 'E2 Allocators'!$B$15:$W$15, 0),FALSE)*$F168), 0, VLOOKUP(VLOOKUP($A168, 'E4 TB Allocation Details'!$A$18:$L$205, MATCH("Demand ID", 'E4 TB Allocation Details'!$A$18:$L$18, 0),FALSE), 'E2 Allocators'!$B$15:$W$361, MATCH('O5 Details by Class &amp; Accounts'!U$18, 'E2 Allocators'!$B$15:$W$15, 0),FALSE)*$F168)</f>
        <v>0</v>
      </c>
      <c r="V168" s="1411">
        <f>IF(ISERROR(VLOOKUP(VLOOKUP($A168, 'E4 TB Allocation Details'!$A$18:$L$205, MATCH("Demand ID", 'E4 TB Allocation Details'!$A$18:$L$18, 0),FALSE), 'E2 Allocators'!$B$15:$W$361, MATCH('O5 Details by Class &amp; Accounts'!V$18, 'E2 Allocators'!$B$15:$W$15, 0),FALSE)*$F168), 0, VLOOKUP(VLOOKUP($A168, 'E4 TB Allocation Details'!$A$18:$L$205, MATCH("Demand ID", 'E4 TB Allocation Details'!$A$18:$L$18, 0),FALSE), 'E2 Allocators'!$B$15:$W$361, MATCH('O5 Details by Class &amp; Accounts'!V$18, 'E2 Allocators'!$B$15:$W$15, 0),FALSE)*$F168)</f>
        <v>0</v>
      </c>
      <c r="W168" s="1411">
        <f>IF(ISERROR(VLOOKUP(VLOOKUP($A168, 'E4 TB Allocation Details'!$A$18:$L$205, MATCH("Demand ID", 'E4 TB Allocation Details'!$A$18:$L$18, 0),FALSE), 'E2 Allocators'!$B$15:$W$361, MATCH('O5 Details by Class &amp; Accounts'!W$18, 'E2 Allocators'!$B$15:$W$15, 0),FALSE)*$F168), 0, VLOOKUP(VLOOKUP($A168, 'E4 TB Allocation Details'!$A$18:$L$205, MATCH("Demand ID", 'E4 TB Allocation Details'!$A$18:$L$18, 0),FALSE), 'E2 Allocators'!$B$15:$W$361, MATCH('O5 Details by Class &amp; Accounts'!W$18, 'E2 Allocators'!$B$15:$W$15, 0),FALSE)*$F168)</f>
        <v>0</v>
      </c>
      <c r="X168" s="1411">
        <f>IF(ISERROR(VLOOKUP(VLOOKUP($A168, 'E4 TB Allocation Details'!$A$18:$L$205, MATCH("Demand ID", 'E4 TB Allocation Details'!$A$18:$L$18, 0),FALSE), 'E2 Allocators'!$B$15:$W$361, MATCH('O5 Details by Class &amp; Accounts'!X$18, 'E2 Allocators'!$B$15:$W$15, 0),FALSE)*$F168), 0, VLOOKUP(VLOOKUP($A168, 'E4 TB Allocation Details'!$A$18:$L$205, MATCH("Demand ID", 'E4 TB Allocation Details'!$A$18:$L$18, 0),FALSE), 'E2 Allocators'!$B$15:$W$361, MATCH('O5 Details by Class &amp; Accounts'!X$18, 'E2 Allocators'!$B$15:$W$15, 0),FALSE)*$F168)</f>
        <v>0</v>
      </c>
      <c r="Y168" s="1411">
        <f>IF(ISERROR(VLOOKUP(VLOOKUP($A168, 'E4 TB Allocation Details'!$A$18:$L$205, MATCH("Demand ID", 'E4 TB Allocation Details'!$A$18:$L$18, 0),FALSE), 'E2 Allocators'!$B$15:$W$361, MATCH('O5 Details by Class &amp; Accounts'!Y$18, 'E2 Allocators'!$B$15:$W$15, 0),FALSE)*$F168), 0, VLOOKUP(VLOOKUP($A168, 'E4 TB Allocation Details'!$A$18:$L$205, MATCH("Demand ID", 'E4 TB Allocation Details'!$A$18:$L$18, 0),FALSE), 'E2 Allocators'!$B$15:$W$361, MATCH('O5 Details by Class &amp; Accounts'!Y$18, 'E2 Allocators'!$B$15:$W$15, 0),FALSE)*$F168)</f>
        <v>0</v>
      </c>
      <c r="Z168" s="1411">
        <f>IF(ISERROR(VLOOKUP(VLOOKUP($A168, 'E4 TB Allocation Details'!$A$18:$L$205, MATCH("Demand ID", 'E4 TB Allocation Details'!$A$18:$L$18, 0),FALSE), 'E2 Allocators'!$B$15:$W$361, MATCH('O5 Details by Class &amp; Accounts'!Z$18, 'E2 Allocators'!$B$15:$W$15, 0),FALSE)*$F168), 0, VLOOKUP(VLOOKUP($A168, 'E4 TB Allocation Details'!$A$18:$L$205, MATCH("Demand ID", 'E4 TB Allocation Details'!$A$18:$L$18, 0),FALSE), 'E2 Allocators'!$B$15:$W$361, MATCH('O5 Details by Class &amp; Accounts'!Z$18, 'E2 Allocators'!$B$15:$W$15, 0),FALSE)*$F168)</f>
        <v>0</v>
      </c>
      <c r="AA168" s="1411">
        <f>IF(ISERROR(VLOOKUP(VLOOKUP($A168, 'E4 TB Allocation Details'!$A$18:$L$205, MATCH("Demand ID", 'E4 TB Allocation Details'!$A$18:$L$18, 0),FALSE), 'E2 Allocators'!$B$15:$W$361, MATCH('O5 Details by Class &amp; Accounts'!AA$18, 'E2 Allocators'!$B$15:$W$15, 0),FALSE)*$F168), 0, VLOOKUP(VLOOKUP($A168, 'E4 TB Allocation Details'!$A$18:$L$205, MATCH("Demand ID", 'E4 TB Allocation Details'!$A$18:$L$18, 0),FALSE), 'E2 Allocators'!$B$15:$W$361, MATCH('O5 Details by Class &amp; Accounts'!AA$18, 'E2 Allocators'!$B$15:$W$15, 0),FALSE)*$F168)</f>
        <v>0</v>
      </c>
      <c r="AB168" s="1411">
        <f>IF(ISERROR(VLOOKUP(VLOOKUP($A168, 'E4 TB Allocation Details'!$A$18:$L$205, MATCH("Demand ID", 'E4 TB Allocation Details'!$A$18:$L$18, 0),FALSE), 'E2 Allocators'!$B$15:$W$361, MATCH('O5 Details by Class &amp; Accounts'!AB$18, 'E2 Allocators'!$B$15:$W$15, 0),FALSE)*$F168), 0, VLOOKUP(VLOOKUP($A168, 'E4 TB Allocation Details'!$A$18:$L$205, MATCH("Demand ID", 'E4 TB Allocation Details'!$A$18:$L$18, 0),FALSE), 'E2 Allocators'!$B$15:$W$361, MATCH('O5 Details by Class &amp; Accounts'!AB$18, 'E2 Allocators'!$B$15:$W$15, 0),FALSE)*$F168)</f>
        <v>0</v>
      </c>
      <c r="AC168" s="1411">
        <f t="shared" si="40"/>
        <v>0</v>
      </c>
      <c r="AD168" s="1411">
        <f>IF(ISERROR(VLOOKUP(VLOOKUP($A168, 'E4 TB Allocation Details'!$A$18:$L$205, MATCH("Customer ID", 'E4 TB Allocation Details'!$A$18:$L$18, 0),FALSE), 'E2 Allocators'!$B$15:$W$361, MATCH('O5 Details by Class &amp; Accounts'!AD$18, 'E2 Allocators'!$B$15:$W$15, 0),FALSE)*$G168), 0, VLOOKUP(VLOOKUP($A168, 'E4 TB Allocation Details'!$A$18:$L$205, MATCH("Customer ID", 'E4 TB Allocation Details'!$A$18:$L$18, 0),FALSE), 'E2 Allocators'!$B$15:$W$361, MATCH('O5 Details by Class &amp; Accounts'!AD$18, 'E2 Allocators'!$B$15:$W$15, 0),FALSE)*$G168)</f>
        <v>0</v>
      </c>
      <c r="AE168" s="1411">
        <f>IF(ISERROR(VLOOKUP(VLOOKUP($A168, 'E4 TB Allocation Details'!$A$18:$L$205, MATCH("Customer ID", 'E4 TB Allocation Details'!$A$18:$L$18, 0),FALSE), 'E2 Allocators'!$B$15:$W$361, MATCH('O5 Details by Class &amp; Accounts'!AE$18, 'E2 Allocators'!$B$15:$W$15, 0),FALSE)*$G168), 0, VLOOKUP(VLOOKUP($A168, 'E4 TB Allocation Details'!$A$18:$L$205, MATCH("Customer ID", 'E4 TB Allocation Details'!$A$18:$L$18, 0),FALSE), 'E2 Allocators'!$B$15:$W$361, MATCH('O5 Details by Class &amp; Accounts'!AE$18, 'E2 Allocators'!$B$15:$W$15, 0),FALSE)*$G168)</f>
        <v>0</v>
      </c>
      <c r="AF168" s="1411">
        <f>IF(ISERROR(VLOOKUP(VLOOKUP($A168, 'E4 TB Allocation Details'!$A$18:$L$205, MATCH("Customer ID", 'E4 TB Allocation Details'!$A$18:$L$18, 0),FALSE), 'E2 Allocators'!$B$15:$W$361, MATCH('O5 Details by Class &amp; Accounts'!AF$18, 'E2 Allocators'!$B$15:$W$15, 0),FALSE)*$G168), 0, VLOOKUP(VLOOKUP($A168, 'E4 TB Allocation Details'!$A$18:$L$205, MATCH("Customer ID", 'E4 TB Allocation Details'!$A$18:$L$18, 0),FALSE), 'E2 Allocators'!$B$15:$W$361, MATCH('O5 Details by Class &amp; Accounts'!AF$18, 'E2 Allocators'!$B$15:$W$15, 0),FALSE)*$G168)</f>
        <v>0</v>
      </c>
      <c r="AG168" s="1411">
        <f>IF(ISERROR(VLOOKUP(VLOOKUP($A168, 'E4 TB Allocation Details'!$A$18:$L$205, MATCH("Customer ID", 'E4 TB Allocation Details'!$A$18:$L$18, 0),FALSE), 'E2 Allocators'!$B$15:$W$361, MATCH('O5 Details by Class &amp; Accounts'!AG$18, 'E2 Allocators'!$B$15:$W$15, 0),FALSE)*$G168), 0, VLOOKUP(VLOOKUP($A168, 'E4 TB Allocation Details'!$A$18:$L$205, MATCH("Customer ID", 'E4 TB Allocation Details'!$A$18:$L$18, 0),FALSE), 'E2 Allocators'!$B$15:$W$361, MATCH('O5 Details by Class &amp; Accounts'!AG$18, 'E2 Allocators'!$B$15:$W$15, 0),FALSE)*$G168)</f>
        <v>0</v>
      </c>
      <c r="AH168" s="1411">
        <f>IF(ISERROR(VLOOKUP(VLOOKUP($A168, 'E4 TB Allocation Details'!$A$18:$L$205, MATCH("Customer ID", 'E4 TB Allocation Details'!$A$18:$L$18, 0),FALSE), 'E2 Allocators'!$B$15:$W$361, MATCH('O5 Details by Class &amp; Accounts'!AH$18, 'E2 Allocators'!$B$15:$W$15, 0),FALSE)*$G168), 0, VLOOKUP(VLOOKUP($A168, 'E4 TB Allocation Details'!$A$18:$L$205, MATCH("Customer ID", 'E4 TB Allocation Details'!$A$18:$L$18, 0),FALSE), 'E2 Allocators'!$B$15:$W$361, MATCH('O5 Details by Class &amp; Accounts'!AH$18, 'E2 Allocators'!$B$15:$W$15, 0),FALSE)*$G168)</f>
        <v>0</v>
      </c>
      <c r="AI168" s="1411">
        <f>IF(ISERROR(VLOOKUP(VLOOKUP($A168, 'E4 TB Allocation Details'!$A$18:$L$205, MATCH("Customer ID", 'E4 TB Allocation Details'!$A$18:$L$18, 0),FALSE), 'E2 Allocators'!$B$15:$W$361, MATCH('O5 Details by Class &amp; Accounts'!AI$18, 'E2 Allocators'!$B$15:$W$15, 0),FALSE)*$G168), 0, VLOOKUP(VLOOKUP($A168, 'E4 TB Allocation Details'!$A$18:$L$205, MATCH("Customer ID", 'E4 TB Allocation Details'!$A$18:$L$18, 0),FALSE), 'E2 Allocators'!$B$15:$W$361, MATCH('O5 Details by Class &amp; Accounts'!AI$18, 'E2 Allocators'!$B$15:$W$15, 0),FALSE)*$G168)</f>
        <v>0</v>
      </c>
      <c r="AJ168" s="1411">
        <f>IF(ISERROR(VLOOKUP(VLOOKUP($A168, 'E4 TB Allocation Details'!$A$18:$L$205, MATCH("Customer ID", 'E4 TB Allocation Details'!$A$18:$L$18, 0),FALSE), 'E2 Allocators'!$B$15:$W$361, MATCH('O5 Details by Class &amp; Accounts'!AJ$18, 'E2 Allocators'!$B$15:$W$15, 0),FALSE)*$G168), 0, VLOOKUP(VLOOKUP($A168, 'E4 TB Allocation Details'!$A$18:$L$205, MATCH("Customer ID", 'E4 TB Allocation Details'!$A$18:$L$18, 0),FALSE), 'E2 Allocators'!$B$15:$W$361, MATCH('O5 Details by Class &amp; Accounts'!AJ$18, 'E2 Allocators'!$B$15:$W$15, 0),FALSE)*$G168)</f>
        <v>0</v>
      </c>
      <c r="AK168" s="1411">
        <f>IF(ISERROR(VLOOKUP(VLOOKUP($A168, 'E4 TB Allocation Details'!$A$18:$L$205, MATCH("Customer ID", 'E4 TB Allocation Details'!$A$18:$L$18, 0),FALSE), 'E2 Allocators'!$B$15:$W$361, MATCH('O5 Details by Class &amp; Accounts'!AK$18, 'E2 Allocators'!$B$15:$W$15, 0),FALSE)*$G168), 0, VLOOKUP(VLOOKUP($A168, 'E4 TB Allocation Details'!$A$18:$L$205, MATCH("Customer ID", 'E4 TB Allocation Details'!$A$18:$L$18, 0),FALSE), 'E2 Allocators'!$B$15:$W$361, MATCH('O5 Details by Class &amp; Accounts'!AK$18, 'E2 Allocators'!$B$15:$W$15, 0),FALSE)*$G168)</f>
        <v>0</v>
      </c>
      <c r="AL168" s="1411">
        <f>IF(ISERROR(VLOOKUP(VLOOKUP($A168, 'E4 TB Allocation Details'!$A$18:$L$205, MATCH("Customer ID", 'E4 TB Allocation Details'!$A$18:$L$18, 0),FALSE), 'E2 Allocators'!$B$15:$W$361, MATCH('O5 Details by Class &amp; Accounts'!AL$18, 'E2 Allocators'!$B$15:$W$15, 0),FALSE)*$G168), 0, VLOOKUP(VLOOKUP($A168, 'E4 TB Allocation Details'!$A$18:$L$205, MATCH("Customer ID", 'E4 TB Allocation Details'!$A$18:$L$18, 0),FALSE), 'E2 Allocators'!$B$15:$W$361, MATCH('O5 Details by Class &amp; Accounts'!AL$18, 'E2 Allocators'!$B$15:$W$15, 0),FALSE)*$G168)</f>
        <v>0</v>
      </c>
      <c r="AM168" s="1411">
        <f>IF(ISERROR(VLOOKUP(VLOOKUP($A168, 'E4 TB Allocation Details'!$A$18:$L$205, MATCH("Customer ID", 'E4 TB Allocation Details'!$A$18:$L$18, 0),FALSE), 'E2 Allocators'!$B$15:$W$361, MATCH('O5 Details by Class &amp; Accounts'!AM$18, 'E2 Allocators'!$B$15:$W$15, 0),FALSE)*$G168), 0, VLOOKUP(VLOOKUP($A168, 'E4 TB Allocation Details'!$A$18:$L$205, MATCH("Customer ID", 'E4 TB Allocation Details'!$A$18:$L$18, 0),FALSE), 'E2 Allocators'!$B$15:$W$361, MATCH('O5 Details by Class &amp; Accounts'!AM$18, 'E2 Allocators'!$B$15:$W$15, 0),FALSE)*$G168)</f>
        <v>0</v>
      </c>
      <c r="AN168" s="1411">
        <f>IF(ISERROR(VLOOKUP(VLOOKUP($A168, 'E4 TB Allocation Details'!$A$18:$L$205, MATCH("Customer ID", 'E4 TB Allocation Details'!$A$18:$L$18, 0),FALSE), 'E2 Allocators'!$B$15:$W$361, MATCH('O5 Details by Class &amp; Accounts'!AN$18, 'E2 Allocators'!$B$15:$W$15, 0),FALSE)*$G168), 0, VLOOKUP(VLOOKUP($A168, 'E4 TB Allocation Details'!$A$18:$L$205, MATCH("Customer ID", 'E4 TB Allocation Details'!$A$18:$L$18, 0),FALSE), 'E2 Allocators'!$B$15:$W$361, MATCH('O5 Details by Class &amp; Accounts'!AN$18, 'E2 Allocators'!$B$15:$W$15, 0),FALSE)*$G168)</f>
        <v>0</v>
      </c>
      <c r="AO168" s="1411">
        <f>IF(ISERROR(VLOOKUP(VLOOKUP($A168, 'E4 TB Allocation Details'!$A$18:$L$205, MATCH("Customer ID", 'E4 TB Allocation Details'!$A$18:$L$18, 0),FALSE), 'E2 Allocators'!$B$15:$W$361, MATCH('O5 Details by Class &amp; Accounts'!AO$18, 'E2 Allocators'!$B$15:$W$15, 0),FALSE)*$G168), 0, VLOOKUP(VLOOKUP($A168, 'E4 TB Allocation Details'!$A$18:$L$205, MATCH("Customer ID", 'E4 TB Allocation Details'!$A$18:$L$18, 0),FALSE), 'E2 Allocators'!$B$15:$W$361, MATCH('O5 Details by Class &amp; Accounts'!AO$18, 'E2 Allocators'!$B$15:$W$15, 0),FALSE)*$G168)</f>
        <v>0</v>
      </c>
      <c r="AP168" s="1411">
        <f>IF(ISERROR(VLOOKUP(VLOOKUP($A168, 'E4 TB Allocation Details'!$A$18:$L$205, MATCH("Customer ID", 'E4 TB Allocation Details'!$A$18:$L$18, 0),FALSE), 'E2 Allocators'!$B$15:$W$361, MATCH('O5 Details by Class &amp; Accounts'!AP$18, 'E2 Allocators'!$B$15:$W$15, 0),FALSE)*$G168), 0, VLOOKUP(VLOOKUP($A168, 'E4 TB Allocation Details'!$A$18:$L$205, MATCH("Customer ID", 'E4 TB Allocation Details'!$A$18:$L$18, 0),FALSE), 'E2 Allocators'!$B$15:$W$361, MATCH('O5 Details by Class &amp; Accounts'!AP$18, 'E2 Allocators'!$B$15:$W$15, 0),FALSE)*$G168)</f>
        <v>0</v>
      </c>
      <c r="AQ168" s="1411">
        <f>IF(ISERROR(VLOOKUP(VLOOKUP($A168, 'E4 TB Allocation Details'!$A$18:$L$205, MATCH("Customer ID", 'E4 TB Allocation Details'!$A$18:$L$18, 0),FALSE), 'E2 Allocators'!$B$15:$W$361, MATCH('O5 Details by Class &amp; Accounts'!AQ$18, 'E2 Allocators'!$B$15:$W$15, 0),FALSE)*$G168), 0, VLOOKUP(VLOOKUP($A168, 'E4 TB Allocation Details'!$A$18:$L$205, MATCH("Customer ID", 'E4 TB Allocation Details'!$A$18:$L$18, 0),FALSE), 'E2 Allocators'!$B$15:$W$361, MATCH('O5 Details by Class &amp; Accounts'!AQ$18, 'E2 Allocators'!$B$15:$W$15, 0),FALSE)*$G168)</f>
        <v>0</v>
      </c>
      <c r="AR168" s="1411">
        <f>IF(ISERROR(VLOOKUP(VLOOKUP($A168, 'E4 TB Allocation Details'!$A$18:$L$205, MATCH("Customer ID", 'E4 TB Allocation Details'!$A$18:$L$18, 0),FALSE), 'E2 Allocators'!$B$15:$W$361, MATCH('O5 Details by Class &amp; Accounts'!AR$18, 'E2 Allocators'!$B$15:$W$15, 0),FALSE)*$G168), 0, VLOOKUP(VLOOKUP($A168, 'E4 TB Allocation Details'!$A$18:$L$205, MATCH("Customer ID", 'E4 TB Allocation Details'!$A$18:$L$18, 0),FALSE), 'E2 Allocators'!$B$15:$W$361, MATCH('O5 Details by Class &amp; Accounts'!AR$18, 'E2 Allocators'!$B$15:$W$15, 0),FALSE)*$G168)</f>
        <v>0</v>
      </c>
      <c r="AS168" s="1411">
        <f>IF(ISERROR(VLOOKUP(VLOOKUP($A168, 'E4 TB Allocation Details'!$A$18:$L$205, MATCH("Customer ID", 'E4 TB Allocation Details'!$A$18:$L$18, 0),FALSE), 'E2 Allocators'!$B$15:$W$361, MATCH('O5 Details by Class &amp; Accounts'!AS$18, 'E2 Allocators'!$B$15:$W$15, 0),FALSE)*$G168), 0, VLOOKUP(VLOOKUP($A168, 'E4 TB Allocation Details'!$A$18:$L$205, MATCH("Customer ID", 'E4 TB Allocation Details'!$A$18:$L$18, 0),FALSE), 'E2 Allocators'!$B$15:$W$361, MATCH('O5 Details by Class &amp; Accounts'!AS$18, 'E2 Allocators'!$B$15:$W$15, 0),FALSE)*$G168)</f>
        <v>0</v>
      </c>
      <c r="AT168" s="1411">
        <f>IF(ISERROR(VLOOKUP(VLOOKUP($A168, 'E4 TB Allocation Details'!$A$18:$L$205, MATCH("Customer ID", 'E4 TB Allocation Details'!$A$18:$L$18, 0),FALSE), 'E2 Allocators'!$B$15:$W$361, MATCH('O5 Details by Class &amp; Accounts'!AT$18, 'E2 Allocators'!$B$15:$W$15, 0),FALSE)*$G168), 0, VLOOKUP(VLOOKUP($A168, 'E4 TB Allocation Details'!$A$18:$L$205, MATCH("Customer ID", 'E4 TB Allocation Details'!$A$18:$L$18, 0),FALSE), 'E2 Allocators'!$B$15:$W$361, MATCH('O5 Details by Class &amp; Accounts'!AT$18, 'E2 Allocators'!$B$15:$W$15, 0),FALSE)*$G168)</f>
        <v>0</v>
      </c>
      <c r="AU168" s="1411">
        <f>IF(ISERROR(VLOOKUP(VLOOKUP($A168, 'E4 TB Allocation Details'!$A$18:$L$205, MATCH("Customer ID", 'E4 TB Allocation Details'!$A$18:$L$18, 0),FALSE), 'E2 Allocators'!$B$15:$W$361, MATCH('O5 Details by Class &amp; Accounts'!AU$18, 'E2 Allocators'!$B$15:$W$15, 0),FALSE)*$G168), 0, VLOOKUP(VLOOKUP($A168, 'E4 TB Allocation Details'!$A$18:$L$205, MATCH("Customer ID", 'E4 TB Allocation Details'!$A$18:$L$18, 0),FALSE), 'E2 Allocators'!$B$15:$W$361, MATCH('O5 Details by Class &amp; Accounts'!AU$18, 'E2 Allocators'!$B$15:$W$15, 0),FALSE)*$G168)</f>
        <v>0</v>
      </c>
      <c r="AV168" s="1411">
        <f>IF(ISERROR(VLOOKUP(VLOOKUP($A168, 'E4 TB Allocation Details'!$A$18:$L$205, MATCH("Customer ID", 'E4 TB Allocation Details'!$A$18:$L$18, 0),FALSE), 'E2 Allocators'!$B$15:$W$361, MATCH('O5 Details by Class &amp; Accounts'!AV$18, 'E2 Allocators'!$B$15:$W$15, 0),FALSE)*$G168), 0, VLOOKUP(VLOOKUP($A168, 'E4 TB Allocation Details'!$A$18:$L$205, MATCH("Customer ID", 'E4 TB Allocation Details'!$A$18:$L$18, 0),FALSE), 'E2 Allocators'!$B$15:$W$361, MATCH('O5 Details by Class &amp; Accounts'!AV$18, 'E2 Allocators'!$B$15:$W$15, 0),FALSE)*$G168)</f>
        <v>0</v>
      </c>
      <c r="AW168" s="1411">
        <f>IF(ISERROR(VLOOKUP(VLOOKUP($A168, 'E4 TB Allocation Details'!$A$18:$L$205, MATCH("Customer ID", 'E4 TB Allocation Details'!$A$18:$L$18, 0),FALSE), 'E2 Allocators'!$B$15:$W$361, MATCH('O5 Details by Class &amp; Accounts'!AW$18, 'E2 Allocators'!$B$15:$W$15, 0),FALSE)*$G168), 0, VLOOKUP(VLOOKUP($A168, 'E4 TB Allocation Details'!$A$18:$L$205, MATCH("Customer ID", 'E4 TB Allocation Details'!$A$18:$L$18, 0),FALSE), 'E2 Allocators'!$B$15:$W$361, MATCH('O5 Details by Class &amp; Accounts'!AW$18, 'E2 Allocators'!$B$15:$W$15, 0),FALSE)*$G168)</f>
        <v>0</v>
      </c>
      <c r="AX168" s="1411">
        <f t="shared" si="44"/>
        <v>0</v>
      </c>
      <c r="AY168" s="1411">
        <f>IF(ISERROR(VLOOKUP(VLOOKUP($A168, 'E4 TB Allocation Details'!$A$18:$L$205, MATCH("Misc ID", 'E4 TB Allocation Details'!$A$18:$L$18, 0),FALSE), 'E2 Allocators'!$B$15:$W$361, MATCH('O5 Details by Class &amp; Accounts'!AY$18, 'E2 Allocators'!$B$15:$W$15, 0),FALSE)*$E168), 0, VLOOKUP(VLOOKUP($A168, 'E4 TB Allocation Details'!$A$18:$L$205, MATCH("Misc ID", 'E4 TB Allocation Details'!$A$18:$L$18, 0),FALSE), 'E2 Allocators'!$B$15:$W$361, MATCH('O5 Details by Class &amp; Accounts'!AY$18, 'E2 Allocators'!$B$15:$W$15, 0),FALSE)*$E168)</f>
        <v>0</v>
      </c>
      <c r="AZ168" s="1411">
        <f>IF(ISERROR(VLOOKUP(VLOOKUP($A168, 'E4 TB Allocation Details'!$A$18:$L$205, MATCH("Misc ID", 'E4 TB Allocation Details'!$A$18:$L$18, 0),FALSE), 'E2 Allocators'!$B$15:$W$361, MATCH('O5 Details by Class &amp; Accounts'!AZ$18, 'E2 Allocators'!$B$15:$W$15, 0),FALSE)*$E168), 0, VLOOKUP(VLOOKUP($A168, 'E4 TB Allocation Details'!$A$18:$L$205, MATCH("Misc ID", 'E4 TB Allocation Details'!$A$18:$L$18, 0),FALSE), 'E2 Allocators'!$B$15:$W$361, MATCH('O5 Details by Class &amp; Accounts'!AZ$18, 'E2 Allocators'!$B$15:$W$15, 0),FALSE)*$E168)</f>
        <v>0</v>
      </c>
      <c r="BA168" s="1411">
        <f>IF(ISERROR(VLOOKUP(VLOOKUP($A168, 'E4 TB Allocation Details'!$A$18:$L$205, MATCH("Misc ID", 'E4 TB Allocation Details'!$A$18:$L$18, 0),FALSE), 'E2 Allocators'!$B$15:$W$361, MATCH('O5 Details by Class &amp; Accounts'!BA$18, 'E2 Allocators'!$B$15:$W$15, 0),FALSE)*$E168), 0, VLOOKUP(VLOOKUP($A168, 'E4 TB Allocation Details'!$A$18:$L$205, MATCH("Misc ID", 'E4 TB Allocation Details'!$A$18:$L$18, 0),FALSE), 'E2 Allocators'!$B$15:$W$361, MATCH('O5 Details by Class &amp; Accounts'!BA$18, 'E2 Allocators'!$B$15:$W$15, 0),FALSE)*$E168)</f>
        <v>0</v>
      </c>
      <c r="BB168" s="1411">
        <f>IF(ISERROR(VLOOKUP(VLOOKUP($A168, 'E4 TB Allocation Details'!$A$18:$L$205, MATCH("Misc ID", 'E4 TB Allocation Details'!$A$18:$L$18, 0),FALSE), 'E2 Allocators'!$B$15:$W$361, MATCH('O5 Details by Class &amp; Accounts'!BB$18, 'E2 Allocators'!$B$15:$W$15, 0),FALSE)*$E168), 0, VLOOKUP(VLOOKUP($A168, 'E4 TB Allocation Details'!$A$18:$L$205, MATCH("Misc ID", 'E4 TB Allocation Details'!$A$18:$L$18, 0),FALSE), 'E2 Allocators'!$B$15:$W$361, MATCH('O5 Details by Class &amp; Accounts'!BB$18, 'E2 Allocators'!$B$15:$W$15, 0),FALSE)*$E168)</f>
        <v>0</v>
      </c>
      <c r="BC168" s="1411">
        <f>IF(ISERROR(VLOOKUP(VLOOKUP($A168, 'E4 TB Allocation Details'!$A$18:$L$205, MATCH("Misc ID", 'E4 TB Allocation Details'!$A$18:$L$18, 0),FALSE), 'E2 Allocators'!$B$15:$W$361, MATCH('O5 Details by Class &amp; Accounts'!BC$18, 'E2 Allocators'!$B$15:$W$15, 0),FALSE)*$E168), 0, VLOOKUP(VLOOKUP($A168, 'E4 TB Allocation Details'!$A$18:$L$205, MATCH("Misc ID", 'E4 TB Allocation Details'!$A$18:$L$18, 0),FALSE), 'E2 Allocators'!$B$15:$W$361, MATCH('O5 Details by Class &amp; Accounts'!BC$18, 'E2 Allocators'!$B$15:$W$15, 0),FALSE)*$E168)</f>
        <v>0</v>
      </c>
      <c r="BD168" s="1411">
        <f>IF(ISERROR(VLOOKUP(VLOOKUP($A168, 'E4 TB Allocation Details'!$A$18:$L$205, MATCH("Misc ID", 'E4 TB Allocation Details'!$A$18:$L$18, 0),FALSE), 'E2 Allocators'!$B$15:$W$361, MATCH('O5 Details by Class &amp; Accounts'!BD$18, 'E2 Allocators'!$B$15:$W$15, 0),FALSE)*$E168), 0, VLOOKUP(VLOOKUP($A168, 'E4 TB Allocation Details'!$A$18:$L$205, MATCH("Misc ID", 'E4 TB Allocation Details'!$A$18:$L$18, 0),FALSE), 'E2 Allocators'!$B$15:$W$361, MATCH('O5 Details by Class &amp; Accounts'!BD$18, 'E2 Allocators'!$B$15:$W$15, 0),FALSE)*$E168)</f>
        <v>0</v>
      </c>
      <c r="BE168" s="1411">
        <f>IF(ISERROR(VLOOKUP(VLOOKUP($A168, 'E4 TB Allocation Details'!$A$18:$L$205, MATCH("Misc ID", 'E4 TB Allocation Details'!$A$18:$L$18, 0),FALSE), 'E2 Allocators'!$B$15:$W$361, MATCH('O5 Details by Class &amp; Accounts'!BE$18, 'E2 Allocators'!$B$15:$W$15, 0),FALSE)*$E168), 0, VLOOKUP(VLOOKUP($A168, 'E4 TB Allocation Details'!$A$18:$L$205, MATCH("Misc ID", 'E4 TB Allocation Details'!$A$18:$L$18, 0),FALSE), 'E2 Allocators'!$B$15:$W$361, MATCH('O5 Details by Class &amp; Accounts'!BE$18, 'E2 Allocators'!$B$15:$W$15, 0),FALSE)*$E168)</f>
        <v>0</v>
      </c>
      <c r="BF168" s="1411">
        <f>IF(ISERROR(VLOOKUP(VLOOKUP($A168, 'E4 TB Allocation Details'!$A$18:$L$205, MATCH("Misc ID", 'E4 TB Allocation Details'!$A$18:$L$18, 0),FALSE), 'E2 Allocators'!$B$15:$W$361, MATCH('O5 Details by Class &amp; Accounts'!BF$18, 'E2 Allocators'!$B$15:$W$15, 0),FALSE)*$E168), 0, VLOOKUP(VLOOKUP($A168, 'E4 TB Allocation Details'!$A$18:$L$205, MATCH("Misc ID", 'E4 TB Allocation Details'!$A$18:$L$18, 0),FALSE), 'E2 Allocators'!$B$15:$W$361, MATCH('O5 Details by Class &amp; Accounts'!BF$18, 'E2 Allocators'!$B$15:$W$15, 0),FALSE)*$E168)</f>
        <v>0</v>
      </c>
      <c r="BG168" s="1411">
        <f>IF(ISERROR(VLOOKUP(VLOOKUP($A168, 'E4 TB Allocation Details'!$A$18:$L$205, MATCH("Misc ID", 'E4 TB Allocation Details'!$A$18:$L$18, 0),FALSE), 'E2 Allocators'!$B$15:$W$361, MATCH('O5 Details by Class &amp; Accounts'!BG$18, 'E2 Allocators'!$B$15:$W$15, 0),FALSE)*$E168), 0, VLOOKUP(VLOOKUP($A168, 'E4 TB Allocation Details'!$A$18:$L$205, MATCH("Misc ID", 'E4 TB Allocation Details'!$A$18:$L$18, 0),FALSE), 'E2 Allocators'!$B$15:$W$361, MATCH('O5 Details by Class &amp; Accounts'!BG$18, 'E2 Allocators'!$B$15:$W$15, 0),FALSE)*$E168)</f>
        <v>0</v>
      </c>
      <c r="BH168" s="1411">
        <f>IF(ISERROR(VLOOKUP(VLOOKUP($A168, 'E4 TB Allocation Details'!$A$18:$L$205, MATCH("Misc ID", 'E4 TB Allocation Details'!$A$18:$L$18, 0),FALSE), 'E2 Allocators'!$B$15:$W$361, MATCH('O5 Details by Class &amp; Accounts'!BH$18, 'E2 Allocators'!$B$15:$W$15, 0),FALSE)*$E168), 0, VLOOKUP(VLOOKUP($A168, 'E4 TB Allocation Details'!$A$18:$L$205, MATCH("Misc ID", 'E4 TB Allocation Details'!$A$18:$L$18, 0),FALSE), 'E2 Allocators'!$B$15:$W$361, MATCH('O5 Details by Class &amp; Accounts'!BH$18, 'E2 Allocators'!$B$15:$W$15, 0),FALSE)*$E168)</f>
        <v>0</v>
      </c>
      <c r="BI168" s="1411">
        <f>IF(ISERROR(VLOOKUP(VLOOKUP($A168, 'E4 TB Allocation Details'!$A$18:$L$205, MATCH("Misc ID", 'E4 TB Allocation Details'!$A$18:$L$18, 0),FALSE), 'E2 Allocators'!$B$15:$W$361, MATCH('O5 Details by Class &amp; Accounts'!BI$18, 'E2 Allocators'!$B$15:$W$15, 0),FALSE)*$E168), 0, VLOOKUP(VLOOKUP($A168, 'E4 TB Allocation Details'!$A$18:$L$205, MATCH("Misc ID", 'E4 TB Allocation Details'!$A$18:$L$18, 0),FALSE), 'E2 Allocators'!$B$15:$W$361, MATCH('O5 Details by Class &amp; Accounts'!BI$18, 'E2 Allocators'!$B$15:$W$15, 0),FALSE)*$E168)</f>
        <v>0</v>
      </c>
      <c r="BJ168" s="1411">
        <f>IF(ISERROR(VLOOKUP(VLOOKUP($A168, 'E4 TB Allocation Details'!$A$18:$L$205, MATCH("Misc ID", 'E4 TB Allocation Details'!$A$18:$L$18, 0),FALSE), 'E2 Allocators'!$B$15:$W$361, MATCH('O5 Details by Class &amp; Accounts'!BJ$18, 'E2 Allocators'!$B$15:$W$15, 0),FALSE)*$E168), 0, VLOOKUP(VLOOKUP($A168, 'E4 TB Allocation Details'!$A$18:$L$205, MATCH("Misc ID", 'E4 TB Allocation Details'!$A$18:$L$18, 0),FALSE), 'E2 Allocators'!$B$15:$W$361, MATCH('O5 Details by Class &amp; Accounts'!BJ$18, 'E2 Allocators'!$B$15:$W$15, 0),FALSE)*$E168)</f>
        <v>0</v>
      </c>
      <c r="BK168" s="1411">
        <f>IF(ISERROR(VLOOKUP(VLOOKUP($A168, 'E4 TB Allocation Details'!$A$18:$L$205, MATCH("Misc ID", 'E4 TB Allocation Details'!$A$18:$L$18, 0),FALSE), 'E2 Allocators'!$B$15:$W$361, MATCH('O5 Details by Class &amp; Accounts'!BK$18, 'E2 Allocators'!$B$15:$W$15, 0),FALSE)*$E168), 0, VLOOKUP(VLOOKUP($A168, 'E4 TB Allocation Details'!$A$18:$L$205, MATCH("Misc ID", 'E4 TB Allocation Details'!$A$18:$L$18, 0),FALSE), 'E2 Allocators'!$B$15:$W$361, MATCH('O5 Details by Class &amp; Accounts'!BK$18, 'E2 Allocators'!$B$15:$W$15, 0),FALSE)*$E168)</f>
        <v>0</v>
      </c>
      <c r="BL168" s="1411">
        <f>IF(ISERROR(VLOOKUP(VLOOKUP($A168, 'E4 TB Allocation Details'!$A$18:$L$205, MATCH("Misc ID", 'E4 TB Allocation Details'!$A$18:$L$18, 0),FALSE), 'E2 Allocators'!$B$15:$W$361, MATCH('O5 Details by Class &amp; Accounts'!BL$18, 'E2 Allocators'!$B$15:$W$15, 0),FALSE)*$E168), 0, VLOOKUP(VLOOKUP($A168, 'E4 TB Allocation Details'!$A$18:$L$205, MATCH("Misc ID", 'E4 TB Allocation Details'!$A$18:$L$18, 0),FALSE), 'E2 Allocators'!$B$15:$W$361, MATCH('O5 Details by Class &amp; Accounts'!BL$18, 'E2 Allocators'!$B$15:$W$15, 0),FALSE)*$E168)</f>
        <v>0</v>
      </c>
      <c r="BM168" s="1411">
        <f>IF(ISERROR(VLOOKUP(VLOOKUP($A168, 'E4 TB Allocation Details'!$A$18:$L$205, MATCH("Misc ID", 'E4 TB Allocation Details'!$A$18:$L$18, 0),FALSE), 'E2 Allocators'!$B$15:$W$361, MATCH('O5 Details by Class &amp; Accounts'!BM$18, 'E2 Allocators'!$B$15:$W$15, 0),FALSE)*$E168), 0, VLOOKUP(VLOOKUP($A168, 'E4 TB Allocation Details'!$A$18:$L$205, MATCH("Misc ID", 'E4 TB Allocation Details'!$A$18:$L$18, 0),FALSE), 'E2 Allocators'!$B$15:$W$361, MATCH('O5 Details by Class &amp; Accounts'!BM$18, 'E2 Allocators'!$B$15:$W$15, 0),FALSE)*$E168)</f>
        <v>0</v>
      </c>
      <c r="BN168" s="1411">
        <f>IF(ISERROR(VLOOKUP(VLOOKUP($A168, 'E4 TB Allocation Details'!$A$18:$L$205, MATCH("Misc ID", 'E4 TB Allocation Details'!$A$18:$L$18, 0),FALSE), 'E2 Allocators'!$B$15:$W$361, MATCH('O5 Details by Class &amp; Accounts'!BN$18, 'E2 Allocators'!$B$15:$W$15, 0),FALSE)*$E168), 0, VLOOKUP(VLOOKUP($A168, 'E4 TB Allocation Details'!$A$18:$L$205, MATCH("Misc ID", 'E4 TB Allocation Details'!$A$18:$L$18, 0),FALSE), 'E2 Allocators'!$B$15:$W$361, MATCH('O5 Details by Class &amp; Accounts'!BN$18, 'E2 Allocators'!$B$15:$W$15, 0),FALSE)*$E168)</f>
        <v>0</v>
      </c>
      <c r="BO168" s="1411">
        <f>IF(ISERROR(VLOOKUP(VLOOKUP($A168, 'E4 TB Allocation Details'!$A$18:$L$205, MATCH("Misc ID", 'E4 TB Allocation Details'!$A$18:$L$18, 0),FALSE), 'E2 Allocators'!$B$15:$W$361, MATCH('O5 Details by Class &amp; Accounts'!BO$18, 'E2 Allocators'!$B$15:$W$15, 0),FALSE)*$E168), 0, VLOOKUP(VLOOKUP($A168, 'E4 TB Allocation Details'!$A$18:$L$205, MATCH("Misc ID", 'E4 TB Allocation Details'!$A$18:$L$18, 0),FALSE), 'E2 Allocators'!$B$15:$W$361, MATCH('O5 Details by Class &amp; Accounts'!BO$18, 'E2 Allocators'!$B$15:$W$15, 0),FALSE)*$E168)</f>
        <v>0</v>
      </c>
      <c r="BP168" s="1411">
        <f>IF(ISERROR(VLOOKUP(VLOOKUP($A168, 'E4 TB Allocation Details'!$A$18:$L$205, MATCH("Misc ID", 'E4 TB Allocation Details'!$A$18:$L$18, 0),FALSE), 'E2 Allocators'!$B$15:$W$361, MATCH('O5 Details by Class &amp; Accounts'!BP$18, 'E2 Allocators'!$B$15:$W$15, 0),FALSE)*$E168), 0, VLOOKUP(VLOOKUP($A168, 'E4 TB Allocation Details'!$A$18:$L$205, MATCH("Misc ID", 'E4 TB Allocation Details'!$A$18:$L$18, 0),FALSE), 'E2 Allocators'!$B$15:$W$361, MATCH('O5 Details by Class &amp; Accounts'!BP$18, 'E2 Allocators'!$B$15:$W$15, 0),FALSE)*$E168)</f>
        <v>0</v>
      </c>
      <c r="BQ168" s="1411">
        <f>IF(ISERROR(VLOOKUP(VLOOKUP($A168, 'E4 TB Allocation Details'!$A$18:$L$205, MATCH("Misc ID", 'E4 TB Allocation Details'!$A$18:$L$18, 0),FALSE), 'E2 Allocators'!$B$15:$W$361, MATCH('O5 Details by Class &amp; Accounts'!BQ$18, 'E2 Allocators'!$B$15:$W$15, 0),FALSE)*$E168), 0, VLOOKUP(VLOOKUP($A168, 'E4 TB Allocation Details'!$A$18:$L$205, MATCH("Misc ID", 'E4 TB Allocation Details'!$A$18:$L$18, 0),FALSE), 'E2 Allocators'!$B$15:$W$361, MATCH('O5 Details by Class &amp; Accounts'!BQ$18, 'E2 Allocators'!$B$15:$W$15, 0),FALSE)*$E168)</f>
        <v>0</v>
      </c>
      <c r="BR168" s="1411">
        <f>IF(ISERROR(VLOOKUP(VLOOKUP($A168, 'E4 TB Allocation Details'!$A$18:$L$205, MATCH("Misc ID", 'E4 TB Allocation Details'!$A$18:$L$18, 0),FALSE), 'E2 Allocators'!$B$15:$W$361, MATCH('O5 Details by Class &amp; Accounts'!BR$18, 'E2 Allocators'!$B$15:$W$15, 0),FALSE)*$E168), 0, VLOOKUP(VLOOKUP($A168, 'E4 TB Allocation Details'!$A$18:$L$205, MATCH("Misc ID", 'E4 TB Allocation Details'!$A$18:$L$18, 0),FALSE), 'E2 Allocators'!$B$15:$W$361, MATCH('O5 Details by Class &amp; Accounts'!BR$18, 'E2 Allocators'!$B$15:$W$15, 0),FALSE)*$E168)</f>
        <v>0</v>
      </c>
      <c r="BS168" s="1411">
        <f t="shared" si="41"/>
        <v>0</v>
      </c>
      <c r="BT168" s="1411">
        <f>IF(ISERROR(VLOOKUP(VLOOKUP($A168, 'E4 TB Allocation Details'!$A$18:$L$205, MATCH("A &amp; G ID", 'E4 TB Allocation Details'!$A$18:$L$18, 0),FALSE), 'E2 Allocators'!$B$15:$W$361, MATCH('O5 Details by Class &amp; Accounts'!BT$18, 'E2 Allocators'!$B$15:$W$15, 0),FALSE)*$E168), 0, VLOOKUP(VLOOKUP($A168, 'E4 TB Allocation Details'!$A$18:$L$205, MATCH("A &amp; G ID", 'E4 TB Allocation Details'!$A$18:$L$18, 0),FALSE), 'E2 Allocators'!$B$15:$W$361, MATCH('O5 Details by Class &amp; Accounts'!BT$18, 'E2 Allocators'!$B$15:$W$15, 0),FALSE)*$E168)</f>
        <v>0</v>
      </c>
      <c r="BU168" s="1411">
        <f>IF(ISERROR(VLOOKUP(VLOOKUP($A168, 'E4 TB Allocation Details'!$A$18:$L$205, MATCH("A &amp; G ID", 'E4 TB Allocation Details'!$A$18:$L$18, 0),FALSE), 'E2 Allocators'!$B$15:$W$361, MATCH('O5 Details by Class &amp; Accounts'!BU$18, 'E2 Allocators'!$B$15:$W$15, 0),FALSE)*$E168), 0, VLOOKUP(VLOOKUP($A168, 'E4 TB Allocation Details'!$A$18:$L$205, MATCH("A &amp; G ID", 'E4 TB Allocation Details'!$A$18:$L$18, 0),FALSE), 'E2 Allocators'!$B$15:$W$361, MATCH('O5 Details by Class &amp; Accounts'!BU$18, 'E2 Allocators'!$B$15:$W$15, 0),FALSE)*$E168)</f>
        <v>0</v>
      </c>
      <c r="BV168" s="1411">
        <f>IF(ISERROR(VLOOKUP(VLOOKUP($A168, 'E4 TB Allocation Details'!$A$18:$L$205, MATCH("A &amp; G ID", 'E4 TB Allocation Details'!$A$18:$L$18, 0),FALSE), 'E2 Allocators'!$B$15:$W$361, MATCH('O5 Details by Class &amp; Accounts'!BV$18, 'E2 Allocators'!$B$15:$W$15, 0),FALSE)*$E168), 0, VLOOKUP(VLOOKUP($A168, 'E4 TB Allocation Details'!$A$18:$L$205, MATCH("A &amp; G ID", 'E4 TB Allocation Details'!$A$18:$L$18, 0),FALSE), 'E2 Allocators'!$B$15:$W$361, MATCH('O5 Details by Class &amp; Accounts'!BV$18, 'E2 Allocators'!$B$15:$W$15, 0),FALSE)*$E168)</f>
        <v>0</v>
      </c>
      <c r="BW168" s="1411">
        <f>IF(ISERROR(VLOOKUP(VLOOKUP($A168, 'E4 TB Allocation Details'!$A$18:$L$205, MATCH("A &amp; G ID", 'E4 TB Allocation Details'!$A$18:$L$18, 0),FALSE), 'E2 Allocators'!$B$15:$W$361, MATCH('O5 Details by Class &amp; Accounts'!BW$18, 'E2 Allocators'!$B$15:$W$15, 0),FALSE)*$E168), 0, VLOOKUP(VLOOKUP($A168, 'E4 TB Allocation Details'!$A$18:$L$205, MATCH("A &amp; G ID", 'E4 TB Allocation Details'!$A$18:$L$18, 0),FALSE), 'E2 Allocators'!$B$15:$W$361, MATCH('O5 Details by Class &amp; Accounts'!BW$18, 'E2 Allocators'!$B$15:$W$15, 0),FALSE)*$E168)</f>
        <v>0</v>
      </c>
      <c r="BX168" s="1411">
        <f>IF(ISERROR(VLOOKUP(VLOOKUP($A168, 'E4 TB Allocation Details'!$A$18:$L$205, MATCH("A &amp; G ID", 'E4 TB Allocation Details'!$A$18:$L$18, 0),FALSE), 'E2 Allocators'!$B$15:$W$361, MATCH('O5 Details by Class &amp; Accounts'!BX$18, 'E2 Allocators'!$B$15:$W$15, 0),FALSE)*$E168), 0, VLOOKUP(VLOOKUP($A168, 'E4 TB Allocation Details'!$A$18:$L$205, MATCH("A &amp; G ID", 'E4 TB Allocation Details'!$A$18:$L$18, 0),FALSE), 'E2 Allocators'!$B$15:$W$361, MATCH('O5 Details by Class &amp; Accounts'!BX$18, 'E2 Allocators'!$B$15:$W$15, 0),FALSE)*$E168)</f>
        <v>0</v>
      </c>
      <c r="BY168" s="1411">
        <f>IF(ISERROR(VLOOKUP(VLOOKUP($A168, 'E4 TB Allocation Details'!$A$18:$L$205, MATCH("A &amp; G ID", 'E4 TB Allocation Details'!$A$18:$L$18, 0),FALSE), 'E2 Allocators'!$B$15:$W$361, MATCH('O5 Details by Class &amp; Accounts'!BY$18, 'E2 Allocators'!$B$15:$W$15, 0),FALSE)*$E168), 0, VLOOKUP(VLOOKUP($A168, 'E4 TB Allocation Details'!$A$18:$L$205, MATCH("A &amp; G ID", 'E4 TB Allocation Details'!$A$18:$L$18, 0),FALSE), 'E2 Allocators'!$B$15:$W$361, MATCH('O5 Details by Class &amp; Accounts'!BY$18, 'E2 Allocators'!$B$15:$W$15, 0),FALSE)*$E168)</f>
        <v>0</v>
      </c>
      <c r="BZ168" s="1411">
        <f>IF(ISERROR(VLOOKUP(VLOOKUP($A168, 'E4 TB Allocation Details'!$A$18:$L$205, MATCH("A &amp; G ID", 'E4 TB Allocation Details'!$A$18:$L$18, 0),FALSE), 'E2 Allocators'!$B$15:$W$361, MATCH('O5 Details by Class &amp; Accounts'!BZ$18, 'E2 Allocators'!$B$15:$W$15, 0),FALSE)*$E168), 0, VLOOKUP(VLOOKUP($A168, 'E4 TB Allocation Details'!$A$18:$L$205, MATCH("A &amp; G ID", 'E4 TB Allocation Details'!$A$18:$L$18, 0),FALSE), 'E2 Allocators'!$B$15:$W$361, MATCH('O5 Details by Class &amp; Accounts'!BZ$18, 'E2 Allocators'!$B$15:$W$15, 0),FALSE)*$E168)</f>
        <v>0</v>
      </c>
      <c r="CA168" s="1411">
        <f>IF(ISERROR(VLOOKUP(VLOOKUP($A168, 'E4 TB Allocation Details'!$A$18:$L$205, MATCH("A &amp; G ID", 'E4 TB Allocation Details'!$A$18:$L$18, 0),FALSE), 'E2 Allocators'!$B$15:$W$361, MATCH('O5 Details by Class &amp; Accounts'!CA$18, 'E2 Allocators'!$B$15:$W$15, 0),FALSE)*$E168), 0, VLOOKUP(VLOOKUP($A168, 'E4 TB Allocation Details'!$A$18:$L$205, MATCH("A &amp; G ID", 'E4 TB Allocation Details'!$A$18:$L$18, 0),FALSE), 'E2 Allocators'!$B$15:$W$361, MATCH('O5 Details by Class &amp; Accounts'!CA$18, 'E2 Allocators'!$B$15:$W$15, 0),FALSE)*$E168)</f>
        <v>0</v>
      </c>
      <c r="CB168" s="1411">
        <f>IF(ISERROR(VLOOKUP(VLOOKUP($A168, 'E4 TB Allocation Details'!$A$18:$L$205, MATCH("A &amp; G ID", 'E4 TB Allocation Details'!$A$18:$L$18, 0),FALSE), 'E2 Allocators'!$B$15:$W$361, MATCH('O5 Details by Class &amp; Accounts'!CB$18, 'E2 Allocators'!$B$15:$W$15, 0),FALSE)*$E168), 0, VLOOKUP(VLOOKUP($A168, 'E4 TB Allocation Details'!$A$18:$L$205, MATCH("A &amp; G ID", 'E4 TB Allocation Details'!$A$18:$L$18, 0),FALSE), 'E2 Allocators'!$B$15:$W$361, MATCH('O5 Details by Class &amp; Accounts'!CB$18, 'E2 Allocators'!$B$15:$W$15, 0),FALSE)*$E168)</f>
        <v>0</v>
      </c>
      <c r="CC168" s="1411">
        <f>IF(ISERROR(VLOOKUP(VLOOKUP($A168, 'E4 TB Allocation Details'!$A$18:$L$205, MATCH("A &amp; G ID", 'E4 TB Allocation Details'!$A$18:$L$18, 0),FALSE), 'E2 Allocators'!$B$15:$W$361, MATCH('O5 Details by Class &amp; Accounts'!CC$18, 'E2 Allocators'!$B$15:$W$15, 0),FALSE)*$E168), 0, VLOOKUP(VLOOKUP($A168, 'E4 TB Allocation Details'!$A$18:$L$205, MATCH("A &amp; G ID", 'E4 TB Allocation Details'!$A$18:$L$18, 0),FALSE), 'E2 Allocators'!$B$15:$W$361, MATCH('O5 Details by Class &amp; Accounts'!CC$18, 'E2 Allocators'!$B$15:$W$15, 0),FALSE)*$E168)</f>
        <v>0</v>
      </c>
      <c r="CD168" s="1411">
        <f>IF(ISERROR(VLOOKUP(VLOOKUP($A168, 'E4 TB Allocation Details'!$A$18:$L$205, MATCH("A &amp; G ID", 'E4 TB Allocation Details'!$A$18:$L$18, 0),FALSE), 'E2 Allocators'!$B$15:$W$361, MATCH('O5 Details by Class &amp; Accounts'!CD$18, 'E2 Allocators'!$B$15:$W$15, 0),FALSE)*$E168), 0, VLOOKUP(VLOOKUP($A168, 'E4 TB Allocation Details'!$A$18:$L$205, MATCH("A &amp; G ID", 'E4 TB Allocation Details'!$A$18:$L$18, 0),FALSE), 'E2 Allocators'!$B$15:$W$361, MATCH('O5 Details by Class &amp; Accounts'!CD$18, 'E2 Allocators'!$B$15:$W$15, 0),FALSE)*$E168)</f>
        <v>0</v>
      </c>
      <c r="CE168" s="1411">
        <f>IF(ISERROR(VLOOKUP(VLOOKUP($A168, 'E4 TB Allocation Details'!$A$18:$L$205, MATCH("A &amp; G ID", 'E4 TB Allocation Details'!$A$18:$L$18, 0),FALSE), 'E2 Allocators'!$B$15:$W$361, MATCH('O5 Details by Class &amp; Accounts'!CE$18, 'E2 Allocators'!$B$15:$W$15, 0),FALSE)*$E168), 0, VLOOKUP(VLOOKUP($A168, 'E4 TB Allocation Details'!$A$18:$L$205, MATCH("A &amp; G ID", 'E4 TB Allocation Details'!$A$18:$L$18, 0),FALSE), 'E2 Allocators'!$B$15:$W$361, MATCH('O5 Details by Class &amp; Accounts'!CE$18, 'E2 Allocators'!$B$15:$W$15, 0),FALSE)*$E168)</f>
        <v>0</v>
      </c>
      <c r="CF168" s="1411">
        <f>IF(ISERROR(VLOOKUP(VLOOKUP($A168, 'E4 TB Allocation Details'!$A$18:$L$205, MATCH("A &amp; G ID", 'E4 TB Allocation Details'!$A$18:$L$18, 0),FALSE), 'E2 Allocators'!$B$15:$W$361, MATCH('O5 Details by Class &amp; Accounts'!CF$18, 'E2 Allocators'!$B$15:$W$15, 0),FALSE)*$E168), 0, VLOOKUP(VLOOKUP($A168, 'E4 TB Allocation Details'!$A$18:$L$205, MATCH("A &amp; G ID", 'E4 TB Allocation Details'!$A$18:$L$18, 0),FALSE), 'E2 Allocators'!$B$15:$W$361, MATCH('O5 Details by Class &amp; Accounts'!CF$18, 'E2 Allocators'!$B$15:$W$15, 0),FALSE)*$E168)</f>
        <v>0</v>
      </c>
      <c r="CG168" s="1411">
        <f>IF(ISERROR(VLOOKUP(VLOOKUP($A168, 'E4 TB Allocation Details'!$A$18:$L$205, MATCH("A &amp; G ID", 'E4 TB Allocation Details'!$A$18:$L$18, 0),FALSE), 'E2 Allocators'!$B$15:$W$361, MATCH('O5 Details by Class &amp; Accounts'!CG$18, 'E2 Allocators'!$B$15:$W$15, 0),FALSE)*$E168), 0, VLOOKUP(VLOOKUP($A168, 'E4 TB Allocation Details'!$A$18:$L$205, MATCH("A &amp; G ID", 'E4 TB Allocation Details'!$A$18:$L$18, 0),FALSE), 'E2 Allocators'!$B$15:$W$361, MATCH('O5 Details by Class &amp; Accounts'!CG$18, 'E2 Allocators'!$B$15:$W$15, 0),FALSE)*$E168)</f>
        <v>0</v>
      </c>
      <c r="CH168" s="1411">
        <f>IF(ISERROR(VLOOKUP(VLOOKUP($A168, 'E4 TB Allocation Details'!$A$18:$L$205, MATCH("A &amp; G ID", 'E4 TB Allocation Details'!$A$18:$L$18, 0),FALSE), 'E2 Allocators'!$B$15:$W$361, MATCH('O5 Details by Class &amp; Accounts'!CH$18, 'E2 Allocators'!$B$15:$W$15, 0),FALSE)*$E168), 0, VLOOKUP(VLOOKUP($A168, 'E4 TB Allocation Details'!$A$18:$L$205, MATCH("A &amp; G ID", 'E4 TB Allocation Details'!$A$18:$L$18, 0),FALSE), 'E2 Allocators'!$B$15:$W$361, MATCH('O5 Details by Class &amp; Accounts'!CH$18, 'E2 Allocators'!$B$15:$W$15, 0),FALSE)*$E168)</f>
        <v>0</v>
      </c>
      <c r="CI168" s="1411">
        <f>IF(ISERROR(VLOOKUP(VLOOKUP($A168, 'E4 TB Allocation Details'!$A$18:$L$205, MATCH("A &amp; G ID", 'E4 TB Allocation Details'!$A$18:$L$18, 0),FALSE), 'E2 Allocators'!$B$15:$W$361, MATCH('O5 Details by Class &amp; Accounts'!CI$18, 'E2 Allocators'!$B$15:$W$15, 0),FALSE)*$E168), 0, VLOOKUP(VLOOKUP($A168, 'E4 TB Allocation Details'!$A$18:$L$205, MATCH("A &amp; G ID", 'E4 TB Allocation Details'!$A$18:$L$18, 0),FALSE), 'E2 Allocators'!$B$15:$W$361, MATCH('O5 Details by Class &amp; Accounts'!CI$18, 'E2 Allocators'!$B$15:$W$15, 0),FALSE)*$E168)</f>
        <v>0</v>
      </c>
      <c r="CJ168" s="1411">
        <f>IF(ISERROR(VLOOKUP(VLOOKUP($A168, 'E4 TB Allocation Details'!$A$18:$L$205, MATCH("A &amp; G ID", 'E4 TB Allocation Details'!$A$18:$L$18, 0),FALSE), 'E2 Allocators'!$B$15:$W$361, MATCH('O5 Details by Class &amp; Accounts'!CJ$18, 'E2 Allocators'!$B$15:$W$15, 0),FALSE)*$E168), 0, VLOOKUP(VLOOKUP($A168, 'E4 TB Allocation Details'!$A$18:$L$205, MATCH("A &amp; G ID", 'E4 TB Allocation Details'!$A$18:$L$18, 0),FALSE), 'E2 Allocators'!$B$15:$W$361, MATCH('O5 Details by Class &amp; Accounts'!CJ$18, 'E2 Allocators'!$B$15:$W$15, 0),FALSE)*$E168)</f>
        <v>0</v>
      </c>
      <c r="CK168" s="1411">
        <f>IF(ISERROR(VLOOKUP(VLOOKUP($A168, 'E4 TB Allocation Details'!$A$18:$L$205, MATCH("A &amp; G ID", 'E4 TB Allocation Details'!$A$18:$L$18, 0),FALSE), 'E2 Allocators'!$B$15:$W$361, MATCH('O5 Details by Class &amp; Accounts'!CK$18, 'E2 Allocators'!$B$15:$W$15, 0),FALSE)*$E168), 0, VLOOKUP(VLOOKUP($A168, 'E4 TB Allocation Details'!$A$18:$L$205, MATCH("A &amp; G ID", 'E4 TB Allocation Details'!$A$18:$L$18, 0),FALSE), 'E2 Allocators'!$B$15:$W$361, MATCH('O5 Details by Class &amp; Accounts'!CK$18, 'E2 Allocators'!$B$15:$W$15, 0),FALSE)*$E168)</f>
        <v>0</v>
      </c>
      <c r="CL168" s="1411">
        <f>IF(ISERROR(VLOOKUP(VLOOKUP($A168, 'E4 TB Allocation Details'!$A$18:$L$205, MATCH("A &amp; G ID", 'E4 TB Allocation Details'!$A$18:$L$18, 0),FALSE), 'E2 Allocators'!$B$15:$W$361, MATCH('O5 Details by Class &amp; Accounts'!CL$18, 'E2 Allocators'!$B$15:$W$15, 0),FALSE)*$E168), 0, VLOOKUP(VLOOKUP($A168, 'E4 TB Allocation Details'!$A$18:$L$205, MATCH("A &amp; G ID", 'E4 TB Allocation Details'!$A$18:$L$18, 0),FALSE), 'E2 Allocators'!$B$15:$W$361, MATCH('O5 Details by Class &amp; Accounts'!CL$18, 'E2 Allocators'!$B$15:$W$15, 0),FALSE)*$E168)</f>
        <v>0</v>
      </c>
      <c r="CM168" s="1411">
        <f>IF(ISERROR(VLOOKUP(VLOOKUP($A168, 'E4 TB Allocation Details'!$A$18:$L$205, MATCH("A &amp; G ID", 'E4 TB Allocation Details'!$A$18:$L$18, 0),FALSE), 'E2 Allocators'!$B$15:$W$361, MATCH('O5 Details by Class &amp; Accounts'!CM$18, 'E2 Allocators'!$B$15:$W$15, 0),FALSE)*$E168), 0, VLOOKUP(VLOOKUP($A168, 'E4 TB Allocation Details'!$A$18:$L$205, MATCH("A &amp; G ID", 'E4 TB Allocation Details'!$A$18:$L$18, 0),FALSE), 'E2 Allocators'!$B$15:$W$361, MATCH('O5 Details by Class &amp; Accounts'!CM$18, 'E2 Allocators'!$B$15:$W$15, 0),FALSE)*$E168)</f>
        <v>0</v>
      </c>
      <c r="CN168" s="1411">
        <f t="shared" si="42"/>
        <v>0</v>
      </c>
      <c r="CO168" s="1791">
        <f t="shared" si="43"/>
        <v>0</v>
      </c>
      <c r="CQ168" s="2086" t="s">
        <v>501</v>
      </c>
    </row>
    <row r="169" spans="1:95" s="80" customFormat="1" ht="12.75">
      <c r="A169" s="1169">
        <v>5420</v>
      </c>
      <c r="B169" s="451" t="s">
        <v>1503</v>
      </c>
      <c r="C169" s="1788">
        <f>IF(ISERROR(VLOOKUP($A169,'I3 TB Data'!$A$23:$H$458,MATCH('O5 Details by Class &amp; Accounts'!$C$18, 'I3 TB Data'!$A$23:$H$23,0),0)), 0, VLOOKUP($A169,'I3 TB Data'!$A$23:$H$458,MATCH('O5 Details by Class &amp; Accounts'!$C$18,'I3 TB Data'!$A$23:$H$23,0),0))</f>
        <v>0</v>
      </c>
      <c r="D169" s="1789"/>
      <c r="E169" s="1788">
        <f t="shared" si="37"/>
        <v>0</v>
      </c>
      <c r="F169" s="1790"/>
      <c r="G169" s="1790"/>
      <c r="H169" s="1411">
        <f t="shared" si="39"/>
        <v>0</v>
      </c>
      <c r="I169" s="1411">
        <f>IF(ISERROR(VLOOKUP(VLOOKUP($A169, 'E4 TB Allocation Details'!$A$18:$L$205, MATCH("Demand ID", 'E4 TB Allocation Details'!$A$18:$L$18, 0),FALSE), 'E2 Allocators'!$B$15:$W$361, MATCH('O5 Details by Class &amp; Accounts'!I$18, 'E2 Allocators'!$B$15:$W$15, 0),FALSE)*$F169), 0, VLOOKUP(VLOOKUP($A169, 'E4 TB Allocation Details'!$A$18:$L$205, MATCH("Demand ID", 'E4 TB Allocation Details'!$A$18:$L$18, 0),FALSE), 'E2 Allocators'!$B$15:$W$361, MATCH('O5 Details by Class &amp; Accounts'!I$18, 'E2 Allocators'!$B$15:$W$15, 0),FALSE)*$F169)</f>
        <v>0</v>
      </c>
      <c r="J169" s="1411">
        <f>IF(ISERROR(VLOOKUP(VLOOKUP($A169, 'E4 TB Allocation Details'!$A$18:$L$205, MATCH("Demand ID", 'E4 TB Allocation Details'!$A$18:$L$18, 0),FALSE), 'E2 Allocators'!$B$15:$W$361, MATCH('O5 Details by Class &amp; Accounts'!J$18, 'E2 Allocators'!$B$15:$W$15, 0),FALSE)*$F169), 0, VLOOKUP(VLOOKUP($A169, 'E4 TB Allocation Details'!$A$18:$L$205, MATCH("Demand ID", 'E4 TB Allocation Details'!$A$18:$L$18, 0),FALSE), 'E2 Allocators'!$B$15:$W$361, MATCH('O5 Details by Class &amp; Accounts'!J$18, 'E2 Allocators'!$B$15:$W$15, 0),FALSE)*$F169)</f>
        <v>0</v>
      </c>
      <c r="K169" s="1411">
        <f>IF(ISERROR(VLOOKUP(VLOOKUP($A169, 'E4 TB Allocation Details'!$A$18:$L$205, MATCH("Demand ID", 'E4 TB Allocation Details'!$A$18:$L$18, 0),FALSE), 'E2 Allocators'!$B$15:$W$361, MATCH('O5 Details by Class &amp; Accounts'!K$18, 'E2 Allocators'!$B$15:$W$15, 0),FALSE)*$F169), 0, VLOOKUP(VLOOKUP($A169, 'E4 TB Allocation Details'!$A$18:$L$205, MATCH("Demand ID", 'E4 TB Allocation Details'!$A$18:$L$18, 0),FALSE), 'E2 Allocators'!$B$15:$W$361, MATCH('O5 Details by Class &amp; Accounts'!K$18, 'E2 Allocators'!$B$15:$W$15, 0),FALSE)*$F169)</f>
        <v>0</v>
      </c>
      <c r="L169" s="1411">
        <f>IF(ISERROR(VLOOKUP(VLOOKUP($A169, 'E4 TB Allocation Details'!$A$18:$L$205, MATCH("Demand ID", 'E4 TB Allocation Details'!$A$18:$L$18, 0),FALSE), 'E2 Allocators'!$B$15:$W$361, MATCH('O5 Details by Class &amp; Accounts'!L$18, 'E2 Allocators'!$B$15:$W$15, 0),FALSE)*$F169), 0, VLOOKUP(VLOOKUP($A169, 'E4 TB Allocation Details'!$A$18:$L$205, MATCH("Demand ID", 'E4 TB Allocation Details'!$A$18:$L$18, 0),FALSE), 'E2 Allocators'!$B$15:$W$361, MATCH('O5 Details by Class &amp; Accounts'!L$18, 'E2 Allocators'!$B$15:$W$15, 0),FALSE)*$F169)</f>
        <v>0</v>
      </c>
      <c r="M169" s="1411">
        <f>IF(ISERROR(VLOOKUP(VLOOKUP($A169, 'E4 TB Allocation Details'!$A$18:$L$205, MATCH("Demand ID", 'E4 TB Allocation Details'!$A$18:$L$18, 0),FALSE), 'E2 Allocators'!$B$15:$W$361, MATCH('O5 Details by Class &amp; Accounts'!M$18, 'E2 Allocators'!$B$15:$W$15, 0),FALSE)*$F169), 0, VLOOKUP(VLOOKUP($A169, 'E4 TB Allocation Details'!$A$18:$L$205, MATCH("Demand ID", 'E4 TB Allocation Details'!$A$18:$L$18, 0),FALSE), 'E2 Allocators'!$B$15:$W$361, MATCH('O5 Details by Class &amp; Accounts'!M$18, 'E2 Allocators'!$B$15:$W$15, 0),FALSE)*$F169)</f>
        <v>0</v>
      </c>
      <c r="N169" s="1411">
        <f>IF(ISERROR(VLOOKUP(VLOOKUP($A169, 'E4 TB Allocation Details'!$A$18:$L$205, MATCH("Demand ID", 'E4 TB Allocation Details'!$A$18:$L$18, 0),FALSE), 'E2 Allocators'!$B$15:$W$361, MATCH('O5 Details by Class &amp; Accounts'!N$18, 'E2 Allocators'!$B$15:$W$15, 0),FALSE)*$F169), 0, VLOOKUP(VLOOKUP($A169, 'E4 TB Allocation Details'!$A$18:$L$205, MATCH("Demand ID", 'E4 TB Allocation Details'!$A$18:$L$18, 0),FALSE), 'E2 Allocators'!$B$15:$W$361, MATCH('O5 Details by Class &amp; Accounts'!N$18, 'E2 Allocators'!$B$15:$W$15, 0),FALSE)*$F169)</f>
        <v>0</v>
      </c>
      <c r="O169" s="1411">
        <f>IF(ISERROR(VLOOKUP(VLOOKUP($A169, 'E4 TB Allocation Details'!$A$18:$L$205, MATCH("Demand ID", 'E4 TB Allocation Details'!$A$18:$L$18, 0),FALSE), 'E2 Allocators'!$B$15:$W$361, MATCH('O5 Details by Class &amp; Accounts'!O$18, 'E2 Allocators'!$B$15:$W$15, 0),FALSE)*$F169), 0, VLOOKUP(VLOOKUP($A169, 'E4 TB Allocation Details'!$A$18:$L$205, MATCH("Demand ID", 'E4 TB Allocation Details'!$A$18:$L$18, 0),FALSE), 'E2 Allocators'!$B$15:$W$361, MATCH('O5 Details by Class &amp; Accounts'!O$18, 'E2 Allocators'!$B$15:$W$15, 0),FALSE)*$F169)</f>
        <v>0</v>
      </c>
      <c r="P169" s="1411">
        <f>IF(ISERROR(VLOOKUP(VLOOKUP($A169, 'E4 TB Allocation Details'!$A$18:$L$205, MATCH("Demand ID", 'E4 TB Allocation Details'!$A$18:$L$18, 0),FALSE), 'E2 Allocators'!$B$15:$W$361, MATCH('O5 Details by Class &amp; Accounts'!P$18, 'E2 Allocators'!$B$15:$W$15, 0),FALSE)*$F169), 0, VLOOKUP(VLOOKUP($A169, 'E4 TB Allocation Details'!$A$18:$L$205, MATCH("Demand ID", 'E4 TB Allocation Details'!$A$18:$L$18, 0),FALSE), 'E2 Allocators'!$B$15:$W$361, MATCH('O5 Details by Class &amp; Accounts'!P$18, 'E2 Allocators'!$B$15:$W$15, 0),FALSE)*$F169)</f>
        <v>0</v>
      </c>
      <c r="Q169" s="1411">
        <f>IF(ISERROR(VLOOKUP(VLOOKUP($A169, 'E4 TB Allocation Details'!$A$18:$L$205, MATCH("Demand ID", 'E4 TB Allocation Details'!$A$18:$L$18, 0),FALSE), 'E2 Allocators'!$B$15:$W$361, MATCH('O5 Details by Class &amp; Accounts'!Q$18, 'E2 Allocators'!$B$15:$W$15, 0),FALSE)*$F169), 0, VLOOKUP(VLOOKUP($A169, 'E4 TB Allocation Details'!$A$18:$L$205, MATCH("Demand ID", 'E4 TB Allocation Details'!$A$18:$L$18, 0),FALSE), 'E2 Allocators'!$B$15:$W$361, MATCH('O5 Details by Class &amp; Accounts'!Q$18, 'E2 Allocators'!$B$15:$W$15, 0),FALSE)*$F169)</f>
        <v>0</v>
      </c>
      <c r="R169" s="1411">
        <f>IF(ISERROR(VLOOKUP(VLOOKUP($A169, 'E4 TB Allocation Details'!$A$18:$L$205, MATCH("Demand ID", 'E4 TB Allocation Details'!$A$18:$L$18, 0),FALSE), 'E2 Allocators'!$B$15:$W$361, MATCH('O5 Details by Class &amp; Accounts'!R$18, 'E2 Allocators'!$B$15:$W$15, 0),FALSE)*$F169), 0, VLOOKUP(VLOOKUP($A169, 'E4 TB Allocation Details'!$A$18:$L$205, MATCH("Demand ID", 'E4 TB Allocation Details'!$A$18:$L$18, 0),FALSE), 'E2 Allocators'!$B$15:$W$361, MATCH('O5 Details by Class &amp; Accounts'!R$18, 'E2 Allocators'!$B$15:$W$15, 0),FALSE)*$F169)</f>
        <v>0</v>
      </c>
      <c r="S169" s="1411">
        <f>IF(ISERROR(VLOOKUP(VLOOKUP($A169, 'E4 TB Allocation Details'!$A$18:$L$205, MATCH("Demand ID", 'E4 TB Allocation Details'!$A$18:$L$18, 0),FALSE), 'E2 Allocators'!$B$15:$W$361, MATCH('O5 Details by Class &amp; Accounts'!S$18, 'E2 Allocators'!$B$15:$W$15, 0),FALSE)*$F169), 0, VLOOKUP(VLOOKUP($A169, 'E4 TB Allocation Details'!$A$18:$L$205, MATCH("Demand ID", 'E4 TB Allocation Details'!$A$18:$L$18, 0),FALSE), 'E2 Allocators'!$B$15:$W$361, MATCH('O5 Details by Class &amp; Accounts'!S$18, 'E2 Allocators'!$B$15:$W$15, 0),FALSE)*$F169)</f>
        <v>0</v>
      </c>
      <c r="T169" s="1411">
        <f>IF(ISERROR(VLOOKUP(VLOOKUP($A169, 'E4 TB Allocation Details'!$A$18:$L$205, MATCH("Demand ID", 'E4 TB Allocation Details'!$A$18:$L$18, 0),FALSE), 'E2 Allocators'!$B$15:$W$361, MATCH('O5 Details by Class &amp; Accounts'!T$18, 'E2 Allocators'!$B$15:$W$15, 0),FALSE)*$F169), 0, VLOOKUP(VLOOKUP($A169, 'E4 TB Allocation Details'!$A$18:$L$205, MATCH("Demand ID", 'E4 TB Allocation Details'!$A$18:$L$18, 0),FALSE), 'E2 Allocators'!$B$15:$W$361, MATCH('O5 Details by Class &amp; Accounts'!T$18, 'E2 Allocators'!$B$15:$W$15, 0),FALSE)*$F169)</f>
        <v>0</v>
      </c>
      <c r="U169" s="1411">
        <f>IF(ISERROR(VLOOKUP(VLOOKUP($A169, 'E4 TB Allocation Details'!$A$18:$L$205, MATCH("Demand ID", 'E4 TB Allocation Details'!$A$18:$L$18, 0),FALSE), 'E2 Allocators'!$B$15:$W$361, MATCH('O5 Details by Class &amp; Accounts'!U$18, 'E2 Allocators'!$B$15:$W$15, 0),FALSE)*$F169), 0, VLOOKUP(VLOOKUP($A169, 'E4 TB Allocation Details'!$A$18:$L$205, MATCH("Demand ID", 'E4 TB Allocation Details'!$A$18:$L$18, 0),FALSE), 'E2 Allocators'!$B$15:$W$361, MATCH('O5 Details by Class &amp; Accounts'!U$18, 'E2 Allocators'!$B$15:$W$15, 0),FALSE)*$F169)</f>
        <v>0</v>
      </c>
      <c r="V169" s="1411">
        <f>IF(ISERROR(VLOOKUP(VLOOKUP($A169, 'E4 TB Allocation Details'!$A$18:$L$205, MATCH("Demand ID", 'E4 TB Allocation Details'!$A$18:$L$18, 0),FALSE), 'E2 Allocators'!$B$15:$W$361, MATCH('O5 Details by Class &amp; Accounts'!V$18, 'E2 Allocators'!$B$15:$W$15, 0),FALSE)*$F169), 0, VLOOKUP(VLOOKUP($A169, 'E4 TB Allocation Details'!$A$18:$L$205, MATCH("Demand ID", 'E4 TB Allocation Details'!$A$18:$L$18, 0),FALSE), 'E2 Allocators'!$B$15:$W$361, MATCH('O5 Details by Class &amp; Accounts'!V$18, 'E2 Allocators'!$B$15:$W$15, 0),FALSE)*$F169)</f>
        <v>0</v>
      </c>
      <c r="W169" s="1411">
        <f>IF(ISERROR(VLOOKUP(VLOOKUP($A169, 'E4 TB Allocation Details'!$A$18:$L$205, MATCH("Demand ID", 'E4 TB Allocation Details'!$A$18:$L$18, 0),FALSE), 'E2 Allocators'!$B$15:$W$361, MATCH('O5 Details by Class &amp; Accounts'!W$18, 'E2 Allocators'!$B$15:$W$15, 0),FALSE)*$F169), 0, VLOOKUP(VLOOKUP($A169, 'E4 TB Allocation Details'!$A$18:$L$205, MATCH("Demand ID", 'E4 TB Allocation Details'!$A$18:$L$18, 0),FALSE), 'E2 Allocators'!$B$15:$W$361, MATCH('O5 Details by Class &amp; Accounts'!W$18, 'E2 Allocators'!$B$15:$W$15, 0),FALSE)*$F169)</f>
        <v>0</v>
      </c>
      <c r="X169" s="1411">
        <f>IF(ISERROR(VLOOKUP(VLOOKUP($A169, 'E4 TB Allocation Details'!$A$18:$L$205, MATCH("Demand ID", 'E4 TB Allocation Details'!$A$18:$L$18, 0),FALSE), 'E2 Allocators'!$B$15:$W$361, MATCH('O5 Details by Class &amp; Accounts'!X$18, 'E2 Allocators'!$B$15:$W$15, 0),FALSE)*$F169), 0, VLOOKUP(VLOOKUP($A169, 'E4 TB Allocation Details'!$A$18:$L$205, MATCH("Demand ID", 'E4 TB Allocation Details'!$A$18:$L$18, 0),FALSE), 'E2 Allocators'!$B$15:$W$361, MATCH('O5 Details by Class &amp; Accounts'!X$18, 'E2 Allocators'!$B$15:$W$15, 0),FALSE)*$F169)</f>
        <v>0</v>
      </c>
      <c r="Y169" s="1411">
        <f>IF(ISERROR(VLOOKUP(VLOOKUP($A169, 'E4 TB Allocation Details'!$A$18:$L$205, MATCH("Demand ID", 'E4 TB Allocation Details'!$A$18:$L$18, 0),FALSE), 'E2 Allocators'!$B$15:$W$361, MATCH('O5 Details by Class &amp; Accounts'!Y$18, 'E2 Allocators'!$B$15:$W$15, 0),FALSE)*$F169), 0, VLOOKUP(VLOOKUP($A169, 'E4 TB Allocation Details'!$A$18:$L$205, MATCH("Demand ID", 'E4 TB Allocation Details'!$A$18:$L$18, 0),FALSE), 'E2 Allocators'!$B$15:$W$361, MATCH('O5 Details by Class &amp; Accounts'!Y$18, 'E2 Allocators'!$B$15:$W$15, 0),FALSE)*$F169)</f>
        <v>0</v>
      </c>
      <c r="Z169" s="1411">
        <f>IF(ISERROR(VLOOKUP(VLOOKUP($A169, 'E4 TB Allocation Details'!$A$18:$L$205, MATCH("Demand ID", 'E4 TB Allocation Details'!$A$18:$L$18, 0),FALSE), 'E2 Allocators'!$B$15:$W$361, MATCH('O5 Details by Class &amp; Accounts'!Z$18, 'E2 Allocators'!$B$15:$W$15, 0),FALSE)*$F169), 0, VLOOKUP(VLOOKUP($A169, 'E4 TB Allocation Details'!$A$18:$L$205, MATCH("Demand ID", 'E4 TB Allocation Details'!$A$18:$L$18, 0),FALSE), 'E2 Allocators'!$B$15:$W$361, MATCH('O5 Details by Class &amp; Accounts'!Z$18, 'E2 Allocators'!$B$15:$W$15, 0),FALSE)*$F169)</f>
        <v>0</v>
      </c>
      <c r="AA169" s="1411">
        <f>IF(ISERROR(VLOOKUP(VLOOKUP($A169, 'E4 TB Allocation Details'!$A$18:$L$205, MATCH("Demand ID", 'E4 TB Allocation Details'!$A$18:$L$18, 0),FALSE), 'E2 Allocators'!$B$15:$W$361, MATCH('O5 Details by Class &amp; Accounts'!AA$18, 'E2 Allocators'!$B$15:$W$15, 0),FALSE)*$F169), 0, VLOOKUP(VLOOKUP($A169, 'E4 TB Allocation Details'!$A$18:$L$205, MATCH("Demand ID", 'E4 TB Allocation Details'!$A$18:$L$18, 0),FALSE), 'E2 Allocators'!$B$15:$W$361, MATCH('O5 Details by Class &amp; Accounts'!AA$18, 'E2 Allocators'!$B$15:$W$15, 0),FALSE)*$F169)</f>
        <v>0</v>
      </c>
      <c r="AB169" s="1411">
        <f>IF(ISERROR(VLOOKUP(VLOOKUP($A169, 'E4 TB Allocation Details'!$A$18:$L$205, MATCH("Demand ID", 'E4 TB Allocation Details'!$A$18:$L$18, 0),FALSE), 'E2 Allocators'!$B$15:$W$361, MATCH('O5 Details by Class &amp; Accounts'!AB$18, 'E2 Allocators'!$B$15:$W$15, 0),FALSE)*$F169), 0, VLOOKUP(VLOOKUP($A169, 'E4 TB Allocation Details'!$A$18:$L$205, MATCH("Demand ID", 'E4 TB Allocation Details'!$A$18:$L$18, 0),FALSE), 'E2 Allocators'!$B$15:$W$361, MATCH('O5 Details by Class &amp; Accounts'!AB$18, 'E2 Allocators'!$B$15:$W$15, 0),FALSE)*$F169)</f>
        <v>0</v>
      </c>
      <c r="AC169" s="1411">
        <f t="shared" si="40"/>
        <v>0</v>
      </c>
      <c r="AD169" s="1411">
        <f>IF(ISERROR(VLOOKUP(VLOOKUP($A169, 'E4 TB Allocation Details'!$A$18:$L$205, MATCH("Customer ID", 'E4 TB Allocation Details'!$A$18:$L$18, 0),FALSE), 'E2 Allocators'!$B$15:$W$361, MATCH('O5 Details by Class &amp; Accounts'!AD$18, 'E2 Allocators'!$B$15:$W$15, 0),FALSE)*$G169), 0, VLOOKUP(VLOOKUP($A169, 'E4 TB Allocation Details'!$A$18:$L$205, MATCH("Customer ID", 'E4 TB Allocation Details'!$A$18:$L$18, 0),FALSE), 'E2 Allocators'!$B$15:$W$361, MATCH('O5 Details by Class &amp; Accounts'!AD$18, 'E2 Allocators'!$B$15:$W$15, 0),FALSE)*$G169)</f>
        <v>0</v>
      </c>
      <c r="AE169" s="1411">
        <f>IF(ISERROR(VLOOKUP(VLOOKUP($A169, 'E4 TB Allocation Details'!$A$18:$L$205, MATCH("Customer ID", 'E4 TB Allocation Details'!$A$18:$L$18, 0),FALSE), 'E2 Allocators'!$B$15:$W$361, MATCH('O5 Details by Class &amp; Accounts'!AE$18, 'E2 Allocators'!$B$15:$W$15, 0),FALSE)*$G169), 0, VLOOKUP(VLOOKUP($A169, 'E4 TB Allocation Details'!$A$18:$L$205, MATCH("Customer ID", 'E4 TB Allocation Details'!$A$18:$L$18, 0),FALSE), 'E2 Allocators'!$B$15:$W$361, MATCH('O5 Details by Class &amp; Accounts'!AE$18, 'E2 Allocators'!$B$15:$W$15, 0),FALSE)*$G169)</f>
        <v>0</v>
      </c>
      <c r="AF169" s="1411">
        <f>IF(ISERROR(VLOOKUP(VLOOKUP($A169, 'E4 TB Allocation Details'!$A$18:$L$205, MATCH("Customer ID", 'E4 TB Allocation Details'!$A$18:$L$18, 0),FALSE), 'E2 Allocators'!$B$15:$W$361, MATCH('O5 Details by Class &amp; Accounts'!AF$18, 'E2 Allocators'!$B$15:$W$15, 0),FALSE)*$G169), 0, VLOOKUP(VLOOKUP($A169, 'E4 TB Allocation Details'!$A$18:$L$205, MATCH("Customer ID", 'E4 TB Allocation Details'!$A$18:$L$18, 0),FALSE), 'E2 Allocators'!$B$15:$W$361, MATCH('O5 Details by Class &amp; Accounts'!AF$18, 'E2 Allocators'!$B$15:$W$15, 0),FALSE)*$G169)</f>
        <v>0</v>
      </c>
      <c r="AG169" s="1411">
        <f>IF(ISERROR(VLOOKUP(VLOOKUP($A169, 'E4 TB Allocation Details'!$A$18:$L$205, MATCH("Customer ID", 'E4 TB Allocation Details'!$A$18:$L$18, 0),FALSE), 'E2 Allocators'!$B$15:$W$361, MATCH('O5 Details by Class &amp; Accounts'!AG$18, 'E2 Allocators'!$B$15:$W$15, 0),FALSE)*$G169), 0, VLOOKUP(VLOOKUP($A169, 'E4 TB Allocation Details'!$A$18:$L$205, MATCH("Customer ID", 'E4 TB Allocation Details'!$A$18:$L$18, 0),FALSE), 'E2 Allocators'!$B$15:$W$361, MATCH('O5 Details by Class &amp; Accounts'!AG$18, 'E2 Allocators'!$B$15:$W$15, 0),FALSE)*$G169)</f>
        <v>0</v>
      </c>
      <c r="AH169" s="1411">
        <f>IF(ISERROR(VLOOKUP(VLOOKUP($A169, 'E4 TB Allocation Details'!$A$18:$L$205, MATCH("Customer ID", 'E4 TB Allocation Details'!$A$18:$L$18, 0),FALSE), 'E2 Allocators'!$B$15:$W$361, MATCH('O5 Details by Class &amp; Accounts'!AH$18, 'E2 Allocators'!$B$15:$W$15, 0),FALSE)*$G169), 0, VLOOKUP(VLOOKUP($A169, 'E4 TB Allocation Details'!$A$18:$L$205, MATCH("Customer ID", 'E4 TB Allocation Details'!$A$18:$L$18, 0),FALSE), 'E2 Allocators'!$B$15:$W$361, MATCH('O5 Details by Class &amp; Accounts'!AH$18, 'E2 Allocators'!$B$15:$W$15, 0),FALSE)*$G169)</f>
        <v>0</v>
      </c>
      <c r="AI169" s="1411">
        <f>IF(ISERROR(VLOOKUP(VLOOKUP($A169, 'E4 TB Allocation Details'!$A$18:$L$205, MATCH("Customer ID", 'E4 TB Allocation Details'!$A$18:$L$18, 0),FALSE), 'E2 Allocators'!$B$15:$W$361, MATCH('O5 Details by Class &amp; Accounts'!AI$18, 'E2 Allocators'!$B$15:$W$15, 0),FALSE)*$G169), 0, VLOOKUP(VLOOKUP($A169, 'E4 TB Allocation Details'!$A$18:$L$205, MATCH("Customer ID", 'E4 TB Allocation Details'!$A$18:$L$18, 0),FALSE), 'E2 Allocators'!$B$15:$W$361, MATCH('O5 Details by Class &amp; Accounts'!AI$18, 'E2 Allocators'!$B$15:$W$15, 0),FALSE)*$G169)</f>
        <v>0</v>
      </c>
      <c r="AJ169" s="1411">
        <f>IF(ISERROR(VLOOKUP(VLOOKUP($A169, 'E4 TB Allocation Details'!$A$18:$L$205, MATCH("Customer ID", 'E4 TB Allocation Details'!$A$18:$L$18, 0),FALSE), 'E2 Allocators'!$B$15:$W$361, MATCH('O5 Details by Class &amp; Accounts'!AJ$18, 'E2 Allocators'!$B$15:$W$15, 0),FALSE)*$G169), 0, VLOOKUP(VLOOKUP($A169, 'E4 TB Allocation Details'!$A$18:$L$205, MATCH("Customer ID", 'E4 TB Allocation Details'!$A$18:$L$18, 0),FALSE), 'E2 Allocators'!$B$15:$W$361, MATCH('O5 Details by Class &amp; Accounts'!AJ$18, 'E2 Allocators'!$B$15:$W$15, 0),FALSE)*$G169)</f>
        <v>0</v>
      </c>
      <c r="AK169" s="1411">
        <f>IF(ISERROR(VLOOKUP(VLOOKUP($A169, 'E4 TB Allocation Details'!$A$18:$L$205, MATCH("Customer ID", 'E4 TB Allocation Details'!$A$18:$L$18, 0),FALSE), 'E2 Allocators'!$B$15:$W$361, MATCH('O5 Details by Class &amp; Accounts'!AK$18, 'E2 Allocators'!$B$15:$W$15, 0),FALSE)*$G169), 0, VLOOKUP(VLOOKUP($A169, 'E4 TB Allocation Details'!$A$18:$L$205, MATCH("Customer ID", 'E4 TB Allocation Details'!$A$18:$L$18, 0),FALSE), 'E2 Allocators'!$B$15:$W$361, MATCH('O5 Details by Class &amp; Accounts'!AK$18, 'E2 Allocators'!$B$15:$W$15, 0),FALSE)*$G169)</f>
        <v>0</v>
      </c>
      <c r="AL169" s="1411">
        <f>IF(ISERROR(VLOOKUP(VLOOKUP($A169, 'E4 TB Allocation Details'!$A$18:$L$205, MATCH("Customer ID", 'E4 TB Allocation Details'!$A$18:$L$18, 0),FALSE), 'E2 Allocators'!$B$15:$W$361, MATCH('O5 Details by Class &amp; Accounts'!AL$18, 'E2 Allocators'!$B$15:$W$15, 0),FALSE)*$G169), 0, VLOOKUP(VLOOKUP($A169, 'E4 TB Allocation Details'!$A$18:$L$205, MATCH("Customer ID", 'E4 TB Allocation Details'!$A$18:$L$18, 0),FALSE), 'E2 Allocators'!$B$15:$W$361, MATCH('O5 Details by Class &amp; Accounts'!AL$18, 'E2 Allocators'!$B$15:$W$15, 0),FALSE)*$G169)</f>
        <v>0</v>
      </c>
      <c r="AM169" s="1411">
        <f>IF(ISERROR(VLOOKUP(VLOOKUP($A169, 'E4 TB Allocation Details'!$A$18:$L$205, MATCH("Customer ID", 'E4 TB Allocation Details'!$A$18:$L$18, 0),FALSE), 'E2 Allocators'!$B$15:$W$361, MATCH('O5 Details by Class &amp; Accounts'!AM$18, 'E2 Allocators'!$B$15:$W$15, 0),FALSE)*$G169), 0, VLOOKUP(VLOOKUP($A169, 'E4 TB Allocation Details'!$A$18:$L$205, MATCH("Customer ID", 'E4 TB Allocation Details'!$A$18:$L$18, 0),FALSE), 'E2 Allocators'!$B$15:$W$361, MATCH('O5 Details by Class &amp; Accounts'!AM$18, 'E2 Allocators'!$B$15:$W$15, 0),FALSE)*$G169)</f>
        <v>0</v>
      </c>
      <c r="AN169" s="1411">
        <f>IF(ISERROR(VLOOKUP(VLOOKUP($A169, 'E4 TB Allocation Details'!$A$18:$L$205, MATCH("Customer ID", 'E4 TB Allocation Details'!$A$18:$L$18, 0),FALSE), 'E2 Allocators'!$B$15:$W$361, MATCH('O5 Details by Class &amp; Accounts'!AN$18, 'E2 Allocators'!$B$15:$W$15, 0),FALSE)*$G169), 0, VLOOKUP(VLOOKUP($A169, 'E4 TB Allocation Details'!$A$18:$L$205, MATCH("Customer ID", 'E4 TB Allocation Details'!$A$18:$L$18, 0),FALSE), 'E2 Allocators'!$B$15:$W$361, MATCH('O5 Details by Class &amp; Accounts'!AN$18, 'E2 Allocators'!$B$15:$W$15, 0),FALSE)*$G169)</f>
        <v>0</v>
      </c>
      <c r="AO169" s="1411">
        <f>IF(ISERROR(VLOOKUP(VLOOKUP($A169, 'E4 TB Allocation Details'!$A$18:$L$205, MATCH("Customer ID", 'E4 TB Allocation Details'!$A$18:$L$18, 0),FALSE), 'E2 Allocators'!$B$15:$W$361, MATCH('O5 Details by Class &amp; Accounts'!AO$18, 'E2 Allocators'!$B$15:$W$15, 0),FALSE)*$G169), 0, VLOOKUP(VLOOKUP($A169, 'E4 TB Allocation Details'!$A$18:$L$205, MATCH("Customer ID", 'E4 TB Allocation Details'!$A$18:$L$18, 0),FALSE), 'E2 Allocators'!$B$15:$W$361, MATCH('O5 Details by Class &amp; Accounts'!AO$18, 'E2 Allocators'!$B$15:$W$15, 0),FALSE)*$G169)</f>
        <v>0</v>
      </c>
      <c r="AP169" s="1411">
        <f>IF(ISERROR(VLOOKUP(VLOOKUP($A169, 'E4 TB Allocation Details'!$A$18:$L$205, MATCH("Customer ID", 'E4 TB Allocation Details'!$A$18:$L$18, 0),FALSE), 'E2 Allocators'!$B$15:$W$361, MATCH('O5 Details by Class &amp; Accounts'!AP$18, 'E2 Allocators'!$B$15:$W$15, 0),FALSE)*$G169), 0, VLOOKUP(VLOOKUP($A169, 'E4 TB Allocation Details'!$A$18:$L$205, MATCH("Customer ID", 'E4 TB Allocation Details'!$A$18:$L$18, 0),FALSE), 'E2 Allocators'!$B$15:$W$361, MATCH('O5 Details by Class &amp; Accounts'!AP$18, 'E2 Allocators'!$B$15:$W$15, 0),FALSE)*$G169)</f>
        <v>0</v>
      </c>
      <c r="AQ169" s="1411">
        <f>IF(ISERROR(VLOOKUP(VLOOKUP($A169, 'E4 TB Allocation Details'!$A$18:$L$205, MATCH("Customer ID", 'E4 TB Allocation Details'!$A$18:$L$18, 0),FALSE), 'E2 Allocators'!$B$15:$W$361, MATCH('O5 Details by Class &amp; Accounts'!AQ$18, 'E2 Allocators'!$B$15:$W$15, 0),FALSE)*$G169), 0, VLOOKUP(VLOOKUP($A169, 'E4 TB Allocation Details'!$A$18:$L$205, MATCH("Customer ID", 'E4 TB Allocation Details'!$A$18:$L$18, 0),FALSE), 'E2 Allocators'!$B$15:$W$361, MATCH('O5 Details by Class &amp; Accounts'!AQ$18, 'E2 Allocators'!$B$15:$W$15, 0),FALSE)*$G169)</f>
        <v>0</v>
      </c>
      <c r="AR169" s="1411">
        <f>IF(ISERROR(VLOOKUP(VLOOKUP($A169, 'E4 TB Allocation Details'!$A$18:$L$205, MATCH("Customer ID", 'E4 TB Allocation Details'!$A$18:$L$18, 0),FALSE), 'E2 Allocators'!$B$15:$W$361, MATCH('O5 Details by Class &amp; Accounts'!AR$18, 'E2 Allocators'!$B$15:$W$15, 0),FALSE)*$G169), 0, VLOOKUP(VLOOKUP($A169, 'E4 TB Allocation Details'!$A$18:$L$205, MATCH("Customer ID", 'E4 TB Allocation Details'!$A$18:$L$18, 0),FALSE), 'E2 Allocators'!$B$15:$W$361, MATCH('O5 Details by Class &amp; Accounts'!AR$18, 'E2 Allocators'!$B$15:$W$15, 0),FALSE)*$G169)</f>
        <v>0</v>
      </c>
      <c r="AS169" s="1411">
        <f>IF(ISERROR(VLOOKUP(VLOOKUP($A169, 'E4 TB Allocation Details'!$A$18:$L$205, MATCH("Customer ID", 'E4 TB Allocation Details'!$A$18:$L$18, 0),FALSE), 'E2 Allocators'!$B$15:$W$361, MATCH('O5 Details by Class &amp; Accounts'!AS$18, 'E2 Allocators'!$B$15:$W$15, 0),FALSE)*$G169), 0, VLOOKUP(VLOOKUP($A169, 'E4 TB Allocation Details'!$A$18:$L$205, MATCH("Customer ID", 'E4 TB Allocation Details'!$A$18:$L$18, 0),FALSE), 'E2 Allocators'!$B$15:$W$361, MATCH('O5 Details by Class &amp; Accounts'!AS$18, 'E2 Allocators'!$B$15:$W$15, 0),FALSE)*$G169)</f>
        <v>0</v>
      </c>
      <c r="AT169" s="1411">
        <f>IF(ISERROR(VLOOKUP(VLOOKUP($A169, 'E4 TB Allocation Details'!$A$18:$L$205, MATCH("Customer ID", 'E4 TB Allocation Details'!$A$18:$L$18, 0),FALSE), 'E2 Allocators'!$B$15:$W$361, MATCH('O5 Details by Class &amp; Accounts'!AT$18, 'E2 Allocators'!$B$15:$W$15, 0),FALSE)*$G169), 0, VLOOKUP(VLOOKUP($A169, 'E4 TB Allocation Details'!$A$18:$L$205, MATCH("Customer ID", 'E4 TB Allocation Details'!$A$18:$L$18, 0),FALSE), 'E2 Allocators'!$B$15:$W$361, MATCH('O5 Details by Class &amp; Accounts'!AT$18, 'E2 Allocators'!$B$15:$W$15, 0),FALSE)*$G169)</f>
        <v>0</v>
      </c>
      <c r="AU169" s="1411">
        <f>IF(ISERROR(VLOOKUP(VLOOKUP($A169, 'E4 TB Allocation Details'!$A$18:$L$205, MATCH("Customer ID", 'E4 TB Allocation Details'!$A$18:$L$18, 0),FALSE), 'E2 Allocators'!$B$15:$W$361, MATCH('O5 Details by Class &amp; Accounts'!AU$18, 'E2 Allocators'!$B$15:$W$15, 0),FALSE)*$G169), 0, VLOOKUP(VLOOKUP($A169, 'E4 TB Allocation Details'!$A$18:$L$205, MATCH("Customer ID", 'E4 TB Allocation Details'!$A$18:$L$18, 0),FALSE), 'E2 Allocators'!$B$15:$W$361, MATCH('O5 Details by Class &amp; Accounts'!AU$18, 'E2 Allocators'!$B$15:$W$15, 0),FALSE)*$G169)</f>
        <v>0</v>
      </c>
      <c r="AV169" s="1411">
        <f>IF(ISERROR(VLOOKUP(VLOOKUP($A169, 'E4 TB Allocation Details'!$A$18:$L$205, MATCH("Customer ID", 'E4 TB Allocation Details'!$A$18:$L$18, 0),FALSE), 'E2 Allocators'!$B$15:$W$361, MATCH('O5 Details by Class &amp; Accounts'!AV$18, 'E2 Allocators'!$B$15:$W$15, 0),FALSE)*$G169), 0, VLOOKUP(VLOOKUP($A169, 'E4 TB Allocation Details'!$A$18:$L$205, MATCH("Customer ID", 'E4 TB Allocation Details'!$A$18:$L$18, 0),FALSE), 'E2 Allocators'!$B$15:$W$361, MATCH('O5 Details by Class &amp; Accounts'!AV$18, 'E2 Allocators'!$B$15:$W$15, 0),FALSE)*$G169)</f>
        <v>0</v>
      </c>
      <c r="AW169" s="1411">
        <f>IF(ISERROR(VLOOKUP(VLOOKUP($A169, 'E4 TB Allocation Details'!$A$18:$L$205, MATCH("Customer ID", 'E4 TB Allocation Details'!$A$18:$L$18, 0),FALSE), 'E2 Allocators'!$B$15:$W$361, MATCH('O5 Details by Class &amp; Accounts'!AW$18, 'E2 Allocators'!$B$15:$W$15, 0),FALSE)*$G169), 0, VLOOKUP(VLOOKUP($A169, 'E4 TB Allocation Details'!$A$18:$L$205, MATCH("Customer ID", 'E4 TB Allocation Details'!$A$18:$L$18, 0),FALSE), 'E2 Allocators'!$B$15:$W$361, MATCH('O5 Details by Class &amp; Accounts'!AW$18, 'E2 Allocators'!$B$15:$W$15, 0),FALSE)*$G169)</f>
        <v>0</v>
      </c>
      <c r="AX169" s="1411">
        <f t="shared" si="44"/>
        <v>0</v>
      </c>
      <c r="AY169" s="1411">
        <f>IF(ISERROR(VLOOKUP(VLOOKUP($A169, 'E4 TB Allocation Details'!$A$18:$L$205, MATCH("Misc ID", 'E4 TB Allocation Details'!$A$18:$L$18, 0),FALSE), 'E2 Allocators'!$B$15:$W$361, MATCH('O5 Details by Class &amp; Accounts'!AY$18, 'E2 Allocators'!$B$15:$W$15, 0),FALSE)*$E169), 0, VLOOKUP(VLOOKUP($A169, 'E4 TB Allocation Details'!$A$18:$L$205, MATCH("Misc ID", 'E4 TB Allocation Details'!$A$18:$L$18, 0),FALSE), 'E2 Allocators'!$B$15:$W$361, MATCH('O5 Details by Class &amp; Accounts'!AY$18, 'E2 Allocators'!$B$15:$W$15, 0),FALSE)*$E169)</f>
        <v>0</v>
      </c>
      <c r="AZ169" s="1411">
        <f>IF(ISERROR(VLOOKUP(VLOOKUP($A169, 'E4 TB Allocation Details'!$A$18:$L$205, MATCH("Misc ID", 'E4 TB Allocation Details'!$A$18:$L$18, 0),FALSE), 'E2 Allocators'!$B$15:$W$361, MATCH('O5 Details by Class &amp; Accounts'!AZ$18, 'E2 Allocators'!$B$15:$W$15, 0),FALSE)*$E169), 0, VLOOKUP(VLOOKUP($A169, 'E4 TB Allocation Details'!$A$18:$L$205, MATCH("Misc ID", 'E4 TB Allocation Details'!$A$18:$L$18, 0),FALSE), 'E2 Allocators'!$B$15:$W$361, MATCH('O5 Details by Class &amp; Accounts'!AZ$18, 'E2 Allocators'!$B$15:$W$15, 0),FALSE)*$E169)</f>
        <v>0</v>
      </c>
      <c r="BA169" s="1411">
        <f>IF(ISERROR(VLOOKUP(VLOOKUP($A169, 'E4 TB Allocation Details'!$A$18:$L$205, MATCH("Misc ID", 'E4 TB Allocation Details'!$A$18:$L$18, 0),FALSE), 'E2 Allocators'!$B$15:$W$361, MATCH('O5 Details by Class &amp; Accounts'!BA$18, 'E2 Allocators'!$B$15:$W$15, 0),FALSE)*$E169), 0, VLOOKUP(VLOOKUP($A169, 'E4 TB Allocation Details'!$A$18:$L$205, MATCH("Misc ID", 'E4 TB Allocation Details'!$A$18:$L$18, 0),FALSE), 'E2 Allocators'!$B$15:$W$361, MATCH('O5 Details by Class &amp; Accounts'!BA$18, 'E2 Allocators'!$B$15:$W$15, 0),FALSE)*$E169)</f>
        <v>0</v>
      </c>
      <c r="BB169" s="1411">
        <f>IF(ISERROR(VLOOKUP(VLOOKUP($A169, 'E4 TB Allocation Details'!$A$18:$L$205, MATCH("Misc ID", 'E4 TB Allocation Details'!$A$18:$L$18, 0),FALSE), 'E2 Allocators'!$B$15:$W$361, MATCH('O5 Details by Class &amp; Accounts'!BB$18, 'E2 Allocators'!$B$15:$W$15, 0),FALSE)*$E169), 0, VLOOKUP(VLOOKUP($A169, 'E4 TB Allocation Details'!$A$18:$L$205, MATCH("Misc ID", 'E4 TB Allocation Details'!$A$18:$L$18, 0),FALSE), 'E2 Allocators'!$B$15:$W$361, MATCH('O5 Details by Class &amp; Accounts'!BB$18, 'E2 Allocators'!$B$15:$W$15, 0),FALSE)*$E169)</f>
        <v>0</v>
      </c>
      <c r="BC169" s="1411">
        <f>IF(ISERROR(VLOOKUP(VLOOKUP($A169, 'E4 TB Allocation Details'!$A$18:$L$205, MATCH("Misc ID", 'E4 TB Allocation Details'!$A$18:$L$18, 0),FALSE), 'E2 Allocators'!$B$15:$W$361, MATCH('O5 Details by Class &amp; Accounts'!BC$18, 'E2 Allocators'!$B$15:$W$15, 0),FALSE)*$E169), 0, VLOOKUP(VLOOKUP($A169, 'E4 TB Allocation Details'!$A$18:$L$205, MATCH("Misc ID", 'E4 TB Allocation Details'!$A$18:$L$18, 0),FALSE), 'E2 Allocators'!$B$15:$W$361, MATCH('O5 Details by Class &amp; Accounts'!BC$18, 'E2 Allocators'!$B$15:$W$15, 0),FALSE)*$E169)</f>
        <v>0</v>
      </c>
      <c r="BD169" s="1411">
        <f>IF(ISERROR(VLOOKUP(VLOOKUP($A169, 'E4 TB Allocation Details'!$A$18:$L$205, MATCH("Misc ID", 'E4 TB Allocation Details'!$A$18:$L$18, 0),FALSE), 'E2 Allocators'!$B$15:$W$361, MATCH('O5 Details by Class &amp; Accounts'!BD$18, 'E2 Allocators'!$B$15:$W$15, 0),FALSE)*$E169), 0, VLOOKUP(VLOOKUP($A169, 'E4 TB Allocation Details'!$A$18:$L$205, MATCH("Misc ID", 'E4 TB Allocation Details'!$A$18:$L$18, 0),FALSE), 'E2 Allocators'!$B$15:$W$361, MATCH('O5 Details by Class &amp; Accounts'!BD$18, 'E2 Allocators'!$B$15:$W$15, 0),FALSE)*$E169)</f>
        <v>0</v>
      </c>
      <c r="BE169" s="1411">
        <f>IF(ISERROR(VLOOKUP(VLOOKUP($A169, 'E4 TB Allocation Details'!$A$18:$L$205, MATCH("Misc ID", 'E4 TB Allocation Details'!$A$18:$L$18, 0),FALSE), 'E2 Allocators'!$B$15:$W$361, MATCH('O5 Details by Class &amp; Accounts'!BE$18, 'E2 Allocators'!$B$15:$W$15, 0),FALSE)*$E169), 0, VLOOKUP(VLOOKUP($A169, 'E4 TB Allocation Details'!$A$18:$L$205, MATCH("Misc ID", 'E4 TB Allocation Details'!$A$18:$L$18, 0),FALSE), 'E2 Allocators'!$B$15:$W$361, MATCH('O5 Details by Class &amp; Accounts'!BE$18, 'E2 Allocators'!$B$15:$W$15, 0),FALSE)*$E169)</f>
        <v>0</v>
      </c>
      <c r="BF169" s="1411">
        <f>IF(ISERROR(VLOOKUP(VLOOKUP($A169, 'E4 TB Allocation Details'!$A$18:$L$205, MATCH("Misc ID", 'E4 TB Allocation Details'!$A$18:$L$18, 0),FALSE), 'E2 Allocators'!$B$15:$W$361, MATCH('O5 Details by Class &amp; Accounts'!BF$18, 'E2 Allocators'!$B$15:$W$15, 0),FALSE)*$E169), 0, VLOOKUP(VLOOKUP($A169, 'E4 TB Allocation Details'!$A$18:$L$205, MATCH("Misc ID", 'E4 TB Allocation Details'!$A$18:$L$18, 0),FALSE), 'E2 Allocators'!$B$15:$W$361, MATCH('O5 Details by Class &amp; Accounts'!BF$18, 'E2 Allocators'!$B$15:$W$15, 0),FALSE)*$E169)</f>
        <v>0</v>
      </c>
      <c r="BG169" s="1411">
        <f>IF(ISERROR(VLOOKUP(VLOOKUP($A169, 'E4 TB Allocation Details'!$A$18:$L$205, MATCH("Misc ID", 'E4 TB Allocation Details'!$A$18:$L$18, 0),FALSE), 'E2 Allocators'!$B$15:$W$361, MATCH('O5 Details by Class &amp; Accounts'!BG$18, 'E2 Allocators'!$B$15:$W$15, 0),FALSE)*$E169), 0, VLOOKUP(VLOOKUP($A169, 'E4 TB Allocation Details'!$A$18:$L$205, MATCH("Misc ID", 'E4 TB Allocation Details'!$A$18:$L$18, 0),FALSE), 'E2 Allocators'!$B$15:$W$361, MATCH('O5 Details by Class &amp; Accounts'!BG$18, 'E2 Allocators'!$B$15:$W$15, 0),FALSE)*$E169)</f>
        <v>0</v>
      </c>
      <c r="BH169" s="1411">
        <f>IF(ISERROR(VLOOKUP(VLOOKUP($A169, 'E4 TB Allocation Details'!$A$18:$L$205, MATCH("Misc ID", 'E4 TB Allocation Details'!$A$18:$L$18, 0),FALSE), 'E2 Allocators'!$B$15:$W$361, MATCH('O5 Details by Class &amp; Accounts'!BH$18, 'E2 Allocators'!$B$15:$W$15, 0),FALSE)*$E169), 0, VLOOKUP(VLOOKUP($A169, 'E4 TB Allocation Details'!$A$18:$L$205, MATCH("Misc ID", 'E4 TB Allocation Details'!$A$18:$L$18, 0),FALSE), 'E2 Allocators'!$B$15:$W$361, MATCH('O5 Details by Class &amp; Accounts'!BH$18, 'E2 Allocators'!$B$15:$W$15, 0),FALSE)*$E169)</f>
        <v>0</v>
      </c>
      <c r="BI169" s="1411">
        <f>IF(ISERROR(VLOOKUP(VLOOKUP($A169, 'E4 TB Allocation Details'!$A$18:$L$205, MATCH("Misc ID", 'E4 TB Allocation Details'!$A$18:$L$18, 0),FALSE), 'E2 Allocators'!$B$15:$W$361, MATCH('O5 Details by Class &amp; Accounts'!BI$18, 'E2 Allocators'!$B$15:$W$15, 0),FALSE)*$E169), 0, VLOOKUP(VLOOKUP($A169, 'E4 TB Allocation Details'!$A$18:$L$205, MATCH("Misc ID", 'E4 TB Allocation Details'!$A$18:$L$18, 0),FALSE), 'E2 Allocators'!$B$15:$W$361, MATCH('O5 Details by Class &amp; Accounts'!BI$18, 'E2 Allocators'!$B$15:$W$15, 0),FALSE)*$E169)</f>
        <v>0</v>
      </c>
      <c r="BJ169" s="1411">
        <f>IF(ISERROR(VLOOKUP(VLOOKUP($A169, 'E4 TB Allocation Details'!$A$18:$L$205, MATCH("Misc ID", 'E4 TB Allocation Details'!$A$18:$L$18, 0),FALSE), 'E2 Allocators'!$B$15:$W$361, MATCH('O5 Details by Class &amp; Accounts'!BJ$18, 'E2 Allocators'!$B$15:$W$15, 0),FALSE)*$E169), 0, VLOOKUP(VLOOKUP($A169, 'E4 TB Allocation Details'!$A$18:$L$205, MATCH("Misc ID", 'E4 TB Allocation Details'!$A$18:$L$18, 0),FALSE), 'E2 Allocators'!$B$15:$W$361, MATCH('O5 Details by Class &amp; Accounts'!BJ$18, 'E2 Allocators'!$B$15:$W$15, 0),FALSE)*$E169)</f>
        <v>0</v>
      </c>
      <c r="BK169" s="1411">
        <f>IF(ISERROR(VLOOKUP(VLOOKUP($A169, 'E4 TB Allocation Details'!$A$18:$L$205, MATCH("Misc ID", 'E4 TB Allocation Details'!$A$18:$L$18, 0),FALSE), 'E2 Allocators'!$B$15:$W$361, MATCH('O5 Details by Class &amp; Accounts'!BK$18, 'E2 Allocators'!$B$15:$W$15, 0),FALSE)*$E169), 0, VLOOKUP(VLOOKUP($A169, 'E4 TB Allocation Details'!$A$18:$L$205, MATCH("Misc ID", 'E4 TB Allocation Details'!$A$18:$L$18, 0),FALSE), 'E2 Allocators'!$B$15:$W$361, MATCH('O5 Details by Class &amp; Accounts'!BK$18, 'E2 Allocators'!$B$15:$W$15, 0),FALSE)*$E169)</f>
        <v>0</v>
      </c>
      <c r="BL169" s="1411">
        <f>IF(ISERROR(VLOOKUP(VLOOKUP($A169, 'E4 TB Allocation Details'!$A$18:$L$205, MATCH("Misc ID", 'E4 TB Allocation Details'!$A$18:$L$18, 0),FALSE), 'E2 Allocators'!$B$15:$W$361, MATCH('O5 Details by Class &amp; Accounts'!BL$18, 'E2 Allocators'!$B$15:$W$15, 0),FALSE)*$E169), 0, VLOOKUP(VLOOKUP($A169, 'E4 TB Allocation Details'!$A$18:$L$205, MATCH("Misc ID", 'E4 TB Allocation Details'!$A$18:$L$18, 0),FALSE), 'E2 Allocators'!$B$15:$W$361, MATCH('O5 Details by Class &amp; Accounts'!BL$18, 'E2 Allocators'!$B$15:$W$15, 0),FALSE)*$E169)</f>
        <v>0</v>
      </c>
      <c r="BM169" s="1411">
        <f>IF(ISERROR(VLOOKUP(VLOOKUP($A169, 'E4 TB Allocation Details'!$A$18:$L$205, MATCH("Misc ID", 'E4 TB Allocation Details'!$A$18:$L$18, 0),FALSE), 'E2 Allocators'!$B$15:$W$361, MATCH('O5 Details by Class &amp; Accounts'!BM$18, 'E2 Allocators'!$B$15:$W$15, 0),FALSE)*$E169), 0, VLOOKUP(VLOOKUP($A169, 'E4 TB Allocation Details'!$A$18:$L$205, MATCH("Misc ID", 'E4 TB Allocation Details'!$A$18:$L$18, 0),FALSE), 'E2 Allocators'!$B$15:$W$361, MATCH('O5 Details by Class &amp; Accounts'!BM$18, 'E2 Allocators'!$B$15:$W$15, 0),FALSE)*$E169)</f>
        <v>0</v>
      </c>
      <c r="BN169" s="1411">
        <f>IF(ISERROR(VLOOKUP(VLOOKUP($A169, 'E4 TB Allocation Details'!$A$18:$L$205, MATCH("Misc ID", 'E4 TB Allocation Details'!$A$18:$L$18, 0),FALSE), 'E2 Allocators'!$B$15:$W$361, MATCH('O5 Details by Class &amp; Accounts'!BN$18, 'E2 Allocators'!$B$15:$W$15, 0),FALSE)*$E169), 0, VLOOKUP(VLOOKUP($A169, 'E4 TB Allocation Details'!$A$18:$L$205, MATCH("Misc ID", 'E4 TB Allocation Details'!$A$18:$L$18, 0),FALSE), 'E2 Allocators'!$B$15:$W$361, MATCH('O5 Details by Class &amp; Accounts'!BN$18, 'E2 Allocators'!$B$15:$W$15, 0),FALSE)*$E169)</f>
        <v>0</v>
      </c>
      <c r="BO169" s="1411">
        <f>IF(ISERROR(VLOOKUP(VLOOKUP($A169, 'E4 TB Allocation Details'!$A$18:$L$205, MATCH("Misc ID", 'E4 TB Allocation Details'!$A$18:$L$18, 0),FALSE), 'E2 Allocators'!$B$15:$W$361, MATCH('O5 Details by Class &amp; Accounts'!BO$18, 'E2 Allocators'!$B$15:$W$15, 0),FALSE)*$E169), 0, VLOOKUP(VLOOKUP($A169, 'E4 TB Allocation Details'!$A$18:$L$205, MATCH("Misc ID", 'E4 TB Allocation Details'!$A$18:$L$18, 0),FALSE), 'E2 Allocators'!$B$15:$W$361, MATCH('O5 Details by Class &amp; Accounts'!BO$18, 'E2 Allocators'!$B$15:$W$15, 0),FALSE)*$E169)</f>
        <v>0</v>
      </c>
      <c r="BP169" s="1411">
        <f>IF(ISERROR(VLOOKUP(VLOOKUP($A169, 'E4 TB Allocation Details'!$A$18:$L$205, MATCH("Misc ID", 'E4 TB Allocation Details'!$A$18:$L$18, 0),FALSE), 'E2 Allocators'!$B$15:$W$361, MATCH('O5 Details by Class &amp; Accounts'!BP$18, 'E2 Allocators'!$B$15:$W$15, 0),FALSE)*$E169), 0, VLOOKUP(VLOOKUP($A169, 'E4 TB Allocation Details'!$A$18:$L$205, MATCH("Misc ID", 'E4 TB Allocation Details'!$A$18:$L$18, 0),FALSE), 'E2 Allocators'!$B$15:$W$361, MATCH('O5 Details by Class &amp; Accounts'!BP$18, 'E2 Allocators'!$B$15:$W$15, 0),FALSE)*$E169)</f>
        <v>0</v>
      </c>
      <c r="BQ169" s="1411">
        <f>IF(ISERROR(VLOOKUP(VLOOKUP($A169, 'E4 TB Allocation Details'!$A$18:$L$205, MATCH("Misc ID", 'E4 TB Allocation Details'!$A$18:$L$18, 0),FALSE), 'E2 Allocators'!$B$15:$W$361, MATCH('O5 Details by Class &amp; Accounts'!BQ$18, 'E2 Allocators'!$B$15:$W$15, 0),FALSE)*$E169), 0, VLOOKUP(VLOOKUP($A169, 'E4 TB Allocation Details'!$A$18:$L$205, MATCH("Misc ID", 'E4 TB Allocation Details'!$A$18:$L$18, 0),FALSE), 'E2 Allocators'!$B$15:$W$361, MATCH('O5 Details by Class &amp; Accounts'!BQ$18, 'E2 Allocators'!$B$15:$W$15, 0),FALSE)*$E169)</f>
        <v>0</v>
      </c>
      <c r="BR169" s="1411">
        <f>IF(ISERROR(VLOOKUP(VLOOKUP($A169, 'E4 TB Allocation Details'!$A$18:$L$205, MATCH("Misc ID", 'E4 TB Allocation Details'!$A$18:$L$18, 0),FALSE), 'E2 Allocators'!$B$15:$W$361, MATCH('O5 Details by Class &amp; Accounts'!BR$18, 'E2 Allocators'!$B$15:$W$15, 0),FALSE)*$E169), 0, VLOOKUP(VLOOKUP($A169, 'E4 TB Allocation Details'!$A$18:$L$205, MATCH("Misc ID", 'E4 TB Allocation Details'!$A$18:$L$18, 0),FALSE), 'E2 Allocators'!$B$15:$W$361, MATCH('O5 Details by Class &amp; Accounts'!BR$18, 'E2 Allocators'!$B$15:$W$15, 0),FALSE)*$E169)</f>
        <v>0</v>
      </c>
      <c r="BS169" s="1411">
        <f t="shared" si="41"/>
        <v>0</v>
      </c>
      <c r="BT169" s="1411">
        <f>IF(ISERROR(VLOOKUP(VLOOKUP($A169, 'E4 TB Allocation Details'!$A$18:$L$205, MATCH("A &amp; G ID", 'E4 TB Allocation Details'!$A$18:$L$18, 0),FALSE), 'E2 Allocators'!$B$15:$W$361, MATCH('O5 Details by Class &amp; Accounts'!BT$18, 'E2 Allocators'!$B$15:$W$15, 0),FALSE)*$E169), 0, VLOOKUP(VLOOKUP($A169, 'E4 TB Allocation Details'!$A$18:$L$205, MATCH("A &amp; G ID", 'E4 TB Allocation Details'!$A$18:$L$18, 0),FALSE), 'E2 Allocators'!$B$15:$W$361, MATCH('O5 Details by Class &amp; Accounts'!BT$18, 'E2 Allocators'!$B$15:$W$15, 0),FALSE)*$E169)</f>
        <v>0</v>
      </c>
      <c r="BU169" s="1411">
        <f>IF(ISERROR(VLOOKUP(VLOOKUP($A169, 'E4 TB Allocation Details'!$A$18:$L$205, MATCH("A &amp; G ID", 'E4 TB Allocation Details'!$A$18:$L$18, 0),FALSE), 'E2 Allocators'!$B$15:$W$361, MATCH('O5 Details by Class &amp; Accounts'!BU$18, 'E2 Allocators'!$B$15:$W$15, 0),FALSE)*$E169), 0, VLOOKUP(VLOOKUP($A169, 'E4 TB Allocation Details'!$A$18:$L$205, MATCH("A &amp; G ID", 'E4 TB Allocation Details'!$A$18:$L$18, 0),FALSE), 'E2 Allocators'!$B$15:$W$361, MATCH('O5 Details by Class &amp; Accounts'!BU$18, 'E2 Allocators'!$B$15:$W$15, 0),FALSE)*$E169)</f>
        <v>0</v>
      </c>
      <c r="BV169" s="1411">
        <f>IF(ISERROR(VLOOKUP(VLOOKUP($A169, 'E4 TB Allocation Details'!$A$18:$L$205, MATCH("A &amp; G ID", 'E4 TB Allocation Details'!$A$18:$L$18, 0),FALSE), 'E2 Allocators'!$B$15:$W$361, MATCH('O5 Details by Class &amp; Accounts'!BV$18, 'E2 Allocators'!$B$15:$W$15, 0),FALSE)*$E169), 0, VLOOKUP(VLOOKUP($A169, 'E4 TB Allocation Details'!$A$18:$L$205, MATCH("A &amp; G ID", 'E4 TB Allocation Details'!$A$18:$L$18, 0),FALSE), 'E2 Allocators'!$B$15:$W$361, MATCH('O5 Details by Class &amp; Accounts'!BV$18, 'E2 Allocators'!$B$15:$W$15, 0),FALSE)*$E169)</f>
        <v>0</v>
      </c>
      <c r="BW169" s="1411">
        <f>IF(ISERROR(VLOOKUP(VLOOKUP($A169, 'E4 TB Allocation Details'!$A$18:$L$205, MATCH("A &amp; G ID", 'E4 TB Allocation Details'!$A$18:$L$18, 0),FALSE), 'E2 Allocators'!$B$15:$W$361, MATCH('O5 Details by Class &amp; Accounts'!BW$18, 'E2 Allocators'!$B$15:$W$15, 0),FALSE)*$E169), 0, VLOOKUP(VLOOKUP($A169, 'E4 TB Allocation Details'!$A$18:$L$205, MATCH("A &amp; G ID", 'E4 TB Allocation Details'!$A$18:$L$18, 0),FALSE), 'E2 Allocators'!$B$15:$W$361, MATCH('O5 Details by Class &amp; Accounts'!BW$18, 'E2 Allocators'!$B$15:$W$15, 0),FALSE)*$E169)</f>
        <v>0</v>
      </c>
      <c r="BX169" s="1411">
        <f>IF(ISERROR(VLOOKUP(VLOOKUP($A169, 'E4 TB Allocation Details'!$A$18:$L$205, MATCH("A &amp; G ID", 'E4 TB Allocation Details'!$A$18:$L$18, 0),FALSE), 'E2 Allocators'!$B$15:$W$361, MATCH('O5 Details by Class &amp; Accounts'!BX$18, 'E2 Allocators'!$B$15:$W$15, 0),FALSE)*$E169), 0, VLOOKUP(VLOOKUP($A169, 'E4 TB Allocation Details'!$A$18:$L$205, MATCH("A &amp; G ID", 'E4 TB Allocation Details'!$A$18:$L$18, 0),FALSE), 'E2 Allocators'!$B$15:$W$361, MATCH('O5 Details by Class &amp; Accounts'!BX$18, 'E2 Allocators'!$B$15:$W$15, 0),FALSE)*$E169)</f>
        <v>0</v>
      </c>
      <c r="BY169" s="1411">
        <f>IF(ISERROR(VLOOKUP(VLOOKUP($A169, 'E4 TB Allocation Details'!$A$18:$L$205, MATCH("A &amp; G ID", 'E4 TB Allocation Details'!$A$18:$L$18, 0),FALSE), 'E2 Allocators'!$B$15:$W$361, MATCH('O5 Details by Class &amp; Accounts'!BY$18, 'E2 Allocators'!$B$15:$W$15, 0),FALSE)*$E169), 0, VLOOKUP(VLOOKUP($A169, 'E4 TB Allocation Details'!$A$18:$L$205, MATCH("A &amp; G ID", 'E4 TB Allocation Details'!$A$18:$L$18, 0),FALSE), 'E2 Allocators'!$B$15:$W$361, MATCH('O5 Details by Class &amp; Accounts'!BY$18, 'E2 Allocators'!$B$15:$W$15, 0),FALSE)*$E169)</f>
        <v>0</v>
      </c>
      <c r="BZ169" s="1411">
        <f>IF(ISERROR(VLOOKUP(VLOOKUP($A169, 'E4 TB Allocation Details'!$A$18:$L$205, MATCH("A &amp; G ID", 'E4 TB Allocation Details'!$A$18:$L$18, 0),FALSE), 'E2 Allocators'!$B$15:$W$361, MATCH('O5 Details by Class &amp; Accounts'!BZ$18, 'E2 Allocators'!$B$15:$W$15, 0),FALSE)*$E169), 0, VLOOKUP(VLOOKUP($A169, 'E4 TB Allocation Details'!$A$18:$L$205, MATCH("A &amp; G ID", 'E4 TB Allocation Details'!$A$18:$L$18, 0),FALSE), 'E2 Allocators'!$B$15:$W$361, MATCH('O5 Details by Class &amp; Accounts'!BZ$18, 'E2 Allocators'!$B$15:$W$15, 0),FALSE)*$E169)</f>
        <v>0</v>
      </c>
      <c r="CA169" s="1411">
        <f>IF(ISERROR(VLOOKUP(VLOOKUP($A169, 'E4 TB Allocation Details'!$A$18:$L$205, MATCH("A &amp; G ID", 'E4 TB Allocation Details'!$A$18:$L$18, 0),FALSE), 'E2 Allocators'!$B$15:$W$361, MATCH('O5 Details by Class &amp; Accounts'!CA$18, 'E2 Allocators'!$B$15:$W$15, 0),FALSE)*$E169), 0, VLOOKUP(VLOOKUP($A169, 'E4 TB Allocation Details'!$A$18:$L$205, MATCH("A &amp; G ID", 'E4 TB Allocation Details'!$A$18:$L$18, 0),FALSE), 'E2 Allocators'!$B$15:$W$361, MATCH('O5 Details by Class &amp; Accounts'!CA$18, 'E2 Allocators'!$B$15:$W$15, 0),FALSE)*$E169)</f>
        <v>0</v>
      </c>
      <c r="CB169" s="1411">
        <f>IF(ISERROR(VLOOKUP(VLOOKUP($A169, 'E4 TB Allocation Details'!$A$18:$L$205, MATCH("A &amp; G ID", 'E4 TB Allocation Details'!$A$18:$L$18, 0),FALSE), 'E2 Allocators'!$B$15:$W$361, MATCH('O5 Details by Class &amp; Accounts'!CB$18, 'E2 Allocators'!$B$15:$W$15, 0),FALSE)*$E169), 0, VLOOKUP(VLOOKUP($A169, 'E4 TB Allocation Details'!$A$18:$L$205, MATCH("A &amp; G ID", 'E4 TB Allocation Details'!$A$18:$L$18, 0),FALSE), 'E2 Allocators'!$B$15:$W$361, MATCH('O5 Details by Class &amp; Accounts'!CB$18, 'E2 Allocators'!$B$15:$W$15, 0),FALSE)*$E169)</f>
        <v>0</v>
      </c>
      <c r="CC169" s="1411">
        <f>IF(ISERROR(VLOOKUP(VLOOKUP($A169, 'E4 TB Allocation Details'!$A$18:$L$205, MATCH("A &amp; G ID", 'E4 TB Allocation Details'!$A$18:$L$18, 0),FALSE), 'E2 Allocators'!$B$15:$W$361, MATCH('O5 Details by Class &amp; Accounts'!CC$18, 'E2 Allocators'!$B$15:$W$15, 0),FALSE)*$E169), 0, VLOOKUP(VLOOKUP($A169, 'E4 TB Allocation Details'!$A$18:$L$205, MATCH("A &amp; G ID", 'E4 TB Allocation Details'!$A$18:$L$18, 0),FALSE), 'E2 Allocators'!$B$15:$W$361, MATCH('O5 Details by Class &amp; Accounts'!CC$18, 'E2 Allocators'!$B$15:$W$15, 0),FALSE)*$E169)</f>
        <v>0</v>
      </c>
      <c r="CD169" s="1411">
        <f>IF(ISERROR(VLOOKUP(VLOOKUP($A169, 'E4 TB Allocation Details'!$A$18:$L$205, MATCH("A &amp; G ID", 'E4 TB Allocation Details'!$A$18:$L$18, 0),FALSE), 'E2 Allocators'!$B$15:$W$361, MATCH('O5 Details by Class &amp; Accounts'!CD$18, 'E2 Allocators'!$B$15:$W$15, 0),FALSE)*$E169), 0, VLOOKUP(VLOOKUP($A169, 'E4 TB Allocation Details'!$A$18:$L$205, MATCH("A &amp; G ID", 'E4 TB Allocation Details'!$A$18:$L$18, 0),FALSE), 'E2 Allocators'!$B$15:$W$361, MATCH('O5 Details by Class &amp; Accounts'!CD$18, 'E2 Allocators'!$B$15:$W$15, 0),FALSE)*$E169)</f>
        <v>0</v>
      </c>
      <c r="CE169" s="1411">
        <f>IF(ISERROR(VLOOKUP(VLOOKUP($A169, 'E4 TB Allocation Details'!$A$18:$L$205, MATCH("A &amp; G ID", 'E4 TB Allocation Details'!$A$18:$L$18, 0),FALSE), 'E2 Allocators'!$B$15:$W$361, MATCH('O5 Details by Class &amp; Accounts'!CE$18, 'E2 Allocators'!$B$15:$W$15, 0),FALSE)*$E169), 0, VLOOKUP(VLOOKUP($A169, 'E4 TB Allocation Details'!$A$18:$L$205, MATCH("A &amp; G ID", 'E4 TB Allocation Details'!$A$18:$L$18, 0),FALSE), 'E2 Allocators'!$B$15:$W$361, MATCH('O5 Details by Class &amp; Accounts'!CE$18, 'E2 Allocators'!$B$15:$W$15, 0),FALSE)*$E169)</f>
        <v>0</v>
      </c>
      <c r="CF169" s="1411">
        <f>IF(ISERROR(VLOOKUP(VLOOKUP($A169, 'E4 TB Allocation Details'!$A$18:$L$205, MATCH("A &amp; G ID", 'E4 TB Allocation Details'!$A$18:$L$18, 0),FALSE), 'E2 Allocators'!$B$15:$W$361, MATCH('O5 Details by Class &amp; Accounts'!CF$18, 'E2 Allocators'!$B$15:$W$15, 0),FALSE)*$E169), 0, VLOOKUP(VLOOKUP($A169, 'E4 TB Allocation Details'!$A$18:$L$205, MATCH("A &amp; G ID", 'E4 TB Allocation Details'!$A$18:$L$18, 0),FALSE), 'E2 Allocators'!$B$15:$W$361, MATCH('O5 Details by Class &amp; Accounts'!CF$18, 'E2 Allocators'!$B$15:$W$15, 0),FALSE)*$E169)</f>
        <v>0</v>
      </c>
      <c r="CG169" s="1411">
        <f>IF(ISERROR(VLOOKUP(VLOOKUP($A169, 'E4 TB Allocation Details'!$A$18:$L$205, MATCH("A &amp; G ID", 'E4 TB Allocation Details'!$A$18:$L$18, 0),FALSE), 'E2 Allocators'!$B$15:$W$361, MATCH('O5 Details by Class &amp; Accounts'!CG$18, 'E2 Allocators'!$B$15:$W$15, 0),FALSE)*$E169), 0, VLOOKUP(VLOOKUP($A169, 'E4 TB Allocation Details'!$A$18:$L$205, MATCH("A &amp; G ID", 'E4 TB Allocation Details'!$A$18:$L$18, 0),FALSE), 'E2 Allocators'!$B$15:$W$361, MATCH('O5 Details by Class &amp; Accounts'!CG$18, 'E2 Allocators'!$B$15:$W$15, 0),FALSE)*$E169)</f>
        <v>0</v>
      </c>
      <c r="CH169" s="1411">
        <f>IF(ISERROR(VLOOKUP(VLOOKUP($A169, 'E4 TB Allocation Details'!$A$18:$L$205, MATCH("A &amp; G ID", 'E4 TB Allocation Details'!$A$18:$L$18, 0),FALSE), 'E2 Allocators'!$B$15:$W$361, MATCH('O5 Details by Class &amp; Accounts'!CH$18, 'E2 Allocators'!$B$15:$W$15, 0),FALSE)*$E169), 0, VLOOKUP(VLOOKUP($A169, 'E4 TB Allocation Details'!$A$18:$L$205, MATCH("A &amp; G ID", 'E4 TB Allocation Details'!$A$18:$L$18, 0),FALSE), 'E2 Allocators'!$B$15:$W$361, MATCH('O5 Details by Class &amp; Accounts'!CH$18, 'E2 Allocators'!$B$15:$W$15, 0),FALSE)*$E169)</f>
        <v>0</v>
      </c>
      <c r="CI169" s="1411">
        <f>IF(ISERROR(VLOOKUP(VLOOKUP($A169, 'E4 TB Allocation Details'!$A$18:$L$205, MATCH("A &amp; G ID", 'E4 TB Allocation Details'!$A$18:$L$18, 0),FALSE), 'E2 Allocators'!$B$15:$W$361, MATCH('O5 Details by Class &amp; Accounts'!CI$18, 'E2 Allocators'!$B$15:$W$15, 0),FALSE)*$E169), 0, VLOOKUP(VLOOKUP($A169, 'E4 TB Allocation Details'!$A$18:$L$205, MATCH("A &amp; G ID", 'E4 TB Allocation Details'!$A$18:$L$18, 0),FALSE), 'E2 Allocators'!$B$15:$W$361, MATCH('O5 Details by Class &amp; Accounts'!CI$18, 'E2 Allocators'!$B$15:$W$15, 0),FALSE)*$E169)</f>
        <v>0</v>
      </c>
      <c r="CJ169" s="1411">
        <f>IF(ISERROR(VLOOKUP(VLOOKUP($A169, 'E4 TB Allocation Details'!$A$18:$L$205, MATCH("A &amp; G ID", 'E4 TB Allocation Details'!$A$18:$L$18, 0),FALSE), 'E2 Allocators'!$B$15:$W$361, MATCH('O5 Details by Class &amp; Accounts'!CJ$18, 'E2 Allocators'!$B$15:$W$15, 0),FALSE)*$E169), 0, VLOOKUP(VLOOKUP($A169, 'E4 TB Allocation Details'!$A$18:$L$205, MATCH("A &amp; G ID", 'E4 TB Allocation Details'!$A$18:$L$18, 0),FALSE), 'E2 Allocators'!$B$15:$W$361, MATCH('O5 Details by Class &amp; Accounts'!CJ$18, 'E2 Allocators'!$B$15:$W$15, 0),FALSE)*$E169)</f>
        <v>0</v>
      </c>
      <c r="CK169" s="1411">
        <f>IF(ISERROR(VLOOKUP(VLOOKUP($A169, 'E4 TB Allocation Details'!$A$18:$L$205, MATCH("A &amp; G ID", 'E4 TB Allocation Details'!$A$18:$L$18, 0),FALSE), 'E2 Allocators'!$B$15:$W$361, MATCH('O5 Details by Class &amp; Accounts'!CK$18, 'E2 Allocators'!$B$15:$W$15, 0),FALSE)*$E169), 0, VLOOKUP(VLOOKUP($A169, 'E4 TB Allocation Details'!$A$18:$L$205, MATCH("A &amp; G ID", 'E4 TB Allocation Details'!$A$18:$L$18, 0),FALSE), 'E2 Allocators'!$B$15:$W$361, MATCH('O5 Details by Class &amp; Accounts'!CK$18, 'E2 Allocators'!$B$15:$W$15, 0),FALSE)*$E169)</f>
        <v>0</v>
      </c>
      <c r="CL169" s="1411">
        <f>IF(ISERROR(VLOOKUP(VLOOKUP($A169, 'E4 TB Allocation Details'!$A$18:$L$205, MATCH("A &amp; G ID", 'E4 TB Allocation Details'!$A$18:$L$18, 0),FALSE), 'E2 Allocators'!$B$15:$W$361, MATCH('O5 Details by Class &amp; Accounts'!CL$18, 'E2 Allocators'!$B$15:$W$15, 0),FALSE)*$E169), 0, VLOOKUP(VLOOKUP($A169, 'E4 TB Allocation Details'!$A$18:$L$205, MATCH("A &amp; G ID", 'E4 TB Allocation Details'!$A$18:$L$18, 0),FALSE), 'E2 Allocators'!$B$15:$W$361, MATCH('O5 Details by Class &amp; Accounts'!CL$18, 'E2 Allocators'!$B$15:$W$15, 0),FALSE)*$E169)</f>
        <v>0</v>
      </c>
      <c r="CM169" s="1411">
        <f>IF(ISERROR(VLOOKUP(VLOOKUP($A169, 'E4 TB Allocation Details'!$A$18:$L$205, MATCH("A &amp; G ID", 'E4 TB Allocation Details'!$A$18:$L$18, 0),FALSE), 'E2 Allocators'!$B$15:$W$361, MATCH('O5 Details by Class &amp; Accounts'!CM$18, 'E2 Allocators'!$B$15:$W$15, 0),FALSE)*$E169), 0, VLOOKUP(VLOOKUP($A169, 'E4 TB Allocation Details'!$A$18:$L$205, MATCH("A &amp; G ID", 'E4 TB Allocation Details'!$A$18:$L$18, 0),FALSE), 'E2 Allocators'!$B$15:$W$361, MATCH('O5 Details by Class &amp; Accounts'!CM$18, 'E2 Allocators'!$B$15:$W$15, 0),FALSE)*$E169)</f>
        <v>0</v>
      </c>
      <c r="CN169" s="1411">
        <f t="shared" si="42"/>
        <v>0</v>
      </c>
      <c r="CO169" s="1791">
        <f t="shared" si="43"/>
        <v>0</v>
      </c>
      <c r="CQ169" s="2086" t="s">
        <v>1471</v>
      </c>
    </row>
    <row r="170" spans="1:95" s="80" customFormat="1" ht="25.5">
      <c r="A170" s="1169">
        <v>5425</v>
      </c>
      <c r="B170" s="451" t="s">
        <v>1504</v>
      </c>
      <c r="C170" s="1788">
        <f>IF(ISERROR(VLOOKUP($A170,'I3 TB Data'!$A$23:$H$458,MATCH('O5 Details by Class &amp; Accounts'!$C$18, 'I3 TB Data'!$A$23:$H$23,0),0)), 0, VLOOKUP($A170,'I3 TB Data'!$A$23:$H$458,MATCH('O5 Details by Class &amp; Accounts'!$C$18,'I3 TB Data'!$A$23:$H$23,0),0))</f>
        <v>0</v>
      </c>
      <c r="D170" s="1789"/>
      <c r="E170" s="1788">
        <f t="shared" si="37"/>
        <v>0</v>
      </c>
      <c r="F170" s="1790"/>
      <c r="G170" s="1790"/>
      <c r="H170" s="1411">
        <f t="shared" si="39"/>
        <v>0</v>
      </c>
      <c r="I170" s="1411">
        <f>IF(ISERROR(VLOOKUP(VLOOKUP($A170, 'E4 TB Allocation Details'!$A$18:$L$205, MATCH("Demand ID", 'E4 TB Allocation Details'!$A$18:$L$18, 0),FALSE), 'E2 Allocators'!$B$15:$W$361, MATCH('O5 Details by Class &amp; Accounts'!I$18, 'E2 Allocators'!$B$15:$W$15, 0),FALSE)*$F170), 0, VLOOKUP(VLOOKUP($A170, 'E4 TB Allocation Details'!$A$18:$L$205, MATCH("Demand ID", 'E4 TB Allocation Details'!$A$18:$L$18, 0),FALSE), 'E2 Allocators'!$B$15:$W$361, MATCH('O5 Details by Class &amp; Accounts'!I$18, 'E2 Allocators'!$B$15:$W$15, 0),FALSE)*$F170)</f>
        <v>0</v>
      </c>
      <c r="J170" s="1411">
        <f>IF(ISERROR(VLOOKUP(VLOOKUP($A170, 'E4 TB Allocation Details'!$A$18:$L$205, MATCH("Demand ID", 'E4 TB Allocation Details'!$A$18:$L$18, 0),FALSE), 'E2 Allocators'!$B$15:$W$361, MATCH('O5 Details by Class &amp; Accounts'!J$18, 'E2 Allocators'!$B$15:$W$15, 0),FALSE)*$F170), 0, VLOOKUP(VLOOKUP($A170, 'E4 TB Allocation Details'!$A$18:$L$205, MATCH("Demand ID", 'E4 TB Allocation Details'!$A$18:$L$18, 0),FALSE), 'E2 Allocators'!$B$15:$W$361, MATCH('O5 Details by Class &amp; Accounts'!J$18, 'E2 Allocators'!$B$15:$W$15, 0),FALSE)*$F170)</f>
        <v>0</v>
      </c>
      <c r="K170" s="1411">
        <f>IF(ISERROR(VLOOKUP(VLOOKUP($A170, 'E4 TB Allocation Details'!$A$18:$L$205, MATCH("Demand ID", 'E4 TB Allocation Details'!$A$18:$L$18, 0),FALSE), 'E2 Allocators'!$B$15:$W$361, MATCH('O5 Details by Class &amp; Accounts'!K$18, 'E2 Allocators'!$B$15:$W$15, 0),FALSE)*$F170), 0, VLOOKUP(VLOOKUP($A170, 'E4 TB Allocation Details'!$A$18:$L$205, MATCH("Demand ID", 'E4 TB Allocation Details'!$A$18:$L$18, 0),FALSE), 'E2 Allocators'!$B$15:$W$361, MATCH('O5 Details by Class &amp; Accounts'!K$18, 'E2 Allocators'!$B$15:$W$15, 0),FALSE)*$F170)</f>
        <v>0</v>
      </c>
      <c r="L170" s="1411">
        <f>IF(ISERROR(VLOOKUP(VLOOKUP($A170, 'E4 TB Allocation Details'!$A$18:$L$205, MATCH("Demand ID", 'E4 TB Allocation Details'!$A$18:$L$18, 0),FALSE), 'E2 Allocators'!$B$15:$W$361, MATCH('O5 Details by Class &amp; Accounts'!L$18, 'E2 Allocators'!$B$15:$W$15, 0),FALSE)*$F170), 0, VLOOKUP(VLOOKUP($A170, 'E4 TB Allocation Details'!$A$18:$L$205, MATCH("Demand ID", 'E4 TB Allocation Details'!$A$18:$L$18, 0),FALSE), 'E2 Allocators'!$B$15:$W$361, MATCH('O5 Details by Class &amp; Accounts'!L$18, 'E2 Allocators'!$B$15:$W$15, 0),FALSE)*$F170)</f>
        <v>0</v>
      </c>
      <c r="M170" s="1411">
        <f>IF(ISERROR(VLOOKUP(VLOOKUP($A170, 'E4 TB Allocation Details'!$A$18:$L$205, MATCH("Demand ID", 'E4 TB Allocation Details'!$A$18:$L$18, 0),FALSE), 'E2 Allocators'!$B$15:$W$361, MATCH('O5 Details by Class &amp; Accounts'!M$18, 'E2 Allocators'!$B$15:$W$15, 0),FALSE)*$F170), 0, VLOOKUP(VLOOKUP($A170, 'E4 TB Allocation Details'!$A$18:$L$205, MATCH("Demand ID", 'E4 TB Allocation Details'!$A$18:$L$18, 0),FALSE), 'E2 Allocators'!$B$15:$W$361, MATCH('O5 Details by Class &amp; Accounts'!M$18, 'E2 Allocators'!$B$15:$W$15, 0),FALSE)*$F170)</f>
        <v>0</v>
      </c>
      <c r="N170" s="1411">
        <f>IF(ISERROR(VLOOKUP(VLOOKUP($A170, 'E4 TB Allocation Details'!$A$18:$L$205, MATCH("Demand ID", 'E4 TB Allocation Details'!$A$18:$L$18, 0),FALSE), 'E2 Allocators'!$B$15:$W$361, MATCH('O5 Details by Class &amp; Accounts'!N$18, 'E2 Allocators'!$B$15:$W$15, 0),FALSE)*$F170), 0, VLOOKUP(VLOOKUP($A170, 'E4 TB Allocation Details'!$A$18:$L$205, MATCH("Demand ID", 'E4 TB Allocation Details'!$A$18:$L$18, 0),FALSE), 'E2 Allocators'!$B$15:$W$361, MATCH('O5 Details by Class &amp; Accounts'!N$18, 'E2 Allocators'!$B$15:$W$15, 0),FALSE)*$F170)</f>
        <v>0</v>
      </c>
      <c r="O170" s="1411">
        <f>IF(ISERROR(VLOOKUP(VLOOKUP($A170, 'E4 TB Allocation Details'!$A$18:$L$205, MATCH("Demand ID", 'E4 TB Allocation Details'!$A$18:$L$18, 0),FALSE), 'E2 Allocators'!$B$15:$W$361, MATCH('O5 Details by Class &amp; Accounts'!O$18, 'E2 Allocators'!$B$15:$W$15, 0),FALSE)*$F170), 0, VLOOKUP(VLOOKUP($A170, 'E4 TB Allocation Details'!$A$18:$L$205, MATCH("Demand ID", 'E4 TB Allocation Details'!$A$18:$L$18, 0),FALSE), 'E2 Allocators'!$B$15:$W$361, MATCH('O5 Details by Class &amp; Accounts'!O$18, 'E2 Allocators'!$B$15:$W$15, 0),FALSE)*$F170)</f>
        <v>0</v>
      </c>
      <c r="P170" s="1411">
        <f>IF(ISERROR(VLOOKUP(VLOOKUP($A170, 'E4 TB Allocation Details'!$A$18:$L$205, MATCH("Demand ID", 'E4 TB Allocation Details'!$A$18:$L$18, 0),FALSE), 'E2 Allocators'!$B$15:$W$361, MATCH('O5 Details by Class &amp; Accounts'!P$18, 'E2 Allocators'!$B$15:$W$15, 0),FALSE)*$F170), 0, VLOOKUP(VLOOKUP($A170, 'E4 TB Allocation Details'!$A$18:$L$205, MATCH("Demand ID", 'E4 TB Allocation Details'!$A$18:$L$18, 0),FALSE), 'E2 Allocators'!$B$15:$W$361, MATCH('O5 Details by Class &amp; Accounts'!P$18, 'E2 Allocators'!$B$15:$W$15, 0),FALSE)*$F170)</f>
        <v>0</v>
      </c>
      <c r="Q170" s="1411">
        <f>IF(ISERROR(VLOOKUP(VLOOKUP($A170, 'E4 TB Allocation Details'!$A$18:$L$205, MATCH("Demand ID", 'E4 TB Allocation Details'!$A$18:$L$18, 0),FALSE), 'E2 Allocators'!$B$15:$W$361, MATCH('O5 Details by Class &amp; Accounts'!Q$18, 'E2 Allocators'!$B$15:$W$15, 0),FALSE)*$F170), 0, VLOOKUP(VLOOKUP($A170, 'E4 TB Allocation Details'!$A$18:$L$205, MATCH("Demand ID", 'E4 TB Allocation Details'!$A$18:$L$18, 0),FALSE), 'E2 Allocators'!$B$15:$W$361, MATCH('O5 Details by Class &amp; Accounts'!Q$18, 'E2 Allocators'!$B$15:$W$15, 0),FALSE)*$F170)</f>
        <v>0</v>
      </c>
      <c r="R170" s="1411">
        <f>IF(ISERROR(VLOOKUP(VLOOKUP($A170, 'E4 TB Allocation Details'!$A$18:$L$205, MATCH("Demand ID", 'E4 TB Allocation Details'!$A$18:$L$18, 0),FALSE), 'E2 Allocators'!$B$15:$W$361, MATCH('O5 Details by Class &amp; Accounts'!R$18, 'E2 Allocators'!$B$15:$W$15, 0),FALSE)*$F170), 0, VLOOKUP(VLOOKUP($A170, 'E4 TB Allocation Details'!$A$18:$L$205, MATCH("Demand ID", 'E4 TB Allocation Details'!$A$18:$L$18, 0),FALSE), 'E2 Allocators'!$B$15:$W$361, MATCH('O5 Details by Class &amp; Accounts'!R$18, 'E2 Allocators'!$B$15:$W$15, 0),FALSE)*$F170)</f>
        <v>0</v>
      </c>
      <c r="S170" s="1411">
        <f>IF(ISERROR(VLOOKUP(VLOOKUP($A170, 'E4 TB Allocation Details'!$A$18:$L$205, MATCH("Demand ID", 'E4 TB Allocation Details'!$A$18:$L$18, 0),FALSE), 'E2 Allocators'!$B$15:$W$361, MATCH('O5 Details by Class &amp; Accounts'!S$18, 'E2 Allocators'!$B$15:$W$15, 0),FALSE)*$F170), 0, VLOOKUP(VLOOKUP($A170, 'E4 TB Allocation Details'!$A$18:$L$205, MATCH("Demand ID", 'E4 TB Allocation Details'!$A$18:$L$18, 0),FALSE), 'E2 Allocators'!$B$15:$W$361, MATCH('O5 Details by Class &amp; Accounts'!S$18, 'E2 Allocators'!$B$15:$W$15, 0),FALSE)*$F170)</f>
        <v>0</v>
      </c>
      <c r="T170" s="1411">
        <f>IF(ISERROR(VLOOKUP(VLOOKUP($A170, 'E4 TB Allocation Details'!$A$18:$L$205, MATCH("Demand ID", 'E4 TB Allocation Details'!$A$18:$L$18, 0),FALSE), 'E2 Allocators'!$B$15:$W$361, MATCH('O5 Details by Class &amp; Accounts'!T$18, 'E2 Allocators'!$B$15:$W$15, 0),FALSE)*$F170), 0, VLOOKUP(VLOOKUP($A170, 'E4 TB Allocation Details'!$A$18:$L$205, MATCH("Demand ID", 'E4 TB Allocation Details'!$A$18:$L$18, 0),FALSE), 'E2 Allocators'!$B$15:$W$361, MATCH('O5 Details by Class &amp; Accounts'!T$18, 'E2 Allocators'!$B$15:$W$15, 0),FALSE)*$F170)</f>
        <v>0</v>
      </c>
      <c r="U170" s="1411">
        <f>IF(ISERROR(VLOOKUP(VLOOKUP($A170, 'E4 TB Allocation Details'!$A$18:$L$205, MATCH("Demand ID", 'E4 TB Allocation Details'!$A$18:$L$18, 0),FALSE), 'E2 Allocators'!$B$15:$W$361, MATCH('O5 Details by Class &amp; Accounts'!U$18, 'E2 Allocators'!$B$15:$W$15, 0),FALSE)*$F170), 0, VLOOKUP(VLOOKUP($A170, 'E4 TB Allocation Details'!$A$18:$L$205, MATCH("Demand ID", 'E4 TB Allocation Details'!$A$18:$L$18, 0),FALSE), 'E2 Allocators'!$B$15:$W$361, MATCH('O5 Details by Class &amp; Accounts'!U$18, 'E2 Allocators'!$B$15:$W$15, 0),FALSE)*$F170)</f>
        <v>0</v>
      </c>
      <c r="V170" s="1411">
        <f>IF(ISERROR(VLOOKUP(VLOOKUP($A170, 'E4 TB Allocation Details'!$A$18:$L$205, MATCH("Demand ID", 'E4 TB Allocation Details'!$A$18:$L$18, 0),FALSE), 'E2 Allocators'!$B$15:$W$361, MATCH('O5 Details by Class &amp; Accounts'!V$18, 'E2 Allocators'!$B$15:$W$15, 0),FALSE)*$F170), 0, VLOOKUP(VLOOKUP($A170, 'E4 TB Allocation Details'!$A$18:$L$205, MATCH("Demand ID", 'E4 TB Allocation Details'!$A$18:$L$18, 0),FALSE), 'E2 Allocators'!$B$15:$W$361, MATCH('O5 Details by Class &amp; Accounts'!V$18, 'E2 Allocators'!$B$15:$W$15, 0),FALSE)*$F170)</f>
        <v>0</v>
      </c>
      <c r="W170" s="1411">
        <f>IF(ISERROR(VLOOKUP(VLOOKUP($A170, 'E4 TB Allocation Details'!$A$18:$L$205, MATCH("Demand ID", 'E4 TB Allocation Details'!$A$18:$L$18, 0),FALSE), 'E2 Allocators'!$B$15:$W$361, MATCH('O5 Details by Class &amp; Accounts'!W$18, 'E2 Allocators'!$B$15:$W$15, 0),FALSE)*$F170), 0, VLOOKUP(VLOOKUP($A170, 'E4 TB Allocation Details'!$A$18:$L$205, MATCH("Demand ID", 'E4 TB Allocation Details'!$A$18:$L$18, 0),FALSE), 'E2 Allocators'!$B$15:$W$361, MATCH('O5 Details by Class &amp; Accounts'!W$18, 'E2 Allocators'!$B$15:$W$15, 0),FALSE)*$F170)</f>
        <v>0</v>
      </c>
      <c r="X170" s="1411">
        <f>IF(ISERROR(VLOOKUP(VLOOKUP($A170, 'E4 TB Allocation Details'!$A$18:$L$205, MATCH("Demand ID", 'E4 TB Allocation Details'!$A$18:$L$18, 0),FALSE), 'E2 Allocators'!$B$15:$W$361, MATCH('O5 Details by Class &amp; Accounts'!X$18, 'E2 Allocators'!$B$15:$W$15, 0),FALSE)*$F170), 0, VLOOKUP(VLOOKUP($A170, 'E4 TB Allocation Details'!$A$18:$L$205, MATCH("Demand ID", 'E4 TB Allocation Details'!$A$18:$L$18, 0),FALSE), 'E2 Allocators'!$B$15:$W$361, MATCH('O5 Details by Class &amp; Accounts'!X$18, 'E2 Allocators'!$B$15:$W$15, 0),FALSE)*$F170)</f>
        <v>0</v>
      </c>
      <c r="Y170" s="1411">
        <f>IF(ISERROR(VLOOKUP(VLOOKUP($A170, 'E4 TB Allocation Details'!$A$18:$L$205, MATCH("Demand ID", 'E4 TB Allocation Details'!$A$18:$L$18, 0),FALSE), 'E2 Allocators'!$B$15:$W$361, MATCH('O5 Details by Class &amp; Accounts'!Y$18, 'E2 Allocators'!$B$15:$W$15, 0),FALSE)*$F170), 0, VLOOKUP(VLOOKUP($A170, 'E4 TB Allocation Details'!$A$18:$L$205, MATCH("Demand ID", 'E4 TB Allocation Details'!$A$18:$L$18, 0),FALSE), 'E2 Allocators'!$B$15:$W$361, MATCH('O5 Details by Class &amp; Accounts'!Y$18, 'E2 Allocators'!$B$15:$W$15, 0),FALSE)*$F170)</f>
        <v>0</v>
      </c>
      <c r="Z170" s="1411">
        <f>IF(ISERROR(VLOOKUP(VLOOKUP($A170, 'E4 TB Allocation Details'!$A$18:$L$205, MATCH("Demand ID", 'E4 TB Allocation Details'!$A$18:$L$18, 0),FALSE), 'E2 Allocators'!$B$15:$W$361, MATCH('O5 Details by Class &amp; Accounts'!Z$18, 'E2 Allocators'!$B$15:$W$15, 0),FALSE)*$F170), 0, VLOOKUP(VLOOKUP($A170, 'E4 TB Allocation Details'!$A$18:$L$205, MATCH("Demand ID", 'E4 TB Allocation Details'!$A$18:$L$18, 0),FALSE), 'E2 Allocators'!$B$15:$W$361, MATCH('O5 Details by Class &amp; Accounts'!Z$18, 'E2 Allocators'!$B$15:$W$15, 0),FALSE)*$F170)</f>
        <v>0</v>
      </c>
      <c r="AA170" s="1411">
        <f>IF(ISERROR(VLOOKUP(VLOOKUP($A170, 'E4 TB Allocation Details'!$A$18:$L$205, MATCH("Demand ID", 'E4 TB Allocation Details'!$A$18:$L$18, 0),FALSE), 'E2 Allocators'!$B$15:$W$361, MATCH('O5 Details by Class &amp; Accounts'!AA$18, 'E2 Allocators'!$B$15:$W$15, 0),FALSE)*$F170), 0, VLOOKUP(VLOOKUP($A170, 'E4 TB Allocation Details'!$A$18:$L$205, MATCH("Demand ID", 'E4 TB Allocation Details'!$A$18:$L$18, 0),FALSE), 'E2 Allocators'!$B$15:$W$361, MATCH('O5 Details by Class &amp; Accounts'!AA$18, 'E2 Allocators'!$B$15:$W$15, 0),FALSE)*$F170)</f>
        <v>0</v>
      </c>
      <c r="AB170" s="1411">
        <f>IF(ISERROR(VLOOKUP(VLOOKUP($A170, 'E4 TB Allocation Details'!$A$18:$L$205, MATCH("Demand ID", 'E4 TB Allocation Details'!$A$18:$L$18, 0),FALSE), 'E2 Allocators'!$B$15:$W$361, MATCH('O5 Details by Class &amp; Accounts'!AB$18, 'E2 Allocators'!$B$15:$W$15, 0),FALSE)*$F170), 0, VLOOKUP(VLOOKUP($A170, 'E4 TB Allocation Details'!$A$18:$L$205, MATCH("Demand ID", 'E4 TB Allocation Details'!$A$18:$L$18, 0),FALSE), 'E2 Allocators'!$B$15:$W$361, MATCH('O5 Details by Class &amp; Accounts'!AB$18, 'E2 Allocators'!$B$15:$W$15, 0),FALSE)*$F170)</f>
        <v>0</v>
      </c>
      <c r="AC170" s="1411">
        <f t="shared" si="40"/>
        <v>0</v>
      </c>
      <c r="AD170" s="1411">
        <f>IF(ISERROR(VLOOKUP(VLOOKUP($A170, 'E4 TB Allocation Details'!$A$18:$L$205, MATCH("Customer ID", 'E4 TB Allocation Details'!$A$18:$L$18, 0),FALSE), 'E2 Allocators'!$B$15:$W$361, MATCH('O5 Details by Class &amp; Accounts'!AD$18, 'E2 Allocators'!$B$15:$W$15, 0),FALSE)*$G170), 0, VLOOKUP(VLOOKUP($A170, 'E4 TB Allocation Details'!$A$18:$L$205, MATCH("Customer ID", 'E4 TB Allocation Details'!$A$18:$L$18, 0),FALSE), 'E2 Allocators'!$B$15:$W$361, MATCH('O5 Details by Class &amp; Accounts'!AD$18, 'E2 Allocators'!$B$15:$W$15, 0),FALSE)*$G170)</f>
        <v>0</v>
      </c>
      <c r="AE170" s="1411">
        <f>IF(ISERROR(VLOOKUP(VLOOKUP($A170, 'E4 TB Allocation Details'!$A$18:$L$205, MATCH("Customer ID", 'E4 TB Allocation Details'!$A$18:$L$18, 0),FALSE), 'E2 Allocators'!$B$15:$W$361, MATCH('O5 Details by Class &amp; Accounts'!AE$18, 'E2 Allocators'!$B$15:$W$15, 0),FALSE)*$G170), 0, VLOOKUP(VLOOKUP($A170, 'E4 TB Allocation Details'!$A$18:$L$205, MATCH("Customer ID", 'E4 TB Allocation Details'!$A$18:$L$18, 0),FALSE), 'E2 Allocators'!$B$15:$W$361, MATCH('O5 Details by Class &amp; Accounts'!AE$18, 'E2 Allocators'!$B$15:$W$15, 0),FALSE)*$G170)</f>
        <v>0</v>
      </c>
      <c r="AF170" s="1411">
        <f>IF(ISERROR(VLOOKUP(VLOOKUP($A170, 'E4 TB Allocation Details'!$A$18:$L$205, MATCH("Customer ID", 'E4 TB Allocation Details'!$A$18:$L$18, 0),FALSE), 'E2 Allocators'!$B$15:$W$361, MATCH('O5 Details by Class &amp; Accounts'!AF$18, 'E2 Allocators'!$B$15:$W$15, 0),FALSE)*$G170), 0, VLOOKUP(VLOOKUP($A170, 'E4 TB Allocation Details'!$A$18:$L$205, MATCH("Customer ID", 'E4 TB Allocation Details'!$A$18:$L$18, 0),FALSE), 'E2 Allocators'!$B$15:$W$361, MATCH('O5 Details by Class &amp; Accounts'!AF$18, 'E2 Allocators'!$B$15:$W$15, 0),FALSE)*$G170)</f>
        <v>0</v>
      </c>
      <c r="AG170" s="1411">
        <f>IF(ISERROR(VLOOKUP(VLOOKUP($A170, 'E4 TB Allocation Details'!$A$18:$L$205, MATCH("Customer ID", 'E4 TB Allocation Details'!$A$18:$L$18, 0),FALSE), 'E2 Allocators'!$B$15:$W$361, MATCH('O5 Details by Class &amp; Accounts'!AG$18, 'E2 Allocators'!$B$15:$W$15, 0),FALSE)*$G170), 0, VLOOKUP(VLOOKUP($A170, 'E4 TB Allocation Details'!$A$18:$L$205, MATCH("Customer ID", 'E4 TB Allocation Details'!$A$18:$L$18, 0),FALSE), 'E2 Allocators'!$B$15:$W$361, MATCH('O5 Details by Class &amp; Accounts'!AG$18, 'E2 Allocators'!$B$15:$W$15, 0),FALSE)*$G170)</f>
        <v>0</v>
      </c>
      <c r="AH170" s="1411">
        <f>IF(ISERROR(VLOOKUP(VLOOKUP($A170, 'E4 TB Allocation Details'!$A$18:$L$205, MATCH("Customer ID", 'E4 TB Allocation Details'!$A$18:$L$18, 0),FALSE), 'E2 Allocators'!$B$15:$W$361, MATCH('O5 Details by Class &amp; Accounts'!AH$18, 'E2 Allocators'!$B$15:$W$15, 0),FALSE)*$G170), 0, VLOOKUP(VLOOKUP($A170, 'E4 TB Allocation Details'!$A$18:$L$205, MATCH("Customer ID", 'E4 TB Allocation Details'!$A$18:$L$18, 0),FALSE), 'E2 Allocators'!$B$15:$W$361, MATCH('O5 Details by Class &amp; Accounts'!AH$18, 'E2 Allocators'!$B$15:$W$15, 0),FALSE)*$G170)</f>
        <v>0</v>
      </c>
      <c r="AI170" s="1411">
        <f>IF(ISERROR(VLOOKUP(VLOOKUP($A170, 'E4 TB Allocation Details'!$A$18:$L$205, MATCH("Customer ID", 'E4 TB Allocation Details'!$A$18:$L$18, 0),FALSE), 'E2 Allocators'!$B$15:$W$361, MATCH('O5 Details by Class &amp; Accounts'!AI$18, 'E2 Allocators'!$B$15:$W$15, 0),FALSE)*$G170), 0, VLOOKUP(VLOOKUP($A170, 'E4 TB Allocation Details'!$A$18:$L$205, MATCH("Customer ID", 'E4 TB Allocation Details'!$A$18:$L$18, 0),FALSE), 'E2 Allocators'!$B$15:$W$361, MATCH('O5 Details by Class &amp; Accounts'!AI$18, 'E2 Allocators'!$B$15:$W$15, 0),FALSE)*$G170)</f>
        <v>0</v>
      </c>
      <c r="AJ170" s="1411">
        <f>IF(ISERROR(VLOOKUP(VLOOKUP($A170, 'E4 TB Allocation Details'!$A$18:$L$205, MATCH("Customer ID", 'E4 TB Allocation Details'!$A$18:$L$18, 0),FALSE), 'E2 Allocators'!$B$15:$W$361, MATCH('O5 Details by Class &amp; Accounts'!AJ$18, 'E2 Allocators'!$B$15:$W$15, 0),FALSE)*$G170), 0, VLOOKUP(VLOOKUP($A170, 'E4 TB Allocation Details'!$A$18:$L$205, MATCH("Customer ID", 'E4 TB Allocation Details'!$A$18:$L$18, 0),FALSE), 'E2 Allocators'!$B$15:$W$361, MATCH('O5 Details by Class &amp; Accounts'!AJ$18, 'E2 Allocators'!$B$15:$W$15, 0),FALSE)*$G170)</f>
        <v>0</v>
      </c>
      <c r="AK170" s="1411">
        <f>IF(ISERROR(VLOOKUP(VLOOKUP($A170, 'E4 TB Allocation Details'!$A$18:$L$205, MATCH("Customer ID", 'E4 TB Allocation Details'!$A$18:$L$18, 0),FALSE), 'E2 Allocators'!$B$15:$W$361, MATCH('O5 Details by Class &amp; Accounts'!AK$18, 'E2 Allocators'!$B$15:$W$15, 0),FALSE)*$G170), 0, VLOOKUP(VLOOKUP($A170, 'E4 TB Allocation Details'!$A$18:$L$205, MATCH("Customer ID", 'E4 TB Allocation Details'!$A$18:$L$18, 0),FALSE), 'E2 Allocators'!$B$15:$W$361, MATCH('O5 Details by Class &amp; Accounts'!AK$18, 'E2 Allocators'!$B$15:$W$15, 0),FALSE)*$G170)</f>
        <v>0</v>
      </c>
      <c r="AL170" s="1411">
        <f>IF(ISERROR(VLOOKUP(VLOOKUP($A170, 'E4 TB Allocation Details'!$A$18:$L$205, MATCH("Customer ID", 'E4 TB Allocation Details'!$A$18:$L$18, 0),FALSE), 'E2 Allocators'!$B$15:$W$361, MATCH('O5 Details by Class &amp; Accounts'!AL$18, 'E2 Allocators'!$B$15:$W$15, 0),FALSE)*$G170), 0, VLOOKUP(VLOOKUP($A170, 'E4 TB Allocation Details'!$A$18:$L$205, MATCH("Customer ID", 'E4 TB Allocation Details'!$A$18:$L$18, 0),FALSE), 'E2 Allocators'!$B$15:$W$361, MATCH('O5 Details by Class &amp; Accounts'!AL$18, 'E2 Allocators'!$B$15:$W$15, 0),FALSE)*$G170)</f>
        <v>0</v>
      </c>
      <c r="AM170" s="1411">
        <f>IF(ISERROR(VLOOKUP(VLOOKUP($A170, 'E4 TB Allocation Details'!$A$18:$L$205, MATCH("Customer ID", 'E4 TB Allocation Details'!$A$18:$L$18, 0),FALSE), 'E2 Allocators'!$B$15:$W$361, MATCH('O5 Details by Class &amp; Accounts'!AM$18, 'E2 Allocators'!$B$15:$W$15, 0),FALSE)*$G170), 0, VLOOKUP(VLOOKUP($A170, 'E4 TB Allocation Details'!$A$18:$L$205, MATCH("Customer ID", 'E4 TB Allocation Details'!$A$18:$L$18, 0),FALSE), 'E2 Allocators'!$B$15:$W$361, MATCH('O5 Details by Class &amp; Accounts'!AM$18, 'E2 Allocators'!$B$15:$W$15, 0),FALSE)*$G170)</f>
        <v>0</v>
      </c>
      <c r="AN170" s="1411">
        <f>IF(ISERROR(VLOOKUP(VLOOKUP($A170, 'E4 TB Allocation Details'!$A$18:$L$205, MATCH("Customer ID", 'E4 TB Allocation Details'!$A$18:$L$18, 0),FALSE), 'E2 Allocators'!$B$15:$W$361, MATCH('O5 Details by Class &amp; Accounts'!AN$18, 'E2 Allocators'!$B$15:$W$15, 0),FALSE)*$G170), 0, VLOOKUP(VLOOKUP($A170, 'E4 TB Allocation Details'!$A$18:$L$205, MATCH("Customer ID", 'E4 TB Allocation Details'!$A$18:$L$18, 0),FALSE), 'E2 Allocators'!$B$15:$W$361, MATCH('O5 Details by Class &amp; Accounts'!AN$18, 'E2 Allocators'!$B$15:$W$15, 0),FALSE)*$G170)</f>
        <v>0</v>
      </c>
      <c r="AO170" s="1411">
        <f>IF(ISERROR(VLOOKUP(VLOOKUP($A170, 'E4 TB Allocation Details'!$A$18:$L$205, MATCH("Customer ID", 'E4 TB Allocation Details'!$A$18:$L$18, 0),FALSE), 'E2 Allocators'!$B$15:$W$361, MATCH('O5 Details by Class &amp; Accounts'!AO$18, 'E2 Allocators'!$B$15:$W$15, 0),FALSE)*$G170), 0, VLOOKUP(VLOOKUP($A170, 'E4 TB Allocation Details'!$A$18:$L$205, MATCH("Customer ID", 'E4 TB Allocation Details'!$A$18:$L$18, 0),FALSE), 'E2 Allocators'!$B$15:$W$361, MATCH('O5 Details by Class &amp; Accounts'!AO$18, 'E2 Allocators'!$B$15:$W$15, 0),FALSE)*$G170)</f>
        <v>0</v>
      </c>
      <c r="AP170" s="1411">
        <f>IF(ISERROR(VLOOKUP(VLOOKUP($A170, 'E4 TB Allocation Details'!$A$18:$L$205, MATCH("Customer ID", 'E4 TB Allocation Details'!$A$18:$L$18, 0),FALSE), 'E2 Allocators'!$B$15:$W$361, MATCH('O5 Details by Class &amp; Accounts'!AP$18, 'E2 Allocators'!$B$15:$W$15, 0),FALSE)*$G170), 0, VLOOKUP(VLOOKUP($A170, 'E4 TB Allocation Details'!$A$18:$L$205, MATCH("Customer ID", 'E4 TB Allocation Details'!$A$18:$L$18, 0),FALSE), 'E2 Allocators'!$B$15:$W$361, MATCH('O5 Details by Class &amp; Accounts'!AP$18, 'E2 Allocators'!$B$15:$W$15, 0),FALSE)*$G170)</f>
        <v>0</v>
      </c>
      <c r="AQ170" s="1411">
        <f>IF(ISERROR(VLOOKUP(VLOOKUP($A170, 'E4 TB Allocation Details'!$A$18:$L$205, MATCH("Customer ID", 'E4 TB Allocation Details'!$A$18:$L$18, 0),FALSE), 'E2 Allocators'!$B$15:$W$361, MATCH('O5 Details by Class &amp; Accounts'!AQ$18, 'E2 Allocators'!$B$15:$W$15, 0),FALSE)*$G170), 0, VLOOKUP(VLOOKUP($A170, 'E4 TB Allocation Details'!$A$18:$L$205, MATCH("Customer ID", 'E4 TB Allocation Details'!$A$18:$L$18, 0),FALSE), 'E2 Allocators'!$B$15:$W$361, MATCH('O5 Details by Class &amp; Accounts'!AQ$18, 'E2 Allocators'!$B$15:$W$15, 0),FALSE)*$G170)</f>
        <v>0</v>
      </c>
      <c r="AR170" s="1411">
        <f>IF(ISERROR(VLOOKUP(VLOOKUP($A170, 'E4 TB Allocation Details'!$A$18:$L$205, MATCH("Customer ID", 'E4 TB Allocation Details'!$A$18:$L$18, 0),FALSE), 'E2 Allocators'!$B$15:$W$361, MATCH('O5 Details by Class &amp; Accounts'!AR$18, 'E2 Allocators'!$B$15:$W$15, 0),FALSE)*$G170), 0, VLOOKUP(VLOOKUP($A170, 'E4 TB Allocation Details'!$A$18:$L$205, MATCH("Customer ID", 'E4 TB Allocation Details'!$A$18:$L$18, 0),FALSE), 'E2 Allocators'!$B$15:$W$361, MATCH('O5 Details by Class &amp; Accounts'!AR$18, 'E2 Allocators'!$B$15:$W$15, 0),FALSE)*$G170)</f>
        <v>0</v>
      </c>
      <c r="AS170" s="1411">
        <f>IF(ISERROR(VLOOKUP(VLOOKUP($A170, 'E4 TB Allocation Details'!$A$18:$L$205, MATCH("Customer ID", 'E4 TB Allocation Details'!$A$18:$L$18, 0),FALSE), 'E2 Allocators'!$B$15:$W$361, MATCH('O5 Details by Class &amp; Accounts'!AS$18, 'E2 Allocators'!$B$15:$W$15, 0),FALSE)*$G170), 0, VLOOKUP(VLOOKUP($A170, 'E4 TB Allocation Details'!$A$18:$L$205, MATCH("Customer ID", 'E4 TB Allocation Details'!$A$18:$L$18, 0),FALSE), 'E2 Allocators'!$B$15:$W$361, MATCH('O5 Details by Class &amp; Accounts'!AS$18, 'E2 Allocators'!$B$15:$W$15, 0),FALSE)*$G170)</f>
        <v>0</v>
      </c>
      <c r="AT170" s="1411">
        <f>IF(ISERROR(VLOOKUP(VLOOKUP($A170, 'E4 TB Allocation Details'!$A$18:$L$205, MATCH("Customer ID", 'E4 TB Allocation Details'!$A$18:$L$18, 0),FALSE), 'E2 Allocators'!$B$15:$W$361, MATCH('O5 Details by Class &amp; Accounts'!AT$18, 'E2 Allocators'!$B$15:$W$15, 0),FALSE)*$G170), 0, VLOOKUP(VLOOKUP($A170, 'E4 TB Allocation Details'!$A$18:$L$205, MATCH("Customer ID", 'E4 TB Allocation Details'!$A$18:$L$18, 0),FALSE), 'E2 Allocators'!$B$15:$W$361, MATCH('O5 Details by Class &amp; Accounts'!AT$18, 'E2 Allocators'!$B$15:$W$15, 0),FALSE)*$G170)</f>
        <v>0</v>
      </c>
      <c r="AU170" s="1411">
        <f>IF(ISERROR(VLOOKUP(VLOOKUP($A170, 'E4 TB Allocation Details'!$A$18:$L$205, MATCH("Customer ID", 'E4 TB Allocation Details'!$A$18:$L$18, 0),FALSE), 'E2 Allocators'!$B$15:$W$361, MATCH('O5 Details by Class &amp; Accounts'!AU$18, 'E2 Allocators'!$B$15:$W$15, 0),FALSE)*$G170), 0, VLOOKUP(VLOOKUP($A170, 'E4 TB Allocation Details'!$A$18:$L$205, MATCH("Customer ID", 'E4 TB Allocation Details'!$A$18:$L$18, 0),FALSE), 'E2 Allocators'!$B$15:$W$361, MATCH('O5 Details by Class &amp; Accounts'!AU$18, 'E2 Allocators'!$B$15:$W$15, 0),FALSE)*$G170)</f>
        <v>0</v>
      </c>
      <c r="AV170" s="1411">
        <f>IF(ISERROR(VLOOKUP(VLOOKUP($A170, 'E4 TB Allocation Details'!$A$18:$L$205, MATCH("Customer ID", 'E4 TB Allocation Details'!$A$18:$L$18, 0),FALSE), 'E2 Allocators'!$B$15:$W$361, MATCH('O5 Details by Class &amp; Accounts'!AV$18, 'E2 Allocators'!$B$15:$W$15, 0),FALSE)*$G170), 0, VLOOKUP(VLOOKUP($A170, 'E4 TB Allocation Details'!$A$18:$L$205, MATCH("Customer ID", 'E4 TB Allocation Details'!$A$18:$L$18, 0),FALSE), 'E2 Allocators'!$B$15:$W$361, MATCH('O5 Details by Class &amp; Accounts'!AV$18, 'E2 Allocators'!$B$15:$W$15, 0),FALSE)*$G170)</f>
        <v>0</v>
      </c>
      <c r="AW170" s="1411">
        <f>IF(ISERROR(VLOOKUP(VLOOKUP($A170, 'E4 TB Allocation Details'!$A$18:$L$205, MATCH("Customer ID", 'E4 TB Allocation Details'!$A$18:$L$18, 0),FALSE), 'E2 Allocators'!$B$15:$W$361, MATCH('O5 Details by Class &amp; Accounts'!AW$18, 'E2 Allocators'!$B$15:$W$15, 0),FALSE)*$G170), 0, VLOOKUP(VLOOKUP($A170, 'E4 TB Allocation Details'!$A$18:$L$205, MATCH("Customer ID", 'E4 TB Allocation Details'!$A$18:$L$18, 0),FALSE), 'E2 Allocators'!$B$15:$W$361, MATCH('O5 Details by Class &amp; Accounts'!AW$18, 'E2 Allocators'!$B$15:$W$15, 0),FALSE)*$G170)</f>
        <v>0</v>
      </c>
      <c r="AX170" s="1411">
        <f t="shared" si="44"/>
        <v>0</v>
      </c>
      <c r="AY170" s="1411">
        <f>IF(ISERROR(VLOOKUP(VLOOKUP($A170, 'E4 TB Allocation Details'!$A$18:$L$205, MATCH("Misc ID", 'E4 TB Allocation Details'!$A$18:$L$18, 0),FALSE), 'E2 Allocators'!$B$15:$W$361, MATCH('O5 Details by Class &amp; Accounts'!AY$18, 'E2 Allocators'!$B$15:$W$15, 0),FALSE)*$E170), 0, VLOOKUP(VLOOKUP($A170, 'E4 TB Allocation Details'!$A$18:$L$205, MATCH("Misc ID", 'E4 TB Allocation Details'!$A$18:$L$18, 0),FALSE), 'E2 Allocators'!$B$15:$W$361, MATCH('O5 Details by Class &amp; Accounts'!AY$18, 'E2 Allocators'!$B$15:$W$15, 0),FALSE)*$E170)</f>
        <v>0</v>
      </c>
      <c r="AZ170" s="1411">
        <f>IF(ISERROR(VLOOKUP(VLOOKUP($A170, 'E4 TB Allocation Details'!$A$18:$L$205, MATCH("Misc ID", 'E4 TB Allocation Details'!$A$18:$L$18, 0),FALSE), 'E2 Allocators'!$B$15:$W$361, MATCH('O5 Details by Class &amp; Accounts'!AZ$18, 'E2 Allocators'!$B$15:$W$15, 0),FALSE)*$E170), 0, VLOOKUP(VLOOKUP($A170, 'E4 TB Allocation Details'!$A$18:$L$205, MATCH("Misc ID", 'E4 TB Allocation Details'!$A$18:$L$18, 0),FALSE), 'E2 Allocators'!$B$15:$W$361, MATCH('O5 Details by Class &amp; Accounts'!AZ$18, 'E2 Allocators'!$B$15:$W$15, 0),FALSE)*$E170)</f>
        <v>0</v>
      </c>
      <c r="BA170" s="1411">
        <f>IF(ISERROR(VLOOKUP(VLOOKUP($A170, 'E4 TB Allocation Details'!$A$18:$L$205, MATCH("Misc ID", 'E4 TB Allocation Details'!$A$18:$L$18, 0),FALSE), 'E2 Allocators'!$B$15:$W$361, MATCH('O5 Details by Class &amp; Accounts'!BA$18, 'E2 Allocators'!$B$15:$W$15, 0),FALSE)*$E170), 0, VLOOKUP(VLOOKUP($A170, 'E4 TB Allocation Details'!$A$18:$L$205, MATCH("Misc ID", 'E4 TB Allocation Details'!$A$18:$L$18, 0),FALSE), 'E2 Allocators'!$B$15:$W$361, MATCH('O5 Details by Class &amp; Accounts'!BA$18, 'E2 Allocators'!$B$15:$W$15, 0),FALSE)*$E170)</f>
        <v>0</v>
      </c>
      <c r="BB170" s="1411">
        <f>IF(ISERROR(VLOOKUP(VLOOKUP($A170, 'E4 TB Allocation Details'!$A$18:$L$205, MATCH("Misc ID", 'E4 TB Allocation Details'!$A$18:$L$18, 0),FALSE), 'E2 Allocators'!$B$15:$W$361, MATCH('O5 Details by Class &amp; Accounts'!BB$18, 'E2 Allocators'!$B$15:$W$15, 0),FALSE)*$E170), 0, VLOOKUP(VLOOKUP($A170, 'E4 TB Allocation Details'!$A$18:$L$205, MATCH("Misc ID", 'E4 TB Allocation Details'!$A$18:$L$18, 0),FALSE), 'E2 Allocators'!$B$15:$W$361, MATCH('O5 Details by Class &amp; Accounts'!BB$18, 'E2 Allocators'!$B$15:$W$15, 0),FALSE)*$E170)</f>
        <v>0</v>
      </c>
      <c r="BC170" s="1411">
        <f>IF(ISERROR(VLOOKUP(VLOOKUP($A170, 'E4 TB Allocation Details'!$A$18:$L$205, MATCH("Misc ID", 'E4 TB Allocation Details'!$A$18:$L$18, 0),FALSE), 'E2 Allocators'!$B$15:$W$361, MATCH('O5 Details by Class &amp; Accounts'!BC$18, 'E2 Allocators'!$B$15:$W$15, 0),FALSE)*$E170), 0, VLOOKUP(VLOOKUP($A170, 'E4 TB Allocation Details'!$A$18:$L$205, MATCH("Misc ID", 'E4 TB Allocation Details'!$A$18:$L$18, 0),FALSE), 'E2 Allocators'!$B$15:$W$361, MATCH('O5 Details by Class &amp; Accounts'!BC$18, 'E2 Allocators'!$B$15:$W$15, 0),FALSE)*$E170)</f>
        <v>0</v>
      </c>
      <c r="BD170" s="1411">
        <f>IF(ISERROR(VLOOKUP(VLOOKUP($A170, 'E4 TB Allocation Details'!$A$18:$L$205, MATCH("Misc ID", 'E4 TB Allocation Details'!$A$18:$L$18, 0),FALSE), 'E2 Allocators'!$B$15:$W$361, MATCH('O5 Details by Class &amp; Accounts'!BD$18, 'E2 Allocators'!$B$15:$W$15, 0),FALSE)*$E170), 0, VLOOKUP(VLOOKUP($A170, 'E4 TB Allocation Details'!$A$18:$L$205, MATCH("Misc ID", 'E4 TB Allocation Details'!$A$18:$L$18, 0),FALSE), 'E2 Allocators'!$B$15:$W$361, MATCH('O5 Details by Class &amp; Accounts'!BD$18, 'E2 Allocators'!$B$15:$W$15, 0),FALSE)*$E170)</f>
        <v>0</v>
      </c>
      <c r="BE170" s="1411">
        <f>IF(ISERROR(VLOOKUP(VLOOKUP($A170, 'E4 TB Allocation Details'!$A$18:$L$205, MATCH("Misc ID", 'E4 TB Allocation Details'!$A$18:$L$18, 0),FALSE), 'E2 Allocators'!$B$15:$W$361, MATCH('O5 Details by Class &amp; Accounts'!BE$18, 'E2 Allocators'!$B$15:$W$15, 0),FALSE)*$E170), 0, VLOOKUP(VLOOKUP($A170, 'E4 TB Allocation Details'!$A$18:$L$205, MATCH("Misc ID", 'E4 TB Allocation Details'!$A$18:$L$18, 0),FALSE), 'E2 Allocators'!$B$15:$W$361, MATCH('O5 Details by Class &amp; Accounts'!BE$18, 'E2 Allocators'!$B$15:$W$15, 0),FALSE)*$E170)</f>
        <v>0</v>
      </c>
      <c r="BF170" s="1411">
        <f>IF(ISERROR(VLOOKUP(VLOOKUP($A170, 'E4 TB Allocation Details'!$A$18:$L$205, MATCH("Misc ID", 'E4 TB Allocation Details'!$A$18:$L$18, 0),FALSE), 'E2 Allocators'!$B$15:$W$361, MATCH('O5 Details by Class &amp; Accounts'!BF$18, 'E2 Allocators'!$B$15:$W$15, 0),FALSE)*$E170), 0, VLOOKUP(VLOOKUP($A170, 'E4 TB Allocation Details'!$A$18:$L$205, MATCH("Misc ID", 'E4 TB Allocation Details'!$A$18:$L$18, 0),FALSE), 'E2 Allocators'!$B$15:$W$361, MATCH('O5 Details by Class &amp; Accounts'!BF$18, 'E2 Allocators'!$B$15:$W$15, 0),FALSE)*$E170)</f>
        <v>0</v>
      </c>
      <c r="BG170" s="1411">
        <f>IF(ISERROR(VLOOKUP(VLOOKUP($A170, 'E4 TB Allocation Details'!$A$18:$L$205, MATCH("Misc ID", 'E4 TB Allocation Details'!$A$18:$L$18, 0),FALSE), 'E2 Allocators'!$B$15:$W$361, MATCH('O5 Details by Class &amp; Accounts'!BG$18, 'E2 Allocators'!$B$15:$W$15, 0),FALSE)*$E170), 0, VLOOKUP(VLOOKUP($A170, 'E4 TB Allocation Details'!$A$18:$L$205, MATCH("Misc ID", 'E4 TB Allocation Details'!$A$18:$L$18, 0),FALSE), 'E2 Allocators'!$B$15:$W$361, MATCH('O5 Details by Class &amp; Accounts'!BG$18, 'E2 Allocators'!$B$15:$W$15, 0),FALSE)*$E170)</f>
        <v>0</v>
      </c>
      <c r="BH170" s="1411">
        <f>IF(ISERROR(VLOOKUP(VLOOKUP($A170, 'E4 TB Allocation Details'!$A$18:$L$205, MATCH("Misc ID", 'E4 TB Allocation Details'!$A$18:$L$18, 0),FALSE), 'E2 Allocators'!$B$15:$W$361, MATCH('O5 Details by Class &amp; Accounts'!BH$18, 'E2 Allocators'!$B$15:$W$15, 0),FALSE)*$E170), 0, VLOOKUP(VLOOKUP($A170, 'E4 TB Allocation Details'!$A$18:$L$205, MATCH("Misc ID", 'E4 TB Allocation Details'!$A$18:$L$18, 0),FALSE), 'E2 Allocators'!$B$15:$W$361, MATCH('O5 Details by Class &amp; Accounts'!BH$18, 'E2 Allocators'!$B$15:$W$15, 0),FALSE)*$E170)</f>
        <v>0</v>
      </c>
      <c r="BI170" s="1411">
        <f>IF(ISERROR(VLOOKUP(VLOOKUP($A170, 'E4 TB Allocation Details'!$A$18:$L$205, MATCH("Misc ID", 'E4 TB Allocation Details'!$A$18:$L$18, 0),FALSE), 'E2 Allocators'!$B$15:$W$361, MATCH('O5 Details by Class &amp; Accounts'!BI$18, 'E2 Allocators'!$B$15:$W$15, 0),FALSE)*$E170), 0, VLOOKUP(VLOOKUP($A170, 'E4 TB Allocation Details'!$A$18:$L$205, MATCH("Misc ID", 'E4 TB Allocation Details'!$A$18:$L$18, 0),FALSE), 'E2 Allocators'!$B$15:$W$361, MATCH('O5 Details by Class &amp; Accounts'!BI$18, 'E2 Allocators'!$B$15:$W$15, 0),FALSE)*$E170)</f>
        <v>0</v>
      </c>
      <c r="BJ170" s="1411">
        <f>IF(ISERROR(VLOOKUP(VLOOKUP($A170, 'E4 TB Allocation Details'!$A$18:$L$205, MATCH("Misc ID", 'E4 TB Allocation Details'!$A$18:$L$18, 0),FALSE), 'E2 Allocators'!$B$15:$W$361, MATCH('O5 Details by Class &amp; Accounts'!BJ$18, 'E2 Allocators'!$B$15:$W$15, 0),FALSE)*$E170), 0, VLOOKUP(VLOOKUP($A170, 'E4 TB Allocation Details'!$A$18:$L$205, MATCH("Misc ID", 'E4 TB Allocation Details'!$A$18:$L$18, 0),FALSE), 'E2 Allocators'!$B$15:$W$361, MATCH('O5 Details by Class &amp; Accounts'!BJ$18, 'E2 Allocators'!$B$15:$W$15, 0),FALSE)*$E170)</f>
        <v>0</v>
      </c>
      <c r="BK170" s="1411">
        <f>IF(ISERROR(VLOOKUP(VLOOKUP($A170, 'E4 TB Allocation Details'!$A$18:$L$205, MATCH("Misc ID", 'E4 TB Allocation Details'!$A$18:$L$18, 0),FALSE), 'E2 Allocators'!$B$15:$W$361, MATCH('O5 Details by Class &amp; Accounts'!BK$18, 'E2 Allocators'!$B$15:$W$15, 0),FALSE)*$E170), 0, VLOOKUP(VLOOKUP($A170, 'E4 TB Allocation Details'!$A$18:$L$205, MATCH("Misc ID", 'E4 TB Allocation Details'!$A$18:$L$18, 0),FALSE), 'E2 Allocators'!$B$15:$W$361, MATCH('O5 Details by Class &amp; Accounts'!BK$18, 'E2 Allocators'!$B$15:$W$15, 0),FALSE)*$E170)</f>
        <v>0</v>
      </c>
      <c r="BL170" s="1411">
        <f>IF(ISERROR(VLOOKUP(VLOOKUP($A170, 'E4 TB Allocation Details'!$A$18:$L$205, MATCH("Misc ID", 'E4 TB Allocation Details'!$A$18:$L$18, 0),FALSE), 'E2 Allocators'!$B$15:$W$361, MATCH('O5 Details by Class &amp; Accounts'!BL$18, 'E2 Allocators'!$B$15:$W$15, 0),FALSE)*$E170), 0, VLOOKUP(VLOOKUP($A170, 'E4 TB Allocation Details'!$A$18:$L$205, MATCH("Misc ID", 'E4 TB Allocation Details'!$A$18:$L$18, 0),FALSE), 'E2 Allocators'!$B$15:$W$361, MATCH('O5 Details by Class &amp; Accounts'!BL$18, 'E2 Allocators'!$B$15:$W$15, 0),FALSE)*$E170)</f>
        <v>0</v>
      </c>
      <c r="BM170" s="1411">
        <f>IF(ISERROR(VLOOKUP(VLOOKUP($A170, 'E4 TB Allocation Details'!$A$18:$L$205, MATCH("Misc ID", 'E4 TB Allocation Details'!$A$18:$L$18, 0),FALSE), 'E2 Allocators'!$B$15:$W$361, MATCH('O5 Details by Class &amp; Accounts'!BM$18, 'E2 Allocators'!$B$15:$W$15, 0),FALSE)*$E170), 0, VLOOKUP(VLOOKUP($A170, 'E4 TB Allocation Details'!$A$18:$L$205, MATCH("Misc ID", 'E4 TB Allocation Details'!$A$18:$L$18, 0),FALSE), 'E2 Allocators'!$B$15:$W$361, MATCH('O5 Details by Class &amp; Accounts'!BM$18, 'E2 Allocators'!$B$15:$W$15, 0),FALSE)*$E170)</f>
        <v>0</v>
      </c>
      <c r="BN170" s="1411">
        <f>IF(ISERROR(VLOOKUP(VLOOKUP($A170, 'E4 TB Allocation Details'!$A$18:$L$205, MATCH("Misc ID", 'E4 TB Allocation Details'!$A$18:$L$18, 0),FALSE), 'E2 Allocators'!$B$15:$W$361, MATCH('O5 Details by Class &amp; Accounts'!BN$18, 'E2 Allocators'!$B$15:$W$15, 0),FALSE)*$E170), 0, VLOOKUP(VLOOKUP($A170, 'E4 TB Allocation Details'!$A$18:$L$205, MATCH("Misc ID", 'E4 TB Allocation Details'!$A$18:$L$18, 0),FALSE), 'E2 Allocators'!$B$15:$W$361, MATCH('O5 Details by Class &amp; Accounts'!BN$18, 'E2 Allocators'!$B$15:$W$15, 0),FALSE)*$E170)</f>
        <v>0</v>
      </c>
      <c r="BO170" s="1411">
        <f>IF(ISERROR(VLOOKUP(VLOOKUP($A170, 'E4 TB Allocation Details'!$A$18:$L$205, MATCH("Misc ID", 'E4 TB Allocation Details'!$A$18:$L$18, 0),FALSE), 'E2 Allocators'!$B$15:$W$361, MATCH('O5 Details by Class &amp; Accounts'!BO$18, 'E2 Allocators'!$B$15:$W$15, 0),FALSE)*$E170), 0, VLOOKUP(VLOOKUP($A170, 'E4 TB Allocation Details'!$A$18:$L$205, MATCH("Misc ID", 'E4 TB Allocation Details'!$A$18:$L$18, 0),FALSE), 'E2 Allocators'!$B$15:$W$361, MATCH('O5 Details by Class &amp; Accounts'!BO$18, 'E2 Allocators'!$B$15:$W$15, 0),FALSE)*$E170)</f>
        <v>0</v>
      </c>
      <c r="BP170" s="1411">
        <f>IF(ISERROR(VLOOKUP(VLOOKUP($A170, 'E4 TB Allocation Details'!$A$18:$L$205, MATCH("Misc ID", 'E4 TB Allocation Details'!$A$18:$L$18, 0),FALSE), 'E2 Allocators'!$B$15:$W$361, MATCH('O5 Details by Class &amp; Accounts'!BP$18, 'E2 Allocators'!$B$15:$W$15, 0),FALSE)*$E170), 0, VLOOKUP(VLOOKUP($A170, 'E4 TB Allocation Details'!$A$18:$L$205, MATCH("Misc ID", 'E4 TB Allocation Details'!$A$18:$L$18, 0),FALSE), 'E2 Allocators'!$B$15:$W$361, MATCH('O5 Details by Class &amp; Accounts'!BP$18, 'E2 Allocators'!$B$15:$W$15, 0),FALSE)*$E170)</f>
        <v>0</v>
      </c>
      <c r="BQ170" s="1411">
        <f>IF(ISERROR(VLOOKUP(VLOOKUP($A170, 'E4 TB Allocation Details'!$A$18:$L$205, MATCH("Misc ID", 'E4 TB Allocation Details'!$A$18:$L$18, 0),FALSE), 'E2 Allocators'!$B$15:$W$361, MATCH('O5 Details by Class &amp; Accounts'!BQ$18, 'E2 Allocators'!$B$15:$W$15, 0),FALSE)*$E170), 0, VLOOKUP(VLOOKUP($A170, 'E4 TB Allocation Details'!$A$18:$L$205, MATCH("Misc ID", 'E4 TB Allocation Details'!$A$18:$L$18, 0),FALSE), 'E2 Allocators'!$B$15:$W$361, MATCH('O5 Details by Class &amp; Accounts'!BQ$18, 'E2 Allocators'!$B$15:$W$15, 0),FALSE)*$E170)</f>
        <v>0</v>
      </c>
      <c r="BR170" s="1411">
        <f>IF(ISERROR(VLOOKUP(VLOOKUP($A170, 'E4 TB Allocation Details'!$A$18:$L$205, MATCH("Misc ID", 'E4 TB Allocation Details'!$A$18:$L$18, 0),FALSE), 'E2 Allocators'!$B$15:$W$361, MATCH('O5 Details by Class &amp; Accounts'!BR$18, 'E2 Allocators'!$B$15:$W$15, 0),FALSE)*$E170), 0, VLOOKUP(VLOOKUP($A170, 'E4 TB Allocation Details'!$A$18:$L$205, MATCH("Misc ID", 'E4 TB Allocation Details'!$A$18:$L$18, 0),FALSE), 'E2 Allocators'!$B$15:$W$361, MATCH('O5 Details by Class &amp; Accounts'!BR$18, 'E2 Allocators'!$B$15:$W$15, 0),FALSE)*$E170)</f>
        <v>0</v>
      </c>
      <c r="BS170" s="1411">
        <f t="shared" si="41"/>
        <v>0</v>
      </c>
      <c r="BT170" s="1411">
        <f>IF(ISERROR(VLOOKUP(VLOOKUP($A170, 'E4 TB Allocation Details'!$A$18:$L$205, MATCH("A &amp; G ID", 'E4 TB Allocation Details'!$A$18:$L$18, 0),FALSE), 'E2 Allocators'!$B$15:$W$361, MATCH('O5 Details by Class &amp; Accounts'!BT$18, 'E2 Allocators'!$B$15:$W$15, 0),FALSE)*$E170), 0, VLOOKUP(VLOOKUP($A170, 'E4 TB Allocation Details'!$A$18:$L$205, MATCH("A &amp; G ID", 'E4 TB Allocation Details'!$A$18:$L$18, 0),FALSE), 'E2 Allocators'!$B$15:$W$361, MATCH('O5 Details by Class &amp; Accounts'!BT$18, 'E2 Allocators'!$B$15:$W$15, 0),FALSE)*$E170)</f>
        <v>0</v>
      </c>
      <c r="BU170" s="1411">
        <f>IF(ISERROR(VLOOKUP(VLOOKUP($A170, 'E4 TB Allocation Details'!$A$18:$L$205, MATCH("A &amp; G ID", 'E4 TB Allocation Details'!$A$18:$L$18, 0),FALSE), 'E2 Allocators'!$B$15:$W$361, MATCH('O5 Details by Class &amp; Accounts'!BU$18, 'E2 Allocators'!$B$15:$W$15, 0),FALSE)*$E170), 0, VLOOKUP(VLOOKUP($A170, 'E4 TB Allocation Details'!$A$18:$L$205, MATCH("A &amp; G ID", 'E4 TB Allocation Details'!$A$18:$L$18, 0),FALSE), 'E2 Allocators'!$B$15:$W$361, MATCH('O5 Details by Class &amp; Accounts'!BU$18, 'E2 Allocators'!$B$15:$W$15, 0),FALSE)*$E170)</f>
        <v>0</v>
      </c>
      <c r="BV170" s="1411">
        <f>IF(ISERROR(VLOOKUP(VLOOKUP($A170, 'E4 TB Allocation Details'!$A$18:$L$205, MATCH("A &amp; G ID", 'E4 TB Allocation Details'!$A$18:$L$18, 0),FALSE), 'E2 Allocators'!$B$15:$W$361, MATCH('O5 Details by Class &amp; Accounts'!BV$18, 'E2 Allocators'!$B$15:$W$15, 0),FALSE)*$E170), 0, VLOOKUP(VLOOKUP($A170, 'E4 TB Allocation Details'!$A$18:$L$205, MATCH("A &amp; G ID", 'E4 TB Allocation Details'!$A$18:$L$18, 0),FALSE), 'E2 Allocators'!$B$15:$W$361, MATCH('O5 Details by Class &amp; Accounts'!BV$18, 'E2 Allocators'!$B$15:$W$15, 0),FALSE)*$E170)</f>
        <v>0</v>
      </c>
      <c r="BW170" s="1411">
        <f>IF(ISERROR(VLOOKUP(VLOOKUP($A170, 'E4 TB Allocation Details'!$A$18:$L$205, MATCH("A &amp; G ID", 'E4 TB Allocation Details'!$A$18:$L$18, 0),FALSE), 'E2 Allocators'!$B$15:$W$361, MATCH('O5 Details by Class &amp; Accounts'!BW$18, 'E2 Allocators'!$B$15:$W$15, 0),FALSE)*$E170), 0, VLOOKUP(VLOOKUP($A170, 'E4 TB Allocation Details'!$A$18:$L$205, MATCH("A &amp; G ID", 'E4 TB Allocation Details'!$A$18:$L$18, 0),FALSE), 'E2 Allocators'!$B$15:$W$361, MATCH('O5 Details by Class &amp; Accounts'!BW$18, 'E2 Allocators'!$B$15:$W$15, 0),FALSE)*$E170)</f>
        <v>0</v>
      </c>
      <c r="BX170" s="1411">
        <f>IF(ISERROR(VLOOKUP(VLOOKUP($A170, 'E4 TB Allocation Details'!$A$18:$L$205, MATCH("A &amp; G ID", 'E4 TB Allocation Details'!$A$18:$L$18, 0),FALSE), 'E2 Allocators'!$B$15:$W$361, MATCH('O5 Details by Class &amp; Accounts'!BX$18, 'E2 Allocators'!$B$15:$W$15, 0),FALSE)*$E170), 0, VLOOKUP(VLOOKUP($A170, 'E4 TB Allocation Details'!$A$18:$L$205, MATCH("A &amp; G ID", 'E4 TB Allocation Details'!$A$18:$L$18, 0),FALSE), 'E2 Allocators'!$B$15:$W$361, MATCH('O5 Details by Class &amp; Accounts'!BX$18, 'E2 Allocators'!$B$15:$W$15, 0),FALSE)*$E170)</f>
        <v>0</v>
      </c>
      <c r="BY170" s="1411">
        <f>IF(ISERROR(VLOOKUP(VLOOKUP($A170, 'E4 TB Allocation Details'!$A$18:$L$205, MATCH("A &amp; G ID", 'E4 TB Allocation Details'!$A$18:$L$18, 0),FALSE), 'E2 Allocators'!$B$15:$W$361, MATCH('O5 Details by Class &amp; Accounts'!BY$18, 'E2 Allocators'!$B$15:$W$15, 0),FALSE)*$E170), 0, VLOOKUP(VLOOKUP($A170, 'E4 TB Allocation Details'!$A$18:$L$205, MATCH("A &amp; G ID", 'E4 TB Allocation Details'!$A$18:$L$18, 0),FALSE), 'E2 Allocators'!$B$15:$W$361, MATCH('O5 Details by Class &amp; Accounts'!BY$18, 'E2 Allocators'!$B$15:$W$15, 0),FALSE)*$E170)</f>
        <v>0</v>
      </c>
      <c r="BZ170" s="1411">
        <f>IF(ISERROR(VLOOKUP(VLOOKUP($A170, 'E4 TB Allocation Details'!$A$18:$L$205, MATCH("A &amp; G ID", 'E4 TB Allocation Details'!$A$18:$L$18, 0),FALSE), 'E2 Allocators'!$B$15:$W$361, MATCH('O5 Details by Class &amp; Accounts'!BZ$18, 'E2 Allocators'!$B$15:$W$15, 0),FALSE)*$E170), 0, VLOOKUP(VLOOKUP($A170, 'E4 TB Allocation Details'!$A$18:$L$205, MATCH("A &amp; G ID", 'E4 TB Allocation Details'!$A$18:$L$18, 0),FALSE), 'E2 Allocators'!$B$15:$W$361, MATCH('O5 Details by Class &amp; Accounts'!BZ$18, 'E2 Allocators'!$B$15:$W$15, 0),FALSE)*$E170)</f>
        <v>0</v>
      </c>
      <c r="CA170" s="1411">
        <f>IF(ISERROR(VLOOKUP(VLOOKUP($A170, 'E4 TB Allocation Details'!$A$18:$L$205, MATCH("A &amp; G ID", 'E4 TB Allocation Details'!$A$18:$L$18, 0),FALSE), 'E2 Allocators'!$B$15:$W$361, MATCH('O5 Details by Class &amp; Accounts'!CA$18, 'E2 Allocators'!$B$15:$W$15, 0),FALSE)*$E170), 0, VLOOKUP(VLOOKUP($A170, 'E4 TB Allocation Details'!$A$18:$L$205, MATCH("A &amp; G ID", 'E4 TB Allocation Details'!$A$18:$L$18, 0),FALSE), 'E2 Allocators'!$B$15:$W$361, MATCH('O5 Details by Class &amp; Accounts'!CA$18, 'E2 Allocators'!$B$15:$W$15, 0),FALSE)*$E170)</f>
        <v>0</v>
      </c>
      <c r="CB170" s="1411">
        <f>IF(ISERROR(VLOOKUP(VLOOKUP($A170, 'E4 TB Allocation Details'!$A$18:$L$205, MATCH("A &amp; G ID", 'E4 TB Allocation Details'!$A$18:$L$18, 0),FALSE), 'E2 Allocators'!$B$15:$W$361, MATCH('O5 Details by Class &amp; Accounts'!CB$18, 'E2 Allocators'!$B$15:$W$15, 0),FALSE)*$E170), 0, VLOOKUP(VLOOKUP($A170, 'E4 TB Allocation Details'!$A$18:$L$205, MATCH("A &amp; G ID", 'E4 TB Allocation Details'!$A$18:$L$18, 0),FALSE), 'E2 Allocators'!$B$15:$W$361, MATCH('O5 Details by Class &amp; Accounts'!CB$18, 'E2 Allocators'!$B$15:$W$15, 0),FALSE)*$E170)</f>
        <v>0</v>
      </c>
      <c r="CC170" s="1411">
        <f>IF(ISERROR(VLOOKUP(VLOOKUP($A170, 'E4 TB Allocation Details'!$A$18:$L$205, MATCH("A &amp; G ID", 'E4 TB Allocation Details'!$A$18:$L$18, 0),FALSE), 'E2 Allocators'!$B$15:$W$361, MATCH('O5 Details by Class &amp; Accounts'!CC$18, 'E2 Allocators'!$B$15:$W$15, 0),FALSE)*$E170), 0, VLOOKUP(VLOOKUP($A170, 'E4 TB Allocation Details'!$A$18:$L$205, MATCH("A &amp; G ID", 'E4 TB Allocation Details'!$A$18:$L$18, 0),FALSE), 'E2 Allocators'!$B$15:$W$361, MATCH('O5 Details by Class &amp; Accounts'!CC$18, 'E2 Allocators'!$B$15:$W$15, 0),FALSE)*$E170)</f>
        <v>0</v>
      </c>
      <c r="CD170" s="1411">
        <f>IF(ISERROR(VLOOKUP(VLOOKUP($A170, 'E4 TB Allocation Details'!$A$18:$L$205, MATCH("A &amp; G ID", 'E4 TB Allocation Details'!$A$18:$L$18, 0),FALSE), 'E2 Allocators'!$B$15:$W$361, MATCH('O5 Details by Class &amp; Accounts'!CD$18, 'E2 Allocators'!$B$15:$W$15, 0),FALSE)*$E170), 0, VLOOKUP(VLOOKUP($A170, 'E4 TB Allocation Details'!$A$18:$L$205, MATCH("A &amp; G ID", 'E4 TB Allocation Details'!$A$18:$L$18, 0),FALSE), 'E2 Allocators'!$B$15:$W$361, MATCH('O5 Details by Class &amp; Accounts'!CD$18, 'E2 Allocators'!$B$15:$W$15, 0),FALSE)*$E170)</f>
        <v>0</v>
      </c>
      <c r="CE170" s="1411">
        <f>IF(ISERROR(VLOOKUP(VLOOKUP($A170, 'E4 TB Allocation Details'!$A$18:$L$205, MATCH("A &amp; G ID", 'E4 TB Allocation Details'!$A$18:$L$18, 0),FALSE), 'E2 Allocators'!$B$15:$W$361, MATCH('O5 Details by Class &amp; Accounts'!CE$18, 'E2 Allocators'!$B$15:$W$15, 0),FALSE)*$E170), 0, VLOOKUP(VLOOKUP($A170, 'E4 TB Allocation Details'!$A$18:$L$205, MATCH("A &amp; G ID", 'E4 TB Allocation Details'!$A$18:$L$18, 0),FALSE), 'E2 Allocators'!$B$15:$W$361, MATCH('O5 Details by Class &amp; Accounts'!CE$18, 'E2 Allocators'!$B$15:$W$15, 0),FALSE)*$E170)</f>
        <v>0</v>
      </c>
      <c r="CF170" s="1411">
        <f>IF(ISERROR(VLOOKUP(VLOOKUP($A170, 'E4 TB Allocation Details'!$A$18:$L$205, MATCH("A &amp; G ID", 'E4 TB Allocation Details'!$A$18:$L$18, 0),FALSE), 'E2 Allocators'!$B$15:$W$361, MATCH('O5 Details by Class &amp; Accounts'!CF$18, 'E2 Allocators'!$B$15:$W$15, 0),FALSE)*$E170), 0, VLOOKUP(VLOOKUP($A170, 'E4 TB Allocation Details'!$A$18:$L$205, MATCH("A &amp; G ID", 'E4 TB Allocation Details'!$A$18:$L$18, 0),FALSE), 'E2 Allocators'!$B$15:$W$361, MATCH('O5 Details by Class &amp; Accounts'!CF$18, 'E2 Allocators'!$B$15:$W$15, 0),FALSE)*$E170)</f>
        <v>0</v>
      </c>
      <c r="CG170" s="1411">
        <f>IF(ISERROR(VLOOKUP(VLOOKUP($A170, 'E4 TB Allocation Details'!$A$18:$L$205, MATCH("A &amp; G ID", 'E4 TB Allocation Details'!$A$18:$L$18, 0),FALSE), 'E2 Allocators'!$B$15:$W$361, MATCH('O5 Details by Class &amp; Accounts'!CG$18, 'E2 Allocators'!$B$15:$W$15, 0),FALSE)*$E170), 0, VLOOKUP(VLOOKUP($A170, 'E4 TB Allocation Details'!$A$18:$L$205, MATCH("A &amp; G ID", 'E4 TB Allocation Details'!$A$18:$L$18, 0),FALSE), 'E2 Allocators'!$B$15:$W$361, MATCH('O5 Details by Class &amp; Accounts'!CG$18, 'E2 Allocators'!$B$15:$W$15, 0),FALSE)*$E170)</f>
        <v>0</v>
      </c>
      <c r="CH170" s="1411">
        <f>IF(ISERROR(VLOOKUP(VLOOKUP($A170, 'E4 TB Allocation Details'!$A$18:$L$205, MATCH("A &amp; G ID", 'E4 TB Allocation Details'!$A$18:$L$18, 0),FALSE), 'E2 Allocators'!$B$15:$W$361, MATCH('O5 Details by Class &amp; Accounts'!CH$18, 'E2 Allocators'!$B$15:$W$15, 0),FALSE)*$E170), 0, VLOOKUP(VLOOKUP($A170, 'E4 TB Allocation Details'!$A$18:$L$205, MATCH("A &amp; G ID", 'E4 TB Allocation Details'!$A$18:$L$18, 0),FALSE), 'E2 Allocators'!$B$15:$W$361, MATCH('O5 Details by Class &amp; Accounts'!CH$18, 'E2 Allocators'!$B$15:$W$15, 0),FALSE)*$E170)</f>
        <v>0</v>
      </c>
      <c r="CI170" s="1411">
        <f>IF(ISERROR(VLOOKUP(VLOOKUP($A170, 'E4 TB Allocation Details'!$A$18:$L$205, MATCH("A &amp; G ID", 'E4 TB Allocation Details'!$A$18:$L$18, 0),FALSE), 'E2 Allocators'!$B$15:$W$361, MATCH('O5 Details by Class &amp; Accounts'!CI$18, 'E2 Allocators'!$B$15:$W$15, 0),FALSE)*$E170), 0, VLOOKUP(VLOOKUP($A170, 'E4 TB Allocation Details'!$A$18:$L$205, MATCH("A &amp; G ID", 'E4 TB Allocation Details'!$A$18:$L$18, 0),FALSE), 'E2 Allocators'!$B$15:$W$361, MATCH('O5 Details by Class &amp; Accounts'!CI$18, 'E2 Allocators'!$B$15:$W$15, 0),FALSE)*$E170)</f>
        <v>0</v>
      </c>
      <c r="CJ170" s="1411">
        <f>IF(ISERROR(VLOOKUP(VLOOKUP($A170, 'E4 TB Allocation Details'!$A$18:$L$205, MATCH("A &amp; G ID", 'E4 TB Allocation Details'!$A$18:$L$18, 0),FALSE), 'E2 Allocators'!$B$15:$W$361, MATCH('O5 Details by Class &amp; Accounts'!CJ$18, 'E2 Allocators'!$B$15:$W$15, 0),FALSE)*$E170), 0, VLOOKUP(VLOOKUP($A170, 'E4 TB Allocation Details'!$A$18:$L$205, MATCH("A &amp; G ID", 'E4 TB Allocation Details'!$A$18:$L$18, 0),FALSE), 'E2 Allocators'!$B$15:$W$361, MATCH('O5 Details by Class &amp; Accounts'!CJ$18, 'E2 Allocators'!$B$15:$W$15, 0),FALSE)*$E170)</f>
        <v>0</v>
      </c>
      <c r="CK170" s="1411">
        <f>IF(ISERROR(VLOOKUP(VLOOKUP($A170, 'E4 TB Allocation Details'!$A$18:$L$205, MATCH("A &amp; G ID", 'E4 TB Allocation Details'!$A$18:$L$18, 0),FALSE), 'E2 Allocators'!$B$15:$W$361, MATCH('O5 Details by Class &amp; Accounts'!CK$18, 'E2 Allocators'!$B$15:$W$15, 0),FALSE)*$E170), 0, VLOOKUP(VLOOKUP($A170, 'E4 TB Allocation Details'!$A$18:$L$205, MATCH("A &amp; G ID", 'E4 TB Allocation Details'!$A$18:$L$18, 0),FALSE), 'E2 Allocators'!$B$15:$W$361, MATCH('O5 Details by Class &amp; Accounts'!CK$18, 'E2 Allocators'!$B$15:$W$15, 0),FALSE)*$E170)</f>
        <v>0</v>
      </c>
      <c r="CL170" s="1411">
        <f>IF(ISERROR(VLOOKUP(VLOOKUP($A170, 'E4 TB Allocation Details'!$A$18:$L$205, MATCH("A &amp; G ID", 'E4 TB Allocation Details'!$A$18:$L$18, 0),FALSE), 'E2 Allocators'!$B$15:$W$361, MATCH('O5 Details by Class &amp; Accounts'!CL$18, 'E2 Allocators'!$B$15:$W$15, 0),FALSE)*$E170), 0, VLOOKUP(VLOOKUP($A170, 'E4 TB Allocation Details'!$A$18:$L$205, MATCH("A &amp; G ID", 'E4 TB Allocation Details'!$A$18:$L$18, 0),FALSE), 'E2 Allocators'!$B$15:$W$361, MATCH('O5 Details by Class &amp; Accounts'!CL$18, 'E2 Allocators'!$B$15:$W$15, 0),FALSE)*$E170)</f>
        <v>0</v>
      </c>
      <c r="CM170" s="1411">
        <f>IF(ISERROR(VLOOKUP(VLOOKUP($A170, 'E4 TB Allocation Details'!$A$18:$L$205, MATCH("A &amp; G ID", 'E4 TB Allocation Details'!$A$18:$L$18, 0),FALSE), 'E2 Allocators'!$B$15:$W$361, MATCH('O5 Details by Class &amp; Accounts'!CM$18, 'E2 Allocators'!$B$15:$W$15, 0),FALSE)*$E170), 0, VLOOKUP(VLOOKUP($A170, 'E4 TB Allocation Details'!$A$18:$L$205, MATCH("A &amp; G ID", 'E4 TB Allocation Details'!$A$18:$L$18, 0),FALSE), 'E2 Allocators'!$B$15:$W$361, MATCH('O5 Details by Class &amp; Accounts'!CM$18, 'E2 Allocators'!$B$15:$W$15, 0),FALSE)*$E170)</f>
        <v>0</v>
      </c>
      <c r="CN170" s="1411">
        <f t="shared" si="42"/>
        <v>0</v>
      </c>
      <c r="CO170" s="1791">
        <f t="shared" si="43"/>
        <v>0</v>
      </c>
      <c r="CQ170" s="2086" t="s">
        <v>288</v>
      </c>
    </row>
    <row r="171" spans="1:95" s="80" customFormat="1" ht="12.75">
      <c r="A171" s="1169">
        <v>5505</v>
      </c>
      <c r="B171" s="451" t="s">
        <v>880</v>
      </c>
      <c r="C171" s="1788">
        <f>IF(ISERROR(VLOOKUP($A171,'I3 TB Data'!$A$23:$H$458,MATCH('O5 Details by Class &amp; Accounts'!$C$18, 'I3 TB Data'!$A$23:$H$23,0),0)), 0, VLOOKUP($A171,'I3 TB Data'!$A$23:$H$458,MATCH('O5 Details by Class &amp; Accounts'!$C$18,'I3 TB Data'!$A$23:$H$23,0),0))</f>
        <v>0</v>
      </c>
      <c r="D171" s="1789"/>
      <c r="E171" s="1788">
        <f t="shared" si="37"/>
        <v>0</v>
      </c>
      <c r="F171" s="1790"/>
      <c r="G171" s="1790"/>
      <c r="H171" s="1411">
        <f t="shared" si="39"/>
        <v>0</v>
      </c>
      <c r="I171" s="1411">
        <f>IF(ISERROR(VLOOKUP(VLOOKUP($A171, 'E4 TB Allocation Details'!$A$18:$L$205, MATCH("Demand ID", 'E4 TB Allocation Details'!$A$18:$L$18, 0),FALSE), 'E2 Allocators'!$B$15:$W$361, MATCH('O5 Details by Class &amp; Accounts'!I$18, 'E2 Allocators'!$B$15:$W$15, 0),FALSE)*$F171), 0, VLOOKUP(VLOOKUP($A171, 'E4 TB Allocation Details'!$A$18:$L$205, MATCH("Demand ID", 'E4 TB Allocation Details'!$A$18:$L$18, 0),FALSE), 'E2 Allocators'!$B$15:$W$361, MATCH('O5 Details by Class &amp; Accounts'!I$18, 'E2 Allocators'!$B$15:$W$15, 0),FALSE)*$F171)</f>
        <v>0</v>
      </c>
      <c r="J171" s="1411">
        <f>IF(ISERROR(VLOOKUP(VLOOKUP($A171, 'E4 TB Allocation Details'!$A$18:$L$205, MATCH("Demand ID", 'E4 TB Allocation Details'!$A$18:$L$18, 0),FALSE), 'E2 Allocators'!$B$15:$W$361, MATCH('O5 Details by Class &amp; Accounts'!J$18, 'E2 Allocators'!$B$15:$W$15, 0),FALSE)*$F171), 0, VLOOKUP(VLOOKUP($A171, 'E4 TB Allocation Details'!$A$18:$L$205, MATCH("Demand ID", 'E4 TB Allocation Details'!$A$18:$L$18, 0),FALSE), 'E2 Allocators'!$B$15:$W$361, MATCH('O5 Details by Class &amp; Accounts'!J$18, 'E2 Allocators'!$B$15:$W$15, 0),FALSE)*$F171)</f>
        <v>0</v>
      </c>
      <c r="K171" s="1411">
        <f>IF(ISERROR(VLOOKUP(VLOOKUP($A171, 'E4 TB Allocation Details'!$A$18:$L$205, MATCH("Demand ID", 'E4 TB Allocation Details'!$A$18:$L$18, 0),FALSE), 'E2 Allocators'!$B$15:$W$361, MATCH('O5 Details by Class &amp; Accounts'!K$18, 'E2 Allocators'!$B$15:$W$15, 0),FALSE)*$F171), 0, VLOOKUP(VLOOKUP($A171, 'E4 TB Allocation Details'!$A$18:$L$205, MATCH("Demand ID", 'E4 TB Allocation Details'!$A$18:$L$18, 0),FALSE), 'E2 Allocators'!$B$15:$W$361, MATCH('O5 Details by Class &amp; Accounts'!K$18, 'E2 Allocators'!$B$15:$W$15, 0),FALSE)*$F171)</f>
        <v>0</v>
      </c>
      <c r="L171" s="1411">
        <f>IF(ISERROR(VLOOKUP(VLOOKUP($A171, 'E4 TB Allocation Details'!$A$18:$L$205, MATCH("Demand ID", 'E4 TB Allocation Details'!$A$18:$L$18, 0),FALSE), 'E2 Allocators'!$B$15:$W$361, MATCH('O5 Details by Class &amp; Accounts'!L$18, 'E2 Allocators'!$B$15:$W$15, 0),FALSE)*$F171), 0, VLOOKUP(VLOOKUP($A171, 'E4 TB Allocation Details'!$A$18:$L$205, MATCH("Demand ID", 'E4 TB Allocation Details'!$A$18:$L$18, 0),FALSE), 'E2 Allocators'!$B$15:$W$361, MATCH('O5 Details by Class &amp; Accounts'!L$18, 'E2 Allocators'!$B$15:$W$15, 0),FALSE)*$F171)</f>
        <v>0</v>
      </c>
      <c r="M171" s="1411">
        <f>IF(ISERROR(VLOOKUP(VLOOKUP($A171, 'E4 TB Allocation Details'!$A$18:$L$205, MATCH("Demand ID", 'E4 TB Allocation Details'!$A$18:$L$18, 0),FALSE), 'E2 Allocators'!$B$15:$W$361, MATCH('O5 Details by Class &amp; Accounts'!M$18, 'E2 Allocators'!$B$15:$W$15, 0),FALSE)*$F171), 0, VLOOKUP(VLOOKUP($A171, 'E4 TB Allocation Details'!$A$18:$L$205, MATCH("Demand ID", 'E4 TB Allocation Details'!$A$18:$L$18, 0),FALSE), 'E2 Allocators'!$B$15:$W$361, MATCH('O5 Details by Class &amp; Accounts'!M$18, 'E2 Allocators'!$B$15:$W$15, 0),FALSE)*$F171)</f>
        <v>0</v>
      </c>
      <c r="N171" s="1411">
        <f>IF(ISERROR(VLOOKUP(VLOOKUP($A171, 'E4 TB Allocation Details'!$A$18:$L$205, MATCH("Demand ID", 'E4 TB Allocation Details'!$A$18:$L$18, 0),FALSE), 'E2 Allocators'!$B$15:$W$361, MATCH('O5 Details by Class &amp; Accounts'!N$18, 'E2 Allocators'!$B$15:$W$15, 0),FALSE)*$F171), 0, VLOOKUP(VLOOKUP($A171, 'E4 TB Allocation Details'!$A$18:$L$205, MATCH("Demand ID", 'E4 TB Allocation Details'!$A$18:$L$18, 0),FALSE), 'E2 Allocators'!$B$15:$W$361, MATCH('O5 Details by Class &amp; Accounts'!N$18, 'E2 Allocators'!$B$15:$W$15, 0),FALSE)*$F171)</f>
        <v>0</v>
      </c>
      <c r="O171" s="1411">
        <f>IF(ISERROR(VLOOKUP(VLOOKUP($A171, 'E4 TB Allocation Details'!$A$18:$L$205, MATCH("Demand ID", 'E4 TB Allocation Details'!$A$18:$L$18, 0),FALSE), 'E2 Allocators'!$B$15:$W$361, MATCH('O5 Details by Class &amp; Accounts'!O$18, 'E2 Allocators'!$B$15:$W$15, 0),FALSE)*$F171), 0, VLOOKUP(VLOOKUP($A171, 'E4 TB Allocation Details'!$A$18:$L$205, MATCH("Demand ID", 'E4 TB Allocation Details'!$A$18:$L$18, 0),FALSE), 'E2 Allocators'!$B$15:$W$361, MATCH('O5 Details by Class &amp; Accounts'!O$18, 'E2 Allocators'!$B$15:$W$15, 0),FALSE)*$F171)</f>
        <v>0</v>
      </c>
      <c r="P171" s="1411">
        <f>IF(ISERROR(VLOOKUP(VLOOKUP($A171, 'E4 TB Allocation Details'!$A$18:$L$205, MATCH("Demand ID", 'E4 TB Allocation Details'!$A$18:$L$18, 0),FALSE), 'E2 Allocators'!$B$15:$W$361, MATCH('O5 Details by Class &amp; Accounts'!P$18, 'E2 Allocators'!$B$15:$W$15, 0),FALSE)*$F171), 0, VLOOKUP(VLOOKUP($A171, 'E4 TB Allocation Details'!$A$18:$L$205, MATCH("Demand ID", 'E4 TB Allocation Details'!$A$18:$L$18, 0),FALSE), 'E2 Allocators'!$B$15:$W$361, MATCH('O5 Details by Class &amp; Accounts'!P$18, 'E2 Allocators'!$B$15:$W$15, 0),FALSE)*$F171)</f>
        <v>0</v>
      </c>
      <c r="Q171" s="1411">
        <f>IF(ISERROR(VLOOKUP(VLOOKUP($A171, 'E4 TB Allocation Details'!$A$18:$L$205, MATCH("Demand ID", 'E4 TB Allocation Details'!$A$18:$L$18, 0),FALSE), 'E2 Allocators'!$B$15:$W$361, MATCH('O5 Details by Class &amp; Accounts'!Q$18, 'E2 Allocators'!$B$15:$W$15, 0),FALSE)*$F171), 0, VLOOKUP(VLOOKUP($A171, 'E4 TB Allocation Details'!$A$18:$L$205, MATCH("Demand ID", 'E4 TB Allocation Details'!$A$18:$L$18, 0),FALSE), 'E2 Allocators'!$B$15:$W$361, MATCH('O5 Details by Class &amp; Accounts'!Q$18, 'E2 Allocators'!$B$15:$W$15, 0),FALSE)*$F171)</f>
        <v>0</v>
      </c>
      <c r="R171" s="1411">
        <f>IF(ISERROR(VLOOKUP(VLOOKUP($A171, 'E4 TB Allocation Details'!$A$18:$L$205, MATCH("Demand ID", 'E4 TB Allocation Details'!$A$18:$L$18, 0),FALSE), 'E2 Allocators'!$B$15:$W$361, MATCH('O5 Details by Class &amp; Accounts'!R$18, 'E2 Allocators'!$B$15:$W$15, 0),FALSE)*$F171), 0, VLOOKUP(VLOOKUP($A171, 'E4 TB Allocation Details'!$A$18:$L$205, MATCH("Demand ID", 'E4 TB Allocation Details'!$A$18:$L$18, 0),FALSE), 'E2 Allocators'!$B$15:$W$361, MATCH('O5 Details by Class &amp; Accounts'!R$18, 'E2 Allocators'!$B$15:$W$15, 0),FALSE)*$F171)</f>
        <v>0</v>
      </c>
      <c r="S171" s="1411">
        <f>IF(ISERROR(VLOOKUP(VLOOKUP($A171, 'E4 TB Allocation Details'!$A$18:$L$205, MATCH("Demand ID", 'E4 TB Allocation Details'!$A$18:$L$18, 0),FALSE), 'E2 Allocators'!$B$15:$W$361, MATCH('O5 Details by Class &amp; Accounts'!S$18, 'E2 Allocators'!$B$15:$W$15, 0),FALSE)*$F171), 0, VLOOKUP(VLOOKUP($A171, 'E4 TB Allocation Details'!$A$18:$L$205, MATCH("Demand ID", 'E4 TB Allocation Details'!$A$18:$L$18, 0),FALSE), 'E2 Allocators'!$B$15:$W$361, MATCH('O5 Details by Class &amp; Accounts'!S$18, 'E2 Allocators'!$B$15:$W$15, 0),FALSE)*$F171)</f>
        <v>0</v>
      </c>
      <c r="T171" s="1411">
        <f>IF(ISERROR(VLOOKUP(VLOOKUP($A171, 'E4 TB Allocation Details'!$A$18:$L$205, MATCH("Demand ID", 'E4 TB Allocation Details'!$A$18:$L$18, 0),FALSE), 'E2 Allocators'!$B$15:$W$361, MATCH('O5 Details by Class &amp; Accounts'!T$18, 'E2 Allocators'!$B$15:$W$15, 0),FALSE)*$F171), 0, VLOOKUP(VLOOKUP($A171, 'E4 TB Allocation Details'!$A$18:$L$205, MATCH("Demand ID", 'E4 TB Allocation Details'!$A$18:$L$18, 0),FALSE), 'E2 Allocators'!$B$15:$W$361, MATCH('O5 Details by Class &amp; Accounts'!T$18, 'E2 Allocators'!$B$15:$W$15, 0),FALSE)*$F171)</f>
        <v>0</v>
      </c>
      <c r="U171" s="1411">
        <f>IF(ISERROR(VLOOKUP(VLOOKUP($A171, 'E4 TB Allocation Details'!$A$18:$L$205, MATCH("Demand ID", 'E4 TB Allocation Details'!$A$18:$L$18, 0),FALSE), 'E2 Allocators'!$B$15:$W$361, MATCH('O5 Details by Class &amp; Accounts'!U$18, 'E2 Allocators'!$B$15:$W$15, 0),FALSE)*$F171), 0, VLOOKUP(VLOOKUP($A171, 'E4 TB Allocation Details'!$A$18:$L$205, MATCH("Demand ID", 'E4 TB Allocation Details'!$A$18:$L$18, 0),FALSE), 'E2 Allocators'!$B$15:$W$361, MATCH('O5 Details by Class &amp; Accounts'!U$18, 'E2 Allocators'!$B$15:$W$15, 0),FALSE)*$F171)</f>
        <v>0</v>
      </c>
      <c r="V171" s="1411">
        <f>IF(ISERROR(VLOOKUP(VLOOKUP($A171, 'E4 TB Allocation Details'!$A$18:$L$205, MATCH("Demand ID", 'E4 TB Allocation Details'!$A$18:$L$18, 0),FALSE), 'E2 Allocators'!$B$15:$W$361, MATCH('O5 Details by Class &amp; Accounts'!V$18, 'E2 Allocators'!$B$15:$W$15, 0),FALSE)*$F171), 0, VLOOKUP(VLOOKUP($A171, 'E4 TB Allocation Details'!$A$18:$L$205, MATCH("Demand ID", 'E4 TB Allocation Details'!$A$18:$L$18, 0),FALSE), 'E2 Allocators'!$B$15:$W$361, MATCH('O5 Details by Class &amp; Accounts'!V$18, 'E2 Allocators'!$B$15:$W$15, 0),FALSE)*$F171)</f>
        <v>0</v>
      </c>
      <c r="W171" s="1411">
        <f>IF(ISERROR(VLOOKUP(VLOOKUP($A171, 'E4 TB Allocation Details'!$A$18:$L$205, MATCH("Demand ID", 'E4 TB Allocation Details'!$A$18:$L$18, 0),FALSE), 'E2 Allocators'!$B$15:$W$361, MATCH('O5 Details by Class &amp; Accounts'!W$18, 'E2 Allocators'!$B$15:$W$15, 0),FALSE)*$F171), 0, VLOOKUP(VLOOKUP($A171, 'E4 TB Allocation Details'!$A$18:$L$205, MATCH("Demand ID", 'E4 TB Allocation Details'!$A$18:$L$18, 0),FALSE), 'E2 Allocators'!$B$15:$W$361, MATCH('O5 Details by Class &amp; Accounts'!W$18, 'E2 Allocators'!$B$15:$W$15, 0),FALSE)*$F171)</f>
        <v>0</v>
      </c>
      <c r="X171" s="1411">
        <f>IF(ISERROR(VLOOKUP(VLOOKUP($A171, 'E4 TB Allocation Details'!$A$18:$L$205, MATCH("Demand ID", 'E4 TB Allocation Details'!$A$18:$L$18, 0),FALSE), 'E2 Allocators'!$B$15:$W$361, MATCH('O5 Details by Class &amp; Accounts'!X$18, 'E2 Allocators'!$B$15:$W$15, 0),FALSE)*$F171), 0, VLOOKUP(VLOOKUP($A171, 'E4 TB Allocation Details'!$A$18:$L$205, MATCH("Demand ID", 'E4 TB Allocation Details'!$A$18:$L$18, 0),FALSE), 'E2 Allocators'!$B$15:$W$361, MATCH('O5 Details by Class &amp; Accounts'!X$18, 'E2 Allocators'!$B$15:$W$15, 0),FALSE)*$F171)</f>
        <v>0</v>
      </c>
      <c r="Y171" s="1411">
        <f>IF(ISERROR(VLOOKUP(VLOOKUP($A171, 'E4 TB Allocation Details'!$A$18:$L$205, MATCH("Demand ID", 'E4 TB Allocation Details'!$A$18:$L$18, 0),FALSE), 'E2 Allocators'!$B$15:$W$361, MATCH('O5 Details by Class &amp; Accounts'!Y$18, 'E2 Allocators'!$B$15:$W$15, 0),FALSE)*$F171), 0, VLOOKUP(VLOOKUP($A171, 'E4 TB Allocation Details'!$A$18:$L$205, MATCH("Demand ID", 'E4 TB Allocation Details'!$A$18:$L$18, 0),FALSE), 'E2 Allocators'!$B$15:$W$361, MATCH('O5 Details by Class &amp; Accounts'!Y$18, 'E2 Allocators'!$B$15:$W$15, 0),FALSE)*$F171)</f>
        <v>0</v>
      </c>
      <c r="Z171" s="1411">
        <f>IF(ISERROR(VLOOKUP(VLOOKUP($A171, 'E4 TB Allocation Details'!$A$18:$L$205, MATCH("Demand ID", 'E4 TB Allocation Details'!$A$18:$L$18, 0),FALSE), 'E2 Allocators'!$B$15:$W$361, MATCH('O5 Details by Class &amp; Accounts'!Z$18, 'E2 Allocators'!$B$15:$W$15, 0),FALSE)*$F171), 0, VLOOKUP(VLOOKUP($A171, 'E4 TB Allocation Details'!$A$18:$L$205, MATCH("Demand ID", 'E4 TB Allocation Details'!$A$18:$L$18, 0),FALSE), 'E2 Allocators'!$B$15:$W$361, MATCH('O5 Details by Class &amp; Accounts'!Z$18, 'E2 Allocators'!$B$15:$W$15, 0),FALSE)*$F171)</f>
        <v>0</v>
      </c>
      <c r="AA171" s="1411">
        <f>IF(ISERROR(VLOOKUP(VLOOKUP($A171, 'E4 TB Allocation Details'!$A$18:$L$205, MATCH("Demand ID", 'E4 TB Allocation Details'!$A$18:$L$18, 0),FALSE), 'E2 Allocators'!$B$15:$W$361, MATCH('O5 Details by Class &amp; Accounts'!AA$18, 'E2 Allocators'!$B$15:$W$15, 0),FALSE)*$F171), 0, VLOOKUP(VLOOKUP($A171, 'E4 TB Allocation Details'!$A$18:$L$205, MATCH("Demand ID", 'E4 TB Allocation Details'!$A$18:$L$18, 0),FALSE), 'E2 Allocators'!$B$15:$W$361, MATCH('O5 Details by Class &amp; Accounts'!AA$18, 'E2 Allocators'!$B$15:$W$15, 0),FALSE)*$F171)</f>
        <v>0</v>
      </c>
      <c r="AB171" s="1411">
        <f>IF(ISERROR(VLOOKUP(VLOOKUP($A171, 'E4 TB Allocation Details'!$A$18:$L$205, MATCH("Demand ID", 'E4 TB Allocation Details'!$A$18:$L$18, 0),FALSE), 'E2 Allocators'!$B$15:$W$361, MATCH('O5 Details by Class &amp; Accounts'!AB$18, 'E2 Allocators'!$B$15:$W$15, 0),FALSE)*$F171), 0, VLOOKUP(VLOOKUP($A171, 'E4 TB Allocation Details'!$A$18:$L$205, MATCH("Demand ID", 'E4 TB Allocation Details'!$A$18:$L$18, 0),FALSE), 'E2 Allocators'!$B$15:$W$361, MATCH('O5 Details by Class &amp; Accounts'!AB$18, 'E2 Allocators'!$B$15:$W$15, 0),FALSE)*$F171)</f>
        <v>0</v>
      </c>
      <c r="AC171" s="1411">
        <f t="shared" si="40"/>
        <v>0</v>
      </c>
      <c r="AD171" s="1411">
        <f>IF(ISERROR(VLOOKUP(VLOOKUP($A171, 'E4 TB Allocation Details'!$A$18:$L$205, MATCH("Customer ID", 'E4 TB Allocation Details'!$A$18:$L$18, 0),FALSE), 'E2 Allocators'!$B$15:$W$361, MATCH('O5 Details by Class &amp; Accounts'!AD$18, 'E2 Allocators'!$B$15:$W$15, 0),FALSE)*$G171), 0, VLOOKUP(VLOOKUP($A171, 'E4 TB Allocation Details'!$A$18:$L$205, MATCH("Customer ID", 'E4 TB Allocation Details'!$A$18:$L$18, 0),FALSE), 'E2 Allocators'!$B$15:$W$361, MATCH('O5 Details by Class &amp; Accounts'!AD$18, 'E2 Allocators'!$B$15:$W$15, 0),FALSE)*$G171)</f>
        <v>0</v>
      </c>
      <c r="AE171" s="1411">
        <f>IF(ISERROR(VLOOKUP(VLOOKUP($A171, 'E4 TB Allocation Details'!$A$18:$L$205, MATCH("Customer ID", 'E4 TB Allocation Details'!$A$18:$L$18, 0),FALSE), 'E2 Allocators'!$B$15:$W$361, MATCH('O5 Details by Class &amp; Accounts'!AE$18, 'E2 Allocators'!$B$15:$W$15, 0),FALSE)*$G171), 0, VLOOKUP(VLOOKUP($A171, 'E4 TB Allocation Details'!$A$18:$L$205, MATCH("Customer ID", 'E4 TB Allocation Details'!$A$18:$L$18, 0),FALSE), 'E2 Allocators'!$B$15:$W$361, MATCH('O5 Details by Class &amp; Accounts'!AE$18, 'E2 Allocators'!$B$15:$W$15, 0),FALSE)*$G171)</f>
        <v>0</v>
      </c>
      <c r="AF171" s="1411">
        <f>IF(ISERROR(VLOOKUP(VLOOKUP($A171, 'E4 TB Allocation Details'!$A$18:$L$205, MATCH("Customer ID", 'E4 TB Allocation Details'!$A$18:$L$18, 0),FALSE), 'E2 Allocators'!$B$15:$W$361, MATCH('O5 Details by Class &amp; Accounts'!AF$18, 'E2 Allocators'!$B$15:$W$15, 0),FALSE)*$G171), 0, VLOOKUP(VLOOKUP($A171, 'E4 TB Allocation Details'!$A$18:$L$205, MATCH("Customer ID", 'E4 TB Allocation Details'!$A$18:$L$18, 0),FALSE), 'E2 Allocators'!$B$15:$W$361, MATCH('O5 Details by Class &amp; Accounts'!AF$18, 'E2 Allocators'!$B$15:$W$15, 0),FALSE)*$G171)</f>
        <v>0</v>
      </c>
      <c r="AG171" s="1411">
        <f>IF(ISERROR(VLOOKUP(VLOOKUP($A171, 'E4 TB Allocation Details'!$A$18:$L$205, MATCH("Customer ID", 'E4 TB Allocation Details'!$A$18:$L$18, 0),FALSE), 'E2 Allocators'!$B$15:$W$361, MATCH('O5 Details by Class &amp; Accounts'!AG$18, 'E2 Allocators'!$B$15:$W$15, 0),FALSE)*$G171), 0, VLOOKUP(VLOOKUP($A171, 'E4 TB Allocation Details'!$A$18:$L$205, MATCH("Customer ID", 'E4 TB Allocation Details'!$A$18:$L$18, 0),FALSE), 'E2 Allocators'!$B$15:$W$361, MATCH('O5 Details by Class &amp; Accounts'!AG$18, 'E2 Allocators'!$B$15:$W$15, 0),FALSE)*$G171)</f>
        <v>0</v>
      </c>
      <c r="AH171" s="1411">
        <f>IF(ISERROR(VLOOKUP(VLOOKUP($A171, 'E4 TB Allocation Details'!$A$18:$L$205, MATCH("Customer ID", 'E4 TB Allocation Details'!$A$18:$L$18, 0),FALSE), 'E2 Allocators'!$B$15:$W$361, MATCH('O5 Details by Class &amp; Accounts'!AH$18, 'E2 Allocators'!$B$15:$W$15, 0),FALSE)*$G171), 0, VLOOKUP(VLOOKUP($A171, 'E4 TB Allocation Details'!$A$18:$L$205, MATCH("Customer ID", 'E4 TB Allocation Details'!$A$18:$L$18, 0),FALSE), 'E2 Allocators'!$B$15:$W$361, MATCH('O5 Details by Class &amp; Accounts'!AH$18, 'E2 Allocators'!$B$15:$W$15, 0),FALSE)*$G171)</f>
        <v>0</v>
      </c>
      <c r="AI171" s="1411">
        <f>IF(ISERROR(VLOOKUP(VLOOKUP($A171, 'E4 TB Allocation Details'!$A$18:$L$205, MATCH("Customer ID", 'E4 TB Allocation Details'!$A$18:$L$18, 0),FALSE), 'E2 Allocators'!$B$15:$W$361, MATCH('O5 Details by Class &amp; Accounts'!AI$18, 'E2 Allocators'!$B$15:$W$15, 0),FALSE)*$G171), 0, VLOOKUP(VLOOKUP($A171, 'E4 TB Allocation Details'!$A$18:$L$205, MATCH("Customer ID", 'E4 TB Allocation Details'!$A$18:$L$18, 0),FALSE), 'E2 Allocators'!$B$15:$W$361, MATCH('O5 Details by Class &amp; Accounts'!AI$18, 'E2 Allocators'!$B$15:$W$15, 0),FALSE)*$G171)</f>
        <v>0</v>
      </c>
      <c r="AJ171" s="1411">
        <f>IF(ISERROR(VLOOKUP(VLOOKUP($A171, 'E4 TB Allocation Details'!$A$18:$L$205, MATCH("Customer ID", 'E4 TB Allocation Details'!$A$18:$L$18, 0),FALSE), 'E2 Allocators'!$B$15:$W$361, MATCH('O5 Details by Class &amp; Accounts'!AJ$18, 'E2 Allocators'!$B$15:$W$15, 0),FALSE)*$G171), 0, VLOOKUP(VLOOKUP($A171, 'E4 TB Allocation Details'!$A$18:$L$205, MATCH("Customer ID", 'E4 TB Allocation Details'!$A$18:$L$18, 0),FALSE), 'E2 Allocators'!$B$15:$W$361, MATCH('O5 Details by Class &amp; Accounts'!AJ$18, 'E2 Allocators'!$B$15:$W$15, 0),FALSE)*$G171)</f>
        <v>0</v>
      </c>
      <c r="AK171" s="1411">
        <f>IF(ISERROR(VLOOKUP(VLOOKUP($A171, 'E4 TB Allocation Details'!$A$18:$L$205, MATCH("Customer ID", 'E4 TB Allocation Details'!$A$18:$L$18, 0),FALSE), 'E2 Allocators'!$B$15:$W$361, MATCH('O5 Details by Class &amp; Accounts'!AK$18, 'E2 Allocators'!$B$15:$W$15, 0),FALSE)*$G171), 0, VLOOKUP(VLOOKUP($A171, 'E4 TB Allocation Details'!$A$18:$L$205, MATCH("Customer ID", 'E4 TB Allocation Details'!$A$18:$L$18, 0),FALSE), 'E2 Allocators'!$B$15:$W$361, MATCH('O5 Details by Class &amp; Accounts'!AK$18, 'E2 Allocators'!$B$15:$W$15, 0),FALSE)*$G171)</f>
        <v>0</v>
      </c>
      <c r="AL171" s="1411">
        <f>IF(ISERROR(VLOOKUP(VLOOKUP($A171, 'E4 TB Allocation Details'!$A$18:$L$205, MATCH("Customer ID", 'E4 TB Allocation Details'!$A$18:$L$18, 0),FALSE), 'E2 Allocators'!$B$15:$W$361, MATCH('O5 Details by Class &amp; Accounts'!AL$18, 'E2 Allocators'!$B$15:$W$15, 0),FALSE)*$G171), 0, VLOOKUP(VLOOKUP($A171, 'E4 TB Allocation Details'!$A$18:$L$205, MATCH("Customer ID", 'E4 TB Allocation Details'!$A$18:$L$18, 0),FALSE), 'E2 Allocators'!$B$15:$W$361, MATCH('O5 Details by Class &amp; Accounts'!AL$18, 'E2 Allocators'!$B$15:$W$15, 0),FALSE)*$G171)</f>
        <v>0</v>
      </c>
      <c r="AM171" s="1411">
        <f>IF(ISERROR(VLOOKUP(VLOOKUP($A171, 'E4 TB Allocation Details'!$A$18:$L$205, MATCH("Customer ID", 'E4 TB Allocation Details'!$A$18:$L$18, 0),FALSE), 'E2 Allocators'!$B$15:$W$361, MATCH('O5 Details by Class &amp; Accounts'!AM$18, 'E2 Allocators'!$B$15:$W$15, 0),FALSE)*$G171), 0, VLOOKUP(VLOOKUP($A171, 'E4 TB Allocation Details'!$A$18:$L$205, MATCH("Customer ID", 'E4 TB Allocation Details'!$A$18:$L$18, 0),FALSE), 'E2 Allocators'!$B$15:$W$361, MATCH('O5 Details by Class &amp; Accounts'!AM$18, 'E2 Allocators'!$B$15:$W$15, 0),FALSE)*$G171)</f>
        <v>0</v>
      </c>
      <c r="AN171" s="1411">
        <f>IF(ISERROR(VLOOKUP(VLOOKUP($A171, 'E4 TB Allocation Details'!$A$18:$L$205, MATCH("Customer ID", 'E4 TB Allocation Details'!$A$18:$L$18, 0),FALSE), 'E2 Allocators'!$B$15:$W$361, MATCH('O5 Details by Class &amp; Accounts'!AN$18, 'E2 Allocators'!$B$15:$W$15, 0),FALSE)*$G171), 0, VLOOKUP(VLOOKUP($A171, 'E4 TB Allocation Details'!$A$18:$L$205, MATCH("Customer ID", 'E4 TB Allocation Details'!$A$18:$L$18, 0),FALSE), 'E2 Allocators'!$B$15:$W$361, MATCH('O5 Details by Class &amp; Accounts'!AN$18, 'E2 Allocators'!$B$15:$W$15, 0),FALSE)*$G171)</f>
        <v>0</v>
      </c>
      <c r="AO171" s="1411">
        <f>IF(ISERROR(VLOOKUP(VLOOKUP($A171, 'E4 TB Allocation Details'!$A$18:$L$205, MATCH("Customer ID", 'E4 TB Allocation Details'!$A$18:$L$18, 0),FALSE), 'E2 Allocators'!$B$15:$W$361, MATCH('O5 Details by Class &amp; Accounts'!AO$18, 'E2 Allocators'!$B$15:$W$15, 0),FALSE)*$G171), 0, VLOOKUP(VLOOKUP($A171, 'E4 TB Allocation Details'!$A$18:$L$205, MATCH("Customer ID", 'E4 TB Allocation Details'!$A$18:$L$18, 0),FALSE), 'E2 Allocators'!$B$15:$W$361, MATCH('O5 Details by Class &amp; Accounts'!AO$18, 'E2 Allocators'!$B$15:$W$15, 0),FALSE)*$G171)</f>
        <v>0</v>
      </c>
      <c r="AP171" s="1411">
        <f>IF(ISERROR(VLOOKUP(VLOOKUP($A171, 'E4 TB Allocation Details'!$A$18:$L$205, MATCH("Customer ID", 'E4 TB Allocation Details'!$A$18:$L$18, 0),FALSE), 'E2 Allocators'!$B$15:$W$361, MATCH('O5 Details by Class &amp; Accounts'!AP$18, 'E2 Allocators'!$B$15:$W$15, 0),FALSE)*$G171), 0, VLOOKUP(VLOOKUP($A171, 'E4 TB Allocation Details'!$A$18:$L$205, MATCH("Customer ID", 'E4 TB Allocation Details'!$A$18:$L$18, 0),FALSE), 'E2 Allocators'!$B$15:$W$361, MATCH('O5 Details by Class &amp; Accounts'!AP$18, 'E2 Allocators'!$B$15:$W$15, 0),FALSE)*$G171)</f>
        <v>0</v>
      </c>
      <c r="AQ171" s="1411">
        <f>IF(ISERROR(VLOOKUP(VLOOKUP($A171, 'E4 TB Allocation Details'!$A$18:$L$205, MATCH("Customer ID", 'E4 TB Allocation Details'!$A$18:$L$18, 0),FALSE), 'E2 Allocators'!$B$15:$W$361, MATCH('O5 Details by Class &amp; Accounts'!AQ$18, 'E2 Allocators'!$B$15:$W$15, 0),FALSE)*$G171), 0, VLOOKUP(VLOOKUP($A171, 'E4 TB Allocation Details'!$A$18:$L$205, MATCH("Customer ID", 'E4 TB Allocation Details'!$A$18:$L$18, 0),FALSE), 'E2 Allocators'!$B$15:$W$361, MATCH('O5 Details by Class &amp; Accounts'!AQ$18, 'E2 Allocators'!$B$15:$W$15, 0),FALSE)*$G171)</f>
        <v>0</v>
      </c>
      <c r="AR171" s="1411">
        <f>IF(ISERROR(VLOOKUP(VLOOKUP($A171, 'E4 TB Allocation Details'!$A$18:$L$205, MATCH("Customer ID", 'E4 TB Allocation Details'!$A$18:$L$18, 0),FALSE), 'E2 Allocators'!$B$15:$W$361, MATCH('O5 Details by Class &amp; Accounts'!AR$18, 'E2 Allocators'!$B$15:$W$15, 0),FALSE)*$G171), 0, VLOOKUP(VLOOKUP($A171, 'E4 TB Allocation Details'!$A$18:$L$205, MATCH("Customer ID", 'E4 TB Allocation Details'!$A$18:$L$18, 0),FALSE), 'E2 Allocators'!$B$15:$W$361, MATCH('O5 Details by Class &amp; Accounts'!AR$18, 'E2 Allocators'!$B$15:$W$15, 0),FALSE)*$G171)</f>
        <v>0</v>
      </c>
      <c r="AS171" s="1411">
        <f>IF(ISERROR(VLOOKUP(VLOOKUP($A171, 'E4 TB Allocation Details'!$A$18:$L$205, MATCH("Customer ID", 'E4 TB Allocation Details'!$A$18:$L$18, 0),FALSE), 'E2 Allocators'!$B$15:$W$361, MATCH('O5 Details by Class &amp; Accounts'!AS$18, 'E2 Allocators'!$B$15:$W$15, 0),FALSE)*$G171), 0, VLOOKUP(VLOOKUP($A171, 'E4 TB Allocation Details'!$A$18:$L$205, MATCH("Customer ID", 'E4 TB Allocation Details'!$A$18:$L$18, 0),FALSE), 'E2 Allocators'!$B$15:$W$361, MATCH('O5 Details by Class &amp; Accounts'!AS$18, 'E2 Allocators'!$B$15:$W$15, 0),FALSE)*$G171)</f>
        <v>0</v>
      </c>
      <c r="AT171" s="1411">
        <f>IF(ISERROR(VLOOKUP(VLOOKUP($A171, 'E4 TB Allocation Details'!$A$18:$L$205, MATCH("Customer ID", 'E4 TB Allocation Details'!$A$18:$L$18, 0),FALSE), 'E2 Allocators'!$B$15:$W$361, MATCH('O5 Details by Class &amp; Accounts'!AT$18, 'E2 Allocators'!$B$15:$W$15, 0),FALSE)*$G171), 0, VLOOKUP(VLOOKUP($A171, 'E4 TB Allocation Details'!$A$18:$L$205, MATCH("Customer ID", 'E4 TB Allocation Details'!$A$18:$L$18, 0),FALSE), 'E2 Allocators'!$B$15:$W$361, MATCH('O5 Details by Class &amp; Accounts'!AT$18, 'E2 Allocators'!$B$15:$W$15, 0),FALSE)*$G171)</f>
        <v>0</v>
      </c>
      <c r="AU171" s="1411">
        <f>IF(ISERROR(VLOOKUP(VLOOKUP($A171, 'E4 TB Allocation Details'!$A$18:$L$205, MATCH("Customer ID", 'E4 TB Allocation Details'!$A$18:$L$18, 0),FALSE), 'E2 Allocators'!$B$15:$W$361, MATCH('O5 Details by Class &amp; Accounts'!AU$18, 'E2 Allocators'!$B$15:$W$15, 0),FALSE)*$G171), 0, VLOOKUP(VLOOKUP($A171, 'E4 TB Allocation Details'!$A$18:$L$205, MATCH("Customer ID", 'E4 TB Allocation Details'!$A$18:$L$18, 0),FALSE), 'E2 Allocators'!$B$15:$W$361, MATCH('O5 Details by Class &amp; Accounts'!AU$18, 'E2 Allocators'!$B$15:$W$15, 0),FALSE)*$G171)</f>
        <v>0</v>
      </c>
      <c r="AV171" s="1411">
        <f>IF(ISERROR(VLOOKUP(VLOOKUP($A171, 'E4 TB Allocation Details'!$A$18:$L$205, MATCH("Customer ID", 'E4 TB Allocation Details'!$A$18:$L$18, 0),FALSE), 'E2 Allocators'!$B$15:$W$361, MATCH('O5 Details by Class &amp; Accounts'!AV$18, 'E2 Allocators'!$B$15:$W$15, 0),FALSE)*$G171), 0, VLOOKUP(VLOOKUP($A171, 'E4 TB Allocation Details'!$A$18:$L$205, MATCH("Customer ID", 'E4 TB Allocation Details'!$A$18:$L$18, 0),FALSE), 'E2 Allocators'!$B$15:$W$361, MATCH('O5 Details by Class &amp; Accounts'!AV$18, 'E2 Allocators'!$B$15:$W$15, 0),FALSE)*$G171)</f>
        <v>0</v>
      </c>
      <c r="AW171" s="1411">
        <f>IF(ISERROR(VLOOKUP(VLOOKUP($A171, 'E4 TB Allocation Details'!$A$18:$L$205, MATCH("Customer ID", 'E4 TB Allocation Details'!$A$18:$L$18, 0),FALSE), 'E2 Allocators'!$B$15:$W$361, MATCH('O5 Details by Class &amp; Accounts'!AW$18, 'E2 Allocators'!$B$15:$W$15, 0),FALSE)*$G171), 0, VLOOKUP(VLOOKUP($A171, 'E4 TB Allocation Details'!$A$18:$L$205, MATCH("Customer ID", 'E4 TB Allocation Details'!$A$18:$L$18, 0),FALSE), 'E2 Allocators'!$B$15:$W$361, MATCH('O5 Details by Class &amp; Accounts'!AW$18, 'E2 Allocators'!$B$15:$W$15, 0),FALSE)*$G171)</f>
        <v>0</v>
      </c>
      <c r="AX171" s="1411">
        <f t="shared" si="44"/>
        <v>0</v>
      </c>
      <c r="AY171" s="1411">
        <f>IF(ISERROR(VLOOKUP(VLOOKUP($A171, 'E4 TB Allocation Details'!$A$18:$L$205, MATCH("Misc ID", 'E4 TB Allocation Details'!$A$18:$L$18, 0),FALSE), 'E2 Allocators'!$B$15:$W$361, MATCH('O5 Details by Class &amp; Accounts'!AY$18, 'E2 Allocators'!$B$15:$W$15, 0),FALSE)*$E171), 0, VLOOKUP(VLOOKUP($A171, 'E4 TB Allocation Details'!$A$18:$L$205, MATCH("Misc ID", 'E4 TB Allocation Details'!$A$18:$L$18, 0),FALSE), 'E2 Allocators'!$B$15:$W$361, MATCH('O5 Details by Class &amp; Accounts'!AY$18, 'E2 Allocators'!$B$15:$W$15, 0),FALSE)*$E171)</f>
        <v>0</v>
      </c>
      <c r="AZ171" s="1411">
        <f>IF(ISERROR(VLOOKUP(VLOOKUP($A171, 'E4 TB Allocation Details'!$A$18:$L$205, MATCH("Misc ID", 'E4 TB Allocation Details'!$A$18:$L$18, 0),FALSE), 'E2 Allocators'!$B$15:$W$361, MATCH('O5 Details by Class &amp; Accounts'!AZ$18, 'E2 Allocators'!$B$15:$W$15, 0),FALSE)*$E171), 0, VLOOKUP(VLOOKUP($A171, 'E4 TB Allocation Details'!$A$18:$L$205, MATCH("Misc ID", 'E4 TB Allocation Details'!$A$18:$L$18, 0),FALSE), 'E2 Allocators'!$B$15:$W$361, MATCH('O5 Details by Class &amp; Accounts'!AZ$18, 'E2 Allocators'!$B$15:$W$15, 0),FALSE)*$E171)</f>
        <v>0</v>
      </c>
      <c r="BA171" s="1411">
        <f>IF(ISERROR(VLOOKUP(VLOOKUP($A171, 'E4 TB Allocation Details'!$A$18:$L$205, MATCH("Misc ID", 'E4 TB Allocation Details'!$A$18:$L$18, 0),FALSE), 'E2 Allocators'!$B$15:$W$361, MATCH('O5 Details by Class &amp; Accounts'!BA$18, 'E2 Allocators'!$B$15:$W$15, 0),FALSE)*$E171), 0, VLOOKUP(VLOOKUP($A171, 'E4 TB Allocation Details'!$A$18:$L$205, MATCH("Misc ID", 'E4 TB Allocation Details'!$A$18:$L$18, 0),FALSE), 'E2 Allocators'!$B$15:$W$361, MATCH('O5 Details by Class &amp; Accounts'!BA$18, 'E2 Allocators'!$B$15:$W$15, 0),FALSE)*$E171)</f>
        <v>0</v>
      </c>
      <c r="BB171" s="1411">
        <f>IF(ISERROR(VLOOKUP(VLOOKUP($A171, 'E4 TB Allocation Details'!$A$18:$L$205, MATCH("Misc ID", 'E4 TB Allocation Details'!$A$18:$L$18, 0),FALSE), 'E2 Allocators'!$B$15:$W$361, MATCH('O5 Details by Class &amp; Accounts'!BB$18, 'E2 Allocators'!$B$15:$W$15, 0),FALSE)*$E171), 0, VLOOKUP(VLOOKUP($A171, 'E4 TB Allocation Details'!$A$18:$L$205, MATCH("Misc ID", 'E4 TB Allocation Details'!$A$18:$L$18, 0),FALSE), 'E2 Allocators'!$B$15:$W$361, MATCH('O5 Details by Class &amp; Accounts'!BB$18, 'E2 Allocators'!$B$15:$W$15, 0),FALSE)*$E171)</f>
        <v>0</v>
      </c>
      <c r="BC171" s="1411">
        <f>IF(ISERROR(VLOOKUP(VLOOKUP($A171, 'E4 TB Allocation Details'!$A$18:$L$205, MATCH("Misc ID", 'E4 TB Allocation Details'!$A$18:$L$18, 0),FALSE), 'E2 Allocators'!$B$15:$W$361, MATCH('O5 Details by Class &amp; Accounts'!BC$18, 'E2 Allocators'!$B$15:$W$15, 0),FALSE)*$E171), 0, VLOOKUP(VLOOKUP($A171, 'E4 TB Allocation Details'!$A$18:$L$205, MATCH("Misc ID", 'E4 TB Allocation Details'!$A$18:$L$18, 0),FALSE), 'E2 Allocators'!$B$15:$W$361, MATCH('O5 Details by Class &amp; Accounts'!BC$18, 'E2 Allocators'!$B$15:$W$15, 0),FALSE)*$E171)</f>
        <v>0</v>
      </c>
      <c r="BD171" s="1411">
        <f>IF(ISERROR(VLOOKUP(VLOOKUP($A171, 'E4 TB Allocation Details'!$A$18:$L$205, MATCH("Misc ID", 'E4 TB Allocation Details'!$A$18:$L$18, 0),FALSE), 'E2 Allocators'!$B$15:$W$361, MATCH('O5 Details by Class &amp; Accounts'!BD$18, 'E2 Allocators'!$B$15:$W$15, 0),FALSE)*$E171), 0, VLOOKUP(VLOOKUP($A171, 'E4 TB Allocation Details'!$A$18:$L$205, MATCH("Misc ID", 'E4 TB Allocation Details'!$A$18:$L$18, 0),FALSE), 'E2 Allocators'!$B$15:$W$361, MATCH('O5 Details by Class &amp; Accounts'!BD$18, 'E2 Allocators'!$B$15:$W$15, 0),FALSE)*$E171)</f>
        <v>0</v>
      </c>
      <c r="BE171" s="1411">
        <f>IF(ISERROR(VLOOKUP(VLOOKUP($A171, 'E4 TB Allocation Details'!$A$18:$L$205, MATCH("Misc ID", 'E4 TB Allocation Details'!$A$18:$L$18, 0),FALSE), 'E2 Allocators'!$B$15:$W$361, MATCH('O5 Details by Class &amp; Accounts'!BE$18, 'E2 Allocators'!$B$15:$W$15, 0),FALSE)*$E171), 0, VLOOKUP(VLOOKUP($A171, 'E4 TB Allocation Details'!$A$18:$L$205, MATCH("Misc ID", 'E4 TB Allocation Details'!$A$18:$L$18, 0),FALSE), 'E2 Allocators'!$B$15:$W$361, MATCH('O5 Details by Class &amp; Accounts'!BE$18, 'E2 Allocators'!$B$15:$W$15, 0),FALSE)*$E171)</f>
        <v>0</v>
      </c>
      <c r="BF171" s="1411">
        <f>IF(ISERROR(VLOOKUP(VLOOKUP($A171, 'E4 TB Allocation Details'!$A$18:$L$205, MATCH("Misc ID", 'E4 TB Allocation Details'!$A$18:$L$18, 0),FALSE), 'E2 Allocators'!$B$15:$W$361, MATCH('O5 Details by Class &amp; Accounts'!BF$18, 'E2 Allocators'!$B$15:$W$15, 0),FALSE)*$E171), 0, VLOOKUP(VLOOKUP($A171, 'E4 TB Allocation Details'!$A$18:$L$205, MATCH("Misc ID", 'E4 TB Allocation Details'!$A$18:$L$18, 0),FALSE), 'E2 Allocators'!$B$15:$W$361, MATCH('O5 Details by Class &amp; Accounts'!BF$18, 'E2 Allocators'!$B$15:$W$15, 0),FALSE)*$E171)</f>
        <v>0</v>
      </c>
      <c r="BG171" s="1411">
        <f>IF(ISERROR(VLOOKUP(VLOOKUP($A171, 'E4 TB Allocation Details'!$A$18:$L$205, MATCH("Misc ID", 'E4 TB Allocation Details'!$A$18:$L$18, 0),FALSE), 'E2 Allocators'!$B$15:$W$361, MATCH('O5 Details by Class &amp; Accounts'!BG$18, 'E2 Allocators'!$B$15:$W$15, 0),FALSE)*$E171), 0, VLOOKUP(VLOOKUP($A171, 'E4 TB Allocation Details'!$A$18:$L$205, MATCH("Misc ID", 'E4 TB Allocation Details'!$A$18:$L$18, 0),FALSE), 'E2 Allocators'!$B$15:$W$361, MATCH('O5 Details by Class &amp; Accounts'!BG$18, 'E2 Allocators'!$B$15:$W$15, 0),FALSE)*$E171)</f>
        <v>0</v>
      </c>
      <c r="BH171" s="1411">
        <f>IF(ISERROR(VLOOKUP(VLOOKUP($A171, 'E4 TB Allocation Details'!$A$18:$L$205, MATCH("Misc ID", 'E4 TB Allocation Details'!$A$18:$L$18, 0),FALSE), 'E2 Allocators'!$B$15:$W$361, MATCH('O5 Details by Class &amp; Accounts'!BH$18, 'E2 Allocators'!$B$15:$W$15, 0),FALSE)*$E171), 0, VLOOKUP(VLOOKUP($A171, 'E4 TB Allocation Details'!$A$18:$L$205, MATCH("Misc ID", 'E4 TB Allocation Details'!$A$18:$L$18, 0),FALSE), 'E2 Allocators'!$B$15:$W$361, MATCH('O5 Details by Class &amp; Accounts'!BH$18, 'E2 Allocators'!$B$15:$W$15, 0),FALSE)*$E171)</f>
        <v>0</v>
      </c>
      <c r="BI171" s="1411">
        <f>IF(ISERROR(VLOOKUP(VLOOKUP($A171, 'E4 TB Allocation Details'!$A$18:$L$205, MATCH("Misc ID", 'E4 TB Allocation Details'!$A$18:$L$18, 0),FALSE), 'E2 Allocators'!$B$15:$W$361, MATCH('O5 Details by Class &amp; Accounts'!BI$18, 'E2 Allocators'!$B$15:$W$15, 0),FALSE)*$E171), 0, VLOOKUP(VLOOKUP($A171, 'E4 TB Allocation Details'!$A$18:$L$205, MATCH("Misc ID", 'E4 TB Allocation Details'!$A$18:$L$18, 0),FALSE), 'E2 Allocators'!$B$15:$W$361, MATCH('O5 Details by Class &amp; Accounts'!BI$18, 'E2 Allocators'!$B$15:$W$15, 0),FALSE)*$E171)</f>
        <v>0</v>
      </c>
      <c r="BJ171" s="1411">
        <f>IF(ISERROR(VLOOKUP(VLOOKUP($A171, 'E4 TB Allocation Details'!$A$18:$L$205, MATCH("Misc ID", 'E4 TB Allocation Details'!$A$18:$L$18, 0),FALSE), 'E2 Allocators'!$B$15:$W$361, MATCH('O5 Details by Class &amp; Accounts'!BJ$18, 'E2 Allocators'!$B$15:$W$15, 0),FALSE)*$E171), 0, VLOOKUP(VLOOKUP($A171, 'E4 TB Allocation Details'!$A$18:$L$205, MATCH("Misc ID", 'E4 TB Allocation Details'!$A$18:$L$18, 0),FALSE), 'E2 Allocators'!$B$15:$W$361, MATCH('O5 Details by Class &amp; Accounts'!BJ$18, 'E2 Allocators'!$B$15:$W$15, 0),FALSE)*$E171)</f>
        <v>0</v>
      </c>
      <c r="BK171" s="1411">
        <f>IF(ISERROR(VLOOKUP(VLOOKUP($A171, 'E4 TB Allocation Details'!$A$18:$L$205, MATCH("Misc ID", 'E4 TB Allocation Details'!$A$18:$L$18, 0),FALSE), 'E2 Allocators'!$B$15:$W$361, MATCH('O5 Details by Class &amp; Accounts'!BK$18, 'E2 Allocators'!$B$15:$W$15, 0),FALSE)*$E171), 0, VLOOKUP(VLOOKUP($A171, 'E4 TB Allocation Details'!$A$18:$L$205, MATCH("Misc ID", 'E4 TB Allocation Details'!$A$18:$L$18, 0),FALSE), 'E2 Allocators'!$B$15:$W$361, MATCH('O5 Details by Class &amp; Accounts'!BK$18, 'E2 Allocators'!$B$15:$W$15, 0),FALSE)*$E171)</f>
        <v>0</v>
      </c>
      <c r="BL171" s="1411">
        <f>IF(ISERROR(VLOOKUP(VLOOKUP($A171, 'E4 TB Allocation Details'!$A$18:$L$205, MATCH("Misc ID", 'E4 TB Allocation Details'!$A$18:$L$18, 0),FALSE), 'E2 Allocators'!$B$15:$W$361, MATCH('O5 Details by Class &amp; Accounts'!BL$18, 'E2 Allocators'!$B$15:$W$15, 0),FALSE)*$E171), 0, VLOOKUP(VLOOKUP($A171, 'E4 TB Allocation Details'!$A$18:$L$205, MATCH("Misc ID", 'E4 TB Allocation Details'!$A$18:$L$18, 0),FALSE), 'E2 Allocators'!$B$15:$W$361, MATCH('O5 Details by Class &amp; Accounts'!BL$18, 'E2 Allocators'!$B$15:$W$15, 0),FALSE)*$E171)</f>
        <v>0</v>
      </c>
      <c r="BM171" s="1411">
        <f>IF(ISERROR(VLOOKUP(VLOOKUP($A171, 'E4 TB Allocation Details'!$A$18:$L$205, MATCH("Misc ID", 'E4 TB Allocation Details'!$A$18:$L$18, 0),FALSE), 'E2 Allocators'!$B$15:$W$361, MATCH('O5 Details by Class &amp; Accounts'!BM$18, 'E2 Allocators'!$B$15:$W$15, 0),FALSE)*$E171), 0, VLOOKUP(VLOOKUP($A171, 'E4 TB Allocation Details'!$A$18:$L$205, MATCH("Misc ID", 'E4 TB Allocation Details'!$A$18:$L$18, 0),FALSE), 'E2 Allocators'!$B$15:$W$361, MATCH('O5 Details by Class &amp; Accounts'!BM$18, 'E2 Allocators'!$B$15:$W$15, 0),FALSE)*$E171)</f>
        <v>0</v>
      </c>
      <c r="BN171" s="1411">
        <f>IF(ISERROR(VLOOKUP(VLOOKUP($A171, 'E4 TB Allocation Details'!$A$18:$L$205, MATCH("Misc ID", 'E4 TB Allocation Details'!$A$18:$L$18, 0),FALSE), 'E2 Allocators'!$B$15:$W$361, MATCH('O5 Details by Class &amp; Accounts'!BN$18, 'E2 Allocators'!$B$15:$W$15, 0),FALSE)*$E171), 0, VLOOKUP(VLOOKUP($A171, 'E4 TB Allocation Details'!$A$18:$L$205, MATCH("Misc ID", 'E4 TB Allocation Details'!$A$18:$L$18, 0),FALSE), 'E2 Allocators'!$B$15:$W$361, MATCH('O5 Details by Class &amp; Accounts'!BN$18, 'E2 Allocators'!$B$15:$W$15, 0),FALSE)*$E171)</f>
        <v>0</v>
      </c>
      <c r="BO171" s="1411">
        <f>IF(ISERROR(VLOOKUP(VLOOKUP($A171, 'E4 TB Allocation Details'!$A$18:$L$205, MATCH("Misc ID", 'E4 TB Allocation Details'!$A$18:$L$18, 0),FALSE), 'E2 Allocators'!$B$15:$W$361, MATCH('O5 Details by Class &amp; Accounts'!BO$18, 'E2 Allocators'!$B$15:$W$15, 0),FALSE)*$E171), 0, VLOOKUP(VLOOKUP($A171, 'E4 TB Allocation Details'!$A$18:$L$205, MATCH("Misc ID", 'E4 TB Allocation Details'!$A$18:$L$18, 0),FALSE), 'E2 Allocators'!$B$15:$W$361, MATCH('O5 Details by Class &amp; Accounts'!BO$18, 'E2 Allocators'!$B$15:$W$15, 0),FALSE)*$E171)</f>
        <v>0</v>
      </c>
      <c r="BP171" s="1411">
        <f>IF(ISERROR(VLOOKUP(VLOOKUP($A171, 'E4 TB Allocation Details'!$A$18:$L$205, MATCH("Misc ID", 'E4 TB Allocation Details'!$A$18:$L$18, 0),FALSE), 'E2 Allocators'!$B$15:$W$361, MATCH('O5 Details by Class &amp; Accounts'!BP$18, 'E2 Allocators'!$B$15:$W$15, 0),FALSE)*$E171), 0, VLOOKUP(VLOOKUP($A171, 'E4 TB Allocation Details'!$A$18:$L$205, MATCH("Misc ID", 'E4 TB Allocation Details'!$A$18:$L$18, 0),FALSE), 'E2 Allocators'!$B$15:$W$361, MATCH('O5 Details by Class &amp; Accounts'!BP$18, 'E2 Allocators'!$B$15:$W$15, 0),FALSE)*$E171)</f>
        <v>0</v>
      </c>
      <c r="BQ171" s="1411">
        <f>IF(ISERROR(VLOOKUP(VLOOKUP($A171, 'E4 TB Allocation Details'!$A$18:$L$205, MATCH("Misc ID", 'E4 TB Allocation Details'!$A$18:$L$18, 0),FALSE), 'E2 Allocators'!$B$15:$W$361, MATCH('O5 Details by Class &amp; Accounts'!BQ$18, 'E2 Allocators'!$B$15:$W$15, 0),FALSE)*$E171), 0, VLOOKUP(VLOOKUP($A171, 'E4 TB Allocation Details'!$A$18:$L$205, MATCH("Misc ID", 'E4 TB Allocation Details'!$A$18:$L$18, 0),FALSE), 'E2 Allocators'!$B$15:$W$361, MATCH('O5 Details by Class &amp; Accounts'!BQ$18, 'E2 Allocators'!$B$15:$W$15, 0),FALSE)*$E171)</f>
        <v>0</v>
      </c>
      <c r="BR171" s="1411">
        <f>IF(ISERROR(VLOOKUP(VLOOKUP($A171, 'E4 TB Allocation Details'!$A$18:$L$205, MATCH("Misc ID", 'E4 TB Allocation Details'!$A$18:$L$18, 0),FALSE), 'E2 Allocators'!$B$15:$W$361, MATCH('O5 Details by Class &amp; Accounts'!BR$18, 'E2 Allocators'!$B$15:$W$15, 0),FALSE)*$E171), 0, VLOOKUP(VLOOKUP($A171, 'E4 TB Allocation Details'!$A$18:$L$205, MATCH("Misc ID", 'E4 TB Allocation Details'!$A$18:$L$18, 0),FALSE), 'E2 Allocators'!$B$15:$W$361, MATCH('O5 Details by Class &amp; Accounts'!BR$18, 'E2 Allocators'!$B$15:$W$15, 0),FALSE)*$E171)</f>
        <v>0</v>
      </c>
      <c r="BS171" s="1411">
        <f t="shared" si="41"/>
        <v>0</v>
      </c>
      <c r="BT171" s="1411">
        <f>IF(ISERROR(VLOOKUP(VLOOKUP($A171, 'E4 TB Allocation Details'!$A$18:$L$205, MATCH("A &amp; G ID", 'E4 TB Allocation Details'!$A$18:$L$18, 0),FALSE), 'E2 Allocators'!$B$15:$W$361, MATCH('O5 Details by Class &amp; Accounts'!BT$18, 'E2 Allocators'!$B$15:$W$15, 0),FALSE)*$E171), 0, VLOOKUP(VLOOKUP($A171, 'E4 TB Allocation Details'!$A$18:$L$205, MATCH("A &amp; G ID", 'E4 TB Allocation Details'!$A$18:$L$18, 0),FALSE), 'E2 Allocators'!$B$15:$W$361, MATCH('O5 Details by Class &amp; Accounts'!BT$18, 'E2 Allocators'!$B$15:$W$15, 0),FALSE)*$E171)</f>
        <v>0</v>
      </c>
      <c r="BU171" s="1411">
        <f>IF(ISERROR(VLOOKUP(VLOOKUP($A171, 'E4 TB Allocation Details'!$A$18:$L$205, MATCH("A &amp; G ID", 'E4 TB Allocation Details'!$A$18:$L$18, 0),FALSE), 'E2 Allocators'!$B$15:$W$361, MATCH('O5 Details by Class &amp; Accounts'!BU$18, 'E2 Allocators'!$B$15:$W$15, 0),FALSE)*$E171), 0, VLOOKUP(VLOOKUP($A171, 'E4 TB Allocation Details'!$A$18:$L$205, MATCH("A &amp; G ID", 'E4 TB Allocation Details'!$A$18:$L$18, 0),FALSE), 'E2 Allocators'!$B$15:$W$361, MATCH('O5 Details by Class &amp; Accounts'!BU$18, 'E2 Allocators'!$B$15:$W$15, 0),FALSE)*$E171)</f>
        <v>0</v>
      </c>
      <c r="BV171" s="1411">
        <f>IF(ISERROR(VLOOKUP(VLOOKUP($A171, 'E4 TB Allocation Details'!$A$18:$L$205, MATCH("A &amp; G ID", 'E4 TB Allocation Details'!$A$18:$L$18, 0),FALSE), 'E2 Allocators'!$B$15:$W$361, MATCH('O5 Details by Class &amp; Accounts'!BV$18, 'E2 Allocators'!$B$15:$W$15, 0),FALSE)*$E171), 0, VLOOKUP(VLOOKUP($A171, 'E4 TB Allocation Details'!$A$18:$L$205, MATCH("A &amp; G ID", 'E4 TB Allocation Details'!$A$18:$L$18, 0),FALSE), 'E2 Allocators'!$B$15:$W$361, MATCH('O5 Details by Class &amp; Accounts'!BV$18, 'E2 Allocators'!$B$15:$W$15, 0),FALSE)*$E171)</f>
        <v>0</v>
      </c>
      <c r="BW171" s="1411">
        <f>IF(ISERROR(VLOOKUP(VLOOKUP($A171, 'E4 TB Allocation Details'!$A$18:$L$205, MATCH("A &amp; G ID", 'E4 TB Allocation Details'!$A$18:$L$18, 0),FALSE), 'E2 Allocators'!$B$15:$W$361, MATCH('O5 Details by Class &amp; Accounts'!BW$18, 'E2 Allocators'!$B$15:$W$15, 0),FALSE)*$E171), 0, VLOOKUP(VLOOKUP($A171, 'E4 TB Allocation Details'!$A$18:$L$205, MATCH("A &amp; G ID", 'E4 TB Allocation Details'!$A$18:$L$18, 0),FALSE), 'E2 Allocators'!$B$15:$W$361, MATCH('O5 Details by Class &amp; Accounts'!BW$18, 'E2 Allocators'!$B$15:$W$15, 0),FALSE)*$E171)</f>
        <v>0</v>
      </c>
      <c r="BX171" s="1411">
        <f>IF(ISERROR(VLOOKUP(VLOOKUP($A171, 'E4 TB Allocation Details'!$A$18:$L$205, MATCH("A &amp; G ID", 'E4 TB Allocation Details'!$A$18:$L$18, 0),FALSE), 'E2 Allocators'!$B$15:$W$361, MATCH('O5 Details by Class &amp; Accounts'!BX$18, 'E2 Allocators'!$B$15:$W$15, 0),FALSE)*$E171), 0, VLOOKUP(VLOOKUP($A171, 'E4 TB Allocation Details'!$A$18:$L$205, MATCH("A &amp; G ID", 'E4 TB Allocation Details'!$A$18:$L$18, 0),FALSE), 'E2 Allocators'!$B$15:$W$361, MATCH('O5 Details by Class &amp; Accounts'!BX$18, 'E2 Allocators'!$B$15:$W$15, 0),FALSE)*$E171)</f>
        <v>0</v>
      </c>
      <c r="BY171" s="1411">
        <f>IF(ISERROR(VLOOKUP(VLOOKUP($A171, 'E4 TB Allocation Details'!$A$18:$L$205, MATCH("A &amp; G ID", 'E4 TB Allocation Details'!$A$18:$L$18, 0),FALSE), 'E2 Allocators'!$B$15:$W$361, MATCH('O5 Details by Class &amp; Accounts'!BY$18, 'E2 Allocators'!$B$15:$W$15, 0),FALSE)*$E171), 0, VLOOKUP(VLOOKUP($A171, 'E4 TB Allocation Details'!$A$18:$L$205, MATCH("A &amp; G ID", 'E4 TB Allocation Details'!$A$18:$L$18, 0),FALSE), 'E2 Allocators'!$B$15:$W$361, MATCH('O5 Details by Class &amp; Accounts'!BY$18, 'E2 Allocators'!$B$15:$W$15, 0),FALSE)*$E171)</f>
        <v>0</v>
      </c>
      <c r="BZ171" s="1411">
        <f>IF(ISERROR(VLOOKUP(VLOOKUP($A171, 'E4 TB Allocation Details'!$A$18:$L$205, MATCH("A &amp; G ID", 'E4 TB Allocation Details'!$A$18:$L$18, 0),FALSE), 'E2 Allocators'!$B$15:$W$361, MATCH('O5 Details by Class &amp; Accounts'!BZ$18, 'E2 Allocators'!$B$15:$W$15, 0),FALSE)*$E171), 0, VLOOKUP(VLOOKUP($A171, 'E4 TB Allocation Details'!$A$18:$L$205, MATCH("A &amp; G ID", 'E4 TB Allocation Details'!$A$18:$L$18, 0),FALSE), 'E2 Allocators'!$B$15:$W$361, MATCH('O5 Details by Class &amp; Accounts'!BZ$18, 'E2 Allocators'!$B$15:$W$15, 0),FALSE)*$E171)</f>
        <v>0</v>
      </c>
      <c r="CA171" s="1411">
        <f>IF(ISERROR(VLOOKUP(VLOOKUP($A171, 'E4 TB Allocation Details'!$A$18:$L$205, MATCH("A &amp; G ID", 'E4 TB Allocation Details'!$A$18:$L$18, 0),FALSE), 'E2 Allocators'!$B$15:$W$361, MATCH('O5 Details by Class &amp; Accounts'!CA$18, 'E2 Allocators'!$B$15:$W$15, 0),FALSE)*$E171), 0, VLOOKUP(VLOOKUP($A171, 'E4 TB Allocation Details'!$A$18:$L$205, MATCH("A &amp; G ID", 'E4 TB Allocation Details'!$A$18:$L$18, 0),FALSE), 'E2 Allocators'!$B$15:$W$361, MATCH('O5 Details by Class &amp; Accounts'!CA$18, 'E2 Allocators'!$B$15:$W$15, 0),FALSE)*$E171)</f>
        <v>0</v>
      </c>
      <c r="CB171" s="1411">
        <f>IF(ISERROR(VLOOKUP(VLOOKUP($A171, 'E4 TB Allocation Details'!$A$18:$L$205, MATCH("A &amp; G ID", 'E4 TB Allocation Details'!$A$18:$L$18, 0),FALSE), 'E2 Allocators'!$B$15:$W$361, MATCH('O5 Details by Class &amp; Accounts'!CB$18, 'E2 Allocators'!$B$15:$W$15, 0),FALSE)*$E171), 0, VLOOKUP(VLOOKUP($A171, 'E4 TB Allocation Details'!$A$18:$L$205, MATCH("A &amp; G ID", 'E4 TB Allocation Details'!$A$18:$L$18, 0),FALSE), 'E2 Allocators'!$B$15:$W$361, MATCH('O5 Details by Class &amp; Accounts'!CB$18, 'E2 Allocators'!$B$15:$W$15, 0),FALSE)*$E171)</f>
        <v>0</v>
      </c>
      <c r="CC171" s="1411">
        <f>IF(ISERROR(VLOOKUP(VLOOKUP($A171, 'E4 TB Allocation Details'!$A$18:$L$205, MATCH("A &amp; G ID", 'E4 TB Allocation Details'!$A$18:$L$18, 0),FALSE), 'E2 Allocators'!$B$15:$W$361, MATCH('O5 Details by Class &amp; Accounts'!CC$18, 'E2 Allocators'!$B$15:$W$15, 0),FALSE)*$E171), 0, VLOOKUP(VLOOKUP($A171, 'E4 TB Allocation Details'!$A$18:$L$205, MATCH("A &amp; G ID", 'E4 TB Allocation Details'!$A$18:$L$18, 0),FALSE), 'E2 Allocators'!$B$15:$W$361, MATCH('O5 Details by Class &amp; Accounts'!CC$18, 'E2 Allocators'!$B$15:$W$15, 0),FALSE)*$E171)</f>
        <v>0</v>
      </c>
      <c r="CD171" s="1411">
        <f>IF(ISERROR(VLOOKUP(VLOOKUP($A171, 'E4 TB Allocation Details'!$A$18:$L$205, MATCH("A &amp; G ID", 'E4 TB Allocation Details'!$A$18:$L$18, 0),FALSE), 'E2 Allocators'!$B$15:$W$361, MATCH('O5 Details by Class &amp; Accounts'!CD$18, 'E2 Allocators'!$B$15:$W$15, 0),FALSE)*$E171), 0, VLOOKUP(VLOOKUP($A171, 'E4 TB Allocation Details'!$A$18:$L$205, MATCH("A &amp; G ID", 'E4 TB Allocation Details'!$A$18:$L$18, 0),FALSE), 'E2 Allocators'!$B$15:$W$361, MATCH('O5 Details by Class &amp; Accounts'!CD$18, 'E2 Allocators'!$B$15:$W$15, 0),FALSE)*$E171)</f>
        <v>0</v>
      </c>
      <c r="CE171" s="1411">
        <f>IF(ISERROR(VLOOKUP(VLOOKUP($A171, 'E4 TB Allocation Details'!$A$18:$L$205, MATCH("A &amp; G ID", 'E4 TB Allocation Details'!$A$18:$L$18, 0),FALSE), 'E2 Allocators'!$B$15:$W$361, MATCH('O5 Details by Class &amp; Accounts'!CE$18, 'E2 Allocators'!$B$15:$W$15, 0),FALSE)*$E171), 0, VLOOKUP(VLOOKUP($A171, 'E4 TB Allocation Details'!$A$18:$L$205, MATCH("A &amp; G ID", 'E4 TB Allocation Details'!$A$18:$L$18, 0),FALSE), 'E2 Allocators'!$B$15:$W$361, MATCH('O5 Details by Class &amp; Accounts'!CE$18, 'E2 Allocators'!$B$15:$W$15, 0),FALSE)*$E171)</f>
        <v>0</v>
      </c>
      <c r="CF171" s="1411">
        <f>IF(ISERROR(VLOOKUP(VLOOKUP($A171, 'E4 TB Allocation Details'!$A$18:$L$205, MATCH("A &amp; G ID", 'E4 TB Allocation Details'!$A$18:$L$18, 0),FALSE), 'E2 Allocators'!$B$15:$W$361, MATCH('O5 Details by Class &amp; Accounts'!CF$18, 'E2 Allocators'!$B$15:$W$15, 0),FALSE)*$E171), 0, VLOOKUP(VLOOKUP($A171, 'E4 TB Allocation Details'!$A$18:$L$205, MATCH("A &amp; G ID", 'E4 TB Allocation Details'!$A$18:$L$18, 0),FALSE), 'E2 Allocators'!$B$15:$W$361, MATCH('O5 Details by Class &amp; Accounts'!CF$18, 'E2 Allocators'!$B$15:$W$15, 0),FALSE)*$E171)</f>
        <v>0</v>
      </c>
      <c r="CG171" s="1411">
        <f>IF(ISERROR(VLOOKUP(VLOOKUP($A171, 'E4 TB Allocation Details'!$A$18:$L$205, MATCH("A &amp; G ID", 'E4 TB Allocation Details'!$A$18:$L$18, 0),FALSE), 'E2 Allocators'!$B$15:$W$361, MATCH('O5 Details by Class &amp; Accounts'!CG$18, 'E2 Allocators'!$B$15:$W$15, 0),FALSE)*$E171), 0, VLOOKUP(VLOOKUP($A171, 'E4 TB Allocation Details'!$A$18:$L$205, MATCH("A &amp; G ID", 'E4 TB Allocation Details'!$A$18:$L$18, 0),FALSE), 'E2 Allocators'!$B$15:$W$361, MATCH('O5 Details by Class &amp; Accounts'!CG$18, 'E2 Allocators'!$B$15:$W$15, 0),FALSE)*$E171)</f>
        <v>0</v>
      </c>
      <c r="CH171" s="1411">
        <f>IF(ISERROR(VLOOKUP(VLOOKUP($A171, 'E4 TB Allocation Details'!$A$18:$L$205, MATCH("A &amp; G ID", 'E4 TB Allocation Details'!$A$18:$L$18, 0),FALSE), 'E2 Allocators'!$B$15:$W$361, MATCH('O5 Details by Class &amp; Accounts'!CH$18, 'E2 Allocators'!$B$15:$W$15, 0),FALSE)*$E171), 0, VLOOKUP(VLOOKUP($A171, 'E4 TB Allocation Details'!$A$18:$L$205, MATCH("A &amp; G ID", 'E4 TB Allocation Details'!$A$18:$L$18, 0),FALSE), 'E2 Allocators'!$B$15:$W$361, MATCH('O5 Details by Class &amp; Accounts'!CH$18, 'E2 Allocators'!$B$15:$W$15, 0),FALSE)*$E171)</f>
        <v>0</v>
      </c>
      <c r="CI171" s="1411">
        <f>IF(ISERROR(VLOOKUP(VLOOKUP($A171, 'E4 TB Allocation Details'!$A$18:$L$205, MATCH("A &amp; G ID", 'E4 TB Allocation Details'!$A$18:$L$18, 0),FALSE), 'E2 Allocators'!$B$15:$W$361, MATCH('O5 Details by Class &amp; Accounts'!CI$18, 'E2 Allocators'!$B$15:$W$15, 0),FALSE)*$E171), 0, VLOOKUP(VLOOKUP($A171, 'E4 TB Allocation Details'!$A$18:$L$205, MATCH("A &amp; G ID", 'E4 TB Allocation Details'!$A$18:$L$18, 0),FALSE), 'E2 Allocators'!$B$15:$W$361, MATCH('O5 Details by Class &amp; Accounts'!CI$18, 'E2 Allocators'!$B$15:$W$15, 0),FALSE)*$E171)</f>
        <v>0</v>
      </c>
      <c r="CJ171" s="1411">
        <f>IF(ISERROR(VLOOKUP(VLOOKUP($A171, 'E4 TB Allocation Details'!$A$18:$L$205, MATCH("A &amp; G ID", 'E4 TB Allocation Details'!$A$18:$L$18, 0),FALSE), 'E2 Allocators'!$B$15:$W$361, MATCH('O5 Details by Class &amp; Accounts'!CJ$18, 'E2 Allocators'!$B$15:$W$15, 0),FALSE)*$E171), 0, VLOOKUP(VLOOKUP($A171, 'E4 TB Allocation Details'!$A$18:$L$205, MATCH("A &amp; G ID", 'E4 TB Allocation Details'!$A$18:$L$18, 0),FALSE), 'E2 Allocators'!$B$15:$W$361, MATCH('O5 Details by Class &amp; Accounts'!CJ$18, 'E2 Allocators'!$B$15:$W$15, 0),FALSE)*$E171)</f>
        <v>0</v>
      </c>
      <c r="CK171" s="1411">
        <f>IF(ISERROR(VLOOKUP(VLOOKUP($A171, 'E4 TB Allocation Details'!$A$18:$L$205, MATCH("A &amp; G ID", 'E4 TB Allocation Details'!$A$18:$L$18, 0),FALSE), 'E2 Allocators'!$B$15:$W$361, MATCH('O5 Details by Class &amp; Accounts'!CK$18, 'E2 Allocators'!$B$15:$W$15, 0),FALSE)*$E171), 0, VLOOKUP(VLOOKUP($A171, 'E4 TB Allocation Details'!$A$18:$L$205, MATCH("A &amp; G ID", 'E4 TB Allocation Details'!$A$18:$L$18, 0),FALSE), 'E2 Allocators'!$B$15:$W$361, MATCH('O5 Details by Class &amp; Accounts'!CK$18, 'E2 Allocators'!$B$15:$W$15, 0),FALSE)*$E171)</f>
        <v>0</v>
      </c>
      <c r="CL171" s="1411">
        <f>IF(ISERROR(VLOOKUP(VLOOKUP($A171, 'E4 TB Allocation Details'!$A$18:$L$205, MATCH("A &amp; G ID", 'E4 TB Allocation Details'!$A$18:$L$18, 0),FALSE), 'E2 Allocators'!$B$15:$W$361, MATCH('O5 Details by Class &amp; Accounts'!CL$18, 'E2 Allocators'!$B$15:$W$15, 0),FALSE)*$E171), 0, VLOOKUP(VLOOKUP($A171, 'E4 TB Allocation Details'!$A$18:$L$205, MATCH("A &amp; G ID", 'E4 TB Allocation Details'!$A$18:$L$18, 0),FALSE), 'E2 Allocators'!$B$15:$W$361, MATCH('O5 Details by Class &amp; Accounts'!CL$18, 'E2 Allocators'!$B$15:$W$15, 0),FALSE)*$E171)</f>
        <v>0</v>
      </c>
      <c r="CM171" s="1411">
        <f>IF(ISERROR(VLOOKUP(VLOOKUP($A171, 'E4 TB Allocation Details'!$A$18:$L$205, MATCH("A &amp; G ID", 'E4 TB Allocation Details'!$A$18:$L$18, 0),FALSE), 'E2 Allocators'!$B$15:$W$361, MATCH('O5 Details by Class &amp; Accounts'!CM$18, 'E2 Allocators'!$B$15:$W$15, 0),FALSE)*$E171), 0, VLOOKUP(VLOOKUP($A171, 'E4 TB Allocation Details'!$A$18:$L$205, MATCH("A &amp; G ID", 'E4 TB Allocation Details'!$A$18:$L$18, 0),FALSE), 'E2 Allocators'!$B$15:$W$361, MATCH('O5 Details by Class &amp; Accounts'!CM$18, 'E2 Allocators'!$B$15:$W$15, 0),FALSE)*$E171)</f>
        <v>0</v>
      </c>
      <c r="CN171" s="1411">
        <f t="shared" si="42"/>
        <v>0</v>
      </c>
      <c r="CO171" s="1791">
        <f t="shared" si="43"/>
        <v>0</v>
      </c>
      <c r="CQ171" s="2086" t="s">
        <v>288</v>
      </c>
    </row>
    <row r="172" spans="1:95" s="80" customFormat="1" ht="12.75">
      <c r="A172" s="1169">
        <v>5510</v>
      </c>
      <c r="B172" s="451" t="s">
        <v>933</v>
      </c>
      <c r="C172" s="1788">
        <f>IF(ISERROR(VLOOKUP($A172,'I3 TB Data'!$A$23:$H$458,MATCH('O5 Details by Class &amp; Accounts'!$C$18, 'I3 TB Data'!$A$23:$H$23,0),0)), 0, VLOOKUP($A172,'I3 TB Data'!$A$23:$H$458,MATCH('O5 Details by Class &amp; Accounts'!$C$18,'I3 TB Data'!$A$23:$H$23,0),0))</f>
        <v>0</v>
      </c>
      <c r="D172" s="1789"/>
      <c r="E172" s="1788">
        <f t="shared" si="37"/>
        <v>0</v>
      </c>
      <c r="F172" s="1790"/>
      <c r="G172" s="1790"/>
      <c r="H172" s="1411">
        <f t="shared" si="39"/>
        <v>0</v>
      </c>
      <c r="I172" s="1411">
        <f>IF(ISERROR(VLOOKUP(VLOOKUP($A172, 'E4 TB Allocation Details'!$A$18:$L$205, MATCH("Demand ID", 'E4 TB Allocation Details'!$A$18:$L$18, 0),FALSE), 'E2 Allocators'!$B$15:$W$361, MATCH('O5 Details by Class &amp; Accounts'!I$18, 'E2 Allocators'!$B$15:$W$15, 0),FALSE)*$F172), 0, VLOOKUP(VLOOKUP($A172, 'E4 TB Allocation Details'!$A$18:$L$205, MATCH("Demand ID", 'E4 TB Allocation Details'!$A$18:$L$18, 0),FALSE), 'E2 Allocators'!$B$15:$W$361, MATCH('O5 Details by Class &amp; Accounts'!I$18, 'E2 Allocators'!$B$15:$W$15, 0),FALSE)*$F172)</f>
        <v>0</v>
      </c>
      <c r="J172" s="1411">
        <f>IF(ISERROR(VLOOKUP(VLOOKUP($A172, 'E4 TB Allocation Details'!$A$18:$L$205, MATCH("Demand ID", 'E4 TB Allocation Details'!$A$18:$L$18, 0),FALSE), 'E2 Allocators'!$B$15:$W$361, MATCH('O5 Details by Class &amp; Accounts'!J$18, 'E2 Allocators'!$B$15:$W$15, 0),FALSE)*$F172), 0, VLOOKUP(VLOOKUP($A172, 'E4 TB Allocation Details'!$A$18:$L$205, MATCH("Demand ID", 'E4 TB Allocation Details'!$A$18:$L$18, 0),FALSE), 'E2 Allocators'!$B$15:$W$361, MATCH('O5 Details by Class &amp; Accounts'!J$18, 'E2 Allocators'!$B$15:$W$15, 0),FALSE)*$F172)</f>
        <v>0</v>
      </c>
      <c r="K172" s="1411">
        <f>IF(ISERROR(VLOOKUP(VLOOKUP($A172, 'E4 TB Allocation Details'!$A$18:$L$205, MATCH("Demand ID", 'E4 TB Allocation Details'!$A$18:$L$18, 0),FALSE), 'E2 Allocators'!$B$15:$W$361, MATCH('O5 Details by Class &amp; Accounts'!K$18, 'E2 Allocators'!$B$15:$W$15, 0),FALSE)*$F172), 0, VLOOKUP(VLOOKUP($A172, 'E4 TB Allocation Details'!$A$18:$L$205, MATCH("Demand ID", 'E4 TB Allocation Details'!$A$18:$L$18, 0),FALSE), 'E2 Allocators'!$B$15:$W$361, MATCH('O5 Details by Class &amp; Accounts'!K$18, 'E2 Allocators'!$B$15:$W$15, 0),FALSE)*$F172)</f>
        <v>0</v>
      </c>
      <c r="L172" s="1411">
        <f>IF(ISERROR(VLOOKUP(VLOOKUP($A172, 'E4 TB Allocation Details'!$A$18:$L$205, MATCH("Demand ID", 'E4 TB Allocation Details'!$A$18:$L$18, 0),FALSE), 'E2 Allocators'!$B$15:$W$361, MATCH('O5 Details by Class &amp; Accounts'!L$18, 'E2 Allocators'!$B$15:$W$15, 0),FALSE)*$F172), 0, VLOOKUP(VLOOKUP($A172, 'E4 TB Allocation Details'!$A$18:$L$205, MATCH("Demand ID", 'E4 TB Allocation Details'!$A$18:$L$18, 0),FALSE), 'E2 Allocators'!$B$15:$W$361, MATCH('O5 Details by Class &amp; Accounts'!L$18, 'E2 Allocators'!$B$15:$W$15, 0),FALSE)*$F172)</f>
        <v>0</v>
      </c>
      <c r="M172" s="1411">
        <f>IF(ISERROR(VLOOKUP(VLOOKUP($A172, 'E4 TB Allocation Details'!$A$18:$L$205, MATCH("Demand ID", 'E4 TB Allocation Details'!$A$18:$L$18, 0),FALSE), 'E2 Allocators'!$B$15:$W$361, MATCH('O5 Details by Class &amp; Accounts'!M$18, 'E2 Allocators'!$B$15:$W$15, 0),FALSE)*$F172), 0, VLOOKUP(VLOOKUP($A172, 'E4 TB Allocation Details'!$A$18:$L$205, MATCH("Demand ID", 'E4 TB Allocation Details'!$A$18:$L$18, 0),FALSE), 'E2 Allocators'!$B$15:$W$361, MATCH('O5 Details by Class &amp; Accounts'!M$18, 'E2 Allocators'!$B$15:$W$15, 0),FALSE)*$F172)</f>
        <v>0</v>
      </c>
      <c r="N172" s="1411">
        <f>IF(ISERROR(VLOOKUP(VLOOKUP($A172, 'E4 TB Allocation Details'!$A$18:$L$205, MATCH("Demand ID", 'E4 TB Allocation Details'!$A$18:$L$18, 0),FALSE), 'E2 Allocators'!$B$15:$W$361, MATCH('O5 Details by Class &amp; Accounts'!N$18, 'E2 Allocators'!$B$15:$W$15, 0),FALSE)*$F172), 0, VLOOKUP(VLOOKUP($A172, 'E4 TB Allocation Details'!$A$18:$L$205, MATCH("Demand ID", 'E4 TB Allocation Details'!$A$18:$L$18, 0),FALSE), 'E2 Allocators'!$B$15:$W$361, MATCH('O5 Details by Class &amp; Accounts'!N$18, 'E2 Allocators'!$B$15:$W$15, 0),FALSE)*$F172)</f>
        <v>0</v>
      </c>
      <c r="O172" s="1411">
        <f>IF(ISERROR(VLOOKUP(VLOOKUP($A172, 'E4 TB Allocation Details'!$A$18:$L$205, MATCH("Demand ID", 'E4 TB Allocation Details'!$A$18:$L$18, 0),FALSE), 'E2 Allocators'!$B$15:$W$361, MATCH('O5 Details by Class &amp; Accounts'!O$18, 'E2 Allocators'!$B$15:$W$15, 0),FALSE)*$F172), 0, VLOOKUP(VLOOKUP($A172, 'E4 TB Allocation Details'!$A$18:$L$205, MATCH("Demand ID", 'E4 TB Allocation Details'!$A$18:$L$18, 0),FALSE), 'E2 Allocators'!$B$15:$W$361, MATCH('O5 Details by Class &amp; Accounts'!O$18, 'E2 Allocators'!$B$15:$W$15, 0),FALSE)*$F172)</f>
        <v>0</v>
      </c>
      <c r="P172" s="1411">
        <f>IF(ISERROR(VLOOKUP(VLOOKUP($A172, 'E4 TB Allocation Details'!$A$18:$L$205, MATCH("Demand ID", 'E4 TB Allocation Details'!$A$18:$L$18, 0),FALSE), 'E2 Allocators'!$B$15:$W$361, MATCH('O5 Details by Class &amp; Accounts'!P$18, 'E2 Allocators'!$B$15:$W$15, 0),FALSE)*$F172), 0, VLOOKUP(VLOOKUP($A172, 'E4 TB Allocation Details'!$A$18:$L$205, MATCH("Demand ID", 'E4 TB Allocation Details'!$A$18:$L$18, 0),FALSE), 'E2 Allocators'!$B$15:$W$361, MATCH('O5 Details by Class &amp; Accounts'!P$18, 'E2 Allocators'!$B$15:$W$15, 0),FALSE)*$F172)</f>
        <v>0</v>
      </c>
      <c r="Q172" s="1411">
        <f>IF(ISERROR(VLOOKUP(VLOOKUP($A172, 'E4 TB Allocation Details'!$A$18:$L$205, MATCH("Demand ID", 'E4 TB Allocation Details'!$A$18:$L$18, 0),FALSE), 'E2 Allocators'!$B$15:$W$361, MATCH('O5 Details by Class &amp; Accounts'!Q$18, 'E2 Allocators'!$B$15:$W$15, 0),FALSE)*$F172), 0, VLOOKUP(VLOOKUP($A172, 'E4 TB Allocation Details'!$A$18:$L$205, MATCH("Demand ID", 'E4 TB Allocation Details'!$A$18:$L$18, 0),FALSE), 'E2 Allocators'!$B$15:$W$361, MATCH('O5 Details by Class &amp; Accounts'!Q$18, 'E2 Allocators'!$B$15:$W$15, 0),FALSE)*$F172)</f>
        <v>0</v>
      </c>
      <c r="R172" s="1411">
        <f>IF(ISERROR(VLOOKUP(VLOOKUP($A172, 'E4 TB Allocation Details'!$A$18:$L$205, MATCH("Demand ID", 'E4 TB Allocation Details'!$A$18:$L$18, 0),FALSE), 'E2 Allocators'!$B$15:$W$361, MATCH('O5 Details by Class &amp; Accounts'!R$18, 'E2 Allocators'!$B$15:$W$15, 0),FALSE)*$F172), 0, VLOOKUP(VLOOKUP($A172, 'E4 TB Allocation Details'!$A$18:$L$205, MATCH("Demand ID", 'E4 TB Allocation Details'!$A$18:$L$18, 0),FALSE), 'E2 Allocators'!$B$15:$W$361, MATCH('O5 Details by Class &amp; Accounts'!R$18, 'E2 Allocators'!$B$15:$W$15, 0),FALSE)*$F172)</f>
        <v>0</v>
      </c>
      <c r="S172" s="1411">
        <f>IF(ISERROR(VLOOKUP(VLOOKUP($A172, 'E4 TB Allocation Details'!$A$18:$L$205, MATCH("Demand ID", 'E4 TB Allocation Details'!$A$18:$L$18, 0),FALSE), 'E2 Allocators'!$B$15:$W$361, MATCH('O5 Details by Class &amp; Accounts'!S$18, 'E2 Allocators'!$B$15:$W$15, 0),FALSE)*$F172), 0, VLOOKUP(VLOOKUP($A172, 'E4 TB Allocation Details'!$A$18:$L$205, MATCH("Demand ID", 'E4 TB Allocation Details'!$A$18:$L$18, 0),FALSE), 'E2 Allocators'!$B$15:$W$361, MATCH('O5 Details by Class &amp; Accounts'!S$18, 'E2 Allocators'!$B$15:$W$15, 0),FALSE)*$F172)</f>
        <v>0</v>
      </c>
      <c r="T172" s="1411">
        <f>IF(ISERROR(VLOOKUP(VLOOKUP($A172, 'E4 TB Allocation Details'!$A$18:$L$205, MATCH("Demand ID", 'E4 TB Allocation Details'!$A$18:$L$18, 0),FALSE), 'E2 Allocators'!$B$15:$W$361, MATCH('O5 Details by Class &amp; Accounts'!T$18, 'E2 Allocators'!$B$15:$W$15, 0),FALSE)*$F172), 0, VLOOKUP(VLOOKUP($A172, 'E4 TB Allocation Details'!$A$18:$L$205, MATCH("Demand ID", 'E4 TB Allocation Details'!$A$18:$L$18, 0),FALSE), 'E2 Allocators'!$B$15:$W$361, MATCH('O5 Details by Class &amp; Accounts'!T$18, 'E2 Allocators'!$B$15:$W$15, 0),FALSE)*$F172)</f>
        <v>0</v>
      </c>
      <c r="U172" s="1411">
        <f>IF(ISERROR(VLOOKUP(VLOOKUP($A172, 'E4 TB Allocation Details'!$A$18:$L$205, MATCH("Demand ID", 'E4 TB Allocation Details'!$A$18:$L$18, 0),FALSE), 'E2 Allocators'!$B$15:$W$361, MATCH('O5 Details by Class &amp; Accounts'!U$18, 'E2 Allocators'!$B$15:$W$15, 0),FALSE)*$F172), 0, VLOOKUP(VLOOKUP($A172, 'E4 TB Allocation Details'!$A$18:$L$205, MATCH("Demand ID", 'E4 TB Allocation Details'!$A$18:$L$18, 0),FALSE), 'E2 Allocators'!$B$15:$W$361, MATCH('O5 Details by Class &amp; Accounts'!U$18, 'E2 Allocators'!$B$15:$W$15, 0),FALSE)*$F172)</f>
        <v>0</v>
      </c>
      <c r="V172" s="1411">
        <f>IF(ISERROR(VLOOKUP(VLOOKUP($A172, 'E4 TB Allocation Details'!$A$18:$L$205, MATCH("Demand ID", 'E4 TB Allocation Details'!$A$18:$L$18, 0),FALSE), 'E2 Allocators'!$B$15:$W$361, MATCH('O5 Details by Class &amp; Accounts'!V$18, 'E2 Allocators'!$B$15:$W$15, 0),FALSE)*$F172), 0, VLOOKUP(VLOOKUP($A172, 'E4 TB Allocation Details'!$A$18:$L$205, MATCH("Demand ID", 'E4 TB Allocation Details'!$A$18:$L$18, 0),FALSE), 'E2 Allocators'!$B$15:$W$361, MATCH('O5 Details by Class &amp; Accounts'!V$18, 'E2 Allocators'!$B$15:$W$15, 0),FALSE)*$F172)</f>
        <v>0</v>
      </c>
      <c r="W172" s="1411">
        <f>IF(ISERROR(VLOOKUP(VLOOKUP($A172, 'E4 TB Allocation Details'!$A$18:$L$205, MATCH("Demand ID", 'E4 TB Allocation Details'!$A$18:$L$18, 0),FALSE), 'E2 Allocators'!$B$15:$W$361, MATCH('O5 Details by Class &amp; Accounts'!W$18, 'E2 Allocators'!$B$15:$W$15, 0),FALSE)*$F172), 0, VLOOKUP(VLOOKUP($A172, 'E4 TB Allocation Details'!$A$18:$L$205, MATCH("Demand ID", 'E4 TB Allocation Details'!$A$18:$L$18, 0),FALSE), 'E2 Allocators'!$B$15:$W$361, MATCH('O5 Details by Class &amp; Accounts'!W$18, 'E2 Allocators'!$B$15:$W$15, 0),FALSE)*$F172)</f>
        <v>0</v>
      </c>
      <c r="X172" s="1411">
        <f>IF(ISERROR(VLOOKUP(VLOOKUP($A172, 'E4 TB Allocation Details'!$A$18:$L$205, MATCH("Demand ID", 'E4 TB Allocation Details'!$A$18:$L$18, 0),FALSE), 'E2 Allocators'!$B$15:$W$361, MATCH('O5 Details by Class &amp; Accounts'!X$18, 'E2 Allocators'!$B$15:$W$15, 0),FALSE)*$F172), 0, VLOOKUP(VLOOKUP($A172, 'E4 TB Allocation Details'!$A$18:$L$205, MATCH("Demand ID", 'E4 TB Allocation Details'!$A$18:$L$18, 0),FALSE), 'E2 Allocators'!$B$15:$W$361, MATCH('O5 Details by Class &amp; Accounts'!X$18, 'E2 Allocators'!$B$15:$W$15, 0),FALSE)*$F172)</f>
        <v>0</v>
      </c>
      <c r="Y172" s="1411">
        <f>IF(ISERROR(VLOOKUP(VLOOKUP($A172, 'E4 TB Allocation Details'!$A$18:$L$205, MATCH("Demand ID", 'E4 TB Allocation Details'!$A$18:$L$18, 0),FALSE), 'E2 Allocators'!$B$15:$W$361, MATCH('O5 Details by Class &amp; Accounts'!Y$18, 'E2 Allocators'!$B$15:$W$15, 0),FALSE)*$F172), 0, VLOOKUP(VLOOKUP($A172, 'E4 TB Allocation Details'!$A$18:$L$205, MATCH("Demand ID", 'E4 TB Allocation Details'!$A$18:$L$18, 0),FALSE), 'E2 Allocators'!$B$15:$W$361, MATCH('O5 Details by Class &amp; Accounts'!Y$18, 'E2 Allocators'!$B$15:$W$15, 0),FALSE)*$F172)</f>
        <v>0</v>
      </c>
      <c r="Z172" s="1411">
        <f>IF(ISERROR(VLOOKUP(VLOOKUP($A172, 'E4 TB Allocation Details'!$A$18:$L$205, MATCH("Demand ID", 'E4 TB Allocation Details'!$A$18:$L$18, 0),FALSE), 'E2 Allocators'!$B$15:$W$361, MATCH('O5 Details by Class &amp; Accounts'!Z$18, 'E2 Allocators'!$B$15:$W$15, 0),FALSE)*$F172), 0, VLOOKUP(VLOOKUP($A172, 'E4 TB Allocation Details'!$A$18:$L$205, MATCH("Demand ID", 'E4 TB Allocation Details'!$A$18:$L$18, 0),FALSE), 'E2 Allocators'!$B$15:$W$361, MATCH('O5 Details by Class &amp; Accounts'!Z$18, 'E2 Allocators'!$B$15:$W$15, 0),FALSE)*$F172)</f>
        <v>0</v>
      </c>
      <c r="AA172" s="1411">
        <f>IF(ISERROR(VLOOKUP(VLOOKUP($A172, 'E4 TB Allocation Details'!$A$18:$L$205, MATCH("Demand ID", 'E4 TB Allocation Details'!$A$18:$L$18, 0),FALSE), 'E2 Allocators'!$B$15:$W$361, MATCH('O5 Details by Class &amp; Accounts'!AA$18, 'E2 Allocators'!$B$15:$W$15, 0),FALSE)*$F172), 0, VLOOKUP(VLOOKUP($A172, 'E4 TB Allocation Details'!$A$18:$L$205, MATCH("Demand ID", 'E4 TB Allocation Details'!$A$18:$L$18, 0),FALSE), 'E2 Allocators'!$B$15:$W$361, MATCH('O5 Details by Class &amp; Accounts'!AA$18, 'E2 Allocators'!$B$15:$W$15, 0),FALSE)*$F172)</f>
        <v>0</v>
      </c>
      <c r="AB172" s="1411">
        <f>IF(ISERROR(VLOOKUP(VLOOKUP($A172, 'E4 TB Allocation Details'!$A$18:$L$205, MATCH("Demand ID", 'E4 TB Allocation Details'!$A$18:$L$18, 0),FALSE), 'E2 Allocators'!$B$15:$W$361, MATCH('O5 Details by Class &amp; Accounts'!AB$18, 'E2 Allocators'!$B$15:$W$15, 0),FALSE)*$F172), 0, VLOOKUP(VLOOKUP($A172, 'E4 TB Allocation Details'!$A$18:$L$205, MATCH("Demand ID", 'E4 TB Allocation Details'!$A$18:$L$18, 0),FALSE), 'E2 Allocators'!$B$15:$W$361, MATCH('O5 Details by Class &amp; Accounts'!AB$18, 'E2 Allocators'!$B$15:$W$15, 0),FALSE)*$F172)</f>
        <v>0</v>
      </c>
      <c r="AC172" s="1411">
        <f t="shared" si="40"/>
        <v>0</v>
      </c>
      <c r="AD172" s="1411">
        <f>IF(ISERROR(VLOOKUP(VLOOKUP($A172, 'E4 TB Allocation Details'!$A$18:$L$205, MATCH("Customer ID", 'E4 TB Allocation Details'!$A$18:$L$18, 0),FALSE), 'E2 Allocators'!$B$15:$W$361, MATCH('O5 Details by Class &amp; Accounts'!AD$18, 'E2 Allocators'!$B$15:$W$15, 0),FALSE)*$G172), 0, VLOOKUP(VLOOKUP($A172, 'E4 TB Allocation Details'!$A$18:$L$205, MATCH("Customer ID", 'E4 TB Allocation Details'!$A$18:$L$18, 0),FALSE), 'E2 Allocators'!$B$15:$W$361, MATCH('O5 Details by Class &amp; Accounts'!AD$18, 'E2 Allocators'!$B$15:$W$15, 0),FALSE)*$G172)</f>
        <v>0</v>
      </c>
      <c r="AE172" s="1411">
        <f>IF(ISERROR(VLOOKUP(VLOOKUP($A172, 'E4 TB Allocation Details'!$A$18:$L$205, MATCH("Customer ID", 'E4 TB Allocation Details'!$A$18:$L$18, 0),FALSE), 'E2 Allocators'!$B$15:$W$361, MATCH('O5 Details by Class &amp; Accounts'!AE$18, 'E2 Allocators'!$B$15:$W$15, 0),FALSE)*$G172), 0, VLOOKUP(VLOOKUP($A172, 'E4 TB Allocation Details'!$A$18:$L$205, MATCH("Customer ID", 'E4 TB Allocation Details'!$A$18:$L$18, 0),FALSE), 'E2 Allocators'!$B$15:$W$361, MATCH('O5 Details by Class &amp; Accounts'!AE$18, 'E2 Allocators'!$B$15:$W$15, 0),FALSE)*$G172)</f>
        <v>0</v>
      </c>
      <c r="AF172" s="1411">
        <f>IF(ISERROR(VLOOKUP(VLOOKUP($A172, 'E4 TB Allocation Details'!$A$18:$L$205, MATCH("Customer ID", 'E4 TB Allocation Details'!$A$18:$L$18, 0),FALSE), 'E2 Allocators'!$B$15:$W$361, MATCH('O5 Details by Class &amp; Accounts'!AF$18, 'E2 Allocators'!$B$15:$W$15, 0),FALSE)*$G172), 0, VLOOKUP(VLOOKUP($A172, 'E4 TB Allocation Details'!$A$18:$L$205, MATCH("Customer ID", 'E4 TB Allocation Details'!$A$18:$L$18, 0),FALSE), 'E2 Allocators'!$B$15:$W$361, MATCH('O5 Details by Class &amp; Accounts'!AF$18, 'E2 Allocators'!$B$15:$W$15, 0),FALSE)*$G172)</f>
        <v>0</v>
      </c>
      <c r="AG172" s="1411">
        <f>IF(ISERROR(VLOOKUP(VLOOKUP($A172, 'E4 TB Allocation Details'!$A$18:$L$205, MATCH("Customer ID", 'E4 TB Allocation Details'!$A$18:$L$18, 0),FALSE), 'E2 Allocators'!$B$15:$W$361, MATCH('O5 Details by Class &amp; Accounts'!AG$18, 'E2 Allocators'!$B$15:$W$15, 0),FALSE)*$G172), 0, VLOOKUP(VLOOKUP($A172, 'E4 TB Allocation Details'!$A$18:$L$205, MATCH("Customer ID", 'E4 TB Allocation Details'!$A$18:$L$18, 0),FALSE), 'E2 Allocators'!$B$15:$W$361, MATCH('O5 Details by Class &amp; Accounts'!AG$18, 'E2 Allocators'!$B$15:$W$15, 0),FALSE)*$G172)</f>
        <v>0</v>
      </c>
      <c r="AH172" s="1411">
        <f>IF(ISERROR(VLOOKUP(VLOOKUP($A172, 'E4 TB Allocation Details'!$A$18:$L$205, MATCH("Customer ID", 'E4 TB Allocation Details'!$A$18:$L$18, 0),FALSE), 'E2 Allocators'!$B$15:$W$361, MATCH('O5 Details by Class &amp; Accounts'!AH$18, 'E2 Allocators'!$B$15:$W$15, 0),FALSE)*$G172), 0, VLOOKUP(VLOOKUP($A172, 'E4 TB Allocation Details'!$A$18:$L$205, MATCH("Customer ID", 'E4 TB Allocation Details'!$A$18:$L$18, 0),FALSE), 'E2 Allocators'!$B$15:$W$361, MATCH('O5 Details by Class &amp; Accounts'!AH$18, 'E2 Allocators'!$B$15:$W$15, 0),FALSE)*$G172)</f>
        <v>0</v>
      </c>
      <c r="AI172" s="1411">
        <f>IF(ISERROR(VLOOKUP(VLOOKUP($A172, 'E4 TB Allocation Details'!$A$18:$L$205, MATCH("Customer ID", 'E4 TB Allocation Details'!$A$18:$L$18, 0),FALSE), 'E2 Allocators'!$B$15:$W$361, MATCH('O5 Details by Class &amp; Accounts'!AI$18, 'E2 Allocators'!$B$15:$W$15, 0),FALSE)*$G172), 0, VLOOKUP(VLOOKUP($A172, 'E4 TB Allocation Details'!$A$18:$L$205, MATCH("Customer ID", 'E4 TB Allocation Details'!$A$18:$L$18, 0),FALSE), 'E2 Allocators'!$B$15:$W$361, MATCH('O5 Details by Class &amp; Accounts'!AI$18, 'E2 Allocators'!$B$15:$W$15, 0),FALSE)*$G172)</f>
        <v>0</v>
      </c>
      <c r="AJ172" s="1411">
        <f>IF(ISERROR(VLOOKUP(VLOOKUP($A172, 'E4 TB Allocation Details'!$A$18:$L$205, MATCH("Customer ID", 'E4 TB Allocation Details'!$A$18:$L$18, 0),FALSE), 'E2 Allocators'!$B$15:$W$361, MATCH('O5 Details by Class &amp; Accounts'!AJ$18, 'E2 Allocators'!$B$15:$W$15, 0),FALSE)*$G172), 0, VLOOKUP(VLOOKUP($A172, 'E4 TB Allocation Details'!$A$18:$L$205, MATCH("Customer ID", 'E4 TB Allocation Details'!$A$18:$L$18, 0),FALSE), 'E2 Allocators'!$B$15:$W$361, MATCH('O5 Details by Class &amp; Accounts'!AJ$18, 'E2 Allocators'!$B$15:$W$15, 0),FALSE)*$G172)</f>
        <v>0</v>
      </c>
      <c r="AK172" s="1411">
        <f>IF(ISERROR(VLOOKUP(VLOOKUP($A172, 'E4 TB Allocation Details'!$A$18:$L$205, MATCH("Customer ID", 'E4 TB Allocation Details'!$A$18:$L$18, 0),FALSE), 'E2 Allocators'!$B$15:$W$361, MATCH('O5 Details by Class &amp; Accounts'!AK$18, 'E2 Allocators'!$B$15:$W$15, 0),FALSE)*$G172), 0, VLOOKUP(VLOOKUP($A172, 'E4 TB Allocation Details'!$A$18:$L$205, MATCH("Customer ID", 'E4 TB Allocation Details'!$A$18:$L$18, 0),FALSE), 'E2 Allocators'!$B$15:$W$361, MATCH('O5 Details by Class &amp; Accounts'!AK$18, 'E2 Allocators'!$B$15:$W$15, 0),FALSE)*$G172)</f>
        <v>0</v>
      </c>
      <c r="AL172" s="1411">
        <f>IF(ISERROR(VLOOKUP(VLOOKUP($A172, 'E4 TB Allocation Details'!$A$18:$L$205, MATCH("Customer ID", 'E4 TB Allocation Details'!$A$18:$L$18, 0),FALSE), 'E2 Allocators'!$B$15:$W$361, MATCH('O5 Details by Class &amp; Accounts'!AL$18, 'E2 Allocators'!$B$15:$W$15, 0),FALSE)*$G172), 0, VLOOKUP(VLOOKUP($A172, 'E4 TB Allocation Details'!$A$18:$L$205, MATCH("Customer ID", 'E4 TB Allocation Details'!$A$18:$L$18, 0),FALSE), 'E2 Allocators'!$B$15:$W$361, MATCH('O5 Details by Class &amp; Accounts'!AL$18, 'E2 Allocators'!$B$15:$W$15, 0),FALSE)*$G172)</f>
        <v>0</v>
      </c>
      <c r="AM172" s="1411">
        <f>IF(ISERROR(VLOOKUP(VLOOKUP($A172, 'E4 TB Allocation Details'!$A$18:$L$205, MATCH("Customer ID", 'E4 TB Allocation Details'!$A$18:$L$18, 0),FALSE), 'E2 Allocators'!$B$15:$W$361, MATCH('O5 Details by Class &amp; Accounts'!AM$18, 'E2 Allocators'!$B$15:$W$15, 0),FALSE)*$G172), 0, VLOOKUP(VLOOKUP($A172, 'E4 TB Allocation Details'!$A$18:$L$205, MATCH("Customer ID", 'E4 TB Allocation Details'!$A$18:$L$18, 0),FALSE), 'E2 Allocators'!$B$15:$W$361, MATCH('O5 Details by Class &amp; Accounts'!AM$18, 'E2 Allocators'!$B$15:$W$15, 0),FALSE)*$G172)</f>
        <v>0</v>
      </c>
      <c r="AN172" s="1411">
        <f>IF(ISERROR(VLOOKUP(VLOOKUP($A172, 'E4 TB Allocation Details'!$A$18:$L$205, MATCH("Customer ID", 'E4 TB Allocation Details'!$A$18:$L$18, 0),FALSE), 'E2 Allocators'!$B$15:$W$361, MATCH('O5 Details by Class &amp; Accounts'!AN$18, 'E2 Allocators'!$B$15:$W$15, 0),FALSE)*$G172), 0, VLOOKUP(VLOOKUP($A172, 'E4 TB Allocation Details'!$A$18:$L$205, MATCH("Customer ID", 'E4 TB Allocation Details'!$A$18:$L$18, 0),FALSE), 'E2 Allocators'!$B$15:$W$361, MATCH('O5 Details by Class &amp; Accounts'!AN$18, 'E2 Allocators'!$B$15:$W$15, 0),FALSE)*$G172)</f>
        <v>0</v>
      </c>
      <c r="AO172" s="1411">
        <f>IF(ISERROR(VLOOKUP(VLOOKUP($A172, 'E4 TB Allocation Details'!$A$18:$L$205, MATCH("Customer ID", 'E4 TB Allocation Details'!$A$18:$L$18, 0),FALSE), 'E2 Allocators'!$B$15:$W$361, MATCH('O5 Details by Class &amp; Accounts'!AO$18, 'E2 Allocators'!$B$15:$W$15, 0),FALSE)*$G172), 0, VLOOKUP(VLOOKUP($A172, 'E4 TB Allocation Details'!$A$18:$L$205, MATCH("Customer ID", 'E4 TB Allocation Details'!$A$18:$L$18, 0),FALSE), 'E2 Allocators'!$B$15:$W$361, MATCH('O5 Details by Class &amp; Accounts'!AO$18, 'E2 Allocators'!$B$15:$W$15, 0),FALSE)*$G172)</f>
        <v>0</v>
      </c>
      <c r="AP172" s="1411">
        <f>IF(ISERROR(VLOOKUP(VLOOKUP($A172, 'E4 TB Allocation Details'!$A$18:$L$205, MATCH("Customer ID", 'E4 TB Allocation Details'!$A$18:$L$18, 0),FALSE), 'E2 Allocators'!$B$15:$W$361, MATCH('O5 Details by Class &amp; Accounts'!AP$18, 'E2 Allocators'!$B$15:$W$15, 0),FALSE)*$G172), 0, VLOOKUP(VLOOKUP($A172, 'E4 TB Allocation Details'!$A$18:$L$205, MATCH("Customer ID", 'E4 TB Allocation Details'!$A$18:$L$18, 0),FALSE), 'E2 Allocators'!$B$15:$W$361, MATCH('O5 Details by Class &amp; Accounts'!AP$18, 'E2 Allocators'!$B$15:$W$15, 0),FALSE)*$G172)</f>
        <v>0</v>
      </c>
      <c r="AQ172" s="1411">
        <f>IF(ISERROR(VLOOKUP(VLOOKUP($A172, 'E4 TB Allocation Details'!$A$18:$L$205, MATCH("Customer ID", 'E4 TB Allocation Details'!$A$18:$L$18, 0),FALSE), 'E2 Allocators'!$B$15:$W$361, MATCH('O5 Details by Class &amp; Accounts'!AQ$18, 'E2 Allocators'!$B$15:$W$15, 0),FALSE)*$G172), 0, VLOOKUP(VLOOKUP($A172, 'E4 TB Allocation Details'!$A$18:$L$205, MATCH("Customer ID", 'E4 TB Allocation Details'!$A$18:$L$18, 0),FALSE), 'E2 Allocators'!$B$15:$W$361, MATCH('O5 Details by Class &amp; Accounts'!AQ$18, 'E2 Allocators'!$B$15:$W$15, 0),FALSE)*$G172)</f>
        <v>0</v>
      </c>
      <c r="AR172" s="1411">
        <f>IF(ISERROR(VLOOKUP(VLOOKUP($A172, 'E4 TB Allocation Details'!$A$18:$L$205, MATCH("Customer ID", 'E4 TB Allocation Details'!$A$18:$L$18, 0),FALSE), 'E2 Allocators'!$B$15:$W$361, MATCH('O5 Details by Class &amp; Accounts'!AR$18, 'E2 Allocators'!$B$15:$W$15, 0),FALSE)*$G172), 0, VLOOKUP(VLOOKUP($A172, 'E4 TB Allocation Details'!$A$18:$L$205, MATCH("Customer ID", 'E4 TB Allocation Details'!$A$18:$L$18, 0),FALSE), 'E2 Allocators'!$B$15:$W$361, MATCH('O5 Details by Class &amp; Accounts'!AR$18, 'E2 Allocators'!$B$15:$W$15, 0),FALSE)*$G172)</f>
        <v>0</v>
      </c>
      <c r="AS172" s="1411">
        <f>IF(ISERROR(VLOOKUP(VLOOKUP($A172, 'E4 TB Allocation Details'!$A$18:$L$205, MATCH("Customer ID", 'E4 TB Allocation Details'!$A$18:$L$18, 0),FALSE), 'E2 Allocators'!$B$15:$W$361, MATCH('O5 Details by Class &amp; Accounts'!AS$18, 'E2 Allocators'!$B$15:$W$15, 0),FALSE)*$G172), 0, VLOOKUP(VLOOKUP($A172, 'E4 TB Allocation Details'!$A$18:$L$205, MATCH("Customer ID", 'E4 TB Allocation Details'!$A$18:$L$18, 0),FALSE), 'E2 Allocators'!$B$15:$W$361, MATCH('O5 Details by Class &amp; Accounts'!AS$18, 'E2 Allocators'!$B$15:$W$15, 0),FALSE)*$G172)</f>
        <v>0</v>
      </c>
      <c r="AT172" s="1411">
        <f>IF(ISERROR(VLOOKUP(VLOOKUP($A172, 'E4 TB Allocation Details'!$A$18:$L$205, MATCH("Customer ID", 'E4 TB Allocation Details'!$A$18:$L$18, 0),FALSE), 'E2 Allocators'!$B$15:$W$361, MATCH('O5 Details by Class &amp; Accounts'!AT$18, 'E2 Allocators'!$B$15:$W$15, 0),FALSE)*$G172), 0, VLOOKUP(VLOOKUP($A172, 'E4 TB Allocation Details'!$A$18:$L$205, MATCH("Customer ID", 'E4 TB Allocation Details'!$A$18:$L$18, 0),FALSE), 'E2 Allocators'!$B$15:$W$361, MATCH('O5 Details by Class &amp; Accounts'!AT$18, 'E2 Allocators'!$B$15:$W$15, 0),FALSE)*$G172)</f>
        <v>0</v>
      </c>
      <c r="AU172" s="1411">
        <f>IF(ISERROR(VLOOKUP(VLOOKUP($A172, 'E4 TB Allocation Details'!$A$18:$L$205, MATCH("Customer ID", 'E4 TB Allocation Details'!$A$18:$L$18, 0),FALSE), 'E2 Allocators'!$B$15:$W$361, MATCH('O5 Details by Class &amp; Accounts'!AU$18, 'E2 Allocators'!$B$15:$W$15, 0),FALSE)*$G172), 0, VLOOKUP(VLOOKUP($A172, 'E4 TB Allocation Details'!$A$18:$L$205, MATCH("Customer ID", 'E4 TB Allocation Details'!$A$18:$L$18, 0),FALSE), 'E2 Allocators'!$B$15:$W$361, MATCH('O5 Details by Class &amp; Accounts'!AU$18, 'E2 Allocators'!$B$15:$W$15, 0),FALSE)*$G172)</f>
        <v>0</v>
      </c>
      <c r="AV172" s="1411">
        <f>IF(ISERROR(VLOOKUP(VLOOKUP($A172, 'E4 TB Allocation Details'!$A$18:$L$205, MATCH("Customer ID", 'E4 TB Allocation Details'!$A$18:$L$18, 0),FALSE), 'E2 Allocators'!$B$15:$W$361, MATCH('O5 Details by Class &amp; Accounts'!AV$18, 'E2 Allocators'!$B$15:$W$15, 0),FALSE)*$G172), 0, VLOOKUP(VLOOKUP($A172, 'E4 TB Allocation Details'!$A$18:$L$205, MATCH("Customer ID", 'E4 TB Allocation Details'!$A$18:$L$18, 0),FALSE), 'E2 Allocators'!$B$15:$W$361, MATCH('O5 Details by Class &amp; Accounts'!AV$18, 'E2 Allocators'!$B$15:$W$15, 0),FALSE)*$G172)</f>
        <v>0</v>
      </c>
      <c r="AW172" s="1411">
        <f>IF(ISERROR(VLOOKUP(VLOOKUP($A172, 'E4 TB Allocation Details'!$A$18:$L$205, MATCH("Customer ID", 'E4 TB Allocation Details'!$A$18:$L$18, 0),FALSE), 'E2 Allocators'!$B$15:$W$361, MATCH('O5 Details by Class &amp; Accounts'!AW$18, 'E2 Allocators'!$B$15:$W$15, 0),FALSE)*$G172), 0, VLOOKUP(VLOOKUP($A172, 'E4 TB Allocation Details'!$A$18:$L$205, MATCH("Customer ID", 'E4 TB Allocation Details'!$A$18:$L$18, 0),FALSE), 'E2 Allocators'!$B$15:$W$361, MATCH('O5 Details by Class &amp; Accounts'!AW$18, 'E2 Allocators'!$B$15:$W$15, 0),FALSE)*$G172)</f>
        <v>0</v>
      </c>
      <c r="AX172" s="1411">
        <f t="shared" si="44"/>
        <v>0</v>
      </c>
      <c r="AY172" s="1411">
        <f>IF(ISERROR(VLOOKUP(VLOOKUP($A172, 'E4 TB Allocation Details'!$A$18:$L$205, MATCH("Misc ID", 'E4 TB Allocation Details'!$A$18:$L$18, 0),FALSE), 'E2 Allocators'!$B$15:$W$361, MATCH('O5 Details by Class &amp; Accounts'!AY$18, 'E2 Allocators'!$B$15:$W$15, 0),FALSE)*$E172), 0, VLOOKUP(VLOOKUP($A172, 'E4 TB Allocation Details'!$A$18:$L$205, MATCH("Misc ID", 'E4 TB Allocation Details'!$A$18:$L$18, 0),FALSE), 'E2 Allocators'!$B$15:$W$361, MATCH('O5 Details by Class &amp; Accounts'!AY$18, 'E2 Allocators'!$B$15:$W$15, 0),FALSE)*$E172)</f>
        <v>0</v>
      </c>
      <c r="AZ172" s="1411">
        <f>IF(ISERROR(VLOOKUP(VLOOKUP($A172, 'E4 TB Allocation Details'!$A$18:$L$205, MATCH("Misc ID", 'E4 TB Allocation Details'!$A$18:$L$18, 0),FALSE), 'E2 Allocators'!$B$15:$W$361, MATCH('O5 Details by Class &amp; Accounts'!AZ$18, 'E2 Allocators'!$B$15:$W$15, 0),FALSE)*$E172), 0, VLOOKUP(VLOOKUP($A172, 'E4 TB Allocation Details'!$A$18:$L$205, MATCH("Misc ID", 'E4 TB Allocation Details'!$A$18:$L$18, 0),FALSE), 'E2 Allocators'!$B$15:$W$361, MATCH('O5 Details by Class &amp; Accounts'!AZ$18, 'E2 Allocators'!$B$15:$W$15, 0),FALSE)*$E172)</f>
        <v>0</v>
      </c>
      <c r="BA172" s="1411">
        <f>IF(ISERROR(VLOOKUP(VLOOKUP($A172, 'E4 TB Allocation Details'!$A$18:$L$205, MATCH("Misc ID", 'E4 TB Allocation Details'!$A$18:$L$18, 0),FALSE), 'E2 Allocators'!$B$15:$W$361, MATCH('O5 Details by Class &amp; Accounts'!BA$18, 'E2 Allocators'!$B$15:$W$15, 0),FALSE)*$E172), 0, VLOOKUP(VLOOKUP($A172, 'E4 TB Allocation Details'!$A$18:$L$205, MATCH("Misc ID", 'E4 TB Allocation Details'!$A$18:$L$18, 0),FALSE), 'E2 Allocators'!$B$15:$W$361, MATCH('O5 Details by Class &amp; Accounts'!BA$18, 'E2 Allocators'!$B$15:$W$15, 0),FALSE)*$E172)</f>
        <v>0</v>
      </c>
      <c r="BB172" s="1411">
        <f>IF(ISERROR(VLOOKUP(VLOOKUP($A172, 'E4 TB Allocation Details'!$A$18:$L$205, MATCH("Misc ID", 'E4 TB Allocation Details'!$A$18:$L$18, 0),FALSE), 'E2 Allocators'!$B$15:$W$361, MATCH('O5 Details by Class &amp; Accounts'!BB$18, 'E2 Allocators'!$B$15:$W$15, 0),FALSE)*$E172), 0, VLOOKUP(VLOOKUP($A172, 'E4 TB Allocation Details'!$A$18:$L$205, MATCH("Misc ID", 'E4 TB Allocation Details'!$A$18:$L$18, 0),FALSE), 'E2 Allocators'!$B$15:$W$361, MATCH('O5 Details by Class &amp; Accounts'!BB$18, 'E2 Allocators'!$B$15:$W$15, 0),FALSE)*$E172)</f>
        <v>0</v>
      </c>
      <c r="BC172" s="1411">
        <f>IF(ISERROR(VLOOKUP(VLOOKUP($A172, 'E4 TB Allocation Details'!$A$18:$L$205, MATCH("Misc ID", 'E4 TB Allocation Details'!$A$18:$L$18, 0),FALSE), 'E2 Allocators'!$B$15:$W$361, MATCH('O5 Details by Class &amp; Accounts'!BC$18, 'E2 Allocators'!$B$15:$W$15, 0),FALSE)*$E172), 0, VLOOKUP(VLOOKUP($A172, 'E4 TB Allocation Details'!$A$18:$L$205, MATCH("Misc ID", 'E4 TB Allocation Details'!$A$18:$L$18, 0),FALSE), 'E2 Allocators'!$B$15:$W$361, MATCH('O5 Details by Class &amp; Accounts'!BC$18, 'E2 Allocators'!$B$15:$W$15, 0),FALSE)*$E172)</f>
        <v>0</v>
      </c>
      <c r="BD172" s="1411">
        <f>IF(ISERROR(VLOOKUP(VLOOKUP($A172, 'E4 TB Allocation Details'!$A$18:$L$205, MATCH("Misc ID", 'E4 TB Allocation Details'!$A$18:$L$18, 0),FALSE), 'E2 Allocators'!$B$15:$W$361, MATCH('O5 Details by Class &amp; Accounts'!BD$18, 'E2 Allocators'!$B$15:$W$15, 0),FALSE)*$E172), 0, VLOOKUP(VLOOKUP($A172, 'E4 TB Allocation Details'!$A$18:$L$205, MATCH("Misc ID", 'E4 TB Allocation Details'!$A$18:$L$18, 0),FALSE), 'E2 Allocators'!$B$15:$W$361, MATCH('O5 Details by Class &amp; Accounts'!BD$18, 'E2 Allocators'!$B$15:$W$15, 0),FALSE)*$E172)</f>
        <v>0</v>
      </c>
      <c r="BE172" s="1411">
        <f>IF(ISERROR(VLOOKUP(VLOOKUP($A172, 'E4 TB Allocation Details'!$A$18:$L$205, MATCH("Misc ID", 'E4 TB Allocation Details'!$A$18:$L$18, 0),FALSE), 'E2 Allocators'!$B$15:$W$361, MATCH('O5 Details by Class &amp; Accounts'!BE$18, 'E2 Allocators'!$B$15:$W$15, 0),FALSE)*$E172), 0, VLOOKUP(VLOOKUP($A172, 'E4 TB Allocation Details'!$A$18:$L$205, MATCH("Misc ID", 'E4 TB Allocation Details'!$A$18:$L$18, 0),FALSE), 'E2 Allocators'!$B$15:$W$361, MATCH('O5 Details by Class &amp; Accounts'!BE$18, 'E2 Allocators'!$B$15:$W$15, 0),FALSE)*$E172)</f>
        <v>0</v>
      </c>
      <c r="BF172" s="1411">
        <f>IF(ISERROR(VLOOKUP(VLOOKUP($A172, 'E4 TB Allocation Details'!$A$18:$L$205, MATCH("Misc ID", 'E4 TB Allocation Details'!$A$18:$L$18, 0),FALSE), 'E2 Allocators'!$B$15:$W$361, MATCH('O5 Details by Class &amp; Accounts'!BF$18, 'E2 Allocators'!$B$15:$W$15, 0),FALSE)*$E172), 0, VLOOKUP(VLOOKUP($A172, 'E4 TB Allocation Details'!$A$18:$L$205, MATCH("Misc ID", 'E4 TB Allocation Details'!$A$18:$L$18, 0),FALSE), 'E2 Allocators'!$B$15:$W$361, MATCH('O5 Details by Class &amp; Accounts'!BF$18, 'E2 Allocators'!$B$15:$W$15, 0),FALSE)*$E172)</f>
        <v>0</v>
      </c>
      <c r="BG172" s="1411">
        <f>IF(ISERROR(VLOOKUP(VLOOKUP($A172, 'E4 TB Allocation Details'!$A$18:$L$205, MATCH("Misc ID", 'E4 TB Allocation Details'!$A$18:$L$18, 0),FALSE), 'E2 Allocators'!$B$15:$W$361, MATCH('O5 Details by Class &amp; Accounts'!BG$18, 'E2 Allocators'!$B$15:$W$15, 0),FALSE)*$E172), 0, VLOOKUP(VLOOKUP($A172, 'E4 TB Allocation Details'!$A$18:$L$205, MATCH("Misc ID", 'E4 TB Allocation Details'!$A$18:$L$18, 0),FALSE), 'E2 Allocators'!$B$15:$W$361, MATCH('O5 Details by Class &amp; Accounts'!BG$18, 'E2 Allocators'!$B$15:$W$15, 0),FALSE)*$E172)</f>
        <v>0</v>
      </c>
      <c r="BH172" s="1411">
        <f>IF(ISERROR(VLOOKUP(VLOOKUP($A172, 'E4 TB Allocation Details'!$A$18:$L$205, MATCH("Misc ID", 'E4 TB Allocation Details'!$A$18:$L$18, 0),FALSE), 'E2 Allocators'!$B$15:$W$361, MATCH('O5 Details by Class &amp; Accounts'!BH$18, 'E2 Allocators'!$B$15:$W$15, 0),FALSE)*$E172), 0, VLOOKUP(VLOOKUP($A172, 'E4 TB Allocation Details'!$A$18:$L$205, MATCH("Misc ID", 'E4 TB Allocation Details'!$A$18:$L$18, 0),FALSE), 'E2 Allocators'!$B$15:$W$361, MATCH('O5 Details by Class &amp; Accounts'!BH$18, 'E2 Allocators'!$B$15:$W$15, 0),FALSE)*$E172)</f>
        <v>0</v>
      </c>
      <c r="BI172" s="1411">
        <f>IF(ISERROR(VLOOKUP(VLOOKUP($A172, 'E4 TB Allocation Details'!$A$18:$L$205, MATCH("Misc ID", 'E4 TB Allocation Details'!$A$18:$L$18, 0),FALSE), 'E2 Allocators'!$B$15:$W$361, MATCH('O5 Details by Class &amp; Accounts'!BI$18, 'E2 Allocators'!$B$15:$W$15, 0),FALSE)*$E172), 0, VLOOKUP(VLOOKUP($A172, 'E4 TB Allocation Details'!$A$18:$L$205, MATCH("Misc ID", 'E4 TB Allocation Details'!$A$18:$L$18, 0),FALSE), 'E2 Allocators'!$B$15:$W$361, MATCH('O5 Details by Class &amp; Accounts'!BI$18, 'E2 Allocators'!$B$15:$W$15, 0),FALSE)*$E172)</f>
        <v>0</v>
      </c>
      <c r="BJ172" s="1411">
        <f>IF(ISERROR(VLOOKUP(VLOOKUP($A172, 'E4 TB Allocation Details'!$A$18:$L$205, MATCH("Misc ID", 'E4 TB Allocation Details'!$A$18:$L$18, 0),FALSE), 'E2 Allocators'!$B$15:$W$361, MATCH('O5 Details by Class &amp; Accounts'!BJ$18, 'E2 Allocators'!$B$15:$W$15, 0),FALSE)*$E172), 0, VLOOKUP(VLOOKUP($A172, 'E4 TB Allocation Details'!$A$18:$L$205, MATCH("Misc ID", 'E4 TB Allocation Details'!$A$18:$L$18, 0),FALSE), 'E2 Allocators'!$B$15:$W$361, MATCH('O5 Details by Class &amp; Accounts'!BJ$18, 'E2 Allocators'!$B$15:$W$15, 0),FALSE)*$E172)</f>
        <v>0</v>
      </c>
      <c r="BK172" s="1411">
        <f>IF(ISERROR(VLOOKUP(VLOOKUP($A172, 'E4 TB Allocation Details'!$A$18:$L$205, MATCH("Misc ID", 'E4 TB Allocation Details'!$A$18:$L$18, 0),FALSE), 'E2 Allocators'!$B$15:$W$361, MATCH('O5 Details by Class &amp; Accounts'!BK$18, 'E2 Allocators'!$B$15:$W$15, 0),FALSE)*$E172), 0, VLOOKUP(VLOOKUP($A172, 'E4 TB Allocation Details'!$A$18:$L$205, MATCH("Misc ID", 'E4 TB Allocation Details'!$A$18:$L$18, 0),FALSE), 'E2 Allocators'!$B$15:$W$361, MATCH('O5 Details by Class &amp; Accounts'!BK$18, 'E2 Allocators'!$B$15:$W$15, 0),FALSE)*$E172)</f>
        <v>0</v>
      </c>
      <c r="BL172" s="1411">
        <f>IF(ISERROR(VLOOKUP(VLOOKUP($A172, 'E4 TB Allocation Details'!$A$18:$L$205, MATCH("Misc ID", 'E4 TB Allocation Details'!$A$18:$L$18, 0),FALSE), 'E2 Allocators'!$B$15:$W$361, MATCH('O5 Details by Class &amp; Accounts'!BL$18, 'E2 Allocators'!$B$15:$W$15, 0),FALSE)*$E172), 0, VLOOKUP(VLOOKUP($A172, 'E4 TB Allocation Details'!$A$18:$L$205, MATCH("Misc ID", 'E4 TB Allocation Details'!$A$18:$L$18, 0),FALSE), 'E2 Allocators'!$B$15:$W$361, MATCH('O5 Details by Class &amp; Accounts'!BL$18, 'E2 Allocators'!$B$15:$W$15, 0),FALSE)*$E172)</f>
        <v>0</v>
      </c>
      <c r="BM172" s="1411">
        <f>IF(ISERROR(VLOOKUP(VLOOKUP($A172, 'E4 TB Allocation Details'!$A$18:$L$205, MATCH("Misc ID", 'E4 TB Allocation Details'!$A$18:$L$18, 0),FALSE), 'E2 Allocators'!$B$15:$W$361, MATCH('O5 Details by Class &amp; Accounts'!BM$18, 'E2 Allocators'!$B$15:$W$15, 0),FALSE)*$E172), 0, VLOOKUP(VLOOKUP($A172, 'E4 TB Allocation Details'!$A$18:$L$205, MATCH("Misc ID", 'E4 TB Allocation Details'!$A$18:$L$18, 0),FALSE), 'E2 Allocators'!$B$15:$W$361, MATCH('O5 Details by Class &amp; Accounts'!BM$18, 'E2 Allocators'!$B$15:$W$15, 0),FALSE)*$E172)</f>
        <v>0</v>
      </c>
      <c r="BN172" s="1411">
        <f>IF(ISERROR(VLOOKUP(VLOOKUP($A172, 'E4 TB Allocation Details'!$A$18:$L$205, MATCH("Misc ID", 'E4 TB Allocation Details'!$A$18:$L$18, 0),FALSE), 'E2 Allocators'!$B$15:$W$361, MATCH('O5 Details by Class &amp; Accounts'!BN$18, 'E2 Allocators'!$B$15:$W$15, 0),FALSE)*$E172), 0, VLOOKUP(VLOOKUP($A172, 'E4 TB Allocation Details'!$A$18:$L$205, MATCH("Misc ID", 'E4 TB Allocation Details'!$A$18:$L$18, 0),FALSE), 'E2 Allocators'!$B$15:$W$361, MATCH('O5 Details by Class &amp; Accounts'!BN$18, 'E2 Allocators'!$B$15:$W$15, 0),FALSE)*$E172)</f>
        <v>0</v>
      </c>
      <c r="BO172" s="1411">
        <f>IF(ISERROR(VLOOKUP(VLOOKUP($A172, 'E4 TB Allocation Details'!$A$18:$L$205, MATCH("Misc ID", 'E4 TB Allocation Details'!$A$18:$L$18, 0),FALSE), 'E2 Allocators'!$B$15:$W$361, MATCH('O5 Details by Class &amp; Accounts'!BO$18, 'E2 Allocators'!$B$15:$W$15, 0),FALSE)*$E172), 0, VLOOKUP(VLOOKUP($A172, 'E4 TB Allocation Details'!$A$18:$L$205, MATCH("Misc ID", 'E4 TB Allocation Details'!$A$18:$L$18, 0),FALSE), 'E2 Allocators'!$B$15:$W$361, MATCH('O5 Details by Class &amp; Accounts'!BO$18, 'E2 Allocators'!$B$15:$W$15, 0),FALSE)*$E172)</f>
        <v>0</v>
      </c>
      <c r="BP172" s="1411">
        <f>IF(ISERROR(VLOOKUP(VLOOKUP($A172, 'E4 TB Allocation Details'!$A$18:$L$205, MATCH("Misc ID", 'E4 TB Allocation Details'!$A$18:$L$18, 0),FALSE), 'E2 Allocators'!$B$15:$W$361, MATCH('O5 Details by Class &amp; Accounts'!BP$18, 'E2 Allocators'!$B$15:$W$15, 0),FALSE)*$E172), 0, VLOOKUP(VLOOKUP($A172, 'E4 TB Allocation Details'!$A$18:$L$205, MATCH("Misc ID", 'E4 TB Allocation Details'!$A$18:$L$18, 0),FALSE), 'E2 Allocators'!$B$15:$W$361, MATCH('O5 Details by Class &amp; Accounts'!BP$18, 'E2 Allocators'!$B$15:$W$15, 0),FALSE)*$E172)</f>
        <v>0</v>
      </c>
      <c r="BQ172" s="1411">
        <f>IF(ISERROR(VLOOKUP(VLOOKUP($A172, 'E4 TB Allocation Details'!$A$18:$L$205, MATCH("Misc ID", 'E4 TB Allocation Details'!$A$18:$L$18, 0),FALSE), 'E2 Allocators'!$B$15:$W$361, MATCH('O5 Details by Class &amp; Accounts'!BQ$18, 'E2 Allocators'!$B$15:$W$15, 0),FALSE)*$E172), 0, VLOOKUP(VLOOKUP($A172, 'E4 TB Allocation Details'!$A$18:$L$205, MATCH("Misc ID", 'E4 TB Allocation Details'!$A$18:$L$18, 0),FALSE), 'E2 Allocators'!$B$15:$W$361, MATCH('O5 Details by Class &amp; Accounts'!BQ$18, 'E2 Allocators'!$B$15:$W$15, 0),FALSE)*$E172)</f>
        <v>0</v>
      </c>
      <c r="BR172" s="1411">
        <f>IF(ISERROR(VLOOKUP(VLOOKUP($A172, 'E4 TB Allocation Details'!$A$18:$L$205, MATCH("Misc ID", 'E4 TB Allocation Details'!$A$18:$L$18, 0),FALSE), 'E2 Allocators'!$B$15:$W$361, MATCH('O5 Details by Class &amp; Accounts'!BR$18, 'E2 Allocators'!$B$15:$W$15, 0),FALSE)*$E172), 0, VLOOKUP(VLOOKUP($A172, 'E4 TB Allocation Details'!$A$18:$L$205, MATCH("Misc ID", 'E4 TB Allocation Details'!$A$18:$L$18, 0),FALSE), 'E2 Allocators'!$B$15:$W$361, MATCH('O5 Details by Class &amp; Accounts'!BR$18, 'E2 Allocators'!$B$15:$W$15, 0),FALSE)*$E172)</f>
        <v>0</v>
      </c>
      <c r="BS172" s="1411">
        <f t="shared" si="41"/>
        <v>0</v>
      </c>
      <c r="BT172" s="1411">
        <f>IF(ISERROR(VLOOKUP(VLOOKUP($A172, 'E4 TB Allocation Details'!$A$18:$L$205, MATCH("A &amp; G ID", 'E4 TB Allocation Details'!$A$18:$L$18, 0),FALSE), 'E2 Allocators'!$B$15:$W$361, MATCH('O5 Details by Class &amp; Accounts'!BT$18, 'E2 Allocators'!$B$15:$W$15, 0),FALSE)*$E172), 0, VLOOKUP(VLOOKUP($A172, 'E4 TB Allocation Details'!$A$18:$L$205, MATCH("A &amp; G ID", 'E4 TB Allocation Details'!$A$18:$L$18, 0),FALSE), 'E2 Allocators'!$B$15:$W$361, MATCH('O5 Details by Class &amp; Accounts'!BT$18, 'E2 Allocators'!$B$15:$W$15, 0),FALSE)*$E172)</f>
        <v>0</v>
      </c>
      <c r="BU172" s="1411">
        <f>IF(ISERROR(VLOOKUP(VLOOKUP($A172, 'E4 TB Allocation Details'!$A$18:$L$205, MATCH("A &amp; G ID", 'E4 TB Allocation Details'!$A$18:$L$18, 0),FALSE), 'E2 Allocators'!$B$15:$W$361, MATCH('O5 Details by Class &amp; Accounts'!BU$18, 'E2 Allocators'!$B$15:$W$15, 0),FALSE)*$E172), 0, VLOOKUP(VLOOKUP($A172, 'E4 TB Allocation Details'!$A$18:$L$205, MATCH("A &amp; G ID", 'E4 TB Allocation Details'!$A$18:$L$18, 0),FALSE), 'E2 Allocators'!$B$15:$W$361, MATCH('O5 Details by Class &amp; Accounts'!BU$18, 'E2 Allocators'!$B$15:$W$15, 0),FALSE)*$E172)</f>
        <v>0</v>
      </c>
      <c r="BV172" s="1411">
        <f>IF(ISERROR(VLOOKUP(VLOOKUP($A172, 'E4 TB Allocation Details'!$A$18:$L$205, MATCH("A &amp; G ID", 'E4 TB Allocation Details'!$A$18:$L$18, 0),FALSE), 'E2 Allocators'!$B$15:$W$361, MATCH('O5 Details by Class &amp; Accounts'!BV$18, 'E2 Allocators'!$B$15:$W$15, 0),FALSE)*$E172), 0, VLOOKUP(VLOOKUP($A172, 'E4 TB Allocation Details'!$A$18:$L$205, MATCH("A &amp; G ID", 'E4 TB Allocation Details'!$A$18:$L$18, 0),FALSE), 'E2 Allocators'!$B$15:$W$361, MATCH('O5 Details by Class &amp; Accounts'!BV$18, 'E2 Allocators'!$B$15:$W$15, 0),FALSE)*$E172)</f>
        <v>0</v>
      </c>
      <c r="BW172" s="1411">
        <f>IF(ISERROR(VLOOKUP(VLOOKUP($A172, 'E4 TB Allocation Details'!$A$18:$L$205, MATCH("A &amp; G ID", 'E4 TB Allocation Details'!$A$18:$L$18, 0),FALSE), 'E2 Allocators'!$B$15:$W$361, MATCH('O5 Details by Class &amp; Accounts'!BW$18, 'E2 Allocators'!$B$15:$W$15, 0),FALSE)*$E172), 0, VLOOKUP(VLOOKUP($A172, 'E4 TB Allocation Details'!$A$18:$L$205, MATCH("A &amp; G ID", 'E4 TB Allocation Details'!$A$18:$L$18, 0),FALSE), 'E2 Allocators'!$B$15:$W$361, MATCH('O5 Details by Class &amp; Accounts'!BW$18, 'E2 Allocators'!$B$15:$W$15, 0),FALSE)*$E172)</f>
        <v>0</v>
      </c>
      <c r="BX172" s="1411">
        <f>IF(ISERROR(VLOOKUP(VLOOKUP($A172, 'E4 TB Allocation Details'!$A$18:$L$205, MATCH("A &amp; G ID", 'E4 TB Allocation Details'!$A$18:$L$18, 0),FALSE), 'E2 Allocators'!$B$15:$W$361, MATCH('O5 Details by Class &amp; Accounts'!BX$18, 'E2 Allocators'!$B$15:$W$15, 0),FALSE)*$E172), 0, VLOOKUP(VLOOKUP($A172, 'E4 TB Allocation Details'!$A$18:$L$205, MATCH("A &amp; G ID", 'E4 TB Allocation Details'!$A$18:$L$18, 0),FALSE), 'E2 Allocators'!$B$15:$W$361, MATCH('O5 Details by Class &amp; Accounts'!BX$18, 'E2 Allocators'!$B$15:$W$15, 0),FALSE)*$E172)</f>
        <v>0</v>
      </c>
      <c r="BY172" s="1411">
        <f>IF(ISERROR(VLOOKUP(VLOOKUP($A172, 'E4 TB Allocation Details'!$A$18:$L$205, MATCH("A &amp; G ID", 'E4 TB Allocation Details'!$A$18:$L$18, 0),FALSE), 'E2 Allocators'!$B$15:$W$361, MATCH('O5 Details by Class &amp; Accounts'!BY$18, 'E2 Allocators'!$B$15:$W$15, 0),FALSE)*$E172), 0, VLOOKUP(VLOOKUP($A172, 'E4 TB Allocation Details'!$A$18:$L$205, MATCH("A &amp; G ID", 'E4 TB Allocation Details'!$A$18:$L$18, 0),FALSE), 'E2 Allocators'!$B$15:$W$361, MATCH('O5 Details by Class &amp; Accounts'!BY$18, 'E2 Allocators'!$B$15:$W$15, 0),FALSE)*$E172)</f>
        <v>0</v>
      </c>
      <c r="BZ172" s="1411">
        <f>IF(ISERROR(VLOOKUP(VLOOKUP($A172, 'E4 TB Allocation Details'!$A$18:$L$205, MATCH("A &amp; G ID", 'E4 TB Allocation Details'!$A$18:$L$18, 0),FALSE), 'E2 Allocators'!$B$15:$W$361, MATCH('O5 Details by Class &amp; Accounts'!BZ$18, 'E2 Allocators'!$B$15:$W$15, 0),FALSE)*$E172), 0, VLOOKUP(VLOOKUP($A172, 'E4 TB Allocation Details'!$A$18:$L$205, MATCH("A &amp; G ID", 'E4 TB Allocation Details'!$A$18:$L$18, 0),FALSE), 'E2 Allocators'!$B$15:$W$361, MATCH('O5 Details by Class &amp; Accounts'!BZ$18, 'E2 Allocators'!$B$15:$W$15, 0),FALSE)*$E172)</f>
        <v>0</v>
      </c>
      <c r="CA172" s="1411">
        <f>IF(ISERROR(VLOOKUP(VLOOKUP($A172, 'E4 TB Allocation Details'!$A$18:$L$205, MATCH("A &amp; G ID", 'E4 TB Allocation Details'!$A$18:$L$18, 0),FALSE), 'E2 Allocators'!$B$15:$W$361, MATCH('O5 Details by Class &amp; Accounts'!CA$18, 'E2 Allocators'!$B$15:$W$15, 0),FALSE)*$E172), 0, VLOOKUP(VLOOKUP($A172, 'E4 TB Allocation Details'!$A$18:$L$205, MATCH("A &amp; G ID", 'E4 TB Allocation Details'!$A$18:$L$18, 0),FALSE), 'E2 Allocators'!$B$15:$W$361, MATCH('O5 Details by Class &amp; Accounts'!CA$18, 'E2 Allocators'!$B$15:$W$15, 0),FALSE)*$E172)</f>
        <v>0</v>
      </c>
      <c r="CB172" s="1411">
        <f>IF(ISERROR(VLOOKUP(VLOOKUP($A172, 'E4 TB Allocation Details'!$A$18:$L$205, MATCH("A &amp; G ID", 'E4 TB Allocation Details'!$A$18:$L$18, 0),FALSE), 'E2 Allocators'!$B$15:$W$361, MATCH('O5 Details by Class &amp; Accounts'!CB$18, 'E2 Allocators'!$B$15:$W$15, 0),FALSE)*$E172), 0, VLOOKUP(VLOOKUP($A172, 'E4 TB Allocation Details'!$A$18:$L$205, MATCH("A &amp; G ID", 'E4 TB Allocation Details'!$A$18:$L$18, 0),FALSE), 'E2 Allocators'!$B$15:$W$361, MATCH('O5 Details by Class &amp; Accounts'!CB$18, 'E2 Allocators'!$B$15:$W$15, 0),FALSE)*$E172)</f>
        <v>0</v>
      </c>
      <c r="CC172" s="1411">
        <f>IF(ISERROR(VLOOKUP(VLOOKUP($A172, 'E4 TB Allocation Details'!$A$18:$L$205, MATCH("A &amp; G ID", 'E4 TB Allocation Details'!$A$18:$L$18, 0),FALSE), 'E2 Allocators'!$B$15:$W$361, MATCH('O5 Details by Class &amp; Accounts'!CC$18, 'E2 Allocators'!$B$15:$W$15, 0),FALSE)*$E172), 0, VLOOKUP(VLOOKUP($A172, 'E4 TB Allocation Details'!$A$18:$L$205, MATCH("A &amp; G ID", 'E4 TB Allocation Details'!$A$18:$L$18, 0),FALSE), 'E2 Allocators'!$B$15:$W$361, MATCH('O5 Details by Class &amp; Accounts'!CC$18, 'E2 Allocators'!$B$15:$W$15, 0),FALSE)*$E172)</f>
        <v>0</v>
      </c>
      <c r="CD172" s="1411">
        <f>IF(ISERROR(VLOOKUP(VLOOKUP($A172, 'E4 TB Allocation Details'!$A$18:$L$205, MATCH("A &amp; G ID", 'E4 TB Allocation Details'!$A$18:$L$18, 0),FALSE), 'E2 Allocators'!$B$15:$W$361, MATCH('O5 Details by Class &amp; Accounts'!CD$18, 'E2 Allocators'!$B$15:$W$15, 0),FALSE)*$E172), 0, VLOOKUP(VLOOKUP($A172, 'E4 TB Allocation Details'!$A$18:$L$205, MATCH("A &amp; G ID", 'E4 TB Allocation Details'!$A$18:$L$18, 0),FALSE), 'E2 Allocators'!$B$15:$W$361, MATCH('O5 Details by Class &amp; Accounts'!CD$18, 'E2 Allocators'!$B$15:$W$15, 0),FALSE)*$E172)</f>
        <v>0</v>
      </c>
      <c r="CE172" s="1411">
        <f>IF(ISERROR(VLOOKUP(VLOOKUP($A172, 'E4 TB Allocation Details'!$A$18:$L$205, MATCH("A &amp; G ID", 'E4 TB Allocation Details'!$A$18:$L$18, 0),FALSE), 'E2 Allocators'!$B$15:$W$361, MATCH('O5 Details by Class &amp; Accounts'!CE$18, 'E2 Allocators'!$B$15:$W$15, 0),FALSE)*$E172), 0, VLOOKUP(VLOOKUP($A172, 'E4 TB Allocation Details'!$A$18:$L$205, MATCH("A &amp; G ID", 'E4 TB Allocation Details'!$A$18:$L$18, 0),FALSE), 'E2 Allocators'!$B$15:$W$361, MATCH('O5 Details by Class &amp; Accounts'!CE$18, 'E2 Allocators'!$B$15:$W$15, 0),FALSE)*$E172)</f>
        <v>0</v>
      </c>
      <c r="CF172" s="1411">
        <f>IF(ISERROR(VLOOKUP(VLOOKUP($A172, 'E4 TB Allocation Details'!$A$18:$L$205, MATCH("A &amp; G ID", 'E4 TB Allocation Details'!$A$18:$L$18, 0),FALSE), 'E2 Allocators'!$B$15:$W$361, MATCH('O5 Details by Class &amp; Accounts'!CF$18, 'E2 Allocators'!$B$15:$W$15, 0),FALSE)*$E172), 0, VLOOKUP(VLOOKUP($A172, 'E4 TB Allocation Details'!$A$18:$L$205, MATCH("A &amp; G ID", 'E4 TB Allocation Details'!$A$18:$L$18, 0),FALSE), 'E2 Allocators'!$B$15:$W$361, MATCH('O5 Details by Class &amp; Accounts'!CF$18, 'E2 Allocators'!$B$15:$W$15, 0),FALSE)*$E172)</f>
        <v>0</v>
      </c>
      <c r="CG172" s="1411">
        <f>IF(ISERROR(VLOOKUP(VLOOKUP($A172, 'E4 TB Allocation Details'!$A$18:$L$205, MATCH("A &amp; G ID", 'E4 TB Allocation Details'!$A$18:$L$18, 0),FALSE), 'E2 Allocators'!$B$15:$W$361, MATCH('O5 Details by Class &amp; Accounts'!CG$18, 'E2 Allocators'!$B$15:$W$15, 0),FALSE)*$E172), 0, VLOOKUP(VLOOKUP($A172, 'E4 TB Allocation Details'!$A$18:$L$205, MATCH("A &amp; G ID", 'E4 TB Allocation Details'!$A$18:$L$18, 0),FALSE), 'E2 Allocators'!$B$15:$W$361, MATCH('O5 Details by Class &amp; Accounts'!CG$18, 'E2 Allocators'!$B$15:$W$15, 0),FALSE)*$E172)</f>
        <v>0</v>
      </c>
      <c r="CH172" s="1411">
        <f>IF(ISERROR(VLOOKUP(VLOOKUP($A172, 'E4 TB Allocation Details'!$A$18:$L$205, MATCH("A &amp; G ID", 'E4 TB Allocation Details'!$A$18:$L$18, 0),FALSE), 'E2 Allocators'!$B$15:$W$361, MATCH('O5 Details by Class &amp; Accounts'!CH$18, 'E2 Allocators'!$B$15:$W$15, 0),FALSE)*$E172), 0, VLOOKUP(VLOOKUP($A172, 'E4 TB Allocation Details'!$A$18:$L$205, MATCH("A &amp; G ID", 'E4 TB Allocation Details'!$A$18:$L$18, 0),FALSE), 'E2 Allocators'!$B$15:$W$361, MATCH('O5 Details by Class &amp; Accounts'!CH$18, 'E2 Allocators'!$B$15:$W$15, 0),FALSE)*$E172)</f>
        <v>0</v>
      </c>
      <c r="CI172" s="1411">
        <f>IF(ISERROR(VLOOKUP(VLOOKUP($A172, 'E4 TB Allocation Details'!$A$18:$L$205, MATCH("A &amp; G ID", 'E4 TB Allocation Details'!$A$18:$L$18, 0),FALSE), 'E2 Allocators'!$B$15:$W$361, MATCH('O5 Details by Class &amp; Accounts'!CI$18, 'E2 Allocators'!$B$15:$W$15, 0),FALSE)*$E172), 0, VLOOKUP(VLOOKUP($A172, 'E4 TB Allocation Details'!$A$18:$L$205, MATCH("A &amp; G ID", 'E4 TB Allocation Details'!$A$18:$L$18, 0),FALSE), 'E2 Allocators'!$B$15:$W$361, MATCH('O5 Details by Class &amp; Accounts'!CI$18, 'E2 Allocators'!$B$15:$W$15, 0),FALSE)*$E172)</f>
        <v>0</v>
      </c>
      <c r="CJ172" s="1411">
        <f>IF(ISERROR(VLOOKUP(VLOOKUP($A172, 'E4 TB Allocation Details'!$A$18:$L$205, MATCH("A &amp; G ID", 'E4 TB Allocation Details'!$A$18:$L$18, 0),FALSE), 'E2 Allocators'!$B$15:$W$361, MATCH('O5 Details by Class &amp; Accounts'!CJ$18, 'E2 Allocators'!$B$15:$W$15, 0),FALSE)*$E172), 0, VLOOKUP(VLOOKUP($A172, 'E4 TB Allocation Details'!$A$18:$L$205, MATCH("A &amp; G ID", 'E4 TB Allocation Details'!$A$18:$L$18, 0),FALSE), 'E2 Allocators'!$B$15:$W$361, MATCH('O5 Details by Class &amp; Accounts'!CJ$18, 'E2 Allocators'!$B$15:$W$15, 0),FALSE)*$E172)</f>
        <v>0</v>
      </c>
      <c r="CK172" s="1411">
        <f>IF(ISERROR(VLOOKUP(VLOOKUP($A172, 'E4 TB Allocation Details'!$A$18:$L$205, MATCH("A &amp; G ID", 'E4 TB Allocation Details'!$A$18:$L$18, 0),FALSE), 'E2 Allocators'!$B$15:$W$361, MATCH('O5 Details by Class &amp; Accounts'!CK$18, 'E2 Allocators'!$B$15:$W$15, 0),FALSE)*$E172), 0, VLOOKUP(VLOOKUP($A172, 'E4 TB Allocation Details'!$A$18:$L$205, MATCH("A &amp; G ID", 'E4 TB Allocation Details'!$A$18:$L$18, 0),FALSE), 'E2 Allocators'!$B$15:$W$361, MATCH('O5 Details by Class &amp; Accounts'!CK$18, 'E2 Allocators'!$B$15:$W$15, 0),FALSE)*$E172)</f>
        <v>0</v>
      </c>
      <c r="CL172" s="1411">
        <f>IF(ISERROR(VLOOKUP(VLOOKUP($A172, 'E4 TB Allocation Details'!$A$18:$L$205, MATCH("A &amp; G ID", 'E4 TB Allocation Details'!$A$18:$L$18, 0),FALSE), 'E2 Allocators'!$B$15:$W$361, MATCH('O5 Details by Class &amp; Accounts'!CL$18, 'E2 Allocators'!$B$15:$W$15, 0),FALSE)*$E172), 0, VLOOKUP(VLOOKUP($A172, 'E4 TB Allocation Details'!$A$18:$L$205, MATCH("A &amp; G ID", 'E4 TB Allocation Details'!$A$18:$L$18, 0),FALSE), 'E2 Allocators'!$B$15:$W$361, MATCH('O5 Details by Class &amp; Accounts'!CL$18, 'E2 Allocators'!$B$15:$W$15, 0),FALSE)*$E172)</f>
        <v>0</v>
      </c>
      <c r="CM172" s="1411">
        <f>IF(ISERROR(VLOOKUP(VLOOKUP($A172, 'E4 TB Allocation Details'!$A$18:$L$205, MATCH("A &amp; G ID", 'E4 TB Allocation Details'!$A$18:$L$18, 0),FALSE), 'E2 Allocators'!$B$15:$W$361, MATCH('O5 Details by Class &amp; Accounts'!CM$18, 'E2 Allocators'!$B$15:$W$15, 0),FALSE)*$E172), 0, VLOOKUP(VLOOKUP($A172, 'E4 TB Allocation Details'!$A$18:$L$205, MATCH("A &amp; G ID", 'E4 TB Allocation Details'!$A$18:$L$18, 0),FALSE), 'E2 Allocators'!$B$15:$W$361, MATCH('O5 Details by Class &amp; Accounts'!CM$18, 'E2 Allocators'!$B$15:$W$15, 0),FALSE)*$E172)</f>
        <v>0</v>
      </c>
      <c r="CN172" s="1411">
        <f t="shared" si="42"/>
        <v>0</v>
      </c>
      <c r="CO172" s="1791">
        <f t="shared" si="43"/>
        <v>0</v>
      </c>
      <c r="CQ172" s="2086" t="s">
        <v>288</v>
      </c>
    </row>
    <row r="173" spans="1:95" s="80" customFormat="1" ht="12.75">
      <c r="A173" s="1169">
        <v>5515</v>
      </c>
      <c r="B173" s="451" t="s">
        <v>934</v>
      </c>
      <c r="C173" s="1788">
        <f>IF(ISERROR(VLOOKUP($A173,'I3 TB Data'!$A$23:$H$458,MATCH('O5 Details by Class &amp; Accounts'!$C$18, 'I3 TB Data'!$A$23:$H$23,0),0)), 0, VLOOKUP($A173,'I3 TB Data'!$A$23:$H$458,MATCH('O5 Details by Class &amp; Accounts'!$C$18,'I3 TB Data'!$A$23:$H$23,0),0))</f>
        <v>0</v>
      </c>
      <c r="D173" s="1789"/>
      <c r="E173" s="1788">
        <f t="shared" si="37"/>
        <v>0</v>
      </c>
      <c r="F173" s="1790"/>
      <c r="G173" s="1790"/>
      <c r="H173" s="1411">
        <f t="shared" si="39"/>
        <v>0</v>
      </c>
      <c r="I173" s="1411">
        <f>IF(ISERROR(VLOOKUP(VLOOKUP($A173, 'E4 TB Allocation Details'!$A$18:$L$205, MATCH("Demand ID", 'E4 TB Allocation Details'!$A$18:$L$18, 0),FALSE), 'E2 Allocators'!$B$15:$W$361, MATCH('O5 Details by Class &amp; Accounts'!I$18, 'E2 Allocators'!$B$15:$W$15, 0),FALSE)*$F173), 0, VLOOKUP(VLOOKUP($A173, 'E4 TB Allocation Details'!$A$18:$L$205, MATCH("Demand ID", 'E4 TB Allocation Details'!$A$18:$L$18, 0),FALSE), 'E2 Allocators'!$B$15:$W$361, MATCH('O5 Details by Class &amp; Accounts'!I$18, 'E2 Allocators'!$B$15:$W$15, 0),FALSE)*$F173)</f>
        <v>0</v>
      </c>
      <c r="J173" s="1411">
        <f>IF(ISERROR(VLOOKUP(VLOOKUP($A173, 'E4 TB Allocation Details'!$A$18:$L$205, MATCH("Demand ID", 'E4 TB Allocation Details'!$A$18:$L$18, 0),FALSE), 'E2 Allocators'!$B$15:$W$361, MATCH('O5 Details by Class &amp; Accounts'!J$18, 'E2 Allocators'!$B$15:$W$15, 0),FALSE)*$F173), 0, VLOOKUP(VLOOKUP($A173, 'E4 TB Allocation Details'!$A$18:$L$205, MATCH("Demand ID", 'E4 TB Allocation Details'!$A$18:$L$18, 0),FALSE), 'E2 Allocators'!$B$15:$W$361, MATCH('O5 Details by Class &amp; Accounts'!J$18, 'E2 Allocators'!$B$15:$W$15, 0),FALSE)*$F173)</f>
        <v>0</v>
      </c>
      <c r="K173" s="1411">
        <f>IF(ISERROR(VLOOKUP(VLOOKUP($A173, 'E4 TB Allocation Details'!$A$18:$L$205, MATCH("Demand ID", 'E4 TB Allocation Details'!$A$18:$L$18, 0),FALSE), 'E2 Allocators'!$B$15:$W$361, MATCH('O5 Details by Class &amp; Accounts'!K$18, 'E2 Allocators'!$B$15:$W$15, 0),FALSE)*$F173), 0, VLOOKUP(VLOOKUP($A173, 'E4 TB Allocation Details'!$A$18:$L$205, MATCH("Demand ID", 'E4 TB Allocation Details'!$A$18:$L$18, 0),FALSE), 'E2 Allocators'!$B$15:$W$361, MATCH('O5 Details by Class &amp; Accounts'!K$18, 'E2 Allocators'!$B$15:$W$15, 0),FALSE)*$F173)</f>
        <v>0</v>
      </c>
      <c r="L173" s="1411">
        <f>IF(ISERROR(VLOOKUP(VLOOKUP($A173, 'E4 TB Allocation Details'!$A$18:$L$205, MATCH("Demand ID", 'E4 TB Allocation Details'!$A$18:$L$18, 0),FALSE), 'E2 Allocators'!$B$15:$W$361, MATCH('O5 Details by Class &amp; Accounts'!L$18, 'E2 Allocators'!$B$15:$W$15, 0),FALSE)*$F173), 0, VLOOKUP(VLOOKUP($A173, 'E4 TB Allocation Details'!$A$18:$L$205, MATCH("Demand ID", 'E4 TB Allocation Details'!$A$18:$L$18, 0),FALSE), 'E2 Allocators'!$B$15:$W$361, MATCH('O5 Details by Class &amp; Accounts'!L$18, 'E2 Allocators'!$B$15:$W$15, 0),FALSE)*$F173)</f>
        <v>0</v>
      </c>
      <c r="M173" s="1411">
        <f>IF(ISERROR(VLOOKUP(VLOOKUP($A173, 'E4 TB Allocation Details'!$A$18:$L$205, MATCH("Demand ID", 'E4 TB Allocation Details'!$A$18:$L$18, 0),FALSE), 'E2 Allocators'!$B$15:$W$361, MATCH('O5 Details by Class &amp; Accounts'!M$18, 'E2 Allocators'!$B$15:$W$15, 0),FALSE)*$F173), 0, VLOOKUP(VLOOKUP($A173, 'E4 TB Allocation Details'!$A$18:$L$205, MATCH("Demand ID", 'E4 TB Allocation Details'!$A$18:$L$18, 0),FALSE), 'E2 Allocators'!$B$15:$W$361, MATCH('O5 Details by Class &amp; Accounts'!M$18, 'E2 Allocators'!$B$15:$W$15, 0),FALSE)*$F173)</f>
        <v>0</v>
      </c>
      <c r="N173" s="1411">
        <f>IF(ISERROR(VLOOKUP(VLOOKUP($A173, 'E4 TB Allocation Details'!$A$18:$L$205, MATCH("Demand ID", 'E4 TB Allocation Details'!$A$18:$L$18, 0),FALSE), 'E2 Allocators'!$B$15:$W$361, MATCH('O5 Details by Class &amp; Accounts'!N$18, 'E2 Allocators'!$B$15:$W$15, 0),FALSE)*$F173), 0, VLOOKUP(VLOOKUP($A173, 'E4 TB Allocation Details'!$A$18:$L$205, MATCH("Demand ID", 'E4 TB Allocation Details'!$A$18:$L$18, 0),FALSE), 'E2 Allocators'!$B$15:$W$361, MATCH('O5 Details by Class &amp; Accounts'!N$18, 'E2 Allocators'!$B$15:$W$15, 0),FALSE)*$F173)</f>
        <v>0</v>
      </c>
      <c r="O173" s="1411">
        <f>IF(ISERROR(VLOOKUP(VLOOKUP($A173, 'E4 TB Allocation Details'!$A$18:$L$205, MATCH("Demand ID", 'E4 TB Allocation Details'!$A$18:$L$18, 0),FALSE), 'E2 Allocators'!$B$15:$W$361, MATCH('O5 Details by Class &amp; Accounts'!O$18, 'E2 Allocators'!$B$15:$W$15, 0),FALSE)*$F173), 0, VLOOKUP(VLOOKUP($A173, 'E4 TB Allocation Details'!$A$18:$L$205, MATCH("Demand ID", 'E4 TB Allocation Details'!$A$18:$L$18, 0),FALSE), 'E2 Allocators'!$B$15:$W$361, MATCH('O5 Details by Class &amp; Accounts'!O$18, 'E2 Allocators'!$B$15:$W$15, 0),FALSE)*$F173)</f>
        <v>0</v>
      </c>
      <c r="P173" s="1411">
        <f>IF(ISERROR(VLOOKUP(VLOOKUP($A173, 'E4 TB Allocation Details'!$A$18:$L$205, MATCH("Demand ID", 'E4 TB Allocation Details'!$A$18:$L$18, 0),FALSE), 'E2 Allocators'!$B$15:$W$361, MATCH('O5 Details by Class &amp; Accounts'!P$18, 'E2 Allocators'!$B$15:$W$15, 0),FALSE)*$F173), 0, VLOOKUP(VLOOKUP($A173, 'E4 TB Allocation Details'!$A$18:$L$205, MATCH("Demand ID", 'E4 TB Allocation Details'!$A$18:$L$18, 0),FALSE), 'E2 Allocators'!$B$15:$W$361, MATCH('O5 Details by Class &amp; Accounts'!P$18, 'E2 Allocators'!$B$15:$W$15, 0),FALSE)*$F173)</f>
        <v>0</v>
      </c>
      <c r="Q173" s="1411">
        <f>IF(ISERROR(VLOOKUP(VLOOKUP($A173, 'E4 TB Allocation Details'!$A$18:$L$205, MATCH("Demand ID", 'E4 TB Allocation Details'!$A$18:$L$18, 0),FALSE), 'E2 Allocators'!$B$15:$W$361, MATCH('O5 Details by Class &amp; Accounts'!Q$18, 'E2 Allocators'!$B$15:$W$15, 0),FALSE)*$F173), 0, VLOOKUP(VLOOKUP($A173, 'E4 TB Allocation Details'!$A$18:$L$205, MATCH("Demand ID", 'E4 TB Allocation Details'!$A$18:$L$18, 0),FALSE), 'E2 Allocators'!$B$15:$W$361, MATCH('O5 Details by Class &amp; Accounts'!Q$18, 'E2 Allocators'!$B$15:$W$15, 0),FALSE)*$F173)</f>
        <v>0</v>
      </c>
      <c r="R173" s="1411">
        <f>IF(ISERROR(VLOOKUP(VLOOKUP($A173, 'E4 TB Allocation Details'!$A$18:$L$205, MATCH("Demand ID", 'E4 TB Allocation Details'!$A$18:$L$18, 0),FALSE), 'E2 Allocators'!$B$15:$W$361, MATCH('O5 Details by Class &amp; Accounts'!R$18, 'E2 Allocators'!$B$15:$W$15, 0),FALSE)*$F173), 0, VLOOKUP(VLOOKUP($A173, 'E4 TB Allocation Details'!$A$18:$L$205, MATCH("Demand ID", 'E4 TB Allocation Details'!$A$18:$L$18, 0),FALSE), 'E2 Allocators'!$B$15:$W$361, MATCH('O5 Details by Class &amp; Accounts'!R$18, 'E2 Allocators'!$B$15:$W$15, 0),FALSE)*$F173)</f>
        <v>0</v>
      </c>
      <c r="S173" s="1411">
        <f>IF(ISERROR(VLOOKUP(VLOOKUP($A173, 'E4 TB Allocation Details'!$A$18:$L$205, MATCH("Demand ID", 'E4 TB Allocation Details'!$A$18:$L$18, 0),FALSE), 'E2 Allocators'!$B$15:$W$361, MATCH('O5 Details by Class &amp; Accounts'!S$18, 'E2 Allocators'!$B$15:$W$15, 0),FALSE)*$F173), 0, VLOOKUP(VLOOKUP($A173, 'E4 TB Allocation Details'!$A$18:$L$205, MATCH("Demand ID", 'E4 TB Allocation Details'!$A$18:$L$18, 0),FALSE), 'E2 Allocators'!$B$15:$W$361, MATCH('O5 Details by Class &amp; Accounts'!S$18, 'E2 Allocators'!$B$15:$W$15, 0),FALSE)*$F173)</f>
        <v>0</v>
      </c>
      <c r="T173" s="1411">
        <f>IF(ISERROR(VLOOKUP(VLOOKUP($A173, 'E4 TB Allocation Details'!$A$18:$L$205, MATCH("Demand ID", 'E4 TB Allocation Details'!$A$18:$L$18, 0),FALSE), 'E2 Allocators'!$B$15:$W$361, MATCH('O5 Details by Class &amp; Accounts'!T$18, 'E2 Allocators'!$B$15:$W$15, 0),FALSE)*$F173), 0, VLOOKUP(VLOOKUP($A173, 'E4 TB Allocation Details'!$A$18:$L$205, MATCH("Demand ID", 'E4 TB Allocation Details'!$A$18:$L$18, 0),FALSE), 'E2 Allocators'!$B$15:$W$361, MATCH('O5 Details by Class &amp; Accounts'!T$18, 'E2 Allocators'!$B$15:$W$15, 0),FALSE)*$F173)</f>
        <v>0</v>
      </c>
      <c r="U173" s="1411">
        <f>IF(ISERROR(VLOOKUP(VLOOKUP($A173, 'E4 TB Allocation Details'!$A$18:$L$205, MATCH("Demand ID", 'E4 TB Allocation Details'!$A$18:$L$18, 0),FALSE), 'E2 Allocators'!$B$15:$W$361, MATCH('O5 Details by Class &amp; Accounts'!U$18, 'E2 Allocators'!$B$15:$W$15, 0),FALSE)*$F173), 0, VLOOKUP(VLOOKUP($A173, 'E4 TB Allocation Details'!$A$18:$L$205, MATCH("Demand ID", 'E4 TB Allocation Details'!$A$18:$L$18, 0),FALSE), 'E2 Allocators'!$B$15:$W$361, MATCH('O5 Details by Class &amp; Accounts'!U$18, 'E2 Allocators'!$B$15:$W$15, 0),FALSE)*$F173)</f>
        <v>0</v>
      </c>
      <c r="V173" s="1411">
        <f>IF(ISERROR(VLOOKUP(VLOOKUP($A173, 'E4 TB Allocation Details'!$A$18:$L$205, MATCH("Demand ID", 'E4 TB Allocation Details'!$A$18:$L$18, 0),FALSE), 'E2 Allocators'!$B$15:$W$361, MATCH('O5 Details by Class &amp; Accounts'!V$18, 'E2 Allocators'!$B$15:$W$15, 0),FALSE)*$F173), 0, VLOOKUP(VLOOKUP($A173, 'E4 TB Allocation Details'!$A$18:$L$205, MATCH("Demand ID", 'E4 TB Allocation Details'!$A$18:$L$18, 0),FALSE), 'E2 Allocators'!$B$15:$W$361, MATCH('O5 Details by Class &amp; Accounts'!V$18, 'E2 Allocators'!$B$15:$W$15, 0),FALSE)*$F173)</f>
        <v>0</v>
      </c>
      <c r="W173" s="1411">
        <f>IF(ISERROR(VLOOKUP(VLOOKUP($A173, 'E4 TB Allocation Details'!$A$18:$L$205, MATCH("Demand ID", 'E4 TB Allocation Details'!$A$18:$L$18, 0),FALSE), 'E2 Allocators'!$B$15:$W$361, MATCH('O5 Details by Class &amp; Accounts'!W$18, 'E2 Allocators'!$B$15:$W$15, 0),FALSE)*$F173), 0, VLOOKUP(VLOOKUP($A173, 'E4 TB Allocation Details'!$A$18:$L$205, MATCH("Demand ID", 'E4 TB Allocation Details'!$A$18:$L$18, 0),FALSE), 'E2 Allocators'!$B$15:$W$361, MATCH('O5 Details by Class &amp; Accounts'!W$18, 'E2 Allocators'!$B$15:$W$15, 0),FALSE)*$F173)</f>
        <v>0</v>
      </c>
      <c r="X173" s="1411">
        <f>IF(ISERROR(VLOOKUP(VLOOKUP($A173, 'E4 TB Allocation Details'!$A$18:$L$205, MATCH("Demand ID", 'E4 TB Allocation Details'!$A$18:$L$18, 0),FALSE), 'E2 Allocators'!$B$15:$W$361, MATCH('O5 Details by Class &amp; Accounts'!X$18, 'E2 Allocators'!$B$15:$W$15, 0),FALSE)*$F173), 0, VLOOKUP(VLOOKUP($A173, 'E4 TB Allocation Details'!$A$18:$L$205, MATCH("Demand ID", 'E4 TB Allocation Details'!$A$18:$L$18, 0),FALSE), 'E2 Allocators'!$B$15:$W$361, MATCH('O5 Details by Class &amp; Accounts'!X$18, 'E2 Allocators'!$B$15:$W$15, 0),FALSE)*$F173)</f>
        <v>0</v>
      </c>
      <c r="Y173" s="1411">
        <f>IF(ISERROR(VLOOKUP(VLOOKUP($A173, 'E4 TB Allocation Details'!$A$18:$L$205, MATCH("Demand ID", 'E4 TB Allocation Details'!$A$18:$L$18, 0),FALSE), 'E2 Allocators'!$B$15:$W$361, MATCH('O5 Details by Class &amp; Accounts'!Y$18, 'E2 Allocators'!$B$15:$W$15, 0),FALSE)*$F173), 0, VLOOKUP(VLOOKUP($A173, 'E4 TB Allocation Details'!$A$18:$L$205, MATCH("Demand ID", 'E4 TB Allocation Details'!$A$18:$L$18, 0),FALSE), 'E2 Allocators'!$B$15:$W$361, MATCH('O5 Details by Class &amp; Accounts'!Y$18, 'E2 Allocators'!$B$15:$W$15, 0),FALSE)*$F173)</f>
        <v>0</v>
      </c>
      <c r="Z173" s="1411">
        <f>IF(ISERROR(VLOOKUP(VLOOKUP($A173, 'E4 TB Allocation Details'!$A$18:$L$205, MATCH("Demand ID", 'E4 TB Allocation Details'!$A$18:$L$18, 0),FALSE), 'E2 Allocators'!$B$15:$W$361, MATCH('O5 Details by Class &amp; Accounts'!Z$18, 'E2 Allocators'!$B$15:$W$15, 0),FALSE)*$F173), 0, VLOOKUP(VLOOKUP($A173, 'E4 TB Allocation Details'!$A$18:$L$205, MATCH("Demand ID", 'E4 TB Allocation Details'!$A$18:$L$18, 0),FALSE), 'E2 Allocators'!$B$15:$W$361, MATCH('O5 Details by Class &amp; Accounts'!Z$18, 'E2 Allocators'!$B$15:$W$15, 0),FALSE)*$F173)</f>
        <v>0</v>
      </c>
      <c r="AA173" s="1411">
        <f>IF(ISERROR(VLOOKUP(VLOOKUP($A173, 'E4 TB Allocation Details'!$A$18:$L$205, MATCH("Demand ID", 'E4 TB Allocation Details'!$A$18:$L$18, 0),FALSE), 'E2 Allocators'!$B$15:$W$361, MATCH('O5 Details by Class &amp; Accounts'!AA$18, 'E2 Allocators'!$B$15:$W$15, 0),FALSE)*$F173), 0, VLOOKUP(VLOOKUP($A173, 'E4 TB Allocation Details'!$A$18:$L$205, MATCH("Demand ID", 'E4 TB Allocation Details'!$A$18:$L$18, 0),FALSE), 'E2 Allocators'!$B$15:$W$361, MATCH('O5 Details by Class &amp; Accounts'!AA$18, 'E2 Allocators'!$B$15:$W$15, 0),FALSE)*$F173)</f>
        <v>0</v>
      </c>
      <c r="AB173" s="1411">
        <f>IF(ISERROR(VLOOKUP(VLOOKUP($A173, 'E4 TB Allocation Details'!$A$18:$L$205, MATCH("Demand ID", 'E4 TB Allocation Details'!$A$18:$L$18, 0),FALSE), 'E2 Allocators'!$B$15:$W$361, MATCH('O5 Details by Class &amp; Accounts'!AB$18, 'E2 Allocators'!$B$15:$W$15, 0),FALSE)*$F173), 0, VLOOKUP(VLOOKUP($A173, 'E4 TB Allocation Details'!$A$18:$L$205, MATCH("Demand ID", 'E4 TB Allocation Details'!$A$18:$L$18, 0),FALSE), 'E2 Allocators'!$B$15:$W$361, MATCH('O5 Details by Class &amp; Accounts'!AB$18, 'E2 Allocators'!$B$15:$W$15, 0),FALSE)*$F173)</f>
        <v>0</v>
      </c>
      <c r="AC173" s="1411">
        <f t="shared" si="40"/>
        <v>0</v>
      </c>
      <c r="AD173" s="1411">
        <f>IF(ISERROR(VLOOKUP(VLOOKUP($A173, 'E4 TB Allocation Details'!$A$18:$L$205, MATCH("Customer ID", 'E4 TB Allocation Details'!$A$18:$L$18, 0),FALSE), 'E2 Allocators'!$B$15:$W$361, MATCH('O5 Details by Class &amp; Accounts'!AD$18, 'E2 Allocators'!$B$15:$W$15, 0),FALSE)*$G173), 0, VLOOKUP(VLOOKUP($A173, 'E4 TB Allocation Details'!$A$18:$L$205, MATCH("Customer ID", 'E4 TB Allocation Details'!$A$18:$L$18, 0),FALSE), 'E2 Allocators'!$B$15:$W$361, MATCH('O5 Details by Class &amp; Accounts'!AD$18, 'E2 Allocators'!$B$15:$W$15, 0),FALSE)*$G173)</f>
        <v>0</v>
      </c>
      <c r="AE173" s="1411">
        <f>IF(ISERROR(VLOOKUP(VLOOKUP($A173, 'E4 TB Allocation Details'!$A$18:$L$205, MATCH("Customer ID", 'E4 TB Allocation Details'!$A$18:$L$18, 0),FALSE), 'E2 Allocators'!$B$15:$W$361, MATCH('O5 Details by Class &amp; Accounts'!AE$18, 'E2 Allocators'!$B$15:$W$15, 0),FALSE)*$G173), 0, VLOOKUP(VLOOKUP($A173, 'E4 TB Allocation Details'!$A$18:$L$205, MATCH("Customer ID", 'E4 TB Allocation Details'!$A$18:$L$18, 0),FALSE), 'E2 Allocators'!$B$15:$W$361, MATCH('O5 Details by Class &amp; Accounts'!AE$18, 'E2 Allocators'!$B$15:$W$15, 0),FALSE)*$G173)</f>
        <v>0</v>
      </c>
      <c r="AF173" s="1411">
        <f>IF(ISERROR(VLOOKUP(VLOOKUP($A173, 'E4 TB Allocation Details'!$A$18:$L$205, MATCH("Customer ID", 'E4 TB Allocation Details'!$A$18:$L$18, 0),FALSE), 'E2 Allocators'!$B$15:$W$361, MATCH('O5 Details by Class &amp; Accounts'!AF$18, 'E2 Allocators'!$B$15:$W$15, 0),FALSE)*$G173), 0, VLOOKUP(VLOOKUP($A173, 'E4 TB Allocation Details'!$A$18:$L$205, MATCH("Customer ID", 'E4 TB Allocation Details'!$A$18:$L$18, 0),FALSE), 'E2 Allocators'!$B$15:$W$361, MATCH('O5 Details by Class &amp; Accounts'!AF$18, 'E2 Allocators'!$B$15:$W$15, 0),FALSE)*$G173)</f>
        <v>0</v>
      </c>
      <c r="AG173" s="1411">
        <f>IF(ISERROR(VLOOKUP(VLOOKUP($A173, 'E4 TB Allocation Details'!$A$18:$L$205, MATCH("Customer ID", 'E4 TB Allocation Details'!$A$18:$L$18, 0),FALSE), 'E2 Allocators'!$B$15:$W$361, MATCH('O5 Details by Class &amp; Accounts'!AG$18, 'E2 Allocators'!$B$15:$W$15, 0),FALSE)*$G173), 0, VLOOKUP(VLOOKUP($A173, 'E4 TB Allocation Details'!$A$18:$L$205, MATCH("Customer ID", 'E4 TB Allocation Details'!$A$18:$L$18, 0),FALSE), 'E2 Allocators'!$B$15:$W$361, MATCH('O5 Details by Class &amp; Accounts'!AG$18, 'E2 Allocators'!$B$15:$W$15, 0),FALSE)*$G173)</f>
        <v>0</v>
      </c>
      <c r="AH173" s="1411">
        <f>IF(ISERROR(VLOOKUP(VLOOKUP($A173, 'E4 TB Allocation Details'!$A$18:$L$205, MATCH("Customer ID", 'E4 TB Allocation Details'!$A$18:$L$18, 0),FALSE), 'E2 Allocators'!$B$15:$W$361, MATCH('O5 Details by Class &amp; Accounts'!AH$18, 'E2 Allocators'!$B$15:$W$15, 0),FALSE)*$G173), 0, VLOOKUP(VLOOKUP($A173, 'E4 TB Allocation Details'!$A$18:$L$205, MATCH("Customer ID", 'E4 TB Allocation Details'!$A$18:$L$18, 0),FALSE), 'E2 Allocators'!$B$15:$W$361, MATCH('O5 Details by Class &amp; Accounts'!AH$18, 'E2 Allocators'!$B$15:$W$15, 0),FALSE)*$G173)</f>
        <v>0</v>
      </c>
      <c r="AI173" s="1411">
        <f>IF(ISERROR(VLOOKUP(VLOOKUP($A173, 'E4 TB Allocation Details'!$A$18:$L$205, MATCH("Customer ID", 'E4 TB Allocation Details'!$A$18:$L$18, 0),FALSE), 'E2 Allocators'!$B$15:$W$361, MATCH('O5 Details by Class &amp; Accounts'!AI$18, 'E2 Allocators'!$B$15:$W$15, 0),FALSE)*$G173), 0, VLOOKUP(VLOOKUP($A173, 'E4 TB Allocation Details'!$A$18:$L$205, MATCH("Customer ID", 'E4 TB Allocation Details'!$A$18:$L$18, 0),FALSE), 'E2 Allocators'!$B$15:$W$361, MATCH('O5 Details by Class &amp; Accounts'!AI$18, 'E2 Allocators'!$B$15:$W$15, 0),FALSE)*$G173)</f>
        <v>0</v>
      </c>
      <c r="AJ173" s="1411">
        <f>IF(ISERROR(VLOOKUP(VLOOKUP($A173, 'E4 TB Allocation Details'!$A$18:$L$205, MATCH("Customer ID", 'E4 TB Allocation Details'!$A$18:$L$18, 0),FALSE), 'E2 Allocators'!$B$15:$W$361, MATCH('O5 Details by Class &amp; Accounts'!AJ$18, 'E2 Allocators'!$B$15:$W$15, 0),FALSE)*$G173), 0, VLOOKUP(VLOOKUP($A173, 'E4 TB Allocation Details'!$A$18:$L$205, MATCH("Customer ID", 'E4 TB Allocation Details'!$A$18:$L$18, 0),FALSE), 'E2 Allocators'!$B$15:$W$361, MATCH('O5 Details by Class &amp; Accounts'!AJ$18, 'E2 Allocators'!$B$15:$W$15, 0),FALSE)*$G173)</f>
        <v>0</v>
      </c>
      <c r="AK173" s="1411">
        <f>IF(ISERROR(VLOOKUP(VLOOKUP($A173, 'E4 TB Allocation Details'!$A$18:$L$205, MATCH("Customer ID", 'E4 TB Allocation Details'!$A$18:$L$18, 0),FALSE), 'E2 Allocators'!$B$15:$W$361, MATCH('O5 Details by Class &amp; Accounts'!AK$18, 'E2 Allocators'!$B$15:$W$15, 0),FALSE)*$G173), 0, VLOOKUP(VLOOKUP($A173, 'E4 TB Allocation Details'!$A$18:$L$205, MATCH("Customer ID", 'E4 TB Allocation Details'!$A$18:$L$18, 0),FALSE), 'E2 Allocators'!$B$15:$W$361, MATCH('O5 Details by Class &amp; Accounts'!AK$18, 'E2 Allocators'!$B$15:$W$15, 0),FALSE)*$G173)</f>
        <v>0</v>
      </c>
      <c r="AL173" s="1411">
        <f>IF(ISERROR(VLOOKUP(VLOOKUP($A173, 'E4 TB Allocation Details'!$A$18:$L$205, MATCH("Customer ID", 'E4 TB Allocation Details'!$A$18:$L$18, 0),FALSE), 'E2 Allocators'!$B$15:$W$361, MATCH('O5 Details by Class &amp; Accounts'!AL$18, 'E2 Allocators'!$B$15:$W$15, 0),FALSE)*$G173), 0, VLOOKUP(VLOOKUP($A173, 'E4 TB Allocation Details'!$A$18:$L$205, MATCH("Customer ID", 'E4 TB Allocation Details'!$A$18:$L$18, 0),FALSE), 'E2 Allocators'!$B$15:$W$361, MATCH('O5 Details by Class &amp; Accounts'!AL$18, 'E2 Allocators'!$B$15:$W$15, 0),FALSE)*$G173)</f>
        <v>0</v>
      </c>
      <c r="AM173" s="1411">
        <f>IF(ISERROR(VLOOKUP(VLOOKUP($A173, 'E4 TB Allocation Details'!$A$18:$L$205, MATCH("Customer ID", 'E4 TB Allocation Details'!$A$18:$L$18, 0),FALSE), 'E2 Allocators'!$B$15:$W$361, MATCH('O5 Details by Class &amp; Accounts'!AM$18, 'E2 Allocators'!$B$15:$W$15, 0),FALSE)*$G173), 0, VLOOKUP(VLOOKUP($A173, 'E4 TB Allocation Details'!$A$18:$L$205, MATCH("Customer ID", 'E4 TB Allocation Details'!$A$18:$L$18, 0),FALSE), 'E2 Allocators'!$B$15:$W$361, MATCH('O5 Details by Class &amp; Accounts'!AM$18, 'E2 Allocators'!$B$15:$W$15, 0),FALSE)*$G173)</f>
        <v>0</v>
      </c>
      <c r="AN173" s="1411">
        <f>IF(ISERROR(VLOOKUP(VLOOKUP($A173, 'E4 TB Allocation Details'!$A$18:$L$205, MATCH("Customer ID", 'E4 TB Allocation Details'!$A$18:$L$18, 0),FALSE), 'E2 Allocators'!$B$15:$W$361, MATCH('O5 Details by Class &amp; Accounts'!AN$18, 'E2 Allocators'!$B$15:$W$15, 0),FALSE)*$G173), 0, VLOOKUP(VLOOKUP($A173, 'E4 TB Allocation Details'!$A$18:$L$205, MATCH("Customer ID", 'E4 TB Allocation Details'!$A$18:$L$18, 0),FALSE), 'E2 Allocators'!$B$15:$W$361, MATCH('O5 Details by Class &amp; Accounts'!AN$18, 'E2 Allocators'!$B$15:$W$15, 0),FALSE)*$G173)</f>
        <v>0</v>
      </c>
      <c r="AO173" s="1411">
        <f>IF(ISERROR(VLOOKUP(VLOOKUP($A173, 'E4 TB Allocation Details'!$A$18:$L$205, MATCH("Customer ID", 'E4 TB Allocation Details'!$A$18:$L$18, 0),FALSE), 'E2 Allocators'!$B$15:$W$361, MATCH('O5 Details by Class &amp; Accounts'!AO$18, 'E2 Allocators'!$B$15:$W$15, 0),FALSE)*$G173), 0, VLOOKUP(VLOOKUP($A173, 'E4 TB Allocation Details'!$A$18:$L$205, MATCH("Customer ID", 'E4 TB Allocation Details'!$A$18:$L$18, 0),FALSE), 'E2 Allocators'!$B$15:$W$361, MATCH('O5 Details by Class &amp; Accounts'!AO$18, 'E2 Allocators'!$B$15:$W$15, 0),FALSE)*$G173)</f>
        <v>0</v>
      </c>
      <c r="AP173" s="1411">
        <f>IF(ISERROR(VLOOKUP(VLOOKUP($A173, 'E4 TB Allocation Details'!$A$18:$L$205, MATCH("Customer ID", 'E4 TB Allocation Details'!$A$18:$L$18, 0),FALSE), 'E2 Allocators'!$B$15:$W$361, MATCH('O5 Details by Class &amp; Accounts'!AP$18, 'E2 Allocators'!$B$15:$W$15, 0),FALSE)*$G173), 0, VLOOKUP(VLOOKUP($A173, 'E4 TB Allocation Details'!$A$18:$L$205, MATCH("Customer ID", 'E4 TB Allocation Details'!$A$18:$L$18, 0),FALSE), 'E2 Allocators'!$B$15:$W$361, MATCH('O5 Details by Class &amp; Accounts'!AP$18, 'E2 Allocators'!$B$15:$W$15, 0),FALSE)*$G173)</f>
        <v>0</v>
      </c>
      <c r="AQ173" s="1411">
        <f>IF(ISERROR(VLOOKUP(VLOOKUP($A173, 'E4 TB Allocation Details'!$A$18:$L$205, MATCH("Customer ID", 'E4 TB Allocation Details'!$A$18:$L$18, 0),FALSE), 'E2 Allocators'!$B$15:$W$361, MATCH('O5 Details by Class &amp; Accounts'!AQ$18, 'E2 Allocators'!$B$15:$W$15, 0),FALSE)*$G173), 0, VLOOKUP(VLOOKUP($A173, 'E4 TB Allocation Details'!$A$18:$L$205, MATCH("Customer ID", 'E4 TB Allocation Details'!$A$18:$L$18, 0),FALSE), 'E2 Allocators'!$B$15:$W$361, MATCH('O5 Details by Class &amp; Accounts'!AQ$18, 'E2 Allocators'!$B$15:$W$15, 0),FALSE)*$G173)</f>
        <v>0</v>
      </c>
      <c r="AR173" s="1411">
        <f>IF(ISERROR(VLOOKUP(VLOOKUP($A173, 'E4 TB Allocation Details'!$A$18:$L$205, MATCH("Customer ID", 'E4 TB Allocation Details'!$A$18:$L$18, 0),FALSE), 'E2 Allocators'!$B$15:$W$361, MATCH('O5 Details by Class &amp; Accounts'!AR$18, 'E2 Allocators'!$B$15:$W$15, 0),FALSE)*$G173), 0, VLOOKUP(VLOOKUP($A173, 'E4 TB Allocation Details'!$A$18:$L$205, MATCH("Customer ID", 'E4 TB Allocation Details'!$A$18:$L$18, 0),FALSE), 'E2 Allocators'!$B$15:$W$361, MATCH('O5 Details by Class &amp; Accounts'!AR$18, 'E2 Allocators'!$B$15:$W$15, 0),FALSE)*$G173)</f>
        <v>0</v>
      </c>
      <c r="AS173" s="1411">
        <f>IF(ISERROR(VLOOKUP(VLOOKUP($A173, 'E4 TB Allocation Details'!$A$18:$L$205, MATCH("Customer ID", 'E4 TB Allocation Details'!$A$18:$L$18, 0),FALSE), 'E2 Allocators'!$B$15:$W$361, MATCH('O5 Details by Class &amp; Accounts'!AS$18, 'E2 Allocators'!$B$15:$W$15, 0),FALSE)*$G173), 0, VLOOKUP(VLOOKUP($A173, 'E4 TB Allocation Details'!$A$18:$L$205, MATCH("Customer ID", 'E4 TB Allocation Details'!$A$18:$L$18, 0),FALSE), 'E2 Allocators'!$B$15:$W$361, MATCH('O5 Details by Class &amp; Accounts'!AS$18, 'E2 Allocators'!$B$15:$W$15, 0),FALSE)*$G173)</f>
        <v>0</v>
      </c>
      <c r="AT173" s="1411">
        <f>IF(ISERROR(VLOOKUP(VLOOKUP($A173, 'E4 TB Allocation Details'!$A$18:$L$205, MATCH("Customer ID", 'E4 TB Allocation Details'!$A$18:$L$18, 0),FALSE), 'E2 Allocators'!$B$15:$W$361, MATCH('O5 Details by Class &amp; Accounts'!AT$18, 'E2 Allocators'!$B$15:$W$15, 0),FALSE)*$G173), 0, VLOOKUP(VLOOKUP($A173, 'E4 TB Allocation Details'!$A$18:$L$205, MATCH("Customer ID", 'E4 TB Allocation Details'!$A$18:$L$18, 0),FALSE), 'E2 Allocators'!$B$15:$W$361, MATCH('O5 Details by Class &amp; Accounts'!AT$18, 'E2 Allocators'!$B$15:$W$15, 0),FALSE)*$G173)</f>
        <v>0</v>
      </c>
      <c r="AU173" s="1411">
        <f>IF(ISERROR(VLOOKUP(VLOOKUP($A173, 'E4 TB Allocation Details'!$A$18:$L$205, MATCH("Customer ID", 'E4 TB Allocation Details'!$A$18:$L$18, 0),FALSE), 'E2 Allocators'!$B$15:$W$361, MATCH('O5 Details by Class &amp; Accounts'!AU$18, 'E2 Allocators'!$B$15:$W$15, 0),FALSE)*$G173), 0, VLOOKUP(VLOOKUP($A173, 'E4 TB Allocation Details'!$A$18:$L$205, MATCH("Customer ID", 'E4 TB Allocation Details'!$A$18:$L$18, 0),FALSE), 'E2 Allocators'!$B$15:$W$361, MATCH('O5 Details by Class &amp; Accounts'!AU$18, 'E2 Allocators'!$B$15:$W$15, 0),FALSE)*$G173)</f>
        <v>0</v>
      </c>
      <c r="AV173" s="1411">
        <f>IF(ISERROR(VLOOKUP(VLOOKUP($A173, 'E4 TB Allocation Details'!$A$18:$L$205, MATCH("Customer ID", 'E4 TB Allocation Details'!$A$18:$L$18, 0),FALSE), 'E2 Allocators'!$B$15:$W$361, MATCH('O5 Details by Class &amp; Accounts'!AV$18, 'E2 Allocators'!$B$15:$W$15, 0),FALSE)*$G173), 0, VLOOKUP(VLOOKUP($A173, 'E4 TB Allocation Details'!$A$18:$L$205, MATCH("Customer ID", 'E4 TB Allocation Details'!$A$18:$L$18, 0),FALSE), 'E2 Allocators'!$B$15:$W$361, MATCH('O5 Details by Class &amp; Accounts'!AV$18, 'E2 Allocators'!$B$15:$W$15, 0),FALSE)*$G173)</f>
        <v>0</v>
      </c>
      <c r="AW173" s="1411">
        <f>IF(ISERROR(VLOOKUP(VLOOKUP($A173, 'E4 TB Allocation Details'!$A$18:$L$205, MATCH("Customer ID", 'E4 TB Allocation Details'!$A$18:$L$18, 0),FALSE), 'E2 Allocators'!$B$15:$W$361, MATCH('O5 Details by Class &amp; Accounts'!AW$18, 'E2 Allocators'!$B$15:$W$15, 0),FALSE)*$G173), 0, VLOOKUP(VLOOKUP($A173, 'E4 TB Allocation Details'!$A$18:$L$205, MATCH("Customer ID", 'E4 TB Allocation Details'!$A$18:$L$18, 0),FALSE), 'E2 Allocators'!$B$15:$W$361, MATCH('O5 Details by Class &amp; Accounts'!AW$18, 'E2 Allocators'!$B$15:$W$15, 0),FALSE)*$G173)</f>
        <v>0</v>
      </c>
      <c r="AX173" s="1411">
        <f t="shared" si="44"/>
        <v>0</v>
      </c>
      <c r="AY173" s="1411">
        <f>IF(ISERROR(VLOOKUP(VLOOKUP($A173, 'E4 TB Allocation Details'!$A$18:$L$205, MATCH("Misc ID", 'E4 TB Allocation Details'!$A$18:$L$18, 0),FALSE), 'E2 Allocators'!$B$15:$W$361, MATCH('O5 Details by Class &amp; Accounts'!AY$18, 'E2 Allocators'!$B$15:$W$15, 0),FALSE)*$E173), 0, VLOOKUP(VLOOKUP($A173, 'E4 TB Allocation Details'!$A$18:$L$205, MATCH("Misc ID", 'E4 TB Allocation Details'!$A$18:$L$18, 0),FALSE), 'E2 Allocators'!$B$15:$W$361, MATCH('O5 Details by Class &amp; Accounts'!AY$18, 'E2 Allocators'!$B$15:$W$15, 0),FALSE)*$E173)</f>
        <v>0</v>
      </c>
      <c r="AZ173" s="1411">
        <f>IF(ISERROR(VLOOKUP(VLOOKUP($A173, 'E4 TB Allocation Details'!$A$18:$L$205, MATCH("Misc ID", 'E4 TB Allocation Details'!$A$18:$L$18, 0),FALSE), 'E2 Allocators'!$B$15:$W$361, MATCH('O5 Details by Class &amp; Accounts'!AZ$18, 'E2 Allocators'!$B$15:$W$15, 0),FALSE)*$E173), 0, VLOOKUP(VLOOKUP($A173, 'E4 TB Allocation Details'!$A$18:$L$205, MATCH("Misc ID", 'E4 TB Allocation Details'!$A$18:$L$18, 0),FALSE), 'E2 Allocators'!$B$15:$W$361, MATCH('O5 Details by Class &amp; Accounts'!AZ$18, 'E2 Allocators'!$B$15:$W$15, 0),FALSE)*$E173)</f>
        <v>0</v>
      </c>
      <c r="BA173" s="1411">
        <f>IF(ISERROR(VLOOKUP(VLOOKUP($A173, 'E4 TB Allocation Details'!$A$18:$L$205, MATCH("Misc ID", 'E4 TB Allocation Details'!$A$18:$L$18, 0),FALSE), 'E2 Allocators'!$B$15:$W$361, MATCH('O5 Details by Class &amp; Accounts'!BA$18, 'E2 Allocators'!$B$15:$W$15, 0),FALSE)*$E173), 0, VLOOKUP(VLOOKUP($A173, 'E4 TB Allocation Details'!$A$18:$L$205, MATCH("Misc ID", 'E4 TB Allocation Details'!$A$18:$L$18, 0),FALSE), 'E2 Allocators'!$B$15:$W$361, MATCH('O5 Details by Class &amp; Accounts'!BA$18, 'E2 Allocators'!$B$15:$W$15, 0),FALSE)*$E173)</f>
        <v>0</v>
      </c>
      <c r="BB173" s="1411">
        <f>IF(ISERROR(VLOOKUP(VLOOKUP($A173, 'E4 TB Allocation Details'!$A$18:$L$205, MATCH("Misc ID", 'E4 TB Allocation Details'!$A$18:$L$18, 0),FALSE), 'E2 Allocators'!$B$15:$W$361, MATCH('O5 Details by Class &amp; Accounts'!BB$18, 'E2 Allocators'!$B$15:$W$15, 0),FALSE)*$E173), 0, VLOOKUP(VLOOKUP($A173, 'E4 TB Allocation Details'!$A$18:$L$205, MATCH("Misc ID", 'E4 TB Allocation Details'!$A$18:$L$18, 0),FALSE), 'E2 Allocators'!$B$15:$W$361, MATCH('O5 Details by Class &amp; Accounts'!BB$18, 'E2 Allocators'!$B$15:$W$15, 0),FALSE)*$E173)</f>
        <v>0</v>
      </c>
      <c r="BC173" s="1411">
        <f>IF(ISERROR(VLOOKUP(VLOOKUP($A173, 'E4 TB Allocation Details'!$A$18:$L$205, MATCH("Misc ID", 'E4 TB Allocation Details'!$A$18:$L$18, 0),FALSE), 'E2 Allocators'!$B$15:$W$361, MATCH('O5 Details by Class &amp; Accounts'!BC$18, 'E2 Allocators'!$B$15:$W$15, 0),FALSE)*$E173), 0, VLOOKUP(VLOOKUP($A173, 'E4 TB Allocation Details'!$A$18:$L$205, MATCH("Misc ID", 'E4 TB Allocation Details'!$A$18:$L$18, 0),FALSE), 'E2 Allocators'!$B$15:$W$361, MATCH('O5 Details by Class &amp; Accounts'!BC$18, 'E2 Allocators'!$B$15:$W$15, 0),FALSE)*$E173)</f>
        <v>0</v>
      </c>
      <c r="BD173" s="1411">
        <f>IF(ISERROR(VLOOKUP(VLOOKUP($A173, 'E4 TB Allocation Details'!$A$18:$L$205, MATCH("Misc ID", 'E4 TB Allocation Details'!$A$18:$L$18, 0),FALSE), 'E2 Allocators'!$B$15:$W$361, MATCH('O5 Details by Class &amp; Accounts'!BD$18, 'E2 Allocators'!$B$15:$W$15, 0),FALSE)*$E173), 0, VLOOKUP(VLOOKUP($A173, 'E4 TB Allocation Details'!$A$18:$L$205, MATCH("Misc ID", 'E4 TB Allocation Details'!$A$18:$L$18, 0),FALSE), 'E2 Allocators'!$B$15:$W$361, MATCH('O5 Details by Class &amp; Accounts'!BD$18, 'E2 Allocators'!$B$15:$W$15, 0),FALSE)*$E173)</f>
        <v>0</v>
      </c>
      <c r="BE173" s="1411">
        <f>IF(ISERROR(VLOOKUP(VLOOKUP($A173, 'E4 TB Allocation Details'!$A$18:$L$205, MATCH("Misc ID", 'E4 TB Allocation Details'!$A$18:$L$18, 0),FALSE), 'E2 Allocators'!$B$15:$W$361, MATCH('O5 Details by Class &amp; Accounts'!BE$18, 'E2 Allocators'!$B$15:$W$15, 0),FALSE)*$E173), 0, VLOOKUP(VLOOKUP($A173, 'E4 TB Allocation Details'!$A$18:$L$205, MATCH("Misc ID", 'E4 TB Allocation Details'!$A$18:$L$18, 0),FALSE), 'E2 Allocators'!$B$15:$W$361, MATCH('O5 Details by Class &amp; Accounts'!BE$18, 'E2 Allocators'!$B$15:$W$15, 0),FALSE)*$E173)</f>
        <v>0</v>
      </c>
      <c r="BF173" s="1411">
        <f>IF(ISERROR(VLOOKUP(VLOOKUP($A173, 'E4 TB Allocation Details'!$A$18:$L$205, MATCH("Misc ID", 'E4 TB Allocation Details'!$A$18:$L$18, 0),FALSE), 'E2 Allocators'!$B$15:$W$361, MATCH('O5 Details by Class &amp; Accounts'!BF$18, 'E2 Allocators'!$B$15:$W$15, 0),FALSE)*$E173), 0, VLOOKUP(VLOOKUP($A173, 'E4 TB Allocation Details'!$A$18:$L$205, MATCH("Misc ID", 'E4 TB Allocation Details'!$A$18:$L$18, 0),FALSE), 'E2 Allocators'!$B$15:$W$361, MATCH('O5 Details by Class &amp; Accounts'!BF$18, 'E2 Allocators'!$B$15:$W$15, 0),FALSE)*$E173)</f>
        <v>0</v>
      </c>
      <c r="BG173" s="1411">
        <f>IF(ISERROR(VLOOKUP(VLOOKUP($A173, 'E4 TB Allocation Details'!$A$18:$L$205, MATCH("Misc ID", 'E4 TB Allocation Details'!$A$18:$L$18, 0),FALSE), 'E2 Allocators'!$B$15:$W$361, MATCH('O5 Details by Class &amp; Accounts'!BG$18, 'E2 Allocators'!$B$15:$W$15, 0),FALSE)*$E173), 0, VLOOKUP(VLOOKUP($A173, 'E4 TB Allocation Details'!$A$18:$L$205, MATCH("Misc ID", 'E4 TB Allocation Details'!$A$18:$L$18, 0),FALSE), 'E2 Allocators'!$B$15:$W$361, MATCH('O5 Details by Class &amp; Accounts'!BG$18, 'E2 Allocators'!$B$15:$W$15, 0),FALSE)*$E173)</f>
        <v>0</v>
      </c>
      <c r="BH173" s="1411">
        <f>IF(ISERROR(VLOOKUP(VLOOKUP($A173, 'E4 TB Allocation Details'!$A$18:$L$205, MATCH("Misc ID", 'E4 TB Allocation Details'!$A$18:$L$18, 0),FALSE), 'E2 Allocators'!$B$15:$W$361, MATCH('O5 Details by Class &amp; Accounts'!BH$18, 'E2 Allocators'!$B$15:$W$15, 0),FALSE)*$E173), 0, VLOOKUP(VLOOKUP($A173, 'E4 TB Allocation Details'!$A$18:$L$205, MATCH("Misc ID", 'E4 TB Allocation Details'!$A$18:$L$18, 0),FALSE), 'E2 Allocators'!$B$15:$W$361, MATCH('O5 Details by Class &amp; Accounts'!BH$18, 'E2 Allocators'!$B$15:$W$15, 0),FALSE)*$E173)</f>
        <v>0</v>
      </c>
      <c r="BI173" s="1411">
        <f>IF(ISERROR(VLOOKUP(VLOOKUP($A173, 'E4 TB Allocation Details'!$A$18:$L$205, MATCH("Misc ID", 'E4 TB Allocation Details'!$A$18:$L$18, 0),FALSE), 'E2 Allocators'!$B$15:$W$361, MATCH('O5 Details by Class &amp; Accounts'!BI$18, 'E2 Allocators'!$B$15:$W$15, 0),FALSE)*$E173), 0, VLOOKUP(VLOOKUP($A173, 'E4 TB Allocation Details'!$A$18:$L$205, MATCH("Misc ID", 'E4 TB Allocation Details'!$A$18:$L$18, 0),FALSE), 'E2 Allocators'!$B$15:$W$361, MATCH('O5 Details by Class &amp; Accounts'!BI$18, 'E2 Allocators'!$B$15:$W$15, 0),FALSE)*$E173)</f>
        <v>0</v>
      </c>
      <c r="BJ173" s="1411">
        <f>IF(ISERROR(VLOOKUP(VLOOKUP($A173, 'E4 TB Allocation Details'!$A$18:$L$205, MATCH("Misc ID", 'E4 TB Allocation Details'!$A$18:$L$18, 0),FALSE), 'E2 Allocators'!$B$15:$W$361, MATCH('O5 Details by Class &amp; Accounts'!BJ$18, 'E2 Allocators'!$B$15:$W$15, 0),FALSE)*$E173), 0, VLOOKUP(VLOOKUP($A173, 'E4 TB Allocation Details'!$A$18:$L$205, MATCH("Misc ID", 'E4 TB Allocation Details'!$A$18:$L$18, 0),FALSE), 'E2 Allocators'!$B$15:$W$361, MATCH('O5 Details by Class &amp; Accounts'!BJ$18, 'E2 Allocators'!$B$15:$W$15, 0),FALSE)*$E173)</f>
        <v>0</v>
      </c>
      <c r="BK173" s="1411">
        <f>IF(ISERROR(VLOOKUP(VLOOKUP($A173, 'E4 TB Allocation Details'!$A$18:$L$205, MATCH("Misc ID", 'E4 TB Allocation Details'!$A$18:$L$18, 0),FALSE), 'E2 Allocators'!$B$15:$W$361, MATCH('O5 Details by Class &amp; Accounts'!BK$18, 'E2 Allocators'!$B$15:$W$15, 0),FALSE)*$E173), 0, VLOOKUP(VLOOKUP($A173, 'E4 TB Allocation Details'!$A$18:$L$205, MATCH("Misc ID", 'E4 TB Allocation Details'!$A$18:$L$18, 0),FALSE), 'E2 Allocators'!$B$15:$W$361, MATCH('O5 Details by Class &amp; Accounts'!BK$18, 'E2 Allocators'!$B$15:$W$15, 0),FALSE)*$E173)</f>
        <v>0</v>
      </c>
      <c r="BL173" s="1411">
        <f>IF(ISERROR(VLOOKUP(VLOOKUP($A173, 'E4 TB Allocation Details'!$A$18:$L$205, MATCH("Misc ID", 'E4 TB Allocation Details'!$A$18:$L$18, 0),FALSE), 'E2 Allocators'!$B$15:$W$361, MATCH('O5 Details by Class &amp; Accounts'!BL$18, 'E2 Allocators'!$B$15:$W$15, 0),FALSE)*$E173), 0, VLOOKUP(VLOOKUP($A173, 'E4 TB Allocation Details'!$A$18:$L$205, MATCH("Misc ID", 'E4 TB Allocation Details'!$A$18:$L$18, 0),FALSE), 'E2 Allocators'!$B$15:$W$361, MATCH('O5 Details by Class &amp; Accounts'!BL$18, 'E2 Allocators'!$B$15:$W$15, 0),FALSE)*$E173)</f>
        <v>0</v>
      </c>
      <c r="BM173" s="1411">
        <f>IF(ISERROR(VLOOKUP(VLOOKUP($A173, 'E4 TB Allocation Details'!$A$18:$L$205, MATCH("Misc ID", 'E4 TB Allocation Details'!$A$18:$L$18, 0),FALSE), 'E2 Allocators'!$B$15:$W$361, MATCH('O5 Details by Class &amp; Accounts'!BM$18, 'E2 Allocators'!$B$15:$W$15, 0),FALSE)*$E173), 0, VLOOKUP(VLOOKUP($A173, 'E4 TB Allocation Details'!$A$18:$L$205, MATCH("Misc ID", 'E4 TB Allocation Details'!$A$18:$L$18, 0),FALSE), 'E2 Allocators'!$B$15:$W$361, MATCH('O5 Details by Class &amp; Accounts'!BM$18, 'E2 Allocators'!$B$15:$W$15, 0),FALSE)*$E173)</f>
        <v>0</v>
      </c>
      <c r="BN173" s="1411">
        <f>IF(ISERROR(VLOOKUP(VLOOKUP($A173, 'E4 TB Allocation Details'!$A$18:$L$205, MATCH("Misc ID", 'E4 TB Allocation Details'!$A$18:$L$18, 0),FALSE), 'E2 Allocators'!$B$15:$W$361, MATCH('O5 Details by Class &amp; Accounts'!BN$18, 'E2 Allocators'!$B$15:$W$15, 0),FALSE)*$E173), 0, VLOOKUP(VLOOKUP($A173, 'E4 TB Allocation Details'!$A$18:$L$205, MATCH("Misc ID", 'E4 TB Allocation Details'!$A$18:$L$18, 0),FALSE), 'E2 Allocators'!$B$15:$W$361, MATCH('O5 Details by Class &amp; Accounts'!BN$18, 'E2 Allocators'!$B$15:$W$15, 0),FALSE)*$E173)</f>
        <v>0</v>
      </c>
      <c r="BO173" s="1411">
        <f>IF(ISERROR(VLOOKUP(VLOOKUP($A173, 'E4 TB Allocation Details'!$A$18:$L$205, MATCH("Misc ID", 'E4 TB Allocation Details'!$A$18:$L$18, 0),FALSE), 'E2 Allocators'!$B$15:$W$361, MATCH('O5 Details by Class &amp; Accounts'!BO$18, 'E2 Allocators'!$B$15:$W$15, 0),FALSE)*$E173), 0, VLOOKUP(VLOOKUP($A173, 'E4 TB Allocation Details'!$A$18:$L$205, MATCH("Misc ID", 'E4 TB Allocation Details'!$A$18:$L$18, 0),FALSE), 'E2 Allocators'!$B$15:$W$361, MATCH('O5 Details by Class &amp; Accounts'!BO$18, 'E2 Allocators'!$B$15:$W$15, 0),FALSE)*$E173)</f>
        <v>0</v>
      </c>
      <c r="BP173" s="1411">
        <f>IF(ISERROR(VLOOKUP(VLOOKUP($A173, 'E4 TB Allocation Details'!$A$18:$L$205, MATCH("Misc ID", 'E4 TB Allocation Details'!$A$18:$L$18, 0),FALSE), 'E2 Allocators'!$B$15:$W$361, MATCH('O5 Details by Class &amp; Accounts'!BP$18, 'E2 Allocators'!$B$15:$W$15, 0),FALSE)*$E173), 0, VLOOKUP(VLOOKUP($A173, 'E4 TB Allocation Details'!$A$18:$L$205, MATCH("Misc ID", 'E4 TB Allocation Details'!$A$18:$L$18, 0),FALSE), 'E2 Allocators'!$B$15:$W$361, MATCH('O5 Details by Class &amp; Accounts'!BP$18, 'E2 Allocators'!$B$15:$W$15, 0),FALSE)*$E173)</f>
        <v>0</v>
      </c>
      <c r="BQ173" s="1411">
        <f>IF(ISERROR(VLOOKUP(VLOOKUP($A173, 'E4 TB Allocation Details'!$A$18:$L$205, MATCH("Misc ID", 'E4 TB Allocation Details'!$A$18:$L$18, 0),FALSE), 'E2 Allocators'!$B$15:$W$361, MATCH('O5 Details by Class &amp; Accounts'!BQ$18, 'E2 Allocators'!$B$15:$W$15, 0),FALSE)*$E173), 0, VLOOKUP(VLOOKUP($A173, 'E4 TB Allocation Details'!$A$18:$L$205, MATCH("Misc ID", 'E4 TB Allocation Details'!$A$18:$L$18, 0),FALSE), 'E2 Allocators'!$B$15:$W$361, MATCH('O5 Details by Class &amp; Accounts'!BQ$18, 'E2 Allocators'!$B$15:$W$15, 0),FALSE)*$E173)</f>
        <v>0</v>
      </c>
      <c r="BR173" s="1411">
        <f>IF(ISERROR(VLOOKUP(VLOOKUP($A173, 'E4 TB Allocation Details'!$A$18:$L$205, MATCH("Misc ID", 'E4 TB Allocation Details'!$A$18:$L$18, 0),FALSE), 'E2 Allocators'!$B$15:$W$361, MATCH('O5 Details by Class &amp; Accounts'!BR$18, 'E2 Allocators'!$B$15:$W$15, 0),FALSE)*$E173), 0, VLOOKUP(VLOOKUP($A173, 'E4 TB Allocation Details'!$A$18:$L$205, MATCH("Misc ID", 'E4 TB Allocation Details'!$A$18:$L$18, 0),FALSE), 'E2 Allocators'!$B$15:$W$361, MATCH('O5 Details by Class &amp; Accounts'!BR$18, 'E2 Allocators'!$B$15:$W$15, 0),FALSE)*$E173)</f>
        <v>0</v>
      </c>
      <c r="BS173" s="1411">
        <f t="shared" si="41"/>
        <v>0</v>
      </c>
      <c r="BT173" s="1411">
        <f>IF(ISERROR(VLOOKUP(VLOOKUP($A173, 'E4 TB Allocation Details'!$A$18:$L$205, MATCH("A &amp; G ID", 'E4 TB Allocation Details'!$A$18:$L$18, 0),FALSE), 'E2 Allocators'!$B$15:$W$361, MATCH('O5 Details by Class &amp; Accounts'!BT$18, 'E2 Allocators'!$B$15:$W$15, 0),FALSE)*$E173), 0, VLOOKUP(VLOOKUP($A173, 'E4 TB Allocation Details'!$A$18:$L$205, MATCH("A &amp; G ID", 'E4 TB Allocation Details'!$A$18:$L$18, 0),FALSE), 'E2 Allocators'!$B$15:$W$361, MATCH('O5 Details by Class &amp; Accounts'!BT$18, 'E2 Allocators'!$B$15:$W$15, 0),FALSE)*$E173)</f>
        <v>0</v>
      </c>
      <c r="BU173" s="1411">
        <f>IF(ISERROR(VLOOKUP(VLOOKUP($A173, 'E4 TB Allocation Details'!$A$18:$L$205, MATCH("A &amp; G ID", 'E4 TB Allocation Details'!$A$18:$L$18, 0),FALSE), 'E2 Allocators'!$B$15:$W$361, MATCH('O5 Details by Class &amp; Accounts'!BU$18, 'E2 Allocators'!$B$15:$W$15, 0),FALSE)*$E173), 0, VLOOKUP(VLOOKUP($A173, 'E4 TB Allocation Details'!$A$18:$L$205, MATCH("A &amp; G ID", 'E4 TB Allocation Details'!$A$18:$L$18, 0),FALSE), 'E2 Allocators'!$B$15:$W$361, MATCH('O5 Details by Class &amp; Accounts'!BU$18, 'E2 Allocators'!$B$15:$W$15, 0),FALSE)*$E173)</f>
        <v>0</v>
      </c>
      <c r="BV173" s="1411">
        <f>IF(ISERROR(VLOOKUP(VLOOKUP($A173, 'E4 TB Allocation Details'!$A$18:$L$205, MATCH("A &amp; G ID", 'E4 TB Allocation Details'!$A$18:$L$18, 0),FALSE), 'E2 Allocators'!$B$15:$W$361, MATCH('O5 Details by Class &amp; Accounts'!BV$18, 'E2 Allocators'!$B$15:$W$15, 0),FALSE)*$E173), 0, VLOOKUP(VLOOKUP($A173, 'E4 TB Allocation Details'!$A$18:$L$205, MATCH("A &amp; G ID", 'E4 TB Allocation Details'!$A$18:$L$18, 0),FALSE), 'E2 Allocators'!$B$15:$W$361, MATCH('O5 Details by Class &amp; Accounts'!BV$18, 'E2 Allocators'!$B$15:$W$15, 0),FALSE)*$E173)</f>
        <v>0</v>
      </c>
      <c r="BW173" s="1411">
        <f>IF(ISERROR(VLOOKUP(VLOOKUP($A173, 'E4 TB Allocation Details'!$A$18:$L$205, MATCH("A &amp; G ID", 'E4 TB Allocation Details'!$A$18:$L$18, 0),FALSE), 'E2 Allocators'!$B$15:$W$361, MATCH('O5 Details by Class &amp; Accounts'!BW$18, 'E2 Allocators'!$B$15:$W$15, 0),FALSE)*$E173), 0, VLOOKUP(VLOOKUP($A173, 'E4 TB Allocation Details'!$A$18:$L$205, MATCH("A &amp; G ID", 'E4 TB Allocation Details'!$A$18:$L$18, 0),FALSE), 'E2 Allocators'!$B$15:$W$361, MATCH('O5 Details by Class &amp; Accounts'!BW$18, 'E2 Allocators'!$B$15:$W$15, 0),FALSE)*$E173)</f>
        <v>0</v>
      </c>
      <c r="BX173" s="1411">
        <f>IF(ISERROR(VLOOKUP(VLOOKUP($A173, 'E4 TB Allocation Details'!$A$18:$L$205, MATCH("A &amp; G ID", 'E4 TB Allocation Details'!$A$18:$L$18, 0),FALSE), 'E2 Allocators'!$B$15:$W$361, MATCH('O5 Details by Class &amp; Accounts'!BX$18, 'E2 Allocators'!$B$15:$W$15, 0),FALSE)*$E173), 0, VLOOKUP(VLOOKUP($A173, 'E4 TB Allocation Details'!$A$18:$L$205, MATCH("A &amp; G ID", 'E4 TB Allocation Details'!$A$18:$L$18, 0),FALSE), 'E2 Allocators'!$B$15:$W$361, MATCH('O5 Details by Class &amp; Accounts'!BX$18, 'E2 Allocators'!$B$15:$W$15, 0),FALSE)*$E173)</f>
        <v>0</v>
      </c>
      <c r="BY173" s="1411">
        <f>IF(ISERROR(VLOOKUP(VLOOKUP($A173, 'E4 TB Allocation Details'!$A$18:$L$205, MATCH("A &amp; G ID", 'E4 TB Allocation Details'!$A$18:$L$18, 0),FALSE), 'E2 Allocators'!$B$15:$W$361, MATCH('O5 Details by Class &amp; Accounts'!BY$18, 'E2 Allocators'!$B$15:$W$15, 0),FALSE)*$E173), 0, VLOOKUP(VLOOKUP($A173, 'E4 TB Allocation Details'!$A$18:$L$205, MATCH("A &amp; G ID", 'E4 TB Allocation Details'!$A$18:$L$18, 0),FALSE), 'E2 Allocators'!$B$15:$W$361, MATCH('O5 Details by Class &amp; Accounts'!BY$18, 'E2 Allocators'!$B$15:$W$15, 0),FALSE)*$E173)</f>
        <v>0</v>
      </c>
      <c r="BZ173" s="1411">
        <f>IF(ISERROR(VLOOKUP(VLOOKUP($A173, 'E4 TB Allocation Details'!$A$18:$L$205, MATCH("A &amp; G ID", 'E4 TB Allocation Details'!$A$18:$L$18, 0),FALSE), 'E2 Allocators'!$B$15:$W$361, MATCH('O5 Details by Class &amp; Accounts'!BZ$18, 'E2 Allocators'!$B$15:$W$15, 0),FALSE)*$E173), 0, VLOOKUP(VLOOKUP($A173, 'E4 TB Allocation Details'!$A$18:$L$205, MATCH("A &amp; G ID", 'E4 TB Allocation Details'!$A$18:$L$18, 0),FALSE), 'E2 Allocators'!$B$15:$W$361, MATCH('O5 Details by Class &amp; Accounts'!BZ$18, 'E2 Allocators'!$B$15:$W$15, 0),FALSE)*$E173)</f>
        <v>0</v>
      </c>
      <c r="CA173" s="1411">
        <f>IF(ISERROR(VLOOKUP(VLOOKUP($A173, 'E4 TB Allocation Details'!$A$18:$L$205, MATCH("A &amp; G ID", 'E4 TB Allocation Details'!$A$18:$L$18, 0),FALSE), 'E2 Allocators'!$B$15:$W$361, MATCH('O5 Details by Class &amp; Accounts'!CA$18, 'E2 Allocators'!$B$15:$W$15, 0),FALSE)*$E173), 0, VLOOKUP(VLOOKUP($A173, 'E4 TB Allocation Details'!$A$18:$L$205, MATCH("A &amp; G ID", 'E4 TB Allocation Details'!$A$18:$L$18, 0),FALSE), 'E2 Allocators'!$B$15:$W$361, MATCH('O5 Details by Class &amp; Accounts'!CA$18, 'E2 Allocators'!$B$15:$W$15, 0),FALSE)*$E173)</f>
        <v>0</v>
      </c>
      <c r="CB173" s="1411">
        <f>IF(ISERROR(VLOOKUP(VLOOKUP($A173, 'E4 TB Allocation Details'!$A$18:$L$205, MATCH("A &amp; G ID", 'E4 TB Allocation Details'!$A$18:$L$18, 0),FALSE), 'E2 Allocators'!$B$15:$W$361, MATCH('O5 Details by Class &amp; Accounts'!CB$18, 'E2 Allocators'!$B$15:$W$15, 0),FALSE)*$E173), 0, VLOOKUP(VLOOKUP($A173, 'E4 TB Allocation Details'!$A$18:$L$205, MATCH("A &amp; G ID", 'E4 TB Allocation Details'!$A$18:$L$18, 0),FALSE), 'E2 Allocators'!$B$15:$W$361, MATCH('O5 Details by Class &amp; Accounts'!CB$18, 'E2 Allocators'!$B$15:$W$15, 0),FALSE)*$E173)</f>
        <v>0</v>
      </c>
      <c r="CC173" s="1411">
        <f>IF(ISERROR(VLOOKUP(VLOOKUP($A173, 'E4 TB Allocation Details'!$A$18:$L$205, MATCH("A &amp; G ID", 'E4 TB Allocation Details'!$A$18:$L$18, 0),FALSE), 'E2 Allocators'!$B$15:$W$361, MATCH('O5 Details by Class &amp; Accounts'!CC$18, 'E2 Allocators'!$B$15:$W$15, 0),FALSE)*$E173), 0, VLOOKUP(VLOOKUP($A173, 'E4 TB Allocation Details'!$A$18:$L$205, MATCH("A &amp; G ID", 'E4 TB Allocation Details'!$A$18:$L$18, 0),FALSE), 'E2 Allocators'!$B$15:$W$361, MATCH('O5 Details by Class &amp; Accounts'!CC$18, 'E2 Allocators'!$B$15:$W$15, 0),FALSE)*$E173)</f>
        <v>0</v>
      </c>
      <c r="CD173" s="1411">
        <f>IF(ISERROR(VLOOKUP(VLOOKUP($A173, 'E4 TB Allocation Details'!$A$18:$L$205, MATCH("A &amp; G ID", 'E4 TB Allocation Details'!$A$18:$L$18, 0),FALSE), 'E2 Allocators'!$B$15:$W$361, MATCH('O5 Details by Class &amp; Accounts'!CD$18, 'E2 Allocators'!$B$15:$W$15, 0),FALSE)*$E173), 0, VLOOKUP(VLOOKUP($A173, 'E4 TB Allocation Details'!$A$18:$L$205, MATCH("A &amp; G ID", 'E4 TB Allocation Details'!$A$18:$L$18, 0),FALSE), 'E2 Allocators'!$B$15:$W$361, MATCH('O5 Details by Class &amp; Accounts'!CD$18, 'E2 Allocators'!$B$15:$W$15, 0),FALSE)*$E173)</f>
        <v>0</v>
      </c>
      <c r="CE173" s="1411">
        <f>IF(ISERROR(VLOOKUP(VLOOKUP($A173, 'E4 TB Allocation Details'!$A$18:$L$205, MATCH("A &amp; G ID", 'E4 TB Allocation Details'!$A$18:$L$18, 0),FALSE), 'E2 Allocators'!$B$15:$W$361, MATCH('O5 Details by Class &amp; Accounts'!CE$18, 'E2 Allocators'!$B$15:$W$15, 0),FALSE)*$E173), 0, VLOOKUP(VLOOKUP($A173, 'E4 TB Allocation Details'!$A$18:$L$205, MATCH("A &amp; G ID", 'E4 TB Allocation Details'!$A$18:$L$18, 0),FALSE), 'E2 Allocators'!$B$15:$W$361, MATCH('O5 Details by Class &amp; Accounts'!CE$18, 'E2 Allocators'!$B$15:$W$15, 0),FALSE)*$E173)</f>
        <v>0</v>
      </c>
      <c r="CF173" s="1411">
        <f>IF(ISERROR(VLOOKUP(VLOOKUP($A173, 'E4 TB Allocation Details'!$A$18:$L$205, MATCH("A &amp; G ID", 'E4 TB Allocation Details'!$A$18:$L$18, 0),FALSE), 'E2 Allocators'!$B$15:$W$361, MATCH('O5 Details by Class &amp; Accounts'!CF$18, 'E2 Allocators'!$B$15:$W$15, 0),FALSE)*$E173), 0, VLOOKUP(VLOOKUP($A173, 'E4 TB Allocation Details'!$A$18:$L$205, MATCH("A &amp; G ID", 'E4 TB Allocation Details'!$A$18:$L$18, 0),FALSE), 'E2 Allocators'!$B$15:$W$361, MATCH('O5 Details by Class &amp; Accounts'!CF$18, 'E2 Allocators'!$B$15:$W$15, 0),FALSE)*$E173)</f>
        <v>0</v>
      </c>
      <c r="CG173" s="1411">
        <f>IF(ISERROR(VLOOKUP(VLOOKUP($A173, 'E4 TB Allocation Details'!$A$18:$L$205, MATCH("A &amp; G ID", 'E4 TB Allocation Details'!$A$18:$L$18, 0),FALSE), 'E2 Allocators'!$B$15:$W$361, MATCH('O5 Details by Class &amp; Accounts'!CG$18, 'E2 Allocators'!$B$15:$W$15, 0),FALSE)*$E173), 0, VLOOKUP(VLOOKUP($A173, 'E4 TB Allocation Details'!$A$18:$L$205, MATCH("A &amp; G ID", 'E4 TB Allocation Details'!$A$18:$L$18, 0),FALSE), 'E2 Allocators'!$B$15:$W$361, MATCH('O5 Details by Class &amp; Accounts'!CG$18, 'E2 Allocators'!$B$15:$W$15, 0),FALSE)*$E173)</f>
        <v>0</v>
      </c>
      <c r="CH173" s="1411">
        <f>IF(ISERROR(VLOOKUP(VLOOKUP($A173, 'E4 TB Allocation Details'!$A$18:$L$205, MATCH("A &amp; G ID", 'E4 TB Allocation Details'!$A$18:$L$18, 0),FALSE), 'E2 Allocators'!$B$15:$W$361, MATCH('O5 Details by Class &amp; Accounts'!CH$18, 'E2 Allocators'!$B$15:$W$15, 0),FALSE)*$E173), 0, VLOOKUP(VLOOKUP($A173, 'E4 TB Allocation Details'!$A$18:$L$205, MATCH("A &amp; G ID", 'E4 TB Allocation Details'!$A$18:$L$18, 0),FALSE), 'E2 Allocators'!$B$15:$W$361, MATCH('O5 Details by Class &amp; Accounts'!CH$18, 'E2 Allocators'!$B$15:$W$15, 0),FALSE)*$E173)</f>
        <v>0</v>
      </c>
      <c r="CI173" s="1411">
        <f>IF(ISERROR(VLOOKUP(VLOOKUP($A173, 'E4 TB Allocation Details'!$A$18:$L$205, MATCH("A &amp; G ID", 'E4 TB Allocation Details'!$A$18:$L$18, 0),FALSE), 'E2 Allocators'!$B$15:$W$361, MATCH('O5 Details by Class &amp; Accounts'!CI$18, 'E2 Allocators'!$B$15:$W$15, 0),FALSE)*$E173), 0, VLOOKUP(VLOOKUP($A173, 'E4 TB Allocation Details'!$A$18:$L$205, MATCH("A &amp; G ID", 'E4 TB Allocation Details'!$A$18:$L$18, 0),FALSE), 'E2 Allocators'!$B$15:$W$361, MATCH('O5 Details by Class &amp; Accounts'!CI$18, 'E2 Allocators'!$B$15:$W$15, 0),FALSE)*$E173)</f>
        <v>0</v>
      </c>
      <c r="CJ173" s="1411">
        <f>IF(ISERROR(VLOOKUP(VLOOKUP($A173, 'E4 TB Allocation Details'!$A$18:$L$205, MATCH("A &amp; G ID", 'E4 TB Allocation Details'!$A$18:$L$18, 0),FALSE), 'E2 Allocators'!$B$15:$W$361, MATCH('O5 Details by Class &amp; Accounts'!CJ$18, 'E2 Allocators'!$B$15:$W$15, 0),FALSE)*$E173), 0, VLOOKUP(VLOOKUP($A173, 'E4 TB Allocation Details'!$A$18:$L$205, MATCH("A &amp; G ID", 'E4 TB Allocation Details'!$A$18:$L$18, 0),FALSE), 'E2 Allocators'!$B$15:$W$361, MATCH('O5 Details by Class &amp; Accounts'!CJ$18, 'E2 Allocators'!$B$15:$W$15, 0),FALSE)*$E173)</f>
        <v>0</v>
      </c>
      <c r="CK173" s="1411">
        <f>IF(ISERROR(VLOOKUP(VLOOKUP($A173, 'E4 TB Allocation Details'!$A$18:$L$205, MATCH("A &amp; G ID", 'E4 TB Allocation Details'!$A$18:$L$18, 0),FALSE), 'E2 Allocators'!$B$15:$W$361, MATCH('O5 Details by Class &amp; Accounts'!CK$18, 'E2 Allocators'!$B$15:$W$15, 0),FALSE)*$E173), 0, VLOOKUP(VLOOKUP($A173, 'E4 TB Allocation Details'!$A$18:$L$205, MATCH("A &amp; G ID", 'E4 TB Allocation Details'!$A$18:$L$18, 0),FALSE), 'E2 Allocators'!$B$15:$W$361, MATCH('O5 Details by Class &amp; Accounts'!CK$18, 'E2 Allocators'!$B$15:$W$15, 0),FALSE)*$E173)</f>
        <v>0</v>
      </c>
      <c r="CL173" s="1411">
        <f>IF(ISERROR(VLOOKUP(VLOOKUP($A173, 'E4 TB Allocation Details'!$A$18:$L$205, MATCH("A &amp; G ID", 'E4 TB Allocation Details'!$A$18:$L$18, 0),FALSE), 'E2 Allocators'!$B$15:$W$361, MATCH('O5 Details by Class &amp; Accounts'!CL$18, 'E2 Allocators'!$B$15:$W$15, 0),FALSE)*$E173), 0, VLOOKUP(VLOOKUP($A173, 'E4 TB Allocation Details'!$A$18:$L$205, MATCH("A &amp; G ID", 'E4 TB Allocation Details'!$A$18:$L$18, 0),FALSE), 'E2 Allocators'!$B$15:$W$361, MATCH('O5 Details by Class &amp; Accounts'!CL$18, 'E2 Allocators'!$B$15:$W$15, 0),FALSE)*$E173)</f>
        <v>0</v>
      </c>
      <c r="CM173" s="1411">
        <f>IF(ISERROR(VLOOKUP(VLOOKUP($A173, 'E4 TB Allocation Details'!$A$18:$L$205, MATCH("A &amp; G ID", 'E4 TB Allocation Details'!$A$18:$L$18, 0),FALSE), 'E2 Allocators'!$B$15:$W$361, MATCH('O5 Details by Class &amp; Accounts'!CM$18, 'E2 Allocators'!$B$15:$W$15, 0),FALSE)*$E173), 0, VLOOKUP(VLOOKUP($A173, 'E4 TB Allocation Details'!$A$18:$L$205, MATCH("A &amp; G ID", 'E4 TB Allocation Details'!$A$18:$L$18, 0),FALSE), 'E2 Allocators'!$B$15:$W$361, MATCH('O5 Details by Class &amp; Accounts'!CM$18, 'E2 Allocators'!$B$15:$W$15, 0),FALSE)*$E173)</f>
        <v>0</v>
      </c>
      <c r="CN173" s="1411">
        <f t="shared" si="42"/>
        <v>0</v>
      </c>
      <c r="CO173" s="1791">
        <f t="shared" si="43"/>
        <v>0</v>
      </c>
      <c r="CQ173" s="2086" t="s">
        <v>288</v>
      </c>
    </row>
    <row r="174" spans="1:95" s="80" customFormat="1" ht="12.75">
      <c r="A174" s="1169">
        <v>5520</v>
      </c>
      <c r="B174" s="451" t="s">
        <v>935</v>
      </c>
      <c r="C174" s="1788">
        <f>IF(ISERROR(VLOOKUP($A174,'I3 TB Data'!$A$23:$H$458,MATCH('O5 Details by Class &amp; Accounts'!$C$18, 'I3 TB Data'!$A$23:$H$23,0),0)), 0, VLOOKUP($A174,'I3 TB Data'!$A$23:$H$458,MATCH('O5 Details by Class &amp; Accounts'!$C$18,'I3 TB Data'!$A$23:$H$23,0),0))</f>
        <v>0</v>
      </c>
      <c r="D174" s="1789"/>
      <c r="E174" s="1788">
        <f t="shared" si="37"/>
        <v>0</v>
      </c>
      <c r="F174" s="1790"/>
      <c r="G174" s="1790"/>
      <c r="H174" s="1411">
        <f t="shared" si="39"/>
        <v>0</v>
      </c>
      <c r="I174" s="1411">
        <f>IF(ISERROR(VLOOKUP(VLOOKUP($A174, 'E4 TB Allocation Details'!$A$18:$L$205, MATCH("Demand ID", 'E4 TB Allocation Details'!$A$18:$L$18, 0),FALSE), 'E2 Allocators'!$B$15:$W$361, MATCH('O5 Details by Class &amp; Accounts'!I$18, 'E2 Allocators'!$B$15:$W$15, 0),FALSE)*$F174), 0, VLOOKUP(VLOOKUP($A174, 'E4 TB Allocation Details'!$A$18:$L$205, MATCH("Demand ID", 'E4 TB Allocation Details'!$A$18:$L$18, 0),FALSE), 'E2 Allocators'!$B$15:$W$361, MATCH('O5 Details by Class &amp; Accounts'!I$18, 'E2 Allocators'!$B$15:$W$15, 0),FALSE)*$F174)</f>
        <v>0</v>
      </c>
      <c r="J174" s="1411">
        <f>IF(ISERROR(VLOOKUP(VLOOKUP($A174, 'E4 TB Allocation Details'!$A$18:$L$205, MATCH("Demand ID", 'E4 TB Allocation Details'!$A$18:$L$18, 0),FALSE), 'E2 Allocators'!$B$15:$W$361, MATCH('O5 Details by Class &amp; Accounts'!J$18, 'E2 Allocators'!$B$15:$W$15, 0),FALSE)*$F174), 0, VLOOKUP(VLOOKUP($A174, 'E4 TB Allocation Details'!$A$18:$L$205, MATCH("Demand ID", 'E4 TB Allocation Details'!$A$18:$L$18, 0),FALSE), 'E2 Allocators'!$B$15:$W$361, MATCH('O5 Details by Class &amp; Accounts'!J$18, 'E2 Allocators'!$B$15:$W$15, 0),FALSE)*$F174)</f>
        <v>0</v>
      </c>
      <c r="K174" s="1411">
        <f>IF(ISERROR(VLOOKUP(VLOOKUP($A174, 'E4 TB Allocation Details'!$A$18:$L$205, MATCH("Demand ID", 'E4 TB Allocation Details'!$A$18:$L$18, 0),FALSE), 'E2 Allocators'!$B$15:$W$361, MATCH('O5 Details by Class &amp; Accounts'!K$18, 'E2 Allocators'!$B$15:$W$15, 0),FALSE)*$F174), 0, VLOOKUP(VLOOKUP($A174, 'E4 TB Allocation Details'!$A$18:$L$205, MATCH("Demand ID", 'E4 TB Allocation Details'!$A$18:$L$18, 0),FALSE), 'E2 Allocators'!$B$15:$W$361, MATCH('O5 Details by Class &amp; Accounts'!K$18, 'E2 Allocators'!$B$15:$W$15, 0),FALSE)*$F174)</f>
        <v>0</v>
      </c>
      <c r="L174" s="1411">
        <f>IF(ISERROR(VLOOKUP(VLOOKUP($A174, 'E4 TB Allocation Details'!$A$18:$L$205, MATCH("Demand ID", 'E4 TB Allocation Details'!$A$18:$L$18, 0),FALSE), 'E2 Allocators'!$B$15:$W$361, MATCH('O5 Details by Class &amp; Accounts'!L$18, 'E2 Allocators'!$B$15:$W$15, 0),FALSE)*$F174), 0, VLOOKUP(VLOOKUP($A174, 'E4 TB Allocation Details'!$A$18:$L$205, MATCH("Demand ID", 'E4 TB Allocation Details'!$A$18:$L$18, 0),FALSE), 'E2 Allocators'!$B$15:$W$361, MATCH('O5 Details by Class &amp; Accounts'!L$18, 'E2 Allocators'!$B$15:$W$15, 0),FALSE)*$F174)</f>
        <v>0</v>
      </c>
      <c r="M174" s="1411">
        <f>IF(ISERROR(VLOOKUP(VLOOKUP($A174, 'E4 TB Allocation Details'!$A$18:$L$205, MATCH("Demand ID", 'E4 TB Allocation Details'!$A$18:$L$18, 0),FALSE), 'E2 Allocators'!$B$15:$W$361, MATCH('O5 Details by Class &amp; Accounts'!M$18, 'E2 Allocators'!$B$15:$W$15, 0),FALSE)*$F174), 0, VLOOKUP(VLOOKUP($A174, 'E4 TB Allocation Details'!$A$18:$L$205, MATCH("Demand ID", 'E4 TB Allocation Details'!$A$18:$L$18, 0),FALSE), 'E2 Allocators'!$B$15:$W$361, MATCH('O5 Details by Class &amp; Accounts'!M$18, 'E2 Allocators'!$B$15:$W$15, 0),FALSE)*$F174)</f>
        <v>0</v>
      </c>
      <c r="N174" s="1411">
        <f>IF(ISERROR(VLOOKUP(VLOOKUP($A174, 'E4 TB Allocation Details'!$A$18:$L$205, MATCH("Demand ID", 'E4 TB Allocation Details'!$A$18:$L$18, 0),FALSE), 'E2 Allocators'!$B$15:$W$361, MATCH('O5 Details by Class &amp; Accounts'!N$18, 'E2 Allocators'!$B$15:$W$15, 0),FALSE)*$F174), 0, VLOOKUP(VLOOKUP($A174, 'E4 TB Allocation Details'!$A$18:$L$205, MATCH("Demand ID", 'E4 TB Allocation Details'!$A$18:$L$18, 0),FALSE), 'E2 Allocators'!$B$15:$W$361, MATCH('O5 Details by Class &amp; Accounts'!N$18, 'E2 Allocators'!$B$15:$W$15, 0),FALSE)*$F174)</f>
        <v>0</v>
      </c>
      <c r="O174" s="1411">
        <f>IF(ISERROR(VLOOKUP(VLOOKUP($A174, 'E4 TB Allocation Details'!$A$18:$L$205, MATCH("Demand ID", 'E4 TB Allocation Details'!$A$18:$L$18, 0),FALSE), 'E2 Allocators'!$B$15:$W$361, MATCH('O5 Details by Class &amp; Accounts'!O$18, 'E2 Allocators'!$B$15:$W$15, 0),FALSE)*$F174), 0, VLOOKUP(VLOOKUP($A174, 'E4 TB Allocation Details'!$A$18:$L$205, MATCH("Demand ID", 'E4 TB Allocation Details'!$A$18:$L$18, 0),FALSE), 'E2 Allocators'!$B$15:$W$361, MATCH('O5 Details by Class &amp; Accounts'!O$18, 'E2 Allocators'!$B$15:$W$15, 0),FALSE)*$F174)</f>
        <v>0</v>
      </c>
      <c r="P174" s="1411">
        <f>IF(ISERROR(VLOOKUP(VLOOKUP($A174, 'E4 TB Allocation Details'!$A$18:$L$205, MATCH("Demand ID", 'E4 TB Allocation Details'!$A$18:$L$18, 0),FALSE), 'E2 Allocators'!$B$15:$W$361, MATCH('O5 Details by Class &amp; Accounts'!P$18, 'E2 Allocators'!$B$15:$W$15, 0),FALSE)*$F174), 0, VLOOKUP(VLOOKUP($A174, 'E4 TB Allocation Details'!$A$18:$L$205, MATCH("Demand ID", 'E4 TB Allocation Details'!$A$18:$L$18, 0),FALSE), 'E2 Allocators'!$B$15:$W$361, MATCH('O5 Details by Class &amp; Accounts'!P$18, 'E2 Allocators'!$B$15:$W$15, 0),FALSE)*$F174)</f>
        <v>0</v>
      </c>
      <c r="Q174" s="1411">
        <f>IF(ISERROR(VLOOKUP(VLOOKUP($A174, 'E4 TB Allocation Details'!$A$18:$L$205, MATCH("Demand ID", 'E4 TB Allocation Details'!$A$18:$L$18, 0),FALSE), 'E2 Allocators'!$B$15:$W$361, MATCH('O5 Details by Class &amp; Accounts'!Q$18, 'E2 Allocators'!$B$15:$W$15, 0),FALSE)*$F174), 0, VLOOKUP(VLOOKUP($A174, 'E4 TB Allocation Details'!$A$18:$L$205, MATCH("Demand ID", 'E4 TB Allocation Details'!$A$18:$L$18, 0),FALSE), 'E2 Allocators'!$B$15:$W$361, MATCH('O5 Details by Class &amp; Accounts'!Q$18, 'E2 Allocators'!$B$15:$W$15, 0),FALSE)*$F174)</f>
        <v>0</v>
      </c>
      <c r="R174" s="1411">
        <f>IF(ISERROR(VLOOKUP(VLOOKUP($A174, 'E4 TB Allocation Details'!$A$18:$L$205, MATCH("Demand ID", 'E4 TB Allocation Details'!$A$18:$L$18, 0),FALSE), 'E2 Allocators'!$B$15:$W$361, MATCH('O5 Details by Class &amp; Accounts'!R$18, 'E2 Allocators'!$B$15:$W$15, 0),FALSE)*$F174), 0, VLOOKUP(VLOOKUP($A174, 'E4 TB Allocation Details'!$A$18:$L$205, MATCH("Demand ID", 'E4 TB Allocation Details'!$A$18:$L$18, 0),FALSE), 'E2 Allocators'!$B$15:$W$361, MATCH('O5 Details by Class &amp; Accounts'!R$18, 'E2 Allocators'!$B$15:$W$15, 0),FALSE)*$F174)</f>
        <v>0</v>
      </c>
      <c r="S174" s="1411">
        <f>IF(ISERROR(VLOOKUP(VLOOKUP($A174, 'E4 TB Allocation Details'!$A$18:$L$205, MATCH("Demand ID", 'E4 TB Allocation Details'!$A$18:$L$18, 0),FALSE), 'E2 Allocators'!$B$15:$W$361, MATCH('O5 Details by Class &amp; Accounts'!S$18, 'E2 Allocators'!$B$15:$W$15, 0),FALSE)*$F174), 0, VLOOKUP(VLOOKUP($A174, 'E4 TB Allocation Details'!$A$18:$L$205, MATCH("Demand ID", 'E4 TB Allocation Details'!$A$18:$L$18, 0),FALSE), 'E2 Allocators'!$B$15:$W$361, MATCH('O5 Details by Class &amp; Accounts'!S$18, 'E2 Allocators'!$B$15:$W$15, 0),FALSE)*$F174)</f>
        <v>0</v>
      </c>
      <c r="T174" s="1411">
        <f>IF(ISERROR(VLOOKUP(VLOOKUP($A174, 'E4 TB Allocation Details'!$A$18:$L$205, MATCH("Demand ID", 'E4 TB Allocation Details'!$A$18:$L$18, 0),FALSE), 'E2 Allocators'!$B$15:$W$361, MATCH('O5 Details by Class &amp; Accounts'!T$18, 'E2 Allocators'!$B$15:$W$15, 0),FALSE)*$F174), 0, VLOOKUP(VLOOKUP($A174, 'E4 TB Allocation Details'!$A$18:$L$205, MATCH("Demand ID", 'E4 TB Allocation Details'!$A$18:$L$18, 0),FALSE), 'E2 Allocators'!$B$15:$W$361, MATCH('O5 Details by Class &amp; Accounts'!T$18, 'E2 Allocators'!$B$15:$W$15, 0),FALSE)*$F174)</f>
        <v>0</v>
      </c>
      <c r="U174" s="1411">
        <f>IF(ISERROR(VLOOKUP(VLOOKUP($A174, 'E4 TB Allocation Details'!$A$18:$L$205, MATCH("Demand ID", 'E4 TB Allocation Details'!$A$18:$L$18, 0),FALSE), 'E2 Allocators'!$B$15:$W$361, MATCH('O5 Details by Class &amp; Accounts'!U$18, 'E2 Allocators'!$B$15:$W$15, 0),FALSE)*$F174), 0, VLOOKUP(VLOOKUP($A174, 'E4 TB Allocation Details'!$A$18:$L$205, MATCH("Demand ID", 'E4 TB Allocation Details'!$A$18:$L$18, 0),FALSE), 'E2 Allocators'!$B$15:$W$361, MATCH('O5 Details by Class &amp; Accounts'!U$18, 'E2 Allocators'!$B$15:$W$15, 0),FALSE)*$F174)</f>
        <v>0</v>
      </c>
      <c r="V174" s="1411">
        <f>IF(ISERROR(VLOOKUP(VLOOKUP($A174, 'E4 TB Allocation Details'!$A$18:$L$205, MATCH("Demand ID", 'E4 TB Allocation Details'!$A$18:$L$18, 0),FALSE), 'E2 Allocators'!$B$15:$W$361, MATCH('O5 Details by Class &amp; Accounts'!V$18, 'E2 Allocators'!$B$15:$W$15, 0),FALSE)*$F174), 0, VLOOKUP(VLOOKUP($A174, 'E4 TB Allocation Details'!$A$18:$L$205, MATCH("Demand ID", 'E4 TB Allocation Details'!$A$18:$L$18, 0),FALSE), 'E2 Allocators'!$B$15:$W$361, MATCH('O5 Details by Class &amp; Accounts'!V$18, 'E2 Allocators'!$B$15:$W$15, 0),FALSE)*$F174)</f>
        <v>0</v>
      </c>
      <c r="W174" s="1411">
        <f>IF(ISERROR(VLOOKUP(VLOOKUP($A174, 'E4 TB Allocation Details'!$A$18:$L$205, MATCH("Demand ID", 'E4 TB Allocation Details'!$A$18:$L$18, 0),FALSE), 'E2 Allocators'!$B$15:$W$361, MATCH('O5 Details by Class &amp; Accounts'!W$18, 'E2 Allocators'!$B$15:$W$15, 0),FALSE)*$F174), 0, VLOOKUP(VLOOKUP($A174, 'E4 TB Allocation Details'!$A$18:$L$205, MATCH("Demand ID", 'E4 TB Allocation Details'!$A$18:$L$18, 0),FALSE), 'E2 Allocators'!$B$15:$W$361, MATCH('O5 Details by Class &amp; Accounts'!W$18, 'E2 Allocators'!$B$15:$W$15, 0),FALSE)*$F174)</f>
        <v>0</v>
      </c>
      <c r="X174" s="1411">
        <f>IF(ISERROR(VLOOKUP(VLOOKUP($A174, 'E4 TB Allocation Details'!$A$18:$L$205, MATCH("Demand ID", 'E4 TB Allocation Details'!$A$18:$L$18, 0),FALSE), 'E2 Allocators'!$B$15:$W$361, MATCH('O5 Details by Class &amp; Accounts'!X$18, 'E2 Allocators'!$B$15:$W$15, 0),FALSE)*$F174), 0, VLOOKUP(VLOOKUP($A174, 'E4 TB Allocation Details'!$A$18:$L$205, MATCH("Demand ID", 'E4 TB Allocation Details'!$A$18:$L$18, 0),FALSE), 'E2 Allocators'!$B$15:$W$361, MATCH('O5 Details by Class &amp; Accounts'!X$18, 'E2 Allocators'!$B$15:$W$15, 0),FALSE)*$F174)</f>
        <v>0</v>
      </c>
      <c r="Y174" s="1411">
        <f>IF(ISERROR(VLOOKUP(VLOOKUP($A174, 'E4 TB Allocation Details'!$A$18:$L$205, MATCH("Demand ID", 'E4 TB Allocation Details'!$A$18:$L$18, 0),FALSE), 'E2 Allocators'!$B$15:$W$361, MATCH('O5 Details by Class &amp; Accounts'!Y$18, 'E2 Allocators'!$B$15:$W$15, 0),FALSE)*$F174), 0, VLOOKUP(VLOOKUP($A174, 'E4 TB Allocation Details'!$A$18:$L$205, MATCH("Demand ID", 'E4 TB Allocation Details'!$A$18:$L$18, 0),FALSE), 'E2 Allocators'!$B$15:$W$361, MATCH('O5 Details by Class &amp; Accounts'!Y$18, 'E2 Allocators'!$B$15:$W$15, 0),FALSE)*$F174)</f>
        <v>0</v>
      </c>
      <c r="Z174" s="1411">
        <f>IF(ISERROR(VLOOKUP(VLOOKUP($A174, 'E4 TB Allocation Details'!$A$18:$L$205, MATCH("Demand ID", 'E4 TB Allocation Details'!$A$18:$L$18, 0),FALSE), 'E2 Allocators'!$B$15:$W$361, MATCH('O5 Details by Class &amp; Accounts'!Z$18, 'E2 Allocators'!$B$15:$W$15, 0),FALSE)*$F174), 0, VLOOKUP(VLOOKUP($A174, 'E4 TB Allocation Details'!$A$18:$L$205, MATCH("Demand ID", 'E4 TB Allocation Details'!$A$18:$L$18, 0),FALSE), 'E2 Allocators'!$B$15:$W$361, MATCH('O5 Details by Class &amp; Accounts'!Z$18, 'E2 Allocators'!$B$15:$W$15, 0),FALSE)*$F174)</f>
        <v>0</v>
      </c>
      <c r="AA174" s="1411">
        <f>IF(ISERROR(VLOOKUP(VLOOKUP($A174, 'E4 TB Allocation Details'!$A$18:$L$205, MATCH("Demand ID", 'E4 TB Allocation Details'!$A$18:$L$18, 0),FALSE), 'E2 Allocators'!$B$15:$W$361, MATCH('O5 Details by Class &amp; Accounts'!AA$18, 'E2 Allocators'!$B$15:$W$15, 0),FALSE)*$F174), 0, VLOOKUP(VLOOKUP($A174, 'E4 TB Allocation Details'!$A$18:$L$205, MATCH("Demand ID", 'E4 TB Allocation Details'!$A$18:$L$18, 0),FALSE), 'E2 Allocators'!$B$15:$W$361, MATCH('O5 Details by Class &amp; Accounts'!AA$18, 'E2 Allocators'!$B$15:$W$15, 0),FALSE)*$F174)</f>
        <v>0</v>
      </c>
      <c r="AB174" s="1411">
        <f>IF(ISERROR(VLOOKUP(VLOOKUP($A174, 'E4 TB Allocation Details'!$A$18:$L$205, MATCH("Demand ID", 'E4 TB Allocation Details'!$A$18:$L$18, 0),FALSE), 'E2 Allocators'!$B$15:$W$361, MATCH('O5 Details by Class &amp; Accounts'!AB$18, 'E2 Allocators'!$B$15:$W$15, 0),FALSE)*$F174), 0, VLOOKUP(VLOOKUP($A174, 'E4 TB Allocation Details'!$A$18:$L$205, MATCH("Demand ID", 'E4 TB Allocation Details'!$A$18:$L$18, 0),FALSE), 'E2 Allocators'!$B$15:$W$361, MATCH('O5 Details by Class &amp; Accounts'!AB$18, 'E2 Allocators'!$B$15:$W$15, 0),FALSE)*$F174)</f>
        <v>0</v>
      </c>
      <c r="AC174" s="1411">
        <f t="shared" si="40"/>
        <v>0</v>
      </c>
      <c r="AD174" s="1411">
        <f>IF(ISERROR(VLOOKUP(VLOOKUP($A174, 'E4 TB Allocation Details'!$A$18:$L$205, MATCH("Customer ID", 'E4 TB Allocation Details'!$A$18:$L$18, 0),FALSE), 'E2 Allocators'!$B$15:$W$361, MATCH('O5 Details by Class &amp; Accounts'!AD$18, 'E2 Allocators'!$B$15:$W$15, 0),FALSE)*$G174), 0, VLOOKUP(VLOOKUP($A174, 'E4 TB Allocation Details'!$A$18:$L$205, MATCH("Customer ID", 'E4 TB Allocation Details'!$A$18:$L$18, 0),FALSE), 'E2 Allocators'!$B$15:$W$361, MATCH('O5 Details by Class &amp; Accounts'!AD$18, 'E2 Allocators'!$B$15:$W$15, 0),FALSE)*$G174)</f>
        <v>0</v>
      </c>
      <c r="AE174" s="1411">
        <f>IF(ISERROR(VLOOKUP(VLOOKUP($A174, 'E4 TB Allocation Details'!$A$18:$L$205, MATCH("Customer ID", 'E4 TB Allocation Details'!$A$18:$L$18, 0),FALSE), 'E2 Allocators'!$B$15:$W$361, MATCH('O5 Details by Class &amp; Accounts'!AE$18, 'E2 Allocators'!$B$15:$W$15, 0),FALSE)*$G174), 0, VLOOKUP(VLOOKUP($A174, 'E4 TB Allocation Details'!$A$18:$L$205, MATCH("Customer ID", 'E4 TB Allocation Details'!$A$18:$L$18, 0),FALSE), 'E2 Allocators'!$B$15:$W$361, MATCH('O5 Details by Class &amp; Accounts'!AE$18, 'E2 Allocators'!$B$15:$W$15, 0),FALSE)*$G174)</f>
        <v>0</v>
      </c>
      <c r="AF174" s="1411">
        <f>IF(ISERROR(VLOOKUP(VLOOKUP($A174, 'E4 TB Allocation Details'!$A$18:$L$205, MATCH("Customer ID", 'E4 TB Allocation Details'!$A$18:$L$18, 0),FALSE), 'E2 Allocators'!$B$15:$W$361, MATCH('O5 Details by Class &amp; Accounts'!AF$18, 'E2 Allocators'!$B$15:$W$15, 0),FALSE)*$G174), 0, VLOOKUP(VLOOKUP($A174, 'E4 TB Allocation Details'!$A$18:$L$205, MATCH("Customer ID", 'E4 TB Allocation Details'!$A$18:$L$18, 0),FALSE), 'E2 Allocators'!$B$15:$W$361, MATCH('O5 Details by Class &amp; Accounts'!AF$18, 'E2 Allocators'!$B$15:$W$15, 0),FALSE)*$G174)</f>
        <v>0</v>
      </c>
      <c r="AG174" s="1411">
        <f>IF(ISERROR(VLOOKUP(VLOOKUP($A174, 'E4 TB Allocation Details'!$A$18:$L$205, MATCH("Customer ID", 'E4 TB Allocation Details'!$A$18:$L$18, 0),FALSE), 'E2 Allocators'!$B$15:$W$361, MATCH('O5 Details by Class &amp; Accounts'!AG$18, 'E2 Allocators'!$B$15:$W$15, 0),FALSE)*$G174), 0, VLOOKUP(VLOOKUP($A174, 'E4 TB Allocation Details'!$A$18:$L$205, MATCH("Customer ID", 'E4 TB Allocation Details'!$A$18:$L$18, 0),FALSE), 'E2 Allocators'!$B$15:$W$361, MATCH('O5 Details by Class &amp; Accounts'!AG$18, 'E2 Allocators'!$B$15:$W$15, 0),FALSE)*$G174)</f>
        <v>0</v>
      </c>
      <c r="AH174" s="1411">
        <f>IF(ISERROR(VLOOKUP(VLOOKUP($A174, 'E4 TB Allocation Details'!$A$18:$L$205, MATCH("Customer ID", 'E4 TB Allocation Details'!$A$18:$L$18, 0),FALSE), 'E2 Allocators'!$B$15:$W$361, MATCH('O5 Details by Class &amp; Accounts'!AH$18, 'E2 Allocators'!$B$15:$W$15, 0),FALSE)*$G174), 0, VLOOKUP(VLOOKUP($A174, 'E4 TB Allocation Details'!$A$18:$L$205, MATCH("Customer ID", 'E4 TB Allocation Details'!$A$18:$L$18, 0),FALSE), 'E2 Allocators'!$B$15:$W$361, MATCH('O5 Details by Class &amp; Accounts'!AH$18, 'E2 Allocators'!$B$15:$W$15, 0),FALSE)*$G174)</f>
        <v>0</v>
      </c>
      <c r="AI174" s="1411">
        <f>IF(ISERROR(VLOOKUP(VLOOKUP($A174, 'E4 TB Allocation Details'!$A$18:$L$205, MATCH("Customer ID", 'E4 TB Allocation Details'!$A$18:$L$18, 0),FALSE), 'E2 Allocators'!$B$15:$W$361, MATCH('O5 Details by Class &amp; Accounts'!AI$18, 'E2 Allocators'!$B$15:$W$15, 0),FALSE)*$G174), 0, VLOOKUP(VLOOKUP($A174, 'E4 TB Allocation Details'!$A$18:$L$205, MATCH("Customer ID", 'E4 TB Allocation Details'!$A$18:$L$18, 0),FALSE), 'E2 Allocators'!$B$15:$W$361, MATCH('O5 Details by Class &amp; Accounts'!AI$18, 'E2 Allocators'!$B$15:$W$15, 0),FALSE)*$G174)</f>
        <v>0</v>
      </c>
      <c r="AJ174" s="1411">
        <f>IF(ISERROR(VLOOKUP(VLOOKUP($A174, 'E4 TB Allocation Details'!$A$18:$L$205, MATCH("Customer ID", 'E4 TB Allocation Details'!$A$18:$L$18, 0),FALSE), 'E2 Allocators'!$B$15:$W$361, MATCH('O5 Details by Class &amp; Accounts'!AJ$18, 'E2 Allocators'!$B$15:$W$15, 0),FALSE)*$G174), 0, VLOOKUP(VLOOKUP($A174, 'E4 TB Allocation Details'!$A$18:$L$205, MATCH("Customer ID", 'E4 TB Allocation Details'!$A$18:$L$18, 0),FALSE), 'E2 Allocators'!$B$15:$W$361, MATCH('O5 Details by Class &amp; Accounts'!AJ$18, 'E2 Allocators'!$B$15:$W$15, 0),FALSE)*$G174)</f>
        <v>0</v>
      </c>
      <c r="AK174" s="1411">
        <f>IF(ISERROR(VLOOKUP(VLOOKUP($A174, 'E4 TB Allocation Details'!$A$18:$L$205, MATCH("Customer ID", 'E4 TB Allocation Details'!$A$18:$L$18, 0),FALSE), 'E2 Allocators'!$B$15:$W$361, MATCH('O5 Details by Class &amp; Accounts'!AK$18, 'E2 Allocators'!$B$15:$W$15, 0),FALSE)*$G174), 0, VLOOKUP(VLOOKUP($A174, 'E4 TB Allocation Details'!$A$18:$L$205, MATCH("Customer ID", 'E4 TB Allocation Details'!$A$18:$L$18, 0),FALSE), 'E2 Allocators'!$B$15:$W$361, MATCH('O5 Details by Class &amp; Accounts'!AK$18, 'E2 Allocators'!$B$15:$W$15, 0),FALSE)*$G174)</f>
        <v>0</v>
      </c>
      <c r="AL174" s="1411">
        <f>IF(ISERROR(VLOOKUP(VLOOKUP($A174, 'E4 TB Allocation Details'!$A$18:$L$205, MATCH("Customer ID", 'E4 TB Allocation Details'!$A$18:$L$18, 0),FALSE), 'E2 Allocators'!$B$15:$W$361, MATCH('O5 Details by Class &amp; Accounts'!AL$18, 'E2 Allocators'!$B$15:$W$15, 0),FALSE)*$G174), 0, VLOOKUP(VLOOKUP($A174, 'E4 TB Allocation Details'!$A$18:$L$205, MATCH("Customer ID", 'E4 TB Allocation Details'!$A$18:$L$18, 0),FALSE), 'E2 Allocators'!$B$15:$W$361, MATCH('O5 Details by Class &amp; Accounts'!AL$18, 'E2 Allocators'!$B$15:$W$15, 0),FALSE)*$G174)</f>
        <v>0</v>
      </c>
      <c r="AM174" s="1411">
        <f>IF(ISERROR(VLOOKUP(VLOOKUP($A174, 'E4 TB Allocation Details'!$A$18:$L$205, MATCH("Customer ID", 'E4 TB Allocation Details'!$A$18:$L$18, 0),FALSE), 'E2 Allocators'!$B$15:$W$361, MATCH('O5 Details by Class &amp; Accounts'!AM$18, 'E2 Allocators'!$B$15:$W$15, 0),FALSE)*$G174), 0, VLOOKUP(VLOOKUP($A174, 'E4 TB Allocation Details'!$A$18:$L$205, MATCH("Customer ID", 'E4 TB Allocation Details'!$A$18:$L$18, 0),FALSE), 'E2 Allocators'!$B$15:$W$361, MATCH('O5 Details by Class &amp; Accounts'!AM$18, 'E2 Allocators'!$B$15:$W$15, 0),FALSE)*$G174)</f>
        <v>0</v>
      </c>
      <c r="AN174" s="1411">
        <f>IF(ISERROR(VLOOKUP(VLOOKUP($A174, 'E4 TB Allocation Details'!$A$18:$L$205, MATCH("Customer ID", 'E4 TB Allocation Details'!$A$18:$L$18, 0),FALSE), 'E2 Allocators'!$B$15:$W$361, MATCH('O5 Details by Class &amp; Accounts'!AN$18, 'E2 Allocators'!$B$15:$W$15, 0),FALSE)*$G174), 0, VLOOKUP(VLOOKUP($A174, 'E4 TB Allocation Details'!$A$18:$L$205, MATCH("Customer ID", 'E4 TB Allocation Details'!$A$18:$L$18, 0),FALSE), 'E2 Allocators'!$B$15:$W$361, MATCH('O5 Details by Class &amp; Accounts'!AN$18, 'E2 Allocators'!$B$15:$W$15, 0),FALSE)*$G174)</f>
        <v>0</v>
      </c>
      <c r="AO174" s="1411">
        <f>IF(ISERROR(VLOOKUP(VLOOKUP($A174, 'E4 TB Allocation Details'!$A$18:$L$205, MATCH("Customer ID", 'E4 TB Allocation Details'!$A$18:$L$18, 0),FALSE), 'E2 Allocators'!$B$15:$W$361, MATCH('O5 Details by Class &amp; Accounts'!AO$18, 'E2 Allocators'!$B$15:$W$15, 0),FALSE)*$G174), 0, VLOOKUP(VLOOKUP($A174, 'E4 TB Allocation Details'!$A$18:$L$205, MATCH("Customer ID", 'E4 TB Allocation Details'!$A$18:$L$18, 0),FALSE), 'E2 Allocators'!$B$15:$W$361, MATCH('O5 Details by Class &amp; Accounts'!AO$18, 'E2 Allocators'!$B$15:$W$15, 0),FALSE)*$G174)</f>
        <v>0</v>
      </c>
      <c r="AP174" s="1411">
        <f>IF(ISERROR(VLOOKUP(VLOOKUP($A174, 'E4 TB Allocation Details'!$A$18:$L$205, MATCH("Customer ID", 'E4 TB Allocation Details'!$A$18:$L$18, 0),FALSE), 'E2 Allocators'!$B$15:$W$361, MATCH('O5 Details by Class &amp; Accounts'!AP$18, 'E2 Allocators'!$B$15:$W$15, 0),FALSE)*$G174), 0, VLOOKUP(VLOOKUP($A174, 'E4 TB Allocation Details'!$A$18:$L$205, MATCH("Customer ID", 'E4 TB Allocation Details'!$A$18:$L$18, 0),FALSE), 'E2 Allocators'!$B$15:$W$361, MATCH('O5 Details by Class &amp; Accounts'!AP$18, 'E2 Allocators'!$B$15:$W$15, 0),FALSE)*$G174)</f>
        <v>0</v>
      </c>
      <c r="AQ174" s="1411">
        <f>IF(ISERROR(VLOOKUP(VLOOKUP($A174, 'E4 TB Allocation Details'!$A$18:$L$205, MATCH("Customer ID", 'E4 TB Allocation Details'!$A$18:$L$18, 0),FALSE), 'E2 Allocators'!$B$15:$W$361, MATCH('O5 Details by Class &amp; Accounts'!AQ$18, 'E2 Allocators'!$B$15:$W$15, 0),FALSE)*$G174), 0, VLOOKUP(VLOOKUP($A174, 'E4 TB Allocation Details'!$A$18:$L$205, MATCH("Customer ID", 'E4 TB Allocation Details'!$A$18:$L$18, 0),FALSE), 'E2 Allocators'!$B$15:$W$361, MATCH('O5 Details by Class &amp; Accounts'!AQ$18, 'E2 Allocators'!$B$15:$W$15, 0),FALSE)*$G174)</f>
        <v>0</v>
      </c>
      <c r="AR174" s="1411">
        <f>IF(ISERROR(VLOOKUP(VLOOKUP($A174, 'E4 TB Allocation Details'!$A$18:$L$205, MATCH("Customer ID", 'E4 TB Allocation Details'!$A$18:$L$18, 0),FALSE), 'E2 Allocators'!$B$15:$W$361, MATCH('O5 Details by Class &amp; Accounts'!AR$18, 'E2 Allocators'!$B$15:$W$15, 0),FALSE)*$G174), 0, VLOOKUP(VLOOKUP($A174, 'E4 TB Allocation Details'!$A$18:$L$205, MATCH("Customer ID", 'E4 TB Allocation Details'!$A$18:$L$18, 0),FALSE), 'E2 Allocators'!$B$15:$W$361, MATCH('O5 Details by Class &amp; Accounts'!AR$18, 'E2 Allocators'!$B$15:$W$15, 0),FALSE)*$G174)</f>
        <v>0</v>
      </c>
      <c r="AS174" s="1411">
        <f>IF(ISERROR(VLOOKUP(VLOOKUP($A174, 'E4 TB Allocation Details'!$A$18:$L$205, MATCH("Customer ID", 'E4 TB Allocation Details'!$A$18:$L$18, 0),FALSE), 'E2 Allocators'!$B$15:$W$361, MATCH('O5 Details by Class &amp; Accounts'!AS$18, 'E2 Allocators'!$B$15:$W$15, 0),FALSE)*$G174), 0, VLOOKUP(VLOOKUP($A174, 'E4 TB Allocation Details'!$A$18:$L$205, MATCH("Customer ID", 'E4 TB Allocation Details'!$A$18:$L$18, 0),FALSE), 'E2 Allocators'!$B$15:$W$361, MATCH('O5 Details by Class &amp; Accounts'!AS$18, 'E2 Allocators'!$B$15:$W$15, 0),FALSE)*$G174)</f>
        <v>0</v>
      </c>
      <c r="AT174" s="1411">
        <f>IF(ISERROR(VLOOKUP(VLOOKUP($A174, 'E4 TB Allocation Details'!$A$18:$L$205, MATCH("Customer ID", 'E4 TB Allocation Details'!$A$18:$L$18, 0),FALSE), 'E2 Allocators'!$B$15:$W$361, MATCH('O5 Details by Class &amp; Accounts'!AT$18, 'E2 Allocators'!$B$15:$W$15, 0),FALSE)*$G174), 0, VLOOKUP(VLOOKUP($A174, 'E4 TB Allocation Details'!$A$18:$L$205, MATCH("Customer ID", 'E4 TB Allocation Details'!$A$18:$L$18, 0),FALSE), 'E2 Allocators'!$B$15:$W$361, MATCH('O5 Details by Class &amp; Accounts'!AT$18, 'E2 Allocators'!$B$15:$W$15, 0),FALSE)*$G174)</f>
        <v>0</v>
      </c>
      <c r="AU174" s="1411">
        <f>IF(ISERROR(VLOOKUP(VLOOKUP($A174, 'E4 TB Allocation Details'!$A$18:$L$205, MATCH("Customer ID", 'E4 TB Allocation Details'!$A$18:$L$18, 0),FALSE), 'E2 Allocators'!$B$15:$W$361, MATCH('O5 Details by Class &amp; Accounts'!AU$18, 'E2 Allocators'!$B$15:$W$15, 0),FALSE)*$G174), 0, VLOOKUP(VLOOKUP($A174, 'E4 TB Allocation Details'!$A$18:$L$205, MATCH("Customer ID", 'E4 TB Allocation Details'!$A$18:$L$18, 0),FALSE), 'E2 Allocators'!$B$15:$W$361, MATCH('O5 Details by Class &amp; Accounts'!AU$18, 'E2 Allocators'!$B$15:$W$15, 0),FALSE)*$G174)</f>
        <v>0</v>
      </c>
      <c r="AV174" s="1411">
        <f>IF(ISERROR(VLOOKUP(VLOOKUP($A174, 'E4 TB Allocation Details'!$A$18:$L$205, MATCH("Customer ID", 'E4 TB Allocation Details'!$A$18:$L$18, 0),FALSE), 'E2 Allocators'!$B$15:$W$361, MATCH('O5 Details by Class &amp; Accounts'!AV$18, 'E2 Allocators'!$B$15:$W$15, 0),FALSE)*$G174), 0, VLOOKUP(VLOOKUP($A174, 'E4 TB Allocation Details'!$A$18:$L$205, MATCH("Customer ID", 'E4 TB Allocation Details'!$A$18:$L$18, 0),FALSE), 'E2 Allocators'!$B$15:$W$361, MATCH('O5 Details by Class &amp; Accounts'!AV$18, 'E2 Allocators'!$B$15:$W$15, 0),FALSE)*$G174)</f>
        <v>0</v>
      </c>
      <c r="AW174" s="1411">
        <f>IF(ISERROR(VLOOKUP(VLOOKUP($A174, 'E4 TB Allocation Details'!$A$18:$L$205, MATCH("Customer ID", 'E4 TB Allocation Details'!$A$18:$L$18, 0),FALSE), 'E2 Allocators'!$B$15:$W$361, MATCH('O5 Details by Class &amp; Accounts'!AW$18, 'E2 Allocators'!$B$15:$W$15, 0),FALSE)*$G174), 0, VLOOKUP(VLOOKUP($A174, 'E4 TB Allocation Details'!$A$18:$L$205, MATCH("Customer ID", 'E4 TB Allocation Details'!$A$18:$L$18, 0),FALSE), 'E2 Allocators'!$B$15:$W$361, MATCH('O5 Details by Class &amp; Accounts'!AW$18, 'E2 Allocators'!$B$15:$W$15, 0),FALSE)*$G174)</f>
        <v>0</v>
      </c>
      <c r="AX174" s="1411">
        <f t="shared" si="44"/>
        <v>0</v>
      </c>
      <c r="AY174" s="1411">
        <f>IF(ISERROR(VLOOKUP(VLOOKUP($A174, 'E4 TB Allocation Details'!$A$18:$L$205, MATCH("Misc ID", 'E4 TB Allocation Details'!$A$18:$L$18, 0),FALSE), 'E2 Allocators'!$B$15:$W$361, MATCH('O5 Details by Class &amp; Accounts'!AY$18, 'E2 Allocators'!$B$15:$W$15, 0),FALSE)*$E174), 0, VLOOKUP(VLOOKUP($A174, 'E4 TB Allocation Details'!$A$18:$L$205, MATCH("Misc ID", 'E4 TB Allocation Details'!$A$18:$L$18, 0),FALSE), 'E2 Allocators'!$B$15:$W$361, MATCH('O5 Details by Class &amp; Accounts'!AY$18, 'E2 Allocators'!$B$15:$W$15, 0),FALSE)*$E174)</f>
        <v>0</v>
      </c>
      <c r="AZ174" s="1411">
        <f>IF(ISERROR(VLOOKUP(VLOOKUP($A174, 'E4 TB Allocation Details'!$A$18:$L$205, MATCH("Misc ID", 'E4 TB Allocation Details'!$A$18:$L$18, 0),FALSE), 'E2 Allocators'!$B$15:$W$361, MATCH('O5 Details by Class &amp; Accounts'!AZ$18, 'E2 Allocators'!$B$15:$W$15, 0),FALSE)*$E174), 0, VLOOKUP(VLOOKUP($A174, 'E4 TB Allocation Details'!$A$18:$L$205, MATCH("Misc ID", 'E4 TB Allocation Details'!$A$18:$L$18, 0),FALSE), 'E2 Allocators'!$B$15:$W$361, MATCH('O5 Details by Class &amp; Accounts'!AZ$18, 'E2 Allocators'!$B$15:$W$15, 0),FALSE)*$E174)</f>
        <v>0</v>
      </c>
      <c r="BA174" s="1411">
        <f>IF(ISERROR(VLOOKUP(VLOOKUP($A174, 'E4 TB Allocation Details'!$A$18:$L$205, MATCH("Misc ID", 'E4 TB Allocation Details'!$A$18:$L$18, 0),FALSE), 'E2 Allocators'!$B$15:$W$361, MATCH('O5 Details by Class &amp; Accounts'!BA$18, 'E2 Allocators'!$B$15:$W$15, 0),FALSE)*$E174), 0, VLOOKUP(VLOOKUP($A174, 'E4 TB Allocation Details'!$A$18:$L$205, MATCH("Misc ID", 'E4 TB Allocation Details'!$A$18:$L$18, 0),FALSE), 'E2 Allocators'!$B$15:$W$361, MATCH('O5 Details by Class &amp; Accounts'!BA$18, 'E2 Allocators'!$B$15:$W$15, 0),FALSE)*$E174)</f>
        <v>0</v>
      </c>
      <c r="BB174" s="1411">
        <f>IF(ISERROR(VLOOKUP(VLOOKUP($A174, 'E4 TB Allocation Details'!$A$18:$L$205, MATCH("Misc ID", 'E4 TB Allocation Details'!$A$18:$L$18, 0),FALSE), 'E2 Allocators'!$B$15:$W$361, MATCH('O5 Details by Class &amp; Accounts'!BB$18, 'E2 Allocators'!$B$15:$W$15, 0),FALSE)*$E174), 0, VLOOKUP(VLOOKUP($A174, 'E4 TB Allocation Details'!$A$18:$L$205, MATCH("Misc ID", 'E4 TB Allocation Details'!$A$18:$L$18, 0),FALSE), 'E2 Allocators'!$B$15:$W$361, MATCH('O5 Details by Class &amp; Accounts'!BB$18, 'E2 Allocators'!$B$15:$W$15, 0),FALSE)*$E174)</f>
        <v>0</v>
      </c>
      <c r="BC174" s="1411">
        <f>IF(ISERROR(VLOOKUP(VLOOKUP($A174, 'E4 TB Allocation Details'!$A$18:$L$205, MATCH("Misc ID", 'E4 TB Allocation Details'!$A$18:$L$18, 0),FALSE), 'E2 Allocators'!$B$15:$W$361, MATCH('O5 Details by Class &amp; Accounts'!BC$18, 'E2 Allocators'!$B$15:$W$15, 0),FALSE)*$E174), 0, VLOOKUP(VLOOKUP($A174, 'E4 TB Allocation Details'!$A$18:$L$205, MATCH("Misc ID", 'E4 TB Allocation Details'!$A$18:$L$18, 0),FALSE), 'E2 Allocators'!$B$15:$W$361, MATCH('O5 Details by Class &amp; Accounts'!BC$18, 'E2 Allocators'!$B$15:$W$15, 0),FALSE)*$E174)</f>
        <v>0</v>
      </c>
      <c r="BD174" s="1411">
        <f>IF(ISERROR(VLOOKUP(VLOOKUP($A174, 'E4 TB Allocation Details'!$A$18:$L$205, MATCH("Misc ID", 'E4 TB Allocation Details'!$A$18:$L$18, 0),FALSE), 'E2 Allocators'!$B$15:$W$361, MATCH('O5 Details by Class &amp; Accounts'!BD$18, 'E2 Allocators'!$B$15:$W$15, 0),FALSE)*$E174), 0, VLOOKUP(VLOOKUP($A174, 'E4 TB Allocation Details'!$A$18:$L$205, MATCH("Misc ID", 'E4 TB Allocation Details'!$A$18:$L$18, 0),FALSE), 'E2 Allocators'!$B$15:$W$361, MATCH('O5 Details by Class &amp; Accounts'!BD$18, 'E2 Allocators'!$B$15:$W$15, 0),FALSE)*$E174)</f>
        <v>0</v>
      </c>
      <c r="BE174" s="1411">
        <f>IF(ISERROR(VLOOKUP(VLOOKUP($A174, 'E4 TB Allocation Details'!$A$18:$L$205, MATCH("Misc ID", 'E4 TB Allocation Details'!$A$18:$L$18, 0),FALSE), 'E2 Allocators'!$B$15:$W$361, MATCH('O5 Details by Class &amp; Accounts'!BE$18, 'E2 Allocators'!$B$15:$W$15, 0),FALSE)*$E174), 0, VLOOKUP(VLOOKUP($A174, 'E4 TB Allocation Details'!$A$18:$L$205, MATCH("Misc ID", 'E4 TB Allocation Details'!$A$18:$L$18, 0),FALSE), 'E2 Allocators'!$B$15:$W$361, MATCH('O5 Details by Class &amp; Accounts'!BE$18, 'E2 Allocators'!$B$15:$W$15, 0),FALSE)*$E174)</f>
        <v>0</v>
      </c>
      <c r="BF174" s="1411">
        <f>IF(ISERROR(VLOOKUP(VLOOKUP($A174, 'E4 TB Allocation Details'!$A$18:$L$205, MATCH("Misc ID", 'E4 TB Allocation Details'!$A$18:$L$18, 0),FALSE), 'E2 Allocators'!$B$15:$W$361, MATCH('O5 Details by Class &amp; Accounts'!BF$18, 'E2 Allocators'!$B$15:$W$15, 0),FALSE)*$E174), 0, VLOOKUP(VLOOKUP($A174, 'E4 TB Allocation Details'!$A$18:$L$205, MATCH("Misc ID", 'E4 TB Allocation Details'!$A$18:$L$18, 0),FALSE), 'E2 Allocators'!$B$15:$W$361, MATCH('O5 Details by Class &amp; Accounts'!BF$18, 'E2 Allocators'!$B$15:$W$15, 0),FALSE)*$E174)</f>
        <v>0</v>
      </c>
      <c r="BG174" s="1411">
        <f>IF(ISERROR(VLOOKUP(VLOOKUP($A174, 'E4 TB Allocation Details'!$A$18:$L$205, MATCH("Misc ID", 'E4 TB Allocation Details'!$A$18:$L$18, 0),FALSE), 'E2 Allocators'!$B$15:$W$361, MATCH('O5 Details by Class &amp; Accounts'!BG$18, 'E2 Allocators'!$B$15:$W$15, 0),FALSE)*$E174), 0, VLOOKUP(VLOOKUP($A174, 'E4 TB Allocation Details'!$A$18:$L$205, MATCH("Misc ID", 'E4 TB Allocation Details'!$A$18:$L$18, 0),FALSE), 'E2 Allocators'!$B$15:$W$361, MATCH('O5 Details by Class &amp; Accounts'!BG$18, 'E2 Allocators'!$B$15:$W$15, 0),FALSE)*$E174)</f>
        <v>0</v>
      </c>
      <c r="BH174" s="1411">
        <f>IF(ISERROR(VLOOKUP(VLOOKUP($A174, 'E4 TB Allocation Details'!$A$18:$L$205, MATCH("Misc ID", 'E4 TB Allocation Details'!$A$18:$L$18, 0),FALSE), 'E2 Allocators'!$B$15:$W$361, MATCH('O5 Details by Class &amp; Accounts'!BH$18, 'E2 Allocators'!$B$15:$W$15, 0),FALSE)*$E174), 0, VLOOKUP(VLOOKUP($A174, 'E4 TB Allocation Details'!$A$18:$L$205, MATCH("Misc ID", 'E4 TB Allocation Details'!$A$18:$L$18, 0),FALSE), 'E2 Allocators'!$B$15:$W$361, MATCH('O5 Details by Class &amp; Accounts'!BH$18, 'E2 Allocators'!$B$15:$W$15, 0),FALSE)*$E174)</f>
        <v>0</v>
      </c>
      <c r="BI174" s="1411">
        <f>IF(ISERROR(VLOOKUP(VLOOKUP($A174, 'E4 TB Allocation Details'!$A$18:$L$205, MATCH("Misc ID", 'E4 TB Allocation Details'!$A$18:$L$18, 0),FALSE), 'E2 Allocators'!$B$15:$W$361, MATCH('O5 Details by Class &amp; Accounts'!BI$18, 'E2 Allocators'!$B$15:$W$15, 0),FALSE)*$E174), 0, VLOOKUP(VLOOKUP($A174, 'E4 TB Allocation Details'!$A$18:$L$205, MATCH("Misc ID", 'E4 TB Allocation Details'!$A$18:$L$18, 0),FALSE), 'E2 Allocators'!$B$15:$W$361, MATCH('O5 Details by Class &amp; Accounts'!BI$18, 'E2 Allocators'!$B$15:$W$15, 0),FALSE)*$E174)</f>
        <v>0</v>
      </c>
      <c r="BJ174" s="1411">
        <f>IF(ISERROR(VLOOKUP(VLOOKUP($A174, 'E4 TB Allocation Details'!$A$18:$L$205, MATCH("Misc ID", 'E4 TB Allocation Details'!$A$18:$L$18, 0),FALSE), 'E2 Allocators'!$B$15:$W$361, MATCH('O5 Details by Class &amp; Accounts'!BJ$18, 'E2 Allocators'!$B$15:$W$15, 0),FALSE)*$E174), 0, VLOOKUP(VLOOKUP($A174, 'E4 TB Allocation Details'!$A$18:$L$205, MATCH("Misc ID", 'E4 TB Allocation Details'!$A$18:$L$18, 0),FALSE), 'E2 Allocators'!$B$15:$W$361, MATCH('O5 Details by Class &amp; Accounts'!BJ$18, 'E2 Allocators'!$B$15:$W$15, 0),FALSE)*$E174)</f>
        <v>0</v>
      </c>
      <c r="BK174" s="1411">
        <f>IF(ISERROR(VLOOKUP(VLOOKUP($A174, 'E4 TB Allocation Details'!$A$18:$L$205, MATCH("Misc ID", 'E4 TB Allocation Details'!$A$18:$L$18, 0),FALSE), 'E2 Allocators'!$B$15:$W$361, MATCH('O5 Details by Class &amp; Accounts'!BK$18, 'E2 Allocators'!$B$15:$W$15, 0),FALSE)*$E174), 0, VLOOKUP(VLOOKUP($A174, 'E4 TB Allocation Details'!$A$18:$L$205, MATCH("Misc ID", 'E4 TB Allocation Details'!$A$18:$L$18, 0),FALSE), 'E2 Allocators'!$B$15:$W$361, MATCH('O5 Details by Class &amp; Accounts'!BK$18, 'E2 Allocators'!$B$15:$W$15, 0),FALSE)*$E174)</f>
        <v>0</v>
      </c>
      <c r="BL174" s="1411">
        <f>IF(ISERROR(VLOOKUP(VLOOKUP($A174, 'E4 TB Allocation Details'!$A$18:$L$205, MATCH("Misc ID", 'E4 TB Allocation Details'!$A$18:$L$18, 0),FALSE), 'E2 Allocators'!$B$15:$W$361, MATCH('O5 Details by Class &amp; Accounts'!BL$18, 'E2 Allocators'!$B$15:$W$15, 0),FALSE)*$E174), 0, VLOOKUP(VLOOKUP($A174, 'E4 TB Allocation Details'!$A$18:$L$205, MATCH("Misc ID", 'E4 TB Allocation Details'!$A$18:$L$18, 0),FALSE), 'E2 Allocators'!$B$15:$W$361, MATCH('O5 Details by Class &amp; Accounts'!BL$18, 'E2 Allocators'!$B$15:$W$15, 0),FALSE)*$E174)</f>
        <v>0</v>
      </c>
      <c r="BM174" s="1411">
        <f>IF(ISERROR(VLOOKUP(VLOOKUP($A174, 'E4 TB Allocation Details'!$A$18:$L$205, MATCH("Misc ID", 'E4 TB Allocation Details'!$A$18:$L$18, 0),FALSE), 'E2 Allocators'!$B$15:$W$361, MATCH('O5 Details by Class &amp; Accounts'!BM$18, 'E2 Allocators'!$B$15:$W$15, 0),FALSE)*$E174), 0, VLOOKUP(VLOOKUP($A174, 'E4 TB Allocation Details'!$A$18:$L$205, MATCH("Misc ID", 'E4 TB Allocation Details'!$A$18:$L$18, 0),FALSE), 'E2 Allocators'!$B$15:$W$361, MATCH('O5 Details by Class &amp; Accounts'!BM$18, 'E2 Allocators'!$B$15:$W$15, 0),FALSE)*$E174)</f>
        <v>0</v>
      </c>
      <c r="BN174" s="1411">
        <f>IF(ISERROR(VLOOKUP(VLOOKUP($A174, 'E4 TB Allocation Details'!$A$18:$L$205, MATCH("Misc ID", 'E4 TB Allocation Details'!$A$18:$L$18, 0),FALSE), 'E2 Allocators'!$B$15:$W$361, MATCH('O5 Details by Class &amp; Accounts'!BN$18, 'E2 Allocators'!$B$15:$W$15, 0),FALSE)*$E174), 0, VLOOKUP(VLOOKUP($A174, 'E4 TB Allocation Details'!$A$18:$L$205, MATCH("Misc ID", 'E4 TB Allocation Details'!$A$18:$L$18, 0),FALSE), 'E2 Allocators'!$B$15:$W$361, MATCH('O5 Details by Class &amp; Accounts'!BN$18, 'E2 Allocators'!$B$15:$W$15, 0),FALSE)*$E174)</f>
        <v>0</v>
      </c>
      <c r="BO174" s="1411">
        <f>IF(ISERROR(VLOOKUP(VLOOKUP($A174, 'E4 TB Allocation Details'!$A$18:$L$205, MATCH("Misc ID", 'E4 TB Allocation Details'!$A$18:$L$18, 0),FALSE), 'E2 Allocators'!$B$15:$W$361, MATCH('O5 Details by Class &amp; Accounts'!BO$18, 'E2 Allocators'!$B$15:$W$15, 0),FALSE)*$E174), 0, VLOOKUP(VLOOKUP($A174, 'E4 TB Allocation Details'!$A$18:$L$205, MATCH("Misc ID", 'E4 TB Allocation Details'!$A$18:$L$18, 0),FALSE), 'E2 Allocators'!$B$15:$W$361, MATCH('O5 Details by Class &amp; Accounts'!BO$18, 'E2 Allocators'!$B$15:$W$15, 0),FALSE)*$E174)</f>
        <v>0</v>
      </c>
      <c r="BP174" s="1411">
        <f>IF(ISERROR(VLOOKUP(VLOOKUP($A174, 'E4 TB Allocation Details'!$A$18:$L$205, MATCH("Misc ID", 'E4 TB Allocation Details'!$A$18:$L$18, 0),FALSE), 'E2 Allocators'!$B$15:$W$361, MATCH('O5 Details by Class &amp; Accounts'!BP$18, 'E2 Allocators'!$B$15:$W$15, 0),FALSE)*$E174), 0, VLOOKUP(VLOOKUP($A174, 'E4 TB Allocation Details'!$A$18:$L$205, MATCH("Misc ID", 'E4 TB Allocation Details'!$A$18:$L$18, 0),FALSE), 'E2 Allocators'!$B$15:$W$361, MATCH('O5 Details by Class &amp; Accounts'!BP$18, 'E2 Allocators'!$B$15:$W$15, 0),FALSE)*$E174)</f>
        <v>0</v>
      </c>
      <c r="BQ174" s="1411">
        <f>IF(ISERROR(VLOOKUP(VLOOKUP($A174, 'E4 TB Allocation Details'!$A$18:$L$205, MATCH("Misc ID", 'E4 TB Allocation Details'!$A$18:$L$18, 0),FALSE), 'E2 Allocators'!$B$15:$W$361, MATCH('O5 Details by Class &amp; Accounts'!BQ$18, 'E2 Allocators'!$B$15:$W$15, 0),FALSE)*$E174), 0, VLOOKUP(VLOOKUP($A174, 'E4 TB Allocation Details'!$A$18:$L$205, MATCH("Misc ID", 'E4 TB Allocation Details'!$A$18:$L$18, 0),FALSE), 'E2 Allocators'!$B$15:$W$361, MATCH('O5 Details by Class &amp; Accounts'!BQ$18, 'E2 Allocators'!$B$15:$W$15, 0),FALSE)*$E174)</f>
        <v>0</v>
      </c>
      <c r="BR174" s="1411">
        <f>IF(ISERROR(VLOOKUP(VLOOKUP($A174, 'E4 TB Allocation Details'!$A$18:$L$205, MATCH("Misc ID", 'E4 TB Allocation Details'!$A$18:$L$18, 0),FALSE), 'E2 Allocators'!$B$15:$W$361, MATCH('O5 Details by Class &amp; Accounts'!BR$18, 'E2 Allocators'!$B$15:$W$15, 0),FALSE)*$E174), 0, VLOOKUP(VLOOKUP($A174, 'E4 TB Allocation Details'!$A$18:$L$205, MATCH("Misc ID", 'E4 TB Allocation Details'!$A$18:$L$18, 0),FALSE), 'E2 Allocators'!$B$15:$W$361, MATCH('O5 Details by Class &amp; Accounts'!BR$18, 'E2 Allocators'!$B$15:$W$15, 0),FALSE)*$E174)</f>
        <v>0</v>
      </c>
      <c r="BS174" s="1411">
        <f t="shared" si="41"/>
        <v>0</v>
      </c>
      <c r="BT174" s="1411">
        <f>IF(ISERROR(VLOOKUP(VLOOKUP($A174, 'E4 TB Allocation Details'!$A$18:$L$205, MATCH("A &amp; G ID", 'E4 TB Allocation Details'!$A$18:$L$18, 0),FALSE), 'E2 Allocators'!$B$15:$W$361, MATCH('O5 Details by Class &amp; Accounts'!BT$18, 'E2 Allocators'!$B$15:$W$15, 0),FALSE)*$E174), 0, VLOOKUP(VLOOKUP($A174, 'E4 TB Allocation Details'!$A$18:$L$205, MATCH("A &amp; G ID", 'E4 TB Allocation Details'!$A$18:$L$18, 0),FALSE), 'E2 Allocators'!$B$15:$W$361, MATCH('O5 Details by Class &amp; Accounts'!BT$18, 'E2 Allocators'!$B$15:$W$15, 0),FALSE)*$E174)</f>
        <v>0</v>
      </c>
      <c r="BU174" s="1411">
        <f>IF(ISERROR(VLOOKUP(VLOOKUP($A174, 'E4 TB Allocation Details'!$A$18:$L$205, MATCH("A &amp; G ID", 'E4 TB Allocation Details'!$A$18:$L$18, 0),FALSE), 'E2 Allocators'!$B$15:$W$361, MATCH('O5 Details by Class &amp; Accounts'!BU$18, 'E2 Allocators'!$B$15:$W$15, 0),FALSE)*$E174), 0, VLOOKUP(VLOOKUP($A174, 'E4 TB Allocation Details'!$A$18:$L$205, MATCH("A &amp; G ID", 'E4 TB Allocation Details'!$A$18:$L$18, 0),FALSE), 'E2 Allocators'!$B$15:$W$361, MATCH('O5 Details by Class &amp; Accounts'!BU$18, 'E2 Allocators'!$B$15:$W$15, 0),FALSE)*$E174)</f>
        <v>0</v>
      </c>
      <c r="BV174" s="1411">
        <f>IF(ISERROR(VLOOKUP(VLOOKUP($A174, 'E4 TB Allocation Details'!$A$18:$L$205, MATCH("A &amp; G ID", 'E4 TB Allocation Details'!$A$18:$L$18, 0),FALSE), 'E2 Allocators'!$B$15:$W$361, MATCH('O5 Details by Class &amp; Accounts'!BV$18, 'E2 Allocators'!$B$15:$W$15, 0),FALSE)*$E174), 0, VLOOKUP(VLOOKUP($A174, 'E4 TB Allocation Details'!$A$18:$L$205, MATCH("A &amp; G ID", 'E4 TB Allocation Details'!$A$18:$L$18, 0),FALSE), 'E2 Allocators'!$B$15:$W$361, MATCH('O5 Details by Class &amp; Accounts'!BV$18, 'E2 Allocators'!$B$15:$W$15, 0),FALSE)*$E174)</f>
        <v>0</v>
      </c>
      <c r="BW174" s="1411">
        <f>IF(ISERROR(VLOOKUP(VLOOKUP($A174, 'E4 TB Allocation Details'!$A$18:$L$205, MATCH("A &amp; G ID", 'E4 TB Allocation Details'!$A$18:$L$18, 0),FALSE), 'E2 Allocators'!$B$15:$W$361, MATCH('O5 Details by Class &amp; Accounts'!BW$18, 'E2 Allocators'!$B$15:$W$15, 0),FALSE)*$E174), 0, VLOOKUP(VLOOKUP($A174, 'E4 TB Allocation Details'!$A$18:$L$205, MATCH("A &amp; G ID", 'E4 TB Allocation Details'!$A$18:$L$18, 0),FALSE), 'E2 Allocators'!$B$15:$W$361, MATCH('O5 Details by Class &amp; Accounts'!BW$18, 'E2 Allocators'!$B$15:$W$15, 0),FALSE)*$E174)</f>
        <v>0</v>
      </c>
      <c r="BX174" s="1411">
        <f>IF(ISERROR(VLOOKUP(VLOOKUP($A174, 'E4 TB Allocation Details'!$A$18:$L$205, MATCH("A &amp; G ID", 'E4 TB Allocation Details'!$A$18:$L$18, 0),FALSE), 'E2 Allocators'!$B$15:$W$361, MATCH('O5 Details by Class &amp; Accounts'!BX$18, 'E2 Allocators'!$B$15:$W$15, 0),FALSE)*$E174), 0, VLOOKUP(VLOOKUP($A174, 'E4 TB Allocation Details'!$A$18:$L$205, MATCH("A &amp; G ID", 'E4 TB Allocation Details'!$A$18:$L$18, 0),FALSE), 'E2 Allocators'!$B$15:$W$361, MATCH('O5 Details by Class &amp; Accounts'!BX$18, 'E2 Allocators'!$B$15:$W$15, 0),FALSE)*$E174)</f>
        <v>0</v>
      </c>
      <c r="BY174" s="1411">
        <f>IF(ISERROR(VLOOKUP(VLOOKUP($A174, 'E4 TB Allocation Details'!$A$18:$L$205, MATCH("A &amp; G ID", 'E4 TB Allocation Details'!$A$18:$L$18, 0),FALSE), 'E2 Allocators'!$B$15:$W$361, MATCH('O5 Details by Class &amp; Accounts'!BY$18, 'E2 Allocators'!$B$15:$W$15, 0),FALSE)*$E174), 0, VLOOKUP(VLOOKUP($A174, 'E4 TB Allocation Details'!$A$18:$L$205, MATCH("A &amp; G ID", 'E4 TB Allocation Details'!$A$18:$L$18, 0),FALSE), 'E2 Allocators'!$B$15:$W$361, MATCH('O5 Details by Class &amp; Accounts'!BY$18, 'E2 Allocators'!$B$15:$W$15, 0),FALSE)*$E174)</f>
        <v>0</v>
      </c>
      <c r="BZ174" s="1411">
        <f>IF(ISERROR(VLOOKUP(VLOOKUP($A174, 'E4 TB Allocation Details'!$A$18:$L$205, MATCH("A &amp; G ID", 'E4 TB Allocation Details'!$A$18:$L$18, 0),FALSE), 'E2 Allocators'!$B$15:$W$361, MATCH('O5 Details by Class &amp; Accounts'!BZ$18, 'E2 Allocators'!$B$15:$W$15, 0),FALSE)*$E174), 0, VLOOKUP(VLOOKUP($A174, 'E4 TB Allocation Details'!$A$18:$L$205, MATCH("A &amp; G ID", 'E4 TB Allocation Details'!$A$18:$L$18, 0),FALSE), 'E2 Allocators'!$B$15:$W$361, MATCH('O5 Details by Class &amp; Accounts'!BZ$18, 'E2 Allocators'!$B$15:$W$15, 0),FALSE)*$E174)</f>
        <v>0</v>
      </c>
      <c r="CA174" s="1411">
        <f>IF(ISERROR(VLOOKUP(VLOOKUP($A174, 'E4 TB Allocation Details'!$A$18:$L$205, MATCH("A &amp; G ID", 'E4 TB Allocation Details'!$A$18:$L$18, 0),FALSE), 'E2 Allocators'!$B$15:$W$361, MATCH('O5 Details by Class &amp; Accounts'!CA$18, 'E2 Allocators'!$B$15:$W$15, 0),FALSE)*$E174), 0, VLOOKUP(VLOOKUP($A174, 'E4 TB Allocation Details'!$A$18:$L$205, MATCH("A &amp; G ID", 'E4 TB Allocation Details'!$A$18:$L$18, 0),FALSE), 'E2 Allocators'!$B$15:$W$361, MATCH('O5 Details by Class &amp; Accounts'!CA$18, 'E2 Allocators'!$B$15:$W$15, 0),FALSE)*$E174)</f>
        <v>0</v>
      </c>
      <c r="CB174" s="1411">
        <f>IF(ISERROR(VLOOKUP(VLOOKUP($A174, 'E4 TB Allocation Details'!$A$18:$L$205, MATCH("A &amp; G ID", 'E4 TB Allocation Details'!$A$18:$L$18, 0),FALSE), 'E2 Allocators'!$B$15:$W$361, MATCH('O5 Details by Class &amp; Accounts'!CB$18, 'E2 Allocators'!$B$15:$W$15, 0),FALSE)*$E174), 0, VLOOKUP(VLOOKUP($A174, 'E4 TB Allocation Details'!$A$18:$L$205, MATCH("A &amp; G ID", 'E4 TB Allocation Details'!$A$18:$L$18, 0),FALSE), 'E2 Allocators'!$B$15:$W$361, MATCH('O5 Details by Class &amp; Accounts'!CB$18, 'E2 Allocators'!$B$15:$W$15, 0),FALSE)*$E174)</f>
        <v>0</v>
      </c>
      <c r="CC174" s="1411">
        <f>IF(ISERROR(VLOOKUP(VLOOKUP($A174, 'E4 TB Allocation Details'!$A$18:$L$205, MATCH("A &amp; G ID", 'E4 TB Allocation Details'!$A$18:$L$18, 0),FALSE), 'E2 Allocators'!$B$15:$W$361, MATCH('O5 Details by Class &amp; Accounts'!CC$18, 'E2 Allocators'!$B$15:$W$15, 0),FALSE)*$E174), 0, VLOOKUP(VLOOKUP($A174, 'E4 TB Allocation Details'!$A$18:$L$205, MATCH("A &amp; G ID", 'E4 TB Allocation Details'!$A$18:$L$18, 0),FALSE), 'E2 Allocators'!$B$15:$W$361, MATCH('O5 Details by Class &amp; Accounts'!CC$18, 'E2 Allocators'!$B$15:$W$15, 0),FALSE)*$E174)</f>
        <v>0</v>
      </c>
      <c r="CD174" s="1411">
        <f>IF(ISERROR(VLOOKUP(VLOOKUP($A174, 'E4 TB Allocation Details'!$A$18:$L$205, MATCH("A &amp; G ID", 'E4 TB Allocation Details'!$A$18:$L$18, 0),FALSE), 'E2 Allocators'!$B$15:$W$361, MATCH('O5 Details by Class &amp; Accounts'!CD$18, 'E2 Allocators'!$B$15:$W$15, 0),FALSE)*$E174), 0, VLOOKUP(VLOOKUP($A174, 'E4 TB Allocation Details'!$A$18:$L$205, MATCH("A &amp; G ID", 'E4 TB Allocation Details'!$A$18:$L$18, 0),FALSE), 'E2 Allocators'!$B$15:$W$361, MATCH('O5 Details by Class &amp; Accounts'!CD$18, 'E2 Allocators'!$B$15:$W$15, 0),FALSE)*$E174)</f>
        <v>0</v>
      </c>
      <c r="CE174" s="1411">
        <f>IF(ISERROR(VLOOKUP(VLOOKUP($A174, 'E4 TB Allocation Details'!$A$18:$L$205, MATCH("A &amp; G ID", 'E4 TB Allocation Details'!$A$18:$L$18, 0),FALSE), 'E2 Allocators'!$B$15:$W$361, MATCH('O5 Details by Class &amp; Accounts'!CE$18, 'E2 Allocators'!$B$15:$W$15, 0),FALSE)*$E174), 0, VLOOKUP(VLOOKUP($A174, 'E4 TB Allocation Details'!$A$18:$L$205, MATCH("A &amp; G ID", 'E4 TB Allocation Details'!$A$18:$L$18, 0),FALSE), 'E2 Allocators'!$B$15:$W$361, MATCH('O5 Details by Class &amp; Accounts'!CE$18, 'E2 Allocators'!$B$15:$W$15, 0),FALSE)*$E174)</f>
        <v>0</v>
      </c>
      <c r="CF174" s="1411">
        <f>IF(ISERROR(VLOOKUP(VLOOKUP($A174, 'E4 TB Allocation Details'!$A$18:$L$205, MATCH("A &amp; G ID", 'E4 TB Allocation Details'!$A$18:$L$18, 0),FALSE), 'E2 Allocators'!$B$15:$W$361, MATCH('O5 Details by Class &amp; Accounts'!CF$18, 'E2 Allocators'!$B$15:$W$15, 0),FALSE)*$E174), 0, VLOOKUP(VLOOKUP($A174, 'E4 TB Allocation Details'!$A$18:$L$205, MATCH("A &amp; G ID", 'E4 TB Allocation Details'!$A$18:$L$18, 0),FALSE), 'E2 Allocators'!$B$15:$W$361, MATCH('O5 Details by Class &amp; Accounts'!CF$18, 'E2 Allocators'!$B$15:$W$15, 0),FALSE)*$E174)</f>
        <v>0</v>
      </c>
      <c r="CG174" s="1411">
        <f>IF(ISERROR(VLOOKUP(VLOOKUP($A174, 'E4 TB Allocation Details'!$A$18:$L$205, MATCH("A &amp; G ID", 'E4 TB Allocation Details'!$A$18:$L$18, 0),FALSE), 'E2 Allocators'!$B$15:$W$361, MATCH('O5 Details by Class &amp; Accounts'!CG$18, 'E2 Allocators'!$B$15:$W$15, 0),FALSE)*$E174), 0, VLOOKUP(VLOOKUP($A174, 'E4 TB Allocation Details'!$A$18:$L$205, MATCH("A &amp; G ID", 'E4 TB Allocation Details'!$A$18:$L$18, 0),FALSE), 'E2 Allocators'!$B$15:$W$361, MATCH('O5 Details by Class &amp; Accounts'!CG$18, 'E2 Allocators'!$B$15:$W$15, 0),FALSE)*$E174)</f>
        <v>0</v>
      </c>
      <c r="CH174" s="1411">
        <f>IF(ISERROR(VLOOKUP(VLOOKUP($A174, 'E4 TB Allocation Details'!$A$18:$L$205, MATCH("A &amp; G ID", 'E4 TB Allocation Details'!$A$18:$L$18, 0),FALSE), 'E2 Allocators'!$B$15:$W$361, MATCH('O5 Details by Class &amp; Accounts'!CH$18, 'E2 Allocators'!$B$15:$W$15, 0),FALSE)*$E174), 0, VLOOKUP(VLOOKUP($A174, 'E4 TB Allocation Details'!$A$18:$L$205, MATCH("A &amp; G ID", 'E4 TB Allocation Details'!$A$18:$L$18, 0),FALSE), 'E2 Allocators'!$B$15:$W$361, MATCH('O5 Details by Class &amp; Accounts'!CH$18, 'E2 Allocators'!$B$15:$W$15, 0),FALSE)*$E174)</f>
        <v>0</v>
      </c>
      <c r="CI174" s="1411">
        <f>IF(ISERROR(VLOOKUP(VLOOKUP($A174, 'E4 TB Allocation Details'!$A$18:$L$205, MATCH("A &amp; G ID", 'E4 TB Allocation Details'!$A$18:$L$18, 0),FALSE), 'E2 Allocators'!$B$15:$W$361, MATCH('O5 Details by Class &amp; Accounts'!CI$18, 'E2 Allocators'!$B$15:$W$15, 0),FALSE)*$E174), 0, VLOOKUP(VLOOKUP($A174, 'E4 TB Allocation Details'!$A$18:$L$205, MATCH("A &amp; G ID", 'E4 TB Allocation Details'!$A$18:$L$18, 0),FALSE), 'E2 Allocators'!$B$15:$W$361, MATCH('O5 Details by Class &amp; Accounts'!CI$18, 'E2 Allocators'!$B$15:$W$15, 0),FALSE)*$E174)</f>
        <v>0</v>
      </c>
      <c r="CJ174" s="1411">
        <f>IF(ISERROR(VLOOKUP(VLOOKUP($A174, 'E4 TB Allocation Details'!$A$18:$L$205, MATCH("A &amp; G ID", 'E4 TB Allocation Details'!$A$18:$L$18, 0),FALSE), 'E2 Allocators'!$B$15:$W$361, MATCH('O5 Details by Class &amp; Accounts'!CJ$18, 'E2 Allocators'!$B$15:$W$15, 0),FALSE)*$E174), 0, VLOOKUP(VLOOKUP($A174, 'E4 TB Allocation Details'!$A$18:$L$205, MATCH("A &amp; G ID", 'E4 TB Allocation Details'!$A$18:$L$18, 0),FALSE), 'E2 Allocators'!$B$15:$W$361, MATCH('O5 Details by Class &amp; Accounts'!CJ$18, 'E2 Allocators'!$B$15:$W$15, 0),FALSE)*$E174)</f>
        <v>0</v>
      </c>
      <c r="CK174" s="1411">
        <f>IF(ISERROR(VLOOKUP(VLOOKUP($A174, 'E4 TB Allocation Details'!$A$18:$L$205, MATCH("A &amp; G ID", 'E4 TB Allocation Details'!$A$18:$L$18, 0),FALSE), 'E2 Allocators'!$B$15:$W$361, MATCH('O5 Details by Class &amp; Accounts'!CK$18, 'E2 Allocators'!$B$15:$W$15, 0),FALSE)*$E174), 0, VLOOKUP(VLOOKUP($A174, 'E4 TB Allocation Details'!$A$18:$L$205, MATCH("A &amp; G ID", 'E4 TB Allocation Details'!$A$18:$L$18, 0),FALSE), 'E2 Allocators'!$B$15:$W$361, MATCH('O5 Details by Class &amp; Accounts'!CK$18, 'E2 Allocators'!$B$15:$W$15, 0),FALSE)*$E174)</f>
        <v>0</v>
      </c>
      <c r="CL174" s="1411">
        <f>IF(ISERROR(VLOOKUP(VLOOKUP($A174, 'E4 TB Allocation Details'!$A$18:$L$205, MATCH("A &amp; G ID", 'E4 TB Allocation Details'!$A$18:$L$18, 0),FALSE), 'E2 Allocators'!$B$15:$W$361, MATCH('O5 Details by Class &amp; Accounts'!CL$18, 'E2 Allocators'!$B$15:$W$15, 0),FALSE)*$E174), 0, VLOOKUP(VLOOKUP($A174, 'E4 TB Allocation Details'!$A$18:$L$205, MATCH("A &amp; G ID", 'E4 TB Allocation Details'!$A$18:$L$18, 0),FALSE), 'E2 Allocators'!$B$15:$W$361, MATCH('O5 Details by Class &amp; Accounts'!CL$18, 'E2 Allocators'!$B$15:$W$15, 0),FALSE)*$E174)</f>
        <v>0</v>
      </c>
      <c r="CM174" s="1411">
        <f>IF(ISERROR(VLOOKUP(VLOOKUP($A174, 'E4 TB Allocation Details'!$A$18:$L$205, MATCH("A &amp; G ID", 'E4 TB Allocation Details'!$A$18:$L$18, 0),FALSE), 'E2 Allocators'!$B$15:$W$361, MATCH('O5 Details by Class &amp; Accounts'!CM$18, 'E2 Allocators'!$B$15:$W$15, 0),FALSE)*$E174), 0, VLOOKUP(VLOOKUP($A174, 'E4 TB Allocation Details'!$A$18:$L$205, MATCH("A &amp; G ID", 'E4 TB Allocation Details'!$A$18:$L$18, 0),FALSE), 'E2 Allocators'!$B$15:$W$361, MATCH('O5 Details by Class &amp; Accounts'!CM$18, 'E2 Allocators'!$B$15:$W$15, 0),FALSE)*$E174)</f>
        <v>0</v>
      </c>
      <c r="CN174" s="1411">
        <f t="shared" si="42"/>
        <v>0</v>
      </c>
      <c r="CO174" s="1791">
        <f t="shared" si="43"/>
        <v>0</v>
      </c>
      <c r="CQ174" s="2086" t="s">
        <v>288</v>
      </c>
    </row>
    <row r="175" spans="1:95" s="80" customFormat="1" ht="12.75">
      <c r="A175" s="1169">
        <v>5605</v>
      </c>
      <c r="B175" s="451" t="s">
        <v>936</v>
      </c>
      <c r="C175" s="1788">
        <f>IF(ISERROR(VLOOKUP($A175,'I3 TB Data'!$A$23:$H$458,MATCH('O5 Details by Class &amp; Accounts'!$C$18, 'I3 TB Data'!$A$23:$H$23,0),0)), 0, VLOOKUP($A175,'I3 TB Data'!$A$23:$H$458,MATCH('O5 Details by Class &amp; Accounts'!$C$18,'I3 TB Data'!$A$23:$H$23,0),0))</f>
        <v>319000</v>
      </c>
      <c r="D175" s="1789"/>
      <c r="E175" s="1788">
        <f t="shared" si="37"/>
        <v>319000</v>
      </c>
      <c r="F175" s="1790"/>
      <c r="G175" s="1790"/>
      <c r="H175" s="1411">
        <f t="shared" si="39"/>
        <v>0</v>
      </c>
      <c r="I175" s="1411">
        <f>IF(ISERROR(VLOOKUP(VLOOKUP($A175, 'E4 TB Allocation Details'!$A$18:$L$205, MATCH("Demand ID", 'E4 TB Allocation Details'!$A$18:$L$18, 0),FALSE), 'E2 Allocators'!$B$15:$W$361, MATCH('O5 Details by Class &amp; Accounts'!I$18, 'E2 Allocators'!$B$15:$W$15, 0),FALSE)*$F175), 0, VLOOKUP(VLOOKUP($A175, 'E4 TB Allocation Details'!$A$18:$L$205, MATCH("Demand ID", 'E4 TB Allocation Details'!$A$18:$L$18, 0),FALSE), 'E2 Allocators'!$B$15:$W$361, MATCH('O5 Details by Class &amp; Accounts'!I$18, 'E2 Allocators'!$B$15:$W$15, 0),FALSE)*$F175)</f>
        <v>0</v>
      </c>
      <c r="J175" s="1411">
        <f>IF(ISERROR(VLOOKUP(VLOOKUP($A175, 'E4 TB Allocation Details'!$A$18:$L$205, MATCH("Demand ID", 'E4 TB Allocation Details'!$A$18:$L$18, 0),FALSE), 'E2 Allocators'!$B$15:$W$361, MATCH('O5 Details by Class &amp; Accounts'!J$18, 'E2 Allocators'!$B$15:$W$15, 0),FALSE)*$F175), 0, VLOOKUP(VLOOKUP($A175, 'E4 TB Allocation Details'!$A$18:$L$205, MATCH("Demand ID", 'E4 TB Allocation Details'!$A$18:$L$18, 0),FALSE), 'E2 Allocators'!$B$15:$W$361, MATCH('O5 Details by Class &amp; Accounts'!J$18, 'E2 Allocators'!$B$15:$W$15, 0),FALSE)*$F175)</f>
        <v>0</v>
      </c>
      <c r="K175" s="1411">
        <f>IF(ISERROR(VLOOKUP(VLOOKUP($A175, 'E4 TB Allocation Details'!$A$18:$L$205, MATCH("Demand ID", 'E4 TB Allocation Details'!$A$18:$L$18, 0),FALSE), 'E2 Allocators'!$B$15:$W$361, MATCH('O5 Details by Class &amp; Accounts'!K$18, 'E2 Allocators'!$B$15:$W$15, 0),FALSE)*$F175), 0, VLOOKUP(VLOOKUP($A175, 'E4 TB Allocation Details'!$A$18:$L$205, MATCH("Demand ID", 'E4 TB Allocation Details'!$A$18:$L$18, 0),FALSE), 'E2 Allocators'!$B$15:$W$361, MATCH('O5 Details by Class &amp; Accounts'!K$18, 'E2 Allocators'!$B$15:$W$15, 0),FALSE)*$F175)</f>
        <v>0</v>
      </c>
      <c r="L175" s="1411">
        <f>IF(ISERROR(VLOOKUP(VLOOKUP($A175, 'E4 TB Allocation Details'!$A$18:$L$205, MATCH("Demand ID", 'E4 TB Allocation Details'!$A$18:$L$18, 0),FALSE), 'E2 Allocators'!$B$15:$W$361, MATCH('O5 Details by Class &amp; Accounts'!L$18, 'E2 Allocators'!$B$15:$W$15, 0),FALSE)*$F175), 0, VLOOKUP(VLOOKUP($A175, 'E4 TB Allocation Details'!$A$18:$L$205, MATCH("Demand ID", 'E4 TB Allocation Details'!$A$18:$L$18, 0),FALSE), 'E2 Allocators'!$B$15:$W$361, MATCH('O5 Details by Class &amp; Accounts'!L$18, 'E2 Allocators'!$B$15:$W$15, 0),FALSE)*$F175)</f>
        <v>0</v>
      </c>
      <c r="M175" s="1411">
        <f>IF(ISERROR(VLOOKUP(VLOOKUP($A175, 'E4 TB Allocation Details'!$A$18:$L$205, MATCH("Demand ID", 'E4 TB Allocation Details'!$A$18:$L$18, 0),FALSE), 'E2 Allocators'!$B$15:$W$361, MATCH('O5 Details by Class &amp; Accounts'!M$18, 'E2 Allocators'!$B$15:$W$15, 0),FALSE)*$F175), 0, VLOOKUP(VLOOKUP($A175, 'E4 TB Allocation Details'!$A$18:$L$205, MATCH("Demand ID", 'E4 TB Allocation Details'!$A$18:$L$18, 0),FALSE), 'E2 Allocators'!$B$15:$W$361, MATCH('O5 Details by Class &amp; Accounts'!M$18, 'E2 Allocators'!$B$15:$W$15, 0),FALSE)*$F175)</f>
        <v>0</v>
      </c>
      <c r="N175" s="1411">
        <f>IF(ISERROR(VLOOKUP(VLOOKUP($A175, 'E4 TB Allocation Details'!$A$18:$L$205, MATCH("Demand ID", 'E4 TB Allocation Details'!$A$18:$L$18, 0),FALSE), 'E2 Allocators'!$B$15:$W$361, MATCH('O5 Details by Class &amp; Accounts'!N$18, 'E2 Allocators'!$B$15:$W$15, 0),FALSE)*$F175), 0, VLOOKUP(VLOOKUP($A175, 'E4 TB Allocation Details'!$A$18:$L$205, MATCH("Demand ID", 'E4 TB Allocation Details'!$A$18:$L$18, 0),FALSE), 'E2 Allocators'!$B$15:$W$361, MATCH('O5 Details by Class &amp; Accounts'!N$18, 'E2 Allocators'!$B$15:$W$15, 0),FALSE)*$F175)</f>
        <v>0</v>
      </c>
      <c r="O175" s="1411">
        <f>IF(ISERROR(VLOOKUP(VLOOKUP($A175, 'E4 TB Allocation Details'!$A$18:$L$205, MATCH("Demand ID", 'E4 TB Allocation Details'!$A$18:$L$18, 0),FALSE), 'E2 Allocators'!$B$15:$W$361, MATCH('O5 Details by Class &amp; Accounts'!O$18, 'E2 Allocators'!$B$15:$W$15, 0),FALSE)*$F175), 0, VLOOKUP(VLOOKUP($A175, 'E4 TB Allocation Details'!$A$18:$L$205, MATCH("Demand ID", 'E4 TB Allocation Details'!$A$18:$L$18, 0),FALSE), 'E2 Allocators'!$B$15:$W$361, MATCH('O5 Details by Class &amp; Accounts'!O$18, 'E2 Allocators'!$B$15:$W$15, 0),FALSE)*$F175)</f>
        <v>0</v>
      </c>
      <c r="P175" s="1411">
        <f>IF(ISERROR(VLOOKUP(VLOOKUP($A175, 'E4 TB Allocation Details'!$A$18:$L$205, MATCH("Demand ID", 'E4 TB Allocation Details'!$A$18:$L$18, 0),FALSE), 'E2 Allocators'!$B$15:$W$361, MATCH('O5 Details by Class &amp; Accounts'!P$18, 'E2 Allocators'!$B$15:$W$15, 0),FALSE)*$F175), 0, VLOOKUP(VLOOKUP($A175, 'E4 TB Allocation Details'!$A$18:$L$205, MATCH("Demand ID", 'E4 TB Allocation Details'!$A$18:$L$18, 0),FALSE), 'E2 Allocators'!$B$15:$W$361, MATCH('O5 Details by Class &amp; Accounts'!P$18, 'E2 Allocators'!$B$15:$W$15, 0),FALSE)*$F175)</f>
        <v>0</v>
      </c>
      <c r="Q175" s="1411">
        <f>IF(ISERROR(VLOOKUP(VLOOKUP($A175, 'E4 TB Allocation Details'!$A$18:$L$205, MATCH("Demand ID", 'E4 TB Allocation Details'!$A$18:$L$18, 0),FALSE), 'E2 Allocators'!$B$15:$W$361, MATCH('O5 Details by Class &amp; Accounts'!Q$18, 'E2 Allocators'!$B$15:$W$15, 0),FALSE)*$F175), 0, VLOOKUP(VLOOKUP($A175, 'E4 TB Allocation Details'!$A$18:$L$205, MATCH("Demand ID", 'E4 TB Allocation Details'!$A$18:$L$18, 0),FALSE), 'E2 Allocators'!$B$15:$W$361, MATCH('O5 Details by Class &amp; Accounts'!Q$18, 'E2 Allocators'!$B$15:$W$15, 0),FALSE)*$F175)</f>
        <v>0</v>
      </c>
      <c r="R175" s="1411">
        <f>IF(ISERROR(VLOOKUP(VLOOKUP($A175, 'E4 TB Allocation Details'!$A$18:$L$205, MATCH("Demand ID", 'E4 TB Allocation Details'!$A$18:$L$18, 0),FALSE), 'E2 Allocators'!$B$15:$W$361, MATCH('O5 Details by Class &amp; Accounts'!R$18, 'E2 Allocators'!$B$15:$W$15, 0),FALSE)*$F175), 0, VLOOKUP(VLOOKUP($A175, 'E4 TB Allocation Details'!$A$18:$L$205, MATCH("Demand ID", 'E4 TB Allocation Details'!$A$18:$L$18, 0),FALSE), 'E2 Allocators'!$B$15:$W$361, MATCH('O5 Details by Class &amp; Accounts'!R$18, 'E2 Allocators'!$B$15:$W$15, 0),FALSE)*$F175)</f>
        <v>0</v>
      </c>
      <c r="S175" s="1411">
        <f>IF(ISERROR(VLOOKUP(VLOOKUP($A175, 'E4 TB Allocation Details'!$A$18:$L$205, MATCH("Demand ID", 'E4 TB Allocation Details'!$A$18:$L$18, 0),FALSE), 'E2 Allocators'!$B$15:$W$361, MATCH('O5 Details by Class &amp; Accounts'!S$18, 'E2 Allocators'!$B$15:$W$15, 0),FALSE)*$F175), 0, VLOOKUP(VLOOKUP($A175, 'E4 TB Allocation Details'!$A$18:$L$205, MATCH("Demand ID", 'E4 TB Allocation Details'!$A$18:$L$18, 0),FALSE), 'E2 Allocators'!$B$15:$W$361, MATCH('O5 Details by Class &amp; Accounts'!S$18, 'E2 Allocators'!$B$15:$W$15, 0),FALSE)*$F175)</f>
        <v>0</v>
      </c>
      <c r="T175" s="1411">
        <f>IF(ISERROR(VLOOKUP(VLOOKUP($A175, 'E4 TB Allocation Details'!$A$18:$L$205, MATCH("Demand ID", 'E4 TB Allocation Details'!$A$18:$L$18, 0),FALSE), 'E2 Allocators'!$B$15:$W$361, MATCH('O5 Details by Class &amp; Accounts'!T$18, 'E2 Allocators'!$B$15:$W$15, 0),FALSE)*$F175), 0, VLOOKUP(VLOOKUP($A175, 'E4 TB Allocation Details'!$A$18:$L$205, MATCH("Demand ID", 'E4 TB Allocation Details'!$A$18:$L$18, 0),FALSE), 'E2 Allocators'!$B$15:$W$361, MATCH('O5 Details by Class &amp; Accounts'!T$18, 'E2 Allocators'!$B$15:$W$15, 0),FALSE)*$F175)</f>
        <v>0</v>
      </c>
      <c r="U175" s="1411">
        <f>IF(ISERROR(VLOOKUP(VLOOKUP($A175, 'E4 TB Allocation Details'!$A$18:$L$205, MATCH("Demand ID", 'E4 TB Allocation Details'!$A$18:$L$18, 0),FALSE), 'E2 Allocators'!$B$15:$W$361, MATCH('O5 Details by Class &amp; Accounts'!U$18, 'E2 Allocators'!$B$15:$W$15, 0),FALSE)*$F175), 0, VLOOKUP(VLOOKUP($A175, 'E4 TB Allocation Details'!$A$18:$L$205, MATCH("Demand ID", 'E4 TB Allocation Details'!$A$18:$L$18, 0),FALSE), 'E2 Allocators'!$B$15:$W$361, MATCH('O5 Details by Class &amp; Accounts'!U$18, 'E2 Allocators'!$B$15:$W$15, 0),FALSE)*$F175)</f>
        <v>0</v>
      </c>
      <c r="V175" s="1411">
        <f>IF(ISERROR(VLOOKUP(VLOOKUP($A175, 'E4 TB Allocation Details'!$A$18:$L$205, MATCH("Demand ID", 'E4 TB Allocation Details'!$A$18:$L$18, 0),FALSE), 'E2 Allocators'!$B$15:$W$361, MATCH('O5 Details by Class &amp; Accounts'!V$18, 'E2 Allocators'!$B$15:$W$15, 0),FALSE)*$F175), 0, VLOOKUP(VLOOKUP($A175, 'E4 TB Allocation Details'!$A$18:$L$205, MATCH("Demand ID", 'E4 TB Allocation Details'!$A$18:$L$18, 0),FALSE), 'E2 Allocators'!$B$15:$W$361, MATCH('O5 Details by Class &amp; Accounts'!V$18, 'E2 Allocators'!$B$15:$W$15, 0),FALSE)*$F175)</f>
        <v>0</v>
      </c>
      <c r="W175" s="1411">
        <f>IF(ISERROR(VLOOKUP(VLOOKUP($A175, 'E4 TB Allocation Details'!$A$18:$L$205, MATCH("Demand ID", 'E4 TB Allocation Details'!$A$18:$L$18, 0),FALSE), 'E2 Allocators'!$B$15:$W$361, MATCH('O5 Details by Class &amp; Accounts'!W$18, 'E2 Allocators'!$B$15:$W$15, 0),FALSE)*$F175), 0, VLOOKUP(VLOOKUP($A175, 'E4 TB Allocation Details'!$A$18:$L$205, MATCH("Demand ID", 'E4 TB Allocation Details'!$A$18:$L$18, 0),FALSE), 'E2 Allocators'!$B$15:$W$361, MATCH('O5 Details by Class &amp; Accounts'!W$18, 'E2 Allocators'!$B$15:$W$15, 0),FALSE)*$F175)</f>
        <v>0</v>
      </c>
      <c r="X175" s="1411">
        <f>IF(ISERROR(VLOOKUP(VLOOKUP($A175, 'E4 TB Allocation Details'!$A$18:$L$205, MATCH("Demand ID", 'E4 TB Allocation Details'!$A$18:$L$18, 0),FALSE), 'E2 Allocators'!$B$15:$W$361, MATCH('O5 Details by Class &amp; Accounts'!X$18, 'E2 Allocators'!$B$15:$W$15, 0),FALSE)*$F175), 0, VLOOKUP(VLOOKUP($A175, 'E4 TB Allocation Details'!$A$18:$L$205, MATCH("Demand ID", 'E4 TB Allocation Details'!$A$18:$L$18, 0),FALSE), 'E2 Allocators'!$B$15:$W$361, MATCH('O5 Details by Class &amp; Accounts'!X$18, 'E2 Allocators'!$B$15:$W$15, 0),FALSE)*$F175)</f>
        <v>0</v>
      </c>
      <c r="Y175" s="1411">
        <f>IF(ISERROR(VLOOKUP(VLOOKUP($A175, 'E4 TB Allocation Details'!$A$18:$L$205, MATCH("Demand ID", 'E4 TB Allocation Details'!$A$18:$L$18, 0),FALSE), 'E2 Allocators'!$B$15:$W$361, MATCH('O5 Details by Class &amp; Accounts'!Y$18, 'E2 Allocators'!$B$15:$W$15, 0),FALSE)*$F175), 0, VLOOKUP(VLOOKUP($A175, 'E4 TB Allocation Details'!$A$18:$L$205, MATCH("Demand ID", 'E4 TB Allocation Details'!$A$18:$L$18, 0),FALSE), 'E2 Allocators'!$B$15:$W$361, MATCH('O5 Details by Class &amp; Accounts'!Y$18, 'E2 Allocators'!$B$15:$W$15, 0),FALSE)*$F175)</f>
        <v>0</v>
      </c>
      <c r="Z175" s="1411">
        <f>IF(ISERROR(VLOOKUP(VLOOKUP($A175, 'E4 TB Allocation Details'!$A$18:$L$205, MATCH("Demand ID", 'E4 TB Allocation Details'!$A$18:$L$18, 0),FALSE), 'E2 Allocators'!$B$15:$W$361, MATCH('O5 Details by Class &amp; Accounts'!Z$18, 'E2 Allocators'!$B$15:$W$15, 0),FALSE)*$F175), 0, VLOOKUP(VLOOKUP($A175, 'E4 TB Allocation Details'!$A$18:$L$205, MATCH("Demand ID", 'E4 TB Allocation Details'!$A$18:$L$18, 0),FALSE), 'E2 Allocators'!$B$15:$W$361, MATCH('O5 Details by Class &amp; Accounts'!Z$18, 'E2 Allocators'!$B$15:$W$15, 0),FALSE)*$F175)</f>
        <v>0</v>
      </c>
      <c r="AA175" s="1411">
        <f>IF(ISERROR(VLOOKUP(VLOOKUP($A175, 'E4 TB Allocation Details'!$A$18:$L$205, MATCH("Demand ID", 'E4 TB Allocation Details'!$A$18:$L$18, 0),FALSE), 'E2 Allocators'!$B$15:$W$361, MATCH('O5 Details by Class &amp; Accounts'!AA$18, 'E2 Allocators'!$B$15:$W$15, 0),FALSE)*$F175), 0, VLOOKUP(VLOOKUP($A175, 'E4 TB Allocation Details'!$A$18:$L$205, MATCH("Demand ID", 'E4 TB Allocation Details'!$A$18:$L$18, 0),FALSE), 'E2 Allocators'!$B$15:$W$361, MATCH('O5 Details by Class &amp; Accounts'!AA$18, 'E2 Allocators'!$B$15:$W$15, 0),FALSE)*$F175)</f>
        <v>0</v>
      </c>
      <c r="AB175" s="1411">
        <f>IF(ISERROR(VLOOKUP(VLOOKUP($A175, 'E4 TB Allocation Details'!$A$18:$L$205, MATCH("Demand ID", 'E4 TB Allocation Details'!$A$18:$L$18, 0),FALSE), 'E2 Allocators'!$B$15:$W$361, MATCH('O5 Details by Class &amp; Accounts'!AB$18, 'E2 Allocators'!$B$15:$W$15, 0),FALSE)*$F175), 0, VLOOKUP(VLOOKUP($A175, 'E4 TB Allocation Details'!$A$18:$L$205, MATCH("Demand ID", 'E4 TB Allocation Details'!$A$18:$L$18, 0),FALSE), 'E2 Allocators'!$B$15:$W$361, MATCH('O5 Details by Class &amp; Accounts'!AB$18, 'E2 Allocators'!$B$15:$W$15, 0),FALSE)*$F175)</f>
        <v>0</v>
      </c>
      <c r="AC175" s="1411">
        <f t="shared" si="40"/>
        <v>0</v>
      </c>
      <c r="AD175" s="1411">
        <f>IF(ISERROR(VLOOKUP(VLOOKUP($A175, 'E4 TB Allocation Details'!$A$18:$L$205, MATCH("Customer ID", 'E4 TB Allocation Details'!$A$18:$L$18, 0),FALSE), 'E2 Allocators'!$B$15:$W$361, MATCH('O5 Details by Class &amp; Accounts'!AD$18, 'E2 Allocators'!$B$15:$W$15, 0),FALSE)*$G175), 0, VLOOKUP(VLOOKUP($A175, 'E4 TB Allocation Details'!$A$18:$L$205, MATCH("Customer ID", 'E4 TB Allocation Details'!$A$18:$L$18, 0),FALSE), 'E2 Allocators'!$B$15:$W$361, MATCH('O5 Details by Class &amp; Accounts'!AD$18, 'E2 Allocators'!$B$15:$W$15, 0),FALSE)*$G175)</f>
        <v>0</v>
      </c>
      <c r="AE175" s="1411">
        <f>IF(ISERROR(VLOOKUP(VLOOKUP($A175, 'E4 TB Allocation Details'!$A$18:$L$205, MATCH("Customer ID", 'E4 TB Allocation Details'!$A$18:$L$18, 0),FALSE), 'E2 Allocators'!$B$15:$W$361, MATCH('O5 Details by Class &amp; Accounts'!AE$18, 'E2 Allocators'!$B$15:$W$15, 0),FALSE)*$G175), 0, VLOOKUP(VLOOKUP($A175, 'E4 TB Allocation Details'!$A$18:$L$205, MATCH("Customer ID", 'E4 TB Allocation Details'!$A$18:$L$18, 0),FALSE), 'E2 Allocators'!$B$15:$W$361, MATCH('O5 Details by Class &amp; Accounts'!AE$18, 'E2 Allocators'!$B$15:$W$15, 0),FALSE)*$G175)</f>
        <v>0</v>
      </c>
      <c r="AF175" s="1411">
        <f>IF(ISERROR(VLOOKUP(VLOOKUP($A175, 'E4 TB Allocation Details'!$A$18:$L$205, MATCH("Customer ID", 'E4 TB Allocation Details'!$A$18:$L$18, 0),FALSE), 'E2 Allocators'!$B$15:$W$361, MATCH('O5 Details by Class &amp; Accounts'!AF$18, 'E2 Allocators'!$B$15:$W$15, 0),FALSE)*$G175), 0, VLOOKUP(VLOOKUP($A175, 'E4 TB Allocation Details'!$A$18:$L$205, MATCH("Customer ID", 'E4 TB Allocation Details'!$A$18:$L$18, 0),FALSE), 'E2 Allocators'!$B$15:$W$361, MATCH('O5 Details by Class &amp; Accounts'!AF$18, 'E2 Allocators'!$B$15:$W$15, 0),FALSE)*$G175)</f>
        <v>0</v>
      </c>
      <c r="AG175" s="1411">
        <f>IF(ISERROR(VLOOKUP(VLOOKUP($A175, 'E4 TB Allocation Details'!$A$18:$L$205, MATCH("Customer ID", 'E4 TB Allocation Details'!$A$18:$L$18, 0),FALSE), 'E2 Allocators'!$B$15:$W$361, MATCH('O5 Details by Class &amp; Accounts'!AG$18, 'E2 Allocators'!$B$15:$W$15, 0),FALSE)*$G175), 0, VLOOKUP(VLOOKUP($A175, 'E4 TB Allocation Details'!$A$18:$L$205, MATCH("Customer ID", 'E4 TB Allocation Details'!$A$18:$L$18, 0),FALSE), 'E2 Allocators'!$B$15:$W$361, MATCH('O5 Details by Class &amp; Accounts'!AG$18, 'E2 Allocators'!$B$15:$W$15, 0),FALSE)*$G175)</f>
        <v>0</v>
      </c>
      <c r="AH175" s="1411">
        <f>IF(ISERROR(VLOOKUP(VLOOKUP($A175, 'E4 TB Allocation Details'!$A$18:$L$205, MATCH("Customer ID", 'E4 TB Allocation Details'!$A$18:$L$18, 0),FALSE), 'E2 Allocators'!$B$15:$W$361, MATCH('O5 Details by Class &amp; Accounts'!AH$18, 'E2 Allocators'!$B$15:$W$15, 0),FALSE)*$G175), 0, VLOOKUP(VLOOKUP($A175, 'E4 TB Allocation Details'!$A$18:$L$205, MATCH("Customer ID", 'E4 TB Allocation Details'!$A$18:$L$18, 0),FALSE), 'E2 Allocators'!$B$15:$W$361, MATCH('O5 Details by Class &amp; Accounts'!AH$18, 'E2 Allocators'!$B$15:$W$15, 0),FALSE)*$G175)</f>
        <v>0</v>
      </c>
      <c r="AI175" s="1411">
        <f>IF(ISERROR(VLOOKUP(VLOOKUP($A175, 'E4 TB Allocation Details'!$A$18:$L$205, MATCH("Customer ID", 'E4 TB Allocation Details'!$A$18:$L$18, 0),FALSE), 'E2 Allocators'!$B$15:$W$361, MATCH('O5 Details by Class &amp; Accounts'!AI$18, 'E2 Allocators'!$B$15:$W$15, 0),FALSE)*$G175), 0, VLOOKUP(VLOOKUP($A175, 'E4 TB Allocation Details'!$A$18:$L$205, MATCH("Customer ID", 'E4 TB Allocation Details'!$A$18:$L$18, 0),FALSE), 'E2 Allocators'!$B$15:$W$361, MATCH('O5 Details by Class &amp; Accounts'!AI$18, 'E2 Allocators'!$B$15:$W$15, 0),FALSE)*$G175)</f>
        <v>0</v>
      </c>
      <c r="AJ175" s="1411">
        <f>IF(ISERROR(VLOOKUP(VLOOKUP($A175, 'E4 TB Allocation Details'!$A$18:$L$205, MATCH("Customer ID", 'E4 TB Allocation Details'!$A$18:$L$18, 0),FALSE), 'E2 Allocators'!$B$15:$W$361, MATCH('O5 Details by Class &amp; Accounts'!AJ$18, 'E2 Allocators'!$B$15:$W$15, 0),FALSE)*$G175), 0, VLOOKUP(VLOOKUP($A175, 'E4 TB Allocation Details'!$A$18:$L$205, MATCH("Customer ID", 'E4 TB Allocation Details'!$A$18:$L$18, 0),FALSE), 'E2 Allocators'!$B$15:$W$361, MATCH('O5 Details by Class &amp; Accounts'!AJ$18, 'E2 Allocators'!$B$15:$W$15, 0),FALSE)*$G175)</f>
        <v>0</v>
      </c>
      <c r="AK175" s="1411">
        <f>IF(ISERROR(VLOOKUP(VLOOKUP($A175, 'E4 TB Allocation Details'!$A$18:$L$205, MATCH("Customer ID", 'E4 TB Allocation Details'!$A$18:$L$18, 0),FALSE), 'E2 Allocators'!$B$15:$W$361, MATCH('O5 Details by Class &amp; Accounts'!AK$18, 'E2 Allocators'!$B$15:$W$15, 0),FALSE)*$G175), 0, VLOOKUP(VLOOKUP($A175, 'E4 TB Allocation Details'!$A$18:$L$205, MATCH("Customer ID", 'E4 TB Allocation Details'!$A$18:$L$18, 0),FALSE), 'E2 Allocators'!$B$15:$W$361, MATCH('O5 Details by Class &amp; Accounts'!AK$18, 'E2 Allocators'!$B$15:$W$15, 0),FALSE)*$G175)</f>
        <v>0</v>
      </c>
      <c r="AL175" s="1411">
        <f>IF(ISERROR(VLOOKUP(VLOOKUP($A175, 'E4 TB Allocation Details'!$A$18:$L$205, MATCH("Customer ID", 'E4 TB Allocation Details'!$A$18:$L$18, 0),FALSE), 'E2 Allocators'!$B$15:$W$361, MATCH('O5 Details by Class &amp; Accounts'!AL$18, 'E2 Allocators'!$B$15:$W$15, 0),FALSE)*$G175), 0, VLOOKUP(VLOOKUP($A175, 'E4 TB Allocation Details'!$A$18:$L$205, MATCH("Customer ID", 'E4 TB Allocation Details'!$A$18:$L$18, 0),FALSE), 'E2 Allocators'!$B$15:$W$361, MATCH('O5 Details by Class &amp; Accounts'!AL$18, 'E2 Allocators'!$B$15:$W$15, 0),FALSE)*$G175)</f>
        <v>0</v>
      </c>
      <c r="AM175" s="1411">
        <f>IF(ISERROR(VLOOKUP(VLOOKUP($A175, 'E4 TB Allocation Details'!$A$18:$L$205, MATCH("Customer ID", 'E4 TB Allocation Details'!$A$18:$L$18, 0),FALSE), 'E2 Allocators'!$B$15:$W$361, MATCH('O5 Details by Class &amp; Accounts'!AM$18, 'E2 Allocators'!$B$15:$W$15, 0),FALSE)*$G175), 0, VLOOKUP(VLOOKUP($A175, 'E4 TB Allocation Details'!$A$18:$L$205, MATCH("Customer ID", 'E4 TB Allocation Details'!$A$18:$L$18, 0),FALSE), 'E2 Allocators'!$B$15:$W$361, MATCH('O5 Details by Class &amp; Accounts'!AM$18, 'E2 Allocators'!$B$15:$W$15, 0),FALSE)*$G175)</f>
        <v>0</v>
      </c>
      <c r="AN175" s="1411">
        <f>IF(ISERROR(VLOOKUP(VLOOKUP($A175, 'E4 TB Allocation Details'!$A$18:$L$205, MATCH("Customer ID", 'E4 TB Allocation Details'!$A$18:$L$18, 0),FALSE), 'E2 Allocators'!$B$15:$W$361, MATCH('O5 Details by Class &amp; Accounts'!AN$18, 'E2 Allocators'!$B$15:$W$15, 0),FALSE)*$G175), 0, VLOOKUP(VLOOKUP($A175, 'E4 TB Allocation Details'!$A$18:$L$205, MATCH("Customer ID", 'E4 TB Allocation Details'!$A$18:$L$18, 0),FALSE), 'E2 Allocators'!$B$15:$W$361, MATCH('O5 Details by Class &amp; Accounts'!AN$18, 'E2 Allocators'!$B$15:$W$15, 0),FALSE)*$G175)</f>
        <v>0</v>
      </c>
      <c r="AO175" s="1411">
        <f>IF(ISERROR(VLOOKUP(VLOOKUP($A175, 'E4 TB Allocation Details'!$A$18:$L$205, MATCH("Customer ID", 'E4 TB Allocation Details'!$A$18:$L$18, 0),FALSE), 'E2 Allocators'!$B$15:$W$361, MATCH('O5 Details by Class &amp; Accounts'!AO$18, 'E2 Allocators'!$B$15:$W$15, 0),FALSE)*$G175), 0, VLOOKUP(VLOOKUP($A175, 'E4 TB Allocation Details'!$A$18:$L$205, MATCH("Customer ID", 'E4 TB Allocation Details'!$A$18:$L$18, 0),FALSE), 'E2 Allocators'!$B$15:$W$361, MATCH('O5 Details by Class &amp; Accounts'!AO$18, 'E2 Allocators'!$B$15:$W$15, 0),FALSE)*$G175)</f>
        <v>0</v>
      </c>
      <c r="AP175" s="1411">
        <f>IF(ISERROR(VLOOKUP(VLOOKUP($A175, 'E4 TB Allocation Details'!$A$18:$L$205, MATCH("Customer ID", 'E4 TB Allocation Details'!$A$18:$L$18, 0),FALSE), 'E2 Allocators'!$B$15:$W$361, MATCH('O5 Details by Class &amp; Accounts'!AP$18, 'E2 Allocators'!$B$15:$W$15, 0),FALSE)*$G175), 0, VLOOKUP(VLOOKUP($A175, 'E4 TB Allocation Details'!$A$18:$L$205, MATCH("Customer ID", 'E4 TB Allocation Details'!$A$18:$L$18, 0),FALSE), 'E2 Allocators'!$B$15:$W$361, MATCH('O5 Details by Class &amp; Accounts'!AP$18, 'E2 Allocators'!$B$15:$W$15, 0),FALSE)*$G175)</f>
        <v>0</v>
      </c>
      <c r="AQ175" s="1411">
        <f>IF(ISERROR(VLOOKUP(VLOOKUP($A175, 'E4 TB Allocation Details'!$A$18:$L$205, MATCH("Customer ID", 'E4 TB Allocation Details'!$A$18:$L$18, 0),FALSE), 'E2 Allocators'!$B$15:$W$361, MATCH('O5 Details by Class &amp; Accounts'!AQ$18, 'E2 Allocators'!$B$15:$W$15, 0),FALSE)*$G175), 0, VLOOKUP(VLOOKUP($A175, 'E4 TB Allocation Details'!$A$18:$L$205, MATCH("Customer ID", 'E4 TB Allocation Details'!$A$18:$L$18, 0),FALSE), 'E2 Allocators'!$B$15:$W$361, MATCH('O5 Details by Class &amp; Accounts'!AQ$18, 'E2 Allocators'!$B$15:$W$15, 0),FALSE)*$G175)</f>
        <v>0</v>
      </c>
      <c r="AR175" s="1411">
        <f>IF(ISERROR(VLOOKUP(VLOOKUP($A175, 'E4 TB Allocation Details'!$A$18:$L$205, MATCH("Customer ID", 'E4 TB Allocation Details'!$A$18:$L$18, 0),FALSE), 'E2 Allocators'!$B$15:$W$361, MATCH('O5 Details by Class &amp; Accounts'!AR$18, 'E2 Allocators'!$B$15:$W$15, 0),FALSE)*$G175), 0, VLOOKUP(VLOOKUP($A175, 'E4 TB Allocation Details'!$A$18:$L$205, MATCH("Customer ID", 'E4 TB Allocation Details'!$A$18:$L$18, 0),FALSE), 'E2 Allocators'!$B$15:$W$361, MATCH('O5 Details by Class &amp; Accounts'!AR$18, 'E2 Allocators'!$B$15:$W$15, 0),FALSE)*$G175)</f>
        <v>0</v>
      </c>
      <c r="AS175" s="1411">
        <f>IF(ISERROR(VLOOKUP(VLOOKUP($A175, 'E4 TB Allocation Details'!$A$18:$L$205, MATCH("Customer ID", 'E4 TB Allocation Details'!$A$18:$L$18, 0),FALSE), 'E2 Allocators'!$B$15:$W$361, MATCH('O5 Details by Class &amp; Accounts'!AS$18, 'E2 Allocators'!$B$15:$W$15, 0),FALSE)*$G175), 0, VLOOKUP(VLOOKUP($A175, 'E4 TB Allocation Details'!$A$18:$L$205, MATCH("Customer ID", 'E4 TB Allocation Details'!$A$18:$L$18, 0),FALSE), 'E2 Allocators'!$B$15:$W$361, MATCH('O5 Details by Class &amp; Accounts'!AS$18, 'E2 Allocators'!$B$15:$W$15, 0),FALSE)*$G175)</f>
        <v>0</v>
      </c>
      <c r="AT175" s="1411">
        <f>IF(ISERROR(VLOOKUP(VLOOKUP($A175, 'E4 TB Allocation Details'!$A$18:$L$205, MATCH("Customer ID", 'E4 TB Allocation Details'!$A$18:$L$18, 0),FALSE), 'E2 Allocators'!$B$15:$W$361, MATCH('O5 Details by Class &amp; Accounts'!AT$18, 'E2 Allocators'!$B$15:$W$15, 0),FALSE)*$G175), 0, VLOOKUP(VLOOKUP($A175, 'E4 TB Allocation Details'!$A$18:$L$205, MATCH("Customer ID", 'E4 TB Allocation Details'!$A$18:$L$18, 0),FALSE), 'E2 Allocators'!$B$15:$W$361, MATCH('O5 Details by Class &amp; Accounts'!AT$18, 'E2 Allocators'!$B$15:$W$15, 0),FALSE)*$G175)</f>
        <v>0</v>
      </c>
      <c r="AU175" s="1411">
        <f>IF(ISERROR(VLOOKUP(VLOOKUP($A175, 'E4 TB Allocation Details'!$A$18:$L$205, MATCH("Customer ID", 'E4 TB Allocation Details'!$A$18:$L$18, 0),FALSE), 'E2 Allocators'!$B$15:$W$361, MATCH('O5 Details by Class &amp; Accounts'!AU$18, 'E2 Allocators'!$B$15:$W$15, 0),FALSE)*$G175), 0, VLOOKUP(VLOOKUP($A175, 'E4 TB Allocation Details'!$A$18:$L$205, MATCH("Customer ID", 'E4 TB Allocation Details'!$A$18:$L$18, 0),FALSE), 'E2 Allocators'!$B$15:$W$361, MATCH('O5 Details by Class &amp; Accounts'!AU$18, 'E2 Allocators'!$B$15:$W$15, 0),FALSE)*$G175)</f>
        <v>0</v>
      </c>
      <c r="AV175" s="1411">
        <f>IF(ISERROR(VLOOKUP(VLOOKUP($A175, 'E4 TB Allocation Details'!$A$18:$L$205, MATCH("Customer ID", 'E4 TB Allocation Details'!$A$18:$L$18, 0),FALSE), 'E2 Allocators'!$B$15:$W$361, MATCH('O5 Details by Class &amp; Accounts'!AV$18, 'E2 Allocators'!$B$15:$W$15, 0),FALSE)*$G175), 0, VLOOKUP(VLOOKUP($A175, 'E4 TB Allocation Details'!$A$18:$L$205, MATCH("Customer ID", 'E4 TB Allocation Details'!$A$18:$L$18, 0),FALSE), 'E2 Allocators'!$B$15:$W$361, MATCH('O5 Details by Class &amp; Accounts'!AV$18, 'E2 Allocators'!$B$15:$W$15, 0),FALSE)*$G175)</f>
        <v>0</v>
      </c>
      <c r="AW175" s="1411">
        <f>IF(ISERROR(VLOOKUP(VLOOKUP($A175, 'E4 TB Allocation Details'!$A$18:$L$205, MATCH("Customer ID", 'E4 TB Allocation Details'!$A$18:$L$18, 0),FALSE), 'E2 Allocators'!$B$15:$W$361, MATCH('O5 Details by Class &amp; Accounts'!AW$18, 'E2 Allocators'!$B$15:$W$15, 0),FALSE)*$G175), 0, VLOOKUP(VLOOKUP($A175, 'E4 TB Allocation Details'!$A$18:$L$205, MATCH("Customer ID", 'E4 TB Allocation Details'!$A$18:$L$18, 0),FALSE), 'E2 Allocators'!$B$15:$W$361, MATCH('O5 Details by Class &amp; Accounts'!AW$18, 'E2 Allocators'!$B$15:$W$15, 0),FALSE)*$G175)</f>
        <v>0</v>
      </c>
      <c r="AX175" s="1411">
        <f t="shared" si="44"/>
        <v>0</v>
      </c>
      <c r="AY175" s="1411">
        <f>IF(ISERROR(VLOOKUP(VLOOKUP($A175, 'E4 TB Allocation Details'!$A$18:$L$205, MATCH("Misc ID", 'E4 TB Allocation Details'!$A$18:$L$18, 0),FALSE), 'E2 Allocators'!$B$15:$W$361, MATCH('O5 Details by Class &amp; Accounts'!AY$18, 'E2 Allocators'!$B$15:$W$15, 0),FALSE)*$E175), 0, VLOOKUP(VLOOKUP($A175, 'E4 TB Allocation Details'!$A$18:$L$205, MATCH("Misc ID", 'E4 TB Allocation Details'!$A$18:$L$18, 0),FALSE), 'E2 Allocators'!$B$15:$W$361, MATCH('O5 Details by Class &amp; Accounts'!AY$18, 'E2 Allocators'!$B$15:$W$15, 0),FALSE)*$E175)</f>
        <v>0</v>
      </c>
      <c r="AZ175" s="1411">
        <f>IF(ISERROR(VLOOKUP(VLOOKUP($A175, 'E4 TB Allocation Details'!$A$18:$L$205, MATCH("Misc ID", 'E4 TB Allocation Details'!$A$18:$L$18, 0),FALSE), 'E2 Allocators'!$B$15:$W$361, MATCH('O5 Details by Class &amp; Accounts'!AZ$18, 'E2 Allocators'!$B$15:$W$15, 0),FALSE)*$E175), 0, VLOOKUP(VLOOKUP($A175, 'E4 TB Allocation Details'!$A$18:$L$205, MATCH("Misc ID", 'E4 TB Allocation Details'!$A$18:$L$18, 0),FALSE), 'E2 Allocators'!$B$15:$W$361, MATCH('O5 Details by Class &amp; Accounts'!AZ$18, 'E2 Allocators'!$B$15:$W$15, 0),FALSE)*$E175)</f>
        <v>0</v>
      </c>
      <c r="BA175" s="1411">
        <f>IF(ISERROR(VLOOKUP(VLOOKUP($A175, 'E4 TB Allocation Details'!$A$18:$L$205, MATCH("Misc ID", 'E4 TB Allocation Details'!$A$18:$L$18, 0),FALSE), 'E2 Allocators'!$B$15:$W$361, MATCH('O5 Details by Class &amp; Accounts'!BA$18, 'E2 Allocators'!$B$15:$W$15, 0),FALSE)*$E175), 0, VLOOKUP(VLOOKUP($A175, 'E4 TB Allocation Details'!$A$18:$L$205, MATCH("Misc ID", 'E4 TB Allocation Details'!$A$18:$L$18, 0),FALSE), 'E2 Allocators'!$B$15:$W$361, MATCH('O5 Details by Class &amp; Accounts'!BA$18, 'E2 Allocators'!$B$15:$W$15, 0),FALSE)*$E175)</f>
        <v>0</v>
      </c>
      <c r="BB175" s="1411">
        <f>IF(ISERROR(VLOOKUP(VLOOKUP($A175, 'E4 TB Allocation Details'!$A$18:$L$205, MATCH("Misc ID", 'E4 TB Allocation Details'!$A$18:$L$18, 0),FALSE), 'E2 Allocators'!$B$15:$W$361, MATCH('O5 Details by Class &amp; Accounts'!BB$18, 'E2 Allocators'!$B$15:$W$15, 0),FALSE)*$E175), 0, VLOOKUP(VLOOKUP($A175, 'E4 TB Allocation Details'!$A$18:$L$205, MATCH("Misc ID", 'E4 TB Allocation Details'!$A$18:$L$18, 0),FALSE), 'E2 Allocators'!$B$15:$W$361, MATCH('O5 Details by Class &amp; Accounts'!BB$18, 'E2 Allocators'!$B$15:$W$15, 0),FALSE)*$E175)</f>
        <v>0</v>
      </c>
      <c r="BC175" s="1411">
        <f>IF(ISERROR(VLOOKUP(VLOOKUP($A175, 'E4 TB Allocation Details'!$A$18:$L$205, MATCH("Misc ID", 'E4 TB Allocation Details'!$A$18:$L$18, 0),FALSE), 'E2 Allocators'!$B$15:$W$361, MATCH('O5 Details by Class &amp; Accounts'!BC$18, 'E2 Allocators'!$B$15:$W$15, 0),FALSE)*$E175), 0, VLOOKUP(VLOOKUP($A175, 'E4 TB Allocation Details'!$A$18:$L$205, MATCH("Misc ID", 'E4 TB Allocation Details'!$A$18:$L$18, 0),FALSE), 'E2 Allocators'!$B$15:$W$361, MATCH('O5 Details by Class &amp; Accounts'!BC$18, 'E2 Allocators'!$B$15:$W$15, 0),FALSE)*$E175)</f>
        <v>0</v>
      </c>
      <c r="BD175" s="1411">
        <f>IF(ISERROR(VLOOKUP(VLOOKUP($A175, 'E4 TB Allocation Details'!$A$18:$L$205, MATCH("Misc ID", 'E4 TB Allocation Details'!$A$18:$L$18, 0),FALSE), 'E2 Allocators'!$B$15:$W$361, MATCH('O5 Details by Class &amp; Accounts'!BD$18, 'E2 Allocators'!$B$15:$W$15, 0),FALSE)*$E175), 0, VLOOKUP(VLOOKUP($A175, 'E4 TB Allocation Details'!$A$18:$L$205, MATCH("Misc ID", 'E4 TB Allocation Details'!$A$18:$L$18, 0),FALSE), 'E2 Allocators'!$B$15:$W$361, MATCH('O5 Details by Class &amp; Accounts'!BD$18, 'E2 Allocators'!$B$15:$W$15, 0),FALSE)*$E175)</f>
        <v>0</v>
      </c>
      <c r="BE175" s="1411">
        <f>IF(ISERROR(VLOOKUP(VLOOKUP($A175, 'E4 TB Allocation Details'!$A$18:$L$205, MATCH("Misc ID", 'E4 TB Allocation Details'!$A$18:$L$18, 0),FALSE), 'E2 Allocators'!$B$15:$W$361, MATCH('O5 Details by Class &amp; Accounts'!BE$18, 'E2 Allocators'!$B$15:$W$15, 0),FALSE)*$E175), 0, VLOOKUP(VLOOKUP($A175, 'E4 TB Allocation Details'!$A$18:$L$205, MATCH("Misc ID", 'E4 TB Allocation Details'!$A$18:$L$18, 0),FALSE), 'E2 Allocators'!$B$15:$W$361, MATCH('O5 Details by Class &amp; Accounts'!BE$18, 'E2 Allocators'!$B$15:$W$15, 0),FALSE)*$E175)</f>
        <v>0</v>
      </c>
      <c r="BF175" s="1411">
        <f>IF(ISERROR(VLOOKUP(VLOOKUP($A175, 'E4 TB Allocation Details'!$A$18:$L$205, MATCH("Misc ID", 'E4 TB Allocation Details'!$A$18:$L$18, 0),FALSE), 'E2 Allocators'!$B$15:$W$361, MATCH('O5 Details by Class &amp; Accounts'!BF$18, 'E2 Allocators'!$B$15:$W$15, 0),FALSE)*$E175), 0, VLOOKUP(VLOOKUP($A175, 'E4 TB Allocation Details'!$A$18:$L$205, MATCH("Misc ID", 'E4 TB Allocation Details'!$A$18:$L$18, 0),FALSE), 'E2 Allocators'!$B$15:$W$361, MATCH('O5 Details by Class &amp; Accounts'!BF$18, 'E2 Allocators'!$B$15:$W$15, 0),FALSE)*$E175)</f>
        <v>0</v>
      </c>
      <c r="BG175" s="1411">
        <f>IF(ISERROR(VLOOKUP(VLOOKUP($A175, 'E4 TB Allocation Details'!$A$18:$L$205, MATCH("Misc ID", 'E4 TB Allocation Details'!$A$18:$L$18, 0),FALSE), 'E2 Allocators'!$B$15:$W$361, MATCH('O5 Details by Class &amp; Accounts'!BG$18, 'E2 Allocators'!$B$15:$W$15, 0),FALSE)*$E175), 0, VLOOKUP(VLOOKUP($A175, 'E4 TB Allocation Details'!$A$18:$L$205, MATCH("Misc ID", 'E4 TB Allocation Details'!$A$18:$L$18, 0),FALSE), 'E2 Allocators'!$B$15:$W$361, MATCH('O5 Details by Class &amp; Accounts'!BG$18, 'E2 Allocators'!$B$15:$W$15, 0),FALSE)*$E175)</f>
        <v>0</v>
      </c>
      <c r="BH175" s="1411">
        <f>IF(ISERROR(VLOOKUP(VLOOKUP($A175, 'E4 TB Allocation Details'!$A$18:$L$205, MATCH("Misc ID", 'E4 TB Allocation Details'!$A$18:$L$18, 0),FALSE), 'E2 Allocators'!$B$15:$W$361, MATCH('O5 Details by Class &amp; Accounts'!BH$18, 'E2 Allocators'!$B$15:$W$15, 0),FALSE)*$E175), 0, VLOOKUP(VLOOKUP($A175, 'E4 TB Allocation Details'!$A$18:$L$205, MATCH("Misc ID", 'E4 TB Allocation Details'!$A$18:$L$18, 0),FALSE), 'E2 Allocators'!$B$15:$W$361, MATCH('O5 Details by Class &amp; Accounts'!BH$18, 'E2 Allocators'!$B$15:$W$15, 0),FALSE)*$E175)</f>
        <v>0</v>
      </c>
      <c r="BI175" s="1411">
        <f>IF(ISERROR(VLOOKUP(VLOOKUP($A175, 'E4 TB Allocation Details'!$A$18:$L$205, MATCH("Misc ID", 'E4 TB Allocation Details'!$A$18:$L$18, 0),FALSE), 'E2 Allocators'!$B$15:$W$361, MATCH('O5 Details by Class &amp; Accounts'!BI$18, 'E2 Allocators'!$B$15:$W$15, 0),FALSE)*$E175), 0, VLOOKUP(VLOOKUP($A175, 'E4 TB Allocation Details'!$A$18:$L$205, MATCH("Misc ID", 'E4 TB Allocation Details'!$A$18:$L$18, 0),FALSE), 'E2 Allocators'!$B$15:$W$361, MATCH('O5 Details by Class &amp; Accounts'!BI$18, 'E2 Allocators'!$B$15:$W$15, 0),FALSE)*$E175)</f>
        <v>0</v>
      </c>
      <c r="BJ175" s="1411">
        <f>IF(ISERROR(VLOOKUP(VLOOKUP($A175, 'E4 TB Allocation Details'!$A$18:$L$205, MATCH("Misc ID", 'E4 TB Allocation Details'!$A$18:$L$18, 0),FALSE), 'E2 Allocators'!$B$15:$W$361, MATCH('O5 Details by Class &amp; Accounts'!BJ$18, 'E2 Allocators'!$B$15:$W$15, 0),FALSE)*$E175), 0, VLOOKUP(VLOOKUP($A175, 'E4 TB Allocation Details'!$A$18:$L$205, MATCH("Misc ID", 'E4 TB Allocation Details'!$A$18:$L$18, 0),FALSE), 'E2 Allocators'!$B$15:$W$361, MATCH('O5 Details by Class &amp; Accounts'!BJ$18, 'E2 Allocators'!$B$15:$W$15, 0),FALSE)*$E175)</f>
        <v>0</v>
      </c>
      <c r="BK175" s="1411">
        <f>IF(ISERROR(VLOOKUP(VLOOKUP($A175, 'E4 TB Allocation Details'!$A$18:$L$205, MATCH("Misc ID", 'E4 TB Allocation Details'!$A$18:$L$18, 0),FALSE), 'E2 Allocators'!$B$15:$W$361, MATCH('O5 Details by Class &amp; Accounts'!BK$18, 'E2 Allocators'!$B$15:$W$15, 0),FALSE)*$E175), 0, VLOOKUP(VLOOKUP($A175, 'E4 TB Allocation Details'!$A$18:$L$205, MATCH("Misc ID", 'E4 TB Allocation Details'!$A$18:$L$18, 0),FALSE), 'E2 Allocators'!$B$15:$W$361, MATCH('O5 Details by Class &amp; Accounts'!BK$18, 'E2 Allocators'!$B$15:$W$15, 0),FALSE)*$E175)</f>
        <v>0</v>
      </c>
      <c r="BL175" s="1411">
        <f>IF(ISERROR(VLOOKUP(VLOOKUP($A175, 'E4 TB Allocation Details'!$A$18:$L$205, MATCH("Misc ID", 'E4 TB Allocation Details'!$A$18:$L$18, 0),FALSE), 'E2 Allocators'!$B$15:$W$361, MATCH('O5 Details by Class &amp; Accounts'!BL$18, 'E2 Allocators'!$B$15:$W$15, 0),FALSE)*$E175), 0, VLOOKUP(VLOOKUP($A175, 'E4 TB Allocation Details'!$A$18:$L$205, MATCH("Misc ID", 'E4 TB Allocation Details'!$A$18:$L$18, 0),FALSE), 'E2 Allocators'!$B$15:$W$361, MATCH('O5 Details by Class &amp; Accounts'!BL$18, 'E2 Allocators'!$B$15:$W$15, 0),FALSE)*$E175)</f>
        <v>0</v>
      </c>
      <c r="BM175" s="1411">
        <f>IF(ISERROR(VLOOKUP(VLOOKUP($A175, 'E4 TB Allocation Details'!$A$18:$L$205, MATCH("Misc ID", 'E4 TB Allocation Details'!$A$18:$L$18, 0),FALSE), 'E2 Allocators'!$B$15:$W$361, MATCH('O5 Details by Class &amp; Accounts'!BM$18, 'E2 Allocators'!$B$15:$W$15, 0),FALSE)*$E175), 0, VLOOKUP(VLOOKUP($A175, 'E4 TB Allocation Details'!$A$18:$L$205, MATCH("Misc ID", 'E4 TB Allocation Details'!$A$18:$L$18, 0),FALSE), 'E2 Allocators'!$B$15:$W$361, MATCH('O5 Details by Class &amp; Accounts'!BM$18, 'E2 Allocators'!$B$15:$W$15, 0),FALSE)*$E175)</f>
        <v>0</v>
      </c>
      <c r="BN175" s="1411">
        <f>IF(ISERROR(VLOOKUP(VLOOKUP($A175, 'E4 TB Allocation Details'!$A$18:$L$205, MATCH("Misc ID", 'E4 TB Allocation Details'!$A$18:$L$18, 0),FALSE), 'E2 Allocators'!$B$15:$W$361, MATCH('O5 Details by Class &amp; Accounts'!BN$18, 'E2 Allocators'!$B$15:$W$15, 0),FALSE)*$E175), 0, VLOOKUP(VLOOKUP($A175, 'E4 TB Allocation Details'!$A$18:$L$205, MATCH("Misc ID", 'E4 TB Allocation Details'!$A$18:$L$18, 0),FALSE), 'E2 Allocators'!$B$15:$W$361, MATCH('O5 Details by Class &amp; Accounts'!BN$18, 'E2 Allocators'!$B$15:$W$15, 0),FALSE)*$E175)</f>
        <v>0</v>
      </c>
      <c r="BO175" s="1411">
        <f>IF(ISERROR(VLOOKUP(VLOOKUP($A175, 'E4 TB Allocation Details'!$A$18:$L$205, MATCH("Misc ID", 'E4 TB Allocation Details'!$A$18:$L$18, 0),FALSE), 'E2 Allocators'!$B$15:$W$361, MATCH('O5 Details by Class &amp; Accounts'!BO$18, 'E2 Allocators'!$B$15:$W$15, 0),FALSE)*$E175), 0, VLOOKUP(VLOOKUP($A175, 'E4 TB Allocation Details'!$A$18:$L$205, MATCH("Misc ID", 'E4 TB Allocation Details'!$A$18:$L$18, 0),FALSE), 'E2 Allocators'!$B$15:$W$361, MATCH('O5 Details by Class &amp; Accounts'!BO$18, 'E2 Allocators'!$B$15:$W$15, 0),FALSE)*$E175)</f>
        <v>0</v>
      </c>
      <c r="BP175" s="1411">
        <f>IF(ISERROR(VLOOKUP(VLOOKUP($A175, 'E4 TB Allocation Details'!$A$18:$L$205, MATCH("Misc ID", 'E4 TB Allocation Details'!$A$18:$L$18, 0),FALSE), 'E2 Allocators'!$B$15:$W$361, MATCH('O5 Details by Class &amp; Accounts'!BP$18, 'E2 Allocators'!$B$15:$W$15, 0),FALSE)*$E175), 0, VLOOKUP(VLOOKUP($A175, 'E4 TB Allocation Details'!$A$18:$L$205, MATCH("Misc ID", 'E4 TB Allocation Details'!$A$18:$L$18, 0),FALSE), 'E2 Allocators'!$B$15:$W$361, MATCH('O5 Details by Class &amp; Accounts'!BP$18, 'E2 Allocators'!$B$15:$W$15, 0),FALSE)*$E175)</f>
        <v>0</v>
      </c>
      <c r="BQ175" s="1411">
        <f>IF(ISERROR(VLOOKUP(VLOOKUP($A175, 'E4 TB Allocation Details'!$A$18:$L$205, MATCH("Misc ID", 'E4 TB Allocation Details'!$A$18:$L$18, 0),FALSE), 'E2 Allocators'!$B$15:$W$361, MATCH('O5 Details by Class &amp; Accounts'!BQ$18, 'E2 Allocators'!$B$15:$W$15, 0),FALSE)*$E175), 0, VLOOKUP(VLOOKUP($A175, 'E4 TB Allocation Details'!$A$18:$L$205, MATCH("Misc ID", 'E4 TB Allocation Details'!$A$18:$L$18, 0),FALSE), 'E2 Allocators'!$B$15:$W$361, MATCH('O5 Details by Class &amp; Accounts'!BQ$18, 'E2 Allocators'!$B$15:$W$15, 0),FALSE)*$E175)</f>
        <v>0</v>
      </c>
      <c r="BR175" s="1411">
        <f>IF(ISERROR(VLOOKUP(VLOOKUP($A175, 'E4 TB Allocation Details'!$A$18:$L$205, MATCH("Misc ID", 'E4 TB Allocation Details'!$A$18:$L$18, 0),FALSE), 'E2 Allocators'!$B$15:$W$361, MATCH('O5 Details by Class &amp; Accounts'!BR$18, 'E2 Allocators'!$B$15:$W$15, 0),FALSE)*$E175), 0, VLOOKUP(VLOOKUP($A175, 'E4 TB Allocation Details'!$A$18:$L$205, MATCH("Misc ID", 'E4 TB Allocation Details'!$A$18:$L$18, 0),FALSE), 'E2 Allocators'!$B$15:$W$361, MATCH('O5 Details by Class &amp; Accounts'!BR$18, 'E2 Allocators'!$B$15:$W$15, 0),FALSE)*$E175)</f>
        <v>0</v>
      </c>
      <c r="BS175" s="1411">
        <f t="shared" si="41"/>
        <v>0</v>
      </c>
      <c r="BT175" s="1411">
        <f>IF(ISERROR(VLOOKUP(VLOOKUP($A175, 'E4 TB Allocation Details'!$A$18:$L$205, MATCH("A &amp; G ID", 'E4 TB Allocation Details'!$A$18:$L$18, 0),FALSE), 'E2 Allocators'!$B$15:$W$361, MATCH('O5 Details by Class &amp; Accounts'!BT$18, 'E2 Allocators'!$B$15:$W$15, 0),FALSE)*$E175), 0, VLOOKUP(VLOOKUP($A175, 'E4 TB Allocation Details'!$A$18:$L$205, MATCH("A &amp; G ID", 'E4 TB Allocation Details'!$A$18:$L$18, 0),FALSE), 'E2 Allocators'!$B$15:$W$361, MATCH('O5 Details by Class &amp; Accounts'!BT$18, 'E2 Allocators'!$B$15:$W$15, 0),FALSE)*$E175)</f>
        <v>191549.13275429583</v>
      </c>
      <c r="BU175" s="1411">
        <f>IF(ISERROR(VLOOKUP(VLOOKUP($A175, 'E4 TB Allocation Details'!$A$18:$L$205, MATCH("A &amp; G ID", 'E4 TB Allocation Details'!$A$18:$L$18, 0),FALSE), 'E2 Allocators'!$B$15:$W$361, MATCH('O5 Details by Class &amp; Accounts'!BU$18, 'E2 Allocators'!$B$15:$W$15, 0),FALSE)*$E175), 0, VLOOKUP(VLOOKUP($A175, 'E4 TB Allocation Details'!$A$18:$L$205, MATCH("A &amp; G ID", 'E4 TB Allocation Details'!$A$18:$L$18, 0),FALSE), 'E2 Allocators'!$B$15:$W$361, MATCH('O5 Details by Class &amp; Accounts'!BU$18, 'E2 Allocators'!$B$15:$W$15, 0),FALSE)*$E175)</f>
        <v>53896.246703039054</v>
      </c>
      <c r="BV175" s="1411">
        <f>IF(ISERROR(VLOOKUP(VLOOKUP($A175, 'E4 TB Allocation Details'!$A$18:$L$205, MATCH("A &amp; G ID", 'E4 TB Allocation Details'!$A$18:$L$18, 0),FALSE), 'E2 Allocators'!$B$15:$W$361, MATCH('O5 Details by Class &amp; Accounts'!BV$18, 'E2 Allocators'!$B$15:$W$15, 0),FALSE)*$E175), 0, VLOOKUP(VLOOKUP($A175, 'E4 TB Allocation Details'!$A$18:$L$205, MATCH("A &amp; G ID", 'E4 TB Allocation Details'!$A$18:$L$18, 0),FALSE), 'E2 Allocators'!$B$15:$W$361, MATCH('O5 Details by Class &amp; Accounts'!BV$18, 'E2 Allocators'!$B$15:$W$15, 0),FALSE)*$E175)</f>
        <v>58261.456562092404</v>
      </c>
      <c r="BW175" s="1411">
        <f>IF(ISERROR(VLOOKUP(VLOOKUP($A175, 'E4 TB Allocation Details'!$A$18:$L$205, MATCH("A &amp; G ID", 'E4 TB Allocation Details'!$A$18:$L$18, 0),FALSE), 'E2 Allocators'!$B$15:$W$361, MATCH('O5 Details by Class &amp; Accounts'!BW$18, 'E2 Allocators'!$B$15:$W$15, 0),FALSE)*$E175), 0, VLOOKUP(VLOOKUP($A175, 'E4 TB Allocation Details'!$A$18:$L$205, MATCH("A &amp; G ID", 'E4 TB Allocation Details'!$A$18:$L$18, 0),FALSE), 'E2 Allocators'!$B$15:$W$361, MATCH('O5 Details by Class &amp; Accounts'!BW$18, 'E2 Allocators'!$B$15:$W$15, 0),FALSE)*$E175)</f>
        <v>0</v>
      </c>
      <c r="BX175" s="1411">
        <f>IF(ISERROR(VLOOKUP(VLOOKUP($A175, 'E4 TB Allocation Details'!$A$18:$L$205, MATCH("A &amp; G ID", 'E4 TB Allocation Details'!$A$18:$L$18, 0),FALSE), 'E2 Allocators'!$B$15:$W$361, MATCH('O5 Details by Class &amp; Accounts'!BX$18, 'E2 Allocators'!$B$15:$W$15, 0),FALSE)*$E175), 0, VLOOKUP(VLOOKUP($A175, 'E4 TB Allocation Details'!$A$18:$L$205, MATCH("A &amp; G ID", 'E4 TB Allocation Details'!$A$18:$L$18, 0),FALSE), 'E2 Allocators'!$B$15:$W$361, MATCH('O5 Details by Class &amp; Accounts'!BX$18, 'E2 Allocators'!$B$15:$W$15, 0),FALSE)*$E175)</f>
        <v>0</v>
      </c>
      <c r="BY175" s="1411">
        <f>IF(ISERROR(VLOOKUP(VLOOKUP($A175, 'E4 TB Allocation Details'!$A$18:$L$205, MATCH("A &amp; G ID", 'E4 TB Allocation Details'!$A$18:$L$18, 0),FALSE), 'E2 Allocators'!$B$15:$W$361, MATCH('O5 Details by Class &amp; Accounts'!BY$18, 'E2 Allocators'!$B$15:$W$15, 0),FALSE)*$E175), 0, VLOOKUP(VLOOKUP($A175, 'E4 TB Allocation Details'!$A$18:$L$205, MATCH("A &amp; G ID", 'E4 TB Allocation Details'!$A$18:$L$18, 0),FALSE), 'E2 Allocators'!$B$15:$W$361, MATCH('O5 Details by Class &amp; Accounts'!BY$18, 'E2 Allocators'!$B$15:$W$15, 0),FALSE)*$E175)</f>
        <v>0</v>
      </c>
      <c r="BZ175" s="1411">
        <f>IF(ISERROR(VLOOKUP(VLOOKUP($A175, 'E4 TB Allocation Details'!$A$18:$L$205, MATCH("A &amp; G ID", 'E4 TB Allocation Details'!$A$18:$L$18, 0),FALSE), 'E2 Allocators'!$B$15:$W$361, MATCH('O5 Details by Class &amp; Accounts'!BZ$18, 'E2 Allocators'!$B$15:$W$15, 0),FALSE)*$E175), 0, VLOOKUP(VLOOKUP($A175, 'E4 TB Allocation Details'!$A$18:$L$205, MATCH("A &amp; G ID", 'E4 TB Allocation Details'!$A$18:$L$18, 0),FALSE), 'E2 Allocators'!$B$15:$W$361, MATCH('O5 Details by Class &amp; Accounts'!BZ$18, 'E2 Allocators'!$B$15:$W$15, 0),FALSE)*$E175)</f>
        <v>13671.492190689727</v>
      </c>
      <c r="CA175" s="1411">
        <f>IF(ISERROR(VLOOKUP(VLOOKUP($A175, 'E4 TB Allocation Details'!$A$18:$L$205, MATCH("A &amp; G ID", 'E4 TB Allocation Details'!$A$18:$L$18, 0),FALSE), 'E2 Allocators'!$B$15:$W$361, MATCH('O5 Details by Class &amp; Accounts'!CA$18, 'E2 Allocators'!$B$15:$W$15, 0),FALSE)*$E175), 0, VLOOKUP(VLOOKUP($A175, 'E4 TB Allocation Details'!$A$18:$L$205, MATCH("A &amp; G ID", 'E4 TB Allocation Details'!$A$18:$L$18, 0),FALSE), 'E2 Allocators'!$B$15:$W$361, MATCH('O5 Details by Class &amp; Accounts'!CA$18, 'E2 Allocators'!$B$15:$W$15, 0),FALSE)*$E175)</f>
        <v>862.45682664894377</v>
      </c>
      <c r="CB175" s="1411">
        <f>IF(ISERROR(VLOOKUP(VLOOKUP($A175, 'E4 TB Allocation Details'!$A$18:$L$205, MATCH("A &amp; G ID", 'E4 TB Allocation Details'!$A$18:$L$18, 0),FALSE), 'E2 Allocators'!$B$15:$W$361, MATCH('O5 Details by Class &amp; Accounts'!CB$18, 'E2 Allocators'!$B$15:$W$15, 0),FALSE)*$E175), 0, VLOOKUP(VLOOKUP($A175, 'E4 TB Allocation Details'!$A$18:$L$205, MATCH("A &amp; G ID", 'E4 TB Allocation Details'!$A$18:$L$18, 0),FALSE), 'E2 Allocators'!$B$15:$W$361, MATCH('O5 Details by Class &amp; Accounts'!CB$18, 'E2 Allocators'!$B$15:$W$15, 0),FALSE)*$E175)</f>
        <v>759.21496323404108</v>
      </c>
      <c r="CC175" s="1411">
        <f>IF(ISERROR(VLOOKUP(VLOOKUP($A175, 'E4 TB Allocation Details'!$A$18:$L$205, MATCH("A &amp; G ID", 'E4 TB Allocation Details'!$A$18:$L$18, 0),FALSE), 'E2 Allocators'!$B$15:$W$361, MATCH('O5 Details by Class &amp; Accounts'!CC$18, 'E2 Allocators'!$B$15:$W$15, 0),FALSE)*$E175), 0, VLOOKUP(VLOOKUP($A175, 'E4 TB Allocation Details'!$A$18:$L$205, MATCH("A &amp; G ID", 'E4 TB Allocation Details'!$A$18:$L$18, 0),FALSE), 'E2 Allocators'!$B$15:$W$361, MATCH('O5 Details by Class &amp; Accounts'!CC$18, 'E2 Allocators'!$B$15:$W$15, 0),FALSE)*$E175)</f>
        <v>0</v>
      </c>
      <c r="CD175" s="1411">
        <f>IF(ISERROR(VLOOKUP(VLOOKUP($A175, 'E4 TB Allocation Details'!$A$18:$L$205, MATCH("A &amp; G ID", 'E4 TB Allocation Details'!$A$18:$L$18, 0),FALSE), 'E2 Allocators'!$B$15:$W$361, MATCH('O5 Details by Class &amp; Accounts'!CD$18, 'E2 Allocators'!$B$15:$W$15, 0),FALSE)*$E175), 0, VLOOKUP(VLOOKUP($A175, 'E4 TB Allocation Details'!$A$18:$L$205, MATCH("A &amp; G ID", 'E4 TB Allocation Details'!$A$18:$L$18, 0),FALSE), 'E2 Allocators'!$B$15:$W$361, MATCH('O5 Details by Class &amp; Accounts'!CD$18, 'E2 Allocators'!$B$15:$W$15, 0),FALSE)*$E175)</f>
        <v>0</v>
      </c>
      <c r="CE175" s="1411">
        <f>IF(ISERROR(VLOOKUP(VLOOKUP($A175, 'E4 TB Allocation Details'!$A$18:$L$205, MATCH("A &amp; G ID", 'E4 TB Allocation Details'!$A$18:$L$18, 0),FALSE), 'E2 Allocators'!$B$15:$W$361, MATCH('O5 Details by Class &amp; Accounts'!CE$18, 'E2 Allocators'!$B$15:$W$15, 0),FALSE)*$E175), 0, VLOOKUP(VLOOKUP($A175, 'E4 TB Allocation Details'!$A$18:$L$205, MATCH("A &amp; G ID", 'E4 TB Allocation Details'!$A$18:$L$18, 0),FALSE), 'E2 Allocators'!$B$15:$W$361, MATCH('O5 Details by Class &amp; Accounts'!CE$18, 'E2 Allocators'!$B$15:$W$15, 0),FALSE)*$E175)</f>
        <v>0</v>
      </c>
      <c r="CF175" s="1411">
        <f>IF(ISERROR(VLOOKUP(VLOOKUP($A175, 'E4 TB Allocation Details'!$A$18:$L$205, MATCH("A &amp; G ID", 'E4 TB Allocation Details'!$A$18:$L$18, 0),FALSE), 'E2 Allocators'!$B$15:$W$361, MATCH('O5 Details by Class &amp; Accounts'!CF$18, 'E2 Allocators'!$B$15:$W$15, 0),FALSE)*$E175), 0, VLOOKUP(VLOOKUP($A175, 'E4 TB Allocation Details'!$A$18:$L$205, MATCH("A &amp; G ID", 'E4 TB Allocation Details'!$A$18:$L$18, 0),FALSE), 'E2 Allocators'!$B$15:$W$361, MATCH('O5 Details by Class &amp; Accounts'!CF$18, 'E2 Allocators'!$B$15:$W$15, 0),FALSE)*$E175)</f>
        <v>0</v>
      </c>
      <c r="CG175" s="1411">
        <f>IF(ISERROR(VLOOKUP(VLOOKUP($A175, 'E4 TB Allocation Details'!$A$18:$L$205, MATCH("A &amp; G ID", 'E4 TB Allocation Details'!$A$18:$L$18, 0),FALSE), 'E2 Allocators'!$B$15:$W$361, MATCH('O5 Details by Class &amp; Accounts'!CG$18, 'E2 Allocators'!$B$15:$W$15, 0),FALSE)*$E175), 0, VLOOKUP(VLOOKUP($A175, 'E4 TB Allocation Details'!$A$18:$L$205, MATCH("A &amp; G ID", 'E4 TB Allocation Details'!$A$18:$L$18, 0),FALSE), 'E2 Allocators'!$B$15:$W$361, MATCH('O5 Details by Class &amp; Accounts'!CG$18, 'E2 Allocators'!$B$15:$W$15, 0),FALSE)*$E175)</f>
        <v>0</v>
      </c>
      <c r="CH175" s="1411">
        <f>IF(ISERROR(VLOOKUP(VLOOKUP($A175, 'E4 TB Allocation Details'!$A$18:$L$205, MATCH("A &amp; G ID", 'E4 TB Allocation Details'!$A$18:$L$18, 0),FALSE), 'E2 Allocators'!$B$15:$W$361, MATCH('O5 Details by Class &amp; Accounts'!CH$18, 'E2 Allocators'!$B$15:$W$15, 0),FALSE)*$E175), 0, VLOOKUP(VLOOKUP($A175, 'E4 TB Allocation Details'!$A$18:$L$205, MATCH("A &amp; G ID", 'E4 TB Allocation Details'!$A$18:$L$18, 0),FALSE), 'E2 Allocators'!$B$15:$W$361, MATCH('O5 Details by Class &amp; Accounts'!CH$18, 'E2 Allocators'!$B$15:$W$15, 0),FALSE)*$E175)</f>
        <v>0</v>
      </c>
      <c r="CI175" s="1411">
        <f>IF(ISERROR(VLOOKUP(VLOOKUP($A175, 'E4 TB Allocation Details'!$A$18:$L$205, MATCH("A &amp; G ID", 'E4 TB Allocation Details'!$A$18:$L$18, 0),FALSE), 'E2 Allocators'!$B$15:$W$361, MATCH('O5 Details by Class &amp; Accounts'!CI$18, 'E2 Allocators'!$B$15:$W$15, 0),FALSE)*$E175), 0, VLOOKUP(VLOOKUP($A175, 'E4 TB Allocation Details'!$A$18:$L$205, MATCH("A &amp; G ID", 'E4 TB Allocation Details'!$A$18:$L$18, 0),FALSE), 'E2 Allocators'!$B$15:$W$361, MATCH('O5 Details by Class &amp; Accounts'!CI$18, 'E2 Allocators'!$B$15:$W$15, 0),FALSE)*$E175)</f>
        <v>0</v>
      </c>
      <c r="CJ175" s="1411">
        <f>IF(ISERROR(VLOOKUP(VLOOKUP($A175, 'E4 TB Allocation Details'!$A$18:$L$205, MATCH("A &amp; G ID", 'E4 TB Allocation Details'!$A$18:$L$18, 0),FALSE), 'E2 Allocators'!$B$15:$W$361, MATCH('O5 Details by Class &amp; Accounts'!CJ$18, 'E2 Allocators'!$B$15:$W$15, 0),FALSE)*$E175), 0, VLOOKUP(VLOOKUP($A175, 'E4 TB Allocation Details'!$A$18:$L$205, MATCH("A &amp; G ID", 'E4 TB Allocation Details'!$A$18:$L$18, 0),FALSE), 'E2 Allocators'!$B$15:$W$361, MATCH('O5 Details by Class &amp; Accounts'!CJ$18, 'E2 Allocators'!$B$15:$W$15, 0),FALSE)*$E175)</f>
        <v>0</v>
      </c>
      <c r="CK175" s="1411">
        <f>IF(ISERROR(VLOOKUP(VLOOKUP($A175, 'E4 TB Allocation Details'!$A$18:$L$205, MATCH("A &amp; G ID", 'E4 TB Allocation Details'!$A$18:$L$18, 0),FALSE), 'E2 Allocators'!$B$15:$W$361, MATCH('O5 Details by Class &amp; Accounts'!CK$18, 'E2 Allocators'!$B$15:$W$15, 0),FALSE)*$E175), 0, VLOOKUP(VLOOKUP($A175, 'E4 TB Allocation Details'!$A$18:$L$205, MATCH("A &amp; G ID", 'E4 TB Allocation Details'!$A$18:$L$18, 0),FALSE), 'E2 Allocators'!$B$15:$W$361, MATCH('O5 Details by Class &amp; Accounts'!CK$18, 'E2 Allocators'!$B$15:$W$15, 0),FALSE)*$E175)</f>
        <v>0</v>
      </c>
      <c r="CL175" s="1411">
        <f>IF(ISERROR(VLOOKUP(VLOOKUP($A175, 'E4 TB Allocation Details'!$A$18:$L$205, MATCH("A &amp; G ID", 'E4 TB Allocation Details'!$A$18:$L$18, 0),FALSE), 'E2 Allocators'!$B$15:$W$361, MATCH('O5 Details by Class &amp; Accounts'!CL$18, 'E2 Allocators'!$B$15:$W$15, 0),FALSE)*$E175), 0, VLOOKUP(VLOOKUP($A175, 'E4 TB Allocation Details'!$A$18:$L$205, MATCH("A &amp; G ID", 'E4 TB Allocation Details'!$A$18:$L$18, 0),FALSE), 'E2 Allocators'!$B$15:$W$361, MATCH('O5 Details by Class &amp; Accounts'!CL$18, 'E2 Allocators'!$B$15:$W$15, 0),FALSE)*$E175)</f>
        <v>0</v>
      </c>
      <c r="CM175" s="1411">
        <f>IF(ISERROR(VLOOKUP(VLOOKUP($A175, 'E4 TB Allocation Details'!$A$18:$L$205, MATCH("A &amp; G ID", 'E4 TB Allocation Details'!$A$18:$L$18, 0),FALSE), 'E2 Allocators'!$B$15:$W$361, MATCH('O5 Details by Class &amp; Accounts'!CM$18, 'E2 Allocators'!$B$15:$W$15, 0),FALSE)*$E175), 0, VLOOKUP(VLOOKUP($A175, 'E4 TB Allocation Details'!$A$18:$L$205, MATCH("A &amp; G ID", 'E4 TB Allocation Details'!$A$18:$L$18, 0),FALSE), 'E2 Allocators'!$B$15:$W$361, MATCH('O5 Details by Class &amp; Accounts'!CM$18, 'E2 Allocators'!$B$15:$W$15, 0),FALSE)*$E175)</f>
        <v>0</v>
      </c>
      <c r="CN175" s="1411">
        <f t="shared" si="42"/>
        <v>319000</v>
      </c>
      <c r="CO175" s="1791">
        <f t="shared" si="43"/>
        <v>0</v>
      </c>
      <c r="CQ175" s="2086" t="s">
        <v>288</v>
      </c>
    </row>
    <row r="176" spans="1:95" s="80" customFormat="1" ht="12.75">
      <c r="A176" s="1169">
        <v>5610</v>
      </c>
      <c r="B176" s="451" t="s">
        <v>937</v>
      </c>
      <c r="C176" s="1788">
        <f>IF(ISERROR(VLOOKUP($A176,'I3 TB Data'!$A$23:$H$458,MATCH('O5 Details by Class &amp; Accounts'!$C$18, 'I3 TB Data'!$A$23:$H$23,0),0)), 0, VLOOKUP($A176,'I3 TB Data'!$A$23:$H$458,MATCH('O5 Details by Class &amp; Accounts'!$C$18,'I3 TB Data'!$A$23:$H$23,0),0))</f>
        <v>403000</v>
      </c>
      <c r="D176" s="1789"/>
      <c r="E176" s="1788">
        <f t="shared" si="37"/>
        <v>403000</v>
      </c>
      <c r="F176" s="1790"/>
      <c r="G176" s="1790"/>
      <c r="H176" s="1411">
        <f t="shared" si="39"/>
        <v>0</v>
      </c>
      <c r="I176" s="1411">
        <f>IF(ISERROR(VLOOKUP(VLOOKUP($A176, 'E4 TB Allocation Details'!$A$18:$L$205, MATCH("Demand ID", 'E4 TB Allocation Details'!$A$18:$L$18, 0),FALSE), 'E2 Allocators'!$B$15:$W$361, MATCH('O5 Details by Class &amp; Accounts'!I$18, 'E2 Allocators'!$B$15:$W$15, 0),FALSE)*$F176), 0, VLOOKUP(VLOOKUP($A176, 'E4 TB Allocation Details'!$A$18:$L$205, MATCH("Demand ID", 'E4 TB Allocation Details'!$A$18:$L$18, 0),FALSE), 'E2 Allocators'!$B$15:$W$361, MATCH('O5 Details by Class &amp; Accounts'!I$18, 'E2 Allocators'!$B$15:$W$15, 0),FALSE)*$F176)</f>
        <v>0</v>
      </c>
      <c r="J176" s="1411">
        <f>IF(ISERROR(VLOOKUP(VLOOKUP($A176, 'E4 TB Allocation Details'!$A$18:$L$205, MATCH("Demand ID", 'E4 TB Allocation Details'!$A$18:$L$18, 0),FALSE), 'E2 Allocators'!$B$15:$W$361, MATCH('O5 Details by Class &amp; Accounts'!J$18, 'E2 Allocators'!$B$15:$W$15, 0),FALSE)*$F176), 0, VLOOKUP(VLOOKUP($A176, 'E4 TB Allocation Details'!$A$18:$L$205, MATCH("Demand ID", 'E4 TB Allocation Details'!$A$18:$L$18, 0),FALSE), 'E2 Allocators'!$B$15:$W$361, MATCH('O5 Details by Class &amp; Accounts'!J$18, 'E2 Allocators'!$B$15:$W$15, 0),FALSE)*$F176)</f>
        <v>0</v>
      </c>
      <c r="K176" s="1411">
        <f>IF(ISERROR(VLOOKUP(VLOOKUP($A176, 'E4 TB Allocation Details'!$A$18:$L$205, MATCH("Demand ID", 'E4 TB Allocation Details'!$A$18:$L$18, 0),FALSE), 'E2 Allocators'!$B$15:$W$361, MATCH('O5 Details by Class &amp; Accounts'!K$18, 'E2 Allocators'!$B$15:$W$15, 0),FALSE)*$F176), 0, VLOOKUP(VLOOKUP($A176, 'E4 TB Allocation Details'!$A$18:$L$205, MATCH("Demand ID", 'E4 TB Allocation Details'!$A$18:$L$18, 0),FALSE), 'E2 Allocators'!$B$15:$W$361, MATCH('O5 Details by Class &amp; Accounts'!K$18, 'E2 Allocators'!$B$15:$W$15, 0),FALSE)*$F176)</f>
        <v>0</v>
      </c>
      <c r="L176" s="1411">
        <f>IF(ISERROR(VLOOKUP(VLOOKUP($A176, 'E4 TB Allocation Details'!$A$18:$L$205, MATCH("Demand ID", 'E4 TB Allocation Details'!$A$18:$L$18, 0),FALSE), 'E2 Allocators'!$B$15:$W$361, MATCH('O5 Details by Class &amp; Accounts'!L$18, 'E2 Allocators'!$B$15:$W$15, 0),FALSE)*$F176), 0, VLOOKUP(VLOOKUP($A176, 'E4 TB Allocation Details'!$A$18:$L$205, MATCH("Demand ID", 'E4 TB Allocation Details'!$A$18:$L$18, 0),FALSE), 'E2 Allocators'!$B$15:$W$361, MATCH('O5 Details by Class &amp; Accounts'!L$18, 'E2 Allocators'!$B$15:$W$15, 0),FALSE)*$F176)</f>
        <v>0</v>
      </c>
      <c r="M176" s="1411">
        <f>IF(ISERROR(VLOOKUP(VLOOKUP($A176, 'E4 TB Allocation Details'!$A$18:$L$205, MATCH("Demand ID", 'E4 TB Allocation Details'!$A$18:$L$18, 0),FALSE), 'E2 Allocators'!$B$15:$W$361, MATCH('O5 Details by Class &amp; Accounts'!M$18, 'E2 Allocators'!$B$15:$W$15, 0),FALSE)*$F176), 0, VLOOKUP(VLOOKUP($A176, 'E4 TB Allocation Details'!$A$18:$L$205, MATCH("Demand ID", 'E4 TB Allocation Details'!$A$18:$L$18, 0),FALSE), 'E2 Allocators'!$B$15:$W$361, MATCH('O5 Details by Class &amp; Accounts'!M$18, 'E2 Allocators'!$B$15:$W$15, 0),FALSE)*$F176)</f>
        <v>0</v>
      </c>
      <c r="N176" s="1411">
        <f>IF(ISERROR(VLOOKUP(VLOOKUP($A176, 'E4 TB Allocation Details'!$A$18:$L$205, MATCH("Demand ID", 'E4 TB Allocation Details'!$A$18:$L$18, 0),FALSE), 'E2 Allocators'!$B$15:$W$361, MATCH('O5 Details by Class &amp; Accounts'!N$18, 'E2 Allocators'!$B$15:$W$15, 0),FALSE)*$F176), 0, VLOOKUP(VLOOKUP($A176, 'E4 TB Allocation Details'!$A$18:$L$205, MATCH("Demand ID", 'E4 TB Allocation Details'!$A$18:$L$18, 0),FALSE), 'E2 Allocators'!$B$15:$W$361, MATCH('O5 Details by Class &amp; Accounts'!N$18, 'E2 Allocators'!$B$15:$W$15, 0),FALSE)*$F176)</f>
        <v>0</v>
      </c>
      <c r="O176" s="1411">
        <f>IF(ISERROR(VLOOKUP(VLOOKUP($A176, 'E4 TB Allocation Details'!$A$18:$L$205, MATCH("Demand ID", 'E4 TB Allocation Details'!$A$18:$L$18, 0),FALSE), 'E2 Allocators'!$B$15:$W$361, MATCH('O5 Details by Class &amp; Accounts'!O$18, 'E2 Allocators'!$B$15:$W$15, 0),FALSE)*$F176), 0, VLOOKUP(VLOOKUP($A176, 'E4 TB Allocation Details'!$A$18:$L$205, MATCH("Demand ID", 'E4 TB Allocation Details'!$A$18:$L$18, 0),FALSE), 'E2 Allocators'!$B$15:$W$361, MATCH('O5 Details by Class &amp; Accounts'!O$18, 'E2 Allocators'!$B$15:$W$15, 0),FALSE)*$F176)</f>
        <v>0</v>
      </c>
      <c r="P176" s="1411">
        <f>IF(ISERROR(VLOOKUP(VLOOKUP($A176, 'E4 TB Allocation Details'!$A$18:$L$205, MATCH("Demand ID", 'E4 TB Allocation Details'!$A$18:$L$18, 0),FALSE), 'E2 Allocators'!$B$15:$W$361, MATCH('O5 Details by Class &amp; Accounts'!P$18, 'E2 Allocators'!$B$15:$W$15, 0),FALSE)*$F176), 0, VLOOKUP(VLOOKUP($A176, 'E4 TB Allocation Details'!$A$18:$L$205, MATCH("Demand ID", 'E4 TB Allocation Details'!$A$18:$L$18, 0),FALSE), 'E2 Allocators'!$B$15:$W$361, MATCH('O5 Details by Class &amp; Accounts'!P$18, 'E2 Allocators'!$B$15:$W$15, 0),FALSE)*$F176)</f>
        <v>0</v>
      </c>
      <c r="Q176" s="1411">
        <f>IF(ISERROR(VLOOKUP(VLOOKUP($A176, 'E4 TB Allocation Details'!$A$18:$L$205, MATCH("Demand ID", 'E4 TB Allocation Details'!$A$18:$L$18, 0),FALSE), 'E2 Allocators'!$B$15:$W$361, MATCH('O5 Details by Class &amp; Accounts'!Q$18, 'E2 Allocators'!$B$15:$W$15, 0),FALSE)*$F176), 0, VLOOKUP(VLOOKUP($A176, 'E4 TB Allocation Details'!$A$18:$L$205, MATCH("Demand ID", 'E4 TB Allocation Details'!$A$18:$L$18, 0),FALSE), 'E2 Allocators'!$B$15:$W$361, MATCH('O5 Details by Class &amp; Accounts'!Q$18, 'E2 Allocators'!$B$15:$W$15, 0),FALSE)*$F176)</f>
        <v>0</v>
      </c>
      <c r="R176" s="1411">
        <f>IF(ISERROR(VLOOKUP(VLOOKUP($A176, 'E4 TB Allocation Details'!$A$18:$L$205, MATCH("Demand ID", 'E4 TB Allocation Details'!$A$18:$L$18, 0),FALSE), 'E2 Allocators'!$B$15:$W$361, MATCH('O5 Details by Class &amp; Accounts'!R$18, 'E2 Allocators'!$B$15:$W$15, 0),FALSE)*$F176), 0, VLOOKUP(VLOOKUP($A176, 'E4 TB Allocation Details'!$A$18:$L$205, MATCH("Demand ID", 'E4 TB Allocation Details'!$A$18:$L$18, 0),FALSE), 'E2 Allocators'!$B$15:$W$361, MATCH('O5 Details by Class &amp; Accounts'!R$18, 'E2 Allocators'!$B$15:$W$15, 0),FALSE)*$F176)</f>
        <v>0</v>
      </c>
      <c r="S176" s="1411">
        <f>IF(ISERROR(VLOOKUP(VLOOKUP($A176, 'E4 TB Allocation Details'!$A$18:$L$205, MATCH("Demand ID", 'E4 TB Allocation Details'!$A$18:$L$18, 0),FALSE), 'E2 Allocators'!$B$15:$W$361, MATCH('O5 Details by Class &amp; Accounts'!S$18, 'E2 Allocators'!$B$15:$W$15, 0),FALSE)*$F176), 0, VLOOKUP(VLOOKUP($A176, 'E4 TB Allocation Details'!$A$18:$L$205, MATCH("Demand ID", 'E4 TB Allocation Details'!$A$18:$L$18, 0),FALSE), 'E2 Allocators'!$B$15:$W$361, MATCH('O5 Details by Class &amp; Accounts'!S$18, 'E2 Allocators'!$B$15:$W$15, 0),FALSE)*$F176)</f>
        <v>0</v>
      </c>
      <c r="T176" s="1411">
        <f>IF(ISERROR(VLOOKUP(VLOOKUP($A176, 'E4 TB Allocation Details'!$A$18:$L$205, MATCH("Demand ID", 'E4 TB Allocation Details'!$A$18:$L$18, 0),FALSE), 'E2 Allocators'!$B$15:$W$361, MATCH('O5 Details by Class &amp; Accounts'!T$18, 'E2 Allocators'!$B$15:$W$15, 0),FALSE)*$F176), 0, VLOOKUP(VLOOKUP($A176, 'E4 TB Allocation Details'!$A$18:$L$205, MATCH("Demand ID", 'E4 TB Allocation Details'!$A$18:$L$18, 0),FALSE), 'E2 Allocators'!$B$15:$W$361, MATCH('O5 Details by Class &amp; Accounts'!T$18, 'E2 Allocators'!$B$15:$W$15, 0),FALSE)*$F176)</f>
        <v>0</v>
      </c>
      <c r="U176" s="1411">
        <f>IF(ISERROR(VLOOKUP(VLOOKUP($A176, 'E4 TB Allocation Details'!$A$18:$L$205, MATCH("Demand ID", 'E4 TB Allocation Details'!$A$18:$L$18, 0),FALSE), 'E2 Allocators'!$B$15:$W$361, MATCH('O5 Details by Class &amp; Accounts'!U$18, 'E2 Allocators'!$B$15:$W$15, 0),FALSE)*$F176), 0, VLOOKUP(VLOOKUP($A176, 'E4 TB Allocation Details'!$A$18:$L$205, MATCH("Demand ID", 'E4 TB Allocation Details'!$A$18:$L$18, 0),FALSE), 'E2 Allocators'!$B$15:$W$361, MATCH('O5 Details by Class &amp; Accounts'!U$18, 'E2 Allocators'!$B$15:$W$15, 0),FALSE)*$F176)</f>
        <v>0</v>
      </c>
      <c r="V176" s="1411">
        <f>IF(ISERROR(VLOOKUP(VLOOKUP($A176, 'E4 TB Allocation Details'!$A$18:$L$205, MATCH("Demand ID", 'E4 TB Allocation Details'!$A$18:$L$18, 0),FALSE), 'E2 Allocators'!$B$15:$W$361, MATCH('O5 Details by Class &amp; Accounts'!V$18, 'E2 Allocators'!$B$15:$W$15, 0),FALSE)*$F176), 0, VLOOKUP(VLOOKUP($A176, 'E4 TB Allocation Details'!$A$18:$L$205, MATCH("Demand ID", 'E4 TB Allocation Details'!$A$18:$L$18, 0),FALSE), 'E2 Allocators'!$B$15:$W$361, MATCH('O5 Details by Class &amp; Accounts'!V$18, 'E2 Allocators'!$B$15:$W$15, 0),FALSE)*$F176)</f>
        <v>0</v>
      </c>
      <c r="W176" s="1411">
        <f>IF(ISERROR(VLOOKUP(VLOOKUP($A176, 'E4 TB Allocation Details'!$A$18:$L$205, MATCH("Demand ID", 'E4 TB Allocation Details'!$A$18:$L$18, 0),FALSE), 'E2 Allocators'!$B$15:$W$361, MATCH('O5 Details by Class &amp; Accounts'!W$18, 'E2 Allocators'!$B$15:$W$15, 0),FALSE)*$F176), 0, VLOOKUP(VLOOKUP($A176, 'E4 TB Allocation Details'!$A$18:$L$205, MATCH("Demand ID", 'E4 TB Allocation Details'!$A$18:$L$18, 0),FALSE), 'E2 Allocators'!$B$15:$W$361, MATCH('O5 Details by Class &amp; Accounts'!W$18, 'E2 Allocators'!$B$15:$W$15, 0),FALSE)*$F176)</f>
        <v>0</v>
      </c>
      <c r="X176" s="1411">
        <f>IF(ISERROR(VLOOKUP(VLOOKUP($A176, 'E4 TB Allocation Details'!$A$18:$L$205, MATCH("Demand ID", 'E4 TB Allocation Details'!$A$18:$L$18, 0),FALSE), 'E2 Allocators'!$B$15:$W$361, MATCH('O5 Details by Class &amp; Accounts'!X$18, 'E2 Allocators'!$B$15:$W$15, 0),FALSE)*$F176), 0, VLOOKUP(VLOOKUP($A176, 'E4 TB Allocation Details'!$A$18:$L$205, MATCH("Demand ID", 'E4 TB Allocation Details'!$A$18:$L$18, 0),FALSE), 'E2 Allocators'!$B$15:$W$361, MATCH('O5 Details by Class &amp; Accounts'!X$18, 'E2 Allocators'!$B$15:$W$15, 0),FALSE)*$F176)</f>
        <v>0</v>
      </c>
      <c r="Y176" s="1411">
        <f>IF(ISERROR(VLOOKUP(VLOOKUP($A176, 'E4 TB Allocation Details'!$A$18:$L$205, MATCH("Demand ID", 'E4 TB Allocation Details'!$A$18:$L$18, 0),FALSE), 'E2 Allocators'!$B$15:$W$361, MATCH('O5 Details by Class &amp; Accounts'!Y$18, 'E2 Allocators'!$B$15:$W$15, 0),FALSE)*$F176), 0, VLOOKUP(VLOOKUP($A176, 'E4 TB Allocation Details'!$A$18:$L$205, MATCH("Demand ID", 'E4 TB Allocation Details'!$A$18:$L$18, 0),FALSE), 'E2 Allocators'!$B$15:$W$361, MATCH('O5 Details by Class &amp; Accounts'!Y$18, 'E2 Allocators'!$B$15:$W$15, 0),FALSE)*$F176)</f>
        <v>0</v>
      </c>
      <c r="Z176" s="1411">
        <f>IF(ISERROR(VLOOKUP(VLOOKUP($A176, 'E4 TB Allocation Details'!$A$18:$L$205, MATCH("Demand ID", 'E4 TB Allocation Details'!$A$18:$L$18, 0),FALSE), 'E2 Allocators'!$B$15:$W$361, MATCH('O5 Details by Class &amp; Accounts'!Z$18, 'E2 Allocators'!$B$15:$W$15, 0),FALSE)*$F176), 0, VLOOKUP(VLOOKUP($A176, 'E4 TB Allocation Details'!$A$18:$L$205, MATCH("Demand ID", 'E4 TB Allocation Details'!$A$18:$L$18, 0),FALSE), 'E2 Allocators'!$B$15:$W$361, MATCH('O5 Details by Class &amp; Accounts'!Z$18, 'E2 Allocators'!$B$15:$W$15, 0),FALSE)*$F176)</f>
        <v>0</v>
      </c>
      <c r="AA176" s="1411">
        <f>IF(ISERROR(VLOOKUP(VLOOKUP($A176, 'E4 TB Allocation Details'!$A$18:$L$205, MATCH("Demand ID", 'E4 TB Allocation Details'!$A$18:$L$18, 0),FALSE), 'E2 Allocators'!$B$15:$W$361, MATCH('O5 Details by Class &amp; Accounts'!AA$18, 'E2 Allocators'!$B$15:$W$15, 0),FALSE)*$F176), 0, VLOOKUP(VLOOKUP($A176, 'E4 TB Allocation Details'!$A$18:$L$205, MATCH("Demand ID", 'E4 TB Allocation Details'!$A$18:$L$18, 0),FALSE), 'E2 Allocators'!$B$15:$W$361, MATCH('O5 Details by Class &amp; Accounts'!AA$18, 'E2 Allocators'!$B$15:$W$15, 0),FALSE)*$F176)</f>
        <v>0</v>
      </c>
      <c r="AB176" s="1411">
        <f>IF(ISERROR(VLOOKUP(VLOOKUP($A176, 'E4 TB Allocation Details'!$A$18:$L$205, MATCH("Demand ID", 'E4 TB Allocation Details'!$A$18:$L$18, 0),FALSE), 'E2 Allocators'!$B$15:$W$361, MATCH('O5 Details by Class &amp; Accounts'!AB$18, 'E2 Allocators'!$B$15:$W$15, 0),FALSE)*$F176), 0, VLOOKUP(VLOOKUP($A176, 'E4 TB Allocation Details'!$A$18:$L$205, MATCH("Demand ID", 'E4 TB Allocation Details'!$A$18:$L$18, 0),FALSE), 'E2 Allocators'!$B$15:$W$361, MATCH('O5 Details by Class &amp; Accounts'!AB$18, 'E2 Allocators'!$B$15:$W$15, 0),FALSE)*$F176)</f>
        <v>0</v>
      </c>
      <c r="AC176" s="1411">
        <f t="shared" si="40"/>
        <v>0</v>
      </c>
      <c r="AD176" s="1411">
        <f>IF(ISERROR(VLOOKUP(VLOOKUP($A176, 'E4 TB Allocation Details'!$A$18:$L$205, MATCH("Customer ID", 'E4 TB Allocation Details'!$A$18:$L$18, 0),FALSE), 'E2 Allocators'!$B$15:$W$361, MATCH('O5 Details by Class &amp; Accounts'!AD$18, 'E2 Allocators'!$B$15:$W$15, 0),FALSE)*$G176), 0, VLOOKUP(VLOOKUP($A176, 'E4 TB Allocation Details'!$A$18:$L$205, MATCH("Customer ID", 'E4 TB Allocation Details'!$A$18:$L$18, 0),FALSE), 'E2 Allocators'!$B$15:$W$361, MATCH('O5 Details by Class &amp; Accounts'!AD$18, 'E2 Allocators'!$B$15:$W$15, 0),FALSE)*$G176)</f>
        <v>0</v>
      </c>
      <c r="AE176" s="1411">
        <f>IF(ISERROR(VLOOKUP(VLOOKUP($A176, 'E4 TB Allocation Details'!$A$18:$L$205, MATCH("Customer ID", 'E4 TB Allocation Details'!$A$18:$L$18, 0),FALSE), 'E2 Allocators'!$B$15:$W$361, MATCH('O5 Details by Class &amp; Accounts'!AE$18, 'E2 Allocators'!$B$15:$W$15, 0),FALSE)*$G176), 0, VLOOKUP(VLOOKUP($A176, 'E4 TB Allocation Details'!$A$18:$L$205, MATCH("Customer ID", 'E4 TB Allocation Details'!$A$18:$L$18, 0),FALSE), 'E2 Allocators'!$B$15:$W$361, MATCH('O5 Details by Class &amp; Accounts'!AE$18, 'E2 Allocators'!$B$15:$W$15, 0),FALSE)*$G176)</f>
        <v>0</v>
      </c>
      <c r="AF176" s="1411">
        <f>IF(ISERROR(VLOOKUP(VLOOKUP($A176, 'E4 TB Allocation Details'!$A$18:$L$205, MATCH("Customer ID", 'E4 TB Allocation Details'!$A$18:$L$18, 0),FALSE), 'E2 Allocators'!$B$15:$W$361, MATCH('O5 Details by Class &amp; Accounts'!AF$18, 'E2 Allocators'!$B$15:$W$15, 0),FALSE)*$G176), 0, VLOOKUP(VLOOKUP($A176, 'E4 TB Allocation Details'!$A$18:$L$205, MATCH("Customer ID", 'E4 TB Allocation Details'!$A$18:$L$18, 0),FALSE), 'E2 Allocators'!$B$15:$W$361, MATCH('O5 Details by Class &amp; Accounts'!AF$18, 'E2 Allocators'!$B$15:$W$15, 0),FALSE)*$G176)</f>
        <v>0</v>
      </c>
      <c r="AG176" s="1411">
        <f>IF(ISERROR(VLOOKUP(VLOOKUP($A176, 'E4 TB Allocation Details'!$A$18:$L$205, MATCH("Customer ID", 'E4 TB Allocation Details'!$A$18:$L$18, 0),FALSE), 'E2 Allocators'!$B$15:$W$361, MATCH('O5 Details by Class &amp; Accounts'!AG$18, 'E2 Allocators'!$B$15:$W$15, 0),FALSE)*$G176), 0, VLOOKUP(VLOOKUP($A176, 'E4 TB Allocation Details'!$A$18:$L$205, MATCH("Customer ID", 'E4 TB Allocation Details'!$A$18:$L$18, 0),FALSE), 'E2 Allocators'!$B$15:$W$361, MATCH('O5 Details by Class &amp; Accounts'!AG$18, 'E2 Allocators'!$B$15:$W$15, 0),FALSE)*$G176)</f>
        <v>0</v>
      </c>
      <c r="AH176" s="1411">
        <f>IF(ISERROR(VLOOKUP(VLOOKUP($A176, 'E4 TB Allocation Details'!$A$18:$L$205, MATCH("Customer ID", 'E4 TB Allocation Details'!$A$18:$L$18, 0),FALSE), 'E2 Allocators'!$B$15:$W$361, MATCH('O5 Details by Class &amp; Accounts'!AH$18, 'E2 Allocators'!$B$15:$W$15, 0),FALSE)*$G176), 0, VLOOKUP(VLOOKUP($A176, 'E4 TB Allocation Details'!$A$18:$L$205, MATCH("Customer ID", 'E4 TB Allocation Details'!$A$18:$L$18, 0),FALSE), 'E2 Allocators'!$B$15:$W$361, MATCH('O5 Details by Class &amp; Accounts'!AH$18, 'E2 Allocators'!$B$15:$W$15, 0),FALSE)*$G176)</f>
        <v>0</v>
      </c>
      <c r="AI176" s="1411">
        <f>IF(ISERROR(VLOOKUP(VLOOKUP($A176, 'E4 TB Allocation Details'!$A$18:$L$205, MATCH("Customer ID", 'E4 TB Allocation Details'!$A$18:$L$18, 0),FALSE), 'E2 Allocators'!$B$15:$W$361, MATCH('O5 Details by Class &amp; Accounts'!AI$18, 'E2 Allocators'!$B$15:$W$15, 0),FALSE)*$G176), 0, VLOOKUP(VLOOKUP($A176, 'E4 TB Allocation Details'!$A$18:$L$205, MATCH("Customer ID", 'E4 TB Allocation Details'!$A$18:$L$18, 0),FALSE), 'E2 Allocators'!$B$15:$W$361, MATCH('O5 Details by Class &amp; Accounts'!AI$18, 'E2 Allocators'!$B$15:$W$15, 0),FALSE)*$G176)</f>
        <v>0</v>
      </c>
      <c r="AJ176" s="1411">
        <f>IF(ISERROR(VLOOKUP(VLOOKUP($A176, 'E4 TB Allocation Details'!$A$18:$L$205, MATCH("Customer ID", 'E4 TB Allocation Details'!$A$18:$L$18, 0),FALSE), 'E2 Allocators'!$B$15:$W$361, MATCH('O5 Details by Class &amp; Accounts'!AJ$18, 'E2 Allocators'!$B$15:$W$15, 0),FALSE)*$G176), 0, VLOOKUP(VLOOKUP($A176, 'E4 TB Allocation Details'!$A$18:$L$205, MATCH("Customer ID", 'E4 TB Allocation Details'!$A$18:$L$18, 0),FALSE), 'E2 Allocators'!$B$15:$W$361, MATCH('O5 Details by Class &amp; Accounts'!AJ$18, 'E2 Allocators'!$B$15:$W$15, 0),FALSE)*$G176)</f>
        <v>0</v>
      </c>
      <c r="AK176" s="1411">
        <f>IF(ISERROR(VLOOKUP(VLOOKUP($A176, 'E4 TB Allocation Details'!$A$18:$L$205, MATCH("Customer ID", 'E4 TB Allocation Details'!$A$18:$L$18, 0),FALSE), 'E2 Allocators'!$B$15:$W$361, MATCH('O5 Details by Class &amp; Accounts'!AK$18, 'E2 Allocators'!$B$15:$W$15, 0),FALSE)*$G176), 0, VLOOKUP(VLOOKUP($A176, 'E4 TB Allocation Details'!$A$18:$L$205, MATCH("Customer ID", 'E4 TB Allocation Details'!$A$18:$L$18, 0),FALSE), 'E2 Allocators'!$B$15:$W$361, MATCH('O5 Details by Class &amp; Accounts'!AK$18, 'E2 Allocators'!$B$15:$W$15, 0),FALSE)*$G176)</f>
        <v>0</v>
      </c>
      <c r="AL176" s="1411">
        <f>IF(ISERROR(VLOOKUP(VLOOKUP($A176, 'E4 TB Allocation Details'!$A$18:$L$205, MATCH("Customer ID", 'E4 TB Allocation Details'!$A$18:$L$18, 0),FALSE), 'E2 Allocators'!$B$15:$W$361, MATCH('O5 Details by Class &amp; Accounts'!AL$18, 'E2 Allocators'!$B$15:$W$15, 0),FALSE)*$G176), 0, VLOOKUP(VLOOKUP($A176, 'E4 TB Allocation Details'!$A$18:$L$205, MATCH("Customer ID", 'E4 TB Allocation Details'!$A$18:$L$18, 0),FALSE), 'E2 Allocators'!$B$15:$W$361, MATCH('O5 Details by Class &amp; Accounts'!AL$18, 'E2 Allocators'!$B$15:$W$15, 0),FALSE)*$G176)</f>
        <v>0</v>
      </c>
      <c r="AM176" s="1411">
        <f>IF(ISERROR(VLOOKUP(VLOOKUP($A176, 'E4 TB Allocation Details'!$A$18:$L$205, MATCH("Customer ID", 'E4 TB Allocation Details'!$A$18:$L$18, 0),FALSE), 'E2 Allocators'!$B$15:$W$361, MATCH('O5 Details by Class &amp; Accounts'!AM$18, 'E2 Allocators'!$B$15:$W$15, 0),FALSE)*$G176), 0, VLOOKUP(VLOOKUP($A176, 'E4 TB Allocation Details'!$A$18:$L$205, MATCH("Customer ID", 'E4 TB Allocation Details'!$A$18:$L$18, 0),FALSE), 'E2 Allocators'!$B$15:$W$361, MATCH('O5 Details by Class &amp; Accounts'!AM$18, 'E2 Allocators'!$B$15:$W$15, 0),FALSE)*$G176)</f>
        <v>0</v>
      </c>
      <c r="AN176" s="1411">
        <f>IF(ISERROR(VLOOKUP(VLOOKUP($A176, 'E4 TB Allocation Details'!$A$18:$L$205, MATCH("Customer ID", 'E4 TB Allocation Details'!$A$18:$L$18, 0),FALSE), 'E2 Allocators'!$B$15:$W$361, MATCH('O5 Details by Class &amp; Accounts'!AN$18, 'E2 Allocators'!$B$15:$W$15, 0),FALSE)*$G176), 0, VLOOKUP(VLOOKUP($A176, 'E4 TB Allocation Details'!$A$18:$L$205, MATCH("Customer ID", 'E4 TB Allocation Details'!$A$18:$L$18, 0),FALSE), 'E2 Allocators'!$B$15:$W$361, MATCH('O5 Details by Class &amp; Accounts'!AN$18, 'E2 Allocators'!$B$15:$W$15, 0),FALSE)*$G176)</f>
        <v>0</v>
      </c>
      <c r="AO176" s="1411">
        <f>IF(ISERROR(VLOOKUP(VLOOKUP($A176, 'E4 TB Allocation Details'!$A$18:$L$205, MATCH("Customer ID", 'E4 TB Allocation Details'!$A$18:$L$18, 0),FALSE), 'E2 Allocators'!$B$15:$W$361, MATCH('O5 Details by Class &amp; Accounts'!AO$18, 'E2 Allocators'!$B$15:$W$15, 0),FALSE)*$G176), 0, VLOOKUP(VLOOKUP($A176, 'E4 TB Allocation Details'!$A$18:$L$205, MATCH("Customer ID", 'E4 TB Allocation Details'!$A$18:$L$18, 0),FALSE), 'E2 Allocators'!$B$15:$W$361, MATCH('O5 Details by Class &amp; Accounts'!AO$18, 'E2 Allocators'!$B$15:$W$15, 0),FALSE)*$G176)</f>
        <v>0</v>
      </c>
      <c r="AP176" s="1411">
        <f>IF(ISERROR(VLOOKUP(VLOOKUP($A176, 'E4 TB Allocation Details'!$A$18:$L$205, MATCH("Customer ID", 'E4 TB Allocation Details'!$A$18:$L$18, 0),FALSE), 'E2 Allocators'!$B$15:$W$361, MATCH('O5 Details by Class &amp; Accounts'!AP$18, 'E2 Allocators'!$B$15:$W$15, 0),FALSE)*$G176), 0, VLOOKUP(VLOOKUP($A176, 'E4 TB Allocation Details'!$A$18:$L$205, MATCH("Customer ID", 'E4 TB Allocation Details'!$A$18:$L$18, 0),FALSE), 'E2 Allocators'!$B$15:$W$361, MATCH('O5 Details by Class &amp; Accounts'!AP$18, 'E2 Allocators'!$B$15:$W$15, 0),FALSE)*$G176)</f>
        <v>0</v>
      </c>
      <c r="AQ176" s="1411">
        <f>IF(ISERROR(VLOOKUP(VLOOKUP($A176, 'E4 TB Allocation Details'!$A$18:$L$205, MATCH("Customer ID", 'E4 TB Allocation Details'!$A$18:$L$18, 0),FALSE), 'E2 Allocators'!$B$15:$W$361, MATCH('O5 Details by Class &amp; Accounts'!AQ$18, 'E2 Allocators'!$B$15:$W$15, 0),FALSE)*$G176), 0, VLOOKUP(VLOOKUP($A176, 'E4 TB Allocation Details'!$A$18:$L$205, MATCH("Customer ID", 'E4 TB Allocation Details'!$A$18:$L$18, 0),FALSE), 'E2 Allocators'!$B$15:$W$361, MATCH('O5 Details by Class &amp; Accounts'!AQ$18, 'E2 Allocators'!$B$15:$W$15, 0),FALSE)*$G176)</f>
        <v>0</v>
      </c>
      <c r="AR176" s="1411">
        <f>IF(ISERROR(VLOOKUP(VLOOKUP($A176, 'E4 TB Allocation Details'!$A$18:$L$205, MATCH("Customer ID", 'E4 TB Allocation Details'!$A$18:$L$18, 0),FALSE), 'E2 Allocators'!$B$15:$W$361, MATCH('O5 Details by Class &amp; Accounts'!AR$18, 'E2 Allocators'!$B$15:$W$15, 0),FALSE)*$G176), 0, VLOOKUP(VLOOKUP($A176, 'E4 TB Allocation Details'!$A$18:$L$205, MATCH("Customer ID", 'E4 TB Allocation Details'!$A$18:$L$18, 0),FALSE), 'E2 Allocators'!$B$15:$W$361, MATCH('O5 Details by Class &amp; Accounts'!AR$18, 'E2 Allocators'!$B$15:$W$15, 0),FALSE)*$G176)</f>
        <v>0</v>
      </c>
      <c r="AS176" s="1411">
        <f>IF(ISERROR(VLOOKUP(VLOOKUP($A176, 'E4 TB Allocation Details'!$A$18:$L$205, MATCH("Customer ID", 'E4 TB Allocation Details'!$A$18:$L$18, 0),FALSE), 'E2 Allocators'!$B$15:$W$361, MATCH('O5 Details by Class &amp; Accounts'!AS$18, 'E2 Allocators'!$B$15:$W$15, 0),FALSE)*$G176), 0, VLOOKUP(VLOOKUP($A176, 'E4 TB Allocation Details'!$A$18:$L$205, MATCH("Customer ID", 'E4 TB Allocation Details'!$A$18:$L$18, 0),FALSE), 'E2 Allocators'!$B$15:$W$361, MATCH('O5 Details by Class &amp; Accounts'!AS$18, 'E2 Allocators'!$B$15:$W$15, 0),FALSE)*$G176)</f>
        <v>0</v>
      </c>
      <c r="AT176" s="1411">
        <f>IF(ISERROR(VLOOKUP(VLOOKUP($A176, 'E4 TB Allocation Details'!$A$18:$L$205, MATCH("Customer ID", 'E4 TB Allocation Details'!$A$18:$L$18, 0),FALSE), 'E2 Allocators'!$B$15:$W$361, MATCH('O5 Details by Class &amp; Accounts'!AT$18, 'E2 Allocators'!$B$15:$W$15, 0),FALSE)*$G176), 0, VLOOKUP(VLOOKUP($A176, 'E4 TB Allocation Details'!$A$18:$L$205, MATCH("Customer ID", 'E4 TB Allocation Details'!$A$18:$L$18, 0),FALSE), 'E2 Allocators'!$B$15:$W$361, MATCH('O5 Details by Class &amp; Accounts'!AT$18, 'E2 Allocators'!$B$15:$W$15, 0),FALSE)*$G176)</f>
        <v>0</v>
      </c>
      <c r="AU176" s="1411">
        <f>IF(ISERROR(VLOOKUP(VLOOKUP($A176, 'E4 TB Allocation Details'!$A$18:$L$205, MATCH("Customer ID", 'E4 TB Allocation Details'!$A$18:$L$18, 0),FALSE), 'E2 Allocators'!$B$15:$W$361, MATCH('O5 Details by Class &amp; Accounts'!AU$18, 'E2 Allocators'!$B$15:$W$15, 0),FALSE)*$G176), 0, VLOOKUP(VLOOKUP($A176, 'E4 TB Allocation Details'!$A$18:$L$205, MATCH("Customer ID", 'E4 TB Allocation Details'!$A$18:$L$18, 0),FALSE), 'E2 Allocators'!$B$15:$W$361, MATCH('O5 Details by Class &amp; Accounts'!AU$18, 'E2 Allocators'!$B$15:$W$15, 0),FALSE)*$G176)</f>
        <v>0</v>
      </c>
      <c r="AV176" s="1411">
        <f>IF(ISERROR(VLOOKUP(VLOOKUP($A176, 'E4 TB Allocation Details'!$A$18:$L$205, MATCH("Customer ID", 'E4 TB Allocation Details'!$A$18:$L$18, 0),FALSE), 'E2 Allocators'!$B$15:$W$361, MATCH('O5 Details by Class &amp; Accounts'!AV$18, 'E2 Allocators'!$B$15:$W$15, 0),FALSE)*$G176), 0, VLOOKUP(VLOOKUP($A176, 'E4 TB Allocation Details'!$A$18:$L$205, MATCH("Customer ID", 'E4 TB Allocation Details'!$A$18:$L$18, 0),FALSE), 'E2 Allocators'!$B$15:$W$361, MATCH('O5 Details by Class &amp; Accounts'!AV$18, 'E2 Allocators'!$B$15:$W$15, 0),FALSE)*$G176)</f>
        <v>0</v>
      </c>
      <c r="AW176" s="1411">
        <f>IF(ISERROR(VLOOKUP(VLOOKUP($A176, 'E4 TB Allocation Details'!$A$18:$L$205, MATCH("Customer ID", 'E4 TB Allocation Details'!$A$18:$L$18, 0),FALSE), 'E2 Allocators'!$B$15:$W$361, MATCH('O5 Details by Class &amp; Accounts'!AW$18, 'E2 Allocators'!$B$15:$W$15, 0),FALSE)*$G176), 0, VLOOKUP(VLOOKUP($A176, 'E4 TB Allocation Details'!$A$18:$L$205, MATCH("Customer ID", 'E4 TB Allocation Details'!$A$18:$L$18, 0),FALSE), 'E2 Allocators'!$B$15:$W$361, MATCH('O5 Details by Class &amp; Accounts'!AW$18, 'E2 Allocators'!$B$15:$W$15, 0),FALSE)*$G176)</f>
        <v>0</v>
      </c>
      <c r="AX176" s="1411">
        <f t="shared" si="44"/>
        <v>0</v>
      </c>
      <c r="AY176" s="1411">
        <f>IF(ISERROR(VLOOKUP(VLOOKUP($A176, 'E4 TB Allocation Details'!$A$18:$L$205, MATCH("Misc ID", 'E4 TB Allocation Details'!$A$18:$L$18, 0),FALSE), 'E2 Allocators'!$B$15:$W$361, MATCH('O5 Details by Class &amp; Accounts'!AY$18, 'E2 Allocators'!$B$15:$W$15, 0),FALSE)*$E176), 0, VLOOKUP(VLOOKUP($A176, 'E4 TB Allocation Details'!$A$18:$L$205, MATCH("Misc ID", 'E4 TB Allocation Details'!$A$18:$L$18, 0),FALSE), 'E2 Allocators'!$B$15:$W$361, MATCH('O5 Details by Class &amp; Accounts'!AY$18, 'E2 Allocators'!$B$15:$W$15, 0),FALSE)*$E176)</f>
        <v>0</v>
      </c>
      <c r="AZ176" s="1411">
        <f>IF(ISERROR(VLOOKUP(VLOOKUP($A176, 'E4 TB Allocation Details'!$A$18:$L$205, MATCH("Misc ID", 'E4 TB Allocation Details'!$A$18:$L$18, 0),FALSE), 'E2 Allocators'!$B$15:$W$361, MATCH('O5 Details by Class &amp; Accounts'!AZ$18, 'E2 Allocators'!$B$15:$W$15, 0),FALSE)*$E176), 0, VLOOKUP(VLOOKUP($A176, 'E4 TB Allocation Details'!$A$18:$L$205, MATCH("Misc ID", 'E4 TB Allocation Details'!$A$18:$L$18, 0),FALSE), 'E2 Allocators'!$B$15:$W$361, MATCH('O5 Details by Class &amp; Accounts'!AZ$18, 'E2 Allocators'!$B$15:$W$15, 0),FALSE)*$E176)</f>
        <v>0</v>
      </c>
      <c r="BA176" s="1411">
        <f>IF(ISERROR(VLOOKUP(VLOOKUP($A176, 'E4 TB Allocation Details'!$A$18:$L$205, MATCH("Misc ID", 'E4 TB Allocation Details'!$A$18:$L$18, 0),FALSE), 'E2 Allocators'!$B$15:$W$361, MATCH('O5 Details by Class &amp; Accounts'!BA$18, 'E2 Allocators'!$B$15:$W$15, 0),FALSE)*$E176), 0, VLOOKUP(VLOOKUP($A176, 'E4 TB Allocation Details'!$A$18:$L$205, MATCH("Misc ID", 'E4 TB Allocation Details'!$A$18:$L$18, 0),FALSE), 'E2 Allocators'!$B$15:$W$361, MATCH('O5 Details by Class &amp; Accounts'!BA$18, 'E2 Allocators'!$B$15:$W$15, 0),FALSE)*$E176)</f>
        <v>0</v>
      </c>
      <c r="BB176" s="1411">
        <f>IF(ISERROR(VLOOKUP(VLOOKUP($A176, 'E4 TB Allocation Details'!$A$18:$L$205, MATCH("Misc ID", 'E4 TB Allocation Details'!$A$18:$L$18, 0),FALSE), 'E2 Allocators'!$B$15:$W$361, MATCH('O5 Details by Class &amp; Accounts'!BB$18, 'E2 Allocators'!$B$15:$W$15, 0),FALSE)*$E176), 0, VLOOKUP(VLOOKUP($A176, 'E4 TB Allocation Details'!$A$18:$L$205, MATCH("Misc ID", 'E4 TB Allocation Details'!$A$18:$L$18, 0),FALSE), 'E2 Allocators'!$B$15:$W$361, MATCH('O5 Details by Class &amp; Accounts'!BB$18, 'E2 Allocators'!$B$15:$W$15, 0),FALSE)*$E176)</f>
        <v>0</v>
      </c>
      <c r="BC176" s="1411">
        <f>IF(ISERROR(VLOOKUP(VLOOKUP($A176, 'E4 TB Allocation Details'!$A$18:$L$205, MATCH("Misc ID", 'E4 TB Allocation Details'!$A$18:$L$18, 0),FALSE), 'E2 Allocators'!$B$15:$W$361, MATCH('O5 Details by Class &amp; Accounts'!BC$18, 'E2 Allocators'!$B$15:$W$15, 0),FALSE)*$E176), 0, VLOOKUP(VLOOKUP($A176, 'E4 TB Allocation Details'!$A$18:$L$205, MATCH("Misc ID", 'E4 TB Allocation Details'!$A$18:$L$18, 0),FALSE), 'E2 Allocators'!$B$15:$W$361, MATCH('O5 Details by Class &amp; Accounts'!BC$18, 'E2 Allocators'!$B$15:$W$15, 0),FALSE)*$E176)</f>
        <v>0</v>
      </c>
      <c r="BD176" s="1411">
        <f>IF(ISERROR(VLOOKUP(VLOOKUP($A176, 'E4 TB Allocation Details'!$A$18:$L$205, MATCH("Misc ID", 'E4 TB Allocation Details'!$A$18:$L$18, 0),FALSE), 'E2 Allocators'!$B$15:$W$361, MATCH('O5 Details by Class &amp; Accounts'!BD$18, 'E2 Allocators'!$B$15:$W$15, 0),FALSE)*$E176), 0, VLOOKUP(VLOOKUP($A176, 'E4 TB Allocation Details'!$A$18:$L$205, MATCH("Misc ID", 'E4 TB Allocation Details'!$A$18:$L$18, 0),FALSE), 'E2 Allocators'!$B$15:$W$361, MATCH('O5 Details by Class &amp; Accounts'!BD$18, 'E2 Allocators'!$B$15:$W$15, 0),FALSE)*$E176)</f>
        <v>0</v>
      </c>
      <c r="BE176" s="1411">
        <f>IF(ISERROR(VLOOKUP(VLOOKUP($A176, 'E4 TB Allocation Details'!$A$18:$L$205, MATCH("Misc ID", 'E4 TB Allocation Details'!$A$18:$L$18, 0),FALSE), 'E2 Allocators'!$B$15:$W$361, MATCH('O5 Details by Class &amp; Accounts'!BE$18, 'E2 Allocators'!$B$15:$W$15, 0),FALSE)*$E176), 0, VLOOKUP(VLOOKUP($A176, 'E4 TB Allocation Details'!$A$18:$L$205, MATCH("Misc ID", 'E4 TB Allocation Details'!$A$18:$L$18, 0),FALSE), 'E2 Allocators'!$B$15:$W$361, MATCH('O5 Details by Class &amp; Accounts'!BE$18, 'E2 Allocators'!$B$15:$W$15, 0),FALSE)*$E176)</f>
        <v>0</v>
      </c>
      <c r="BF176" s="1411">
        <f>IF(ISERROR(VLOOKUP(VLOOKUP($A176, 'E4 TB Allocation Details'!$A$18:$L$205, MATCH("Misc ID", 'E4 TB Allocation Details'!$A$18:$L$18, 0),FALSE), 'E2 Allocators'!$B$15:$W$361, MATCH('O5 Details by Class &amp; Accounts'!BF$18, 'E2 Allocators'!$B$15:$W$15, 0),FALSE)*$E176), 0, VLOOKUP(VLOOKUP($A176, 'E4 TB Allocation Details'!$A$18:$L$205, MATCH("Misc ID", 'E4 TB Allocation Details'!$A$18:$L$18, 0),FALSE), 'E2 Allocators'!$B$15:$W$361, MATCH('O5 Details by Class &amp; Accounts'!BF$18, 'E2 Allocators'!$B$15:$W$15, 0),FALSE)*$E176)</f>
        <v>0</v>
      </c>
      <c r="BG176" s="1411">
        <f>IF(ISERROR(VLOOKUP(VLOOKUP($A176, 'E4 TB Allocation Details'!$A$18:$L$205, MATCH("Misc ID", 'E4 TB Allocation Details'!$A$18:$L$18, 0),FALSE), 'E2 Allocators'!$B$15:$W$361, MATCH('O5 Details by Class &amp; Accounts'!BG$18, 'E2 Allocators'!$B$15:$W$15, 0),FALSE)*$E176), 0, VLOOKUP(VLOOKUP($A176, 'E4 TB Allocation Details'!$A$18:$L$205, MATCH("Misc ID", 'E4 TB Allocation Details'!$A$18:$L$18, 0),FALSE), 'E2 Allocators'!$B$15:$W$361, MATCH('O5 Details by Class &amp; Accounts'!BG$18, 'E2 Allocators'!$B$15:$W$15, 0),FALSE)*$E176)</f>
        <v>0</v>
      </c>
      <c r="BH176" s="1411">
        <f>IF(ISERROR(VLOOKUP(VLOOKUP($A176, 'E4 TB Allocation Details'!$A$18:$L$205, MATCH("Misc ID", 'E4 TB Allocation Details'!$A$18:$L$18, 0),FALSE), 'E2 Allocators'!$B$15:$W$361, MATCH('O5 Details by Class &amp; Accounts'!BH$18, 'E2 Allocators'!$B$15:$W$15, 0),FALSE)*$E176), 0, VLOOKUP(VLOOKUP($A176, 'E4 TB Allocation Details'!$A$18:$L$205, MATCH("Misc ID", 'E4 TB Allocation Details'!$A$18:$L$18, 0),FALSE), 'E2 Allocators'!$B$15:$W$361, MATCH('O5 Details by Class &amp; Accounts'!BH$18, 'E2 Allocators'!$B$15:$W$15, 0),FALSE)*$E176)</f>
        <v>0</v>
      </c>
      <c r="BI176" s="1411">
        <f>IF(ISERROR(VLOOKUP(VLOOKUP($A176, 'E4 TB Allocation Details'!$A$18:$L$205, MATCH("Misc ID", 'E4 TB Allocation Details'!$A$18:$L$18, 0),FALSE), 'E2 Allocators'!$B$15:$W$361, MATCH('O5 Details by Class &amp; Accounts'!BI$18, 'E2 Allocators'!$B$15:$W$15, 0),FALSE)*$E176), 0, VLOOKUP(VLOOKUP($A176, 'E4 TB Allocation Details'!$A$18:$L$205, MATCH("Misc ID", 'E4 TB Allocation Details'!$A$18:$L$18, 0),FALSE), 'E2 Allocators'!$B$15:$W$361, MATCH('O5 Details by Class &amp; Accounts'!BI$18, 'E2 Allocators'!$B$15:$W$15, 0),FALSE)*$E176)</f>
        <v>0</v>
      </c>
      <c r="BJ176" s="1411">
        <f>IF(ISERROR(VLOOKUP(VLOOKUP($A176, 'E4 TB Allocation Details'!$A$18:$L$205, MATCH("Misc ID", 'E4 TB Allocation Details'!$A$18:$L$18, 0),FALSE), 'E2 Allocators'!$B$15:$W$361, MATCH('O5 Details by Class &amp; Accounts'!BJ$18, 'E2 Allocators'!$B$15:$W$15, 0),FALSE)*$E176), 0, VLOOKUP(VLOOKUP($A176, 'E4 TB Allocation Details'!$A$18:$L$205, MATCH("Misc ID", 'E4 TB Allocation Details'!$A$18:$L$18, 0),FALSE), 'E2 Allocators'!$B$15:$W$361, MATCH('O5 Details by Class &amp; Accounts'!BJ$18, 'E2 Allocators'!$B$15:$W$15, 0),FALSE)*$E176)</f>
        <v>0</v>
      </c>
      <c r="BK176" s="1411">
        <f>IF(ISERROR(VLOOKUP(VLOOKUP($A176, 'E4 TB Allocation Details'!$A$18:$L$205, MATCH("Misc ID", 'E4 TB Allocation Details'!$A$18:$L$18, 0),FALSE), 'E2 Allocators'!$B$15:$W$361, MATCH('O5 Details by Class &amp; Accounts'!BK$18, 'E2 Allocators'!$B$15:$W$15, 0),FALSE)*$E176), 0, VLOOKUP(VLOOKUP($A176, 'E4 TB Allocation Details'!$A$18:$L$205, MATCH("Misc ID", 'E4 TB Allocation Details'!$A$18:$L$18, 0),FALSE), 'E2 Allocators'!$B$15:$W$361, MATCH('O5 Details by Class &amp; Accounts'!BK$18, 'E2 Allocators'!$B$15:$W$15, 0),FALSE)*$E176)</f>
        <v>0</v>
      </c>
      <c r="BL176" s="1411">
        <f>IF(ISERROR(VLOOKUP(VLOOKUP($A176, 'E4 TB Allocation Details'!$A$18:$L$205, MATCH("Misc ID", 'E4 TB Allocation Details'!$A$18:$L$18, 0),FALSE), 'E2 Allocators'!$B$15:$W$361, MATCH('O5 Details by Class &amp; Accounts'!BL$18, 'E2 Allocators'!$B$15:$W$15, 0),FALSE)*$E176), 0, VLOOKUP(VLOOKUP($A176, 'E4 TB Allocation Details'!$A$18:$L$205, MATCH("Misc ID", 'E4 TB Allocation Details'!$A$18:$L$18, 0),FALSE), 'E2 Allocators'!$B$15:$W$361, MATCH('O5 Details by Class &amp; Accounts'!BL$18, 'E2 Allocators'!$B$15:$W$15, 0),FALSE)*$E176)</f>
        <v>0</v>
      </c>
      <c r="BM176" s="1411">
        <f>IF(ISERROR(VLOOKUP(VLOOKUP($A176, 'E4 TB Allocation Details'!$A$18:$L$205, MATCH("Misc ID", 'E4 TB Allocation Details'!$A$18:$L$18, 0),FALSE), 'E2 Allocators'!$B$15:$W$361, MATCH('O5 Details by Class &amp; Accounts'!BM$18, 'E2 Allocators'!$B$15:$W$15, 0),FALSE)*$E176), 0, VLOOKUP(VLOOKUP($A176, 'E4 TB Allocation Details'!$A$18:$L$205, MATCH("Misc ID", 'E4 TB Allocation Details'!$A$18:$L$18, 0),FALSE), 'E2 Allocators'!$B$15:$W$361, MATCH('O5 Details by Class &amp; Accounts'!BM$18, 'E2 Allocators'!$B$15:$W$15, 0),FALSE)*$E176)</f>
        <v>0</v>
      </c>
      <c r="BN176" s="1411">
        <f>IF(ISERROR(VLOOKUP(VLOOKUP($A176, 'E4 TB Allocation Details'!$A$18:$L$205, MATCH("Misc ID", 'E4 TB Allocation Details'!$A$18:$L$18, 0),FALSE), 'E2 Allocators'!$B$15:$W$361, MATCH('O5 Details by Class &amp; Accounts'!BN$18, 'E2 Allocators'!$B$15:$W$15, 0),FALSE)*$E176), 0, VLOOKUP(VLOOKUP($A176, 'E4 TB Allocation Details'!$A$18:$L$205, MATCH("Misc ID", 'E4 TB Allocation Details'!$A$18:$L$18, 0),FALSE), 'E2 Allocators'!$B$15:$W$361, MATCH('O5 Details by Class &amp; Accounts'!BN$18, 'E2 Allocators'!$B$15:$W$15, 0),FALSE)*$E176)</f>
        <v>0</v>
      </c>
      <c r="BO176" s="1411">
        <f>IF(ISERROR(VLOOKUP(VLOOKUP($A176, 'E4 TB Allocation Details'!$A$18:$L$205, MATCH("Misc ID", 'E4 TB Allocation Details'!$A$18:$L$18, 0),FALSE), 'E2 Allocators'!$B$15:$W$361, MATCH('O5 Details by Class &amp; Accounts'!BO$18, 'E2 Allocators'!$B$15:$W$15, 0),FALSE)*$E176), 0, VLOOKUP(VLOOKUP($A176, 'E4 TB Allocation Details'!$A$18:$L$205, MATCH("Misc ID", 'E4 TB Allocation Details'!$A$18:$L$18, 0),FALSE), 'E2 Allocators'!$B$15:$W$361, MATCH('O5 Details by Class &amp; Accounts'!BO$18, 'E2 Allocators'!$B$15:$W$15, 0),FALSE)*$E176)</f>
        <v>0</v>
      </c>
      <c r="BP176" s="1411">
        <f>IF(ISERROR(VLOOKUP(VLOOKUP($A176, 'E4 TB Allocation Details'!$A$18:$L$205, MATCH("Misc ID", 'E4 TB Allocation Details'!$A$18:$L$18, 0),FALSE), 'E2 Allocators'!$B$15:$W$361, MATCH('O5 Details by Class &amp; Accounts'!BP$18, 'E2 Allocators'!$B$15:$W$15, 0),FALSE)*$E176), 0, VLOOKUP(VLOOKUP($A176, 'E4 TB Allocation Details'!$A$18:$L$205, MATCH("Misc ID", 'E4 TB Allocation Details'!$A$18:$L$18, 0),FALSE), 'E2 Allocators'!$B$15:$W$361, MATCH('O5 Details by Class &amp; Accounts'!BP$18, 'E2 Allocators'!$B$15:$W$15, 0),FALSE)*$E176)</f>
        <v>0</v>
      </c>
      <c r="BQ176" s="1411">
        <f>IF(ISERROR(VLOOKUP(VLOOKUP($A176, 'E4 TB Allocation Details'!$A$18:$L$205, MATCH("Misc ID", 'E4 TB Allocation Details'!$A$18:$L$18, 0),FALSE), 'E2 Allocators'!$B$15:$W$361, MATCH('O5 Details by Class &amp; Accounts'!BQ$18, 'E2 Allocators'!$B$15:$W$15, 0),FALSE)*$E176), 0, VLOOKUP(VLOOKUP($A176, 'E4 TB Allocation Details'!$A$18:$L$205, MATCH("Misc ID", 'E4 TB Allocation Details'!$A$18:$L$18, 0),FALSE), 'E2 Allocators'!$B$15:$W$361, MATCH('O5 Details by Class &amp; Accounts'!BQ$18, 'E2 Allocators'!$B$15:$W$15, 0),FALSE)*$E176)</f>
        <v>0</v>
      </c>
      <c r="BR176" s="1411">
        <f>IF(ISERROR(VLOOKUP(VLOOKUP($A176, 'E4 TB Allocation Details'!$A$18:$L$205, MATCH("Misc ID", 'E4 TB Allocation Details'!$A$18:$L$18, 0),FALSE), 'E2 Allocators'!$B$15:$W$361, MATCH('O5 Details by Class &amp; Accounts'!BR$18, 'E2 Allocators'!$B$15:$W$15, 0),FALSE)*$E176), 0, VLOOKUP(VLOOKUP($A176, 'E4 TB Allocation Details'!$A$18:$L$205, MATCH("Misc ID", 'E4 TB Allocation Details'!$A$18:$L$18, 0),FALSE), 'E2 Allocators'!$B$15:$W$361, MATCH('O5 Details by Class &amp; Accounts'!BR$18, 'E2 Allocators'!$B$15:$W$15, 0),FALSE)*$E176)</f>
        <v>0</v>
      </c>
      <c r="BS176" s="1411">
        <f t="shared" si="41"/>
        <v>0</v>
      </c>
      <c r="BT176" s="1411">
        <f>IF(ISERROR(VLOOKUP(VLOOKUP($A176, 'E4 TB Allocation Details'!$A$18:$L$205, MATCH("A &amp; G ID", 'E4 TB Allocation Details'!$A$18:$L$18, 0),FALSE), 'E2 Allocators'!$B$15:$W$361, MATCH('O5 Details by Class &amp; Accounts'!BT$18, 'E2 Allocators'!$B$15:$W$15, 0),FALSE)*$E176), 0, VLOOKUP(VLOOKUP($A176, 'E4 TB Allocation Details'!$A$18:$L$205, MATCH("A &amp; G ID", 'E4 TB Allocation Details'!$A$18:$L$18, 0),FALSE), 'E2 Allocators'!$B$15:$W$361, MATCH('O5 Details by Class &amp; Accounts'!BT$18, 'E2 Allocators'!$B$15:$W$15, 0),FALSE)*$E176)</f>
        <v>241988.40282125774</v>
      </c>
      <c r="BU176" s="1411">
        <f>IF(ISERROR(VLOOKUP(VLOOKUP($A176, 'E4 TB Allocation Details'!$A$18:$L$205, MATCH("A &amp; G ID", 'E4 TB Allocation Details'!$A$18:$L$18, 0),FALSE), 'E2 Allocators'!$B$15:$W$361, MATCH('O5 Details by Class &amp; Accounts'!BU$18, 'E2 Allocators'!$B$15:$W$15, 0),FALSE)*$E176), 0, VLOOKUP(VLOOKUP($A176, 'E4 TB Allocation Details'!$A$18:$L$205, MATCH("A &amp; G ID", 'E4 TB Allocation Details'!$A$18:$L$18, 0),FALSE), 'E2 Allocators'!$B$15:$W$361, MATCH('O5 Details by Class &amp; Accounts'!BU$18, 'E2 Allocators'!$B$15:$W$15, 0),FALSE)*$E176)</f>
        <v>68088.361822334598</v>
      </c>
      <c r="BV176" s="1411">
        <f>IF(ISERROR(VLOOKUP(VLOOKUP($A176, 'E4 TB Allocation Details'!$A$18:$L$205, MATCH("A &amp; G ID", 'E4 TB Allocation Details'!$A$18:$L$18, 0),FALSE), 'E2 Allocators'!$B$15:$W$361, MATCH('O5 Details by Class &amp; Accounts'!BV$18, 'E2 Allocators'!$B$15:$W$15, 0),FALSE)*$E176), 0, VLOOKUP(VLOOKUP($A176, 'E4 TB Allocation Details'!$A$18:$L$205, MATCH("A &amp; G ID", 'E4 TB Allocation Details'!$A$18:$L$18, 0),FALSE), 'E2 Allocators'!$B$15:$W$361, MATCH('O5 Details by Class &amp; Accounts'!BV$18, 'E2 Allocators'!$B$15:$W$15, 0),FALSE)*$E176)</f>
        <v>73603.031330793849</v>
      </c>
      <c r="BW176" s="1411">
        <f>IF(ISERROR(VLOOKUP(VLOOKUP($A176, 'E4 TB Allocation Details'!$A$18:$L$205, MATCH("A &amp; G ID", 'E4 TB Allocation Details'!$A$18:$L$18, 0),FALSE), 'E2 Allocators'!$B$15:$W$361, MATCH('O5 Details by Class &amp; Accounts'!BW$18, 'E2 Allocators'!$B$15:$W$15, 0),FALSE)*$E176), 0, VLOOKUP(VLOOKUP($A176, 'E4 TB Allocation Details'!$A$18:$L$205, MATCH("A &amp; G ID", 'E4 TB Allocation Details'!$A$18:$L$18, 0),FALSE), 'E2 Allocators'!$B$15:$W$361, MATCH('O5 Details by Class &amp; Accounts'!BW$18, 'E2 Allocators'!$B$15:$W$15, 0),FALSE)*$E176)</f>
        <v>0</v>
      </c>
      <c r="BX176" s="1411">
        <f>IF(ISERROR(VLOOKUP(VLOOKUP($A176, 'E4 TB Allocation Details'!$A$18:$L$205, MATCH("A &amp; G ID", 'E4 TB Allocation Details'!$A$18:$L$18, 0),FALSE), 'E2 Allocators'!$B$15:$W$361, MATCH('O5 Details by Class &amp; Accounts'!BX$18, 'E2 Allocators'!$B$15:$W$15, 0),FALSE)*$E176), 0, VLOOKUP(VLOOKUP($A176, 'E4 TB Allocation Details'!$A$18:$L$205, MATCH("A &amp; G ID", 'E4 TB Allocation Details'!$A$18:$L$18, 0),FALSE), 'E2 Allocators'!$B$15:$W$361, MATCH('O5 Details by Class &amp; Accounts'!BX$18, 'E2 Allocators'!$B$15:$W$15, 0),FALSE)*$E176)</f>
        <v>0</v>
      </c>
      <c r="BY176" s="1411">
        <f>IF(ISERROR(VLOOKUP(VLOOKUP($A176, 'E4 TB Allocation Details'!$A$18:$L$205, MATCH("A &amp; G ID", 'E4 TB Allocation Details'!$A$18:$L$18, 0),FALSE), 'E2 Allocators'!$B$15:$W$361, MATCH('O5 Details by Class &amp; Accounts'!BY$18, 'E2 Allocators'!$B$15:$W$15, 0),FALSE)*$E176), 0, VLOOKUP(VLOOKUP($A176, 'E4 TB Allocation Details'!$A$18:$L$205, MATCH("A &amp; G ID", 'E4 TB Allocation Details'!$A$18:$L$18, 0),FALSE), 'E2 Allocators'!$B$15:$W$361, MATCH('O5 Details by Class &amp; Accounts'!BY$18, 'E2 Allocators'!$B$15:$W$15, 0),FALSE)*$E176)</f>
        <v>0</v>
      </c>
      <c r="BZ176" s="1411">
        <f>IF(ISERROR(VLOOKUP(VLOOKUP($A176, 'E4 TB Allocation Details'!$A$18:$L$205, MATCH("A &amp; G ID", 'E4 TB Allocation Details'!$A$18:$L$18, 0),FALSE), 'E2 Allocators'!$B$15:$W$361, MATCH('O5 Details by Class &amp; Accounts'!BZ$18, 'E2 Allocators'!$B$15:$W$15, 0),FALSE)*$E176), 0, VLOOKUP(VLOOKUP($A176, 'E4 TB Allocation Details'!$A$18:$L$205, MATCH("A &amp; G ID", 'E4 TB Allocation Details'!$A$18:$L$18, 0),FALSE), 'E2 Allocators'!$B$15:$W$361, MATCH('O5 Details by Class &amp; Accounts'!BZ$18, 'E2 Allocators'!$B$15:$W$15, 0),FALSE)*$E176)</f>
        <v>17271.508943097051</v>
      </c>
      <c r="CA176" s="1411">
        <f>IF(ISERROR(VLOOKUP(VLOOKUP($A176, 'E4 TB Allocation Details'!$A$18:$L$205, MATCH("A &amp; G ID", 'E4 TB Allocation Details'!$A$18:$L$18, 0),FALSE), 'E2 Allocators'!$B$15:$W$361, MATCH('O5 Details by Class &amp; Accounts'!CA$18, 'E2 Allocators'!$B$15:$W$15, 0),FALSE)*$E176), 0, VLOOKUP(VLOOKUP($A176, 'E4 TB Allocation Details'!$A$18:$L$205, MATCH("A &amp; G ID", 'E4 TB Allocation Details'!$A$18:$L$18, 0),FALSE), 'E2 Allocators'!$B$15:$W$361, MATCH('O5 Details by Class &amp; Accounts'!CA$18, 'E2 Allocators'!$B$15:$W$15, 0),FALSE)*$E176)</f>
        <v>1089.5614455784462</v>
      </c>
      <c r="CB176" s="1411">
        <f>IF(ISERROR(VLOOKUP(VLOOKUP($A176, 'E4 TB Allocation Details'!$A$18:$L$205, MATCH("A &amp; G ID", 'E4 TB Allocation Details'!$A$18:$L$18, 0),FALSE), 'E2 Allocators'!$B$15:$W$361, MATCH('O5 Details by Class &amp; Accounts'!CB$18, 'E2 Allocators'!$B$15:$W$15, 0),FALSE)*$E176), 0, VLOOKUP(VLOOKUP($A176, 'E4 TB Allocation Details'!$A$18:$L$205, MATCH("A &amp; G ID", 'E4 TB Allocation Details'!$A$18:$L$18, 0),FALSE), 'E2 Allocators'!$B$15:$W$361, MATCH('O5 Details by Class &amp; Accounts'!CB$18, 'E2 Allocators'!$B$15:$W$15, 0),FALSE)*$E176)</f>
        <v>959.13363693830263</v>
      </c>
      <c r="CC176" s="1411">
        <f>IF(ISERROR(VLOOKUP(VLOOKUP($A176, 'E4 TB Allocation Details'!$A$18:$L$205, MATCH("A &amp; G ID", 'E4 TB Allocation Details'!$A$18:$L$18, 0),FALSE), 'E2 Allocators'!$B$15:$W$361, MATCH('O5 Details by Class &amp; Accounts'!CC$18, 'E2 Allocators'!$B$15:$W$15, 0),FALSE)*$E176), 0, VLOOKUP(VLOOKUP($A176, 'E4 TB Allocation Details'!$A$18:$L$205, MATCH("A &amp; G ID", 'E4 TB Allocation Details'!$A$18:$L$18, 0),FALSE), 'E2 Allocators'!$B$15:$W$361, MATCH('O5 Details by Class &amp; Accounts'!CC$18, 'E2 Allocators'!$B$15:$W$15, 0),FALSE)*$E176)</f>
        <v>0</v>
      </c>
      <c r="CD176" s="1411">
        <f>IF(ISERROR(VLOOKUP(VLOOKUP($A176, 'E4 TB Allocation Details'!$A$18:$L$205, MATCH("A &amp; G ID", 'E4 TB Allocation Details'!$A$18:$L$18, 0),FALSE), 'E2 Allocators'!$B$15:$W$361, MATCH('O5 Details by Class &amp; Accounts'!CD$18, 'E2 Allocators'!$B$15:$W$15, 0),FALSE)*$E176), 0, VLOOKUP(VLOOKUP($A176, 'E4 TB Allocation Details'!$A$18:$L$205, MATCH("A &amp; G ID", 'E4 TB Allocation Details'!$A$18:$L$18, 0),FALSE), 'E2 Allocators'!$B$15:$W$361, MATCH('O5 Details by Class &amp; Accounts'!CD$18, 'E2 Allocators'!$B$15:$W$15, 0),FALSE)*$E176)</f>
        <v>0</v>
      </c>
      <c r="CE176" s="1411">
        <f>IF(ISERROR(VLOOKUP(VLOOKUP($A176, 'E4 TB Allocation Details'!$A$18:$L$205, MATCH("A &amp; G ID", 'E4 TB Allocation Details'!$A$18:$L$18, 0),FALSE), 'E2 Allocators'!$B$15:$W$361, MATCH('O5 Details by Class &amp; Accounts'!CE$18, 'E2 Allocators'!$B$15:$W$15, 0),FALSE)*$E176), 0, VLOOKUP(VLOOKUP($A176, 'E4 TB Allocation Details'!$A$18:$L$205, MATCH("A &amp; G ID", 'E4 TB Allocation Details'!$A$18:$L$18, 0),FALSE), 'E2 Allocators'!$B$15:$W$361, MATCH('O5 Details by Class &amp; Accounts'!CE$18, 'E2 Allocators'!$B$15:$W$15, 0),FALSE)*$E176)</f>
        <v>0</v>
      </c>
      <c r="CF176" s="1411">
        <f>IF(ISERROR(VLOOKUP(VLOOKUP($A176, 'E4 TB Allocation Details'!$A$18:$L$205, MATCH("A &amp; G ID", 'E4 TB Allocation Details'!$A$18:$L$18, 0),FALSE), 'E2 Allocators'!$B$15:$W$361, MATCH('O5 Details by Class &amp; Accounts'!CF$18, 'E2 Allocators'!$B$15:$W$15, 0),FALSE)*$E176), 0, VLOOKUP(VLOOKUP($A176, 'E4 TB Allocation Details'!$A$18:$L$205, MATCH("A &amp; G ID", 'E4 TB Allocation Details'!$A$18:$L$18, 0),FALSE), 'E2 Allocators'!$B$15:$W$361, MATCH('O5 Details by Class &amp; Accounts'!CF$18, 'E2 Allocators'!$B$15:$W$15, 0),FALSE)*$E176)</f>
        <v>0</v>
      </c>
      <c r="CG176" s="1411">
        <f>IF(ISERROR(VLOOKUP(VLOOKUP($A176, 'E4 TB Allocation Details'!$A$18:$L$205, MATCH("A &amp; G ID", 'E4 TB Allocation Details'!$A$18:$L$18, 0),FALSE), 'E2 Allocators'!$B$15:$W$361, MATCH('O5 Details by Class &amp; Accounts'!CG$18, 'E2 Allocators'!$B$15:$W$15, 0),FALSE)*$E176), 0, VLOOKUP(VLOOKUP($A176, 'E4 TB Allocation Details'!$A$18:$L$205, MATCH("A &amp; G ID", 'E4 TB Allocation Details'!$A$18:$L$18, 0),FALSE), 'E2 Allocators'!$B$15:$W$361, MATCH('O5 Details by Class &amp; Accounts'!CG$18, 'E2 Allocators'!$B$15:$W$15, 0),FALSE)*$E176)</f>
        <v>0</v>
      </c>
      <c r="CH176" s="1411">
        <f>IF(ISERROR(VLOOKUP(VLOOKUP($A176, 'E4 TB Allocation Details'!$A$18:$L$205, MATCH("A &amp; G ID", 'E4 TB Allocation Details'!$A$18:$L$18, 0),FALSE), 'E2 Allocators'!$B$15:$W$361, MATCH('O5 Details by Class &amp; Accounts'!CH$18, 'E2 Allocators'!$B$15:$W$15, 0),FALSE)*$E176), 0, VLOOKUP(VLOOKUP($A176, 'E4 TB Allocation Details'!$A$18:$L$205, MATCH("A &amp; G ID", 'E4 TB Allocation Details'!$A$18:$L$18, 0),FALSE), 'E2 Allocators'!$B$15:$W$361, MATCH('O5 Details by Class &amp; Accounts'!CH$18, 'E2 Allocators'!$B$15:$W$15, 0),FALSE)*$E176)</f>
        <v>0</v>
      </c>
      <c r="CI176" s="1411">
        <f>IF(ISERROR(VLOOKUP(VLOOKUP($A176, 'E4 TB Allocation Details'!$A$18:$L$205, MATCH("A &amp; G ID", 'E4 TB Allocation Details'!$A$18:$L$18, 0),FALSE), 'E2 Allocators'!$B$15:$W$361, MATCH('O5 Details by Class &amp; Accounts'!CI$18, 'E2 Allocators'!$B$15:$W$15, 0),FALSE)*$E176), 0, VLOOKUP(VLOOKUP($A176, 'E4 TB Allocation Details'!$A$18:$L$205, MATCH("A &amp; G ID", 'E4 TB Allocation Details'!$A$18:$L$18, 0),FALSE), 'E2 Allocators'!$B$15:$W$361, MATCH('O5 Details by Class &amp; Accounts'!CI$18, 'E2 Allocators'!$B$15:$W$15, 0),FALSE)*$E176)</f>
        <v>0</v>
      </c>
      <c r="CJ176" s="1411">
        <f>IF(ISERROR(VLOOKUP(VLOOKUP($A176, 'E4 TB Allocation Details'!$A$18:$L$205, MATCH("A &amp; G ID", 'E4 TB Allocation Details'!$A$18:$L$18, 0),FALSE), 'E2 Allocators'!$B$15:$W$361, MATCH('O5 Details by Class &amp; Accounts'!CJ$18, 'E2 Allocators'!$B$15:$W$15, 0),FALSE)*$E176), 0, VLOOKUP(VLOOKUP($A176, 'E4 TB Allocation Details'!$A$18:$L$205, MATCH("A &amp; G ID", 'E4 TB Allocation Details'!$A$18:$L$18, 0),FALSE), 'E2 Allocators'!$B$15:$W$361, MATCH('O5 Details by Class &amp; Accounts'!CJ$18, 'E2 Allocators'!$B$15:$W$15, 0),FALSE)*$E176)</f>
        <v>0</v>
      </c>
      <c r="CK176" s="1411">
        <f>IF(ISERROR(VLOOKUP(VLOOKUP($A176, 'E4 TB Allocation Details'!$A$18:$L$205, MATCH("A &amp; G ID", 'E4 TB Allocation Details'!$A$18:$L$18, 0),FALSE), 'E2 Allocators'!$B$15:$W$361, MATCH('O5 Details by Class &amp; Accounts'!CK$18, 'E2 Allocators'!$B$15:$W$15, 0),FALSE)*$E176), 0, VLOOKUP(VLOOKUP($A176, 'E4 TB Allocation Details'!$A$18:$L$205, MATCH("A &amp; G ID", 'E4 TB Allocation Details'!$A$18:$L$18, 0),FALSE), 'E2 Allocators'!$B$15:$W$361, MATCH('O5 Details by Class &amp; Accounts'!CK$18, 'E2 Allocators'!$B$15:$W$15, 0),FALSE)*$E176)</f>
        <v>0</v>
      </c>
      <c r="CL176" s="1411">
        <f>IF(ISERROR(VLOOKUP(VLOOKUP($A176, 'E4 TB Allocation Details'!$A$18:$L$205, MATCH("A &amp; G ID", 'E4 TB Allocation Details'!$A$18:$L$18, 0),FALSE), 'E2 Allocators'!$B$15:$W$361, MATCH('O5 Details by Class &amp; Accounts'!CL$18, 'E2 Allocators'!$B$15:$W$15, 0),FALSE)*$E176), 0, VLOOKUP(VLOOKUP($A176, 'E4 TB Allocation Details'!$A$18:$L$205, MATCH("A &amp; G ID", 'E4 TB Allocation Details'!$A$18:$L$18, 0),FALSE), 'E2 Allocators'!$B$15:$W$361, MATCH('O5 Details by Class &amp; Accounts'!CL$18, 'E2 Allocators'!$B$15:$W$15, 0),FALSE)*$E176)</f>
        <v>0</v>
      </c>
      <c r="CM176" s="1411">
        <f>IF(ISERROR(VLOOKUP(VLOOKUP($A176, 'E4 TB Allocation Details'!$A$18:$L$205, MATCH("A &amp; G ID", 'E4 TB Allocation Details'!$A$18:$L$18, 0),FALSE), 'E2 Allocators'!$B$15:$W$361, MATCH('O5 Details by Class &amp; Accounts'!CM$18, 'E2 Allocators'!$B$15:$W$15, 0),FALSE)*$E176), 0, VLOOKUP(VLOOKUP($A176, 'E4 TB Allocation Details'!$A$18:$L$205, MATCH("A &amp; G ID", 'E4 TB Allocation Details'!$A$18:$L$18, 0),FALSE), 'E2 Allocators'!$B$15:$W$361, MATCH('O5 Details by Class &amp; Accounts'!CM$18, 'E2 Allocators'!$B$15:$W$15, 0),FALSE)*$E176)</f>
        <v>0</v>
      </c>
      <c r="CN176" s="1411">
        <f t="shared" si="42"/>
        <v>403000</v>
      </c>
      <c r="CO176" s="1791">
        <f t="shared" si="43"/>
        <v>0</v>
      </c>
      <c r="CQ176" s="2086" t="s">
        <v>288</v>
      </c>
    </row>
    <row r="177" spans="1:95" s="80" customFormat="1" ht="25.5">
      <c r="A177" s="1169">
        <v>5615</v>
      </c>
      <c r="B177" s="451" t="s">
        <v>938</v>
      </c>
      <c r="C177" s="1788">
        <f>IF(ISERROR(VLOOKUP($A177,'I3 TB Data'!$A$23:$H$458,MATCH('O5 Details by Class &amp; Accounts'!$C$18, 'I3 TB Data'!$A$23:$H$23,0),0)), 0, VLOOKUP($A177,'I3 TB Data'!$A$23:$H$458,MATCH('O5 Details by Class &amp; Accounts'!$C$18,'I3 TB Data'!$A$23:$H$23,0),0))</f>
        <v>185000</v>
      </c>
      <c r="D177" s="1789"/>
      <c r="E177" s="1788">
        <f t="shared" si="37"/>
        <v>185000</v>
      </c>
      <c r="F177" s="1790"/>
      <c r="G177" s="1790"/>
      <c r="H177" s="1411">
        <f t="shared" si="39"/>
        <v>0</v>
      </c>
      <c r="I177" s="1411">
        <f>IF(ISERROR(VLOOKUP(VLOOKUP($A177, 'E4 TB Allocation Details'!$A$18:$L$205, MATCH("Demand ID", 'E4 TB Allocation Details'!$A$18:$L$18, 0),FALSE), 'E2 Allocators'!$B$15:$W$361, MATCH('O5 Details by Class &amp; Accounts'!I$18, 'E2 Allocators'!$B$15:$W$15, 0),FALSE)*$F177), 0, VLOOKUP(VLOOKUP($A177, 'E4 TB Allocation Details'!$A$18:$L$205, MATCH("Demand ID", 'E4 TB Allocation Details'!$A$18:$L$18, 0),FALSE), 'E2 Allocators'!$B$15:$W$361, MATCH('O5 Details by Class &amp; Accounts'!I$18, 'E2 Allocators'!$B$15:$W$15, 0),FALSE)*$F177)</f>
        <v>0</v>
      </c>
      <c r="J177" s="1411">
        <f>IF(ISERROR(VLOOKUP(VLOOKUP($A177, 'E4 TB Allocation Details'!$A$18:$L$205, MATCH("Demand ID", 'E4 TB Allocation Details'!$A$18:$L$18, 0),FALSE), 'E2 Allocators'!$B$15:$W$361, MATCH('O5 Details by Class &amp; Accounts'!J$18, 'E2 Allocators'!$B$15:$W$15, 0),FALSE)*$F177), 0, VLOOKUP(VLOOKUP($A177, 'E4 TB Allocation Details'!$A$18:$L$205, MATCH("Demand ID", 'E4 TB Allocation Details'!$A$18:$L$18, 0),FALSE), 'E2 Allocators'!$B$15:$W$361, MATCH('O5 Details by Class &amp; Accounts'!J$18, 'E2 Allocators'!$B$15:$W$15, 0),FALSE)*$F177)</f>
        <v>0</v>
      </c>
      <c r="K177" s="1411">
        <f>IF(ISERROR(VLOOKUP(VLOOKUP($A177, 'E4 TB Allocation Details'!$A$18:$L$205, MATCH("Demand ID", 'E4 TB Allocation Details'!$A$18:$L$18, 0),FALSE), 'E2 Allocators'!$B$15:$W$361, MATCH('O5 Details by Class &amp; Accounts'!K$18, 'E2 Allocators'!$B$15:$W$15, 0),FALSE)*$F177), 0, VLOOKUP(VLOOKUP($A177, 'E4 TB Allocation Details'!$A$18:$L$205, MATCH("Demand ID", 'E4 TB Allocation Details'!$A$18:$L$18, 0),FALSE), 'E2 Allocators'!$B$15:$W$361, MATCH('O5 Details by Class &amp; Accounts'!K$18, 'E2 Allocators'!$B$15:$W$15, 0),FALSE)*$F177)</f>
        <v>0</v>
      </c>
      <c r="L177" s="1411">
        <f>IF(ISERROR(VLOOKUP(VLOOKUP($A177, 'E4 TB Allocation Details'!$A$18:$L$205, MATCH("Demand ID", 'E4 TB Allocation Details'!$A$18:$L$18, 0),FALSE), 'E2 Allocators'!$B$15:$W$361, MATCH('O5 Details by Class &amp; Accounts'!L$18, 'E2 Allocators'!$B$15:$W$15, 0),FALSE)*$F177), 0, VLOOKUP(VLOOKUP($A177, 'E4 TB Allocation Details'!$A$18:$L$205, MATCH("Demand ID", 'E4 TB Allocation Details'!$A$18:$L$18, 0),FALSE), 'E2 Allocators'!$B$15:$W$361, MATCH('O5 Details by Class &amp; Accounts'!L$18, 'E2 Allocators'!$B$15:$W$15, 0),FALSE)*$F177)</f>
        <v>0</v>
      </c>
      <c r="M177" s="1411">
        <f>IF(ISERROR(VLOOKUP(VLOOKUP($A177, 'E4 TB Allocation Details'!$A$18:$L$205, MATCH("Demand ID", 'E4 TB Allocation Details'!$A$18:$L$18, 0),FALSE), 'E2 Allocators'!$B$15:$W$361, MATCH('O5 Details by Class &amp; Accounts'!M$18, 'E2 Allocators'!$B$15:$W$15, 0),FALSE)*$F177), 0, VLOOKUP(VLOOKUP($A177, 'E4 TB Allocation Details'!$A$18:$L$205, MATCH("Demand ID", 'E4 TB Allocation Details'!$A$18:$L$18, 0),FALSE), 'E2 Allocators'!$B$15:$W$361, MATCH('O5 Details by Class &amp; Accounts'!M$18, 'E2 Allocators'!$B$15:$W$15, 0),FALSE)*$F177)</f>
        <v>0</v>
      </c>
      <c r="N177" s="1411">
        <f>IF(ISERROR(VLOOKUP(VLOOKUP($A177, 'E4 TB Allocation Details'!$A$18:$L$205, MATCH("Demand ID", 'E4 TB Allocation Details'!$A$18:$L$18, 0),FALSE), 'E2 Allocators'!$B$15:$W$361, MATCH('O5 Details by Class &amp; Accounts'!N$18, 'E2 Allocators'!$B$15:$W$15, 0),FALSE)*$F177), 0, VLOOKUP(VLOOKUP($A177, 'E4 TB Allocation Details'!$A$18:$L$205, MATCH("Demand ID", 'E4 TB Allocation Details'!$A$18:$L$18, 0),FALSE), 'E2 Allocators'!$B$15:$W$361, MATCH('O5 Details by Class &amp; Accounts'!N$18, 'E2 Allocators'!$B$15:$W$15, 0),FALSE)*$F177)</f>
        <v>0</v>
      </c>
      <c r="O177" s="1411">
        <f>IF(ISERROR(VLOOKUP(VLOOKUP($A177, 'E4 TB Allocation Details'!$A$18:$L$205, MATCH("Demand ID", 'E4 TB Allocation Details'!$A$18:$L$18, 0),FALSE), 'E2 Allocators'!$B$15:$W$361, MATCH('O5 Details by Class &amp; Accounts'!O$18, 'E2 Allocators'!$B$15:$W$15, 0),FALSE)*$F177), 0, VLOOKUP(VLOOKUP($A177, 'E4 TB Allocation Details'!$A$18:$L$205, MATCH("Demand ID", 'E4 TB Allocation Details'!$A$18:$L$18, 0),FALSE), 'E2 Allocators'!$B$15:$W$361, MATCH('O5 Details by Class &amp; Accounts'!O$18, 'E2 Allocators'!$B$15:$W$15, 0),FALSE)*$F177)</f>
        <v>0</v>
      </c>
      <c r="P177" s="1411">
        <f>IF(ISERROR(VLOOKUP(VLOOKUP($A177, 'E4 TB Allocation Details'!$A$18:$L$205, MATCH("Demand ID", 'E4 TB Allocation Details'!$A$18:$L$18, 0),FALSE), 'E2 Allocators'!$B$15:$W$361, MATCH('O5 Details by Class &amp; Accounts'!P$18, 'E2 Allocators'!$B$15:$W$15, 0),FALSE)*$F177), 0, VLOOKUP(VLOOKUP($A177, 'E4 TB Allocation Details'!$A$18:$L$205, MATCH("Demand ID", 'E4 TB Allocation Details'!$A$18:$L$18, 0),FALSE), 'E2 Allocators'!$B$15:$W$361, MATCH('O5 Details by Class &amp; Accounts'!P$18, 'E2 Allocators'!$B$15:$W$15, 0),FALSE)*$F177)</f>
        <v>0</v>
      </c>
      <c r="Q177" s="1411">
        <f>IF(ISERROR(VLOOKUP(VLOOKUP($A177, 'E4 TB Allocation Details'!$A$18:$L$205, MATCH("Demand ID", 'E4 TB Allocation Details'!$A$18:$L$18, 0),FALSE), 'E2 Allocators'!$B$15:$W$361, MATCH('O5 Details by Class &amp; Accounts'!Q$18, 'E2 Allocators'!$B$15:$W$15, 0),FALSE)*$F177), 0, VLOOKUP(VLOOKUP($A177, 'E4 TB Allocation Details'!$A$18:$L$205, MATCH("Demand ID", 'E4 TB Allocation Details'!$A$18:$L$18, 0),FALSE), 'E2 Allocators'!$B$15:$W$361, MATCH('O5 Details by Class &amp; Accounts'!Q$18, 'E2 Allocators'!$B$15:$W$15, 0),FALSE)*$F177)</f>
        <v>0</v>
      </c>
      <c r="R177" s="1411">
        <f>IF(ISERROR(VLOOKUP(VLOOKUP($A177, 'E4 TB Allocation Details'!$A$18:$L$205, MATCH("Demand ID", 'E4 TB Allocation Details'!$A$18:$L$18, 0),FALSE), 'E2 Allocators'!$B$15:$W$361, MATCH('O5 Details by Class &amp; Accounts'!R$18, 'E2 Allocators'!$B$15:$W$15, 0),FALSE)*$F177), 0, VLOOKUP(VLOOKUP($A177, 'E4 TB Allocation Details'!$A$18:$L$205, MATCH("Demand ID", 'E4 TB Allocation Details'!$A$18:$L$18, 0),FALSE), 'E2 Allocators'!$B$15:$W$361, MATCH('O5 Details by Class &amp; Accounts'!R$18, 'E2 Allocators'!$B$15:$W$15, 0),FALSE)*$F177)</f>
        <v>0</v>
      </c>
      <c r="S177" s="1411">
        <f>IF(ISERROR(VLOOKUP(VLOOKUP($A177, 'E4 TB Allocation Details'!$A$18:$L$205, MATCH("Demand ID", 'E4 TB Allocation Details'!$A$18:$L$18, 0),FALSE), 'E2 Allocators'!$B$15:$W$361, MATCH('O5 Details by Class &amp; Accounts'!S$18, 'E2 Allocators'!$B$15:$W$15, 0),FALSE)*$F177), 0, VLOOKUP(VLOOKUP($A177, 'E4 TB Allocation Details'!$A$18:$L$205, MATCH("Demand ID", 'E4 TB Allocation Details'!$A$18:$L$18, 0),FALSE), 'E2 Allocators'!$B$15:$W$361, MATCH('O5 Details by Class &amp; Accounts'!S$18, 'E2 Allocators'!$B$15:$W$15, 0),FALSE)*$F177)</f>
        <v>0</v>
      </c>
      <c r="T177" s="1411">
        <f>IF(ISERROR(VLOOKUP(VLOOKUP($A177, 'E4 TB Allocation Details'!$A$18:$L$205, MATCH("Demand ID", 'E4 TB Allocation Details'!$A$18:$L$18, 0),FALSE), 'E2 Allocators'!$B$15:$W$361, MATCH('O5 Details by Class &amp; Accounts'!T$18, 'E2 Allocators'!$B$15:$W$15, 0),FALSE)*$F177), 0, VLOOKUP(VLOOKUP($A177, 'E4 TB Allocation Details'!$A$18:$L$205, MATCH("Demand ID", 'E4 TB Allocation Details'!$A$18:$L$18, 0),FALSE), 'E2 Allocators'!$B$15:$W$361, MATCH('O5 Details by Class &amp; Accounts'!T$18, 'E2 Allocators'!$B$15:$W$15, 0),FALSE)*$F177)</f>
        <v>0</v>
      </c>
      <c r="U177" s="1411">
        <f>IF(ISERROR(VLOOKUP(VLOOKUP($A177, 'E4 TB Allocation Details'!$A$18:$L$205, MATCH("Demand ID", 'E4 TB Allocation Details'!$A$18:$L$18, 0),FALSE), 'E2 Allocators'!$B$15:$W$361, MATCH('O5 Details by Class &amp; Accounts'!U$18, 'E2 Allocators'!$B$15:$W$15, 0),FALSE)*$F177), 0, VLOOKUP(VLOOKUP($A177, 'E4 TB Allocation Details'!$A$18:$L$205, MATCH("Demand ID", 'E4 TB Allocation Details'!$A$18:$L$18, 0),FALSE), 'E2 Allocators'!$B$15:$W$361, MATCH('O5 Details by Class &amp; Accounts'!U$18, 'E2 Allocators'!$B$15:$W$15, 0),FALSE)*$F177)</f>
        <v>0</v>
      </c>
      <c r="V177" s="1411">
        <f>IF(ISERROR(VLOOKUP(VLOOKUP($A177, 'E4 TB Allocation Details'!$A$18:$L$205, MATCH("Demand ID", 'E4 TB Allocation Details'!$A$18:$L$18, 0),FALSE), 'E2 Allocators'!$B$15:$W$361, MATCH('O5 Details by Class &amp; Accounts'!V$18, 'E2 Allocators'!$B$15:$W$15, 0),FALSE)*$F177), 0, VLOOKUP(VLOOKUP($A177, 'E4 TB Allocation Details'!$A$18:$L$205, MATCH("Demand ID", 'E4 TB Allocation Details'!$A$18:$L$18, 0),FALSE), 'E2 Allocators'!$B$15:$W$361, MATCH('O5 Details by Class &amp; Accounts'!V$18, 'E2 Allocators'!$B$15:$W$15, 0),FALSE)*$F177)</f>
        <v>0</v>
      </c>
      <c r="W177" s="1411">
        <f>IF(ISERROR(VLOOKUP(VLOOKUP($A177, 'E4 TB Allocation Details'!$A$18:$L$205, MATCH("Demand ID", 'E4 TB Allocation Details'!$A$18:$L$18, 0),FALSE), 'E2 Allocators'!$B$15:$W$361, MATCH('O5 Details by Class &amp; Accounts'!W$18, 'E2 Allocators'!$B$15:$W$15, 0),FALSE)*$F177), 0, VLOOKUP(VLOOKUP($A177, 'E4 TB Allocation Details'!$A$18:$L$205, MATCH("Demand ID", 'E4 TB Allocation Details'!$A$18:$L$18, 0),FALSE), 'E2 Allocators'!$B$15:$W$361, MATCH('O5 Details by Class &amp; Accounts'!W$18, 'E2 Allocators'!$B$15:$W$15, 0),FALSE)*$F177)</f>
        <v>0</v>
      </c>
      <c r="X177" s="1411">
        <f>IF(ISERROR(VLOOKUP(VLOOKUP($A177, 'E4 TB Allocation Details'!$A$18:$L$205, MATCH("Demand ID", 'E4 TB Allocation Details'!$A$18:$L$18, 0),FALSE), 'E2 Allocators'!$B$15:$W$361, MATCH('O5 Details by Class &amp; Accounts'!X$18, 'E2 Allocators'!$B$15:$W$15, 0),FALSE)*$F177), 0, VLOOKUP(VLOOKUP($A177, 'E4 TB Allocation Details'!$A$18:$L$205, MATCH("Demand ID", 'E4 TB Allocation Details'!$A$18:$L$18, 0),FALSE), 'E2 Allocators'!$B$15:$W$361, MATCH('O5 Details by Class &amp; Accounts'!X$18, 'E2 Allocators'!$B$15:$W$15, 0),FALSE)*$F177)</f>
        <v>0</v>
      </c>
      <c r="Y177" s="1411">
        <f>IF(ISERROR(VLOOKUP(VLOOKUP($A177, 'E4 TB Allocation Details'!$A$18:$L$205, MATCH("Demand ID", 'E4 TB Allocation Details'!$A$18:$L$18, 0),FALSE), 'E2 Allocators'!$B$15:$W$361, MATCH('O5 Details by Class &amp; Accounts'!Y$18, 'E2 Allocators'!$B$15:$W$15, 0),FALSE)*$F177), 0, VLOOKUP(VLOOKUP($A177, 'E4 TB Allocation Details'!$A$18:$L$205, MATCH("Demand ID", 'E4 TB Allocation Details'!$A$18:$L$18, 0),FALSE), 'E2 Allocators'!$B$15:$W$361, MATCH('O5 Details by Class &amp; Accounts'!Y$18, 'E2 Allocators'!$B$15:$W$15, 0),FALSE)*$F177)</f>
        <v>0</v>
      </c>
      <c r="Z177" s="1411">
        <f>IF(ISERROR(VLOOKUP(VLOOKUP($A177, 'E4 TB Allocation Details'!$A$18:$L$205, MATCH("Demand ID", 'E4 TB Allocation Details'!$A$18:$L$18, 0),FALSE), 'E2 Allocators'!$B$15:$W$361, MATCH('O5 Details by Class &amp; Accounts'!Z$18, 'E2 Allocators'!$B$15:$W$15, 0),FALSE)*$F177), 0, VLOOKUP(VLOOKUP($A177, 'E4 TB Allocation Details'!$A$18:$L$205, MATCH("Demand ID", 'E4 TB Allocation Details'!$A$18:$L$18, 0),FALSE), 'E2 Allocators'!$B$15:$W$361, MATCH('O5 Details by Class &amp; Accounts'!Z$18, 'E2 Allocators'!$B$15:$W$15, 0),FALSE)*$F177)</f>
        <v>0</v>
      </c>
      <c r="AA177" s="1411">
        <f>IF(ISERROR(VLOOKUP(VLOOKUP($A177, 'E4 TB Allocation Details'!$A$18:$L$205, MATCH("Demand ID", 'E4 TB Allocation Details'!$A$18:$L$18, 0),FALSE), 'E2 Allocators'!$B$15:$W$361, MATCH('O5 Details by Class &amp; Accounts'!AA$18, 'E2 Allocators'!$B$15:$W$15, 0),FALSE)*$F177), 0, VLOOKUP(VLOOKUP($A177, 'E4 TB Allocation Details'!$A$18:$L$205, MATCH("Demand ID", 'E4 TB Allocation Details'!$A$18:$L$18, 0),FALSE), 'E2 Allocators'!$B$15:$W$361, MATCH('O5 Details by Class &amp; Accounts'!AA$18, 'E2 Allocators'!$B$15:$W$15, 0),FALSE)*$F177)</f>
        <v>0</v>
      </c>
      <c r="AB177" s="1411">
        <f>IF(ISERROR(VLOOKUP(VLOOKUP($A177, 'E4 TB Allocation Details'!$A$18:$L$205, MATCH("Demand ID", 'E4 TB Allocation Details'!$A$18:$L$18, 0),FALSE), 'E2 Allocators'!$B$15:$W$361, MATCH('O5 Details by Class &amp; Accounts'!AB$18, 'E2 Allocators'!$B$15:$W$15, 0),FALSE)*$F177), 0, VLOOKUP(VLOOKUP($A177, 'E4 TB Allocation Details'!$A$18:$L$205, MATCH("Demand ID", 'E4 TB Allocation Details'!$A$18:$L$18, 0),FALSE), 'E2 Allocators'!$B$15:$W$361, MATCH('O5 Details by Class &amp; Accounts'!AB$18, 'E2 Allocators'!$B$15:$W$15, 0),FALSE)*$F177)</f>
        <v>0</v>
      </c>
      <c r="AC177" s="1411">
        <f t="shared" si="40"/>
        <v>0</v>
      </c>
      <c r="AD177" s="1411">
        <f>IF(ISERROR(VLOOKUP(VLOOKUP($A177, 'E4 TB Allocation Details'!$A$18:$L$205, MATCH("Customer ID", 'E4 TB Allocation Details'!$A$18:$L$18, 0),FALSE), 'E2 Allocators'!$B$15:$W$361, MATCH('O5 Details by Class &amp; Accounts'!AD$18, 'E2 Allocators'!$B$15:$W$15, 0),FALSE)*$G177), 0, VLOOKUP(VLOOKUP($A177, 'E4 TB Allocation Details'!$A$18:$L$205, MATCH("Customer ID", 'E4 TB Allocation Details'!$A$18:$L$18, 0),FALSE), 'E2 Allocators'!$B$15:$W$361, MATCH('O5 Details by Class &amp; Accounts'!AD$18, 'E2 Allocators'!$B$15:$W$15, 0),FALSE)*$G177)</f>
        <v>0</v>
      </c>
      <c r="AE177" s="1411">
        <f>IF(ISERROR(VLOOKUP(VLOOKUP($A177, 'E4 TB Allocation Details'!$A$18:$L$205, MATCH("Customer ID", 'E4 TB Allocation Details'!$A$18:$L$18, 0),FALSE), 'E2 Allocators'!$B$15:$W$361, MATCH('O5 Details by Class &amp; Accounts'!AE$18, 'E2 Allocators'!$B$15:$W$15, 0),FALSE)*$G177), 0, VLOOKUP(VLOOKUP($A177, 'E4 TB Allocation Details'!$A$18:$L$205, MATCH("Customer ID", 'E4 TB Allocation Details'!$A$18:$L$18, 0),FALSE), 'E2 Allocators'!$B$15:$W$361, MATCH('O5 Details by Class &amp; Accounts'!AE$18, 'E2 Allocators'!$B$15:$W$15, 0),FALSE)*$G177)</f>
        <v>0</v>
      </c>
      <c r="AF177" s="1411">
        <f>IF(ISERROR(VLOOKUP(VLOOKUP($A177, 'E4 TB Allocation Details'!$A$18:$L$205, MATCH("Customer ID", 'E4 TB Allocation Details'!$A$18:$L$18, 0),FALSE), 'E2 Allocators'!$B$15:$W$361, MATCH('O5 Details by Class &amp; Accounts'!AF$18, 'E2 Allocators'!$B$15:$W$15, 0),FALSE)*$G177), 0, VLOOKUP(VLOOKUP($A177, 'E4 TB Allocation Details'!$A$18:$L$205, MATCH("Customer ID", 'E4 TB Allocation Details'!$A$18:$L$18, 0),FALSE), 'E2 Allocators'!$B$15:$W$361, MATCH('O5 Details by Class &amp; Accounts'!AF$18, 'E2 Allocators'!$B$15:$W$15, 0),FALSE)*$G177)</f>
        <v>0</v>
      </c>
      <c r="AG177" s="1411">
        <f>IF(ISERROR(VLOOKUP(VLOOKUP($A177, 'E4 TB Allocation Details'!$A$18:$L$205, MATCH("Customer ID", 'E4 TB Allocation Details'!$A$18:$L$18, 0),FALSE), 'E2 Allocators'!$B$15:$W$361, MATCH('O5 Details by Class &amp; Accounts'!AG$18, 'E2 Allocators'!$B$15:$W$15, 0),FALSE)*$G177), 0, VLOOKUP(VLOOKUP($A177, 'E4 TB Allocation Details'!$A$18:$L$205, MATCH("Customer ID", 'E4 TB Allocation Details'!$A$18:$L$18, 0),FALSE), 'E2 Allocators'!$B$15:$W$361, MATCH('O5 Details by Class &amp; Accounts'!AG$18, 'E2 Allocators'!$B$15:$W$15, 0),FALSE)*$G177)</f>
        <v>0</v>
      </c>
      <c r="AH177" s="1411">
        <f>IF(ISERROR(VLOOKUP(VLOOKUP($A177, 'E4 TB Allocation Details'!$A$18:$L$205, MATCH("Customer ID", 'E4 TB Allocation Details'!$A$18:$L$18, 0),FALSE), 'E2 Allocators'!$B$15:$W$361, MATCH('O5 Details by Class &amp; Accounts'!AH$18, 'E2 Allocators'!$B$15:$W$15, 0),FALSE)*$G177), 0, VLOOKUP(VLOOKUP($A177, 'E4 TB Allocation Details'!$A$18:$L$205, MATCH("Customer ID", 'E4 TB Allocation Details'!$A$18:$L$18, 0),FALSE), 'E2 Allocators'!$B$15:$W$361, MATCH('O5 Details by Class &amp; Accounts'!AH$18, 'E2 Allocators'!$B$15:$W$15, 0),FALSE)*$G177)</f>
        <v>0</v>
      </c>
      <c r="AI177" s="1411">
        <f>IF(ISERROR(VLOOKUP(VLOOKUP($A177, 'E4 TB Allocation Details'!$A$18:$L$205, MATCH("Customer ID", 'E4 TB Allocation Details'!$A$18:$L$18, 0),FALSE), 'E2 Allocators'!$B$15:$W$361, MATCH('O5 Details by Class &amp; Accounts'!AI$18, 'E2 Allocators'!$B$15:$W$15, 0),FALSE)*$G177), 0, VLOOKUP(VLOOKUP($A177, 'E4 TB Allocation Details'!$A$18:$L$205, MATCH("Customer ID", 'E4 TB Allocation Details'!$A$18:$L$18, 0),FALSE), 'E2 Allocators'!$B$15:$W$361, MATCH('O5 Details by Class &amp; Accounts'!AI$18, 'E2 Allocators'!$B$15:$W$15, 0),FALSE)*$G177)</f>
        <v>0</v>
      </c>
      <c r="AJ177" s="1411">
        <f>IF(ISERROR(VLOOKUP(VLOOKUP($A177, 'E4 TB Allocation Details'!$A$18:$L$205, MATCH("Customer ID", 'E4 TB Allocation Details'!$A$18:$L$18, 0),FALSE), 'E2 Allocators'!$B$15:$W$361, MATCH('O5 Details by Class &amp; Accounts'!AJ$18, 'E2 Allocators'!$B$15:$W$15, 0),FALSE)*$G177), 0, VLOOKUP(VLOOKUP($A177, 'E4 TB Allocation Details'!$A$18:$L$205, MATCH("Customer ID", 'E4 TB Allocation Details'!$A$18:$L$18, 0),FALSE), 'E2 Allocators'!$B$15:$W$361, MATCH('O5 Details by Class &amp; Accounts'!AJ$18, 'E2 Allocators'!$B$15:$W$15, 0),FALSE)*$G177)</f>
        <v>0</v>
      </c>
      <c r="AK177" s="1411">
        <f>IF(ISERROR(VLOOKUP(VLOOKUP($A177, 'E4 TB Allocation Details'!$A$18:$L$205, MATCH("Customer ID", 'E4 TB Allocation Details'!$A$18:$L$18, 0),FALSE), 'E2 Allocators'!$B$15:$W$361, MATCH('O5 Details by Class &amp; Accounts'!AK$18, 'E2 Allocators'!$B$15:$W$15, 0),FALSE)*$G177), 0, VLOOKUP(VLOOKUP($A177, 'E4 TB Allocation Details'!$A$18:$L$205, MATCH("Customer ID", 'E4 TB Allocation Details'!$A$18:$L$18, 0),FALSE), 'E2 Allocators'!$B$15:$W$361, MATCH('O5 Details by Class &amp; Accounts'!AK$18, 'E2 Allocators'!$B$15:$W$15, 0),FALSE)*$G177)</f>
        <v>0</v>
      </c>
      <c r="AL177" s="1411">
        <f>IF(ISERROR(VLOOKUP(VLOOKUP($A177, 'E4 TB Allocation Details'!$A$18:$L$205, MATCH("Customer ID", 'E4 TB Allocation Details'!$A$18:$L$18, 0),FALSE), 'E2 Allocators'!$B$15:$W$361, MATCH('O5 Details by Class &amp; Accounts'!AL$18, 'E2 Allocators'!$B$15:$W$15, 0),FALSE)*$G177), 0, VLOOKUP(VLOOKUP($A177, 'E4 TB Allocation Details'!$A$18:$L$205, MATCH("Customer ID", 'E4 TB Allocation Details'!$A$18:$L$18, 0),FALSE), 'E2 Allocators'!$B$15:$W$361, MATCH('O5 Details by Class &amp; Accounts'!AL$18, 'E2 Allocators'!$B$15:$W$15, 0),FALSE)*$G177)</f>
        <v>0</v>
      </c>
      <c r="AM177" s="1411">
        <f>IF(ISERROR(VLOOKUP(VLOOKUP($A177, 'E4 TB Allocation Details'!$A$18:$L$205, MATCH("Customer ID", 'E4 TB Allocation Details'!$A$18:$L$18, 0),FALSE), 'E2 Allocators'!$B$15:$W$361, MATCH('O5 Details by Class &amp; Accounts'!AM$18, 'E2 Allocators'!$B$15:$W$15, 0),FALSE)*$G177), 0, VLOOKUP(VLOOKUP($A177, 'E4 TB Allocation Details'!$A$18:$L$205, MATCH("Customer ID", 'E4 TB Allocation Details'!$A$18:$L$18, 0),FALSE), 'E2 Allocators'!$B$15:$W$361, MATCH('O5 Details by Class &amp; Accounts'!AM$18, 'E2 Allocators'!$B$15:$W$15, 0),FALSE)*$G177)</f>
        <v>0</v>
      </c>
      <c r="AN177" s="1411">
        <f>IF(ISERROR(VLOOKUP(VLOOKUP($A177, 'E4 TB Allocation Details'!$A$18:$L$205, MATCH("Customer ID", 'E4 TB Allocation Details'!$A$18:$L$18, 0),FALSE), 'E2 Allocators'!$B$15:$W$361, MATCH('O5 Details by Class &amp; Accounts'!AN$18, 'E2 Allocators'!$B$15:$W$15, 0),FALSE)*$G177), 0, VLOOKUP(VLOOKUP($A177, 'E4 TB Allocation Details'!$A$18:$L$205, MATCH("Customer ID", 'E4 TB Allocation Details'!$A$18:$L$18, 0),FALSE), 'E2 Allocators'!$B$15:$W$361, MATCH('O5 Details by Class &amp; Accounts'!AN$18, 'E2 Allocators'!$B$15:$W$15, 0),FALSE)*$G177)</f>
        <v>0</v>
      </c>
      <c r="AO177" s="1411">
        <f>IF(ISERROR(VLOOKUP(VLOOKUP($A177, 'E4 TB Allocation Details'!$A$18:$L$205, MATCH("Customer ID", 'E4 TB Allocation Details'!$A$18:$L$18, 0),FALSE), 'E2 Allocators'!$B$15:$W$361, MATCH('O5 Details by Class &amp; Accounts'!AO$18, 'E2 Allocators'!$B$15:$W$15, 0),FALSE)*$G177), 0, VLOOKUP(VLOOKUP($A177, 'E4 TB Allocation Details'!$A$18:$L$205, MATCH("Customer ID", 'E4 TB Allocation Details'!$A$18:$L$18, 0),FALSE), 'E2 Allocators'!$B$15:$W$361, MATCH('O5 Details by Class &amp; Accounts'!AO$18, 'E2 Allocators'!$B$15:$W$15, 0),FALSE)*$G177)</f>
        <v>0</v>
      </c>
      <c r="AP177" s="1411">
        <f>IF(ISERROR(VLOOKUP(VLOOKUP($A177, 'E4 TB Allocation Details'!$A$18:$L$205, MATCH("Customer ID", 'E4 TB Allocation Details'!$A$18:$L$18, 0),FALSE), 'E2 Allocators'!$B$15:$W$361, MATCH('O5 Details by Class &amp; Accounts'!AP$18, 'E2 Allocators'!$B$15:$W$15, 0),FALSE)*$G177), 0, VLOOKUP(VLOOKUP($A177, 'E4 TB Allocation Details'!$A$18:$L$205, MATCH("Customer ID", 'E4 TB Allocation Details'!$A$18:$L$18, 0),FALSE), 'E2 Allocators'!$B$15:$W$361, MATCH('O5 Details by Class &amp; Accounts'!AP$18, 'E2 Allocators'!$B$15:$W$15, 0),FALSE)*$G177)</f>
        <v>0</v>
      </c>
      <c r="AQ177" s="1411">
        <f>IF(ISERROR(VLOOKUP(VLOOKUP($A177, 'E4 TB Allocation Details'!$A$18:$L$205, MATCH("Customer ID", 'E4 TB Allocation Details'!$A$18:$L$18, 0),FALSE), 'E2 Allocators'!$B$15:$W$361, MATCH('O5 Details by Class &amp; Accounts'!AQ$18, 'E2 Allocators'!$B$15:$W$15, 0),FALSE)*$G177), 0, VLOOKUP(VLOOKUP($A177, 'E4 TB Allocation Details'!$A$18:$L$205, MATCH("Customer ID", 'E4 TB Allocation Details'!$A$18:$L$18, 0),FALSE), 'E2 Allocators'!$B$15:$W$361, MATCH('O5 Details by Class &amp; Accounts'!AQ$18, 'E2 Allocators'!$B$15:$W$15, 0),FALSE)*$G177)</f>
        <v>0</v>
      </c>
      <c r="AR177" s="1411">
        <f>IF(ISERROR(VLOOKUP(VLOOKUP($A177, 'E4 TB Allocation Details'!$A$18:$L$205, MATCH("Customer ID", 'E4 TB Allocation Details'!$A$18:$L$18, 0),FALSE), 'E2 Allocators'!$B$15:$W$361, MATCH('O5 Details by Class &amp; Accounts'!AR$18, 'E2 Allocators'!$B$15:$W$15, 0),FALSE)*$G177), 0, VLOOKUP(VLOOKUP($A177, 'E4 TB Allocation Details'!$A$18:$L$205, MATCH("Customer ID", 'E4 TB Allocation Details'!$A$18:$L$18, 0),FALSE), 'E2 Allocators'!$B$15:$W$361, MATCH('O5 Details by Class &amp; Accounts'!AR$18, 'E2 Allocators'!$B$15:$W$15, 0),FALSE)*$G177)</f>
        <v>0</v>
      </c>
      <c r="AS177" s="1411">
        <f>IF(ISERROR(VLOOKUP(VLOOKUP($A177, 'E4 TB Allocation Details'!$A$18:$L$205, MATCH("Customer ID", 'E4 TB Allocation Details'!$A$18:$L$18, 0),FALSE), 'E2 Allocators'!$B$15:$W$361, MATCH('O5 Details by Class &amp; Accounts'!AS$18, 'E2 Allocators'!$B$15:$W$15, 0),FALSE)*$G177), 0, VLOOKUP(VLOOKUP($A177, 'E4 TB Allocation Details'!$A$18:$L$205, MATCH("Customer ID", 'E4 TB Allocation Details'!$A$18:$L$18, 0),FALSE), 'E2 Allocators'!$B$15:$W$361, MATCH('O5 Details by Class &amp; Accounts'!AS$18, 'E2 Allocators'!$B$15:$W$15, 0),FALSE)*$G177)</f>
        <v>0</v>
      </c>
      <c r="AT177" s="1411">
        <f>IF(ISERROR(VLOOKUP(VLOOKUP($A177, 'E4 TB Allocation Details'!$A$18:$L$205, MATCH("Customer ID", 'E4 TB Allocation Details'!$A$18:$L$18, 0),FALSE), 'E2 Allocators'!$B$15:$W$361, MATCH('O5 Details by Class &amp; Accounts'!AT$18, 'E2 Allocators'!$B$15:$W$15, 0),FALSE)*$G177), 0, VLOOKUP(VLOOKUP($A177, 'E4 TB Allocation Details'!$A$18:$L$205, MATCH("Customer ID", 'E4 TB Allocation Details'!$A$18:$L$18, 0),FALSE), 'E2 Allocators'!$B$15:$W$361, MATCH('O5 Details by Class &amp; Accounts'!AT$18, 'E2 Allocators'!$B$15:$W$15, 0),FALSE)*$G177)</f>
        <v>0</v>
      </c>
      <c r="AU177" s="1411">
        <f>IF(ISERROR(VLOOKUP(VLOOKUP($A177, 'E4 TB Allocation Details'!$A$18:$L$205, MATCH("Customer ID", 'E4 TB Allocation Details'!$A$18:$L$18, 0),FALSE), 'E2 Allocators'!$B$15:$W$361, MATCH('O5 Details by Class &amp; Accounts'!AU$18, 'E2 Allocators'!$B$15:$W$15, 0),FALSE)*$G177), 0, VLOOKUP(VLOOKUP($A177, 'E4 TB Allocation Details'!$A$18:$L$205, MATCH("Customer ID", 'E4 TB Allocation Details'!$A$18:$L$18, 0),FALSE), 'E2 Allocators'!$B$15:$W$361, MATCH('O5 Details by Class &amp; Accounts'!AU$18, 'E2 Allocators'!$B$15:$W$15, 0),FALSE)*$G177)</f>
        <v>0</v>
      </c>
      <c r="AV177" s="1411">
        <f>IF(ISERROR(VLOOKUP(VLOOKUP($A177, 'E4 TB Allocation Details'!$A$18:$L$205, MATCH("Customer ID", 'E4 TB Allocation Details'!$A$18:$L$18, 0),FALSE), 'E2 Allocators'!$B$15:$W$361, MATCH('O5 Details by Class &amp; Accounts'!AV$18, 'E2 Allocators'!$B$15:$W$15, 0),FALSE)*$G177), 0, VLOOKUP(VLOOKUP($A177, 'E4 TB Allocation Details'!$A$18:$L$205, MATCH("Customer ID", 'E4 TB Allocation Details'!$A$18:$L$18, 0),FALSE), 'E2 Allocators'!$B$15:$W$361, MATCH('O5 Details by Class &amp; Accounts'!AV$18, 'E2 Allocators'!$B$15:$W$15, 0),FALSE)*$G177)</f>
        <v>0</v>
      </c>
      <c r="AW177" s="1411">
        <f>IF(ISERROR(VLOOKUP(VLOOKUP($A177, 'E4 TB Allocation Details'!$A$18:$L$205, MATCH("Customer ID", 'E4 TB Allocation Details'!$A$18:$L$18, 0),FALSE), 'E2 Allocators'!$B$15:$W$361, MATCH('O5 Details by Class &amp; Accounts'!AW$18, 'E2 Allocators'!$B$15:$W$15, 0),FALSE)*$G177), 0, VLOOKUP(VLOOKUP($A177, 'E4 TB Allocation Details'!$A$18:$L$205, MATCH("Customer ID", 'E4 TB Allocation Details'!$A$18:$L$18, 0),FALSE), 'E2 Allocators'!$B$15:$W$361, MATCH('O5 Details by Class &amp; Accounts'!AW$18, 'E2 Allocators'!$B$15:$W$15, 0),FALSE)*$G177)</f>
        <v>0</v>
      </c>
      <c r="AX177" s="1411">
        <f t="shared" si="44"/>
        <v>0</v>
      </c>
      <c r="AY177" s="1411">
        <f>IF(ISERROR(VLOOKUP(VLOOKUP($A177, 'E4 TB Allocation Details'!$A$18:$L$205, MATCH("Misc ID", 'E4 TB Allocation Details'!$A$18:$L$18, 0),FALSE), 'E2 Allocators'!$B$15:$W$361, MATCH('O5 Details by Class &amp; Accounts'!AY$18, 'E2 Allocators'!$B$15:$W$15, 0),FALSE)*$E177), 0, VLOOKUP(VLOOKUP($A177, 'E4 TB Allocation Details'!$A$18:$L$205, MATCH("Misc ID", 'E4 TB Allocation Details'!$A$18:$L$18, 0),FALSE), 'E2 Allocators'!$B$15:$W$361, MATCH('O5 Details by Class &amp; Accounts'!AY$18, 'E2 Allocators'!$B$15:$W$15, 0),FALSE)*$E177)</f>
        <v>0</v>
      </c>
      <c r="AZ177" s="1411">
        <f>IF(ISERROR(VLOOKUP(VLOOKUP($A177, 'E4 TB Allocation Details'!$A$18:$L$205, MATCH("Misc ID", 'E4 TB Allocation Details'!$A$18:$L$18, 0),FALSE), 'E2 Allocators'!$B$15:$W$361, MATCH('O5 Details by Class &amp; Accounts'!AZ$18, 'E2 Allocators'!$B$15:$W$15, 0),FALSE)*$E177), 0, VLOOKUP(VLOOKUP($A177, 'E4 TB Allocation Details'!$A$18:$L$205, MATCH("Misc ID", 'E4 TB Allocation Details'!$A$18:$L$18, 0),FALSE), 'E2 Allocators'!$B$15:$W$361, MATCH('O5 Details by Class &amp; Accounts'!AZ$18, 'E2 Allocators'!$B$15:$W$15, 0),FALSE)*$E177)</f>
        <v>0</v>
      </c>
      <c r="BA177" s="1411">
        <f>IF(ISERROR(VLOOKUP(VLOOKUP($A177, 'E4 TB Allocation Details'!$A$18:$L$205, MATCH("Misc ID", 'E4 TB Allocation Details'!$A$18:$L$18, 0),FALSE), 'E2 Allocators'!$B$15:$W$361, MATCH('O5 Details by Class &amp; Accounts'!BA$18, 'E2 Allocators'!$B$15:$W$15, 0),FALSE)*$E177), 0, VLOOKUP(VLOOKUP($A177, 'E4 TB Allocation Details'!$A$18:$L$205, MATCH("Misc ID", 'E4 TB Allocation Details'!$A$18:$L$18, 0),FALSE), 'E2 Allocators'!$B$15:$W$361, MATCH('O5 Details by Class &amp; Accounts'!BA$18, 'E2 Allocators'!$B$15:$W$15, 0),FALSE)*$E177)</f>
        <v>0</v>
      </c>
      <c r="BB177" s="1411">
        <f>IF(ISERROR(VLOOKUP(VLOOKUP($A177, 'E4 TB Allocation Details'!$A$18:$L$205, MATCH("Misc ID", 'E4 TB Allocation Details'!$A$18:$L$18, 0),FALSE), 'E2 Allocators'!$B$15:$W$361, MATCH('O5 Details by Class &amp; Accounts'!BB$18, 'E2 Allocators'!$B$15:$W$15, 0),FALSE)*$E177), 0, VLOOKUP(VLOOKUP($A177, 'E4 TB Allocation Details'!$A$18:$L$205, MATCH("Misc ID", 'E4 TB Allocation Details'!$A$18:$L$18, 0),FALSE), 'E2 Allocators'!$B$15:$W$361, MATCH('O5 Details by Class &amp; Accounts'!BB$18, 'E2 Allocators'!$B$15:$W$15, 0),FALSE)*$E177)</f>
        <v>0</v>
      </c>
      <c r="BC177" s="1411">
        <f>IF(ISERROR(VLOOKUP(VLOOKUP($A177, 'E4 TB Allocation Details'!$A$18:$L$205, MATCH("Misc ID", 'E4 TB Allocation Details'!$A$18:$L$18, 0),FALSE), 'E2 Allocators'!$B$15:$W$361, MATCH('O5 Details by Class &amp; Accounts'!BC$18, 'E2 Allocators'!$B$15:$W$15, 0),FALSE)*$E177), 0, VLOOKUP(VLOOKUP($A177, 'E4 TB Allocation Details'!$A$18:$L$205, MATCH("Misc ID", 'E4 TB Allocation Details'!$A$18:$L$18, 0),FALSE), 'E2 Allocators'!$B$15:$W$361, MATCH('O5 Details by Class &amp; Accounts'!BC$18, 'E2 Allocators'!$B$15:$W$15, 0),FALSE)*$E177)</f>
        <v>0</v>
      </c>
      <c r="BD177" s="1411">
        <f>IF(ISERROR(VLOOKUP(VLOOKUP($A177, 'E4 TB Allocation Details'!$A$18:$L$205, MATCH("Misc ID", 'E4 TB Allocation Details'!$A$18:$L$18, 0),FALSE), 'E2 Allocators'!$B$15:$W$361, MATCH('O5 Details by Class &amp; Accounts'!BD$18, 'E2 Allocators'!$B$15:$W$15, 0),FALSE)*$E177), 0, VLOOKUP(VLOOKUP($A177, 'E4 TB Allocation Details'!$A$18:$L$205, MATCH("Misc ID", 'E4 TB Allocation Details'!$A$18:$L$18, 0),FALSE), 'E2 Allocators'!$B$15:$W$361, MATCH('O5 Details by Class &amp; Accounts'!BD$18, 'E2 Allocators'!$B$15:$W$15, 0),FALSE)*$E177)</f>
        <v>0</v>
      </c>
      <c r="BE177" s="1411">
        <f>IF(ISERROR(VLOOKUP(VLOOKUP($A177, 'E4 TB Allocation Details'!$A$18:$L$205, MATCH("Misc ID", 'E4 TB Allocation Details'!$A$18:$L$18, 0),FALSE), 'E2 Allocators'!$B$15:$W$361, MATCH('O5 Details by Class &amp; Accounts'!BE$18, 'E2 Allocators'!$B$15:$W$15, 0),FALSE)*$E177), 0, VLOOKUP(VLOOKUP($A177, 'E4 TB Allocation Details'!$A$18:$L$205, MATCH("Misc ID", 'E4 TB Allocation Details'!$A$18:$L$18, 0),FALSE), 'E2 Allocators'!$B$15:$W$361, MATCH('O5 Details by Class &amp; Accounts'!BE$18, 'E2 Allocators'!$B$15:$W$15, 0),FALSE)*$E177)</f>
        <v>0</v>
      </c>
      <c r="BF177" s="1411">
        <f>IF(ISERROR(VLOOKUP(VLOOKUP($A177, 'E4 TB Allocation Details'!$A$18:$L$205, MATCH("Misc ID", 'E4 TB Allocation Details'!$A$18:$L$18, 0),FALSE), 'E2 Allocators'!$B$15:$W$361, MATCH('O5 Details by Class &amp; Accounts'!BF$18, 'E2 Allocators'!$B$15:$W$15, 0),FALSE)*$E177), 0, VLOOKUP(VLOOKUP($A177, 'E4 TB Allocation Details'!$A$18:$L$205, MATCH("Misc ID", 'E4 TB Allocation Details'!$A$18:$L$18, 0),FALSE), 'E2 Allocators'!$B$15:$W$361, MATCH('O5 Details by Class &amp; Accounts'!BF$18, 'E2 Allocators'!$B$15:$W$15, 0),FALSE)*$E177)</f>
        <v>0</v>
      </c>
      <c r="BG177" s="1411">
        <f>IF(ISERROR(VLOOKUP(VLOOKUP($A177, 'E4 TB Allocation Details'!$A$18:$L$205, MATCH("Misc ID", 'E4 TB Allocation Details'!$A$18:$L$18, 0),FALSE), 'E2 Allocators'!$B$15:$W$361, MATCH('O5 Details by Class &amp; Accounts'!BG$18, 'E2 Allocators'!$B$15:$W$15, 0),FALSE)*$E177), 0, VLOOKUP(VLOOKUP($A177, 'E4 TB Allocation Details'!$A$18:$L$205, MATCH("Misc ID", 'E4 TB Allocation Details'!$A$18:$L$18, 0),FALSE), 'E2 Allocators'!$B$15:$W$361, MATCH('O5 Details by Class &amp; Accounts'!BG$18, 'E2 Allocators'!$B$15:$W$15, 0),FALSE)*$E177)</f>
        <v>0</v>
      </c>
      <c r="BH177" s="1411">
        <f>IF(ISERROR(VLOOKUP(VLOOKUP($A177, 'E4 TB Allocation Details'!$A$18:$L$205, MATCH("Misc ID", 'E4 TB Allocation Details'!$A$18:$L$18, 0),FALSE), 'E2 Allocators'!$B$15:$W$361, MATCH('O5 Details by Class &amp; Accounts'!BH$18, 'E2 Allocators'!$B$15:$W$15, 0),FALSE)*$E177), 0, VLOOKUP(VLOOKUP($A177, 'E4 TB Allocation Details'!$A$18:$L$205, MATCH("Misc ID", 'E4 TB Allocation Details'!$A$18:$L$18, 0),FALSE), 'E2 Allocators'!$B$15:$W$361, MATCH('O5 Details by Class &amp; Accounts'!BH$18, 'E2 Allocators'!$B$15:$W$15, 0),FALSE)*$E177)</f>
        <v>0</v>
      </c>
      <c r="BI177" s="1411">
        <f>IF(ISERROR(VLOOKUP(VLOOKUP($A177, 'E4 TB Allocation Details'!$A$18:$L$205, MATCH("Misc ID", 'E4 TB Allocation Details'!$A$18:$L$18, 0),FALSE), 'E2 Allocators'!$B$15:$W$361, MATCH('O5 Details by Class &amp; Accounts'!BI$18, 'E2 Allocators'!$B$15:$W$15, 0),FALSE)*$E177), 0, VLOOKUP(VLOOKUP($A177, 'E4 TB Allocation Details'!$A$18:$L$205, MATCH("Misc ID", 'E4 TB Allocation Details'!$A$18:$L$18, 0),FALSE), 'E2 Allocators'!$B$15:$W$361, MATCH('O5 Details by Class &amp; Accounts'!BI$18, 'E2 Allocators'!$B$15:$W$15, 0),FALSE)*$E177)</f>
        <v>0</v>
      </c>
      <c r="BJ177" s="1411">
        <f>IF(ISERROR(VLOOKUP(VLOOKUP($A177, 'E4 TB Allocation Details'!$A$18:$L$205, MATCH("Misc ID", 'E4 TB Allocation Details'!$A$18:$L$18, 0),FALSE), 'E2 Allocators'!$B$15:$W$361, MATCH('O5 Details by Class &amp; Accounts'!BJ$18, 'E2 Allocators'!$B$15:$W$15, 0),FALSE)*$E177), 0, VLOOKUP(VLOOKUP($A177, 'E4 TB Allocation Details'!$A$18:$L$205, MATCH("Misc ID", 'E4 TB Allocation Details'!$A$18:$L$18, 0),FALSE), 'E2 Allocators'!$B$15:$W$361, MATCH('O5 Details by Class &amp; Accounts'!BJ$18, 'E2 Allocators'!$B$15:$W$15, 0),FALSE)*$E177)</f>
        <v>0</v>
      </c>
      <c r="BK177" s="1411">
        <f>IF(ISERROR(VLOOKUP(VLOOKUP($A177, 'E4 TB Allocation Details'!$A$18:$L$205, MATCH("Misc ID", 'E4 TB Allocation Details'!$A$18:$L$18, 0),FALSE), 'E2 Allocators'!$B$15:$W$361, MATCH('O5 Details by Class &amp; Accounts'!BK$18, 'E2 Allocators'!$B$15:$W$15, 0),FALSE)*$E177), 0, VLOOKUP(VLOOKUP($A177, 'E4 TB Allocation Details'!$A$18:$L$205, MATCH("Misc ID", 'E4 TB Allocation Details'!$A$18:$L$18, 0),FALSE), 'E2 Allocators'!$B$15:$W$361, MATCH('O5 Details by Class &amp; Accounts'!BK$18, 'E2 Allocators'!$B$15:$W$15, 0),FALSE)*$E177)</f>
        <v>0</v>
      </c>
      <c r="BL177" s="1411">
        <f>IF(ISERROR(VLOOKUP(VLOOKUP($A177, 'E4 TB Allocation Details'!$A$18:$L$205, MATCH("Misc ID", 'E4 TB Allocation Details'!$A$18:$L$18, 0),FALSE), 'E2 Allocators'!$B$15:$W$361, MATCH('O5 Details by Class &amp; Accounts'!BL$18, 'E2 Allocators'!$B$15:$W$15, 0),FALSE)*$E177), 0, VLOOKUP(VLOOKUP($A177, 'E4 TB Allocation Details'!$A$18:$L$205, MATCH("Misc ID", 'E4 TB Allocation Details'!$A$18:$L$18, 0),FALSE), 'E2 Allocators'!$B$15:$W$361, MATCH('O5 Details by Class &amp; Accounts'!BL$18, 'E2 Allocators'!$B$15:$W$15, 0),FALSE)*$E177)</f>
        <v>0</v>
      </c>
      <c r="BM177" s="1411">
        <f>IF(ISERROR(VLOOKUP(VLOOKUP($A177, 'E4 TB Allocation Details'!$A$18:$L$205, MATCH("Misc ID", 'E4 TB Allocation Details'!$A$18:$L$18, 0),FALSE), 'E2 Allocators'!$B$15:$W$361, MATCH('O5 Details by Class &amp; Accounts'!BM$18, 'E2 Allocators'!$B$15:$W$15, 0),FALSE)*$E177), 0, VLOOKUP(VLOOKUP($A177, 'E4 TB Allocation Details'!$A$18:$L$205, MATCH("Misc ID", 'E4 TB Allocation Details'!$A$18:$L$18, 0),FALSE), 'E2 Allocators'!$B$15:$W$361, MATCH('O5 Details by Class &amp; Accounts'!BM$18, 'E2 Allocators'!$B$15:$W$15, 0),FALSE)*$E177)</f>
        <v>0</v>
      </c>
      <c r="BN177" s="1411">
        <f>IF(ISERROR(VLOOKUP(VLOOKUP($A177, 'E4 TB Allocation Details'!$A$18:$L$205, MATCH("Misc ID", 'E4 TB Allocation Details'!$A$18:$L$18, 0),FALSE), 'E2 Allocators'!$B$15:$W$361, MATCH('O5 Details by Class &amp; Accounts'!BN$18, 'E2 Allocators'!$B$15:$W$15, 0),FALSE)*$E177), 0, VLOOKUP(VLOOKUP($A177, 'E4 TB Allocation Details'!$A$18:$L$205, MATCH("Misc ID", 'E4 TB Allocation Details'!$A$18:$L$18, 0),FALSE), 'E2 Allocators'!$B$15:$W$361, MATCH('O5 Details by Class &amp; Accounts'!BN$18, 'E2 Allocators'!$B$15:$W$15, 0),FALSE)*$E177)</f>
        <v>0</v>
      </c>
      <c r="BO177" s="1411">
        <f>IF(ISERROR(VLOOKUP(VLOOKUP($A177, 'E4 TB Allocation Details'!$A$18:$L$205, MATCH("Misc ID", 'E4 TB Allocation Details'!$A$18:$L$18, 0),FALSE), 'E2 Allocators'!$B$15:$W$361, MATCH('O5 Details by Class &amp; Accounts'!BO$18, 'E2 Allocators'!$B$15:$W$15, 0),FALSE)*$E177), 0, VLOOKUP(VLOOKUP($A177, 'E4 TB Allocation Details'!$A$18:$L$205, MATCH("Misc ID", 'E4 TB Allocation Details'!$A$18:$L$18, 0),FALSE), 'E2 Allocators'!$B$15:$W$361, MATCH('O5 Details by Class &amp; Accounts'!BO$18, 'E2 Allocators'!$B$15:$W$15, 0),FALSE)*$E177)</f>
        <v>0</v>
      </c>
      <c r="BP177" s="1411">
        <f>IF(ISERROR(VLOOKUP(VLOOKUP($A177, 'E4 TB Allocation Details'!$A$18:$L$205, MATCH("Misc ID", 'E4 TB Allocation Details'!$A$18:$L$18, 0),FALSE), 'E2 Allocators'!$B$15:$W$361, MATCH('O5 Details by Class &amp; Accounts'!BP$18, 'E2 Allocators'!$B$15:$W$15, 0),FALSE)*$E177), 0, VLOOKUP(VLOOKUP($A177, 'E4 TB Allocation Details'!$A$18:$L$205, MATCH("Misc ID", 'E4 TB Allocation Details'!$A$18:$L$18, 0),FALSE), 'E2 Allocators'!$B$15:$W$361, MATCH('O5 Details by Class &amp; Accounts'!BP$18, 'E2 Allocators'!$B$15:$W$15, 0),FALSE)*$E177)</f>
        <v>0</v>
      </c>
      <c r="BQ177" s="1411">
        <f>IF(ISERROR(VLOOKUP(VLOOKUP($A177, 'E4 TB Allocation Details'!$A$18:$L$205, MATCH("Misc ID", 'E4 TB Allocation Details'!$A$18:$L$18, 0),FALSE), 'E2 Allocators'!$B$15:$W$361, MATCH('O5 Details by Class &amp; Accounts'!BQ$18, 'E2 Allocators'!$B$15:$W$15, 0),FALSE)*$E177), 0, VLOOKUP(VLOOKUP($A177, 'E4 TB Allocation Details'!$A$18:$L$205, MATCH("Misc ID", 'E4 TB Allocation Details'!$A$18:$L$18, 0),FALSE), 'E2 Allocators'!$B$15:$W$361, MATCH('O5 Details by Class &amp; Accounts'!BQ$18, 'E2 Allocators'!$B$15:$W$15, 0),FALSE)*$E177)</f>
        <v>0</v>
      </c>
      <c r="BR177" s="1411">
        <f>IF(ISERROR(VLOOKUP(VLOOKUP($A177, 'E4 TB Allocation Details'!$A$18:$L$205, MATCH("Misc ID", 'E4 TB Allocation Details'!$A$18:$L$18, 0),FALSE), 'E2 Allocators'!$B$15:$W$361, MATCH('O5 Details by Class &amp; Accounts'!BR$18, 'E2 Allocators'!$B$15:$W$15, 0),FALSE)*$E177), 0, VLOOKUP(VLOOKUP($A177, 'E4 TB Allocation Details'!$A$18:$L$205, MATCH("Misc ID", 'E4 TB Allocation Details'!$A$18:$L$18, 0),FALSE), 'E2 Allocators'!$B$15:$W$361, MATCH('O5 Details by Class &amp; Accounts'!BR$18, 'E2 Allocators'!$B$15:$W$15, 0),FALSE)*$E177)</f>
        <v>0</v>
      </c>
      <c r="BS177" s="1411">
        <f t="shared" si="41"/>
        <v>0</v>
      </c>
      <c r="BT177" s="1411">
        <f>IF(ISERROR(VLOOKUP(VLOOKUP($A177, 'E4 TB Allocation Details'!$A$18:$L$205, MATCH("A &amp; G ID", 'E4 TB Allocation Details'!$A$18:$L$18, 0),FALSE), 'E2 Allocators'!$B$15:$W$361, MATCH('O5 Details by Class &amp; Accounts'!BT$18, 'E2 Allocators'!$B$15:$W$15, 0),FALSE)*$E177), 0, VLOOKUP(VLOOKUP($A177, 'E4 TB Allocation Details'!$A$18:$L$205, MATCH("A &amp; G ID", 'E4 TB Allocation Details'!$A$18:$L$18, 0),FALSE), 'E2 Allocators'!$B$15:$W$361, MATCH('O5 Details by Class &amp; Accounts'!BT$18, 'E2 Allocators'!$B$15:$W$15, 0),FALSE)*$E177)</f>
        <v>111086.48764747563</v>
      </c>
      <c r="BU177" s="1411">
        <f>IF(ISERROR(VLOOKUP(VLOOKUP($A177, 'E4 TB Allocation Details'!$A$18:$L$205, MATCH("A &amp; G ID", 'E4 TB Allocation Details'!$A$18:$L$18, 0),FALSE), 'E2 Allocators'!$B$15:$W$361, MATCH('O5 Details by Class &amp; Accounts'!BU$18, 'E2 Allocators'!$B$15:$W$15, 0),FALSE)*$E177), 0, VLOOKUP(VLOOKUP($A177, 'E4 TB Allocation Details'!$A$18:$L$205, MATCH("A &amp; G ID", 'E4 TB Allocation Details'!$A$18:$L$18, 0),FALSE), 'E2 Allocators'!$B$15:$W$361, MATCH('O5 Details by Class &amp; Accounts'!BU$18, 'E2 Allocators'!$B$15:$W$15, 0),FALSE)*$E177)</f>
        <v>31256.444012734246</v>
      </c>
      <c r="BV177" s="1411">
        <f>IF(ISERROR(VLOOKUP(VLOOKUP($A177, 'E4 TB Allocation Details'!$A$18:$L$205, MATCH("A &amp; G ID", 'E4 TB Allocation Details'!$A$18:$L$18, 0),FALSE), 'E2 Allocators'!$B$15:$W$361, MATCH('O5 Details by Class &amp; Accounts'!BV$18, 'E2 Allocators'!$B$15:$W$15, 0),FALSE)*$E177), 0, VLOOKUP(VLOOKUP($A177, 'E4 TB Allocation Details'!$A$18:$L$205, MATCH("A &amp; G ID", 'E4 TB Allocation Details'!$A$18:$L$18, 0),FALSE), 'E2 Allocators'!$B$15:$W$361, MATCH('O5 Details by Class &amp; Accounts'!BV$18, 'E2 Allocators'!$B$15:$W$15, 0),FALSE)*$E177)</f>
        <v>33787.992050116285</v>
      </c>
      <c r="BW177" s="1411">
        <f>IF(ISERROR(VLOOKUP(VLOOKUP($A177, 'E4 TB Allocation Details'!$A$18:$L$205, MATCH("A &amp; G ID", 'E4 TB Allocation Details'!$A$18:$L$18, 0),FALSE), 'E2 Allocators'!$B$15:$W$361, MATCH('O5 Details by Class &amp; Accounts'!BW$18, 'E2 Allocators'!$B$15:$W$15, 0),FALSE)*$E177), 0, VLOOKUP(VLOOKUP($A177, 'E4 TB Allocation Details'!$A$18:$L$205, MATCH("A &amp; G ID", 'E4 TB Allocation Details'!$A$18:$L$18, 0),FALSE), 'E2 Allocators'!$B$15:$W$361, MATCH('O5 Details by Class &amp; Accounts'!BW$18, 'E2 Allocators'!$B$15:$W$15, 0),FALSE)*$E177)</f>
        <v>0</v>
      </c>
      <c r="BX177" s="1411">
        <f>IF(ISERROR(VLOOKUP(VLOOKUP($A177, 'E4 TB Allocation Details'!$A$18:$L$205, MATCH("A &amp; G ID", 'E4 TB Allocation Details'!$A$18:$L$18, 0),FALSE), 'E2 Allocators'!$B$15:$W$361, MATCH('O5 Details by Class &amp; Accounts'!BX$18, 'E2 Allocators'!$B$15:$W$15, 0),FALSE)*$E177), 0, VLOOKUP(VLOOKUP($A177, 'E4 TB Allocation Details'!$A$18:$L$205, MATCH("A &amp; G ID", 'E4 TB Allocation Details'!$A$18:$L$18, 0),FALSE), 'E2 Allocators'!$B$15:$W$361, MATCH('O5 Details by Class &amp; Accounts'!BX$18, 'E2 Allocators'!$B$15:$W$15, 0),FALSE)*$E177)</f>
        <v>0</v>
      </c>
      <c r="BY177" s="1411">
        <f>IF(ISERROR(VLOOKUP(VLOOKUP($A177, 'E4 TB Allocation Details'!$A$18:$L$205, MATCH("A &amp; G ID", 'E4 TB Allocation Details'!$A$18:$L$18, 0),FALSE), 'E2 Allocators'!$B$15:$W$361, MATCH('O5 Details by Class &amp; Accounts'!BY$18, 'E2 Allocators'!$B$15:$W$15, 0),FALSE)*$E177), 0, VLOOKUP(VLOOKUP($A177, 'E4 TB Allocation Details'!$A$18:$L$205, MATCH("A &amp; G ID", 'E4 TB Allocation Details'!$A$18:$L$18, 0),FALSE), 'E2 Allocators'!$B$15:$W$361, MATCH('O5 Details by Class &amp; Accounts'!BY$18, 'E2 Allocators'!$B$15:$W$15, 0),FALSE)*$E177)</f>
        <v>0</v>
      </c>
      <c r="BZ177" s="1411">
        <f>IF(ISERROR(VLOOKUP(VLOOKUP($A177, 'E4 TB Allocation Details'!$A$18:$L$205, MATCH("A &amp; G ID", 'E4 TB Allocation Details'!$A$18:$L$18, 0),FALSE), 'E2 Allocators'!$B$15:$W$361, MATCH('O5 Details by Class &amp; Accounts'!BZ$18, 'E2 Allocators'!$B$15:$W$15, 0),FALSE)*$E177), 0, VLOOKUP(VLOOKUP($A177, 'E4 TB Allocation Details'!$A$18:$L$205, MATCH("A &amp; G ID", 'E4 TB Allocation Details'!$A$18:$L$18, 0),FALSE), 'E2 Allocators'!$B$15:$W$361, MATCH('O5 Details by Class &amp; Accounts'!BZ$18, 'E2 Allocators'!$B$15:$W$15, 0),FALSE)*$E177)</f>
        <v>7928.6083237542298</v>
      </c>
      <c r="CA177" s="1411">
        <f>IF(ISERROR(VLOOKUP(VLOOKUP($A177, 'E4 TB Allocation Details'!$A$18:$L$205, MATCH("A &amp; G ID", 'E4 TB Allocation Details'!$A$18:$L$18, 0),FALSE), 'E2 Allocators'!$B$15:$W$361, MATCH('O5 Details by Class &amp; Accounts'!CA$18, 'E2 Allocators'!$B$15:$W$15, 0),FALSE)*$E177), 0, VLOOKUP(VLOOKUP($A177, 'E4 TB Allocation Details'!$A$18:$L$205, MATCH("A &amp; G ID", 'E4 TB Allocation Details'!$A$18:$L$18, 0),FALSE), 'E2 Allocators'!$B$15:$W$361, MATCH('O5 Details by Class &amp; Accounts'!CA$18, 'E2 Allocators'!$B$15:$W$15, 0),FALSE)*$E177)</f>
        <v>500.17088692807084</v>
      </c>
      <c r="CB177" s="1411">
        <f>IF(ISERROR(VLOOKUP(VLOOKUP($A177, 'E4 TB Allocation Details'!$A$18:$L$205, MATCH("A &amp; G ID", 'E4 TB Allocation Details'!$A$18:$L$18, 0),FALSE), 'E2 Allocators'!$B$15:$W$361, MATCH('O5 Details by Class &amp; Accounts'!CB$18, 'E2 Allocators'!$B$15:$W$15, 0),FALSE)*$E177), 0, VLOOKUP(VLOOKUP($A177, 'E4 TB Allocation Details'!$A$18:$L$205, MATCH("A &amp; G ID", 'E4 TB Allocation Details'!$A$18:$L$18, 0),FALSE), 'E2 Allocators'!$B$15:$W$361, MATCH('O5 Details by Class &amp; Accounts'!CB$18, 'E2 Allocators'!$B$15:$W$15, 0),FALSE)*$E177)</f>
        <v>440.29707899152851</v>
      </c>
      <c r="CC177" s="1411">
        <f>IF(ISERROR(VLOOKUP(VLOOKUP($A177, 'E4 TB Allocation Details'!$A$18:$L$205, MATCH("A &amp; G ID", 'E4 TB Allocation Details'!$A$18:$L$18, 0),FALSE), 'E2 Allocators'!$B$15:$W$361, MATCH('O5 Details by Class &amp; Accounts'!CC$18, 'E2 Allocators'!$B$15:$W$15, 0),FALSE)*$E177), 0, VLOOKUP(VLOOKUP($A177, 'E4 TB Allocation Details'!$A$18:$L$205, MATCH("A &amp; G ID", 'E4 TB Allocation Details'!$A$18:$L$18, 0),FALSE), 'E2 Allocators'!$B$15:$W$361, MATCH('O5 Details by Class &amp; Accounts'!CC$18, 'E2 Allocators'!$B$15:$W$15, 0),FALSE)*$E177)</f>
        <v>0</v>
      </c>
      <c r="CD177" s="1411">
        <f>IF(ISERROR(VLOOKUP(VLOOKUP($A177, 'E4 TB Allocation Details'!$A$18:$L$205, MATCH("A &amp; G ID", 'E4 TB Allocation Details'!$A$18:$L$18, 0),FALSE), 'E2 Allocators'!$B$15:$W$361, MATCH('O5 Details by Class &amp; Accounts'!CD$18, 'E2 Allocators'!$B$15:$W$15, 0),FALSE)*$E177), 0, VLOOKUP(VLOOKUP($A177, 'E4 TB Allocation Details'!$A$18:$L$205, MATCH("A &amp; G ID", 'E4 TB Allocation Details'!$A$18:$L$18, 0),FALSE), 'E2 Allocators'!$B$15:$W$361, MATCH('O5 Details by Class &amp; Accounts'!CD$18, 'E2 Allocators'!$B$15:$W$15, 0),FALSE)*$E177)</f>
        <v>0</v>
      </c>
      <c r="CE177" s="1411">
        <f>IF(ISERROR(VLOOKUP(VLOOKUP($A177, 'E4 TB Allocation Details'!$A$18:$L$205, MATCH("A &amp; G ID", 'E4 TB Allocation Details'!$A$18:$L$18, 0),FALSE), 'E2 Allocators'!$B$15:$W$361, MATCH('O5 Details by Class &amp; Accounts'!CE$18, 'E2 Allocators'!$B$15:$W$15, 0),FALSE)*$E177), 0, VLOOKUP(VLOOKUP($A177, 'E4 TB Allocation Details'!$A$18:$L$205, MATCH("A &amp; G ID", 'E4 TB Allocation Details'!$A$18:$L$18, 0),FALSE), 'E2 Allocators'!$B$15:$W$361, MATCH('O5 Details by Class &amp; Accounts'!CE$18, 'E2 Allocators'!$B$15:$W$15, 0),FALSE)*$E177)</f>
        <v>0</v>
      </c>
      <c r="CF177" s="1411">
        <f>IF(ISERROR(VLOOKUP(VLOOKUP($A177, 'E4 TB Allocation Details'!$A$18:$L$205, MATCH("A &amp; G ID", 'E4 TB Allocation Details'!$A$18:$L$18, 0),FALSE), 'E2 Allocators'!$B$15:$W$361, MATCH('O5 Details by Class &amp; Accounts'!CF$18, 'E2 Allocators'!$B$15:$W$15, 0),FALSE)*$E177), 0, VLOOKUP(VLOOKUP($A177, 'E4 TB Allocation Details'!$A$18:$L$205, MATCH("A &amp; G ID", 'E4 TB Allocation Details'!$A$18:$L$18, 0),FALSE), 'E2 Allocators'!$B$15:$W$361, MATCH('O5 Details by Class &amp; Accounts'!CF$18, 'E2 Allocators'!$B$15:$W$15, 0),FALSE)*$E177)</f>
        <v>0</v>
      </c>
      <c r="CG177" s="1411">
        <f>IF(ISERROR(VLOOKUP(VLOOKUP($A177, 'E4 TB Allocation Details'!$A$18:$L$205, MATCH("A &amp; G ID", 'E4 TB Allocation Details'!$A$18:$L$18, 0),FALSE), 'E2 Allocators'!$B$15:$W$361, MATCH('O5 Details by Class &amp; Accounts'!CG$18, 'E2 Allocators'!$B$15:$W$15, 0),FALSE)*$E177), 0, VLOOKUP(VLOOKUP($A177, 'E4 TB Allocation Details'!$A$18:$L$205, MATCH("A &amp; G ID", 'E4 TB Allocation Details'!$A$18:$L$18, 0),FALSE), 'E2 Allocators'!$B$15:$W$361, MATCH('O5 Details by Class &amp; Accounts'!CG$18, 'E2 Allocators'!$B$15:$W$15, 0),FALSE)*$E177)</f>
        <v>0</v>
      </c>
      <c r="CH177" s="1411">
        <f>IF(ISERROR(VLOOKUP(VLOOKUP($A177, 'E4 TB Allocation Details'!$A$18:$L$205, MATCH("A &amp; G ID", 'E4 TB Allocation Details'!$A$18:$L$18, 0),FALSE), 'E2 Allocators'!$B$15:$W$361, MATCH('O5 Details by Class &amp; Accounts'!CH$18, 'E2 Allocators'!$B$15:$W$15, 0),FALSE)*$E177), 0, VLOOKUP(VLOOKUP($A177, 'E4 TB Allocation Details'!$A$18:$L$205, MATCH("A &amp; G ID", 'E4 TB Allocation Details'!$A$18:$L$18, 0),FALSE), 'E2 Allocators'!$B$15:$W$361, MATCH('O5 Details by Class &amp; Accounts'!CH$18, 'E2 Allocators'!$B$15:$W$15, 0),FALSE)*$E177)</f>
        <v>0</v>
      </c>
      <c r="CI177" s="1411">
        <f>IF(ISERROR(VLOOKUP(VLOOKUP($A177, 'E4 TB Allocation Details'!$A$18:$L$205, MATCH("A &amp; G ID", 'E4 TB Allocation Details'!$A$18:$L$18, 0),FALSE), 'E2 Allocators'!$B$15:$W$361, MATCH('O5 Details by Class &amp; Accounts'!CI$18, 'E2 Allocators'!$B$15:$W$15, 0),FALSE)*$E177), 0, VLOOKUP(VLOOKUP($A177, 'E4 TB Allocation Details'!$A$18:$L$205, MATCH("A &amp; G ID", 'E4 TB Allocation Details'!$A$18:$L$18, 0),FALSE), 'E2 Allocators'!$B$15:$W$361, MATCH('O5 Details by Class &amp; Accounts'!CI$18, 'E2 Allocators'!$B$15:$W$15, 0),FALSE)*$E177)</f>
        <v>0</v>
      </c>
      <c r="CJ177" s="1411">
        <f>IF(ISERROR(VLOOKUP(VLOOKUP($A177, 'E4 TB Allocation Details'!$A$18:$L$205, MATCH("A &amp; G ID", 'E4 TB Allocation Details'!$A$18:$L$18, 0),FALSE), 'E2 Allocators'!$B$15:$W$361, MATCH('O5 Details by Class &amp; Accounts'!CJ$18, 'E2 Allocators'!$B$15:$W$15, 0),FALSE)*$E177), 0, VLOOKUP(VLOOKUP($A177, 'E4 TB Allocation Details'!$A$18:$L$205, MATCH("A &amp; G ID", 'E4 TB Allocation Details'!$A$18:$L$18, 0),FALSE), 'E2 Allocators'!$B$15:$W$361, MATCH('O5 Details by Class &amp; Accounts'!CJ$18, 'E2 Allocators'!$B$15:$W$15, 0),FALSE)*$E177)</f>
        <v>0</v>
      </c>
      <c r="CK177" s="1411">
        <f>IF(ISERROR(VLOOKUP(VLOOKUP($A177, 'E4 TB Allocation Details'!$A$18:$L$205, MATCH("A &amp; G ID", 'E4 TB Allocation Details'!$A$18:$L$18, 0),FALSE), 'E2 Allocators'!$B$15:$W$361, MATCH('O5 Details by Class &amp; Accounts'!CK$18, 'E2 Allocators'!$B$15:$W$15, 0),FALSE)*$E177), 0, VLOOKUP(VLOOKUP($A177, 'E4 TB Allocation Details'!$A$18:$L$205, MATCH("A &amp; G ID", 'E4 TB Allocation Details'!$A$18:$L$18, 0),FALSE), 'E2 Allocators'!$B$15:$W$361, MATCH('O5 Details by Class &amp; Accounts'!CK$18, 'E2 Allocators'!$B$15:$W$15, 0),FALSE)*$E177)</f>
        <v>0</v>
      </c>
      <c r="CL177" s="1411">
        <f>IF(ISERROR(VLOOKUP(VLOOKUP($A177, 'E4 TB Allocation Details'!$A$18:$L$205, MATCH("A &amp; G ID", 'E4 TB Allocation Details'!$A$18:$L$18, 0),FALSE), 'E2 Allocators'!$B$15:$W$361, MATCH('O5 Details by Class &amp; Accounts'!CL$18, 'E2 Allocators'!$B$15:$W$15, 0),FALSE)*$E177), 0, VLOOKUP(VLOOKUP($A177, 'E4 TB Allocation Details'!$A$18:$L$205, MATCH("A &amp; G ID", 'E4 TB Allocation Details'!$A$18:$L$18, 0),FALSE), 'E2 Allocators'!$B$15:$W$361, MATCH('O5 Details by Class &amp; Accounts'!CL$18, 'E2 Allocators'!$B$15:$W$15, 0),FALSE)*$E177)</f>
        <v>0</v>
      </c>
      <c r="CM177" s="1411">
        <f>IF(ISERROR(VLOOKUP(VLOOKUP($A177, 'E4 TB Allocation Details'!$A$18:$L$205, MATCH("A &amp; G ID", 'E4 TB Allocation Details'!$A$18:$L$18, 0),FALSE), 'E2 Allocators'!$B$15:$W$361, MATCH('O5 Details by Class &amp; Accounts'!CM$18, 'E2 Allocators'!$B$15:$W$15, 0),FALSE)*$E177), 0, VLOOKUP(VLOOKUP($A177, 'E4 TB Allocation Details'!$A$18:$L$205, MATCH("A &amp; G ID", 'E4 TB Allocation Details'!$A$18:$L$18, 0),FALSE), 'E2 Allocators'!$B$15:$W$361, MATCH('O5 Details by Class &amp; Accounts'!CM$18, 'E2 Allocators'!$B$15:$W$15, 0),FALSE)*$E177)</f>
        <v>0</v>
      </c>
      <c r="CN177" s="1411">
        <f t="shared" si="42"/>
        <v>184999.99999999997</v>
      </c>
      <c r="CO177" s="1791">
        <f t="shared" si="43"/>
        <v>0</v>
      </c>
      <c r="CQ177" s="2086" t="s">
        <v>288</v>
      </c>
    </row>
    <row r="178" spans="1:95" s="80" customFormat="1" ht="12.75">
      <c r="A178" s="1169">
        <v>5620</v>
      </c>
      <c r="B178" s="451" t="s">
        <v>952</v>
      </c>
      <c r="C178" s="1788">
        <f>IF(ISERROR(VLOOKUP($A178,'I3 TB Data'!$A$23:$H$458,MATCH('O5 Details by Class &amp; Accounts'!$C$18, 'I3 TB Data'!$A$23:$H$23,0),0)), 0, VLOOKUP($A178,'I3 TB Data'!$A$23:$H$458,MATCH('O5 Details by Class &amp; Accounts'!$C$18,'I3 TB Data'!$A$23:$H$23,0),0))</f>
        <v>210000</v>
      </c>
      <c r="D178" s="1789"/>
      <c r="E178" s="1788">
        <f t="shared" si="37"/>
        <v>210000</v>
      </c>
      <c r="F178" s="1790"/>
      <c r="G178" s="1790"/>
      <c r="H178" s="1411">
        <f t="shared" si="39"/>
        <v>0</v>
      </c>
      <c r="I178" s="1411">
        <f>IF(ISERROR(VLOOKUP(VLOOKUP($A178, 'E4 TB Allocation Details'!$A$18:$L$205, MATCH("Demand ID", 'E4 TB Allocation Details'!$A$18:$L$18, 0),FALSE), 'E2 Allocators'!$B$15:$W$361, MATCH('O5 Details by Class &amp; Accounts'!I$18, 'E2 Allocators'!$B$15:$W$15, 0),FALSE)*$F178), 0, VLOOKUP(VLOOKUP($A178, 'E4 TB Allocation Details'!$A$18:$L$205, MATCH("Demand ID", 'E4 TB Allocation Details'!$A$18:$L$18, 0),FALSE), 'E2 Allocators'!$B$15:$W$361, MATCH('O5 Details by Class &amp; Accounts'!I$18, 'E2 Allocators'!$B$15:$W$15, 0),FALSE)*$F178)</f>
        <v>0</v>
      </c>
      <c r="J178" s="1411">
        <f>IF(ISERROR(VLOOKUP(VLOOKUP($A178, 'E4 TB Allocation Details'!$A$18:$L$205, MATCH("Demand ID", 'E4 TB Allocation Details'!$A$18:$L$18, 0),FALSE), 'E2 Allocators'!$B$15:$W$361, MATCH('O5 Details by Class &amp; Accounts'!J$18, 'E2 Allocators'!$B$15:$W$15, 0),FALSE)*$F178), 0, VLOOKUP(VLOOKUP($A178, 'E4 TB Allocation Details'!$A$18:$L$205, MATCH("Demand ID", 'E4 TB Allocation Details'!$A$18:$L$18, 0),FALSE), 'E2 Allocators'!$B$15:$W$361, MATCH('O5 Details by Class &amp; Accounts'!J$18, 'E2 Allocators'!$B$15:$W$15, 0),FALSE)*$F178)</f>
        <v>0</v>
      </c>
      <c r="K178" s="1411">
        <f>IF(ISERROR(VLOOKUP(VLOOKUP($A178, 'E4 TB Allocation Details'!$A$18:$L$205, MATCH("Demand ID", 'E4 TB Allocation Details'!$A$18:$L$18, 0),FALSE), 'E2 Allocators'!$B$15:$W$361, MATCH('O5 Details by Class &amp; Accounts'!K$18, 'E2 Allocators'!$B$15:$W$15, 0),FALSE)*$F178), 0, VLOOKUP(VLOOKUP($A178, 'E4 TB Allocation Details'!$A$18:$L$205, MATCH("Demand ID", 'E4 TB Allocation Details'!$A$18:$L$18, 0),FALSE), 'E2 Allocators'!$B$15:$W$361, MATCH('O5 Details by Class &amp; Accounts'!K$18, 'E2 Allocators'!$B$15:$W$15, 0),FALSE)*$F178)</f>
        <v>0</v>
      </c>
      <c r="L178" s="1411">
        <f>IF(ISERROR(VLOOKUP(VLOOKUP($A178, 'E4 TB Allocation Details'!$A$18:$L$205, MATCH("Demand ID", 'E4 TB Allocation Details'!$A$18:$L$18, 0),FALSE), 'E2 Allocators'!$B$15:$W$361, MATCH('O5 Details by Class &amp; Accounts'!L$18, 'E2 Allocators'!$B$15:$W$15, 0),FALSE)*$F178), 0, VLOOKUP(VLOOKUP($A178, 'E4 TB Allocation Details'!$A$18:$L$205, MATCH("Demand ID", 'E4 TB Allocation Details'!$A$18:$L$18, 0),FALSE), 'E2 Allocators'!$B$15:$W$361, MATCH('O5 Details by Class &amp; Accounts'!L$18, 'E2 Allocators'!$B$15:$W$15, 0),FALSE)*$F178)</f>
        <v>0</v>
      </c>
      <c r="M178" s="1411">
        <f>IF(ISERROR(VLOOKUP(VLOOKUP($A178, 'E4 TB Allocation Details'!$A$18:$L$205, MATCH("Demand ID", 'E4 TB Allocation Details'!$A$18:$L$18, 0),FALSE), 'E2 Allocators'!$B$15:$W$361, MATCH('O5 Details by Class &amp; Accounts'!M$18, 'E2 Allocators'!$B$15:$W$15, 0),FALSE)*$F178), 0, VLOOKUP(VLOOKUP($A178, 'E4 TB Allocation Details'!$A$18:$L$205, MATCH("Demand ID", 'E4 TB Allocation Details'!$A$18:$L$18, 0),FALSE), 'E2 Allocators'!$B$15:$W$361, MATCH('O5 Details by Class &amp; Accounts'!M$18, 'E2 Allocators'!$B$15:$W$15, 0),FALSE)*$F178)</f>
        <v>0</v>
      </c>
      <c r="N178" s="1411">
        <f>IF(ISERROR(VLOOKUP(VLOOKUP($A178, 'E4 TB Allocation Details'!$A$18:$L$205, MATCH("Demand ID", 'E4 TB Allocation Details'!$A$18:$L$18, 0),FALSE), 'E2 Allocators'!$B$15:$W$361, MATCH('O5 Details by Class &amp; Accounts'!N$18, 'E2 Allocators'!$B$15:$W$15, 0),FALSE)*$F178), 0, VLOOKUP(VLOOKUP($A178, 'E4 TB Allocation Details'!$A$18:$L$205, MATCH("Demand ID", 'E4 TB Allocation Details'!$A$18:$L$18, 0),FALSE), 'E2 Allocators'!$B$15:$W$361, MATCH('O5 Details by Class &amp; Accounts'!N$18, 'E2 Allocators'!$B$15:$W$15, 0),FALSE)*$F178)</f>
        <v>0</v>
      </c>
      <c r="O178" s="1411">
        <f>IF(ISERROR(VLOOKUP(VLOOKUP($A178, 'E4 TB Allocation Details'!$A$18:$L$205, MATCH("Demand ID", 'E4 TB Allocation Details'!$A$18:$L$18, 0),FALSE), 'E2 Allocators'!$B$15:$W$361, MATCH('O5 Details by Class &amp; Accounts'!O$18, 'E2 Allocators'!$B$15:$W$15, 0),FALSE)*$F178), 0, VLOOKUP(VLOOKUP($A178, 'E4 TB Allocation Details'!$A$18:$L$205, MATCH("Demand ID", 'E4 TB Allocation Details'!$A$18:$L$18, 0),FALSE), 'E2 Allocators'!$B$15:$W$361, MATCH('O5 Details by Class &amp; Accounts'!O$18, 'E2 Allocators'!$B$15:$W$15, 0),FALSE)*$F178)</f>
        <v>0</v>
      </c>
      <c r="P178" s="1411">
        <f>IF(ISERROR(VLOOKUP(VLOOKUP($A178, 'E4 TB Allocation Details'!$A$18:$L$205, MATCH("Demand ID", 'E4 TB Allocation Details'!$A$18:$L$18, 0),FALSE), 'E2 Allocators'!$B$15:$W$361, MATCH('O5 Details by Class &amp; Accounts'!P$18, 'E2 Allocators'!$B$15:$W$15, 0),FALSE)*$F178), 0, VLOOKUP(VLOOKUP($A178, 'E4 TB Allocation Details'!$A$18:$L$205, MATCH("Demand ID", 'E4 TB Allocation Details'!$A$18:$L$18, 0),FALSE), 'E2 Allocators'!$B$15:$W$361, MATCH('O5 Details by Class &amp; Accounts'!P$18, 'E2 Allocators'!$B$15:$W$15, 0),FALSE)*$F178)</f>
        <v>0</v>
      </c>
      <c r="Q178" s="1411">
        <f>IF(ISERROR(VLOOKUP(VLOOKUP($A178, 'E4 TB Allocation Details'!$A$18:$L$205, MATCH("Demand ID", 'E4 TB Allocation Details'!$A$18:$L$18, 0),FALSE), 'E2 Allocators'!$B$15:$W$361, MATCH('O5 Details by Class &amp; Accounts'!Q$18, 'E2 Allocators'!$B$15:$W$15, 0),FALSE)*$F178), 0, VLOOKUP(VLOOKUP($A178, 'E4 TB Allocation Details'!$A$18:$L$205, MATCH("Demand ID", 'E4 TB Allocation Details'!$A$18:$L$18, 0),FALSE), 'E2 Allocators'!$B$15:$W$361, MATCH('O5 Details by Class &amp; Accounts'!Q$18, 'E2 Allocators'!$B$15:$W$15, 0),FALSE)*$F178)</f>
        <v>0</v>
      </c>
      <c r="R178" s="1411">
        <f>IF(ISERROR(VLOOKUP(VLOOKUP($A178, 'E4 TB Allocation Details'!$A$18:$L$205, MATCH("Demand ID", 'E4 TB Allocation Details'!$A$18:$L$18, 0),FALSE), 'E2 Allocators'!$B$15:$W$361, MATCH('O5 Details by Class &amp; Accounts'!R$18, 'E2 Allocators'!$B$15:$W$15, 0),FALSE)*$F178), 0, VLOOKUP(VLOOKUP($A178, 'E4 TB Allocation Details'!$A$18:$L$205, MATCH("Demand ID", 'E4 TB Allocation Details'!$A$18:$L$18, 0),FALSE), 'E2 Allocators'!$B$15:$W$361, MATCH('O5 Details by Class &amp; Accounts'!R$18, 'E2 Allocators'!$B$15:$W$15, 0),FALSE)*$F178)</f>
        <v>0</v>
      </c>
      <c r="S178" s="1411">
        <f>IF(ISERROR(VLOOKUP(VLOOKUP($A178, 'E4 TB Allocation Details'!$A$18:$L$205, MATCH("Demand ID", 'E4 TB Allocation Details'!$A$18:$L$18, 0),FALSE), 'E2 Allocators'!$B$15:$W$361, MATCH('O5 Details by Class &amp; Accounts'!S$18, 'E2 Allocators'!$B$15:$W$15, 0),FALSE)*$F178), 0, VLOOKUP(VLOOKUP($A178, 'E4 TB Allocation Details'!$A$18:$L$205, MATCH("Demand ID", 'E4 TB Allocation Details'!$A$18:$L$18, 0),FALSE), 'E2 Allocators'!$B$15:$W$361, MATCH('O5 Details by Class &amp; Accounts'!S$18, 'E2 Allocators'!$B$15:$W$15, 0),FALSE)*$F178)</f>
        <v>0</v>
      </c>
      <c r="T178" s="1411">
        <f>IF(ISERROR(VLOOKUP(VLOOKUP($A178, 'E4 TB Allocation Details'!$A$18:$L$205, MATCH("Demand ID", 'E4 TB Allocation Details'!$A$18:$L$18, 0),FALSE), 'E2 Allocators'!$B$15:$W$361, MATCH('O5 Details by Class &amp; Accounts'!T$18, 'E2 Allocators'!$B$15:$W$15, 0),FALSE)*$F178), 0, VLOOKUP(VLOOKUP($A178, 'E4 TB Allocation Details'!$A$18:$L$205, MATCH("Demand ID", 'E4 TB Allocation Details'!$A$18:$L$18, 0),FALSE), 'E2 Allocators'!$B$15:$W$361, MATCH('O5 Details by Class &amp; Accounts'!T$18, 'E2 Allocators'!$B$15:$W$15, 0),FALSE)*$F178)</f>
        <v>0</v>
      </c>
      <c r="U178" s="1411">
        <f>IF(ISERROR(VLOOKUP(VLOOKUP($A178, 'E4 TB Allocation Details'!$A$18:$L$205, MATCH("Demand ID", 'E4 TB Allocation Details'!$A$18:$L$18, 0),FALSE), 'E2 Allocators'!$B$15:$W$361, MATCH('O5 Details by Class &amp; Accounts'!U$18, 'E2 Allocators'!$B$15:$W$15, 0),FALSE)*$F178), 0, VLOOKUP(VLOOKUP($A178, 'E4 TB Allocation Details'!$A$18:$L$205, MATCH("Demand ID", 'E4 TB Allocation Details'!$A$18:$L$18, 0),FALSE), 'E2 Allocators'!$B$15:$W$361, MATCH('O5 Details by Class &amp; Accounts'!U$18, 'E2 Allocators'!$B$15:$W$15, 0),FALSE)*$F178)</f>
        <v>0</v>
      </c>
      <c r="V178" s="1411">
        <f>IF(ISERROR(VLOOKUP(VLOOKUP($A178, 'E4 TB Allocation Details'!$A$18:$L$205, MATCH("Demand ID", 'E4 TB Allocation Details'!$A$18:$L$18, 0),FALSE), 'E2 Allocators'!$B$15:$W$361, MATCH('O5 Details by Class &amp; Accounts'!V$18, 'E2 Allocators'!$B$15:$W$15, 0),FALSE)*$F178), 0, VLOOKUP(VLOOKUP($A178, 'E4 TB Allocation Details'!$A$18:$L$205, MATCH("Demand ID", 'E4 TB Allocation Details'!$A$18:$L$18, 0),FALSE), 'E2 Allocators'!$B$15:$W$361, MATCH('O5 Details by Class &amp; Accounts'!V$18, 'E2 Allocators'!$B$15:$W$15, 0),FALSE)*$F178)</f>
        <v>0</v>
      </c>
      <c r="W178" s="1411">
        <f>IF(ISERROR(VLOOKUP(VLOOKUP($A178, 'E4 TB Allocation Details'!$A$18:$L$205, MATCH("Demand ID", 'E4 TB Allocation Details'!$A$18:$L$18, 0),FALSE), 'E2 Allocators'!$B$15:$W$361, MATCH('O5 Details by Class &amp; Accounts'!W$18, 'E2 Allocators'!$B$15:$W$15, 0),FALSE)*$F178), 0, VLOOKUP(VLOOKUP($A178, 'E4 TB Allocation Details'!$A$18:$L$205, MATCH("Demand ID", 'E4 TB Allocation Details'!$A$18:$L$18, 0),FALSE), 'E2 Allocators'!$B$15:$W$361, MATCH('O5 Details by Class &amp; Accounts'!W$18, 'E2 Allocators'!$B$15:$W$15, 0),FALSE)*$F178)</f>
        <v>0</v>
      </c>
      <c r="X178" s="1411">
        <f>IF(ISERROR(VLOOKUP(VLOOKUP($A178, 'E4 TB Allocation Details'!$A$18:$L$205, MATCH("Demand ID", 'E4 TB Allocation Details'!$A$18:$L$18, 0),FALSE), 'E2 Allocators'!$B$15:$W$361, MATCH('O5 Details by Class &amp; Accounts'!X$18, 'E2 Allocators'!$B$15:$W$15, 0),FALSE)*$F178), 0, VLOOKUP(VLOOKUP($A178, 'E4 TB Allocation Details'!$A$18:$L$205, MATCH("Demand ID", 'E4 TB Allocation Details'!$A$18:$L$18, 0),FALSE), 'E2 Allocators'!$B$15:$W$361, MATCH('O5 Details by Class &amp; Accounts'!X$18, 'E2 Allocators'!$B$15:$W$15, 0),FALSE)*$F178)</f>
        <v>0</v>
      </c>
      <c r="Y178" s="1411">
        <f>IF(ISERROR(VLOOKUP(VLOOKUP($A178, 'E4 TB Allocation Details'!$A$18:$L$205, MATCH("Demand ID", 'E4 TB Allocation Details'!$A$18:$L$18, 0),FALSE), 'E2 Allocators'!$B$15:$W$361, MATCH('O5 Details by Class &amp; Accounts'!Y$18, 'E2 Allocators'!$B$15:$W$15, 0),FALSE)*$F178), 0, VLOOKUP(VLOOKUP($A178, 'E4 TB Allocation Details'!$A$18:$L$205, MATCH("Demand ID", 'E4 TB Allocation Details'!$A$18:$L$18, 0),FALSE), 'E2 Allocators'!$B$15:$W$361, MATCH('O5 Details by Class &amp; Accounts'!Y$18, 'E2 Allocators'!$B$15:$W$15, 0),FALSE)*$F178)</f>
        <v>0</v>
      </c>
      <c r="Z178" s="1411">
        <f>IF(ISERROR(VLOOKUP(VLOOKUP($A178, 'E4 TB Allocation Details'!$A$18:$L$205, MATCH("Demand ID", 'E4 TB Allocation Details'!$A$18:$L$18, 0),FALSE), 'E2 Allocators'!$B$15:$W$361, MATCH('O5 Details by Class &amp; Accounts'!Z$18, 'E2 Allocators'!$B$15:$W$15, 0),FALSE)*$F178), 0, VLOOKUP(VLOOKUP($A178, 'E4 TB Allocation Details'!$A$18:$L$205, MATCH("Demand ID", 'E4 TB Allocation Details'!$A$18:$L$18, 0),FALSE), 'E2 Allocators'!$B$15:$W$361, MATCH('O5 Details by Class &amp; Accounts'!Z$18, 'E2 Allocators'!$B$15:$W$15, 0),FALSE)*$F178)</f>
        <v>0</v>
      </c>
      <c r="AA178" s="1411">
        <f>IF(ISERROR(VLOOKUP(VLOOKUP($A178, 'E4 TB Allocation Details'!$A$18:$L$205, MATCH("Demand ID", 'E4 TB Allocation Details'!$A$18:$L$18, 0),FALSE), 'E2 Allocators'!$B$15:$W$361, MATCH('O5 Details by Class &amp; Accounts'!AA$18, 'E2 Allocators'!$B$15:$W$15, 0),FALSE)*$F178), 0, VLOOKUP(VLOOKUP($A178, 'E4 TB Allocation Details'!$A$18:$L$205, MATCH("Demand ID", 'E4 TB Allocation Details'!$A$18:$L$18, 0),FALSE), 'E2 Allocators'!$B$15:$W$361, MATCH('O5 Details by Class &amp; Accounts'!AA$18, 'E2 Allocators'!$B$15:$W$15, 0),FALSE)*$F178)</f>
        <v>0</v>
      </c>
      <c r="AB178" s="1411">
        <f>IF(ISERROR(VLOOKUP(VLOOKUP($A178, 'E4 TB Allocation Details'!$A$18:$L$205, MATCH("Demand ID", 'E4 TB Allocation Details'!$A$18:$L$18, 0),FALSE), 'E2 Allocators'!$B$15:$W$361, MATCH('O5 Details by Class &amp; Accounts'!AB$18, 'E2 Allocators'!$B$15:$W$15, 0),FALSE)*$F178), 0, VLOOKUP(VLOOKUP($A178, 'E4 TB Allocation Details'!$A$18:$L$205, MATCH("Demand ID", 'E4 TB Allocation Details'!$A$18:$L$18, 0),FALSE), 'E2 Allocators'!$B$15:$W$361, MATCH('O5 Details by Class &amp; Accounts'!AB$18, 'E2 Allocators'!$B$15:$W$15, 0),FALSE)*$F178)</f>
        <v>0</v>
      </c>
      <c r="AC178" s="1411">
        <f t="shared" si="40"/>
        <v>0</v>
      </c>
      <c r="AD178" s="1411">
        <f>IF(ISERROR(VLOOKUP(VLOOKUP($A178, 'E4 TB Allocation Details'!$A$18:$L$205, MATCH("Customer ID", 'E4 TB Allocation Details'!$A$18:$L$18, 0),FALSE), 'E2 Allocators'!$B$15:$W$361, MATCH('O5 Details by Class &amp; Accounts'!AD$18, 'E2 Allocators'!$B$15:$W$15, 0),FALSE)*$G178), 0, VLOOKUP(VLOOKUP($A178, 'E4 TB Allocation Details'!$A$18:$L$205, MATCH("Customer ID", 'E4 TB Allocation Details'!$A$18:$L$18, 0),FALSE), 'E2 Allocators'!$B$15:$W$361, MATCH('O5 Details by Class &amp; Accounts'!AD$18, 'E2 Allocators'!$B$15:$W$15, 0),FALSE)*$G178)</f>
        <v>0</v>
      </c>
      <c r="AE178" s="1411">
        <f>IF(ISERROR(VLOOKUP(VLOOKUP($A178, 'E4 TB Allocation Details'!$A$18:$L$205, MATCH("Customer ID", 'E4 TB Allocation Details'!$A$18:$L$18, 0),FALSE), 'E2 Allocators'!$B$15:$W$361, MATCH('O5 Details by Class &amp; Accounts'!AE$18, 'E2 Allocators'!$B$15:$W$15, 0),FALSE)*$G178), 0, VLOOKUP(VLOOKUP($A178, 'E4 TB Allocation Details'!$A$18:$L$205, MATCH("Customer ID", 'E4 TB Allocation Details'!$A$18:$L$18, 0),FALSE), 'E2 Allocators'!$B$15:$W$361, MATCH('O5 Details by Class &amp; Accounts'!AE$18, 'E2 Allocators'!$B$15:$W$15, 0),FALSE)*$G178)</f>
        <v>0</v>
      </c>
      <c r="AF178" s="1411">
        <f>IF(ISERROR(VLOOKUP(VLOOKUP($A178, 'E4 TB Allocation Details'!$A$18:$L$205, MATCH("Customer ID", 'E4 TB Allocation Details'!$A$18:$L$18, 0),FALSE), 'E2 Allocators'!$B$15:$W$361, MATCH('O5 Details by Class &amp; Accounts'!AF$18, 'E2 Allocators'!$B$15:$W$15, 0),FALSE)*$G178), 0, VLOOKUP(VLOOKUP($A178, 'E4 TB Allocation Details'!$A$18:$L$205, MATCH("Customer ID", 'E4 TB Allocation Details'!$A$18:$L$18, 0),FALSE), 'E2 Allocators'!$B$15:$W$361, MATCH('O5 Details by Class &amp; Accounts'!AF$18, 'E2 Allocators'!$B$15:$W$15, 0),FALSE)*$G178)</f>
        <v>0</v>
      </c>
      <c r="AG178" s="1411">
        <f>IF(ISERROR(VLOOKUP(VLOOKUP($A178, 'E4 TB Allocation Details'!$A$18:$L$205, MATCH("Customer ID", 'E4 TB Allocation Details'!$A$18:$L$18, 0),FALSE), 'E2 Allocators'!$B$15:$W$361, MATCH('O5 Details by Class &amp; Accounts'!AG$18, 'E2 Allocators'!$B$15:$W$15, 0),FALSE)*$G178), 0, VLOOKUP(VLOOKUP($A178, 'E4 TB Allocation Details'!$A$18:$L$205, MATCH("Customer ID", 'E4 TB Allocation Details'!$A$18:$L$18, 0),FALSE), 'E2 Allocators'!$B$15:$W$361, MATCH('O5 Details by Class &amp; Accounts'!AG$18, 'E2 Allocators'!$B$15:$W$15, 0),FALSE)*$G178)</f>
        <v>0</v>
      </c>
      <c r="AH178" s="1411">
        <f>IF(ISERROR(VLOOKUP(VLOOKUP($A178, 'E4 TB Allocation Details'!$A$18:$L$205, MATCH("Customer ID", 'E4 TB Allocation Details'!$A$18:$L$18, 0),FALSE), 'E2 Allocators'!$B$15:$W$361, MATCH('O5 Details by Class &amp; Accounts'!AH$18, 'E2 Allocators'!$B$15:$W$15, 0),FALSE)*$G178), 0, VLOOKUP(VLOOKUP($A178, 'E4 TB Allocation Details'!$A$18:$L$205, MATCH("Customer ID", 'E4 TB Allocation Details'!$A$18:$L$18, 0),FALSE), 'E2 Allocators'!$B$15:$W$361, MATCH('O5 Details by Class &amp; Accounts'!AH$18, 'E2 Allocators'!$B$15:$W$15, 0),FALSE)*$G178)</f>
        <v>0</v>
      </c>
      <c r="AI178" s="1411">
        <f>IF(ISERROR(VLOOKUP(VLOOKUP($A178, 'E4 TB Allocation Details'!$A$18:$L$205, MATCH("Customer ID", 'E4 TB Allocation Details'!$A$18:$L$18, 0),FALSE), 'E2 Allocators'!$B$15:$W$361, MATCH('O5 Details by Class &amp; Accounts'!AI$18, 'E2 Allocators'!$B$15:$W$15, 0),FALSE)*$G178), 0, VLOOKUP(VLOOKUP($A178, 'E4 TB Allocation Details'!$A$18:$L$205, MATCH("Customer ID", 'E4 TB Allocation Details'!$A$18:$L$18, 0),FALSE), 'E2 Allocators'!$B$15:$W$361, MATCH('O5 Details by Class &amp; Accounts'!AI$18, 'E2 Allocators'!$B$15:$W$15, 0),FALSE)*$G178)</f>
        <v>0</v>
      </c>
      <c r="AJ178" s="1411">
        <f>IF(ISERROR(VLOOKUP(VLOOKUP($A178, 'E4 TB Allocation Details'!$A$18:$L$205, MATCH("Customer ID", 'E4 TB Allocation Details'!$A$18:$L$18, 0),FALSE), 'E2 Allocators'!$B$15:$W$361, MATCH('O5 Details by Class &amp; Accounts'!AJ$18, 'E2 Allocators'!$B$15:$W$15, 0),FALSE)*$G178), 0, VLOOKUP(VLOOKUP($A178, 'E4 TB Allocation Details'!$A$18:$L$205, MATCH("Customer ID", 'E4 TB Allocation Details'!$A$18:$L$18, 0),FALSE), 'E2 Allocators'!$B$15:$W$361, MATCH('O5 Details by Class &amp; Accounts'!AJ$18, 'E2 Allocators'!$B$15:$W$15, 0),FALSE)*$G178)</f>
        <v>0</v>
      </c>
      <c r="AK178" s="1411">
        <f>IF(ISERROR(VLOOKUP(VLOOKUP($A178, 'E4 TB Allocation Details'!$A$18:$L$205, MATCH("Customer ID", 'E4 TB Allocation Details'!$A$18:$L$18, 0),FALSE), 'E2 Allocators'!$B$15:$W$361, MATCH('O5 Details by Class &amp; Accounts'!AK$18, 'E2 Allocators'!$B$15:$W$15, 0),FALSE)*$G178), 0, VLOOKUP(VLOOKUP($A178, 'E4 TB Allocation Details'!$A$18:$L$205, MATCH("Customer ID", 'E4 TB Allocation Details'!$A$18:$L$18, 0),FALSE), 'E2 Allocators'!$B$15:$W$361, MATCH('O5 Details by Class &amp; Accounts'!AK$18, 'E2 Allocators'!$B$15:$W$15, 0),FALSE)*$G178)</f>
        <v>0</v>
      </c>
      <c r="AL178" s="1411">
        <f>IF(ISERROR(VLOOKUP(VLOOKUP($A178, 'E4 TB Allocation Details'!$A$18:$L$205, MATCH("Customer ID", 'E4 TB Allocation Details'!$A$18:$L$18, 0),FALSE), 'E2 Allocators'!$B$15:$W$361, MATCH('O5 Details by Class &amp; Accounts'!AL$18, 'E2 Allocators'!$B$15:$W$15, 0),FALSE)*$G178), 0, VLOOKUP(VLOOKUP($A178, 'E4 TB Allocation Details'!$A$18:$L$205, MATCH("Customer ID", 'E4 TB Allocation Details'!$A$18:$L$18, 0),FALSE), 'E2 Allocators'!$B$15:$W$361, MATCH('O5 Details by Class &amp; Accounts'!AL$18, 'E2 Allocators'!$B$15:$W$15, 0),FALSE)*$G178)</f>
        <v>0</v>
      </c>
      <c r="AM178" s="1411">
        <f>IF(ISERROR(VLOOKUP(VLOOKUP($A178, 'E4 TB Allocation Details'!$A$18:$L$205, MATCH("Customer ID", 'E4 TB Allocation Details'!$A$18:$L$18, 0),FALSE), 'E2 Allocators'!$B$15:$W$361, MATCH('O5 Details by Class &amp; Accounts'!AM$18, 'E2 Allocators'!$B$15:$W$15, 0),FALSE)*$G178), 0, VLOOKUP(VLOOKUP($A178, 'E4 TB Allocation Details'!$A$18:$L$205, MATCH("Customer ID", 'E4 TB Allocation Details'!$A$18:$L$18, 0),FALSE), 'E2 Allocators'!$B$15:$W$361, MATCH('O5 Details by Class &amp; Accounts'!AM$18, 'E2 Allocators'!$B$15:$W$15, 0),FALSE)*$G178)</f>
        <v>0</v>
      </c>
      <c r="AN178" s="1411">
        <f>IF(ISERROR(VLOOKUP(VLOOKUP($A178, 'E4 TB Allocation Details'!$A$18:$L$205, MATCH("Customer ID", 'E4 TB Allocation Details'!$A$18:$L$18, 0),FALSE), 'E2 Allocators'!$B$15:$W$361, MATCH('O5 Details by Class &amp; Accounts'!AN$18, 'E2 Allocators'!$B$15:$W$15, 0),FALSE)*$G178), 0, VLOOKUP(VLOOKUP($A178, 'E4 TB Allocation Details'!$A$18:$L$205, MATCH("Customer ID", 'E4 TB Allocation Details'!$A$18:$L$18, 0),FALSE), 'E2 Allocators'!$B$15:$W$361, MATCH('O5 Details by Class &amp; Accounts'!AN$18, 'E2 Allocators'!$B$15:$W$15, 0),FALSE)*$G178)</f>
        <v>0</v>
      </c>
      <c r="AO178" s="1411">
        <f>IF(ISERROR(VLOOKUP(VLOOKUP($A178, 'E4 TB Allocation Details'!$A$18:$L$205, MATCH("Customer ID", 'E4 TB Allocation Details'!$A$18:$L$18, 0),FALSE), 'E2 Allocators'!$B$15:$W$361, MATCH('O5 Details by Class &amp; Accounts'!AO$18, 'E2 Allocators'!$B$15:$W$15, 0),FALSE)*$G178), 0, VLOOKUP(VLOOKUP($A178, 'E4 TB Allocation Details'!$A$18:$L$205, MATCH("Customer ID", 'E4 TB Allocation Details'!$A$18:$L$18, 0),FALSE), 'E2 Allocators'!$B$15:$W$361, MATCH('O5 Details by Class &amp; Accounts'!AO$18, 'E2 Allocators'!$B$15:$W$15, 0),FALSE)*$G178)</f>
        <v>0</v>
      </c>
      <c r="AP178" s="1411">
        <f>IF(ISERROR(VLOOKUP(VLOOKUP($A178, 'E4 TB Allocation Details'!$A$18:$L$205, MATCH("Customer ID", 'E4 TB Allocation Details'!$A$18:$L$18, 0),FALSE), 'E2 Allocators'!$B$15:$W$361, MATCH('O5 Details by Class &amp; Accounts'!AP$18, 'E2 Allocators'!$B$15:$W$15, 0),FALSE)*$G178), 0, VLOOKUP(VLOOKUP($A178, 'E4 TB Allocation Details'!$A$18:$L$205, MATCH("Customer ID", 'E4 TB Allocation Details'!$A$18:$L$18, 0),FALSE), 'E2 Allocators'!$B$15:$W$361, MATCH('O5 Details by Class &amp; Accounts'!AP$18, 'E2 Allocators'!$B$15:$W$15, 0),FALSE)*$G178)</f>
        <v>0</v>
      </c>
      <c r="AQ178" s="1411">
        <f>IF(ISERROR(VLOOKUP(VLOOKUP($A178, 'E4 TB Allocation Details'!$A$18:$L$205, MATCH("Customer ID", 'E4 TB Allocation Details'!$A$18:$L$18, 0),FALSE), 'E2 Allocators'!$B$15:$W$361, MATCH('O5 Details by Class &amp; Accounts'!AQ$18, 'E2 Allocators'!$B$15:$W$15, 0),FALSE)*$G178), 0, VLOOKUP(VLOOKUP($A178, 'E4 TB Allocation Details'!$A$18:$L$205, MATCH("Customer ID", 'E4 TB Allocation Details'!$A$18:$L$18, 0),FALSE), 'E2 Allocators'!$B$15:$W$361, MATCH('O5 Details by Class &amp; Accounts'!AQ$18, 'E2 Allocators'!$B$15:$W$15, 0),FALSE)*$G178)</f>
        <v>0</v>
      </c>
      <c r="AR178" s="1411">
        <f>IF(ISERROR(VLOOKUP(VLOOKUP($A178, 'E4 TB Allocation Details'!$A$18:$L$205, MATCH("Customer ID", 'E4 TB Allocation Details'!$A$18:$L$18, 0),FALSE), 'E2 Allocators'!$B$15:$W$361, MATCH('O5 Details by Class &amp; Accounts'!AR$18, 'E2 Allocators'!$B$15:$W$15, 0),FALSE)*$G178), 0, VLOOKUP(VLOOKUP($A178, 'E4 TB Allocation Details'!$A$18:$L$205, MATCH("Customer ID", 'E4 TB Allocation Details'!$A$18:$L$18, 0),FALSE), 'E2 Allocators'!$B$15:$W$361, MATCH('O5 Details by Class &amp; Accounts'!AR$18, 'E2 Allocators'!$B$15:$W$15, 0),FALSE)*$G178)</f>
        <v>0</v>
      </c>
      <c r="AS178" s="1411">
        <f>IF(ISERROR(VLOOKUP(VLOOKUP($A178, 'E4 TB Allocation Details'!$A$18:$L$205, MATCH("Customer ID", 'E4 TB Allocation Details'!$A$18:$L$18, 0),FALSE), 'E2 Allocators'!$B$15:$W$361, MATCH('O5 Details by Class &amp; Accounts'!AS$18, 'E2 Allocators'!$B$15:$W$15, 0),FALSE)*$G178), 0, VLOOKUP(VLOOKUP($A178, 'E4 TB Allocation Details'!$A$18:$L$205, MATCH("Customer ID", 'E4 TB Allocation Details'!$A$18:$L$18, 0),FALSE), 'E2 Allocators'!$B$15:$W$361, MATCH('O5 Details by Class &amp; Accounts'!AS$18, 'E2 Allocators'!$B$15:$W$15, 0),FALSE)*$G178)</f>
        <v>0</v>
      </c>
      <c r="AT178" s="1411">
        <f>IF(ISERROR(VLOOKUP(VLOOKUP($A178, 'E4 TB Allocation Details'!$A$18:$L$205, MATCH("Customer ID", 'E4 TB Allocation Details'!$A$18:$L$18, 0),FALSE), 'E2 Allocators'!$B$15:$W$361, MATCH('O5 Details by Class &amp; Accounts'!AT$18, 'E2 Allocators'!$B$15:$W$15, 0),FALSE)*$G178), 0, VLOOKUP(VLOOKUP($A178, 'E4 TB Allocation Details'!$A$18:$L$205, MATCH("Customer ID", 'E4 TB Allocation Details'!$A$18:$L$18, 0),FALSE), 'E2 Allocators'!$B$15:$W$361, MATCH('O5 Details by Class &amp; Accounts'!AT$18, 'E2 Allocators'!$B$15:$W$15, 0),FALSE)*$G178)</f>
        <v>0</v>
      </c>
      <c r="AU178" s="1411">
        <f>IF(ISERROR(VLOOKUP(VLOOKUP($A178, 'E4 TB Allocation Details'!$A$18:$L$205, MATCH("Customer ID", 'E4 TB Allocation Details'!$A$18:$L$18, 0),FALSE), 'E2 Allocators'!$B$15:$W$361, MATCH('O5 Details by Class &amp; Accounts'!AU$18, 'E2 Allocators'!$B$15:$W$15, 0),FALSE)*$G178), 0, VLOOKUP(VLOOKUP($A178, 'E4 TB Allocation Details'!$A$18:$L$205, MATCH("Customer ID", 'E4 TB Allocation Details'!$A$18:$L$18, 0),FALSE), 'E2 Allocators'!$B$15:$W$361, MATCH('O5 Details by Class &amp; Accounts'!AU$18, 'E2 Allocators'!$B$15:$W$15, 0),FALSE)*$G178)</f>
        <v>0</v>
      </c>
      <c r="AV178" s="1411">
        <f>IF(ISERROR(VLOOKUP(VLOOKUP($A178, 'E4 TB Allocation Details'!$A$18:$L$205, MATCH("Customer ID", 'E4 TB Allocation Details'!$A$18:$L$18, 0),FALSE), 'E2 Allocators'!$B$15:$W$361, MATCH('O5 Details by Class &amp; Accounts'!AV$18, 'E2 Allocators'!$B$15:$W$15, 0),FALSE)*$G178), 0, VLOOKUP(VLOOKUP($A178, 'E4 TB Allocation Details'!$A$18:$L$205, MATCH("Customer ID", 'E4 TB Allocation Details'!$A$18:$L$18, 0),FALSE), 'E2 Allocators'!$B$15:$W$361, MATCH('O5 Details by Class &amp; Accounts'!AV$18, 'E2 Allocators'!$B$15:$W$15, 0),FALSE)*$G178)</f>
        <v>0</v>
      </c>
      <c r="AW178" s="1411">
        <f>IF(ISERROR(VLOOKUP(VLOOKUP($A178, 'E4 TB Allocation Details'!$A$18:$L$205, MATCH("Customer ID", 'E4 TB Allocation Details'!$A$18:$L$18, 0),FALSE), 'E2 Allocators'!$B$15:$W$361, MATCH('O5 Details by Class &amp; Accounts'!AW$18, 'E2 Allocators'!$B$15:$W$15, 0),FALSE)*$G178), 0, VLOOKUP(VLOOKUP($A178, 'E4 TB Allocation Details'!$A$18:$L$205, MATCH("Customer ID", 'E4 TB Allocation Details'!$A$18:$L$18, 0),FALSE), 'E2 Allocators'!$B$15:$W$361, MATCH('O5 Details by Class &amp; Accounts'!AW$18, 'E2 Allocators'!$B$15:$W$15, 0),FALSE)*$G178)</f>
        <v>0</v>
      </c>
      <c r="AX178" s="1411">
        <f t="shared" si="44"/>
        <v>0</v>
      </c>
      <c r="AY178" s="1411">
        <f>IF(ISERROR(VLOOKUP(VLOOKUP($A178, 'E4 TB Allocation Details'!$A$18:$L$205, MATCH("Misc ID", 'E4 TB Allocation Details'!$A$18:$L$18, 0),FALSE), 'E2 Allocators'!$B$15:$W$361, MATCH('O5 Details by Class &amp; Accounts'!AY$18, 'E2 Allocators'!$B$15:$W$15, 0),FALSE)*$E178), 0, VLOOKUP(VLOOKUP($A178, 'E4 TB Allocation Details'!$A$18:$L$205, MATCH("Misc ID", 'E4 TB Allocation Details'!$A$18:$L$18, 0),FALSE), 'E2 Allocators'!$B$15:$W$361, MATCH('O5 Details by Class &amp; Accounts'!AY$18, 'E2 Allocators'!$B$15:$W$15, 0),FALSE)*$E178)</f>
        <v>0</v>
      </c>
      <c r="AZ178" s="1411">
        <f>IF(ISERROR(VLOOKUP(VLOOKUP($A178, 'E4 TB Allocation Details'!$A$18:$L$205, MATCH("Misc ID", 'E4 TB Allocation Details'!$A$18:$L$18, 0),FALSE), 'E2 Allocators'!$B$15:$W$361, MATCH('O5 Details by Class &amp; Accounts'!AZ$18, 'E2 Allocators'!$B$15:$W$15, 0),FALSE)*$E178), 0, VLOOKUP(VLOOKUP($A178, 'E4 TB Allocation Details'!$A$18:$L$205, MATCH("Misc ID", 'E4 TB Allocation Details'!$A$18:$L$18, 0),FALSE), 'E2 Allocators'!$B$15:$W$361, MATCH('O5 Details by Class &amp; Accounts'!AZ$18, 'E2 Allocators'!$B$15:$W$15, 0),FALSE)*$E178)</f>
        <v>0</v>
      </c>
      <c r="BA178" s="1411">
        <f>IF(ISERROR(VLOOKUP(VLOOKUP($A178, 'E4 TB Allocation Details'!$A$18:$L$205, MATCH("Misc ID", 'E4 TB Allocation Details'!$A$18:$L$18, 0),FALSE), 'E2 Allocators'!$B$15:$W$361, MATCH('O5 Details by Class &amp; Accounts'!BA$18, 'E2 Allocators'!$B$15:$W$15, 0),FALSE)*$E178), 0, VLOOKUP(VLOOKUP($A178, 'E4 TB Allocation Details'!$A$18:$L$205, MATCH("Misc ID", 'E4 TB Allocation Details'!$A$18:$L$18, 0),FALSE), 'E2 Allocators'!$B$15:$W$361, MATCH('O5 Details by Class &amp; Accounts'!BA$18, 'E2 Allocators'!$B$15:$W$15, 0),FALSE)*$E178)</f>
        <v>0</v>
      </c>
      <c r="BB178" s="1411">
        <f>IF(ISERROR(VLOOKUP(VLOOKUP($A178, 'E4 TB Allocation Details'!$A$18:$L$205, MATCH("Misc ID", 'E4 TB Allocation Details'!$A$18:$L$18, 0),FALSE), 'E2 Allocators'!$B$15:$W$361, MATCH('O5 Details by Class &amp; Accounts'!BB$18, 'E2 Allocators'!$B$15:$W$15, 0),FALSE)*$E178), 0, VLOOKUP(VLOOKUP($A178, 'E4 TB Allocation Details'!$A$18:$L$205, MATCH("Misc ID", 'E4 TB Allocation Details'!$A$18:$L$18, 0),FALSE), 'E2 Allocators'!$B$15:$W$361, MATCH('O5 Details by Class &amp; Accounts'!BB$18, 'E2 Allocators'!$B$15:$W$15, 0),FALSE)*$E178)</f>
        <v>0</v>
      </c>
      <c r="BC178" s="1411">
        <f>IF(ISERROR(VLOOKUP(VLOOKUP($A178, 'E4 TB Allocation Details'!$A$18:$L$205, MATCH("Misc ID", 'E4 TB Allocation Details'!$A$18:$L$18, 0),FALSE), 'E2 Allocators'!$B$15:$W$361, MATCH('O5 Details by Class &amp; Accounts'!BC$18, 'E2 Allocators'!$B$15:$W$15, 0),FALSE)*$E178), 0, VLOOKUP(VLOOKUP($A178, 'E4 TB Allocation Details'!$A$18:$L$205, MATCH("Misc ID", 'E4 TB Allocation Details'!$A$18:$L$18, 0),FALSE), 'E2 Allocators'!$B$15:$W$361, MATCH('O5 Details by Class &amp; Accounts'!BC$18, 'E2 Allocators'!$B$15:$W$15, 0),FALSE)*$E178)</f>
        <v>0</v>
      </c>
      <c r="BD178" s="1411">
        <f>IF(ISERROR(VLOOKUP(VLOOKUP($A178, 'E4 TB Allocation Details'!$A$18:$L$205, MATCH("Misc ID", 'E4 TB Allocation Details'!$A$18:$L$18, 0),FALSE), 'E2 Allocators'!$B$15:$W$361, MATCH('O5 Details by Class &amp; Accounts'!BD$18, 'E2 Allocators'!$B$15:$W$15, 0),FALSE)*$E178), 0, VLOOKUP(VLOOKUP($A178, 'E4 TB Allocation Details'!$A$18:$L$205, MATCH("Misc ID", 'E4 TB Allocation Details'!$A$18:$L$18, 0),FALSE), 'E2 Allocators'!$B$15:$W$361, MATCH('O5 Details by Class &amp; Accounts'!BD$18, 'E2 Allocators'!$B$15:$W$15, 0),FALSE)*$E178)</f>
        <v>0</v>
      </c>
      <c r="BE178" s="1411">
        <f>IF(ISERROR(VLOOKUP(VLOOKUP($A178, 'E4 TB Allocation Details'!$A$18:$L$205, MATCH("Misc ID", 'E4 TB Allocation Details'!$A$18:$L$18, 0),FALSE), 'E2 Allocators'!$B$15:$W$361, MATCH('O5 Details by Class &amp; Accounts'!BE$18, 'E2 Allocators'!$B$15:$W$15, 0),FALSE)*$E178), 0, VLOOKUP(VLOOKUP($A178, 'E4 TB Allocation Details'!$A$18:$L$205, MATCH("Misc ID", 'E4 TB Allocation Details'!$A$18:$L$18, 0),FALSE), 'E2 Allocators'!$B$15:$W$361, MATCH('O5 Details by Class &amp; Accounts'!BE$18, 'E2 Allocators'!$B$15:$W$15, 0),FALSE)*$E178)</f>
        <v>0</v>
      </c>
      <c r="BF178" s="1411">
        <f>IF(ISERROR(VLOOKUP(VLOOKUP($A178, 'E4 TB Allocation Details'!$A$18:$L$205, MATCH("Misc ID", 'E4 TB Allocation Details'!$A$18:$L$18, 0),FALSE), 'E2 Allocators'!$B$15:$W$361, MATCH('O5 Details by Class &amp; Accounts'!BF$18, 'E2 Allocators'!$B$15:$W$15, 0),FALSE)*$E178), 0, VLOOKUP(VLOOKUP($A178, 'E4 TB Allocation Details'!$A$18:$L$205, MATCH("Misc ID", 'E4 TB Allocation Details'!$A$18:$L$18, 0),FALSE), 'E2 Allocators'!$B$15:$W$361, MATCH('O5 Details by Class &amp; Accounts'!BF$18, 'E2 Allocators'!$B$15:$W$15, 0),FALSE)*$E178)</f>
        <v>0</v>
      </c>
      <c r="BG178" s="1411">
        <f>IF(ISERROR(VLOOKUP(VLOOKUP($A178, 'E4 TB Allocation Details'!$A$18:$L$205, MATCH("Misc ID", 'E4 TB Allocation Details'!$A$18:$L$18, 0),FALSE), 'E2 Allocators'!$B$15:$W$361, MATCH('O5 Details by Class &amp; Accounts'!BG$18, 'E2 Allocators'!$B$15:$W$15, 0),FALSE)*$E178), 0, VLOOKUP(VLOOKUP($A178, 'E4 TB Allocation Details'!$A$18:$L$205, MATCH("Misc ID", 'E4 TB Allocation Details'!$A$18:$L$18, 0),FALSE), 'E2 Allocators'!$B$15:$W$361, MATCH('O5 Details by Class &amp; Accounts'!BG$18, 'E2 Allocators'!$B$15:$W$15, 0),FALSE)*$E178)</f>
        <v>0</v>
      </c>
      <c r="BH178" s="1411">
        <f>IF(ISERROR(VLOOKUP(VLOOKUP($A178, 'E4 TB Allocation Details'!$A$18:$L$205, MATCH("Misc ID", 'E4 TB Allocation Details'!$A$18:$L$18, 0),FALSE), 'E2 Allocators'!$B$15:$W$361, MATCH('O5 Details by Class &amp; Accounts'!BH$18, 'E2 Allocators'!$B$15:$W$15, 0),FALSE)*$E178), 0, VLOOKUP(VLOOKUP($A178, 'E4 TB Allocation Details'!$A$18:$L$205, MATCH("Misc ID", 'E4 TB Allocation Details'!$A$18:$L$18, 0),FALSE), 'E2 Allocators'!$B$15:$W$361, MATCH('O5 Details by Class &amp; Accounts'!BH$18, 'E2 Allocators'!$B$15:$W$15, 0),FALSE)*$E178)</f>
        <v>0</v>
      </c>
      <c r="BI178" s="1411">
        <f>IF(ISERROR(VLOOKUP(VLOOKUP($A178, 'E4 TB Allocation Details'!$A$18:$L$205, MATCH("Misc ID", 'E4 TB Allocation Details'!$A$18:$L$18, 0),FALSE), 'E2 Allocators'!$B$15:$W$361, MATCH('O5 Details by Class &amp; Accounts'!BI$18, 'E2 Allocators'!$B$15:$W$15, 0),FALSE)*$E178), 0, VLOOKUP(VLOOKUP($A178, 'E4 TB Allocation Details'!$A$18:$L$205, MATCH("Misc ID", 'E4 TB Allocation Details'!$A$18:$L$18, 0),FALSE), 'E2 Allocators'!$B$15:$W$361, MATCH('O5 Details by Class &amp; Accounts'!BI$18, 'E2 Allocators'!$B$15:$W$15, 0),FALSE)*$E178)</f>
        <v>0</v>
      </c>
      <c r="BJ178" s="1411">
        <f>IF(ISERROR(VLOOKUP(VLOOKUP($A178, 'E4 TB Allocation Details'!$A$18:$L$205, MATCH("Misc ID", 'E4 TB Allocation Details'!$A$18:$L$18, 0),FALSE), 'E2 Allocators'!$B$15:$W$361, MATCH('O5 Details by Class &amp; Accounts'!BJ$18, 'E2 Allocators'!$B$15:$W$15, 0),FALSE)*$E178), 0, VLOOKUP(VLOOKUP($A178, 'E4 TB Allocation Details'!$A$18:$L$205, MATCH("Misc ID", 'E4 TB Allocation Details'!$A$18:$L$18, 0),FALSE), 'E2 Allocators'!$B$15:$W$361, MATCH('O5 Details by Class &amp; Accounts'!BJ$18, 'E2 Allocators'!$B$15:$W$15, 0),FALSE)*$E178)</f>
        <v>0</v>
      </c>
      <c r="BK178" s="1411">
        <f>IF(ISERROR(VLOOKUP(VLOOKUP($A178, 'E4 TB Allocation Details'!$A$18:$L$205, MATCH("Misc ID", 'E4 TB Allocation Details'!$A$18:$L$18, 0),FALSE), 'E2 Allocators'!$B$15:$W$361, MATCH('O5 Details by Class &amp; Accounts'!BK$18, 'E2 Allocators'!$B$15:$W$15, 0),FALSE)*$E178), 0, VLOOKUP(VLOOKUP($A178, 'E4 TB Allocation Details'!$A$18:$L$205, MATCH("Misc ID", 'E4 TB Allocation Details'!$A$18:$L$18, 0),FALSE), 'E2 Allocators'!$B$15:$W$361, MATCH('O5 Details by Class &amp; Accounts'!BK$18, 'E2 Allocators'!$B$15:$W$15, 0),FALSE)*$E178)</f>
        <v>0</v>
      </c>
      <c r="BL178" s="1411">
        <f>IF(ISERROR(VLOOKUP(VLOOKUP($A178, 'E4 TB Allocation Details'!$A$18:$L$205, MATCH("Misc ID", 'E4 TB Allocation Details'!$A$18:$L$18, 0),FALSE), 'E2 Allocators'!$B$15:$W$361, MATCH('O5 Details by Class &amp; Accounts'!BL$18, 'E2 Allocators'!$B$15:$W$15, 0),FALSE)*$E178), 0, VLOOKUP(VLOOKUP($A178, 'E4 TB Allocation Details'!$A$18:$L$205, MATCH("Misc ID", 'E4 TB Allocation Details'!$A$18:$L$18, 0),FALSE), 'E2 Allocators'!$B$15:$W$361, MATCH('O5 Details by Class &amp; Accounts'!BL$18, 'E2 Allocators'!$B$15:$W$15, 0),FALSE)*$E178)</f>
        <v>0</v>
      </c>
      <c r="BM178" s="1411">
        <f>IF(ISERROR(VLOOKUP(VLOOKUP($A178, 'E4 TB Allocation Details'!$A$18:$L$205, MATCH("Misc ID", 'E4 TB Allocation Details'!$A$18:$L$18, 0),FALSE), 'E2 Allocators'!$B$15:$W$361, MATCH('O5 Details by Class &amp; Accounts'!BM$18, 'E2 Allocators'!$B$15:$W$15, 0),FALSE)*$E178), 0, VLOOKUP(VLOOKUP($A178, 'E4 TB Allocation Details'!$A$18:$L$205, MATCH("Misc ID", 'E4 TB Allocation Details'!$A$18:$L$18, 0),FALSE), 'E2 Allocators'!$B$15:$W$361, MATCH('O5 Details by Class &amp; Accounts'!BM$18, 'E2 Allocators'!$B$15:$W$15, 0),FALSE)*$E178)</f>
        <v>0</v>
      </c>
      <c r="BN178" s="1411">
        <f>IF(ISERROR(VLOOKUP(VLOOKUP($A178, 'E4 TB Allocation Details'!$A$18:$L$205, MATCH("Misc ID", 'E4 TB Allocation Details'!$A$18:$L$18, 0),FALSE), 'E2 Allocators'!$B$15:$W$361, MATCH('O5 Details by Class &amp; Accounts'!BN$18, 'E2 Allocators'!$B$15:$W$15, 0),FALSE)*$E178), 0, VLOOKUP(VLOOKUP($A178, 'E4 TB Allocation Details'!$A$18:$L$205, MATCH("Misc ID", 'E4 TB Allocation Details'!$A$18:$L$18, 0),FALSE), 'E2 Allocators'!$B$15:$W$361, MATCH('O5 Details by Class &amp; Accounts'!BN$18, 'E2 Allocators'!$B$15:$W$15, 0),FALSE)*$E178)</f>
        <v>0</v>
      </c>
      <c r="BO178" s="1411">
        <f>IF(ISERROR(VLOOKUP(VLOOKUP($A178, 'E4 TB Allocation Details'!$A$18:$L$205, MATCH("Misc ID", 'E4 TB Allocation Details'!$A$18:$L$18, 0),FALSE), 'E2 Allocators'!$B$15:$W$361, MATCH('O5 Details by Class &amp; Accounts'!BO$18, 'E2 Allocators'!$B$15:$W$15, 0),FALSE)*$E178), 0, VLOOKUP(VLOOKUP($A178, 'E4 TB Allocation Details'!$A$18:$L$205, MATCH("Misc ID", 'E4 TB Allocation Details'!$A$18:$L$18, 0),FALSE), 'E2 Allocators'!$B$15:$W$361, MATCH('O5 Details by Class &amp; Accounts'!BO$18, 'E2 Allocators'!$B$15:$W$15, 0),FALSE)*$E178)</f>
        <v>0</v>
      </c>
      <c r="BP178" s="1411">
        <f>IF(ISERROR(VLOOKUP(VLOOKUP($A178, 'E4 TB Allocation Details'!$A$18:$L$205, MATCH("Misc ID", 'E4 TB Allocation Details'!$A$18:$L$18, 0),FALSE), 'E2 Allocators'!$B$15:$W$361, MATCH('O5 Details by Class &amp; Accounts'!BP$18, 'E2 Allocators'!$B$15:$W$15, 0),FALSE)*$E178), 0, VLOOKUP(VLOOKUP($A178, 'E4 TB Allocation Details'!$A$18:$L$205, MATCH("Misc ID", 'E4 TB Allocation Details'!$A$18:$L$18, 0),FALSE), 'E2 Allocators'!$B$15:$W$361, MATCH('O5 Details by Class &amp; Accounts'!BP$18, 'E2 Allocators'!$B$15:$W$15, 0),FALSE)*$E178)</f>
        <v>0</v>
      </c>
      <c r="BQ178" s="1411">
        <f>IF(ISERROR(VLOOKUP(VLOOKUP($A178, 'E4 TB Allocation Details'!$A$18:$L$205, MATCH("Misc ID", 'E4 TB Allocation Details'!$A$18:$L$18, 0),FALSE), 'E2 Allocators'!$B$15:$W$361, MATCH('O5 Details by Class &amp; Accounts'!BQ$18, 'E2 Allocators'!$B$15:$W$15, 0),FALSE)*$E178), 0, VLOOKUP(VLOOKUP($A178, 'E4 TB Allocation Details'!$A$18:$L$205, MATCH("Misc ID", 'E4 TB Allocation Details'!$A$18:$L$18, 0),FALSE), 'E2 Allocators'!$B$15:$W$361, MATCH('O5 Details by Class &amp; Accounts'!BQ$18, 'E2 Allocators'!$B$15:$W$15, 0),FALSE)*$E178)</f>
        <v>0</v>
      </c>
      <c r="BR178" s="1411">
        <f>IF(ISERROR(VLOOKUP(VLOOKUP($A178, 'E4 TB Allocation Details'!$A$18:$L$205, MATCH("Misc ID", 'E4 TB Allocation Details'!$A$18:$L$18, 0),FALSE), 'E2 Allocators'!$B$15:$W$361, MATCH('O5 Details by Class &amp; Accounts'!BR$18, 'E2 Allocators'!$B$15:$W$15, 0),FALSE)*$E178), 0, VLOOKUP(VLOOKUP($A178, 'E4 TB Allocation Details'!$A$18:$L$205, MATCH("Misc ID", 'E4 TB Allocation Details'!$A$18:$L$18, 0),FALSE), 'E2 Allocators'!$B$15:$W$361, MATCH('O5 Details by Class &amp; Accounts'!BR$18, 'E2 Allocators'!$B$15:$W$15, 0),FALSE)*$E178)</f>
        <v>0</v>
      </c>
      <c r="BS178" s="1411">
        <f t="shared" si="41"/>
        <v>0</v>
      </c>
      <c r="BT178" s="1411">
        <f>IF(ISERROR(VLOOKUP(VLOOKUP($A178, 'E4 TB Allocation Details'!$A$18:$L$205, MATCH("A &amp; G ID", 'E4 TB Allocation Details'!$A$18:$L$18, 0),FALSE), 'E2 Allocators'!$B$15:$W$361, MATCH('O5 Details by Class &amp; Accounts'!BT$18, 'E2 Allocators'!$B$15:$W$15, 0),FALSE)*$E178), 0, VLOOKUP(VLOOKUP($A178, 'E4 TB Allocation Details'!$A$18:$L$205, MATCH("A &amp; G ID", 'E4 TB Allocation Details'!$A$18:$L$18, 0),FALSE), 'E2 Allocators'!$B$15:$W$361, MATCH('O5 Details by Class &amp; Accounts'!BT$18, 'E2 Allocators'!$B$15:$W$15, 0),FALSE)*$E178)</f>
        <v>126098.17516740477</v>
      </c>
      <c r="BU178" s="1411">
        <f>IF(ISERROR(VLOOKUP(VLOOKUP($A178, 'E4 TB Allocation Details'!$A$18:$L$205, MATCH("A &amp; G ID", 'E4 TB Allocation Details'!$A$18:$L$18, 0),FALSE), 'E2 Allocators'!$B$15:$W$361, MATCH('O5 Details by Class &amp; Accounts'!BU$18, 'E2 Allocators'!$B$15:$W$15, 0),FALSE)*$E178), 0, VLOOKUP(VLOOKUP($A178, 'E4 TB Allocation Details'!$A$18:$L$205, MATCH("A &amp; G ID", 'E4 TB Allocation Details'!$A$18:$L$18, 0),FALSE), 'E2 Allocators'!$B$15:$W$361, MATCH('O5 Details by Class &amp; Accounts'!BU$18, 'E2 Allocators'!$B$15:$W$15, 0),FALSE)*$E178)</f>
        <v>35480.287798238875</v>
      </c>
      <c r="BV178" s="1411">
        <f>IF(ISERROR(VLOOKUP(VLOOKUP($A178, 'E4 TB Allocation Details'!$A$18:$L$205, MATCH("A &amp; G ID", 'E4 TB Allocation Details'!$A$18:$L$18, 0),FALSE), 'E2 Allocators'!$B$15:$W$361, MATCH('O5 Details by Class &amp; Accounts'!BV$18, 'E2 Allocators'!$B$15:$W$15, 0),FALSE)*$E178), 0, VLOOKUP(VLOOKUP($A178, 'E4 TB Allocation Details'!$A$18:$L$205, MATCH("A &amp; G ID", 'E4 TB Allocation Details'!$A$18:$L$18, 0),FALSE), 'E2 Allocators'!$B$15:$W$361, MATCH('O5 Details by Class &amp; Accounts'!BV$18, 'E2 Allocators'!$B$15:$W$15, 0),FALSE)*$E178)</f>
        <v>38353.936921753615</v>
      </c>
      <c r="BW178" s="1411">
        <f>IF(ISERROR(VLOOKUP(VLOOKUP($A178, 'E4 TB Allocation Details'!$A$18:$L$205, MATCH("A &amp; G ID", 'E4 TB Allocation Details'!$A$18:$L$18, 0),FALSE), 'E2 Allocators'!$B$15:$W$361, MATCH('O5 Details by Class &amp; Accounts'!BW$18, 'E2 Allocators'!$B$15:$W$15, 0),FALSE)*$E178), 0, VLOOKUP(VLOOKUP($A178, 'E4 TB Allocation Details'!$A$18:$L$205, MATCH("A &amp; G ID", 'E4 TB Allocation Details'!$A$18:$L$18, 0),FALSE), 'E2 Allocators'!$B$15:$W$361, MATCH('O5 Details by Class &amp; Accounts'!BW$18, 'E2 Allocators'!$B$15:$W$15, 0),FALSE)*$E178)</f>
        <v>0</v>
      </c>
      <c r="BX178" s="1411">
        <f>IF(ISERROR(VLOOKUP(VLOOKUP($A178, 'E4 TB Allocation Details'!$A$18:$L$205, MATCH("A &amp; G ID", 'E4 TB Allocation Details'!$A$18:$L$18, 0),FALSE), 'E2 Allocators'!$B$15:$W$361, MATCH('O5 Details by Class &amp; Accounts'!BX$18, 'E2 Allocators'!$B$15:$W$15, 0),FALSE)*$E178), 0, VLOOKUP(VLOOKUP($A178, 'E4 TB Allocation Details'!$A$18:$L$205, MATCH("A &amp; G ID", 'E4 TB Allocation Details'!$A$18:$L$18, 0),FALSE), 'E2 Allocators'!$B$15:$W$361, MATCH('O5 Details by Class &amp; Accounts'!BX$18, 'E2 Allocators'!$B$15:$W$15, 0),FALSE)*$E178)</f>
        <v>0</v>
      </c>
      <c r="BY178" s="1411">
        <f>IF(ISERROR(VLOOKUP(VLOOKUP($A178, 'E4 TB Allocation Details'!$A$18:$L$205, MATCH("A &amp; G ID", 'E4 TB Allocation Details'!$A$18:$L$18, 0),FALSE), 'E2 Allocators'!$B$15:$W$361, MATCH('O5 Details by Class &amp; Accounts'!BY$18, 'E2 Allocators'!$B$15:$W$15, 0),FALSE)*$E178), 0, VLOOKUP(VLOOKUP($A178, 'E4 TB Allocation Details'!$A$18:$L$205, MATCH("A &amp; G ID", 'E4 TB Allocation Details'!$A$18:$L$18, 0),FALSE), 'E2 Allocators'!$B$15:$W$361, MATCH('O5 Details by Class &amp; Accounts'!BY$18, 'E2 Allocators'!$B$15:$W$15, 0),FALSE)*$E178)</f>
        <v>0</v>
      </c>
      <c r="BZ178" s="1411">
        <f>IF(ISERROR(VLOOKUP(VLOOKUP($A178, 'E4 TB Allocation Details'!$A$18:$L$205, MATCH("A &amp; G ID", 'E4 TB Allocation Details'!$A$18:$L$18, 0),FALSE), 'E2 Allocators'!$B$15:$W$361, MATCH('O5 Details by Class &amp; Accounts'!BZ$18, 'E2 Allocators'!$B$15:$W$15, 0),FALSE)*$E178), 0, VLOOKUP(VLOOKUP($A178, 'E4 TB Allocation Details'!$A$18:$L$205, MATCH("A &amp; G ID", 'E4 TB Allocation Details'!$A$18:$L$18, 0),FALSE), 'E2 Allocators'!$B$15:$W$361, MATCH('O5 Details by Class &amp; Accounts'!BZ$18, 'E2 Allocators'!$B$15:$W$15, 0),FALSE)*$E178)</f>
        <v>9000.0418810183146</v>
      </c>
      <c r="CA178" s="1411">
        <f>IF(ISERROR(VLOOKUP(VLOOKUP($A178, 'E4 TB Allocation Details'!$A$18:$L$205, MATCH("A &amp; G ID", 'E4 TB Allocation Details'!$A$18:$L$18, 0),FALSE), 'E2 Allocators'!$B$15:$W$361, MATCH('O5 Details by Class &amp; Accounts'!CA$18, 'E2 Allocators'!$B$15:$W$15, 0),FALSE)*$E178), 0, VLOOKUP(VLOOKUP($A178, 'E4 TB Allocation Details'!$A$18:$L$205, MATCH("A &amp; G ID", 'E4 TB Allocation Details'!$A$18:$L$18, 0),FALSE), 'E2 Allocators'!$B$15:$W$361, MATCH('O5 Details by Class &amp; Accounts'!CA$18, 'E2 Allocators'!$B$15:$W$15, 0),FALSE)*$E178)</f>
        <v>567.76154732375608</v>
      </c>
      <c r="CB178" s="1411">
        <f>IF(ISERROR(VLOOKUP(VLOOKUP($A178, 'E4 TB Allocation Details'!$A$18:$L$205, MATCH("A &amp; G ID", 'E4 TB Allocation Details'!$A$18:$L$18, 0),FALSE), 'E2 Allocators'!$B$15:$W$361, MATCH('O5 Details by Class &amp; Accounts'!CB$18, 'E2 Allocators'!$B$15:$W$15, 0),FALSE)*$E178), 0, VLOOKUP(VLOOKUP($A178, 'E4 TB Allocation Details'!$A$18:$L$205, MATCH("A &amp; G ID", 'E4 TB Allocation Details'!$A$18:$L$18, 0),FALSE), 'E2 Allocators'!$B$15:$W$361, MATCH('O5 Details by Class &amp; Accounts'!CB$18, 'E2 Allocators'!$B$15:$W$15, 0),FALSE)*$E178)</f>
        <v>499.79668426065399</v>
      </c>
      <c r="CC178" s="1411">
        <f>IF(ISERROR(VLOOKUP(VLOOKUP($A178, 'E4 TB Allocation Details'!$A$18:$L$205, MATCH("A &amp; G ID", 'E4 TB Allocation Details'!$A$18:$L$18, 0),FALSE), 'E2 Allocators'!$B$15:$W$361, MATCH('O5 Details by Class &amp; Accounts'!CC$18, 'E2 Allocators'!$B$15:$W$15, 0),FALSE)*$E178), 0, VLOOKUP(VLOOKUP($A178, 'E4 TB Allocation Details'!$A$18:$L$205, MATCH("A &amp; G ID", 'E4 TB Allocation Details'!$A$18:$L$18, 0),FALSE), 'E2 Allocators'!$B$15:$W$361, MATCH('O5 Details by Class &amp; Accounts'!CC$18, 'E2 Allocators'!$B$15:$W$15, 0),FALSE)*$E178)</f>
        <v>0</v>
      </c>
      <c r="CD178" s="1411">
        <f>IF(ISERROR(VLOOKUP(VLOOKUP($A178, 'E4 TB Allocation Details'!$A$18:$L$205, MATCH("A &amp; G ID", 'E4 TB Allocation Details'!$A$18:$L$18, 0),FALSE), 'E2 Allocators'!$B$15:$W$361, MATCH('O5 Details by Class &amp; Accounts'!CD$18, 'E2 Allocators'!$B$15:$W$15, 0),FALSE)*$E178), 0, VLOOKUP(VLOOKUP($A178, 'E4 TB Allocation Details'!$A$18:$L$205, MATCH("A &amp; G ID", 'E4 TB Allocation Details'!$A$18:$L$18, 0),FALSE), 'E2 Allocators'!$B$15:$W$361, MATCH('O5 Details by Class &amp; Accounts'!CD$18, 'E2 Allocators'!$B$15:$W$15, 0),FALSE)*$E178)</f>
        <v>0</v>
      </c>
      <c r="CE178" s="1411">
        <f>IF(ISERROR(VLOOKUP(VLOOKUP($A178, 'E4 TB Allocation Details'!$A$18:$L$205, MATCH("A &amp; G ID", 'E4 TB Allocation Details'!$A$18:$L$18, 0),FALSE), 'E2 Allocators'!$B$15:$W$361, MATCH('O5 Details by Class &amp; Accounts'!CE$18, 'E2 Allocators'!$B$15:$W$15, 0),FALSE)*$E178), 0, VLOOKUP(VLOOKUP($A178, 'E4 TB Allocation Details'!$A$18:$L$205, MATCH("A &amp; G ID", 'E4 TB Allocation Details'!$A$18:$L$18, 0),FALSE), 'E2 Allocators'!$B$15:$W$361, MATCH('O5 Details by Class &amp; Accounts'!CE$18, 'E2 Allocators'!$B$15:$W$15, 0),FALSE)*$E178)</f>
        <v>0</v>
      </c>
      <c r="CF178" s="1411">
        <f>IF(ISERROR(VLOOKUP(VLOOKUP($A178, 'E4 TB Allocation Details'!$A$18:$L$205, MATCH("A &amp; G ID", 'E4 TB Allocation Details'!$A$18:$L$18, 0),FALSE), 'E2 Allocators'!$B$15:$W$361, MATCH('O5 Details by Class &amp; Accounts'!CF$18, 'E2 Allocators'!$B$15:$W$15, 0),FALSE)*$E178), 0, VLOOKUP(VLOOKUP($A178, 'E4 TB Allocation Details'!$A$18:$L$205, MATCH("A &amp; G ID", 'E4 TB Allocation Details'!$A$18:$L$18, 0),FALSE), 'E2 Allocators'!$B$15:$W$361, MATCH('O5 Details by Class &amp; Accounts'!CF$18, 'E2 Allocators'!$B$15:$W$15, 0),FALSE)*$E178)</f>
        <v>0</v>
      </c>
      <c r="CG178" s="1411">
        <f>IF(ISERROR(VLOOKUP(VLOOKUP($A178, 'E4 TB Allocation Details'!$A$18:$L$205, MATCH("A &amp; G ID", 'E4 TB Allocation Details'!$A$18:$L$18, 0),FALSE), 'E2 Allocators'!$B$15:$W$361, MATCH('O5 Details by Class &amp; Accounts'!CG$18, 'E2 Allocators'!$B$15:$W$15, 0),FALSE)*$E178), 0, VLOOKUP(VLOOKUP($A178, 'E4 TB Allocation Details'!$A$18:$L$205, MATCH("A &amp; G ID", 'E4 TB Allocation Details'!$A$18:$L$18, 0),FALSE), 'E2 Allocators'!$B$15:$W$361, MATCH('O5 Details by Class &amp; Accounts'!CG$18, 'E2 Allocators'!$B$15:$W$15, 0),FALSE)*$E178)</f>
        <v>0</v>
      </c>
      <c r="CH178" s="1411">
        <f>IF(ISERROR(VLOOKUP(VLOOKUP($A178, 'E4 TB Allocation Details'!$A$18:$L$205, MATCH("A &amp; G ID", 'E4 TB Allocation Details'!$A$18:$L$18, 0),FALSE), 'E2 Allocators'!$B$15:$W$361, MATCH('O5 Details by Class &amp; Accounts'!CH$18, 'E2 Allocators'!$B$15:$W$15, 0),FALSE)*$E178), 0, VLOOKUP(VLOOKUP($A178, 'E4 TB Allocation Details'!$A$18:$L$205, MATCH("A &amp; G ID", 'E4 TB Allocation Details'!$A$18:$L$18, 0),FALSE), 'E2 Allocators'!$B$15:$W$361, MATCH('O5 Details by Class &amp; Accounts'!CH$18, 'E2 Allocators'!$B$15:$W$15, 0),FALSE)*$E178)</f>
        <v>0</v>
      </c>
      <c r="CI178" s="1411">
        <f>IF(ISERROR(VLOOKUP(VLOOKUP($A178, 'E4 TB Allocation Details'!$A$18:$L$205, MATCH("A &amp; G ID", 'E4 TB Allocation Details'!$A$18:$L$18, 0),FALSE), 'E2 Allocators'!$B$15:$W$361, MATCH('O5 Details by Class &amp; Accounts'!CI$18, 'E2 Allocators'!$B$15:$W$15, 0),FALSE)*$E178), 0, VLOOKUP(VLOOKUP($A178, 'E4 TB Allocation Details'!$A$18:$L$205, MATCH("A &amp; G ID", 'E4 TB Allocation Details'!$A$18:$L$18, 0),FALSE), 'E2 Allocators'!$B$15:$W$361, MATCH('O5 Details by Class &amp; Accounts'!CI$18, 'E2 Allocators'!$B$15:$W$15, 0),FALSE)*$E178)</f>
        <v>0</v>
      </c>
      <c r="CJ178" s="1411">
        <f>IF(ISERROR(VLOOKUP(VLOOKUP($A178, 'E4 TB Allocation Details'!$A$18:$L$205, MATCH("A &amp; G ID", 'E4 TB Allocation Details'!$A$18:$L$18, 0),FALSE), 'E2 Allocators'!$B$15:$W$361, MATCH('O5 Details by Class &amp; Accounts'!CJ$18, 'E2 Allocators'!$B$15:$W$15, 0),FALSE)*$E178), 0, VLOOKUP(VLOOKUP($A178, 'E4 TB Allocation Details'!$A$18:$L$205, MATCH("A &amp; G ID", 'E4 TB Allocation Details'!$A$18:$L$18, 0),FALSE), 'E2 Allocators'!$B$15:$W$361, MATCH('O5 Details by Class &amp; Accounts'!CJ$18, 'E2 Allocators'!$B$15:$W$15, 0),FALSE)*$E178)</f>
        <v>0</v>
      </c>
      <c r="CK178" s="1411">
        <f>IF(ISERROR(VLOOKUP(VLOOKUP($A178, 'E4 TB Allocation Details'!$A$18:$L$205, MATCH("A &amp; G ID", 'E4 TB Allocation Details'!$A$18:$L$18, 0),FALSE), 'E2 Allocators'!$B$15:$W$361, MATCH('O5 Details by Class &amp; Accounts'!CK$18, 'E2 Allocators'!$B$15:$W$15, 0),FALSE)*$E178), 0, VLOOKUP(VLOOKUP($A178, 'E4 TB Allocation Details'!$A$18:$L$205, MATCH("A &amp; G ID", 'E4 TB Allocation Details'!$A$18:$L$18, 0),FALSE), 'E2 Allocators'!$B$15:$W$361, MATCH('O5 Details by Class &amp; Accounts'!CK$18, 'E2 Allocators'!$B$15:$W$15, 0),FALSE)*$E178)</f>
        <v>0</v>
      </c>
      <c r="CL178" s="1411">
        <f>IF(ISERROR(VLOOKUP(VLOOKUP($A178, 'E4 TB Allocation Details'!$A$18:$L$205, MATCH("A &amp; G ID", 'E4 TB Allocation Details'!$A$18:$L$18, 0),FALSE), 'E2 Allocators'!$B$15:$W$361, MATCH('O5 Details by Class &amp; Accounts'!CL$18, 'E2 Allocators'!$B$15:$W$15, 0),FALSE)*$E178), 0, VLOOKUP(VLOOKUP($A178, 'E4 TB Allocation Details'!$A$18:$L$205, MATCH("A &amp; G ID", 'E4 TB Allocation Details'!$A$18:$L$18, 0),FALSE), 'E2 Allocators'!$B$15:$W$361, MATCH('O5 Details by Class &amp; Accounts'!CL$18, 'E2 Allocators'!$B$15:$W$15, 0),FALSE)*$E178)</f>
        <v>0</v>
      </c>
      <c r="CM178" s="1411">
        <f>IF(ISERROR(VLOOKUP(VLOOKUP($A178, 'E4 TB Allocation Details'!$A$18:$L$205, MATCH("A &amp; G ID", 'E4 TB Allocation Details'!$A$18:$L$18, 0),FALSE), 'E2 Allocators'!$B$15:$W$361, MATCH('O5 Details by Class &amp; Accounts'!CM$18, 'E2 Allocators'!$B$15:$W$15, 0),FALSE)*$E178), 0, VLOOKUP(VLOOKUP($A178, 'E4 TB Allocation Details'!$A$18:$L$205, MATCH("A &amp; G ID", 'E4 TB Allocation Details'!$A$18:$L$18, 0),FALSE), 'E2 Allocators'!$B$15:$W$361, MATCH('O5 Details by Class &amp; Accounts'!CM$18, 'E2 Allocators'!$B$15:$W$15, 0),FALSE)*$E178)</f>
        <v>0</v>
      </c>
      <c r="CN178" s="1411">
        <f t="shared" si="42"/>
        <v>209999.99999999997</v>
      </c>
      <c r="CO178" s="1791">
        <f t="shared" si="43"/>
        <v>0</v>
      </c>
      <c r="CQ178" s="2086" t="s">
        <v>288</v>
      </c>
    </row>
    <row r="179" spans="1:95" s="80" customFormat="1" ht="12.75">
      <c r="A179" s="1169">
        <v>5625</v>
      </c>
      <c r="B179" s="451" t="s">
        <v>343</v>
      </c>
      <c r="C179" s="1788">
        <f>IF(ISERROR(VLOOKUP($A179,'I3 TB Data'!$A$23:$H$458,MATCH('O5 Details by Class &amp; Accounts'!$C$18, 'I3 TB Data'!$A$23:$H$23,0),0)), 0, VLOOKUP($A179,'I3 TB Data'!$A$23:$H$458,MATCH('O5 Details by Class &amp; Accounts'!$C$18,'I3 TB Data'!$A$23:$H$23,0),0))</f>
        <v>-330000</v>
      </c>
      <c r="D179" s="1789"/>
      <c r="E179" s="1788">
        <f t="shared" si="37"/>
        <v>-330000</v>
      </c>
      <c r="F179" s="1790"/>
      <c r="G179" s="1790"/>
      <c r="H179" s="1411">
        <f t="shared" si="39"/>
        <v>0</v>
      </c>
      <c r="I179" s="1411">
        <f>IF(ISERROR(VLOOKUP(VLOOKUP($A179, 'E4 TB Allocation Details'!$A$18:$L$205, MATCH("Demand ID", 'E4 TB Allocation Details'!$A$18:$L$18, 0),FALSE), 'E2 Allocators'!$B$15:$W$361, MATCH('O5 Details by Class &amp; Accounts'!I$18, 'E2 Allocators'!$B$15:$W$15, 0),FALSE)*$F179), 0, VLOOKUP(VLOOKUP($A179, 'E4 TB Allocation Details'!$A$18:$L$205, MATCH("Demand ID", 'E4 TB Allocation Details'!$A$18:$L$18, 0),FALSE), 'E2 Allocators'!$B$15:$W$361, MATCH('O5 Details by Class &amp; Accounts'!I$18, 'E2 Allocators'!$B$15:$W$15, 0),FALSE)*$F179)</f>
        <v>0</v>
      </c>
      <c r="J179" s="1411">
        <f>IF(ISERROR(VLOOKUP(VLOOKUP($A179, 'E4 TB Allocation Details'!$A$18:$L$205, MATCH("Demand ID", 'E4 TB Allocation Details'!$A$18:$L$18, 0),FALSE), 'E2 Allocators'!$B$15:$W$361, MATCH('O5 Details by Class &amp; Accounts'!J$18, 'E2 Allocators'!$B$15:$W$15, 0),FALSE)*$F179), 0, VLOOKUP(VLOOKUP($A179, 'E4 TB Allocation Details'!$A$18:$L$205, MATCH("Demand ID", 'E4 TB Allocation Details'!$A$18:$L$18, 0),FALSE), 'E2 Allocators'!$B$15:$W$361, MATCH('O5 Details by Class &amp; Accounts'!J$18, 'E2 Allocators'!$B$15:$W$15, 0),FALSE)*$F179)</f>
        <v>0</v>
      </c>
      <c r="K179" s="1411">
        <f>IF(ISERROR(VLOOKUP(VLOOKUP($A179, 'E4 TB Allocation Details'!$A$18:$L$205, MATCH("Demand ID", 'E4 TB Allocation Details'!$A$18:$L$18, 0),FALSE), 'E2 Allocators'!$B$15:$W$361, MATCH('O5 Details by Class &amp; Accounts'!K$18, 'E2 Allocators'!$B$15:$W$15, 0),FALSE)*$F179), 0, VLOOKUP(VLOOKUP($A179, 'E4 TB Allocation Details'!$A$18:$L$205, MATCH("Demand ID", 'E4 TB Allocation Details'!$A$18:$L$18, 0),FALSE), 'E2 Allocators'!$B$15:$W$361, MATCH('O5 Details by Class &amp; Accounts'!K$18, 'E2 Allocators'!$B$15:$W$15, 0),FALSE)*$F179)</f>
        <v>0</v>
      </c>
      <c r="L179" s="1411">
        <f>IF(ISERROR(VLOOKUP(VLOOKUP($A179, 'E4 TB Allocation Details'!$A$18:$L$205, MATCH("Demand ID", 'E4 TB Allocation Details'!$A$18:$L$18, 0),FALSE), 'E2 Allocators'!$B$15:$W$361, MATCH('O5 Details by Class &amp; Accounts'!L$18, 'E2 Allocators'!$B$15:$W$15, 0),FALSE)*$F179), 0, VLOOKUP(VLOOKUP($A179, 'E4 TB Allocation Details'!$A$18:$L$205, MATCH("Demand ID", 'E4 TB Allocation Details'!$A$18:$L$18, 0),FALSE), 'E2 Allocators'!$B$15:$W$361, MATCH('O5 Details by Class &amp; Accounts'!L$18, 'E2 Allocators'!$B$15:$W$15, 0),FALSE)*$F179)</f>
        <v>0</v>
      </c>
      <c r="M179" s="1411">
        <f>IF(ISERROR(VLOOKUP(VLOOKUP($A179, 'E4 TB Allocation Details'!$A$18:$L$205, MATCH("Demand ID", 'E4 TB Allocation Details'!$A$18:$L$18, 0),FALSE), 'E2 Allocators'!$B$15:$W$361, MATCH('O5 Details by Class &amp; Accounts'!M$18, 'E2 Allocators'!$B$15:$W$15, 0),FALSE)*$F179), 0, VLOOKUP(VLOOKUP($A179, 'E4 TB Allocation Details'!$A$18:$L$205, MATCH("Demand ID", 'E4 TB Allocation Details'!$A$18:$L$18, 0),FALSE), 'E2 Allocators'!$B$15:$W$361, MATCH('O5 Details by Class &amp; Accounts'!M$18, 'E2 Allocators'!$B$15:$W$15, 0),FALSE)*$F179)</f>
        <v>0</v>
      </c>
      <c r="N179" s="1411">
        <f>IF(ISERROR(VLOOKUP(VLOOKUP($A179, 'E4 TB Allocation Details'!$A$18:$L$205, MATCH("Demand ID", 'E4 TB Allocation Details'!$A$18:$L$18, 0),FALSE), 'E2 Allocators'!$B$15:$W$361, MATCH('O5 Details by Class &amp; Accounts'!N$18, 'E2 Allocators'!$B$15:$W$15, 0),FALSE)*$F179), 0, VLOOKUP(VLOOKUP($A179, 'E4 TB Allocation Details'!$A$18:$L$205, MATCH("Demand ID", 'E4 TB Allocation Details'!$A$18:$L$18, 0),FALSE), 'E2 Allocators'!$B$15:$W$361, MATCH('O5 Details by Class &amp; Accounts'!N$18, 'E2 Allocators'!$B$15:$W$15, 0),FALSE)*$F179)</f>
        <v>0</v>
      </c>
      <c r="O179" s="1411">
        <f>IF(ISERROR(VLOOKUP(VLOOKUP($A179, 'E4 TB Allocation Details'!$A$18:$L$205, MATCH("Demand ID", 'E4 TB Allocation Details'!$A$18:$L$18, 0),FALSE), 'E2 Allocators'!$B$15:$W$361, MATCH('O5 Details by Class &amp; Accounts'!O$18, 'E2 Allocators'!$B$15:$W$15, 0),FALSE)*$F179), 0, VLOOKUP(VLOOKUP($A179, 'E4 TB Allocation Details'!$A$18:$L$205, MATCH("Demand ID", 'E4 TB Allocation Details'!$A$18:$L$18, 0),FALSE), 'E2 Allocators'!$B$15:$W$361, MATCH('O5 Details by Class &amp; Accounts'!O$18, 'E2 Allocators'!$B$15:$W$15, 0),FALSE)*$F179)</f>
        <v>0</v>
      </c>
      <c r="P179" s="1411">
        <f>IF(ISERROR(VLOOKUP(VLOOKUP($A179, 'E4 TB Allocation Details'!$A$18:$L$205, MATCH("Demand ID", 'E4 TB Allocation Details'!$A$18:$L$18, 0),FALSE), 'E2 Allocators'!$B$15:$W$361, MATCH('O5 Details by Class &amp; Accounts'!P$18, 'E2 Allocators'!$B$15:$W$15, 0),FALSE)*$F179), 0, VLOOKUP(VLOOKUP($A179, 'E4 TB Allocation Details'!$A$18:$L$205, MATCH("Demand ID", 'E4 TB Allocation Details'!$A$18:$L$18, 0),FALSE), 'E2 Allocators'!$B$15:$W$361, MATCH('O5 Details by Class &amp; Accounts'!P$18, 'E2 Allocators'!$B$15:$W$15, 0),FALSE)*$F179)</f>
        <v>0</v>
      </c>
      <c r="Q179" s="1411">
        <f>IF(ISERROR(VLOOKUP(VLOOKUP($A179, 'E4 TB Allocation Details'!$A$18:$L$205, MATCH("Demand ID", 'E4 TB Allocation Details'!$A$18:$L$18, 0),FALSE), 'E2 Allocators'!$B$15:$W$361, MATCH('O5 Details by Class &amp; Accounts'!Q$18, 'E2 Allocators'!$B$15:$W$15, 0),FALSE)*$F179), 0, VLOOKUP(VLOOKUP($A179, 'E4 TB Allocation Details'!$A$18:$L$205, MATCH("Demand ID", 'E4 TB Allocation Details'!$A$18:$L$18, 0),FALSE), 'E2 Allocators'!$B$15:$W$361, MATCH('O5 Details by Class &amp; Accounts'!Q$18, 'E2 Allocators'!$B$15:$W$15, 0),FALSE)*$F179)</f>
        <v>0</v>
      </c>
      <c r="R179" s="1411">
        <f>IF(ISERROR(VLOOKUP(VLOOKUP($A179, 'E4 TB Allocation Details'!$A$18:$L$205, MATCH("Demand ID", 'E4 TB Allocation Details'!$A$18:$L$18, 0),FALSE), 'E2 Allocators'!$B$15:$W$361, MATCH('O5 Details by Class &amp; Accounts'!R$18, 'E2 Allocators'!$B$15:$W$15, 0),FALSE)*$F179), 0, VLOOKUP(VLOOKUP($A179, 'E4 TB Allocation Details'!$A$18:$L$205, MATCH("Demand ID", 'E4 TB Allocation Details'!$A$18:$L$18, 0),FALSE), 'E2 Allocators'!$B$15:$W$361, MATCH('O5 Details by Class &amp; Accounts'!R$18, 'E2 Allocators'!$B$15:$W$15, 0),FALSE)*$F179)</f>
        <v>0</v>
      </c>
      <c r="S179" s="1411">
        <f>IF(ISERROR(VLOOKUP(VLOOKUP($A179, 'E4 TB Allocation Details'!$A$18:$L$205, MATCH("Demand ID", 'E4 TB Allocation Details'!$A$18:$L$18, 0),FALSE), 'E2 Allocators'!$B$15:$W$361, MATCH('O5 Details by Class &amp; Accounts'!S$18, 'E2 Allocators'!$B$15:$W$15, 0),FALSE)*$F179), 0, VLOOKUP(VLOOKUP($A179, 'E4 TB Allocation Details'!$A$18:$L$205, MATCH("Demand ID", 'E4 TB Allocation Details'!$A$18:$L$18, 0),FALSE), 'E2 Allocators'!$B$15:$W$361, MATCH('O5 Details by Class &amp; Accounts'!S$18, 'E2 Allocators'!$B$15:$W$15, 0),FALSE)*$F179)</f>
        <v>0</v>
      </c>
      <c r="T179" s="1411">
        <f>IF(ISERROR(VLOOKUP(VLOOKUP($A179, 'E4 TB Allocation Details'!$A$18:$L$205, MATCH("Demand ID", 'E4 TB Allocation Details'!$A$18:$L$18, 0),FALSE), 'E2 Allocators'!$B$15:$W$361, MATCH('O5 Details by Class &amp; Accounts'!T$18, 'E2 Allocators'!$B$15:$W$15, 0),FALSE)*$F179), 0, VLOOKUP(VLOOKUP($A179, 'E4 TB Allocation Details'!$A$18:$L$205, MATCH("Demand ID", 'E4 TB Allocation Details'!$A$18:$L$18, 0),FALSE), 'E2 Allocators'!$B$15:$W$361, MATCH('O5 Details by Class &amp; Accounts'!T$18, 'E2 Allocators'!$B$15:$W$15, 0),FALSE)*$F179)</f>
        <v>0</v>
      </c>
      <c r="U179" s="1411">
        <f>IF(ISERROR(VLOOKUP(VLOOKUP($A179, 'E4 TB Allocation Details'!$A$18:$L$205, MATCH("Demand ID", 'E4 TB Allocation Details'!$A$18:$L$18, 0),FALSE), 'E2 Allocators'!$B$15:$W$361, MATCH('O5 Details by Class &amp; Accounts'!U$18, 'E2 Allocators'!$B$15:$W$15, 0),FALSE)*$F179), 0, VLOOKUP(VLOOKUP($A179, 'E4 TB Allocation Details'!$A$18:$L$205, MATCH("Demand ID", 'E4 TB Allocation Details'!$A$18:$L$18, 0),FALSE), 'E2 Allocators'!$B$15:$W$361, MATCH('O5 Details by Class &amp; Accounts'!U$18, 'E2 Allocators'!$B$15:$W$15, 0),FALSE)*$F179)</f>
        <v>0</v>
      </c>
      <c r="V179" s="1411">
        <f>IF(ISERROR(VLOOKUP(VLOOKUP($A179, 'E4 TB Allocation Details'!$A$18:$L$205, MATCH("Demand ID", 'E4 TB Allocation Details'!$A$18:$L$18, 0),FALSE), 'E2 Allocators'!$B$15:$W$361, MATCH('O5 Details by Class &amp; Accounts'!V$18, 'E2 Allocators'!$B$15:$W$15, 0),FALSE)*$F179), 0, VLOOKUP(VLOOKUP($A179, 'E4 TB Allocation Details'!$A$18:$L$205, MATCH("Demand ID", 'E4 TB Allocation Details'!$A$18:$L$18, 0),FALSE), 'E2 Allocators'!$B$15:$W$361, MATCH('O5 Details by Class &amp; Accounts'!V$18, 'E2 Allocators'!$B$15:$W$15, 0),FALSE)*$F179)</f>
        <v>0</v>
      </c>
      <c r="W179" s="1411">
        <f>IF(ISERROR(VLOOKUP(VLOOKUP($A179, 'E4 TB Allocation Details'!$A$18:$L$205, MATCH("Demand ID", 'E4 TB Allocation Details'!$A$18:$L$18, 0),FALSE), 'E2 Allocators'!$B$15:$W$361, MATCH('O5 Details by Class &amp; Accounts'!W$18, 'E2 Allocators'!$B$15:$W$15, 0),FALSE)*$F179), 0, VLOOKUP(VLOOKUP($A179, 'E4 TB Allocation Details'!$A$18:$L$205, MATCH("Demand ID", 'E4 TB Allocation Details'!$A$18:$L$18, 0),FALSE), 'E2 Allocators'!$B$15:$W$361, MATCH('O5 Details by Class &amp; Accounts'!W$18, 'E2 Allocators'!$B$15:$W$15, 0),FALSE)*$F179)</f>
        <v>0</v>
      </c>
      <c r="X179" s="1411">
        <f>IF(ISERROR(VLOOKUP(VLOOKUP($A179, 'E4 TB Allocation Details'!$A$18:$L$205, MATCH("Demand ID", 'E4 TB Allocation Details'!$A$18:$L$18, 0),FALSE), 'E2 Allocators'!$B$15:$W$361, MATCH('O5 Details by Class &amp; Accounts'!X$18, 'E2 Allocators'!$B$15:$W$15, 0),FALSE)*$F179), 0, VLOOKUP(VLOOKUP($A179, 'E4 TB Allocation Details'!$A$18:$L$205, MATCH("Demand ID", 'E4 TB Allocation Details'!$A$18:$L$18, 0),FALSE), 'E2 Allocators'!$B$15:$W$361, MATCH('O5 Details by Class &amp; Accounts'!X$18, 'E2 Allocators'!$B$15:$W$15, 0),FALSE)*$F179)</f>
        <v>0</v>
      </c>
      <c r="Y179" s="1411">
        <f>IF(ISERROR(VLOOKUP(VLOOKUP($A179, 'E4 TB Allocation Details'!$A$18:$L$205, MATCH("Demand ID", 'E4 TB Allocation Details'!$A$18:$L$18, 0),FALSE), 'E2 Allocators'!$B$15:$W$361, MATCH('O5 Details by Class &amp; Accounts'!Y$18, 'E2 Allocators'!$B$15:$W$15, 0),FALSE)*$F179), 0, VLOOKUP(VLOOKUP($A179, 'E4 TB Allocation Details'!$A$18:$L$205, MATCH("Demand ID", 'E4 TB Allocation Details'!$A$18:$L$18, 0),FALSE), 'E2 Allocators'!$B$15:$W$361, MATCH('O5 Details by Class &amp; Accounts'!Y$18, 'E2 Allocators'!$B$15:$W$15, 0),FALSE)*$F179)</f>
        <v>0</v>
      </c>
      <c r="Z179" s="1411">
        <f>IF(ISERROR(VLOOKUP(VLOOKUP($A179, 'E4 TB Allocation Details'!$A$18:$L$205, MATCH("Demand ID", 'E4 TB Allocation Details'!$A$18:$L$18, 0),FALSE), 'E2 Allocators'!$B$15:$W$361, MATCH('O5 Details by Class &amp; Accounts'!Z$18, 'E2 Allocators'!$B$15:$W$15, 0),FALSE)*$F179), 0, VLOOKUP(VLOOKUP($A179, 'E4 TB Allocation Details'!$A$18:$L$205, MATCH("Demand ID", 'E4 TB Allocation Details'!$A$18:$L$18, 0),FALSE), 'E2 Allocators'!$B$15:$W$361, MATCH('O5 Details by Class &amp; Accounts'!Z$18, 'E2 Allocators'!$B$15:$W$15, 0),FALSE)*$F179)</f>
        <v>0</v>
      </c>
      <c r="AA179" s="1411">
        <f>IF(ISERROR(VLOOKUP(VLOOKUP($A179, 'E4 TB Allocation Details'!$A$18:$L$205, MATCH("Demand ID", 'E4 TB Allocation Details'!$A$18:$L$18, 0),FALSE), 'E2 Allocators'!$B$15:$W$361, MATCH('O5 Details by Class &amp; Accounts'!AA$18, 'E2 Allocators'!$B$15:$W$15, 0),FALSE)*$F179), 0, VLOOKUP(VLOOKUP($A179, 'E4 TB Allocation Details'!$A$18:$L$205, MATCH("Demand ID", 'E4 TB Allocation Details'!$A$18:$L$18, 0),FALSE), 'E2 Allocators'!$B$15:$W$361, MATCH('O5 Details by Class &amp; Accounts'!AA$18, 'E2 Allocators'!$B$15:$W$15, 0),FALSE)*$F179)</f>
        <v>0</v>
      </c>
      <c r="AB179" s="1411">
        <f>IF(ISERROR(VLOOKUP(VLOOKUP($A179, 'E4 TB Allocation Details'!$A$18:$L$205, MATCH("Demand ID", 'E4 TB Allocation Details'!$A$18:$L$18, 0),FALSE), 'E2 Allocators'!$B$15:$W$361, MATCH('O5 Details by Class &amp; Accounts'!AB$18, 'E2 Allocators'!$B$15:$W$15, 0),FALSE)*$F179), 0, VLOOKUP(VLOOKUP($A179, 'E4 TB Allocation Details'!$A$18:$L$205, MATCH("Demand ID", 'E4 TB Allocation Details'!$A$18:$L$18, 0),FALSE), 'E2 Allocators'!$B$15:$W$361, MATCH('O5 Details by Class &amp; Accounts'!AB$18, 'E2 Allocators'!$B$15:$W$15, 0),FALSE)*$F179)</f>
        <v>0</v>
      </c>
      <c r="AC179" s="1411">
        <f t="shared" si="40"/>
        <v>0</v>
      </c>
      <c r="AD179" s="1411">
        <f>IF(ISERROR(VLOOKUP(VLOOKUP($A179, 'E4 TB Allocation Details'!$A$18:$L$205, MATCH("Customer ID", 'E4 TB Allocation Details'!$A$18:$L$18, 0),FALSE), 'E2 Allocators'!$B$15:$W$361, MATCH('O5 Details by Class &amp; Accounts'!AD$18, 'E2 Allocators'!$B$15:$W$15, 0),FALSE)*$G179), 0, VLOOKUP(VLOOKUP($A179, 'E4 TB Allocation Details'!$A$18:$L$205, MATCH("Customer ID", 'E4 TB Allocation Details'!$A$18:$L$18, 0),FALSE), 'E2 Allocators'!$B$15:$W$361, MATCH('O5 Details by Class &amp; Accounts'!AD$18, 'E2 Allocators'!$B$15:$W$15, 0),FALSE)*$G179)</f>
        <v>0</v>
      </c>
      <c r="AE179" s="1411">
        <f>IF(ISERROR(VLOOKUP(VLOOKUP($A179, 'E4 TB Allocation Details'!$A$18:$L$205, MATCH("Customer ID", 'E4 TB Allocation Details'!$A$18:$L$18, 0),FALSE), 'E2 Allocators'!$B$15:$W$361, MATCH('O5 Details by Class &amp; Accounts'!AE$18, 'E2 Allocators'!$B$15:$W$15, 0),FALSE)*$G179), 0, VLOOKUP(VLOOKUP($A179, 'E4 TB Allocation Details'!$A$18:$L$205, MATCH("Customer ID", 'E4 TB Allocation Details'!$A$18:$L$18, 0),FALSE), 'E2 Allocators'!$B$15:$W$361, MATCH('O5 Details by Class &amp; Accounts'!AE$18, 'E2 Allocators'!$B$15:$W$15, 0),FALSE)*$G179)</f>
        <v>0</v>
      </c>
      <c r="AF179" s="1411">
        <f>IF(ISERROR(VLOOKUP(VLOOKUP($A179, 'E4 TB Allocation Details'!$A$18:$L$205, MATCH("Customer ID", 'E4 TB Allocation Details'!$A$18:$L$18, 0),FALSE), 'E2 Allocators'!$B$15:$W$361, MATCH('O5 Details by Class &amp; Accounts'!AF$18, 'E2 Allocators'!$B$15:$W$15, 0),FALSE)*$G179), 0, VLOOKUP(VLOOKUP($A179, 'E4 TB Allocation Details'!$A$18:$L$205, MATCH("Customer ID", 'E4 TB Allocation Details'!$A$18:$L$18, 0),FALSE), 'E2 Allocators'!$B$15:$W$361, MATCH('O5 Details by Class &amp; Accounts'!AF$18, 'E2 Allocators'!$B$15:$W$15, 0),FALSE)*$G179)</f>
        <v>0</v>
      </c>
      <c r="AG179" s="1411">
        <f>IF(ISERROR(VLOOKUP(VLOOKUP($A179, 'E4 TB Allocation Details'!$A$18:$L$205, MATCH("Customer ID", 'E4 TB Allocation Details'!$A$18:$L$18, 0),FALSE), 'E2 Allocators'!$B$15:$W$361, MATCH('O5 Details by Class &amp; Accounts'!AG$18, 'E2 Allocators'!$B$15:$W$15, 0),FALSE)*$G179), 0, VLOOKUP(VLOOKUP($A179, 'E4 TB Allocation Details'!$A$18:$L$205, MATCH("Customer ID", 'E4 TB Allocation Details'!$A$18:$L$18, 0),FALSE), 'E2 Allocators'!$B$15:$W$361, MATCH('O5 Details by Class &amp; Accounts'!AG$18, 'E2 Allocators'!$B$15:$W$15, 0),FALSE)*$G179)</f>
        <v>0</v>
      </c>
      <c r="AH179" s="1411">
        <f>IF(ISERROR(VLOOKUP(VLOOKUP($A179, 'E4 TB Allocation Details'!$A$18:$L$205, MATCH("Customer ID", 'E4 TB Allocation Details'!$A$18:$L$18, 0),FALSE), 'E2 Allocators'!$B$15:$W$361, MATCH('O5 Details by Class &amp; Accounts'!AH$18, 'E2 Allocators'!$B$15:$W$15, 0),FALSE)*$G179), 0, VLOOKUP(VLOOKUP($A179, 'E4 TB Allocation Details'!$A$18:$L$205, MATCH("Customer ID", 'E4 TB Allocation Details'!$A$18:$L$18, 0),FALSE), 'E2 Allocators'!$B$15:$W$361, MATCH('O5 Details by Class &amp; Accounts'!AH$18, 'E2 Allocators'!$B$15:$W$15, 0),FALSE)*$G179)</f>
        <v>0</v>
      </c>
      <c r="AI179" s="1411">
        <f>IF(ISERROR(VLOOKUP(VLOOKUP($A179, 'E4 TB Allocation Details'!$A$18:$L$205, MATCH("Customer ID", 'E4 TB Allocation Details'!$A$18:$L$18, 0),FALSE), 'E2 Allocators'!$B$15:$W$361, MATCH('O5 Details by Class &amp; Accounts'!AI$18, 'E2 Allocators'!$B$15:$W$15, 0),FALSE)*$G179), 0, VLOOKUP(VLOOKUP($A179, 'E4 TB Allocation Details'!$A$18:$L$205, MATCH("Customer ID", 'E4 TB Allocation Details'!$A$18:$L$18, 0),FALSE), 'E2 Allocators'!$B$15:$W$361, MATCH('O5 Details by Class &amp; Accounts'!AI$18, 'E2 Allocators'!$B$15:$W$15, 0),FALSE)*$G179)</f>
        <v>0</v>
      </c>
      <c r="AJ179" s="1411">
        <f>IF(ISERROR(VLOOKUP(VLOOKUP($A179, 'E4 TB Allocation Details'!$A$18:$L$205, MATCH("Customer ID", 'E4 TB Allocation Details'!$A$18:$L$18, 0),FALSE), 'E2 Allocators'!$B$15:$W$361, MATCH('O5 Details by Class &amp; Accounts'!AJ$18, 'E2 Allocators'!$B$15:$W$15, 0),FALSE)*$G179), 0, VLOOKUP(VLOOKUP($A179, 'E4 TB Allocation Details'!$A$18:$L$205, MATCH("Customer ID", 'E4 TB Allocation Details'!$A$18:$L$18, 0),FALSE), 'E2 Allocators'!$B$15:$W$361, MATCH('O5 Details by Class &amp; Accounts'!AJ$18, 'E2 Allocators'!$B$15:$W$15, 0),FALSE)*$G179)</f>
        <v>0</v>
      </c>
      <c r="AK179" s="1411">
        <f>IF(ISERROR(VLOOKUP(VLOOKUP($A179, 'E4 TB Allocation Details'!$A$18:$L$205, MATCH("Customer ID", 'E4 TB Allocation Details'!$A$18:$L$18, 0),FALSE), 'E2 Allocators'!$B$15:$W$361, MATCH('O5 Details by Class &amp; Accounts'!AK$18, 'E2 Allocators'!$B$15:$W$15, 0),FALSE)*$G179), 0, VLOOKUP(VLOOKUP($A179, 'E4 TB Allocation Details'!$A$18:$L$205, MATCH("Customer ID", 'E4 TB Allocation Details'!$A$18:$L$18, 0),FALSE), 'E2 Allocators'!$B$15:$W$361, MATCH('O5 Details by Class &amp; Accounts'!AK$18, 'E2 Allocators'!$B$15:$W$15, 0),FALSE)*$G179)</f>
        <v>0</v>
      </c>
      <c r="AL179" s="1411">
        <f>IF(ISERROR(VLOOKUP(VLOOKUP($A179, 'E4 TB Allocation Details'!$A$18:$L$205, MATCH("Customer ID", 'E4 TB Allocation Details'!$A$18:$L$18, 0),FALSE), 'E2 Allocators'!$B$15:$W$361, MATCH('O5 Details by Class &amp; Accounts'!AL$18, 'E2 Allocators'!$B$15:$W$15, 0),FALSE)*$G179), 0, VLOOKUP(VLOOKUP($A179, 'E4 TB Allocation Details'!$A$18:$L$205, MATCH("Customer ID", 'E4 TB Allocation Details'!$A$18:$L$18, 0),FALSE), 'E2 Allocators'!$B$15:$W$361, MATCH('O5 Details by Class &amp; Accounts'!AL$18, 'E2 Allocators'!$B$15:$W$15, 0),FALSE)*$G179)</f>
        <v>0</v>
      </c>
      <c r="AM179" s="1411">
        <f>IF(ISERROR(VLOOKUP(VLOOKUP($A179, 'E4 TB Allocation Details'!$A$18:$L$205, MATCH("Customer ID", 'E4 TB Allocation Details'!$A$18:$L$18, 0),FALSE), 'E2 Allocators'!$B$15:$W$361, MATCH('O5 Details by Class &amp; Accounts'!AM$18, 'E2 Allocators'!$B$15:$W$15, 0),FALSE)*$G179), 0, VLOOKUP(VLOOKUP($A179, 'E4 TB Allocation Details'!$A$18:$L$205, MATCH("Customer ID", 'E4 TB Allocation Details'!$A$18:$L$18, 0),FALSE), 'E2 Allocators'!$B$15:$W$361, MATCH('O5 Details by Class &amp; Accounts'!AM$18, 'E2 Allocators'!$B$15:$W$15, 0),FALSE)*$G179)</f>
        <v>0</v>
      </c>
      <c r="AN179" s="1411">
        <f>IF(ISERROR(VLOOKUP(VLOOKUP($A179, 'E4 TB Allocation Details'!$A$18:$L$205, MATCH("Customer ID", 'E4 TB Allocation Details'!$A$18:$L$18, 0),FALSE), 'E2 Allocators'!$B$15:$W$361, MATCH('O5 Details by Class &amp; Accounts'!AN$18, 'E2 Allocators'!$B$15:$W$15, 0),FALSE)*$G179), 0, VLOOKUP(VLOOKUP($A179, 'E4 TB Allocation Details'!$A$18:$L$205, MATCH("Customer ID", 'E4 TB Allocation Details'!$A$18:$L$18, 0),FALSE), 'E2 Allocators'!$B$15:$W$361, MATCH('O5 Details by Class &amp; Accounts'!AN$18, 'E2 Allocators'!$B$15:$W$15, 0),FALSE)*$G179)</f>
        <v>0</v>
      </c>
      <c r="AO179" s="1411">
        <f>IF(ISERROR(VLOOKUP(VLOOKUP($A179, 'E4 TB Allocation Details'!$A$18:$L$205, MATCH("Customer ID", 'E4 TB Allocation Details'!$A$18:$L$18, 0),FALSE), 'E2 Allocators'!$B$15:$W$361, MATCH('O5 Details by Class &amp; Accounts'!AO$18, 'E2 Allocators'!$B$15:$W$15, 0),FALSE)*$G179), 0, VLOOKUP(VLOOKUP($A179, 'E4 TB Allocation Details'!$A$18:$L$205, MATCH("Customer ID", 'E4 TB Allocation Details'!$A$18:$L$18, 0),FALSE), 'E2 Allocators'!$B$15:$W$361, MATCH('O5 Details by Class &amp; Accounts'!AO$18, 'E2 Allocators'!$B$15:$W$15, 0),FALSE)*$G179)</f>
        <v>0</v>
      </c>
      <c r="AP179" s="1411">
        <f>IF(ISERROR(VLOOKUP(VLOOKUP($A179, 'E4 TB Allocation Details'!$A$18:$L$205, MATCH("Customer ID", 'E4 TB Allocation Details'!$A$18:$L$18, 0),FALSE), 'E2 Allocators'!$B$15:$W$361, MATCH('O5 Details by Class &amp; Accounts'!AP$18, 'E2 Allocators'!$B$15:$W$15, 0),FALSE)*$G179), 0, VLOOKUP(VLOOKUP($A179, 'E4 TB Allocation Details'!$A$18:$L$205, MATCH("Customer ID", 'E4 TB Allocation Details'!$A$18:$L$18, 0),FALSE), 'E2 Allocators'!$B$15:$W$361, MATCH('O5 Details by Class &amp; Accounts'!AP$18, 'E2 Allocators'!$B$15:$W$15, 0),FALSE)*$G179)</f>
        <v>0</v>
      </c>
      <c r="AQ179" s="1411">
        <f>IF(ISERROR(VLOOKUP(VLOOKUP($A179, 'E4 TB Allocation Details'!$A$18:$L$205, MATCH("Customer ID", 'E4 TB Allocation Details'!$A$18:$L$18, 0),FALSE), 'E2 Allocators'!$B$15:$W$361, MATCH('O5 Details by Class &amp; Accounts'!AQ$18, 'E2 Allocators'!$B$15:$W$15, 0),FALSE)*$G179), 0, VLOOKUP(VLOOKUP($A179, 'E4 TB Allocation Details'!$A$18:$L$205, MATCH("Customer ID", 'E4 TB Allocation Details'!$A$18:$L$18, 0),FALSE), 'E2 Allocators'!$B$15:$W$361, MATCH('O5 Details by Class &amp; Accounts'!AQ$18, 'E2 Allocators'!$B$15:$W$15, 0),FALSE)*$G179)</f>
        <v>0</v>
      </c>
      <c r="AR179" s="1411">
        <f>IF(ISERROR(VLOOKUP(VLOOKUP($A179, 'E4 TB Allocation Details'!$A$18:$L$205, MATCH("Customer ID", 'E4 TB Allocation Details'!$A$18:$L$18, 0),FALSE), 'E2 Allocators'!$B$15:$W$361, MATCH('O5 Details by Class &amp; Accounts'!AR$18, 'E2 Allocators'!$B$15:$W$15, 0),FALSE)*$G179), 0, VLOOKUP(VLOOKUP($A179, 'E4 TB Allocation Details'!$A$18:$L$205, MATCH("Customer ID", 'E4 TB Allocation Details'!$A$18:$L$18, 0),FALSE), 'E2 Allocators'!$B$15:$W$361, MATCH('O5 Details by Class &amp; Accounts'!AR$18, 'E2 Allocators'!$B$15:$W$15, 0),FALSE)*$G179)</f>
        <v>0</v>
      </c>
      <c r="AS179" s="1411">
        <f>IF(ISERROR(VLOOKUP(VLOOKUP($A179, 'E4 TB Allocation Details'!$A$18:$L$205, MATCH("Customer ID", 'E4 TB Allocation Details'!$A$18:$L$18, 0),FALSE), 'E2 Allocators'!$B$15:$W$361, MATCH('O5 Details by Class &amp; Accounts'!AS$18, 'E2 Allocators'!$B$15:$W$15, 0),FALSE)*$G179), 0, VLOOKUP(VLOOKUP($A179, 'E4 TB Allocation Details'!$A$18:$L$205, MATCH("Customer ID", 'E4 TB Allocation Details'!$A$18:$L$18, 0),FALSE), 'E2 Allocators'!$B$15:$W$361, MATCH('O5 Details by Class &amp; Accounts'!AS$18, 'E2 Allocators'!$B$15:$W$15, 0),FALSE)*$G179)</f>
        <v>0</v>
      </c>
      <c r="AT179" s="1411">
        <f>IF(ISERROR(VLOOKUP(VLOOKUP($A179, 'E4 TB Allocation Details'!$A$18:$L$205, MATCH("Customer ID", 'E4 TB Allocation Details'!$A$18:$L$18, 0),FALSE), 'E2 Allocators'!$B$15:$W$361, MATCH('O5 Details by Class &amp; Accounts'!AT$18, 'E2 Allocators'!$B$15:$W$15, 0),FALSE)*$G179), 0, VLOOKUP(VLOOKUP($A179, 'E4 TB Allocation Details'!$A$18:$L$205, MATCH("Customer ID", 'E4 TB Allocation Details'!$A$18:$L$18, 0),FALSE), 'E2 Allocators'!$B$15:$W$361, MATCH('O5 Details by Class &amp; Accounts'!AT$18, 'E2 Allocators'!$B$15:$W$15, 0),FALSE)*$G179)</f>
        <v>0</v>
      </c>
      <c r="AU179" s="1411">
        <f>IF(ISERROR(VLOOKUP(VLOOKUP($A179, 'E4 TB Allocation Details'!$A$18:$L$205, MATCH("Customer ID", 'E4 TB Allocation Details'!$A$18:$L$18, 0),FALSE), 'E2 Allocators'!$B$15:$W$361, MATCH('O5 Details by Class &amp; Accounts'!AU$18, 'E2 Allocators'!$B$15:$W$15, 0),FALSE)*$G179), 0, VLOOKUP(VLOOKUP($A179, 'E4 TB Allocation Details'!$A$18:$L$205, MATCH("Customer ID", 'E4 TB Allocation Details'!$A$18:$L$18, 0),FALSE), 'E2 Allocators'!$B$15:$W$361, MATCH('O5 Details by Class &amp; Accounts'!AU$18, 'E2 Allocators'!$B$15:$W$15, 0),FALSE)*$G179)</f>
        <v>0</v>
      </c>
      <c r="AV179" s="1411">
        <f>IF(ISERROR(VLOOKUP(VLOOKUP($A179, 'E4 TB Allocation Details'!$A$18:$L$205, MATCH("Customer ID", 'E4 TB Allocation Details'!$A$18:$L$18, 0),FALSE), 'E2 Allocators'!$B$15:$W$361, MATCH('O5 Details by Class &amp; Accounts'!AV$18, 'E2 Allocators'!$B$15:$W$15, 0),FALSE)*$G179), 0, VLOOKUP(VLOOKUP($A179, 'E4 TB Allocation Details'!$A$18:$L$205, MATCH("Customer ID", 'E4 TB Allocation Details'!$A$18:$L$18, 0),FALSE), 'E2 Allocators'!$B$15:$W$361, MATCH('O5 Details by Class &amp; Accounts'!AV$18, 'E2 Allocators'!$B$15:$W$15, 0),FALSE)*$G179)</f>
        <v>0</v>
      </c>
      <c r="AW179" s="1411">
        <f>IF(ISERROR(VLOOKUP(VLOOKUP($A179, 'E4 TB Allocation Details'!$A$18:$L$205, MATCH("Customer ID", 'E4 TB Allocation Details'!$A$18:$L$18, 0),FALSE), 'E2 Allocators'!$B$15:$W$361, MATCH('O5 Details by Class &amp; Accounts'!AW$18, 'E2 Allocators'!$B$15:$W$15, 0),FALSE)*$G179), 0, VLOOKUP(VLOOKUP($A179, 'E4 TB Allocation Details'!$A$18:$L$205, MATCH("Customer ID", 'E4 TB Allocation Details'!$A$18:$L$18, 0),FALSE), 'E2 Allocators'!$B$15:$W$361, MATCH('O5 Details by Class &amp; Accounts'!AW$18, 'E2 Allocators'!$B$15:$W$15, 0),FALSE)*$G179)</f>
        <v>0</v>
      </c>
      <c r="AX179" s="1411">
        <f t="shared" si="44"/>
        <v>0</v>
      </c>
      <c r="AY179" s="1411">
        <f>IF(ISERROR(VLOOKUP(VLOOKUP($A179, 'E4 TB Allocation Details'!$A$18:$L$205, MATCH("Misc ID", 'E4 TB Allocation Details'!$A$18:$L$18, 0),FALSE), 'E2 Allocators'!$B$15:$W$361, MATCH('O5 Details by Class &amp; Accounts'!AY$18, 'E2 Allocators'!$B$15:$W$15, 0),FALSE)*$E179), 0, VLOOKUP(VLOOKUP($A179, 'E4 TB Allocation Details'!$A$18:$L$205, MATCH("Misc ID", 'E4 TB Allocation Details'!$A$18:$L$18, 0),FALSE), 'E2 Allocators'!$B$15:$W$361, MATCH('O5 Details by Class &amp; Accounts'!AY$18, 'E2 Allocators'!$B$15:$W$15, 0),FALSE)*$E179)</f>
        <v>0</v>
      </c>
      <c r="AZ179" s="1411">
        <f>IF(ISERROR(VLOOKUP(VLOOKUP($A179, 'E4 TB Allocation Details'!$A$18:$L$205, MATCH("Misc ID", 'E4 TB Allocation Details'!$A$18:$L$18, 0),FALSE), 'E2 Allocators'!$B$15:$W$361, MATCH('O5 Details by Class &amp; Accounts'!AZ$18, 'E2 Allocators'!$B$15:$W$15, 0),FALSE)*$E179), 0, VLOOKUP(VLOOKUP($A179, 'E4 TB Allocation Details'!$A$18:$L$205, MATCH("Misc ID", 'E4 TB Allocation Details'!$A$18:$L$18, 0),FALSE), 'E2 Allocators'!$B$15:$W$361, MATCH('O5 Details by Class &amp; Accounts'!AZ$18, 'E2 Allocators'!$B$15:$W$15, 0),FALSE)*$E179)</f>
        <v>0</v>
      </c>
      <c r="BA179" s="1411">
        <f>IF(ISERROR(VLOOKUP(VLOOKUP($A179, 'E4 TB Allocation Details'!$A$18:$L$205, MATCH("Misc ID", 'E4 TB Allocation Details'!$A$18:$L$18, 0),FALSE), 'E2 Allocators'!$B$15:$W$361, MATCH('O5 Details by Class &amp; Accounts'!BA$18, 'E2 Allocators'!$B$15:$W$15, 0),FALSE)*$E179), 0, VLOOKUP(VLOOKUP($A179, 'E4 TB Allocation Details'!$A$18:$L$205, MATCH("Misc ID", 'E4 TB Allocation Details'!$A$18:$L$18, 0),FALSE), 'E2 Allocators'!$B$15:$W$361, MATCH('O5 Details by Class &amp; Accounts'!BA$18, 'E2 Allocators'!$B$15:$W$15, 0),FALSE)*$E179)</f>
        <v>0</v>
      </c>
      <c r="BB179" s="1411">
        <f>IF(ISERROR(VLOOKUP(VLOOKUP($A179, 'E4 TB Allocation Details'!$A$18:$L$205, MATCH("Misc ID", 'E4 TB Allocation Details'!$A$18:$L$18, 0),FALSE), 'E2 Allocators'!$B$15:$W$361, MATCH('O5 Details by Class &amp; Accounts'!BB$18, 'E2 Allocators'!$B$15:$W$15, 0),FALSE)*$E179), 0, VLOOKUP(VLOOKUP($A179, 'E4 TB Allocation Details'!$A$18:$L$205, MATCH("Misc ID", 'E4 TB Allocation Details'!$A$18:$L$18, 0),FALSE), 'E2 Allocators'!$B$15:$W$361, MATCH('O5 Details by Class &amp; Accounts'!BB$18, 'E2 Allocators'!$B$15:$W$15, 0),FALSE)*$E179)</f>
        <v>0</v>
      </c>
      <c r="BC179" s="1411">
        <f>IF(ISERROR(VLOOKUP(VLOOKUP($A179, 'E4 TB Allocation Details'!$A$18:$L$205, MATCH("Misc ID", 'E4 TB Allocation Details'!$A$18:$L$18, 0),FALSE), 'E2 Allocators'!$B$15:$W$361, MATCH('O5 Details by Class &amp; Accounts'!BC$18, 'E2 Allocators'!$B$15:$W$15, 0),FALSE)*$E179), 0, VLOOKUP(VLOOKUP($A179, 'E4 TB Allocation Details'!$A$18:$L$205, MATCH("Misc ID", 'E4 TB Allocation Details'!$A$18:$L$18, 0),FALSE), 'E2 Allocators'!$B$15:$W$361, MATCH('O5 Details by Class &amp; Accounts'!BC$18, 'E2 Allocators'!$B$15:$W$15, 0),FALSE)*$E179)</f>
        <v>0</v>
      </c>
      <c r="BD179" s="1411">
        <f>IF(ISERROR(VLOOKUP(VLOOKUP($A179, 'E4 TB Allocation Details'!$A$18:$L$205, MATCH("Misc ID", 'E4 TB Allocation Details'!$A$18:$L$18, 0),FALSE), 'E2 Allocators'!$B$15:$W$361, MATCH('O5 Details by Class &amp; Accounts'!BD$18, 'E2 Allocators'!$B$15:$W$15, 0),FALSE)*$E179), 0, VLOOKUP(VLOOKUP($A179, 'E4 TB Allocation Details'!$A$18:$L$205, MATCH("Misc ID", 'E4 TB Allocation Details'!$A$18:$L$18, 0),FALSE), 'E2 Allocators'!$B$15:$W$361, MATCH('O5 Details by Class &amp; Accounts'!BD$18, 'E2 Allocators'!$B$15:$W$15, 0),FALSE)*$E179)</f>
        <v>0</v>
      </c>
      <c r="BE179" s="1411">
        <f>IF(ISERROR(VLOOKUP(VLOOKUP($A179, 'E4 TB Allocation Details'!$A$18:$L$205, MATCH("Misc ID", 'E4 TB Allocation Details'!$A$18:$L$18, 0),FALSE), 'E2 Allocators'!$B$15:$W$361, MATCH('O5 Details by Class &amp; Accounts'!BE$18, 'E2 Allocators'!$B$15:$W$15, 0),FALSE)*$E179), 0, VLOOKUP(VLOOKUP($A179, 'E4 TB Allocation Details'!$A$18:$L$205, MATCH("Misc ID", 'E4 TB Allocation Details'!$A$18:$L$18, 0),FALSE), 'E2 Allocators'!$B$15:$W$361, MATCH('O5 Details by Class &amp; Accounts'!BE$18, 'E2 Allocators'!$B$15:$W$15, 0),FALSE)*$E179)</f>
        <v>0</v>
      </c>
      <c r="BF179" s="1411">
        <f>IF(ISERROR(VLOOKUP(VLOOKUP($A179, 'E4 TB Allocation Details'!$A$18:$L$205, MATCH("Misc ID", 'E4 TB Allocation Details'!$A$18:$L$18, 0),FALSE), 'E2 Allocators'!$B$15:$W$361, MATCH('O5 Details by Class &amp; Accounts'!BF$18, 'E2 Allocators'!$B$15:$W$15, 0),FALSE)*$E179), 0, VLOOKUP(VLOOKUP($A179, 'E4 TB Allocation Details'!$A$18:$L$205, MATCH("Misc ID", 'E4 TB Allocation Details'!$A$18:$L$18, 0),FALSE), 'E2 Allocators'!$B$15:$W$361, MATCH('O5 Details by Class &amp; Accounts'!BF$18, 'E2 Allocators'!$B$15:$W$15, 0),FALSE)*$E179)</f>
        <v>0</v>
      </c>
      <c r="BG179" s="1411">
        <f>IF(ISERROR(VLOOKUP(VLOOKUP($A179, 'E4 TB Allocation Details'!$A$18:$L$205, MATCH("Misc ID", 'E4 TB Allocation Details'!$A$18:$L$18, 0),FALSE), 'E2 Allocators'!$B$15:$W$361, MATCH('O5 Details by Class &amp; Accounts'!BG$18, 'E2 Allocators'!$B$15:$W$15, 0),FALSE)*$E179), 0, VLOOKUP(VLOOKUP($A179, 'E4 TB Allocation Details'!$A$18:$L$205, MATCH("Misc ID", 'E4 TB Allocation Details'!$A$18:$L$18, 0),FALSE), 'E2 Allocators'!$B$15:$W$361, MATCH('O5 Details by Class &amp; Accounts'!BG$18, 'E2 Allocators'!$B$15:$W$15, 0),FALSE)*$E179)</f>
        <v>0</v>
      </c>
      <c r="BH179" s="1411">
        <f>IF(ISERROR(VLOOKUP(VLOOKUP($A179, 'E4 TB Allocation Details'!$A$18:$L$205, MATCH("Misc ID", 'E4 TB Allocation Details'!$A$18:$L$18, 0),FALSE), 'E2 Allocators'!$B$15:$W$361, MATCH('O5 Details by Class &amp; Accounts'!BH$18, 'E2 Allocators'!$B$15:$W$15, 0),FALSE)*$E179), 0, VLOOKUP(VLOOKUP($A179, 'E4 TB Allocation Details'!$A$18:$L$205, MATCH("Misc ID", 'E4 TB Allocation Details'!$A$18:$L$18, 0),FALSE), 'E2 Allocators'!$B$15:$W$361, MATCH('O5 Details by Class &amp; Accounts'!BH$18, 'E2 Allocators'!$B$15:$W$15, 0),FALSE)*$E179)</f>
        <v>0</v>
      </c>
      <c r="BI179" s="1411">
        <f>IF(ISERROR(VLOOKUP(VLOOKUP($A179, 'E4 TB Allocation Details'!$A$18:$L$205, MATCH("Misc ID", 'E4 TB Allocation Details'!$A$18:$L$18, 0),FALSE), 'E2 Allocators'!$B$15:$W$361, MATCH('O5 Details by Class &amp; Accounts'!BI$18, 'E2 Allocators'!$B$15:$W$15, 0),FALSE)*$E179), 0, VLOOKUP(VLOOKUP($A179, 'E4 TB Allocation Details'!$A$18:$L$205, MATCH("Misc ID", 'E4 TB Allocation Details'!$A$18:$L$18, 0),FALSE), 'E2 Allocators'!$B$15:$W$361, MATCH('O5 Details by Class &amp; Accounts'!BI$18, 'E2 Allocators'!$B$15:$W$15, 0),FALSE)*$E179)</f>
        <v>0</v>
      </c>
      <c r="BJ179" s="1411">
        <f>IF(ISERROR(VLOOKUP(VLOOKUP($A179, 'E4 TB Allocation Details'!$A$18:$L$205, MATCH("Misc ID", 'E4 TB Allocation Details'!$A$18:$L$18, 0),FALSE), 'E2 Allocators'!$B$15:$W$361, MATCH('O5 Details by Class &amp; Accounts'!BJ$18, 'E2 Allocators'!$B$15:$W$15, 0),FALSE)*$E179), 0, VLOOKUP(VLOOKUP($A179, 'E4 TB Allocation Details'!$A$18:$L$205, MATCH("Misc ID", 'E4 TB Allocation Details'!$A$18:$L$18, 0),FALSE), 'E2 Allocators'!$B$15:$W$361, MATCH('O5 Details by Class &amp; Accounts'!BJ$18, 'E2 Allocators'!$B$15:$W$15, 0),FALSE)*$E179)</f>
        <v>0</v>
      </c>
      <c r="BK179" s="1411">
        <f>IF(ISERROR(VLOOKUP(VLOOKUP($A179, 'E4 TB Allocation Details'!$A$18:$L$205, MATCH("Misc ID", 'E4 TB Allocation Details'!$A$18:$L$18, 0),FALSE), 'E2 Allocators'!$B$15:$W$361, MATCH('O5 Details by Class &amp; Accounts'!BK$18, 'E2 Allocators'!$B$15:$W$15, 0),FALSE)*$E179), 0, VLOOKUP(VLOOKUP($A179, 'E4 TB Allocation Details'!$A$18:$L$205, MATCH("Misc ID", 'E4 TB Allocation Details'!$A$18:$L$18, 0),FALSE), 'E2 Allocators'!$B$15:$W$361, MATCH('O5 Details by Class &amp; Accounts'!BK$18, 'E2 Allocators'!$B$15:$W$15, 0),FALSE)*$E179)</f>
        <v>0</v>
      </c>
      <c r="BL179" s="1411">
        <f>IF(ISERROR(VLOOKUP(VLOOKUP($A179, 'E4 TB Allocation Details'!$A$18:$L$205, MATCH("Misc ID", 'E4 TB Allocation Details'!$A$18:$L$18, 0),FALSE), 'E2 Allocators'!$B$15:$W$361, MATCH('O5 Details by Class &amp; Accounts'!BL$18, 'E2 Allocators'!$B$15:$W$15, 0),FALSE)*$E179), 0, VLOOKUP(VLOOKUP($A179, 'E4 TB Allocation Details'!$A$18:$L$205, MATCH("Misc ID", 'E4 TB Allocation Details'!$A$18:$L$18, 0),FALSE), 'E2 Allocators'!$B$15:$W$361, MATCH('O5 Details by Class &amp; Accounts'!BL$18, 'E2 Allocators'!$B$15:$W$15, 0),FALSE)*$E179)</f>
        <v>0</v>
      </c>
      <c r="BM179" s="1411">
        <f>IF(ISERROR(VLOOKUP(VLOOKUP($A179, 'E4 TB Allocation Details'!$A$18:$L$205, MATCH("Misc ID", 'E4 TB Allocation Details'!$A$18:$L$18, 0),FALSE), 'E2 Allocators'!$B$15:$W$361, MATCH('O5 Details by Class &amp; Accounts'!BM$18, 'E2 Allocators'!$B$15:$W$15, 0),FALSE)*$E179), 0, VLOOKUP(VLOOKUP($A179, 'E4 TB Allocation Details'!$A$18:$L$205, MATCH("Misc ID", 'E4 TB Allocation Details'!$A$18:$L$18, 0),FALSE), 'E2 Allocators'!$B$15:$W$361, MATCH('O5 Details by Class &amp; Accounts'!BM$18, 'E2 Allocators'!$B$15:$W$15, 0),FALSE)*$E179)</f>
        <v>0</v>
      </c>
      <c r="BN179" s="1411">
        <f>IF(ISERROR(VLOOKUP(VLOOKUP($A179, 'E4 TB Allocation Details'!$A$18:$L$205, MATCH("Misc ID", 'E4 TB Allocation Details'!$A$18:$L$18, 0),FALSE), 'E2 Allocators'!$B$15:$W$361, MATCH('O5 Details by Class &amp; Accounts'!BN$18, 'E2 Allocators'!$B$15:$W$15, 0),FALSE)*$E179), 0, VLOOKUP(VLOOKUP($A179, 'E4 TB Allocation Details'!$A$18:$L$205, MATCH("Misc ID", 'E4 TB Allocation Details'!$A$18:$L$18, 0),FALSE), 'E2 Allocators'!$B$15:$W$361, MATCH('O5 Details by Class &amp; Accounts'!BN$18, 'E2 Allocators'!$B$15:$W$15, 0),FALSE)*$E179)</f>
        <v>0</v>
      </c>
      <c r="BO179" s="1411">
        <f>IF(ISERROR(VLOOKUP(VLOOKUP($A179, 'E4 TB Allocation Details'!$A$18:$L$205, MATCH("Misc ID", 'E4 TB Allocation Details'!$A$18:$L$18, 0),FALSE), 'E2 Allocators'!$B$15:$W$361, MATCH('O5 Details by Class &amp; Accounts'!BO$18, 'E2 Allocators'!$B$15:$W$15, 0),FALSE)*$E179), 0, VLOOKUP(VLOOKUP($A179, 'E4 TB Allocation Details'!$A$18:$L$205, MATCH("Misc ID", 'E4 TB Allocation Details'!$A$18:$L$18, 0),FALSE), 'E2 Allocators'!$B$15:$W$361, MATCH('O5 Details by Class &amp; Accounts'!BO$18, 'E2 Allocators'!$B$15:$W$15, 0),FALSE)*$E179)</f>
        <v>0</v>
      </c>
      <c r="BP179" s="1411">
        <f>IF(ISERROR(VLOOKUP(VLOOKUP($A179, 'E4 TB Allocation Details'!$A$18:$L$205, MATCH("Misc ID", 'E4 TB Allocation Details'!$A$18:$L$18, 0),FALSE), 'E2 Allocators'!$B$15:$W$361, MATCH('O5 Details by Class &amp; Accounts'!BP$18, 'E2 Allocators'!$B$15:$W$15, 0),FALSE)*$E179), 0, VLOOKUP(VLOOKUP($A179, 'E4 TB Allocation Details'!$A$18:$L$205, MATCH("Misc ID", 'E4 TB Allocation Details'!$A$18:$L$18, 0),FALSE), 'E2 Allocators'!$B$15:$W$361, MATCH('O5 Details by Class &amp; Accounts'!BP$18, 'E2 Allocators'!$B$15:$W$15, 0),FALSE)*$E179)</f>
        <v>0</v>
      </c>
      <c r="BQ179" s="1411">
        <f>IF(ISERROR(VLOOKUP(VLOOKUP($A179, 'E4 TB Allocation Details'!$A$18:$L$205, MATCH("Misc ID", 'E4 TB Allocation Details'!$A$18:$L$18, 0),FALSE), 'E2 Allocators'!$B$15:$W$361, MATCH('O5 Details by Class &amp; Accounts'!BQ$18, 'E2 Allocators'!$B$15:$W$15, 0),FALSE)*$E179), 0, VLOOKUP(VLOOKUP($A179, 'E4 TB Allocation Details'!$A$18:$L$205, MATCH("Misc ID", 'E4 TB Allocation Details'!$A$18:$L$18, 0),FALSE), 'E2 Allocators'!$B$15:$W$361, MATCH('O5 Details by Class &amp; Accounts'!BQ$18, 'E2 Allocators'!$B$15:$W$15, 0),FALSE)*$E179)</f>
        <v>0</v>
      </c>
      <c r="BR179" s="1411">
        <f>IF(ISERROR(VLOOKUP(VLOOKUP($A179, 'E4 TB Allocation Details'!$A$18:$L$205, MATCH("Misc ID", 'E4 TB Allocation Details'!$A$18:$L$18, 0),FALSE), 'E2 Allocators'!$B$15:$W$361, MATCH('O5 Details by Class &amp; Accounts'!BR$18, 'E2 Allocators'!$B$15:$W$15, 0),FALSE)*$E179), 0, VLOOKUP(VLOOKUP($A179, 'E4 TB Allocation Details'!$A$18:$L$205, MATCH("Misc ID", 'E4 TB Allocation Details'!$A$18:$L$18, 0),FALSE), 'E2 Allocators'!$B$15:$W$361, MATCH('O5 Details by Class &amp; Accounts'!BR$18, 'E2 Allocators'!$B$15:$W$15, 0),FALSE)*$E179)</f>
        <v>0</v>
      </c>
      <c r="BS179" s="1411">
        <f t="shared" si="41"/>
        <v>0</v>
      </c>
      <c r="BT179" s="1411">
        <f>IF(ISERROR(VLOOKUP(VLOOKUP($A179, 'E4 TB Allocation Details'!$A$18:$L$205, MATCH("A &amp; G ID", 'E4 TB Allocation Details'!$A$18:$L$18, 0),FALSE), 'E2 Allocators'!$B$15:$W$361, MATCH('O5 Details by Class &amp; Accounts'!BT$18, 'E2 Allocators'!$B$15:$W$15, 0),FALSE)*$E179), 0, VLOOKUP(VLOOKUP($A179, 'E4 TB Allocation Details'!$A$18:$L$205, MATCH("A &amp; G ID", 'E4 TB Allocation Details'!$A$18:$L$18, 0),FALSE), 'E2 Allocators'!$B$15:$W$361, MATCH('O5 Details by Class &amp; Accounts'!BT$18, 'E2 Allocators'!$B$15:$W$15, 0),FALSE)*$E179)</f>
        <v>-198154.27526306466</v>
      </c>
      <c r="BU179" s="1411">
        <f>IF(ISERROR(VLOOKUP(VLOOKUP($A179, 'E4 TB Allocation Details'!$A$18:$L$205, MATCH("A &amp; G ID", 'E4 TB Allocation Details'!$A$18:$L$18, 0),FALSE), 'E2 Allocators'!$B$15:$W$361, MATCH('O5 Details by Class &amp; Accounts'!BU$18, 'E2 Allocators'!$B$15:$W$15, 0),FALSE)*$E179), 0, VLOOKUP(VLOOKUP($A179, 'E4 TB Allocation Details'!$A$18:$L$205, MATCH("A &amp; G ID", 'E4 TB Allocation Details'!$A$18:$L$18, 0),FALSE), 'E2 Allocators'!$B$15:$W$361, MATCH('O5 Details by Class &amp; Accounts'!BU$18, 'E2 Allocators'!$B$15:$W$15, 0),FALSE)*$E179)</f>
        <v>-55754.737968661088</v>
      </c>
      <c r="BV179" s="1411">
        <f>IF(ISERROR(VLOOKUP(VLOOKUP($A179, 'E4 TB Allocation Details'!$A$18:$L$205, MATCH("A &amp; G ID", 'E4 TB Allocation Details'!$A$18:$L$18, 0),FALSE), 'E2 Allocators'!$B$15:$W$361, MATCH('O5 Details by Class &amp; Accounts'!BV$18, 'E2 Allocators'!$B$15:$W$15, 0),FALSE)*$E179), 0, VLOOKUP(VLOOKUP($A179, 'E4 TB Allocation Details'!$A$18:$L$205, MATCH("A &amp; G ID", 'E4 TB Allocation Details'!$A$18:$L$18, 0),FALSE), 'E2 Allocators'!$B$15:$W$361, MATCH('O5 Details by Class &amp; Accounts'!BV$18, 'E2 Allocators'!$B$15:$W$15, 0),FALSE)*$E179)</f>
        <v>-60270.472305612828</v>
      </c>
      <c r="BW179" s="1411">
        <f>IF(ISERROR(VLOOKUP(VLOOKUP($A179, 'E4 TB Allocation Details'!$A$18:$L$205, MATCH("A &amp; G ID", 'E4 TB Allocation Details'!$A$18:$L$18, 0),FALSE), 'E2 Allocators'!$B$15:$W$361, MATCH('O5 Details by Class &amp; Accounts'!BW$18, 'E2 Allocators'!$B$15:$W$15, 0),FALSE)*$E179), 0, VLOOKUP(VLOOKUP($A179, 'E4 TB Allocation Details'!$A$18:$L$205, MATCH("A &amp; G ID", 'E4 TB Allocation Details'!$A$18:$L$18, 0),FALSE), 'E2 Allocators'!$B$15:$W$361, MATCH('O5 Details by Class &amp; Accounts'!BW$18, 'E2 Allocators'!$B$15:$W$15, 0),FALSE)*$E179)</f>
        <v>0</v>
      </c>
      <c r="BX179" s="1411">
        <f>IF(ISERROR(VLOOKUP(VLOOKUP($A179, 'E4 TB Allocation Details'!$A$18:$L$205, MATCH("A &amp; G ID", 'E4 TB Allocation Details'!$A$18:$L$18, 0),FALSE), 'E2 Allocators'!$B$15:$W$361, MATCH('O5 Details by Class &amp; Accounts'!BX$18, 'E2 Allocators'!$B$15:$W$15, 0),FALSE)*$E179), 0, VLOOKUP(VLOOKUP($A179, 'E4 TB Allocation Details'!$A$18:$L$205, MATCH("A &amp; G ID", 'E4 TB Allocation Details'!$A$18:$L$18, 0),FALSE), 'E2 Allocators'!$B$15:$W$361, MATCH('O5 Details by Class &amp; Accounts'!BX$18, 'E2 Allocators'!$B$15:$W$15, 0),FALSE)*$E179)</f>
        <v>0</v>
      </c>
      <c r="BY179" s="1411">
        <f>IF(ISERROR(VLOOKUP(VLOOKUP($A179, 'E4 TB Allocation Details'!$A$18:$L$205, MATCH("A &amp; G ID", 'E4 TB Allocation Details'!$A$18:$L$18, 0),FALSE), 'E2 Allocators'!$B$15:$W$361, MATCH('O5 Details by Class &amp; Accounts'!BY$18, 'E2 Allocators'!$B$15:$W$15, 0),FALSE)*$E179), 0, VLOOKUP(VLOOKUP($A179, 'E4 TB Allocation Details'!$A$18:$L$205, MATCH("A &amp; G ID", 'E4 TB Allocation Details'!$A$18:$L$18, 0),FALSE), 'E2 Allocators'!$B$15:$W$361, MATCH('O5 Details by Class &amp; Accounts'!BY$18, 'E2 Allocators'!$B$15:$W$15, 0),FALSE)*$E179)</f>
        <v>0</v>
      </c>
      <c r="BZ179" s="1411">
        <f>IF(ISERROR(VLOOKUP(VLOOKUP($A179, 'E4 TB Allocation Details'!$A$18:$L$205, MATCH("A &amp; G ID", 'E4 TB Allocation Details'!$A$18:$L$18, 0),FALSE), 'E2 Allocators'!$B$15:$W$361, MATCH('O5 Details by Class &amp; Accounts'!BZ$18, 'E2 Allocators'!$B$15:$W$15, 0),FALSE)*$E179), 0, VLOOKUP(VLOOKUP($A179, 'E4 TB Allocation Details'!$A$18:$L$205, MATCH("A &amp; G ID", 'E4 TB Allocation Details'!$A$18:$L$18, 0),FALSE), 'E2 Allocators'!$B$15:$W$361, MATCH('O5 Details by Class &amp; Accounts'!BZ$18, 'E2 Allocators'!$B$15:$W$15, 0),FALSE)*$E179)</f>
        <v>-14142.922955885924</v>
      </c>
      <c r="CA179" s="1411">
        <f>IF(ISERROR(VLOOKUP(VLOOKUP($A179, 'E4 TB Allocation Details'!$A$18:$L$205, MATCH("A &amp; G ID", 'E4 TB Allocation Details'!$A$18:$L$18, 0),FALSE), 'E2 Allocators'!$B$15:$W$361, MATCH('O5 Details by Class &amp; Accounts'!CA$18, 'E2 Allocators'!$B$15:$W$15, 0),FALSE)*$E179), 0, VLOOKUP(VLOOKUP($A179, 'E4 TB Allocation Details'!$A$18:$L$205, MATCH("A &amp; G ID", 'E4 TB Allocation Details'!$A$18:$L$18, 0),FALSE), 'E2 Allocators'!$B$15:$W$361, MATCH('O5 Details by Class &amp; Accounts'!CA$18, 'E2 Allocators'!$B$15:$W$15, 0),FALSE)*$E179)</f>
        <v>-892.19671722304531</v>
      </c>
      <c r="CB179" s="1411">
        <f>IF(ISERROR(VLOOKUP(VLOOKUP($A179, 'E4 TB Allocation Details'!$A$18:$L$205, MATCH("A &amp; G ID", 'E4 TB Allocation Details'!$A$18:$L$18, 0),FALSE), 'E2 Allocators'!$B$15:$W$361, MATCH('O5 Details by Class &amp; Accounts'!CB$18, 'E2 Allocators'!$B$15:$W$15, 0),FALSE)*$E179), 0, VLOOKUP(VLOOKUP($A179, 'E4 TB Allocation Details'!$A$18:$L$205, MATCH("A &amp; G ID", 'E4 TB Allocation Details'!$A$18:$L$18, 0),FALSE), 'E2 Allocators'!$B$15:$W$361, MATCH('O5 Details by Class &amp; Accounts'!CB$18, 'E2 Allocators'!$B$15:$W$15, 0),FALSE)*$E179)</f>
        <v>-785.39478955245625</v>
      </c>
      <c r="CC179" s="1411">
        <f>IF(ISERROR(VLOOKUP(VLOOKUP($A179, 'E4 TB Allocation Details'!$A$18:$L$205, MATCH("A &amp; G ID", 'E4 TB Allocation Details'!$A$18:$L$18, 0),FALSE), 'E2 Allocators'!$B$15:$W$361, MATCH('O5 Details by Class &amp; Accounts'!CC$18, 'E2 Allocators'!$B$15:$W$15, 0),FALSE)*$E179), 0, VLOOKUP(VLOOKUP($A179, 'E4 TB Allocation Details'!$A$18:$L$205, MATCH("A &amp; G ID", 'E4 TB Allocation Details'!$A$18:$L$18, 0),FALSE), 'E2 Allocators'!$B$15:$W$361, MATCH('O5 Details by Class &amp; Accounts'!CC$18, 'E2 Allocators'!$B$15:$W$15, 0),FALSE)*$E179)</f>
        <v>0</v>
      </c>
      <c r="CD179" s="1411">
        <f>IF(ISERROR(VLOOKUP(VLOOKUP($A179, 'E4 TB Allocation Details'!$A$18:$L$205, MATCH("A &amp; G ID", 'E4 TB Allocation Details'!$A$18:$L$18, 0),FALSE), 'E2 Allocators'!$B$15:$W$361, MATCH('O5 Details by Class &amp; Accounts'!CD$18, 'E2 Allocators'!$B$15:$W$15, 0),FALSE)*$E179), 0, VLOOKUP(VLOOKUP($A179, 'E4 TB Allocation Details'!$A$18:$L$205, MATCH("A &amp; G ID", 'E4 TB Allocation Details'!$A$18:$L$18, 0),FALSE), 'E2 Allocators'!$B$15:$W$361, MATCH('O5 Details by Class &amp; Accounts'!CD$18, 'E2 Allocators'!$B$15:$W$15, 0),FALSE)*$E179)</f>
        <v>0</v>
      </c>
      <c r="CE179" s="1411">
        <f>IF(ISERROR(VLOOKUP(VLOOKUP($A179, 'E4 TB Allocation Details'!$A$18:$L$205, MATCH("A &amp; G ID", 'E4 TB Allocation Details'!$A$18:$L$18, 0),FALSE), 'E2 Allocators'!$B$15:$W$361, MATCH('O5 Details by Class &amp; Accounts'!CE$18, 'E2 Allocators'!$B$15:$W$15, 0),FALSE)*$E179), 0, VLOOKUP(VLOOKUP($A179, 'E4 TB Allocation Details'!$A$18:$L$205, MATCH("A &amp; G ID", 'E4 TB Allocation Details'!$A$18:$L$18, 0),FALSE), 'E2 Allocators'!$B$15:$W$361, MATCH('O5 Details by Class &amp; Accounts'!CE$18, 'E2 Allocators'!$B$15:$W$15, 0),FALSE)*$E179)</f>
        <v>0</v>
      </c>
      <c r="CF179" s="1411">
        <f>IF(ISERROR(VLOOKUP(VLOOKUP($A179, 'E4 TB Allocation Details'!$A$18:$L$205, MATCH("A &amp; G ID", 'E4 TB Allocation Details'!$A$18:$L$18, 0),FALSE), 'E2 Allocators'!$B$15:$W$361, MATCH('O5 Details by Class &amp; Accounts'!CF$18, 'E2 Allocators'!$B$15:$W$15, 0),FALSE)*$E179), 0, VLOOKUP(VLOOKUP($A179, 'E4 TB Allocation Details'!$A$18:$L$205, MATCH("A &amp; G ID", 'E4 TB Allocation Details'!$A$18:$L$18, 0),FALSE), 'E2 Allocators'!$B$15:$W$361, MATCH('O5 Details by Class &amp; Accounts'!CF$18, 'E2 Allocators'!$B$15:$W$15, 0),FALSE)*$E179)</f>
        <v>0</v>
      </c>
      <c r="CG179" s="1411">
        <f>IF(ISERROR(VLOOKUP(VLOOKUP($A179, 'E4 TB Allocation Details'!$A$18:$L$205, MATCH("A &amp; G ID", 'E4 TB Allocation Details'!$A$18:$L$18, 0),FALSE), 'E2 Allocators'!$B$15:$W$361, MATCH('O5 Details by Class &amp; Accounts'!CG$18, 'E2 Allocators'!$B$15:$W$15, 0),FALSE)*$E179), 0, VLOOKUP(VLOOKUP($A179, 'E4 TB Allocation Details'!$A$18:$L$205, MATCH("A &amp; G ID", 'E4 TB Allocation Details'!$A$18:$L$18, 0),FALSE), 'E2 Allocators'!$B$15:$W$361, MATCH('O5 Details by Class &amp; Accounts'!CG$18, 'E2 Allocators'!$B$15:$W$15, 0),FALSE)*$E179)</f>
        <v>0</v>
      </c>
      <c r="CH179" s="1411">
        <f>IF(ISERROR(VLOOKUP(VLOOKUP($A179, 'E4 TB Allocation Details'!$A$18:$L$205, MATCH("A &amp; G ID", 'E4 TB Allocation Details'!$A$18:$L$18, 0),FALSE), 'E2 Allocators'!$B$15:$W$361, MATCH('O5 Details by Class &amp; Accounts'!CH$18, 'E2 Allocators'!$B$15:$W$15, 0),FALSE)*$E179), 0, VLOOKUP(VLOOKUP($A179, 'E4 TB Allocation Details'!$A$18:$L$205, MATCH("A &amp; G ID", 'E4 TB Allocation Details'!$A$18:$L$18, 0),FALSE), 'E2 Allocators'!$B$15:$W$361, MATCH('O5 Details by Class &amp; Accounts'!CH$18, 'E2 Allocators'!$B$15:$W$15, 0),FALSE)*$E179)</f>
        <v>0</v>
      </c>
      <c r="CI179" s="1411">
        <f>IF(ISERROR(VLOOKUP(VLOOKUP($A179, 'E4 TB Allocation Details'!$A$18:$L$205, MATCH("A &amp; G ID", 'E4 TB Allocation Details'!$A$18:$L$18, 0),FALSE), 'E2 Allocators'!$B$15:$W$361, MATCH('O5 Details by Class &amp; Accounts'!CI$18, 'E2 Allocators'!$B$15:$W$15, 0),FALSE)*$E179), 0, VLOOKUP(VLOOKUP($A179, 'E4 TB Allocation Details'!$A$18:$L$205, MATCH("A &amp; G ID", 'E4 TB Allocation Details'!$A$18:$L$18, 0),FALSE), 'E2 Allocators'!$B$15:$W$361, MATCH('O5 Details by Class &amp; Accounts'!CI$18, 'E2 Allocators'!$B$15:$W$15, 0),FALSE)*$E179)</f>
        <v>0</v>
      </c>
      <c r="CJ179" s="1411">
        <f>IF(ISERROR(VLOOKUP(VLOOKUP($A179, 'E4 TB Allocation Details'!$A$18:$L$205, MATCH("A &amp; G ID", 'E4 TB Allocation Details'!$A$18:$L$18, 0),FALSE), 'E2 Allocators'!$B$15:$W$361, MATCH('O5 Details by Class &amp; Accounts'!CJ$18, 'E2 Allocators'!$B$15:$W$15, 0),FALSE)*$E179), 0, VLOOKUP(VLOOKUP($A179, 'E4 TB Allocation Details'!$A$18:$L$205, MATCH("A &amp; G ID", 'E4 TB Allocation Details'!$A$18:$L$18, 0),FALSE), 'E2 Allocators'!$B$15:$W$361, MATCH('O5 Details by Class &amp; Accounts'!CJ$18, 'E2 Allocators'!$B$15:$W$15, 0),FALSE)*$E179)</f>
        <v>0</v>
      </c>
      <c r="CK179" s="1411">
        <f>IF(ISERROR(VLOOKUP(VLOOKUP($A179, 'E4 TB Allocation Details'!$A$18:$L$205, MATCH("A &amp; G ID", 'E4 TB Allocation Details'!$A$18:$L$18, 0),FALSE), 'E2 Allocators'!$B$15:$W$361, MATCH('O5 Details by Class &amp; Accounts'!CK$18, 'E2 Allocators'!$B$15:$W$15, 0),FALSE)*$E179), 0, VLOOKUP(VLOOKUP($A179, 'E4 TB Allocation Details'!$A$18:$L$205, MATCH("A &amp; G ID", 'E4 TB Allocation Details'!$A$18:$L$18, 0),FALSE), 'E2 Allocators'!$B$15:$W$361, MATCH('O5 Details by Class &amp; Accounts'!CK$18, 'E2 Allocators'!$B$15:$W$15, 0),FALSE)*$E179)</f>
        <v>0</v>
      </c>
      <c r="CL179" s="1411">
        <f>IF(ISERROR(VLOOKUP(VLOOKUP($A179, 'E4 TB Allocation Details'!$A$18:$L$205, MATCH("A &amp; G ID", 'E4 TB Allocation Details'!$A$18:$L$18, 0),FALSE), 'E2 Allocators'!$B$15:$W$361, MATCH('O5 Details by Class &amp; Accounts'!CL$18, 'E2 Allocators'!$B$15:$W$15, 0),FALSE)*$E179), 0, VLOOKUP(VLOOKUP($A179, 'E4 TB Allocation Details'!$A$18:$L$205, MATCH("A &amp; G ID", 'E4 TB Allocation Details'!$A$18:$L$18, 0),FALSE), 'E2 Allocators'!$B$15:$W$361, MATCH('O5 Details by Class &amp; Accounts'!CL$18, 'E2 Allocators'!$B$15:$W$15, 0),FALSE)*$E179)</f>
        <v>0</v>
      </c>
      <c r="CM179" s="1411">
        <f>IF(ISERROR(VLOOKUP(VLOOKUP($A179, 'E4 TB Allocation Details'!$A$18:$L$205, MATCH("A &amp; G ID", 'E4 TB Allocation Details'!$A$18:$L$18, 0),FALSE), 'E2 Allocators'!$B$15:$W$361, MATCH('O5 Details by Class &amp; Accounts'!CM$18, 'E2 Allocators'!$B$15:$W$15, 0),FALSE)*$E179), 0, VLOOKUP(VLOOKUP($A179, 'E4 TB Allocation Details'!$A$18:$L$205, MATCH("A &amp; G ID", 'E4 TB Allocation Details'!$A$18:$L$18, 0),FALSE), 'E2 Allocators'!$B$15:$W$361, MATCH('O5 Details by Class &amp; Accounts'!CM$18, 'E2 Allocators'!$B$15:$W$15, 0),FALSE)*$E179)</f>
        <v>0</v>
      </c>
      <c r="CN179" s="1411">
        <f t="shared" si="42"/>
        <v>-330000</v>
      </c>
      <c r="CO179" s="1791">
        <f t="shared" si="43"/>
        <v>0</v>
      </c>
      <c r="CQ179" s="2086" t="s">
        <v>288</v>
      </c>
    </row>
    <row r="180" spans="1:95" s="80" customFormat="1" ht="12.75">
      <c r="A180" s="1169">
        <v>5630</v>
      </c>
      <c r="B180" s="451" t="s">
        <v>953</v>
      </c>
      <c r="C180" s="1788">
        <f>IF(ISERROR(VLOOKUP($A180,'I3 TB Data'!$A$23:$H$458,MATCH('O5 Details by Class &amp; Accounts'!$C$18, 'I3 TB Data'!$A$23:$H$23,0),0)), 0, VLOOKUP($A180,'I3 TB Data'!$A$23:$H$458,MATCH('O5 Details by Class &amp; Accounts'!$C$18,'I3 TB Data'!$A$23:$H$23,0),0))</f>
        <v>125000</v>
      </c>
      <c r="D180" s="1789"/>
      <c r="E180" s="1788">
        <f t="shared" si="37"/>
        <v>125000</v>
      </c>
      <c r="F180" s="1790"/>
      <c r="G180" s="1790"/>
      <c r="H180" s="1411">
        <f t="shared" si="39"/>
        <v>0</v>
      </c>
      <c r="I180" s="1411">
        <f>IF(ISERROR(VLOOKUP(VLOOKUP($A180, 'E4 TB Allocation Details'!$A$18:$L$205, MATCH("Demand ID", 'E4 TB Allocation Details'!$A$18:$L$18, 0),FALSE), 'E2 Allocators'!$B$15:$W$361, MATCH('O5 Details by Class &amp; Accounts'!I$18, 'E2 Allocators'!$B$15:$W$15, 0),FALSE)*$F180), 0, VLOOKUP(VLOOKUP($A180, 'E4 TB Allocation Details'!$A$18:$L$205, MATCH("Demand ID", 'E4 TB Allocation Details'!$A$18:$L$18, 0),FALSE), 'E2 Allocators'!$B$15:$W$361, MATCH('O5 Details by Class &amp; Accounts'!I$18, 'E2 Allocators'!$B$15:$W$15, 0),FALSE)*$F180)</f>
        <v>0</v>
      </c>
      <c r="J180" s="1411">
        <f>IF(ISERROR(VLOOKUP(VLOOKUP($A180, 'E4 TB Allocation Details'!$A$18:$L$205, MATCH("Demand ID", 'E4 TB Allocation Details'!$A$18:$L$18, 0),FALSE), 'E2 Allocators'!$B$15:$W$361, MATCH('O5 Details by Class &amp; Accounts'!J$18, 'E2 Allocators'!$B$15:$W$15, 0),FALSE)*$F180), 0, VLOOKUP(VLOOKUP($A180, 'E4 TB Allocation Details'!$A$18:$L$205, MATCH("Demand ID", 'E4 TB Allocation Details'!$A$18:$L$18, 0),FALSE), 'E2 Allocators'!$B$15:$W$361, MATCH('O5 Details by Class &amp; Accounts'!J$18, 'E2 Allocators'!$B$15:$W$15, 0),FALSE)*$F180)</f>
        <v>0</v>
      </c>
      <c r="K180" s="1411">
        <f>IF(ISERROR(VLOOKUP(VLOOKUP($A180, 'E4 TB Allocation Details'!$A$18:$L$205, MATCH("Demand ID", 'E4 TB Allocation Details'!$A$18:$L$18, 0),FALSE), 'E2 Allocators'!$B$15:$W$361, MATCH('O5 Details by Class &amp; Accounts'!K$18, 'E2 Allocators'!$B$15:$W$15, 0),FALSE)*$F180), 0, VLOOKUP(VLOOKUP($A180, 'E4 TB Allocation Details'!$A$18:$L$205, MATCH("Demand ID", 'E4 TB Allocation Details'!$A$18:$L$18, 0),FALSE), 'E2 Allocators'!$B$15:$W$361, MATCH('O5 Details by Class &amp; Accounts'!K$18, 'E2 Allocators'!$B$15:$W$15, 0),FALSE)*$F180)</f>
        <v>0</v>
      </c>
      <c r="L180" s="1411">
        <f>IF(ISERROR(VLOOKUP(VLOOKUP($A180, 'E4 TB Allocation Details'!$A$18:$L$205, MATCH("Demand ID", 'E4 TB Allocation Details'!$A$18:$L$18, 0),FALSE), 'E2 Allocators'!$B$15:$W$361, MATCH('O5 Details by Class &amp; Accounts'!L$18, 'E2 Allocators'!$B$15:$W$15, 0),FALSE)*$F180), 0, VLOOKUP(VLOOKUP($A180, 'E4 TB Allocation Details'!$A$18:$L$205, MATCH("Demand ID", 'E4 TB Allocation Details'!$A$18:$L$18, 0),FALSE), 'E2 Allocators'!$B$15:$W$361, MATCH('O5 Details by Class &amp; Accounts'!L$18, 'E2 Allocators'!$B$15:$W$15, 0),FALSE)*$F180)</f>
        <v>0</v>
      </c>
      <c r="M180" s="1411">
        <f>IF(ISERROR(VLOOKUP(VLOOKUP($A180, 'E4 TB Allocation Details'!$A$18:$L$205, MATCH("Demand ID", 'E4 TB Allocation Details'!$A$18:$L$18, 0),FALSE), 'E2 Allocators'!$B$15:$W$361, MATCH('O5 Details by Class &amp; Accounts'!M$18, 'E2 Allocators'!$B$15:$W$15, 0),FALSE)*$F180), 0, VLOOKUP(VLOOKUP($A180, 'E4 TB Allocation Details'!$A$18:$L$205, MATCH("Demand ID", 'E4 TB Allocation Details'!$A$18:$L$18, 0),FALSE), 'E2 Allocators'!$B$15:$W$361, MATCH('O5 Details by Class &amp; Accounts'!M$18, 'E2 Allocators'!$B$15:$W$15, 0),FALSE)*$F180)</f>
        <v>0</v>
      </c>
      <c r="N180" s="1411">
        <f>IF(ISERROR(VLOOKUP(VLOOKUP($A180, 'E4 TB Allocation Details'!$A$18:$L$205, MATCH("Demand ID", 'E4 TB Allocation Details'!$A$18:$L$18, 0),FALSE), 'E2 Allocators'!$B$15:$W$361, MATCH('O5 Details by Class &amp; Accounts'!N$18, 'E2 Allocators'!$B$15:$W$15, 0),FALSE)*$F180), 0, VLOOKUP(VLOOKUP($A180, 'E4 TB Allocation Details'!$A$18:$L$205, MATCH("Demand ID", 'E4 TB Allocation Details'!$A$18:$L$18, 0),FALSE), 'E2 Allocators'!$B$15:$W$361, MATCH('O5 Details by Class &amp; Accounts'!N$18, 'E2 Allocators'!$B$15:$W$15, 0),FALSE)*$F180)</f>
        <v>0</v>
      </c>
      <c r="O180" s="1411">
        <f>IF(ISERROR(VLOOKUP(VLOOKUP($A180, 'E4 TB Allocation Details'!$A$18:$L$205, MATCH("Demand ID", 'E4 TB Allocation Details'!$A$18:$L$18, 0),FALSE), 'E2 Allocators'!$B$15:$W$361, MATCH('O5 Details by Class &amp; Accounts'!O$18, 'E2 Allocators'!$B$15:$W$15, 0),FALSE)*$F180), 0, VLOOKUP(VLOOKUP($A180, 'E4 TB Allocation Details'!$A$18:$L$205, MATCH("Demand ID", 'E4 TB Allocation Details'!$A$18:$L$18, 0),FALSE), 'E2 Allocators'!$B$15:$W$361, MATCH('O5 Details by Class &amp; Accounts'!O$18, 'E2 Allocators'!$B$15:$W$15, 0),FALSE)*$F180)</f>
        <v>0</v>
      </c>
      <c r="P180" s="1411">
        <f>IF(ISERROR(VLOOKUP(VLOOKUP($A180, 'E4 TB Allocation Details'!$A$18:$L$205, MATCH("Demand ID", 'E4 TB Allocation Details'!$A$18:$L$18, 0),FALSE), 'E2 Allocators'!$B$15:$W$361, MATCH('O5 Details by Class &amp; Accounts'!P$18, 'E2 Allocators'!$B$15:$W$15, 0),FALSE)*$F180), 0, VLOOKUP(VLOOKUP($A180, 'E4 TB Allocation Details'!$A$18:$L$205, MATCH("Demand ID", 'E4 TB Allocation Details'!$A$18:$L$18, 0),FALSE), 'E2 Allocators'!$B$15:$W$361, MATCH('O5 Details by Class &amp; Accounts'!P$18, 'E2 Allocators'!$B$15:$W$15, 0),FALSE)*$F180)</f>
        <v>0</v>
      </c>
      <c r="Q180" s="1411">
        <f>IF(ISERROR(VLOOKUP(VLOOKUP($A180, 'E4 TB Allocation Details'!$A$18:$L$205, MATCH("Demand ID", 'E4 TB Allocation Details'!$A$18:$L$18, 0),FALSE), 'E2 Allocators'!$B$15:$W$361, MATCH('O5 Details by Class &amp; Accounts'!Q$18, 'E2 Allocators'!$B$15:$W$15, 0),FALSE)*$F180), 0, VLOOKUP(VLOOKUP($A180, 'E4 TB Allocation Details'!$A$18:$L$205, MATCH("Demand ID", 'E4 TB Allocation Details'!$A$18:$L$18, 0),FALSE), 'E2 Allocators'!$B$15:$W$361, MATCH('O5 Details by Class &amp; Accounts'!Q$18, 'E2 Allocators'!$B$15:$W$15, 0),FALSE)*$F180)</f>
        <v>0</v>
      </c>
      <c r="R180" s="1411">
        <f>IF(ISERROR(VLOOKUP(VLOOKUP($A180, 'E4 TB Allocation Details'!$A$18:$L$205, MATCH("Demand ID", 'E4 TB Allocation Details'!$A$18:$L$18, 0),FALSE), 'E2 Allocators'!$B$15:$W$361, MATCH('O5 Details by Class &amp; Accounts'!R$18, 'E2 Allocators'!$B$15:$W$15, 0),FALSE)*$F180), 0, VLOOKUP(VLOOKUP($A180, 'E4 TB Allocation Details'!$A$18:$L$205, MATCH("Demand ID", 'E4 TB Allocation Details'!$A$18:$L$18, 0),FALSE), 'E2 Allocators'!$B$15:$W$361, MATCH('O5 Details by Class &amp; Accounts'!R$18, 'E2 Allocators'!$B$15:$W$15, 0),FALSE)*$F180)</f>
        <v>0</v>
      </c>
      <c r="S180" s="1411">
        <f>IF(ISERROR(VLOOKUP(VLOOKUP($A180, 'E4 TB Allocation Details'!$A$18:$L$205, MATCH("Demand ID", 'E4 TB Allocation Details'!$A$18:$L$18, 0),FALSE), 'E2 Allocators'!$B$15:$W$361, MATCH('O5 Details by Class &amp; Accounts'!S$18, 'E2 Allocators'!$B$15:$W$15, 0),FALSE)*$F180), 0, VLOOKUP(VLOOKUP($A180, 'E4 TB Allocation Details'!$A$18:$L$205, MATCH("Demand ID", 'E4 TB Allocation Details'!$A$18:$L$18, 0),FALSE), 'E2 Allocators'!$B$15:$W$361, MATCH('O5 Details by Class &amp; Accounts'!S$18, 'E2 Allocators'!$B$15:$W$15, 0),FALSE)*$F180)</f>
        <v>0</v>
      </c>
      <c r="T180" s="1411">
        <f>IF(ISERROR(VLOOKUP(VLOOKUP($A180, 'E4 TB Allocation Details'!$A$18:$L$205, MATCH("Demand ID", 'E4 TB Allocation Details'!$A$18:$L$18, 0),FALSE), 'E2 Allocators'!$B$15:$W$361, MATCH('O5 Details by Class &amp; Accounts'!T$18, 'E2 Allocators'!$B$15:$W$15, 0),FALSE)*$F180), 0, VLOOKUP(VLOOKUP($A180, 'E4 TB Allocation Details'!$A$18:$L$205, MATCH("Demand ID", 'E4 TB Allocation Details'!$A$18:$L$18, 0),FALSE), 'E2 Allocators'!$B$15:$W$361, MATCH('O5 Details by Class &amp; Accounts'!T$18, 'E2 Allocators'!$B$15:$W$15, 0),FALSE)*$F180)</f>
        <v>0</v>
      </c>
      <c r="U180" s="1411">
        <f>IF(ISERROR(VLOOKUP(VLOOKUP($A180, 'E4 TB Allocation Details'!$A$18:$L$205, MATCH("Demand ID", 'E4 TB Allocation Details'!$A$18:$L$18, 0),FALSE), 'E2 Allocators'!$B$15:$W$361, MATCH('O5 Details by Class &amp; Accounts'!U$18, 'E2 Allocators'!$B$15:$W$15, 0),FALSE)*$F180), 0, VLOOKUP(VLOOKUP($A180, 'E4 TB Allocation Details'!$A$18:$L$205, MATCH("Demand ID", 'E4 TB Allocation Details'!$A$18:$L$18, 0),FALSE), 'E2 Allocators'!$B$15:$W$361, MATCH('O5 Details by Class &amp; Accounts'!U$18, 'E2 Allocators'!$B$15:$W$15, 0),FALSE)*$F180)</f>
        <v>0</v>
      </c>
      <c r="V180" s="1411">
        <f>IF(ISERROR(VLOOKUP(VLOOKUP($A180, 'E4 TB Allocation Details'!$A$18:$L$205, MATCH("Demand ID", 'E4 TB Allocation Details'!$A$18:$L$18, 0),FALSE), 'E2 Allocators'!$B$15:$W$361, MATCH('O5 Details by Class &amp; Accounts'!V$18, 'E2 Allocators'!$B$15:$W$15, 0),FALSE)*$F180), 0, VLOOKUP(VLOOKUP($A180, 'E4 TB Allocation Details'!$A$18:$L$205, MATCH("Demand ID", 'E4 TB Allocation Details'!$A$18:$L$18, 0),FALSE), 'E2 Allocators'!$B$15:$W$361, MATCH('O5 Details by Class &amp; Accounts'!V$18, 'E2 Allocators'!$B$15:$W$15, 0),FALSE)*$F180)</f>
        <v>0</v>
      </c>
      <c r="W180" s="1411">
        <f>IF(ISERROR(VLOOKUP(VLOOKUP($A180, 'E4 TB Allocation Details'!$A$18:$L$205, MATCH("Demand ID", 'E4 TB Allocation Details'!$A$18:$L$18, 0),FALSE), 'E2 Allocators'!$B$15:$W$361, MATCH('O5 Details by Class &amp; Accounts'!W$18, 'E2 Allocators'!$B$15:$W$15, 0),FALSE)*$F180), 0, VLOOKUP(VLOOKUP($A180, 'E4 TB Allocation Details'!$A$18:$L$205, MATCH("Demand ID", 'E4 TB Allocation Details'!$A$18:$L$18, 0),FALSE), 'E2 Allocators'!$B$15:$W$361, MATCH('O5 Details by Class &amp; Accounts'!W$18, 'E2 Allocators'!$B$15:$W$15, 0),FALSE)*$F180)</f>
        <v>0</v>
      </c>
      <c r="X180" s="1411">
        <f>IF(ISERROR(VLOOKUP(VLOOKUP($A180, 'E4 TB Allocation Details'!$A$18:$L$205, MATCH("Demand ID", 'E4 TB Allocation Details'!$A$18:$L$18, 0),FALSE), 'E2 Allocators'!$B$15:$W$361, MATCH('O5 Details by Class &amp; Accounts'!X$18, 'E2 Allocators'!$B$15:$W$15, 0),FALSE)*$F180), 0, VLOOKUP(VLOOKUP($A180, 'E4 TB Allocation Details'!$A$18:$L$205, MATCH("Demand ID", 'E4 TB Allocation Details'!$A$18:$L$18, 0),FALSE), 'E2 Allocators'!$B$15:$W$361, MATCH('O5 Details by Class &amp; Accounts'!X$18, 'E2 Allocators'!$B$15:$W$15, 0),FALSE)*$F180)</f>
        <v>0</v>
      </c>
      <c r="Y180" s="1411">
        <f>IF(ISERROR(VLOOKUP(VLOOKUP($A180, 'E4 TB Allocation Details'!$A$18:$L$205, MATCH("Demand ID", 'E4 TB Allocation Details'!$A$18:$L$18, 0),FALSE), 'E2 Allocators'!$B$15:$W$361, MATCH('O5 Details by Class &amp; Accounts'!Y$18, 'E2 Allocators'!$B$15:$W$15, 0),FALSE)*$F180), 0, VLOOKUP(VLOOKUP($A180, 'E4 TB Allocation Details'!$A$18:$L$205, MATCH("Demand ID", 'E4 TB Allocation Details'!$A$18:$L$18, 0),FALSE), 'E2 Allocators'!$B$15:$W$361, MATCH('O5 Details by Class &amp; Accounts'!Y$18, 'E2 Allocators'!$B$15:$W$15, 0),FALSE)*$F180)</f>
        <v>0</v>
      </c>
      <c r="Z180" s="1411">
        <f>IF(ISERROR(VLOOKUP(VLOOKUP($A180, 'E4 TB Allocation Details'!$A$18:$L$205, MATCH("Demand ID", 'E4 TB Allocation Details'!$A$18:$L$18, 0),FALSE), 'E2 Allocators'!$B$15:$W$361, MATCH('O5 Details by Class &amp; Accounts'!Z$18, 'E2 Allocators'!$B$15:$W$15, 0),FALSE)*$F180), 0, VLOOKUP(VLOOKUP($A180, 'E4 TB Allocation Details'!$A$18:$L$205, MATCH("Demand ID", 'E4 TB Allocation Details'!$A$18:$L$18, 0),FALSE), 'E2 Allocators'!$B$15:$W$361, MATCH('O5 Details by Class &amp; Accounts'!Z$18, 'E2 Allocators'!$B$15:$W$15, 0),FALSE)*$F180)</f>
        <v>0</v>
      </c>
      <c r="AA180" s="1411">
        <f>IF(ISERROR(VLOOKUP(VLOOKUP($A180, 'E4 TB Allocation Details'!$A$18:$L$205, MATCH("Demand ID", 'E4 TB Allocation Details'!$A$18:$L$18, 0),FALSE), 'E2 Allocators'!$B$15:$W$361, MATCH('O5 Details by Class &amp; Accounts'!AA$18, 'E2 Allocators'!$B$15:$W$15, 0),FALSE)*$F180), 0, VLOOKUP(VLOOKUP($A180, 'E4 TB Allocation Details'!$A$18:$L$205, MATCH("Demand ID", 'E4 TB Allocation Details'!$A$18:$L$18, 0),FALSE), 'E2 Allocators'!$B$15:$W$361, MATCH('O5 Details by Class &amp; Accounts'!AA$18, 'E2 Allocators'!$B$15:$W$15, 0),FALSE)*$F180)</f>
        <v>0</v>
      </c>
      <c r="AB180" s="1411">
        <f>IF(ISERROR(VLOOKUP(VLOOKUP($A180, 'E4 TB Allocation Details'!$A$18:$L$205, MATCH("Demand ID", 'E4 TB Allocation Details'!$A$18:$L$18, 0),FALSE), 'E2 Allocators'!$B$15:$W$361, MATCH('O5 Details by Class &amp; Accounts'!AB$18, 'E2 Allocators'!$B$15:$W$15, 0),FALSE)*$F180), 0, VLOOKUP(VLOOKUP($A180, 'E4 TB Allocation Details'!$A$18:$L$205, MATCH("Demand ID", 'E4 TB Allocation Details'!$A$18:$L$18, 0),FALSE), 'E2 Allocators'!$B$15:$W$361, MATCH('O5 Details by Class &amp; Accounts'!AB$18, 'E2 Allocators'!$B$15:$W$15, 0),FALSE)*$F180)</f>
        <v>0</v>
      </c>
      <c r="AC180" s="1411">
        <f t="shared" si="40"/>
        <v>0</v>
      </c>
      <c r="AD180" s="1411">
        <f>IF(ISERROR(VLOOKUP(VLOOKUP($A180, 'E4 TB Allocation Details'!$A$18:$L$205, MATCH("Customer ID", 'E4 TB Allocation Details'!$A$18:$L$18, 0),FALSE), 'E2 Allocators'!$B$15:$W$361, MATCH('O5 Details by Class &amp; Accounts'!AD$18, 'E2 Allocators'!$B$15:$W$15, 0),FALSE)*$G180), 0, VLOOKUP(VLOOKUP($A180, 'E4 TB Allocation Details'!$A$18:$L$205, MATCH("Customer ID", 'E4 TB Allocation Details'!$A$18:$L$18, 0),FALSE), 'E2 Allocators'!$B$15:$W$361, MATCH('O5 Details by Class &amp; Accounts'!AD$18, 'E2 Allocators'!$B$15:$W$15, 0),FALSE)*$G180)</f>
        <v>0</v>
      </c>
      <c r="AE180" s="1411">
        <f>IF(ISERROR(VLOOKUP(VLOOKUP($A180, 'E4 TB Allocation Details'!$A$18:$L$205, MATCH("Customer ID", 'E4 TB Allocation Details'!$A$18:$L$18, 0),FALSE), 'E2 Allocators'!$B$15:$W$361, MATCH('O5 Details by Class &amp; Accounts'!AE$18, 'E2 Allocators'!$B$15:$W$15, 0),FALSE)*$G180), 0, VLOOKUP(VLOOKUP($A180, 'E4 TB Allocation Details'!$A$18:$L$205, MATCH("Customer ID", 'E4 TB Allocation Details'!$A$18:$L$18, 0),FALSE), 'E2 Allocators'!$B$15:$W$361, MATCH('O5 Details by Class &amp; Accounts'!AE$18, 'E2 Allocators'!$B$15:$W$15, 0),FALSE)*$G180)</f>
        <v>0</v>
      </c>
      <c r="AF180" s="1411">
        <f>IF(ISERROR(VLOOKUP(VLOOKUP($A180, 'E4 TB Allocation Details'!$A$18:$L$205, MATCH("Customer ID", 'E4 TB Allocation Details'!$A$18:$L$18, 0),FALSE), 'E2 Allocators'!$B$15:$W$361, MATCH('O5 Details by Class &amp; Accounts'!AF$18, 'E2 Allocators'!$B$15:$W$15, 0),FALSE)*$G180), 0, VLOOKUP(VLOOKUP($A180, 'E4 TB Allocation Details'!$A$18:$L$205, MATCH("Customer ID", 'E4 TB Allocation Details'!$A$18:$L$18, 0),FALSE), 'E2 Allocators'!$B$15:$W$361, MATCH('O5 Details by Class &amp; Accounts'!AF$18, 'E2 Allocators'!$B$15:$W$15, 0),FALSE)*$G180)</f>
        <v>0</v>
      </c>
      <c r="AG180" s="1411">
        <f>IF(ISERROR(VLOOKUP(VLOOKUP($A180, 'E4 TB Allocation Details'!$A$18:$L$205, MATCH("Customer ID", 'E4 TB Allocation Details'!$A$18:$L$18, 0),FALSE), 'E2 Allocators'!$B$15:$W$361, MATCH('O5 Details by Class &amp; Accounts'!AG$18, 'E2 Allocators'!$B$15:$W$15, 0),FALSE)*$G180), 0, VLOOKUP(VLOOKUP($A180, 'E4 TB Allocation Details'!$A$18:$L$205, MATCH("Customer ID", 'E4 TB Allocation Details'!$A$18:$L$18, 0),FALSE), 'E2 Allocators'!$B$15:$W$361, MATCH('O5 Details by Class &amp; Accounts'!AG$18, 'E2 Allocators'!$B$15:$W$15, 0),FALSE)*$G180)</f>
        <v>0</v>
      </c>
      <c r="AH180" s="1411">
        <f>IF(ISERROR(VLOOKUP(VLOOKUP($A180, 'E4 TB Allocation Details'!$A$18:$L$205, MATCH("Customer ID", 'E4 TB Allocation Details'!$A$18:$L$18, 0),FALSE), 'E2 Allocators'!$B$15:$W$361, MATCH('O5 Details by Class &amp; Accounts'!AH$18, 'E2 Allocators'!$B$15:$W$15, 0),FALSE)*$G180), 0, VLOOKUP(VLOOKUP($A180, 'E4 TB Allocation Details'!$A$18:$L$205, MATCH("Customer ID", 'E4 TB Allocation Details'!$A$18:$L$18, 0),FALSE), 'E2 Allocators'!$B$15:$W$361, MATCH('O5 Details by Class &amp; Accounts'!AH$18, 'E2 Allocators'!$B$15:$W$15, 0),FALSE)*$G180)</f>
        <v>0</v>
      </c>
      <c r="AI180" s="1411">
        <f>IF(ISERROR(VLOOKUP(VLOOKUP($A180, 'E4 TB Allocation Details'!$A$18:$L$205, MATCH("Customer ID", 'E4 TB Allocation Details'!$A$18:$L$18, 0),FALSE), 'E2 Allocators'!$B$15:$W$361, MATCH('O5 Details by Class &amp; Accounts'!AI$18, 'E2 Allocators'!$B$15:$W$15, 0),FALSE)*$G180), 0, VLOOKUP(VLOOKUP($A180, 'E4 TB Allocation Details'!$A$18:$L$205, MATCH("Customer ID", 'E4 TB Allocation Details'!$A$18:$L$18, 0),FALSE), 'E2 Allocators'!$B$15:$W$361, MATCH('O5 Details by Class &amp; Accounts'!AI$18, 'E2 Allocators'!$B$15:$W$15, 0),FALSE)*$G180)</f>
        <v>0</v>
      </c>
      <c r="AJ180" s="1411">
        <f>IF(ISERROR(VLOOKUP(VLOOKUP($A180, 'E4 TB Allocation Details'!$A$18:$L$205, MATCH("Customer ID", 'E4 TB Allocation Details'!$A$18:$L$18, 0),FALSE), 'E2 Allocators'!$B$15:$W$361, MATCH('O5 Details by Class &amp; Accounts'!AJ$18, 'E2 Allocators'!$B$15:$W$15, 0),FALSE)*$G180), 0, VLOOKUP(VLOOKUP($A180, 'E4 TB Allocation Details'!$A$18:$L$205, MATCH("Customer ID", 'E4 TB Allocation Details'!$A$18:$L$18, 0),FALSE), 'E2 Allocators'!$B$15:$W$361, MATCH('O5 Details by Class &amp; Accounts'!AJ$18, 'E2 Allocators'!$B$15:$W$15, 0),FALSE)*$G180)</f>
        <v>0</v>
      </c>
      <c r="AK180" s="1411">
        <f>IF(ISERROR(VLOOKUP(VLOOKUP($A180, 'E4 TB Allocation Details'!$A$18:$L$205, MATCH("Customer ID", 'E4 TB Allocation Details'!$A$18:$L$18, 0),FALSE), 'E2 Allocators'!$B$15:$W$361, MATCH('O5 Details by Class &amp; Accounts'!AK$18, 'E2 Allocators'!$B$15:$W$15, 0),FALSE)*$G180), 0, VLOOKUP(VLOOKUP($A180, 'E4 TB Allocation Details'!$A$18:$L$205, MATCH("Customer ID", 'E4 TB Allocation Details'!$A$18:$L$18, 0),FALSE), 'E2 Allocators'!$B$15:$W$361, MATCH('O5 Details by Class &amp; Accounts'!AK$18, 'E2 Allocators'!$B$15:$W$15, 0),FALSE)*$G180)</f>
        <v>0</v>
      </c>
      <c r="AL180" s="1411">
        <f>IF(ISERROR(VLOOKUP(VLOOKUP($A180, 'E4 TB Allocation Details'!$A$18:$L$205, MATCH("Customer ID", 'E4 TB Allocation Details'!$A$18:$L$18, 0),FALSE), 'E2 Allocators'!$B$15:$W$361, MATCH('O5 Details by Class &amp; Accounts'!AL$18, 'E2 Allocators'!$B$15:$W$15, 0),FALSE)*$G180), 0, VLOOKUP(VLOOKUP($A180, 'E4 TB Allocation Details'!$A$18:$L$205, MATCH("Customer ID", 'E4 TB Allocation Details'!$A$18:$L$18, 0),FALSE), 'E2 Allocators'!$B$15:$W$361, MATCH('O5 Details by Class &amp; Accounts'!AL$18, 'E2 Allocators'!$B$15:$W$15, 0),FALSE)*$G180)</f>
        <v>0</v>
      </c>
      <c r="AM180" s="1411">
        <f>IF(ISERROR(VLOOKUP(VLOOKUP($A180, 'E4 TB Allocation Details'!$A$18:$L$205, MATCH("Customer ID", 'E4 TB Allocation Details'!$A$18:$L$18, 0),FALSE), 'E2 Allocators'!$B$15:$W$361, MATCH('O5 Details by Class &amp; Accounts'!AM$18, 'E2 Allocators'!$B$15:$W$15, 0),FALSE)*$G180), 0, VLOOKUP(VLOOKUP($A180, 'E4 TB Allocation Details'!$A$18:$L$205, MATCH("Customer ID", 'E4 TB Allocation Details'!$A$18:$L$18, 0),FALSE), 'E2 Allocators'!$B$15:$W$361, MATCH('O5 Details by Class &amp; Accounts'!AM$18, 'E2 Allocators'!$B$15:$W$15, 0),FALSE)*$G180)</f>
        <v>0</v>
      </c>
      <c r="AN180" s="1411">
        <f>IF(ISERROR(VLOOKUP(VLOOKUP($A180, 'E4 TB Allocation Details'!$A$18:$L$205, MATCH("Customer ID", 'E4 TB Allocation Details'!$A$18:$L$18, 0),FALSE), 'E2 Allocators'!$B$15:$W$361, MATCH('O5 Details by Class &amp; Accounts'!AN$18, 'E2 Allocators'!$B$15:$W$15, 0),FALSE)*$G180), 0, VLOOKUP(VLOOKUP($A180, 'E4 TB Allocation Details'!$A$18:$L$205, MATCH("Customer ID", 'E4 TB Allocation Details'!$A$18:$L$18, 0),FALSE), 'E2 Allocators'!$B$15:$W$361, MATCH('O5 Details by Class &amp; Accounts'!AN$18, 'E2 Allocators'!$B$15:$W$15, 0),FALSE)*$G180)</f>
        <v>0</v>
      </c>
      <c r="AO180" s="1411">
        <f>IF(ISERROR(VLOOKUP(VLOOKUP($A180, 'E4 TB Allocation Details'!$A$18:$L$205, MATCH("Customer ID", 'E4 TB Allocation Details'!$A$18:$L$18, 0),FALSE), 'E2 Allocators'!$B$15:$W$361, MATCH('O5 Details by Class &amp; Accounts'!AO$18, 'E2 Allocators'!$B$15:$W$15, 0),FALSE)*$G180), 0, VLOOKUP(VLOOKUP($A180, 'E4 TB Allocation Details'!$A$18:$L$205, MATCH("Customer ID", 'E4 TB Allocation Details'!$A$18:$L$18, 0),FALSE), 'E2 Allocators'!$B$15:$W$361, MATCH('O5 Details by Class &amp; Accounts'!AO$18, 'E2 Allocators'!$B$15:$W$15, 0),FALSE)*$G180)</f>
        <v>0</v>
      </c>
      <c r="AP180" s="1411">
        <f>IF(ISERROR(VLOOKUP(VLOOKUP($A180, 'E4 TB Allocation Details'!$A$18:$L$205, MATCH("Customer ID", 'E4 TB Allocation Details'!$A$18:$L$18, 0),FALSE), 'E2 Allocators'!$B$15:$W$361, MATCH('O5 Details by Class &amp; Accounts'!AP$18, 'E2 Allocators'!$B$15:$W$15, 0),FALSE)*$G180), 0, VLOOKUP(VLOOKUP($A180, 'E4 TB Allocation Details'!$A$18:$L$205, MATCH("Customer ID", 'E4 TB Allocation Details'!$A$18:$L$18, 0),FALSE), 'E2 Allocators'!$B$15:$W$361, MATCH('O5 Details by Class &amp; Accounts'!AP$18, 'E2 Allocators'!$B$15:$W$15, 0),FALSE)*$G180)</f>
        <v>0</v>
      </c>
      <c r="AQ180" s="1411">
        <f>IF(ISERROR(VLOOKUP(VLOOKUP($A180, 'E4 TB Allocation Details'!$A$18:$L$205, MATCH("Customer ID", 'E4 TB Allocation Details'!$A$18:$L$18, 0),FALSE), 'E2 Allocators'!$B$15:$W$361, MATCH('O5 Details by Class &amp; Accounts'!AQ$18, 'E2 Allocators'!$B$15:$W$15, 0),FALSE)*$G180), 0, VLOOKUP(VLOOKUP($A180, 'E4 TB Allocation Details'!$A$18:$L$205, MATCH("Customer ID", 'E4 TB Allocation Details'!$A$18:$L$18, 0),FALSE), 'E2 Allocators'!$B$15:$W$361, MATCH('O5 Details by Class &amp; Accounts'!AQ$18, 'E2 Allocators'!$B$15:$W$15, 0),FALSE)*$G180)</f>
        <v>0</v>
      </c>
      <c r="AR180" s="1411">
        <f>IF(ISERROR(VLOOKUP(VLOOKUP($A180, 'E4 TB Allocation Details'!$A$18:$L$205, MATCH("Customer ID", 'E4 TB Allocation Details'!$A$18:$L$18, 0),FALSE), 'E2 Allocators'!$B$15:$W$361, MATCH('O5 Details by Class &amp; Accounts'!AR$18, 'E2 Allocators'!$B$15:$W$15, 0),FALSE)*$G180), 0, VLOOKUP(VLOOKUP($A180, 'E4 TB Allocation Details'!$A$18:$L$205, MATCH("Customer ID", 'E4 TB Allocation Details'!$A$18:$L$18, 0),FALSE), 'E2 Allocators'!$B$15:$W$361, MATCH('O5 Details by Class &amp; Accounts'!AR$18, 'E2 Allocators'!$B$15:$W$15, 0),FALSE)*$G180)</f>
        <v>0</v>
      </c>
      <c r="AS180" s="1411">
        <f>IF(ISERROR(VLOOKUP(VLOOKUP($A180, 'E4 TB Allocation Details'!$A$18:$L$205, MATCH("Customer ID", 'E4 TB Allocation Details'!$A$18:$L$18, 0),FALSE), 'E2 Allocators'!$B$15:$W$361, MATCH('O5 Details by Class &amp; Accounts'!AS$18, 'E2 Allocators'!$B$15:$W$15, 0),FALSE)*$G180), 0, VLOOKUP(VLOOKUP($A180, 'E4 TB Allocation Details'!$A$18:$L$205, MATCH("Customer ID", 'E4 TB Allocation Details'!$A$18:$L$18, 0),FALSE), 'E2 Allocators'!$B$15:$W$361, MATCH('O5 Details by Class &amp; Accounts'!AS$18, 'E2 Allocators'!$B$15:$W$15, 0),FALSE)*$G180)</f>
        <v>0</v>
      </c>
      <c r="AT180" s="1411">
        <f>IF(ISERROR(VLOOKUP(VLOOKUP($A180, 'E4 TB Allocation Details'!$A$18:$L$205, MATCH("Customer ID", 'E4 TB Allocation Details'!$A$18:$L$18, 0),FALSE), 'E2 Allocators'!$B$15:$W$361, MATCH('O5 Details by Class &amp; Accounts'!AT$18, 'E2 Allocators'!$B$15:$W$15, 0),FALSE)*$G180), 0, VLOOKUP(VLOOKUP($A180, 'E4 TB Allocation Details'!$A$18:$L$205, MATCH("Customer ID", 'E4 TB Allocation Details'!$A$18:$L$18, 0),FALSE), 'E2 Allocators'!$B$15:$W$361, MATCH('O5 Details by Class &amp; Accounts'!AT$18, 'E2 Allocators'!$B$15:$W$15, 0),FALSE)*$G180)</f>
        <v>0</v>
      </c>
      <c r="AU180" s="1411">
        <f>IF(ISERROR(VLOOKUP(VLOOKUP($A180, 'E4 TB Allocation Details'!$A$18:$L$205, MATCH("Customer ID", 'E4 TB Allocation Details'!$A$18:$L$18, 0),FALSE), 'E2 Allocators'!$B$15:$W$361, MATCH('O5 Details by Class &amp; Accounts'!AU$18, 'E2 Allocators'!$B$15:$W$15, 0),FALSE)*$G180), 0, VLOOKUP(VLOOKUP($A180, 'E4 TB Allocation Details'!$A$18:$L$205, MATCH("Customer ID", 'E4 TB Allocation Details'!$A$18:$L$18, 0),FALSE), 'E2 Allocators'!$B$15:$W$361, MATCH('O5 Details by Class &amp; Accounts'!AU$18, 'E2 Allocators'!$B$15:$W$15, 0),FALSE)*$G180)</f>
        <v>0</v>
      </c>
      <c r="AV180" s="1411">
        <f>IF(ISERROR(VLOOKUP(VLOOKUP($A180, 'E4 TB Allocation Details'!$A$18:$L$205, MATCH("Customer ID", 'E4 TB Allocation Details'!$A$18:$L$18, 0),FALSE), 'E2 Allocators'!$B$15:$W$361, MATCH('O5 Details by Class &amp; Accounts'!AV$18, 'E2 Allocators'!$B$15:$W$15, 0),FALSE)*$G180), 0, VLOOKUP(VLOOKUP($A180, 'E4 TB Allocation Details'!$A$18:$L$205, MATCH("Customer ID", 'E4 TB Allocation Details'!$A$18:$L$18, 0),FALSE), 'E2 Allocators'!$B$15:$W$361, MATCH('O5 Details by Class &amp; Accounts'!AV$18, 'E2 Allocators'!$B$15:$W$15, 0),FALSE)*$G180)</f>
        <v>0</v>
      </c>
      <c r="AW180" s="1411">
        <f>IF(ISERROR(VLOOKUP(VLOOKUP($A180, 'E4 TB Allocation Details'!$A$18:$L$205, MATCH("Customer ID", 'E4 TB Allocation Details'!$A$18:$L$18, 0),FALSE), 'E2 Allocators'!$B$15:$W$361, MATCH('O5 Details by Class &amp; Accounts'!AW$18, 'E2 Allocators'!$B$15:$W$15, 0),FALSE)*$G180), 0, VLOOKUP(VLOOKUP($A180, 'E4 TB Allocation Details'!$A$18:$L$205, MATCH("Customer ID", 'E4 TB Allocation Details'!$A$18:$L$18, 0),FALSE), 'E2 Allocators'!$B$15:$W$361, MATCH('O5 Details by Class &amp; Accounts'!AW$18, 'E2 Allocators'!$B$15:$W$15, 0),FALSE)*$G180)</f>
        <v>0</v>
      </c>
      <c r="AX180" s="1411">
        <f t="shared" si="44"/>
        <v>0</v>
      </c>
      <c r="AY180" s="1411">
        <f>IF(ISERROR(VLOOKUP(VLOOKUP($A180, 'E4 TB Allocation Details'!$A$18:$L$205, MATCH("Misc ID", 'E4 TB Allocation Details'!$A$18:$L$18, 0),FALSE), 'E2 Allocators'!$B$15:$W$361, MATCH('O5 Details by Class &amp; Accounts'!AY$18, 'E2 Allocators'!$B$15:$W$15, 0),FALSE)*$E180), 0, VLOOKUP(VLOOKUP($A180, 'E4 TB Allocation Details'!$A$18:$L$205, MATCH("Misc ID", 'E4 TB Allocation Details'!$A$18:$L$18, 0),FALSE), 'E2 Allocators'!$B$15:$W$361, MATCH('O5 Details by Class &amp; Accounts'!AY$18, 'E2 Allocators'!$B$15:$W$15, 0),FALSE)*$E180)</f>
        <v>0</v>
      </c>
      <c r="AZ180" s="1411">
        <f>IF(ISERROR(VLOOKUP(VLOOKUP($A180, 'E4 TB Allocation Details'!$A$18:$L$205, MATCH("Misc ID", 'E4 TB Allocation Details'!$A$18:$L$18, 0),FALSE), 'E2 Allocators'!$B$15:$W$361, MATCH('O5 Details by Class &amp; Accounts'!AZ$18, 'E2 Allocators'!$B$15:$W$15, 0),FALSE)*$E180), 0, VLOOKUP(VLOOKUP($A180, 'E4 TB Allocation Details'!$A$18:$L$205, MATCH("Misc ID", 'E4 TB Allocation Details'!$A$18:$L$18, 0),FALSE), 'E2 Allocators'!$B$15:$W$361, MATCH('O5 Details by Class &amp; Accounts'!AZ$18, 'E2 Allocators'!$B$15:$W$15, 0),FALSE)*$E180)</f>
        <v>0</v>
      </c>
      <c r="BA180" s="1411">
        <f>IF(ISERROR(VLOOKUP(VLOOKUP($A180, 'E4 TB Allocation Details'!$A$18:$L$205, MATCH("Misc ID", 'E4 TB Allocation Details'!$A$18:$L$18, 0),FALSE), 'E2 Allocators'!$B$15:$W$361, MATCH('O5 Details by Class &amp; Accounts'!BA$18, 'E2 Allocators'!$B$15:$W$15, 0),FALSE)*$E180), 0, VLOOKUP(VLOOKUP($A180, 'E4 TB Allocation Details'!$A$18:$L$205, MATCH("Misc ID", 'E4 TB Allocation Details'!$A$18:$L$18, 0),FALSE), 'E2 Allocators'!$B$15:$W$361, MATCH('O5 Details by Class &amp; Accounts'!BA$18, 'E2 Allocators'!$B$15:$W$15, 0),FALSE)*$E180)</f>
        <v>0</v>
      </c>
      <c r="BB180" s="1411">
        <f>IF(ISERROR(VLOOKUP(VLOOKUP($A180, 'E4 TB Allocation Details'!$A$18:$L$205, MATCH("Misc ID", 'E4 TB Allocation Details'!$A$18:$L$18, 0),FALSE), 'E2 Allocators'!$B$15:$W$361, MATCH('O5 Details by Class &amp; Accounts'!BB$18, 'E2 Allocators'!$B$15:$W$15, 0),FALSE)*$E180), 0, VLOOKUP(VLOOKUP($A180, 'E4 TB Allocation Details'!$A$18:$L$205, MATCH("Misc ID", 'E4 TB Allocation Details'!$A$18:$L$18, 0),FALSE), 'E2 Allocators'!$B$15:$W$361, MATCH('O5 Details by Class &amp; Accounts'!BB$18, 'E2 Allocators'!$B$15:$W$15, 0),FALSE)*$E180)</f>
        <v>0</v>
      </c>
      <c r="BC180" s="1411">
        <f>IF(ISERROR(VLOOKUP(VLOOKUP($A180, 'E4 TB Allocation Details'!$A$18:$L$205, MATCH("Misc ID", 'E4 TB Allocation Details'!$A$18:$L$18, 0),FALSE), 'E2 Allocators'!$B$15:$W$361, MATCH('O5 Details by Class &amp; Accounts'!BC$18, 'E2 Allocators'!$B$15:$W$15, 0),FALSE)*$E180), 0, VLOOKUP(VLOOKUP($A180, 'E4 TB Allocation Details'!$A$18:$L$205, MATCH("Misc ID", 'E4 TB Allocation Details'!$A$18:$L$18, 0),FALSE), 'E2 Allocators'!$B$15:$W$361, MATCH('O5 Details by Class &amp; Accounts'!BC$18, 'E2 Allocators'!$B$15:$W$15, 0),FALSE)*$E180)</f>
        <v>0</v>
      </c>
      <c r="BD180" s="1411">
        <f>IF(ISERROR(VLOOKUP(VLOOKUP($A180, 'E4 TB Allocation Details'!$A$18:$L$205, MATCH("Misc ID", 'E4 TB Allocation Details'!$A$18:$L$18, 0),FALSE), 'E2 Allocators'!$B$15:$W$361, MATCH('O5 Details by Class &amp; Accounts'!BD$18, 'E2 Allocators'!$B$15:$W$15, 0),FALSE)*$E180), 0, VLOOKUP(VLOOKUP($A180, 'E4 TB Allocation Details'!$A$18:$L$205, MATCH("Misc ID", 'E4 TB Allocation Details'!$A$18:$L$18, 0),FALSE), 'E2 Allocators'!$B$15:$W$361, MATCH('O5 Details by Class &amp; Accounts'!BD$18, 'E2 Allocators'!$B$15:$W$15, 0),FALSE)*$E180)</f>
        <v>0</v>
      </c>
      <c r="BE180" s="1411">
        <f>IF(ISERROR(VLOOKUP(VLOOKUP($A180, 'E4 TB Allocation Details'!$A$18:$L$205, MATCH("Misc ID", 'E4 TB Allocation Details'!$A$18:$L$18, 0),FALSE), 'E2 Allocators'!$B$15:$W$361, MATCH('O5 Details by Class &amp; Accounts'!BE$18, 'E2 Allocators'!$B$15:$W$15, 0),FALSE)*$E180), 0, VLOOKUP(VLOOKUP($A180, 'E4 TB Allocation Details'!$A$18:$L$205, MATCH("Misc ID", 'E4 TB Allocation Details'!$A$18:$L$18, 0),FALSE), 'E2 Allocators'!$B$15:$W$361, MATCH('O5 Details by Class &amp; Accounts'!BE$18, 'E2 Allocators'!$B$15:$W$15, 0),FALSE)*$E180)</f>
        <v>0</v>
      </c>
      <c r="BF180" s="1411">
        <f>IF(ISERROR(VLOOKUP(VLOOKUP($A180, 'E4 TB Allocation Details'!$A$18:$L$205, MATCH("Misc ID", 'E4 TB Allocation Details'!$A$18:$L$18, 0),FALSE), 'E2 Allocators'!$B$15:$W$361, MATCH('O5 Details by Class &amp; Accounts'!BF$18, 'E2 Allocators'!$B$15:$W$15, 0),FALSE)*$E180), 0, VLOOKUP(VLOOKUP($A180, 'E4 TB Allocation Details'!$A$18:$L$205, MATCH("Misc ID", 'E4 TB Allocation Details'!$A$18:$L$18, 0),FALSE), 'E2 Allocators'!$B$15:$W$361, MATCH('O5 Details by Class &amp; Accounts'!BF$18, 'E2 Allocators'!$B$15:$W$15, 0),FALSE)*$E180)</f>
        <v>0</v>
      </c>
      <c r="BG180" s="1411">
        <f>IF(ISERROR(VLOOKUP(VLOOKUP($A180, 'E4 TB Allocation Details'!$A$18:$L$205, MATCH("Misc ID", 'E4 TB Allocation Details'!$A$18:$L$18, 0),FALSE), 'E2 Allocators'!$B$15:$W$361, MATCH('O5 Details by Class &amp; Accounts'!BG$18, 'E2 Allocators'!$B$15:$W$15, 0),FALSE)*$E180), 0, VLOOKUP(VLOOKUP($A180, 'E4 TB Allocation Details'!$A$18:$L$205, MATCH("Misc ID", 'E4 TB Allocation Details'!$A$18:$L$18, 0),FALSE), 'E2 Allocators'!$B$15:$W$361, MATCH('O5 Details by Class &amp; Accounts'!BG$18, 'E2 Allocators'!$B$15:$W$15, 0),FALSE)*$E180)</f>
        <v>0</v>
      </c>
      <c r="BH180" s="1411">
        <f>IF(ISERROR(VLOOKUP(VLOOKUP($A180, 'E4 TB Allocation Details'!$A$18:$L$205, MATCH("Misc ID", 'E4 TB Allocation Details'!$A$18:$L$18, 0),FALSE), 'E2 Allocators'!$B$15:$W$361, MATCH('O5 Details by Class &amp; Accounts'!BH$18, 'E2 Allocators'!$B$15:$W$15, 0),FALSE)*$E180), 0, VLOOKUP(VLOOKUP($A180, 'E4 TB Allocation Details'!$A$18:$L$205, MATCH("Misc ID", 'E4 TB Allocation Details'!$A$18:$L$18, 0),FALSE), 'E2 Allocators'!$B$15:$W$361, MATCH('O5 Details by Class &amp; Accounts'!BH$18, 'E2 Allocators'!$B$15:$W$15, 0),FALSE)*$E180)</f>
        <v>0</v>
      </c>
      <c r="BI180" s="1411">
        <f>IF(ISERROR(VLOOKUP(VLOOKUP($A180, 'E4 TB Allocation Details'!$A$18:$L$205, MATCH("Misc ID", 'E4 TB Allocation Details'!$A$18:$L$18, 0),FALSE), 'E2 Allocators'!$B$15:$W$361, MATCH('O5 Details by Class &amp; Accounts'!BI$18, 'E2 Allocators'!$B$15:$W$15, 0),FALSE)*$E180), 0, VLOOKUP(VLOOKUP($A180, 'E4 TB Allocation Details'!$A$18:$L$205, MATCH("Misc ID", 'E4 TB Allocation Details'!$A$18:$L$18, 0),FALSE), 'E2 Allocators'!$B$15:$W$361, MATCH('O5 Details by Class &amp; Accounts'!BI$18, 'E2 Allocators'!$B$15:$W$15, 0),FALSE)*$E180)</f>
        <v>0</v>
      </c>
      <c r="BJ180" s="1411">
        <f>IF(ISERROR(VLOOKUP(VLOOKUP($A180, 'E4 TB Allocation Details'!$A$18:$L$205, MATCH("Misc ID", 'E4 TB Allocation Details'!$A$18:$L$18, 0),FALSE), 'E2 Allocators'!$B$15:$W$361, MATCH('O5 Details by Class &amp; Accounts'!BJ$18, 'E2 Allocators'!$B$15:$W$15, 0),FALSE)*$E180), 0, VLOOKUP(VLOOKUP($A180, 'E4 TB Allocation Details'!$A$18:$L$205, MATCH("Misc ID", 'E4 TB Allocation Details'!$A$18:$L$18, 0),FALSE), 'E2 Allocators'!$B$15:$W$361, MATCH('O5 Details by Class &amp; Accounts'!BJ$18, 'E2 Allocators'!$B$15:$W$15, 0),FALSE)*$E180)</f>
        <v>0</v>
      </c>
      <c r="BK180" s="1411">
        <f>IF(ISERROR(VLOOKUP(VLOOKUP($A180, 'E4 TB Allocation Details'!$A$18:$L$205, MATCH("Misc ID", 'E4 TB Allocation Details'!$A$18:$L$18, 0),FALSE), 'E2 Allocators'!$B$15:$W$361, MATCH('O5 Details by Class &amp; Accounts'!BK$18, 'E2 Allocators'!$B$15:$W$15, 0),FALSE)*$E180), 0, VLOOKUP(VLOOKUP($A180, 'E4 TB Allocation Details'!$A$18:$L$205, MATCH("Misc ID", 'E4 TB Allocation Details'!$A$18:$L$18, 0),FALSE), 'E2 Allocators'!$B$15:$W$361, MATCH('O5 Details by Class &amp; Accounts'!BK$18, 'E2 Allocators'!$B$15:$W$15, 0),FALSE)*$E180)</f>
        <v>0</v>
      </c>
      <c r="BL180" s="1411">
        <f>IF(ISERROR(VLOOKUP(VLOOKUP($A180, 'E4 TB Allocation Details'!$A$18:$L$205, MATCH("Misc ID", 'E4 TB Allocation Details'!$A$18:$L$18, 0),FALSE), 'E2 Allocators'!$B$15:$W$361, MATCH('O5 Details by Class &amp; Accounts'!BL$18, 'E2 Allocators'!$B$15:$W$15, 0),FALSE)*$E180), 0, VLOOKUP(VLOOKUP($A180, 'E4 TB Allocation Details'!$A$18:$L$205, MATCH("Misc ID", 'E4 TB Allocation Details'!$A$18:$L$18, 0),FALSE), 'E2 Allocators'!$B$15:$W$361, MATCH('O5 Details by Class &amp; Accounts'!BL$18, 'E2 Allocators'!$B$15:$W$15, 0),FALSE)*$E180)</f>
        <v>0</v>
      </c>
      <c r="BM180" s="1411">
        <f>IF(ISERROR(VLOOKUP(VLOOKUP($A180, 'E4 TB Allocation Details'!$A$18:$L$205, MATCH("Misc ID", 'E4 TB Allocation Details'!$A$18:$L$18, 0),FALSE), 'E2 Allocators'!$B$15:$W$361, MATCH('O5 Details by Class &amp; Accounts'!BM$18, 'E2 Allocators'!$B$15:$W$15, 0),FALSE)*$E180), 0, VLOOKUP(VLOOKUP($A180, 'E4 TB Allocation Details'!$A$18:$L$205, MATCH("Misc ID", 'E4 TB Allocation Details'!$A$18:$L$18, 0),FALSE), 'E2 Allocators'!$B$15:$W$361, MATCH('O5 Details by Class &amp; Accounts'!BM$18, 'E2 Allocators'!$B$15:$W$15, 0),FALSE)*$E180)</f>
        <v>0</v>
      </c>
      <c r="BN180" s="1411">
        <f>IF(ISERROR(VLOOKUP(VLOOKUP($A180, 'E4 TB Allocation Details'!$A$18:$L$205, MATCH("Misc ID", 'E4 TB Allocation Details'!$A$18:$L$18, 0),FALSE), 'E2 Allocators'!$B$15:$W$361, MATCH('O5 Details by Class &amp; Accounts'!BN$18, 'E2 Allocators'!$B$15:$W$15, 0),FALSE)*$E180), 0, VLOOKUP(VLOOKUP($A180, 'E4 TB Allocation Details'!$A$18:$L$205, MATCH("Misc ID", 'E4 TB Allocation Details'!$A$18:$L$18, 0),FALSE), 'E2 Allocators'!$B$15:$W$361, MATCH('O5 Details by Class &amp; Accounts'!BN$18, 'E2 Allocators'!$B$15:$W$15, 0),FALSE)*$E180)</f>
        <v>0</v>
      </c>
      <c r="BO180" s="1411">
        <f>IF(ISERROR(VLOOKUP(VLOOKUP($A180, 'E4 TB Allocation Details'!$A$18:$L$205, MATCH("Misc ID", 'E4 TB Allocation Details'!$A$18:$L$18, 0),FALSE), 'E2 Allocators'!$B$15:$W$361, MATCH('O5 Details by Class &amp; Accounts'!BO$18, 'E2 Allocators'!$B$15:$W$15, 0),FALSE)*$E180), 0, VLOOKUP(VLOOKUP($A180, 'E4 TB Allocation Details'!$A$18:$L$205, MATCH("Misc ID", 'E4 TB Allocation Details'!$A$18:$L$18, 0),FALSE), 'E2 Allocators'!$B$15:$W$361, MATCH('O5 Details by Class &amp; Accounts'!BO$18, 'E2 Allocators'!$B$15:$W$15, 0),FALSE)*$E180)</f>
        <v>0</v>
      </c>
      <c r="BP180" s="1411">
        <f>IF(ISERROR(VLOOKUP(VLOOKUP($A180, 'E4 TB Allocation Details'!$A$18:$L$205, MATCH("Misc ID", 'E4 TB Allocation Details'!$A$18:$L$18, 0),FALSE), 'E2 Allocators'!$B$15:$W$361, MATCH('O5 Details by Class &amp; Accounts'!BP$18, 'E2 Allocators'!$B$15:$W$15, 0),FALSE)*$E180), 0, VLOOKUP(VLOOKUP($A180, 'E4 TB Allocation Details'!$A$18:$L$205, MATCH("Misc ID", 'E4 TB Allocation Details'!$A$18:$L$18, 0),FALSE), 'E2 Allocators'!$B$15:$W$361, MATCH('O5 Details by Class &amp; Accounts'!BP$18, 'E2 Allocators'!$B$15:$W$15, 0),FALSE)*$E180)</f>
        <v>0</v>
      </c>
      <c r="BQ180" s="1411">
        <f>IF(ISERROR(VLOOKUP(VLOOKUP($A180, 'E4 TB Allocation Details'!$A$18:$L$205, MATCH("Misc ID", 'E4 TB Allocation Details'!$A$18:$L$18, 0),FALSE), 'E2 Allocators'!$B$15:$W$361, MATCH('O5 Details by Class &amp; Accounts'!BQ$18, 'E2 Allocators'!$B$15:$W$15, 0),FALSE)*$E180), 0, VLOOKUP(VLOOKUP($A180, 'E4 TB Allocation Details'!$A$18:$L$205, MATCH("Misc ID", 'E4 TB Allocation Details'!$A$18:$L$18, 0),FALSE), 'E2 Allocators'!$B$15:$W$361, MATCH('O5 Details by Class &amp; Accounts'!BQ$18, 'E2 Allocators'!$B$15:$W$15, 0),FALSE)*$E180)</f>
        <v>0</v>
      </c>
      <c r="BR180" s="1411">
        <f>IF(ISERROR(VLOOKUP(VLOOKUP($A180, 'E4 TB Allocation Details'!$A$18:$L$205, MATCH("Misc ID", 'E4 TB Allocation Details'!$A$18:$L$18, 0),FALSE), 'E2 Allocators'!$B$15:$W$361, MATCH('O5 Details by Class &amp; Accounts'!BR$18, 'E2 Allocators'!$B$15:$W$15, 0),FALSE)*$E180), 0, VLOOKUP(VLOOKUP($A180, 'E4 TB Allocation Details'!$A$18:$L$205, MATCH("Misc ID", 'E4 TB Allocation Details'!$A$18:$L$18, 0),FALSE), 'E2 Allocators'!$B$15:$W$361, MATCH('O5 Details by Class &amp; Accounts'!BR$18, 'E2 Allocators'!$B$15:$W$15, 0),FALSE)*$E180)</f>
        <v>0</v>
      </c>
      <c r="BS180" s="1411">
        <f t="shared" si="41"/>
        <v>0</v>
      </c>
      <c r="BT180" s="1411">
        <f>IF(ISERROR(VLOOKUP(VLOOKUP($A180, 'E4 TB Allocation Details'!$A$18:$L$205, MATCH("A &amp; G ID", 'E4 TB Allocation Details'!$A$18:$L$18, 0),FALSE), 'E2 Allocators'!$B$15:$W$361, MATCH('O5 Details by Class &amp; Accounts'!BT$18, 'E2 Allocators'!$B$15:$W$15, 0),FALSE)*$E180), 0, VLOOKUP(VLOOKUP($A180, 'E4 TB Allocation Details'!$A$18:$L$205, MATCH("A &amp; G ID", 'E4 TB Allocation Details'!$A$18:$L$18, 0),FALSE), 'E2 Allocators'!$B$15:$W$361, MATCH('O5 Details by Class &amp; Accounts'!BT$18, 'E2 Allocators'!$B$15:$W$15, 0),FALSE)*$E180)</f>
        <v>75058.437599645695</v>
      </c>
      <c r="BU180" s="1411">
        <f>IF(ISERROR(VLOOKUP(VLOOKUP($A180, 'E4 TB Allocation Details'!$A$18:$L$205, MATCH("A &amp; G ID", 'E4 TB Allocation Details'!$A$18:$L$18, 0),FALSE), 'E2 Allocators'!$B$15:$W$361, MATCH('O5 Details by Class &amp; Accounts'!BU$18, 'E2 Allocators'!$B$15:$W$15, 0),FALSE)*$E180), 0, VLOOKUP(VLOOKUP($A180, 'E4 TB Allocation Details'!$A$18:$L$205, MATCH("A &amp; G ID", 'E4 TB Allocation Details'!$A$18:$L$18, 0),FALSE), 'E2 Allocators'!$B$15:$W$361, MATCH('O5 Details by Class &amp; Accounts'!BU$18, 'E2 Allocators'!$B$15:$W$15, 0),FALSE)*$E180)</f>
        <v>21119.218927523139</v>
      </c>
      <c r="BV180" s="1411">
        <f>IF(ISERROR(VLOOKUP(VLOOKUP($A180, 'E4 TB Allocation Details'!$A$18:$L$205, MATCH("A &amp; G ID", 'E4 TB Allocation Details'!$A$18:$L$18, 0),FALSE), 'E2 Allocators'!$B$15:$W$361, MATCH('O5 Details by Class &amp; Accounts'!BV$18, 'E2 Allocators'!$B$15:$W$15, 0),FALSE)*$E180), 0, VLOOKUP(VLOOKUP($A180, 'E4 TB Allocation Details'!$A$18:$L$205, MATCH("A &amp; G ID", 'E4 TB Allocation Details'!$A$18:$L$18, 0),FALSE), 'E2 Allocators'!$B$15:$W$361, MATCH('O5 Details by Class &amp; Accounts'!BV$18, 'E2 Allocators'!$B$15:$W$15, 0),FALSE)*$E180)</f>
        <v>22829.724358186679</v>
      </c>
      <c r="BW180" s="1411">
        <f>IF(ISERROR(VLOOKUP(VLOOKUP($A180, 'E4 TB Allocation Details'!$A$18:$L$205, MATCH("A &amp; G ID", 'E4 TB Allocation Details'!$A$18:$L$18, 0),FALSE), 'E2 Allocators'!$B$15:$W$361, MATCH('O5 Details by Class &amp; Accounts'!BW$18, 'E2 Allocators'!$B$15:$W$15, 0),FALSE)*$E180), 0, VLOOKUP(VLOOKUP($A180, 'E4 TB Allocation Details'!$A$18:$L$205, MATCH("A &amp; G ID", 'E4 TB Allocation Details'!$A$18:$L$18, 0),FALSE), 'E2 Allocators'!$B$15:$W$361, MATCH('O5 Details by Class &amp; Accounts'!BW$18, 'E2 Allocators'!$B$15:$W$15, 0),FALSE)*$E180)</f>
        <v>0</v>
      </c>
      <c r="BX180" s="1411">
        <f>IF(ISERROR(VLOOKUP(VLOOKUP($A180, 'E4 TB Allocation Details'!$A$18:$L$205, MATCH("A &amp; G ID", 'E4 TB Allocation Details'!$A$18:$L$18, 0),FALSE), 'E2 Allocators'!$B$15:$W$361, MATCH('O5 Details by Class &amp; Accounts'!BX$18, 'E2 Allocators'!$B$15:$W$15, 0),FALSE)*$E180), 0, VLOOKUP(VLOOKUP($A180, 'E4 TB Allocation Details'!$A$18:$L$205, MATCH("A &amp; G ID", 'E4 TB Allocation Details'!$A$18:$L$18, 0),FALSE), 'E2 Allocators'!$B$15:$W$361, MATCH('O5 Details by Class &amp; Accounts'!BX$18, 'E2 Allocators'!$B$15:$W$15, 0),FALSE)*$E180)</f>
        <v>0</v>
      </c>
      <c r="BY180" s="1411">
        <f>IF(ISERROR(VLOOKUP(VLOOKUP($A180, 'E4 TB Allocation Details'!$A$18:$L$205, MATCH("A &amp; G ID", 'E4 TB Allocation Details'!$A$18:$L$18, 0),FALSE), 'E2 Allocators'!$B$15:$W$361, MATCH('O5 Details by Class &amp; Accounts'!BY$18, 'E2 Allocators'!$B$15:$W$15, 0),FALSE)*$E180), 0, VLOOKUP(VLOOKUP($A180, 'E4 TB Allocation Details'!$A$18:$L$205, MATCH("A &amp; G ID", 'E4 TB Allocation Details'!$A$18:$L$18, 0),FALSE), 'E2 Allocators'!$B$15:$W$361, MATCH('O5 Details by Class &amp; Accounts'!BY$18, 'E2 Allocators'!$B$15:$W$15, 0),FALSE)*$E180)</f>
        <v>0</v>
      </c>
      <c r="BZ180" s="1411">
        <f>IF(ISERROR(VLOOKUP(VLOOKUP($A180, 'E4 TB Allocation Details'!$A$18:$L$205, MATCH("A &amp; G ID", 'E4 TB Allocation Details'!$A$18:$L$18, 0),FALSE), 'E2 Allocators'!$B$15:$W$361, MATCH('O5 Details by Class &amp; Accounts'!BZ$18, 'E2 Allocators'!$B$15:$W$15, 0),FALSE)*$E180), 0, VLOOKUP(VLOOKUP($A180, 'E4 TB Allocation Details'!$A$18:$L$205, MATCH("A &amp; G ID", 'E4 TB Allocation Details'!$A$18:$L$18, 0),FALSE), 'E2 Allocators'!$B$15:$W$361, MATCH('O5 Details by Class &amp; Accounts'!BZ$18, 'E2 Allocators'!$B$15:$W$15, 0),FALSE)*$E180)</f>
        <v>5357.1677863204259</v>
      </c>
      <c r="CA180" s="1411">
        <f>IF(ISERROR(VLOOKUP(VLOOKUP($A180, 'E4 TB Allocation Details'!$A$18:$L$205, MATCH("A &amp; G ID", 'E4 TB Allocation Details'!$A$18:$L$18, 0),FALSE), 'E2 Allocators'!$B$15:$W$361, MATCH('O5 Details by Class &amp; Accounts'!CA$18, 'E2 Allocators'!$B$15:$W$15, 0),FALSE)*$E180), 0, VLOOKUP(VLOOKUP($A180, 'E4 TB Allocation Details'!$A$18:$L$205, MATCH("A &amp; G ID", 'E4 TB Allocation Details'!$A$18:$L$18, 0),FALSE), 'E2 Allocators'!$B$15:$W$361, MATCH('O5 Details by Class &amp; Accounts'!CA$18, 'E2 Allocators'!$B$15:$W$15, 0),FALSE)*$E180)</f>
        <v>337.95330197842628</v>
      </c>
      <c r="CB180" s="1411">
        <f>IF(ISERROR(VLOOKUP(VLOOKUP($A180, 'E4 TB Allocation Details'!$A$18:$L$205, MATCH("A &amp; G ID", 'E4 TB Allocation Details'!$A$18:$L$18, 0),FALSE), 'E2 Allocators'!$B$15:$W$361, MATCH('O5 Details by Class &amp; Accounts'!CB$18, 'E2 Allocators'!$B$15:$W$15, 0),FALSE)*$E180), 0, VLOOKUP(VLOOKUP($A180, 'E4 TB Allocation Details'!$A$18:$L$205, MATCH("A &amp; G ID", 'E4 TB Allocation Details'!$A$18:$L$18, 0),FALSE), 'E2 Allocators'!$B$15:$W$361, MATCH('O5 Details by Class &amp; Accounts'!CB$18, 'E2 Allocators'!$B$15:$W$15, 0),FALSE)*$E180)</f>
        <v>297.49802634562741</v>
      </c>
      <c r="CC180" s="1411">
        <f>IF(ISERROR(VLOOKUP(VLOOKUP($A180, 'E4 TB Allocation Details'!$A$18:$L$205, MATCH("A &amp; G ID", 'E4 TB Allocation Details'!$A$18:$L$18, 0),FALSE), 'E2 Allocators'!$B$15:$W$361, MATCH('O5 Details by Class &amp; Accounts'!CC$18, 'E2 Allocators'!$B$15:$W$15, 0),FALSE)*$E180), 0, VLOOKUP(VLOOKUP($A180, 'E4 TB Allocation Details'!$A$18:$L$205, MATCH("A &amp; G ID", 'E4 TB Allocation Details'!$A$18:$L$18, 0),FALSE), 'E2 Allocators'!$B$15:$W$361, MATCH('O5 Details by Class &amp; Accounts'!CC$18, 'E2 Allocators'!$B$15:$W$15, 0),FALSE)*$E180)</f>
        <v>0</v>
      </c>
      <c r="CD180" s="1411">
        <f>IF(ISERROR(VLOOKUP(VLOOKUP($A180, 'E4 TB Allocation Details'!$A$18:$L$205, MATCH("A &amp; G ID", 'E4 TB Allocation Details'!$A$18:$L$18, 0),FALSE), 'E2 Allocators'!$B$15:$W$361, MATCH('O5 Details by Class &amp; Accounts'!CD$18, 'E2 Allocators'!$B$15:$W$15, 0),FALSE)*$E180), 0, VLOOKUP(VLOOKUP($A180, 'E4 TB Allocation Details'!$A$18:$L$205, MATCH("A &amp; G ID", 'E4 TB Allocation Details'!$A$18:$L$18, 0),FALSE), 'E2 Allocators'!$B$15:$W$361, MATCH('O5 Details by Class &amp; Accounts'!CD$18, 'E2 Allocators'!$B$15:$W$15, 0),FALSE)*$E180)</f>
        <v>0</v>
      </c>
      <c r="CE180" s="1411">
        <f>IF(ISERROR(VLOOKUP(VLOOKUP($A180, 'E4 TB Allocation Details'!$A$18:$L$205, MATCH("A &amp; G ID", 'E4 TB Allocation Details'!$A$18:$L$18, 0),FALSE), 'E2 Allocators'!$B$15:$W$361, MATCH('O5 Details by Class &amp; Accounts'!CE$18, 'E2 Allocators'!$B$15:$W$15, 0),FALSE)*$E180), 0, VLOOKUP(VLOOKUP($A180, 'E4 TB Allocation Details'!$A$18:$L$205, MATCH("A &amp; G ID", 'E4 TB Allocation Details'!$A$18:$L$18, 0),FALSE), 'E2 Allocators'!$B$15:$W$361, MATCH('O5 Details by Class &amp; Accounts'!CE$18, 'E2 Allocators'!$B$15:$W$15, 0),FALSE)*$E180)</f>
        <v>0</v>
      </c>
      <c r="CF180" s="1411">
        <f>IF(ISERROR(VLOOKUP(VLOOKUP($A180, 'E4 TB Allocation Details'!$A$18:$L$205, MATCH("A &amp; G ID", 'E4 TB Allocation Details'!$A$18:$L$18, 0),FALSE), 'E2 Allocators'!$B$15:$W$361, MATCH('O5 Details by Class &amp; Accounts'!CF$18, 'E2 Allocators'!$B$15:$W$15, 0),FALSE)*$E180), 0, VLOOKUP(VLOOKUP($A180, 'E4 TB Allocation Details'!$A$18:$L$205, MATCH("A &amp; G ID", 'E4 TB Allocation Details'!$A$18:$L$18, 0),FALSE), 'E2 Allocators'!$B$15:$W$361, MATCH('O5 Details by Class &amp; Accounts'!CF$18, 'E2 Allocators'!$B$15:$W$15, 0),FALSE)*$E180)</f>
        <v>0</v>
      </c>
      <c r="CG180" s="1411">
        <f>IF(ISERROR(VLOOKUP(VLOOKUP($A180, 'E4 TB Allocation Details'!$A$18:$L$205, MATCH("A &amp; G ID", 'E4 TB Allocation Details'!$A$18:$L$18, 0),FALSE), 'E2 Allocators'!$B$15:$W$361, MATCH('O5 Details by Class &amp; Accounts'!CG$18, 'E2 Allocators'!$B$15:$W$15, 0),FALSE)*$E180), 0, VLOOKUP(VLOOKUP($A180, 'E4 TB Allocation Details'!$A$18:$L$205, MATCH("A &amp; G ID", 'E4 TB Allocation Details'!$A$18:$L$18, 0),FALSE), 'E2 Allocators'!$B$15:$W$361, MATCH('O5 Details by Class &amp; Accounts'!CG$18, 'E2 Allocators'!$B$15:$W$15, 0),FALSE)*$E180)</f>
        <v>0</v>
      </c>
      <c r="CH180" s="1411">
        <f>IF(ISERROR(VLOOKUP(VLOOKUP($A180, 'E4 TB Allocation Details'!$A$18:$L$205, MATCH("A &amp; G ID", 'E4 TB Allocation Details'!$A$18:$L$18, 0),FALSE), 'E2 Allocators'!$B$15:$W$361, MATCH('O5 Details by Class &amp; Accounts'!CH$18, 'E2 Allocators'!$B$15:$W$15, 0),FALSE)*$E180), 0, VLOOKUP(VLOOKUP($A180, 'E4 TB Allocation Details'!$A$18:$L$205, MATCH("A &amp; G ID", 'E4 TB Allocation Details'!$A$18:$L$18, 0),FALSE), 'E2 Allocators'!$B$15:$W$361, MATCH('O5 Details by Class &amp; Accounts'!CH$18, 'E2 Allocators'!$B$15:$W$15, 0),FALSE)*$E180)</f>
        <v>0</v>
      </c>
      <c r="CI180" s="1411">
        <f>IF(ISERROR(VLOOKUP(VLOOKUP($A180, 'E4 TB Allocation Details'!$A$18:$L$205, MATCH("A &amp; G ID", 'E4 TB Allocation Details'!$A$18:$L$18, 0),FALSE), 'E2 Allocators'!$B$15:$W$361, MATCH('O5 Details by Class &amp; Accounts'!CI$18, 'E2 Allocators'!$B$15:$W$15, 0),FALSE)*$E180), 0, VLOOKUP(VLOOKUP($A180, 'E4 TB Allocation Details'!$A$18:$L$205, MATCH("A &amp; G ID", 'E4 TB Allocation Details'!$A$18:$L$18, 0),FALSE), 'E2 Allocators'!$B$15:$W$361, MATCH('O5 Details by Class &amp; Accounts'!CI$18, 'E2 Allocators'!$B$15:$W$15, 0),FALSE)*$E180)</f>
        <v>0</v>
      </c>
      <c r="CJ180" s="1411">
        <f>IF(ISERROR(VLOOKUP(VLOOKUP($A180, 'E4 TB Allocation Details'!$A$18:$L$205, MATCH("A &amp; G ID", 'E4 TB Allocation Details'!$A$18:$L$18, 0),FALSE), 'E2 Allocators'!$B$15:$W$361, MATCH('O5 Details by Class &amp; Accounts'!CJ$18, 'E2 Allocators'!$B$15:$W$15, 0),FALSE)*$E180), 0, VLOOKUP(VLOOKUP($A180, 'E4 TB Allocation Details'!$A$18:$L$205, MATCH("A &amp; G ID", 'E4 TB Allocation Details'!$A$18:$L$18, 0),FALSE), 'E2 Allocators'!$B$15:$W$361, MATCH('O5 Details by Class &amp; Accounts'!CJ$18, 'E2 Allocators'!$B$15:$W$15, 0),FALSE)*$E180)</f>
        <v>0</v>
      </c>
      <c r="CK180" s="1411">
        <f>IF(ISERROR(VLOOKUP(VLOOKUP($A180, 'E4 TB Allocation Details'!$A$18:$L$205, MATCH("A &amp; G ID", 'E4 TB Allocation Details'!$A$18:$L$18, 0),FALSE), 'E2 Allocators'!$B$15:$W$361, MATCH('O5 Details by Class &amp; Accounts'!CK$18, 'E2 Allocators'!$B$15:$W$15, 0),FALSE)*$E180), 0, VLOOKUP(VLOOKUP($A180, 'E4 TB Allocation Details'!$A$18:$L$205, MATCH("A &amp; G ID", 'E4 TB Allocation Details'!$A$18:$L$18, 0),FALSE), 'E2 Allocators'!$B$15:$W$361, MATCH('O5 Details by Class &amp; Accounts'!CK$18, 'E2 Allocators'!$B$15:$W$15, 0),FALSE)*$E180)</f>
        <v>0</v>
      </c>
      <c r="CL180" s="1411">
        <f>IF(ISERROR(VLOOKUP(VLOOKUP($A180, 'E4 TB Allocation Details'!$A$18:$L$205, MATCH("A &amp; G ID", 'E4 TB Allocation Details'!$A$18:$L$18, 0),FALSE), 'E2 Allocators'!$B$15:$W$361, MATCH('O5 Details by Class &amp; Accounts'!CL$18, 'E2 Allocators'!$B$15:$W$15, 0),FALSE)*$E180), 0, VLOOKUP(VLOOKUP($A180, 'E4 TB Allocation Details'!$A$18:$L$205, MATCH("A &amp; G ID", 'E4 TB Allocation Details'!$A$18:$L$18, 0),FALSE), 'E2 Allocators'!$B$15:$W$361, MATCH('O5 Details by Class &amp; Accounts'!CL$18, 'E2 Allocators'!$B$15:$W$15, 0),FALSE)*$E180)</f>
        <v>0</v>
      </c>
      <c r="CM180" s="1411">
        <f>IF(ISERROR(VLOOKUP(VLOOKUP($A180, 'E4 TB Allocation Details'!$A$18:$L$205, MATCH("A &amp; G ID", 'E4 TB Allocation Details'!$A$18:$L$18, 0),FALSE), 'E2 Allocators'!$B$15:$W$361, MATCH('O5 Details by Class &amp; Accounts'!CM$18, 'E2 Allocators'!$B$15:$W$15, 0),FALSE)*$E180), 0, VLOOKUP(VLOOKUP($A180, 'E4 TB Allocation Details'!$A$18:$L$205, MATCH("A &amp; G ID", 'E4 TB Allocation Details'!$A$18:$L$18, 0),FALSE), 'E2 Allocators'!$B$15:$W$361, MATCH('O5 Details by Class &amp; Accounts'!CM$18, 'E2 Allocators'!$B$15:$W$15, 0),FALSE)*$E180)</f>
        <v>0</v>
      </c>
      <c r="CN180" s="1411">
        <f t="shared" si="42"/>
        <v>124999.99999999999</v>
      </c>
      <c r="CO180" s="1791">
        <f t="shared" si="43"/>
        <v>0</v>
      </c>
      <c r="CQ180" s="2086" t="s">
        <v>288</v>
      </c>
    </row>
    <row r="181" spans="1:95" s="80" customFormat="1" ht="12.75">
      <c r="A181" s="1169">
        <v>5635</v>
      </c>
      <c r="B181" s="451" t="s">
        <v>954</v>
      </c>
      <c r="C181" s="1788">
        <f>IF(ISERROR(VLOOKUP($A181,'I3 TB Data'!$A$23:$H$458,MATCH('O5 Details by Class &amp; Accounts'!$C$18, 'I3 TB Data'!$A$23:$H$23,0),0)), 0, VLOOKUP($A181,'I3 TB Data'!$A$23:$H$458,MATCH('O5 Details by Class &amp; Accounts'!$C$18,'I3 TB Data'!$A$23:$H$23,0),0))</f>
        <v>24000</v>
      </c>
      <c r="D181" s="1789"/>
      <c r="E181" s="1788">
        <f t="shared" si="37"/>
        <v>24000</v>
      </c>
      <c r="F181" s="1790"/>
      <c r="G181" s="1790"/>
      <c r="H181" s="1411">
        <f t="shared" si="39"/>
        <v>0</v>
      </c>
      <c r="I181" s="1411">
        <f>IF(ISERROR(VLOOKUP(VLOOKUP($A181, 'E4 TB Allocation Details'!$A$18:$L$205, MATCH("Demand ID", 'E4 TB Allocation Details'!$A$18:$L$18, 0),FALSE), 'E2 Allocators'!$B$15:$W$361, MATCH('O5 Details by Class &amp; Accounts'!I$18, 'E2 Allocators'!$B$15:$W$15, 0),FALSE)*$F181), 0, VLOOKUP(VLOOKUP($A181, 'E4 TB Allocation Details'!$A$18:$L$205, MATCH("Demand ID", 'E4 TB Allocation Details'!$A$18:$L$18, 0),FALSE), 'E2 Allocators'!$B$15:$W$361, MATCH('O5 Details by Class &amp; Accounts'!I$18, 'E2 Allocators'!$B$15:$W$15, 0),FALSE)*$F181)</f>
        <v>0</v>
      </c>
      <c r="J181" s="1411">
        <f>IF(ISERROR(VLOOKUP(VLOOKUP($A181, 'E4 TB Allocation Details'!$A$18:$L$205, MATCH("Demand ID", 'E4 TB Allocation Details'!$A$18:$L$18, 0),FALSE), 'E2 Allocators'!$B$15:$W$361, MATCH('O5 Details by Class &amp; Accounts'!J$18, 'E2 Allocators'!$B$15:$W$15, 0),FALSE)*$F181), 0, VLOOKUP(VLOOKUP($A181, 'E4 TB Allocation Details'!$A$18:$L$205, MATCH("Demand ID", 'E4 TB Allocation Details'!$A$18:$L$18, 0),FALSE), 'E2 Allocators'!$B$15:$W$361, MATCH('O5 Details by Class &amp; Accounts'!J$18, 'E2 Allocators'!$B$15:$W$15, 0),FALSE)*$F181)</f>
        <v>0</v>
      </c>
      <c r="K181" s="1411">
        <f>IF(ISERROR(VLOOKUP(VLOOKUP($A181, 'E4 TB Allocation Details'!$A$18:$L$205, MATCH("Demand ID", 'E4 TB Allocation Details'!$A$18:$L$18, 0),FALSE), 'E2 Allocators'!$B$15:$W$361, MATCH('O5 Details by Class &amp; Accounts'!K$18, 'E2 Allocators'!$B$15:$W$15, 0),FALSE)*$F181), 0, VLOOKUP(VLOOKUP($A181, 'E4 TB Allocation Details'!$A$18:$L$205, MATCH("Demand ID", 'E4 TB Allocation Details'!$A$18:$L$18, 0),FALSE), 'E2 Allocators'!$B$15:$W$361, MATCH('O5 Details by Class &amp; Accounts'!K$18, 'E2 Allocators'!$B$15:$W$15, 0),FALSE)*$F181)</f>
        <v>0</v>
      </c>
      <c r="L181" s="1411">
        <f>IF(ISERROR(VLOOKUP(VLOOKUP($A181, 'E4 TB Allocation Details'!$A$18:$L$205, MATCH("Demand ID", 'E4 TB Allocation Details'!$A$18:$L$18, 0),FALSE), 'E2 Allocators'!$B$15:$W$361, MATCH('O5 Details by Class &amp; Accounts'!L$18, 'E2 Allocators'!$B$15:$W$15, 0),FALSE)*$F181), 0, VLOOKUP(VLOOKUP($A181, 'E4 TB Allocation Details'!$A$18:$L$205, MATCH("Demand ID", 'E4 TB Allocation Details'!$A$18:$L$18, 0),FALSE), 'E2 Allocators'!$B$15:$W$361, MATCH('O5 Details by Class &amp; Accounts'!L$18, 'E2 Allocators'!$B$15:$W$15, 0),FALSE)*$F181)</f>
        <v>0</v>
      </c>
      <c r="M181" s="1411">
        <f>IF(ISERROR(VLOOKUP(VLOOKUP($A181, 'E4 TB Allocation Details'!$A$18:$L$205, MATCH("Demand ID", 'E4 TB Allocation Details'!$A$18:$L$18, 0),FALSE), 'E2 Allocators'!$B$15:$W$361, MATCH('O5 Details by Class &amp; Accounts'!M$18, 'E2 Allocators'!$B$15:$W$15, 0),FALSE)*$F181), 0, VLOOKUP(VLOOKUP($A181, 'E4 TB Allocation Details'!$A$18:$L$205, MATCH("Demand ID", 'E4 TB Allocation Details'!$A$18:$L$18, 0),FALSE), 'E2 Allocators'!$B$15:$W$361, MATCH('O5 Details by Class &amp; Accounts'!M$18, 'E2 Allocators'!$B$15:$W$15, 0),FALSE)*$F181)</f>
        <v>0</v>
      </c>
      <c r="N181" s="1411">
        <f>IF(ISERROR(VLOOKUP(VLOOKUP($A181, 'E4 TB Allocation Details'!$A$18:$L$205, MATCH("Demand ID", 'E4 TB Allocation Details'!$A$18:$L$18, 0),FALSE), 'E2 Allocators'!$B$15:$W$361, MATCH('O5 Details by Class &amp; Accounts'!N$18, 'E2 Allocators'!$B$15:$W$15, 0),FALSE)*$F181), 0, VLOOKUP(VLOOKUP($A181, 'E4 TB Allocation Details'!$A$18:$L$205, MATCH("Demand ID", 'E4 TB Allocation Details'!$A$18:$L$18, 0),FALSE), 'E2 Allocators'!$B$15:$W$361, MATCH('O5 Details by Class &amp; Accounts'!N$18, 'E2 Allocators'!$B$15:$W$15, 0),FALSE)*$F181)</f>
        <v>0</v>
      </c>
      <c r="O181" s="1411">
        <f>IF(ISERROR(VLOOKUP(VLOOKUP($A181, 'E4 TB Allocation Details'!$A$18:$L$205, MATCH("Demand ID", 'E4 TB Allocation Details'!$A$18:$L$18, 0),FALSE), 'E2 Allocators'!$B$15:$W$361, MATCH('O5 Details by Class &amp; Accounts'!O$18, 'E2 Allocators'!$B$15:$W$15, 0),FALSE)*$F181), 0, VLOOKUP(VLOOKUP($A181, 'E4 TB Allocation Details'!$A$18:$L$205, MATCH("Demand ID", 'E4 TB Allocation Details'!$A$18:$L$18, 0),FALSE), 'E2 Allocators'!$B$15:$W$361, MATCH('O5 Details by Class &amp; Accounts'!O$18, 'E2 Allocators'!$B$15:$W$15, 0),FALSE)*$F181)</f>
        <v>0</v>
      </c>
      <c r="P181" s="1411">
        <f>IF(ISERROR(VLOOKUP(VLOOKUP($A181, 'E4 TB Allocation Details'!$A$18:$L$205, MATCH("Demand ID", 'E4 TB Allocation Details'!$A$18:$L$18, 0),FALSE), 'E2 Allocators'!$B$15:$W$361, MATCH('O5 Details by Class &amp; Accounts'!P$18, 'E2 Allocators'!$B$15:$W$15, 0),FALSE)*$F181), 0, VLOOKUP(VLOOKUP($A181, 'E4 TB Allocation Details'!$A$18:$L$205, MATCH("Demand ID", 'E4 TB Allocation Details'!$A$18:$L$18, 0),FALSE), 'E2 Allocators'!$B$15:$W$361, MATCH('O5 Details by Class &amp; Accounts'!P$18, 'E2 Allocators'!$B$15:$W$15, 0),FALSE)*$F181)</f>
        <v>0</v>
      </c>
      <c r="Q181" s="1411">
        <f>IF(ISERROR(VLOOKUP(VLOOKUP($A181, 'E4 TB Allocation Details'!$A$18:$L$205, MATCH("Demand ID", 'E4 TB Allocation Details'!$A$18:$L$18, 0),FALSE), 'E2 Allocators'!$B$15:$W$361, MATCH('O5 Details by Class &amp; Accounts'!Q$18, 'E2 Allocators'!$B$15:$W$15, 0),FALSE)*$F181), 0, VLOOKUP(VLOOKUP($A181, 'E4 TB Allocation Details'!$A$18:$L$205, MATCH("Demand ID", 'E4 TB Allocation Details'!$A$18:$L$18, 0),FALSE), 'E2 Allocators'!$B$15:$W$361, MATCH('O5 Details by Class &amp; Accounts'!Q$18, 'E2 Allocators'!$B$15:$W$15, 0),FALSE)*$F181)</f>
        <v>0</v>
      </c>
      <c r="R181" s="1411">
        <f>IF(ISERROR(VLOOKUP(VLOOKUP($A181, 'E4 TB Allocation Details'!$A$18:$L$205, MATCH("Demand ID", 'E4 TB Allocation Details'!$A$18:$L$18, 0),FALSE), 'E2 Allocators'!$B$15:$W$361, MATCH('O5 Details by Class &amp; Accounts'!R$18, 'E2 Allocators'!$B$15:$W$15, 0),FALSE)*$F181), 0, VLOOKUP(VLOOKUP($A181, 'E4 TB Allocation Details'!$A$18:$L$205, MATCH("Demand ID", 'E4 TB Allocation Details'!$A$18:$L$18, 0),FALSE), 'E2 Allocators'!$B$15:$W$361, MATCH('O5 Details by Class &amp; Accounts'!R$18, 'E2 Allocators'!$B$15:$W$15, 0),FALSE)*$F181)</f>
        <v>0</v>
      </c>
      <c r="S181" s="1411">
        <f>IF(ISERROR(VLOOKUP(VLOOKUP($A181, 'E4 TB Allocation Details'!$A$18:$L$205, MATCH("Demand ID", 'E4 TB Allocation Details'!$A$18:$L$18, 0),FALSE), 'E2 Allocators'!$B$15:$W$361, MATCH('O5 Details by Class &amp; Accounts'!S$18, 'E2 Allocators'!$B$15:$W$15, 0),FALSE)*$F181), 0, VLOOKUP(VLOOKUP($A181, 'E4 TB Allocation Details'!$A$18:$L$205, MATCH("Demand ID", 'E4 TB Allocation Details'!$A$18:$L$18, 0),FALSE), 'E2 Allocators'!$B$15:$W$361, MATCH('O5 Details by Class &amp; Accounts'!S$18, 'E2 Allocators'!$B$15:$W$15, 0),FALSE)*$F181)</f>
        <v>0</v>
      </c>
      <c r="T181" s="1411">
        <f>IF(ISERROR(VLOOKUP(VLOOKUP($A181, 'E4 TB Allocation Details'!$A$18:$L$205, MATCH("Demand ID", 'E4 TB Allocation Details'!$A$18:$L$18, 0),FALSE), 'E2 Allocators'!$B$15:$W$361, MATCH('O5 Details by Class &amp; Accounts'!T$18, 'E2 Allocators'!$B$15:$W$15, 0),FALSE)*$F181), 0, VLOOKUP(VLOOKUP($A181, 'E4 TB Allocation Details'!$A$18:$L$205, MATCH("Demand ID", 'E4 TB Allocation Details'!$A$18:$L$18, 0),FALSE), 'E2 Allocators'!$B$15:$W$361, MATCH('O5 Details by Class &amp; Accounts'!T$18, 'E2 Allocators'!$B$15:$W$15, 0),FALSE)*$F181)</f>
        <v>0</v>
      </c>
      <c r="U181" s="1411">
        <f>IF(ISERROR(VLOOKUP(VLOOKUP($A181, 'E4 TB Allocation Details'!$A$18:$L$205, MATCH("Demand ID", 'E4 TB Allocation Details'!$A$18:$L$18, 0),FALSE), 'E2 Allocators'!$B$15:$W$361, MATCH('O5 Details by Class &amp; Accounts'!U$18, 'E2 Allocators'!$B$15:$W$15, 0),FALSE)*$F181), 0, VLOOKUP(VLOOKUP($A181, 'E4 TB Allocation Details'!$A$18:$L$205, MATCH("Demand ID", 'E4 TB Allocation Details'!$A$18:$L$18, 0),FALSE), 'E2 Allocators'!$B$15:$W$361, MATCH('O5 Details by Class &amp; Accounts'!U$18, 'E2 Allocators'!$B$15:$W$15, 0),FALSE)*$F181)</f>
        <v>0</v>
      </c>
      <c r="V181" s="1411">
        <f>IF(ISERROR(VLOOKUP(VLOOKUP($A181, 'E4 TB Allocation Details'!$A$18:$L$205, MATCH("Demand ID", 'E4 TB Allocation Details'!$A$18:$L$18, 0),FALSE), 'E2 Allocators'!$B$15:$W$361, MATCH('O5 Details by Class &amp; Accounts'!V$18, 'E2 Allocators'!$B$15:$W$15, 0),FALSE)*$F181), 0, VLOOKUP(VLOOKUP($A181, 'E4 TB Allocation Details'!$A$18:$L$205, MATCH("Demand ID", 'E4 TB Allocation Details'!$A$18:$L$18, 0),FALSE), 'E2 Allocators'!$B$15:$W$361, MATCH('O5 Details by Class &amp; Accounts'!V$18, 'E2 Allocators'!$B$15:$W$15, 0),FALSE)*$F181)</f>
        <v>0</v>
      </c>
      <c r="W181" s="1411">
        <f>IF(ISERROR(VLOOKUP(VLOOKUP($A181, 'E4 TB Allocation Details'!$A$18:$L$205, MATCH("Demand ID", 'E4 TB Allocation Details'!$A$18:$L$18, 0),FALSE), 'E2 Allocators'!$B$15:$W$361, MATCH('O5 Details by Class &amp; Accounts'!W$18, 'E2 Allocators'!$B$15:$W$15, 0),FALSE)*$F181), 0, VLOOKUP(VLOOKUP($A181, 'E4 TB Allocation Details'!$A$18:$L$205, MATCH("Demand ID", 'E4 TB Allocation Details'!$A$18:$L$18, 0),FALSE), 'E2 Allocators'!$B$15:$W$361, MATCH('O5 Details by Class &amp; Accounts'!W$18, 'E2 Allocators'!$B$15:$W$15, 0),FALSE)*$F181)</f>
        <v>0</v>
      </c>
      <c r="X181" s="1411">
        <f>IF(ISERROR(VLOOKUP(VLOOKUP($A181, 'E4 TB Allocation Details'!$A$18:$L$205, MATCH("Demand ID", 'E4 TB Allocation Details'!$A$18:$L$18, 0),FALSE), 'E2 Allocators'!$B$15:$W$361, MATCH('O5 Details by Class &amp; Accounts'!X$18, 'E2 Allocators'!$B$15:$W$15, 0),FALSE)*$F181), 0, VLOOKUP(VLOOKUP($A181, 'E4 TB Allocation Details'!$A$18:$L$205, MATCH("Demand ID", 'E4 TB Allocation Details'!$A$18:$L$18, 0),FALSE), 'E2 Allocators'!$B$15:$W$361, MATCH('O5 Details by Class &amp; Accounts'!X$18, 'E2 Allocators'!$B$15:$W$15, 0),FALSE)*$F181)</f>
        <v>0</v>
      </c>
      <c r="Y181" s="1411">
        <f>IF(ISERROR(VLOOKUP(VLOOKUP($A181, 'E4 TB Allocation Details'!$A$18:$L$205, MATCH("Demand ID", 'E4 TB Allocation Details'!$A$18:$L$18, 0),FALSE), 'E2 Allocators'!$B$15:$W$361, MATCH('O5 Details by Class &amp; Accounts'!Y$18, 'E2 Allocators'!$B$15:$W$15, 0),FALSE)*$F181), 0, VLOOKUP(VLOOKUP($A181, 'E4 TB Allocation Details'!$A$18:$L$205, MATCH("Demand ID", 'E4 TB Allocation Details'!$A$18:$L$18, 0),FALSE), 'E2 Allocators'!$B$15:$W$361, MATCH('O5 Details by Class &amp; Accounts'!Y$18, 'E2 Allocators'!$B$15:$W$15, 0),FALSE)*$F181)</f>
        <v>0</v>
      </c>
      <c r="Z181" s="1411">
        <f>IF(ISERROR(VLOOKUP(VLOOKUP($A181, 'E4 TB Allocation Details'!$A$18:$L$205, MATCH("Demand ID", 'E4 TB Allocation Details'!$A$18:$L$18, 0),FALSE), 'E2 Allocators'!$B$15:$W$361, MATCH('O5 Details by Class &amp; Accounts'!Z$18, 'E2 Allocators'!$B$15:$W$15, 0),FALSE)*$F181), 0, VLOOKUP(VLOOKUP($A181, 'E4 TB Allocation Details'!$A$18:$L$205, MATCH("Demand ID", 'E4 TB Allocation Details'!$A$18:$L$18, 0),FALSE), 'E2 Allocators'!$B$15:$W$361, MATCH('O5 Details by Class &amp; Accounts'!Z$18, 'E2 Allocators'!$B$15:$W$15, 0),FALSE)*$F181)</f>
        <v>0</v>
      </c>
      <c r="AA181" s="1411">
        <f>IF(ISERROR(VLOOKUP(VLOOKUP($A181, 'E4 TB Allocation Details'!$A$18:$L$205, MATCH("Demand ID", 'E4 TB Allocation Details'!$A$18:$L$18, 0),FALSE), 'E2 Allocators'!$B$15:$W$361, MATCH('O5 Details by Class &amp; Accounts'!AA$18, 'E2 Allocators'!$B$15:$W$15, 0),FALSE)*$F181), 0, VLOOKUP(VLOOKUP($A181, 'E4 TB Allocation Details'!$A$18:$L$205, MATCH("Demand ID", 'E4 TB Allocation Details'!$A$18:$L$18, 0),FALSE), 'E2 Allocators'!$B$15:$W$361, MATCH('O5 Details by Class &amp; Accounts'!AA$18, 'E2 Allocators'!$B$15:$W$15, 0),FALSE)*$F181)</f>
        <v>0</v>
      </c>
      <c r="AB181" s="1411">
        <f>IF(ISERROR(VLOOKUP(VLOOKUP($A181, 'E4 TB Allocation Details'!$A$18:$L$205, MATCH("Demand ID", 'E4 TB Allocation Details'!$A$18:$L$18, 0),FALSE), 'E2 Allocators'!$B$15:$W$361, MATCH('O5 Details by Class &amp; Accounts'!AB$18, 'E2 Allocators'!$B$15:$W$15, 0),FALSE)*$F181), 0, VLOOKUP(VLOOKUP($A181, 'E4 TB Allocation Details'!$A$18:$L$205, MATCH("Demand ID", 'E4 TB Allocation Details'!$A$18:$L$18, 0),FALSE), 'E2 Allocators'!$B$15:$W$361, MATCH('O5 Details by Class &amp; Accounts'!AB$18, 'E2 Allocators'!$B$15:$W$15, 0),FALSE)*$F181)</f>
        <v>0</v>
      </c>
      <c r="AC181" s="1411">
        <f t="shared" si="40"/>
        <v>0</v>
      </c>
      <c r="AD181" s="1411">
        <f>IF(ISERROR(VLOOKUP(VLOOKUP($A181, 'E4 TB Allocation Details'!$A$18:$L$205, MATCH("Customer ID", 'E4 TB Allocation Details'!$A$18:$L$18, 0),FALSE), 'E2 Allocators'!$B$15:$W$361, MATCH('O5 Details by Class &amp; Accounts'!AD$18, 'E2 Allocators'!$B$15:$W$15, 0),FALSE)*$G181), 0, VLOOKUP(VLOOKUP($A181, 'E4 TB Allocation Details'!$A$18:$L$205, MATCH("Customer ID", 'E4 TB Allocation Details'!$A$18:$L$18, 0),FALSE), 'E2 Allocators'!$B$15:$W$361, MATCH('O5 Details by Class &amp; Accounts'!AD$18, 'E2 Allocators'!$B$15:$W$15, 0),FALSE)*$G181)</f>
        <v>0</v>
      </c>
      <c r="AE181" s="1411">
        <f>IF(ISERROR(VLOOKUP(VLOOKUP($A181, 'E4 TB Allocation Details'!$A$18:$L$205, MATCH("Customer ID", 'E4 TB Allocation Details'!$A$18:$L$18, 0),FALSE), 'E2 Allocators'!$B$15:$W$361, MATCH('O5 Details by Class &amp; Accounts'!AE$18, 'E2 Allocators'!$B$15:$W$15, 0),FALSE)*$G181), 0, VLOOKUP(VLOOKUP($A181, 'E4 TB Allocation Details'!$A$18:$L$205, MATCH("Customer ID", 'E4 TB Allocation Details'!$A$18:$L$18, 0),FALSE), 'E2 Allocators'!$B$15:$W$361, MATCH('O5 Details by Class &amp; Accounts'!AE$18, 'E2 Allocators'!$B$15:$W$15, 0),FALSE)*$G181)</f>
        <v>0</v>
      </c>
      <c r="AF181" s="1411">
        <f>IF(ISERROR(VLOOKUP(VLOOKUP($A181, 'E4 TB Allocation Details'!$A$18:$L$205, MATCH("Customer ID", 'E4 TB Allocation Details'!$A$18:$L$18, 0),FALSE), 'E2 Allocators'!$B$15:$W$361, MATCH('O5 Details by Class &amp; Accounts'!AF$18, 'E2 Allocators'!$B$15:$W$15, 0),FALSE)*$G181), 0, VLOOKUP(VLOOKUP($A181, 'E4 TB Allocation Details'!$A$18:$L$205, MATCH("Customer ID", 'E4 TB Allocation Details'!$A$18:$L$18, 0),FALSE), 'E2 Allocators'!$B$15:$W$361, MATCH('O5 Details by Class &amp; Accounts'!AF$18, 'E2 Allocators'!$B$15:$W$15, 0),FALSE)*$G181)</f>
        <v>0</v>
      </c>
      <c r="AG181" s="1411">
        <f>IF(ISERROR(VLOOKUP(VLOOKUP($A181, 'E4 TB Allocation Details'!$A$18:$L$205, MATCH("Customer ID", 'E4 TB Allocation Details'!$A$18:$L$18, 0),FALSE), 'E2 Allocators'!$B$15:$W$361, MATCH('O5 Details by Class &amp; Accounts'!AG$18, 'E2 Allocators'!$B$15:$W$15, 0),FALSE)*$G181), 0, VLOOKUP(VLOOKUP($A181, 'E4 TB Allocation Details'!$A$18:$L$205, MATCH("Customer ID", 'E4 TB Allocation Details'!$A$18:$L$18, 0),FALSE), 'E2 Allocators'!$B$15:$W$361, MATCH('O5 Details by Class &amp; Accounts'!AG$18, 'E2 Allocators'!$B$15:$W$15, 0),FALSE)*$G181)</f>
        <v>0</v>
      </c>
      <c r="AH181" s="1411">
        <f>IF(ISERROR(VLOOKUP(VLOOKUP($A181, 'E4 TB Allocation Details'!$A$18:$L$205, MATCH("Customer ID", 'E4 TB Allocation Details'!$A$18:$L$18, 0),FALSE), 'E2 Allocators'!$B$15:$W$361, MATCH('O5 Details by Class &amp; Accounts'!AH$18, 'E2 Allocators'!$B$15:$W$15, 0),FALSE)*$G181), 0, VLOOKUP(VLOOKUP($A181, 'E4 TB Allocation Details'!$A$18:$L$205, MATCH("Customer ID", 'E4 TB Allocation Details'!$A$18:$L$18, 0),FALSE), 'E2 Allocators'!$B$15:$W$361, MATCH('O5 Details by Class &amp; Accounts'!AH$18, 'E2 Allocators'!$B$15:$W$15, 0),FALSE)*$G181)</f>
        <v>0</v>
      </c>
      <c r="AI181" s="1411">
        <f>IF(ISERROR(VLOOKUP(VLOOKUP($A181, 'E4 TB Allocation Details'!$A$18:$L$205, MATCH("Customer ID", 'E4 TB Allocation Details'!$A$18:$L$18, 0),FALSE), 'E2 Allocators'!$B$15:$W$361, MATCH('O5 Details by Class &amp; Accounts'!AI$18, 'E2 Allocators'!$B$15:$W$15, 0),FALSE)*$G181), 0, VLOOKUP(VLOOKUP($A181, 'E4 TB Allocation Details'!$A$18:$L$205, MATCH("Customer ID", 'E4 TB Allocation Details'!$A$18:$L$18, 0),FALSE), 'E2 Allocators'!$B$15:$W$361, MATCH('O5 Details by Class &amp; Accounts'!AI$18, 'E2 Allocators'!$B$15:$W$15, 0),FALSE)*$G181)</f>
        <v>0</v>
      </c>
      <c r="AJ181" s="1411">
        <f>IF(ISERROR(VLOOKUP(VLOOKUP($A181, 'E4 TB Allocation Details'!$A$18:$L$205, MATCH("Customer ID", 'E4 TB Allocation Details'!$A$18:$L$18, 0),FALSE), 'E2 Allocators'!$B$15:$W$361, MATCH('O5 Details by Class &amp; Accounts'!AJ$18, 'E2 Allocators'!$B$15:$W$15, 0),FALSE)*$G181), 0, VLOOKUP(VLOOKUP($A181, 'E4 TB Allocation Details'!$A$18:$L$205, MATCH("Customer ID", 'E4 TB Allocation Details'!$A$18:$L$18, 0),FALSE), 'E2 Allocators'!$B$15:$W$361, MATCH('O5 Details by Class &amp; Accounts'!AJ$18, 'E2 Allocators'!$B$15:$W$15, 0),FALSE)*$G181)</f>
        <v>0</v>
      </c>
      <c r="AK181" s="1411">
        <f>IF(ISERROR(VLOOKUP(VLOOKUP($A181, 'E4 TB Allocation Details'!$A$18:$L$205, MATCH("Customer ID", 'E4 TB Allocation Details'!$A$18:$L$18, 0),FALSE), 'E2 Allocators'!$B$15:$W$361, MATCH('O5 Details by Class &amp; Accounts'!AK$18, 'E2 Allocators'!$B$15:$W$15, 0),FALSE)*$G181), 0, VLOOKUP(VLOOKUP($A181, 'E4 TB Allocation Details'!$A$18:$L$205, MATCH("Customer ID", 'E4 TB Allocation Details'!$A$18:$L$18, 0),FALSE), 'E2 Allocators'!$B$15:$W$361, MATCH('O5 Details by Class &amp; Accounts'!AK$18, 'E2 Allocators'!$B$15:$W$15, 0),FALSE)*$G181)</f>
        <v>0</v>
      </c>
      <c r="AL181" s="1411">
        <f>IF(ISERROR(VLOOKUP(VLOOKUP($A181, 'E4 TB Allocation Details'!$A$18:$L$205, MATCH("Customer ID", 'E4 TB Allocation Details'!$A$18:$L$18, 0),FALSE), 'E2 Allocators'!$B$15:$W$361, MATCH('O5 Details by Class &amp; Accounts'!AL$18, 'E2 Allocators'!$B$15:$W$15, 0),FALSE)*$G181), 0, VLOOKUP(VLOOKUP($A181, 'E4 TB Allocation Details'!$A$18:$L$205, MATCH("Customer ID", 'E4 TB Allocation Details'!$A$18:$L$18, 0),FALSE), 'E2 Allocators'!$B$15:$W$361, MATCH('O5 Details by Class &amp; Accounts'!AL$18, 'E2 Allocators'!$B$15:$W$15, 0),FALSE)*$G181)</f>
        <v>0</v>
      </c>
      <c r="AM181" s="1411">
        <f>IF(ISERROR(VLOOKUP(VLOOKUP($A181, 'E4 TB Allocation Details'!$A$18:$L$205, MATCH("Customer ID", 'E4 TB Allocation Details'!$A$18:$L$18, 0),FALSE), 'E2 Allocators'!$B$15:$W$361, MATCH('O5 Details by Class &amp; Accounts'!AM$18, 'E2 Allocators'!$B$15:$W$15, 0),FALSE)*$G181), 0, VLOOKUP(VLOOKUP($A181, 'E4 TB Allocation Details'!$A$18:$L$205, MATCH("Customer ID", 'E4 TB Allocation Details'!$A$18:$L$18, 0),FALSE), 'E2 Allocators'!$B$15:$W$361, MATCH('O5 Details by Class &amp; Accounts'!AM$18, 'E2 Allocators'!$B$15:$W$15, 0),FALSE)*$G181)</f>
        <v>0</v>
      </c>
      <c r="AN181" s="1411">
        <f>IF(ISERROR(VLOOKUP(VLOOKUP($A181, 'E4 TB Allocation Details'!$A$18:$L$205, MATCH("Customer ID", 'E4 TB Allocation Details'!$A$18:$L$18, 0),FALSE), 'E2 Allocators'!$B$15:$W$361, MATCH('O5 Details by Class &amp; Accounts'!AN$18, 'E2 Allocators'!$B$15:$W$15, 0),FALSE)*$G181), 0, VLOOKUP(VLOOKUP($A181, 'E4 TB Allocation Details'!$A$18:$L$205, MATCH("Customer ID", 'E4 TB Allocation Details'!$A$18:$L$18, 0),FALSE), 'E2 Allocators'!$B$15:$W$361, MATCH('O5 Details by Class &amp; Accounts'!AN$18, 'E2 Allocators'!$B$15:$W$15, 0),FALSE)*$G181)</f>
        <v>0</v>
      </c>
      <c r="AO181" s="1411">
        <f>IF(ISERROR(VLOOKUP(VLOOKUP($A181, 'E4 TB Allocation Details'!$A$18:$L$205, MATCH("Customer ID", 'E4 TB Allocation Details'!$A$18:$L$18, 0),FALSE), 'E2 Allocators'!$B$15:$W$361, MATCH('O5 Details by Class &amp; Accounts'!AO$18, 'E2 Allocators'!$B$15:$W$15, 0),FALSE)*$G181), 0, VLOOKUP(VLOOKUP($A181, 'E4 TB Allocation Details'!$A$18:$L$205, MATCH("Customer ID", 'E4 TB Allocation Details'!$A$18:$L$18, 0),FALSE), 'E2 Allocators'!$B$15:$W$361, MATCH('O5 Details by Class &amp; Accounts'!AO$18, 'E2 Allocators'!$B$15:$W$15, 0),FALSE)*$G181)</f>
        <v>0</v>
      </c>
      <c r="AP181" s="1411">
        <f>IF(ISERROR(VLOOKUP(VLOOKUP($A181, 'E4 TB Allocation Details'!$A$18:$L$205, MATCH("Customer ID", 'E4 TB Allocation Details'!$A$18:$L$18, 0),FALSE), 'E2 Allocators'!$B$15:$W$361, MATCH('O5 Details by Class &amp; Accounts'!AP$18, 'E2 Allocators'!$B$15:$W$15, 0),FALSE)*$G181), 0, VLOOKUP(VLOOKUP($A181, 'E4 TB Allocation Details'!$A$18:$L$205, MATCH("Customer ID", 'E4 TB Allocation Details'!$A$18:$L$18, 0),FALSE), 'E2 Allocators'!$B$15:$W$361, MATCH('O5 Details by Class &amp; Accounts'!AP$18, 'E2 Allocators'!$B$15:$W$15, 0),FALSE)*$G181)</f>
        <v>0</v>
      </c>
      <c r="AQ181" s="1411">
        <f>IF(ISERROR(VLOOKUP(VLOOKUP($A181, 'E4 TB Allocation Details'!$A$18:$L$205, MATCH("Customer ID", 'E4 TB Allocation Details'!$A$18:$L$18, 0),FALSE), 'E2 Allocators'!$B$15:$W$361, MATCH('O5 Details by Class &amp; Accounts'!AQ$18, 'E2 Allocators'!$B$15:$W$15, 0),FALSE)*$G181), 0, VLOOKUP(VLOOKUP($A181, 'E4 TB Allocation Details'!$A$18:$L$205, MATCH("Customer ID", 'E4 TB Allocation Details'!$A$18:$L$18, 0),FALSE), 'E2 Allocators'!$B$15:$W$361, MATCH('O5 Details by Class &amp; Accounts'!AQ$18, 'E2 Allocators'!$B$15:$W$15, 0),FALSE)*$G181)</f>
        <v>0</v>
      </c>
      <c r="AR181" s="1411">
        <f>IF(ISERROR(VLOOKUP(VLOOKUP($A181, 'E4 TB Allocation Details'!$A$18:$L$205, MATCH("Customer ID", 'E4 TB Allocation Details'!$A$18:$L$18, 0),FALSE), 'E2 Allocators'!$B$15:$W$361, MATCH('O5 Details by Class &amp; Accounts'!AR$18, 'E2 Allocators'!$B$15:$W$15, 0),FALSE)*$G181), 0, VLOOKUP(VLOOKUP($A181, 'E4 TB Allocation Details'!$A$18:$L$205, MATCH("Customer ID", 'E4 TB Allocation Details'!$A$18:$L$18, 0),FALSE), 'E2 Allocators'!$B$15:$W$361, MATCH('O5 Details by Class &amp; Accounts'!AR$18, 'E2 Allocators'!$B$15:$W$15, 0),FALSE)*$G181)</f>
        <v>0</v>
      </c>
      <c r="AS181" s="1411">
        <f>IF(ISERROR(VLOOKUP(VLOOKUP($A181, 'E4 TB Allocation Details'!$A$18:$L$205, MATCH("Customer ID", 'E4 TB Allocation Details'!$A$18:$L$18, 0),FALSE), 'E2 Allocators'!$B$15:$W$361, MATCH('O5 Details by Class &amp; Accounts'!AS$18, 'E2 Allocators'!$B$15:$W$15, 0),FALSE)*$G181), 0, VLOOKUP(VLOOKUP($A181, 'E4 TB Allocation Details'!$A$18:$L$205, MATCH("Customer ID", 'E4 TB Allocation Details'!$A$18:$L$18, 0),FALSE), 'E2 Allocators'!$B$15:$W$361, MATCH('O5 Details by Class &amp; Accounts'!AS$18, 'E2 Allocators'!$B$15:$W$15, 0),FALSE)*$G181)</f>
        <v>0</v>
      </c>
      <c r="AT181" s="1411">
        <f>IF(ISERROR(VLOOKUP(VLOOKUP($A181, 'E4 TB Allocation Details'!$A$18:$L$205, MATCH("Customer ID", 'E4 TB Allocation Details'!$A$18:$L$18, 0),FALSE), 'E2 Allocators'!$B$15:$W$361, MATCH('O5 Details by Class &amp; Accounts'!AT$18, 'E2 Allocators'!$B$15:$W$15, 0),FALSE)*$G181), 0, VLOOKUP(VLOOKUP($A181, 'E4 TB Allocation Details'!$A$18:$L$205, MATCH("Customer ID", 'E4 TB Allocation Details'!$A$18:$L$18, 0),FALSE), 'E2 Allocators'!$B$15:$W$361, MATCH('O5 Details by Class &amp; Accounts'!AT$18, 'E2 Allocators'!$B$15:$W$15, 0),FALSE)*$G181)</f>
        <v>0</v>
      </c>
      <c r="AU181" s="1411">
        <f>IF(ISERROR(VLOOKUP(VLOOKUP($A181, 'E4 TB Allocation Details'!$A$18:$L$205, MATCH("Customer ID", 'E4 TB Allocation Details'!$A$18:$L$18, 0),FALSE), 'E2 Allocators'!$B$15:$W$361, MATCH('O5 Details by Class &amp; Accounts'!AU$18, 'E2 Allocators'!$B$15:$W$15, 0),FALSE)*$G181), 0, VLOOKUP(VLOOKUP($A181, 'E4 TB Allocation Details'!$A$18:$L$205, MATCH("Customer ID", 'E4 TB Allocation Details'!$A$18:$L$18, 0),FALSE), 'E2 Allocators'!$B$15:$W$361, MATCH('O5 Details by Class &amp; Accounts'!AU$18, 'E2 Allocators'!$B$15:$W$15, 0),FALSE)*$G181)</f>
        <v>0</v>
      </c>
      <c r="AV181" s="1411">
        <f>IF(ISERROR(VLOOKUP(VLOOKUP($A181, 'E4 TB Allocation Details'!$A$18:$L$205, MATCH("Customer ID", 'E4 TB Allocation Details'!$A$18:$L$18, 0),FALSE), 'E2 Allocators'!$B$15:$W$361, MATCH('O5 Details by Class &amp; Accounts'!AV$18, 'E2 Allocators'!$B$15:$W$15, 0),FALSE)*$G181), 0, VLOOKUP(VLOOKUP($A181, 'E4 TB Allocation Details'!$A$18:$L$205, MATCH("Customer ID", 'E4 TB Allocation Details'!$A$18:$L$18, 0),FALSE), 'E2 Allocators'!$B$15:$W$361, MATCH('O5 Details by Class &amp; Accounts'!AV$18, 'E2 Allocators'!$B$15:$W$15, 0),FALSE)*$G181)</f>
        <v>0</v>
      </c>
      <c r="AW181" s="1411">
        <f>IF(ISERROR(VLOOKUP(VLOOKUP($A181, 'E4 TB Allocation Details'!$A$18:$L$205, MATCH("Customer ID", 'E4 TB Allocation Details'!$A$18:$L$18, 0),FALSE), 'E2 Allocators'!$B$15:$W$361, MATCH('O5 Details by Class &amp; Accounts'!AW$18, 'E2 Allocators'!$B$15:$W$15, 0),FALSE)*$G181), 0, VLOOKUP(VLOOKUP($A181, 'E4 TB Allocation Details'!$A$18:$L$205, MATCH("Customer ID", 'E4 TB Allocation Details'!$A$18:$L$18, 0),FALSE), 'E2 Allocators'!$B$15:$W$361, MATCH('O5 Details by Class &amp; Accounts'!AW$18, 'E2 Allocators'!$B$15:$W$15, 0),FALSE)*$G181)</f>
        <v>0</v>
      </c>
      <c r="AX181" s="1411">
        <f t="shared" si="44"/>
        <v>0</v>
      </c>
      <c r="AY181" s="1411">
        <f>IF(ISERROR(VLOOKUP(VLOOKUP($A181, 'E4 TB Allocation Details'!$A$18:$L$205, MATCH("Misc ID", 'E4 TB Allocation Details'!$A$18:$L$18, 0),FALSE), 'E2 Allocators'!$B$15:$W$361, MATCH('O5 Details by Class &amp; Accounts'!AY$18, 'E2 Allocators'!$B$15:$W$15, 0),FALSE)*$E181), 0, VLOOKUP(VLOOKUP($A181, 'E4 TB Allocation Details'!$A$18:$L$205, MATCH("Misc ID", 'E4 TB Allocation Details'!$A$18:$L$18, 0),FALSE), 'E2 Allocators'!$B$15:$W$361, MATCH('O5 Details by Class &amp; Accounts'!AY$18, 'E2 Allocators'!$B$15:$W$15, 0),FALSE)*$E181)</f>
        <v>0</v>
      </c>
      <c r="AZ181" s="1411">
        <f>IF(ISERROR(VLOOKUP(VLOOKUP($A181, 'E4 TB Allocation Details'!$A$18:$L$205, MATCH("Misc ID", 'E4 TB Allocation Details'!$A$18:$L$18, 0),FALSE), 'E2 Allocators'!$B$15:$W$361, MATCH('O5 Details by Class &amp; Accounts'!AZ$18, 'E2 Allocators'!$B$15:$W$15, 0),FALSE)*$E181), 0, VLOOKUP(VLOOKUP($A181, 'E4 TB Allocation Details'!$A$18:$L$205, MATCH("Misc ID", 'E4 TB Allocation Details'!$A$18:$L$18, 0),FALSE), 'E2 Allocators'!$B$15:$W$361, MATCH('O5 Details by Class &amp; Accounts'!AZ$18, 'E2 Allocators'!$B$15:$W$15, 0),FALSE)*$E181)</f>
        <v>0</v>
      </c>
      <c r="BA181" s="1411">
        <f>IF(ISERROR(VLOOKUP(VLOOKUP($A181, 'E4 TB Allocation Details'!$A$18:$L$205, MATCH("Misc ID", 'E4 TB Allocation Details'!$A$18:$L$18, 0),FALSE), 'E2 Allocators'!$B$15:$W$361, MATCH('O5 Details by Class &amp; Accounts'!BA$18, 'E2 Allocators'!$B$15:$W$15, 0),FALSE)*$E181), 0, VLOOKUP(VLOOKUP($A181, 'E4 TB Allocation Details'!$A$18:$L$205, MATCH("Misc ID", 'E4 TB Allocation Details'!$A$18:$L$18, 0),FALSE), 'E2 Allocators'!$B$15:$W$361, MATCH('O5 Details by Class &amp; Accounts'!BA$18, 'E2 Allocators'!$B$15:$W$15, 0),FALSE)*$E181)</f>
        <v>0</v>
      </c>
      <c r="BB181" s="1411">
        <f>IF(ISERROR(VLOOKUP(VLOOKUP($A181, 'E4 TB Allocation Details'!$A$18:$L$205, MATCH("Misc ID", 'E4 TB Allocation Details'!$A$18:$L$18, 0),FALSE), 'E2 Allocators'!$B$15:$W$361, MATCH('O5 Details by Class &amp; Accounts'!BB$18, 'E2 Allocators'!$B$15:$W$15, 0),FALSE)*$E181), 0, VLOOKUP(VLOOKUP($A181, 'E4 TB Allocation Details'!$A$18:$L$205, MATCH("Misc ID", 'E4 TB Allocation Details'!$A$18:$L$18, 0),FALSE), 'E2 Allocators'!$B$15:$W$361, MATCH('O5 Details by Class &amp; Accounts'!BB$18, 'E2 Allocators'!$B$15:$W$15, 0),FALSE)*$E181)</f>
        <v>0</v>
      </c>
      <c r="BC181" s="1411">
        <f>IF(ISERROR(VLOOKUP(VLOOKUP($A181, 'E4 TB Allocation Details'!$A$18:$L$205, MATCH("Misc ID", 'E4 TB Allocation Details'!$A$18:$L$18, 0),FALSE), 'E2 Allocators'!$B$15:$W$361, MATCH('O5 Details by Class &amp; Accounts'!BC$18, 'E2 Allocators'!$B$15:$W$15, 0),FALSE)*$E181), 0, VLOOKUP(VLOOKUP($A181, 'E4 TB Allocation Details'!$A$18:$L$205, MATCH("Misc ID", 'E4 TB Allocation Details'!$A$18:$L$18, 0),FALSE), 'E2 Allocators'!$B$15:$W$361, MATCH('O5 Details by Class &amp; Accounts'!BC$18, 'E2 Allocators'!$B$15:$W$15, 0),FALSE)*$E181)</f>
        <v>0</v>
      </c>
      <c r="BD181" s="1411">
        <f>IF(ISERROR(VLOOKUP(VLOOKUP($A181, 'E4 TB Allocation Details'!$A$18:$L$205, MATCH("Misc ID", 'E4 TB Allocation Details'!$A$18:$L$18, 0),FALSE), 'E2 Allocators'!$B$15:$W$361, MATCH('O5 Details by Class &amp; Accounts'!BD$18, 'E2 Allocators'!$B$15:$W$15, 0),FALSE)*$E181), 0, VLOOKUP(VLOOKUP($A181, 'E4 TB Allocation Details'!$A$18:$L$205, MATCH("Misc ID", 'E4 TB Allocation Details'!$A$18:$L$18, 0),FALSE), 'E2 Allocators'!$B$15:$W$361, MATCH('O5 Details by Class &amp; Accounts'!BD$18, 'E2 Allocators'!$B$15:$W$15, 0),FALSE)*$E181)</f>
        <v>0</v>
      </c>
      <c r="BE181" s="1411">
        <f>IF(ISERROR(VLOOKUP(VLOOKUP($A181, 'E4 TB Allocation Details'!$A$18:$L$205, MATCH("Misc ID", 'E4 TB Allocation Details'!$A$18:$L$18, 0),FALSE), 'E2 Allocators'!$B$15:$W$361, MATCH('O5 Details by Class &amp; Accounts'!BE$18, 'E2 Allocators'!$B$15:$W$15, 0),FALSE)*$E181), 0, VLOOKUP(VLOOKUP($A181, 'E4 TB Allocation Details'!$A$18:$L$205, MATCH("Misc ID", 'E4 TB Allocation Details'!$A$18:$L$18, 0),FALSE), 'E2 Allocators'!$B$15:$W$361, MATCH('O5 Details by Class &amp; Accounts'!BE$18, 'E2 Allocators'!$B$15:$W$15, 0),FALSE)*$E181)</f>
        <v>0</v>
      </c>
      <c r="BF181" s="1411">
        <f>IF(ISERROR(VLOOKUP(VLOOKUP($A181, 'E4 TB Allocation Details'!$A$18:$L$205, MATCH("Misc ID", 'E4 TB Allocation Details'!$A$18:$L$18, 0),FALSE), 'E2 Allocators'!$B$15:$W$361, MATCH('O5 Details by Class &amp; Accounts'!BF$18, 'E2 Allocators'!$B$15:$W$15, 0),FALSE)*$E181), 0, VLOOKUP(VLOOKUP($A181, 'E4 TB Allocation Details'!$A$18:$L$205, MATCH("Misc ID", 'E4 TB Allocation Details'!$A$18:$L$18, 0),FALSE), 'E2 Allocators'!$B$15:$W$361, MATCH('O5 Details by Class &amp; Accounts'!BF$18, 'E2 Allocators'!$B$15:$W$15, 0),FALSE)*$E181)</f>
        <v>0</v>
      </c>
      <c r="BG181" s="1411">
        <f>IF(ISERROR(VLOOKUP(VLOOKUP($A181, 'E4 TB Allocation Details'!$A$18:$L$205, MATCH("Misc ID", 'E4 TB Allocation Details'!$A$18:$L$18, 0),FALSE), 'E2 Allocators'!$B$15:$W$361, MATCH('O5 Details by Class &amp; Accounts'!BG$18, 'E2 Allocators'!$B$15:$W$15, 0),FALSE)*$E181), 0, VLOOKUP(VLOOKUP($A181, 'E4 TB Allocation Details'!$A$18:$L$205, MATCH("Misc ID", 'E4 TB Allocation Details'!$A$18:$L$18, 0),FALSE), 'E2 Allocators'!$B$15:$W$361, MATCH('O5 Details by Class &amp; Accounts'!BG$18, 'E2 Allocators'!$B$15:$W$15, 0),FALSE)*$E181)</f>
        <v>0</v>
      </c>
      <c r="BH181" s="1411">
        <f>IF(ISERROR(VLOOKUP(VLOOKUP($A181, 'E4 TB Allocation Details'!$A$18:$L$205, MATCH("Misc ID", 'E4 TB Allocation Details'!$A$18:$L$18, 0),FALSE), 'E2 Allocators'!$B$15:$W$361, MATCH('O5 Details by Class &amp; Accounts'!BH$18, 'E2 Allocators'!$B$15:$W$15, 0),FALSE)*$E181), 0, VLOOKUP(VLOOKUP($A181, 'E4 TB Allocation Details'!$A$18:$L$205, MATCH("Misc ID", 'E4 TB Allocation Details'!$A$18:$L$18, 0),FALSE), 'E2 Allocators'!$B$15:$W$361, MATCH('O5 Details by Class &amp; Accounts'!BH$18, 'E2 Allocators'!$B$15:$W$15, 0),FALSE)*$E181)</f>
        <v>0</v>
      </c>
      <c r="BI181" s="1411">
        <f>IF(ISERROR(VLOOKUP(VLOOKUP($A181, 'E4 TB Allocation Details'!$A$18:$L$205, MATCH("Misc ID", 'E4 TB Allocation Details'!$A$18:$L$18, 0),FALSE), 'E2 Allocators'!$B$15:$W$361, MATCH('O5 Details by Class &amp; Accounts'!BI$18, 'E2 Allocators'!$B$15:$W$15, 0),FALSE)*$E181), 0, VLOOKUP(VLOOKUP($A181, 'E4 TB Allocation Details'!$A$18:$L$205, MATCH("Misc ID", 'E4 TB Allocation Details'!$A$18:$L$18, 0),FALSE), 'E2 Allocators'!$B$15:$W$361, MATCH('O5 Details by Class &amp; Accounts'!BI$18, 'E2 Allocators'!$B$15:$W$15, 0),FALSE)*$E181)</f>
        <v>0</v>
      </c>
      <c r="BJ181" s="1411">
        <f>IF(ISERROR(VLOOKUP(VLOOKUP($A181, 'E4 TB Allocation Details'!$A$18:$L$205, MATCH("Misc ID", 'E4 TB Allocation Details'!$A$18:$L$18, 0),FALSE), 'E2 Allocators'!$B$15:$W$361, MATCH('O5 Details by Class &amp; Accounts'!BJ$18, 'E2 Allocators'!$B$15:$W$15, 0),FALSE)*$E181), 0, VLOOKUP(VLOOKUP($A181, 'E4 TB Allocation Details'!$A$18:$L$205, MATCH("Misc ID", 'E4 TB Allocation Details'!$A$18:$L$18, 0),FALSE), 'E2 Allocators'!$B$15:$W$361, MATCH('O5 Details by Class &amp; Accounts'!BJ$18, 'E2 Allocators'!$B$15:$W$15, 0),FALSE)*$E181)</f>
        <v>0</v>
      </c>
      <c r="BK181" s="1411">
        <f>IF(ISERROR(VLOOKUP(VLOOKUP($A181, 'E4 TB Allocation Details'!$A$18:$L$205, MATCH("Misc ID", 'E4 TB Allocation Details'!$A$18:$L$18, 0),FALSE), 'E2 Allocators'!$B$15:$W$361, MATCH('O5 Details by Class &amp; Accounts'!BK$18, 'E2 Allocators'!$B$15:$W$15, 0),FALSE)*$E181), 0, VLOOKUP(VLOOKUP($A181, 'E4 TB Allocation Details'!$A$18:$L$205, MATCH("Misc ID", 'E4 TB Allocation Details'!$A$18:$L$18, 0),FALSE), 'E2 Allocators'!$B$15:$W$361, MATCH('O5 Details by Class &amp; Accounts'!BK$18, 'E2 Allocators'!$B$15:$W$15, 0),FALSE)*$E181)</f>
        <v>0</v>
      </c>
      <c r="BL181" s="1411">
        <f>IF(ISERROR(VLOOKUP(VLOOKUP($A181, 'E4 TB Allocation Details'!$A$18:$L$205, MATCH("Misc ID", 'E4 TB Allocation Details'!$A$18:$L$18, 0),FALSE), 'E2 Allocators'!$B$15:$W$361, MATCH('O5 Details by Class &amp; Accounts'!BL$18, 'E2 Allocators'!$B$15:$W$15, 0),FALSE)*$E181), 0, VLOOKUP(VLOOKUP($A181, 'E4 TB Allocation Details'!$A$18:$L$205, MATCH("Misc ID", 'E4 TB Allocation Details'!$A$18:$L$18, 0),FALSE), 'E2 Allocators'!$B$15:$W$361, MATCH('O5 Details by Class &amp; Accounts'!BL$18, 'E2 Allocators'!$B$15:$W$15, 0),FALSE)*$E181)</f>
        <v>0</v>
      </c>
      <c r="BM181" s="1411">
        <f>IF(ISERROR(VLOOKUP(VLOOKUP($A181, 'E4 TB Allocation Details'!$A$18:$L$205, MATCH("Misc ID", 'E4 TB Allocation Details'!$A$18:$L$18, 0),FALSE), 'E2 Allocators'!$B$15:$W$361, MATCH('O5 Details by Class &amp; Accounts'!BM$18, 'E2 Allocators'!$B$15:$W$15, 0),FALSE)*$E181), 0, VLOOKUP(VLOOKUP($A181, 'E4 TB Allocation Details'!$A$18:$L$205, MATCH("Misc ID", 'E4 TB Allocation Details'!$A$18:$L$18, 0),FALSE), 'E2 Allocators'!$B$15:$W$361, MATCH('O5 Details by Class &amp; Accounts'!BM$18, 'E2 Allocators'!$B$15:$W$15, 0),FALSE)*$E181)</f>
        <v>0</v>
      </c>
      <c r="BN181" s="1411">
        <f>IF(ISERROR(VLOOKUP(VLOOKUP($A181, 'E4 TB Allocation Details'!$A$18:$L$205, MATCH("Misc ID", 'E4 TB Allocation Details'!$A$18:$L$18, 0),FALSE), 'E2 Allocators'!$B$15:$W$361, MATCH('O5 Details by Class &amp; Accounts'!BN$18, 'E2 Allocators'!$B$15:$W$15, 0),FALSE)*$E181), 0, VLOOKUP(VLOOKUP($A181, 'E4 TB Allocation Details'!$A$18:$L$205, MATCH("Misc ID", 'E4 TB Allocation Details'!$A$18:$L$18, 0),FALSE), 'E2 Allocators'!$B$15:$W$361, MATCH('O5 Details by Class &amp; Accounts'!BN$18, 'E2 Allocators'!$B$15:$W$15, 0),FALSE)*$E181)</f>
        <v>0</v>
      </c>
      <c r="BO181" s="1411">
        <f>IF(ISERROR(VLOOKUP(VLOOKUP($A181, 'E4 TB Allocation Details'!$A$18:$L$205, MATCH("Misc ID", 'E4 TB Allocation Details'!$A$18:$L$18, 0),FALSE), 'E2 Allocators'!$B$15:$W$361, MATCH('O5 Details by Class &amp; Accounts'!BO$18, 'E2 Allocators'!$B$15:$W$15, 0),FALSE)*$E181), 0, VLOOKUP(VLOOKUP($A181, 'E4 TB Allocation Details'!$A$18:$L$205, MATCH("Misc ID", 'E4 TB Allocation Details'!$A$18:$L$18, 0),FALSE), 'E2 Allocators'!$B$15:$W$361, MATCH('O5 Details by Class &amp; Accounts'!BO$18, 'E2 Allocators'!$B$15:$W$15, 0),FALSE)*$E181)</f>
        <v>0</v>
      </c>
      <c r="BP181" s="1411">
        <f>IF(ISERROR(VLOOKUP(VLOOKUP($A181, 'E4 TB Allocation Details'!$A$18:$L$205, MATCH("Misc ID", 'E4 TB Allocation Details'!$A$18:$L$18, 0),FALSE), 'E2 Allocators'!$B$15:$W$361, MATCH('O5 Details by Class &amp; Accounts'!BP$18, 'E2 Allocators'!$B$15:$W$15, 0),FALSE)*$E181), 0, VLOOKUP(VLOOKUP($A181, 'E4 TB Allocation Details'!$A$18:$L$205, MATCH("Misc ID", 'E4 TB Allocation Details'!$A$18:$L$18, 0),FALSE), 'E2 Allocators'!$B$15:$W$361, MATCH('O5 Details by Class &amp; Accounts'!BP$18, 'E2 Allocators'!$B$15:$W$15, 0),FALSE)*$E181)</f>
        <v>0</v>
      </c>
      <c r="BQ181" s="1411">
        <f>IF(ISERROR(VLOOKUP(VLOOKUP($A181, 'E4 TB Allocation Details'!$A$18:$L$205, MATCH("Misc ID", 'E4 TB Allocation Details'!$A$18:$L$18, 0),FALSE), 'E2 Allocators'!$B$15:$W$361, MATCH('O5 Details by Class &amp; Accounts'!BQ$18, 'E2 Allocators'!$B$15:$W$15, 0),FALSE)*$E181), 0, VLOOKUP(VLOOKUP($A181, 'E4 TB Allocation Details'!$A$18:$L$205, MATCH("Misc ID", 'E4 TB Allocation Details'!$A$18:$L$18, 0),FALSE), 'E2 Allocators'!$B$15:$W$361, MATCH('O5 Details by Class &amp; Accounts'!BQ$18, 'E2 Allocators'!$B$15:$W$15, 0),FALSE)*$E181)</f>
        <v>0</v>
      </c>
      <c r="BR181" s="1411">
        <f>IF(ISERROR(VLOOKUP(VLOOKUP($A181, 'E4 TB Allocation Details'!$A$18:$L$205, MATCH("Misc ID", 'E4 TB Allocation Details'!$A$18:$L$18, 0),FALSE), 'E2 Allocators'!$B$15:$W$361, MATCH('O5 Details by Class &amp; Accounts'!BR$18, 'E2 Allocators'!$B$15:$W$15, 0),FALSE)*$E181), 0, VLOOKUP(VLOOKUP($A181, 'E4 TB Allocation Details'!$A$18:$L$205, MATCH("Misc ID", 'E4 TB Allocation Details'!$A$18:$L$18, 0),FALSE), 'E2 Allocators'!$B$15:$W$361, MATCH('O5 Details by Class &amp; Accounts'!BR$18, 'E2 Allocators'!$B$15:$W$15, 0),FALSE)*$E181)</f>
        <v>0</v>
      </c>
      <c r="BS181" s="1411">
        <f t="shared" si="41"/>
        <v>0</v>
      </c>
      <c r="BT181" s="1411">
        <f>IF(ISERROR(VLOOKUP(VLOOKUP($A181, 'E4 TB Allocation Details'!$A$18:$L$205, MATCH("A &amp; G ID", 'E4 TB Allocation Details'!$A$18:$L$18, 0),FALSE), 'E2 Allocators'!$B$15:$W$361, MATCH('O5 Details by Class &amp; Accounts'!BT$18, 'E2 Allocators'!$B$15:$W$15, 0),FALSE)*$E181), 0, VLOOKUP(VLOOKUP($A181, 'E4 TB Allocation Details'!$A$18:$L$205, MATCH("A &amp; G ID", 'E4 TB Allocation Details'!$A$18:$L$18, 0),FALSE), 'E2 Allocators'!$B$15:$W$361, MATCH('O5 Details by Class &amp; Accounts'!BT$18, 'E2 Allocators'!$B$15:$W$15, 0),FALSE)*$E181)</f>
        <v>12024.061742169892</v>
      </c>
      <c r="BU181" s="1411">
        <f>IF(ISERROR(VLOOKUP(VLOOKUP($A181, 'E4 TB Allocation Details'!$A$18:$L$205, MATCH("A &amp; G ID", 'E4 TB Allocation Details'!$A$18:$L$18, 0),FALSE), 'E2 Allocators'!$B$15:$W$361, MATCH('O5 Details by Class &amp; Accounts'!BU$18, 'E2 Allocators'!$B$15:$W$15, 0),FALSE)*$E181), 0, VLOOKUP(VLOOKUP($A181, 'E4 TB Allocation Details'!$A$18:$L$205, MATCH("A &amp; G ID", 'E4 TB Allocation Details'!$A$18:$L$18, 0),FALSE), 'E2 Allocators'!$B$15:$W$361, MATCH('O5 Details by Class &amp; Accounts'!BU$18, 'E2 Allocators'!$B$15:$W$15, 0),FALSE)*$E181)</f>
        <v>4135.5661504682303</v>
      </c>
      <c r="BV181" s="1411">
        <f>IF(ISERROR(VLOOKUP(VLOOKUP($A181, 'E4 TB Allocation Details'!$A$18:$L$205, MATCH("A &amp; G ID", 'E4 TB Allocation Details'!$A$18:$L$18, 0),FALSE), 'E2 Allocators'!$B$15:$W$361, MATCH('O5 Details by Class &amp; Accounts'!BV$18, 'E2 Allocators'!$B$15:$W$15, 0),FALSE)*$E181), 0, VLOOKUP(VLOOKUP($A181, 'E4 TB Allocation Details'!$A$18:$L$205, MATCH("A &amp; G ID", 'E4 TB Allocation Details'!$A$18:$L$18, 0),FALSE), 'E2 Allocators'!$B$15:$W$361, MATCH('O5 Details by Class &amp; Accounts'!BV$18, 'E2 Allocators'!$B$15:$W$15, 0),FALSE)*$E181)</f>
        <v>5990.5741436641056</v>
      </c>
      <c r="BW181" s="1411">
        <f>IF(ISERROR(VLOOKUP(VLOOKUP($A181, 'E4 TB Allocation Details'!$A$18:$L$205, MATCH("A &amp; G ID", 'E4 TB Allocation Details'!$A$18:$L$18, 0),FALSE), 'E2 Allocators'!$B$15:$W$361, MATCH('O5 Details by Class &amp; Accounts'!BW$18, 'E2 Allocators'!$B$15:$W$15, 0),FALSE)*$E181), 0, VLOOKUP(VLOOKUP($A181, 'E4 TB Allocation Details'!$A$18:$L$205, MATCH("A &amp; G ID", 'E4 TB Allocation Details'!$A$18:$L$18, 0),FALSE), 'E2 Allocators'!$B$15:$W$361, MATCH('O5 Details by Class &amp; Accounts'!BW$18, 'E2 Allocators'!$B$15:$W$15, 0),FALSE)*$E181)</f>
        <v>0</v>
      </c>
      <c r="BX181" s="1411">
        <f>IF(ISERROR(VLOOKUP(VLOOKUP($A181, 'E4 TB Allocation Details'!$A$18:$L$205, MATCH("A &amp; G ID", 'E4 TB Allocation Details'!$A$18:$L$18, 0),FALSE), 'E2 Allocators'!$B$15:$W$361, MATCH('O5 Details by Class &amp; Accounts'!BX$18, 'E2 Allocators'!$B$15:$W$15, 0),FALSE)*$E181), 0, VLOOKUP(VLOOKUP($A181, 'E4 TB Allocation Details'!$A$18:$L$205, MATCH("A &amp; G ID", 'E4 TB Allocation Details'!$A$18:$L$18, 0),FALSE), 'E2 Allocators'!$B$15:$W$361, MATCH('O5 Details by Class &amp; Accounts'!BX$18, 'E2 Allocators'!$B$15:$W$15, 0),FALSE)*$E181)</f>
        <v>0</v>
      </c>
      <c r="BY181" s="1411">
        <f>IF(ISERROR(VLOOKUP(VLOOKUP($A181, 'E4 TB Allocation Details'!$A$18:$L$205, MATCH("A &amp; G ID", 'E4 TB Allocation Details'!$A$18:$L$18, 0),FALSE), 'E2 Allocators'!$B$15:$W$361, MATCH('O5 Details by Class &amp; Accounts'!BY$18, 'E2 Allocators'!$B$15:$W$15, 0),FALSE)*$E181), 0, VLOOKUP(VLOOKUP($A181, 'E4 TB Allocation Details'!$A$18:$L$205, MATCH("A &amp; G ID", 'E4 TB Allocation Details'!$A$18:$L$18, 0),FALSE), 'E2 Allocators'!$B$15:$W$361, MATCH('O5 Details by Class &amp; Accounts'!BY$18, 'E2 Allocators'!$B$15:$W$15, 0),FALSE)*$E181)</f>
        <v>0</v>
      </c>
      <c r="BZ181" s="1411">
        <f>IF(ISERROR(VLOOKUP(VLOOKUP($A181, 'E4 TB Allocation Details'!$A$18:$L$205, MATCH("A &amp; G ID", 'E4 TB Allocation Details'!$A$18:$L$18, 0),FALSE), 'E2 Allocators'!$B$15:$W$361, MATCH('O5 Details by Class &amp; Accounts'!BZ$18, 'E2 Allocators'!$B$15:$W$15, 0),FALSE)*$E181), 0, VLOOKUP(VLOOKUP($A181, 'E4 TB Allocation Details'!$A$18:$L$205, MATCH("A &amp; G ID", 'E4 TB Allocation Details'!$A$18:$L$18, 0),FALSE), 'E2 Allocators'!$B$15:$W$361, MATCH('O5 Details by Class &amp; Accounts'!BZ$18, 'E2 Allocators'!$B$15:$W$15, 0),FALSE)*$E181)</f>
        <v>1674.6181424653462</v>
      </c>
      <c r="CA181" s="1411">
        <f>IF(ISERROR(VLOOKUP(VLOOKUP($A181, 'E4 TB Allocation Details'!$A$18:$L$205, MATCH("A &amp; G ID", 'E4 TB Allocation Details'!$A$18:$L$18, 0),FALSE), 'E2 Allocators'!$B$15:$W$361, MATCH('O5 Details by Class &amp; Accounts'!CA$18, 'E2 Allocators'!$B$15:$W$15, 0),FALSE)*$E181), 0, VLOOKUP(VLOOKUP($A181, 'E4 TB Allocation Details'!$A$18:$L$205, MATCH("A &amp; G ID", 'E4 TB Allocation Details'!$A$18:$L$18, 0),FALSE), 'E2 Allocators'!$B$15:$W$361, MATCH('O5 Details by Class &amp; Accounts'!CA$18, 'E2 Allocators'!$B$15:$W$15, 0),FALSE)*$E181)</f>
        <v>91.886510207662823</v>
      </c>
      <c r="CB181" s="1411">
        <f>IF(ISERROR(VLOOKUP(VLOOKUP($A181, 'E4 TB Allocation Details'!$A$18:$L$205, MATCH("A &amp; G ID", 'E4 TB Allocation Details'!$A$18:$L$18, 0),FALSE), 'E2 Allocators'!$B$15:$W$361, MATCH('O5 Details by Class &amp; Accounts'!CB$18, 'E2 Allocators'!$B$15:$W$15, 0),FALSE)*$E181), 0, VLOOKUP(VLOOKUP($A181, 'E4 TB Allocation Details'!$A$18:$L$205, MATCH("A &amp; G ID", 'E4 TB Allocation Details'!$A$18:$L$18, 0),FALSE), 'E2 Allocators'!$B$15:$W$361, MATCH('O5 Details by Class &amp; Accounts'!CB$18, 'E2 Allocators'!$B$15:$W$15, 0),FALSE)*$E181)</f>
        <v>83.293311024762872</v>
      </c>
      <c r="CC181" s="1411">
        <f>IF(ISERROR(VLOOKUP(VLOOKUP($A181, 'E4 TB Allocation Details'!$A$18:$L$205, MATCH("A &amp; G ID", 'E4 TB Allocation Details'!$A$18:$L$18, 0),FALSE), 'E2 Allocators'!$B$15:$W$361, MATCH('O5 Details by Class &amp; Accounts'!CC$18, 'E2 Allocators'!$B$15:$W$15, 0),FALSE)*$E181), 0, VLOOKUP(VLOOKUP($A181, 'E4 TB Allocation Details'!$A$18:$L$205, MATCH("A &amp; G ID", 'E4 TB Allocation Details'!$A$18:$L$18, 0),FALSE), 'E2 Allocators'!$B$15:$W$361, MATCH('O5 Details by Class &amp; Accounts'!CC$18, 'E2 Allocators'!$B$15:$W$15, 0),FALSE)*$E181)</f>
        <v>0</v>
      </c>
      <c r="CD181" s="1411">
        <f>IF(ISERROR(VLOOKUP(VLOOKUP($A181, 'E4 TB Allocation Details'!$A$18:$L$205, MATCH("A &amp; G ID", 'E4 TB Allocation Details'!$A$18:$L$18, 0),FALSE), 'E2 Allocators'!$B$15:$W$361, MATCH('O5 Details by Class &amp; Accounts'!CD$18, 'E2 Allocators'!$B$15:$W$15, 0),FALSE)*$E181), 0, VLOOKUP(VLOOKUP($A181, 'E4 TB Allocation Details'!$A$18:$L$205, MATCH("A &amp; G ID", 'E4 TB Allocation Details'!$A$18:$L$18, 0),FALSE), 'E2 Allocators'!$B$15:$W$361, MATCH('O5 Details by Class &amp; Accounts'!CD$18, 'E2 Allocators'!$B$15:$W$15, 0),FALSE)*$E181)</f>
        <v>0</v>
      </c>
      <c r="CE181" s="1411">
        <f>IF(ISERROR(VLOOKUP(VLOOKUP($A181, 'E4 TB Allocation Details'!$A$18:$L$205, MATCH("A &amp; G ID", 'E4 TB Allocation Details'!$A$18:$L$18, 0),FALSE), 'E2 Allocators'!$B$15:$W$361, MATCH('O5 Details by Class &amp; Accounts'!CE$18, 'E2 Allocators'!$B$15:$W$15, 0),FALSE)*$E181), 0, VLOOKUP(VLOOKUP($A181, 'E4 TB Allocation Details'!$A$18:$L$205, MATCH("A &amp; G ID", 'E4 TB Allocation Details'!$A$18:$L$18, 0),FALSE), 'E2 Allocators'!$B$15:$W$361, MATCH('O5 Details by Class &amp; Accounts'!CE$18, 'E2 Allocators'!$B$15:$W$15, 0),FALSE)*$E181)</f>
        <v>0</v>
      </c>
      <c r="CF181" s="1411">
        <f>IF(ISERROR(VLOOKUP(VLOOKUP($A181, 'E4 TB Allocation Details'!$A$18:$L$205, MATCH("A &amp; G ID", 'E4 TB Allocation Details'!$A$18:$L$18, 0),FALSE), 'E2 Allocators'!$B$15:$W$361, MATCH('O5 Details by Class &amp; Accounts'!CF$18, 'E2 Allocators'!$B$15:$W$15, 0),FALSE)*$E181), 0, VLOOKUP(VLOOKUP($A181, 'E4 TB Allocation Details'!$A$18:$L$205, MATCH("A &amp; G ID", 'E4 TB Allocation Details'!$A$18:$L$18, 0),FALSE), 'E2 Allocators'!$B$15:$W$361, MATCH('O5 Details by Class &amp; Accounts'!CF$18, 'E2 Allocators'!$B$15:$W$15, 0),FALSE)*$E181)</f>
        <v>0</v>
      </c>
      <c r="CG181" s="1411">
        <f>IF(ISERROR(VLOOKUP(VLOOKUP($A181, 'E4 TB Allocation Details'!$A$18:$L$205, MATCH("A &amp; G ID", 'E4 TB Allocation Details'!$A$18:$L$18, 0),FALSE), 'E2 Allocators'!$B$15:$W$361, MATCH('O5 Details by Class &amp; Accounts'!CG$18, 'E2 Allocators'!$B$15:$W$15, 0),FALSE)*$E181), 0, VLOOKUP(VLOOKUP($A181, 'E4 TB Allocation Details'!$A$18:$L$205, MATCH("A &amp; G ID", 'E4 TB Allocation Details'!$A$18:$L$18, 0),FALSE), 'E2 Allocators'!$B$15:$W$361, MATCH('O5 Details by Class &amp; Accounts'!CG$18, 'E2 Allocators'!$B$15:$W$15, 0),FALSE)*$E181)</f>
        <v>0</v>
      </c>
      <c r="CH181" s="1411">
        <f>IF(ISERROR(VLOOKUP(VLOOKUP($A181, 'E4 TB Allocation Details'!$A$18:$L$205, MATCH("A &amp; G ID", 'E4 TB Allocation Details'!$A$18:$L$18, 0),FALSE), 'E2 Allocators'!$B$15:$W$361, MATCH('O5 Details by Class &amp; Accounts'!CH$18, 'E2 Allocators'!$B$15:$W$15, 0),FALSE)*$E181), 0, VLOOKUP(VLOOKUP($A181, 'E4 TB Allocation Details'!$A$18:$L$205, MATCH("A &amp; G ID", 'E4 TB Allocation Details'!$A$18:$L$18, 0),FALSE), 'E2 Allocators'!$B$15:$W$361, MATCH('O5 Details by Class &amp; Accounts'!CH$18, 'E2 Allocators'!$B$15:$W$15, 0),FALSE)*$E181)</f>
        <v>0</v>
      </c>
      <c r="CI181" s="1411">
        <f>IF(ISERROR(VLOOKUP(VLOOKUP($A181, 'E4 TB Allocation Details'!$A$18:$L$205, MATCH("A &amp; G ID", 'E4 TB Allocation Details'!$A$18:$L$18, 0),FALSE), 'E2 Allocators'!$B$15:$W$361, MATCH('O5 Details by Class &amp; Accounts'!CI$18, 'E2 Allocators'!$B$15:$W$15, 0),FALSE)*$E181), 0, VLOOKUP(VLOOKUP($A181, 'E4 TB Allocation Details'!$A$18:$L$205, MATCH("A &amp; G ID", 'E4 TB Allocation Details'!$A$18:$L$18, 0),FALSE), 'E2 Allocators'!$B$15:$W$361, MATCH('O5 Details by Class &amp; Accounts'!CI$18, 'E2 Allocators'!$B$15:$W$15, 0),FALSE)*$E181)</f>
        <v>0</v>
      </c>
      <c r="CJ181" s="1411">
        <f>IF(ISERROR(VLOOKUP(VLOOKUP($A181, 'E4 TB Allocation Details'!$A$18:$L$205, MATCH("A &amp; G ID", 'E4 TB Allocation Details'!$A$18:$L$18, 0),FALSE), 'E2 Allocators'!$B$15:$W$361, MATCH('O5 Details by Class &amp; Accounts'!CJ$18, 'E2 Allocators'!$B$15:$W$15, 0),FALSE)*$E181), 0, VLOOKUP(VLOOKUP($A181, 'E4 TB Allocation Details'!$A$18:$L$205, MATCH("A &amp; G ID", 'E4 TB Allocation Details'!$A$18:$L$18, 0),FALSE), 'E2 Allocators'!$B$15:$W$361, MATCH('O5 Details by Class &amp; Accounts'!CJ$18, 'E2 Allocators'!$B$15:$W$15, 0),FALSE)*$E181)</f>
        <v>0</v>
      </c>
      <c r="CK181" s="1411">
        <f>IF(ISERROR(VLOOKUP(VLOOKUP($A181, 'E4 TB Allocation Details'!$A$18:$L$205, MATCH("A &amp; G ID", 'E4 TB Allocation Details'!$A$18:$L$18, 0),FALSE), 'E2 Allocators'!$B$15:$W$361, MATCH('O5 Details by Class &amp; Accounts'!CK$18, 'E2 Allocators'!$B$15:$W$15, 0),FALSE)*$E181), 0, VLOOKUP(VLOOKUP($A181, 'E4 TB Allocation Details'!$A$18:$L$205, MATCH("A &amp; G ID", 'E4 TB Allocation Details'!$A$18:$L$18, 0),FALSE), 'E2 Allocators'!$B$15:$W$361, MATCH('O5 Details by Class &amp; Accounts'!CK$18, 'E2 Allocators'!$B$15:$W$15, 0),FALSE)*$E181)</f>
        <v>0</v>
      </c>
      <c r="CL181" s="1411">
        <f>IF(ISERROR(VLOOKUP(VLOOKUP($A181, 'E4 TB Allocation Details'!$A$18:$L$205, MATCH("A &amp; G ID", 'E4 TB Allocation Details'!$A$18:$L$18, 0),FALSE), 'E2 Allocators'!$B$15:$W$361, MATCH('O5 Details by Class &amp; Accounts'!CL$18, 'E2 Allocators'!$B$15:$W$15, 0),FALSE)*$E181), 0, VLOOKUP(VLOOKUP($A181, 'E4 TB Allocation Details'!$A$18:$L$205, MATCH("A &amp; G ID", 'E4 TB Allocation Details'!$A$18:$L$18, 0),FALSE), 'E2 Allocators'!$B$15:$W$361, MATCH('O5 Details by Class &amp; Accounts'!CL$18, 'E2 Allocators'!$B$15:$W$15, 0),FALSE)*$E181)</f>
        <v>0</v>
      </c>
      <c r="CM181" s="1411">
        <f>IF(ISERROR(VLOOKUP(VLOOKUP($A181, 'E4 TB Allocation Details'!$A$18:$L$205, MATCH("A &amp; G ID", 'E4 TB Allocation Details'!$A$18:$L$18, 0),FALSE), 'E2 Allocators'!$B$15:$W$361, MATCH('O5 Details by Class &amp; Accounts'!CM$18, 'E2 Allocators'!$B$15:$W$15, 0),FALSE)*$E181), 0, VLOOKUP(VLOOKUP($A181, 'E4 TB Allocation Details'!$A$18:$L$205, MATCH("A &amp; G ID", 'E4 TB Allocation Details'!$A$18:$L$18, 0),FALSE), 'E2 Allocators'!$B$15:$W$361, MATCH('O5 Details by Class &amp; Accounts'!CM$18, 'E2 Allocators'!$B$15:$W$15, 0),FALSE)*$E181)</f>
        <v>0</v>
      </c>
      <c r="CN181" s="1411">
        <f t="shared" si="42"/>
        <v>24000</v>
      </c>
      <c r="CO181" s="1791">
        <f t="shared" si="43"/>
        <v>0</v>
      </c>
      <c r="CQ181" s="2086" t="s">
        <v>1471</v>
      </c>
    </row>
    <row r="182" spans="1:95" s="80" customFormat="1" ht="12.75">
      <c r="A182" s="1169">
        <v>5640</v>
      </c>
      <c r="B182" s="451" t="s">
        <v>955</v>
      </c>
      <c r="C182" s="1788">
        <f>IF(ISERROR(VLOOKUP($A182,'I3 TB Data'!$A$23:$H$458,MATCH('O5 Details by Class &amp; Accounts'!$C$18, 'I3 TB Data'!$A$23:$H$23,0),0)), 0, VLOOKUP($A182,'I3 TB Data'!$A$23:$H$458,MATCH('O5 Details by Class &amp; Accounts'!$C$18,'I3 TB Data'!$A$23:$H$23,0),0))</f>
        <v>28000</v>
      </c>
      <c r="D182" s="1789"/>
      <c r="E182" s="1788">
        <f t="shared" si="37"/>
        <v>28000</v>
      </c>
      <c r="F182" s="1790"/>
      <c r="G182" s="1790"/>
      <c r="H182" s="1411">
        <f t="shared" si="39"/>
        <v>0</v>
      </c>
      <c r="I182" s="1411">
        <f>IF(ISERROR(VLOOKUP(VLOOKUP($A182, 'E4 TB Allocation Details'!$A$18:$L$205, MATCH("Demand ID", 'E4 TB Allocation Details'!$A$18:$L$18, 0),FALSE), 'E2 Allocators'!$B$15:$W$361, MATCH('O5 Details by Class &amp; Accounts'!I$18, 'E2 Allocators'!$B$15:$W$15, 0),FALSE)*$F182), 0, VLOOKUP(VLOOKUP($A182, 'E4 TB Allocation Details'!$A$18:$L$205, MATCH("Demand ID", 'E4 TB Allocation Details'!$A$18:$L$18, 0),FALSE), 'E2 Allocators'!$B$15:$W$361, MATCH('O5 Details by Class &amp; Accounts'!I$18, 'E2 Allocators'!$B$15:$W$15, 0),FALSE)*$F182)</f>
        <v>0</v>
      </c>
      <c r="J182" s="1411">
        <f>IF(ISERROR(VLOOKUP(VLOOKUP($A182, 'E4 TB Allocation Details'!$A$18:$L$205, MATCH("Demand ID", 'E4 TB Allocation Details'!$A$18:$L$18, 0),FALSE), 'E2 Allocators'!$B$15:$W$361, MATCH('O5 Details by Class &amp; Accounts'!J$18, 'E2 Allocators'!$B$15:$W$15, 0),FALSE)*$F182), 0, VLOOKUP(VLOOKUP($A182, 'E4 TB Allocation Details'!$A$18:$L$205, MATCH("Demand ID", 'E4 TB Allocation Details'!$A$18:$L$18, 0),FALSE), 'E2 Allocators'!$B$15:$W$361, MATCH('O5 Details by Class &amp; Accounts'!J$18, 'E2 Allocators'!$B$15:$W$15, 0),FALSE)*$F182)</f>
        <v>0</v>
      </c>
      <c r="K182" s="1411">
        <f>IF(ISERROR(VLOOKUP(VLOOKUP($A182, 'E4 TB Allocation Details'!$A$18:$L$205, MATCH("Demand ID", 'E4 TB Allocation Details'!$A$18:$L$18, 0),FALSE), 'E2 Allocators'!$B$15:$W$361, MATCH('O5 Details by Class &amp; Accounts'!K$18, 'E2 Allocators'!$B$15:$W$15, 0),FALSE)*$F182), 0, VLOOKUP(VLOOKUP($A182, 'E4 TB Allocation Details'!$A$18:$L$205, MATCH("Demand ID", 'E4 TB Allocation Details'!$A$18:$L$18, 0),FALSE), 'E2 Allocators'!$B$15:$W$361, MATCH('O5 Details by Class &amp; Accounts'!K$18, 'E2 Allocators'!$B$15:$W$15, 0),FALSE)*$F182)</f>
        <v>0</v>
      </c>
      <c r="L182" s="1411">
        <f>IF(ISERROR(VLOOKUP(VLOOKUP($A182, 'E4 TB Allocation Details'!$A$18:$L$205, MATCH("Demand ID", 'E4 TB Allocation Details'!$A$18:$L$18, 0),FALSE), 'E2 Allocators'!$B$15:$W$361, MATCH('O5 Details by Class &amp; Accounts'!L$18, 'E2 Allocators'!$B$15:$W$15, 0),FALSE)*$F182), 0, VLOOKUP(VLOOKUP($A182, 'E4 TB Allocation Details'!$A$18:$L$205, MATCH("Demand ID", 'E4 TB Allocation Details'!$A$18:$L$18, 0),FALSE), 'E2 Allocators'!$B$15:$W$361, MATCH('O5 Details by Class &amp; Accounts'!L$18, 'E2 Allocators'!$B$15:$W$15, 0),FALSE)*$F182)</f>
        <v>0</v>
      </c>
      <c r="M182" s="1411">
        <f>IF(ISERROR(VLOOKUP(VLOOKUP($A182, 'E4 TB Allocation Details'!$A$18:$L$205, MATCH("Demand ID", 'E4 TB Allocation Details'!$A$18:$L$18, 0),FALSE), 'E2 Allocators'!$B$15:$W$361, MATCH('O5 Details by Class &amp; Accounts'!M$18, 'E2 Allocators'!$B$15:$W$15, 0),FALSE)*$F182), 0, VLOOKUP(VLOOKUP($A182, 'E4 TB Allocation Details'!$A$18:$L$205, MATCH("Demand ID", 'E4 TB Allocation Details'!$A$18:$L$18, 0),FALSE), 'E2 Allocators'!$B$15:$W$361, MATCH('O5 Details by Class &amp; Accounts'!M$18, 'E2 Allocators'!$B$15:$W$15, 0),FALSE)*$F182)</f>
        <v>0</v>
      </c>
      <c r="N182" s="1411">
        <f>IF(ISERROR(VLOOKUP(VLOOKUP($A182, 'E4 TB Allocation Details'!$A$18:$L$205, MATCH("Demand ID", 'E4 TB Allocation Details'!$A$18:$L$18, 0),FALSE), 'E2 Allocators'!$B$15:$W$361, MATCH('O5 Details by Class &amp; Accounts'!N$18, 'E2 Allocators'!$B$15:$W$15, 0),FALSE)*$F182), 0, VLOOKUP(VLOOKUP($A182, 'E4 TB Allocation Details'!$A$18:$L$205, MATCH("Demand ID", 'E4 TB Allocation Details'!$A$18:$L$18, 0),FALSE), 'E2 Allocators'!$B$15:$W$361, MATCH('O5 Details by Class &amp; Accounts'!N$18, 'E2 Allocators'!$B$15:$W$15, 0),FALSE)*$F182)</f>
        <v>0</v>
      </c>
      <c r="O182" s="1411">
        <f>IF(ISERROR(VLOOKUP(VLOOKUP($A182, 'E4 TB Allocation Details'!$A$18:$L$205, MATCH("Demand ID", 'E4 TB Allocation Details'!$A$18:$L$18, 0),FALSE), 'E2 Allocators'!$B$15:$W$361, MATCH('O5 Details by Class &amp; Accounts'!O$18, 'E2 Allocators'!$B$15:$W$15, 0),FALSE)*$F182), 0, VLOOKUP(VLOOKUP($A182, 'E4 TB Allocation Details'!$A$18:$L$205, MATCH("Demand ID", 'E4 TB Allocation Details'!$A$18:$L$18, 0),FALSE), 'E2 Allocators'!$B$15:$W$361, MATCH('O5 Details by Class &amp; Accounts'!O$18, 'E2 Allocators'!$B$15:$W$15, 0),FALSE)*$F182)</f>
        <v>0</v>
      </c>
      <c r="P182" s="1411">
        <f>IF(ISERROR(VLOOKUP(VLOOKUP($A182, 'E4 TB Allocation Details'!$A$18:$L$205, MATCH("Demand ID", 'E4 TB Allocation Details'!$A$18:$L$18, 0),FALSE), 'E2 Allocators'!$B$15:$W$361, MATCH('O5 Details by Class &amp; Accounts'!P$18, 'E2 Allocators'!$B$15:$W$15, 0),FALSE)*$F182), 0, VLOOKUP(VLOOKUP($A182, 'E4 TB Allocation Details'!$A$18:$L$205, MATCH("Demand ID", 'E4 TB Allocation Details'!$A$18:$L$18, 0),FALSE), 'E2 Allocators'!$B$15:$W$361, MATCH('O5 Details by Class &amp; Accounts'!P$18, 'E2 Allocators'!$B$15:$W$15, 0),FALSE)*$F182)</f>
        <v>0</v>
      </c>
      <c r="Q182" s="1411">
        <f>IF(ISERROR(VLOOKUP(VLOOKUP($A182, 'E4 TB Allocation Details'!$A$18:$L$205, MATCH("Demand ID", 'E4 TB Allocation Details'!$A$18:$L$18, 0),FALSE), 'E2 Allocators'!$B$15:$W$361, MATCH('O5 Details by Class &amp; Accounts'!Q$18, 'E2 Allocators'!$B$15:$W$15, 0),FALSE)*$F182), 0, VLOOKUP(VLOOKUP($A182, 'E4 TB Allocation Details'!$A$18:$L$205, MATCH("Demand ID", 'E4 TB Allocation Details'!$A$18:$L$18, 0),FALSE), 'E2 Allocators'!$B$15:$W$361, MATCH('O5 Details by Class &amp; Accounts'!Q$18, 'E2 Allocators'!$B$15:$W$15, 0),FALSE)*$F182)</f>
        <v>0</v>
      </c>
      <c r="R182" s="1411">
        <f>IF(ISERROR(VLOOKUP(VLOOKUP($A182, 'E4 TB Allocation Details'!$A$18:$L$205, MATCH("Demand ID", 'E4 TB Allocation Details'!$A$18:$L$18, 0),FALSE), 'E2 Allocators'!$B$15:$W$361, MATCH('O5 Details by Class &amp; Accounts'!R$18, 'E2 Allocators'!$B$15:$W$15, 0),FALSE)*$F182), 0, VLOOKUP(VLOOKUP($A182, 'E4 TB Allocation Details'!$A$18:$L$205, MATCH("Demand ID", 'E4 TB Allocation Details'!$A$18:$L$18, 0),FALSE), 'E2 Allocators'!$B$15:$W$361, MATCH('O5 Details by Class &amp; Accounts'!R$18, 'E2 Allocators'!$B$15:$W$15, 0),FALSE)*$F182)</f>
        <v>0</v>
      </c>
      <c r="S182" s="1411">
        <f>IF(ISERROR(VLOOKUP(VLOOKUP($A182, 'E4 TB Allocation Details'!$A$18:$L$205, MATCH("Demand ID", 'E4 TB Allocation Details'!$A$18:$L$18, 0),FALSE), 'E2 Allocators'!$B$15:$W$361, MATCH('O5 Details by Class &amp; Accounts'!S$18, 'E2 Allocators'!$B$15:$W$15, 0),FALSE)*$F182), 0, VLOOKUP(VLOOKUP($A182, 'E4 TB Allocation Details'!$A$18:$L$205, MATCH("Demand ID", 'E4 TB Allocation Details'!$A$18:$L$18, 0),FALSE), 'E2 Allocators'!$B$15:$W$361, MATCH('O5 Details by Class &amp; Accounts'!S$18, 'E2 Allocators'!$B$15:$W$15, 0),FALSE)*$F182)</f>
        <v>0</v>
      </c>
      <c r="T182" s="1411">
        <f>IF(ISERROR(VLOOKUP(VLOOKUP($A182, 'E4 TB Allocation Details'!$A$18:$L$205, MATCH("Demand ID", 'E4 TB Allocation Details'!$A$18:$L$18, 0),FALSE), 'E2 Allocators'!$B$15:$W$361, MATCH('O5 Details by Class &amp; Accounts'!T$18, 'E2 Allocators'!$B$15:$W$15, 0),FALSE)*$F182), 0, VLOOKUP(VLOOKUP($A182, 'E4 TB Allocation Details'!$A$18:$L$205, MATCH("Demand ID", 'E4 TB Allocation Details'!$A$18:$L$18, 0),FALSE), 'E2 Allocators'!$B$15:$W$361, MATCH('O5 Details by Class &amp; Accounts'!T$18, 'E2 Allocators'!$B$15:$W$15, 0),FALSE)*$F182)</f>
        <v>0</v>
      </c>
      <c r="U182" s="1411">
        <f>IF(ISERROR(VLOOKUP(VLOOKUP($A182, 'E4 TB Allocation Details'!$A$18:$L$205, MATCH("Demand ID", 'E4 TB Allocation Details'!$A$18:$L$18, 0),FALSE), 'E2 Allocators'!$B$15:$W$361, MATCH('O5 Details by Class &amp; Accounts'!U$18, 'E2 Allocators'!$B$15:$W$15, 0),FALSE)*$F182), 0, VLOOKUP(VLOOKUP($A182, 'E4 TB Allocation Details'!$A$18:$L$205, MATCH("Demand ID", 'E4 TB Allocation Details'!$A$18:$L$18, 0),FALSE), 'E2 Allocators'!$B$15:$W$361, MATCH('O5 Details by Class &amp; Accounts'!U$18, 'E2 Allocators'!$B$15:$W$15, 0),FALSE)*$F182)</f>
        <v>0</v>
      </c>
      <c r="V182" s="1411">
        <f>IF(ISERROR(VLOOKUP(VLOOKUP($A182, 'E4 TB Allocation Details'!$A$18:$L$205, MATCH("Demand ID", 'E4 TB Allocation Details'!$A$18:$L$18, 0),FALSE), 'E2 Allocators'!$B$15:$W$361, MATCH('O5 Details by Class &amp; Accounts'!V$18, 'E2 Allocators'!$B$15:$W$15, 0),FALSE)*$F182), 0, VLOOKUP(VLOOKUP($A182, 'E4 TB Allocation Details'!$A$18:$L$205, MATCH("Demand ID", 'E4 TB Allocation Details'!$A$18:$L$18, 0),FALSE), 'E2 Allocators'!$B$15:$W$361, MATCH('O5 Details by Class &amp; Accounts'!V$18, 'E2 Allocators'!$B$15:$W$15, 0),FALSE)*$F182)</f>
        <v>0</v>
      </c>
      <c r="W182" s="1411">
        <f>IF(ISERROR(VLOOKUP(VLOOKUP($A182, 'E4 TB Allocation Details'!$A$18:$L$205, MATCH("Demand ID", 'E4 TB Allocation Details'!$A$18:$L$18, 0),FALSE), 'E2 Allocators'!$B$15:$W$361, MATCH('O5 Details by Class &amp; Accounts'!W$18, 'E2 Allocators'!$B$15:$W$15, 0),FALSE)*$F182), 0, VLOOKUP(VLOOKUP($A182, 'E4 TB Allocation Details'!$A$18:$L$205, MATCH("Demand ID", 'E4 TB Allocation Details'!$A$18:$L$18, 0),FALSE), 'E2 Allocators'!$B$15:$W$361, MATCH('O5 Details by Class &amp; Accounts'!W$18, 'E2 Allocators'!$B$15:$W$15, 0),FALSE)*$F182)</f>
        <v>0</v>
      </c>
      <c r="X182" s="1411">
        <f>IF(ISERROR(VLOOKUP(VLOOKUP($A182, 'E4 TB Allocation Details'!$A$18:$L$205, MATCH("Demand ID", 'E4 TB Allocation Details'!$A$18:$L$18, 0),FALSE), 'E2 Allocators'!$B$15:$W$361, MATCH('O5 Details by Class &amp; Accounts'!X$18, 'E2 Allocators'!$B$15:$W$15, 0),FALSE)*$F182), 0, VLOOKUP(VLOOKUP($A182, 'E4 TB Allocation Details'!$A$18:$L$205, MATCH("Demand ID", 'E4 TB Allocation Details'!$A$18:$L$18, 0),FALSE), 'E2 Allocators'!$B$15:$W$361, MATCH('O5 Details by Class &amp; Accounts'!X$18, 'E2 Allocators'!$B$15:$W$15, 0),FALSE)*$F182)</f>
        <v>0</v>
      </c>
      <c r="Y182" s="1411">
        <f>IF(ISERROR(VLOOKUP(VLOOKUP($A182, 'E4 TB Allocation Details'!$A$18:$L$205, MATCH("Demand ID", 'E4 TB Allocation Details'!$A$18:$L$18, 0),FALSE), 'E2 Allocators'!$B$15:$W$361, MATCH('O5 Details by Class &amp; Accounts'!Y$18, 'E2 Allocators'!$B$15:$W$15, 0),FALSE)*$F182), 0, VLOOKUP(VLOOKUP($A182, 'E4 TB Allocation Details'!$A$18:$L$205, MATCH("Demand ID", 'E4 TB Allocation Details'!$A$18:$L$18, 0),FALSE), 'E2 Allocators'!$B$15:$W$361, MATCH('O5 Details by Class &amp; Accounts'!Y$18, 'E2 Allocators'!$B$15:$W$15, 0),FALSE)*$F182)</f>
        <v>0</v>
      </c>
      <c r="Z182" s="1411">
        <f>IF(ISERROR(VLOOKUP(VLOOKUP($A182, 'E4 TB Allocation Details'!$A$18:$L$205, MATCH("Demand ID", 'E4 TB Allocation Details'!$A$18:$L$18, 0),FALSE), 'E2 Allocators'!$B$15:$W$361, MATCH('O5 Details by Class &amp; Accounts'!Z$18, 'E2 Allocators'!$B$15:$W$15, 0),FALSE)*$F182), 0, VLOOKUP(VLOOKUP($A182, 'E4 TB Allocation Details'!$A$18:$L$205, MATCH("Demand ID", 'E4 TB Allocation Details'!$A$18:$L$18, 0),FALSE), 'E2 Allocators'!$B$15:$W$361, MATCH('O5 Details by Class &amp; Accounts'!Z$18, 'E2 Allocators'!$B$15:$W$15, 0),FALSE)*$F182)</f>
        <v>0</v>
      </c>
      <c r="AA182" s="1411">
        <f>IF(ISERROR(VLOOKUP(VLOOKUP($A182, 'E4 TB Allocation Details'!$A$18:$L$205, MATCH("Demand ID", 'E4 TB Allocation Details'!$A$18:$L$18, 0),FALSE), 'E2 Allocators'!$B$15:$W$361, MATCH('O5 Details by Class &amp; Accounts'!AA$18, 'E2 Allocators'!$B$15:$W$15, 0),FALSE)*$F182), 0, VLOOKUP(VLOOKUP($A182, 'E4 TB Allocation Details'!$A$18:$L$205, MATCH("Demand ID", 'E4 TB Allocation Details'!$A$18:$L$18, 0),FALSE), 'E2 Allocators'!$B$15:$W$361, MATCH('O5 Details by Class &amp; Accounts'!AA$18, 'E2 Allocators'!$B$15:$W$15, 0),FALSE)*$F182)</f>
        <v>0</v>
      </c>
      <c r="AB182" s="1411">
        <f>IF(ISERROR(VLOOKUP(VLOOKUP($A182, 'E4 TB Allocation Details'!$A$18:$L$205, MATCH("Demand ID", 'E4 TB Allocation Details'!$A$18:$L$18, 0),FALSE), 'E2 Allocators'!$B$15:$W$361, MATCH('O5 Details by Class &amp; Accounts'!AB$18, 'E2 Allocators'!$B$15:$W$15, 0),FALSE)*$F182), 0, VLOOKUP(VLOOKUP($A182, 'E4 TB Allocation Details'!$A$18:$L$205, MATCH("Demand ID", 'E4 TB Allocation Details'!$A$18:$L$18, 0),FALSE), 'E2 Allocators'!$B$15:$W$361, MATCH('O5 Details by Class &amp; Accounts'!AB$18, 'E2 Allocators'!$B$15:$W$15, 0),FALSE)*$F182)</f>
        <v>0</v>
      </c>
      <c r="AC182" s="1411">
        <f t="shared" si="40"/>
        <v>0</v>
      </c>
      <c r="AD182" s="1411">
        <f>IF(ISERROR(VLOOKUP(VLOOKUP($A182, 'E4 TB Allocation Details'!$A$18:$L$205, MATCH("Customer ID", 'E4 TB Allocation Details'!$A$18:$L$18, 0),FALSE), 'E2 Allocators'!$B$15:$W$361, MATCH('O5 Details by Class &amp; Accounts'!AD$18, 'E2 Allocators'!$B$15:$W$15, 0),FALSE)*$G182), 0, VLOOKUP(VLOOKUP($A182, 'E4 TB Allocation Details'!$A$18:$L$205, MATCH("Customer ID", 'E4 TB Allocation Details'!$A$18:$L$18, 0),FALSE), 'E2 Allocators'!$B$15:$W$361, MATCH('O5 Details by Class &amp; Accounts'!AD$18, 'E2 Allocators'!$B$15:$W$15, 0),FALSE)*$G182)</f>
        <v>0</v>
      </c>
      <c r="AE182" s="1411">
        <f>IF(ISERROR(VLOOKUP(VLOOKUP($A182, 'E4 TB Allocation Details'!$A$18:$L$205, MATCH("Customer ID", 'E4 TB Allocation Details'!$A$18:$L$18, 0),FALSE), 'E2 Allocators'!$B$15:$W$361, MATCH('O5 Details by Class &amp; Accounts'!AE$18, 'E2 Allocators'!$B$15:$W$15, 0),FALSE)*$G182), 0, VLOOKUP(VLOOKUP($A182, 'E4 TB Allocation Details'!$A$18:$L$205, MATCH("Customer ID", 'E4 TB Allocation Details'!$A$18:$L$18, 0),FALSE), 'E2 Allocators'!$B$15:$W$361, MATCH('O5 Details by Class &amp; Accounts'!AE$18, 'E2 Allocators'!$B$15:$W$15, 0),FALSE)*$G182)</f>
        <v>0</v>
      </c>
      <c r="AF182" s="1411">
        <f>IF(ISERROR(VLOOKUP(VLOOKUP($A182, 'E4 TB Allocation Details'!$A$18:$L$205, MATCH("Customer ID", 'E4 TB Allocation Details'!$A$18:$L$18, 0),FALSE), 'E2 Allocators'!$B$15:$W$361, MATCH('O5 Details by Class &amp; Accounts'!AF$18, 'E2 Allocators'!$B$15:$W$15, 0),FALSE)*$G182), 0, VLOOKUP(VLOOKUP($A182, 'E4 TB Allocation Details'!$A$18:$L$205, MATCH("Customer ID", 'E4 TB Allocation Details'!$A$18:$L$18, 0),FALSE), 'E2 Allocators'!$B$15:$W$361, MATCH('O5 Details by Class &amp; Accounts'!AF$18, 'E2 Allocators'!$B$15:$W$15, 0),FALSE)*$G182)</f>
        <v>0</v>
      </c>
      <c r="AG182" s="1411">
        <f>IF(ISERROR(VLOOKUP(VLOOKUP($A182, 'E4 TB Allocation Details'!$A$18:$L$205, MATCH("Customer ID", 'E4 TB Allocation Details'!$A$18:$L$18, 0),FALSE), 'E2 Allocators'!$B$15:$W$361, MATCH('O5 Details by Class &amp; Accounts'!AG$18, 'E2 Allocators'!$B$15:$W$15, 0),FALSE)*$G182), 0, VLOOKUP(VLOOKUP($A182, 'E4 TB Allocation Details'!$A$18:$L$205, MATCH("Customer ID", 'E4 TB Allocation Details'!$A$18:$L$18, 0),FALSE), 'E2 Allocators'!$B$15:$W$361, MATCH('O5 Details by Class &amp; Accounts'!AG$18, 'E2 Allocators'!$B$15:$W$15, 0),FALSE)*$G182)</f>
        <v>0</v>
      </c>
      <c r="AH182" s="1411">
        <f>IF(ISERROR(VLOOKUP(VLOOKUP($A182, 'E4 TB Allocation Details'!$A$18:$L$205, MATCH("Customer ID", 'E4 TB Allocation Details'!$A$18:$L$18, 0),FALSE), 'E2 Allocators'!$B$15:$W$361, MATCH('O5 Details by Class &amp; Accounts'!AH$18, 'E2 Allocators'!$B$15:$W$15, 0),FALSE)*$G182), 0, VLOOKUP(VLOOKUP($A182, 'E4 TB Allocation Details'!$A$18:$L$205, MATCH("Customer ID", 'E4 TB Allocation Details'!$A$18:$L$18, 0),FALSE), 'E2 Allocators'!$B$15:$W$361, MATCH('O5 Details by Class &amp; Accounts'!AH$18, 'E2 Allocators'!$B$15:$W$15, 0),FALSE)*$G182)</f>
        <v>0</v>
      </c>
      <c r="AI182" s="1411">
        <f>IF(ISERROR(VLOOKUP(VLOOKUP($A182, 'E4 TB Allocation Details'!$A$18:$L$205, MATCH("Customer ID", 'E4 TB Allocation Details'!$A$18:$L$18, 0),FALSE), 'E2 Allocators'!$B$15:$W$361, MATCH('O5 Details by Class &amp; Accounts'!AI$18, 'E2 Allocators'!$B$15:$W$15, 0),FALSE)*$G182), 0, VLOOKUP(VLOOKUP($A182, 'E4 TB Allocation Details'!$A$18:$L$205, MATCH("Customer ID", 'E4 TB Allocation Details'!$A$18:$L$18, 0),FALSE), 'E2 Allocators'!$B$15:$W$361, MATCH('O5 Details by Class &amp; Accounts'!AI$18, 'E2 Allocators'!$B$15:$W$15, 0),FALSE)*$G182)</f>
        <v>0</v>
      </c>
      <c r="AJ182" s="1411">
        <f>IF(ISERROR(VLOOKUP(VLOOKUP($A182, 'E4 TB Allocation Details'!$A$18:$L$205, MATCH("Customer ID", 'E4 TB Allocation Details'!$A$18:$L$18, 0),FALSE), 'E2 Allocators'!$B$15:$W$361, MATCH('O5 Details by Class &amp; Accounts'!AJ$18, 'E2 Allocators'!$B$15:$W$15, 0),FALSE)*$G182), 0, VLOOKUP(VLOOKUP($A182, 'E4 TB Allocation Details'!$A$18:$L$205, MATCH("Customer ID", 'E4 TB Allocation Details'!$A$18:$L$18, 0),FALSE), 'E2 Allocators'!$B$15:$W$361, MATCH('O5 Details by Class &amp; Accounts'!AJ$18, 'E2 Allocators'!$B$15:$W$15, 0),FALSE)*$G182)</f>
        <v>0</v>
      </c>
      <c r="AK182" s="1411">
        <f>IF(ISERROR(VLOOKUP(VLOOKUP($A182, 'E4 TB Allocation Details'!$A$18:$L$205, MATCH("Customer ID", 'E4 TB Allocation Details'!$A$18:$L$18, 0),FALSE), 'E2 Allocators'!$B$15:$W$361, MATCH('O5 Details by Class &amp; Accounts'!AK$18, 'E2 Allocators'!$B$15:$W$15, 0),FALSE)*$G182), 0, VLOOKUP(VLOOKUP($A182, 'E4 TB Allocation Details'!$A$18:$L$205, MATCH("Customer ID", 'E4 TB Allocation Details'!$A$18:$L$18, 0),FALSE), 'E2 Allocators'!$B$15:$W$361, MATCH('O5 Details by Class &amp; Accounts'!AK$18, 'E2 Allocators'!$B$15:$W$15, 0),FALSE)*$G182)</f>
        <v>0</v>
      </c>
      <c r="AL182" s="1411">
        <f>IF(ISERROR(VLOOKUP(VLOOKUP($A182, 'E4 TB Allocation Details'!$A$18:$L$205, MATCH("Customer ID", 'E4 TB Allocation Details'!$A$18:$L$18, 0),FALSE), 'E2 Allocators'!$B$15:$W$361, MATCH('O5 Details by Class &amp; Accounts'!AL$18, 'E2 Allocators'!$B$15:$W$15, 0),FALSE)*$G182), 0, VLOOKUP(VLOOKUP($A182, 'E4 TB Allocation Details'!$A$18:$L$205, MATCH("Customer ID", 'E4 TB Allocation Details'!$A$18:$L$18, 0),FALSE), 'E2 Allocators'!$B$15:$W$361, MATCH('O5 Details by Class &amp; Accounts'!AL$18, 'E2 Allocators'!$B$15:$W$15, 0),FALSE)*$G182)</f>
        <v>0</v>
      </c>
      <c r="AM182" s="1411">
        <f>IF(ISERROR(VLOOKUP(VLOOKUP($A182, 'E4 TB Allocation Details'!$A$18:$L$205, MATCH("Customer ID", 'E4 TB Allocation Details'!$A$18:$L$18, 0),FALSE), 'E2 Allocators'!$B$15:$W$361, MATCH('O5 Details by Class &amp; Accounts'!AM$18, 'E2 Allocators'!$B$15:$W$15, 0),FALSE)*$G182), 0, VLOOKUP(VLOOKUP($A182, 'E4 TB Allocation Details'!$A$18:$L$205, MATCH("Customer ID", 'E4 TB Allocation Details'!$A$18:$L$18, 0),FALSE), 'E2 Allocators'!$B$15:$W$361, MATCH('O5 Details by Class &amp; Accounts'!AM$18, 'E2 Allocators'!$B$15:$W$15, 0),FALSE)*$G182)</f>
        <v>0</v>
      </c>
      <c r="AN182" s="1411">
        <f>IF(ISERROR(VLOOKUP(VLOOKUP($A182, 'E4 TB Allocation Details'!$A$18:$L$205, MATCH("Customer ID", 'E4 TB Allocation Details'!$A$18:$L$18, 0),FALSE), 'E2 Allocators'!$B$15:$W$361, MATCH('O5 Details by Class &amp; Accounts'!AN$18, 'E2 Allocators'!$B$15:$W$15, 0),FALSE)*$G182), 0, VLOOKUP(VLOOKUP($A182, 'E4 TB Allocation Details'!$A$18:$L$205, MATCH("Customer ID", 'E4 TB Allocation Details'!$A$18:$L$18, 0),FALSE), 'E2 Allocators'!$B$15:$W$361, MATCH('O5 Details by Class &amp; Accounts'!AN$18, 'E2 Allocators'!$B$15:$W$15, 0),FALSE)*$G182)</f>
        <v>0</v>
      </c>
      <c r="AO182" s="1411">
        <f>IF(ISERROR(VLOOKUP(VLOOKUP($A182, 'E4 TB Allocation Details'!$A$18:$L$205, MATCH("Customer ID", 'E4 TB Allocation Details'!$A$18:$L$18, 0),FALSE), 'E2 Allocators'!$B$15:$W$361, MATCH('O5 Details by Class &amp; Accounts'!AO$18, 'E2 Allocators'!$B$15:$W$15, 0),FALSE)*$G182), 0, VLOOKUP(VLOOKUP($A182, 'E4 TB Allocation Details'!$A$18:$L$205, MATCH("Customer ID", 'E4 TB Allocation Details'!$A$18:$L$18, 0),FALSE), 'E2 Allocators'!$B$15:$W$361, MATCH('O5 Details by Class &amp; Accounts'!AO$18, 'E2 Allocators'!$B$15:$W$15, 0),FALSE)*$G182)</f>
        <v>0</v>
      </c>
      <c r="AP182" s="1411">
        <f>IF(ISERROR(VLOOKUP(VLOOKUP($A182, 'E4 TB Allocation Details'!$A$18:$L$205, MATCH("Customer ID", 'E4 TB Allocation Details'!$A$18:$L$18, 0),FALSE), 'E2 Allocators'!$B$15:$W$361, MATCH('O5 Details by Class &amp; Accounts'!AP$18, 'E2 Allocators'!$B$15:$W$15, 0),FALSE)*$G182), 0, VLOOKUP(VLOOKUP($A182, 'E4 TB Allocation Details'!$A$18:$L$205, MATCH("Customer ID", 'E4 TB Allocation Details'!$A$18:$L$18, 0),FALSE), 'E2 Allocators'!$B$15:$W$361, MATCH('O5 Details by Class &amp; Accounts'!AP$18, 'E2 Allocators'!$B$15:$W$15, 0),FALSE)*$G182)</f>
        <v>0</v>
      </c>
      <c r="AQ182" s="1411">
        <f>IF(ISERROR(VLOOKUP(VLOOKUP($A182, 'E4 TB Allocation Details'!$A$18:$L$205, MATCH("Customer ID", 'E4 TB Allocation Details'!$A$18:$L$18, 0),FALSE), 'E2 Allocators'!$B$15:$W$361, MATCH('O5 Details by Class &amp; Accounts'!AQ$18, 'E2 Allocators'!$B$15:$W$15, 0),FALSE)*$G182), 0, VLOOKUP(VLOOKUP($A182, 'E4 TB Allocation Details'!$A$18:$L$205, MATCH("Customer ID", 'E4 TB Allocation Details'!$A$18:$L$18, 0),FALSE), 'E2 Allocators'!$B$15:$W$361, MATCH('O5 Details by Class &amp; Accounts'!AQ$18, 'E2 Allocators'!$B$15:$W$15, 0),FALSE)*$G182)</f>
        <v>0</v>
      </c>
      <c r="AR182" s="1411">
        <f>IF(ISERROR(VLOOKUP(VLOOKUP($A182, 'E4 TB Allocation Details'!$A$18:$L$205, MATCH("Customer ID", 'E4 TB Allocation Details'!$A$18:$L$18, 0),FALSE), 'E2 Allocators'!$B$15:$W$361, MATCH('O5 Details by Class &amp; Accounts'!AR$18, 'E2 Allocators'!$B$15:$W$15, 0),FALSE)*$G182), 0, VLOOKUP(VLOOKUP($A182, 'E4 TB Allocation Details'!$A$18:$L$205, MATCH("Customer ID", 'E4 TB Allocation Details'!$A$18:$L$18, 0),FALSE), 'E2 Allocators'!$B$15:$W$361, MATCH('O5 Details by Class &amp; Accounts'!AR$18, 'E2 Allocators'!$B$15:$W$15, 0),FALSE)*$G182)</f>
        <v>0</v>
      </c>
      <c r="AS182" s="1411">
        <f>IF(ISERROR(VLOOKUP(VLOOKUP($A182, 'E4 TB Allocation Details'!$A$18:$L$205, MATCH("Customer ID", 'E4 TB Allocation Details'!$A$18:$L$18, 0),FALSE), 'E2 Allocators'!$B$15:$W$361, MATCH('O5 Details by Class &amp; Accounts'!AS$18, 'E2 Allocators'!$B$15:$W$15, 0),FALSE)*$G182), 0, VLOOKUP(VLOOKUP($A182, 'E4 TB Allocation Details'!$A$18:$L$205, MATCH("Customer ID", 'E4 TB Allocation Details'!$A$18:$L$18, 0),FALSE), 'E2 Allocators'!$B$15:$W$361, MATCH('O5 Details by Class &amp; Accounts'!AS$18, 'E2 Allocators'!$B$15:$W$15, 0),FALSE)*$G182)</f>
        <v>0</v>
      </c>
      <c r="AT182" s="1411">
        <f>IF(ISERROR(VLOOKUP(VLOOKUP($A182, 'E4 TB Allocation Details'!$A$18:$L$205, MATCH("Customer ID", 'E4 TB Allocation Details'!$A$18:$L$18, 0),FALSE), 'E2 Allocators'!$B$15:$W$361, MATCH('O5 Details by Class &amp; Accounts'!AT$18, 'E2 Allocators'!$B$15:$W$15, 0),FALSE)*$G182), 0, VLOOKUP(VLOOKUP($A182, 'E4 TB Allocation Details'!$A$18:$L$205, MATCH("Customer ID", 'E4 TB Allocation Details'!$A$18:$L$18, 0),FALSE), 'E2 Allocators'!$B$15:$W$361, MATCH('O5 Details by Class &amp; Accounts'!AT$18, 'E2 Allocators'!$B$15:$W$15, 0),FALSE)*$G182)</f>
        <v>0</v>
      </c>
      <c r="AU182" s="1411">
        <f>IF(ISERROR(VLOOKUP(VLOOKUP($A182, 'E4 TB Allocation Details'!$A$18:$L$205, MATCH("Customer ID", 'E4 TB Allocation Details'!$A$18:$L$18, 0),FALSE), 'E2 Allocators'!$B$15:$W$361, MATCH('O5 Details by Class &amp; Accounts'!AU$18, 'E2 Allocators'!$B$15:$W$15, 0),FALSE)*$G182), 0, VLOOKUP(VLOOKUP($A182, 'E4 TB Allocation Details'!$A$18:$L$205, MATCH("Customer ID", 'E4 TB Allocation Details'!$A$18:$L$18, 0),FALSE), 'E2 Allocators'!$B$15:$W$361, MATCH('O5 Details by Class &amp; Accounts'!AU$18, 'E2 Allocators'!$B$15:$W$15, 0),FALSE)*$G182)</f>
        <v>0</v>
      </c>
      <c r="AV182" s="1411">
        <f>IF(ISERROR(VLOOKUP(VLOOKUP($A182, 'E4 TB Allocation Details'!$A$18:$L$205, MATCH("Customer ID", 'E4 TB Allocation Details'!$A$18:$L$18, 0),FALSE), 'E2 Allocators'!$B$15:$W$361, MATCH('O5 Details by Class &amp; Accounts'!AV$18, 'E2 Allocators'!$B$15:$W$15, 0),FALSE)*$G182), 0, VLOOKUP(VLOOKUP($A182, 'E4 TB Allocation Details'!$A$18:$L$205, MATCH("Customer ID", 'E4 TB Allocation Details'!$A$18:$L$18, 0),FALSE), 'E2 Allocators'!$B$15:$W$361, MATCH('O5 Details by Class &amp; Accounts'!AV$18, 'E2 Allocators'!$B$15:$W$15, 0),FALSE)*$G182)</f>
        <v>0</v>
      </c>
      <c r="AW182" s="1411">
        <f>IF(ISERROR(VLOOKUP(VLOOKUP($A182, 'E4 TB Allocation Details'!$A$18:$L$205, MATCH("Customer ID", 'E4 TB Allocation Details'!$A$18:$L$18, 0),FALSE), 'E2 Allocators'!$B$15:$W$361, MATCH('O5 Details by Class &amp; Accounts'!AW$18, 'E2 Allocators'!$B$15:$W$15, 0),FALSE)*$G182), 0, VLOOKUP(VLOOKUP($A182, 'E4 TB Allocation Details'!$A$18:$L$205, MATCH("Customer ID", 'E4 TB Allocation Details'!$A$18:$L$18, 0),FALSE), 'E2 Allocators'!$B$15:$W$361, MATCH('O5 Details by Class &amp; Accounts'!AW$18, 'E2 Allocators'!$B$15:$W$15, 0),FALSE)*$G182)</f>
        <v>0</v>
      </c>
      <c r="AX182" s="1411">
        <f t="shared" si="44"/>
        <v>0</v>
      </c>
      <c r="AY182" s="1411">
        <f>IF(ISERROR(VLOOKUP(VLOOKUP($A182, 'E4 TB Allocation Details'!$A$18:$L$205, MATCH("Misc ID", 'E4 TB Allocation Details'!$A$18:$L$18, 0),FALSE), 'E2 Allocators'!$B$15:$W$361, MATCH('O5 Details by Class &amp; Accounts'!AY$18, 'E2 Allocators'!$B$15:$W$15, 0),FALSE)*$E182), 0, VLOOKUP(VLOOKUP($A182, 'E4 TB Allocation Details'!$A$18:$L$205, MATCH("Misc ID", 'E4 TB Allocation Details'!$A$18:$L$18, 0),FALSE), 'E2 Allocators'!$B$15:$W$361, MATCH('O5 Details by Class &amp; Accounts'!AY$18, 'E2 Allocators'!$B$15:$W$15, 0),FALSE)*$E182)</f>
        <v>0</v>
      </c>
      <c r="AZ182" s="1411">
        <f>IF(ISERROR(VLOOKUP(VLOOKUP($A182, 'E4 TB Allocation Details'!$A$18:$L$205, MATCH("Misc ID", 'E4 TB Allocation Details'!$A$18:$L$18, 0),FALSE), 'E2 Allocators'!$B$15:$W$361, MATCH('O5 Details by Class &amp; Accounts'!AZ$18, 'E2 Allocators'!$B$15:$W$15, 0),FALSE)*$E182), 0, VLOOKUP(VLOOKUP($A182, 'E4 TB Allocation Details'!$A$18:$L$205, MATCH("Misc ID", 'E4 TB Allocation Details'!$A$18:$L$18, 0),FALSE), 'E2 Allocators'!$B$15:$W$361, MATCH('O5 Details by Class &amp; Accounts'!AZ$18, 'E2 Allocators'!$B$15:$W$15, 0),FALSE)*$E182)</f>
        <v>0</v>
      </c>
      <c r="BA182" s="1411">
        <f>IF(ISERROR(VLOOKUP(VLOOKUP($A182, 'E4 TB Allocation Details'!$A$18:$L$205, MATCH("Misc ID", 'E4 TB Allocation Details'!$A$18:$L$18, 0),FALSE), 'E2 Allocators'!$B$15:$W$361, MATCH('O5 Details by Class &amp; Accounts'!BA$18, 'E2 Allocators'!$B$15:$W$15, 0),FALSE)*$E182), 0, VLOOKUP(VLOOKUP($A182, 'E4 TB Allocation Details'!$A$18:$L$205, MATCH("Misc ID", 'E4 TB Allocation Details'!$A$18:$L$18, 0),FALSE), 'E2 Allocators'!$B$15:$W$361, MATCH('O5 Details by Class &amp; Accounts'!BA$18, 'E2 Allocators'!$B$15:$W$15, 0),FALSE)*$E182)</f>
        <v>0</v>
      </c>
      <c r="BB182" s="1411">
        <f>IF(ISERROR(VLOOKUP(VLOOKUP($A182, 'E4 TB Allocation Details'!$A$18:$L$205, MATCH("Misc ID", 'E4 TB Allocation Details'!$A$18:$L$18, 0),FALSE), 'E2 Allocators'!$B$15:$W$361, MATCH('O5 Details by Class &amp; Accounts'!BB$18, 'E2 Allocators'!$B$15:$W$15, 0),FALSE)*$E182), 0, VLOOKUP(VLOOKUP($A182, 'E4 TB Allocation Details'!$A$18:$L$205, MATCH("Misc ID", 'E4 TB Allocation Details'!$A$18:$L$18, 0),FALSE), 'E2 Allocators'!$B$15:$W$361, MATCH('O5 Details by Class &amp; Accounts'!BB$18, 'E2 Allocators'!$B$15:$W$15, 0),FALSE)*$E182)</f>
        <v>0</v>
      </c>
      <c r="BC182" s="1411">
        <f>IF(ISERROR(VLOOKUP(VLOOKUP($A182, 'E4 TB Allocation Details'!$A$18:$L$205, MATCH("Misc ID", 'E4 TB Allocation Details'!$A$18:$L$18, 0),FALSE), 'E2 Allocators'!$B$15:$W$361, MATCH('O5 Details by Class &amp; Accounts'!BC$18, 'E2 Allocators'!$B$15:$W$15, 0),FALSE)*$E182), 0, VLOOKUP(VLOOKUP($A182, 'E4 TB Allocation Details'!$A$18:$L$205, MATCH("Misc ID", 'E4 TB Allocation Details'!$A$18:$L$18, 0),FALSE), 'E2 Allocators'!$B$15:$W$361, MATCH('O5 Details by Class &amp; Accounts'!BC$18, 'E2 Allocators'!$B$15:$W$15, 0),FALSE)*$E182)</f>
        <v>0</v>
      </c>
      <c r="BD182" s="1411">
        <f>IF(ISERROR(VLOOKUP(VLOOKUP($A182, 'E4 TB Allocation Details'!$A$18:$L$205, MATCH("Misc ID", 'E4 TB Allocation Details'!$A$18:$L$18, 0),FALSE), 'E2 Allocators'!$B$15:$W$361, MATCH('O5 Details by Class &amp; Accounts'!BD$18, 'E2 Allocators'!$B$15:$W$15, 0),FALSE)*$E182), 0, VLOOKUP(VLOOKUP($A182, 'E4 TB Allocation Details'!$A$18:$L$205, MATCH("Misc ID", 'E4 TB Allocation Details'!$A$18:$L$18, 0),FALSE), 'E2 Allocators'!$B$15:$W$361, MATCH('O5 Details by Class &amp; Accounts'!BD$18, 'E2 Allocators'!$B$15:$W$15, 0),FALSE)*$E182)</f>
        <v>0</v>
      </c>
      <c r="BE182" s="1411">
        <f>IF(ISERROR(VLOOKUP(VLOOKUP($A182, 'E4 TB Allocation Details'!$A$18:$L$205, MATCH("Misc ID", 'E4 TB Allocation Details'!$A$18:$L$18, 0),FALSE), 'E2 Allocators'!$B$15:$W$361, MATCH('O5 Details by Class &amp; Accounts'!BE$18, 'E2 Allocators'!$B$15:$W$15, 0),FALSE)*$E182), 0, VLOOKUP(VLOOKUP($A182, 'E4 TB Allocation Details'!$A$18:$L$205, MATCH("Misc ID", 'E4 TB Allocation Details'!$A$18:$L$18, 0),FALSE), 'E2 Allocators'!$B$15:$W$361, MATCH('O5 Details by Class &amp; Accounts'!BE$18, 'E2 Allocators'!$B$15:$W$15, 0),FALSE)*$E182)</f>
        <v>0</v>
      </c>
      <c r="BF182" s="1411">
        <f>IF(ISERROR(VLOOKUP(VLOOKUP($A182, 'E4 TB Allocation Details'!$A$18:$L$205, MATCH("Misc ID", 'E4 TB Allocation Details'!$A$18:$L$18, 0),FALSE), 'E2 Allocators'!$B$15:$W$361, MATCH('O5 Details by Class &amp; Accounts'!BF$18, 'E2 Allocators'!$B$15:$W$15, 0),FALSE)*$E182), 0, VLOOKUP(VLOOKUP($A182, 'E4 TB Allocation Details'!$A$18:$L$205, MATCH("Misc ID", 'E4 TB Allocation Details'!$A$18:$L$18, 0),FALSE), 'E2 Allocators'!$B$15:$W$361, MATCH('O5 Details by Class &amp; Accounts'!BF$18, 'E2 Allocators'!$B$15:$W$15, 0),FALSE)*$E182)</f>
        <v>0</v>
      </c>
      <c r="BG182" s="1411">
        <f>IF(ISERROR(VLOOKUP(VLOOKUP($A182, 'E4 TB Allocation Details'!$A$18:$L$205, MATCH("Misc ID", 'E4 TB Allocation Details'!$A$18:$L$18, 0),FALSE), 'E2 Allocators'!$B$15:$W$361, MATCH('O5 Details by Class &amp; Accounts'!BG$18, 'E2 Allocators'!$B$15:$W$15, 0),FALSE)*$E182), 0, VLOOKUP(VLOOKUP($A182, 'E4 TB Allocation Details'!$A$18:$L$205, MATCH("Misc ID", 'E4 TB Allocation Details'!$A$18:$L$18, 0),FALSE), 'E2 Allocators'!$B$15:$W$361, MATCH('O5 Details by Class &amp; Accounts'!BG$18, 'E2 Allocators'!$B$15:$W$15, 0),FALSE)*$E182)</f>
        <v>0</v>
      </c>
      <c r="BH182" s="1411">
        <f>IF(ISERROR(VLOOKUP(VLOOKUP($A182, 'E4 TB Allocation Details'!$A$18:$L$205, MATCH("Misc ID", 'E4 TB Allocation Details'!$A$18:$L$18, 0),FALSE), 'E2 Allocators'!$B$15:$W$361, MATCH('O5 Details by Class &amp; Accounts'!BH$18, 'E2 Allocators'!$B$15:$W$15, 0),FALSE)*$E182), 0, VLOOKUP(VLOOKUP($A182, 'E4 TB Allocation Details'!$A$18:$L$205, MATCH("Misc ID", 'E4 TB Allocation Details'!$A$18:$L$18, 0),FALSE), 'E2 Allocators'!$B$15:$W$361, MATCH('O5 Details by Class &amp; Accounts'!BH$18, 'E2 Allocators'!$B$15:$W$15, 0),FALSE)*$E182)</f>
        <v>0</v>
      </c>
      <c r="BI182" s="1411">
        <f>IF(ISERROR(VLOOKUP(VLOOKUP($A182, 'E4 TB Allocation Details'!$A$18:$L$205, MATCH("Misc ID", 'E4 TB Allocation Details'!$A$18:$L$18, 0),FALSE), 'E2 Allocators'!$B$15:$W$361, MATCH('O5 Details by Class &amp; Accounts'!BI$18, 'E2 Allocators'!$B$15:$W$15, 0),FALSE)*$E182), 0, VLOOKUP(VLOOKUP($A182, 'E4 TB Allocation Details'!$A$18:$L$205, MATCH("Misc ID", 'E4 TB Allocation Details'!$A$18:$L$18, 0),FALSE), 'E2 Allocators'!$B$15:$W$361, MATCH('O5 Details by Class &amp; Accounts'!BI$18, 'E2 Allocators'!$B$15:$W$15, 0),FALSE)*$E182)</f>
        <v>0</v>
      </c>
      <c r="BJ182" s="1411">
        <f>IF(ISERROR(VLOOKUP(VLOOKUP($A182, 'E4 TB Allocation Details'!$A$18:$L$205, MATCH("Misc ID", 'E4 TB Allocation Details'!$A$18:$L$18, 0),FALSE), 'E2 Allocators'!$B$15:$W$361, MATCH('O5 Details by Class &amp; Accounts'!BJ$18, 'E2 Allocators'!$B$15:$W$15, 0),FALSE)*$E182), 0, VLOOKUP(VLOOKUP($A182, 'E4 TB Allocation Details'!$A$18:$L$205, MATCH("Misc ID", 'E4 TB Allocation Details'!$A$18:$L$18, 0),FALSE), 'E2 Allocators'!$B$15:$W$361, MATCH('O5 Details by Class &amp; Accounts'!BJ$18, 'E2 Allocators'!$B$15:$W$15, 0),FALSE)*$E182)</f>
        <v>0</v>
      </c>
      <c r="BK182" s="1411">
        <f>IF(ISERROR(VLOOKUP(VLOOKUP($A182, 'E4 TB Allocation Details'!$A$18:$L$205, MATCH("Misc ID", 'E4 TB Allocation Details'!$A$18:$L$18, 0),FALSE), 'E2 Allocators'!$B$15:$W$361, MATCH('O5 Details by Class &amp; Accounts'!BK$18, 'E2 Allocators'!$B$15:$W$15, 0),FALSE)*$E182), 0, VLOOKUP(VLOOKUP($A182, 'E4 TB Allocation Details'!$A$18:$L$205, MATCH("Misc ID", 'E4 TB Allocation Details'!$A$18:$L$18, 0),FALSE), 'E2 Allocators'!$B$15:$W$361, MATCH('O5 Details by Class &amp; Accounts'!BK$18, 'E2 Allocators'!$B$15:$W$15, 0),FALSE)*$E182)</f>
        <v>0</v>
      </c>
      <c r="BL182" s="1411">
        <f>IF(ISERROR(VLOOKUP(VLOOKUP($A182, 'E4 TB Allocation Details'!$A$18:$L$205, MATCH("Misc ID", 'E4 TB Allocation Details'!$A$18:$L$18, 0),FALSE), 'E2 Allocators'!$B$15:$W$361, MATCH('O5 Details by Class &amp; Accounts'!BL$18, 'E2 Allocators'!$B$15:$W$15, 0),FALSE)*$E182), 0, VLOOKUP(VLOOKUP($A182, 'E4 TB Allocation Details'!$A$18:$L$205, MATCH("Misc ID", 'E4 TB Allocation Details'!$A$18:$L$18, 0),FALSE), 'E2 Allocators'!$B$15:$W$361, MATCH('O5 Details by Class &amp; Accounts'!BL$18, 'E2 Allocators'!$B$15:$W$15, 0),FALSE)*$E182)</f>
        <v>0</v>
      </c>
      <c r="BM182" s="1411">
        <f>IF(ISERROR(VLOOKUP(VLOOKUP($A182, 'E4 TB Allocation Details'!$A$18:$L$205, MATCH("Misc ID", 'E4 TB Allocation Details'!$A$18:$L$18, 0),FALSE), 'E2 Allocators'!$B$15:$W$361, MATCH('O5 Details by Class &amp; Accounts'!BM$18, 'E2 Allocators'!$B$15:$W$15, 0),FALSE)*$E182), 0, VLOOKUP(VLOOKUP($A182, 'E4 TB Allocation Details'!$A$18:$L$205, MATCH("Misc ID", 'E4 TB Allocation Details'!$A$18:$L$18, 0),FALSE), 'E2 Allocators'!$B$15:$W$361, MATCH('O5 Details by Class &amp; Accounts'!BM$18, 'E2 Allocators'!$B$15:$W$15, 0),FALSE)*$E182)</f>
        <v>0</v>
      </c>
      <c r="BN182" s="1411">
        <f>IF(ISERROR(VLOOKUP(VLOOKUP($A182, 'E4 TB Allocation Details'!$A$18:$L$205, MATCH("Misc ID", 'E4 TB Allocation Details'!$A$18:$L$18, 0),FALSE), 'E2 Allocators'!$B$15:$W$361, MATCH('O5 Details by Class &amp; Accounts'!BN$18, 'E2 Allocators'!$B$15:$W$15, 0),FALSE)*$E182), 0, VLOOKUP(VLOOKUP($A182, 'E4 TB Allocation Details'!$A$18:$L$205, MATCH("Misc ID", 'E4 TB Allocation Details'!$A$18:$L$18, 0),FALSE), 'E2 Allocators'!$B$15:$W$361, MATCH('O5 Details by Class &amp; Accounts'!BN$18, 'E2 Allocators'!$B$15:$W$15, 0),FALSE)*$E182)</f>
        <v>0</v>
      </c>
      <c r="BO182" s="1411">
        <f>IF(ISERROR(VLOOKUP(VLOOKUP($A182, 'E4 TB Allocation Details'!$A$18:$L$205, MATCH("Misc ID", 'E4 TB Allocation Details'!$A$18:$L$18, 0),FALSE), 'E2 Allocators'!$B$15:$W$361, MATCH('O5 Details by Class &amp; Accounts'!BO$18, 'E2 Allocators'!$B$15:$W$15, 0),FALSE)*$E182), 0, VLOOKUP(VLOOKUP($A182, 'E4 TB Allocation Details'!$A$18:$L$205, MATCH("Misc ID", 'E4 TB Allocation Details'!$A$18:$L$18, 0),FALSE), 'E2 Allocators'!$B$15:$W$361, MATCH('O5 Details by Class &amp; Accounts'!BO$18, 'E2 Allocators'!$B$15:$W$15, 0),FALSE)*$E182)</f>
        <v>0</v>
      </c>
      <c r="BP182" s="1411">
        <f>IF(ISERROR(VLOOKUP(VLOOKUP($A182, 'E4 TB Allocation Details'!$A$18:$L$205, MATCH("Misc ID", 'E4 TB Allocation Details'!$A$18:$L$18, 0),FALSE), 'E2 Allocators'!$B$15:$W$361, MATCH('O5 Details by Class &amp; Accounts'!BP$18, 'E2 Allocators'!$B$15:$W$15, 0),FALSE)*$E182), 0, VLOOKUP(VLOOKUP($A182, 'E4 TB Allocation Details'!$A$18:$L$205, MATCH("Misc ID", 'E4 TB Allocation Details'!$A$18:$L$18, 0),FALSE), 'E2 Allocators'!$B$15:$W$361, MATCH('O5 Details by Class &amp; Accounts'!BP$18, 'E2 Allocators'!$B$15:$W$15, 0),FALSE)*$E182)</f>
        <v>0</v>
      </c>
      <c r="BQ182" s="1411">
        <f>IF(ISERROR(VLOOKUP(VLOOKUP($A182, 'E4 TB Allocation Details'!$A$18:$L$205, MATCH("Misc ID", 'E4 TB Allocation Details'!$A$18:$L$18, 0),FALSE), 'E2 Allocators'!$B$15:$W$361, MATCH('O5 Details by Class &amp; Accounts'!BQ$18, 'E2 Allocators'!$B$15:$W$15, 0),FALSE)*$E182), 0, VLOOKUP(VLOOKUP($A182, 'E4 TB Allocation Details'!$A$18:$L$205, MATCH("Misc ID", 'E4 TB Allocation Details'!$A$18:$L$18, 0),FALSE), 'E2 Allocators'!$B$15:$W$361, MATCH('O5 Details by Class &amp; Accounts'!BQ$18, 'E2 Allocators'!$B$15:$W$15, 0),FALSE)*$E182)</f>
        <v>0</v>
      </c>
      <c r="BR182" s="1411">
        <f>IF(ISERROR(VLOOKUP(VLOOKUP($A182, 'E4 TB Allocation Details'!$A$18:$L$205, MATCH("Misc ID", 'E4 TB Allocation Details'!$A$18:$L$18, 0),FALSE), 'E2 Allocators'!$B$15:$W$361, MATCH('O5 Details by Class &amp; Accounts'!BR$18, 'E2 Allocators'!$B$15:$W$15, 0),FALSE)*$E182), 0, VLOOKUP(VLOOKUP($A182, 'E4 TB Allocation Details'!$A$18:$L$205, MATCH("Misc ID", 'E4 TB Allocation Details'!$A$18:$L$18, 0),FALSE), 'E2 Allocators'!$B$15:$W$361, MATCH('O5 Details by Class &amp; Accounts'!BR$18, 'E2 Allocators'!$B$15:$W$15, 0),FALSE)*$E182)</f>
        <v>0</v>
      </c>
      <c r="BS182" s="1411">
        <f t="shared" si="41"/>
        <v>0</v>
      </c>
      <c r="BT182" s="1411">
        <f>IF(ISERROR(VLOOKUP(VLOOKUP($A182, 'E4 TB Allocation Details'!$A$18:$L$205, MATCH("A &amp; G ID", 'E4 TB Allocation Details'!$A$18:$L$18, 0),FALSE), 'E2 Allocators'!$B$15:$W$361, MATCH('O5 Details by Class &amp; Accounts'!BT$18, 'E2 Allocators'!$B$15:$W$15, 0),FALSE)*$E182), 0, VLOOKUP(VLOOKUP($A182, 'E4 TB Allocation Details'!$A$18:$L$205, MATCH("A &amp; G ID", 'E4 TB Allocation Details'!$A$18:$L$18, 0),FALSE), 'E2 Allocators'!$B$15:$W$361, MATCH('O5 Details by Class &amp; Accounts'!BT$18, 'E2 Allocators'!$B$15:$W$15, 0),FALSE)*$E182)</f>
        <v>16813.090022320637</v>
      </c>
      <c r="BU182" s="1411">
        <f>IF(ISERROR(VLOOKUP(VLOOKUP($A182, 'E4 TB Allocation Details'!$A$18:$L$205, MATCH("A &amp; G ID", 'E4 TB Allocation Details'!$A$18:$L$18, 0),FALSE), 'E2 Allocators'!$B$15:$W$361, MATCH('O5 Details by Class &amp; Accounts'!BU$18, 'E2 Allocators'!$B$15:$W$15, 0),FALSE)*$E182), 0, VLOOKUP(VLOOKUP($A182, 'E4 TB Allocation Details'!$A$18:$L$205, MATCH("A &amp; G ID", 'E4 TB Allocation Details'!$A$18:$L$18, 0),FALSE), 'E2 Allocators'!$B$15:$W$361, MATCH('O5 Details by Class &amp; Accounts'!BU$18, 'E2 Allocators'!$B$15:$W$15, 0),FALSE)*$E182)</f>
        <v>4730.7050397651838</v>
      </c>
      <c r="BV182" s="1411">
        <f>IF(ISERROR(VLOOKUP(VLOOKUP($A182, 'E4 TB Allocation Details'!$A$18:$L$205, MATCH("A &amp; G ID", 'E4 TB Allocation Details'!$A$18:$L$18, 0),FALSE), 'E2 Allocators'!$B$15:$W$361, MATCH('O5 Details by Class &amp; Accounts'!BV$18, 'E2 Allocators'!$B$15:$W$15, 0),FALSE)*$E182), 0, VLOOKUP(VLOOKUP($A182, 'E4 TB Allocation Details'!$A$18:$L$205, MATCH("A &amp; G ID", 'E4 TB Allocation Details'!$A$18:$L$18, 0),FALSE), 'E2 Allocators'!$B$15:$W$361, MATCH('O5 Details by Class &amp; Accounts'!BV$18, 'E2 Allocators'!$B$15:$W$15, 0),FALSE)*$E182)</f>
        <v>5113.8582562338161</v>
      </c>
      <c r="BW182" s="1411">
        <f>IF(ISERROR(VLOOKUP(VLOOKUP($A182, 'E4 TB Allocation Details'!$A$18:$L$205, MATCH("A &amp; G ID", 'E4 TB Allocation Details'!$A$18:$L$18, 0),FALSE), 'E2 Allocators'!$B$15:$W$361, MATCH('O5 Details by Class &amp; Accounts'!BW$18, 'E2 Allocators'!$B$15:$W$15, 0),FALSE)*$E182), 0, VLOOKUP(VLOOKUP($A182, 'E4 TB Allocation Details'!$A$18:$L$205, MATCH("A &amp; G ID", 'E4 TB Allocation Details'!$A$18:$L$18, 0),FALSE), 'E2 Allocators'!$B$15:$W$361, MATCH('O5 Details by Class &amp; Accounts'!BW$18, 'E2 Allocators'!$B$15:$W$15, 0),FALSE)*$E182)</f>
        <v>0</v>
      </c>
      <c r="BX182" s="1411">
        <f>IF(ISERROR(VLOOKUP(VLOOKUP($A182, 'E4 TB Allocation Details'!$A$18:$L$205, MATCH("A &amp; G ID", 'E4 TB Allocation Details'!$A$18:$L$18, 0),FALSE), 'E2 Allocators'!$B$15:$W$361, MATCH('O5 Details by Class &amp; Accounts'!BX$18, 'E2 Allocators'!$B$15:$W$15, 0),FALSE)*$E182), 0, VLOOKUP(VLOOKUP($A182, 'E4 TB Allocation Details'!$A$18:$L$205, MATCH("A &amp; G ID", 'E4 TB Allocation Details'!$A$18:$L$18, 0),FALSE), 'E2 Allocators'!$B$15:$W$361, MATCH('O5 Details by Class &amp; Accounts'!BX$18, 'E2 Allocators'!$B$15:$W$15, 0),FALSE)*$E182)</f>
        <v>0</v>
      </c>
      <c r="BY182" s="1411">
        <f>IF(ISERROR(VLOOKUP(VLOOKUP($A182, 'E4 TB Allocation Details'!$A$18:$L$205, MATCH("A &amp; G ID", 'E4 TB Allocation Details'!$A$18:$L$18, 0),FALSE), 'E2 Allocators'!$B$15:$W$361, MATCH('O5 Details by Class &amp; Accounts'!BY$18, 'E2 Allocators'!$B$15:$W$15, 0),FALSE)*$E182), 0, VLOOKUP(VLOOKUP($A182, 'E4 TB Allocation Details'!$A$18:$L$205, MATCH("A &amp; G ID", 'E4 TB Allocation Details'!$A$18:$L$18, 0),FALSE), 'E2 Allocators'!$B$15:$W$361, MATCH('O5 Details by Class &amp; Accounts'!BY$18, 'E2 Allocators'!$B$15:$W$15, 0),FALSE)*$E182)</f>
        <v>0</v>
      </c>
      <c r="BZ182" s="1411">
        <f>IF(ISERROR(VLOOKUP(VLOOKUP($A182, 'E4 TB Allocation Details'!$A$18:$L$205, MATCH("A &amp; G ID", 'E4 TB Allocation Details'!$A$18:$L$18, 0),FALSE), 'E2 Allocators'!$B$15:$W$361, MATCH('O5 Details by Class &amp; Accounts'!BZ$18, 'E2 Allocators'!$B$15:$W$15, 0),FALSE)*$E182), 0, VLOOKUP(VLOOKUP($A182, 'E4 TB Allocation Details'!$A$18:$L$205, MATCH("A &amp; G ID", 'E4 TB Allocation Details'!$A$18:$L$18, 0),FALSE), 'E2 Allocators'!$B$15:$W$361, MATCH('O5 Details by Class &amp; Accounts'!BZ$18, 'E2 Allocators'!$B$15:$W$15, 0),FALSE)*$E182)</f>
        <v>1200.0055841357753</v>
      </c>
      <c r="CA182" s="1411">
        <f>IF(ISERROR(VLOOKUP(VLOOKUP($A182, 'E4 TB Allocation Details'!$A$18:$L$205, MATCH("A &amp; G ID", 'E4 TB Allocation Details'!$A$18:$L$18, 0),FALSE), 'E2 Allocators'!$B$15:$W$361, MATCH('O5 Details by Class &amp; Accounts'!CA$18, 'E2 Allocators'!$B$15:$W$15, 0),FALSE)*$E182), 0, VLOOKUP(VLOOKUP($A182, 'E4 TB Allocation Details'!$A$18:$L$205, MATCH("A &amp; G ID", 'E4 TB Allocation Details'!$A$18:$L$18, 0),FALSE), 'E2 Allocators'!$B$15:$W$361, MATCH('O5 Details by Class &amp; Accounts'!CA$18, 'E2 Allocators'!$B$15:$W$15, 0),FALSE)*$E182)</f>
        <v>75.701539643167479</v>
      </c>
      <c r="CB182" s="1411">
        <f>IF(ISERROR(VLOOKUP(VLOOKUP($A182, 'E4 TB Allocation Details'!$A$18:$L$205, MATCH("A &amp; G ID", 'E4 TB Allocation Details'!$A$18:$L$18, 0),FALSE), 'E2 Allocators'!$B$15:$W$361, MATCH('O5 Details by Class &amp; Accounts'!CB$18, 'E2 Allocators'!$B$15:$W$15, 0),FALSE)*$E182), 0, VLOOKUP(VLOOKUP($A182, 'E4 TB Allocation Details'!$A$18:$L$205, MATCH("A &amp; G ID", 'E4 TB Allocation Details'!$A$18:$L$18, 0),FALSE), 'E2 Allocators'!$B$15:$W$361, MATCH('O5 Details by Class &amp; Accounts'!CB$18, 'E2 Allocators'!$B$15:$W$15, 0),FALSE)*$E182)</f>
        <v>66.639557901420531</v>
      </c>
      <c r="CC182" s="1411">
        <f>IF(ISERROR(VLOOKUP(VLOOKUP($A182, 'E4 TB Allocation Details'!$A$18:$L$205, MATCH("A &amp; G ID", 'E4 TB Allocation Details'!$A$18:$L$18, 0),FALSE), 'E2 Allocators'!$B$15:$W$361, MATCH('O5 Details by Class &amp; Accounts'!CC$18, 'E2 Allocators'!$B$15:$W$15, 0),FALSE)*$E182), 0, VLOOKUP(VLOOKUP($A182, 'E4 TB Allocation Details'!$A$18:$L$205, MATCH("A &amp; G ID", 'E4 TB Allocation Details'!$A$18:$L$18, 0),FALSE), 'E2 Allocators'!$B$15:$W$361, MATCH('O5 Details by Class &amp; Accounts'!CC$18, 'E2 Allocators'!$B$15:$W$15, 0),FALSE)*$E182)</f>
        <v>0</v>
      </c>
      <c r="CD182" s="1411">
        <f>IF(ISERROR(VLOOKUP(VLOOKUP($A182, 'E4 TB Allocation Details'!$A$18:$L$205, MATCH("A &amp; G ID", 'E4 TB Allocation Details'!$A$18:$L$18, 0),FALSE), 'E2 Allocators'!$B$15:$W$361, MATCH('O5 Details by Class &amp; Accounts'!CD$18, 'E2 Allocators'!$B$15:$W$15, 0),FALSE)*$E182), 0, VLOOKUP(VLOOKUP($A182, 'E4 TB Allocation Details'!$A$18:$L$205, MATCH("A &amp; G ID", 'E4 TB Allocation Details'!$A$18:$L$18, 0),FALSE), 'E2 Allocators'!$B$15:$W$361, MATCH('O5 Details by Class &amp; Accounts'!CD$18, 'E2 Allocators'!$B$15:$W$15, 0),FALSE)*$E182)</f>
        <v>0</v>
      </c>
      <c r="CE182" s="1411">
        <f>IF(ISERROR(VLOOKUP(VLOOKUP($A182, 'E4 TB Allocation Details'!$A$18:$L$205, MATCH("A &amp; G ID", 'E4 TB Allocation Details'!$A$18:$L$18, 0),FALSE), 'E2 Allocators'!$B$15:$W$361, MATCH('O5 Details by Class &amp; Accounts'!CE$18, 'E2 Allocators'!$B$15:$W$15, 0),FALSE)*$E182), 0, VLOOKUP(VLOOKUP($A182, 'E4 TB Allocation Details'!$A$18:$L$205, MATCH("A &amp; G ID", 'E4 TB Allocation Details'!$A$18:$L$18, 0),FALSE), 'E2 Allocators'!$B$15:$W$361, MATCH('O5 Details by Class &amp; Accounts'!CE$18, 'E2 Allocators'!$B$15:$W$15, 0),FALSE)*$E182)</f>
        <v>0</v>
      </c>
      <c r="CF182" s="1411">
        <f>IF(ISERROR(VLOOKUP(VLOOKUP($A182, 'E4 TB Allocation Details'!$A$18:$L$205, MATCH("A &amp; G ID", 'E4 TB Allocation Details'!$A$18:$L$18, 0),FALSE), 'E2 Allocators'!$B$15:$W$361, MATCH('O5 Details by Class &amp; Accounts'!CF$18, 'E2 Allocators'!$B$15:$W$15, 0),FALSE)*$E182), 0, VLOOKUP(VLOOKUP($A182, 'E4 TB Allocation Details'!$A$18:$L$205, MATCH("A &amp; G ID", 'E4 TB Allocation Details'!$A$18:$L$18, 0),FALSE), 'E2 Allocators'!$B$15:$W$361, MATCH('O5 Details by Class &amp; Accounts'!CF$18, 'E2 Allocators'!$B$15:$W$15, 0),FALSE)*$E182)</f>
        <v>0</v>
      </c>
      <c r="CG182" s="1411">
        <f>IF(ISERROR(VLOOKUP(VLOOKUP($A182, 'E4 TB Allocation Details'!$A$18:$L$205, MATCH("A &amp; G ID", 'E4 TB Allocation Details'!$A$18:$L$18, 0),FALSE), 'E2 Allocators'!$B$15:$W$361, MATCH('O5 Details by Class &amp; Accounts'!CG$18, 'E2 Allocators'!$B$15:$W$15, 0),FALSE)*$E182), 0, VLOOKUP(VLOOKUP($A182, 'E4 TB Allocation Details'!$A$18:$L$205, MATCH("A &amp; G ID", 'E4 TB Allocation Details'!$A$18:$L$18, 0),FALSE), 'E2 Allocators'!$B$15:$W$361, MATCH('O5 Details by Class &amp; Accounts'!CG$18, 'E2 Allocators'!$B$15:$W$15, 0),FALSE)*$E182)</f>
        <v>0</v>
      </c>
      <c r="CH182" s="1411">
        <f>IF(ISERROR(VLOOKUP(VLOOKUP($A182, 'E4 TB Allocation Details'!$A$18:$L$205, MATCH("A &amp; G ID", 'E4 TB Allocation Details'!$A$18:$L$18, 0),FALSE), 'E2 Allocators'!$B$15:$W$361, MATCH('O5 Details by Class &amp; Accounts'!CH$18, 'E2 Allocators'!$B$15:$W$15, 0),FALSE)*$E182), 0, VLOOKUP(VLOOKUP($A182, 'E4 TB Allocation Details'!$A$18:$L$205, MATCH("A &amp; G ID", 'E4 TB Allocation Details'!$A$18:$L$18, 0),FALSE), 'E2 Allocators'!$B$15:$W$361, MATCH('O5 Details by Class &amp; Accounts'!CH$18, 'E2 Allocators'!$B$15:$W$15, 0),FALSE)*$E182)</f>
        <v>0</v>
      </c>
      <c r="CI182" s="1411">
        <f>IF(ISERROR(VLOOKUP(VLOOKUP($A182, 'E4 TB Allocation Details'!$A$18:$L$205, MATCH("A &amp; G ID", 'E4 TB Allocation Details'!$A$18:$L$18, 0),FALSE), 'E2 Allocators'!$B$15:$W$361, MATCH('O5 Details by Class &amp; Accounts'!CI$18, 'E2 Allocators'!$B$15:$W$15, 0),FALSE)*$E182), 0, VLOOKUP(VLOOKUP($A182, 'E4 TB Allocation Details'!$A$18:$L$205, MATCH("A &amp; G ID", 'E4 TB Allocation Details'!$A$18:$L$18, 0),FALSE), 'E2 Allocators'!$B$15:$W$361, MATCH('O5 Details by Class &amp; Accounts'!CI$18, 'E2 Allocators'!$B$15:$W$15, 0),FALSE)*$E182)</f>
        <v>0</v>
      </c>
      <c r="CJ182" s="1411">
        <f>IF(ISERROR(VLOOKUP(VLOOKUP($A182, 'E4 TB Allocation Details'!$A$18:$L$205, MATCH("A &amp; G ID", 'E4 TB Allocation Details'!$A$18:$L$18, 0),FALSE), 'E2 Allocators'!$B$15:$W$361, MATCH('O5 Details by Class &amp; Accounts'!CJ$18, 'E2 Allocators'!$B$15:$W$15, 0),FALSE)*$E182), 0, VLOOKUP(VLOOKUP($A182, 'E4 TB Allocation Details'!$A$18:$L$205, MATCH("A &amp; G ID", 'E4 TB Allocation Details'!$A$18:$L$18, 0),FALSE), 'E2 Allocators'!$B$15:$W$361, MATCH('O5 Details by Class &amp; Accounts'!CJ$18, 'E2 Allocators'!$B$15:$W$15, 0),FALSE)*$E182)</f>
        <v>0</v>
      </c>
      <c r="CK182" s="1411">
        <f>IF(ISERROR(VLOOKUP(VLOOKUP($A182, 'E4 TB Allocation Details'!$A$18:$L$205, MATCH("A &amp; G ID", 'E4 TB Allocation Details'!$A$18:$L$18, 0),FALSE), 'E2 Allocators'!$B$15:$W$361, MATCH('O5 Details by Class &amp; Accounts'!CK$18, 'E2 Allocators'!$B$15:$W$15, 0),FALSE)*$E182), 0, VLOOKUP(VLOOKUP($A182, 'E4 TB Allocation Details'!$A$18:$L$205, MATCH("A &amp; G ID", 'E4 TB Allocation Details'!$A$18:$L$18, 0),FALSE), 'E2 Allocators'!$B$15:$W$361, MATCH('O5 Details by Class &amp; Accounts'!CK$18, 'E2 Allocators'!$B$15:$W$15, 0),FALSE)*$E182)</f>
        <v>0</v>
      </c>
      <c r="CL182" s="1411">
        <f>IF(ISERROR(VLOOKUP(VLOOKUP($A182, 'E4 TB Allocation Details'!$A$18:$L$205, MATCH("A &amp; G ID", 'E4 TB Allocation Details'!$A$18:$L$18, 0),FALSE), 'E2 Allocators'!$B$15:$W$361, MATCH('O5 Details by Class &amp; Accounts'!CL$18, 'E2 Allocators'!$B$15:$W$15, 0),FALSE)*$E182), 0, VLOOKUP(VLOOKUP($A182, 'E4 TB Allocation Details'!$A$18:$L$205, MATCH("A &amp; G ID", 'E4 TB Allocation Details'!$A$18:$L$18, 0),FALSE), 'E2 Allocators'!$B$15:$W$361, MATCH('O5 Details by Class &amp; Accounts'!CL$18, 'E2 Allocators'!$B$15:$W$15, 0),FALSE)*$E182)</f>
        <v>0</v>
      </c>
      <c r="CM182" s="1411">
        <f>IF(ISERROR(VLOOKUP(VLOOKUP($A182, 'E4 TB Allocation Details'!$A$18:$L$205, MATCH("A &amp; G ID", 'E4 TB Allocation Details'!$A$18:$L$18, 0),FALSE), 'E2 Allocators'!$B$15:$W$361, MATCH('O5 Details by Class &amp; Accounts'!CM$18, 'E2 Allocators'!$B$15:$W$15, 0),FALSE)*$E182), 0, VLOOKUP(VLOOKUP($A182, 'E4 TB Allocation Details'!$A$18:$L$205, MATCH("A &amp; G ID", 'E4 TB Allocation Details'!$A$18:$L$18, 0),FALSE), 'E2 Allocators'!$B$15:$W$361, MATCH('O5 Details by Class &amp; Accounts'!CM$18, 'E2 Allocators'!$B$15:$W$15, 0),FALSE)*$E182)</f>
        <v>0</v>
      </c>
      <c r="CN182" s="1411">
        <f t="shared" si="42"/>
        <v>28000</v>
      </c>
      <c r="CO182" s="1791">
        <f t="shared" si="43"/>
        <v>0</v>
      </c>
      <c r="CQ182" s="2086" t="s">
        <v>288</v>
      </c>
    </row>
    <row r="183" spans="1:95" s="80" customFormat="1" ht="12.75">
      <c r="A183" s="1169">
        <v>5645</v>
      </c>
      <c r="B183" s="451" t="s">
        <v>956</v>
      </c>
      <c r="C183" s="1788">
        <f>IF(ISERROR(VLOOKUP($A183,'I3 TB Data'!$A$23:$H$458,MATCH('O5 Details by Class &amp; Accounts'!$C$18, 'I3 TB Data'!$A$23:$H$23,0),0)), 0, VLOOKUP($A183,'I3 TB Data'!$A$23:$H$458,MATCH('O5 Details by Class &amp; Accounts'!$C$18,'I3 TB Data'!$A$23:$H$23,0),0))</f>
        <v>0</v>
      </c>
      <c r="D183" s="1789"/>
      <c r="E183" s="1788">
        <f t="shared" si="37"/>
        <v>0</v>
      </c>
      <c r="F183" s="1790"/>
      <c r="G183" s="1790"/>
      <c r="H183" s="1411">
        <f t="shared" si="39"/>
        <v>0</v>
      </c>
      <c r="I183" s="1411">
        <f>IF(ISERROR(VLOOKUP(VLOOKUP($A183, 'E4 TB Allocation Details'!$A$18:$L$205, MATCH("Demand ID", 'E4 TB Allocation Details'!$A$18:$L$18, 0),FALSE), 'E2 Allocators'!$B$15:$W$361, MATCH('O5 Details by Class &amp; Accounts'!I$18, 'E2 Allocators'!$B$15:$W$15, 0),FALSE)*$F183), 0, VLOOKUP(VLOOKUP($A183, 'E4 TB Allocation Details'!$A$18:$L$205, MATCH("Demand ID", 'E4 TB Allocation Details'!$A$18:$L$18, 0),FALSE), 'E2 Allocators'!$B$15:$W$361, MATCH('O5 Details by Class &amp; Accounts'!I$18, 'E2 Allocators'!$B$15:$W$15, 0),FALSE)*$F183)</f>
        <v>0</v>
      </c>
      <c r="J183" s="1411">
        <f>IF(ISERROR(VLOOKUP(VLOOKUP($A183, 'E4 TB Allocation Details'!$A$18:$L$205, MATCH("Demand ID", 'E4 TB Allocation Details'!$A$18:$L$18, 0),FALSE), 'E2 Allocators'!$B$15:$W$361, MATCH('O5 Details by Class &amp; Accounts'!J$18, 'E2 Allocators'!$B$15:$W$15, 0),FALSE)*$F183), 0, VLOOKUP(VLOOKUP($A183, 'E4 TB Allocation Details'!$A$18:$L$205, MATCH("Demand ID", 'E4 TB Allocation Details'!$A$18:$L$18, 0),FALSE), 'E2 Allocators'!$B$15:$W$361, MATCH('O5 Details by Class &amp; Accounts'!J$18, 'E2 Allocators'!$B$15:$W$15, 0),FALSE)*$F183)</f>
        <v>0</v>
      </c>
      <c r="K183" s="1411">
        <f>IF(ISERROR(VLOOKUP(VLOOKUP($A183, 'E4 TB Allocation Details'!$A$18:$L$205, MATCH("Demand ID", 'E4 TB Allocation Details'!$A$18:$L$18, 0),FALSE), 'E2 Allocators'!$B$15:$W$361, MATCH('O5 Details by Class &amp; Accounts'!K$18, 'E2 Allocators'!$B$15:$W$15, 0),FALSE)*$F183), 0, VLOOKUP(VLOOKUP($A183, 'E4 TB Allocation Details'!$A$18:$L$205, MATCH("Demand ID", 'E4 TB Allocation Details'!$A$18:$L$18, 0),FALSE), 'E2 Allocators'!$B$15:$W$361, MATCH('O5 Details by Class &amp; Accounts'!K$18, 'E2 Allocators'!$B$15:$W$15, 0),FALSE)*$F183)</f>
        <v>0</v>
      </c>
      <c r="L183" s="1411">
        <f>IF(ISERROR(VLOOKUP(VLOOKUP($A183, 'E4 TB Allocation Details'!$A$18:$L$205, MATCH("Demand ID", 'E4 TB Allocation Details'!$A$18:$L$18, 0),FALSE), 'E2 Allocators'!$B$15:$W$361, MATCH('O5 Details by Class &amp; Accounts'!L$18, 'E2 Allocators'!$B$15:$W$15, 0),FALSE)*$F183), 0, VLOOKUP(VLOOKUP($A183, 'E4 TB Allocation Details'!$A$18:$L$205, MATCH("Demand ID", 'E4 TB Allocation Details'!$A$18:$L$18, 0),FALSE), 'E2 Allocators'!$B$15:$W$361, MATCH('O5 Details by Class &amp; Accounts'!L$18, 'E2 Allocators'!$B$15:$W$15, 0),FALSE)*$F183)</f>
        <v>0</v>
      </c>
      <c r="M183" s="1411">
        <f>IF(ISERROR(VLOOKUP(VLOOKUP($A183, 'E4 TB Allocation Details'!$A$18:$L$205, MATCH("Demand ID", 'E4 TB Allocation Details'!$A$18:$L$18, 0),FALSE), 'E2 Allocators'!$B$15:$W$361, MATCH('O5 Details by Class &amp; Accounts'!M$18, 'E2 Allocators'!$B$15:$W$15, 0),FALSE)*$F183), 0, VLOOKUP(VLOOKUP($A183, 'E4 TB Allocation Details'!$A$18:$L$205, MATCH("Demand ID", 'E4 TB Allocation Details'!$A$18:$L$18, 0),FALSE), 'E2 Allocators'!$B$15:$W$361, MATCH('O5 Details by Class &amp; Accounts'!M$18, 'E2 Allocators'!$B$15:$W$15, 0),FALSE)*$F183)</f>
        <v>0</v>
      </c>
      <c r="N183" s="1411">
        <f>IF(ISERROR(VLOOKUP(VLOOKUP($A183, 'E4 TB Allocation Details'!$A$18:$L$205, MATCH("Demand ID", 'E4 TB Allocation Details'!$A$18:$L$18, 0),FALSE), 'E2 Allocators'!$B$15:$W$361, MATCH('O5 Details by Class &amp; Accounts'!N$18, 'E2 Allocators'!$B$15:$W$15, 0),FALSE)*$F183), 0, VLOOKUP(VLOOKUP($A183, 'E4 TB Allocation Details'!$A$18:$L$205, MATCH("Demand ID", 'E4 TB Allocation Details'!$A$18:$L$18, 0),FALSE), 'E2 Allocators'!$B$15:$W$361, MATCH('O5 Details by Class &amp; Accounts'!N$18, 'E2 Allocators'!$B$15:$W$15, 0),FALSE)*$F183)</f>
        <v>0</v>
      </c>
      <c r="O183" s="1411">
        <f>IF(ISERROR(VLOOKUP(VLOOKUP($A183, 'E4 TB Allocation Details'!$A$18:$L$205, MATCH("Demand ID", 'E4 TB Allocation Details'!$A$18:$L$18, 0),FALSE), 'E2 Allocators'!$B$15:$W$361, MATCH('O5 Details by Class &amp; Accounts'!O$18, 'E2 Allocators'!$B$15:$W$15, 0),FALSE)*$F183), 0, VLOOKUP(VLOOKUP($A183, 'E4 TB Allocation Details'!$A$18:$L$205, MATCH("Demand ID", 'E4 TB Allocation Details'!$A$18:$L$18, 0),FALSE), 'E2 Allocators'!$B$15:$W$361, MATCH('O5 Details by Class &amp; Accounts'!O$18, 'E2 Allocators'!$B$15:$W$15, 0),FALSE)*$F183)</f>
        <v>0</v>
      </c>
      <c r="P183" s="1411">
        <f>IF(ISERROR(VLOOKUP(VLOOKUP($A183, 'E4 TB Allocation Details'!$A$18:$L$205, MATCH("Demand ID", 'E4 TB Allocation Details'!$A$18:$L$18, 0),FALSE), 'E2 Allocators'!$B$15:$W$361, MATCH('O5 Details by Class &amp; Accounts'!P$18, 'E2 Allocators'!$B$15:$W$15, 0),FALSE)*$F183), 0, VLOOKUP(VLOOKUP($A183, 'E4 TB Allocation Details'!$A$18:$L$205, MATCH("Demand ID", 'E4 TB Allocation Details'!$A$18:$L$18, 0),FALSE), 'E2 Allocators'!$B$15:$W$361, MATCH('O5 Details by Class &amp; Accounts'!P$18, 'E2 Allocators'!$B$15:$W$15, 0),FALSE)*$F183)</f>
        <v>0</v>
      </c>
      <c r="Q183" s="1411">
        <f>IF(ISERROR(VLOOKUP(VLOOKUP($A183, 'E4 TB Allocation Details'!$A$18:$L$205, MATCH("Demand ID", 'E4 TB Allocation Details'!$A$18:$L$18, 0),FALSE), 'E2 Allocators'!$B$15:$W$361, MATCH('O5 Details by Class &amp; Accounts'!Q$18, 'E2 Allocators'!$B$15:$W$15, 0),FALSE)*$F183), 0, VLOOKUP(VLOOKUP($A183, 'E4 TB Allocation Details'!$A$18:$L$205, MATCH("Demand ID", 'E4 TB Allocation Details'!$A$18:$L$18, 0),FALSE), 'E2 Allocators'!$B$15:$W$361, MATCH('O5 Details by Class &amp; Accounts'!Q$18, 'E2 Allocators'!$B$15:$W$15, 0),FALSE)*$F183)</f>
        <v>0</v>
      </c>
      <c r="R183" s="1411">
        <f>IF(ISERROR(VLOOKUP(VLOOKUP($A183, 'E4 TB Allocation Details'!$A$18:$L$205, MATCH("Demand ID", 'E4 TB Allocation Details'!$A$18:$L$18, 0),FALSE), 'E2 Allocators'!$B$15:$W$361, MATCH('O5 Details by Class &amp; Accounts'!R$18, 'E2 Allocators'!$B$15:$W$15, 0),FALSE)*$F183), 0, VLOOKUP(VLOOKUP($A183, 'E4 TB Allocation Details'!$A$18:$L$205, MATCH("Demand ID", 'E4 TB Allocation Details'!$A$18:$L$18, 0),FALSE), 'E2 Allocators'!$B$15:$W$361, MATCH('O5 Details by Class &amp; Accounts'!R$18, 'E2 Allocators'!$B$15:$W$15, 0),FALSE)*$F183)</f>
        <v>0</v>
      </c>
      <c r="S183" s="1411">
        <f>IF(ISERROR(VLOOKUP(VLOOKUP($A183, 'E4 TB Allocation Details'!$A$18:$L$205, MATCH("Demand ID", 'E4 TB Allocation Details'!$A$18:$L$18, 0),FALSE), 'E2 Allocators'!$B$15:$W$361, MATCH('O5 Details by Class &amp; Accounts'!S$18, 'E2 Allocators'!$B$15:$W$15, 0),FALSE)*$F183), 0, VLOOKUP(VLOOKUP($A183, 'E4 TB Allocation Details'!$A$18:$L$205, MATCH("Demand ID", 'E4 TB Allocation Details'!$A$18:$L$18, 0),FALSE), 'E2 Allocators'!$B$15:$W$361, MATCH('O5 Details by Class &amp; Accounts'!S$18, 'E2 Allocators'!$B$15:$W$15, 0),FALSE)*$F183)</f>
        <v>0</v>
      </c>
      <c r="T183" s="1411">
        <f>IF(ISERROR(VLOOKUP(VLOOKUP($A183, 'E4 TB Allocation Details'!$A$18:$L$205, MATCH("Demand ID", 'E4 TB Allocation Details'!$A$18:$L$18, 0),FALSE), 'E2 Allocators'!$B$15:$W$361, MATCH('O5 Details by Class &amp; Accounts'!T$18, 'E2 Allocators'!$B$15:$W$15, 0),FALSE)*$F183), 0, VLOOKUP(VLOOKUP($A183, 'E4 TB Allocation Details'!$A$18:$L$205, MATCH("Demand ID", 'E4 TB Allocation Details'!$A$18:$L$18, 0),FALSE), 'E2 Allocators'!$B$15:$W$361, MATCH('O5 Details by Class &amp; Accounts'!T$18, 'E2 Allocators'!$B$15:$W$15, 0),FALSE)*$F183)</f>
        <v>0</v>
      </c>
      <c r="U183" s="1411">
        <f>IF(ISERROR(VLOOKUP(VLOOKUP($A183, 'E4 TB Allocation Details'!$A$18:$L$205, MATCH("Demand ID", 'E4 TB Allocation Details'!$A$18:$L$18, 0),FALSE), 'E2 Allocators'!$B$15:$W$361, MATCH('O5 Details by Class &amp; Accounts'!U$18, 'E2 Allocators'!$B$15:$W$15, 0),FALSE)*$F183), 0, VLOOKUP(VLOOKUP($A183, 'E4 TB Allocation Details'!$A$18:$L$205, MATCH("Demand ID", 'E4 TB Allocation Details'!$A$18:$L$18, 0),FALSE), 'E2 Allocators'!$B$15:$W$361, MATCH('O5 Details by Class &amp; Accounts'!U$18, 'E2 Allocators'!$B$15:$W$15, 0),FALSE)*$F183)</f>
        <v>0</v>
      </c>
      <c r="V183" s="1411">
        <f>IF(ISERROR(VLOOKUP(VLOOKUP($A183, 'E4 TB Allocation Details'!$A$18:$L$205, MATCH("Demand ID", 'E4 TB Allocation Details'!$A$18:$L$18, 0),FALSE), 'E2 Allocators'!$B$15:$W$361, MATCH('O5 Details by Class &amp; Accounts'!V$18, 'E2 Allocators'!$B$15:$W$15, 0),FALSE)*$F183), 0, VLOOKUP(VLOOKUP($A183, 'E4 TB Allocation Details'!$A$18:$L$205, MATCH("Demand ID", 'E4 TB Allocation Details'!$A$18:$L$18, 0),FALSE), 'E2 Allocators'!$B$15:$W$361, MATCH('O5 Details by Class &amp; Accounts'!V$18, 'E2 Allocators'!$B$15:$W$15, 0),FALSE)*$F183)</f>
        <v>0</v>
      </c>
      <c r="W183" s="1411">
        <f>IF(ISERROR(VLOOKUP(VLOOKUP($A183, 'E4 TB Allocation Details'!$A$18:$L$205, MATCH("Demand ID", 'E4 TB Allocation Details'!$A$18:$L$18, 0),FALSE), 'E2 Allocators'!$B$15:$W$361, MATCH('O5 Details by Class &amp; Accounts'!W$18, 'E2 Allocators'!$B$15:$W$15, 0),FALSE)*$F183), 0, VLOOKUP(VLOOKUP($A183, 'E4 TB Allocation Details'!$A$18:$L$205, MATCH("Demand ID", 'E4 TB Allocation Details'!$A$18:$L$18, 0),FALSE), 'E2 Allocators'!$B$15:$W$361, MATCH('O5 Details by Class &amp; Accounts'!W$18, 'E2 Allocators'!$B$15:$W$15, 0),FALSE)*$F183)</f>
        <v>0</v>
      </c>
      <c r="X183" s="1411">
        <f>IF(ISERROR(VLOOKUP(VLOOKUP($A183, 'E4 TB Allocation Details'!$A$18:$L$205, MATCH("Demand ID", 'E4 TB Allocation Details'!$A$18:$L$18, 0),FALSE), 'E2 Allocators'!$B$15:$W$361, MATCH('O5 Details by Class &amp; Accounts'!X$18, 'E2 Allocators'!$B$15:$W$15, 0),FALSE)*$F183), 0, VLOOKUP(VLOOKUP($A183, 'E4 TB Allocation Details'!$A$18:$L$205, MATCH("Demand ID", 'E4 TB Allocation Details'!$A$18:$L$18, 0),FALSE), 'E2 Allocators'!$B$15:$W$361, MATCH('O5 Details by Class &amp; Accounts'!X$18, 'E2 Allocators'!$B$15:$W$15, 0),FALSE)*$F183)</f>
        <v>0</v>
      </c>
      <c r="Y183" s="1411">
        <f>IF(ISERROR(VLOOKUP(VLOOKUP($A183, 'E4 TB Allocation Details'!$A$18:$L$205, MATCH("Demand ID", 'E4 TB Allocation Details'!$A$18:$L$18, 0),FALSE), 'E2 Allocators'!$B$15:$W$361, MATCH('O5 Details by Class &amp; Accounts'!Y$18, 'E2 Allocators'!$B$15:$W$15, 0),FALSE)*$F183), 0, VLOOKUP(VLOOKUP($A183, 'E4 TB Allocation Details'!$A$18:$L$205, MATCH("Demand ID", 'E4 TB Allocation Details'!$A$18:$L$18, 0),FALSE), 'E2 Allocators'!$B$15:$W$361, MATCH('O5 Details by Class &amp; Accounts'!Y$18, 'E2 Allocators'!$B$15:$W$15, 0),FALSE)*$F183)</f>
        <v>0</v>
      </c>
      <c r="Z183" s="1411">
        <f>IF(ISERROR(VLOOKUP(VLOOKUP($A183, 'E4 TB Allocation Details'!$A$18:$L$205, MATCH("Demand ID", 'E4 TB Allocation Details'!$A$18:$L$18, 0),FALSE), 'E2 Allocators'!$B$15:$W$361, MATCH('O5 Details by Class &amp; Accounts'!Z$18, 'E2 Allocators'!$B$15:$W$15, 0),FALSE)*$F183), 0, VLOOKUP(VLOOKUP($A183, 'E4 TB Allocation Details'!$A$18:$L$205, MATCH("Demand ID", 'E4 TB Allocation Details'!$A$18:$L$18, 0),FALSE), 'E2 Allocators'!$B$15:$W$361, MATCH('O5 Details by Class &amp; Accounts'!Z$18, 'E2 Allocators'!$B$15:$W$15, 0),FALSE)*$F183)</f>
        <v>0</v>
      </c>
      <c r="AA183" s="1411">
        <f>IF(ISERROR(VLOOKUP(VLOOKUP($A183, 'E4 TB Allocation Details'!$A$18:$L$205, MATCH("Demand ID", 'E4 TB Allocation Details'!$A$18:$L$18, 0),FALSE), 'E2 Allocators'!$B$15:$W$361, MATCH('O5 Details by Class &amp; Accounts'!AA$18, 'E2 Allocators'!$B$15:$W$15, 0),FALSE)*$F183), 0, VLOOKUP(VLOOKUP($A183, 'E4 TB Allocation Details'!$A$18:$L$205, MATCH("Demand ID", 'E4 TB Allocation Details'!$A$18:$L$18, 0),FALSE), 'E2 Allocators'!$B$15:$W$361, MATCH('O5 Details by Class &amp; Accounts'!AA$18, 'E2 Allocators'!$B$15:$W$15, 0),FALSE)*$F183)</f>
        <v>0</v>
      </c>
      <c r="AB183" s="1411">
        <f>IF(ISERROR(VLOOKUP(VLOOKUP($A183, 'E4 TB Allocation Details'!$A$18:$L$205, MATCH("Demand ID", 'E4 TB Allocation Details'!$A$18:$L$18, 0),FALSE), 'E2 Allocators'!$B$15:$W$361, MATCH('O5 Details by Class &amp; Accounts'!AB$18, 'E2 Allocators'!$B$15:$W$15, 0),FALSE)*$F183), 0, VLOOKUP(VLOOKUP($A183, 'E4 TB Allocation Details'!$A$18:$L$205, MATCH("Demand ID", 'E4 TB Allocation Details'!$A$18:$L$18, 0),FALSE), 'E2 Allocators'!$B$15:$W$361, MATCH('O5 Details by Class &amp; Accounts'!AB$18, 'E2 Allocators'!$B$15:$W$15, 0),FALSE)*$F183)</f>
        <v>0</v>
      </c>
      <c r="AC183" s="1411">
        <f t="shared" si="40"/>
        <v>0</v>
      </c>
      <c r="AD183" s="1411">
        <f>IF(ISERROR(VLOOKUP(VLOOKUP($A183, 'E4 TB Allocation Details'!$A$18:$L$205, MATCH("Customer ID", 'E4 TB Allocation Details'!$A$18:$L$18, 0),FALSE), 'E2 Allocators'!$B$15:$W$361, MATCH('O5 Details by Class &amp; Accounts'!AD$18, 'E2 Allocators'!$B$15:$W$15, 0),FALSE)*$G183), 0, VLOOKUP(VLOOKUP($A183, 'E4 TB Allocation Details'!$A$18:$L$205, MATCH("Customer ID", 'E4 TB Allocation Details'!$A$18:$L$18, 0),FALSE), 'E2 Allocators'!$B$15:$W$361, MATCH('O5 Details by Class &amp; Accounts'!AD$18, 'E2 Allocators'!$B$15:$W$15, 0),FALSE)*$G183)</f>
        <v>0</v>
      </c>
      <c r="AE183" s="1411">
        <f>IF(ISERROR(VLOOKUP(VLOOKUP($A183, 'E4 TB Allocation Details'!$A$18:$L$205, MATCH("Customer ID", 'E4 TB Allocation Details'!$A$18:$L$18, 0),FALSE), 'E2 Allocators'!$B$15:$W$361, MATCH('O5 Details by Class &amp; Accounts'!AE$18, 'E2 Allocators'!$B$15:$W$15, 0),FALSE)*$G183), 0, VLOOKUP(VLOOKUP($A183, 'E4 TB Allocation Details'!$A$18:$L$205, MATCH("Customer ID", 'E4 TB Allocation Details'!$A$18:$L$18, 0),FALSE), 'E2 Allocators'!$B$15:$W$361, MATCH('O5 Details by Class &amp; Accounts'!AE$18, 'E2 Allocators'!$B$15:$W$15, 0),FALSE)*$G183)</f>
        <v>0</v>
      </c>
      <c r="AF183" s="1411">
        <f>IF(ISERROR(VLOOKUP(VLOOKUP($A183, 'E4 TB Allocation Details'!$A$18:$L$205, MATCH("Customer ID", 'E4 TB Allocation Details'!$A$18:$L$18, 0),FALSE), 'E2 Allocators'!$B$15:$W$361, MATCH('O5 Details by Class &amp; Accounts'!AF$18, 'E2 Allocators'!$B$15:$W$15, 0),FALSE)*$G183), 0, VLOOKUP(VLOOKUP($A183, 'E4 TB Allocation Details'!$A$18:$L$205, MATCH("Customer ID", 'E4 TB Allocation Details'!$A$18:$L$18, 0),FALSE), 'E2 Allocators'!$B$15:$W$361, MATCH('O5 Details by Class &amp; Accounts'!AF$18, 'E2 Allocators'!$B$15:$W$15, 0),FALSE)*$G183)</f>
        <v>0</v>
      </c>
      <c r="AG183" s="1411">
        <f>IF(ISERROR(VLOOKUP(VLOOKUP($A183, 'E4 TB Allocation Details'!$A$18:$L$205, MATCH("Customer ID", 'E4 TB Allocation Details'!$A$18:$L$18, 0),FALSE), 'E2 Allocators'!$B$15:$W$361, MATCH('O5 Details by Class &amp; Accounts'!AG$18, 'E2 Allocators'!$B$15:$W$15, 0),FALSE)*$G183), 0, VLOOKUP(VLOOKUP($A183, 'E4 TB Allocation Details'!$A$18:$L$205, MATCH("Customer ID", 'E4 TB Allocation Details'!$A$18:$L$18, 0),FALSE), 'E2 Allocators'!$B$15:$W$361, MATCH('O5 Details by Class &amp; Accounts'!AG$18, 'E2 Allocators'!$B$15:$W$15, 0),FALSE)*$G183)</f>
        <v>0</v>
      </c>
      <c r="AH183" s="1411">
        <f>IF(ISERROR(VLOOKUP(VLOOKUP($A183, 'E4 TB Allocation Details'!$A$18:$L$205, MATCH("Customer ID", 'E4 TB Allocation Details'!$A$18:$L$18, 0),FALSE), 'E2 Allocators'!$B$15:$W$361, MATCH('O5 Details by Class &amp; Accounts'!AH$18, 'E2 Allocators'!$B$15:$W$15, 0),FALSE)*$G183), 0, VLOOKUP(VLOOKUP($A183, 'E4 TB Allocation Details'!$A$18:$L$205, MATCH("Customer ID", 'E4 TB Allocation Details'!$A$18:$L$18, 0),FALSE), 'E2 Allocators'!$B$15:$W$361, MATCH('O5 Details by Class &amp; Accounts'!AH$18, 'E2 Allocators'!$B$15:$W$15, 0),FALSE)*$G183)</f>
        <v>0</v>
      </c>
      <c r="AI183" s="1411">
        <f>IF(ISERROR(VLOOKUP(VLOOKUP($A183, 'E4 TB Allocation Details'!$A$18:$L$205, MATCH("Customer ID", 'E4 TB Allocation Details'!$A$18:$L$18, 0),FALSE), 'E2 Allocators'!$B$15:$W$361, MATCH('O5 Details by Class &amp; Accounts'!AI$18, 'E2 Allocators'!$B$15:$W$15, 0),FALSE)*$G183), 0, VLOOKUP(VLOOKUP($A183, 'E4 TB Allocation Details'!$A$18:$L$205, MATCH("Customer ID", 'E4 TB Allocation Details'!$A$18:$L$18, 0),FALSE), 'E2 Allocators'!$B$15:$W$361, MATCH('O5 Details by Class &amp; Accounts'!AI$18, 'E2 Allocators'!$B$15:$W$15, 0),FALSE)*$G183)</f>
        <v>0</v>
      </c>
      <c r="AJ183" s="1411">
        <f>IF(ISERROR(VLOOKUP(VLOOKUP($A183, 'E4 TB Allocation Details'!$A$18:$L$205, MATCH("Customer ID", 'E4 TB Allocation Details'!$A$18:$L$18, 0),FALSE), 'E2 Allocators'!$B$15:$W$361, MATCH('O5 Details by Class &amp; Accounts'!AJ$18, 'E2 Allocators'!$B$15:$W$15, 0),FALSE)*$G183), 0, VLOOKUP(VLOOKUP($A183, 'E4 TB Allocation Details'!$A$18:$L$205, MATCH("Customer ID", 'E4 TB Allocation Details'!$A$18:$L$18, 0),FALSE), 'E2 Allocators'!$B$15:$W$361, MATCH('O5 Details by Class &amp; Accounts'!AJ$18, 'E2 Allocators'!$B$15:$W$15, 0),FALSE)*$G183)</f>
        <v>0</v>
      </c>
      <c r="AK183" s="1411">
        <f>IF(ISERROR(VLOOKUP(VLOOKUP($A183, 'E4 TB Allocation Details'!$A$18:$L$205, MATCH("Customer ID", 'E4 TB Allocation Details'!$A$18:$L$18, 0),FALSE), 'E2 Allocators'!$B$15:$W$361, MATCH('O5 Details by Class &amp; Accounts'!AK$18, 'E2 Allocators'!$B$15:$W$15, 0),FALSE)*$G183), 0, VLOOKUP(VLOOKUP($A183, 'E4 TB Allocation Details'!$A$18:$L$205, MATCH("Customer ID", 'E4 TB Allocation Details'!$A$18:$L$18, 0),FALSE), 'E2 Allocators'!$B$15:$W$361, MATCH('O5 Details by Class &amp; Accounts'!AK$18, 'E2 Allocators'!$B$15:$W$15, 0),FALSE)*$G183)</f>
        <v>0</v>
      </c>
      <c r="AL183" s="1411">
        <f>IF(ISERROR(VLOOKUP(VLOOKUP($A183, 'E4 TB Allocation Details'!$A$18:$L$205, MATCH("Customer ID", 'E4 TB Allocation Details'!$A$18:$L$18, 0),FALSE), 'E2 Allocators'!$B$15:$W$361, MATCH('O5 Details by Class &amp; Accounts'!AL$18, 'E2 Allocators'!$B$15:$W$15, 0),FALSE)*$G183), 0, VLOOKUP(VLOOKUP($A183, 'E4 TB Allocation Details'!$A$18:$L$205, MATCH("Customer ID", 'E4 TB Allocation Details'!$A$18:$L$18, 0),FALSE), 'E2 Allocators'!$B$15:$W$361, MATCH('O5 Details by Class &amp; Accounts'!AL$18, 'E2 Allocators'!$B$15:$W$15, 0),FALSE)*$G183)</f>
        <v>0</v>
      </c>
      <c r="AM183" s="1411">
        <f>IF(ISERROR(VLOOKUP(VLOOKUP($A183, 'E4 TB Allocation Details'!$A$18:$L$205, MATCH("Customer ID", 'E4 TB Allocation Details'!$A$18:$L$18, 0),FALSE), 'E2 Allocators'!$B$15:$W$361, MATCH('O5 Details by Class &amp; Accounts'!AM$18, 'E2 Allocators'!$B$15:$W$15, 0),FALSE)*$G183), 0, VLOOKUP(VLOOKUP($A183, 'E4 TB Allocation Details'!$A$18:$L$205, MATCH("Customer ID", 'E4 TB Allocation Details'!$A$18:$L$18, 0),FALSE), 'E2 Allocators'!$B$15:$W$361, MATCH('O5 Details by Class &amp; Accounts'!AM$18, 'E2 Allocators'!$B$15:$W$15, 0),FALSE)*$G183)</f>
        <v>0</v>
      </c>
      <c r="AN183" s="1411">
        <f>IF(ISERROR(VLOOKUP(VLOOKUP($A183, 'E4 TB Allocation Details'!$A$18:$L$205, MATCH("Customer ID", 'E4 TB Allocation Details'!$A$18:$L$18, 0),FALSE), 'E2 Allocators'!$B$15:$W$361, MATCH('O5 Details by Class &amp; Accounts'!AN$18, 'E2 Allocators'!$B$15:$W$15, 0),FALSE)*$G183), 0, VLOOKUP(VLOOKUP($A183, 'E4 TB Allocation Details'!$A$18:$L$205, MATCH("Customer ID", 'E4 TB Allocation Details'!$A$18:$L$18, 0),FALSE), 'E2 Allocators'!$B$15:$W$361, MATCH('O5 Details by Class &amp; Accounts'!AN$18, 'E2 Allocators'!$B$15:$W$15, 0),FALSE)*$G183)</f>
        <v>0</v>
      </c>
      <c r="AO183" s="1411">
        <f>IF(ISERROR(VLOOKUP(VLOOKUP($A183, 'E4 TB Allocation Details'!$A$18:$L$205, MATCH("Customer ID", 'E4 TB Allocation Details'!$A$18:$L$18, 0),FALSE), 'E2 Allocators'!$B$15:$W$361, MATCH('O5 Details by Class &amp; Accounts'!AO$18, 'E2 Allocators'!$B$15:$W$15, 0),FALSE)*$G183), 0, VLOOKUP(VLOOKUP($A183, 'E4 TB Allocation Details'!$A$18:$L$205, MATCH("Customer ID", 'E4 TB Allocation Details'!$A$18:$L$18, 0),FALSE), 'E2 Allocators'!$B$15:$W$361, MATCH('O5 Details by Class &amp; Accounts'!AO$18, 'E2 Allocators'!$B$15:$W$15, 0),FALSE)*$G183)</f>
        <v>0</v>
      </c>
      <c r="AP183" s="1411">
        <f>IF(ISERROR(VLOOKUP(VLOOKUP($A183, 'E4 TB Allocation Details'!$A$18:$L$205, MATCH("Customer ID", 'E4 TB Allocation Details'!$A$18:$L$18, 0),FALSE), 'E2 Allocators'!$B$15:$W$361, MATCH('O5 Details by Class &amp; Accounts'!AP$18, 'E2 Allocators'!$B$15:$W$15, 0),FALSE)*$G183), 0, VLOOKUP(VLOOKUP($A183, 'E4 TB Allocation Details'!$A$18:$L$205, MATCH("Customer ID", 'E4 TB Allocation Details'!$A$18:$L$18, 0),FALSE), 'E2 Allocators'!$B$15:$W$361, MATCH('O5 Details by Class &amp; Accounts'!AP$18, 'E2 Allocators'!$B$15:$W$15, 0),FALSE)*$G183)</f>
        <v>0</v>
      </c>
      <c r="AQ183" s="1411">
        <f>IF(ISERROR(VLOOKUP(VLOOKUP($A183, 'E4 TB Allocation Details'!$A$18:$L$205, MATCH("Customer ID", 'E4 TB Allocation Details'!$A$18:$L$18, 0),FALSE), 'E2 Allocators'!$B$15:$W$361, MATCH('O5 Details by Class &amp; Accounts'!AQ$18, 'E2 Allocators'!$B$15:$W$15, 0),FALSE)*$G183), 0, VLOOKUP(VLOOKUP($A183, 'E4 TB Allocation Details'!$A$18:$L$205, MATCH("Customer ID", 'E4 TB Allocation Details'!$A$18:$L$18, 0),FALSE), 'E2 Allocators'!$B$15:$W$361, MATCH('O5 Details by Class &amp; Accounts'!AQ$18, 'E2 Allocators'!$B$15:$W$15, 0),FALSE)*$G183)</f>
        <v>0</v>
      </c>
      <c r="AR183" s="1411">
        <f>IF(ISERROR(VLOOKUP(VLOOKUP($A183, 'E4 TB Allocation Details'!$A$18:$L$205, MATCH("Customer ID", 'E4 TB Allocation Details'!$A$18:$L$18, 0),FALSE), 'E2 Allocators'!$B$15:$W$361, MATCH('O5 Details by Class &amp; Accounts'!AR$18, 'E2 Allocators'!$B$15:$W$15, 0),FALSE)*$G183), 0, VLOOKUP(VLOOKUP($A183, 'E4 TB Allocation Details'!$A$18:$L$205, MATCH("Customer ID", 'E4 TB Allocation Details'!$A$18:$L$18, 0),FALSE), 'E2 Allocators'!$B$15:$W$361, MATCH('O5 Details by Class &amp; Accounts'!AR$18, 'E2 Allocators'!$B$15:$W$15, 0),FALSE)*$G183)</f>
        <v>0</v>
      </c>
      <c r="AS183" s="1411">
        <f>IF(ISERROR(VLOOKUP(VLOOKUP($A183, 'E4 TB Allocation Details'!$A$18:$L$205, MATCH("Customer ID", 'E4 TB Allocation Details'!$A$18:$L$18, 0),FALSE), 'E2 Allocators'!$B$15:$W$361, MATCH('O5 Details by Class &amp; Accounts'!AS$18, 'E2 Allocators'!$B$15:$W$15, 0),FALSE)*$G183), 0, VLOOKUP(VLOOKUP($A183, 'E4 TB Allocation Details'!$A$18:$L$205, MATCH("Customer ID", 'E4 TB Allocation Details'!$A$18:$L$18, 0),FALSE), 'E2 Allocators'!$B$15:$W$361, MATCH('O5 Details by Class &amp; Accounts'!AS$18, 'E2 Allocators'!$B$15:$W$15, 0),FALSE)*$G183)</f>
        <v>0</v>
      </c>
      <c r="AT183" s="1411">
        <f>IF(ISERROR(VLOOKUP(VLOOKUP($A183, 'E4 TB Allocation Details'!$A$18:$L$205, MATCH("Customer ID", 'E4 TB Allocation Details'!$A$18:$L$18, 0),FALSE), 'E2 Allocators'!$B$15:$W$361, MATCH('O5 Details by Class &amp; Accounts'!AT$18, 'E2 Allocators'!$B$15:$W$15, 0),FALSE)*$G183), 0, VLOOKUP(VLOOKUP($A183, 'E4 TB Allocation Details'!$A$18:$L$205, MATCH("Customer ID", 'E4 TB Allocation Details'!$A$18:$L$18, 0),FALSE), 'E2 Allocators'!$B$15:$W$361, MATCH('O5 Details by Class &amp; Accounts'!AT$18, 'E2 Allocators'!$B$15:$W$15, 0),FALSE)*$G183)</f>
        <v>0</v>
      </c>
      <c r="AU183" s="1411">
        <f>IF(ISERROR(VLOOKUP(VLOOKUP($A183, 'E4 TB Allocation Details'!$A$18:$L$205, MATCH("Customer ID", 'E4 TB Allocation Details'!$A$18:$L$18, 0),FALSE), 'E2 Allocators'!$B$15:$W$361, MATCH('O5 Details by Class &amp; Accounts'!AU$18, 'E2 Allocators'!$B$15:$W$15, 0),FALSE)*$G183), 0, VLOOKUP(VLOOKUP($A183, 'E4 TB Allocation Details'!$A$18:$L$205, MATCH("Customer ID", 'E4 TB Allocation Details'!$A$18:$L$18, 0),FALSE), 'E2 Allocators'!$B$15:$W$361, MATCH('O5 Details by Class &amp; Accounts'!AU$18, 'E2 Allocators'!$B$15:$W$15, 0),FALSE)*$G183)</f>
        <v>0</v>
      </c>
      <c r="AV183" s="1411">
        <f>IF(ISERROR(VLOOKUP(VLOOKUP($A183, 'E4 TB Allocation Details'!$A$18:$L$205, MATCH("Customer ID", 'E4 TB Allocation Details'!$A$18:$L$18, 0),FALSE), 'E2 Allocators'!$B$15:$W$361, MATCH('O5 Details by Class &amp; Accounts'!AV$18, 'E2 Allocators'!$B$15:$W$15, 0),FALSE)*$G183), 0, VLOOKUP(VLOOKUP($A183, 'E4 TB Allocation Details'!$A$18:$L$205, MATCH("Customer ID", 'E4 TB Allocation Details'!$A$18:$L$18, 0),FALSE), 'E2 Allocators'!$B$15:$W$361, MATCH('O5 Details by Class &amp; Accounts'!AV$18, 'E2 Allocators'!$B$15:$W$15, 0),FALSE)*$G183)</f>
        <v>0</v>
      </c>
      <c r="AW183" s="1411">
        <f>IF(ISERROR(VLOOKUP(VLOOKUP($A183, 'E4 TB Allocation Details'!$A$18:$L$205, MATCH("Customer ID", 'E4 TB Allocation Details'!$A$18:$L$18, 0),FALSE), 'E2 Allocators'!$B$15:$W$361, MATCH('O5 Details by Class &amp; Accounts'!AW$18, 'E2 Allocators'!$B$15:$W$15, 0),FALSE)*$G183), 0, VLOOKUP(VLOOKUP($A183, 'E4 TB Allocation Details'!$A$18:$L$205, MATCH("Customer ID", 'E4 TB Allocation Details'!$A$18:$L$18, 0),FALSE), 'E2 Allocators'!$B$15:$W$361, MATCH('O5 Details by Class &amp; Accounts'!AW$18, 'E2 Allocators'!$B$15:$W$15, 0),FALSE)*$G183)</f>
        <v>0</v>
      </c>
      <c r="AX183" s="1411">
        <f t="shared" si="44"/>
        <v>0</v>
      </c>
      <c r="AY183" s="1411">
        <f>IF(ISERROR(VLOOKUP(VLOOKUP($A183, 'E4 TB Allocation Details'!$A$18:$L$205, MATCH("Misc ID", 'E4 TB Allocation Details'!$A$18:$L$18, 0),FALSE), 'E2 Allocators'!$B$15:$W$361, MATCH('O5 Details by Class &amp; Accounts'!AY$18, 'E2 Allocators'!$B$15:$W$15, 0),FALSE)*$E183), 0, VLOOKUP(VLOOKUP($A183, 'E4 TB Allocation Details'!$A$18:$L$205, MATCH("Misc ID", 'E4 TB Allocation Details'!$A$18:$L$18, 0),FALSE), 'E2 Allocators'!$B$15:$W$361, MATCH('O5 Details by Class &amp; Accounts'!AY$18, 'E2 Allocators'!$B$15:$W$15, 0),FALSE)*$E183)</f>
        <v>0</v>
      </c>
      <c r="AZ183" s="1411">
        <f>IF(ISERROR(VLOOKUP(VLOOKUP($A183, 'E4 TB Allocation Details'!$A$18:$L$205, MATCH("Misc ID", 'E4 TB Allocation Details'!$A$18:$L$18, 0),FALSE), 'E2 Allocators'!$B$15:$W$361, MATCH('O5 Details by Class &amp; Accounts'!AZ$18, 'E2 Allocators'!$B$15:$W$15, 0),FALSE)*$E183), 0, VLOOKUP(VLOOKUP($A183, 'E4 TB Allocation Details'!$A$18:$L$205, MATCH("Misc ID", 'E4 TB Allocation Details'!$A$18:$L$18, 0),FALSE), 'E2 Allocators'!$B$15:$W$361, MATCH('O5 Details by Class &amp; Accounts'!AZ$18, 'E2 Allocators'!$B$15:$W$15, 0),FALSE)*$E183)</f>
        <v>0</v>
      </c>
      <c r="BA183" s="1411">
        <f>IF(ISERROR(VLOOKUP(VLOOKUP($A183, 'E4 TB Allocation Details'!$A$18:$L$205, MATCH("Misc ID", 'E4 TB Allocation Details'!$A$18:$L$18, 0),FALSE), 'E2 Allocators'!$B$15:$W$361, MATCH('O5 Details by Class &amp; Accounts'!BA$18, 'E2 Allocators'!$B$15:$W$15, 0),FALSE)*$E183), 0, VLOOKUP(VLOOKUP($A183, 'E4 TB Allocation Details'!$A$18:$L$205, MATCH("Misc ID", 'E4 TB Allocation Details'!$A$18:$L$18, 0),FALSE), 'E2 Allocators'!$B$15:$W$361, MATCH('O5 Details by Class &amp; Accounts'!BA$18, 'E2 Allocators'!$B$15:$W$15, 0),FALSE)*$E183)</f>
        <v>0</v>
      </c>
      <c r="BB183" s="1411">
        <f>IF(ISERROR(VLOOKUP(VLOOKUP($A183, 'E4 TB Allocation Details'!$A$18:$L$205, MATCH("Misc ID", 'E4 TB Allocation Details'!$A$18:$L$18, 0),FALSE), 'E2 Allocators'!$B$15:$W$361, MATCH('O5 Details by Class &amp; Accounts'!BB$18, 'E2 Allocators'!$B$15:$W$15, 0),FALSE)*$E183), 0, VLOOKUP(VLOOKUP($A183, 'E4 TB Allocation Details'!$A$18:$L$205, MATCH("Misc ID", 'E4 TB Allocation Details'!$A$18:$L$18, 0),FALSE), 'E2 Allocators'!$B$15:$W$361, MATCH('O5 Details by Class &amp; Accounts'!BB$18, 'E2 Allocators'!$B$15:$W$15, 0),FALSE)*$E183)</f>
        <v>0</v>
      </c>
      <c r="BC183" s="1411">
        <f>IF(ISERROR(VLOOKUP(VLOOKUP($A183, 'E4 TB Allocation Details'!$A$18:$L$205, MATCH("Misc ID", 'E4 TB Allocation Details'!$A$18:$L$18, 0),FALSE), 'E2 Allocators'!$B$15:$W$361, MATCH('O5 Details by Class &amp; Accounts'!BC$18, 'E2 Allocators'!$B$15:$W$15, 0),FALSE)*$E183), 0, VLOOKUP(VLOOKUP($A183, 'E4 TB Allocation Details'!$A$18:$L$205, MATCH("Misc ID", 'E4 TB Allocation Details'!$A$18:$L$18, 0),FALSE), 'E2 Allocators'!$B$15:$W$361, MATCH('O5 Details by Class &amp; Accounts'!BC$18, 'E2 Allocators'!$B$15:$W$15, 0),FALSE)*$E183)</f>
        <v>0</v>
      </c>
      <c r="BD183" s="1411">
        <f>IF(ISERROR(VLOOKUP(VLOOKUP($A183, 'E4 TB Allocation Details'!$A$18:$L$205, MATCH("Misc ID", 'E4 TB Allocation Details'!$A$18:$L$18, 0),FALSE), 'E2 Allocators'!$B$15:$W$361, MATCH('O5 Details by Class &amp; Accounts'!BD$18, 'E2 Allocators'!$B$15:$W$15, 0),FALSE)*$E183), 0, VLOOKUP(VLOOKUP($A183, 'E4 TB Allocation Details'!$A$18:$L$205, MATCH("Misc ID", 'E4 TB Allocation Details'!$A$18:$L$18, 0),FALSE), 'E2 Allocators'!$B$15:$W$361, MATCH('O5 Details by Class &amp; Accounts'!BD$18, 'E2 Allocators'!$B$15:$W$15, 0),FALSE)*$E183)</f>
        <v>0</v>
      </c>
      <c r="BE183" s="1411">
        <f>IF(ISERROR(VLOOKUP(VLOOKUP($A183, 'E4 TB Allocation Details'!$A$18:$L$205, MATCH("Misc ID", 'E4 TB Allocation Details'!$A$18:$L$18, 0),FALSE), 'E2 Allocators'!$B$15:$W$361, MATCH('O5 Details by Class &amp; Accounts'!BE$18, 'E2 Allocators'!$B$15:$W$15, 0),FALSE)*$E183), 0, VLOOKUP(VLOOKUP($A183, 'E4 TB Allocation Details'!$A$18:$L$205, MATCH("Misc ID", 'E4 TB Allocation Details'!$A$18:$L$18, 0),FALSE), 'E2 Allocators'!$B$15:$W$361, MATCH('O5 Details by Class &amp; Accounts'!BE$18, 'E2 Allocators'!$B$15:$W$15, 0),FALSE)*$E183)</f>
        <v>0</v>
      </c>
      <c r="BF183" s="1411">
        <f>IF(ISERROR(VLOOKUP(VLOOKUP($A183, 'E4 TB Allocation Details'!$A$18:$L$205, MATCH("Misc ID", 'E4 TB Allocation Details'!$A$18:$L$18, 0),FALSE), 'E2 Allocators'!$B$15:$W$361, MATCH('O5 Details by Class &amp; Accounts'!BF$18, 'E2 Allocators'!$B$15:$W$15, 0),FALSE)*$E183), 0, VLOOKUP(VLOOKUP($A183, 'E4 TB Allocation Details'!$A$18:$L$205, MATCH("Misc ID", 'E4 TB Allocation Details'!$A$18:$L$18, 0),FALSE), 'E2 Allocators'!$B$15:$W$361, MATCH('O5 Details by Class &amp; Accounts'!BF$18, 'E2 Allocators'!$B$15:$W$15, 0),FALSE)*$E183)</f>
        <v>0</v>
      </c>
      <c r="BG183" s="1411">
        <f>IF(ISERROR(VLOOKUP(VLOOKUP($A183, 'E4 TB Allocation Details'!$A$18:$L$205, MATCH("Misc ID", 'E4 TB Allocation Details'!$A$18:$L$18, 0),FALSE), 'E2 Allocators'!$B$15:$W$361, MATCH('O5 Details by Class &amp; Accounts'!BG$18, 'E2 Allocators'!$B$15:$W$15, 0),FALSE)*$E183), 0, VLOOKUP(VLOOKUP($A183, 'E4 TB Allocation Details'!$A$18:$L$205, MATCH("Misc ID", 'E4 TB Allocation Details'!$A$18:$L$18, 0),FALSE), 'E2 Allocators'!$B$15:$W$361, MATCH('O5 Details by Class &amp; Accounts'!BG$18, 'E2 Allocators'!$B$15:$W$15, 0),FALSE)*$E183)</f>
        <v>0</v>
      </c>
      <c r="BH183" s="1411">
        <f>IF(ISERROR(VLOOKUP(VLOOKUP($A183, 'E4 TB Allocation Details'!$A$18:$L$205, MATCH("Misc ID", 'E4 TB Allocation Details'!$A$18:$L$18, 0),FALSE), 'E2 Allocators'!$B$15:$W$361, MATCH('O5 Details by Class &amp; Accounts'!BH$18, 'E2 Allocators'!$B$15:$W$15, 0),FALSE)*$E183), 0, VLOOKUP(VLOOKUP($A183, 'E4 TB Allocation Details'!$A$18:$L$205, MATCH("Misc ID", 'E4 TB Allocation Details'!$A$18:$L$18, 0),FALSE), 'E2 Allocators'!$B$15:$W$361, MATCH('O5 Details by Class &amp; Accounts'!BH$18, 'E2 Allocators'!$B$15:$W$15, 0),FALSE)*$E183)</f>
        <v>0</v>
      </c>
      <c r="BI183" s="1411">
        <f>IF(ISERROR(VLOOKUP(VLOOKUP($A183, 'E4 TB Allocation Details'!$A$18:$L$205, MATCH("Misc ID", 'E4 TB Allocation Details'!$A$18:$L$18, 0),FALSE), 'E2 Allocators'!$B$15:$W$361, MATCH('O5 Details by Class &amp; Accounts'!BI$18, 'E2 Allocators'!$B$15:$W$15, 0),FALSE)*$E183), 0, VLOOKUP(VLOOKUP($A183, 'E4 TB Allocation Details'!$A$18:$L$205, MATCH("Misc ID", 'E4 TB Allocation Details'!$A$18:$L$18, 0),FALSE), 'E2 Allocators'!$B$15:$W$361, MATCH('O5 Details by Class &amp; Accounts'!BI$18, 'E2 Allocators'!$B$15:$W$15, 0),FALSE)*$E183)</f>
        <v>0</v>
      </c>
      <c r="BJ183" s="1411">
        <f>IF(ISERROR(VLOOKUP(VLOOKUP($A183, 'E4 TB Allocation Details'!$A$18:$L$205, MATCH("Misc ID", 'E4 TB Allocation Details'!$A$18:$L$18, 0),FALSE), 'E2 Allocators'!$B$15:$W$361, MATCH('O5 Details by Class &amp; Accounts'!BJ$18, 'E2 Allocators'!$B$15:$W$15, 0),FALSE)*$E183), 0, VLOOKUP(VLOOKUP($A183, 'E4 TB Allocation Details'!$A$18:$L$205, MATCH("Misc ID", 'E4 TB Allocation Details'!$A$18:$L$18, 0),FALSE), 'E2 Allocators'!$B$15:$W$361, MATCH('O5 Details by Class &amp; Accounts'!BJ$18, 'E2 Allocators'!$B$15:$W$15, 0),FALSE)*$E183)</f>
        <v>0</v>
      </c>
      <c r="BK183" s="1411">
        <f>IF(ISERROR(VLOOKUP(VLOOKUP($A183, 'E4 TB Allocation Details'!$A$18:$L$205, MATCH("Misc ID", 'E4 TB Allocation Details'!$A$18:$L$18, 0),FALSE), 'E2 Allocators'!$B$15:$W$361, MATCH('O5 Details by Class &amp; Accounts'!BK$18, 'E2 Allocators'!$B$15:$W$15, 0),FALSE)*$E183), 0, VLOOKUP(VLOOKUP($A183, 'E4 TB Allocation Details'!$A$18:$L$205, MATCH("Misc ID", 'E4 TB Allocation Details'!$A$18:$L$18, 0),FALSE), 'E2 Allocators'!$B$15:$W$361, MATCH('O5 Details by Class &amp; Accounts'!BK$18, 'E2 Allocators'!$B$15:$W$15, 0),FALSE)*$E183)</f>
        <v>0</v>
      </c>
      <c r="BL183" s="1411">
        <f>IF(ISERROR(VLOOKUP(VLOOKUP($A183, 'E4 TB Allocation Details'!$A$18:$L$205, MATCH("Misc ID", 'E4 TB Allocation Details'!$A$18:$L$18, 0),FALSE), 'E2 Allocators'!$B$15:$W$361, MATCH('O5 Details by Class &amp; Accounts'!BL$18, 'E2 Allocators'!$B$15:$W$15, 0),FALSE)*$E183), 0, VLOOKUP(VLOOKUP($A183, 'E4 TB Allocation Details'!$A$18:$L$205, MATCH("Misc ID", 'E4 TB Allocation Details'!$A$18:$L$18, 0),FALSE), 'E2 Allocators'!$B$15:$W$361, MATCH('O5 Details by Class &amp; Accounts'!BL$18, 'E2 Allocators'!$B$15:$W$15, 0),FALSE)*$E183)</f>
        <v>0</v>
      </c>
      <c r="BM183" s="1411">
        <f>IF(ISERROR(VLOOKUP(VLOOKUP($A183, 'E4 TB Allocation Details'!$A$18:$L$205, MATCH("Misc ID", 'E4 TB Allocation Details'!$A$18:$L$18, 0),FALSE), 'E2 Allocators'!$B$15:$W$361, MATCH('O5 Details by Class &amp; Accounts'!BM$18, 'E2 Allocators'!$B$15:$W$15, 0),FALSE)*$E183), 0, VLOOKUP(VLOOKUP($A183, 'E4 TB Allocation Details'!$A$18:$L$205, MATCH("Misc ID", 'E4 TB Allocation Details'!$A$18:$L$18, 0),FALSE), 'E2 Allocators'!$B$15:$W$361, MATCH('O5 Details by Class &amp; Accounts'!BM$18, 'E2 Allocators'!$B$15:$W$15, 0),FALSE)*$E183)</f>
        <v>0</v>
      </c>
      <c r="BN183" s="1411">
        <f>IF(ISERROR(VLOOKUP(VLOOKUP($A183, 'E4 TB Allocation Details'!$A$18:$L$205, MATCH("Misc ID", 'E4 TB Allocation Details'!$A$18:$L$18, 0),FALSE), 'E2 Allocators'!$B$15:$W$361, MATCH('O5 Details by Class &amp; Accounts'!BN$18, 'E2 Allocators'!$B$15:$W$15, 0),FALSE)*$E183), 0, VLOOKUP(VLOOKUP($A183, 'E4 TB Allocation Details'!$A$18:$L$205, MATCH("Misc ID", 'E4 TB Allocation Details'!$A$18:$L$18, 0),FALSE), 'E2 Allocators'!$B$15:$W$361, MATCH('O5 Details by Class &amp; Accounts'!BN$18, 'E2 Allocators'!$B$15:$W$15, 0),FALSE)*$E183)</f>
        <v>0</v>
      </c>
      <c r="BO183" s="1411">
        <f>IF(ISERROR(VLOOKUP(VLOOKUP($A183, 'E4 TB Allocation Details'!$A$18:$L$205, MATCH("Misc ID", 'E4 TB Allocation Details'!$A$18:$L$18, 0),FALSE), 'E2 Allocators'!$B$15:$W$361, MATCH('O5 Details by Class &amp; Accounts'!BO$18, 'E2 Allocators'!$B$15:$W$15, 0),FALSE)*$E183), 0, VLOOKUP(VLOOKUP($A183, 'E4 TB Allocation Details'!$A$18:$L$205, MATCH("Misc ID", 'E4 TB Allocation Details'!$A$18:$L$18, 0),FALSE), 'E2 Allocators'!$B$15:$W$361, MATCH('O5 Details by Class &amp; Accounts'!BO$18, 'E2 Allocators'!$B$15:$W$15, 0),FALSE)*$E183)</f>
        <v>0</v>
      </c>
      <c r="BP183" s="1411">
        <f>IF(ISERROR(VLOOKUP(VLOOKUP($A183, 'E4 TB Allocation Details'!$A$18:$L$205, MATCH("Misc ID", 'E4 TB Allocation Details'!$A$18:$L$18, 0),FALSE), 'E2 Allocators'!$B$15:$W$361, MATCH('O5 Details by Class &amp; Accounts'!BP$18, 'E2 Allocators'!$B$15:$W$15, 0),FALSE)*$E183), 0, VLOOKUP(VLOOKUP($A183, 'E4 TB Allocation Details'!$A$18:$L$205, MATCH("Misc ID", 'E4 TB Allocation Details'!$A$18:$L$18, 0),FALSE), 'E2 Allocators'!$B$15:$W$361, MATCH('O5 Details by Class &amp; Accounts'!BP$18, 'E2 Allocators'!$B$15:$W$15, 0),FALSE)*$E183)</f>
        <v>0</v>
      </c>
      <c r="BQ183" s="1411">
        <f>IF(ISERROR(VLOOKUP(VLOOKUP($A183, 'E4 TB Allocation Details'!$A$18:$L$205, MATCH("Misc ID", 'E4 TB Allocation Details'!$A$18:$L$18, 0),FALSE), 'E2 Allocators'!$B$15:$W$361, MATCH('O5 Details by Class &amp; Accounts'!BQ$18, 'E2 Allocators'!$B$15:$W$15, 0),FALSE)*$E183), 0, VLOOKUP(VLOOKUP($A183, 'E4 TB Allocation Details'!$A$18:$L$205, MATCH("Misc ID", 'E4 TB Allocation Details'!$A$18:$L$18, 0),FALSE), 'E2 Allocators'!$B$15:$W$361, MATCH('O5 Details by Class &amp; Accounts'!BQ$18, 'E2 Allocators'!$B$15:$W$15, 0),FALSE)*$E183)</f>
        <v>0</v>
      </c>
      <c r="BR183" s="1411">
        <f>IF(ISERROR(VLOOKUP(VLOOKUP($A183, 'E4 TB Allocation Details'!$A$18:$L$205, MATCH("Misc ID", 'E4 TB Allocation Details'!$A$18:$L$18, 0),FALSE), 'E2 Allocators'!$B$15:$W$361, MATCH('O5 Details by Class &amp; Accounts'!BR$18, 'E2 Allocators'!$B$15:$W$15, 0),FALSE)*$E183), 0, VLOOKUP(VLOOKUP($A183, 'E4 TB Allocation Details'!$A$18:$L$205, MATCH("Misc ID", 'E4 TB Allocation Details'!$A$18:$L$18, 0),FALSE), 'E2 Allocators'!$B$15:$W$361, MATCH('O5 Details by Class &amp; Accounts'!BR$18, 'E2 Allocators'!$B$15:$W$15, 0),FALSE)*$E183)</f>
        <v>0</v>
      </c>
      <c r="BS183" s="1411">
        <f t="shared" si="41"/>
        <v>0</v>
      </c>
      <c r="BT183" s="1411">
        <f>IF(ISERROR(VLOOKUP(VLOOKUP($A183, 'E4 TB Allocation Details'!$A$18:$L$205, MATCH("A &amp; G ID", 'E4 TB Allocation Details'!$A$18:$L$18, 0),FALSE), 'E2 Allocators'!$B$15:$W$361, MATCH('O5 Details by Class &amp; Accounts'!BT$18, 'E2 Allocators'!$B$15:$W$15, 0),FALSE)*$E183), 0, VLOOKUP(VLOOKUP($A183, 'E4 TB Allocation Details'!$A$18:$L$205, MATCH("A &amp; G ID", 'E4 TB Allocation Details'!$A$18:$L$18, 0),FALSE), 'E2 Allocators'!$B$15:$W$361, MATCH('O5 Details by Class &amp; Accounts'!BT$18, 'E2 Allocators'!$B$15:$W$15, 0),FALSE)*$E183)</f>
        <v>0</v>
      </c>
      <c r="BU183" s="1411">
        <f>IF(ISERROR(VLOOKUP(VLOOKUP($A183, 'E4 TB Allocation Details'!$A$18:$L$205, MATCH("A &amp; G ID", 'E4 TB Allocation Details'!$A$18:$L$18, 0),FALSE), 'E2 Allocators'!$B$15:$W$361, MATCH('O5 Details by Class &amp; Accounts'!BU$18, 'E2 Allocators'!$B$15:$W$15, 0),FALSE)*$E183), 0, VLOOKUP(VLOOKUP($A183, 'E4 TB Allocation Details'!$A$18:$L$205, MATCH("A &amp; G ID", 'E4 TB Allocation Details'!$A$18:$L$18, 0),FALSE), 'E2 Allocators'!$B$15:$W$361, MATCH('O5 Details by Class &amp; Accounts'!BU$18, 'E2 Allocators'!$B$15:$W$15, 0),FALSE)*$E183)</f>
        <v>0</v>
      </c>
      <c r="BV183" s="1411">
        <f>IF(ISERROR(VLOOKUP(VLOOKUP($A183, 'E4 TB Allocation Details'!$A$18:$L$205, MATCH("A &amp; G ID", 'E4 TB Allocation Details'!$A$18:$L$18, 0),FALSE), 'E2 Allocators'!$B$15:$W$361, MATCH('O5 Details by Class &amp; Accounts'!BV$18, 'E2 Allocators'!$B$15:$W$15, 0),FALSE)*$E183), 0, VLOOKUP(VLOOKUP($A183, 'E4 TB Allocation Details'!$A$18:$L$205, MATCH("A &amp; G ID", 'E4 TB Allocation Details'!$A$18:$L$18, 0),FALSE), 'E2 Allocators'!$B$15:$W$361, MATCH('O5 Details by Class &amp; Accounts'!BV$18, 'E2 Allocators'!$B$15:$W$15, 0),FALSE)*$E183)</f>
        <v>0</v>
      </c>
      <c r="BW183" s="1411">
        <f>IF(ISERROR(VLOOKUP(VLOOKUP($A183, 'E4 TB Allocation Details'!$A$18:$L$205, MATCH("A &amp; G ID", 'E4 TB Allocation Details'!$A$18:$L$18, 0),FALSE), 'E2 Allocators'!$B$15:$W$361, MATCH('O5 Details by Class &amp; Accounts'!BW$18, 'E2 Allocators'!$B$15:$W$15, 0),FALSE)*$E183), 0, VLOOKUP(VLOOKUP($A183, 'E4 TB Allocation Details'!$A$18:$L$205, MATCH("A &amp; G ID", 'E4 TB Allocation Details'!$A$18:$L$18, 0),FALSE), 'E2 Allocators'!$B$15:$W$361, MATCH('O5 Details by Class &amp; Accounts'!BW$18, 'E2 Allocators'!$B$15:$W$15, 0),FALSE)*$E183)</f>
        <v>0</v>
      </c>
      <c r="BX183" s="1411">
        <f>IF(ISERROR(VLOOKUP(VLOOKUP($A183, 'E4 TB Allocation Details'!$A$18:$L$205, MATCH("A &amp; G ID", 'E4 TB Allocation Details'!$A$18:$L$18, 0),FALSE), 'E2 Allocators'!$B$15:$W$361, MATCH('O5 Details by Class &amp; Accounts'!BX$18, 'E2 Allocators'!$B$15:$W$15, 0),FALSE)*$E183), 0, VLOOKUP(VLOOKUP($A183, 'E4 TB Allocation Details'!$A$18:$L$205, MATCH("A &amp; G ID", 'E4 TB Allocation Details'!$A$18:$L$18, 0),FALSE), 'E2 Allocators'!$B$15:$W$361, MATCH('O5 Details by Class &amp; Accounts'!BX$18, 'E2 Allocators'!$B$15:$W$15, 0),FALSE)*$E183)</f>
        <v>0</v>
      </c>
      <c r="BY183" s="1411">
        <f>IF(ISERROR(VLOOKUP(VLOOKUP($A183, 'E4 TB Allocation Details'!$A$18:$L$205, MATCH("A &amp; G ID", 'E4 TB Allocation Details'!$A$18:$L$18, 0),FALSE), 'E2 Allocators'!$B$15:$W$361, MATCH('O5 Details by Class &amp; Accounts'!BY$18, 'E2 Allocators'!$B$15:$W$15, 0),FALSE)*$E183), 0, VLOOKUP(VLOOKUP($A183, 'E4 TB Allocation Details'!$A$18:$L$205, MATCH("A &amp; G ID", 'E4 TB Allocation Details'!$A$18:$L$18, 0),FALSE), 'E2 Allocators'!$B$15:$W$361, MATCH('O5 Details by Class &amp; Accounts'!BY$18, 'E2 Allocators'!$B$15:$W$15, 0),FALSE)*$E183)</f>
        <v>0</v>
      </c>
      <c r="BZ183" s="1411">
        <f>IF(ISERROR(VLOOKUP(VLOOKUP($A183, 'E4 TB Allocation Details'!$A$18:$L$205, MATCH("A &amp; G ID", 'E4 TB Allocation Details'!$A$18:$L$18, 0),FALSE), 'E2 Allocators'!$B$15:$W$361, MATCH('O5 Details by Class &amp; Accounts'!BZ$18, 'E2 Allocators'!$B$15:$W$15, 0),FALSE)*$E183), 0, VLOOKUP(VLOOKUP($A183, 'E4 TB Allocation Details'!$A$18:$L$205, MATCH("A &amp; G ID", 'E4 TB Allocation Details'!$A$18:$L$18, 0),FALSE), 'E2 Allocators'!$B$15:$W$361, MATCH('O5 Details by Class &amp; Accounts'!BZ$18, 'E2 Allocators'!$B$15:$W$15, 0),FALSE)*$E183)</f>
        <v>0</v>
      </c>
      <c r="CA183" s="1411">
        <f>IF(ISERROR(VLOOKUP(VLOOKUP($A183, 'E4 TB Allocation Details'!$A$18:$L$205, MATCH("A &amp; G ID", 'E4 TB Allocation Details'!$A$18:$L$18, 0),FALSE), 'E2 Allocators'!$B$15:$W$361, MATCH('O5 Details by Class &amp; Accounts'!CA$18, 'E2 Allocators'!$B$15:$W$15, 0),FALSE)*$E183), 0, VLOOKUP(VLOOKUP($A183, 'E4 TB Allocation Details'!$A$18:$L$205, MATCH("A &amp; G ID", 'E4 TB Allocation Details'!$A$18:$L$18, 0),FALSE), 'E2 Allocators'!$B$15:$W$361, MATCH('O5 Details by Class &amp; Accounts'!CA$18, 'E2 Allocators'!$B$15:$W$15, 0),FALSE)*$E183)</f>
        <v>0</v>
      </c>
      <c r="CB183" s="1411">
        <f>IF(ISERROR(VLOOKUP(VLOOKUP($A183, 'E4 TB Allocation Details'!$A$18:$L$205, MATCH("A &amp; G ID", 'E4 TB Allocation Details'!$A$18:$L$18, 0),FALSE), 'E2 Allocators'!$B$15:$W$361, MATCH('O5 Details by Class &amp; Accounts'!CB$18, 'E2 Allocators'!$B$15:$W$15, 0),FALSE)*$E183), 0, VLOOKUP(VLOOKUP($A183, 'E4 TB Allocation Details'!$A$18:$L$205, MATCH("A &amp; G ID", 'E4 TB Allocation Details'!$A$18:$L$18, 0),FALSE), 'E2 Allocators'!$B$15:$W$361, MATCH('O5 Details by Class &amp; Accounts'!CB$18, 'E2 Allocators'!$B$15:$W$15, 0),FALSE)*$E183)</f>
        <v>0</v>
      </c>
      <c r="CC183" s="1411">
        <f>IF(ISERROR(VLOOKUP(VLOOKUP($A183, 'E4 TB Allocation Details'!$A$18:$L$205, MATCH("A &amp; G ID", 'E4 TB Allocation Details'!$A$18:$L$18, 0),FALSE), 'E2 Allocators'!$B$15:$W$361, MATCH('O5 Details by Class &amp; Accounts'!CC$18, 'E2 Allocators'!$B$15:$W$15, 0),FALSE)*$E183), 0, VLOOKUP(VLOOKUP($A183, 'E4 TB Allocation Details'!$A$18:$L$205, MATCH("A &amp; G ID", 'E4 TB Allocation Details'!$A$18:$L$18, 0),FALSE), 'E2 Allocators'!$B$15:$W$361, MATCH('O5 Details by Class &amp; Accounts'!CC$18, 'E2 Allocators'!$B$15:$W$15, 0),FALSE)*$E183)</f>
        <v>0</v>
      </c>
      <c r="CD183" s="1411">
        <f>IF(ISERROR(VLOOKUP(VLOOKUP($A183, 'E4 TB Allocation Details'!$A$18:$L$205, MATCH("A &amp; G ID", 'E4 TB Allocation Details'!$A$18:$L$18, 0),FALSE), 'E2 Allocators'!$B$15:$W$361, MATCH('O5 Details by Class &amp; Accounts'!CD$18, 'E2 Allocators'!$B$15:$W$15, 0),FALSE)*$E183), 0, VLOOKUP(VLOOKUP($A183, 'E4 TB Allocation Details'!$A$18:$L$205, MATCH("A &amp; G ID", 'E4 TB Allocation Details'!$A$18:$L$18, 0),FALSE), 'E2 Allocators'!$B$15:$W$361, MATCH('O5 Details by Class &amp; Accounts'!CD$18, 'E2 Allocators'!$B$15:$W$15, 0),FALSE)*$E183)</f>
        <v>0</v>
      </c>
      <c r="CE183" s="1411">
        <f>IF(ISERROR(VLOOKUP(VLOOKUP($A183, 'E4 TB Allocation Details'!$A$18:$L$205, MATCH("A &amp; G ID", 'E4 TB Allocation Details'!$A$18:$L$18, 0),FALSE), 'E2 Allocators'!$B$15:$W$361, MATCH('O5 Details by Class &amp; Accounts'!CE$18, 'E2 Allocators'!$B$15:$W$15, 0),FALSE)*$E183), 0, VLOOKUP(VLOOKUP($A183, 'E4 TB Allocation Details'!$A$18:$L$205, MATCH("A &amp; G ID", 'E4 TB Allocation Details'!$A$18:$L$18, 0),FALSE), 'E2 Allocators'!$B$15:$W$361, MATCH('O5 Details by Class &amp; Accounts'!CE$18, 'E2 Allocators'!$B$15:$W$15, 0),FALSE)*$E183)</f>
        <v>0</v>
      </c>
      <c r="CF183" s="1411">
        <f>IF(ISERROR(VLOOKUP(VLOOKUP($A183, 'E4 TB Allocation Details'!$A$18:$L$205, MATCH("A &amp; G ID", 'E4 TB Allocation Details'!$A$18:$L$18, 0),FALSE), 'E2 Allocators'!$B$15:$W$361, MATCH('O5 Details by Class &amp; Accounts'!CF$18, 'E2 Allocators'!$B$15:$W$15, 0),FALSE)*$E183), 0, VLOOKUP(VLOOKUP($A183, 'E4 TB Allocation Details'!$A$18:$L$205, MATCH("A &amp; G ID", 'E4 TB Allocation Details'!$A$18:$L$18, 0),FALSE), 'E2 Allocators'!$B$15:$W$361, MATCH('O5 Details by Class &amp; Accounts'!CF$18, 'E2 Allocators'!$B$15:$W$15, 0),FALSE)*$E183)</f>
        <v>0</v>
      </c>
      <c r="CG183" s="1411">
        <f>IF(ISERROR(VLOOKUP(VLOOKUP($A183, 'E4 TB Allocation Details'!$A$18:$L$205, MATCH("A &amp; G ID", 'E4 TB Allocation Details'!$A$18:$L$18, 0),FALSE), 'E2 Allocators'!$B$15:$W$361, MATCH('O5 Details by Class &amp; Accounts'!CG$18, 'E2 Allocators'!$B$15:$W$15, 0),FALSE)*$E183), 0, VLOOKUP(VLOOKUP($A183, 'E4 TB Allocation Details'!$A$18:$L$205, MATCH("A &amp; G ID", 'E4 TB Allocation Details'!$A$18:$L$18, 0),FALSE), 'E2 Allocators'!$B$15:$W$361, MATCH('O5 Details by Class &amp; Accounts'!CG$18, 'E2 Allocators'!$B$15:$W$15, 0),FALSE)*$E183)</f>
        <v>0</v>
      </c>
      <c r="CH183" s="1411">
        <f>IF(ISERROR(VLOOKUP(VLOOKUP($A183, 'E4 TB Allocation Details'!$A$18:$L$205, MATCH("A &amp; G ID", 'E4 TB Allocation Details'!$A$18:$L$18, 0),FALSE), 'E2 Allocators'!$B$15:$W$361, MATCH('O5 Details by Class &amp; Accounts'!CH$18, 'E2 Allocators'!$B$15:$W$15, 0),FALSE)*$E183), 0, VLOOKUP(VLOOKUP($A183, 'E4 TB Allocation Details'!$A$18:$L$205, MATCH("A &amp; G ID", 'E4 TB Allocation Details'!$A$18:$L$18, 0),FALSE), 'E2 Allocators'!$B$15:$W$361, MATCH('O5 Details by Class &amp; Accounts'!CH$18, 'E2 Allocators'!$B$15:$W$15, 0),FALSE)*$E183)</f>
        <v>0</v>
      </c>
      <c r="CI183" s="1411">
        <f>IF(ISERROR(VLOOKUP(VLOOKUP($A183, 'E4 TB Allocation Details'!$A$18:$L$205, MATCH("A &amp; G ID", 'E4 TB Allocation Details'!$A$18:$L$18, 0),FALSE), 'E2 Allocators'!$B$15:$W$361, MATCH('O5 Details by Class &amp; Accounts'!CI$18, 'E2 Allocators'!$B$15:$W$15, 0),FALSE)*$E183), 0, VLOOKUP(VLOOKUP($A183, 'E4 TB Allocation Details'!$A$18:$L$205, MATCH("A &amp; G ID", 'E4 TB Allocation Details'!$A$18:$L$18, 0),FALSE), 'E2 Allocators'!$B$15:$W$361, MATCH('O5 Details by Class &amp; Accounts'!CI$18, 'E2 Allocators'!$B$15:$W$15, 0),FALSE)*$E183)</f>
        <v>0</v>
      </c>
      <c r="CJ183" s="1411">
        <f>IF(ISERROR(VLOOKUP(VLOOKUP($A183, 'E4 TB Allocation Details'!$A$18:$L$205, MATCH("A &amp; G ID", 'E4 TB Allocation Details'!$A$18:$L$18, 0),FALSE), 'E2 Allocators'!$B$15:$W$361, MATCH('O5 Details by Class &amp; Accounts'!CJ$18, 'E2 Allocators'!$B$15:$W$15, 0),FALSE)*$E183), 0, VLOOKUP(VLOOKUP($A183, 'E4 TB Allocation Details'!$A$18:$L$205, MATCH("A &amp; G ID", 'E4 TB Allocation Details'!$A$18:$L$18, 0),FALSE), 'E2 Allocators'!$B$15:$W$361, MATCH('O5 Details by Class &amp; Accounts'!CJ$18, 'E2 Allocators'!$B$15:$W$15, 0),FALSE)*$E183)</f>
        <v>0</v>
      </c>
      <c r="CK183" s="1411">
        <f>IF(ISERROR(VLOOKUP(VLOOKUP($A183, 'E4 TB Allocation Details'!$A$18:$L$205, MATCH("A &amp; G ID", 'E4 TB Allocation Details'!$A$18:$L$18, 0),FALSE), 'E2 Allocators'!$B$15:$W$361, MATCH('O5 Details by Class &amp; Accounts'!CK$18, 'E2 Allocators'!$B$15:$W$15, 0),FALSE)*$E183), 0, VLOOKUP(VLOOKUP($A183, 'E4 TB Allocation Details'!$A$18:$L$205, MATCH("A &amp; G ID", 'E4 TB Allocation Details'!$A$18:$L$18, 0),FALSE), 'E2 Allocators'!$B$15:$W$361, MATCH('O5 Details by Class &amp; Accounts'!CK$18, 'E2 Allocators'!$B$15:$W$15, 0),FALSE)*$E183)</f>
        <v>0</v>
      </c>
      <c r="CL183" s="1411">
        <f>IF(ISERROR(VLOOKUP(VLOOKUP($A183, 'E4 TB Allocation Details'!$A$18:$L$205, MATCH("A &amp; G ID", 'E4 TB Allocation Details'!$A$18:$L$18, 0),FALSE), 'E2 Allocators'!$B$15:$W$361, MATCH('O5 Details by Class &amp; Accounts'!CL$18, 'E2 Allocators'!$B$15:$W$15, 0),FALSE)*$E183), 0, VLOOKUP(VLOOKUP($A183, 'E4 TB Allocation Details'!$A$18:$L$205, MATCH("A &amp; G ID", 'E4 TB Allocation Details'!$A$18:$L$18, 0),FALSE), 'E2 Allocators'!$B$15:$W$361, MATCH('O5 Details by Class &amp; Accounts'!CL$18, 'E2 Allocators'!$B$15:$W$15, 0),FALSE)*$E183)</f>
        <v>0</v>
      </c>
      <c r="CM183" s="1411">
        <f>IF(ISERROR(VLOOKUP(VLOOKUP($A183, 'E4 TB Allocation Details'!$A$18:$L$205, MATCH("A &amp; G ID", 'E4 TB Allocation Details'!$A$18:$L$18, 0),FALSE), 'E2 Allocators'!$B$15:$W$361, MATCH('O5 Details by Class &amp; Accounts'!CM$18, 'E2 Allocators'!$B$15:$W$15, 0),FALSE)*$E183), 0, VLOOKUP(VLOOKUP($A183, 'E4 TB Allocation Details'!$A$18:$L$205, MATCH("A &amp; G ID", 'E4 TB Allocation Details'!$A$18:$L$18, 0),FALSE), 'E2 Allocators'!$B$15:$W$361, MATCH('O5 Details by Class &amp; Accounts'!CM$18, 'E2 Allocators'!$B$15:$W$15, 0),FALSE)*$E183)</f>
        <v>0</v>
      </c>
      <c r="CN183" s="1411">
        <f t="shared" si="42"/>
        <v>0</v>
      </c>
      <c r="CO183" s="1791">
        <f t="shared" si="43"/>
        <v>0</v>
      </c>
      <c r="CQ183" s="2086" t="s">
        <v>288</v>
      </c>
    </row>
    <row r="184" spans="1:95" s="80" customFormat="1" ht="12.75">
      <c r="A184" s="1169">
        <v>5650</v>
      </c>
      <c r="B184" s="451" t="s">
        <v>957</v>
      </c>
      <c r="C184" s="1788">
        <f>IF(ISERROR(VLOOKUP($A184,'I3 TB Data'!$A$23:$H$458,MATCH('O5 Details by Class &amp; Accounts'!$C$18, 'I3 TB Data'!$A$23:$H$23,0),0)), 0, VLOOKUP($A184,'I3 TB Data'!$A$23:$H$458,MATCH('O5 Details by Class &amp; Accounts'!$C$18,'I3 TB Data'!$A$23:$H$23,0),0))</f>
        <v>0</v>
      </c>
      <c r="D184" s="1789"/>
      <c r="E184" s="1788">
        <f t="shared" si="37"/>
        <v>0</v>
      </c>
      <c r="F184" s="1790"/>
      <c r="G184" s="1790"/>
      <c r="H184" s="1411">
        <f t="shared" si="39"/>
        <v>0</v>
      </c>
      <c r="I184" s="1411">
        <f>IF(ISERROR(VLOOKUP(VLOOKUP($A184, 'E4 TB Allocation Details'!$A$18:$L$205, MATCH("Demand ID", 'E4 TB Allocation Details'!$A$18:$L$18, 0),FALSE), 'E2 Allocators'!$B$15:$W$361, MATCH('O5 Details by Class &amp; Accounts'!I$18, 'E2 Allocators'!$B$15:$W$15, 0),FALSE)*$F184), 0, VLOOKUP(VLOOKUP($A184, 'E4 TB Allocation Details'!$A$18:$L$205, MATCH("Demand ID", 'E4 TB Allocation Details'!$A$18:$L$18, 0),FALSE), 'E2 Allocators'!$B$15:$W$361, MATCH('O5 Details by Class &amp; Accounts'!I$18, 'E2 Allocators'!$B$15:$W$15, 0),FALSE)*$F184)</f>
        <v>0</v>
      </c>
      <c r="J184" s="1411">
        <f>IF(ISERROR(VLOOKUP(VLOOKUP($A184, 'E4 TB Allocation Details'!$A$18:$L$205, MATCH("Demand ID", 'E4 TB Allocation Details'!$A$18:$L$18, 0),FALSE), 'E2 Allocators'!$B$15:$W$361, MATCH('O5 Details by Class &amp; Accounts'!J$18, 'E2 Allocators'!$B$15:$W$15, 0),FALSE)*$F184), 0, VLOOKUP(VLOOKUP($A184, 'E4 TB Allocation Details'!$A$18:$L$205, MATCH("Demand ID", 'E4 TB Allocation Details'!$A$18:$L$18, 0),FALSE), 'E2 Allocators'!$B$15:$W$361, MATCH('O5 Details by Class &amp; Accounts'!J$18, 'E2 Allocators'!$B$15:$W$15, 0),FALSE)*$F184)</f>
        <v>0</v>
      </c>
      <c r="K184" s="1411">
        <f>IF(ISERROR(VLOOKUP(VLOOKUP($A184, 'E4 TB Allocation Details'!$A$18:$L$205, MATCH("Demand ID", 'E4 TB Allocation Details'!$A$18:$L$18, 0),FALSE), 'E2 Allocators'!$B$15:$W$361, MATCH('O5 Details by Class &amp; Accounts'!K$18, 'E2 Allocators'!$B$15:$W$15, 0),FALSE)*$F184), 0, VLOOKUP(VLOOKUP($A184, 'E4 TB Allocation Details'!$A$18:$L$205, MATCH("Demand ID", 'E4 TB Allocation Details'!$A$18:$L$18, 0),FALSE), 'E2 Allocators'!$B$15:$W$361, MATCH('O5 Details by Class &amp; Accounts'!K$18, 'E2 Allocators'!$B$15:$W$15, 0),FALSE)*$F184)</f>
        <v>0</v>
      </c>
      <c r="L184" s="1411">
        <f>IF(ISERROR(VLOOKUP(VLOOKUP($A184, 'E4 TB Allocation Details'!$A$18:$L$205, MATCH("Demand ID", 'E4 TB Allocation Details'!$A$18:$L$18, 0),FALSE), 'E2 Allocators'!$B$15:$W$361, MATCH('O5 Details by Class &amp; Accounts'!L$18, 'E2 Allocators'!$B$15:$W$15, 0),FALSE)*$F184), 0, VLOOKUP(VLOOKUP($A184, 'E4 TB Allocation Details'!$A$18:$L$205, MATCH("Demand ID", 'E4 TB Allocation Details'!$A$18:$L$18, 0),FALSE), 'E2 Allocators'!$B$15:$W$361, MATCH('O5 Details by Class &amp; Accounts'!L$18, 'E2 Allocators'!$B$15:$W$15, 0),FALSE)*$F184)</f>
        <v>0</v>
      </c>
      <c r="M184" s="1411">
        <f>IF(ISERROR(VLOOKUP(VLOOKUP($A184, 'E4 TB Allocation Details'!$A$18:$L$205, MATCH("Demand ID", 'E4 TB Allocation Details'!$A$18:$L$18, 0),FALSE), 'E2 Allocators'!$B$15:$W$361, MATCH('O5 Details by Class &amp; Accounts'!M$18, 'E2 Allocators'!$B$15:$W$15, 0),FALSE)*$F184), 0, VLOOKUP(VLOOKUP($A184, 'E4 TB Allocation Details'!$A$18:$L$205, MATCH("Demand ID", 'E4 TB Allocation Details'!$A$18:$L$18, 0),FALSE), 'E2 Allocators'!$B$15:$W$361, MATCH('O5 Details by Class &amp; Accounts'!M$18, 'E2 Allocators'!$B$15:$W$15, 0),FALSE)*$F184)</f>
        <v>0</v>
      </c>
      <c r="N184" s="1411">
        <f>IF(ISERROR(VLOOKUP(VLOOKUP($A184, 'E4 TB Allocation Details'!$A$18:$L$205, MATCH("Demand ID", 'E4 TB Allocation Details'!$A$18:$L$18, 0),FALSE), 'E2 Allocators'!$B$15:$W$361, MATCH('O5 Details by Class &amp; Accounts'!N$18, 'E2 Allocators'!$B$15:$W$15, 0),FALSE)*$F184), 0, VLOOKUP(VLOOKUP($A184, 'E4 TB Allocation Details'!$A$18:$L$205, MATCH("Demand ID", 'E4 TB Allocation Details'!$A$18:$L$18, 0),FALSE), 'E2 Allocators'!$B$15:$W$361, MATCH('O5 Details by Class &amp; Accounts'!N$18, 'E2 Allocators'!$B$15:$W$15, 0),FALSE)*$F184)</f>
        <v>0</v>
      </c>
      <c r="O184" s="1411">
        <f>IF(ISERROR(VLOOKUP(VLOOKUP($A184, 'E4 TB Allocation Details'!$A$18:$L$205, MATCH("Demand ID", 'E4 TB Allocation Details'!$A$18:$L$18, 0),FALSE), 'E2 Allocators'!$B$15:$W$361, MATCH('O5 Details by Class &amp; Accounts'!O$18, 'E2 Allocators'!$B$15:$W$15, 0),FALSE)*$F184), 0, VLOOKUP(VLOOKUP($A184, 'E4 TB Allocation Details'!$A$18:$L$205, MATCH("Demand ID", 'E4 TB Allocation Details'!$A$18:$L$18, 0),FALSE), 'E2 Allocators'!$B$15:$W$361, MATCH('O5 Details by Class &amp; Accounts'!O$18, 'E2 Allocators'!$B$15:$W$15, 0),FALSE)*$F184)</f>
        <v>0</v>
      </c>
      <c r="P184" s="1411">
        <f>IF(ISERROR(VLOOKUP(VLOOKUP($A184, 'E4 TB Allocation Details'!$A$18:$L$205, MATCH("Demand ID", 'E4 TB Allocation Details'!$A$18:$L$18, 0),FALSE), 'E2 Allocators'!$B$15:$W$361, MATCH('O5 Details by Class &amp; Accounts'!P$18, 'E2 Allocators'!$B$15:$W$15, 0),FALSE)*$F184), 0, VLOOKUP(VLOOKUP($A184, 'E4 TB Allocation Details'!$A$18:$L$205, MATCH("Demand ID", 'E4 TB Allocation Details'!$A$18:$L$18, 0),FALSE), 'E2 Allocators'!$B$15:$W$361, MATCH('O5 Details by Class &amp; Accounts'!P$18, 'E2 Allocators'!$B$15:$W$15, 0),FALSE)*$F184)</f>
        <v>0</v>
      </c>
      <c r="Q184" s="1411">
        <f>IF(ISERROR(VLOOKUP(VLOOKUP($A184, 'E4 TB Allocation Details'!$A$18:$L$205, MATCH("Demand ID", 'E4 TB Allocation Details'!$A$18:$L$18, 0),FALSE), 'E2 Allocators'!$B$15:$W$361, MATCH('O5 Details by Class &amp; Accounts'!Q$18, 'E2 Allocators'!$B$15:$W$15, 0),FALSE)*$F184), 0, VLOOKUP(VLOOKUP($A184, 'E4 TB Allocation Details'!$A$18:$L$205, MATCH("Demand ID", 'E4 TB Allocation Details'!$A$18:$L$18, 0),FALSE), 'E2 Allocators'!$B$15:$W$361, MATCH('O5 Details by Class &amp; Accounts'!Q$18, 'E2 Allocators'!$B$15:$W$15, 0),FALSE)*$F184)</f>
        <v>0</v>
      </c>
      <c r="R184" s="1411">
        <f>IF(ISERROR(VLOOKUP(VLOOKUP($A184, 'E4 TB Allocation Details'!$A$18:$L$205, MATCH("Demand ID", 'E4 TB Allocation Details'!$A$18:$L$18, 0),FALSE), 'E2 Allocators'!$B$15:$W$361, MATCH('O5 Details by Class &amp; Accounts'!R$18, 'E2 Allocators'!$B$15:$W$15, 0),FALSE)*$F184), 0, VLOOKUP(VLOOKUP($A184, 'E4 TB Allocation Details'!$A$18:$L$205, MATCH("Demand ID", 'E4 TB Allocation Details'!$A$18:$L$18, 0),FALSE), 'E2 Allocators'!$B$15:$W$361, MATCH('O5 Details by Class &amp; Accounts'!R$18, 'E2 Allocators'!$B$15:$W$15, 0),FALSE)*$F184)</f>
        <v>0</v>
      </c>
      <c r="S184" s="1411">
        <f>IF(ISERROR(VLOOKUP(VLOOKUP($A184, 'E4 TB Allocation Details'!$A$18:$L$205, MATCH("Demand ID", 'E4 TB Allocation Details'!$A$18:$L$18, 0),FALSE), 'E2 Allocators'!$B$15:$W$361, MATCH('O5 Details by Class &amp; Accounts'!S$18, 'E2 Allocators'!$B$15:$W$15, 0),FALSE)*$F184), 0, VLOOKUP(VLOOKUP($A184, 'E4 TB Allocation Details'!$A$18:$L$205, MATCH("Demand ID", 'E4 TB Allocation Details'!$A$18:$L$18, 0),FALSE), 'E2 Allocators'!$B$15:$W$361, MATCH('O5 Details by Class &amp; Accounts'!S$18, 'E2 Allocators'!$B$15:$W$15, 0),FALSE)*$F184)</f>
        <v>0</v>
      </c>
      <c r="T184" s="1411">
        <f>IF(ISERROR(VLOOKUP(VLOOKUP($A184, 'E4 TB Allocation Details'!$A$18:$L$205, MATCH("Demand ID", 'E4 TB Allocation Details'!$A$18:$L$18, 0),FALSE), 'E2 Allocators'!$B$15:$W$361, MATCH('O5 Details by Class &amp; Accounts'!T$18, 'E2 Allocators'!$B$15:$W$15, 0),FALSE)*$F184), 0, VLOOKUP(VLOOKUP($A184, 'E4 TB Allocation Details'!$A$18:$L$205, MATCH("Demand ID", 'E4 TB Allocation Details'!$A$18:$L$18, 0),FALSE), 'E2 Allocators'!$B$15:$W$361, MATCH('O5 Details by Class &amp; Accounts'!T$18, 'E2 Allocators'!$B$15:$W$15, 0),FALSE)*$F184)</f>
        <v>0</v>
      </c>
      <c r="U184" s="1411">
        <f>IF(ISERROR(VLOOKUP(VLOOKUP($A184, 'E4 TB Allocation Details'!$A$18:$L$205, MATCH("Demand ID", 'E4 TB Allocation Details'!$A$18:$L$18, 0),FALSE), 'E2 Allocators'!$B$15:$W$361, MATCH('O5 Details by Class &amp; Accounts'!U$18, 'E2 Allocators'!$B$15:$W$15, 0),FALSE)*$F184), 0, VLOOKUP(VLOOKUP($A184, 'E4 TB Allocation Details'!$A$18:$L$205, MATCH("Demand ID", 'E4 TB Allocation Details'!$A$18:$L$18, 0),FALSE), 'E2 Allocators'!$B$15:$W$361, MATCH('O5 Details by Class &amp; Accounts'!U$18, 'E2 Allocators'!$B$15:$W$15, 0),FALSE)*$F184)</f>
        <v>0</v>
      </c>
      <c r="V184" s="1411">
        <f>IF(ISERROR(VLOOKUP(VLOOKUP($A184, 'E4 TB Allocation Details'!$A$18:$L$205, MATCH("Demand ID", 'E4 TB Allocation Details'!$A$18:$L$18, 0),FALSE), 'E2 Allocators'!$B$15:$W$361, MATCH('O5 Details by Class &amp; Accounts'!V$18, 'E2 Allocators'!$B$15:$W$15, 0),FALSE)*$F184), 0, VLOOKUP(VLOOKUP($A184, 'E4 TB Allocation Details'!$A$18:$L$205, MATCH("Demand ID", 'E4 TB Allocation Details'!$A$18:$L$18, 0),FALSE), 'E2 Allocators'!$B$15:$W$361, MATCH('O5 Details by Class &amp; Accounts'!V$18, 'E2 Allocators'!$B$15:$W$15, 0),FALSE)*$F184)</f>
        <v>0</v>
      </c>
      <c r="W184" s="1411">
        <f>IF(ISERROR(VLOOKUP(VLOOKUP($A184, 'E4 TB Allocation Details'!$A$18:$L$205, MATCH("Demand ID", 'E4 TB Allocation Details'!$A$18:$L$18, 0),FALSE), 'E2 Allocators'!$B$15:$W$361, MATCH('O5 Details by Class &amp; Accounts'!W$18, 'E2 Allocators'!$B$15:$W$15, 0),FALSE)*$F184), 0, VLOOKUP(VLOOKUP($A184, 'E4 TB Allocation Details'!$A$18:$L$205, MATCH("Demand ID", 'E4 TB Allocation Details'!$A$18:$L$18, 0),FALSE), 'E2 Allocators'!$B$15:$W$361, MATCH('O5 Details by Class &amp; Accounts'!W$18, 'E2 Allocators'!$B$15:$W$15, 0),FALSE)*$F184)</f>
        <v>0</v>
      </c>
      <c r="X184" s="1411">
        <f>IF(ISERROR(VLOOKUP(VLOOKUP($A184, 'E4 TB Allocation Details'!$A$18:$L$205, MATCH("Demand ID", 'E4 TB Allocation Details'!$A$18:$L$18, 0),FALSE), 'E2 Allocators'!$B$15:$W$361, MATCH('O5 Details by Class &amp; Accounts'!X$18, 'E2 Allocators'!$B$15:$W$15, 0),FALSE)*$F184), 0, VLOOKUP(VLOOKUP($A184, 'E4 TB Allocation Details'!$A$18:$L$205, MATCH("Demand ID", 'E4 TB Allocation Details'!$A$18:$L$18, 0),FALSE), 'E2 Allocators'!$B$15:$W$361, MATCH('O5 Details by Class &amp; Accounts'!X$18, 'E2 Allocators'!$B$15:$W$15, 0),FALSE)*$F184)</f>
        <v>0</v>
      </c>
      <c r="Y184" s="1411">
        <f>IF(ISERROR(VLOOKUP(VLOOKUP($A184, 'E4 TB Allocation Details'!$A$18:$L$205, MATCH("Demand ID", 'E4 TB Allocation Details'!$A$18:$L$18, 0),FALSE), 'E2 Allocators'!$B$15:$W$361, MATCH('O5 Details by Class &amp; Accounts'!Y$18, 'E2 Allocators'!$B$15:$W$15, 0),FALSE)*$F184), 0, VLOOKUP(VLOOKUP($A184, 'E4 TB Allocation Details'!$A$18:$L$205, MATCH("Demand ID", 'E4 TB Allocation Details'!$A$18:$L$18, 0),FALSE), 'E2 Allocators'!$B$15:$W$361, MATCH('O5 Details by Class &amp; Accounts'!Y$18, 'E2 Allocators'!$B$15:$W$15, 0),FALSE)*$F184)</f>
        <v>0</v>
      </c>
      <c r="Z184" s="1411">
        <f>IF(ISERROR(VLOOKUP(VLOOKUP($A184, 'E4 TB Allocation Details'!$A$18:$L$205, MATCH("Demand ID", 'E4 TB Allocation Details'!$A$18:$L$18, 0),FALSE), 'E2 Allocators'!$B$15:$W$361, MATCH('O5 Details by Class &amp; Accounts'!Z$18, 'E2 Allocators'!$B$15:$W$15, 0),FALSE)*$F184), 0, VLOOKUP(VLOOKUP($A184, 'E4 TB Allocation Details'!$A$18:$L$205, MATCH("Demand ID", 'E4 TB Allocation Details'!$A$18:$L$18, 0),FALSE), 'E2 Allocators'!$B$15:$W$361, MATCH('O5 Details by Class &amp; Accounts'!Z$18, 'E2 Allocators'!$B$15:$W$15, 0),FALSE)*$F184)</f>
        <v>0</v>
      </c>
      <c r="AA184" s="1411">
        <f>IF(ISERROR(VLOOKUP(VLOOKUP($A184, 'E4 TB Allocation Details'!$A$18:$L$205, MATCH("Demand ID", 'E4 TB Allocation Details'!$A$18:$L$18, 0),FALSE), 'E2 Allocators'!$B$15:$W$361, MATCH('O5 Details by Class &amp; Accounts'!AA$18, 'E2 Allocators'!$B$15:$W$15, 0),FALSE)*$F184), 0, VLOOKUP(VLOOKUP($A184, 'E4 TB Allocation Details'!$A$18:$L$205, MATCH("Demand ID", 'E4 TB Allocation Details'!$A$18:$L$18, 0),FALSE), 'E2 Allocators'!$B$15:$W$361, MATCH('O5 Details by Class &amp; Accounts'!AA$18, 'E2 Allocators'!$B$15:$W$15, 0),FALSE)*$F184)</f>
        <v>0</v>
      </c>
      <c r="AB184" s="1411">
        <f>IF(ISERROR(VLOOKUP(VLOOKUP($A184, 'E4 TB Allocation Details'!$A$18:$L$205, MATCH("Demand ID", 'E4 TB Allocation Details'!$A$18:$L$18, 0),FALSE), 'E2 Allocators'!$B$15:$W$361, MATCH('O5 Details by Class &amp; Accounts'!AB$18, 'E2 Allocators'!$B$15:$W$15, 0),FALSE)*$F184), 0, VLOOKUP(VLOOKUP($A184, 'E4 TB Allocation Details'!$A$18:$L$205, MATCH("Demand ID", 'E4 TB Allocation Details'!$A$18:$L$18, 0),FALSE), 'E2 Allocators'!$B$15:$W$361, MATCH('O5 Details by Class &amp; Accounts'!AB$18, 'E2 Allocators'!$B$15:$W$15, 0),FALSE)*$F184)</f>
        <v>0</v>
      </c>
      <c r="AC184" s="1411">
        <f t="shared" si="40"/>
        <v>0</v>
      </c>
      <c r="AD184" s="1411">
        <f>IF(ISERROR(VLOOKUP(VLOOKUP($A184, 'E4 TB Allocation Details'!$A$18:$L$205, MATCH("Customer ID", 'E4 TB Allocation Details'!$A$18:$L$18, 0),FALSE), 'E2 Allocators'!$B$15:$W$361, MATCH('O5 Details by Class &amp; Accounts'!AD$18, 'E2 Allocators'!$B$15:$W$15, 0),FALSE)*$G184), 0, VLOOKUP(VLOOKUP($A184, 'E4 TB Allocation Details'!$A$18:$L$205, MATCH("Customer ID", 'E4 TB Allocation Details'!$A$18:$L$18, 0),FALSE), 'E2 Allocators'!$B$15:$W$361, MATCH('O5 Details by Class &amp; Accounts'!AD$18, 'E2 Allocators'!$B$15:$W$15, 0),FALSE)*$G184)</f>
        <v>0</v>
      </c>
      <c r="AE184" s="1411">
        <f>IF(ISERROR(VLOOKUP(VLOOKUP($A184, 'E4 TB Allocation Details'!$A$18:$L$205, MATCH("Customer ID", 'E4 TB Allocation Details'!$A$18:$L$18, 0),FALSE), 'E2 Allocators'!$B$15:$W$361, MATCH('O5 Details by Class &amp; Accounts'!AE$18, 'E2 Allocators'!$B$15:$W$15, 0),FALSE)*$G184), 0, VLOOKUP(VLOOKUP($A184, 'E4 TB Allocation Details'!$A$18:$L$205, MATCH("Customer ID", 'E4 TB Allocation Details'!$A$18:$L$18, 0),FALSE), 'E2 Allocators'!$B$15:$W$361, MATCH('O5 Details by Class &amp; Accounts'!AE$18, 'E2 Allocators'!$B$15:$W$15, 0),FALSE)*$G184)</f>
        <v>0</v>
      </c>
      <c r="AF184" s="1411">
        <f>IF(ISERROR(VLOOKUP(VLOOKUP($A184, 'E4 TB Allocation Details'!$A$18:$L$205, MATCH("Customer ID", 'E4 TB Allocation Details'!$A$18:$L$18, 0),FALSE), 'E2 Allocators'!$B$15:$W$361, MATCH('O5 Details by Class &amp; Accounts'!AF$18, 'E2 Allocators'!$B$15:$W$15, 0),FALSE)*$G184), 0, VLOOKUP(VLOOKUP($A184, 'E4 TB Allocation Details'!$A$18:$L$205, MATCH("Customer ID", 'E4 TB Allocation Details'!$A$18:$L$18, 0),FALSE), 'E2 Allocators'!$B$15:$W$361, MATCH('O5 Details by Class &amp; Accounts'!AF$18, 'E2 Allocators'!$B$15:$W$15, 0),FALSE)*$G184)</f>
        <v>0</v>
      </c>
      <c r="AG184" s="1411">
        <f>IF(ISERROR(VLOOKUP(VLOOKUP($A184, 'E4 TB Allocation Details'!$A$18:$L$205, MATCH("Customer ID", 'E4 TB Allocation Details'!$A$18:$L$18, 0),FALSE), 'E2 Allocators'!$B$15:$W$361, MATCH('O5 Details by Class &amp; Accounts'!AG$18, 'E2 Allocators'!$B$15:$W$15, 0),FALSE)*$G184), 0, VLOOKUP(VLOOKUP($A184, 'E4 TB Allocation Details'!$A$18:$L$205, MATCH("Customer ID", 'E4 TB Allocation Details'!$A$18:$L$18, 0),FALSE), 'E2 Allocators'!$B$15:$W$361, MATCH('O5 Details by Class &amp; Accounts'!AG$18, 'E2 Allocators'!$B$15:$W$15, 0),FALSE)*$G184)</f>
        <v>0</v>
      </c>
      <c r="AH184" s="1411">
        <f>IF(ISERROR(VLOOKUP(VLOOKUP($A184, 'E4 TB Allocation Details'!$A$18:$L$205, MATCH("Customer ID", 'E4 TB Allocation Details'!$A$18:$L$18, 0),FALSE), 'E2 Allocators'!$B$15:$W$361, MATCH('O5 Details by Class &amp; Accounts'!AH$18, 'E2 Allocators'!$B$15:$W$15, 0),FALSE)*$G184), 0, VLOOKUP(VLOOKUP($A184, 'E4 TB Allocation Details'!$A$18:$L$205, MATCH("Customer ID", 'E4 TB Allocation Details'!$A$18:$L$18, 0),FALSE), 'E2 Allocators'!$B$15:$W$361, MATCH('O5 Details by Class &amp; Accounts'!AH$18, 'E2 Allocators'!$B$15:$W$15, 0),FALSE)*$G184)</f>
        <v>0</v>
      </c>
      <c r="AI184" s="1411">
        <f>IF(ISERROR(VLOOKUP(VLOOKUP($A184, 'E4 TB Allocation Details'!$A$18:$L$205, MATCH("Customer ID", 'E4 TB Allocation Details'!$A$18:$L$18, 0),FALSE), 'E2 Allocators'!$B$15:$W$361, MATCH('O5 Details by Class &amp; Accounts'!AI$18, 'E2 Allocators'!$B$15:$W$15, 0),FALSE)*$G184), 0, VLOOKUP(VLOOKUP($A184, 'E4 TB Allocation Details'!$A$18:$L$205, MATCH("Customer ID", 'E4 TB Allocation Details'!$A$18:$L$18, 0),FALSE), 'E2 Allocators'!$B$15:$W$361, MATCH('O5 Details by Class &amp; Accounts'!AI$18, 'E2 Allocators'!$B$15:$W$15, 0),FALSE)*$G184)</f>
        <v>0</v>
      </c>
      <c r="AJ184" s="1411">
        <f>IF(ISERROR(VLOOKUP(VLOOKUP($A184, 'E4 TB Allocation Details'!$A$18:$L$205, MATCH("Customer ID", 'E4 TB Allocation Details'!$A$18:$L$18, 0),FALSE), 'E2 Allocators'!$B$15:$W$361, MATCH('O5 Details by Class &amp; Accounts'!AJ$18, 'E2 Allocators'!$B$15:$W$15, 0),FALSE)*$G184), 0, VLOOKUP(VLOOKUP($A184, 'E4 TB Allocation Details'!$A$18:$L$205, MATCH("Customer ID", 'E4 TB Allocation Details'!$A$18:$L$18, 0),FALSE), 'E2 Allocators'!$B$15:$W$361, MATCH('O5 Details by Class &amp; Accounts'!AJ$18, 'E2 Allocators'!$B$15:$W$15, 0),FALSE)*$G184)</f>
        <v>0</v>
      </c>
      <c r="AK184" s="1411">
        <f>IF(ISERROR(VLOOKUP(VLOOKUP($A184, 'E4 TB Allocation Details'!$A$18:$L$205, MATCH("Customer ID", 'E4 TB Allocation Details'!$A$18:$L$18, 0),FALSE), 'E2 Allocators'!$B$15:$W$361, MATCH('O5 Details by Class &amp; Accounts'!AK$18, 'E2 Allocators'!$B$15:$W$15, 0),FALSE)*$G184), 0, VLOOKUP(VLOOKUP($A184, 'E4 TB Allocation Details'!$A$18:$L$205, MATCH("Customer ID", 'E4 TB Allocation Details'!$A$18:$L$18, 0),FALSE), 'E2 Allocators'!$B$15:$W$361, MATCH('O5 Details by Class &amp; Accounts'!AK$18, 'E2 Allocators'!$B$15:$W$15, 0),FALSE)*$G184)</f>
        <v>0</v>
      </c>
      <c r="AL184" s="1411">
        <f>IF(ISERROR(VLOOKUP(VLOOKUP($A184, 'E4 TB Allocation Details'!$A$18:$L$205, MATCH("Customer ID", 'E4 TB Allocation Details'!$A$18:$L$18, 0),FALSE), 'E2 Allocators'!$B$15:$W$361, MATCH('O5 Details by Class &amp; Accounts'!AL$18, 'E2 Allocators'!$B$15:$W$15, 0),FALSE)*$G184), 0, VLOOKUP(VLOOKUP($A184, 'E4 TB Allocation Details'!$A$18:$L$205, MATCH("Customer ID", 'E4 TB Allocation Details'!$A$18:$L$18, 0),FALSE), 'E2 Allocators'!$B$15:$W$361, MATCH('O5 Details by Class &amp; Accounts'!AL$18, 'E2 Allocators'!$B$15:$W$15, 0),FALSE)*$G184)</f>
        <v>0</v>
      </c>
      <c r="AM184" s="1411">
        <f>IF(ISERROR(VLOOKUP(VLOOKUP($A184, 'E4 TB Allocation Details'!$A$18:$L$205, MATCH("Customer ID", 'E4 TB Allocation Details'!$A$18:$L$18, 0),FALSE), 'E2 Allocators'!$B$15:$W$361, MATCH('O5 Details by Class &amp; Accounts'!AM$18, 'E2 Allocators'!$B$15:$W$15, 0),FALSE)*$G184), 0, VLOOKUP(VLOOKUP($A184, 'E4 TB Allocation Details'!$A$18:$L$205, MATCH("Customer ID", 'E4 TB Allocation Details'!$A$18:$L$18, 0),FALSE), 'E2 Allocators'!$B$15:$W$361, MATCH('O5 Details by Class &amp; Accounts'!AM$18, 'E2 Allocators'!$B$15:$W$15, 0),FALSE)*$G184)</f>
        <v>0</v>
      </c>
      <c r="AN184" s="1411">
        <f>IF(ISERROR(VLOOKUP(VLOOKUP($A184, 'E4 TB Allocation Details'!$A$18:$L$205, MATCH("Customer ID", 'E4 TB Allocation Details'!$A$18:$L$18, 0),FALSE), 'E2 Allocators'!$B$15:$W$361, MATCH('O5 Details by Class &amp; Accounts'!AN$18, 'E2 Allocators'!$B$15:$W$15, 0),FALSE)*$G184), 0, VLOOKUP(VLOOKUP($A184, 'E4 TB Allocation Details'!$A$18:$L$205, MATCH("Customer ID", 'E4 TB Allocation Details'!$A$18:$L$18, 0),FALSE), 'E2 Allocators'!$B$15:$W$361, MATCH('O5 Details by Class &amp; Accounts'!AN$18, 'E2 Allocators'!$B$15:$W$15, 0),FALSE)*$G184)</f>
        <v>0</v>
      </c>
      <c r="AO184" s="1411">
        <f>IF(ISERROR(VLOOKUP(VLOOKUP($A184, 'E4 TB Allocation Details'!$A$18:$L$205, MATCH("Customer ID", 'E4 TB Allocation Details'!$A$18:$L$18, 0),FALSE), 'E2 Allocators'!$B$15:$W$361, MATCH('O5 Details by Class &amp; Accounts'!AO$18, 'E2 Allocators'!$B$15:$W$15, 0),FALSE)*$G184), 0, VLOOKUP(VLOOKUP($A184, 'E4 TB Allocation Details'!$A$18:$L$205, MATCH("Customer ID", 'E4 TB Allocation Details'!$A$18:$L$18, 0),FALSE), 'E2 Allocators'!$B$15:$W$361, MATCH('O5 Details by Class &amp; Accounts'!AO$18, 'E2 Allocators'!$B$15:$W$15, 0),FALSE)*$G184)</f>
        <v>0</v>
      </c>
      <c r="AP184" s="1411">
        <f>IF(ISERROR(VLOOKUP(VLOOKUP($A184, 'E4 TB Allocation Details'!$A$18:$L$205, MATCH("Customer ID", 'E4 TB Allocation Details'!$A$18:$L$18, 0),FALSE), 'E2 Allocators'!$B$15:$W$361, MATCH('O5 Details by Class &amp; Accounts'!AP$18, 'E2 Allocators'!$B$15:$W$15, 0),FALSE)*$G184), 0, VLOOKUP(VLOOKUP($A184, 'E4 TB Allocation Details'!$A$18:$L$205, MATCH("Customer ID", 'E4 TB Allocation Details'!$A$18:$L$18, 0),FALSE), 'E2 Allocators'!$B$15:$W$361, MATCH('O5 Details by Class &amp; Accounts'!AP$18, 'E2 Allocators'!$B$15:$W$15, 0),FALSE)*$G184)</f>
        <v>0</v>
      </c>
      <c r="AQ184" s="1411">
        <f>IF(ISERROR(VLOOKUP(VLOOKUP($A184, 'E4 TB Allocation Details'!$A$18:$L$205, MATCH("Customer ID", 'E4 TB Allocation Details'!$A$18:$L$18, 0),FALSE), 'E2 Allocators'!$B$15:$W$361, MATCH('O5 Details by Class &amp; Accounts'!AQ$18, 'E2 Allocators'!$B$15:$W$15, 0),FALSE)*$G184), 0, VLOOKUP(VLOOKUP($A184, 'E4 TB Allocation Details'!$A$18:$L$205, MATCH("Customer ID", 'E4 TB Allocation Details'!$A$18:$L$18, 0),FALSE), 'E2 Allocators'!$B$15:$W$361, MATCH('O5 Details by Class &amp; Accounts'!AQ$18, 'E2 Allocators'!$B$15:$W$15, 0),FALSE)*$G184)</f>
        <v>0</v>
      </c>
      <c r="AR184" s="1411">
        <f>IF(ISERROR(VLOOKUP(VLOOKUP($A184, 'E4 TB Allocation Details'!$A$18:$L$205, MATCH("Customer ID", 'E4 TB Allocation Details'!$A$18:$L$18, 0),FALSE), 'E2 Allocators'!$B$15:$W$361, MATCH('O5 Details by Class &amp; Accounts'!AR$18, 'E2 Allocators'!$B$15:$W$15, 0),FALSE)*$G184), 0, VLOOKUP(VLOOKUP($A184, 'E4 TB Allocation Details'!$A$18:$L$205, MATCH("Customer ID", 'E4 TB Allocation Details'!$A$18:$L$18, 0),FALSE), 'E2 Allocators'!$B$15:$W$361, MATCH('O5 Details by Class &amp; Accounts'!AR$18, 'E2 Allocators'!$B$15:$W$15, 0),FALSE)*$G184)</f>
        <v>0</v>
      </c>
      <c r="AS184" s="1411">
        <f>IF(ISERROR(VLOOKUP(VLOOKUP($A184, 'E4 TB Allocation Details'!$A$18:$L$205, MATCH("Customer ID", 'E4 TB Allocation Details'!$A$18:$L$18, 0),FALSE), 'E2 Allocators'!$B$15:$W$361, MATCH('O5 Details by Class &amp; Accounts'!AS$18, 'E2 Allocators'!$B$15:$W$15, 0),FALSE)*$G184), 0, VLOOKUP(VLOOKUP($A184, 'E4 TB Allocation Details'!$A$18:$L$205, MATCH("Customer ID", 'E4 TB Allocation Details'!$A$18:$L$18, 0),FALSE), 'E2 Allocators'!$B$15:$W$361, MATCH('O5 Details by Class &amp; Accounts'!AS$18, 'E2 Allocators'!$B$15:$W$15, 0),FALSE)*$G184)</f>
        <v>0</v>
      </c>
      <c r="AT184" s="1411">
        <f>IF(ISERROR(VLOOKUP(VLOOKUP($A184, 'E4 TB Allocation Details'!$A$18:$L$205, MATCH("Customer ID", 'E4 TB Allocation Details'!$A$18:$L$18, 0),FALSE), 'E2 Allocators'!$B$15:$W$361, MATCH('O5 Details by Class &amp; Accounts'!AT$18, 'E2 Allocators'!$B$15:$W$15, 0),FALSE)*$G184), 0, VLOOKUP(VLOOKUP($A184, 'E4 TB Allocation Details'!$A$18:$L$205, MATCH("Customer ID", 'E4 TB Allocation Details'!$A$18:$L$18, 0),FALSE), 'E2 Allocators'!$B$15:$W$361, MATCH('O5 Details by Class &amp; Accounts'!AT$18, 'E2 Allocators'!$B$15:$W$15, 0),FALSE)*$G184)</f>
        <v>0</v>
      </c>
      <c r="AU184" s="1411">
        <f>IF(ISERROR(VLOOKUP(VLOOKUP($A184, 'E4 TB Allocation Details'!$A$18:$L$205, MATCH("Customer ID", 'E4 TB Allocation Details'!$A$18:$L$18, 0),FALSE), 'E2 Allocators'!$B$15:$W$361, MATCH('O5 Details by Class &amp; Accounts'!AU$18, 'E2 Allocators'!$B$15:$W$15, 0),FALSE)*$G184), 0, VLOOKUP(VLOOKUP($A184, 'E4 TB Allocation Details'!$A$18:$L$205, MATCH("Customer ID", 'E4 TB Allocation Details'!$A$18:$L$18, 0),FALSE), 'E2 Allocators'!$B$15:$W$361, MATCH('O5 Details by Class &amp; Accounts'!AU$18, 'E2 Allocators'!$B$15:$W$15, 0),FALSE)*$G184)</f>
        <v>0</v>
      </c>
      <c r="AV184" s="1411">
        <f>IF(ISERROR(VLOOKUP(VLOOKUP($A184, 'E4 TB Allocation Details'!$A$18:$L$205, MATCH("Customer ID", 'E4 TB Allocation Details'!$A$18:$L$18, 0),FALSE), 'E2 Allocators'!$B$15:$W$361, MATCH('O5 Details by Class &amp; Accounts'!AV$18, 'E2 Allocators'!$B$15:$W$15, 0),FALSE)*$G184), 0, VLOOKUP(VLOOKUP($A184, 'E4 TB Allocation Details'!$A$18:$L$205, MATCH("Customer ID", 'E4 TB Allocation Details'!$A$18:$L$18, 0),FALSE), 'E2 Allocators'!$B$15:$W$361, MATCH('O5 Details by Class &amp; Accounts'!AV$18, 'E2 Allocators'!$B$15:$W$15, 0),FALSE)*$G184)</f>
        <v>0</v>
      </c>
      <c r="AW184" s="1411">
        <f>IF(ISERROR(VLOOKUP(VLOOKUP($A184, 'E4 TB Allocation Details'!$A$18:$L$205, MATCH("Customer ID", 'E4 TB Allocation Details'!$A$18:$L$18, 0),FALSE), 'E2 Allocators'!$B$15:$W$361, MATCH('O5 Details by Class &amp; Accounts'!AW$18, 'E2 Allocators'!$B$15:$W$15, 0),FALSE)*$G184), 0, VLOOKUP(VLOOKUP($A184, 'E4 TB Allocation Details'!$A$18:$L$205, MATCH("Customer ID", 'E4 TB Allocation Details'!$A$18:$L$18, 0),FALSE), 'E2 Allocators'!$B$15:$W$361, MATCH('O5 Details by Class &amp; Accounts'!AW$18, 'E2 Allocators'!$B$15:$W$15, 0),FALSE)*$G184)</f>
        <v>0</v>
      </c>
      <c r="AX184" s="1411">
        <f t="shared" si="44"/>
        <v>0</v>
      </c>
      <c r="AY184" s="1411">
        <f>IF(ISERROR(VLOOKUP(VLOOKUP($A184, 'E4 TB Allocation Details'!$A$18:$L$205, MATCH("Misc ID", 'E4 TB Allocation Details'!$A$18:$L$18, 0),FALSE), 'E2 Allocators'!$B$15:$W$361, MATCH('O5 Details by Class &amp; Accounts'!AY$18, 'E2 Allocators'!$B$15:$W$15, 0),FALSE)*$E184), 0, VLOOKUP(VLOOKUP($A184, 'E4 TB Allocation Details'!$A$18:$L$205, MATCH("Misc ID", 'E4 TB Allocation Details'!$A$18:$L$18, 0),FALSE), 'E2 Allocators'!$B$15:$W$361, MATCH('O5 Details by Class &amp; Accounts'!AY$18, 'E2 Allocators'!$B$15:$W$15, 0),FALSE)*$E184)</f>
        <v>0</v>
      </c>
      <c r="AZ184" s="1411">
        <f>IF(ISERROR(VLOOKUP(VLOOKUP($A184, 'E4 TB Allocation Details'!$A$18:$L$205, MATCH("Misc ID", 'E4 TB Allocation Details'!$A$18:$L$18, 0),FALSE), 'E2 Allocators'!$B$15:$W$361, MATCH('O5 Details by Class &amp; Accounts'!AZ$18, 'E2 Allocators'!$B$15:$W$15, 0),FALSE)*$E184), 0, VLOOKUP(VLOOKUP($A184, 'E4 TB Allocation Details'!$A$18:$L$205, MATCH("Misc ID", 'E4 TB Allocation Details'!$A$18:$L$18, 0),FALSE), 'E2 Allocators'!$B$15:$W$361, MATCH('O5 Details by Class &amp; Accounts'!AZ$18, 'E2 Allocators'!$B$15:$W$15, 0),FALSE)*$E184)</f>
        <v>0</v>
      </c>
      <c r="BA184" s="1411">
        <f>IF(ISERROR(VLOOKUP(VLOOKUP($A184, 'E4 TB Allocation Details'!$A$18:$L$205, MATCH("Misc ID", 'E4 TB Allocation Details'!$A$18:$L$18, 0),FALSE), 'E2 Allocators'!$B$15:$W$361, MATCH('O5 Details by Class &amp; Accounts'!BA$18, 'E2 Allocators'!$B$15:$W$15, 0),FALSE)*$E184), 0, VLOOKUP(VLOOKUP($A184, 'E4 TB Allocation Details'!$A$18:$L$205, MATCH("Misc ID", 'E4 TB Allocation Details'!$A$18:$L$18, 0),FALSE), 'E2 Allocators'!$B$15:$W$361, MATCH('O5 Details by Class &amp; Accounts'!BA$18, 'E2 Allocators'!$B$15:$W$15, 0),FALSE)*$E184)</f>
        <v>0</v>
      </c>
      <c r="BB184" s="1411">
        <f>IF(ISERROR(VLOOKUP(VLOOKUP($A184, 'E4 TB Allocation Details'!$A$18:$L$205, MATCH("Misc ID", 'E4 TB Allocation Details'!$A$18:$L$18, 0),FALSE), 'E2 Allocators'!$B$15:$W$361, MATCH('O5 Details by Class &amp; Accounts'!BB$18, 'E2 Allocators'!$B$15:$W$15, 0),FALSE)*$E184), 0, VLOOKUP(VLOOKUP($A184, 'E4 TB Allocation Details'!$A$18:$L$205, MATCH("Misc ID", 'E4 TB Allocation Details'!$A$18:$L$18, 0),FALSE), 'E2 Allocators'!$B$15:$W$361, MATCH('O5 Details by Class &amp; Accounts'!BB$18, 'E2 Allocators'!$B$15:$W$15, 0),FALSE)*$E184)</f>
        <v>0</v>
      </c>
      <c r="BC184" s="1411">
        <f>IF(ISERROR(VLOOKUP(VLOOKUP($A184, 'E4 TB Allocation Details'!$A$18:$L$205, MATCH("Misc ID", 'E4 TB Allocation Details'!$A$18:$L$18, 0),FALSE), 'E2 Allocators'!$B$15:$W$361, MATCH('O5 Details by Class &amp; Accounts'!BC$18, 'E2 Allocators'!$B$15:$W$15, 0),FALSE)*$E184), 0, VLOOKUP(VLOOKUP($A184, 'E4 TB Allocation Details'!$A$18:$L$205, MATCH("Misc ID", 'E4 TB Allocation Details'!$A$18:$L$18, 0),FALSE), 'E2 Allocators'!$B$15:$W$361, MATCH('O5 Details by Class &amp; Accounts'!BC$18, 'E2 Allocators'!$B$15:$W$15, 0),FALSE)*$E184)</f>
        <v>0</v>
      </c>
      <c r="BD184" s="1411">
        <f>IF(ISERROR(VLOOKUP(VLOOKUP($A184, 'E4 TB Allocation Details'!$A$18:$L$205, MATCH("Misc ID", 'E4 TB Allocation Details'!$A$18:$L$18, 0),FALSE), 'E2 Allocators'!$B$15:$W$361, MATCH('O5 Details by Class &amp; Accounts'!BD$18, 'E2 Allocators'!$B$15:$W$15, 0),FALSE)*$E184), 0, VLOOKUP(VLOOKUP($A184, 'E4 TB Allocation Details'!$A$18:$L$205, MATCH("Misc ID", 'E4 TB Allocation Details'!$A$18:$L$18, 0),FALSE), 'E2 Allocators'!$B$15:$W$361, MATCH('O5 Details by Class &amp; Accounts'!BD$18, 'E2 Allocators'!$B$15:$W$15, 0),FALSE)*$E184)</f>
        <v>0</v>
      </c>
      <c r="BE184" s="1411">
        <f>IF(ISERROR(VLOOKUP(VLOOKUP($A184, 'E4 TB Allocation Details'!$A$18:$L$205, MATCH("Misc ID", 'E4 TB Allocation Details'!$A$18:$L$18, 0),FALSE), 'E2 Allocators'!$B$15:$W$361, MATCH('O5 Details by Class &amp; Accounts'!BE$18, 'E2 Allocators'!$B$15:$W$15, 0),FALSE)*$E184), 0, VLOOKUP(VLOOKUP($A184, 'E4 TB Allocation Details'!$A$18:$L$205, MATCH("Misc ID", 'E4 TB Allocation Details'!$A$18:$L$18, 0),FALSE), 'E2 Allocators'!$B$15:$W$361, MATCH('O5 Details by Class &amp; Accounts'!BE$18, 'E2 Allocators'!$B$15:$W$15, 0),FALSE)*$E184)</f>
        <v>0</v>
      </c>
      <c r="BF184" s="1411">
        <f>IF(ISERROR(VLOOKUP(VLOOKUP($A184, 'E4 TB Allocation Details'!$A$18:$L$205, MATCH("Misc ID", 'E4 TB Allocation Details'!$A$18:$L$18, 0),FALSE), 'E2 Allocators'!$B$15:$W$361, MATCH('O5 Details by Class &amp; Accounts'!BF$18, 'E2 Allocators'!$B$15:$W$15, 0),FALSE)*$E184), 0, VLOOKUP(VLOOKUP($A184, 'E4 TB Allocation Details'!$A$18:$L$205, MATCH("Misc ID", 'E4 TB Allocation Details'!$A$18:$L$18, 0),FALSE), 'E2 Allocators'!$B$15:$W$361, MATCH('O5 Details by Class &amp; Accounts'!BF$18, 'E2 Allocators'!$B$15:$W$15, 0),FALSE)*$E184)</f>
        <v>0</v>
      </c>
      <c r="BG184" s="1411">
        <f>IF(ISERROR(VLOOKUP(VLOOKUP($A184, 'E4 TB Allocation Details'!$A$18:$L$205, MATCH("Misc ID", 'E4 TB Allocation Details'!$A$18:$L$18, 0),FALSE), 'E2 Allocators'!$B$15:$W$361, MATCH('O5 Details by Class &amp; Accounts'!BG$18, 'E2 Allocators'!$B$15:$W$15, 0),FALSE)*$E184), 0, VLOOKUP(VLOOKUP($A184, 'E4 TB Allocation Details'!$A$18:$L$205, MATCH("Misc ID", 'E4 TB Allocation Details'!$A$18:$L$18, 0),FALSE), 'E2 Allocators'!$B$15:$W$361, MATCH('O5 Details by Class &amp; Accounts'!BG$18, 'E2 Allocators'!$B$15:$W$15, 0),FALSE)*$E184)</f>
        <v>0</v>
      </c>
      <c r="BH184" s="1411">
        <f>IF(ISERROR(VLOOKUP(VLOOKUP($A184, 'E4 TB Allocation Details'!$A$18:$L$205, MATCH("Misc ID", 'E4 TB Allocation Details'!$A$18:$L$18, 0),FALSE), 'E2 Allocators'!$B$15:$W$361, MATCH('O5 Details by Class &amp; Accounts'!BH$18, 'E2 Allocators'!$B$15:$W$15, 0),FALSE)*$E184), 0, VLOOKUP(VLOOKUP($A184, 'E4 TB Allocation Details'!$A$18:$L$205, MATCH("Misc ID", 'E4 TB Allocation Details'!$A$18:$L$18, 0),FALSE), 'E2 Allocators'!$B$15:$W$361, MATCH('O5 Details by Class &amp; Accounts'!BH$18, 'E2 Allocators'!$B$15:$W$15, 0),FALSE)*$E184)</f>
        <v>0</v>
      </c>
      <c r="BI184" s="1411">
        <f>IF(ISERROR(VLOOKUP(VLOOKUP($A184, 'E4 TB Allocation Details'!$A$18:$L$205, MATCH("Misc ID", 'E4 TB Allocation Details'!$A$18:$L$18, 0),FALSE), 'E2 Allocators'!$B$15:$W$361, MATCH('O5 Details by Class &amp; Accounts'!BI$18, 'E2 Allocators'!$B$15:$W$15, 0),FALSE)*$E184), 0, VLOOKUP(VLOOKUP($A184, 'E4 TB Allocation Details'!$A$18:$L$205, MATCH("Misc ID", 'E4 TB Allocation Details'!$A$18:$L$18, 0),FALSE), 'E2 Allocators'!$B$15:$W$361, MATCH('O5 Details by Class &amp; Accounts'!BI$18, 'E2 Allocators'!$B$15:$W$15, 0),FALSE)*$E184)</f>
        <v>0</v>
      </c>
      <c r="BJ184" s="1411">
        <f>IF(ISERROR(VLOOKUP(VLOOKUP($A184, 'E4 TB Allocation Details'!$A$18:$L$205, MATCH("Misc ID", 'E4 TB Allocation Details'!$A$18:$L$18, 0),FALSE), 'E2 Allocators'!$B$15:$W$361, MATCH('O5 Details by Class &amp; Accounts'!BJ$18, 'E2 Allocators'!$B$15:$W$15, 0),FALSE)*$E184), 0, VLOOKUP(VLOOKUP($A184, 'E4 TB Allocation Details'!$A$18:$L$205, MATCH("Misc ID", 'E4 TB Allocation Details'!$A$18:$L$18, 0),FALSE), 'E2 Allocators'!$B$15:$W$361, MATCH('O5 Details by Class &amp; Accounts'!BJ$18, 'E2 Allocators'!$B$15:$W$15, 0),FALSE)*$E184)</f>
        <v>0</v>
      </c>
      <c r="BK184" s="1411">
        <f>IF(ISERROR(VLOOKUP(VLOOKUP($A184, 'E4 TB Allocation Details'!$A$18:$L$205, MATCH("Misc ID", 'E4 TB Allocation Details'!$A$18:$L$18, 0),FALSE), 'E2 Allocators'!$B$15:$W$361, MATCH('O5 Details by Class &amp; Accounts'!BK$18, 'E2 Allocators'!$B$15:$W$15, 0),FALSE)*$E184), 0, VLOOKUP(VLOOKUP($A184, 'E4 TB Allocation Details'!$A$18:$L$205, MATCH("Misc ID", 'E4 TB Allocation Details'!$A$18:$L$18, 0),FALSE), 'E2 Allocators'!$B$15:$W$361, MATCH('O5 Details by Class &amp; Accounts'!BK$18, 'E2 Allocators'!$B$15:$W$15, 0),FALSE)*$E184)</f>
        <v>0</v>
      </c>
      <c r="BL184" s="1411">
        <f>IF(ISERROR(VLOOKUP(VLOOKUP($A184, 'E4 TB Allocation Details'!$A$18:$L$205, MATCH("Misc ID", 'E4 TB Allocation Details'!$A$18:$L$18, 0),FALSE), 'E2 Allocators'!$B$15:$W$361, MATCH('O5 Details by Class &amp; Accounts'!BL$18, 'E2 Allocators'!$B$15:$W$15, 0),FALSE)*$E184), 0, VLOOKUP(VLOOKUP($A184, 'E4 TB Allocation Details'!$A$18:$L$205, MATCH("Misc ID", 'E4 TB Allocation Details'!$A$18:$L$18, 0),FALSE), 'E2 Allocators'!$B$15:$W$361, MATCH('O5 Details by Class &amp; Accounts'!BL$18, 'E2 Allocators'!$B$15:$W$15, 0),FALSE)*$E184)</f>
        <v>0</v>
      </c>
      <c r="BM184" s="1411">
        <f>IF(ISERROR(VLOOKUP(VLOOKUP($A184, 'E4 TB Allocation Details'!$A$18:$L$205, MATCH("Misc ID", 'E4 TB Allocation Details'!$A$18:$L$18, 0),FALSE), 'E2 Allocators'!$B$15:$W$361, MATCH('O5 Details by Class &amp; Accounts'!BM$18, 'E2 Allocators'!$B$15:$W$15, 0),FALSE)*$E184), 0, VLOOKUP(VLOOKUP($A184, 'E4 TB Allocation Details'!$A$18:$L$205, MATCH("Misc ID", 'E4 TB Allocation Details'!$A$18:$L$18, 0),FALSE), 'E2 Allocators'!$B$15:$W$361, MATCH('O5 Details by Class &amp; Accounts'!BM$18, 'E2 Allocators'!$B$15:$W$15, 0),FALSE)*$E184)</f>
        <v>0</v>
      </c>
      <c r="BN184" s="1411">
        <f>IF(ISERROR(VLOOKUP(VLOOKUP($A184, 'E4 TB Allocation Details'!$A$18:$L$205, MATCH("Misc ID", 'E4 TB Allocation Details'!$A$18:$L$18, 0),FALSE), 'E2 Allocators'!$B$15:$W$361, MATCH('O5 Details by Class &amp; Accounts'!BN$18, 'E2 Allocators'!$B$15:$W$15, 0),FALSE)*$E184), 0, VLOOKUP(VLOOKUP($A184, 'E4 TB Allocation Details'!$A$18:$L$205, MATCH("Misc ID", 'E4 TB Allocation Details'!$A$18:$L$18, 0),FALSE), 'E2 Allocators'!$B$15:$W$361, MATCH('O5 Details by Class &amp; Accounts'!BN$18, 'E2 Allocators'!$B$15:$W$15, 0),FALSE)*$E184)</f>
        <v>0</v>
      </c>
      <c r="BO184" s="1411">
        <f>IF(ISERROR(VLOOKUP(VLOOKUP($A184, 'E4 TB Allocation Details'!$A$18:$L$205, MATCH("Misc ID", 'E4 TB Allocation Details'!$A$18:$L$18, 0),FALSE), 'E2 Allocators'!$B$15:$W$361, MATCH('O5 Details by Class &amp; Accounts'!BO$18, 'E2 Allocators'!$B$15:$W$15, 0),FALSE)*$E184), 0, VLOOKUP(VLOOKUP($A184, 'E4 TB Allocation Details'!$A$18:$L$205, MATCH("Misc ID", 'E4 TB Allocation Details'!$A$18:$L$18, 0),FALSE), 'E2 Allocators'!$B$15:$W$361, MATCH('O5 Details by Class &amp; Accounts'!BO$18, 'E2 Allocators'!$B$15:$W$15, 0),FALSE)*$E184)</f>
        <v>0</v>
      </c>
      <c r="BP184" s="1411">
        <f>IF(ISERROR(VLOOKUP(VLOOKUP($A184, 'E4 TB Allocation Details'!$A$18:$L$205, MATCH("Misc ID", 'E4 TB Allocation Details'!$A$18:$L$18, 0),FALSE), 'E2 Allocators'!$B$15:$W$361, MATCH('O5 Details by Class &amp; Accounts'!BP$18, 'E2 Allocators'!$B$15:$W$15, 0),FALSE)*$E184), 0, VLOOKUP(VLOOKUP($A184, 'E4 TB Allocation Details'!$A$18:$L$205, MATCH("Misc ID", 'E4 TB Allocation Details'!$A$18:$L$18, 0),FALSE), 'E2 Allocators'!$B$15:$W$361, MATCH('O5 Details by Class &amp; Accounts'!BP$18, 'E2 Allocators'!$B$15:$W$15, 0),FALSE)*$E184)</f>
        <v>0</v>
      </c>
      <c r="BQ184" s="1411">
        <f>IF(ISERROR(VLOOKUP(VLOOKUP($A184, 'E4 TB Allocation Details'!$A$18:$L$205, MATCH("Misc ID", 'E4 TB Allocation Details'!$A$18:$L$18, 0),FALSE), 'E2 Allocators'!$B$15:$W$361, MATCH('O5 Details by Class &amp; Accounts'!BQ$18, 'E2 Allocators'!$B$15:$W$15, 0),FALSE)*$E184), 0, VLOOKUP(VLOOKUP($A184, 'E4 TB Allocation Details'!$A$18:$L$205, MATCH("Misc ID", 'E4 TB Allocation Details'!$A$18:$L$18, 0),FALSE), 'E2 Allocators'!$B$15:$W$361, MATCH('O5 Details by Class &amp; Accounts'!BQ$18, 'E2 Allocators'!$B$15:$W$15, 0),FALSE)*$E184)</f>
        <v>0</v>
      </c>
      <c r="BR184" s="1411">
        <f>IF(ISERROR(VLOOKUP(VLOOKUP($A184, 'E4 TB Allocation Details'!$A$18:$L$205, MATCH("Misc ID", 'E4 TB Allocation Details'!$A$18:$L$18, 0),FALSE), 'E2 Allocators'!$B$15:$W$361, MATCH('O5 Details by Class &amp; Accounts'!BR$18, 'E2 Allocators'!$B$15:$W$15, 0),FALSE)*$E184), 0, VLOOKUP(VLOOKUP($A184, 'E4 TB Allocation Details'!$A$18:$L$205, MATCH("Misc ID", 'E4 TB Allocation Details'!$A$18:$L$18, 0),FALSE), 'E2 Allocators'!$B$15:$W$361, MATCH('O5 Details by Class &amp; Accounts'!BR$18, 'E2 Allocators'!$B$15:$W$15, 0),FALSE)*$E184)</f>
        <v>0</v>
      </c>
      <c r="BS184" s="1411">
        <f t="shared" si="41"/>
        <v>0</v>
      </c>
      <c r="BT184" s="1411">
        <f>IF(ISERROR(VLOOKUP(VLOOKUP($A184, 'E4 TB Allocation Details'!$A$18:$L$205, MATCH("A &amp; G ID", 'E4 TB Allocation Details'!$A$18:$L$18, 0),FALSE), 'E2 Allocators'!$B$15:$W$361, MATCH('O5 Details by Class &amp; Accounts'!BT$18, 'E2 Allocators'!$B$15:$W$15, 0),FALSE)*$E184), 0, VLOOKUP(VLOOKUP($A184, 'E4 TB Allocation Details'!$A$18:$L$205, MATCH("A &amp; G ID", 'E4 TB Allocation Details'!$A$18:$L$18, 0),FALSE), 'E2 Allocators'!$B$15:$W$361, MATCH('O5 Details by Class &amp; Accounts'!BT$18, 'E2 Allocators'!$B$15:$W$15, 0),FALSE)*$E184)</f>
        <v>0</v>
      </c>
      <c r="BU184" s="1411">
        <f>IF(ISERROR(VLOOKUP(VLOOKUP($A184, 'E4 TB Allocation Details'!$A$18:$L$205, MATCH("A &amp; G ID", 'E4 TB Allocation Details'!$A$18:$L$18, 0),FALSE), 'E2 Allocators'!$B$15:$W$361, MATCH('O5 Details by Class &amp; Accounts'!BU$18, 'E2 Allocators'!$B$15:$W$15, 0),FALSE)*$E184), 0, VLOOKUP(VLOOKUP($A184, 'E4 TB Allocation Details'!$A$18:$L$205, MATCH("A &amp; G ID", 'E4 TB Allocation Details'!$A$18:$L$18, 0),FALSE), 'E2 Allocators'!$B$15:$W$361, MATCH('O5 Details by Class &amp; Accounts'!BU$18, 'E2 Allocators'!$B$15:$W$15, 0),FALSE)*$E184)</f>
        <v>0</v>
      </c>
      <c r="BV184" s="1411">
        <f>IF(ISERROR(VLOOKUP(VLOOKUP($A184, 'E4 TB Allocation Details'!$A$18:$L$205, MATCH("A &amp; G ID", 'E4 TB Allocation Details'!$A$18:$L$18, 0),FALSE), 'E2 Allocators'!$B$15:$W$361, MATCH('O5 Details by Class &amp; Accounts'!BV$18, 'E2 Allocators'!$B$15:$W$15, 0),FALSE)*$E184), 0, VLOOKUP(VLOOKUP($A184, 'E4 TB Allocation Details'!$A$18:$L$205, MATCH("A &amp; G ID", 'E4 TB Allocation Details'!$A$18:$L$18, 0),FALSE), 'E2 Allocators'!$B$15:$W$361, MATCH('O5 Details by Class &amp; Accounts'!BV$18, 'E2 Allocators'!$B$15:$W$15, 0),FALSE)*$E184)</f>
        <v>0</v>
      </c>
      <c r="BW184" s="1411">
        <f>IF(ISERROR(VLOOKUP(VLOOKUP($A184, 'E4 TB Allocation Details'!$A$18:$L$205, MATCH("A &amp; G ID", 'E4 TB Allocation Details'!$A$18:$L$18, 0),FALSE), 'E2 Allocators'!$B$15:$W$361, MATCH('O5 Details by Class &amp; Accounts'!BW$18, 'E2 Allocators'!$B$15:$W$15, 0),FALSE)*$E184), 0, VLOOKUP(VLOOKUP($A184, 'E4 TB Allocation Details'!$A$18:$L$205, MATCH("A &amp; G ID", 'E4 TB Allocation Details'!$A$18:$L$18, 0),FALSE), 'E2 Allocators'!$B$15:$W$361, MATCH('O5 Details by Class &amp; Accounts'!BW$18, 'E2 Allocators'!$B$15:$W$15, 0),FALSE)*$E184)</f>
        <v>0</v>
      </c>
      <c r="BX184" s="1411">
        <f>IF(ISERROR(VLOOKUP(VLOOKUP($A184, 'E4 TB Allocation Details'!$A$18:$L$205, MATCH("A &amp; G ID", 'E4 TB Allocation Details'!$A$18:$L$18, 0),FALSE), 'E2 Allocators'!$B$15:$W$361, MATCH('O5 Details by Class &amp; Accounts'!BX$18, 'E2 Allocators'!$B$15:$W$15, 0),FALSE)*$E184), 0, VLOOKUP(VLOOKUP($A184, 'E4 TB Allocation Details'!$A$18:$L$205, MATCH("A &amp; G ID", 'E4 TB Allocation Details'!$A$18:$L$18, 0),FALSE), 'E2 Allocators'!$B$15:$W$361, MATCH('O5 Details by Class &amp; Accounts'!BX$18, 'E2 Allocators'!$B$15:$W$15, 0),FALSE)*$E184)</f>
        <v>0</v>
      </c>
      <c r="BY184" s="1411">
        <f>IF(ISERROR(VLOOKUP(VLOOKUP($A184, 'E4 TB Allocation Details'!$A$18:$L$205, MATCH("A &amp; G ID", 'E4 TB Allocation Details'!$A$18:$L$18, 0),FALSE), 'E2 Allocators'!$B$15:$W$361, MATCH('O5 Details by Class &amp; Accounts'!BY$18, 'E2 Allocators'!$B$15:$W$15, 0),FALSE)*$E184), 0, VLOOKUP(VLOOKUP($A184, 'E4 TB Allocation Details'!$A$18:$L$205, MATCH("A &amp; G ID", 'E4 TB Allocation Details'!$A$18:$L$18, 0),FALSE), 'E2 Allocators'!$B$15:$W$361, MATCH('O5 Details by Class &amp; Accounts'!BY$18, 'E2 Allocators'!$B$15:$W$15, 0),FALSE)*$E184)</f>
        <v>0</v>
      </c>
      <c r="BZ184" s="1411">
        <f>IF(ISERROR(VLOOKUP(VLOOKUP($A184, 'E4 TB Allocation Details'!$A$18:$L$205, MATCH("A &amp; G ID", 'E4 TB Allocation Details'!$A$18:$L$18, 0),FALSE), 'E2 Allocators'!$B$15:$W$361, MATCH('O5 Details by Class &amp; Accounts'!BZ$18, 'E2 Allocators'!$B$15:$W$15, 0),FALSE)*$E184), 0, VLOOKUP(VLOOKUP($A184, 'E4 TB Allocation Details'!$A$18:$L$205, MATCH("A &amp; G ID", 'E4 TB Allocation Details'!$A$18:$L$18, 0),FALSE), 'E2 Allocators'!$B$15:$W$361, MATCH('O5 Details by Class &amp; Accounts'!BZ$18, 'E2 Allocators'!$B$15:$W$15, 0),FALSE)*$E184)</f>
        <v>0</v>
      </c>
      <c r="CA184" s="1411">
        <f>IF(ISERROR(VLOOKUP(VLOOKUP($A184, 'E4 TB Allocation Details'!$A$18:$L$205, MATCH("A &amp; G ID", 'E4 TB Allocation Details'!$A$18:$L$18, 0),FALSE), 'E2 Allocators'!$B$15:$W$361, MATCH('O5 Details by Class &amp; Accounts'!CA$18, 'E2 Allocators'!$B$15:$W$15, 0),FALSE)*$E184), 0, VLOOKUP(VLOOKUP($A184, 'E4 TB Allocation Details'!$A$18:$L$205, MATCH("A &amp; G ID", 'E4 TB Allocation Details'!$A$18:$L$18, 0),FALSE), 'E2 Allocators'!$B$15:$W$361, MATCH('O5 Details by Class &amp; Accounts'!CA$18, 'E2 Allocators'!$B$15:$W$15, 0),FALSE)*$E184)</f>
        <v>0</v>
      </c>
      <c r="CB184" s="1411">
        <f>IF(ISERROR(VLOOKUP(VLOOKUP($A184, 'E4 TB Allocation Details'!$A$18:$L$205, MATCH("A &amp; G ID", 'E4 TB Allocation Details'!$A$18:$L$18, 0),FALSE), 'E2 Allocators'!$B$15:$W$361, MATCH('O5 Details by Class &amp; Accounts'!CB$18, 'E2 Allocators'!$B$15:$W$15, 0),FALSE)*$E184), 0, VLOOKUP(VLOOKUP($A184, 'E4 TB Allocation Details'!$A$18:$L$205, MATCH("A &amp; G ID", 'E4 TB Allocation Details'!$A$18:$L$18, 0),FALSE), 'E2 Allocators'!$B$15:$W$361, MATCH('O5 Details by Class &amp; Accounts'!CB$18, 'E2 Allocators'!$B$15:$W$15, 0),FALSE)*$E184)</f>
        <v>0</v>
      </c>
      <c r="CC184" s="1411">
        <f>IF(ISERROR(VLOOKUP(VLOOKUP($A184, 'E4 TB Allocation Details'!$A$18:$L$205, MATCH("A &amp; G ID", 'E4 TB Allocation Details'!$A$18:$L$18, 0),FALSE), 'E2 Allocators'!$B$15:$W$361, MATCH('O5 Details by Class &amp; Accounts'!CC$18, 'E2 Allocators'!$B$15:$W$15, 0),FALSE)*$E184), 0, VLOOKUP(VLOOKUP($A184, 'E4 TB Allocation Details'!$A$18:$L$205, MATCH("A &amp; G ID", 'E4 TB Allocation Details'!$A$18:$L$18, 0),FALSE), 'E2 Allocators'!$B$15:$W$361, MATCH('O5 Details by Class &amp; Accounts'!CC$18, 'E2 Allocators'!$B$15:$W$15, 0),FALSE)*$E184)</f>
        <v>0</v>
      </c>
      <c r="CD184" s="1411">
        <f>IF(ISERROR(VLOOKUP(VLOOKUP($A184, 'E4 TB Allocation Details'!$A$18:$L$205, MATCH("A &amp; G ID", 'E4 TB Allocation Details'!$A$18:$L$18, 0),FALSE), 'E2 Allocators'!$B$15:$W$361, MATCH('O5 Details by Class &amp; Accounts'!CD$18, 'E2 Allocators'!$B$15:$W$15, 0),FALSE)*$E184), 0, VLOOKUP(VLOOKUP($A184, 'E4 TB Allocation Details'!$A$18:$L$205, MATCH("A &amp; G ID", 'E4 TB Allocation Details'!$A$18:$L$18, 0),FALSE), 'E2 Allocators'!$B$15:$W$361, MATCH('O5 Details by Class &amp; Accounts'!CD$18, 'E2 Allocators'!$B$15:$W$15, 0),FALSE)*$E184)</f>
        <v>0</v>
      </c>
      <c r="CE184" s="1411">
        <f>IF(ISERROR(VLOOKUP(VLOOKUP($A184, 'E4 TB Allocation Details'!$A$18:$L$205, MATCH("A &amp; G ID", 'E4 TB Allocation Details'!$A$18:$L$18, 0),FALSE), 'E2 Allocators'!$B$15:$W$361, MATCH('O5 Details by Class &amp; Accounts'!CE$18, 'E2 Allocators'!$B$15:$W$15, 0),FALSE)*$E184), 0, VLOOKUP(VLOOKUP($A184, 'E4 TB Allocation Details'!$A$18:$L$205, MATCH("A &amp; G ID", 'E4 TB Allocation Details'!$A$18:$L$18, 0),FALSE), 'E2 Allocators'!$B$15:$W$361, MATCH('O5 Details by Class &amp; Accounts'!CE$18, 'E2 Allocators'!$B$15:$W$15, 0),FALSE)*$E184)</f>
        <v>0</v>
      </c>
      <c r="CF184" s="1411">
        <f>IF(ISERROR(VLOOKUP(VLOOKUP($A184, 'E4 TB Allocation Details'!$A$18:$L$205, MATCH("A &amp; G ID", 'E4 TB Allocation Details'!$A$18:$L$18, 0),FALSE), 'E2 Allocators'!$B$15:$W$361, MATCH('O5 Details by Class &amp; Accounts'!CF$18, 'E2 Allocators'!$B$15:$W$15, 0),FALSE)*$E184), 0, VLOOKUP(VLOOKUP($A184, 'E4 TB Allocation Details'!$A$18:$L$205, MATCH("A &amp; G ID", 'E4 TB Allocation Details'!$A$18:$L$18, 0),FALSE), 'E2 Allocators'!$B$15:$W$361, MATCH('O5 Details by Class &amp; Accounts'!CF$18, 'E2 Allocators'!$B$15:$W$15, 0),FALSE)*$E184)</f>
        <v>0</v>
      </c>
      <c r="CG184" s="1411">
        <f>IF(ISERROR(VLOOKUP(VLOOKUP($A184, 'E4 TB Allocation Details'!$A$18:$L$205, MATCH("A &amp; G ID", 'E4 TB Allocation Details'!$A$18:$L$18, 0),FALSE), 'E2 Allocators'!$B$15:$W$361, MATCH('O5 Details by Class &amp; Accounts'!CG$18, 'E2 Allocators'!$B$15:$W$15, 0),FALSE)*$E184), 0, VLOOKUP(VLOOKUP($A184, 'E4 TB Allocation Details'!$A$18:$L$205, MATCH("A &amp; G ID", 'E4 TB Allocation Details'!$A$18:$L$18, 0),FALSE), 'E2 Allocators'!$B$15:$W$361, MATCH('O5 Details by Class &amp; Accounts'!CG$18, 'E2 Allocators'!$B$15:$W$15, 0),FALSE)*$E184)</f>
        <v>0</v>
      </c>
      <c r="CH184" s="1411">
        <f>IF(ISERROR(VLOOKUP(VLOOKUP($A184, 'E4 TB Allocation Details'!$A$18:$L$205, MATCH("A &amp; G ID", 'E4 TB Allocation Details'!$A$18:$L$18, 0),FALSE), 'E2 Allocators'!$B$15:$W$361, MATCH('O5 Details by Class &amp; Accounts'!CH$18, 'E2 Allocators'!$B$15:$W$15, 0),FALSE)*$E184), 0, VLOOKUP(VLOOKUP($A184, 'E4 TB Allocation Details'!$A$18:$L$205, MATCH("A &amp; G ID", 'E4 TB Allocation Details'!$A$18:$L$18, 0),FALSE), 'E2 Allocators'!$B$15:$W$361, MATCH('O5 Details by Class &amp; Accounts'!CH$18, 'E2 Allocators'!$B$15:$W$15, 0),FALSE)*$E184)</f>
        <v>0</v>
      </c>
      <c r="CI184" s="1411">
        <f>IF(ISERROR(VLOOKUP(VLOOKUP($A184, 'E4 TB Allocation Details'!$A$18:$L$205, MATCH("A &amp; G ID", 'E4 TB Allocation Details'!$A$18:$L$18, 0),FALSE), 'E2 Allocators'!$B$15:$W$361, MATCH('O5 Details by Class &amp; Accounts'!CI$18, 'E2 Allocators'!$B$15:$W$15, 0),FALSE)*$E184), 0, VLOOKUP(VLOOKUP($A184, 'E4 TB Allocation Details'!$A$18:$L$205, MATCH("A &amp; G ID", 'E4 TB Allocation Details'!$A$18:$L$18, 0),FALSE), 'E2 Allocators'!$B$15:$W$361, MATCH('O5 Details by Class &amp; Accounts'!CI$18, 'E2 Allocators'!$B$15:$W$15, 0),FALSE)*$E184)</f>
        <v>0</v>
      </c>
      <c r="CJ184" s="1411">
        <f>IF(ISERROR(VLOOKUP(VLOOKUP($A184, 'E4 TB Allocation Details'!$A$18:$L$205, MATCH("A &amp; G ID", 'E4 TB Allocation Details'!$A$18:$L$18, 0),FALSE), 'E2 Allocators'!$B$15:$W$361, MATCH('O5 Details by Class &amp; Accounts'!CJ$18, 'E2 Allocators'!$B$15:$W$15, 0),FALSE)*$E184), 0, VLOOKUP(VLOOKUP($A184, 'E4 TB Allocation Details'!$A$18:$L$205, MATCH("A &amp; G ID", 'E4 TB Allocation Details'!$A$18:$L$18, 0),FALSE), 'E2 Allocators'!$B$15:$W$361, MATCH('O5 Details by Class &amp; Accounts'!CJ$18, 'E2 Allocators'!$B$15:$W$15, 0),FALSE)*$E184)</f>
        <v>0</v>
      </c>
      <c r="CK184" s="1411">
        <f>IF(ISERROR(VLOOKUP(VLOOKUP($A184, 'E4 TB Allocation Details'!$A$18:$L$205, MATCH("A &amp; G ID", 'E4 TB Allocation Details'!$A$18:$L$18, 0),FALSE), 'E2 Allocators'!$B$15:$W$361, MATCH('O5 Details by Class &amp; Accounts'!CK$18, 'E2 Allocators'!$B$15:$W$15, 0),FALSE)*$E184), 0, VLOOKUP(VLOOKUP($A184, 'E4 TB Allocation Details'!$A$18:$L$205, MATCH("A &amp; G ID", 'E4 TB Allocation Details'!$A$18:$L$18, 0),FALSE), 'E2 Allocators'!$B$15:$W$361, MATCH('O5 Details by Class &amp; Accounts'!CK$18, 'E2 Allocators'!$B$15:$W$15, 0),FALSE)*$E184)</f>
        <v>0</v>
      </c>
      <c r="CL184" s="1411">
        <f>IF(ISERROR(VLOOKUP(VLOOKUP($A184, 'E4 TB Allocation Details'!$A$18:$L$205, MATCH("A &amp; G ID", 'E4 TB Allocation Details'!$A$18:$L$18, 0),FALSE), 'E2 Allocators'!$B$15:$W$361, MATCH('O5 Details by Class &amp; Accounts'!CL$18, 'E2 Allocators'!$B$15:$W$15, 0),FALSE)*$E184), 0, VLOOKUP(VLOOKUP($A184, 'E4 TB Allocation Details'!$A$18:$L$205, MATCH("A &amp; G ID", 'E4 TB Allocation Details'!$A$18:$L$18, 0),FALSE), 'E2 Allocators'!$B$15:$W$361, MATCH('O5 Details by Class &amp; Accounts'!CL$18, 'E2 Allocators'!$B$15:$W$15, 0),FALSE)*$E184)</f>
        <v>0</v>
      </c>
      <c r="CM184" s="1411">
        <f>IF(ISERROR(VLOOKUP(VLOOKUP($A184, 'E4 TB Allocation Details'!$A$18:$L$205, MATCH("A &amp; G ID", 'E4 TB Allocation Details'!$A$18:$L$18, 0),FALSE), 'E2 Allocators'!$B$15:$W$361, MATCH('O5 Details by Class &amp; Accounts'!CM$18, 'E2 Allocators'!$B$15:$W$15, 0),FALSE)*$E184), 0, VLOOKUP(VLOOKUP($A184, 'E4 TB Allocation Details'!$A$18:$L$205, MATCH("A &amp; G ID", 'E4 TB Allocation Details'!$A$18:$L$18, 0),FALSE), 'E2 Allocators'!$B$15:$W$361, MATCH('O5 Details by Class &amp; Accounts'!CM$18, 'E2 Allocators'!$B$15:$W$15, 0),FALSE)*$E184)</f>
        <v>0</v>
      </c>
      <c r="CN184" s="1411">
        <f t="shared" si="42"/>
        <v>0</v>
      </c>
      <c r="CO184" s="1791">
        <f t="shared" si="43"/>
        <v>0</v>
      </c>
      <c r="CQ184" s="2086" t="s">
        <v>288</v>
      </c>
    </row>
    <row r="185" spans="1:95" s="80" customFormat="1" ht="12.75">
      <c r="A185" s="1169">
        <v>5655</v>
      </c>
      <c r="B185" s="451" t="s">
        <v>958</v>
      </c>
      <c r="C185" s="1788">
        <f>IF(ISERROR(VLOOKUP($A185,'I3 TB Data'!$A$23:$H$458,MATCH('O5 Details by Class &amp; Accounts'!$C$18, 'I3 TB Data'!$A$23:$H$23,0),0)), 0, VLOOKUP($A185,'I3 TB Data'!$A$23:$H$458,MATCH('O5 Details by Class &amp; Accounts'!$C$18,'I3 TB Data'!$A$23:$H$23,0),0))</f>
        <v>87000</v>
      </c>
      <c r="D185" s="1789"/>
      <c r="E185" s="1788">
        <f t="shared" si="37"/>
        <v>87000</v>
      </c>
      <c r="F185" s="1790"/>
      <c r="G185" s="1790"/>
      <c r="H185" s="1411">
        <f t="shared" si="39"/>
        <v>0</v>
      </c>
      <c r="I185" s="1411">
        <f>IF(ISERROR(VLOOKUP(VLOOKUP($A185, 'E4 TB Allocation Details'!$A$18:$L$205, MATCH("Demand ID", 'E4 TB Allocation Details'!$A$18:$L$18, 0),FALSE), 'E2 Allocators'!$B$15:$W$361, MATCH('O5 Details by Class &amp; Accounts'!I$18, 'E2 Allocators'!$B$15:$W$15, 0),FALSE)*$F185), 0, VLOOKUP(VLOOKUP($A185, 'E4 TB Allocation Details'!$A$18:$L$205, MATCH("Demand ID", 'E4 TB Allocation Details'!$A$18:$L$18, 0),FALSE), 'E2 Allocators'!$B$15:$W$361, MATCH('O5 Details by Class &amp; Accounts'!I$18, 'E2 Allocators'!$B$15:$W$15, 0),FALSE)*$F185)</f>
        <v>0</v>
      </c>
      <c r="J185" s="1411">
        <f>IF(ISERROR(VLOOKUP(VLOOKUP($A185, 'E4 TB Allocation Details'!$A$18:$L$205, MATCH("Demand ID", 'E4 TB Allocation Details'!$A$18:$L$18, 0),FALSE), 'E2 Allocators'!$B$15:$W$361, MATCH('O5 Details by Class &amp; Accounts'!J$18, 'E2 Allocators'!$B$15:$W$15, 0),FALSE)*$F185), 0, VLOOKUP(VLOOKUP($A185, 'E4 TB Allocation Details'!$A$18:$L$205, MATCH("Demand ID", 'E4 TB Allocation Details'!$A$18:$L$18, 0),FALSE), 'E2 Allocators'!$B$15:$W$361, MATCH('O5 Details by Class &amp; Accounts'!J$18, 'E2 Allocators'!$B$15:$W$15, 0),FALSE)*$F185)</f>
        <v>0</v>
      </c>
      <c r="K185" s="1411">
        <f>IF(ISERROR(VLOOKUP(VLOOKUP($A185, 'E4 TB Allocation Details'!$A$18:$L$205, MATCH("Demand ID", 'E4 TB Allocation Details'!$A$18:$L$18, 0),FALSE), 'E2 Allocators'!$B$15:$W$361, MATCH('O5 Details by Class &amp; Accounts'!K$18, 'E2 Allocators'!$B$15:$W$15, 0),FALSE)*$F185), 0, VLOOKUP(VLOOKUP($A185, 'E4 TB Allocation Details'!$A$18:$L$205, MATCH("Demand ID", 'E4 TB Allocation Details'!$A$18:$L$18, 0),FALSE), 'E2 Allocators'!$B$15:$W$361, MATCH('O5 Details by Class &amp; Accounts'!K$18, 'E2 Allocators'!$B$15:$W$15, 0),FALSE)*$F185)</f>
        <v>0</v>
      </c>
      <c r="L185" s="1411">
        <f>IF(ISERROR(VLOOKUP(VLOOKUP($A185, 'E4 TB Allocation Details'!$A$18:$L$205, MATCH("Demand ID", 'E4 TB Allocation Details'!$A$18:$L$18, 0),FALSE), 'E2 Allocators'!$B$15:$W$361, MATCH('O5 Details by Class &amp; Accounts'!L$18, 'E2 Allocators'!$B$15:$W$15, 0),FALSE)*$F185), 0, VLOOKUP(VLOOKUP($A185, 'E4 TB Allocation Details'!$A$18:$L$205, MATCH("Demand ID", 'E4 TB Allocation Details'!$A$18:$L$18, 0),FALSE), 'E2 Allocators'!$B$15:$W$361, MATCH('O5 Details by Class &amp; Accounts'!L$18, 'E2 Allocators'!$B$15:$W$15, 0),FALSE)*$F185)</f>
        <v>0</v>
      </c>
      <c r="M185" s="1411">
        <f>IF(ISERROR(VLOOKUP(VLOOKUP($A185, 'E4 TB Allocation Details'!$A$18:$L$205, MATCH("Demand ID", 'E4 TB Allocation Details'!$A$18:$L$18, 0),FALSE), 'E2 Allocators'!$B$15:$W$361, MATCH('O5 Details by Class &amp; Accounts'!M$18, 'E2 Allocators'!$B$15:$W$15, 0),FALSE)*$F185), 0, VLOOKUP(VLOOKUP($A185, 'E4 TB Allocation Details'!$A$18:$L$205, MATCH("Demand ID", 'E4 TB Allocation Details'!$A$18:$L$18, 0),FALSE), 'E2 Allocators'!$B$15:$W$361, MATCH('O5 Details by Class &amp; Accounts'!M$18, 'E2 Allocators'!$B$15:$W$15, 0),FALSE)*$F185)</f>
        <v>0</v>
      </c>
      <c r="N185" s="1411">
        <f>IF(ISERROR(VLOOKUP(VLOOKUP($A185, 'E4 TB Allocation Details'!$A$18:$L$205, MATCH("Demand ID", 'E4 TB Allocation Details'!$A$18:$L$18, 0),FALSE), 'E2 Allocators'!$B$15:$W$361, MATCH('O5 Details by Class &amp; Accounts'!N$18, 'E2 Allocators'!$B$15:$W$15, 0),FALSE)*$F185), 0, VLOOKUP(VLOOKUP($A185, 'E4 TB Allocation Details'!$A$18:$L$205, MATCH("Demand ID", 'E4 TB Allocation Details'!$A$18:$L$18, 0),FALSE), 'E2 Allocators'!$B$15:$W$361, MATCH('O5 Details by Class &amp; Accounts'!N$18, 'E2 Allocators'!$B$15:$W$15, 0),FALSE)*$F185)</f>
        <v>0</v>
      </c>
      <c r="O185" s="1411">
        <f>IF(ISERROR(VLOOKUP(VLOOKUP($A185, 'E4 TB Allocation Details'!$A$18:$L$205, MATCH("Demand ID", 'E4 TB Allocation Details'!$A$18:$L$18, 0),FALSE), 'E2 Allocators'!$B$15:$W$361, MATCH('O5 Details by Class &amp; Accounts'!O$18, 'E2 Allocators'!$B$15:$W$15, 0),FALSE)*$F185), 0, VLOOKUP(VLOOKUP($A185, 'E4 TB Allocation Details'!$A$18:$L$205, MATCH("Demand ID", 'E4 TB Allocation Details'!$A$18:$L$18, 0),FALSE), 'E2 Allocators'!$B$15:$W$361, MATCH('O5 Details by Class &amp; Accounts'!O$18, 'E2 Allocators'!$B$15:$W$15, 0),FALSE)*$F185)</f>
        <v>0</v>
      </c>
      <c r="P185" s="1411">
        <f>IF(ISERROR(VLOOKUP(VLOOKUP($A185, 'E4 TB Allocation Details'!$A$18:$L$205, MATCH("Demand ID", 'E4 TB Allocation Details'!$A$18:$L$18, 0),FALSE), 'E2 Allocators'!$B$15:$W$361, MATCH('O5 Details by Class &amp; Accounts'!P$18, 'E2 Allocators'!$B$15:$W$15, 0),FALSE)*$F185), 0, VLOOKUP(VLOOKUP($A185, 'E4 TB Allocation Details'!$A$18:$L$205, MATCH("Demand ID", 'E4 TB Allocation Details'!$A$18:$L$18, 0),FALSE), 'E2 Allocators'!$B$15:$W$361, MATCH('O5 Details by Class &amp; Accounts'!P$18, 'E2 Allocators'!$B$15:$W$15, 0),FALSE)*$F185)</f>
        <v>0</v>
      </c>
      <c r="Q185" s="1411">
        <f>IF(ISERROR(VLOOKUP(VLOOKUP($A185, 'E4 TB Allocation Details'!$A$18:$L$205, MATCH("Demand ID", 'E4 TB Allocation Details'!$A$18:$L$18, 0),FALSE), 'E2 Allocators'!$B$15:$W$361, MATCH('O5 Details by Class &amp; Accounts'!Q$18, 'E2 Allocators'!$B$15:$W$15, 0),FALSE)*$F185), 0, VLOOKUP(VLOOKUP($A185, 'E4 TB Allocation Details'!$A$18:$L$205, MATCH("Demand ID", 'E4 TB Allocation Details'!$A$18:$L$18, 0),FALSE), 'E2 Allocators'!$B$15:$W$361, MATCH('O5 Details by Class &amp; Accounts'!Q$18, 'E2 Allocators'!$B$15:$W$15, 0),FALSE)*$F185)</f>
        <v>0</v>
      </c>
      <c r="R185" s="1411">
        <f>IF(ISERROR(VLOOKUP(VLOOKUP($A185, 'E4 TB Allocation Details'!$A$18:$L$205, MATCH("Demand ID", 'E4 TB Allocation Details'!$A$18:$L$18, 0),FALSE), 'E2 Allocators'!$B$15:$W$361, MATCH('O5 Details by Class &amp; Accounts'!R$18, 'E2 Allocators'!$B$15:$W$15, 0),FALSE)*$F185), 0, VLOOKUP(VLOOKUP($A185, 'E4 TB Allocation Details'!$A$18:$L$205, MATCH("Demand ID", 'E4 TB Allocation Details'!$A$18:$L$18, 0),FALSE), 'E2 Allocators'!$B$15:$W$361, MATCH('O5 Details by Class &amp; Accounts'!R$18, 'E2 Allocators'!$B$15:$W$15, 0),FALSE)*$F185)</f>
        <v>0</v>
      </c>
      <c r="S185" s="1411">
        <f>IF(ISERROR(VLOOKUP(VLOOKUP($A185, 'E4 TB Allocation Details'!$A$18:$L$205, MATCH("Demand ID", 'E4 TB Allocation Details'!$A$18:$L$18, 0),FALSE), 'E2 Allocators'!$B$15:$W$361, MATCH('O5 Details by Class &amp; Accounts'!S$18, 'E2 Allocators'!$B$15:$W$15, 0),FALSE)*$F185), 0, VLOOKUP(VLOOKUP($A185, 'E4 TB Allocation Details'!$A$18:$L$205, MATCH("Demand ID", 'E4 TB Allocation Details'!$A$18:$L$18, 0),FALSE), 'E2 Allocators'!$B$15:$W$361, MATCH('O5 Details by Class &amp; Accounts'!S$18, 'E2 Allocators'!$B$15:$W$15, 0),FALSE)*$F185)</f>
        <v>0</v>
      </c>
      <c r="T185" s="1411">
        <f>IF(ISERROR(VLOOKUP(VLOOKUP($A185, 'E4 TB Allocation Details'!$A$18:$L$205, MATCH("Demand ID", 'E4 TB Allocation Details'!$A$18:$L$18, 0),FALSE), 'E2 Allocators'!$B$15:$W$361, MATCH('O5 Details by Class &amp; Accounts'!T$18, 'E2 Allocators'!$B$15:$W$15, 0),FALSE)*$F185), 0, VLOOKUP(VLOOKUP($A185, 'E4 TB Allocation Details'!$A$18:$L$205, MATCH("Demand ID", 'E4 TB Allocation Details'!$A$18:$L$18, 0),FALSE), 'E2 Allocators'!$B$15:$W$361, MATCH('O5 Details by Class &amp; Accounts'!T$18, 'E2 Allocators'!$B$15:$W$15, 0),FALSE)*$F185)</f>
        <v>0</v>
      </c>
      <c r="U185" s="1411">
        <f>IF(ISERROR(VLOOKUP(VLOOKUP($A185, 'E4 TB Allocation Details'!$A$18:$L$205, MATCH("Demand ID", 'E4 TB Allocation Details'!$A$18:$L$18, 0),FALSE), 'E2 Allocators'!$B$15:$W$361, MATCH('O5 Details by Class &amp; Accounts'!U$18, 'E2 Allocators'!$B$15:$W$15, 0),FALSE)*$F185), 0, VLOOKUP(VLOOKUP($A185, 'E4 TB Allocation Details'!$A$18:$L$205, MATCH("Demand ID", 'E4 TB Allocation Details'!$A$18:$L$18, 0),FALSE), 'E2 Allocators'!$B$15:$W$361, MATCH('O5 Details by Class &amp; Accounts'!U$18, 'E2 Allocators'!$B$15:$W$15, 0),FALSE)*$F185)</f>
        <v>0</v>
      </c>
      <c r="V185" s="1411">
        <f>IF(ISERROR(VLOOKUP(VLOOKUP($A185, 'E4 TB Allocation Details'!$A$18:$L$205, MATCH("Demand ID", 'E4 TB Allocation Details'!$A$18:$L$18, 0),FALSE), 'E2 Allocators'!$B$15:$W$361, MATCH('O5 Details by Class &amp; Accounts'!V$18, 'E2 Allocators'!$B$15:$W$15, 0),FALSE)*$F185), 0, VLOOKUP(VLOOKUP($A185, 'E4 TB Allocation Details'!$A$18:$L$205, MATCH("Demand ID", 'E4 TB Allocation Details'!$A$18:$L$18, 0),FALSE), 'E2 Allocators'!$B$15:$W$361, MATCH('O5 Details by Class &amp; Accounts'!V$18, 'E2 Allocators'!$B$15:$W$15, 0),FALSE)*$F185)</f>
        <v>0</v>
      </c>
      <c r="W185" s="1411">
        <f>IF(ISERROR(VLOOKUP(VLOOKUP($A185, 'E4 TB Allocation Details'!$A$18:$L$205, MATCH("Demand ID", 'E4 TB Allocation Details'!$A$18:$L$18, 0),FALSE), 'E2 Allocators'!$B$15:$W$361, MATCH('O5 Details by Class &amp; Accounts'!W$18, 'E2 Allocators'!$B$15:$W$15, 0),FALSE)*$F185), 0, VLOOKUP(VLOOKUP($A185, 'E4 TB Allocation Details'!$A$18:$L$205, MATCH("Demand ID", 'E4 TB Allocation Details'!$A$18:$L$18, 0),FALSE), 'E2 Allocators'!$B$15:$W$361, MATCH('O5 Details by Class &amp; Accounts'!W$18, 'E2 Allocators'!$B$15:$W$15, 0),FALSE)*$F185)</f>
        <v>0</v>
      </c>
      <c r="X185" s="1411">
        <f>IF(ISERROR(VLOOKUP(VLOOKUP($A185, 'E4 TB Allocation Details'!$A$18:$L$205, MATCH("Demand ID", 'E4 TB Allocation Details'!$A$18:$L$18, 0),FALSE), 'E2 Allocators'!$B$15:$W$361, MATCH('O5 Details by Class &amp; Accounts'!X$18, 'E2 Allocators'!$B$15:$W$15, 0),FALSE)*$F185), 0, VLOOKUP(VLOOKUP($A185, 'E4 TB Allocation Details'!$A$18:$L$205, MATCH("Demand ID", 'E4 TB Allocation Details'!$A$18:$L$18, 0),FALSE), 'E2 Allocators'!$B$15:$W$361, MATCH('O5 Details by Class &amp; Accounts'!X$18, 'E2 Allocators'!$B$15:$W$15, 0),FALSE)*$F185)</f>
        <v>0</v>
      </c>
      <c r="Y185" s="1411">
        <f>IF(ISERROR(VLOOKUP(VLOOKUP($A185, 'E4 TB Allocation Details'!$A$18:$L$205, MATCH("Demand ID", 'E4 TB Allocation Details'!$A$18:$L$18, 0),FALSE), 'E2 Allocators'!$B$15:$W$361, MATCH('O5 Details by Class &amp; Accounts'!Y$18, 'E2 Allocators'!$B$15:$W$15, 0),FALSE)*$F185), 0, VLOOKUP(VLOOKUP($A185, 'E4 TB Allocation Details'!$A$18:$L$205, MATCH("Demand ID", 'E4 TB Allocation Details'!$A$18:$L$18, 0),FALSE), 'E2 Allocators'!$B$15:$W$361, MATCH('O5 Details by Class &amp; Accounts'!Y$18, 'E2 Allocators'!$B$15:$W$15, 0),FALSE)*$F185)</f>
        <v>0</v>
      </c>
      <c r="Z185" s="1411">
        <f>IF(ISERROR(VLOOKUP(VLOOKUP($A185, 'E4 TB Allocation Details'!$A$18:$L$205, MATCH("Demand ID", 'E4 TB Allocation Details'!$A$18:$L$18, 0),FALSE), 'E2 Allocators'!$B$15:$W$361, MATCH('O5 Details by Class &amp; Accounts'!Z$18, 'E2 Allocators'!$B$15:$W$15, 0),FALSE)*$F185), 0, VLOOKUP(VLOOKUP($A185, 'E4 TB Allocation Details'!$A$18:$L$205, MATCH("Demand ID", 'E4 TB Allocation Details'!$A$18:$L$18, 0),FALSE), 'E2 Allocators'!$B$15:$W$361, MATCH('O5 Details by Class &amp; Accounts'!Z$18, 'E2 Allocators'!$B$15:$W$15, 0),FALSE)*$F185)</f>
        <v>0</v>
      </c>
      <c r="AA185" s="1411">
        <f>IF(ISERROR(VLOOKUP(VLOOKUP($A185, 'E4 TB Allocation Details'!$A$18:$L$205, MATCH("Demand ID", 'E4 TB Allocation Details'!$A$18:$L$18, 0),FALSE), 'E2 Allocators'!$B$15:$W$361, MATCH('O5 Details by Class &amp; Accounts'!AA$18, 'E2 Allocators'!$B$15:$W$15, 0),FALSE)*$F185), 0, VLOOKUP(VLOOKUP($A185, 'E4 TB Allocation Details'!$A$18:$L$205, MATCH("Demand ID", 'E4 TB Allocation Details'!$A$18:$L$18, 0),FALSE), 'E2 Allocators'!$B$15:$W$361, MATCH('O5 Details by Class &amp; Accounts'!AA$18, 'E2 Allocators'!$B$15:$W$15, 0),FALSE)*$F185)</f>
        <v>0</v>
      </c>
      <c r="AB185" s="1411">
        <f>IF(ISERROR(VLOOKUP(VLOOKUP($A185, 'E4 TB Allocation Details'!$A$18:$L$205, MATCH("Demand ID", 'E4 TB Allocation Details'!$A$18:$L$18, 0),FALSE), 'E2 Allocators'!$B$15:$W$361, MATCH('O5 Details by Class &amp; Accounts'!AB$18, 'E2 Allocators'!$B$15:$W$15, 0),FALSE)*$F185), 0, VLOOKUP(VLOOKUP($A185, 'E4 TB Allocation Details'!$A$18:$L$205, MATCH("Demand ID", 'E4 TB Allocation Details'!$A$18:$L$18, 0),FALSE), 'E2 Allocators'!$B$15:$W$361, MATCH('O5 Details by Class &amp; Accounts'!AB$18, 'E2 Allocators'!$B$15:$W$15, 0),FALSE)*$F185)</f>
        <v>0</v>
      </c>
      <c r="AC185" s="1411">
        <f t="shared" si="40"/>
        <v>0</v>
      </c>
      <c r="AD185" s="1411">
        <f>IF(ISERROR(VLOOKUP(VLOOKUP($A185, 'E4 TB Allocation Details'!$A$18:$L$205, MATCH("Customer ID", 'E4 TB Allocation Details'!$A$18:$L$18, 0),FALSE), 'E2 Allocators'!$B$15:$W$361, MATCH('O5 Details by Class &amp; Accounts'!AD$18, 'E2 Allocators'!$B$15:$W$15, 0),FALSE)*$G185), 0, VLOOKUP(VLOOKUP($A185, 'E4 TB Allocation Details'!$A$18:$L$205, MATCH("Customer ID", 'E4 TB Allocation Details'!$A$18:$L$18, 0),FALSE), 'E2 Allocators'!$B$15:$W$361, MATCH('O5 Details by Class &amp; Accounts'!AD$18, 'E2 Allocators'!$B$15:$W$15, 0),FALSE)*$G185)</f>
        <v>0</v>
      </c>
      <c r="AE185" s="1411">
        <f>IF(ISERROR(VLOOKUP(VLOOKUP($A185, 'E4 TB Allocation Details'!$A$18:$L$205, MATCH("Customer ID", 'E4 TB Allocation Details'!$A$18:$L$18, 0),FALSE), 'E2 Allocators'!$B$15:$W$361, MATCH('O5 Details by Class &amp; Accounts'!AE$18, 'E2 Allocators'!$B$15:$W$15, 0),FALSE)*$G185), 0, VLOOKUP(VLOOKUP($A185, 'E4 TB Allocation Details'!$A$18:$L$205, MATCH("Customer ID", 'E4 TB Allocation Details'!$A$18:$L$18, 0),FALSE), 'E2 Allocators'!$B$15:$W$361, MATCH('O5 Details by Class &amp; Accounts'!AE$18, 'E2 Allocators'!$B$15:$W$15, 0),FALSE)*$G185)</f>
        <v>0</v>
      </c>
      <c r="AF185" s="1411">
        <f>IF(ISERROR(VLOOKUP(VLOOKUP($A185, 'E4 TB Allocation Details'!$A$18:$L$205, MATCH("Customer ID", 'E4 TB Allocation Details'!$A$18:$L$18, 0),FALSE), 'E2 Allocators'!$B$15:$W$361, MATCH('O5 Details by Class &amp; Accounts'!AF$18, 'E2 Allocators'!$B$15:$W$15, 0),FALSE)*$G185), 0, VLOOKUP(VLOOKUP($A185, 'E4 TB Allocation Details'!$A$18:$L$205, MATCH("Customer ID", 'E4 TB Allocation Details'!$A$18:$L$18, 0),FALSE), 'E2 Allocators'!$B$15:$W$361, MATCH('O5 Details by Class &amp; Accounts'!AF$18, 'E2 Allocators'!$B$15:$W$15, 0),FALSE)*$G185)</f>
        <v>0</v>
      </c>
      <c r="AG185" s="1411">
        <f>IF(ISERROR(VLOOKUP(VLOOKUP($A185, 'E4 TB Allocation Details'!$A$18:$L$205, MATCH("Customer ID", 'E4 TB Allocation Details'!$A$18:$L$18, 0),FALSE), 'E2 Allocators'!$B$15:$W$361, MATCH('O5 Details by Class &amp; Accounts'!AG$18, 'E2 Allocators'!$B$15:$W$15, 0),FALSE)*$G185), 0, VLOOKUP(VLOOKUP($A185, 'E4 TB Allocation Details'!$A$18:$L$205, MATCH("Customer ID", 'E4 TB Allocation Details'!$A$18:$L$18, 0),FALSE), 'E2 Allocators'!$B$15:$W$361, MATCH('O5 Details by Class &amp; Accounts'!AG$18, 'E2 Allocators'!$B$15:$W$15, 0),FALSE)*$G185)</f>
        <v>0</v>
      </c>
      <c r="AH185" s="1411">
        <f>IF(ISERROR(VLOOKUP(VLOOKUP($A185, 'E4 TB Allocation Details'!$A$18:$L$205, MATCH("Customer ID", 'E4 TB Allocation Details'!$A$18:$L$18, 0),FALSE), 'E2 Allocators'!$B$15:$W$361, MATCH('O5 Details by Class &amp; Accounts'!AH$18, 'E2 Allocators'!$B$15:$W$15, 0),FALSE)*$G185), 0, VLOOKUP(VLOOKUP($A185, 'E4 TB Allocation Details'!$A$18:$L$205, MATCH("Customer ID", 'E4 TB Allocation Details'!$A$18:$L$18, 0),FALSE), 'E2 Allocators'!$B$15:$W$361, MATCH('O5 Details by Class &amp; Accounts'!AH$18, 'E2 Allocators'!$B$15:$W$15, 0),FALSE)*$G185)</f>
        <v>0</v>
      </c>
      <c r="AI185" s="1411">
        <f>IF(ISERROR(VLOOKUP(VLOOKUP($A185, 'E4 TB Allocation Details'!$A$18:$L$205, MATCH("Customer ID", 'E4 TB Allocation Details'!$A$18:$L$18, 0),FALSE), 'E2 Allocators'!$B$15:$W$361, MATCH('O5 Details by Class &amp; Accounts'!AI$18, 'E2 Allocators'!$B$15:$W$15, 0),FALSE)*$G185), 0, VLOOKUP(VLOOKUP($A185, 'E4 TB Allocation Details'!$A$18:$L$205, MATCH("Customer ID", 'E4 TB Allocation Details'!$A$18:$L$18, 0),FALSE), 'E2 Allocators'!$B$15:$W$361, MATCH('O5 Details by Class &amp; Accounts'!AI$18, 'E2 Allocators'!$B$15:$W$15, 0),FALSE)*$G185)</f>
        <v>0</v>
      </c>
      <c r="AJ185" s="1411">
        <f>IF(ISERROR(VLOOKUP(VLOOKUP($A185, 'E4 TB Allocation Details'!$A$18:$L$205, MATCH("Customer ID", 'E4 TB Allocation Details'!$A$18:$L$18, 0),FALSE), 'E2 Allocators'!$B$15:$W$361, MATCH('O5 Details by Class &amp; Accounts'!AJ$18, 'E2 Allocators'!$B$15:$W$15, 0),FALSE)*$G185), 0, VLOOKUP(VLOOKUP($A185, 'E4 TB Allocation Details'!$A$18:$L$205, MATCH("Customer ID", 'E4 TB Allocation Details'!$A$18:$L$18, 0),FALSE), 'E2 Allocators'!$B$15:$W$361, MATCH('O5 Details by Class &amp; Accounts'!AJ$18, 'E2 Allocators'!$B$15:$W$15, 0),FALSE)*$G185)</f>
        <v>0</v>
      </c>
      <c r="AK185" s="1411">
        <f>IF(ISERROR(VLOOKUP(VLOOKUP($A185, 'E4 TB Allocation Details'!$A$18:$L$205, MATCH("Customer ID", 'E4 TB Allocation Details'!$A$18:$L$18, 0),FALSE), 'E2 Allocators'!$B$15:$W$361, MATCH('O5 Details by Class &amp; Accounts'!AK$18, 'E2 Allocators'!$B$15:$W$15, 0),FALSE)*$G185), 0, VLOOKUP(VLOOKUP($A185, 'E4 TB Allocation Details'!$A$18:$L$205, MATCH("Customer ID", 'E4 TB Allocation Details'!$A$18:$L$18, 0),FALSE), 'E2 Allocators'!$B$15:$W$361, MATCH('O5 Details by Class &amp; Accounts'!AK$18, 'E2 Allocators'!$B$15:$W$15, 0),FALSE)*$G185)</f>
        <v>0</v>
      </c>
      <c r="AL185" s="1411">
        <f>IF(ISERROR(VLOOKUP(VLOOKUP($A185, 'E4 TB Allocation Details'!$A$18:$L$205, MATCH("Customer ID", 'E4 TB Allocation Details'!$A$18:$L$18, 0),FALSE), 'E2 Allocators'!$B$15:$W$361, MATCH('O5 Details by Class &amp; Accounts'!AL$18, 'E2 Allocators'!$B$15:$W$15, 0),FALSE)*$G185), 0, VLOOKUP(VLOOKUP($A185, 'E4 TB Allocation Details'!$A$18:$L$205, MATCH("Customer ID", 'E4 TB Allocation Details'!$A$18:$L$18, 0),FALSE), 'E2 Allocators'!$B$15:$W$361, MATCH('O5 Details by Class &amp; Accounts'!AL$18, 'E2 Allocators'!$B$15:$W$15, 0),FALSE)*$G185)</f>
        <v>0</v>
      </c>
      <c r="AM185" s="1411">
        <f>IF(ISERROR(VLOOKUP(VLOOKUP($A185, 'E4 TB Allocation Details'!$A$18:$L$205, MATCH("Customer ID", 'E4 TB Allocation Details'!$A$18:$L$18, 0),FALSE), 'E2 Allocators'!$B$15:$W$361, MATCH('O5 Details by Class &amp; Accounts'!AM$18, 'E2 Allocators'!$B$15:$W$15, 0),FALSE)*$G185), 0, VLOOKUP(VLOOKUP($A185, 'E4 TB Allocation Details'!$A$18:$L$205, MATCH("Customer ID", 'E4 TB Allocation Details'!$A$18:$L$18, 0),FALSE), 'E2 Allocators'!$B$15:$W$361, MATCH('O5 Details by Class &amp; Accounts'!AM$18, 'E2 Allocators'!$B$15:$W$15, 0),FALSE)*$G185)</f>
        <v>0</v>
      </c>
      <c r="AN185" s="1411">
        <f>IF(ISERROR(VLOOKUP(VLOOKUP($A185, 'E4 TB Allocation Details'!$A$18:$L$205, MATCH("Customer ID", 'E4 TB Allocation Details'!$A$18:$L$18, 0),FALSE), 'E2 Allocators'!$B$15:$W$361, MATCH('O5 Details by Class &amp; Accounts'!AN$18, 'E2 Allocators'!$B$15:$W$15, 0),FALSE)*$G185), 0, VLOOKUP(VLOOKUP($A185, 'E4 TB Allocation Details'!$A$18:$L$205, MATCH("Customer ID", 'E4 TB Allocation Details'!$A$18:$L$18, 0),FALSE), 'E2 Allocators'!$B$15:$W$361, MATCH('O5 Details by Class &amp; Accounts'!AN$18, 'E2 Allocators'!$B$15:$W$15, 0),FALSE)*$G185)</f>
        <v>0</v>
      </c>
      <c r="AO185" s="1411">
        <f>IF(ISERROR(VLOOKUP(VLOOKUP($A185, 'E4 TB Allocation Details'!$A$18:$L$205, MATCH("Customer ID", 'E4 TB Allocation Details'!$A$18:$L$18, 0),FALSE), 'E2 Allocators'!$B$15:$W$361, MATCH('O5 Details by Class &amp; Accounts'!AO$18, 'E2 Allocators'!$B$15:$W$15, 0),FALSE)*$G185), 0, VLOOKUP(VLOOKUP($A185, 'E4 TB Allocation Details'!$A$18:$L$205, MATCH("Customer ID", 'E4 TB Allocation Details'!$A$18:$L$18, 0),FALSE), 'E2 Allocators'!$B$15:$W$361, MATCH('O5 Details by Class &amp; Accounts'!AO$18, 'E2 Allocators'!$B$15:$W$15, 0),FALSE)*$G185)</f>
        <v>0</v>
      </c>
      <c r="AP185" s="1411">
        <f>IF(ISERROR(VLOOKUP(VLOOKUP($A185, 'E4 TB Allocation Details'!$A$18:$L$205, MATCH("Customer ID", 'E4 TB Allocation Details'!$A$18:$L$18, 0),FALSE), 'E2 Allocators'!$B$15:$W$361, MATCH('O5 Details by Class &amp; Accounts'!AP$18, 'E2 Allocators'!$B$15:$W$15, 0),FALSE)*$G185), 0, VLOOKUP(VLOOKUP($A185, 'E4 TB Allocation Details'!$A$18:$L$205, MATCH("Customer ID", 'E4 TB Allocation Details'!$A$18:$L$18, 0),FALSE), 'E2 Allocators'!$B$15:$W$361, MATCH('O5 Details by Class &amp; Accounts'!AP$18, 'E2 Allocators'!$B$15:$W$15, 0),FALSE)*$G185)</f>
        <v>0</v>
      </c>
      <c r="AQ185" s="1411">
        <f>IF(ISERROR(VLOOKUP(VLOOKUP($A185, 'E4 TB Allocation Details'!$A$18:$L$205, MATCH("Customer ID", 'E4 TB Allocation Details'!$A$18:$L$18, 0),FALSE), 'E2 Allocators'!$B$15:$W$361, MATCH('O5 Details by Class &amp; Accounts'!AQ$18, 'E2 Allocators'!$B$15:$W$15, 0),FALSE)*$G185), 0, VLOOKUP(VLOOKUP($A185, 'E4 TB Allocation Details'!$A$18:$L$205, MATCH("Customer ID", 'E4 TB Allocation Details'!$A$18:$L$18, 0),FALSE), 'E2 Allocators'!$B$15:$W$361, MATCH('O5 Details by Class &amp; Accounts'!AQ$18, 'E2 Allocators'!$B$15:$W$15, 0),FALSE)*$G185)</f>
        <v>0</v>
      </c>
      <c r="AR185" s="1411">
        <f>IF(ISERROR(VLOOKUP(VLOOKUP($A185, 'E4 TB Allocation Details'!$A$18:$L$205, MATCH("Customer ID", 'E4 TB Allocation Details'!$A$18:$L$18, 0),FALSE), 'E2 Allocators'!$B$15:$W$361, MATCH('O5 Details by Class &amp; Accounts'!AR$18, 'E2 Allocators'!$B$15:$W$15, 0),FALSE)*$G185), 0, VLOOKUP(VLOOKUP($A185, 'E4 TB Allocation Details'!$A$18:$L$205, MATCH("Customer ID", 'E4 TB Allocation Details'!$A$18:$L$18, 0),FALSE), 'E2 Allocators'!$B$15:$W$361, MATCH('O5 Details by Class &amp; Accounts'!AR$18, 'E2 Allocators'!$B$15:$W$15, 0),FALSE)*$G185)</f>
        <v>0</v>
      </c>
      <c r="AS185" s="1411">
        <f>IF(ISERROR(VLOOKUP(VLOOKUP($A185, 'E4 TB Allocation Details'!$A$18:$L$205, MATCH("Customer ID", 'E4 TB Allocation Details'!$A$18:$L$18, 0),FALSE), 'E2 Allocators'!$B$15:$W$361, MATCH('O5 Details by Class &amp; Accounts'!AS$18, 'E2 Allocators'!$B$15:$W$15, 0),FALSE)*$G185), 0, VLOOKUP(VLOOKUP($A185, 'E4 TB Allocation Details'!$A$18:$L$205, MATCH("Customer ID", 'E4 TB Allocation Details'!$A$18:$L$18, 0),FALSE), 'E2 Allocators'!$B$15:$W$361, MATCH('O5 Details by Class &amp; Accounts'!AS$18, 'E2 Allocators'!$B$15:$W$15, 0),FALSE)*$G185)</f>
        <v>0</v>
      </c>
      <c r="AT185" s="1411">
        <f>IF(ISERROR(VLOOKUP(VLOOKUP($A185, 'E4 TB Allocation Details'!$A$18:$L$205, MATCH("Customer ID", 'E4 TB Allocation Details'!$A$18:$L$18, 0),FALSE), 'E2 Allocators'!$B$15:$W$361, MATCH('O5 Details by Class &amp; Accounts'!AT$18, 'E2 Allocators'!$B$15:$W$15, 0),FALSE)*$G185), 0, VLOOKUP(VLOOKUP($A185, 'E4 TB Allocation Details'!$A$18:$L$205, MATCH("Customer ID", 'E4 TB Allocation Details'!$A$18:$L$18, 0),FALSE), 'E2 Allocators'!$B$15:$W$361, MATCH('O5 Details by Class &amp; Accounts'!AT$18, 'E2 Allocators'!$B$15:$W$15, 0),FALSE)*$G185)</f>
        <v>0</v>
      </c>
      <c r="AU185" s="1411">
        <f>IF(ISERROR(VLOOKUP(VLOOKUP($A185, 'E4 TB Allocation Details'!$A$18:$L$205, MATCH("Customer ID", 'E4 TB Allocation Details'!$A$18:$L$18, 0),FALSE), 'E2 Allocators'!$B$15:$W$361, MATCH('O5 Details by Class &amp; Accounts'!AU$18, 'E2 Allocators'!$B$15:$W$15, 0),FALSE)*$G185), 0, VLOOKUP(VLOOKUP($A185, 'E4 TB Allocation Details'!$A$18:$L$205, MATCH("Customer ID", 'E4 TB Allocation Details'!$A$18:$L$18, 0),FALSE), 'E2 Allocators'!$B$15:$W$361, MATCH('O5 Details by Class &amp; Accounts'!AU$18, 'E2 Allocators'!$B$15:$W$15, 0),FALSE)*$G185)</f>
        <v>0</v>
      </c>
      <c r="AV185" s="1411">
        <f>IF(ISERROR(VLOOKUP(VLOOKUP($A185, 'E4 TB Allocation Details'!$A$18:$L$205, MATCH("Customer ID", 'E4 TB Allocation Details'!$A$18:$L$18, 0),FALSE), 'E2 Allocators'!$B$15:$W$361, MATCH('O5 Details by Class &amp; Accounts'!AV$18, 'E2 Allocators'!$B$15:$W$15, 0),FALSE)*$G185), 0, VLOOKUP(VLOOKUP($A185, 'E4 TB Allocation Details'!$A$18:$L$205, MATCH("Customer ID", 'E4 TB Allocation Details'!$A$18:$L$18, 0),FALSE), 'E2 Allocators'!$B$15:$W$361, MATCH('O5 Details by Class &amp; Accounts'!AV$18, 'E2 Allocators'!$B$15:$W$15, 0),FALSE)*$G185)</f>
        <v>0</v>
      </c>
      <c r="AW185" s="1411">
        <f>IF(ISERROR(VLOOKUP(VLOOKUP($A185, 'E4 TB Allocation Details'!$A$18:$L$205, MATCH("Customer ID", 'E4 TB Allocation Details'!$A$18:$L$18, 0),FALSE), 'E2 Allocators'!$B$15:$W$361, MATCH('O5 Details by Class &amp; Accounts'!AW$18, 'E2 Allocators'!$B$15:$W$15, 0),FALSE)*$G185), 0, VLOOKUP(VLOOKUP($A185, 'E4 TB Allocation Details'!$A$18:$L$205, MATCH("Customer ID", 'E4 TB Allocation Details'!$A$18:$L$18, 0),FALSE), 'E2 Allocators'!$B$15:$W$361, MATCH('O5 Details by Class &amp; Accounts'!AW$18, 'E2 Allocators'!$B$15:$W$15, 0),FALSE)*$G185)</f>
        <v>0</v>
      </c>
      <c r="AX185" s="1411">
        <f t="shared" si="44"/>
        <v>0</v>
      </c>
      <c r="AY185" s="1411">
        <f>IF(ISERROR(VLOOKUP(VLOOKUP($A185, 'E4 TB Allocation Details'!$A$18:$L$205, MATCH("Misc ID", 'E4 TB Allocation Details'!$A$18:$L$18, 0),FALSE), 'E2 Allocators'!$B$15:$W$361, MATCH('O5 Details by Class &amp; Accounts'!AY$18, 'E2 Allocators'!$B$15:$W$15, 0),FALSE)*$E185), 0, VLOOKUP(VLOOKUP($A185, 'E4 TB Allocation Details'!$A$18:$L$205, MATCH("Misc ID", 'E4 TB Allocation Details'!$A$18:$L$18, 0),FALSE), 'E2 Allocators'!$B$15:$W$361, MATCH('O5 Details by Class &amp; Accounts'!AY$18, 'E2 Allocators'!$B$15:$W$15, 0),FALSE)*$E185)</f>
        <v>0</v>
      </c>
      <c r="AZ185" s="1411">
        <f>IF(ISERROR(VLOOKUP(VLOOKUP($A185, 'E4 TB Allocation Details'!$A$18:$L$205, MATCH("Misc ID", 'E4 TB Allocation Details'!$A$18:$L$18, 0),FALSE), 'E2 Allocators'!$B$15:$W$361, MATCH('O5 Details by Class &amp; Accounts'!AZ$18, 'E2 Allocators'!$B$15:$W$15, 0),FALSE)*$E185), 0, VLOOKUP(VLOOKUP($A185, 'E4 TB Allocation Details'!$A$18:$L$205, MATCH("Misc ID", 'E4 TB Allocation Details'!$A$18:$L$18, 0),FALSE), 'E2 Allocators'!$B$15:$W$361, MATCH('O5 Details by Class &amp; Accounts'!AZ$18, 'E2 Allocators'!$B$15:$W$15, 0),FALSE)*$E185)</f>
        <v>0</v>
      </c>
      <c r="BA185" s="1411">
        <f>IF(ISERROR(VLOOKUP(VLOOKUP($A185, 'E4 TB Allocation Details'!$A$18:$L$205, MATCH("Misc ID", 'E4 TB Allocation Details'!$A$18:$L$18, 0),FALSE), 'E2 Allocators'!$B$15:$W$361, MATCH('O5 Details by Class &amp; Accounts'!BA$18, 'E2 Allocators'!$B$15:$W$15, 0),FALSE)*$E185), 0, VLOOKUP(VLOOKUP($A185, 'E4 TB Allocation Details'!$A$18:$L$205, MATCH("Misc ID", 'E4 TB Allocation Details'!$A$18:$L$18, 0),FALSE), 'E2 Allocators'!$B$15:$W$361, MATCH('O5 Details by Class &amp; Accounts'!BA$18, 'E2 Allocators'!$B$15:$W$15, 0),FALSE)*$E185)</f>
        <v>0</v>
      </c>
      <c r="BB185" s="1411">
        <f>IF(ISERROR(VLOOKUP(VLOOKUP($A185, 'E4 TB Allocation Details'!$A$18:$L$205, MATCH("Misc ID", 'E4 TB Allocation Details'!$A$18:$L$18, 0),FALSE), 'E2 Allocators'!$B$15:$W$361, MATCH('O5 Details by Class &amp; Accounts'!BB$18, 'E2 Allocators'!$B$15:$W$15, 0),FALSE)*$E185), 0, VLOOKUP(VLOOKUP($A185, 'E4 TB Allocation Details'!$A$18:$L$205, MATCH("Misc ID", 'E4 TB Allocation Details'!$A$18:$L$18, 0),FALSE), 'E2 Allocators'!$B$15:$W$361, MATCH('O5 Details by Class &amp; Accounts'!BB$18, 'E2 Allocators'!$B$15:$W$15, 0),FALSE)*$E185)</f>
        <v>0</v>
      </c>
      <c r="BC185" s="1411">
        <f>IF(ISERROR(VLOOKUP(VLOOKUP($A185, 'E4 TB Allocation Details'!$A$18:$L$205, MATCH("Misc ID", 'E4 TB Allocation Details'!$A$18:$L$18, 0),FALSE), 'E2 Allocators'!$B$15:$W$361, MATCH('O5 Details by Class &amp; Accounts'!BC$18, 'E2 Allocators'!$B$15:$W$15, 0),FALSE)*$E185), 0, VLOOKUP(VLOOKUP($A185, 'E4 TB Allocation Details'!$A$18:$L$205, MATCH("Misc ID", 'E4 TB Allocation Details'!$A$18:$L$18, 0),FALSE), 'E2 Allocators'!$B$15:$W$361, MATCH('O5 Details by Class &amp; Accounts'!BC$18, 'E2 Allocators'!$B$15:$W$15, 0),FALSE)*$E185)</f>
        <v>0</v>
      </c>
      <c r="BD185" s="1411">
        <f>IF(ISERROR(VLOOKUP(VLOOKUP($A185, 'E4 TB Allocation Details'!$A$18:$L$205, MATCH("Misc ID", 'E4 TB Allocation Details'!$A$18:$L$18, 0),FALSE), 'E2 Allocators'!$B$15:$W$361, MATCH('O5 Details by Class &amp; Accounts'!BD$18, 'E2 Allocators'!$B$15:$W$15, 0),FALSE)*$E185), 0, VLOOKUP(VLOOKUP($A185, 'E4 TB Allocation Details'!$A$18:$L$205, MATCH("Misc ID", 'E4 TB Allocation Details'!$A$18:$L$18, 0),FALSE), 'E2 Allocators'!$B$15:$W$361, MATCH('O5 Details by Class &amp; Accounts'!BD$18, 'E2 Allocators'!$B$15:$W$15, 0),FALSE)*$E185)</f>
        <v>0</v>
      </c>
      <c r="BE185" s="1411">
        <f>IF(ISERROR(VLOOKUP(VLOOKUP($A185, 'E4 TB Allocation Details'!$A$18:$L$205, MATCH("Misc ID", 'E4 TB Allocation Details'!$A$18:$L$18, 0),FALSE), 'E2 Allocators'!$B$15:$W$361, MATCH('O5 Details by Class &amp; Accounts'!BE$18, 'E2 Allocators'!$B$15:$W$15, 0),FALSE)*$E185), 0, VLOOKUP(VLOOKUP($A185, 'E4 TB Allocation Details'!$A$18:$L$205, MATCH("Misc ID", 'E4 TB Allocation Details'!$A$18:$L$18, 0),FALSE), 'E2 Allocators'!$B$15:$W$361, MATCH('O5 Details by Class &amp; Accounts'!BE$18, 'E2 Allocators'!$B$15:$W$15, 0),FALSE)*$E185)</f>
        <v>0</v>
      </c>
      <c r="BF185" s="1411">
        <f>IF(ISERROR(VLOOKUP(VLOOKUP($A185, 'E4 TB Allocation Details'!$A$18:$L$205, MATCH("Misc ID", 'E4 TB Allocation Details'!$A$18:$L$18, 0),FALSE), 'E2 Allocators'!$B$15:$W$361, MATCH('O5 Details by Class &amp; Accounts'!BF$18, 'E2 Allocators'!$B$15:$W$15, 0),FALSE)*$E185), 0, VLOOKUP(VLOOKUP($A185, 'E4 TB Allocation Details'!$A$18:$L$205, MATCH("Misc ID", 'E4 TB Allocation Details'!$A$18:$L$18, 0),FALSE), 'E2 Allocators'!$B$15:$W$361, MATCH('O5 Details by Class &amp; Accounts'!BF$18, 'E2 Allocators'!$B$15:$W$15, 0),FALSE)*$E185)</f>
        <v>0</v>
      </c>
      <c r="BG185" s="1411">
        <f>IF(ISERROR(VLOOKUP(VLOOKUP($A185, 'E4 TB Allocation Details'!$A$18:$L$205, MATCH("Misc ID", 'E4 TB Allocation Details'!$A$18:$L$18, 0),FALSE), 'E2 Allocators'!$B$15:$W$361, MATCH('O5 Details by Class &amp; Accounts'!BG$18, 'E2 Allocators'!$B$15:$W$15, 0),FALSE)*$E185), 0, VLOOKUP(VLOOKUP($A185, 'E4 TB Allocation Details'!$A$18:$L$205, MATCH("Misc ID", 'E4 TB Allocation Details'!$A$18:$L$18, 0),FALSE), 'E2 Allocators'!$B$15:$W$361, MATCH('O5 Details by Class &amp; Accounts'!BG$18, 'E2 Allocators'!$B$15:$W$15, 0),FALSE)*$E185)</f>
        <v>0</v>
      </c>
      <c r="BH185" s="1411">
        <f>IF(ISERROR(VLOOKUP(VLOOKUP($A185, 'E4 TB Allocation Details'!$A$18:$L$205, MATCH("Misc ID", 'E4 TB Allocation Details'!$A$18:$L$18, 0),FALSE), 'E2 Allocators'!$B$15:$W$361, MATCH('O5 Details by Class &amp; Accounts'!BH$18, 'E2 Allocators'!$B$15:$W$15, 0),FALSE)*$E185), 0, VLOOKUP(VLOOKUP($A185, 'E4 TB Allocation Details'!$A$18:$L$205, MATCH("Misc ID", 'E4 TB Allocation Details'!$A$18:$L$18, 0),FALSE), 'E2 Allocators'!$B$15:$W$361, MATCH('O5 Details by Class &amp; Accounts'!BH$18, 'E2 Allocators'!$B$15:$W$15, 0),FALSE)*$E185)</f>
        <v>0</v>
      </c>
      <c r="BI185" s="1411">
        <f>IF(ISERROR(VLOOKUP(VLOOKUP($A185, 'E4 TB Allocation Details'!$A$18:$L$205, MATCH("Misc ID", 'E4 TB Allocation Details'!$A$18:$L$18, 0),FALSE), 'E2 Allocators'!$B$15:$W$361, MATCH('O5 Details by Class &amp; Accounts'!BI$18, 'E2 Allocators'!$B$15:$W$15, 0),FALSE)*$E185), 0, VLOOKUP(VLOOKUP($A185, 'E4 TB Allocation Details'!$A$18:$L$205, MATCH("Misc ID", 'E4 TB Allocation Details'!$A$18:$L$18, 0),FALSE), 'E2 Allocators'!$B$15:$W$361, MATCH('O5 Details by Class &amp; Accounts'!BI$18, 'E2 Allocators'!$B$15:$W$15, 0),FALSE)*$E185)</f>
        <v>0</v>
      </c>
      <c r="BJ185" s="1411">
        <f>IF(ISERROR(VLOOKUP(VLOOKUP($A185, 'E4 TB Allocation Details'!$A$18:$L$205, MATCH("Misc ID", 'E4 TB Allocation Details'!$A$18:$L$18, 0),FALSE), 'E2 Allocators'!$B$15:$W$361, MATCH('O5 Details by Class &amp; Accounts'!BJ$18, 'E2 Allocators'!$B$15:$W$15, 0),FALSE)*$E185), 0, VLOOKUP(VLOOKUP($A185, 'E4 TB Allocation Details'!$A$18:$L$205, MATCH("Misc ID", 'E4 TB Allocation Details'!$A$18:$L$18, 0),FALSE), 'E2 Allocators'!$B$15:$W$361, MATCH('O5 Details by Class &amp; Accounts'!BJ$18, 'E2 Allocators'!$B$15:$W$15, 0),FALSE)*$E185)</f>
        <v>0</v>
      </c>
      <c r="BK185" s="1411">
        <f>IF(ISERROR(VLOOKUP(VLOOKUP($A185, 'E4 TB Allocation Details'!$A$18:$L$205, MATCH("Misc ID", 'E4 TB Allocation Details'!$A$18:$L$18, 0),FALSE), 'E2 Allocators'!$B$15:$W$361, MATCH('O5 Details by Class &amp; Accounts'!BK$18, 'E2 Allocators'!$B$15:$W$15, 0),FALSE)*$E185), 0, VLOOKUP(VLOOKUP($A185, 'E4 TB Allocation Details'!$A$18:$L$205, MATCH("Misc ID", 'E4 TB Allocation Details'!$A$18:$L$18, 0),FALSE), 'E2 Allocators'!$B$15:$W$361, MATCH('O5 Details by Class &amp; Accounts'!BK$18, 'E2 Allocators'!$B$15:$W$15, 0),FALSE)*$E185)</f>
        <v>0</v>
      </c>
      <c r="BL185" s="1411">
        <f>IF(ISERROR(VLOOKUP(VLOOKUP($A185, 'E4 TB Allocation Details'!$A$18:$L$205, MATCH("Misc ID", 'E4 TB Allocation Details'!$A$18:$L$18, 0),FALSE), 'E2 Allocators'!$B$15:$W$361, MATCH('O5 Details by Class &amp; Accounts'!BL$18, 'E2 Allocators'!$B$15:$W$15, 0),FALSE)*$E185), 0, VLOOKUP(VLOOKUP($A185, 'E4 TB Allocation Details'!$A$18:$L$205, MATCH("Misc ID", 'E4 TB Allocation Details'!$A$18:$L$18, 0),FALSE), 'E2 Allocators'!$B$15:$W$361, MATCH('O5 Details by Class &amp; Accounts'!BL$18, 'E2 Allocators'!$B$15:$W$15, 0),FALSE)*$E185)</f>
        <v>0</v>
      </c>
      <c r="BM185" s="1411">
        <f>IF(ISERROR(VLOOKUP(VLOOKUP($A185, 'E4 TB Allocation Details'!$A$18:$L$205, MATCH("Misc ID", 'E4 TB Allocation Details'!$A$18:$L$18, 0),FALSE), 'E2 Allocators'!$B$15:$W$361, MATCH('O5 Details by Class &amp; Accounts'!BM$18, 'E2 Allocators'!$B$15:$W$15, 0),FALSE)*$E185), 0, VLOOKUP(VLOOKUP($A185, 'E4 TB Allocation Details'!$A$18:$L$205, MATCH("Misc ID", 'E4 TB Allocation Details'!$A$18:$L$18, 0),FALSE), 'E2 Allocators'!$B$15:$W$361, MATCH('O5 Details by Class &amp; Accounts'!BM$18, 'E2 Allocators'!$B$15:$W$15, 0),FALSE)*$E185)</f>
        <v>0</v>
      </c>
      <c r="BN185" s="1411">
        <f>IF(ISERROR(VLOOKUP(VLOOKUP($A185, 'E4 TB Allocation Details'!$A$18:$L$205, MATCH("Misc ID", 'E4 TB Allocation Details'!$A$18:$L$18, 0),FALSE), 'E2 Allocators'!$B$15:$W$361, MATCH('O5 Details by Class &amp; Accounts'!BN$18, 'E2 Allocators'!$B$15:$W$15, 0),FALSE)*$E185), 0, VLOOKUP(VLOOKUP($A185, 'E4 TB Allocation Details'!$A$18:$L$205, MATCH("Misc ID", 'E4 TB Allocation Details'!$A$18:$L$18, 0),FALSE), 'E2 Allocators'!$B$15:$W$361, MATCH('O5 Details by Class &amp; Accounts'!BN$18, 'E2 Allocators'!$B$15:$W$15, 0),FALSE)*$E185)</f>
        <v>0</v>
      </c>
      <c r="BO185" s="1411">
        <f>IF(ISERROR(VLOOKUP(VLOOKUP($A185, 'E4 TB Allocation Details'!$A$18:$L$205, MATCH("Misc ID", 'E4 TB Allocation Details'!$A$18:$L$18, 0),FALSE), 'E2 Allocators'!$B$15:$W$361, MATCH('O5 Details by Class &amp; Accounts'!BO$18, 'E2 Allocators'!$B$15:$W$15, 0),FALSE)*$E185), 0, VLOOKUP(VLOOKUP($A185, 'E4 TB Allocation Details'!$A$18:$L$205, MATCH("Misc ID", 'E4 TB Allocation Details'!$A$18:$L$18, 0),FALSE), 'E2 Allocators'!$B$15:$W$361, MATCH('O5 Details by Class &amp; Accounts'!BO$18, 'E2 Allocators'!$B$15:$W$15, 0),FALSE)*$E185)</f>
        <v>0</v>
      </c>
      <c r="BP185" s="1411">
        <f>IF(ISERROR(VLOOKUP(VLOOKUP($A185, 'E4 TB Allocation Details'!$A$18:$L$205, MATCH("Misc ID", 'E4 TB Allocation Details'!$A$18:$L$18, 0),FALSE), 'E2 Allocators'!$B$15:$W$361, MATCH('O5 Details by Class &amp; Accounts'!BP$18, 'E2 Allocators'!$B$15:$W$15, 0),FALSE)*$E185), 0, VLOOKUP(VLOOKUP($A185, 'E4 TB Allocation Details'!$A$18:$L$205, MATCH("Misc ID", 'E4 TB Allocation Details'!$A$18:$L$18, 0),FALSE), 'E2 Allocators'!$B$15:$W$361, MATCH('O5 Details by Class &amp; Accounts'!BP$18, 'E2 Allocators'!$B$15:$W$15, 0),FALSE)*$E185)</f>
        <v>0</v>
      </c>
      <c r="BQ185" s="1411">
        <f>IF(ISERROR(VLOOKUP(VLOOKUP($A185, 'E4 TB Allocation Details'!$A$18:$L$205, MATCH("Misc ID", 'E4 TB Allocation Details'!$A$18:$L$18, 0),FALSE), 'E2 Allocators'!$B$15:$W$361, MATCH('O5 Details by Class &amp; Accounts'!BQ$18, 'E2 Allocators'!$B$15:$W$15, 0),FALSE)*$E185), 0, VLOOKUP(VLOOKUP($A185, 'E4 TB Allocation Details'!$A$18:$L$205, MATCH("Misc ID", 'E4 TB Allocation Details'!$A$18:$L$18, 0),FALSE), 'E2 Allocators'!$B$15:$W$361, MATCH('O5 Details by Class &amp; Accounts'!BQ$18, 'E2 Allocators'!$B$15:$W$15, 0),FALSE)*$E185)</f>
        <v>0</v>
      </c>
      <c r="BR185" s="1411">
        <f>IF(ISERROR(VLOOKUP(VLOOKUP($A185, 'E4 TB Allocation Details'!$A$18:$L$205, MATCH("Misc ID", 'E4 TB Allocation Details'!$A$18:$L$18, 0),FALSE), 'E2 Allocators'!$B$15:$W$361, MATCH('O5 Details by Class &amp; Accounts'!BR$18, 'E2 Allocators'!$B$15:$W$15, 0),FALSE)*$E185), 0, VLOOKUP(VLOOKUP($A185, 'E4 TB Allocation Details'!$A$18:$L$205, MATCH("Misc ID", 'E4 TB Allocation Details'!$A$18:$L$18, 0),FALSE), 'E2 Allocators'!$B$15:$W$361, MATCH('O5 Details by Class &amp; Accounts'!BR$18, 'E2 Allocators'!$B$15:$W$15, 0),FALSE)*$E185)</f>
        <v>0</v>
      </c>
      <c r="BS185" s="1411">
        <f t="shared" si="41"/>
        <v>0</v>
      </c>
      <c r="BT185" s="1411">
        <f>IF(ISERROR(VLOOKUP(VLOOKUP($A185, 'E4 TB Allocation Details'!$A$18:$L$205, MATCH("A &amp; G ID", 'E4 TB Allocation Details'!$A$18:$L$18, 0),FALSE), 'E2 Allocators'!$B$15:$W$361, MATCH('O5 Details by Class &amp; Accounts'!BT$18, 'E2 Allocators'!$B$15:$W$15, 0),FALSE)*$E185), 0, VLOOKUP(VLOOKUP($A185, 'E4 TB Allocation Details'!$A$18:$L$205, MATCH("A &amp; G ID", 'E4 TB Allocation Details'!$A$18:$L$18, 0),FALSE), 'E2 Allocators'!$B$15:$W$361, MATCH('O5 Details by Class &amp; Accounts'!BT$18, 'E2 Allocators'!$B$15:$W$15, 0),FALSE)*$E185)</f>
        <v>52240.67256935341</v>
      </c>
      <c r="BU185" s="1411">
        <f>IF(ISERROR(VLOOKUP(VLOOKUP($A185, 'E4 TB Allocation Details'!$A$18:$L$205, MATCH("A &amp; G ID", 'E4 TB Allocation Details'!$A$18:$L$18, 0),FALSE), 'E2 Allocators'!$B$15:$W$361, MATCH('O5 Details by Class &amp; Accounts'!BU$18, 'E2 Allocators'!$B$15:$W$15, 0),FALSE)*$E185), 0, VLOOKUP(VLOOKUP($A185, 'E4 TB Allocation Details'!$A$18:$L$205, MATCH("A &amp; G ID", 'E4 TB Allocation Details'!$A$18:$L$18, 0),FALSE), 'E2 Allocators'!$B$15:$W$361, MATCH('O5 Details by Class &amp; Accounts'!BU$18, 'E2 Allocators'!$B$15:$W$15, 0),FALSE)*$E185)</f>
        <v>14698.976373556106</v>
      </c>
      <c r="BV185" s="1411">
        <f>IF(ISERROR(VLOOKUP(VLOOKUP($A185, 'E4 TB Allocation Details'!$A$18:$L$205, MATCH("A &amp; G ID", 'E4 TB Allocation Details'!$A$18:$L$18, 0),FALSE), 'E2 Allocators'!$B$15:$W$361, MATCH('O5 Details by Class &amp; Accounts'!BV$18, 'E2 Allocators'!$B$15:$W$15, 0),FALSE)*$E185), 0, VLOOKUP(VLOOKUP($A185, 'E4 TB Allocation Details'!$A$18:$L$205, MATCH("A &amp; G ID", 'E4 TB Allocation Details'!$A$18:$L$18, 0),FALSE), 'E2 Allocators'!$B$15:$W$361, MATCH('O5 Details by Class &amp; Accounts'!BV$18, 'E2 Allocators'!$B$15:$W$15, 0),FALSE)*$E185)</f>
        <v>15889.488153297927</v>
      </c>
      <c r="BW185" s="1411">
        <f>IF(ISERROR(VLOOKUP(VLOOKUP($A185, 'E4 TB Allocation Details'!$A$18:$L$205, MATCH("A &amp; G ID", 'E4 TB Allocation Details'!$A$18:$L$18, 0),FALSE), 'E2 Allocators'!$B$15:$W$361, MATCH('O5 Details by Class &amp; Accounts'!BW$18, 'E2 Allocators'!$B$15:$W$15, 0),FALSE)*$E185), 0, VLOOKUP(VLOOKUP($A185, 'E4 TB Allocation Details'!$A$18:$L$205, MATCH("A &amp; G ID", 'E4 TB Allocation Details'!$A$18:$L$18, 0),FALSE), 'E2 Allocators'!$B$15:$W$361, MATCH('O5 Details by Class &amp; Accounts'!BW$18, 'E2 Allocators'!$B$15:$W$15, 0),FALSE)*$E185)</f>
        <v>0</v>
      </c>
      <c r="BX185" s="1411">
        <f>IF(ISERROR(VLOOKUP(VLOOKUP($A185, 'E4 TB Allocation Details'!$A$18:$L$205, MATCH("A &amp; G ID", 'E4 TB Allocation Details'!$A$18:$L$18, 0),FALSE), 'E2 Allocators'!$B$15:$W$361, MATCH('O5 Details by Class &amp; Accounts'!BX$18, 'E2 Allocators'!$B$15:$W$15, 0),FALSE)*$E185), 0, VLOOKUP(VLOOKUP($A185, 'E4 TB Allocation Details'!$A$18:$L$205, MATCH("A &amp; G ID", 'E4 TB Allocation Details'!$A$18:$L$18, 0),FALSE), 'E2 Allocators'!$B$15:$W$361, MATCH('O5 Details by Class &amp; Accounts'!BX$18, 'E2 Allocators'!$B$15:$W$15, 0),FALSE)*$E185)</f>
        <v>0</v>
      </c>
      <c r="BY185" s="1411">
        <f>IF(ISERROR(VLOOKUP(VLOOKUP($A185, 'E4 TB Allocation Details'!$A$18:$L$205, MATCH("A &amp; G ID", 'E4 TB Allocation Details'!$A$18:$L$18, 0),FALSE), 'E2 Allocators'!$B$15:$W$361, MATCH('O5 Details by Class &amp; Accounts'!BY$18, 'E2 Allocators'!$B$15:$W$15, 0),FALSE)*$E185), 0, VLOOKUP(VLOOKUP($A185, 'E4 TB Allocation Details'!$A$18:$L$205, MATCH("A &amp; G ID", 'E4 TB Allocation Details'!$A$18:$L$18, 0),FALSE), 'E2 Allocators'!$B$15:$W$361, MATCH('O5 Details by Class &amp; Accounts'!BY$18, 'E2 Allocators'!$B$15:$W$15, 0),FALSE)*$E185)</f>
        <v>0</v>
      </c>
      <c r="BZ185" s="1411">
        <f>IF(ISERROR(VLOOKUP(VLOOKUP($A185, 'E4 TB Allocation Details'!$A$18:$L$205, MATCH("A &amp; G ID", 'E4 TB Allocation Details'!$A$18:$L$18, 0),FALSE), 'E2 Allocators'!$B$15:$W$361, MATCH('O5 Details by Class &amp; Accounts'!BZ$18, 'E2 Allocators'!$B$15:$W$15, 0),FALSE)*$E185), 0, VLOOKUP(VLOOKUP($A185, 'E4 TB Allocation Details'!$A$18:$L$205, MATCH("A &amp; G ID", 'E4 TB Allocation Details'!$A$18:$L$18, 0),FALSE), 'E2 Allocators'!$B$15:$W$361, MATCH('O5 Details by Class &amp; Accounts'!BZ$18, 'E2 Allocators'!$B$15:$W$15, 0),FALSE)*$E185)</f>
        <v>3728.5887792790163</v>
      </c>
      <c r="CA185" s="1411">
        <f>IF(ISERROR(VLOOKUP(VLOOKUP($A185, 'E4 TB Allocation Details'!$A$18:$L$205, MATCH("A &amp; G ID", 'E4 TB Allocation Details'!$A$18:$L$18, 0),FALSE), 'E2 Allocators'!$B$15:$W$361, MATCH('O5 Details by Class &amp; Accounts'!CA$18, 'E2 Allocators'!$B$15:$W$15, 0),FALSE)*$E185), 0, VLOOKUP(VLOOKUP($A185, 'E4 TB Allocation Details'!$A$18:$L$205, MATCH("A &amp; G ID", 'E4 TB Allocation Details'!$A$18:$L$18, 0),FALSE), 'E2 Allocators'!$B$15:$W$361, MATCH('O5 Details by Class &amp; Accounts'!CA$18, 'E2 Allocators'!$B$15:$W$15, 0),FALSE)*$E185)</f>
        <v>235.21549817698468</v>
      </c>
      <c r="CB185" s="1411">
        <f>IF(ISERROR(VLOOKUP(VLOOKUP($A185, 'E4 TB Allocation Details'!$A$18:$L$205, MATCH("A &amp; G ID", 'E4 TB Allocation Details'!$A$18:$L$18, 0),FALSE), 'E2 Allocators'!$B$15:$W$361, MATCH('O5 Details by Class &amp; Accounts'!CB$18, 'E2 Allocators'!$B$15:$W$15, 0),FALSE)*$E185), 0, VLOOKUP(VLOOKUP($A185, 'E4 TB Allocation Details'!$A$18:$L$205, MATCH("A &amp; G ID", 'E4 TB Allocation Details'!$A$18:$L$18, 0),FALSE), 'E2 Allocators'!$B$15:$W$361, MATCH('O5 Details by Class &amp; Accounts'!CB$18, 'E2 Allocators'!$B$15:$W$15, 0),FALSE)*$E185)</f>
        <v>207.05862633655667</v>
      </c>
      <c r="CC185" s="1411">
        <f>IF(ISERROR(VLOOKUP(VLOOKUP($A185, 'E4 TB Allocation Details'!$A$18:$L$205, MATCH("A &amp; G ID", 'E4 TB Allocation Details'!$A$18:$L$18, 0),FALSE), 'E2 Allocators'!$B$15:$W$361, MATCH('O5 Details by Class &amp; Accounts'!CC$18, 'E2 Allocators'!$B$15:$W$15, 0),FALSE)*$E185), 0, VLOOKUP(VLOOKUP($A185, 'E4 TB Allocation Details'!$A$18:$L$205, MATCH("A &amp; G ID", 'E4 TB Allocation Details'!$A$18:$L$18, 0),FALSE), 'E2 Allocators'!$B$15:$W$361, MATCH('O5 Details by Class &amp; Accounts'!CC$18, 'E2 Allocators'!$B$15:$W$15, 0),FALSE)*$E185)</f>
        <v>0</v>
      </c>
      <c r="CD185" s="1411">
        <f>IF(ISERROR(VLOOKUP(VLOOKUP($A185, 'E4 TB Allocation Details'!$A$18:$L$205, MATCH("A &amp; G ID", 'E4 TB Allocation Details'!$A$18:$L$18, 0),FALSE), 'E2 Allocators'!$B$15:$W$361, MATCH('O5 Details by Class &amp; Accounts'!CD$18, 'E2 Allocators'!$B$15:$W$15, 0),FALSE)*$E185), 0, VLOOKUP(VLOOKUP($A185, 'E4 TB Allocation Details'!$A$18:$L$205, MATCH("A &amp; G ID", 'E4 TB Allocation Details'!$A$18:$L$18, 0),FALSE), 'E2 Allocators'!$B$15:$W$361, MATCH('O5 Details by Class &amp; Accounts'!CD$18, 'E2 Allocators'!$B$15:$W$15, 0),FALSE)*$E185)</f>
        <v>0</v>
      </c>
      <c r="CE185" s="1411">
        <f>IF(ISERROR(VLOOKUP(VLOOKUP($A185, 'E4 TB Allocation Details'!$A$18:$L$205, MATCH("A &amp; G ID", 'E4 TB Allocation Details'!$A$18:$L$18, 0),FALSE), 'E2 Allocators'!$B$15:$W$361, MATCH('O5 Details by Class &amp; Accounts'!CE$18, 'E2 Allocators'!$B$15:$W$15, 0),FALSE)*$E185), 0, VLOOKUP(VLOOKUP($A185, 'E4 TB Allocation Details'!$A$18:$L$205, MATCH("A &amp; G ID", 'E4 TB Allocation Details'!$A$18:$L$18, 0),FALSE), 'E2 Allocators'!$B$15:$W$361, MATCH('O5 Details by Class &amp; Accounts'!CE$18, 'E2 Allocators'!$B$15:$W$15, 0),FALSE)*$E185)</f>
        <v>0</v>
      </c>
      <c r="CF185" s="1411">
        <f>IF(ISERROR(VLOOKUP(VLOOKUP($A185, 'E4 TB Allocation Details'!$A$18:$L$205, MATCH("A &amp; G ID", 'E4 TB Allocation Details'!$A$18:$L$18, 0),FALSE), 'E2 Allocators'!$B$15:$W$361, MATCH('O5 Details by Class &amp; Accounts'!CF$18, 'E2 Allocators'!$B$15:$W$15, 0),FALSE)*$E185), 0, VLOOKUP(VLOOKUP($A185, 'E4 TB Allocation Details'!$A$18:$L$205, MATCH("A &amp; G ID", 'E4 TB Allocation Details'!$A$18:$L$18, 0),FALSE), 'E2 Allocators'!$B$15:$W$361, MATCH('O5 Details by Class &amp; Accounts'!CF$18, 'E2 Allocators'!$B$15:$W$15, 0),FALSE)*$E185)</f>
        <v>0</v>
      </c>
      <c r="CG185" s="1411">
        <f>IF(ISERROR(VLOOKUP(VLOOKUP($A185, 'E4 TB Allocation Details'!$A$18:$L$205, MATCH("A &amp; G ID", 'E4 TB Allocation Details'!$A$18:$L$18, 0),FALSE), 'E2 Allocators'!$B$15:$W$361, MATCH('O5 Details by Class &amp; Accounts'!CG$18, 'E2 Allocators'!$B$15:$W$15, 0),FALSE)*$E185), 0, VLOOKUP(VLOOKUP($A185, 'E4 TB Allocation Details'!$A$18:$L$205, MATCH("A &amp; G ID", 'E4 TB Allocation Details'!$A$18:$L$18, 0),FALSE), 'E2 Allocators'!$B$15:$W$361, MATCH('O5 Details by Class &amp; Accounts'!CG$18, 'E2 Allocators'!$B$15:$W$15, 0),FALSE)*$E185)</f>
        <v>0</v>
      </c>
      <c r="CH185" s="1411">
        <f>IF(ISERROR(VLOOKUP(VLOOKUP($A185, 'E4 TB Allocation Details'!$A$18:$L$205, MATCH("A &amp; G ID", 'E4 TB Allocation Details'!$A$18:$L$18, 0),FALSE), 'E2 Allocators'!$B$15:$W$361, MATCH('O5 Details by Class &amp; Accounts'!CH$18, 'E2 Allocators'!$B$15:$W$15, 0),FALSE)*$E185), 0, VLOOKUP(VLOOKUP($A185, 'E4 TB Allocation Details'!$A$18:$L$205, MATCH("A &amp; G ID", 'E4 TB Allocation Details'!$A$18:$L$18, 0),FALSE), 'E2 Allocators'!$B$15:$W$361, MATCH('O5 Details by Class &amp; Accounts'!CH$18, 'E2 Allocators'!$B$15:$W$15, 0),FALSE)*$E185)</f>
        <v>0</v>
      </c>
      <c r="CI185" s="1411">
        <f>IF(ISERROR(VLOOKUP(VLOOKUP($A185, 'E4 TB Allocation Details'!$A$18:$L$205, MATCH("A &amp; G ID", 'E4 TB Allocation Details'!$A$18:$L$18, 0),FALSE), 'E2 Allocators'!$B$15:$W$361, MATCH('O5 Details by Class &amp; Accounts'!CI$18, 'E2 Allocators'!$B$15:$W$15, 0),FALSE)*$E185), 0, VLOOKUP(VLOOKUP($A185, 'E4 TB Allocation Details'!$A$18:$L$205, MATCH("A &amp; G ID", 'E4 TB Allocation Details'!$A$18:$L$18, 0),FALSE), 'E2 Allocators'!$B$15:$W$361, MATCH('O5 Details by Class &amp; Accounts'!CI$18, 'E2 Allocators'!$B$15:$W$15, 0),FALSE)*$E185)</f>
        <v>0</v>
      </c>
      <c r="CJ185" s="1411">
        <f>IF(ISERROR(VLOOKUP(VLOOKUP($A185, 'E4 TB Allocation Details'!$A$18:$L$205, MATCH("A &amp; G ID", 'E4 TB Allocation Details'!$A$18:$L$18, 0),FALSE), 'E2 Allocators'!$B$15:$W$361, MATCH('O5 Details by Class &amp; Accounts'!CJ$18, 'E2 Allocators'!$B$15:$W$15, 0),FALSE)*$E185), 0, VLOOKUP(VLOOKUP($A185, 'E4 TB Allocation Details'!$A$18:$L$205, MATCH("A &amp; G ID", 'E4 TB Allocation Details'!$A$18:$L$18, 0),FALSE), 'E2 Allocators'!$B$15:$W$361, MATCH('O5 Details by Class &amp; Accounts'!CJ$18, 'E2 Allocators'!$B$15:$W$15, 0),FALSE)*$E185)</f>
        <v>0</v>
      </c>
      <c r="CK185" s="1411">
        <f>IF(ISERROR(VLOOKUP(VLOOKUP($A185, 'E4 TB Allocation Details'!$A$18:$L$205, MATCH("A &amp; G ID", 'E4 TB Allocation Details'!$A$18:$L$18, 0),FALSE), 'E2 Allocators'!$B$15:$W$361, MATCH('O5 Details by Class &amp; Accounts'!CK$18, 'E2 Allocators'!$B$15:$W$15, 0),FALSE)*$E185), 0, VLOOKUP(VLOOKUP($A185, 'E4 TB Allocation Details'!$A$18:$L$205, MATCH("A &amp; G ID", 'E4 TB Allocation Details'!$A$18:$L$18, 0),FALSE), 'E2 Allocators'!$B$15:$W$361, MATCH('O5 Details by Class &amp; Accounts'!CK$18, 'E2 Allocators'!$B$15:$W$15, 0),FALSE)*$E185)</f>
        <v>0</v>
      </c>
      <c r="CL185" s="1411">
        <f>IF(ISERROR(VLOOKUP(VLOOKUP($A185, 'E4 TB Allocation Details'!$A$18:$L$205, MATCH("A &amp; G ID", 'E4 TB Allocation Details'!$A$18:$L$18, 0),FALSE), 'E2 Allocators'!$B$15:$W$361, MATCH('O5 Details by Class &amp; Accounts'!CL$18, 'E2 Allocators'!$B$15:$W$15, 0),FALSE)*$E185), 0, VLOOKUP(VLOOKUP($A185, 'E4 TB Allocation Details'!$A$18:$L$205, MATCH("A &amp; G ID", 'E4 TB Allocation Details'!$A$18:$L$18, 0),FALSE), 'E2 Allocators'!$B$15:$W$361, MATCH('O5 Details by Class &amp; Accounts'!CL$18, 'E2 Allocators'!$B$15:$W$15, 0),FALSE)*$E185)</f>
        <v>0</v>
      </c>
      <c r="CM185" s="1411">
        <f>IF(ISERROR(VLOOKUP(VLOOKUP($A185, 'E4 TB Allocation Details'!$A$18:$L$205, MATCH("A &amp; G ID", 'E4 TB Allocation Details'!$A$18:$L$18, 0),FALSE), 'E2 Allocators'!$B$15:$W$361, MATCH('O5 Details by Class &amp; Accounts'!CM$18, 'E2 Allocators'!$B$15:$W$15, 0),FALSE)*$E185), 0, VLOOKUP(VLOOKUP($A185, 'E4 TB Allocation Details'!$A$18:$L$205, MATCH("A &amp; G ID", 'E4 TB Allocation Details'!$A$18:$L$18, 0),FALSE), 'E2 Allocators'!$B$15:$W$361, MATCH('O5 Details by Class &amp; Accounts'!CM$18, 'E2 Allocators'!$B$15:$W$15, 0),FALSE)*$E185)</f>
        <v>0</v>
      </c>
      <c r="CN185" s="1411">
        <f t="shared" si="42"/>
        <v>87000</v>
      </c>
      <c r="CO185" s="1791">
        <f t="shared" si="43"/>
        <v>0</v>
      </c>
      <c r="CQ185" s="2086" t="s">
        <v>288</v>
      </c>
    </row>
    <row r="186" spans="1:95" s="80" customFormat="1" ht="12.75">
      <c r="A186" s="1169">
        <v>5660</v>
      </c>
      <c r="B186" s="451" t="s">
        <v>959</v>
      </c>
      <c r="C186" s="1788">
        <f>IF(ISERROR(VLOOKUP($A186,'I3 TB Data'!$A$23:$H$458,MATCH('O5 Details by Class &amp; Accounts'!$C$18, 'I3 TB Data'!$A$23:$H$23,0),0)), 0, VLOOKUP($A186,'I3 TB Data'!$A$23:$H$458,MATCH('O5 Details by Class &amp; Accounts'!$C$18,'I3 TB Data'!$A$23:$H$23,0),0))</f>
        <v>30000</v>
      </c>
      <c r="D186" s="1789"/>
      <c r="E186" s="1788">
        <f t="shared" si="37"/>
        <v>30000</v>
      </c>
      <c r="F186" s="1790"/>
      <c r="G186" s="1790"/>
      <c r="H186" s="1411">
        <f t="shared" si="39"/>
        <v>0</v>
      </c>
      <c r="I186" s="1411">
        <f>IF(ISERROR(VLOOKUP(VLOOKUP($A186, 'E4 TB Allocation Details'!$A$18:$L$205, MATCH("Demand ID", 'E4 TB Allocation Details'!$A$18:$L$18, 0),FALSE), 'E2 Allocators'!$B$15:$W$361, MATCH('O5 Details by Class &amp; Accounts'!I$18, 'E2 Allocators'!$B$15:$W$15, 0),FALSE)*$F186), 0, VLOOKUP(VLOOKUP($A186, 'E4 TB Allocation Details'!$A$18:$L$205, MATCH("Demand ID", 'E4 TB Allocation Details'!$A$18:$L$18, 0),FALSE), 'E2 Allocators'!$B$15:$W$361, MATCH('O5 Details by Class &amp; Accounts'!I$18, 'E2 Allocators'!$B$15:$W$15, 0),FALSE)*$F186)</f>
        <v>0</v>
      </c>
      <c r="J186" s="1411">
        <f>IF(ISERROR(VLOOKUP(VLOOKUP($A186, 'E4 TB Allocation Details'!$A$18:$L$205, MATCH("Demand ID", 'E4 TB Allocation Details'!$A$18:$L$18, 0),FALSE), 'E2 Allocators'!$B$15:$W$361, MATCH('O5 Details by Class &amp; Accounts'!J$18, 'E2 Allocators'!$B$15:$W$15, 0),FALSE)*$F186), 0, VLOOKUP(VLOOKUP($A186, 'E4 TB Allocation Details'!$A$18:$L$205, MATCH("Demand ID", 'E4 TB Allocation Details'!$A$18:$L$18, 0),FALSE), 'E2 Allocators'!$B$15:$W$361, MATCH('O5 Details by Class &amp; Accounts'!J$18, 'E2 Allocators'!$B$15:$W$15, 0),FALSE)*$F186)</f>
        <v>0</v>
      </c>
      <c r="K186" s="1411">
        <f>IF(ISERROR(VLOOKUP(VLOOKUP($A186, 'E4 TB Allocation Details'!$A$18:$L$205, MATCH("Demand ID", 'E4 TB Allocation Details'!$A$18:$L$18, 0),FALSE), 'E2 Allocators'!$B$15:$W$361, MATCH('O5 Details by Class &amp; Accounts'!K$18, 'E2 Allocators'!$B$15:$W$15, 0),FALSE)*$F186), 0, VLOOKUP(VLOOKUP($A186, 'E4 TB Allocation Details'!$A$18:$L$205, MATCH("Demand ID", 'E4 TB Allocation Details'!$A$18:$L$18, 0),FALSE), 'E2 Allocators'!$B$15:$W$361, MATCH('O5 Details by Class &amp; Accounts'!K$18, 'E2 Allocators'!$B$15:$W$15, 0),FALSE)*$F186)</f>
        <v>0</v>
      </c>
      <c r="L186" s="1411">
        <f>IF(ISERROR(VLOOKUP(VLOOKUP($A186, 'E4 TB Allocation Details'!$A$18:$L$205, MATCH("Demand ID", 'E4 TB Allocation Details'!$A$18:$L$18, 0),FALSE), 'E2 Allocators'!$B$15:$W$361, MATCH('O5 Details by Class &amp; Accounts'!L$18, 'E2 Allocators'!$B$15:$W$15, 0),FALSE)*$F186), 0, VLOOKUP(VLOOKUP($A186, 'E4 TB Allocation Details'!$A$18:$L$205, MATCH("Demand ID", 'E4 TB Allocation Details'!$A$18:$L$18, 0),FALSE), 'E2 Allocators'!$B$15:$W$361, MATCH('O5 Details by Class &amp; Accounts'!L$18, 'E2 Allocators'!$B$15:$W$15, 0),FALSE)*$F186)</f>
        <v>0</v>
      </c>
      <c r="M186" s="1411">
        <f>IF(ISERROR(VLOOKUP(VLOOKUP($A186, 'E4 TB Allocation Details'!$A$18:$L$205, MATCH("Demand ID", 'E4 TB Allocation Details'!$A$18:$L$18, 0),FALSE), 'E2 Allocators'!$B$15:$W$361, MATCH('O5 Details by Class &amp; Accounts'!M$18, 'E2 Allocators'!$B$15:$W$15, 0),FALSE)*$F186), 0, VLOOKUP(VLOOKUP($A186, 'E4 TB Allocation Details'!$A$18:$L$205, MATCH("Demand ID", 'E4 TB Allocation Details'!$A$18:$L$18, 0),FALSE), 'E2 Allocators'!$B$15:$W$361, MATCH('O5 Details by Class &amp; Accounts'!M$18, 'E2 Allocators'!$B$15:$W$15, 0),FALSE)*$F186)</f>
        <v>0</v>
      </c>
      <c r="N186" s="1411">
        <f>IF(ISERROR(VLOOKUP(VLOOKUP($A186, 'E4 TB Allocation Details'!$A$18:$L$205, MATCH("Demand ID", 'E4 TB Allocation Details'!$A$18:$L$18, 0),FALSE), 'E2 Allocators'!$B$15:$W$361, MATCH('O5 Details by Class &amp; Accounts'!N$18, 'E2 Allocators'!$B$15:$W$15, 0),FALSE)*$F186), 0, VLOOKUP(VLOOKUP($A186, 'E4 TB Allocation Details'!$A$18:$L$205, MATCH("Demand ID", 'E4 TB Allocation Details'!$A$18:$L$18, 0),FALSE), 'E2 Allocators'!$B$15:$W$361, MATCH('O5 Details by Class &amp; Accounts'!N$18, 'E2 Allocators'!$B$15:$W$15, 0),FALSE)*$F186)</f>
        <v>0</v>
      </c>
      <c r="O186" s="1411">
        <f>IF(ISERROR(VLOOKUP(VLOOKUP($A186, 'E4 TB Allocation Details'!$A$18:$L$205, MATCH("Demand ID", 'E4 TB Allocation Details'!$A$18:$L$18, 0),FALSE), 'E2 Allocators'!$B$15:$W$361, MATCH('O5 Details by Class &amp; Accounts'!O$18, 'E2 Allocators'!$B$15:$W$15, 0),FALSE)*$F186), 0, VLOOKUP(VLOOKUP($A186, 'E4 TB Allocation Details'!$A$18:$L$205, MATCH("Demand ID", 'E4 TB Allocation Details'!$A$18:$L$18, 0),FALSE), 'E2 Allocators'!$B$15:$W$361, MATCH('O5 Details by Class &amp; Accounts'!O$18, 'E2 Allocators'!$B$15:$W$15, 0),FALSE)*$F186)</f>
        <v>0</v>
      </c>
      <c r="P186" s="1411">
        <f>IF(ISERROR(VLOOKUP(VLOOKUP($A186, 'E4 TB Allocation Details'!$A$18:$L$205, MATCH("Demand ID", 'E4 TB Allocation Details'!$A$18:$L$18, 0),FALSE), 'E2 Allocators'!$B$15:$W$361, MATCH('O5 Details by Class &amp; Accounts'!P$18, 'E2 Allocators'!$B$15:$W$15, 0),FALSE)*$F186), 0, VLOOKUP(VLOOKUP($A186, 'E4 TB Allocation Details'!$A$18:$L$205, MATCH("Demand ID", 'E4 TB Allocation Details'!$A$18:$L$18, 0),FALSE), 'E2 Allocators'!$B$15:$W$361, MATCH('O5 Details by Class &amp; Accounts'!P$18, 'E2 Allocators'!$B$15:$W$15, 0),FALSE)*$F186)</f>
        <v>0</v>
      </c>
      <c r="Q186" s="1411">
        <f>IF(ISERROR(VLOOKUP(VLOOKUP($A186, 'E4 TB Allocation Details'!$A$18:$L$205, MATCH("Demand ID", 'E4 TB Allocation Details'!$A$18:$L$18, 0),FALSE), 'E2 Allocators'!$B$15:$W$361, MATCH('O5 Details by Class &amp; Accounts'!Q$18, 'E2 Allocators'!$B$15:$W$15, 0),FALSE)*$F186), 0, VLOOKUP(VLOOKUP($A186, 'E4 TB Allocation Details'!$A$18:$L$205, MATCH("Demand ID", 'E4 TB Allocation Details'!$A$18:$L$18, 0),FALSE), 'E2 Allocators'!$B$15:$W$361, MATCH('O5 Details by Class &amp; Accounts'!Q$18, 'E2 Allocators'!$B$15:$W$15, 0),FALSE)*$F186)</f>
        <v>0</v>
      </c>
      <c r="R186" s="1411">
        <f>IF(ISERROR(VLOOKUP(VLOOKUP($A186, 'E4 TB Allocation Details'!$A$18:$L$205, MATCH("Demand ID", 'E4 TB Allocation Details'!$A$18:$L$18, 0),FALSE), 'E2 Allocators'!$B$15:$W$361, MATCH('O5 Details by Class &amp; Accounts'!R$18, 'E2 Allocators'!$B$15:$W$15, 0),FALSE)*$F186), 0, VLOOKUP(VLOOKUP($A186, 'E4 TB Allocation Details'!$A$18:$L$205, MATCH("Demand ID", 'E4 TB Allocation Details'!$A$18:$L$18, 0),FALSE), 'E2 Allocators'!$B$15:$W$361, MATCH('O5 Details by Class &amp; Accounts'!R$18, 'E2 Allocators'!$B$15:$W$15, 0),FALSE)*$F186)</f>
        <v>0</v>
      </c>
      <c r="S186" s="1411">
        <f>IF(ISERROR(VLOOKUP(VLOOKUP($A186, 'E4 TB Allocation Details'!$A$18:$L$205, MATCH("Demand ID", 'E4 TB Allocation Details'!$A$18:$L$18, 0),FALSE), 'E2 Allocators'!$B$15:$W$361, MATCH('O5 Details by Class &amp; Accounts'!S$18, 'E2 Allocators'!$B$15:$W$15, 0),FALSE)*$F186), 0, VLOOKUP(VLOOKUP($A186, 'E4 TB Allocation Details'!$A$18:$L$205, MATCH("Demand ID", 'E4 TB Allocation Details'!$A$18:$L$18, 0),FALSE), 'E2 Allocators'!$B$15:$W$361, MATCH('O5 Details by Class &amp; Accounts'!S$18, 'E2 Allocators'!$B$15:$W$15, 0),FALSE)*$F186)</f>
        <v>0</v>
      </c>
      <c r="T186" s="1411">
        <f>IF(ISERROR(VLOOKUP(VLOOKUP($A186, 'E4 TB Allocation Details'!$A$18:$L$205, MATCH("Demand ID", 'E4 TB Allocation Details'!$A$18:$L$18, 0),FALSE), 'E2 Allocators'!$B$15:$W$361, MATCH('O5 Details by Class &amp; Accounts'!T$18, 'E2 Allocators'!$B$15:$W$15, 0),FALSE)*$F186), 0, VLOOKUP(VLOOKUP($A186, 'E4 TB Allocation Details'!$A$18:$L$205, MATCH("Demand ID", 'E4 TB Allocation Details'!$A$18:$L$18, 0),FALSE), 'E2 Allocators'!$B$15:$W$361, MATCH('O5 Details by Class &amp; Accounts'!T$18, 'E2 Allocators'!$B$15:$W$15, 0),FALSE)*$F186)</f>
        <v>0</v>
      </c>
      <c r="U186" s="1411">
        <f>IF(ISERROR(VLOOKUP(VLOOKUP($A186, 'E4 TB Allocation Details'!$A$18:$L$205, MATCH("Demand ID", 'E4 TB Allocation Details'!$A$18:$L$18, 0),FALSE), 'E2 Allocators'!$B$15:$W$361, MATCH('O5 Details by Class &amp; Accounts'!U$18, 'E2 Allocators'!$B$15:$W$15, 0),FALSE)*$F186), 0, VLOOKUP(VLOOKUP($A186, 'E4 TB Allocation Details'!$A$18:$L$205, MATCH("Demand ID", 'E4 TB Allocation Details'!$A$18:$L$18, 0),FALSE), 'E2 Allocators'!$B$15:$W$361, MATCH('O5 Details by Class &amp; Accounts'!U$18, 'E2 Allocators'!$B$15:$W$15, 0),FALSE)*$F186)</f>
        <v>0</v>
      </c>
      <c r="V186" s="1411">
        <f>IF(ISERROR(VLOOKUP(VLOOKUP($A186, 'E4 TB Allocation Details'!$A$18:$L$205, MATCH("Demand ID", 'E4 TB Allocation Details'!$A$18:$L$18, 0),FALSE), 'E2 Allocators'!$B$15:$W$361, MATCH('O5 Details by Class &amp; Accounts'!V$18, 'E2 Allocators'!$B$15:$W$15, 0),FALSE)*$F186), 0, VLOOKUP(VLOOKUP($A186, 'E4 TB Allocation Details'!$A$18:$L$205, MATCH("Demand ID", 'E4 TB Allocation Details'!$A$18:$L$18, 0),FALSE), 'E2 Allocators'!$B$15:$W$361, MATCH('O5 Details by Class &amp; Accounts'!V$18, 'E2 Allocators'!$B$15:$W$15, 0),FALSE)*$F186)</f>
        <v>0</v>
      </c>
      <c r="W186" s="1411">
        <f>IF(ISERROR(VLOOKUP(VLOOKUP($A186, 'E4 TB Allocation Details'!$A$18:$L$205, MATCH("Demand ID", 'E4 TB Allocation Details'!$A$18:$L$18, 0),FALSE), 'E2 Allocators'!$B$15:$W$361, MATCH('O5 Details by Class &amp; Accounts'!W$18, 'E2 Allocators'!$B$15:$W$15, 0),FALSE)*$F186), 0, VLOOKUP(VLOOKUP($A186, 'E4 TB Allocation Details'!$A$18:$L$205, MATCH("Demand ID", 'E4 TB Allocation Details'!$A$18:$L$18, 0),FALSE), 'E2 Allocators'!$B$15:$W$361, MATCH('O5 Details by Class &amp; Accounts'!W$18, 'E2 Allocators'!$B$15:$W$15, 0),FALSE)*$F186)</f>
        <v>0</v>
      </c>
      <c r="X186" s="1411">
        <f>IF(ISERROR(VLOOKUP(VLOOKUP($A186, 'E4 TB Allocation Details'!$A$18:$L$205, MATCH("Demand ID", 'E4 TB Allocation Details'!$A$18:$L$18, 0),FALSE), 'E2 Allocators'!$B$15:$W$361, MATCH('O5 Details by Class &amp; Accounts'!X$18, 'E2 Allocators'!$B$15:$W$15, 0),FALSE)*$F186), 0, VLOOKUP(VLOOKUP($A186, 'E4 TB Allocation Details'!$A$18:$L$205, MATCH("Demand ID", 'E4 TB Allocation Details'!$A$18:$L$18, 0),FALSE), 'E2 Allocators'!$B$15:$W$361, MATCH('O5 Details by Class &amp; Accounts'!X$18, 'E2 Allocators'!$B$15:$W$15, 0),FALSE)*$F186)</f>
        <v>0</v>
      </c>
      <c r="Y186" s="1411">
        <f>IF(ISERROR(VLOOKUP(VLOOKUP($A186, 'E4 TB Allocation Details'!$A$18:$L$205, MATCH("Demand ID", 'E4 TB Allocation Details'!$A$18:$L$18, 0),FALSE), 'E2 Allocators'!$B$15:$W$361, MATCH('O5 Details by Class &amp; Accounts'!Y$18, 'E2 Allocators'!$B$15:$W$15, 0),FALSE)*$F186), 0, VLOOKUP(VLOOKUP($A186, 'E4 TB Allocation Details'!$A$18:$L$205, MATCH("Demand ID", 'E4 TB Allocation Details'!$A$18:$L$18, 0),FALSE), 'E2 Allocators'!$B$15:$W$361, MATCH('O5 Details by Class &amp; Accounts'!Y$18, 'E2 Allocators'!$B$15:$W$15, 0),FALSE)*$F186)</f>
        <v>0</v>
      </c>
      <c r="Z186" s="1411">
        <f>IF(ISERROR(VLOOKUP(VLOOKUP($A186, 'E4 TB Allocation Details'!$A$18:$L$205, MATCH("Demand ID", 'E4 TB Allocation Details'!$A$18:$L$18, 0),FALSE), 'E2 Allocators'!$B$15:$W$361, MATCH('O5 Details by Class &amp; Accounts'!Z$18, 'E2 Allocators'!$B$15:$W$15, 0),FALSE)*$F186), 0, VLOOKUP(VLOOKUP($A186, 'E4 TB Allocation Details'!$A$18:$L$205, MATCH("Demand ID", 'E4 TB Allocation Details'!$A$18:$L$18, 0),FALSE), 'E2 Allocators'!$B$15:$W$361, MATCH('O5 Details by Class &amp; Accounts'!Z$18, 'E2 Allocators'!$B$15:$W$15, 0),FALSE)*$F186)</f>
        <v>0</v>
      </c>
      <c r="AA186" s="1411">
        <f>IF(ISERROR(VLOOKUP(VLOOKUP($A186, 'E4 TB Allocation Details'!$A$18:$L$205, MATCH("Demand ID", 'E4 TB Allocation Details'!$A$18:$L$18, 0),FALSE), 'E2 Allocators'!$B$15:$W$361, MATCH('O5 Details by Class &amp; Accounts'!AA$18, 'E2 Allocators'!$B$15:$W$15, 0),FALSE)*$F186), 0, VLOOKUP(VLOOKUP($A186, 'E4 TB Allocation Details'!$A$18:$L$205, MATCH("Demand ID", 'E4 TB Allocation Details'!$A$18:$L$18, 0),FALSE), 'E2 Allocators'!$B$15:$W$361, MATCH('O5 Details by Class &amp; Accounts'!AA$18, 'E2 Allocators'!$B$15:$W$15, 0),FALSE)*$F186)</f>
        <v>0</v>
      </c>
      <c r="AB186" s="1411">
        <f>IF(ISERROR(VLOOKUP(VLOOKUP($A186, 'E4 TB Allocation Details'!$A$18:$L$205, MATCH("Demand ID", 'E4 TB Allocation Details'!$A$18:$L$18, 0),FALSE), 'E2 Allocators'!$B$15:$W$361, MATCH('O5 Details by Class &amp; Accounts'!AB$18, 'E2 Allocators'!$B$15:$W$15, 0),FALSE)*$F186), 0, VLOOKUP(VLOOKUP($A186, 'E4 TB Allocation Details'!$A$18:$L$205, MATCH("Demand ID", 'E4 TB Allocation Details'!$A$18:$L$18, 0),FALSE), 'E2 Allocators'!$B$15:$W$361, MATCH('O5 Details by Class &amp; Accounts'!AB$18, 'E2 Allocators'!$B$15:$W$15, 0),FALSE)*$F186)</f>
        <v>0</v>
      </c>
      <c r="AC186" s="1411">
        <f t="shared" si="40"/>
        <v>0</v>
      </c>
      <c r="AD186" s="1411">
        <f>IF(ISERROR(VLOOKUP(VLOOKUP($A186, 'E4 TB Allocation Details'!$A$18:$L$205, MATCH("Customer ID", 'E4 TB Allocation Details'!$A$18:$L$18, 0),FALSE), 'E2 Allocators'!$B$15:$W$361, MATCH('O5 Details by Class &amp; Accounts'!AD$18, 'E2 Allocators'!$B$15:$W$15, 0),FALSE)*$G186), 0, VLOOKUP(VLOOKUP($A186, 'E4 TB Allocation Details'!$A$18:$L$205, MATCH("Customer ID", 'E4 TB Allocation Details'!$A$18:$L$18, 0),FALSE), 'E2 Allocators'!$B$15:$W$361, MATCH('O5 Details by Class &amp; Accounts'!AD$18, 'E2 Allocators'!$B$15:$W$15, 0),FALSE)*$G186)</f>
        <v>0</v>
      </c>
      <c r="AE186" s="1411">
        <f>IF(ISERROR(VLOOKUP(VLOOKUP($A186, 'E4 TB Allocation Details'!$A$18:$L$205, MATCH("Customer ID", 'E4 TB Allocation Details'!$A$18:$L$18, 0),FALSE), 'E2 Allocators'!$B$15:$W$361, MATCH('O5 Details by Class &amp; Accounts'!AE$18, 'E2 Allocators'!$B$15:$W$15, 0),FALSE)*$G186), 0, VLOOKUP(VLOOKUP($A186, 'E4 TB Allocation Details'!$A$18:$L$205, MATCH("Customer ID", 'E4 TB Allocation Details'!$A$18:$L$18, 0),FALSE), 'E2 Allocators'!$B$15:$W$361, MATCH('O5 Details by Class &amp; Accounts'!AE$18, 'E2 Allocators'!$B$15:$W$15, 0),FALSE)*$G186)</f>
        <v>0</v>
      </c>
      <c r="AF186" s="1411">
        <f>IF(ISERROR(VLOOKUP(VLOOKUP($A186, 'E4 TB Allocation Details'!$A$18:$L$205, MATCH("Customer ID", 'E4 TB Allocation Details'!$A$18:$L$18, 0),FALSE), 'E2 Allocators'!$B$15:$W$361, MATCH('O5 Details by Class &amp; Accounts'!AF$18, 'E2 Allocators'!$B$15:$W$15, 0),FALSE)*$G186), 0, VLOOKUP(VLOOKUP($A186, 'E4 TB Allocation Details'!$A$18:$L$205, MATCH("Customer ID", 'E4 TB Allocation Details'!$A$18:$L$18, 0),FALSE), 'E2 Allocators'!$B$15:$W$361, MATCH('O5 Details by Class &amp; Accounts'!AF$18, 'E2 Allocators'!$B$15:$W$15, 0),FALSE)*$G186)</f>
        <v>0</v>
      </c>
      <c r="AG186" s="1411">
        <f>IF(ISERROR(VLOOKUP(VLOOKUP($A186, 'E4 TB Allocation Details'!$A$18:$L$205, MATCH("Customer ID", 'E4 TB Allocation Details'!$A$18:$L$18, 0),FALSE), 'E2 Allocators'!$B$15:$W$361, MATCH('O5 Details by Class &amp; Accounts'!AG$18, 'E2 Allocators'!$B$15:$W$15, 0),FALSE)*$G186), 0, VLOOKUP(VLOOKUP($A186, 'E4 TB Allocation Details'!$A$18:$L$205, MATCH("Customer ID", 'E4 TB Allocation Details'!$A$18:$L$18, 0),FALSE), 'E2 Allocators'!$B$15:$W$361, MATCH('O5 Details by Class &amp; Accounts'!AG$18, 'E2 Allocators'!$B$15:$W$15, 0),FALSE)*$G186)</f>
        <v>0</v>
      </c>
      <c r="AH186" s="1411">
        <f>IF(ISERROR(VLOOKUP(VLOOKUP($A186, 'E4 TB Allocation Details'!$A$18:$L$205, MATCH("Customer ID", 'E4 TB Allocation Details'!$A$18:$L$18, 0),FALSE), 'E2 Allocators'!$B$15:$W$361, MATCH('O5 Details by Class &amp; Accounts'!AH$18, 'E2 Allocators'!$B$15:$W$15, 0),FALSE)*$G186), 0, VLOOKUP(VLOOKUP($A186, 'E4 TB Allocation Details'!$A$18:$L$205, MATCH("Customer ID", 'E4 TB Allocation Details'!$A$18:$L$18, 0),FALSE), 'E2 Allocators'!$B$15:$W$361, MATCH('O5 Details by Class &amp; Accounts'!AH$18, 'E2 Allocators'!$B$15:$W$15, 0),FALSE)*$G186)</f>
        <v>0</v>
      </c>
      <c r="AI186" s="1411">
        <f>IF(ISERROR(VLOOKUP(VLOOKUP($A186, 'E4 TB Allocation Details'!$A$18:$L$205, MATCH("Customer ID", 'E4 TB Allocation Details'!$A$18:$L$18, 0),FALSE), 'E2 Allocators'!$B$15:$W$361, MATCH('O5 Details by Class &amp; Accounts'!AI$18, 'E2 Allocators'!$B$15:$W$15, 0),FALSE)*$G186), 0, VLOOKUP(VLOOKUP($A186, 'E4 TB Allocation Details'!$A$18:$L$205, MATCH("Customer ID", 'E4 TB Allocation Details'!$A$18:$L$18, 0),FALSE), 'E2 Allocators'!$B$15:$W$361, MATCH('O5 Details by Class &amp; Accounts'!AI$18, 'E2 Allocators'!$B$15:$W$15, 0),FALSE)*$G186)</f>
        <v>0</v>
      </c>
      <c r="AJ186" s="1411">
        <f>IF(ISERROR(VLOOKUP(VLOOKUP($A186, 'E4 TB Allocation Details'!$A$18:$L$205, MATCH("Customer ID", 'E4 TB Allocation Details'!$A$18:$L$18, 0),FALSE), 'E2 Allocators'!$B$15:$W$361, MATCH('O5 Details by Class &amp; Accounts'!AJ$18, 'E2 Allocators'!$B$15:$W$15, 0),FALSE)*$G186), 0, VLOOKUP(VLOOKUP($A186, 'E4 TB Allocation Details'!$A$18:$L$205, MATCH("Customer ID", 'E4 TB Allocation Details'!$A$18:$L$18, 0),FALSE), 'E2 Allocators'!$B$15:$W$361, MATCH('O5 Details by Class &amp; Accounts'!AJ$18, 'E2 Allocators'!$B$15:$W$15, 0),FALSE)*$G186)</f>
        <v>0</v>
      </c>
      <c r="AK186" s="1411">
        <f>IF(ISERROR(VLOOKUP(VLOOKUP($A186, 'E4 TB Allocation Details'!$A$18:$L$205, MATCH("Customer ID", 'E4 TB Allocation Details'!$A$18:$L$18, 0),FALSE), 'E2 Allocators'!$B$15:$W$361, MATCH('O5 Details by Class &amp; Accounts'!AK$18, 'E2 Allocators'!$B$15:$W$15, 0),FALSE)*$G186), 0, VLOOKUP(VLOOKUP($A186, 'E4 TB Allocation Details'!$A$18:$L$205, MATCH("Customer ID", 'E4 TB Allocation Details'!$A$18:$L$18, 0),FALSE), 'E2 Allocators'!$B$15:$W$361, MATCH('O5 Details by Class &amp; Accounts'!AK$18, 'E2 Allocators'!$B$15:$W$15, 0),FALSE)*$G186)</f>
        <v>0</v>
      </c>
      <c r="AL186" s="1411">
        <f>IF(ISERROR(VLOOKUP(VLOOKUP($A186, 'E4 TB Allocation Details'!$A$18:$L$205, MATCH("Customer ID", 'E4 TB Allocation Details'!$A$18:$L$18, 0),FALSE), 'E2 Allocators'!$B$15:$W$361, MATCH('O5 Details by Class &amp; Accounts'!AL$18, 'E2 Allocators'!$B$15:$W$15, 0),FALSE)*$G186), 0, VLOOKUP(VLOOKUP($A186, 'E4 TB Allocation Details'!$A$18:$L$205, MATCH("Customer ID", 'E4 TB Allocation Details'!$A$18:$L$18, 0),FALSE), 'E2 Allocators'!$B$15:$W$361, MATCH('O5 Details by Class &amp; Accounts'!AL$18, 'E2 Allocators'!$B$15:$W$15, 0),FALSE)*$G186)</f>
        <v>0</v>
      </c>
      <c r="AM186" s="1411">
        <f>IF(ISERROR(VLOOKUP(VLOOKUP($A186, 'E4 TB Allocation Details'!$A$18:$L$205, MATCH("Customer ID", 'E4 TB Allocation Details'!$A$18:$L$18, 0),FALSE), 'E2 Allocators'!$B$15:$W$361, MATCH('O5 Details by Class &amp; Accounts'!AM$18, 'E2 Allocators'!$B$15:$W$15, 0),FALSE)*$G186), 0, VLOOKUP(VLOOKUP($A186, 'E4 TB Allocation Details'!$A$18:$L$205, MATCH("Customer ID", 'E4 TB Allocation Details'!$A$18:$L$18, 0),FALSE), 'E2 Allocators'!$B$15:$W$361, MATCH('O5 Details by Class &amp; Accounts'!AM$18, 'E2 Allocators'!$B$15:$W$15, 0),FALSE)*$G186)</f>
        <v>0</v>
      </c>
      <c r="AN186" s="1411">
        <f>IF(ISERROR(VLOOKUP(VLOOKUP($A186, 'E4 TB Allocation Details'!$A$18:$L$205, MATCH("Customer ID", 'E4 TB Allocation Details'!$A$18:$L$18, 0),FALSE), 'E2 Allocators'!$B$15:$W$361, MATCH('O5 Details by Class &amp; Accounts'!AN$18, 'E2 Allocators'!$B$15:$W$15, 0),FALSE)*$G186), 0, VLOOKUP(VLOOKUP($A186, 'E4 TB Allocation Details'!$A$18:$L$205, MATCH("Customer ID", 'E4 TB Allocation Details'!$A$18:$L$18, 0),FALSE), 'E2 Allocators'!$B$15:$W$361, MATCH('O5 Details by Class &amp; Accounts'!AN$18, 'E2 Allocators'!$B$15:$W$15, 0),FALSE)*$G186)</f>
        <v>0</v>
      </c>
      <c r="AO186" s="1411">
        <f>IF(ISERROR(VLOOKUP(VLOOKUP($A186, 'E4 TB Allocation Details'!$A$18:$L$205, MATCH("Customer ID", 'E4 TB Allocation Details'!$A$18:$L$18, 0),FALSE), 'E2 Allocators'!$B$15:$W$361, MATCH('O5 Details by Class &amp; Accounts'!AO$18, 'E2 Allocators'!$B$15:$W$15, 0),FALSE)*$G186), 0, VLOOKUP(VLOOKUP($A186, 'E4 TB Allocation Details'!$A$18:$L$205, MATCH("Customer ID", 'E4 TB Allocation Details'!$A$18:$L$18, 0),FALSE), 'E2 Allocators'!$B$15:$W$361, MATCH('O5 Details by Class &amp; Accounts'!AO$18, 'E2 Allocators'!$B$15:$W$15, 0),FALSE)*$G186)</f>
        <v>0</v>
      </c>
      <c r="AP186" s="1411">
        <f>IF(ISERROR(VLOOKUP(VLOOKUP($A186, 'E4 TB Allocation Details'!$A$18:$L$205, MATCH("Customer ID", 'E4 TB Allocation Details'!$A$18:$L$18, 0),FALSE), 'E2 Allocators'!$B$15:$W$361, MATCH('O5 Details by Class &amp; Accounts'!AP$18, 'E2 Allocators'!$B$15:$W$15, 0),FALSE)*$G186), 0, VLOOKUP(VLOOKUP($A186, 'E4 TB Allocation Details'!$A$18:$L$205, MATCH("Customer ID", 'E4 TB Allocation Details'!$A$18:$L$18, 0),FALSE), 'E2 Allocators'!$B$15:$W$361, MATCH('O5 Details by Class &amp; Accounts'!AP$18, 'E2 Allocators'!$B$15:$W$15, 0),FALSE)*$G186)</f>
        <v>0</v>
      </c>
      <c r="AQ186" s="1411">
        <f>IF(ISERROR(VLOOKUP(VLOOKUP($A186, 'E4 TB Allocation Details'!$A$18:$L$205, MATCH("Customer ID", 'E4 TB Allocation Details'!$A$18:$L$18, 0),FALSE), 'E2 Allocators'!$B$15:$W$361, MATCH('O5 Details by Class &amp; Accounts'!AQ$18, 'E2 Allocators'!$B$15:$W$15, 0),FALSE)*$G186), 0, VLOOKUP(VLOOKUP($A186, 'E4 TB Allocation Details'!$A$18:$L$205, MATCH("Customer ID", 'E4 TB Allocation Details'!$A$18:$L$18, 0),FALSE), 'E2 Allocators'!$B$15:$W$361, MATCH('O5 Details by Class &amp; Accounts'!AQ$18, 'E2 Allocators'!$B$15:$W$15, 0),FALSE)*$G186)</f>
        <v>0</v>
      </c>
      <c r="AR186" s="1411">
        <f>IF(ISERROR(VLOOKUP(VLOOKUP($A186, 'E4 TB Allocation Details'!$A$18:$L$205, MATCH("Customer ID", 'E4 TB Allocation Details'!$A$18:$L$18, 0),FALSE), 'E2 Allocators'!$B$15:$W$361, MATCH('O5 Details by Class &amp; Accounts'!AR$18, 'E2 Allocators'!$B$15:$W$15, 0),FALSE)*$G186), 0, VLOOKUP(VLOOKUP($A186, 'E4 TB Allocation Details'!$A$18:$L$205, MATCH("Customer ID", 'E4 TB Allocation Details'!$A$18:$L$18, 0),FALSE), 'E2 Allocators'!$B$15:$W$361, MATCH('O5 Details by Class &amp; Accounts'!AR$18, 'E2 Allocators'!$B$15:$W$15, 0),FALSE)*$G186)</f>
        <v>0</v>
      </c>
      <c r="AS186" s="1411">
        <f>IF(ISERROR(VLOOKUP(VLOOKUP($A186, 'E4 TB Allocation Details'!$A$18:$L$205, MATCH("Customer ID", 'E4 TB Allocation Details'!$A$18:$L$18, 0),FALSE), 'E2 Allocators'!$B$15:$W$361, MATCH('O5 Details by Class &amp; Accounts'!AS$18, 'E2 Allocators'!$B$15:$W$15, 0),FALSE)*$G186), 0, VLOOKUP(VLOOKUP($A186, 'E4 TB Allocation Details'!$A$18:$L$205, MATCH("Customer ID", 'E4 TB Allocation Details'!$A$18:$L$18, 0),FALSE), 'E2 Allocators'!$B$15:$W$361, MATCH('O5 Details by Class &amp; Accounts'!AS$18, 'E2 Allocators'!$B$15:$W$15, 0),FALSE)*$G186)</f>
        <v>0</v>
      </c>
      <c r="AT186" s="1411">
        <f>IF(ISERROR(VLOOKUP(VLOOKUP($A186, 'E4 TB Allocation Details'!$A$18:$L$205, MATCH("Customer ID", 'E4 TB Allocation Details'!$A$18:$L$18, 0),FALSE), 'E2 Allocators'!$B$15:$W$361, MATCH('O5 Details by Class &amp; Accounts'!AT$18, 'E2 Allocators'!$B$15:$W$15, 0),FALSE)*$G186), 0, VLOOKUP(VLOOKUP($A186, 'E4 TB Allocation Details'!$A$18:$L$205, MATCH("Customer ID", 'E4 TB Allocation Details'!$A$18:$L$18, 0),FALSE), 'E2 Allocators'!$B$15:$W$361, MATCH('O5 Details by Class &amp; Accounts'!AT$18, 'E2 Allocators'!$B$15:$W$15, 0),FALSE)*$G186)</f>
        <v>0</v>
      </c>
      <c r="AU186" s="1411">
        <f>IF(ISERROR(VLOOKUP(VLOOKUP($A186, 'E4 TB Allocation Details'!$A$18:$L$205, MATCH("Customer ID", 'E4 TB Allocation Details'!$A$18:$L$18, 0),FALSE), 'E2 Allocators'!$B$15:$W$361, MATCH('O5 Details by Class &amp; Accounts'!AU$18, 'E2 Allocators'!$B$15:$W$15, 0),FALSE)*$G186), 0, VLOOKUP(VLOOKUP($A186, 'E4 TB Allocation Details'!$A$18:$L$205, MATCH("Customer ID", 'E4 TB Allocation Details'!$A$18:$L$18, 0),FALSE), 'E2 Allocators'!$B$15:$W$361, MATCH('O5 Details by Class &amp; Accounts'!AU$18, 'E2 Allocators'!$B$15:$W$15, 0),FALSE)*$G186)</f>
        <v>0</v>
      </c>
      <c r="AV186" s="1411">
        <f>IF(ISERROR(VLOOKUP(VLOOKUP($A186, 'E4 TB Allocation Details'!$A$18:$L$205, MATCH("Customer ID", 'E4 TB Allocation Details'!$A$18:$L$18, 0),FALSE), 'E2 Allocators'!$B$15:$W$361, MATCH('O5 Details by Class &amp; Accounts'!AV$18, 'E2 Allocators'!$B$15:$W$15, 0),FALSE)*$G186), 0, VLOOKUP(VLOOKUP($A186, 'E4 TB Allocation Details'!$A$18:$L$205, MATCH("Customer ID", 'E4 TB Allocation Details'!$A$18:$L$18, 0),FALSE), 'E2 Allocators'!$B$15:$W$361, MATCH('O5 Details by Class &amp; Accounts'!AV$18, 'E2 Allocators'!$B$15:$W$15, 0),FALSE)*$G186)</f>
        <v>0</v>
      </c>
      <c r="AW186" s="1411">
        <f>IF(ISERROR(VLOOKUP(VLOOKUP($A186, 'E4 TB Allocation Details'!$A$18:$L$205, MATCH("Customer ID", 'E4 TB Allocation Details'!$A$18:$L$18, 0),FALSE), 'E2 Allocators'!$B$15:$W$361, MATCH('O5 Details by Class &amp; Accounts'!AW$18, 'E2 Allocators'!$B$15:$W$15, 0),FALSE)*$G186), 0, VLOOKUP(VLOOKUP($A186, 'E4 TB Allocation Details'!$A$18:$L$205, MATCH("Customer ID", 'E4 TB Allocation Details'!$A$18:$L$18, 0),FALSE), 'E2 Allocators'!$B$15:$W$361, MATCH('O5 Details by Class &amp; Accounts'!AW$18, 'E2 Allocators'!$B$15:$W$15, 0),FALSE)*$G186)</f>
        <v>0</v>
      </c>
      <c r="AX186" s="1411">
        <f t="shared" si="44"/>
        <v>0</v>
      </c>
      <c r="AY186" s="1411">
        <f>IF(ISERROR(VLOOKUP(VLOOKUP($A186, 'E4 TB Allocation Details'!$A$18:$L$205, MATCH("Misc ID", 'E4 TB Allocation Details'!$A$18:$L$18, 0),FALSE), 'E2 Allocators'!$B$15:$W$361, MATCH('O5 Details by Class &amp; Accounts'!AY$18, 'E2 Allocators'!$B$15:$W$15, 0),FALSE)*$E186), 0, VLOOKUP(VLOOKUP($A186, 'E4 TB Allocation Details'!$A$18:$L$205, MATCH("Misc ID", 'E4 TB Allocation Details'!$A$18:$L$18, 0),FALSE), 'E2 Allocators'!$B$15:$W$361, MATCH('O5 Details by Class &amp; Accounts'!AY$18, 'E2 Allocators'!$B$15:$W$15, 0),FALSE)*$E186)</f>
        <v>0</v>
      </c>
      <c r="AZ186" s="1411">
        <f>IF(ISERROR(VLOOKUP(VLOOKUP($A186, 'E4 TB Allocation Details'!$A$18:$L$205, MATCH("Misc ID", 'E4 TB Allocation Details'!$A$18:$L$18, 0),FALSE), 'E2 Allocators'!$B$15:$W$361, MATCH('O5 Details by Class &amp; Accounts'!AZ$18, 'E2 Allocators'!$B$15:$W$15, 0),FALSE)*$E186), 0, VLOOKUP(VLOOKUP($A186, 'E4 TB Allocation Details'!$A$18:$L$205, MATCH("Misc ID", 'E4 TB Allocation Details'!$A$18:$L$18, 0),FALSE), 'E2 Allocators'!$B$15:$W$361, MATCH('O5 Details by Class &amp; Accounts'!AZ$18, 'E2 Allocators'!$B$15:$W$15, 0),FALSE)*$E186)</f>
        <v>0</v>
      </c>
      <c r="BA186" s="1411">
        <f>IF(ISERROR(VLOOKUP(VLOOKUP($A186, 'E4 TB Allocation Details'!$A$18:$L$205, MATCH("Misc ID", 'E4 TB Allocation Details'!$A$18:$L$18, 0),FALSE), 'E2 Allocators'!$B$15:$W$361, MATCH('O5 Details by Class &amp; Accounts'!BA$18, 'E2 Allocators'!$B$15:$W$15, 0),FALSE)*$E186), 0, VLOOKUP(VLOOKUP($A186, 'E4 TB Allocation Details'!$A$18:$L$205, MATCH("Misc ID", 'E4 TB Allocation Details'!$A$18:$L$18, 0),FALSE), 'E2 Allocators'!$B$15:$W$361, MATCH('O5 Details by Class &amp; Accounts'!BA$18, 'E2 Allocators'!$B$15:$W$15, 0),FALSE)*$E186)</f>
        <v>0</v>
      </c>
      <c r="BB186" s="1411">
        <f>IF(ISERROR(VLOOKUP(VLOOKUP($A186, 'E4 TB Allocation Details'!$A$18:$L$205, MATCH("Misc ID", 'E4 TB Allocation Details'!$A$18:$L$18, 0),FALSE), 'E2 Allocators'!$B$15:$W$361, MATCH('O5 Details by Class &amp; Accounts'!BB$18, 'E2 Allocators'!$B$15:$W$15, 0),FALSE)*$E186), 0, VLOOKUP(VLOOKUP($A186, 'E4 TB Allocation Details'!$A$18:$L$205, MATCH("Misc ID", 'E4 TB Allocation Details'!$A$18:$L$18, 0),FALSE), 'E2 Allocators'!$B$15:$W$361, MATCH('O5 Details by Class &amp; Accounts'!BB$18, 'E2 Allocators'!$B$15:$W$15, 0),FALSE)*$E186)</f>
        <v>0</v>
      </c>
      <c r="BC186" s="1411">
        <f>IF(ISERROR(VLOOKUP(VLOOKUP($A186, 'E4 TB Allocation Details'!$A$18:$L$205, MATCH("Misc ID", 'E4 TB Allocation Details'!$A$18:$L$18, 0),FALSE), 'E2 Allocators'!$B$15:$W$361, MATCH('O5 Details by Class &amp; Accounts'!BC$18, 'E2 Allocators'!$B$15:$W$15, 0),FALSE)*$E186), 0, VLOOKUP(VLOOKUP($A186, 'E4 TB Allocation Details'!$A$18:$L$205, MATCH("Misc ID", 'E4 TB Allocation Details'!$A$18:$L$18, 0),FALSE), 'E2 Allocators'!$B$15:$W$361, MATCH('O5 Details by Class &amp; Accounts'!BC$18, 'E2 Allocators'!$B$15:$W$15, 0),FALSE)*$E186)</f>
        <v>0</v>
      </c>
      <c r="BD186" s="1411">
        <f>IF(ISERROR(VLOOKUP(VLOOKUP($A186, 'E4 TB Allocation Details'!$A$18:$L$205, MATCH("Misc ID", 'E4 TB Allocation Details'!$A$18:$L$18, 0),FALSE), 'E2 Allocators'!$B$15:$W$361, MATCH('O5 Details by Class &amp; Accounts'!BD$18, 'E2 Allocators'!$B$15:$W$15, 0),FALSE)*$E186), 0, VLOOKUP(VLOOKUP($A186, 'E4 TB Allocation Details'!$A$18:$L$205, MATCH("Misc ID", 'E4 TB Allocation Details'!$A$18:$L$18, 0),FALSE), 'E2 Allocators'!$B$15:$W$361, MATCH('O5 Details by Class &amp; Accounts'!BD$18, 'E2 Allocators'!$B$15:$W$15, 0),FALSE)*$E186)</f>
        <v>0</v>
      </c>
      <c r="BE186" s="1411">
        <f>IF(ISERROR(VLOOKUP(VLOOKUP($A186, 'E4 TB Allocation Details'!$A$18:$L$205, MATCH("Misc ID", 'E4 TB Allocation Details'!$A$18:$L$18, 0),FALSE), 'E2 Allocators'!$B$15:$W$361, MATCH('O5 Details by Class &amp; Accounts'!BE$18, 'E2 Allocators'!$B$15:$W$15, 0),FALSE)*$E186), 0, VLOOKUP(VLOOKUP($A186, 'E4 TB Allocation Details'!$A$18:$L$205, MATCH("Misc ID", 'E4 TB Allocation Details'!$A$18:$L$18, 0),FALSE), 'E2 Allocators'!$B$15:$W$361, MATCH('O5 Details by Class &amp; Accounts'!BE$18, 'E2 Allocators'!$B$15:$W$15, 0),FALSE)*$E186)</f>
        <v>0</v>
      </c>
      <c r="BF186" s="1411">
        <f>IF(ISERROR(VLOOKUP(VLOOKUP($A186, 'E4 TB Allocation Details'!$A$18:$L$205, MATCH("Misc ID", 'E4 TB Allocation Details'!$A$18:$L$18, 0),FALSE), 'E2 Allocators'!$B$15:$W$361, MATCH('O5 Details by Class &amp; Accounts'!BF$18, 'E2 Allocators'!$B$15:$W$15, 0),FALSE)*$E186), 0, VLOOKUP(VLOOKUP($A186, 'E4 TB Allocation Details'!$A$18:$L$205, MATCH("Misc ID", 'E4 TB Allocation Details'!$A$18:$L$18, 0),FALSE), 'E2 Allocators'!$B$15:$W$361, MATCH('O5 Details by Class &amp; Accounts'!BF$18, 'E2 Allocators'!$B$15:$W$15, 0),FALSE)*$E186)</f>
        <v>0</v>
      </c>
      <c r="BG186" s="1411">
        <f>IF(ISERROR(VLOOKUP(VLOOKUP($A186, 'E4 TB Allocation Details'!$A$18:$L$205, MATCH("Misc ID", 'E4 TB Allocation Details'!$A$18:$L$18, 0),FALSE), 'E2 Allocators'!$B$15:$W$361, MATCH('O5 Details by Class &amp; Accounts'!BG$18, 'E2 Allocators'!$B$15:$W$15, 0),FALSE)*$E186), 0, VLOOKUP(VLOOKUP($A186, 'E4 TB Allocation Details'!$A$18:$L$205, MATCH("Misc ID", 'E4 TB Allocation Details'!$A$18:$L$18, 0),FALSE), 'E2 Allocators'!$B$15:$W$361, MATCH('O5 Details by Class &amp; Accounts'!BG$18, 'E2 Allocators'!$B$15:$W$15, 0),FALSE)*$E186)</f>
        <v>0</v>
      </c>
      <c r="BH186" s="1411">
        <f>IF(ISERROR(VLOOKUP(VLOOKUP($A186, 'E4 TB Allocation Details'!$A$18:$L$205, MATCH("Misc ID", 'E4 TB Allocation Details'!$A$18:$L$18, 0),FALSE), 'E2 Allocators'!$B$15:$W$361, MATCH('O5 Details by Class &amp; Accounts'!BH$18, 'E2 Allocators'!$B$15:$W$15, 0),FALSE)*$E186), 0, VLOOKUP(VLOOKUP($A186, 'E4 TB Allocation Details'!$A$18:$L$205, MATCH("Misc ID", 'E4 TB Allocation Details'!$A$18:$L$18, 0),FALSE), 'E2 Allocators'!$B$15:$W$361, MATCH('O5 Details by Class &amp; Accounts'!BH$18, 'E2 Allocators'!$B$15:$W$15, 0),FALSE)*$E186)</f>
        <v>0</v>
      </c>
      <c r="BI186" s="1411">
        <f>IF(ISERROR(VLOOKUP(VLOOKUP($A186, 'E4 TB Allocation Details'!$A$18:$L$205, MATCH("Misc ID", 'E4 TB Allocation Details'!$A$18:$L$18, 0),FALSE), 'E2 Allocators'!$B$15:$W$361, MATCH('O5 Details by Class &amp; Accounts'!BI$18, 'E2 Allocators'!$B$15:$W$15, 0),FALSE)*$E186), 0, VLOOKUP(VLOOKUP($A186, 'E4 TB Allocation Details'!$A$18:$L$205, MATCH("Misc ID", 'E4 TB Allocation Details'!$A$18:$L$18, 0),FALSE), 'E2 Allocators'!$B$15:$W$361, MATCH('O5 Details by Class &amp; Accounts'!BI$18, 'E2 Allocators'!$B$15:$W$15, 0),FALSE)*$E186)</f>
        <v>0</v>
      </c>
      <c r="BJ186" s="1411">
        <f>IF(ISERROR(VLOOKUP(VLOOKUP($A186, 'E4 TB Allocation Details'!$A$18:$L$205, MATCH("Misc ID", 'E4 TB Allocation Details'!$A$18:$L$18, 0),FALSE), 'E2 Allocators'!$B$15:$W$361, MATCH('O5 Details by Class &amp; Accounts'!BJ$18, 'E2 Allocators'!$B$15:$W$15, 0),FALSE)*$E186), 0, VLOOKUP(VLOOKUP($A186, 'E4 TB Allocation Details'!$A$18:$L$205, MATCH("Misc ID", 'E4 TB Allocation Details'!$A$18:$L$18, 0),FALSE), 'E2 Allocators'!$B$15:$W$361, MATCH('O5 Details by Class &amp; Accounts'!BJ$18, 'E2 Allocators'!$B$15:$W$15, 0),FALSE)*$E186)</f>
        <v>0</v>
      </c>
      <c r="BK186" s="1411">
        <f>IF(ISERROR(VLOOKUP(VLOOKUP($A186, 'E4 TB Allocation Details'!$A$18:$L$205, MATCH("Misc ID", 'E4 TB Allocation Details'!$A$18:$L$18, 0),FALSE), 'E2 Allocators'!$B$15:$W$361, MATCH('O5 Details by Class &amp; Accounts'!BK$18, 'E2 Allocators'!$B$15:$W$15, 0),FALSE)*$E186), 0, VLOOKUP(VLOOKUP($A186, 'E4 TB Allocation Details'!$A$18:$L$205, MATCH("Misc ID", 'E4 TB Allocation Details'!$A$18:$L$18, 0),FALSE), 'E2 Allocators'!$B$15:$W$361, MATCH('O5 Details by Class &amp; Accounts'!BK$18, 'E2 Allocators'!$B$15:$W$15, 0),FALSE)*$E186)</f>
        <v>0</v>
      </c>
      <c r="BL186" s="1411">
        <f>IF(ISERROR(VLOOKUP(VLOOKUP($A186, 'E4 TB Allocation Details'!$A$18:$L$205, MATCH("Misc ID", 'E4 TB Allocation Details'!$A$18:$L$18, 0),FALSE), 'E2 Allocators'!$B$15:$W$361, MATCH('O5 Details by Class &amp; Accounts'!BL$18, 'E2 Allocators'!$B$15:$W$15, 0),FALSE)*$E186), 0, VLOOKUP(VLOOKUP($A186, 'E4 TB Allocation Details'!$A$18:$L$205, MATCH("Misc ID", 'E4 TB Allocation Details'!$A$18:$L$18, 0),FALSE), 'E2 Allocators'!$B$15:$W$361, MATCH('O5 Details by Class &amp; Accounts'!BL$18, 'E2 Allocators'!$B$15:$W$15, 0),FALSE)*$E186)</f>
        <v>0</v>
      </c>
      <c r="BM186" s="1411">
        <f>IF(ISERROR(VLOOKUP(VLOOKUP($A186, 'E4 TB Allocation Details'!$A$18:$L$205, MATCH("Misc ID", 'E4 TB Allocation Details'!$A$18:$L$18, 0),FALSE), 'E2 Allocators'!$B$15:$W$361, MATCH('O5 Details by Class &amp; Accounts'!BM$18, 'E2 Allocators'!$B$15:$W$15, 0),FALSE)*$E186), 0, VLOOKUP(VLOOKUP($A186, 'E4 TB Allocation Details'!$A$18:$L$205, MATCH("Misc ID", 'E4 TB Allocation Details'!$A$18:$L$18, 0),FALSE), 'E2 Allocators'!$B$15:$W$361, MATCH('O5 Details by Class &amp; Accounts'!BM$18, 'E2 Allocators'!$B$15:$W$15, 0),FALSE)*$E186)</f>
        <v>0</v>
      </c>
      <c r="BN186" s="1411">
        <f>IF(ISERROR(VLOOKUP(VLOOKUP($A186, 'E4 TB Allocation Details'!$A$18:$L$205, MATCH("Misc ID", 'E4 TB Allocation Details'!$A$18:$L$18, 0),FALSE), 'E2 Allocators'!$B$15:$W$361, MATCH('O5 Details by Class &amp; Accounts'!BN$18, 'E2 Allocators'!$B$15:$W$15, 0),FALSE)*$E186), 0, VLOOKUP(VLOOKUP($A186, 'E4 TB Allocation Details'!$A$18:$L$205, MATCH("Misc ID", 'E4 TB Allocation Details'!$A$18:$L$18, 0),FALSE), 'E2 Allocators'!$B$15:$W$361, MATCH('O5 Details by Class &amp; Accounts'!BN$18, 'E2 Allocators'!$B$15:$W$15, 0),FALSE)*$E186)</f>
        <v>0</v>
      </c>
      <c r="BO186" s="1411">
        <f>IF(ISERROR(VLOOKUP(VLOOKUP($A186, 'E4 TB Allocation Details'!$A$18:$L$205, MATCH("Misc ID", 'E4 TB Allocation Details'!$A$18:$L$18, 0),FALSE), 'E2 Allocators'!$B$15:$W$361, MATCH('O5 Details by Class &amp; Accounts'!BO$18, 'E2 Allocators'!$B$15:$W$15, 0),FALSE)*$E186), 0, VLOOKUP(VLOOKUP($A186, 'E4 TB Allocation Details'!$A$18:$L$205, MATCH("Misc ID", 'E4 TB Allocation Details'!$A$18:$L$18, 0),FALSE), 'E2 Allocators'!$B$15:$W$361, MATCH('O5 Details by Class &amp; Accounts'!BO$18, 'E2 Allocators'!$B$15:$W$15, 0),FALSE)*$E186)</f>
        <v>0</v>
      </c>
      <c r="BP186" s="1411">
        <f>IF(ISERROR(VLOOKUP(VLOOKUP($A186, 'E4 TB Allocation Details'!$A$18:$L$205, MATCH("Misc ID", 'E4 TB Allocation Details'!$A$18:$L$18, 0),FALSE), 'E2 Allocators'!$B$15:$W$361, MATCH('O5 Details by Class &amp; Accounts'!BP$18, 'E2 Allocators'!$B$15:$W$15, 0),FALSE)*$E186), 0, VLOOKUP(VLOOKUP($A186, 'E4 TB Allocation Details'!$A$18:$L$205, MATCH("Misc ID", 'E4 TB Allocation Details'!$A$18:$L$18, 0),FALSE), 'E2 Allocators'!$B$15:$W$361, MATCH('O5 Details by Class &amp; Accounts'!BP$18, 'E2 Allocators'!$B$15:$W$15, 0),FALSE)*$E186)</f>
        <v>0</v>
      </c>
      <c r="BQ186" s="1411">
        <f>IF(ISERROR(VLOOKUP(VLOOKUP($A186, 'E4 TB Allocation Details'!$A$18:$L$205, MATCH("Misc ID", 'E4 TB Allocation Details'!$A$18:$L$18, 0),FALSE), 'E2 Allocators'!$B$15:$W$361, MATCH('O5 Details by Class &amp; Accounts'!BQ$18, 'E2 Allocators'!$B$15:$W$15, 0),FALSE)*$E186), 0, VLOOKUP(VLOOKUP($A186, 'E4 TB Allocation Details'!$A$18:$L$205, MATCH("Misc ID", 'E4 TB Allocation Details'!$A$18:$L$18, 0),FALSE), 'E2 Allocators'!$B$15:$W$361, MATCH('O5 Details by Class &amp; Accounts'!BQ$18, 'E2 Allocators'!$B$15:$W$15, 0),FALSE)*$E186)</f>
        <v>0</v>
      </c>
      <c r="BR186" s="1411">
        <f>IF(ISERROR(VLOOKUP(VLOOKUP($A186, 'E4 TB Allocation Details'!$A$18:$L$205, MATCH("Misc ID", 'E4 TB Allocation Details'!$A$18:$L$18, 0),FALSE), 'E2 Allocators'!$B$15:$W$361, MATCH('O5 Details by Class &amp; Accounts'!BR$18, 'E2 Allocators'!$B$15:$W$15, 0),FALSE)*$E186), 0, VLOOKUP(VLOOKUP($A186, 'E4 TB Allocation Details'!$A$18:$L$205, MATCH("Misc ID", 'E4 TB Allocation Details'!$A$18:$L$18, 0),FALSE), 'E2 Allocators'!$B$15:$W$361, MATCH('O5 Details by Class &amp; Accounts'!BR$18, 'E2 Allocators'!$B$15:$W$15, 0),FALSE)*$E186)</f>
        <v>0</v>
      </c>
      <c r="BS186" s="1411">
        <f t="shared" si="41"/>
        <v>0</v>
      </c>
      <c r="BT186" s="1411">
        <f>IF(ISERROR(VLOOKUP(VLOOKUP($A186, 'E4 TB Allocation Details'!$A$18:$L$205, MATCH("A &amp; G ID", 'E4 TB Allocation Details'!$A$18:$L$18, 0),FALSE), 'E2 Allocators'!$B$15:$W$361, MATCH('O5 Details by Class &amp; Accounts'!BT$18, 'E2 Allocators'!$B$15:$W$15, 0),FALSE)*$E186), 0, VLOOKUP(VLOOKUP($A186, 'E4 TB Allocation Details'!$A$18:$L$205, MATCH("A &amp; G ID", 'E4 TB Allocation Details'!$A$18:$L$18, 0),FALSE), 'E2 Allocators'!$B$15:$W$361, MATCH('O5 Details by Class &amp; Accounts'!BT$18, 'E2 Allocators'!$B$15:$W$15, 0),FALSE)*$E186)</f>
        <v>18014.025023914968</v>
      </c>
      <c r="BU186" s="1411">
        <f>IF(ISERROR(VLOOKUP(VLOOKUP($A186, 'E4 TB Allocation Details'!$A$18:$L$205, MATCH("A &amp; G ID", 'E4 TB Allocation Details'!$A$18:$L$18, 0),FALSE), 'E2 Allocators'!$B$15:$W$361, MATCH('O5 Details by Class &amp; Accounts'!BU$18, 'E2 Allocators'!$B$15:$W$15, 0),FALSE)*$E186), 0, VLOOKUP(VLOOKUP($A186, 'E4 TB Allocation Details'!$A$18:$L$205, MATCH("A &amp; G ID", 'E4 TB Allocation Details'!$A$18:$L$18, 0),FALSE), 'E2 Allocators'!$B$15:$W$361, MATCH('O5 Details by Class &amp; Accounts'!BU$18, 'E2 Allocators'!$B$15:$W$15, 0),FALSE)*$E186)</f>
        <v>5068.6125426055532</v>
      </c>
      <c r="BV186" s="1411">
        <f>IF(ISERROR(VLOOKUP(VLOOKUP($A186, 'E4 TB Allocation Details'!$A$18:$L$205, MATCH("A &amp; G ID", 'E4 TB Allocation Details'!$A$18:$L$18, 0),FALSE), 'E2 Allocators'!$B$15:$W$361, MATCH('O5 Details by Class &amp; Accounts'!BV$18, 'E2 Allocators'!$B$15:$W$15, 0),FALSE)*$E186), 0, VLOOKUP(VLOOKUP($A186, 'E4 TB Allocation Details'!$A$18:$L$205, MATCH("A &amp; G ID", 'E4 TB Allocation Details'!$A$18:$L$18, 0),FALSE), 'E2 Allocators'!$B$15:$W$361, MATCH('O5 Details by Class &amp; Accounts'!BV$18, 'E2 Allocators'!$B$15:$W$15, 0),FALSE)*$E186)</f>
        <v>5479.1338459648023</v>
      </c>
      <c r="BW186" s="1411">
        <f>IF(ISERROR(VLOOKUP(VLOOKUP($A186, 'E4 TB Allocation Details'!$A$18:$L$205, MATCH("A &amp; G ID", 'E4 TB Allocation Details'!$A$18:$L$18, 0),FALSE), 'E2 Allocators'!$B$15:$W$361, MATCH('O5 Details by Class &amp; Accounts'!BW$18, 'E2 Allocators'!$B$15:$W$15, 0),FALSE)*$E186), 0, VLOOKUP(VLOOKUP($A186, 'E4 TB Allocation Details'!$A$18:$L$205, MATCH("A &amp; G ID", 'E4 TB Allocation Details'!$A$18:$L$18, 0),FALSE), 'E2 Allocators'!$B$15:$W$361, MATCH('O5 Details by Class &amp; Accounts'!BW$18, 'E2 Allocators'!$B$15:$W$15, 0),FALSE)*$E186)</f>
        <v>0</v>
      </c>
      <c r="BX186" s="1411">
        <f>IF(ISERROR(VLOOKUP(VLOOKUP($A186, 'E4 TB Allocation Details'!$A$18:$L$205, MATCH("A &amp; G ID", 'E4 TB Allocation Details'!$A$18:$L$18, 0),FALSE), 'E2 Allocators'!$B$15:$W$361, MATCH('O5 Details by Class &amp; Accounts'!BX$18, 'E2 Allocators'!$B$15:$W$15, 0),FALSE)*$E186), 0, VLOOKUP(VLOOKUP($A186, 'E4 TB Allocation Details'!$A$18:$L$205, MATCH("A &amp; G ID", 'E4 TB Allocation Details'!$A$18:$L$18, 0),FALSE), 'E2 Allocators'!$B$15:$W$361, MATCH('O5 Details by Class &amp; Accounts'!BX$18, 'E2 Allocators'!$B$15:$W$15, 0),FALSE)*$E186)</f>
        <v>0</v>
      </c>
      <c r="BY186" s="1411">
        <f>IF(ISERROR(VLOOKUP(VLOOKUP($A186, 'E4 TB Allocation Details'!$A$18:$L$205, MATCH("A &amp; G ID", 'E4 TB Allocation Details'!$A$18:$L$18, 0),FALSE), 'E2 Allocators'!$B$15:$W$361, MATCH('O5 Details by Class &amp; Accounts'!BY$18, 'E2 Allocators'!$B$15:$W$15, 0),FALSE)*$E186), 0, VLOOKUP(VLOOKUP($A186, 'E4 TB Allocation Details'!$A$18:$L$205, MATCH("A &amp; G ID", 'E4 TB Allocation Details'!$A$18:$L$18, 0),FALSE), 'E2 Allocators'!$B$15:$W$361, MATCH('O5 Details by Class &amp; Accounts'!BY$18, 'E2 Allocators'!$B$15:$W$15, 0),FALSE)*$E186)</f>
        <v>0</v>
      </c>
      <c r="BZ186" s="1411">
        <f>IF(ISERROR(VLOOKUP(VLOOKUP($A186, 'E4 TB Allocation Details'!$A$18:$L$205, MATCH("A &amp; G ID", 'E4 TB Allocation Details'!$A$18:$L$18, 0),FALSE), 'E2 Allocators'!$B$15:$W$361, MATCH('O5 Details by Class &amp; Accounts'!BZ$18, 'E2 Allocators'!$B$15:$W$15, 0),FALSE)*$E186), 0, VLOOKUP(VLOOKUP($A186, 'E4 TB Allocation Details'!$A$18:$L$205, MATCH("A &amp; G ID", 'E4 TB Allocation Details'!$A$18:$L$18, 0),FALSE), 'E2 Allocators'!$B$15:$W$361, MATCH('O5 Details by Class &amp; Accounts'!BZ$18, 'E2 Allocators'!$B$15:$W$15, 0),FALSE)*$E186)</f>
        <v>1285.7202687169022</v>
      </c>
      <c r="CA186" s="1411">
        <f>IF(ISERROR(VLOOKUP(VLOOKUP($A186, 'E4 TB Allocation Details'!$A$18:$L$205, MATCH("A &amp; G ID", 'E4 TB Allocation Details'!$A$18:$L$18, 0),FALSE), 'E2 Allocators'!$B$15:$W$361, MATCH('O5 Details by Class &amp; Accounts'!CA$18, 'E2 Allocators'!$B$15:$W$15, 0),FALSE)*$E186), 0, VLOOKUP(VLOOKUP($A186, 'E4 TB Allocation Details'!$A$18:$L$205, MATCH("A &amp; G ID", 'E4 TB Allocation Details'!$A$18:$L$18, 0),FALSE), 'E2 Allocators'!$B$15:$W$361, MATCH('O5 Details by Class &amp; Accounts'!CA$18, 'E2 Allocators'!$B$15:$W$15, 0),FALSE)*$E186)</f>
        <v>81.108792474822295</v>
      </c>
      <c r="CB186" s="1411">
        <f>IF(ISERROR(VLOOKUP(VLOOKUP($A186, 'E4 TB Allocation Details'!$A$18:$L$205, MATCH("A &amp; G ID", 'E4 TB Allocation Details'!$A$18:$L$18, 0),FALSE), 'E2 Allocators'!$B$15:$W$361, MATCH('O5 Details by Class &amp; Accounts'!CB$18, 'E2 Allocators'!$B$15:$W$15, 0),FALSE)*$E186), 0, VLOOKUP(VLOOKUP($A186, 'E4 TB Allocation Details'!$A$18:$L$205, MATCH("A &amp; G ID", 'E4 TB Allocation Details'!$A$18:$L$18, 0),FALSE), 'E2 Allocators'!$B$15:$W$361, MATCH('O5 Details by Class &amp; Accounts'!CB$18, 'E2 Allocators'!$B$15:$W$15, 0),FALSE)*$E186)</f>
        <v>71.399526322950578</v>
      </c>
      <c r="CC186" s="1411">
        <f>IF(ISERROR(VLOOKUP(VLOOKUP($A186, 'E4 TB Allocation Details'!$A$18:$L$205, MATCH("A &amp; G ID", 'E4 TB Allocation Details'!$A$18:$L$18, 0),FALSE), 'E2 Allocators'!$B$15:$W$361, MATCH('O5 Details by Class &amp; Accounts'!CC$18, 'E2 Allocators'!$B$15:$W$15, 0),FALSE)*$E186), 0, VLOOKUP(VLOOKUP($A186, 'E4 TB Allocation Details'!$A$18:$L$205, MATCH("A &amp; G ID", 'E4 TB Allocation Details'!$A$18:$L$18, 0),FALSE), 'E2 Allocators'!$B$15:$W$361, MATCH('O5 Details by Class &amp; Accounts'!CC$18, 'E2 Allocators'!$B$15:$W$15, 0),FALSE)*$E186)</f>
        <v>0</v>
      </c>
      <c r="CD186" s="1411">
        <f>IF(ISERROR(VLOOKUP(VLOOKUP($A186, 'E4 TB Allocation Details'!$A$18:$L$205, MATCH("A &amp; G ID", 'E4 TB Allocation Details'!$A$18:$L$18, 0),FALSE), 'E2 Allocators'!$B$15:$W$361, MATCH('O5 Details by Class &amp; Accounts'!CD$18, 'E2 Allocators'!$B$15:$W$15, 0),FALSE)*$E186), 0, VLOOKUP(VLOOKUP($A186, 'E4 TB Allocation Details'!$A$18:$L$205, MATCH("A &amp; G ID", 'E4 TB Allocation Details'!$A$18:$L$18, 0),FALSE), 'E2 Allocators'!$B$15:$W$361, MATCH('O5 Details by Class &amp; Accounts'!CD$18, 'E2 Allocators'!$B$15:$W$15, 0),FALSE)*$E186)</f>
        <v>0</v>
      </c>
      <c r="CE186" s="1411">
        <f>IF(ISERROR(VLOOKUP(VLOOKUP($A186, 'E4 TB Allocation Details'!$A$18:$L$205, MATCH("A &amp; G ID", 'E4 TB Allocation Details'!$A$18:$L$18, 0),FALSE), 'E2 Allocators'!$B$15:$W$361, MATCH('O5 Details by Class &amp; Accounts'!CE$18, 'E2 Allocators'!$B$15:$W$15, 0),FALSE)*$E186), 0, VLOOKUP(VLOOKUP($A186, 'E4 TB Allocation Details'!$A$18:$L$205, MATCH("A &amp; G ID", 'E4 TB Allocation Details'!$A$18:$L$18, 0),FALSE), 'E2 Allocators'!$B$15:$W$361, MATCH('O5 Details by Class &amp; Accounts'!CE$18, 'E2 Allocators'!$B$15:$W$15, 0),FALSE)*$E186)</f>
        <v>0</v>
      </c>
      <c r="CF186" s="1411">
        <f>IF(ISERROR(VLOOKUP(VLOOKUP($A186, 'E4 TB Allocation Details'!$A$18:$L$205, MATCH("A &amp; G ID", 'E4 TB Allocation Details'!$A$18:$L$18, 0),FALSE), 'E2 Allocators'!$B$15:$W$361, MATCH('O5 Details by Class &amp; Accounts'!CF$18, 'E2 Allocators'!$B$15:$W$15, 0),FALSE)*$E186), 0, VLOOKUP(VLOOKUP($A186, 'E4 TB Allocation Details'!$A$18:$L$205, MATCH("A &amp; G ID", 'E4 TB Allocation Details'!$A$18:$L$18, 0),FALSE), 'E2 Allocators'!$B$15:$W$361, MATCH('O5 Details by Class &amp; Accounts'!CF$18, 'E2 Allocators'!$B$15:$W$15, 0),FALSE)*$E186)</f>
        <v>0</v>
      </c>
      <c r="CG186" s="1411">
        <f>IF(ISERROR(VLOOKUP(VLOOKUP($A186, 'E4 TB Allocation Details'!$A$18:$L$205, MATCH("A &amp; G ID", 'E4 TB Allocation Details'!$A$18:$L$18, 0),FALSE), 'E2 Allocators'!$B$15:$W$361, MATCH('O5 Details by Class &amp; Accounts'!CG$18, 'E2 Allocators'!$B$15:$W$15, 0),FALSE)*$E186), 0, VLOOKUP(VLOOKUP($A186, 'E4 TB Allocation Details'!$A$18:$L$205, MATCH("A &amp; G ID", 'E4 TB Allocation Details'!$A$18:$L$18, 0),FALSE), 'E2 Allocators'!$B$15:$W$361, MATCH('O5 Details by Class &amp; Accounts'!CG$18, 'E2 Allocators'!$B$15:$W$15, 0),FALSE)*$E186)</f>
        <v>0</v>
      </c>
      <c r="CH186" s="1411">
        <f>IF(ISERROR(VLOOKUP(VLOOKUP($A186, 'E4 TB Allocation Details'!$A$18:$L$205, MATCH("A &amp; G ID", 'E4 TB Allocation Details'!$A$18:$L$18, 0),FALSE), 'E2 Allocators'!$B$15:$W$361, MATCH('O5 Details by Class &amp; Accounts'!CH$18, 'E2 Allocators'!$B$15:$W$15, 0),FALSE)*$E186), 0, VLOOKUP(VLOOKUP($A186, 'E4 TB Allocation Details'!$A$18:$L$205, MATCH("A &amp; G ID", 'E4 TB Allocation Details'!$A$18:$L$18, 0),FALSE), 'E2 Allocators'!$B$15:$W$361, MATCH('O5 Details by Class &amp; Accounts'!CH$18, 'E2 Allocators'!$B$15:$W$15, 0),FALSE)*$E186)</f>
        <v>0</v>
      </c>
      <c r="CI186" s="1411">
        <f>IF(ISERROR(VLOOKUP(VLOOKUP($A186, 'E4 TB Allocation Details'!$A$18:$L$205, MATCH("A &amp; G ID", 'E4 TB Allocation Details'!$A$18:$L$18, 0),FALSE), 'E2 Allocators'!$B$15:$W$361, MATCH('O5 Details by Class &amp; Accounts'!CI$18, 'E2 Allocators'!$B$15:$W$15, 0),FALSE)*$E186), 0, VLOOKUP(VLOOKUP($A186, 'E4 TB Allocation Details'!$A$18:$L$205, MATCH("A &amp; G ID", 'E4 TB Allocation Details'!$A$18:$L$18, 0),FALSE), 'E2 Allocators'!$B$15:$W$361, MATCH('O5 Details by Class &amp; Accounts'!CI$18, 'E2 Allocators'!$B$15:$W$15, 0),FALSE)*$E186)</f>
        <v>0</v>
      </c>
      <c r="CJ186" s="1411">
        <f>IF(ISERROR(VLOOKUP(VLOOKUP($A186, 'E4 TB Allocation Details'!$A$18:$L$205, MATCH("A &amp; G ID", 'E4 TB Allocation Details'!$A$18:$L$18, 0),FALSE), 'E2 Allocators'!$B$15:$W$361, MATCH('O5 Details by Class &amp; Accounts'!CJ$18, 'E2 Allocators'!$B$15:$W$15, 0),FALSE)*$E186), 0, VLOOKUP(VLOOKUP($A186, 'E4 TB Allocation Details'!$A$18:$L$205, MATCH("A &amp; G ID", 'E4 TB Allocation Details'!$A$18:$L$18, 0),FALSE), 'E2 Allocators'!$B$15:$W$361, MATCH('O5 Details by Class &amp; Accounts'!CJ$18, 'E2 Allocators'!$B$15:$W$15, 0),FALSE)*$E186)</f>
        <v>0</v>
      </c>
      <c r="CK186" s="1411">
        <f>IF(ISERROR(VLOOKUP(VLOOKUP($A186, 'E4 TB Allocation Details'!$A$18:$L$205, MATCH("A &amp; G ID", 'E4 TB Allocation Details'!$A$18:$L$18, 0),FALSE), 'E2 Allocators'!$B$15:$W$361, MATCH('O5 Details by Class &amp; Accounts'!CK$18, 'E2 Allocators'!$B$15:$W$15, 0),FALSE)*$E186), 0, VLOOKUP(VLOOKUP($A186, 'E4 TB Allocation Details'!$A$18:$L$205, MATCH("A &amp; G ID", 'E4 TB Allocation Details'!$A$18:$L$18, 0),FALSE), 'E2 Allocators'!$B$15:$W$361, MATCH('O5 Details by Class &amp; Accounts'!CK$18, 'E2 Allocators'!$B$15:$W$15, 0),FALSE)*$E186)</f>
        <v>0</v>
      </c>
      <c r="CL186" s="1411">
        <f>IF(ISERROR(VLOOKUP(VLOOKUP($A186, 'E4 TB Allocation Details'!$A$18:$L$205, MATCH("A &amp; G ID", 'E4 TB Allocation Details'!$A$18:$L$18, 0),FALSE), 'E2 Allocators'!$B$15:$W$361, MATCH('O5 Details by Class &amp; Accounts'!CL$18, 'E2 Allocators'!$B$15:$W$15, 0),FALSE)*$E186), 0, VLOOKUP(VLOOKUP($A186, 'E4 TB Allocation Details'!$A$18:$L$205, MATCH("A &amp; G ID", 'E4 TB Allocation Details'!$A$18:$L$18, 0),FALSE), 'E2 Allocators'!$B$15:$W$361, MATCH('O5 Details by Class &amp; Accounts'!CL$18, 'E2 Allocators'!$B$15:$W$15, 0),FALSE)*$E186)</f>
        <v>0</v>
      </c>
      <c r="CM186" s="1411">
        <f>IF(ISERROR(VLOOKUP(VLOOKUP($A186, 'E4 TB Allocation Details'!$A$18:$L$205, MATCH("A &amp; G ID", 'E4 TB Allocation Details'!$A$18:$L$18, 0),FALSE), 'E2 Allocators'!$B$15:$W$361, MATCH('O5 Details by Class &amp; Accounts'!CM$18, 'E2 Allocators'!$B$15:$W$15, 0),FALSE)*$E186), 0, VLOOKUP(VLOOKUP($A186, 'E4 TB Allocation Details'!$A$18:$L$205, MATCH("A &amp; G ID", 'E4 TB Allocation Details'!$A$18:$L$18, 0),FALSE), 'E2 Allocators'!$B$15:$W$361, MATCH('O5 Details by Class &amp; Accounts'!CM$18, 'E2 Allocators'!$B$15:$W$15, 0),FALSE)*$E186)</f>
        <v>0</v>
      </c>
      <c r="CN186" s="1411">
        <f t="shared" ref="CN186:CN205" si="45">SUM(BT186:CM186)</f>
        <v>29999.999999999996</v>
      </c>
      <c r="CO186" s="1791">
        <f t="shared" si="43"/>
        <v>0</v>
      </c>
      <c r="CQ186" s="2086" t="s">
        <v>288</v>
      </c>
    </row>
    <row r="187" spans="1:95" s="80" customFormat="1" ht="12.75">
      <c r="A187" s="1169">
        <v>5665</v>
      </c>
      <c r="B187" s="451" t="s">
        <v>960</v>
      </c>
      <c r="C187" s="1788">
        <f>IF(ISERROR(VLOOKUP($A187,'I3 TB Data'!$A$23:$H$458,MATCH('O5 Details by Class &amp; Accounts'!$C$18, 'I3 TB Data'!$A$23:$H$23,0),0)), 0, VLOOKUP($A187,'I3 TB Data'!$A$23:$H$458,MATCH('O5 Details by Class &amp; Accounts'!$C$18,'I3 TB Data'!$A$23:$H$23,0),0))</f>
        <v>96000</v>
      </c>
      <c r="D187" s="1789"/>
      <c r="E187" s="1788">
        <f t="shared" ref="E187:E205" si="46">C187+D187</f>
        <v>96000</v>
      </c>
      <c r="F187" s="1790"/>
      <c r="G187" s="1790"/>
      <c r="H187" s="1411">
        <f t="shared" si="39"/>
        <v>0</v>
      </c>
      <c r="I187" s="1411">
        <f>IF(ISERROR(VLOOKUP(VLOOKUP($A187, 'E4 TB Allocation Details'!$A$18:$L$205, MATCH("Demand ID", 'E4 TB Allocation Details'!$A$18:$L$18, 0),FALSE), 'E2 Allocators'!$B$15:$W$361, MATCH('O5 Details by Class &amp; Accounts'!I$18, 'E2 Allocators'!$B$15:$W$15, 0),FALSE)*$F187), 0, VLOOKUP(VLOOKUP($A187, 'E4 TB Allocation Details'!$A$18:$L$205, MATCH("Demand ID", 'E4 TB Allocation Details'!$A$18:$L$18, 0),FALSE), 'E2 Allocators'!$B$15:$W$361, MATCH('O5 Details by Class &amp; Accounts'!I$18, 'E2 Allocators'!$B$15:$W$15, 0),FALSE)*$F187)</f>
        <v>0</v>
      </c>
      <c r="J187" s="1411">
        <f>IF(ISERROR(VLOOKUP(VLOOKUP($A187, 'E4 TB Allocation Details'!$A$18:$L$205, MATCH("Demand ID", 'E4 TB Allocation Details'!$A$18:$L$18, 0),FALSE), 'E2 Allocators'!$B$15:$W$361, MATCH('O5 Details by Class &amp; Accounts'!J$18, 'E2 Allocators'!$B$15:$W$15, 0),FALSE)*$F187), 0, VLOOKUP(VLOOKUP($A187, 'E4 TB Allocation Details'!$A$18:$L$205, MATCH("Demand ID", 'E4 TB Allocation Details'!$A$18:$L$18, 0),FALSE), 'E2 Allocators'!$B$15:$W$361, MATCH('O5 Details by Class &amp; Accounts'!J$18, 'E2 Allocators'!$B$15:$W$15, 0),FALSE)*$F187)</f>
        <v>0</v>
      </c>
      <c r="K187" s="1411">
        <f>IF(ISERROR(VLOOKUP(VLOOKUP($A187, 'E4 TB Allocation Details'!$A$18:$L$205, MATCH("Demand ID", 'E4 TB Allocation Details'!$A$18:$L$18, 0),FALSE), 'E2 Allocators'!$B$15:$W$361, MATCH('O5 Details by Class &amp; Accounts'!K$18, 'E2 Allocators'!$B$15:$W$15, 0),FALSE)*$F187), 0, VLOOKUP(VLOOKUP($A187, 'E4 TB Allocation Details'!$A$18:$L$205, MATCH("Demand ID", 'E4 TB Allocation Details'!$A$18:$L$18, 0),FALSE), 'E2 Allocators'!$B$15:$W$361, MATCH('O5 Details by Class &amp; Accounts'!K$18, 'E2 Allocators'!$B$15:$W$15, 0),FALSE)*$F187)</f>
        <v>0</v>
      </c>
      <c r="L187" s="1411">
        <f>IF(ISERROR(VLOOKUP(VLOOKUP($A187, 'E4 TB Allocation Details'!$A$18:$L$205, MATCH("Demand ID", 'E4 TB Allocation Details'!$A$18:$L$18, 0),FALSE), 'E2 Allocators'!$B$15:$W$361, MATCH('O5 Details by Class &amp; Accounts'!L$18, 'E2 Allocators'!$B$15:$W$15, 0),FALSE)*$F187), 0, VLOOKUP(VLOOKUP($A187, 'E4 TB Allocation Details'!$A$18:$L$205, MATCH("Demand ID", 'E4 TB Allocation Details'!$A$18:$L$18, 0),FALSE), 'E2 Allocators'!$B$15:$W$361, MATCH('O5 Details by Class &amp; Accounts'!L$18, 'E2 Allocators'!$B$15:$W$15, 0),FALSE)*$F187)</f>
        <v>0</v>
      </c>
      <c r="M187" s="1411">
        <f>IF(ISERROR(VLOOKUP(VLOOKUP($A187, 'E4 TB Allocation Details'!$A$18:$L$205, MATCH("Demand ID", 'E4 TB Allocation Details'!$A$18:$L$18, 0),FALSE), 'E2 Allocators'!$B$15:$W$361, MATCH('O5 Details by Class &amp; Accounts'!M$18, 'E2 Allocators'!$B$15:$W$15, 0),FALSE)*$F187), 0, VLOOKUP(VLOOKUP($A187, 'E4 TB Allocation Details'!$A$18:$L$205, MATCH("Demand ID", 'E4 TB Allocation Details'!$A$18:$L$18, 0),FALSE), 'E2 Allocators'!$B$15:$W$361, MATCH('O5 Details by Class &amp; Accounts'!M$18, 'E2 Allocators'!$B$15:$W$15, 0),FALSE)*$F187)</f>
        <v>0</v>
      </c>
      <c r="N187" s="1411">
        <f>IF(ISERROR(VLOOKUP(VLOOKUP($A187, 'E4 TB Allocation Details'!$A$18:$L$205, MATCH("Demand ID", 'E4 TB Allocation Details'!$A$18:$L$18, 0),FALSE), 'E2 Allocators'!$B$15:$W$361, MATCH('O5 Details by Class &amp; Accounts'!N$18, 'E2 Allocators'!$B$15:$W$15, 0),FALSE)*$F187), 0, VLOOKUP(VLOOKUP($A187, 'E4 TB Allocation Details'!$A$18:$L$205, MATCH("Demand ID", 'E4 TB Allocation Details'!$A$18:$L$18, 0),FALSE), 'E2 Allocators'!$B$15:$W$361, MATCH('O5 Details by Class &amp; Accounts'!N$18, 'E2 Allocators'!$B$15:$W$15, 0),FALSE)*$F187)</f>
        <v>0</v>
      </c>
      <c r="O187" s="1411">
        <f>IF(ISERROR(VLOOKUP(VLOOKUP($A187, 'E4 TB Allocation Details'!$A$18:$L$205, MATCH("Demand ID", 'E4 TB Allocation Details'!$A$18:$L$18, 0),FALSE), 'E2 Allocators'!$B$15:$W$361, MATCH('O5 Details by Class &amp; Accounts'!O$18, 'E2 Allocators'!$B$15:$W$15, 0),FALSE)*$F187), 0, VLOOKUP(VLOOKUP($A187, 'E4 TB Allocation Details'!$A$18:$L$205, MATCH("Demand ID", 'E4 TB Allocation Details'!$A$18:$L$18, 0),FALSE), 'E2 Allocators'!$B$15:$W$361, MATCH('O5 Details by Class &amp; Accounts'!O$18, 'E2 Allocators'!$B$15:$W$15, 0),FALSE)*$F187)</f>
        <v>0</v>
      </c>
      <c r="P187" s="1411">
        <f>IF(ISERROR(VLOOKUP(VLOOKUP($A187, 'E4 TB Allocation Details'!$A$18:$L$205, MATCH("Demand ID", 'E4 TB Allocation Details'!$A$18:$L$18, 0),FALSE), 'E2 Allocators'!$B$15:$W$361, MATCH('O5 Details by Class &amp; Accounts'!P$18, 'E2 Allocators'!$B$15:$W$15, 0),FALSE)*$F187), 0, VLOOKUP(VLOOKUP($A187, 'E4 TB Allocation Details'!$A$18:$L$205, MATCH("Demand ID", 'E4 TB Allocation Details'!$A$18:$L$18, 0),FALSE), 'E2 Allocators'!$B$15:$W$361, MATCH('O5 Details by Class &amp; Accounts'!P$18, 'E2 Allocators'!$B$15:$W$15, 0),FALSE)*$F187)</f>
        <v>0</v>
      </c>
      <c r="Q187" s="1411">
        <f>IF(ISERROR(VLOOKUP(VLOOKUP($A187, 'E4 TB Allocation Details'!$A$18:$L$205, MATCH("Demand ID", 'E4 TB Allocation Details'!$A$18:$L$18, 0),FALSE), 'E2 Allocators'!$B$15:$W$361, MATCH('O5 Details by Class &amp; Accounts'!Q$18, 'E2 Allocators'!$B$15:$W$15, 0),FALSE)*$F187), 0, VLOOKUP(VLOOKUP($A187, 'E4 TB Allocation Details'!$A$18:$L$205, MATCH("Demand ID", 'E4 TB Allocation Details'!$A$18:$L$18, 0),FALSE), 'E2 Allocators'!$B$15:$W$361, MATCH('O5 Details by Class &amp; Accounts'!Q$18, 'E2 Allocators'!$B$15:$W$15, 0),FALSE)*$F187)</f>
        <v>0</v>
      </c>
      <c r="R187" s="1411">
        <f>IF(ISERROR(VLOOKUP(VLOOKUP($A187, 'E4 TB Allocation Details'!$A$18:$L$205, MATCH("Demand ID", 'E4 TB Allocation Details'!$A$18:$L$18, 0),FALSE), 'E2 Allocators'!$B$15:$W$361, MATCH('O5 Details by Class &amp; Accounts'!R$18, 'E2 Allocators'!$B$15:$W$15, 0),FALSE)*$F187), 0, VLOOKUP(VLOOKUP($A187, 'E4 TB Allocation Details'!$A$18:$L$205, MATCH("Demand ID", 'E4 TB Allocation Details'!$A$18:$L$18, 0),FALSE), 'E2 Allocators'!$B$15:$W$361, MATCH('O5 Details by Class &amp; Accounts'!R$18, 'E2 Allocators'!$B$15:$W$15, 0),FALSE)*$F187)</f>
        <v>0</v>
      </c>
      <c r="S187" s="1411">
        <f>IF(ISERROR(VLOOKUP(VLOOKUP($A187, 'E4 TB Allocation Details'!$A$18:$L$205, MATCH("Demand ID", 'E4 TB Allocation Details'!$A$18:$L$18, 0),FALSE), 'E2 Allocators'!$B$15:$W$361, MATCH('O5 Details by Class &amp; Accounts'!S$18, 'E2 Allocators'!$B$15:$W$15, 0),FALSE)*$F187), 0, VLOOKUP(VLOOKUP($A187, 'E4 TB Allocation Details'!$A$18:$L$205, MATCH("Demand ID", 'E4 TB Allocation Details'!$A$18:$L$18, 0),FALSE), 'E2 Allocators'!$B$15:$W$361, MATCH('O5 Details by Class &amp; Accounts'!S$18, 'E2 Allocators'!$B$15:$W$15, 0),FALSE)*$F187)</f>
        <v>0</v>
      </c>
      <c r="T187" s="1411">
        <f>IF(ISERROR(VLOOKUP(VLOOKUP($A187, 'E4 TB Allocation Details'!$A$18:$L$205, MATCH("Demand ID", 'E4 TB Allocation Details'!$A$18:$L$18, 0),FALSE), 'E2 Allocators'!$B$15:$W$361, MATCH('O5 Details by Class &amp; Accounts'!T$18, 'E2 Allocators'!$B$15:$W$15, 0),FALSE)*$F187), 0, VLOOKUP(VLOOKUP($A187, 'E4 TB Allocation Details'!$A$18:$L$205, MATCH("Demand ID", 'E4 TB Allocation Details'!$A$18:$L$18, 0),FALSE), 'E2 Allocators'!$B$15:$W$361, MATCH('O5 Details by Class &amp; Accounts'!T$18, 'E2 Allocators'!$B$15:$W$15, 0),FALSE)*$F187)</f>
        <v>0</v>
      </c>
      <c r="U187" s="1411">
        <f>IF(ISERROR(VLOOKUP(VLOOKUP($A187, 'E4 TB Allocation Details'!$A$18:$L$205, MATCH("Demand ID", 'E4 TB Allocation Details'!$A$18:$L$18, 0),FALSE), 'E2 Allocators'!$B$15:$W$361, MATCH('O5 Details by Class &amp; Accounts'!U$18, 'E2 Allocators'!$B$15:$W$15, 0),FALSE)*$F187), 0, VLOOKUP(VLOOKUP($A187, 'E4 TB Allocation Details'!$A$18:$L$205, MATCH("Demand ID", 'E4 TB Allocation Details'!$A$18:$L$18, 0),FALSE), 'E2 Allocators'!$B$15:$W$361, MATCH('O5 Details by Class &amp; Accounts'!U$18, 'E2 Allocators'!$B$15:$W$15, 0),FALSE)*$F187)</f>
        <v>0</v>
      </c>
      <c r="V187" s="1411">
        <f>IF(ISERROR(VLOOKUP(VLOOKUP($A187, 'E4 TB Allocation Details'!$A$18:$L$205, MATCH("Demand ID", 'E4 TB Allocation Details'!$A$18:$L$18, 0),FALSE), 'E2 Allocators'!$B$15:$W$361, MATCH('O5 Details by Class &amp; Accounts'!V$18, 'E2 Allocators'!$B$15:$W$15, 0),FALSE)*$F187), 0, VLOOKUP(VLOOKUP($A187, 'E4 TB Allocation Details'!$A$18:$L$205, MATCH("Demand ID", 'E4 TB Allocation Details'!$A$18:$L$18, 0),FALSE), 'E2 Allocators'!$B$15:$W$361, MATCH('O5 Details by Class &amp; Accounts'!V$18, 'E2 Allocators'!$B$15:$W$15, 0),FALSE)*$F187)</f>
        <v>0</v>
      </c>
      <c r="W187" s="1411">
        <f>IF(ISERROR(VLOOKUP(VLOOKUP($A187, 'E4 TB Allocation Details'!$A$18:$L$205, MATCH("Demand ID", 'E4 TB Allocation Details'!$A$18:$L$18, 0),FALSE), 'E2 Allocators'!$B$15:$W$361, MATCH('O5 Details by Class &amp; Accounts'!W$18, 'E2 Allocators'!$B$15:$W$15, 0),FALSE)*$F187), 0, VLOOKUP(VLOOKUP($A187, 'E4 TB Allocation Details'!$A$18:$L$205, MATCH("Demand ID", 'E4 TB Allocation Details'!$A$18:$L$18, 0),FALSE), 'E2 Allocators'!$B$15:$W$361, MATCH('O5 Details by Class &amp; Accounts'!W$18, 'E2 Allocators'!$B$15:$W$15, 0),FALSE)*$F187)</f>
        <v>0</v>
      </c>
      <c r="X187" s="1411">
        <f>IF(ISERROR(VLOOKUP(VLOOKUP($A187, 'E4 TB Allocation Details'!$A$18:$L$205, MATCH("Demand ID", 'E4 TB Allocation Details'!$A$18:$L$18, 0),FALSE), 'E2 Allocators'!$B$15:$W$361, MATCH('O5 Details by Class &amp; Accounts'!X$18, 'E2 Allocators'!$B$15:$W$15, 0),FALSE)*$F187), 0, VLOOKUP(VLOOKUP($A187, 'E4 TB Allocation Details'!$A$18:$L$205, MATCH("Demand ID", 'E4 TB Allocation Details'!$A$18:$L$18, 0),FALSE), 'E2 Allocators'!$B$15:$W$361, MATCH('O5 Details by Class &amp; Accounts'!X$18, 'E2 Allocators'!$B$15:$W$15, 0),FALSE)*$F187)</f>
        <v>0</v>
      </c>
      <c r="Y187" s="1411">
        <f>IF(ISERROR(VLOOKUP(VLOOKUP($A187, 'E4 TB Allocation Details'!$A$18:$L$205, MATCH("Demand ID", 'E4 TB Allocation Details'!$A$18:$L$18, 0),FALSE), 'E2 Allocators'!$B$15:$W$361, MATCH('O5 Details by Class &amp; Accounts'!Y$18, 'E2 Allocators'!$B$15:$W$15, 0),FALSE)*$F187), 0, VLOOKUP(VLOOKUP($A187, 'E4 TB Allocation Details'!$A$18:$L$205, MATCH("Demand ID", 'E4 TB Allocation Details'!$A$18:$L$18, 0),FALSE), 'E2 Allocators'!$B$15:$W$361, MATCH('O5 Details by Class &amp; Accounts'!Y$18, 'E2 Allocators'!$B$15:$W$15, 0),FALSE)*$F187)</f>
        <v>0</v>
      </c>
      <c r="Z187" s="1411">
        <f>IF(ISERROR(VLOOKUP(VLOOKUP($A187, 'E4 TB Allocation Details'!$A$18:$L$205, MATCH("Demand ID", 'E4 TB Allocation Details'!$A$18:$L$18, 0),FALSE), 'E2 Allocators'!$B$15:$W$361, MATCH('O5 Details by Class &amp; Accounts'!Z$18, 'E2 Allocators'!$B$15:$W$15, 0),FALSE)*$F187), 0, VLOOKUP(VLOOKUP($A187, 'E4 TB Allocation Details'!$A$18:$L$205, MATCH("Demand ID", 'E4 TB Allocation Details'!$A$18:$L$18, 0),FALSE), 'E2 Allocators'!$B$15:$W$361, MATCH('O5 Details by Class &amp; Accounts'!Z$18, 'E2 Allocators'!$B$15:$W$15, 0),FALSE)*$F187)</f>
        <v>0</v>
      </c>
      <c r="AA187" s="1411">
        <f>IF(ISERROR(VLOOKUP(VLOOKUP($A187, 'E4 TB Allocation Details'!$A$18:$L$205, MATCH("Demand ID", 'E4 TB Allocation Details'!$A$18:$L$18, 0),FALSE), 'E2 Allocators'!$B$15:$W$361, MATCH('O5 Details by Class &amp; Accounts'!AA$18, 'E2 Allocators'!$B$15:$W$15, 0),FALSE)*$F187), 0, VLOOKUP(VLOOKUP($A187, 'E4 TB Allocation Details'!$A$18:$L$205, MATCH("Demand ID", 'E4 TB Allocation Details'!$A$18:$L$18, 0),FALSE), 'E2 Allocators'!$B$15:$W$361, MATCH('O5 Details by Class &amp; Accounts'!AA$18, 'E2 Allocators'!$B$15:$W$15, 0),FALSE)*$F187)</f>
        <v>0</v>
      </c>
      <c r="AB187" s="1411">
        <f>IF(ISERROR(VLOOKUP(VLOOKUP($A187, 'E4 TB Allocation Details'!$A$18:$L$205, MATCH("Demand ID", 'E4 TB Allocation Details'!$A$18:$L$18, 0),FALSE), 'E2 Allocators'!$B$15:$W$361, MATCH('O5 Details by Class &amp; Accounts'!AB$18, 'E2 Allocators'!$B$15:$W$15, 0),FALSE)*$F187), 0, VLOOKUP(VLOOKUP($A187, 'E4 TB Allocation Details'!$A$18:$L$205, MATCH("Demand ID", 'E4 TB Allocation Details'!$A$18:$L$18, 0),FALSE), 'E2 Allocators'!$B$15:$W$361, MATCH('O5 Details by Class &amp; Accounts'!AB$18, 'E2 Allocators'!$B$15:$W$15, 0),FALSE)*$F187)</f>
        <v>0</v>
      </c>
      <c r="AC187" s="1411">
        <f t="shared" si="40"/>
        <v>0</v>
      </c>
      <c r="AD187" s="1411">
        <f>IF(ISERROR(VLOOKUP(VLOOKUP($A187, 'E4 TB Allocation Details'!$A$18:$L$205, MATCH("Customer ID", 'E4 TB Allocation Details'!$A$18:$L$18, 0),FALSE), 'E2 Allocators'!$B$15:$W$361, MATCH('O5 Details by Class &amp; Accounts'!AD$18, 'E2 Allocators'!$B$15:$W$15, 0),FALSE)*$G187), 0, VLOOKUP(VLOOKUP($A187, 'E4 TB Allocation Details'!$A$18:$L$205, MATCH("Customer ID", 'E4 TB Allocation Details'!$A$18:$L$18, 0),FALSE), 'E2 Allocators'!$B$15:$W$361, MATCH('O5 Details by Class &amp; Accounts'!AD$18, 'E2 Allocators'!$B$15:$W$15, 0),FALSE)*$G187)</f>
        <v>0</v>
      </c>
      <c r="AE187" s="1411">
        <f>IF(ISERROR(VLOOKUP(VLOOKUP($A187, 'E4 TB Allocation Details'!$A$18:$L$205, MATCH("Customer ID", 'E4 TB Allocation Details'!$A$18:$L$18, 0),FALSE), 'E2 Allocators'!$B$15:$W$361, MATCH('O5 Details by Class &amp; Accounts'!AE$18, 'E2 Allocators'!$B$15:$W$15, 0),FALSE)*$G187), 0, VLOOKUP(VLOOKUP($A187, 'E4 TB Allocation Details'!$A$18:$L$205, MATCH("Customer ID", 'E4 TB Allocation Details'!$A$18:$L$18, 0),FALSE), 'E2 Allocators'!$B$15:$W$361, MATCH('O5 Details by Class &amp; Accounts'!AE$18, 'E2 Allocators'!$B$15:$W$15, 0),FALSE)*$G187)</f>
        <v>0</v>
      </c>
      <c r="AF187" s="1411">
        <f>IF(ISERROR(VLOOKUP(VLOOKUP($A187, 'E4 TB Allocation Details'!$A$18:$L$205, MATCH("Customer ID", 'E4 TB Allocation Details'!$A$18:$L$18, 0),FALSE), 'E2 Allocators'!$B$15:$W$361, MATCH('O5 Details by Class &amp; Accounts'!AF$18, 'E2 Allocators'!$B$15:$W$15, 0),FALSE)*$G187), 0, VLOOKUP(VLOOKUP($A187, 'E4 TB Allocation Details'!$A$18:$L$205, MATCH("Customer ID", 'E4 TB Allocation Details'!$A$18:$L$18, 0),FALSE), 'E2 Allocators'!$B$15:$W$361, MATCH('O5 Details by Class &amp; Accounts'!AF$18, 'E2 Allocators'!$B$15:$W$15, 0),FALSE)*$G187)</f>
        <v>0</v>
      </c>
      <c r="AG187" s="1411">
        <f>IF(ISERROR(VLOOKUP(VLOOKUP($A187, 'E4 TB Allocation Details'!$A$18:$L$205, MATCH("Customer ID", 'E4 TB Allocation Details'!$A$18:$L$18, 0),FALSE), 'E2 Allocators'!$B$15:$W$361, MATCH('O5 Details by Class &amp; Accounts'!AG$18, 'E2 Allocators'!$B$15:$W$15, 0),FALSE)*$G187), 0, VLOOKUP(VLOOKUP($A187, 'E4 TB Allocation Details'!$A$18:$L$205, MATCH("Customer ID", 'E4 TB Allocation Details'!$A$18:$L$18, 0),FALSE), 'E2 Allocators'!$B$15:$W$361, MATCH('O5 Details by Class &amp; Accounts'!AG$18, 'E2 Allocators'!$B$15:$W$15, 0),FALSE)*$G187)</f>
        <v>0</v>
      </c>
      <c r="AH187" s="1411">
        <f>IF(ISERROR(VLOOKUP(VLOOKUP($A187, 'E4 TB Allocation Details'!$A$18:$L$205, MATCH("Customer ID", 'E4 TB Allocation Details'!$A$18:$L$18, 0),FALSE), 'E2 Allocators'!$B$15:$W$361, MATCH('O5 Details by Class &amp; Accounts'!AH$18, 'E2 Allocators'!$B$15:$W$15, 0),FALSE)*$G187), 0, VLOOKUP(VLOOKUP($A187, 'E4 TB Allocation Details'!$A$18:$L$205, MATCH("Customer ID", 'E4 TB Allocation Details'!$A$18:$L$18, 0),FALSE), 'E2 Allocators'!$B$15:$W$361, MATCH('O5 Details by Class &amp; Accounts'!AH$18, 'E2 Allocators'!$B$15:$W$15, 0),FALSE)*$G187)</f>
        <v>0</v>
      </c>
      <c r="AI187" s="1411">
        <f>IF(ISERROR(VLOOKUP(VLOOKUP($A187, 'E4 TB Allocation Details'!$A$18:$L$205, MATCH("Customer ID", 'E4 TB Allocation Details'!$A$18:$L$18, 0),FALSE), 'E2 Allocators'!$B$15:$W$361, MATCH('O5 Details by Class &amp; Accounts'!AI$18, 'E2 Allocators'!$B$15:$W$15, 0),FALSE)*$G187), 0, VLOOKUP(VLOOKUP($A187, 'E4 TB Allocation Details'!$A$18:$L$205, MATCH("Customer ID", 'E4 TB Allocation Details'!$A$18:$L$18, 0),FALSE), 'E2 Allocators'!$B$15:$W$361, MATCH('O5 Details by Class &amp; Accounts'!AI$18, 'E2 Allocators'!$B$15:$W$15, 0),FALSE)*$G187)</f>
        <v>0</v>
      </c>
      <c r="AJ187" s="1411">
        <f>IF(ISERROR(VLOOKUP(VLOOKUP($A187, 'E4 TB Allocation Details'!$A$18:$L$205, MATCH("Customer ID", 'E4 TB Allocation Details'!$A$18:$L$18, 0),FALSE), 'E2 Allocators'!$B$15:$W$361, MATCH('O5 Details by Class &amp; Accounts'!AJ$18, 'E2 Allocators'!$B$15:$W$15, 0),FALSE)*$G187), 0, VLOOKUP(VLOOKUP($A187, 'E4 TB Allocation Details'!$A$18:$L$205, MATCH("Customer ID", 'E4 TB Allocation Details'!$A$18:$L$18, 0),FALSE), 'E2 Allocators'!$B$15:$W$361, MATCH('O5 Details by Class &amp; Accounts'!AJ$18, 'E2 Allocators'!$B$15:$W$15, 0),FALSE)*$G187)</f>
        <v>0</v>
      </c>
      <c r="AK187" s="1411">
        <f>IF(ISERROR(VLOOKUP(VLOOKUP($A187, 'E4 TB Allocation Details'!$A$18:$L$205, MATCH("Customer ID", 'E4 TB Allocation Details'!$A$18:$L$18, 0),FALSE), 'E2 Allocators'!$B$15:$W$361, MATCH('O5 Details by Class &amp; Accounts'!AK$18, 'E2 Allocators'!$B$15:$W$15, 0),FALSE)*$G187), 0, VLOOKUP(VLOOKUP($A187, 'E4 TB Allocation Details'!$A$18:$L$205, MATCH("Customer ID", 'E4 TB Allocation Details'!$A$18:$L$18, 0),FALSE), 'E2 Allocators'!$B$15:$W$361, MATCH('O5 Details by Class &amp; Accounts'!AK$18, 'E2 Allocators'!$B$15:$W$15, 0),FALSE)*$G187)</f>
        <v>0</v>
      </c>
      <c r="AL187" s="1411">
        <f>IF(ISERROR(VLOOKUP(VLOOKUP($A187, 'E4 TB Allocation Details'!$A$18:$L$205, MATCH("Customer ID", 'E4 TB Allocation Details'!$A$18:$L$18, 0),FALSE), 'E2 Allocators'!$B$15:$W$361, MATCH('O5 Details by Class &amp; Accounts'!AL$18, 'E2 Allocators'!$B$15:$W$15, 0),FALSE)*$G187), 0, VLOOKUP(VLOOKUP($A187, 'E4 TB Allocation Details'!$A$18:$L$205, MATCH("Customer ID", 'E4 TB Allocation Details'!$A$18:$L$18, 0),FALSE), 'E2 Allocators'!$B$15:$W$361, MATCH('O5 Details by Class &amp; Accounts'!AL$18, 'E2 Allocators'!$B$15:$W$15, 0),FALSE)*$G187)</f>
        <v>0</v>
      </c>
      <c r="AM187" s="1411">
        <f>IF(ISERROR(VLOOKUP(VLOOKUP($A187, 'E4 TB Allocation Details'!$A$18:$L$205, MATCH("Customer ID", 'E4 TB Allocation Details'!$A$18:$L$18, 0),FALSE), 'E2 Allocators'!$B$15:$W$361, MATCH('O5 Details by Class &amp; Accounts'!AM$18, 'E2 Allocators'!$B$15:$W$15, 0),FALSE)*$G187), 0, VLOOKUP(VLOOKUP($A187, 'E4 TB Allocation Details'!$A$18:$L$205, MATCH("Customer ID", 'E4 TB Allocation Details'!$A$18:$L$18, 0),FALSE), 'E2 Allocators'!$B$15:$W$361, MATCH('O5 Details by Class &amp; Accounts'!AM$18, 'E2 Allocators'!$B$15:$W$15, 0),FALSE)*$G187)</f>
        <v>0</v>
      </c>
      <c r="AN187" s="1411">
        <f>IF(ISERROR(VLOOKUP(VLOOKUP($A187, 'E4 TB Allocation Details'!$A$18:$L$205, MATCH("Customer ID", 'E4 TB Allocation Details'!$A$18:$L$18, 0),FALSE), 'E2 Allocators'!$B$15:$W$361, MATCH('O5 Details by Class &amp; Accounts'!AN$18, 'E2 Allocators'!$B$15:$W$15, 0),FALSE)*$G187), 0, VLOOKUP(VLOOKUP($A187, 'E4 TB Allocation Details'!$A$18:$L$205, MATCH("Customer ID", 'E4 TB Allocation Details'!$A$18:$L$18, 0),FALSE), 'E2 Allocators'!$B$15:$W$361, MATCH('O5 Details by Class &amp; Accounts'!AN$18, 'E2 Allocators'!$B$15:$W$15, 0),FALSE)*$G187)</f>
        <v>0</v>
      </c>
      <c r="AO187" s="1411">
        <f>IF(ISERROR(VLOOKUP(VLOOKUP($A187, 'E4 TB Allocation Details'!$A$18:$L$205, MATCH("Customer ID", 'E4 TB Allocation Details'!$A$18:$L$18, 0),FALSE), 'E2 Allocators'!$B$15:$W$361, MATCH('O5 Details by Class &amp; Accounts'!AO$18, 'E2 Allocators'!$B$15:$W$15, 0),FALSE)*$G187), 0, VLOOKUP(VLOOKUP($A187, 'E4 TB Allocation Details'!$A$18:$L$205, MATCH("Customer ID", 'E4 TB Allocation Details'!$A$18:$L$18, 0),FALSE), 'E2 Allocators'!$B$15:$W$361, MATCH('O5 Details by Class &amp; Accounts'!AO$18, 'E2 Allocators'!$B$15:$W$15, 0),FALSE)*$G187)</f>
        <v>0</v>
      </c>
      <c r="AP187" s="1411">
        <f>IF(ISERROR(VLOOKUP(VLOOKUP($A187, 'E4 TB Allocation Details'!$A$18:$L$205, MATCH("Customer ID", 'E4 TB Allocation Details'!$A$18:$L$18, 0),FALSE), 'E2 Allocators'!$B$15:$W$361, MATCH('O5 Details by Class &amp; Accounts'!AP$18, 'E2 Allocators'!$B$15:$W$15, 0),FALSE)*$G187), 0, VLOOKUP(VLOOKUP($A187, 'E4 TB Allocation Details'!$A$18:$L$205, MATCH("Customer ID", 'E4 TB Allocation Details'!$A$18:$L$18, 0),FALSE), 'E2 Allocators'!$B$15:$W$361, MATCH('O5 Details by Class &amp; Accounts'!AP$18, 'E2 Allocators'!$B$15:$W$15, 0),FALSE)*$G187)</f>
        <v>0</v>
      </c>
      <c r="AQ187" s="1411">
        <f>IF(ISERROR(VLOOKUP(VLOOKUP($A187, 'E4 TB Allocation Details'!$A$18:$L$205, MATCH("Customer ID", 'E4 TB Allocation Details'!$A$18:$L$18, 0),FALSE), 'E2 Allocators'!$B$15:$W$361, MATCH('O5 Details by Class &amp; Accounts'!AQ$18, 'E2 Allocators'!$B$15:$W$15, 0),FALSE)*$G187), 0, VLOOKUP(VLOOKUP($A187, 'E4 TB Allocation Details'!$A$18:$L$205, MATCH("Customer ID", 'E4 TB Allocation Details'!$A$18:$L$18, 0),FALSE), 'E2 Allocators'!$B$15:$W$361, MATCH('O5 Details by Class &amp; Accounts'!AQ$18, 'E2 Allocators'!$B$15:$W$15, 0),FALSE)*$G187)</f>
        <v>0</v>
      </c>
      <c r="AR187" s="1411">
        <f>IF(ISERROR(VLOOKUP(VLOOKUP($A187, 'E4 TB Allocation Details'!$A$18:$L$205, MATCH("Customer ID", 'E4 TB Allocation Details'!$A$18:$L$18, 0),FALSE), 'E2 Allocators'!$B$15:$W$361, MATCH('O5 Details by Class &amp; Accounts'!AR$18, 'E2 Allocators'!$B$15:$W$15, 0),FALSE)*$G187), 0, VLOOKUP(VLOOKUP($A187, 'E4 TB Allocation Details'!$A$18:$L$205, MATCH("Customer ID", 'E4 TB Allocation Details'!$A$18:$L$18, 0),FALSE), 'E2 Allocators'!$B$15:$W$361, MATCH('O5 Details by Class &amp; Accounts'!AR$18, 'E2 Allocators'!$B$15:$W$15, 0),FALSE)*$G187)</f>
        <v>0</v>
      </c>
      <c r="AS187" s="1411">
        <f>IF(ISERROR(VLOOKUP(VLOOKUP($A187, 'E4 TB Allocation Details'!$A$18:$L$205, MATCH("Customer ID", 'E4 TB Allocation Details'!$A$18:$L$18, 0),FALSE), 'E2 Allocators'!$B$15:$W$361, MATCH('O5 Details by Class &amp; Accounts'!AS$18, 'E2 Allocators'!$B$15:$W$15, 0),FALSE)*$G187), 0, VLOOKUP(VLOOKUP($A187, 'E4 TB Allocation Details'!$A$18:$L$205, MATCH("Customer ID", 'E4 TB Allocation Details'!$A$18:$L$18, 0),FALSE), 'E2 Allocators'!$B$15:$W$361, MATCH('O5 Details by Class &amp; Accounts'!AS$18, 'E2 Allocators'!$B$15:$W$15, 0),FALSE)*$G187)</f>
        <v>0</v>
      </c>
      <c r="AT187" s="1411">
        <f>IF(ISERROR(VLOOKUP(VLOOKUP($A187, 'E4 TB Allocation Details'!$A$18:$L$205, MATCH("Customer ID", 'E4 TB Allocation Details'!$A$18:$L$18, 0),FALSE), 'E2 Allocators'!$B$15:$W$361, MATCH('O5 Details by Class &amp; Accounts'!AT$18, 'E2 Allocators'!$B$15:$W$15, 0),FALSE)*$G187), 0, VLOOKUP(VLOOKUP($A187, 'E4 TB Allocation Details'!$A$18:$L$205, MATCH("Customer ID", 'E4 TB Allocation Details'!$A$18:$L$18, 0),FALSE), 'E2 Allocators'!$B$15:$W$361, MATCH('O5 Details by Class &amp; Accounts'!AT$18, 'E2 Allocators'!$B$15:$W$15, 0),FALSE)*$G187)</f>
        <v>0</v>
      </c>
      <c r="AU187" s="1411">
        <f>IF(ISERROR(VLOOKUP(VLOOKUP($A187, 'E4 TB Allocation Details'!$A$18:$L$205, MATCH("Customer ID", 'E4 TB Allocation Details'!$A$18:$L$18, 0),FALSE), 'E2 Allocators'!$B$15:$W$361, MATCH('O5 Details by Class &amp; Accounts'!AU$18, 'E2 Allocators'!$B$15:$W$15, 0),FALSE)*$G187), 0, VLOOKUP(VLOOKUP($A187, 'E4 TB Allocation Details'!$A$18:$L$205, MATCH("Customer ID", 'E4 TB Allocation Details'!$A$18:$L$18, 0),FALSE), 'E2 Allocators'!$B$15:$W$361, MATCH('O5 Details by Class &amp; Accounts'!AU$18, 'E2 Allocators'!$B$15:$W$15, 0),FALSE)*$G187)</f>
        <v>0</v>
      </c>
      <c r="AV187" s="1411">
        <f>IF(ISERROR(VLOOKUP(VLOOKUP($A187, 'E4 TB Allocation Details'!$A$18:$L$205, MATCH("Customer ID", 'E4 TB Allocation Details'!$A$18:$L$18, 0),FALSE), 'E2 Allocators'!$B$15:$W$361, MATCH('O5 Details by Class &amp; Accounts'!AV$18, 'E2 Allocators'!$B$15:$W$15, 0),FALSE)*$G187), 0, VLOOKUP(VLOOKUP($A187, 'E4 TB Allocation Details'!$A$18:$L$205, MATCH("Customer ID", 'E4 TB Allocation Details'!$A$18:$L$18, 0),FALSE), 'E2 Allocators'!$B$15:$W$361, MATCH('O5 Details by Class &amp; Accounts'!AV$18, 'E2 Allocators'!$B$15:$W$15, 0),FALSE)*$G187)</f>
        <v>0</v>
      </c>
      <c r="AW187" s="1411">
        <f>IF(ISERROR(VLOOKUP(VLOOKUP($A187, 'E4 TB Allocation Details'!$A$18:$L$205, MATCH("Customer ID", 'E4 TB Allocation Details'!$A$18:$L$18, 0),FALSE), 'E2 Allocators'!$B$15:$W$361, MATCH('O5 Details by Class &amp; Accounts'!AW$18, 'E2 Allocators'!$B$15:$W$15, 0),FALSE)*$G187), 0, VLOOKUP(VLOOKUP($A187, 'E4 TB Allocation Details'!$A$18:$L$205, MATCH("Customer ID", 'E4 TB Allocation Details'!$A$18:$L$18, 0),FALSE), 'E2 Allocators'!$B$15:$W$361, MATCH('O5 Details by Class &amp; Accounts'!AW$18, 'E2 Allocators'!$B$15:$W$15, 0),FALSE)*$G187)</f>
        <v>0</v>
      </c>
      <c r="AX187" s="1411">
        <f t="shared" si="44"/>
        <v>0</v>
      </c>
      <c r="AY187" s="1411">
        <f>IF(ISERROR(VLOOKUP(VLOOKUP($A187, 'E4 TB Allocation Details'!$A$18:$L$205, MATCH("Misc ID", 'E4 TB Allocation Details'!$A$18:$L$18, 0),FALSE), 'E2 Allocators'!$B$15:$W$361, MATCH('O5 Details by Class &amp; Accounts'!AY$18, 'E2 Allocators'!$B$15:$W$15, 0),FALSE)*$E187), 0, VLOOKUP(VLOOKUP($A187, 'E4 TB Allocation Details'!$A$18:$L$205, MATCH("Misc ID", 'E4 TB Allocation Details'!$A$18:$L$18, 0),FALSE), 'E2 Allocators'!$B$15:$W$361, MATCH('O5 Details by Class &amp; Accounts'!AY$18, 'E2 Allocators'!$B$15:$W$15, 0),FALSE)*$E187)</f>
        <v>0</v>
      </c>
      <c r="AZ187" s="1411">
        <f>IF(ISERROR(VLOOKUP(VLOOKUP($A187, 'E4 TB Allocation Details'!$A$18:$L$205, MATCH("Misc ID", 'E4 TB Allocation Details'!$A$18:$L$18, 0),FALSE), 'E2 Allocators'!$B$15:$W$361, MATCH('O5 Details by Class &amp; Accounts'!AZ$18, 'E2 Allocators'!$B$15:$W$15, 0),FALSE)*$E187), 0, VLOOKUP(VLOOKUP($A187, 'E4 TB Allocation Details'!$A$18:$L$205, MATCH("Misc ID", 'E4 TB Allocation Details'!$A$18:$L$18, 0),FALSE), 'E2 Allocators'!$B$15:$W$361, MATCH('O5 Details by Class &amp; Accounts'!AZ$18, 'E2 Allocators'!$B$15:$W$15, 0),FALSE)*$E187)</f>
        <v>0</v>
      </c>
      <c r="BA187" s="1411">
        <f>IF(ISERROR(VLOOKUP(VLOOKUP($A187, 'E4 TB Allocation Details'!$A$18:$L$205, MATCH("Misc ID", 'E4 TB Allocation Details'!$A$18:$L$18, 0),FALSE), 'E2 Allocators'!$B$15:$W$361, MATCH('O5 Details by Class &amp; Accounts'!BA$18, 'E2 Allocators'!$B$15:$W$15, 0),FALSE)*$E187), 0, VLOOKUP(VLOOKUP($A187, 'E4 TB Allocation Details'!$A$18:$L$205, MATCH("Misc ID", 'E4 TB Allocation Details'!$A$18:$L$18, 0),FALSE), 'E2 Allocators'!$B$15:$W$361, MATCH('O5 Details by Class &amp; Accounts'!BA$18, 'E2 Allocators'!$B$15:$W$15, 0),FALSE)*$E187)</f>
        <v>0</v>
      </c>
      <c r="BB187" s="1411">
        <f>IF(ISERROR(VLOOKUP(VLOOKUP($A187, 'E4 TB Allocation Details'!$A$18:$L$205, MATCH("Misc ID", 'E4 TB Allocation Details'!$A$18:$L$18, 0),FALSE), 'E2 Allocators'!$B$15:$W$361, MATCH('O5 Details by Class &amp; Accounts'!BB$18, 'E2 Allocators'!$B$15:$W$15, 0),FALSE)*$E187), 0, VLOOKUP(VLOOKUP($A187, 'E4 TB Allocation Details'!$A$18:$L$205, MATCH("Misc ID", 'E4 TB Allocation Details'!$A$18:$L$18, 0),FALSE), 'E2 Allocators'!$B$15:$W$361, MATCH('O5 Details by Class &amp; Accounts'!BB$18, 'E2 Allocators'!$B$15:$W$15, 0),FALSE)*$E187)</f>
        <v>0</v>
      </c>
      <c r="BC187" s="1411">
        <f>IF(ISERROR(VLOOKUP(VLOOKUP($A187, 'E4 TB Allocation Details'!$A$18:$L$205, MATCH("Misc ID", 'E4 TB Allocation Details'!$A$18:$L$18, 0),FALSE), 'E2 Allocators'!$B$15:$W$361, MATCH('O5 Details by Class &amp; Accounts'!BC$18, 'E2 Allocators'!$B$15:$W$15, 0),FALSE)*$E187), 0, VLOOKUP(VLOOKUP($A187, 'E4 TB Allocation Details'!$A$18:$L$205, MATCH("Misc ID", 'E4 TB Allocation Details'!$A$18:$L$18, 0),FALSE), 'E2 Allocators'!$B$15:$W$361, MATCH('O5 Details by Class &amp; Accounts'!BC$18, 'E2 Allocators'!$B$15:$W$15, 0),FALSE)*$E187)</f>
        <v>0</v>
      </c>
      <c r="BD187" s="1411">
        <f>IF(ISERROR(VLOOKUP(VLOOKUP($A187, 'E4 TB Allocation Details'!$A$18:$L$205, MATCH("Misc ID", 'E4 TB Allocation Details'!$A$18:$L$18, 0),FALSE), 'E2 Allocators'!$B$15:$W$361, MATCH('O5 Details by Class &amp; Accounts'!BD$18, 'E2 Allocators'!$B$15:$W$15, 0),FALSE)*$E187), 0, VLOOKUP(VLOOKUP($A187, 'E4 TB Allocation Details'!$A$18:$L$205, MATCH("Misc ID", 'E4 TB Allocation Details'!$A$18:$L$18, 0),FALSE), 'E2 Allocators'!$B$15:$W$361, MATCH('O5 Details by Class &amp; Accounts'!BD$18, 'E2 Allocators'!$B$15:$W$15, 0),FALSE)*$E187)</f>
        <v>0</v>
      </c>
      <c r="BE187" s="1411">
        <f>IF(ISERROR(VLOOKUP(VLOOKUP($A187, 'E4 TB Allocation Details'!$A$18:$L$205, MATCH("Misc ID", 'E4 TB Allocation Details'!$A$18:$L$18, 0),FALSE), 'E2 Allocators'!$B$15:$W$361, MATCH('O5 Details by Class &amp; Accounts'!BE$18, 'E2 Allocators'!$B$15:$W$15, 0),FALSE)*$E187), 0, VLOOKUP(VLOOKUP($A187, 'E4 TB Allocation Details'!$A$18:$L$205, MATCH("Misc ID", 'E4 TB Allocation Details'!$A$18:$L$18, 0),FALSE), 'E2 Allocators'!$B$15:$W$361, MATCH('O5 Details by Class &amp; Accounts'!BE$18, 'E2 Allocators'!$B$15:$W$15, 0),FALSE)*$E187)</f>
        <v>0</v>
      </c>
      <c r="BF187" s="1411">
        <f>IF(ISERROR(VLOOKUP(VLOOKUP($A187, 'E4 TB Allocation Details'!$A$18:$L$205, MATCH("Misc ID", 'E4 TB Allocation Details'!$A$18:$L$18, 0),FALSE), 'E2 Allocators'!$B$15:$W$361, MATCH('O5 Details by Class &amp; Accounts'!BF$18, 'E2 Allocators'!$B$15:$W$15, 0),FALSE)*$E187), 0, VLOOKUP(VLOOKUP($A187, 'E4 TB Allocation Details'!$A$18:$L$205, MATCH("Misc ID", 'E4 TB Allocation Details'!$A$18:$L$18, 0),FALSE), 'E2 Allocators'!$B$15:$W$361, MATCH('O5 Details by Class &amp; Accounts'!BF$18, 'E2 Allocators'!$B$15:$W$15, 0),FALSE)*$E187)</f>
        <v>0</v>
      </c>
      <c r="BG187" s="1411">
        <f>IF(ISERROR(VLOOKUP(VLOOKUP($A187, 'E4 TB Allocation Details'!$A$18:$L$205, MATCH("Misc ID", 'E4 TB Allocation Details'!$A$18:$L$18, 0),FALSE), 'E2 Allocators'!$B$15:$W$361, MATCH('O5 Details by Class &amp; Accounts'!BG$18, 'E2 Allocators'!$B$15:$W$15, 0),FALSE)*$E187), 0, VLOOKUP(VLOOKUP($A187, 'E4 TB Allocation Details'!$A$18:$L$205, MATCH("Misc ID", 'E4 TB Allocation Details'!$A$18:$L$18, 0),FALSE), 'E2 Allocators'!$B$15:$W$361, MATCH('O5 Details by Class &amp; Accounts'!BG$18, 'E2 Allocators'!$B$15:$W$15, 0),FALSE)*$E187)</f>
        <v>0</v>
      </c>
      <c r="BH187" s="1411">
        <f>IF(ISERROR(VLOOKUP(VLOOKUP($A187, 'E4 TB Allocation Details'!$A$18:$L$205, MATCH("Misc ID", 'E4 TB Allocation Details'!$A$18:$L$18, 0),FALSE), 'E2 Allocators'!$B$15:$W$361, MATCH('O5 Details by Class &amp; Accounts'!BH$18, 'E2 Allocators'!$B$15:$W$15, 0),FALSE)*$E187), 0, VLOOKUP(VLOOKUP($A187, 'E4 TB Allocation Details'!$A$18:$L$205, MATCH("Misc ID", 'E4 TB Allocation Details'!$A$18:$L$18, 0),FALSE), 'E2 Allocators'!$B$15:$W$361, MATCH('O5 Details by Class &amp; Accounts'!BH$18, 'E2 Allocators'!$B$15:$W$15, 0),FALSE)*$E187)</f>
        <v>0</v>
      </c>
      <c r="BI187" s="1411">
        <f>IF(ISERROR(VLOOKUP(VLOOKUP($A187, 'E4 TB Allocation Details'!$A$18:$L$205, MATCH("Misc ID", 'E4 TB Allocation Details'!$A$18:$L$18, 0),FALSE), 'E2 Allocators'!$B$15:$W$361, MATCH('O5 Details by Class &amp; Accounts'!BI$18, 'E2 Allocators'!$B$15:$W$15, 0),FALSE)*$E187), 0, VLOOKUP(VLOOKUP($A187, 'E4 TB Allocation Details'!$A$18:$L$205, MATCH("Misc ID", 'E4 TB Allocation Details'!$A$18:$L$18, 0),FALSE), 'E2 Allocators'!$B$15:$W$361, MATCH('O5 Details by Class &amp; Accounts'!BI$18, 'E2 Allocators'!$B$15:$W$15, 0),FALSE)*$E187)</f>
        <v>0</v>
      </c>
      <c r="BJ187" s="1411">
        <f>IF(ISERROR(VLOOKUP(VLOOKUP($A187, 'E4 TB Allocation Details'!$A$18:$L$205, MATCH("Misc ID", 'E4 TB Allocation Details'!$A$18:$L$18, 0),FALSE), 'E2 Allocators'!$B$15:$W$361, MATCH('O5 Details by Class &amp; Accounts'!BJ$18, 'E2 Allocators'!$B$15:$W$15, 0),FALSE)*$E187), 0, VLOOKUP(VLOOKUP($A187, 'E4 TB Allocation Details'!$A$18:$L$205, MATCH("Misc ID", 'E4 TB Allocation Details'!$A$18:$L$18, 0),FALSE), 'E2 Allocators'!$B$15:$W$361, MATCH('O5 Details by Class &amp; Accounts'!BJ$18, 'E2 Allocators'!$B$15:$W$15, 0),FALSE)*$E187)</f>
        <v>0</v>
      </c>
      <c r="BK187" s="1411">
        <f>IF(ISERROR(VLOOKUP(VLOOKUP($A187, 'E4 TB Allocation Details'!$A$18:$L$205, MATCH("Misc ID", 'E4 TB Allocation Details'!$A$18:$L$18, 0),FALSE), 'E2 Allocators'!$B$15:$W$361, MATCH('O5 Details by Class &amp; Accounts'!BK$18, 'E2 Allocators'!$B$15:$W$15, 0),FALSE)*$E187), 0, VLOOKUP(VLOOKUP($A187, 'E4 TB Allocation Details'!$A$18:$L$205, MATCH("Misc ID", 'E4 TB Allocation Details'!$A$18:$L$18, 0),FALSE), 'E2 Allocators'!$B$15:$W$361, MATCH('O5 Details by Class &amp; Accounts'!BK$18, 'E2 Allocators'!$B$15:$W$15, 0),FALSE)*$E187)</f>
        <v>0</v>
      </c>
      <c r="BL187" s="1411">
        <f>IF(ISERROR(VLOOKUP(VLOOKUP($A187, 'E4 TB Allocation Details'!$A$18:$L$205, MATCH("Misc ID", 'E4 TB Allocation Details'!$A$18:$L$18, 0),FALSE), 'E2 Allocators'!$B$15:$W$361, MATCH('O5 Details by Class &amp; Accounts'!BL$18, 'E2 Allocators'!$B$15:$W$15, 0),FALSE)*$E187), 0, VLOOKUP(VLOOKUP($A187, 'E4 TB Allocation Details'!$A$18:$L$205, MATCH("Misc ID", 'E4 TB Allocation Details'!$A$18:$L$18, 0),FALSE), 'E2 Allocators'!$B$15:$W$361, MATCH('O5 Details by Class &amp; Accounts'!BL$18, 'E2 Allocators'!$B$15:$W$15, 0),FALSE)*$E187)</f>
        <v>0</v>
      </c>
      <c r="BM187" s="1411">
        <f>IF(ISERROR(VLOOKUP(VLOOKUP($A187, 'E4 TB Allocation Details'!$A$18:$L$205, MATCH("Misc ID", 'E4 TB Allocation Details'!$A$18:$L$18, 0),FALSE), 'E2 Allocators'!$B$15:$W$361, MATCH('O5 Details by Class &amp; Accounts'!BM$18, 'E2 Allocators'!$B$15:$W$15, 0),FALSE)*$E187), 0, VLOOKUP(VLOOKUP($A187, 'E4 TB Allocation Details'!$A$18:$L$205, MATCH("Misc ID", 'E4 TB Allocation Details'!$A$18:$L$18, 0),FALSE), 'E2 Allocators'!$B$15:$W$361, MATCH('O5 Details by Class &amp; Accounts'!BM$18, 'E2 Allocators'!$B$15:$W$15, 0),FALSE)*$E187)</f>
        <v>0</v>
      </c>
      <c r="BN187" s="1411">
        <f>IF(ISERROR(VLOOKUP(VLOOKUP($A187, 'E4 TB Allocation Details'!$A$18:$L$205, MATCH("Misc ID", 'E4 TB Allocation Details'!$A$18:$L$18, 0),FALSE), 'E2 Allocators'!$B$15:$W$361, MATCH('O5 Details by Class &amp; Accounts'!BN$18, 'E2 Allocators'!$B$15:$W$15, 0),FALSE)*$E187), 0, VLOOKUP(VLOOKUP($A187, 'E4 TB Allocation Details'!$A$18:$L$205, MATCH("Misc ID", 'E4 TB Allocation Details'!$A$18:$L$18, 0),FALSE), 'E2 Allocators'!$B$15:$W$361, MATCH('O5 Details by Class &amp; Accounts'!BN$18, 'E2 Allocators'!$B$15:$W$15, 0),FALSE)*$E187)</f>
        <v>0</v>
      </c>
      <c r="BO187" s="1411">
        <f>IF(ISERROR(VLOOKUP(VLOOKUP($A187, 'E4 TB Allocation Details'!$A$18:$L$205, MATCH("Misc ID", 'E4 TB Allocation Details'!$A$18:$L$18, 0),FALSE), 'E2 Allocators'!$B$15:$W$361, MATCH('O5 Details by Class &amp; Accounts'!BO$18, 'E2 Allocators'!$B$15:$W$15, 0),FALSE)*$E187), 0, VLOOKUP(VLOOKUP($A187, 'E4 TB Allocation Details'!$A$18:$L$205, MATCH("Misc ID", 'E4 TB Allocation Details'!$A$18:$L$18, 0),FALSE), 'E2 Allocators'!$B$15:$W$361, MATCH('O5 Details by Class &amp; Accounts'!BO$18, 'E2 Allocators'!$B$15:$W$15, 0),FALSE)*$E187)</f>
        <v>0</v>
      </c>
      <c r="BP187" s="1411">
        <f>IF(ISERROR(VLOOKUP(VLOOKUP($A187, 'E4 TB Allocation Details'!$A$18:$L$205, MATCH("Misc ID", 'E4 TB Allocation Details'!$A$18:$L$18, 0),FALSE), 'E2 Allocators'!$B$15:$W$361, MATCH('O5 Details by Class &amp; Accounts'!BP$18, 'E2 Allocators'!$B$15:$W$15, 0),FALSE)*$E187), 0, VLOOKUP(VLOOKUP($A187, 'E4 TB Allocation Details'!$A$18:$L$205, MATCH("Misc ID", 'E4 TB Allocation Details'!$A$18:$L$18, 0),FALSE), 'E2 Allocators'!$B$15:$W$361, MATCH('O5 Details by Class &amp; Accounts'!BP$18, 'E2 Allocators'!$B$15:$W$15, 0),FALSE)*$E187)</f>
        <v>0</v>
      </c>
      <c r="BQ187" s="1411">
        <f>IF(ISERROR(VLOOKUP(VLOOKUP($A187, 'E4 TB Allocation Details'!$A$18:$L$205, MATCH("Misc ID", 'E4 TB Allocation Details'!$A$18:$L$18, 0),FALSE), 'E2 Allocators'!$B$15:$W$361, MATCH('O5 Details by Class &amp; Accounts'!BQ$18, 'E2 Allocators'!$B$15:$W$15, 0),FALSE)*$E187), 0, VLOOKUP(VLOOKUP($A187, 'E4 TB Allocation Details'!$A$18:$L$205, MATCH("Misc ID", 'E4 TB Allocation Details'!$A$18:$L$18, 0),FALSE), 'E2 Allocators'!$B$15:$W$361, MATCH('O5 Details by Class &amp; Accounts'!BQ$18, 'E2 Allocators'!$B$15:$W$15, 0),FALSE)*$E187)</f>
        <v>0</v>
      </c>
      <c r="BR187" s="1411">
        <f>IF(ISERROR(VLOOKUP(VLOOKUP($A187, 'E4 TB Allocation Details'!$A$18:$L$205, MATCH("Misc ID", 'E4 TB Allocation Details'!$A$18:$L$18, 0),FALSE), 'E2 Allocators'!$B$15:$W$361, MATCH('O5 Details by Class &amp; Accounts'!BR$18, 'E2 Allocators'!$B$15:$W$15, 0),FALSE)*$E187), 0, VLOOKUP(VLOOKUP($A187, 'E4 TB Allocation Details'!$A$18:$L$205, MATCH("Misc ID", 'E4 TB Allocation Details'!$A$18:$L$18, 0),FALSE), 'E2 Allocators'!$B$15:$W$361, MATCH('O5 Details by Class &amp; Accounts'!BR$18, 'E2 Allocators'!$B$15:$W$15, 0),FALSE)*$E187)</f>
        <v>0</v>
      </c>
      <c r="BS187" s="1411">
        <f t="shared" si="41"/>
        <v>0</v>
      </c>
      <c r="BT187" s="1411">
        <f>IF(ISERROR(VLOOKUP(VLOOKUP($A187, 'E4 TB Allocation Details'!$A$18:$L$205, MATCH("A &amp; G ID", 'E4 TB Allocation Details'!$A$18:$L$18, 0),FALSE), 'E2 Allocators'!$B$15:$W$361, MATCH('O5 Details by Class &amp; Accounts'!BT$18, 'E2 Allocators'!$B$15:$W$15, 0),FALSE)*$E187), 0, VLOOKUP(VLOOKUP($A187, 'E4 TB Allocation Details'!$A$18:$L$205, MATCH("A &amp; G ID", 'E4 TB Allocation Details'!$A$18:$L$18, 0),FALSE), 'E2 Allocators'!$B$15:$W$361, MATCH('O5 Details by Class &amp; Accounts'!BT$18, 'E2 Allocators'!$B$15:$W$15, 0),FALSE)*$E187)</f>
        <v>57644.880076527901</v>
      </c>
      <c r="BU187" s="1411">
        <f>IF(ISERROR(VLOOKUP(VLOOKUP($A187, 'E4 TB Allocation Details'!$A$18:$L$205, MATCH("A &amp; G ID", 'E4 TB Allocation Details'!$A$18:$L$18, 0),FALSE), 'E2 Allocators'!$B$15:$W$361, MATCH('O5 Details by Class &amp; Accounts'!BU$18, 'E2 Allocators'!$B$15:$W$15, 0),FALSE)*$E187), 0, VLOOKUP(VLOOKUP($A187, 'E4 TB Allocation Details'!$A$18:$L$205, MATCH("A &amp; G ID", 'E4 TB Allocation Details'!$A$18:$L$18, 0),FALSE), 'E2 Allocators'!$B$15:$W$361, MATCH('O5 Details by Class &amp; Accounts'!BU$18, 'E2 Allocators'!$B$15:$W$15, 0),FALSE)*$E187)</f>
        <v>16219.560136337772</v>
      </c>
      <c r="BV187" s="1411">
        <f>IF(ISERROR(VLOOKUP(VLOOKUP($A187, 'E4 TB Allocation Details'!$A$18:$L$205, MATCH("A &amp; G ID", 'E4 TB Allocation Details'!$A$18:$L$18, 0),FALSE), 'E2 Allocators'!$B$15:$W$361, MATCH('O5 Details by Class &amp; Accounts'!BV$18, 'E2 Allocators'!$B$15:$W$15, 0),FALSE)*$E187), 0, VLOOKUP(VLOOKUP($A187, 'E4 TB Allocation Details'!$A$18:$L$205, MATCH("A &amp; G ID", 'E4 TB Allocation Details'!$A$18:$L$18, 0),FALSE), 'E2 Allocators'!$B$15:$W$361, MATCH('O5 Details by Class &amp; Accounts'!BV$18, 'E2 Allocators'!$B$15:$W$15, 0),FALSE)*$E187)</f>
        <v>17533.228307087367</v>
      </c>
      <c r="BW187" s="1411">
        <f>IF(ISERROR(VLOOKUP(VLOOKUP($A187, 'E4 TB Allocation Details'!$A$18:$L$205, MATCH("A &amp; G ID", 'E4 TB Allocation Details'!$A$18:$L$18, 0),FALSE), 'E2 Allocators'!$B$15:$W$361, MATCH('O5 Details by Class &amp; Accounts'!BW$18, 'E2 Allocators'!$B$15:$W$15, 0),FALSE)*$E187), 0, VLOOKUP(VLOOKUP($A187, 'E4 TB Allocation Details'!$A$18:$L$205, MATCH("A &amp; G ID", 'E4 TB Allocation Details'!$A$18:$L$18, 0),FALSE), 'E2 Allocators'!$B$15:$W$361, MATCH('O5 Details by Class &amp; Accounts'!BW$18, 'E2 Allocators'!$B$15:$W$15, 0),FALSE)*$E187)</f>
        <v>0</v>
      </c>
      <c r="BX187" s="1411">
        <f>IF(ISERROR(VLOOKUP(VLOOKUP($A187, 'E4 TB Allocation Details'!$A$18:$L$205, MATCH("A &amp; G ID", 'E4 TB Allocation Details'!$A$18:$L$18, 0),FALSE), 'E2 Allocators'!$B$15:$W$361, MATCH('O5 Details by Class &amp; Accounts'!BX$18, 'E2 Allocators'!$B$15:$W$15, 0),FALSE)*$E187), 0, VLOOKUP(VLOOKUP($A187, 'E4 TB Allocation Details'!$A$18:$L$205, MATCH("A &amp; G ID", 'E4 TB Allocation Details'!$A$18:$L$18, 0),FALSE), 'E2 Allocators'!$B$15:$W$361, MATCH('O5 Details by Class &amp; Accounts'!BX$18, 'E2 Allocators'!$B$15:$W$15, 0),FALSE)*$E187)</f>
        <v>0</v>
      </c>
      <c r="BY187" s="1411">
        <f>IF(ISERROR(VLOOKUP(VLOOKUP($A187, 'E4 TB Allocation Details'!$A$18:$L$205, MATCH("A &amp; G ID", 'E4 TB Allocation Details'!$A$18:$L$18, 0),FALSE), 'E2 Allocators'!$B$15:$W$361, MATCH('O5 Details by Class &amp; Accounts'!BY$18, 'E2 Allocators'!$B$15:$W$15, 0),FALSE)*$E187), 0, VLOOKUP(VLOOKUP($A187, 'E4 TB Allocation Details'!$A$18:$L$205, MATCH("A &amp; G ID", 'E4 TB Allocation Details'!$A$18:$L$18, 0),FALSE), 'E2 Allocators'!$B$15:$W$361, MATCH('O5 Details by Class &amp; Accounts'!BY$18, 'E2 Allocators'!$B$15:$W$15, 0),FALSE)*$E187)</f>
        <v>0</v>
      </c>
      <c r="BZ187" s="1411">
        <f>IF(ISERROR(VLOOKUP(VLOOKUP($A187, 'E4 TB Allocation Details'!$A$18:$L$205, MATCH("A &amp; G ID", 'E4 TB Allocation Details'!$A$18:$L$18, 0),FALSE), 'E2 Allocators'!$B$15:$W$361, MATCH('O5 Details by Class &amp; Accounts'!BZ$18, 'E2 Allocators'!$B$15:$W$15, 0),FALSE)*$E187), 0, VLOOKUP(VLOOKUP($A187, 'E4 TB Allocation Details'!$A$18:$L$205, MATCH("A &amp; G ID", 'E4 TB Allocation Details'!$A$18:$L$18, 0),FALSE), 'E2 Allocators'!$B$15:$W$361, MATCH('O5 Details by Class &amp; Accounts'!BZ$18, 'E2 Allocators'!$B$15:$W$15, 0),FALSE)*$E187)</f>
        <v>4114.3048598940868</v>
      </c>
      <c r="CA187" s="1411">
        <f>IF(ISERROR(VLOOKUP(VLOOKUP($A187, 'E4 TB Allocation Details'!$A$18:$L$205, MATCH("A &amp; G ID", 'E4 TB Allocation Details'!$A$18:$L$18, 0),FALSE), 'E2 Allocators'!$B$15:$W$361, MATCH('O5 Details by Class &amp; Accounts'!CA$18, 'E2 Allocators'!$B$15:$W$15, 0),FALSE)*$E187), 0, VLOOKUP(VLOOKUP($A187, 'E4 TB Allocation Details'!$A$18:$L$205, MATCH("A &amp; G ID", 'E4 TB Allocation Details'!$A$18:$L$18, 0),FALSE), 'E2 Allocators'!$B$15:$W$361, MATCH('O5 Details by Class &amp; Accounts'!CA$18, 'E2 Allocators'!$B$15:$W$15, 0),FALSE)*$E187)</f>
        <v>259.54813591943139</v>
      </c>
      <c r="CB187" s="1411">
        <f>IF(ISERROR(VLOOKUP(VLOOKUP($A187, 'E4 TB Allocation Details'!$A$18:$L$205, MATCH("A &amp; G ID", 'E4 TB Allocation Details'!$A$18:$L$18, 0),FALSE), 'E2 Allocators'!$B$15:$W$361, MATCH('O5 Details by Class &amp; Accounts'!CB$18, 'E2 Allocators'!$B$15:$W$15, 0),FALSE)*$E187), 0, VLOOKUP(VLOOKUP($A187, 'E4 TB Allocation Details'!$A$18:$L$205, MATCH("A &amp; G ID", 'E4 TB Allocation Details'!$A$18:$L$18, 0),FALSE), 'E2 Allocators'!$B$15:$W$361, MATCH('O5 Details by Class &amp; Accounts'!CB$18, 'E2 Allocators'!$B$15:$W$15, 0),FALSE)*$E187)</f>
        <v>228.47848423344183</v>
      </c>
      <c r="CC187" s="1411">
        <f>IF(ISERROR(VLOOKUP(VLOOKUP($A187, 'E4 TB Allocation Details'!$A$18:$L$205, MATCH("A &amp; G ID", 'E4 TB Allocation Details'!$A$18:$L$18, 0),FALSE), 'E2 Allocators'!$B$15:$W$361, MATCH('O5 Details by Class &amp; Accounts'!CC$18, 'E2 Allocators'!$B$15:$W$15, 0),FALSE)*$E187), 0, VLOOKUP(VLOOKUP($A187, 'E4 TB Allocation Details'!$A$18:$L$205, MATCH("A &amp; G ID", 'E4 TB Allocation Details'!$A$18:$L$18, 0),FALSE), 'E2 Allocators'!$B$15:$W$361, MATCH('O5 Details by Class &amp; Accounts'!CC$18, 'E2 Allocators'!$B$15:$W$15, 0),FALSE)*$E187)</f>
        <v>0</v>
      </c>
      <c r="CD187" s="1411">
        <f>IF(ISERROR(VLOOKUP(VLOOKUP($A187, 'E4 TB Allocation Details'!$A$18:$L$205, MATCH("A &amp; G ID", 'E4 TB Allocation Details'!$A$18:$L$18, 0),FALSE), 'E2 Allocators'!$B$15:$W$361, MATCH('O5 Details by Class &amp; Accounts'!CD$18, 'E2 Allocators'!$B$15:$W$15, 0),FALSE)*$E187), 0, VLOOKUP(VLOOKUP($A187, 'E4 TB Allocation Details'!$A$18:$L$205, MATCH("A &amp; G ID", 'E4 TB Allocation Details'!$A$18:$L$18, 0),FALSE), 'E2 Allocators'!$B$15:$W$361, MATCH('O5 Details by Class &amp; Accounts'!CD$18, 'E2 Allocators'!$B$15:$W$15, 0),FALSE)*$E187)</f>
        <v>0</v>
      </c>
      <c r="CE187" s="1411">
        <f>IF(ISERROR(VLOOKUP(VLOOKUP($A187, 'E4 TB Allocation Details'!$A$18:$L$205, MATCH("A &amp; G ID", 'E4 TB Allocation Details'!$A$18:$L$18, 0),FALSE), 'E2 Allocators'!$B$15:$W$361, MATCH('O5 Details by Class &amp; Accounts'!CE$18, 'E2 Allocators'!$B$15:$W$15, 0),FALSE)*$E187), 0, VLOOKUP(VLOOKUP($A187, 'E4 TB Allocation Details'!$A$18:$L$205, MATCH("A &amp; G ID", 'E4 TB Allocation Details'!$A$18:$L$18, 0),FALSE), 'E2 Allocators'!$B$15:$W$361, MATCH('O5 Details by Class &amp; Accounts'!CE$18, 'E2 Allocators'!$B$15:$W$15, 0),FALSE)*$E187)</f>
        <v>0</v>
      </c>
      <c r="CF187" s="1411">
        <f>IF(ISERROR(VLOOKUP(VLOOKUP($A187, 'E4 TB Allocation Details'!$A$18:$L$205, MATCH("A &amp; G ID", 'E4 TB Allocation Details'!$A$18:$L$18, 0),FALSE), 'E2 Allocators'!$B$15:$W$361, MATCH('O5 Details by Class &amp; Accounts'!CF$18, 'E2 Allocators'!$B$15:$W$15, 0),FALSE)*$E187), 0, VLOOKUP(VLOOKUP($A187, 'E4 TB Allocation Details'!$A$18:$L$205, MATCH("A &amp; G ID", 'E4 TB Allocation Details'!$A$18:$L$18, 0),FALSE), 'E2 Allocators'!$B$15:$W$361, MATCH('O5 Details by Class &amp; Accounts'!CF$18, 'E2 Allocators'!$B$15:$W$15, 0),FALSE)*$E187)</f>
        <v>0</v>
      </c>
      <c r="CG187" s="1411">
        <f>IF(ISERROR(VLOOKUP(VLOOKUP($A187, 'E4 TB Allocation Details'!$A$18:$L$205, MATCH("A &amp; G ID", 'E4 TB Allocation Details'!$A$18:$L$18, 0),FALSE), 'E2 Allocators'!$B$15:$W$361, MATCH('O5 Details by Class &amp; Accounts'!CG$18, 'E2 Allocators'!$B$15:$W$15, 0),FALSE)*$E187), 0, VLOOKUP(VLOOKUP($A187, 'E4 TB Allocation Details'!$A$18:$L$205, MATCH("A &amp; G ID", 'E4 TB Allocation Details'!$A$18:$L$18, 0),FALSE), 'E2 Allocators'!$B$15:$W$361, MATCH('O5 Details by Class &amp; Accounts'!CG$18, 'E2 Allocators'!$B$15:$W$15, 0),FALSE)*$E187)</f>
        <v>0</v>
      </c>
      <c r="CH187" s="1411">
        <f>IF(ISERROR(VLOOKUP(VLOOKUP($A187, 'E4 TB Allocation Details'!$A$18:$L$205, MATCH("A &amp; G ID", 'E4 TB Allocation Details'!$A$18:$L$18, 0),FALSE), 'E2 Allocators'!$B$15:$W$361, MATCH('O5 Details by Class &amp; Accounts'!CH$18, 'E2 Allocators'!$B$15:$W$15, 0),FALSE)*$E187), 0, VLOOKUP(VLOOKUP($A187, 'E4 TB Allocation Details'!$A$18:$L$205, MATCH("A &amp; G ID", 'E4 TB Allocation Details'!$A$18:$L$18, 0),FALSE), 'E2 Allocators'!$B$15:$W$361, MATCH('O5 Details by Class &amp; Accounts'!CH$18, 'E2 Allocators'!$B$15:$W$15, 0),FALSE)*$E187)</f>
        <v>0</v>
      </c>
      <c r="CI187" s="1411">
        <f>IF(ISERROR(VLOOKUP(VLOOKUP($A187, 'E4 TB Allocation Details'!$A$18:$L$205, MATCH("A &amp; G ID", 'E4 TB Allocation Details'!$A$18:$L$18, 0),FALSE), 'E2 Allocators'!$B$15:$W$361, MATCH('O5 Details by Class &amp; Accounts'!CI$18, 'E2 Allocators'!$B$15:$W$15, 0),FALSE)*$E187), 0, VLOOKUP(VLOOKUP($A187, 'E4 TB Allocation Details'!$A$18:$L$205, MATCH("A &amp; G ID", 'E4 TB Allocation Details'!$A$18:$L$18, 0),FALSE), 'E2 Allocators'!$B$15:$W$361, MATCH('O5 Details by Class &amp; Accounts'!CI$18, 'E2 Allocators'!$B$15:$W$15, 0),FALSE)*$E187)</f>
        <v>0</v>
      </c>
      <c r="CJ187" s="1411">
        <f>IF(ISERROR(VLOOKUP(VLOOKUP($A187, 'E4 TB Allocation Details'!$A$18:$L$205, MATCH("A &amp; G ID", 'E4 TB Allocation Details'!$A$18:$L$18, 0),FALSE), 'E2 Allocators'!$B$15:$W$361, MATCH('O5 Details by Class &amp; Accounts'!CJ$18, 'E2 Allocators'!$B$15:$W$15, 0),FALSE)*$E187), 0, VLOOKUP(VLOOKUP($A187, 'E4 TB Allocation Details'!$A$18:$L$205, MATCH("A &amp; G ID", 'E4 TB Allocation Details'!$A$18:$L$18, 0),FALSE), 'E2 Allocators'!$B$15:$W$361, MATCH('O5 Details by Class &amp; Accounts'!CJ$18, 'E2 Allocators'!$B$15:$W$15, 0),FALSE)*$E187)</f>
        <v>0</v>
      </c>
      <c r="CK187" s="1411">
        <f>IF(ISERROR(VLOOKUP(VLOOKUP($A187, 'E4 TB Allocation Details'!$A$18:$L$205, MATCH("A &amp; G ID", 'E4 TB Allocation Details'!$A$18:$L$18, 0),FALSE), 'E2 Allocators'!$B$15:$W$361, MATCH('O5 Details by Class &amp; Accounts'!CK$18, 'E2 Allocators'!$B$15:$W$15, 0),FALSE)*$E187), 0, VLOOKUP(VLOOKUP($A187, 'E4 TB Allocation Details'!$A$18:$L$205, MATCH("A &amp; G ID", 'E4 TB Allocation Details'!$A$18:$L$18, 0),FALSE), 'E2 Allocators'!$B$15:$W$361, MATCH('O5 Details by Class &amp; Accounts'!CK$18, 'E2 Allocators'!$B$15:$W$15, 0),FALSE)*$E187)</f>
        <v>0</v>
      </c>
      <c r="CL187" s="1411">
        <f>IF(ISERROR(VLOOKUP(VLOOKUP($A187, 'E4 TB Allocation Details'!$A$18:$L$205, MATCH("A &amp; G ID", 'E4 TB Allocation Details'!$A$18:$L$18, 0),FALSE), 'E2 Allocators'!$B$15:$W$361, MATCH('O5 Details by Class &amp; Accounts'!CL$18, 'E2 Allocators'!$B$15:$W$15, 0),FALSE)*$E187), 0, VLOOKUP(VLOOKUP($A187, 'E4 TB Allocation Details'!$A$18:$L$205, MATCH("A &amp; G ID", 'E4 TB Allocation Details'!$A$18:$L$18, 0),FALSE), 'E2 Allocators'!$B$15:$W$361, MATCH('O5 Details by Class &amp; Accounts'!CL$18, 'E2 Allocators'!$B$15:$W$15, 0),FALSE)*$E187)</f>
        <v>0</v>
      </c>
      <c r="CM187" s="1411">
        <f>IF(ISERROR(VLOOKUP(VLOOKUP($A187, 'E4 TB Allocation Details'!$A$18:$L$205, MATCH("A &amp; G ID", 'E4 TB Allocation Details'!$A$18:$L$18, 0),FALSE), 'E2 Allocators'!$B$15:$W$361, MATCH('O5 Details by Class &amp; Accounts'!CM$18, 'E2 Allocators'!$B$15:$W$15, 0),FALSE)*$E187), 0, VLOOKUP(VLOOKUP($A187, 'E4 TB Allocation Details'!$A$18:$L$205, MATCH("A &amp; G ID", 'E4 TB Allocation Details'!$A$18:$L$18, 0),FALSE), 'E2 Allocators'!$B$15:$W$361, MATCH('O5 Details by Class &amp; Accounts'!CM$18, 'E2 Allocators'!$B$15:$W$15, 0),FALSE)*$E187)</f>
        <v>0</v>
      </c>
      <c r="CN187" s="1411">
        <f t="shared" si="45"/>
        <v>96000.000000000015</v>
      </c>
      <c r="CO187" s="1791">
        <f t="shared" si="43"/>
        <v>0</v>
      </c>
      <c r="CQ187" s="2086" t="s">
        <v>288</v>
      </c>
    </row>
    <row r="188" spans="1:95" s="80" customFormat="1" ht="12.75">
      <c r="A188" s="1169">
        <v>5670</v>
      </c>
      <c r="B188" s="451" t="s">
        <v>961</v>
      </c>
      <c r="C188" s="1788">
        <f>IF(ISERROR(VLOOKUP($A188,'I3 TB Data'!$A$23:$H$458,MATCH('O5 Details by Class &amp; Accounts'!$C$18, 'I3 TB Data'!$A$23:$H$23,0),0)), 0, VLOOKUP($A188,'I3 TB Data'!$A$23:$H$458,MATCH('O5 Details by Class &amp; Accounts'!$C$18,'I3 TB Data'!$A$23:$H$23,0),0))</f>
        <v>0</v>
      </c>
      <c r="D188" s="1789"/>
      <c r="E188" s="1788">
        <f t="shared" si="46"/>
        <v>0</v>
      </c>
      <c r="F188" s="1790"/>
      <c r="G188" s="1790"/>
      <c r="H188" s="1411">
        <f t="shared" si="39"/>
        <v>0</v>
      </c>
      <c r="I188" s="1411">
        <f>IF(ISERROR(VLOOKUP(VLOOKUP($A188, 'E4 TB Allocation Details'!$A$18:$L$205, MATCH("Demand ID", 'E4 TB Allocation Details'!$A$18:$L$18, 0),FALSE), 'E2 Allocators'!$B$15:$W$361, MATCH('O5 Details by Class &amp; Accounts'!I$18, 'E2 Allocators'!$B$15:$W$15, 0),FALSE)*$F188), 0, VLOOKUP(VLOOKUP($A188, 'E4 TB Allocation Details'!$A$18:$L$205, MATCH("Demand ID", 'E4 TB Allocation Details'!$A$18:$L$18, 0),FALSE), 'E2 Allocators'!$B$15:$W$361, MATCH('O5 Details by Class &amp; Accounts'!I$18, 'E2 Allocators'!$B$15:$W$15, 0),FALSE)*$F188)</f>
        <v>0</v>
      </c>
      <c r="J188" s="1411">
        <f>IF(ISERROR(VLOOKUP(VLOOKUP($A188, 'E4 TB Allocation Details'!$A$18:$L$205, MATCH("Demand ID", 'E4 TB Allocation Details'!$A$18:$L$18, 0),FALSE), 'E2 Allocators'!$B$15:$W$361, MATCH('O5 Details by Class &amp; Accounts'!J$18, 'E2 Allocators'!$B$15:$W$15, 0),FALSE)*$F188), 0, VLOOKUP(VLOOKUP($A188, 'E4 TB Allocation Details'!$A$18:$L$205, MATCH("Demand ID", 'E4 TB Allocation Details'!$A$18:$L$18, 0),FALSE), 'E2 Allocators'!$B$15:$W$361, MATCH('O5 Details by Class &amp; Accounts'!J$18, 'E2 Allocators'!$B$15:$W$15, 0),FALSE)*$F188)</f>
        <v>0</v>
      </c>
      <c r="K188" s="1411">
        <f>IF(ISERROR(VLOOKUP(VLOOKUP($A188, 'E4 TB Allocation Details'!$A$18:$L$205, MATCH("Demand ID", 'E4 TB Allocation Details'!$A$18:$L$18, 0),FALSE), 'E2 Allocators'!$B$15:$W$361, MATCH('O5 Details by Class &amp; Accounts'!K$18, 'E2 Allocators'!$B$15:$W$15, 0),FALSE)*$F188), 0, VLOOKUP(VLOOKUP($A188, 'E4 TB Allocation Details'!$A$18:$L$205, MATCH("Demand ID", 'E4 TB Allocation Details'!$A$18:$L$18, 0),FALSE), 'E2 Allocators'!$B$15:$W$361, MATCH('O5 Details by Class &amp; Accounts'!K$18, 'E2 Allocators'!$B$15:$W$15, 0),FALSE)*$F188)</f>
        <v>0</v>
      </c>
      <c r="L188" s="1411">
        <f>IF(ISERROR(VLOOKUP(VLOOKUP($A188, 'E4 TB Allocation Details'!$A$18:$L$205, MATCH("Demand ID", 'E4 TB Allocation Details'!$A$18:$L$18, 0),FALSE), 'E2 Allocators'!$B$15:$W$361, MATCH('O5 Details by Class &amp; Accounts'!L$18, 'E2 Allocators'!$B$15:$W$15, 0),FALSE)*$F188), 0, VLOOKUP(VLOOKUP($A188, 'E4 TB Allocation Details'!$A$18:$L$205, MATCH("Demand ID", 'E4 TB Allocation Details'!$A$18:$L$18, 0),FALSE), 'E2 Allocators'!$B$15:$W$361, MATCH('O5 Details by Class &amp; Accounts'!L$18, 'E2 Allocators'!$B$15:$W$15, 0),FALSE)*$F188)</f>
        <v>0</v>
      </c>
      <c r="M188" s="1411">
        <f>IF(ISERROR(VLOOKUP(VLOOKUP($A188, 'E4 TB Allocation Details'!$A$18:$L$205, MATCH("Demand ID", 'E4 TB Allocation Details'!$A$18:$L$18, 0),FALSE), 'E2 Allocators'!$B$15:$W$361, MATCH('O5 Details by Class &amp; Accounts'!M$18, 'E2 Allocators'!$B$15:$W$15, 0),FALSE)*$F188), 0, VLOOKUP(VLOOKUP($A188, 'E4 TB Allocation Details'!$A$18:$L$205, MATCH("Demand ID", 'E4 TB Allocation Details'!$A$18:$L$18, 0),FALSE), 'E2 Allocators'!$B$15:$W$361, MATCH('O5 Details by Class &amp; Accounts'!M$18, 'E2 Allocators'!$B$15:$W$15, 0),FALSE)*$F188)</f>
        <v>0</v>
      </c>
      <c r="N188" s="1411">
        <f>IF(ISERROR(VLOOKUP(VLOOKUP($A188, 'E4 TB Allocation Details'!$A$18:$L$205, MATCH("Demand ID", 'E4 TB Allocation Details'!$A$18:$L$18, 0),FALSE), 'E2 Allocators'!$B$15:$W$361, MATCH('O5 Details by Class &amp; Accounts'!N$18, 'E2 Allocators'!$B$15:$W$15, 0),FALSE)*$F188), 0, VLOOKUP(VLOOKUP($A188, 'E4 TB Allocation Details'!$A$18:$L$205, MATCH("Demand ID", 'E4 TB Allocation Details'!$A$18:$L$18, 0),FALSE), 'E2 Allocators'!$B$15:$W$361, MATCH('O5 Details by Class &amp; Accounts'!N$18, 'E2 Allocators'!$B$15:$W$15, 0),FALSE)*$F188)</f>
        <v>0</v>
      </c>
      <c r="O188" s="1411">
        <f>IF(ISERROR(VLOOKUP(VLOOKUP($A188, 'E4 TB Allocation Details'!$A$18:$L$205, MATCH("Demand ID", 'E4 TB Allocation Details'!$A$18:$L$18, 0),FALSE), 'E2 Allocators'!$B$15:$W$361, MATCH('O5 Details by Class &amp; Accounts'!O$18, 'E2 Allocators'!$B$15:$W$15, 0),FALSE)*$F188), 0, VLOOKUP(VLOOKUP($A188, 'E4 TB Allocation Details'!$A$18:$L$205, MATCH("Demand ID", 'E4 TB Allocation Details'!$A$18:$L$18, 0),FALSE), 'E2 Allocators'!$B$15:$W$361, MATCH('O5 Details by Class &amp; Accounts'!O$18, 'E2 Allocators'!$B$15:$W$15, 0),FALSE)*$F188)</f>
        <v>0</v>
      </c>
      <c r="P188" s="1411">
        <f>IF(ISERROR(VLOOKUP(VLOOKUP($A188, 'E4 TB Allocation Details'!$A$18:$L$205, MATCH("Demand ID", 'E4 TB Allocation Details'!$A$18:$L$18, 0),FALSE), 'E2 Allocators'!$B$15:$W$361, MATCH('O5 Details by Class &amp; Accounts'!P$18, 'E2 Allocators'!$B$15:$W$15, 0),FALSE)*$F188), 0, VLOOKUP(VLOOKUP($A188, 'E4 TB Allocation Details'!$A$18:$L$205, MATCH("Demand ID", 'E4 TB Allocation Details'!$A$18:$L$18, 0),FALSE), 'E2 Allocators'!$B$15:$W$361, MATCH('O5 Details by Class &amp; Accounts'!P$18, 'E2 Allocators'!$B$15:$W$15, 0),FALSE)*$F188)</f>
        <v>0</v>
      </c>
      <c r="Q188" s="1411">
        <f>IF(ISERROR(VLOOKUP(VLOOKUP($A188, 'E4 TB Allocation Details'!$A$18:$L$205, MATCH("Demand ID", 'E4 TB Allocation Details'!$A$18:$L$18, 0),FALSE), 'E2 Allocators'!$B$15:$W$361, MATCH('O5 Details by Class &amp; Accounts'!Q$18, 'E2 Allocators'!$B$15:$W$15, 0),FALSE)*$F188), 0, VLOOKUP(VLOOKUP($A188, 'E4 TB Allocation Details'!$A$18:$L$205, MATCH("Demand ID", 'E4 TB Allocation Details'!$A$18:$L$18, 0),FALSE), 'E2 Allocators'!$B$15:$W$361, MATCH('O5 Details by Class &amp; Accounts'!Q$18, 'E2 Allocators'!$B$15:$W$15, 0),FALSE)*$F188)</f>
        <v>0</v>
      </c>
      <c r="R188" s="1411">
        <f>IF(ISERROR(VLOOKUP(VLOOKUP($A188, 'E4 TB Allocation Details'!$A$18:$L$205, MATCH("Demand ID", 'E4 TB Allocation Details'!$A$18:$L$18, 0),FALSE), 'E2 Allocators'!$B$15:$W$361, MATCH('O5 Details by Class &amp; Accounts'!R$18, 'E2 Allocators'!$B$15:$W$15, 0),FALSE)*$F188), 0, VLOOKUP(VLOOKUP($A188, 'E4 TB Allocation Details'!$A$18:$L$205, MATCH("Demand ID", 'E4 TB Allocation Details'!$A$18:$L$18, 0),FALSE), 'E2 Allocators'!$B$15:$W$361, MATCH('O5 Details by Class &amp; Accounts'!R$18, 'E2 Allocators'!$B$15:$W$15, 0),FALSE)*$F188)</f>
        <v>0</v>
      </c>
      <c r="S188" s="1411">
        <f>IF(ISERROR(VLOOKUP(VLOOKUP($A188, 'E4 TB Allocation Details'!$A$18:$L$205, MATCH("Demand ID", 'E4 TB Allocation Details'!$A$18:$L$18, 0),FALSE), 'E2 Allocators'!$B$15:$W$361, MATCH('O5 Details by Class &amp; Accounts'!S$18, 'E2 Allocators'!$B$15:$W$15, 0),FALSE)*$F188), 0, VLOOKUP(VLOOKUP($A188, 'E4 TB Allocation Details'!$A$18:$L$205, MATCH("Demand ID", 'E4 TB Allocation Details'!$A$18:$L$18, 0),FALSE), 'E2 Allocators'!$B$15:$W$361, MATCH('O5 Details by Class &amp; Accounts'!S$18, 'E2 Allocators'!$B$15:$W$15, 0),FALSE)*$F188)</f>
        <v>0</v>
      </c>
      <c r="T188" s="1411">
        <f>IF(ISERROR(VLOOKUP(VLOOKUP($A188, 'E4 TB Allocation Details'!$A$18:$L$205, MATCH("Demand ID", 'E4 TB Allocation Details'!$A$18:$L$18, 0),FALSE), 'E2 Allocators'!$B$15:$W$361, MATCH('O5 Details by Class &amp; Accounts'!T$18, 'E2 Allocators'!$B$15:$W$15, 0),FALSE)*$F188), 0, VLOOKUP(VLOOKUP($A188, 'E4 TB Allocation Details'!$A$18:$L$205, MATCH("Demand ID", 'E4 TB Allocation Details'!$A$18:$L$18, 0),FALSE), 'E2 Allocators'!$B$15:$W$361, MATCH('O5 Details by Class &amp; Accounts'!T$18, 'E2 Allocators'!$B$15:$W$15, 0),FALSE)*$F188)</f>
        <v>0</v>
      </c>
      <c r="U188" s="1411">
        <f>IF(ISERROR(VLOOKUP(VLOOKUP($A188, 'E4 TB Allocation Details'!$A$18:$L$205, MATCH("Demand ID", 'E4 TB Allocation Details'!$A$18:$L$18, 0),FALSE), 'E2 Allocators'!$B$15:$W$361, MATCH('O5 Details by Class &amp; Accounts'!U$18, 'E2 Allocators'!$B$15:$W$15, 0),FALSE)*$F188), 0, VLOOKUP(VLOOKUP($A188, 'E4 TB Allocation Details'!$A$18:$L$205, MATCH("Demand ID", 'E4 TB Allocation Details'!$A$18:$L$18, 0),FALSE), 'E2 Allocators'!$B$15:$W$361, MATCH('O5 Details by Class &amp; Accounts'!U$18, 'E2 Allocators'!$B$15:$W$15, 0),FALSE)*$F188)</f>
        <v>0</v>
      </c>
      <c r="V188" s="1411">
        <f>IF(ISERROR(VLOOKUP(VLOOKUP($A188, 'E4 TB Allocation Details'!$A$18:$L$205, MATCH("Demand ID", 'E4 TB Allocation Details'!$A$18:$L$18, 0),FALSE), 'E2 Allocators'!$B$15:$W$361, MATCH('O5 Details by Class &amp; Accounts'!V$18, 'E2 Allocators'!$B$15:$W$15, 0),FALSE)*$F188), 0, VLOOKUP(VLOOKUP($A188, 'E4 TB Allocation Details'!$A$18:$L$205, MATCH("Demand ID", 'E4 TB Allocation Details'!$A$18:$L$18, 0),FALSE), 'E2 Allocators'!$B$15:$W$361, MATCH('O5 Details by Class &amp; Accounts'!V$18, 'E2 Allocators'!$B$15:$W$15, 0),FALSE)*$F188)</f>
        <v>0</v>
      </c>
      <c r="W188" s="1411">
        <f>IF(ISERROR(VLOOKUP(VLOOKUP($A188, 'E4 TB Allocation Details'!$A$18:$L$205, MATCH("Demand ID", 'E4 TB Allocation Details'!$A$18:$L$18, 0),FALSE), 'E2 Allocators'!$B$15:$W$361, MATCH('O5 Details by Class &amp; Accounts'!W$18, 'E2 Allocators'!$B$15:$W$15, 0),FALSE)*$F188), 0, VLOOKUP(VLOOKUP($A188, 'E4 TB Allocation Details'!$A$18:$L$205, MATCH("Demand ID", 'E4 TB Allocation Details'!$A$18:$L$18, 0),FALSE), 'E2 Allocators'!$B$15:$W$361, MATCH('O5 Details by Class &amp; Accounts'!W$18, 'E2 Allocators'!$B$15:$W$15, 0),FALSE)*$F188)</f>
        <v>0</v>
      </c>
      <c r="X188" s="1411">
        <f>IF(ISERROR(VLOOKUP(VLOOKUP($A188, 'E4 TB Allocation Details'!$A$18:$L$205, MATCH("Demand ID", 'E4 TB Allocation Details'!$A$18:$L$18, 0),FALSE), 'E2 Allocators'!$B$15:$W$361, MATCH('O5 Details by Class &amp; Accounts'!X$18, 'E2 Allocators'!$B$15:$W$15, 0),FALSE)*$F188), 0, VLOOKUP(VLOOKUP($A188, 'E4 TB Allocation Details'!$A$18:$L$205, MATCH("Demand ID", 'E4 TB Allocation Details'!$A$18:$L$18, 0),FALSE), 'E2 Allocators'!$B$15:$W$361, MATCH('O5 Details by Class &amp; Accounts'!X$18, 'E2 Allocators'!$B$15:$W$15, 0),FALSE)*$F188)</f>
        <v>0</v>
      </c>
      <c r="Y188" s="1411">
        <f>IF(ISERROR(VLOOKUP(VLOOKUP($A188, 'E4 TB Allocation Details'!$A$18:$L$205, MATCH("Demand ID", 'E4 TB Allocation Details'!$A$18:$L$18, 0),FALSE), 'E2 Allocators'!$B$15:$W$361, MATCH('O5 Details by Class &amp; Accounts'!Y$18, 'E2 Allocators'!$B$15:$W$15, 0),FALSE)*$F188), 0, VLOOKUP(VLOOKUP($A188, 'E4 TB Allocation Details'!$A$18:$L$205, MATCH("Demand ID", 'E4 TB Allocation Details'!$A$18:$L$18, 0),FALSE), 'E2 Allocators'!$B$15:$W$361, MATCH('O5 Details by Class &amp; Accounts'!Y$18, 'E2 Allocators'!$B$15:$W$15, 0),FALSE)*$F188)</f>
        <v>0</v>
      </c>
      <c r="Z188" s="1411">
        <f>IF(ISERROR(VLOOKUP(VLOOKUP($A188, 'E4 TB Allocation Details'!$A$18:$L$205, MATCH("Demand ID", 'E4 TB Allocation Details'!$A$18:$L$18, 0),FALSE), 'E2 Allocators'!$B$15:$W$361, MATCH('O5 Details by Class &amp; Accounts'!Z$18, 'E2 Allocators'!$B$15:$W$15, 0),FALSE)*$F188), 0, VLOOKUP(VLOOKUP($A188, 'E4 TB Allocation Details'!$A$18:$L$205, MATCH("Demand ID", 'E4 TB Allocation Details'!$A$18:$L$18, 0),FALSE), 'E2 Allocators'!$B$15:$W$361, MATCH('O5 Details by Class &amp; Accounts'!Z$18, 'E2 Allocators'!$B$15:$W$15, 0),FALSE)*$F188)</f>
        <v>0</v>
      </c>
      <c r="AA188" s="1411">
        <f>IF(ISERROR(VLOOKUP(VLOOKUP($A188, 'E4 TB Allocation Details'!$A$18:$L$205, MATCH("Demand ID", 'E4 TB Allocation Details'!$A$18:$L$18, 0),FALSE), 'E2 Allocators'!$B$15:$W$361, MATCH('O5 Details by Class &amp; Accounts'!AA$18, 'E2 Allocators'!$B$15:$W$15, 0),FALSE)*$F188), 0, VLOOKUP(VLOOKUP($A188, 'E4 TB Allocation Details'!$A$18:$L$205, MATCH("Demand ID", 'E4 TB Allocation Details'!$A$18:$L$18, 0),FALSE), 'E2 Allocators'!$B$15:$W$361, MATCH('O5 Details by Class &amp; Accounts'!AA$18, 'E2 Allocators'!$B$15:$W$15, 0),FALSE)*$F188)</f>
        <v>0</v>
      </c>
      <c r="AB188" s="1411">
        <f>IF(ISERROR(VLOOKUP(VLOOKUP($A188, 'E4 TB Allocation Details'!$A$18:$L$205, MATCH("Demand ID", 'E4 TB Allocation Details'!$A$18:$L$18, 0),FALSE), 'E2 Allocators'!$B$15:$W$361, MATCH('O5 Details by Class &amp; Accounts'!AB$18, 'E2 Allocators'!$B$15:$W$15, 0),FALSE)*$F188), 0, VLOOKUP(VLOOKUP($A188, 'E4 TB Allocation Details'!$A$18:$L$205, MATCH("Demand ID", 'E4 TB Allocation Details'!$A$18:$L$18, 0),FALSE), 'E2 Allocators'!$B$15:$W$361, MATCH('O5 Details by Class &amp; Accounts'!AB$18, 'E2 Allocators'!$B$15:$W$15, 0),FALSE)*$F188)</f>
        <v>0</v>
      </c>
      <c r="AC188" s="1411">
        <f t="shared" si="40"/>
        <v>0</v>
      </c>
      <c r="AD188" s="1411">
        <f>IF(ISERROR(VLOOKUP(VLOOKUP($A188, 'E4 TB Allocation Details'!$A$18:$L$205, MATCH("Customer ID", 'E4 TB Allocation Details'!$A$18:$L$18, 0),FALSE), 'E2 Allocators'!$B$15:$W$361, MATCH('O5 Details by Class &amp; Accounts'!AD$18, 'E2 Allocators'!$B$15:$W$15, 0),FALSE)*$G188), 0, VLOOKUP(VLOOKUP($A188, 'E4 TB Allocation Details'!$A$18:$L$205, MATCH("Customer ID", 'E4 TB Allocation Details'!$A$18:$L$18, 0),FALSE), 'E2 Allocators'!$B$15:$W$361, MATCH('O5 Details by Class &amp; Accounts'!AD$18, 'E2 Allocators'!$B$15:$W$15, 0),FALSE)*$G188)</f>
        <v>0</v>
      </c>
      <c r="AE188" s="1411">
        <f>IF(ISERROR(VLOOKUP(VLOOKUP($A188, 'E4 TB Allocation Details'!$A$18:$L$205, MATCH("Customer ID", 'E4 TB Allocation Details'!$A$18:$L$18, 0),FALSE), 'E2 Allocators'!$B$15:$W$361, MATCH('O5 Details by Class &amp; Accounts'!AE$18, 'E2 Allocators'!$B$15:$W$15, 0),FALSE)*$G188), 0, VLOOKUP(VLOOKUP($A188, 'E4 TB Allocation Details'!$A$18:$L$205, MATCH("Customer ID", 'E4 TB Allocation Details'!$A$18:$L$18, 0),FALSE), 'E2 Allocators'!$B$15:$W$361, MATCH('O5 Details by Class &amp; Accounts'!AE$18, 'E2 Allocators'!$B$15:$W$15, 0),FALSE)*$G188)</f>
        <v>0</v>
      </c>
      <c r="AF188" s="1411">
        <f>IF(ISERROR(VLOOKUP(VLOOKUP($A188, 'E4 TB Allocation Details'!$A$18:$L$205, MATCH("Customer ID", 'E4 TB Allocation Details'!$A$18:$L$18, 0),FALSE), 'E2 Allocators'!$B$15:$W$361, MATCH('O5 Details by Class &amp; Accounts'!AF$18, 'E2 Allocators'!$B$15:$W$15, 0),FALSE)*$G188), 0, VLOOKUP(VLOOKUP($A188, 'E4 TB Allocation Details'!$A$18:$L$205, MATCH("Customer ID", 'E4 TB Allocation Details'!$A$18:$L$18, 0),FALSE), 'E2 Allocators'!$B$15:$W$361, MATCH('O5 Details by Class &amp; Accounts'!AF$18, 'E2 Allocators'!$B$15:$W$15, 0),FALSE)*$G188)</f>
        <v>0</v>
      </c>
      <c r="AG188" s="1411">
        <f>IF(ISERROR(VLOOKUP(VLOOKUP($A188, 'E4 TB Allocation Details'!$A$18:$L$205, MATCH("Customer ID", 'E4 TB Allocation Details'!$A$18:$L$18, 0),FALSE), 'E2 Allocators'!$B$15:$W$361, MATCH('O5 Details by Class &amp; Accounts'!AG$18, 'E2 Allocators'!$B$15:$W$15, 0),FALSE)*$G188), 0, VLOOKUP(VLOOKUP($A188, 'E4 TB Allocation Details'!$A$18:$L$205, MATCH("Customer ID", 'E4 TB Allocation Details'!$A$18:$L$18, 0),FALSE), 'E2 Allocators'!$B$15:$W$361, MATCH('O5 Details by Class &amp; Accounts'!AG$18, 'E2 Allocators'!$B$15:$W$15, 0),FALSE)*$G188)</f>
        <v>0</v>
      </c>
      <c r="AH188" s="1411">
        <f>IF(ISERROR(VLOOKUP(VLOOKUP($A188, 'E4 TB Allocation Details'!$A$18:$L$205, MATCH("Customer ID", 'E4 TB Allocation Details'!$A$18:$L$18, 0),FALSE), 'E2 Allocators'!$B$15:$W$361, MATCH('O5 Details by Class &amp; Accounts'!AH$18, 'E2 Allocators'!$B$15:$W$15, 0),FALSE)*$G188), 0, VLOOKUP(VLOOKUP($A188, 'E4 TB Allocation Details'!$A$18:$L$205, MATCH("Customer ID", 'E4 TB Allocation Details'!$A$18:$L$18, 0),FALSE), 'E2 Allocators'!$B$15:$W$361, MATCH('O5 Details by Class &amp; Accounts'!AH$18, 'E2 Allocators'!$B$15:$W$15, 0),FALSE)*$G188)</f>
        <v>0</v>
      </c>
      <c r="AI188" s="1411">
        <f>IF(ISERROR(VLOOKUP(VLOOKUP($A188, 'E4 TB Allocation Details'!$A$18:$L$205, MATCH("Customer ID", 'E4 TB Allocation Details'!$A$18:$L$18, 0),FALSE), 'E2 Allocators'!$B$15:$W$361, MATCH('O5 Details by Class &amp; Accounts'!AI$18, 'E2 Allocators'!$B$15:$W$15, 0),FALSE)*$G188), 0, VLOOKUP(VLOOKUP($A188, 'E4 TB Allocation Details'!$A$18:$L$205, MATCH("Customer ID", 'E4 TB Allocation Details'!$A$18:$L$18, 0),FALSE), 'E2 Allocators'!$B$15:$W$361, MATCH('O5 Details by Class &amp; Accounts'!AI$18, 'E2 Allocators'!$B$15:$W$15, 0),FALSE)*$G188)</f>
        <v>0</v>
      </c>
      <c r="AJ188" s="1411">
        <f>IF(ISERROR(VLOOKUP(VLOOKUP($A188, 'E4 TB Allocation Details'!$A$18:$L$205, MATCH("Customer ID", 'E4 TB Allocation Details'!$A$18:$L$18, 0),FALSE), 'E2 Allocators'!$B$15:$W$361, MATCH('O5 Details by Class &amp; Accounts'!AJ$18, 'E2 Allocators'!$B$15:$W$15, 0),FALSE)*$G188), 0, VLOOKUP(VLOOKUP($A188, 'E4 TB Allocation Details'!$A$18:$L$205, MATCH("Customer ID", 'E4 TB Allocation Details'!$A$18:$L$18, 0),FALSE), 'E2 Allocators'!$B$15:$W$361, MATCH('O5 Details by Class &amp; Accounts'!AJ$18, 'E2 Allocators'!$B$15:$W$15, 0),FALSE)*$G188)</f>
        <v>0</v>
      </c>
      <c r="AK188" s="1411">
        <f>IF(ISERROR(VLOOKUP(VLOOKUP($A188, 'E4 TB Allocation Details'!$A$18:$L$205, MATCH("Customer ID", 'E4 TB Allocation Details'!$A$18:$L$18, 0),FALSE), 'E2 Allocators'!$B$15:$W$361, MATCH('O5 Details by Class &amp; Accounts'!AK$18, 'E2 Allocators'!$B$15:$W$15, 0),FALSE)*$G188), 0, VLOOKUP(VLOOKUP($A188, 'E4 TB Allocation Details'!$A$18:$L$205, MATCH("Customer ID", 'E4 TB Allocation Details'!$A$18:$L$18, 0),FALSE), 'E2 Allocators'!$B$15:$W$361, MATCH('O5 Details by Class &amp; Accounts'!AK$18, 'E2 Allocators'!$B$15:$W$15, 0),FALSE)*$G188)</f>
        <v>0</v>
      </c>
      <c r="AL188" s="1411">
        <f>IF(ISERROR(VLOOKUP(VLOOKUP($A188, 'E4 TB Allocation Details'!$A$18:$L$205, MATCH("Customer ID", 'E4 TB Allocation Details'!$A$18:$L$18, 0),FALSE), 'E2 Allocators'!$B$15:$W$361, MATCH('O5 Details by Class &amp; Accounts'!AL$18, 'E2 Allocators'!$B$15:$W$15, 0),FALSE)*$G188), 0, VLOOKUP(VLOOKUP($A188, 'E4 TB Allocation Details'!$A$18:$L$205, MATCH("Customer ID", 'E4 TB Allocation Details'!$A$18:$L$18, 0),FALSE), 'E2 Allocators'!$B$15:$W$361, MATCH('O5 Details by Class &amp; Accounts'!AL$18, 'E2 Allocators'!$B$15:$W$15, 0),FALSE)*$G188)</f>
        <v>0</v>
      </c>
      <c r="AM188" s="1411">
        <f>IF(ISERROR(VLOOKUP(VLOOKUP($A188, 'E4 TB Allocation Details'!$A$18:$L$205, MATCH("Customer ID", 'E4 TB Allocation Details'!$A$18:$L$18, 0),FALSE), 'E2 Allocators'!$B$15:$W$361, MATCH('O5 Details by Class &amp; Accounts'!AM$18, 'E2 Allocators'!$B$15:$W$15, 0),FALSE)*$G188), 0, VLOOKUP(VLOOKUP($A188, 'E4 TB Allocation Details'!$A$18:$L$205, MATCH("Customer ID", 'E4 TB Allocation Details'!$A$18:$L$18, 0),FALSE), 'E2 Allocators'!$B$15:$W$361, MATCH('O5 Details by Class &amp; Accounts'!AM$18, 'E2 Allocators'!$B$15:$W$15, 0),FALSE)*$G188)</f>
        <v>0</v>
      </c>
      <c r="AN188" s="1411">
        <f>IF(ISERROR(VLOOKUP(VLOOKUP($A188, 'E4 TB Allocation Details'!$A$18:$L$205, MATCH("Customer ID", 'E4 TB Allocation Details'!$A$18:$L$18, 0),FALSE), 'E2 Allocators'!$B$15:$W$361, MATCH('O5 Details by Class &amp; Accounts'!AN$18, 'E2 Allocators'!$B$15:$W$15, 0),FALSE)*$G188), 0, VLOOKUP(VLOOKUP($A188, 'E4 TB Allocation Details'!$A$18:$L$205, MATCH("Customer ID", 'E4 TB Allocation Details'!$A$18:$L$18, 0),FALSE), 'E2 Allocators'!$B$15:$W$361, MATCH('O5 Details by Class &amp; Accounts'!AN$18, 'E2 Allocators'!$B$15:$W$15, 0),FALSE)*$G188)</f>
        <v>0</v>
      </c>
      <c r="AO188" s="1411">
        <f>IF(ISERROR(VLOOKUP(VLOOKUP($A188, 'E4 TB Allocation Details'!$A$18:$L$205, MATCH("Customer ID", 'E4 TB Allocation Details'!$A$18:$L$18, 0),FALSE), 'E2 Allocators'!$B$15:$W$361, MATCH('O5 Details by Class &amp; Accounts'!AO$18, 'E2 Allocators'!$B$15:$W$15, 0),FALSE)*$G188), 0, VLOOKUP(VLOOKUP($A188, 'E4 TB Allocation Details'!$A$18:$L$205, MATCH("Customer ID", 'E4 TB Allocation Details'!$A$18:$L$18, 0),FALSE), 'E2 Allocators'!$B$15:$W$361, MATCH('O5 Details by Class &amp; Accounts'!AO$18, 'E2 Allocators'!$B$15:$W$15, 0),FALSE)*$G188)</f>
        <v>0</v>
      </c>
      <c r="AP188" s="1411">
        <f>IF(ISERROR(VLOOKUP(VLOOKUP($A188, 'E4 TB Allocation Details'!$A$18:$L$205, MATCH("Customer ID", 'E4 TB Allocation Details'!$A$18:$L$18, 0),FALSE), 'E2 Allocators'!$B$15:$W$361, MATCH('O5 Details by Class &amp; Accounts'!AP$18, 'E2 Allocators'!$B$15:$W$15, 0),FALSE)*$G188), 0, VLOOKUP(VLOOKUP($A188, 'E4 TB Allocation Details'!$A$18:$L$205, MATCH("Customer ID", 'E4 TB Allocation Details'!$A$18:$L$18, 0),FALSE), 'E2 Allocators'!$B$15:$W$361, MATCH('O5 Details by Class &amp; Accounts'!AP$18, 'E2 Allocators'!$B$15:$W$15, 0),FALSE)*$G188)</f>
        <v>0</v>
      </c>
      <c r="AQ188" s="1411">
        <f>IF(ISERROR(VLOOKUP(VLOOKUP($A188, 'E4 TB Allocation Details'!$A$18:$L$205, MATCH("Customer ID", 'E4 TB Allocation Details'!$A$18:$L$18, 0),FALSE), 'E2 Allocators'!$B$15:$W$361, MATCH('O5 Details by Class &amp; Accounts'!AQ$18, 'E2 Allocators'!$B$15:$W$15, 0),FALSE)*$G188), 0, VLOOKUP(VLOOKUP($A188, 'E4 TB Allocation Details'!$A$18:$L$205, MATCH("Customer ID", 'E4 TB Allocation Details'!$A$18:$L$18, 0),FALSE), 'E2 Allocators'!$B$15:$W$361, MATCH('O5 Details by Class &amp; Accounts'!AQ$18, 'E2 Allocators'!$B$15:$W$15, 0),FALSE)*$G188)</f>
        <v>0</v>
      </c>
      <c r="AR188" s="1411">
        <f>IF(ISERROR(VLOOKUP(VLOOKUP($A188, 'E4 TB Allocation Details'!$A$18:$L$205, MATCH("Customer ID", 'E4 TB Allocation Details'!$A$18:$L$18, 0),FALSE), 'E2 Allocators'!$B$15:$W$361, MATCH('O5 Details by Class &amp; Accounts'!AR$18, 'E2 Allocators'!$B$15:$W$15, 0),FALSE)*$G188), 0, VLOOKUP(VLOOKUP($A188, 'E4 TB Allocation Details'!$A$18:$L$205, MATCH("Customer ID", 'E4 TB Allocation Details'!$A$18:$L$18, 0),FALSE), 'E2 Allocators'!$B$15:$W$361, MATCH('O5 Details by Class &amp; Accounts'!AR$18, 'E2 Allocators'!$B$15:$W$15, 0),FALSE)*$G188)</f>
        <v>0</v>
      </c>
      <c r="AS188" s="1411">
        <f>IF(ISERROR(VLOOKUP(VLOOKUP($A188, 'E4 TB Allocation Details'!$A$18:$L$205, MATCH("Customer ID", 'E4 TB Allocation Details'!$A$18:$L$18, 0),FALSE), 'E2 Allocators'!$B$15:$W$361, MATCH('O5 Details by Class &amp; Accounts'!AS$18, 'E2 Allocators'!$B$15:$W$15, 0),FALSE)*$G188), 0, VLOOKUP(VLOOKUP($A188, 'E4 TB Allocation Details'!$A$18:$L$205, MATCH("Customer ID", 'E4 TB Allocation Details'!$A$18:$L$18, 0),FALSE), 'E2 Allocators'!$B$15:$W$361, MATCH('O5 Details by Class &amp; Accounts'!AS$18, 'E2 Allocators'!$B$15:$W$15, 0),FALSE)*$G188)</f>
        <v>0</v>
      </c>
      <c r="AT188" s="1411">
        <f>IF(ISERROR(VLOOKUP(VLOOKUP($A188, 'E4 TB Allocation Details'!$A$18:$L$205, MATCH("Customer ID", 'E4 TB Allocation Details'!$A$18:$L$18, 0),FALSE), 'E2 Allocators'!$B$15:$W$361, MATCH('O5 Details by Class &amp; Accounts'!AT$18, 'E2 Allocators'!$B$15:$W$15, 0),FALSE)*$G188), 0, VLOOKUP(VLOOKUP($A188, 'E4 TB Allocation Details'!$A$18:$L$205, MATCH("Customer ID", 'E4 TB Allocation Details'!$A$18:$L$18, 0),FALSE), 'E2 Allocators'!$B$15:$W$361, MATCH('O5 Details by Class &amp; Accounts'!AT$18, 'E2 Allocators'!$B$15:$W$15, 0),FALSE)*$G188)</f>
        <v>0</v>
      </c>
      <c r="AU188" s="1411">
        <f>IF(ISERROR(VLOOKUP(VLOOKUP($A188, 'E4 TB Allocation Details'!$A$18:$L$205, MATCH("Customer ID", 'E4 TB Allocation Details'!$A$18:$L$18, 0),FALSE), 'E2 Allocators'!$B$15:$W$361, MATCH('O5 Details by Class &amp; Accounts'!AU$18, 'E2 Allocators'!$B$15:$W$15, 0),FALSE)*$G188), 0, VLOOKUP(VLOOKUP($A188, 'E4 TB Allocation Details'!$A$18:$L$205, MATCH("Customer ID", 'E4 TB Allocation Details'!$A$18:$L$18, 0),FALSE), 'E2 Allocators'!$B$15:$W$361, MATCH('O5 Details by Class &amp; Accounts'!AU$18, 'E2 Allocators'!$B$15:$W$15, 0),FALSE)*$G188)</f>
        <v>0</v>
      </c>
      <c r="AV188" s="1411">
        <f>IF(ISERROR(VLOOKUP(VLOOKUP($A188, 'E4 TB Allocation Details'!$A$18:$L$205, MATCH("Customer ID", 'E4 TB Allocation Details'!$A$18:$L$18, 0),FALSE), 'E2 Allocators'!$B$15:$W$361, MATCH('O5 Details by Class &amp; Accounts'!AV$18, 'E2 Allocators'!$B$15:$W$15, 0),FALSE)*$G188), 0, VLOOKUP(VLOOKUP($A188, 'E4 TB Allocation Details'!$A$18:$L$205, MATCH("Customer ID", 'E4 TB Allocation Details'!$A$18:$L$18, 0),FALSE), 'E2 Allocators'!$B$15:$W$361, MATCH('O5 Details by Class &amp; Accounts'!AV$18, 'E2 Allocators'!$B$15:$W$15, 0),FALSE)*$G188)</f>
        <v>0</v>
      </c>
      <c r="AW188" s="1411">
        <f>IF(ISERROR(VLOOKUP(VLOOKUP($A188, 'E4 TB Allocation Details'!$A$18:$L$205, MATCH("Customer ID", 'E4 TB Allocation Details'!$A$18:$L$18, 0),FALSE), 'E2 Allocators'!$B$15:$W$361, MATCH('O5 Details by Class &amp; Accounts'!AW$18, 'E2 Allocators'!$B$15:$W$15, 0),FALSE)*$G188), 0, VLOOKUP(VLOOKUP($A188, 'E4 TB Allocation Details'!$A$18:$L$205, MATCH("Customer ID", 'E4 TB Allocation Details'!$A$18:$L$18, 0),FALSE), 'E2 Allocators'!$B$15:$W$361, MATCH('O5 Details by Class &amp; Accounts'!AW$18, 'E2 Allocators'!$B$15:$W$15, 0),FALSE)*$G188)</f>
        <v>0</v>
      </c>
      <c r="AX188" s="1411">
        <f t="shared" si="44"/>
        <v>0</v>
      </c>
      <c r="AY188" s="1411">
        <f>IF(ISERROR(VLOOKUP(VLOOKUP($A188, 'E4 TB Allocation Details'!$A$18:$L$205, MATCH("Misc ID", 'E4 TB Allocation Details'!$A$18:$L$18, 0),FALSE), 'E2 Allocators'!$B$15:$W$361, MATCH('O5 Details by Class &amp; Accounts'!AY$18, 'E2 Allocators'!$B$15:$W$15, 0),FALSE)*$E188), 0, VLOOKUP(VLOOKUP($A188, 'E4 TB Allocation Details'!$A$18:$L$205, MATCH("Misc ID", 'E4 TB Allocation Details'!$A$18:$L$18, 0),FALSE), 'E2 Allocators'!$B$15:$W$361, MATCH('O5 Details by Class &amp; Accounts'!AY$18, 'E2 Allocators'!$B$15:$W$15, 0),FALSE)*$E188)</f>
        <v>0</v>
      </c>
      <c r="AZ188" s="1411">
        <f>IF(ISERROR(VLOOKUP(VLOOKUP($A188, 'E4 TB Allocation Details'!$A$18:$L$205, MATCH("Misc ID", 'E4 TB Allocation Details'!$A$18:$L$18, 0),FALSE), 'E2 Allocators'!$B$15:$W$361, MATCH('O5 Details by Class &amp; Accounts'!AZ$18, 'E2 Allocators'!$B$15:$W$15, 0),FALSE)*$E188), 0, VLOOKUP(VLOOKUP($A188, 'E4 TB Allocation Details'!$A$18:$L$205, MATCH("Misc ID", 'E4 TB Allocation Details'!$A$18:$L$18, 0),FALSE), 'E2 Allocators'!$B$15:$W$361, MATCH('O5 Details by Class &amp; Accounts'!AZ$18, 'E2 Allocators'!$B$15:$W$15, 0),FALSE)*$E188)</f>
        <v>0</v>
      </c>
      <c r="BA188" s="1411">
        <f>IF(ISERROR(VLOOKUP(VLOOKUP($A188, 'E4 TB Allocation Details'!$A$18:$L$205, MATCH("Misc ID", 'E4 TB Allocation Details'!$A$18:$L$18, 0),FALSE), 'E2 Allocators'!$B$15:$W$361, MATCH('O5 Details by Class &amp; Accounts'!BA$18, 'E2 Allocators'!$B$15:$W$15, 0),FALSE)*$E188), 0, VLOOKUP(VLOOKUP($A188, 'E4 TB Allocation Details'!$A$18:$L$205, MATCH("Misc ID", 'E4 TB Allocation Details'!$A$18:$L$18, 0),FALSE), 'E2 Allocators'!$B$15:$W$361, MATCH('O5 Details by Class &amp; Accounts'!BA$18, 'E2 Allocators'!$B$15:$W$15, 0),FALSE)*$E188)</f>
        <v>0</v>
      </c>
      <c r="BB188" s="1411">
        <f>IF(ISERROR(VLOOKUP(VLOOKUP($A188, 'E4 TB Allocation Details'!$A$18:$L$205, MATCH("Misc ID", 'E4 TB Allocation Details'!$A$18:$L$18, 0),FALSE), 'E2 Allocators'!$B$15:$W$361, MATCH('O5 Details by Class &amp; Accounts'!BB$18, 'E2 Allocators'!$B$15:$W$15, 0),FALSE)*$E188), 0, VLOOKUP(VLOOKUP($A188, 'E4 TB Allocation Details'!$A$18:$L$205, MATCH("Misc ID", 'E4 TB Allocation Details'!$A$18:$L$18, 0),FALSE), 'E2 Allocators'!$B$15:$W$361, MATCH('O5 Details by Class &amp; Accounts'!BB$18, 'E2 Allocators'!$B$15:$W$15, 0),FALSE)*$E188)</f>
        <v>0</v>
      </c>
      <c r="BC188" s="1411">
        <f>IF(ISERROR(VLOOKUP(VLOOKUP($A188, 'E4 TB Allocation Details'!$A$18:$L$205, MATCH("Misc ID", 'E4 TB Allocation Details'!$A$18:$L$18, 0),FALSE), 'E2 Allocators'!$B$15:$W$361, MATCH('O5 Details by Class &amp; Accounts'!BC$18, 'E2 Allocators'!$B$15:$W$15, 0),FALSE)*$E188), 0, VLOOKUP(VLOOKUP($A188, 'E4 TB Allocation Details'!$A$18:$L$205, MATCH("Misc ID", 'E4 TB Allocation Details'!$A$18:$L$18, 0),FALSE), 'E2 Allocators'!$B$15:$W$361, MATCH('O5 Details by Class &amp; Accounts'!BC$18, 'E2 Allocators'!$B$15:$W$15, 0),FALSE)*$E188)</f>
        <v>0</v>
      </c>
      <c r="BD188" s="1411">
        <f>IF(ISERROR(VLOOKUP(VLOOKUP($A188, 'E4 TB Allocation Details'!$A$18:$L$205, MATCH("Misc ID", 'E4 TB Allocation Details'!$A$18:$L$18, 0),FALSE), 'E2 Allocators'!$B$15:$W$361, MATCH('O5 Details by Class &amp; Accounts'!BD$18, 'E2 Allocators'!$B$15:$W$15, 0),FALSE)*$E188), 0, VLOOKUP(VLOOKUP($A188, 'E4 TB Allocation Details'!$A$18:$L$205, MATCH("Misc ID", 'E4 TB Allocation Details'!$A$18:$L$18, 0),FALSE), 'E2 Allocators'!$B$15:$W$361, MATCH('O5 Details by Class &amp; Accounts'!BD$18, 'E2 Allocators'!$B$15:$W$15, 0),FALSE)*$E188)</f>
        <v>0</v>
      </c>
      <c r="BE188" s="1411">
        <f>IF(ISERROR(VLOOKUP(VLOOKUP($A188, 'E4 TB Allocation Details'!$A$18:$L$205, MATCH("Misc ID", 'E4 TB Allocation Details'!$A$18:$L$18, 0),FALSE), 'E2 Allocators'!$B$15:$W$361, MATCH('O5 Details by Class &amp; Accounts'!BE$18, 'E2 Allocators'!$B$15:$W$15, 0),FALSE)*$E188), 0, VLOOKUP(VLOOKUP($A188, 'E4 TB Allocation Details'!$A$18:$L$205, MATCH("Misc ID", 'E4 TB Allocation Details'!$A$18:$L$18, 0),FALSE), 'E2 Allocators'!$B$15:$W$361, MATCH('O5 Details by Class &amp; Accounts'!BE$18, 'E2 Allocators'!$B$15:$W$15, 0),FALSE)*$E188)</f>
        <v>0</v>
      </c>
      <c r="BF188" s="1411">
        <f>IF(ISERROR(VLOOKUP(VLOOKUP($A188, 'E4 TB Allocation Details'!$A$18:$L$205, MATCH("Misc ID", 'E4 TB Allocation Details'!$A$18:$L$18, 0),FALSE), 'E2 Allocators'!$B$15:$W$361, MATCH('O5 Details by Class &amp; Accounts'!BF$18, 'E2 Allocators'!$B$15:$W$15, 0),FALSE)*$E188), 0, VLOOKUP(VLOOKUP($A188, 'E4 TB Allocation Details'!$A$18:$L$205, MATCH("Misc ID", 'E4 TB Allocation Details'!$A$18:$L$18, 0),FALSE), 'E2 Allocators'!$B$15:$W$361, MATCH('O5 Details by Class &amp; Accounts'!BF$18, 'E2 Allocators'!$B$15:$W$15, 0),FALSE)*$E188)</f>
        <v>0</v>
      </c>
      <c r="BG188" s="1411">
        <f>IF(ISERROR(VLOOKUP(VLOOKUP($A188, 'E4 TB Allocation Details'!$A$18:$L$205, MATCH("Misc ID", 'E4 TB Allocation Details'!$A$18:$L$18, 0),FALSE), 'E2 Allocators'!$B$15:$W$361, MATCH('O5 Details by Class &amp; Accounts'!BG$18, 'E2 Allocators'!$B$15:$W$15, 0),FALSE)*$E188), 0, VLOOKUP(VLOOKUP($A188, 'E4 TB Allocation Details'!$A$18:$L$205, MATCH("Misc ID", 'E4 TB Allocation Details'!$A$18:$L$18, 0),FALSE), 'E2 Allocators'!$B$15:$W$361, MATCH('O5 Details by Class &amp; Accounts'!BG$18, 'E2 Allocators'!$B$15:$W$15, 0),FALSE)*$E188)</f>
        <v>0</v>
      </c>
      <c r="BH188" s="1411">
        <f>IF(ISERROR(VLOOKUP(VLOOKUP($A188, 'E4 TB Allocation Details'!$A$18:$L$205, MATCH("Misc ID", 'E4 TB Allocation Details'!$A$18:$L$18, 0),FALSE), 'E2 Allocators'!$B$15:$W$361, MATCH('O5 Details by Class &amp; Accounts'!BH$18, 'E2 Allocators'!$B$15:$W$15, 0),FALSE)*$E188), 0, VLOOKUP(VLOOKUP($A188, 'E4 TB Allocation Details'!$A$18:$L$205, MATCH("Misc ID", 'E4 TB Allocation Details'!$A$18:$L$18, 0),FALSE), 'E2 Allocators'!$B$15:$W$361, MATCH('O5 Details by Class &amp; Accounts'!BH$18, 'E2 Allocators'!$B$15:$W$15, 0),FALSE)*$E188)</f>
        <v>0</v>
      </c>
      <c r="BI188" s="1411">
        <f>IF(ISERROR(VLOOKUP(VLOOKUP($A188, 'E4 TB Allocation Details'!$A$18:$L$205, MATCH("Misc ID", 'E4 TB Allocation Details'!$A$18:$L$18, 0),FALSE), 'E2 Allocators'!$B$15:$W$361, MATCH('O5 Details by Class &amp; Accounts'!BI$18, 'E2 Allocators'!$B$15:$W$15, 0),FALSE)*$E188), 0, VLOOKUP(VLOOKUP($A188, 'E4 TB Allocation Details'!$A$18:$L$205, MATCH("Misc ID", 'E4 TB Allocation Details'!$A$18:$L$18, 0),FALSE), 'E2 Allocators'!$B$15:$W$361, MATCH('O5 Details by Class &amp; Accounts'!BI$18, 'E2 Allocators'!$B$15:$W$15, 0),FALSE)*$E188)</f>
        <v>0</v>
      </c>
      <c r="BJ188" s="1411">
        <f>IF(ISERROR(VLOOKUP(VLOOKUP($A188, 'E4 TB Allocation Details'!$A$18:$L$205, MATCH("Misc ID", 'E4 TB Allocation Details'!$A$18:$L$18, 0),FALSE), 'E2 Allocators'!$B$15:$W$361, MATCH('O5 Details by Class &amp; Accounts'!BJ$18, 'E2 Allocators'!$B$15:$W$15, 0),FALSE)*$E188), 0, VLOOKUP(VLOOKUP($A188, 'E4 TB Allocation Details'!$A$18:$L$205, MATCH("Misc ID", 'E4 TB Allocation Details'!$A$18:$L$18, 0),FALSE), 'E2 Allocators'!$B$15:$W$361, MATCH('O5 Details by Class &amp; Accounts'!BJ$18, 'E2 Allocators'!$B$15:$W$15, 0),FALSE)*$E188)</f>
        <v>0</v>
      </c>
      <c r="BK188" s="1411">
        <f>IF(ISERROR(VLOOKUP(VLOOKUP($A188, 'E4 TB Allocation Details'!$A$18:$L$205, MATCH("Misc ID", 'E4 TB Allocation Details'!$A$18:$L$18, 0),FALSE), 'E2 Allocators'!$B$15:$W$361, MATCH('O5 Details by Class &amp; Accounts'!BK$18, 'E2 Allocators'!$B$15:$W$15, 0),FALSE)*$E188), 0, VLOOKUP(VLOOKUP($A188, 'E4 TB Allocation Details'!$A$18:$L$205, MATCH("Misc ID", 'E4 TB Allocation Details'!$A$18:$L$18, 0),FALSE), 'E2 Allocators'!$B$15:$W$361, MATCH('O5 Details by Class &amp; Accounts'!BK$18, 'E2 Allocators'!$B$15:$W$15, 0),FALSE)*$E188)</f>
        <v>0</v>
      </c>
      <c r="BL188" s="1411">
        <f>IF(ISERROR(VLOOKUP(VLOOKUP($A188, 'E4 TB Allocation Details'!$A$18:$L$205, MATCH("Misc ID", 'E4 TB Allocation Details'!$A$18:$L$18, 0),FALSE), 'E2 Allocators'!$B$15:$W$361, MATCH('O5 Details by Class &amp; Accounts'!BL$18, 'E2 Allocators'!$B$15:$W$15, 0),FALSE)*$E188), 0, VLOOKUP(VLOOKUP($A188, 'E4 TB Allocation Details'!$A$18:$L$205, MATCH("Misc ID", 'E4 TB Allocation Details'!$A$18:$L$18, 0),FALSE), 'E2 Allocators'!$B$15:$W$361, MATCH('O5 Details by Class &amp; Accounts'!BL$18, 'E2 Allocators'!$B$15:$W$15, 0),FALSE)*$E188)</f>
        <v>0</v>
      </c>
      <c r="BM188" s="1411">
        <f>IF(ISERROR(VLOOKUP(VLOOKUP($A188, 'E4 TB Allocation Details'!$A$18:$L$205, MATCH("Misc ID", 'E4 TB Allocation Details'!$A$18:$L$18, 0),FALSE), 'E2 Allocators'!$B$15:$W$361, MATCH('O5 Details by Class &amp; Accounts'!BM$18, 'E2 Allocators'!$B$15:$W$15, 0),FALSE)*$E188), 0, VLOOKUP(VLOOKUP($A188, 'E4 TB Allocation Details'!$A$18:$L$205, MATCH("Misc ID", 'E4 TB Allocation Details'!$A$18:$L$18, 0),FALSE), 'E2 Allocators'!$B$15:$W$361, MATCH('O5 Details by Class &amp; Accounts'!BM$18, 'E2 Allocators'!$B$15:$W$15, 0),FALSE)*$E188)</f>
        <v>0</v>
      </c>
      <c r="BN188" s="1411">
        <f>IF(ISERROR(VLOOKUP(VLOOKUP($A188, 'E4 TB Allocation Details'!$A$18:$L$205, MATCH("Misc ID", 'E4 TB Allocation Details'!$A$18:$L$18, 0),FALSE), 'E2 Allocators'!$B$15:$W$361, MATCH('O5 Details by Class &amp; Accounts'!BN$18, 'E2 Allocators'!$B$15:$W$15, 0),FALSE)*$E188), 0, VLOOKUP(VLOOKUP($A188, 'E4 TB Allocation Details'!$A$18:$L$205, MATCH("Misc ID", 'E4 TB Allocation Details'!$A$18:$L$18, 0),FALSE), 'E2 Allocators'!$B$15:$W$361, MATCH('O5 Details by Class &amp; Accounts'!BN$18, 'E2 Allocators'!$B$15:$W$15, 0),FALSE)*$E188)</f>
        <v>0</v>
      </c>
      <c r="BO188" s="1411">
        <f>IF(ISERROR(VLOOKUP(VLOOKUP($A188, 'E4 TB Allocation Details'!$A$18:$L$205, MATCH("Misc ID", 'E4 TB Allocation Details'!$A$18:$L$18, 0),FALSE), 'E2 Allocators'!$B$15:$W$361, MATCH('O5 Details by Class &amp; Accounts'!BO$18, 'E2 Allocators'!$B$15:$W$15, 0),FALSE)*$E188), 0, VLOOKUP(VLOOKUP($A188, 'E4 TB Allocation Details'!$A$18:$L$205, MATCH("Misc ID", 'E4 TB Allocation Details'!$A$18:$L$18, 0),FALSE), 'E2 Allocators'!$B$15:$W$361, MATCH('O5 Details by Class &amp; Accounts'!BO$18, 'E2 Allocators'!$B$15:$W$15, 0),FALSE)*$E188)</f>
        <v>0</v>
      </c>
      <c r="BP188" s="1411">
        <f>IF(ISERROR(VLOOKUP(VLOOKUP($A188, 'E4 TB Allocation Details'!$A$18:$L$205, MATCH("Misc ID", 'E4 TB Allocation Details'!$A$18:$L$18, 0),FALSE), 'E2 Allocators'!$B$15:$W$361, MATCH('O5 Details by Class &amp; Accounts'!BP$18, 'E2 Allocators'!$B$15:$W$15, 0),FALSE)*$E188), 0, VLOOKUP(VLOOKUP($A188, 'E4 TB Allocation Details'!$A$18:$L$205, MATCH("Misc ID", 'E4 TB Allocation Details'!$A$18:$L$18, 0),FALSE), 'E2 Allocators'!$B$15:$W$361, MATCH('O5 Details by Class &amp; Accounts'!BP$18, 'E2 Allocators'!$B$15:$W$15, 0),FALSE)*$E188)</f>
        <v>0</v>
      </c>
      <c r="BQ188" s="1411">
        <f>IF(ISERROR(VLOOKUP(VLOOKUP($A188, 'E4 TB Allocation Details'!$A$18:$L$205, MATCH("Misc ID", 'E4 TB Allocation Details'!$A$18:$L$18, 0),FALSE), 'E2 Allocators'!$B$15:$W$361, MATCH('O5 Details by Class &amp; Accounts'!BQ$18, 'E2 Allocators'!$B$15:$W$15, 0),FALSE)*$E188), 0, VLOOKUP(VLOOKUP($A188, 'E4 TB Allocation Details'!$A$18:$L$205, MATCH("Misc ID", 'E4 TB Allocation Details'!$A$18:$L$18, 0),FALSE), 'E2 Allocators'!$B$15:$W$361, MATCH('O5 Details by Class &amp; Accounts'!BQ$18, 'E2 Allocators'!$B$15:$W$15, 0),FALSE)*$E188)</f>
        <v>0</v>
      </c>
      <c r="BR188" s="1411">
        <f>IF(ISERROR(VLOOKUP(VLOOKUP($A188, 'E4 TB Allocation Details'!$A$18:$L$205, MATCH("Misc ID", 'E4 TB Allocation Details'!$A$18:$L$18, 0),FALSE), 'E2 Allocators'!$B$15:$W$361, MATCH('O5 Details by Class &amp; Accounts'!BR$18, 'E2 Allocators'!$B$15:$W$15, 0),FALSE)*$E188), 0, VLOOKUP(VLOOKUP($A188, 'E4 TB Allocation Details'!$A$18:$L$205, MATCH("Misc ID", 'E4 TB Allocation Details'!$A$18:$L$18, 0),FALSE), 'E2 Allocators'!$B$15:$W$361, MATCH('O5 Details by Class &amp; Accounts'!BR$18, 'E2 Allocators'!$B$15:$W$15, 0),FALSE)*$E188)</f>
        <v>0</v>
      </c>
      <c r="BS188" s="1411">
        <f t="shared" si="41"/>
        <v>0</v>
      </c>
      <c r="BT188" s="1411">
        <f>IF(ISERROR(VLOOKUP(VLOOKUP($A188, 'E4 TB Allocation Details'!$A$18:$L$205, MATCH("A &amp; G ID", 'E4 TB Allocation Details'!$A$18:$L$18, 0),FALSE), 'E2 Allocators'!$B$15:$W$361, MATCH('O5 Details by Class &amp; Accounts'!BT$18, 'E2 Allocators'!$B$15:$W$15, 0),FALSE)*$E188), 0, VLOOKUP(VLOOKUP($A188, 'E4 TB Allocation Details'!$A$18:$L$205, MATCH("A &amp; G ID", 'E4 TB Allocation Details'!$A$18:$L$18, 0),FALSE), 'E2 Allocators'!$B$15:$W$361, MATCH('O5 Details by Class &amp; Accounts'!BT$18, 'E2 Allocators'!$B$15:$W$15, 0),FALSE)*$E188)</f>
        <v>0</v>
      </c>
      <c r="BU188" s="1411">
        <f>IF(ISERROR(VLOOKUP(VLOOKUP($A188, 'E4 TB Allocation Details'!$A$18:$L$205, MATCH("A &amp; G ID", 'E4 TB Allocation Details'!$A$18:$L$18, 0),FALSE), 'E2 Allocators'!$B$15:$W$361, MATCH('O5 Details by Class &amp; Accounts'!BU$18, 'E2 Allocators'!$B$15:$W$15, 0),FALSE)*$E188), 0, VLOOKUP(VLOOKUP($A188, 'E4 TB Allocation Details'!$A$18:$L$205, MATCH("A &amp; G ID", 'E4 TB Allocation Details'!$A$18:$L$18, 0),FALSE), 'E2 Allocators'!$B$15:$W$361, MATCH('O5 Details by Class &amp; Accounts'!BU$18, 'E2 Allocators'!$B$15:$W$15, 0),FALSE)*$E188)</f>
        <v>0</v>
      </c>
      <c r="BV188" s="1411">
        <f>IF(ISERROR(VLOOKUP(VLOOKUP($A188, 'E4 TB Allocation Details'!$A$18:$L$205, MATCH("A &amp; G ID", 'E4 TB Allocation Details'!$A$18:$L$18, 0),FALSE), 'E2 Allocators'!$B$15:$W$361, MATCH('O5 Details by Class &amp; Accounts'!BV$18, 'E2 Allocators'!$B$15:$W$15, 0),FALSE)*$E188), 0, VLOOKUP(VLOOKUP($A188, 'E4 TB Allocation Details'!$A$18:$L$205, MATCH("A &amp; G ID", 'E4 TB Allocation Details'!$A$18:$L$18, 0),FALSE), 'E2 Allocators'!$B$15:$W$361, MATCH('O5 Details by Class &amp; Accounts'!BV$18, 'E2 Allocators'!$B$15:$W$15, 0),FALSE)*$E188)</f>
        <v>0</v>
      </c>
      <c r="BW188" s="1411">
        <f>IF(ISERROR(VLOOKUP(VLOOKUP($A188, 'E4 TB Allocation Details'!$A$18:$L$205, MATCH("A &amp; G ID", 'E4 TB Allocation Details'!$A$18:$L$18, 0),FALSE), 'E2 Allocators'!$B$15:$W$361, MATCH('O5 Details by Class &amp; Accounts'!BW$18, 'E2 Allocators'!$B$15:$W$15, 0),FALSE)*$E188), 0, VLOOKUP(VLOOKUP($A188, 'E4 TB Allocation Details'!$A$18:$L$205, MATCH("A &amp; G ID", 'E4 TB Allocation Details'!$A$18:$L$18, 0),FALSE), 'E2 Allocators'!$B$15:$W$361, MATCH('O5 Details by Class &amp; Accounts'!BW$18, 'E2 Allocators'!$B$15:$W$15, 0),FALSE)*$E188)</f>
        <v>0</v>
      </c>
      <c r="BX188" s="1411">
        <f>IF(ISERROR(VLOOKUP(VLOOKUP($A188, 'E4 TB Allocation Details'!$A$18:$L$205, MATCH("A &amp; G ID", 'E4 TB Allocation Details'!$A$18:$L$18, 0),FALSE), 'E2 Allocators'!$B$15:$W$361, MATCH('O5 Details by Class &amp; Accounts'!BX$18, 'E2 Allocators'!$B$15:$W$15, 0),FALSE)*$E188), 0, VLOOKUP(VLOOKUP($A188, 'E4 TB Allocation Details'!$A$18:$L$205, MATCH("A &amp; G ID", 'E4 TB Allocation Details'!$A$18:$L$18, 0),FALSE), 'E2 Allocators'!$B$15:$W$361, MATCH('O5 Details by Class &amp; Accounts'!BX$18, 'E2 Allocators'!$B$15:$W$15, 0),FALSE)*$E188)</f>
        <v>0</v>
      </c>
      <c r="BY188" s="1411">
        <f>IF(ISERROR(VLOOKUP(VLOOKUP($A188, 'E4 TB Allocation Details'!$A$18:$L$205, MATCH("A &amp; G ID", 'E4 TB Allocation Details'!$A$18:$L$18, 0),FALSE), 'E2 Allocators'!$B$15:$W$361, MATCH('O5 Details by Class &amp; Accounts'!BY$18, 'E2 Allocators'!$B$15:$W$15, 0),FALSE)*$E188), 0, VLOOKUP(VLOOKUP($A188, 'E4 TB Allocation Details'!$A$18:$L$205, MATCH("A &amp; G ID", 'E4 TB Allocation Details'!$A$18:$L$18, 0),FALSE), 'E2 Allocators'!$B$15:$W$361, MATCH('O5 Details by Class &amp; Accounts'!BY$18, 'E2 Allocators'!$B$15:$W$15, 0),FALSE)*$E188)</f>
        <v>0</v>
      </c>
      <c r="BZ188" s="1411">
        <f>IF(ISERROR(VLOOKUP(VLOOKUP($A188, 'E4 TB Allocation Details'!$A$18:$L$205, MATCH("A &amp; G ID", 'E4 TB Allocation Details'!$A$18:$L$18, 0),FALSE), 'E2 Allocators'!$B$15:$W$361, MATCH('O5 Details by Class &amp; Accounts'!BZ$18, 'E2 Allocators'!$B$15:$W$15, 0),FALSE)*$E188), 0, VLOOKUP(VLOOKUP($A188, 'E4 TB Allocation Details'!$A$18:$L$205, MATCH("A &amp; G ID", 'E4 TB Allocation Details'!$A$18:$L$18, 0),FALSE), 'E2 Allocators'!$B$15:$W$361, MATCH('O5 Details by Class &amp; Accounts'!BZ$18, 'E2 Allocators'!$B$15:$W$15, 0),FALSE)*$E188)</f>
        <v>0</v>
      </c>
      <c r="CA188" s="1411">
        <f>IF(ISERROR(VLOOKUP(VLOOKUP($A188, 'E4 TB Allocation Details'!$A$18:$L$205, MATCH("A &amp; G ID", 'E4 TB Allocation Details'!$A$18:$L$18, 0),FALSE), 'E2 Allocators'!$B$15:$W$361, MATCH('O5 Details by Class &amp; Accounts'!CA$18, 'E2 Allocators'!$B$15:$W$15, 0),FALSE)*$E188), 0, VLOOKUP(VLOOKUP($A188, 'E4 TB Allocation Details'!$A$18:$L$205, MATCH("A &amp; G ID", 'E4 TB Allocation Details'!$A$18:$L$18, 0),FALSE), 'E2 Allocators'!$B$15:$W$361, MATCH('O5 Details by Class &amp; Accounts'!CA$18, 'E2 Allocators'!$B$15:$W$15, 0),FALSE)*$E188)</f>
        <v>0</v>
      </c>
      <c r="CB188" s="1411">
        <f>IF(ISERROR(VLOOKUP(VLOOKUP($A188, 'E4 TB Allocation Details'!$A$18:$L$205, MATCH("A &amp; G ID", 'E4 TB Allocation Details'!$A$18:$L$18, 0),FALSE), 'E2 Allocators'!$B$15:$W$361, MATCH('O5 Details by Class &amp; Accounts'!CB$18, 'E2 Allocators'!$B$15:$W$15, 0),FALSE)*$E188), 0, VLOOKUP(VLOOKUP($A188, 'E4 TB Allocation Details'!$A$18:$L$205, MATCH("A &amp; G ID", 'E4 TB Allocation Details'!$A$18:$L$18, 0),FALSE), 'E2 Allocators'!$B$15:$W$361, MATCH('O5 Details by Class &amp; Accounts'!CB$18, 'E2 Allocators'!$B$15:$W$15, 0),FALSE)*$E188)</f>
        <v>0</v>
      </c>
      <c r="CC188" s="1411">
        <f>IF(ISERROR(VLOOKUP(VLOOKUP($A188, 'E4 TB Allocation Details'!$A$18:$L$205, MATCH("A &amp; G ID", 'E4 TB Allocation Details'!$A$18:$L$18, 0),FALSE), 'E2 Allocators'!$B$15:$W$361, MATCH('O5 Details by Class &amp; Accounts'!CC$18, 'E2 Allocators'!$B$15:$W$15, 0),FALSE)*$E188), 0, VLOOKUP(VLOOKUP($A188, 'E4 TB Allocation Details'!$A$18:$L$205, MATCH("A &amp; G ID", 'E4 TB Allocation Details'!$A$18:$L$18, 0),FALSE), 'E2 Allocators'!$B$15:$W$361, MATCH('O5 Details by Class &amp; Accounts'!CC$18, 'E2 Allocators'!$B$15:$W$15, 0),FALSE)*$E188)</f>
        <v>0</v>
      </c>
      <c r="CD188" s="1411">
        <f>IF(ISERROR(VLOOKUP(VLOOKUP($A188, 'E4 TB Allocation Details'!$A$18:$L$205, MATCH("A &amp; G ID", 'E4 TB Allocation Details'!$A$18:$L$18, 0),FALSE), 'E2 Allocators'!$B$15:$W$361, MATCH('O5 Details by Class &amp; Accounts'!CD$18, 'E2 Allocators'!$B$15:$W$15, 0),FALSE)*$E188), 0, VLOOKUP(VLOOKUP($A188, 'E4 TB Allocation Details'!$A$18:$L$205, MATCH("A &amp; G ID", 'E4 TB Allocation Details'!$A$18:$L$18, 0),FALSE), 'E2 Allocators'!$B$15:$W$361, MATCH('O5 Details by Class &amp; Accounts'!CD$18, 'E2 Allocators'!$B$15:$W$15, 0),FALSE)*$E188)</f>
        <v>0</v>
      </c>
      <c r="CE188" s="1411">
        <f>IF(ISERROR(VLOOKUP(VLOOKUP($A188, 'E4 TB Allocation Details'!$A$18:$L$205, MATCH("A &amp; G ID", 'E4 TB Allocation Details'!$A$18:$L$18, 0),FALSE), 'E2 Allocators'!$B$15:$W$361, MATCH('O5 Details by Class &amp; Accounts'!CE$18, 'E2 Allocators'!$B$15:$W$15, 0),FALSE)*$E188), 0, VLOOKUP(VLOOKUP($A188, 'E4 TB Allocation Details'!$A$18:$L$205, MATCH("A &amp; G ID", 'E4 TB Allocation Details'!$A$18:$L$18, 0),FALSE), 'E2 Allocators'!$B$15:$W$361, MATCH('O5 Details by Class &amp; Accounts'!CE$18, 'E2 Allocators'!$B$15:$W$15, 0),FALSE)*$E188)</f>
        <v>0</v>
      </c>
      <c r="CF188" s="1411">
        <f>IF(ISERROR(VLOOKUP(VLOOKUP($A188, 'E4 TB Allocation Details'!$A$18:$L$205, MATCH("A &amp; G ID", 'E4 TB Allocation Details'!$A$18:$L$18, 0),FALSE), 'E2 Allocators'!$B$15:$W$361, MATCH('O5 Details by Class &amp; Accounts'!CF$18, 'E2 Allocators'!$B$15:$W$15, 0),FALSE)*$E188), 0, VLOOKUP(VLOOKUP($A188, 'E4 TB Allocation Details'!$A$18:$L$205, MATCH("A &amp; G ID", 'E4 TB Allocation Details'!$A$18:$L$18, 0),FALSE), 'E2 Allocators'!$B$15:$W$361, MATCH('O5 Details by Class &amp; Accounts'!CF$18, 'E2 Allocators'!$B$15:$W$15, 0),FALSE)*$E188)</f>
        <v>0</v>
      </c>
      <c r="CG188" s="1411">
        <f>IF(ISERROR(VLOOKUP(VLOOKUP($A188, 'E4 TB Allocation Details'!$A$18:$L$205, MATCH("A &amp; G ID", 'E4 TB Allocation Details'!$A$18:$L$18, 0),FALSE), 'E2 Allocators'!$B$15:$W$361, MATCH('O5 Details by Class &amp; Accounts'!CG$18, 'E2 Allocators'!$B$15:$W$15, 0),FALSE)*$E188), 0, VLOOKUP(VLOOKUP($A188, 'E4 TB Allocation Details'!$A$18:$L$205, MATCH("A &amp; G ID", 'E4 TB Allocation Details'!$A$18:$L$18, 0),FALSE), 'E2 Allocators'!$B$15:$W$361, MATCH('O5 Details by Class &amp; Accounts'!CG$18, 'E2 Allocators'!$B$15:$W$15, 0),FALSE)*$E188)</f>
        <v>0</v>
      </c>
      <c r="CH188" s="1411">
        <f>IF(ISERROR(VLOOKUP(VLOOKUP($A188, 'E4 TB Allocation Details'!$A$18:$L$205, MATCH("A &amp; G ID", 'E4 TB Allocation Details'!$A$18:$L$18, 0),FALSE), 'E2 Allocators'!$B$15:$W$361, MATCH('O5 Details by Class &amp; Accounts'!CH$18, 'E2 Allocators'!$B$15:$W$15, 0),FALSE)*$E188), 0, VLOOKUP(VLOOKUP($A188, 'E4 TB Allocation Details'!$A$18:$L$205, MATCH("A &amp; G ID", 'E4 TB Allocation Details'!$A$18:$L$18, 0),FALSE), 'E2 Allocators'!$B$15:$W$361, MATCH('O5 Details by Class &amp; Accounts'!CH$18, 'E2 Allocators'!$B$15:$W$15, 0),FALSE)*$E188)</f>
        <v>0</v>
      </c>
      <c r="CI188" s="1411">
        <f>IF(ISERROR(VLOOKUP(VLOOKUP($A188, 'E4 TB Allocation Details'!$A$18:$L$205, MATCH("A &amp; G ID", 'E4 TB Allocation Details'!$A$18:$L$18, 0),FALSE), 'E2 Allocators'!$B$15:$W$361, MATCH('O5 Details by Class &amp; Accounts'!CI$18, 'E2 Allocators'!$B$15:$W$15, 0),FALSE)*$E188), 0, VLOOKUP(VLOOKUP($A188, 'E4 TB Allocation Details'!$A$18:$L$205, MATCH("A &amp; G ID", 'E4 TB Allocation Details'!$A$18:$L$18, 0),FALSE), 'E2 Allocators'!$B$15:$W$361, MATCH('O5 Details by Class &amp; Accounts'!CI$18, 'E2 Allocators'!$B$15:$W$15, 0),FALSE)*$E188)</f>
        <v>0</v>
      </c>
      <c r="CJ188" s="1411">
        <f>IF(ISERROR(VLOOKUP(VLOOKUP($A188, 'E4 TB Allocation Details'!$A$18:$L$205, MATCH("A &amp; G ID", 'E4 TB Allocation Details'!$A$18:$L$18, 0),FALSE), 'E2 Allocators'!$B$15:$W$361, MATCH('O5 Details by Class &amp; Accounts'!CJ$18, 'E2 Allocators'!$B$15:$W$15, 0),FALSE)*$E188), 0, VLOOKUP(VLOOKUP($A188, 'E4 TB Allocation Details'!$A$18:$L$205, MATCH("A &amp; G ID", 'E4 TB Allocation Details'!$A$18:$L$18, 0),FALSE), 'E2 Allocators'!$B$15:$W$361, MATCH('O5 Details by Class &amp; Accounts'!CJ$18, 'E2 Allocators'!$B$15:$W$15, 0),FALSE)*$E188)</f>
        <v>0</v>
      </c>
      <c r="CK188" s="1411">
        <f>IF(ISERROR(VLOOKUP(VLOOKUP($A188, 'E4 TB Allocation Details'!$A$18:$L$205, MATCH("A &amp; G ID", 'E4 TB Allocation Details'!$A$18:$L$18, 0),FALSE), 'E2 Allocators'!$B$15:$W$361, MATCH('O5 Details by Class &amp; Accounts'!CK$18, 'E2 Allocators'!$B$15:$W$15, 0),FALSE)*$E188), 0, VLOOKUP(VLOOKUP($A188, 'E4 TB Allocation Details'!$A$18:$L$205, MATCH("A &amp; G ID", 'E4 TB Allocation Details'!$A$18:$L$18, 0),FALSE), 'E2 Allocators'!$B$15:$W$361, MATCH('O5 Details by Class &amp; Accounts'!CK$18, 'E2 Allocators'!$B$15:$W$15, 0),FALSE)*$E188)</f>
        <v>0</v>
      </c>
      <c r="CL188" s="1411">
        <f>IF(ISERROR(VLOOKUP(VLOOKUP($A188, 'E4 TB Allocation Details'!$A$18:$L$205, MATCH("A &amp; G ID", 'E4 TB Allocation Details'!$A$18:$L$18, 0),FALSE), 'E2 Allocators'!$B$15:$W$361, MATCH('O5 Details by Class &amp; Accounts'!CL$18, 'E2 Allocators'!$B$15:$W$15, 0),FALSE)*$E188), 0, VLOOKUP(VLOOKUP($A188, 'E4 TB Allocation Details'!$A$18:$L$205, MATCH("A &amp; G ID", 'E4 TB Allocation Details'!$A$18:$L$18, 0),FALSE), 'E2 Allocators'!$B$15:$W$361, MATCH('O5 Details by Class &amp; Accounts'!CL$18, 'E2 Allocators'!$B$15:$W$15, 0),FALSE)*$E188)</f>
        <v>0</v>
      </c>
      <c r="CM188" s="1411">
        <f>IF(ISERROR(VLOOKUP(VLOOKUP($A188, 'E4 TB Allocation Details'!$A$18:$L$205, MATCH("A &amp; G ID", 'E4 TB Allocation Details'!$A$18:$L$18, 0),FALSE), 'E2 Allocators'!$B$15:$W$361, MATCH('O5 Details by Class &amp; Accounts'!CM$18, 'E2 Allocators'!$B$15:$W$15, 0),FALSE)*$E188), 0, VLOOKUP(VLOOKUP($A188, 'E4 TB Allocation Details'!$A$18:$L$205, MATCH("A &amp; G ID", 'E4 TB Allocation Details'!$A$18:$L$18, 0),FALSE), 'E2 Allocators'!$B$15:$W$361, MATCH('O5 Details by Class &amp; Accounts'!CM$18, 'E2 Allocators'!$B$15:$W$15, 0),FALSE)*$E188)</f>
        <v>0</v>
      </c>
      <c r="CN188" s="1411">
        <f t="shared" si="45"/>
        <v>0</v>
      </c>
      <c r="CO188" s="1791">
        <f t="shared" si="43"/>
        <v>0</v>
      </c>
      <c r="CQ188" s="2086" t="s">
        <v>288</v>
      </c>
    </row>
    <row r="189" spans="1:95" s="80" customFormat="1" ht="12.75">
      <c r="A189" s="1169">
        <v>5675</v>
      </c>
      <c r="B189" s="451" t="s">
        <v>962</v>
      </c>
      <c r="C189" s="1788">
        <f>IF(ISERROR(VLOOKUP($A189,'I3 TB Data'!$A$23:$H$458,MATCH('O5 Details by Class &amp; Accounts'!$C$18, 'I3 TB Data'!$A$23:$H$23,0),0)), 0, VLOOKUP($A189,'I3 TB Data'!$A$23:$H$458,MATCH('O5 Details by Class &amp; Accounts'!$C$18,'I3 TB Data'!$A$23:$H$23,0),0))</f>
        <v>245000</v>
      </c>
      <c r="D189" s="1789"/>
      <c r="E189" s="1788">
        <f t="shared" si="46"/>
        <v>245000</v>
      </c>
      <c r="F189" s="1790"/>
      <c r="G189" s="1790"/>
      <c r="H189" s="1411">
        <f t="shared" si="39"/>
        <v>0</v>
      </c>
      <c r="I189" s="1411">
        <f>IF(ISERROR(VLOOKUP(VLOOKUP($A189, 'E4 TB Allocation Details'!$A$18:$L$205, MATCH("Demand ID", 'E4 TB Allocation Details'!$A$18:$L$18, 0),FALSE), 'E2 Allocators'!$B$15:$W$361, MATCH('O5 Details by Class &amp; Accounts'!I$18, 'E2 Allocators'!$B$15:$W$15, 0),FALSE)*$F189), 0, VLOOKUP(VLOOKUP($A189, 'E4 TB Allocation Details'!$A$18:$L$205, MATCH("Demand ID", 'E4 TB Allocation Details'!$A$18:$L$18, 0),FALSE), 'E2 Allocators'!$B$15:$W$361, MATCH('O5 Details by Class &amp; Accounts'!I$18, 'E2 Allocators'!$B$15:$W$15, 0),FALSE)*$F189)</f>
        <v>0</v>
      </c>
      <c r="J189" s="1411">
        <f>IF(ISERROR(VLOOKUP(VLOOKUP($A189, 'E4 TB Allocation Details'!$A$18:$L$205, MATCH("Demand ID", 'E4 TB Allocation Details'!$A$18:$L$18, 0),FALSE), 'E2 Allocators'!$B$15:$W$361, MATCH('O5 Details by Class &amp; Accounts'!J$18, 'E2 Allocators'!$B$15:$W$15, 0),FALSE)*$F189), 0, VLOOKUP(VLOOKUP($A189, 'E4 TB Allocation Details'!$A$18:$L$205, MATCH("Demand ID", 'E4 TB Allocation Details'!$A$18:$L$18, 0),FALSE), 'E2 Allocators'!$B$15:$W$361, MATCH('O5 Details by Class &amp; Accounts'!J$18, 'E2 Allocators'!$B$15:$W$15, 0),FALSE)*$F189)</f>
        <v>0</v>
      </c>
      <c r="K189" s="1411">
        <f>IF(ISERROR(VLOOKUP(VLOOKUP($A189, 'E4 TB Allocation Details'!$A$18:$L$205, MATCH("Demand ID", 'E4 TB Allocation Details'!$A$18:$L$18, 0),FALSE), 'E2 Allocators'!$B$15:$W$361, MATCH('O5 Details by Class &amp; Accounts'!K$18, 'E2 Allocators'!$B$15:$W$15, 0),FALSE)*$F189), 0, VLOOKUP(VLOOKUP($A189, 'E4 TB Allocation Details'!$A$18:$L$205, MATCH("Demand ID", 'E4 TB Allocation Details'!$A$18:$L$18, 0),FALSE), 'E2 Allocators'!$B$15:$W$361, MATCH('O5 Details by Class &amp; Accounts'!K$18, 'E2 Allocators'!$B$15:$W$15, 0),FALSE)*$F189)</f>
        <v>0</v>
      </c>
      <c r="L189" s="1411">
        <f>IF(ISERROR(VLOOKUP(VLOOKUP($A189, 'E4 TB Allocation Details'!$A$18:$L$205, MATCH("Demand ID", 'E4 TB Allocation Details'!$A$18:$L$18, 0),FALSE), 'E2 Allocators'!$B$15:$W$361, MATCH('O5 Details by Class &amp; Accounts'!L$18, 'E2 Allocators'!$B$15:$W$15, 0),FALSE)*$F189), 0, VLOOKUP(VLOOKUP($A189, 'E4 TB Allocation Details'!$A$18:$L$205, MATCH("Demand ID", 'E4 TB Allocation Details'!$A$18:$L$18, 0),FALSE), 'E2 Allocators'!$B$15:$W$361, MATCH('O5 Details by Class &amp; Accounts'!L$18, 'E2 Allocators'!$B$15:$W$15, 0),FALSE)*$F189)</f>
        <v>0</v>
      </c>
      <c r="M189" s="1411">
        <f>IF(ISERROR(VLOOKUP(VLOOKUP($A189, 'E4 TB Allocation Details'!$A$18:$L$205, MATCH("Demand ID", 'E4 TB Allocation Details'!$A$18:$L$18, 0),FALSE), 'E2 Allocators'!$B$15:$W$361, MATCH('O5 Details by Class &amp; Accounts'!M$18, 'E2 Allocators'!$B$15:$W$15, 0),FALSE)*$F189), 0, VLOOKUP(VLOOKUP($A189, 'E4 TB Allocation Details'!$A$18:$L$205, MATCH("Demand ID", 'E4 TB Allocation Details'!$A$18:$L$18, 0),FALSE), 'E2 Allocators'!$B$15:$W$361, MATCH('O5 Details by Class &amp; Accounts'!M$18, 'E2 Allocators'!$B$15:$W$15, 0),FALSE)*$F189)</f>
        <v>0</v>
      </c>
      <c r="N189" s="1411">
        <f>IF(ISERROR(VLOOKUP(VLOOKUP($A189, 'E4 TB Allocation Details'!$A$18:$L$205, MATCH("Demand ID", 'E4 TB Allocation Details'!$A$18:$L$18, 0),FALSE), 'E2 Allocators'!$B$15:$W$361, MATCH('O5 Details by Class &amp; Accounts'!N$18, 'E2 Allocators'!$B$15:$W$15, 0),FALSE)*$F189), 0, VLOOKUP(VLOOKUP($A189, 'E4 TB Allocation Details'!$A$18:$L$205, MATCH("Demand ID", 'E4 TB Allocation Details'!$A$18:$L$18, 0),FALSE), 'E2 Allocators'!$B$15:$W$361, MATCH('O5 Details by Class &amp; Accounts'!N$18, 'E2 Allocators'!$B$15:$W$15, 0),FALSE)*$F189)</f>
        <v>0</v>
      </c>
      <c r="O189" s="1411">
        <f>IF(ISERROR(VLOOKUP(VLOOKUP($A189, 'E4 TB Allocation Details'!$A$18:$L$205, MATCH("Demand ID", 'E4 TB Allocation Details'!$A$18:$L$18, 0),FALSE), 'E2 Allocators'!$B$15:$W$361, MATCH('O5 Details by Class &amp; Accounts'!O$18, 'E2 Allocators'!$B$15:$W$15, 0),FALSE)*$F189), 0, VLOOKUP(VLOOKUP($A189, 'E4 TB Allocation Details'!$A$18:$L$205, MATCH("Demand ID", 'E4 TB Allocation Details'!$A$18:$L$18, 0),FALSE), 'E2 Allocators'!$B$15:$W$361, MATCH('O5 Details by Class &amp; Accounts'!O$18, 'E2 Allocators'!$B$15:$W$15, 0),FALSE)*$F189)</f>
        <v>0</v>
      </c>
      <c r="P189" s="1411">
        <f>IF(ISERROR(VLOOKUP(VLOOKUP($A189, 'E4 TB Allocation Details'!$A$18:$L$205, MATCH("Demand ID", 'E4 TB Allocation Details'!$A$18:$L$18, 0),FALSE), 'E2 Allocators'!$B$15:$W$361, MATCH('O5 Details by Class &amp; Accounts'!P$18, 'E2 Allocators'!$B$15:$W$15, 0),FALSE)*$F189), 0, VLOOKUP(VLOOKUP($A189, 'E4 TB Allocation Details'!$A$18:$L$205, MATCH("Demand ID", 'E4 TB Allocation Details'!$A$18:$L$18, 0),FALSE), 'E2 Allocators'!$B$15:$W$361, MATCH('O5 Details by Class &amp; Accounts'!P$18, 'E2 Allocators'!$B$15:$W$15, 0),FALSE)*$F189)</f>
        <v>0</v>
      </c>
      <c r="Q189" s="1411">
        <f>IF(ISERROR(VLOOKUP(VLOOKUP($A189, 'E4 TB Allocation Details'!$A$18:$L$205, MATCH("Demand ID", 'E4 TB Allocation Details'!$A$18:$L$18, 0),FALSE), 'E2 Allocators'!$B$15:$W$361, MATCH('O5 Details by Class &amp; Accounts'!Q$18, 'E2 Allocators'!$B$15:$W$15, 0),FALSE)*$F189), 0, VLOOKUP(VLOOKUP($A189, 'E4 TB Allocation Details'!$A$18:$L$205, MATCH("Demand ID", 'E4 TB Allocation Details'!$A$18:$L$18, 0),FALSE), 'E2 Allocators'!$B$15:$W$361, MATCH('O5 Details by Class &amp; Accounts'!Q$18, 'E2 Allocators'!$B$15:$W$15, 0),FALSE)*$F189)</f>
        <v>0</v>
      </c>
      <c r="R189" s="1411">
        <f>IF(ISERROR(VLOOKUP(VLOOKUP($A189, 'E4 TB Allocation Details'!$A$18:$L$205, MATCH("Demand ID", 'E4 TB Allocation Details'!$A$18:$L$18, 0),FALSE), 'E2 Allocators'!$B$15:$W$361, MATCH('O5 Details by Class &amp; Accounts'!R$18, 'E2 Allocators'!$B$15:$W$15, 0),FALSE)*$F189), 0, VLOOKUP(VLOOKUP($A189, 'E4 TB Allocation Details'!$A$18:$L$205, MATCH("Demand ID", 'E4 TB Allocation Details'!$A$18:$L$18, 0),FALSE), 'E2 Allocators'!$B$15:$W$361, MATCH('O5 Details by Class &amp; Accounts'!R$18, 'E2 Allocators'!$B$15:$W$15, 0),FALSE)*$F189)</f>
        <v>0</v>
      </c>
      <c r="S189" s="1411">
        <f>IF(ISERROR(VLOOKUP(VLOOKUP($A189, 'E4 TB Allocation Details'!$A$18:$L$205, MATCH("Demand ID", 'E4 TB Allocation Details'!$A$18:$L$18, 0),FALSE), 'E2 Allocators'!$B$15:$W$361, MATCH('O5 Details by Class &amp; Accounts'!S$18, 'E2 Allocators'!$B$15:$W$15, 0),FALSE)*$F189), 0, VLOOKUP(VLOOKUP($A189, 'E4 TB Allocation Details'!$A$18:$L$205, MATCH("Demand ID", 'E4 TB Allocation Details'!$A$18:$L$18, 0),FALSE), 'E2 Allocators'!$B$15:$W$361, MATCH('O5 Details by Class &amp; Accounts'!S$18, 'E2 Allocators'!$B$15:$W$15, 0),FALSE)*$F189)</f>
        <v>0</v>
      </c>
      <c r="T189" s="1411">
        <f>IF(ISERROR(VLOOKUP(VLOOKUP($A189, 'E4 TB Allocation Details'!$A$18:$L$205, MATCH("Demand ID", 'E4 TB Allocation Details'!$A$18:$L$18, 0),FALSE), 'E2 Allocators'!$B$15:$W$361, MATCH('O5 Details by Class &amp; Accounts'!T$18, 'E2 Allocators'!$B$15:$W$15, 0),FALSE)*$F189), 0, VLOOKUP(VLOOKUP($A189, 'E4 TB Allocation Details'!$A$18:$L$205, MATCH("Demand ID", 'E4 TB Allocation Details'!$A$18:$L$18, 0),FALSE), 'E2 Allocators'!$B$15:$W$361, MATCH('O5 Details by Class &amp; Accounts'!T$18, 'E2 Allocators'!$B$15:$W$15, 0),FALSE)*$F189)</f>
        <v>0</v>
      </c>
      <c r="U189" s="1411">
        <f>IF(ISERROR(VLOOKUP(VLOOKUP($A189, 'E4 TB Allocation Details'!$A$18:$L$205, MATCH("Demand ID", 'E4 TB Allocation Details'!$A$18:$L$18, 0),FALSE), 'E2 Allocators'!$B$15:$W$361, MATCH('O5 Details by Class &amp; Accounts'!U$18, 'E2 Allocators'!$B$15:$W$15, 0),FALSE)*$F189), 0, VLOOKUP(VLOOKUP($A189, 'E4 TB Allocation Details'!$A$18:$L$205, MATCH("Demand ID", 'E4 TB Allocation Details'!$A$18:$L$18, 0),FALSE), 'E2 Allocators'!$B$15:$W$361, MATCH('O5 Details by Class &amp; Accounts'!U$18, 'E2 Allocators'!$B$15:$W$15, 0),FALSE)*$F189)</f>
        <v>0</v>
      </c>
      <c r="V189" s="1411">
        <f>IF(ISERROR(VLOOKUP(VLOOKUP($A189, 'E4 TB Allocation Details'!$A$18:$L$205, MATCH("Demand ID", 'E4 TB Allocation Details'!$A$18:$L$18, 0),FALSE), 'E2 Allocators'!$B$15:$W$361, MATCH('O5 Details by Class &amp; Accounts'!V$18, 'E2 Allocators'!$B$15:$W$15, 0),FALSE)*$F189), 0, VLOOKUP(VLOOKUP($A189, 'E4 TB Allocation Details'!$A$18:$L$205, MATCH("Demand ID", 'E4 TB Allocation Details'!$A$18:$L$18, 0),FALSE), 'E2 Allocators'!$B$15:$W$361, MATCH('O5 Details by Class &amp; Accounts'!V$18, 'E2 Allocators'!$B$15:$W$15, 0),FALSE)*$F189)</f>
        <v>0</v>
      </c>
      <c r="W189" s="1411">
        <f>IF(ISERROR(VLOOKUP(VLOOKUP($A189, 'E4 TB Allocation Details'!$A$18:$L$205, MATCH("Demand ID", 'E4 TB Allocation Details'!$A$18:$L$18, 0),FALSE), 'E2 Allocators'!$B$15:$W$361, MATCH('O5 Details by Class &amp; Accounts'!W$18, 'E2 Allocators'!$B$15:$W$15, 0),FALSE)*$F189), 0, VLOOKUP(VLOOKUP($A189, 'E4 TB Allocation Details'!$A$18:$L$205, MATCH("Demand ID", 'E4 TB Allocation Details'!$A$18:$L$18, 0),FALSE), 'E2 Allocators'!$B$15:$W$361, MATCH('O5 Details by Class &amp; Accounts'!W$18, 'E2 Allocators'!$B$15:$W$15, 0),FALSE)*$F189)</f>
        <v>0</v>
      </c>
      <c r="X189" s="1411">
        <f>IF(ISERROR(VLOOKUP(VLOOKUP($A189, 'E4 TB Allocation Details'!$A$18:$L$205, MATCH("Demand ID", 'E4 TB Allocation Details'!$A$18:$L$18, 0),FALSE), 'E2 Allocators'!$B$15:$W$361, MATCH('O5 Details by Class &amp; Accounts'!X$18, 'E2 Allocators'!$B$15:$W$15, 0),FALSE)*$F189), 0, VLOOKUP(VLOOKUP($A189, 'E4 TB Allocation Details'!$A$18:$L$205, MATCH("Demand ID", 'E4 TB Allocation Details'!$A$18:$L$18, 0),FALSE), 'E2 Allocators'!$B$15:$W$361, MATCH('O5 Details by Class &amp; Accounts'!X$18, 'E2 Allocators'!$B$15:$W$15, 0),FALSE)*$F189)</f>
        <v>0</v>
      </c>
      <c r="Y189" s="1411">
        <f>IF(ISERROR(VLOOKUP(VLOOKUP($A189, 'E4 TB Allocation Details'!$A$18:$L$205, MATCH("Demand ID", 'E4 TB Allocation Details'!$A$18:$L$18, 0),FALSE), 'E2 Allocators'!$B$15:$W$361, MATCH('O5 Details by Class &amp; Accounts'!Y$18, 'E2 Allocators'!$B$15:$W$15, 0),FALSE)*$F189), 0, VLOOKUP(VLOOKUP($A189, 'E4 TB Allocation Details'!$A$18:$L$205, MATCH("Demand ID", 'E4 TB Allocation Details'!$A$18:$L$18, 0),FALSE), 'E2 Allocators'!$B$15:$W$361, MATCH('O5 Details by Class &amp; Accounts'!Y$18, 'E2 Allocators'!$B$15:$W$15, 0),FALSE)*$F189)</f>
        <v>0</v>
      </c>
      <c r="Z189" s="1411">
        <f>IF(ISERROR(VLOOKUP(VLOOKUP($A189, 'E4 TB Allocation Details'!$A$18:$L$205, MATCH("Demand ID", 'E4 TB Allocation Details'!$A$18:$L$18, 0),FALSE), 'E2 Allocators'!$B$15:$W$361, MATCH('O5 Details by Class &amp; Accounts'!Z$18, 'E2 Allocators'!$B$15:$W$15, 0),FALSE)*$F189), 0, VLOOKUP(VLOOKUP($A189, 'E4 TB Allocation Details'!$A$18:$L$205, MATCH("Demand ID", 'E4 TB Allocation Details'!$A$18:$L$18, 0),FALSE), 'E2 Allocators'!$B$15:$W$361, MATCH('O5 Details by Class &amp; Accounts'!Z$18, 'E2 Allocators'!$B$15:$W$15, 0),FALSE)*$F189)</f>
        <v>0</v>
      </c>
      <c r="AA189" s="1411">
        <f>IF(ISERROR(VLOOKUP(VLOOKUP($A189, 'E4 TB Allocation Details'!$A$18:$L$205, MATCH("Demand ID", 'E4 TB Allocation Details'!$A$18:$L$18, 0),FALSE), 'E2 Allocators'!$B$15:$W$361, MATCH('O5 Details by Class &amp; Accounts'!AA$18, 'E2 Allocators'!$B$15:$W$15, 0),FALSE)*$F189), 0, VLOOKUP(VLOOKUP($A189, 'E4 TB Allocation Details'!$A$18:$L$205, MATCH("Demand ID", 'E4 TB Allocation Details'!$A$18:$L$18, 0),FALSE), 'E2 Allocators'!$B$15:$W$361, MATCH('O5 Details by Class &amp; Accounts'!AA$18, 'E2 Allocators'!$B$15:$W$15, 0),FALSE)*$F189)</f>
        <v>0</v>
      </c>
      <c r="AB189" s="1411">
        <f>IF(ISERROR(VLOOKUP(VLOOKUP($A189, 'E4 TB Allocation Details'!$A$18:$L$205, MATCH("Demand ID", 'E4 TB Allocation Details'!$A$18:$L$18, 0),FALSE), 'E2 Allocators'!$B$15:$W$361, MATCH('O5 Details by Class &amp; Accounts'!AB$18, 'E2 Allocators'!$B$15:$W$15, 0),FALSE)*$F189), 0, VLOOKUP(VLOOKUP($A189, 'E4 TB Allocation Details'!$A$18:$L$205, MATCH("Demand ID", 'E4 TB Allocation Details'!$A$18:$L$18, 0),FALSE), 'E2 Allocators'!$B$15:$W$361, MATCH('O5 Details by Class &amp; Accounts'!AB$18, 'E2 Allocators'!$B$15:$W$15, 0),FALSE)*$F189)</f>
        <v>0</v>
      </c>
      <c r="AC189" s="1411">
        <f t="shared" si="40"/>
        <v>0</v>
      </c>
      <c r="AD189" s="1411">
        <f>IF(ISERROR(VLOOKUP(VLOOKUP($A189, 'E4 TB Allocation Details'!$A$18:$L$205, MATCH("Customer ID", 'E4 TB Allocation Details'!$A$18:$L$18, 0),FALSE), 'E2 Allocators'!$B$15:$W$361, MATCH('O5 Details by Class &amp; Accounts'!AD$18, 'E2 Allocators'!$B$15:$W$15, 0),FALSE)*$G189), 0, VLOOKUP(VLOOKUP($A189, 'E4 TB Allocation Details'!$A$18:$L$205, MATCH("Customer ID", 'E4 TB Allocation Details'!$A$18:$L$18, 0),FALSE), 'E2 Allocators'!$B$15:$W$361, MATCH('O5 Details by Class &amp; Accounts'!AD$18, 'E2 Allocators'!$B$15:$W$15, 0),FALSE)*$G189)</f>
        <v>0</v>
      </c>
      <c r="AE189" s="1411">
        <f>IF(ISERROR(VLOOKUP(VLOOKUP($A189, 'E4 TB Allocation Details'!$A$18:$L$205, MATCH("Customer ID", 'E4 TB Allocation Details'!$A$18:$L$18, 0),FALSE), 'E2 Allocators'!$B$15:$W$361, MATCH('O5 Details by Class &amp; Accounts'!AE$18, 'E2 Allocators'!$B$15:$W$15, 0),FALSE)*$G189), 0, VLOOKUP(VLOOKUP($A189, 'E4 TB Allocation Details'!$A$18:$L$205, MATCH("Customer ID", 'E4 TB Allocation Details'!$A$18:$L$18, 0),FALSE), 'E2 Allocators'!$B$15:$W$361, MATCH('O5 Details by Class &amp; Accounts'!AE$18, 'E2 Allocators'!$B$15:$W$15, 0),FALSE)*$G189)</f>
        <v>0</v>
      </c>
      <c r="AF189" s="1411">
        <f>IF(ISERROR(VLOOKUP(VLOOKUP($A189, 'E4 TB Allocation Details'!$A$18:$L$205, MATCH("Customer ID", 'E4 TB Allocation Details'!$A$18:$L$18, 0),FALSE), 'E2 Allocators'!$B$15:$W$361, MATCH('O5 Details by Class &amp; Accounts'!AF$18, 'E2 Allocators'!$B$15:$W$15, 0),FALSE)*$G189), 0, VLOOKUP(VLOOKUP($A189, 'E4 TB Allocation Details'!$A$18:$L$205, MATCH("Customer ID", 'E4 TB Allocation Details'!$A$18:$L$18, 0),FALSE), 'E2 Allocators'!$B$15:$W$361, MATCH('O5 Details by Class &amp; Accounts'!AF$18, 'E2 Allocators'!$B$15:$W$15, 0),FALSE)*$G189)</f>
        <v>0</v>
      </c>
      <c r="AG189" s="1411">
        <f>IF(ISERROR(VLOOKUP(VLOOKUP($A189, 'E4 TB Allocation Details'!$A$18:$L$205, MATCH("Customer ID", 'E4 TB Allocation Details'!$A$18:$L$18, 0),FALSE), 'E2 Allocators'!$B$15:$W$361, MATCH('O5 Details by Class &amp; Accounts'!AG$18, 'E2 Allocators'!$B$15:$W$15, 0),FALSE)*$G189), 0, VLOOKUP(VLOOKUP($A189, 'E4 TB Allocation Details'!$A$18:$L$205, MATCH("Customer ID", 'E4 TB Allocation Details'!$A$18:$L$18, 0),FALSE), 'E2 Allocators'!$B$15:$W$361, MATCH('O5 Details by Class &amp; Accounts'!AG$18, 'E2 Allocators'!$B$15:$W$15, 0),FALSE)*$G189)</f>
        <v>0</v>
      </c>
      <c r="AH189" s="1411">
        <f>IF(ISERROR(VLOOKUP(VLOOKUP($A189, 'E4 TB Allocation Details'!$A$18:$L$205, MATCH("Customer ID", 'E4 TB Allocation Details'!$A$18:$L$18, 0),FALSE), 'E2 Allocators'!$B$15:$W$361, MATCH('O5 Details by Class &amp; Accounts'!AH$18, 'E2 Allocators'!$B$15:$W$15, 0),FALSE)*$G189), 0, VLOOKUP(VLOOKUP($A189, 'E4 TB Allocation Details'!$A$18:$L$205, MATCH("Customer ID", 'E4 TB Allocation Details'!$A$18:$L$18, 0),FALSE), 'E2 Allocators'!$B$15:$W$361, MATCH('O5 Details by Class &amp; Accounts'!AH$18, 'E2 Allocators'!$B$15:$W$15, 0),FALSE)*$G189)</f>
        <v>0</v>
      </c>
      <c r="AI189" s="1411">
        <f>IF(ISERROR(VLOOKUP(VLOOKUP($A189, 'E4 TB Allocation Details'!$A$18:$L$205, MATCH("Customer ID", 'E4 TB Allocation Details'!$A$18:$L$18, 0),FALSE), 'E2 Allocators'!$B$15:$W$361, MATCH('O5 Details by Class &amp; Accounts'!AI$18, 'E2 Allocators'!$B$15:$W$15, 0),FALSE)*$G189), 0, VLOOKUP(VLOOKUP($A189, 'E4 TB Allocation Details'!$A$18:$L$205, MATCH("Customer ID", 'E4 TB Allocation Details'!$A$18:$L$18, 0),FALSE), 'E2 Allocators'!$B$15:$W$361, MATCH('O5 Details by Class &amp; Accounts'!AI$18, 'E2 Allocators'!$B$15:$W$15, 0),FALSE)*$G189)</f>
        <v>0</v>
      </c>
      <c r="AJ189" s="1411">
        <f>IF(ISERROR(VLOOKUP(VLOOKUP($A189, 'E4 TB Allocation Details'!$A$18:$L$205, MATCH("Customer ID", 'E4 TB Allocation Details'!$A$18:$L$18, 0),FALSE), 'E2 Allocators'!$B$15:$W$361, MATCH('O5 Details by Class &amp; Accounts'!AJ$18, 'E2 Allocators'!$B$15:$W$15, 0),FALSE)*$G189), 0, VLOOKUP(VLOOKUP($A189, 'E4 TB Allocation Details'!$A$18:$L$205, MATCH("Customer ID", 'E4 TB Allocation Details'!$A$18:$L$18, 0),FALSE), 'E2 Allocators'!$B$15:$W$361, MATCH('O5 Details by Class &amp; Accounts'!AJ$18, 'E2 Allocators'!$B$15:$W$15, 0),FALSE)*$G189)</f>
        <v>0</v>
      </c>
      <c r="AK189" s="1411">
        <f>IF(ISERROR(VLOOKUP(VLOOKUP($A189, 'E4 TB Allocation Details'!$A$18:$L$205, MATCH("Customer ID", 'E4 TB Allocation Details'!$A$18:$L$18, 0),FALSE), 'E2 Allocators'!$B$15:$W$361, MATCH('O5 Details by Class &amp; Accounts'!AK$18, 'E2 Allocators'!$B$15:$W$15, 0),FALSE)*$G189), 0, VLOOKUP(VLOOKUP($A189, 'E4 TB Allocation Details'!$A$18:$L$205, MATCH("Customer ID", 'E4 TB Allocation Details'!$A$18:$L$18, 0),FALSE), 'E2 Allocators'!$B$15:$W$361, MATCH('O5 Details by Class &amp; Accounts'!AK$18, 'E2 Allocators'!$B$15:$W$15, 0),FALSE)*$G189)</f>
        <v>0</v>
      </c>
      <c r="AL189" s="1411">
        <f>IF(ISERROR(VLOOKUP(VLOOKUP($A189, 'E4 TB Allocation Details'!$A$18:$L$205, MATCH("Customer ID", 'E4 TB Allocation Details'!$A$18:$L$18, 0),FALSE), 'E2 Allocators'!$B$15:$W$361, MATCH('O5 Details by Class &amp; Accounts'!AL$18, 'E2 Allocators'!$B$15:$W$15, 0),FALSE)*$G189), 0, VLOOKUP(VLOOKUP($A189, 'E4 TB Allocation Details'!$A$18:$L$205, MATCH("Customer ID", 'E4 TB Allocation Details'!$A$18:$L$18, 0),FALSE), 'E2 Allocators'!$B$15:$W$361, MATCH('O5 Details by Class &amp; Accounts'!AL$18, 'E2 Allocators'!$B$15:$W$15, 0),FALSE)*$G189)</f>
        <v>0</v>
      </c>
      <c r="AM189" s="1411">
        <f>IF(ISERROR(VLOOKUP(VLOOKUP($A189, 'E4 TB Allocation Details'!$A$18:$L$205, MATCH("Customer ID", 'E4 TB Allocation Details'!$A$18:$L$18, 0),FALSE), 'E2 Allocators'!$B$15:$W$361, MATCH('O5 Details by Class &amp; Accounts'!AM$18, 'E2 Allocators'!$B$15:$W$15, 0),FALSE)*$G189), 0, VLOOKUP(VLOOKUP($A189, 'E4 TB Allocation Details'!$A$18:$L$205, MATCH("Customer ID", 'E4 TB Allocation Details'!$A$18:$L$18, 0),FALSE), 'E2 Allocators'!$B$15:$W$361, MATCH('O5 Details by Class &amp; Accounts'!AM$18, 'E2 Allocators'!$B$15:$W$15, 0),FALSE)*$G189)</f>
        <v>0</v>
      </c>
      <c r="AN189" s="1411">
        <f>IF(ISERROR(VLOOKUP(VLOOKUP($A189, 'E4 TB Allocation Details'!$A$18:$L$205, MATCH("Customer ID", 'E4 TB Allocation Details'!$A$18:$L$18, 0),FALSE), 'E2 Allocators'!$B$15:$W$361, MATCH('O5 Details by Class &amp; Accounts'!AN$18, 'E2 Allocators'!$B$15:$W$15, 0),FALSE)*$G189), 0, VLOOKUP(VLOOKUP($A189, 'E4 TB Allocation Details'!$A$18:$L$205, MATCH("Customer ID", 'E4 TB Allocation Details'!$A$18:$L$18, 0),FALSE), 'E2 Allocators'!$B$15:$W$361, MATCH('O5 Details by Class &amp; Accounts'!AN$18, 'E2 Allocators'!$B$15:$W$15, 0),FALSE)*$G189)</f>
        <v>0</v>
      </c>
      <c r="AO189" s="1411">
        <f>IF(ISERROR(VLOOKUP(VLOOKUP($A189, 'E4 TB Allocation Details'!$A$18:$L$205, MATCH("Customer ID", 'E4 TB Allocation Details'!$A$18:$L$18, 0),FALSE), 'E2 Allocators'!$B$15:$W$361, MATCH('O5 Details by Class &amp; Accounts'!AO$18, 'E2 Allocators'!$B$15:$W$15, 0),FALSE)*$G189), 0, VLOOKUP(VLOOKUP($A189, 'E4 TB Allocation Details'!$A$18:$L$205, MATCH("Customer ID", 'E4 TB Allocation Details'!$A$18:$L$18, 0),FALSE), 'E2 Allocators'!$B$15:$W$361, MATCH('O5 Details by Class &amp; Accounts'!AO$18, 'E2 Allocators'!$B$15:$W$15, 0),FALSE)*$G189)</f>
        <v>0</v>
      </c>
      <c r="AP189" s="1411">
        <f>IF(ISERROR(VLOOKUP(VLOOKUP($A189, 'E4 TB Allocation Details'!$A$18:$L$205, MATCH("Customer ID", 'E4 TB Allocation Details'!$A$18:$L$18, 0),FALSE), 'E2 Allocators'!$B$15:$W$361, MATCH('O5 Details by Class &amp; Accounts'!AP$18, 'E2 Allocators'!$B$15:$W$15, 0),FALSE)*$G189), 0, VLOOKUP(VLOOKUP($A189, 'E4 TB Allocation Details'!$A$18:$L$205, MATCH("Customer ID", 'E4 TB Allocation Details'!$A$18:$L$18, 0),FALSE), 'E2 Allocators'!$B$15:$W$361, MATCH('O5 Details by Class &amp; Accounts'!AP$18, 'E2 Allocators'!$B$15:$W$15, 0),FALSE)*$G189)</f>
        <v>0</v>
      </c>
      <c r="AQ189" s="1411">
        <f>IF(ISERROR(VLOOKUP(VLOOKUP($A189, 'E4 TB Allocation Details'!$A$18:$L$205, MATCH("Customer ID", 'E4 TB Allocation Details'!$A$18:$L$18, 0),FALSE), 'E2 Allocators'!$B$15:$W$361, MATCH('O5 Details by Class &amp; Accounts'!AQ$18, 'E2 Allocators'!$B$15:$W$15, 0),FALSE)*$G189), 0, VLOOKUP(VLOOKUP($A189, 'E4 TB Allocation Details'!$A$18:$L$205, MATCH("Customer ID", 'E4 TB Allocation Details'!$A$18:$L$18, 0),FALSE), 'E2 Allocators'!$B$15:$W$361, MATCH('O5 Details by Class &amp; Accounts'!AQ$18, 'E2 Allocators'!$B$15:$W$15, 0),FALSE)*$G189)</f>
        <v>0</v>
      </c>
      <c r="AR189" s="1411">
        <f>IF(ISERROR(VLOOKUP(VLOOKUP($A189, 'E4 TB Allocation Details'!$A$18:$L$205, MATCH("Customer ID", 'E4 TB Allocation Details'!$A$18:$L$18, 0),FALSE), 'E2 Allocators'!$B$15:$W$361, MATCH('O5 Details by Class &amp; Accounts'!AR$18, 'E2 Allocators'!$B$15:$W$15, 0),FALSE)*$G189), 0, VLOOKUP(VLOOKUP($A189, 'E4 TB Allocation Details'!$A$18:$L$205, MATCH("Customer ID", 'E4 TB Allocation Details'!$A$18:$L$18, 0),FALSE), 'E2 Allocators'!$B$15:$W$361, MATCH('O5 Details by Class &amp; Accounts'!AR$18, 'E2 Allocators'!$B$15:$W$15, 0),FALSE)*$G189)</f>
        <v>0</v>
      </c>
      <c r="AS189" s="1411">
        <f>IF(ISERROR(VLOOKUP(VLOOKUP($A189, 'E4 TB Allocation Details'!$A$18:$L$205, MATCH("Customer ID", 'E4 TB Allocation Details'!$A$18:$L$18, 0),FALSE), 'E2 Allocators'!$B$15:$W$361, MATCH('O5 Details by Class &amp; Accounts'!AS$18, 'E2 Allocators'!$B$15:$W$15, 0),FALSE)*$G189), 0, VLOOKUP(VLOOKUP($A189, 'E4 TB Allocation Details'!$A$18:$L$205, MATCH("Customer ID", 'E4 TB Allocation Details'!$A$18:$L$18, 0),FALSE), 'E2 Allocators'!$B$15:$W$361, MATCH('O5 Details by Class &amp; Accounts'!AS$18, 'E2 Allocators'!$B$15:$W$15, 0),FALSE)*$G189)</f>
        <v>0</v>
      </c>
      <c r="AT189" s="1411">
        <f>IF(ISERROR(VLOOKUP(VLOOKUP($A189, 'E4 TB Allocation Details'!$A$18:$L$205, MATCH("Customer ID", 'E4 TB Allocation Details'!$A$18:$L$18, 0),FALSE), 'E2 Allocators'!$B$15:$W$361, MATCH('O5 Details by Class &amp; Accounts'!AT$18, 'E2 Allocators'!$B$15:$W$15, 0),FALSE)*$G189), 0, VLOOKUP(VLOOKUP($A189, 'E4 TB Allocation Details'!$A$18:$L$205, MATCH("Customer ID", 'E4 TB Allocation Details'!$A$18:$L$18, 0),FALSE), 'E2 Allocators'!$B$15:$W$361, MATCH('O5 Details by Class &amp; Accounts'!AT$18, 'E2 Allocators'!$B$15:$W$15, 0),FALSE)*$G189)</f>
        <v>0</v>
      </c>
      <c r="AU189" s="1411">
        <f>IF(ISERROR(VLOOKUP(VLOOKUP($A189, 'E4 TB Allocation Details'!$A$18:$L$205, MATCH("Customer ID", 'E4 TB Allocation Details'!$A$18:$L$18, 0),FALSE), 'E2 Allocators'!$B$15:$W$361, MATCH('O5 Details by Class &amp; Accounts'!AU$18, 'E2 Allocators'!$B$15:$W$15, 0),FALSE)*$G189), 0, VLOOKUP(VLOOKUP($A189, 'E4 TB Allocation Details'!$A$18:$L$205, MATCH("Customer ID", 'E4 TB Allocation Details'!$A$18:$L$18, 0),FALSE), 'E2 Allocators'!$B$15:$W$361, MATCH('O5 Details by Class &amp; Accounts'!AU$18, 'E2 Allocators'!$B$15:$W$15, 0),FALSE)*$G189)</f>
        <v>0</v>
      </c>
      <c r="AV189" s="1411">
        <f>IF(ISERROR(VLOOKUP(VLOOKUP($A189, 'E4 TB Allocation Details'!$A$18:$L$205, MATCH("Customer ID", 'E4 TB Allocation Details'!$A$18:$L$18, 0),FALSE), 'E2 Allocators'!$B$15:$W$361, MATCH('O5 Details by Class &amp; Accounts'!AV$18, 'E2 Allocators'!$B$15:$W$15, 0),FALSE)*$G189), 0, VLOOKUP(VLOOKUP($A189, 'E4 TB Allocation Details'!$A$18:$L$205, MATCH("Customer ID", 'E4 TB Allocation Details'!$A$18:$L$18, 0),FALSE), 'E2 Allocators'!$B$15:$W$361, MATCH('O5 Details by Class &amp; Accounts'!AV$18, 'E2 Allocators'!$B$15:$W$15, 0),FALSE)*$G189)</f>
        <v>0</v>
      </c>
      <c r="AW189" s="1411">
        <f>IF(ISERROR(VLOOKUP(VLOOKUP($A189, 'E4 TB Allocation Details'!$A$18:$L$205, MATCH("Customer ID", 'E4 TB Allocation Details'!$A$18:$L$18, 0),FALSE), 'E2 Allocators'!$B$15:$W$361, MATCH('O5 Details by Class &amp; Accounts'!AW$18, 'E2 Allocators'!$B$15:$W$15, 0),FALSE)*$G189), 0, VLOOKUP(VLOOKUP($A189, 'E4 TB Allocation Details'!$A$18:$L$205, MATCH("Customer ID", 'E4 TB Allocation Details'!$A$18:$L$18, 0),FALSE), 'E2 Allocators'!$B$15:$W$361, MATCH('O5 Details by Class &amp; Accounts'!AW$18, 'E2 Allocators'!$B$15:$W$15, 0),FALSE)*$G189)</f>
        <v>0</v>
      </c>
      <c r="AX189" s="1411">
        <f t="shared" si="44"/>
        <v>0</v>
      </c>
      <c r="AY189" s="1411">
        <f>IF(ISERROR(VLOOKUP(VLOOKUP($A189, 'E4 TB Allocation Details'!$A$18:$L$205, MATCH("Misc ID", 'E4 TB Allocation Details'!$A$18:$L$18, 0),FALSE), 'E2 Allocators'!$B$15:$W$361, MATCH('O5 Details by Class &amp; Accounts'!AY$18, 'E2 Allocators'!$B$15:$W$15, 0),FALSE)*$E189), 0, VLOOKUP(VLOOKUP($A189, 'E4 TB Allocation Details'!$A$18:$L$205, MATCH("Misc ID", 'E4 TB Allocation Details'!$A$18:$L$18, 0),FALSE), 'E2 Allocators'!$B$15:$W$361, MATCH('O5 Details by Class &amp; Accounts'!AY$18, 'E2 Allocators'!$B$15:$W$15, 0),FALSE)*$E189)</f>
        <v>0</v>
      </c>
      <c r="AZ189" s="1411">
        <f>IF(ISERROR(VLOOKUP(VLOOKUP($A189, 'E4 TB Allocation Details'!$A$18:$L$205, MATCH("Misc ID", 'E4 TB Allocation Details'!$A$18:$L$18, 0),FALSE), 'E2 Allocators'!$B$15:$W$361, MATCH('O5 Details by Class &amp; Accounts'!AZ$18, 'E2 Allocators'!$B$15:$W$15, 0),FALSE)*$E189), 0, VLOOKUP(VLOOKUP($A189, 'E4 TB Allocation Details'!$A$18:$L$205, MATCH("Misc ID", 'E4 TB Allocation Details'!$A$18:$L$18, 0),FALSE), 'E2 Allocators'!$B$15:$W$361, MATCH('O5 Details by Class &amp; Accounts'!AZ$18, 'E2 Allocators'!$B$15:$W$15, 0),FALSE)*$E189)</f>
        <v>0</v>
      </c>
      <c r="BA189" s="1411">
        <f>IF(ISERROR(VLOOKUP(VLOOKUP($A189, 'E4 TB Allocation Details'!$A$18:$L$205, MATCH("Misc ID", 'E4 TB Allocation Details'!$A$18:$L$18, 0),FALSE), 'E2 Allocators'!$B$15:$W$361, MATCH('O5 Details by Class &amp; Accounts'!BA$18, 'E2 Allocators'!$B$15:$W$15, 0),FALSE)*$E189), 0, VLOOKUP(VLOOKUP($A189, 'E4 TB Allocation Details'!$A$18:$L$205, MATCH("Misc ID", 'E4 TB Allocation Details'!$A$18:$L$18, 0),FALSE), 'E2 Allocators'!$B$15:$W$361, MATCH('O5 Details by Class &amp; Accounts'!BA$18, 'E2 Allocators'!$B$15:$W$15, 0),FALSE)*$E189)</f>
        <v>0</v>
      </c>
      <c r="BB189" s="1411">
        <f>IF(ISERROR(VLOOKUP(VLOOKUP($A189, 'E4 TB Allocation Details'!$A$18:$L$205, MATCH("Misc ID", 'E4 TB Allocation Details'!$A$18:$L$18, 0),FALSE), 'E2 Allocators'!$B$15:$W$361, MATCH('O5 Details by Class &amp; Accounts'!BB$18, 'E2 Allocators'!$B$15:$W$15, 0),FALSE)*$E189), 0, VLOOKUP(VLOOKUP($A189, 'E4 TB Allocation Details'!$A$18:$L$205, MATCH("Misc ID", 'E4 TB Allocation Details'!$A$18:$L$18, 0),FALSE), 'E2 Allocators'!$B$15:$W$361, MATCH('O5 Details by Class &amp; Accounts'!BB$18, 'E2 Allocators'!$B$15:$W$15, 0),FALSE)*$E189)</f>
        <v>0</v>
      </c>
      <c r="BC189" s="1411">
        <f>IF(ISERROR(VLOOKUP(VLOOKUP($A189, 'E4 TB Allocation Details'!$A$18:$L$205, MATCH("Misc ID", 'E4 TB Allocation Details'!$A$18:$L$18, 0),FALSE), 'E2 Allocators'!$B$15:$W$361, MATCH('O5 Details by Class &amp; Accounts'!BC$18, 'E2 Allocators'!$B$15:$W$15, 0),FALSE)*$E189), 0, VLOOKUP(VLOOKUP($A189, 'E4 TB Allocation Details'!$A$18:$L$205, MATCH("Misc ID", 'E4 TB Allocation Details'!$A$18:$L$18, 0),FALSE), 'E2 Allocators'!$B$15:$W$361, MATCH('O5 Details by Class &amp; Accounts'!BC$18, 'E2 Allocators'!$B$15:$W$15, 0),FALSE)*$E189)</f>
        <v>0</v>
      </c>
      <c r="BD189" s="1411">
        <f>IF(ISERROR(VLOOKUP(VLOOKUP($A189, 'E4 TB Allocation Details'!$A$18:$L$205, MATCH("Misc ID", 'E4 TB Allocation Details'!$A$18:$L$18, 0),FALSE), 'E2 Allocators'!$B$15:$W$361, MATCH('O5 Details by Class &amp; Accounts'!BD$18, 'E2 Allocators'!$B$15:$W$15, 0),FALSE)*$E189), 0, VLOOKUP(VLOOKUP($A189, 'E4 TB Allocation Details'!$A$18:$L$205, MATCH("Misc ID", 'E4 TB Allocation Details'!$A$18:$L$18, 0),FALSE), 'E2 Allocators'!$B$15:$W$361, MATCH('O5 Details by Class &amp; Accounts'!BD$18, 'E2 Allocators'!$B$15:$W$15, 0),FALSE)*$E189)</f>
        <v>0</v>
      </c>
      <c r="BE189" s="1411">
        <f>IF(ISERROR(VLOOKUP(VLOOKUP($A189, 'E4 TB Allocation Details'!$A$18:$L$205, MATCH("Misc ID", 'E4 TB Allocation Details'!$A$18:$L$18, 0),FALSE), 'E2 Allocators'!$B$15:$W$361, MATCH('O5 Details by Class &amp; Accounts'!BE$18, 'E2 Allocators'!$B$15:$W$15, 0),FALSE)*$E189), 0, VLOOKUP(VLOOKUP($A189, 'E4 TB Allocation Details'!$A$18:$L$205, MATCH("Misc ID", 'E4 TB Allocation Details'!$A$18:$L$18, 0),FALSE), 'E2 Allocators'!$B$15:$W$361, MATCH('O5 Details by Class &amp; Accounts'!BE$18, 'E2 Allocators'!$B$15:$W$15, 0),FALSE)*$E189)</f>
        <v>0</v>
      </c>
      <c r="BF189" s="1411">
        <f>IF(ISERROR(VLOOKUP(VLOOKUP($A189, 'E4 TB Allocation Details'!$A$18:$L$205, MATCH("Misc ID", 'E4 TB Allocation Details'!$A$18:$L$18, 0),FALSE), 'E2 Allocators'!$B$15:$W$361, MATCH('O5 Details by Class &amp; Accounts'!BF$18, 'E2 Allocators'!$B$15:$W$15, 0),FALSE)*$E189), 0, VLOOKUP(VLOOKUP($A189, 'E4 TB Allocation Details'!$A$18:$L$205, MATCH("Misc ID", 'E4 TB Allocation Details'!$A$18:$L$18, 0),FALSE), 'E2 Allocators'!$B$15:$W$361, MATCH('O5 Details by Class &amp; Accounts'!BF$18, 'E2 Allocators'!$B$15:$W$15, 0),FALSE)*$E189)</f>
        <v>0</v>
      </c>
      <c r="BG189" s="1411">
        <f>IF(ISERROR(VLOOKUP(VLOOKUP($A189, 'E4 TB Allocation Details'!$A$18:$L$205, MATCH("Misc ID", 'E4 TB Allocation Details'!$A$18:$L$18, 0),FALSE), 'E2 Allocators'!$B$15:$W$361, MATCH('O5 Details by Class &amp; Accounts'!BG$18, 'E2 Allocators'!$B$15:$W$15, 0),FALSE)*$E189), 0, VLOOKUP(VLOOKUP($A189, 'E4 TB Allocation Details'!$A$18:$L$205, MATCH("Misc ID", 'E4 TB Allocation Details'!$A$18:$L$18, 0),FALSE), 'E2 Allocators'!$B$15:$W$361, MATCH('O5 Details by Class &amp; Accounts'!BG$18, 'E2 Allocators'!$B$15:$W$15, 0),FALSE)*$E189)</f>
        <v>0</v>
      </c>
      <c r="BH189" s="1411">
        <f>IF(ISERROR(VLOOKUP(VLOOKUP($A189, 'E4 TB Allocation Details'!$A$18:$L$205, MATCH("Misc ID", 'E4 TB Allocation Details'!$A$18:$L$18, 0),FALSE), 'E2 Allocators'!$B$15:$W$361, MATCH('O5 Details by Class &amp; Accounts'!BH$18, 'E2 Allocators'!$B$15:$W$15, 0),FALSE)*$E189), 0, VLOOKUP(VLOOKUP($A189, 'E4 TB Allocation Details'!$A$18:$L$205, MATCH("Misc ID", 'E4 TB Allocation Details'!$A$18:$L$18, 0),FALSE), 'E2 Allocators'!$B$15:$W$361, MATCH('O5 Details by Class &amp; Accounts'!BH$18, 'E2 Allocators'!$B$15:$W$15, 0),FALSE)*$E189)</f>
        <v>0</v>
      </c>
      <c r="BI189" s="1411">
        <f>IF(ISERROR(VLOOKUP(VLOOKUP($A189, 'E4 TB Allocation Details'!$A$18:$L$205, MATCH("Misc ID", 'E4 TB Allocation Details'!$A$18:$L$18, 0),FALSE), 'E2 Allocators'!$B$15:$W$361, MATCH('O5 Details by Class &amp; Accounts'!BI$18, 'E2 Allocators'!$B$15:$W$15, 0),FALSE)*$E189), 0, VLOOKUP(VLOOKUP($A189, 'E4 TB Allocation Details'!$A$18:$L$205, MATCH("Misc ID", 'E4 TB Allocation Details'!$A$18:$L$18, 0),FALSE), 'E2 Allocators'!$B$15:$W$361, MATCH('O5 Details by Class &amp; Accounts'!BI$18, 'E2 Allocators'!$B$15:$W$15, 0),FALSE)*$E189)</f>
        <v>0</v>
      </c>
      <c r="BJ189" s="1411">
        <f>IF(ISERROR(VLOOKUP(VLOOKUP($A189, 'E4 TB Allocation Details'!$A$18:$L$205, MATCH("Misc ID", 'E4 TB Allocation Details'!$A$18:$L$18, 0),FALSE), 'E2 Allocators'!$B$15:$W$361, MATCH('O5 Details by Class &amp; Accounts'!BJ$18, 'E2 Allocators'!$B$15:$W$15, 0),FALSE)*$E189), 0, VLOOKUP(VLOOKUP($A189, 'E4 TB Allocation Details'!$A$18:$L$205, MATCH("Misc ID", 'E4 TB Allocation Details'!$A$18:$L$18, 0),FALSE), 'E2 Allocators'!$B$15:$W$361, MATCH('O5 Details by Class &amp; Accounts'!BJ$18, 'E2 Allocators'!$B$15:$W$15, 0),FALSE)*$E189)</f>
        <v>0</v>
      </c>
      <c r="BK189" s="1411">
        <f>IF(ISERROR(VLOOKUP(VLOOKUP($A189, 'E4 TB Allocation Details'!$A$18:$L$205, MATCH("Misc ID", 'E4 TB Allocation Details'!$A$18:$L$18, 0),FALSE), 'E2 Allocators'!$B$15:$W$361, MATCH('O5 Details by Class &amp; Accounts'!BK$18, 'E2 Allocators'!$B$15:$W$15, 0),FALSE)*$E189), 0, VLOOKUP(VLOOKUP($A189, 'E4 TB Allocation Details'!$A$18:$L$205, MATCH("Misc ID", 'E4 TB Allocation Details'!$A$18:$L$18, 0),FALSE), 'E2 Allocators'!$B$15:$W$361, MATCH('O5 Details by Class &amp; Accounts'!BK$18, 'E2 Allocators'!$B$15:$W$15, 0),FALSE)*$E189)</f>
        <v>0</v>
      </c>
      <c r="BL189" s="1411">
        <f>IF(ISERROR(VLOOKUP(VLOOKUP($A189, 'E4 TB Allocation Details'!$A$18:$L$205, MATCH("Misc ID", 'E4 TB Allocation Details'!$A$18:$L$18, 0),FALSE), 'E2 Allocators'!$B$15:$W$361, MATCH('O5 Details by Class &amp; Accounts'!BL$18, 'E2 Allocators'!$B$15:$W$15, 0),FALSE)*$E189), 0, VLOOKUP(VLOOKUP($A189, 'E4 TB Allocation Details'!$A$18:$L$205, MATCH("Misc ID", 'E4 TB Allocation Details'!$A$18:$L$18, 0),FALSE), 'E2 Allocators'!$B$15:$W$361, MATCH('O5 Details by Class &amp; Accounts'!BL$18, 'E2 Allocators'!$B$15:$W$15, 0),FALSE)*$E189)</f>
        <v>0</v>
      </c>
      <c r="BM189" s="1411">
        <f>IF(ISERROR(VLOOKUP(VLOOKUP($A189, 'E4 TB Allocation Details'!$A$18:$L$205, MATCH("Misc ID", 'E4 TB Allocation Details'!$A$18:$L$18, 0),FALSE), 'E2 Allocators'!$B$15:$W$361, MATCH('O5 Details by Class &amp; Accounts'!BM$18, 'E2 Allocators'!$B$15:$W$15, 0),FALSE)*$E189), 0, VLOOKUP(VLOOKUP($A189, 'E4 TB Allocation Details'!$A$18:$L$205, MATCH("Misc ID", 'E4 TB Allocation Details'!$A$18:$L$18, 0),FALSE), 'E2 Allocators'!$B$15:$W$361, MATCH('O5 Details by Class &amp; Accounts'!BM$18, 'E2 Allocators'!$B$15:$W$15, 0),FALSE)*$E189)</f>
        <v>0</v>
      </c>
      <c r="BN189" s="1411">
        <f>IF(ISERROR(VLOOKUP(VLOOKUP($A189, 'E4 TB Allocation Details'!$A$18:$L$205, MATCH("Misc ID", 'E4 TB Allocation Details'!$A$18:$L$18, 0),FALSE), 'E2 Allocators'!$B$15:$W$361, MATCH('O5 Details by Class &amp; Accounts'!BN$18, 'E2 Allocators'!$B$15:$W$15, 0),FALSE)*$E189), 0, VLOOKUP(VLOOKUP($A189, 'E4 TB Allocation Details'!$A$18:$L$205, MATCH("Misc ID", 'E4 TB Allocation Details'!$A$18:$L$18, 0),FALSE), 'E2 Allocators'!$B$15:$W$361, MATCH('O5 Details by Class &amp; Accounts'!BN$18, 'E2 Allocators'!$B$15:$W$15, 0),FALSE)*$E189)</f>
        <v>0</v>
      </c>
      <c r="BO189" s="1411">
        <f>IF(ISERROR(VLOOKUP(VLOOKUP($A189, 'E4 TB Allocation Details'!$A$18:$L$205, MATCH("Misc ID", 'E4 TB Allocation Details'!$A$18:$L$18, 0),FALSE), 'E2 Allocators'!$B$15:$W$361, MATCH('O5 Details by Class &amp; Accounts'!BO$18, 'E2 Allocators'!$B$15:$W$15, 0),FALSE)*$E189), 0, VLOOKUP(VLOOKUP($A189, 'E4 TB Allocation Details'!$A$18:$L$205, MATCH("Misc ID", 'E4 TB Allocation Details'!$A$18:$L$18, 0),FALSE), 'E2 Allocators'!$B$15:$W$361, MATCH('O5 Details by Class &amp; Accounts'!BO$18, 'E2 Allocators'!$B$15:$W$15, 0),FALSE)*$E189)</f>
        <v>0</v>
      </c>
      <c r="BP189" s="1411">
        <f>IF(ISERROR(VLOOKUP(VLOOKUP($A189, 'E4 TB Allocation Details'!$A$18:$L$205, MATCH("Misc ID", 'E4 TB Allocation Details'!$A$18:$L$18, 0),FALSE), 'E2 Allocators'!$B$15:$W$361, MATCH('O5 Details by Class &amp; Accounts'!BP$18, 'E2 Allocators'!$B$15:$W$15, 0),FALSE)*$E189), 0, VLOOKUP(VLOOKUP($A189, 'E4 TB Allocation Details'!$A$18:$L$205, MATCH("Misc ID", 'E4 TB Allocation Details'!$A$18:$L$18, 0),FALSE), 'E2 Allocators'!$B$15:$W$361, MATCH('O5 Details by Class &amp; Accounts'!BP$18, 'E2 Allocators'!$B$15:$W$15, 0),FALSE)*$E189)</f>
        <v>0</v>
      </c>
      <c r="BQ189" s="1411">
        <f>IF(ISERROR(VLOOKUP(VLOOKUP($A189, 'E4 TB Allocation Details'!$A$18:$L$205, MATCH("Misc ID", 'E4 TB Allocation Details'!$A$18:$L$18, 0),FALSE), 'E2 Allocators'!$B$15:$W$361, MATCH('O5 Details by Class &amp; Accounts'!BQ$18, 'E2 Allocators'!$B$15:$W$15, 0),FALSE)*$E189), 0, VLOOKUP(VLOOKUP($A189, 'E4 TB Allocation Details'!$A$18:$L$205, MATCH("Misc ID", 'E4 TB Allocation Details'!$A$18:$L$18, 0),FALSE), 'E2 Allocators'!$B$15:$W$361, MATCH('O5 Details by Class &amp; Accounts'!BQ$18, 'E2 Allocators'!$B$15:$W$15, 0),FALSE)*$E189)</f>
        <v>0</v>
      </c>
      <c r="BR189" s="1411">
        <f>IF(ISERROR(VLOOKUP(VLOOKUP($A189, 'E4 TB Allocation Details'!$A$18:$L$205, MATCH("Misc ID", 'E4 TB Allocation Details'!$A$18:$L$18, 0),FALSE), 'E2 Allocators'!$B$15:$W$361, MATCH('O5 Details by Class &amp; Accounts'!BR$18, 'E2 Allocators'!$B$15:$W$15, 0),FALSE)*$E189), 0, VLOOKUP(VLOOKUP($A189, 'E4 TB Allocation Details'!$A$18:$L$205, MATCH("Misc ID", 'E4 TB Allocation Details'!$A$18:$L$18, 0),FALSE), 'E2 Allocators'!$B$15:$W$361, MATCH('O5 Details by Class &amp; Accounts'!BR$18, 'E2 Allocators'!$B$15:$W$15, 0),FALSE)*$E189)</f>
        <v>0</v>
      </c>
      <c r="BS189" s="1411">
        <f t="shared" si="41"/>
        <v>0</v>
      </c>
      <c r="BT189" s="1411">
        <f>IF(ISERROR(VLOOKUP(VLOOKUP($A189, 'E4 TB Allocation Details'!$A$18:$L$205, MATCH("A &amp; G ID", 'E4 TB Allocation Details'!$A$18:$L$18, 0),FALSE), 'E2 Allocators'!$B$15:$W$361, MATCH('O5 Details by Class &amp; Accounts'!BT$18, 'E2 Allocators'!$B$15:$W$15, 0),FALSE)*$E189), 0, VLOOKUP(VLOOKUP($A189, 'E4 TB Allocation Details'!$A$18:$L$205, MATCH("A &amp; G ID", 'E4 TB Allocation Details'!$A$18:$L$18, 0),FALSE), 'E2 Allocators'!$B$15:$W$361, MATCH('O5 Details by Class &amp; Accounts'!BT$18, 'E2 Allocators'!$B$15:$W$15, 0),FALSE)*$E189)</f>
        <v>147114.53769530557</v>
      </c>
      <c r="BU189" s="1411">
        <f>IF(ISERROR(VLOOKUP(VLOOKUP($A189, 'E4 TB Allocation Details'!$A$18:$L$205, MATCH("A &amp; G ID", 'E4 TB Allocation Details'!$A$18:$L$18, 0),FALSE), 'E2 Allocators'!$B$15:$W$361, MATCH('O5 Details by Class &amp; Accounts'!BU$18, 'E2 Allocators'!$B$15:$W$15, 0),FALSE)*$E189), 0, VLOOKUP(VLOOKUP($A189, 'E4 TB Allocation Details'!$A$18:$L$205, MATCH("A &amp; G ID", 'E4 TB Allocation Details'!$A$18:$L$18, 0),FALSE), 'E2 Allocators'!$B$15:$W$361, MATCH('O5 Details by Class &amp; Accounts'!BU$18, 'E2 Allocators'!$B$15:$W$15, 0),FALSE)*$E189)</f>
        <v>41393.669097945356</v>
      </c>
      <c r="BV189" s="1411">
        <f>IF(ISERROR(VLOOKUP(VLOOKUP($A189, 'E4 TB Allocation Details'!$A$18:$L$205, MATCH("A &amp; G ID", 'E4 TB Allocation Details'!$A$18:$L$18, 0),FALSE), 'E2 Allocators'!$B$15:$W$361, MATCH('O5 Details by Class &amp; Accounts'!BV$18, 'E2 Allocators'!$B$15:$W$15, 0),FALSE)*$E189), 0, VLOOKUP(VLOOKUP($A189, 'E4 TB Allocation Details'!$A$18:$L$205, MATCH("A &amp; G ID", 'E4 TB Allocation Details'!$A$18:$L$18, 0),FALSE), 'E2 Allocators'!$B$15:$W$361, MATCH('O5 Details by Class &amp; Accounts'!BV$18, 'E2 Allocators'!$B$15:$W$15, 0),FALSE)*$E189)</f>
        <v>44746.259742045884</v>
      </c>
      <c r="BW189" s="1411">
        <f>IF(ISERROR(VLOOKUP(VLOOKUP($A189, 'E4 TB Allocation Details'!$A$18:$L$205, MATCH("A &amp; G ID", 'E4 TB Allocation Details'!$A$18:$L$18, 0),FALSE), 'E2 Allocators'!$B$15:$W$361, MATCH('O5 Details by Class &amp; Accounts'!BW$18, 'E2 Allocators'!$B$15:$W$15, 0),FALSE)*$E189), 0, VLOOKUP(VLOOKUP($A189, 'E4 TB Allocation Details'!$A$18:$L$205, MATCH("A &amp; G ID", 'E4 TB Allocation Details'!$A$18:$L$18, 0),FALSE), 'E2 Allocators'!$B$15:$W$361, MATCH('O5 Details by Class &amp; Accounts'!BW$18, 'E2 Allocators'!$B$15:$W$15, 0),FALSE)*$E189)</f>
        <v>0</v>
      </c>
      <c r="BX189" s="1411">
        <f>IF(ISERROR(VLOOKUP(VLOOKUP($A189, 'E4 TB Allocation Details'!$A$18:$L$205, MATCH("A &amp; G ID", 'E4 TB Allocation Details'!$A$18:$L$18, 0),FALSE), 'E2 Allocators'!$B$15:$W$361, MATCH('O5 Details by Class &amp; Accounts'!BX$18, 'E2 Allocators'!$B$15:$W$15, 0),FALSE)*$E189), 0, VLOOKUP(VLOOKUP($A189, 'E4 TB Allocation Details'!$A$18:$L$205, MATCH("A &amp; G ID", 'E4 TB Allocation Details'!$A$18:$L$18, 0),FALSE), 'E2 Allocators'!$B$15:$W$361, MATCH('O5 Details by Class &amp; Accounts'!BX$18, 'E2 Allocators'!$B$15:$W$15, 0),FALSE)*$E189)</f>
        <v>0</v>
      </c>
      <c r="BY189" s="1411">
        <f>IF(ISERROR(VLOOKUP(VLOOKUP($A189, 'E4 TB Allocation Details'!$A$18:$L$205, MATCH("A &amp; G ID", 'E4 TB Allocation Details'!$A$18:$L$18, 0),FALSE), 'E2 Allocators'!$B$15:$W$361, MATCH('O5 Details by Class &amp; Accounts'!BY$18, 'E2 Allocators'!$B$15:$W$15, 0),FALSE)*$E189), 0, VLOOKUP(VLOOKUP($A189, 'E4 TB Allocation Details'!$A$18:$L$205, MATCH("A &amp; G ID", 'E4 TB Allocation Details'!$A$18:$L$18, 0),FALSE), 'E2 Allocators'!$B$15:$W$361, MATCH('O5 Details by Class &amp; Accounts'!BY$18, 'E2 Allocators'!$B$15:$W$15, 0),FALSE)*$E189)</f>
        <v>0</v>
      </c>
      <c r="BZ189" s="1411">
        <f>IF(ISERROR(VLOOKUP(VLOOKUP($A189, 'E4 TB Allocation Details'!$A$18:$L$205, MATCH("A &amp; G ID", 'E4 TB Allocation Details'!$A$18:$L$18, 0),FALSE), 'E2 Allocators'!$B$15:$W$361, MATCH('O5 Details by Class &amp; Accounts'!BZ$18, 'E2 Allocators'!$B$15:$W$15, 0),FALSE)*$E189), 0, VLOOKUP(VLOOKUP($A189, 'E4 TB Allocation Details'!$A$18:$L$205, MATCH("A &amp; G ID", 'E4 TB Allocation Details'!$A$18:$L$18, 0),FALSE), 'E2 Allocators'!$B$15:$W$361, MATCH('O5 Details by Class &amp; Accounts'!BZ$18, 'E2 Allocators'!$B$15:$W$15, 0),FALSE)*$E189)</f>
        <v>10500.048861188034</v>
      </c>
      <c r="CA189" s="1411">
        <f>IF(ISERROR(VLOOKUP(VLOOKUP($A189, 'E4 TB Allocation Details'!$A$18:$L$205, MATCH("A &amp; G ID", 'E4 TB Allocation Details'!$A$18:$L$18, 0),FALSE), 'E2 Allocators'!$B$15:$W$361, MATCH('O5 Details by Class &amp; Accounts'!CA$18, 'E2 Allocators'!$B$15:$W$15, 0),FALSE)*$E189), 0, VLOOKUP(VLOOKUP($A189, 'E4 TB Allocation Details'!$A$18:$L$205, MATCH("A &amp; G ID", 'E4 TB Allocation Details'!$A$18:$L$18, 0),FALSE), 'E2 Allocators'!$B$15:$W$361, MATCH('O5 Details by Class &amp; Accounts'!CA$18, 'E2 Allocators'!$B$15:$W$15, 0),FALSE)*$E189)</f>
        <v>662.38847187771546</v>
      </c>
      <c r="CB189" s="1411">
        <f>IF(ISERROR(VLOOKUP(VLOOKUP($A189, 'E4 TB Allocation Details'!$A$18:$L$205, MATCH("A &amp; G ID", 'E4 TB Allocation Details'!$A$18:$L$18, 0),FALSE), 'E2 Allocators'!$B$15:$W$361, MATCH('O5 Details by Class &amp; Accounts'!CB$18, 'E2 Allocators'!$B$15:$W$15, 0),FALSE)*$E189), 0, VLOOKUP(VLOOKUP($A189, 'E4 TB Allocation Details'!$A$18:$L$205, MATCH("A &amp; G ID", 'E4 TB Allocation Details'!$A$18:$L$18, 0),FALSE), 'E2 Allocators'!$B$15:$W$361, MATCH('O5 Details by Class &amp; Accounts'!CB$18, 'E2 Allocators'!$B$15:$W$15, 0),FALSE)*$E189)</f>
        <v>583.09613163742972</v>
      </c>
      <c r="CC189" s="1411">
        <f>IF(ISERROR(VLOOKUP(VLOOKUP($A189, 'E4 TB Allocation Details'!$A$18:$L$205, MATCH("A &amp; G ID", 'E4 TB Allocation Details'!$A$18:$L$18, 0),FALSE), 'E2 Allocators'!$B$15:$W$361, MATCH('O5 Details by Class &amp; Accounts'!CC$18, 'E2 Allocators'!$B$15:$W$15, 0),FALSE)*$E189), 0, VLOOKUP(VLOOKUP($A189, 'E4 TB Allocation Details'!$A$18:$L$205, MATCH("A &amp; G ID", 'E4 TB Allocation Details'!$A$18:$L$18, 0),FALSE), 'E2 Allocators'!$B$15:$W$361, MATCH('O5 Details by Class &amp; Accounts'!CC$18, 'E2 Allocators'!$B$15:$W$15, 0),FALSE)*$E189)</f>
        <v>0</v>
      </c>
      <c r="CD189" s="1411">
        <f>IF(ISERROR(VLOOKUP(VLOOKUP($A189, 'E4 TB Allocation Details'!$A$18:$L$205, MATCH("A &amp; G ID", 'E4 TB Allocation Details'!$A$18:$L$18, 0),FALSE), 'E2 Allocators'!$B$15:$W$361, MATCH('O5 Details by Class &amp; Accounts'!CD$18, 'E2 Allocators'!$B$15:$W$15, 0),FALSE)*$E189), 0, VLOOKUP(VLOOKUP($A189, 'E4 TB Allocation Details'!$A$18:$L$205, MATCH("A &amp; G ID", 'E4 TB Allocation Details'!$A$18:$L$18, 0),FALSE), 'E2 Allocators'!$B$15:$W$361, MATCH('O5 Details by Class &amp; Accounts'!CD$18, 'E2 Allocators'!$B$15:$W$15, 0),FALSE)*$E189)</f>
        <v>0</v>
      </c>
      <c r="CE189" s="1411">
        <f>IF(ISERROR(VLOOKUP(VLOOKUP($A189, 'E4 TB Allocation Details'!$A$18:$L$205, MATCH("A &amp; G ID", 'E4 TB Allocation Details'!$A$18:$L$18, 0),FALSE), 'E2 Allocators'!$B$15:$W$361, MATCH('O5 Details by Class &amp; Accounts'!CE$18, 'E2 Allocators'!$B$15:$W$15, 0),FALSE)*$E189), 0, VLOOKUP(VLOOKUP($A189, 'E4 TB Allocation Details'!$A$18:$L$205, MATCH("A &amp; G ID", 'E4 TB Allocation Details'!$A$18:$L$18, 0),FALSE), 'E2 Allocators'!$B$15:$W$361, MATCH('O5 Details by Class &amp; Accounts'!CE$18, 'E2 Allocators'!$B$15:$W$15, 0),FALSE)*$E189)</f>
        <v>0</v>
      </c>
      <c r="CF189" s="1411">
        <f>IF(ISERROR(VLOOKUP(VLOOKUP($A189, 'E4 TB Allocation Details'!$A$18:$L$205, MATCH("A &amp; G ID", 'E4 TB Allocation Details'!$A$18:$L$18, 0),FALSE), 'E2 Allocators'!$B$15:$W$361, MATCH('O5 Details by Class &amp; Accounts'!CF$18, 'E2 Allocators'!$B$15:$W$15, 0),FALSE)*$E189), 0, VLOOKUP(VLOOKUP($A189, 'E4 TB Allocation Details'!$A$18:$L$205, MATCH("A &amp; G ID", 'E4 TB Allocation Details'!$A$18:$L$18, 0),FALSE), 'E2 Allocators'!$B$15:$W$361, MATCH('O5 Details by Class &amp; Accounts'!CF$18, 'E2 Allocators'!$B$15:$W$15, 0),FALSE)*$E189)</f>
        <v>0</v>
      </c>
      <c r="CG189" s="1411">
        <f>IF(ISERROR(VLOOKUP(VLOOKUP($A189, 'E4 TB Allocation Details'!$A$18:$L$205, MATCH("A &amp; G ID", 'E4 TB Allocation Details'!$A$18:$L$18, 0),FALSE), 'E2 Allocators'!$B$15:$W$361, MATCH('O5 Details by Class &amp; Accounts'!CG$18, 'E2 Allocators'!$B$15:$W$15, 0),FALSE)*$E189), 0, VLOOKUP(VLOOKUP($A189, 'E4 TB Allocation Details'!$A$18:$L$205, MATCH("A &amp; G ID", 'E4 TB Allocation Details'!$A$18:$L$18, 0),FALSE), 'E2 Allocators'!$B$15:$W$361, MATCH('O5 Details by Class &amp; Accounts'!CG$18, 'E2 Allocators'!$B$15:$W$15, 0),FALSE)*$E189)</f>
        <v>0</v>
      </c>
      <c r="CH189" s="1411">
        <f>IF(ISERROR(VLOOKUP(VLOOKUP($A189, 'E4 TB Allocation Details'!$A$18:$L$205, MATCH("A &amp; G ID", 'E4 TB Allocation Details'!$A$18:$L$18, 0),FALSE), 'E2 Allocators'!$B$15:$W$361, MATCH('O5 Details by Class &amp; Accounts'!CH$18, 'E2 Allocators'!$B$15:$W$15, 0),FALSE)*$E189), 0, VLOOKUP(VLOOKUP($A189, 'E4 TB Allocation Details'!$A$18:$L$205, MATCH("A &amp; G ID", 'E4 TB Allocation Details'!$A$18:$L$18, 0),FALSE), 'E2 Allocators'!$B$15:$W$361, MATCH('O5 Details by Class &amp; Accounts'!CH$18, 'E2 Allocators'!$B$15:$W$15, 0),FALSE)*$E189)</f>
        <v>0</v>
      </c>
      <c r="CI189" s="1411">
        <f>IF(ISERROR(VLOOKUP(VLOOKUP($A189, 'E4 TB Allocation Details'!$A$18:$L$205, MATCH("A &amp; G ID", 'E4 TB Allocation Details'!$A$18:$L$18, 0),FALSE), 'E2 Allocators'!$B$15:$W$361, MATCH('O5 Details by Class &amp; Accounts'!CI$18, 'E2 Allocators'!$B$15:$W$15, 0),FALSE)*$E189), 0, VLOOKUP(VLOOKUP($A189, 'E4 TB Allocation Details'!$A$18:$L$205, MATCH("A &amp; G ID", 'E4 TB Allocation Details'!$A$18:$L$18, 0),FALSE), 'E2 Allocators'!$B$15:$W$361, MATCH('O5 Details by Class &amp; Accounts'!CI$18, 'E2 Allocators'!$B$15:$W$15, 0),FALSE)*$E189)</f>
        <v>0</v>
      </c>
      <c r="CJ189" s="1411">
        <f>IF(ISERROR(VLOOKUP(VLOOKUP($A189, 'E4 TB Allocation Details'!$A$18:$L$205, MATCH("A &amp; G ID", 'E4 TB Allocation Details'!$A$18:$L$18, 0),FALSE), 'E2 Allocators'!$B$15:$W$361, MATCH('O5 Details by Class &amp; Accounts'!CJ$18, 'E2 Allocators'!$B$15:$W$15, 0),FALSE)*$E189), 0, VLOOKUP(VLOOKUP($A189, 'E4 TB Allocation Details'!$A$18:$L$205, MATCH("A &amp; G ID", 'E4 TB Allocation Details'!$A$18:$L$18, 0),FALSE), 'E2 Allocators'!$B$15:$W$361, MATCH('O5 Details by Class &amp; Accounts'!CJ$18, 'E2 Allocators'!$B$15:$W$15, 0),FALSE)*$E189)</f>
        <v>0</v>
      </c>
      <c r="CK189" s="1411">
        <f>IF(ISERROR(VLOOKUP(VLOOKUP($A189, 'E4 TB Allocation Details'!$A$18:$L$205, MATCH("A &amp; G ID", 'E4 TB Allocation Details'!$A$18:$L$18, 0),FALSE), 'E2 Allocators'!$B$15:$W$361, MATCH('O5 Details by Class &amp; Accounts'!CK$18, 'E2 Allocators'!$B$15:$W$15, 0),FALSE)*$E189), 0, VLOOKUP(VLOOKUP($A189, 'E4 TB Allocation Details'!$A$18:$L$205, MATCH("A &amp; G ID", 'E4 TB Allocation Details'!$A$18:$L$18, 0),FALSE), 'E2 Allocators'!$B$15:$W$361, MATCH('O5 Details by Class &amp; Accounts'!CK$18, 'E2 Allocators'!$B$15:$W$15, 0),FALSE)*$E189)</f>
        <v>0</v>
      </c>
      <c r="CL189" s="1411">
        <f>IF(ISERROR(VLOOKUP(VLOOKUP($A189, 'E4 TB Allocation Details'!$A$18:$L$205, MATCH("A &amp; G ID", 'E4 TB Allocation Details'!$A$18:$L$18, 0),FALSE), 'E2 Allocators'!$B$15:$W$361, MATCH('O5 Details by Class &amp; Accounts'!CL$18, 'E2 Allocators'!$B$15:$W$15, 0),FALSE)*$E189), 0, VLOOKUP(VLOOKUP($A189, 'E4 TB Allocation Details'!$A$18:$L$205, MATCH("A &amp; G ID", 'E4 TB Allocation Details'!$A$18:$L$18, 0),FALSE), 'E2 Allocators'!$B$15:$W$361, MATCH('O5 Details by Class &amp; Accounts'!CL$18, 'E2 Allocators'!$B$15:$W$15, 0),FALSE)*$E189)</f>
        <v>0</v>
      </c>
      <c r="CM189" s="1411">
        <f>IF(ISERROR(VLOOKUP(VLOOKUP($A189, 'E4 TB Allocation Details'!$A$18:$L$205, MATCH("A &amp; G ID", 'E4 TB Allocation Details'!$A$18:$L$18, 0),FALSE), 'E2 Allocators'!$B$15:$W$361, MATCH('O5 Details by Class &amp; Accounts'!CM$18, 'E2 Allocators'!$B$15:$W$15, 0),FALSE)*$E189), 0, VLOOKUP(VLOOKUP($A189, 'E4 TB Allocation Details'!$A$18:$L$205, MATCH("A &amp; G ID", 'E4 TB Allocation Details'!$A$18:$L$18, 0),FALSE), 'E2 Allocators'!$B$15:$W$361, MATCH('O5 Details by Class &amp; Accounts'!CM$18, 'E2 Allocators'!$B$15:$W$15, 0),FALSE)*$E189)</f>
        <v>0</v>
      </c>
      <c r="CN189" s="1411">
        <f t="shared" si="45"/>
        <v>245000</v>
      </c>
      <c r="CO189" s="1791">
        <f t="shared" si="43"/>
        <v>0</v>
      </c>
      <c r="CQ189" s="2086" t="s">
        <v>288</v>
      </c>
    </row>
    <row r="190" spans="1:95" s="80" customFormat="1" ht="12.75">
      <c r="A190" s="1169">
        <v>5680</v>
      </c>
      <c r="B190" s="451" t="s">
        <v>716</v>
      </c>
      <c r="C190" s="1788">
        <f>IF(ISERROR(VLOOKUP($A190,'I3 TB Data'!$A$23:$H$458,MATCH('O5 Details by Class &amp; Accounts'!$C$18, 'I3 TB Data'!$A$23:$H$23,0),0)), 0, VLOOKUP($A190,'I3 TB Data'!$A$23:$H$458,MATCH('O5 Details by Class &amp; Accounts'!$C$18,'I3 TB Data'!$A$23:$H$23,0),0))</f>
        <v>0</v>
      </c>
      <c r="D190" s="1789"/>
      <c r="E190" s="1788">
        <f t="shared" si="46"/>
        <v>0</v>
      </c>
      <c r="F190" s="1790"/>
      <c r="G190" s="1790"/>
      <c r="H190" s="1411">
        <f t="shared" si="39"/>
        <v>0</v>
      </c>
      <c r="I190" s="1411">
        <f>IF(ISERROR(VLOOKUP(VLOOKUP($A190, 'E4 TB Allocation Details'!$A$18:$L$205, MATCH("Demand ID", 'E4 TB Allocation Details'!$A$18:$L$18, 0),FALSE), 'E2 Allocators'!$B$15:$W$361, MATCH('O5 Details by Class &amp; Accounts'!I$18, 'E2 Allocators'!$B$15:$W$15, 0),FALSE)*$F190), 0, VLOOKUP(VLOOKUP($A190, 'E4 TB Allocation Details'!$A$18:$L$205, MATCH("Demand ID", 'E4 TB Allocation Details'!$A$18:$L$18, 0),FALSE), 'E2 Allocators'!$B$15:$W$361, MATCH('O5 Details by Class &amp; Accounts'!I$18, 'E2 Allocators'!$B$15:$W$15, 0),FALSE)*$F190)</f>
        <v>0</v>
      </c>
      <c r="J190" s="1411">
        <f>IF(ISERROR(VLOOKUP(VLOOKUP($A190, 'E4 TB Allocation Details'!$A$18:$L$205, MATCH("Demand ID", 'E4 TB Allocation Details'!$A$18:$L$18, 0),FALSE), 'E2 Allocators'!$B$15:$W$361, MATCH('O5 Details by Class &amp; Accounts'!J$18, 'E2 Allocators'!$B$15:$W$15, 0),FALSE)*$F190), 0, VLOOKUP(VLOOKUP($A190, 'E4 TB Allocation Details'!$A$18:$L$205, MATCH("Demand ID", 'E4 TB Allocation Details'!$A$18:$L$18, 0),FALSE), 'E2 Allocators'!$B$15:$W$361, MATCH('O5 Details by Class &amp; Accounts'!J$18, 'E2 Allocators'!$B$15:$W$15, 0),FALSE)*$F190)</f>
        <v>0</v>
      </c>
      <c r="K190" s="1411">
        <f>IF(ISERROR(VLOOKUP(VLOOKUP($A190, 'E4 TB Allocation Details'!$A$18:$L$205, MATCH("Demand ID", 'E4 TB Allocation Details'!$A$18:$L$18, 0),FALSE), 'E2 Allocators'!$B$15:$W$361, MATCH('O5 Details by Class &amp; Accounts'!K$18, 'E2 Allocators'!$B$15:$W$15, 0),FALSE)*$F190), 0, VLOOKUP(VLOOKUP($A190, 'E4 TB Allocation Details'!$A$18:$L$205, MATCH("Demand ID", 'E4 TB Allocation Details'!$A$18:$L$18, 0),FALSE), 'E2 Allocators'!$B$15:$W$361, MATCH('O5 Details by Class &amp; Accounts'!K$18, 'E2 Allocators'!$B$15:$W$15, 0),FALSE)*$F190)</f>
        <v>0</v>
      </c>
      <c r="L190" s="1411">
        <f>IF(ISERROR(VLOOKUP(VLOOKUP($A190, 'E4 TB Allocation Details'!$A$18:$L$205, MATCH("Demand ID", 'E4 TB Allocation Details'!$A$18:$L$18, 0),FALSE), 'E2 Allocators'!$B$15:$W$361, MATCH('O5 Details by Class &amp; Accounts'!L$18, 'E2 Allocators'!$B$15:$W$15, 0),FALSE)*$F190), 0, VLOOKUP(VLOOKUP($A190, 'E4 TB Allocation Details'!$A$18:$L$205, MATCH("Demand ID", 'E4 TB Allocation Details'!$A$18:$L$18, 0),FALSE), 'E2 Allocators'!$B$15:$W$361, MATCH('O5 Details by Class &amp; Accounts'!L$18, 'E2 Allocators'!$B$15:$W$15, 0),FALSE)*$F190)</f>
        <v>0</v>
      </c>
      <c r="M190" s="1411">
        <f>IF(ISERROR(VLOOKUP(VLOOKUP($A190, 'E4 TB Allocation Details'!$A$18:$L$205, MATCH("Demand ID", 'E4 TB Allocation Details'!$A$18:$L$18, 0),FALSE), 'E2 Allocators'!$B$15:$W$361, MATCH('O5 Details by Class &amp; Accounts'!M$18, 'E2 Allocators'!$B$15:$W$15, 0),FALSE)*$F190), 0, VLOOKUP(VLOOKUP($A190, 'E4 TB Allocation Details'!$A$18:$L$205, MATCH("Demand ID", 'E4 TB Allocation Details'!$A$18:$L$18, 0),FALSE), 'E2 Allocators'!$B$15:$W$361, MATCH('O5 Details by Class &amp; Accounts'!M$18, 'E2 Allocators'!$B$15:$W$15, 0),FALSE)*$F190)</f>
        <v>0</v>
      </c>
      <c r="N190" s="1411">
        <f>IF(ISERROR(VLOOKUP(VLOOKUP($A190, 'E4 TB Allocation Details'!$A$18:$L$205, MATCH("Demand ID", 'E4 TB Allocation Details'!$A$18:$L$18, 0),FALSE), 'E2 Allocators'!$B$15:$W$361, MATCH('O5 Details by Class &amp; Accounts'!N$18, 'E2 Allocators'!$B$15:$W$15, 0),FALSE)*$F190), 0, VLOOKUP(VLOOKUP($A190, 'E4 TB Allocation Details'!$A$18:$L$205, MATCH("Demand ID", 'E4 TB Allocation Details'!$A$18:$L$18, 0),FALSE), 'E2 Allocators'!$B$15:$W$361, MATCH('O5 Details by Class &amp; Accounts'!N$18, 'E2 Allocators'!$B$15:$W$15, 0),FALSE)*$F190)</f>
        <v>0</v>
      </c>
      <c r="O190" s="1411">
        <f>IF(ISERROR(VLOOKUP(VLOOKUP($A190, 'E4 TB Allocation Details'!$A$18:$L$205, MATCH("Demand ID", 'E4 TB Allocation Details'!$A$18:$L$18, 0),FALSE), 'E2 Allocators'!$B$15:$W$361, MATCH('O5 Details by Class &amp; Accounts'!O$18, 'E2 Allocators'!$B$15:$W$15, 0),FALSE)*$F190), 0, VLOOKUP(VLOOKUP($A190, 'E4 TB Allocation Details'!$A$18:$L$205, MATCH("Demand ID", 'E4 TB Allocation Details'!$A$18:$L$18, 0),FALSE), 'E2 Allocators'!$B$15:$W$361, MATCH('O5 Details by Class &amp; Accounts'!O$18, 'E2 Allocators'!$B$15:$W$15, 0),FALSE)*$F190)</f>
        <v>0</v>
      </c>
      <c r="P190" s="1411">
        <f>IF(ISERROR(VLOOKUP(VLOOKUP($A190, 'E4 TB Allocation Details'!$A$18:$L$205, MATCH("Demand ID", 'E4 TB Allocation Details'!$A$18:$L$18, 0),FALSE), 'E2 Allocators'!$B$15:$W$361, MATCH('O5 Details by Class &amp; Accounts'!P$18, 'E2 Allocators'!$B$15:$W$15, 0),FALSE)*$F190), 0, VLOOKUP(VLOOKUP($A190, 'E4 TB Allocation Details'!$A$18:$L$205, MATCH("Demand ID", 'E4 TB Allocation Details'!$A$18:$L$18, 0),FALSE), 'E2 Allocators'!$B$15:$W$361, MATCH('O5 Details by Class &amp; Accounts'!P$18, 'E2 Allocators'!$B$15:$W$15, 0),FALSE)*$F190)</f>
        <v>0</v>
      </c>
      <c r="Q190" s="1411">
        <f>IF(ISERROR(VLOOKUP(VLOOKUP($A190, 'E4 TB Allocation Details'!$A$18:$L$205, MATCH("Demand ID", 'E4 TB Allocation Details'!$A$18:$L$18, 0),FALSE), 'E2 Allocators'!$B$15:$W$361, MATCH('O5 Details by Class &amp; Accounts'!Q$18, 'E2 Allocators'!$B$15:$W$15, 0),FALSE)*$F190), 0, VLOOKUP(VLOOKUP($A190, 'E4 TB Allocation Details'!$A$18:$L$205, MATCH("Demand ID", 'E4 TB Allocation Details'!$A$18:$L$18, 0),FALSE), 'E2 Allocators'!$B$15:$W$361, MATCH('O5 Details by Class &amp; Accounts'!Q$18, 'E2 Allocators'!$B$15:$W$15, 0),FALSE)*$F190)</f>
        <v>0</v>
      </c>
      <c r="R190" s="1411">
        <f>IF(ISERROR(VLOOKUP(VLOOKUP($A190, 'E4 TB Allocation Details'!$A$18:$L$205, MATCH("Demand ID", 'E4 TB Allocation Details'!$A$18:$L$18, 0),FALSE), 'E2 Allocators'!$B$15:$W$361, MATCH('O5 Details by Class &amp; Accounts'!R$18, 'E2 Allocators'!$B$15:$W$15, 0),FALSE)*$F190), 0, VLOOKUP(VLOOKUP($A190, 'E4 TB Allocation Details'!$A$18:$L$205, MATCH("Demand ID", 'E4 TB Allocation Details'!$A$18:$L$18, 0),FALSE), 'E2 Allocators'!$B$15:$W$361, MATCH('O5 Details by Class &amp; Accounts'!R$18, 'E2 Allocators'!$B$15:$W$15, 0),FALSE)*$F190)</f>
        <v>0</v>
      </c>
      <c r="S190" s="1411">
        <f>IF(ISERROR(VLOOKUP(VLOOKUP($A190, 'E4 TB Allocation Details'!$A$18:$L$205, MATCH("Demand ID", 'E4 TB Allocation Details'!$A$18:$L$18, 0),FALSE), 'E2 Allocators'!$B$15:$W$361, MATCH('O5 Details by Class &amp; Accounts'!S$18, 'E2 Allocators'!$B$15:$W$15, 0),FALSE)*$F190), 0, VLOOKUP(VLOOKUP($A190, 'E4 TB Allocation Details'!$A$18:$L$205, MATCH("Demand ID", 'E4 TB Allocation Details'!$A$18:$L$18, 0),FALSE), 'E2 Allocators'!$B$15:$W$361, MATCH('O5 Details by Class &amp; Accounts'!S$18, 'E2 Allocators'!$B$15:$W$15, 0),FALSE)*$F190)</f>
        <v>0</v>
      </c>
      <c r="T190" s="1411">
        <f>IF(ISERROR(VLOOKUP(VLOOKUP($A190, 'E4 TB Allocation Details'!$A$18:$L$205, MATCH("Demand ID", 'E4 TB Allocation Details'!$A$18:$L$18, 0),FALSE), 'E2 Allocators'!$B$15:$W$361, MATCH('O5 Details by Class &amp; Accounts'!T$18, 'E2 Allocators'!$B$15:$W$15, 0),FALSE)*$F190), 0, VLOOKUP(VLOOKUP($A190, 'E4 TB Allocation Details'!$A$18:$L$205, MATCH("Demand ID", 'E4 TB Allocation Details'!$A$18:$L$18, 0),FALSE), 'E2 Allocators'!$B$15:$W$361, MATCH('O5 Details by Class &amp; Accounts'!T$18, 'E2 Allocators'!$B$15:$W$15, 0),FALSE)*$F190)</f>
        <v>0</v>
      </c>
      <c r="U190" s="1411">
        <f>IF(ISERROR(VLOOKUP(VLOOKUP($A190, 'E4 TB Allocation Details'!$A$18:$L$205, MATCH("Demand ID", 'E4 TB Allocation Details'!$A$18:$L$18, 0),FALSE), 'E2 Allocators'!$B$15:$W$361, MATCH('O5 Details by Class &amp; Accounts'!U$18, 'E2 Allocators'!$B$15:$W$15, 0),FALSE)*$F190), 0, VLOOKUP(VLOOKUP($A190, 'E4 TB Allocation Details'!$A$18:$L$205, MATCH("Demand ID", 'E4 TB Allocation Details'!$A$18:$L$18, 0),FALSE), 'E2 Allocators'!$B$15:$W$361, MATCH('O5 Details by Class &amp; Accounts'!U$18, 'E2 Allocators'!$B$15:$W$15, 0),FALSE)*$F190)</f>
        <v>0</v>
      </c>
      <c r="V190" s="1411">
        <f>IF(ISERROR(VLOOKUP(VLOOKUP($A190, 'E4 TB Allocation Details'!$A$18:$L$205, MATCH("Demand ID", 'E4 TB Allocation Details'!$A$18:$L$18, 0),FALSE), 'E2 Allocators'!$B$15:$W$361, MATCH('O5 Details by Class &amp; Accounts'!V$18, 'E2 Allocators'!$B$15:$W$15, 0),FALSE)*$F190), 0, VLOOKUP(VLOOKUP($A190, 'E4 TB Allocation Details'!$A$18:$L$205, MATCH("Demand ID", 'E4 TB Allocation Details'!$A$18:$L$18, 0),FALSE), 'E2 Allocators'!$B$15:$W$361, MATCH('O5 Details by Class &amp; Accounts'!V$18, 'E2 Allocators'!$B$15:$W$15, 0),FALSE)*$F190)</f>
        <v>0</v>
      </c>
      <c r="W190" s="1411">
        <f>IF(ISERROR(VLOOKUP(VLOOKUP($A190, 'E4 TB Allocation Details'!$A$18:$L$205, MATCH("Demand ID", 'E4 TB Allocation Details'!$A$18:$L$18, 0),FALSE), 'E2 Allocators'!$B$15:$W$361, MATCH('O5 Details by Class &amp; Accounts'!W$18, 'E2 Allocators'!$B$15:$W$15, 0),FALSE)*$F190), 0, VLOOKUP(VLOOKUP($A190, 'E4 TB Allocation Details'!$A$18:$L$205, MATCH("Demand ID", 'E4 TB Allocation Details'!$A$18:$L$18, 0),FALSE), 'E2 Allocators'!$B$15:$W$361, MATCH('O5 Details by Class &amp; Accounts'!W$18, 'E2 Allocators'!$B$15:$W$15, 0),FALSE)*$F190)</f>
        <v>0</v>
      </c>
      <c r="X190" s="1411">
        <f>IF(ISERROR(VLOOKUP(VLOOKUP($A190, 'E4 TB Allocation Details'!$A$18:$L$205, MATCH("Demand ID", 'E4 TB Allocation Details'!$A$18:$L$18, 0),FALSE), 'E2 Allocators'!$B$15:$W$361, MATCH('O5 Details by Class &amp; Accounts'!X$18, 'E2 Allocators'!$B$15:$W$15, 0),FALSE)*$F190), 0, VLOOKUP(VLOOKUP($A190, 'E4 TB Allocation Details'!$A$18:$L$205, MATCH("Demand ID", 'E4 TB Allocation Details'!$A$18:$L$18, 0),FALSE), 'E2 Allocators'!$B$15:$W$361, MATCH('O5 Details by Class &amp; Accounts'!X$18, 'E2 Allocators'!$B$15:$W$15, 0),FALSE)*$F190)</f>
        <v>0</v>
      </c>
      <c r="Y190" s="1411">
        <f>IF(ISERROR(VLOOKUP(VLOOKUP($A190, 'E4 TB Allocation Details'!$A$18:$L$205, MATCH("Demand ID", 'E4 TB Allocation Details'!$A$18:$L$18, 0),FALSE), 'E2 Allocators'!$B$15:$W$361, MATCH('O5 Details by Class &amp; Accounts'!Y$18, 'E2 Allocators'!$B$15:$W$15, 0),FALSE)*$F190), 0, VLOOKUP(VLOOKUP($A190, 'E4 TB Allocation Details'!$A$18:$L$205, MATCH("Demand ID", 'E4 TB Allocation Details'!$A$18:$L$18, 0),FALSE), 'E2 Allocators'!$B$15:$W$361, MATCH('O5 Details by Class &amp; Accounts'!Y$18, 'E2 Allocators'!$B$15:$W$15, 0),FALSE)*$F190)</f>
        <v>0</v>
      </c>
      <c r="Z190" s="1411">
        <f>IF(ISERROR(VLOOKUP(VLOOKUP($A190, 'E4 TB Allocation Details'!$A$18:$L$205, MATCH("Demand ID", 'E4 TB Allocation Details'!$A$18:$L$18, 0),FALSE), 'E2 Allocators'!$B$15:$W$361, MATCH('O5 Details by Class &amp; Accounts'!Z$18, 'E2 Allocators'!$B$15:$W$15, 0),FALSE)*$F190), 0, VLOOKUP(VLOOKUP($A190, 'E4 TB Allocation Details'!$A$18:$L$205, MATCH("Demand ID", 'E4 TB Allocation Details'!$A$18:$L$18, 0),FALSE), 'E2 Allocators'!$B$15:$W$361, MATCH('O5 Details by Class &amp; Accounts'!Z$18, 'E2 Allocators'!$B$15:$W$15, 0),FALSE)*$F190)</f>
        <v>0</v>
      </c>
      <c r="AA190" s="1411">
        <f>IF(ISERROR(VLOOKUP(VLOOKUP($A190, 'E4 TB Allocation Details'!$A$18:$L$205, MATCH("Demand ID", 'E4 TB Allocation Details'!$A$18:$L$18, 0),FALSE), 'E2 Allocators'!$B$15:$W$361, MATCH('O5 Details by Class &amp; Accounts'!AA$18, 'E2 Allocators'!$B$15:$W$15, 0),FALSE)*$F190), 0, VLOOKUP(VLOOKUP($A190, 'E4 TB Allocation Details'!$A$18:$L$205, MATCH("Demand ID", 'E4 TB Allocation Details'!$A$18:$L$18, 0),FALSE), 'E2 Allocators'!$B$15:$W$361, MATCH('O5 Details by Class &amp; Accounts'!AA$18, 'E2 Allocators'!$B$15:$W$15, 0),FALSE)*$F190)</f>
        <v>0</v>
      </c>
      <c r="AB190" s="1411">
        <f>IF(ISERROR(VLOOKUP(VLOOKUP($A190, 'E4 TB Allocation Details'!$A$18:$L$205, MATCH("Demand ID", 'E4 TB Allocation Details'!$A$18:$L$18, 0),FALSE), 'E2 Allocators'!$B$15:$W$361, MATCH('O5 Details by Class &amp; Accounts'!AB$18, 'E2 Allocators'!$B$15:$W$15, 0),FALSE)*$F190), 0, VLOOKUP(VLOOKUP($A190, 'E4 TB Allocation Details'!$A$18:$L$205, MATCH("Demand ID", 'E4 TB Allocation Details'!$A$18:$L$18, 0),FALSE), 'E2 Allocators'!$B$15:$W$361, MATCH('O5 Details by Class &amp; Accounts'!AB$18, 'E2 Allocators'!$B$15:$W$15, 0),FALSE)*$F190)</f>
        <v>0</v>
      </c>
      <c r="AC190" s="1411">
        <f t="shared" si="40"/>
        <v>0</v>
      </c>
      <c r="AD190" s="1411">
        <f>IF(ISERROR(VLOOKUP(VLOOKUP($A190, 'E4 TB Allocation Details'!$A$18:$L$205, MATCH("Customer ID", 'E4 TB Allocation Details'!$A$18:$L$18, 0),FALSE), 'E2 Allocators'!$B$15:$W$361, MATCH('O5 Details by Class &amp; Accounts'!AD$18, 'E2 Allocators'!$B$15:$W$15, 0),FALSE)*$G190), 0, VLOOKUP(VLOOKUP($A190, 'E4 TB Allocation Details'!$A$18:$L$205, MATCH("Customer ID", 'E4 TB Allocation Details'!$A$18:$L$18, 0),FALSE), 'E2 Allocators'!$B$15:$W$361, MATCH('O5 Details by Class &amp; Accounts'!AD$18, 'E2 Allocators'!$B$15:$W$15, 0),FALSE)*$G190)</f>
        <v>0</v>
      </c>
      <c r="AE190" s="1411">
        <f>IF(ISERROR(VLOOKUP(VLOOKUP($A190, 'E4 TB Allocation Details'!$A$18:$L$205, MATCH("Customer ID", 'E4 TB Allocation Details'!$A$18:$L$18, 0),FALSE), 'E2 Allocators'!$B$15:$W$361, MATCH('O5 Details by Class &amp; Accounts'!AE$18, 'E2 Allocators'!$B$15:$W$15, 0),FALSE)*$G190), 0, VLOOKUP(VLOOKUP($A190, 'E4 TB Allocation Details'!$A$18:$L$205, MATCH("Customer ID", 'E4 TB Allocation Details'!$A$18:$L$18, 0),FALSE), 'E2 Allocators'!$B$15:$W$361, MATCH('O5 Details by Class &amp; Accounts'!AE$18, 'E2 Allocators'!$B$15:$W$15, 0),FALSE)*$G190)</f>
        <v>0</v>
      </c>
      <c r="AF190" s="1411">
        <f>IF(ISERROR(VLOOKUP(VLOOKUP($A190, 'E4 TB Allocation Details'!$A$18:$L$205, MATCH("Customer ID", 'E4 TB Allocation Details'!$A$18:$L$18, 0),FALSE), 'E2 Allocators'!$B$15:$W$361, MATCH('O5 Details by Class &amp; Accounts'!AF$18, 'E2 Allocators'!$B$15:$W$15, 0),FALSE)*$G190), 0, VLOOKUP(VLOOKUP($A190, 'E4 TB Allocation Details'!$A$18:$L$205, MATCH("Customer ID", 'E4 TB Allocation Details'!$A$18:$L$18, 0),FALSE), 'E2 Allocators'!$B$15:$W$361, MATCH('O5 Details by Class &amp; Accounts'!AF$18, 'E2 Allocators'!$B$15:$W$15, 0),FALSE)*$G190)</f>
        <v>0</v>
      </c>
      <c r="AG190" s="1411">
        <f>IF(ISERROR(VLOOKUP(VLOOKUP($A190, 'E4 TB Allocation Details'!$A$18:$L$205, MATCH("Customer ID", 'E4 TB Allocation Details'!$A$18:$L$18, 0),FALSE), 'E2 Allocators'!$B$15:$W$361, MATCH('O5 Details by Class &amp; Accounts'!AG$18, 'E2 Allocators'!$B$15:$W$15, 0),FALSE)*$G190), 0, VLOOKUP(VLOOKUP($A190, 'E4 TB Allocation Details'!$A$18:$L$205, MATCH("Customer ID", 'E4 TB Allocation Details'!$A$18:$L$18, 0),FALSE), 'E2 Allocators'!$B$15:$W$361, MATCH('O5 Details by Class &amp; Accounts'!AG$18, 'E2 Allocators'!$B$15:$W$15, 0),FALSE)*$G190)</f>
        <v>0</v>
      </c>
      <c r="AH190" s="1411">
        <f>IF(ISERROR(VLOOKUP(VLOOKUP($A190, 'E4 TB Allocation Details'!$A$18:$L$205, MATCH("Customer ID", 'E4 TB Allocation Details'!$A$18:$L$18, 0),FALSE), 'E2 Allocators'!$B$15:$W$361, MATCH('O5 Details by Class &amp; Accounts'!AH$18, 'E2 Allocators'!$B$15:$W$15, 0),FALSE)*$G190), 0, VLOOKUP(VLOOKUP($A190, 'E4 TB Allocation Details'!$A$18:$L$205, MATCH("Customer ID", 'E4 TB Allocation Details'!$A$18:$L$18, 0),FALSE), 'E2 Allocators'!$B$15:$W$361, MATCH('O5 Details by Class &amp; Accounts'!AH$18, 'E2 Allocators'!$B$15:$W$15, 0),FALSE)*$G190)</f>
        <v>0</v>
      </c>
      <c r="AI190" s="1411">
        <f>IF(ISERROR(VLOOKUP(VLOOKUP($A190, 'E4 TB Allocation Details'!$A$18:$L$205, MATCH("Customer ID", 'E4 TB Allocation Details'!$A$18:$L$18, 0),FALSE), 'E2 Allocators'!$B$15:$W$361, MATCH('O5 Details by Class &amp; Accounts'!AI$18, 'E2 Allocators'!$B$15:$W$15, 0),FALSE)*$G190), 0, VLOOKUP(VLOOKUP($A190, 'E4 TB Allocation Details'!$A$18:$L$205, MATCH("Customer ID", 'E4 TB Allocation Details'!$A$18:$L$18, 0),FALSE), 'E2 Allocators'!$B$15:$W$361, MATCH('O5 Details by Class &amp; Accounts'!AI$18, 'E2 Allocators'!$B$15:$W$15, 0),FALSE)*$G190)</f>
        <v>0</v>
      </c>
      <c r="AJ190" s="1411">
        <f>IF(ISERROR(VLOOKUP(VLOOKUP($A190, 'E4 TB Allocation Details'!$A$18:$L$205, MATCH("Customer ID", 'E4 TB Allocation Details'!$A$18:$L$18, 0),FALSE), 'E2 Allocators'!$B$15:$W$361, MATCH('O5 Details by Class &amp; Accounts'!AJ$18, 'E2 Allocators'!$B$15:$W$15, 0),FALSE)*$G190), 0, VLOOKUP(VLOOKUP($A190, 'E4 TB Allocation Details'!$A$18:$L$205, MATCH("Customer ID", 'E4 TB Allocation Details'!$A$18:$L$18, 0),FALSE), 'E2 Allocators'!$B$15:$W$361, MATCH('O5 Details by Class &amp; Accounts'!AJ$18, 'E2 Allocators'!$B$15:$W$15, 0),FALSE)*$G190)</f>
        <v>0</v>
      </c>
      <c r="AK190" s="1411">
        <f>IF(ISERROR(VLOOKUP(VLOOKUP($A190, 'E4 TB Allocation Details'!$A$18:$L$205, MATCH("Customer ID", 'E4 TB Allocation Details'!$A$18:$L$18, 0),FALSE), 'E2 Allocators'!$B$15:$W$361, MATCH('O5 Details by Class &amp; Accounts'!AK$18, 'E2 Allocators'!$B$15:$W$15, 0),FALSE)*$G190), 0, VLOOKUP(VLOOKUP($A190, 'E4 TB Allocation Details'!$A$18:$L$205, MATCH("Customer ID", 'E4 TB Allocation Details'!$A$18:$L$18, 0),FALSE), 'E2 Allocators'!$B$15:$W$361, MATCH('O5 Details by Class &amp; Accounts'!AK$18, 'E2 Allocators'!$B$15:$W$15, 0),FALSE)*$G190)</f>
        <v>0</v>
      </c>
      <c r="AL190" s="1411">
        <f>IF(ISERROR(VLOOKUP(VLOOKUP($A190, 'E4 TB Allocation Details'!$A$18:$L$205, MATCH("Customer ID", 'E4 TB Allocation Details'!$A$18:$L$18, 0),FALSE), 'E2 Allocators'!$B$15:$W$361, MATCH('O5 Details by Class &amp; Accounts'!AL$18, 'E2 Allocators'!$B$15:$W$15, 0),FALSE)*$G190), 0, VLOOKUP(VLOOKUP($A190, 'E4 TB Allocation Details'!$A$18:$L$205, MATCH("Customer ID", 'E4 TB Allocation Details'!$A$18:$L$18, 0),FALSE), 'E2 Allocators'!$B$15:$W$361, MATCH('O5 Details by Class &amp; Accounts'!AL$18, 'E2 Allocators'!$B$15:$W$15, 0),FALSE)*$G190)</f>
        <v>0</v>
      </c>
      <c r="AM190" s="1411">
        <f>IF(ISERROR(VLOOKUP(VLOOKUP($A190, 'E4 TB Allocation Details'!$A$18:$L$205, MATCH("Customer ID", 'E4 TB Allocation Details'!$A$18:$L$18, 0),FALSE), 'E2 Allocators'!$B$15:$W$361, MATCH('O5 Details by Class &amp; Accounts'!AM$18, 'E2 Allocators'!$B$15:$W$15, 0),FALSE)*$G190), 0, VLOOKUP(VLOOKUP($A190, 'E4 TB Allocation Details'!$A$18:$L$205, MATCH("Customer ID", 'E4 TB Allocation Details'!$A$18:$L$18, 0),FALSE), 'E2 Allocators'!$B$15:$W$361, MATCH('O5 Details by Class &amp; Accounts'!AM$18, 'E2 Allocators'!$B$15:$W$15, 0),FALSE)*$G190)</f>
        <v>0</v>
      </c>
      <c r="AN190" s="1411">
        <f>IF(ISERROR(VLOOKUP(VLOOKUP($A190, 'E4 TB Allocation Details'!$A$18:$L$205, MATCH("Customer ID", 'E4 TB Allocation Details'!$A$18:$L$18, 0),FALSE), 'E2 Allocators'!$B$15:$W$361, MATCH('O5 Details by Class &amp; Accounts'!AN$18, 'E2 Allocators'!$B$15:$W$15, 0),FALSE)*$G190), 0, VLOOKUP(VLOOKUP($A190, 'E4 TB Allocation Details'!$A$18:$L$205, MATCH("Customer ID", 'E4 TB Allocation Details'!$A$18:$L$18, 0),FALSE), 'E2 Allocators'!$B$15:$W$361, MATCH('O5 Details by Class &amp; Accounts'!AN$18, 'E2 Allocators'!$B$15:$W$15, 0),FALSE)*$G190)</f>
        <v>0</v>
      </c>
      <c r="AO190" s="1411">
        <f>IF(ISERROR(VLOOKUP(VLOOKUP($A190, 'E4 TB Allocation Details'!$A$18:$L$205, MATCH("Customer ID", 'E4 TB Allocation Details'!$A$18:$L$18, 0),FALSE), 'E2 Allocators'!$B$15:$W$361, MATCH('O5 Details by Class &amp; Accounts'!AO$18, 'E2 Allocators'!$B$15:$W$15, 0),FALSE)*$G190), 0, VLOOKUP(VLOOKUP($A190, 'E4 TB Allocation Details'!$A$18:$L$205, MATCH("Customer ID", 'E4 TB Allocation Details'!$A$18:$L$18, 0),FALSE), 'E2 Allocators'!$B$15:$W$361, MATCH('O5 Details by Class &amp; Accounts'!AO$18, 'E2 Allocators'!$B$15:$W$15, 0),FALSE)*$G190)</f>
        <v>0</v>
      </c>
      <c r="AP190" s="1411">
        <f>IF(ISERROR(VLOOKUP(VLOOKUP($A190, 'E4 TB Allocation Details'!$A$18:$L$205, MATCH("Customer ID", 'E4 TB Allocation Details'!$A$18:$L$18, 0),FALSE), 'E2 Allocators'!$B$15:$W$361, MATCH('O5 Details by Class &amp; Accounts'!AP$18, 'E2 Allocators'!$B$15:$W$15, 0),FALSE)*$G190), 0, VLOOKUP(VLOOKUP($A190, 'E4 TB Allocation Details'!$A$18:$L$205, MATCH("Customer ID", 'E4 TB Allocation Details'!$A$18:$L$18, 0),FALSE), 'E2 Allocators'!$B$15:$W$361, MATCH('O5 Details by Class &amp; Accounts'!AP$18, 'E2 Allocators'!$B$15:$W$15, 0),FALSE)*$G190)</f>
        <v>0</v>
      </c>
      <c r="AQ190" s="1411">
        <f>IF(ISERROR(VLOOKUP(VLOOKUP($A190, 'E4 TB Allocation Details'!$A$18:$L$205, MATCH("Customer ID", 'E4 TB Allocation Details'!$A$18:$L$18, 0),FALSE), 'E2 Allocators'!$B$15:$W$361, MATCH('O5 Details by Class &amp; Accounts'!AQ$18, 'E2 Allocators'!$B$15:$W$15, 0),FALSE)*$G190), 0, VLOOKUP(VLOOKUP($A190, 'E4 TB Allocation Details'!$A$18:$L$205, MATCH("Customer ID", 'E4 TB Allocation Details'!$A$18:$L$18, 0),FALSE), 'E2 Allocators'!$B$15:$W$361, MATCH('O5 Details by Class &amp; Accounts'!AQ$18, 'E2 Allocators'!$B$15:$W$15, 0),FALSE)*$G190)</f>
        <v>0</v>
      </c>
      <c r="AR190" s="1411">
        <f>IF(ISERROR(VLOOKUP(VLOOKUP($A190, 'E4 TB Allocation Details'!$A$18:$L$205, MATCH("Customer ID", 'E4 TB Allocation Details'!$A$18:$L$18, 0),FALSE), 'E2 Allocators'!$B$15:$W$361, MATCH('O5 Details by Class &amp; Accounts'!AR$18, 'E2 Allocators'!$B$15:$W$15, 0),FALSE)*$G190), 0, VLOOKUP(VLOOKUP($A190, 'E4 TB Allocation Details'!$A$18:$L$205, MATCH("Customer ID", 'E4 TB Allocation Details'!$A$18:$L$18, 0),FALSE), 'E2 Allocators'!$B$15:$W$361, MATCH('O5 Details by Class &amp; Accounts'!AR$18, 'E2 Allocators'!$B$15:$W$15, 0),FALSE)*$G190)</f>
        <v>0</v>
      </c>
      <c r="AS190" s="1411">
        <f>IF(ISERROR(VLOOKUP(VLOOKUP($A190, 'E4 TB Allocation Details'!$A$18:$L$205, MATCH("Customer ID", 'E4 TB Allocation Details'!$A$18:$L$18, 0),FALSE), 'E2 Allocators'!$B$15:$W$361, MATCH('O5 Details by Class &amp; Accounts'!AS$18, 'E2 Allocators'!$B$15:$W$15, 0),FALSE)*$G190), 0, VLOOKUP(VLOOKUP($A190, 'E4 TB Allocation Details'!$A$18:$L$205, MATCH("Customer ID", 'E4 TB Allocation Details'!$A$18:$L$18, 0),FALSE), 'E2 Allocators'!$B$15:$W$361, MATCH('O5 Details by Class &amp; Accounts'!AS$18, 'E2 Allocators'!$B$15:$W$15, 0),FALSE)*$G190)</f>
        <v>0</v>
      </c>
      <c r="AT190" s="1411">
        <f>IF(ISERROR(VLOOKUP(VLOOKUP($A190, 'E4 TB Allocation Details'!$A$18:$L$205, MATCH("Customer ID", 'E4 TB Allocation Details'!$A$18:$L$18, 0),FALSE), 'E2 Allocators'!$B$15:$W$361, MATCH('O5 Details by Class &amp; Accounts'!AT$18, 'E2 Allocators'!$B$15:$W$15, 0),FALSE)*$G190), 0, VLOOKUP(VLOOKUP($A190, 'E4 TB Allocation Details'!$A$18:$L$205, MATCH("Customer ID", 'E4 TB Allocation Details'!$A$18:$L$18, 0),FALSE), 'E2 Allocators'!$B$15:$W$361, MATCH('O5 Details by Class &amp; Accounts'!AT$18, 'E2 Allocators'!$B$15:$W$15, 0),FALSE)*$G190)</f>
        <v>0</v>
      </c>
      <c r="AU190" s="1411">
        <f>IF(ISERROR(VLOOKUP(VLOOKUP($A190, 'E4 TB Allocation Details'!$A$18:$L$205, MATCH("Customer ID", 'E4 TB Allocation Details'!$A$18:$L$18, 0),FALSE), 'E2 Allocators'!$B$15:$W$361, MATCH('O5 Details by Class &amp; Accounts'!AU$18, 'E2 Allocators'!$B$15:$W$15, 0),FALSE)*$G190), 0, VLOOKUP(VLOOKUP($A190, 'E4 TB Allocation Details'!$A$18:$L$205, MATCH("Customer ID", 'E4 TB Allocation Details'!$A$18:$L$18, 0),FALSE), 'E2 Allocators'!$B$15:$W$361, MATCH('O5 Details by Class &amp; Accounts'!AU$18, 'E2 Allocators'!$B$15:$W$15, 0),FALSE)*$G190)</f>
        <v>0</v>
      </c>
      <c r="AV190" s="1411">
        <f>IF(ISERROR(VLOOKUP(VLOOKUP($A190, 'E4 TB Allocation Details'!$A$18:$L$205, MATCH("Customer ID", 'E4 TB Allocation Details'!$A$18:$L$18, 0),FALSE), 'E2 Allocators'!$B$15:$W$361, MATCH('O5 Details by Class &amp; Accounts'!AV$18, 'E2 Allocators'!$B$15:$W$15, 0),FALSE)*$G190), 0, VLOOKUP(VLOOKUP($A190, 'E4 TB Allocation Details'!$A$18:$L$205, MATCH("Customer ID", 'E4 TB Allocation Details'!$A$18:$L$18, 0),FALSE), 'E2 Allocators'!$B$15:$W$361, MATCH('O5 Details by Class &amp; Accounts'!AV$18, 'E2 Allocators'!$B$15:$W$15, 0),FALSE)*$G190)</f>
        <v>0</v>
      </c>
      <c r="AW190" s="1411">
        <f>IF(ISERROR(VLOOKUP(VLOOKUP($A190, 'E4 TB Allocation Details'!$A$18:$L$205, MATCH("Customer ID", 'E4 TB Allocation Details'!$A$18:$L$18, 0),FALSE), 'E2 Allocators'!$B$15:$W$361, MATCH('O5 Details by Class &amp; Accounts'!AW$18, 'E2 Allocators'!$B$15:$W$15, 0),FALSE)*$G190), 0, VLOOKUP(VLOOKUP($A190, 'E4 TB Allocation Details'!$A$18:$L$205, MATCH("Customer ID", 'E4 TB Allocation Details'!$A$18:$L$18, 0),FALSE), 'E2 Allocators'!$B$15:$W$361, MATCH('O5 Details by Class &amp; Accounts'!AW$18, 'E2 Allocators'!$B$15:$W$15, 0),FALSE)*$G190)</f>
        <v>0</v>
      </c>
      <c r="AX190" s="1411">
        <f t="shared" si="44"/>
        <v>0</v>
      </c>
      <c r="AY190" s="1411">
        <f>IF(ISERROR(VLOOKUP(VLOOKUP($A190, 'E4 TB Allocation Details'!$A$18:$L$205, MATCH("Misc ID", 'E4 TB Allocation Details'!$A$18:$L$18, 0),FALSE), 'E2 Allocators'!$B$15:$W$361, MATCH('O5 Details by Class &amp; Accounts'!AY$18, 'E2 Allocators'!$B$15:$W$15, 0),FALSE)*$E190), 0, VLOOKUP(VLOOKUP($A190, 'E4 TB Allocation Details'!$A$18:$L$205, MATCH("Misc ID", 'E4 TB Allocation Details'!$A$18:$L$18, 0),FALSE), 'E2 Allocators'!$B$15:$W$361, MATCH('O5 Details by Class &amp; Accounts'!AY$18, 'E2 Allocators'!$B$15:$W$15, 0),FALSE)*$E190)</f>
        <v>0</v>
      </c>
      <c r="AZ190" s="1411">
        <f>IF(ISERROR(VLOOKUP(VLOOKUP($A190, 'E4 TB Allocation Details'!$A$18:$L$205, MATCH("Misc ID", 'E4 TB Allocation Details'!$A$18:$L$18, 0),FALSE), 'E2 Allocators'!$B$15:$W$361, MATCH('O5 Details by Class &amp; Accounts'!AZ$18, 'E2 Allocators'!$B$15:$W$15, 0),FALSE)*$E190), 0, VLOOKUP(VLOOKUP($A190, 'E4 TB Allocation Details'!$A$18:$L$205, MATCH("Misc ID", 'E4 TB Allocation Details'!$A$18:$L$18, 0),FALSE), 'E2 Allocators'!$B$15:$W$361, MATCH('O5 Details by Class &amp; Accounts'!AZ$18, 'E2 Allocators'!$B$15:$W$15, 0),FALSE)*$E190)</f>
        <v>0</v>
      </c>
      <c r="BA190" s="1411">
        <f>IF(ISERROR(VLOOKUP(VLOOKUP($A190, 'E4 TB Allocation Details'!$A$18:$L$205, MATCH("Misc ID", 'E4 TB Allocation Details'!$A$18:$L$18, 0),FALSE), 'E2 Allocators'!$B$15:$W$361, MATCH('O5 Details by Class &amp; Accounts'!BA$18, 'E2 Allocators'!$B$15:$W$15, 0),FALSE)*$E190), 0, VLOOKUP(VLOOKUP($A190, 'E4 TB Allocation Details'!$A$18:$L$205, MATCH("Misc ID", 'E4 TB Allocation Details'!$A$18:$L$18, 0),FALSE), 'E2 Allocators'!$B$15:$W$361, MATCH('O5 Details by Class &amp; Accounts'!BA$18, 'E2 Allocators'!$B$15:$W$15, 0),FALSE)*$E190)</f>
        <v>0</v>
      </c>
      <c r="BB190" s="1411">
        <f>IF(ISERROR(VLOOKUP(VLOOKUP($A190, 'E4 TB Allocation Details'!$A$18:$L$205, MATCH("Misc ID", 'E4 TB Allocation Details'!$A$18:$L$18, 0),FALSE), 'E2 Allocators'!$B$15:$W$361, MATCH('O5 Details by Class &amp; Accounts'!BB$18, 'E2 Allocators'!$B$15:$W$15, 0),FALSE)*$E190), 0, VLOOKUP(VLOOKUP($A190, 'E4 TB Allocation Details'!$A$18:$L$205, MATCH("Misc ID", 'E4 TB Allocation Details'!$A$18:$L$18, 0),FALSE), 'E2 Allocators'!$B$15:$W$361, MATCH('O5 Details by Class &amp; Accounts'!BB$18, 'E2 Allocators'!$B$15:$W$15, 0),FALSE)*$E190)</f>
        <v>0</v>
      </c>
      <c r="BC190" s="1411">
        <f>IF(ISERROR(VLOOKUP(VLOOKUP($A190, 'E4 TB Allocation Details'!$A$18:$L$205, MATCH("Misc ID", 'E4 TB Allocation Details'!$A$18:$L$18, 0),FALSE), 'E2 Allocators'!$B$15:$W$361, MATCH('O5 Details by Class &amp; Accounts'!BC$18, 'E2 Allocators'!$B$15:$W$15, 0),FALSE)*$E190), 0, VLOOKUP(VLOOKUP($A190, 'E4 TB Allocation Details'!$A$18:$L$205, MATCH("Misc ID", 'E4 TB Allocation Details'!$A$18:$L$18, 0),FALSE), 'E2 Allocators'!$B$15:$W$361, MATCH('O5 Details by Class &amp; Accounts'!BC$18, 'E2 Allocators'!$B$15:$W$15, 0),FALSE)*$E190)</f>
        <v>0</v>
      </c>
      <c r="BD190" s="1411">
        <f>IF(ISERROR(VLOOKUP(VLOOKUP($A190, 'E4 TB Allocation Details'!$A$18:$L$205, MATCH("Misc ID", 'E4 TB Allocation Details'!$A$18:$L$18, 0),FALSE), 'E2 Allocators'!$B$15:$W$361, MATCH('O5 Details by Class &amp; Accounts'!BD$18, 'E2 Allocators'!$B$15:$W$15, 0),FALSE)*$E190), 0, VLOOKUP(VLOOKUP($A190, 'E4 TB Allocation Details'!$A$18:$L$205, MATCH("Misc ID", 'E4 TB Allocation Details'!$A$18:$L$18, 0),FALSE), 'E2 Allocators'!$B$15:$W$361, MATCH('O5 Details by Class &amp; Accounts'!BD$18, 'E2 Allocators'!$B$15:$W$15, 0),FALSE)*$E190)</f>
        <v>0</v>
      </c>
      <c r="BE190" s="1411">
        <f>IF(ISERROR(VLOOKUP(VLOOKUP($A190, 'E4 TB Allocation Details'!$A$18:$L$205, MATCH("Misc ID", 'E4 TB Allocation Details'!$A$18:$L$18, 0),FALSE), 'E2 Allocators'!$B$15:$W$361, MATCH('O5 Details by Class &amp; Accounts'!BE$18, 'E2 Allocators'!$B$15:$W$15, 0),FALSE)*$E190), 0, VLOOKUP(VLOOKUP($A190, 'E4 TB Allocation Details'!$A$18:$L$205, MATCH("Misc ID", 'E4 TB Allocation Details'!$A$18:$L$18, 0),FALSE), 'E2 Allocators'!$B$15:$W$361, MATCH('O5 Details by Class &amp; Accounts'!BE$18, 'E2 Allocators'!$B$15:$W$15, 0),FALSE)*$E190)</f>
        <v>0</v>
      </c>
      <c r="BF190" s="1411">
        <f>IF(ISERROR(VLOOKUP(VLOOKUP($A190, 'E4 TB Allocation Details'!$A$18:$L$205, MATCH("Misc ID", 'E4 TB Allocation Details'!$A$18:$L$18, 0),FALSE), 'E2 Allocators'!$B$15:$W$361, MATCH('O5 Details by Class &amp; Accounts'!BF$18, 'E2 Allocators'!$B$15:$W$15, 0),FALSE)*$E190), 0, VLOOKUP(VLOOKUP($A190, 'E4 TB Allocation Details'!$A$18:$L$205, MATCH("Misc ID", 'E4 TB Allocation Details'!$A$18:$L$18, 0),FALSE), 'E2 Allocators'!$B$15:$W$361, MATCH('O5 Details by Class &amp; Accounts'!BF$18, 'E2 Allocators'!$B$15:$W$15, 0),FALSE)*$E190)</f>
        <v>0</v>
      </c>
      <c r="BG190" s="1411">
        <f>IF(ISERROR(VLOOKUP(VLOOKUP($A190, 'E4 TB Allocation Details'!$A$18:$L$205, MATCH("Misc ID", 'E4 TB Allocation Details'!$A$18:$L$18, 0),FALSE), 'E2 Allocators'!$B$15:$W$361, MATCH('O5 Details by Class &amp; Accounts'!BG$18, 'E2 Allocators'!$B$15:$W$15, 0),FALSE)*$E190), 0, VLOOKUP(VLOOKUP($A190, 'E4 TB Allocation Details'!$A$18:$L$205, MATCH("Misc ID", 'E4 TB Allocation Details'!$A$18:$L$18, 0),FALSE), 'E2 Allocators'!$B$15:$W$361, MATCH('O5 Details by Class &amp; Accounts'!BG$18, 'E2 Allocators'!$B$15:$W$15, 0),FALSE)*$E190)</f>
        <v>0</v>
      </c>
      <c r="BH190" s="1411">
        <f>IF(ISERROR(VLOOKUP(VLOOKUP($A190, 'E4 TB Allocation Details'!$A$18:$L$205, MATCH("Misc ID", 'E4 TB Allocation Details'!$A$18:$L$18, 0),FALSE), 'E2 Allocators'!$B$15:$W$361, MATCH('O5 Details by Class &amp; Accounts'!BH$18, 'E2 Allocators'!$B$15:$W$15, 0),FALSE)*$E190), 0, VLOOKUP(VLOOKUP($A190, 'E4 TB Allocation Details'!$A$18:$L$205, MATCH("Misc ID", 'E4 TB Allocation Details'!$A$18:$L$18, 0),FALSE), 'E2 Allocators'!$B$15:$W$361, MATCH('O5 Details by Class &amp; Accounts'!BH$18, 'E2 Allocators'!$B$15:$W$15, 0),FALSE)*$E190)</f>
        <v>0</v>
      </c>
      <c r="BI190" s="1411">
        <f>IF(ISERROR(VLOOKUP(VLOOKUP($A190, 'E4 TB Allocation Details'!$A$18:$L$205, MATCH("Misc ID", 'E4 TB Allocation Details'!$A$18:$L$18, 0),FALSE), 'E2 Allocators'!$B$15:$W$361, MATCH('O5 Details by Class &amp; Accounts'!BI$18, 'E2 Allocators'!$B$15:$W$15, 0),FALSE)*$E190), 0, VLOOKUP(VLOOKUP($A190, 'E4 TB Allocation Details'!$A$18:$L$205, MATCH("Misc ID", 'E4 TB Allocation Details'!$A$18:$L$18, 0),FALSE), 'E2 Allocators'!$B$15:$W$361, MATCH('O5 Details by Class &amp; Accounts'!BI$18, 'E2 Allocators'!$B$15:$W$15, 0),FALSE)*$E190)</f>
        <v>0</v>
      </c>
      <c r="BJ190" s="1411">
        <f>IF(ISERROR(VLOOKUP(VLOOKUP($A190, 'E4 TB Allocation Details'!$A$18:$L$205, MATCH("Misc ID", 'E4 TB Allocation Details'!$A$18:$L$18, 0),FALSE), 'E2 Allocators'!$B$15:$W$361, MATCH('O5 Details by Class &amp; Accounts'!BJ$18, 'E2 Allocators'!$B$15:$W$15, 0),FALSE)*$E190), 0, VLOOKUP(VLOOKUP($A190, 'E4 TB Allocation Details'!$A$18:$L$205, MATCH("Misc ID", 'E4 TB Allocation Details'!$A$18:$L$18, 0),FALSE), 'E2 Allocators'!$B$15:$W$361, MATCH('O5 Details by Class &amp; Accounts'!BJ$18, 'E2 Allocators'!$B$15:$W$15, 0),FALSE)*$E190)</f>
        <v>0</v>
      </c>
      <c r="BK190" s="1411">
        <f>IF(ISERROR(VLOOKUP(VLOOKUP($A190, 'E4 TB Allocation Details'!$A$18:$L$205, MATCH("Misc ID", 'E4 TB Allocation Details'!$A$18:$L$18, 0),FALSE), 'E2 Allocators'!$B$15:$W$361, MATCH('O5 Details by Class &amp; Accounts'!BK$18, 'E2 Allocators'!$B$15:$W$15, 0),FALSE)*$E190), 0, VLOOKUP(VLOOKUP($A190, 'E4 TB Allocation Details'!$A$18:$L$205, MATCH("Misc ID", 'E4 TB Allocation Details'!$A$18:$L$18, 0),FALSE), 'E2 Allocators'!$B$15:$W$361, MATCH('O5 Details by Class &amp; Accounts'!BK$18, 'E2 Allocators'!$B$15:$W$15, 0),FALSE)*$E190)</f>
        <v>0</v>
      </c>
      <c r="BL190" s="1411">
        <f>IF(ISERROR(VLOOKUP(VLOOKUP($A190, 'E4 TB Allocation Details'!$A$18:$L$205, MATCH("Misc ID", 'E4 TB Allocation Details'!$A$18:$L$18, 0),FALSE), 'E2 Allocators'!$B$15:$W$361, MATCH('O5 Details by Class &amp; Accounts'!BL$18, 'E2 Allocators'!$B$15:$W$15, 0),FALSE)*$E190), 0, VLOOKUP(VLOOKUP($A190, 'E4 TB Allocation Details'!$A$18:$L$205, MATCH("Misc ID", 'E4 TB Allocation Details'!$A$18:$L$18, 0),FALSE), 'E2 Allocators'!$B$15:$W$361, MATCH('O5 Details by Class &amp; Accounts'!BL$18, 'E2 Allocators'!$B$15:$W$15, 0),FALSE)*$E190)</f>
        <v>0</v>
      </c>
      <c r="BM190" s="1411">
        <f>IF(ISERROR(VLOOKUP(VLOOKUP($A190, 'E4 TB Allocation Details'!$A$18:$L$205, MATCH("Misc ID", 'E4 TB Allocation Details'!$A$18:$L$18, 0),FALSE), 'E2 Allocators'!$B$15:$W$361, MATCH('O5 Details by Class &amp; Accounts'!BM$18, 'E2 Allocators'!$B$15:$W$15, 0),FALSE)*$E190), 0, VLOOKUP(VLOOKUP($A190, 'E4 TB Allocation Details'!$A$18:$L$205, MATCH("Misc ID", 'E4 TB Allocation Details'!$A$18:$L$18, 0),FALSE), 'E2 Allocators'!$B$15:$W$361, MATCH('O5 Details by Class &amp; Accounts'!BM$18, 'E2 Allocators'!$B$15:$W$15, 0),FALSE)*$E190)</f>
        <v>0</v>
      </c>
      <c r="BN190" s="1411">
        <f>IF(ISERROR(VLOOKUP(VLOOKUP($A190, 'E4 TB Allocation Details'!$A$18:$L$205, MATCH("Misc ID", 'E4 TB Allocation Details'!$A$18:$L$18, 0),FALSE), 'E2 Allocators'!$B$15:$W$361, MATCH('O5 Details by Class &amp; Accounts'!BN$18, 'E2 Allocators'!$B$15:$W$15, 0),FALSE)*$E190), 0, VLOOKUP(VLOOKUP($A190, 'E4 TB Allocation Details'!$A$18:$L$205, MATCH("Misc ID", 'E4 TB Allocation Details'!$A$18:$L$18, 0),FALSE), 'E2 Allocators'!$B$15:$W$361, MATCH('O5 Details by Class &amp; Accounts'!BN$18, 'E2 Allocators'!$B$15:$W$15, 0),FALSE)*$E190)</f>
        <v>0</v>
      </c>
      <c r="BO190" s="1411">
        <f>IF(ISERROR(VLOOKUP(VLOOKUP($A190, 'E4 TB Allocation Details'!$A$18:$L$205, MATCH("Misc ID", 'E4 TB Allocation Details'!$A$18:$L$18, 0),FALSE), 'E2 Allocators'!$B$15:$W$361, MATCH('O5 Details by Class &amp; Accounts'!BO$18, 'E2 Allocators'!$B$15:$W$15, 0),FALSE)*$E190), 0, VLOOKUP(VLOOKUP($A190, 'E4 TB Allocation Details'!$A$18:$L$205, MATCH("Misc ID", 'E4 TB Allocation Details'!$A$18:$L$18, 0),FALSE), 'E2 Allocators'!$B$15:$W$361, MATCH('O5 Details by Class &amp; Accounts'!BO$18, 'E2 Allocators'!$B$15:$W$15, 0),FALSE)*$E190)</f>
        <v>0</v>
      </c>
      <c r="BP190" s="1411">
        <f>IF(ISERROR(VLOOKUP(VLOOKUP($A190, 'E4 TB Allocation Details'!$A$18:$L$205, MATCH("Misc ID", 'E4 TB Allocation Details'!$A$18:$L$18, 0),FALSE), 'E2 Allocators'!$B$15:$W$361, MATCH('O5 Details by Class &amp; Accounts'!BP$18, 'E2 Allocators'!$B$15:$W$15, 0),FALSE)*$E190), 0, VLOOKUP(VLOOKUP($A190, 'E4 TB Allocation Details'!$A$18:$L$205, MATCH("Misc ID", 'E4 TB Allocation Details'!$A$18:$L$18, 0),FALSE), 'E2 Allocators'!$B$15:$W$361, MATCH('O5 Details by Class &amp; Accounts'!BP$18, 'E2 Allocators'!$B$15:$W$15, 0),FALSE)*$E190)</f>
        <v>0</v>
      </c>
      <c r="BQ190" s="1411">
        <f>IF(ISERROR(VLOOKUP(VLOOKUP($A190, 'E4 TB Allocation Details'!$A$18:$L$205, MATCH("Misc ID", 'E4 TB Allocation Details'!$A$18:$L$18, 0),FALSE), 'E2 Allocators'!$B$15:$W$361, MATCH('O5 Details by Class &amp; Accounts'!BQ$18, 'E2 Allocators'!$B$15:$W$15, 0),FALSE)*$E190), 0, VLOOKUP(VLOOKUP($A190, 'E4 TB Allocation Details'!$A$18:$L$205, MATCH("Misc ID", 'E4 TB Allocation Details'!$A$18:$L$18, 0),FALSE), 'E2 Allocators'!$B$15:$W$361, MATCH('O5 Details by Class &amp; Accounts'!BQ$18, 'E2 Allocators'!$B$15:$W$15, 0),FALSE)*$E190)</f>
        <v>0</v>
      </c>
      <c r="BR190" s="1411">
        <f>IF(ISERROR(VLOOKUP(VLOOKUP($A190, 'E4 TB Allocation Details'!$A$18:$L$205, MATCH("Misc ID", 'E4 TB Allocation Details'!$A$18:$L$18, 0),FALSE), 'E2 Allocators'!$B$15:$W$361, MATCH('O5 Details by Class &amp; Accounts'!BR$18, 'E2 Allocators'!$B$15:$W$15, 0),FALSE)*$E190), 0, VLOOKUP(VLOOKUP($A190, 'E4 TB Allocation Details'!$A$18:$L$205, MATCH("Misc ID", 'E4 TB Allocation Details'!$A$18:$L$18, 0),FALSE), 'E2 Allocators'!$B$15:$W$361, MATCH('O5 Details by Class &amp; Accounts'!BR$18, 'E2 Allocators'!$B$15:$W$15, 0),FALSE)*$E190)</f>
        <v>0</v>
      </c>
      <c r="BS190" s="1411">
        <f t="shared" si="41"/>
        <v>0</v>
      </c>
      <c r="BT190" s="1411">
        <f>IF(ISERROR(VLOOKUP(VLOOKUP($A190, 'E4 TB Allocation Details'!$A$18:$L$205, MATCH("A &amp; G ID", 'E4 TB Allocation Details'!$A$18:$L$18, 0),FALSE), 'E2 Allocators'!$B$15:$W$361, MATCH('O5 Details by Class &amp; Accounts'!BT$18, 'E2 Allocators'!$B$15:$W$15, 0),FALSE)*$E190), 0, VLOOKUP(VLOOKUP($A190, 'E4 TB Allocation Details'!$A$18:$L$205, MATCH("A &amp; G ID", 'E4 TB Allocation Details'!$A$18:$L$18, 0),FALSE), 'E2 Allocators'!$B$15:$W$361, MATCH('O5 Details by Class &amp; Accounts'!BT$18, 'E2 Allocators'!$B$15:$W$15, 0),FALSE)*$E190)</f>
        <v>0</v>
      </c>
      <c r="BU190" s="1411">
        <f>IF(ISERROR(VLOOKUP(VLOOKUP($A190, 'E4 TB Allocation Details'!$A$18:$L$205, MATCH("A &amp; G ID", 'E4 TB Allocation Details'!$A$18:$L$18, 0),FALSE), 'E2 Allocators'!$B$15:$W$361, MATCH('O5 Details by Class &amp; Accounts'!BU$18, 'E2 Allocators'!$B$15:$W$15, 0),FALSE)*$E190), 0, VLOOKUP(VLOOKUP($A190, 'E4 TB Allocation Details'!$A$18:$L$205, MATCH("A &amp; G ID", 'E4 TB Allocation Details'!$A$18:$L$18, 0),FALSE), 'E2 Allocators'!$B$15:$W$361, MATCH('O5 Details by Class &amp; Accounts'!BU$18, 'E2 Allocators'!$B$15:$W$15, 0),FALSE)*$E190)</f>
        <v>0</v>
      </c>
      <c r="BV190" s="1411">
        <f>IF(ISERROR(VLOOKUP(VLOOKUP($A190, 'E4 TB Allocation Details'!$A$18:$L$205, MATCH("A &amp; G ID", 'E4 TB Allocation Details'!$A$18:$L$18, 0),FALSE), 'E2 Allocators'!$B$15:$W$361, MATCH('O5 Details by Class &amp; Accounts'!BV$18, 'E2 Allocators'!$B$15:$W$15, 0),FALSE)*$E190), 0, VLOOKUP(VLOOKUP($A190, 'E4 TB Allocation Details'!$A$18:$L$205, MATCH("A &amp; G ID", 'E4 TB Allocation Details'!$A$18:$L$18, 0),FALSE), 'E2 Allocators'!$B$15:$W$361, MATCH('O5 Details by Class &amp; Accounts'!BV$18, 'E2 Allocators'!$B$15:$W$15, 0),FALSE)*$E190)</f>
        <v>0</v>
      </c>
      <c r="BW190" s="1411">
        <f>IF(ISERROR(VLOOKUP(VLOOKUP($A190, 'E4 TB Allocation Details'!$A$18:$L$205, MATCH("A &amp; G ID", 'E4 TB Allocation Details'!$A$18:$L$18, 0),FALSE), 'E2 Allocators'!$B$15:$W$361, MATCH('O5 Details by Class &amp; Accounts'!BW$18, 'E2 Allocators'!$B$15:$W$15, 0),FALSE)*$E190), 0, VLOOKUP(VLOOKUP($A190, 'E4 TB Allocation Details'!$A$18:$L$205, MATCH("A &amp; G ID", 'E4 TB Allocation Details'!$A$18:$L$18, 0),FALSE), 'E2 Allocators'!$B$15:$W$361, MATCH('O5 Details by Class &amp; Accounts'!BW$18, 'E2 Allocators'!$B$15:$W$15, 0),FALSE)*$E190)</f>
        <v>0</v>
      </c>
      <c r="BX190" s="1411">
        <f>IF(ISERROR(VLOOKUP(VLOOKUP($A190, 'E4 TB Allocation Details'!$A$18:$L$205, MATCH("A &amp; G ID", 'E4 TB Allocation Details'!$A$18:$L$18, 0),FALSE), 'E2 Allocators'!$B$15:$W$361, MATCH('O5 Details by Class &amp; Accounts'!BX$18, 'E2 Allocators'!$B$15:$W$15, 0),FALSE)*$E190), 0, VLOOKUP(VLOOKUP($A190, 'E4 TB Allocation Details'!$A$18:$L$205, MATCH("A &amp; G ID", 'E4 TB Allocation Details'!$A$18:$L$18, 0),FALSE), 'E2 Allocators'!$B$15:$W$361, MATCH('O5 Details by Class &amp; Accounts'!BX$18, 'E2 Allocators'!$B$15:$W$15, 0),FALSE)*$E190)</f>
        <v>0</v>
      </c>
      <c r="BY190" s="1411">
        <f>IF(ISERROR(VLOOKUP(VLOOKUP($A190, 'E4 TB Allocation Details'!$A$18:$L$205, MATCH("A &amp; G ID", 'E4 TB Allocation Details'!$A$18:$L$18, 0),FALSE), 'E2 Allocators'!$B$15:$W$361, MATCH('O5 Details by Class &amp; Accounts'!BY$18, 'E2 Allocators'!$B$15:$W$15, 0),FALSE)*$E190), 0, VLOOKUP(VLOOKUP($A190, 'E4 TB Allocation Details'!$A$18:$L$205, MATCH("A &amp; G ID", 'E4 TB Allocation Details'!$A$18:$L$18, 0),FALSE), 'E2 Allocators'!$B$15:$W$361, MATCH('O5 Details by Class &amp; Accounts'!BY$18, 'E2 Allocators'!$B$15:$W$15, 0),FALSE)*$E190)</f>
        <v>0</v>
      </c>
      <c r="BZ190" s="1411">
        <f>IF(ISERROR(VLOOKUP(VLOOKUP($A190, 'E4 TB Allocation Details'!$A$18:$L$205, MATCH("A &amp; G ID", 'E4 TB Allocation Details'!$A$18:$L$18, 0),FALSE), 'E2 Allocators'!$B$15:$W$361, MATCH('O5 Details by Class &amp; Accounts'!BZ$18, 'E2 Allocators'!$B$15:$W$15, 0),FALSE)*$E190), 0, VLOOKUP(VLOOKUP($A190, 'E4 TB Allocation Details'!$A$18:$L$205, MATCH("A &amp; G ID", 'E4 TB Allocation Details'!$A$18:$L$18, 0),FALSE), 'E2 Allocators'!$B$15:$W$361, MATCH('O5 Details by Class &amp; Accounts'!BZ$18, 'E2 Allocators'!$B$15:$W$15, 0),FALSE)*$E190)</f>
        <v>0</v>
      </c>
      <c r="CA190" s="1411">
        <f>IF(ISERROR(VLOOKUP(VLOOKUP($A190, 'E4 TB Allocation Details'!$A$18:$L$205, MATCH("A &amp; G ID", 'E4 TB Allocation Details'!$A$18:$L$18, 0),FALSE), 'E2 Allocators'!$B$15:$W$361, MATCH('O5 Details by Class &amp; Accounts'!CA$18, 'E2 Allocators'!$B$15:$W$15, 0),FALSE)*$E190), 0, VLOOKUP(VLOOKUP($A190, 'E4 TB Allocation Details'!$A$18:$L$205, MATCH("A &amp; G ID", 'E4 TB Allocation Details'!$A$18:$L$18, 0),FALSE), 'E2 Allocators'!$B$15:$W$361, MATCH('O5 Details by Class &amp; Accounts'!CA$18, 'E2 Allocators'!$B$15:$W$15, 0),FALSE)*$E190)</f>
        <v>0</v>
      </c>
      <c r="CB190" s="1411">
        <f>IF(ISERROR(VLOOKUP(VLOOKUP($A190, 'E4 TB Allocation Details'!$A$18:$L$205, MATCH("A &amp; G ID", 'E4 TB Allocation Details'!$A$18:$L$18, 0),FALSE), 'E2 Allocators'!$B$15:$W$361, MATCH('O5 Details by Class &amp; Accounts'!CB$18, 'E2 Allocators'!$B$15:$W$15, 0),FALSE)*$E190), 0, VLOOKUP(VLOOKUP($A190, 'E4 TB Allocation Details'!$A$18:$L$205, MATCH("A &amp; G ID", 'E4 TB Allocation Details'!$A$18:$L$18, 0),FALSE), 'E2 Allocators'!$B$15:$W$361, MATCH('O5 Details by Class &amp; Accounts'!CB$18, 'E2 Allocators'!$B$15:$W$15, 0),FALSE)*$E190)</f>
        <v>0</v>
      </c>
      <c r="CC190" s="1411">
        <f>IF(ISERROR(VLOOKUP(VLOOKUP($A190, 'E4 TB Allocation Details'!$A$18:$L$205, MATCH("A &amp; G ID", 'E4 TB Allocation Details'!$A$18:$L$18, 0),FALSE), 'E2 Allocators'!$B$15:$W$361, MATCH('O5 Details by Class &amp; Accounts'!CC$18, 'E2 Allocators'!$B$15:$W$15, 0),FALSE)*$E190), 0, VLOOKUP(VLOOKUP($A190, 'E4 TB Allocation Details'!$A$18:$L$205, MATCH("A &amp; G ID", 'E4 TB Allocation Details'!$A$18:$L$18, 0),FALSE), 'E2 Allocators'!$B$15:$W$361, MATCH('O5 Details by Class &amp; Accounts'!CC$18, 'E2 Allocators'!$B$15:$W$15, 0),FALSE)*$E190)</f>
        <v>0</v>
      </c>
      <c r="CD190" s="1411">
        <f>IF(ISERROR(VLOOKUP(VLOOKUP($A190, 'E4 TB Allocation Details'!$A$18:$L$205, MATCH("A &amp; G ID", 'E4 TB Allocation Details'!$A$18:$L$18, 0),FALSE), 'E2 Allocators'!$B$15:$W$361, MATCH('O5 Details by Class &amp; Accounts'!CD$18, 'E2 Allocators'!$B$15:$W$15, 0),FALSE)*$E190), 0, VLOOKUP(VLOOKUP($A190, 'E4 TB Allocation Details'!$A$18:$L$205, MATCH("A &amp; G ID", 'E4 TB Allocation Details'!$A$18:$L$18, 0),FALSE), 'E2 Allocators'!$B$15:$W$361, MATCH('O5 Details by Class &amp; Accounts'!CD$18, 'E2 Allocators'!$B$15:$W$15, 0),FALSE)*$E190)</f>
        <v>0</v>
      </c>
      <c r="CE190" s="1411">
        <f>IF(ISERROR(VLOOKUP(VLOOKUP($A190, 'E4 TB Allocation Details'!$A$18:$L$205, MATCH("A &amp; G ID", 'E4 TB Allocation Details'!$A$18:$L$18, 0),FALSE), 'E2 Allocators'!$B$15:$W$361, MATCH('O5 Details by Class &amp; Accounts'!CE$18, 'E2 Allocators'!$B$15:$W$15, 0),FALSE)*$E190), 0, VLOOKUP(VLOOKUP($A190, 'E4 TB Allocation Details'!$A$18:$L$205, MATCH("A &amp; G ID", 'E4 TB Allocation Details'!$A$18:$L$18, 0),FALSE), 'E2 Allocators'!$B$15:$W$361, MATCH('O5 Details by Class &amp; Accounts'!CE$18, 'E2 Allocators'!$B$15:$W$15, 0),FALSE)*$E190)</f>
        <v>0</v>
      </c>
      <c r="CF190" s="1411">
        <f>IF(ISERROR(VLOOKUP(VLOOKUP($A190, 'E4 TB Allocation Details'!$A$18:$L$205, MATCH("A &amp; G ID", 'E4 TB Allocation Details'!$A$18:$L$18, 0),FALSE), 'E2 Allocators'!$B$15:$W$361, MATCH('O5 Details by Class &amp; Accounts'!CF$18, 'E2 Allocators'!$B$15:$W$15, 0),FALSE)*$E190), 0, VLOOKUP(VLOOKUP($A190, 'E4 TB Allocation Details'!$A$18:$L$205, MATCH("A &amp; G ID", 'E4 TB Allocation Details'!$A$18:$L$18, 0),FALSE), 'E2 Allocators'!$B$15:$W$361, MATCH('O5 Details by Class &amp; Accounts'!CF$18, 'E2 Allocators'!$B$15:$W$15, 0),FALSE)*$E190)</f>
        <v>0</v>
      </c>
      <c r="CG190" s="1411">
        <f>IF(ISERROR(VLOOKUP(VLOOKUP($A190, 'E4 TB Allocation Details'!$A$18:$L$205, MATCH("A &amp; G ID", 'E4 TB Allocation Details'!$A$18:$L$18, 0),FALSE), 'E2 Allocators'!$B$15:$W$361, MATCH('O5 Details by Class &amp; Accounts'!CG$18, 'E2 Allocators'!$B$15:$W$15, 0),FALSE)*$E190), 0, VLOOKUP(VLOOKUP($A190, 'E4 TB Allocation Details'!$A$18:$L$205, MATCH("A &amp; G ID", 'E4 TB Allocation Details'!$A$18:$L$18, 0),FALSE), 'E2 Allocators'!$B$15:$W$361, MATCH('O5 Details by Class &amp; Accounts'!CG$18, 'E2 Allocators'!$B$15:$W$15, 0),FALSE)*$E190)</f>
        <v>0</v>
      </c>
      <c r="CH190" s="1411">
        <f>IF(ISERROR(VLOOKUP(VLOOKUP($A190, 'E4 TB Allocation Details'!$A$18:$L$205, MATCH("A &amp; G ID", 'E4 TB Allocation Details'!$A$18:$L$18, 0),FALSE), 'E2 Allocators'!$B$15:$W$361, MATCH('O5 Details by Class &amp; Accounts'!CH$18, 'E2 Allocators'!$B$15:$W$15, 0),FALSE)*$E190), 0, VLOOKUP(VLOOKUP($A190, 'E4 TB Allocation Details'!$A$18:$L$205, MATCH("A &amp; G ID", 'E4 TB Allocation Details'!$A$18:$L$18, 0),FALSE), 'E2 Allocators'!$B$15:$W$361, MATCH('O5 Details by Class &amp; Accounts'!CH$18, 'E2 Allocators'!$B$15:$W$15, 0),FALSE)*$E190)</f>
        <v>0</v>
      </c>
      <c r="CI190" s="1411">
        <f>IF(ISERROR(VLOOKUP(VLOOKUP($A190, 'E4 TB Allocation Details'!$A$18:$L$205, MATCH("A &amp; G ID", 'E4 TB Allocation Details'!$A$18:$L$18, 0),FALSE), 'E2 Allocators'!$B$15:$W$361, MATCH('O5 Details by Class &amp; Accounts'!CI$18, 'E2 Allocators'!$B$15:$W$15, 0),FALSE)*$E190), 0, VLOOKUP(VLOOKUP($A190, 'E4 TB Allocation Details'!$A$18:$L$205, MATCH("A &amp; G ID", 'E4 TB Allocation Details'!$A$18:$L$18, 0),FALSE), 'E2 Allocators'!$B$15:$W$361, MATCH('O5 Details by Class &amp; Accounts'!CI$18, 'E2 Allocators'!$B$15:$W$15, 0),FALSE)*$E190)</f>
        <v>0</v>
      </c>
      <c r="CJ190" s="1411">
        <f>IF(ISERROR(VLOOKUP(VLOOKUP($A190, 'E4 TB Allocation Details'!$A$18:$L$205, MATCH("A &amp; G ID", 'E4 TB Allocation Details'!$A$18:$L$18, 0),FALSE), 'E2 Allocators'!$B$15:$W$361, MATCH('O5 Details by Class &amp; Accounts'!CJ$18, 'E2 Allocators'!$B$15:$W$15, 0),FALSE)*$E190), 0, VLOOKUP(VLOOKUP($A190, 'E4 TB Allocation Details'!$A$18:$L$205, MATCH("A &amp; G ID", 'E4 TB Allocation Details'!$A$18:$L$18, 0),FALSE), 'E2 Allocators'!$B$15:$W$361, MATCH('O5 Details by Class &amp; Accounts'!CJ$18, 'E2 Allocators'!$B$15:$W$15, 0),FALSE)*$E190)</f>
        <v>0</v>
      </c>
      <c r="CK190" s="1411">
        <f>IF(ISERROR(VLOOKUP(VLOOKUP($A190, 'E4 TB Allocation Details'!$A$18:$L$205, MATCH("A &amp; G ID", 'E4 TB Allocation Details'!$A$18:$L$18, 0),FALSE), 'E2 Allocators'!$B$15:$W$361, MATCH('O5 Details by Class &amp; Accounts'!CK$18, 'E2 Allocators'!$B$15:$W$15, 0),FALSE)*$E190), 0, VLOOKUP(VLOOKUP($A190, 'E4 TB Allocation Details'!$A$18:$L$205, MATCH("A &amp; G ID", 'E4 TB Allocation Details'!$A$18:$L$18, 0),FALSE), 'E2 Allocators'!$B$15:$W$361, MATCH('O5 Details by Class &amp; Accounts'!CK$18, 'E2 Allocators'!$B$15:$W$15, 0),FALSE)*$E190)</f>
        <v>0</v>
      </c>
      <c r="CL190" s="1411">
        <f>IF(ISERROR(VLOOKUP(VLOOKUP($A190, 'E4 TB Allocation Details'!$A$18:$L$205, MATCH("A &amp; G ID", 'E4 TB Allocation Details'!$A$18:$L$18, 0),FALSE), 'E2 Allocators'!$B$15:$W$361, MATCH('O5 Details by Class &amp; Accounts'!CL$18, 'E2 Allocators'!$B$15:$W$15, 0),FALSE)*$E190), 0, VLOOKUP(VLOOKUP($A190, 'E4 TB Allocation Details'!$A$18:$L$205, MATCH("A &amp; G ID", 'E4 TB Allocation Details'!$A$18:$L$18, 0),FALSE), 'E2 Allocators'!$B$15:$W$361, MATCH('O5 Details by Class &amp; Accounts'!CL$18, 'E2 Allocators'!$B$15:$W$15, 0),FALSE)*$E190)</f>
        <v>0</v>
      </c>
      <c r="CM190" s="1411">
        <f>IF(ISERROR(VLOOKUP(VLOOKUP($A190, 'E4 TB Allocation Details'!$A$18:$L$205, MATCH("A &amp; G ID", 'E4 TB Allocation Details'!$A$18:$L$18, 0),FALSE), 'E2 Allocators'!$B$15:$W$361, MATCH('O5 Details by Class &amp; Accounts'!CM$18, 'E2 Allocators'!$B$15:$W$15, 0),FALSE)*$E190), 0, VLOOKUP(VLOOKUP($A190, 'E4 TB Allocation Details'!$A$18:$L$205, MATCH("A &amp; G ID", 'E4 TB Allocation Details'!$A$18:$L$18, 0),FALSE), 'E2 Allocators'!$B$15:$W$361, MATCH('O5 Details by Class &amp; Accounts'!CM$18, 'E2 Allocators'!$B$15:$W$15, 0),FALSE)*$E190)</f>
        <v>0</v>
      </c>
      <c r="CN190" s="1411">
        <f t="shared" si="45"/>
        <v>0</v>
      </c>
      <c r="CO190" s="1791">
        <f t="shared" si="43"/>
        <v>0</v>
      </c>
      <c r="CQ190" s="2086" t="s">
        <v>288</v>
      </c>
    </row>
    <row r="191" spans="1:95" s="80" customFormat="1" ht="25.5">
      <c r="A191" s="1183">
        <v>5685</v>
      </c>
      <c r="B191" s="1184" t="s">
        <v>717</v>
      </c>
      <c r="C191" s="1788">
        <f>IF(ISERROR(VLOOKUP($A191,'I3 TB Data'!$A$23:$H$458,MATCH('O5 Details by Class &amp; Accounts'!$C$18, 'I3 TB Data'!$A$23:$H$23,0),0)), 0, VLOOKUP($A191,'I3 TB Data'!$A$23:$H$458,MATCH('O5 Details by Class &amp; Accounts'!$C$18,'I3 TB Data'!$A$23:$H$23,0),0))</f>
        <v>0</v>
      </c>
      <c r="D191" s="1789"/>
      <c r="E191" s="1788">
        <f t="shared" si="46"/>
        <v>0</v>
      </c>
      <c r="F191" s="1790"/>
      <c r="G191" s="1790"/>
      <c r="H191" s="1411">
        <f t="shared" si="39"/>
        <v>0</v>
      </c>
      <c r="I191" s="1411">
        <f>IF(ISERROR(VLOOKUP(VLOOKUP($A191, 'E4 TB Allocation Details'!$A$18:$L$205, MATCH("Demand ID", 'E4 TB Allocation Details'!$A$18:$L$18, 0),FALSE), 'E2 Allocators'!$B$15:$W$361, MATCH('O5 Details by Class &amp; Accounts'!I$18, 'E2 Allocators'!$B$15:$W$15, 0),FALSE)*$F191), 0, VLOOKUP(VLOOKUP($A191, 'E4 TB Allocation Details'!$A$18:$L$205, MATCH("Demand ID", 'E4 TB Allocation Details'!$A$18:$L$18, 0),FALSE), 'E2 Allocators'!$B$15:$W$361, MATCH('O5 Details by Class &amp; Accounts'!I$18, 'E2 Allocators'!$B$15:$W$15, 0),FALSE)*$F191)</f>
        <v>0</v>
      </c>
      <c r="J191" s="1411">
        <f>IF(ISERROR(VLOOKUP(VLOOKUP($A191, 'E4 TB Allocation Details'!$A$18:$L$205, MATCH("Demand ID", 'E4 TB Allocation Details'!$A$18:$L$18, 0),FALSE), 'E2 Allocators'!$B$15:$W$361, MATCH('O5 Details by Class &amp; Accounts'!J$18, 'E2 Allocators'!$B$15:$W$15, 0),FALSE)*$F191), 0, VLOOKUP(VLOOKUP($A191, 'E4 TB Allocation Details'!$A$18:$L$205, MATCH("Demand ID", 'E4 TB Allocation Details'!$A$18:$L$18, 0),FALSE), 'E2 Allocators'!$B$15:$W$361, MATCH('O5 Details by Class &amp; Accounts'!J$18, 'E2 Allocators'!$B$15:$W$15, 0),FALSE)*$F191)</f>
        <v>0</v>
      </c>
      <c r="K191" s="1411">
        <f>IF(ISERROR(VLOOKUP(VLOOKUP($A191, 'E4 TB Allocation Details'!$A$18:$L$205, MATCH("Demand ID", 'E4 TB Allocation Details'!$A$18:$L$18, 0),FALSE), 'E2 Allocators'!$B$15:$W$361, MATCH('O5 Details by Class &amp; Accounts'!K$18, 'E2 Allocators'!$B$15:$W$15, 0),FALSE)*$F191), 0, VLOOKUP(VLOOKUP($A191, 'E4 TB Allocation Details'!$A$18:$L$205, MATCH("Demand ID", 'E4 TB Allocation Details'!$A$18:$L$18, 0),FALSE), 'E2 Allocators'!$B$15:$W$361, MATCH('O5 Details by Class &amp; Accounts'!K$18, 'E2 Allocators'!$B$15:$W$15, 0),FALSE)*$F191)</f>
        <v>0</v>
      </c>
      <c r="L191" s="1411">
        <f>IF(ISERROR(VLOOKUP(VLOOKUP($A191, 'E4 TB Allocation Details'!$A$18:$L$205, MATCH("Demand ID", 'E4 TB Allocation Details'!$A$18:$L$18, 0),FALSE), 'E2 Allocators'!$B$15:$W$361, MATCH('O5 Details by Class &amp; Accounts'!L$18, 'E2 Allocators'!$B$15:$W$15, 0),FALSE)*$F191), 0, VLOOKUP(VLOOKUP($A191, 'E4 TB Allocation Details'!$A$18:$L$205, MATCH("Demand ID", 'E4 TB Allocation Details'!$A$18:$L$18, 0),FALSE), 'E2 Allocators'!$B$15:$W$361, MATCH('O5 Details by Class &amp; Accounts'!L$18, 'E2 Allocators'!$B$15:$W$15, 0),FALSE)*$F191)</f>
        <v>0</v>
      </c>
      <c r="M191" s="1411">
        <f>IF(ISERROR(VLOOKUP(VLOOKUP($A191, 'E4 TB Allocation Details'!$A$18:$L$205, MATCH("Demand ID", 'E4 TB Allocation Details'!$A$18:$L$18, 0),FALSE), 'E2 Allocators'!$B$15:$W$361, MATCH('O5 Details by Class &amp; Accounts'!M$18, 'E2 Allocators'!$B$15:$W$15, 0),FALSE)*$F191), 0, VLOOKUP(VLOOKUP($A191, 'E4 TB Allocation Details'!$A$18:$L$205, MATCH("Demand ID", 'E4 TB Allocation Details'!$A$18:$L$18, 0),FALSE), 'E2 Allocators'!$B$15:$W$361, MATCH('O5 Details by Class &amp; Accounts'!M$18, 'E2 Allocators'!$B$15:$W$15, 0),FALSE)*$F191)</f>
        <v>0</v>
      </c>
      <c r="N191" s="1411">
        <f>IF(ISERROR(VLOOKUP(VLOOKUP($A191, 'E4 TB Allocation Details'!$A$18:$L$205, MATCH("Demand ID", 'E4 TB Allocation Details'!$A$18:$L$18, 0),FALSE), 'E2 Allocators'!$B$15:$W$361, MATCH('O5 Details by Class &amp; Accounts'!N$18, 'E2 Allocators'!$B$15:$W$15, 0),FALSE)*$F191), 0, VLOOKUP(VLOOKUP($A191, 'E4 TB Allocation Details'!$A$18:$L$205, MATCH("Demand ID", 'E4 TB Allocation Details'!$A$18:$L$18, 0),FALSE), 'E2 Allocators'!$B$15:$W$361, MATCH('O5 Details by Class &amp; Accounts'!N$18, 'E2 Allocators'!$B$15:$W$15, 0),FALSE)*$F191)</f>
        <v>0</v>
      </c>
      <c r="O191" s="1411">
        <f>IF(ISERROR(VLOOKUP(VLOOKUP($A191, 'E4 TB Allocation Details'!$A$18:$L$205, MATCH("Demand ID", 'E4 TB Allocation Details'!$A$18:$L$18, 0),FALSE), 'E2 Allocators'!$B$15:$W$361, MATCH('O5 Details by Class &amp; Accounts'!O$18, 'E2 Allocators'!$B$15:$W$15, 0),FALSE)*$F191), 0, VLOOKUP(VLOOKUP($A191, 'E4 TB Allocation Details'!$A$18:$L$205, MATCH("Demand ID", 'E4 TB Allocation Details'!$A$18:$L$18, 0),FALSE), 'E2 Allocators'!$B$15:$W$361, MATCH('O5 Details by Class &amp; Accounts'!O$18, 'E2 Allocators'!$B$15:$W$15, 0),FALSE)*$F191)</f>
        <v>0</v>
      </c>
      <c r="P191" s="1411">
        <f>IF(ISERROR(VLOOKUP(VLOOKUP($A191, 'E4 TB Allocation Details'!$A$18:$L$205, MATCH("Demand ID", 'E4 TB Allocation Details'!$A$18:$L$18, 0),FALSE), 'E2 Allocators'!$B$15:$W$361, MATCH('O5 Details by Class &amp; Accounts'!P$18, 'E2 Allocators'!$B$15:$W$15, 0),FALSE)*$F191), 0, VLOOKUP(VLOOKUP($A191, 'E4 TB Allocation Details'!$A$18:$L$205, MATCH("Demand ID", 'E4 TB Allocation Details'!$A$18:$L$18, 0),FALSE), 'E2 Allocators'!$B$15:$W$361, MATCH('O5 Details by Class &amp; Accounts'!P$18, 'E2 Allocators'!$B$15:$W$15, 0),FALSE)*$F191)</f>
        <v>0</v>
      </c>
      <c r="Q191" s="1411">
        <f>IF(ISERROR(VLOOKUP(VLOOKUP($A191, 'E4 TB Allocation Details'!$A$18:$L$205, MATCH("Demand ID", 'E4 TB Allocation Details'!$A$18:$L$18, 0),FALSE), 'E2 Allocators'!$B$15:$W$361, MATCH('O5 Details by Class &amp; Accounts'!Q$18, 'E2 Allocators'!$B$15:$W$15, 0),FALSE)*$F191), 0, VLOOKUP(VLOOKUP($A191, 'E4 TB Allocation Details'!$A$18:$L$205, MATCH("Demand ID", 'E4 TB Allocation Details'!$A$18:$L$18, 0),FALSE), 'E2 Allocators'!$B$15:$W$361, MATCH('O5 Details by Class &amp; Accounts'!Q$18, 'E2 Allocators'!$B$15:$W$15, 0),FALSE)*$F191)</f>
        <v>0</v>
      </c>
      <c r="R191" s="1411">
        <f>IF(ISERROR(VLOOKUP(VLOOKUP($A191, 'E4 TB Allocation Details'!$A$18:$L$205, MATCH("Demand ID", 'E4 TB Allocation Details'!$A$18:$L$18, 0),FALSE), 'E2 Allocators'!$B$15:$W$361, MATCH('O5 Details by Class &amp; Accounts'!R$18, 'E2 Allocators'!$B$15:$W$15, 0),FALSE)*$F191), 0, VLOOKUP(VLOOKUP($A191, 'E4 TB Allocation Details'!$A$18:$L$205, MATCH("Demand ID", 'E4 TB Allocation Details'!$A$18:$L$18, 0),FALSE), 'E2 Allocators'!$B$15:$W$361, MATCH('O5 Details by Class &amp; Accounts'!R$18, 'E2 Allocators'!$B$15:$W$15, 0),FALSE)*$F191)</f>
        <v>0</v>
      </c>
      <c r="S191" s="1411">
        <f>IF(ISERROR(VLOOKUP(VLOOKUP($A191, 'E4 TB Allocation Details'!$A$18:$L$205, MATCH("Demand ID", 'E4 TB Allocation Details'!$A$18:$L$18, 0),FALSE), 'E2 Allocators'!$B$15:$W$361, MATCH('O5 Details by Class &amp; Accounts'!S$18, 'E2 Allocators'!$B$15:$W$15, 0),FALSE)*$F191), 0, VLOOKUP(VLOOKUP($A191, 'E4 TB Allocation Details'!$A$18:$L$205, MATCH("Demand ID", 'E4 TB Allocation Details'!$A$18:$L$18, 0),FALSE), 'E2 Allocators'!$B$15:$W$361, MATCH('O5 Details by Class &amp; Accounts'!S$18, 'E2 Allocators'!$B$15:$W$15, 0),FALSE)*$F191)</f>
        <v>0</v>
      </c>
      <c r="T191" s="1411">
        <f>IF(ISERROR(VLOOKUP(VLOOKUP($A191, 'E4 TB Allocation Details'!$A$18:$L$205, MATCH("Demand ID", 'E4 TB Allocation Details'!$A$18:$L$18, 0),FALSE), 'E2 Allocators'!$B$15:$W$361, MATCH('O5 Details by Class &amp; Accounts'!T$18, 'E2 Allocators'!$B$15:$W$15, 0),FALSE)*$F191), 0, VLOOKUP(VLOOKUP($A191, 'E4 TB Allocation Details'!$A$18:$L$205, MATCH("Demand ID", 'E4 TB Allocation Details'!$A$18:$L$18, 0),FALSE), 'E2 Allocators'!$B$15:$W$361, MATCH('O5 Details by Class &amp; Accounts'!T$18, 'E2 Allocators'!$B$15:$W$15, 0),FALSE)*$F191)</f>
        <v>0</v>
      </c>
      <c r="U191" s="1411">
        <f>IF(ISERROR(VLOOKUP(VLOOKUP($A191, 'E4 TB Allocation Details'!$A$18:$L$205, MATCH("Demand ID", 'E4 TB Allocation Details'!$A$18:$L$18, 0),FALSE), 'E2 Allocators'!$B$15:$W$361, MATCH('O5 Details by Class &amp; Accounts'!U$18, 'E2 Allocators'!$B$15:$W$15, 0),FALSE)*$F191), 0, VLOOKUP(VLOOKUP($A191, 'E4 TB Allocation Details'!$A$18:$L$205, MATCH("Demand ID", 'E4 TB Allocation Details'!$A$18:$L$18, 0),FALSE), 'E2 Allocators'!$B$15:$W$361, MATCH('O5 Details by Class &amp; Accounts'!U$18, 'E2 Allocators'!$B$15:$W$15, 0),FALSE)*$F191)</f>
        <v>0</v>
      </c>
      <c r="V191" s="1411">
        <f>IF(ISERROR(VLOOKUP(VLOOKUP($A191, 'E4 TB Allocation Details'!$A$18:$L$205, MATCH("Demand ID", 'E4 TB Allocation Details'!$A$18:$L$18, 0),FALSE), 'E2 Allocators'!$B$15:$W$361, MATCH('O5 Details by Class &amp; Accounts'!V$18, 'E2 Allocators'!$B$15:$W$15, 0),FALSE)*$F191), 0, VLOOKUP(VLOOKUP($A191, 'E4 TB Allocation Details'!$A$18:$L$205, MATCH("Demand ID", 'E4 TB Allocation Details'!$A$18:$L$18, 0),FALSE), 'E2 Allocators'!$B$15:$W$361, MATCH('O5 Details by Class &amp; Accounts'!V$18, 'E2 Allocators'!$B$15:$W$15, 0),FALSE)*$F191)</f>
        <v>0</v>
      </c>
      <c r="W191" s="1411">
        <f>IF(ISERROR(VLOOKUP(VLOOKUP($A191, 'E4 TB Allocation Details'!$A$18:$L$205, MATCH("Demand ID", 'E4 TB Allocation Details'!$A$18:$L$18, 0),FALSE), 'E2 Allocators'!$B$15:$W$361, MATCH('O5 Details by Class &amp; Accounts'!W$18, 'E2 Allocators'!$B$15:$W$15, 0),FALSE)*$F191), 0, VLOOKUP(VLOOKUP($A191, 'E4 TB Allocation Details'!$A$18:$L$205, MATCH("Demand ID", 'E4 TB Allocation Details'!$A$18:$L$18, 0),FALSE), 'E2 Allocators'!$B$15:$W$361, MATCH('O5 Details by Class &amp; Accounts'!W$18, 'E2 Allocators'!$B$15:$W$15, 0),FALSE)*$F191)</f>
        <v>0</v>
      </c>
      <c r="X191" s="1411">
        <f>IF(ISERROR(VLOOKUP(VLOOKUP($A191, 'E4 TB Allocation Details'!$A$18:$L$205, MATCH("Demand ID", 'E4 TB Allocation Details'!$A$18:$L$18, 0),FALSE), 'E2 Allocators'!$B$15:$W$361, MATCH('O5 Details by Class &amp; Accounts'!X$18, 'E2 Allocators'!$B$15:$W$15, 0),FALSE)*$F191), 0, VLOOKUP(VLOOKUP($A191, 'E4 TB Allocation Details'!$A$18:$L$205, MATCH("Demand ID", 'E4 TB Allocation Details'!$A$18:$L$18, 0),FALSE), 'E2 Allocators'!$B$15:$W$361, MATCH('O5 Details by Class &amp; Accounts'!X$18, 'E2 Allocators'!$B$15:$W$15, 0),FALSE)*$F191)</f>
        <v>0</v>
      </c>
      <c r="Y191" s="1411">
        <f>IF(ISERROR(VLOOKUP(VLOOKUP($A191, 'E4 TB Allocation Details'!$A$18:$L$205, MATCH("Demand ID", 'E4 TB Allocation Details'!$A$18:$L$18, 0),FALSE), 'E2 Allocators'!$B$15:$W$361, MATCH('O5 Details by Class &amp; Accounts'!Y$18, 'E2 Allocators'!$B$15:$W$15, 0),FALSE)*$F191), 0, VLOOKUP(VLOOKUP($A191, 'E4 TB Allocation Details'!$A$18:$L$205, MATCH("Demand ID", 'E4 TB Allocation Details'!$A$18:$L$18, 0),FALSE), 'E2 Allocators'!$B$15:$W$361, MATCH('O5 Details by Class &amp; Accounts'!Y$18, 'E2 Allocators'!$B$15:$W$15, 0),FALSE)*$F191)</f>
        <v>0</v>
      </c>
      <c r="Z191" s="1411">
        <f>IF(ISERROR(VLOOKUP(VLOOKUP($A191, 'E4 TB Allocation Details'!$A$18:$L$205, MATCH("Demand ID", 'E4 TB Allocation Details'!$A$18:$L$18, 0),FALSE), 'E2 Allocators'!$B$15:$W$361, MATCH('O5 Details by Class &amp; Accounts'!Z$18, 'E2 Allocators'!$B$15:$W$15, 0),FALSE)*$F191), 0, VLOOKUP(VLOOKUP($A191, 'E4 TB Allocation Details'!$A$18:$L$205, MATCH("Demand ID", 'E4 TB Allocation Details'!$A$18:$L$18, 0),FALSE), 'E2 Allocators'!$B$15:$W$361, MATCH('O5 Details by Class &amp; Accounts'!Z$18, 'E2 Allocators'!$B$15:$W$15, 0),FALSE)*$F191)</f>
        <v>0</v>
      </c>
      <c r="AA191" s="1411">
        <f>IF(ISERROR(VLOOKUP(VLOOKUP($A191, 'E4 TB Allocation Details'!$A$18:$L$205, MATCH("Demand ID", 'E4 TB Allocation Details'!$A$18:$L$18, 0),FALSE), 'E2 Allocators'!$B$15:$W$361, MATCH('O5 Details by Class &amp; Accounts'!AA$18, 'E2 Allocators'!$B$15:$W$15, 0),FALSE)*$F191), 0, VLOOKUP(VLOOKUP($A191, 'E4 TB Allocation Details'!$A$18:$L$205, MATCH("Demand ID", 'E4 TB Allocation Details'!$A$18:$L$18, 0),FALSE), 'E2 Allocators'!$B$15:$W$361, MATCH('O5 Details by Class &amp; Accounts'!AA$18, 'E2 Allocators'!$B$15:$W$15, 0),FALSE)*$F191)</f>
        <v>0</v>
      </c>
      <c r="AB191" s="1411">
        <f>IF(ISERROR(VLOOKUP(VLOOKUP($A191, 'E4 TB Allocation Details'!$A$18:$L$205, MATCH("Demand ID", 'E4 TB Allocation Details'!$A$18:$L$18, 0),FALSE), 'E2 Allocators'!$B$15:$W$361, MATCH('O5 Details by Class &amp; Accounts'!AB$18, 'E2 Allocators'!$B$15:$W$15, 0),FALSE)*$F191), 0, VLOOKUP(VLOOKUP($A191, 'E4 TB Allocation Details'!$A$18:$L$205, MATCH("Demand ID", 'E4 TB Allocation Details'!$A$18:$L$18, 0),FALSE), 'E2 Allocators'!$B$15:$W$361, MATCH('O5 Details by Class &amp; Accounts'!AB$18, 'E2 Allocators'!$B$15:$W$15, 0),FALSE)*$F191)</f>
        <v>0</v>
      </c>
      <c r="AC191" s="1411">
        <f t="shared" si="40"/>
        <v>0</v>
      </c>
      <c r="AD191" s="1411">
        <f>IF(ISERROR(VLOOKUP(VLOOKUP($A191, 'E4 TB Allocation Details'!$A$18:$L$205, MATCH("Customer ID", 'E4 TB Allocation Details'!$A$18:$L$18, 0),FALSE), 'E2 Allocators'!$B$15:$W$361, MATCH('O5 Details by Class &amp; Accounts'!AD$18, 'E2 Allocators'!$B$15:$W$15, 0),FALSE)*$G191), 0, VLOOKUP(VLOOKUP($A191, 'E4 TB Allocation Details'!$A$18:$L$205, MATCH("Customer ID", 'E4 TB Allocation Details'!$A$18:$L$18, 0),FALSE), 'E2 Allocators'!$B$15:$W$361, MATCH('O5 Details by Class &amp; Accounts'!AD$18, 'E2 Allocators'!$B$15:$W$15, 0),FALSE)*$G191)</f>
        <v>0</v>
      </c>
      <c r="AE191" s="1411">
        <f>IF(ISERROR(VLOOKUP(VLOOKUP($A191, 'E4 TB Allocation Details'!$A$18:$L$205, MATCH("Customer ID", 'E4 TB Allocation Details'!$A$18:$L$18, 0),FALSE), 'E2 Allocators'!$B$15:$W$361, MATCH('O5 Details by Class &amp; Accounts'!AE$18, 'E2 Allocators'!$B$15:$W$15, 0),FALSE)*$G191), 0, VLOOKUP(VLOOKUP($A191, 'E4 TB Allocation Details'!$A$18:$L$205, MATCH("Customer ID", 'E4 TB Allocation Details'!$A$18:$L$18, 0),FALSE), 'E2 Allocators'!$B$15:$W$361, MATCH('O5 Details by Class &amp; Accounts'!AE$18, 'E2 Allocators'!$B$15:$W$15, 0),FALSE)*$G191)</f>
        <v>0</v>
      </c>
      <c r="AF191" s="1411">
        <f>IF(ISERROR(VLOOKUP(VLOOKUP($A191, 'E4 TB Allocation Details'!$A$18:$L$205, MATCH("Customer ID", 'E4 TB Allocation Details'!$A$18:$L$18, 0),FALSE), 'E2 Allocators'!$B$15:$W$361, MATCH('O5 Details by Class &amp; Accounts'!AF$18, 'E2 Allocators'!$B$15:$W$15, 0),FALSE)*$G191), 0, VLOOKUP(VLOOKUP($A191, 'E4 TB Allocation Details'!$A$18:$L$205, MATCH("Customer ID", 'E4 TB Allocation Details'!$A$18:$L$18, 0),FALSE), 'E2 Allocators'!$B$15:$W$361, MATCH('O5 Details by Class &amp; Accounts'!AF$18, 'E2 Allocators'!$B$15:$W$15, 0),FALSE)*$G191)</f>
        <v>0</v>
      </c>
      <c r="AG191" s="1411">
        <f>IF(ISERROR(VLOOKUP(VLOOKUP($A191, 'E4 TB Allocation Details'!$A$18:$L$205, MATCH("Customer ID", 'E4 TB Allocation Details'!$A$18:$L$18, 0),FALSE), 'E2 Allocators'!$B$15:$W$361, MATCH('O5 Details by Class &amp; Accounts'!AG$18, 'E2 Allocators'!$B$15:$W$15, 0),FALSE)*$G191), 0, VLOOKUP(VLOOKUP($A191, 'E4 TB Allocation Details'!$A$18:$L$205, MATCH("Customer ID", 'E4 TB Allocation Details'!$A$18:$L$18, 0),FALSE), 'E2 Allocators'!$B$15:$W$361, MATCH('O5 Details by Class &amp; Accounts'!AG$18, 'E2 Allocators'!$B$15:$W$15, 0),FALSE)*$G191)</f>
        <v>0</v>
      </c>
      <c r="AH191" s="1411">
        <f>IF(ISERROR(VLOOKUP(VLOOKUP($A191, 'E4 TB Allocation Details'!$A$18:$L$205, MATCH("Customer ID", 'E4 TB Allocation Details'!$A$18:$L$18, 0),FALSE), 'E2 Allocators'!$B$15:$W$361, MATCH('O5 Details by Class &amp; Accounts'!AH$18, 'E2 Allocators'!$B$15:$W$15, 0),FALSE)*$G191), 0, VLOOKUP(VLOOKUP($A191, 'E4 TB Allocation Details'!$A$18:$L$205, MATCH("Customer ID", 'E4 TB Allocation Details'!$A$18:$L$18, 0),FALSE), 'E2 Allocators'!$B$15:$W$361, MATCH('O5 Details by Class &amp; Accounts'!AH$18, 'E2 Allocators'!$B$15:$W$15, 0),FALSE)*$G191)</f>
        <v>0</v>
      </c>
      <c r="AI191" s="1411">
        <f>IF(ISERROR(VLOOKUP(VLOOKUP($A191, 'E4 TB Allocation Details'!$A$18:$L$205, MATCH("Customer ID", 'E4 TB Allocation Details'!$A$18:$L$18, 0),FALSE), 'E2 Allocators'!$B$15:$W$361, MATCH('O5 Details by Class &amp; Accounts'!AI$18, 'E2 Allocators'!$B$15:$W$15, 0),FALSE)*$G191), 0, VLOOKUP(VLOOKUP($A191, 'E4 TB Allocation Details'!$A$18:$L$205, MATCH("Customer ID", 'E4 TB Allocation Details'!$A$18:$L$18, 0),FALSE), 'E2 Allocators'!$B$15:$W$361, MATCH('O5 Details by Class &amp; Accounts'!AI$18, 'E2 Allocators'!$B$15:$W$15, 0),FALSE)*$G191)</f>
        <v>0</v>
      </c>
      <c r="AJ191" s="1411">
        <f>IF(ISERROR(VLOOKUP(VLOOKUP($A191, 'E4 TB Allocation Details'!$A$18:$L$205, MATCH("Customer ID", 'E4 TB Allocation Details'!$A$18:$L$18, 0),FALSE), 'E2 Allocators'!$B$15:$W$361, MATCH('O5 Details by Class &amp; Accounts'!AJ$18, 'E2 Allocators'!$B$15:$W$15, 0),FALSE)*$G191), 0, VLOOKUP(VLOOKUP($A191, 'E4 TB Allocation Details'!$A$18:$L$205, MATCH("Customer ID", 'E4 TB Allocation Details'!$A$18:$L$18, 0),FALSE), 'E2 Allocators'!$B$15:$W$361, MATCH('O5 Details by Class &amp; Accounts'!AJ$18, 'E2 Allocators'!$B$15:$W$15, 0),FALSE)*$G191)</f>
        <v>0</v>
      </c>
      <c r="AK191" s="1411">
        <f>IF(ISERROR(VLOOKUP(VLOOKUP($A191, 'E4 TB Allocation Details'!$A$18:$L$205, MATCH("Customer ID", 'E4 TB Allocation Details'!$A$18:$L$18, 0),FALSE), 'E2 Allocators'!$B$15:$W$361, MATCH('O5 Details by Class &amp; Accounts'!AK$18, 'E2 Allocators'!$B$15:$W$15, 0),FALSE)*$G191), 0, VLOOKUP(VLOOKUP($A191, 'E4 TB Allocation Details'!$A$18:$L$205, MATCH("Customer ID", 'E4 TB Allocation Details'!$A$18:$L$18, 0),FALSE), 'E2 Allocators'!$B$15:$W$361, MATCH('O5 Details by Class &amp; Accounts'!AK$18, 'E2 Allocators'!$B$15:$W$15, 0),FALSE)*$G191)</f>
        <v>0</v>
      </c>
      <c r="AL191" s="1411">
        <f>IF(ISERROR(VLOOKUP(VLOOKUP($A191, 'E4 TB Allocation Details'!$A$18:$L$205, MATCH("Customer ID", 'E4 TB Allocation Details'!$A$18:$L$18, 0),FALSE), 'E2 Allocators'!$B$15:$W$361, MATCH('O5 Details by Class &amp; Accounts'!AL$18, 'E2 Allocators'!$B$15:$W$15, 0),FALSE)*$G191), 0, VLOOKUP(VLOOKUP($A191, 'E4 TB Allocation Details'!$A$18:$L$205, MATCH("Customer ID", 'E4 TB Allocation Details'!$A$18:$L$18, 0),FALSE), 'E2 Allocators'!$B$15:$W$361, MATCH('O5 Details by Class &amp; Accounts'!AL$18, 'E2 Allocators'!$B$15:$W$15, 0),FALSE)*$G191)</f>
        <v>0</v>
      </c>
      <c r="AM191" s="1411">
        <f>IF(ISERROR(VLOOKUP(VLOOKUP($A191, 'E4 TB Allocation Details'!$A$18:$L$205, MATCH("Customer ID", 'E4 TB Allocation Details'!$A$18:$L$18, 0),FALSE), 'E2 Allocators'!$B$15:$W$361, MATCH('O5 Details by Class &amp; Accounts'!AM$18, 'E2 Allocators'!$B$15:$W$15, 0),FALSE)*$G191), 0, VLOOKUP(VLOOKUP($A191, 'E4 TB Allocation Details'!$A$18:$L$205, MATCH("Customer ID", 'E4 TB Allocation Details'!$A$18:$L$18, 0),FALSE), 'E2 Allocators'!$B$15:$W$361, MATCH('O5 Details by Class &amp; Accounts'!AM$18, 'E2 Allocators'!$B$15:$W$15, 0),FALSE)*$G191)</f>
        <v>0</v>
      </c>
      <c r="AN191" s="1411">
        <f>IF(ISERROR(VLOOKUP(VLOOKUP($A191, 'E4 TB Allocation Details'!$A$18:$L$205, MATCH("Customer ID", 'E4 TB Allocation Details'!$A$18:$L$18, 0),FALSE), 'E2 Allocators'!$B$15:$W$361, MATCH('O5 Details by Class &amp; Accounts'!AN$18, 'E2 Allocators'!$B$15:$W$15, 0),FALSE)*$G191), 0, VLOOKUP(VLOOKUP($A191, 'E4 TB Allocation Details'!$A$18:$L$205, MATCH("Customer ID", 'E4 TB Allocation Details'!$A$18:$L$18, 0),FALSE), 'E2 Allocators'!$B$15:$W$361, MATCH('O5 Details by Class &amp; Accounts'!AN$18, 'E2 Allocators'!$B$15:$W$15, 0),FALSE)*$G191)</f>
        <v>0</v>
      </c>
      <c r="AO191" s="1411">
        <f>IF(ISERROR(VLOOKUP(VLOOKUP($A191, 'E4 TB Allocation Details'!$A$18:$L$205, MATCH("Customer ID", 'E4 TB Allocation Details'!$A$18:$L$18, 0),FALSE), 'E2 Allocators'!$B$15:$W$361, MATCH('O5 Details by Class &amp; Accounts'!AO$18, 'E2 Allocators'!$B$15:$W$15, 0),FALSE)*$G191), 0, VLOOKUP(VLOOKUP($A191, 'E4 TB Allocation Details'!$A$18:$L$205, MATCH("Customer ID", 'E4 TB Allocation Details'!$A$18:$L$18, 0),FALSE), 'E2 Allocators'!$B$15:$W$361, MATCH('O5 Details by Class &amp; Accounts'!AO$18, 'E2 Allocators'!$B$15:$W$15, 0),FALSE)*$G191)</f>
        <v>0</v>
      </c>
      <c r="AP191" s="1411">
        <f>IF(ISERROR(VLOOKUP(VLOOKUP($A191, 'E4 TB Allocation Details'!$A$18:$L$205, MATCH("Customer ID", 'E4 TB Allocation Details'!$A$18:$L$18, 0),FALSE), 'E2 Allocators'!$B$15:$W$361, MATCH('O5 Details by Class &amp; Accounts'!AP$18, 'E2 Allocators'!$B$15:$W$15, 0),FALSE)*$G191), 0, VLOOKUP(VLOOKUP($A191, 'E4 TB Allocation Details'!$A$18:$L$205, MATCH("Customer ID", 'E4 TB Allocation Details'!$A$18:$L$18, 0),FALSE), 'E2 Allocators'!$B$15:$W$361, MATCH('O5 Details by Class &amp; Accounts'!AP$18, 'E2 Allocators'!$B$15:$W$15, 0),FALSE)*$G191)</f>
        <v>0</v>
      </c>
      <c r="AQ191" s="1411">
        <f>IF(ISERROR(VLOOKUP(VLOOKUP($A191, 'E4 TB Allocation Details'!$A$18:$L$205, MATCH("Customer ID", 'E4 TB Allocation Details'!$A$18:$L$18, 0),FALSE), 'E2 Allocators'!$B$15:$W$361, MATCH('O5 Details by Class &amp; Accounts'!AQ$18, 'E2 Allocators'!$B$15:$W$15, 0),FALSE)*$G191), 0, VLOOKUP(VLOOKUP($A191, 'E4 TB Allocation Details'!$A$18:$L$205, MATCH("Customer ID", 'E4 TB Allocation Details'!$A$18:$L$18, 0),FALSE), 'E2 Allocators'!$B$15:$W$361, MATCH('O5 Details by Class &amp; Accounts'!AQ$18, 'E2 Allocators'!$B$15:$W$15, 0),FALSE)*$G191)</f>
        <v>0</v>
      </c>
      <c r="AR191" s="1411">
        <f>IF(ISERROR(VLOOKUP(VLOOKUP($A191, 'E4 TB Allocation Details'!$A$18:$L$205, MATCH("Customer ID", 'E4 TB Allocation Details'!$A$18:$L$18, 0),FALSE), 'E2 Allocators'!$B$15:$W$361, MATCH('O5 Details by Class &amp; Accounts'!AR$18, 'E2 Allocators'!$B$15:$W$15, 0),FALSE)*$G191), 0, VLOOKUP(VLOOKUP($A191, 'E4 TB Allocation Details'!$A$18:$L$205, MATCH("Customer ID", 'E4 TB Allocation Details'!$A$18:$L$18, 0),FALSE), 'E2 Allocators'!$B$15:$W$361, MATCH('O5 Details by Class &amp; Accounts'!AR$18, 'E2 Allocators'!$B$15:$W$15, 0),FALSE)*$G191)</f>
        <v>0</v>
      </c>
      <c r="AS191" s="1411">
        <f>IF(ISERROR(VLOOKUP(VLOOKUP($A191, 'E4 TB Allocation Details'!$A$18:$L$205, MATCH("Customer ID", 'E4 TB Allocation Details'!$A$18:$L$18, 0),FALSE), 'E2 Allocators'!$B$15:$W$361, MATCH('O5 Details by Class &amp; Accounts'!AS$18, 'E2 Allocators'!$B$15:$W$15, 0),FALSE)*$G191), 0, VLOOKUP(VLOOKUP($A191, 'E4 TB Allocation Details'!$A$18:$L$205, MATCH("Customer ID", 'E4 TB Allocation Details'!$A$18:$L$18, 0),FALSE), 'E2 Allocators'!$B$15:$W$361, MATCH('O5 Details by Class &amp; Accounts'!AS$18, 'E2 Allocators'!$B$15:$W$15, 0),FALSE)*$G191)</f>
        <v>0</v>
      </c>
      <c r="AT191" s="1411">
        <f>IF(ISERROR(VLOOKUP(VLOOKUP($A191, 'E4 TB Allocation Details'!$A$18:$L$205, MATCH("Customer ID", 'E4 TB Allocation Details'!$A$18:$L$18, 0),FALSE), 'E2 Allocators'!$B$15:$W$361, MATCH('O5 Details by Class &amp; Accounts'!AT$18, 'E2 Allocators'!$B$15:$W$15, 0),FALSE)*$G191), 0, VLOOKUP(VLOOKUP($A191, 'E4 TB Allocation Details'!$A$18:$L$205, MATCH("Customer ID", 'E4 TB Allocation Details'!$A$18:$L$18, 0),FALSE), 'E2 Allocators'!$B$15:$W$361, MATCH('O5 Details by Class &amp; Accounts'!AT$18, 'E2 Allocators'!$B$15:$W$15, 0),FALSE)*$G191)</f>
        <v>0</v>
      </c>
      <c r="AU191" s="1411">
        <f>IF(ISERROR(VLOOKUP(VLOOKUP($A191, 'E4 TB Allocation Details'!$A$18:$L$205, MATCH("Customer ID", 'E4 TB Allocation Details'!$A$18:$L$18, 0),FALSE), 'E2 Allocators'!$B$15:$W$361, MATCH('O5 Details by Class &amp; Accounts'!AU$18, 'E2 Allocators'!$B$15:$W$15, 0),FALSE)*$G191), 0, VLOOKUP(VLOOKUP($A191, 'E4 TB Allocation Details'!$A$18:$L$205, MATCH("Customer ID", 'E4 TB Allocation Details'!$A$18:$L$18, 0),FALSE), 'E2 Allocators'!$B$15:$W$361, MATCH('O5 Details by Class &amp; Accounts'!AU$18, 'E2 Allocators'!$B$15:$W$15, 0),FALSE)*$G191)</f>
        <v>0</v>
      </c>
      <c r="AV191" s="1411">
        <f>IF(ISERROR(VLOOKUP(VLOOKUP($A191, 'E4 TB Allocation Details'!$A$18:$L$205, MATCH("Customer ID", 'E4 TB Allocation Details'!$A$18:$L$18, 0),FALSE), 'E2 Allocators'!$B$15:$W$361, MATCH('O5 Details by Class &amp; Accounts'!AV$18, 'E2 Allocators'!$B$15:$W$15, 0),FALSE)*$G191), 0, VLOOKUP(VLOOKUP($A191, 'E4 TB Allocation Details'!$A$18:$L$205, MATCH("Customer ID", 'E4 TB Allocation Details'!$A$18:$L$18, 0),FALSE), 'E2 Allocators'!$B$15:$W$361, MATCH('O5 Details by Class &amp; Accounts'!AV$18, 'E2 Allocators'!$B$15:$W$15, 0),FALSE)*$G191)</f>
        <v>0</v>
      </c>
      <c r="AW191" s="1411">
        <f>IF(ISERROR(VLOOKUP(VLOOKUP($A191, 'E4 TB Allocation Details'!$A$18:$L$205, MATCH("Customer ID", 'E4 TB Allocation Details'!$A$18:$L$18, 0),FALSE), 'E2 Allocators'!$B$15:$W$361, MATCH('O5 Details by Class &amp; Accounts'!AW$18, 'E2 Allocators'!$B$15:$W$15, 0),FALSE)*$G191), 0, VLOOKUP(VLOOKUP($A191, 'E4 TB Allocation Details'!$A$18:$L$205, MATCH("Customer ID", 'E4 TB Allocation Details'!$A$18:$L$18, 0),FALSE), 'E2 Allocators'!$B$15:$W$361, MATCH('O5 Details by Class &amp; Accounts'!AW$18, 'E2 Allocators'!$B$15:$W$15, 0),FALSE)*$G191)</f>
        <v>0</v>
      </c>
      <c r="AX191" s="1411">
        <f t="shared" si="44"/>
        <v>0</v>
      </c>
      <c r="AY191" s="1411">
        <f>IF(ISERROR(VLOOKUP(VLOOKUP($A191, 'E4 TB Allocation Details'!$A$18:$L$205, MATCH("Misc ID", 'E4 TB Allocation Details'!$A$18:$L$18, 0),FALSE), 'E2 Allocators'!$B$15:$W$361, MATCH('O5 Details by Class &amp; Accounts'!AY$18, 'E2 Allocators'!$B$15:$W$15, 0),FALSE)*$E191), 0, VLOOKUP(VLOOKUP($A191, 'E4 TB Allocation Details'!$A$18:$L$205, MATCH("Misc ID", 'E4 TB Allocation Details'!$A$18:$L$18, 0),FALSE), 'E2 Allocators'!$B$15:$W$361, MATCH('O5 Details by Class &amp; Accounts'!AY$18, 'E2 Allocators'!$B$15:$W$15, 0),FALSE)*$E191)</f>
        <v>0</v>
      </c>
      <c r="AZ191" s="1411">
        <f>IF(ISERROR(VLOOKUP(VLOOKUP($A191, 'E4 TB Allocation Details'!$A$18:$L$205, MATCH("Misc ID", 'E4 TB Allocation Details'!$A$18:$L$18, 0),FALSE), 'E2 Allocators'!$B$15:$W$361, MATCH('O5 Details by Class &amp; Accounts'!AZ$18, 'E2 Allocators'!$B$15:$W$15, 0),FALSE)*$E191), 0, VLOOKUP(VLOOKUP($A191, 'E4 TB Allocation Details'!$A$18:$L$205, MATCH("Misc ID", 'E4 TB Allocation Details'!$A$18:$L$18, 0),FALSE), 'E2 Allocators'!$B$15:$W$361, MATCH('O5 Details by Class &amp; Accounts'!AZ$18, 'E2 Allocators'!$B$15:$W$15, 0),FALSE)*$E191)</f>
        <v>0</v>
      </c>
      <c r="BA191" s="1411">
        <f>IF(ISERROR(VLOOKUP(VLOOKUP($A191, 'E4 TB Allocation Details'!$A$18:$L$205, MATCH("Misc ID", 'E4 TB Allocation Details'!$A$18:$L$18, 0),FALSE), 'E2 Allocators'!$B$15:$W$361, MATCH('O5 Details by Class &amp; Accounts'!BA$18, 'E2 Allocators'!$B$15:$W$15, 0),FALSE)*$E191), 0, VLOOKUP(VLOOKUP($A191, 'E4 TB Allocation Details'!$A$18:$L$205, MATCH("Misc ID", 'E4 TB Allocation Details'!$A$18:$L$18, 0),FALSE), 'E2 Allocators'!$B$15:$W$361, MATCH('O5 Details by Class &amp; Accounts'!BA$18, 'E2 Allocators'!$B$15:$W$15, 0),FALSE)*$E191)</f>
        <v>0</v>
      </c>
      <c r="BB191" s="1411">
        <f>IF(ISERROR(VLOOKUP(VLOOKUP($A191, 'E4 TB Allocation Details'!$A$18:$L$205, MATCH("Misc ID", 'E4 TB Allocation Details'!$A$18:$L$18, 0),FALSE), 'E2 Allocators'!$B$15:$W$361, MATCH('O5 Details by Class &amp; Accounts'!BB$18, 'E2 Allocators'!$B$15:$W$15, 0),FALSE)*$E191), 0, VLOOKUP(VLOOKUP($A191, 'E4 TB Allocation Details'!$A$18:$L$205, MATCH("Misc ID", 'E4 TB Allocation Details'!$A$18:$L$18, 0),FALSE), 'E2 Allocators'!$B$15:$W$361, MATCH('O5 Details by Class &amp; Accounts'!BB$18, 'E2 Allocators'!$B$15:$W$15, 0),FALSE)*$E191)</f>
        <v>0</v>
      </c>
      <c r="BC191" s="1411">
        <f>IF(ISERROR(VLOOKUP(VLOOKUP($A191, 'E4 TB Allocation Details'!$A$18:$L$205, MATCH("Misc ID", 'E4 TB Allocation Details'!$A$18:$L$18, 0),FALSE), 'E2 Allocators'!$B$15:$W$361, MATCH('O5 Details by Class &amp; Accounts'!BC$18, 'E2 Allocators'!$B$15:$W$15, 0),FALSE)*$E191), 0, VLOOKUP(VLOOKUP($A191, 'E4 TB Allocation Details'!$A$18:$L$205, MATCH("Misc ID", 'E4 TB Allocation Details'!$A$18:$L$18, 0),FALSE), 'E2 Allocators'!$B$15:$W$361, MATCH('O5 Details by Class &amp; Accounts'!BC$18, 'E2 Allocators'!$B$15:$W$15, 0),FALSE)*$E191)</f>
        <v>0</v>
      </c>
      <c r="BD191" s="1411">
        <f>IF(ISERROR(VLOOKUP(VLOOKUP($A191, 'E4 TB Allocation Details'!$A$18:$L$205, MATCH("Misc ID", 'E4 TB Allocation Details'!$A$18:$L$18, 0),FALSE), 'E2 Allocators'!$B$15:$W$361, MATCH('O5 Details by Class &amp; Accounts'!BD$18, 'E2 Allocators'!$B$15:$W$15, 0),FALSE)*$E191), 0, VLOOKUP(VLOOKUP($A191, 'E4 TB Allocation Details'!$A$18:$L$205, MATCH("Misc ID", 'E4 TB Allocation Details'!$A$18:$L$18, 0),FALSE), 'E2 Allocators'!$B$15:$W$361, MATCH('O5 Details by Class &amp; Accounts'!BD$18, 'E2 Allocators'!$B$15:$W$15, 0),FALSE)*$E191)</f>
        <v>0</v>
      </c>
      <c r="BE191" s="1411">
        <f>IF(ISERROR(VLOOKUP(VLOOKUP($A191, 'E4 TB Allocation Details'!$A$18:$L$205, MATCH("Misc ID", 'E4 TB Allocation Details'!$A$18:$L$18, 0),FALSE), 'E2 Allocators'!$B$15:$W$361, MATCH('O5 Details by Class &amp; Accounts'!BE$18, 'E2 Allocators'!$B$15:$W$15, 0),FALSE)*$E191), 0, VLOOKUP(VLOOKUP($A191, 'E4 TB Allocation Details'!$A$18:$L$205, MATCH("Misc ID", 'E4 TB Allocation Details'!$A$18:$L$18, 0),FALSE), 'E2 Allocators'!$B$15:$W$361, MATCH('O5 Details by Class &amp; Accounts'!BE$18, 'E2 Allocators'!$B$15:$W$15, 0),FALSE)*$E191)</f>
        <v>0</v>
      </c>
      <c r="BF191" s="1411">
        <f>IF(ISERROR(VLOOKUP(VLOOKUP($A191, 'E4 TB Allocation Details'!$A$18:$L$205, MATCH("Misc ID", 'E4 TB Allocation Details'!$A$18:$L$18, 0),FALSE), 'E2 Allocators'!$B$15:$W$361, MATCH('O5 Details by Class &amp; Accounts'!BF$18, 'E2 Allocators'!$B$15:$W$15, 0),FALSE)*$E191), 0, VLOOKUP(VLOOKUP($A191, 'E4 TB Allocation Details'!$A$18:$L$205, MATCH("Misc ID", 'E4 TB Allocation Details'!$A$18:$L$18, 0),FALSE), 'E2 Allocators'!$B$15:$W$361, MATCH('O5 Details by Class &amp; Accounts'!BF$18, 'E2 Allocators'!$B$15:$W$15, 0),FALSE)*$E191)</f>
        <v>0</v>
      </c>
      <c r="BG191" s="1411">
        <f>IF(ISERROR(VLOOKUP(VLOOKUP($A191, 'E4 TB Allocation Details'!$A$18:$L$205, MATCH("Misc ID", 'E4 TB Allocation Details'!$A$18:$L$18, 0),FALSE), 'E2 Allocators'!$B$15:$W$361, MATCH('O5 Details by Class &amp; Accounts'!BG$18, 'E2 Allocators'!$B$15:$W$15, 0),FALSE)*$E191), 0, VLOOKUP(VLOOKUP($A191, 'E4 TB Allocation Details'!$A$18:$L$205, MATCH("Misc ID", 'E4 TB Allocation Details'!$A$18:$L$18, 0),FALSE), 'E2 Allocators'!$B$15:$W$361, MATCH('O5 Details by Class &amp; Accounts'!BG$18, 'E2 Allocators'!$B$15:$W$15, 0),FALSE)*$E191)</f>
        <v>0</v>
      </c>
      <c r="BH191" s="1411">
        <f>IF(ISERROR(VLOOKUP(VLOOKUP($A191, 'E4 TB Allocation Details'!$A$18:$L$205, MATCH("Misc ID", 'E4 TB Allocation Details'!$A$18:$L$18, 0),FALSE), 'E2 Allocators'!$B$15:$W$361, MATCH('O5 Details by Class &amp; Accounts'!BH$18, 'E2 Allocators'!$B$15:$W$15, 0),FALSE)*$E191), 0, VLOOKUP(VLOOKUP($A191, 'E4 TB Allocation Details'!$A$18:$L$205, MATCH("Misc ID", 'E4 TB Allocation Details'!$A$18:$L$18, 0),FALSE), 'E2 Allocators'!$B$15:$W$361, MATCH('O5 Details by Class &amp; Accounts'!BH$18, 'E2 Allocators'!$B$15:$W$15, 0),FALSE)*$E191)</f>
        <v>0</v>
      </c>
      <c r="BI191" s="1411">
        <f>IF(ISERROR(VLOOKUP(VLOOKUP($A191, 'E4 TB Allocation Details'!$A$18:$L$205, MATCH("Misc ID", 'E4 TB Allocation Details'!$A$18:$L$18, 0),FALSE), 'E2 Allocators'!$B$15:$W$361, MATCH('O5 Details by Class &amp; Accounts'!BI$18, 'E2 Allocators'!$B$15:$W$15, 0),FALSE)*$E191), 0, VLOOKUP(VLOOKUP($A191, 'E4 TB Allocation Details'!$A$18:$L$205, MATCH("Misc ID", 'E4 TB Allocation Details'!$A$18:$L$18, 0),FALSE), 'E2 Allocators'!$B$15:$W$361, MATCH('O5 Details by Class &amp; Accounts'!BI$18, 'E2 Allocators'!$B$15:$W$15, 0),FALSE)*$E191)</f>
        <v>0</v>
      </c>
      <c r="BJ191" s="1411">
        <f>IF(ISERROR(VLOOKUP(VLOOKUP($A191, 'E4 TB Allocation Details'!$A$18:$L$205, MATCH("Misc ID", 'E4 TB Allocation Details'!$A$18:$L$18, 0),FALSE), 'E2 Allocators'!$B$15:$W$361, MATCH('O5 Details by Class &amp; Accounts'!BJ$18, 'E2 Allocators'!$B$15:$W$15, 0),FALSE)*$E191), 0, VLOOKUP(VLOOKUP($A191, 'E4 TB Allocation Details'!$A$18:$L$205, MATCH("Misc ID", 'E4 TB Allocation Details'!$A$18:$L$18, 0),FALSE), 'E2 Allocators'!$B$15:$W$361, MATCH('O5 Details by Class &amp; Accounts'!BJ$18, 'E2 Allocators'!$B$15:$W$15, 0),FALSE)*$E191)</f>
        <v>0</v>
      </c>
      <c r="BK191" s="1411">
        <f>IF(ISERROR(VLOOKUP(VLOOKUP($A191, 'E4 TB Allocation Details'!$A$18:$L$205, MATCH("Misc ID", 'E4 TB Allocation Details'!$A$18:$L$18, 0),FALSE), 'E2 Allocators'!$B$15:$W$361, MATCH('O5 Details by Class &amp; Accounts'!BK$18, 'E2 Allocators'!$B$15:$W$15, 0),FALSE)*$E191), 0, VLOOKUP(VLOOKUP($A191, 'E4 TB Allocation Details'!$A$18:$L$205, MATCH("Misc ID", 'E4 TB Allocation Details'!$A$18:$L$18, 0),FALSE), 'E2 Allocators'!$B$15:$W$361, MATCH('O5 Details by Class &amp; Accounts'!BK$18, 'E2 Allocators'!$B$15:$W$15, 0),FALSE)*$E191)</f>
        <v>0</v>
      </c>
      <c r="BL191" s="1411">
        <f>IF(ISERROR(VLOOKUP(VLOOKUP($A191, 'E4 TB Allocation Details'!$A$18:$L$205, MATCH("Misc ID", 'E4 TB Allocation Details'!$A$18:$L$18, 0),FALSE), 'E2 Allocators'!$B$15:$W$361, MATCH('O5 Details by Class &amp; Accounts'!BL$18, 'E2 Allocators'!$B$15:$W$15, 0),FALSE)*$E191), 0, VLOOKUP(VLOOKUP($A191, 'E4 TB Allocation Details'!$A$18:$L$205, MATCH("Misc ID", 'E4 TB Allocation Details'!$A$18:$L$18, 0),FALSE), 'E2 Allocators'!$B$15:$W$361, MATCH('O5 Details by Class &amp; Accounts'!BL$18, 'E2 Allocators'!$B$15:$W$15, 0),FALSE)*$E191)</f>
        <v>0</v>
      </c>
      <c r="BM191" s="1411">
        <f>IF(ISERROR(VLOOKUP(VLOOKUP($A191, 'E4 TB Allocation Details'!$A$18:$L$205, MATCH("Misc ID", 'E4 TB Allocation Details'!$A$18:$L$18, 0),FALSE), 'E2 Allocators'!$B$15:$W$361, MATCH('O5 Details by Class &amp; Accounts'!BM$18, 'E2 Allocators'!$B$15:$W$15, 0),FALSE)*$E191), 0, VLOOKUP(VLOOKUP($A191, 'E4 TB Allocation Details'!$A$18:$L$205, MATCH("Misc ID", 'E4 TB Allocation Details'!$A$18:$L$18, 0),FALSE), 'E2 Allocators'!$B$15:$W$361, MATCH('O5 Details by Class &amp; Accounts'!BM$18, 'E2 Allocators'!$B$15:$W$15, 0),FALSE)*$E191)</f>
        <v>0</v>
      </c>
      <c r="BN191" s="1411">
        <f>IF(ISERROR(VLOOKUP(VLOOKUP($A191, 'E4 TB Allocation Details'!$A$18:$L$205, MATCH("Misc ID", 'E4 TB Allocation Details'!$A$18:$L$18, 0),FALSE), 'E2 Allocators'!$B$15:$W$361, MATCH('O5 Details by Class &amp; Accounts'!BN$18, 'E2 Allocators'!$B$15:$W$15, 0),FALSE)*$E191), 0, VLOOKUP(VLOOKUP($A191, 'E4 TB Allocation Details'!$A$18:$L$205, MATCH("Misc ID", 'E4 TB Allocation Details'!$A$18:$L$18, 0),FALSE), 'E2 Allocators'!$B$15:$W$361, MATCH('O5 Details by Class &amp; Accounts'!BN$18, 'E2 Allocators'!$B$15:$W$15, 0),FALSE)*$E191)</f>
        <v>0</v>
      </c>
      <c r="BO191" s="1411">
        <f>IF(ISERROR(VLOOKUP(VLOOKUP($A191, 'E4 TB Allocation Details'!$A$18:$L$205, MATCH("Misc ID", 'E4 TB Allocation Details'!$A$18:$L$18, 0),FALSE), 'E2 Allocators'!$B$15:$W$361, MATCH('O5 Details by Class &amp; Accounts'!BO$18, 'E2 Allocators'!$B$15:$W$15, 0),FALSE)*$E191), 0, VLOOKUP(VLOOKUP($A191, 'E4 TB Allocation Details'!$A$18:$L$205, MATCH("Misc ID", 'E4 TB Allocation Details'!$A$18:$L$18, 0),FALSE), 'E2 Allocators'!$B$15:$W$361, MATCH('O5 Details by Class &amp; Accounts'!BO$18, 'E2 Allocators'!$B$15:$W$15, 0),FALSE)*$E191)</f>
        <v>0</v>
      </c>
      <c r="BP191" s="1411">
        <f>IF(ISERROR(VLOOKUP(VLOOKUP($A191, 'E4 TB Allocation Details'!$A$18:$L$205, MATCH("Misc ID", 'E4 TB Allocation Details'!$A$18:$L$18, 0),FALSE), 'E2 Allocators'!$B$15:$W$361, MATCH('O5 Details by Class &amp; Accounts'!BP$18, 'E2 Allocators'!$B$15:$W$15, 0),FALSE)*$E191), 0, VLOOKUP(VLOOKUP($A191, 'E4 TB Allocation Details'!$A$18:$L$205, MATCH("Misc ID", 'E4 TB Allocation Details'!$A$18:$L$18, 0),FALSE), 'E2 Allocators'!$B$15:$W$361, MATCH('O5 Details by Class &amp; Accounts'!BP$18, 'E2 Allocators'!$B$15:$W$15, 0),FALSE)*$E191)</f>
        <v>0</v>
      </c>
      <c r="BQ191" s="1411">
        <f>IF(ISERROR(VLOOKUP(VLOOKUP($A191, 'E4 TB Allocation Details'!$A$18:$L$205, MATCH("Misc ID", 'E4 TB Allocation Details'!$A$18:$L$18, 0),FALSE), 'E2 Allocators'!$B$15:$W$361, MATCH('O5 Details by Class &amp; Accounts'!BQ$18, 'E2 Allocators'!$B$15:$W$15, 0),FALSE)*$E191), 0, VLOOKUP(VLOOKUP($A191, 'E4 TB Allocation Details'!$A$18:$L$205, MATCH("Misc ID", 'E4 TB Allocation Details'!$A$18:$L$18, 0),FALSE), 'E2 Allocators'!$B$15:$W$361, MATCH('O5 Details by Class &amp; Accounts'!BQ$18, 'E2 Allocators'!$B$15:$W$15, 0),FALSE)*$E191)</f>
        <v>0</v>
      </c>
      <c r="BR191" s="1411">
        <f>IF(ISERROR(VLOOKUP(VLOOKUP($A191, 'E4 TB Allocation Details'!$A$18:$L$205, MATCH("Misc ID", 'E4 TB Allocation Details'!$A$18:$L$18, 0),FALSE), 'E2 Allocators'!$B$15:$W$361, MATCH('O5 Details by Class &amp; Accounts'!BR$18, 'E2 Allocators'!$B$15:$W$15, 0),FALSE)*$E191), 0, VLOOKUP(VLOOKUP($A191, 'E4 TB Allocation Details'!$A$18:$L$205, MATCH("Misc ID", 'E4 TB Allocation Details'!$A$18:$L$18, 0),FALSE), 'E2 Allocators'!$B$15:$W$361, MATCH('O5 Details by Class &amp; Accounts'!BR$18, 'E2 Allocators'!$B$15:$W$15, 0),FALSE)*$E191)</f>
        <v>0</v>
      </c>
      <c r="BS191" s="1411">
        <f t="shared" si="41"/>
        <v>0</v>
      </c>
      <c r="BT191" s="1411">
        <f>IF(ISERROR(VLOOKUP(VLOOKUP($A191, 'E4 TB Allocation Details'!$A$18:$L$205, MATCH("A &amp; G ID", 'E4 TB Allocation Details'!$A$18:$L$18, 0),FALSE), 'E2 Allocators'!$B$15:$W$361, MATCH('O5 Details by Class &amp; Accounts'!BT$18, 'E2 Allocators'!$B$15:$W$15, 0),FALSE)*$E191), 0, VLOOKUP(VLOOKUP($A191, 'E4 TB Allocation Details'!$A$18:$L$205, MATCH("A &amp; G ID", 'E4 TB Allocation Details'!$A$18:$L$18, 0),FALSE), 'E2 Allocators'!$B$15:$W$361, MATCH('O5 Details by Class &amp; Accounts'!BT$18, 'E2 Allocators'!$B$15:$W$15, 0),FALSE)*$E191)</f>
        <v>0</v>
      </c>
      <c r="BU191" s="1411">
        <f>IF(ISERROR(VLOOKUP(VLOOKUP($A191, 'E4 TB Allocation Details'!$A$18:$L$205, MATCH("A &amp; G ID", 'E4 TB Allocation Details'!$A$18:$L$18, 0),FALSE), 'E2 Allocators'!$B$15:$W$361, MATCH('O5 Details by Class &amp; Accounts'!BU$18, 'E2 Allocators'!$B$15:$W$15, 0),FALSE)*$E191), 0, VLOOKUP(VLOOKUP($A191, 'E4 TB Allocation Details'!$A$18:$L$205, MATCH("A &amp; G ID", 'E4 TB Allocation Details'!$A$18:$L$18, 0),FALSE), 'E2 Allocators'!$B$15:$W$361, MATCH('O5 Details by Class &amp; Accounts'!BU$18, 'E2 Allocators'!$B$15:$W$15, 0),FALSE)*$E191)</f>
        <v>0</v>
      </c>
      <c r="BV191" s="1411">
        <f>IF(ISERROR(VLOOKUP(VLOOKUP($A191, 'E4 TB Allocation Details'!$A$18:$L$205, MATCH("A &amp; G ID", 'E4 TB Allocation Details'!$A$18:$L$18, 0),FALSE), 'E2 Allocators'!$B$15:$W$361, MATCH('O5 Details by Class &amp; Accounts'!BV$18, 'E2 Allocators'!$B$15:$W$15, 0),FALSE)*$E191), 0, VLOOKUP(VLOOKUP($A191, 'E4 TB Allocation Details'!$A$18:$L$205, MATCH("A &amp; G ID", 'E4 TB Allocation Details'!$A$18:$L$18, 0),FALSE), 'E2 Allocators'!$B$15:$W$361, MATCH('O5 Details by Class &amp; Accounts'!BV$18, 'E2 Allocators'!$B$15:$W$15, 0),FALSE)*$E191)</f>
        <v>0</v>
      </c>
      <c r="BW191" s="1411">
        <f>IF(ISERROR(VLOOKUP(VLOOKUP($A191, 'E4 TB Allocation Details'!$A$18:$L$205, MATCH("A &amp; G ID", 'E4 TB Allocation Details'!$A$18:$L$18, 0),FALSE), 'E2 Allocators'!$B$15:$W$361, MATCH('O5 Details by Class &amp; Accounts'!BW$18, 'E2 Allocators'!$B$15:$W$15, 0),FALSE)*$E191), 0, VLOOKUP(VLOOKUP($A191, 'E4 TB Allocation Details'!$A$18:$L$205, MATCH("A &amp; G ID", 'E4 TB Allocation Details'!$A$18:$L$18, 0),FALSE), 'E2 Allocators'!$B$15:$W$361, MATCH('O5 Details by Class &amp; Accounts'!BW$18, 'E2 Allocators'!$B$15:$W$15, 0),FALSE)*$E191)</f>
        <v>0</v>
      </c>
      <c r="BX191" s="1411">
        <f>IF(ISERROR(VLOOKUP(VLOOKUP($A191, 'E4 TB Allocation Details'!$A$18:$L$205, MATCH("A &amp; G ID", 'E4 TB Allocation Details'!$A$18:$L$18, 0),FALSE), 'E2 Allocators'!$B$15:$W$361, MATCH('O5 Details by Class &amp; Accounts'!BX$18, 'E2 Allocators'!$B$15:$W$15, 0),FALSE)*$E191), 0, VLOOKUP(VLOOKUP($A191, 'E4 TB Allocation Details'!$A$18:$L$205, MATCH("A &amp; G ID", 'E4 TB Allocation Details'!$A$18:$L$18, 0),FALSE), 'E2 Allocators'!$B$15:$W$361, MATCH('O5 Details by Class &amp; Accounts'!BX$18, 'E2 Allocators'!$B$15:$W$15, 0),FALSE)*$E191)</f>
        <v>0</v>
      </c>
      <c r="BY191" s="1411">
        <f>IF(ISERROR(VLOOKUP(VLOOKUP($A191, 'E4 TB Allocation Details'!$A$18:$L$205, MATCH("A &amp; G ID", 'E4 TB Allocation Details'!$A$18:$L$18, 0),FALSE), 'E2 Allocators'!$B$15:$W$361, MATCH('O5 Details by Class &amp; Accounts'!BY$18, 'E2 Allocators'!$B$15:$W$15, 0),FALSE)*$E191), 0, VLOOKUP(VLOOKUP($A191, 'E4 TB Allocation Details'!$A$18:$L$205, MATCH("A &amp; G ID", 'E4 TB Allocation Details'!$A$18:$L$18, 0),FALSE), 'E2 Allocators'!$B$15:$W$361, MATCH('O5 Details by Class &amp; Accounts'!BY$18, 'E2 Allocators'!$B$15:$W$15, 0),FALSE)*$E191)</f>
        <v>0</v>
      </c>
      <c r="BZ191" s="1411">
        <f>IF(ISERROR(VLOOKUP(VLOOKUP($A191, 'E4 TB Allocation Details'!$A$18:$L$205, MATCH("A &amp; G ID", 'E4 TB Allocation Details'!$A$18:$L$18, 0),FALSE), 'E2 Allocators'!$B$15:$W$361, MATCH('O5 Details by Class &amp; Accounts'!BZ$18, 'E2 Allocators'!$B$15:$W$15, 0),FALSE)*$E191), 0, VLOOKUP(VLOOKUP($A191, 'E4 TB Allocation Details'!$A$18:$L$205, MATCH("A &amp; G ID", 'E4 TB Allocation Details'!$A$18:$L$18, 0),FALSE), 'E2 Allocators'!$B$15:$W$361, MATCH('O5 Details by Class &amp; Accounts'!BZ$18, 'E2 Allocators'!$B$15:$W$15, 0),FALSE)*$E191)</f>
        <v>0</v>
      </c>
      <c r="CA191" s="1411">
        <f>IF(ISERROR(VLOOKUP(VLOOKUP($A191, 'E4 TB Allocation Details'!$A$18:$L$205, MATCH("A &amp; G ID", 'E4 TB Allocation Details'!$A$18:$L$18, 0),FALSE), 'E2 Allocators'!$B$15:$W$361, MATCH('O5 Details by Class &amp; Accounts'!CA$18, 'E2 Allocators'!$B$15:$W$15, 0),FALSE)*$E191), 0, VLOOKUP(VLOOKUP($A191, 'E4 TB Allocation Details'!$A$18:$L$205, MATCH("A &amp; G ID", 'E4 TB Allocation Details'!$A$18:$L$18, 0),FALSE), 'E2 Allocators'!$B$15:$W$361, MATCH('O5 Details by Class &amp; Accounts'!CA$18, 'E2 Allocators'!$B$15:$W$15, 0),FALSE)*$E191)</f>
        <v>0</v>
      </c>
      <c r="CB191" s="1411">
        <f>IF(ISERROR(VLOOKUP(VLOOKUP($A191, 'E4 TB Allocation Details'!$A$18:$L$205, MATCH("A &amp; G ID", 'E4 TB Allocation Details'!$A$18:$L$18, 0),FALSE), 'E2 Allocators'!$B$15:$W$361, MATCH('O5 Details by Class &amp; Accounts'!CB$18, 'E2 Allocators'!$B$15:$W$15, 0),FALSE)*$E191), 0, VLOOKUP(VLOOKUP($A191, 'E4 TB Allocation Details'!$A$18:$L$205, MATCH("A &amp; G ID", 'E4 TB Allocation Details'!$A$18:$L$18, 0),FALSE), 'E2 Allocators'!$B$15:$W$361, MATCH('O5 Details by Class &amp; Accounts'!CB$18, 'E2 Allocators'!$B$15:$W$15, 0),FALSE)*$E191)</f>
        <v>0</v>
      </c>
      <c r="CC191" s="1411">
        <f>IF(ISERROR(VLOOKUP(VLOOKUP($A191, 'E4 TB Allocation Details'!$A$18:$L$205, MATCH("A &amp; G ID", 'E4 TB Allocation Details'!$A$18:$L$18, 0),FALSE), 'E2 Allocators'!$B$15:$W$361, MATCH('O5 Details by Class &amp; Accounts'!CC$18, 'E2 Allocators'!$B$15:$W$15, 0),FALSE)*$E191), 0, VLOOKUP(VLOOKUP($A191, 'E4 TB Allocation Details'!$A$18:$L$205, MATCH("A &amp; G ID", 'E4 TB Allocation Details'!$A$18:$L$18, 0),FALSE), 'E2 Allocators'!$B$15:$W$361, MATCH('O5 Details by Class &amp; Accounts'!CC$18, 'E2 Allocators'!$B$15:$W$15, 0),FALSE)*$E191)</f>
        <v>0</v>
      </c>
      <c r="CD191" s="1411">
        <f>IF(ISERROR(VLOOKUP(VLOOKUP($A191, 'E4 TB Allocation Details'!$A$18:$L$205, MATCH("A &amp; G ID", 'E4 TB Allocation Details'!$A$18:$L$18, 0),FALSE), 'E2 Allocators'!$B$15:$W$361, MATCH('O5 Details by Class &amp; Accounts'!CD$18, 'E2 Allocators'!$B$15:$W$15, 0),FALSE)*$E191), 0, VLOOKUP(VLOOKUP($A191, 'E4 TB Allocation Details'!$A$18:$L$205, MATCH("A &amp; G ID", 'E4 TB Allocation Details'!$A$18:$L$18, 0),FALSE), 'E2 Allocators'!$B$15:$W$361, MATCH('O5 Details by Class &amp; Accounts'!CD$18, 'E2 Allocators'!$B$15:$W$15, 0),FALSE)*$E191)</f>
        <v>0</v>
      </c>
      <c r="CE191" s="1411">
        <f>IF(ISERROR(VLOOKUP(VLOOKUP($A191, 'E4 TB Allocation Details'!$A$18:$L$205, MATCH("A &amp; G ID", 'E4 TB Allocation Details'!$A$18:$L$18, 0),FALSE), 'E2 Allocators'!$B$15:$W$361, MATCH('O5 Details by Class &amp; Accounts'!CE$18, 'E2 Allocators'!$B$15:$W$15, 0),FALSE)*$E191), 0, VLOOKUP(VLOOKUP($A191, 'E4 TB Allocation Details'!$A$18:$L$205, MATCH("A &amp; G ID", 'E4 TB Allocation Details'!$A$18:$L$18, 0),FALSE), 'E2 Allocators'!$B$15:$W$361, MATCH('O5 Details by Class &amp; Accounts'!CE$18, 'E2 Allocators'!$B$15:$W$15, 0),FALSE)*$E191)</f>
        <v>0</v>
      </c>
      <c r="CF191" s="1411">
        <f>IF(ISERROR(VLOOKUP(VLOOKUP($A191, 'E4 TB Allocation Details'!$A$18:$L$205, MATCH("A &amp; G ID", 'E4 TB Allocation Details'!$A$18:$L$18, 0),FALSE), 'E2 Allocators'!$B$15:$W$361, MATCH('O5 Details by Class &amp; Accounts'!CF$18, 'E2 Allocators'!$B$15:$W$15, 0),FALSE)*$E191), 0, VLOOKUP(VLOOKUP($A191, 'E4 TB Allocation Details'!$A$18:$L$205, MATCH("A &amp; G ID", 'E4 TB Allocation Details'!$A$18:$L$18, 0),FALSE), 'E2 Allocators'!$B$15:$W$361, MATCH('O5 Details by Class &amp; Accounts'!CF$18, 'E2 Allocators'!$B$15:$W$15, 0),FALSE)*$E191)</f>
        <v>0</v>
      </c>
      <c r="CG191" s="1411">
        <f>IF(ISERROR(VLOOKUP(VLOOKUP($A191, 'E4 TB Allocation Details'!$A$18:$L$205, MATCH("A &amp; G ID", 'E4 TB Allocation Details'!$A$18:$L$18, 0),FALSE), 'E2 Allocators'!$B$15:$W$361, MATCH('O5 Details by Class &amp; Accounts'!CG$18, 'E2 Allocators'!$B$15:$W$15, 0),FALSE)*$E191), 0, VLOOKUP(VLOOKUP($A191, 'E4 TB Allocation Details'!$A$18:$L$205, MATCH("A &amp; G ID", 'E4 TB Allocation Details'!$A$18:$L$18, 0),FALSE), 'E2 Allocators'!$B$15:$W$361, MATCH('O5 Details by Class &amp; Accounts'!CG$18, 'E2 Allocators'!$B$15:$W$15, 0),FALSE)*$E191)</f>
        <v>0</v>
      </c>
      <c r="CH191" s="1411">
        <f>IF(ISERROR(VLOOKUP(VLOOKUP($A191, 'E4 TB Allocation Details'!$A$18:$L$205, MATCH("A &amp; G ID", 'E4 TB Allocation Details'!$A$18:$L$18, 0),FALSE), 'E2 Allocators'!$B$15:$W$361, MATCH('O5 Details by Class &amp; Accounts'!CH$18, 'E2 Allocators'!$B$15:$W$15, 0),FALSE)*$E191), 0, VLOOKUP(VLOOKUP($A191, 'E4 TB Allocation Details'!$A$18:$L$205, MATCH("A &amp; G ID", 'E4 TB Allocation Details'!$A$18:$L$18, 0),FALSE), 'E2 Allocators'!$B$15:$W$361, MATCH('O5 Details by Class &amp; Accounts'!CH$18, 'E2 Allocators'!$B$15:$W$15, 0),FALSE)*$E191)</f>
        <v>0</v>
      </c>
      <c r="CI191" s="1411">
        <f>IF(ISERROR(VLOOKUP(VLOOKUP($A191, 'E4 TB Allocation Details'!$A$18:$L$205, MATCH("A &amp; G ID", 'E4 TB Allocation Details'!$A$18:$L$18, 0),FALSE), 'E2 Allocators'!$B$15:$W$361, MATCH('O5 Details by Class &amp; Accounts'!CI$18, 'E2 Allocators'!$B$15:$W$15, 0),FALSE)*$E191), 0, VLOOKUP(VLOOKUP($A191, 'E4 TB Allocation Details'!$A$18:$L$205, MATCH("A &amp; G ID", 'E4 TB Allocation Details'!$A$18:$L$18, 0),FALSE), 'E2 Allocators'!$B$15:$W$361, MATCH('O5 Details by Class &amp; Accounts'!CI$18, 'E2 Allocators'!$B$15:$W$15, 0),FALSE)*$E191)</f>
        <v>0</v>
      </c>
      <c r="CJ191" s="1411">
        <f>IF(ISERROR(VLOOKUP(VLOOKUP($A191, 'E4 TB Allocation Details'!$A$18:$L$205, MATCH("A &amp; G ID", 'E4 TB Allocation Details'!$A$18:$L$18, 0),FALSE), 'E2 Allocators'!$B$15:$W$361, MATCH('O5 Details by Class &amp; Accounts'!CJ$18, 'E2 Allocators'!$B$15:$W$15, 0),FALSE)*$E191), 0, VLOOKUP(VLOOKUP($A191, 'E4 TB Allocation Details'!$A$18:$L$205, MATCH("A &amp; G ID", 'E4 TB Allocation Details'!$A$18:$L$18, 0),FALSE), 'E2 Allocators'!$B$15:$W$361, MATCH('O5 Details by Class &amp; Accounts'!CJ$18, 'E2 Allocators'!$B$15:$W$15, 0),FALSE)*$E191)</f>
        <v>0</v>
      </c>
      <c r="CK191" s="1411">
        <f>IF(ISERROR(VLOOKUP(VLOOKUP($A191, 'E4 TB Allocation Details'!$A$18:$L$205, MATCH("A &amp; G ID", 'E4 TB Allocation Details'!$A$18:$L$18, 0),FALSE), 'E2 Allocators'!$B$15:$W$361, MATCH('O5 Details by Class &amp; Accounts'!CK$18, 'E2 Allocators'!$B$15:$W$15, 0),FALSE)*$E191), 0, VLOOKUP(VLOOKUP($A191, 'E4 TB Allocation Details'!$A$18:$L$205, MATCH("A &amp; G ID", 'E4 TB Allocation Details'!$A$18:$L$18, 0),FALSE), 'E2 Allocators'!$B$15:$W$361, MATCH('O5 Details by Class &amp; Accounts'!CK$18, 'E2 Allocators'!$B$15:$W$15, 0),FALSE)*$E191)</f>
        <v>0</v>
      </c>
      <c r="CL191" s="1411">
        <f>IF(ISERROR(VLOOKUP(VLOOKUP($A191, 'E4 TB Allocation Details'!$A$18:$L$205, MATCH("A &amp; G ID", 'E4 TB Allocation Details'!$A$18:$L$18, 0),FALSE), 'E2 Allocators'!$B$15:$W$361, MATCH('O5 Details by Class &amp; Accounts'!CL$18, 'E2 Allocators'!$B$15:$W$15, 0),FALSE)*$E191), 0, VLOOKUP(VLOOKUP($A191, 'E4 TB Allocation Details'!$A$18:$L$205, MATCH("A &amp; G ID", 'E4 TB Allocation Details'!$A$18:$L$18, 0),FALSE), 'E2 Allocators'!$B$15:$W$361, MATCH('O5 Details by Class &amp; Accounts'!CL$18, 'E2 Allocators'!$B$15:$W$15, 0),FALSE)*$E191)</f>
        <v>0</v>
      </c>
      <c r="CM191" s="1411">
        <f>IF(ISERROR(VLOOKUP(VLOOKUP($A191, 'E4 TB Allocation Details'!$A$18:$L$205, MATCH("A &amp; G ID", 'E4 TB Allocation Details'!$A$18:$L$18, 0),FALSE), 'E2 Allocators'!$B$15:$W$361, MATCH('O5 Details by Class &amp; Accounts'!CM$18, 'E2 Allocators'!$B$15:$W$15, 0),FALSE)*$E191), 0, VLOOKUP(VLOOKUP($A191, 'E4 TB Allocation Details'!$A$18:$L$205, MATCH("A &amp; G ID", 'E4 TB Allocation Details'!$A$18:$L$18, 0),FALSE), 'E2 Allocators'!$B$15:$W$361, MATCH('O5 Details by Class &amp; Accounts'!CM$18, 'E2 Allocators'!$B$15:$W$15, 0),FALSE)*$E191)</f>
        <v>0</v>
      </c>
      <c r="CN191" s="1411">
        <f t="shared" si="45"/>
        <v>0</v>
      </c>
      <c r="CO191" s="1791">
        <f t="shared" si="43"/>
        <v>0</v>
      </c>
      <c r="CQ191" s="2086" t="s">
        <v>401</v>
      </c>
    </row>
    <row r="192" spans="1:95" s="80" customFormat="1" ht="25.5">
      <c r="A192" s="1176">
        <v>5705</v>
      </c>
      <c r="B192" s="1175" t="s">
        <v>1435</v>
      </c>
      <c r="C192" s="1788">
        <f>IF(ISERROR(VLOOKUP($A192,'I3 TB Data'!$A$23:$H$458,MATCH('O5 Details by Class &amp; Accounts'!$C$18, 'I3 TB Data'!$A$23:$H$23,0),0)), 0, VLOOKUP($A192,'I3 TB Data'!$A$23:$H$458,MATCH('O5 Details by Class &amp; Accounts'!$C$18,'I3 TB Data'!$A$23:$H$23,0),0))</f>
        <v>1407700</v>
      </c>
      <c r="D192" s="1789">
        <f>'I4 BO ASSETS'!D95</f>
        <v>0</v>
      </c>
      <c r="E192" s="1788">
        <f>C192+D192</f>
        <v>1407700</v>
      </c>
      <c r="F192" s="1790"/>
      <c r="G192" s="1790"/>
      <c r="H192" s="1411">
        <f t="shared" si="39"/>
        <v>0</v>
      </c>
      <c r="I192" s="1411">
        <f>'O7 Amortization'!G366</f>
        <v>287356.86508546822</v>
      </c>
      <c r="J192" s="1411">
        <f>'O7 Amortization'!H366</f>
        <v>129540.7470201102</v>
      </c>
      <c r="K192" s="1411">
        <f>'O7 Amortization'!I366</f>
        <v>247023.71951841732</v>
      </c>
      <c r="L192" s="1411">
        <f>'O7 Amortization'!J366</f>
        <v>0</v>
      </c>
      <c r="M192" s="1411">
        <f>'O7 Amortization'!K366</f>
        <v>0</v>
      </c>
      <c r="N192" s="1411">
        <f>'O7 Amortization'!L366</f>
        <v>0</v>
      </c>
      <c r="O192" s="1411">
        <f>'O7 Amortization'!M366</f>
        <v>6.3583544711122864</v>
      </c>
      <c r="P192" s="1411">
        <f>'O7 Amortization'!N366</f>
        <v>0.80805317168976631</v>
      </c>
      <c r="Q192" s="1411">
        <f>'O7 Amortization'!O366</f>
        <v>526.50196836150769</v>
      </c>
      <c r="R192" s="1411">
        <f>'O7 Amortization'!P366</f>
        <v>0</v>
      </c>
      <c r="S192" s="1411">
        <f>'O7 Amortization'!Q366</f>
        <v>0</v>
      </c>
      <c r="T192" s="1411">
        <f>'O7 Amortization'!R366</f>
        <v>0</v>
      </c>
      <c r="U192" s="1411">
        <f>'O7 Amortization'!S366</f>
        <v>0</v>
      </c>
      <c r="V192" s="1411">
        <f>'O7 Amortization'!T366</f>
        <v>0</v>
      </c>
      <c r="W192" s="1411">
        <f>'O7 Amortization'!U366</f>
        <v>0</v>
      </c>
      <c r="X192" s="1411">
        <f>'O7 Amortization'!V366</f>
        <v>0</v>
      </c>
      <c r="Y192" s="1411">
        <f>'O7 Amortization'!W366</f>
        <v>0</v>
      </c>
      <c r="Z192" s="1411">
        <f>'O7 Amortization'!X366</f>
        <v>0</v>
      </c>
      <c r="AA192" s="1411">
        <f>'O7 Amortization'!Y366</f>
        <v>0</v>
      </c>
      <c r="AB192" s="1411">
        <f>'O7 Amortization'!Z366</f>
        <v>0</v>
      </c>
      <c r="AC192" s="1411">
        <f t="shared" si="40"/>
        <v>664455.00000000012</v>
      </c>
      <c r="AD192" s="1411">
        <f>'O7 Amortization'!AB366</f>
        <v>261433.06608353546</v>
      </c>
      <c r="AE192" s="1411">
        <f>'O7 Amortization'!AC366</f>
        <v>69132.241267301739</v>
      </c>
      <c r="AF192" s="1411">
        <f>'O7 Amortization'!AD366</f>
        <v>7570.7800629355697</v>
      </c>
      <c r="AG192" s="1411">
        <f>'O7 Amortization'!AE366</f>
        <v>0</v>
      </c>
      <c r="AH192" s="1411">
        <f>'O7 Amortization'!AF366</f>
        <v>0</v>
      </c>
      <c r="AI192" s="1411">
        <f>'O7 Amortization'!AG366</f>
        <v>0</v>
      </c>
      <c r="AJ192" s="1411">
        <f>'O7 Amortization'!AH366</f>
        <v>77562.094607028208</v>
      </c>
      <c r="AK192" s="1411">
        <f>'O7 Amortization'!AI366</f>
        <v>4253.2644680456979</v>
      </c>
      <c r="AL192" s="1411">
        <f>'O7 Amortization'!AJ366</f>
        <v>3293.5535111533341</v>
      </c>
      <c r="AM192" s="1411">
        <f>'O7 Amortization'!AK366</f>
        <v>0</v>
      </c>
      <c r="AN192" s="1411">
        <f>'O7 Amortization'!AL366</f>
        <v>0</v>
      </c>
      <c r="AO192" s="1411">
        <f>'O7 Amortization'!AM366</f>
        <v>0</v>
      </c>
      <c r="AP192" s="1411">
        <f>'O7 Amortization'!AN366</f>
        <v>0</v>
      </c>
      <c r="AQ192" s="1411">
        <f>'O7 Amortization'!AO366</f>
        <v>0</v>
      </c>
      <c r="AR192" s="1411">
        <f>'O7 Amortization'!AP366</f>
        <v>0</v>
      </c>
      <c r="AS192" s="1411">
        <f>'O7 Amortization'!AQ366</f>
        <v>0</v>
      </c>
      <c r="AT192" s="1411">
        <f>'O7 Amortization'!AR366</f>
        <v>0</v>
      </c>
      <c r="AU192" s="1411">
        <f>'O7 Amortization'!AS366</f>
        <v>0</v>
      </c>
      <c r="AV192" s="1411">
        <f>'O7 Amortization'!AT366</f>
        <v>0</v>
      </c>
      <c r="AW192" s="1411">
        <f>'O7 Amortization'!AU366</f>
        <v>0</v>
      </c>
      <c r="AX192" s="1411">
        <f t="shared" si="44"/>
        <v>423245</v>
      </c>
      <c r="AY192" s="1411"/>
      <c r="AZ192" s="1411"/>
      <c r="BA192" s="1411"/>
      <c r="BB192" s="1411"/>
      <c r="BC192" s="1411"/>
      <c r="BD192" s="1411"/>
      <c r="BE192" s="1411"/>
      <c r="BF192" s="1411"/>
      <c r="BG192" s="1411"/>
      <c r="BH192" s="1411"/>
      <c r="BI192" s="1411"/>
      <c r="BJ192" s="1411"/>
      <c r="BK192" s="1411"/>
      <c r="BL192" s="1411"/>
      <c r="BM192" s="1411"/>
      <c r="BN192" s="1411"/>
      <c r="BO192" s="1411"/>
      <c r="BP192" s="1411"/>
      <c r="BQ192" s="1411"/>
      <c r="BR192" s="1411"/>
      <c r="BS192" s="1411"/>
      <c r="BT192" s="1411">
        <f>'O7 Amortization'!AW366</f>
        <v>160320.82322893187</v>
      </c>
      <c r="BU192" s="1411">
        <f>'O7 Amortization'!AX366</f>
        <v>55140.882006243082</v>
      </c>
      <c r="BV192" s="1411">
        <f>'O7 Amortization'!AY366</f>
        <v>79874.321915521417</v>
      </c>
      <c r="BW192" s="1411">
        <f>'O7 Amortization'!AZ366</f>
        <v>0</v>
      </c>
      <c r="BX192" s="1411">
        <f>'O7 Amortization'!BA366</f>
        <v>0</v>
      </c>
      <c r="BY192" s="1411">
        <f>'O7 Amortization'!BB366</f>
        <v>0</v>
      </c>
      <c r="BZ192" s="1411">
        <f>'O7 Amortization'!BC366</f>
        <v>22328.241899537948</v>
      </c>
      <c r="CA192" s="1411">
        <f>'O7 Amortization'!BD366</f>
        <v>1225.1534694355046</v>
      </c>
      <c r="CB192" s="1411">
        <f>'O7 Amortization'!BE366</f>
        <v>1110.5774803301717</v>
      </c>
      <c r="CC192" s="1411">
        <f>'O7 Amortization'!BF366</f>
        <v>0</v>
      </c>
      <c r="CD192" s="1411">
        <f>'O7 Amortization'!BG366</f>
        <v>0</v>
      </c>
      <c r="CE192" s="1411">
        <f>'O7 Amortization'!BH366</f>
        <v>0</v>
      </c>
      <c r="CF192" s="1411">
        <f>'O7 Amortization'!BI366</f>
        <v>0</v>
      </c>
      <c r="CG192" s="1411">
        <f>'O7 Amortization'!BJ366</f>
        <v>0</v>
      </c>
      <c r="CH192" s="1411">
        <f>'O7 Amortization'!BK366</f>
        <v>0</v>
      </c>
      <c r="CI192" s="1411">
        <f>'O7 Amortization'!BL366</f>
        <v>0</v>
      </c>
      <c r="CJ192" s="1411">
        <f>'O7 Amortization'!BM366</f>
        <v>0</v>
      </c>
      <c r="CK192" s="1411">
        <f>'O7 Amortization'!BN366</f>
        <v>0</v>
      </c>
      <c r="CL192" s="1411">
        <f>'O7 Amortization'!BO366</f>
        <v>0</v>
      </c>
      <c r="CM192" s="1411">
        <f>'O7 Amortization'!BP366</f>
        <v>0</v>
      </c>
      <c r="CN192" s="1411">
        <f t="shared" si="45"/>
        <v>320000.00000000006</v>
      </c>
      <c r="CO192" s="1791">
        <f>+E192-AC192-AX192-CN192</f>
        <v>0</v>
      </c>
      <c r="CQ192" s="2086" t="s">
        <v>946</v>
      </c>
    </row>
    <row r="193" spans="1:95" s="80" customFormat="1" ht="12.75">
      <c r="A193" s="1176">
        <v>5710</v>
      </c>
      <c r="B193" s="1175" t="s">
        <v>718</v>
      </c>
      <c r="C193" s="1788">
        <f>IF(ISERROR(VLOOKUP($A193,'I3 TB Data'!$A$23:$H$458,MATCH('O5 Details by Class &amp; Accounts'!$C$18, 'I3 TB Data'!$A$23:$H$23,0),0)), 0, VLOOKUP($A193,'I3 TB Data'!$A$23:$H$458,MATCH('O5 Details by Class &amp; Accounts'!$C$18,'I3 TB Data'!$A$23:$H$23,0),0))</f>
        <v>0</v>
      </c>
      <c r="D193" s="1789">
        <f>'I4 BO ASSETS'!D96</f>
        <v>0</v>
      </c>
      <c r="E193" s="1788">
        <f>C193+D193</f>
        <v>0</v>
      </c>
      <c r="F193" s="1790"/>
      <c r="G193" s="1790"/>
      <c r="H193" s="1411">
        <f t="shared" si="39"/>
        <v>0</v>
      </c>
      <c r="I193" s="1411">
        <f>'O7 Amortization'!G438</f>
        <v>0</v>
      </c>
      <c r="J193" s="1411">
        <f>'O7 Amortization'!H438</f>
        <v>0</v>
      </c>
      <c r="K193" s="1411">
        <f>'O7 Amortization'!I438</f>
        <v>0</v>
      </c>
      <c r="L193" s="1411">
        <f>'O7 Amortization'!J438</f>
        <v>0</v>
      </c>
      <c r="M193" s="1411">
        <f>'O7 Amortization'!K438</f>
        <v>0</v>
      </c>
      <c r="N193" s="1411">
        <f>'O7 Amortization'!L438</f>
        <v>0</v>
      </c>
      <c r="O193" s="1411">
        <f>'O7 Amortization'!M438</f>
        <v>0</v>
      </c>
      <c r="P193" s="1411">
        <f>'O7 Amortization'!N438</f>
        <v>0</v>
      </c>
      <c r="Q193" s="1411">
        <f>'O7 Amortization'!O438</f>
        <v>0</v>
      </c>
      <c r="R193" s="1411">
        <f>'O7 Amortization'!P438</f>
        <v>0</v>
      </c>
      <c r="S193" s="1411">
        <f>'O7 Amortization'!Q438</f>
        <v>0</v>
      </c>
      <c r="T193" s="1411">
        <f>'O7 Amortization'!R438</f>
        <v>0</v>
      </c>
      <c r="U193" s="1411">
        <f>'O7 Amortization'!S438</f>
        <v>0</v>
      </c>
      <c r="V193" s="1411">
        <f>'O7 Amortization'!T438</f>
        <v>0</v>
      </c>
      <c r="W193" s="1411">
        <f>'O7 Amortization'!U438</f>
        <v>0</v>
      </c>
      <c r="X193" s="1411">
        <f>'O7 Amortization'!V438</f>
        <v>0</v>
      </c>
      <c r="Y193" s="1411">
        <f>'O7 Amortization'!W438</f>
        <v>0</v>
      </c>
      <c r="Z193" s="1411">
        <f>'O7 Amortization'!X438</f>
        <v>0</v>
      </c>
      <c r="AA193" s="1411">
        <f>'O7 Amortization'!Y438</f>
        <v>0</v>
      </c>
      <c r="AB193" s="1411">
        <f>'O7 Amortization'!Z438</f>
        <v>0</v>
      </c>
      <c r="AC193" s="1411">
        <f t="shared" si="40"/>
        <v>0</v>
      </c>
      <c r="AD193" s="1411">
        <f>'O7 Amortization'!AB438</f>
        <v>0</v>
      </c>
      <c r="AE193" s="1411">
        <f>'O7 Amortization'!AC438</f>
        <v>0</v>
      </c>
      <c r="AF193" s="1411">
        <f>'O7 Amortization'!AD438</f>
        <v>0</v>
      </c>
      <c r="AG193" s="1411">
        <f>'O7 Amortization'!AE438</f>
        <v>0</v>
      </c>
      <c r="AH193" s="1411">
        <f>'O7 Amortization'!AF438</f>
        <v>0</v>
      </c>
      <c r="AI193" s="1411">
        <f>'O7 Amortization'!AG438</f>
        <v>0</v>
      </c>
      <c r="AJ193" s="1411">
        <f>'O7 Amortization'!AH438</f>
        <v>0</v>
      </c>
      <c r="AK193" s="1411">
        <f>'O7 Amortization'!AI438</f>
        <v>0</v>
      </c>
      <c r="AL193" s="1411">
        <f>'O7 Amortization'!AJ438</f>
        <v>0</v>
      </c>
      <c r="AM193" s="1411">
        <f>'O7 Amortization'!AK438</f>
        <v>0</v>
      </c>
      <c r="AN193" s="1411">
        <f>'O7 Amortization'!AL438</f>
        <v>0</v>
      </c>
      <c r="AO193" s="1411">
        <f>'O7 Amortization'!AM438</f>
        <v>0</v>
      </c>
      <c r="AP193" s="1411">
        <f>'O7 Amortization'!AN438</f>
        <v>0</v>
      </c>
      <c r="AQ193" s="1411">
        <f>'O7 Amortization'!AO438</f>
        <v>0</v>
      </c>
      <c r="AR193" s="1411">
        <f>'O7 Amortization'!AP438</f>
        <v>0</v>
      </c>
      <c r="AS193" s="1411">
        <f>'O7 Amortization'!AQ438</f>
        <v>0</v>
      </c>
      <c r="AT193" s="1411">
        <f>'O7 Amortization'!AR438</f>
        <v>0</v>
      </c>
      <c r="AU193" s="1411">
        <f>'O7 Amortization'!AS438</f>
        <v>0</v>
      </c>
      <c r="AV193" s="1411">
        <f>'O7 Amortization'!AT438</f>
        <v>0</v>
      </c>
      <c r="AW193" s="1411">
        <f>'O7 Amortization'!AU438</f>
        <v>0</v>
      </c>
      <c r="AX193" s="1411">
        <f t="shared" si="44"/>
        <v>0</v>
      </c>
      <c r="AY193" s="1411"/>
      <c r="AZ193" s="1411"/>
      <c r="BA193" s="1411"/>
      <c r="BB193" s="1411"/>
      <c r="BC193" s="1411"/>
      <c r="BD193" s="1411"/>
      <c r="BE193" s="1411"/>
      <c r="BF193" s="1411"/>
      <c r="BG193" s="1411"/>
      <c r="BH193" s="1411"/>
      <c r="BI193" s="1411"/>
      <c r="BJ193" s="1411"/>
      <c r="BK193" s="1411"/>
      <c r="BL193" s="1411"/>
      <c r="BM193" s="1411"/>
      <c r="BN193" s="1411"/>
      <c r="BO193" s="1411"/>
      <c r="BP193" s="1411"/>
      <c r="BQ193" s="1411"/>
      <c r="BR193" s="1411"/>
      <c r="BS193" s="1411"/>
      <c r="BT193" s="1411">
        <f>'O7 Amortization'!AW438</f>
        <v>0</v>
      </c>
      <c r="BU193" s="1411">
        <f>'O7 Amortization'!AX438</f>
        <v>0</v>
      </c>
      <c r="BV193" s="1411">
        <f>'O7 Amortization'!AY438</f>
        <v>0</v>
      </c>
      <c r="BW193" s="1411">
        <f>'O7 Amortization'!AZ438</f>
        <v>0</v>
      </c>
      <c r="BX193" s="1411">
        <f>'O7 Amortization'!BA438</f>
        <v>0</v>
      </c>
      <c r="BY193" s="1411">
        <f>'O7 Amortization'!BB438</f>
        <v>0</v>
      </c>
      <c r="BZ193" s="1411">
        <f>'O7 Amortization'!BC438</f>
        <v>0</v>
      </c>
      <c r="CA193" s="1411">
        <f>'O7 Amortization'!BD438</f>
        <v>0</v>
      </c>
      <c r="CB193" s="1411">
        <f>'O7 Amortization'!BE438</f>
        <v>0</v>
      </c>
      <c r="CC193" s="1411">
        <f>'O7 Amortization'!BF438</f>
        <v>0</v>
      </c>
      <c r="CD193" s="1411">
        <f>'O7 Amortization'!BG438</f>
        <v>0</v>
      </c>
      <c r="CE193" s="1411">
        <f>'O7 Amortization'!BH438</f>
        <v>0</v>
      </c>
      <c r="CF193" s="1411">
        <f>'O7 Amortization'!BI438</f>
        <v>0</v>
      </c>
      <c r="CG193" s="1411">
        <f>'O7 Amortization'!BJ438</f>
        <v>0</v>
      </c>
      <c r="CH193" s="1411">
        <f>'O7 Amortization'!BK438</f>
        <v>0</v>
      </c>
      <c r="CI193" s="1411">
        <f>'O7 Amortization'!BL438</f>
        <v>0</v>
      </c>
      <c r="CJ193" s="1411">
        <f>'O7 Amortization'!BM438</f>
        <v>0</v>
      </c>
      <c r="CK193" s="1411">
        <f>'O7 Amortization'!BN438</f>
        <v>0</v>
      </c>
      <c r="CL193" s="1411">
        <f>'O7 Amortization'!BO438</f>
        <v>0</v>
      </c>
      <c r="CM193" s="1411">
        <f>'O7 Amortization'!BP438</f>
        <v>0</v>
      </c>
      <c r="CN193" s="1411">
        <f>'O7 Amortization'!BQ438</f>
        <v>0</v>
      </c>
      <c r="CO193" s="1791">
        <f>+E193-AC193-AX193-CN193</f>
        <v>0</v>
      </c>
      <c r="CQ193" s="2086" t="s">
        <v>946</v>
      </c>
    </row>
    <row r="194" spans="1:95" s="80" customFormat="1" ht="25.5">
      <c r="A194" s="1169">
        <v>5715</v>
      </c>
      <c r="B194" s="451" t="s">
        <v>719</v>
      </c>
      <c r="C194" s="1788">
        <f>IF(ISERROR(VLOOKUP($A194,'I3 TB Data'!$A$23:$H$458,MATCH('O5 Details by Class &amp; Accounts'!$C$18, 'I3 TB Data'!$A$23:$H$23,0),0)), 0, VLOOKUP($A194,'I3 TB Data'!$A$23:$H$458,MATCH('O5 Details by Class &amp; Accounts'!$C$18,'I3 TB Data'!$A$23:$H$23,0),0))</f>
        <v>0</v>
      </c>
      <c r="D194" s="1789">
        <f>'I4 BO ASSETS'!D97</f>
        <v>0</v>
      </c>
      <c r="E194" s="1788">
        <f>C194+D194</f>
        <v>0</v>
      </c>
      <c r="F194" s="1790"/>
      <c r="G194" s="1790"/>
      <c r="H194" s="1411">
        <f t="shared" si="39"/>
        <v>0</v>
      </c>
      <c r="I194" s="1411">
        <f>'O7 Amortization'!G511</f>
        <v>0</v>
      </c>
      <c r="J194" s="1411">
        <f>'O7 Amortization'!H511</f>
        <v>0</v>
      </c>
      <c r="K194" s="1411">
        <f>'O7 Amortization'!I511</f>
        <v>0</v>
      </c>
      <c r="L194" s="1411">
        <f>'O7 Amortization'!J511</f>
        <v>0</v>
      </c>
      <c r="M194" s="1411">
        <f>'O7 Amortization'!K511</f>
        <v>0</v>
      </c>
      <c r="N194" s="1411">
        <f>'O7 Amortization'!L511</f>
        <v>0</v>
      </c>
      <c r="O194" s="1411">
        <f>'O7 Amortization'!M511</f>
        <v>0</v>
      </c>
      <c r="P194" s="1411">
        <f>'O7 Amortization'!N511</f>
        <v>0</v>
      </c>
      <c r="Q194" s="1411">
        <f>'O7 Amortization'!O511</f>
        <v>0</v>
      </c>
      <c r="R194" s="1411">
        <f>'O7 Amortization'!P511</f>
        <v>0</v>
      </c>
      <c r="S194" s="1411">
        <f>'O7 Amortization'!Q511</f>
        <v>0</v>
      </c>
      <c r="T194" s="1411">
        <f>'O7 Amortization'!R511</f>
        <v>0</v>
      </c>
      <c r="U194" s="1411">
        <f>'O7 Amortization'!S511</f>
        <v>0</v>
      </c>
      <c r="V194" s="1411">
        <f>'O7 Amortization'!T511</f>
        <v>0</v>
      </c>
      <c r="W194" s="1411">
        <f>'O7 Amortization'!U511</f>
        <v>0</v>
      </c>
      <c r="X194" s="1411">
        <f>'O7 Amortization'!V511</f>
        <v>0</v>
      </c>
      <c r="Y194" s="1411">
        <f>'O7 Amortization'!W511</f>
        <v>0</v>
      </c>
      <c r="Z194" s="1411">
        <f>'O7 Amortization'!X511</f>
        <v>0</v>
      </c>
      <c r="AA194" s="1411">
        <f>'O7 Amortization'!Y511</f>
        <v>0</v>
      </c>
      <c r="AB194" s="1411">
        <f>'O7 Amortization'!Z511</f>
        <v>0</v>
      </c>
      <c r="AC194" s="1411">
        <f t="shared" si="40"/>
        <v>0</v>
      </c>
      <c r="AD194" s="1411">
        <f>'O7 Amortization'!AB511</f>
        <v>0</v>
      </c>
      <c r="AE194" s="1411">
        <f>'O7 Amortization'!AC511</f>
        <v>0</v>
      </c>
      <c r="AF194" s="1411">
        <f>'O7 Amortization'!AD511</f>
        <v>0</v>
      </c>
      <c r="AG194" s="1411">
        <f>'O7 Amortization'!AE511</f>
        <v>0</v>
      </c>
      <c r="AH194" s="1411">
        <f>'O7 Amortization'!AF511</f>
        <v>0</v>
      </c>
      <c r="AI194" s="1411">
        <f>'O7 Amortization'!AG511</f>
        <v>0</v>
      </c>
      <c r="AJ194" s="1411">
        <f>'O7 Amortization'!AH511</f>
        <v>0</v>
      </c>
      <c r="AK194" s="1411">
        <f>'O7 Amortization'!AI511</f>
        <v>0</v>
      </c>
      <c r="AL194" s="1411">
        <f>'O7 Amortization'!AJ511</f>
        <v>0</v>
      </c>
      <c r="AM194" s="1411">
        <f>'O7 Amortization'!AK511</f>
        <v>0</v>
      </c>
      <c r="AN194" s="1411">
        <f>'O7 Amortization'!AL511</f>
        <v>0</v>
      </c>
      <c r="AO194" s="1411">
        <f>'O7 Amortization'!AM511</f>
        <v>0</v>
      </c>
      <c r="AP194" s="1411">
        <f>'O7 Amortization'!AN511</f>
        <v>0</v>
      </c>
      <c r="AQ194" s="1411">
        <f>'O7 Amortization'!AO511</f>
        <v>0</v>
      </c>
      <c r="AR194" s="1411">
        <f>'O7 Amortization'!AP511</f>
        <v>0</v>
      </c>
      <c r="AS194" s="1411">
        <f>'O7 Amortization'!AQ511</f>
        <v>0</v>
      </c>
      <c r="AT194" s="1411">
        <f>'O7 Amortization'!AR511</f>
        <v>0</v>
      </c>
      <c r="AU194" s="1411">
        <f>'O7 Amortization'!AS511</f>
        <v>0</v>
      </c>
      <c r="AV194" s="1411">
        <f>'O7 Amortization'!AT511</f>
        <v>0</v>
      </c>
      <c r="AW194" s="1411">
        <f>'O7 Amortization'!AU511</f>
        <v>0</v>
      </c>
      <c r="AX194" s="1411">
        <f t="shared" si="44"/>
        <v>0</v>
      </c>
      <c r="AY194" s="1411"/>
      <c r="AZ194" s="1411"/>
      <c r="BA194" s="1411"/>
      <c r="BB194" s="1411"/>
      <c r="BC194" s="1411"/>
      <c r="BD194" s="1411"/>
      <c r="BE194" s="1411"/>
      <c r="BF194" s="1411"/>
      <c r="BG194" s="1411"/>
      <c r="BH194" s="1411"/>
      <c r="BI194" s="1411"/>
      <c r="BJ194" s="1411"/>
      <c r="BK194" s="1411"/>
      <c r="BL194" s="1411"/>
      <c r="BM194" s="1411"/>
      <c r="BN194" s="1411"/>
      <c r="BO194" s="1411"/>
      <c r="BP194" s="1411"/>
      <c r="BQ194" s="1411"/>
      <c r="BR194" s="1411"/>
      <c r="BS194" s="1411"/>
      <c r="BT194" s="1411">
        <f>'O7 Amortization'!AW511</f>
        <v>0</v>
      </c>
      <c r="BU194" s="1411">
        <f>'O7 Amortization'!AX511</f>
        <v>0</v>
      </c>
      <c r="BV194" s="1411">
        <f>'O7 Amortization'!AY511</f>
        <v>0</v>
      </c>
      <c r="BW194" s="1411">
        <f>'O7 Amortization'!AZ511</f>
        <v>0</v>
      </c>
      <c r="BX194" s="1411">
        <f>'O7 Amortization'!BA511</f>
        <v>0</v>
      </c>
      <c r="BY194" s="1411">
        <f>'O7 Amortization'!BB511</f>
        <v>0</v>
      </c>
      <c r="BZ194" s="1411">
        <f>'O7 Amortization'!BC511</f>
        <v>0</v>
      </c>
      <c r="CA194" s="1411">
        <f>'O7 Amortization'!BD511</f>
        <v>0</v>
      </c>
      <c r="CB194" s="1411">
        <f>'O7 Amortization'!BE511</f>
        <v>0</v>
      </c>
      <c r="CC194" s="1411">
        <f>'O7 Amortization'!BF511</f>
        <v>0</v>
      </c>
      <c r="CD194" s="1411">
        <f>'O7 Amortization'!BG511</f>
        <v>0</v>
      </c>
      <c r="CE194" s="1411">
        <f>'O7 Amortization'!BH511</f>
        <v>0</v>
      </c>
      <c r="CF194" s="1411">
        <f>'O7 Amortization'!BI511</f>
        <v>0</v>
      </c>
      <c r="CG194" s="1411">
        <f>'O7 Amortization'!BJ511</f>
        <v>0</v>
      </c>
      <c r="CH194" s="1411">
        <f>'O7 Amortization'!BK511</f>
        <v>0</v>
      </c>
      <c r="CI194" s="1411">
        <f>'O7 Amortization'!BL511</f>
        <v>0</v>
      </c>
      <c r="CJ194" s="1411">
        <f>'O7 Amortization'!BM511</f>
        <v>0</v>
      </c>
      <c r="CK194" s="1411">
        <f>'O7 Amortization'!BN511</f>
        <v>0</v>
      </c>
      <c r="CL194" s="1411">
        <f>'O7 Amortization'!BO511</f>
        <v>0</v>
      </c>
      <c r="CM194" s="1411">
        <f>'O7 Amortization'!BP511</f>
        <v>0</v>
      </c>
      <c r="CN194" s="1411">
        <f t="shared" si="45"/>
        <v>0</v>
      </c>
      <c r="CO194" s="1791">
        <f>+E194-AC194-AX194-CN194</f>
        <v>0</v>
      </c>
      <c r="CQ194" s="2086" t="s">
        <v>946</v>
      </c>
    </row>
    <row r="195" spans="1:95" s="80" customFormat="1" ht="25.5">
      <c r="A195" s="1177">
        <v>5720</v>
      </c>
      <c r="B195" s="1178" t="s">
        <v>720</v>
      </c>
      <c r="C195" s="1788">
        <f>IF(ISERROR(VLOOKUP($A195,'I3 TB Data'!$A$23:$H$458,MATCH('O5 Details by Class &amp; Accounts'!$C$18, 'I3 TB Data'!$A$23:$H$23,0),0)), 0, VLOOKUP($A195,'I3 TB Data'!$A$23:$H$458,MATCH('O5 Details by Class &amp; Accounts'!$C$18,'I3 TB Data'!$A$23:$H$23,0),0))</f>
        <v>0</v>
      </c>
      <c r="D195" s="1789">
        <f>'I4 BO ASSETS'!D98</f>
        <v>0</v>
      </c>
      <c r="E195" s="1788">
        <f>C195+D195</f>
        <v>0</v>
      </c>
      <c r="F195" s="1790"/>
      <c r="G195" s="1790"/>
      <c r="H195" s="1411">
        <f t="shared" si="39"/>
        <v>0</v>
      </c>
      <c r="I195" s="1411">
        <f>'O7 Amortization'!G584</f>
        <v>0</v>
      </c>
      <c r="J195" s="1411">
        <f>'O7 Amortization'!H584</f>
        <v>0</v>
      </c>
      <c r="K195" s="1411">
        <f>'O7 Amortization'!I584</f>
        <v>0</v>
      </c>
      <c r="L195" s="1411">
        <f>'O7 Amortization'!J584</f>
        <v>0</v>
      </c>
      <c r="M195" s="1411">
        <f>'O7 Amortization'!K584</f>
        <v>0</v>
      </c>
      <c r="N195" s="1411">
        <f>'O7 Amortization'!L584</f>
        <v>0</v>
      </c>
      <c r="O195" s="1411">
        <f>'O7 Amortization'!M584</f>
        <v>0</v>
      </c>
      <c r="P195" s="1411">
        <f>'O7 Amortization'!N584</f>
        <v>0</v>
      </c>
      <c r="Q195" s="1411">
        <f>'O7 Amortization'!O584</f>
        <v>0</v>
      </c>
      <c r="R195" s="1411">
        <f>'O7 Amortization'!P584</f>
        <v>0</v>
      </c>
      <c r="S195" s="1411">
        <f>'O7 Amortization'!Q584</f>
        <v>0</v>
      </c>
      <c r="T195" s="1411">
        <f>'O7 Amortization'!R584</f>
        <v>0</v>
      </c>
      <c r="U195" s="1411">
        <f>'O7 Amortization'!S584</f>
        <v>0</v>
      </c>
      <c r="V195" s="1411">
        <f>'O7 Amortization'!T584</f>
        <v>0</v>
      </c>
      <c r="W195" s="1411">
        <f>'O7 Amortization'!U584</f>
        <v>0</v>
      </c>
      <c r="X195" s="1411">
        <f>'O7 Amortization'!V584</f>
        <v>0</v>
      </c>
      <c r="Y195" s="1411">
        <f>'O7 Amortization'!W584</f>
        <v>0</v>
      </c>
      <c r="Z195" s="1411">
        <f>'O7 Amortization'!X584</f>
        <v>0</v>
      </c>
      <c r="AA195" s="1411">
        <f>'O7 Amortization'!Y584</f>
        <v>0</v>
      </c>
      <c r="AB195" s="1411">
        <f>'O7 Amortization'!Z584</f>
        <v>0</v>
      </c>
      <c r="AC195" s="1411">
        <f t="shared" si="40"/>
        <v>0</v>
      </c>
      <c r="AD195" s="1411">
        <f>'O7 Amortization'!AB584</f>
        <v>0</v>
      </c>
      <c r="AE195" s="1411">
        <f>'O7 Amortization'!AC584</f>
        <v>0</v>
      </c>
      <c r="AF195" s="1411">
        <f>'O7 Amortization'!AD584</f>
        <v>0</v>
      </c>
      <c r="AG195" s="1411">
        <f>'O7 Amortization'!AE584</f>
        <v>0</v>
      </c>
      <c r="AH195" s="1411">
        <f>'O7 Amortization'!AF584</f>
        <v>0</v>
      </c>
      <c r="AI195" s="1411">
        <f>'O7 Amortization'!AG584</f>
        <v>0</v>
      </c>
      <c r="AJ195" s="1411">
        <f>'O7 Amortization'!AH584</f>
        <v>0</v>
      </c>
      <c r="AK195" s="1411">
        <f>'O7 Amortization'!AI584</f>
        <v>0</v>
      </c>
      <c r="AL195" s="1411">
        <f>'O7 Amortization'!AJ584</f>
        <v>0</v>
      </c>
      <c r="AM195" s="1411">
        <f>'O7 Amortization'!AK584</f>
        <v>0</v>
      </c>
      <c r="AN195" s="1411">
        <f>'O7 Amortization'!AL584</f>
        <v>0</v>
      </c>
      <c r="AO195" s="1411">
        <f>'O7 Amortization'!AM584</f>
        <v>0</v>
      </c>
      <c r="AP195" s="1411">
        <f>'O7 Amortization'!AN584</f>
        <v>0</v>
      </c>
      <c r="AQ195" s="1411">
        <f>'O7 Amortization'!AO584</f>
        <v>0</v>
      </c>
      <c r="AR195" s="1411">
        <f>'O7 Amortization'!AP584</f>
        <v>0</v>
      </c>
      <c r="AS195" s="1411">
        <f>'O7 Amortization'!AQ584</f>
        <v>0</v>
      </c>
      <c r="AT195" s="1411">
        <f>'O7 Amortization'!AR584</f>
        <v>0</v>
      </c>
      <c r="AU195" s="1411">
        <f>'O7 Amortization'!AS584</f>
        <v>0</v>
      </c>
      <c r="AV195" s="1411">
        <f>'O7 Amortization'!AT584</f>
        <v>0</v>
      </c>
      <c r="AW195" s="1411">
        <f>'O7 Amortization'!AU584</f>
        <v>0</v>
      </c>
      <c r="AX195" s="1411">
        <f t="shared" si="44"/>
        <v>0</v>
      </c>
      <c r="AY195" s="1411"/>
      <c r="AZ195" s="1411"/>
      <c r="BA195" s="1411"/>
      <c r="BB195" s="1411"/>
      <c r="BC195" s="1411"/>
      <c r="BD195" s="1411"/>
      <c r="BE195" s="1411"/>
      <c r="BF195" s="1411"/>
      <c r="BG195" s="1411"/>
      <c r="BH195" s="1411"/>
      <c r="BI195" s="1411"/>
      <c r="BJ195" s="1411"/>
      <c r="BK195" s="1411"/>
      <c r="BL195" s="1411"/>
      <c r="BM195" s="1411"/>
      <c r="BN195" s="1411"/>
      <c r="BO195" s="1411"/>
      <c r="BP195" s="1411"/>
      <c r="BQ195" s="1411"/>
      <c r="BR195" s="1411"/>
      <c r="BS195" s="1411"/>
      <c r="BT195" s="1411">
        <f>'O7 Amortization'!AW584</f>
        <v>0</v>
      </c>
      <c r="BU195" s="1411">
        <f>'O7 Amortization'!AX584</f>
        <v>0</v>
      </c>
      <c r="BV195" s="1411">
        <f>'O7 Amortization'!AY584</f>
        <v>0</v>
      </c>
      <c r="BW195" s="1411">
        <f>'O7 Amortization'!AZ584</f>
        <v>0</v>
      </c>
      <c r="BX195" s="1411">
        <f>'O7 Amortization'!BA584</f>
        <v>0</v>
      </c>
      <c r="BY195" s="1411">
        <f>'O7 Amortization'!BB584</f>
        <v>0</v>
      </c>
      <c r="BZ195" s="1411">
        <f>'O7 Amortization'!BC584</f>
        <v>0</v>
      </c>
      <c r="CA195" s="1411">
        <f>'O7 Amortization'!BD584</f>
        <v>0</v>
      </c>
      <c r="CB195" s="1411">
        <f>'O7 Amortization'!BE584</f>
        <v>0</v>
      </c>
      <c r="CC195" s="1411">
        <f>'O7 Amortization'!BF584</f>
        <v>0</v>
      </c>
      <c r="CD195" s="1411">
        <f>'O7 Amortization'!BG584</f>
        <v>0</v>
      </c>
      <c r="CE195" s="1411">
        <f>'O7 Amortization'!BH584</f>
        <v>0</v>
      </c>
      <c r="CF195" s="1411">
        <f>'O7 Amortization'!BI584</f>
        <v>0</v>
      </c>
      <c r="CG195" s="1411">
        <f>'O7 Amortization'!BJ584</f>
        <v>0</v>
      </c>
      <c r="CH195" s="1411">
        <f>'O7 Amortization'!BK584</f>
        <v>0</v>
      </c>
      <c r="CI195" s="1411">
        <f>'O7 Amortization'!BL584</f>
        <v>0</v>
      </c>
      <c r="CJ195" s="1411">
        <f>'O7 Amortization'!BM584</f>
        <v>0</v>
      </c>
      <c r="CK195" s="1411">
        <f>'O7 Amortization'!BN584</f>
        <v>0</v>
      </c>
      <c r="CL195" s="1411">
        <f>'O7 Amortization'!BO584</f>
        <v>0</v>
      </c>
      <c r="CM195" s="1411">
        <f>'O7 Amortization'!BP584</f>
        <v>0</v>
      </c>
      <c r="CN195" s="1411">
        <f t="shared" si="45"/>
        <v>0</v>
      </c>
      <c r="CO195" s="1791">
        <f>+E195-AC195-AX195-CN195</f>
        <v>0</v>
      </c>
      <c r="CQ195" s="2086" t="s">
        <v>946</v>
      </c>
    </row>
    <row r="196" spans="1:95" s="80" customFormat="1" ht="25.5">
      <c r="A196" s="1169">
        <v>5730</v>
      </c>
      <c r="B196" s="451" t="s">
        <v>1501</v>
      </c>
      <c r="C196" s="1788">
        <f>IF(ISERROR(VLOOKUP($A196,'I3 TB Data'!$A$23:$H$458,MATCH('O5 Details by Class &amp; Accounts'!$C$18, 'I3 TB Data'!$A$23:$H$23,0),0)), 0, VLOOKUP($A196,'I3 TB Data'!$A$23:$H$458,MATCH('O5 Details by Class &amp; Accounts'!$C$18,'I3 TB Data'!$A$23:$H$23,0),0))</f>
        <v>0</v>
      </c>
      <c r="D196" s="1789"/>
      <c r="E196" s="1788">
        <f t="shared" si="46"/>
        <v>0</v>
      </c>
      <c r="F196" s="1790"/>
      <c r="G196" s="1790"/>
      <c r="H196" s="1411"/>
      <c r="I196" s="1411"/>
      <c r="J196" s="1411"/>
      <c r="K196" s="1411"/>
      <c r="L196" s="1411"/>
      <c r="M196" s="1411"/>
      <c r="N196" s="1411"/>
      <c r="O196" s="1411"/>
      <c r="P196" s="1411"/>
      <c r="Q196" s="1411"/>
      <c r="R196" s="1411"/>
      <c r="S196" s="1411"/>
      <c r="T196" s="1411"/>
      <c r="U196" s="1411"/>
      <c r="V196" s="1411"/>
      <c r="W196" s="1411"/>
      <c r="X196" s="1411"/>
      <c r="Y196" s="1411"/>
      <c r="Z196" s="1411"/>
      <c r="AA196" s="1411"/>
      <c r="AB196" s="1411"/>
      <c r="AC196" s="1411"/>
      <c r="AD196" s="1411"/>
      <c r="AE196" s="1411"/>
      <c r="AF196" s="1411"/>
      <c r="AG196" s="1411"/>
      <c r="AH196" s="1411"/>
      <c r="AI196" s="1411"/>
      <c r="AJ196" s="1411"/>
      <c r="AK196" s="1411"/>
      <c r="AL196" s="1411"/>
      <c r="AM196" s="1411"/>
      <c r="AN196" s="1411"/>
      <c r="AO196" s="1411"/>
      <c r="AP196" s="1411"/>
      <c r="AQ196" s="1411"/>
      <c r="AR196" s="1411"/>
      <c r="AS196" s="1411"/>
      <c r="AT196" s="1411"/>
      <c r="AU196" s="1411"/>
      <c r="AV196" s="1411"/>
      <c r="AW196" s="1411"/>
      <c r="AX196" s="1411"/>
      <c r="AY196" s="1411">
        <f>IF(ISERROR(VLOOKUP(VLOOKUP($A196, 'E4 TB Allocation Details'!$A$18:$L$205, MATCH("Misc ID", 'E4 TB Allocation Details'!$A$18:$L$18, 0),FALSE), 'E2 Allocators'!$B$15:$W$361, MATCH('O5 Details by Class &amp; Accounts'!AY$18, 'E2 Allocators'!$B$15:$W$15, 0),FALSE)*$E196), 0, VLOOKUP(VLOOKUP($A196, 'E4 TB Allocation Details'!$A$18:$L$205, MATCH("Misc ID", 'E4 TB Allocation Details'!$A$18:$L$18, 0),FALSE), 'E2 Allocators'!$B$15:$W$361, MATCH('O5 Details by Class &amp; Accounts'!AY$18, 'E2 Allocators'!$B$15:$W$15, 0),FALSE)*$E196)</f>
        <v>0</v>
      </c>
      <c r="AZ196" s="1411">
        <f>IF(ISERROR(VLOOKUP(VLOOKUP($A196, 'E4 TB Allocation Details'!$A$18:$L$205, MATCH("Misc ID", 'E4 TB Allocation Details'!$A$18:$L$18, 0),FALSE), 'E2 Allocators'!$B$15:$W$361, MATCH('O5 Details by Class &amp; Accounts'!AZ$18, 'E2 Allocators'!$B$15:$W$15, 0),FALSE)*$E196), 0, VLOOKUP(VLOOKUP($A196, 'E4 TB Allocation Details'!$A$18:$L$205, MATCH("Misc ID", 'E4 TB Allocation Details'!$A$18:$L$18, 0),FALSE), 'E2 Allocators'!$B$15:$W$361, MATCH('O5 Details by Class &amp; Accounts'!AZ$18, 'E2 Allocators'!$B$15:$W$15, 0),FALSE)*$E196)</f>
        <v>0</v>
      </c>
      <c r="BA196" s="1411">
        <f>IF(ISERROR(VLOOKUP(VLOOKUP($A196, 'E4 TB Allocation Details'!$A$18:$L$205, MATCH("Misc ID", 'E4 TB Allocation Details'!$A$18:$L$18, 0),FALSE), 'E2 Allocators'!$B$15:$W$361, MATCH('O5 Details by Class &amp; Accounts'!BA$18, 'E2 Allocators'!$B$15:$W$15, 0),FALSE)*$E196), 0, VLOOKUP(VLOOKUP($A196, 'E4 TB Allocation Details'!$A$18:$L$205, MATCH("Misc ID", 'E4 TB Allocation Details'!$A$18:$L$18, 0),FALSE), 'E2 Allocators'!$B$15:$W$361, MATCH('O5 Details by Class &amp; Accounts'!BA$18, 'E2 Allocators'!$B$15:$W$15, 0),FALSE)*$E196)</f>
        <v>0</v>
      </c>
      <c r="BB196" s="1411">
        <f>IF(ISERROR(VLOOKUP(VLOOKUP($A196, 'E4 TB Allocation Details'!$A$18:$L$205, MATCH("Misc ID", 'E4 TB Allocation Details'!$A$18:$L$18, 0),FALSE), 'E2 Allocators'!$B$15:$W$361, MATCH('O5 Details by Class &amp; Accounts'!BB$18, 'E2 Allocators'!$B$15:$W$15, 0),FALSE)*$E196), 0, VLOOKUP(VLOOKUP($A196, 'E4 TB Allocation Details'!$A$18:$L$205, MATCH("Misc ID", 'E4 TB Allocation Details'!$A$18:$L$18, 0),FALSE), 'E2 Allocators'!$B$15:$W$361, MATCH('O5 Details by Class &amp; Accounts'!BB$18, 'E2 Allocators'!$B$15:$W$15, 0),FALSE)*$E196)</f>
        <v>0</v>
      </c>
      <c r="BC196" s="1411">
        <f>IF(ISERROR(VLOOKUP(VLOOKUP($A196, 'E4 TB Allocation Details'!$A$18:$L$205, MATCH("Misc ID", 'E4 TB Allocation Details'!$A$18:$L$18, 0),FALSE), 'E2 Allocators'!$B$15:$W$361, MATCH('O5 Details by Class &amp; Accounts'!BC$18, 'E2 Allocators'!$B$15:$W$15, 0),FALSE)*$E196), 0, VLOOKUP(VLOOKUP($A196, 'E4 TB Allocation Details'!$A$18:$L$205, MATCH("Misc ID", 'E4 TB Allocation Details'!$A$18:$L$18, 0),FALSE), 'E2 Allocators'!$B$15:$W$361, MATCH('O5 Details by Class &amp; Accounts'!BC$18, 'E2 Allocators'!$B$15:$W$15, 0),FALSE)*$E196)</f>
        <v>0</v>
      </c>
      <c r="BD196" s="1411">
        <f>IF(ISERROR(VLOOKUP(VLOOKUP($A196, 'E4 TB Allocation Details'!$A$18:$L$205, MATCH("Misc ID", 'E4 TB Allocation Details'!$A$18:$L$18, 0),FALSE), 'E2 Allocators'!$B$15:$W$361, MATCH('O5 Details by Class &amp; Accounts'!BD$18, 'E2 Allocators'!$B$15:$W$15, 0),FALSE)*$E196), 0, VLOOKUP(VLOOKUP($A196, 'E4 TB Allocation Details'!$A$18:$L$205, MATCH("Misc ID", 'E4 TB Allocation Details'!$A$18:$L$18, 0),FALSE), 'E2 Allocators'!$B$15:$W$361, MATCH('O5 Details by Class &amp; Accounts'!BD$18, 'E2 Allocators'!$B$15:$W$15, 0),FALSE)*$E196)</f>
        <v>0</v>
      </c>
      <c r="BE196" s="1411">
        <f>IF(ISERROR(VLOOKUP(VLOOKUP($A196, 'E4 TB Allocation Details'!$A$18:$L$205, MATCH("Misc ID", 'E4 TB Allocation Details'!$A$18:$L$18, 0),FALSE), 'E2 Allocators'!$B$15:$W$361, MATCH('O5 Details by Class &amp; Accounts'!BE$18, 'E2 Allocators'!$B$15:$W$15, 0),FALSE)*$E196), 0, VLOOKUP(VLOOKUP($A196, 'E4 TB Allocation Details'!$A$18:$L$205, MATCH("Misc ID", 'E4 TB Allocation Details'!$A$18:$L$18, 0),FALSE), 'E2 Allocators'!$B$15:$W$361, MATCH('O5 Details by Class &amp; Accounts'!BE$18, 'E2 Allocators'!$B$15:$W$15, 0),FALSE)*$E196)</f>
        <v>0</v>
      </c>
      <c r="BF196" s="1411">
        <f>IF(ISERROR(VLOOKUP(VLOOKUP($A196, 'E4 TB Allocation Details'!$A$18:$L$205, MATCH("Misc ID", 'E4 TB Allocation Details'!$A$18:$L$18, 0),FALSE), 'E2 Allocators'!$B$15:$W$361, MATCH('O5 Details by Class &amp; Accounts'!BF$18, 'E2 Allocators'!$B$15:$W$15, 0),FALSE)*$E196), 0, VLOOKUP(VLOOKUP($A196, 'E4 TB Allocation Details'!$A$18:$L$205, MATCH("Misc ID", 'E4 TB Allocation Details'!$A$18:$L$18, 0),FALSE), 'E2 Allocators'!$B$15:$W$361, MATCH('O5 Details by Class &amp; Accounts'!BF$18, 'E2 Allocators'!$B$15:$W$15, 0),FALSE)*$E196)</f>
        <v>0</v>
      </c>
      <c r="BG196" s="1411">
        <f>IF(ISERROR(VLOOKUP(VLOOKUP($A196, 'E4 TB Allocation Details'!$A$18:$L$205, MATCH("Misc ID", 'E4 TB Allocation Details'!$A$18:$L$18, 0),FALSE), 'E2 Allocators'!$B$15:$W$361, MATCH('O5 Details by Class &amp; Accounts'!BG$18, 'E2 Allocators'!$B$15:$W$15, 0),FALSE)*$E196), 0, VLOOKUP(VLOOKUP($A196, 'E4 TB Allocation Details'!$A$18:$L$205, MATCH("Misc ID", 'E4 TB Allocation Details'!$A$18:$L$18, 0),FALSE), 'E2 Allocators'!$B$15:$W$361, MATCH('O5 Details by Class &amp; Accounts'!BG$18, 'E2 Allocators'!$B$15:$W$15, 0),FALSE)*$E196)</f>
        <v>0</v>
      </c>
      <c r="BH196" s="1411">
        <f>IF(ISERROR(VLOOKUP(VLOOKUP($A196, 'E4 TB Allocation Details'!$A$18:$L$205, MATCH("Misc ID", 'E4 TB Allocation Details'!$A$18:$L$18, 0),FALSE), 'E2 Allocators'!$B$15:$W$361, MATCH('O5 Details by Class &amp; Accounts'!BH$18, 'E2 Allocators'!$B$15:$W$15, 0),FALSE)*$E196), 0, VLOOKUP(VLOOKUP($A196, 'E4 TB Allocation Details'!$A$18:$L$205, MATCH("Misc ID", 'E4 TB Allocation Details'!$A$18:$L$18, 0),FALSE), 'E2 Allocators'!$B$15:$W$361, MATCH('O5 Details by Class &amp; Accounts'!BH$18, 'E2 Allocators'!$B$15:$W$15, 0),FALSE)*$E196)</f>
        <v>0</v>
      </c>
      <c r="BI196" s="1411">
        <f>IF(ISERROR(VLOOKUP(VLOOKUP($A196, 'E4 TB Allocation Details'!$A$18:$L$205, MATCH("Misc ID", 'E4 TB Allocation Details'!$A$18:$L$18, 0),FALSE), 'E2 Allocators'!$B$15:$W$361, MATCH('O5 Details by Class &amp; Accounts'!BI$18, 'E2 Allocators'!$B$15:$W$15, 0),FALSE)*$E196), 0, VLOOKUP(VLOOKUP($A196, 'E4 TB Allocation Details'!$A$18:$L$205, MATCH("Misc ID", 'E4 TB Allocation Details'!$A$18:$L$18, 0),FALSE), 'E2 Allocators'!$B$15:$W$361, MATCH('O5 Details by Class &amp; Accounts'!BI$18, 'E2 Allocators'!$B$15:$W$15, 0),FALSE)*$E196)</f>
        <v>0</v>
      </c>
      <c r="BJ196" s="1411">
        <f>IF(ISERROR(VLOOKUP(VLOOKUP($A196, 'E4 TB Allocation Details'!$A$18:$L$205, MATCH("Misc ID", 'E4 TB Allocation Details'!$A$18:$L$18, 0),FALSE), 'E2 Allocators'!$B$15:$W$361, MATCH('O5 Details by Class &amp; Accounts'!BJ$18, 'E2 Allocators'!$B$15:$W$15, 0),FALSE)*$E196), 0, VLOOKUP(VLOOKUP($A196, 'E4 TB Allocation Details'!$A$18:$L$205, MATCH("Misc ID", 'E4 TB Allocation Details'!$A$18:$L$18, 0),FALSE), 'E2 Allocators'!$B$15:$W$361, MATCH('O5 Details by Class &amp; Accounts'!BJ$18, 'E2 Allocators'!$B$15:$W$15, 0),FALSE)*$E196)</f>
        <v>0</v>
      </c>
      <c r="BK196" s="1411">
        <f>IF(ISERROR(VLOOKUP(VLOOKUP($A196, 'E4 TB Allocation Details'!$A$18:$L$205, MATCH("Misc ID", 'E4 TB Allocation Details'!$A$18:$L$18, 0),FALSE), 'E2 Allocators'!$B$15:$W$361, MATCH('O5 Details by Class &amp; Accounts'!BK$18, 'E2 Allocators'!$B$15:$W$15, 0),FALSE)*$E196), 0, VLOOKUP(VLOOKUP($A196, 'E4 TB Allocation Details'!$A$18:$L$205, MATCH("Misc ID", 'E4 TB Allocation Details'!$A$18:$L$18, 0),FALSE), 'E2 Allocators'!$B$15:$W$361, MATCH('O5 Details by Class &amp; Accounts'!BK$18, 'E2 Allocators'!$B$15:$W$15, 0),FALSE)*$E196)</f>
        <v>0</v>
      </c>
      <c r="BL196" s="1411">
        <f>IF(ISERROR(VLOOKUP(VLOOKUP($A196, 'E4 TB Allocation Details'!$A$18:$L$205, MATCH("Misc ID", 'E4 TB Allocation Details'!$A$18:$L$18, 0),FALSE), 'E2 Allocators'!$B$15:$W$361, MATCH('O5 Details by Class &amp; Accounts'!BL$18, 'E2 Allocators'!$B$15:$W$15, 0),FALSE)*$E196), 0, VLOOKUP(VLOOKUP($A196, 'E4 TB Allocation Details'!$A$18:$L$205, MATCH("Misc ID", 'E4 TB Allocation Details'!$A$18:$L$18, 0),FALSE), 'E2 Allocators'!$B$15:$W$361, MATCH('O5 Details by Class &amp; Accounts'!BL$18, 'E2 Allocators'!$B$15:$W$15, 0),FALSE)*$E196)</f>
        <v>0</v>
      </c>
      <c r="BM196" s="1411">
        <f>IF(ISERROR(VLOOKUP(VLOOKUP($A196, 'E4 TB Allocation Details'!$A$18:$L$205, MATCH("Misc ID", 'E4 TB Allocation Details'!$A$18:$L$18, 0),FALSE), 'E2 Allocators'!$B$15:$W$361, MATCH('O5 Details by Class &amp; Accounts'!BM$18, 'E2 Allocators'!$B$15:$W$15, 0),FALSE)*$E196), 0, VLOOKUP(VLOOKUP($A196, 'E4 TB Allocation Details'!$A$18:$L$205, MATCH("Misc ID", 'E4 TB Allocation Details'!$A$18:$L$18, 0),FALSE), 'E2 Allocators'!$B$15:$W$361, MATCH('O5 Details by Class &amp; Accounts'!BM$18, 'E2 Allocators'!$B$15:$W$15, 0),FALSE)*$E196)</f>
        <v>0</v>
      </c>
      <c r="BN196" s="1411">
        <f>IF(ISERROR(VLOOKUP(VLOOKUP($A196, 'E4 TB Allocation Details'!$A$18:$L$205, MATCH("Misc ID", 'E4 TB Allocation Details'!$A$18:$L$18, 0),FALSE), 'E2 Allocators'!$B$15:$W$361, MATCH('O5 Details by Class &amp; Accounts'!BN$18, 'E2 Allocators'!$B$15:$W$15, 0),FALSE)*$E196), 0, VLOOKUP(VLOOKUP($A196, 'E4 TB Allocation Details'!$A$18:$L$205, MATCH("Misc ID", 'E4 TB Allocation Details'!$A$18:$L$18, 0),FALSE), 'E2 Allocators'!$B$15:$W$361, MATCH('O5 Details by Class &amp; Accounts'!BN$18, 'E2 Allocators'!$B$15:$W$15, 0),FALSE)*$E196)</f>
        <v>0</v>
      </c>
      <c r="BO196" s="1411">
        <f>IF(ISERROR(VLOOKUP(VLOOKUP($A196, 'E4 TB Allocation Details'!$A$18:$L$205, MATCH("Misc ID", 'E4 TB Allocation Details'!$A$18:$L$18, 0),FALSE), 'E2 Allocators'!$B$15:$W$361, MATCH('O5 Details by Class &amp; Accounts'!BO$18, 'E2 Allocators'!$B$15:$W$15, 0),FALSE)*$E196), 0, VLOOKUP(VLOOKUP($A196, 'E4 TB Allocation Details'!$A$18:$L$205, MATCH("Misc ID", 'E4 TB Allocation Details'!$A$18:$L$18, 0),FALSE), 'E2 Allocators'!$B$15:$W$361, MATCH('O5 Details by Class &amp; Accounts'!BO$18, 'E2 Allocators'!$B$15:$W$15, 0),FALSE)*$E196)</f>
        <v>0</v>
      </c>
      <c r="BP196" s="1411">
        <f>IF(ISERROR(VLOOKUP(VLOOKUP($A196, 'E4 TB Allocation Details'!$A$18:$L$205, MATCH("Misc ID", 'E4 TB Allocation Details'!$A$18:$L$18, 0),FALSE), 'E2 Allocators'!$B$15:$W$361, MATCH('O5 Details by Class &amp; Accounts'!BP$18, 'E2 Allocators'!$B$15:$W$15, 0),FALSE)*$E196), 0, VLOOKUP(VLOOKUP($A196, 'E4 TB Allocation Details'!$A$18:$L$205, MATCH("Misc ID", 'E4 TB Allocation Details'!$A$18:$L$18, 0),FALSE), 'E2 Allocators'!$B$15:$W$361, MATCH('O5 Details by Class &amp; Accounts'!BP$18, 'E2 Allocators'!$B$15:$W$15, 0),FALSE)*$E196)</f>
        <v>0</v>
      </c>
      <c r="BQ196" s="1411">
        <f>IF(ISERROR(VLOOKUP(VLOOKUP($A196, 'E4 TB Allocation Details'!$A$18:$L$205, MATCH("Misc ID", 'E4 TB Allocation Details'!$A$18:$L$18, 0),FALSE), 'E2 Allocators'!$B$15:$W$361, MATCH('O5 Details by Class &amp; Accounts'!BQ$18, 'E2 Allocators'!$B$15:$W$15, 0),FALSE)*$E196), 0, VLOOKUP(VLOOKUP($A196, 'E4 TB Allocation Details'!$A$18:$L$205, MATCH("Misc ID", 'E4 TB Allocation Details'!$A$18:$L$18, 0),FALSE), 'E2 Allocators'!$B$15:$W$361, MATCH('O5 Details by Class &amp; Accounts'!BQ$18, 'E2 Allocators'!$B$15:$W$15, 0),FALSE)*$E196)</f>
        <v>0</v>
      </c>
      <c r="BR196" s="1411">
        <f>IF(ISERROR(VLOOKUP(VLOOKUP($A196, 'E4 TB Allocation Details'!$A$18:$L$205, MATCH("Misc ID", 'E4 TB Allocation Details'!$A$18:$L$18, 0),FALSE), 'E2 Allocators'!$B$15:$W$361, MATCH('O5 Details by Class &amp; Accounts'!BR$18, 'E2 Allocators'!$B$15:$W$15, 0),FALSE)*$E196), 0, VLOOKUP(VLOOKUP($A196, 'E4 TB Allocation Details'!$A$18:$L$205, MATCH("Misc ID", 'E4 TB Allocation Details'!$A$18:$L$18, 0),FALSE), 'E2 Allocators'!$B$15:$W$361, MATCH('O5 Details by Class &amp; Accounts'!BR$18, 'E2 Allocators'!$B$15:$W$15, 0),FALSE)*$E196)</f>
        <v>0</v>
      </c>
      <c r="BS196" s="1411">
        <f t="shared" si="41"/>
        <v>0</v>
      </c>
      <c r="BT196" s="1411">
        <f>IF(ISERROR(VLOOKUP(VLOOKUP($A196, 'E4 TB Allocation Details'!$A$18:$L$205, MATCH("A &amp; G ID", 'E4 TB Allocation Details'!$A$18:$L$18, 0),FALSE), 'E2 Allocators'!$B$15:$W$361, MATCH('O5 Details by Class &amp; Accounts'!BT$18, 'E2 Allocators'!$B$15:$W$15, 0),FALSE)*$E196), 0, VLOOKUP(VLOOKUP($A196, 'E4 TB Allocation Details'!$A$18:$L$205, MATCH("A &amp; G ID", 'E4 TB Allocation Details'!$A$18:$L$18, 0),FALSE), 'E2 Allocators'!$B$15:$W$361, MATCH('O5 Details by Class &amp; Accounts'!BT$18, 'E2 Allocators'!$B$15:$W$15, 0),FALSE)*$E196)</f>
        <v>0</v>
      </c>
      <c r="BU196" s="1411">
        <f>IF(ISERROR(VLOOKUP(VLOOKUP($A196, 'E4 TB Allocation Details'!$A$18:$L$205, MATCH("A &amp; G ID", 'E4 TB Allocation Details'!$A$18:$L$18, 0),FALSE), 'E2 Allocators'!$B$15:$W$361, MATCH('O5 Details by Class &amp; Accounts'!BU$18, 'E2 Allocators'!$B$15:$W$15, 0),FALSE)*$E196), 0, VLOOKUP(VLOOKUP($A196, 'E4 TB Allocation Details'!$A$18:$L$205, MATCH("A &amp; G ID", 'E4 TB Allocation Details'!$A$18:$L$18, 0),FALSE), 'E2 Allocators'!$B$15:$W$361, MATCH('O5 Details by Class &amp; Accounts'!BU$18, 'E2 Allocators'!$B$15:$W$15, 0),FALSE)*$E196)</f>
        <v>0</v>
      </c>
      <c r="BV196" s="1411">
        <f>IF(ISERROR(VLOOKUP(VLOOKUP($A196, 'E4 TB Allocation Details'!$A$18:$L$205, MATCH("A &amp; G ID", 'E4 TB Allocation Details'!$A$18:$L$18, 0),FALSE), 'E2 Allocators'!$B$15:$W$361, MATCH('O5 Details by Class &amp; Accounts'!BV$18, 'E2 Allocators'!$B$15:$W$15, 0),FALSE)*$E196), 0, VLOOKUP(VLOOKUP($A196, 'E4 TB Allocation Details'!$A$18:$L$205, MATCH("A &amp; G ID", 'E4 TB Allocation Details'!$A$18:$L$18, 0),FALSE), 'E2 Allocators'!$B$15:$W$361, MATCH('O5 Details by Class &amp; Accounts'!BV$18, 'E2 Allocators'!$B$15:$W$15, 0),FALSE)*$E196)</f>
        <v>0</v>
      </c>
      <c r="BW196" s="1411">
        <f>IF(ISERROR(VLOOKUP(VLOOKUP($A196, 'E4 TB Allocation Details'!$A$18:$L$205, MATCH("A &amp; G ID", 'E4 TB Allocation Details'!$A$18:$L$18, 0),FALSE), 'E2 Allocators'!$B$15:$W$361, MATCH('O5 Details by Class &amp; Accounts'!BW$18, 'E2 Allocators'!$B$15:$W$15, 0),FALSE)*$E196), 0, VLOOKUP(VLOOKUP($A196, 'E4 TB Allocation Details'!$A$18:$L$205, MATCH("A &amp; G ID", 'E4 TB Allocation Details'!$A$18:$L$18, 0),FALSE), 'E2 Allocators'!$B$15:$W$361, MATCH('O5 Details by Class &amp; Accounts'!BW$18, 'E2 Allocators'!$B$15:$W$15, 0),FALSE)*$E196)</f>
        <v>0</v>
      </c>
      <c r="BX196" s="1411">
        <f>IF(ISERROR(VLOOKUP(VLOOKUP($A196, 'E4 TB Allocation Details'!$A$18:$L$205, MATCH("A &amp; G ID", 'E4 TB Allocation Details'!$A$18:$L$18, 0),FALSE), 'E2 Allocators'!$B$15:$W$361, MATCH('O5 Details by Class &amp; Accounts'!BX$18, 'E2 Allocators'!$B$15:$W$15, 0),FALSE)*$E196), 0, VLOOKUP(VLOOKUP($A196, 'E4 TB Allocation Details'!$A$18:$L$205, MATCH("A &amp; G ID", 'E4 TB Allocation Details'!$A$18:$L$18, 0),FALSE), 'E2 Allocators'!$B$15:$W$361, MATCH('O5 Details by Class &amp; Accounts'!BX$18, 'E2 Allocators'!$B$15:$W$15, 0),FALSE)*$E196)</f>
        <v>0</v>
      </c>
      <c r="BY196" s="1411">
        <f>IF(ISERROR(VLOOKUP(VLOOKUP($A196, 'E4 TB Allocation Details'!$A$18:$L$205, MATCH("A &amp; G ID", 'E4 TB Allocation Details'!$A$18:$L$18, 0),FALSE), 'E2 Allocators'!$B$15:$W$361, MATCH('O5 Details by Class &amp; Accounts'!BY$18, 'E2 Allocators'!$B$15:$W$15, 0),FALSE)*$E196), 0, VLOOKUP(VLOOKUP($A196, 'E4 TB Allocation Details'!$A$18:$L$205, MATCH("A &amp; G ID", 'E4 TB Allocation Details'!$A$18:$L$18, 0),FALSE), 'E2 Allocators'!$B$15:$W$361, MATCH('O5 Details by Class &amp; Accounts'!BY$18, 'E2 Allocators'!$B$15:$W$15, 0),FALSE)*$E196)</f>
        <v>0</v>
      </c>
      <c r="BZ196" s="1411">
        <f>IF(ISERROR(VLOOKUP(VLOOKUP($A196, 'E4 TB Allocation Details'!$A$18:$L$205, MATCH("A &amp; G ID", 'E4 TB Allocation Details'!$A$18:$L$18, 0),FALSE), 'E2 Allocators'!$B$15:$W$361, MATCH('O5 Details by Class &amp; Accounts'!BZ$18, 'E2 Allocators'!$B$15:$W$15, 0),FALSE)*$E196), 0, VLOOKUP(VLOOKUP($A196, 'E4 TB Allocation Details'!$A$18:$L$205, MATCH("A &amp; G ID", 'E4 TB Allocation Details'!$A$18:$L$18, 0),FALSE), 'E2 Allocators'!$B$15:$W$361, MATCH('O5 Details by Class &amp; Accounts'!BZ$18, 'E2 Allocators'!$B$15:$W$15, 0),FALSE)*$E196)</f>
        <v>0</v>
      </c>
      <c r="CA196" s="1411">
        <f>IF(ISERROR(VLOOKUP(VLOOKUP($A196, 'E4 TB Allocation Details'!$A$18:$L$205, MATCH("A &amp; G ID", 'E4 TB Allocation Details'!$A$18:$L$18, 0),FALSE), 'E2 Allocators'!$B$15:$W$361, MATCH('O5 Details by Class &amp; Accounts'!CA$18, 'E2 Allocators'!$B$15:$W$15, 0),FALSE)*$E196), 0, VLOOKUP(VLOOKUP($A196, 'E4 TB Allocation Details'!$A$18:$L$205, MATCH("A &amp; G ID", 'E4 TB Allocation Details'!$A$18:$L$18, 0),FALSE), 'E2 Allocators'!$B$15:$W$361, MATCH('O5 Details by Class &amp; Accounts'!CA$18, 'E2 Allocators'!$B$15:$W$15, 0),FALSE)*$E196)</f>
        <v>0</v>
      </c>
      <c r="CB196" s="1411">
        <f>IF(ISERROR(VLOOKUP(VLOOKUP($A196, 'E4 TB Allocation Details'!$A$18:$L$205, MATCH("A &amp; G ID", 'E4 TB Allocation Details'!$A$18:$L$18, 0),FALSE), 'E2 Allocators'!$B$15:$W$361, MATCH('O5 Details by Class &amp; Accounts'!CB$18, 'E2 Allocators'!$B$15:$W$15, 0),FALSE)*$E196), 0, VLOOKUP(VLOOKUP($A196, 'E4 TB Allocation Details'!$A$18:$L$205, MATCH("A &amp; G ID", 'E4 TB Allocation Details'!$A$18:$L$18, 0),FALSE), 'E2 Allocators'!$B$15:$W$361, MATCH('O5 Details by Class &amp; Accounts'!CB$18, 'E2 Allocators'!$B$15:$W$15, 0),FALSE)*$E196)</f>
        <v>0</v>
      </c>
      <c r="CC196" s="1411">
        <f>IF(ISERROR(VLOOKUP(VLOOKUP($A196, 'E4 TB Allocation Details'!$A$18:$L$205, MATCH("A &amp; G ID", 'E4 TB Allocation Details'!$A$18:$L$18, 0),FALSE), 'E2 Allocators'!$B$15:$W$361, MATCH('O5 Details by Class &amp; Accounts'!CC$18, 'E2 Allocators'!$B$15:$W$15, 0),FALSE)*$E196), 0, VLOOKUP(VLOOKUP($A196, 'E4 TB Allocation Details'!$A$18:$L$205, MATCH("A &amp; G ID", 'E4 TB Allocation Details'!$A$18:$L$18, 0),FALSE), 'E2 Allocators'!$B$15:$W$361, MATCH('O5 Details by Class &amp; Accounts'!CC$18, 'E2 Allocators'!$B$15:$W$15, 0),FALSE)*$E196)</f>
        <v>0</v>
      </c>
      <c r="CD196" s="1411">
        <f>IF(ISERROR(VLOOKUP(VLOOKUP($A196, 'E4 TB Allocation Details'!$A$18:$L$205, MATCH("A &amp; G ID", 'E4 TB Allocation Details'!$A$18:$L$18, 0),FALSE), 'E2 Allocators'!$B$15:$W$361, MATCH('O5 Details by Class &amp; Accounts'!CD$18, 'E2 Allocators'!$B$15:$W$15, 0),FALSE)*$E196), 0, VLOOKUP(VLOOKUP($A196, 'E4 TB Allocation Details'!$A$18:$L$205, MATCH("A &amp; G ID", 'E4 TB Allocation Details'!$A$18:$L$18, 0),FALSE), 'E2 Allocators'!$B$15:$W$361, MATCH('O5 Details by Class &amp; Accounts'!CD$18, 'E2 Allocators'!$B$15:$W$15, 0),FALSE)*$E196)</f>
        <v>0</v>
      </c>
      <c r="CE196" s="1411">
        <f>IF(ISERROR(VLOOKUP(VLOOKUP($A196, 'E4 TB Allocation Details'!$A$18:$L$205, MATCH("A &amp; G ID", 'E4 TB Allocation Details'!$A$18:$L$18, 0),FALSE), 'E2 Allocators'!$B$15:$W$361, MATCH('O5 Details by Class &amp; Accounts'!CE$18, 'E2 Allocators'!$B$15:$W$15, 0),FALSE)*$E196), 0, VLOOKUP(VLOOKUP($A196, 'E4 TB Allocation Details'!$A$18:$L$205, MATCH("A &amp; G ID", 'E4 TB Allocation Details'!$A$18:$L$18, 0),FALSE), 'E2 Allocators'!$B$15:$W$361, MATCH('O5 Details by Class &amp; Accounts'!CE$18, 'E2 Allocators'!$B$15:$W$15, 0),FALSE)*$E196)</f>
        <v>0</v>
      </c>
      <c r="CF196" s="1411">
        <f>IF(ISERROR(VLOOKUP(VLOOKUP($A196, 'E4 TB Allocation Details'!$A$18:$L$205, MATCH("A &amp; G ID", 'E4 TB Allocation Details'!$A$18:$L$18, 0),FALSE), 'E2 Allocators'!$B$15:$W$361, MATCH('O5 Details by Class &amp; Accounts'!CF$18, 'E2 Allocators'!$B$15:$W$15, 0),FALSE)*$E196), 0, VLOOKUP(VLOOKUP($A196, 'E4 TB Allocation Details'!$A$18:$L$205, MATCH("A &amp; G ID", 'E4 TB Allocation Details'!$A$18:$L$18, 0),FALSE), 'E2 Allocators'!$B$15:$W$361, MATCH('O5 Details by Class &amp; Accounts'!CF$18, 'E2 Allocators'!$B$15:$W$15, 0),FALSE)*$E196)</f>
        <v>0</v>
      </c>
      <c r="CG196" s="1411">
        <f>IF(ISERROR(VLOOKUP(VLOOKUP($A196, 'E4 TB Allocation Details'!$A$18:$L$205, MATCH("A &amp; G ID", 'E4 TB Allocation Details'!$A$18:$L$18, 0),FALSE), 'E2 Allocators'!$B$15:$W$361, MATCH('O5 Details by Class &amp; Accounts'!CG$18, 'E2 Allocators'!$B$15:$W$15, 0),FALSE)*$E196), 0, VLOOKUP(VLOOKUP($A196, 'E4 TB Allocation Details'!$A$18:$L$205, MATCH("A &amp; G ID", 'E4 TB Allocation Details'!$A$18:$L$18, 0),FALSE), 'E2 Allocators'!$B$15:$W$361, MATCH('O5 Details by Class &amp; Accounts'!CG$18, 'E2 Allocators'!$B$15:$W$15, 0),FALSE)*$E196)</f>
        <v>0</v>
      </c>
      <c r="CH196" s="1411">
        <f>IF(ISERROR(VLOOKUP(VLOOKUP($A196, 'E4 TB Allocation Details'!$A$18:$L$205, MATCH("A &amp; G ID", 'E4 TB Allocation Details'!$A$18:$L$18, 0),FALSE), 'E2 Allocators'!$B$15:$W$361, MATCH('O5 Details by Class &amp; Accounts'!CH$18, 'E2 Allocators'!$B$15:$W$15, 0),FALSE)*$E196), 0, VLOOKUP(VLOOKUP($A196, 'E4 TB Allocation Details'!$A$18:$L$205, MATCH("A &amp; G ID", 'E4 TB Allocation Details'!$A$18:$L$18, 0),FALSE), 'E2 Allocators'!$B$15:$W$361, MATCH('O5 Details by Class &amp; Accounts'!CH$18, 'E2 Allocators'!$B$15:$W$15, 0),FALSE)*$E196)</f>
        <v>0</v>
      </c>
      <c r="CI196" s="1411">
        <f>IF(ISERROR(VLOOKUP(VLOOKUP($A196, 'E4 TB Allocation Details'!$A$18:$L$205, MATCH("A &amp; G ID", 'E4 TB Allocation Details'!$A$18:$L$18, 0),FALSE), 'E2 Allocators'!$B$15:$W$361, MATCH('O5 Details by Class &amp; Accounts'!CI$18, 'E2 Allocators'!$B$15:$W$15, 0),FALSE)*$E196), 0, VLOOKUP(VLOOKUP($A196, 'E4 TB Allocation Details'!$A$18:$L$205, MATCH("A &amp; G ID", 'E4 TB Allocation Details'!$A$18:$L$18, 0),FALSE), 'E2 Allocators'!$B$15:$W$361, MATCH('O5 Details by Class &amp; Accounts'!CI$18, 'E2 Allocators'!$B$15:$W$15, 0),FALSE)*$E196)</f>
        <v>0</v>
      </c>
      <c r="CJ196" s="1411">
        <f>IF(ISERROR(VLOOKUP(VLOOKUP($A196, 'E4 TB Allocation Details'!$A$18:$L$205, MATCH("A &amp; G ID", 'E4 TB Allocation Details'!$A$18:$L$18, 0),FALSE), 'E2 Allocators'!$B$15:$W$361, MATCH('O5 Details by Class &amp; Accounts'!CJ$18, 'E2 Allocators'!$B$15:$W$15, 0),FALSE)*$E196), 0, VLOOKUP(VLOOKUP($A196, 'E4 TB Allocation Details'!$A$18:$L$205, MATCH("A &amp; G ID", 'E4 TB Allocation Details'!$A$18:$L$18, 0),FALSE), 'E2 Allocators'!$B$15:$W$361, MATCH('O5 Details by Class &amp; Accounts'!CJ$18, 'E2 Allocators'!$B$15:$W$15, 0),FALSE)*$E196)</f>
        <v>0</v>
      </c>
      <c r="CK196" s="1411">
        <f>IF(ISERROR(VLOOKUP(VLOOKUP($A196, 'E4 TB Allocation Details'!$A$18:$L$205, MATCH("A &amp; G ID", 'E4 TB Allocation Details'!$A$18:$L$18, 0),FALSE), 'E2 Allocators'!$B$15:$W$361, MATCH('O5 Details by Class &amp; Accounts'!CK$18, 'E2 Allocators'!$B$15:$W$15, 0),FALSE)*$E196), 0, VLOOKUP(VLOOKUP($A196, 'E4 TB Allocation Details'!$A$18:$L$205, MATCH("A &amp; G ID", 'E4 TB Allocation Details'!$A$18:$L$18, 0),FALSE), 'E2 Allocators'!$B$15:$W$361, MATCH('O5 Details by Class &amp; Accounts'!CK$18, 'E2 Allocators'!$B$15:$W$15, 0),FALSE)*$E196)</f>
        <v>0</v>
      </c>
      <c r="CL196" s="1411">
        <f>IF(ISERROR(VLOOKUP(VLOOKUP($A196, 'E4 TB Allocation Details'!$A$18:$L$205, MATCH("A &amp; G ID", 'E4 TB Allocation Details'!$A$18:$L$18, 0),FALSE), 'E2 Allocators'!$B$15:$W$361, MATCH('O5 Details by Class &amp; Accounts'!CL$18, 'E2 Allocators'!$B$15:$W$15, 0),FALSE)*$E196), 0, VLOOKUP(VLOOKUP($A196, 'E4 TB Allocation Details'!$A$18:$L$205, MATCH("A &amp; G ID", 'E4 TB Allocation Details'!$A$18:$L$18, 0),FALSE), 'E2 Allocators'!$B$15:$W$361, MATCH('O5 Details by Class &amp; Accounts'!CL$18, 'E2 Allocators'!$B$15:$W$15, 0),FALSE)*$E196)</f>
        <v>0</v>
      </c>
      <c r="CM196" s="1411">
        <f>IF(ISERROR(VLOOKUP(VLOOKUP($A196, 'E4 TB Allocation Details'!$A$18:$L$205, MATCH("A &amp; G ID", 'E4 TB Allocation Details'!$A$18:$L$18, 0),FALSE), 'E2 Allocators'!$B$15:$W$361, MATCH('O5 Details by Class &amp; Accounts'!CM$18, 'E2 Allocators'!$B$15:$W$15, 0),FALSE)*$E196), 0, VLOOKUP(VLOOKUP($A196, 'E4 TB Allocation Details'!$A$18:$L$205, MATCH("A &amp; G ID", 'E4 TB Allocation Details'!$A$18:$L$18, 0),FALSE), 'E2 Allocators'!$B$15:$W$361, MATCH('O5 Details by Class &amp; Accounts'!CM$18, 'E2 Allocators'!$B$15:$W$15, 0),FALSE)*$E196)</f>
        <v>0</v>
      </c>
      <c r="CN196" s="1411">
        <f t="shared" si="45"/>
        <v>0</v>
      </c>
      <c r="CO196" s="1791">
        <f t="shared" si="43"/>
        <v>0</v>
      </c>
      <c r="CQ196" s="2086" t="s">
        <v>288</v>
      </c>
    </row>
    <row r="197" spans="1:95" s="80" customFormat="1" ht="12.75">
      <c r="A197" s="1169">
        <v>5735</v>
      </c>
      <c r="B197" s="451" t="s">
        <v>1505</v>
      </c>
      <c r="C197" s="1788">
        <f>IF(ISERROR(VLOOKUP($A197,'I3 TB Data'!$A$23:$H$458,MATCH('O5 Details by Class &amp; Accounts'!$C$18, 'I3 TB Data'!$A$23:$H$23,0),0)), 0, VLOOKUP($A197,'I3 TB Data'!$A$23:$H$458,MATCH('O5 Details by Class &amp; Accounts'!$C$18,'I3 TB Data'!$A$23:$H$23,0),0))</f>
        <v>0</v>
      </c>
      <c r="D197" s="1789"/>
      <c r="E197" s="1788">
        <f t="shared" si="46"/>
        <v>0</v>
      </c>
      <c r="F197" s="1790"/>
      <c r="G197" s="1790"/>
      <c r="H197" s="1411"/>
      <c r="I197" s="1411"/>
      <c r="J197" s="1411"/>
      <c r="K197" s="1411"/>
      <c r="L197" s="1411"/>
      <c r="M197" s="1411"/>
      <c r="N197" s="1411"/>
      <c r="O197" s="1411"/>
      <c r="P197" s="1411"/>
      <c r="Q197" s="1411"/>
      <c r="R197" s="1411"/>
      <c r="S197" s="1411"/>
      <c r="T197" s="1411"/>
      <c r="U197" s="1411"/>
      <c r="V197" s="1411"/>
      <c r="W197" s="1411"/>
      <c r="X197" s="1411"/>
      <c r="Y197" s="1411"/>
      <c r="Z197" s="1411"/>
      <c r="AA197" s="1411"/>
      <c r="AB197" s="1411"/>
      <c r="AC197" s="1411"/>
      <c r="AD197" s="1411"/>
      <c r="AE197" s="1411"/>
      <c r="AF197" s="1411"/>
      <c r="AG197" s="1411"/>
      <c r="AH197" s="1411"/>
      <c r="AI197" s="1411"/>
      <c r="AJ197" s="1411"/>
      <c r="AK197" s="1411"/>
      <c r="AL197" s="1411"/>
      <c r="AM197" s="1411"/>
      <c r="AN197" s="1411"/>
      <c r="AO197" s="1411"/>
      <c r="AP197" s="1411"/>
      <c r="AQ197" s="1411"/>
      <c r="AR197" s="1411"/>
      <c r="AS197" s="1411"/>
      <c r="AT197" s="1411"/>
      <c r="AU197" s="1411"/>
      <c r="AV197" s="1411"/>
      <c r="AW197" s="1411"/>
      <c r="AX197" s="1411"/>
      <c r="AY197" s="1411">
        <f>IF(ISERROR(VLOOKUP(VLOOKUP($A197, 'E4 TB Allocation Details'!$A$18:$L$205, MATCH("Misc ID", 'E4 TB Allocation Details'!$A$18:$L$18, 0),FALSE), 'E2 Allocators'!$B$15:$W$361, MATCH('O5 Details by Class &amp; Accounts'!AY$18, 'E2 Allocators'!$B$15:$W$15, 0),FALSE)*$E197), 0, VLOOKUP(VLOOKUP($A197, 'E4 TB Allocation Details'!$A$18:$L$205, MATCH("Misc ID", 'E4 TB Allocation Details'!$A$18:$L$18, 0),FALSE), 'E2 Allocators'!$B$15:$W$361, MATCH('O5 Details by Class &amp; Accounts'!AY$18, 'E2 Allocators'!$B$15:$W$15, 0),FALSE)*$E197)</f>
        <v>0</v>
      </c>
      <c r="AZ197" s="1411">
        <f>IF(ISERROR(VLOOKUP(VLOOKUP($A197, 'E4 TB Allocation Details'!$A$18:$L$205, MATCH("Misc ID", 'E4 TB Allocation Details'!$A$18:$L$18, 0),FALSE), 'E2 Allocators'!$B$15:$W$361, MATCH('O5 Details by Class &amp; Accounts'!AZ$18, 'E2 Allocators'!$B$15:$W$15, 0),FALSE)*$E197), 0, VLOOKUP(VLOOKUP($A197, 'E4 TB Allocation Details'!$A$18:$L$205, MATCH("Misc ID", 'E4 TB Allocation Details'!$A$18:$L$18, 0),FALSE), 'E2 Allocators'!$B$15:$W$361, MATCH('O5 Details by Class &amp; Accounts'!AZ$18, 'E2 Allocators'!$B$15:$W$15, 0),FALSE)*$E197)</f>
        <v>0</v>
      </c>
      <c r="BA197" s="1411">
        <f>IF(ISERROR(VLOOKUP(VLOOKUP($A197, 'E4 TB Allocation Details'!$A$18:$L$205, MATCH("Misc ID", 'E4 TB Allocation Details'!$A$18:$L$18, 0),FALSE), 'E2 Allocators'!$B$15:$W$361, MATCH('O5 Details by Class &amp; Accounts'!BA$18, 'E2 Allocators'!$B$15:$W$15, 0),FALSE)*$E197), 0, VLOOKUP(VLOOKUP($A197, 'E4 TB Allocation Details'!$A$18:$L$205, MATCH("Misc ID", 'E4 TB Allocation Details'!$A$18:$L$18, 0),FALSE), 'E2 Allocators'!$B$15:$W$361, MATCH('O5 Details by Class &amp; Accounts'!BA$18, 'E2 Allocators'!$B$15:$W$15, 0),FALSE)*$E197)</f>
        <v>0</v>
      </c>
      <c r="BB197" s="1411">
        <f>IF(ISERROR(VLOOKUP(VLOOKUP($A197, 'E4 TB Allocation Details'!$A$18:$L$205, MATCH("Misc ID", 'E4 TB Allocation Details'!$A$18:$L$18, 0),FALSE), 'E2 Allocators'!$B$15:$W$361, MATCH('O5 Details by Class &amp; Accounts'!BB$18, 'E2 Allocators'!$B$15:$W$15, 0),FALSE)*$E197), 0, VLOOKUP(VLOOKUP($A197, 'E4 TB Allocation Details'!$A$18:$L$205, MATCH("Misc ID", 'E4 TB Allocation Details'!$A$18:$L$18, 0),FALSE), 'E2 Allocators'!$B$15:$W$361, MATCH('O5 Details by Class &amp; Accounts'!BB$18, 'E2 Allocators'!$B$15:$W$15, 0),FALSE)*$E197)</f>
        <v>0</v>
      </c>
      <c r="BC197" s="1411">
        <f>IF(ISERROR(VLOOKUP(VLOOKUP($A197, 'E4 TB Allocation Details'!$A$18:$L$205, MATCH("Misc ID", 'E4 TB Allocation Details'!$A$18:$L$18, 0),FALSE), 'E2 Allocators'!$B$15:$W$361, MATCH('O5 Details by Class &amp; Accounts'!BC$18, 'E2 Allocators'!$B$15:$W$15, 0),FALSE)*$E197), 0, VLOOKUP(VLOOKUP($A197, 'E4 TB Allocation Details'!$A$18:$L$205, MATCH("Misc ID", 'E4 TB Allocation Details'!$A$18:$L$18, 0),FALSE), 'E2 Allocators'!$B$15:$W$361, MATCH('O5 Details by Class &amp; Accounts'!BC$18, 'E2 Allocators'!$B$15:$W$15, 0),FALSE)*$E197)</f>
        <v>0</v>
      </c>
      <c r="BD197" s="1411">
        <f>IF(ISERROR(VLOOKUP(VLOOKUP($A197, 'E4 TB Allocation Details'!$A$18:$L$205, MATCH("Misc ID", 'E4 TB Allocation Details'!$A$18:$L$18, 0),FALSE), 'E2 Allocators'!$B$15:$W$361, MATCH('O5 Details by Class &amp; Accounts'!BD$18, 'E2 Allocators'!$B$15:$W$15, 0),FALSE)*$E197), 0, VLOOKUP(VLOOKUP($A197, 'E4 TB Allocation Details'!$A$18:$L$205, MATCH("Misc ID", 'E4 TB Allocation Details'!$A$18:$L$18, 0),FALSE), 'E2 Allocators'!$B$15:$W$361, MATCH('O5 Details by Class &amp; Accounts'!BD$18, 'E2 Allocators'!$B$15:$W$15, 0),FALSE)*$E197)</f>
        <v>0</v>
      </c>
      <c r="BE197" s="1411">
        <f>IF(ISERROR(VLOOKUP(VLOOKUP($A197, 'E4 TB Allocation Details'!$A$18:$L$205, MATCH("Misc ID", 'E4 TB Allocation Details'!$A$18:$L$18, 0),FALSE), 'E2 Allocators'!$B$15:$W$361, MATCH('O5 Details by Class &amp; Accounts'!BE$18, 'E2 Allocators'!$B$15:$W$15, 0),FALSE)*$E197), 0, VLOOKUP(VLOOKUP($A197, 'E4 TB Allocation Details'!$A$18:$L$205, MATCH("Misc ID", 'E4 TB Allocation Details'!$A$18:$L$18, 0),FALSE), 'E2 Allocators'!$B$15:$W$361, MATCH('O5 Details by Class &amp; Accounts'!BE$18, 'E2 Allocators'!$B$15:$W$15, 0),FALSE)*$E197)</f>
        <v>0</v>
      </c>
      <c r="BF197" s="1411">
        <f>IF(ISERROR(VLOOKUP(VLOOKUP($A197, 'E4 TB Allocation Details'!$A$18:$L$205, MATCH("Misc ID", 'E4 TB Allocation Details'!$A$18:$L$18, 0),FALSE), 'E2 Allocators'!$B$15:$W$361, MATCH('O5 Details by Class &amp; Accounts'!BF$18, 'E2 Allocators'!$B$15:$W$15, 0),FALSE)*$E197), 0, VLOOKUP(VLOOKUP($A197, 'E4 TB Allocation Details'!$A$18:$L$205, MATCH("Misc ID", 'E4 TB Allocation Details'!$A$18:$L$18, 0),FALSE), 'E2 Allocators'!$B$15:$W$361, MATCH('O5 Details by Class &amp; Accounts'!BF$18, 'E2 Allocators'!$B$15:$W$15, 0),FALSE)*$E197)</f>
        <v>0</v>
      </c>
      <c r="BG197" s="1411">
        <f>IF(ISERROR(VLOOKUP(VLOOKUP($A197, 'E4 TB Allocation Details'!$A$18:$L$205, MATCH("Misc ID", 'E4 TB Allocation Details'!$A$18:$L$18, 0),FALSE), 'E2 Allocators'!$B$15:$W$361, MATCH('O5 Details by Class &amp; Accounts'!BG$18, 'E2 Allocators'!$B$15:$W$15, 0),FALSE)*$E197), 0, VLOOKUP(VLOOKUP($A197, 'E4 TB Allocation Details'!$A$18:$L$205, MATCH("Misc ID", 'E4 TB Allocation Details'!$A$18:$L$18, 0),FALSE), 'E2 Allocators'!$B$15:$W$361, MATCH('O5 Details by Class &amp; Accounts'!BG$18, 'E2 Allocators'!$B$15:$W$15, 0),FALSE)*$E197)</f>
        <v>0</v>
      </c>
      <c r="BH197" s="1411">
        <f>IF(ISERROR(VLOOKUP(VLOOKUP($A197, 'E4 TB Allocation Details'!$A$18:$L$205, MATCH("Misc ID", 'E4 TB Allocation Details'!$A$18:$L$18, 0),FALSE), 'E2 Allocators'!$B$15:$W$361, MATCH('O5 Details by Class &amp; Accounts'!BH$18, 'E2 Allocators'!$B$15:$W$15, 0),FALSE)*$E197), 0, VLOOKUP(VLOOKUP($A197, 'E4 TB Allocation Details'!$A$18:$L$205, MATCH("Misc ID", 'E4 TB Allocation Details'!$A$18:$L$18, 0),FALSE), 'E2 Allocators'!$B$15:$W$361, MATCH('O5 Details by Class &amp; Accounts'!BH$18, 'E2 Allocators'!$B$15:$W$15, 0),FALSE)*$E197)</f>
        <v>0</v>
      </c>
      <c r="BI197" s="1411">
        <f>IF(ISERROR(VLOOKUP(VLOOKUP($A197, 'E4 TB Allocation Details'!$A$18:$L$205, MATCH("Misc ID", 'E4 TB Allocation Details'!$A$18:$L$18, 0),FALSE), 'E2 Allocators'!$B$15:$W$361, MATCH('O5 Details by Class &amp; Accounts'!BI$18, 'E2 Allocators'!$B$15:$W$15, 0),FALSE)*$E197), 0, VLOOKUP(VLOOKUP($A197, 'E4 TB Allocation Details'!$A$18:$L$205, MATCH("Misc ID", 'E4 TB Allocation Details'!$A$18:$L$18, 0),FALSE), 'E2 Allocators'!$B$15:$W$361, MATCH('O5 Details by Class &amp; Accounts'!BI$18, 'E2 Allocators'!$B$15:$W$15, 0),FALSE)*$E197)</f>
        <v>0</v>
      </c>
      <c r="BJ197" s="1411">
        <f>IF(ISERROR(VLOOKUP(VLOOKUP($A197, 'E4 TB Allocation Details'!$A$18:$L$205, MATCH("Misc ID", 'E4 TB Allocation Details'!$A$18:$L$18, 0),FALSE), 'E2 Allocators'!$B$15:$W$361, MATCH('O5 Details by Class &amp; Accounts'!BJ$18, 'E2 Allocators'!$B$15:$W$15, 0),FALSE)*$E197), 0, VLOOKUP(VLOOKUP($A197, 'E4 TB Allocation Details'!$A$18:$L$205, MATCH("Misc ID", 'E4 TB Allocation Details'!$A$18:$L$18, 0),FALSE), 'E2 Allocators'!$B$15:$W$361, MATCH('O5 Details by Class &amp; Accounts'!BJ$18, 'E2 Allocators'!$B$15:$W$15, 0),FALSE)*$E197)</f>
        <v>0</v>
      </c>
      <c r="BK197" s="1411">
        <f>IF(ISERROR(VLOOKUP(VLOOKUP($A197, 'E4 TB Allocation Details'!$A$18:$L$205, MATCH("Misc ID", 'E4 TB Allocation Details'!$A$18:$L$18, 0),FALSE), 'E2 Allocators'!$B$15:$W$361, MATCH('O5 Details by Class &amp; Accounts'!BK$18, 'E2 Allocators'!$B$15:$W$15, 0),FALSE)*$E197), 0, VLOOKUP(VLOOKUP($A197, 'E4 TB Allocation Details'!$A$18:$L$205, MATCH("Misc ID", 'E4 TB Allocation Details'!$A$18:$L$18, 0),FALSE), 'E2 Allocators'!$B$15:$W$361, MATCH('O5 Details by Class &amp; Accounts'!BK$18, 'E2 Allocators'!$B$15:$W$15, 0),FALSE)*$E197)</f>
        <v>0</v>
      </c>
      <c r="BL197" s="1411">
        <f>IF(ISERROR(VLOOKUP(VLOOKUP($A197, 'E4 TB Allocation Details'!$A$18:$L$205, MATCH("Misc ID", 'E4 TB Allocation Details'!$A$18:$L$18, 0),FALSE), 'E2 Allocators'!$B$15:$W$361, MATCH('O5 Details by Class &amp; Accounts'!BL$18, 'E2 Allocators'!$B$15:$W$15, 0),FALSE)*$E197), 0, VLOOKUP(VLOOKUP($A197, 'E4 TB Allocation Details'!$A$18:$L$205, MATCH("Misc ID", 'E4 TB Allocation Details'!$A$18:$L$18, 0),FALSE), 'E2 Allocators'!$B$15:$W$361, MATCH('O5 Details by Class &amp; Accounts'!BL$18, 'E2 Allocators'!$B$15:$W$15, 0),FALSE)*$E197)</f>
        <v>0</v>
      </c>
      <c r="BM197" s="1411">
        <f>IF(ISERROR(VLOOKUP(VLOOKUP($A197, 'E4 TB Allocation Details'!$A$18:$L$205, MATCH("Misc ID", 'E4 TB Allocation Details'!$A$18:$L$18, 0),FALSE), 'E2 Allocators'!$B$15:$W$361, MATCH('O5 Details by Class &amp; Accounts'!BM$18, 'E2 Allocators'!$B$15:$W$15, 0),FALSE)*$E197), 0, VLOOKUP(VLOOKUP($A197, 'E4 TB Allocation Details'!$A$18:$L$205, MATCH("Misc ID", 'E4 TB Allocation Details'!$A$18:$L$18, 0),FALSE), 'E2 Allocators'!$B$15:$W$361, MATCH('O5 Details by Class &amp; Accounts'!BM$18, 'E2 Allocators'!$B$15:$W$15, 0),FALSE)*$E197)</f>
        <v>0</v>
      </c>
      <c r="BN197" s="1411">
        <f>IF(ISERROR(VLOOKUP(VLOOKUP($A197, 'E4 TB Allocation Details'!$A$18:$L$205, MATCH("Misc ID", 'E4 TB Allocation Details'!$A$18:$L$18, 0),FALSE), 'E2 Allocators'!$B$15:$W$361, MATCH('O5 Details by Class &amp; Accounts'!BN$18, 'E2 Allocators'!$B$15:$W$15, 0),FALSE)*$E197), 0, VLOOKUP(VLOOKUP($A197, 'E4 TB Allocation Details'!$A$18:$L$205, MATCH("Misc ID", 'E4 TB Allocation Details'!$A$18:$L$18, 0),FALSE), 'E2 Allocators'!$B$15:$W$361, MATCH('O5 Details by Class &amp; Accounts'!BN$18, 'E2 Allocators'!$B$15:$W$15, 0),FALSE)*$E197)</f>
        <v>0</v>
      </c>
      <c r="BO197" s="1411">
        <f>IF(ISERROR(VLOOKUP(VLOOKUP($A197, 'E4 TB Allocation Details'!$A$18:$L$205, MATCH("Misc ID", 'E4 TB Allocation Details'!$A$18:$L$18, 0),FALSE), 'E2 Allocators'!$B$15:$W$361, MATCH('O5 Details by Class &amp; Accounts'!BO$18, 'E2 Allocators'!$B$15:$W$15, 0),FALSE)*$E197), 0, VLOOKUP(VLOOKUP($A197, 'E4 TB Allocation Details'!$A$18:$L$205, MATCH("Misc ID", 'E4 TB Allocation Details'!$A$18:$L$18, 0),FALSE), 'E2 Allocators'!$B$15:$W$361, MATCH('O5 Details by Class &amp; Accounts'!BO$18, 'E2 Allocators'!$B$15:$W$15, 0),FALSE)*$E197)</f>
        <v>0</v>
      </c>
      <c r="BP197" s="1411">
        <f>IF(ISERROR(VLOOKUP(VLOOKUP($A197, 'E4 TB Allocation Details'!$A$18:$L$205, MATCH("Misc ID", 'E4 TB Allocation Details'!$A$18:$L$18, 0),FALSE), 'E2 Allocators'!$B$15:$W$361, MATCH('O5 Details by Class &amp; Accounts'!BP$18, 'E2 Allocators'!$B$15:$W$15, 0),FALSE)*$E197), 0, VLOOKUP(VLOOKUP($A197, 'E4 TB Allocation Details'!$A$18:$L$205, MATCH("Misc ID", 'E4 TB Allocation Details'!$A$18:$L$18, 0),FALSE), 'E2 Allocators'!$B$15:$W$361, MATCH('O5 Details by Class &amp; Accounts'!BP$18, 'E2 Allocators'!$B$15:$W$15, 0),FALSE)*$E197)</f>
        <v>0</v>
      </c>
      <c r="BQ197" s="1411">
        <f>IF(ISERROR(VLOOKUP(VLOOKUP($A197, 'E4 TB Allocation Details'!$A$18:$L$205, MATCH("Misc ID", 'E4 TB Allocation Details'!$A$18:$L$18, 0),FALSE), 'E2 Allocators'!$B$15:$W$361, MATCH('O5 Details by Class &amp; Accounts'!BQ$18, 'E2 Allocators'!$B$15:$W$15, 0),FALSE)*$E197), 0, VLOOKUP(VLOOKUP($A197, 'E4 TB Allocation Details'!$A$18:$L$205, MATCH("Misc ID", 'E4 TB Allocation Details'!$A$18:$L$18, 0),FALSE), 'E2 Allocators'!$B$15:$W$361, MATCH('O5 Details by Class &amp; Accounts'!BQ$18, 'E2 Allocators'!$B$15:$W$15, 0),FALSE)*$E197)</f>
        <v>0</v>
      </c>
      <c r="BR197" s="1411">
        <f>IF(ISERROR(VLOOKUP(VLOOKUP($A197, 'E4 TB Allocation Details'!$A$18:$L$205, MATCH("Misc ID", 'E4 TB Allocation Details'!$A$18:$L$18, 0),FALSE), 'E2 Allocators'!$B$15:$W$361, MATCH('O5 Details by Class &amp; Accounts'!BR$18, 'E2 Allocators'!$B$15:$W$15, 0),FALSE)*$E197), 0, VLOOKUP(VLOOKUP($A197, 'E4 TB Allocation Details'!$A$18:$L$205, MATCH("Misc ID", 'E4 TB Allocation Details'!$A$18:$L$18, 0),FALSE), 'E2 Allocators'!$B$15:$W$361, MATCH('O5 Details by Class &amp; Accounts'!BR$18, 'E2 Allocators'!$B$15:$W$15, 0),FALSE)*$E197)</f>
        <v>0</v>
      </c>
      <c r="BS197" s="1411">
        <f t="shared" si="41"/>
        <v>0</v>
      </c>
      <c r="BT197" s="1411">
        <f>IF(ISERROR(VLOOKUP(VLOOKUP($A197, 'E4 TB Allocation Details'!$A$18:$L$205, MATCH("A &amp; G ID", 'E4 TB Allocation Details'!$A$18:$L$18, 0),FALSE), 'E2 Allocators'!$B$15:$W$361, MATCH('O5 Details by Class &amp; Accounts'!BT$18, 'E2 Allocators'!$B$15:$W$15, 0),FALSE)*$E197), 0, VLOOKUP(VLOOKUP($A197, 'E4 TB Allocation Details'!$A$18:$L$205, MATCH("A &amp; G ID", 'E4 TB Allocation Details'!$A$18:$L$18, 0),FALSE), 'E2 Allocators'!$B$15:$W$361, MATCH('O5 Details by Class &amp; Accounts'!BT$18, 'E2 Allocators'!$B$15:$W$15, 0),FALSE)*$E197)</f>
        <v>0</v>
      </c>
      <c r="BU197" s="1411">
        <f>IF(ISERROR(VLOOKUP(VLOOKUP($A197, 'E4 TB Allocation Details'!$A$18:$L$205, MATCH("A &amp; G ID", 'E4 TB Allocation Details'!$A$18:$L$18, 0),FALSE), 'E2 Allocators'!$B$15:$W$361, MATCH('O5 Details by Class &amp; Accounts'!BU$18, 'E2 Allocators'!$B$15:$W$15, 0),FALSE)*$E197), 0, VLOOKUP(VLOOKUP($A197, 'E4 TB Allocation Details'!$A$18:$L$205, MATCH("A &amp; G ID", 'E4 TB Allocation Details'!$A$18:$L$18, 0),FALSE), 'E2 Allocators'!$B$15:$W$361, MATCH('O5 Details by Class &amp; Accounts'!BU$18, 'E2 Allocators'!$B$15:$W$15, 0),FALSE)*$E197)</f>
        <v>0</v>
      </c>
      <c r="BV197" s="1411">
        <f>IF(ISERROR(VLOOKUP(VLOOKUP($A197, 'E4 TB Allocation Details'!$A$18:$L$205, MATCH("A &amp; G ID", 'E4 TB Allocation Details'!$A$18:$L$18, 0),FALSE), 'E2 Allocators'!$B$15:$W$361, MATCH('O5 Details by Class &amp; Accounts'!BV$18, 'E2 Allocators'!$B$15:$W$15, 0),FALSE)*$E197), 0, VLOOKUP(VLOOKUP($A197, 'E4 TB Allocation Details'!$A$18:$L$205, MATCH("A &amp; G ID", 'E4 TB Allocation Details'!$A$18:$L$18, 0),FALSE), 'E2 Allocators'!$B$15:$W$361, MATCH('O5 Details by Class &amp; Accounts'!BV$18, 'E2 Allocators'!$B$15:$W$15, 0),FALSE)*$E197)</f>
        <v>0</v>
      </c>
      <c r="BW197" s="1411">
        <f>IF(ISERROR(VLOOKUP(VLOOKUP($A197, 'E4 TB Allocation Details'!$A$18:$L$205, MATCH("A &amp; G ID", 'E4 TB Allocation Details'!$A$18:$L$18, 0),FALSE), 'E2 Allocators'!$B$15:$W$361, MATCH('O5 Details by Class &amp; Accounts'!BW$18, 'E2 Allocators'!$B$15:$W$15, 0),FALSE)*$E197), 0, VLOOKUP(VLOOKUP($A197, 'E4 TB Allocation Details'!$A$18:$L$205, MATCH("A &amp; G ID", 'E4 TB Allocation Details'!$A$18:$L$18, 0),FALSE), 'E2 Allocators'!$B$15:$W$361, MATCH('O5 Details by Class &amp; Accounts'!BW$18, 'E2 Allocators'!$B$15:$W$15, 0),FALSE)*$E197)</f>
        <v>0</v>
      </c>
      <c r="BX197" s="1411">
        <f>IF(ISERROR(VLOOKUP(VLOOKUP($A197, 'E4 TB Allocation Details'!$A$18:$L$205, MATCH("A &amp; G ID", 'E4 TB Allocation Details'!$A$18:$L$18, 0),FALSE), 'E2 Allocators'!$B$15:$W$361, MATCH('O5 Details by Class &amp; Accounts'!BX$18, 'E2 Allocators'!$B$15:$W$15, 0),FALSE)*$E197), 0, VLOOKUP(VLOOKUP($A197, 'E4 TB Allocation Details'!$A$18:$L$205, MATCH("A &amp; G ID", 'E4 TB Allocation Details'!$A$18:$L$18, 0),FALSE), 'E2 Allocators'!$B$15:$W$361, MATCH('O5 Details by Class &amp; Accounts'!BX$18, 'E2 Allocators'!$B$15:$W$15, 0),FALSE)*$E197)</f>
        <v>0</v>
      </c>
      <c r="BY197" s="1411">
        <f>IF(ISERROR(VLOOKUP(VLOOKUP($A197, 'E4 TB Allocation Details'!$A$18:$L$205, MATCH("A &amp; G ID", 'E4 TB Allocation Details'!$A$18:$L$18, 0),FALSE), 'E2 Allocators'!$B$15:$W$361, MATCH('O5 Details by Class &amp; Accounts'!BY$18, 'E2 Allocators'!$B$15:$W$15, 0),FALSE)*$E197), 0, VLOOKUP(VLOOKUP($A197, 'E4 TB Allocation Details'!$A$18:$L$205, MATCH("A &amp; G ID", 'E4 TB Allocation Details'!$A$18:$L$18, 0),FALSE), 'E2 Allocators'!$B$15:$W$361, MATCH('O5 Details by Class &amp; Accounts'!BY$18, 'E2 Allocators'!$B$15:$W$15, 0),FALSE)*$E197)</f>
        <v>0</v>
      </c>
      <c r="BZ197" s="1411">
        <f>IF(ISERROR(VLOOKUP(VLOOKUP($A197, 'E4 TB Allocation Details'!$A$18:$L$205, MATCH("A &amp; G ID", 'E4 TB Allocation Details'!$A$18:$L$18, 0),FALSE), 'E2 Allocators'!$B$15:$W$361, MATCH('O5 Details by Class &amp; Accounts'!BZ$18, 'E2 Allocators'!$B$15:$W$15, 0),FALSE)*$E197), 0, VLOOKUP(VLOOKUP($A197, 'E4 TB Allocation Details'!$A$18:$L$205, MATCH("A &amp; G ID", 'E4 TB Allocation Details'!$A$18:$L$18, 0),FALSE), 'E2 Allocators'!$B$15:$W$361, MATCH('O5 Details by Class &amp; Accounts'!BZ$18, 'E2 Allocators'!$B$15:$W$15, 0),FALSE)*$E197)</f>
        <v>0</v>
      </c>
      <c r="CA197" s="1411">
        <f>IF(ISERROR(VLOOKUP(VLOOKUP($A197, 'E4 TB Allocation Details'!$A$18:$L$205, MATCH("A &amp; G ID", 'E4 TB Allocation Details'!$A$18:$L$18, 0),FALSE), 'E2 Allocators'!$B$15:$W$361, MATCH('O5 Details by Class &amp; Accounts'!CA$18, 'E2 Allocators'!$B$15:$W$15, 0),FALSE)*$E197), 0, VLOOKUP(VLOOKUP($A197, 'E4 TB Allocation Details'!$A$18:$L$205, MATCH("A &amp; G ID", 'E4 TB Allocation Details'!$A$18:$L$18, 0),FALSE), 'E2 Allocators'!$B$15:$W$361, MATCH('O5 Details by Class &amp; Accounts'!CA$18, 'E2 Allocators'!$B$15:$W$15, 0),FALSE)*$E197)</f>
        <v>0</v>
      </c>
      <c r="CB197" s="1411">
        <f>IF(ISERROR(VLOOKUP(VLOOKUP($A197, 'E4 TB Allocation Details'!$A$18:$L$205, MATCH("A &amp; G ID", 'E4 TB Allocation Details'!$A$18:$L$18, 0),FALSE), 'E2 Allocators'!$B$15:$W$361, MATCH('O5 Details by Class &amp; Accounts'!CB$18, 'E2 Allocators'!$B$15:$W$15, 0),FALSE)*$E197), 0, VLOOKUP(VLOOKUP($A197, 'E4 TB Allocation Details'!$A$18:$L$205, MATCH("A &amp; G ID", 'E4 TB Allocation Details'!$A$18:$L$18, 0),FALSE), 'E2 Allocators'!$B$15:$W$361, MATCH('O5 Details by Class &amp; Accounts'!CB$18, 'E2 Allocators'!$B$15:$W$15, 0),FALSE)*$E197)</f>
        <v>0</v>
      </c>
      <c r="CC197" s="1411">
        <f>IF(ISERROR(VLOOKUP(VLOOKUP($A197, 'E4 TB Allocation Details'!$A$18:$L$205, MATCH("A &amp; G ID", 'E4 TB Allocation Details'!$A$18:$L$18, 0),FALSE), 'E2 Allocators'!$B$15:$W$361, MATCH('O5 Details by Class &amp; Accounts'!CC$18, 'E2 Allocators'!$B$15:$W$15, 0),FALSE)*$E197), 0, VLOOKUP(VLOOKUP($A197, 'E4 TB Allocation Details'!$A$18:$L$205, MATCH("A &amp; G ID", 'E4 TB Allocation Details'!$A$18:$L$18, 0),FALSE), 'E2 Allocators'!$B$15:$W$361, MATCH('O5 Details by Class &amp; Accounts'!CC$18, 'E2 Allocators'!$B$15:$W$15, 0),FALSE)*$E197)</f>
        <v>0</v>
      </c>
      <c r="CD197" s="1411">
        <f>IF(ISERROR(VLOOKUP(VLOOKUP($A197, 'E4 TB Allocation Details'!$A$18:$L$205, MATCH("A &amp; G ID", 'E4 TB Allocation Details'!$A$18:$L$18, 0),FALSE), 'E2 Allocators'!$B$15:$W$361, MATCH('O5 Details by Class &amp; Accounts'!CD$18, 'E2 Allocators'!$B$15:$W$15, 0),FALSE)*$E197), 0, VLOOKUP(VLOOKUP($A197, 'E4 TB Allocation Details'!$A$18:$L$205, MATCH("A &amp; G ID", 'E4 TB Allocation Details'!$A$18:$L$18, 0),FALSE), 'E2 Allocators'!$B$15:$W$361, MATCH('O5 Details by Class &amp; Accounts'!CD$18, 'E2 Allocators'!$B$15:$W$15, 0),FALSE)*$E197)</f>
        <v>0</v>
      </c>
      <c r="CE197" s="1411">
        <f>IF(ISERROR(VLOOKUP(VLOOKUP($A197, 'E4 TB Allocation Details'!$A$18:$L$205, MATCH("A &amp; G ID", 'E4 TB Allocation Details'!$A$18:$L$18, 0),FALSE), 'E2 Allocators'!$B$15:$W$361, MATCH('O5 Details by Class &amp; Accounts'!CE$18, 'E2 Allocators'!$B$15:$W$15, 0),FALSE)*$E197), 0, VLOOKUP(VLOOKUP($A197, 'E4 TB Allocation Details'!$A$18:$L$205, MATCH("A &amp; G ID", 'E4 TB Allocation Details'!$A$18:$L$18, 0),FALSE), 'E2 Allocators'!$B$15:$W$361, MATCH('O5 Details by Class &amp; Accounts'!CE$18, 'E2 Allocators'!$B$15:$W$15, 0),FALSE)*$E197)</f>
        <v>0</v>
      </c>
      <c r="CF197" s="1411">
        <f>IF(ISERROR(VLOOKUP(VLOOKUP($A197, 'E4 TB Allocation Details'!$A$18:$L$205, MATCH("A &amp; G ID", 'E4 TB Allocation Details'!$A$18:$L$18, 0),FALSE), 'E2 Allocators'!$B$15:$W$361, MATCH('O5 Details by Class &amp; Accounts'!CF$18, 'E2 Allocators'!$B$15:$W$15, 0),FALSE)*$E197), 0, VLOOKUP(VLOOKUP($A197, 'E4 TB Allocation Details'!$A$18:$L$205, MATCH("A &amp; G ID", 'E4 TB Allocation Details'!$A$18:$L$18, 0),FALSE), 'E2 Allocators'!$B$15:$W$361, MATCH('O5 Details by Class &amp; Accounts'!CF$18, 'E2 Allocators'!$B$15:$W$15, 0),FALSE)*$E197)</f>
        <v>0</v>
      </c>
      <c r="CG197" s="1411">
        <f>IF(ISERROR(VLOOKUP(VLOOKUP($A197, 'E4 TB Allocation Details'!$A$18:$L$205, MATCH("A &amp; G ID", 'E4 TB Allocation Details'!$A$18:$L$18, 0),FALSE), 'E2 Allocators'!$B$15:$W$361, MATCH('O5 Details by Class &amp; Accounts'!CG$18, 'E2 Allocators'!$B$15:$W$15, 0),FALSE)*$E197), 0, VLOOKUP(VLOOKUP($A197, 'E4 TB Allocation Details'!$A$18:$L$205, MATCH("A &amp; G ID", 'E4 TB Allocation Details'!$A$18:$L$18, 0),FALSE), 'E2 Allocators'!$B$15:$W$361, MATCH('O5 Details by Class &amp; Accounts'!CG$18, 'E2 Allocators'!$B$15:$W$15, 0),FALSE)*$E197)</f>
        <v>0</v>
      </c>
      <c r="CH197" s="1411">
        <f>IF(ISERROR(VLOOKUP(VLOOKUP($A197, 'E4 TB Allocation Details'!$A$18:$L$205, MATCH("A &amp; G ID", 'E4 TB Allocation Details'!$A$18:$L$18, 0),FALSE), 'E2 Allocators'!$B$15:$W$361, MATCH('O5 Details by Class &amp; Accounts'!CH$18, 'E2 Allocators'!$B$15:$W$15, 0),FALSE)*$E197), 0, VLOOKUP(VLOOKUP($A197, 'E4 TB Allocation Details'!$A$18:$L$205, MATCH("A &amp; G ID", 'E4 TB Allocation Details'!$A$18:$L$18, 0),FALSE), 'E2 Allocators'!$B$15:$W$361, MATCH('O5 Details by Class &amp; Accounts'!CH$18, 'E2 Allocators'!$B$15:$W$15, 0),FALSE)*$E197)</f>
        <v>0</v>
      </c>
      <c r="CI197" s="1411">
        <f>IF(ISERROR(VLOOKUP(VLOOKUP($A197, 'E4 TB Allocation Details'!$A$18:$L$205, MATCH("A &amp; G ID", 'E4 TB Allocation Details'!$A$18:$L$18, 0),FALSE), 'E2 Allocators'!$B$15:$W$361, MATCH('O5 Details by Class &amp; Accounts'!CI$18, 'E2 Allocators'!$B$15:$W$15, 0),FALSE)*$E197), 0, VLOOKUP(VLOOKUP($A197, 'E4 TB Allocation Details'!$A$18:$L$205, MATCH("A &amp; G ID", 'E4 TB Allocation Details'!$A$18:$L$18, 0),FALSE), 'E2 Allocators'!$B$15:$W$361, MATCH('O5 Details by Class &amp; Accounts'!CI$18, 'E2 Allocators'!$B$15:$W$15, 0),FALSE)*$E197)</f>
        <v>0</v>
      </c>
      <c r="CJ197" s="1411">
        <f>IF(ISERROR(VLOOKUP(VLOOKUP($A197, 'E4 TB Allocation Details'!$A$18:$L$205, MATCH("A &amp; G ID", 'E4 TB Allocation Details'!$A$18:$L$18, 0),FALSE), 'E2 Allocators'!$B$15:$W$361, MATCH('O5 Details by Class &amp; Accounts'!CJ$18, 'E2 Allocators'!$B$15:$W$15, 0),FALSE)*$E197), 0, VLOOKUP(VLOOKUP($A197, 'E4 TB Allocation Details'!$A$18:$L$205, MATCH("A &amp; G ID", 'E4 TB Allocation Details'!$A$18:$L$18, 0),FALSE), 'E2 Allocators'!$B$15:$W$361, MATCH('O5 Details by Class &amp; Accounts'!CJ$18, 'E2 Allocators'!$B$15:$W$15, 0),FALSE)*$E197)</f>
        <v>0</v>
      </c>
      <c r="CK197" s="1411">
        <f>IF(ISERROR(VLOOKUP(VLOOKUP($A197, 'E4 TB Allocation Details'!$A$18:$L$205, MATCH("A &amp; G ID", 'E4 TB Allocation Details'!$A$18:$L$18, 0),FALSE), 'E2 Allocators'!$B$15:$W$361, MATCH('O5 Details by Class &amp; Accounts'!CK$18, 'E2 Allocators'!$B$15:$W$15, 0),FALSE)*$E197), 0, VLOOKUP(VLOOKUP($A197, 'E4 TB Allocation Details'!$A$18:$L$205, MATCH("A &amp; G ID", 'E4 TB Allocation Details'!$A$18:$L$18, 0),FALSE), 'E2 Allocators'!$B$15:$W$361, MATCH('O5 Details by Class &amp; Accounts'!CK$18, 'E2 Allocators'!$B$15:$W$15, 0),FALSE)*$E197)</f>
        <v>0</v>
      </c>
      <c r="CL197" s="1411">
        <f>IF(ISERROR(VLOOKUP(VLOOKUP($A197, 'E4 TB Allocation Details'!$A$18:$L$205, MATCH("A &amp; G ID", 'E4 TB Allocation Details'!$A$18:$L$18, 0),FALSE), 'E2 Allocators'!$B$15:$W$361, MATCH('O5 Details by Class &amp; Accounts'!CL$18, 'E2 Allocators'!$B$15:$W$15, 0),FALSE)*$E197), 0, VLOOKUP(VLOOKUP($A197, 'E4 TB Allocation Details'!$A$18:$L$205, MATCH("A &amp; G ID", 'E4 TB Allocation Details'!$A$18:$L$18, 0),FALSE), 'E2 Allocators'!$B$15:$W$361, MATCH('O5 Details by Class &amp; Accounts'!CL$18, 'E2 Allocators'!$B$15:$W$15, 0),FALSE)*$E197)</f>
        <v>0</v>
      </c>
      <c r="CM197" s="1411">
        <f>IF(ISERROR(VLOOKUP(VLOOKUP($A197, 'E4 TB Allocation Details'!$A$18:$L$205, MATCH("A &amp; G ID", 'E4 TB Allocation Details'!$A$18:$L$18, 0),FALSE), 'E2 Allocators'!$B$15:$W$361, MATCH('O5 Details by Class &amp; Accounts'!CM$18, 'E2 Allocators'!$B$15:$W$15, 0),FALSE)*$E197), 0, VLOOKUP(VLOOKUP($A197, 'E4 TB Allocation Details'!$A$18:$L$205, MATCH("A &amp; G ID", 'E4 TB Allocation Details'!$A$18:$L$18, 0),FALSE), 'E2 Allocators'!$B$15:$W$361, MATCH('O5 Details by Class &amp; Accounts'!CM$18, 'E2 Allocators'!$B$15:$W$15, 0),FALSE)*$E197)</f>
        <v>0</v>
      </c>
      <c r="CN197" s="1411">
        <f t="shared" si="45"/>
        <v>0</v>
      </c>
      <c r="CO197" s="1791">
        <f t="shared" si="43"/>
        <v>0</v>
      </c>
      <c r="CQ197" s="2086" t="s">
        <v>288</v>
      </c>
    </row>
    <row r="198" spans="1:95" s="80" customFormat="1" ht="12.75">
      <c r="A198" s="1169">
        <v>5740</v>
      </c>
      <c r="B198" s="451" t="s">
        <v>1506</v>
      </c>
      <c r="C198" s="1788">
        <f>IF(ISERROR(VLOOKUP($A198,'I3 TB Data'!$A$23:$H$458,MATCH('O5 Details by Class &amp; Accounts'!$C$18, 'I3 TB Data'!$A$23:$H$23,0),0)), 0, VLOOKUP($A198,'I3 TB Data'!$A$23:$H$458,MATCH('O5 Details by Class &amp; Accounts'!$C$18,'I3 TB Data'!$A$23:$H$23,0),0))</f>
        <v>0</v>
      </c>
      <c r="D198" s="1789"/>
      <c r="E198" s="1788">
        <f t="shared" si="46"/>
        <v>0</v>
      </c>
      <c r="F198" s="1790"/>
      <c r="G198" s="1790"/>
      <c r="H198" s="1411"/>
      <c r="I198" s="1411"/>
      <c r="J198" s="1411"/>
      <c r="K198" s="1411"/>
      <c r="L198" s="1411"/>
      <c r="M198" s="1411"/>
      <c r="N198" s="1411"/>
      <c r="O198" s="1411"/>
      <c r="P198" s="1411"/>
      <c r="Q198" s="1411"/>
      <c r="R198" s="1411"/>
      <c r="S198" s="1411"/>
      <c r="T198" s="1411"/>
      <c r="U198" s="1411"/>
      <c r="V198" s="1411"/>
      <c r="W198" s="1411"/>
      <c r="X198" s="1411"/>
      <c r="Y198" s="1411"/>
      <c r="Z198" s="1411"/>
      <c r="AA198" s="1411"/>
      <c r="AB198" s="1411"/>
      <c r="AC198" s="1411"/>
      <c r="AD198" s="1411"/>
      <c r="AE198" s="1411"/>
      <c r="AF198" s="1411"/>
      <c r="AG198" s="1411"/>
      <c r="AH198" s="1411"/>
      <c r="AI198" s="1411"/>
      <c r="AJ198" s="1411"/>
      <c r="AK198" s="1411"/>
      <c r="AL198" s="1411"/>
      <c r="AM198" s="1411"/>
      <c r="AN198" s="1411"/>
      <c r="AO198" s="1411"/>
      <c r="AP198" s="1411"/>
      <c r="AQ198" s="1411"/>
      <c r="AR198" s="1411"/>
      <c r="AS198" s="1411"/>
      <c r="AT198" s="1411"/>
      <c r="AU198" s="1411"/>
      <c r="AV198" s="1411"/>
      <c r="AW198" s="1411"/>
      <c r="AX198" s="1411"/>
      <c r="AY198" s="1411">
        <f>IF(ISERROR(VLOOKUP(VLOOKUP($A198, 'E4 TB Allocation Details'!$A$18:$L$205, MATCH("Misc ID", 'E4 TB Allocation Details'!$A$18:$L$18, 0),FALSE), 'E2 Allocators'!$B$15:$W$361, MATCH('O5 Details by Class &amp; Accounts'!AY$18, 'E2 Allocators'!$B$15:$W$15, 0),FALSE)*$E198), 0, VLOOKUP(VLOOKUP($A198, 'E4 TB Allocation Details'!$A$18:$L$205, MATCH("Misc ID", 'E4 TB Allocation Details'!$A$18:$L$18, 0),FALSE), 'E2 Allocators'!$B$15:$W$361, MATCH('O5 Details by Class &amp; Accounts'!AY$18, 'E2 Allocators'!$B$15:$W$15, 0),FALSE)*$E198)</f>
        <v>0</v>
      </c>
      <c r="AZ198" s="1411">
        <f>IF(ISERROR(VLOOKUP(VLOOKUP($A198, 'E4 TB Allocation Details'!$A$18:$L$205, MATCH("Misc ID", 'E4 TB Allocation Details'!$A$18:$L$18, 0),FALSE), 'E2 Allocators'!$B$15:$W$361, MATCH('O5 Details by Class &amp; Accounts'!AZ$18, 'E2 Allocators'!$B$15:$W$15, 0),FALSE)*$E198), 0, VLOOKUP(VLOOKUP($A198, 'E4 TB Allocation Details'!$A$18:$L$205, MATCH("Misc ID", 'E4 TB Allocation Details'!$A$18:$L$18, 0),FALSE), 'E2 Allocators'!$B$15:$W$361, MATCH('O5 Details by Class &amp; Accounts'!AZ$18, 'E2 Allocators'!$B$15:$W$15, 0),FALSE)*$E198)</f>
        <v>0</v>
      </c>
      <c r="BA198" s="1411">
        <f>IF(ISERROR(VLOOKUP(VLOOKUP($A198, 'E4 TB Allocation Details'!$A$18:$L$205, MATCH("Misc ID", 'E4 TB Allocation Details'!$A$18:$L$18, 0),FALSE), 'E2 Allocators'!$B$15:$W$361, MATCH('O5 Details by Class &amp; Accounts'!BA$18, 'E2 Allocators'!$B$15:$W$15, 0),FALSE)*$E198), 0, VLOOKUP(VLOOKUP($A198, 'E4 TB Allocation Details'!$A$18:$L$205, MATCH("Misc ID", 'E4 TB Allocation Details'!$A$18:$L$18, 0),FALSE), 'E2 Allocators'!$B$15:$W$361, MATCH('O5 Details by Class &amp; Accounts'!BA$18, 'E2 Allocators'!$B$15:$W$15, 0),FALSE)*$E198)</f>
        <v>0</v>
      </c>
      <c r="BB198" s="1411">
        <f>IF(ISERROR(VLOOKUP(VLOOKUP($A198, 'E4 TB Allocation Details'!$A$18:$L$205, MATCH("Misc ID", 'E4 TB Allocation Details'!$A$18:$L$18, 0),FALSE), 'E2 Allocators'!$B$15:$W$361, MATCH('O5 Details by Class &amp; Accounts'!BB$18, 'E2 Allocators'!$B$15:$W$15, 0),FALSE)*$E198), 0, VLOOKUP(VLOOKUP($A198, 'E4 TB Allocation Details'!$A$18:$L$205, MATCH("Misc ID", 'E4 TB Allocation Details'!$A$18:$L$18, 0),FALSE), 'E2 Allocators'!$B$15:$W$361, MATCH('O5 Details by Class &amp; Accounts'!BB$18, 'E2 Allocators'!$B$15:$W$15, 0),FALSE)*$E198)</f>
        <v>0</v>
      </c>
      <c r="BC198" s="1411">
        <f>IF(ISERROR(VLOOKUP(VLOOKUP($A198, 'E4 TB Allocation Details'!$A$18:$L$205, MATCH("Misc ID", 'E4 TB Allocation Details'!$A$18:$L$18, 0),FALSE), 'E2 Allocators'!$B$15:$W$361, MATCH('O5 Details by Class &amp; Accounts'!BC$18, 'E2 Allocators'!$B$15:$W$15, 0),FALSE)*$E198), 0, VLOOKUP(VLOOKUP($A198, 'E4 TB Allocation Details'!$A$18:$L$205, MATCH("Misc ID", 'E4 TB Allocation Details'!$A$18:$L$18, 0),FALSE), 'E2 Allocators'!$B$15:$W$361, MATCH('O5 Details by Class &amp; Accounts'!BC$18, 'E2 Allocators'!$B$15:$W$15, 0),FALSE)*$E198)</f>
        <v>0</v>
      </c>
      <c r="BD198" s="1411">
        <f>IF(ISERROR(VLOOKUP(VLOOKUP($A198, 'E4 TB Allocation Details'!$A$18:$L$205, MATCH("Misc ID", 'E4 TB Allocation Details'!$A$18:$L$18, 0),FALSE), 'E2 Allocators'!$B$15:$W$361, MATCH('O5 Details by Class &amp; Accounts'!BD$18, 'E2 Allocators'!$B$15:$W$15, 0),FALSE)*$E198), 0, VLOOKUP(VLOOKUP($A198, 'E4 TB Allocation Details'!$A$18:$L$205, MATCH("Misc ID", 'E4 TB Allocation Details'!$A$18:$L$18, 0),FALSE), 'E2 Allocators'!$B$15:$W$361, MATCH('O5 Details by Class &amp; Accounts'!BD$18, 'E2 Allocators'!$B$15:$W$15, 0),FALSE)*$E198)</f>
        <v>0</v>
      </c>
      <c r="BE198" s="1411">
        <f>IF(ISERROR(VLOOKUP(VLOOKUP($A198, 'E4 TB Allocation Details'!$A$18:$L$205, MATCH("Misc ID", 'E4 TB Allocation Details'!$A$18:$L$18, 0),FALSE), 'E2 Allocators'!$B$15:$W$361, MATCH('O5 Details by Class &amp; Accounts'!BE$18, 'E2 Allocators'!$B$15:$W$15, 0),FALSE)*$E198), 0, VLOOKUP(VLOOKUP($A198, 'E4 TB Allocation Details'!$A$18:$L$205, MATCH("Misc ID", 'E4 TB Allocation Details'!$A$18:$L$18, 0),FALSE), 'E2 Allocators'!$B$15:$W$361, MATCH('O5 Details by Class &amp; Accounts'!BE$18, 'E2 Allocators'!$B$15:$W$15, 0),FALSE)*$E198)</f>
        <v>0</v>
      </c>
      <c r="BF198" s="1411">
        <f>IF(ISERROR(VLOOKUP(VLOOKUP($A198, 'E4 TB Allocation Details'!$A$18:$L$205, MATCH("Misc ID", 'E4 TB Allocation Details'!$A$18:$L$18, 0),FALSE), 'E2 Allocators'!$B$15:$W$361, MATCH('O5 Details by Class &amp; Accounts'!BF$18, 'E2 Allocators'!$B$15:$W$15, 0),FALSE)*$E198), 0, VLOOKUP(VLOOKUP($A198, 'E4 TB Allocation Details'!$A$18:$L$205, MATCH("Misc ID", 'E4 TB Allocation Details'!$A$18:$L$18, 0),FALSE), 'E2 Allocators'!$B$15:$W$361, MATCH('O5 Details by Class &amp; Accounts'!BF$18, 'E2 Allocators'!$B$15:$W$15, 0),FALSE)*$E198)</f>
        <v>0</v>
      </c>
      <c r="BG198" s="1411">
        <f>IF(ISERROR(VLOOKUP(VLOOKUP($A198, 'E4 TB Allocation Details'!$A$18:$L$205, MATCH("Misc ID", 'E4 TB Allocation Details'!$A$18:$L$18, 0),FALSE), 'E2 Allocators'!$B$15:$W$361, MATCH('O5 Details by Class &amp; Accounts'!BG$18, 'E2 Allocators'!$B$15:$W$15, 0),FALSE)*$E198), 0, VLOOKUP(VLOOKUP($A198, 'E4 TB Allocation Details'!$A$18:$L$205, MATCH("Misc ID", 'E4 TB Allocation Details'!$A$18:$L$18, 0),FALSE), 'E2 Allocators'!$B$15:$W$361, MATCH('O5 Details by Class &amp; Accounts'!BG$18, 'E2 Allocators'!$B$15:$W$15, 0),FALSE)*$E198)</f>
        <v>0</v>
      </c>
      <c r="BH198" s="1411">
        <f>IF(ISERROR(VLOOKUP(VLOOKUP($A198, 'E4 TB Allocation Details'!$A$18:$L$205, MATCH("Misc ID", 'E4 TB Allocation Details'!$A$18:$L$18, 0),FALSE), 'E2 Allocators'!$B$15:$W$361, MATCH('O5 Details by Class &amp; Accounts'!BH$18, 'E2 Allocators'!$B$15:$W$15, 0),FALSE)*$E198), 0, VLOOKUP(VLOOKUP($A198, 'E4 TB Allocation Details'!$A$18:$L$205, MATCH("Misc ID", 'E4 TB Allocation Details'!$A$18:$L$18, 0),FALSE), 'E2 Allocators'!$B$15:$W$361, MATCH('O5 Details by Class &amp; Accounts'!BH$18, 'E2 Allocators'!$B$15:$W$15, 0),FALSE)*$E198)</f>
        <v>0</v>
      </c>
      <c r="BI198" s="1411">
        <f>IF(ISERROR(VLOOKUP(VLOOKUP($A198, 'E4 TB Allocation Details'!$A$18:$L$205, MATCH("Misc ID", 'E4 TB Allocation Details'!$A$18:$L$18, 0),FALSE), 'E2 Allocators'!$B$15:$W$361, MATCH('O5 Details by Class &amp; Accounts'!BI$18, 'E2 Allocators'!$B$15:$W$15, 0),FALSE)*$E198), 0, VLOOKUP(VLOOKUP($A198, 'E4 TB Allocation Details'!$A$18:$L$205, MATCH("Misc ID", 'E4 TB Allocation Details'!$A$18:$L$18, 0),FALSE), 'E2 Allocators'!$B$15:$W$361, MATCH('O5 Details by Class &amp; Accounts'!BI$18, 'E2 Allocators'!$B$15:$W$15, 0),FALSE)*$E198)</f>
        <v>0</v>
      </c>
      <c r="BJ198" s="1411">
        <f>IF(ISERROR(VLOOKUP(VLOOKUP($A198, 'E4 TB Allocation Details'!$A$18:$L$205, MATCH("Misc ID", 'E4 TB Allocation Details'!$A$18:$L$18, 0),FALSE), 'E2 Allocators'!$B$15:$W$361, MATCH('O5 Details by Class &amp; Accounts'!BJ$18, 'E2 Allocators'!$B$15:$W$15, 0),FALSE)*$E198), 0, VLOOKUP(VLOOKUP($A198, 'E4 TB Allocation Details'!$A$18:$L$205, MATCH("Misc ID", 'E4 TB Allocation Details'!$A$18:$L$18, 0),FALSE), 'E2 Allocators'!$B$15:$W$361, MATCH('O5 Details by Class &amp; Accounts'!BJ$18, 'E2 Allocators'!$B$15:$W$15, 0),FALSE)*$E198)</f>
        <v>0</v>
      </c>
      <c r="BK198" s="1411">
        <f>IF(ISERROR(VLOOKUP(VLOOKUP($A198, 'E4 TB Allocation Details'!$A$18:$L$205, MATCH("Misc ID", 'E4 TB Allocation Details'!$A$18:$L$18, 0),FALSE), 'E2 Allocators'!$B$15:$W$361, MATCH('O5 Details by Class &amp; Accounts'!BK$18, 'E2 Allocators'!$B$15:$W$15, 0),FALSE)*$E198), 0, VLOOKUP(VLOOKUP($A198, 'E4 TB Allocation Details'!$A$18:$L$205, MATCH("Misc ID", 'E4 TB Allocation Details'!$A$18:$L$18, 0),FALSE), 'E2 Allocators'!$B$15:$W$361, MATCH('O5 Details by Class &amp; Accounts'!BK$18, 'E2 Allocators'!$B$15:$W$15, 0),FALSE)*$E198)</f>
        <v>0</v>
      </c>
      <c r="BL198" s="1411">
        <f>IF(ISERROR(VLOOKUP(VLOOKUP($A198, 'E4 TB Allocation Details'!$A$18:$L$205, MATCH("Misc ID", 'E4 TB Allocation Details'!$A$18:$L$18, 0),FALSE), 'E2 Allocators'!$B$15:$W$361, MATCH('O5 Details by Class &amp; Accounts'!BL$18, 'E2 Allocators'!$B$15:$W$15, 0),FALSE)*$E198), 0, VLOOKUP(VLOOKUP($A198, 'E4 TB Allocation Details'!$A$18:$L$205, MATCH("Misc ID", 'E4 TB Allocation Details'!$A$18:$L$18, 0),FALSE), 'E2 Allocators'!$B$15:$W$361, MATCH('O5 Details by Class &amp; Accounts'!BL$18, 'E2 Allocators'!$B$15:$W$15, 0),FALSE)*$E198)</f>
        <v>0</v>
      </c>
      <c r="BM198" s="1411">
        <f>IF(ISERROR(VLOOKUP(VLOOKUP($A198, 'E4 TB Allocation Details'!$A$18:$L$205, MATCH("Misc ID", 'E4 TB Allocation Details'!$A$18:$L$18, 0),FALSE), 'E2 Allocators'!$B$15:$W$361, MATCH('O5 Details by Class &amp; Accounts'!BM$18, 'E2 Allocators'!$B$15:$W$15, 0),FALSE)*$E198), 0, VLOOKUP(VLOOKUP($A198, 'E4 TB Allocation Details'!$A$18:$L$205, MATCH("Misc ID", 'E4 TB Allocation Details'!$A$18:$L$18, 0),FALSE), 'E2 Allocators'!$B$15:$W$361, MATCH('O5 Details by Class &amp; Accounts'!BM$18, 'E2 Allocators'!$B$15:$W$15, 0),FALSE)*$E198)</f>
        <v>0</v>
      </c>
      <c r="BN198" s="1411">
        <f>IF(ISERROR(VLOOKUP(VLOOKUP($A198, 'E4 TB Allocation Details'!$A$18:$L$205, MATCH("Misc ID", 'E4 TB Allocation Details'!$A$18:$L$18, 0),FALSE), 'E2 Allocators'!$B$15:$W$361, MATCH('O5 Details by Class &amp; Accounts'!BN$18, 'E2 Allocators'!$B$15:$W$15, 0),FALSE)*$E198), 0, VLOOKUP(VLOOKUP($A198, 'E4 TB Allocation Details'!$A$18:$L$205, MATCH("Misc ID", 'E4 TB Allocation Details'!$A$18:$L$18, 0),FALSE), 'E2 Allocators'!$B$15:$W$361, MATCH('O5 Details by Class &amp; Accounts'!BN$18, 'E2 Allocators'!$B$15:$W$15, 0),FALSE)*$E198)</f>
        <v>0</v>
      </c>
      <c r="BO198" s="1411">
        <f>IF(ISERROR(VLOOKUP(VLOOKUP($A198, 'E4 TB Allocation Details'!$A$18:$L$205, MATCH("Misc ID", 'E4 TB Allocation Details'!$A$18:$L$18, 0),FALSE), 'E2 Allocators'!$B$15:$W$361, MATCH('O5 Details by Class &amp; Accounts'!BO$18, 'E2 Allocators'!$B$15:$W$15, 0),FALSE)*$E198), 0, VLOOKUP(VLOOKUP($A198, 'E4 TB Allocation Details'!$A$18:$L$205, MATCH("Misc ID", 'E4 TB Allocation Details'!$A$18:$L$18, 0),FALSE), 'E2 Allocators'!$B$15:$W$361, MATCH('O5 Details by Class &amp; Accounts'!BO$18, 'E2 Allocators'!$B$15:$W$15, 0),FALSE)*$E198)</f>
        <v>0</v>
      </c>
      <c r="BP198" s="1411">
        <f>IF(ISERROR(VLOOKUP(VLOOKUP($A198, 'E4 TB Allocation Details'!$A$18:$L$205, MATCH("Misc ID", 'E4 TB Allocation Details'!$A$18:$L$18, 0),FALSE), 'E2 Allocators'!$B$15:$W$361, MATCH('O5 Details by Class &amp; Accounts'!BP$18, 'E2 Allocators'!$B$15:$W$15, 0),FALSE)*$E198), 0, VLOOKUP(VLOOKUP($A198, 'E4 TB Allocation Details'!$A$18:$L$205, MATCH("Misc ID", 'E4 TB Allocation Details'!$A$18:$L$18, 0),FALSE), 'E2 Allocators'!$B$15:$W$361, MATCH('O5 Details by Class &amp; Accounts'!BP$18, 'E2 Allocators'!$B$15:$W$15, 0),FALSE)*$E198)</f>
        <v>0</v>
      </c>
      <c r="BQ198" s="1411">
        <f>IF(ISERROR(VLOOKUP(VLOOKUP($A198, 'E4 TB Allocation Details'!$A$18:$L$205, MATCH("Misc ID", 'E4 TB Allocation Details'!$A$18:$L$18, 0),FALSE), 'E2 Allocators'!$B$15:$W$361, MATCH('O5 Details by Class &amp; Accounts'!BQ$18, 'E2 Allocators'!$B$15:$W$15, 0),FALSE)*$E198), 0, VLOOKUP(VLOOKUP($A198, 'E4 TB Allocation Details'!$A$18:$L$205, MATCH("Misc ID", 'E4 TB Allocation Details'!$A$18:$L$18, 0),FALSE), 'E2 Allocators'!$B$15:$W$361, MATCH('O5 Details by Class &amp; Accounts'!BQ$18, 'E2 Allocators'!$B$15:$W$15, 0),FALSE)*$E198)</f>
        <v>0</v>
      </c>
      <c r="BR198" s="1411">
        <f>IF(ISERROR(VLOOKUP(VLOOKUP($A198, 'E4 TB Allocation Details'!$A$18:$L$205, MATCH("Misc ID", 'E4 TB Allocation Details'!$A$18:$L$18, 0),FALSE), 'E2 Allocators'!$B$15:$W$361, MATCH('O5 Details by Class &amp; Accounts'!BR$18, 'E2 Allocators'!$B$15:$W$15, 0),FALSE)*$E198), 0, VLOOKUP(VLOOKUP($A198, 'E4 TB Allocation Details'!$A$18:$L$205, MATCH("Misc ID", 'E4 TB Allocation Details'!$A$18:$L$18, 0),FALSE), 'E2 Allocators'!$B$15:$W$361, MATCH('O5 Details by Class &amp; Accounts'!BR$18, 'E2 Allocators'!$B$15:$W$15, 0),FALSE)*$E198)</f>
        <v>0</v>
      </c>
      <c r="BS198" s="1411">
        <f t="shared" si="41"/>
        <v>0</v>
      </c>
      <c r="BT198" s="1411">
        <f>IF(ISERROR(VLOOKUP(VLOOKUP($A198, 'E4 TB Allocation Details'!$A$18:$L$205, MATCH("A &amp; G ID", 'E4 TB Allocation Details'!$A$18:$L$18, 0),FALSE), 'E2 Allocators'!$B$15:$W$361, MATCH('O5 Details by Class &amp; Accounts'!BT$18, 'E2 Allocators'!$B$15:$W$15, 0),FALSE)*$E198), 0, VLOOKUP(VLOOKUP($A198, 'E4 TB Allocation Details'!$A$18:$L$205, MATCH("A &amp; G ID", 'E4 TB Allocation Details'!$A$18:$L$18, 0),FALSE), 'E2 Allocators'!$B$15:$W$361, MATCH('O5 Details by Class &amp; Accounts'!BT$18, 'E2 Allocators'!$B$15:$W$15, 0),FALSE)*$E198)</f>
        <v>0</v>
      </c>
      <c r="BU198" s="1411">
        <f>IF(ISERROR(VLOOKUP(VLOOKUP($A198, 'E4 TB Allocation Details'!$A$18:$L$205, MATCH("A &amp; G ID", 'E4 TB Allocation Details'!$A$18:$L$18, 0),FALSE), 'E2 Allocators'!$B$15:$W$361, MATCH('O5 Details by Class &amp; Accounts'!BU$18, 'E2 Allocators'!$B$15:$W$15, 0),FALSE)*$E198), 0, VLOOKUP(VLOOKUP($A198, 'E4 TB Allocation Details'!$A$18:$L$205, MATCH("A &amp; G ID", 'E4 TB Allocation Details'!$A$18:$L$18, 0),FALSE), 'E2 Allocators'!$B$15:$W$361, MATCH('O5 Details by Class &amp; Accounts'!BU$18, 'E2 Allocators'!$B$15:$W$15, 0),FALSE)*$E198)</f>
        <v>0</v>
      </c>
      <c r="BV198" s="1411">
        <f>IF(ISERROR(VLOOKUP(VLOOKUP($A198, 'E4 TB Allocation Details'!$A$18:$L$205, MATCH("A &amp; G ID", 'E4 TB Allocation Details'!$A$18:$L$18, 0),FALSE), 'E2 Allocators'!$B$15:$W$361, MATCH('O5 Details by Class &amp; Accounts'!BV$18, 'E2 Allocators'!$B$15:$W$15, 0),FALSE)*$E198), 0, VLOOKUP(VLOOKUP($A198, 'E4 TB Allocation Details'!$A$18:$L$205, MATCH("A &amp; G ID", 'E4 TB Allocation Details'!$A$18:$L$18, 0),FALSE), 'E2 Allocators'!$B$15:$W$361, MATCH('O5 Details by Class &amp; Accounts'!BV$18, 'E2 Allocators'!$B$15:$W$15, 0),FALSE)*$E198)</f>
        <v>0</v>
      </c>
      <c r="BW198" s="1411">
        <f>IF(ISERROR(VLOOKUP(VLOOKUP($A198, 'E4 TB Allocation Details'!$A$18:$L$205, MATCH("A &amp; G ID", 'E4 TB Allocation Details'!$A$18:$L$18, 0),FALSE), 'E2 Allocators'!$B$15:$W$361, MATCH('O5 Details by Class &amp; Accounts'!BW$18, 'E2 Allocators'!$B$15:$W$15, 0),FALSE)*$E198), 0, VLOOKUP(VLOOKUP($A198, 'E4 TB Allocation Details'!$A$18:$L$205, MATCH("A &amp; G ID", 'E4 TB Allocation Details'!$A$18:$L$18, 0),FALSE), 'E2 Allocators'!$B$15:$W$361, MATCH('O5 Details by Class &amp; Accounts'!BW$18, 'E2 Allocators'!$B$15:$W$15, 0),FALSE)*$E198)</f>
        <v>0</v>
      </c>
      <c r="BX198" s="1411">
        <f>IF(ISERROR(VLOOKUP(VLOOKUP($A198, 'E4 TB Allocation Details'!$A$18:$L$205, MATCH("A &amp; G ID", 'E4 TB Allocation Details'!$A$18:$L$18, 0),FALSE), 'E2 Allocators'!$B$15:$W$361, MATCH('O5 Details by Class &amp; Accounts'!BX$18, 'E2 Allocators'!$B$15:$W$15, 0),FALSE)*$E198), 0, VLOOKUP(VLOOKUP($A198, 'E4 TB Allocation Details'!$A$18:$L$205, MATCH("A &amp; G ID", 'E4 TB Allocation Details'!$A$18:$L$18, 0),FALSE), 'E2 Allocators'!$B$15:$W$361, MATCH('O5 Details by Class &amp; Accounts'!BX$18, 'E2 Allocators'!$B$15:$W$15, 0),FALSE)*$E198)</f>
        <v>0</v>
      </c>
      <c r="BY198" s="1411">
        <f>IF(ISERROR(VLOOKUP(VLOOKUP($A198, 'E4 TB Allocation Details'!$A$18:$L$205, MATCH("A &amp; G ID", 'E4 TB Allocation Details'!$A$18:$L$18, 0),FALSE), 'E2 Allocators'!$B$15:$W$361, MATCH('O5 Details by Class &amp; Accounts'!BY$18, 'E2 Allocators'!$B$15:$W$15, 0),FALSE)*$E198), 0, VLOOKUP(VLOOKUP($A198, 'E4 TB Allocation Details'!$A$18:$L$205, MATCH("A &amp; G ID", 'E4 TB Allocation Details'!$A$18:$L$18, 0),FALSE), 'E2 Allocators'!$B$15:$W$361, MATCH('O5 Details by Class &amp; Accounts'!BY$18, 'E2 Allocators'!$B$15:$W$15, 0),FALSE)*$E198)</f>
        <v>0</v>
      </c>
      <c r="BZ198" s="1411">
        <f>IF(ISERROR(VLOOKUP(VLOOKUP($A198, 'E4 TB Allocation Details'!$A$18:$L$205, MATCH("A &amp; G ID", 'E4 TB Allocation Details'!$A$18:$L$18, 0),FALSE), 'E2 Allocators'!$B$15:$W$361, MATCH('O5 Details by Class &amp; Accounts'!BZ$18, 'E2 Allocators'!$B$15:$W$15, 0),FALSE)*$E198), 0, VLOOKUP(VLOOKUP($A198, 'E4 TB Allocation Details'!$A$18:$L$205, MATCH("A &amp; G ID", 'E4 TB Allocation Details'!$A$18:$L$18, 0),FALSE), 'E2 Allocators'!$B$15:$W$361, MATCH('O5 Details by Class &amp; Accounts'!BZ$18, 'E2 Allocators'!$B$15:$W$15, 0),FALSE)*$E198)</f>
        <v>0</v>
      </c>
      <c r="CA198" s="1411">
        <f>IF(ISERROR(VLOOKUP(VLOOKUP($A198, 'E4 TB Allocation Details'!$A$18:$L$205, MATCH("A &amp; G ID", 'E4 TB Allocation Details'!$A$18:$L$18, 0),FALSE), 'E2 Allocators'!$B$15:$W$361, MATCH('O5 Details by Class &amp; Accounts'!CA$18, 'E2 Allocators'!$B$15:$W$15, 0),FALSE)*$E198), 0, VLOOKUP(VLOOKUP($A198, 'E4 TB Allocation Details'!$A$18:$L$205, MATCH("A &amp; G ID", 'E4 TB Allocation Details'!$A$18:$L$18, 0),FALSE), 'E2 Allocators'!$B$15:$W$361, MATCH('O5 Details by Class &amp; Accounts'!CA$18, 'E2 Allocators'!$B$15:$W$15, 0),FALSE)*$E198)</f>
        <v>0</v>
      </c>
      <c r="CB198" s="1411">
        <f>IF(ISERROR(VLOOKUP(VLOOKUP($A198, 'E4 TB Allocation Details'!$A$18:$L$205, MATCH("A &amp; G ID", 'E4 TB Allocation Details'!$A$18:$L$18, 0),FALSE), 'E2 Allocators'!$B$15:$W$361, MATCH('O5 Details by Class &amp; Accounts'!CB$18, 'E2 Allocators'!$B$15:$W$15, 0),FALSE)*$E198), 0, VLOOKUP(VLOOKUP($A198, 'E4 TB Allocation Details'!$A$18:$L$205, MATCH("A &amp; G ID", 'E4 TB Allocation Details'!$A$18:$L$18, 0),FALSE), 'E2 Allocators'!$B$15:$W$361, MATCH('O5 Details by Class &amp; Accounts'!CB$18, 'E2 Allocators'!$B$15:$W$15, 0),FALSE)*$E198)</f>
        <v>0</v>
      </c>
      <c r="CC198" s="1411">
        <f>IF(ISERROR(VLOOKUP(VLOOKUP($A198, 'E4 TB Allocation Details'!$A$18:$L$205, MATCH("A &amp; G ID", 'E4 TB Allocation Details'!$A$18:$L$18, 0),FALSE), 'E2 Allocators'!$B$15:$W$361, MATCH('O5 Details by Class &amp; Accounts'!CC$18, 'E2 Allocators'!$B$15:$W$15, 0),FALSE)*$E198), 0, VLOOKUP(VLOOKUP($A198, 'E4 TB Allocation Details'!$A$18:$L$205, MATCH("A &amp; G ID", 'E4 TB Allocation Details'!$A$18:$L$18, 0),FALSE), 'E2 Allocators'!$B$15:$W$361, MATCH('O5 Details by Class &amp; Accounts'!CC$18, 'E2 Allocators'!$B$15:$W$15, 0),FALSE)*$E198)</f>
        <v>0</v>
      </c>
      <c r="CD198" s="1411">
        <f>IF(ISERROR(VLOOKUP(VLOOKUP($A198, 'E4 TB Allocation Details'!$A$18:$L$205, MATCH("A &amp; G ID", 'E4 TB Allocation Details'!$A$18:$L$18, 0),FALSE), 'E2 Allocators'!$B$15:$W$361, MATCH('O5 Details by Class &amp; Accounts'!CD$18, 'E2 Allocators'!$B$15:$W$15, 0),FALSE)*$E198), 0, VLOOKUP(VLOOKUP($A198, 'E4 TB Allocation Details'!$A$18:$L$205, MATCH("A &amp; G ID", 'E4 TB Allocation Details'!$A$18:$L$18, 0),FALSE), 'E2 Allocators'!$B$15:$W$361, MATCH('O5 Details by Class &amp; Accounts'!CD$18, 'E2 Allocators'!$B$15:$W$15, 0),FALSE)*$E198)</f>
        <v>0</v>
      </c>
      <c r="CE198" s="1411">
        <f>IF(ISERROR(VLOOKUP(VLOOKUP($A198, 'E4 TB Allocation Details'!$A$18:$L$205, MATCH("A &amp; G ID", 'E4 TB Allocation Details'!$A$18:$L$18, 0),FALSE), 'E2 Allocators'!$B$15:$W$361, MATCH('O5 Details by Class &amp; Accounts'!CE$18, 'E2 Allocators'!$B$15:$W$15, 0),FALSE)*$E198), 0, VLOOKUP(VLOOKUP($A198, 'E4 TB Allocation Details'!$A$18:$L$205, MATCH("A &amp; G ID", 'E4 TB Allocation Details'!$A$18:$L$18, 0),FALSE), 'E2 Allocators'!$B$15:$W$361, MATCH('O5 Details by Class &amp; Accounts'!CE$18, 'E2 Allocators'!$B$15:$W$15, 0),FALSE)*$E198)</f>
        <v>0</v>
      </c>
      <c r="CF198" s="1411">
        <f>IF(ISERROR(VLOOKUP(VLOOKUP($A198, 'E4 TB Allocation Details'!$A$18:$L$205, MATCH("A &amp; G ID", 'E4 TB Allocation Details'!$A$18:$L$18, 0),FALSE), 'E2 Allocators'!$B$15:$W$361, MATCH('O5 Details by Class &amp; Accounts'!CF$18, 'E2 Allocators'!$B$15:$W$15, 0),FALSE)*$E198), 0, VLOOKUP(VLOOKUP($A198, 'E4 TB Allocation Details'!$A$18:$L$205, MATCH("A &amp; G ID", 'E4 TB Allocation Details'!$A$18:$L$18, 0),FALSE), 'E2 Allocators'!$B$15:$W$361, MATCH('O5 Details by Class &amp; Accounts'!CF$18, 'E2 Allocators'!$B$15:$W$15, 0),FALSE)*$E198)</f>
        <v>0</v>
      </c>
      <c r="CG198" s="1411">
        <f>IF(ISERROR(VLOOKUP(VLOOKUP($A198, 'E4 TB Allocation Details'!$A$18:$L$205, MATCH("A &amp; G ID", 'E4 TB Allocation Details'!$A$18:$L$18, 0),FALSE), 'E2 Allocators'!$B$15:$W$361, MATCH('O5 Details by Class &amp; Accounts'!CG$18, 'E2 Allocators'!$B$15:$W$15, 0),FALSE)*$E198), 0, VLOOKUP(VLOOKUP($A198, 'E4 TB Allocation Details'!$A$18:$L$205, MATCH("A &amp; G ID", 'E4 TB Allocation Details'!$A$18:$L$18, 0),FALSE), 'E2 Allocators'!$B$15:$W$361, MATCH('O5 Details by Class &amp; Accounts'!CG$18, 'E2 Allocators'!$B$15:$W$15, 0),FALSE)*$E198)</f>
        <v>0</v>
      </c>
      <c r="CH198" s="1411">
        <f>IF(ISERROR(VLOOKUP(VLOOKUP($A198, 'E4 TB Allocation Details'!$A$18:$L$205, MATCH("A &amp; G ID", 'E4 TB Allocation Details'!$A$18:$L$18, 0),FALSE), 'E2 Allocators'!$B$15:$W$361, MATCH('O5 Details by Class &amp; Accounts'!CH$18, 'E2 Allocators'!$B$15:$W$15, 0),FALSE)*$E198), 0, VLOOKUP(VLOOKUP($A198, 'E4 TB Allocation Details'!$A$18:$L$205, MATCH("A &amp; G ID", 'E4 TB Allocation Details'!$A$18:$L$18, 0),FALSE), 'E2 Allocators'!$B$15:$W$361, MATCH('O5 Details by Class &amp; Accounts'!CH$18, 'E2 Allocators'!$B$15:$W$15, 0),FALSE)*$E198)</f>
        <v>0</v>
      </c>
      <c r="CI198" s="1411">
        <f>IF(ISERROR(VLOOKUP(VLOOKUP($A198, 'E4 TB Allocation Details'!$A$18:$L$205, MATCH("A &amp; G ID", 'E4 TB Allocation Details'!$A$18:$L$18, 0),FALSE), 'E2 Allocators'!$B$15:$W$361, MATCH('O5 Details by Class &amp; Accounts'!CI$18, 'E2 Allocators'!$B$15:$W$15, 0),FALSE)*$E198), 0, VLOOKUP(VLOOKUP($A198, 'E4 TB Allocation Details'!$A$18:$L$205, MATCH("A &amp; G ID", 'E4 TB Allocation Details'!$A$18:$L$18, 0),FALSE), 'E2 Allocators'!$B$15:$W$361, MATCH('O5 Details by Class &amp; Accounts'!CI$18, 'E2 Allocators'!$B$15:$W$15, 0),FALSE)*$E198)</f>
        <v>0</v>
      </c>
      <c r="CJ198" s="1411">
        <f>IF(ISERROR(VLOOKUP(VLOOKUP($A198, 'E4 TB Allocation Details'!$A$18:$L$205, MATCH("A &amp; G ID", 'E4 TB Allocation Details'!$A$18:$L$18, 0),FALSE), 'E2 Allocators'!$B$15:$W$361, MATCH('O5 Details by Class &amp; Accounts'!CJ$18, 'E2 Allocators'!$B$15:$W$15, 0),FALSE)*$E198), 0, VLOOKUP(VLOOKUP($A198, 'E4 TB Allocation Details'!$A$18:$L$205, MATCH("A &amp; G ID", 'E4 TB Allocation Details'!$A$18:$L$18, 0),FALSE), 'E2 Allocators'!$B$15:$W$361, MATCH('O5 Details by Class &amp; Accounts'!CJ$18, 'E2 Allocators'!$B$15:$W$15, 0),FALSE)*$E198)</f>
        <v>0</v>
      </c>
      <c r="CK198" s="1411">
        <f>IF(ISERROR(VLOOKUP(VLOOKUP($A198, 'E4 TB Allocation Details'!$A$18:$L$205, MATCH("A &amp; G ID", 'E4 TB Allocation Details'!$A$18:$L$18, 0),FALSE), 'E2 Allocators'!$B$15:$W$361, MATCH('O5 Details by Class &amp; Accounts'!CK$18, 'E2 Allocators'!$B$15:$W$15, 0),FALSE)*$E198), 0, VLOOKUP(VLOOKUP($A198, 'E4 TB Allocation Details'!$A$18:$L$205, MATCH("A &amp; G ID", 'E4 TB Allocation Details'!$A$18:$L$18, 0),FALSE), 'E2 Allocators'!$B$15:$W$361, MATCH('O5 Details by Class &amp; Accounts'!CK$18, 'E2 Allocators'!$B$15:$W$15, 0),FALSE)*$E198)</f>
        <v>0</v>
      </c>
      <c r="CL198" s="1411">
        <f>IF(ISERROR(VLOOKUP(VLOOKUP($A198, 'E4 TB Allocation Details'!$A$18:$L$205, MATCH("A &amp; G ID", 'E4 TB Allocation Details'!$A$18:$L$18, 0),FALSE), 'E2 Allocators'!$B$15:$W$361, MATCH('O5 Details by Class &amp; Accounts'!CL$18, 'E2 Allocators'!$B$15:$W$15, 0),FALSE)*$E198), 0, VLOOKUP(VLOOKUP($A198, 'E4 TB Allocation Details'!$A$18:$L$205, MATCH("A &amp; G ID", 'E4 TB Allocation Details'!$A$18:$L$18, 0),FALSE), 'E2 Allocators'!$B$15:$W$361, MATCH('O5 Details by Class &amp; Accounts'!CL$18, 'E2 Allocators'!$B$15:$W$15, 0),FALSE)*$E198)</f>
        <v>0</v>
      </c>
      <c r="CM198" s="1411">
        <f>IF(ISERROR(VLOOKUP(VLOOKUP($A198, 'E4 TB Allocation Details'!$A$18:$L$205, MATCH("A &amp; G ID", 'E4 TB Allocation Details'!$A$18:$L$18, 0),FALSE), 'E2 Allocators'!$B$15:$W$361, MATCH('O5 Details by Class &amp; Accounts'!CM$18, 'E2 Allocators'!$B$15:$W$15, 0),FALSE)*$E198), 0, VLOOKUP(VLOOKUP($A198, 'E4 TB Allocation Details'!$A$18:$L$205, MATCH("A &amp; G ID", 'E4 TB Allocation Details'!$A$18:$L$18, 0),FALSE), 'E2 Allocators'!$B$15:$W$361, MATCH('O5 Details by Class &amp; Accounts'!CM$18, 'E2 Allocators'!$B$15:$W$15, 0),FALSE)*$E198)</f>
        <v>0</v>
      </c>
      <c r="CN198" s="1411">
        <f t="shared" si="45"/>
        <v>0</v>
      </c>
      <c r="CO198" s="1791">
        <f t="shared" si="43"/>
        <v>0</v>
      </c>
      <c r="CQ198" s="2086" t="s">
        <v>288</v>
      </c>
    </row>
    <row r="199" spans="1:95" s="80" customFormat="1" ht="12.75">
      <c r="A199" s="1169">
        <v>6005</v>
      </c>
      <c r="B199" s="451" t="s">
        <v>1507</v>
      </c>
      <c r="C199" s="1788">
        <f>IF(ISERROR(VLOOKUP($A199,'I3 TB Data'!$A$23:$H$458,MATCH('O5 Details by Class &amp; Accounts'!$C$18, 'I3 TB Data'!$A$23:$H$23,0),0)), 0, VLOOKUP($A199,'I3 TB Data'!$A$23:$H$458,MATCH('O5 Details by Class &amp; Accounts'!$C$18,'I3 TB Data'!$A$23:$H$23,0),0))</f>
        <v>739300</v>
      </c>
      <c r="D199" s="1789"/>
      <c r="E199" s="1788">
        <f t="shared" si="46"/>
        <v>739300</v>
      </c>
      <c r="F199" s="1790"/>
      <c r="G199" s="1790"/>
      <c r="H199" s="1411"/>
      <c r="I199" s="1411">
        <f>IF(ISERROR(VLOOKUP(VLOOKUP($A199, 'E4 TB Allocation Details'!$A$18:$L$205, MATCH("Demand ID", 'E4 TB Allocation Details'!$A$18:$L$18, 0),FALSE), 'E2 Allocators'!$B$15:$W$361, MATCH('O5 Details by Class &amp; Accounts'!I$18, 'E2 Allocators'!$B$15:$W$15, 0),FALSE)*$E199), 0, VLOOKUP(VLOOKUP($A199, 'E4 TB Allocation Details'!$A$18:$L$205, MATCH("Demand ID", 'E4 TB Allocation Details'!$A$18:$L$18, 0),FALSE), 'E2 Allocators'!$B$15:$W$361, MATCH('O5 Details by Class &amp; Accounts'!I$18, 'E2 Allocators'!$B$15:$W$15, 0),FALSE)*$E199)</f>
        <v>0</v>
      </c>
      <c r="J199" s="1411">
        <f>IF(ISERROR(VLOOKUP(VLOOKUP($A199, 'E4 TB Allocation Details'!$A$18:$L$205, MATCH("Demand ID", 'E4 TB Allocation Details'!$A$18:$L$18, 0),FALSE), 'E2 Allocators'!$B$15:$W$361, MATCH('O5 Details by Class &amp; Accounts'!J$18, 'E2 Allocators'!$B$15:$W$15, 0),FALSE)*$E199), 0, VLOOKUP(VLOOKUP($A199, 'E4 TB Allocation Details'!$A$18:$L$205, MATCH("Demand ID", 'E4 TB Allocation Details'!$A$18:$L$18, 0),FALSE), 'E2 Allocators'!$B$15:$W$361, MATCH('O5 Details by Class &amp; Accounts'!J$18, 'E2 Allocators'!$B$15:$W$15, 0),FALSE)*$E199)</f>
        <v>0</v>
      </c>
      <c r="K199" s="1411">
        <f>IF(ISERROR(VLOOKUP(VLOOKUP($A199, 'E4 TB Allocation Details'!$A$18:$L$205, MATCH("Demand ID", 'E4 TB Allocation Details'!$A$18:$L$18, 0),FALSE), 'E2 Allocators'!$B$15:$W$361, MATCH('O5 Details by Class &amp; Accounts'!K$18, 'E2 Allocators'!$B$15:$W$15, 0),FALSE)*$E199), 0, VLOOKUP(VLOOKUP($A199, 'E4 TB Allocation Details'!$A$18:$L$205, MATCH("Demand ID", 'E4 TB Allocation Details'!$A$18:$L$18, 0),FALSE), 'E2 Allocators'!$B$15:$W$361, MATCH('O5 Details by Class &amp; Accounts'!K$18, 'E2 Allocators'!$B$15:$W$15, 0),FALSE)*$E199)</f>
        <v>0</v>
      </c>
      <c r="L199" s="1411">
        <f>IF(ISERROR(VLOOKUP(VLOOKUP($A199, 'E4 TB Allocation Details'!$A$18:$L$205, MATCH("Demand ID", 'E4 TB Allocation Details'!$A$18:$L$18, 0),FALSE), 'E2 Allocators'!$B$15:$W$361, MATCH('O5 Details by Class &amp; Accounts'!L$18, 'E2 Allocators'!$B$15:$W$15, 0),FALSE)*$E199), 0, VLOOKUP(VLOOKUP($A199, 'E4 TB Allocation Details'!$A$18:$L$205, MATCH("Demand ID", 'E4 TB Allocation Details'!$A$18:$L$18, 0),FALSE), 'E2 Allocators'!$B$15:$W$361, MATCH('O5 Details by Class &amp; Accounts'!L$18, 'E2 Allocators'!$B$15:$W$15, 0),FALSE)*$E199)</f>
        <v>0</v>
      </c>
      <c r="M199" s="1411">
        <f>IF(ISERROR(VLOOKUP(VLOOKUP($A199, 'E4 TB Allocation Details'!$A$18:$L$205, MATCH("Demand ID", 'E4 TB Allocation Details'!$A$18:$L$18, 0),FALSE), 'E2 Allocators'!$B$15:$W$361, MATCH('O5 Details by Class &amp; Accounts'!M$18, 'E2 Allocators'!$B$15:$W$15, 0),FALSE)*$E199), 0, VLOOKUP(VLOOKUP($A199, 'E4 TB Allocation Details'!$A$18:$L$205, MATCH("Demand ID", 'E4 TB Allocation Details'!$A$18:$L$18, 0),FALSE), 'E2 Allocators'!$B$15:$W$361, MATCH('O5 Details by Class &amp; Accounts'!M$18, 'E2 Allocators'!$B$15:$W$15, 0),FALSE)*$E199)</f>
        <v>0</v>
      </c>
      <c r="N199" s="1411">
        <f>IF(ISERROR(VLOOKUP(VLOOKUP($A199, 'E4 TB Allocation Details'!$A$18:$L$205, MATCH("Demand ID", 'E4 TB Allocation Details'!$A$18:$L$18, 0),FALSE), 'E2 Allocators'!$B$15:$W$361, MATCH('O5 Details by Class &amp; Accounts'!N$18, 'E2 Allocators'!$B$15:$W$15, 0),FALSE)*$E199), 0, VLOOKUP(VLOOKUP($A199, 'E4 TB Allocation Details'!$A$18:$L$205, MATCH("Demand ID", 'E4 TB Allocation Details'!$A$18:$L$18, 0),FALSE), 'E2 Allocators'!$B$15:$W$361, MATCH('O5 Details by Class &amp; Accounts'!N$18, 'E2 Allocators'!$B$15:$W$15, 0),FALSE)*$E199)</f>
        <v>0</v>
      </c>
      <c r="O199" s="1411">
        <f>IF(ISERROR(VLOOKUP(VLOOKUP($A199, 'E4 TB Allocation Details'!$A$18:$L$205, MATCH("Demand ID", 'E4 TB Allocation Details'!$A$18:$L$18, 0),FALSE), 'E2 Allocators'!$B$15:$W$361, MATCH('O5 Details by Class &amp; Accounts'!O$18, 'E2 Allocators'!$B$15:$W$15, 0),FALSE)*$E199), 0, VLOOKUP(VLOOKUP($A199, 'E4 TB Allocation Details'!$A$18:$L$205, MATCH("Demand ID", 'E4 TB Allocation Details'!$A$18:$L$18, 0),FALSE), 'E2 Allocators'!$B$15:$W$361, MATCH('O5 Details by Class &amp; Accounts'!O$18, 'E2 Allocators'!$B$15:$W$15, 0),FALSE)*$E199)</f>
        <v>0</v>
      </c>
      <c r="P199" s="1411">
        <f>IF(ISERROR(VLOOKUP(VLOOKUP($A199, 'E4 TB Allocation Details'!$A$18:$L$205, MATCH("Demand ID", 'E4 TB Allocation Details'!$A$18:$L$18, 0),FALSE), 'E2 Allocators'!$B$15:$W$361, MATCH('O5 Details by Class &amp; Accounts'!P$18, 'E2 Allocators'!$B$15:$W$15, 0),FALSE)*$E199), 0, VLOOKUP(VLOOKUP($A199, 'E4 TB Allocation Details'!$A$18:$L$205, MATCH("Demand ID", 'E4 TB Allocation Details'!$A$18:$L$18, 0),FALSE), 'E2 Allocators'!$B$15:$W$361, MATCH('O5 Details by Class &amp; Accounts'!P$18, 'E2 Allocators'!$B$15:$W$15, 0),FALSE)*$E199)</f>
        <v>0</v>
      </c>
      <c r="Q199" s="1411">
        <f>IF(ISERROR(VLOOKUP(VLOOKUP($A199, 'E4 TB Allocation Details'!$A$18:$L$205, MATCH("Demand ID", 'E4 TB Allocation Details'!$A$18:$L$18, 0),FALSE), 'E2 Allocators'!$B$15:$W$361, MATCH('O5 Details by Class &amp; Accounts'!Q$18, 'E2 Allocators'!$B$15:$W$15, 0),FALSE)*$E199), 0, VLOOKUP(VLOOKUP($A199, 'E4 TB Allocation Details'!$A$18:$L$205, MATCH("Demand ID", 'E4 TB Allocation Details'!$A$18:$L$18, 0),FALSE), 'E2 Allocators'!$B$15:$W$361, MATCH('O5 Details by Class &amp; Accounts'!Q$18, 'E2 Allocators'!$B$15:$W$15, 0),FALSE)*$E199)</f>
        <v>0</v>
      </c>
      <c r="R199" s="1411">
        <f>IF(ISERROR(VLOOKUP(VLOOKUP($A199, 'E4 TB Allocation Details'!$A$18:$L$205, MATCH("Demand ID", 'E4 TB Allocation Details'!$A$18:$L$18, 0),FALSE), 'E2 Allocators'!$B$15:$W$361, MATCH('O5 Details by Class &amp; Accounts'!R$18, 'E2 Allocators'!$B$15:$W$15, 0),FALSE)*$E199), 0, VLOOKUP(VLOOKUP($A199, 'E4 TB Allocation Details'!$A$18:$L$205, MATCH("Demand ID", 'E4 TB Allocation Details'!$A$18:$L$18, 0),FALSE), 'E2 Allocators'!$B$15:$W$361, MATCH('O5 Details by Class &amp; Accounts'!R$18, 'E2 Allocators'!$B$15:$W$15, 0),FALSE)*$E199)</f>
        <v>0</v>
      </c>
      <c r="S199" s="1411">
        <f>IF(ISERROR(VLOOKUP(VLOOKUP($A199, 'E4 TB Allocation Details'!$A$18:$L$205, MATCH("Demand ID", 'E4 TB Allocation Details'!$A$18:$L$18, 0),FALSE), 'E2 Allocators'!$B$15:$W$361, MATCH('O5 Details by Class &amp; Accounts'!S$18, 'E2 Allocators'!$B$15:$W$15, 0),FALSE)*$E199), 0, VLOOKUP(VLOOKUP($A199, 'E4 TB Allocation Details'!$A$18:$L$205, MATCH("Demand ID", 'E4 TB Allocation Details'!$A$18:$L$18, 0),FALSE), 'E2 Allocators'!$B$15:$W$361, MATCH('O5 Details by Class &amp; Accounts'!S$18, 'E2 Allocators'!$B$15:$W$15, 0),FALSE)*$E199)</f>
        <v>0</v>
      </c>
      <c r="T199" s="1411">
        <f>IF(ISERROR(VLOOKUP(VLOOKUP($A199, 'E4 TB Allocation Details'!$A$18:$L$205, MATCH("Demand ID", 'E4 TB Allocation Details'!$A$18:$L$18, 0),FALSE), 'E2 Allocators'!$B$15:$W$361, MATCH('O5 Details by Class &amp; Accounts'!T$18, 'E2 Allocators'!$B$15:$W$15, 0),FALSE)*$E199), 0, VLOOKUP(VLOOKUP($A199, 'E4 TB Allocation Details'!$A$18:$L$205, MATCH("Demand ID", 'E4 TB Allocation Details'!$A$18:$L$18, 0),FALSE), 'E2 Allocators'!$B$15:$W$361, MATCH('O5 Details by Class &amp; Accounts'!T$18, 'E2 Allocators'!$B$15:$W$15, 0),FALSE)*$E199)</f>
        <v>0</v>
      </c>
      <c r="U199" s="1411">
        <f>IF(ISERROR(VLOOKUP(VLOOKUP($A199, 'E4 TB Allocation Details'!$A$18:$L$205, MATCH("Demand ID", 'E4 TB Allocation Details'!$A$18:$L$18, 0),FALSE), 'E2 Allocators'!$B$15:$W$361, MATCH('O5 Details by Class &amp; Accounts'!U$18, 'E2 Allocators'!$B$15:$W$15, 0),FALSE)*$E199), 0, VLOOKUP(VLOOKUP($A199, 'E4 TB Allocation Details'!$A$18:$L$205, MATCH("Demand ID", 'E4 TB Allocation Details'!$A$18:$L$18, 0),FALSE), 'E2 Allocators'!$B$15:$W$361, MATCH('O5 Details by Class &amp; Accounts'!U$18, 'E2 Allocators'!$B$15:$W$15, 0),FALSE)*$E199)</f>
        <v>0</v>
      </c>
      <c r="V199" s="1411">
        <f>IF(ISERROR(VLOOKUP(VLOOKUP($A199, 'E4 TB Allocation Details'!$A$18:$L$205, MATCH("Demand ID", 'E4 TB Allocation Details'!$A$18:$L$18, 0),FALSE), 'E2 Allocators'!$B$15:$W$361, MATCH('O5 Details by Class &amp; Accounts'!V$18, 'E2 Allocators'!$B$15:$W$15, 0),FALSE)*$E199), 0, VLOOKUP(VLOOKUP($A199, 'E4 TB Allocation Details'!$A$18:$L$205, MATCH("Demand ID", 'E4 TB Allocation Details'!$A$18:$L$18, 0),FALSE), 'E2 Allocators'!$B$15:$W$361, MATCH('O5 Details by Class &amp; Accounts'!V$18, 'E2 Allocators'!$B$15:$W$15, 0),FALSE)*$E199)</f>
        <v>0</v>
      </c>
      <c r="W199" s="1411">
        <f>IF(ISERROR(VLOOKUP(VLOOKUP($A199, 'E4 TB Allocation Details'!$A$18:$L$205, MATCH("Demand ID", 'E4 TB Allocation Details'!$A$18:$L$18, 0),FALSE), 'E2 Allocators'!$B$15:$W$361, MATCH('O5 Details by Class &amp; Accounts'!W$18, 'E2 Allocators'!$B$15:$W$15, 0),FALSE)*$E199), 0, VLOOKUP(VLOOKUP($A199, 'E4 TB Allocation Details'!$A$18:$L$205, MATCH("Demand ID", 'E4 TB Allocation Details'!$A$18:$L$18, 0),FALSE), 'E2 Allocators'!$B$15:$W$361, MATCH('O5 Details by Class &amp; Accounts'!W$18, 'E2 Allocators'!$B$15:$W$15, 0),FALSE)*$E199)</f>
        <v>0</v>
      </c>
      <c r="X199" s="1411">
        <f>IF(ISERROR(VLOOKUP(VLOOKUP($A199, 'E4 TB Allocation Details'!$A$18:$L$205, MATCH("Demand ID", 'E4 TB Allocation Details'!$A$18:$L$18, 0),FALSE), 'E2 Allocators'!$B$15:$W$361, MATCH('O5 Details by Class &amp; Accounts'!X$18, 'E2 Allocators'!$B$15:$W$15, 0),FALSE)*$E199), 0, VLOOKUP(VLOOKUP($A199, 'E4 TB Allocation Details'!$A$18:$L$205, MATCH("Demand ID", 'E4 TB Allocation Details'!$A$18:$L$18, 0),FALSE), 'E2 Allocators'!$B$15:$W$361, MATCH('O5 Details by Class &amp; Accounts'!X$18, 'E2 Allocators'!$B$15:$W$15, 0),FALSE)*$E199)</f>
        <v>0</v>
      </c>
      <c r="Y199" s="1411">
        <f>IF(ISERROR(VLOOKUP(VLOOKUP($A199, 'E4 TB Allocation Details'!$A$18:$L$205, MATCH("Demand ID", 'E4 TB Allocation Details'!$A$18:$L$18, 0),FALSE), 'E2 Allocators'!$B$15:$W$361, MATCH('O5 Details by Class &amp; Accounts'!Y$18, 'E2 Allocators'!$B$15:$W$15, 0),FALSE)*$E199), 0, VLOOKUP(VLOOKUP($A199, 'E4 TB Allocation Details'!$A$18:$L$205, MATCH("Demand ID", 'E4 TB Allocation Details'!$A$18:$L$18, 0),FALSE), 'E2 Allocators'!$B$15:$W$361, MATCH('O5 Details by Class &amp; Accounts'!Y$18, 'E2 Allocators'!$B$15:$W$15, 0),FALSE)*$E199)</f>
        <v>0</v>
      </c>
      <c r="Z199" s="1411">
        <f>IF(ISERROR(VLOOKUP(VLOOKUP($A199, 'E4 TB Allocation Details'!$A$18:$L$205, MATCH("Demand ID", 'E4 TB Allocation Details'!$A$18:$L$18, 0),FALSE), 'E2 Allocators'!$B$15:$W$361, MATCH('O5 Details by Class &amp; Accounts'!Z$18, 'E2 Allocators'!$B$15:$W$15, 0),FALSE)*$E199), 0, VLOOKUP(VLOOKUP($A199, 'E4 TB Allocation Details'!$A$18:$L$205, MATCH("Demand ID", 'E4 TB Allocation Details'!$A$18:$L$18, 0),FALSE), 'E2 Allocators'!$B$15:$W$361, MATCH('O5 Details by Class &amp; Accounts'!Z$18, 'E2 Allocators'!$B$15:$W$15, 0),FALSE)*$E199)</f>
        <v>0</v>
      </c>
      <c r="AA199" s="1411">
        <f>IF(ISERROR(VLOOKUP(VLOOKUP($A199, 'E4 TB Allocation Details'!$A$18:$L$205, MATCH("Demand ID", 'E4 TB Allocation Details'!$A$18:$L$18, 0),FALSE), 'E2 Allocators'!$B$15:$W$361, MATCH('O5 Details by Class &amp; Accounts'!AA$18, 'E2 Allocators'!$B$15:$W$15, 0),FALSE)*$E199), 0, VLOOKUP(VLOOKUP($A199, 'E4 TB Allocation Details'!$A$18:$L$205, MATCH("Demand ID", 'E4 TB Allocation Details'!$A$18:$L$18, 0),FALSE), 'E2 Allocators'!$B$15:$W$361, MATCH('O5 Details by Class &amp; Accounts'!AA$18, 'E2 Allocators'!$B$15:$W$15, 0),FALSE)*$E199)</f>
        <v>0</v>
      </c>
      <c r="AB199" s="1411">
        <f>IF(ISERROR(VLOOKUP(VLOOKUP($A199, 'E4 TB Allocation Details'!$A$18:$L$205, MATCH("Demand ID", 'E4 TB Allocation Details'!$A$18:$L$18, 0),FALSE), 'E2 Allocators'!$B$15:$W$361, MATCH('O5 Details by Class &amp; Accounts'!AB$18, 'E2 Allocators'!$B$15:$W$15, 0),FALSE)*$E199), 0, VLOOKUP(VLOOKUP($A199, 'E4 TB Allocation Details'!$A$18:$L$205, MATCH("Demand ID", 'E4 TB Allocation Details'!$A$18:$L$18, 0),FALSE), 'E2 Allocators'!$B$15:$W$361, MATCH('O5 Details by Class &amp; Accounts'!AB$18, 'E2 Allocators'!$B$15:$W$15, 0),FALSE)*$E199)</f>
        <v>0</v>
      </c>
      <c r="AC199" s="1411">
        <f>SUM(I199:AB199)</f>
        <v>0</v>
      </c>
      <c r="AD199" s="1411">
        <f>IF(ISERROR(VLOOKUP(VLOOKUP($A199, 'E4 TB Allocation Details'!$A$18:$L$205, MATCH("Customer ID", 'E4 TB Allocation Details'!$A$18:$L$18, 0),FALSE), 'E2 Allocators'!$B$15:$W$361, MATCH('O5 Details by Class &amp; Accounts'!AD$18, 'E2 Allocators'!$B$15:$W$15, 0),FALSE)*$E199), 0, VLOOKUP(VLOOKUP($A199, 'E4 TB Allocation Details'!$A$18:$L$205, MATCH("Customer ID", 'E4 TB Allocation Details'!$A$18:$L$18, 0),FALSE), 'E2 Allocators'!$B$15:$W$361, MATCH('O5 Details by Class &amp; Accounts'!AD$18, 'E2 Allocators'!$B$15:$W$15, 0),FALSE)*$E199)</f>
        <v>0</v>
      </c>
      <c r="AE199" s="1411">
        <f>IF(ISERROR(VLOOKUP(VLOOKUP($A199, 'E4 TB Allocation Details'!$A$18:$L$205, MATCH("Customer ID", 'E4 TB Allocation Details'!$A$18:$L$18, 0),FALSE), 'E2 Allocators'!$B$15:$W$361, MATCH('O5 Details by Class &amp; Accounts'!AE$18, 'E2 Allocators'!$B$15:$W$15, 0),FALSE)*$E199), 0, VLOOKUP(VLOOKUP($A199, 'E4 TB Allocation Details'!$A$18:$L$205, MATCH("Customer ID", 'E4 TB Allocation Details'!$A$18:$L$18, 0),FALSE), 'E2 Allocators'!$B$15:$W$361, MATCH('O5 Details by Class &amp; Accounts'!AE$18, 'E2 Allocators'!$B$15:$W$15, 0),FALSE)*$E199)</f>
        <v>0</v>
      </c>
      <c r="AF199" s="1411">
        <f>IF(ISERROR(VLOOKUP(VLOOKUP($A199, 'E4 TB Allocation Details'!$A$18:$L$205, MATCH("Customer ID", 'E4 TB Allocation Details'!$A$18:$L$18, 0),FALSE), 'E2 Allocators'!$B$15:$W$361, MATCH('O5 Details by Class &amp; Accounts'!AF$18, 'E2 Allocators'!$B$15:$W$15, 0),FALSE)*$E199), 0, VLOOKUP(VLOOKUP($A199, 'E4 TB Allocation Details'!$A$18:$L$205, MATCH("Customer ID", 'E4 TB Allocation Details'!$A$18:$L$18, 0),FALSE), 'E2 Allocators'!$B$15:$W$361, MATCH('O5 Details by Class &amp; Accounts'!AF$18, 'E2 Allocators'!$B$15:$W$15, 0),FALSE)*$E199)</f>
        <v>0</v>
      </c>
      <c r="AG199" s="1411">
        <f>IF(ISERROR(VLOOKUP(VLOOKUP($A199, 'E4 TB Allocation Details'!$A$18:$L$205, MATCH("Customer ID", 'E4 TB Allocation Details'!$A$18:$L$18, 0),FALSE), 'E2 Allocators'!$B$15:$W$361, MATCH('O5 Details by Class &amp; Accounts'!AG$18, 'E2 Allocators'!$B$15:$W$15, 0),FALSE)*$E199), 0, VLOOKUP(VLOOKUP($A199, 'E4 TB Allocation Details'!$A$18:$L$205, MATCH("Customer ID", 'E4 TB Allocation Details'!$A$18:$L$18, 0),FALSE), 'E2 Allocators'!$B$15:$W$361, MATCH('O5 Details by Class &amp; Accounts'!AG$18, 'E2 Allocators'!$B$15:$W$15, 0),FALSE)*$E199)</f>
        <v>0</v>
      </c>
      <c r="AH199" s="1411">
        <f>IF(ISERROR(VLOOKUP(VLOOKUP($A199, 'E4 TB Allocation Details'!$A$18:$L$205, MATCH("Customer ID", 'E4 TB Allocation Details'!$A$18:$L$18, 0),FALSE), 'E2 Allocators'!$B$15:$W$361, MATCH('O5 Details by Class &amp; Accounts'!AH$18, 'E2 Allocators'!$B$15:$W$15, 0),FALSE)*$E199), 0, VLOOKUP(VLOOKUP($A199, 'E4 TB Allocation Details'!$A$18:$L$205, MATCH("Customer ID", 'E4 TB Allocation Details'!$A$18:$L$18, 0),FALSE), 'E2 Allocators'!$B$15:$W$361, MATCH('O5 Details by Class &amp; Accounts'!AH$18, 'E2 Allocators'!$B$15:$W$15, 0),FALSE)*$E199)</f>
        <v>0</v>
      </c>
      <c r="AI199" s="1411">
        <f>IF(ISERROR(VLOOKUP(VLOOKUP($A199, 'E4 TB Allocation Details'!$A$18:$L$205, MATCH("Customer ID", 'E4 TB Allocation Details'!$A$18:$L$18, 0),FALSE), 'E2 Allocators'!$B$15:$W$361, MATCH('O5 Details by Class &amp; Accounts'!AI$18, 'E2 Allocators'!$B$15:$W$15, 0),FALSE)*$E199), 0, VLOOKUP(VLOOKUP($A199, 'E4 TB Allocation Details'!$A$18:$L$205, MATCH("Customer ID", 'E4 TB Allocation Details'!$A$18:$L$18, 0),FALSE), 'E2 Allocators'!$B$15:$W$361, MATCH('O5 Details by Class &amp; Accounts'!AI$18, 'E2 Allocators'!$B$15:$W$15, 0),FALSE)*$E199)</f>
        <v>0</v>
      </c>
      <c r="AJ199" s="1411">
        <f>IF(ISERROR(VLOOKUP(VLOOKUP($A199, 'E4 TB Allocation Details'!$A$18:$L$205, MATCH("Customer ID", 'E4 TB Allocation Details'!$A$18:$L$18, 0),FALSE), 'E2 Allocators'!$B$15:$W$361, MATCH('O5 Details by Class &amp; Accounts'!AJ$18, 'E2 Allocators'!$B$15:$W$15, 0),FALSE)*$E199), 0, VLOOKUP(VLOOKUP($A199, 'E4 TB Allocation Details'!$A$18:$L$205, MATCH("Customer ID", 'E4 TB Allocation Details'!$A$18:$L$18, 0),FALSE), 'E2 Allocators'!$B$15:$W$361, MATCH('O5 Details by Class &amp; Accounts'!AJ$18, 'E2 Allocators'!$B$15:$W$15, 0),FALSE)*$E199)</f>
        <v>0</v>
      </c>
      <c r="AK199" s="1411">
        <f>IF(ISERROR(VLOOKUP(VLOOKUP($A199, 'E4 TB Allocation Details'!$A$18:$L$205, MATCH("Customer ID", 'E4 TB Allocation Details'!$A$18:$L$18, 0),FALSE), 'E2 Allocators'!$B$15:$W$361, MATCH('O5 Details by Class &amp; Accounts'!AK$18, 'E2 Allocators'!$B$15:$W$15, 0),FALSE)*$E199), 0, VLOOKUP(VLOOKUP($A199, 'E4 TB Allocation Details'!$A$18:$L$205, MATCH("Customer ID", 'E4 TB Allocation Details'!$A$18:$L$18, 0),FALSE), 'E2 Allocators'!$B$15:$W$361, MATCH('O5 Details by Class &amp; Accounts'!AK$18, 'E2 Allocators'!$B$15:$W$15, 0),FALSE)*$E199)</f>
        <v>0</v>
      </c>
      <c r="AL199" s="1411">
        <f>IF(ISERROR(VLOOKUP(VLOOKUP($A199, 'E4 TB Allocation Details'!$A$18:$L$205, MATCH("Customer ID", 'E4 TB Allocation Details'!$A$18:$L$18, 0),FALSE), 'E2 Allocators'!$B$15:$W$361, MATCH('O5 Details by Class &amp; Accounts'!AL$18, 'E2 Allocators'!$B$15:$W$15, 0),FALSE)*$E199), 0, VLOOKUP(VLOOKUP($A199, 'E4 TB Allocation Details'!$A$18:$L$205, MATCH("Customer ID", 'E4 TB Allocation Details'!$A$18:$L$18, 0),FALSE), 'E2 Allocators'!$B$15:$W$361, MATCH('O5 Details by Class &amp; Accounts'!AL$18, 'E2 Allocators'!$B$15:$W$15, 0),FALSE)*$E199)</f>
        <v>0</v>
      </c>
      <c r="AM199" s="1411">
        <f>IF(ISERROR(VLOOKUP(VLOOKUP($A199, 'E4 TB Allocation Details'!$A$18:$L$205, MATCH("Customer ID", 'E4 TB Allocation Details'!$A$18:$L$18, 0),FALSE), 'E2 Allocators'!$B$15:$W$361, MATCH('O5 Details by Class &amp; Accounts'!AM$18, 'E2 Allocators'!$B$15:$W$15, 0),FALSE)*$E199), 0, VLOOKUP(VLOOKUP($A199, 'E4 TB Allocation Details'!$A$18:$L$205, MATCH("Customer ID", 'E4 TB Allocation Details'!$A$18:$L$18, 0),FALSE), 'E2 Allocators'!$B$15:$W$361, MATCH('O5 Details by Class &amp; Accounts'!AM$18, 'E2 Allocators'!$B$15:$W$15, 0),FALSE)*$E199)</f>
        <v>0</v>
      </c>
      <c r="AN199" s="1411">
        <f>IF(ISERROR(VLOOKUP(VLOOKUP($A199, 'E4 TB Allocation Details'!$A$18:$L$205, MATCH("Customer ID", 'E4 TB Allocation Details'!$A$18:$L$18, 0),FALSE), 'E2 Allocators'!$B$15:$W$361, MATCH('O5 Details by Class &amp; Accounts'!AN$18, 'E2 Allocators'!$B$15:$W$15, 0),FALSE)*$E199), 0, VLOOKUP(VLOOKUP($A199, 'E4 TB Allocation Details'!$A$18:$L$205, MATCH("Customer ID", 'E4 TB Allocation Details'!$A$18:$L$18, 0),FALSE), 'E2 Allocators'!$B$15:$W$361, MATCH('O5 Details by Class &amp; Accounts'!AN$18, 'E2 Allocators'!$B$15:$W$15, 0),FALSE)*$E199)</f>
        <v>0</v>
      </c>
      <c r="AO199" s="1411">
        <f>IF(ISERROR(VLOOKUP(VLOOKUP($A199, 'E4 TB Allocation Details'!$A$18:$L$205, MATCH("Customer ID", 'E4 TB Allocation Details'!$A$18:$L$18, 0),FALSE), 'E2 Allocators'!$B$15:$W$361, MATCH('O5 Details by Class &amp; Accounts'!AO$18, 'E2 Allocators'!$B$15:$W$15, 0),FALSE)*$E199), 0, VLOOKUP(VLOOKUP($A199, 'E4 TB Allocation Details'!$A$18:$L$205, MATCH("Customer ID", 'E4 TB Allocation Details'!$A$18:$L$18, 0),FALSE), 'E2 Allocators'!$B$15:$W$361, MATCH('O5 Details by Class &amp; Accounts'!AO$18, 'E2 Allocators'!$B$15:$W$15, 0),FALSE)*$E199)</f>
        <v>0</v>
      </c>
      <c r="AP199" s="1411">
        <f>IF(ISERROR(VLOOKUP(VLOOKUP($A199, 'E4 TB Allocation Details'!$A$18:$L$205, MATCH("Customer ID", 'E4 TB Allocation Details'!$A$18:$L$18, 0),FALSE), 'E2 Allocators'!$B$15:$W$361, MATCH('O5 Details by Class &amp; Accounts'!AP$18, 'E2 Allocators'!$B$15:$W$15, 0),FALSE)*$E199), 0, VLOOKUP(VLOOKUP($A199, 'E4 TB Allocation Details'!$A$18:$L$205, MATCH("Customer ID", 'E4 TB Allocation Details'!$A$18:$L$18, 0),FALSE), 'E2 Allocators'!$B$15:$W$361, MATCH('O5 Details by Class &amp; Accounts'!AP$18, 'E2 Allocators'!$B$15:$W$15, 0),FALSE)*$E199)</f>
        <v>0</v>
      </c>
      <c r="AQ199" s="1411">
        <f>IF(ISERROR(VLOOKUP(VLOOKUP($A199, 'E4 TB Allocation Details'!$A$18:$L$205, MATCH("Customer ID", 'E4 TB Allocation Details'!$A$18:$L$18, 0),FALSE), 'E2 Allocators'!$B$15:$W$361, MATCH('O5 Details by Class &amp; Accounts'!AQ$18, 'E2 Allocators'!$B$15:$W$15, 0),FALSE)*$E199), 0, VLOOKUP(VLOOKUP($A199, 'E4 TB Allocation Details'!$A$18:$L$205, MATCH("Customer ID", 'E4 TB Allocation Details'!$A$18:$L$18, 0),FALSE), 'E2 Allocators'!$B$15:$W$361, MATCH('O5 Details by Class &amp; Accounts'!AQ$18, 'E2 Allocators'!$B$15:$W$15, 0),FALSE)*$E199)</f>
        <v>0</v>
      </c>
      <c r="AR199" s="1411">
        <f>IF(ISERROR(VLOOKUP(VLOOKUP($A199, 'E4 TB Allocation Details'!$A$18:$L$205, MATCH("Customer ID", 'E4 TB Allocation Details'!$A$18:$L$18, 0),FALSE), 'E2 Allocators'!$B$15:$W$361, MATCH('O5 Details by Class &amp; Accounts'!AR$18, 'E2 Allocators'!$B$15:$W$15, 0),FALSE)*$E199), 0, VLOOKUP(VLOOKUP($A199, 'E4 TB Allocation Details'!$A$18:$L$205, MATCH("Customer ID", 'E4 TB Allocation Details'!$A$18:$L$18, 0),FALSE), 'E2 Allocators'!$B$15:$W$361, MATCH('O5 Details by Class &amp; Accounts'!AR$18, 'E2 Allocators'!$B$15:$W$15, 0),FALSE)*$E199)</f>
        <v>0</v>
      </c>
      <c r="AS199" s="1411">
        <f>IF(ISERROR(VLOOKUP(VLOOKUP($A199, 'E4 TB Allocation Details'!$A$18:$L$205, MATCH("Customer ID", 'E4 TB Allocation Details'!$A$18:$L$18, 0),FALSE), 'E2 Allocators'!$B$15:$W$361, MATCH('O5 Details by Class &amp; Accounts'!AS$18, 'E2 Allocators'!$B$15:$W$15, 0),FALSE)*$E199), 0, VLOOKUP(VLOOKUP($A199, 'E4 TB Allocation Details'!$A$18:$L$205, MATCH("Customer ID", 'E4 TB Allocation Details'!$A$18:$L$18, 0),FALSE), 'E2 Allocators'!$B$15:$W$361, MATCH('O5 Details by Class &amp; Accounts'!AS$18, 'E2 Allocators'!$B$15:$W$15, 0),FALSE)*$E199)</f>
        <v>0</v>
      </c>
      <c r="AT199" s="1411">
        <f>IF(ISERROR(VLOOKUP(VLOOKUP($A199, 'E4 TB Allocation Details'!$A$18:$L$205, MATCH("Customer ID", 'E4 TB Allocation Details'!$A$18:$L$18, 0),FALSE), 'E2 Allocators'!$B$15:$W$361, MATCH('O5 Details by Class &amp; Accounts'!AT$18, 'E2 Allocators'!$B$15:$W$15, 0),FALSE)*$E199), 0, VLOOKUP(VLOOKUP($A199, 'E4 TB Allocation Details'!$A$18:$L$205, MATCH("Customer ID", 'E4 TB Allocation Details'!$A$18:$L$18, 0),FALSE), 'E2 Allocators'!$B$15:$W$361, MATCH('O5 Details by Class &amp; Accounts'!AT$18, 'E2 Allocators'!$B$15:$W$15, 0),FALSE)*$E199)</f>
        <v>0</v>
      </c>
      <c r="AU199" s="1411">
        <f>IF(ISERROR(VLOOKUP(VLOOKUP($A199, 'E4 TB Allocation Details'!$A$18:$L$205, MATCH("Customer ID", 'E4 TB Allocation Details'!$A$18:$L$18, 0),FALSE), 'E2 Allocators'!$B$15:$W$361, MATCH('O5 Details by Class &amp; Accounts'!AU$18, 'E2 Allocators'!$B$15:$W$15, 0),FALSE)*$E199), 0, VLOOKUP(VLOOKUP($A199, 'E4 TB Allocation Details'!$A$18:$L$205, MATCH("Customer ID", 'E4 TB Allocation Details'!$A$18:$L$18, 0),FALSE), 'E2 Allocators'!$B$15:$W$361, MATCH('O5 Details by Class &amp; Accounts'!AU$18, 'E2 Allocators'!$B$15:$W$15, 0),FALSE)*$E199)</f>
        <v>0</v>
      </c>
      <c r="AV199" s="1411">
        <f>IF(ISERROR(VLOOKUP(VLOOKUP($A199, 'E4 TB Allocation Details'!$A$18:$L$205, MATCH("Customer ID", 'E4 TB Allocation Details'!$A$18:$L$18, 0),FALSE), 'E2 Allocators'!$B$15:$W$361, MATCH('O5 Details by Class &amp; Accounts'!AV$18, 'E2 Allocators'!$B$15:$W$15, 0),FALSE)*$E199), 0, VLOOKUP(VLOOKUP($A199, 'E4 TB Allocation Details'!$A$18:$L$205, MATCH("Customer ID", 'E4 TB Allocation Details'!$A$18:$L$18, 0),FALSE), 'E2 Allocators'!$B$15:$W$361, MATCH('O5 Details by Class &amp; Accounts'!AV$18, 'E2 Allocators'!$B$15:$W$15, 0),FALSE)*$E199)</f>
        <v>0</v>
      </c>
      <c r="AW199" s="1411">
        <f>IF(ISERROR(VLOOKUP(VLOOKUP($A199, 'E4 TB Allocation Details'!$A$18:$L$205, MATCH("Customer ID", 'E4 TB Allocation Details'!$A$18:$L$18, 0),FALSE), 'E2 Allocators'!$B$15:$W$361, MATCH('O5 Details by Class &amp; Accounts'!AW$18, 'E2 Allocators'!$B$15:$W$15, 0),FALSE)*$E199), 0, VLOOKUP(VLOOKUP($A199, 'E4 TB Allocation Details'!$A$18:$L$205, MATCH("Customer ID", 'E4 TB Allocation Details'!$A$18:$L$18, 0),FALSE), 'E2 Allocators'!$B$15:$W$361, MATCH('O5 Details by Class &amp; Accounts'!AW$18, 'E2 Allocators'!$B$15:$W$15, 0),FALSE)*$E199)</f>
        <v>0</v>
      </c>
      <c r="AX199" s="1411">
        <f>SUM(AD199:AW199)</f>
        <v>0</v>
      </c>
      <c r="AY199" s="1411">
        <f>IF(ISERROR(VLOOKUP(VLOOKUP($A199, 'E4 TB Allocation Details'!$A$18:$L$205, MATCH("Misc ID", 'E4 TB Allocation Details'!$A$18:$L$18, 0),FALSE), 'E2 Allocators'!$B$15:$W$361, MATCH('O5 Details by Class &amp; Accounts'!AY$18, 'E2 Allocators'!$B$15:$W$15, 0),FALSE)*$E199), 0, VLOOKUP(VLOOKUP($A199, 'E4 TB Allocation Details'!$A$18:$L$205, MATCH("Misc ID", 'E4 TB Allocation Details'!$A$18:$L$18, 0),FALSE), 'E2 Allocators'!$B$15:$W$361, MATCH('O5 Details by Class &amp; Accounts'!AY$18, 'E2 Allocators'!$B$15:$W$15, 0),FALSE)*$E199)</f>
        <v>0</v>
      </c>
      <c r="AZ199" s="1411">
        <f>IF(ISERROR(VLOOKUP(VLOOKUP($A199, 'E4 TB Allocation Details'!$A$18:$L$205, MATCH("Misc ID", 'E4 TB Allocation Details'!$A$18:$L$18, 0),FALSE), 'E2 Allocators'!$B$15:$W$361, MATCH('O5 Details by Class &amp; Accounts'!AZ$18, 'E2 Allocators'!$B$15:$W$15, 0),FALSE)*$E199), 0, VLOOKUP(VLOOKUP($A199, 'E4 TB Allocation Details'!$A$18:$L$205, MATCH("Misc ID", 'E4 TB Allocation Details'!$A$18:$L$18, 0),FALSE), 'E2 Allocators'!$B$15:$W$361, MATCH('O5 Details by Class &amp; Accounts'!AZ$18, 'E2 Allocators'!$B$15:$W$15, 0),FALSE)*$E199)</f>
        <v>0</v>
      </c>
      <c r="BA199" s="1411">
        <f>IF(ISERROR(VLOOKUP(VLOOKUP($A199, 'E4 TB Allocation Details'!$A$18:$L$205, MATCH("Misc ID", 'E4 TB Allocation Details'!$A$18:$L$18, 0),FALSE), 'E2 Allocators'!$B$15:$W$361, MATCH('O5 Details by Class &amp; Accounts'!BA$18, 'E2 Allocators'!$B$15:$W$15, 0),FALSE)*$E199), 0, VLOOKUP(VLOOKUP($A199, 'E4 TB Allocation Details'!$A$18:$L$205, MATCH("Misc ID", 'E4 TB Allocation Details'!$A$18:$L$18, 0),FALSE), 'E2 Allocators'!$B$15:$W$361, MATCH('O5 Details by Class &amp; Accounts'!BA$18, 'E2 Allocators'!$B$15:$W$15, 0),FALSE)*$E199)</f>
        <v>0</v>
      </c>
      <c r="BB199" s="1411">
        <f>IF(ISERROR(VLOOKUP(VLOOKUP($A199, 'E4 TB Allocation Details'!$A$18:$L$205, MATCH("Misc ID", 'E4 TB Allocation Details'!$A$18:$L$18, 0),FALSE), 'E2 Allocators'!$B$15:$W$361, MATCH('O5 Details by Class &amp; Accounts'!BB$18, 'E2 Allocators'!$B$15:$W$15, 0),FALSE)*$E199), 0, VLOOKUP(VLOOKUP($A199, 'E4 TB Allocation Details'!$A$18:$L$205, MATCH("Misc ID", 'E4 TB Allocation Details'!$A$18:$L$18, 0),FALSE), 'E2 Allocators'!$B$15:$W$361, MATCH('O5 Details by Class &amp; Accounts'!BB$18, 'E2 Allocators'!$B$15:$W$15, 0),FALSE)*$E199)</f>
        <v>0</v>
      </c>
      <c r="BC199" s="1411">
        <f>IF(ISERROR(VLOOKUP(VLOOKUP($A199, 'E4 TB Allocation Details'!$A$18:$L$205, MATCH("Misc ID", 'E4 TB Allocation Details'!$A$18:$L$18, 0),FALSE), 'E2 Allocators'!$B$15:$W$361, MATCH('O5 Details by Class &amp; Accounts'!BC$18, 'E2 Allocators'!$B$15:$W$15, 0),FALSE)*$E199), 0, VLOOKUP(VLOOKUP($A199, 'E4 TB Allocation Details'!$A$18:$L$205, MATCH("Misc ID", 'E4 TB Allocation Details'!$A$18:$L$18, 0),FALSE), 'E2 Allocators'!$B$15:$W$361, MATCH('O5 Details by Class &amp; Accounts'!BC$18, 'E2 Allocators'!$B$15:$W$15, 0),FALSE)*$E199)</f>
        <v>0</v>
      </c>
      <c r="BD199" s="1411">
        <f>IF(ISERROR(VLOOKUP(VLOOKUP($A199, 'E4 TB Allocation Details'!$A$18:$L$205, MATCH("Misc ID", 'E4 TB Allocation Details'!$A$18:$L$18, 0),FALSE), 'E2 Allocators'!$B$15:$W$361, MATCH('O5 Details by Class &amp; Accounts'!BD$18, 'E2 Allocators'!$B$15:$W$15, 0),FALSE)*$E199), 0, VLOOKUP(VLOOKUP($A199, 'E4 TB Allocation Details'!$A$18:$L$205, MATCH("Misc ID", 'E4 TB Allocation Details'!$A$18:$L$18, 0),FALSE), 'E2 Allocators'!$B$15:$W$361, MATCH('O5 Details by Class &amp; Accounts'!BD$18, 'E2 Allocators'!$B$15:$W$15, 0),FALSE)*$E199)</f>
        <v>0</v>
      </c>
      <c r="BE199" s="1411">
        <f>IF(ISERROR(VLOOKUP(VLOOKUP($A199, 'E4 TB Allocation Details'!$A$18:$L$205, MATCH("Misc ID", 'E4 TB Allocation Details'!$A$18:$L$18, 0),FALSE), 'E2 Allocators'!$B$15:$W$361, MATCH('O5 Details by Class &amp; Accounts'!BE$18, 'E2 Allocators'!$B$15:$W$15, 0),FALSE)*$E199), 0, VLOOKUP(VLOOKUP($A199, 'E4 TB Allocation Details'!$A$18:$L$205, MATCH("Misc ID", 'E4 TB Allocation Details'!$A$18:$L$18, 0),FALSE), 'E2 Allocators'!$B$15:$W$361, MATCH('O5 Details by Class &amp; Accounts'!BE$18, 'E2 Allocators'!$B$15:$W$15, 0),FALSE)*$E199)</f>
        <v>0</v>
      </c>
      <c r="BF199" s="1411">
        <f>IF(ISERROR(VLOOKUP(VLOOKUP($A199, 'E4 TB Allocation Details'!$A$18:$L$205, MATCH("Misc ID", 'E4 TB Allocation Details'!$A$18:$L$18, 0),FALSE), 'E2 Allocators'!$B$15:$W$361, MATCH('O5 Details by Class &amp; Accounts'!BF$18, 'E2 Allocators'!$B$15:$W$15, 0),FALSE)*$E199), 0, VLOOKUP(VLOOKUP($A199, 'E4 TB Allocation Details'!$A$18:$L$205, MATCH("Misc ID", 'E4 TB Allocation Details'!$A$18:$L$18, 0),FALSE), 'E2 Allocators'!$B$15:$W$361, MATCH('O5 Details by Class &amp; Accounts'!BF$18, 'E2 Allocators'!$B$15:$W$15, 0),FALSE)*$E199)</f>
        <v>0</v>
      </c>
      <c r="BG199" s="1411">
        <f>IF(ISERROR(VLOOKUP(VLOOKUP($A199, 'E4 TB Allocation Details'!$A$18:$L$205, MATCH("Misc ID", 'E4 TB Allocation Details'!$A$18:$L$18, 0),FALSE), 'E2 Allocators'!$B$15:$W$361, MATCH('O5 Details by Class &amp; Accounts'!BG$18, 'E2 Allocators'!$B$15:$W$15, 0),FALSE)*$E199), 0, VLOOKUP(VLOOKUP($A199, 'E4 TB Allocation Details'!$A$18:$L$205, MATCH("Misc ID", 'E4 TB Allocation Details'!$A$18:$L$18, 0),FALSE), 'E2 Allocators'!$B$15:$W$361, MATCH('O5 Details by Class &amp; Accounts'!BG$18, 'E2 Allocators'!$B$15:$W$15, 0),FALSE)*$E199)</f>
        <v>0</v>
      </c>
      <c r="BH199" s="1411">
        <f>IF(ISERROR(VLOOKUP(VLOOKUP($A199, 'E4 TB Allocation Details'!$A$18:$L$205, MATCH("Misc ID", 'E4 TB Allocation Details'!$A$18:$L$18, 0),FALSE), 'E2 Allocators'!$B$15:$W$361, MATCH('O5 Details by Class &amp; Accounts'!BH$18, 'E2 Allocators'!$B$15:$W$15, 0),FALSE)*$E199), 0, VLOOKUP(VLOOKUP($A199, 'E4 TB Allocation Details'!$A$18:$L$205, MATCH("Misc ID", 'E4 TB Allocation Details'!$A$18:$L$18, 0),FALSE), 'E2 Allocators'!$B$15:$W$361, MATCH('O5 Details by Class &amp; Accounts'!BH$18, 'E2 Allocators'!$B$15:$W$15, 0),FALSE)*$E199)</f>
        <v>0</v>
      </c>
      <c r="BI199" s="1411">
        <f>IF(ISERROR(VLOOKUP(VLOOKUP($A199, 'E4 TB Allocation Details'!$A$18:$L$205, MATCH("Misc ID", 'E4 TB Allocation Details'!$A$18:$L$18, 0),FALSE), 'E2 Allocators'!$B$15:$W$361, MATCH('O5 Details by Class &amp; Accounts'!BI$18, 'E2 Allocators'!$B$15:$W$15, 0),FALSE)*$E199), 0, VLOOKUP(VLOOKUP($A199, 'E4 TB Allocation Details'!$A$18:$L$205, MATCH("Misc ID", 'E4 TB Allocation Details'!$A$18:$L$18, 0),FALSE), 'E2 Allocators'!$B$15:$W$361, MATCH('O5 Details by Class &amp; Accounts'!BI$18, 'E2 Allocators'!$B$15:$W$15, 0),FALSE)*$E199)</f>
        <v>0</v>
      </c>
      <c r="BJ199" s="1411">
        <f>IF(ISERROR(VLOOKUP(VLOOKUP($A199, 'E4 TB Allocation Details'!$A$18:$L$205, MATCH("Misc ID", 'E4 TB Allocation Details'!$A$18:$L$18, 0),FALSE), 'E2 Allocators'!$B$15:$W$361, MATCH('O5 Details by Class &amp; Accounts'!BJ$18, 'E2 Allocators'!$B$15:$W$15, 0),FALSE)*$E199), 0, VLOOKUP(VLOOKUP($A199, 'E4 TB Allocation Details'!$A$18:$L$205, MATCH("Misc ID", 'E4 TB Allocation Details'!$A$18:$L$18, 0),FALSE), 'E2 Allocators'!$B$15:$W$361, MATCH('O5 Details by Class &amp; Accounts'!BJ$18, 'E2 Allocators'!$B$15:$W$15, 0),FALSE)*$E199)</f>
        <v>0</v>
      </c>
      <c r="BK199" s="1411">
        <f>IF(ISERROR(VLOOKUP(VLOOKUP($A199, 'E4 TB Allocation Details'!$A$18:$L$205, MATCH("Misc ID", 'E4 TB Allocation Details'!$A$18:$L$18, 0),FALSE), 'E2 Allocators'!$B$15:$W$361, MATCH('O5 Details by Class &amp; Accounts'!BK$18, 'E2 Allocators'!$B$15:$W$15, 0),FALSE)*$E199), 0, VLOOKUP(VLOOKUP($A199, 'E4 TB Allocation Details'!$A$18:$L$205, MATCH("Misc ID", 'E4 TB Allocation Details'!$A$18:$L$18, 0),FALSE), 'E2 Allocators'!$B$15:$W$361, MATCH('O5 Details by Class &amp; Accounts'!BK$18, 'E2 Allocators'!$B$15:$W$15, 0),FALSE)*$E199)</f>
        <v>0</v>
      </c>
      <c r="BL199" s="1411">
        <f>IF(ISERROR(VLOOKUP(VLOOKUP($A199, 'E4 TB Allocation Details'!$A$18:$L$205, MATCH("Misc ID", 'E4 TB Allocation Details'!$A$18:$L$18, 0),FALSE), 'E2 Allocators'!$B$15:$W$361, MATCH('O5 Details by Class &amp; Accounts'!BL$18, 'E2 Allocators'!$B$15:$W$15, 0),FALSE)*$E199), 0, VLOOKUP(VLOOKUP($A199, 'E4 TB Allocation Details'!$A$18:$L$205, MATCH("Misc ID", 'E4 TB Allocation Details'!$A$18:$L$18, 0),FALSE), 'E2 Allocators'!$B$15:$W$361, MATCH('O5 Details by Class &amp; Accounts'!BL$18, 'E2 Allocators'!$B$15:$W$15, 0),FALSE)*$E199)</f>
        <v>0</v>
      </c>
      <c r="BM199" s="1411">
        <f>IF(ISERROR(VLOOKUP(VLOOKUP($A199, 'E4 TB Allocation Details'!$A$18:$L$205, MATCH("Misc ID", 'E4 TB Allocation Details'!$A$18:$L$18, 0),FALSE), 'E2 Allocators'!$B$15:$W$361, MATCH('O5 Details by Class &amp; Accounts'!BM$18, 'E2 Allocators'!$B$15:$W$15, 0),FALSE)*$E199), 0, VLOOKUP(VLOOKUP($A199, 'E4 TB Allocation Details'!$A$18:$L$205, MATCH("Misc ID", 'E4 TB Allocation Details'!$A$18:$L$18, 0),FALSE), 'E2 Allocators'!$B$15:$W$361, MATCH('O5 Details by Class &amp; Accounts'!BM$18, 'E2 Allocators'!$B$15:$W$15, 0),FALSE)*$E199)</f>
        <v>0</v>
      </c>
      <c r="BN199" s="1411">
        <f>IF(ISERROR(VLOOKUP(VLOOKUP($A199, 'E4 TB Allocation Details'!$A$18:$L$205, MATCH("Misc ID", 'E4 TB Allocation Details'!$A$18:$L$18, 0),FALSE), 'E2 Allocators'!$B$15:$W$361, MATCH('O5 Details by Class &amp; Accounts'!BN$18, 'E2 Allocators'!$B$15:$W$15, 0),FALSE)*$E199), 0, VLOOKUP(VLOOKUP($A199, 'E4 TB Allocation Details'!$A$18:$L$205, MATCH("Misc ID", 'E4 TB Allocation Details'!$A$18:$L$18, 0),FALSE), 'E2 Allocators'!$B$15:$W$361, MATCH('O5 Details by Class &amp; Accounts'!BN$18, 'E2 Allocators'!$B$15:$W$15, 0),FALSE)*$E199)</f>
        <v>0</v>
      </c>
      <c r="BO199" s="1411">
        <f>IF(ISERROR(VLOOKUP(VLOOKUP($A199, 'E4 TB Allocation Details'!$A$18:$L$205, MATCH("Misc ID", 'E4 TB Allocation Details'!$A$18:$L$18, 0),FALSE), 'E2 Allocators'!$B$15:$W$361, MATCH('O5 Details by Class &amp; Accounts'!BO$18, 'E2 Allocators'!$B$15:$W$15, 0),FALSE)*$E199), 0, VLOOKUP(VLOOKUP($A199, 'E4 TB Allocation Details'!$A$18:$L$205, MATCH("Misc ID", 'E4 TB Allocation Details'!$A$18:$L$18, 0),FALSE), 'E2 Allocators'!$B$15:$W$361, MATCH('O5 Details by Class &amp; Accounts'!BO$18, 'E2 Allocators'!$B$15:$W$15, 0),FALSE)*$E199)</f>
        <v>0</v>
      </c>
      <c r="BP199" s="1411">
        <f>IF(ISERROR(VLOOKUP(VLOOKUP($A199, 'E4 TB Allocation Details'!$A$18:$L$205, MATCH("Misc ID", 'E4 TB Allocation Details'!$A$18:$L$18, 0),FALSE), 'E2 Allocators'!$B$15:$W$361, MATCH('O5 Details by Class &amp; Accounts'!BP$18, 'E2 Allocators'!$B$15:$W$15, 0),FALSE)*$E199), 0, VLOOKUP(VLOOKUP($A199, 'E4 TB Allocation Details'!$A$18:$L$205, MATCH("Misc ID", 'E4 TB Allocation Details'!$A$18:$L$18, 0),FALSE), 'E2 Allocators'!$B$15:$W$361, MATCH('O5 Details by Class &amp; Accounts'!BP$18, 'E2 Allocators'!$B$15:$W$15, 0),FALSE)*$E199)</f>
        <v>0</v>
      </c>
      <c r="BQ199" s="1411">
        <f>IF(ISERROR(VLOOKUP(VLOOKUP($A199, 'E4 TB Allocation Details'!$A$18:$L$205, MATCH("Misc ID", 'E4 TB Allocation Details'!$A$18:$L$18, 0),FALSE), 'E2 Allocators'!$B$15:$W$361, MATCH('O5 Details by Class &amp; Accounts'!BQ$18, 'E2 Allocators'!$B$15:$W$15, 0),FALSE)*$E199), 0, VLOOKUP(VLOOKUP($A199, 'E4 TB Allocation Details'!$A$18:$L$205, MATCH("Misc ID", 'E4 TB Allocation Details'!$A$18:$L$18, 0),FALSE), 'E2 Allocators'!$B$15:$W$361, MATCH('O5 Details by Class &amp; Accounts'!BQ$18, 'E2 Allocators'!$B$15:$W$15, 0),FALSE)*$E199)</f>
        <v>0</v>
      </c>
      <c r="BR199" s="1411">
        <f>IF(ISERROR(VLOOKUP(VLOOKUP($A199, 'E4 TB Allocation Details'!$A$18:$L$205, MATCH("Misc ID", 'E4 TB Allocation Details'!$A$18:$L$18, 0),FALSE), 'E2 Allocators'!$B$15:$W$361, MATCH('O5 Details by Class &amp; Accounts'!BR$18, 'E2 Allocators'!$B$15:$W$15, 0),FALSE)*$E199), 0, VLOOKUP(VLOOKUP($A199, 'E4 TB Allocation Details'!$A$18:$L$205, MATCH("Misc ID", 'E4 TB Allocation Details'!$A$18:$L$18, 0),FALSE), 'E2 Allocators'!$B$15:$W$361, MATCH('O5 Details by Class &amp; Accounts'!BR$18, 'E2 Allocators'!$B$15:$W$15, 0),FALSE)*$E199)</f>
        <v>0</v>
      </c>
      <c r="BS199" s="1411">
        <f>SUM(AY199:BR199)</f>
        <v>0</v>
      </c>
      <c r="BT199" s="1411">
        <f>IF(ISERROR(VLOOKUP(VLOOKUP($A199, 'E4 TB Allocation Details'!$A$18:$L$205, MATCH("A &amp; G ID", 'E4 TB Allocation Details'!$A$18:$L$18, 0),FALSE), 'E2 Allocators'!$B$15:$W$361, MATCH('O5 Details by Class &amp; Accounts'!BT$18, 'E2 Allocators'!$B$15:$W$15, 0),FALSE)*$E199), 0, VLOOKUP(VLOOKUP($A199, 'E4 TB Allocation Details'!$A$18:$L$205, MATCH("A &amp; G ID", 'E4 TB Allocation Details'!$A$18:$L$18, 0),FALSE), 'E2 Allocators'!$B$15:$W$361, MATCH('O5 Details by Class &amp; Accounts'!BT$18, 'E2 Allocators'!$B$15:$W$15, 0),FALSE)*$E199)</f>
        <v>369329.14690413716</v>
      </c>
      <c r="BU199" s="1411">
        <f>IF(ISERROR(VLOOKUP(VLOOKUP($A199, 'E4 TB Allocation Details'!$A$18:$L$205, MATCH("A &amp; G ID", 'E4 TB Allocation Details'!$A$18:$L$18, 0),FALSE), 'E2 Allocators'!$B$15:$W$361, MATCH('O5 Details by Class &amp; Accounts'!BU$18, 'E2 Allocators'!$B$15:$W$15, 0),FALSE)*$E199), 0, VLOOKUP(VLOOKUP($A199, 'E4 TB Allocation Details'!$A$18:$L$205, MATCH("A &amp; G ID", 'E4 TB Allocation Details'!$A$18:$L$18, 0),FALSE), 'E2 Allocators'!$B$15:$W$361, MATCH('O5 Details by Class &amp; Accounts'!BU$18, 'E2 Allocators'!$B$15:$W$15, 0),FALSE)*$E199)</f>
        <v>127863.91906177042</v>
      </c>
      <c r="BV199" s="1411">
        <f>IF(ISERROR(VLOOKUP(VLOOKUP($A199, 'E4 TB Allocation Details'!$A$18:$L$205, MATCH("A &amp; G ID", 'E4 TB Allocation Details'!$A$18:$L$18, 0),FALSE), 'E2 Allocators'!$B$15:$W$361, MATCH('O5 Details by Class &amp; Accounts'!BV$18, 'E2 Allocators'!$B$15:$W$15, 0),FALSE)*$E199), 0, VLOOKUP(VLOOKUP($A199, 'E4 TB Allocation Details'!$A$18:$L$205, MATCH("A &amp; G ID", 'E4 TB Allocation Details'!$A$18:$L$18, 0),FALSE), 'E2 Allocators'!$B$15:$W$361, MATCH('O5 Details by Class &amp; Accounts'!BV$18, 'E2 Allocators'!$B$15:$W$15, 0),FALSE)*$E199)</f>
        <v>186553.86956340159</v>
      </c>
      <c r="BW199" s="1411">
        <f>IF(ISERROR(VLOOKUP(VLOOKUP($A199, 'E4 TB Allocation Details'!$A$18:$L$205, MATCH("A &amp; G ID", 'E4 TB Allocation Details'!$A$18:$L$18, 0),FALSE), 'E2 Allocators'!$B$15:$W$361, MATCH('O5 Details by Class &amp; Accounts'!BW$18, 'E2 Allocators'!$B$15:$W$15, 0),FALSE)*$E199), 0, VLOOKUP(VLOOKUP($A199, 'E4 TB Allocation Details'!$A$18:$L$205, MATCH("A &amp; G ID", 'E4 TB Allocation Details'!$A$18:$L$18, 0),FALSE), 'E2 Allocators'!$B$15:$W$361, MATCH('O5 Details by Class &amp; Accounts'!BW$18, 'E2 Allocators'!$B$15:$W$15, 0),FALSE)*$E199)</f>
        <v>0</v>
      </c>
      <c r="BX199" s="1411">
        <f>IF(ISERROR(VLOOKUP(VLOOKUP($A199, 'E4 TB Allocation Details'!$A$18:$L$205, MATCH("A &amp; G ID", 'E4 TB Allocation Details'!$A$18:$L$18, 0),FALSE), 'E2 Allocators'!$B$15:$W$361, MATCH('O5 Details by Class &amp; Accounts'!BX$18, 'E2 Allocators'!$B$15:$W$15, 0),FALSE)*$E199), 0, VLOOKUP(VLOOKUP($A199, 'E4 TB Allocation Details'!$A$18:$L$205, MATCH("A &amp; G ID", 'E4 TB Allocation Details'!$A$18:$L$18, 0),FALSE), 'E2 Allocators'!$B$15:$W$361, MATCH('O5 Details by Class &amp; Accounts'!BX$18, 'E2 Allocators'!$B$15:$W$15, 0),FALSE)*$E199)</f>
        <v>0</v>
      </c>
      <c r="BY199" s="1411">
        <f>IF(ISERROR(VLOOKUP(VLOOKUP($A199, 'E4 TB Allocation Details'!$A$18:$L$205, MATCH("A &amp; G ID", 'E4 TB Allocation Details'!$A$18:$L$18, 0),FALSE), 'E2 Allocators'!$B$15:$W$361, MATCH('O5 Details by Class &amp; Accounts'!BY$18, 'E2 Allocators'!$B$15:$W$15, 0),FALSE)*$E199), 0, VLOOKUP(VLOOKUP($A199, 'E4 TB Allocation Details'!$A$18:$L$205, MATCH("A &amp; G ID", 'E4 TB Allocation Details'!$A$18:$L$18, 0),FALSE), 'E2 Allocators'!$B$15:$W$361, MATCH('O5 Details by Class &amp; Accounts'!BY$18, 'E2 Allocators'!$B$15:$W$15, 0),FALSE)*$E199)</f>
        <v>0</v>
      </c>
      <c r="BZ199" s="1411">
        <f>IF(ISERROR(VLOOKUP(VLOOKUP($A199, 'E4 TB Allocation Details'!$A$18:$L$205, MATCH("A &amp; G ID", 'E4 TB Allocation Details'!$A$18:$L$18, 0),FALSE), 'E2 Allocators'!$B$15:$W$361, MATCH('O5 Details by Class &amp; Accounts'!BZ$18, 'E2 Allocators'!$B$15:$W$15, 0),FALSE)*$E199), 0, VLOOKUP(VLOOKUP($A199, 'E4 TB Allocation Details'!$A$18:$L$205, MATCH("A &amp; G ID", 'E4 TB Allocation Details'!$A$18:$L$18, 0),FALSE), 'E2 Allocators'!$B$15:$W$361, MATCH('O5 Details by Class &amp; Accounts'!BZ$18, 'E2 Allocators'!$B$15:$W$15, 0),FALSE)*$E199)</f>
        <v>50279.112239774244</v>
      </c>
      <c r="CA199" s="1411">
        <f>IF(ISERROR(VLOOKUP(VLOOKUP($A199, 'E4 TB Allocation Details'!$A$18:$L$205, MATCH("A &amp; G ID", 'E4 TB Allocation Details'!$A$18:$L$18, 0),FALSE), 'E2 Allocators'!$B$15:$W$361, MATCH('O5 Details by Class &amp; Accounts'!CA$18, 'E2 Allocators'!$B$15:$W$15, 0),FALSE)*$E199), 0, VLOOKUP(VLOOKUP($A199, 'E4 TB Allocation Details'!$A$18:$L$205, MATCH("A &amp; G ID", 'E4 TB Allocation Details'!$A$18:$L$18, 0),FALSE), 'E2 Allocators'!$B$15:$W$361, MATCH('O5 Details by Class &amp; Accounts'!CA$18, 'E2 Allocators'!$B$15:$W$15, 0),FALSE)*$E199)</f>
        <v>2758.9082805530143</v>
      </c>
      <c r="CB199" s="1411">
        <f>IF(ISERROR(VLOOKUP(VLOOKUP($A199, 'E4 TB Allocation Details'!$A$18:$L$205, MATCH("A &amp; G ID", 'E4 TB Allocation Details'!$A$18:$L$18, 0),FALSE), 'E2 Allocators'!$B$15:$W$361, MATCH('O5 Details by Class &amp; Accounts'!CB$18, 'E2 Allocators'!$B$15:$W$15, 0),FALSE)*$E199), 0, VLOOKUP(VLOOKUP($A199, 'E4 TB Allocation Details'!$A$18:$L$205, MATCH("A &amp; G ID", 'E4 TB Allocation Details'!$A$18:$L$18, 0),FALSE), 'E2 Allocators'!$B$15:$W$361, MATCH('O5 Details by Class &amp; Accounts'!CB$18, 'E2 Allocators'!$B$15:$W$15, 0),FALSE)*$E199)</f>
        <v>2515.0439503634298</v>
      </c>
      <c r="CC199" s="1411">
        <f>IF(ISERROR(VLOOKUP(VLOOKUP($A199, 'E4 TB Allocation Details'!$A$18:$L$205, MATCH("A &amp; G ID", 'E4 TB Allocation Details'!$A$18:$L$18, 0),FALSE), 'E2 Allocators'!$B$15:$W$361, MATCH('O5 Details by Class &amp; Accounts'!CC$18, 'E2 Allocators'!$B$15:$W$15, 0),FALSE)*$E199), 0, VLOOKUP(VLOOKUP($A199, 'E4 TB Allocation Details'!$A$18:$L$205, MATCH("A &amp; G ID", 'E4 TB Allocation Details'!$A$18:$L$18, 0),FALSE), 'E2 Allocators'!$B$15:$W$361, MATCH('O5 Details by Class &amp; Accounts'!CC$18, 'E2 Allocators'!$B$15:$W$15, 0),FALSE)*$E199)</f>
        <v>0</v>
      </c>
      <c r="CD199" s="1411">
        <f>IF(ISERROR(VLOOKUP(VLOOKUP($A199, 'E4 TB Allocation Details'!$A$18:$L$205, MATCH("A &amp; G ID", 'E4 TB Allocation Details'!$A$18:$L$18, 0),FALSE), 'E2 Allocators'!$B$15:$W$361, MATCH('O5 Details by Class &amp; Accounts'!CD$18, 'E2 Allocators'!$B$15:$W$15, 0),FALSE)*$E199), 0, VLOOKUP(VLOOKUP($A199, 'E4 TB Allocation Details'!$A$18:$L$205, MATCH("A &amp; G ID", 'E4 TB Allocation Details'!$A$18:$L$18, 0),FALSE), 'E2 Allocators'!$B$15:$W$361, MATCH('O5 Details by Class &amp; Accounts'!CD$18, 'E2 Allocators'!$B$15:$W$15, 0),FALSE)*$E199)</f>
        <v>0</v>
      </c>
      <c r="CE199" s="1411">
        <f>IF(ISERROR(VLOOKUP(VLOOKUP($A199, 'E4 TB Allocation Details'!$A$18:$L$205, MATCH("A &amp; G ID", 'E4 TB Allocation Details'!$A$18:$L$18, 0),FALSE), 'E2 Allocators'!$B$15:$W$361, MATCH('O5 Details by Class &amp; Accounts'!CE$18, 'E2 Allocators'!$B$15:$W$15, 0),FALSE)*$E199), 0, VLOOKUP(VLOOKUP($A199, 'E4 TB Allocation Details'!$A$18:$L$205, MATCH("A &amp; G ID", 'E4 TB Allocation Details'!$A$18:$L$18, 0),FALSE), 'E2 Allocators'!$B$15:$W$361, MATCH('O5 Details by Class &amp; Accounts'!CE$18, 'E2 Allocators'!$B$15:$W$15, 0),FALSE)*$E199)</f>
        <v>0</v>
      </c>
      <c r="CF199" s="1411">
        <f>IF(ISERROR(VLOOKUP(VLOOKUP($A199, 'E4 TB Allocation Details'!$A$18:$L$205, MATCH("A &amp; G ID", 'E4 TB Allocation Details'!$A$18:$L$18, 0),FALSE), 'E2 Allocators'!$B$15:$W$361, MATCH('O5 Details by Class &amp; Accounts'!CF$18, 'E2 Allocators'!$B$15:$W$15, 0),FALSE)*$E199), 0, VLOOKUP(VLOOKUP($A199, 'E4 TB Allocation Details'!$A$18:$L$205, MATCH("A &amp; G ID", 'E4 TB Allocation Details'!$A$18:$L$18, 0),FALSE), 'E2 Allocators'!$B$15:$W$361, MATCH('O5 Details by Class &amp; Accounts'!CF$18, 'E2 Allocators'!$B$15:$W$15, 0),FALSE)*$E199)</f>
        <v>0</v>
      </c>
      <c r="CG199" s="1411">
        <f>IF(ISERROR(VLOOKUP(VLOOKUP($A199, 'E4 TB Allocation Details'!$A$18:$L$205, MATCH("A &amp; G ID", 'E4 TB Allocation Details'!$A$18:$L$18, 0),FALSE), 'E2 Allocators'!$B$15:$W$361, MATCH('O5 Details by Class &amp; Accounts'!CG$18, 'E2 Allocators'!$B$15:$W$15, 0),FALSE)*$E199), 0, VLOOKUP(VLOOKUP($A199, 'E4 TB Allocation Details'!$A$18:$L$205, MATCH("A &amp; G ID", 'E4 TB Allocation Details'!$A$18:$L$18, 0),FALSE), 'E2 Allocators'!$B$15:$W$361, MATCH('O5 Details by Class &amp; Accounts'!CG$18, 'E2 Allocators'!$B$15:$W$15, 0),FALSE)*$E199)</f>
        <v>0</v>
      </c>
      <c r="CH199" s="1411">
        <f>IF(ISERROR(VLOOKUP(VLOOKUP($A199, 'E4 TB Allocation Details'!$A$18:$L$205, MATCH("A &amp; G ID", 'E4 TB Allocation Details'!$A$18:$L$18, 0),FALSE), 'E2 Allocators'!$B$15:$W$361, MATCH('O5 Details by Class &amp; Accounts'!CH$18, 'E2 Allocators'!$B$15:$W$15, 0),FALSE)*$E199), 0, VLOOKUP(VLOOKUP($A199, 'E4 TB Allocation Details'!$A$18:$L$205, MATCH("A &amp; G ID", 'E4 TB Allocation Details'!$A$18:$L$18, 0),FALSE), 'E2 Allocators'!$B$15:$W$361, MATCH('O5 Details by Class &amp; Accounts'!CH$18, 'E2 Allocators'!$B$15:$W$15, 0),FALSE)*$E199)</f>
        <v>0</v>
      </c>
      <c r="CI199" s="1411">
        <f>IF(ISERROR(VLOOKUP(VLOOKUP($A199, 'E4 TB Allocation Details'!$A$18:$L$205, MATCH("A &amp; G ID", 'E4 TB Allocation Details'!$A$18:$L$18, 0),FALSE), 'E2 Allocators'!$B$15:$W$361, MATCH('O5 Details by Class &amp; Accounts'!CI$18, 'E2 Allocators'!$B$15:$W$15, 0),FALSE)*$E199), 0, VLOOKUP(VLOOKUP($A199, 'E4 TB Allocation Details'!$A$18:$L$205, MATCH("A &amp; G ID", 'E4 TB Allocation Details'!$A$18:$L$18, 0),FALSE), 'E2 Allocators'!$B$15:$W$361, MATCH('O5 Details by Class &amp; Accounts'!CI$18, 'E2 Allocators'!$B$15:$W$15, 0),FALSE)*$E199)</f>
        <v>0</v>
      </c>
      <c r="CJ199" s="1411">
        <f>IF(ISERROR(VLOOKUP(VLOOKUP($A199, 'E4 TB Allocation Details'!$A$18:$L$205, MATCH("A &amp; G ID", 'E4 TB Allocation Details'!$A$18:$L$18, 0),FALSE), 'E2 Allocators'!$B$15:$W$361, MATCH('O5 Details by Class &amp; Accounts'!CJ$18, 'E2 Allocators'!$B$15:$W$15, 0),FALSE)*$E199), 0, VLOOKUP(VLOOKUP($A199, 'E4 TB Allocation Details'!$A$18:$L$205, MATCH("A &amp; G ID", 'E4 TB Allocation Details'!$A$18:$L$18, 0),FALSE), 'E2 Allocators'!$B$15:$W$361, MATCH('O5 Details by Class &amp; Accounts'!CJ$18, 'E2 Allocators'!$B$15:$W$15, 0),FALSE)*$E199)</f>
        <v>0</v>
      </c>
      <c r="CK199" s="1411">
        <f>IF(ISERROR(VLOOKUP(VLOOKUP($A199, 'E4 TB Allocation Details'!$A$18:$L$205, MATCH("A &amp; G ID", 'E4 TB Allocation Details'!$A$18:$L$18, 0),FALSE), 'E2 Allocators'!$B$15:$W$361, MATCH('O5 Details by Class &amp; Accounts'!CK$18, 'E2 Allocators'!$B$15:$W$15, 0),FALSE)*$E199), 0, VLOOKUP(VLOOKUP($A199, 'E4 TB Allocation Details'!$A$18:$L$205, MATCH("A &amp; G ID", 'E4 TB Allocation Details'!$A$18:$L$18, 0),FALSE), 'E2 Allocators'!$B$15:$W$361, MATCH('O5 Details by Class &amp; Accounts'!CK$18, 'E2 Allocators'!$B$15:$W$15, 0),FALSE)*$E199)</f>
        <v>0</v>
      </c>
      <c r="CL199" s="1411">
        <f>IF(ISERROR(VLOOKUP(VLOOKUP($A199, 'E4 TB Allocation Details'!$A$18:$L$205, MATCH("A &amp; G ID", 'E4 TB Allocation Details'!$A$18:$L$18, 0),FALSE), 'E2 Allocators'!$B$15:$W$361, MATCH('O5 Details by Class &amp; Accounts'!CL$18, 'E2 Allocators'!$B$15:$W$15, 0),FALSE)*$E199), 0, VLOOKUP(VLOOKUP($A199, 'E4 TB Allocation Details'!$A$18:$L$205, MATCH("A &amp; G ID", 'E4 TB Allocation Details'!$A$18:$L$18, 0),FALSE), 'E2 Allocators'!$B$15:$W$361, MATCH('O5 Details by Class &amp; Accounts'!CL$18, 'E2 Allocators'!$B$15:$W$15, 0),FALSE)*$E199)</f>
        <v>0</v>
      </c>
      <c r="CM199" s="1411">
        <f>IF(ISERROR(VLOOKUP(VLOOKUP($A199, 'E4 TB Allocation Details'!$A$18:$L$205, MATCH("A &amp; G ID", 'E4 TB Allocation Details'!$A$18:$L$18, 0),FALSE), 'E2 Allocators'!$B$15:$W$361, MATCH('O5 Details by Class &amp; Accounts'!CM$18, 'E2 Allocators'!$B$15:$W$15, 0),FALSE)*$E199), 0, VLOOKUP(VLOOKUP($A199, 'E4 TB Allocation Details'!$A$18:$L$205, MATCH("A &amp; G ID", 'E4 TB Allocation Details'!$A$18:$L$18, 0),FALSE), 'E2 Allocators'!$B$15:$W$361, MATCH('O5 Details by Class &amp; Accounts'!CM$18, 'E2 Allocators'!$B$15:$W$15, 0),FALSE)*$E199)</f>
        <v>0</v>
      </c>
      <c r="CN199" s="1411">
        <f>SUM(BT199:CM199)</f>
        <v>739299.99999999988</v>
      </c>
      <c r="CO199" s="1791">
        <f>+E199-AC199-AX199-BS199-CN199</f>
        <v>0</v>
      </c>
      <c r="CQ199" s="2086" t="s">
        <v>401</v>
      </c>
    </row>
    <row r="200" spans="1:95" s="80" customFormat="1" ht="12.75">
      <c r="A200" s="1177">
        <v>6105</v>
      </c>
      <c r="B200" s="1178" t="s">
        <v>604</v>
      </c>
      <c r="C200" s="1788">
        <f>IF(ISERROR(VLOOKUP($A200,'I3 TB Data'!$A$23:$H$458,MATCH('O5 Details by Class &amp; Accounts'!$C$18, 'I3 TB Data'!$A$23:$H$23,0),0)), 0, VLOOKUP($A200,'I3 TB Data'!$A$23:$H$458,MATCH('O5 Details by Class &amp; Accounts'!$C$18,'I3 TB Data'!$A$23:$H$23,0),0))</f>
        <v>33000</v>
      </c>
      <c r="D200" s="1789"/>
      <c r="E200" s="1788">
        <f t="shared" si="46"/>
        <v>33000</v>
      </c>
      <c r="F200" s="1790">
        <f>IF(ISERROR(VLOOKUP($A200, 'E1 Categorization'!A33:E122, MATCH("Customer Component", 'E1 Categorization'!$A$33:$E$33,0), 0)), 0, IF(VLOOKUP($A200, 'E1 Categorization'!A33:E122, MATCH("Customer Component", 'E1 Categorization'!$A$33:$E$33,0), 0)=0, 'O5 Details by Class &amp; Accounts'!$E200, IF(AND(VLOOKUP($A200, 'E1 Categorization'!A33:E122, MATCH("Customer Component", 'E1 Categorization'!$A$33:$E$33,0), 0) &gt;0, VLOOKUP($A200, 'E1 Categorization'!A33:E122, MATCH("Customer Component", 'E1 Categorization'!$A$33:$E$33,0), 0)&lt;1), 'O5 Details by Class &amp; Accounts'!$E200*(1-VLOOKUP($A200, 'E1 Categorization'!A33:E122, MATCH("Customer Component", 'E1 Categorization'!$A$33:$E$33,0), 0)), 0)))</f>
        <v>0</v>
      </c>
      <c r="G200" s="1790">
        <f>IF(ISERROR(VLOOKUP($A200, 'E1 Categorization'!A33:E122, MATCH("Customer Component", 'E1 Categorization'!$A$33:$E$33,0), 0)),0, IF(VLOOKUP($A200, 'E1 Categorization'!A33:E122, MATCH("Customer Component", 'E1 Categorization'!$A$33:$E$33,0), 0)=0, 0, IF(AND(VLOOKUP($A200, 'E1 Categorization'!A33:E122, MATCH("Customer Component", 'E1 Categorization'!$A$33:$E$33,0), 0) &gt;0, VLOOKUP($A200, 'E1 Categorization'!A33:E122, MATCH("Customer Component", 'E1 Categorization'!$A$33:$E$33,0), 0)&lt;1), 'O5 Details by Class &amp; Accounts'!$E200*(VLOOKUP($A200, 'E1 Categorization'!A33:E122, MATCH("Customer Component", 'E1 Categorization'!$A$33:$E$33,0), 0)), 'O5 Details by Class &amp; Accounts'!$E200)))</f>
        <v>0</v>
      </c>
      <c r="H200" s="1411">
        <f t="shared" si="39"/>
        <v>0</v>
      </c>
      <c r="I200" s="1411">
        <f>IF(ISERROR(VLOOKUP(VLOOKUP($A200, 'E4 TB Allocation Details'!$A$18:$L$205, MATCH("Demand ID", 'E4 TB Allocation Details'!$A$18:$L$18, 0),FALSE), 'E2 Allocators'!$B$15:$W$361, MATCH('O5 Details by Class &amp; Accounts'!I$18, 'E2 Allocators'!$B$15:$W$15, 0),FALSE)*$F200), 0, VLOOKUP(VLOOKUP($A200, 'E4 TB Allocation Details'!$A$18:$L$205, MATCH("Demand ID", 'E4 TB Allocation Details'!$A$18:$L$18, 0),FALSE), 'E2 Allocators'!$B$15:$W$361, MATCH('O5 Details by Class &amp; Accounts'!I$18, 'E2 Allocators'!$B$15:$W$15, 0),FALSE)*$F200)</f>
        <v>0</v>
      </c>
      <c r="J200" s="1411">
        <f>IF(ISERROR(VLOOKUP(VLOOKUP($A200, 'E4 TB Allocation Details'!$A$18:$L$205, MATCH("Demand ID", 'E4 TB Allocation Details'!$A$18:$L$18, 0),FALSE), 'E2 Allocators'!$B$15:$W$361, MATCH('O5 Details by Class &amp; Accounts'!J$18, 'E2 Allocators'!$B$15:$W$15, 0),FALSE)*$F200), 0, VLOOKUP(VLOOKUP($A200, 'E4 TB Allocation Details'!$A$18:$L$205, MATCH("Demand ID", 'E4 TB Allocation Details'!$A$18:$L$18, 0),FALSE), 'E2 Allocators'!$B$15:$W$361, MATCH('O5 Details by Class &amp; Accounts'!J$18, 'E2 Allocators'!$B$15:$W$15, 0),FALSE)*$F200)</f>
        <v>0</v>
      </c>
      <c r="K200" s="1411">
        <f>IF(ISERROR(VLOOKUP(VLOOKUP($A200, 'E4 TB Allocation Details'!$A$18:$L$205, MATCH("Demand ID", 'E4 TB Allocation Details'!$A$18:$L$18, 0),FALSE), 'E2 Allocators'!$B$15:$W$361, MATCH('O5 Details by Class &amp; Accounts'!K$18, 'E2 Allocators'!$B$15:$W$15, 0),FALSE)*$F200), 0, VLOOKUP(VLOOKUP($A200, 'E4 TB Allocation Details'!$A$18:$L$205, MATCH("Demand ID", 'E4 TB Allocation Details'!$A$18:$L$18, 0),FALSE), 'E2 Allocators'!$B$15:$W$361, MATCH('O5 Details by Class &amp; Accounts'!K$18, 'E2 Allocators'!$B$15:$W$15, 0),FALSE)*$F200)</f>
        <v>0</v>
      </c>
      <c r="L200" s="1411">
        <f>IF(ISERROR(VLOOKUP(VLOOKUP($A200, 'E4 TB Allocation Details'!$A$18:$L$205, MATCH("Demand ID", 'E4 TB Allocation Details'!$A$18:$L$18, 0),FALSE), 'E2 Allocators'!$B$15:$W$361, MATCH('O5 Details by Class &amp; Accounts'!L$18, 'E2 Allocators'!$B$15:$W$15, 0),FALSE)*$F200), 0, VLOOKUP(VLOOKUP($A200, 'E4 TB Allocation Details'!$A$18:$L$205, MATCH("Demand ID", 'E4 TB Allocation Details'!$A$18:$L$18, 0),FALSE), 'E2 Allocators'!$B$15:$W$361, MATCH('O5 Details by Class &amp; Accounts'!L$18, 'E2 Allocators'!$B$15:$W$15, 0),FALSE)*$F200)</f>
        <v>0</v>
      </c>
      <c r="M200" s="1411">
        <f>IF(ISERROR(VLOOKUP(VLOOKUP($A200, 'E4 TB Allocation Details'!$A$18:$L$205, MATCH("Demand ID", 'E4 TB Allocation Details'!$A$18:$L$18, 0),FALSE), 'E2 Allocators'!$B$15:$W$361, MATCH('O5 Details by Class &amp; Accounts'!M$18, 'E2 Allocators'!$B$15:$W$15, 0),FALSE)*$F200), 0, VLOOKUP(VLOOKUP($A200, 'E4 TB Allocation Details'!$A$18:$L$205, MATCH("Demand ID", 'E4 TB Allocation Details'!$A$18:$L$18, 0),FALSE), 'E2 Allocators'!$B$15:$W$361, MATCH('O5 Details by Class &amp; Accounts'!M$18, 'E2 Allocators'!$B$15:$W$15, 0),FALSE)*$F200)</f>
        <v>0</v>
      </c>
      <c r="N200" s="1411">
        <f>IF(ISERROR(VLOOKUP(VLOOKUP($A200, 'E4 TB Allocation Details'!$A$18:$L$205, MATCH("Demand ID", 'E4 TB Allocation Details'!$A$18:$L$18, 0),FALSE), 'E2 Allocators'!$B$15:$W$361, MATCH('O5 Details by Class &amp; Accounts'!N$18, 'E2 Allocators'!$B$15:$W$15, 0),FALSE)*$F200), 0, VLOOKUP(VLOOKUP($A200, 'E4 TB Allocation Details'!$A$18:$L$205, MATCH("Demand ID", 'E4 TB Allocation Details'!$A$18:$L$18, 0),FALSE), 'E2 Allocators'!$B$15:$W$361, MATCH('O5 Details by Class &amp; Accounts'!N$18, 'E2 Allocators'!$B$15:$W$15, 0),FALSE)*$F200)</f>
        <v>0</v>
      </c>
      <c r="O200" s="1411">
        <f>IF(ISERROR(VLOOKUP(VLOOKUP($A200, 'E4 TB Allocation Details'!$A$18:$L$205, MATCH("Demand ID", 'E4 TB Allocation Details'!$A$18:$L$18, 0),FALSE), 'E2 Allocators'!$B$15:$W$361, MATCH('O5 Details by Class &amp; Accounts'!O$18, 'E2 Allocators'!$B$15:$W$15, 0),FALSE)*$F200), 0, VLOOKUP(VLOOKUP($A200, 'E4 TB Allocation Details'!$A$18:$L$205, MATCH("Demand ID", 'E4 TB Allocation Details'!$A$18:$L$18, 0),FALSE), 'E2 Allocators'!$B$15:$W$361, MATCH('O5 Details by Class &amp; Accounts'!O$18, 'E2 Allocators'!$B$15:$W$15, 0),FALSE)*$F200)</f>
        <v>0</v>
      </c>
      <c r="P200" s="1411">
        <f>IF(ISERROR(VLOOKUP(VLOOKUP($A200, 'E4 TB Allocation Details'!$A$18:$L$205, MATCH("Demand ID", 'E4 TB Allocation Details'!$A$18:$L$18, 0),FALSE), 'E2 Allocators'!$B$15:$W$361, MATCH('O5 Details by Class &amp; Accounts'!P$18, 'E2 Allocators'!$B$15:$W$15, 0),FALSE)*$F200), 0, VLOOKUP(VLOOKUP($A200, 'E4 TB Allocation Details'!$A$18:$L$205, MATCH("Demand ID", 'E4 TB Allocation Details'!$A$18:$L$18, 0),FALSE), 'E2 Allocators'!$B$15:$W$361, MATCH('O5 Details by Class &amp; Accounts'!P$18, 'E2 Allocators'!$B$15:$W$15, 0),FALSE)*$F200)</f>
        <v>0</v>
      </c>
      <c r="Q200" s="1411">
        <f>IF(ISERROR(VLOOKUP(VLOOKUP($A200, 'E4 TB Allocation Details'!$A$18:$L$205, MATCH("Demand ID", 'E4 TB Allocation Details'!$A$18:$L$18, 0),FALSE), 'E2 Allocators'!$B$15:$W$361, MATCH('O5 Details by Class &amp; Accounts'!Q$18, 'E2 Allocators'!$B$15:$W$15, 0),FALSE)*$F200), 0, VLOOKUP(VLOOKUP($A200, 'E4 TB Allocation Details'!$A$18:$L$205, MATCH("Demand ID", 'E4 TB Allocation Details'!$A$18:$L$18, 0),FALSE), 'E2 Allocators'!$B$15:$W$361, MATCH('O5 Details by Class &amp; Accounts'!Q$18, 'E2 Allocators'!$B$15:$W$15, 0),FALSE)*$F200)</f>
        <v>0</v>
      </c>
      <c r="R200" s="1411">
        <f>IF(ISERROR(VLOOKUP(VLOOKUP($A200, 'E4 TB Allocation Details'!$A$18:$L$205, MATCH("Demand ID", 'E4 TB Allocation Details'!$A$18:$L$18, 0),FALSE), 'E2 Allocators'!$B$15:$W$361, MATCH('O5 Details by Class &amp; Accounts'!R$18, 'E2 Allocators'!$B$15:$W$15, 0),FALSE)*$F200), 0, VLOOKUP(VLOOKUP($A200, 'E4 TB Allocation Details'!$A$18:$L$205, MATCH("Demand ID", 'E4 TB Allocation Details'!$A$18:$L$18, 0),FALSE), 'E2 Allocators'!$B$15:$W$361, MATCH('O5 Details by Class &amp; Accounts'!R$18, 'E2 Allocators'!$B$15:$W$15, 0),FALSE)*$F200)</f>
        <v>0</v>
      </c>
      <c r="S200" s="1411">
        <f>IF(ISERROR(VLOOKUP(VLOOKUP($A200, 'E4 TB Allocation Details'!$A$18:$L$205, MATCH("Demand ID", 'E4 TB Allocation Details'!$A$18:$L$18, 0),FALSE), 'E2 Allocators'!$B$15:$W$361, MATCH('O5 Details by Class &amp; Accounts'!S$18, 'E2 Allocators'!$B$15:$W$15, 0),FALSE)*$F200), 0, VLOOKUP(VLOOKUP($A200, 'E4 TB Allocation Details'!$A$18:$L$205, MATCH("Demand ID", 'E4 TB Allocation Details'!$A$18:$L$18, 0),FALSE), 'E2 Allocators'!$B$15:$W$361, MATCH('O5 Details by Class &amp; Accounts'!S$18, 'E2 Allocators'!$B$15:$W$15, 0),FALSE)*$F200)</f>
        <v>0</v>
      </c>
      <c r="T200" s="1411">
        <f>IF(ISERROR(VLOOKUP(VLOOKUP($A200, 'E4 TB Allocation Details'!$A$18:$L$205, MATCH("Demand ID", 'E4 TB Allocation Details'!$A$18:$L$18, 0),FALSE), 'E2 Allocators'!$B$15:$W$361, MATCH('O5 Details by Class &amp; Accounts'!T$18, 'E2 Allocators'!$B$15:$W$15, 0),FALSE)*$F200), 0, VLOOKUP(VLOOKUP($A200, 'E4 TB Allocation Details'!$A$18:$L$205, MATCH("Demand ID", 'E4 TB Allocation Details'!$A$18:$L$18, 0),FALSE), 'E2 Allocators'!$B$15:$W$361, MATCH('O5 Details by Class &amp; Accounts'!T$18, 'E2 Allocators'!$B$15:$W$15, 0),FALSE)*$F200)</f>
        <v>0</v>
      </c>
      <c r="U200" s="1411">
        <f>IF(ISERROR(VLOOKUP(VLOOKUP($A200, 'E4 TB Allocation Details'!$A$18:$L$205, MATCH("Demand ID", 'E4 TB Allocation Details'!$A$18:$L$18, 0),FALSE), 'E2 Allocators'!$B$15:$W$361, MATCH('O5 Details by Class &amp; Accounts'!U$18, 'E2 Allocators'!$B$15:$W$15, 0),FALSE)*$F200), 0, VLOOKUP(VLOOKUP($A200, 'E4 TB Allocation Details'!$A$18:$L$205, MATCH("Demand ID", 'E4 TB Allocation Details'!$A$18:$L$18, 0),FALSE), 'E2 Allocators'!$B$15:$W$361, MATCH('O5 Details by Class &amp; Accounts'!U$18, 'E2 Allocators'!$B$15:$W$15, 0),FALSE)*$F200)</f>
        <v>0</v>
      </c>
      <c r="V200" s="1411">
        <f>IF(ISERROR(VLOOKUP(VLOOKUP($A200, 'E4 TB Allocation Details'!$A$18:$L$205, MATCH("Demand ID", 'E4 TB Allocation Details'!$A$18:$L$18, 0),FALSE), 'E2 Allocators'!$B$15:$W$361, MATCH('O5 Details by Class &amp; Accounts'!V$18, 'E2 Allocators'!$B$15:$W$15, 0),FALSE)*$F200), 0, VLOOKUP(VLOOKUP($A200, 'E4 TB Allocation Details'!$A$18:$L$205, MATCH("Demand ID", 'E4 TB Allocation Details'!$A$18:$L$18, 0),FALSE), 'E2 Allocators'!$B$15:$W$361, MATCH('O5 Details by Class &amp; Accounts'!V$18, 'E2 Allocators'!$B$15:$W$15, 0),FALSE)*$F200)</f>
        <v>0</v>
      </c>
      <c r="W200" s="1411">
        <f>IF(ISERROR(VLOOKUP(VLOOKUP($A200, 'E4 TB Allocation Details'!$A$18:$L$205, MATCH("Demand ID", 'E4 TB Allocation Details'!$A$18:$L$18, 0),FALSE), 'E2 Allocators'!$B$15:$W$361, MATCH('O5 Details by Class &amp; Accounts'!W$18, 'E2 Allocators'!$B$15:$W$15, 0),FALSE)*$F200), 0, VLOOKUP(VLOOKUP($A200, 'E4 TB Allocation Details'!$A$18:$L$205, MATCH("Demand ID", 'E4 TB Allocation Details'!$A$18:$L$18, 0),FALSE), 'E2 Allocators'!$B$15:$W$361, MATCH('O5 Details by Class &amp; Accounts'!W$18, 'E2 Allocators'!$B$15:$W$15, 0),FALSE)*$F200)</f>
        <v>0</v>
      </c>
      <c r="X200" s="1411">
        <f>IF(ISERROR(VLOOKUP(VLOOKUP($A200, 'E4 TB Allocation Details'!$A$18:$L$205, MATCH("Demand ID", 'E4 TB Allocation Details'!$A$18:$L$18, 0),FALSE), 'E2 Allocators'!$B$15:$W$361, MATCH('O5 Details by Class &amp; Accounts'!X$18, 'E2 Allocators'!$B$15:$W$15, 0),FALSE)*$F200), 0, VLOOKUP(VLOOKUP($A200, 'E4 TB Allocation Details'!$A$18:$L$205, MATCH("Demand ID", 'E4 TB Allocation Details'!$A$18:$L$18, 0),FALSE), 'E2 Allocators'!$B$15:$W$361, MATCH('O5 Details by Class &amp; Accounts'!X$18, 'E2 Allocators'!$B$15:$W$15, 0),FALSE)*$F200)</f>
        <v>0</v>
      </c>
      <c r="Y200" s="1411">
        <f>IF(ISERROR(VLOOKUP(VLOOKUP($A200, 'E4 TB Allocation Details'!$A$18:$L$205, MATCH("Demand ID", 'E4 TB Allocation Details'!$A$18:$L$18, 0),FALSE), 'E2 Allocators'!$B$15:$W$361, MATCH('O5 Details by Class &amp; Accounts'!Y$18, 'E2 Allocators'!$B$15:$W$15, 0),FALSE)*$F200), 0, VLOOKUP(VLOOKUP($A200, 'E4 TB Allocation Details'!$A$18:$L$205, MATCH("Demand ID", 'E4 TB Allocation Details'!$A$18:$L$18, 0),FALSE), 'E2 Allocators'!$B$15:$W$361, MATCH('O5 Details by Class &amp; Accounts'!Y$18, 'E2 Allocators'!$B$15:$W$15, 0),FALSE)*$F200)</f>
        <v>0</v>
      </c>
      <c r="Z200" s="1411">
        <f>IF(ISERROR(VLOOKUP(VLOOKUP($A200, 'E4 TB Allocation Details'!$A$18:$L$205, MATCH("Demand ID", 'E4 TB Allocation Details'!$A$18:$L$18, 0),FALSE), 'E2 Allocators'!$B$15:$W$361, MATCH('O5 Details by Class &amp; Accounts'!Z$18, 'E2 Allocators'!$B$15:$W$15, 0),FALSE)*$F200), 0, VLOOKUP(VLOOKUP($A200, 'E4 TB Allocation Details'!$A$18:$L$205, MATCH("Demand ID", 'E4 TB Allocation Details'!$A$18:$L$18, 0),FALSE), 'E2 Allocators'!$B$15:$W$361, MATCH('O5 Details by Class &amp; Accounts'!Z$18, 'E2 Allocators'!$B$15:$W$15, 0),FALSE)*$F200)</f>
        <v>0</v>
      </c>
      <c r="AA200" s="1411">
        <f>IF(ISERROR(VLOOKUP(VLOOKUP($A200, 'E4 TB Allocation Details'!$A$18:$L$205, MATCH("Demand ID", 'E4 TB Allocation Details'!$A$18:$L$18, 0),FALSE), 'E2 Allocators'!$B$15:$W$361, MATCH('O5 Details by Class &amp; Accounts'!AA$18, 'E2 Allocators'!$B$15:$W$15, 0),FALSE)*$F200), 0, VLOOKUP(VLOOKUP($A200, 'E4 TB Allocation Details'!$A$18:$L$205, MATCH("Demand ID", 'E4 TB Allocation Details'!$A$18:$L$18, 0),FALSE), 'E2 Allocators'!$B$15:$W$361, MATCH('O5 Details by Class &amp; Accounts'!AA$18, 'E2 Allocators'!$B$15:$W$15, 0),FALSE)*$F200)</f>
        <v>0</v>
      </c>
      <c r="AB200" s="1411">
        <f>IF(ISERROR(VLOOKUP(VLOOKUP($A200, 'E4 TB Allocation Details'!$A$18:$L$205, MATCH("Demand ID", 'E4 TB Allocation Details'!$A$18:$L$18, 0),FALSE), 'E2 Allocators'!$B$15:$W$361, MATCH('O5 Details by Class &amp; Accounts'!AB$18, 'E2 Allocators'!$B$15:$W$15, 0),FALSE)*$F200), 0, VLOOKUP(VLOOKUP($A200, 'E4 TB Allocation Details'!$A$18:$L$205, MATCH("Demand ID", 'E4 TB Allocation Details'!$A$18:$L$18, 0),FALSE), 'E2 Allocators'!$B$15:$W$361, MATCH('O5 Details by Class &amp; Accounts'!AB$18, 'E2 Allocators'!$B$15:$W$15, 0),FALSE)*$F200)</f>
        <v>0</v>
      </c>
      <c r="AC200" s="1411">
        <f t="shared" si="40"/>
        <v>0</v>
      </c>
      <c r="AD200" s="1411">
        <f>IF(ISERROR(VLOOKUP(VLOOKUP($A200, 'E4 TB Allocation Details'!$A$18:$L$205, MATCH("Customer ID", 'E4 TB Allocation Details'!$A$18:$L$18, 0),FALSE), 'E2 Allocators'!$B$15:$W$361, MATCH('O5 Details by Class &amp; Accounts'!AD$18, 'E2 Allocators'!$B$15:$W$15, 0),FALSE)*$G200), 0, VLOOKUP(VLOOKUP($A200, 'E4 TB Allocation Details'!$A$18:$L$205, MATCH("Customer ID", 'E4 TB Allocation Details'!$A$18:$L$18, 0),FALSE), 'E2 Allocators'!$B$15:$W$361, MATCH('O5 Details by Class &amp; Accounts'!AD$18, 'E2 Allocators'!$B$15:$W$15, 0),FALSE)*$G200)</f>
        <v>0</v>
      </c>
      <c r="AE200" s="1411">
        <f>IF(ISERROR(VLOOKUP(VLOOKUP($A200, 'E4 TB Allocation Details'!$A$18:$L$205, MATCH("Customer ID", 'E4 TB Allocation Details'!$A$18:$L$18, 0),FALSE), 'E2 Allocators'!$B$15:$W$361, MATCH('O5 Details by Class &amp; Accounts'!AE$18, 'E2 Allocators'!$B$15:$W$15, 0),FALSE)*$G200), 0, VLOOKUP(VLOOKUP($A200, 'E4 TB Allocation Details'!$A$18:$L$205, MATCH("Customer ID", 'E4 TB Allocation Details'!$A$18:$L$18, 0),FALSE), 'E2 Allocators'!$B$15:$W$361, MATCH('O5 Details by Class &amp; Accounts'!AE$18, 'E2 Allocators'!$B$15:$W$15, 0),FALSE)*$G200)</f>
        <v>0</v>
      </c>
      <c r="AF200" s="1411">
        <f>IF(ISERROR(VLOOKUP(VLOOKUP($A200, 'E4 TB Allocation Details'!$A$18:$L$205, MATCH("Customer ID", 'E4 TB Allocation Details'!$A$18:$L$18, 0),FALSE), 'E2 Allocators'!$B$15:$W$361, MATCH('O5 Details by Class &amp; Accounts'!AF$18, 'E2 Allocators'!$B$15:$W$15, 0),FALSE)*$G200), 0, VLOOKUP(VLOOKUP($A200, 'E4 TB Allocation Details'!$A$18:$L$205, MATCH("Customer ID", 'E4 TB Allocation Details'!$A$18:$L$18, 0),FALSE), 'E2 Allocators'!$B$15:$W$361, MATCH('O5 Details by Class &amp; Accounts'!AF$18, 'E2 Allocators'!$B$15:$W$15, 0),FALSE)*$G200)</f>
        <v>0</v>
      </c>
      <c r="AG200" s="1411">
        <f>IF(ISERROR(VLOOKUP(VLOOKUP($A200, 'E4 TB Allocation Details'!$A$18:$L$205, MATCH("Customer ID", 'E4 TB Allocation Details'!$A$18:$L$18, 0),FALSE), 'E2 Allocators'!$B$15:$W$361, MATCH('O5 Details by Class &amp; Accounts'!AG$18, 'E2 Allocators'!$B$15:$W$15, 0),FALSE)*$G200), 0, VLOOKUP(VLOOKUP($A200, 'E4 TB Allocation Details'!$A$18:$L$205, MATCH("Customer ID", 'E4 TB Allocation Details'!$A$18:$L$18, 0),FALSE), 'E2 Allocators'!$B$15:$W$361, MATCH('O5 Details by Class &amp; Accounts'!AG$18, 'E2 Allocators'!$B$15:$W$15, 0),FALSE)*$G200)</f>
        <v>0</v>
      </c>
      <c r="AH200" s="1411">
        <f>IF(ISERROR(VLOOKUP(VLOOKUP($A200, 'E4 TB Allocation Details'!$A$18:$L$205, MATCH("Customer ID", 'E4 TB Allocation Details'!$A$18:$L$18, 0),FALSE), 'E2 Allocators'!$B$15:$W$361, MATCH('O5 Details by Class &amp; Accounts'!AH$18, 'E2 Allocators'!$B$15:$W$15, 0),FALSE)*$G200), 0, VLOOKUP(VLOOKUP($A200, 'E4 TB Allocation Details'!$A$18:$L$205, MATCH("Customer ID", 'E4 TB Allocation Details'!$A$18:$L$18, 0),FALSE), 'E2 Allocators'!$B$15:$W$361, MATCH('O5 Details by Class &amp; Accounts'!AH$18, 'E2 Allocators'!$B$15:$W$15, 0),FALSE)*$G200)</f>
        <v>0</v>
      </c>
      <c r="AI200" s="1411">
        <f>IF(ISERROR(VLOOKUP(VLOOKUP($A200, 'E4 TB Allocation Details'!$A$18:$L$205, MATCH("Customer ID", 'E4 TB Allocation Details'!$A$18:$L$18, 0),FALSE), 'E2 Allocators'!$B$15:$W$361, MATCH('O5 Details by Class &amp; Accounts'!AI$18, 'E2 Allocators'!$B$15:$W$15, 0),FALSE)*$G200), 0, VLOOKUP(VLOOKUP($A200, 'E4 TB Allocation Details'!$A$18:$L$205, MATCH("Customer ID", 'E4 TB Allocation Details'!$A$18:$L$18, 0),FALSE), 'E2 Allocators'!$B$15:$W$361, MATCH('O5 Details by Class &amp; Accounts'!AI$18, 'E2 Allocators'!$B$15:$W$15, 0),FALSE)*$G200)</f>
        <v>0</v>
      </c>
      <c r="AJ200" s="1411">
        <f>IF(ISERROR(VLOOKUP(VLOOKUP($A200, 'E4 TB Allocation Details'!$A$18:$L$205, MATCH("Customer ID", 'E4 TB Allocation Details'!$A$18:$L$18, 0),FALSE), 'E2 Allocators'!$B$15:$W$361, MATCH('O5 Details by Class &amp; Accounts'!AJ$18, 'E2 Allocators'!$B$15:$W$15, 0),FALSE)*$G200), 0, VLOOKUP(VLOOKUP($A200, 'E4 TB Allocation Details'!$A$18:$L$205, MATCH("Customer ID", 'E4 TB Allocation Details'!$A$18:$L$18, 0),FALSE), 'E2 Allocators'!$B$15:$W$361, MATCH('O5 Details by Class &amp; Accounts'!AJ$18, 'E2 Allocators'!$B$15:$W$15, 0),FALSE)*$G200)</f>
        <v>0</v>
      </c>
      <c r="AK200" s="1411">
        <f>IF(ISERROR(VLOOKUP(VLOOKUP($A200, 'E4 TB Allocation Details'!$A$18:$L$205, MATCH("Customer ID", 'E4 TB Allocation Details'!$A$18:$L$18, 0),FALSE), 'E2 Allocators'!$B$15:$W$361, MATCH('O5 Details by Class &amp; Accounts'!AK$18, 'E2 Allocators'!$B$15:$W$15, 0),FALSE)*$G200), 0, VLOOKUP(VLOOKUP($A200, 'E4 TB Allocation Details'!$A$18:$L$205, MATCH("Customer ID", 'E4 TB Allocation Details'!$A$18:$L$18, 0),FALSE), 'E2 Allocators'!$B$15:$W$361, MATCH('O5 Details by Class &amp; Accounts'!AK$18, 'E2 Allocators'!$B$15:$W$15, 0),FALSE)*$G200)</f>
        <v>0</v>
      </c>
      <c r="AL200" s="1411">
        <f>IF(ISERROR(VLOOKUP(VLOOKUP($A200, 'E4 TB Allocation Details'!$A$18:$L$205, MATCH("Customer ID", 'E4 TB Allocation Details'!$A$18:$L$18, 0),FALSE), 'E2 Allocators'!$B$15:$W$361, MATCH('O5 Details by Class &amp; Accounts'!AL$18, 'E2 Allocators'!$B$15:$W$15, 0),FALSE)*$G200), 0, VLOOKUP(VLOOKUP($A200, 'E4 TB Allocation Details'!$A$18:$L$205, MATCH("Customer ID", 'E4 TB Allocation Details'!$A$18:$L$18, 0),FALSE), 'E2 Allocators'!$B$15:$W$361, MATCH('O5 Details by Class &amp; Accounts'!AL$18, 'E2 Allocators'!$B$15:$W$15, 0),FALSE)*$G200)</f>
        <v>0</v>
      </c>
      <c r="AM200" s="1411">
        <f>IF(ISERROR(VLOOKUP(VLOOKUP($A200, 'E4 TB Allocation Details'!$A$18:$L$205, MATCH("Customer ID", 'E4 TB Allocation Details'!$A$18:$L$18, 0),FALSE), 'E2 Allocators'!$B$15:$W$361, MATCH('O5 Details by Class &amp; Accounts'!AM$18, 'E2 Allocators'!$B$15:$W$15, 0),FALSE)*$G200), 0, VLOOKUP(VLOOKUP($A200, 'E4 TB Allocation Details'!$A$18:$L$205, MATCH("Customer ID", 'E4 TB Allocation Details'!$A$18:$L$18, 0),FALSE), 'E2 Allocators'!$B$15:$W$361, MATCH('O5 Details by Class &amp; Accounts'!AM$18, 'E2 Allocators'!$B$15:$W$15, 0),FALSE)*$G200)</f>
        <v>0</v>
      </c>
      <c r="AN200" s="1411">
        <f>IF(ISERROR(VLOOKUP(VLOOKUP($A200, 'E4 TB Allocation Details'!$A$18:$L$205, MATCH("Customer ID", 'E4 TB Allocation Details'!$A$18:$L$18, 0),FALSE), 'E2 Allocators'!$B$15:$W$361, MATCH('O5 Details by Class &amp; Accounts'!AN$18, 'E2 Allocators'!$B$15:$W$15, 0),FALSE)*$G200), 0, VLOOKUP(VLOOKUP($A200, 'E4 TB Allocation Details'!$A$18:$L$205, MATCH("Customer ID", 'E4 TB Allocation Details'!$A$18:$L$18, 0),FALSE), 'E2 Allocators'!$B$15:$W$361, MATCH('O5 Details by Class &amp; Accounts'!AN$18, 'E2 Allocators'!$B$15:$W$15, 0),FALSE)*$G200)</f>
        <v>0</v>
      </c>
      <c r="AO200" s="1411">
        <f>IF(ISERROR(VLOOKUP(VLOOKUP($A200, 'E4 TB Allocation Details'!$A$18:$L$205, MATCH("Customer ID", 'E4 TB Allocation Details'!$A$18:$L$18, 0),FALSE), 'E2 Allocators'!$B$15:$W$361, MATCH('O5 Details by Class &amp; Accounts'!AO$18, 'E2 Allocators'!$B$15:$W$15, 0),FALSE)*$G200), 0, VLOOKUP(VLOOKUP($A200, 'E4 TB Allocation Details'!$A$18:$L$205, MATCH("Customer ID", 'E4 TB Allocation Details'!$A$18:$L$18, 0),FALSE), 'E2 Allocators'!$B$15:$W$361, MATCH('O5 Details by Class &amp; Accounts'!AO$18, 'E2 Allocators'!$B$15:$W$15, 0),FALSE)*$G200)</f>
        <v>0</v>
      </c>
      <c r="AP200" s="1411">
        <f>IF(ISERROR(VLOOKUP(VLOOKUP($A200, 'E4 TB Allocation Details'!$A$18:$L$205, MATCH("Customer ID", 'E4 TB Allocation Details'!$A$18:$L$18, 0),FALSE), 'E2 Allocators'!$B$15:$W$361, MATCH('O5 Details by Class &amp; Accounts'!AP$18, 'E2 Allocators'!$B$15:$W$15, 0),FALSE)*$G200), 0, VLOOKUP(VLOOKUP($A200, 'E4 TB Allocation Details'!$A$18:$L$205, MATCH("Customer ID", 'E4 TB Allocation Details'!$A$18:$L$18, 0),FALSE), 'E2 Allocators'!$B$15:$W$361, MATCH('O5 Details by Class &amp; Accounts'!AP$18, 'E2 Allocators'!$B$15:$W$15, 0),FALSE)*$G200)</f>
        <v>0</v>
      </c>
      <c r="AQ200" s="1411">
        <f>IF(ISERROR(VLOOKUP(VLOOKUP($A200, 'E4 TB Allocation Details'!$A$18:$L$205, MATCH("Customer ID", 'E4 TB Allocation Details'!$A$18:$L$18, 0),FALSE), 'E2 Allocators'!$B$15:$W$361, MATCH('O5 Details by Class &amp; Accounts'!AQ$18, 'E2 Allocators'!$B$15:$W$15, 0),FALSE)*$G200), 0, VLOOKUP(VLOOKUP($A200, 'E4 TB Allocation Details'!$A$18:$L$205, MATCH("Customer ID", 'E4 TB Allocation Details'!$A$18:$L$18, 0),FALSE), 'E2 Allocators'!$B$15:$W$361, MATCH('O5 Details by Class &amp; Accounts'!AQ$18, 'E2 Allocators'!$B$15:$W$15, 0),FALSE)*$G200)</f>
        <v>0</v>
      </c>
      <c r="AR200" s="1411">
        <f>IF(ISERROR(VLOOKUP(VLOOKUP($A200, 'E4 TB Allocation Details'!$A$18:$L$205, MATCH("Customer ID", 'E4 TB Allocation Details'!$A$18:$L$18, 0),FALSE), 'E2 Allocators'!$B$15:$W$361, MATCH('O5 Details by Class &amp; Accounts'!AR$18, 'E2 Allocators'!$B$15:$W$15, 0),FALSE)*$G200), 0, VLOOKUP(VLOOKUP($A200, 'E4 TB Allocation Details'!$A$18:$L$205, MATCH("Customer ID", 'E4 TB Allocation Details'!$A$18:$L$18, 0),FALSE), 'E2 Allocators'!$B$15:$W$361, MATCH('O5 Details by Class &amp; Accounts'!AR$18, 'E2 Allocators'!$B$15:$W$15, 0),FALSE)*$G200)</f>
        <v>0</v>
      </c>
      <c r="AS200" s="1411">
        <f>IF(ISERROR(VLOOKUP(VLOOKUP($A200, 'E4 TB Allocation Details'!$A$18:$L$205, MATCH("Customer ID", 'E4 TB Allocation Details'!$A$18:$L$18, 0),FALSE), 'E2 Allocators'!$B$15:$W$361, MATCH('O5 Details by Class &amp; Accounts'!AS$18, 'E2 Allocators'!$B$15:$W$15, 0),FALSE)*$G200), 0, VLOOKUP(VLOOKUP($A200, 'E4 TB Allocation Details'!$A$18:$L$205, MATCH("Customer ID", 'E4 TB Allocation Details'!$A$18:$L$18, 0),FALSE), 'E2 Allocators'!$B$15:$W$361, MATCH('O5 Details by Class &amp; Accounts'!AS$18, 'E2 Allocators'!$B$15:$W$15, 0),FALSE)*$G200)</f>
        <v>0</v>
      </c>
      <c r="AT200" s="1411">
        <f>IF(ISERROR(VLOOKUP(VLOOKUP($A200, 'E4 TB Allocation Details'!$A$18:$L$205, MATCH("Customer ID", 'E4 TB Allocation Details'!$A$18:$L$18, 0),FALSE), 'E2 Allocators'!$B$15:$W$361, MATCH('O5 Details by Class &amp; Accounts'!AT$18, 'E2 Allocators'!$B$15:$W$15, 0),FALSE)*$G200), 0, VLOOKUP(VLOOKUP($A200, 'E4 TB Allocation Details'!$A$18:$L$205, MATCH("Customer ID", 'E4 TB Allocation Details'!$A$18:$L$18, 0),FALSE), 'E2 Allocators'!$B$15:$W$361, MATCH('O5 Details by Class &amp; Accounts'!AT$18, 'E2 Allocators'!$B$15:$W$15, 0),FALSE)*$G200)</f>
        <v>0</v>
      </c>
      <c r="AU200" s="1411">
        <f>IF(ISERROR(VLOOKUP(VLOOKUP($A200, 'E4 TB Allocation Details'!$A$18:$L$205, MATCH("Customer ID", 'E4 TB Allocation Details'!$A$18:$L$18, 0),FALSE), 'E2 Allocators'!$B$15:$W$361, MATCH('O5 Details by Class &amp; Accounts'!AU$18, 'E2 Allocators'!$B$15:$W$15, 0),FALSE)*$G200), 0, VLOOKUP(VLOOKUP($A200, 'E4 TB Allocation Details'!$A$18:$L$205, MATCH("Customer ID", 'E4 TB Allocation Details'!$A$18:$L$18, 0),FALSE), 'E2 Allocators'!$B$15:$W$361, MATCH('O5 Details by Class &amp; Accounts'!AU$18, 'E2 Allocators'!$B$15:$W$15, 0),FALSE)*$G200)</f>
        <v>0</v>
      </c>
      <c r="AV200" s="1411">
        <f>IF(ISERROR(VLOOKUP(VLOOKUP($A200, 'E4 TB Allocation Details'!$A$18:$L$205, MATCH("Customer ID", 'E4 TB Allocation Details'!$A$18:$L$18, 0),FALSE), 'E2 Allocators'!$B$15:$W$361, MATCH('O5 Details by Class &amp; Accounts'!AV$18, 'E2 Allocators'!$B$15:$W$15, 0),FALSE)*$G200), 0, VLOOKUP(VLOOKUP($A200, 'E4 TB Allocation Details'!$A$18:$L$205, MATCH("Customer ID", 'E4 TB Allocation Details'!$A$18:$L$18, 0),FALSE), 'E2 Allocators'!$B$15:$W$361, MATCH('O5 Details by Class &amp; Accounts'!AV$18, 'E2 Allocators'!$B$15:$W$15, 0),FALSE)*$G200)</f>
        <v>0</v>
      </c>
      <c r="AW200" s="1411">
        <f>IF(ISERROR(VLOOKUP(VLOOKUP($A200, 'E4 TB Allocation Details'!$A$18:$L$205, MATCH("Customer ID", 'E4 TB Allocation Details'!$A$18:$L$18, 0),FALSE), 'E2 Allocators'!$B$15:$W$361, MATCH('O5 Details by Class &amp; Accounts'!AW$18, 'E2 Allocators'!$B$15:$W$15, 0),FALSE)*$G200), 0, VLOOKUP(VLOOKUP($A200, 'E4 TB Allocation Details'!$A$18:$L$205, MATCH("Customer ID", 'E4 TB Allocation Details'!$A$18:$L$18, 0),FALSE), 'E2 Allocators'!$B$15:$W$361, MATCH('O5 Details by Class &amp; Accounts'!AW$18, 'E2 Allocators'!$B$15:$W$15, 0),FALSE)*$G200)</f>
        <v>0</v>
      </c>
      <c r="AX200" s="1411">
        <f t="shared" si="44"/>
        <v>0</v>
      </c>
      <c r="AY200" s="1411">
        <f>IF(ISERROR(VLOOKUP(VLOOKUP($A200, 'E4 TB Allocation Details'!$A$18:$L$205, MATCH("Misc ID", 'E4 TB Allocation Details'!$A$18:$L$18, 0),FALSE), 'E2 Allocators'!$B$15:$W$361, MATCH('O5 Details by Class &amp; Accounts'!AY$18, 'E2 Allocators'!$B$15:$W$15, 0),FALSE)*$E200), 0, VLOOKUP(VLOOKUP($A200, 'E4 TB Allocation Details'!$A$18:$L$205, MATCH("Misc ID", 'E4 TB Allocation Details'!$A$18:$L$18, 0),FALSE), 'E2 Allocators'!$B$15:$W$361, MATCH('O5 Details by Class &amp; Accounts'!AY$18, 'E2 Allocators'!$B$15:$W$15, 0),FALSE)*$E200)</f>
        <v>0</v>
      </c>
      <c r="AZ200" s="1411">
        <f>IF(ISERROR(VLOOKUP(VLOOKUP($A200, 'E4 TB Allocation Details'!$A$18:$L$205, MATCH("Misc ID", 'E4 TB Allocation Details'!$A$18:$L$18, 0),FALSE), 'E2 Allocators'!$B$15:$W$361, MATCH('O5 Details by Class &amp; Accounts'!AZ$18, 'E2 Allocators'!$B$15:$W$15, 0),FALSE)*$E200), 0, VLOOKUP(VLOOKUP($A200, 'E4 TB Allocation Details'!$A$18:$L$205, MATCH("Misc ID", 'E4 TB Allocation Details'!$A$18:$L$18, 0),FALSE), 'E2 Allocators'!$B$15:$W$361, MATCH('O5 Details by Class &amp; Accounts'!AZ$18, 'E2 Allocators'!$B$15:$W$15, 0),FALSE)*$E200)</f>
        <v>0</v>
      </c>
      <c r="BA200" s="1411">
        <f>IF(ISERROR(VLOOKUP(VLOOKUP($A200, 'E4 TB Allocation Details'!$A$18:$L$205, MATCH("Misc ID", 'E4 TB Allocation Details'!$A$18:$L$18, 0),FALSE), 'E2 Allocators'!$B$15:$W$361, MATCH('O5 Details by Class &amp; Accounts'!BA$18, 'E2 Allocators'!$B$15:$W$15, 0),FALSE)*$E200), 0, VLOOKUP(VLOOKUP($A200, 'E4 TB Allocation Details'!$A$18:$L$205, MATCH("Misc ID", 'E4 TB Allocation Details'!$A$18:$L$18, 0),FALSE), 'E2 Allocators'!$B$15:$W$361, MATCH('O5 Details by Class &amp; Accounts'!BA$18, 'E2 Allocators'!$B$15:$W$15, 0),FALSE)*$E200)</f>
        <v>0</v>
      </c>
      <c r="BB200" s="1411">
        <f>IF(ISERROR(VLOOKUP(VLOOKUP($A200, 'E4 TB Allocation Details'!$A$18:$L$205, MATCH("Misc ID", 'E4 TB Allocation Details'!$A$18:$L$18, 0),FALSE), 'E2 Allocators'!$B$15:$W$361, MATCH('O5 Details by Class &amp; Accounts'!BB$18, 'E2 Allocators'!$B$15:$W$15, 0),FALSE)*$E200), 0, VLOOKUP(VLOOKUP($A200, 'E4 TB Allocation Details'!$A$18:$L$205, MATCH("Misc ID", 'E4 TB Allocation Details'!$A$18:$L$18, 0),FALSE), 'E2 Allocators'!$B$15:$W$361, MATCH('O5 Details by Class &amp; Accounts'!BB$18, 'E2 Allocators'!$B$15:$W$15, 0),FALSE)*$E200)</f>
        <v>0</v>
      </c>
      <c r="BC200" s="1411">
        <f>IF(ISERROR(VLOOKUP(VLOOKUP($A200, 'E4 TB Allocation Details'!$A$18:$L$205, MATCH("Misc ID", 'E4 TB Allocation Details'!$A$18:$L$18, 0),FALSE), 'E2 Allocators'!$B$15:$W$361, MATCH('O5 Details by Class &amp; Accounts'!BC$18, 'E2 Allocators'!$B$15:$W$15, 0),FALSE)*$E200), 0, VLOOKUP(VLOOKUP($A200, 'E4 TB Allocation Details'!$A$18:$L$205, MATCH("Misc ID", 'E4 TB Allocation Details'!$A$18:$L$18, 0),FALSE), 'E2 Allocators'!$B$15:$W$361, MATCH('O5 Details by Class &amp; Accounts'!BC$18, 'E2 Allocators'!$B$15:$W$15, 0),FALSE)*$E200)</f>
        <v>0</v>
      </c>
      <c r="BD200" s="1411">
        <f>IF(ISERROR(VLOOKUP(VLOOKUP($A200, 'E4 TB Allocation Details'!$A$18:$L$205, MATCH("Misc ID", 'E4 TB Allocation Details'!$A$18:$L$18, 0),FALSE), 'E2 Allocators'!$B$15:$W$361, MATCH('O5 Details by Class &amp; Accounts'!BD$18, 'E2 Allocators'!$B$15:$W$15, 0),FALSE)*$E200), 0, VLOOKUP(VLOOKUP($A200, 'E4 TB Allocation Details'!$A$18:$L$205, MATCH("Misc ID", 'E4 TB Allocation Details'!$A$18:$L$18, 0),FALSE), 'E2 Allocators'!$B$15:$W$361, MATCH('O5 Details by Class &amp; Accounts'!BD$18, 'E2 Allocators'!$B$15:$W$15, 0),FALSE)*$E200)</f>
        <v>0</v>
      </c>
      <c r="BE200" s="1411">
        <f>IF(ISERROR(VLOOKUP(VLOOKUP($A200, 'E4 TB Allocation Details'!$A$18:$L$205, MATCH("Misc ID", 'E4 TB Allocation Details'!$A$18:$L$18, 0),FALSE), 'E2 Allocators'!$B$15:$W$361, MATCH('O5 Details by Class &amp; Accounts'!BE$18, 'E2 Allocators'!$B$15:$W$15, 0),FALSE)*$E200), 0, VLOOKUP(VLOOKUP($A200, 'E4 TB Allocation Details'!$A$18:$L$205, MATCH("Misc ID", 'E4 TB Allocation Details'!$A$18:$L$18, 0),FALSE), 'E2 Allocators'!$B$15:$W$361, MATCH('O5 Details by Class &amp; Accounts'!BE$18, 'E2 Allocators'!$B$15:$W$15, 0),FALSE)*$E200)</f>
        <v>0</v>
      </c>
      <c r="BF200" s="1411">
        <f>IF(ISERROR(VLOOKUP(VLOOKUP($A200, 'E4 TB Allocation Details'!$A$18:$L$205, MATCH("Misc ID", 'E4 TB Allocation Details'!$A$18:$L$18, 0),FALSE), 'E2 Allocators'!$B$15:$W$361, MATCH('O5 Details by Class &amp; Accounts'!BF$18, 'E2 Allocators'!$B$15:$W$15, 0),FALSE)*$E200), 0, VLOOKUP(VLOOKUP($A200, 'E4 TB Allocation Details'!$A$18:$L$205, MATCH("Misc ID", 'E4 TB Allocation Details'!$A$18:$L$18, 0),FALSE), 'E2 Allocators'!$B$15:$W$361, MATCH('O5 Details by Class &amp; Accounts'!BF$18, 'E2 Allocators'!$B$15:$W$15, 0),FALSE)*$E200)</f>
        <v>0</v>
      </c>
      <c r="BG200" s="1411">
        <f>IF(ISERROR(VLOOKUP(VLOOKUP($A200, 'E4 TB Allocation Details'!$A$18:$L$205, MATCH("Misc ID", 'E4 TB Allocation Details'!$A$18:$L$18, 0),FALSE), 'E2 Allocators'!$B$15:$W$361, MATCH('O5 Details by Class &amp; Accounts'!BG$18, 'E2 Allocators'!$B$15:$W$15, 0),FALSE)*$E200), 0, VLOOKUP(VLOOKUP($A200, 'E4 TB Allocation Details'!$A$18:$L$205, MATCH("Misc ID", 'E4 TB Allocation Details'!$A$18:$L$18, 0),FALSE), 'E2 Allocators'!$B$15:$W$361, MATCH('O5 Details by Class &amp; Accounts'!BG$18, 'E2 Allocators'!$B$15:$W$15, 0),FALSE)*$E200)</f>
        <v>0</v>
      </c>
      <c r="BH200" s="1411">
        <f>IF(ISERROR(VLOOKUP(VLOOKUP($A200, 'E4 TB Allocation Details'!$A$18:$L$205, MATCH("Misc ID", 'E4 TB Allocation Details'!$A$18:$L$18, 0),FALSE), 'E2 Allocators'!$B$15:$W$361, MATCH('O5 Details by Class &amp; Accounts'!BH$18, 'E2 Allocators'!$B$15:$W$15, 0),FALSE)*$E200), 0, VLOOKUP(VLOOKUP($A200, 'E4 TB Allocation Details'!$A$18:$L$205, MATCH("Misc ID", 'E4 TB Allocation Details'!$A$18:$L$18, 0),FALSE), 'E2 Allocators'!$B$15:$W$361, MATCH('O5 Details by Class &amp; Accounts'!BH$18, 'E2 Allocators'!$B$15:$W$15, 0),FALSE)*$E200)</f>
        <v>0</v>
      </c>
      <c r="BI200" s="1411">
        <f>IF(ISERROR(VLOOKUP(VLOOKUP($A200, 'E4 TB Allocation Details'!$A$18:$L$205, MATCH("Misc ID", 'E4 TB Allocation Details'!$A$18:$L$18, 0),FALSE), 'E2 Allocators'!$B$15:$W$361, MATCH('O5 Details by Class &amp; Accounts'!BI$18, 'E2 Allocators'!$B$15:$W$15, 0),FALSE)*$E200), 0, VLOOKUP(VLOOKUP($A200, 'E4 TB Allocation Details'!$A$18:$L$205, MATCH("Misc ID", 'E4 TB Allocation Details'!$A$18:$L$18, 0),FALSE), 'E2 Allocators'!$B$15:$W$361, MATCH('O5 Details by Class &amp; Accounts'!BI$18, 'E2 Allocators'!$B$15:$W$15, 0),FALSE)*$E200)</f>
        <v>0</v>
      </c>
      <c r="BJ200" s="1411">
        <f>IF(ISERROR(VLOOKUP(VLOOKUP($A200, 'E4 TB Allocation Details'!$A$18:$L$205, MATCH("Misc ID", 'E4 TB Allocation Details'!$A$18:$L$18, 0),FALSE), 'E2 Allocators'!$B$15:$W$361, MATCH('O5 Details by Class &amp; Accounts'!BJ$18, 'E2 Allocators'!$B$15:$W$15, 0),FALSE)*$E200), 0, VLOOKUP(VLOOKUP($A200, 'E4 TB Allocation Details'!$A$18:$L$205, MATCH("Misc ID", 'E4 TB Allocation Details'!$A$18:$L$18, 0),FALSE), 'E2 Allocators'!$B$15:$W$361, MATCH('O5 Details by Class &amp; Accounts'!BJ$18, 'E2 Allocators'!$B$15:$W$15, 0),FALSE)*$E200)</f>
        <v>0</v>
      </c>
      <c r="BK200" s="1411">
        <f>IF(ISERROR(VLOOKUP(VLOOKUP($A200, 'E4 TB Allocation Details'!$A$18:$L$205, MATCH("Misc ID", 'E4 TB Allocation Details'!$A$18:$L$18, 0),FALSE), 'E2 Allocators'!$B$15:$W$361, MATCH('O5 Details by Class &amp; Accounts'!BK$18, 'E2 Allocators'!$B$15:$W$15, 0),FALSE)*$E200), 0, VLOOKUP(VLOOKUP($A200, 'E4 TB Allocation Details'!$A$18:$L$205, MATCH("Misc ID", 'E4 TB Allocation Details'!$A$18:$L$18, 0),FALSE), 'E2 Allocators'!$B$15:$W$361, MATCH('O5 Details by Class &amp; Accounts'!BK$18, 'E2 Allocators'!$B$15:$W$15, 0),FALSE)*$E200)</f>
        <v>0</v>
      </c>
      <c r="BL200" s="1411">
        <f>IF(ISERROR(VLOOKUP(VLOOKUP($A200, 'E4 TB Allocation Details'!$A$18:$L$205, MATCH("Misc ID", 'E4 TB Allocation Details'!$A$18:$L$18, 0),FALSE), 'E2 Allocators'!$B$15:$W$361, MATCH('O5 Details by Class &amp; Accounts'!BL$18, 'E2 Allocators'!$B$15:$W$15, 0),FALSE)*$E200), 0, VLOOKUP(VLOOKUP($A200, 'E4 TB Allocation Details'!$A$18:$L$205, MATCH("Misc ID", 'E4 TB Allocation Details'!$A$18:$L$18, 0),FALSE), 'E2 Allocators'!$B$15:$W$361, MATCH('O5 Details by Class &amp; Accounts'!BL$18, 'E2 Allocators'!$B$15:$W$15, 0),FALSE)*$E200)</f>
        <v>0</v>
      </c>
      <c r="BM200" s="1411">
        <f>IF(ISERROR(VLOOKUP(VLOOKUP($A200, 'E4 TB Allocation Details'!$A$18:$L$205, MATCH("Misc ID", 'E4 TB Allocation Details'!$A$18:$L$18, 0),FALSE), 'E2 Allocators'!$B$15:$W$361, MATCH('O5 Details by Class &amp; Accounts'!BM$18, 'E2 Allocators'!$B$15:$W$15, 0),FALSE)*$E200), 0, VLOOKUP(VLOOKUP($A200, 'E4 TB Allocation Details'!$A$18:$L$205, MATCH("Misc ID", 'E4 TB Allocation Details'!$A$18:$L$18, 0),FALSE), 'E2 Allocators'!$B$15:$W$361, MATCH('O5 Details by Class &amp; Accounts'!BM$18, 'E2 Allocators'!$B$15:$W$15, 0),FALSE)*$E200)</f>
        <v>0</v>
      </c>
      <c r="BN200" s="1411">
        <f>IF(ISERROR(VLOOKUP(VLOOKUP($A200, 'E4 TB Allocation Details'!$A$18:$L$205, MATCH("Misc ID", 'E4 TB Allocation Details'!$A$18:$L$18, 0),FALSE), 'E2 Allocators'!$B$15:$W$361, MATCH('O5 Details by Class &amp; Accounts'!BN$18, 'E2 Allocators'!$B$15:$W$15, 0),FALSE)*$E200), 0, VLOOKUP(VLOOKUP($A200, 'E4 TB Allocation Details'!$A$18:$L$205, MATCH("Misc ID", 'E4 TB Allocation Details'!$A$18:$L$18, 0),FALSE), 'E2 Allocators'!$B$15:$W$361, MATCH('O5 Details by Class &amp; Accounts'!BN$18, 'E2 Allocators'!$B$15:$W$15, 0),FALSE)*$E200)</f>
        <v>0</v>
      </c>
      <c r="BO200" s="1411">
        <f>IF(ISERROR(VLOOKUP(VLOOKUP($A200, 'E4 TB Allocation Details'!$A$18:$L$205, MATCH("Misc ID", 'E4 TB Allocation Details'!$A$18:$L$18, 0),FALSE), 'E2 Allocators'!$B$15:$W$361, MATCH('O5 Details by Class &amp; Accounts'!BO$18, 'E2 Allocators'!$B$15:$W$15, 0),FALSE)*$E200), 0, VLOOKUP(VLOOKUP($A200, 'E4 TB Allocation Details'!$A$18:$L$205, MATCH("Misc ID", 'E4 TB Allocation Details'!$A$18:$L$18, 0),FALSE), 'E2 Allocators'!$B$15:$W$361, MATCH('O5 Details by Class &amp; Accounts'!BO$18, 'E2 Allocators'!$B$15:$W$15, 0),FALSE)*$E200)</f>
        <v>0</v>
      </c>
      <c r="BP200" s="1411">
        <f>IF(ISERROR(VLOOKUP(VLOOKUP($A200, 'E4 TB Allocation Details'!$A$18:$L$205, MATCH("Misc ID", 'E4 TB Allocation Details'!$A$18:$L$18, 0),FALSE), 'E2 Allocators'!$B$15:$W$361, MATCH('O5 Details by Class &amp; Accounts'!BP$18, 'E2 Allocators'!$B$15:$W$15, 0),FALSE)*$E200), 0, VLOOKUP(VLOOKUP($A200, 'E4 TB Allocation Details'!$A$18:$L$205, MATCH("Misc ID", 'E4 TB Allocation Details'!$A$18:$L$18, 0),FALSE), 'E2 Allocators'!$B$15:$W$361, MATCH('O5 Details by Class &amp; Accounts'!BP$18, 'E2 Allocators'!$B$15:$W$15, 0),FALSE)*$E200)</f>
        <v>0</v>
      </c>
      <c r="BQ200" s="1411">
        <f>IF(ISERROR(VLOOKUP(VLOOKUP($A200, 'E4 TB Allocation Details'!$A$18:$L$205, MATCH("Misc ID", 'E4 TB Allocation Details'!$A$18:$L$18, 0),FALSE), 'E2 Allocators'!$B$15:$W$361, MATCH('O5 Details by Class &amp; Accounts'!BQ$18, 'E2 Allocators'!$B$15:$W$15, 0),FALSE)*$E200), 0, VLOOKUP(VLOOKUP($A200, 'E4 TB Allocation Details'!$A$18:$L$205, MATCH("Misc ID", 'E4 TB Allocation Details'!$A$18:$L$18, 0),FALSE), 'E2 Allocators'!$B$15:$W$361, MATCH('O5 Details by Class &amp; Accounts'!BQ$18, 'E2 Allocators'!$B$15:$W$15, 0),FALSE)*$E200)</f>
        <v>0</v>
      </c>
      <c r="BR200" s="1411">
        <f>IF(ISERROR(VLOOKUP(VLOOKUP($A200, 'E4 TB Allocation Details'!$A$18:$L$205, MATCH("Misc ID", 'E4 TB Allocation Details'!$A$18:$L$18, 0),FALSE), 'E2 Allocators'!$B$15:$W$361, MATCH('O5 Details by Class &amp; Accounts'!BR$18, 'E2 Allocators'!$B$15:$W$15, 0),FALSE)*$E200), 0, VLOOKUP(VLOOKUP($A200, 'E4 TB Allocation Details'!$A$18:$L$205, MATCH("Misc ID", 'E4 TB Allocation Details'!$A$18:$L$18, 0),FALSE), 'E2 Allocators'!$B$15:$W$361, MATCH('O5 Details by Class &amp; Accounts'!BR$18, 'E2 Allocators'!$B$15:$W$15, 0),FALSE)*$E200)</f>
        <v>0</v>
      </c>
      <c r="BS200" s="1411">
        <f t="shared" si="41"/>
        <v>0</v>
      </c>
      <c r="BT200" s="1411">
        <f>IF(ISERROR(VLOOKUP(VLOOKUP($A200, 'E4 TB Allocation Details'!$A$18:$L$205, MATCH("A &amp; G ID", 'E4 TB Allocation Details'!$A$18:$L$18, 0),FALSE), 'E2 Allocators'!$B$15:$W$361, MATCH('O5 Details by Class &amp; Accounts'!BT$18, 'E2 Allocators'!$B$15:$W$15, 0),FALSE)*$E200), 0, VLOOKUP(VLOOKUP($A200, 'E4 TB Allocation Details'!$A$18:$L$205, MATCH("A &amp; G ID", 'E4 TB Allocation Details'!$A$18:$L$18, 0),FALSE), 'E2 Allocators'!$B$15:$W$361, MATCH('O5 Details by Class &amp; Accounts'!BT$18, 'E2 Allocators'!$B$15:$W$15, 0),FALSE)*$E200)</f>
        <v>16485.678138558807</v>
      </c>
      <c r="BU200" s="1411">
        <f>IF(ISERROR(VLOOKUP(VLOOKUP($A200, 'E4 TB Allocation Details'!$A$18:$L$205, MATCH("A &amp; G ID", 'E4 TB Allocation Details'!$A$18:$L$18, 0),FALSE), 'E2 Allocators'!$B$15:$W$361, MATCH('O5 Details by Class &amp; Accounts'!BU$18, 'E2 Allocators'!$B$15:$W$15, 0),FALSE)*$E200), 0, VLOOKUP(VLOOKUP($A200, 'E4 TB Allocation Details'!$A$18:$L$205, MATCH("A &amp; G ID", 'E4 TB Allocation Details'!$A$18:$L$18, 0),FALSE), 'E2 Allocators'!$B$15:$W$361, MATCH('O5 Details by Class &amp; Accounts'!BU$18, 'E2 Allocators'!$B$15:$W$15, 0),FALSE)*$E200)</f>
        <v>5707.4385622053614</v>
      </c>
      <c r="BV200" s="1411">
        <f>IF(ISERROR(VLOOKUP(VLOOKUP($A200, 'E4 TB Allocation Details'!$A$18:$L$205, MATCH("A &amp; G ID", 'E4 TB Allocation Details'!$A$18:$L$18, 0),FALSE), 'E2 Allocators'!$B$15:$W$361, MATCH('O5 Details by Class &amp; Accounts'!BV$18, 'E2 Allocators'!$B$15:$W$15, 0),FALSE)*$E200), 0, VLOOKUP(VLOOKUP($A200, 'E4 TB Allocation Details'!$A$18:$L$205, MATCH("A &amp; G ID", 'E4 TB Allocation Details'!$A$18:$L$18, 0),FALSE), 'E2 Allocators'!$B$15:$W$361, MATCH('O5 Details by Class &amp; Accounts'!BV$18, 'E2 Allocators'!$B$15:$W$15, 0),FALSE)*$E200)</f>
        <v>8327.171237105711</v>
      </c>
      <c r="BW200" s="1411">
        <f>IF(ISERROR(VLOOKUP(VLOOKUP($A200, 'E4 TB Allocation Details'!$A$18:$L$205, MATCH("A &amp; G ID", 'E4 TB Allocation Details'!$A$18:$L$18, 0),FALSE), 'E2 Allocators'!$B$15:$W$361, MATCH('O5 Details by Class &amp; Accounts'!BW$18, 'E2 Allocators'!$B$15:$W$15, 0),FALSE)*$E200), 0, VLOOKUP(VLOOKUP($A200, 'E4 TB Allocation Details'!$A$18:$L$205, MATCH("A &amp; G ID", 'E4 TB Allocation Details'!$A$18:$L$18, 0),FALSE), 'E2 Allocators'!$B$15:$W$361, MATCH('O5 Details by Class &amp; Accounts'!BW$18, 'E2 Allocators'!$B$15:$W$15, 0),FALSE)*$E200)</f>
        <v>0</v>
      </c>
      <c r="BX200" s="1411">
        <f>IF(ISERROR(VLOOKUP(VLOOKUP($A200, 'E4 TB Allocation Details'!$A$18:$L$205, MATCH("A &amp; G ID", 'E4 TB Allocation Details'!$A$18:$L$18, 0),FALSE), 'E2 Allocators'!$B$15:$W$361, MATCH('O5 Details by Class &amp; Accounts'!BX$18, 'E2 Allocators'!$B$15:$W$15, 0),FALSE)*$E200), 0, VLOOKUP(VLOOKUP($A200, 'E4 TB Allocation Details'!$A$18:$L$205, MATCH("A &amp; G ID", 'E4 TB Allocation Details'!$A$18:$L$18, 0),FALSE), 'E2 Allocators'!$B$15:$W$361, MATCH('O5 Details by Class &amp; Accounts'!BX$18, 'E2 Allocators'!$B$15:$W$15, 0),FALSE)*$E200)</f>
        <v>0</v>
      </c>
      <c r="BY200" s="1411">
        <f>IF(ISERROR(VLOOKUP(VLOOKUP($A200, 'E4 TB Allocation Details'!$A$18:$L$205, MATCH("A &amp; G ID", 'E4 TB Allocation Details'!$A$18:$L$18, 0),FALSE), 'E2 Allocators'!$B$15:$W$361, MATCH('O5 Details by Class &amp; Accounts'!BY$18, 'E2 Allocators'!$B$15:$W$15, 0),FALSE)*$E200), 0, VLOOKUP(VLOOKUP($A200, 'E4 TB Allocation Details'!$A$18:$L$205, MATCH("A &amp; G ID", 'E4 TB Allocation Details'!$A$18:$L$18, 0),FALSE), 'E2 Allocators'!$B$15:$W$361, MATCH('O5 Details by Class &amp; Accounts'!BY$18, 'E2 Allocators'!$B$15:$W$15, 0),FALSE)*$E200)</f>
        <v>0</v>
      </c>
      <c r="BZ200" s="1411">
        <f>IF(ISERROR(VLOOKUP(VLOOKUP($A200, 'E4 TB Allocation Details'!$A$18:$L$205, MATCH("A &amp; G ID", 'E4 TB Allocation Details'!$A$18:$L$18, 0),FALSE), 'E2 Allocators'!$B$15:$W$361, MATCH('O5 Details by Class &amp; Accounts'!BZ$18, 'E2 Allocators'!$B$15:$W$15, 0),FALSE)*$E200), 0, VLOOKUP(VLOOKUP($A200, 'E4 TB Allocation Details'!$A$18:$L$205, MATCH("A &amp; G ID", 'E4 TB Allocation Details'!$A$18:$L$18, 0),FALSE), 'E2 Allocators'!$B$15:$W$361, MATCH('O5 Details by Class &amp; Accounts'!BZ$18, 'E2 Allocators'!$B$15:$W$15, 0),FALSE)*$E200)</f>
        <v>2244.2996130292845</v>
      </c>
      <c r="CA200" s="1411">
        <f>IF(ISERROR(VLOOKUP(VLOOKUP($A200, 'E4 TB Allocation Details'!$A$18:$L$205, MATCH("A &amp; G ID", 'E4 TB Allocation Details'!$A$18:$L$18, 0),FALSE), 'E2 Allocators'!$B$15:$W$361, MATCH('O5 Details by Class &amp; Accounts'!CA$18, 'E2 Allocators'!$B$15:$W$15, 0),FALSE)*$E200), 0, VLOOKUP(VLOOKUP($A200, 'E4 TB Allocation Details'!$A$18:$L$205, MATCH("A &amp; G ID", 'E4 TB Allocation Details'!$A$18:$L$18, 0),FALSE), 'E2 Allocators'!$B$15:$W$361, MATCH('O5 Details by Class &amp; Accounts'!CA$18, 'E2 Allocators'!$B$15:$W$15, 0),FALSE)*$E200)</f>
        <v>123.1488884867435</v>
      </c>
      <c r="CB200" s="1411">
        <f>IF(ISERROR(VLOOKUP(VLOOKUP($A200, 'E4 TB Allocation Details'!$A$18:$L$205, MATCH("A &amp; G ID", 'E4 TB Allocation Details'!$A$18:$L$18, 0),FALSE), 'E2 Allocators'!$B$15:$W$361, MATCH('O5 Details by Class &amp; Accounts'!CB$18, 'E2 Allocators'!$B$15:$W$15, 0),FALSE)*$E200), 0, VLOOKUP(VLOOKUP($A200, 'E4 TB Allocation Details'!$A$18:$L$205, MATCH("A &amp; G ID", 'E4 TB Allocation Details'!$A$18:$L$18, 0),FALSE), 'E2 Allocators'!$B$15:$W$361, MATCH('O5 Details by Class &amp; Accounts'!CB$18, 'E2 Allocators'!$B$15:$W$15, 0),FALSE)*$E200)</f>
        <v>112.26356061408518</v>
      </c>
      <c r="CC200" s="1411">
        <f>IF(ISERROR(VLOOKUP(VLOOKUP($A200, 'E4 TB Allocation Details'!$A$18:$L$205, MATCH("A &amp; G ID", 'E4 TB Allocation Details'!$A$18:$L$18, 0),FALSE), 'E2 Allocators'!$B$15:$W$361, MATCH('O5 Details by Class &amp; Accounts'!CC$18, 'E2 Allocators'!$B$15:$W$15, 0),FALSE)*$E200), 0, VLOOKUP(VLOOKUP($A200, 'E4 TB Allocation Details'!$A$18:$L$205, MATCH("A &amp; G ID", 'E4 TB Allocation Details'!$A$18:$L$18, 0),FALSE), 'E2 Allocators'!$B$15:$W$361, MATCH('O5 Details by Class &amp; Accounts'!CC$18, 'E2 Allocators'!$B$15:$W$15, 0),FALSE)*$E200)</f>
        <v>0</v>
      </c>
      <c r="CD200" s="1411">
        <f>IF(ISERROR(VLOOKUP(VLOOKUP($A200, 'E4 TB Allocation Details'!$A$18:$L$205, MATCH("A &amp; G ID", 'E4 TB Allocation Details'!$A$18:$L$18, 0),FALSE), 'E2 Allocators'!$B$15:$W$361, MATCH('O5 Details by Class &amp; Accounts'!CD$18, 'E2 Allocators'!$B$15:$W$15, 0),FALSE)*$E200), 0, VLOOKUP(VLOOKUP($A200, 'E4 TB Allocation Details'!$A$18:$L$205, MATCH("A &amp; G ID", 'E4 TB Allocation Details'!$A$18:$L$18, 0),FALSE), 'E2 Allocators'!$B$15:$W$361, MATCH('O5 Details by Class &amp; Accounts'!CD$18, 'E2 Allocators'!$B$15:$W$15, 0),FALSE)*$E200)</f>
        <v>0</v>
      </c>
      <c r="CE200" s="1411">
        <f>IF(ISERROR(VLOOKUP(VLOOKUP($A200, 'E4 TB Allocation Details'!$A$18:$L$205, MATCH("A &amp; G ID", 'E4 TB Allocation Details'!$A$18:$L$18, 0),FALSE), 'E2 Allocators'!$B$15:$W$361, MATCH('O5 Details by Class &amp; Accounts'!CE$18, 'E2 Allocators'!$B$15:$W$15, 0),FALSE)*$E200), 0, VLOOKUP(VLOOKUP($A200, 'E4 TB Allocation Details'!$A$18:$L$205, MATCH("A &amp; G ID", 'E4 TB Allocation Details'!$A$18:$L$18, 0),FALSE), 'E2 Allocators'!$B$15:$W$361, MATCH('O5 Details by Class &amp; Accounts'!CE$18, 'E2 Allocators'!$B$15:$W$15, 0),FALSE)*$E200)</f>
        <v>0</v>
      </c>
      <c r="CF200" s="1411">
        <f>IF(ISERROR(VLOOKUP(VLOOKUP($A200, 'E4 TB Allocation Details'!$A$18:$L$205, MATCH("A &amp; G ID", 'E4 TB Allocation Details'!$A$18:$L$18, 0),FALSE), 'E2 Allocators'!$B$15:$W$361, MATCH('O5 Details by Class &amp; Accounts'!CF$18, 'E2 Allocators'!$B$15:$W$15, 0),FALSE)*$E200), 0, VLOOKUP(VLOOKUP($A200, 'E4 TB Allocation Details'!$A$18:$L$205, MATCH("A &amp; G ID", 'E4 TB Allocation Details'!$A$18:$L$18, 0),FALSE), 'E2 Allocators'!$B$15:$W$361, MATCH('O5 Details by Class &amp; Accounts'!CF$18, 'E2 Allocators'!$B$15:$W$15, 0),FALSE)*$E200)</f>
        <v>0</v>
      </c>
      <c r="CG200" s="1411">
        <f>IF(ISERROR(VLOOKUP(VLOOKUP($A200, 'E4 TB Allocation Details'!$A$18:$L$205, MATCH("A &amp; G ID", 'E4 TB Allocation Details'!$A$18:$L$18, 0),FALSE), 'E2 Allocators'!$B$15:$W$361, MATCH('O5 Details by Class &amp; Accounts'!CG$18, 'E2 Allocators'!$B$15:$W$15, 0),FALSE)*$E200), 0, VLOOKUP(VLOOKUP($A200, 'E4 TB Allocation Details'!$A$18:$L$205, MATCH("A &amp; G ID", 'E4 TB Allocation Details'!$A$18:$L$18, 0),FALSE), 'E2 Allocators'!$B$15:$W$361, MATCH('O5 Details by Class &amp; Accounts'!CG$18, 'E2 Allocators'!$B$15:$W$15, 0),FALSE)*$E200)</f>
        <v>0</v>
      </c>
      <c r="CH200" s="1411">
        <f>IF(ISERROR(VLOOKUP(VLOOKUP($A200, 'E4 TB Allocation Details'!$A$18:$L$205, MATCH("A &amp; G ID", 'E4 TB Allocation Details'!$A$18:$L$18, 0),FALSE), 'E2 Allocators'!$B$15:$W$361, MATCH('O5 Details by Class &amp; Accounts'!CH$18, 'E2 Allocators'!$B$15:$W$15, 0),FALSE)*$E200), 0, VLOOKUP(VLOOKUP($A200, 'E4 TB Allocation Details'!$A$18:$L$205, MATCH("A &amp; G ID", 'E4 TB Allocation Details'!$A$18:$L$18, 0),FALSE), 'E2 Allocators'!$B$15:$W$361, MATCH('O5 Details by Class &amp; Accounts'!CH$18, 'E2 Allocators'!$B$15:$W$15, 0),FALSE)*$E200)</f>
        <v>0</v>
      </c>
      <c r="CI200" s="1411">
        <f>IF(ISERROR(VLOOKUP(VLOOKUP($A200, 'E4 TB Allocation Details'!$A$18:$L$205, MATCH("A &amp; G ID", 'E4 TB Allocation Details'!$A$18:$L$18, 0),FALSE), 'E2 Allocators'!$B$15:$W$361, MATCH('O5 Details by Class &amp; Accounts'!CI$18, 'E2 Allocators'!$B$15:$W$15, 0),FALSE)*$E200), 0, VLOOKUP(VLOOKUP($A200, 'E4 TB Allocation Details'!$A$18:$L$205, MATCH("A &amp; G ID", 'E4 TB Allocation Details'!$A$18:$L$18, 0),FALSE), 'E2 Allocators'!$B$15:$W$361, MATCH('O5 Details by Class &amp; Accounts'!CI$18, 'E2 Allocators'!$B$15:$W$15, 0),FALSE)*$E200)</f>
        <v>0</v>
      </c>
      <c r="CJ200" s="1411">
        <f>IF(ISERROR(VLOOKUP(VLOOKUP($A200, 'E4 TB Allocation Details'!$A$18:$L$205, MATCH("A &amp; G ID", 'E4 TB Allocation Details'!$A$18:$L$18, 0),FALSE), 'E2 Allocators'!$B$15:$W$361, MATCH('O5 Details by Class &amp; Accounts'!CJ$18, 'E2 Allocators'!$B$15:$W$15, 0),FALSE)*$E200), 0, VLOOKUP(VLOOKUP($A200, 'E4 TB Allocation Details'!$A$18:$L$205, MATCH("A &amp; G ID", 'E4 TB Allocation Details'!$A$18:$L$18, 0),FALSE), 'E2 Allocators'!$B$15:$W$361, MATCH('O5 Details by Class &amp; Accounts'!CJ$18, 'E2 Allocators'!$B$15:$W$15, 0),FALSE)*$E200)</f>
        <v>0</v>
      </c>
      <c r="CK200" s="1411">
        <f>IF(ISERROR(VLOOKUP(VLOOKUP($A200, 'E4 TB Allocation Details'!$A$18:$L$205, MATCH("A &amp; G ID", 'E4 TB Allocation Details'!$A$18:$L$18, 0),FALSE), 'E2 Allocators'!$B$15:$W$361, MATCH('O5 Details by Class &amp; Accounts'!CK$18, 'E2 Allocators'!$B$15:$W$15, 0),FALSE)*$E200), 0, VLOOKUP(VLOOKUP($A200, 'E4 TB Allocation Details'!$A$18:$L$205, MATCH("A &amp; G ID", 'E4 TB Allocation Details'!$A$18:$L$18, 0),FALSE), 'E2 Allocators'!$B$15:$W$361, MATCH('O5 Details by Class &amp; Accounts'!CK$18, 'E2 Allocators'!$B$15:$W$15, 0),FALSE)*$E200)</f>
        <v>0</v>
      </c>
      <c r="CL200" s="1411">
        <f>IF(ISERROR(VLOOKUP(VLOOKUP($A200, 'E4 TB Allocation Details'!$A$18:$L$205, MATCH("A &amp; G ID", 'E4 TB Allocation Details'!$A$18:$L$18, 0),FALSE), 'E2 Allocators'!$B$15:$W$361, MATCH('O5 Details by Class &amp; Accounts'!CL$18, 'E2 Allocators'!$B$15:$W$15, 0),FALSE)*$E200), 0, VLOOKUP(VLOOKUP($A200, 'E4 TB Allocation Details'!$A$18:$L$205, MATCH("A &amp; G ID", 'E4 TB Allocation Details'!$A$18:$L$18, 0),FALSE), 'E2 Allocators'!$B$15:$W$361, MATCH('O5 Details by Class &amp; Accounts'!CL$18, 'E2 Allocators'!$B$15:$W$15, 0),FALSE)*$E200)</f>
        <v>0</v>
      </c>
      <c r="CM200" s="1411">
        <f>IF(ISERROR(VLOOKUP(VLOOKUP($A200, 'E4 TB Allocation Details'!$A$18:$L$205, MATCH("A &amp; G ID", 'E4 TB Allocation Details'!$A$18:$L$18, 0),FALSE), 'E2 Allocators'!$B$15:$W$361, MATCH('O5 Details by Class &amp; Accounts'!CM$18, 'E2 Allocators'!$B$15:$W$15, 0),FALSE)*$E200), 0, VLOOKUP(VLOOKUP($A200, 'E4 TB Allocation Details'!$A$18:$L$205, MATCH("A &amp; G ID", 'E4 TB Allocation Details'!$A$18:$L$18, 0),FALSE), 'E2 Allocators'!$B$15:$W$361, MATCH('O5 Details by Class &amp; Accounts'!CM$18, 'E2 Allocators'!$B$15:$W$15, 0),FALSE)*$E200)</f>
        <v>0</v>
      </c>
      <c r="CN200" s="1411">
        <f t="shared" si="45"/>
        <v>32999.999999999993</v>
      </c>
      <c r="CO200" s="1791">
        <f t="shared" si="43"/>
        <v>0</v>
      </c>
      <c r="CQ200" s="2086" t="s">
        <v>401</v>
      </c>
    </row>
    <row r="201" spans="1:95" s="80" customFormat="1" ht="12.75">
      <c r="A201" s="1177">
        <v>6110</v>
      </c>
      <c r="B201" s="1178" t="s">
        <v>605</v>
      </c>
      <c r="C201" s="1788">
        <f>IF(ISERROR(VLOOKUP($A201,'I3 TB Data'!$A$23:$H$458,MATCH('O5 Details by Class &amp; Accounts'!$C$18, 'I3 TB Data'!$A$23:$H$23,0),0)), 0, VLOOKUP($A201,'I3 TB Data'!$A$23:$H$458,MATCH('O5 Details by Class &amp; Accounts'!$C$18,'I3 TB Data'!$A$23:$H$23,0),0))</f>
        <v>343400</v>
      </c>
      <c r="D201" s="1789"/>
      <c r="E201" s="1788">
        <f t="shared" si="46"/>
        <v>343400</v>
      </c>
      <c r="F201" s="1790"/>
      <c r="G201" s="1790"/>
      <c r="H201" s="1411">
        <f t="shared" si="39"/>
        <v>0</v>
      </c>
      <c r="I201" s="1411">
        <f>IF(ISERROR(VLOOKUP(VLOOKUP($A201, 'E4 TB Allocation Details'!$A$18:$L$205, MATCH("Demand ID", 'E4 TB Allocation Details'!$A$18:$L$18, 0),FALSE), 'E2 Allocators'!$B$15:$W$361, MATCH('O5 Details by Class &amp; Accounts'!I$18, 'E2 Allocators'!$B$15:$W$15, 0),FALSE)*$E201), 0, VLOOKUP(VLOOKUP($A201, 'E4 TB Allocation Details'!$A$18:$L$205, MATCH("Demand ID", 'E4 TB Allocation Details'!$A$18:$L$18, 0),FALSE), 'E2 Allocators'!$B$15:$W$361, MATCH('O5 Details by Class &amp; Accounts'!I$18, 'E2 Allocators'!$B$15:$W$15, 0),FALSE)*$E201)</f>
        <v>0</v>
      </c>
      <c r="J201" s="1411">
        <f>IF(ISERROR(VLOOKUP(VLOOKUP($A201, 'E4 TB Allocation Details'!$A$18:$L$205, MATCH("Demand ID", 'E4 TB Allocation Details'!$A$18:$L$18, 0),FALSE), 'E2 Allocators'!$B$15:$W$361, MATCH('O5 Details by Class &amp; Accounts'!J$18, 'E2 Allocators'!$B$15:$W$15, 0),FALSE)*$E201), 0, VLOOKUP(VLOOKUP($A201, 'E4 TB Allocation Details'!$A$18:$L$205, MATCH("Demand ID", 'E4 TB Allocation Details'!$A$18:$L$18, 0),FALSE), 'E2 Allocators'!$B$15:$W$361, MATCH('O5 Details by Class &amp; Accounts'!J$18, 'E2 Allocators'!$B$15:$W$15, 0),FALSE)*$E201)</f>
        <v>0</v>
      </c>
      <c r="K201" s="1411">
        <f>IF(ISERROR(VLOOKUP(VLOOKUP($A201, 'E4 TB Allocation Details'!$A$18:$L$205, MATCH("Demand ID", 'E4 TB Allocation Details'!$A$18:$L$18, 0),FALSE), 'E2 Allocators'!$B$15:$W$361, MATCH('O5 Details by Class &amp; Accounts'!K$18, 'E2 Allocators'!$B$15:$W$15, 0),FALSE)*$E201), 0, VLOOKUP(VLOOKUP($A201, 'E4 TB Allocation Details'!$A$18:$L$205, MATCH("Demand ID", 'E4 TB Allocation Details'!$A$18:$L$18, 0),FALSE), 'E2 Allocators'!$B$15:$W$361, MATCH('O5 Details by Class &amp; Accounts'!K$18, 'E2 Allocators'!$B$15:$W$15, 0),FALSE)*$E201)</f>
        <v>0</v>
      </c>
      <c r="L201" s="1411">
        <f>IF(ISERROR(VLOOKUP(VLOOKUP($A201, 'E4 TB Allocation Details'!$A$18:$L$205, MATCH("Demand ID", 'E4 TB Allocation Details'!$A$18:$L$18, 0),FALSE), 'E2 Allocators'!$B$15:$W$361, MATCH('O5 Details by Class &amp; Accounts'!L$18, 'E2 Allocators'!$B$15:$W$15, 0),FALSE)*$E201), 0, VLOOKUP(VLOOKUP($A201, 'E4 TB Allocation Details'!$A$18:$L$205, MATCH("Demand ID", 'E4 TB Allocation Details'!$A$18:$L$18, 0),FALSE), 'E2 Allocators'!$B$15:$W$361, MATCH('O5 Details by Class &amp; Accounts'!L$18, 'E2 Allocators'!$B$15:$W$15, 0),FALSE)*$E201)</f>
        <v>0</v>
      </c>
      <c r="M201" s="1411">
        <f>IF(ISERROR(VLOOKUP(VLOOKUP($A201, 'E4 TB Allocation Details'!$A$18:$L$205, MATCH("Demand ID", 'E4 TB Allocation Details'!$A$18:$L$18, 0),FALSE), 'E2 Allocators'!$B$15:$W$361, MATCH('O5 Details by Class &amp; Accounts'!M$18, 'E2 Allocators'!$B$15:$W$15, 0),FALSE)*$E201), 0, VLOOKUP(VLOOKUP($A201, 'E4 TB Allocation Details'!$A$18:$L$205, MATCH("Demand ID", 'E4 TB Allocation Details'!$A$18:$L$18, 0),FALSE), 'E2 Allocators'!$B$15:$W$361, MATCH('O5 Details by Class &amp; Accounts'!M$18, 'E2 Allocators'!$B$15:$W$15, 0),FALSE)*$E201)</f>
        <v>0</v>
      </c>
      <c r="N201" s="1411">
        <f>IF(ISERROR(VLOOKUP(VLOOKUP($A201, 'E4 TB Allocation Details'!$A$18:$L$205, MATCH("Demand ID", 'E4 TB Allocation Details'!$A$18:$L$18, 0),FALSE), 'E2 Allocators'!$B$15:$W$361, MATCH('O5 Details by Class &amp; Accounts'!N$18, 'E2 Allocators'!$B$15:$W$15, 0),FALSE)*$E201), 0, VLOOKUP(VLOOKUP($A201, 'E4 TB Allocation Details'!$A$18:$L$205, MATCH("Demand ID", 'E4 TB Allocation Details'!$A$18:$L$18, 0),FALSE), 'E2 Allocators'!$B$15:$W$361, MATCH('O5 Details by Class &amp; Accounts'!N$18, 'E2 Allocators'!$B$15:$W$15, 0),FALSE)*$E201)</f>
        <v>0</v>
      </c>
      <c r="O201" s="1411">
        <f>IF(ISERROR(VLOOKUP(VLOOKUP($A201, 'E4 TB Allocation Details'!$A$18:$L$205, MATCH("Demand ID", 'E4 TB Allocation Details'!$A$18:$L$18, 0),FALSE), 'E2 Allocators'!$B$15:$W$361, MATCH('O5 Details by Class &amp; Accounts'!O$18, 'E2 Allocators'!$B$15:$W$15, 0),FALSE)*$E201), 0, VLOOKUP(VLOOKUP($A201, 'E4 TB Allocation Details'!$A$18:$L$205, MATCH("Demand ID", 'E4 TB Allocation Details'!$A$18:$L$18, 0),FALSE), 'E2 Allocators'!$B$15:$W$361, MATCH('O5 Details by Class &amp; Accounts'!O$18, 'E2 Allocators'!$B$15:$W$15, 0),FALSE)*$E201)</f>
        <v>0</v>
      </c>
      <c r="P201" s="1411">
        <f>IF(ISERROR(VLOOKUP(VLOOKUP($A201, 'E4 TB Allocation Details'!$A$18:$L$205, MATCH("Demand ID", 'E4 TB Allocation Details'!$A$18:$L$18, 0),FALSE), 'E2 Allocators'!$B$15:$W$361, MATCH('O5 Details by Class &amp; Accounts'!P$18, 'E2 Allocators'!$B$15:$W$15, 0),FALSE)*$E201), 0, VLOOKUP(VLOOKUP($A201, 'E4 TB Allocation Details'!$A$18:$L$205, MATCH("Demand ID", 'E4 TB Allocation Details'!$A$18:$L$18, 0),FALSE), 'E2 Allocators'!$B$15:$W$361, MATCH('O5 Details by Class &amp; Accounts'!P$18, 'E2 Allocators'!$B$15:$W$15, 0),FALSE)*$E201)</f>
        <v>0</v>
      </c>
      <c r="Q201" s="1411">
        <f>IF(ISERROR(VLOOKUP(VLOOKUP($A201, 'E4 TB Allocation Details'!$A$18:$L$205, MATCH("Demand ID", 'E4 TB Allocation Details'!$A$18:$L$18, 0),FALSE), 'E2 Allocators'!$B$15:$W$361, MATCH('O5 Details by Class &amp; Accounts'!Q$18, 'E2 Allocators'!$B$15:$W$15, 0),FALSE)*$E201), 0, VLOOKUP(VLOOKUP($A201, 'E4 TB Allocation Details'!$A$18:$L$205, MATCH("Demand ID", 'E4 TB Allocation Details'!$A$18:$L$18, 0),FALSE), 'E2 Allocators'!$B$15:$W$361, MATCH('O5 Details by Class &amp; Accounts'!Q$18, 'E2 Allocators'!$B$15:$W$15, 0),FALSE)*$E201)</f>
        <v>0</v>
      </c>
      <c r="R201" s="1411">
        <f>IF(ISERROR(VLOOKUP(VLOOKUP($A201, 'E4 TB Allocation Details'!$A$18:$L$205, MATCH("Demand ID", 'E4 TB Allocation Details'!$A$18:$L$18, 0),FALSE), 'E2 Allocators'!$B$15:$W$361, MATCH('O5 Details by Class &amp; Accounts'!R$18, 'E2 Allocators'!$B$15:$W$15, 0),FALSE)*$E201), 0, VLOOKUP(VLOOKUP($A201, 'E4 TB Allocation Details'!$A$18:$L$205, MATCH("Demand ID", 'E4 TB Allocation Details'!$A$18:$L$18, 0),FALSE), 'E2 Allocators'!$B$15:$W$361, MATCH('O5 Details by Class &amp; Accounts'!R$18, 'E2 Allocators'!$B$15:$W$15, 0),FALSE)*$E201)</f>
        <v>0</v>
      </c>
      <c r="S201" s="1411">
        <f>IF(ISERROR(VLOOKUP(VLOOKUP($A201, 'E4 TB Allocation Details'!$A$18:$L$205, MATCH("Demand ID", 'E4 TB Allocation Details'!$A$18:$L$18, 0),FALSE), 'E2 Allocators'!$B$15:$W$361, MATCH('O5 Details by Class &amp; Accounts'!S$18, 'E2 Allocators'!$B$15:$W$15, 0),FALSE)*$E201), 0, VLOOKUP(VLOOKUP($A201, 'E4 TB Allocation Details'!$A$18:$L$205, MATCH("Demand ID", 'E4 TB Allocation Details'!$A$18:$L$18, 0),FALSE), 'E2 Allocators'!$B$15:$W$361, MATCH('O5 Details by Class &amp; Accounts'!S$18, 'E2 Allocators'!$B$15:$W$15, 0),FALSE)*$E201)</f>
        <v>0</v>
      </c>
      <c r="T201" s="1411">
        <f>IF(ISERROR(VLOOKUP(VLOOKUP($A201, 'E4 TB Allocation Details'!$A$18:$L$205, MATCH("Demand ID", 'E4 TB Allocation Details'!$A$18:$L$18, 0),FALSE), 'E2 Allocators'!$B$15:$W$361, MATCH('O5 Details by Class &amp; Accounts'!T$18, 'E2 Allocators'!$B$15:$W$15, 0),FALSE)*$E201), 0, VLOOKUP(VLOOKUP($A201, 'E4 TB Allocation Details'!$A$18:$L$205, MATCH("Demand ID", 'E4 TB Allocation Details'!$A$18:$L$18, 0),FALSE), 'E2 Allocators'!$B$15:$W$361, MATCH('O5 Details by Class &amp; Accounts'!T$18, 'E2 Allocators'!$B$15:$W$15, 0),FALSE)*$E201)</f>
        <v>0</v>
      </c>
      <c r="U201" s="1411">
        <f>IF(ISERROR(VLOOKUP(VLOOKUP($A201, 'E4 TB Allocation Details'!$A$18:$L$205, MATCH("Demand ID", 'E4 TB Allocation Details'!$A$18:$L$18, 0),FALSE), 'E2 Allocators'!$B$15:$W$361, MATCH('O5 Details by Class &amp; Accounts'!U$18, 'E2 Allocators'!$B$15:$W$15, 0),FALSE)*$E201), 0, VLOOKUP(VLOOKUP($A201, 'E4 TB Allocation Details'!$A$18:$L$205, MATCH("Demand ID", 'E4 TB Allocation Details'!$A$18:$L$18, 0),FALSE), 'E2 Allocators'!$B$15:$W$361, MATCH('O5 Details by Class &amp; Accounts'!U$18, 'E2 Allocators'!$B$15:$W$15, 0),FALSE)*$E201)</f>
        <v>0</v>
      </c>
      <c r="V201" s="1411">
        <f>IF(ISERROR(VLOOKUP(VLOOKUP($A201, 'E4 TB Allocation Details'!$A$18:$L$205, MATCH("Demand ID", 'E4 TB Allocation Details'!$A$18:$L$18, 0),FALSE), 'E2 Allocators'!$B$15:$W$361, MATCH('O5 Details by Class &amp; Accounts'!V$18, 'E2 Allocators'!$B$15:$W$15, 0),FALSE)*$E201), 0, VLOOKUP(VLOOKUP($A201, 'E4 TB Allocation Details'!$A$18:$L$205, MATCH("Demand ID", 'E4 TB Allocation Details'!$A$18:$L$18, 0),FALSE), 'E2 Allocators'!$B$15:$W$361, MATCH('O5 Details by Class &amp; Accounts'!V$18, 'E2 Allocators'!$B$15:$W$15, 0),FALSE)*$E201)</f>
        <v>0</v>
      </c>
      <c r="W201" s="1411">
        <f>IF(ISERROR(VLOOKUP(VLOOKUP($A201, 'E4 TB Allocation Details'!$A$18:$L$205, MATCH("Demand ID", 'E4 TB Allocation Details'!$A$18:$L$18, 0),FALSE), 'E2 Allocators'!$B$15:$W$361, MATCH('O5 Details by Class &amp; Accounts'!W$18, 'E2 Allocators'!$B$15:$W$15, 0),FALSE)*$E201), 0, VLOOKUP(VLOOKUP($A201, 'E4 TB Allocation Details'!$A$18:$L$205, MATCH("Demand ID", 'E4 TB Allocation Details'!$A$18:$L$18, 0),FALSE), 'E2 Allocators'!$B$15:$W$361, MATCH('O5 Details by Class &amp; Accounts'!W$18, 'E2 Allocators'!$B$15:$W$15, 0),FALSE)*$E201)</f>
        <v>0</v>
      </c>
      <c r="X201" s="1411">
        <f>IF(ISERROR(VLOOKUP(VLOOKUP($A201, 'E4 TB Allocation Details'!$A$18:$L$205, MATCH("Demand ID", 'E4 TB Allocation Details'!$A$18:$L$18, 0),FALSE), 'E2 Allocators'!$B$15:$W$361, MATCH('O5 Details by Class &amp; Accounts'!X$18, 'E2 Allocators'!$B$15:$W$15, 0),FALSE)*$E201), 0, VLOOKUP(VLOOKUP($A201, 'E4 TB Allocation Details'!$A$18:$L$205, MATCH("Demand ID", 'E4 TB Allocation Details'!$A$18:$L$18, 0),FALSE), 'E2 Allocators'!$B$15:$W$361, MATCH('O5 Details by Class &amp; Accounts'!X$18, 'E2 Allocators'!$B$15:$W$15, 0),FALSE)*$E201)</f>
        <v>0</v>
      </c>
      <c r="Y201" s="1411">
        <f>IF(ISERROR(VLOOKUP(VLOOKUP($A201, 'E4 TB Allocation Details'!$A$18:$L$205, MATCH("Demand ID", 'E4 TB Allocation Details'!$A$18:$L$18, 0),FALSE), 'E2 Allocators'!$B$15:$W$361, MATCH('O5 Details by Class &amp; Accounts'!Y$18, 'E2 Allocators'!$B$15:$W$15, 0),FALSE)*$E201), 0, VLOOKUP(VLOOKUP($A201, 'E4 TB Allocation Details'!$A$18:$L$205, MATCH("Demand ID", 'E4 TB Allocation Details'!$A$18:$L$18, 0),FALSE), 'E2 Allocators'!$B$15:$W$361, MATCH('O5 Details by Class &amp; Accounts'!Y$18, 'E2 Allocators'!$B$15:$W$15, 0),FALSE)*$E201)</f>
        <v>0</v>
      </c>
      <c r="Z201" s="1411">
        <f>IF(ISERROR(VLOOKUP(VLOOKUP($A201, 'E4 TB Allocation Details'!$A$18:$L$205, MATCH("Demand ID", 'E4 TB Allocation Details'!$A$18:$L$18, 0),FALSE), 'E2 Allocators'!$B$15:$W$361, MATCH('O5 Details by Class &amp; Accounts'!Z$18, 'E2 Allocators'!$B$15:$W$15, 0),FALSE)*$E201), 0, VLOOKUP(VLOOKUP($A201, 'E4 TB Allocation Details'!$A$18:$L$205, MATCH("Demand ID", 'E4 TB Allocation Details'!$A$18:$L$18, 0),FALSE), 'E2 Allocators'!$B$15:$W$361, MATCH('O5 Details by Class &amp; Accounts'!Z$18, 'E2 Allocators'!$B$15:$W$15, 0),FALSE)*$E201)</f>
        <v>0</v>
      </c>
      <c r="AA201" s="1411">
        <f>IF(ISERROR(VLOOKUP(VLOOKUP($A201, 'E4 TB Allocation Details'!$A$18:$L$205, MATCH("Demand ID", 'E4 TB Allocation Details'!$A$18:$L$18, 0),FALSE), 'E2 Allocators'!$B$15:$W$361, MATCH('O5 Details by Class &amp; Accounts'!AA$18, 'E2 Allocators'!$B$15:$W$15, 0),FALSE)*$E201), 0, VLOOKUP(VLOOKUP($A201, 'E4 TB Allocation Details'!$A$18:$L$205, MATCH("Demand ID", 'E4 TB Allocation Details'!$A$18:$L$18, 0),FALSE), 'E2 Allocators'!$B$15:$W$361, MATCH('O5 Details by Class &amp; Accounts'!AA$18, 'E2 Allocators'!$B$15:$W$15, 0),FALSE)*$E201)</f>
        <v>0</v>
      </c>
      <c r="AB201" s="1411">
        <f>IF(ISERROR(VLOOKUP(VLOOKUP($A201, 'E4 TB Allocation Details'!$A$18:$L$205, MATCH("Demand ID", 'E4 TB Allocation Details'!$A$18:$L$18, 0),FALSE), 'E2 Allocators'!$B$15:$W$361, MATCH('O5 Details by Class &amp; Accounts'!AB$18, 'E2 Allocators'!$B$15:$W$15, 0),FALSE)*$E201), 0, VLOOKUP(VLOOKUP($A201, 'E4 TB Allocation Details'!$A$18:$L$205, MATCH("Demand ID", 'E4 TB Allocation Details'!$A$18:$L$18, 0),FALSE), 'E2 Allocators'!$B$15:$W$361, MATCH('O5 Details by Class &amp; Accounts'!AB$18, 'E2 Allocators'!$B$15:$W$15, 0),FALSE)*$E201)</f>
        <v>0</v>
      </c>
      <c r="AC201" s="1411">
        <f t="shared" si="40"/>
        <v>0</v>
      </c>
      <c r="AD201" s="1411">
        <f>IF(ISERROR(VLOOKUP(VLOOKUP($A201, 'E4 TB Allocation Details'!$A$18:$L$205, MATCH("Customer ID", 'E4 TB Allocation Details'!$A$18:$L$18, 0),FALSE), 'E2 Allocators'!$B$15:$W$361, MATCH('O5 Details by Class &amp; Accounts'!AD$18, 'E2 Allocators'!$B$15:$W$15, 0),FALSE)*$E201), 0, VLOOKUP(VLOOKUP($A201, 'E4 TB Allocation Details'!$A$18:$L$205, MATCH("Customer ID", 'E4 TB Allocation Details'!$A$18:$L$18, 0),FALSE), 'E2 Allocators'!$B$15:$W$361, MATCH('O5 Details by Class &amp; Accounts'!AD$18, 'E2 Allocators'!$B$15:$W$15, 0),FALSE)*$E201)</f>
        <v>0</v>
      </c>
      <c r="AE201" s="1411">
        <f>IF(ISERROR(VLOOKUP(VLOOKUP($A201, 'E4 TB Allocation Details'!$A$18:$L$205, MATCH("Customer ID", 'E4 TB Allocation Details'!$A$18:$L$18, 0),FALSE), 'E2 Allocators'!$B$15:$W$361, MATCH('O5 Details by Class &amp; Accounts'!AE$18, 'E2 Allocators'!$B$15:$W$15, 0),FALSE)*$E201), 0, VLOOKUP(VLOOKUP($A201, 'E4 TB Allocation Details'!$A$18:$L$205, MATCH("Customer ID", 'E4 TB Allocation Details'!$A$18:$L$18, 0),FALSE), 'E2 Allocators'!$B$15:$W$361, MATCH('O5 Details by Class &amp; Accounts'!AE$18, 'E2 Allocators'!$B$15:$W$15, 0),FALSE)*$E201)</f>
        <v>0</v>
      </c>
      <c r="AF201" s="1411">
        <f>IF(ISERROR(VLOOKUP(VLOOKUP($A201, 'E4 TB Allocation Details'!$A$18:$L$205, MATCH("Customer ID", 'E4 TB Allocation Details'!$A$18:$L$18, 0),FALSE), 'E2 Allocators'!$B$15:$W$361, MATCH('O5 Details by Class &amp; Accounts'!AF$18, 'E2 Allocators'!$B$15:$W$15, 0),FALSE)*$E201), 0, VLOOKUP(VLOOKUP($A201, 'E4 TB Allocation Details'!$A$18:$L$205, MATCH("Customer ID", 'E4 TB Allocation Details'!$A$18:$L$18, 0),FALSE), 'E2 Allocators'!$B$15:$W$361, MATCH('O5 Details by Class &amp; Accounts'!AF$18, 'E2 Allocators'!$B$15:$W$15, 0),FALSE)*$E201)</f>
        <v>0</v>
      </c>
      <c r="AG201" s="1411">
        <f>IF(ISERROR(VLOOKUP(VLOOKUP($A201, 'E4 TB Allocation Details'!$A$18:$L$205, MATCH("Customer ID", 'E4 TB Allocation Details'!$A$18:$L$18, 0),FALSE), 'E2 Allocators'!$B$15:$W$361, MATCH('O5 Details by Class &amp; Accounts'!AG$18, 'E2 Allocators'!$B$15:$W$15, 0),FALSE)*$E201), 0, VLOOKUP(VLOOKUP($A201, 'E4 TB Allocation Details'!$A$18:$L$205, MATCH("Customer ID", 'E4 TB Allocation Details'!$A$18:$L$18, 0),FALSE), 'E2 Allocators'!$B$15:$W$361, MATCH('O5 Details by Class &amp; Accounts'!AG$18, 'E2 Allocators'!$B$15:$W$15, 0),FALSE)*$E201)</f>
        <v>0</v>
      </c>
      <c r="AH201" s="1411">
        <f>IF(ISERROR(VLOOKUP(VLOOKUP($A201, 'E4 TB Allocation Details'!$A$18:$L$205, MATCH("Customer ID", 'E4 TB Allocation Details'!$A$18:$L$18, 0),FALSE), 'E2 Allocators'!$B$15:$W$361, MATCH('O5 Details by Class &amp; Accounts'!AH$18, 'E2 Allocators'!$B$15:$W$15, 0),FALSE)*$E201), 0, VLOOKUP(VLOOKUP($A201, 'E4 TB Allocation Details'!$A$18:$L$205, MATCH("Customer ID", 'E4 TB Allocation Details'!$A$18:$L$18, 0),FALSE), 'E2 Allocators'!$B$15:$W$361, MATCH('O5 Details by Class &amp; Accounts'!AH$18, 'E2 Allocators'!$B$15:$W$15, 0),FALSE)*$E201)</f>
        <v>0</v>
      </c>
      <c r="AI201" s="1411">
        <f>IF(ISERROR(VLOOKUP(VLOOKUP($A201, 'E4 TB Allocation Details'!$A$18:$L$205, MATCH("Customer ID", 'E4 TB Allocation Details'!$A$18:$L$18, 0),FALSE), 'E2 Allocators'!$B$15:$W$361, MATCH('O5 Details by Class &amp; Accounts'!AI$18, 'E2 Allocators'!$B$15:$W$15, 0),FALSE)*$E201), 0, VLOOKUP(VLOOKUP($A201, 'E4 TB Allocation Details'!$A$18:$L$205, MATCH("Customer ID", 'E4 TB Allocation Details'!$A$18:$L$18, 0),FALSE), 'E2 Allocators'!$B$15:$W$361, MATCH('O5 Details by Class &amp; Accounts'!AI$18, 'E2 Allocators'!$B$15:$W$15, 0),FALSE)*$E201)</f>
        <v>0</v>
      </c>
      <c r="AJ201" s="1411">
        <f>IF(ISERROR(VLOOKUP(VLOOKUP($A201, 'E4 TB Allocation Details'!$A$18:$L$205, MATCH("Customer ID", 'E4 TB Allocation Details'!$A$18:$L$18, 0),FALSE), 'E2 Allocators'!$B$15:$W$361, MATCH('O5 Details by Class &amp; Accounts'!AJ$18, 'E2 Allocators'!$B$15:$W$15, 0),FALSE)*$E201), 0, VLOOKUP(VLOOKUP($A201, 'E4 TB Allocation Details'!$A$18:$L$205, MATCH("Customer ID", 'E4 TB Allocation Details'!$A$18:$L$18, 0),FALSE), 'E2 Allocators'!$B$15:$W$361, MATCH('O5 Details by Class &amp; Accounts'!AJ$18, 'E2 Allocators'!$B$15:$W$15, 0),FALSE)*$E201)</f>
        <v>0</v>
      </c>
      <c r="AK201" s="1411">
        <f>IF(ISERROR(VLOOKUP(VLOOKUP($A201, 'E4 TB Allocation Details'!$A$18:$L$205, MATCH("Customer ID", 'E4 TB Allocation Details'!$A$18:$L$18, 0),FALSE), 'E2 Allocators'!$B$15:$W$361, MATCH('O5 Details by Class &amp; Accounts'!AK$18, 'E2 Allocators'!$B$15:$W$15, 0),FALSE)*$E201), 0, VLOOKUP(VLOOKUP($A201, 'E4 TB Allocation Details'!$A$18:$L$205, MATCH("Customer ID", 'E4 TB Allocation Details'!$A$18:$L$18, 0),FALSE), 'E2 Allocators'!$B$15:$W$361, MATCH('O5 Details by Class &amp; Accounts'!AK$18, 'E2 Allocators'!$B$15:$W$15, 0),FALSE)*$E201)</f>
        <v>0</v>
      </c>
      <c r="AL201" s="1411">
        <f>IF(ISERROR(VLOOKUP(VLOOKUP($A201, 'E4 TB Allocation Details'!$A$18:$L$205, MATCH("Customer ID", 'E4 TB Allocation Details'!$A$18:$L$18, 0),FALSE), 'E2 Allocators'!$B$15:$W$361, MATCH('O5 Details by Class &amp; Accounts'!AL$18, 'E2 Allocators'!$B$15:$W$15, 0),FALSE)*$E201), 0, VLOOKUP(VLOOKUP($A201, 'E4 TB Allocation Details'!$A$18:$L$205, MATCH("Customer ID", 'E4 TB Allocation Details'!$A$18:$L$18, 0),FALSE), 'E2 Allocators'!$B$15:$W$361, MATCH('O5 Details by Class &amp; Accounts'!AL$18, 'E2 Allocators'!$B$15:$W$15, 0),FALSE)*$E201)</f>
        <v>0</v>
      </c>
      <c r="AM201" s="1411">
        <f>IF(ISERROR(VLOOKUP(VLOOKUP($A201, 'E4 TB Allocation Details'!$A$18:$L$205, MATCH("Customer ID", 'E4 TB Allocation Details'!$A$18:$L$18, 0),FALSE), 'E2 Allocators'!$B$15:$W$361, MATCH('O5 Details by Class &amp; Accounts'!AM$18, 'E2 Allocators'!$B$15:$W$15, 0),FALSE)*$E201), 0, VLOOKUP(VLOOKUP($A201, 'E4 TB Allocation Details'!$A$18:$L$205, MATCH("Customer ID", 'E4 TB Allocation Details'!$A$18:$L$18, 0),FALSE), 'E2 Allocators'!$B$15:$W$361, MATCH('O5 Details by Class &amp; Accounts'!AM$18, 'E2 Allocators'!$B$15:$W$15, 0),FALSE)*$E201)</f>
        <v>0</v>
      </c>
      <c r="AN201" s="1411">
        <f>IF(ISERROR(VLOOKUP(VLOOKUP($A201, 'E4 TB Allocation Details'!$A$18:$L$205, MATCH("Customer ID", 'E4 TB Allocation Details'!$A$18:$L$18, 0),FALSE), 'E2 Allocators'!$B$15:$W$361, MATCH('O5 Details by Class &amp; Accounts'!AN$18, 'E2 Allocators'!$B$15:$W$15, 0),FALSE)*$E201), 0, VLOOKUP(VLOOKUP($A201, 'E4 TB Allocation Details'!$A$18:$L$205, MATCH("Customer ID", 'E4 TB Allocation Details'!$A$18:$L$18, 0),FALSE), 'E2 Allocators'!$B$15:$W$361, MATCH('O5 Details by Class &amp; Accounts'!AN$18, 'E2 Allocators'!$B$15:$W$15, 0),FALSE)*$E201)</f>
        <v>0</v>
      </c>
      <c r="AO201" s="1411">
        <f>IF(ISERROR(VLOOKUP(VLOOKUP($A201, 'E4 TB Allocation Details'!$A$18:$L$205, MATCH("Customer ID", 'E4 TB Allocation Details'!$A$18:$L$18, 0),FALSE), 'E2 Allocators'!$B$15:$W$361, MATCH('O5 Details by Class &amp; Accounts'!AO$18, 'E2 Allocators'!$B$15:$W$15, 0),FALSE)*$E201), 0, VLOOKUP(VLOOKUP($A201, 'E4 TB Allocation Details'!$A$18:$L$205, MATCH("Customer ID", 'E4 TB Allocation Details'!$A$18:$L$18, 0),FALSE), 'E2 Allocators'!$B$15:$W$361, MATCH('O5 Details by Class &amp; Accounts'!AO$18, 'E2 Allocators'!$B$15:$W$15, 0),FALSE)*$E201)</f>
        <v>0</v>
      </c>
      <c r="AP201" s="1411">
        <f>IF(ISERROR(VLOOKUP(VLOOKUP($A201, 'E4 TB Allocation Details'!$A$18:$L$205, MATCH("Customer ID", 'E4 TB Allocation Details'!$A$18:$L$18, 0),FALSE), 'E2 Allocators'!$B$15:$W$361, MATCH('O5 Details by Class &amp; Accounts'!AP$18, 'E2 Allocators'!$B$15:$W$15, 0),FALSE)*$E201), 0, VLOOKUP(VLOOKUP($A201, 'E4 TB Allocation Details'!$A$18:$L$205, MATCH("Customer ID", 'E4 TB Allocation Details'!$A$18:$L$18, 0),FALSE), 'E2 Allocators'!$B$15:$W$361, MATCH('O5 Details by Class &amp; Accounts'!AP$18, 'E2 Allocators'!$B$15:$W$15, 0),FALSE)*$E201)</f>
        <v>0</v>
      </c>
      <c r="AQ201" s="1411">
        <f>IF(ISERROR(VLOOKUP(VLOOKUP($A201, 'E4 TB Allocation Details'!$A$18:$L$205, MATCH("Customer ID", 'E4 TB Allocation Details'!$A$18:$L$18, 0),FALSE), 'E2 Allocators'!$B$15:$W$361, MATCH('O5 Details by Class &amp; Accounts'!AQ$18, 'E2 Allocators'!$B$15:$W$15, 0),FALSE)*$E201), 0, VLOOKUP(VLOOKUP($A201, 'E4 TB Allocation Details'!$A$18:$L$205, MATCH("Customer ID", 'E4 TB Allocation Details'!$A$18:$L$18, 0),FALSE), 'E2 Allocators'!$B$15:$W$361, MATCH('O5 Details by Class &amp; Accounts'!AQ$18, 'E2 Allocators'!$B$15:$W$15, 0),FALSE)*$E201)</f>
        <v>0</v>
      </c>
      <c r="AR201" s="1411">
        <f>IF(ISERROR(VLOOKUP(VLOOKUP($A201, 'E4 TB Allocation Details'!$A$18:$L$205, MATCH("Customer ID", 'E4 TB Allocation Details'!$A$18:$L$18, 0),FALSE), 'E2 Allocators'!$B$15:$W$361, MATCH('O5 Details by Class &amp; Accounts'!AR$18, 'E2 Allocators'!$B$15:$W$15, 0),FALSE)*$E201), 0, VLOOKUP(VLOOKUP($A201, 'E4 TB Allocation Details'!$A$18:$L$205, MATCH("Customer ID", 'E4 TB Allocation Details'!$A$18:$L$18, 0),FALSE), 'E2 Allocators'!$B$15:$W$361, MATCH('O5 Details by Class &amp; Accounts'!AR$18, 'E2 Allocators'!$B$15:$W$15, 0),FALSE)*$E201)</f>
        <v>0</v>
      </c>
      <c r="AS201" s="1411">
        <f>IF(ISERROR(VLOOKUP(VLOOKUP($A201, 'E4 TB Allocation Details'!$A$18:$L$205, MATCH("Customer ID", 'E4 TB Allocation Details'!$A$18:$L$18, 0),FALSE), 'E2 Allocators'!$B$15:$W$361, MATCH('O5 Details by Class &amp; Accounts'!AS$18, 'E2 Allocators'!$B$15:$W$15, 0),FALSE)*$E201), 0, VLOOKUP(VLOOKUP($A201, 'E4 TB Allocation Details'!$A$18:$L$205, MATCH("Customer ID", 'E4 TB Allocation Details'!$A$18:$L$18, 0),FALSE), 'E2 Allocators'!$B$15:$W$361, MATCH('O5 Details by Class &amp; Accounts'!AS$18, 'E2 Allocators'!$B$15:$W$15, 0),FALSE)*$E201)</f>
        <v>0</v>
      </c>
      <c r="AT201" s="1411">
        <f>IF(ISERROR(VLOOKUP(VLOOKUP($A201, 'E4 TB Allocation Details'!$A$18:$L$205, MATCH("Customer ID", 'E4 TB Allocation Details'!$A$18:$L$18, 0),FALSE), 'E2 Allocators'!$B$15:$W$361, MATCH('O5 Details by Class &amp; Accounts'!AT$18, 'E2 Allocators'!$B$15:$W$15, 0),FALSE)*$E201), 0, VLOOKUP(VLOOKUP($A201, 'E4 TB Allocation Details'!$A$18:$L$205, MATCH("Customer ID", 'E4 TB Allocation Details'!$A$18:$L$18, 0),FALSE), 'E2 Allocators'!$B$15:$W$361, MATCH('O5 Details by Class &amp; Accounts'!AT$18, 'E2 Allocators'!$B$15:$W$15, 0),FALSE)*$E201)</f>
        <v>0</v>
      </c>
      <c r="AU201" s="1411">
        <f>IF(ISERROR(VLOOKUP(VLOOKUP($A201, 'E4 TB Allocation Details'!$A$18:$L$205, MATCH("Customer ID", 'E4 TB Allocation Details'!$A$18:$L$18, 0),FALSE), 'E2 Allocators'!$B$15:$W$361, MATCH('O5 Details by Class &amp; Accounts'!AU$18, 'E2 Allocators'!$B$15:$W$15, 0),FALSE)*$E201), 0, VLOOKUP(VLOOKUP($A201, 'E4 TB Allocation Details'!$A$18:$L$205, MATCH("Customer ID", 'E4 TB Allocation Details'!$A$18:$L$18, 0),FALSE), 'E2 Allocators'!$B$15:$W$361, MATCH('O5 Details by Class &amp; Accounts'!AU$18, 'E2 Allocators'!$B$15:$W$15, 0),FALSE)*$E201)</f>
        <v>0</v>
      </c>
      <c r="AV201" s="1411">
        <f>IF(ISERROR(VLOOKUP(VLOOKUP($A201, 'E4 TB Allocation Details'!$A$18:$L$205, MATCH("Customer ID", 'E4 TB Allocation Details'!$A$18:$L$18, 0),FALSE), 'E2 Allocators'!$B$15:$W$361, MATCH('O5 Details by Class &amp; Accounts'!AV$18, 'E2 Allocators'!$B$15:$W$15, 0),FALSE)*$E201), 0, VLOOKUP(VLOOKUP($A201, 'E4 TB Allocation Details'!$A$18:$L$205, MATCH("Customer ID", 'E4 TB Allocation Details'!$A$18:$L$18, 0),FALSE), 'E2 Allocators'!$B$15:$W$361, MATCH('O5 Details by Class &amp; Accounts'!AV$18, 'E2 Allocators'!$B$15:$W$15, 0),FALSE)*$E201)</f>
        <v>0</v>
      </c>
      <c r="AW201" s="1411">
        <f>IF(ISERROR(VLOOKUP(VLOOKUP($A201, 'E4 TB Allocation Details'!$A$18:$L$205, MATCH("Customer ID", 'E4 TB Allocation Details'!$A$18:$L$18, 0),FALSE), 'E2 Allocators'!$B$15:$W$361, MATCH('O5 Details by Class &amp; Accounts'!AW$18, 'E2 Allocators'!$B$15:$W$15, 0),FALSE)*$E201), 0, VLOOKUP(VLOOKUP($A201, 'E4 TB Allocation Details'!$A$18:$L$205, MATCH("Customer ID", 'E4 TB Allocation Details'!$A$18:$L$18, 0),FALSE), 'E2 Allocators'!$B$15:$W$361, MATCH('O5 Details by Class &amp; Accounts'!AW$18, 'E2 Allocators'!$B$15:$W$15, 0),FALSE)*$E201)</f>
        <v>0</v>
      </c>
      <c r="AX201" s="1411">
        <f t="shared" si="44"/>
        <v>0</v>
      </c>
      <c r="AY201" s="1411">
        <f>IF(ISERROR(VLOOKUP(VLOOKUP($A201, 'E4 TB Allocation Details'!$A$18:$L$205, MATCH("Misc ID", 'E4 TB Allocation Details'!$A$18:$L$18, 0),FALSE), 'E2 Allocators'!$B$15:$W$361, MATCH('O5 Details by Class &amp; Accounts'!AY$18, 'E2 Allocators'!$B$15:$W$15, 0),FALSE)*$E201), 0, VLOOKUP(VLOOKUP($A201, 'E4 TB Allocation Details'!$A$18:$L$205, MATCH("Misc ID", 'E4 TB Allocation Details'!$A$18:$L$18, 0),FALSE), 'E2 Allocators'!$B$15:$W$361, MATCH('O5 Details by Class &amp; Accounts'!AY$18, 'E2 Allocators'!$B$15:$W$15, 0),FALSE)*$E201)</f>
        <v>0</v>
      </c>
      <c r="AZ201" s="1411">
        <f>IF(ISERROR(VLOOKUP(VLOOKUP($A201, 'E4 TB Allocation Details'!$A$18:$L$205, MATCH("Misc ID", 'E4 TB Allocation Details'!$A$18:$L$18, 0),FALSE), 'E2 Allocators'!$B$15:$W$361, MATCH('O5 Details by Class &amp; Accounts'!AZ$18, 'E2 Allocators'!$B$15:$W$15, 0),FALSE)*$E201), 0, VLOOKUP(VLOOKUP($A201, 'E4 TB Allocation Details'!$A$18:$L$205, MATCH("Misc ID", 'E4 TB Allocation Details'!$A$18:$L$18, 0),FALSE), 'E2 Allocators'!$B$15:$W$361, MATCH('O5 Details by Class &amp; Accounts'!AZ$18, 'E2 Allocators'!$B$15:$W$15, 0),FALSE)*$E201)</f>
        <v>0</v>
      </c>
      <c r="BA201" s="1411">
        <f>IF(ISERROR(VLOOKUP(VLOOKUP($A201, 'E4 TB Allocation Details'!$A$18:$L$205, MATCH("Misc ID", 'E4 TB Allocation Details'!$A$18:$L$18, 0),FALSE), 'E2 Allocators'!$B$15:$W$361, MATCH('O5 Details by Class &amp; Accounts'!BA$18, 'E2 Allocators'!$B$15:$W$15, 0),FALSE)*$E201), 0, VLOOKUP(VLOOKUP($A201, 'E4 TB Allocation Details'!$A$18:$L$205, MATCH("Misc ID", 'E4 TB Allocation Details'!$A$18:$L$18, 0),FALSE), 'E2 Allocators'!$B$15:$W$361, MATCH('O5 Details by Class &amp; Accounts'!BA$18, 'E2 Allocators'!$B$15:$W$15, 0),FALSE)*$E201)</f>
        <v>0</v>
      </c>
      <c r="BB201" s="1411">
        <f>IF(ISERROR(VLOOKUP(VLOOKUP($A201, 'E4 TB Allocation Details'!$A$18:$L$205, MATCH("Misc ID", 'E4 TB Allocation Details'!$A$18:$L$18, 0),FALSE), 'E2 Allocators'!$B$15:$W$361, MATCH('O5 Details by Class &amp; Accounts'!BB$18, 'E2 Allocators'!$B$15:$W$15, 0),FALSE)*$E201), 0, VLOOKUP(VLOOKUP($A201, 'E4 TB Allocation Details'!$A$18:$L$205, MATCH("Misc ID", 'E4 TB Allocation Details'!$A$18:$L$18, 0),FALSE), 'E2 Allocators'!$B$15:$W$361, MATCH('O5 Details by Class &amp; Accounts'!BB$18, 'E2 Allocators'!$B$15:$W$15, 0),FALSE)*$E201)</f>
        <v>0</v>
      </c>
      <c r="BC201" s="1411">
        <f>IF(ISERROR(VLOOKUP(VLOOKUP($A201, 'E4 TB Allocation Details'!$A$18:$L$205, MATCH("Misc ID", 'E4 TB Allocation Details'!$A$18:$L$18, 0),FALSE), 'E2 Allocators'!$B$15:$W$361, MATCH('O5 Details by Class &amp; Accounts'!BC$18, 'E2 Allocators'!$B$15:$W$15, 0),FALSE)*$E201), 0, VLOOKUP(VLOOKUP($A201, 'E4 TB Allocation Details'!$A$18:$L$205, MATCH("Misc ID", 'E4 TB Allocation Details'!$A$18:$L$18, 0),FALSE), 'E2 Allocators'!$B$15:$W$361, MATCH('O5 Details by Class &amp; Accounts'!BC$18, 'E2 Allocators'!$B$15:$W$15, 0),FALSE)*$E201)</f>
        <v>0</v>
      </c>
      <c r="BD201" s="1411">
        <f>IF(ISERROR(VLOOKUP(VLOOKUP($A201, 'E4 TB Allocation Details'!$A$18:$L$205, MATCH("Misc ID", 'E4 TB Allocation Details'!$A$18:$L$18, 0),FALSE), 'E2 Allocators'!$B$15:$W$361, MATCH('O5 Details by Class &amp; Accounts'!BD$18, 'E2 Allocators'!$B$15:$W$15, 0),FALSE)*$E201), 0, VLOOKUP(VLOOKUP($A201, 'E4 TB Allocation Details'!$A$18:$L$205, MATCH("Misc ID", 'E4 TB Allocation Details'!$A$18:$L$18, 0),FALSE), 'E2 Allocators'!$B$15:$W$361, MATCH('O5 Details by Class &amp; Accounts'!BD$18, 'E2 Allocators'!$B$15:$W$15, 0),FALSE)*$E201)</f>
        <v>0</v>
      </c>
      <c r="BE201" s="1411">
        <f>IF(ISERROR(VLOOKUP(VLOOKUP($A201, 'E4 TB Allocation Details'!$A$18:$L$205, MATCH("Misc ID", 'E4 TB Allocation Details'!$A$18:$L$18, 0),FALSE), 'E2 Allocators'!$B$15:$W$361, MATCH('O5 Details by Class &amp; Accounts'!BE$18, 'E2 Allocators'!$B$15:$W$15, 0),FALSE)*$E201), 0, VLOOKUP(VLOOKUP($A201, 'E4 TB Allocation Details'!$A$18:$L$205, MATCH("Misc ID", 'E4 TB Allocation Details'!$A$18:$L$18, 0),FALSE), 'E2 Allocators'!$B$15:$W$361, MATCH('O5 Details by Class &amp; Accounts'!BE$18, 'E2 Allocators'!$B$15:$W$15, 0),FALSE)*$E201)</f>
        <v>0</v>
      </c>
      <c r="BF201" s="1411">
        <f>IF(ISERROR(VLOOKUP(VLOOKUP($A201, 'E4 TB Allocation Details'!$A$18:$L$205, MATCH("Misc ID", 'E4 TB Allocation Details'!$A$18:$L$18, 0),FALSE), 'E2 Allocators'!$B$15:$W$361, MATCH('O5 Details by Class &amp; Accounts'!BF$18, 'E2 Allocators'!$B$15:$W$15, 0),FALSE)*$E201), 0, VLOOKUP(VLOOKUP($A201, 'E4 TB Allocation Details'!$A$18:$L$205, MATCH("Misc ID", 'E4 TB Allocation Details'!$A$18:$L$18, 0),FALSE), 'E2 Allocators'!$B$15:$W$361, MATCH('O5 Details by Class &amp; Accounts'!BF$18, 'E2 Allocators'!$B$15:$W$15, 0),FALSE)*$E201)</f>
        <v>0</v>
      </c>
      <c r="BG201" s="1411">
        <f>IF(ISERROR(VLOOKUP(VLOOKUP($A201, 'E4 TB Allocation Details'!$A$18:$L$205, MATCH("Misc ID", 'E4 TB Allocation Details'!$A$18:$L$18, 0),FALSE), 'E2 Allocators'!$B$15:$W$361, MATCH('O5 Details by Class &amp; Accounts'!BG$18, 'E2 Allocators'!$B$15:$W$15, 0),FALSE)*$E201), 0, VLOOKUP(VLOOKUP($A201, 'E4 TB Allocation Details'!$A$18:$L$205, MATCH("Misc ID", 'E4 TB Allocation Details'!$A$18:$L$18, 0),FALSE), 'E2 Allocators'!$B$15:$W$361, MATCH('O5 Details by Class &amp; Accounts'!BG$18, 'E2 Allocators'!$B$15:$W$15, 0),FALSE)*$E201)</f>
        <v>0</v>
      </c>
      <c r="BH201" s="1411">
        <f>IF(ISERROR(VLOOKUP(VLOOKUP($A201, 'E4 TB Allocation Details'!$A$18:$L$205, MATCH("Misc ID", 'E4 TB Allocation Details'!$A$18:$L$18, 0),FALSE), 'E2 Allocators'!$B$15:$W$361, MATCH('O5 Details by Class &amp; Accounts'!BH$18, 'E2 Allocators'!$B$15:$W$15, 0),FALSE)*$E201), 0, VLOOKUP(VLOOKUP($A201, 'E4 TB Allocation Details'!$A$18:$L$205, MATCH("Misc ID", 'E4 TB Allocation Details'!$A$18:$L$18, 0),FALSE), 'E2 Allocators'!$B$15:$W$361, MATCH('O5 Details by Class &amp; Accounts'!BH$18, 'E2 Allocators'!$B$15:$W$15, 0),FALSE)*$E201)</f>
        <v>0</v>
      </c>
      <c r="BI201" s="1411">
        <f>IF(ISERROR(VLOOKUP(VLOOKUP($A201, 'E4 TB Allocation Details'!$A$18:$L$205, MATCH("Misc ID", 'E4 TB Allocation Details'!$A$18:$L$18, 0),FALSE), 'E2 Allocators'!$B$15:$W$361, MATCH('O5 Details by Class &amp; Accounts'!BI$18, 'E2 Allocators'!$B$15:$W$15, 0),FALSE)*$E201), 0, VLOOKUP(VLOOKUP($A201, 'E4 TB Allocation Details'!$A$18:$L$205, MATCH("Misc ID", 'E4 TB Allocation Details'!$A$18:$L$18, 0),FALSE), 'E2 Allocators'!$B$15:$W$361, MATCH('O5 Details by Class &amp; Accounts'!BI$18, 'E2 Allocators'!$B$15:$W$15, 0),FALSE)*$E201)</f>
        <v>0</v>
      </c>
      <c r="BJ201" s="1411">
        <f>IF(ISERROR(VLOOKUP(VLOOKUP($A201, 'E4 TB Allocation Details'!$A$18:$L$205, MATCH("Misc ID", 'E4 TB Allocation Details'!$A$18:$L$18, 0),FALSE), 'E2 Allocators'!$B$15:$W$361, MATCH('O5 Details by Class &amp; Accounts'!BJ$18, 'E2 Allocators'!$B$15:$W$15, 0),FALSE)*$E201), 0, VLOOKUP(VLOOKUP($A201, 'E4 TB Allocation Details'!$A$18:$L$205, MATCH("Misc ID", 'E4 TB Allocation Details'!$A$18:$L$18, 0),FALSE), 'E2 Allocators'!$B$15:$W$361, MATCH('O5 Details by Class &amp; Accounts'!BJ$18, 'E2 Allocators'!$B$15:$W$15, 0),FALSE)*$E201)</f>
        <v>0</v>
      </c>
      <c r="BK201" s="1411">
        <f>IF(ISERROR(VLOOKUP(VLOOKUP($A201, 'E4 TB Allocation Details'!$A$18:$L$205, MATCH("Misc ID", 'E4 TB Allocation Details'!$A$18:$L$18, 0),FALSE), 'E2 Allocators'!$B$15:$W$361, MATCH('O5 Details by Class &amp; Accounts'!BK$18, 'E2 Allocators'!$B$15:$W$15, 0),FALSE)*$E201), 0, VLOOKUP(VLOOKUP($A201, 'E4 TB Allocation Details'!$A$18:$L$205, MATCH("Misc ID", 'E4 TB Allocation Details'!$A$18:$L$18, 0),FALSE), 'E2 Allocators'!$B$15:$W$361, MATCH('O5 Details by Class &amp; Accounts'!BK$18, 'E2 Allocators'!$B$15:$W$15, 0),FALSE)*$E201)</f>
        <v>0</v>
      </c>
      <c r="BL201" s="1411">
        <f>IF(ISERROR(VLOOKUP(VLOOKUP($A201, 'E4 TB Allocation Details'!$A$18:$L$205, MATCH("Misc ID", 'E4 TB Allocation Details'!$A$18:$L$18, 0),FALSE), 'E2 Allocators'!$B$15:$W$361, MATCH('O5 Details by Class &amp; Accounts'!BL$18, 'E2 Allocators'!$B$15:$W$15, 0),FALSE)*$E201), 0, VLOOKUP(VLOOKUP($A201, 'E4 TB Allocation Details'!$A$18:$L$205, MATCH("Misc ID", 'E4 TB Allocation Details'!$A$18:$L$18, 0),FALSE), 'E2 Allocators'!$B$15:$W$361, MATCH('O5 Details by Class &amp; Accounts'!BL$18, 'E2 Allocators'!$B$15:$W$15, 0),FALSE)*$E201)</f>
        <v>0</v>
      </c>
      <c r="BM201" s="1411">
        <f>IF(ISERROR(VLOOKUP(VLOOKUP($A201, 'E4 TB Allocation Details'!$A$18:$L$205, MATCH("Misc ID", 'E4 TB Allocation Details'!$A$18:$L$18, 0),FALSE), 'E2 Allocators'!$B$15:$W$361, MATCH('O5 Details by Class &amp; Accounts'!BM$18, 'E2 Allocators'!$B$15:$W$15, 0),FALSE)*$E201), 0, VLOOKUP(VLOOKUP($A201, 'E4 TB Allocation Details'!$A$18:$L$205, MATCH("Misc ID", 'E4 TB Allocation Details'!$A$18:$L$18, 0),FALSE), 'E2 Allocators'!$B$15:$W$361, MATCH('O5 Details by Class &amp; Accounts'!BM$18, 'E2 Allocators'!$B$15:$W$15, 0),FALSE)*$E201)</f>
        <v>0</v>
      </c>
      <c r="BN201" s="1411">
        <f>IF(ISERROR(VLOOKUP(VLOOKUP($A201, 'E4 TB Allocation Details'!$A$18:$L$205, MATCH("Misc ID", 'E4 TB Allocation Details'!$A$18:$L$18, 0),FALSE), 'E2 Allocators'!$B$15:$W$361, MATCH('O5 Details by Class &amp; Accounts'!BN$18, 'E2 Allocators'!$B$15:$W$15, 0),FALSE)*$E201), 0, VLOOKUP(VLOOKUP($A201, 'E4 TB Allocation Details'!$A$18:$L$205, MATCH("Misc ID", 'E4 TB Allocation Details'!$A$18:$L$18, 0),FALSE), 'E2 Allocators'!$B$15:$W$361, MATCH('O5 Details by Class &amp; Accounts'!BN$18, 'E2 Allocators'!$B$15:$W$15, 0),FALSE)*$E201)</f>
        <v>0</v>
      </c>
      <c r="BO201" s="1411">
        <f>IF(ISERROR(VLOOKUP(VLOOKUP($A201, 'E4 TB Allocation Details'!$A$18:$L$205, MATCH("Misc ID", 'E4 TB Allocation Details'!$A$18:$L$18, 0),FALSE), 'E2 Allocators'!$B$15:$W$361, MATCH('O5 Details by Class &amp; Accounts'!BO$18, 'E2 Allocators'!$B$15:$W$15, 0),FALSE)*$E201), 0, VLOOKUP(VLOOKUP($A201, 'E4 TB Allocation Details'!$A$18:$L$205, MATCH("Misc ID", 'E4 TB Allocation Details'!$A$18:$L$18, 0),FALSE), 'E2 Allocators'!$B$15:$W$361, MATCH('O5 Details by Class &amp; Accounts'!BO$18, 'E2 Allocators'!$B$15:$W$15, 0),FALSE)*$E201)</f>
        <v>0</v>
      </c>
      <c r="BP201" s="1411">
        <f>IF(ISERROR(VLOOKUP(VLOOKUP($A201, 'E4 TB Allocation Details'!$A$18:$L$205, MATCH("Misc ID", 'E4 TB Allocation Details'!$A$18:$L$18, 0),FALSE), 'E2 Allocators'!$B$15:$W$361, MATCH('O5 Details by Class &amp; Accounts'!BP$18, 'E2 Allocators'!$B$15:$W$15, 0),FALSE)*$E201), 0, VLOOKUP(VLOOKUP($A201, 'E4 TB Allocation Details'!$A$18:$L$205, MATCH("Misc ID", 'E4 TB Allocation Details'!$A$18:$L$18, 0),FALSE), 'E2 Allocators'!$B$15:$W$361, MATCH('O5 Details by Class &amp; Accounts'!BP$18, 'E2 Allocators'!$B$15:$W$15, 0),FALSE)*$E201)</f>
        <v>0</v>
      </c>
      <c r="BQ201" s="1411">
        <f>IF(ISERROR(VLOOKUP(VLOOKUP($A201, 'E4 TB Allocation Details'!$A$18:$L$205, MATCH("Misc ID", 'E4 TB Allocation Details'!$A$18:$L$18, 0),FALSE), 'E2 Allocators'!$B$15:$W$361, MATCH('O5 Details by Class &amp; Accounts'!BQ$18, 'E2 Allocators'!$B$15:$W$15, 0),FALSE)*$E201), 0, VLOOKUP(VLOOKUP($A201, 'E4 TB Allocation Details'!$A$18:$L$205, MATCH("Misc ID", 'E4 TB Allocation Details'!$A$18:$L$18, 0),FALSE), 'E2 Allocators'!$B$15:$W$361, MATCH('O5 Details by Class &amp; Accounts'!BQ$18, 'E2 Allocators'!$B$15:$W$15, 0),FALSE)*$E201)</f>
        <v>0</v>
      </c>
      <c r="BR201" s="1411">
        <f>IF(ISERROR(VLOOKUP(VLOOKUP($A201, 'E4 TB Allocation Details'!$A$18:$L$205, MATCH("Misc ID", 'E4 TB Allocation Details'!$A$18:$L$18, 0),FALSE), 'E2 Allocators'!$B$15:$W$361, MATCH('O5 Details by Class &amp; Accounts'!BR$18, 'E2 Allocators'!$B$15:$W$15, 0),FALSE)*$E201), 0, VLOOKUP(VLOOKUP($A201, 'E4 TB Allocation Details'!$A$18:$L$205, MATCH("Misc ID", 'E4 TB Allocation Details'!$A$18:$L$18, 0),FALSE), 'E2 Allocators'!$B$15:$W$361, MATCH('O5 Details by Class &amp; Accounts'!BR$18, 'E2 Allocators'!$B$15:$W$15, 0),FALSE)*$E201)</f>
        <v>0</v>
      </c>
      <c r="BS201" s="1411">
        <f t="shared" si="41"/>
        <v>0</v>
      </c>
      <c r="BT201" s="1411">
        <f>IF(ISERROR(VLOOKUP(VLOOKUP($A201, 'E4 TB Allocation Details'!$A$18:$L$205, MATCH("A &amp; G ID", 'E4 TB Allocation Details'!$A$18:$L$18, 0),FALSE), 'E2 Allocators'!$B$15:$W$361, MATCH('O5 Details by Class &amp; Accounts'!BT$18, 'E2 Allocators'!$B$15:$W$15, 0),FALSE)*$E201), 0, VLOOKUP(VLOOKUP($A201, 'E4 TB Allocation Details'!$A$18:$L$205, MATCH("A &amp; G ID", 'E4 TB Allocation Details'!$A$18:$L$18, 0),FALSE), 'E2 Allocators'!$B$15:$W$361, MATCH('O5 Details by Class &amp; Accounts'!BT$18, 'E2 Allocators'!$B$15:$W$15, 0),FALSE)*$E201)</f>
        <v>171550.96584185134</v>
      </c>
      <c r="BU201" s="1411">
        <f>IF(ISERROR(VLOOKUP(VLOOKUP($A201, 'E4 TB Allocation Details'!$A$18:$L$205, MATCH("A &amp; G ID", 'E4 TB Allocation Details'!$A$18:$L$18, 0),FALSE), 'E2 Allocators'!$B$15:$W$361, MATCH('O5 Details by Class &amp; Accounts'!BU$18, 'E2 Allocators'!$B$15:$W$15, 0),FALSE)*$E201), 0, VLOOKUP(VLOOKUP($A201, 'E4 TB Allocation Details'!$A$18:$L$205, MATCH("A &amp; G ID", 'E4 TB Allocation Details'!$A$18:$L$18, 0),FALSE), 'E2 Allocators'!$B$15:$W$361, MATCH('O5 Details by Class &amp; Accounts'!BU$18, 'E2 Allocators'!$B$15:$W$15, 0),FALSE)*$E201)</f>
        <v>59391.951583676397</v>
      </c>
      <c r="BV201" s="1411">
        <f>IF(ISERROR(VLOOKUP(VLOOKUP($A201, 'E4 TB Allocation Details'!$A$18:$L$205, MATCH("A &amp; G ID", 'E4 TB Allocation Details'!$A$18:$L$18, 0),FALSE), 'E2 Allocators'!$B$15:$W$361, MATCH('O5 Details by Class &amp; Accounts'!BV$18, 'E2 Allocators'!$B$15:$W$15, 0),FALSE)*$E201), 0, VLOOKUP(VLOOKUP($A201, 'E4 TB Allocation Details'!$A$18:$L$205, MATCH("A &amp; G ID", 'E4 TB Allocation Details'!$A$18:$L$18, 0),FALSE), 'E2 Allocators'!$B$15:$W$361, MATCH('O5 Details by Class &amp; Accounts'!BV$18, 'E2 Allocators'!$B$15:$W$15, 0),FALSE)*$E201)</f>
        <v>86653.048570366707</v>
      </c>
      <c r="BW201" s="1411">
        <f>IF(ISERROR(VLOOKUP(VLOOKUP($A201, 'E4 TB Allocation Details'!$A$18:$L$205, MATCH("A &amp; G ID", 'E4 TB Allocation Details'!$A$18:$L$18, 0),FALSE), 'E2 Allocators'!$B$15:$W$361, MATCH('O5 Details by Class &amp; Accounts'!BW$18, 'E2 Allocators'!$B$15:$W$15, 0),FALSE)*$E201), 0, VLOOKUP(VLOOKUP($A201, 'E4 TB Allocation Details'!$A$18:$L$205, MATCH("A &amp; G ID", 'E4 TB Allocation Details'!$A$18:$L$18, 0),FALSE), 'E2 Allocators'!$B$15:$W$361, MATCH('O5 Details by Class &amp; Accounts'!BW$18, 'E2 Allocators'!$B$15:$W$15, 0),FALSE)*$E201)</f>
        <v>0</v>
      </c>
      <c r="BX201" s="1411">
        <f>IF(ISERROR(VLOOKUP(VLOOKUP($A201, 'E4 TB Allocation Details'!$A$18:$L$205, MATCH("A &amp; G ID", 'E4 TB Allocation Details'!$A$18:$L$18, 0),FALSE), 'E2 Allocators'!$B$15:$W$361, MATCH('O5 Details by Class &amp; Accounts'!BX$18, 'E2 Allocators'!$B$15:$W$15, 0),FALSE)*$E201), 0, VLOOKUP(VLOOKUP($A201, 'E4 TB Allocation Details'!$A$18:$L$205, MATCH("A &amp; G ID", 'E4 TB Allocation Details'!$A$18:$L$18, 0),FALSE), 'E2 Allocators'!$B$15:$W$361, MATCH('O5 Details by Class &amp; Accounts'!BX$18, 'E2 Allocators'!$B$15:$W$15, 0),FALSE)*$E201)</f>
        <v>0</v>
      </c>
      <c r="BY201" s="1411">
        <f>IF(ISERROR(VLOOKUP(VLOOKUP($A201, 'E4 TB Allocation Details'!$A$18:$L$205, MATCH("A &amp; G ID", 'E4 TB Allocation Details'!$A$18:$L$18, 0),FALSE), 'E2 Allocators'!$B$15:$W$361, MATCH('O5 Details by Class &amp; Accounts'!BY$18, 'E2 Allocators'!$B$15:$W$15, 0),FALSE)*$E201), 0, VLOOKUP(VLOOKUP($A201, 'E4 TB Allocation Details'!$A$18:$L$205, MATCH("A &amp; G ID", 'E4 TB Allocation Details'!$A$18:$L$18, 0),FALSE), 'E2 Allocators'!$B$15:$W$361, MATCH('O5 Details by Class &amp; Accounts'!BY$18, 'E2 Allocators'!$B$15:$W$15, 0),FALSE)*$E201)</f>
        <v>0</v>
      </c>
      <c r="BZ201" s="1411">
        <f>IF(ISERROR(VLOOKUP(VLOOKUP($A201, 'E4 TB Allocation Details'!$A$18:$L$205, MATCH("A &amp; G ID", 'E4 TB Allocation Details'!$A$18:$L$18, 0),FALSE), 'E2 Allocators'!$B$15:$W$361, MATCH('O5 Details by Class &amp; Accounts'!BZ$18, 'E2 Allocators'!$B$15:$W$15, 0),FALSE)*$E201), 0, VLOOKUP(VLOOKUP($A201, 'E4 TB Allocation Details'!$A$18:$L$205, MATCH("A &amp; G ID", 'E4 TB Allocation Details'!$A$18:$L$18, 0),FALSE), 'E2 Allocators'!$B$15:$W$361, MATCH('O5 Details by Class &amp; Accounts'!BZ$18, 'E2 Allocators'!$B$15:$W$15, 0),FALSE)*$E201)</f>
        <v>23354.317791341098</v>
      </c>
      <c r="CA201" s="1411">
        <f>IF(ISERROR(VLOOKUP(VLOOKUP($A201, 'E4 TB Allocation Details'!$A$18:$L$205, MATCH("A &amp; G ID", 'E4 TB Allocation Details'!$A$18:$L$18, 0),FALSE), 'E2 Allocators'!$B$15:$W$361, MATCH('O5 Details by Class &amp; Accounts'!CA$18, 'E2 Allocators'!$B$15:$W$15, 0),FALSE)*$E201), 0, VLOOKUP(VLOOKUP($A201, 'E4 TB Allocation Details'!$A$18:$L$205, MATCH("A &amp; G ID", 'E4 TB Allocation Details'!$A$18:$L$18, 0),FALSE), 'E2 Allocators'!$B$15:$W$361, MATCH('O5 Details by Class &amp; Accounts'!CA$18, 'E2 Allocators'!$B$15:$W$15, 0),FALSE)*$E201)</f>
        <v>1281.494797162052</v>
      </c>
      <c r="CB201" s="1411">
        <f>IF(ISERROR(VLOOKUP(VLOOKUP($A201, 'E4 TB Allocation Details'!$A$18:$L$205, MATCH("A &amp; G ID", 'E4 TB Allocation Details'!$A$18:$L$18, 0),FALSE), 'E2 Allocators'!$B$15:$W$361, MATCH('O5 Details by Class &amp; Accounts'!CB$18, 'E2 Allocators'!$B$15:$W$15, 0),FALSE)*$E201), 0, VLOOKUP(VLOOKUP($A201, 'E4 TB Allocation Details'!$A$18:$L$205, MATCH("A &amp; G ID", 'E4 TB Allocation Details'!$A$18:$L$18, 0),FALSE), 'E2 Allocators'!$B$15:$W$361, MATCH('O5 Details by Class &amp; Accounts'!CB$18, 'E2 Allocators'!$B$15:$W$15, 0),FALSE)*$E201)</f>
        <v>1168.2214156023288</v>
      </c>
      <c r="CC201" s="1411">
        <f>IF(ISERROR(VLOOKUP(VLOOKUP($A201, 'E4 TB Allocation Details'!$A$18:$L$205, MATCH("A &amp; G ID", 'E4 TB Allocation Details'!$A$18:$L$18, 0),FALSE), 'E2 Allocators'!$B$15:$W$361, MATCH('O5 Details by Class &amp; Accounts'!CC$18, 'E2 Allocators'!$B$15:$W$15, 0),FALSE)*$E201), 0, VLOOKUP(VLOOKUP($A201, 'E4 TB Allocation Details'!$A$18:$L$205, MATCH("A &amp; G ID", 'E4 TB Allocation Details'!$A$18:$L$18, 0),FALSE), 'E2 Allocators'!$B$15:$W$361, MATCH('O5 Details by Class &amp; Accounts'!CC$18, 'E2 Allocators'!$B$15:$W$15, 0),FALSE)*$E201)</f>
        <v>0</v>
      </c>
      <c r="CD201" s="1411">
        <f>IF(ISERROR(VLOOKUP(VLOOKUP($A201, 'E4 TB Allocation Details'!$A$18:$L$205, MATCH("A &amp; G ID", 'E4 TB Allocation Details'!$A$18:$L$18, 0),FALSE), 'E2 Allocators'!$B$15:$W$361, MATCH('O5 Details by Class &amp; Accounts'!CD$18, 'E2 Allocators'!$B$15:$W$15, 0),FALSE)*$E201), 0, VLOOKUP(VLOOKUP($A201, 'E4 TB Allocation Details'!$A$18:$L$205, MATCH("A &amp; G ID", 'E4 TB Allocation Details'!$A$18:$L$18, 0),FALSE), 'E2 Allocators'!$B$15:$W$361, MATCH('O5 Details by Class &amp; Accounts'!CD$18, 'E2 Allocators'!$B$15:$W$15, 0),FALSE)*$E201)</f>
        <v>0</v>
      </c>
      <c r="CE201" s="1411">
        <f>IF(ISERROR(VLOOKUP(VLOOKUP($A201, 'E4 TB Allocation Details'!$A$18:$L$205, MATCH("A &amp; G ID", 'E4 TB Allocation Details'!$A$18:$L$18, 0),FALSE), 'E2 Allocators'!$B$15:$W$361, MATCH('O5 Details by Class &amp; Accounts'!CE$18, 'E2 Allocators'!$B$15:$W$15, 0),FALSE)*$E201), 0, VLOOKUP(VLOOKUP($A201, 'E4 TB Allocation Details'!$A$18:$L$205, MATCH("A &amp; G ID", 'E4 TB Allocation Details'!$A$18:$L$18, 0),FALSE), 'E2 Allocators'!$B$15:$W$361, MATCH('O5 Details by Class &amp; Accounts'!CE$18, 'E2 Allocators'!$B$15:$W$15, 0),FALSE)*$E201)</f>
        <v>0</v>
      </c>
      <c r="CF201" s="1411">
        <f>IF(ISERROR(VLOOKUP(VLOOKUP($A201, 'E4 TB Allocation Details'!$A$18:$L$205, MATCH("A &amp; G ID", 'E4 TB Allocation Details'!$A$18:$L$18, 0),FALSE), 'E2 Allocators'!$B$15:$W$361, MATCH('O5 Details by Class &amp; Accounts'!CF$18, 'E2 Allocators'!$B$15:$W$15, 0),FALSE)*$E201), 0, VLOOKUP(VLOOKUP($A201, 'E4 TB Allocation Details'!$A$18:$L$205, MATCH("A &amp; G ID", 'E4 TB Allocation Details'!$A$18:$L$18, 0),FALSE), 'E2 Allocators'!$B$15:$W$361, MATCH('O5 Details by Class &amp; Accounts'!CF$18, 'E2 Allocators'!$B$15:$W$15, 0),FALSE)*$E201)</f>
        <v>0</v>
      </c>
      <c r="CG201" s="1411">
        <f>IF(ISERROR(VLOOKUP(VLOOKUP($A201, 'E4 TB Allocation Details'!$A$18:$L$205, MATCH("A &amp; G ID", 'E4 TB Allocation Details'!$A$18:$L$18, 0),FALSE), 'E2 Allocators'!$B$15:$W$361, MATCH('O5 Details by Class &amp; Accounts'!CG$18, 'E2 Allocators'!$B$15:$W$15, 0),FALSE)*$E201), 0, VLOOKUP(VLOOKUP($A201, 'E4 TB Allocation Details'!$A$18:$L$205, MATCH("A &amp; G ID", 'E4 TB Allocation Details'!$A$18:$L$18, 0),FALSE), 'E2 Allocators'!$B$15:$W$361, MATCH('O5 Details by Class &amp; Accounts'!CG$18, 'E2 Allocators'!$B$15:$W$15, 0),FALSE)*$E201)</f>
        <v>0</v>
      </c>
      <c r="CH201" s="1411">
        <f>IF(ISERROR(VLOOKUP(VLOOKUP($A201, 'E4 TB Allocation Details'!$A$18:$L$205, MATCH("A &amp; G ID", 'E4 TB Allocation Details'!$A$18:$L$18, 0),FALSE), 'E2 Allocators'!$B$15:$W$361, MATCH('O5 Details by Class &amp; Accounts'!CH$18, 'E2 Allocators'!$B$15:$W$15, 0),FALSE)*$E201), 0, VLOOKUP(VLOOKUP($A201, 'E4 TB Allocation Details'!$A$18:$L$205, MATCH("A &amp; G ID", 'E4 TB Allocation Details'!$A$18:$L$18, 0),FALSE), 'E2 Allocators'!$B$15:$W$361, MATCH('O5 Details by Class &amp; Accounts'!CH$18, 'E2 Allocators'!$B$15:$W$15, 0),FALSE)*$E201)</f>
        <v>0</v>
      </c>
      <c r="CI201" s="1411">
        <f>IF(ISERROR(VLOOKUP(VLOOKUP($A201, 'E4 TB Allocation Details'!$A$18:$L$205, MATCH("A &amp; G ID", 'E4 TB Allocation Details'!$A$18:$L$18, 0),FALSE), 'E2 Allocators'!$B$15:$W$361, MATCH('O5 Details by Class &amp; Accounts'!CI$18, 'E2 Allocators'!$B$15:$W$15, 0),FALSE)*$E201), 0, VLOOKUP(VLOOKUP($A201, 'E4 TB Allocation Details'!$A$18:$L$205, MATCH("A &amp; G ID", 'E4 TB Allocation Details'!$A$18:$L$18, 0),FALSE), 'E2 Allocators'!$B$15:$W$361, MATCH('O5 Details by Class &amp; Accounts'!CI$18, 'E2 Allocators'!$B$15:$W$15, 0),FALSE)*$E201)</f>
        <v>0</v>
      </c>
      <c r="CJ201" s="1411">
        <f>IF(ISERROR(VLOOKUP(VLOOKUP($A201, 'E4 TB Allocation Details'!$A$18:$L$205, MATCH("A &amp; G ID", 'E4 TB Allocation Details'!$A$18:$L$18, 0),FALSE), 'E2 Allocators'!$B$15:$W$361, MATCH('O5 Details by Class &amp; Accounts'!CJ$18, 'E2 Allocators'!$B$15:$W$15, 0),FALSE)*$E201), 0, VLOOKUP(VLOOKUP($A201, 'E4 TB Allocation Details'!$A$18:$L$205, MATCH("A &amp; G ID", 'E4 TB Allocation Details'!$A$18:$L$18, 0),FALSE), 'E2 Allocators'!$B$15:$W$361, MATCH('O5 Details by Class &amp; Accounts'!CJ$18, 'E2 Allocators'!$B$15:$W$15, 0),FALSE)*$E201)</f>
        <v>0</v>
      </c>
      <c r="CK201" s="1411">
        <f>IF(ISERROR(VLOOKUP(VLOOKUP($A201, 'E4 TB Allocation Details'!$A$18:$L$205, MATCH("A &amp; G ID", 'E4 TB Allocation Details'!$A$18:$L$18, 0),FALSE), 'E2 Allocators'!$B$15:$W$361, MATCH('O5 Details by Class &amp; Accounts'!CK$18, 'E2 Allocators'!$B$15:$W$15, 0),FALSE)*$E201), 0, VLOOKUP(VLOOKUP($A201, 'E4 TB Allocation Details'!$A$18:$L$205, MATCH("A &amp; G ID", 'E4 TB Allocation Details'!$A$18:$L$18, 0),FALSE), 'E2 Allocators'!$B$15:$W$361, MATCH('O5 Details by Class &amp; Accounts'!CK$18, 'E2 Allocators'!$B$15:$W$15, 0),FALSE)*$E201)</f>
        <v>0</v>
      </c>
      <c r="CL201" s="1411">
        <f>IF(ISERROR(VLOOKUP(VLOOKUP($A201, 'E4 TB Allocation Details'!$A$18:$L$205, MATCH("A &amp; G ID", 'E4 TB Allocation Details'!$A$18:$L$18, 0),FALSE), 'E2 Allocators'!$B$15:$W$361, MATCH('O5 Details by Class &amp; Accounts'!CL$18, 'E2 Allocators'!$B$15:$W$15, 0),FALSE)*$E201), 0, VLOOKUP(VLOOKUP($A201, 'E4 TB Allocation Details'!$A$18:$L$205, MATCH("A &amp; G ID", 'E4 TB Allocation Details'!$A$18:$L$18, 0),FALSE), 'E2 Allocators'!$B$15:$W$361, MATCH('O5 Details by Class &amp; Accounts'!CL$18, 'E2 Allocators'!$B$15:$W$15, 0),FALSE)*$E201)</f>
        <v>0</v>
      </c>
      <c r="CM201" s="1411">
        <f>IF(ISERROR(VLOOKUP(VLOOKUP($A201, 'E4 TB Allocation Details'!$A$18:$L$205, MATCH("A &amp; G ID", 'E4 TB Allocation Details'!$A$18:$L$18, 0),FALSE), 'E2 Allocators'!$B$15:$W$361, MATCH('O5 Details by Class &amp; Accounts'!CM$18, 'E2 Allocators'!$B$15:$W$15, 0),FALSE)*$E201), 0, VLOOKUP(VLOOKUP($A201, 'E4 TB Allocation Details'!$A$18:$L$205, MATCH("A &amp; G ID", 'E4 TB Allocation Details'!$A$18:$L$18, 0),FALSE), 'E2 Allocators'!$B$15:$W$361, MATCH('O5 Details by Class &amp; Accounts'!CM$18, 'E2 Allocators'!$B$15:$W$15, 0),FALSE)*$E201)</f>
        <v>0</v>
      </c>
      <c r="CN201" s="1411">
        <f t="shared" si="45"/>
        <v>343399.99999999994</v>
      </c>
      <c r="CO201" s="1791">
        <f t="shared" si="43"/>
        <v>0</v>
      </c>
      <c r="CQ201" s="2086" t="s">
        <v>401</v>
      </c>
    </row>
    <row r="202" spans="1:95" s="80" customFormat="1" ht="12.75">
      <c r="A202" s="1177">
        <v>6205</v>
      </c>
      <c r="B202" s="1178" t="s">
        <v>607</v>
      </c>
      <c r="C202" s="1788">
        <f>IF(ISERROR(VLOOKUP($A202,'I3 TB Data'!$A$23:$H$458,MATCH('O5 Details by Class &amp; Accounts'!$C$18, 'I3 TB Data'!$A$23:$H$23,0),0)), 0, VLOOKUP($A202,'I3 TB Data'!$A$23:$H$458,MATCH('O5 Details by Class &amp; Accounts'!$C$18,'I3 TB Data'!$A$23:$H$23,0),0))</f>
        <v>6000</v>
      </c>
      <c r="D202" s="1789"/>
      <c r="E202" s="1788">
        <f t="shared" si="46"/>
        <v>6000</v>
      </c>
      <c r="F202" s="1790">
        <f>IF(ISERROR(VLOOKUP($A202, 'E1 Categorization'!A33:E122, MATCH("Customer Component", 'E1 Categorization'!$A$33:$E$33,0), 0)), 0, IF(VLOOKUP($A202, 'E1 Categorization'!A33:E122, MATCH("Customer Component", 'E1 Categorization'!$A$33:$E$33,0), 0)=0, 'O5 Details by Class &amp; Accounts'!$E202, IF(AND(VLOOKUP($A202, 'E1 Categorization'!A33:E122, MATCH("Customer Component", 'E1 Categorization'!$A$33:$E$33,0), 0) &gt;0, VLOOKUP($A202, 'E1 Categorization'!A33:E122, MATCH("Customer Component", 'E1 Categorization'!$A$33:$E$33,0), 0)&lt;1), 'O5 Details by Class &amp; Accounts'!$E202*(1-VLOOKUP($A202, 'E1 Categorization'!A33:E122, MATCH("Customer Component", 'E1 Categorization'!$A$33:$E$33,0), 0)), 0)))</f>
        <v>0</v>
      </c>
      <c r="G202" s="1790">
        <f>IF(ISERROR(VLOOKUP($A202, 'E1 Categorization'!A33:E122, MATCH("Customer Component", 'E1 Categorization'!$A$33:$E$33,0), 0)),0, IF(VLOOKUP($A202, 'E1 Categorization'!A33:E122, MATCH("Customer Component", 'E1 Categorization'!$A$33:$E$33,0), 0)=0, 0, IF(AND(VLOOKUP($A202, 'E1 Categorization'!A33:E122, MATCH("Customer Component", 'E1 Categorization'!$A$33:$E$33,0), 0) &gt;0, VLOOKUP($A202, 'E1 Categorization'!A33:E122, MATCH("Customer Component", 'E1 Categorization'!$A$33:$E$33,0), 0)&lt;1), 'O5 Details by Class &amp; Accounts'!$E202*(VLOOKUP($A202, 'E1 Categorization'!A33:E122, MATCH("Customer Component", 'E1 Categorization'!$A$33:$E$33,0), 0)), 'O5 Details by Class &amp; Accounts'!$E202)))</f>
        <v>0</v>
      </c>
      <c r="H202" s="1411">
        <f t="shared" si="39"/>
        <v>0</v>
      </c>
      <c r="I202" s="1411">
        <f>IF(ISERROR(VLOOKUP(VLOOKUP($A202, 'E4 TB Allocation Details'!$A$18:$L$205, MATCH("Demand ID", 'E4 TB Allocation Details'!$A$18:$L$18, 0),FALSE), 'E2 Allocators'!$B$15:$W$361, MATCH('O5 Details by Class &amp; Accounts'!I$18, 'E2 Allocators'!$B$15:$W$15, 0),FALSE)*$F202), 0, VLOOKUP(VLOOKUP($A202, 'E4 TB Allocation Details'!$A$18:$L$205, MATCH("Demand ID", 'E4 TB Allocation Details'!$A$18:$L$18, 0),FALSE), 'E2 Allocators'!$B$15:$W$361, MATCH('O5 Details by Class &amp; Accounts'!I$18, 'E2 Allocators'!$B$15:$W$15, 0),FALSE)*$F202)</f>
        <v>0</v>
      </c>
      <c r="J202" s="1411">
        <f>IF(ISERROR(VLOOKUP(VLOOKUP($A202, 'E4 TB Allocation Details'!$A$18:$L$205, MATCH("Demand ID", 'E4 TB Allocation Details'!$A$18:$L$18, 0),FALSE), 'E2 Allocators'!$B$15:$W$361, MATCH('O5 Details by Class &amp; Accounts'!J$18, 'E2 Allocators'!$B$15:$W$15, 0),FALSE)*$F202), 0, VLOOKUP(VLOOKUP($A202, 'E4 TB Allocation Details'!$A$18:$L$205, MATCH("Demand ID", 'E4 TB Allocation Details'!$A$18:$L$18, 0),FALSE), 'E2 Allocators'!$B$15:$W$361, MATCH('O5 Details by Class &amp; Accounts'!J$18, 'E2 Allocators'!$B$15:$W$15, 0),FALSE)*$F202)</f>
        <v>0</v>
      </c>
      <c r="K202" s="1411">
        <f>IF(ISERROR(VLOOKUP(VLOOKUP($A202, 'E4 TB Allocation Details'!$A$18:$L$205, MATCH("Demand ID", 'E4 TB Allocation Details'!$A$18:$L$18, 0),FALSE), 'E2 Allocators'!$B$15:$W$361, MATCH('O5 Details by Class &amp; Accounts'!K$18, 'E2 Allocators'!$B$15:$W$15, 0),FALSE)*$F202), 0, VLOOKUP(VLOOKUP($A202, 'E4 TB Allocation Details'!$A$18:$L$205, MATCH("Demand ID", 'E4 TB Allocation Details'!$A$18:$L$18, 0),FALSE), 'E2 Allocators'!$B$15:$W$361, MATCH('O5 Details by Class &amp; Accounts'!K$18, 'E2 Allocators'!$B$15:$W$15, 0),FALSE)*$F202)</f>
        <v>0</v>
      </c>
      <c r="L202" s="1411">
        <f>IF(ISERROR(VLOOKUP(VLOOKUP($A202, 'E4 TB Allocation Details'!$A$18:$L$205, MATCH("Demand ID", 'E4 TB Allocation Details'!$A$18:$L$18, 0),FALSE), 'E2 Allocators'!$B$15:$W$361, MATCH('O5 Details by Class &amp; Accounts'!L$18, 'E2 Allocators'!$B$15:$W$15, 0),FALSE)*$F202), 0, VLOOKUP(VLOOKUP($A202, 'E4 TB Allocation Details'!$A$18:$L$205, MATCH("Demand ID", 'E4 TB Allocation Details'!$A$18:$L$18, 0),FALSE), 'E2 Allocators'!$B$15:$W$361, MATCH('O5 Details by Class &amp; Accounts'!L$18, 'E2 Allocators'!$B$15:$W$15, 0),FALSE)*$F202)</f>
        <v>0</v>
      </c>
      <c r="M202" s="1411">
        <f>IF(ISERROR(VLOOKUP(VLOOKUP($A202, 'E4 TB Allocation Details'!$A$18:$L$205, MATCH("Demand ID", 'E4 TB Allocation Details'!$A$18:$L$18, 0),FALSE), 'E2 Allocators'!$B$15:$W$361, MATCH('O5 Details by Class &amp; Accounts'!M$18, 'E2 Allocators'!$B$15:$W$15, 0),FALSE)*$F202), 0, VLOOKUP(VLOOKUP($A202, 'E4 TB Allocation Details'!$A$18:$L$205, MATCH("Demand ID", 'E4 TB Allocation Details'!$A$18:$L$18, 0),FALSE), 'E2 Allocators'!$B$15:$W$361, MATCH('O5 Details by Class &amp; Accounts'!M$18, 'E2 Allocators'!$B$15:$W$15, 0),FALSE)*$F202)</f>
        <v>0</v>
      </c>
      <c r="N202" s="1411">
        <f>IF(ISERROR(VLOOKUP(VLOOKUP($A202, 'E4 TB Allocation Details'!$A$18:$L$205, MATCH("Demand ID", 'E4 TB Allocation Details'!$A$18:$L$18, 0),FALSE), 'E2 Allocators'!$B$15:$W$361, MATCH('O5 Details by Class &amp; Accounts'!N$18, 'E2 Allocators'!$B$15:$W$15, 0),FALSE)*$F202), 0, VLOOKUP(VLOOKUP($A202, 'E4 TB Allocation Details'!$A$18:$L$205, MATCH("Demand ID", 'E4 TB Allocation Details'!$A$18:$L$18, 0),FALSE), 'E2 Allocators'!$B$15:$W$361, MATCH('O5 Details by Class &amp; Accounts'!N$18, 'E2 Allocators'!$B$15:$W$15, 0),FALSE)*$F202)</f>
        <v>0</v>
      </c>
      <c r="O202" s="1411">
        <f>IF(ISERROR(VLOOKUP(VLOOKUP($A202, 'E4 TB Allocation Details'!$A$18:$L$205, MATCH("Demand ID", 'E4 TB Allocation Details'!$A$18:$L$18, 0),FALSE), 'E2 Allocators'!$B$15:$W$361, MATCH('O5 Details by Class &amp; Accounts'!O$18, 'E2 Allocators'!$B$15:$W$15, 0),FALSE)*$F202), 0, VLOOKUP(VLOOKUP($A202, 'E4 TB Allocation Details'!$A$18:$L$205, MATCH("Demand ID", 'E4 TB Allocation Details'!$A$18:$L$18, 0),FALSE), 'E2 Allocators'!$B$15:$W$361, MATCH('O5 Details by Class &amp; Accounts'!O$18, 'E2 Allocators'!$B$15:$W$15, 0),FALSE)*$F202)</f>
        <v>0</v>
      </c>
      <c r="P202" s="1411">
        <f>IF(ISERROR(VLOOKUP(VLOOKUP($A202, 'E4 TB Allocation Details'!$A$18:$L$205, MATCH("Demand ID", 'E4 TB Allocation Details'!$A$18:$L$18, 0),FALSE), 'E2 Allocators'!$B$15:$W$361, MATCH('O5 Details by Class &amp; Accounts'!P$18, 'E2 Allocators'!$B$15:$W$15, 0),FALSE)*$F202), 0, VLOOKUP(VLOOKUP($A202, 'E4 TB Allocation Details'!$A$18:$L$205, MATCH("Demand ID", 'E4 TB Allocation Details'!$A$18:$L$18, 0),FALSE), 'E2 Allocators'!$B$15:$W$361, MATCH('O5 Details by Class &amp; Accounts'!P$18, 'E2 Allocators'!$B$15:$W$15, 0),FALSE)*$F202)</f>
        <v>0</v>
      </c>
      <c r="Q202" s="1411">
        <f>IF(ISERROR(VLOOKUP(VLOOKUP($A202, 'E4 TB Allocation Details'!$A$18:$L$205, MATCH("Demand ID", 'E4 TB Allocation Details'!$A$18:$L$18, 0),FALSE), 'E2 Allocators'!$B$15:$W$361, MATCH('O5 Details by Class &amp; Accounts'!Q$18, 'E2 Allocators'!$B$15:$W$15, 0),FALSE)*$F202), 0, VLOOKUP(VLOOKUP($A202, 'E4 TB Allocation Details'!$A$18:$L$205, MATCH("Demand ID", 'E4 TB Allocation Details'!$A$18:$L$18, 0),FALSE), 'E2 Allocators'!$B$15:$W$361, MATCH('O5 Details by Class &amp; Accounts'!Q$18, 'E2 Allocators'!$B$15:$W$15, 0),FALSE)*$F202)</f>
        <v>0</v>
      </c>
      <c r="R202" s="1411">
        <f>IF(ISERROR(VLOOKUP(VLOOKUP($A202, 'E4 TB Allocation Details'!$A$18:$L$205, MATCH("Demand ID", 'E4 TB Allocation Details'!$A$18:$L$18, 0),FALSE), 'E2 Allocators'!$B$15:$W$361, MATCH('O5 Details by Class &amp; Accounts'!R$18, 'E2 Allocators'!$B$15:$W$15, 0),FALSE)*$F202), 0, VLOOKUP(VLOOKUP($A202, 'E4 TB Allocation Details'!$A$18:$L$205, MATCH("Demand ID", 'E4 TB Allocation Details'!$A$18:$L$18, 0),FALSE), 'E2 Allocators'!$B$15:$W$361, MATCH('O5 Details by Class &amp; Accounts'!R$18, 'E2 Allocators'!$B$15:$W$15, 0),FALSE)*$F202)</f>
        <v>0</v>
      </c>
      <c r="S202" s="1411">
        <f>IF(ISERROR(VLOOKUP(VLOOKUP($A202, 'E4 TB Allocation Details'!$A$18:$L$205, MATCH("Demand ID", 'E4 TB Allocation Details'!$A$18:$L$18, 0),FALSE), 'E2 Allocators'!$B$15:$W$361, MATCH('O5 Details by Class &amp; Accounts'!S$18, 'E2 Allocators'!$B$15:$W$15, 0),FALSE)*$F202), 0, VLOOKUP(VLOOKUP($A202, 'E4 TB Allocation Details'!$A$18:$L$205, MATCH("Demand ID", 'E4 TB Allocation Details'!$A$18:$L$18, 0),FALSE), 'E2 Allocators'!$B$15:$W$361, MATCH('O5 Details by Class &amp; Accounts'!S$18, 'E2 Allocators'!$B$15:$W$15, 0),FALSE)*$F202)</f>
        <v>0</v>
      </c>
      <c r="T202" s="1411">
        <f>IF(ISERROR(VLOOKUP(VLOOKUP($A202, 'E4 TB Allocation Details'!$A$18:$L$205, MATCH("Demand ID", 'E4 TB Allocation Details'!$A$18:$L$18, 0),FALSE), 'E2 Allocators'!$B$15:$W$361, MATCH('O5 Details by Class &amp; Accounts'!T$18, 'E2 Allocators'!$B$15:$W$15, 0),FALSE)*$F202), 0, VLOOKUP(VLOOKUP($A202, 'E4 TB Allocation Details'!$A$18:$L$205, MATCH("Demand ID", 'E4 TB Allocation Details'!$A$18:$L$18, 0),FALSE), 'E2 Allocators'!$B$15:$W$361, MATCH('O5 Details by Class &amp; Accounts'!T$18, 'E2 Allocators'!$B$15:$W$15, 0),FALSE)*$F202)</f>
        <v>0</v>
      </c>
      <c r="U202" s="1411">
        <f>IF(ISERROR(VLOOKUP(VLOOKUP($A202, 'E4 TB Allocation Details'!$A$18:$L$205, MATCH("Demand ID", 'E4 TB Allocation Details'!$A$18:$L$18, 0),FALSE), 'E2 Allocators'!$B$15:$W$361, MATCH('O5 Details by Class &amp; Accounts'!U$18, 'E2 Allocators'!$B$15:$W$15, 0),FALSE)*$F202), 0, VLOOKUP(VLOOKUP($A202, 'E4 TB Allocation Details'!$A$18:$L$205, MATCH("Demand ID", 'E4 TB Allocation Details'!$A$18:$L$18, 0),FALSE), 'E2 Allocators'!$B$15:$W$361, MATCH('O5 Details by Class &amp; Accounts'!U$18, 'E2 Allocators'!$B$15:$W$15, 0),FALSE)*$F202)</f>
        <v>0</v>
      </c>
      <c r="V202" s="1411">
        <f>IF(ISERROR(VLOOKUP(VLOOKUP($A202, 'E4 TB Allocation Details'!$A$18:$L$205, MATCH("Demand ID", 'E4 TB Allocation Details'!$A$18:$L$18, 0),FALSE), 'E2 Allocators'!$B$15:$W$361, MATCH('O5 Details by Class &amp; Accounts'!V$18, 'E2 Allocators'!$B$15:$W$15, 0),FALSE)*$F202), 0, VLOOKUP(VLOOKUP($A202, 'E4 TB Allocation Details'!$A$18:$L$205, MATCH("Demand ID", 'E4 TB Allocation Details'!$A$18:$L$18, 0),FALSE), 'E2 Allocators'!$B$15:$W$361, MATCH('O5 Details by Class &amp; Accounts'!V$18, 'E2 Allocators'!$B$15:$W$15, 0),FALSE)*$F202)</f>
        <v>0</v>
      </c>
      <c r="W202" s="1411">
        <f>IF(ISERROR(VLOOKUP(VLOOKUP($A202, 'E4 TB Allocation Details'!$A$18:$L$205, MATCH("Demand ID", 'E4 TB Allocation Details'!$A$18:$L$18, 0),FALSE), 'E2 Allocators'!$B$15:$W$361, MATCH('O5 Details by Class &amp; Accounts'!W$18, 'E2 Allocators'!$B$15:$W$15, 0),FALSE)*$F202), 0, VLOOKUP(VLOOKUP($A202, 'E4 TB Allocation Details'!$A$18:$L$205, MATCH("Demand ID", 'E4 TB Allocation Details'!$A$18:$L$18, 0),FALSE), 'E2 Allocators'!$B$15:$W$361, MATCH('O5 Details by Class &amp; Accounts'!W$18, 'E2 Allocators'!$B$15:$W$15, 0),FALSE)*$F202)</f>
        <v>0</v>
      </c>
      <c r="X202" s="1411">
        <f>IF(ISERROR(VLOOKUP(VLOOKUP($A202, 'E4 TB Allocation Details'!$A$18:$L$205, MATCH("Demand ID", 'E4 TB Allocation Details'!$A$18:$L$18, 0),FALSE), 'E2 Allocators'!$B$15:$W$361, MATCH('O5 Details by Class &amp; Accounts'!X$18, 'E2 Allocators'!$B$15:$W$15, 0),FALSE)*$F202), 0, VLOOKUP(VLOOKUP($A202, 'E4 TB Allocation Details'!$A$18:$L$205, MATCH("Demand ID", 'E4 TB Allocation Details'!$A$18:$L$18, 0),FALSE), 'E2 Allocators'!$B$15:$W$361, MATCH('O5 Details by Class &amp; Accounts'!X$18, 'E2 Allocators'!$B$15:$W$15, 0),FALSE)*$F202)</f>
        <v>0</v>
      </c>
      <c r="Y202" s="1411">
        <f>IF(ISERROR(VLOOKUP(VLOOKUP($A202, 'E4 TB Allocation Details'!$A$18:$L$205, MATCH("Demand ID", 'E4 TB Allocation Details'!$A$18:$L$18, 0),FALSE), 'E2 Allocators'!$B$15:$W$361, MATCH('O5 Details by Class &amp; Accounts'!Y$18, 'E2 Allocators'!$B$15:$W$15, 0),FALSE)*$F202), 0, VLOOKUP(VLOOKUP($A202, 'E4 TB Allocation Details'!$A$18:$L$205, MATCH("Demand ID", 'E4 TB Allocation Details'!$A$18:$L$18, 0),FALSE), 'E2 Allocators'!$B$15:$W$361, MATCH('O5 Details by Class &amp; Accounts'!Y$18, 'E2 Allocators'!$B$15:$W$15, 0),FALSE)*$F202)</f>
        <v>0</v>
      </c>
      <c r="Z202" s="1411">
        <f>IF(ISERROR(VLOOKUP(VLOOKUP($A202, 'E4 TB Allocation Details'!$A$18:$L$205, MATCH("Demand ID", 'E4 TB Allocation Details'!$A$18:$L$18, 0),FALSE), 'E2 Allocators'!$B$15:$W$361, MATCH('O5 Details by Class &amp; Accounts'!Z$18, 'E2 Allocators'!$B$15:$W$15, 0),FALSE)*$F202), 0, VLOOKUP(VLOOKUP($A202, 'E4 TB Allocation Details'!$A$18:$L$205, MATCH("Demand ID", 'E4 TB Allocation Details'!$A$18:$L$18, 0),FALSE), 'E2 Allocators'!$B$15:$W$361, MATCH('O5 Details by Class &amp; Accounts'!Z$18, 'E2 Allocators'!$B$15:$W$15, 0),FALSE)*$F202)</f>
        <v>0</v>
      </c>
      <c r="AA202" s="1411">
        <f>IF(ISERROR(VLOOKUP(VLOOKUP($A202, 'E4 TB Allocation Details'!$A$18:$L$205, MATCH("Demand ID", 'E4 TB Allocation Details'!$A$18:$L$18, 0),FALSE), 'E2 Allocators'!$B$15:$W$361, MATCH('O5 Details by Class &amp; Accounts'!AA$18, 'E2 Allocators'!$B$15:$W$15, 0),FALSE)*$F202), 0, VLOOKUP(VLOOKUP($A202, 'E4 TB Allocation Details'!$A$18:$L$205, MATCH("Demand ID", 'E4 TB Allocation Details'!$A$18:$L$18, 0),FALSE), 'E2 Allocators'!$B$15:$W$361, MATCH('O5 Details by Class &amp; Accounts'!AA$18, 'E2 Allocators'!$B$15:$W$15, 0),FALSE)*$F202)</f>
        <v>0</v>
      </c>
      <c r="AB202" s="1411">
        <f>IF(ISERROR(VLOOKUP(VLOOKUP($A202, 'E4 TB Allocation Details'!$A$18:$L$205, MATCH("Demand ID", 'E4 TB Allocation Details'!$A$18:$L$18, 0),FALSE), 'E2 Allocators'!$B$15:$W$361, MATCH('O5 Details by Class &amp; Accounts'!AB$18, 'E2 Allocators'!$B$15:$W$15, 0),FALSE)*$F202), 0, VLOOKUP(VLOOKUP($A202, 'E4 TB Allocation Details'!$A$18:$L$205, MATCH("Demand ID", 'E4 TB Allocation Details'!$A$18:$L$18, 0),FALSE), 'E2 Allocators'!$B$15:$W$361, MATCH('O5 Details by Class &amp; Accounts'!AB$18, 'E2 Allocators'!$B$15:$W$15, 0),FALSE)*$F202)</f>
        <v>0</v>
      </c>
      <c r="AC202" s="1411">
        <f t="shared" si="40"/>
        <v>0</v>
      </c>
      <c r="AD202" s="1411">
        <f>IF(ISERROR(VLOOKUP(VLOOKUP($A202, 'E4 TB Allocation Details'!$A$18:$L$205, MATCH("Customer ID", 'E4 TB Allocation Details'!$A$18:$L$18, 0),FALSE), 'E2 Allocators'!$B$15:$W$361, MATCH('O5 Details by Class &amp; Accounts'!AD$18, 'E2 Allocators'!$B$15:$W$15, 0),FALSE)*$G202), 0, VLOOKUP(VLOOKUP($A202, 'E4 TB Allocation Details'!$A$18:$L$205, MATCH("Customer ID", 'E4 TB Allocation Details'!$A$18:$L$18, 0),FALSE), 'E2 Allocators'!$B$15:$W$361, MATCH('O5 Details by Class &amp; Accounts'!AD$18, 'E2 Allocators'!$B$15:$W$15, 0),FALSE)*$G202)</f>
        <v>0</v>
      </c>
      <c r="AE202" s="1411">
        <f>IF(ISERROR(VLOOKUP(VLOOKUP($A202, 'E4 TB Allocation Details'!$A$18:$L$205, MATCH("Customer ID", 'E4 TB Allocation Details'!$A$18:$L$18, 0),FALSE), 'E2 Allocators'!$B$15:$W$361, MATCH('O5 Details by Class &amp; Accounts'!AE$18, 'E2 Allocators'!$B$15:$W$15, 0),FALSE)*$G202), 0, VLOOKUP(VLOOKUP($A202, 'E4 TB Allocation Details'!$A$18:$L$205, MATCH("Customer ID", 'E4 TB Allocation Details'!$A$18:$L$18, 0),FALSE), 'E2 Allocators'!$B$15:$W$361, MATCH('O5 Details by Class &amp; Accounts'!AE$18, 'E2 Allocators'!$B$15:$W$15, 0),FALSE)*$G202)</f>
        <v>0</v>
      </c>
      <c r="AF202" s="1411">
        <f>IF(ISERROR(VLOOKUP(VLOOKUP($A202, 'E4 TB Allocation Details'!$A$18:$L$205, MATCH("Customer ID", 'E4 TB Allocation Details'!$A$18:$L$18, 0),FALSE), 'E2 Allocators'!$B$15:$W$361, MATCH('O5 Details by Class &amp; Accounts'!AF$18, 'E2 Allocators'!$B$15:$W$15, 0),FALSE)*$G202), 0, VLOOKUP(VLOOKUP($A202, 'E4 TB Allocation Details'!$A$18:$L$205, MATCH("Customer ID", 'E4 TB Allocation Details'!$A$18:$L$18, 0),FALSE), 'E2 Allocators'!$B$15:$W$361, MATCH('O5 Details by Class &amp; Accounts'!AF$18, 'E2 Allocators'!$B$15:$W$15, 0),FALSE)*$G202)</f>
        <v>0</v>
      </c>
      <c r="AG202" s="1411">
        <f>IF(ISERROR(VLOOKUP(VLOOKUP($A202, 'E4 TB Allocation Details'!$A$18:$L$205, MATCH("Customer ID", 'E4 TB Allocation Details'!$A$18:$L$18, 0),FALSE), 'E2 Allocators'!$B$15:$W$361, MATCH('O5 Details by Class &amp; Accounts'!AG$18, 'E2 Allocators'!$B$15:$W$15, 0),FALSE)*$G202), 0, VLOOKUP(VLOOKUP($A202, 'E4 TB Allocation Details'!$A$18:$L$205, MATCH("Customer ID", 'E4 TB Allocation Details'!$A$18:$L$18, 0),FALSE), 'E2 Allocators'!$B$15:$W$361, MATCH('O5 Details by Class &amp; Accounts'!AG$18, 'E2 Allocators'!$B$15:$W$15, 0),FALSE)*$G202)</f>
        <v>0</v>
      </c>
      <c r="AH202" s="1411">
        <f>IF(ISERROR(VLOOKUP(VLOOKUP($A202, 'E4 TB Allocation Details'!$A$18:$L$205, MATCH("Customer ID", 'E4 TB Allocation Details'!$A$18:$L$18, 0),FALSE), 'E2 Allocators'!$B$15:$W$361, MATCH('O5 Details by Class &amp; Accounts'!AH$18, 'E2 Allocators'!$B$15:$W$15, 0),FALSE)*$G202), 0, VLOOKUP(VLOOKUP($A202, 'E4 TB Allocation Details'!$A$18:$L$205, MATCH("Customer ID", 'E4 TB Allocation Details'!$A$18:$L$18, 0),FALSE), 'E2 Allocators'!$B$15:$W$361, MATCH('O5 Details by Class &amp; Accounts'!AH$18, 'E2 Allocators'!$B$15:$W$15, 0),FALSE)*$G202)</f>
        <v>0</v>
      </c>
      <c r="AI202" s="1411">
        <f>IF(ISERROR(VLOOKUP(VLOOKUP($A202, 'E4 TB Allocation Details'!$A$18:$L$205, MATCH("Customer ID", 'E4 TB Allocation Details'!$A$18:$L$18, 0),FALSE), 'E2 Allocators'!$B$15:$W$361, MATCH('O5 Details by Class &amp; Accounts'!AI$18, 'E2 Allocators'!$B$15:$W$15, 0),FALSE)*$G202), 0, VLOOKUP(VLOOKUP($A202, 'E4 TB Allocation Details'!$A$18:$L$205, MATCH("Customer ID", 'E4 TB Allocation Details'!$A$18:$L$18, 0),FALSE), 'E2 Allocators'!$B$15:$W$361, MATCH('O5 Details by Class &amp; Accounts'!AI$18, 'E2 Allocators'!$B$15:$W$15, 0),FALSE)*$G202)</f>
        <v>0</v>
      </c>
      <c r="AJ202" s="1411">
        <f>IF(ISERROR(VLOOKUP(VLOOKUP($A202, 'E4 TB Allocation Details'!$A$18:$L$205, MATCH("Customer ID", 'E4 TB Allocation Details'!$A$18:$L$18, 0),FALSE), 'E2 Allocators'!$B$15:$W$361, MATCH('O5 Details by Class &amp; Accounts'!AJ$18, 'E2 Allocators'!$B$15:$W$15, 0),FALSE)*$G202), 0, VLOOKUP(VLOOKUP($A202, 'E4 TB Allocation Details'!$A$18:$L$205, MATCH("Customer ID", 'E4 TB Allocation Details'!$A$18:$L$18, 0),FALSE), 'E2 Allocators'!$B$15:$W$361, MATCH('O5 Details by Class &amp; Accounts'!AJ$18, 'E2 Allocators'!$B$15:$W$15, 0),FALSE)*$G202)</f>
        <v>0</v>
      </c>
      <c r="AK202" s="1411">
        <f>IF(ISERROR(VLOOKUP(VLOOKUP($A202, 'E4 TB Allocation Details'!$A$18:$L$205, MATCH("Customer ID", 'E4 TB Allocation Details'!$A$18:$L$18, 0),FALSE), 'E2 Allocators'!$B$15:$W$361, MATCH('O5 Details by Class &amp; Accounts'!AK$18, 'E2 Allocators'!$B$15:$W$15, 0),FALSE)*$G202), 0, VLOOKUP(VLOOKUP($A202, 'E4 TB Allocation Details'!$A$18:$L$205, MATCH("Customer ID", 'E4 TB Allocation Details'!$A$18:$L$18, 0),FALSE), 'E2 Allocators'!$B$15:$W$361, MATCH('O5 Details by Class &amp; Accounts'!AK$18, 'E2 Allocators'!$B$15:$W$15, 0),FALSE)*$G202)</f>
        <v>0</v>
      </c>
      <c r="AL202" s="1411">
        <f>IF(ISERROR(VLOOKUP(VLOOKUP($A202, 'E4 TB Allocation Details'!$A$18:$L$205, MATCH("Customer ID", 'E4 TB Allocation Details'!$A$18:$L$18, 0),FALSE), 'E2 Allocators'!$B$15:$W$361, MATCH('O5 Details by Class &amp; Accounts'!AL$18, 'E2 Allocators'!$B$15:$W$15, 0),FALSE)*$G202), 0, VLOOKUP(VLOOKUP($A202, 'E4 TB Allocation Details'!$A$18:$L$205, MATCH("Customer ID", 'E4 TB Allocation Details'!$A$18:$L$18, 0),FALSE), 'E2 Allocators'!$B$15:$W$361, MATCH('O5 Details by Class &amp; Accounts'!AL$18, 'E2 Allocators'!$B$15:$W$15, 0),FALSE)*$G202)</f>
        <v>0</v>
      </c>
      <c r="AM202" s="1411">
        <f>IF(ISERROR(VLOOKUP(VLOOKUP($A202, 'E4 TB Allocation Details'!$A$18:$L$205, MATCH("Customer ID", 'E4 TB Allocation Details'!$A$18:$L$18, 0),FALSE), 'E2 Allocators'!$B$15:$W$361, MATCH('O5 Details by Class &amp; Accounts'!AM$18, 'E2 Allocators'!$B$15:$W$15, 0),FALSE)*$G202), 0, VLOOKUP(VLOOKUP($A202, 'E4 TB Allocation Details'!$A$18:$L$205, MATCH("Customer ID", 'E4 TB Allocation Details'!$A$18:$L$18, 0),FALSE), 'E2 Allocators'!$B$15:$W$361, MATCH('O5 Details by Class &amp; Accounts'!AM$18, 'E2 Allocators'!$B$15:$W$15, 0),FALSE)*$G202)</f>
        <v>0</v>
      </c>
      <c r="AN202" s="1411">
        <f>IF(ISERROR(VLOOKUP(VLOOKUP($A202, 'E4 TB Allocation Details'!$A$18:$L$205, MATCH("Customer ID", 'E4 TB Allocation Details'!$A$18:$L$18, 0),FALSE), 'E2 Allocators'!$B$15:$W$361, MATCH('O5 Details by Class &amp; Accounts'!AN$18, 'E2 Allocators'!$B$15:$W$15, 0),FALSE)*$G202), 0, VLOOKUP(VLOOKUP($A202, 'E4 TB Allocation Details'!$A$18:$L$205, MATCH("Customer ID", 'E4 TB Allocation Details'!$A$18:$L$18, 0),FALSE), 'E2 Allocators'!$B$15:$W$361, MATCH('O5 Details by Class &amp; Accounts'!AN$18, 'E2 Allocators'!$B$15:$W$15, 0),FALSE)*$G202)</f>
        <v>0</v>
      </c>
      <c r="AO202" s="1411">
        <f>IF(ISERROR(VLOOKUP(VLOOKUP($A202, 'E4 TB Allocation Details'!$A$18:$L$205, MATCH("Customer ID", 'E4 TB Allocation Details'!$A$18:$L$18, 0),FALSE), 'E2 Allocators'!$B$15:$W$361, MATCH('O5 Details by Class &amp; Accounts'!AO$18, 'E2 Allocators'!$B$15:$W$15, 0),FALSE)*$G202), 0, VLOOKUP(VLOOKUP($A202, 'E4 TB Allocation Details'!$A$18:$L$205, MATCH("Customer ID", 'E4 TB Allocation Details'!$A$18:$L$18, 0),FALSE), 'E2 Allocators'!$B$15:$W$361, MATCH('O5 Details by Class &amp; Accounts'!AO$18, 'E2 Allocators'!$B$15:$W$15, 0),FALSE)*$G202)</f>
        <v>0</v>
      </c>
      <c r="AP202" s="1411">
        <f>IF(ISERROR(VLOOKUP(VLOOKUP($A202, 'E4 TB Allocation Details'!$A$18:$L$205, MATCH("Customer ID", 'E4 TB Allocation Details'!$A$18:$L$18, 0),FALSE), 'E2 Allocators'!$B$15:$W$361, MATCH('O5 Details by Class &amp; Accounts'!AP$18, 'E2 Allocators'!$B$15:$W$15, 0),FALSE)*$G202), 0, VLOOKUP(VLOOKUP($A202, 'E4 TB Allocation Details'!$A$18:$L$205, MATCH("Customer ID", 'E4 TB Allocation Details'!$A$18:$L$18, 0),FALSE), 'E2 Allocators'!$B$15:$W$361, MATCH('O5 Details by Class &amp; Accounts'!AP$18, 'E2 Allocators'!$B$15:$W$15, 0),FALSE)*$G202)</f>
        <v>0</v>
      </c>
      <c r="AQ202" s="1411">
        <f>IF(ISERROR(VLOOKUP(VLOOKUP($A202, 'E4 TB Allocation Details'!$A$18:$L$205, MATCH("Customer ID", 'E4 TB Allocation Details'!$A$18:$L$18, 0),FALSE), 'E2 Allocators'!$B$15:$W$361, MATCH('O5 Details by Class &amp; Accounts'!AQ$18, 'E2 Allocators'!$B$15:$W$15, 0),FALSE)*$G202), 0, VLOOKUP(VLOOKUP($A202, 'E4 TB Allocation Details'!$A$18:$L$205, MATCH("Customer ID", 'E4 TB Allocation Details'!$A$18:$L$18, 0),FALSE), 'E2 Allocators'!$B$15:$W$361, MATCH('O5 Details by Class &amp; Accounts'!AQ$18, 'E2 Allocators'!$B$15:$W$15, 0),FALSE)*$G202)</f>
        <v>0</v>
      </c>
      <c r="AR202" s="1411">
        <f>IF(ISERROR(VLOOKUP(VLOOKUP($A202, 'E4 TB Allocation Details'!$A$18:$L$205, MATCH("Customer ID", 'E4 TB Allocation Details'!$A$18:$L$18, 0),FALSE), 'E2 Allocators'!$B$15:$W$361, MATCH('O5 Details by Class &amp; Accounts'!AR$18, 'E2 Allocators'!$B$15:$W$15, 0),FALSE)*$G202), 0, VLOOKUP(VLOOKUP($A202, 'E4 TB Allocation Details'!$A$18:$L$205, MATCH("Customer ID", 'E4 TB Allocation Details'!$A$18:$L$18, 0),FALSE), 'E2 Allocators'!$B$15:$W$361, MATCH('O5 Details by Class &amp; Accounts'!AR$18, 'E2 Allocators'!$B$15:$W$15, 0),FALSE)*$G202)</f>
        <v>0</v>
      </c>
      <c r="AS202" s="1411">
        <f>IF(ISERROR(VLOOKUP(VLOOKUP($A202, 'E4 TB Allocation Details'!$A$18:$L$205, MATCH("Customer ID", 'E4 TB Allocation Details'!$A$18:$L$18, 0),FALSE), 'E2 Allocators'!$B$15:$W$361, MATCH('O5 Details by Class &amp; Accounts'!AS$18, 'E2 Allocators'!$B$15:$W$15, 0),FALSE)*$G202), 0, VLOOKUP(VLOOKUP($A202, 'E4 TB Allocation Details'!$A$18:$L$205, MATCH("Customer ID", 'E4 TB Allocation Details'!$A$18:$L$18, 0),FALSE), 'E2 Allocators'!$B$15:$W$361, MATCH('O5 Details by Class &amp; Accounts'!AS$18, 'E2 Allocators'!$B$15:$W$15, 0),FALSE)*$G202)</f>
        <v>0</v>
      </c>
      <c r="AT202" s="1411">
        <f>IF(ISERROR(VLOOKUP(VLOOKUP($A202, 'E4 TB Allocation Details'!$A$18:$L$205, MATCH("Customer ID", 'E4 TB Allocation Details'!$A$18:$L$18, 0),FALSE), 'E2 Allocators'!$B$15:$W$361, MATCH('O5 Details by Class &amp; Accounts'!AT$18, 'E2 Allocators'!$B$15:$W$15, 0),FALSE)*$G202), 0, VLOOKUP(VLOOKUP($A202, 'E4 TB Allocation Details'!$A$18:$L$205, MATCH("Customer ID", 'E4 TB Allocation Details'!$A$18:$L$18, 0),FALSE), 'E2 Allocators'!$B$15:$W$361, MATCH('O5 Details by Class &amp; Accounts'!AT$18, 'E2 Allocators'!$B$15:$W$15, 0),FALSE)*$G202)</f>
        <v>0</v>
      </c>
      <c r="AU202" s="1411">
        <f>IF(ISERROR(VLOOKUP(VLOOKUP($A202, 'E4 TB Allocation Details'!$A$18:$L$205, MATCH("Customer ID", 'E4 TB Allocation Details'!$A$18:$L$18, 0),FALSE), 'E2 Allocators'!$B$15:$W$361, MATCH('O5 Details by Class &amp; Accounts'!AU$18, 'E2 Allocators'!$B$15:$W$15, 0),FALSE)*$G202), 0, VLOOKUP(VLOOKUP($A202, 'E4 TB Allocation Details'!$A$18:$L$205, MATCH("Customer ID", 'E4 TB Allocation Details'!$A$18:$L$18, 0),FALSE), 'E2 Allocators'!$B$15:$W$361, MATCH('O5 Details by Class &amp; Accounts'!AU$18, 'E2 Allocators'!$B$15:$W$15, 0),FALSE)*$G202)</f>
        <v>0</v>
      </c>
      <c r="AV202" s="1411">
        <f>IF(ISERROR(VLOOKUP(VLOOKUP($A202, 'E4 TB Allocation Details'!$A$18:$L$205, MATCH("Customer ID", 'E4 TB Allocation Details'!$A$18:$L$18, 0),FALSE), 'E2 Allocators'!$B$15:$W$361, MATCH('O5 Details by Class &amp; Accounts'!AV$18, 'E2 Allocators'!$B$15:$W$15, 0),FALSE)*$G202), 0, VLOOKUP(VLOOKUP($A202, 'E4 TB Allocation Details'!$A$18:$L$205, MATCH("Customer ID", 'E4 TB Allocation Details'!$A$18:$L$18, 0),FALSE), 'E2 Allocators'!$B$15:$W$361, MATCH('O5 Details by Class &amp; Accounts'!AV$18, 'E2 Allocators'!$B$15:$W$15, 0),FALSE)*$G202)</f>
        <v>0</v>
      </c>
      <c r="AW202" s="1411">
        <f>IF(ISERROR(VLOOKUP(VLOOKUP($A202, 'E4 TB Allocation Details'!$A$18:$L$205, MATCH("Customer ID", 'E4 TB Allocation Details'!$A$18:$L$18, 0),FALSE), 'E2 Allocators'!$B$15:$W$361, MATCH('O5 Details by Class &amp; Accounts'!AW$18, 'E2 Allocators'!$B$15:$W$15, 0),FALSE)*$G202), 0, VLOOKUP(VLOOKUP($A202, 'E4 TB Allocation Details'!$A$18:$L$205, MATCH("Customer ID", 'E4 TB Allocation Details'!$A$18:$L$18, 0),FALSE), 'E2 Allocators'!$B$15:$W$361, MATCH('O5 Details by Class &amp; Accounts'!AW$18, 'E2 Allocators'!$B$15:$W$15, 0),FALSE)*$G202)</f>
        <v>0</v>
      </c>
      <c r="AX202" s="1411">
        <f t="shared" si="44"/>
        <v>0</v>
      </c>
      <c r="AY202" s="1411">
        <f>IF(ISERROR(VLOOKUP(VLOOKUP($A202, 'E4 TB Allocation Details'!$A$18:$L$205, MATCH("Misc ID", 'E4 TB Allocation Details'!$A$18:$L$18, 0),FALSE), 'E2 Allocators'!$B$15:$W$361, MATCH('O5 Details by Class &amp; Accounts'!AY$18, 'E2 Allocators'!$B$15:$W$15, 0),FALSE)*$E202), 0, VLOOKUP(VLOOKUP($A202, 'E4 TB Allocation Details'!$A$18:$L$205, MATCH("Misc ID", 'E4 TB Allocation Details'!$A$18:$L$18, 0),FALSE), 'E2 Allocators'!$B$15:$W$361, MATCH('O5 Details by Class &amp; Accounts'!AY$18, 'E2 Allocators'!$B$15:$W$15, 0),FALSE)*$E202)</f>
        <v>0</v>
      </c>
      <c r="AZ202" s="1411">
        <f>IF(ISERROR(VLOOKUP(VLOOKUP($A202, 'E4 TB Allocation Details'!$A$18:$L$205, MATCH("Misc ID", 'E4 TB Allocation Details'!$A$18:$L$18, 0),FALSE), 'E2 Allocators'!$B$15:$W$361, MATCH('O5 Details by Class &amp; Accounts'!AZ$18, 'E2 Allocators'!$B$15:$W$15, 0),FALSE)*$E202), 0, VLOOKUP(VLOOKUP($A202, 'E4 TB Allocation Details'!$A$18:$L$205, MATCH("Misc ID", 'E4 TB Allocation Details'!$A$18:$L$18, 0),FALSE), 'E2 Allocators'!$B$15:$W$361, MATCH('O5 Details by Class &amp; Accounts'!AZ$18, 'E2 Allocators'!$B$15:$W$15, 0),FALSE)*$E202)</f>
        <v>0</v>
      </c>
      <c r="BA202" s="1411">
        <f>IF(ISERROR(VLOOKUP(VLOOKUP($A202, 'E4 TB Allocation Details'!$A$18:$L$205, MATCH("Misc ID", 'E4 TB Allocation Details'!$A$18:$L$18, 0),FALSE), 'E2 Allocators'!$B$15:$W$361, MATCH('O5 Details by Class &amp; Accounts'!BA$18, 'E2 Allocators'!$B$15:$W$15, 0),FALSE)*$E202), 0, VLOOKUP(VLOOKUP($A202, 'E4 TB Allocation Details'!$A$18:$L$205, MATCH("Misc ID", 'E4 TB Allocation Details'!$A$18:$L$18, 0),FALSE), 'E2 Allocators'!$B$15:$W$361, MATCH('O5 Details by Class &amp; Accounts'!BA$18, 'E2 Allocators'!$B$15:$W$15, 0),FALSE)*$E202)</f>
        <v>0</v>
      </c>
      <c r="BB202" s="1411">
        <f>IF(ISERROR(VLOOKUP(VLOOKUP($A202, 'E4 TB Allocation Details'!$A$18:$L$205, MATCH("Misc ID", 'E4 TB Allocation Details'!$A$18:$L$18, 0),FALSE), 'E2 Allocators'!$B$15:$W$361, MATCH('O5 Details by Class &amp; Accounts'!BB$18, 'E2 Allocators'!$B$15:$W$15, 0),FALSE)*$E202), 0, VLOOKUP(VLOOKUP($A202, 'E4 TB Allocation Details'!$A$18:$L$205, MATCH("Misc ID", 'E4 TB Allocation Details'!$A$18:$L$18, 0),FALSE), 'E2 Allocators'!$B$15:$W$361, MATCH('O5 Details by Class &amp; Accounts'!BB$18, 'E2 Allocators'!$B$15:$W$15, 0),FALSE)*$E202)</f>
        <v>0</v>
      </c>
      <c r="BC202" s="1411">
        <f>IF(ISERROR(VLOOKUP(VLOOKUP($A202, 'E4 TB Allocation Details'!$A$18:$L$205, MATCH("Misc ID", 'E4 TB Allocation Details'!$A$18:$L$18, 0),FALSE), 'E2 Allocators'!$B$15:$W$361, MATCH('O5 Details by Class &amp; Accounts'!BC$18, 'E2 Allocators'!$B$15:$W$15, 0),FALSE)*$E202), 0, VLOOKUP(VLOOKUP($A202, 'E4 TB Allocation Details'!$A$18:$L$205, MATCH("Misc ID", 'E4 TB Allocation Details'!$A$18:$L$18, 0),FALSE), 'E2 Allocators'!$B$15:$W$361, MATCH('O5 Details by Class &amp; Accounts'!BC$18, 'E2 Allocators'!$B$15:$W$15, 0),FALSE)*$E202)</f>
        <v>0</v>
      </c>
      <c r="BD202" s="1411">
        <f>IF(ISERROR(VLOOKUP(VLOOKUP($A202, 'E4 TB Allocation Details'!$A$18:$L$205, MATCH("Misc ID", 'E4 TB Allocation Details'!$A$18:$L$18, 0),FALSE), 'E2 Allocators'!$B$15:$W$361, MATCH('O5 Details by Class &amp; Accounts'!BD$18, 'E2 Allocators'!$B$15:$W$15, 0),FALSE)*$E202), 0, VLOOKUP(VLOOKUP($A202, 'E4 TB Allocation Details'!$A$18:$L$205, MATCH("Misc ID", 'E4 TB Allocation Details'!$A$18:$L$18, 0),FALSE), 'E2 Allocators'!$B$15:$W$361, MATCH('O5 Details by Class &amp; Accounts'!BD$18, 'E2 Allocators'!$B$15:$W$15, 0),FALSE)*$E202)</f>
        <v>0</v>
      </c>
      <c r="BE202" s="1411">
        <f>IF(ISERROR(VLOOKUP(VLOOKUP($A202, 'E4 TB Allocation Details'!$A$18:$L$205, MATCH("Misc ID", 'E4 TB Allocation Details'!$A$18:$L$18, 0),FALSE), 'E2 Allocators'!$B$15:$W$361, MATCH('O5 Details by Class &amp; Accounts'!BE$18, 'E2 Allocators'!$B$15:$W$15, 0),FALSE)*$E202), 0, VLOOKUP(VLOOKUP($A202, 'E4 TB Allocation Details'!$A$18:$L$205, MATCH("Misc ID", 'E4 TB Allocation Details'!$A$18:$L$18, 0),FALSE), 'E2 Allocators'!$B$15:$W$361, MATCH('O5 Details by Class &amp; Accounts'!BE$18, 'E2 Allocators'!$B$15:$W$15, 0),FALSE)*$E202)</f>
        <v>0</v>
      </c>
      <c r="BF202" s="1411">
        <f>IF(ISERROR(VLOOKUP(VLOOKUP($A202, 'E4 TB Allocation Details'!$A$18:$L$205, MATCH("Misc ID", 'E4 TB Allocation Details'!$A$18:$L$18, 0),FALSE), 'E2 Allocators'!$B$15:$W$361, MATCH('O5 Details by Class &amp; Accounts'!BF$18, 'E2 Allocators'!$B$15:$W$15, 0),FALSE)*$E202), 0, VLOOKUP(VLOOKUP($A202, 'E4 TB Allocation Details'!$A$18:$L$205, MATCH("Misc ID", 'E4 TB Allocation Details'!$A$18:$L$18, 0),FALSE), 'E2 Allocators'!$B$15:$W$361, MATCH('O5 Details by Class &amp; Accounts'!BF$18, 'E2 Allocators'!$B$15:$W$15, 0),FALSE)*$E202)</f>
        <v>0</v>
      </c>
      <c r="BG202" s="1411">
        <f>IF(ISERROR(VLOOKUP(VLOOKUP($A202, 'E4 TB Allocation Details'!$A$18:$L$205, MATCH("Misc ID", 'E4 TB Allocation Details'!$A$18:$L$18, 0),FALSE), 'E2 Allocators'!$B$15:$W$361, MATCH('O5 Details by Class &amp; Accounts'!BG$18, 'E2 Allocators'!$B$15:$W$15, 0),FALSE)*$E202), 0, VLOOKUP(VLOOKUP($A202, 'E4 TB Allocation Details'!$A$18:$L$205, MATCH("Misc ID", 'E4 TB Allocation Details'!$A$18:$L$18, 0),FALSE), 'E2 Allocators'!$B$15:$W$361, MATCH('O5 Details by Class &amp; Accounts'!BG$18, 'E2 Allocators'!$B$15:$W$15, 0),FALSE)*$E202)</f>
        <v>0</v>
      </c>
      <c r="BH202" s="1411">
        <f>IF(ISERROR(VLOOKUP(VLOOKUP($A202, 'E4 TB Allocation Details'!$A$18:$L$205, MATCH("Misc ID", 'E4 TB Allocation Details'!$A$18:$L$18, 0),FALSE), 'E2 Allocators'!$B$15:$W$361, MATCH('O5 Details by Class &amp; Accounts'!BH$18, 'E2 Allocators'!$B$15:$W$15, 0),FALSE)*$E202), 0, VLOOKUP(VLOOKUP($A202, 'E4 TB Allocation Details'!$A$18:$L$205, MATCH("Misc ID", 'E4 TB Allocation Details'!$A$18:$L$18, 0),FALSE), 'E2 Allocators'!$B$15:$W$361, MATCH('O5 Details by Class &amp; Accounts'!BH$18, 'E2 Allocators'!$B$15:$W$15, 0),FALSE)*$E202)</f>
        <v>0</v>
      </c>
      <c r="BI202" s="1411">
        <f>IF(ISERROR(VLOOKUP(VLOOKUP($A202, 'E4 TB Allocation Details'!$A$18:$L$205, MATCH("Misc ID", 'E4 TB Allocation Details'!$A$18:$L$18, 0),FALSE), 'E2 Allocators'!$B$15:$W$361, MATCH('O5 Details by Class &amp; Accounts'!BI$18, 'E2 Allocators'!$B$15:$W$15, 0),FALSE)*$E202), 0, VLOOKUP(VLOOKUP($A202, 'E4 TB Allocation Details'!$A$18:$L$205, MATCH("Misc ID", 'E4 TB Allocation Details'!$A$18:$L$18, 0),FALSE), 'E2 Allocators'!$B$15:$W$361, MATCH('O5 Details by Class &amp; Accounts'!BI$18, 'E2 Allocators'!$B$15:$W$15, 0),FALSE)*$E202)</f>
        <v>0</v>
      </c>
      <c r="BJ202" s="1411">
        <f>IF(ISERROR(VLOOKUP(VLOOKUP($A202, 'E4 TB Allocation Details'!$A$18:$L$205, MATCH("Misc ID", 'E4 TB Allocation Details'!$A$18:$L$18, 0),FALSE), 'E2 Allocators'!$B$15:$W$361, MATCH('O5 Details by Class &amp; Accounts'!BJ$18, 'E2 Allocators'!$B$15:$W$15, 0),FALSE)*$E202), 0, VLOOKUP(VLOOKUP($A202, 'E4 TB Allocation Details'!$A$18:$L$205, MATCH("Misc ID", 'E4 TB Allocation Details'!$A$18:$L$18, 0),FALSE), 'E2 Allocators'!$B$15:$W$361, MATCH('O5 Details by Class &amp; Accounts'!BJ$18, 'E2 Allocators'!$B$15:$W$15, 0),FALSE)*$E202)</f>
        <v>0</v>
      </c>
      <c r="BK202" s="1411">
        <f>IF(ISERROR(VLOOKUP(VLOOKUP($A202, 'E4 TB Allocation Details'!$A$18:$L$205, MATCH("Misc ID", 'E4 TB Allocation Details'!$A$18:$L$18, 0),FALSE), 'E2 Allocators'!$B$15:$W$361, MATCH('O5 Details by Class &amp; Accounts'!BK$18, 'E2 Allocators'!$B$15:$W$15, 0),FALSE)*$E202), 0, VLOOKUP(VLOOKUP($A202, 'E4 TB Allocation Details'!$A$18:$L$205, MATCH("Misc ID", 'E4 TB Allocation Details'!$A$18:$L$18, 0),FALSE), 'E2 Allocators'!$B$15:$W$361, MATCH('O5 Details by Class &amp; Accounts'!BK$18, 'E2 Allocators'!$B$15:$W$15, 0),FALSE)*$E202)</f>
        <v>0</v>
      </c>
      <c r="BL202" s="1411">
        <f>IF(ISERROR(VLOOKUP(VLOOKUP($A202, 'E4 TB Allocation Details'!$A$18:$L$205, MATCH("Misc ID", 'E4 TB Allocation Details'!$A$18:$L$18, 0),FALSE), 'E2 Allocators'!$B$15:$W$361, MATCH('O5 Details by Class &amp; Accounts'!BL$18, 'E2 Allocators'!$B$15:$W$15, 0),FALSE)*$E202), 0, VLOOKUP(VLOOKUP($A202, 'E4 TB Allocation Details'!$A$18:$L$205, MATCH("Misc ID", 'E4 TB Allocation Details'!$A$18:$L$18, 0),FALSE), 'E2 Allocators'!$B$15:$W$361, MATCH('O5 Details by Class &amp; Accounts'!BL$18, 'E2 Allocators'!$B$15:$W$15, 0),FALSE)*$E202)</f>
        <v>0</v>
      </c>
      <c r="BM202" s="1411">
        <f>IF(ISERROR(VLOOKUP(VLOOKUP($A202, 'E4 TB Allocation Details'!$A$18:$L$205, MATCH("Misc ID", 'E4 TB Allocation Details'!$A$18:$L$18, 0),FALSE), 'E2 Allocators'!$B$15:$W$361, MATCH('O5 Details by Class &amp; Accounts'!BM$18, 'E2 Allocators'!$B$15:$W$15, 0),FALSE)*$E202), 0, VLOOKUP(VLOOKUP($A202, 'E4 TB Allocation Details'!$A$18:$L$205, MATCH("Misc ID", 'E4 TB Allocation Details'!$A$18:$L$18, 0),FALSE), 'E2 Allocators'!$B$15:$W$361, MATCH('O5 Details by Class &amp; Accounts'!BM$18, 'E2 Allocators'!$B$15:$W$15, 0),FALSE)*$E202)</f>
        <v>0</v>
      </c>
      <c r="BN202" s="1411">
        <f>IF(ISERROR(VLOOKUP(VLOOKUP($A202, 'E4 TB Allocation Details'!$A$18:$L$205, MATCH("Misc ID", 'E4 TB Allocation Details'!$A$18:$L$18, 0),FALSE), 'E2 Allocators'!$B$15:$W$361, MATCH('O5 Details by Class &amp; Accounts'!BN$18, 'E2 Allocators'!$B$15:$W$15, 0),FALSE)*$E202), 0, VLOOKUP(VLOOKUP($A202, 'E4 TB Allocation Details'!$A$18:$L$205, MATCH("Misc ID", 'E4 TB Allocation Details'!$A$18:$L$18, 0),FALSE), 'E2 Allocators'!$B$15:$W$361, MATCH('O5 Details by Class &amp; Accounts'!BN$18, 'E2 Allocators'!$B$15:$W$15, 0),FALSE)*$E202)</f>
        <v>0</v>
      </c>
      <c r="BO202" s="1411">
        <f>IF(ISERROR(VLOOKUP(VLOOKUP($A202, 'E4 TB Allocation Details'!$A$18:$L$205, MATCH("Misc ID", 'E4 TB Allocation Details'!$A$18:$L$18, 0),FALSE), 'E2 Allocators'!$B$15:$W$361, MATCH('O5 Details by Class &amp; Accounts'!BO$18, 'E2 Allocators'!$B$15:$W$15, 0),FALSE)*$E202), 0, VLOOKUP(VLOOKUP($A202, 'E4 TB Allocation Details'!$A$18:$L$205, MATCH("Misc ID", 'E4 TB Allocation Details'!$A$18:$L$18, 0),FALSE), 'E2 Allocators'!$B$15:$W$361, MATCH('O5 Details by Class &amp; Accounts'!BO$18, 'E2 Allocators'!$B$15:$W$15, 0),FALSE)*$E202)</f>
        <v>0</v>
      </c>
      <c r="BP202" s="1411">
        <f>IF(ISERROR(VLOOKUP(VLOOKUP($A202, 'E4 TB Allocation Details'!$A$18:$L$205, MATCH("Misc ID", 'E4 TB Allocation Details'!$A$18:$L$18, 0),FALSE), 'E2 Allocators'!$B$15:$W$361, MATCH('O5 Details by Class &amp; Accounts'!BP$18, 'E2 Allocators'!$B$15:$W$15, 0),FALSE)*$E202), 0, VLOOKUP(VLOOKUP($A202, 'E4 TB Allocation Details'!$A$18:$L$205, MATCH("Misc ID", 'E4 TB Allocation Details'!$A$18:$L$18, 0),FALSE), 'E2 Allocators'!$B$15:$W$361, MATCH('O5 Details by Class &amp; Accounts'!BP$18, 'E2 Allocators'!$B$15:$W$15, 0),FALSE)*$E202)</f>
        <v>0</v>
      </c>
      <c r="BQ202" s="1411">
        <f>IF(ISERROR(VLOOKUP(VLOOKUP($A202, 'E4 TB Allocation Details'!$A$18:$L$205, MATCH("Misc ID", 'E4 TB Allocation Details'!$A$18:$L$18, 0),FALSE), 'E2 Allocators'!$B$15:$W$361, MATCH('O5 Details by Class &amp; Accounts'!BQ$18, 'E2 Allocators'!$B$15:$W$15, 0),FALSE)*$E202), 0, VLOOKUP(VLOOKUP($A202, 'E4 TB Allocation Details'!$A$18:$L$205, MATCH("Misc ID", 'E4 TB Allocation Details'!$A$18:$L$18, 0),FALSE), 'E2 Allocators'!$B$15:$W$361, MATCH('O5 Details by Class &amp; Accounts'!BQ$18, 'E2 Allocators'!$B$15:$W$15, 0),FALSE)*$E202)</f>
        <v>0</v>
      </c>
      <c r="BR202" s="1411">
        <f>IF(ISERROR(VLOOKUP(VLOOKUP($A202, 'E4 TB Allocation Details'!$A$18:$L$205, MATCH("Misc ID", 'E4 TB Allocation Details'!$A$18:$L$18, 0),FALSE), 'E2 Allocators'!$B$15:$W$361, MATCH('O5 Details by Class &amp; Accounts'!BR$18, 'E2 Allocators'!$B$15:$W$15, 0),FALSE)*$E202), 0, VLOOKUP(VLOOKUP($A202, 'E4 TB Allocation Details'!$A$18:$L$205, MATCH("Misc ID", 'E4 TB Allocation Details'!$A$18:$L$18, 0),FALSE), 'E2 Allocators'!$B$15:$W$361, MATCH('O5 Details by Class &amp; Accounts'!BR$18, 'E2 Allocators'!$B$15:$W$15, 0),FALSE)*$E202)</f>
        <v>0</v>
      </c>
      <c r="BS202" s="1411">
        <f t="shared" si="41"/>
        <v>0</v>
      </c>
      <c r="BT202" s="1411">
        <f>IF(ISERROR(VLOOKUP(VLOOKUP($A202, 'E4 TB Allocation Details'!$A$18:$L$205, MATCH("A &amp; G ID", 'E4 TB Allocation Details'!$A$18:$L$18, 0),FALSE), 'E2 Allocators'!$B$15:$W$361, MATCH('O5 Details by Class &amp; Accounts'!BT$18, 'E2 Allocators'!$B$15:$W$15, 0),FALSE)*$E202), 0, VLOOKUP(VLOOKUP($A202, 'E4 TB Allocation Details'!$A$18:$L$205, MATCH("A &amp; G ID", 'E4 TB Allocation Details'!$A$18:$L$18, 0),FALSE), 'E2 Allocators'!$B$15:$W$361, MATCH('O5 Details by Class &amp; Accounts'!BT$18, 'E2 Allocators'!$B$15:$W$15, 0),FALSE)*$E202)</f>
        <v>3602.8050047829938</v>
      </c>
      <c r="BU202" s="1411">
        <f>IF(ISERROR(VLOOKUP(VLOOKUP($A202, 'E4 TB Allocation Details'!$A$18:$L$205, MATCH("A &amp; G ID", 'E4 TB Allocation Details'!$A$18:$L$18, 0),FALSE), 'E2 Allocators'!$B$15:$W$361, MATCH('O5 Details by Class &amp; Accounts'!BU$18, 'E2 Allocators'!$B$15:$W$15, 0),FALSE)*$E202), 0, VLOOKUP(VLOOKUP($A202, 'E4 TB Allocation Details'!$A$18:$L$205, MATCH("A &amp; G ID", 'E4 TB Allocation Details'!$A$18:$L$18, 0),FALSE), 'E2 Allocators'!$B$15:$W$361, MATCH('O5 Details by Class &amp; Accounts'!BU$18, 'E2 Allocators'!$B$15:$W$15, 0),FALSE)*$E202)</f>
        <v>1013.7225085211107</v>
      </c>
      <c r="BV202" s="1411">
        <f>IF(ISERROR(VLOOKUP(VLOOKUP($A202, 'E4 TB Allocation Details'!$A$18:$L$205, MATCH("A &amp; G ID", 'E4 TB Allocation Details'!$A$18:$L$18, 0),FALSE), 'E2 Allocators'!$B$15:$W$361, MATCH('O5 Details by Class &amp; Accounts'!BV$18, 'E2 Allocators'!$B$15:$W$15, 0),FALSE)*$E202), 0, VLOOKUP(VLOOKUP($A202, 'E4 TB Allocation Details'!$A$18:$L$205, MATCH("A &amp; G ID", 'E4 TB Allocation Details'!$A$18:$L$18, 0),FALSE), 'E2 Allocators'!$B$15:$W$361, MATCH('O5 Details by Class &amp; Accounts'!BV$18, 'E2 Allocators'!$B$15:$W$15, 0),FALSE)*$E202)</f>
        <v>1095.8267691929605</v>
      </c>
      <c r="BW202" s="1411">
        <f>IF(ISERROR(VLOOKUP(VLOOKUP($A202, 'E4 TB Allocation Details'!$A$18:$L$205, MATCH("A &amp; G ID", 'E4 TB Allocation Details'!$A$18:$L$18, 0),FALSE), 'E2 Allocators'!$B$15:$W$361, MATCH('O5 Details by Class &amp; Accounts'!BW$18, 'E2 Allocators'!$B$15:$W$15, 0),FALSE)*$E202), 0, VLOOKUP(VLOOKUP($A202, 'E4 TB Allocation Details'!$A$18:$L$205, MATCH("A &amp; G ID", 'E4 TB Allocation Details'!$A$18:$L$18, 0),FALSE), 'E2 Allocators'!$B$15:$W$361, MATCH('O5 Details by Class &amp; Accounts'!BW$18, 'E2 Allocators'!$B$15:$W$15, 0),FALSE)*$E202)</f>
        <v>0</v>
      </c>
      <c r="BX202" s="1411">
        <f>IF(ISERROR(VLOOKUP(VLOOKUP($A202, 'E4 TB Allocation Details'!$A$18:$L$205, MATCH("A &amp; G ID", 'E4 TB Allocation Details'!$A$18:$L$18, 0),FALSE), 'E2 Allocators'!$B$15:$W$361, MATCH('O5 Details by Class &amp; Accounts'!BX$18, 'E2 Allocators'!$B$15:$W$15, 0),FALSE)*$E202), 0, VLOOKUP(VLOOKUP($A202, 'E4 TB Allocation Details'!$A$18:$L$205, MATCH("A &amp; G ID", 'E4 TB Allocation Details'!$A$18:$L$18, 0),FALSE), 'E2 Allocators'!$B$15:$W$361, MATCH('O5 Details by Class &amp; Accounts'!BX$18, 'E2 Allocators'!$B$15:$W$15, 0),FALSE)*$E202)</f>
        <v>0</v>
      </c>
      <c r="BY202" s="1411">
        <f>IF(ISERROR(VLOOKUP(VLOOKUP($A202, 'E4 TB Allocation Details'!$A$18:$L$205, MATCH("A &amp; G ID", 'E4 TB Allocation Details'!$A$18:$L$18, 0),FALSE), 'E2 Allocators'!$B$15:$W$361, MATCH('O5 Details by Class &amp; Accounts'!BY$18, 'E2 Allocators'!$B$15:$W$15, 0),FALSE)*$E202), 0, VLOOKUP(VLOOKUP($A202, 'E4 TB Allocation Details'!$A$18:$L$205, MATCH("A &amp; G ID", 'E4 TB Allocation Details'!$A$18:$L$18, 0),FALSE), 'E2 Allocators'!$B$15:$W$361, MATCH('O5 Details by Class &amp; Accounts'!BY$18, 'E2 Allocators'!$B$15:$W$15, 0),FALSE)*$E202)</f>
        <v>0</v>
      </c>
      <c r="BZ202" s="1411">
        <f>IF(ISERROR(VLOOKUP(VLOOKUP($A202, 'E4 TB Allocation Details'!$A$18:$L$205, MATCH("A &amp; G ID", 'E4 TB Allocation Details'!$A$18:$L$18, 0),FALSE), 'E2 Allocators'!$B$15:$W$361, MATCH('O5 Details by Class &amp; Accounts'!BZ$18, 'E2 Allocators'!$B$15:$W$15, 0),FALSE)*$E202), 0, VLOOKUP(VLOOKUP($A202, 'E4 TB Allocation Details'!$A$18:$L$205, MATCH("A &amp; G ID", 'E4 TB Allocation Details'!$A$18:$L$18, 0),FALSE), 'E2 Allocators'!$B$15:$W$361, MATCH('O5 Details by Class &amp; Accounts'!BZ$18, 'E2 Allocators'!$B$15:$W$15, 0),FALSE)*$E202)</f>
        <v>257.14405374338043</v>
      </c>
      <c r="CA202" s="1411">
        <f>IF(ISERROR(VLOOKUP(VLOOKUP($A202, 'E4 TB Allocation Details'!$A$18:$L$205, MATCH("A &amp; G ID", 'E4 TB Allocation Details'!$A$18:$L$18, 0),FALSE), 'E2 Allocators'!$B$15:$W$361, MATCH('O5 Details by Class &amp; Accounts'!CA$18, 'E2 Allocators'!$B$15:$W$15, 0),FALSE)*$E202), 0, VLOOKUP(VLOOKUP($A202, 'E4 TB Allocation Details'!$A$18:$L$205, MATCH("A &amp; G ID", 'E4 TB Allocation Details'!$A$18:$L$18, 0),FALSE), 'E2 Allocators'!$B$15:$W$361, MATCH('O5 Details by Class &amp; Accounts'!CA$18, 'E2 Allocators'!$B$15:$W$15, 0),FALSE)*$E202)</f>
        <v>16.221758494964462</v>
      </c>
      <c r="CB202" s="1411">
        <f>IF(ISERROR(VLOOKUP(VLOOKUP($A202, 'E4 TB Allocation Details'!$A$18:$L$205, MATCH("A &amp; G ID", 'E4 TB Allocation Details'!$A$18:$L$18, 0),FALSE), 'E2 Allocators'!$B$15:$W$361, MATCH('O5 Details by Class &amp; Accounts'!CB$18, 'E2 Allocators'!$B$15:$W$15, 0),FALSE)*$E202), 0, VLOOKUP(VLOOKUP($A202, 'E4 TB Allocation Details'!$A$18:$L$205, MATCH("A &amp; G ID", 'E4 TB Allocation Details'!$A$18:$L$18, 0),FALSE), 'E2 Allocators'!$B$15:$W$361, MATCH('O5 Details by Class &amp; Accounts'!CB$18, 'E2 Allocators'!$B$15:$W$15, 0),FALSE)*$E202)</f>
        <v>14.279905264590115</v>
      </c>
      <c r="CC202" s="1411">
        <f>IF(ISERROR(VLOOKUP(VLOOKUP($A202, 'E4 TB Allocation Details'!$A$18:$L$205, MATCH("A &amp; G ID", 'E4 TB Allocation Details'!$A$18:$L$18, 0),FALSE), 'E2 Allocators'!$B$15:$W$361, MATCH('O5 Details by Class &amp; Accounts'!CC$18, 'E2 Allocators'!$B$15:$W$15, 0),FALSE)*$E202), 0, VLOOKUP(VLOOKUP($A202, 'E4 TB Allocation Details'!$A$18:$L$205, MATCH("A &amp; G ID", 'E4 TB Allocation Details'!$A$18:$L$18, 0),FALSE), 'E2 Allocators'!$B$15:$W$361, MATCH('O5 Details by Class &amp; Accounts'!CC$18, 'E2 Allocators'!$B$15:$W$15, 0),FALSE)*$E202)</f>
        <v>0</v>
      </c>
      <c r="CD202" s="1411">
        <f>IF(ISERROR(VLOOKUP(VLOOKUP($A202, 'E4 TB Allocation Details'!$A$18:$L$205, MATCH("A &amp; G ID", 'E4 TB Allocation Details'!$A$18:$L$18, 0),FALSE), 'E2 Allocators'!$B$15:$W$361, MATCH('O5 Details by Class &amp; Accounts'!CD$18, 'E2 Allocators'!$B$15:$W$15, 0),FALSE)*$E202), 0, VLOOKUP(VLOOKUP($A202, 'E4 TB Allocation Details'!$A$18:$L$205, MATCH("A &amp; G ID", 'E4 TB Allocation Details'!$A$18:$L$18, 0),FALSE), 'E2 Allocators'!$B$15:$W$361, MATCH('O5 Details by Class &amp; Accounts'!CD$18, 'E2 Allocators'!$B$15:$W$15, 0),FALSE)*$E202)</f>
        <v>0</v>
      </c>
      <c r="CE202" s="1411">
        <f>IF(ISERROR(VLOOKUP(VLOOKUP($A202, 'E4 TB Allocation Details'!$A$18:$L$205, MATCH("A &amp; G ID", 'E4 TB Allocation Details'!$A$18:$L$18, 0),FALSE), 'E2 Allocators'!$B$15:$W$361, MATCH('O5 Details by Class &amp; Accounts'!CE$18, 'E2 Allocators'!$B$15:$W$15, 0),FALSE)*$E202), 0, VLOOKUP(VLOOKUP($A202, 'E4 TB Allocation Details'!$A$18:$L$205, MATCH("A &amp; G ID", 'E4 TB Allocation Details'!$A$18:$L$18, 0),FALSE), 'E2 Allocators'!$B$15:$W$361, MATCH('O5 Details by Class &amp; Accounts'!CE$18, 'E2 Allocators'!$B$15:$W$15, 0),FALSE)*$E202)</f>
        <v>0</v>
      </c>
      <c r="CF202" s="1411">
        <f>IF(ISERROR(VLOOKUP(VLOOKUP($A202, 'E4 TB Allocation Details'!$A$18:$L$205, MATCH("A &amp; G ID", 'E4 TB Allocation Details'!$A$18:$L$18, 0),FALSE), 'E2 Allocators'!$B$15:$W$361, MATCH('O5 Details by Class &amp; Accounts'!CF$18, 'E2 Allocators'!$B$15:$W$15, 0),FALSE)*$E202), 0, VLOOKUP(VLOOKUP($A202, 'E4 TB Allocation Details'!$A$18:$L$205, MATCH("A &amp; G ID", 'E4 TB Allocation Details'!$A$18:$L$18, 0),FALSE), 'E2 Allocators'!$B$15:$W$361, MATCH('O5 Details by Class &amp; Accounts'!CF$18, 'E2 Allocators'!$B$15:$W$15, 0),FALSE)*$E202)</f>
        <v>0</v>
      </c>
      <c r="CG202" s="1411">
        <f>IF(ISERROR(VLOOKUP(VLOOKUP($A202, 'E4 TB Allocation Details'!$A$18:$L$205, MATCH("A &amp; G ID", 'E4 TB Allocation Details'!$A$18:$L$18, 0),FALSE), 'E2 Allocators'!$B$15:$W$361, MATCH('O5 Details by Class &amp; Accounts'!CG$18, 'E2 Allocators'!$B$15:$W$15, 0),FALSE)*$E202), 0, VLOOKUP(VLOOKUP($A202, 'E4 TB Allocation Details'!$A$18:$L$205, MATCH("A &amp; G ID", 'E4 TB Allocation Details'!$A$18:$L$18, 0),FALSE), 'E2 Allocators'!$B$15:$W$361, MATCH('O5 Details by Class &amp; Accounts'!CG$18, 'E2 Allocators'!$B$15:$W$15, 0),FALSE)*$E202)</f>
        <v>0</v>
      </c>
      <c r="CH202" s="1411">
        <f>IF(ISERROR(VLOOKUP(VLOOKUP($A202, 'E4 TB Allocation Details'!$A$18:$L$205, MATCH("A &amp; G ID", 'E4 TB Allocation Details'!$A$18:$L$18, 0),FALSE), 'E2 Allocators'!$B$15:$W$361, MATCH('O5 Details by Class &amp; Accounts'!CH$18, 'E2 Allocators'!$B$15:$W$15, 0),FALSE)*$E202), 0, VLOOKUP(VLOOKUP($A202, 'E4 TB Allocation Details'!$A$18:$L$205, MATCH("A &amp; G ID", 'E4 TB Allocation Details'!$A$18:$L$18, 0),FALSE), 'E2 Allocators'!$B$15:$W$361, MATCH('O5 Details by Class &amp; Accounts'!CH$18, 'E2 Allocators'!$B$15:$W$15, 0),FALSE)*$E202)</f>
        <v>0</v>
      </c>
      <c r="CI202" s="1411">
        <f>IF(ISERROR(VLOOKUP(VLOOKUP($A202, 'E4 TB Allocation Details'!$A$18:$L$205, MATCH("A &amp; G ID", 'E4 TB Allocation Details'!$A$18:$L$18, 0),FALSE), 'E2 Allocators'!$B$15:$W$361, MATCH('O5 Details by Class &amp; Accounts'!CI$18, 'E2 Allocators'!$B$15:$W$15, 0),FALSE)*$E202), 0, VLOOKUP(VLOOKUP($A202, 'E4 TB Allocation Details'!$A$18:$L$205, MATCH("A &amp; G ID", 'E4 TB Allocation Details'!$A$18:$L$18, 0),FALSE), 'E2 Allocators'!$B$15:$W$361, MATCH('O5 Details by Class &amp; Accounts'!CI$18, 'E2 Allocators'!$B$15:$W$15, 0),FALSE)*$E202)</f>
        <v>0</v>
      </c>
      <c r="CJ202" s="1411">
        <f>IF(ISERROR(VLOOKUP(VLOOKUP($A202, 'E4 TB Allocation Details'!$A$18:$L$205, MATCH("A &amp; G ID", 'E4 TB Allocation Details'!$A$18:$L$18, 0),FALSE), 'E2 Allocators'!$B$15:$W$361, MATCH('O5 Details by Class &amp; Accounts'!CJ$18, 'E2 Allocators'!$B$15:$W$15, 0),FALSE)*$E202), 0, VLOOKUP(VLOOKUP($A202, 'E4 TB Allocation Details'!$A$18:$L$205, MATCH("A &amp; G ID", 'E4 TB Allocation Details'!$A$18:$L$18, 0),FALSE), 'E2 Allocators'!$B$15:$W$361, MATCH('O5 Details by Class &amp; Accounts'!CJ$18, 'E2 Allocators'!$B$15:$W$15, 0),FALSE)*$E202)</f>
        <v>0</v>
      </c>
      <c r="CK202" s="1411">
        <f>IF(ISERROR(VLOOKUP(VLOOKUP($A202, 'E4 TB Allocation Details'!$A$18:$L$205, MATCH("A &amp; G ID", 'E4 TB Allocation Details'!$A$18:$L$18, 0),FALSE), 'E2 Allocators'!$B$15:$W$361, MATCH('O5 Details by Class &amp; Accounts'!CK$18, 'E2 Allocators'!$B$15:$W$15, 0),FALSE)*$E202), 0, VLOOKUP(VLOOKUP($A202, 'E4 TB Allocation Details'!$A$18:$L$205, MATCH("A &amp; G ID", 'E4 TB Allocation Details'!$A$18:$L$18, 0),FALSE), 'E2 Allocators'!$B$15:$W$361, MATCH('O5 Details by Class &amp; Accounts'!CK$18, 'E2 Allocators'!$B$15:$W$15, 0),FALSE)*$E202)</f>
        <v>0</v>
      </c>
      <c r="CL202" s="1411">
        <f>IF(ISERROR(VLOOKUP(VLOOKUP($A202, 'E4 TB Allocation Details'!$A$18:$L$205, MATCH("A &amp; G ID", 'E4 TB Allocation Details'!$A$18:$L$18, 0),FALSE), 'E2 Allocators'!$B$15:$W$361, MATCH('O5 Details by Class &amp; Accounts'!CL$18, 'E2 Allocators'!$B$15:$W$15, 0),FALSE)*$E202), 0, VLOOKUP(VLOOKUP($A202, 'E4 TB Allocation Details'!$A$18:$L$205, MATCH("A &amp; G ID", 'E4 TB Allocation Details'!$A$18:$L$18, 0),FALSE), 'E2 Allocators'!$B$15:$W$361, MATCH('O5 Details by Class &amp; Accounts'!CL$18, 'E2 Allocators'!$B$15:$W$15, 0),FALSE)*$E202)</f>
        <v>0</v>
      </c>
      <c r="CM202" s="1411">
        <f>IF(ISERROR(VLOOKUP(VLOOKUP($A202, 'E4 TB Allocation Details'!$A$18:$L$205, MATCH("A &amp; G ID", 'E4 TB Allocation Details'!$A$18:$L$18, 0),FALSE), 'E2 Allocators'!$B$15:$W$361, MATCH('O5 Details by Class &amp; Accounts'!CM$18, 'E2 Allocators'!$B$15:$W$15, 0),FALSE)*$E202), 0, VLOOKUP(VLOOKUP($A202, 'E4 TB Allocation Details'!$A$18:$L$205, MATCH("A &amp; G ID", 'E4 TB Allocation Details'!$A$18:$L$18, 0),FALSE), 'E2 Allocators'!$B$15:$W$361, MATCH('O5 Details by Class &amp; Accounts'!CM$18, 'E2 Allocators'!$B$15:$W$15, 0),FALSE)*$E202)</f>
        <v>0</v>
      </c>
      <c r="CN202" s="1411">
        <f t="shared" si="45"/>
        <v>6000.0000000000009</v>
      </c>
      <c r="CO202" s="1791">
        <f t="shared" si="43"/>
        <v>0</v>
      </c>
      <c r="CQ202" s="2086" t="s">
        <v>288</v>
      </c>
    </row>
    <row r="203" spans="1:95" s="80" customFormat="1" ht="12.75">
      <c r="A203" s="1169">
        <v>6210</v>
      </c>
      <c r="B203" s="451" t="s">
        <v>1447</v>
      </c>
      <c r="C203" s="1788">
        <f>IF(ISERROR(VLOOKUP($A203,'I3 TB Data'!$A$23:$H$458,MATCH('O5 Details by Class &amp; Accounts'!$C$18, 'I3 TB Data'!$A$23:$H$23,0),0)), 0, VLOOKUP($A203,'I3 TB Data'!$A$23:$H$458,MATCH('O5 Details by Class &amp; Accounts'!$C$18,'I3 TB Data'!$A$23:$H$23,0),0))</f>
        <v>0</v>
      </c>
      <c r="D203" s="1789"/>
      <c r="E203" s="1788">
        <f t="shared" si="46"/>
        <v>0</v>
      </c>
      <c r="F203" s="1790">
        <f>IF(ISERROR(VLOOKUP($A203, 'E1 Categorization'!A33:E122, MATCH("Customer Component", 'E1 Categorization'!$A$33:$E$33,0), 0)), 0, IF(VLOOKUP($A203, 'E1 Categorization'!A33:E122, MATCH("Customer Component", 'E1 Categorization'!$A$33:$E$33,0), 0)=0, 'O5 Details by Class &amp; Accounts'!$E203, IF(AND(VLOOKUP($A203, 'E1 Categorization'!A33:E122, MATCH("Customer Component", 'E1 Categorization'!$A$33:$E$33,0), 0) &gt;0, VLOOKUP($A203, 'E1 Categorization'!A33:E122, MATCH("Customer Component", 'E1 Categorization'!$A$33:$E$33,0), 0)&lt;1), 'O5 Details by Class &amp; Accounts'!$E203*(1-VLOOKUP($A203, 'E1 Categorization'!A33:E122, MATCH("Customer Component", 'E1 Categorization'!$A$33:$E$33,0), 0)), 0)))</f>
        <v>0</v>
      </c>
      <c r="G203" s="1790">
        <f>IF(ISERROR(VLOOKUP($A203, 'E1 Categorization'!A33:E122, MATCH("Customer Component", 'E1 Categorization'!$A$33:$E$33,0), 0)),0, IF(VLOOKUP($A203, 'E1 Categorization'!A33:E122, MATCH("Customer Component", 'E1 Categorization'!$A$33:$E$33,0), 0)=0, 0, IF(AND(VLOOKUP($A203, 'E1 Categorization'!A33:E122, MATCH("Customer Component", 'E1 Categorization'!$A$33:$E$33,0), 0) &gt;0, VLOOKUP($A203, 'E1 Categorization'!A33:E122, MATCH("Customer Component", 'E1 Categorization'!$A$33:$E$33,0), 0)&lt;1), 'O5 Details by Class &amp; Accounts'!$E203*(VLOOKUP($A203, 'E1 Categorization'!A33:E122, MATCH("Customer Component", 'E1 Categorization'!$A$33:$E$33,0), 0)), 'O5 Details by Class &amp; Accounts'!$E203)))</f>
        <v>0</v>
      </c>
      <c r="H203" s="1411">
        <f t="shared" si="39"/>
        <v>0</v>
      </c>
      <c r="I203" s="1411">
        <f>IF(ISERROR(VLOOKUP(VLOOKUP($A203, 'E4 TB Allocation Details'!$A$18:$L$205, MATCH("Demand ID", 'E4 TB Allocation Details'!$A$18:$L$18, 0),FALSE), 'E2 Allocators'!$B$15:$W$361, MATCH('O5 Details by Class &amp; Accounts'!I$18, 'E2 Allocators'!$B$15:$W$15, 0),FALSE)*$F203), 0, VLOOKUP(VLOOKUP($A203, 'E4 TB Allocation Details'!$A$18:$L$205, MATCH("Demand ID", 'E4 TB Allocation Details'!$A$18:$L$18, 0),FALSE), 'E2 Allocators'!$B$15:$W$361, MATCH('O5 Details by Class &amp; Accounts'!I$18, 'E2 Allocators'!$B$15:$W$15, 0),FALSE)*$F203)</f>
        <v>0</v>
      </c>
      <c r="J203" s="1411">
        <f>IF(ISERROR(VLOOKUP(VLOOKUP($A203, 'E4 TB Allocation Details'!$A$18:$L$205, MATCH("Demand ID", 'E4 TB Allocation Details'!$A$18:$L$18, 0),FALSE), 'E2 Allocators'!$B$15:$W$361, MATCH('O5 Details by Class &amp; Accounts'!J$18, 'E2 Allocators'!$B$15:$W$15, 0),FALSE)*$F203), 0, VLOOKUP(VLOOKUP($A203, 'E4 TB Allocation Details'!$A$18:$L$205, MATCH("Demand ID", 'E4 TB Allocation Details'!$A$18:$L$18, 0),FALSE), 'E2 Allocators'!$B$15:$W$361, MATCH('O5 Details by Class &amp; Accounts'!J$18, 'E2 Allocators'!$B$15:$W$15, 0),FALSE)*$F203)</f>
        <v>0</v>
      </c>
      <c r="K203" s="1411">
        <f>IF(ISERROR(VLOOKUP(VLOOKUP($A203, 'E4 TB Allocation Details'!$A$18:$L$205, MATCH("Demand ID", 'E4 TB Allocation Details'!$A$18:$L$18, 0),FALSE), 'E2 Allocators'!$B$15:$W$361, MATCH('O5 Details by Class &amp; Accounts'!K$18, 'E2 Allocators'!$B$15:$W$15, 0),FALSE)*$F203), 0, VLOOKUP(VLOOKUP($A203, 'E4 TB Allocation Details'!$A$18:$L$205, MATCH("Demand ID", 'E4 TB Allocation Details'!$A$18:$L$18, 0),FALSE), 'E2 Allocators'!$B$15:$W$361, MATCH('O5 Details by Class &amp; Accounts'!K$18, 'E2 Allocators'!$B$15:$W$15, 0),FALSE)*$F203)</f>
        <v>0</v>
      </c>
      <c r="L203" s="1411">
        <f>IF(ISERROR(VLOOKUP(VLOOKUP($A203, 'E4 TB Allocation Details'!$A$18:$L$205, MATCH("Demand ID", 'E4 TB Allocation Details'!$A$18:$L$18, 0),FALSE), 'E2 Allocators'!$B$15:$W$361, MATCH('O5 Details by Class &amp; Accounts'!L$18, 'E2 Allocators'!$B$15:$W$15, 0),FALSE)*$F203), 0, VLOOKUP(VLOOKUP($A203, 'E4 TB Allocation Details'!$A$18:$L$205, MATCH("Demand ID", 'E4 TB Allocation Details'!$A$18:$L$18, 0),FALSE), 'E2 Allocators'!$B$15:$W$361, MATCH('O5 Details by Class &amp; Accounts'!L$18, 'E2 Allocators'!$B$15:$W$15, 0),FALSE)*$F203)</f>
        <v>0</v>
      </c>
      <c r="M203" s="1411">
        <f>IF(ISERROR(VLOOKUP(VLOOKUP($A203, 'E4 TB Allocation Details'!$A$18:$L$205, MATCH("Demand ID", 'E4 TB Allocation Details'!$A$18:$L$18, 0),FALSE), 'E2 Allocators'!$B$15:$W$361, MATCH('O5 Details by Class &amp; Accounts'!M$18, 'E2 Allocators'!$B$15:$W$15, 0),FALSE)*$F203), 0, VLOOKUP(VLOOKUP($A203, 'E4 TB Allocation Details'!$A$18:$L$205, MATCH("Demand ID", 'E4 TB Allocation Details'!$A$18:$L$18, 0),FALSE), 'E2 Allocators'!$B$15:$W$361, MATCH('O5 Details by Class &amp; Accounts'!M$18, 'E2 Allocators'!$B$15:$W$15, 0),FALSE)*$F203)</f>
        <v>0</v>
      </c>
      <c r="N203" s="1411">
        <f>IF(ISERROR(VLOOKUP(VLOOKUP($A203, 'E4 TB Allocation Details'!$A$18:$L$205, MATCH("Demand ID", 'E4 TB Allocation Details'!$A$18:$L$18, 0),FALSE), 'E2 Allocators'!$B$15:$W$361, MATCH('O5 Details by Class &amp; Accounts'!N$18, 'E2 Allocators'!$B$15:$W$15, 0),FALSE)*$F203), 0, VLOOKUP(VLOOKUP($A203, 'E4 TB Allocation Details'!$A$18:$L$205, MATCH("Demand ID", 'E4 TB Allocation Details'!$A$18:$L$18, 0),FALSE), 'E2 Allocators'!$B$15:$W$361, MATCH('O5 Details by Class &amp; Accounts'!N$18, 'E2 Allocators'!$B$15:$W$15, 0),FALSE)*$F203)</f>
        <v>0</v>
      </c>
      <c r="O203" s="1411">
        <f>IF(ISERROR(VLOOKUP(VLOOKUP($A203, 'E4 TB Allocation Details'!$A$18:$L$205, MATCH("Demand ID", 'E4 TB Allocation Details'!$A$18:$L$18, 0),FALSE), 'E2 Allocators'!$B$15:$W$361, MATCH('O5 Details by Class &amp; Accounts'!O$18, 'E2 Allocators'!$B$15:$W$15, 0),FALSE)*$F203), 0, VLOOKUP(VLOOKUP($A203, 'E4 TB Allocation Details'!$A$18:$L$205, MATCH("Demand ID", 'E4 TB Allocation Details'!$A$18:$L$18, 0),FALSE), 'E2 Allocators'!$B$15:$W$361, MATCH('O5 Details by Class &amp; Accounts'!O$18, 'E2 Allocators'!$B$15:$W$15, 0),FALSE)*$F203)</f>
        <v>0</v>
      </c>
      <c r="P203" s="1411">
        <f>IF(ISERROR(VLOOKUP(VLOOKUP($A203, 'E4 TB Allocation Details'!$A$18:$L$205, MATCH("Demand ID", 'E4 TB Allocation Details'!$A$18:$L$18, 0),FALSE), 'E2 Allocators'!$B$15:$W$361, MATCH('O5 Details by Class &amp; Accounts'!P$18, 'E2 Allocators'!$B$15:$W$15, 0),FALSE)*$F203), 0, VLOOKUP(VLOOKUP($A203, 'E4 TB Allocation Details'!$A$18:$L$205, MATCH("Demand ID", 'E4 TB Allocation Details'!$A$18:$L$18, 0),FALSE), 'E2 Allocators'!$B$15:$W$361, MATCH('O5 Details by Class &amp; Accounts'!P$18, 'E2 Allocators'!$B$15:$W$15, 0),FALSE)*$F203)</f>
        <v>0</v>
      </c>
      <c r="Q203" s="1411">
        <f>IF(ISERROR(VLOOKUP(VLOOKUP($A203, 'E4 TB Allocation Details'!$A$18:$L$205, MATCH("Demand ID", 'E4 TB Allocation Details'!$A$18:$L$18, 0),FALSE), 'E2 Allocators'!$B$15:$W$361, MATCH('O5 Details by Class &amp; Accounts'!Q$18, 'E2 Allocators'!$B$15:$W$15, 0),FALSE)*$F203), 0, VLOOKUP(VLOOKUP($A203, 'E4 TB Allocation Details'!$A$18:$L$205, MATCH("Demand ID", 'E4 TB Allocation Details'!$A$18:$L$18, 0),FALSE), 'E2 Allocators'!$B$15:$W$361, MATCH('O5 Details by Class &amp; Accounts'!Q$18, 'E2 Allocators'!$B$15:$W$15, 0),FALSE)*$F203)</f>
        <v>0</v>
      </c>
      <c r="R203" s="1411">
        <f>IF(ISERROR(VLOOKUP(VLOOKUP($A203, 'E4 TB Allocation Details'!$A$18:$L$205, MATCH("Demand ID", 'E4 TB Allocation Details'!$A$18:$L$18, 0),FALSE), 'E2 Allocators'!$B$15:$W$361, MATCH('O5 Details by Class &amp; Accounts'!R$18, 'E2 Allocators'!$B$15:$W$15, 0),FALSE)*$F203), 0, VLOOKUP(VLOOKUP($A203, 'E4 TB Allocation Details'!$A$18:$L$205, MATCH("Demand ID", 'E4 TB Allocation Details'!$A$18:$L$18, 0),FALSE), 'E2 Allocators'!$B$15:$W$361, MATCH('O5 Details by Class &amp; Accounts'!R$18, 'E2 Allocators'!$B$15:$W$15, 0),FALSE)*$F203)</f>
        <v>0</v>
      </c>
      <c r="S203" s="1411">
        <f>IF(ISERROR(VLOOKUP(VLOOKUP($A203, 'E4 TB Allocation Details'!$A$18:$L$205, MATCH("Demand ID", 'E4 TB Allocation Details'!$A$18:$L$18, 0),FALSE), 'E2 Allocators'!$B$15:$W$361, MATCH('O5 Details by Class &amp; Accounts'!S$18, 'E2 Allocators'!$B$15:$W$15, 0),FALSE)*$F203), 0, VLOOKUP(VLOOKUP($A203, 'E4 TB Allocation Details'!$A$18:$L$205, MATCH("Demand ID", 'E4 TB Allocation Details'!$A$18:$L$18, 0),FALSE), 'E2 Allocators'!$B$15:$W$361, MATCH('O5 Details by Class &amp; Accounts'!S$18, 'E2 Allocators'!$B$15:$W$15, 0),FALSE)*$F203)</f>
        <v>0</v>
      </c>
      <c r="T203" s="1411">
        <f>IF(ISERROR(VLOOKUP(VLOOKUP($A203, 'E4 TB Allocation Details'!$A$18:$L$205, MATCH("Demand ID", 'E4 TB Allocation Details'!$A$18:$L$18, 0),FALSE), 'E2 Allocators'!$B$15:$W$361, MATCH('O5 Details by Class &amp; Accounts'!T$18, 'E2 Allocators'!$B$15:$W$15, 0),FALSE)*$F203), 0, VLOOKUP(VLOOKUP($A203, 'E4 TB Allocation Details'!$A$18:$L$205, MATCH("Demand ID", 'E4 TB Allocation Details'!$A$18:$L$18, 0),FALSE), 'E2 Allocators'!$B$15:$W$361, MATCH('O5 Details by Class &amp; Accounts'!T$18, 'E2 Allocators'!$B$15:$W$15, 0),FALSE)*$F203)</f>
        <v>0</v>
      </c>
      <c r="U203" s="1411">
        <f>IF(ISERROR(VLOOKUP(VLOOKUP($A203, 'E4 TB Allocation Details'!$A$18:$L$205, MATCH("Demand ID", 'E4 TB Allocation Details'!$A$18:$L$18, 0),FALSE), 'E2 Allocators'!$B$15:$W$361, MATCH('O5 Details by Class &amp; Accounts'!U$18, 'E2 Allocators'!$B$15:$W$15, 0),FALSE)*$F203), 0, VLOOKUP(VLOOKUP($A203, 'E4 TB Allocation Details'!$A$18:$L$205, MATCH("Demand ID", 'E4 TB Allocation Details'!$A$18:$L$18, 0),FALSE), 'E2 Allocators'!$B$15:$W$361, MATCH('O5 Details by Class &amp; Accounts'!U$18, 'E2 Allocators'!$B$15:$W$15, 0),FALSE)*$F203)</f>
        <v>0</v>
      </c>
      <c r="V203" s="1411">
        <f>IF(ISERROR(VLOOKUP(VLOOKUP($A203, 'E4 TB Allocation Details'!$A$18:$L$205, MATCH("Demand ID", 'E4 TB Allocation Details'!$A$18:$L$18, 0),FALSE), 'E2 Allocators'!$B$15:$W$361, MATCH('O5 Details by Class &amp; Accounts'!V$18, 'E2 Allocators'!$B$15:$W$15, 0),FALSE)*$F203), 0, VLOOKUP(VLOOKUP($A203, 'E4 TB Allocation Details'!$A$18:$L$205, MATCH("Demand ID", 'E4 TB Allocation Details'!$A$18:$L$18, 0),FALSE), 'E2 Allocators'!$B$15:$W$361, MATCH('O5 Details by Class &amp; Accounts'!V$18, 'E2 Allocators'!$B$15:$W$15, 0),FALSE)*$F203)</f>
        <v>0</v>
      </c>
      <c r="W203" s="1411">
        <f>IF(ISERROR(VLOOKUP(VLOOKUP($A203, 'E4 TB Allocation Details'!$A$18:$L$205, MATCH("Demand ID", 'E4 TB Allocation Details'!$A$18:$L$18, 0),FALSE), 'E2 Allocators'!$B$15:$W$361, MATCH('O5 Details by Class &amp; Accounts'!W$18, 'E2 Allocators'!$B$15:$W$15, 0),FALSE)*$F203), 0, VLOOKUP(VLOOKUP($A203, 'E4 TB Allocation Details'!$A$18:$L$205, MATCH("Demand ID", 'E4 TB Allocation Details'!$A$18:$L$18, 0),FALSE), 'E2 Allocators'!$B$15:$W$361, MATCH('O5 Details by Class &amp; Accounts'!W$18, 'E2 Allocators'!$B$15:$W$15, 0),FALSE)*$F203)</f>
        <v>0</v>
      </c>
      <c r="X203" s="1411">
        <f>IF(ISERROR(VLOOKUP(VLOOKUP($A203, 'E4 TB Allocation Details'!$A$18:$L$205, MATCH("Demand ID", 'E4 TB Allocation Details'!$A$18:$L$18, 0),FALSE), 'E2 Allocators'!$B$15:$W$361, MATCH('O5 Details by Class &amp; Accounts'!X$18, 'E2 Allocators'!$B$15:$W$15, 0),FALSE)*$F203), 0, VLOOKUP(VLOOKUP($A203, 'E4 TB Allocation Details'!$A$18:$L$205, MATCH("Demand ID", 'E4 TB Allocation Details'!$A$18:$L$18, 0),FALSE), 'E2 Allocators'!$B$15:$W$361, MATCH('O5 Details by Class &amp; Accounts'!X$18, 'E2 Allocators'!$B$15:$W$15, 0),FALSE)*$F203)</f>
        <v>0</v>
      </c>
      <c r="Y203" s="1411">
        <f>IF(ISERROR(VLOOKUP(VLOOKUP($A203, 'E4 TB Allocation Details'!$A$18:$L$205, MATCH("Demand ID", 'E4 TB Allocation Details'!$A$18:$L$18, 0),FALSE), 'E2 Allocators'!$B$15:$W$361, MATCH('O5 Details by Class &amp; Accounts'!Y$18, 'E2 Allocators'!$B$15:$W$15, 0),FALSE)*$F203), 0, VLOOKUP(VLOOKUP($A203, 'E4 TB Allocation Details'!$A$18:$L$205, MATCH("Demand ID", 'E4 TB Allocation Details'!$A$18:$L$18, 0),FALSE), 'E2 Allocators'!$B$15:$W$361, MATCH('O5 Details by Class &amp; Accounts'!Y$18, 'E2 Allocators'!$B$15:$W$15, 0),FALSE)*$F203)</f>
        <v>0</v>
      </c>
      <c r="Z203" s="1411">
        <f>IF(ISERROR(VLOOKUP(VLOOKUP($A203, 'E4 TB Allocation Details'!$A$18:$L$205, MATCH("Demand ID", 'E4 TB Allocation Details'!$A$18:$L$18, 0),FALSE), 'E2 Allocators'!$B$15:$W$361, MATCH('O5 Details by Class &amp; Accounts'!Z$18, 'E2 Allocators'!$B$15:$W$15, 0),FALSE)*$F203), 0, VLOOKUP(VLOOKUP($A203, 'E4 TB Allocation Details'!$A$18:$L$205, MATCH("Demand ID", 'E4 TB Allocation Details'!$A$18:$L$18, 0),FALSE), 'E2 Allocators'!$B$15:$W$361, MATCH('O5 Details by Class &amp; Accounts'!Z$18, 'E2 Allocators'!$B$15:$W$15, 0),FALSE)*$F203)</f>
        <v>0</v>
      </c>
      <c r="AA203" s="1411">
        <f>IF(ISERROR(VLOOKUP(VLOOKUP($A203, 'E4 TB Allocation Details'!$A$18:$L$205, MATCH("Demand ID", 'E4 TB Allocation Details'!$A$18:$L$18, 0),FALSE), 'E2 Allocators'!$B$15:$W$361, MATCH('O5 Details by Class &amp; Accounts'!AA$18, 'E2 Allocators'!$B$15:$W$15, 0),FALSE)*$F203), 0, VLOOKUP(VLOOKUP($A203, 'E4 TB Allocation Details'!$A$18:$L$205, MATCH("Demand ID", 'E4 TB Allocation Details'!$A$18:$L$18, 0),FALSE), 'E2 Allocators'!$B$15:$W$361, MATCH('O5 Details by Class &amp; Accounts'!AA$18, 'E2 Allocators'!$B$15:$W$15, 0),FALSE)*$F203)</f>
        <v>0</v>
      </c>
      <c r="AB203" s="1411">
        <f>IF(ISERROR(VLOOKUP(VLOOKUP($A203, 'E4 TB Allocation Details'!$A$18:$L$205, MATCH("Demand ID", 'E4 TB Allocation Details'!$A$18:$L$18, 0),FALSE), 'E2 Allocators'!$B$15:$W$361, MATCH('O5 Details by Class &amp; Accounts'!AB$18, 'E2 Allocators'!$B$15:$W$15, 0),FALSE)*$F203), 0, VLOOKUP(VLOOKUP($A203, 'E4 TB Allocation Details'!$A$18:$L$205, MATCH("Demand ID", 'E4 TB Allocation Details'!$A$18:$L$18, 0),FALSE), 'E2 Allocators'!$B$15:$W$361, MATCH('O5 Details by Class &amp; Accounts'!AB$18, 'E2 Allocators'!$B$15:$W$15, 0),FALSE)*$F203)</f>
        <v>0</v>
      </c>
      <c r="AC203" s="1411">
        <f t="shared" si="40"/>
        <v>0</v>
      </c>
      <c r="AD203" s="1411">
        <f>IF(ISERROR(VLOOKUP(VLOOKUP($A203, 'E4 TB Allocation Details'!$A$18:$L$205, MATCH("Customer ID", 'E4 TB Allocation Details'!$A$18:$L$18, 0),FALSE), 'E2 Allocators'!$B$15:$W$361, MATCH('O5 Details by Class &amp; Accounts'!AD$18, 'E2 Allocators'!$B$15:$W$15, 0),FALSE)*$G203), 0, VLOOKUP(VLOOKUP($A203, 'E4 TB Allocation Details'!$A$18:$L$205, MATCH("Customer ID", 'E4 TB Allocation Details'!$A$18:$L$18, 0),FALSE), 'E2 Allocators'!$B$15:$W$361, MATCH('O5 Details by Class &amp; Accounts'!AD$18, 'E2 Allocators'!$B$15:$W$15, 0),FALSE)*$G203)</f>
        <v>0</v>
      </c>
      <c r="AE203" s="1411">
        <f>IF(ISERROR(VLOOKUP(VLOOKUP($A203, 'E4 TB Allocation Details'!$A$18:$L$205, MATCH("Customer ID", 'E4 TB Allocation Details'!$A$18:$L$18, 0),FALSE), 'E2 Allocators'!$B$15:$W$361, MATCH('O5 Details by Class &amp; Accounts'!AE$18, 'E2 Allocators'!$B$15:$W$15, 0),FALSE)*$G203), 0, VLOOKUP(VLOOKUP($A203, 'E4 TB Allocation Details'!$A$18:$L$205, MATCH("Customer ID", 'E4 TB Allocation Details'!$A$18:$L$18, 0),FALSE), 'E2 Allocators'!$B$15:$W$361, MATCH('O5 Details by Class &amp; Accounts'!AE$18, 'E2 Allocators'!$B$15:$W$15, 0),FALSE)*$G203)</f>
        <v>0</v>
      </c>
      <c r="AF203" s="1411">
        <f>IF(ISERROR(VLOOKUP(VLOOKUP($A203, 'E4 TB Allocation Details'!$A$18:$L$205, MATCH("Customer ID", 'E4 TB Allocation Details'!$A$18:$L$18, 0),FALSE), 'E2 Allocators'!$B$15:$W$361, MATCH('O5 Details by Class &amp; Accounts'!AF$18, 'E2 Allocators'!$B$15:$W$15, 0),FALSE)*$G203), 0, VLOOKUP(VLOOKUP($A203, 'E4 TB Allocation Details'!$A$18:$L$205, MATCH("Customer ID", 'E4 TB Allocation Details'!$A$18:$L$18, 0),FALSE), 'E2 Allocators'!$B$15:$W$361, MATCH('O5 Details by Class &amp; Accounts'!AF$18, 'E2 Allocators'!$B$15:$W$15, 0),FALSE)*$G203)</f>
        <v>0</v>
      </c>
      <c r="AG203" s="1411">
        <f>IF(ISERROR(VLOOKUP(VLOOKUP($A203, 'E4 TB Allocation Details'!$A$18:$L$205, MATCH("Customer ID", 'E4 TB Allocation Details'!$A$18:$L$18, 0),FALSE), 'E2 Allocators'!$B$15:$W$361, MATCH('O5 Details by Class &amp; Accounts'!AG$18, 'E2 Allocators'!$B$15:$W$15, 0),FALSE)*$G203), 0, VLOOKUP(VLOOKUP($A203, 'E4 TB Allocation Details'!$A$18:$L$205, MATCH("Customer ID", 'E4 TB Allocation Details'!$A$18:$L$18, 0),FALSE), 'E2 Allocators'!$B$15:$W$361, MATCH('O5 Details by Class &amp; Accounts'!AG$18, 'E2 Allocators'!$B$15:$W$15, 0),FALSE)*$G203)</f>
        <v>0</v>
      </c>
      <c r="AH203" s="1411">
        <f>IF(ISERROR(VLOOKUP(VLOOKUP($A203, 'E4 TB Allocation Details'!$A$18:$L$205, MATCH("Customer ID", 'E4 TB Allocation Details'!$A$18:$L$18, 0),FALSE), 'E2 Allocators'!$B$15:$W$361, MATCH('O5 Details by Class &amp; Accounts'!AH$18, 'E2 Allocators'!$B$15:$W$15, 0),FALSE)*$G203), 0, VLOOKUP(VLOOKUP($A203, 'E4 TB Allocation Details'!$A$18:$L$205, MATCH("Customer ID", 'E4 TB Allocation Details'!$A$18:$L$18, 0),FALSE), 'E2 Allocators'!$B$15:$W$361, MATCH('O5 Details by Class &amp; Accounts'!AH$18, 'E2 Allocators'!$B$15:$W$15, 0),FALSE)*$G203)</f>
        <v>0</v>
      </c>
      <c r="AI203" s="1411">
        <f>IF(ISERROR(VLOOKUP(VLOOKUP($A203, 'E4 TB Allocation Details'!$A$18:$L$205, MATCH("Customer ID", 'E4 TB Allocation Details'!$A$18:$L$18, 0),FALSE), 'E2 Allocators'!$B$15:$W$361, MATCH('O5 Details by Class &amp; Accounts'!AI$18, 'E2 Allocators'!$B$15:$W$15, 0),FALSE)*$G203), 0, VLOOKUP(VLOOKUP($A203, 'E4 TB Allocation Details'!$A$18:$L$205, MATCH("Customer ID", 'E4 TB Allocation Details'!$A$18:$L$18, 0),FALSE), 'E2 Allocators'!$B$15:$W$361, MATCH('O5 Details by Class &amp; Accounts'!AI$18, 'E2 Allocators'!$B$15:$W$15, 0),FALSE)*$G203)</f>
        <v>0</v>
      </c>
      <c r="AJ203" s="1411">
        <f>IF(ISERROR(VLOOKUP(VLOOKUP($A203, 'E4 TB Allocation Details'!$A$18:$L$205, MATCH("Customer ID", 'E4 TB Allocation Details'!$A$18:$L$18, 0),FALSE), 'E2 Allocators'!$B$15:$W$361, MATCH('O5 Details by Class &amp; Accounts'!AJ$18, 'E2 Allocators'!$B$15:$W$15, 0),FALSE)*$G203), 0, VLOOKUP(VLOOKUP($A203, 'E4 TB Allocation Details'!$A$18:$L$205, MATCH("Customer ID", 'E4 TB Allocation Details'!$A$18:$L$18, 0),FALSE), 'E2 Allocators'!$B$15:$W$361, MATCH('O5 Details by Class &amp; Accounts'!AJ$18, 'E2 Allocators'!$B$15:$W$15, 0),FALSE)*$G203)</f>
        <v>0</v>
      </c>
      <c r="AK203" s="1411">
        <f>IF(ISERROR(VLOOKUP(VLOOKUP($A203, 'E4 TB Allocation Details'!$A$18:$L$205, MATCH("Customer ID", 'E4 TB Allocation Details'!$A$18:$L$18, 0),FALSE), 'E2 Allocators'!$B$15:$W$361, MATCH('O5 Details by Class &amp; Accounts'!AK$18, 'E2 Allocators'!$B$15:$W$15, 0),FALSE)*$G203), 0, VLOOKUP(VLOOKUP($A203, 'E4 TB Allocation Details'!$A$18:$L$205, MATCH("Customer ID", 'E4 TB Allocation Details'!$A$18:$L$18, 0),FALSE), 'E2 Allocators'!$B$15:$W$361, MATCH('O5 Details by Class &amp; Accounts'!AK$18, 'E2 Allocators'!$B$15:$W$15, 0),FALSE)*$G203)</f>
        <v>0</v>
      </c>
      <c r="AL203" s="1411">
        <f>IF(ISERROR(VLOOKUP(VLOOKUP($A203, 'E4 TB Allocation Details'!$A$18:$L$205, MATCH("Customer ID", 'E4 TB Allocation Details'!$A$18:$L$18, 0),FALSE), 'E2 Allocators'!$B$15:$W$361, MATCH('O5 Details by Class &amp; Accounts'!AL$18, 'E2 Allocators'!$B$15:$W$15, 0),FALSE)*$G203), 0, VLOOKUP(VLOOKUP($A203, 'E4 TB Allocation Details'!$A$18:$L$205, MATCH("Customer ID", 'E4 TB Allocation Details'!$A$18:$L$18, 0),FALSE), 'E2 Allocators'!$B$15:$W$361, MATCH('O5 Details by Class &amp; Accounts'!AL$18, 'E2 Allocators'!$B$15:$W$15, 0),FALSE)*$G203)</f>
        <v>0</v>
      </c>
      <c r="AM203" s="1411">
        <f>IF(ISERROR(VLOOKUP(VLOOKUP($A203, 'E4 TB Allocation Details'!$A$18:$L$205, MATCH("Customer ID", 'E4 TB Allocation Details'!$A$18:$L$18, 0),FALSE), 'E2 Allocators'!$B$15:$W$361, MATCH('O5 Details by Class &amp; Accounts'!AM$18, 'E2 Allocators'!$B$15:$W$15, 0),FALSE)*$G203), 0, VLOOKUP(VLOOKUP($A203, 'E4 TB Allocation Details'!$A$18:$L$205, MATCH("Customer ID", 'E4 TB Allocation Details'!$A$18:$L$18, 0),FALSE), 'E2 Allocators'!$B$15:$W$361, MATCH('O5 Details by Class &amp; Accounts'!AM$18, 'E2 Allocators'!$B$15:$W$15, 0),FALSE)*$G203)</f>
        <v>0</v>
      </c>
      <c r="AN203" s="1411">
        <f>IF(ISERROR(VLOOKUP(VLOOKUP($A203, 'E4 TB Allocation Details'!$A$18:$L$205, MATCH("Customer ID", 'E4 TB Allocation Details'!$A$18:$L$18, 0),FALSE), 'E2 Allocators'!$B$15:$W$361, MATCH('O5 Details by Class &amp; Accounts'!AN$18, 'E2 Allocators'!$B$15:$W$15, 0),FALSE)*$G203), 0, VLOOKUP(VLOOKUP($A203, 'E4 TB Allocation Details'!$A$18:$L$205, MATCH("Customer ID", 'E4 TB Allocation Details'!$A$18:$L$18, 0),FALSE), 'E2 Allocators'!$B$15:$W$361, MATCH('O5 Details by Class &amp; Accounts'!AN$18, 'E2 Allocators'!$B$15:$W$15, 0),FALSE)*$G203)</f>
        <v>0</v>
      </c>
      <c r="AO203" s="1411">
        <f>IF(ISERROR(VLOOKUP(VLOOKUP($A203, 'E4 TB Allocation Details'!$A$18:$L$205, MATCH("Customer ID", 'E4 TB Allocation Details'!$A$18:$L$18, 0),FALSE), 'E2 Allocators'!$B$15:$W$361, MATCH('O5 Details by Class &amp; Accounts'!AO$18, 'E2 Allocators'!$B$15:$W$15, 0),FALSE)*$G203), 0, VLOOKUP(VLOOKUP($A203, 'E4 TB Allocation Details'!$A$18:$L$205, MATCH("Customer ID", 'E4 TB Allocation Details'!$A$18:$L$18, 0),FALSE), 'E2 Allocators'!$B$15:$W$361, MATCH('O5 Details by Class &amp; Accounts'!AO$18, 'E2 Allocators'!$B$15:$W$15, 0),FALSE)*$G203)</f>
        <v>0</v>
      </c>
      <c r="AP203" s="1411">
        <f>IF(ISERROR(VLOOKUP(VLOOKUP($A203, 'E4 TB Allocation Details'!$A$18:$L$205, MATCH("Customer ID", 'E4 TB Allocation Details'!$A$18:$L$18, 0),FALSE), 'E2 Allocators'!$B$15:$W$361, MATCH('O5 Details by Class &amp; Accounts'!AP$18, 'E2 Allocators'!$B$15:$W$15, 0),FALSE)*$G203), 0, VLOOKUP(VLOOKUP($A203, 'E4 TB Allocation Details'!$A$18:$L$205, MATCH("Customer ID", 'E4 TB Allocation Details'!$A$18:$L$18, 0),FALSE), 'E2 Allocators'!$B$15:$W$361, MATCH('O5 Details by Class &amp; Accounts'!AP$18, 'E2 Allocators'!$B$15:$W$15, 0),FALSE)*$G203)</f>
        <v>0</v>
      </c>
      <c r="AQ203" s="1411">
        <f>IF(ISERROR(VLOOKUP(VLOOKUP($A203, 'E4 TB Allocation Details'!$A$18:$L$205, MATCH("Customer ID", 'E4 TB Allocation Details'!$A$18:$L$18, 0),FALSE), 'E2 Allocators'!$B$15:$W$361, MATCH('O5 Details by Class &amp; Accounts'!AQ$18, 'E2 Allocators'!$B$15:$W$15, 0),FALSE)*$G203), 0, VLOOKUP(VLOOKUP($A203, 'E4 TB Allocation Details'!$A$18:$L$205, MATCH("Customer ID", 'E4 TB Allocation Details'!$A$18:$L$18, 0),FALSE), 'E2 Allocators'!$B$15:$W$361, MATCH('O5 Details by Class &amp; Accounts'!AQ$18, 'E2 Allocators'!$B$15:$W$15, 0),FALSE)*$G203)</f>
        <v>0</v>
      </c>
      <c r="AR203" s="1411">
        <f>IF(ISERROR(VLOOKUP(VLOOKUP($A203, 'E4 TB Allocation Details'!$A$18:$L$205, MATCH("Customer ID", 'E4 TB Allocation Details'!$A$18:$L$18, 0),FALSE), 'E2 Allocators'!$B$15:$W$361, MATCH('O5 Details by Class &amp; Accounts'!AR$18, 'E2 Allocators'!$B$15:$W$15, 0),FALSE)*$G203), 0, VLOOKUP(VLOOKUP($A203, 'E4 TB Allocation Details'!$A$18:$L$205, MATCH("Customer ID", 'E4 TB Allocation Details'!$A$18:$L$18, 0),FALSE), 'E2 Allocators'!$B$15:$W$361, MATCH('O5 Details by Class &amp; Accounts'!AR$18, 'E2 Allocators'!$B$15:$W$15, 0),FALSE)*$G203)</f>
        <v>0</v>
      </c>
      <c r="AS203" s="1411">
        <f>IF(ISERROR(VLOOKUP(VLOOKUP($A203, 'E4 TB Allocation Details'!$A$18:$L$205, MATCH("Customer ID", 'E4 TB Allocation Details'!$A$18:$L$18, 0),FALSE), 'E2 Allocators'!$B$15:$W$361, MATCH('O5 Details by Class &amp; Accounts'!AS$18, 'E2 Allocators'!$B$15:$W$15, 0),FALSE)*$G203), 0, VLOOKUP(VLOOKUP($A203, 'E4 TB Allocation Details'!$A$18:$L$205, MATCH("Customer ID", 'E4 TB Allocation Details'!$A$18:$L$18, 0),FALSE), 'E2 Allocators'!$B$15:$W$361, MATCH('O5 Details by Class &amp; Accounts'!AS$18, 'E2 Allocators'!$B$15:$W$15, 0),FALSE)*$G203)</f>
        <v>0</v>
      </c>
      <c r="AT203" s="1411">
        <f>IF(ISERROR(VLOOKUP(VLOOKUP($A203, 'E4 TB Allocation Details'!$A$18:$L$205, MATCH("Customer ID", 'E4 TB Allocation Details'!$A$18:$L$18, 0),FALSE), 'E2 Allocators'!$B$15:$W$361, MATCH('O5 Details by Class &amp; Accounts'!AT$18, 'E2 Allocators'!$B$15:$W$15, 0),FALSE)*$G203), 0, VLOOKUP(VLOOKUP($A203, 'E4 TB Allocation Details'!$A$18:$L$205, MATCH("Customer ID", 'E4 TB Allocation Details'!$A$18:$L$18, 0),FALSE), 'E2 Allocators'!$B$15:$W$361, MATCH('O5 Details by Class &amp; Accounts'!AT$18, 'E2 Allocators'!$B$15:$W$15, 0),FALSE)*$G203)</f>
        <v>0</v>
      </c>
      <c r="AU203" s="1411">
        <f>IF(ISERROR(VLOOKUP(VLOOKUP($A203, 'E4 TB Allocation Details'!$A$18:$L$205, MATCH("Customer ID", 'E4 TB Allocation Details'!$A$18:$L$18, 0),FALSE), 'E2 Allocators'!$B$15:$W$361, MATCH('O5 Details by Class &amp; Accounts'!AU$18, 'E2 Allocators'!$B$15:$W$15, 0),FALSE)*$G203), 0, VLOOKUP(VLOOKUP($A203, 'E4 TB Allocation Details'!$A$18:$L$205, MATCH("Customer ID", 'E4 TB Allocation Details'!$A$18:$L$18, 0),FALSE), 'E2 Allocators'!$B$15:$W$361, MATCH('O5 Details by Class &amp; Accounts'!AU$18, 'E2 Allocators'!$B$15:$W$15, 0),FALSE)*$G203)</f>
        <v>0</v>
      </c>
      <c r="AV203" s="1411">
        <f>IF(ISERROR(VLOOKUP(VLOOKUP($A203, 'E4 TB Allocation Details'!$A$18:$L$205, MATCH("Customer ID", 'E4 TB Allocation Details'!$A$18:$L$18, 0),FALSE), 'E2 Allocators'!$B$15:$W$361, MATCH('O5 Details by Class &amp; Accounts'!AV$18, 'E2 Allocators'!$B$15:$W$15, 0),FALSE)*$G203), 0, VLOOKUP(VLOOKUP($A203, 'E4 TB Allocation Details'!$A$18:$L$205, MATCH("Customer ID", 'E4 TB Allocation Details'!$A$18:$L$18, 0),FALSE), 'E2 Allocators'!$B$15:$W$361, MATCH('O5 Details by Class &amp; Accounts'!AV$18, 'E2 Allocators'!$B$15:$W$15, 0),FALSE)*$G203)</f>
        <v>0</v>
      </c>
      <c r="AW203" s="1411">
        <f>IF(ISERROR(VLOOKUP(VLOOKUP($A203, 'E4 TB Allocation Details'!$A$18:$L$205, MATCH("Customer ID", 'E4 TB Allocation Details'!$A$18:$L$18, 0),FALSE), 'E2 Allocators'!$B$15:$W$361, MATCH('O5 Details by Class &amp; Accounts'!AW$18, 'E2 Allocators'!$B$15:$W$15, 0),FALSE)*$G203), 0, VLOOKUP(VLOOKUP($A203, 'E4 TB Allocation Details'!$A$18:$L$205, MATCH("Customer ID", 'E4 TB Allocation Details'!$A$18:$L$18, 0),FALSE), 'E2 Allocators'!$B$15:$W$361, MATCH('O5 Details by Class &amp; Accounts'!AW$18, 'E2 Allocators'!$B$15:$W$15, 0),FALSE)*$G203)</f>
        <v>0</v>
      </c>
      <c r="AX203" s="1411">
        <f t="shared" si="44"/>
        <v>0</v>
      </c>
      <c r="AY203" s="1411">
        <f>IF(ISERROR(VLOOKUP(VLOOKUP($A203, 'E4 TB Allocation Details'!$A$18:$L$205, MATCH("Misc ID", 'E4 TB Allocation Details'!$A$18:$L$18, 0),FALSE), 'E2 Allocators'!$B$15:$W$361, MATCH('O5 Details by Class &amp; Accounts'!AY$18, 'E2 Allocators'!$B$15:$W$15, 0),FALSE)*$E203), 0, VLOOKUP(VLOOKUP($A203, 'E4 TB Allocation Details'!$A$18:$L$205, MATCH("Misc ID", 'E4 TB Allocation Details'!$A$18:$L$18, 0),FALSE), 'E2 Allocators'!$B$15:$W$361, MATCH('O5 Details by Class &amp; Accounts'!AY$18, 'E2 Allocators'!$B$15:$W$15, 0),FALSE)*$E203)</f>
        <v>0</v>
      </c>
      <c r="AZ203" s="1411">
        <f>IF(ISERROR(VLOOKUP(VLOOKUP($A203, 'E4 TB Allocation Details'!$A$18:$L$205, MATCH("Misc ID", 'E4 TB Allocation Details'!$A$18:$L$18, 0),FALSE), 'E2 Allocators'!$B$15:$W$361, MATCH('O5 Details by Class &amp; Accounts'!AZ$18, 'E2 Allocators'!$B$15:$W$15, 0),FALSE)*$E203), 0, VLOOKUP(VLOOKUP($A203, 'E4 TB Allocation Details'!$A$18:$L$205, MATCH("Misc ID", 'E4 TB Allocation Details'!$A$18:$L$18, 0),FALSE), 'E2 Allocators'!$B$15:$W$361, MATCH('O5 Details by Class &amp; Accounts'!AZ$18, 'E2 Allocators'!$B$15:$W$15, 0),FALSE)*$E203)</f>
        <v>0</v>
      </c>
      <c r="BA203" s="1411">
        <f>IF(ISERROR(VLOOKUP(VLOOKUP($A203, 'E4 TB Allocation Details'!$A$18:$L$205, MATCH("Misc ID", 'E4 TB Allocation Details'!$A$18:$L$18, 0),FALSE), 'E2 Allocators'!$B$15:$W$361, MATCH('O5 Details by Class &amp; Accounts'!BA$18, 'E2 Allocators'!$B$15:$W$15, 0),FALSE)*$E203), 0, VLOOKUP(VLOOKUP($A203, 'E4 TB Allocation Details'!$A$18:$L$205, MATCH("Misc ID", 'E4 TB Allocation Details'!$A$18:$L$18, 0),FALSE), 'E2 Allocators'!$B$15:$W$361, MATCH('O5 Details by Class &amp; Accounts'!BA$18, 'E2 Allocators'!$B$15:$W$15, 0),FALSE)*$E203)</f>
        <v>0</v>
      </c>
      <c r="BB203" s="1411">
        <f>IF(ISERROR(VLOOKUP(VLOOKUP($A203, 'E4 TB Allocation Details'!$A$18:$L$205, MATCH("Misc ID", 'E4 TB Allocation Details'!$A$18:$L$18, 0),FALSE), 'E2 Allocators'!$B$15:$W$361, MATCH('O5 Details by Class &amp; Accounts'!BB$18, 'E2 Allocators'!$B$15:$W$15, 0),FALSE)*$E203), 0, VLOOKUP(VLOOKUP($A203, 'E4 TB Allocation Details'!$A$18:$L$205, MATCH("Misc ID", 'E4 TB Allocation Details'!$A$18:$L$18, 0),FALSE), 'E2 Allocators'!$B$15:$W$361, MATCH('O5 Details by Class &amp; Accounts'!BB$18, 'E2 Allocators'!$B$15:$W$15, 0),FALSE)*$E203)</f>
        <v>0</v>
      </c>
      <c r="BC203" s="1411">
        <f>IF(ISERROR(VLOOKUP(VLOOKUP($A203, 'E4 TB Allocation Details'!$A$18:$L$205, MATCH("Misc ID", 'E4 TB Allocation Details'!$A$18:$L$18, 0),FALSE), 'E2 Allocators'!$B$15:$W$361, MATCH('O5 Details by Class &amp; Accounts'!BC$18, 'E2 Allocators'!$B$15:$W$15, 0),FALSE)*$E203), 0, VLOOKUP(VLOOKUP($A203, 'E4 TB Allocation Details'!$A$18:$L$205, MATCH("Misc ID", 'E4 TB Allocation Details'!$A$18:$L$18, 0),FALSE), 'E2 Allocators'!$B$15:$W$361, MATCH('O5 Details by Class &amp; Accounts'!BC$18, 'E2 Allocators'!$B$15:$W$15, 0),FALSE)*$E203)</f>
        <v>0</v>
      </c>
      <c r="BD203" s="1411">
        <f>IF(ISERROR(VLOOKUP(VLOOKUP($A203, 'E4 TB Allocation Details'!$A$18:$L$205, MATCH("Misc ID", 'E4 TB Allocation Details'!$A$18:$L$18, 0),FALSE), 'E2 Allocators'!$B$15:$W$361, MATCH('O5 Details by Class &amp; Accounts'!BD$18, 'E2 Allocators'!$B$15:$W$15, 0),FALSE)*$E203), 0, VLOOKUP(VLOOKUP($A203, 'E4 TB Allocation Details'!$A$18:$L$205, MATCH("Misc ID", 'E4 TB Allocation Details'!$A$18:$L$18, 0),FALSE), 'E2 Allocators'!$B$15:$W$361, MATCH('O5 Details by Class &amp; Accounts'!BD$18, 'E2 Allocators'!$B$15:$W$15, 0),FALSE)*$E203)</f>
        <v>0</v>
      </c>
      <c r="BE203" s="1411">
        <f>IF(ISERROR(VLOOKUP(VLOOKUP($A203, 'E4 TB Allocation Details'!$A$18:$L$205, MATCH("Misc ID", 'E4 TB Allocation Details'!$A$18:$L$18, 0),FALSE), 'E2 Allocators'!$B$15:$W$361, MATCH('O5 Details by Class &amp; Accounts'!BE$18, 'E2 Allocators'!$B$15:$W$15, 0),FALSE)*$E203), 0, VLOOKUP(VLOOKUP($A203, 'E4 TB Allocation Details'!$A$18:$L$205, MATCH("Misc ID", 'E4 TB Allocation Details'!$A$18:$L$18, 0),FALSE), 'E2 Allocators'!$B$15:$W$361, MATCH('O5 Details by Class &amp; Accounts'!BE$18, 'E2 Allocators'!$B$15:$W$15, 0),FALSE)*$E203)</f>
        <v>0</v>
      </c>
      <c r="BF203" s="1411">
        <f>IF(ISERROR(VLOOKUP(VLOOKUP($A203, 'E4 TB Allocation Details'!$A$18:$L$205, MATCH("Misc ID", 'E4 TB Allocation Details'!$A$18:$L$18, 0),FALSE), 'E2 Allocators'!$B$15:$W$361, MATCH('O5 Details by Class &amp; Accounts'!BF$18, 'E2 Allocators'!$B$15:$W$15, 0),FALSE)*$E203), 0, VLOOKUP(VLOOKUP($A203, 'E4 TB Allocation Details'!$A$18:$L$205, MATCH("Misc ID", 'E4 TB Allocation Details'!$A$18:$L$18, 0),FALSE), 'E2 Allocators'!$B$15:$W$361, MATCH('O5 Details by Class &amp; Accounts'!BF$18, 'E2 Allocators'!$B$15:$W$15, 0),FALSE)*$E203)</f>
        <v>0</v>
      </c>
      <c r="BG203" s="1411">
        <f>IF(ISERROR(VLOOKUP(VLOOKUP($A203, 'E4 TB Allocation Details'!$A$18:$L$205, MATCH("Misc ID", 'E4 TB Allocation Details'!$A$18:$L$18, 0),FALSE), 'E2 Allocators'!$B$15:$W$361, MATCH('O5 Details by Class &amp; Accounts'!BG$18, 'E2 Allocators'!$B$15:$W$15, 0),FALSE)*$E203), 0, VLOOKUP(VLOOKUP($A203, 'E4 TB Allocation Details'!$A$18:$L$205, MATCH("Misc ID", 'E4 TB Allocation Details'!$A$18:$L$18, 0),FALSE), 'E2 Allocators'!$B$15:$W$361, MATCH('O5 Details by Class &amp; Accounts'!BG$18, 'E2 Allocators'!$B$15:$W$15, 0),FALSE)*$E203)</f>
        <v>0</v>
      </c>
      <c r="BH203" s="1411">
        <f>IF(ISERROR(VLOOKUP(VLOOKUP($A203, 'E4 TB Allocation Details'!$A$18:$L$205, MATCH("Misc ID", 'E4 TB Allocation Details'!$A$18:$L$18, 0),FALSE), 'E2 Allocators'!$B$15:$W$361, MATCH('O5 Details by Class &amp; Accounts'!BH$18, 'E2 Allocators'!$B$15:$W$15, 0),FALSE)*$E203), 0, VLOOKUP(VLOOKUP($A203, 'E4 TB Allocation Details'!$A$18:$L$205, MATCH("Misc ID", 'E4 TB Allocation Details'!$A$18:$L$18, 0),FALSE), 'E2 Allocators'!$B$15:$W$361, MATCH('O5 Details by Class &amp; Accounts'!BH$18, 'E2 Allocators'!$B$15:$W$15, 0),FALSE)*$E203)</f>
        <v>0</v>
      </c>
      <c r="BI203" s="1411">
        <f>IF(ISERROR(VLOOKUP(VLOOKUP($A203, 'E4 TB Allocation Details'!$A$18:$L$205, MATCH("Misc ID", 'E4 TB Allocation Details'!$A$18:$L$18, 0),FALSE), 'E2 Allocators'!$B$15:$W$361, MATCH('O5 Details by Class &amp; Accounts'!BI$18, 'E2 Allocators'!$B$15:$W$15, 0),FALSE)*$E203), 0, VLOOKUP(VLOOKUP($A203, 'E4 TB Allocation Details'!$A$18:$L$205, MATCH("Misc ID", 'E4 TB Allocation Details'!$A$18:$L$18, 0),FALSE), 'E2 Allocators'!$B$15:$W$361, MATCH('O5 Details by Class &amp; Accounts'!BI$18, 'E2 Allocators'!$B$15:$W$15, 0),FALSE)*$E203)</f>
        <v>0</v>
      </c>
      <c r="BJ203" s="1411">
        <f>IF(ISERROR(VLOOKUP(VLOOKUP($A203, 'E4 TB Allocation Details'!$A$18:$L$205, MATCH("Misc ID", 'E4 TB Allocation Details'!$A$18:$L$18, 0),FALSE), 'E2 Allocators'!$B$15:$W$361, MATCH('O5 Details by Class &amp; Accounts'!BJ$18, 'E2 Allocators'!$B$15:$W$15, 0),FALSE)*$E203), 0, VLOOKUP(VLOOKUP($A203, 'E4 TB Allocation Details'!$A$18:$L$205, MATCH("Misc ID", 'E4 TB Allocation Details'!$A$18:$L$18, 0),FALSE), 'E2 Allocators'!$B$15:$W$361, MATCH('O5 Details by Class &amp; Accounts'!BJ$18, 'E2 Allocators'!$B$15:$W$15, 0),FALSE)*$E203)</f>
        <v>0</v>
      </c>
      <c r="BK203" s="1411">
        <f>IF(ISERROR(VLOOKUP(VLOOKUP($A203, 'E4 TB Allocation Details'!$A$18:$L$205, MATCH("Misc ID", 'E4 TB Allocation Details'!$A$18:$L$18, 0),FALSE), 'E2 Allocators'!$B$15:$W$361, MATCH('O5 Details by Class &amp; Accounts'!BK$18, 'E2 Allocators'!$B$15:$W$15, 0),FALSE)*$E203), 0, VLOOKUP(VLOOKUP($A203, 'E4 TB Allocation Details'!$A$18:$L$205, MATCH("Misc ID", 'E4 TB Allocation Details'!$A$18:$L$18, 0),FALSE), 'E2 Allocators'!$B$15:$W$361, MATCH('O5 Details by Class &amp; Accounts'!BK$18, 'E2 Allocators'!$B$15:$W$15, 0),FALSE)*$E203)</f>
        <v>0</v>
      </c>
      <c r="BL203" s="1411">
        <f>IF(ISERROR(VLOOKUP(VLOOKUP($A203, 'E4 TB Allocation Details'!$A$18:$L$205, MATCH("Misc ID", 'E4 TB Allocation Details'!$A$18:$L$18, 0),FALSE), 'E2 Allocators'!$B$15:$W$361, MATCH('O5 Details by Class &amp; Accounts'!BL$18, 'E2 Allocators'!$B$15:$W$15, 0),FALSE)*$E203), 0, VLOOKUP(VLOOKUP($A203, 'E4 TB Allocation Details'!$A$18:$L$205, MATCH("Misc ID", 'E4 TB Allocation Details'!$A$18:$L$18, 0),FALSE), 'E2 Allocators'!$B$15:$W$361, MATCH('O5 Details by Class &amp; Accounts'!BL$18, 'E2 Allocators'!$B$15:$W$15, 0),FALSE)*$E203)</f>
        <v>0</v>
      </c>
      <c r="BM203" s="1411">
        <f>IF(ISERROR(VLOOKUP(VLOOKUP($A203, 'E4 TB Allocation Details'!$A$18:$L$205, MATCH("Misc ID", 'E4 TB Allocation Details'!$A$18:$L$18, 0),FALSE), 'E2 Allocators'!$B$15:$W$361, MATCH('O5 Details by Class &amp; Accounts'!BM$18, 'E2 Allocators'!$B$15:$W$15, 0),FALSE)*$E203), 0, VLOOKUP(VLOOKUP($A203, 'E4 TB Allocation Details'!$A$18:$L$205, MATCH("Misc ID", 'E4 TB Allocation Details'!$A$18:$L$18, 0),FALSE), 'E2 Allocators'!$B$15:$W$361, MATCH('O5 Details by Class &amp; Accounts'!BM$18, 'E2 Allocators'!$B$15:$W$15, 0),FALSE)*$E203)</f>
        <v>0</v>
      </c>
      <c r="BN203" s="1411">
        <f>IF(ISERROR(VLOOKUP(VLOOKUP($A203, 'E4 TB Allocation Details'!$A$18:$L$205, MATCH("Misc ID", 'E4 TB Allocation Details'!$A$18:$L$18, 0),FALSE), 'E2 Allocators'!$B$15:$W$361, MATCH('O5 Details by Class &amp; Accounts'!BN$18, 'E2 Allocators'!$B$15:$W$15, 0),FALSE)*$E203), 0, VLOOKUP(VLOOKUP($A203, 'E4 TB Allocation Details'!$A$18:$L$205, MATCH("Misc ID", 'E4 TB Allocation Details'!$A$18:$L$18, 0),FALSE), 'E2 Allocators'!$B$15:$W$361, MATCH('O5 Details by Class &amp; Accounts'!BN$18, 'E2 Allocators'!$B$15:$W$15, 0),FALSE)*$E203)</f>
        <v>0</v>
      </c>
      <c r="BO203" s="1411">
        <f>IF(ISERROR(VLOOKUP(VLOOKUP($A203, 'E4 TB Allocation Details'!$A$18:$L$205, MATCH("Misc ID", 'E4 TB Allocation Details'!$A$18:$L$18, 0),FALSE), 'E2 Allocators'!$B$15:$W$361, MATCH('O5 Details by Class &amp; Accounts'!BO$18, 'E2 Allocators'!$B$15:$W$15, 0),FALSE)*$E203), 0, VLOOKUP(VLOOKUP($A203, 'E4 TB Allocation Details'!$A$18:$L$205, MATCH("Misc ID", 'E4 TB Allocation Details'!$A$18:$L$18, 0),FALSE), 'E2 Allocators'!$B$15:$W$361, MATCH('O5 Details by Class &amp; Accounts'!BO$18, 'E2 Allocators'!$B$15:$W$15, 0),FALSE)*$E203)</f>
        <v>0</v>
      </c>
      <c r="BP203" s="1411">
        <f>IF(ISERROR(VLOOKUP(VLOOKUP($A203, 'E4 TB Allocation Details'!$A$18:$L$205, MATCH("Misc ID", 'E4 TB Allocation Details'!$A$18:$L$18, 0),FALSE), 'E2 Allocators'!$B$15:$W$361, MATCH('O5 Details by Class &amp; Accounts'!BP$18, 'E2 Allocators'!$B$15:$W$15, 0),FALSE)*$E203), 0, VLOOKUP(VLOOKUP($A203, 'E4 TB Allocation Details'!$A$18:$L$205, MATCH("Misc ID", 'E4 TB Allocation Details'!$A$18:$L$18, 0),FALSE), 'E2 Allocators'!$B$15:$W$361, MATCH('O5 Details by Class &amp; Accounts'!BP$18, 'E2 Allocators'!$B$15:$W$15, 0),FALSE)*$E203)</f>
        <v>0</v>
      </c>
      <c r="BQ203" s="1411">
        <f>IF(ISERROR(VLOOKUP(VLOOKUP($A203, 'E4 TB Allocation Details'!$A$18:$L$205, MATCH("Misc ID", 'E4 TB Allocation Details'!$A$18:$L$18, 0),FALSE), 'E2 Allocators'!$B$15:$W$361, MATCH('O5 Details by Class &amp; Accounts'!BQ$18, 'E2 Allocators'!$B$15:$W$15, 0),FALSE)*$E203), 0, VLOOKUP(VLOOKUP($A203, 'E4 TB Allocation Details'!$A$18:$L$205, MATCH("Misc ID", 'E4 TB Allocation Details'!$A$18:$L$18, 0),FALSE), 'E2 Allocators'!$B$15:$W$361, MATCH('O5 Details by Class &amp; Accounts'!BQ$18, 'E2 Allocators'!$B$15:$W$15, 0),FALSE)*$E203)</f>
        <v>0</v>
      </c>
      <c r="BR203" s="1411">
        <f>IF(ISERROR(VLOOKUP(VLOOKUP($A203, 'E4 TB Allocation Details'!$A$18:$L$205, MATCH("Misc ID", 'E4 TB Allocation Details'!$A$18:$L$18, 0),FALSE), 'E2 Allocators'!$B$15:$W$361, MATCH('O5 Details by Class &amp; Accounts'!BR$18, 'E2 Allocators'!$B$15:$W$15, 0),FALSE)*$E203), 0, VLOOKUP(VLOOKUP($A203, 'E4 TB Allocation Details'!$A$18:$L$205, MATCH("Misc ID", 'E4 TB Allocation Details'!$A$18:$L$18, 0),FALSE), 'E2 Allocators'!$B$15:$W$361, MATCH('O5 Details by Class &amp; Accounts'!BR$18, 'E2 Allocators'!$B$15:$W$15, 0),FALSE)*$E203)</f>
        <v>0</v>
      </c>
      <c r="BS203" s="1411">
        <f t="shared" si="41"/>
        <v>0</v>
      </c>
      <c r="BT203" s="1411">
        <f>IF(ISERROR(VLOOKUP(VLOOKUP($A203, 'E4 TB Allocation Details'!$A$18:$L$205, MATCH("A &amp; G ID", 'E4 TB Allocation Details'!$A$18:$L$18, 0),FALSE), 'E2 Allocators'!$B$15:$W$361, MATCH('O5 Details by Class &amp; Accounts'!BT$18, 'E2 Allocators'!$B$15:$W$15, 0),FALSE)*$E203), 0, VLOOKUP(VLOOKUP($A203, 'E4 TB Allocation Details'!$A$18:$L$205, MATCH("A &amp; G ID", 'E4 TB Allocation Details'!$A$18:$L$18, 0),FALSE), 'E2 Allocators'!$B$15:$W$361, MATCH('O5 Details by Class &amp; Accounts'!BT$18, 'E2 Allocators'!$B$15:$W$15, 0),FALSE)*$E203)</f>
        <v>0</v>
      </c>
      <c r="BU203" s="1411">
        <f>IF(ISERROR(VLOOKUP(VLOOKUP($A203, 'E4 TB Allocation Details'!$A$18:$L$205, MATCH("A &amp; G ID", 'E4 TB Allocation Details'!$A$18:$L$18, 0),FALSE), 'E2 Allocators'!$B$15:$W$361, MATCH('O5 Details by Class &amp; Accounts'!BU$18, 'E2 Allocators'!$B$15:$W$15, 0),FALSE)*$E203), 0, VLOOKUP(VLOOKUP($A203, 'E4 TB Allocation Details'!$A$18:$L$205, MATCH("A &amp; G ID", 'E4 TB Allocation Details'!$A$18:$L$18, 0),FALSE), 'E2 Allocators'!$B$15:$W$361, MATCH('O5 Details by Class &amp; Accounts'!BU$18, 'E2 Allocators'!$B$15:$W$15, 0),FALSE)*$E203)</f>
        <v>0</v>
      </c>
      <c r="BV203" s="1411">
        <f>IF(ISERROR(VLOOKUP(VLOOKUP($A203, 'E4 TB Allocation Details'!$A$18:$L$205, MATCH("A &amp; G ID", 'E4 TB Allocation Details'!$A$18:$L$18, 0),FALSE), 'E2 Allocators'!$B$15:$W$361, MATCH('O5 Details by Class &amp; Accounts'!BV$18, 'E2 Allocators'!$B$15:$W$15, 0),FALSE)*$E203), 0, VLOOKUP(VLOOKUP($A203, 'E4 TB Allocation Details'!$A$18:$L$205, MATCH("A &amp; G ID", 'E4 TB Allocation Details'!$A$18:$L$18, 0),FALSE), 'E2 Allocators'!$B$15:$W$361, MATCH('O5 Details by Class &amp; Accounts'!BV$18, 'E2 Allocators'!$B$15:$W$15, 0),FALSE)*$E203)</f>
        <v>0</v>
      </c>
      <c r="BW203" s="1411">
        <f>IF(ISERROR(VLOOKUP(VLOOKUP($A203, 'E4 TB Allocation Details'!$A$18:$L$205, MATCH("A &amp; G ID", 'E4 TB Allocation Details'!$A$18:$L$18, 0),FALSE), 'E2 Allocators'!$B$15:$W$361, MATCH('O5 Details by Class &amp; Accounts'!BW$18, 'E2 Allocators'!$B$15:$W$15, 0),FALSE)*$E203), 0, VLOOKUP(VLOOKUP($A203, 'E4 TB Allocation Details'!$A$18:$L$205, MATCH("A &amp; G ID", 'E4 TB Allocation Details'!$A$18:$L$18, 0),FALSE), 'E2 Allocators'!$B$15:$W$361, MATCH('O5 Details by Class &amp; Accounts'!BW$18, 'E2 Allocators'!$B$15:$W$15, 0),FALSE)*$E203)</f>
        <v>0</v>
      </c>
      <c r="BX203" s="1411">
        <f>IF(ISERROR(VLOOKUP(VLOOKUP($A203, 'E4 TB Allocation Details'!$A$18:$L$205, MATCH("A &amp; G ID", 'E4 TB Allocation Details'!$A$18:$L$18, 0),FALSE), 'E2 Allocators'!$B$15:$W$361, MATCH('O5 Details by Class &amp; Accounts'!BX$18, 'E2 Allocators'!$B$15:$W$15, 0),FALSE)*$E203), 0, VLOOKUP(VLOOKUP($A203, 'E4 TB Allocation Details'!$A$18:$L$205, MATCH("A &amp; G ID", 'E4 TB Allocation Details'!$A$18:$L$18, 0),FALSE), 'E2 Allocators'!$B$15:$W$361, MATCH('O5 Details by Class &amp; Accounts'!BX$18, 'E2 Allocators'!$B$15:$W$15, 0),FALSE)*$E203)</f>
        <v>0</v>
      </c>
      <c r="BY203" s="1411">
        <f>IF(ISERROR(VLOOKUP(VLOOKUP($A203, 'E4 TB Allocation Details'!$A$18:$L$205, MATCH("A &amp; G ID", 'E4 TB Allocation Details'!$A$18:$L$18, 0),FALSE), 'E2 Allocators'!$B$15:$W$361, MATCH('O5 Details by Class &amp; Accounts'!BY$18, 'E2 Allocators'!$B$15:$W$15, 0),FALSE)*$E203), 0, VLOOKUP(VLOOKUP($A203, 'E4 TB Allocation Details'!$A$18:$L$205, MATCH("A &amp; G ID", 'E4 TB Allocation Details'!$A$18:$L$18, 0),FALSE), 'E2 Allocators'!$B$15:$W$361, MATCH('O5 Details by Class &amp; Accounts'!BY$18, 'E2 Allocators'!$B$15:$W$15, 0),FALSE)*$E203)</f>
        <v>0</v>
      </c>
      <c r="BZ203" s="1411">
        <f>IF(ISERROR(VLOOKUP(VLOOKUP($A203, 'E4 TB Allocation Details'!$A$18:$L$205, MATCH("A &amp; G ID", 'E4 TB Allocation Details'!$A$18:$L$18, 0),FALSE), 'E2 Allocators'!$B$15:$W$361, MATCH('O5 Details by Class &amp; Accounts'!BZ$18, 'E2 Allocators'!$B$15:$W$15, 0),FALSE)*$E203), 0, VLOOKUP(VLOOKUP($A203, 'E4 TB Allocation Details'!$A$18:$L$205, MATCH("A &amp; G ID", 'E4 TB Allocation Details'!$A$18:$L$18, 0),FALSE), 'E2 Allocators'!$B$15:$W$361, MATCH('O5 Details by Class &amp; Accounts'!BZ$18, 'E2 Allocators'!$B$15:$W$15, 0),FALSE)*$E203)</f>
        <v>0</v>
      </c>
      <c r="CA203" s="1411">
        <f>IF(ISERROR(VLOOKUP(VLOOKUP($A203, 'E4 TB Allocation Details'!$A$18:$L$205, MATCH("A &amp; G ID", 'E4 TB Allocation Details'!$A$18:$L$18, 0),FALSE), 'E2 Allocators'!$B$15:$W$361, MATCH('O5 Details by Class &amp; Accounts'!CA$18, 'E2 Allocators'!$B$15:$W$15, 0),FALSE)*$E203), 0, VLOOKUP(VLOOKUP($A203, 'E4 TB Allocation Details'!$A$18:$L$205, MATCH("A &amp; G ID", 'E4 TB Allocation Details'!$A$18:$L$18, 0),FALSE), 'E2 Allocators'!$B$15:$W$361, MATCH('O5 Details by Class &amp; Accounts'!CA$18, 'E2 Allocators'!$B$15:$W$15, 0),FALSE)*$E203)</f>
        <v>0</v>
      </c>
      <c r="CB203" s="1411">
        <f>IF(ISERROR(VLOOKUP(VLOOKUP($A203, 'E4 TB Allocation Details'!$A$18:$L$205, MATCH("A &amp; G ID", 'E4 TB Allocation Details'!$A$18:$L$18, 0),FALSE), 'E2 Allocators'!$B$15:$W$361, MATCH('O5 Details by Class &amp; Accounts'!CB$18, 'E2 Allocators'!$B$15:$W$15, 0),FALSE)*$E203), 0, VLOOKUP(VLOOKUP($A203, 'E4 TB Allocation Details'!$A$18:$L$205, MATCH("A &amp; G ID", 'E4 TB Allocation Details'!$A$18:$L$18, 0),FALSE), 'E2 Allocators'!$B$15:$W$361, MATCH('O5 Details by Class &amp; Accounts'!CB$18, 'E2 Allocators'!$B$15:$W$15, 0),FALSE)*$E203)</f>
        <v>0</v>
      </c>
      <c r="CC203" s="1411">
        <f>IF(ISERROR(VLOOKUP(VLOOKUP($A203, 'E4 TB Allocation Details'!$A$18:$L$205, MATCH("A &amp; G ID", 'E4 TB Allocation Details'!$A$18:$L$18, 0),FALSE), 'E2 Allocators'!$B$15:$W$361, MATCH('O5 Details by Class &amp; Accounts'!CC$18, 'E2 Allocators'!$B$15:$W$15, 0),FALSE)*$E203), 0, VLOOKUP(VLOOKUP($A203, 'E4 TB Allocation Details'!$A$18:$L$205, MATCH("A &amp; G ID", 'E4 TB Allocation Details'!$A$18:$L$18, 0),FALSE), 'E2 Allocators'!$B$15:$W$361, MATCH('O5 Details by Class &amp; Accounts'!CC$18, 'E2 Allocators'!$B$15:$W$15, 0),FALSE)*$E203)</f>
        <v>0</v>
      </c>
      <c r="CD203" s="1411">
        <f>IF(ISERROR(VLOOKUP(VLOOKUP($A203, 'E4 TB Allocation Details'!$A$18:$L$205, MATCH("A &amp; G ID", 'E4 TB Allocation Details'!$A$18:$L$18, 0),FALSE), 'E2 Allocators'!$B$15:$W$361, MATCH('O5 Details by Class &amp; Accounts'!CD$18, 'E2 Allocators'!$B$15:$W$15, 0),FALSE)*$E203), 0, VLOOKUP(VLOOKUP($A203, 'E4 TB Allocation Details'!$A$18:$L$205, MATCH("A &amp; G ID", 'E4 TB Allocation Details'!$A$18:$L$18, 0),FALSE), 'E2 Allocators'!$B$15:$W$361, MATCH('O5 Details by Class &amp; Accounts'!CD$18, 'E2 Allocators'!$B$15:$W$15, 0),FALSE)*$E203)</f>
        <v>0</v>
      </c>
      <c r="CE203" s="1411">
        <f>IF(ISERROR(VLOOKUP(VLOOKUP($A203, 'E4 TB Allocation Details'!$A$18:$L$205, MATCH("A &amp; G ID", 'E4 TB Allocation Details'!$A$18:$L$18, 0),FALSE), 'E2 Allocators'!$B$15:$W$361, MATCH('O5 Details by Class &amp; Accounts'!CE$18, 'E2 Allocators'!$B$15:$W$15, 0),FALSE)*$E203), 0, VLOOKUP(VLOOKUP($A203, 'E4 TB Allocation Details'!$A$18:$L$205, MATCH("A &amp; G ID", 'E4 TB Allocation Details'!$A$18:$L$18, 0),FALSE), 'E2 Allocators'!$B$15:$W$361, MATCH('O5 Details by Class &amp; Accounts'!CE$18, 'E2 Allocators'!$B$15:$W$15, 0),FALSE)*$E203)</f>
        <v>0</v>
      </c>
      <c r="CF203" s="1411">
        <f>IF(ISERROR(VLOOKUP(VLOOKUP($A203, 'E4 TB Allocation Details'!$A$18:$L$205, MATCH("A &amp; G ID", 'E4 TB Allocation Details'!$A$18:$L$18, 0),FALSE), 'E2 Allocators'!$B$15:$W$361, MATCH('O5 Details by Class &amp; Accounts'!CF$18, 'E2 Allocators'!$B$15:$W$15, 0),FALSE)*$E203), 0, VLOOKUP(VLOOKUP($A203, 'E4 TB Allocation Details'!$A$18:$L$205, MATCH("A &amp; G ID", 'E4 TB Allocation Details'!$A$18:$L$18, 0),FALSE), 'E2 Allocators'!$B$15:$W$361, MATCH('O5 Details by Class &amp; Accounts'!CF$18, 'E2 Allocators'!$B$15:$W$15, 0),FALSE)*$E203)</f>
        <v>0</v>
      </c>
      <c r="CG203" s="1411">
        <f>IF(ISERROR(VLOOKUP(VLOOKUP($A203, 'E4 TB Allocation Details'!$A$18:$L$205, MATCH("A &amp; G ID", 'E4 TB Allocation Details'!$A$18:$L$18, 0),FALSE), 'E2 Allocators'!$B$15:$W$361, MATCH('O5 Details by Class &amp; Accounts'!CG$18, 'E2 Allocators'!$B$15:$W$15, 0),FALSE)*$E203), 0, VLOOKUP(VLOOKUP($A203, 'E4 TB Allocation Details'!$A$18:$L$205, MATCH("A &amp; G ID", 'E4 TB Allocation Details'!$A$18:$L$18, 0),FALSE), 'E2 Allocators'!$B$15:$W$361, MATCH('O5 Details by Class &amp; Accounts'!CG$18, 'E2 Allocators'!$B$15:$W$15, 0),FALSE)*$E203)</f>
        <v>0</v>
      </c>
      <c r="CH203" s="1411">
        <f>IF(ISERROR(VLOOKUP(VLOOKUP($A203, 'E4 TB Allocation Details'!$A$18:$L$205, MATCH("A &amp; G ID", 'E4 TB Allocation Details'!$A$18:$L$18, 0),FALSE), 'E2 Allocators'!$B$15:$W$361, MATCH('O5 Details by Class &amp; Accounts'!CH$18, 'E2 Allocators'!$B$15:$W$15, 0),FALSE)*$E203), 0, VLOOKUP(VLOOKUP($A203, 'E4 TB Allocation Details'!$A$18:$L$205, MATCH("A &amp; G ID", 'E4 TB Allocation Details'!$A$18:$L$18, 0),FALSE), 'E2 Allocators'!$B$15:$W$361, MATCH('O5 Details by Class &amp; Accounts'!CH$18, 'E2 Allocators'!$B$15:$W$15, 0),FALSE)*$E203)</f>
        <v>0</v>
      </c>
      <c r="CI203" s="1411">
        <f>IF(ISERROR(VLOOKUP(VLOOKUP($A203, 'E4 TB Allocation Details'!$A$18:$L$205, MATCH("A &amp; G ID", 'E4 TB Allocation Details'!$A$18:$L$18, 0),FALSE), 'E2 Allocators'!$B$15:$W$361, MATCH('O5 Details by Class &amp; Accounts'!CI$18, 'E2 Allocators'!$B$15:$W$15, 0),FALSE)*$E203), 0, VLOOKUP(VLOOKUP($A203, 'E4 TB Allocation Details'!$A$18:$L$205, MATCH("A &amp; G ID", 'E4 TB Allocation Details'!$A$18:$L$18, 0),FALSE), 'E2 Allocators'!$B$15:$W$361, MATCH('O5 Details by Class &amp; Accounts'!CI$18, 'E2 Allocators'!$B$15:$W$15, 0),FALSE)*$E203)</f>
        <v>0</v>
      </c>
      <c r="CJ203" s="1411">
        <f>IF(ISERROR(VLOOKUP(VLOOKUP($A203, 'E4 TB Allocation Details'!$A$18:$L$205, MATCH("A &amp; G ID", 'E4 TB Allocation Details'!$A$18:$L$18, 0),FALSE), 'E2 Allocators'!$B$15:$W$361, MATCH('O5 Details by Class &amp; Accounts'!CJ$18, 'E2 Allocators'!$B$15:$W$15, 0),FALSE)*$E203), 0, VLOOKUP(VLOOKUP($A203, 'E4 TB Allocation Details'!$A$18:$L$205, MATCH("A &amp; G ID", 'E4 TB Allocation Details'!$A$18:$L$18, 0),FALSE), 'E2 Allocators'!$B$15:$W$361, MATCH('O5 Details by Class &amp; Accounts'!CJ$18, 'E2 Allocators'!$B$15:$W$15, 0),FALSE)*$E203)</f>
        <v>0</v>
      </c>
      <c r="CK203" s="1411">
        <f>IF(ISERROR(VLOOKUP(VLOOKUP($A203, 'E4 TB Allocation Details'!$A$18:$L$205, MATCH("A &amp; G ID", 'E4 TB Allocation Details'!$A$18:$L$18, 0),FALSE), 'E2 Allocators'!$B$15:$W$361, MATCH('O5 Details by Class &amp; Accounts'!CK$18, 'E2 Allocators'!$B$15:$W$15, 0),FALSE)*$E203), 0, VLOOKUP(VLOOKUP($A203, 'E4 TB Allocation Details'!$A$18:$L$205, MATCH("A &amp; G ID", 'E4 TB Allocation Details'!$A$18:$L$18, 0),FALSE), 'E2 Allocators'!$B$15:$W$361, MATCH('O5 Details by Class &amp; Accounts'!CK$18, 'E2 Allocators'!$B$15:$W$15, 0),FALSE)*$E203)</f>
        <v>0</v>
      </c>
      <c r="CL203" s="1411">
        <f>IF(ISERROR(VLOOKUP(VLOOKUP($A203, 'E4 TB Allocation Details'!$A$18:$L$205, MATCH("A &amp; G ID", 'E4 TB Allocation Details'!$A$18:$L$18, 0),FALSE), 'E2 Allocators'!$B$15:$W$361, MATCH('O5 Details by Class &amp; Accounts'!CL$18, 'E2 Allocators'!$B$15:$W$15, 0),FALSE)*$E203), 0, VLOOKUP(VLOOKUP($A203, 'E4 TB Allocation Details'!$A$18:$L$205, MATCH("A &amp; G ID", 'E4 TB Allocation Details'!$A$18:$L$18, 0),FALSE), 'E2 Allocators'!$B$15:$W$361, MATCH('O5 Details by Class &amp; Accounts'!CL$18, 'E2 Allocators'!$B$15:$W$15, 0),FALSE)*$E203)</f>
        <v>0</v>
      </c>
      <c r="CM203" s="1411">
        <f>IF(ISERROR(VLOOKUP(VLOOKUP($A203, 'E4 TB Allocation Details'!$A$18:$L$205, MATCH("A &amp; G ID", 'E4 TB Allocation Details'!$A$18:$L$18, 0),FALSE), 'E2 Allocators'!$B$15:$W$361, MATCH('O5 Details by Class &amp; Accounts'!CM$18, 'E2 Allocators'!$B$15:$W$15, 0),FALSE)*$E203), 0, VLOOKUP(VLOOKUP($A203, 'E4 TB Allocation Details'!$A$18:$L$205, MATCH("A &amp; G ID", 'E4 TB Allocation Details'!$A$18:$L$18, 0),FALSE), 'E2 Allocators'!$B$15:$W$361, MATCH('O5 Details by Class &amp; Accounts'!CM$18, 'E2 Allocators'!$B$15:$W$15, 0),FALSE)*$E203)</f>
        <v>0</v>
      </c>
      <c r="CN203" s="1411">
        <f t="shared" si="45"/>
        <v>0</v>
      </c>
      <c r="CO203" s="1791">
        <f t="shared" si="43"/>
        <v>0</v>
      </c>
      <c r="CQ203" s="2086" t="s">
        <v>288</v>
      </c>
    </row>
    <row r="204" spans="1:95" s="80" customFormat="1" ht="12.75">
      <c r="A204" s="1169">
        <v>6215</v>
      </c>
      <c r="B204" s="451" t="s">
        <v>1448</v>
      </c>
      <c r="C204" s="1788">
        <f>IF(ISERROR(VLOOKUP($A204,'I3 TB Data'!$A$23:$H$458,MATCH('O5 Details by Class &amp; Accounts'!$C$18, 'I3 TB Data'!$A$23:$H$23,0),0)), 0, VLOOKUP($A204,'I3 TB Data'!$A$23:$H$458,MATCH('O5 Details by Class &amp; Accounts'!$C$18,'I3 TB Data'!$A$23:$H$23,0),0))</f>
        <v>0</v>
      </c>
      <c r="D204" s="1789"/>
      <c r="E204" s="1788">
        <f t="shared" si="46"/>
        <v>0</v>
      </c>
      <c r="F204" s="1790">
        <f>IF(ISERROR(VLOOKUP($A204, 'E1 Categorization'!A33:E122, MATCH("Customer Component", 'E1 Categorization'!$A$33:$E$33,0), 0)), 0, IF(VLOOKUP($A204, 'E1 Categorization'!A33:E122, MATCH("Customer Component", 'E1 Categorization'!$A$33:$E$33,0), 0)=0, 'O5 Details by Class &amp; Accounts'!$E204, IF(AND(VLOOKUP($A204, 'E1 Categorization'!A33:E122, MATCH("Customer Component", 'E1 Categorization'!$A$33:$E$33,0), 0) &gt;0, VLOOKUP($A204, 'E1 Categorization'!A33:E122, MATCH("Customer Component", 'E1 Categorization'!$A$33:$E$33,0), 0)&lt;1), 'O5 Details by Class &amp; Accounts'!$E204*(1-VLOOKUP($A204, 'E1 Categorization'!A33:E122, MATCH("Customer Component", 'E1 Categorization'!$A$33:$E$33,0), 0)), 0)))</f>
        <v>0</v>
      </c>
      <c r="G204" s="1790">
        <f>IF(ISERROR(VLOOKUP($A204, 'E1 Categorization'!A33:E122, MATCH("Customer Component", 'E1 Categorization'!$A$33:$E$33,0), 0)),0, IF(VLOOKUP($A204, 'E1 Categorization'!A33:E122, MATCH("Customer Component", 'E1 Categorization'!$A$33:$E$33,0), 0)=0, 0, IF(AND(VLOOKUP($A204, 'E1 Categorization'!A33:E122, MATCH("Customer Component", 'E1 Categorization'!$A$33:$E$33,0), 0) &gt;0, VLOOKUP($A204, 'E1 Categorization'!A33:E122, MATCH("Customer Component", 'E1 Categorization'!$A$33:$E$33,0), 0)&lt;1), 'O5 Details by Class &amp; Accounts'!$E204*(VLOOKUP($A204, 'E1 Categorization'!A33:E122, MATCH("Customer Component", 'E1 Categorization'!$A$33:$E$33,0), 0)), 'O5 Details by Class &amp; Accounts'!$E204)))</f>
        <v>0</v>
      </c>
      <c r="H204" s="1411">
        <f t="shared" si="39"/>
        <v>0</v>
      </c>
      <c r="I204" s="1411">
        <f>IF(ISERROR(VLOOKUP(VLOOKUP($A204, 'E4 TB Allocation Details'!$A$18:$L$205, MATCH("Demand ID", 'E4 TB Allocation Details'!$A$18:$L$18, 0),FALSE), 'E2 Allocators'!$B$15:$W$361, MATCH('O5 Details by Class &amp; Accounts'!I$18, 'E2 Allocators'!$B$15:$W$15, 0),FALSE)*$F204), 0, VLOOKUP(VLOOKUP($A204, 'E4 TB Allocation Details'!$A$18:$L$205, MATCH("Demand ID", 'E4 TB Allocation Details'!$A$18:$L$18, 0),FALSE), 'E2 Allocators'!$B$15:$W$361, MATCH('O5 Details by Class &amp; Accounts'!I$18, 'E2 Allocators'!$B$15:$W$15, 0),FALSE)*$F204)</f>
        <v>0</v>
      </c>
      <c r="J204" s="1411">
        <f>IF(ISERROR(VLOOKUP(VLOOKUP($A204, 'E4 TB Allocation Details'!$A$18:$L$205, MATCH("Demand ID", 'E4 TB Allocation Details'!$A$18:$L$18, 0),FALSE), 'E2 Allocators'!$B$15:$W$361, MATCH('O5 Details by Class &amp; Accounts'!J$18, 'E2 Allocators'!$B$15:$W$15, 0),FALSE)*$F204), 0, VLOOKUP(VLOOKUP($A204, 'E4 TB Allocation Details'!$A$18:$L$205, MATCH("Demand ID", 'E4 TB Allocation Details'!$A$18:$L$18, 0),FALSE), 'E2 Allocators'!$B$15:$W$361, MATCH('O5 Details by Class &amp; Accounts'!J$18, 'E2 Allocators'!$B$15:$W$15, 0),FALSE)*$F204)</f>
        <v>0</v>
      </c>
      <c r="K204" s="1411">
        <f>IF(ISERROR(VLOOKUP(VLOOKUP($A204, 'E4 TB Allocation Details'!$A$18:$L$205, MATCH("Demand ID", 'E4 TB Allocation Details'!$A$18:$L$18, 0),FALSE), 'E2 Allocators'!$B$15:$W$361, MATCH('O5 Details by Class &amp; Accounts'!K$18, 'E2 Allocators'!$B$15:$W$15, 0),FALSE)*$F204), 0, VLOOKUP(VLOOKUP($A204, 'E4 TB Allocation Details'!$A$18:$L$205, MATCH("Demand ID", 'E4 TB Allocation Details'!$A$18:$L$18, 0),FALSE), 'E2 Allocators'!$B$15:$W$361, MATCH('O5 Details by Class &amp; Accounts'!K$18, 'E2 Allocators'!$B$15:$W$15, 0),FALSE)*$F204)</f>
        <v>0</v>
      </c>
      <c r="L204" s="1411">
        <f>IF(ISERROR(VLOOKUP(VLOOKUP($A204, 'E4 TB Allocation Details'!$A$18:$L$205, MATCH("Demand ID", 'E4 TB Allocation Details'!$A$18:$L$18, 0),FALSE), 'E2 Allocators'!$B$15:$W$361, MATCH('O5 Details by Class &amp; Accounts'!L$18, 'E2 Allocators'!$B$15:$W$15, 0),FALSE)*$F204), 0, VLOOKUP(VLOOKUP($A204, 'E4 TB Allocation Details'!$A$18:$L$205, MATCH("Demand ID", 'E4 TB Allocation Details'!$A$18:$L$18, 0),FALSE), 'E2 Allocators'!$B$15:$W$361, MATCH('O5 Details by Class &amp; Accounts'!L$18, 'E2 Allocators'!$B$15:$W$15, 0),FALSE)*$F204)</f>
        <v>0</v>
      </c>
      <c r="M204" s="1411">
        <f>IF(ISERROR(VLOOKUP(VLOOKUP($A204, 'E4 TB Allocation Details'!$A$18:$L$205, MATCH("Demand ID", 'E4 TB Allocation Details'!$A$18:$L$18, 0),FALSE), 'E2 Allocators'!$B$15:$W$361, MATCH('O5 Details by Class &amp; Accounts'!M$18, 'E2 Allocators'!$B$15:$W$15, 0),FALSE)*$F204), 0, VLOOKUP(VLOOKUP($A204, 'E4 TB Allocation Details'!$A$18:$L$205, MATCH("Demand ID", 'E4 TB Allocation Details'!$A$18:$L$18, 0),FALSE), 'E2 Allocators'!$B$15:$W$361, MATCH('O5 Details by Class &amp; Accounts'!M$18, 'E2 Allocators'!$B$15:$W$15, 0),FALSE)*$F204)</f>
        <v>0</v>
      </c>
      <c r="N204" s="1411">
        <f>IF(ISERROR(VLOOKUP(VLOOKUP($A204, 'E4 TB Allocation Details'!$A$18:$L$205, MATCH("Demand ID", 'E4 TB Allocation Details'!$A$18:$L$18, 0),FALSE), 'E2 Allocators'!$B$15:$W$361, MATCH('O5 Details by Class &amp; Accounts'!N$18, 'E2 Allocators'!$B$15:$W$15, 0),FALSE)*$F204), 0, VLOOKUP(VLOOKUP($A204, 'E4 TB Allocation Details'!$A$18:$L$205, MATCH("Demand ID", 'E4 TB Allocation Details'!$A$18:$L$18, 0),FALSE), 'E2 Allocators'!$B$15:$W$361, MATCH('O5 Details by Class &amp; Accounts'!N$18, 'E2 Allocators'!$B$15:$W$15, 0),FALSE)*$F204)</f>
        <v>0</v>
      </c>
      <c r="O204" s="1411">
        <f>IF(ISERROR(VLOOKUP(VLOOKUP($A204, 'E4 TB Allocation Details'!$A$18:$L$205, MATCH("Demand ID", 'E4 TB Allocation Details'!$A$18:$L$18, 0),FALSE), 'E2 Allocators'!$B$15:$W$361, MATCH('O5 Details by Class &amp; Accounts'!O$18, 'E2 Allocators'!$B$15:$W$15, 0),FALSE)*$F204), 0, VLOOKUP(VLOOKUP($A204, 'E4 TB Allocation Details'!$A$18:$L$205, MATCH("Demand ID", 'E4 TB Allocation Details'!$A$18:$L$18, 0),FALSE), 'E2 Allocators'!$B$15:$W$361, MATCH('O5 Details by Class &amp; Accounts'!O$18, 'E2 Allocators'!$B$15:$W$15, 0),FALSE)*$F204)</f>
        <v>0</v>
      </c>
      <c r="P204" s="1411">
        <f>IF(ISERROR(VLOOKUP(VLOOKUP($A204, 'E4 TB Allocation Details'!$A$18:$L$205, MATCH("Demand ID", 'E4 TB Allocation Details'!$A$18:$L$18, 0),FALSE), 'E2 Allocators'!$B$15:$W$361, MATCH('O5 Details by Class &amp; Accounts'!P$18, 'E2 Allocators'!$B$15:$W$15, 0),FALSE)*$F204), 0, VLOOKUP(VLOOKUP($A204, 'E4 TB Allocation Details'!$A$18:$L$205, MATCH("Demand ID", 'E4 TB Allocation Details'!$A$18:$L$18, 0),FALSE), 'E2 Allocators'!$B$15:$W$361, MATCH('O5 Details by Class &amp; Accounts'!P$18, 'E2 Allocators'!$B$15:$W$15, 0),FALSE)*$F204)</f>
        <v>0</v>
      </c>
      <c r="Q204" s="1411">
        <f>IF(ISERROR(VLOOKUP(VLOOKUP($A204, 'E4 TB Allocation Details'!$A$18:$L$205, MATCH("Demand ID", 'E4 TB Allocation Details'!$A$18:$L$18, 0),FALSE), 'E2 Allocators'!$B$15:$W$361, MATCH('O5 Details by Class &amp; Accounts'!Q$18, 'E2 Allocators'!$B$15:$W$15, 0),FALSE)*$F204), 0, VLOOKUP(VLOOKUP($A204, 'E4 TB Allocation Details'!$A$18:$L$205, MATCH("Demand ID", 'E4 TB Allocation Details'!$A$18:$L$18, 0),FALSE), 'E2 Allocators'!$B$15:$W$361, MATCH('O5 Details by Class &amp; Accounts'!Q$18, 'E2 Allocators'!$B$15:$W$15, 0),FALSE)*$F204)</f>
        <v>0</v>
      </c>
      <c r="R204" s="1411">
        <f>IF(ISERROR(VLOOKUP(VLOOKUP($A204, 'E4 TB Allocation Details'!$A$18:$L$205, MATCH("Demand ID", 'E4 TB Allocation Details'!$A$18:$L$18, 0),FALSE), 'E2 Allocators'!$B$15:$W$361, MATCH('O5 Details by Class &amp; Accounts'!R$18, 'E2 Allocators'!$B$15:$W$15, 0),FALSE)*$F204), 0, VLOOKUP(VLOOKUP($A204, 'E4 TB Allocation Details'!$A$18:$L$205, MATCH("Demand ID", 'E4 TB Allocation Details'!$A$18:$L$18, 0),FALSE), 'E2 Allocators'!$B$15:$W$361, MATCH('O5 Details by Class &amp; Accounts'!R$18, 'E2 Allocators'!$B$15:$W$15, 0),FALSE)*$F204)</f>
        <v>0</v>
      </c>
      <c r="S204" s="1411">
        <f>IF(ISERROR(VLOOKUP(VLOOKUP($A204, 'E4 TB Allocation Details'!$A$18:$L$205, MATCH("Demand ID", 'E4 TB Allocation Details'!$A$18:$L$18, 0),FALSE), 'E2 Allocators'!$B$15:$W$361, MATCH('O5 Details by Class &amp; Accounts'!S$18, 'E2 Allocators'!$B$15:$W$15, 0),FALSE)*$F204), 0, VLOOKUP(VLOOKUP($A204, 'E4 TB Allocation Details'!$A$18:$L$205, MATCH("Demand ID", 'E4 TB Allocation Details'!$A$18:$L$18, 0),FALSE), 'E2 Allocators'!$B$15:$W$361, MATCH('O5 Details by Class &amp; Accounts'!S$18, 'E2 Allocators'!$B$15:$W$15, 0),FALSE)*$F204)</f>
        <v>0</v>
      </c>
      <c r="T204" s="1411">
        <f>IF(ISERROR(VLOOKUP(VLOOKUP($A204, 'E4 TB Allocation Details'!$A$18:$L$205, MATCH("Demand ID", 'E4 TB Allocation Details'!$A$18:$L$18, 0),FALSE), 'E2 Allocators'!$B$15:$W$361, MATCH('O5 Details by Class &amp; Accounts'!T$18, 'E2 Allocators'!$B$15:$W$15, 0),FALSE)*$F204), 0, VLOOKUP(VLOOKUP($A204, 'E4 TB Allocation Details'!$A$18:$L$205, MATCH("Demand ID", 'E4 TB Allocation Details'!$A$18:$L$18, 0),FALSE), 'E2 Allocators'!$B$15:$W$361, MATCH('O5 Details by Class &amp; Accounts'!T$18, 'E2 Allocators'!$B$15:$W$15, 0),FALSE)*$F204)</f>
        <v>0</v>
      </c>
      <c r="U204" s="1411">
        <f>IF(ISERROR(VLOOKUP(VLOOKUP($A204, 'E4 TB Allocation Details'!$A$18:$L$205, MATCH("Demand ID", 'E4 TB Allocation Details'!$A$18:$L$18, 0),FALSE), 'E2 Allocators'!$B$15:$W$361, MATCH('O5 Details by Class &amp; Accounts'!U$18, 'E2 Allocators'!$B$15:$W$15, 0),FALSE)*$F204), 0, VLOOKUP(VLOOKUP($A204, 'E4 TB Allocation Details'!$A$18:$L$205, MATCH("Demand ID", 'E4 TB Allocation Details'!$A$18:$L$18, 0),FALSE), 'E2 Allocators'!$B$15:$W$361, MATCH('O5 Details by Class &amp; Accounts'!U$18, 'E2 Allocators'!$B$15:$W$15, 0),FALSE)*$F204)</f>
        <v>0</v>
      </c>
      <c r="V204" s="1411">
        <f>IF(ISERROR(VLOOKUP(VLOOKUP($A204, 'E4 TB Allocation Details'!$A$18:$L$205, MATCH("Demand ID", 'E4 TB Allocation Details'!$A$18:$L$18, 0),FALSE), 'E2 Allocators'!$B$15:$W$361, MATCH('O5 Details by Class &amp; Accounts'!V$18, 'E2 Allocators'!$B$15:$W$15, 0),FALSE)*$F204), 0, VLOOKUP(VLOOKUP($A204, 'E4 TB Allocation Details'!$A$18:$L$205, MATCH("Demand ID", 'E4 TB Allocation Details'!$A$18:$L$18, 0),FALSE), 'E2 Allocators'!$B$15:$W$361, MATCH('O5 Details by Class &amp; Accounts'!V$18, 'E2 Allocators'!$B$15:$W$15, 0),FALSE)*$F204)</f>
        <v>0</v>
      </c>
      <c r="W204" s="1411">
        <f>IF(ISERROR(VLOOKUP(VLOOKUP($A204, 'E4 TB Allocation Details'!$A$18:$L$205, MATCH("Demand ID", 'E4 TB Allocation Details'!$A$18:$L$18, 0),FALSE), 'E2 Allocators'!$B$15:$W$361, MATCH('O5 Details by Class &amp; Accounts'!W$18, 'E2 Allocators'!$B$15:$W$15, 0),FALSE)*$F204), 0, VLOOKUP(VLOOKUP($A204, 'E4 TB Allocation Details'!$A$18:$L$205, MATCH("Demand ID", 'E4 TB Allocation Details'!$A$18:$L$18, 0),FALSE), 'E2 Allocators'!$B$15:$W$361, MATCH('O5 Details by Class &amp; Accounts'!W$18, 'E2 Allocators'!$B$15:$W$15, 0),FALSE)*$F204)</f>
        <v>0</v>
      </c>
      <c r="X204" s="1411">
        <f>IF(ISERROR(VLOOKUP(VLOOKUP($A204, 'E4 TB Allocation Details'!$A$18:$L$205, MATCH("Demand ID", 'E4 TB Allocation Details'!$A$18:$L$18, 0),FALSE), 'E2 Allocators'!$B$15:$W$361, MATCH('O5 Details by Class &amp; Accounts'!X$18, 'E2 Allocators'!$B$15:$W$15, 0),FALSE)*$F204), 0, VLOOKUP(VLOOKUP($A204, 'E4 TB Allocation Details'!$A$18:$L$205, MATCH("Demand ID", 'E4 TB Allocation Details'!$A$18:$L$18, 0),FALSE), 'E2 Allocators'!$B$15:$W$361, MATCH('O5 Details by Class &amp; Accounts'!X$18, 'E2 Allocators'!$B$15:$W$15, 0),FALSE)*$F204)</f>
        <v>0</v>
      </c>
      <c r="Y204" s="1411">
        <f>IF(ISERROR(VLOOKUP(VLOOKUP($A204, 'E4 TB Allocation Details'!$A$18:$L$205, MATCH("Demand ID", 'E4 TB Allocation Details'!$A$18:$L$18, 0),FALSE), 'E2 Allocators'!$B$15:$W$361, MATCH('O5 Details by Class &amp; Accounts'!Y$18, 'E2 Allocators'!$B$15:$W$15, 0),FALSE)*$F204), 0, VLOOKUP(VLOOKUP($A204, 'E4 TB Allocation Details'!$A$18:$L$205, MATCH("Demand ID", 'E4 TB Allocation Details'!$A$18:$L$18, 0),FALSE), 'E2 Allocators'!$B$15:$W$361, MATCH('O5 Details by Class &amp; Accounts'!Y$18, 'E2 Allocators'!$B$15:$W$15, 0),FALSE)*$F204)</f>
        <v>0</v>
      </c>
      <c r="Z204" s="1411">
        <f>IF(ISERROR(VLOOKUP(VLOOKUP($A204, 'E4 TB Allocation Details'!$A$18:$L$205, MATCH("Demand ID", 'E4 TB Allocation Details'!$A$18:$L$18, 0),FALSE), 'E2 Allocators'!$B$15:$W$361, MATCH('O5 Details by Class &amp; Accounts'!Z$18, 'E2 Allocators'!$B$15:$W$15, 0),FALSE)*$F204), 0, VLOOKUP(VLOOKUP($A204, 'E4 TB Allocation Details'!$A$18:$L$205, MATCH("Demand ID", 'E4 TB Allocation Details'!$A$18:$L$18, 0),FALSE), 'E2 Allocators'!$B$15:$W$361, MATCH('O5 Details by Class &amp; Accounts'!Z$18, 'E2 Allocators'!$B$15:$W$15, 0),FALSE)*$F204)</f>
        <v>0</v>
      </c>
      <c r="AA204" s="1411">
        <f>IF(ISERROR(VLOOKUP(VLOOKUP($A204, 'E4 TB Allocation Details'!$A$18:$L$205, MATCH("Demand ID", 'E4 TB Allocation Details'!$A$18:$L$18, 0),FALSE), 'E2 Allocators'!$B$15:$W$361, MATCH('O5 Details by Class &amp; Accounts'!AA$18, 'E2 Allocators'!$B$15:$W$15, 0),FALSE)*$F204), 0, VLOOKUP(VLOOKUP($A204, 'E4 TB Allocation Details'!$A$18:$L$205, MATCH("Demand ID", 'E4 TB Allocation Details'!$A$18:$L$18, 0),FALSE), 'E2 Allocators'!$B$15:$W$361, MATCH('O5 Details by Class &amp; Accounts'!AA$18, 'E2 Allocators'!$B$15:$W$15, 0),FALSE)*$F204)</f>
        <v>0</v>
      </c>
      <c r="AB204" s="1411">
        <f>IF(ISERROR(VLOOKUP(VLOOKUP($A204, 'E4 TB Allocation Details'!$A$18:$L$205, MATCH("Demand ID", 'E4 TB Allocation Details'!$A$18:$L$18, 0),FALSE), 'E2 Allocators'!$B$15:$W$361, MATCH('O5 Details by Class &amp; Accounts'!AB$18, 'E2 Allocators'!$B$15:$W$15, 0),FALSE)*$F204), 0, VLOOKUP(VLOOKUP($A204, 'E4 TB Allocation Details'!$A$18:$L$205, MATCH("Demand ID", 'E4 TB Allocation Details'!$A$18:$L$18, 0),FALSE), 'E2 Allocators'!$B$15:$W$361, MATCH('O5 Details by Class &amp; Accounts'!AB$18, 'E2 Allocators'!$B$15:$W$15, 0),FALSE)*$F204)</f>
        <v>0</v>
      </c>
      <c r="AC204" s="1411">
        <f t="shared" si="40"/>
        <v>0</v>
      </c>
      <c r="AD204" s="1411">
        <f>IF(ISERROR(VLOOKUP(VLOOKUP($A204, 'E4 TB Allocation Details'!$A$18:$L$205, MATCH("Customer ID", 'E4 TB Allocation Details'!$A$18:$L$18, 0),FALSE), 'E2 Allocators'!$B$15:$W$361, MATCH('O5 Details by Class &amp; Accounts'!AD$18, 'E2 Allocators'!$B$15:$W$15, 0),FALSE)*$G204), 0, VLOOKUP(VLOOKUP($A204, 'E4 TB Allocation Details'!$A$18:$L$205, MATCH("Customer ID", 'E4 TB Allocation Details'!$A$18:$L$18, 0),FALSE), 'E2 Allocators'!$B$15:$W$361, MATCH('O5 Details by Class &amp; Accounts'!AD$18, 'E2 Allocators'!$B$15:$W$15, 0),FALSE)*$G204)</f>
        <v>0</v>
      </c>
      <c r="AE204" s="1411">
        <f>IF(ISERROR(VLOOKUP(VLOOKUP($A204, 'E4 TB Allocation Details'!$A$18:$L$205, MATCH("Customer ID", 'E4 TB Allocation Details'!$A$18:$L$18, 0),FALSE), 'E2 Allocators'!$B$15:$W$361, MATCH('O5 Details by Class &amp; Accounts'!AE$18, 'E2 Allocators'!$B$15:$W$15, 0),FALSE)*$G204), 0, VLOOKUP(VLOOKUP($A204, 'E4 TB Allocation Details'!$A$18:$L$205, MATCH("Customer ID", 'E4 TB Allocation Details'!$A$18:$L$18, 0),FALSE), 'E2 Allocators'!$B$15:$W$361, MATCH('O5 Details by Class &amp; Accounts'!AE$18, 'E2 Allocators'!$B$15:$W$15, 0),FALSE)*$G204)</f>
        <v>0</v>
      </c>
      <c r="AF204" s="1411">
        <f>IF(ISERROR(VLOOKUP(VLOOKUP($A204, 'E4 TB Allocation Details'!$A$18:$L$205, MATCH("Customer ID", 'E4 TB Allocation Details'!$A$18:$L$18, 0),FALSE), 'E2 Allocators'!$B$15:$W$361, MATCH('O5 Details by Class &amp; Accounts'!AF$18, 'E2 Allocators'!$B$15:$W$15, 0),FALSE)*$G204), 0, VLOOKUP(VLOOKUP($A204, 'E4 TB Allocation Details'!$A$18:$L$205, MATCH("Customer ID", 'E4 TB Allocation Details'!$A$18:$L$18, 0),FALSE), 'E2 Allocators'!$B$15:$W$361, MATCH('O5 Details by Class &amp; Accounts'!AF$18, 'E2 Allocators'!$B$15:$W$15, 0),FALSE)*$G204)</f>
        <v>0</v>
      </c>
      <c r="AG204" s="1411">
        <f>IF(ISERROR(VLOOKUP(VLOOKUP($A204, 'E4 TB Allocation Details'!$A$18:$L$205, MATCH("Customer ID", 'E4 TB Allocation Details'!$A$18:$L$18, 0),FALSE), 'E2 Allocators'!$B$15:$W$361, MATCH('O5 Details by Class &amp; Accounts'!AG$18, 'E2 Allocators'!$B$15:$W$15, 0),FALSE)*$G204), 0, VLOOKUP(VLOOKUP($A204, 'E4 TB Allocation Details'!$A$18:$L$205, MATCH("Customer ID", 'E4 TB Allocation Details'!$A$18:$L$18, 0),FALSE), 'E2 Allocators'!$B$15:$W$361, MATCH('O5 Details by Class &amp; Accounts'!AG$18, 'E2 Allocators'!$B$15:$W$15, 0),FALSE)*$G204)</f>
        <v>0</v>
      </c>
      <c r="AH204" s="1411">
        <f>IF(ISERROR(VLOOKUP(VLOOKUP($A204, 'E4 TB Allocation Details'!$A$18:$L$205, MATCH("Customer ID", 'E4 TB Allocation Details'!$A$18:$L$18, 0),FALSE), 'E2 Allocators'!$B$15:$W$361, MATCH('O5 Details by Class &amp; Accounts'!AH$18, 'E2 Allocators'!$B$15:$W$15, 0),FALSE)*$G204), 0, VLOOKUP(VLOOKUP($A204, 'E4 TB Allocation Details'!$A$18:$L$205, MATCH("Customer ID", 'E4 TB Allocation Details'!$A$18:$L$18, 0),FALSE), 'E2 Allocators'!$B$15:$W$361, MATCH('O5 Details by Class &amp; Accounts'!AH$18, 'E2 Allocators'!$B$15:$W$15, 0),FALSE)*$G204)</f>
        <v>0</v>
      </c>
      <c r="AI204" s="1411">
        <f>IF(ISERROR(VLOOKUP(VLOOKUP($A204, 'E4 TB Allocation Details'!$A$18:$L$205, MATCH("Customer ID", 'E4 TB Allocation Details'!$A$18:$L$18, 0),FALSE), 'E2 Allocators'!$B$15:$W$361, MATCH('O5 Details by Class &amp; Accounts'!AI$18, 'E2 Allocators'!$B$15:$W$15, 0),FALSE)*$G204), 0, VLOOKUP(VLOOKUP($A204, 'E4 TB Allocation Details'!$A$18:$L$205, MATCH("Customer ID", 'E4 TB Allocation Details'!$A$18:$L$18, 0),FALSE), 'E2 Allocators'!$B$15:$W$361, MATCH('O5 Details by Class &amp; Accounts'!AI$18, 'E2 Allocators'!$B$15:$W$15, 0),FALSE)*$G204)</f>
        <v>0</v>
      </c>
      <c r="AJ204" s="1411">
        <f>IF(ISERROR(VLOOKUP(VLOOKUP($A204, 'E4 TB Allocation Details'!$A$18:$L$205, MATCH("Customer ID", 'E4 TB Allocation Details'!$A$18:$L$18, 0),FALSE), 'E2 Allocators'!$B$15:$W$361, MATCH('O5 Details by Class &amp; Accounts'!AJ$18, 'E2 Allocators'!$B$15:$W$15, 0),FALSE)*$G204), 0, VLOOKUP(VLOOKUP($A204, 'E4 TB Allocation Details'!$A$18:$L$205, MATCH("Customer ID", 'E4 TB Allocation Details'!$A$18:$L$18, 0),FALSE), 'E2 Allocators'!$B$15:$W$361, MATCH('O5 Details by Class &amp; Accounts'!AJ$18, 'E2 Allocators'!$B$15:$W$15, 0),FALSE)*$G204)</f>
        <v>0</v>
      </c>
      <c r="AK204" s="1411">
        <f>IF(ISERROR(VLOOKUP(VLOOKUP($A204, 'E4 TB Allocation Details'!$A$18:$L$205, MATCH("Customer ID", 'E4 TB Allocation Details'!$A$18:$L$18, 0),FALSE), 'E2 Allocators'!$B$15:$W$361, MATCH('O5 Details by Class &amp; Accounts'!AK$18, 'E2 Allocators'!$B$15:$W$15, 0),FALSE)*$G204), 0, VLOOKUP(VLOOKUP($A204, 'E4 TB Allocation Details'!$A$18:$L$205, MATCH("Customer ID", 'E4 TB Allocation Details'!$A$18:$L$18, 0),FALSE), 'E2 Allocators'!$B$15:$W$361, MATCH('O5 Details by Class &amp; Accounts'!AK$18, 'E2 Allocators'!$B$15:$W$15, 0),FALSE)*$G204)</f>
        <v>0</v>
      </c>
      <c r="AL204" s="1411">
        <f>IF(ISERROR(VLOOKUP(VLOOKUP($A204, 'E4 TB Allocation Details'!$A$18:$L$205, MATCH("Customer ID", 'E4 TB Allocation Details'!$A$18:$L$18, 0),FALSE), 'E2 Allocators'!$B$15:$W$361, MATCH('O5 Details by Class &amp; Accounts'!AL$18, 'E2 Allocators'!$B$15:$W$15, 0),FALSE)*$G204), 0, VLOOKUP(VLOOKUP($A204, 'E4 TB Allocation Details'!$A$18:$L$205, MATCH("Customer ID", 'E4 TB Allocation Details'!$A$18:$L$18, 0),FALSE), 'E2 Allocators'!$B$15:$W$361, MATCH('O5 Details by Class &amp; Accounts'!AL$18, 'E2 Allocators'!$B$15:$W$15, 0),FALSE)*$G204)</f>
        <v>0</v>
      </c>
      <c r="AM204" s="1411">
        <f>IF(ISERROR(VLOOKUP(VLOOKUP($A204, 'E4 TB Allocation Details'!$A$18:$L$205, MATCH("Customer ID", 'E4 TB Allocation Details'!$A$18:$L$18, 0),FALSE), 'E2 Allocators'!$B$15:$W$361, MATCH('O5 Details by Class &amp; Accounts'!AM$18, 'E2 Allocators'!$B$15:$W$15, 0),FALSE)*$G204), 0, VLOOKUP(VLOOKUP($A204, 'E4 TB Allocation Details'!$A$18:$L$205, MATCH("Customer ID", 'E4 TB Allocation Details'!$A$18:$L$18, 0),FALSE), 'E2 Allocators'!$B$15:$W$361, MATCH('O5 Details by Class &amp; Accounts'!AM$18, 'E2 Allocators'!$B$15:$W$15, 0),FALSE)*$G204)</f>
        <v>0</v>
      </c>
      <c r="AN204" s="1411">
        <f>IF(ISERROR(VLOOKUP(VLOOKUP($A204, 'E4 TB Allocation Details'!$A$18:$L$205, MATCH("Customer ID", 'E4 TB Allocation Details'!$A$18:$L$18, 0),FALSE), 'E2 Allocators'!$B$15:$W$361, MATCH('O5 Details by Class &amp; Accounts'!AN$18, 'E2 Allocators'!$B$15:$W$15, 0),FALSE)*$G204), 0, VLOOKUP(VLOOKUP($A204, 'E4 TB Allocation Details'!$A$18:$L$205, MATCH("Customer ID", 'E4 TB Allocation Details'!$A$18:$L$18, 0),FALSE), 'E2 Allocators'!$B$15:$W$361, MATCH('O5 Details by Class &amp; Accounts'!AN$18, 'E2 Allocators'!$B$15:$W$15, 0),FALSE)*$G204)</f>
        <v>0</v>
      </c>
      <c r="AO204" s="1411">
        <f>IF(ISERROR(VLOOKUP(VLOOKUP($A204, 'E4 TB Allocation Details'!$A$18:$L$205, MATCH("Customer ID", 'E4 TB Allocation Details'!$A$18:$L$18, 0),FALSE), 'E2 Allocators'!$B$15:$W$361, MATCH('O5 Details by Class &amp; Accounts'!AO$18, 'E2 Allocators'!$B$15:$W$15, 0),FALSE)*$G204), 0, VLOOKUP(VLOOKUP($A204, 'E4 TB Allocation Details'!$A$18:$L$205, MATCH("Customer ID", 'E4 TB Allocation Details'!$A$18:$L$18, 0),FALSE), 'E2 Allocators'!$B$15:$W$361, MATCH('O5 Details by Class &amp; Accounts'!AO$18, 'E2 Allocators'!$B$15:$W$15, 0),FALSE)*$G204)</f>
        <v>0</v>
      </c>
      <c r="AP204" s="1411">
        <f>IF(ISERROR(VLOOKUP(VLOOKUP($A204, 'E4 TB Allocation Details'!$A$18:$L$205, MATCH("Customer ID", 'E4 TB Allocation Details'!$A$18:$L$18, 0),FALSE), 'E2 Allocators'!$B$15:$W$361, MATCH('O5 Details by Class &amp; Accounts'!AP$18, 'E2 Allocators'!$B$15:$W$15, 0),FALSE)*$G204), 0, VLOOKUP(VLOOKUP($A204, 'E4 TB Allocation Details'!$A$18:$L$205, MATCH("Customer ID", 'E4 TB Allocation Details'!$A$18:$L$18, 0),FALSE), 'E2 Allocators'!$B$15:$W$361, MATCH('O5 Details by Class &amp; Accounts'!AP$18, 'E2 Allocators'!$B$15:$W$15, 0),FALSE)*$G204)</f>
        <v>0</v>
      </c>
      <c r="AQ204" s="1411">
        <f>IF(ISERROR(VLOOKUP(VLOOKUP($A204, 'E4 TB Allocation Details'!$A$18:$L$205, MATCH("Customer ID", 'E4 TB Allocation Details'!$A$18:$L$18, 0),FALSE), 'E2 Allocators'!$B$15:$W$361, MATCH('O5 Details by Class &amp; Accounts'!AQ$18, 'E2 Allocators'!$B$15:$W$15, 0),FALSE)*$G204), 0, VLOOKUP(VLOOKUP($A204, 'E4 TB Allocation Details'!$A$18:$L$205, MATCH("Customer ID", 'E4 TB Allocation Details'!$A$18:$L$18, 0),FALSE), 'E2 Allocators'!$B$15:$W$361, MATCH('O5 Details by Class &amp; Accounts'!AQ$18, 'E2 Allocators'!$B$15:$W$15, 0),FALSE)*$G204)</f>
        <v>0</v>
      </c>
      <c r="AR204" s="1411">
        <f>IF(ISERROR(VLOOKUP(VLOOKUP($A204, 'E4 TB Allocation Details'!$A$18:$L$205, MATCH("Customer ID", 'E4 TB Allocation Details'!$A$18:$L$18, 0),FALSE), 'E2 Allocators'!$B$15:$W$361, MATCH('O5 Details by Class &amp; Accounts'!AR$18, 'E2 Allocators'!$B$15:$W$15, 0),FALSE)*$G204), 0, VLOOKUP(VLOOKUP($A204, 'E4 TB Allocation Details'!$A$18:$L$205, MATCH("Customer ID", 'E4 TB Allocation Details'!$A$18:$L$18, 0),FALSE), 'E2 Allocators'!$B$15:$W$361, MATCH('O5 Details by Class &amp; Accounts'!AR$18, 'E2 Allocators'!$B$15:$W$15, 0),FALSE)*$G204)</f>
        <v>0</v>
      </c>
      <c r="AS204" s="1411">
        <f>IF(ISERROR(VLOOKUP(VLOOKUP($A204, 'E4 TB Allocation Details'!$A$18:$L$205, MATCH("Customer ID", 'E4 TB Allocation Details'!$A$18:$L$18, 0),FALSE), 'E2 Allocators'!$B$15:$W$361, MATCH('O5 Details by Class &amp; Accounts'!AS$18, 'E2 Allocators'!$B$15:$W$15, 0),FALSE)*$G204), 0, VLOOKUP(VLOOKUP($A204, 'E4 TB Allocation Details'!$A$18:$L$205, MATCH("Customer ID", 'E4 TB Allocation Details'!$A$18:$L$18, 0),FALSE), 'E2 Allocators'!$B$15:$W$361, MATCH('O5 Details by Class &amp; Accounts'!AS$18, 'E2 Allocators'!$B$15:$W$15, 0),FALSE)*$G204)</f>
        <v>0</v>
      </c>
      <c r="AT204" s="1411">
        <f>IF(ISERROR(VLOOKUP(VLOOKUP($A204, 'E4 TB Allocation Details'!$A$18:$L$205, MATCH("Customer ID", 'E4 TB Allocation Details'!$A$18:$L$18, 0),FALSE), 'E2 Allocators'!$B$15:$W$361, MATCH('O5 Details by Class &amp; Accounts'!AT$18, 'E2 Allocators'!$B$15:$W$15, 0),FALSE)*$G204), 0, VLOOKUP(VLOOKUP($A204, 'E4 TB Allocation Details'!$A$18:$L$205, MATCH("Customer ID", 'E4 TB Allocation Details'!$A$18:$L$18, 0),FALSE), 'E2 Allocators'!$B$15:$W$361, MATCH('O5 Details by Class &amp; Accounts'!AT$18, 'E2 Allocators'!$B$15:$W$15, 0),FALSE)*$G204)</f>
        <v>0</v>
      </c>
      <c r="AU204" s="1411">
        <f>IF(ISERROR(VLOOKUP(VLOOKUP($A204, 'E4 TB Allocation Details'!$A$18:$L$205, MATCH("Customer ID", 'E4 TB Allocation Details'!$A$18:$L$18, 0),FALSE), 'E2 Allocators'!$B$15:$W$361, MATCH('O5 Details by Class &amp; Accounts'!AU$18, 'E2 Allocators'!$B$15:$W$15, 0),FALSE)*$G204), 0, VLOOKUP(VLOOKUP($A204, 'E4 TB Allocation Details'!$A$18:$L$205, MATCH("Customer ID", 'E4 TB Allocation Details'!$A$18:$L$18, 0),FALSE), 'E2 Allocators'!$B$15:$W$361, MATCH('O5 Details by Class &amp; Accounts'!AU$18, 'E2 Allocators'!$B$15:$W$15, 0),FALSE)*$G204)</f>
        <v>0</v>
      </c>
      <c r="AV204" s="1411">
        <f>IF(ISERROR(VLOOKUP(VLOOKUP($A204, 'E4 TB Allocation Details'!$A$18:$L$205, MATCH("Customer ID", 'E4 TB Allocation Details'!$A$18:$L$18, 0),FALSE), 'E2 Allocators'!$B$15:$W$361, MATCH('O5 Details by Class &amp; Accounts'!AV$18, 'E2 Allocators'!$B$15:$W$15, 0),FALSE)*$G204), 0, VLOOKUP(VLOOKUP($A204, 'E4 TB Allocation Details'!$A$18:$L$205, MATCH("Customer ID", 'E4 TB Allocation Details'!$A$18:$L$18, 0),FALSE), 'E2 Allocators'!$B$15:$W$361, MATCH('O5 Details by Class &amp; Accounts'!AV$18, 'E2 Allocators'!$B$15:$W$15, 0),FALSE)*$G204)</f>
        <v>0</v>
      </c>
      <c r="AW204" s="1411">
        <f>IF(ISERROR(VLOOKUP(VLOOKUP($A204, 'E4 TB Allocation Details'!$A$18:$L$205, MATCH("Customer ID", 'E4 TB Allocation Details'!$A$18:$L$18, 0),FALSE), 'E2 Allocators'!$B$15:$W$361, MATCH('O5 Details by Class &amp; Accounts'!AW$18, 'E2 Allocators'!$B$15:$W$15, 0),FALSE)*$G204), 0, VLOOKUP(VLOOKUP($A204, 'E4 TB Allocation Details'!$A$18:$L$205, MATCH("Customer ID", 'E4 TB Allocation Details'!$A$18:$L$18, 0),FALSE), 'E2 Allocators'!$B$15:$W$361, MATCH('O5 Details by Class &amp; Accounts'!AW$18, 'E2 Allocators'!$B$15:$W$15, 0),FALSE)*$G204)</f>
        <v>0</v>
      </c>
      <c r="AX204" s="1411">
        <f t="shared" si="44"/>
        <v>0</v>
      </c>
      <c r="AY204" s="1411">
        <f>IF(ISERROR(VLOOKUP(VLOOKUP($A204, 'E4 TB Allocation Details'!$A$18:$L$205, MATCH("Misc ID", 'E4 TB Allocation Details'!$A$18:$L$18, 0),FALSE), 'E2 Allocators'!$B$15:$W$361, MATCH('O5 Details by Class &amp; Accounts'!AY$18, 'E2 Allocators'!$B$15:$W$15, 0),FALSE)*$E204), 0, VLOOKUP(VLOOKUP($A204, 'E4 TB Allocation Details'!$A$18:$L$205, MATCH("Misc ID", 'E4 TB Allocation Details'!$A$18:$L$18, 0),FALSE), 'E2 Allocators'!$B$15:$W$361, MATCH('O5 Details by Class &amp; Accounts'!AY$18, 'E2 Allocators'!$B$15:$W$15, 0),FALSE)*$E204)</f>
        <v>0</v>
      </c>
      <c r="AZ204" s="1411">
        <f>IF(ISERROR(VLOOKUP(VLOOKUP($A204, 'E4 TB Allocation Details'!$A$18:$L$205, MATCH("Misc ID", 'E4 TB Allocation Details'!$A$18:$L$18, 0),FALSE), 'E2 Allocators'!$B$15:$W$361, MATCH('O5 Details by Class &amp; Accounts'!AZ$18, 'E2 Allocators'!$B$15:$W$15, 0),FALSE)*$E204), 0, VLOOKUP(VLOOKUP($A204, 'E4 TB Allocation Details'!$A$18:$L$205, MATCH("Misc ID", 'E4 TB Allocation Details'!$A$18:$L$18, 0),FALSE), 'E2 Allocators'!$B$15:$W$361, MATCH('O5 Details by Class &amp; Accounts'!AZ$18, 'E2 Allocators'!$B$15:$W$15, 0),FALSE)*$E204)</f>
        <v>0</v>
      </c>
      <c r="BA204" s="1411">
        <f>IF(ISERROR(VLOOKUP(VLOOKUP($A204, 'E4 TB Allocation Details'!$A$18:$L$205, MATCH("Misc ID", 'E4 TB Allocation Details'!$A$18:$L$18, 0),FALSE), 'E2 Allocators'!$B$15:$W$361, MATCH('O5 Details by Class &amp; Accounts'!BA$18, 'E2 Allocators'!$B$15:$W$15, 0),FALSE)*$E204), 0, VLOOKUP(VLOOKUP($A204, 'E4 TB Allocation Details'!$A$18:$L$205, MATCH("Misc ID", 'E4 TB Allocation Details'!$A$18:$L$18, 0),FALSE), 'E2 Allocators'!$B$15:$W$361, MATCH('O5 Details by Class &amp; Accounts'!BA$18, 'E2 Allocators'!$B$15:$W$15, 0),FALSE)*$E204)</f>
        <v>0</v>
      </c>
      <c r="BB204" s="1411">
        <f>IF(ISERROR(VLOOKUP(VLOOKUP($A204, 'E4 TB Allocation Details'!$A$18:$L$205, MATCH("Misc ID", 'E4 TB Allocation Details'!$A$18:$L$18, 0),FALSE), 'E2 Allocators'!$B$15:$W$361, MATCH('O5 Details by Class &amp; Accounts'!BB$18, 'E2 Allocators'!$B$15:$W$15, 0),FALSE)*$E204), 0, VLOOKUP(VLOOKUP($A204, 'E4 TB Allocation Details'!$A$18:$L$205, MATCH("Misc ID", 'E4 TB Allocation Details'!$A$18:$L$18, 0),FALSE), 'E2 Allocators'!$B$15:$W$361, MATCH('O5 Details by Class &amp; Accounts'!BB$18, 'E2 Allocators'!$B$15:$W$15, 0),FALSE)*$E204)</f>
        <v>0</v>
      </c>
      <c r="BC204" s="1411">
        <f>IF(ISERROR(VLOOKUP(VLOOKUP($A204, 'E4 TB Allocation Details'!$A$18:$L$205, MATCH("Misc ID", 'E4 TB Allocation Details'!$A$18:$L$18, 0),FALSE), 'E2 Allocators'!$B$15:$W$361, MATCH('O5 Details by Class &amp; Accounts'!BC$18, 'E2 Allocators'!$B$15:$W$15, 0),FALSE)*$E204), 0, VLOOKUP(VLOOKUP($A204, 'E4 TB Allocation Details'!$A$18:$L$205, MATCH("Misc ID", 'E4 TB Allocation Details'!$A$18:$L$18, 0),FALSE), 'E2 Allocators'!$B$15:$W$361, MATCH('O5 Details by Class &amp; Accounts'!BC$18, 'E2 Allocators'!$B$15:$W$15, 0),FALSE)*$E204)</f>
        <v>0</v>
      </c>
      <c r="BD204" s="1411">
        <f>IF(ISERROR(VLOOKUP(VLOOKUP($A204, 'E4 TB Allocation Details'!$A$18:$L$205, MATCH("Misc ID", 'E4 TB Allocation Details'!$A$18:$L$18, 0),FALSE), 'E2 Allocators'!$B$15:$W$361, MATCH('O5 Details by Class &amp; Accounts'!BD$18, 'E2 Allocators'!$B$15:$W$15, 0),FALSE)*$E204), 0, VLOOKUP(VLOOKUP($A204, 'E4 TB Allocation Details'!$A$18:$L$205, MATCH("Misc ID", 'E4 TB Allocation Details'!$A$18:$L$18, 0),FALSE), 'E2 Allocators'!$B$15:$W$361, MATCH('O5 Details by Class &amp; Accounts'!BD$18, 'E2 Allocators'!$B$15:$W$15, 0),FALSE)*$E204)</f>
        <v>0</v>
      </c>
      <c r="BE204" s="1411">
        <f>IF(ISERROR(VLOOKUP(VLOOKUP($A204, 'E4 TB Allocation Details'!$A$18:$L$205, MATCH("Misc ID", 'E4 TB Allocation Details'!$A$18:$L$18, 0),FALSE), 'E2 Allocators'!$B$15:$W$361, MATCH('O5 Details by Class &amp; Accounts'!BE$18, 'E2 Allocators'!$B$15:$W$15, 0),FALSE)*$E204), 0, VLOOKUP(VLOOKUP($A204, 'E4 TB Allocation Details'!$A$18:$L$205, MATCH("Misc ID", 'E4 TB Allocation Details'!$A$18:$L$18, 0),FALSE), 'E2 Allocators'!$B$15:$W$361, MATCH('O5 Details by Class &amp; Accounts'!BE$18, 'E2 Allocators'!$B$15:$W$15, 0),FALSE)*$E204)</f>
        <v>0</v>
      </c>
      <c r="BF204" s="1411">
        <f>IF(ISERROR(VLOOKUP(VLOOKUP($A204, 'E4 TB Allocation Details'!$A$18:$L$205, MATCH("Misc ID", 'E4 TB Allocation Details'!$A$18:$L$18, 0),FALSE), 'E2 Allocators'!$B$15:$W$361, MATCH('O5 Details by Class &amp; Accounts'!BF$18, 'E2 Allocators'!$B$15:$W$15, 0),FALSE)*$E204), 0, VLOOKUP(VLOOKUP($A204, 'E4 TB Allocation Details'!$A$18:$L$205, MATCH("Misc ID", 'E4 TB Allocation Details'!$A$18:$L$18, 0),FALSE), 'E2 Allocators'!$B$15:$W$361, MATCH('O5 Details by Class &amp; Accounts'!BF$18, 'E2 Allocators'!$B$15:$W$15, 0),FALSE)*$E204)</f>
        <v>0</v>
      </c>
      <c r="BG204" s="1411">
        <f>IF(ISERROR(VLOOKUP(VLOOKUP($A204, 'E4 TB Allocation Details'!$A$18:$L$205, MATCH("Misc ID", 'E4 TB Allocation Details'!$A$18:$L$18, 0),FALSE), 'E2 Allocators'!$B$15:$W$361, MATCH('O5 Details by Class &amp; Accounts'!BG$18, 'E2 Allocators'!$B$15:$W$15, 0),FALSE)*$E204), 0, VLOOKUP(VLOOKUP($A204, 'E4 TB Allocation Details'!$A$18:$L$205, MATCH("Misc ID", 'E4 TB Allocation Details'!$A$18:$L$18, 0),FALSE), 'E2 Allocators'!$B$15:$W$361, MATCH('O5 Details by Class &amp; Accounts'!BG$18, 'E2 Allocators'!$B$15:$W$15, 0),FALSE)*$E204)</f>
        <v>0</v>
      </c>
      <c r="BH204" s="1411">
        <f>IF(ISERROR(VLOOKUP(VLOOKUP($A204, 'E4 TB Allocation Details'!$A$18:$L$205, MATCH("Misc ID", 'E4 TB Allocation Details'!$A$18:$L$18, 0),FALSE), 'E2 Allocators'!$B$15:$W$361, MATCH('O5 Details by Class &amp; Accounts'!BH$18, 'E2 Allocators'!$B$15:$W$15, 0),FALSE)*$E204), 0, VLOOKUP(VLOOKUP($A204, 'E4 TB Allocation Details'!$A$18:$L$205, MATCH("Misc ID", 'E4 TB Allocation Details'!$A$18:$L$18, 0),FALSE), 'E2 Allocators'!$B$15:$W$361, MATCH('O5 Details by Class &amp; Accounts'!BH$18, 'E2 Allocators'!$B$15:$W$15, 0),FALSE)*$E204)</f>
        <v>0</v>
      </c>
      <c r="BI204" s="1411">
        <f>IF(ISERROR(VLOOKUP(VLOOKUP($A204, 'E4 TB Allocation Details'!$A$18:$L$205, MATCH("Misc ID", 'E4 TB Allocation Details'!$A$18:$L$18, 0),FALSE), 'E2 Allocators'!$B$15:$W$361, MATCH('O5 Details by Class &amp; Accounts'!BI$18, 'E2 Allocators'!$B$15:$W$15, 0),FALSE)*$E204), 0, VLOOKUP(VLOOKUP($A204, 'E4 TB Allocation Details'!$A$18:$L$205, MATCH("Misc ID", 'E4 TB Allocation Details'!$A$18:$L$18, 0),FALSE), 'E2 Allocators'!$B$15:$W$361, MATCH('O5 Details by Class &amp; Accounts'!BI$18, 'E2 Allocators'!$B$15:$W$15, 0),FALSE)*$E204)</f>
        <v>0</v>
      </c>
      <c r="BJ204" s="1411">
        <f>IF(ISERROR(VLOOKUP(VLOOKUP($A204, 'E4 TB Allocation Details'!$A$18:$L$205, MATCH("Misc ID", 'E4 TB Allocation Details'!$A$18:$L$18, 0),FALSE), 'E2 Allocators'!$B$15:$W$361, MATCH('O5 Details by Class &amp; Accounts'!BJ$18, 'E2 Allocators'!$B$15:$W$15, 0),FALSE)*$E204), 0, VLOOKUP(VLOOKUP($A204, 'E4 TB Allocation Details'!$A$18:$L$205, MATCH("Misc ID", 'E4 TB Allocation Details'!$A$18:$L$18, 0),FALSE), 'E2 Allocators'!$B$15:$W$361, MATCH('O5 Details by Class &amp; Accounts'!BJ$18, 'E2 Allocators'!$B$15:$W$15, 0),FALSE)*$E204)</f>
        <v>0</v>
      </c>
      <c r="BK204" s="1411">
        <f>IF(ISERROR(VLOOKUP(VLOOKUP($A204, 'E4 TB Allocation Details'!$A$18:$L$205, MATCH("Misc ID", 'E4 TB Allocation Details'!$A$18:$L$18, 0),FALSE), 'E2 Allocators'!$B$15:$W$361, MATCH('O5 Details by Class &amp; Accounts'!BK$18, 'E2 Allocators'!$B$15:$W$15, 0),FALSE)*$E204), 0, VLOOKUP(VLOOKUP($A204, 'E4 TB Allocation Details'!$A$18:$L$205, MATCH("Misc ID", 'E4 TB Allocation Details'!$A$18:$L$18, 0),FALSE), 'E2 Allocators'!$B$15:$W$361, MATCH('O5 Details by Class &amp; Accounts'!BK$18, 'E2 Allocators'!$B$15:$W$15, 0),FALSE)*$E204)</f>
        <v>0</v>
      </c>
      <c r="BL204" s="1411">
        <f>IF(ISERROR(VLOOKUP(VLOOKUP($A204, 'E4 TB Allocation Details'!$A$18:$L$205, MATCH("Misc ID", 'E4 TB Allocation Details'!$A$18:$L$18, 0),FALSE), 'E2 Allocators'!$B$15:$W$361, MATCH('O5 Details by Class &amp; Accounts'!BL$18, 'E2 Allocators'!$B$15:$W$15, 0),FALSE)*$E204), 0, VLOOKUP(VLOOKUP($A204, 'E4 TB Allocation Details'!$A$18:$L$205, MATCH("Misc ID", 'E4 TB Allocation Details'!$A$18:$L$18, 0),FALSE), 'E2 Allocators'!$B$15:$W$361, MATCH('O5 Details by Class &amp; Accounts'!BL$18, 'E2 Allocators'!$B$15:$W$15, 0),FALSE)*$E204)</f>
        <v>0</v>
      </c>
      <c r="BM204" s="1411">
        <f>IF(ISERROR(VLOOKUP(VLOOKUP($A204, 'E4 TB Allocation Details'!$A$18:$L$205, MATCH("Misc ID", 'E4 TB Allocation Details'!$A$18:$L$18, 0),FALSE), 'E2 Allocators'!$B$15:$W$361, MATCH('O5 Details by Class &amp; Accounts'!BM$18, 'E2 Allocators'!$B$15:$W$15, 0),FALSE)*$E204), 0, VLOOKUP(VLOOKUP($A204, 'E4 TB Allocation Details'!$A$18:$L$205, MATCH("Misc ID", 'E4 TB Allocation Details'!$A$18:$L$18, 0),FALSE), 'E2 Allocators'!$B$15:$W$361, MATCH('O5 Details by Class &amp; Accounts'!BM$18, 'E2 Allocators'!$B$15:$W$15, 0),FALSE)*$E204)</f>
        <v>0</v>
      </c>
      <c r="BN204" s="1411">
        <f>IF(ISERROR(VLOOKUP(VLOOKUP($A204, 'E4 TB Allocation Details'!$A$18:$L$205, MATCH("Misc ID", 'E4 TB Allocation Details'!$A$18:$L$18, 0),FALSE), 'E2 Allocators'!$B$15:$W$361, MATCH('O5 Details by Class &amp; Accounts'!BN$18, 'E2 Allocators'!$B$15:$W$15, 0),FALSE)*$E204), 0, VLOOKUP(VLOOKUP($A204, 'E4 TB Allocation Details'!$A$18:$L$205, MATCH("Misc ID", 'E4 TB Allocation Details'!$A$18:$L$18, 0),FALSE), 'E2 Allocators'!$B$15:$W$361, MATCH('O5 Details by Class &amp; Accounts'!BN$18, 'E2 Allocators'!$B$15:$W$15, 0),FALSE)*$E204)</f>
        <v>0</v>
      </c>
      <c r="BO204" s="1411">
        <f>IF(ISERROR(VLOOKUP(VLOOKUP($A204, 'E4 TB Allocation Details'!$A$18:$L$205, MATCH("Misc ID", 'E4 TB Allocation Details'!$A$18:$L$18, 0),FALSE), 'E2 Allocators'!$B$15:$W$361, MATCH('O5 Details by Class &amp; Accounts'!BO$18, 'E2 Allocators'!$B$15:$W$15, 0),FALSE)*$E204), 0, VLOOKUP(VLOOKUP($A204, 'E4 TB Allocation Details'!$A$18:$L$205, MATCH("Misc ID", 'E4 TB Allocation Details'!$A$18:$L$18, 0),FALSE), 'E2 Allocators'!$B$15:$W$361, MATCH('O5 Details by Class &amp; Accounts'!BO$18, 'E2 Allocators'!$B$15:$W$15, 0),FALSE)*$E204)</f>
        <v>0</v>
      </c>
      <c r="BP204" s="1411">
        <f>IF(ISERROR(VLOOKUP(VLOOKUP($A204, 'E4 TB Allocation Details'!$A$18:$L$205, MATCH("Misc ID", 'E4 TB Allocation Details'!$A$18:$L$18, 0),FALSE), 'E2 Allocators'!$B$15:$W$361, MATCH('O5 Details by Class &amp; Accounts'!BP$18, 'E2 Allocators'!$B$15:$W$15, 0),FALSE)*$E204), 0, VLOOKUP(VLOOKUP($A204, 'E4 TB Allocation Details'!$A$18:$L$205, MATCH("Misc ID", 'E4 TB Allocation Details'!$A$18:$L$18, 0),FALSE), 'E2 Allocators'!$B$15:$W$361, MATCH('O5 Details by Class &amp; Accounts'!BP$18, 'E2 Allocators'!$B$15:$W$15, 0),FALSE)*$E204)</f>
        <v>0</v>
      </c>
      <c r="BQ204" s="1411">
        <f>IF(ISERROR(VLOOKUP(VLOOKUP($A204, 'E4 TB Allocation Details'!$A$18:$L$205, MATCH("Misc ID", 'E4 TB Allocation Details'!$A$18:$L$18, 0),FALSE), 'E2 Allocators'!$B$15:$W$361, MATCH('O5 Details by Class &amp; Accounts'!BQ$18, 'E2 Allocators'!$B$15:$W$15, 0),FALSE)*$E204), 0, VLOOKUP(VLOOKUP($A204, 'E4 TB Allocation Details'!$A$18:$L$205, MATCH("Misc ID", 'E4 TB Allocation Details'!$A$18:$L$18, 0),FALSE), 'E2 Allocators'!$B$15:$W$361, MATCH('O5 Details by Class &amp; Accounts'!BQ$18, 'E2 Allocators'!$B$15:$W$15, 0),FALSE)*$E204)</f>
        <v>0</v>
      </c>
      <c r="BR204" s="1411">
        <f>IF(ISERROR(VLOOKUP(VLOOKUP($A204, 'E4 TB Allocation Details'!$A$18:$L$205, MATCH("Misc ID", 'E4 TB Allocation Details'!$A$18:$L$18, 0),FALSE), 'E2 Allocators'!$B$15:$W$361, MATCH('O5 Details by Class &amp; Accounts'!BR$18, 'E2 Allocators'!$B$15:$W$15, 0),FALSE)*$E204), 0, VLOOKUP(VLOOKUP($A204, 'E4 TB Allocation Details'!$A$18:$L$205, MATCH("Misc ID", 'E4 TB Allocation Details'!$A$18:$L$18, 0),FALSE), 'E2 Allocators'!$B$15:$W$361, MATCH('O5 Details by Class &amp; Accounts'!BR$18, 'E2 Allocators'!$B$15:$W$15, 0),FALSE)*$E204)</f>
        <v>0</v>
      </c>
      <c r="BS204" s="1411">
        <f t="shared" si="41"/>
        <v>0</v>
      </c>
      <c r="BT204" s="1411">
        <f>IF(ISERROR(VLOOKUP(VLOOKUP($A204, 'E4 TB Allocation Details'!$A$18:$L$205, MATCH("A &amp; G ID", 'E4 TB Allocation Details'!$A$18:$L$18, 0),FALSE), 'E2 Allocators'!$B$15:$W$361, MATCH('O5 Details by Class &amp; Accounts'!BT$18, 'E2 Allocators'!$B$15:$W$15, 0),FALSE)*$E204), 0, VLOOKUP(VLOOKUP($A204, 'E4 TB Allocation Details'!$A$18:$L$205, MATCH("A &amp; G ID", 'E4 TB Allocation Details'!$A$18:$L$18, 0),FALSE), 'E2 Allocators'!$B$15:$W$361, MATCH('O5 Details by Class &amp; Accounts'!BT$18, 'E2 Allocators'!$B$15:$W$15, 0),FALSE)*$E204)</f>
        <v>0</v>
      </c>
      <c r="BU204" s="1411">
        <f>IF(ISERROR(VLOOKUP(VLOOKUP($A204, 'E4 TB Allocation Details'!$A$18:$L$205, MATCH("A &amp; G ID", 'E4 TB Allocation Details'!$A$18:$L$18, 0),FALSE), 'E2 Allocators'!$B$15:$W$361, MATCH('O5 Details by Class &amp; Accounts'!BU$18, 'E2 Allocators'!$B$15:$W$15, 0),FALSE)*$E204), 0, VLOOKUP(VLOOKUP($A204, 'E4 TB Allocation Details'!$A$18:$L$205, MATCH("A &amp; G ID", 'E4 TB Allocation Details'!$A$18:$L$18, 0),FALSE), 'E2 Allocators'!$B$15:$W$361, MATCH('O5 Details by Class &amp; Accounts'!BU$18, 'E2 Allocators'!$B$15:$W$15, 0),FALSE)*$E204)</f>
        <v>0</v>
      </c>
      <c r="BV204" s="1411">
        <f>IF(ISERROR(VLOOKUP(VLOOKUP($A204, 'E4 TB Allocation Details'!$A$18:$L$205, MATCH("A &amp; G ID", 'E4 TB Allocation Details'!$A$18:$L$18, 0),FALSE), 'E2 Allocators'!$B$15:$W$361, MATCH('O5 Details by Class &amp; Accounts'!BV$18, 'E2 Allocators'!$B$15:$W$15, 0),FALSE)*$E204), 0, VLOOKUP(VLOOKUP($A204, 'E4 TB Allocation Details'!$A$18:$L$205, MATCH("A &amp; G ID", 'E4 TB Allocation Details'!$A$18:$L$18, 0),FALSE), 'E2 Allocators'!$B$15:$W$361, MATCH('O5 Details by Class &amp; Accounts'!BV$18, 'E2 Allocators'!$B$15:$W$15, 0),FALSE)*$E204)</f>
        <v>0</v>
      </c>
      <c r="BW204" s="1411">
        <f>IF(ISERROR(VLOOKUP(VLOOKUP($A204, 'E4 TB Allocation Details'!$A$18:$L$205, MATCH("A &amp; G ID", 'E4 TB Allocation Details'!$A$18:$L$18, 0),FALSE), 'E2 Allocators'!$B$15:$W$361, MATCH('O5 Details by Class &amp; Accounts'!BW$18, 'E2 Allocators'!$B$15:$W$15, 0),FALSE)*$E204), 0, VLOOKUP(VLOOKUP($A204, 'E4 TB Allocation Details'!$A$18:$L$205, MATCH("A &amp; G ID", 'E4 TB Allocation Details'!$A$18:$L$18, 0),FALSE), 'E2 Allocators'!$B$15:$W$361, MATCH('O5 Details by Class &amp; Accounts'!BW$18, 'E2 Allocators'!$B$15:$W$15, 0),FALSE)*$E204)</f>
        <v>0</v>
      </c>
      <c r="BX204" s="1411">
        <f>IF(ISERROR(VLOOKUP(VLOOKUP($A204, 'E4 TB Allocation Details'!$A$18:$L$205, MATCH("A &amp; G ID", 'E4 TB Allocation Details'!$A$18:$L$18, 0),FALSE), 'E2 Allocators'!$B$15:$W$361, MATCH('O5 Details by Class &amp; Accounts'!BX$18, 'E2 Allocators'!$B$15:$W$15, 0),FALSE)*$E204), 0, VLOOKUP(VLOOKUP($A204, 'E4 TB Allocation Details'!$A$18:$L$205, MATCH("A &amp; G ID", 'E4 TB Allocation Details'!$A$18:$L$18, 0),FALSE), 'E2 Allocators'!$B$15:$W$361, MATCH('O5 Details by Class &amp; Accounts'!BX$18, 'E2 Allocators'!$B$15:$W$15, 0),FALSE)*$E204)</f>
        <v>0</v>
      </c>
      <c r="BY204" s="1411">
        <f>IF(ISERROR(VLOOKUP(VLOOKUP($A204, 'E4 TB Allocation Details'!$A$18:$L$205, MATCH("A &amp; G ID", 'E4 TB Allocation Details'!$A$18:$L$18, 0),FALSE), 'E2 Allocators'!$B$15:$W$361, MATCH('O5 Details by Class &amp; Accounts'!BY$18, 'E2 Allocators'!$B$15:$W$15, 0),FALSE)*$E204), 0, VLOOKUP(VLOOKUP($A204, 'E4 TB Allocation Details'!$A$18:$L$205, MATCH("A &amp; G ID", 'E4 TB Allocation Details'!$A$18:$L$18, 0),FALSE), 'E2 Allocators'!$B$15:$W$361, MATCH('O5 Details by Class &amp; Accounts'!BY$18, 'E2 Allocators'!$B$15:$W$15, 0),FALSE)*$E204)</f>
        <v>0</v>
      </c>
      <c r="BZ204" s="1411">
        <f>IF(ISERROR(VLOOKUP(VLOOKUP($A204, 'E4 TB Allocation Details'!$A$18:$L$205, MATCH("A &amp; G ID", 'E4 TB Allocation Details'!$A$18:$L$18, 0),FALSE), 'E2 Allocators'!$B$15:$W$361, MATCH('O5 Details by Class &amp; Accounts'!BZ$18, 'E2 Allocators'!$B$15:$W$15, 0),FALSE)*$E204), 0, VLOOKUP(VLOOKUP($A204, 'E4 TB Allocation Details'!$A$18:$L$205, MATCH("A &amp; G ID", 'E4 TB Allocation Details'!$A$18:$L$18, 0),FALSE), 'E2 Allocators'!$B$15:$W$361, MATCH('O5 Details by Class &amp; Accounts'!BZ$18, 'E2 Allocators'!$B$15:$W$15, 0),FALSE)*$E204)</f>
        <v>0</v>
      </c>
      <c r="CA204" s="1411">
        <f>IF(ISERROR(VLOOKUP(VLOOKUP($A204, 'E4 TB Allocation Details'!$A$18:$L$205, MATCH("A &amp; G ID", 'E4 TB Allocation Details'!$A$18:$L$18, 0),FALSE), 'E2 Allocators'!$B$15:$W$361, MATCH('O5 Details by Class &amp; Accounts'!CA$18, 'E2 Allocators'!$B$15:$W$15, 0),FALSE)*$E204), 0, VLOOKUP(VLOOKUP($A204, 'E4 TB Allocation Details'!$A$18:$L$205, MATCH("A &amp; G ID", 'E4 TB Allocation Details'!$A$18:$L$18, 0),FALSE), 'E2 Allocators'!$B$15:$W$361, MATCH('O5 Details by Class &amp; Accounts'!CA$18, 'E2 Allocators'!$B$15:$W$15, 0),FALSE)*$E204)</f>
        <v>0</v>
      </c>
      <c r="CB204" s="1411">
        <f>IF(ISERROR(VLOOKUP(VLOOKUP($A204, 'E4 TB Allocation Details'!$A$18:$L$205, MATCH("A &amp; G ID", 'E4 TB Allocation Details'!$A$18:$L$18, 0),FALSE), 'E2 Allocators'!$B$15:$W$361, MATCH('O5 Details by Class &amp; Accounts'!CB$18, 'E2 Allocators'!$B$15:$W$15, 0),FALSE)*$E204), 0, VLOOKUP(VLOOKUP($A204, 'E4 TB Allocation Details'!$A$18:$L$205, MATCH("A &amp; G ID", 'E4 TB Allocation Details'!$A$18:$L$18, 0),FALSE), 'E2 Allocators'!$B$15:$W$361, MATCH('O5 Details by Class &amp; Accounts'!CB$18, 'E2 Allocators'!$B$15:$W$15, 0),FALSE)*$E204)</f>
        <v>0</v>
      </c>
      <c r="CC204" s="1411">
        <f>IF(ISERROR(VLOOKUP(VLOOKUP($A204, 'E4 TB Allocation Details'!$A$18:$L$205, MATCH("A &amp; G ID", 'E4 TB Allocation Details'!$A$18:$L$18, 0),FALSE), 'E2 Allocators'!$B$15:$W$361, MATCH('O5 Details by Class &amp; Accounts'!CC$18, 'E2 Allocators'!$B$15:$W$15, 0),FALSE)*$E204), 0, VLOOKUP(VLOOKUP($A204, 'E4 TB Allocation Details'!$A$18:$L$205, MATCH("A &amp; G ID", 'E4 TB Allocation Details'!$A$18:$L$18, 0),FALSE), 'E2 Allocators'!$B$15:$W$361, MATCH('O5 Details by Class &amp; Accounts'!CC$18, 'E2 Allocators'!$B$15:$W$15, 0),FALSE)*$E204)</f>
        <v>0</v>
      </c>
      <c r="CD204" s="1411">
        <f>IF(ISERROR(VLOOKUP(VLOOKUP($A204, 'E4 TB Allocation Details'!$A$18:$L$205, MATCH("A &amp; G ID", 'E4 TB Allocation Details'!$A$18:$L$18, 0),FALSE), 'E2 Allocators'!$B$15:$W$361, MATCH('O5 Details by Class &amp; Accounts'!CD$18, 'E2 Allocators'!$B$15:$W$15, 0),FALSE)*$E204), 0, VLOOKUP(VLOOKUP($A204, 'E4 TB Allocation Details'!$A$18:$L$205, MATCH("A &amp; G ID", 'E4 TB Allocation Details'!$A$18:$L$18, 0),FALSE), 'E2 Allocators'!$B$15:$W$361, MATCH('O5 Details by Class &amp; Accounts'!CD$18, 'E2 Allocators'!$B$15:$W$15, 0),FALSE)*$E204)</f>
        <v>0</v>
      </c>
      <c r="CE204" s="1411">
        <f>IF(ISERROR(VLOOKUP(VLOOKUP($A204, 'E4 TB Allocation Details'!$A$18:$L$205, MATCH("A &amp; G ID", 'E4 TB Allocation Details'!$A$18:$L$18, 0),FALSE), 'E2 Allocators'!$B$15:$W$361, MATCH('O5 Details by Class &amp; Accounts'!CE$18, 'E2 Allocators'!$B$15:$W$15, 0),FALSE)*$E204), 0, VLOOKUP(VLOOKUP($A204, 'E4 TB Allocation Details'!$A$18:$L$205, MATCH("A &amp; G ID", 'E4 TB Allocation Details'!$A$18:$L$18, 0),FALSE), 'E2 Allocators'!$B$15:$W$361, MATCH('O5 Details by Class &amp; Accounts'!CE$18, 'E2 Allocators'!$B$15:$W$15, 0),FALSE)*$E204)</f>
        <v>0</v>
      </c>
      <c r="CF204" s="1411">
        <f>IF(ISERROR(VLOOKUP(VLOOKUP($A204, 'E4 TB Allocation Details'!$A$18:$L$205, MATCH("A &amp; G ID", 'E4 TB Allocation Details'!$A$18:$L$18, 0),FALSE), 'E2 Allocators'!$B$15:$W$361, MATCH('O5 Details by Class &amp; Accounts'!CF$18, 'E2 Allocators'!$B$15:$W$15, 0),FALSE)*$E204), 0, VLOOKUP(VLOOKUP($A204, 'E4 TB Allocation Details'!$A$18:$L$205, MATCH("A &amp; G ID", 'E4 TB Allocation Details'!$A$18:$L$18, 0),FALSE), 'E2 Allocators'!$B$15:$W$361, MATCH('O5 Details by Class &amp; Accounts'!CF$18, 'E2 Allocators'!$B$15:$W$15, 0),FALSE)*$E204)</f>
        <v>0</v>
      </c>
      <c r="CG204" s="1411">
        <f>IF(ISERROR(VLOOKUP(VLOOKUP($A204, 'E4 TB Allocation Details'!$A$18:$L$205, MATCH("A &amp; G ID", 'E4 TB Allocation Details'!$A$18:$L$18, 0),FALSE), 'E2 Allocators'!$B$15:$W$361, MATCH('O5 Details by Class &amp; Accounts'!CG$18, 'E2 Allocators'!$B$15:$W$15, 0),FALSE)*$E204), 0, VLOOKUP(VLOOKUP($A204, 'E4 TB Allocation Details'!$A$18:$L$205, MATCH("A &amp; G ID", 'E4 TB Allocation Details'!$A$18:$L$18, 0),FALSE), 'E2 Allocators'!$B$15:$W$361, MATCH('O5 Details by Class &amp; Accounts'!CG$18, 'E2 Allocators'!$B$15:$W$15, 0),FALSE)*$E204)</f>
        <v>0</v>
      </c>
      <c r="CH204" s="1411">
        <f>IF(ISERROR(VLOOKUP(VLOOKUP($A204, 'E4 TB Allocation Details'!$A$18:$L$205, MATCH("A &amp; G ID", 'E4 TB Allocation Details'!$A$18:$L$18, 0),FALSE), 'E2 Allocators'!$B$15:$W$361, MATCH('O5 Details by Class &amp; Accounts'!CH$18, 'E2 Allocators'!$B$15:$W$15, 0),FALSE)*$E204), 0, VLOOKUP(VLOOKUP($A204, 'E4 TB Allocation Details'!$A$18:$L$205, MATCH("A &amp; G ID", 'E4 TB Allocation Details'!$A$18:$L$18, 0),FALSE), 'E2 Allocators'!$B$15:$W$361, MATCH('O5 Details by Class &amp; Accounts'!CH$18, 'E2 Allocators'!$B$15:$W$15, 0),FALSE)*$E204)</f>
        <v>0</v>
      </c>
      <c r="CI204" s="1411">
        <f>IF(ISERROR(VLOOKUP(VLOOKUP($A204, 'E4 TB Allocation Details'!$A$18:$L$205, MATCH("A &amp; G ID", 'E4 TB Allocation Details'!$A$18:$L$18, 0),FALSE), 'E2 Allocators'!$B$15:$W$361, MATCH('O5 Details by Class &amp; Accounts'!CI$18, 'E2 Allocators'!$B$15:$W$15, 0),FALSE)*$E204), 0, VLOOKUP(VLOOKUP($A204, 'E4 TB Allocation Details'!$A$18:$L$205, MATCH("A &amp; G ID", 'E4 TB Allocation Details'!$A$18:$L$18, 0),FALSE), 'E2 Allocators'!$B$15:$W$361, MATCH('O5 Details by Class &amp; Accounts'!CI$18, 'E2 Allocators'!$B$15:$W$15, 0),FALSE)*$E204)</f>
        <v>0</v>
      </c>
      <c r="CJ204" s="1411">
        <f>IF(ISERROR(VLOOKUP(VLOOKUP($A204, 'E4 TB Allocation Details'!$A$18:$L$205, MATCH("A &amp; G ID", 'E4 TB Allocation Details'!$A$18:$L$18, 0),FALSE), 'E2 Allocators'!$B$15:$W$361, MATCH('O5 Details by Class &amp; Accounts'!CJ$18, 'E2 Allocators'!$B$15:$W$15, 0),FALSE)*$E204), 0, VLOOKUP(VLOOKUP($A204, 'E4 TB Allocation Details'!$A$18:$L$205, MATCH("A &amp; G ID", 'E4 TB Allocation Details'!$A$18:$L$18, 0),FALSE), 'E2 Allocators'!$B$15:$W$361, MATCH('O5 Details by Class &amp; Accounts'!CJ$18, 'E2 Allocators'!$B$15:$W$15, 0),FALSE)*$E204)</f>
        <v>0</v>
      </c>
      <c r="CK204" s="1411">
        <f>IF(ISERROR(VLOOKUP(VLOOKUP($A204, 'E4 TB Allocation Details'!$A$18:$L$205, MATCH("A &amp; G ID", 'E4 TB Allocation Details'!$A$18:$L$18, 0),FALSE), 'E2 Allocators'!$B$15:$W$361, MATCH('O5 Details by Class &amp; Accounts'!CK$18, 'E2 Allocators'!$B$15:$W$15, 0),FALSE)*$E204), 0, VLOOKUP(VLOOKUP($A204, 'E4 TB Allocation Details'!$A$18:$L$205, MATCH("A &amp; G ID", 'E4 TB Allocation Details'!$A$18:$L$18, 0),FALSE), 'E2 Allocators'!$B$15:$W$361, MATCH('O5 Details by Class &amp; Accounts'!CK$18, 'E2 Allocators'!$B$15:$W$15, 0),FALSE)*$E204)</f>
        <v>0</v>
      </c>
      <c r="CL204" s="1411">
        <f>IF(ISERROR(VLOOKUP(VLOOKUP($A204, 'E4 TB Allocation Details'!$A$18:$L$205, MATCH("A &amp; G ID", 'E4 TB Allocation Details'!$A$18:$L$18, 0),FALSE), 'E2 Allocators'!$B$15:$W$361, MATCH('O5 Details by Class &amp; Accounts'!CL$18, 'E2 Allocators'!$B$15:$W$15, 0),FALSE)*$E204), 0, VLOOKUP(VLOOKUP($A204, 'E4 TB Allocation Details'!$A$18:$L$205, MATCH("A &amp; G ID", 'E4 TB Allocation Details'!$A$18:$L$18, 0),FALSE), 'E2 Allocators'!$B$15:$W$361, MATCH('O5 Details by Class &amp; Accounts'!CL$18, 'E2 Allocators'!$B$15:$W$15, 0),FALSE)*$E204)</f>
        <v>0</v>
      </c>
      <c r="CM204" s="1411">
        <f>IF(ISERROR(VLOOKUP(VLOOKUP($A204, 'E4 TB Allocation Details'!$A$18:$L$205, MATCH("A &amp; G ID", 'E4 TB Allocation Details'!$A$18:$L$18, 0),FALSE), 'E2 Allocators'!$B$15:$W$361, MATCH('O5 Details by Class &amp; Accounts'!CM$18, 'E2 Allocators'!$B$15:$W$15, 0),FALSE)*$E204), 0, VLOOKUP(VLOOKUP($A204, 'E4 TB Allocation Details'!$A$18:$L$205, MATCH("A &amp; G ID", 'E4 TB Allocation Details'!$A$18:$L$18, 0),FALSE), 'E2 Allocators'!$B$15:$W$361, MATCH('O5 Details by Class &amp; Accounts'!CM$18, 'E2 Allocators'!$B$15:$W$15, 0),FALSE)*$E204)</f>
        <v>0</v>
      </c>
      <c r="CN204" s="1411">
        <f t="shared" si="45"/>
        <v>0</v>
      </c>
      <c r="CO204" s="1791">
        <f t="shared" si="43"/>
        <v>0</v>
      </c>
      <c r="CQ204" s="2086" t="s">
        <v>288</v>
      </c>
    </row>
    <row r="205" spans="1:95" s="657" customFormat="1" ht="12.75">
      <c r="A205" s="1185">
        <v>6225</v>
      </c>
      <c r="B205" s="1186" t="s">
        <v>1449</v>
      </c>
      <c r="C205" s="1792">
        <f>IF(ISERROR(VLOOKUP($A205,'I3 TB Data'!$A$23:$H$458,MATCH('O5 Details by Class &amp; Accounts'!$C$18, 'I3 TB Data'!$A$23:$H$23,0),0)), 0, VLOOKUP($A205,'I3 TB Data'!$A$23:$H$458,MATCH('O5 Details by Class &amp; Accounts'!$C$18,'I3 TB Data'!$A$23:$H$23,0),0))</f>
        <v>0</v>
      </c>
      <c r="D205" s="1793"/>
      <c r="E205" s="1792">
        <f t="shared" si="46"/>
        <v>0</v>
      </c>
      <c r="F205" s="1794">
        <f>IF(ISERROR(VLOOKUP($A205, 'E1 Categorization'!A33:E122, MATCH("Customer Component", 'E1 Categorization'!$A$33:$E$33,0), 0)), 0, IF(VLOOKUP($A205, 'E1 Categorization'!A33:E122, MATCH("Customer Component", 'E1 Categorization'!$A$33:$E$33,0), 0)=0, 'O5 Details by Class &amp; Accounts'!$E205, IF(AND(VLOOKUP($A205, 'E1 Categorization'!A33:E122, MATCH("Customer Component", 'E1 Categorization'!$A$33:$E$33,0), 0) &gt;0, VLOOKUP($A205, 'E1 Categorization'!A33:E122, MATCH("Customer Component", 'E1 Categorization'!$A$33:$E$33,0), 0)&lt;1), 'O5 Details by Class &amp; Accounts'!$E205*(1-VLOOKUP($A205, 'E1 Categorization'!A33:E122, MATCH("Customer Component", 'E1 Categorization'!$A$33:$E$33,0), 0)), 0)))</f>
        <v>0</v>
      </c>
      <c r="G205" s="1794">
        <f>IF(ISERROR(VLOOKUP($A205, 'E1 Categorization'!A33:E122, MATCH("Customer Component", 'E1 Categorization'!$A$33:$E$33,0), 0)),0, IF(VLOOKUP($A205, 'E1 Categorization'!A33:E122, MATCH("Customer Component", 'E1 Categorization'!$A$33:$E$33,0), 0)=0, 0, IF(AND(VLOOKUP($A205, 'E1 Categorization'!A33:E122, MATCH("Customer Component", 'E1 Categorization'!$A$33:$E$33,0), 0) &gt;0, VLOOKUP($A205, 'E1 Categorization'!A33:E122, MATCH("Customer Component", 'E1 Categorization'!$A$33:$E$33,0), 0)&lt;1), 'O5 Details by Class &amp; Accounts'!$E205*(VLOOKUP($A205, 'E1 Categorization'!A33:E122, MATCH("Customer Component", 'E1 Categorization'!$A$33:$E$33,0), 0)), 'O5 Details by Class &amp; Accounts'!$E205)))</f>
        <v>0</v>
      </c>
      <c r="H205" s="1795">
        <f t="shared" si="39"/>
        <v>0</v>
      </c>
      <c r="I205" s="1795">
        <f>IF(ISERROR(VLOOKUP(VLOOKUP($A205, 'E4 TB Allocation Details'!$A$18:$L$205, MATCH("Demand ID", 'E4 TB Allocation Details'!$A$18:$L$18, 0),FALSE), 'E2 Allocators'!$B$15:$W$361, MATCH('O5 Details by Class &amp; Accounts'!I$18, 'E2 Allocators'!$B$15:$W$15, 0),FALSE)*$F205), 0, VLOOKUP(VLOOKUP($A205, 'E4 TB Allocation Details'!$A$18:$L$205, MATCH("Demand ID", 'E4 TB Allocation Details'!$A$18:$L$18, 0),FALSE), 'E2 Allocators'!$B$15:$W$361, MATCH('O5 Details by Class &amp; Accounts'!I$18, 'E2 Allocators'!$B$15:$W$15, 0),FALSE)*$F205)</f>
        <v>0</v>
      </c>
      <c r="J205" s="1795">
        <f>IF(ISERROR(VLOOKUP(VLOOKUP($A205, 'E4 TB Allocation Details'!$A$18:$L$205, MATCH("Demand ID", 'E4 TB Allocation Details'!$A$18:$L$18, 0),FALSE), 'E2 Allocators'!$B$15:$W$361, MATCH('O5 Details by Class &amp; Accounts'!J$18, 'E2 Allocators'!$B$15:$W$15, 0),FALSE)*$F205), 0, VLOOKUP(VLOOKUP($A205, 'E4 TB Allocation Details'!$A$18:$L$205, MATCH("Demand ID", 'E4 TB Allocation Details'!$A$18:$L$18, 0),FALSE), 'E2 Allocators'!$B$15:$W$361, MATCH('O5 Details by Class &amp; Accounts'!J$18, 'E2 Allocators'!$B$15:$W$15, 0),FALSE)*$F205)</f>
        <v>0</v>
      </c>
      <c r="K205" s="1795">
        <f>IF(ISERROR(VLOOKUP(VLOOKUP($A205, 'E4 TB Allocation Details'!$A$18:$L$205, MATCH("Demand ID", 'E4 TB Allocation Details'!$A$18:$L$18, 0),FALSE), 'E2 Allocators'!$B$15:$W$361, MATCH('O5 Details by Class &amp; Accounts'!K$18, 'E2 Allocators'!$B$15:$W$15, 0),FALSE)*$F205), 0, VLOOKUP(VLOOKUP($A205, 'E4 TB Allocation Details'!$A$18:$L$205, MATCH("Demand ID", 'E4 TB Allocation Details'!$A$18:$L$18, 0),FALSE), 'E2 Allocators'!$B$15:$W$361, MATCH('O5 Details by Class &amp; Accounts'!K$18, 'E2 Allocators'!$B$15:$W$15, 0),FALSE)*$F205)</f>
        <v>0</v>
      </c>
      <c r="L205" s="1795">
        <f>IF(ISERROR(VLOOKUP(VLOOKUP($A205, 'E4 TB Allocation Details'!$A$18:$L$205, MATCH("Demand ID", 'E4 TB Allocation Details'!$A$18:$L$18, 0),FALSE), 'E2 Allocators'!$B$15:$W$361, MATCH('O5 Details by Class &amp; Accounts'!L$18, 'E2 Allocators'!$B$15:$W$15, 0),FALSE)*$F205), 0, VLOOKUP(VLOOKUP($A205, 'E4 TB Allocation Details'!$A$18:$L$205, MATCH("Demand ID", 'E4 TB Allocation Details'!$A$18:$L$18, 0),FALSE), 'E2 Allocators'!$B$15:$W$361, MATCH('O5 Details by Class &amp; Accounts'!L$18, 'E2 Allocators'!$B$15:$W$15, 0),FALSE)*$F205)</f>
        <v>0</v>
      </c>
      <c r="M205" s="1795">
        <f>IF(ISERROR(VLOOKUP(VLOOKUP($A205, 'E4 TB Allocation Details'!$A$18:$L$205, MATCH("Demand ID", 'E4 TB Allocation Details'!$A$18:$L$18, 0),FALSE), 'E2 Allocators'!$B$15:$W$361, MATCH('O5 Details by Class &amp; Accounts'!M$18, 'E2 Allocators'!$B$15:$W$15, 0),FALSE)*$F205), 0, VLOOKUP(VLOOKUP($A205, 'E4 TB Allocation Details'!$A$18:$L$205, MATCH("Demand ID", 'E4 TB Allocation Details'!$A$18:$L$18, 0),FALSE), 'E2 Allocators'!$B$15:$W$361, MATCH('O5 Details by Class &amp; Accounts'!M$18, 'E2 Allocators'!$B$15:$W$15, 0),FALSE)*$F205)</f>
        <v>0</v>
      </c>
      <c r="N205" s="1795">
        <f>IF(ISERROR(VLOOKUP(VLOOKUP($A205, 'E4 TB Allocation Details'!$A$18:$L$205, MATCH("Demand ID", 'E4 TB Allocation Details'!$A$18:$L$18, 0),FALSE), 'E2 Allocators'!$B$15:$W$361, MATCH('O5 Details by Class &amp; Accounts'!N$18, 'E2 Allocators'!$B$15:$W$15, 0),FALSE)*$F205), 0, VLOOKUP(VLOOKUP($A205, 'E4 TB Allocation Details'!$A$18:$L$205, MATCH("Demand ID", 'E4 TB Allocation Details'!$A$18:$L$18, 0),FALSE), 'E2 Allocators'!$B$15:$W$361, MATCH('O5 Details by Class &amp; Accounts'!N$18, 'E2 Allocators'!$B$15:$W$15, 0),FALSE)*$F205)</f>
        <v>0</v>
      </c>
      <c r="O205" s="1795">
        <f>IF(ISERROR(VLOOKUP(VLOOKUP($A205, 'E4 TB Allocation Details'!$A$18:$L$205, MATCH("Demand ID", 'E4 TB Allocation Details'!$A$18:$L$18, 0),FALSE), 'E2 Allocators'!$B$15:$W$361, MATCH('O5 Details by Class &amp; Accounts'!O$18, 'E2 Allocators'!$B$15:$W$15, 0),FALSE)*$F205), 0, VLOOKUP(VLOOKUP($A205, 'E4 TB Allocation Details'!$A$18:$L$205, MATCH("Demand ID", 'E4 TB Allocation Details'!$A$18:$L$18, 0),FALSE), 'E2 Allocators'!$B$15:$W$361, MATCH('O5 Details by Class &amp; Accounts'!O$18, 'E2 Allocators'!$B$15:$W$15, 0),FALSE)*$F205)</f>
        <v>0</v>
      </c>
      <c r="P205" s="1795">
        <f>IF(ISERROR(VLOOKUP(VLOOKUP($A205, 'E4 TB Allocation Details'!$A$18:$L$205, MATCH("Demand ID", 'E4 TB Allocation Details'!$A$18:$L$18, 0),FALSE), 'E2 Allocators'!$B$15:$W$361, MATCH('O5 Details by Class &amp; Accounts'!P$18, 'E2 Allocators'!$B$15:$W$15, 0),FALSE)*$F205), 0, VLOOKUP(VLOOKUP($A205, 'E4 TB Allocation Details'!$A$18:$L$205, MATCH("Demand ID", 'E4 TB Allocation Details'!$A$18:$L$18, 0),FALSE), 'E2 Allocators'!$B$15:$W$361, MATCH('O5 Details by Class &amp; Accounts'!P$18, 'E2 Allocators'!$B$15:$W$15, 0),FALSE)*$F205)</f>
        <v>0</v>
      </c>
      <c r="Q205" s="1795">
        <f>IF(ISERROR(VLOOKUP(VLOOKUP($A205, 'E4 TB Allocation Details'!$A$18:$L$205, MATCH("Demand ID", 'E4 TB Allocation Details'!$A$18:$L$18, 0),FALSE), 'E2 Allocators'!$B$15:$W$361, MATCH('O5 Details by Class &amp; Accounts'!Q$18, 'E2 Allocators'!$B$15:$W$15, 0),FALSE)*$F205), 0, VLOOKUP(VLOOKUP($A205, 'E4 TB Allocation Details'!$A$18:$L$205, MATCH("Demand ID", 'E4 TB Allocation Details'!$A$18:$L$18, 0),FALSE), 'E2 Allocators'!$B$15:$W$361, MATCH('O5 Details by Class &amp; Accounts'!Q$18, 'E2 Allocators'!$B$15:$W$15, 0),FALSE)*$F205)</f>
        <v>0</v>
      </c>
      <c r="R205" s="1795">
        <f>IF(ISERROR(VLOOKUP(VLOOKUP($A205, 'E4 TB Allocation Details'!$A$18:$L$205, MATCH("Demand ID", 'E4 TB Allocation Details'!$A$18:$L$18, 0),FALSE), 'E2 Allocators'!$B$15:$W$361, MATCH('O5 Details by Class &amp; Accounts'!R$18, 'E2 Allocators'!$B$15:$W$15, 0),FALSE)*$F205), 0, VLOOKUP(VLOOKUP($A205, 'E4 TB Allocation Details'!$A$18:$L$205, MATCH("Demand ID", 'E4 TB Allocation Details'!$A$18:$L$18, 0),FALSE), 'E2 Allocators'!$B$15:$W$361, MATCH('O5 Details by Class &amp; Accounts'!R$18, 'E2 Allocators'!$B$15:$W$15, 0),FALSE)*$F205)</f>
        <v>0</v>
      </c>
      <c r="S205" s="1795">
        <f>IF(ISERROR(VLOOKUP(VLOOKUP($A205, 'E4 TB Allocation Details'!$A$18:$L$205, MATCH("Demand ID", 'E4 TB Allocation Details'!$A$18:$L$18, 0),FALSE), 'E2 Allocators'!$B$15:$W$361, MATCH('O5 Details by Class &amp; Accounts'!S$18, 'E2 Allocators'!$B$15:$W$15, 0),FALSE)*$F205), 0, VLOOKUP(VLOOKUP($A205, 'E4 TB Allocation Details'!$A$18:$L$205, MATCH("Demand ID", 'E4 TB Allocation Details'!$A$18:$L$18, 0),FALSE), 'E2 Allocators'!$B$15:$W$361, MATCH('O5 Details by Class &amp; Accounts'!S$18, 'E2 Allocators'!$B$15:$W$15, 0),FALSE)*$F205)</f>
        <v>0</v>
      </c>
      <c r="T205" s="1795">
        <f>IF(ISERROR(VLOOKUP(VLOOKUP($A205, 'E4 TB Allocation Details'!$A$18:$L$205, MATCH("Demand ID", 'E4 TB Allocation Details'!$A$18:$L$18, 0),FALSE), 'E2 Allocators'!$B$15:$W$361, MATCH('O5 Details by Class &amp; Accounts'!T$18, 'E2 Allocators'!$B$15:$W$15, 0),FALSE)*$F205), 0, VLOOKUP(VLOOKUP($A205, 'E4 TB Allocation Details'!$A$18:$L$205, MATCH("Demand ID", 'E4 TB Allocation Details'!$A$18:$L$18, 0),FALSE), 'E2 Allocators'!$B$15:$W$361, MATCH('O5 Details by Class &amp; Accounts'!T$18, 'E2 Allocators'!$B$15:$W$15, 0),FALSE)*$F205)</f>
        <v>0</v>
      </c>
      <c r="U205" s="1795">
        <f>IF(ISERROR(VLOOKUP(VLOOKUP($A205, 'E4 TB Allocation Details'!$A$18:$L$205, MATCH("Demand ID", 'E4 TB Allocation Details'!$A$18:$L$18, 0),FALSE), 'E2 Allocators'!$B$15:$W$361, MATCH('O5 Details by Class &amp; Accounts'!U$18, 'E2 Allocators'!$B$15:$W$15, 0),FALSE)*$F205), 0, VLOOKUP(VLOOKUP($A205, 'E4 TB Allocation Details'!$A$18:$L$205, MATCH("Demand ID", 'E4 TB Allocation Details'!$A$18:$L$18, 0),FALSE), 'E2 Allocators'!$B$15:$W$361, MATCH('O5 Details by Class &amp; Accounts'!U$18, 'E2 Allocators'!$B$15:$W$15, 0),FALSE)*$F205)</f>
        <v>0</v>
      </c>
      <c r="V205" s="1795">
        <f>IF(ISERROR(VLOOKUP(VLOOKUP($A205, 'E4 TB Allocation Details'!$A$18:$L$205, MATCH("Demand ID", 'E4 TB Allocation Details'!$A$18:$L$18, 0),FALSE), 'E2 Allocators'!$B$15:$W$361, MATCH('O5 Details by Class &amp; Accounts'!V$18, 'E2 Allocators'!$B$15:$W$15, 0),FALSE)*$F205), 0, VLOOKUP(VLOOKUP($A205, 'E4 TB Allocation Details'!$A$18:$L$205, MATCH("Demand ID", 'E4 TB Allocation Details'!$A$18:$L$18, 0),FALSE), 'E2 Allocators'!$B$15:$W$361, MATCH('O5 Details by Class &amp; Accounts'!V$18, 'E2 Allocators'!$B$15:$W$15, 0),FALSE)*$F205)</f>
        <v>0</v>
      </c>
      <c r="W205" s="1795">
        <f>IF(ISERROR(VLOOKUP(VLOOKUP($A205, 'E4 TB Allocation Details'!$A$18:$L$205, MATCH("Demand ID", 'E4 TB Allocation Details'!$A$18:$L$18, 0),FALSE), 'E2 Allocators'!$B$15:$W$361, MATCH('O5 Details by Class &amp; Accounts'!W$18, 'E2 Allocators'!$B$15:$W$15, 0),FALSE)*$F205), 0, VLOOKUP(VLOOKUP($A205, 'E4 TB Allocation Details'!$A$18:$L$205, MATCH("Demand ID", 'E4 TB Allocation Details'!$A$18:$L$18, 0),FALSE), 'E2 Allocators'!$B$15:$W$361, MATCH('O5 Details by Class &amp; Accounts'!W$18, 'E2 Allocators'!$B$15:$W$15, 0),FALSE)*$F205)</f>
        <v>0</v>
      </c>
      <c r="X205" s="1795">
        <f>IF(ISERROR(VLOOKUP(VLOOKUP($A205, 'E4 TB Allocation Details'!$A$18:$L$205, MATCH("Demand ID", 'E4 TB Allocation Details'!$A$18:$L$18, 0),FALSE), 'E2 Allocators'!$B$15:$W$361, MATCH('O5 Details by Class &amp; Accounts'!X$18, 'E2 Allocators'!$B$15:$W$15, 0),FALSE)*$F205), 0, VLOOKUP(VLOOKUP($A205, 'E4 TB Allocation Details'!$A$18:$L$205, MATCH("Demand ID", 'E4 TB Allocation Details'!$A$18:$L$18, 0),FALSE), 'E2 Allocators'!$B$15:$W$361, MATCH('O5 Details by Class &amp; Accounts'!X$18, 'E2 Allocators'!$B$15:$W$15, 0),FALSE)*$F205)</f>
        <v>0</v>
      </c>
      <c r="Y205" s="1795">
        <f>IF(ISERROR(VLOOKUP(VLOOKUP($A205, 'E4 TB Allocation Details'!$A$18:$L$205, MATCH("Demand ID", 'E4 TB Allocation Details'!$A$18:$L$18, 0),FALSE), 'E2 Allocators'!$B$15:$W$361, MATCH('O5 Details by Class &amp; Accounts'!Y$18, 'E2 Allocators'!$B$15:$W$15, 0),FALSE)*$F205), 0, VLOOKUP(VLOOKUP($A205, 'E4 TB Allocation Details'!$A$18:$L$205, MATCH("Demand ID", 'E4 TB Allocation Details'!$A$18:$L$18, 0),FALSE), 'E2 Allocators'!$B$15:$W$361, MATCH('O5 Details by Class &amp; Accounts'!Y$18, 'E2 Allocators'!$B$15:$W$15, 0),FALSE)*$F205)</f>
        <v>0</v>
      </c>
      <c r="Z205" s="1795">
        <f>IF(ISERROR(VLOOKUP(VLOOKUP($A205, 'E4 TB Allocation Details'!$A$18:$L$205, MATCH("Demand ID", 'E4 TB Allocation Details'!$A$18:$L$18, 0),FALSE), 'E2 Allocators'!$B$15:$W$361, MATCH('O5 Details by Class &amp; Accounts'!Z$18, 'E2 Allocators'!$B$15:$W$15, 0),FALSE)*$F205), 0, VLOOKUP(VLOOKUP($A205, 'E4 TB Allocation Details'!$A$18:$L$205, MATCH("Demand ID", 'E4 TB Allocation Details'!$A$18:$L$18, 0),FALSE), 'E2 Allocators'!$B$15:$W$361, MATCH('O5 Details by Class &amp; Accounts'!Z$18, 'E2 Allocators'!$B$15:$W$15, 0),FALSE)*$F205)</f>
        <v>0</v>
      </c>
      <c r="AA205" s="1795">
        <f>IF(ISERROR(VLOOKUP(VLOOKUP($A205, 'E4 TB Allocation Details'!$A$18:$L$205, MATCH("Demand ID", 'E4 TB Allocation Details'!$A$18:$L$18, 0),FALSE), 'E2 Allocators'!$B$15:$W$361, MATCH('O5 Details by Class &amp; Accounts'!AA$18, 'E2 Allocators'!$B$15:$W$15, 0),FALSE)*$F205), 0, VLOOKUP(VLOOKUP($A205, 'E4 TB Allocation Details'!$A$18:$L$205, MATCH("Demand ID", 'E4 TB Allocation Details'!$A$18:$L$18, 0),FALSE), 'E2 Allocators'!$B$15:$W$361, MATCH('O5 Details by Class &amp; Accounts'!AA$18, 'E2 Allocators'!$B$15:$W$15, 0),FALSE)*$F205)</f>
        <v>0</v>
      </c>
      <c r="AB205" s="1795">
        <f>IF(ISERROR(VLOOKUP(VLOOKUP($A205, 'E4 TB Allocation Details'!$A$18:$L$205, MATCH("Demand ID", 'E4 TB Allocation Details'!$A$18:$L$18, 0),FALSE), 'E2 Allocators'!$B$15:$W$361, MATCH('O5 Details by Class &amp; Accounts'!AB$18, 'E2 Allocators'!$B$15:$W$15, 0),FALSE)*$F205), 0, VLOOKUP(VLOOKUP($A205, 'E4 TB Allocation Details'!$A$18:$L$205, MATCH("Demand ID", 'E4 TB Allocation Details'!$A$18:$L$18, 0),FALSE), 'E2 Allocators'!$B$15:$W$361, MATCH('O5 Details by Class &amp; Accounts'!AB$18, 'E2 Allocators'!$B$15:$W$15, 0),FALSE)*$F205)</f>
        <v>0</v>
      </c>
      <c r="AC205" s="1795">
        <f t="shared" si="40"/>
        <v>0</v>
      </c>
      <c r="AD205" s="1795">
        <f>IF(ISERROR(VLOOKUP(VLOOKUP($A205, 'E4 TB Allocation Details'!$A$18:$L$205, MATCH("Customer ID", 'E4 TB Allocation Details'!$A$18:$L$18, 0),FALSE), 'E2 Allocators'!$B$15:$W$361, MATCH('O5 Details by Class &amp; Accounts'!AD$18, 'E2 Allocators'!$B$15:$W$15, 0),FALSE)*$G205), 0, VLOOKUP(VLOOKUP($A205, 'E4 TB Allocation Details'!$A$18:$L$205, MATCH("Customer ID", 'E4 TB Allocation Details'!$A$18:$L$18, 0),FALSE), 'E2 Allocators'!$B$15:$W$361, MATCH('O5 Details by Class &amp; Accounts'!AD$18, 'E2 Allocators'!$B$15:$W$15, 0),FALSE)*$G205)</f>
        <v>0</v>
      </c>
      <c r="AE205" s="1795">
        <f>IF(ISERROR(VLOOKUP(VLOOKUP($A205, 'E4 TB Allocation Details'!$A$18:$L$205, MATCH("Customer ID", 'E4 TB Allocation Details'!$A$18:$L$18, 0),FALSE), 'E2 Allocators'!$B$15:$W$361, MATCH('O5 Details by Class &amp; Accounts'!AE$18, 'E2 Allocators'!$B$15:$W$15, 0),FALSE)*$G205), 0, VLOOKUP(VLOOKUP($A205, 'E4 TB Allocation Details'!$A$18:$L$205, MATCH("Customer ID", 'E4 TB Allocation Details'!$A$18:$L$18, 0),FALSE), 'E2 Allocators'!$B$15:$W$361, MATCH('O5 Details by Class &amp; Accounts'!AE$18, 'E2 Allocators'!$B$15:$W$15, 0),FALSE)*$G205)</f>
        <v>0</v>
      </c>
      <c r="AF205" s="1795">
        <f>IF(ISERROR(VLOOKUP(VLOOKUP($A205, 'E4 TB Allocation Details'!$A$18:$L$205, MATCH("Customer ID", 'E4 TB Allocation Details'!$A$18:$L$18, 0),FALSE), 'E2 Allocators'!$B$15:$W$361, MATCH('O5 Details by Class &amp; Accounts'!AF$18, 'E2 Allocators'!$B$15:$W$15, 0),FALSE)*$G205), 0, VLOOKUP(VLOOKUP($A205, 'E4 TB Allocation Details'!$A$18:$L$205, MATCH("Customer ID", 'E4 TB Allocation Details'!$A$18:$L$18, 0),FALSE), 'E2 Allocators'!$B$15:$W$361, MATCH('O5 Details by Class &amp; Accounts'!AF$18, 'E2 Allocators'!$B$15:$W$15, 0),FALSE)*$G205)</f>
        <v>0</v>
      </c>
      <c r="AG205" s="1795">
        <f>IF(ISERROR(VLOOKUP(VLOOKUP($A205, 'E4 TB Allocation Details'!$A$18:$L$205, MATCH("Customer ID", 'E4 TB Allocation Details'!$A$18:$L$18, 0),FALSE), 'E2 Allocators'!$B$15:$W$361, MATCH('O5 Details by Class &amp; Accounts'!AG$18, 'E2 Allocators'!$B$15:$W$15, 0),FALSE)*$G205), 0, VLOOKUP(VLOOKUP($A205, 'E4 TB Allocation Details'!$A$18:$L$205, MATCH("Customer ID", 'E4 TB Allocation Details'!$A$18:$L$18, 0),FALSE), 'E2 Allocators'!$B$15:$W$361, MATCH('O5 Details by Class &amp; Accounts'!AG$18, 'E2 Allocators'!$B$15:$W$15, 0),FALSE)*$G205)</f>
        <v>0</v>
      </c>
      <c r="AH205" s="1795">
        <f>IF(ISERROR(VLOOKUP(VLOOKUP($A205, 'E4 TB Allocation Details'!$A$18:$L$205, MATCH("Customer ID", 'E4 TB Allocation Details'!$A$18:$L$18, 0),FALSE), 'E2 Allocators'!$B$15:$W$361, MATCH('O5 Details by Class &amp; Accounts'!AH$18, 'E2 Allocators'!$B$15:$W$15, 0),FALSE)*$G205), 0, VLOOKUP(VLOOKUP($A205, 'E4 TB Allocation Details'!$A$18:$L$205, MATCH("Customer ID", 'E4 TB Allocation Details'!$A$18:$L$18, 0),FALSE), 'E2 Allocators'!$B$15:$W$361, MATCH('O5 Details by Class &amp; Accounts'!AH$18, 'E2 Allocators'!$B$15:$W$15, 0),FALSE)*$G205)</f>
        <v>0</v>
      </c>
      <c r="AI205" s="1795">
        <f>IF(ISERROR(VLOOKUP(VLOOKUP($A205, 'E4 TB Allocation Details'!$A$18:$L$205, MATCH("Customer ID", 'E4 TB Allocation Details'!$A$18:$L$18, 0),FALSE), 'E2 Allocators'!$B$15:$W$361, MATCH('O5 Details by Class &amp; Accounts'!AI$18, 'E2 Allocators'!$B$15:$W$15, 0),FALSE)*$G205), 0, VLOOKUP(VLOOKUP($A205, 'E4 TB Allocation Details'!$A$18:$L$205, MATCH("Customer ID", 'E4 TB Allocation Details'!$A$18:$L$18, 0),FALSE), 'E2 Allocators'!$B$15:$W$361, MATCH('O5 Details by Class &amp; Accounts'!AI$18, 'E2 Allocators'!$B$15:$W$15, 0),FALSE)*$G205)</f>
        <v>0</v>
      </c>
      <c r="AJ205" s="1795">
        <f>IF(ISERROR(VLOOKUP(VLOOKUP($A205, 'E4 TB Allocation Details'!$A$18:$L$205, MATCH("Customer ID", 'E4 TB Allocation Details'!$A$18:$L$18, 0),FALSE), 'E2 Allocators'!$B$15:$W$361, MATCH('O5 Details by Class &amp; Accounts'!AJ$18, 'E2 Allocators'!$B$15:$W$15, 0),FALSE)*$G205), 0, VLOOKUP(VLOOKUP($A205, 'E4 TB Allocation Details'!$A$18:$L$205, MATCH("Customer ID", 'E4 TB Allocation Details'!$A$18:$L$18, 0),FALSE), 'E2 Allocators'!$B$15:$W$361, MATCH('O5 Details by Class &amp; Accounts'!AJ$18, 'E2 Allocators'!$B$15:$W$15, 0),FALSE)*$G205)</f>
        <v>0</v>
      </c>
      <c r="AK205" s="1795">
        <f>IF(ISERROR(VLOOKUP(VLOOKUP($A205, 'E4 TB Allocation Details'!$A$18:$L$205, MATCH("Customer ID", 'E4 TB Allocation Details'!$A$18:$L$18, 0),FALSE), 'E2 Allocators'!$B$15:$W$361, MATCH('O5 Details by Class &amp; Accounts'!AK$18, 'E2 Allocators'!$B$15:$W$15, 0),FALSE)*$G205), 0, VLOOKUP(VLOOKUP($A205, 'E4 TB Allocation Details'!$A$18:$L$205, MATCH("Customer ID", 'E4 TB Allocation Details'!$A$18:$L$18, 0),FALSE), 'E2 Allocators'!$B$15:$W$361, MATCH('O5 Details by Class &amp; Accounts'!AK$18, 'E2 Allocators'!$B$15:$W$15, 0),FALSE)*$G205)</f>
        <v>0</v>
      </c>
      <c r="AL205" s="1795">
        <f>IF(ISERROR(VLOOKUP(VLOOKUP($A205, 'E4 TB Allocation Details'!$A$18:$L$205, MATCH("Customer ID", 'E4 TB Allocation Details'!$A$18:$L$18, 0),FALSE), 'E2 Allocators'!$B$15:$W$361, MATCH('O5 Details by Class &amp; Accounts'!AL$18, 'E2 Allocators'!$B$15:$W$15, 0),FALSE)*$G205), 0, VLOOKUP(VLOOKUP($A205, 'E4 TB Allocation Details'!$A$18:$L$205, MATCH("Customer ID", 'E4 TB Allocation Details'!$A$18:$L$18, 0),FALSE), 'E2 Allocators'!$B$15:$W$361, MATCH('O5 Details by Class &amp; Accounts'!AL$18, 'E2 Allocators'!$B$15:$W$15, 0),FALSE)*$G205)</f>
        <v>0</v>
      </c>
      <c r="AM205" s="1795">
        <f>IF(ISERROR(VLOOKUP(VLOOKUP($A205, 'E4 TB Allocation Details'!$A$18:$L$205, MATCH("Customer ID", 'E4 TB Allocation Details'!$A$18:$L$18, 0),FALSE), 'E2 Allocators'!$B$15:$W$361, MATCH('O5 Details by Class &amp; Accounts'!AM$18, 'E2 Allocators'!$B$15:$W$15, 0),FALSE)*$G205), 0, VLOOKUP(VLOOKUP($A205, 'E4 TB Allocation Details'!$A$18:$L$205, MATCH("Customer ID", 'E4 TB Allocation Details'!$A$18:$L$18, 0),FALSE), 'E2 Allocators'!$B$15:$W$361, MATCH('O5 Details by Class &amp; Accounts'!AM$18, 'E2 Allocators'!$B$15:$W$15, 0),FALSE)*$G205)</f>
        <v>0</v>
      </c>
      <c r="AN205" s="1795">
        <f>IF(ISERROR(VLOOKUP(VLOOKUP($A205, 'E4 TB Allocation Details'!$A$18:$L$205, MATCH("Customer ID", 'E4 TB Allocation Details'!$A$18:$L$18, 0),FALSE), 'E2 Allocators'!$B$15:$W$361, MATCH('O5 Details by Class &amp; Accounts'!AN$18, 'E2 Allocators'!$B$15:$W$15, 0),FALSE)*$G205), 0, VLOOKUP(VLOOKUP($A205, 'E4 TB Allocation Details'!$A$18:$L$205, MATCH("Customer ID", 'E4 TB Allocation Details'!$A$18:$L$18, 0),FALSE), 'E2 Allocators'!$B$15:$W$361, MATCH('O5 Details by Class &amp; Accounts'!AN$18, 'E2 Allocators'!$B$15:$W$15, 0),FALSE)*$G205)</f>
        <v>0</v>
      </c>
      <c r="AO205" s="1795">
        <f>IF(ISERROR(VLOOKUP(VLOOKUP($A205, 'E4 TB Allocation Details'!$A$18:$L$205, MATCH("Customer ID", 'E4 TB Allocation Details'!$A$18:$L$18, 0),FALSE), 'E2 Allocators'!$B$15:$W$361, MATCH('O5 Details by Class &amp; Accounts'!AO$18, 'E2 Allocators'!$B$15:$W$15, 0),FALSE)*$G205), 0, VLOOKUP(VLOOKUP($A205, 'E4 TB Allocation Details'!$A$18:$L$205, MATCH("Customer ID", 'E4 TB Allocation Details'!$A$18:$L$18, 0),FALSE), 'E2 Allocators'!$B$15:$W$361, MATCH('O5 Details by Class &amp; Accounts'!AO$18, 'E2 Allocators'!$B$15:$W$15, 0),FALSE)*$G205)</f>
        <v>0</v>
      </c>
      <c r="AP205" s="1795">
        <f>IF(ISERROR(VLOOKUP(VLOOKUP($A205, 'E4 TB Allocation Details'!$A$18:$L$205, MATCH("Customer ID", 'E4 TB Allocation Details'!$A$18:$L$18, 0),FALSE), 'E2 Allocators'!$B$15:$W$361, MATCH('O5 Details by Class &amp; Accounts'!AP$18, 'E2 Allocators'!$B$15:$W$15, 0),FALSE)*$G205), 0, VLOOKUP(VLOOKUP($A205, 'E4 TB Allocation Details'!$A$18:$L$205, MATCH("Customer ID", 'E4 TB Allocation Details'!$A$18:$L$18, 0),FALSE), 'E2 Allocators'!$B$15:$W$361, MATCH('O5 Details by Class &amp; Accounts'!AP$18, 'E2 Allocators'!$B$15:$W$15, 0),FALSE)*$G205)</f>
        <v>0</v>
      </c>
      <c r="AQ205" s="1795">
        <f>IF(ISERROR(VLOOKUP(VLOOKUP($A205, 'E4 TB Allocation Details'!$A$18:$L$205, MATCH("Customer ID", 'E4 TB Allocation Details'!$A$18:$L$18, 0),FALSE), 'E2 Allocators'!$B$15:$W$361, MATCH('O5 Details by Class &amp; Accounts'!AQ$18, 'E2 Allocators'!$B$15:$W$15, 0),FALSE)*$G205), 0, VLOOKUP(VLOOKUP($A205, 'E4 TB Allocation Details'!$A$18:$L$205, MATCH("Customer ID", 'E4 TB Allocation Details'!$A$18:$L$18, 0),FALSE), 'E2 Allocators'!$B$15:$W$361, MATCH('O5 Details by Class &amp; Accounts'!AQ$18, 'E2 Allocators'!$B$15:$W$15, 0),FALSE)*$G205)</f>
        <v>0</v>
      </c>
      <c r="AR205" s="1795">
        <f>IF(ISERROR(VLOOKUP(VLOOKUP($A205, 'E4 TB Allocation Details'!$A$18:$L$205, MATCH("Customer ID", 'E4 TB Allocation Details'!$A$18:$L$18, 0),FALSE), 'E2 Allocators'!$B$15:$W$361, MATCH('O5 Details by Class &amp; Accounts'!AR$18, 'E2 Allocators'!$B$15:$W$15, 0),FALSE)*$G205), 0, VLOOKUP(VLOOKUP($A205, 'E4 TB Allocation Details'!$A$18:$L$205, MATCH("Customer ID", 'E4 TB Allocation Details'!$A$18:$L$18, 0),FALSE), 'E2 Allocators'!$B$15:$W$361, MATCH('O5 Details by Class &amp; Accounts'!AR$18, 'E2 Allocators'!$B$15:$W$15, 0),FALSE)*$G205)</f>
        <v>0</v>
      </c>
      <c r="AS205" s="1795">
        <f>IF(ISERROR(VLOOKUP(VLOOKUP($A205, 'E4 TB Allocation Details'!$A$18:$L$205, MATCH("Customer ID", 'E4 TB Allocation Details'!$A$18:$L$18, 0),FALSE), 'E2 Allocators'!$B$15:$W$361, MATCH('O5 Details by Class &amp; Accounts'!AS$18, 'E2 Allocators'!$B$15:$W$15, 0),FALSE)*$G205), 0, VLOOKUP(VLOOKUP($A205, 'E4 TB Allocation Details'!$A$18:$L$205, MATCH("Customer ID", 'E4 TB Allocation Details'!$A$18:$L$18, 0),FALSE), 'E2 Allocators'!$B$15:$W$361, MATCH('O5 Details by Class &amp; Accounts'!AS$18, 'E2 Allocators'!$B$15:$W$15, 0),FALSE)*$G205)</f>
        <v>0</v>
      </c>
      <c r="AT205" s="1795">
        <f>IF(ISERROR(VLOOKUP(VLOOKUP($A205, 'E4 TB Allocation Details'!$A$18:$L$205, MATCH("Customer ID", 'E4 TB Allocation Details'!$A$18:$L$18, 0),FALSE), 'E2 Allocators'!$B$15:$W$361, MATCH('O5 Details by Class &amp; Accounts'!AT$18, 'E2 Allocators'!$B$15:$W$15, 0),FALSE)*$G205), 0, VLOOKUP(VLOOKUP($A205, 'E4 TB Allocation Details'!$A$18:$L$205, MATCH("Customer ID", 'E4 TB Allocation Details'!$A$18:$L$18, 0),FALSE), 'E2 Allocators'!$B$15:$W$361, MATCH('O5 Details by Class &amp; Accounts'!AT$18, 'E2 Allocators'!$B$15:$W$15, 0),FALSE)*$G205)</f>
        <v>0</v>
      </c>
      <c r="AU205" s="1795">
        <f>IF(ISERROR(VLOOKUP(VLOOKUP($A205, 'E4 TB Allocation Details'!$A$18:$L$205, MATCH("Customer ID", 'E4 TB Allocation Details'!$A$18:$L$18, 0),FALSE), 'E2 Allocators'!$B$15:$W$361, MATCH('O5 Details by Class &amp; Accounts'!AU$18, 'E2 Allocators'!$B$15:$W$15, 0),FALSE)*$G205), 0, VLOOKUP(VLOOKUP($A205, 'E4 TB Allocation Details'!$A$18:$L$205, MATCH("Customer ID", 'E4 TB Allocation Details'!$A$18:$L$18, 0),FALSE), 'E2 Allocators'!$B$15:$W$361, MATCH('O5 Details by Class &amp; Accounts'!AU$18, 'E2 Allocators'!$B$15:$W$15, 0),FALSE)*$G205)</f>
        <v>0</v>
      </c>
      <c r="AV205" s="1795">
        <f>IF(ISERROR(VLOOKUP(VLOOKUP($A205, 'E4 TB Allocation Details'!$A$18:$L$205, MATCH("Customer ID", 'E4 TB Allocation Details'!$A$18:$L$18, 0),FALSE), 'E2 Allocators'!$B$15:$W$361, MATCH('O5 Details by Class &amp; Accounts'!AV$18, 'E2 Allocators'!$B$15:$W$15, 0),FALSE)*$G205), 0, VLOOKUP(VLOOKUP($A205, 'E4 TB Allocation Details'!$A$18:$L$205, MATCH("Customer ID", 'E4 TB Allocation Details'!$A$18:$L$18, 0),FALSE), 'E2 Allocators'!$B$15:$W$361, MATCH('O5 Details by Class &amp; Accounts'!AV$18, 'E2 Allocators'!$B$15:$W$15, 0),FALSE)*$G205)</f>
        <v>0</v>
      </c>
      <c r="AW205" s="1795">
        <f>IF(ISERROR(VLOOKUP(VLOOKUP($A205, 'E4 TB Allocation Details'!$A$18:$L$205, MATCH("Customer ID", 'E4 TB Allocation Details'!$A$18:$L$18, 0),FALSE), 'E2 Allocators'!$B$15:$W$361, MATCH('O5 Details by Class &amp; Accounts'!AW$18, 'E2 Allocators'!$B$15:$W$15, 0),FALSE)*$G205), 0, VLOOKUP(VLOOKUP($A205, 'E4 TB Allocation Details'!$A$18:$L$205, MATCH("Customer ID", 'E4 TB Allocation Details'!$A$18:$L$18, 0),FALSE), 'E2 Allocators'!$B$15:$W$361, MATCH('O5 Details by Class &amp; Accounts'!AW$18, 'E2 Allocators'!$B$15:$W$15, 0),FALSE)*$G205)</f>
        <v>0</v>
      </c>
      <c r="AX205" s="1795">
        <f t="shared" si="44"/>
        <v>0</v>
      </c>
      <c r="AY205" s="1795">
        <f>IF(ISERROR(VLOOKUP(VLOOKUP($A205, 'E4 TB Allocation Details'!$A$18:$L$205, MATCH("Misc ID", 'E4 TB Allocation Details'!$A$18:$L$18, 0),FALSE), 'E2 Allocators'!$B$15:$W$361, MATCH('O5 Details by Class &amp; Accounts'!AY$18, 'E2 Allocators'!$B$15:$W$15, 0),FALSE)*$E205), 0, VLOOKUP(VLOOKUP($A205, 'E4 TB Allocation Details'!$A$18:$L$205, MATCH("Misc ID", 'E4 TB Allocation Details'!$A$18:$L$18, 0),FALSE), 'E2 Allocators'!$B$15:$W$361, MATCH('O5 Details by Class &amp; Accounts'!AY$18, 'E2 Allocators'!$B$15:$W$15, 0),FALSE)*$E205)</f>
        <v>0</v>
      </c>
      <c r="AZ205" s="1795">
        <f>IF(ISERROR(VLOOKUP(VLOOKUP($A205, 'E4 TB Allocation Details'!$A$18:$L$205, MATCH("Misc ID", 'E4 TB Allocation Details'!$A$18:$L$18, 0),FALSE), 'E2 Allocators'!$B$15:$W$361, MATCH('O5 Details by Class &amp; Accounts'!AZ$18, 'E2 Allocators'!$B$15:$W$15, 0),FALSE)*$E205), 0, VLOOKUP(VLOOKUP($A205, 'E4 TB Allocation Details'!$A$18:$L$205, MATCH("Misc ID", 'E4 TB Allocation Details'!$A$18:$L$18, 0),FALSE), 'E2 Allocators'!$B$15:$W$361, MATCH('O5 Details by Class &amp; Accounts'!AZ$18, 'E2 Allocators'!$B$15:$W$15, 0),FALSE)*$E205)</f>
        <v>0</v>
      </c>
      <c r="BA205" s="1795">
        <f>IF(ISERROR(VLOOKUP(VLOOKUP($A205, 'E4 TB Allocation Details'!$A$18:$L$205, MATCH("Misc ID", 'E4 TB Allocation Details'!$A$18:$L$18, 0),FALSE), 'E2 Allocators'!$B$15:$W$361, MATCH('O5 Details by Class &amp; Accounts'!BA$18, 'E2 Allocators'!$B$15:$W$15, 0),FALSE)*$E205), 0, VLOOKUP(VLOOKUP($A205, 'E4 TB Allocation Details'!$A$18:$L$205, MATCH("Misc ID", 'E4 TB Allocation Details'!$A$18:$L$18, 0),FALSE), 'E2 Allocators'!$B$15:$W$361, MATCH('O5 Details by Class &amp; Accounts'!BA$18, 'E2 Allocators'!$B$15:$W$15, 0),FALSE)*$E205)</f>
        <v>0</v>
      </c>
      <c r="BB205" s="1795">
        <f>IF(ISERROR(VLOOKUP(VLOOKUP($A205, 'E4 TB Allocation Details'!$A$18:$L$205, MATCH("Misc ID", 'E4 TB Allocation Details'!$A$18:$L$18, 0),FALSE), 'E2 Allocators'!$B$15:$W$361, MATCH('O5 Details by Class &amp; Accounts'!BB$18, 'E2 Allocators'!$B$15:$W$15, 0),FALSE)*$E205), 0, VLOOKUP(VLOOKUP($A205, 'E4 TB Allocation Details'!$A$18:$L$205, MATCH("Misc ID", 'E4 TB Allocation Details'!$A$18:$L$18, 0),FALSE), 'E2 Allocators'!$B$15:$W$361, MATCH('O5 Details by Class &amp; Accounts'!BB$18, 'E2 Allocators'!$B$15:$W$15, 0),FALSE)*$E205)</f>
        <v>0</v>
      </c>
      <c r="BC205" s="1795">
        <f>IF(ISERROR(VLOOKUP(VLOOKUP($A205, 'E4 TB Allocation Details'!$A$18:$L$205, MATCH("Misc ID", 'E4 TB Allocation Details'!$A$18:$L$18, 0),FALSE), 'E2 Allocators'!$B$15:$W$361, MATCH('O5 Details by Class &amp; Accounts'!BC$18, 'E2 Allocators'!$B$15:$W$15, 0),FALSE)*$E205), 0, VLOOKUP(VLOOKUP($A205, 'E4 TB Allocation Details'!$A$18:$L$205, MATCH("Misc ID", 'E4 TB Allocation Details'!$A$18:$L$18, 0),FALSE), 'E2 Allocators'!$B$15:$W$361, MATCH('O5 Details by Class &amp; Accounts'!BC$18, 'E2 Allocators'!$B$15:$W$15, 0),FALSE)*$E205)</f>
        <v>0</v>
      </c>
      <c r="BD205" s="1795">
        <f>IF(ISERROR(VLOOKUP(VLOOKUP($A205, 'E4 TB Allocation Details'!$A$18:$L$205, MATCH("Misc ID", 'E4 TB Allocation Details'!$A$18:$L$18, 0),FALSE), 'E2 Allocators'!$B$15:$W$361, MATCH('O5 Details by Class &amp; Accounts'!BD$18, 'E2 Allocators'!$B$15:$W$15, 0),FALSE)*$E205), 0, VLOOKUP(VLOOKUP($A205, 'E4 TB Allocation Details'!$A$18:$L$205, MATCH("Misc ID", 'E4 TB Allocation Details'!$A$18:$L$18, 0),FALSE), 'E2 Allocators'!$B$15:$W$361, MATCH('O5 Details by Class &amp; Accounts'!BD$18, 'E2 Allocators'!$B$15:$W$15, 0),FALSE)*$E205)</f>
        <v>0</v>
      </c>
      <c r="BE205" s="1795">
        <f>IF(ISERROR(VLOOKUP(VLOOKUP($A205, 'E4 TB Allocation Details'!$A$18:$L$205, MATCH("Misc ID", 'E4 TB Allocation Details'!$A$18:$L$18, 0),FALSE), 'E2 Allocators'!$B$15:$W$361, MATCH('O5 Details by Class &amp; Accounts'!BE$18, 'E2 Allocators'!$B$15:$W$15, 0),FALSE)*$E205), 0, VLOOKUP(VLOOKUP($A205, 'E4 TB Allocation Details'!$A$18:$L$205, MATCH("Misc ID", 'E4 TB Allocation Details'!$A$18:$L$18, 0),FALSE), 'E2 Allocators'!$B$15:$W$361, MATCH('O5 Details by Class &amp; Accounts'!BE$18, 'E2 Allocators'!$B$15:$W$15, 0),FALSE)*$E205)</f>
        <v>0</v>
      </c>
      <c r="BF205" s="1795">
        <f>IF(ISERROR(VLOOKUP(VLOOKUP($A205, 'E4 TB Allocation Details'!$A$18:$L$205, MATCH("Misc ID", 'E4 TB Allocation Details'!$A$18:$L$18, 0),FALSE), 'E2 Allocators'!$B$15:$W$361, MATCH('O5 Details by Class &amp; Accounts'!BF$18, 'E2 Allocators'!$B$15:$W$15, 0),FALSE)*$E205), 0, VLOOKUP(VLOOKUP($A205, 'E4 TB Allocation Details'!$A$18:$L$205, MATCH("Misc ID", 'E4 TB Allocation Details'!$A$18:$L$18, 0),FALSE), 'E2 Allocators'!$B$15:$W$361, MATCH('O5 Details by Class &amp; Accounts'!BF$18, 'E2 Allocators'!$B$15:$W$15, 0),FALSE)*$E205)</f>
        <v>0</v>
      </c>
      <c r="BG205" s="1795">
        <f>IF(ISERROR(VLOOKUP(VLOOKUP($A205, 'E4 TB Allocation Details'!$A$18:$L$205, MATCH("Misc ID", 'E4 TB Allocation Details'!$A$18:$L$18, 0),FALSE), 'E2 Allocators'!$B$15:$W$361, MATCH('O5 Details by Class &amp; Accounts'!BG$18, 'E2 Allocators'!$B$15:$W$15, 0),FALSE)*$E205), 0, VLOOKUP(VLOOKUP($A205, 'E4 TB Allocation Details'!$A$18:$L$205, MATCH("Misc ID", 'E4 TB Allocation Details'!$A$18:$L$18, 0),FALSE), 'E2 Allocators'!$B$15:$W$361, MATCH('O5 Details by Class &amp; Accounts'!BG$18, 'E2 Allocators'!$B$15:$W$15, 0),FALSE)*$E205)</f>
        <v>0</v>
      </c>
      <c r="BH205" s="1795">
        <f>IF(ISERROR(VLOOKUP(VLOOKUP($A205, 'E4 TB Allocation Details'!$A$18:$L$205, MATCH("Misc ID", 'E4 TB Allocation Details'!$A$18:$L$18, 0),FALSE), 'E2 Allocators'!$B$15:$W$361, MATCH('O5 Details by Class &amp; Accounts'!BH$18, 'E2 Allocators'!$B$15:$W$15, 0),FALSE)*$E205), 0, VLOOKUP(VLOOKUP($A205, 'E4 TB Allocation Details'!$A$18:$L$205, MATCH("Misc ID", 'E4 TB Allocation Details'!$A$18:$L$18, 0),FALSE), 'E2 Allocators'!$B$15:$W$361, MATCH('O5 Details by Class &amp; Accounts'!BH$18, 'E2 Allocators'!$B$15:$W$15, 0),FALSE)*$E205)</f>
        <v>0</v>
      </c>
      <c r="BI205" s="1795">
        <f>IF(ISERROR(VLOOKUP(VLOOKUP($A205, 'E4 TB Allocation Details'!$A$18:$L$205, MATCH("Misc ID", 'E4 TB Allocation Details'!$A$18:$L$18, 0),FALSE), 'E2 Allocators'!$B$15:$W$361, MATCH('O5 Details by Class &amp; Accounts'!BI$18, 'E2 Allocators'!$B$15:$W$15, 0),FALSE)*$E205), 0, VLOOKUP(VLOOKUP($A205, 'E4 TB Allocation Details'!$A$18:$L$205, MATCH("Misc ID", 'E4 TB Allocation Details'!$A$18:$L$18, 0),FALSE), 'E2 Allocators'!$B$15:$W$361, MATCH('O5 Details by Class &amp; Accounts'!BI$18, 'E2 Allocators'!$B$15:$W$15, 0),FALSE)*$E205)</f>
        <v>0</v>
      </c>
      <c r="BJ205" s="1795">
        <f>IF(ISERROR(VLOOKUP(VLOOKUP($A205, 'E4 TB Allocation Details'!$A$18:$L$205, MATCH("Misc ID", 'E4 TB Allocation Details'!$A$18:$L$18, 0),FALSE), 'E2 Allocators'!$B$15:$W$361, MATCH('O5 Details by Class &amp; Accounts'!BJ$18, 'E2 Allocators'!$B$15:$W$15, 0),FALSE)*$E205), 0, VLOOKUP(VLOOKUP($A205, 'E4 TB Allocation Details'!$A$18:$L$205, MATCH("Misc ID", 'E4 TB Allocation Details'!$A$18:$L$18, 0),FALSE), 'E2 Allocators'!$B$15:$W$361, MATCH('O5 Details by Class &amp; Accounts'!BJ$18, 'E2 Allocators'!$B$15:$W$15, 0),FALSE)*$E205)</f>
        <v>0</v>
      </c>
      <c r="BK205" s="1795">
        <f>IF(ISERROR(VLOOKUP(VLOOKUP($A205, 'E4 TB Allocation Details'!$A$18:$L$205, MATCH("Misc ID", 'E4 TB Allocation Details'!$A$18:$L$18, 0),FALSE), 'E2 Allocators'!$B$15:$W$361, MATCH('O5 Details by Class &amp; Accounts'!BK$18, 'E2 Allocators'!$B$15:$W$15, 0),FALSE)*$E205), 0, VLOOKUP(VLOOKUP($A205, 'E4 TB Allocation Details'!$A$18:$L$205, MATCH("Misc ID", 'E4 TB Allocation Details'!$A$18:$L$18, 0),FALSE), 'E2 Allocators'!$B$15:$W$361, MATCH('O5 Details by Class &amp; Accounts'!BK$18, 'E2 Allocators'!$B$15:$W$15, 0),FALSE)*$E205)</f>
        <v>0</v>
      </c>
      <c r="BL205" s="1795">
        <f>IF(ISERROR(VLOOKUP(VLOOKUP($A205, 'E4 TB Allocation Details'!$A$18:$L$205, MATCH("Misc ID", 'E4 TB Allocation Details'!$A$18:$L$18, 0),FALSE), 'E2 Allocators'!$B$15:$W$361, MATCH('O5 Details by Class &amp; Accounts'!BL$18, 'E2 Allocators'!$B$15:$W$15, 0),FALSE)*$E205), 0, VLOOKUP(VLOOKUP($A205, 'E4 TB Allocation Details'!$A$18:$L$205, MATCH("Misc ID", 'E4 TB Allocation Details'!$A$18:$L$18, 0),FALSE), 'E2 Allocators'!$B$15:$W$361, MATCH('O5 Details by Class &amp; Accounts'!BL$18, 'E2 Allocators'!$B$15:$W$15, 0),FALSE)*$E205)</f>
        <v>0</v>
      </c>
      <c r="BM205" s="1795">
        <f>IF(ISERROR(VLOOKUP(VLOOKUP($A205, 'E4 TB Allocation Details'!$A$18:$L$205, MATCH("Misc ID", 'E4 TB Allocation Details'!$A$18:$L$18, 0),FALSE), 'E2 Allocators'!$B$15:$W$361, MATCH('O5 Details by Class &amp; Accounts'!BM$18, 'E2 Allocators'!$B$15:$W$15, 0),FALSE)*$E205), 0, VLOOKUP(VLOOKUP($A205, 'E4 TB Allocation Details'!$A$18:$L$205, MATCH("Misc ID", 'E4 TB Allocation Details'!$A$18:$L$18, 0),FALSE), 'E2 Allocators'!$B$15:$W$361, MATCH('O5 Details by Class &amp; Accounts'!BM$18, 'E2 Allocators'!$B$15:$W$15, 0),FALSE)*$E205)</f>
        <v>0</v>
      </c>
      <c r="BN205" s="1795">
        <f>IF(ISERROR(VLOOKUP(VLOOKUP($A205, 'E4 TB Allocation Details'!$A$18:$L$205, MATCH("Misc ID", 'E4 TB Allocation Details'!$A$18:$L$18, 0),FALSE), 'E2 Allocators'!$B$15:$W$361, MATCH('O5 Details by Class &amp; Accounts'!BN$18, 'E2 Allocators'!$B$15:$W$15, 0),FALSE)*$E205), 0, VLOOKUP(VLOOKUP($A205, 'E4 TB Allocation Details'!$A$18:$L$205, MATCH("Misc ID", 'E4 TB Allocation Details'!$A$18:$L$18, 0),FALSE), 'E2 Allocators'!$B$15:$W$361, MATCH('O5 Details by Class &amp; Accounts'!BN$18, 'E2 Allocators'!$B$15:$W$15, 0),FALSE)*$E205)</f>
        <v>0</v>
      </c>
      <c r="BO205" s="1795">
        <f>IF(ISERROR(VLOOKUP(VLOOKUP($A205, 'E4 TB Allocation Details'!$A$18:$L$205, MATCH("Misc ID", 'E4 TB Allocation Details'!$A$18:$L$18, 0),FALSE), 'E2 Allocators'!$B$15:$W$361, MATCH('O5 Details by Class &amp; Accounts'!BO$18, 'E2 Allocators'!$B$15:$W$15, 0),FALSE)*$E205), 0, VLOOKUP(VLOOKUP($A205, 'E4 TB Allocation Details'!$A$18:$L$205, MATCH("Misc ID", 'E4 TB Allocation Details'!$A$18:$L$18, 0),FALSE), 'E2 Allocators'!$B$15:$W$361, MATCH('O5 Details by Class &amp; Accounts'!BO$18, 'E2 Allocators'!$B$15:$W$15, 0),FALSE)*$E205)</f>
        <v>0</v>
      </c>
      <c r="BP205" s="1795">
        <f>IF(ISERROR(VLOOKUP(VLOOKUP($A205, 'E4 TB Allocation Details'!$A$18:$L$205, MATCH("Misc ID", 'E4 TB Allocation Details'!$A$18:$L$18, 0),FALSE), 'E2 Allocators'!$B$15:$W$361, MATCH('O5 Details by Class &amp; Accounts'!BP$18, 'E2 Allocators'!$B$15:$W$15, 0),FALSE)*$E205), 0, VLOOKUP(VLOOKUP($A205, 'E4 TB Allocation Details'!$A$18:$L$205, MATCH("Misc ID", 'E4 TB Allocation Details'!$A$18:$L$18, 0),FALSE), 'E2 Allocators'!$B$15:$W$361, MATCH('O5 Details by Class &amp; Accounts'!BP$18, 'E2 Allocators'!$B$15:$W$15, 0),FALSE)*$E205)</f>
        <v>0</v>
      </c>
      <c r="BQ205" s="1795">
        <f>IF(ISERROR(VLOOKUP(VLOOKUP($A205, 'E4 TB Allocation Details'!$A$18:$L$205, MATCH("Misc ID", 'E4 TB Allocation Details'!$A$18:$L$18, 0),FALSE), 'E2 Allocators'!$B$15:$W$361, MATCH('O5 Details by Class &amp; Accounts'!BQ$18, 'E2 Allocators'!$B$15:$W$15, 0),FALSE)*$E205), 0, VLOOKUP(VLOOKUP($A205, 'E4 TB Allocation Details'!$A$18:$L$205, MATCH("Misc ID", 'E4 TB Allocation Details'!$A$18:$L$18, 0),FALSE), 'E2 Allocators'!$B$15:$W$361, MATCH('O5 Details by Class &amp; Accounts'!BQ$18, 'E2 Allocators'!$B$15:$W$15, 0),FALSE)*$E205)</f>
        <v>0</v>
      </c>
      <c r="BR205" s="1795">
        <f>IF(ISERROR(VLOOKUP(VLOOKUP($A205, 'E4 TB Allocation Details'!$A$18:$L$205, MATCH("Misc ID", 'E4 TB Allocation Details'!$A$18:$L$18, 0),FALSE), 'E2 Allocators'!$B$15:$W$361, MATCH('O5 Details by Class &amp; Accounts'!BR$18, 'E2 Allocators'!$B$15:$W$15, 0),FALSE)*$E205), 0, VLOOKUP(VLOOKUP($A205, 'E4 TB Allocation Details'!$A$18:$L$205, MATCH("Misc ID", 'E4 TB Allocation Details'!$A$18:$L$18, 0),FALSE), 'E2 Allocators'!$B$15:$W$361, MATCH('O5 Details by Class &amp; Accounts'!BR$18, 'E2 Allocators'!$B$15:$W$15, 0),FALSE)*$E205)</f>
        <v>0</v>
      </c>
      <c r="BS205" s="1795">
        <f t="shared" si="41"/>
        <v>0</v>
      </c>
      <c r="BT205" s="1795">
        <f>IF(ISERROR(VLOOKUP(VLOOKUP($A205, 'E4 TB Allocation Details'!$A$18:$L$205, MATCH("A &amp; G ID", 'E4 TB Allocation Details'!$A$18:$L$18, 0),FALSE), 'E2 Allocators'!$B$15:$W$361, MATCH('O5 Details by Class &amp; Accounts'!BT$18, 'E2 Allocators'!$B$15:$W$15, 0),FALSE)*$E205), 0, VLOOKUP(VLOOKUP($A205, 'E4 TB Allocation Details'!$A$18:$L$205, MATCH("A &amp; G ID", 'E4 TB Allocation Details'!$A$18:$L$18, 0),FALSE), 'E2 Allocators'!$B$15:$W$361, MATCH('O5 Details by Class &amp; Accounts'!BT$18, 'E2 Allocators'!$B$15:$W$15, 0),FALSE)*$E205)</f>
        <v>0</v>
      </c>
      <c r="BU205" s="1795">
        <f>IF(ISERROR(VLOOKUP(VLOOKUP($A205, 'E4 TB Allocation Details'!$A$18:$L$205, MATCH("A &amp; G ID", 'E4 TB Allocation Details'!$A$18:$L$18, 0),FALSE), 'E2 Allocators'!$B$15:$W$361, MATCH('O5 Details by Class &amp; Accounts'!BU$18, 'E2 Allocators'!$B$15:$W$15, 0),FALSE)*$E205), 0, VLOOKUP(VLOOKUP($A205, 'E4 TB Allocation Details'!$A$18:$L$205, MATCH("A &amp; G ID", 'E4 TB Allocation Details'!$A$18:$L$18, 0),FALSE), 'E2 Allocators'!$B$15:$W$361, MATCH('O5 Details by Class &amp; Accounts'!BU$18, 'E2 Allocators'!$B$15:$W$15, 0),FALSE)*$E205)</f>
        <v>0</v>
      </c>
      <c r="BV205" s="1795">
        <f>IF(ISERROR(VLOOKUP(VLOOKUP($A205, 'E4 TB Allocation Details'!$A$18:$L$205, MATCH("A &amp; G ID", 'E4 TB Allocation Details'!$A$18:$L$18, 0),FALSE), 'E2 Allocators'!$B$15:$W$361, MATCH('O5 Details by Class &amp; Accounts'!BV$18, 'E2 Allocators'!$B$15:$W$15, 0),FALSE)*$E205), 0, VLOOKUP(VLOOKUP($A205, 'E4 TB Allocation Details'!$A$18:$L$205, MATCH("A &amp; G ID", 'E4 TB Allocation Details'!$A$18:$L$18, 0),FALSE), 'E2 Allocators'!$B$15:$W$361, MATCH('O5 Details by Class &amp; Accounts'!BV$18, 'E2 Allocators'!$B$15:$W$15, 0),FALSE)*$E205)</f>
        <v>0</v>
      </c>
      <c r="BW205" s="1795">
        <f>IF(ISERROR(VLOOKUP(VLOOKUP($A205, 'E4 TB Allocation Details'!$A$18:$L$205, MATCH("A &amp; G ID", 'E4 TB Allocation Details'!$A$18:$L$18, 0),FALSE), 'E2 Allocators'!$B$15:$W$361, MATCH('O5 Details by Class &amp; Accounts'!BW$18, 'E2 Allocators'!$B$15:$W$15, 0),FALSE)*$E205), 0, VLOOKUP(VLOOKUP($A205, 'E4 TB Allocation Details'!$A$18:$L$205, MATCH("A &amp; G ID", 'E4 TB Allocation Details'!$A$18:$L$18, 0),FALSE), 'E2 Allocators'!$B$15:$W$361, MATCH('O5 Details by Class &amp; Accounts'!BW$18, 'E2 Allocators'!$B$15:$W$15, 0),FALSE)*$E205)</f>
        <v>0</v>
      </c>
      <c r="BX205" s="1795">
        <f>IF(ISERROR(VLOOKUP(VLOOKUP($A205, 'E4 TB Allocation Details'!$A$18:$L$205, MATCH("A &amp; G ID", 'E4 TB Allocation Details'!$A$18:$L$18, 0),FALSE), 'E2 Allocators'!$B$15:$W$361, MATCH('O5 Details by Class &amp; Accounts'!BX$18, 'E2 Allocators'!$B$15:$W$15, 0),FALSE)*$E205), 0, VLOOKUP(VLOOKUP($A205, 'E4 TB Allocation Details'!$A$18:$L$205, MATCH("A &amp; G ID", 'E4 TB Allocation Details'!$A$18:$L$18, 0),FALSE), 'E2 Allocators'!$B$15:$W$361, MATCH('O5 Details by Class &amp; Accounts'!BX$18, 'E2 Allocators'!$B$15:$W$15, 0),FALSE)*$E205)</f>
        <v>0</v>
      </c>
      <c r="BY205" s="1795">
        <f>IF(ISERROR(VLOOKUP(VLOOKUP($A205, 'E4 TB Allocation Details'!$A$18:$L$205, MATCH("A &amp; G ID", 'E4 TB Allocation Details'!$A$18:$L$18, 0),FALSE), 'E2 Allocators'!$B$15:$W$361, MATCH('O5 Details by Class &amp; Accounts'!BY$18, 'E2 Allocators'!$B$15:$W$15, 0),FALSE)*$E205), 0, VLOOKUP(VLOOKUP($A205, 'E4 TB Allocation Details'!$A$18:$L$205, MATCH("A &amp; G ID", 'E4 TB Allocation Details'!$A$18:$L$18, 0),FALSE), 'E2 Allocators'!$B$15:$W$361, MATCH('O5 Details by Class &amp; Accounts'!BY$18, 'E2 Allocators'!$B$15:$W$15, 0),FALSE)*$E205)</f>
        <v>0</v>
      </c>
      <c r="BZ205" s="1795">
        <f>IF(ISERROR(VLOOKUP(VLOOKUP($A205, 'E4 TB Allocation Details'!$A$18:$L$205, MATCH("A &amp; G ID", 'E4 TB Allocation Details'!$A$18:$L$18, 0),FALSE), 'E2 Allocators'!$B$15:$W$361, MATCH('O5 Details by Class &amp; Accounts'!BZ$18, 'E2 Allocators'!$B$15:$W$15, 0),FALSE)*$E205), 0, VLOOKUP(VLOOKUP($A205, 'E4 TB Allocation Details'!$A$18:$L$205, MATCH("A &amp; G ID", 'E4 TB Allocation Details'!$A$18:$L$18, 0),FALSE), 'E2 Allocators'!$B$15:$W$361, MATCH('O5 Details by Class &amp; Accounts'!BZ$18, 'E2 Allocators'!$B$15:$W$15, 0),FALSE)*$E205)</f>
        <v>0</v>
      </c>
      <c r="CA205" s="1795">
        <f>IF(ISERROR(VLOOKUP(VLOOKUP($A205, 'E4 TB Allocation Details'!$A$18:$L$205, MATCH("A &amp; G ID", 'E4 TB Allocation Details'!$A$18:$L$18, 0),FALSE), 'E2 Allocators'!$B$15:$W$361, MATCH('O5 Details by Class &amp; Accounts'!CA$18, 'E2 Allocators'!$B$15:$W$15, 0),FALSE)*$E205), 0, VLOOKUP(VLOOKUP($A205, 'E4 TB Allocation Details'!$A$18:$L$205, MATCH("A &amp; G ID", 'E4 TB Allocation Details'!$A$18:$L$18, 0),FALSE), 'E2 Allocators'!$B$15:$W$361, MATCH('O5 Details by Class &amp; Accounts'!CA$18, 'E2 Allocators'!$B$15:$W$15, 0),FALSE)*$E205)</f>
        <v>0</v>
      </c>
      <c r="CB205" s="1795">
        <f>IF(ISERROR(VLOOKUP(VLOOKUP($A205, 'E4 TB Allocation Details'!$A$18:$L$205, MATCH("A &amp; G ID", 'E4 TB Allocation Details'!$A$18:$L$18, 0),FALSE), 'E2 Allocators'!$B$15:$W$361, MATCH('O5 Details by Class &amp; Accounts'!CB$18, 'E2 Allocators'!$B$15:$W$15, 0),FALSE)*$E205), 0, VLOOKUP(VLOOKUP($A205, 'E4 TB Allocation Details'!$A$18:$L$205, MATCH("A &amp; G ID", 'E4 TB Allocation Details'!$A$18:$L$18, 0),FALSE), 'E2 Allocators'!$B$15:$W$361, MATCH('O5 Details by Class &amp; Accounts'!CB$18, 'E2 Allocators'!$B$15:$W$15, 0),FALSE)*$E205)</f>
        <v>0</v>
      </c>
      <c r="CC205" s="1795">
        <f>IF(ISERROR(VLOOKUP(VLOOKUP($A205, 'E4 TB Allocation Details'!$A$18:$L$205, MATCH("A &amp; G ID", 'E4 TB Allocation Details'!$A$18:$L$18, 0),FALSE), 'E2 Allocators'!$B$15:$W$361, MATCH('O5 Details by Class &amp; Accounts'!CC$18, 'E2 Allocators'!$B$15:$W$15, 0),FALSE)*$E205), 0, VLOOKUP(VLOOKUP($A205, 'E4 TB Allocation Details'!$A$18:$L$205, MATCH("A &amp; G ID", 'E4 TB Allocation Details'!$A$18:$L$18, 0),FALSE), 'E2 Allocators'!$B$15:$W$361, MATCH('O5 Details by Class &amp; Accounts'!CC$18, 'E2 Allocators'!$B$15:$W$15, 0),FALSE)*$E205)</f>
        <v>0</v>
      </c>
      <c r="CD205" s="1795">
        <f>IF(ISERROR(VLOOKUP(VLOOKUP($A205, 'E4 TB Allocation Details'!$A$18:$L$205, MATCH("A &amp; G ID", 'E4 TB Allocation Details'!$A$18:$L$18, 0),FALSE), 'E2 Allocators'!$B$15:$W$361, MATCH('O5 Details by Class &amp; Accounts'!CD$18, 'E2 Allocators'!$B$15:$W$15, 0),FALSE)*$E205), 0, VLOOKUP(VLOOKUP($A205, 'E4 TB Allocation Details'!$A$18:$L$205, MATCH("A &amp; G ID", 'E4 TB Allocation Details'!$A$18:$L$18, 0),FALSE), 'E2 Allocators'!$B$15:$W$361, MATCH('O5 Details by Class &amp; Accounts'!CD$18, 'E2 Allocators'!$B$15:$W$15, 0),FALSE)*$E205)</f>
        <v>0</v>
      </c>
      <c r="CE205" s="1795">
        <f>IF(ISERROR(VLOOKUP(VLOOKUP($A205, 'E4 TB Allocation Details'!$A$18:$L$205, MATCH("A &amp; G ID", 'E4 TB Allocation Details'!$A$18:$L$18, 0),FALSE), 'E2 Allocators'!$B$15:$W$361, MATCH('O5 Details by Class &amp; Accounts'!CE$18, 'E2 Allocators'!$B$15:$W$15, 0),FALSE)*$E205), 0, VLOOKUP(VLOOKUP($A205, 'E4 TB Allocation Details'!$A$18:$L$205, MATCH("A &amp; G ID", 'E4 TB Allocation Details'!$A$18:$L$18, 0),FALSE), 'E2 Allocators'!$B$15:$W$361, MATCH('O5 Details by Class &amp; Accounts'!CE$18, 'E2 Allocators'!$B$15:$W$15, 0),FALSE)*$E205)</f>
        <v>0</v>
      </c>
      <c r="CF205" s="1795">
        <f>IF(ISERROR(VLOOKUP(VLOOKUP($A205, 'E4 TB Allocation Details'!$A$18:$L$205, MATCH("A &amp; G ID", 'E4 TB Allocation Details'!$A$18:$L$18, 0),FALSE), 'E2 Allocators'!$B$15:$W$361, MATCH('O5 Details by Class &amp; Accounts'!CF$18, 'E2 Allocators'!$B$15:$W$15, 0),FALSE)*$E205), 0, VLOOKUP(VLOOKUP($A205, 'E4 TB Allocation Details'!$A$18:$L$205, MATCH("A &amp; G ID", 'E4 TB Allocation Details'!$A$18:$L$18, 0),FALSE), 'E2 Allocators'!$B$15:$W$361, MATCH('O5 Details by Class &amp; Accounts'!CF$18, 'E2 Allocators'!$B$15:$W$15, 0),FALSE)*$E205)</f>
        <v>0</v>
      </c>
      <c r="CG205" s="1795">
        <f>IF(ISERROR(VLOOKUP(VLOOKUP($A205, 'E4 TB Allocation Details'!$A$18:$L$205, MATCH("A &amp; G ID", 'E4 TB Allocation Details'!$A$18:$L$18, 0),FALSE), 'E2 Allocators'!$B$15:$W$361, MATCH('O5 Details by Class &amp; Accounts'!CG$18, 'E2 Allocators'!$B$15:$W$15, 0),FALSE)*$E205), 0, VLOOKUP(VLOOKUP($A205, 'E4 TB Allocation Details'!$A$18:$L$205, MATCH("A &amp; G ID", 'E4 TB Allocation Details'!$A$18:$L$18, 0),FALSE), 'E2 Allocators'!$B$15:$W$361, MATCH('O5 Details by Class &amp; Accounts'!CG$18, 'E2 Allocators'!$B$15:$W$15, 0),FALSE)*$E205)</f>
        <v>0</v>
      </c>
      <c r="CH205" s="1795">
        <f>IF(ISERROR(VLOOKUP(VLOOKUP($A205, 'E4 TB Allocation Details'!$A$18:$L$205, MATCH("A &amp; G ID", 'E4 TB Allocation Details'!$A$18:$L$18, 0),FALSE), 'E2 Allocators'!$B$15:$W$361, MATCH('O5 Details by Class &amp; Accounts'!CH$18, 'E2 Allocators'!$B$15:$W$15, 0),FALSE)*$E205), 0, VLOOKUP(VLOOKUP($A205, 'E4 TB Allocation Details'!$A$18:$L$205, MATCH("A &amp; G ID", 'E4 TB Allocation Details'!$A$18:$L$18, 0),FALSE), 'E2 Allocators'!$B$15:$W$361, MATCH('O5 Details by Class &amp; Accounts'!CH$18, 'E2 Allocators'!$B$15:$W$15, 0),FALSE)*$E205)</f>
        <v>0</v>
      </c>
      <c r="CI205" s="1795">
        <f>IF(ISERROR(VLOOKUP(VLOOKUP($A205, 'E4 TB Allocation Details'!$A$18:$L$205, MATCH("A &amp; G ID", 'E4 TB Allocation Details'!$A$18:$L$18, 0),FALSE), 'E2 Allocators'!$B$15:$W$361, MATCH('O5 Details by Class &amp; Accounts'!CI$18, 'E2 Allocators'!$B$15:$W$15, 0),FALSE)*$E205), 0, VLOOKUP(VLOOKUP($A205, 'E4 TB Allocation Details'!$A$18:$L$205, MATCH("A &amp; G ID", 'E4 TB Allocation Details'!$A$18:$L$18, 0),FALSE), 'E2 Allocators'!$B$15:$W$361, MATCH('O5 Details by Class &amp; Accounts'!CI$18, 'E2 Allocators'!$B$15:$W$15, 0),FALSE)*$E205)</f>
        <v>0</v>
      </c>
      <c r="CJ205" s="1795">
        <f>IF(ISERROR(VLOOKUP(VLOOKUP($A205, 'E4 TB Allocation Details'!$A$18:$L$205, MATCH("A &amp; G ID", 'E4 TB Allocation Details'!$A$18:$L$18, 0),FALSE), 'E2 Allocators'!$B$15:$W$361, MATCH('O5 Details by Class &amp; Accounts'!CJ$18, 'E2 Allocators'!$B$15:$W$15, 0),FALSE)*$E205), 0, VLOOKUP(VLOOKUP($A205, 'E4 TB Allocation Details'!$A$18:$L$205, MATCH("A &amp; G ID", 'E4 TB Allocation Details'!$A$18:$L$18, 0),FALSE), 'E2 Allocators'!$B$15:$W$361, MATCH('O5 Details by Class &amp; Accounts'!CJ$18, 'E2 Allocators'!$B$15:$W$15, 0),FALSE)*$E205)</f>
        <v>0</v>
      </c>
      <c r="CK205" s="1795">
        <f>IF(ISERROR(VLOOKUP(VLOOKUP($A205, 'E4 TB Allocation Details'!$A$18:$L$205, MATCH("A &amp; G ID", 'E4 TB Allocation Details'!$A$18:$L$18, 0),FALSE), 'E2 Allocators'!$B$15:$W$361, MATCH('O5 Details by Class &amp; Accounts'!CK$18, 'E2 Allocators'!$B$15:$W$15, 0),FALSE)*$E205), 0, VLOOKUP(VLOOKUP($A205, 'E4 TB Allocation Details'!$A$18:$L$205, MATCH("A &amp; G ID", 'E4 TB Allocation Details'!$A$18:$L$18, 0),FALSE), 'E2 Allocators'!$B$15:$W$361, MATCH('O5 Details by Class &amp; Accounts'!CK$18, 'E2 Allocators'!$B$15:$W$15, 0),FALSE)*$E205)</f>
        <v>0</v>
      </c>
      <c r="CL205" s="1795">
        <f>IF(ISERROR(VLOOKUP(VLOOKUP($A205, 'E4 TB Allocation Details'!$A$18:$L$205, MATCH("A &amp; G ID", 'E4 TB Allocation Details'!$A$18:$L$18, 0),FALSE), 'E2 Allocators'!$B$15:$W$361, MATCH('O5 Details by Class &amp; Accounts'!CL$18, 'E2 Allocators'!$B$15:$W$15, 0),FALSE)*$E205), 0, VLOOKUP(VLOOKUP($A205, 'E4 TB Allocation Details'!$A$18:$L$205, MATCH("A &amp; G ID", 'E4 TB Allocation Details'!$A$18:$L$18, 0),FALSE), 'E2 Allocators'!$B$15:$W$361, MATCH('O5 Details by Class &amp; Accounts'!CL$18, 'E2 Allocators'!$B$15:$W$15, 0),FALSE)*$E205)</f>
        <v>0</v>
      </c>
      <c r="CM205" s="1795">
        <f>IF(ISERROR(VLOOKUP(VLOOKUP($A205, 'E4 TB Allocation Details'!$A$18:$L$205, MATCH("A &amp; G ID", 'E4 TB Allocation Details'!$A$18:$L$18, 0),FALSE), 'E2 Allocators'!$B$15:$W$361, MATCH('O5 Details by Class &amp; Accounts'!CM$18, 'E2 Allocators'!$B$15:$W$15, 0),FALSE)*$E205), 0, VLOOKUP(VLOOKUP($A205, 'E4 TB Allocation Details'!$A$18:$L$205, MATCH("A &amp; G ID", 'E4 TB Allocation Details'!$A$18:$L$18, 0),FALSE), 'E2 Allocators'!$B$15:$W$361, MATCH('O5 Details by Class &amp; Accounts'!CM$18, 'E2 Allocators'!$B$15:$W$15, 0),FALSE)*$E205)</f>
        <v>0</v>
      </c>
      <c r="CN205" s="1795">
        <f t="shared" si="45"/>
        <v>0</v>
      </c>
      <c r="CO205" s="1796">
        <f t="shared" si="43"/>
        <v>0</v>
      </c>
      <c r="CQ205" s="2086" t="s">
        <v>288</v>
      </c>
    </row>
    <row r="206" spans="1:95" s="1158" customFormat="1" ht="13.5" thickBot="1">
      <c r="A206" s="1188"/>
      <c r="B206" s="1189"/>
      <c r="C206" s="1797">
        <f t="shared" ref="C206:AH206" si="47">SUM(C19:C205)</f>
        <v>38936450</v>
      </c>
      <c r="D206" s="1797">
        <f t="shared" si="47"/>
        <v>-9.3132257461547852E-10</v>
      </c>
      <c r="E206" s="1798">
        <f t="shared" si="47"/>
        <v>38936450</v>
      </c>
      <c r="F206" s="1799">
        <f t="shared" si="47"/>
        <v>20324000</v>
      </c>
      <c r="G206" s="1799">
        <f t="shared" si="47"/>
        <v>12967500</v>
      </c>
      <c r="H206" s="1797">
        <f t="shared" si="47"/>
        <v>33291500</v>
      </c>
      <c r="I206" s="1797">
        <f t="shared" si="47"/>
        <v>4876717.5643938649</v>
      </c>
      <c r="J206" s="1797">
        <f t="shared" si="47"/>
        <v>2181036.6977055017</v>
      </c>
      <c r="K206" s="1797">
        <f t="shared" si="47"/>
        <v>4259706.2233429113</v>
      </c>
      <c r="L206" s="1797">
        <f t="shared" si="47"/>
        <v>0</v>
      </c>
      <c r="M206" s="1797">
        <f t="shared" si="47"/>
        <v>0</v>
      </c>
      <c r="N206" s="1797">
        <f t="shared" si="47"/>
        <v>0</v>
      </c>
      <c r="O206" s="1797">
        <f t="shared" si="47"/>
        <v>486.41411704008999</v>
      </c>
      <c r="P206" s="1797">
        <f t="shared" si="47"/>
        <v>61.816067634267114</v>
      </c>
      <c r="Q206" s="1797">
        <f t="shared" si="47"/>
        <v>9088.8513084420811</v>
      </c>
      <c r="R206" s="1797">
        <f t="shared" si="47"/>
        <v>0</v>
      </c>
      <c r="S206" s="1797">
        <f t="shared" si="47"/>
        <v>0</v>
      </c>
      <c r="T206" s="1797">
        <f t="shared" si="47"/>
        <v>0</v>
      </c>
      <c r="U206" s="1797">
        <f t="shared" si="47"/>
        <v>0</v>
      </c>
      <c r="V206" s="1797">
        <f t="shared" si="47"/>
        <v>0</v>
      </c>
      <c r="W206" s="1797">
        <f t="shared" si="47"/>
        <v>0</v>
      </c>
      <c r="X206" s="1797">
        <f t="shared" si="47"/>
        <v>0</v>
      </c>
      <c r="Y206" s="1797">
        <f t="shared" si="47"/>
        <v>0</v>
      </c>
      <c r="Z206" s="1797">
        <f t="shared" si="47"/>
        <v>0</v>
      </c>
      <c r="AA206" s="1797">
        <f t="shared" si="47"/>
        <v>0</v>
      </c>
      <c r="AB206" s="1797">
        <f t="shared" si="47"/>
        <v>0</v>
      </c>
      <c r="AC206" s="1797">
        <f t="shared" si="47"/>
        <v>11327097.566935394</v>
      </c>
      <c r="AD206" s="1797">
        <f t="shared" si="47"/>
        <v>4678805.7442039456</v>
      </c>
      <c r="AE206" s="1797">
        <f t="shared" si="47"/>
        <v>1024320.0983884978</v>
      </c>
      <c r="AF206" s="1797">
        <f t="shared" si="47"/>
        <v>198736.62757345944</v>
      </c>
      <c r="AG206" s="1797">
        <f t="shared" si="47"/>
        <v>0</v>
      </c>
      <c r="AH206" s="1797">
        <f t="shared" si="47"/>
        <v>0</v>
      </c>
      <c r="AI206" s="1797">
        <f t="shared" ref="AI206:BN206" si="48">SUM(AI19:AI205)</f>
        <v>0</v>
      </c>
      <c r="AJ206" s="1797">
        <f t="shared" si="48"/>
        <v>1191850.1020250451</v>
      </c>
      <c r="AK206" s="1797">
        <f t="shared" si="48"/>
        <v>66369.676879578197</v>
      </c>
      <c r="AL206" s="1797">
        <f t="shared" si="48"/>
        <v>51170.18399408093</v>
      </c>
      <c r="AM206" s="1797">
        <f t="shared" si="48"/>
        <v>0</v>
      </c>
      <c r="AN206" s="1797">
        <f t="shared" si="48"/>
        <v>0</v>
      </c>
      <c r="AO206" s="1797">
        <f t="shared" si="48"/>
        <v>0</v>
      </c>
      <c r="AP206" s="1797">
        <f t="shared" si="48"/>
        <v>0</v>
      </c>
      <c r="AQ206" s="1797">
        <f t="shared" si="48"/>
        <v>0</v>
      </c>
      <c r="AR206" s="1797">
        <f t="shared" si="48"/>
        <v>0</v>
      </c>
      <c r="AS206" s="1797">
        <f t="shared" si="48"/>
        <v>0</v>
      </c>
      <c r="AT206" s="1797">
        <f t="shared" si="48"/>
        <v>0</v>
      </c>
      <c r="AU206" s="1797">
        <f t="shared" si="48"/>
        <v>0</v>
      </c>
      <c r="AV206" s="1797">
        <f t="shared" si="48"/>
        <v>0</v>
      </c>
      <c r="AW206" s="1797">
        <f t="shared" si="48"/>
        <v>0</v>
      </c>
      <c r="AX206" s="1797">
        <f t="shared" si="48"/>
        <v>7211252.433064607</v>
      </c>
      <c r="AY206" s="1800">
        <f t="shared" si="48"/>
        <v>-4384152.8760659453</v>
      </c>
      <c r="AZ206" s="1800">
        <f t="shared" si="48"/>
        <v>-1573886.300357074</v>
      </c>
      <c r="BA206" s="1800">
        <f t="shared" si="48"/>
        <v>-2292379.6616109288</v>
      </c>
      <c r="BB206" s="1800">
        <f t="shared" si="48"/>
        <v>0</v>
      </c>
      <c r="BC206" s="1800">
        <f t="shared" si="48"/>
        <v>0</v>
      </c>
      <c r="BD206" s="1800">
        <f t="shared" si="48"/>
        <v>0</v>
      </c>
      <c r="BE206" s="1800">
        <f t="shared" si="48"/>
        <v>-142966.08373435048</v>
      </c>
      <c r="BF206" s="1800">
        <f t="shared" si="48"/>
        <v>-21223.346584135521</v>
      </c>
      <c r="BG206" s="1800">
        <f t="shared" si="48"/>
        <v>-48491.731647567169</v>
      </c>
      <c r="BH206" s="1800">
        <f t="shared" si="48"/>
        <v>0</v>
      </c>
      <c r="BI206" s="1800">
        <f t="shared" si="48"/>
        <v>0</v>
      </c>
      <c r="BJ206" s="1800">
        <f t="shared" si="48"/>
        <v>0</v>
      </c>
      <c r="BK206" s="1800">
        <f t="shared" si="48"/>
        <v>0</v>
      </c>
      <c r="BL206" s="1800">
        <f t="shared" si="48"/>
        <v>0</v>
      </c>
      <c r="BM206" s="1800">
        <f t="shared" si="48"/>
        <v>0</v>
      </c>
      <c r="BN206" s="1800">
        <f t="shared" si="48"/>
        <v>0</v>
      </c>
      <c r="BO206" s="1800">
        <f t="shared" ref="BO206:CO206" si="49">SUM(BO19:BO205)</f>
        <v>0</v>
      </c>
      <c r="BP206" s="1800">
        <f t="shared" si="49"/>
        <v>0</v>
      </c>
      <c r="BQ206" s="1800">
        <f t="shared" si="49"/>
        <v>0</v>
      </c>
      <c r="BR206" s="1800">
        <f t="shared" si="49"/>
        <v>0</v>
      </c>
      <c r="BS206" s="1800">
        <f t="shared" si="49"/>
        <v>-8463100</v>
      </c>
      <c r="BT206" s="1800">
        <f t="shared" si="49"/>
        <v>10911574.213383256</v>
      </c>
      <c r="BU206" s="1800">
        <f t="shared" si="49"/>
        <v>4533629.6520826826</v>
      </c>
      <c r="BV206" s="1800">
        <f t="shared" si="49"/>
        <v>12804081.110200081</v>
      </c>
      <c r="BW206" s="1800">
        <f t="shared" si="49"/>
        <v>0</v>
      </c>
      <c r="BX206" s="1800">
        <f t="shared" si="49"/>
        <v>0</v>
      </c>
      <c r="BY206" s="1800">
        <f t="shared" si="49"/>
        <v>0</v>
      </c>
      <c r="BZ206" s="1800">
        <f t="shared" si="49"/>
        <v>492665.51011277217</v>
      </c>
      <c r="CA206" s="1800">
        <f t="shared" si="49"/>
        <v>41535.991100656276</v>
      </c>
      <c r="CB206" s="1800">
        <f t="shared" si="49"/>
        <v>77713.523120550541</v>
      </c>
      <c r="CC206" s="1800">
        <f t="shared" si="49"/>
        <v>0</v>
      </c>
      <c r="CD206" s="1800">
        <f t="shared" si="49"/>
        <v>0</v>
      </c>
      <c r="CE206" s="1800">
        <f t="shared" si="49"/>
        <v>0</v>
      </c>
      <c r="CF206" s="1800">
        <f t="shared" si="49"/>
        <v>0</v>
      </c>
      <c r="CG206" s="1800">
        <f t="shared" si="49"/>
        <v>0</v>
      </c>
      <c r="CH206" s="1800">
        <f t="shared" si="49"/>
        <v>0</v>
      </c>
      <c r="CI206" s="1800">
        <f t="shared" si="49"/>
        <v>0</v>
      </c>
      <c r="CJ206" s="1800">
        <f t="shared" si="49"/>
        <v>0</v>
      </c>
      <c r="CK206" s="1800">
        <f t="shared" si="49"/>
        <v>0</v>
      </c>
      <c r="CL206" s="1800">
        <f t="shared" si="49"/>
        <v>0</v>
      </c>
      <c r="CM206" s="1800">
        <f t="shared" si="49"/>
        <v>0</v>
      </c>
      <c r="CN206" s="1800">
        <f t="shared" si="49"/>
        <v>28861200</v>
      </c>
      <c r="CO206" s="1801">
        <f t="shared" si="49"/>
        <v>-2.0008883994115934E-9</v>
      </c>
      <c r="CQ206" s="2093"/>
    </row>
    <row r="207" spans="1:95" s="399" customFormat="1" ht="13.5" thickTop="1">
      <c r="A207" s="1190"/>
      <c r="B207" s="524"/>
      <c r="C207" s="719"/>
      <c r="D207" s="719"/>
      <c r="E207" s="1191"/>
      <c r="F207" s="1171"/>
      <c r="G207" s="1171"/>
      <c r="H207" s="719" t="s">
        <v>1124</v>
      </c>
      <c r="I207" s="719" t="s">
        <v>1123</v>
      </c>
      <c r="J207" s="666"/>
      <c r="K207" s="666"/>
      <c r="L207" s="666"/>
      <c r="M207" s="666"/>
      <c r="N207" s="666"/>
      <c r="O207" s="666"/>
      <c r="P207" s="666"/>
      <c r="Q207" s="666"/>
      <c r="R207" s="666"/>
      <c r="S207" s="666"/>
      <c r="T207" s="666"/>
      <c r="U207" s="666"/>
      <c r="V207" s="666"/>
      <c r="W207" s="666"/>
      <c r="X207" s="666"/>
      <c r="Y207" s="666"/>
      <c r="Z207" s="666"/>
      <c r="AA207" s="666"/>
      <c r="AB207" s="666"/>
      <c r="AC207" s="666"/>
      <c r="AD207" s="666"/>
      <c r="AE207" s="666"/>
      <c r="AF207" s="666"/>
      <c r="AG207" s="666"/>
      <c r="AH207" s="666"/>
      <c r="AI207" s="666"/>
      <c r="AJ207" s="666"/>
      <c r="AK207" s="666"/>
      <c r="AL207" s="666"/>
      <c r="AM207" s="666"/>
      <c r="AN207" s="666"/>
      <c r="AO207" s="666"/>
      <c r="AP207" s="666"/>
      <c r="AQ207" s="666"/>
      <c r="AR207" s="666"/>
      <c r="AS207" s="666"/>
      <c r="AT207" s="666"/>
      <c r="AU207" s="666"/>
      <c r="AV207" s="666"/>
      <c r="AW207" s="666"/>
      <c r="AX207" s="666"/>
      <c r="AY207" s="666"/>
      <c r="AZ207" s="666"/>
      <c r="BA207" s="666"/>
      <c r="BB207" s="666"/>
      <c r="BC207" s="666"/>
      <c r="BD207" s="666"/>
      <c r="BE207" s="666"/>
      <c r="BF207" s="666"/>
      <c r="BG207" s="666"/>
      <c r="BH207" s="666"/>
      <c r="BI207" s="666"/>
      <c r="BJ207" s="666"/>
      <c r="BK207" s="666"/>
      <c r="BL207" s="666"/>
      <c r="BM207" s="666"/>
      <c r="BN207" s="666"/>
      <c r="BO207" s="666"/>
      <c r="BP207" s="666"/>
      <c r="BQ207" s="666"/>
      <c r="BR207" s="666"/>
      <c r="BS207" s="666"/>
      <c r="BT207" s="666"/>
      <c r="BU207" s="666"/>
      <c r="BV207" s="666"/>
      <c r="BW207" s="666"/>
      <c r="BX207" s="666"/>
      <c r="BY207" s="666"/>
      <c r="BZ207" s="666"/>
      <c r="CA207" s="666"/>
      <c r="CB207" s="666"/>
      <c r="CC207" s="666"/>
      <c r="CD207" s="666"/>
      <c r="CE207" s="666"/>
      <c r="CF207" s="666"/>
      <c r="CG207" s="666"/>
      <c r="CH207" s="666"/>
      <c r="CI207" s="666"/>
      <c r="CJ207" s="666"/>
      <c r="CK207" s="666"/>
      <c r="CL207" s="666"/>
      <c r="CM207" s="666"/>
      <c r="CN207" s="666"/>
      <c r="CO207" s="1196"/>
      <c r="CQ207" s="2115"/>
    </row>
    <row r="208" spans="1:95" s="643" customFormat="1" ht="12.75">
      <c r="A208" s="1192"/>
      <c r="B208" s="773"/>
      <c r="C208" s="719"/>
      <c r="D208" s="719"/>
      <c r="E208" s="719"/>
      <c r="F208" s="1215">
        <f>IF(ISERROR(F206-AC206), "-", F206-AC206)</f>
        <v>8996902.433064606</v>
      </c>
      <c r="G208" s="1215">
        <f>IF(ISERROR(G206-AX206), "-", G206-AX206)</f>
        <v>5756247.566935393</v>
      </c>
      <c r="H208" s="632">
        <f>IF(ISERROR(AC206+AX206+BS206+CN206), "-", AC206+AX206+BS206+CN206)</f>
        <v>38936450</v>
      </c>
      <c r="I208" s="632">
        <f>IF(ISERROR(+'O4 Summary by Class &amp; Accounts'!D207), "-", +'O4 Summary by Class &amp; Accounts'!D207)</f>
        <v>38936449.999999993</v>
      </c>
      <c r="J208" s="617"/>
      <c r="K208" s="617"/>
      <c r="L208" s="617"/>
      <c r="M208" s="617"/>
      <c r="N208" s="617"/>
      <c r="O208" s="617"/>
      <c r="P208" s="617"/>
      <c r="Q208" s="617"/>
      <c r="R208" s="617"/>
      <c r="S208" s="617"/>
      <c r="T208" s="617"/>
      <c r="U208" s="617"/>
      <c r="V208" s="617"/>
      <c r="W208" s="617"/>
      <c r="X208" s="617"/>
      <c r="Y208" s="617"/>
      <c r="Z208" s="617"/>
      <c r="AA208" s="617"/>
      <c r="AB208" s="617"/>
      <c r="AC208" s="617"/>
      <c r="AD208" s="617"/>
      <c r="AE208" s="617"/>
      <c r="AF208" s="617"/>
      <c r="AG208" s="617"/>
      <c r="AH208" s="617"/>
      <c r="AI208" s="617"/>
      <c r="AJ208" s="617"/>
      <c r="AK208" s="617"/>
      <c r="AL208" s="617"/>
      <c r="AM208" s="617"/>
      <c r="AN208" s="617"/>
      <c r="AO208" s="617"/>
      <c r="AP208" s="617"/>
      <c r="AQ208" s="617"/>
      <c r="AR208" s="617"/>
      <c r="AS208" s="617"/>
      <c r="AT208" s="617"/>
      <c r="AU208" s="617"/>
      <c r="AV208" s="617"/>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617"/>
      <c r="BR208" s="617"/>
      <c r="BS208" s="617"/>
      <c r="BT208" s="617"/>
      <c r="BU208" s="617"/>
      <c r="BV208" s="617"/>
      <c r="BW208" s="617"/>
      <c r="BX208" s="617"/>
      <c r="BY208" s="617"/>
      <c r="BZ208" s="617"/>
      <c r="CA208" s="617"/>
      <c r="CB208" s="617"/>
      <c r="CC208" s="617"/>
      <c r="CD208" s="617"/>
      <c r="CE208" s="617"/>
      <c r="CF208" s="617"/>
      <c r="CG208" s="617"/>
      <c r="CH208" s="617"/>
      <c r="CI208" s="617"/>
      <c r="CJ208" s="617"/>
      <c r="CK208" s="617"/>
      <c r="CL208" s="617"/>
      <c r="CM208" s="617"/>
      <c r="CN208" s="617"/>
      <c r="CO208" s="641"/>
      <c r="CQ208" s="1878"/>
    </row>
    <row r="209" spans="1:98" s="643" customFormat="1" ht="12.75">
      <c r="A209" s="1192"/>
      <c r="B209" s="773"/>
      <c r="D209" s="1139"/>
      <c r="E209" s="719"/>
      <c r="F209" s="1194"/>
      <c r="G209" s="1195"/>
      <c r="H209" s="632">
        <f>IF(ISERROR('E5 Reconciliation'!L206), "-", 'E5 Reconciliation'!L206)</f>
        <v>0</v>
      </c>
      <c r="I209" s="627"/>
      <c r="J209" s="617"/>
      <c r="K209" s="617"/>
      <c r="L209" s="617"/>
      <c r="M209" s="617"/>
      <c r="N209" s="617"/>
      <c r="O209" s="617"/>
      <c r="P209" s="617"/>
      <c r="Q209" s="617"/>
      <c r="R209" s="617"/>
      <c r="S209" s="617"/>
      <c r="T209" s="617"/>
      <c r="U209" s="617"/>
      <c r="V209" s="617"/>
      <c r="W209" s="617"/>
      <c r="X209" s="617"/>
      <c r="Y209" s="617"/>
      <c r="Z209" s="617"/>
      <c r="AA209" s="617"/>
      <c r="AB209" s="617"/>
      <c r="AC209" s="617"/>
      <c r="AD209" s="617"/>
      <c r="AE209" s="617"/>
      <c r="AF209" s="617"/>
      <c r="AG209" s="617"/>
      <c r="AH209" s="617"/>
      <c r="AI209" s="617"/>
      <c r="AJ209" s="617"/>
      <c r="AK209" s="617"/>
      <c r="AL209" s="617"/>
      <c r="AM209" s="617"/>
      <c r="AN209" s="617"/>
      <c r="AO209" s="617"/>
      <c r="AP209" s="617"/>
      <c r="AQ209" s="617"/>
      <c r="AR209" s="617"/>
      <c r="AS209" s="617"/>
      <c r="AT209" s="617"/>
      <c r="AU209" s="617"/>
      <c r="AV209" s="617"/>
      <c r="AW209" s="617"/>
      <c r="AX209" s="617"/>
      <c r="AY209" s="617"/>
      <c r="AZ209" s="617"/>
      <c r="BA209" s="617"/>
      <c r="BB209" s="617"/>
      <c r="BC209" s="617"/>
      <c r="BD209" s="617"/>
      <c r="BE209" s="617"/>
      <c r="BF209" s="617"/>
      <c r="BG209" s="617"/>
      <c r="BH209" s="617"/>
      <c r="BI209" s="617"/>
      <c r="BJ209" s="617"/>
      <c r="BK209" s="617"/>
      <c r="BL209" s="617"/>
      <c r="BM209" s="617"/>
      <c r="BN209" s="617"/>
      <c r="BO209" s="617"/>
      <c r="BP209" s="617"/>
      <c r="BQ209" s="617"/>
      <c r="BR209" s="617"/>
      <c r="BS209" s="617"/>
      <c r="BT209" s="617"/>
      <c r="BU209" s="617"/>
      <c r="BV209" s="617"/>
      <c r="BW209" s="617"/>
      <c r="BX209" s="617"/>
      <c r="BY209" s="617"/>
      <c r="BZ209" s="617"/>
      <c r="CA209" s="617"/>
      <c r="CB209" s="617"/>
      <c r="CC209" s="617"/>
      <c r="CD209" s="617"/>
      <c r="CE209" s="617"/>
      <c r="CF209" s="617"/>
      <c r="CG209" s="617"/>
      <c r="CH209" s="617"/>
      <c r="CI209" s="617"/>
      <c r="CJ209" s="617"/>
      <c r="CK209" s="617"/>
      <c r="CL209" s="617"/>
      <c r="CM209" s="617"/>
      <c r="CN209" s="617"/>
      <c r="CO209" s="1193"/>
      <c r="CQ209" s="1878"/>
    </row>
    <row r="210" spans="1:98" s="643" customFormat="1" ht="12.75">
      <c r="A210" s="1192"/>
      <c r="B210" s="773"/>
      <c r="C210" s="719"/>
      <c r="D210" s="719"/>
      <c r="E210" s="1214">
        <f>IF(ISERROR(E206-H210), "-", E206-H210)</f>
        <v>0</v>
      </c>
      <c r="F210" s="358"/>
      <c r="G210" s="1195"/>
      <c r="H210" s="1214">
        <f>IF(ISERROR(AC206+AX206+BS206+CN206+CO206), "-", AC206+AX206+BS206+CN206+CO206)</f>
        <v>38936450</v>
      </c>
      <c r="I210" s="627"/>
      <c r="J210" s="617"/>
      <c r="K210" s="617"/>
      <c r="L210" s="617"/>
      <c r="M210" s="617"/>
      <c r="N210" s="617"/>
      <c r="O210" s="617"/>
      <c r="P210" s="617"/>
      <c r="Q210" s="617"/>
      <c r="R210" s="617"/>
      <c r="S210" s="617"/>
      <c r="T210" s="617"/>
      <c r="U210" s="617"/>
      <c r="V210" s="617"/>
      <c r="W210" s="617"/>
      <c r="X210" s="617"/>
      <c r="Y210" s="617"/>
      <c r="Z210" s="617"/>
      <c r="AA210" s="617"/>
      <c r="AB210" s="617"/>
      <c r="AC210" s="617"/>
      <c r="AD210" s="617"/>
      <c r="AE210" s="617"/>
      <c r="AF210" s="617"/>
      <c r="AG210" s="617"/>
      <c r="AH210" s="617"/>
      <c r="AI210" s="617"/>
      <c r="AJ210" s="617"/>
      <c r="AK210" s="617"/>
      <c r="AL210" s="617"/>
      <c r="AM210" s="617"/>
      <c r="AN210" s="617"/>
      <c r="AO210" s="617"/>
      <c r="AP210" s="617"/>
      <c r="AQ210" s="617"/>
      <c r="AR210" s="617"/>
      <c r="AS210" s="617"/>
      <c r="AT210" s="617"/>
      <c r="AU210" s="617"/>
      <c r="AV210" s="617"/>
      <c r="AW210" s="617"/>
      <c r="AX210" s="617"/>
      <c r="AY210" s="617"/>
      <c r="AZ210" s="617"/>
      <c r="BA210" s="617"/>
      <c r="BB210" s="617"/>
      <c r="BC210" s="617"/>
      <c r="BD210" s="617"/>
      <c r="BE210" s="617"/>
      <c r="BF210" s="617"/>
      <c r="BG210" s="617"/>
      <c r="BH210" s="617"/>
      <c r="BI210" s="617"/>
      <c r="BJ210" s="617"/>
      <c r="BK210" s="617"/>
      <c r="BL210" s="617"/>
      <c r="BM210" s="617"/>
      <c r="BN210" s="617"/>
      <c r="BO210" s="617"/>
      <c r="BP210" s="617"/>
      <c r="BQ210" s="617"/>
      <c r="BR210" s="617"/>
      <c r="BS210" s="617"/>
      <c r="BT210" s="617"/>
      <c r="BU210" s="617"/>
      <c r="BV210" s="617"/>
      <c r="BW210" s="617"/>
      <c r="BX210" s="617"/>
      <c r="BY210" s="617"/>
      <c r="BZ210" s="617"/>
      <c r="CA210" s="617"/>
      <c r="CB210" s="617"/>
      <c r="CC210" s="617"/>
      <c r="CD210" s="617"/>
      <c r="CE210" s="617"/>
      <c r="CF210" s="617"/>
      <c r="CG210" s="617"/>
      <c r="CH210" s="617"/>
      <c r="CI210" s="617"/>
      <c r="CJ210" s="617"/>
      <c r="CK210" s="617"/>
      <c r="CL210" s="617"/>
      <c r="CM210" s="617"/>
      <c r="CN210" s="617"/>
      <c r="CO210" s="641"/>
      <c r="CQ210" s="1878"/>
    </row>
    <row r="211" spans="1:98">
      <c r="E211" s="1131"/>
      <c r="I211" s="1135"/>
      <c r="AB211" s="700"/>
      <c r="AC211" s="700"/>
      <c r="AD211" s="700"/>
      <c r="AE211" s="700"/>
      <c r="BS211" s="700"/>
      <c r="CM211" s="700"/>
      <c r="CN211" s="700"/>
      <c r="CO211" s="1136"/>
    </row>
    <row r="212" spans="1:98">
      <c r="AB212" s="700"/>
      <c r="AC212" s="700"/>
      <c r="AD212" s="700"/>
      <c r="AE212" s="700"/>
      <c r="BS212" s="700"/>
      <c r="CM212" s="700"/>
      <c r="CN212" s="700"/>
      <c r="CO212" s="1136"/>
    </row>
    <row r="213" spans="1:98" s="2004" customFormat="1">
      <c r="A213" s="1995"/>
      <c r="B213" s="1996"/>
      <c r="C213" s="1997"/>
      <c r="D213" s="1997"/>
      <c r="E213" s="1998"/>
      <c r="F213" s="1999"/>
      <c r="G213" s="2000"/>
      <c r="H213" s="2001"/>
      <c r="I213" s="2002"/>
      <c r="J213" s="2002"/>
      <c r="K213" s="2002"/>
      <c r="L213" s="2002"/>
      <c r="M213" s="2002"/>
      <c r="N213" s="2002"/>
      <c r="O213" s="2002"/>
      <c r="P213" s="2002"/>
      <c r="Q213" s="2002"/>
      <c r="R213" s="2002"/>
      <c r="S213" s="2002"/>
      <c r="T213" s="2002"/>
      <c r="U213" s="2002"/>
      <c r="V213" s="2002"/>
      <c r="W213" s="2002"/>
      <c r="X213" s="2002"/>
      <c r="Y213" s="2002"/>
      <c r="Z213" s="2002"/>
      <c r="AA213" s="2002"/>
      <c r="AB213" s="2002"/>
      <c r="AC213" s="2002"/>
      <c r="AD213" s="2002"/>
      <c r="AE213" s="2002"/>
      <c r="AF213" s="2002"/>
      <c r="AG213" s="2002"/>
      <c r="AH213" s="2002"/>
      <c r="AI213" s="2002"/>
      <c r="AJ213" s="2002"/>
      <c r="AK213" s="2002"/>
      <c r="AL213" s="2002"/>
      <c r="AM213" s="2002"/>
      <c r="AN213" s="2002"/>
      <c r="AO213" s="2002"/>
      <c r="AP213" s="2002"/>
      <c r="AQ213" s="2002"/>
      <c r="AR213" s="2002"/>
      <c r="AS213" s="2002"/>
      <c r="AT213" s="2002"/>
      <c r="AU213" s="2002"/>
      <c r="AV213" s="2002"/>
      <c r="AW213" s="2002"/>
      <c r="AX213" s="2002"/>
      <c r="AY213" s="2002"/>
      <c r="AZ213" s="2002"/>
      <c r="BA213" s="2002"/>
      <c r="BB213" s="2002"/>
      <c r="BC213" s="2002"/>
      <c r="BD213" s="2002"/>
      <c r="BE213" s="2002"/>
      <c r="BF213" s="2002"/>
      <c r="BG213" s="2002"/>
      <c r="BH213" s="2002"/>
      <c r="BI213" s="2002"/>
      <c r="BJ213" s="2002"/>
      <c r="BK213" s="2002"/>
      <c r="BL213" s="2002"/>
      <c r="BM213" s="2002"/>
      <c r="BN213" s="2002"/>
      <c r="BO213" s="2002"/>
      <c r="BP213" s="2002"/>
      <c r="BQ213" s="2002"/>
      <c r="BR213" s="2002"/>
      <c r="BS213" s="2002"/>
      <c r="BT213" s="2002"/>
      <c r="BU213" s="2002"/>
      <c r="BV213" s="2002"/>
      <c r="BW213" s="2002"/>
      <c r="BX213" s="2002"/>
      <c r="BY213" s="2002"/>
      <c r="BZ213" s="2002"/>
      <c r="CA213" s="2002"/>
      <c r="CB213" s="2002"/>
      <c r="CC213" s="2002"/>
      <c r="CD213" s="2002"/>
      <c r="CE213" s="2002"/>
      <c r="CF213" s="2002"/>
      <c r="CG213" s="2002"/>
      <c r="CH213" s="2002"/>
      <c r="CI213" s="2002"/>
      <c r="CJ213" s="2002"/>
      <c r="CK213" s="2002"/>
      <c r="CL213" s="2002"/>
      <c r="CM213" s="2002"/>
      <c r="CN213" s="2002"/>
      <c r="CO213" s="2003"/>
      <c r="CQ213" s="2116"/>
    </row>
    <row r="214" spans="1:98">
      <c r="AB214" s="700"/>
      <c r="AC214" s="700"/>
      <c r="AD214" s="700"/>
      <c r="AE214" s="700"/>
      <c r="BS214" s="700"/>
      <c r="CM214" s="700"/>
      <c r="CN214" s="700"/>
      <c r="CO214" s="1136"/>
    </row>
    <row r="215" spans="1:98" ht="24">
      <c r="B215" s="1966" t="s">
        <v>223</v>
      </c>
      <c r="C215" s="1961" t="str">
        <f t="shared" ref="C215:AH215" si="50">E18</f>
        <v>Adjusted TB</v>
      </c>
      <c r="D215" s="1961" t="str">
        <f t="shared" si="50"/>
        <v>Demand</v>
      </c>
      <c r="E215" s="1961" t="str">
        <f t="shared" si="50"/>
        <v>Customer</v>
      </c>
      <c r="F215" s="1961" t="str">
        <f t="shared" si="50"/>
        <v>Total</v>
      </c>
      <c r="G215" s="1961" t="str">
        <f t="shared" si="50"/>
        <v>Residential</v>
      </c>
      <c r="H215" s="1961" t="str">
        <f t="shared" si="50"/>
        <v>GS &lt;50</v>
      </c>
      <c r="I215" s="1961" t="str">
        <f t="shared" si="50"/>
        <v>GS&gt;50-Regular</v>
      </c>
      <c r="J215" s="1961" t="str">
        <f t="shared" si="50"/>
        <v>GS&gt; 50-TOU</v>
      </c>
      <c r="K215" s="1961" t="str">
        <f t="shared" si="50"/>
        <v>GS &gt;50-Intermediate</v>
      </c>
      <c r="L215" s="1961" t="str">
        <f t="shared" si="50"/>
        <v>Large Use &gt;5MW</v>
      </c>
      <c r="M215" s="1961" t="str">
        <f t="shared" si="50"/>
        <v>Street Light</v>
      </c>
      <c r="N215" s="1961" t="str">
        <f t="shared" si="50"/>
        <v>Sentinel</v>
      </c>
      <c r="O215" s="1961" t="str">
        <f t="shared" si="50"/>
        <v>Unmetered Scattered Load</v>
      </c>
      <c r="P215" s="1961" t="str">
        <f t="shared" si="50"/>
        <v>Embedded Distributor</v>
      </c>
      <c r="Q215" s="1961" t="str">
        <f t="shared" si="50"/>
        <v>Back-up/Standby Power</v>
      </c>
      <c r="R215" s="1961" t="str">
        <f t="shared" si="50"/>
        <v>Rate Class 1</v>
      </c>
      <c r="S215" s="1961" t="str">
        <f t="shared" si="50"/>
        <v>Rate class 2</v>
      </c>
      <c r="T215" s="1961" t="str">
        <f t="shared" si="50"/>
        <v>Rate class 3</v>
      </c>
      <c r="U215" s="1961" t="str">
        <f t="shared" si="50"/>
        <v>Rate class 4</v>
      </c>
      <c r="V215" s="1961" t="str">
        <f t="shared" si="50"/>
        <v>Rate class 5</v>
      </c>
      <c r="W215" s="1961" t="str">
        <f t="shared" si="50"/>
        <v>Rate class 6</v>
      </c>
      <c r="X215" s="1961" t="str">
        <f t="shared" si="50"/>
        <v>Rate class 7</v>
      </c>
      <c r="Y215" s="1961" t="str">
        <f t="shared" si="50"/>
        <v>Rate class 8</v>
      </c>
      <c r="Z215" s="1961" t="str">
        <f t="shared" si="50"/>
        <v>Rate class 9</v>
      </c>
      <c r="AA215" s="1961" t="str">
        <f t="shared" si="50"/>
        <v>Total - Demand</v>
      </c>
      <c r="AB215" s="1961" t="str">
        <f t="shared" si="50"/>
        <v>Residential</v>
      </c>
      <c r="AC215" s="1961" t="str">
        <f t="shared" si="50"/>
        <v>GS &lt;50</v>
      </c>
      <c r="AD215" s="1961" t="str">
        <f t="shared" si="50"/>
        <v>GS&gt;50-Regular</v>
      </c>
      <c r="AE215" s="1961" t="str">
        <f t="shared" si="50"/>
        <v>GS&gt; 50-TOU</v>
      </c>
      <c r="AF215" s="1961" t="str">
        <f t="shared" si="50"/>
        <v>GS &gt;50-Intermediate</v>
      </c>
      <c r="AG215" s="1961" t="str">
        <f t="shared" si="50"/>
        <v>Large Use &gt;5MW</v>
      </c>
      <c r="AH215" s="1961" t="str">
        <f t="shared" si="50"/>
        <v>Street Light</v>
      </c>
      <c r="AI215" s="1961" t="str">
        <f t="shared" ref="AI215:BM215" si="51">AK18</f>
        <v>Sentinel</v>
      </c>
      <c r="AJ215" s="1961" t="str">
        <f t="shared" si="51"/>
        <v>Unmetered Scattered Load</v>
      </c>
      <c r="AK215" s="1961" t="str">
        <f t="shared" si="51"/>
        <v>Embedded Distributor</v>
      </c>
      <c r="AL215" s="1961" t="str">
        <f t="shared" si="51"/>
        <v>Back-up/Standby Power</v>
      </c>
      <c r="AM215" s="1961" t="str">
        <f t="shared" si="51"/>
        <v>Rate Class 1</v>
      </c>
      <c r="AN215" s="1961" t="str">
        <f t="shared" si="51"/>
        <v>Rate class 2</v>
      </c>
      <c r="AO215" s="1961" t="str">
        <f t="shared" si="51"/>
        <v>Rate class 3</v>
      </c>
      <c r="AP215" s="1961" t="str">
        <f t="shared" si="51"/>
        <v>Rate class 4</v>
      </c>
      <c r="AQ215" s="1961" t="str">
        <f t="shared" si="51"/>
        <v>Rate class 5</v>
      </c>
      <c r="AR215" s="1961" t="str">
        <f t="shared" si="51"/>
        <v>Rate class 6</v>
      </c>
      <c r="AS215" s="1961" t="str">
        <f t="shared" si="51"/>
        <v>Rate class 7</v>
      </c>
      <c r="AT215" s="1961" t="str">
        <f t="shared" si="51"/>
        <v>Rate class 8</v>
      </c>
      <c r="AU215" s="1961" t="str">
        <f t="shared" si="51"/>
        <v>Rate class 9</v>
      </c>
      <c r="AV215" s="1961" t="str">
        <f t="shared" si="51"/>
        <v>Total - Customer</v>
      </c>
      <c r="AW215" s="1961" t="str">
        <f t="shared" si="51"/>
        <v>Residential</v>
      </c>
      <c r="AX215" s="1961" t="str">
        <f t="shared" si="51"/>
        <v>GS &lt;50</v>
      </c>
      <c r="AY215" s="1961" t="str">
        <f t="shared" si="51"/>
        <v>GS&gt;50-Regular</v>
      </c>
      <c r="AZ215" s="1961" t="str">
        <f t="shared" si="51"/>
        <v>GS&gt; 50-TOU</v>
      </c>
      <c r="BA215" s="1961" t="str">
        <f t="shared" si="51"/>
        <v>GS &gt;50-Intermediate</v>
      </c>
      <c r="BB215" s="1961" t="str">
        <f t="shared" si="51"/>
        <v>Large Use &gt;5MW</v>
      </c>
      <c r="BC215" s="1961" t="str">
        <f t="shared" si="51"/>
        <v>Street Light</v>
      </c>
      <c r="BD215" s="1961" t="str">
        <f t="shared" si="51"/>
        <v>Sentinel</v>
      </c>
      <c r="BE215" s="1961" t="str">
        <f t="shared" si="51"/>
        <v>Unmetered Scattered Load</v>
      </c>
      <c r="BF215" s="1961" t="str">
        <f t="shared" si="51"/>
        <v>Embedded Distributor</v>
      </c>
      <c r="BG215" s="1961" t="str">
        <f t="shared" si="51"/>
        <v>Back-up/Standby Power</v>
      </c>
      <c r="BH215" s="1961" t="str">
        <f t="shared" si="51"/>
        <v>Rate Class 1</v>
      </c>
      <c r="BI215" s="1961" t="str">
        <f t="shared" si="51"/>
        <v>Rate class 2</v>
      </c>
      <c r="BJ215" s="1961" t="str">
        <f t="shared" si="51"/>
        <v>Rate class 3</v>
      </c>
      <c r="BK215" s="1961" t="str">
        <f t="shared" si="51"/>
        <v>Rate class 4</v>
      </c>
      <c r="BL215" s="1961" t="str">
        <f t="shared" si="51"/>
        <v>Rate class 5</v>
      </c>
      <c r="BM215" s="1961" t="str">
        <f t="shared" si="51"/>
        <v>Rate class 6</v>
      </c>
      <c r="BN215" s="1961" t="str">
        <f t="shared" ref="BN215:CL215" si="52">BP18</f>
        <v>Rate class 7</v>
      </c>
      <c r="BO215" s="1961" t="str">
        <f t="shared" si="52"/>
        <v>Rate class 8</v>
      </c>
      <c r="BP215" s="1961" t="str">
        <f t="shared" si="52"/>
        <v>Rate class 9</v>
      </c>
      <c r="BQ215" s="1961" t="str">
        <f t="shared" si="52"/>
        <v>Total - Mis</v>
      </c>
      <c r="BR215" s="1961" t="str">
        <f t="shared" si="52"/>
        <v>Residential</v>
      </c>
      <c r="BS215" s="1961" t="str">
        <f t="shared" si="52"/>
        <v>GS &lt;50</v>
      </c>
      <c r="BT215" s="1961" t="str">
        <f t="shared" si="52"/>
        <v>GS&gt;50-Regular</v>
      </c>
      <c r="BU215" s="1961" t="str">
        <f t="shared" si="52"/>
        <v>GS&gt; 50-TOU</v>
      </c>
      <c r="BV215" s="1961" t="str">
        <f t="shared" si="52"/>
        <v>GS &gt;50-Intermediate</v>
      </c>
      <c r="BW215" s="1961" t="str">
        <f t="shared" si="52"/>
        <v>Large Use &gt;5MW</v>
      </c>
      <c r="BX215" s="1961" t="str">
        <f t="shared" si="52"/>
        <v>Street Light</v>
      </c>
      <c r="BY215" s="1961" t="str">
        <f t="shared" si="52"/>
        <v>Sentinel</v>
      </c>
      <c r="BZ215" s="1961" t="str">
        <f t="shared" si="52"/>
        <v>Unmetered Scattered Load</v>
      </c>
      <c r="CA215" s="1961" t="str">
        <f t="shared" si="52"/>
        <v>Embedded Distributor</v>
      </c>
      <c r="CB215" s="1961" t="str">
        <f t="shared" si="52"/>
        <v>Back-up/Standby Power</v>
      </c>
      <c r="CC215" s="1961" t="str">
        <f t="shared" si="52"/>
        <v>Rate Class 1</v>
      </c>
      <c r="CD215" s="1961" t="str">
        <f t="shared" si="52"/>
        <v>Rate class 2</v>
      </c>
      <c r="CE215" s="1961" t="str">
        <f t="shared" si="52"/>
        <v>Rate class 3</v>
      </c>
      <c r="CF215" s="1961" t="str">
        <f t="shared" si="52"/>
        <v>Rate class 4</v>
      </c>
      <c r="CG215" s="1961" t="str">
        <f t="shared" si="52"/>
        <v>Rate class 5</v>
      </c>
      <c r="CH215" s="1961" t="str">
        <f t="shared" si="52"/>
        <v>Rate class 6</v>
      </c>
      <c r="CI215" s="1961" t="str">
        <f t="shared" si="52"/>
        <v>Rate class 7</v>
      </c>
      <c r="CJ215" s="1961" t="str">
        <f t="shared" si="52"/>
        <v>Rate class 8</v>
      </c>
      <c r="CK215" s="1961" t="str">
        <f t="shared" si="52"/>
        <v>Rate class 9</v>
      </c>
      <c r="CL215" s="1961" t="str">
        <f t="shared" si="52"/>
        <v>Total - A&amp;G</v>
      </c>
      <c r="CM215" s="1961"/>
      <c r="CN215" s="83"/>
      <c r="CO215" s="83"/>
    </row>
    <row r="216" spans="1:98" ht="12.75">
      <c r="A216" s="1968"/>
      <c r="B216" s="247">
        <v>1808</v>
      </c>
      <c r="C216" s="1979">
        <f t="shared" ref="C216:C249" si="53">SUMIF($CQ$19:$CQ$205, $B216, E$19:E$205)</f>
        <v>0</v>
      </c>
      <c r="D216" s="1979">
        <f t="shared" ref="D216:D249" si="54">SUMIF($CQ$19:$CQ$205, $B216, F$19:F$205)</f>
        <v>0</v>
      </c>
      <c r="E216" s="1979">
        <f t="shared" ref="E216:E249" si="55">SUMIF($CQ$19:$CQ$205, $B216, G$19:G$205)</f>
        <v>0</v>
      </c>
      <c r="F216" s="1979">
        <f t="shared" ref="F216:F249" si="56">SUMIF($CQ$19:$CQ$205, $B216, H$19:H$205)</f>
        <v>0</v>
      </c>
      <c r="G216" s="1979">
        <f t="shared" ref="G216:G249" si="57">SUMIF($CQ$19:$CQ$205, $B216, I$19:I$205)</f>
        <v>0</v>
      </c>
      <c r="H216" s="1979">
        <f t="shared" ref="H216:H249" si="58">SUMIF($CQ$19:$CQ$205, $B216, J$19:J$205)</f>
        <v>0</v>
      </c>
      <c r="I216" s="1979">
        <f t="shared" ref="I216:I249" si="59">SUMIF($CQ$19:$CQ$205, $B216, K$19:K$205)</f>
        <v>0</v>
      </c>
      <c r="J216" s="1979">
        <f t="shared" ref="J216:J249" si="60">SUMIF($CQ$19:$CQ$205, $B216, L$19:L$205)</f>
        <v>0</v>
      </c>
      <c r="K216" s="1979">
        <f t="shared" ref="K216:K249" si="61">SUMIF($CQ$19:$CQ$205, $B216, M$19:M$205)</f>
        <v>0</v>
      </c>
      <c r="L216" s="1979">
        <f t="shared" ref="L216:L249" si="62">SUMIF($CQ$19:$CQ$205, $B216, N$19:N$205)</f>
        <v>0</v>
      </c>
      <c r="M216" s="1979">
        <f t="shared" ref="M216:M249" si="63">SUMIF($CQ$19:$CQ$205, $B216, O$19:O$205)</f>
        <v>0</v>
      </c>
      <c r="N216" s="1979">
        <f t="shared" ref="N216:N249" si="64">SUMIF($CQ$19:$CQ$205, $B216, P$19:P$205)</f>
        <v>0</v>
      </c>
      <c r="O216" s="1979">
        <f t="shared" ref="O216:O249" si="65">SUMIF($CQ$19:$CQ$205, $B216, Q$19:Q$205)</f>
        <v>0</v>
      </c>
      <c r="P216" s="1979">
        <f t="shared" ref="P216:P249" si="66">SUMIF($CQ$19:$CQ$205, $B216, R$19:R$205)</f>
        <v>0</v>
      </c>
      <c r="Q216" s="1979">
        <f t="shared" ref="Q216:Q249" si="67">SUMIF($CQ$19:$CQ$205, $B216, S$19:S$205)</f>
        <v>0</v>
      </c>
      <c r="R216" s="1979">
        <f t="shared" ref="R216:R249" si="68">SUMIF($CQ$19:$CQ$205, $B216, T$19:T$205)</f>
        <v>0</v>
      </c>
      <c r="S216" s="1979">
        <f t="shared" ref="S216:S249" si="69">SUMIF($CQ$19:$CQ$205, $B216, U$19:U$205)</f>
        <v>0</v>
      </c>
      <c r="T216" s="1979">
        <f t="shared" ref="T216:T249" si="70">SUMIF($CQ$19:$CQ$205, $B216, V$19:V$205)</f>
        <v>0</v>
      </c>
      <c r="U216" s="1979">
        <f t="shared" ref="U216:U249" si="71">SUMIF($CQ$19:$CQ$205, $B216, W$19:W$205)</f>
        <v>0</v>
      </c>
      <c r="V216" s="1979">
        <f t="shared" ref="V216:V249" si="72">SUMIF($CQ$19:$CQ$205, $B216, X$19:X$205)</f>
        <v>0</v>
      </c>
      <c r="W216" s="1979">
        <f t="shared" ref="W216:W249" si="73">SUMIF($CQ$19:$CQ$205, $B216, Y$19:Y$205)</f>
        <v>0</v>
      </c>
      <c r="X216" s="1979">
        <f t="shared" ref="X216:X249" si="74">SUMIF($CQ$19:$CQ$205, $B216, Z$19:Z$205)</f>
        <v>0</v>
      </c>
      <c r="Y216" s="1979">
        <f t="shared" ref="Y216:Y249" si="75">SUMIF($CQ$19:$CQ$205, $B216, AA$19:AA$205)</f>
        <v>0</v>
      </c>
      <c r="Z216" s="1979">
        <f t="shared" ref="Z216:Z249" si="76">SUMIF($CQ$19:$CQ$205, $B216, AB$19:AB$205)</f>
        <v>0</v>
      </c>
      <c r="AA216" s="1979">
        <f t="shared" ref="AA216:AA249" si="77">SUMIF($CQ$19:$CQ$205, $B216, AC$19:AC$205)</f>
        <v>0</v>
      </c>
      <c r="AB216" s="1979">
        <f t="shared" ref="AB216:AB249" si="78">SUMIF($CQ$19:$CQ$205, $B216, AD$19:AD$205)</f>
        <v>0</v>
      </c>
      <c r="AC216" s="1979">
        <f t="shared" ref="AC216:AC249" si="79">SUMIF($CQ$19:$CQ$205, $B216, AE$19:AE$205)</f>
        <v>0</v>
      </c>
      <c r="AD216" s="1979">
        <f t="shared" ref="AD216:AD249" si="80">SUMIF($CQ$19:$CQ$205, $B216, AF$19:AF$205)</f>
        <v>0</v>
      </c>
      <c r="AE216" s="1979">
        <f t="shared" ref="AE216:AE249" si="81">SUMIF($CQ$19:$CQ$205, $B216, AG$19:AG$205)</f>
        <v>0</v>
      </c>
      <c r="AF216" s="1979">
        <f t="shared" ref="AF216:AF249" si="82">SUMIF($CQ$19:$CQ$205, $B216, AH$19:AH$205)</f>
        <v>0</v>
      </c>
      <c r="AG216" s="1979">
        <f t="shared" ref="AG216:AG249" si="83">SUMIF($CQ$19:$CQ$205, $B216, AI$19:AI$205)</f>
        <v>0</v>
      </c>
      <c r="AH216" s="1979">
        <f t="shared" ref="AH216:AH249" si="84">SUMIF($CQ$19:$CQ$205, $B216, AJ$19:AJ$205)</f>
        <v>0</v>
      </c>
      <c r="AI216" s="1979">
        <f t="shared" ref="AI216:AI249" si="85">SUMIF($CQ$19:$CQ$205, $B216, AK$19:AK$205)</f>
        <v>0</v>
      </c>
      <c r="AJ216" s="1979">
        <f t="shared" ref="AJ216:AJ249" si="86">SUMIF($CQ$19:$CQ$205, $B216, AL$19:AL$205)</f>
        <v>0</v>
      </c>
      <c r="AK216" s="1979">
        <f t="shared" ref="AK216:AK249" si="87">SUMIF($CQ$19:$CQ$205, $B216, AM$19:AM$205)</f>
        <v>0</v>
      </c>
      <c r="AL216" s="1979">
        <f t="shared" ref="AL216:AL249" si="88">SUMIF($CQ$19:$CQ$205, $B216, AN$19:AN$205)</f>
        <v>0</v>
      </c>
      <c r="AM216" s="1979">
        <f t="shared" ref="AM216:AM249" si="89">SUMIF($CQ$19:$CQ$205, $B216, AO$19:AO$205)</f>
        <v>0</v>
      </c>
      <c r="AN216" s="1979">
        <f t="shared" ref="AN216:AN249" si="90">SUMIF($CQ$19:$CQ$205, $B216, AP$19:AP$205)</f>
        <v>0</v>
      </c>
      <c r="AO216" s="1979">
        <f t="shared" ref="AO216:AO249" si="91">SUMIF($CQ$19:$CQ$205, $B216, AQ$19:AQ$205)</f>
        <v>0</v>
      </c>
      <c r="AP216" s="1979">
        <f t="shared" ref="AP216:AP249" si="92">SUMIF($CQ$19:$CQ$205, $B216, AR$19:AR$205)</f>
        <v>0</v>
      </c>
      <c r="AQ216" s="1979">
        <f t="shared" ref="AQ216:AQ249" si="93">SUMIF($CQ$19:$CQ$205, $B216, AS$19:AS$205)</f>
        <v>0</v>
      </c>
      <c r="AR216" s="1979">
        <f t="shared" ref="AR216:AR249" si="94">SUMIF($CQ$19:$CQ$205, $B216, AT$19:AT$205)</f>
        <v>0</v>
      </c>
      <c r="AS216" s="1979">
        <f t="shared" ref="AS216:AS249" si="95">SUMIF($CQ$19:$CQ$205, $B216, AU$19:AU$205)</f>
        <v>0</v>
      </c>
      <c r="AT216" s="1979">
        <f t="shared" ref="AT216:AT249" si="96">SUMIF($CQ$19:$CQ$205, $B216, AV$19:AV$205)</f>
        <v>0</v>
      </c>
      <c r="AU216" s="1979">
        <f t="shared" ref="AU216:AU249" si="97">SUMIF($CQ$19:$CQ$205, $B216, AW$19:AW$205)</f>
        <v>0</v>
      </c>
      <c r="AV216" s="1979">
        <f t="shared" ref="AV216:AV249" si="98">SUMIF($CQ$19:$CQ$205, $B216, AX$19:AX$205)</f>
        <v>0</v>
      </c>
      <c r="AW216" s="1979">
        <f t="shared" ref="AW216:AW249" si="99">SUMIF($CQ$19:$CQ$205, $B216, AY$19:AY$205)</f>
        <v>0</v>
      </c>
      <c r="AX216" s="1979">
        <f t="shared" ref="AX216:AX249" si="100">SUMIF($CQ$19:$CQ$205, $B216, AZ$19:AZ$205)</f>
        <v>0</v>
      </c>
      <c r="AY216" s="1979">
        <f t="shared" ref="AY216:AY249" si="101">SUMIF($CQ$19:$CQ$205, $B216, BA$19:BA$205)</f>
        <v>0</v>
      </c>
      <c r="AZ216" s="1979">
        <f t="shared" ref="AZ216:AZ249" si="102">SUMIF($CQ$19:$CQ$205, $B216, BB$19:BB$205)</f>
        <v>0</v>
      </c>
      <c r="BA216" s="1979">
        <f t="shared" ref="BA216:BA249" si="103">SUMIF($CQ$19:$CQ$205, $B216, BC$19:BC$205)</f>
        <v>0</v>
      </c>
      <c r="BB216" s="1979">
        <f t="shared" ref="BB216:BB249" si="104">SUMIF($CQ$19:$CQ$205, $B216, BD$19:BD$205)</f>
        <v>0</v>
      </c>
      <c r="BC216" s="1979">
        <f t="shared" ref="BC216:BC249" si="105">SUMIF($CQ$19:$CQ$205, $B216, BE$19:BE$205)</f>
        <v>0</v>
      </c>
      <c r="BD216" s="1979">
        <f t="shared" ref="BD216:BD249" si="106">SUMIF($CQ$19:$CQ$205, $B216, BF$19:BF$205)</f>
        <v>0</v>
      </c>
      <c r="BE216" s="1979">
        <f t="shared" ref="BE216:BE249" si="107">SUMIF($CQ$19:$CQ$205, $B216, BG$19:BG$205)</f>
        <v>0</v>
      </c>
      <c r="BF216" s="1979">
        <f t="shared" ref="BF216:BF249" si="108">SUMIF($CQ$19:$CQ$205, $B216, BH$19:BH$205)</f>
        <v>0</v>
      </c>
      <c r="BG216" s="1979">
        <f t="shared" ref="BG216:BG249" si="109">SUMIF($CQ$19:$CQ$205, $B216, BI$19:BI$205)</f>
        <v>0</v>
      </c>
      <c r="BH216" s="1979">
        <f t="shared" ref="BH216:BH249" si="110">SUMIF($CQ$19:$CQ$205, $B216, BJ$19:BJ$205)</f>
        <v>0</v>
      </c>
      <c r="BI216" s="1979">
        <f t="shared" ref="BI216:BI249" si="111">SUMIF($CQ$19:$CQ$205, $B216, BK$19:BK$205)</f>
        <v>0</v>
      </c>
      <c r="BJ216" s="1979">
        <f t="shared" ref="BJ216:BJ249" si="112">SUMIF($CQ$19:$CQ$205, $B216, BL$19:BL$205)</f>
        <v>0</v>
      </c>
      <c r="BK216" s="1979">
        <f t="shared" ref="BK216:BK249" si="113">SUMIF($CQ$19:$CQ$205, $B216, BM$19:BM$205)</f>
        <v>0</v>
      </c>
      <c r="BL216" s="1979">
        <f t="shared" ref="BL216:BL249" si="114">SUMIF($CQ$19:$CQ$205, $B216, BN$19:BN$205)</f>
        <v>0</v>
      </c>
      <c r="BM216" s="1979">
        <f t="shared" ref="BM216:BM249" si="115">SUMIF($CQ$19:$CQ$205, $B216, BO$19:BO$205)</f>
        <v>0</v>
      </c>
      <c r="BN216" s="1979">
        <f t="shared" ref="BN216:BN249" si="116">SUMIF($CQ$19:$CQ$205, $B216, BP$19:BP$205)</f>
        <v>0</v>
      </c>
      <c r="BO216" s="1979">
        <f t="shared" ref="BO216:BO249" si="117">SUMIF($CQ$19:$CQ$205, $B216, BQ$19:BQ$205)</f>
        <v>0</v>
      </c>
      <c r="BP216" s="1979">
        <f t="shared" ref="BP216:BP249" si="118">SUMIF($CQ$19:$CQ$205, $B216, BR$19:BR$205)</f>
        <v>0</v>
      </c>
      <c r="BQ216" s="1979">
        <f t="shared" ref="BQ216:BQ249" si="119">SUMIF($CQ$19:$CQ$205, $B216, BS$19:BS$205)</f>
        <v>0</v>
      </c>
      <c r="BR216" s="1979">
        <f t="shared" ref="BR216:BR249" si="120">SUMIF($CQ$19:$CQ$205, $B216, BT$19:BT$205)</f>
        <v>0</v>
      </c>
      <c r="BS216" s="1979">
        <f t="shared" ref="BS216:BS249" si="121">SUMIF($CQ$19:$CQ$205, $B216, BU$19:BU$205)</f>
        <v>0</v>
      </c>
      <c r="BT216" s="1979">
        <f t="shared" ref="BT216:BT249" si="122">SUMIF($CQ$19:$CQ$205, $B216, BV$19:BV$205)</f>
        <v>0</v>
      </c>
      <c r="BU216" s="1979">
        <f t="shared" ref="BU216:BU249" si="123">SUMIF($CQ$19:$CQ$205, $B216, BW$19:BW$205)</f>
        <v>0</v>
      </c>
      <c r="BV216" s="1979">
        <f t="shared" ref="BV216:BV249" si="124">SUMIF($CQ$19:$CQ$205, $B216, BX$19:BX$205)</f>
        <v>0</v>
      </c>
      <c r="BW216" s="1979">
        <f t="shared" ref="BW216:BW249" si="125">SUMIF($CQ$19:$CQ$205, $B216, BY$19:BY$205)</f>
        <v>0</v>
      </c>
      <c r="BX216" s="1979">
        <f t="shared" ref="BX216:BX249" si="126">SUMIF($CQ$19:$CQ$205, $B216, BZ$19:BZ$205)</f>
        <v>0</v>
      </c>
      <c r="BY216" s="1979">
        <f t="shared" ref="BY216:BY249" si="127">SUMIF($CQ$19:$CQ$205, $B216, CA$19:CA$205)</f>
        <v>0</v>
      </c>
      <c r="BZ216" s="1979">
        <f t="shared" ref="BZ216:BZ249" si="128">SUMIF($CQ$19:$CQ$205, $B216, CB$19:CB$205)</f>
        <v>0</v>
      </c>
      <c r="CA216" s="1979">
        <f t="shared" ref="CA216:CA249" si="129">SUMIF($CQ$19:$CQ$205, $B216, CC$19:CC$205)</f>
        <v>0</v>
      </c>
      <c r="CB216" s="1979">
        <f t="shared" ref="CB216:CB249" si="130">SUMIF($CQ$19:$CQ$205, $B216, CD$19:CD$205)</f>
        <v>0</v>
      </c>
      <c r="CC216" s="1979">
        <f t="shared" ref="CC216:CC249" si="131">SUMIF($CQ$19:$CQ$205, $B216, CE$19:CE$205)</f>
        <v>0</v>
      </c>
      <c r="CD216" s="1979">
        <f t="shared" ref="CD216:CD249" si="132">SUMIF($CQ$19:$CQ$205, $B216, CF$19:CF$205)</f>
        <v>0</v>
      </c>
      <c r="CE216" s="1979">
        <f t="shared" ref="CE216:CE249" si="133">SUMIF($CQ$19:$CQ$205, $B216, CG$19:CG$205)</f>
        <v>0</v>
      </c>
      <c r="CF216" s="1979">
        <f t="shared" ref="CF216:CF249" si="134">SUMIF($CQ$19:$CQ$205, $B216, CH$19:CH$205)</f>
        <v>0</v>
      </c>
      <c r="CG216" s="1979">
        <f t="shared" ref="CG216:CG249" si="135">SUMIF($CQ$19:$CQ$205, $B216, CI$19:CI$205)</f>
        <v>0</v>
      </c>
      <c r="CH216" s="1979">
        <f t="shared" ref="CH216:CH249" si="136">SUMIF($CQ$19:$CQ$205, $B216, CJ$19:CJ$205)</f>
        <v>0</v>
      </c>
      <c r="CI216" s="1979">
        <f t="shared" ref="CI216:CI249" si="137">SUMIF($CQ$19:$CQ$205, $B216, CK$19:CK$205)</f>
        <v>0</v>
      </c>
      <c r="CJ216" s="1979">
        <f t="shared" ref="CJ216:CJ249" si="138">SUMIF($CQ$19:$CQ$205, $B216, CL$19:CL$205)</f>
        <v>0</v>
      </c>
      <c r="CK216" s="1979">
        <f t="shared" ref="CK216:CK249" si="139">SUMIF($CQ$19:$CQ$205, $B216, CM$19:CM$205)</f>
        <v>0</v>
      </c>
      <c r="CL216" s="1979">
        <f t="shared" ref="CL216:CL249" si="140">SUMIF($CQ$19:$CQ$205, $B216, CN$19:CN$205)</f>
        <v>0</v>
      </c>
      <c r="CM216" s="1956"/>
      <c r="CN216" s="1956"/>
      <c r="CO216" s="1956"/>
      <c r="CP216" s="1956"/>
      <c r="CQ216" s="2103"/>
      <c r="CR216" s="1956"/>
      <c r="CS216" s="1956"/>
      <c r="CT216" s="1956"/>
    </row>
    <row r="217" spans="1:98" s="1151" customFormat="1" ht="12.75">
      <c r="A217" s="1968"/>
      <c r="B217" s="247">
        <v>1815</v>
      </c>
      <c r="C217" s="1979">
        <f t="shared" si="53"/>
        <v>0</v>
      </c>
      <c r="D217" s="1979">
        <f t="shared" si="54"/>
        <v>0</v>
      </c>
      <c r="E217" s="1979">
        <f t="shared" si="55"/>
        <v>0</v>
      </c>
      <c r="F217" s="1979">
        <f t="shared" si="56"/>
        <v>0</v>
      </c>
      <c r="G217" s="1979">
        <f t="shared" si="57"/>
        <v>0</v>
      </c>
      <c r="H217" s="1979">
        <f t="shared" si="58"/>
        <v>0</v>
      </c>
      <c r="I217" s="1979">
        <f t="shared" si="59"/>
        <v>0</v>
      </c>
      <c r="J217" s="1979">
        <f t="shared" si="60"/>
        <v>0</v>
      </c>
      <c r="K217" s="1979">
        <f t="shared" si="61"/>
        <v>0</v>
      </c>
      <c r="L217" s="1979">
        <f t="shared" si="62"/>
        <v>0</v>
      </c>
      <c r="M217" s="1979">
        <f t="shared" si="63"/>
        <v>0</v>
      </c>
      <c r="N217" s="1979">
        <f t="shared" si="64"/>
        <v>0</v>
      </c>
      <c r="O217" s="1979">
        <f t="shared" si="65"/>
        <v>0</v>
      </c>
      <c r="P217" s="1979">
        <f t="shared" si="66"/>
        <v>0</v>
      </c>
      <c r="Q217" s="1979">
        <f t="shared" si="67"/>
        <v>0</v>
      </c>
      <c r="R217" s="1979">
        <f t="shared" si="68"/>
        <v>0</v>
      </c>
      <c r="S217" s="1979">
        <f t="shared" si="69"/>
        <v>0</v>
      </c>
      <c r="T217" s="1979">
        <f t="shared" si="70"/>
        <v>0</v>
      </c>
      <c r="U217" s="1979">
        <f t="shared" si="71"/>
        <v>0</v>
      </c>
      <c r="V217" s="1979">
        <f t="shared" si="72"/>
        <v>0</v>
      </c>
      <c r="W217" s="1979">
        <f t="shared" si="73"/>
        <v>0</v>
      </c>
      <c r="X217" s="1979">
        <f t="shared" si="74"/>
        <v>0</v>
      </c>
      <c r="Y217" s="1979">
        <f t="shared" si="75"/>
        <v>0</v>
      </c>
      <c r="Z217" s="1979">
        <f t="shared" si="76"/>
        <v>0</v>
      </c>
      <c r="AA217" s="1979">
        <f t="shared" si="77"/>
        <v>0</v>
      </c>
      <c r="AB217" s="1979">
        <f t="shared" si="78"/>
        <v>0</v>
      </c>
      <c r="AC217" s="1979">
        <f t="shared" si="79"/>
        <v>0</v>
      </c>
      <c r="AD217" s="1979">
        <f t="shared" si="80"/>
        <v>0</v>
      </c>
      <c r="AE217" s="1979">
        <f t="shared" si="81"/>
        <v>0</v>
      </c>
      <c r="AF217" s="1979">
        <f t="shared" si="82"/>
        <v>0</v>
      </c>
      <c r="AG217" s="1979">
        <f t="shared" si="83"/>
        <v>0</v>
      </c>
      <c r="AH217" s="1979">
        <f t="shared" si="84"/>
        <v>0</v>
      </c>
      <c r="AI217" s="1979">
        <f t="shared" si="85"/>
        <v>0</v>
      </c>
      <c r="AJ217" s="1979">
        <f t="shared" si="86"/>
        <v>0</v>
      </c>
      <c r="AK217" s="1979">
        <f t="shared" si="87"/>
        <v>0</v>
      </c>
      <c r="AL217" s="1979">
        <f t="shared" si="88"/>
        <v>0</v>
      </c>
      <c r="AM217" s="1979">
        <f t="shared" si="89"/>
        <v>0</v>
      </c>
      <c r="AN217" s="1979">
        <f t="shared" si="90"/>
        <v>0</v>
      </c>
      <c r="AO217" s="1979">
        <f t="shared" si="91"/>
        <v>0</v>
      </c>
      <c r="AP217" s="1979">
        <f t="shared" si="92"/>
        <v>0</v>
      </c>
      <c r="AQ217" s="1979">
        <f t="shared" si="93"/>
        <v>0</v>
      </c>
      <c r="AR217" s="1979">
        <f t="shared" si="94"/>
        <v>0</v>
      </c>
      <c r="AS217" s="1979">
        <f t="shared" si="95"/>
        <v>0</v>
      </c>
      <c r="AT217" s="1979">
        <f t="shared" si="96"/>
        <v>0</v>
      </c>
      <c r="AU217" s="1979">
        <f t="shared" si="97"/>
        <v>0</v>
      </c>
      <c r="AV217" s="1979">
        <f t="shared" si="98"/>
        <v>0</v>
      </c>
      <c r="AW217" s="1979">
        <f t="shared" si="99"/>
        <v>0</v>
      </c>
      <c r="AX217" s="1979">
        <f t="shared" si="100"/>
        <v>0</v>
      </c>
      <c r="AY217" s="1979">
        <f t="shared" si="101"/>
        <v>0</v>
      </c>
      <c r="AZ217" s="1979">
        <f t="shared" si="102"/>
        <v>0</v>
      </c>
      <c r="BA217" s="1979">
        <f t="shared" si="103"/>
        <v>0</v>
      </c>
      <c r="BB217" s="1979">
        <f t="shared" si="104"/>
        <v>0</v>
      </c>
      <c r="BC217" s="1979">
        <f t="shared" si="105"/>
        <v>0</v>
      </c>
      <c r="BD217" s="1979">
        <f t="shared" si="106"/>
        <v>0</v>
      </c>
      <c r="BE217" s="1979">
        <f t="shared" si="107"/>
        <v>0</v>
      </c>
      <c r="BF217" s="1979">
        <f t="shared" si="108"/>
        <v>0</v>
      </c>
      <c r="BG217" s="1979">
        <f t="shared" si="109"/>
        <v>0</v>
      </c>
      <c r="BH217" s="1979">
        <f t="shared" si="110"/>
        <v>0</v>
      </c>
      <c r="BI217" s="1979">
        <f t="shared" si="111"/>
        <v>0</v>
      </c>
      <c r="BJ217" s="1979">
        <f t="shared" si="112"/>
        <v>0</v>
      </c>
      <c r="BK217" s="1979">
        <f t="shared" si="113"/>
        <v>0</v>
      </c>
      <c r="BL217" s="1979">
        <f t="shared" si="114"/>
        <v>0</v>
      </c>
      <c r="BM217" s="1979">
        <f t="shared" si="115"/>
        <v>0</v>
      </c>
      <c r="BN217" s="1979">
        <f t="shared" si="116"/>
        <v>0</v>
      </c>
      <c r="BO217" s="1979">
        <f t="shared" si="117"/>
        <v>0</v>
      </c>
      <c r="BP217" s="1979">
        <f t="shared" si="118"/>
        <v>0</v>
      </c>
      <c r="BQ217" s="1979">
        <f t="shared" si="119"/>
        <v>0</v>
      </c>
      <c r="BR217" s="1979">
        <f t="shared" si="120"/>
        <v>0</v>
      </c>
      <c r="BS217" s="1979">
        <f t="shared" si="121"/>
        <v>0</v>
      </c>
      <c r="BT217" s="1979">
        <f t="shared" si="122"/>
        <v>0</v>
      </c>
      <c r="BU217" s="1979">
        <f t="shared" si="123"/>
        <v>0</v>
      </c>
      <c r="BV217" s="1979">
        <f t="shared" si="124"/>
        <v>0</v>
      </c>
      <c r="BW217" s="1979">
        <f t="shared" si="125"/>
        <v>0</v>
      </c>
      <c r="BX217" s="1979">
        <f t="shared" si="126"/>
        <v>0</v>
      </c>
      <c r="BY217" s="1979">
        <f t="shared" si="127"/>
        <v>0</v>
      </c>
      <c r="BZ217" s="1979">
        <f t="shared" si="128"/>
        <v>0</v>
      </c>
      <c r="CA217" s="1979">
        <f t="shared" si="129"/>
        <v>0</v>
      </c>
      <c r="CB217" s="1979">
        <f t="shared" si="130"/>
        <v>0</v>
      </c>
      <c r="CC217" s="1979">
        <f t="shared" si="131"/>
        <v>0</v>
      </c>
      <c r="CD217" s="1979">
        <f t="shared" si="132"/>
        <v>0</v>
      </c>
      <c r="CE217" s="1979">
        <f t="shared" si="133"/>
        <v>0</v>
      </c>
      <c r="CF217" s="1979">
        <f t="shared" si="134"/>
        <v>0</v>
      </c>
      <c r="CG217" s="1979">
        <f t="shared" si="135"/>
        <v>0</v>
      </c>
      <c r="CH217" s="1979">
        <f t="shared" si="136"/>
        <v>0</v>
      </c>
      <c r="CI217" s="1979">
        <f t="shared" si="137"/>
        <v>0</v>
      </c>
      <c r="CJ217" s="1979">
        <f t="shared" si="138"/>
        <v>0</v>
      </c>
      <c r="CK217" s="1979">
        <f t="shared" si="139"/>
        <v>0</v>
      </c>
      <c r="CL217" s="1979">
        <f t="shared" si="140"/>
        <v>0</v>
      </c>
      <c r="CM217" s="1956"/>
      <c r="CN217" s="1956"/>
      <c r="CO217" s="1956"/>
      <c r="CP217" s="1956"/>
      <c r="CQ217" s="2103"/>
      <c r="CR217" s="1956"/>
      <c r="CS217" s="1956"/>
      <c r="CT217" s="1956"/>
    </row>
    <row r="218" spans="1:98" ht="12.75">
      <c r="A218" s="1968"/>
      <c r="B218" s="247">
        <v>1820</v>
      </c>
      <c r="C218" s="1979">
        <f t="shared" si="53"/>
        <v>174000</v>
      </c>
      <c r="D218" s="1979">
        <f t="shared" si="54"/>
        <v>174000</v>
      </c>
      <c r="E218" s="1979">
        <f t="shared" si="55"/>
        <v>0</v>
      </c>
      <c r="F218" s="1979">
        <f t="shared" si="56"/>
        <v>174000</v>
      </c>
      <c r="G218" s="1979">
        <f t="shared" si="57"/>
        <v>65417.109442906913</v>
      </c>
      <c r="H218" s="1979">
        <f t="shared" si="58"/>
        <v>30626.649525326022</v>
      </c>
      <c r="I218" s="1979">
        <f t="shared" si="59"/>
        <v>77840.233453984431</v>
      </c>
      <c r="J218" s="1979">
        <f t="shared" si="60"/>
        <v>0</v>
      </c>
      <c r="K218" s="1979">
        <f t="shared" si="61"/>
        <v>0</v>
      </c>
      <c r="L218" s="1979">
        <f t="shared" si="62"/>
        <v>0</v>
      </c>
      <c r="M218" s="1979">
        <f t="shared" si="63"/>
        <v>0</v>
      </c>
      <c r="N218" s="1979">
        <f t="shared" si="64"/>
        <v>0</v>
      </c>
      <c r="O218" s="1979">
        <f t="shared" si="65"/>
        <v>116.00757778264955</v>
      </c>
      <c r="P218" s="1979">
        <f t="shared" si="66"/>
        <v>0</v>
      </c>
      <c r="Q218" s="1979">
        <f t="shared" si="67"/>
        <v>0</v>
      </c>
      <c r="R218" s="1979">
        <f t="shared" si="68"/>
        <v>0</v>
      </c>
      <c r="S218" s="1979">
        <f t="shared" si="69"/>
        <v>0</v>
      </c>
      <c r="T218" s="1979">
        <f t="shared" si="70"/>
        <v>0</v>
      </c>
      <c r="U218" s="1979">
        <f t="shared" si="71"/>
        <v>0</v>
      </c>
      <c r="V218" s="1979">
        <f t="shared" si="72"/>
        <v>0</v>
      </c>
      <c r="W218" s="1979">
        <f t="shared" si="73"/>
        <v>0</v>
      </c>
      <c r="X218" s="1979">
        <f t="shared" si="74"/>
        <v>0</v>
      </c>
      <c r="Y218" s="1979">
        <f t="shared" si="75"/>
        <v>0</v>
      </c>
      <c r="Z218" s="1979">
        <f t="shared" si="76"/>
        <v>0</v>
      </c>
      <c r="AA218" s="1979">
        <f t="shared" si="77"/>
        <v>174000</v>
      </c>
      <c r="AB218" s="1979">
        <f t="shared" si="78"/>
        <v>0</v>
      </c>
      <c r="AC218" s="1979">
        <f t="shared" si="79"/>
        <v>0</v>
      </c>
      <c r="AD218" s="1979">
        <f t="shared" si="80"/>
        <v>0</v>
      </c>
      <c r="AE218" s="1979">
        <f t="shared" si="81"/>
        <v>0</v>
      </c>
      <c r="AF218" s="1979">
        <f t="shared" si="82"/>
        <v>0</v>
      </c>
      <c r="AG218" s="1979">
        <f t="shared" si="83"/>
        <v>0</v>
      </c>
      <c r="AH218" s="1979">
        <f t="shared" si="84"/>
        <v>0</v>
      </c>
      <c r="AI218" s="1979">
        <f t="shared" si="85"/>
        <v>0</v>
      </c>
      <c r="AJ218" s="1979">
        <f t="shared" si="86"/>
        <v>0</v>
      </c>
      <c r="AK218" s="1979">
        <f t="shared" si="87"/>
        <v>0</v>
      </c>
      <c r="AL218" s="1979">
        <f t="shared" si="88"/>
        <v>0</v>
      </c>
      <c r="AM218" s="1979">
        <f t="shared" si="89"/>
        <v>0</v>
      </c>
      <c r="AN218" s="1979">
        <f t="shared" si="90"/>
        <v>0</v>
      </c>
      <c r="AO218" s="1979">
        <f t="shared" si="91"/>
        <v>0</v>
      </c>
      <c r="AP218" s="1979">
        <f t="shared" si="92"/>
        <v>0</v>
      </c>
      <c r="AQ218" s="1979">
        <f t="shared" si="93"/>
        <v>0</v>
      </c>
      <c r="AR218" s="1979">
        <f t="shared" si="94"/>
        <v>0</v>
      </c>
      <c r="AS218" s="1979">
        <f t="shared" si="95"/>
        <v>0</v>
      </c>
      <c r="AT218" s="1979">
        <f t="shared" si="96"/>
        <v>0</v>
      </c>
      <c r="AU218" s="1979">
        <f t="shared" si="97"/>
        <v>0</v>
      </c>
      <c r="AV218" s="1979">
        <f t="shared" si="98"/>
        <v>0</v>
      </c>
      <c r="AW218" s="1979">
        <f t="shared" si="99"/>
        <v>0</v>
      </c>
      <c r="AX218" s="1979">
        <f t="shared" si="100"/>
        <v>0</v>
      </c>
      <c r="AY218" s="1979">
        <f t="shared" si="101"/>
        <v>0</v>
      </c>
      <c r="AZ218" s="1979">
        <f t="shared" si="102"/>
        <v>0</v>
      </c>
      <c r="BA218" s="1979">
        <f t="shared" si="103"/>
        <v>0</v>
      </c>
      <c r="BB218" s="1979">
        <f t="shared" si="104"/>
        <v>0</v>
      </c>
      <c r="BC218" s="1979">
        <f t="shared" si="105"/>
        <v>0</v>
      </c>
      <c r="BD218" s="1979">
        <f t="shared" si="106"/>
        <v>0</v>
      </c>
      <c r="BE218" s="1979">
        <f t="shared" si="107"/>
        <v>0</v>
      </c>
      <c r="BF218" s="1979">
        <f t="shared" si="108"/>
        <v>0</v>
      </c>
      <c r="BG218" s="1979">
        <f t="shared" si="109"/>
        <v>0</v>
      </c>
      <c r="BH218" s="1979">
        <f t="shared" si="110"/>
        <v>0</v>
      </c>
      <c r="BI218" s="1979">
        <f t="shared" si="111"/>
        <v>0</v>
      </c>
      <c r="BJ218" s="1979">
        <f t="shared" si="112"/>
        <v>0</v>
      </c>
      <c r="BK218" s="1979">
        <f t="shared" si="113"/>
        <v>0</v>
      </c>
      <c r="BL218" s="1979">
        <f t="shared" si="114"/>
        <v>0</v>
      </c>
      <c r="BM218" s="1979">
        <f t="shared" si="115"/>
        <v>0</v>
      </c>
      <c r="BN218" s="1979">
        <f t="shared" si="116"/>
        <v>0</v>
      </c>
      <c r="BO218" s="1979">
        <f t="shared" si="117"/>
        <v>0</v>
      </c>
      <c r="BP218" s="1979">
        <f t="shared" si="118"/>
        <v>0</v>
      </c>
      <c r="BQ218" s="1979">
        <f t="shared" si="119"/>
        <v>0</v>
      </c>
      <c r="BR218" s="1979">
        <f t="shared" si="120"/>
        <v>0</v>
      </c>
      <c r="BS218" s="1979">
        <f t="shared" si="121"/>
        <v>0</v>
      </c>
      <c r="BT218" s="1979">
        <f t="shared" si="122"/>
        <v>0</v>
      </c>
      <c r="BU218" s="1979">
        <f t="shared" si="123"/>
        <v>0</v>
      </c>
      <c r="BV218" s="1979">
        <f t="shared" si="124"/>
        <v>0</v>
      </c>
      <c r="BW218" s="1979">
        <f t="shared" si="125"/>
        <v>0</v>
      </c>
      <c r="BX218" s="1979">
        <f t="shared" si="126"/>
        <v>0</v>
      </c>
      <c r="BY218" s="1979">
        <f t="shared" si="127"/>
        <v>0</v>
      </c>
      <c r="BZ218" s="1979">
        <f t="shared" si="128"/>
        <v>0</v>
      </c>
      <c r="CA218" s="1979">
        <f t="shared" si="129"/>
        <v>0</v>
      </c>
      <c r="CB218" s="1979">
        <f t="shared" si="130"/>
        <v>0</v>
      </c>
      <c r="CC218" s="1979">
        <f t="shared" si="131"/>
        <v>0</v>
      </c>
      <c r="CD218" s="1979">
        <f t="shared" si="132"/>
        <v>0</v>
      </c>
      <c r="CE218" s="1979">
        <f t="shared" si="133"/>
        <v>0</v>
      </c>
      <c r="CF218" s="1979">
        <f t="shared" si="134"/>
        <v>0</v>
      </c>
      <c r="CG218" s="1979">
        <f t="shared" si="135"/>
        <v>0</v>
      </c>
      <c r="CH218" s="1979">
        <f t="shared" si="136"/>
        <v>0</v>
      </c>
      <c r="CI218" s="1979">
        <f t="shared" si="137"/>
        <v>0</v>
      </c>
      <c r="CJ218" s="1979">
        <f t="shared" si="138"/>
        <v>0</v>
      </c>
      <c r="CK218" s="1979">
        <f t="shared" si="139"/>
        <v>0</v>
      </c>
      <c r="CL218" s="1979">
        <f t="shared" si="140"/>
        <v>0</v>
      </c>
      <c r="CM218" s="1956"/>
      <c r="CN218" s="1956"/>
      <c r="CO218" s="1956"/>
      <c r="CP218" s="1956"/>
      <c r="CQ218" s="2103"/>
      <c r="CR218" s="1956"/>
      <c r="CS218" s="1956"/>
      <c r="CT218" s="1956"/>
    </row>
    <row r="219" spans="1:98" ht="12.75">
      <c r="A219" s="1968"/>
      <c r="B219" s="247">
        <v>1830</v>
      </c>
      <c r="C219" s="1979">
        <f t="shared" si="53"/>
        <v>396000</v>
      </c>
      <c r="D219" s="1979">
        <f t="shared" si="54"/>
        <v>257400</v>
      </c>
      <c r="E219" s="1979">
        <f t="shared" si="55"/>
        <v>138600</v>
      </c>
      <c r="F219" s="1979">
        <f t="shared" si="56"/>
        <v>396000</v>
      </c>
      <c r="G219" s="1979">
        <f t="shared" si="57"/>
        <v>159340.02529893658</v>
      </c>
      <c r="H219" s="1979">
        <f t="shared" si="58"/>
        <v>60380.944580185256</v>
      </c>
      <c r="I219" s="1979">
        <f t="shared" si="59"/>
        <v>37372.823656973924</v>
      </c>
      <c r="J219" s="1979">
        <f t="shared" si="60"/>
        <v>0</v>
      </c>
      <c r="K219" s="1979">
        <f t="shared" si="61"/>
        <v>0</v>
      </c>
      <c r="L219" s="1979">
        <f t="shared" si="62"/>
        <v>0</v>
      </c>
      <c r="M219" s="1979">
        <f t="shared" si="63"/>
        <v>0</v>
      </c>
      <c r="N219" s="1979">
        <f t="shared" si="64"/>
        <v>0</v>
      </c>
      <c r="O219" s="1979">
        <f t="shared" si="65"/>
        <v>306.20646390420325</v>
      </c>
      <c r="P219" s="1979">
        <f t="shared" si="66"/>
        <v>0</v>
      </c>
      <c r="Q219" s="1979">
        <f t="shared" si="67"/>
        <v>0</v>
      </c>
      <c r="R219" s="1979">
        <f t="shared" si="68"/>
        <v>0</v>
      </c>
      <c r="S219" s="1979">
        <f t="shared" si="69"/>
        <v>0</v>
      </c>
      <c r="T219" s="1979">
        <f t="shared" si="70"/>
        <v>0</v>
      </c>
      <c r="U219" s="1979">
        <f t="shared" si="71"/>
        <v>0</v>
      </c>
      <c r="V219" s="1979">
        <f t="shared" si="72"/>
        <v>0</v>
      </c>
      <c r="W219" s="1979">
        <f t="shared" si="73"/>
        <v>0</v>
      </c>
      <c r="X219" s="1979">
        <f t="shared" si="74"/>
        <v>0</v>
      </c>
      <c r="Y219" s="1979">
        <f t="shared" si="75"/>
        <v>0</v>
      </c>
      <c r="Z219" s="1979">
        <f t="shared" si="76"/>
        <v>0</v>
      </c>
      <c r="AA219" s="1979">
        <f t="shared" si="77"/>
        <v>257399.99999999997</v>
      </c>
      <c r="AB219" s="1979">
        <f t="shared" si="78"/>
        <v>93067.156375014107</v>
      </c>
      <c r="AC219" s="1979">
        <f t="shared" si="79"/>
        <v>10250.339287930923</v>
      </c>
      <c r="AD219" s="1979">
        <f t="shared" si="80"/>
        <v>510.35780128036856</v>
      </c>
      <c r="AE219" s="1979">
        <f t="shared" si="81"/>
        <v>0</v>
      </c>
      <c r="AF219" s="1979">
        <f t="shared" si="82"/>
        <v>0</v>
      </c>
      <c r="AG219" s="1979">
        <f t="shared" si="83"/>
        <v>0</v>
      </c>
      <c r="AH219" s="1979">
        <f t="shared" si="84"/>
        <v>31688.814218660827</v>
      </c>
      <c r="AI219" s="1979">
        <f t="shared" si="85"/>
        <v>1737.7161902808946</v>
      </c>
      <c r="AJ219" s="1979">
        <f t="shared" si="86"/>
        <v>1345.6161268328979</v>
      </c>
      <c r="AK219" s="1979">
        <f t="shared" si="87"/>
        <v>0</v>
      </c>
      <c r="AL219" s="1979">
        <f t="shared" si="88"/>
        <v>0</v>
      </c>
      <c r="AM219" s="1979">
        <f t="shared" si="89"/>
        <v>0</v>
      </c>
      <c r="AN219" s="1979">
        <f t="shared" si="90"/>
        <v>0</v>
      </c>
      <c r="AO219" s="1979">
        <f t="shared" si="91"/>
        <v>0</v>
      </c>
      <c r="AP219" s="1979">
        <f t="shared" si="92"/>
        <v>0</v>
      </c>
      <c r="AQ219" s="1979">
        <f t="shared" si="93"/>
        <v>0</v>
      </c>
      <c r="AR219" s="1979">
        <f t="shared" si="94"/>
        <v>0</v>
      </c>
      <c r="AS219" s="1979">
        <f t="shared" si="95"/>
        <v>0</v>
      </c>
      <c r="AT219" s="1979">
        <f t="shared" si="96"/>
        <v>0</v>
      </c>
      <c r="AU219" s="1979">
        <f t="shared" si="97"/>
        <v>0</v>
      </c>
      <c r="AV219" s="1979">
        <f t="shared" si="98"/>
        <v>138600</v>
      </c>
      <c r="AW219" s="1979">
        <f t="shared" si="99"/>
        <v>0</v>
      </c>
      <c r="AX219" s="1979">
        <f t="shared" si="100"/>
        <v>0</v>
      </c>
      <c r="AY219" s="1979">
        <f t="shared" si="101"/>
        <v>0</v>
      </c>
      <c r="AZ219" s="1979">
        <f t="shared" si="102"/>
        <v>0</v>
      </c>
      <c r="BA219" s="1979">
        <f t="shared" si="103"/>
        <v>0</v>
      </c>
      <c r="BB219" s="1979">
        <f t="shared" si="104"/>
        <v>0</v>
      </c>
      <c r="BC219" s="1979">
        <f t="shared" si="105"/>
        <v>0</v>
      </c>
      <c r="BD219" s="1979">
        <f t="shared" si="106"/>
        <v>0</v>
      </c>
      <c r="BE219" s="1979">
        <f t="shared" si="107"/>
        <v>0</v>
      </c>
      <c r="BF219" s="1979">
        <f t="shared" si="108"/>
        <v>0</v>
      </c>
      <c r="BG219" s="1979">
        <f t="shared" si="109"/>
        <v>0</v>
      </c>
      <c r="BH219" s="1979">
        <f t="shared" si="110"/>
        <v>0</v>
      </c>
      <c r="BI219" s="1979">
        <f t="shared" si="111"/>
        <v>0</v>
      </c>
      <c r="BJ219" s="1979">
        <f t="shared" si="112"/>
        <v>0</v>
      </c>
      <c r="BK219" s="1979">
        <f t="shared" si="113"/>
        <v>0</v>
      </c>
      <c r="BL219" s="1979">
        <f t="shared" si="114"/>
        <v>0</v>
      </c>
      <c r="BM219" s="1979">
        <f t="shared" si="115"/>
        <v>0</v>
      </c>
      <c r="BN219" s="1979">
        <f t="shared" si="116"/>
        <v>0</v>
      </c>
      <c r="BO219" s="1979">
        <f t="shared" si="117"/>
        <v>0</v>
      </c>
      <c r="BP219" s="1979">
        <f t="shared" si="118"/>
        <v>0</v>
      </c>
      <c r="BQ219" s="1979">
        <f t="shared" si="119"/>
        <v>0</v>
      </c>
      <c r="BR219" s="1979">
        <f t="shared" si="120"/>
        <v>0</v>
      </c>
      <c r="BS219" s="1979">
        <f t="shared" si="121"/>
        <v>0</v>
      </c>
      <c r="BT219" s="1979">
        <f t="shared" si="122"/>
        <v>0</v>
      </c>
      <c r="BU219" s="1979">
        <f t="shared" si="123"/>
        <v>0</v>
      </c>
      <c r="BV219" s="1979">
        <f t="shared" si="124"/>
        <v>0</v>
      </c>
      <c r="BW219" s="1979">
        <f t="shared" si="125"/>
        <v>0</v>
      </c>
      <c r="BX219" s="1979">
        <f t="shared" si="126"/>
        <v>0</v>
      </c>
      <c r="BY219" s="1979">
        <f t="shared" si="127"/>
        <v>0</v>
      </c>
      <c r="BZ219" s="1979">
        <f t="shared" si="128"/>
        <v>0</v>
      </c>
      <c r="CA219" s="1979">
        <f t="shared" si="129"/>
        <v>0</v>
      </c>
      <c r="CB219" s="1979">
        <f t="shared" si="130"/>
        <v>0</v>
      </c>
      <c r="CC219" s="1979">
        <f t="shared" si="131"/>
        <v>0</v>
      </c>
      <c r="CD219" s="1979">
        <f t="shared" si="132"/>
        <v>0</v>
      </c>
      <c r="CE219" s="1979">
        <f t="shared" si="133"/>
        <v>0</v>
      </c>
      <c r="CF219" s="1979">
        <f t="shared" si="134"/>
        <v>0</v>
      </c>
      <c r="CG219" s="1979">
        <f t="shared" si="135"/>
        <v>0</v>
      </c>
      <c r="CH219" s="1979">
        <f t="shared" si="136"/>
        <v>0</v>
      </c>
      <c r="CI219" s="1979">
        <f t="shared" si="137"/>
        <v>0</v>
      </c>
      <c r="CJ219" s="1979">
        <f t="shared" si="138"/>
        <v>0</v>
      </c>
      <c r="CK219" s="1979">
        <f t="shared" si="139"/>
        <v>0</v>
      </c>
      <c r="CL219" s="1979">
        <f t="shared" si="140"/>
        <v>0</v>
      </c>
      <c r="CM219" s="1956"/>
      <c r="CN219" s="1956"/>
      <c r="CO219" s="1956"/>
      <c r="CP219" s="1956"/>
      <c r="CQ219" s="2103"/>
      <c r="CR219" s="1956"/>
      <c r="CS219" s="1956"/>
      <c r="CT219" s="1956"/>
    </row>
    <row r="220" spans="1:98" ht="12.75">
      <c r="A220" s="1968"/>
      <c r="B220" s="247">
        <v>1835</v>
      </c>
      <c r="C220" s="1979">
        <f t="shared" si="53"/>
        <v>102000</v>
      </c>
      <c r="D220" s="1979">
        <f t="shared" si="54"/>
        <v>66300</v>
      </c>
      <c r="E220" s="1979">
        <f t="shared" si="55"/>
        <v>35700</v>
      </c>
      <c r="F220" s="1979">
        <f t="shared" si="56"/>
        <v>102000</v>
      </c>
      <c r="G220" s="1979">
        <f t="shared" si="57"/>
        <v>29922.119973337394</v>
      </c>
      <c r="H220" s="1979">
        <f t="shared" si="58"/>
        <v>12873.495535201513</v>
      </c>
      <c r="I220" s="1979">
        <f t="shared" si="59"/>
        <v>23449.434376963953</v>
      </c>
      <c r="J220" s="1979">
        <f t="shared" si="60"/>
        <v>0</v>
      </c>
      <c r="K220" s="1979">
        <f t="shared" si="61"/>
        <v>0</v>
      </c>
      <c r="L220" s="1979">
        <f t="shared" si="62"/>
        <v>0</v>
      </c>
      <c r="M220" s="1979">
        <f t="shared" si="63"/>
        <v>0</v>
      </c>
      <c r="N220" s="1979">
        <f t="shared" si="64"/>
        <v>0</v>
      </c>
      <c r="O220" s="1979">
        <f t="shared" si="65"/>
        <v>54.950114497142607</v>
      </c>
      <c r="P220" s="1979">
        <f t="shared" si="66"/>
        <v>0</v>
      </c>
      <c r="Q220" s="1979">
        <f t="shared" si="67"/>
        <v>0</v>
      </c>
      <c r="R220" s="1979">
        <f t="shared" si="68"/>
        <v>0</v>
      </c>
      <c r="S220" s="1979">
        <f t="shared" si="69"/>
        <v>0</v>
      </c>
      <c r="T220" s="1979">
        <f t="shared" si="70"/>
        <v>0</v>
      </c>
      <c r="U220" s="1979">
        <f t="shared" si="71"/>
        <v>0</v>
      </c>
      <c r="V220" s="1979">
        <f t="shared" si="72"/>
        <v>0</v>
      </c>
      <c r="W220" s="1979">
        <f t="shared" si="73"/>
        <v>0</v>
      </c>
      <c r="X220" s="1979">
        <f t="shared" si="74"/>
        <v>0</v>
      </c>
      <c r="Y220" s="1979">
        <f t="shared" si="75"/>
        <v>0</v>
      </c>
      <c r="Z220" s="1979">
        <f t="shared" si="76"/>
        <v>0</v>
      </c>
      <c r="AA220" s="1979">
        <f t="shared" si="77"/>
        <v>66300</v>
      </c>
      <c r="AB220" s="1979">
        <f t="shared" si="78"/>
        <v>24136.846947309212</v>
      </c>
      <c r="AC220" s="1979">
        <f t="shared" si="79"/>
        <v>2802.5265489898766</v>
      </c>
      <c r="AD220" s="1979">
        <f t="shared" si="80"/>
        <v>270.63782156395899</v>
      </c>
      <c r="AE220" s="1979">
        <f t="shared" si="81"/>
        <v>0</v>
      </c>
      <c r="AF220" s="1979">
        <f t="shared" si="82"/>
        <v>0</v>
      </c>
      <c r="AG220" s="1979">
        <f t="shared" si="83"/>
        <v>0</v>
      </c>
      <c r="AH220" s="1979">
        <f t="shared" si="84"/>
        <v>7737.1603674215839</v>
      </c>
      <c r="AI220" s="1979">
        <f t="shared" si="85"/>
        <v>424.28185366906894</v>
      </c>
      <c r="AJ220" s="1979">
        <f t="shared" si="86"/>
        <v>328.54646104630461</v>
      </c>
      <c r="AK220" s="1979">
        <f t="shared" si="87"/>
        <v>0</v>
      </c>
      <c r="AL220" s="1979">
        <f t="shared" si="88"/>
        <v>0</v>
      </c>
      <c r="AM220" s="1979">
        <f t="shared" si="89"/>
        <v>0</v>
      </c>
      <c r="AN220" s="1979">
        <f t="shared" si="90"/>
        <v>0</v>
      </c>
      <c r="AO220" s="1979">
        <f t="shared" si="91"/>
        <v>0</v>
      </c>
      <c r="AP220" s="1979">
        <f t="shared" si="92"/>
        <v>0</v>
      </c>
      <c r="AQ220" s="1979">
        <f t="shared" si="93"/>
        <v>0</v>
      </c>
      <c r="AR220" s="1979">
        <f t="shared" si="94"/>
        <v>0</v>
      </c>
      <c r="AS220" s="1979">
        <f t="shared" si="95"/>
        <v>0</v>
      </c>
      <c r="AT220" s="1979">
        <f t="shared" si="96"/>
        <v>0</v>
      </c>
      <c r="AU220" s="1979">
        <f t="shared" si="97"/>
        <v>0</v>
      </c>
      <c r="AV220" s="1979">
        <f t="shared" si="98"/>
        <v>35700</v>
      </c>
      <c r="AW220" s="1979">
        <f t="shared" si="99"/>
        <v>0</v>
      </c>
      <c r="AX220" s="1979">
        <f t="shared" si="100"/>
        <v>0</v>
      </c>
      <c r="AY220" s="1979">
        <f t="shared" si="101"/>
        <v>0</v>
      </c>
      <c r="AZ220" s="1979">
        <f t="shared" si="102"/>
        <v>0</v>
      </c>
      <c r="BA220" s="1979">
        <f t="shared" si="103"/>
        <v>0</v>
      </c>
      <c r="BB220" s="1979">
        <f t="shared" si="104"/>
        <v>0</v>
      </c>
      <c r="BC220" s="1979">
        <f t="shared" si="105"/>
        <v>0</v>
      </c>
      <c r="BD220" s="1979">
        <f t="shared" si="106"/>
        <v>0</v>
      </c>
      <c r="BE220" s="1979">
        <f t="shared" si="107"/>
        <v>0</v>
      </c>
      <c r="BF220" s="1979">
        <f t="shared" si="108"/>
        <v>0</v>
      </c>
      <c r="BG220" s="1979">
        <f t="shared" si="109"/>
        <v>0</v>
      </c>
      <c r="BH220" s="1979">
        <f t="shared" si="110"/>
        <v>0</v>
      </c>
      <c r="BI220" s="1979">
        <f t="shared" si="111"/>
        <v>0</v>
      </c>
      <c r="BJ220" s="1979">
        <f t="shared" si="112"/>
        <v>0</v>
      </c>
      <c r="BK220" s="1979">
        <f t="shared" si="113"/>
        <v>0</v>
      </c>
      <c r="BL220" s="1979">
        <f t="shared" si="114"/>
        <v>0</v>
      </c>
      <c r="BM220" s="1979">
        <f t="shared" si="115"/>
        <v>0</v>
      </c>
      <c r="BN220" s="1979">
        <f t="shared" si="116"/>
        <v>0</v>
      </c>
      <c r="BO220" s="1979">
        <f t="shared" si="117"/>
        <v>0</v>
      </c>
      <c r="BP220" s="1979">
        <f t="shared" si="118"/>
        <v>0</v>
      </c>
      <c r="BQ220" s="1979">
        <f t="shared" si="119"/>
        <v>0</v>
      </c>
      <c r="BR220" s="1979">
        <f t="shared" si="120"/>
        <v>0</v>
      </c>
      <c r="BS220" s="1979">
        <f t="shared" si="121"/>
        <v>0</v>
      </c>
      <c r="BT220" s="1979">
        <f t="shared" si="122"/>
        <v>0</v>
      </c>
      <c r="BU220" s="1979">
        <f t="shared" si="123"/>
        <v>0</v>
      </c>
      <c r="BV220" s="1979">
        <f t="shared" si="124"/>
        <v>0</v>
      </c>
      <c r="BW220" s="1979">
        <f t="shared" si="125"/>
        <v>0</v>
      </c>
      <c r="BX220" s="1979">
        <f t="shared" si="126"/>
        <v>0</v>
      </c>
      <c r="BY220" s="1979">
        <f t="shared" si="127"/>
        <v>0</v>
      </c>
      <c r="BZ220" s="1979">
        <f t="shared" si="128"/>
        <v>0</v>
      </c>
      <c r="CA220" s="1979">
        <f t="shared" si="129"/>
        <v>0</v>
      </c>
      <c r="CB220" s="1979">
        <f t="shared" si="130"/>
        <v>0</v>
      </c>
      <c r="CC220" s="1979">
        <f t="shared" si="131"/>
        <v>0</v>
      </c>
      <c r="CD220" s="1979">
        <f t="shared" si="132"/>
        <v>0</v>
      </c>
      <c r="CE220" s="1979">
        <f t="shared" si="133"/>
        <v>0</v>
      </c>
      <c r="CF220" s="1979">
        <f t="shared" si="134"/>
        <v>0</v>
      </c>
      <c r="CG220" s="1979">
        <f t="shared" si="135"/>
        <v>0</v>
      </c>
      <c r="CH220" s="1979">
        <f t="shared" si="136"/>
        <v>0</v>
      </c>
      <c r="CI220" s="1979">
        <f t="shared" si="137"/>
        <v>0</v>
      </c>
      <c r="CJ220" s="1979">
        <f t="shared" si="138"/>
        <v>0</v>
      </c>
      <c r="CK220" s="1979">
        <f t="shared" si="139"/>
        <v>0</v>
      </c>
      <c r="CL220" s="1979">
        <f t="shared" si="140"/>
        <v>0</v>
      </c>
      <c r="CM220" s="1956"/>
      <c r="CN220" s="1956"/>
      <c r="CO220" s="1956"/>
      <c r="CP220" s="1956"/>
      <c r="CQ220" s="2103"/>
      <c r="CR220" s="1956"/>
      <c r="CS220" s="1956"/>
      <c r="CT220" s="1956"/>
    </row>
    <row r="221" spans="1:98" ht="12.75">
      <c r="A221" s="1968"/>
      <c r="B221" s="247">
        <v>1840</v>
      </c>
      <c r="C221" s="1979">
        <f t="shared" si="53"/>
        <v>98000</v>
      </c>
      <c r="D221" s="1979">
        <f t="shared" si="54"/>
        <v>63700</v>
      </c>
      <c r="E221" s="1979">
        <f t="shared" si="55"/>
        <v>34300</v>
      </c>
      <c r="F221" s="1979">
        <f t="shared" si="56"/>
        <v>98000</v>
      </c>
      <c r="G221" s="1979">
        <f t="shared" si="57"/>
        <v>23948.677422489483</v>
      </c>
      <c r="H221" s="1979">
        <f t="shared" si="58"/>
        <v>11212.169969903834</v>
      </c>
      <c r="I221" s="1979">
        <f t="shared" si="59"/>
        <v>28496.683166774757</v>
      </c>
      <c r="J221" s="1979">
        <f t="shared" si="60"/>
        <v>0</v>
      </c>
      <c r="K221" s="1979">
        <f t="shared" si="61"/>
        <v>0</v>
      </c>
      <c r="L221" s="1979">
        <f t="shared" si="62"/>
        <v>0</v>
      </c>
      <c r="M221" s="1979">
        <f t="shared" si="63"/>
        <v>0</v>
      </c>
      <c r="N221" s="1979">
        <f t="shared" si="64"/>
        <v>0</v>
      </c>
      <c r="O221" s="1979">
        <f t="shared" si="65"/>
        <v>42.469440831923997</v>
      </c>
      <c r="P221" s="1979">
        <f t="shared" si="66"/>
        <v>0</v>
      </c>
      <c r="Q221" s="1979">
        <f t="shared" si="67"/>
        <v>0</v>
      </c>
      <c r="R221" s="1979">
        <f t="shared" si="68"/>
        <v>0</v>
      </c>
      <c r="S221" s="1979">
        <f t="shared" si="69"/>
        <v>0</v>
      </c>
      <c r="T221" s="1979">
        <f t="shared" si="70"/>
        <v>0</v>
      </c>
      <c r="U221" s="1979">
        <f t="shared" si="71"/>
        <v>0</v>
      </c>
      <c r="V221" s="1979">
        <f t="shared" si="72"/>
        <v>0</v>
      </c>
      <c r="W221" s="1979">
        <f t="shared" si="73"/>
        <v>0</v>
      </c>
      <c r="X221" s="1979">
        <f t="shared" si="74"/>
        <v>0</v>
      </c>
      <c r="Y221" s="1979">
        <f t="shared" si="75"/>
        <v>0</v>
      </c>
      <c r="Z221" s="1979">
        <f t="shared" si="76"/>
        <v>0</v>
      </c>
      <c r="AA221" s="1979">
        <f t="shared" si="77"/>
        <v>63700.000000000007</v>
      </c>
      <c r="AB221" s="1979">
        <f t="shared" si="78"/>
        <v>23261.528859299771</v>
      </c>
      <c r="AC221" s="1979">
        <f t="shared" si="79"/>
        <v>2762.6760981988946</v>
      </c>
      <c r="AD221" s="1979">
        <f t="shared" si="80"/>
        <v>320.10342982821135</v>
      </c>
      <c r="AE221" s="1979">
        <f t="shared" si="81"/>
        <v>0</v>
      </c>
      <c r="AF221" s="1979">
        <f t="shared" si="82"/>
        <v>0</v>
      </c>
      <c r="AG221" s="1979">
        <f t="shared" si="83"/>
        <v>0</v>
      </c>
      <c r="AH221" s="1979">
        <f t="shared" si="84"/>
        <v>7250.2407418415269</v>
      </c>
      <c r="AI221" s="1979">
        <f t="shared" si="85"/>
        <v>397.58069309873395</v>
      </c>
      <c r="AJ221" s="1979">
        <f t="shared" si="86"/>
        <v>307.87017773286578</v>
      </c>
      <c r="AK221" s="1979">
        <f t="shared" si="87"/>
        <v>0</v>
      </c>
      <c r="AL221" s="1979">
        <f t="shared" si="88"/>
        <v>0</v>
      </c>
      <c r="AM221" s="1979">
        <f t="shared" si="89"/>
        <v>0</v>
      </c>
      <c r="AN221" s="1979">
        <f t="shared" si="90"/>
        <v>0</v>
      </c>
      <c r="AO221" s="1979">
        <f t="shared" si="91"/>
        <v>0</v>
      </c>
      <c r="AP221" s="1979">
        <f t="shared" si="92"/>
        <v>0</v>
      </c>
      <c r="AQ221" s="1979">
        <f t="shared" si="93"/>
        <v>0</v>
      </c>
      <c r="AR221" s="1979">
        <f t="shared" si="94"/>
        <v>0</v>
      </c>
      <c r="AS221" s="1979">
        <f t="shared" si="95"/>
        <v>0</v>
      </c>
      <c r="AT221" s="1979">
        <f t="shared" si="96"/>
        <v>0</v>
      </c>
      <c r="AU221" s="1979">
        <f t="shared" si="97"/>
        <v>0</v>
      </c>
      <c r="AV221" s="1979">
        <f t="shared" si="98"/>
        <v>34300</v>
      </c>
      <c r="AW221" s="1979">
        <f t="shared" si="99"/>
        <v>0</v>
      </c>
      <c r="AX221" s="1979">
        <f t="shared" si="100"/>
        <v>0</v>
      </c>
      <c r="AY221" s="1979">
        <f t="shared" si="101"/>
        <v>0</v>
      </c>
      <c r="AZ221" s="1979">
        <f t="shared" si="102"/>
        <v>0</v>
      </c>
      <c r="BA221" s="1979">
        <f t="shared" si="103"/>
        <v>0</v>
      </c>
      <c r="BB221" s="1979">
        <f t="shared" si="104"/>
        <v>0</v>
      </c>
      <c r="BC221" s="1979">
        <f t="shared" si="105"/>
        <v>0</v>
      </c>
      <c r="BD221" s="1979">
        <f t="shared" si="106"/>
        <v>0</v>
      </c>
      <c r="BE221" s="1979">
        <f t="shared" si="107"/>
        <v>0</v>
      </c>
      <c r="BF221" s="1979">
        <f t="shared" si="108"/>
        <v>0</v>
      </c>
      <c r="BG221" s="1979">
        <f t="shared" si="109"/>
        <v>0</v>
      </c>
      <c r="BH221" s="1979">
        <f t="shared" si="110"/>
        <v>0</v>
      </c>
      <c r="BI221" s="1979">
        <f t="shared" si="111"/>
        <v>0</v>
      </c>
      <c r="BJ221" s="1979">
        <f t="shared" si="112"/>
        <v>0</v>
      </c>
      <c r="BK221" s="1979">
        <f t="shared" si="113"/>
        <v>0</v>
      </c>
      <c r="BL221" s="1979">
        <f t="shared" si="114"/>
        <v>0</v>
      </c>
      <c r="BM221" s="1979">
        <f t="shared" si="115"/>
        <v>0</v>
      </c>
      <c r="BN221" s="1979">
        <f t="shared" si="116"/>
        <v>0</v>
      </c>
      <c r="BO221" s="1979">
        <f t="shared" si="117"/>
        <v>0</v>
      </c>
      <c r="BP221" s="1979">
        <f t="shared" si="118"/>
        <v>0</v>
      </c>
      <c r="BQ221" s="1979">
        <f t="shared" si="119"/>
        <v>0</v>
      </c>
      <c r="BR221" s="1979">
        <f t="shared" si="120"/>
        <v>0</v>
      </c>
      <c r="BS221" s="1979">
        <f t="shared" si="121"/>
        <v>0</v>
      </c>
      <c r="BT221" s="1979">
        <f t="shared" si="122"/>
        <v>0</v>
      </c>
      <c r="BU221" s="1979">
        <f t="shared" si="123"/>
        <v>0</v>
      </c>
      <c r="BV221" s="1979">
        <f t="shared" si="124"/>
        <v>0</v>
      </c>
      <c r="BW221" s="1979">
        <f t="shared" si="125"/>
        <v>0</v>
      </c>
      <c r="BX221" s="1979">
        <f t="shared" si="126"/>
        <v>0</v>
      </c>
      <c r="BY221" s="1979">
        <f t="shared" si="127"/>
        <v>0</v>
      </c>
      <c r="BZ221" s="1979">
        <f t="shared" si="128"/>
        <v>0</v>
      </c>
      <c r="CA221" s="1979">
        <f t="shared" si="129"/>
        <v>0</v>
      </c>
      <c r="CB221" s="1979">
        <f t="shared" si="130"/>
        <v>0</v>
      </c>
      <c r="CC221" s="1979">
        <f t="shared" si="131"/>
        <v>0</v>
      </c>
      <c r="CD221" s="1979">
        <f t="shared" si="132"/>
        <v>0</v>
      </c>
      <c r="CE221" s="1979">
        <f t="shared" si="133"/>
        <v>0</v>
      </c>
      <c r="CF221" s="1979">
        <f t="shared" si="134"/>
        <v>0</v>
      </c>
      <c r="CG221" s="1979">
        <f t="shared" si="135"/>
        <v>0</v>
      </c>
      <c r="CH221" s="1979">
        <f t="shared" si="136"/>
        <v>0</v>
      </c>
      <c r="CI221" s="1979">
        <f t="shared" si="137"/>
        <v>0</v>
      </c>
      <c r="CJ221" s="1979">
        <f t="shared" si="138"/>
        <v>0</v>
      </c>
      <c r="CK221" s="1979">
        <f t="shared" si="139"/>
        <v>0</v>
      </c>
      <c r="CL221" s="1979">
        <f t="shared" si="140"/>
        <v>0</v>
      </c>
      <c r="CM221" s="1956"/>
      <c r="CN221" s="1956"/>
      <c r="CO221" s="1956"/>
      <c r="CP221" s="1956"/>
      <c r="CQ221" s="2103"/>
      <c r="CR221" s="1956"/>
      <c r="CS221" s="1956"/>
      <c r="CT221" s="1956"/>
    </row>
    <row r="222" spans="1:98" ht="12.75">
      <c r="A222" s="1968"/>
      <c r="B222" s="247">
        <v>1845</v>
      </c>
      <c r="C222" s="1979">
        <f t="shared" si="53"/>
        <v>0</v>
      </c>
      <c r="D222" s="1979">
        <f t="shared" si="54"/>
        <v>0</v>
      </c>
      <c r="E222" s="1979">
        <f t="shared" si="55"/>
        <v>0</v>
      </c>
      <c r="F222" s="1979">
        <f t="shared" si="56"/>
        <v>0</v>
      </c>
      <c r="G222" s="1979">
        <f t="shared" si="57"/>
        <v>0</v>
      </c>
      <c r="H222" s="1979">
        <f t="shared" si="58"/>
        <v>0</v>
      </c>
      <c r="I222" s="1979">
        <f t="shared" si="59"/>
        <v>0</v>
      </c>
      <c r="J222" s="1979">
        <f t="shared" si="60"/>
        <v>0</v>
      </c>
      <c r="K222" s="1979">
        <f t="shared" si="61"/>
        <v>0</v>
      </c>
      <c r="L222" s="1979">
        <f t="shared" si="62"/>
        <v>0</v>
      </c>
      <c r="M222" s="1979">
        <f t="shared" si="63"/>
        <v>0</v>
      </c>
      <c r="N222" s="1979">
        <f t="shared" si="64"/>
        <v>0</v>
      </c>
      <c r="O222" s="1979">
        <f t="shared" si="65"/>
        <v>0</v>
      </c>
      <c r="P222" s="1979">
        <f t="shared" si="66"/>
        <v>0</v>
      </c>
      <c r="Q222" s="1979">
        <f t="shared" si="67"/>
        <v>0</v>
      </c>
      <c r="R222" s="1979">
        <f t="shared" si="68"/>
        <v>0</v>
      </c>
      <c r="S222" s="1979">
        <f t="shared" si="69"/>
        <v>0</v>
      </c>
      <c r="T222" s="1979">
        <f t="shared" si="70"/>
        <v>0</v>
      </c>
      <c r="U222" s="1979">
        <f t="shared" si="71"/>
        <v>0</v>
      </c>
      <c r="V222" s="1979">
        <f t="shared" si="72"/>
        <v>0</v>
      </c>
      <c r="W222" s="1979">
        <f t="shared" si="73"/>
        <v>0</v>
      </c>
      <c r="X222" s="1979">
        <f t="shared" si="74"/>
        <v>0</v>
      </c>
      <c r="Y222" s="1979">
        <f t="shared" si="75"/>
        <v>0</v>
      </c>
      <c r="Z222" s="1979">
        <f t="shared" si="76"/>
        <v>0</v>
      </c>
      <c r="AA222" s="1979">
        <f t="shared" si="77"/>
        <v>0</v>
      </c>
      <c r="AB222" s="1979">
        <f t="shared" si="78"/>
        <v>0</v>
      </c>
      <c r="AC222" s="1979">
        <f t="shared" si="79"/>
        <v>0</v>
      </c>
      <c r="AD222" s="1979">
        <f t="shared" si="80"/>
        <v>0</v>
      </c>
      <c r="AE222" s="1979">
        <f t="shared" si="81"/>
        <v>0</v>
      </c>
      <c r="AF222" s="1979">
        <f t="shared" si="82"/>
        <v>0</v>
      </c>
      <c r="AG222" s="1979">
        <f t="shared" si="83"/>
        <v>0</v>
      </c>
      <c r="AH222" s="1979">
        <f t="shared" si="84"/>
        <v>0</v>
      </c>
      <c r="AI222" s="1979">
        <f t="shared" si="85"/>
        <v>0</v>
      </c>
      <c r="AJ222" s="1979">
        <f t="shared" si="86"/>
        <v>0</v>
      </c>
      <c r="AK222" s="1979">
        <f t="shared" si="87"/>
        <v>0</v>
      </c>
      <c r="AL222" s="1979">
        <f t="shared" si="88"/>
        <v>0</v>
      </c>
      <c r="AM222" s="1979">
        <f t="shared" si="89"/>
        <v>0</v>
      </c>
      <c r="AN222" s="1979">
        <f t="shared" si="90"/>
        <v>0</v>
      </c>
      <c r="AO222" s="1979">
        <f t="shared" si="91"/>
        <v>0</v>
      </c>
      <c r="AP222" s="1979">
        <f t="shared" si="92"/>
        <v>0</v>
      </c>
      <c r="AQ222" s="1979">
        <f t="shared" si="93"/>
        <v>0</v>
      </c>
      <c r="AR222" s="1979">
        <f t="shared" si="94"/>
        <v>0</v>
      </c>
      <c r="AS222" s="1979">
        <f t="shared" si="95"/>
        <v>0</v>
      </c>
      <c r="AT222" s="1979">
        <f t="shared" si="96"/>
        <v>0</v>
      </c>
      <c r="AU222" s="1979">
        <f t="shared" si="97"/>
        <v>0</v>
      </c>
      <c r="AV222" s="1979">
        <f t="shared" si="98"/>
        <v>0</v>
      </c>
      <c r="AW222" s="1979">
        <f t="shared" si="99"/>
        <v>0</v>
      </c>
      <c r="AX222" s="1979">
        <f t="shared" si="100"/>
        <v>0</v>
      </c>
      <c r="AY222" s="1979">
        <f t="shared" si="101"/>
        <v>0</v>
      </c>
      <c r="AZ222" s="1979">
        <f t="shared" si="102"/>
        <v>0</v>
      </c>
      <c r="BA222" s="1979">
        <f t="shared" si="103"/>
        <v>0</v>
      </c>
      <c r="BB222" s="1979">
        <f t="shared" si="104"/>
        <v>0</v>
      </c>
      <c r="BC222" s="1979">
        <f t="shared" si="105"/>
        <v>0</v>
      </c>
      <c r="BD222" s="1979">
        <f t="shared" si="106"/>
        <v>0</v>
      </c>
      <c r="BE222" s="1979">
        <f t="shared" si="107"/>
        <v>0</v>
      </c>
      <c r="BF222" s="1979">
        <f t="shared" si="108"/>
        <v>0</v>
      </c>
      <c r="BG222" s="1979">
        <f t="shared" si="109"/>
        <v>0</v>
      </c>
      <c r="BH222" s="1979">
        <f t="shared" si="110"/>
        <v>0</v>
      </c>
      <c r="BI222" s="1979">
        <f t="shared" si="111"/>
        <v>0</v>
      </c>
      <c r="BJ222" s="1979">
        <f t="shared" si="112"/>
        <v>0</v>
      </c>
      <c r="BK222" s="1979">
        <f t="shared" si="113"/>
        <v>0</v>
      </c>
      <c r="BL222" s="1979">
        <f t="shared" si="114"/>
        <v>0</v>
      </c>
      <c r="BM222" s="1979">
        <f t="shared" si="115"/>
        <v>0</v>
      </c>
      <c r="BN222" s="1979">
        <f t="shared" si="116"/>
        <v>0</v>
      </c>
      <c r="BO222" s="1979">
        <f t="shared" si="117"/>
        <v>0</v>
      </c>
      <c r="BP222" s="1979">
        <f t="shared" si="118"/>
        <v>0</v>
      </c>
      <c r="BQ222" s="1979">
        <f t="shared" si="119"/>
        <v>0</v>
      </c>
      <c r="BR222" s="1979">
        <f t="shared" si="120"/>
        <v>0</v>
      </c>
      <c r="BS222" s="1979">
        <f t="shared" si="121"/>
        <v>0</v>
      </c>
      <c r="BT222" s="1979">
        <f t="shared" si="122"/>
        <v>0</v>
      </c>
      <c r="BU222" s="1979">
        <f t="shared" si="123"/>
        <v>0</v>
      </c>
      <c r="BV222" s="1979">
        <f t="shared" si="124"/>
        <v>0</v>
      </c>
      <c r="BW222" s="1979">
        <f t="shared" si="125"/>
        <v>0</v>
      </c>
      <c r="BX222" s="1979">
        <f t="shared" si="126"/>
        <v>0</v>
      </c>
      <c r="BY222" s="1979">
        <f t="shared" si="127"/>
        <v>0</v>
      </c>
      <c r="BZ222" s="1979">
        <f t="shared" si="128"/>
        <v>0</v>
      </c>
      <c r="CA222" s="1979">
        <f t="shared" si="129"/>
        <v>0</v>
      </c>
      <c r="CB222" s="1979">
        <f t="shared" si="130"/>
        <v>0</v>
      </c>
      <c r="CC222" s="1979">
        <f t="shared" si="131"/>
        <v>0</v>
      </c>
      <c r="CD222" s="1979">
        <f t="shared" si="132"/>
        <v>0</v>
      </c>
      <c r="CE222" s="1979">
        <f t="shared" si="133"/>
        <v>0</v>
      </c>
      <c r="CF222" s="1979">
        <f t="shared" si="134"/>
        <v>0</v>
      </c>
      <c r="CG222" s="1979">
        <f t="shared" si="135"/>
        <v>0</v>
      </c>
      <c r="CH222" s="1979">
        <f t="shared" si="136"/>
        <v>0</v>
      </c>
      <c r="CI222" s="1979">
        <f t="shared" si="137"/>
        <v>0</v>
      </c>
      <c r="CJ222" s="1979">
        <f t="shared" si="138"/>
        <v>0</v>
      </c>
      <c r="CK222" s="1979">
        <f t="shared" si="139"/>
        <v>0</v>
      </c>
      <c r="CL222" s="1979">
        <f t="shared" si="140"/>
        <v>0</v>
      </c>
      <c r="CM222" s="1956"/>
      <c r="CN222" s="1956"/>
      <c r="CO222" s="1956"/>
      <c r="CP222" s="1956"/>
      <c r="CQ222" s="2103"/>
      <c r="CR222" s="1956"/>
      <c r="CS222" s="1956"/>
      <c r="CT222" s="1956"/>
    </row>
    <row r="223" spans="1:98" ht="12.75">
      <c r="A223" s="1968"/>
      <c r="B223" s="247">
        <v>1850</v>
      </c>
      <c r="C223" s="1979">
        <f t="shared" si="53"/>
        <v>56000</v>
      </c>
      <c r="D223" s="1979">
        <f t="shared" si="54"/>
        <v>39200</v>
      </c>
      <c r="E223" s="1979">
        <f t="shared" si="55"/>
        <v>16800</v>
      </c>
      <c r="F223" s="1979">
        <f t="shared" si="56"/>
        <v>56000</v>
      </c>
      <c r="G223" s="1979">
        <f t="shared" si="57"/>
        <v>19392.674996718422</v>
      </c>
      <c r="H223" s="1979">
        <f t="shared" si="58"/>
        <v>9242.9755322304645</v>
      </c>
      <c r="I223" s="1979">
        <f t="shared" si="59"/>
        <v>10528.191658587604</v>
      </c>
      <c r="J223" s="1979">
        <f t="shared" si="60"/>
        <v>0</v>
      </c>
      <c r="K223" s="1979">
        <f t="shared" si="61"/>
        <v>0</v>
      </c>
      <c r="L223" s="1979">
        <f t="shared" si="62"/>
        <v>0</v>
      </c>
      <c r="M223" s="1979">
        <f t="shared" si="63"/>
        <v>0</v>
      </c>
      <c r="N223" s="1979">
        <f t="shared" si="64"/>
        <v>0</v>
      </c>
      <c r="O223" s="1979">
        <f t="shared" si="65"/>
        <v>36.157812463515185</v>
      </c>
      <c r="P223" s="1979">
        <f t="shared" si="66"/>
        <v>0</v>
      </c>
      <c r="Q223" s="1979">
        <f t="shared" si="67"/>
        <v>0</v>
      </c>
      <c r="R223" s="1979">
        <f t="shared" si="68"/>
        <v>0</v>
      </c>
      <c r="S223" s="1979">
        <f t="shared" si="69"/>
        <v>0</v>
      </c>
      <c r="T223" s="1979">
        <f t="shared" si="70"/>
        <v>0</v>
      </c>
      <c r="U223" s="1979">
        <f t="shared" si="71"/>
        <v>0</v>
      </c>
      <c r="V223" s="1979">
        <f t="shared" si="72"/>
        <v>0</v>
      </c>
      <c r="W223" s="1979">
        <f t="shared" si="73"/>
        <v>0</v>
      </c>
      <c r="X223" s="1979">
        <f t="shared" si="74"/>
        <v>0</v>
      </c>
      <c r="Y223" s="1979">
        <f t="shared" si="75"/>
        <v>0</v>
      </c>
      <c r="Z223" s="1979">
        <f t="shared" si="76"/>
        <v>0</v>
      </c>
      <c r="AA223" s="1979">
        <f t="shared" si="77"/>
        <v>39200</v>
      </c>
      <c r="AB223" s="1979">
        <f t="shared" si="78"/>
        <v>11249.094305505576</v>
      </c>
      <c r="AC223" s="1979">
        <f t="shared" si="79"/>
        <v>1371.0121719535816</v>
      </c>
      <c r="AD223" s="1979">
        <f t="shared" si="80"/>
        <v>132.1355009232814</v>
      </c>
      <c r="AE223" s="1979">
        <f t="shared" si="81"/>
        <v>0</v>
      </c>
      <c r="AF223" s="1979">
        <f t="shared" si="82"/>
        <v>0</v>
      </c>
      <c r="AG223" s="1979">
        <f t="shared" si="83"/>
        <v>0</v>
      </c>
      <c r="AH223" s="1979">
        <f t="shared" si="84"/>
        <v>3688.8332969943708</v>
      </c>
      <c r="AI223" s="1979">
        <f t="shared" si="85"/>
        <v>202.28416561133363</v>
      </c>
      <c r="AJ223" s="1979">
        <f t="shared" si="86"/>
        <v>156.64055901185321</v>
      </c>
      <c r="AK223" s="1979">
        <f t="shared" si="87"/>
        <v>0</v>
      </c>
      <c r="AL223" s="1979">
        <f t="shared" si="88"/>
        <v>0</v>
      </c>
      <c r="AM223" s="1979">
        <f t="shared" si="89"/>
        <v>0</v>
      </c>
      <c r="AN223" s="1979">
        <f t="shared" si="90"/>
        <v>0</v>
      </c>
      <c r="AO223" s="1979">
        <f t="shared" si="91"/>
        <v>0</v>
      </c>
      <c r="AP223" s="1979">
        <f t="shared" si="92"/>
        <v>0</v>
      </c>
      <c r="AQ223" s="1979">
        <f t="shared" si="93"/>
        <v>0</v>
      </c>
      <c r="AR223" s="1979">
        <f t="shared" si="94"/>
        <v>0</v>
      </c>
      <c r="AS223" s="1979">
        <f t="shared" si="95"/>
        <v>0</v>
      </c>
      <c r="AT223" s="1979">
        <f t="shared" si="96"/>
        <v>0</v>
      </c>
      <c r="AU223" s="1979">
        <f t="shared" si="97"/>
        <v>0</v>
      </c>
      <c r="AV223" s="1979">
        <f t="shared" si="98"/>
        <v>16799.999999999996</v>
      </c>
      <c r="AW223" s="1979">
        <f t="shared" si="99"/>
        <v>0</v>
      </c>
      <c r="AX223" s="1979">
        <f t="shared" si="100"/>
        <v>0</v>
      </c>
      <c r="AY223" s="1979">
        <f t="shared" si="101"/>
        <v>0</v>
      </c>
      <c r="AZ223" s="1979">
        <f t="shared" si="102"/>
        <v>0</v>
      </c>
      <c r="BA223" s="1979">
        <f t="shared" si="103"/>
        <v>0</v>
      </c>
      <c r="BB223" s="1979">
        <f t="shared" si="104"/>
        <v>0</v>
      </c>
      <c r="BC223" s="1979">
        <f t="shared" si="105"/>
        <v>0</v>
      </c>
      <c r="BD223" s="1979">
        <f t="shared" si="106"/>
        <v>0</v>
      </c>
      <c r="BE223" s="1979">
        <f t="shared" si="107"/>
        <v>0</v>
      </c>
      <c r="BF223" s="1979">
        <f t="shared" si="108"/>
        <v>0</v>
      </c>
      <c r="BG223" s="1979">
        <f t="shared" si="109"/>
        <v>0</v>
      </c>
      <c r="BH223" s="1979">
        <f t="shared" si="110"/>
        <v>0</v>
      </c>
      <c r="BI223" s="1979">
        <f t="shared" si="111"/>
        <v>0</v>
      </c>
      <c r="BJ223" s="1979">
        <f t="shared" si="112"/>
        <v>0</v>
      </c>
      <c r="BK223" s="1979">
        <f t="shared" si="113"/>
        <v>0</v>
      </c>
      <c r="BL223" s="1979">
        <f t="shared" si="114"/>
        <v>0</v>
      </c>
      <c r="BM223" s="1979">
        <f t="shared" si="115"/>
        <v>0</v>
      </c>
      <c r="BN223" s="1979">
        <f t="shared" si="116"/>
        <v>0</v>
      </c>
      <c r="BO223" s="1979">
        <f t="shared" si="117"/>
        <v>0</v>
      </c>
      <c r="BP223" s="1979">
        <f t="shared" si="118"/>
        <v>0</v>
      </c>
      <c r="BQ223" s="1979">
        <f t="shared" si="119"/>
        <v>0</v>
      </c>
      <c r="BR223" s="1979">
        <f t="shared" si="120"/>
        <v>0</v>
      </c>
      <c r="BS223" s="1979">
        <f t="shared" si="121"/>
        <v>0</v>
      </c>
      <c r="BT223" s="1979">
        <f t="shared" si="122"/>
        <v>0</v>
      </c>
      <c r="BU223" s="1979">
        <f t="shared" si="123"/>
        <v>0</v>
      </c>
      <c r="BV223" s="1979">
        <f t="shared" si="124"/>
        <v>0</v>
      </c>
      <c r="BW223" s="1979">
        <f t="shared" si="125"/>
        <v>0</v>
      </c>
      <c r="BX223" s="1979">
        <f t="shared" si="126"/>
        <v>0</v>
      </c>
      <c r="BY223" s="1979">
        <f t="shared" si="127"/>
        <v>0</v>
      </c>
      <c r="BZ223" s="1979">
        <f t="shared" si="128"/>
        <v>0</v>
      </c>
      <c r="CA223" s="1979">
        <f t="shared" si="129"/>
        <v>0</v>
      </c>
      <c r="CB223" s="1979">
        <f t="shared" si="130"/>
        <v>0</v>
      </c>
      <c r="CC223" s="1979">
        <f t="shared" si="131"/>
        <v>0</v>
      </c>
      <c r="CD223" s="1979">
        <f t="shared" si="132"/>
        <v>0</v>
      </c>
      <c r="CE223" s="1979">
        <f t="shared" si="133"/>
        <v>0</v>
      </c>
      <c r="CF223" s="1979">
        <f t="shared" si="134"/>
        <v>0</v>
      </c>
      <c r="CG223" s="1979">
        <f t="shared" si="135"/>
        <v>0</v>
      </c>
      <c r="CH223" s="1979">
        <f t="shared" si="136"/>
        <v>0</v>
      </c>
      <c r="CI223" s="1979">
        <f t="shared" si="137"/>
        <v>0</v>
      </c>
      <c r="CJ223" s="1979">
        <f t="shared" si="138"/>
        <v>0</v>
      </c>
      <c r="CK223" s="1979">
        <f t="shared" si="139"/>
        <v>0</v>
      </c>
      <c r="CL223" s="1979">
        <f t="shared" si="140"/>
        <v>0</v>
      </c>
      <c r="CM223" s="1956"/>
      <c r="CN223" s="1956"/>
      <c r="CO223" s="1956"/>
      <c r="CP223" s="1956"/>
      <c r="CQ223" s="2103"/>
      <c r="CR223" s="1956"/>
      <c r="CS223" s="1956"/>
      <c r="CT223" s="1956"/>
    </row>
    <row r="224" spans="1:98" ht="12.75">
      <c r="A224" s="1968"/>
      <c r="B224" s="247">
        <v>1855</v>
      </c>
      <c r="C224" s="1979">
        <f t="shared" si="53"/>
        <v>0</v>
      </c>
      <c r="D224" s="1979">
        <f t="shared" si="54"/>
        <v>0</v>
      </c>
      <c r="E224" s="1979">
        <f t="shared" si="55"/>
        <v>0</v>
      </c>
      <c r="F224" s="1979">
        <f t="shared" si="56"/>
        <v>0</v>
      </c>
      <c r="G224" s="1979">
        <f t="shared" si="57"/>
        <v>0</v>
      </c>
      <c r="H224" s="1979">
        <f t="shared" si="58"/>
        <v>0</v>
      </c>
      <c r="I224" s="1979">
        <f t="shared" si="59"/>
        <v>0</v>
      </c>
      <c r="J224" s="1979">
        <f t="shared" si="60"/>
        <v>0</v>
      </c>
      <c r="K224" s="1979">
        <f t="shared" si="61"/>
        <v>0</v>
      </c>
      <c r="L224" s="1979">
        <f t="shared" si="62"/>
        <v>0</v>
      </c>
      <c r="M224" s="1979">
        <f t="shared" si="63"/>
        <v>0</v>
      </c>
      <c r="N224" s="1979">
        <f t="shared" si="64"/>
        <v>0</v>
      </c>
      <c r="O224" s="1979">
        <f t="shared" si="65"/>
        <v>0</v>
      </c>
      <c r="P224" s="1979">
        <f t="shared" si="66"/>
        <v>0</v>
      </c>
      <c r="Q224" s="1979">
        <f t="shared" si="67"/>
        <v>0</v>
      </c>
      <c r="R224" s="1979">
        <f t="shared" si="68"/>
        <v>0</v>
      </c>
      <c r="S224" s="1979">
        <f t="shared" si="69"/>
        <v>0</v>
      </c>
      <c r="T224" s="1979">
        <f t="shared" si="70"/>
        <v>0</v>
      </c>
      <c r="U224" s="1979">
        <f t="shared" si="71"/>
        <v>0</v>
      </c>
      <c r="V224" s="1979">
        <f t="shared" si="72"/>
        <v>0</v>
      </c>
      <c r="W224" s="1979">
        <f t="shared" si="73"/>
        <v>0</v>
      </c>
      <c r="X224" s="1979">
        <f t="shared" si="74"/>
        <v>0</v>
      </c>
      <c r="Y224" s="1979">
        <f t="shared" si="75"/>
        <v>0</v>
      </c>
      <c r="Z224" s="1979">
        <f t="shared" si="76"/>
        <v>0</v>
      </c>
      <c r="AA224" s="1979">
        <f t="shared" si="77"/>
        <v>0</v>
      </c>
      <c r="AB224" s="1979">
        <f t="shared" si="78"/>
        <v>0</v>
      </c>
      <c r="AC224" s="1979">
        <f t="shared" si="79"/>
        <v>0</v>
      </c>
      <c r="AD224" s="1979">
        <f t="shared" si="80"/>
        <v>0</v>
      </c>
      <c r="AE224" s="1979">
        <f t="shared" si="81"/>
        <v>0</v>
      </c>
      <c r="AF224" s="1979">
        <f t="shared" si="82"/>
        <v>0</v>
      </c>
      <c r="AG224" s="1979">
        <f t="shared" si="83"/>
        <v>0</v>
      </c>
      <c r="AH224" s="1979">
        <f t="shared" si="84"/>
        <v>0</v>
      </c>
      <c r="AI224" s="1979">
        <f t="shared" si="85"/>
        <v>0</v>
      </c>
      <c r="AJ224" s="1979">
        <f t="shared" si="86"/>
        <v>0</v>
      </c>
      <c r="AK224" s="1979">
        <f t="shared" si="87"/>
        <v>0</v>
      </c>
      <c r="AL224" s="1979">
        <f t="shared" si="88"/>
        <v>0</v>
      </c>
      <c r="AM224" s="1979">
        <f t="shared" si="89"/>
        <v>0</v>
      </c>
      <c r="AN224" s="1979">
        <f t="shared" si="90"/>
        <v>0</v>
      </c>
      <c r="AO224" s="1979">
        <f t="shared" si="91"/>
        <v>0</v>
      </c>
      <c r="AP224" s="1979">
        <f t="shared" si="92"/>
        <v>0</v>
      </c>
      <c r="AQ224" s="1979">
        <f t="shared" si="93"/>
        <v>0</v>
      </c>
      <c r="AR224" s="1979">
        <f t="shared" si="94"/>
        <v>0</v>
      </c>
      <c r="AS224" s="1979">
        <f t="shared" si="95"/>
        <v>0</v>
      </c>
      <c r="AT224" s="1979">
        <f t="shared" si="96"/>
        <v>0</v>
      </c>
      <c r="AU224" s="1979">
        <f t="shared" si="97"/>
        <v>0</v>
      </c>
      <c r="AV224" s="1979">
        <f t="shared" si="98"/>
        <v>0</v>
      </c>
      <c r="AW224" s="1979">
        <f t="shared" si="99"/>
        <v>0</v>
      </c>
      <c r="AX224" s="1979">
        <f t="shared" si="100"/>
        <v>0</v>
      </c>
      <c r="AY224" s="1979">
        <f t="shared" si="101"/>
        <v>0</v>
      </c>
      <c r="AZ224" s="1979">
        <f t="shared" si="102"/>
        <v>0</v>
      </c>
      <c r="BA224" s="1979">
        <f t="shared" si="103"/>
        <v>0</v>
      </c>
      <c r="BB224" s="1979">
        <f t="shared" si="104"/>
        <v>0</v>
      </c>
      <c r="BC224" s="1979">
        <f t="shared" si="105"/>
        <v>0</v>
      </c>
      <c r="BD224" s="1979">
        <f t="shared" si="106"/>
        <v>0</v>
      </c>
      <c r="BE224" s="1979">
        <f t="shared" si="107"/>
        <v>0</v>
      </c>
      <c r="BF224" s="1979">
        <f t="shared" si="108"/>
        <v>0</v>
      </c>
      <c r="BG224" s="1979">
        <f t="shared" si="109"/>
        <v>0</v>
      </c>
      <c r="BH224" s="1979">
        <f t="shared" si="110"/>
        <v>0</v>
      </c>
      <c r="BI224" s="1979">
        <f t="shared" si="111"/>
        <v>0</v>
      </c>
      <c r="BJ224" s="1979">
        <f t="shared" si="112"/>
        <v>0</v>
      </c>
      <c r="BK224" s="1979">
        <f t="shared" si="113"/>
        <v>0</v>
      </c>
      <c r="BL224" s="1979">
        <f t="shared" si="114"/>
        <v>0</v>
      </c>
      <c r="BM224" s="1979">
        <f t="shared" si="115"/>
        <v>0</v>
      </c>
      <c r="BN224" s="1979">
        <f t="shared" si="116"/>
        <v>0</v>
      </c>
      <c r="BO224" s="1979">
        <f t="shared" si="117"/>
        <v>0</v>
      </c>
      <c r="BP224" s="1979">
        <f t="shared" si="118"/>
        <v>0</v>
      </c>
      <c r="BQ224" s="1979">
        <f t="shared" si="119"/>
        <v>0</v>
      </c>
      <c r="BR224" s="1979">
        <f t="shared" si="120"/>
        <v>0</v>
      </c>
      <c r="BS224" s="1979">
        <f t="shared" si="121"/>
        <v>0</v>
      </c>
      <c r="BT224" s="1979">
        <f t="shared" si="122"/>
        <v>0</v>
      </c>
      <c r="BU224" s="1979">
        <f t="shared" si="123"/>
        <v>0</v>
      </c>
      <c r="BV224" s="1979">
        <f t="shared" si="124"/>
        <v>0</v>
      </c>
      <c r="BW224" s="1979">
        <f t="shared" si="125"/>
        <v>0</v>
      </c>
      <c r="BX224" s="1979">
        <f t="shared" si="126"/>
        <v>0</v>
      </c>
      <c r="BY224" s="1979">
        <f t="shared" si="127"/>
        <v>0</v>
      </c>
      <c r="BZ224" s="1979">
        <f t="shared" si="128"/>
        <v>0</v>
      </c>
      <c r="CA224" s="1979">
        <f t="shared" si="129"/>
        <v>0</v>
      </c>
      <c r="CB224" s="1979">
        <f t="shared" si="130"/>
        <v>0</v>
      </c>
      <c r="CC224" s="1979">
        <f t="shared" si="131"/>
        <v>0</v>
      </c>
      <c r="CD224" s="1979">
        <f t="shared" si="132"/>
        <v>0</v>
      </c>
      <c r="CE224" s="1979">
        <f t="shared" si="133"/>
        <v>0</v>
      </c>
      <c r="CF224" s="1979">
        <f t="shared" si="134"/>
        <v>0</v>
      </c>
      <c r="CG224" s="1979">
        <f t="shared" si="135"/>
        <v>0</v>
      </c>
      <c r="CH224" s="1979">
        <f t="shared" si="136"/>
        <v>0</v>
      </c>
      <c r="CI224" s="1979">
        <f t="shared" si="137"/>
        <v>0</v>
      </c>
      <c r="CJ224" s="1979">
        <f t="shared" si="138"/>
        <v>0</v>
      </c>
      <c r="CK224" s="1979">
        <f t="shared" si="139"/>
        <v>0</v>
      </c>
      <c r="CL224" s="1979">
        <f t="shared" si="140"/>
        <v>0</v>
      </c>
      <c r="CM224" s="1956"/>
      <c r="CN224" s="1956"/>
      <c r="CO224" s="1956"/>
      <c r="CP224" s="1956"/>
      <c r="CQ224" s="2103"/>
      <c r="CR224" s="1956"/>
      <c r="CS224" s="1956"/>
      <c r="CT224" s="1956"/>
    </row>
    <row r="225" spans="1:98" ht="12.75">
      <c r="A225" s="1968"/>
      <c r="B225" s="247">
        <v>1860</v>
      </c>
      <c r="C225" s="1979">
        <f t="shared" si="53"/>
        <v>38000</v>
      </c>
      <c r="D225" s="1979">
        <f t="shared" si="54"/>
        <v>0</v>
      </c>
      <c r="E225" s="1979">
        <f t="shared" si="55"/>
        <v>38000</v>
      </c>
      <c r="F225" s="1979">
        <f t="shared" si="56"/>
        <v>38000</v>
      </c>
      <c r="G225" s="1979">
        <f t="shared" si="57"/>
        <v>0</v>
      </c>
      <c r="H225" s="1979">
        <f t="shared" si="58"/>
        <v>0</v>
      </c>
      <c r="I225" s="1979">
        <f t="shared" si="59"/>
        <v>0</v>
      </c>
      <c r="J225" s="1979">
        <f t="shared" si="60"/>
        <v>0</v>
      </c>
      <c r="K225" s="1979">
        <f t="shared" si="61"/>
        <v>0</v>
      </c>
      <c r="L225" s="1979">
        <f t="shared" si="62"/>
        <v>0</v>
      </c>
      <c r="M225" s="1979">
        <f t="shared" si="63"/>
        <v>0</v>
      </c>
      <c r="N225" s="1979">
        <f t="shared" si="64"/>
        <v>0</v>
      </c>
      <c r="O225" s="1979">
        <f t="shared" si="65"/>
        <v>0</v>
      </c>
      <c r="P225" s="1979">
        <f t="shared" si="66"/>
        <v>0</v>
      </c>
      <c r="Q225" s="1979">
        <f t="shared" si="67"/>
        <v>0</v>
      </c>
      <c r="R225" s="1979">
        <f t="shared" si="68"/>
        <v>0</v>
      </c>
      <c r="S225" s="1979">
        <f t="shared" si="69"/>
        <v>0</v>
      </c>
      <c r="T225" s="1979">
        <f t="shared" si="70"/>
        <v>0</v>
      </c>
      <c r="U225" s="1979">
        <f t="shared" si="71"/>
        <v>0</v>
      </c>
      <c r="V225" s="1979">
        <f t="shared" si="72"/>
        <v>0</v>
      </c>
      <c r="W225" s="1979">
        <f t="shared" si="73"/>
        <v>0</v>
      </c>
      <c r="X225" s="1979">
        <f t="shared" si="74"/>
        <v>0</v>
      </c>
      <c r="Y225" s="1979">
        <f t="shared" si="75"/>
        <v>0</v>
      </c>
      <c r="Z225" s="1979">
        <f t="shared" si="76"/>
        <v>0</v>
      </c>
      <c r="AA225" s="1979">
        <f t="shared" si="77"/>
        <v>0</v>
      </c>
      <c r="AB225" s="1979">
        <f t="shared" si="78"/>
        <v>13339.365545025841</v>
      </c>
      <c r="AC225" s="1979">
        <f t="shared" si="79"/>
        <v>22830.907154898836</v>
      </c>
      <c r="AD225" s="1979">
        <f t="shared" si="80"/>
        <v>1829.7273000753173</v>
      </c>
      <c r="AE225" s="1979">
        <f t="shared" si="81"/>
        <v>0</v>
      </c>
      <c r="AF225" s="1979">
        <f t="shared" si="82"/>
        <v>0</v>
      </c>
      <c r="AG225" s="1979">
        <f t="shared" si="83"/>
        <v>0</v>
      </c>
      <c r="AH225" s="1979">
        <f t="shared" si="84"/>
        <v>0</v>
      </c>
      <c r="AI225" s="1979">
        <f t="shared" si="85"/>
        <v>0</v>
      </c>
      <c r="AJ225" s="1979">
        <f t="shared" si="86"/>
        <v>0</v>
      </c>
      <c r="AK225" s="1979">
        <f t="shared" si="87"/>
        <v>0</v>
      </c>
      <c r="AL225" s="1979">
        <f t="shared" si="88"/>
        <v>0</v>
      </c>
      <c r="AM225" s="1979">
        <f t="shared" si="89"/>
        <v>0</v>
      </c>
      <c r="AN225" s="1979">
        <f t="shared" si="90"/>
        <v>0</v>
      </c>
      <c r="AO225" s="1979">
        <f t="shared" si="91"/>
        <v>0</v>
      </c>
      <c r="AP225" s="1979">
        <f t="shared" si="92"/>
        <v>0</v>
      </c>
      <c r="AQ225" s="1979">
        <f t="shared" si="93"/>
        <v>0</v>
      </c>
      <c r="AR225" s="1979">
        <f t="shared" si="94"/>
        <v>0</v>
      </c>
      <c r="AS225" s="1979">
        <f t="shared" si="95"/>
        <v>0</v>
      </c>
      <c r="AT225" s="1979">
        <f t="shared" si="96"/>
        <v>0</v>
      </c>
      <c r="AU225" s="1979">
        <f t="shared" si="97"/>
        <v>0</v>
      </c>
      <c r="AV225" s="1979">
        <f t="shared" si="98"/>
        <v>38000</v>
      </c>
      <c r="AW225" s="1979">
        <f t="shared" si="99"/>
        <v>0</v>
      </c>
      <c r="AX225" s="1979">
        <f t="shared" si="100"/>
        <v>0</v>
      </c>
      <c r="AY225" s="1979">
        <f t="shared" si="101"/>
        <v>0</v>
      </c>
      <c r="AZ225" s="1979">
        <f t="shared" si="102"/>
        <v>0</v>
      </c>
      <c r="BA225" s="1979">
        <f t="shared" si="103"/>
        <v>0</v>
      </c>
      <c r="BB225" s="1979">
        <f t="shared" si="104"/>
        <v>0</v>
      </c>
      <c r="BC225" s="1979">
        <f t="shared" si="105"/>
        <v>0</v>
      </c>
      <c r="BD225" s="1979">
        <f t="shared" si="106"/>
        <v>0</v>
      </c>
      <c r="BE225" s="1979">
        <f t="shared" si="107"/>
        <v>0</v>
      </c>
      <c r="BF225" s="1979">
        <f t="shared" si="108"/>
        <v>0</v>
      </c>
      <c r="BG225" s="1979">
        <f t="shared" si="109"/>
        <v>0</v>
      </c>
      <c r="BH225" s="1979">
        <f t="shared" si="110"/>
        <v>0</v>
      </c>
      <c r="BI225" s="1979">
        <f t="shared" si="111"/>
        <v>0</v>
      </c>
      <c r="BJ225" s="1979">
        <f t="shared" si="112"/>
        <v>0</v>
      </c>
      <c r="BK225" s="1979">
        <f t="shared" si="113"/>
        <v>0</v>
      </c>
      <c r="BL225" s="1979">
        <f t="shared" si="114"/>
        <v>0</v>
      </c>
      <c r="BM225" s="1979">
        <f t="shared" si="115"/>
        <v>0</v>
      </c>
      <c r="BN225" s="1979">
        <f t="shared" si="116"/>
        <v>0</v>
      </c>
      <c r="BO225" s="1979">
        <f t="shared" si="117"/>
        <v>0</v>
      </c>
      <c r="BP225" s="1979">
        <f t="shared" si="118"/>
        <v>0</v>
      </c>
      <c r="BQ225" s="1979">
        <f t="shared" si="119"/>
        <v>0</v>
      </c>
      <c r="BR225" s="1979">
        <f t="shared" si="120"/>
        <v>0</v>
      </c>
      <c r="BS225" s="1979">
        <f t="shared" si="121"/>
        <v>0</v>
      </c>
      <c r="BT225" s="1979">
        <f t="shared" si="122"/>
        <v>0</v>
      </c>
      <c r="BU225" s="1979">
        <f t="shared" si="123"/>
        <v>0</v>
      </c>
      <c r="BV225" s="1979">
        <f t="shared" si="124"/>
        <v>0</v>
      </c>
      <c r="BW225" s="1979">
        <f t="shared" si="125"/>
        <v>0</v>
      </c>
      <c r="BX225" s="1979">
        <f t="shared" si="126"/>
        <v>0</v>
      </c>
      <c r="BY225" s="1979">
        <f t="shared" si="127"/>
        <v>0</v>
      </c>
      <c r="BZ225" s="1979">
        <f t="shared" si="128"/>
        <v>0</v>
      </c>
      <c r="CA225" s="1979">
        <f t="shared" si="129"/>
        <v>0</v>
      </c>
      <c r="CB225" s="1979">
        <f t="shared" si="130"/>
        <v>0</v>
      </c>
      <c r="CC225" s="1979">
        <f t="shared" si="131"/>
        <v>0</v>
      </c>
      <c r="CD225" s="1979">
        <f t="shared" si="132"/>
        <v>0</v>
      </c>
      <c r="CE225" s="1979">
        <f t="shared" si="133"/>
        <v>0</v>
      </c>
      <c r="CF225" s="1979">
        <f t="shared" si="134"/>
        <v>0</v>
      </c>
      <c r="CG225" s="1979">
        <f t="shared" si="135"/>
        <v>0</v>
      </c>
      <c r="CH225" s="1979">
        <f t="shared" si="136"/>
        <v>0</v>
      </c>
      <c r="CI225" s="1979">
        <f t="shared" si="137"/>
        <v>0</v>
      </c>
      <c r="CJ225" s="1979">
        <f t="shared" si="138"/>
        <v>0</v>
      </c>
      <c r="CK225" s="1979">
        <f t="shared" si="139"/>
        <v>0</v>
      </c>
      <c r="CL225" s="1979">
        <f t="shared" si="140"/>
        <v>0</v>
      </c>
      <c r="CM225" s="1956"/>
      <c r="CN225" s="1956"/>
      <c r="CO225" s="1956"/>
      <c r="CP225" s="1956"/>
      <c r="CQ225" s="2103"/>
      <c r="CR225" s="1956"/>
      <c r="CS225" s="1956"/>
      <c r="CT225" s="1956"/>
    </row>
    <row r="226" spans="1:98" ht="12.75">
      <c r="A226" s="1968"/>
      <c r="B226" s="247" t="s">
        <v>61</v>
      </c>
      <c r="C226" s="1979">
        <f t="shared" si="53"/>
        <v>906000</v>
      </c>
      <c r="D226" s="1979">
        <f t="shared" si="54"/>
        <v>588900</v>
      </c>
      <c r="E226" s="1979">
        <f t="shared" si="55"/>
        <v>317100</v>
      </c>
      <c r="F226" s="1979">
        <f t="shared" si="56"/>
        <v>906000</v>
      </c>
      <c r="G226" s="1979">
        <f t="shared" si="57"/>
        <v>253072.54108022078</v>
      </c>
      <c r="H226" s="1979">
        <f t="shared" si="58"/>
        <v>114153.59612682008</v>
      </c>
      <c r="I226" s="1979">
        <f t="shared" si="59"/>
        <v>221213.08916977566</v>
      </c>
      <c r="J226" s="1979">
        <f t="shared" si="60"/>
        <v>0</v>
      </c>
      <c r="K226" s="1979">
        <f t="shared" si="61"/>
        <v>0</v>
      </c>
      <c r="L226" s="1979">
        <f t="shared" si="62"/>
        <v>0</v>
      </c>
      <c r="M226" s="1979">
        <f t="shared" si="63"/>
        <v>0</v>
      </c>
      <c r="N226" s="1979">
        <f t="shared" si="64"/>
        <v>0</v>
      </c>
      <c r="O226" s="1979">
        <f t="shared" si="65"/>
        <v>460.7736231834474</v>
      </c>
      <c r="P226" s="1979">
        <f t="shared" si="66"/>
        <v>0</v>
      </c>
      <c r="Q226" s="1979">
        <f t="shared" si="67"/>
        <v>0</v>
      </c>
      <c r="R226" s="1979">
        <f t="shared" si="68"/>
        <v>0</v>
      </c>
      <c r="S226" s="1979">
        <f t="shared" si="69"/>
        <v>0</v>
      </c>
      <c r="T226" s="1979">
        <f t="shared" si="70"/>
        <v>0</v>
      </c>
      <c r="U226" s="1979">
        <f t="shared" si="71"/>
        <v>0</v>
      </c>
      <c r="V226" s="1979">
        <f t="shared" si="72"/>
        <v>0</v>
      </c>
      <c r="W226" s="1979">
        <f t="shared" si="73"/>
        <v>0</v>
      </c>
      <c r="X226" s="1979">
        <f t="shared" si="74"/>
        <v>0</v>
      </c>
      <c r="Y226" s="1979">
        <f t="shared" si="75"/>
        <v>0</v>
      </c>
      <c r="Z226" s="1979">
        <f t="shared" si="76"/>
        <v>0</v>
      </c>
      <c r="AA226" s="1979">
        <f t="shared" si="77"/>
        <v>588899.99999999988</v>
      </c>
      <c r="AB226" s="1979">
        <f t="shared" si="78"/>
        <v>209897.09212390779</v>
      </c>
      <c r="AC226" s="1979">
        <f t="shared" si="79"/>
        <v>28579.276526530874</v>
      </c>
      <c r="AD226" s="1979">
        <f t="shared" si="80"/>
        <v>4119.5110779770957</v>
      </c>
      <c r="AE226" s="1979">
        <f t="shared" si="81"/>
        <v>0</v>
      </c>
      <c r="AF226" s="1979">
        <f t="shared" si="82"/>
        <v>0</v>
      </c>
      <c r="AG226" s="1979">
        <f t="shared" si="83"/>
        <v>0</v>
      </c>
      <c r="AH226" s="1979">
        <f t="shared" si="84"/>
        <v>67897.655480715912</v>
      </c>
      <c r="AI226" s="1979">
        <f t="shared" si="85"/>
        <v>3723.2966306916778</v>
      </c>
      <c r="AJ226" s="1979">
        <f t="shared" si="86"/>
        <v>2883.1681601766318</v>
      </c>
      <c r="AK226" s="1979">
        <f t="shared" si="87"/>
        <v>0</v>
      </c>
      <c r="AL226" s="1979">
        <f t="shared" si="88"/>
        <v>0</v>
      </c>
      <c r="AM226" s="1979">
        <f t="shared" si="89"/>
        <v>0</v>
      </c>
      <c r="AN226" s="1979">
        <f t="shared" si="90"/>
        <v>0</v>
      </c>
      <c r="AO226" s="1979">
        <f t="shared" si="91"/>
        <v>0</v>
      </c>
      <c r="AP226" s="1979">
        <f t="shared" si="92"/>
        <v>0</v>
      </c>
      <c r="AQ226" s="1979">
        <f t="shared" si="93"/>
        <v>0</v>
      </c>
      <c r="AR226" s="1979">
        <f t="shared" si="94"/>
        <v>0</v>
      </c>
      <c r="AS226" s="1979">
        <f t="shared" si="95"/>
        <v>0</v>
      </c>
      <c r="AT226" s="1979">
        <f t="shared" si="96"/>
        <v>0</v>
      </c>
      <c r="AU226" s="1979">
        <f t="shared" si="97"/>
        <v>0</v>
      </c>
      <c r="AV226" s="1979">
        <f t="shared" si="98"/>
        <v>317100</v>
      </c>
      <c r="AW226" s="1979">
        <f t="shared" si="99"/>
        <v>0</v>
      </c>
      <c r="AX226" s="1979">
        <f t="shared" si="100"/>
        <v>0</v>
      </c>
      <c r="AY226" s="1979">
        <f t="shared" si="101"/>
        <v>0</v>
      </c>
      <c r="AZ226" s="1979">
        <f t="shared" si="102"/>
        <v>0</v>
      </c>
      <c r="BA226" s="1979">
        <f t="shared" si="103"/>
        <v>0</v>
      </c>
      <c r="BB226" s="1979">
        <f t="shared" si="104"/>
        <v>0</v>
      </c>
      <c r="BC226" s="1979">
        <f t="shared" si="105"/>
        <v>0</v>
      </c>
      <c r="BD226" s="1979">
        <f t="shared" si="106"/>
        <v>0</v>
      </c>
      <c r="BE226" s="1979">
        <f t="shared" si="107"/>
        <v>0</v>
      </c>
      <c r="BF226" s="1979">
        <f t="shared" si="108"/>
        <v>0</v>
      </c>
      <c r="BG226" s="1979">
        <f t="shared" si="109"/>
        <v>0</v>
      </c>
      <c r="BH226" s="1979">
        <f t="shared" si="110"/>
        <v>0</v>
      </c>
      <c r="BI226" s="1979">
        <f t="shared" si="111"/>
        <v>0</v>
      </c>
      <c r="BJ226" s="1979">
        <f t="shared" si="112"/>
        <v>0</v>
      </c>
      <c r="BK226" s="1979">
        <f t="shared" si="113"/>
        <v>0</v>
      </c>
      <c r="BL226" s="1979">
        <f t="shared" si="114"/>
        <v>0</v>
      </c>
      <c r="BM226" s="1979">
        <f t="shared" si="115"/>
        <v>0</v>
      </c>
      <c r="BN226" s="1979">
        <f t="shared" si="116"/>
        <v>0</v>
      </c>
      <c r="BO226" s="1979">
        <f t="shared" si="117"/>
        <v>0</v>
      </c>
      <c r="BP226" s="1979">
        <f t="shared" si="118"/>
        <v>0</v>
      </c>
      <c r="BQ226" s="1979">
        <f t="shared" si="119"/>
        <v>0</v>
      </c>
      <c r="BR226" s="1979">
        <f t="shared" si="120"/>
        <v>0</v>
      </c>
      <c r="BS226" s="1979">
        <f t="shared" si="121"/>
        <v>0</v>
      </c>
      <c r="BT226" s="1979">
        <f t="shared" si="122"/>
        <v>0</v>
      </c>
      <c r="BU226" s="1979">
        <f t="shared" si="123"/>
        <v>0</v>
      </c>
      <c r="BV226" s="1979">
        <f t="shared" si="124"/>
        <v>0</v>
      </c>
      <c r="BW226" s="1979">
        <f t="shared" si="125"/>
        <v>0</v>
      </c>
      <c r="BX226" s="1979">
        <f t="shared" si="126"/>
        <v>0</v>
      </c>
      <c r="BY226" s="1979">
        <f t="shared" si="127"/>
        <v>0</v>
      </c>
      <c r="BZ226" s="1979">
        <f t="shared" si="128"/>
        <v>0</v>
      </c>
      <c r="CA226" s="1979">
        <f t="shared" si="129"/>
        <v>0</v>
      </c>
      <c r="CB226" s="1979">
        <f t="shared" si="130"/>
        <v>0</v>
      </c>
      <c r="CC226" s="1979">
        <f t="shared" si="131"/>
        <v>0</v>
      </c>
      <c r="CD226" s="1979">
        <f t="shared" si="132"/>
        <v>0</v>
      </c>
      <c r="CE226" s="1979">
        <f t="shared" si="133"/>
        <v>0</v>
      </c>
      <c r="CF226" s="1979">
        <f t="shared" si="134"/>
        <v>0</v>
      </c>
      <c r="CG226" s="1979">
        <f t="shared" si="135"/>
        <v>0</v>
      </c>
      <c r="CH226" s="1979">
        <f t="shared" si="136"/>
        <v>0</v>
      </c>
      <c r="CI226" s="1979">
        <f t="shared" si="137"/>
        <v>0</v>
      </c>
      <c r="CJ226" s="1979">
        <f t="shared" si="138"/>
        <v>0</v>
      </c>
      <c r="CK226" s="1979">
        <f t="shared" si="139"/>
        <v>0</v>
      </c>
      <c r="CL226" s="1979">
        <f t="shared" si="140"/>
        <v>0</v>
      </c>
      <c r="CM226" s="1956"/>
      <c r="CN226" s="1956"/>
      <c r="CO226" s="1956"/>
      <c r="CP226" s="1956"/>
      <c r="CQ226" s="2103"/>
      <c r="CR226" s="1956"/>
      <c r="CS226" s="1956"/>
      <c r="CT226" s="1956"/>
    </row>
    <row r="227" spans="1:98" ht="12.75">
      <c r="A227" s="1968"/>
      <c r="B227" s="1965" t="s">
        <v>563</v>
      </c>
      <c r="C227" s="1979">
        <f t="shared" si="53"/>
        <v>51000</v>
      </c>
      <c r="D227" s="1979">
        <f t="shared" si="54"/>
        <v>33150</v>
      </c>
      <c r="E227" s="1979">
        <f t="shared" si="55"/>
        <v>17850</v>
      </c>
      <c r="F227" s="1979">
        <f t="shared" si="56"/>
        <v>51000</v>
      </c>
      <c r="G227" s="1979">
        <f t="shared" si="57"/>
        <v>14961.060395387325</v>
      </c>
      <c r="H227" s="1979">
        <f t="shared" si="58"/>
        <v>6436.7478660743855</v>
      </c>
      <c r="I227" s="1979">
        <f t="shared" si="59"/>
        <v>11724.716680410484</v>
      </c>
      <c r="J227" s="1979">
        <f t="shared" si="60"/>
        <v>0</v>
      </c>
      <c r="K227" s="1979">
        <f t="shared" si="61"/>
        <v>0</v>
      </c>
      <c r="L227" s="1979">
        <f t="shared" si="62"/>
        <v>0</v>
      </c>
      <c r="M227" s="1979">
        <f t="shared" si="63"/>
        <v>0</v>
      </c>
      <c r="N227" s="1979">
        <f t="shared" si="64"/>
        <v>0</v>
      </c>
      <c r="O227" s="1979">
        <f t="shared" si="65"/>
        <v>27.475058127802662</v>
      </c>
      <c r="P227" s="1979">
        <f t="shared" si="66"/>
        <v>0</v>
      </c>
      <c r="Q227" s="1979">
        <f t="shared" si="67"/>
        <v>0</v>
      </c>
      <c r="R227" s="1979">
        <f t="shared" si="68"/>
        <v>0</v>
      </c>
      <c r="S227" s="1979">
        <f t="shared" si="69"/>
        <v>0</v>
      </c>
      <c r="T227" s="1979">
        <f t="shared" si="70"/>
        <v>0</v>
      </c>
      <c r="U227" s="1979">
        <f t="shared" si="71"/>
        <v>0</v>
      </c>
      <c r="V227" s="1979">
        <f t="shared" si="72"/>
        <v>0</v>
      </c>
      <c r="W227" s="1979">
        <f t="shared" si="73"/>
        <v>0</v>
      </c>
      <c r="X227" s="1979">
        <f t="shared" si="74"/>
        <v>0</v>
      </c>
      <c r="Y227" s="1979">
        <f t="shared" si="75"/>
        <v>0</v>
      </c>
      <c r="Z227" s="1979">
        <f t="shared" si="76"/>
        <v>0</v>
      </c>
      <c r="AA227" s="1979">
        <f t="shared" si="77"/>
        <v>33150</v>
      </c>
      <c r="AB227" s="1979">
        <f t="shared" si="78"/>
        <v>12068.423467589857</v>
      </c>
      <c r="AC227" s="1979">
        <f t="shared" si="79"/>
        <v>1401.2632685300161</v>
      </c>
      <c r="AD227" s="1979">
        <f t="shared" si="80"/>
        <v>135.31890566630983</v>
      </c>
      <c r="AE227" s="1979">
        <f t="shared" si="81"/>
        <v>0</v>
      </c>
      <c r="AF227" s="1979">
        <f t="shared" si="82"/>
        <v>0</v>
      </c>
      <c r="AG227" s="1979">
        <f t="shared" si="83"/>
        <v>0</v>
      </c>
      <c r="AH227" s="1979">
        <f t="shared" si="84"/>
        <v>3868.5801993358136</v>
      </c>
      <c r="AI227" s="1979">
        <f t="shared" si="85"/>
        <v>212.14092769136215</v>
      </c>
      <c r="AJ227" s="1979">
        <f t="shared" si="86"/>
        <v>164.27323118664452</v>
      </c>
      <c r="AK227" s="1979">
        <f t="shared" si="87"/>
        <v>0</v>
      </c>
      <c r="AL227" s="1979">
        <f t="shared" si="88"/>
        <v>0</v>
      </c>
      <c r="AM227" s="1979">
        <f t="shared" si="89"/>
        <v>0</v>
      </c>
      <c r="AN227" s="1979">
        <f t="shared" si="90"/>
        <v>0</v>
      </c>
      <c r="AO227" s="1979">
        <f t="shared" si="91"/>
        <v>0</v>
      </c>
      <c r="AP227" s="1979">
        <f t="shared" si="92"/>
        <v>0</v>
      </c>
      <c r="AQ227" s="1979">
        <f t="shared" si="93"/>
        <v>0</v>
      </c>
      <c r="AR227" s="1979">
        <f t="shared" si="94"/>
        <v>0</v>
      </c>
      <c r="AS227" s="1979">
        <f t="shared" si="95"/>
        <v>0</v>
      </c>
      <c r="AT227" s="1979">
        <f t="shared" si="96"/>
        <v>0</v>
      </c>
      <c r="AU227" s="1979">
        <f t="shared" si="97"/>
        <v>0</v>
      </c>
      <c r="AV227" s="1979">
        <f t="shared" si="98"/>
        <v>17850</v>
      </c>
      <c r="AW227" s="1979">
        <f t="shared" si="99"/>
        <v>0</v>
      </c>
      <c r="AX227" s="1979">
        <f t="shared" si="100"/>
        <v>0</v>
      </c>
      <c r="AY227" s="1979">
        <f t="shared" si="101"/>
        <v>0</v>
      </c>
      <c r="AZ227" s="1979">
        <f t="shared" si="102"/>
        <v>0</v>
      </c>
      <c r="BA227" s="1979">
        <f t="shared" si="103"/>
        <v>0</v>
      </c>
      <c r="BB227" s="1979">
        <f t="shared" si="104"/>
        <v>0</v>
      </c>
      <c r="BC227" s="1979">
        <f t="shared" si="105"/>
        <v>0</v>
      </c>
      <c r="BD227" s="1979">
        <f t="shared" si="106"/>
        <v>0</v>
      </c>
      <c r="BE227" s="1979">
        <f t="shared" si="107"/>
        <v>0</v>
      </c>
      <c r="BF227" s="1979">
        <f t="shared" si="108"/>
        <v>0</v>
      </c>
      <c r="BG227" s="1979">
        <f t="shared" si="109"/>
        <v>0</v>
      </c>
      <c r="BH227" s="1979">
        <f t="shared" si="110"/>
        <v>0</v>
      </c>
      <c r="BI227" s="1979">
        <f t="shared" si="111"/>
        <v>0</v>
      </c>
      <c r="BJ227" s="1979">
        <f t="shared" si="112"/>
        <v>0</v>
      </c>
      <c r="BK227" s="1979">
        <f t="shared" si="113"/>
        <v>0</v>
      </c>
      <c r="BL227" s="1979">
        <f t="shared" si="114"/>
        <v>0</v>
      </c>
      <c r="BM227" s="1979">
        <f t="shared" si="115"/>
        <v>0</v>
      </c>
      <c r="BN227" s="1979">
        <f t="shared" si="116"/>
        <v>0</v>
      </c>
      <c r="BO227" s="1979">
        <f t="shared" si="117"/>
        <v>0</v>
      </c>
      <c r="BP227" s="1979">
        <f t="shared" si="118"/>
        <v>0</v>
      </c>
      <c r="BQ227" s="1979">
        <f t="shared" si="119"/>
        <v>0</v>
      </c>
      <c r="BR227" s="1979">
        <f t="shared" si="120"/>
        <v>0</v>
      </c>
      <c r="BS227" s="1979">
        <f t="shared" si="121"/>
        <v>0</v>
      </c>
      <c r="BT227" s="1979">
        <f t="shared" si="122"/>
        <v>0</v>
      </c>
      <c r="BU227" s="1979">
        <f t="shared" si="123"/>
        <v>0</v>
      </c>
      <c r="BV227" s="1979">
        <f t="shared" si="124"/>
        <v>0</v>
      </c>
      <c r="BW227" s="1979">
        <f t="shared" si="125"/>
        <v>0</v>
      </c>
      <c r="BX227" s="1979">
        <f t="shared" si="126"/>
        <v>0</v>
      </c>
      <c r="BY227" s="1979">
        <f t="shared" si="127"/>
        <v>0</v>
      </c>
      <c r="BZ227" s="1979">
        <f t="shared" si="128"/>
        <v>0</v>
      </c>
      <c r="CA227" s="1979">
        <f t="shared" si="129"/>
        <v>0</v>
      </c>
      <c r="CB227" s="1979">
        <f t="shared" si="130"/>
        <v>0</v>
      </c>
      <c r="CC227" s="1979">
        <f t="shared" si="131"/>
        <v>0</v>
      </c>
      <c r="CD227" s="1979">
        <f t="shared" si="132"/>
        <v>0</v>
      </c>
      <c r="CE227" s="1979">
        <f t="shared" si="133"/>
        <v>0</v>
      </c>
      <c r="CF227" s="1979">
        <f t="shared" si="134"/>
        <v>0</v>
      </c>
      <c r="CG227" s="1979">
        <f t="shared" si="135"/>
        <v>0</v>
      </c>
      <c r="CH227" s="1979">
        <f t="shared" si="136"/>
        <v>0</v>
      </c>
      <c r="CI227" s="1979">
        <f t="shared" si="137"/>
        <v>0</v>
      </c>
      <c r="CJ227" s="1979">
        <f t="shared" si="138"/>
        <v>0</v>
      </c>
      <c r="CK227" s="1979">
        <f t="shared" si="139"/>
        <v>0</v>
      </c>
      <c r="CL227" s="1979">
        <f t="shared" si="140"/>
        <v>0</v>
      </c>
      <c r="CM227" s="1956"/>
      <c r="CN227" s="1956"/>
      <c r="CO227" s="1956"/>
      <c r="CP227" s="1956"/>
      <c r="CQ227" s="2103"/>
      <c r="CR227" s="1956"/>
      <c r="CS227" s="1956"/>
      <c r="CT227" s="1956"/>
    </row>
    <row r="228" spans="1:98" ht="12.75">
      <c r="A228" s="1968"/>
      <c r="B228" s="1950" t="s">
        <v>564</v>
      </c>
      <c r="C228" s="1979">
        <f t="shared" si="53"/>
        <v>0</v>
      </c>
      <c r="D228" s="1979">
        <f t="shared" si="54"/>
        <v>0</v>
      </c>
      <c r="E228" s="1979">
        <f t="shared" si="55"/>
        <v>0</v>
      </c>
      <c r="F228" s="1979">
        <f t="shared" si="56"/>
        <v>0</v>
      </c>
      <c r="G228" s="1979">
        <f t="shared" si="57"/>
        <v>0</v>
      </c>
      <c r="H228" s="1979">
        <f t="shared" si="58"/>
        <v>0</v>
      </c>
      <c r="I228" s="1979">
        <f t="shared" si="59"/>
        <v>0</v>
      </c>
      <c r="J228" s="1979">
        <f t="shared" si="60"/>
        <v>0</v>
      </c>
      <c r="K228" s="1979">
        <f t="shared" si="61"/>
        <v>0</v>
      </c>
      <c r="L228" s="1979">
        <f t="shared" si="62"/>
        <v>0</v>
      </c>
      <c r="M228" s="1979">
        <f t="shared" si="63"/>
        <v>0</v>
      </c>
      <c r="N228" s="1979">
        <f t="shared" si="64"/>
        <v>0</v>
      </c>
      <c r="O228" s="1979">
        <f t="shared" si="65"/>
        <v>0</v>
      </c>
      <c r="P228" s="1979">
        <f t="shared" si="66"/>
        <v>0</v>
      </c>
      <c r="Q228" s="1979">
        <f t="shared" si="67"/>
        <v>0</v>
      </c>
      <c r="R228" s="1979">
        <f t="shared" si="68"/>
        <v>0</v>
      </c>
      <c r="S228" s="1979">
        <f t="shared" si="69"/>
        <v>0</v>
      </c>
      <c r="T228" s="1979">
        <f t="shared" si="70"/>
        <v>0</v>
      </c>
      <c r="U228" s="1979">
        <f t="shared" si="71"/>
        <v>0</v>
      </c>
      <c r="V228" s="1979">
        <f t="shared" si="72"/>
        <v>0</v>
      </c>
      <c r="W228" s="1979">
        <f t="shared" si="73"/>
        <v>0</v>
      </c>
      <c r="X228" s="1979">
        <f t="shared" si="74"/>
        <v>0</v>
      </c>
      <c r="Y228" s="1979">
        <f t="shared" si="75"/>
        <v>0</v>
      </c>
      <c r="Z228" s="1979">
        <f t="shared" si="76"/>
        <v>0</v>
      </c>
      <c r="AA228" s="1979">
        <f t="shared" si="77"/>
        <v>0</v>
      </c>
      <c r="AB228" s="1979">
        <f t="shared" si="78"/>
        <v>0</v>
      </c>
      <c r="AC228" s="1979">
        <f t="shared" si="79"/>
        <v>0</v>
      </c>
      <c r="AD228" s="1979">
        <f t="shared" si="80"/>
        <v>0</v>
      </c>
      <c r="AE228" s="1979">
        <f t="shared" si="81"/>
        <v>0</v>
      </c>
      <c r="AF228" s="1979">
        <f t="shared" si="82"/>
        <v>0</v>
      </c>
      <c r="AG228" s="1979">
        <f t="shared" si="83"/>
        <v>0</v>
      </c>
      <c r="AH228" s="1979">
        <f t="shared" si="84"/>
        <v>0</v>
      </c>
      <c r="AI228" s="1979">
        <f t="shared" si="85"/>
        <v>0</v>
      </c>
      <c r="AJ228" s="1979">
        <f t="shared" si="86"/>
        <v>0</v>
      </c>
      <c r="AK228" s="1979">
        <f t="shared" si="87"/>
        <v>0</v>
      </c>
      <c r="AL228" s="1979">
        <f t="shared" si="88"/>
        <v>0</v>
      </c>
      <c r="AM228" s="1979">
        <f t="shared" si="89"/>
        <v>0</v>
      </c>
      <c r="AN228" s="1979">
        <f t="shared" si="90"/>
        <v>0</v>
      </c>
      <c r="AO228" s="1979">
        <f t="shared" si="91"/>
        <v>0</v>
      </c>
      <c r="AP228" s="1979">
        <f t="shared" si="92"/>
        <v>0</v>
      </c>
      <c r="AQ228" s="1979">
        <f t="shared" si="93"/>
        <v>0</v>
      </c>
      <c r="AR228" s="1979">
        <f t="shared" si="94"/>
        <v>0</v>
      </c>
      <c r="AS228" s="1979">
        <f t="shared" si="95"/>
        <v>0</v>
      </c>
      <c r="AT228" s="1979">
        <f t="shared" si="96"/>
        <v>0</v>
      </c>
      <c r="AU228" s="1979">
        <f t="shared" si="97"/>
        <v>0</v>
      </c>
      <c r="AV228" s="1979">
        <f t="shared" si="98"/>
        <v>0</v>
      </c>
      <c r="AW228" s="1979">
        <f t="shared" si="99"/>
        <v>0</v>
      </c>
      <c r="AX228" s="1979">
        <f t="shared" si="100"/>
        <v>0</v>
      </c>
      <c r="AY228" s="1979">
        <f t="shared" si="101"/>
        <v>0</v>
      </c>
      <c r="AZ228" s="1979">
        <f t="shared" si="102"/>
        <v>0</v>
      </c>
      <c r="BA228" s="1979">
        <f t="shared" si="103"/>
        <v>0</v>
      </c>
      <c r="BB228" s="1979">
        <f t="shared" si="104"/>
        <v>0</v>
      </c>
      <c r="BC228" s="1979">
        <f t="shared" si="105"/>
        <v>0</v>
      </c>
      <c r="BD228" s="1979">
        <f t="shared" si="106"/>
        <v>0</v>
      </c>
      <c r="BE228" s="1979">
        <f t="shared" si="107"/>
        <v>0</v>
      </c>
      <c r="BF228" s="1979">
        <f t="shared" si="108"/>
        <v>0</v>
      </c>
      <c r="BG228" s="1979">
        <f t="shared" si="109"/>
        <v>0</v>
      </c>
      <c r="BH228" s="1979">
        <f t="shared" si="110"/>
        <v>0</v>
      </c>
      <c r="BI228" s="1979">
        <f t="shared" si="111"/>
        <v>0</v>
      </c>
      <c r="BJ228" s="1979">
        <f t="shared" si="112"/>
        <v>0</v>
      </c>
      <c r="BK228" s="1979">
        <f t="shared" si="113"/>
        <v>0</v>
      </c>
      <c r="BL228" s="1979">
        <f t="shared" si="114"/>
        <v>0</v>
      </c>
      <c r="BM228" s="1979">
        <f t="shared" si="115"/>
        <v>0</v>
      </c>
      <c r="BN228" s="1979">
        <f t="shared" si="116"/>
        <v>0</v>
      </c>
      <c r="BO228" s="1979">
        <f t="shared" si="117"/>
        <v>0</v>
      </c>
      <c r="BP228" s="1979">
        <f t="shared" si="118"/>
        <v>0</v>
      </c>
      <c r="BQ228" s="1979">
        <f t="shared" si="119"/>
        <v>0</v>
      </c>
      <c r="BR228" s="1979">
        <f t="shared" si="120"/>
        <v>0</v>
      </c>
      <c r="BS228" s="1979">
        <f t="shared" si="121"/>
        <v>0</v>
      </c>
      <c r="BT228" s="1979">
        <f t="shared" si="122"/>
        <v>0</v>
      </c>
      <c r="BU228" s="1979">
        <f t="shared" si="123"/>
        <v>0</v>
      </c>
      <c r="BV228" s="1979">
        <f t="shared" si="124"/>
        <v>0</v>
      </c>
      <c r="BW228" s="1979">
        <f t="shared" si="125"/>
        <v>0</v>
      </c>
      <c r="BX228" s="1979">
        <f t="shared" si="126"/>
        <v>0</v>
      </c>
      <c r="BY228" s="1979">
        <f t="shared" si="127"/>
        <v>0</v>
      </c>
      <c r="BZ228" s="1979">
        <f t="shared" si="128"/>
        <v>0</v>
      </c>
      <c r="CA228" s="1979">
        <f t="shared" si="129"/>
        <v>0</v>
      </c>
      <c r="CB228" s="1979">
        <f t="shared" si="130"/>
        <v>0</v>
      </c>
      <c r="CC228" s="1979">
        <f t="shared" si="131"/>
        <v>0</v>
      </c>
      <c r="CD228" s="1979">
        <f t="shared" si="132"/>
        <v>0</v>
      </c>
      <c r="CE228" s="1979">
        <f t="shared" si="133"/>
        <v>0</v>
      </c>
      <c r="CF228" s="1979">
        <f t="shared" si="134"/>
        <v>0</v>
      </c>
      <c r="CG228" s="1979">
        <f t="shared" si="135"/>
        <v>0</v>
      </c>
      <c r="CH228" s="1979">
        <f t="shared" si="136"/>
        <v>0</v>
      </c>
      <c r="CI228" s="1979">
        <f t="shared" si="137"/>
        <v>0</v>
      </c>
      <c r="CJ228" s="1979">
        <f t="shared" si="138"/>
        <v>0</v>
      </c>
      <c r="CK228" s="1979">
        <f t="shared" si="139"/>
        <v>0</v>
      </c>
      <c r="CL228" s="1979">
        <f t="shared" si="140"/>
        <v>0</v>
      </c>
      <c r="CM228" s="1956"/>
      <c r="CN228" s="1956"/>
      <c r="CO228" s="1956"/>
      <c r="CP228" s="1956"/>
      <c r="CQ228" s="2103"/>
      <c r="CR228" s="1956"/>
      <c r="CS228" s="1956"/>
      <c r="CT228" s="1956"/>
    </row>
    <row r="229" spans="1:98" ht="12.75">
      <c r="A229" s="1968"/>
      <c r="B229" s="247" t="s">
        <v>755</v>
      </c>
      <c r="C229" s="1979">
        <f t="shared" si="53"/>
        <v>0</v>
      </c>
      <c r="D229" s="1979">
        <f t="shared" si="54"/>
        <v>0</v>
      </c>
      <c r="E229" s="1979">
        <f t="shared" si="55"/>
        <v>0</v>
      </c>
      <c r="F229" s="1979">
        <f t="shared" si="56"/>
        <v>0</v>
      </c>
      <c r="G229" s="1979">
        <f t="shared" si="57"/>
        <v>0</v>
      </c>
      <c r="H229" s="1979">
        <f t="shared" si="58"/>
        <v>0</v>
      </c>
      <c r="I229" s="1979">
        <f t="shared" si="59"/>
        <v>0</v>
      </c>
      <c r="J229" s="1979">
        <f t="shared" si="60"/>
        <v>0</v>
      </c>
      <c r="K229" s="1979">
        <f t="shared" si="61"/>
        <v>0</v>
      </c>
      <c r="L229" s="1979">
        <f t="shared" si="62"/>
        <v>0</v>
      </c>
      <c r="M229" s="1979">
        <f t="shared" si="63"/>
        <v>0</v>
      </c>
      <c r="N229" s="1979">
        <f t="shared" si="64"/>
        <v>0</v>
      </c>
      <c r="O229" s="1979">
        <f t="shared" si="65"/>
        <v>0</v>
      </c>
      <c r="P229" s="1979">
        <f t="shared" si="66"/>
        <v>0</v>
      </c>
      <c r="Q229" s="1979">
        <f t="shared" si="67"/>
        <v>0</v>
      </c>
      <c r="R229" s="1979">
        <f t="shared" si="68"/>
        <v>0</v>
      </c>
      <c r="S229" s="1979">
        <f t="shared" si="69"/>
        <v>0</v>
      </c>
      <c r="T229" s="1979">
        <f t="shared" si="70"/>
        <v>0</v>
      </c>
      <c r="U229" s="1979">
        <f t="shared" si="71"/>
        <v>0</v>
      </c>
      <c r="V229" s="1979">
        <f t="shared" si="72"/>
        <v>0</v>
      </c>
      <c r="W229" s="1979">
        <f t="shared" si="73"/>
        <v>0</v>
      </c>
      <c r="X229" s="1979">
        <f t="shared" si="74"/>
        <v>0</v>
      </c>
      <c r="Y229" s="1979">
        <f t="shared" si="75"/>
        <v>0</v>
      </c>
      <c r="Z229" s="1979">
        <f t="shared" si="76"/>
        <v>0</v>
      </c>
      <c r="AA229" s="1979">
        <f t="shared" si="77"/>
        <v>0</v>
      </c>
      <c r="AB229" s="1979">
        <f t="shared" si="78"/>
        <v>0</v>
      </c>
      <c r="AC229" s="1979">
        <f t="shared" si="79"/>
        <v>0</v>
      </c>
      <c r="AD229" s="1979">
        <f t="shared" si="80"/>
        <v>0</v>
      </c>
      <c r="AE229" s="1979">
        <f t="shared" si="81"/>
        <v>0</v>
      </c>
      <c r="AF229" s="1979">
        <f t="shared" si="82"/>
        <v>0</v>
      </c>
      <c r="AG229" s="1979">
        <f t="shared" si="83"/>
        <v>0</v>
      </c>
      <c r="AH229" s="1979">
        <f t="shared" si="84"/>
        <v>0</v>
      </c>
      <c r="AI229" s="1979">
        <f t="shared" si="85"/>
        <v>0</v>
      </c>
      <c r="AJ229" s="1979">
        <f t="shared" si="86"/>
        <v>0</v>
      </c>
      <c r="AK229" s="1979">
        <f t="shared" si="87"/>
        <v>0</v>
      </c>
      <c r="AL229" s="1979">
        <f t="shared" si="88"/>
        <v>0</v>
      </c>
      <c r="AM229" s="1979">
        <f t="shared" si="89"/>
        <v>0</v>
      </c>
      <c r="AN229" s="1979">
        <f t="shared" si="90"/>
        <v>0</v>
      </c>
      <c r="AO229" s="1979">
        <f t="shared" si="91"/>
        <v>0</v>
      </c>
      <c r="AP229" s="1979">
        <f t="shared" si="92"/>
        <v>0</v>
      </c>
      <c r="AQ229" s="1979">
        <f t="shared" si="93"/>
        <v>0</v>
      </c>
      <c r="AR229" s="1979">
        <f t="shared" si="94"/>
        <v>0</v>
      </c>
      <c r="AS229" s="1979">
        <f t="shared" si="95"/>
        <v>0</v>
      </c>
      <c r="AT229" s="1979">
        <f t="shared" si="96"/>
        <v>0</v>
      </c>
      <c r="AU229" s="1979">
        <f t="shared" si="97"/>
        <v>0</v>
      </c>
      <c r="AV229" s="1979">
        <f t="shared" si="98"/>
        <v>0</v>
      </c>
      <c r="AW229" s="1979">
        <f t="shared" si="99"/>
        <v>0</v>
      </c>
      <c r="AX229" s="1979">
        <f t="shared" si="100"/>
        <v>0</v>
      </c>
      <c r="AY229" s="1979">
        <f t="shared" si="101"/>
        <v>0</v>
      </c>
      <c r="AZ229" s="1979">
        <f t="shared" si="102"/>
        <v>0</v>
      </c>
      <c r="BA229" s="1979">
        <f t="shared" si="103"/>
        <v>0</v>
      </c>
      <c r="BB229" s="1979">
        <f t="shared" si="104"/>
        <v>0</v>
      </c>
      <c r="BC229" s="1979">
        <f t="shared" si="105"/>
        <v>0</v>
      </c>
      <c r="BD229" s="1979">
        <f t="shared" si="106"/>
        <v>0</v>
      </c>
      <c r="BE229" s="1979">
        <f t="shared" si="107"/>
        <v>0</v>
      </c>
      <c r="BF229" s="1979">
        <f t="shared" si="108"/>
        <v>0</v>
      </c>
      <c r="BG229" s="1979">
        <f t="shared" si="109"/>
        <v>0</v>
      </c>
      <c r="BH229" s="1979">
        <f t="shared" si="110"/>
        <v>0</v>
      </c>
      <c r="BI229" s="1979">
        <f t="shared" si="111"/>
        <v>0</v>
      </c>
      <c r="BJ229" s="1979">
        <f t="shared" si="112"/>
        <v>0</v>
      </c>
      <c r="BK229" s="1979">
        <f t="shared" si="113"/>
        <v>0</v>
      </c>
      <c r="BL229" s="1979">
        <f t="shared" si="114"/>
        <v>0</v>
      </c>
      <c r="BM229" s="1979">
        <f t="shared" si="115"/>
        <v>0</v>
      </c>
      <c r="BN229" s="1979">
        <f t="shared" si="116"/>
        <v>0</v>
      </c>
      <c r="BO229" s="1979">
        <f t="shared" si="117"/>
        <v>0</v>
      </c>
      <c r="BP229" s="1979">
        <f t="shared" si="118"/>
        <v>0</v>
      </c>
      <c r="BQ229" s="1979">
        <f t="shared" si="119"/>
        <v>0</v>
      </c>
      <c r="BR229" s="1979">
        <f t="shared" si="120"/>
        <v>0</v>
      </c>
      <c r="BS229" s="1979">
        <f t="shared" si="121"/>
        <v>0</v>
      </c>
      <c r="BT229" s="1979">
        <f t="shared" si="122"/>
        <v>0</v>
      </c>
      <c r="BU229" s="1979">
        <f t="shared" si="123"/>
        <v>0</v>
      </c>
      <c r="BV229" s="1979">
        <f t="shared" si="124"/>
        <v>0</v>
      </c>
      <c r="BW229" s="1979">
        <f t="shared" si="125"/>
        <v>0</v>
      </c>
      <c r="BX229" s="1979">
        <f t="shared" si="126"/>
        <v>0</v>
      </c>
      <c r="BY229" s="1979">
        <f t="shared" si="127"/>
        <v>0</v>
      </c>
      <c r="BZ229" s="1979">
        <f t="shared" si="128"/>
        <v>0</v>
      </c>
      <c r="CA229" s="1979">
        <f t="shared" si="129"/>
        <v>0</v>
      </c>
      <c r="CB229" s="1979">
        <f t="shared" si="130"/>
        <v>0</v>
      </c>
      <c r="CC229" s="1979">
        <f t="shared" si="131"/>
        <v>0</v>
      </c>
      <c r="CD229" s="1979">
        <f t="shared" si="132"/>
        <v>0</v>
      </c>
      <c r="CE229" s="1979">
        <f t="shared" si="133"/>
        <v>0</v>
      </c>
      <c r="CF229" s="1979">
        <f t="shared" si="134"/>
        <v>0</v>
      </c>
      <c r="CG229" s="1979">
        <f t="shared" si="135"/>
        <v>0</v>
      </c>
      <c r="CH229" s="1979">
        <f t="shared" si="136"/>
        <v>0</v>
      </c>
      <c r="CI229" s="1979">
        <f t="shared" si="137"/>
        <v>0</v>
      </c>
      <c r="CJ229" s="1979">
        <f t="shared" si="138"/>
        <v>0</v>
      </c>
      <c r="CK229" s="1979">
        <f t="shared" si="139"/>
        <v>0</v>
      </c>
      <c r="CL229" s="1979">
        <f t="shared" si="140"/>
        <v>0</v>
      </c>
      <c r="CM229" s="1956"/>
      <c r="CN229" s="1956"/>
      <c r="CO229" s="1956"/>
      <c r="CP229" s="1956"/>
      <c r="CQ229" s="2103"/>
      <c r="CR229" s="1956"/>
      <c r="CS229" s="1956"/>
      <c r="CT229" s="1956"/>
    </row>
    <row r="230" spans="1:98" ht="12.75">
      <c r="A230" s="1968"/>
      <c r="B230" s="247" t="s">
        <v>681</v>
      </c>
      <c r="C230" s="1979">
        <f t="shared" si="53"/>
        <v>160000</v>
      </c>
      <c r="D230" s="1979">
        <f t="shared" si="54"/>
        <v>0</v>
      </c>
      <c r="E230" s="1979">
        <f t="shared" si="55"/>
        <v>160000</v>
      </c>
      <c r="F230" s="1979">
        <f t="shared" si="56"/>
        <v>160000</v>
      </c>
      <c r="G230" s="1979">
        <f t="shared" si="57"/>
        <v>0</v>
      </c>
      <c r="H230" s="1979">
        <f t="shared" si="58"/>
        <v>0</v>
      </c>
      <c r="I230" s="1979">
        <f t="shared" si="59"/>
        <v>0</v>
      </c>
      <c r="J230" s="1979">
        <f t="shared" si="60"/>
        <v>0</v>
      </c>
      <c r="K230" s="1979">
        <f t="shared" si="61"/>
        <v>0</v>
      </c>
      <c r="L230" s="1979">
        <f t="shared" si="62"/>
        <v>0</v>
      </c>
      <c r="M230" s="1979">
        <f t="shared" si="63"/>
        <v>0</v>
      </c>
      <c r="N230" s="1979">
        <f t="shared" si="64"/>
        <v>0</v>
      </c>
      <c r="O230" s="1979">
        <f t="shared" si="65"/>
        <v>0</v>
      </c>
      <c r="P230" s="1979">
        <f t="shared" si="66"/>
        <v>0</v>
      </c>
      <c r="Q230" s="1979">
        <f t="shared" si="67"/>
        <v>0</v>
      </c>
      <c r="R230" s="1979">
        <f t="shared" si="68"/>
        <v>0</v>
      </c>
      <c r="S230" s="1979">
        <f t="shared" si="69"/>
        <v>0</v>
      </c>
      <c r="T230" s="1979">
        <f t="shared" si="70"/>
        <v>0</v>
      </c>
      <c r="U230" s="1979">
        <f t="shared" si="71"/>
        <v>0</v>
      </c>
      <c r="V230" s="1979">
        <f t="shared" si="72"/>
        <v>0</v>
      </c>
      <c r="W230" s="1979">
        <f t="shared" si="73"/>
        <v>0</v>
      </c>
      <c r="X230" s="1979">
        <f t="shared" si="74"/>
        <v>0</v>
      </c>
      <c r="Y230" s="1979">
        <f t="shared" si="75"/>
        <v>0</v>
      </c>
      <c r="Z230" s="1979">
        <f t="shared" si="76"/>
        <v>0</v>
      </c>
      <c r="AA230" s="1979">
        <f t="shared" si="77"/>
        <v>0</v>
      </c>
      <c r="AB230" s="1979">
        <f t="shared" si="78"/>
        <v>100962.9059369633</v>
      </c>
      <c r="AC230" s="1979">
        <f t="shared" si="79"/>
        <v>13848.207249354278</v>
      </c>
      <c r="AD230" s="1979">
        <f t="shared" si="80"/>
        <v>45188.886813682388</v>
      </c>
      <c r="AE230" s="1979">
        <f t="shared" si="81"/>
        <v>0</v>
      </c>
      <c r="AF230" s="1979">
        <f t="shared" si="82"/>
        <v>0</v>
      </c>
      <c r="AG230" s="1979">
        <f t="shared" si="83"/>
        <v>0</v>
      </c>
      <c r="AH230" s="1979">
        <f t="shared" si="84"/>
        <v>0</v>
      </c>
      <c r="AI230" s="1979">
        <f t="shared" si="85"/>
        <v>0</v>
      </c>
      <c r="AJ230" s="1979">
        <f t="shared" si="86"/>
        <v>0</v>
      </c>
      <c r="AK230" s="1979">
        <f t="shared" si="87"/>
        <v>0</v>
      </c>
      <c r="AL230" s="1979">
        <f t="shared" si="88"/>
        <v>0</v>
      </c>
      <c r="AM230" s="1979">
        <f t="shared" si="89"/>
        <v>0</v>
      </c>
      <c r="AN230" s="1979">
        <f t="shared" si="90"/>
        <v>0</v>
      </c>
      <c r="AO230" s="1979">
        <f t="shared" si="91"/>
        <v>0</v>
      </c>
      <c r="AP230" s="1979">
        <f t="shared" si="92"/>
        <v>0</v>
      </c>
      <c r="AQ230" s="1979">
        <f t="shared" si="93"/>
        <v>0</v>
      </c>
      <c r="AR230" s="1979">
        <f t="shared" si="94"/>
        <v>0</v>
      </c>
      <c r="AS230" s="1979">
        <f t="shared" si="95"/>
        <v>0</v>
      </c>
      <c r="AT230" s="1979">
        <f t="shared" si="96"/>
        <v>0</v>
      </c>
      <c r="AU230" s="1979">
        <f t="shared" si="97"/>
        <v>0</v>
      </c>
      <c r="AV230" s="1979">
        <f t="shared" si="98"/>
        <v>159999.99999999997</v>
      </c>
      <c r="AW230" s="1979">
        <f t="shared" si="99"/>
        <v>0</v>
      </c>
      <c r="AX230" s="1979">
        <f t="shared" si="100"/>
        <v>0</v>
      </c>
      <c r="AY230" s="1979">
        <f t="shared" si="101"/>
        <v>0</v>
      </c>
      <c r="AZ230" s="1979">
        <f t="shared" si="102"/>
        <v>0</v>
      </c>
      <c r="BA230" s="1979">
        <f t="shared" si="103"/>
        <v>0</v>
      </c>
      <c r="BB230" s="1979">
        <f t="shared" si="104"/>
        <v>0</v>
      </c>
      <c r="BC230" s="1979">
        <f t="shared" si="105"/>
        <v>0</v>
      </c>
      <c r="BD230" s="1979">
        <f t="shared" si="106"/>
        <v>0</v>
      </c>
      <c r="BE230" s="1979">
        <f t="shared" si="107"/>
        <v>0</v>
      </c>
      <c r="BF230" s="1979">
        <f t="shared" si="108"/>
        <v>0</v>
      </c>
      <c r="BG230" s="1979">
        <f t="shared" si="109"/>
        <v>0</v>
      </c>
      <c r="BH230" s="1979">
        <f t="shared" si="110"/>
        <v>0</v>
      </c>
      <c r="BI230" s="1979">
        <f t="shared" si="111"/>
        <v>0</v>
      </c>
      <c r="BJ230" s="1979">
        <f t="shared" si="112"/>
        <v>0</v>
      </c>
      <c r="BK230" s="1979">
        <f t="shared" si="113"/>
        <v>0</v>
      </c>
      <c r="BL230" s="1979">
        <f t="shared" si="114"/>
        <v>0</v>
      </c>
      <c r="BM230" s="1979">
        <f t="shared" si="115"/>
        <v>0</v>
      </c>
      <c r="BN230" s="1979">
        <f t="shared" si="116"/>
        <v>0</v>
      </c>
      <c r="BO230" s="1979">
        <f t="shared" si="117"/>
        <v>0</v>
      </c>
      <c r="BP230" s="1979">
        <f t="shared" si="118"/>
        <v>0</v>
      </c>
      <c r="BQ230" s="1979">
        <f t="shared" si="119"/>
        <v>0</v>
      </c>
      <c r="BR230" s="1979">
        <f t="shared" si="120"/>
        <v>0</v>
      </c>
      <c r="BS230" s="1979">
        <f t="shared" si="121"/>
        <v>0</v>
      </c>
      <c r="BT230" s="1979">
        <f t="shared" si="122"/>
        <v>0</v>
      </c>
      <c r="BU230" s="1979">
        <f t="shared" si="123"/>
        <v>0</v>
      </c>
      <c r="BV230" s="1979">
        <f t="shared" si="124"/>
        <v>0</v>
      </c>
      <c r="BW230" s="1979">
        <f t="shared" si="125"/>
        <v>0</v>
      </c>
      <c r="BX230" s="1979">
        <f t="shared" si="126"/>
        <v>0</v>
      </c>
      <c r="BY230" s="1979">
        <f t="shared" si="127"/>
        <v>0</v>
      </c>
      <c r="BZ230" s="1979">
        <f t="shared" si="128"/>
        <v>0</v>
      </c>
      <c r="CA230" s="1979">
        <f t="shared" si="129"/>
        <v>0</v>
      </c>
      <c r="CB230" s="1979">
        <f t="shared" si="130"/>
        <v>0</v>
      </c>
      <c r="CC230" s="1979">
        <f t="shared" si="131"/>
        <v>0</v>
      </c>
      <c r="CD230" s="1979">
        <f t="shared" si="132"/>
        <v>0</v>
      </c>
      <c r="CE230" s="1979">
        <f t="shared" si="133"/>
        <v>0</v>
      </c>
      <c r="CF230" s="1979">
        <f t="shared" si="134"/>
        <v>0</v>
      </c>
      <c r="CG230" s="1979">
        <f t="shared" si="135"/>
        <v>0</v>
      </c>
      <c r="CH230" s="1979">
        <f t="shared" si="136"/>
        <v>0</v>
      </c>
      <c r="CI230" s="1979">
        <f t="shared" si="137"/>
        <v>0</v>
      </c>
      <c r="CJ230" s="1979">
        <f t="shared" si="138"/>
        <v>0</v>
      </c>
      <c r="CK230" s="1979">
        <f t="shared" si="139"/>
        <v>0</v>
      </c>
      <c r="CL230" s="1979">
        <f t="shared" si="140"/>
        <v>0</v>
      </c>
      <c r="CM230" s="1956"/>
      <c r="CN230" s="1956"/>
      <c r="CO230" s="1956"/>
      <c r="CP230" s="1956"/>
      <c r="CQ230" s="2103"/>
      <c r="CR230" s="1956"/>
      <c r="CS230" s="1956"/>
      <c r="CT230" s="1956"/>
    </row>
    <row r="231" spans="1:98" ht="12.75">
      <c r="A231" s="1968"/>
      <c r="B231" s="247" t="s">
        <v>222</v>
      </c>
      <c r="C231" s="1979">
        <f t="shared" si="53"/>
        <v>-18655150</v>
      </c>
      <c r="D231" s="1979">
        <f t="shared" si="54"/>
        <v>0</v>
      </c>
      <c r="E231" s="1979">
        <f t="shared" si="55"/>
        <v>0</v>
      </c>
      <c r="F231" s="1979">
        <f t="shared" si="56"/>
        <v>0</v>
      </c>
      <c r="G231" s="1979">
        <f t="shared" si="57"/>
        <v>-3882078.0443707043</v>
      </c>
      <c r="H231" s="1979">
        <f t="shared" si="58"/>
        <v>-1764373.9145262262</v>
      </c>
      <c r="I231" s="1979">
        <f t="shared" si="59"/>
        <v>-3343228.9163719136</v>
      </c>
      <c r="J231" s="1979">
        <f t="shared" si="60"/>
        <v>0</v>
      </c>
      <c r="K231" s="1979">
        <f t="shared" si="61"/>
        <v>0</v>
      </c>
      <c r="L231" s="1979">
        <f t="shared" si="62"/>
        <v>0</v>
      </c>
      <c r="M231" s="1979">
        <f t="shared" si="63"/>
        <v>-95.375317066684289</v>
      </c>
      <c r="N231" s="1979">
        <f t="shared" si="64"/>
        <v>-12.120797575346495</v>
      </c>
      <c r="O231" s="1979">
        <f t="shared" si="65"/>
        <v>-7114.0616811205145</v>
      </c>
      <c r="P231" s="1979">
        <f t="shared" si="66"/>
        <v>0</v>
      </c>
      <c r="Q231" s="1979">
        <f t="shared" si="67"/>
        <v>0</v>
      </c>
      <c r="R231" s="1979">
        <f t="shared" si="68"/>
        <v>0</v>
      </c>
      <c r="S231" s="1979">
        <f t="shared" si="69"/>
        <v>0</v>
      </c>
      <c r="T231" s="1979">
        <f t="shared" si="70"/>
        <v>0</v>
      </c>
      <c r="U231" s="1979">
        <f t="shared" si="71"/>
        <v>0</v>
      </c>
      <c r="V231" s="1979">
        <f t="shared" si="72"/>
        <v>0</v>
      </c>
      <c r="W231" s="1979">
        <f t="shared" si="73"/>
        <v>0</v>
      </c>
      <c r="X231" s="1979">
        <f t="shared" si="74"/>
        <v>0</v>
      </c>
      <c r="Y231" s="1979">
        <f t="shared" si="75"/>
        <v>0</v>
      </c>
      <c r="Z231" s="1979">
        <f t="shared" si="76"/>
        <v>0</v>
      </c>
      <c r="AA231" s="1979">
        <f t="shared" si="77"/>
        <v>-8996902.4330646079</v>
      </c>
      <c r="AB231" s="1979">
        <f t="shared" si="78"/>
        <v>-3463502.3597224005</v>
      </c>
      <c r="AC231" s="1979">
        <f t="shared" si="79"/>
        <v>-1070656.4542730029</v>
      </c>
      <c r="AD231" s="1979">
        <f t="shared" si="80"/>
        <v>-118356.56463085965</v>
      </c>
      <c r="AE231" s="1979">
        <f t="shared" si="81"/>
        <v>0</v>
      </c>
      <c r="AF231" s="1979">
        <f t="shared" si="82"/>
        <v>0</v>
      </c>
      <c r="AG231" s="1979">
        <f t="shared" si="83"/>
        <v>0</v>
      </c>
      <c r="AH231" s="1979">
        <f t="shared" si="84"/>
        <v>-1005861.5227132917</v>
      </c>
      <c r="AI231" s="1979">
        <f t="shared" si="85"/>
        <v>-55158.323095920103</v>
      </c>
      <c r="AJ231" s="1979">
        <f t="shared" si="86"/>
        <v>-42712.34249991762</v>
      </c>
      <c r="AK231" s="1979">
        <f t="shared" si="87"/>
        <v>0</v>
      </c>
      <c r="AL231" s="1979">
        <f t="shared" si="88"/>
        <v>0</v>
      </c>
      <c r="AM231" s="1979">
        <f t="shared" si="89"/>
        <v>0</v>
      </c>
      <c r="AN231" s="1979">
        <f t="shared" si="90"/>
        <v>0</v>
      </c>
      <c r="AO231" s="1979">
        <f t="shared" si="91"/>
        <v>0</v>
      </c>
      <c r="AP231" s="1979">
        <f t="shared" si="92"/>
        <v>0</v>
      </c>
      <c r="AQ231" s="1979">
        <f t="shared" si="93"/>
        <v>0</v>
      </c>
      <c r="AR231" s="1979">
        <f t="shared" si="94"/>
        <v>0</v>
      </c>
      <c r="AS231" s="1979">
        <f t="shared" si="95"/>
        <v>0</v>
      </c>
      <c r="AT231" s="1979">
        <f t="shared" si="96"/>
        <v>0</v>
      </c>
      <c r="AU231" s="1979">
        <f t="shared" si="97"/>
        <v>0</v>
      </c>
      <c r="AV231" s="1979">
        <f t="shared" si="98"/>
        <v>-5756247.566935393</v>
      </c>
      <c r="AW231" s="1979">
        <f t="shared" si="99"/>
        <v>0</v>
      </c>
      <c r="AX231" s="1979">
        <f t="shared" si="100"/>
        <v>0</v>
      </c>
      <c r="AY231" s="1979">
        <f t="shared" si="101"/>
        <v>0</v>
      </c>
      <c r="AZ231" s="1979">
        <f t="shared" si="102"/>
        <v>0</v>
      </c>
      <c r="BA231" s="1979">
        <f t="shared" si="103"/>
        <v>0</v>
      </c>
      <c r="BB231" s="1979">
        <f t="shared" si="104"/>
        <v>0</v>
      </c>
      <c r="BC231" s="1979">
        <f t="shared" si="105"/>
        <v>0</v>
      </c>
      <c r="BD231" s="1979">
        <f t="shared" si="106"/>
        <v>0</v>
      </c>
      <c r="BE231" s="1979">
        <f t="shared" si="107"/>
        <v>0</v>
      </c>
      <c r="BF231" s="1979">
        <f t="shared" si="108"/>
        <v>0</v>
      </c>
      <c r="BG231" s="1979">
        <f t="shared" si="109"/>
        <v>0</v>
      </c>
      <c r="BH231" s="1979">
        <f t="shared" si="110"/>
        <v>0</v>
      </c>
      <c r="BI231" s="1979">
        <f t="shared" si="111"/>
        <v>0</v>
      </c>
      <c r="BJ231" s="1979">
        <f t="shared" si="112"/>
        <v>0</v>
      </c>
      <c r="BK231" s="1979">
        <f t="shared" si="113"/>
        <v>0</v>
      </c>
      <c r="BL231" s="1979">
        <f t="shared" si="114"/>
        <v>0</v>
      </c>
      <c r="BM231" s="1979">
        <f t="shared" si="115"/>
        <v>0</v>
      </c>
      <c r="BN231" s="1979">
        <f t="shared" si="116"/>
        <v>0</v>
      </c>
      <c r="BO231" s="1979">
        <f t="shared" si="117"/>
        <v>0</v>
      </c>
      <c r="BP231" s="1979">
        <f t="shared" si="118"/>
        <v>0</v>
      </c>
      <c r="BQ231" s="1979">
        <f t="shared" si="119"/>
        <v>0</v>
      </c>
      <c r="BR231" s="1979">
        <f t="shared" si="120"/>
        <v>-1954912.0382477879</v>
      </c>
      <c r="BS231" s="1979">
        <f t="shared" si="121"/>
        <v>-672374.1299636265</v>
      </c>
      <c r="BT231" s="1979">
        <f t="shared" si="122"/>
        <v>-973967.51285738905</v>
      </c>
      <c r="BU231" s="1979">
        <f t="shared" si="123"/>
        <v>0</v>
      </c>
      <c r="BV231" s="1979">
        <f t="shared" si="124"/>
        <v>0</v>
      </c>
      <c r="BW231" s="1979">
        <f t="shared" si="125"/>
        <v>0</v>
      </c>
      <c r="BX231" s="1979">
        <f t="shared" si="126"/>
        <v>-272264.99966249085</v>
      </c>
      <c r="BY231" s="1979">
        <f t="shared" si="127"/>
        <v>-14939.21511792918</v>
      </c>
      <c r="BZ231" s="1979">
        <f t="shared" si="128"/>
        <v>-13542.104150776027</v>
      </c>
      <c r="CA231" s="1979">
        <f t="shared" si="129"/>
        <v>0</v>
      </c>
      <c r="CB231" s="1979">
        <f t="shared" si="130"/>
        <v>0</v>
      </c>
      <c r="CC231" s="1979">
        <f t="shared" si="131"/>
        <v>0</v>
      </c>
      <c r="CD231" s="1979">
        <f t="shared" si="132"/>
        <v>0</v>
      </c>
      <c r="CE231" s="1979">
        <f t="shared" si="133"/>
        <v>0</v>
      </c>
      <c r="CF231" s="1979">
        <f t="shared" si="134"/>
        <v>0</v>
      </c>
      <c r="CG231" s="1979">
        <f t="shared" si="135"/>
        <v>0</v>
      </c>
      <c r="CH231" s="1979">
        <f t="shared" si="136"/>
        <v>0</v>
      </c>
      <c r="CI231" s="1979">
        <f t="shared" si="137"/>
        <v>0</v>
      </c>
      <c r="CJ231" s="1979">
        <f t="shared" si="138"/>
        <v>0</v>
      </c>
      <c r="CK231" s="1979">
        <f t="shared" si="139"/>
        <v>0</v>
      </c>
      <c r="CL231" s="1979">
        <f t="shared" si="140"/>
        <v>-3901999.9999999991</v>
      </c>
      <c r="CM231" s="1956"/>
      <c r="CN231" s="1956"/>
      <c r="CO231" s="1956"/>
      <c r="CP231" s="1956"/>
      <c r="CQ231" s="2103"/>
      <c r="CR231" s="1956"/>
      <c r="CS231" s="1956"/>
      <c r="CT231" s="1956"/>
    </row>
    <row r="232" spans="1:98" ht="12.75">
      <c r="A232" s="1968"/>
      <c r="B232" s="247" t="s">
        <v>1144</v>
      </c>
      <c r="C232" s="1979">
        <f t="shared" si="53"/>
        <v>2000</v>
      </c>
      <c r="D232" s="1979">
        <f t="shared" si="54"/>
        <v>0</v>
      </c>
      <c r="E232" s="1979">
        <f t="shared" si="55"/>
        <v>2000</v>
      </c>
      <c r="F232" s="1979">
        <f t="shared" si="56"/>
        <v>2000</v>
      </c>
      <c r="G232" s="1979">
        <f t="shared" si="57"/>
        <v>0</v>
      </c>
      <c r="H232" s="1979">
        <f t="shared" si="58"/>
        <v>0</v>
      </c>
      <c r="I232" s="1979">
        <f t="shared" si="59"/>
        <v>0</v>
      </c>
      <c r="J232" s="1979">
        <f t="shared" si="60"/>
        <v>0</v>
      </c>
      <c r="K232" s="1979">
        <f t="shared" si="61"/>
        <v>0</v>
      </c>
      <c r="L232" s="1979">
        <f t="shared" si="62"/>
        <v>0</v>
      </c>
      <c r="M232" s="1979">
        <f t="shared" si="63"/>
        <v>0</v>
      </c>
      <c r="N232" s="1979">
        <f t="shared" si="64"/>
        <v>0</v>
      </c>
      <c r="O232" s="1979">
        <f t="shared" si="65"/>
        <v>0</v>
      </c>
      <c r="P232" s="1979">
        <f t="shared" si="66"/>
        <v>0</v>
      </c>
      <c r="Q232" s="1979">
        <f t="shared" si="67"/>
        <v>0</v>
      </c>
      <c r="R232" s="1979">
        <f t="shared" si="68"/>
        <v>0</v>
      </c>
      <c r="S232" s="1979">
        <f t="shared" si="69"/>
        <v>0</v>
      </c>
      <c r="T232" s="1979">
        <f t="shared" si="70"/>
        <v>0</v>
      </c>
      <c r="U232" s="1979">
        <f t="shared" si="71"/>
        <v>0</v>
      </c>
      <c r="V232" s="1979">
        <f t="shared" si="72"/>
        <v>0</v>
      </c>
      <c r="W232" s="1979">
        <f t="shared" si="73"/>
        <v>0</v>
      </c>
      <c r="X232" s="1979">
        <f t="shared" si="74"/>
        <v>0</v>
      </c>
      <c r="Y232" s="1979">
        <f t="shared" si="75"/>
        <v>0</v>
      </c>
      <c r="Z232" s="1979">
        <f t="shared" si="76"/>
        <v>0</v>
      </c>
      <c r="AA232" s="1979">
        <f t="shared" si="77"/>
        <v>0</v>
      </c>
      <c r="AB232" s="1979">
        <f t="shared" si="78"/>
        <v>1356.3573678891994</v>
      </c>
      <c r="AC232" s="1979">
        <f t="shared" si="79"/>
        <v>161.08898531771979</v>
      </c>
      <c r="AD232" s="1979">
        <f t="shared" si="80"/>
        <v>18.664923022053141</v>
      </c>
      <c r="AE232" s="1979">
        <f t="shared" si="81"/>
        <v>0</v>
      </c>
      <c r="AF232" s="1979">
        <f t="shared" si="82"/>
        <v>0</v>
      </c>
      <c r="AG232" s="1979">
        <f t="shared" si="83"/>
        <v>0</v>
      </c>
      <c r="AH232" s="1979">
        <f t="shared" si="84"/>
        <v>422.75456220650301</v>
      </c>
      <c r="AI232" s="1979">
        <f t="shared" si="85"/>
        <v>23.182547702550082</v>
      </c>
      <c r="AJ232" s="1979">
        <f t="shared" si="86"/>
        <v>17.951613861974678</v>
      </c>
      <c r="AK232" s="1979">
        <f t="shared" si="87"/>
        <v>0</v>
      </c>
      <c r="AL232" s="1979">
        <f t="shared" si="88"/>
        <v>0</v>
      </c>
      <c r="AM232" s="1979">
        <f t="shared" si="89"/>
        <v>0</v>
      </c>
      <c r="AN232" s="1979">
        <f t="shared" si="90"/>
        <v>0</v>
      </c>
      <c r="AO232" s="1979">
        <f t="shared" si="91"/>
        <v>0</v>
      </c>
      <c r="AP232" s="1979">
        <f t="shared" si="92"/>
        <v>0</v>
      </c>
      <c r="AQ232" s="1979">
        <f t="shared" si="93"/>
        <v>0</v>
      </c>
      <c r="AR232" s="1979">
        <f t="shared" si="94"/>
        <v>0</v>
      </c>
      <c r="AS232" s="1979">
        <f t="shared" si="95"/>
        <v>0</v>
      </c>
      <c r="AT232" s="1979">
        <f t="shared" si="96"/>
        <v>0</v>
      </c>
      <c r="AU232" s="1979">
        <f t="shared" si="97"/>
        <v>0</v>
      </c>
      <c r="AV232" s="1979">
        <f t="shared" si="98"/>
        <v>2000</v>
      </c>
      <c r="AW232" s="1979">
        <f t="shared" si="99"/>
        <v>0</v>
      </c>
      <c r="AX232" s="1979">
        <f t="shared" si="100"/>
        <v>0</v>
      </c>
      <c r="AY232" s="1979">
        <f t="shared" si="101"/>
        <v>0</v>
      </c>
      <c r="AZ232" s="1979">
        <f t="shared" si="102"/>
        <v>0</v>
      </c>
      <c r="BA232" s="1979">
        <f t="shared" si="103"/>
        <v>0</v>
      </c>
      <c r="BB232" s="1979">
        <f t="shared" si="104"/>
        <v>0</v>
      </c>
      <c r="BC232" s="1979">
        <f t="shared" si="105"/>
        <v>0</v>
      </c>
      <c r="BD232" s="1979">
        <f t="shared" si="106"/>
        <v>0</v>
      </c>
      <c r="BE232" s="1979">
        <f t="shared" si="107"/>
        <v>0</v>
      </c>
      <c r="BF232" s="1979">
        <f t="shared" si="108"/>
        <v>0</v>
      </c>
      <c r="BG232" s="1979">
        <f t="shared" si="109"/>
        <v>0</v>
      </c>
      <c r="BH232" s="1979">
        <f t="shared" si="110"/>
        <v>0</v>
      </c>
      <c r="BI232" s="1979">
        <f t="shared" si="111"/>
        <v>0</v>
      </c>
      <c r="BJ232" s="1979">
        <f t="shared" si="112"/>
        <v>0</v>
      </c>
      <c r="BK232" s="1979">
        <f t="shared" si="113"/>
        <v>0</v>
      </c>
      <c r="BL232" s="1979">
        <f t="shared" si="114"/>
        <v>0</v>
      </c>
      <c r="BM232" s="1979">
        <f t="shared" si="115"/>
        <v>0</v>
      </c>
      <c r="BN232" s="1979">
        <f t="shared" si="116"/>
        <v>0</v>
      </c>
      <c r="BO232" s="1979">
        <f t="shared" si="117"/>
        <v>0</v>
      </c>
      <c r="BP232" s="1979">
        <f t="shared" si="118"/>
        <v>0</v>
      </c>
      <c r="BQ232" s="1979">
        <f t="shared" si="119"/>
        <v>0</v>
      </c>
      <c r="BR232" s="1979">
        <f t="shared" si="120"/>
        <v>0</v>
      </c>
      <c r="BS232" s="1979">
        <f t="shared" si="121"/>
        <v>0</v>
      </c>
      <c r="BT232" s="1979">
        <f t="shared" si="122"/>
        <v>0</v>
      </c>
      <c r="BU232" s="1979">
        <f t="shared" si="123"/>
        <v>0</v>
      </c>
      <c r="BV232" s="1979">
        <f t="shared" si="124"/>
        <v>0</v>
      </c>
      <c r="BW232" s="1979">
        <f t="shared" si="125"/>
        <v>0</v>
      </c>
      <c r="BX232" s="1979">
        <f t="shared" si="126"/>
        <v>0</v>
      </c>
      <c r="BY232" s="1979">
        <f t="shared" si="127"/>
        <v>0</v>
      </c>
      <c r="BZ232" s="1979">
        <f t="shared" si="128"/>
        <v>0</v>
      </c>
      <c r="CA232" s="1979">
        <f t="shared" si="129"/>
        <v>0</v>
      </c>
      <c r="CB232" s="1979">
        <f t="shared" si="130"/>
        <v>0</v>
      </c>
      <c r="CC232" s="1979">
        <f t="shared" si="131"/>
        <v>0</v>
      </c>
      <c r="CD232" s="1979">
        <f t="shared" si="132"/>
        <v>0</v>
      </c>
      <c r="CE232" s="1979">
        <f t="shared" si="133"/>
        <v>0</v>
      </c>
      <c r="CF232" s="1979">
        <f t="shared" si="134"/>
        <v>0</v>
      </c>
      <c r="CG232" s="1979">
        <f t="shared" si="135"/>
        <v>0</v>
      </c>
      <c r="CH232" s="1979">
        <f t="shared" si="136"/>
        <v>0</v>
      </c>
      <c r="CI232" s="1979">
        <f t="shared" si="137"/>
        <v>0</v>
      </c>
      <c r="CJ232" s="1979">
        <f t="shared" si="138"/>
        <v>0</v>
      </c>
      <c r="CK232" s="1979">
        <f t="shared" si="139"/>
        <v>0</v>
      </c>
      <c r="CL232" s="1979">
        <f t="shared" si="140"/>
        <v>0</v>
      </c>
      <c r="CM232" s="1956"/>
      <c r="CN232" s="1956"/>
      <c r="CO232" s="1956"/>
      <c r="CP232" s="1956"/>
      <c r="CQ232" s="2103"/>
      <c r="CR232" s="1956"/>
      <c r="CS232" s="1956"/>
      <c r="CT232" s="1956"/>
    </row>
    <row r="233" spans="1:98" ht="12.75">
      <c r="A233" s="1968"/>
      <c r="B233" s="247" t="s">
        <v>501</v>
      </c>
      <c r="C233" s="1979">
        <f t="shared" si="53"/>
        <v>0</v>
      </c>
      <c r="D233" s="1979">
        <f t="shared" si="54"/>
        <v>0</v>
      </c>
      <c r="E233" s="1979">
        <f t="shared" si="55"/>
        <v>0</v>
      </c>
      <c r="F233" s="1979">
        <f t="shared" si="56"/>
        <v>0</v>
      </c>
      <c r="G233" s="1979">
        <f t="shared" si="57"/>
        <v>0</v>
      </c>
      <c r="H233" s="1979">
        <f t="shared" si="58"/>
        <v>0</v>
      </c>
      <c r="I233" s="1979">
        <f t="shared" si="59"/>
        <v>0</v>
      </c>
      <c r="J233" s="1979">
        <f t="shared" si="60"/>
        <v>0</v>
      </c>
      <c r="K233" s="1979">
        <f t="shared" si="61"/>
        <v>0</v>
      </c>
      <c r="L233" s="1979">
        <f t="shared" si="62"/>
        <v>0</v>
      </c>
      <c r="M233" s="1979">
        <f t="shared" si="63"/>
        <v>0</v>
      </c>
      <c r="N233" s="1979">
        <f t="shared" si="64"/>
        <v>0</v>
      </c>
      <c r="O233" s="1979">
        <f t="shared" si="65"/>
        <v>0</v>
      </c>
      <c r="P233" s="1979">
        <f t="shared" si="66"/>
        <v>0</v>
      </c>
      <c r="Q233" s="1979">
        <f t="shared" si="67"/>
        <v>0</v>
      </c>
      <c r="R233" s="1979">
        <f t="shared" si="68"/>
        <v>0</v>
      </c>
      <c r="S233" s="1979">
        <f t="shared" si="69"/>
        <v>0</v>
      </c>
      <c r="T233" s="1979">
        <f t="shared" si="70"/>
        <v>0</v>
      </c>
      <c r="U233" s="1979">
        <f t="shared" si="71"/>
        <v>0</v>
      </c>
      <c r="V233" s="1979">
        <f t="shared" si="72"/>
        <v>0</v>
      </c>
      <c r="W233" s="1979">
        <f t="shared" si="73"/>
        <v>0</v>
      </c>
      <c r="X233" s="1979">
        <f t="shared" si="74"/>
        <v>0</v>
      </c>
      <c r="Y233" s="1979">
        <f t="shared" si="75"/>
        <v>0</v>
      </c>
      <c r="Z233" s="1979">
        <f t="shared" si="76"/>
        <v>0</v>
      </c>
      <c r="AA233" s="1979">
        <f t="shared" si="77"/>
        <v>0</v>
      </c>
      <c r="AB233" s="1979">
        <f t="shared" si="78"/>
        <v>0</v>
      </c>
      <c r="AC233" s="1979">
        <f t="shared" si="79"/>
        <v>0</v>
      </c>
      <c r="AD233" s="1979">
        <f t="shared" si="80"/>
        <v>0</v>
      </c>
      <c r="AE233" s="1979">
        <f t="shared" si="81"/>
        <v>0</v>
      </c>
      <c r="AF233" s="1979">
        <f t="shared" si="82"/>
        <v>0</v>
      </c>
      <c r="AG233" s="1979">
        <f t="shared" si="83"/>
        <v>0</v>
      </c>
      <c r="AH233" s="1979">
        <f t="shared" si="84"/>
        <v>0</v>
      </c>
      <c r="AI233" s="1979">
        <f t="shared" si="85"/>
        <v>0</v>
      </c>
      <c r="AJ233" s="1979">
        <f t="shared" si="86"/>
        <v>0</v>
      </c>
      <c r="AK233" s="1979">
        <f t="shared" si="87"/>
        <v>0</v>
      </c>
      <c r="AL233" s="1979">
        <f t="shared" si="88"/>
        <v>0</v>
      </c>
      <c r="AM233" s="1979">
        <f t="shared" si="89"/>
        <v>0</v>
      </c>
      <c r="AN233" s="1979">
        <f t="shared" si="90"/>
        <v>0</v>
      </c>
      <c r="AO233" s="1979">
        <f t="shared" si="91"/>
        <v>0</v>
      </c>
      <c r="AP233" s="1979">
        <f t="shared" si="92"/>
        <v>0</v>
      </c>
      <c r="AQ233" s="1979">
        <f t="shared" si="93"/>
        <v>0</v>
      </c>
      <c r="AR233" s="1979">
        <f t="shared" si="94"/>
        <v>0</v>
      </c>
      <c r="AS233" s="1979">
        <f t="shared" si="95"/>
        <v>0</v>
      </c>
      <c r="AT233" s="1979">
        <f t="shared" si="96"/>
        <v>0</v>
      </c>
      <c r="AU233" s="1979">
        <f t="shared" si="97"/>
        <v>0</v>
      </c>
      <c r="AV233" s="1979">
        <f t="shared" si="98"/>
        <v>0</v>
      </c>
      <c r="AW233" s="1979">
        <f t="shared" si="99"/>
        <v>0</v>
      </c>
      <c r="AX233" s="1979">
        <f t="shared" si="100"/>
        <v>0</v>
      </c>
      <c r="AY233" s="1979">
        <f t="shared" si="101"/>
        <v>0</v>
      </c>
      <c r="AZ233" s="1979">
        <f t="shared" si="102"/>
        <v>0</v>
      </c>
      <c r="BA233" s="1979">
        <f t="shared" si="103"/>
        <v>0</v>
      </c>
      <c r="BB233" s="1979">
        <f t="shared" si="104"/>
        <v>0</v>
      </c>
      <c r="BC233" s="1979">
        <f t="shared" si="105"/>
        <v>0</v>
      </c>
      <c r="BD233" s="1979">
        <f t="shared" si="106"/>
        <v>0</v>
      </c>
      <c r="BE233" s="1979">
        <f t="shared" si="107"/>
        <v>0</v>
      </c>
      <c r="BF233" s="1979">
        <f t="shared" si="108"/>
        <v>0</v>
      </c>
      <c r="BG233" s="1979">
        <f t="shared" si="109"/>
        <v>0</v>
      </c>
      <c r="BH233" s="1979">
        <f t="shared" si="110"/>
        <v>0</v>
      </c>
      <c r="BI233" s="1979">
        <f t="shared" si="111"/>
        <v>0</v>
      </c>
      <c r="BJ233" s="1979">
        <f t="shared" si="112"/>
        <v>0</v>
      </c>
      <c r="BK233" s="1979">
        <f t="shared" si="113"/>
        <v>0</v>
      </c>
      <c r="BL233" s="1979">
        <f t="shared" si="114"/>
        <v>0</v>
      </c>
      <c r="BM233" s="1979">
        <f t="shared" si="115"/>
        <v>0</v>
      </c>
      <c r="BN233" s="1979">
        <f t="shared" si="116"/>
        <v>0</v>
      </c>
      <c r="BO233" s="1979">
        <f t="shared" si="117"/>
        <v>0</v>
      </c>
      <c r="BP233" s="1979">
        <f t="shared" si="118"/>
        <v>0</v>
      </c>
      <c r="BQ233" s="1979">
        <f t="shared" si="119"/>
        <v>0</v>
      </c>
      <c r="BR233" s="1979">
        <f t="shared" si="120"/>
        <v>0</v>
      </c>
      <c r="BS233" s="1979">
        <f t="shared" si="121"/>
        <v>0</v>
      </c>
      <c r="BT233" s="1979">
        <f t="shared" si="122"/>
        <v>0</v>
      </c>
      <c r="BU233" s="1979">
        <f t="shared" si="123"/>
        <v>0</v>
      </c>
      <c r="BV233" s="1979">
        <f t="shared" si="124"/>
        <v>0</v>
      </c>
      <c r="BW233" s="1979">
        <f t="shared" si="125"/>
        <v>0</v>
      </c>
      <c r="BX233" s="1979">
        <f t="shared" si="126"/>
        <v>0</v>
      </c>
      <c r="BY233" s="1979">
        <f t="shared" si="127"/>
        <v>0</v>
      </c>
      <c r="BZ233" s="1979">
        <f t="shared" si="128"/>
        <v>0</v>
      </c>
      <c r="CA233" s="1979">
        <f t="shared" si="129"/>
        <v>0</v>
      </c>
      <c r="CB233" s="1979">
        <f t="shared" si="130"/>
        <v>0</v>
      </c>
      <c r="CC233" s="1979">
        <f t="shared" si="131"/>
        <v>0</v>
      </c>
      <c r="CD233" s="1979">
        <f t="shared" si="132"/>
        <v>0</v>
      </c>
      <c r="CE233" s="1979">
        <f t="shared" si="133"/>
        <v>0</v>
      </c>
      <c r="CF233" s="1979">
        <f t="shared" si="134"/>
        <v>0</v>
      </c>
      <c r="CG233" s="1979">
        <f t="shared" si="135"/>
        <v>0</v>
      </c>
      <c r="CH233" s="1979">
        <f t="shared" si="136"/>
        <v>0</v>
      </c>
      <c r="CI233" s="1979">
        <f t="shared" si="137"/>
        <v>0</v>
      </c>
      <c r="CJ233" s="1979">
        <f t="shared" si="138"/>
        <v>0</v>
      </c>
      <c r="CK233" s="1979">
        <f t="shared" si="139"/>
        <v>0</v>
      </c>
      <c r="CL233" s="1979">
        <f t="shared" si="140"/>
        <v>0</v>
      </c>
      <c r="CM233" s="1956"/>
      <c r="CN233" s="1956"/>
      <c r="CO233" s="1956"/>
      <c r="CP233" s="1956"/>
      <c r="CQ233" s="2103"/>
      <c r="CR233" s="1956"/>
      <c r="CS233" s="1956"/>
      <c r="CT233" s="1956"/>
    </row>
    <row r="234" spans="1:98" ht="12.75">
      <c r="A234" s="1969"/>
      <c r="B234" s="247" t="s">
        <v>1214</v>
      </c>
      <c r="C234" s="1979">
        <f t="shared" si="53"/>
        <v>2044000</v>
      </c>
      <c r="D234" s="1979">
        <f t="shared" si="54"/>
        <v>0</v>
      </c>
      <c r="E234" s="1979">
        <f t="shared" si="55"/>
        <v>0</v>
      </c>
      <c r="F234" s="1979">
        <f t="shared" si="56"/>
        <v>0</v>
      </c>
      <c r="G234" s="1979">
        <f t="shared" si="57"/>
        <v>0</v>
      </c>
      <c r="H234" s="1979">
        <f t="shared" si="58"/>
        <v>0</v>
      </c>
      <c r="I234" s="1979">
        <f t="shared" si="59"/>
        <v>0</v>
      </c>
      <c r="J234" s="1979">
        <f t="shared" si="60"/>
        <v>0</v>
      </c>
      <c r="K234" s="1979">
        <f t="shared" si="61"/>
        <v>0</v>
      </c>
      <c r="L234" s="1979">
        <f t="shared" si="62"/>
        <v>0</v>
      </c>
      <c r="M234" s="1979">
        <f t="shared" si="63"/>
        <v>0</v>
      </c>
      <c r="N234" s="1979">
        <f t="shared" si="64"/>
        <v>0</v>
      </c>
      <c r="O234" s="1979">
        <f t="shared" si="65"/>
        <v>0</v>
      </c>
      <c r="P234" s="1979">
        <f t="shared" si="66"/>
        <v>0</v>
      </c>
      <c r="Q234" s="1979">
        <f t="shared" si="67"/>
        <v>0</v>
      </c>
      <c r="R234" s="1979">
        <f t="shared" si="68"/>
        <v>0</v>
      </c>
      <c r="S234" s="1979">
        <f t="shared" si="69"/>
        <v>0</v>
      </c>
      <c r="T234" s="1979">
        <f t="shared" si="70"/>
        <v>0</v>
      </c>
      <c r="U234" s="1979">
        <f t="shared" si="71"/>
        <v>0</v>
      </c>
      <c r="V234" s="1979">
        <f t="shared" si="72"/>
        <v>0</v>
      </c>
      <c r="W234" s="1979">
        <f t="shared" si="73"/>
        <v>0</v>
      </c>
      <c r="X234" s="1979">
        <f t="shared" si="74"/>
        <v>0</v>
      </c>
      <c r="Y234" s="1979">
        <f t="shared" si="75"/>
        <v>0</v>
      </c>
      <c r="Z234" s="1979">
        <f t="shared" si="76"/>
        <v>0</v>
      </c>
      <c r="AA234" s="1979">
        <f t="shared" si="77"/>
        <v>0</v>
      </c>
      <c r="AB234" s="1979">
        <f t="shared" si="78"/>
        <v>0</v>
      </c>
      <c r="AC234" s="1979">
        <f t="shared" si="79"/>
        <v>0</v>
      </c>
      <c r="AD234" s="1979">
        <f t="shared" si="80"/>
        <v>0</v>
      </c>
      <c r="AE234" s="1979">
        <f t="shared" si="81"/>
        <v>0</v>
      </c>
      <c r="AF234" s="1979">
        <f t="shared" si="82"/>
        <v>0</v>
      </c>
      <c r="AG234" s="1979">
        <f t="shared" si="83"/>
        <v>0</v>
      </c>
      <c r="AH234" s="1979">
        <f t="shared" si="84"/>
        <v>0</v>
      </c>
      <c r="AI234" s="1979">
        <f t="shared" si="85"/>
        <v>0</v>
      </c>
      <c r="AJ234" s="1979">
        <f t="shared" si="86"/>
        <v>0</v>
      </c>
      <c r="AK234" s="1979">
        <f t="shared" si="87"/>
        <v>0</v>
      </c>
      <c r="AL234" s="1979">
        <f t="shared" si="88"/>
        <v>0</v>
      </c>
      <c r="AM234" s="1979">
        <f t="shared" si="89"/>
        <v>0</v>
      </c>
      <c r="AN234" s="1979">
        <f t="shared" si="90"/>
        <v>0</v>
      </c>
      <c r="AO234" s="1979">
        <f t="shared" si="91"/>
        <v>0</v>
      </c>
      <c r="AP234" s="1979">
        <f t="shared" si="92"/>
        <v>0</v>
      </c>
      <c r="AQ234" s="1979">
        <f t="shared" si="93"/>
        <v>0</v>
      </c>
      <c r="AR234" s="1979">
        <f t="shared" si="94"/>
        <v>0</v>
      </c>
      <c r="AS234" s="1979">
        <f t="shared" si="95"/>
        <v>0</v>
      </c>
      <c r="AT234" s="1979">
        <f t="shared" si="96"/>
        <v>0</v>
      </c>
      <c r="AU234" s="1979">
        <f t="shared" si="97"/>
        <v>0</v>
      </c>
      <c r="AV234" s="1979">
        <f t="shared" si="98"/>
        <v>0</v>
      </c>
      <c r="AW234" s="1979">
        <f t="shared" si="99"/>
        <v>0</v>
      </c>
      <c r="AX234" s="1979">
        <f t="shared" si="100"/>
        <v>0</v>
      </c>
      <c r="AY234" s="1979">
        <f t="shared" si="101"/>
        <v>0</v>
      </c>
      <c r="AZ234" s="1979">
        <f t="shared" si="102"/>
        <v>0</v>
      </c>
      <c r="BA234" s="1979">
        <f t="shared" si="103"/>
        <v>0</v>
      </c>
      <c r="BB234" s="1979">
        <f t="shared" si="104"/>
        <v>0</v>
      </c>
      <c r="BC234" s="1979">
        <f t="shared" si="105"/>
        <v>0</v>
      </c>
      <c r="BD234" s="1979">
        <f t="shared" si="106"/>
        <v>0</v>
      </c>
      <c r="BE234" s="1979">
        <f t="shared" si="107"/>
        <v>0</v>
      </c>
      <c r="BF234" s="1979">
        <f t="shared" si="108"/>
        <v>0</v>
      </c>
      <c r="BG234" s="1979">
        <f t="shared" si="109"/>
        <v>0</v>
      </c>
      <c r="BH234" s="1979">
        <f t="shared" si="110"/>
        <v>0</v>
      </c>
      <c r="BI234" s="1979">
        <f t="shared" si="111"/>
        <v>0</v>
      </c>
      <c r="BJ234" s="1979">
        <f t="shared" si="112"/>
        <v>0</v>
      </c>
      <c r="BK234" s="1979">
        <f t="shared" si="113"/>
        <v>0</v>
      </c>
      <c r="BL234" s="1979">
        <f t="shared" si="114"/>
        <v>0</v>
      </c>
      <c r="BM234" s="1979">
        <f t="shared" si="115"/>
        <v>0</v>
      </c>
      <c r="BN234" s="1979">
        <f t="shared" si="116"/>
        <v>0</v>
      </c>
      <c r="BO234" s="1979">
        <f t="shared" si="117"/>
        <v>0</v>
      </c>
      <c r="BP234" s="1979">
        <f t="shared" si="118"/>
        <v>0</v>
      </c>
      <c r="BQ234" s="1979">
        <f t="shared" si="119"/>
        <v>0</v>
      </c>
      <c r="BR234" s="1979">
        <f t="shared" si="120"/>
        <v>710090.31543037971</v>
      </c>
      <c r="BS234" s="1979">
        <f t="shared" si="121"/>
        <v>315137.89149367088</v>
      </c>
      <c r="BT234" s="1979">
        <f t="shared" si="122"/>
        <v>994786.41039240512</v>
      </c>
      <c r="BU234" s="1979">
        <f t="shared" si="123"/>
        <v>0</v>
      </c>
      <c r="BV234" s="1979">
        <f t="shared" si="124"/>
        <v>0</v>
      </c>
      <c r="BW234" s="1979">
        <f t="shared" si="125"/>
        <v>0</v>
      </c>
      <c r="BX234" s="1979">
        <f t="shared" si="126"/>
        <v>16563.198240506328</v>
      </c>
      <c r="BY234" s="1979">
        <f t="shared" si="127"/>
        <v>2100.7468734177214</v>
      </c>
      <c r="BZ234" s="1979">
        <f t="shared" si="128"/>
        <v>5321.4375696202533</v>
      </c>
      <c r="CA234" s="1979">
        <f t="shared" si="129"/>
        <v>0</v>
      </c>
      <c r="CB234" s="1979">
        <f t="shared" si="130"/>
        <v>0</v>
      </c>
      <c r="CC234" s="1979">
        <f t="shared" si="131"/>
        <v>0</v>
      </c>
      <c r="CD234" s="1979">
        <f t="shared" si="132"/>
        <v>0</v>
      </c>
      <c r="CE234" s="1979">
        <f t="shared" si="133"/>
        <v>0</v>
      </c>
      <c r="CF234" s="1979">
        <f t="shared" si="134"/>
        <v>0</v>
      </c>
      <c r="CG234" s="1979">
        <f t="shared" si="135"/>
        <v>0</v>
      </c>
      <c r="CH234" s="1979">
        <f t="shared" si="136"/>
        <v>0</v>
      </c>
      <c r="CI234" s="1979">
        <f t="shared" si="137"/>
        <v>0</v>
      </c>
      <c r="CJ234" s="1979">
        <f t="shared" si="138"/>
        <v>0</v>
      </c>
      <c r="CK234" s="1979">
        <f t="shared" si="139"/>
        <v>0</v>
      </c>
      <c r="CL234" s="1979">
        <f t="shared" si="140"/>
        <v>2044000</v>
      </c>
      <c r="CM234" s="1956"/>
      <c r="CN234" s="1956"/>
      <c r="CO234" s="1956"/>
      <c r="CP234" s="1956"/>
      <c r="CQ234" s="2103"/>
      <c r="CR234" s="1956"/>
      <c r="CS234" s="1956"/>
      <c r="CT234" s="1956"/>
    </row>
    <row r="235" spans="1:98" ht="12.75">
      <c r="A235" s="1968"/>
      <c r="B235" s="247" t="s">
        <v>494</v>
      </c>
      <c r="C235" s="1979">
        <f t="shared" si="53"/>
        <v>21967000</v>
      </c>
      <c r="D235" s="1979">
        <f t="shared" si="54"/>
        <v>0</v>
      </c>
      <c r="E235" s="1979">
        <f t="shared" si="55"/>
        <v>0</v>
      </c>
      <c r="F235" s="1979">
        <f t="shared" si="56"/>
        <v>0</v>
      </c>
      <c r="G235" s="1979">
        <f t="shared" si="57"/>
        <v>0</v>
      </c>
      <c r="H235" s="1979">
        <f t="shared" si="58"/>
        <v>0</v>
      </c>
      <c r="I235" s="1979">
        <f t="shared" si="59"/>
        <v>0</v>
      </c>
      <c r="J235" s="1979">
        <f t="shared" si="60"/>
        <v>0</v>
      </c>
      <c r="K235" s="1979">
        <f t="shared" si="61"/>
        <v>0</v>
      </c>
      <c r="L235" s="1979">
        <f t="shared" si="62"/>
        <v>0</v>
      </c>
      <c r="M235" s="1979">
        <f t="shared" si="63"/>
        <v>0</v>
      </c>
      <c r="N235" s="1979">
        <f t="shared" si="64"/>
        <v>0</v>
      </c>
      <c r="O235" s="1979">
        <f t="shared" si="65"/>
        <v>0</v>
      </c>
      <c r="P235" s="1979">
        <f t="shared" si="66"/>
        <v>0</v>
      </c>
      <c r="Q235" s="1979">
        <f t="shared" si="67"/>
        <v>0</v>
      </c>
      <c r="R235" s="1979">
        <f t="shared" si="68"/>
        <v>0</v>
      </c>
      <c r="S235" s="1979">
        <f t="shared" si="69"/>
        <v>0</v>
      </c>
      <c r="T235" s="1979">
        <f t="shared" si="70"/>
        <v>0</v>
      </c>
      <c r="U235" s="1979">
        <f t="shared" si="71"/>
        <v>0</v>
      </c>
      <c r="V235" s="1979">
        <f t="shared" si="72"/>
        <v>0</v>
      </c>
      <c r="W235" s="1979">
        <f t="shared" si="73"/>
        <v>0</v>
      </c>
      <c r="X235" s="1979">
        <f t="shared" si="74"/>
        <v>0</v>
      </c>
      <c r="Y235" s="1979">
        <f t="shared" si="75"/>
        <v>0</v>
      </c>
      <c r="Z235" s="1979">
        <f t="shared" si="76"/>
        <v>0</v>
      </c>
      <c r="AA235" s="1979">
        <f t="shared" si="77"/>
        <v>0</v>
      </c>
      <c r="AB235" s="1979">
        <f t="shared" si="78"/>
        <v>0</v>
      </c>
      <c r="AC235" s="1979">
        <f t="shared" si="79"/>
        <v>0</v>
      </c>
      <c r="AD235" s="1979">
        <f t="shared" si="80"/>
        <v>0</v>
      </c>
      <c r="AE235" s="1979">
        <f t="shared" si="81"/>
        <v>0</v>
      </c>
      <c r="AF235" s="1979">
        <f t="shared" si="82"/>
        <v>0</v>
      </c>
      <c r="AG235" s="1979">
        <f t="shared" si="83"/>
        <v>0</v>
      </c>
      <c r="AH235" s="1979">
        <f t="shared" si="84"/>
        <v>0</v>
      </c>
      <c r="AI235" s="1979">
        <f t="shared" si="85"/>
        <v>0</v>
      </c>
      <c r="AJ235" s="1979">
        <f t="shared" si="86"/>
        <v>0</v>
      </c>
      <c r="AK235" s="1979">
        <f t="shared" si="87"/>
        <v>0</v>
      </c>
      <c r="AL235" s="1979">
        <f t="shared" si="88"/>
        <v>0</v>
      </c>
      <c r="AM235" s="1979">
        <f t="shared" si="89"/>
        <v>0</v>
      </c>
      <c r="AN235" s="1979">
        <f t="shared" si="90"/>
        <v>0</v>
      </c>
      <c r="AO235" s="1979">
        <f t="shared" si="91"/>
        <v>0</v>
      </c>
      <c r="AP235" s="1979">
        <f t="shared" si="92"/>
        <v>0</v>
      </c>
      <c r="AQ235" s="1979">
        <f t="shared" si="93"/>
        <v>0</v>
      </c>
      <c r="AR235" s="1979">
        <f t="shared" si="94"/>
        <v>0</v>
      </c>
      <c r="AS235" s="1979">
        <f t="shared" si="95"/>
        <v>0</v>
      </c>
      <c r="AT235" s="1979">
        <f t="shared" si="96"/>
        <v>0</v>
      </c>
      <c r="AU235" s="1979">
        <f t="shared" si="97"/>
        <v>0</v>
      </c>
      <c r="AV235" s="1979">
        <f t="shared" si="98"/>
        <v>0</v>
      </c>
      <c r="AW235" s="1979">
        <f t="shared" si="99"/>
        <v>0</v>
      </c>
      <c r="AX235" s="1979">
        <f t="shared" si="100"/>
        <v>0</v>
      </c>
      <c r="AY235" s="1979">
        <f t="shared" si="101"/>
        <v>0</v>
      </c>
      <c r="AZ235" s="1979">
        <f t="shared" si="102"/>
        <v>0</v>
      </c>
      <c r="BA235" s="1979">
        <f t="shared" si="103"/>
        <v>0</v>
      </c>
      <c r="BB235" s="1979">
        <f t="shared" si="104"/>
        <v>0</v>
      </c>
      <c r="BC235" s="1979">
        <f t="shared" si="105"/>
        <v>0</v>
      </c>
      <c r="BD235" s="1979">
        <f t="shared" si="106"/>
        <v>0</v>
      </c>
      <c r="BE235" s="1979">
        <f t="shared" si="107"/>
        <v>0</v>
      </c>
      <c r="BF235" s="1979">
        <f t="shared" si="108"/>
        <v>0</v>
      </c>
      <c r="BG235" s="1979">
        <f t="shared" si="109"/>
        <v>0</v>
      </c>
      <c r="BH235" s="1979">
        <f t="shared" si="110"/>
        <v>0</v>
      </c>
      <c r="BI235" s="1979">
        <f t="shared" si="111"/>
        <v>0</v>
      </c>
      <c r="BJ235" s="1979">
        <f t="shared" si="112"/>
        <v>0</v>
      </c>
      <c r="BK235" s="1979">
        <f t="shared" si="113"/>
        <v>0</v>
      </c>
      <c r="BL235" s="1979">
        <f t="shared" si="114"/>
        <v>0</v>
      </c>
      <c r="BM235" s="1979">
        <f t="shared" si="115"/>
        <v>0</v>
      </c>
      <c r="BN235" s="1979">
        <f t="shared" si="116"/>
        <v>0</v>
      </c>
      <c r="BO235" s="1979">
        <f t="shared" si="117"/>
        <v>0</v>
      </c>
      <c r="BP235" s="1979">
        <f t="shared" si="118"/>
        <v>0</v>
      </c>
      <c r="BQ235" s="1979">
        <f t="shared" si="119"/>
        <v>0</v>
      </c>
      <c r="BR235" s="1979">
        <f t="shared" si="120"/>
        <v>7631386.4770348109</v>
      </c>
      <c r="BS235" s="1979">
        <f t="shared" si="121"/>
        <v>3386807.2712531644</v>
      </c>
      <c r="BT235" s="1979">
        <f t="shared" si="122"/>
        <v>10691033.795053799</v>
      </c>
      <c r="BU235" s="1979">
        <f t="shared" si="123"/>
        <v>0</v>
      </c>
      <c r="BV235" s="1979">
        <f t="shared" si="124"/>
        <v>0</v>
      </c>
      <c r="BW235" s="1979">
        <f t="shared" si="125"/>
        <v>0</v>
      </c>
      <c r="BX235" s="1979">
        <f t="shared" si="126"/>
        <v>178005.76112974685</v>
      </c>
      <c r="BY235" s="1979">
        <f t="shared" si="127"/>
        <v>22576.862313291138</v>
      </c>
      <c r="BZ235" s="1979">
        <f t="shared" si="128"/>
        <v>57189.833215189879</v>
      </c>
      <c r="CA235" s="1979">
        <f t="shared" si="129"/>
        <v>0</v>
      </c>
      <c r="CB235" s="1979">
        <f t="shared" si="130"/>
        <v>0</v>
      </c>
      <c r="CC235" s="1979">
        <f t="shared" si="131"/>
        <v>0</v>
      </c>
      <c r="CD235" s="1979">
        <f t="shared" si="132"/>
        <v>0</v>
      </c>
      <c r="CE235" s="1979">
        <f t="shared" si="133"/>
        <v>0</v>
      </c>
      <c r="CF235" s="1979">
        <f t="shared" si="134"/>
        <v>0</v>
      </c>
      <c r="CG235" s="1979">
        <f t="shared" si="135"/>
        <v>0</v>
      </c>
      <c r="CH235" s="1979">
        <f t="shared" si="136"/>
        <v>0</v>
      </c>
      <c r="CI235" s="1979">
        <f t="shared" si="137"/>
        <v>0</v>
      </c>
      <c r="CJ235" s="1979">
        <f t="shared" si="138"/>
        <v>0</v>
      </c>
      <c r="CK235" s="1979">
        <f t="shared" si="139"/>
        <v>0</v>
      </c>
      <c r="CL235" s="1979">
        <f t="shared" si="140"/>
        <v>21967000</v>
      </c>
      <c r="CM235" s="1956"/>
      <c r="CN235" s="1956"/>
      <c r="CO235" s="1956"/>
      <c r="CP235" s="1956"/>
      <c r="CQ235" s="2103"/>
      <c r="CR235" s="1956"/>
      <c r="CS235" s="1956"/>
      <c r="CT235" s="1956"/>
    </row>
    <row r="236" spans="1:98" ht="12.75">
      <c r="A236" s="1968"/>
      <c r="B236" s="247" t="s">
        <v>287</v>
      </c>
      <c r="C236" s="1979">
        <f t="shared" si="53"/>
        <v>-7114899.9999999991</v>
      </c>
      <c r="D236" s="1979">
        <f t="shared" si="54"/>
        <v>0</v>
      </c>
      <c r="E236" s="1979">
        <f t="shared" si="55"/>
        <v>0</v>
      </c>
      <c r="F236" s="1979">
        <f t="shared" si="56"/>
        <v>0</v>
      </c>
      <c r="G236" s="1979">
        <f t="shared" si="57"/>
        <v>0</v>
      </c>
      <c r="H236" s="1979">
        <f t="shared" si="58"/>
        <v>0</v>
      </c>
      <c r="I236" s="1979">
        <f t="shared" si="59"/>
        <v>0</v>
      </c>
      <c r="J236" s="1979">
        <f t="shared" si="60"/>
        <v>0</v>
      </c>
      <c r="K236" s="1979">
        <f t="shared" si="61"/>
        <v>0</v>
      </c>
      <c r="L236" s="1979">
        <f t="shared" si="62"/>
        <v>0</v>
      </c>
      <c r="M236" s="1979">
        <f t="shared" si="63"/>
        <v>0</v>
      </c>
      <c r="N236" s="1979">
        <f t="shared" si="64"/>
        <v>0</v>
      </c>
      <c r="O236" s="1979">
        <f t="shared" si="65"/>
        <v>0</v>
      </c>
      <c r="P236" s="1979">
        <f t="shared" si="66"/>
        <v>0</v>
      </c>
      <c r="Q236" s="1979">
        <f t="shared" si="67"/>
        <v>0</v>
      </c>
      <c r="R236" s="1979">
        <f t="shared" si="68"/>
        <v>0</v>
      </c>
      <c r="S236" s="1979">
        <f t="shared" si="69"/>
        <v>0</v>
      </c>
      <c r="T236" s="1979">
        <f t="shared" si="70"/>
        <v>0</v>
      </c>
      <c r="U236" s="1979">
        <f t="shared" si="71"/>
        <v>0</v>
      </c>
      <c r="V236" s="1979">
        <f t="shared" si="72"/>
        <v>0</v>
      </c>
      <c r="W236" s="1979">
        <f t="shared" si="73"/>
        <v>0</v>
      </c>
      <c r="X236" s="1979">
        <f t="shared" si="74"/>
        <v>0</v>
      </c>
      <c r="Y236" s="1979">
        <f t="shared" si="75"/>
        <v>0</v>
      </c>
      <c r="Z236" s="1979">
        <f t="shared" si="76"/>
        <v>0</v>
      </c>
      <c r="AA236" s="1979">
        <f t="shared" si="77"/>
        <v>0</v>
      </c>
      <c r="AB236" s="1979">
        <f t="shared" si="78"/>
        <v>0</v>
      </c>
      <c r="AC236" s="1979">
        <f t="shared" si="79"/>
        <v>0</v>
      </c>
      <c r="AD236" s="1979">
        <f t="shared" si="80"/>
        <v>0</v>
      </c>
      <c r="AE236" s="1979">
        <f t="shared" si="81"/>
        <v>0</v>
      </c>
      <c r="AF236" s="1979">
        <f t="shared" si="82"/>
        <v>0</v>
      </c>
      <c r="AG236" s="1979">
        <f t="shared" si="83"/>
        <v>0</v>
      </c>
      <c r="AH236" s="1979">
        <f t="shared" si="84"/>
        <v>0</v>
      </c>
      <c r="AI236" s="1979">
        <f t="shared" si="85"/>
        <v>0</v>
      </c>
      <c r="AJ236" s="1979">
        <f t="shared" si="86"/>
        <v>0</v>
      </c>
      <c r="AK236" s="1979">
        <f t="shared" si="87"/>
        <v>0</v>
      </c>
      <c r="AL236" s="1979">
        <f t="shared" si="88"/>
        <v>0</v>
      </c>
      <c r="AM236" s="1979">
        <f t="shared" si="89"/>
        <v>0</v>
      </c>
      <c r="AN236" s="1979">
        <f t="shared" si="90"/>
        <v>0</v>
      </c>
      <c r="AO236" s="1979">
        <f t="shared" si="91"/>
        <v>0</v>
      </c>
      <c r="AP236" s="1979">
        <f t="shared" si="92"/>
        <v>0</v>
      </c>
      <c r="AQ236" s="1979">
        <f t="shared" si="93"/>
        <v>0</v>
      </c>
      <c r="AR236" s="1979">
        <f t="shared" si="94"/>
        <v>0</v>
      </c>
      <c r="AS236" s="1979">
        <f t="shared" si="95"/>
        <v>0</v>
      </c>
      <c r="AT236" s="1979">
        <f t="shared" si="96"/>
        <v>0</v>
      </c>
      <c r="AU236" s="1979">
        <f t="shared" si="97"/>
        <v>0</v>
      </c>
      <c r="AV236" s="1979">
        <f t="shared" si="98"/>
        <v>0</v>
      </c>
      <c r="AW236" s="1979">
        <f t="shared" si="99"/>
        <v>-3618796.8798376056</v>
      </c>
      <c r="AX236" s="1979">
        <f t="shared" si="100"/>
        <v>-1339960.8935293453</v>
      </c>
      <c r="AY236" s="1979">
        <f t="shared" si="101"/>
        <v>-2013356.0563947135</v>
      </c>
      <c r="AZ236" s="1979">
        <f t="shared" si="102"/>
        <v>0</v>
      </c>
      <c r="BA236" s="1979">
        <f t="shared" si="103"/>
        <v>0</v>
      </c>
      <c r="BB236" s="1979">
        <f t="shared" si="104"/>
        <v>0</v>
      </c>
      <c r="BC236" s="1979">
        <f t="shared" si="105"/>
        <v>-80629.072169416613</v>
      </c>
      <c r="BD236" s="1979">
        <f t="shared" si="106"/>
        <v>-17144.366184402203</v>
      </c>
      <c r="BE236" s="1979">
        <f t="shared" si="107"/>
        <v>-45012.731884517081</v>
      </c>
      <c r="BF236" s="1979">
        <f t="shared" si="108"/>
        <v>0</v>
      </c>
      <c r="BG236" s="1979">
        <f t="shared" si="109"/>
        <v>0</v>
      </c>
      <c r="BH236" s="1979">
        <f t="shared" si="110"/>
        <v>0</v>
      </c>
      <c r="BI236" s="1979">
        <f t="shared" si="111"/>
        <v>0</v>
      </c>
      <c r="BJ236" s="1979">
        <f t="shared" si="112"/>
        <v>0</v>
      </c>
      <c r="BK236" s="1979">
        <f t="shared" si="113"/>
        <v>0</v>
      </c>
      <c r="BL236" s="1979">
        <f t="shared" si="114"/>
        <v>0</v>
      </c>
      <c r="BM236" s="1979">
        <f t="shared" si="115"/>
        <v>0</v>
      </c>
      <c r="BN236" s="1979">
        <f t="shared" si="116"/>
        <v>0</v>
      </c>
      <c r="BO236" s="1979">
        <f t="shared" si="117"/>
        <v>0</v>
      </c>
      <c r="BP236" s="1979">
        <f t="shared" si="118"/>
        <v>0</v>
      </c>
      <c r="BQ236" s="1979">
        <f t="shared" si="119"/>
        <v>-7114899.9999999991</v>
      </c>
      <c r="BR236" s="1979">
        <f t="shared" si="120"/>
        <v>0</v>
      </c>
      <c r="BS236" s="1979">
        <f t="shared" si="121"/>
        <v>0</v>
      </c>
      <c r="BT236" s="1979">
        <f t="shared" si="122"/>
        <v>0</v>
      </c>
      <c r="BU236" s="1979">
        <f t="shared" si="123"/>
        <v>0</v>
      </c>
      <c r="BV236" s="1979">
        <f t="shared" si="124"/>
        <v>0</v>
      </c>
      <c r="BW236" s="1979">
        <f t="shared" si="125"/>
        <v>0</v>
      </c>
      <c r="BX236" s="1979">
        <f t="shared" si="126"/>
        <v>0</v>
      </c>
      <c r="BY236" s="1979">
        <f t="shared" si="127"/>
        <v>0</v>
      </c>
      <c r="BZ236" s="1979">
        <f t="shared" si="128"/>
        <v>0</v>
      </c>
      <c r="CA236" s="1979">
        <f t="shared" si="129"/>
        <v>0</v>
      </c>
      <c r="CB236" s="1979">
        <f t="shared" si="130"/>
        <v>0</v>
      </c>
      <c r="CC236" s="1979">
        <f t="shared" si="131"/>
        <v>0</v>
      </c>
      <c r="CD236" s="1979">
        <f t="shared" si="132"/>
        <v>0</v>
      </c>
      <c r="CE236" s="1979">
        <f t="shared" si="133"/>
        <v>0</v>
      </c>
      <c r="CF236" s="1979">
        <f t="shared" si="134"/>
        <v>0</v>
      </c>
      <c r="CG236" s="1979">
        <f t="shared" si="135"/>
        <v>0</v>
      </c>
      <c r="CH236" s="1979">
        <f t="shared" si="136"/>
        <v>0</v>
      </c>
      <c r="CI236" s="1979">
        <f t="shared" si="137"/>
        <v>0</v>
      </c>
      <c r="CJ236" s="1979">
        <f t="shared" si="138"/>
        <v>0</v>
      </c>
      <c r="CK236" s="1979">
        <f t="shared" si="139"/>
        <v>0</v>
      </c>
      <c r="CL236" s="1979">
        <f t="shared" si="140"/>
        <v>0</v>
      </c>
      <c r="CM236" s="1956"/>
      <c r="CN236" s="1956"/>
      <c r="CO236" s="1956"/>
      <c r="CP236" s="1956"/>
      <c r="CQ236" s="2103"/>
      <c r="CR236" s="1956"/>
      <c r="CS236" s="1956"/>
      <c r="CT236" s="1956"/>
    </row>
    <row r="237" spans="1:98" ht="12.75">
      <c r="A237" s="1968"/>
      <c r="B237" s="247" t="s">
        <v>505</v>
      </c>
      <c r="C237" s="1979">
        <f t="shared" si="53"/>
        <v>1908000</v>
      </c>
      <c r="D237" s="1979">
        <f t="shared" si="54"/>
        <v>0</v>
      </c>
      <c r="E237" s="1979">
        <f t="shared" si="55"/>
        <v>1908000</v>
      </c>
      <c r="F237" s="1979">
        <f t="shared" si="56"/>
        <v>1908000</v>
      </c>
      <c r="G237" s="1979">
        <f t="shared" si="57"/>
        <v>0</v>
      </c>
      <c r="H237" s="1979">
        <f t="shared" si="58"/>
        <v>0</v>
      </c>
      <c r="I237" s="1979">
        <f t="shared" si="59"/>
        <v>0</v>
      </c>
      <c r="J237" s="1979">
        <f t="shared" si="60"/>
        <v>0</v>
      </c>
      <c r="K237" s="1979">
        <f t="shared" si="61"/>
        <v>0</v>
      </c>
      <c r="L237" s="1979">
        <f t="shared" si="62"/>
        <v>0</v>
      </c>
      <c r="M237" s="1979">
        <f t="shared" si="63"/>
        <v>0</v>
      </c>
      <c r="N237" s="1979">
        <f t="shared" si="64"/>
        <v>0</v>
      </c>
      <c r="O237" s="1979">
        <f t="shared" si="65"/>
        <v>0</v>
      </c>
      <c r="P237" s="1979">
        <f t="shared" si="66"/>
        <v>0</v>
      </c>
      <c r="Q237" s="1979">
        <f t="shared" si="67"/>
        <v>0</v>
      </c>
      <c r="R237" s="1979">
        <f t="shared" si="68"/>
        <v>0</v>
      </c>
      <c r="S237" s="1979">
        <f t="shared" si="69"/>
        <v>0</v>
      </c>
      <c r="T237" s="1979">
        <f t="shared" si="70"/>
        <v>0</v>
      </c>
      <c r="U237" s="1979">
        <f t="shared" si="71"/>
        <v>0</v>
      </c>
      <c r="V237" s="1979">
        <f t="shared" si="72"/>
        <v>0</v>
      </c>
      <c r="W237" s="1979">
        <f t="shared" si="73"/>
        <v>0</v>
      </c>
      <c r="X237" s="1979">
        <f t="shared" si="74"/>
        <v>0</v>
      </c>
      <c r="Y237" s="1979">
        <f t="shared" si="75"/>
        <v>0</v>
      </c>
      <c r="Z237" s="1979">
        <f t="shared" si="76"/>
        <v>0</v>
      </c>
      <c r="AA237" s="1979">
        <f t="shared" si="77"/>
        <v>0</v>
      </c>
      <c r="AB237" s="1979">
        <f t="shared" si="78"/>
        <v>1157247.2311173053</v>
      </c>
      <c r="AC237" s="1979">
        <f t="shared" si="79"/>
        <v>254916.49731237837</v>
      </c>
      <c r="AD237" s="1979">
        <f t="shared" si="80"/>
        <v>63460.642337771533</v>
      </c>
      <c r="AE237" s="1979">
        <f t="shared" si="81"/>
        <v>0</v>
      </c>
      <c r="AF237" s="1979">
        <f t="shared" si="82"/>
        <v>0</v>
      </c>
      <c r="AG237" s="1979">
        <f t="shared" si="83"/>
        <v>0</v>
      </c>
      <c r="AH237" s="1979">
        <f t="shared" si="84"/>
        <v>394035.8117762506</v>
      </c>
      <c r="AI237" s="1979">
        <f t="shared" si="85"/>
        <v>21607.70058953005</v>
      </c>
      <c r="AJ237" s="1979">
        <f t="shared" si="86"/>
        <v>16732.116866764296</v>
      </c>
      <c r="AK237" s="1979">
        <f t="shared" si="87"/>
        <v>0</v>
      </c>
      <c r="AL237" s="1979">
        <f t="shared" si="88"/>
        <v>0</v>
      </c>
      <c r="AM237" s="1979">
        <f t="shared" si="89"/>
        <v>0</v>
      </c>
      <c r="AN237" s="1979">
        <f t="shared" si="90"/>
        <v>0</v>
      </c>
      <c r="AO237" s="1979">
        <f t="shared" si="91"/>
        <v>0</v>
      </c>
      <c r="AP237" s="1979">
        <f t="shared" si="92"/>
        <v>0</v>
      </c>
      <c r="AQ237" s="1979">
        <f t="shared" si="93"/>
        <v>0</v>
      </c>
      <c r="AR237" s="1979">
        <f t="shared" si="94"/>
        <v>0</v>
      </c>
      <c r="AS237" s="1979">
        <f t="shared" si="95"/>
        <v>0</v>
      </c>
      <c r="AT237" s="1979">
        <f t="shared" si="96"/>
        <v>0</v>
      </c>
      <c r="AU237" s="1979">
        <f t="shared" si="97"/>
        <v>0</v>
      </c>
      <c r="AV237" s="1979">
        <f t="shared" si="98"/>
        <v>1908000.0000000002</v>
      </c>
      <c r="AW237" s="1979">
        <f t="shared" si="99"/>
        <v>0</v>
      </c>
      <c r="AX237" s="1979">
        <f t="shared" si="100"/>
        <v>0</v>
      </c>
      <c r="AY237" s="1979">
        <f t="shared" si="101"/>
        <v>0</v>
      </c>
      <c r="AZ237" s="1979">
        <f t="shared" si="102"/>
        <v>0</v>
      </c>
      <c r="BA237" s="1979">
        <f t="shared" si="103"/>
        <v>0</v>
      </c>
      <c r="BB237" s="1979">
        <f t="shared" si="104"/>
        <v>0</v>
      </c>
      <c r="BC237" s="1979">
        <f t="shared" si="105"/>
        <v>0</v>
      </c>
      <c r="BD237" s="1979">
        <f t="shared" si="106"/>
        <v>0</v>
      </c>
      <c r="BE237" s="1979">
        <f t="shared" si="107"/>
        <v>0</v>
      </c>
      <c r="BF237" s="1979">
        <f t="shared" si="108"/>
        <v>0</v>
      </c>
      <c r="BG237" s="1979">
        <f t="shared" si="109"/>
        <v>0</v>
      </c>
      <c r="BH237" s="1979">
        <f t="shared" si="110"/>
        <v>0</v>
      </c>
      <c r="BI237" s="1979">
        <f t="shared" si="111"/>
        <v>0</v>
      </c>
      <c r="BJ237" s="1979">
        <f t="shared" si="112"/>
        <v>0</v>
      </c>
      <c r="BK237" s="1979">
        <f t="shared" si="113"/>
        <v>0</v>
      </c>
      <c r="BL237" s="1979">
        <f t="shared" si="114"/>
        <v>0</v>
      </c>
      <c r="BM237" s="1979">
        <f t="shared" si="115"/>
        <v>0</v>
      </c>
      <c r="BN237" s="1979">
        <f t="shared" si="116"/>
        <v>0</v>
      </c>
      <c r="BO237" s="1979">
        <f t="shared" si="117"/>
        <v>0</v>
      </c>
      <c r="BP237" s="1979">
        <f t="shared" si="118"/>
        <v>0</v>
      </c>
      <c r="BQ237" s="1979">
        <f t="shared" si="119"/>
        <v>0</v>
      </c>
      <c r="BR237" s="1979">
        <f t="shared" si="120"/>
        <v>0</v>
      </c>
      <c r="BS237" s="1979">
        <f t="shared" si="121"/>
        <v>0</v>
      </c>
      <c r="BT237" s="1979">
        <f t="shared" si="122"/>
        <v>0</v>
      </c>
      <c r="BU237" s="1979">
        <f t="shared" si="123"/>
        <v>0</v>
      </c>
      <c r="BV237" s="1979">
        <f t="shared" si="124"/>
        <v>0</v>
      </c>
      <c r="BW237" s="1979">
        <f t="shared" si="125"/>
        <v>0</v>
      </c>
      <c r="BX237" s="1979">
        <f t="shared" si="126"/>
        <v>0</v>
      </c>
      <c r="BY237" s="1979">
        <f t="shared" si="127"/>
        <v>0</v>
      </c>
      <c r="BZ237" s="1979">
        <f t="shared" si="128"/>
        <v>0</v>
      </c>
      <c r="CA237" s="1979">
        <f t="shared" si="129"/>
        <v>0</v>
      </c>
      <c r="CB237" s="1979">
        <f t="shared" si="130"/>
        <v>0</v>
      </c>
      <c r="CC237" s="1979">
        <f t="shared" si="131"/>
        <v>0</v>
      </c>
      <c r="CD237" s="1979">
        <f t="shared" si="132"/>
        <v>0</v>
      </c>
      <c r="CE237" s="1979">
        <f t="shared" si="133"/>
        <v>0</v>
      </c>
      <c r="CF237" s="1979">
        <f t="shared" si="134"/>
        <v>0</v>
      </c>
      <c r="CG237" s="1979">
        <f t="shared" si="135"/>
        <v>0</v>
      </c>
      <c r="CH237" s="1979">
        <f t="shared" si="136"/>
        <v>0</v>
      </c>
      <c r="CI237" s="1979">
        <f t="shared" si="137"/>
        <v>0</v>
      </c>
      <c r="CJ237" s="1979">
        <f t="shared" si="138"/>
        <v>0</v>
      </c>
      <c r="CK237" s="1979">
        <f t="shared" si="139"/>
        <v>0</v>
      </c>
      <c r="CL237" s="1979">
        <f t="shared" si="140"/>
        <v>0</v>
      </c>
      <c r="CM237" s="1956"/>
      <c r="CN237" s="1956"/>
      <c r="CO237" s="1956"/>
      <c r="CP237" s="1956"/>
      <c r="CQ237" s="2103"/>
      <c r="CR237" s="1956"/>
      <c r="CS237" s="1956"/>
      <c r="CT237" s="1956"/>
    </row>
    <row r="238" spans="1:98" ht="12.75">
      <c r="A238" s="1968"/>
      <c r="B238" s="247" t="s">
        <v>1215</v>
      </c>
      <c r="C238" s="1979">
        <f t="shared" si="53"/>
        <v>1635500</v>
      </c>
      <c r="D238" s="1979">
        <f t="shared" si="54"/>
        <v>0</v>
      </c>
      <c r="E238" s="1979">
        <f t="shared" si="55"/>
        <v>1635500</v>
      </c>
      <c r="F238" s="1979">
        <f t="shared" si="56"/>
        <v>1635500</v>
      </c>
      <c r="G238" s="1979">
        <f t="shared" si="57"/>
        <v>0</v>
      </c>
      <c r="H238" s="1979">
        <f t="shared" si="58"/>
        <v>0</v>
      </c>
      <c r="I238" s="1979">
        <f t="shared" si="59"/>
        <v>0</v>
      </c>
      <c r="J238" s="1979">
        <f t="shared" si="60"/>
        <v>0</v>
      </c>
      <c r="K238" s="1979">
        <f t="shared" si="61"/>
        <v>0</v>
      </c>
      <c r="L238" s="1979">
        <f t="shared" si="62"/>
        <v>0</v>
      </c>
      <c r="M238" s="1979">
        <f t="shared" si="63"/>
        <v>0</v>
      </c>
      <c r="N238" s="1979">
        <f t="shared" si="64"/>
        <v>0</v>
      </c>
      <c r="O238" s="1979">
        <f t="shared" si="65"/>
        <v>0</v>
      </c>
      <c r="P238" s="1979">
        <f t="shared" si="66"/>
        <v>0</v>
      </c>
      <c r="Q238" s="1979">
        <f t="shared" si="67"/>
        <v>0</v>
      </c>
      <c r="R238" s="1979">
        <f t="shared" si="68"/>
        <v>0</v>
      </c>
      <c r="S238" s="1979">
        <f t="shared" si="69"/>
        <v>0</v>
      </c>
      <c r="T238" s="1979">
        <f t="shared" si="70"/>
        <v>0</v>
      </c>
      <c r="U238" s="1979">
        <f t="shared" si="71"/>
        <v>0</v>
      </c>
      <c r="V238" s="1979">
        <f t="shared" si="72"/>
        <v>0</v>
      </c>
      <c r="W238" s="1979">
        <f t="shared" si="73"/>
        <v>0</v>
      </c>
      <c r="X238" s="1979">
        <f t="shared" si="74"/>
        <v>0</v>
      </c>
      <c r="Y238" s="1979">
        <f t="shared" si="75"/>
        <v>0</v>
      </c>
      <c r="Z238" s="1979">
        <f t="shared" si="76"/>
        <v>0</v>
      </c>
      <c r="AA238" s="1979">
        <f t="shared" si="77"/>
        <v>0</v>
      </c>
      <c r="AB238" s="1979">
        <f t="shared" si="78"/>
        <v>574119.27233920444</v>
      </c>
      <c r="AC238" s="1979">
        <f t="shared" si="79"/>
        <v>982630.22767992248</v>
      </c>
      <c r="AD238" s="1979">
        <f t="shared" si="80"/>
        <v>78750.49998087321</v>
      </c>
      <c r="AE238" s="1979">
        <f t="shared" si="81"/>
        <v>0</v>
      </c>
      <c r="AF238" s="1979">
        <f t="shared" si="82"/>
        <v>0</v>
      </c>
      <c r="AG238" s="1979">
        <f t="shared" si="83"/>
        <v>0</v>
      </c>
      <c r="AH238" s="1979">
        <f t="shared" si="84"/>
        <v>0</v>
      </c>
      <c r="AI238" s="1979">
        <f t="shared" si="85"/>
        <v>0</v>
      </c>
      <c r="AJ238" s="1979">
        <f t="shared" si="86"/>
        <v>0</v>
      </c>
      <c r="AK238" s="1979">
        <f t="shared" si="87"/>
        <v>0</v>
      </c>
      <c r="AL238" s="1979">
        <f t="shared" si="88"/>
        <v>0</v>
      </c>
      <c r="AM238" s="1979">
        <f t="shared" si="89"/>
        <v>0</v>
      </c>
      <c r="AN238" s="1979">
        <f t="shared" si="90"/>
        <v>0</v>
      </c>
      <c r="AO238" s="1979">
        <f t="shared" si="91"/>
        <v>0</v>
      </c>
      <c r="AP238" s="1979">
        <f t="shared" si="92"/>
        <v>0</v>
      </c>
      <c r="AQ238" s="1979">
        <f t="shared" si="93"/>
        <v>0</v>
      </c>
      <c r="AR238" s="1979">
        <f t="shared" si="94"/>
        <v>0</v>
      </c>
      <c r="AS238" s="1979">
        <f t="shared" si="95"/>
        <v>0</v>
      </c>
      <c r="AT238" s="1979">
        <f t="shared" si="96"/>
        <v>0</v>
      </c>
      <c r="AU238" s="1979">
        <f t="shared" si="97"/>
        <v>0</v>
      </c>
      <c r="AV238" s="1979">
        <f t="shared" si="98"/>
        <v>1635500.0000000002</v>
      </c>
      <c r="AW238" s="1979">
        <f t="shared" si="99"/>
        <v>0</v>
      </c>
      <c r="AX238" s="1979">
        <f t="shared" si="100"/>
        <v>0</v>
      </c>
      <c r="AY238" s="1979">
        <f t="shared" si="101"/>
        <v>0</v>
      </c>
      <c r="AZ238" s="1979">
        <f t="shared" si="102"/>
        <v>0</v>
      </c>
      <c r="BA238" s="1979">
        <f t="shared" si="103"/>
        <v>0</v>
      </c>
      <c r="BB238" s="1979">
        <f t="shared" si="104"/>
        <v>0</v>
      </c>
      <c r="BC238" s="1979">
        <f t="shared" si="105"/>
        <v>0</v>
      </c>
      <c r="BD238" s="1979">
        <f t="shared" si="106"/>
        <v>0</v>
      </c>
      <c r="BE238" s="1979">
        <f t="shared" si="107"/>
        <v>0</v>
      </c>
      <c r="BF238" s="1979">
        <f t="shared" si="108"/>
        <v>0</v>
      </c>
      <c r="BG238" s="1979">
        <f t="shared" si="109"/>
        <v>0</v>
      </c>
      <c r="BH238" s="1979">
        <f t="shared" si="110"/>
        <v>0</v>
      </c>
      <c r="BI238" s="1979">
        <f t="shared" si="111"/>
        <v>0</v>
      </c>
      <c r="BJ238" s="1979">
        <f t="shared" si="112"/>
        <v>0</v>
      </c>
      <c r="BK238" s="1979">
        <f t="shared" si="113"/>
        <v>0</v>
      </c>
      <c r="BL238" s="1979">
        <f t="shared" si="114"/>
        <v>0</v>
      </c>
      <c r="BM238" s="1979">
        <f t="shared" si="115"/>
        <v>0</v>
      </c>
      <c r="BN238" s="1979">
        <f t="shared" si="116"/>
        <v>0</v>
      </c>
      <c r="BO238" s="1979">
        <f t="shared" si="117"/>
        <v>0</v>
      </c>
      <c r="BP238" s="1979">
        <f t="shared" si="118"/>
        <v>0</v>
      </c>
      <c r="BQ238" s="1979">
        <f t="shared" si="119"/>
        <v>0</v>
      </c>
      <c r="BR238" s="1979">
        <f t="shared" si="120"/>
        <v>0</v>
      </c>
      <c r="BS238" s="1979">
        <f t="shared" si="121"/>
        <v>0</v>
      </c>
      <c r="BT238" s="1979">
        <f t="shared" si="122"/>
        <v>0</v>
      </c>
      <c r="BU238" s="1979">
        <f t="shared" si="123"/>
        <v>0</v>
      </c>
      <c r="BV238" s="1979">
        <f t="shared" si="124"/>
        <v>0</v>
      </c>
      <c r="BW238" s="1979">
        <f t="shared" si="125"/>
        <v>0</v>
      </c>
      <c r="BX238" s="1979">
        <f t="shared" si="126"/>
        <v>0</v>
      </c>
      <c r="BY238" s="1979">
        <f t="shared" si="127"/>
        <v>0</v>
      </c>
      <c r="BZ238" s="1979">
        <f t="shared" si="128"/>
        <v>0</v>
      </c>
      <c r="CA238" s="1979">
        <f t="shared" si="129"/>
        <v>0</v>
      </c>
      <c r="CB238" s="1979">
        <f t="shared" si="130"/>
        <v>0</v>
      </c>
      <c r="CC238" s="1979">
        <f t="shared" si="131"/>
        <v>0</v>
      </c>
      <c r="CD238" s="1979">
        <f t="shared" si="132"/>
        <v>0</v>
      </c>
      <c r="CE238" s="1979">
        <f t="shared" si="133"/>
        <v>0</v>
      </c>
      <c r="CF238" s="1979">
        <f t="shared" si="134"/>
        <v>0</v>
      </c>
      <c r="CG238" s="1979">
        <f t="shared" si="135"/>
        <v>0</v>
      </c>
      <c r="CH238" s="1979">
        <f t="shared" si="136"/>
        <v>0</v>
      </c>
      <c r="CI238" s="1979">
        <f t="shared" si="137"/>
        <v>0</v>
      </c>
      <c r="CJ238" s="1979">
        <f t="shared" si="138"/>
        <v>0</v>
      </c>
      <c r="CK238" s="1979">
        <f t="shared" si="139"/>
        <v>0</v>
      </c>
      <c r="CL238" s="1979">
        <f t="shared" si="140"/>
        <v>0</v>
      </c>
      <c r="CM238" s="1956"/>
      <c r="CN238" s="1956"/>
      <c r="CO238" s="1956"/>
      <c r="CP238" s="1956"/>
      <c r="CQ238" s="2103"/>
      <c r="CR238" s="1956"/>
      <c r="CS238" s="1956"/>
      <c r="CT238" s="1956"/>
    </row>
    <row r="239" spans="1:98" ht="12.75">
      <c r="A239" s="1968"/>
      <c r="B239" s="247" t="s">
        <v>1216</v>
      </c>
      <c r="C239" s="1979">
        <f t="shared" si="53"/>
        <v>302794</v>
      </c>
      <c r="D239" s="1979">
        <f t="shared" si="54"/>
        <v>0</v>
      </c>
      <c r="E239" s="1979">
        <f t="shared" si="55"/>
        <v>302794</v>
      </c>
      <c r="F239" s="1979">
        <f t="shared" si="56"/>
        <v>302794</v>
      </c>
      <c r="G239" s="1979">
        <f t="shared" si="57"/>
        <v>0</v>
      </c>
      <c r="H239" s="1979">
        <f t="shared" si="58"/>
        <v>0</v>
      </c>
      <c r="I239" s="1979">
        <f t="shared" si="59"/>
        <v>0</v>
      </c>
      <c r="J239" s="1979">
        <f t="shared" si="60"/>
        <v>0</v>
      </c>
      <c r="K239" s="1979">
        <f t="shared" si="61"/>
        <v>0</v>
      </c>
      <c r="L239" s="1979">
        <f t="shared" si="62"/>
        <v>0</v>
      </c>
      <c r="M239" s="1979">
        <f t="shared" si="63"/>
        <v>0</v>
      </c>
      <c r="N239" s="1979">
        <f t="shared" si="64"/>
        <v>0</v>
      </c>
      <c r="O239" s="1979">
        <f t="shared" si="65"/>
        <v>0</v>
      </c>
      <c r="P239" s="1979">
        <f t="shared" si="66"/>
        <v>0</v>
      </c>
      <c r="Q239" s="1979">
        <f t="shared" si="67"/>
        <v>0</v>
      </c>
      <c r="R239" s="1979">
        <f t="shared" si="68"/>
        <v>0</v>
      </c>
      <c r="S239" s="1979">
        <f t="shared" si="69"/>
        <v>0</v>
      </c>
      <c r="T239" s="1979">
        <f t="shared" si="70"/>
        <v>0</v>
      </c>
      <c r="U239" s="1979">
        <f t="shared" si="71"/>
        <v>0</v>
      </c>
      <c r="V239" s="1979">
        <f t="shared" si="72"/>
        <v>0</v>
      </c>
      <c r="W239" s="1979">
        <f t="shared" si="73"/>
        <v>0</v>
      </c>
      <c r="X239" s="1979">
        <f t="shared" si="74"/>
        <v>0</v>
      </c>
      <c r="Y239" s="1979">
        <f t="shared" si="75"/>
        <v>0</v>
      </c>
      <c r="Z239" s="1979">
        <f t="shared" si="76"/>
        <v>0</v>
      </c>
      <c r="AA239" s="1979">
        <f t="shared" si="77"/>
        <v>0</v>
      </c>
      <c r="AB239" s="1979">
        <f t="shared" si="78"/>
        <v>232197.08889590731</v>
      </c>
      <c r="AC239" s="1979">
        <f t="shared" si="79"/>
        <v>52300.584115561454</v>
      </c>
      <c r="AD239" s="1979">
        <f t="shared" si="80"/>
        <v>18296.326988531251</v>
      </c>
      <c r="AE239" s="1979">
        <f t="shared" si="81"/>
        <v>0</v>
      </c>
      <c r="AF239" s="1979">
        <f t="shared" si="82"/>
        <v>0</v>
      </c>
      <c r="AG239" s="1979">
        <f t="shared" si="83"/>
        <v>0</v>
      </c>
      <c r="AH239" s="1979">
        <f t="shared" si="84"/>
        <v>0</v>
      </c>
      <c r="AI239" s="1979">
        <f t="shared" si="85"/>
        <v>0</v>
      </c>
      <c r="AJ239" s="1979">
        <f t="shared" si="86"/>
        <v>0</v>
      </c>
      <c r="AK239" s="1979">
        <f t="shared" si="87"/>
        <v>0</v>
      </c>
      <c r="AL239" s="1979">
        <f t="shared" si="88"/>
        <v>0</v>
      </c>
      <c r="AM239" s="1979">
        <f t="shared" si="89"/>
        <v>0</v>
      </c>
      <c r="AN239" s="1979">
        <f t="shared" si="90"/>
        <v>0</v>
      </c>
      <c r="AO239" s="1979">
        <f t="shared" si="91"/>
        <v>0</v>
      </c>
      <c r="AP239" s="1979">
        <f t="shared" si="92"/>
        <v>0</v>
      </c>
      <c r="AQ239" s="1979">
        <f t="shared" si="93"/>
        <v>0</v>
      </c>
      <c r="AR239" s="1979">
        <f t="shared" si="94"/>
        <v>0</v>
      </c>
      <c r="AS239" s="1979">
        <f t="shared" si="95"/>
        <v>0</v>
      </c>
      <c r="AT239" s="1979">
        <f t="shared" si="96"/>
        <v>0</v>
      </c>
      <c r="AU239" s="1979">
        <f t="shared" si="97"/>
        <v>0</v>
      </c>
      <c r="AV239" s="1979">
        <f t="shared" si="98"/>
        <v>302794.00000000006</v>
      </c>
      <c r="AW239" s="1979">
        <f t="shared" si="99"/>
        <v>0</v>
      </c>
      <c r="AX239" s="1979">
        <f t="shared" si="100"/>
        <v>0</v>
      </c>
      <c r="AY239" s="1979">
        <f t="shared" si="101"/>
        <v>0</v>
      </c>
      <c r="AZ239" s="1979">
        <f t="shared" si="102"/>
        <v>0</v>
      </c>
      <c r="BA239" s="1979">
        <f t="shared" si="103"/>
        <v>0</v>
      </c>
      <c r="BB239" s="1979">
        <f t="shared" si="104"/>
        <v>0</v>
      </c>
      <c r="BC239" s="1979">
        <f t="shared" si="105"/>
        <v>0</v>
      </c>
      <c r="BD239" s="1979">
        <f t="shared" si="106"/>
        <v>0</v>
      </c>
      <c r="BE239" s="1979">
        <f t="shared" si="107"/>
        <v>0</v>
      </c>
      <c r="BF239" s="1979">
        <f t="shared" si="108"/>
        <v>0</v>
      </c>
      <c r="BG239" s="1979">
        <f t="shared" si="109"/>
        <v>0</v>
      </c>
      <c r="BH239" s="1979">
        <f t="shared" si="110"/>
        <v>0</v>
      </c>
      <c r="BI239" s="1979">
        <f t="shared" si="111"/>
        <v>0</v>
      </c>
      <c r="BJ239" s="1979">
        <f t="shared" si="112"/>
        <v>0</v>
      </c>
      <c r="BK239" s="1979">
        <f t="shared" si="113"/>
        <v>0</v>
      </c>
      <c r="BL239" s="1979">
        <f t="shared" si="114"/>
        <v>0</v>
      </c>
      <c r="BM239" s="1979">
        <f t="shared" si="115"/>
        <v>0</v>
      </c>
      <c r="BN239" s="1979">
        <f t="shared" si="116"/>
        <v>0</v>
      </c>
      <c r="BO239" s="1979">
        <f t="shared" si="117"/>
        <v>0</v>
      </c>
      <c r="BP239" s="1979">
        <f t="shared" si="118"/>
        <v>0</v>
      </c>
      <c r="BQ239" s="1979">
        <f t="shared" si="119"/>
        <v>0</v>
      </c>
      <c r="BR239" s="1979">
        <f t="shared" si="120"/>
        <v>0</v>
      </c>
      <c r="BS239" s="1979">
        <f t="shared" si="121"/>
        <v>0</v>
      </c>
      <c r="BT239" s="1979">
        <f t="shared" si="122"/>
        <v>0</v>
      </c>
      <c r="BU239" s="1979">
        <f t="shared" si="123"/>
        <v>0</v>
      </c>
      <c r="BV239" s="1979">
        <f t="shared" si="124"/>
        <v>0</v>
      </c>
      <c r="BW239" s="1979">
        <f t="shared" si="125"/>
        <v>0</v>
      </c>
      <c r="BX239" s="1979">
        <f t="shared" si="126"/>
        <v>0</v>
      </c>
      <c r="BY239" s="1979">
        <f t="shared" si="127"/>
        <v>0</v>
      </c>
      <c r="BZ239" s="1979">
        <f t="shared" si="128"/>
        <v>0</v>
      </c>
      <c r="CA239" s="1979">
        <f t="shared" si="129"/>
        <v>0</v>
      </c>
      <c r="CB239" s="1979">
        <f t="shared" si="130"/>
        <v>0</v>
      </c>
      <c r="CC239" s="1979">
        <f t="shared" si="131"/>
        <v>0</v>
      </c>
      <c r="CD239" s="1979">
        <f t="shared" si="132"/>
        <v>0</v>
      </c>
      <c r="CE239" s="1979">
        <f t="shared" si="133"/>
        <v>0</v>
      </c>
      <c r="CF239" s="1979">
        <f t="shared" si="134"/>
        <v>0</v>
      </c>
      <c r="CG239" s="1979">
        <f t="shared" si="135"/>
        <v>0</v>
      </c>
      <c r="CH239" s="1979">
        <f t="shared" si="136"/>
        <v>0</v>
      </c>
      <c r="CI239" s="1979">
        <f t="shared" si="137"/>
        <v>0</v>
      </c>
      <c r="CJ239" s="1979">
        <f t="shared" si="138"/>
        <v>0</v>
      </c>
      <c r="CK239" s="1979">
        <f t="shared" si="139"/>
        <v>0</v>
      </c>
      <c r="CL239" s="1979">
        <f t="shared" si="140"/>
        <v>0</v>
      </c>
      <c r="CM239" s="1956"/>
      <c r="CN239" s="1956"/>
      <c r="CO239" s="1956"/>
      <c r="CP239" s="1956"/>
      <c r="CQ239" s="2103"/>
      <c r="CR239" s="1956"/>
      <c r="CS239" s="1956"/>
      <c r="CT239" s="1956"/>
    </row>
    <row r="240" spans="1:98" ht="12.75">
      <c r="A240" s="1968"/>
      <c r="B240" s="247" t="s">
        <v>504</v>
      </c>
      <c r="C240" s="1979">
        <f t="shared" si="53"/>
        <v>204806</v>
      </c>
      <c r="D240" s="1979">
        <f t="shared" si="54"/>
        <v>0</v>
      </c>
      <c r="E240" s="1979">
        <f t="shared" si="55"/>
        <v>578206</v>
      </c>
      <c r="F240" s="1979">
        <f t="shared" si="56"/>
        <v>578206</v>
      </c>
      <c r="G240" s="1979">
        <f t="shared" si="57"/>
        <v>0</v>
      </c>
      <c r="H240" s="1979">
        <f t="shared" si="58"/>
        <v>0</v>
      </c>
      <c r="I240" s="1979">
        <f t="shared" si="59"/>
        <v>0</v>
      </c>
      <c r="J240" s="1979">
        <f t="shared" si="60"/>
        <v>0</v>
      </c>
      <c r="K240" s="1979">
        <f t="shared" si="61"/>
        <v>0</v>
      </c>
      <c r="L240" s="1979">
        <f t="shared" si="62"/>
        <v>0</v>
      </c>
      <c r="M240" s="1979">
        <f t="shared" si="63"/>
        <v>0</v>
      </c>
      <c r="N240" s="1979">
        <f t="shared" si="64"/>
        <v>0</v>
      </c>
      <c r="O240" s="1979">
        <f t="shared" si="65"/>
        <v>0</v>
      </c>
      <c r="P240" s="1979">
        <f t="shared" si="66"/>
        <v>0</v>
      </c>
      <c r="Q240" s="1979">
        <f t="shared" si="67"/>
        <v>0</v>
      </c>
      <c r="R240" s="1979">
        <f t="shared" si="68"/>
        <v>0</v>
      </c>
      <c r="S240" s="1979">
        <f t="shared" si="69"/>
        <v>0</v>
      </c>
      <c r="T240" s="1979">
        <f t="shared" si="70"/>
        <v>0</v>
      </c>
      <c r="U240" s="1979">
        <f t="shared" si="71"/>
        <v>0</v>
      </c>
      <c r="V240" s="1979">
        <f t="shared" si="72"/>
        <v>0</v>
      </c>
      <c r="W240" s="1979">
        <f t="shared" si="73"/>
        <v>0</v>
      </c>
      <c r="X240" s="1979">
        <f t="shared" si="74"/>
        <v>0</v>
      </c>
      <c r="Y240" s="1979">
        <f t="shared" si="75"/>
        <v>0</v>
      </c>
      <c r="Z240" s="1979">
        <f t="shared" si="76"/>
        <v>0</v>
      </c>
      <c r="AA240" s="1979">
        <f t="shared" si="77"/>
        <v>0</v>
      </c>
      <c r="AB240" s="1979">
        <f t="shared" si="78"/>
        <v>432148.85384867346</v>
      </c>
      <c r="AC240" s="1979">
        <f t="shared" si="79"/>
        <v>102649.08352440222</v>
      </c>
      <c r="AD240" s="1979">
        <f t="shared" si="80"/>
        <v>41627.801768752048</v>
      </c>
      <c r="AE240" s="1979">
        <f t="shared" si="81"/>
        <v>0</v>
      </c>
      <c r="AF240" s="1979">
        <f t="shared" si="82"/>
        <v>0</v>
      </c>
      <c r="AG240" s="1979">
        <f t="shared" si="83"/>
        <v>0</v>
      </c>
      <c r="AH240" s="1979">
        <f t="shared" si="84"/>
        <v>189.38945299705205</v>
      </c>
      <c r="AI240" s="1979">
        <f t="shared" si="85"/>
        <v>1022.7030461840812</v>
      </c>
      <c r="AJ240" s="1979">
        <f t="shared" si="86"/>
        <v>568.1683589911562</v>
      </c>
      <c r="AK240" s="1979">
        <f t="shared" si="87"/>
        <v>0</v>
      </c>
      <c r="AL240" s="1979">
        <f t="shared" si="88"/>
        <v>0</v>
      </c>
      <c r="AM240" s="1979">
        <f t="shared" si="89"/>
        <v>0</v>
      </c>
      <c r="AN240" s="1979">
        <f t="shared" si="90"/>
        <v>0</v>
      </c>
      <c r="AO240" s="1979">
        <f t="shared" si="91"/>
        <v>0</v>
      </c>
      <c r="AP240" s="1979">
        <f t="shared" si="92"/>
        <v>0</v>
      </c>
      <c r="AQ240" s="1979">
        <f t="shared" si="93"/>
        <v>0</v>
      </c>
      <c r="AR240" s="1979">
        <f t="shared" si="94"/>
        <v>0</v>
      </c>
      <c r="AS240" s="1979">
        <f t="shared" si="95"/>
        <v>0</v>
      </c>
      <c r="AT240" s="1979">
        <f t="shared" si="96"/>
        <v>0</v>
      </c>
      <c r="AU240" s="1979">
        <f t="shared" si="97"/>
        <v>0</v>
      </c>
      <c r="AV240" s="1979">
        <f t="shared" si="98"/>
        <v>578206</v>
      </c>
      <c r="AW240" s="1979">
        <f t="shared" si="99"/>
        <v>-279077.66786767117</v>
      </c>
      <c r="AX240" s="1979">
        <f t="shared" si="100"/>
        <v>-66289.81329839502</v>
      </c>
      <c r="AY240" s="1979">
        <f t="shared" si="101"/>
        <v>-26882.843105142485</v>
      </c>
      <c r="AZ240" s="1979">
        <f t="shared" si="102"/>
        <v>0</v>
      </c>
      <c r="BA240" s="1979">
        <f t="shared" si="103"/>
        <v>0</v>
      </c>
      <c r="BB240" s="1979">
        <f t="shared" si="104"/>
        <v>0</v>
      </c>
      <c r="BC240" s="1979">
        <f t="shared" si="105"/>
        <v>-122.30592859482476</v>
      </c>
      <c r="BD240" s="1979">
        <f t="shared" si="106"/>
        <v>-660.4520144120537</v>
      </c>
      <c r="BE240" s="1979">
        <f t="shared" si="107"/>
        <v>-366.91778578447429</v>
      </c>
      <c r="BF240" s="1979">
        <f t="shared" si="108"/>
        <v>0</v>
      </c>
      <c r="BG240" s="1979">
        <f t="shared" si="109"/>
        <v>0</v>
      </c>
      <c r="BH240" s="1979">
        <f t="shared" si="110"/>
        <v>0</v>
      </c>
      <c r="BI240" s="1979">
        <f t="shared" si="111"/>
        <v>0</v>
      </c>
      <c r="BJ240" s="1979">
        <f t="shared" si="112"/>
        <v>0</v>
      </c>
      <c r="BK240" s="1979">
        <f t="shared" si="113"/>
        <v>0</v>
      </c>
      <c r="BL240" s="1979">
        <f t="shared" si="114"/>
        <v>0</v>
      </c>
      <c r="BM240" s="1979">
        <f t="shared" si="115"/>
        <v>0</v>
      </c>
      <c r="BN240" s="1979">
        <f t="shared" si="116"/>
        <v>0</v>
      </c>
      <c r="BO240" s="1979">
        <f t="shared" si="117"/>
        <v>0</v>
      </c>
      <c r="BP240" s="1979">
        <f t="shared" si="118"/>
        <v>0</v>
      </c>
      <c r="BQ240" s="1979">
        <f t="shared" si="119"/>
        <v>-373400.00000000012</v>
      </c>
      <c r="BR240" s="1979">
        <f t="shared" si="120"/>
        <v>0</v>
      </c>
      <c r="BS240" s="1979">
        <f t="shared" si="121"/>
        <v>0</v>
      </c>
      <c r="BT240" s="1979">
        <f t="shared" si="122"/>
        <v>0</v>
      </c>
      <c r="BU240" s="1979">
        <f t="shared" si="123"/>
        <v>0</v>
      </c>
      <c r="BV240" s="1979">
        <f t="shared" si="124"/>
        <v>0</v>
      </c>
      <c r="BW240" s="1979">
        <f t="shared" si="125"/>
        <v>0</v>
      </c>
      <c r="BX240" s="1979">
        <f t="shared" si="126"/>
        <v>0</v>
      </c>
      <c r="BY240" s="1979">
        <f t="shared" si="127"/>
        <v>0</v>
      </c>
      <c r="BZ240" s="1979">
        <f t="shared" si="128"/>
        <v>0</v>
      </c>
      <c r="CA240" s="1979">
        <f t="shared" si="129"/>
        <v>0</v>
      </c>
      <c r="CB240" s="1979">
        <f t="shared" si="130"/>
        <v>0</v>
      </c>
      <c r="CC240" s="1979">
        <f t="shared" si="131"/>
        <v>0</v>
      </c>
      <c r="CD240" s="1979">
        <f t="shared" si="132"/>
        <v>0</v>
      </c>
      <c r="CE240" s="1979">
        <f t="shared" si="133"/>
        <v>0</v>
      </c>
      <c r="CF240" s="1979">
        <f t="shared" si="134"/>
        <v>0</v>
      </c>
      <c r="CG240" s="1979">
        <f t="shared" si="135"/>
        <v>0</v>
      </c>
      <c r="CH240" s="1979">
        <f t="shared" si="136"/>
        <v>0</v>
      </c>
      <c r="CI240" s="1979">
        <f t="shared" si="137"/>
        <v>0</v>
      </c>
      <c r="CJ240" s="1979">
        <f t="shared" si="138"/>
        <v>0</v>
      </c>
      <c r="CK240" s="1979">
        <f t="shared" si="139"/>
        <v>0</v>
      </c>
      <c r="CL240" s="1979">
        <f t="shared" si="140"/>
        <v>0</v>
      </c>
      <c r="CM240" s="1956"/>
      <c r="CN240" s="1956"/>
      <c r="CO240" s="1956"/>
      <c r="CP240" s="1956"/>
      <c r="CQ240" s="2103"/>
      <c r="CR240" s="1956"/>
      <c r="CS240" s="1956"/>
      <c r="CT240" s="1956"/>
    </row>
    <row r="241" spans="1:98" ht="12.75">
      <c r="A241" s="1969"/>
      <c r="B241" s="247" t="s">
        <v>1138</v>
      </c>
      <c r="C241" s="1979">
        <f t="shared" si="53"/>
        <v>183000</v>
      </c>
      <c r="D241" s="1979">
        <f t="shared" si="54"/>
        <v>183000</v>
      </c>
      <c r="E241" s="1979">
        <f t="shared" si="55"/>
        <v>0</v>
      </c>
      <c r="F241" s="1979">
        <f t="shared" si="56"/>
        <v>183000</v>
      </c>
      <c r="G241" s="1979">
        <f t="shared" si="57"/>
        <v>62812.876559742959</v>
      </c>
      <c r="H241" s="1979">
        <f t="shared" si="58"/>
        <v>33311.872651383164</v>
      </c>
      <c r="I241" s="1979">
        <f t="shared" si="59"/>
        <v>85862.955333615537</v>
      </c>
      <c r="J241" s="1979">
        <f t="shared" si="60"/>
        <v>0</v>
      </c>
      <c r="K241" s="1979">
        <f t="shared" si="61"/>
        <v>0</v>
      </c>
      <c r="L241" s="1979">
        <f t="shared" si="62"/>
        <v>0</v>
      </c>
      <c r="M241" s="1979">
        <f t="shared" si="63"/>
        <v>581.78943410677425</v>
      </c>
      <c r="N241" s="1979">
        <f t="shared" si="64"/>
        <v>73.936865209613615</v>
      </c>
      <c r="O241" s="1979">
        <f t="shared" si="65"/>
        <v>356.56915594193731</v>
      </c>
      <c r="P241" s="1979">
        <f t="shared" si="66"/>
        <v>0</v>
      </c>
      <c r="Q241" s="1979">
        <f t="shared" si="67"/>
        <v>0</v>
      </c>
      <c r="R241" s="1979">
        <f t="shared" si="68"/>
        <v>0</v>
      </c>
      <c r="S241" s="1979">
        <f t="shared" si="69"/>
        <v>0</v>
      </c>
      <c r="T241" s="1979">
        <f t="shared" si="70"/>
        <v>0</v>
      </c>
      <c r="U241" s="1979">
        <f t="shared" si="71"/>
        <v>0</v>
      </c>
      <c r="V241" s="1979">
        <f t="shared" si="72"/>
        <v>0</v>
      </c>
      <c r="W241" s="1979">
        <f t="shared" si="73"/>
        <v>0</v>
      </c>
      <c r="X241" s="1979">
        <f t="shared" si="74"/>
        <v>0</v>
      </c>
      <c r="Y241" s="1979">
        <f t="shared" si="75"/>
        <v>0</v>
      </c>
      <c r="Z241" s="1979">
        <f t="shared" si="76"/>
        <v>0</v>
      </c>
      <c r="AA241" s="1979">
        <f t="shared" si="77"/>
        <v>183000</v>
      </c>
      <c r="AB241" s="1979">
        <f t="shared" si="78"/>
        <v>0</v>
      </c>
      <c r="AC241" s="1979">
        <f t="shared" si="79"/>
        <v>0</v>
      </c>
      <c r="AD241" s="1979">
        <f t="shared" si="80"/>
        <v>0</v>
      </c>
      <c r="AE241" s="1979">
        <f t="shared" si="81"/>
        <v>0</v>
      </c>
      <c r="AF241" s="1979">
        <f t="shared" si="82"/>
        <v>0</v>
      </c>
      <c r="AG241" s="1979">
        <f t="shared" si="83"/>
        <v>0</v>
      </c>
      <c r="AH241" s="1979">
        <f t="shared" si="84"/>
        <v>0</v>
      </c>
      <c r="AI241" s="1979">
        <f t="shared" si="85"/>
        <v>0</v>
      </c>
      <c r="AJ241" s="1979">
        <f t="shared" si="86"/>
        <v>0</v>
      </c>
      <c r="AK241" s="1979">
        <f t="shared" si="87"/>
        <v>0</v>
      </c>
      <c r="AL241" s="1979">
        <f t="shared" si="88"/>
        <v>0</v>
      </c>
      <c r="AM241" s="1979">
        <f t="shared" si="89"/>
        <v>0</v>
      </c>
      <c r="AN241" s="1979">
        <f t="shared" si="90"/>
        <v>0</v>
      </c>
      <c r="AO241" s="1979">
        <f t="shared" si="91"/>
        <v>0</v>
      </c>
      <c r="AP241" s="1979">
        <f t="shared" si="92"/>
        <v>0</v>
      </c>
      <c r="AQ241" s="1979">
        <f t="shared" si="93"/>
        <v>0</v>
      </c>
      <c r="AR241" s="1979">
        <f t="shared" si="94"/>
        <v>0</v>
      </c>
      <c r="AS241" s="1979">
        <f t="shared" si="95"/>
        <v>0</v>
      </c>
      <c r="AT241" s="1979">
        <f t="shared" si="96"/>
        <v>0</v>
      </c>
      <c r="AU241" s="1979">
        <f t="shared" si="97"/>
        <v>0</v>
      </c>
      <c r="AV241" s="1979">
        <f t="shared" si="98"/>
        <v>0</v>
      </c>
      <c r="AW241" s="1979">
        <f t="shared" si="99"/>
        <v>0</v>
      </c>
      <c r="AX241" s="1979">
        <f t="shared" si="100"/>
        <v>0</v>
      </c>
      <c r="AY241" s="1979">
        <f t="shared" si="101"/>
        <v>0</v>
      </c>
      <c r="AZ241" s="1979">
        <f t="shared" si="102"/>
        <v>0</v>
      </c>
      <c r="BA241" s="1979">
        <f t="shared" si="103"/>
        <v>0</v>
      </c>
      <c r="BB241" s="1979">
        <f t="shared" si="104"/>
        <v>0</v>
      </c>
      <c r="BC241" s="1979">
        <f t="shared" si="105"/>
        <v>0</v>
      </c>
      <c r="BD241" s="1979">
        <f t="shared" si="106"/>
        <v>0</v>
      </c>
      <c r="BE241" s="1979">
        <f t="shared" si="107"/>
        <v>0</v>
      </c>
      <c r="BF241" s="1979">
        <f t="shared" si="108"/>
        <v>0</v>
      </c>
      <c r="BG241" s="1979">
        <f t="shared" si="109"/>
        <v>0</v>
      </c>
      <c r="BH241" s="1979">
        <f t="shared" si="110"/>
        <v>0</v>
      </c>
      <c r="BI241" s="1979">
        <f t="shared" si="111"/>
        <v>0</v>
      </c>
      <c r="BJ241" s="1979">
        <f t="shared" si="112"/>
        <v>0</v>
      </c>
      <c r="BK241" s="1979">
        <f t="shared" si="113"/>
        <v>0</v>
      </c>
      <c r="BL241" s="1979">
        <f t="shared" si="114"/>
        <v>0</v>
      </c>
      <c r="BM241" s="1979">
        <f t="shared" si="115"/>
        <v>0</v>
      </c>
      <c r="BN241" s="1979">
        <f t="shared" si="116"/>
        <v>0</v>
      </c>
      <c r="BO241" s="1979">
        <f t="shared" si="117"/>
        <v>0</v>
      </c>
      <c r="BP241" s="1979">
        <f t="shared" si="118"/>
        <v>0</v>
      </c>
      <c r="BQ241" s="1979">
        <f t="shared" si="119"/>
        <v>0</v>
      </c>
      <c r="BR241" s="1979">
        <f t="shared" si="120"/>
        <v>0</v>
      </c>
      <c r="BS241" s="1979">
        <f t="shared" si="121"/>
        <v>0</v>
      </c>
      <c r="BT241" s="1979">
        <f t="shared" si="122"/>
        <v>0</v>
      </c>
      <c r="BU241" s="1979">
        <f t="shared" si="123"/>
        <v>0</v>
      </c>
      <c r="BV241" s="1979">
        <f t="shared" si="124"/>
        <v>0</v>
      </c>
      <c r="BW241" s="1979">
        <f t="shared" si="125"/>
        <v>0</v>
      </c>
      <c r="BX241" s="1979">
        <f t="shared" si="126"/>
        <v>0</v>
      </c>
      <c r="BY241" s="1979">
        <f t="shared" si="127"/>
        <v>0</v>
      </c>
      <c r="BZ241" s="1979">
        <f t="shared" si="128"/>
        <v>0</v>
      </c>
      <c r="CA241" s="1979">
        <f t="shared" si="129"/>
        <v>0</v>
      </c>
      <c r="CB241" s="1979">
        <f t="shared" si="130"/>
        <v>0</v>
      </c>
      <c r="CC241" s="1979">
        <f t="shared" si="131"/>
        <v>0</v>
      </c>
      <c r="CD241" s="1979">
        <f t="shared" si="132"/>
        <v>0</v>
      </c>
      <c r="CE241" s="1979">
        <f t="shared" si="133"/>
        <v>0</v>
      </c>
      <c r="CF241" s="1979">
        <f t="shared" si="134"/>
        <v>0</v>
      </c>
      <c r="CG241" s="1979">
        <f t="shared" si="135"/>
        <v>0</v>
      </c>
      <c r="CH241" s="1979">
        <f t="shared" si="136"/>
        <v>0</v>
      </c>
      <c r="CI241" s="1979">
        <f t="shared" si="137"/>
        <v>0</v>
      </c>
      <c r="CJ241" s="1979">
        <f t="shared" si="138"/>
        <v>0</v>
      </c>
      <c r="CK241" s="1979">
        <f t="shared" si="139"/>
        <v>0</v>
      </c>
      <c r="CL241" s="1979">
        <f t="shared" si="140"/>
        <v>0</v>
      </c>
      <c r="CM241" s="1956"/>
      <c r="CN241" s="1956"/>
      <c r="CO241" s="1956"/>
      <c r="CP241" s="1956"/>
      <c r="CQ241" s="2103"/>
      <c r="CR241" s="1956"/>
      <c r="CS241" s="1956"/>
      <c r="CT241" s="1956"/>
    </row>
    <row r="242" spans="1:98" ht="12.75">
      <c r="A242" s="1968"/>
      <c r="B242" s="247" t="s">
        <v>684</v>
      </c>
      <c r="C242" s="1979">
        <f t="shared" si="53"/>
        <v>-60000</v>
      </c>
      <c r="D242" s="1979">
        <f t="shared" si="54"/>
        <v>0</v>
      </c>
      <c r="E242" s="1979">
        <f t="shared" si="55"/>
        <v>0</v>
      </c>
      <c r="F242" s="1979">
        <f t="shared" si="56"/>
        <v>0</v>
      </c>
      <c r="G242" s="1979">
        <f t="shared" si="57"/>
        <v>0</v>
      </c>
      <c r="H242" s="1979">
        <f t="shared" si="58"/>
        <v>0</v>
      </c>
      <c r="I242" s="1979">
        <f t="shared" si="59"/>
        <v>0</v>
      </c>
      <c r="J242" s="1979">
        <f t="shared" si="60"/>
        <v>0</v>
      </c>
      <c r="K242" s="1979">
        <f t="shared" si="61"/>
        <v>0</v>
      </c>
      <c r="L242" s="1979">
        <f t="shared" si="62"/>
        <v>0</v>
      </c>
      <c r="M242" s="1979">
        <f t="shared" si="63"/>
        <v>0</v>
      </c>
      <c r="N242" s="1979">
        <f t="shared" si="64"/>
        <v>0</v>
      </c>
      <c r="O242" s="1979">
        <f t="shared" si="65"/>
        <v>0</v>
      </c>
      <c r="P242" s="1979">
        <f t="shared" si="66"/>
        <v>0</v>
      </c>
      <c r="Q242" s="1979">
        <f t="shared" si="67"/>
        <v>0</v>
      </c>
      <c r="R242" s="1979">
        <f t="shared" si="68"/>
        <v>0</v>
      </c>
      <c r="S242" s="1979">
        <f t="shared" si="69"/>
        <v>0</v>
      </c>
      <c r="T242" s="1979">
        <f t="shared" si="70"/>
        <v>0</v>
      </c>
      <c r="U242" s="1979">
        <f t="shared" si="71"/>
        <v>0</v>
      </c>
      <c r="V242" s="1979">
        <f t="shared" si="72"/>
        <v>0</v>
      </c>
      <c r="W242" s="1979">
        <f t="shared" si="73"/>
        <v>0</v>
      </c>
      <c r="X242" s="1979">
        <f t="shared" si="74"/>
        <v>0</v>
      </c>
      <c r="Y242" s="1979">
        <f t="shared" si="75"/>
        <v>0</v>
      </c>
      <c r="Z242" s="1979">
        <f t="shared" si="76"/>
        <v>0</v>
      </c>
      <c r="AA242" s="1979">
        <f t="shared" si="77"/>
        <v>0</v>
      </c>
      <c r="AB242" s="1979">
        <f t="shared" si="78"/>
        <v>0</v>
      </c>
      <c r="AC242" s="1979">
        <f t="shared" si="79"/>
        <v>0</v>
      </c>
      <c r="AD242" s="1979">
        <f t="shared" si="80"/>
        <v>0</v>
      </c>
      <c r="AE242" s="1979">
        <f t="shared" si="81"/>
        <v>0</v>
      </c>
      <c r="AF242" s="1979">
        <f t="shared" si="82"/>
        <v>0</v>
      </c>
      <c r="AG242" s="1979">
        <f t="shared" si="83"/>
        <v>0</v>
      </c>
      <c r="AH242" s="1979">
        <f t="shared" si="84"/>
        <v>0</v>
      </c>
      <c r="AI242" s="1979">
        <f t="shared" si="85"/>
        <v>0</v>
      </c>
      <c r="AJ242" s="1979">
        <f t="shared" si="86"/>
        <v>0</v>
      </c>
      <c r="AK242" s="1979">
        <f t="shared" si="87"/>
        <v>0</v>
      </c>
      <c r="AL242" s="1979">
        <f t="shared" si="88"/>
        <v>0</v>
      </c>
      <c r="AM242" s="1979">
        <f t="shared" si="89"/>
        <v>0</v>
      </c>
      <c r="AN242" s="1979">
        <f t="shared" si="90"/>
        <v>0</v>
      </c>
      <c r="AO242" s="1979">
        <f t="shared" si="91"/>
        <v>0</v>
      </c>
      <c r="AP242" s="1979">
        <f t="shared" si="92"/>
        <v>0</v>
      </c>
      <c r="AQ242" s="1979">
        <f t="shared" si="93"/>
        <v>0</v>
      </c>
      <c r="AR242" s="1979">
        <f t="shared" si="94"/>
        <v>0</v>
      </c>
      <c r="AS242" s="1979">
        <f t="shared" si="95"/>
        <v>0</v>
      </c>
      <c r="AT242" s="1979">
        <f t="shared" si="96"/>
        <v>0</v>
      </c>
      <c r="AU242" s="1979">
        <f t="shared" si="97"/>
        <v>0</v>
      </c>
      <c r="AV242" s="1979">
        <f t="shared" si="98"/>
        <v>0</v>
      </c>
      <c r="AW242" s="1979">
        <f t="shared" si="99"/>
        <v>-29275.347719650039</v>
      </c>
      <c r="AX242" s="1979">
        <f t="shared" si="100"/>
        <v>-9418.4784776528468</v>
      </c>
      <c r="AY242" s="1979">
        <f t="shared" si="101"/>
        <v>-21301.481877608363</v>
      </c>
      <c r="AZ242" s="1979">
        <f t="shared" si="102"/>
        <v>0</v>
      </c>
      <c r="BA242" s="1979">
        <f t="shared" si="103"/>
        <v>0</v>
      </c>
      <c r="BB242" s="1979">
        <f t="shared" si="104"/>
        <v>0</v>
      </c>
      <c r="BC242" s="1979">
        <f t="shared" si="105"/>
        <v>0</v>
      </c>
      <c r="BD242" s="1979">
        <f t="shared" si="106"/>
        <v>-4.6919250887510762</v>
      </c>
      <c r="BE242" s="1979">
        <f t="shared" si="107"/>
        <v>0</v>
      </c>
      <c r="BF242" s="1979">
        <f t="shared" si="108"/>
        <v>0</v>
      </c>
      <c r="BG242" s="1979">
        <f t="shared" si="109"/>
        <v>0</v>
      </c>
      <c r="BH242" s="1979">
        <f t="shared" si="110"/>
        <v>0</v>
      </c>
      <c r="BI242" s="1979">
        <f t="shared" si="111"/>
        <v>0</v>
      </c>
      <c r="BJ242" s="1979">
        <f t="shared" si="112"/>
        <v>0</v>
      </c>
      <c r="BK242" s="1979">
        <f t="shared" si="113"/>
        <v>0</v>
      </c>
      <c r="BL242" s="1979">
        <f t="shared" si="114"/>
        <v>0</v>
      </c>
      <c r="BM242" s="1979">
        <f t="shared" si="115"/>
        <v>0</v>
      </c>
      <c r="BN242" s="1979">
        <f t="shared" si="116"/>
        <v>0</v>
      </c>
      <c r="BO242" s="1979">
        <f t="shared" si="117"/>
        <v>0</v>
      </c>
      <c r="BP242" s="1979">
        <f t="shared" si="118"/>
        <v>0</v>
      </c>
      <c r="BQ242" s="1979">
        <f t="shared" si="119"/>
        <v>-60000</v>
      </c>
      <c r="BR242" s="1979">
        <f t="shared" si="120"/>
        <v>0</v>
      </c>
      <c r="BS242" s="1979">
        <f t="shared" si="121"/>
        <v>0</v>
      </c>
      <c r="BT242" s="1979">
        <f t="shared" si="122"/>
        <v>0</v>
      </c>
      <c r="BU242" s="1979">
        <f t="shared" si="123"/>
        <v>0</v>
      </c>
      <c r="BV242" s="1979">
        <f t="shared" si="124"/>
        <v>0</v>
      </c>
      <c r="BW242" s="1979">
        <f t="shared" si="125"/>
        <v>0</v>
      </c>
      <c r="BX242" s="1979">
        <f t="shared" si="126"/>
        <v>0</v>
      </c>
      <c r="BY242" s="1979">
        <f t="shared" si="127"/>
        <v>0</v>
      </c>
      <c r="BZ242" s="1979">
        <f t="shared" si="128"/>
        <v>0</v>
      </c>
      <c r="CA242" s="1979">
        <f t="shared" si="129"/>
        <v>0</v>
      </c>
      <c r="CB242" s="1979">
        <f t="shared" si="130"/>
        <v>0</v>
      </c>
      <c r="CC242" s="1979">
        <f t="shared" si="131"/>
        <v>0</v>
      </c>
      <c r="CD242" s="1979">
        <f t="shared" si="132"/>
        <v>0</v>
      </c>
      <c r="CE242" s="1979">
        <f t="shared" si="133"/>
        <v>0</v>
      </c>
      <c r="CF242" s="1979">
        <f t="shared" si="134"/>
        <v>0</v>
      </c>
      <c r="CG242" s="1979">
        <f t="shared" si="135"/>
        <v>0</v>
      </c>
      <c r="CH242" s="1979">
        <f t="shared" si="136"/>
        <v>0</v>
      </c>
      <c r="CI242" s="1979">
        <f t="shared" si="137"/>
        <v>0</v>
      </c>
      <c r="CJ242" s="1979">
        <f t="shared" si="138"/>
        <v>0</v>
      </c>
      <c r="CK242" s="1979">
        <f t="shared" si="139"/>
        <v>0</v>
      </c>
      <c r="CL242" s="1979">
        <f t="shared" si="140"/>
        <v>0</v>
      </c>
      <c r="CM242" s="1956"/>
      <c r="CN242" s="1956"/>
      <c r="CO242" s="1956"/>
      <c r="CP242" s="1956"/>
      <c r="CQ242" s="2103"/>
      <c r="CR242" s="1956"/>
      <c r="CS242" s="1956"/>
      <c r="CT242" s="1956"/>
    </row>
    <row r="243" spans="1:98" ht="12.75">
      <c r="A243" s="1968"/>
      <c r="B243" s="247" t="s">
        <v>266</v>
      </c>
      <c r="C243" s="1979">
        <f t="shared" si="53"/>
        <v>4223500</v>
      </c>
      <c r="D243" s="1979">
        <f t="shared" si="54"/>
        <v>2956450</v>
      </c>
      <c r="E243" s="1979">
        <f t="shared" si="55"/>
        <v>1267050</v>
      </c>
      <c r="F243" s="1979">
        <f t="shared" si="56"/>
        <v>4223500</v>
      </c>
      <c r="G243" s="1979">
        <f t="shared" si="57"/>
        <v>1462588.6222971473</v>
      </c>
      <c r="H243" s="1979">
        <f t="shared" si="58"/>
        <v>697101.91357813147</v>
      </c>
      <c r="I243" s="1979">
        <f t="shared" si="59"/>
        <v>794032.45482222748</v>
      </c>
      <c r="J243" s="1979">
        <f t="shared" si="60"/>
        <v>0</v>
      </c>
      <c r="K243" s="1979">
        <f t="shared" si="61"/>
        <v>0</v>
      </c>
      <c r="L243" s="1979">
        <f t="shared" si="62"/>
        <v>0</v>
      </c>
      <c r="M243" s="1979">
        <f t="shared" si="63"/>
        <v>0</v>
      </c>
      <c r="N243" s="1979">
        <f t="shared" si="64"/>
        <v>0</v>
      </c>
      <c r="O243" s="1979">
        <f t="shared" si="65"/>
        <v>2727.0093024938637</v>
      </c>
      <c r="P243" s="1979">
        <f t="shared" si="66"/>
        <v>0</v>
      </c>
      <c r="Q243" s="1979">
        <f t="shared" si="67"/>
        <v>0</v>
      </c>
      <c r="R243" s="1979">
        <f t="shared" si="68"/>
        <v>0</v>
      </c>
      <c r="S243" s="1979">
        <f t="shared" si="69"/>
        <v>0</v>
      </c>
      <c r="T243" s="1979">
        <f t="shared" si="70"/>
        <v>0</v>
      </c>
      <c r="U243" s="1979">
        <f t="shared" si="71"/>
        <v>0</v>
      </c>
      <c r="V243" s="1979">
        <f t="shared" si="72"/>
        <v>0</v>
      </c>
      <c r="W243" s="1979">
        <f t="shared" si="73"/>
        <v>0</v>
      </c>
      <c r="X243" s="1979">
        <f t="shared" si="74"/>
        <v>0</v>
      </c>
      <c r="Y243" s="1979">
        <f t="shared" si="75"/>
        <v>0</v>
      </c>
      <c r="Z243" s="1979">
        <f t="shared" si="76"/>
        <v>0</v>
      </c>
      <c r="AA243" s="1979">
        <f t="shared" si="77"/>
        <v>2956449.9999999995</v>
      </c>
      <c r="AB243" s="1979">
        <f t="shared" si="78"/>
        <v>848402.67498755024</v>
      </c>
      <c r="AC243" s="1979">
        <f t="shared" si="79"/>
        <v>103401.24836153488</v>
      </c>
      <c r="AD243" s="1979">
        <f t="shared" si="80"/>
        <v>9965.612288383556</v>
      </c>
      <c r="AE243" s="1979">
        <f t="shared" si="81"/>
        <v>0</v>
      </c>
      <c r="AF243" s="1979">
        <f t="shared" si="82"/>
        <v>0</v>
      </c>
      <c r="AG243" s="1979">
        <f t="shared" si="83"/>
        <v>0</v>
      </c>
      <c r="AH243" s="1979">
        <f t="shared" si="84"/>
        <v>278210.48981885228</v>
      </c>
      <c r="AI243" s="1979">
        <f t="shared" si="85"/>
        <v>15256.199526061924</v>
      </c>
      <c r="AJ243" s="1979">
        <f t="shared" si="86"/>
        <v>11813.775017617181</v>
      </c>
      <c r="AK243" s="1979">
        <f t="shared" si="87"/>
        <v>0</v>
      </c>
      <c r="AL243" s="1979">
        <f t="shared" si="88"/>
        <v>0</v>
      </c>
      <c r="AM243" s="1979">
        <f t="shared" si="89"/>
        <v>0</v>
      </c>
      <c r="AN243" s="1979">
        <f t="shared" si="90"/>
        <v>0</v>
      </c>
      <c r="AO243" s="1979">
        <f t="shared" si="91"/>
        <v>0</v>
      </c>
      <c r="AP243" s="1979">
        <f t="shared" si="92"/>
        <v>0</v>
      </c>
      <c r="AQ243" s="1979">
        <f t="shared" si="93"/>
        <v>0</v>
      </c>
      <c r="AR243" s="1979">
        <f t="shared" si="94"/>
        <v>0</v>
      </c>
      <c r="AS243" s="1979">
        <f t="shared" si="95"/>
        <v>0</v>
      </c>
      <c r="AT243" s="1979">
        <f t="shared" si="96"/>
        <v>0</v>
      </c>
      <c r="AU243" s="1979">
        <f t="shared" si="97"/>
        <v>0</v>
      </c>
      <c r="AV243" s="1979">
        <f t="shared" si="98"/>
        <v>1267050.0000000002</v>
      </c>
      <c r="AW243" s="1979">
        <f t="shared" si="99"/>
        <v>0</v>
      </c>
      <c r="AX243" s="1979">
        <f t="shared" si="100"/>
        <v>0</v>
      </c>
      <c r="AY243" s="1979">
        <f t="shared" si="101"/>
        <v>0</v>
      </c>
      <c r="AZ243" s="1979">
        <f t="shared" si="102"/>
        <v>0</v>
      </c>
      <c r="BA243" s="1979">
        <f t="shared" si="103"/>
        <v>0</v>
      </c>
      <c r="BB243" s="1979">
        <f t="shared" si="104"/>
        <v>0</v>
      </c>
      <c r="BC243" s="1979">
        <f t="shared" si="105"/>
        <v>0</v>
      </c>
      <c r="BD243" s="1979">
        <f t="shared" si="106"/>
        <v>0</v>
      </c>
      <c r="BE243" s="1979">
        <f t="shared" si="107"/>
        <v>0</v>
      </c>
      <c r="BF243" s="1979">
        <f t="shared" si="108"/>
        <v>0</v>
      </c>
      <c r="BG243" s="1979">
        <f t="shared" si="109"/>
        <v>0</v>
      </c>
      <c r="BH243" s="1979">
        <f t="shared" si="110"/>
        <v>0</v>
      </c>
      <c r="BI243" s="1979">
        <f t="shared" si="111"/>
        <v>0</v>
      </c>
      <c r="BJ243" s="1979">
        <f t="shared" si="112"/>
        <v>0</v>
      </c>
      <c r="BK243" s="1979">
        <f t="shared" si="113"/>
        <v>0</v>
      </c>
      <c r="BL243" s="1979">
        <f t="shared" si="114"/>
        <v>0</v>
      </c>
      <c r="BM243" s="1979">
        <f t="shared" si="115"/>
        <v>0</v>
      </c>
      <c r="BN243" s="1979">
        <f t="shared" si="116"/>
        <v>0</v>
      </c>
      <c r="BO243" s="1979">
        <f t="shared" si="117"/>
        <v>0</v>
      </c>
      <c r="BP243" s="1979">
        <f t="shared" si="118"/>
        <v>0</v>
      </c>
      <c r="BQ243" s="1979">
        <f t="shared" si="119"/>
        <v>0</v>
      </c>
      <c r="BR243" s="1979">
        <f t="shared" si="120"/>
        <v>0</v>
      </c>
      <c r="BS243" s="1979">
        <f t="shared" si="121"/>
        <v>0</v>
      </c>
      <c r="BT243" s="1979">
        <f t="shared" si="122"/>
        <v>0</v>
      </c>
      <c r="BU243" s="1979">
        <f t="shared" si="123"/>
        <v>0</v>
      </c>
      <c r="BV243" s="1979">
        <f t="shared" si="124"/>
        <v>0</v>
      </c>
      <c r="BW243" s="1979">
        <f t="shared" si="125"/>
        <v>0</v>
      </c>
      <c r="BX243" s="1979">
        <f t="shared" si="126"/>
        <v>0</v>
      </c>
      <c r="BY243" s="1979">
        <f t="shared" si="127"/>
        <v>0</v>
      </c>
      <c r="BZ243" s="1979">
        <f t="shared" si="128"/>
        <v>0</v>
      </c>
      <c r="CA243" s="1979">
        <f t="shared" si="129"/>
        <v>0</v>
      </c>
      <c r="CB243" s="1979">
        <f t="shared" si="130"/>
        <v>0</v>
      </c>
      <c r="CC243" s="1979">
        <f t="shared" si="131"/>
        <v>0</v>
      </c>
      <c r="CD243" s="1979">
        <f t="shared" si="132"/>
        <v>0</v>
      </c>
      <c r="CE243" s="1979">
        <f t="shared" si="133"/>
        <v>0</v>
      </c>
      <c r="CF243" s="1979">
        <f t="shared" si="134"/>
        <v>0</v>
      </c>
      <c r="CG243" s="1979">
        <f t="shared" si="135"/>
        <v>0</v>
      </c>
      <c r="CH243" s="1979">
        <f t="shared" si="136"/>
        <v>0</v>
      </c>
      <c r="CI243" s="1979">
        <f t="shared" si="137"/>
        <v>0</v>
      </c>
      <c r="CJ243" s="1979">
        <f t="shared" si="138"/>
        <v>0</v>
      </c>
      <c r="CK243" s="1979">
        <f t="shared" si="139"/>
        <v>0</v>
      </c>
      <c r="CL243" s="1979">
        <f t="shared" si="140"/>
        <v>0</v>
      </c>
      <c r="CM243" s="1956"/>
      <c r="CN243" s="1956"/>
      <c r="CO243" s="1956"/>
      <c r="CP243" s="1956"/>
      <c r="CQ243" s="2103"/>
      <c r="CR243" s="1956"/>
      <c r="CS243" s="1956"/>
      <c r="CT243" s="1956"/>
    </row>
    <row r="244" spans="1:98" ht="12.75">
      <c r="A244" s="1968"/>
      <c r="B244" s="247" t="s">
        <v>401</v>
      </c>
      <c r="C244" s="1979">
        <f t="shared" si="53"/>
        <v>200900</v>
      </c>
      <c r="D244" s="1979">
        <f t="shared" si="54"/>
        <v>0</v>
      </c>
      <c r="E244" s="1979">
        <f t="shared" si="55"/>
        <v>0</v>
      </c>
      <c r="F244" s="1979">
        <f t="shared" si="56"/>
        <v>0</v>
      </c>
      <c r="G244" s="1979">
        <f t="shared" si="57"/>
        <v>0</v>
      </c>
      <c r="H244" s="1979">
        <f t="shared" si="58"/>
        <v>0</v>
      </c>
      <c r="I244" s="1979">
        <f t="shared" si="59"/>
        <v>0</v>
      </c>
      <c r="J244" s="1979">
        <f t="shared" si="60"/>
        <v>0</v>
      </c>
      <c r="K244" s="1979">
        <f t="shared" si="61"/>
        <v>0</v>
      </c>
      <c r="L244" s="1979">
        <f t="shared" si="62"/>
        <v>0</v>
      </c>
      <c r="M244" s="1979">
        <f t="shared" si="63"/>
        <v>0</v>
      </c>
      <c r="N244" s="1979">
        <f t="shared" si="64"/>
        <v>0</v>
      </c>
      <c r="O244" s="1979">
        <f t="shared" si="65"/>
        <v>0</v>
      </c>
      <c r="P244" s="1979">
        <f t="shared" si="66"/>
        <v>0</v>
      </c>
      <c r="Q244" s="1979">
        <f t="shared" si="67"/>
        <v>0</v>
      </c>
      <c r="R244" s="1979">
        <f t="shared" si="68"/>
        <v>0</v>
      </c>
      <c r="S244" s="1979">
        <f t="shared" si="69"/>
        <v>0</v>
      </c>
      <c r="T244" s="1979">
        <f t="shared" si="70"/>
        <v>0</v>
      </c>
      <c r="U244" s="1979">
        <f t="shared" si="71"/>
        <v>0</v>
      </c>
      <c r="V244" s="1979">
        <f t="shared" si="72"/>
        <v>0</v>
      </c>
      <c r="W244" s="1979">
        <f t="shared" si="73"/>
        <v>0</v>
      </c>
      <c r="X244" s="1979">
        <f t="shared" si="74"/>
        <v>0</v>
      </c>
      <c r="Y244" s="1979">
        <f t="shared" si="75"/>
        <v>0</v>
      </c>
      <c r="Z244" s="1979">
        <f t="shared" si="76"/>
        <v>0</v>
      </c>
      <c r="AA244" s="1979">
        <f t="shared" si="77"/>
        <v>0</v>
      </c>
      <c r="AB244" s="1979">
        <f t="shared" si="78"/>
        <v>0</v>
      </c>
      <c r="AC244" s="1979">
        <f t="shared" si="79"/>
        <v>0</v>
      </c>
      <c r="AD244" s="1979">
        <f t="shared" si="80"/>
        <v>0</v>
      </c>
      <c r="AE244" s="1979">
        <f t="shared" si="81"/>
        <v>0</v>
      </c>
      <c r="AF244" s="1979">
        <f t="shared" si="82"/>
        <v>0</v>
      </c>
      <c r="AG244" s="1979">
        <f t="shared" si="83"/>
        <v>0</v>
      </c>
      <c r="AH244" s="1979">
        <f t="shared" si="84"/>
        <v>0</v>
      </c>
      <c r="AI244" s="1979">
        <f t="shared" si="85"/>
        <v>0</v>
      </c>
      <c r="AJ244" s="1979">
        <f t="shared" si="86"/>
        <v>0</v>
      </c>
      <c r="AK244" s="1979">
        <f t="shared" si="87"/>
        <v>0</v>
      </c>
      <c r="AL244" s="1979">
        <f t="shared" si="88"/>
        <v>0</v>
      </c>
      <c r="AM244" s="1979">
        <f t="shared" si="89"/>
        <v>0</v>
      </c>
      <c r="AN244" s="1979">
        <f t="shared" si="90"/>
        <v>0</v>
      </c>
      <c r="AO244" s="1979">
        <f t="shared" si="91"/>
        <v>0</v>
      </c>
      <c r="AP244" s="1979">
        <f t="shared" si="92"/>
        <v>0</v>
      </c>
      <c r="AQ244" s="1979">
        <f t="shared" si="93"/>
        <v>0</v>
      </c>
      <c r="AR244" s="1979">
        <f t="shared" si="94"/>
        <v>0</v>
      </c>
      <c r="AS244" s="1979">
        <f t="shared" si="95"/>
        <v>0</v>
      </c>
      <c r="AT244" s="1979">
        <f t="shared" si="96"/>
        <v>0</v>
      </c>
      <c r="AU244" s="1979">
        <f t="shared" si="97"/>
        <v>0</v>
      </c>
      <c r="AV244" s="1979">
        <f t="shared" si="98"/>
        <v>0</v>
      </c>
      <c r="AW244" s="1979">
        <f t="shared" si="99"/>
        <v>-457002.98064101808</v>
      </c>
      <c r="AX244" s="1979">
        <f t="shared" si="100"/>
        <v>-158217.11505168074</v>
      </c>
      <c r="AY244" s="1979">
        <f t="shared" si="101"/>
        <v>-230839.28023346377</v>
      </c>
      <c r="AZ244" s="1979">
        <f t="shared" si="102"/>
        <v>0</v>
      </c>
      <c r="BA244" s="1979">
        <f t="shared" si="103"/>
        <v>0</v>
      </c>
      <c r="BB244" s="1979">
        <f t="shared" si="104"/>
        <v>0</v>
      </c>
      <c r="BC244" s="1979">
        <f t="shared" si="105"/>
        <v>-62214.705636339058</v>
      </c>
      <c r="BD244" s="1979">
        <f t="shared" si="106"/>
        <v>-3413.8364602325141</v>
      </c>
      <c r="BE244" s="1979">
        <f t="shared" si="107"/>
        <v>-3112.08197726561</v>
      </c>
      <c r="BF244" s="1979">
        <f t="shared" si="108"/>
        <v>0</v>
      </c>
      <c r="BG244" s="1979">
        <f t="shared" si="109"/>
        <v>0</v>
      </c>
      <c r="BH244" s="1979">
        <f t="shared" si="110"/>
        <v>0</v>
      </c>
      <c r="BI244" s="1979">
        <f t="shared" si="111"/>
        <v>0</v>
      </c>
      <c r="BJ244" s="1979">
        <f t="shared" si="112"/>
        <v>0</v>
      </c>
      <c r="BK244" s="1979">
        <f t="shared" si="113"/>
        <v>0</v>
      </c>
      <c r="BL244" s="1979">
        <f t="shared" si="114"/>
        <v>0</v>
      </c>
      <c r="BM244" s="1979">
        <f t="shared" si="115"/>
        <v>0</v>
      </c>
      <c r="BN244" s="1979">
        <f t="shared" si="116"/>
        <v>0</v>
      </c>
      <c r="BO244" s="1979">
        <f t="shared" si="117"/>
        <v>0</v>
      </c>
      <c r="BP244" s="1979">
        <f t="shared" si="118"/>
        <v>0</v>
      </c>
      <c r="BQ244" s="1979">
        <f t="shared" si="119"/>
        <v>-914799.99999999977</v>
      </c>
      <c r="BR244" s="1979">
        <f t="shared" si="120"/>
        <v>557365.79088454728</v>
      </c>
      <c r="BS244" s="1979">
        <f t="shared" si="121"/>
        <v>192963.30920765217</v>
      </c>
      <c r="BT244" s="1979">
        <f t="shared" si="122"/>
        <v>281534.08937087399</v>
      </c>
      <c r="BU244" s="1979">
        <f t="shared" si="123"/>
        <v>0</v>
      </c>
      <c r="BV244" s="1979">
        <f t="shared" si="124"/>
        <v>0</v>
      </c>
      <c r="BW244" s="1979">
        <f t="shared" si="125"/>
        <v>0</v>
      </c>
      <c r="BX244" s="1979">
        <f t="shared" si="126"/>
        <v>75877.729644144623</v>
      </c>
      <c r="BY244" s="1979">
        <f t="shared" si="127"/>
        <v>4163.5519662018096</v>
      </c>
      <c r="BZ244" s="1979">
        <f t="shared" si="128"/>
        <v>3795.5289265798438</v>
      </c>
      <c r="CA244" s="1979">
        <f t="shared" si="129"/>
        <v>0</v>
      </c>
      <c r="CB244" s="1979">
        <f t="shared" si="130"/>
        <v>0</v>
      </c>
      <c r="CC244" s="1979">
        <f t="shared" si="131"/>
        <v>0</v>
      </c>
      <c r="CD244" s="1979">
        <f t="shared" si="132"/>
        <v>0</v>
      </c>
      <c r="CE244" s="1979">
        <f t="shared" si="133"/>
        <v>0</v>
      </c>
      <c r="CF244" s="1979">
        <f t="shared" si="134"/>
        <v>0</v>
      </c>
      <c r="CG244" s="1979">
        <f t="shared" si="135"/>
        <v>0</v>
      </c>
      <c r="CH244" s="1979">
        <f t="shared" si="136"/>
        <v>0</v>
      </c>
      <c r="CI244" s="1979">
        <f t="shared" si="137"/>
        <v>0</v>
      </c>
      <c r="CJ244" s="1979">
        <f t="shared" si="138"/>
        <v>0</v>
      </c>
      <c r="CK244" s="1979">
        <f t="shared" si="139"/>
        <v>0</v>
      </c>
      <c r="CL244" s="1979">
        <f t="shared" si="140"/>
        <v>1115699.9999999998</v>
      </c>
      <c r="CM244" s="1956"/>
      <c r="CN244" s="1956"/>
      <c r="CO244" s="1956"/>
      <c r="CP244" s="1956"/>
      <c r="CQ244" s="2103"/>
      <c r="CR244" s="1956"/>
      <c r="CS244" s="1956"/>
      <c r="CT244" s="1956"/>
    </row>
    <row r="245" spans="1:98" ht="12.75">
      <c r="A245" s="1968"/>
      <c r="B245" s="247" t="s">
        <v>1471</v>
      </c>
      <c r="C245" s="1979">
        <f t="shared" si="53"/>
        <v>6211500</v>
      </c>
      <c r="D245" s="1979">
        <f t="shared" si="54"/>
        <v>0</v>
      </c>
      <c r="E245" s="1979">
        <f t="shared" si="55"/>
        <v>0</v>
      </c>
      <c r="F245" s="1979">
        <f t="shared" si="56"/>
        <v>0</v>
      </c>
      <c r="G245" s="1979">
        <f t="shared" si="57"/>
        <v>0</v>
      </c>
      <c r="H245" s="1979">
        <f t="shared" si="58"/>
        <v>0</v>
      </c>
      <c r="I245" s="1979">
        <f t="shared" si="59"/>
        <v>0</v>
      </c>
      <c r="J245" s="1979">
        <f t="shared" si="60"/>
        <v>0</v>
      </c>
      <c r="K245" s="1979">
        <f t="shared" si="61"/>
        <v>0</v>
      </c>
      <c r="L245" s="1979">
        <f t="shared" si="62"/>
        <v>0</v>
      </c>
      <c r="M245" s="1979">
        <f t="shared" si="63"/>
        <v>0</v>
      </c>
      <c r="N245" s="1979">
        <f t="shared" si="64"/>
        <v>0</v>
      </c>
      <c r="O245" s="1979">
        <f t="shared" si="65"/>
        <v>0</v>
      </c>
      <c r="P245" s="1979">
        <f t="shared" si="66"/>
        <v>0</v>
      </c>
      <c r="Q245" s="1979">
        <f t="shared" si="67"/>
        <v>0</v>
      </c>
      <c r="R245" s="1979">
        <f t="shared" si="68"/>
        <v>0</v>
      </c>
      <c r="S245" s="1979">
        <f t="shared" si="69"/>
        <v>0</v>
      </c>
      <c r="T245" s="1979">
        <f t="shared" si="70"/>
        <v>0</v>
      </c>
      <c r="U245" s="1979">
        <f t="shared" si="71"/>
        <v>0</v>
      </c>
      <c r="V245" s="1979">
        <f t="shared" si="72"/>
        <v>0</v>
      </c>
      <c r="W245" s="1979">
        <f t="shared" si="73"/>
        <v>0</v>
      </c>
      <c r="X245" s="1979">
        <f t="shared" si="74"/>
        <v>0</v>
      </c>
      <c r="Y245" s="1979">
        <f t="shared" si="75"/>
        <v>0</v>
      </c>
      <c r="Z245" s="1979">
        <f t="shared" si="76"/>
        <v>0</v>
      </c>
      <c r="AA245" s="1979">
        <f t="shared" si="77"/>
        <v>0</v>
      </c>
      <c r="AB245" s="1979">
        <f t="shared" si="78"/>
        <v>0</v>
      </c>
      <c r="AC245" s="1979">
        <f t="shared" si="79"/>
        <v>0</v>
      </c>
      <c r="AD245" s="1979">
        <f t="shared" si="80"/>
        <v>0</v>
      </c>
      <c r="AE245" s="1979">
        <f t="shared" si="81"/>
        <v>0</v>
      </c>
      <c r="AF245" s="1979">
        <f t="shared" si="82"/>
        <v>0</v>
      </c>
      <c r="AG245" s="1979">
        <f t="shared" si="83"/>
        <v>0</v>
      </c>
      <c r="AH245" s="1979">
        <f t="shared" si="84"/>
        <v>0</v>
      </c>
      <c r="AI245" s="1979">
        <f t="shared" si="85"/>
        <v>0</v>
      </c>
      <c r="AJ245" s="1979">
        <f t="shared" si="86"/>
        <v>0</v>
      </c>
      <c r="AK245" s="1979">
        <f t="shared" si="87"/>
        <v>0</v>
      </c>
      <c r="AL245" s="1979">
        <f t="shared" si="88"/>
        <v>0</v>
      </c>
      <c r="AM245" s="1979">
        <f t="shared" si="89"/>
        <v>0</v>
      </c>
      <c r="AN245" s="1979">
        <f t="shared" si="90"/>
        <v>0</v>
      </c>
      <c r="AO245" s="1979">
        <f t="shared" si="91"/>
        <v>0</v>
      </c>
      <c r="AP245" s="1979">
        <f t="shared" si="92"/>
        <v>0</v>
      </c>
      <c r="AQ245" s="1979">
        <f t="shared" si="93"/>
        <v>0</v>
      </c>
      <c r="AR245" s="1979">
        <f t="shared" si="94"/>
        <v>0</v>
      </c>
      <c r="AS245" s="1979">
        <f t="shared" si="95"/>
        <v>0</v>
      </c>
      <c r="AT245" s="1979">
        <f t="shared" si="96"/>
        <v>0</v>
      </c>
      <c r="AU245" s="1979">
        <f t="shared" si="97"/>
        <v>0</v>
      </c>
      <c r="AV245" s="1979">
        <f t="shared" si="98"/>
        <v>0</v>
      </c>
      <c r="AW245" s="1979">
        <f t="shared" si="99"/>
        <v>0</v>
      </c>
      <c r="AX245" s="1979">
        <f t="shared" si="100"/>
        <v>0</v>
      </c>
      <c r="AY245" s="1979">
        <f t="shared" si="101"/>
        <v>0</v>
      </c>
      <c r="AZ245" s="1979">
        <f t="shared" si="102"/>
        <v>0</v>
      </c>
      <c r="BA245" s="1979">
        <f t="shared" si="103"/>
        <v>0</v>
      </c>
      <c r="BB245" s="1979">
        <f t="shared" si="104"/>
        <v>0</v>
      </c>
      <c r="BC245" s="1979">
        <f t="shared" si="105"/>
        <v>0</v>
      </c>
      <c r="BD245" s="1979">
        <f t="shared" si="106"/>
        <v>0</v>
      </c>
      <c r="BE245" s="1979">
        <f t="shared" si="107"/>
        <v>0</v>
      </c>
      <c r="BF245" s="1979">
        <f t="shared" si="108"/>
        <v>0</v>
      </c>
      <c r="BG245" s="1979">
        <f t="shared" si="109"/>
        <v>0</v>
      </c>
      <c r="BH245" s="1979">
        <f t="shared" si="110"/>
        <v>0</v>
      </c>
      <c r="BI245" s="1979">
        <f t="shared" si="111"/>
        <v>0</v>
      </c>
      <c r="BJ245" s="1979">
        <f t="shared" si="112"/>
        <v>0</v>
      </c>
      <c r="BK245" s="1979">
        <f t="shared" si="113"/>
        <v>0</v>
      </c>
      <c r="BL245" s="1979">
        <f t="shared" si="114"/>
        <v>0</v>
      </c>
      <c r="BM245" s="1979">
        <f t="shared" si="115"/>
        <v>0</v>
      </c>
      <c r="BN245" s="1979">
        <f t="shared" si="116"/>
        <v>0</v>
      </c>
      <c r="BO245" s="1979">
        <f t="shared" si="117"/>
        <v>0</v>
      </c>
      <c r="BP245" s="1979">
        <f t="shared" si="118"/>
        <v>0</v>
      </c>
      <c r="BQ245" s="1979">
        <f t="shared" si="119"/>
        <v>0</v>
      </c>
      <c r="BR245" s="1979">
        <f t="shared" si="120"/>
        <v>3111977.4796453454</v>
      </c>
      <c r="BS245" s="1979">
        <f t="shared" si="121"/>
        <v>1070336.2143180589</v>
      </c>
      <c r="BT245" s="1979">
        <f t="shared" si="122"/>
        <v>1550435.4705570664</v>
      </c>
      <c r="BU245" s="1979">
        <f t="shared" si="123"/>
        <v>0</v>
      </c>
      <c r="BV245" s="1979">
        <f t="shared" si="124"/>
        <v>0</v>
      </c>
      <c r="BW245" s="1979">
        <f t="shared" si="125"/>
        <v>0</v>
      </c>
      <c r="BX245" s="1979">
        <f t="shared" si="126"/>
        <v>433412.10799681238</v>
      </c>
      <c r="BY245" s="1979">
        <f t="shared" si="127"/>
        <v>23781.377423120739</v>
      </c>
      <c r="BZ245" s="1979">
        <f t="shared" si="128"/>
        <v>21557.35005959644</v>
      </c>
      <c r="CA245" s="1979">
        <f t="shared" si="129"/>
        <v>0</v>
      </c>
      <c r="CB245" s="1979">
        <f t="shared" si="130"/>
        <v>0</v>
      </c>
      <c r="CC245" s="1979">
        <f t="shared" si="131"/>
        <v>0</v>
      </c>
      <c r="CD245" s="1979">
        <f t="shared" si="132"/>
        <v>0</v>
      </c>
      <c r="CE245" s="1979">
        <f t="shared" si="133"/>
        <v>0</v>
      </c>
      <c r="CF245" s="1979">
        <f t="shared" si="134"/>
        <v>0</v>
      </c>
      <c r="CG245" s="1979">
        <f t="shared" si="135"/>
        <v>0</v>
      </c>
      <c r="CH245" s="1979">
        <f t="shared" si="136"/>
        <v>0</v>
      </c>
      <c r="CI245" s="1979">
        <f t="shared" si="137"/>
        <v>0</v>
      </c>
      <c r="CJ245" s="1979">
        <f t="shared" si="138"/>
        <v>0</v>
      </c>
      <c r="CK245" s="1979">
        <f t="shared" si="139"/>
        <v>0</v>
      </c>
      <c r="CL245" s="1979">
        <f t="shared" si="140"/>
        <v>6211500</v>
      </c>
      <c r="CM245" s="1956"/>
      <c r="CN245" s="1956"/>
      <c r="CO245" s="1956"/>
      <c r="CP245" s="1956"/>
      <c r="CQ245" s="2103"/>
      <c r="CR245" s="1956"/>
      <c r="CS245" s="1956"/>
      <c r="CT245" s="1956"/>
    </row>
    <row r="246" spans="1:98" ht="12.75">
      <c r="A246" s="1968"/>
      <c r="B246" s="247" t="s">
        <v>288</v>
      </c>
      <c r="C246" s="1979">
        <f t="shared" si="53"/>
        <v>1425000</v>
      </c>
      <c r="D246" s="1979">
        <f t="shared" si="54"/>
        <v>0</v>
      </c>
      <c r="E246" s="1979">
        <f t="shared" si="55"/>
        <v>0</v>
      </c>
      <c r="F246" s="1979">
        <f t="shared" si="56"/>
        <v>0</v>
      </c>
      <c r="G246" s="1979">
        <f t="shared" si="57"/>
        <v>0</v>
      </c>
      <c r="H246" s="1979">
        <f t="shared" si="58"/>
        <v>0</v>
      </c>
      <c r="I246" s="1979">
        <f t="shared" si="59"/>
        <v>0</v>
      </c>
      <c r="J246" s="1979">
        <f t="shared" si="60"/>
        <v>0</v>
      </c>
      <c r="K246" s="1979">
        <f t="shared" si="61"/>
        <v>0</v>
      </c>
      <c r="L246" s="1979">
        <f t="shared" si="62"/>
        <v>0</v>
      </c>
      <c r="M246" s="1979">
        <f t="shared" si="63"/>
        <v>0</v>
      </c>
      <c r="N246" s="1979">
        <f t="shared" si="64"/>
        <v>0</v>
      </c>
      <c r="O246" s="1979">
        <f t="shared" si="65"/>
        <v>0</v>
      </c>
      <c r="P246" s="1979">
        <f t="shared" si="66"/>
        <v>0</v>
      </c>
      <c r="Q246" s="1979">
        <f t="shared" si="67"/>
        <v>0</v>
      </c>
      <c r="R246" s="1979">
        <f t="shared" si="68"/>
        <v>0</v>
      </c>
      <c r="S246" s="1979">
        <f t="shared" si="69"/>
        <v>0</v>
      </c>
      <c r="T246" s="1979">
        <f t="shared" si="70"/>
        <v>0</v>
      </c>
      <c r="U246" s="1979">
        <f t="shared" si="71"/>
        <v>0</v>
      </c>
      <c r="V246" s="1979">
        <f t="shared" si="72"/>
        <v>0</v>
      </c>
      <c r="W246" s="1979">
        <f t="shared" si="73"/>
        <v>0</v>
      </c>
      <c r="X246" s="1979">
        <f t="shared" si="74"/>
        <v>0</v>
      </c>
      <c r="Y246" s="1979">
        <f t="shared" si="75"/>
        <v>0</v>
      </c>
      <c r="Z246" s="1979">
        <f t="shared" si="76"/>
        <v>0</v>
      </c>
      <c r="AA246" s="1979">
        <f t="shared" si="77"/>
        <v>0</v>
      </c>
      <c r="AB246" s="1979">
        <f t="shared" si="78"/>
        <v>0</v>
      </c>
      <c r="AC246" s="1979">
        <f t="shared" si="79"/>
        <v>0</v>
      </c>
      <c r="AD246" s="1979">
        <f t="shared" si="80"/>
        <v>0</v>
      </c>
      <c r="AE246" s="1979">
        <f t="shared" si="81"/>
        <v>0</v>
      </c>
      <c r="AF246" s="1979">
        <f t="shared" si="82"/>
        <v>0</v>
      </c>
      <c r="AG246" s="1979">
        <f t="shared" si="83"/>
        <v>0</v>
      </c>
      <c r="AH246" s="1979">
        <f t="shared" si="84"/>
        <v>0</v>
      </c>
      <c r="AI246" s="1979">
        <f t="shared" si="85"/>
        <v>0</v>
      </c>
      <c r="AJ246" s="1979">
        <f t="shared" si="86"/>
        <v>0</v>
      </c>
      <c r="AK246" s="1979">
        <f t="shared" si="87"/>
        <v>0</v>
      </c>
      <c r="AL246" s="1979">
        <f t="shared" si="88"/>
        <v>0</v>
      </c>
      <c r="AM246" s="1979">
        <f t="shared" si="89"/>
        <v>0</v>
      </c>
      <c r="AN246" s="1979">
        <f t="shared" si="90"/>
        <v>0</v>
      </c>
      <c r="AO246" s="1979">
        <f t="shared" si="91"/>
        <v>0</v>
      </c>
      <c r="AP246" s="1979">
        <f t="shared" si="92"/>
        <v>0</v>
      </c>
      <c r="AQ246" s="1979">
        <f t="shared" si="93"/>
        <v>0</v>
      </c>
      <c r="AR246" s="1979">
        <f t="shared" si="94"/>
        <v>0</v>
      </c>
      <c r="AS246" s="1979">
        <f t="shared" si="95"/>
        <v>0</v>
      </c>
      <c r="AT246" s="1979">
        <f t="shared" si="96"/>
        <v>0</v>
      </c>
      <c r="AU246" s="1979">
        <f t="shared" si="97"/>
        <v>0</v>
      </c>
      <c r="AV246" s="1979">
        <f t="shared" si="98"/>
        <v>0</v>
      </c>
      <c r="AW246" s="1979">
        <f t="shared" si="99"/>
        <v>0</v>
      </c>
      <c r="AX246" s="1979">
        <f t="shared" si="100"/>
        <v>0</v>
      </c>
      <c r="AY246" s="1979">
        <f t="shared" si="101"/>
        <v>0</v>
      </c>
      <c r="AZ246" s="1979">
        <f t="shared" si="102"/>
        <v>0</v>
      </c>
      <c r="BA246" s="1979">
        <f t="shared" si="103"/>
        <v>0</v>
      </c>
      <c r="BB246" s="1979">
        <f t="shared" si="104"/>
        <v>0</v>
      </c>
      <c r="BC246" s="1979">
        <f t="shared" si="105"/>
        <v>0</v>
      </c>
      <c r="BD246" s="1979">
        <f t="shared" si="106"/>
        <v>0</v>
      </c>
      <c r="BE246" s="1979">
        <f t="shared" si="107"/>
        <v>0</v>
      </c>
      <c r="BF246" s="1979">
        <f t="shared" si="108"/>
        <v>0</v>
      </c>
      <c r="BG246" s="1979">
        <f t="shared" si="109"/>
        <v>0</v>
      </c>
      <c r="BH246" s="1979">
        <f t="shared" si="110"/>
        <v>0</v>
      </c>
      <c r="BI246" s="1979">
        <f t="shared" si="111"/>
        <v>0</v>
      </c>
      <c r="BJ246" s="1979">
        <f t="shared" si="112"/>
        <v>0</v>
      </c>
      <c r="BK246" s="1979">
        <f t="shared" si="113"/>
        <v>0</v>
      </c>
      <c r="BL246" s="1979">
        <f t="shared" si="114"/>
        <v>0</v>
      </c>
      <c r="BM246" s="1979">
        <f t="shared" si="115"/>
        <v>0</v>
      </c>
      <c r="BN246" s="1979">
        <f t="shared" si="116"/>
        <v>0</v>
      </c>
      <c r="BO246" s="1979">
        <f t="shared" si="117"/>
        <v>0</v>
      </c>
      <c r="BP246" s="1979">
        <f t="shared" si="118"/>
        <v>0</v>
      </c>
      <c r="BQ246" s="1979">
        <f t="shared" si="119"/>
        <v>0</v>
      </c>
      <c r="BR246" s="1979">
        <f t="shared" si="120"/>
        <v>855666.18863596104</v>
      </c>
      <c r="BS246" s="1979">
        <f t="shared" si="121"/>
        <v>240759.09577376381</v>
      </c>
      <c r="BT246" s="1979">
        <f t="shared" si="122"/>
        <v>260258.85768332818</v>
      </c>
      <c r="BU246" s="1979">
        <f t="shared" si="123"/>
        <v>0</v>
      </c>
      <c r="BV246" s="1979">
        <f t="shared" si="124"/>
        <v>0</v>
      </c>
      <c r="BW246" s="1979">
        <f t="shared" si="125"/>
        <v>0</v>
      </c>
      <c r="BX246" s="1979">
        <f t="shared" si="126"/>
        <v>61071.712764052856</v>
      </c>
      <c r="BY246" s="1979">
        <f t="shared" si="127"/>
        <v>3852.6676425540591</v>
      </c>
      <c r="BZ246" s="1979">
        <f t="shared" si="128"/>
        <v>3391.4775003401523</v>
      </c>
      <c r="CA246" s="1979">
        <f t="shared" si="129"/>
        <v>0</v>
      </c>
      <c r="CB246" s="1979">
        <f t="shared" si="130"/>
        <v>0</v>
      </c>
      <c r="CC246" s="1979">
        <f t="shared" si="131"/>
        <v>0</v>
      </c>
      <c r="CD246" s="1979">
        <f t="shared" si="132"/>
        <v>0</v>
      </c>
      <c r="CE246" s="1979">
        <f t="shared" si="133"/>
        <v>0</v>
      </c>
      <c r="CF246" s="1979">
        <f t="shared" si="134"/>
        <v>0</v>
      </c>
      <c r="CG246" s="1979">
        <f t="shared" si="135"/>
        <v>0</v>
      </c>
      <c r="CH246" s="1979">
        <f t="shared" si="136"/>
        <v>0</v>
      </c>
      <c r="CI246" s="1979">
        <f t="shared" si="137"/>
        <v>0</v>
      </c>
      <c r="CJ246" s="1979">
        <f t="shared" si="138"/>
        <v>0</v>
      </c>
      <c r="CK246" s="1979">
        <f t="shared" si="139"/>
        <v>0</v>
      </c>
      <c r="CL246" s="1979">
        <f t="shared" si="140"/>
        <v>1425000</v>
      </c>
      <c r="CM246" s="1956"/>
      <c r="CN246" s="1956"/>
      <c r="CO246" s="1956"/>
      <c r="CP246" s="1956"/>
      <c r="CQ246" s="2103"/>
      <c r="CR246" s="1956"/>
      <c r="CS246" s="1956"/>
      <c r="CT246" s="1956"/>
    </row>
    <row r="247" spans="1:98" ht="12.75">
      <c r="A247" s="1969"/>
      <c r="B247" s="247" t="s">
        <v>1139</v>
      </c>
      <c r="C247" s="1979">
        <f t="shared" si="53"/>
        <v>18260414.309999999</v>
      </c>
      <c r="D247" s="1979">
        <f t="shared" si="54"/>
        <v>13220794.3015</v>
      </c>
      <c r="E247" s="1979">
        <f t="shared" si="55"/>
        <v>5039620.0084999995</v>
      </c>
      <c r="F247" s="1979">
        <f t="shared" si="56"/>
        <v>18260414.309999999</v>
      </c>
      <c r="G247" s="1979">
        <f t="shared" si="57"/>
        <v>4970495.1019734796</v>
      </c>
      <c r="H247" s="1979">
        <f t="shared" si="58"/>
        <v>2327061.1121751028</v>
      </c>
      <c r="I247" s="1979">
        <f t="shared" si="59"/>
        <v>5914423.6487118788</v>
      </c>
      <c r="J247" s="1979">
        <f t="shared" si="60"/>
        <v>0</v>
      </c>
      <c r="K247" s="1979">
        <f t="shared" si="61"/>
        <v>0</v>
      </c>
      <c r="L247" s="1979">
        <f t="shared" si="62"/>
        <v>0</v>
      </c>
      <c r="M247" s="1979">
        <f t="shared" si="63"/>
        <v>0</v>
      </c>
      <c r="N247" s="1979">
        <f t="shared" si="64"/>
        <v>0</v>
      </c>
      <c r="O247" s="1979">
        <f t="shared" si="65"/>
        <v>8814.438639538339</v>
      </c>
      <c r="P247" s="1979">
        <f t="shared" si="66"/>
        <v>0</v>
      </c>
      <c r="Q247" s="1979">
        <f t="shared" si="67"/>
        <v>0</v>
      </c>
      <c r="R247" s="1979">
        <f t="shared" si="68"/>
        <v>0</v>
      </c>
      <c r="S247" s="1979">
        <f t="shared" si="69"/>
        <v>0</v>
      </c>
      <c r="T247" s="1979">
        <f t="shared" si="70"/>
        <v>0</v>
      </c>
      <c r="U247" s="1979">
        <f t="shared" si="71"/>
        <v>0</v>
      </c>
      <c r="V247" s="1979">
        <f t="shared" si="72"/>
        <v>0</v>
      </c>
      <c r="W247" s="1979">
        <f t="shared" si="73"/>
        <v>0</v>
      </c>
      <c r="X247" s="1979">
        <f t="shared" si="74"/>
        <v>0</v>
      </c>
      <c r="Y247" s="1979">
        <f t="shared" si="75"/>
        <v>0</v>
      </c>
      <c r="Z247" s="1979">
        <f t="shared" si="76"/>
        <v>0</v>
      </c>
      <c r="AA247" s="1979">
        <f t="shared" si="77"/>
        <v>13220794.3015</v>
      </c>
      <c r="AB247" s="1979">
        <f t="shared" si="78"/>
        <v>3417762.8649454019</v>
      </c>
      <c r="AC247" s="1979">
        <f t="shared" si="79"/>
        <v>405913.63677807164</v>
      </c>
      <c r="AD247" s="1979">
        <f t="shared" si="80"/>
        <v>47032.05975952564</v>
      </c>
      <c r="AE247" s="1979">
        <f t="shared" si="81"/>
        <v>0</v>
      </c>
      <c r="AF247" s="1979">
        <f t="shared" si="82"/>
        <v>0</v>
      </c>
      <c r="AG247" s="1979">
        <f t="shared" si="83"/>
        <v>0</v>
      </c>
      <c r="AH247" s="1979">
        <f t="shared" si="84"/>
        <v>1065261.1751902751</v>
      </c>
      <c r="AI247" s="1979">
        <f t="shared" si="85"/>
        <v>58415.615624888545</v>
      </c>
      <c r="AJ247" s="1979">
        <f t="shared" si="86"/>
        <v>45234.656201836769</v>
      </c>
      <c r="AK247" s="1979">
        <f t="shared" si="87"/>
        <v>0</v>
      </c>
      <c r="AL247" s="1979">
        <f t="shared" si="88"/>
        <v>0</v>
      </c>
      <c r="AM247" s="1979">
        <f t="shared" si="89"/>
        <v>0</v>
      </c>
      <c r="AN247" s="1979">
        <f t="shared" si="90"/>
        <v>0</v>
      </c>
      <c r="AO247" s="1979">
        <f t="shared" si="91"/>
        <v>0</v>
      </c>
      <c r="AP247" s="1979">
        <f t="shared" si="92"/>
        <v>0</v>
      </c>
      <c r="AQ247" s="1979">
        <f t="shared" si="93"/>
        <v>0</v>
      </c>
      <c r="AR247" s="1979">
        <f t="shared" si="94"/>
        <v>0</v>
      </c>
      <c r="AS247" s="1979">
        <f t="shared" si="95"/>
        <v>0</v>
      </c>
      <c r="AT247" s="1979">
        <f t="shared" si="96"/>
        <v>0</v>
      </c>
      <c r="AU247" s="1979">
        <f t="shared" si="97"/>
        <v>0</v>
      </c>
      <c r="AV247" s="1979">
        <f t="shared" si="98"/>
        <v>5039620.0084999995</v>
      </c>
      <c r="AW247" s="1979">
        <f t="shared" si="99"/>
        <v>0</v>
      </c>
      <c r="AX247" s="1979">
        <f t="shared" si="100"/>
        <v>0</v>
      </c>
      <c r="AY247" s="1979">
        <f t="shared" si="101"/>
        <v>0</v>
      </c>
      <c r="AZ247" s="1979">
        <f t="shared" si="102"/>
        <v>0</v>
      </c>
      <c r="BA247" s="1979">
        <f t="shared" si="103"/>
        <v>0</v>
      </c>
      <c r="BB247" s="1979">
        <f t="shared" si="104"/>
        <v>0</v>
      </c>
      <c r="BC247" s="1979">
        <f t="shared" si="105"/>
        <v>0</v>
      </c>
      <c r="BD247" s="1979">
        <f t="shared" si="106"/>
        <v>0</v>
      </c>
      <c r="BE247" s="1979">
        <f t="shared" si="107"/>
        <v>0</v>
      </c>
      <c r="BF247" s="1979">
        <f t="shared" si="108"/>
        <v>0</v>
      </c>
      <c r="BG247" s="1979">
        <f t="shared" si="109"/>
        <v>0</v>
      </c>
      <c r="BH247" s="1979">
        <f t="shared" si="110"/>
        <v>0</v>
      </c>
      <c r="BI247" s="1979">
        <f t="shared" si="111"/>
        <v>0</v>
      </c>
      <c r="BJ247" s="1979">
        <f t="shared" si="112"/>
        <v>0</v>
      </c>
      <c r="BK247" s="1979">
        <f t="shared" si="113"/>
        <v>0</v>
      </c>
      <c r="BL247" s="1979">
        <f t="shared" si="114"/>
        <v>0</v>
      </c>
      <c r="BM247" s="1979">
        <f t="shared" si="115"/>
        <v>0</v>
      </c>
      <c r="BN247" s="1979">
        <f t="shared" si="116"/>
        <v>0</v>
      </c>
      <c r="BO247" s="1979">
        <f t="shared" si="117"/>
        <v>0</v>
      </c>
      <c r="BP247" s="1979">
        <f t="shared" si="118"/>
        <v>0</v>
      </c>
      <c r="BQ247" s="1979">
        <f t="shared" si="119"/>
        <v>0</v>
      </c>
      <c r="BR247" s="1979">
        <f t="shared" si="120"/>
        <v>0</v>
      </c>
      <c r="BS247" s="1979">
        <f t="shared" si="121"/>
        <v>0</v>
      </c>
      <c r="BT247" s="1979">
        <f t="shared" si="122"/>
        <v>0</v>
      </c>
      <c r="BU247" s="1979">
        <f t="shared" si="123"/>
        <v>0</v>
      </c>
      <c r="BV247" s="1979">
        <f t="shared" si="124"/>
        <v>0</v>
      </c>
      <c r="BW247" s="1979">
        <f t="shared" si="125"/>
        <v>0</v>
      </c>
      <c r="BX247" s="1979">
        <f t="shared" si="126"/>
        <v>0</v>
      </c>
      <c r="BY247" s="1979">
        <f t="shared" si="127"/>
        <v>0</v>
      </c>
      <c r="BZ247" s="1979">
        <f t="shared" si="128"/>
        <v>0</v>
      </c>
      <c r="CA247" s="1979">
        <f t="shared" si="129"/>
        <v>0</v>
      </c>
      <c r="CB247" s="1979">
        <f t="shared" si="130"/>
        <v>0</v>
      </c>
      <c r="CC247" s="1979">
        <f t="shared" si="131"/>
        <v>0</v>
      </c>
      <c r="CD247" s="1979">
        <f t="shared" si="132"/>
        <v>0</v>
      </c>
      <c r="CE247" s="1979">
        <f t="shared" si="133"/>
        <v>0</v>
      </c>
      <c r="CF247" s="1979">
        <f t="shared" si="134"/>
        <v>0</v>
      </c>
      <c r="CG247" s="1979">
        <f t="shared" si="135"/>
        <v>0</v>
      </c>
      <c r="CH247" s="1979">
        <f t="shared" si="136"/>
        <v>0</v>
      </c>
      <c r="CI247" s="1979">
        <f t="shared" si="137"/>
        <v>0</v>
      </c>
      <c r="CJ247" s="1979">
        <f t="shared" si="138"/>
        <v>0</v>
      </c>
      <c r="CK247" s="1979">
        <f t="shared" si="139"/>
        <v>0</v>
      </c>
      <c r="CL247" s="1979">
        <f t="shared" si="140"/>
        <v>0</v>
      </c>
      <c r="CM247" s="1956"/>
      <c r="CN247" s="1956"/>
      <c r="CO247" s="1956"/>
      <c r="CP247" s="1956"/>
      <c r="CQ247" s="2103"/>
      <c r="CR247" s="1956"/>
      <c r="CS247" s="1956"/>
      <c r="CT247" s="1956"/>
    </row>
    <row r="248" spans="1:98" ht="12.75">
      <c r="A248" s="1969"/>
      <c r="B248" s="247" t="s">
        <v>1140</v>
      </c>
      <c r="C248" s="1979">
        <f t="shared" si="53"/>
        <v>4217085.6900000004</v>
      </c>
      <c r="D248" s="1979">
        <f t="shared" si="54"/>
        <v>2741105.6985000004</v>
      </c>
      <c r="E248" s="1979">
        <f t="shared" si="55"/>
        <v>1475979.9915000002</v>
      </c>
      <c r="F248" s="1979">
        <f t="shared" si="56"/>
        <v>4217085.6900000004</v>
      </c>
      <c r="G248" s="1979">
        <f t="shared" si="57"/>
        <v>1696844.7993242012</v>
      </c>
      <c r="H248" s="1979">
        <f t="shared" si="58"/>
        <v>643009.1346913696</v>
      </c>
      <c r="I248" s="1979">
        <f t="shared" si="59"/>
        <v>397990.90868363203</v>
      </c>
      <c r="J248" s="1979">
        <f t="shared" si="60"/>
        <v>0</v>
      </c>
      <c r="K248" s="1979">
        <f t="shared" si="61"/>
        <v>0</v>
      </c>
      <c r="L248" s="1979">
        <f t="shared" si="62"/>
        <v>0</v>
      </c>
      <c r="M248" s="1979">
        <f t="shared" si="63"/>
        <v>0</v>
      </c>
      <c r="N248" s="1979">
        <f t="shared" si="64"/>
        <v>0</v>
      </c>
      <c r="O248" s="1979">
        <f t="shared" si="65"/>
        <v>3260.8558007977717</v>
      </c>
      <c r="P248" s="1979">
        <f t="shared" si="66"/>
        <v>0</v>
      </c>
      <c r="Q248" s="1979">
        <f t="shared" si="67"/>
        <v>0</v>
      </c>
      <c r="R248" s="1979">
        <f t="shared" si="68"/>
        <v>0</v>
      </c>
      <c r="S248" s="1979">
        <f t="shared" si="69"/>
        <v>0</v>
      </c>
      <c r="T248" s="1979">
        <f t="shared" si="70"/>
        <v>0</v>
      </c>
      <c r="U248" s="1979">
        <f t="shared" si="71"/>
        <v>0</v>
      </c>
      <c r="V248" s="1979">
        <f t="shared" si="72"/>
        <v>0</v>
      </c>
      <c r="W248" s="1979">
        <f t="shared" si="73"/>
        <v>0</v>
      </c>
      <c r="X248" s="1979">
        <f t="shared" si="74"/>
        <v>0</v>
      </c>
      <c r="Y248" s="1979">
        <f t="shared" si="75"/>
        <v>0</v>
      </c>
      <c r="Z248" s="1979">
        <f t="shared" si="76"/>
        <v>0</v>
      </c>
      <c r="AA248" s="1979">
        <f t="shared" si="77"/>
        <v>2741105.6985000004</v>
      </c>
      <c r="AB248" s="1979">
        <f t="shared" si="78"/>
        <v>991091.34686379856</v>
      </c>
      <c r="AC248" s="1979">
        <f t="shared" si="79"/>
        <v>109157.97759792495</v>
      </c>
      <c r="AD248" s="1979">
        <f t="shared" si="80"/>
        <v>5434.9055064628938</v>
      </c>
      <c r="AE248" s="1979">
        <f t="shared" si="81"/>
        <v>0</v>
      </c>
      <c r="AF248" s="1979">
        <f t="shared" si="82"/>
        <v>0</v>
      </c>
      <c r="AG248" s="1979">
        <f t="shared" si="83"/>
        <v>0</v>
      </c>
      <c r="AH248" s="1979">
        <f t="shared" si="84"/>
        <v>337460.71963278559</v>
      </c>
      <c r="AI248" s="1979">
        <f t="shared" si="85"/>
        <v>18505.298180088073</v>
      </c>
      <c r="AJ248" s="1979">
        <f t="shared" si="86"/>
        <v>14329.743718939995</v>
      </c>
      <c r="AK248" s="1979">
        <f t="shared" si="87"/>
        <v>0</v>
      </c>
      <c r="AL248" s="1979">
        <f t="shared" si="88"/>
        <v>0</v>
      </c>
      <c r="AM248" s="1979">
        <f t="shared" si="89"/>
        <v>0</v>
      </c>
      <c r="AN248" s="1979">
        <f t="shared" si="90"/>
        <v>0</v>
      </c>
      <c r="AO248" s="1979">
        <f t="shared" si="91"/>
        <v>0</v>
      </c>
      <c r="AP248" s="1979">
        <f t="shared" si="92"/>
        <v>0</v>
      </c>
      <c r="AQ248" s="1979">
        <f t="shared" si="93"/>
        <v>0</v>
      </c>
      <c r="AR248" s="1979">
        <f t="shared" si="94"/>
        <v>0</v>
      </c>
      <c r="AS248" s="1979">
        <f t="shared" si="95"/>
        <v>0</v>
      </c>
      <c r="AT248" s="1979">
        <f t="shared" si="96"/>
        <v>0</v>
      </c>
      <c r="AU248" s="1979">
        <f t="shared" si="97"/>
        <v>0</v>
      </c>
      <c r="AV248" s="1979">
        <f t="shared" si="98"/>
        <v>1475979.9915000007</v>
      </c>
      <c r="AW248" s="1979">
        <f t="shared" si="99"/>
        <v>0</v>
      </c>
      <c r="AX248" s="1979">
        <f t="shared" si="100"/>
        <v>0</v>
      </c>
      <c r="AY248" s="1979">
        <f t="shared" si="101"/>
        <v>0</v>
      </c>
      <c r="AZ248" s="1979">
        <f t="shared" si="102"/>
        <v>0</v>
      </c>
      <c r="BA248" s="1979">
        <f t="shared" si="103"/>
        <v>0</v>
      </c>
      <c r="BB248" s="1979">
        <f t="shared" si="104"/>
        <v>0</v>
      </c>
      <c r="BC248" s="1979">
        <f t="shared" si="105"/>
        <v>0</v>
      </c>
      <c r="BD248" s="1979">
        <f t="shared" si="106"/>
        <v>0</v>
      </c>
      <c r="BE248" s="1979">
        <f t="shared" si="107"/>
        <v>0</v>
      </c>
      <c r="BF248" s="1979">
        <f t="shared" si="108"/>
        <v>0</v>
      </c>
      <c r="BG248" s="1979">
        <f t="shared" si="109"/>
        <v>0</v>
      </c>
      <c r="BH248" s="1979">
        <f t="shared" si="110"/>
        <v>0</v>
      </c>
      <c r="BI248" s="1979">
        <f t="shared" si="111"/>
        <v>0</v>
      </c>
      <c r="BJ248" s="1979">
        <f t="shared" si="112"/>
        <v>0</v>
      </c>
      <c r="BK248" s="1979">
        <f t="shared" si="113"/>
        <v>0</v>
      </c>
      <c r="BL248" s="1979">
        <f t="shared" si="114"/>
        <v>0</v>
      </c>
      <c r="BM248" s="1979">
        <f t="shared" si="115"/>
        <v>0</v>
      </c>
      <c r="BN248" s="1979">
        <f t="shared" si="116"/>
        <v>0</v>
      </c>
      <c r="BO248" s="1979">
        <f t="shared" si="117"/>
        <v>0</v>
      </c>
      <c r="BP248" s="1979">
        <f t="shared" si="118"/>
        <v>0</v>
      </c>
      <c r="BQ248" s="1979">
        <f t="shared" si="119"/>
        <v>0</v>
      </c>
      <c r="BR248" s="1979">
        <f t="shared" si="120"/>
        <v>0</v>
      </c>
      <c r="BS248" s="1979">
        <f t="shared" si="121"/>
        <v>0</v>
      </c>
      <c r="BT248" s="1979">
        <f t="shared" si="122"/>
        <v>0</v>
      </c>
      <c r="BU248" s="1979">
        <f t="shared" si="123"/>
        <v>0</v>
      </c>
      <c r="BV248" s="1979">
        <f t="shared" si="124"/>
        <v>0</v>
      </c>
      <c r="BW248" s="1979">
        <f t="shared" si="125"/>
        <v>0</v>
      </c>
      <c r="BX248" s="1979">
        <f t="shared" si="126"/>
        <v>0</v>
      </c>
      <c r="BY248" s="1979">
        <f t="shared" si="127"/>
        <v>0</v>
      </c>
      <c r="BZ248" s="1979">
        <f t="shared" si="128"/>
        <v>0</v>
      </c>
      <c r="CA248" s="1979">
        <f t="shared" si="129"/>
        <v>0</v>
      </c>
      <c r="CB248" s="1979">
        <f t="shared" si="130"/>
        <v>0</v>
      </c>
      <c r="CC248" s="1979">
        <f t="shared" si="131"/>
        <v>0</v>
      </c>
      <c r="CD248" s="1979">
        <f t="shared" si="132"/>
        <v>0</v>
      </c>
      <c r="CE248" s="1979">
        <f t="shared" si="133"/>
        <v>0</v>
      </c>
      <c r="CF248" s="1979">
        <f t="shared" si="134"/>
        <v>0</v>
      </c>
      <c r="CG248" s="1979">
        <f t="shared" si="135"/>
        <v>0</v>
      </c>
      <c r="CH248" s="1979">
        <f t="shared" si="136"/>
        <v>0</v>
      </c>
      <c r="CI248" s="1979">
        <f t="shared" si="137"/>
        <v>0</v>
      </c>
      <c r="CJ248" s="1979">
        <f t="shared" si="138"/>
        <v>0</v>
      </c>
      <c r="CK248" s="1979">
        <f t="shared" si="139"/>
        <v>0</v>
      </c>
      <c r="CL248" s="1979">
        <f t="shared" si="140"/>
        <v>0</v>
      </c>
      <c r="CM248" s="1956"/>
      <c r="CN248" s="1956"/>
      <c r="CO248" s="1956"/>
      <c r="CP248" s="1956"/>
      <c r="CQ248" s="2103"/>
      <c r="CR248" s="1956"/>
      <c r="CS248" s="1956"/>
      <c r="CT248" s="1956"/>
    </row>
    <row r="249" spans="1:98" ht="12.75">
      <c r="A249" s="1968"/>
      <c r="B249" s="247" t="s">
        <v>1137</v>
      </c>
      <c r="C249" s="1979">
        <f t="shared" si="53"/>
        <v>0</v>
      </c>
      <c r="D249" s="1979">
        <f t="shared" si="54"/>
        <v>0</v>
      </c>
      <c r="E249" s="1979">
        <f t="shared" si="55"/>
        <v>0</v>
      </c>
      <c r="F249" s="1979">
        <f t="shared" si="56"/>
        <v>0</v>
      </c>
      <c r="G249" s="1979">
        <f t="shared" si="57"/>
        <v>0</v>
      </c>
      <c r="H249" s="1979">
        <f t="shared" si="58"/>
        <v>0</v>
      </c>
      <c r="I249" s="1979">
        <f t="shared" si="59"/>
        <v>0</v>
      </c>
      <c r="J249" s="1979">
        <f t="shared" si="60"/>
        <v>0</v>
      </c>
      <c r="K249" s="1979">
        <f t="shared" si="61"/>
        <v>0</v>
      </c>
      <c r="L249" s="1979">
        <f t="shared" si="62"/>
        <v>0</v>
      </c>
      <c r="M249" s="1979">
        <f t="shared" si="63"/>
        <v>0</v>
      </c>
      <c r="N249" s="1979">
        <f t="shared" si="64"/>
        <v>0</v>
      </c>
      <c r="O249" s="1979">
        <f t="shared" si="65"/>
        <v>0</v>
      </c>
      <c r="P249" s="1979">
        <f t="shared" si="66"/>
        <v>0</v>
      </c>
      <c r="Q249" s="1979">
        <f t="shared" si="67"/>
        <v>0</v>
      </c>
      <c r="R249" s="1979">
        <f t="shared" si="68"/>
        <v>0</v>
      </c>
      <c r="S249" s="1979">
        <f t="shared" si="69"/>
        <v>0</v>
      </c>
      <c r="T249" s="1979">
        <f t="shared" si="70"/>
        <v>0</v>
      </c>
      <c r="U249" s="1979">
        <f t="shared" si="71"/>
        <v>0</v>
      </c>
      <c r="V249" s="1979">
        <f t="shared" si="72"/>
        <v>0</v>
      </c>
      <c r="W249" s="1979">
        <f t="shared" si="73"/>
        <v>0</v>
      </c>
      <c r="X249" s="1979">
        <f t="shared" si="74"/>
        <v>0</v>
      </c>
      <c r="Y249" s="1979">
        <f t="shared" si="75"/>
        <v>0</v>
      </c>
      <c r="Z249" s="1979">
        <f t="shared" si="76"/>
        <v>0</v>
      </c>
      <c r="AA249" s="1979">
        <f t="shared" si="77"/>
        <v>0</v>
      </c>
      <c r="AB249" s="1979">
        <f t="shared" si="78"/>
        <v>0</v>
      </c>
      <c r="AC249" s="1979">
        <f t="shared" si="79"/>
        <v>0</v>
      </c>
      <c r="AD249" s="1979">
        <f t="shared" si="80"/>
        <v>0</v>
      </c>
      <c r="AE249" s="1979">
        <f t="shared" si="81"/>
        <v>0</v>
      </c>
      <c r="AF249" s="1979">
        <f t="shared" si="82"/>
        <v>0</v>
      </c>
      <c r="AG249" s="1979">
        <f t="shared" si="83"/>
        <v>0</v>
      </c>
      <c r="AH249" s="1979">
        <f t="shared" si="84"/>
        <v>0</v>
      </c>
      <c r="AI249" s="1979">
        <f t="shared" si="85"/>
        <v>0</v>
      </c>
      <c r="AJ249" s="1979">
        <f t="shared" si="86"/>
        <v>0</v>
      </c>
      <c r="AK249" s="1979">
        <f t="shared" si="87"/>
        <v>0</v>
      </c>
      <c r="AL249" s="1979">
        <f t="shared" si="88"/>
        <v>0</v>
      </c>
      <c r="AM249" s="1979">
        <f t="shared" si="89"/>
        <v>0</v>
      </c>
      <c r="AN249" s="1979">
        <f t="shared" si="90"/>
        <v>0</v>
      </c>
      <c r="AO249" s="1979">
        <f t="shared" si="91"/>
        <v>0</v>
      </c>
      <c r="AP249" s="1979">
        <f t="shared" si="92"/>
        <v>0</v>
      </c>
      <c r="AQ249" s="1979">
        <f t="shared" si="93"/>
        <v>0</v>
      </c>
      <c r="AR249" s="1979">
        <f t="shared" si="94"/>
        <v>0</v>
      </c>
      <c r="AS249" s="1979">
        <f t="shared" si="95"/>
        <v>0</v>
      </c>
      <c r="AT249" s="1979">
        <f t="shared" si="96"/>
        <v>0</v>
      </c>
      <c r="AU249" s="1979">
        <f t="shared" si="97"/>
        <v>0</v>
      </c>
      <c r="AV249" s="1979">
        <f t="shared" si="98"/>
        <v>0</v>
      </c>
      <c r="AW249" s="1979">
        <f t="shared" si="99"/>
        <v>0</v>
      </c>
      <c r="AX249" s="1979">
        <f t="shared" si="100"/>
        <v>0</v>
      </c>
      <c r="AY249" s="1979">
        <f t="shared" si="101"/>
        <v>0</v>
      </c>
      <c r="AZ249" s="1979">
        <f t="shared" si="102"/>
        <v>0</v>
      </c>
      <c r="BA249" s="1979">
        <f t="shared" si="103"/>
        <v>0</v>
      </c>
      <c r="BB249" s="1979">
        <f t="shared" si="104"/>
        <v>0</v>
      </c>
      <c r="BC249" s="1979">
        <f t="shared" si="105"/>
        <v>0</v>
      </c>
      <c r="BD249" s="1979">
        <f t="shared" si="106"/>
        <v>0</v>
      </c>
      <c r="BE249" s="1979">
        <f t="shared" si="107"/>
        <v>0</v>
      </c>
      <c r="BF249" s="1979">
        <f t="shared" si="108"/>
        <v>0</v>
      </c>
      <c r="BG249" s="1979">
        <f t="shared" si="109"/>
        <v>0</v>
      </c>
      <c r="BH249" s="1979">
        <f t="shared" si="110"/>
        <v>0</v>
      </c>
      <c r="BI249" s="1979">
        <f t="shared" si="111"/>
        <v>0</v>
      </c>
      <c r="BJ249" s="1979">
        <f t="shared" si="112"/>
        <v>0</v>
      </c>
      <c r="BK249" s="1979">
        <f t="shared" si="113"/>
        <v>0</v>
      </c>
      <c r="BL249" s="1979">
        <f t="shared" si="114"/>
        <v>0</v>
      </c>
      <c r="BM249" s="1979">
        <f t="shared" si="115"/>
        <v>0</v>
      </c>
      <c r="BN249" s="1979">
        <f t="shared" si="116"/>
        <v>0</v>
      </c>
      <c r="BO249" s="1979">
        <f t="shared" si="117"/>
        <v>0</v>
      </c>
      <c r="BP249" s="1979">
        <f t="shared" si="118"/>
        <v>0</v>
      </c>
      <c r="BQ249" s="1979">
        <f t="shared" si="119"/>
        <v>0</v>
      </c>
      <c r="BR249" s="1979">
        <f t="shared" si="120"/>
        <v>0</v>
      </c>
      <c r="BS249" s="1979">
        <f t="shared" si="121"/>
        <v>0</v>
      </c>
      <c r="BT249" s="1979">
        <f t="shared" si="122"/>
        <v>0</v>
      </c>
      <c r="BU249" s="1979">
        <f t="shared" si="123"/>
        <v>0</v>
      </c>
      <c r="BV249" s="1979">
        <f t="shared" si="124"/>
        <v>0</v>
      </c>
      <c r="BW249" s="1979">
        <f t="shared" si="125"/>
        <v>0</v>
      </c>
      <c r="BX249" s="1979">
        <f t="shared" si="126"/>
        <v>0</v>
      </c>
      <c r="BY249" s="1979">
        <f t="shared" si="127"/>
        <v>0</v>
      </c>
      <c r="BZ249" s="1979">
        <f t="shared" si="128"/>
        <v>0</v>
      </c>
      <c r="CA249" s="1979">
        <f t="shared" si="129"/>
        <v>0</v>
      </c>
      <c r="CB249" s="1979">
        <f t="shared" si="130"/>
        <v>0</v>
      </c>
      <c r="CC249" s="1979">
        <f t="shared" si="131"/>
        <v>0</v>
      </c>
      <c r="CD249" s="1979">
        <f t="shared" si="132"/>
        <v>0</v>
      </c>
      <c r="CE249" s="1979">
        <f t="shared" si="133"/>
        <v>0</v>
      </c>
      <c r="CF249" s="1979">
        <f t="shared" si="134"/>
        <v>0</v>
      </c>
      <c r="CG249" s="1979">
        <f t="shared" si="135"/>
        <v>0</v>
      </c>
      <c r="CH249" s="1979">
        <f t="shared" si="136"/>
        <v>0</v>
      </c>
      <c r="CI249" s="1979">
        <f t="shared" si="137"/>
        <v>0</v>
      </c>
      <c r="CJ249" s="1979">
        <f t="shared" si="138"/>
        <v>0</v>
      </c>
      <c r="CK249" s="1979">
        <f t="shared" si="139"/>
        <v>0</v>
      </c>
      <c r="CL249" s="1979">
        <f t="shared" si="140"/>
        <v>0</v>
      </c>
      <c r="CM249" s="1956"/>
      <c r="CN249" s="1956"/>
      <c r="CO249" s="1956"/>
      <c r="CP249" s="1956"/>
      <c r="CQ249" s="2103"/>
      <c r="CR249" s="1956"/>
      <c r="CS249" s="1956"/>
      <c r="CT249" s="1956"/>
    </row>
    <row r="250" spans="1:98">
      <c r="B250" s="1151"/>
      <c r="C250" s="1132"/>
      <c r="D250" s="1133"/>
      <c r="E250" s="1134"/>
      <c r="F250" s="1135"/>
      <c r="G250" s="1152"/>
      <c r="H250" s="1152"/>
      <c r="I250" s="1152"/>
      <c r="J250" s="1152"/>
      <c r="K250" s="1152"/>
      <c r="L250" s="1152"/>
      <c r="M250" s="1152"/>
      <c r="N250" s="1152"/>
      <c r="O250" s="1152"/>
      <c r="P250" s="1152"/>
      <c r="Q250" s="1152"/>
      <c r="R250" s="1152"/>
      <c r="S250" s="1152"/>
      <c r="T250" s="1152"/>
      <c r="U250" s="1152"/>
      <c r="V250" s="1152"/>
      <c r="W250" s="1152"/>
      <c r="X250" s="1152"/>
      <c r="Y250" s="1152"/>
      <c r="Z250" s="1199"/>
      <c r="AA250" s="1199"/>
      <c r="AB250" s="1199"/>
      <c r="AC250" s="1199"/>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3"/>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967"/>
      <c r="BR250" s="1152"/>
      <c r="BS250" s="1152"/>
      <c r="BT250" s="1152"/>
      <c r="BU250" s="1152"/>
      <c r="BV250" s="1152"/>
      <c r="BW250" s="1152"/>
      <c r="BX250" s="1152"/>
      <c r="BY250" s="1152"/>
      <c r="BZ250" s="1152"/>
      <c r="CA250" s="1152"/>
      <c r="CB250" s="1152"/>
      <c r="CC250" s="1152"/>
      <c r="CD250" s="1152"/>
      <c r="CE250" s="1152"/>
      <c r="CF250" s="1152"/>
      <c r="CG250" s="1152"/>
      <c r="CH250" s="1152"/>
      <c r="CI250" s="1152"/>
      <c r="CJ250" s="1152"/>
      <c r="CK250" s="1199"/>
      <c r="CL250" s="1199"/>
      <c r="CM250" s="1148"/>
      <c r="CN250" s="83"/>
      <c r="CO250" s="83"/>
    </row>
    <row r="251" spans="1:98" ht="16.5" thickBot="1">
      <c r="B251" s="1962" t="s">
        <v>1204</v>
      </c>
      <c r="C251" s="1964">
        <f t="shared" ref="C251:BM251" si="141">SUM(C216:C249)</f>
        <v>38936450</v>
      </c>
      <c r="D251" s="1964">
        <f t="shared" si="141"/>
        <v>20324000</v>
      </c>
      <c r="E251" s="1964">
        <f t="shared" si="141"/>
        <v>12967499.999999998</v>
      </c>
      <c r="F251" s="1964">
        <f t="shared" si="141"/>
        <v>33291500</v>
      </c>
      <c r="G251" s="1964">
        <f t="shared" si="141"/>
        <v>4876717.564393864</v>
      </c>
      <c r="H251" s="1964">
        <f t="shared" si="141"/>
        <v>2181036.6977055022</v>
      </c>
      <c r="I251" s="1964">
        <f t="shared" si="141"/>
        <v>4259706.2233429104</v>
      </c>
      <c r="J251" s="1964">
        <f t="shared" si="141"/>
        <v>0</v>
      </c>
      <c r="K251" s="1964">
        <f t="shared" si="141"/>
        <v>0</v>
      </c>
      <c r="L251" s="1964">
        <f t="shared" si="141"/>
        <v>0</v>
      </c>
      <c r="M251" s="1964">
        <f t="shared" si="141"/>
        <v>486.41411704008999</v>
      </c>
      <c r="N251" s="1964">
        <f t="shared" si="141"/>
        <v>61.816067634267121</v>
      </c>
      <c r="O251" s="1964">
        <f t="shared" si="141"/>
        <v>9088.8513084420811</v>
      </c>
      <c r="P251" s="1964">
        <f t="shared" si="141"/>
        <v>0</v>
      </c>
      <c r="Q251" s="1964">
        <f t="shared" si="141"/>
        <v>0</v>
      </c>
      <c r="R251" s="1964">
        <f t="shared" si="141"/>
        <v>0</v>
      </c>
      <c r="S251" s="1964">
        <f t="shared" si="141"/>
        <v>0</v>
      </c>
      <c r="T251" s="1964">
        <f t="shared" si="141"/>
        <v>0</v>
      </c>
      <c r="U251" s="1964">
        <f t="shared" si="141"/>
        <v>0</v>
      </c>
      <c r="V251" s="1964">
        <f t="shared" si="141"/>
        <v>0</v>
      </c>
      <c r="W251" s="1964">
        <f t="shared" si="141"/>
        <v>0</v>
      </c>
      <c r="X251" s="1964">
        <f t="shared" si="141"/>
        <v>0</v>
      </c>
      <c r="Y251" s="1964">
        <f t="shared" si="141"/>
        <v>0</v>
      </c>
      <c r="Z251" s="1964">
        <f t="shared" si="141"/>
        <v>0</v>
      </c>
      <c r="AA251" s="1964">
        <f t="shared" si="141"/>
        <v>11327097.566935392</v>
      </c>
      <c r="AB251" s="1964">
        <f t="shared" si="141"/>
        <v>4678805.7442039447</v>
      </c>
      <c r="AC251" s="1964">
        <f t="shared" si="141"/>
        <v>1024320.0983884982</v>
      </c>
      <c r="AD251" s="1964">
        <f t="shared" si="141"/>
        <v>198736.6275734595</v>
      </c>
      <c r="AE251" s="1964">
        <f t="shared" si="141"/>
        <v>0</v>
      </c>
      <c r="AF251" s="1964">
        <f t="shared" si="141"/>
        <v>0</v>
      </c>
      <c r="AG251" s="1964">
        <f t="shared" si="141"/>
        <v>0</v>
      </c>
      <c r="AH251" s="1964">
        <f t="shared" si="141"/>
        <v>1191850.1020250453</v>
      </c>
      <c r="AI251" s="1964">
        <f t="shared" si="141"/>
        <v>66369.676879578183</v>
      </c>
      <c r="AJ251" s="1964">
        <f t="shared" si="141"/>
        <v>51170.183994080944</v>
      </c>
      <c r="AK251" s="1964">
        <f t="shared" si="141"/>
        <v>0</v>
      </c>
      <c r="AL251" s="1964">
        <f t="shared" si="141"/>
        <v>0</v>
      </c>
      <c r="AM251" s="1964">
        <f t="shared" si="141"/>
        <v>0</v>
      </c>
      <c r="AN251" s="1964">
        <f t="shared" si="141"/>
        <v>0</v>
      </c>
      <c r="AO251" s="1964">
        <f t="shared" si="141"/>
        <v>0</v>
      </c>
      <c r="AP251" s="1964">
        <f t="shared" si="141"/>
        <v>0</v>
      </c>
      <c r="AQ251" s="1964">
        <f t="shared" si="141"/>
        <v>0</v>
      </c>
      <c r="AR251" s="1964">
        <f t="shared" si="141"/>
        <v>0</v>
      </c>
      <c r="AS251" s="1964">
        <f t="shared" si="141"/>
        <v>0</v>
      </c>
      <c r="AT251" s="1964">
        <f t="shared" si="141"/>
        <v>0</v>
      </c>
      <c r="AU251" s="1964">
        <f t="shared" si="141"/>
        <v>0</v>
      </c>
      <c r="AV251" s="1964">
        <f t="shared" si="141"/>
        <v>7211252.433064607</v>
      </c>
      <c r="AW251" s="1964">
        <f t="shared" si="141"/>
        <v>-4384152.8760659453</v>
      </c>
      <c r="AX251" s="1964">
        <f t="shared" si="141"/>
        <v>-1573886.3003570738</v>
      </c>
      <c r="AY251" s="1964">
        <f t="shared" si="141"/>
        <v>-2292379.6616109284</v>
      </c>
      <c r="AZ251" s="1964">
        <f t="shared" si="141"/>
        <v>0</v>
      </c>
      <c r="BA251" s="1964">
        <f t="shared" si="141"/>
        <v>0</v>
      </c>
      <c r="BB251" s="1964">
        <f t="shared" si="141"/>
        <v>0</v>
      </c>
      <c r="BC251" s="1964">
        <f t="shared" si="141"/>
        <v>-142966.08373435051</v>
      </c>
      <c r="BD251" s="1964">
        <f t="shared" si="141"/>
        <v>-21223.346584135521</v>
      </c>
      <c r="BE251" s="1964">
        <f t="shared" si="141"/>
        <v>-48491.731647567169</v>
      </c>
      <c r="BF251" s="1964">
        <f t="shared" si="141"/>
        <v>0</v>
      </c>
      <c r="BG251" s="1964">
        <f t="shared" si="141"/>
        <v>0</v>
      </c>
      <c r="BH251" s="1964">
        <f t="shared" si="141"/>
        <v>0</v>
      </c>
      <c r="BI251" s="1964">
        <f t="shared" si="141"/>
        <v>0</v>
      </c>
      <c r="BJ251" s="1964">
        <f t="shared" si="141"/>
        <v>0</v>
      </c>
      <c r="BK251" s="1964">
        <f t="shared" si="141"/>
        <v>0</v>
      </c>
      <c r="BL251" s="1964">
        <f t="shared" si="141"/>
        <v>0</v>
      </c>
      <c r="BM251" s="1964">
        <f t="shared" si="141"/>
        <v>0</v>
      </c>
      <c r="BN251" s="1964">
        <f t="shared" ref="BN251:CL251" si="142">SUM(BN216:BN249)</f>
        <v>0</v>
      </c>
      <c r="BO251" s="1964">
        <f t="shared" si="142"/>
        <v>0</v>
      </c>
      <c r="BP251" s="1964">
        <f t="shared" si="142"/>
        <v>0</v>
      </c>
      <c r="BQ251" s="1964">
        <f t="shared" si="142"/>
        <v>-8463099.9999999981</v>
      </c>
      <c r="BR251" s="1964">
        <f t="shared" si="142"/>
        <v>10911574.213383256</v>
      </c>
      <c r="BS251" s="1964">
        <f t="shared" si="142"/>
        <v>4533629.6520826835</v>
      </c>
      <c r="BT251" s="1964">
        <f t="shared" si="142"/>
        <v>12804081.110200085</v>
      </c>
      <c r="BU251" s="1964">
        <f t="shared" si="142"/>
        <v>0</v>
      </c>
      <c r="BV251" s="1964">
        <f t="shared" si="142"/>
        <v>0</v>
      </c>
      <c r="BW251" s="1964">
        <f t="shared" si="142"/>
        <v>0</v>
      </c>
      <c r="BX251" s="1964">
        <f t="shared" si="142"/>
        <v>492665.51011277217</v>
      </c>
      <c r="BY251" s="1964">
        <f t="shared" si="142"/>
        <v>41535.991100656283</v>
      </c>
      <c r="BZ251" s="1964">
        <f t="shared" si="142"/>
        <v>77713.523120550541</v>
      </c>
      <c r="CA251" s="1964">
        <f t="shared" si="142"/>
        <v>0</v>
      </c>
      <c r="CB251" s="1964">
        <f t="shared" si="142"/>
        <v>0</v>
      </c>
      <c r="CC251" s="1964">
        <f t="shared" si="142"/>
        <v>0</v>
      </c>
      <c r="CD251" s="1964">
        <f t="shared" si="142"/>
        <v>0</v>
      </c>
      <c r="CE251" s="1964">
        <f t="shared" si="142"/>
        <v>0</v>
      </c>
      <c r="CF251" s="1964">
        <f t="shared" si="142"/>
        <v>0</v>
      </c>
      <c r="CG251" s="1964">
        <f t="shared" si="142"/>
        <v>0</v>
      </c>
      <c r="CH251" s="1964">
        <f t="shared" si="142"/>
        <v>0</v>
      </c>
      <c r="CI251" s="1964">
        <f t="shared" si="142"/>
        <v>0</v>
      </c>
      <c r="CJ251" s="1964">
        <f t="shared" si="142"/>
        <v>0</v>
      </c>
      <c r="CK251" s="1964">
        <f t="shared" si="142"/>
        <v>0</v>
      </c>
      <c r="CL251" s="1964">
        <f t="shared" si="142"/>
        <v>28861200</v>
      </c>
      <c r="CM251" s="1148"/>
      <c r="CN251" s="83"/>
      <c r="CO251" s="83"/>
    </row>
    <row r="252" spans="1:98" ht="12" thickTop="1">
      <c r="B252" s="1980"/>
      <c r="I252" s="1152"/>
      <c r="J252" s="1152"/>
      <c r="K252" s="1152"/>
      <c r="L252" s="1152"/>
      <c r="M252" s="1152"/>
      <c r="N252" s="1152"/>
      <c r="O252" s="1152"/>
      <c r="P252" s="1152"/>
      <c r="Q252" s="1152"/>
      <c r="R252" s="1152"/>
      <c r="S252" s="1152"/>
      <c r="T252" s="1152"/>
      <c r="U252" s="1152"/>
      <c r="V252" s="1152"/>
      <c r="W252" s="1152"/>
      <c r="X252" s="1152"/>
      <c r="Y252" s="1152"/>
      <c r="Z252" s="1152"/>
      <c r="AA252" s="1152"/>
      <c r="AB252" s="1199"/>
      <c r="AC252" s="1199"/>
      <c r="AD252" s="1199"/>
      <c r="AE252" s="1199"/>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3"/>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99"/>
      <c r="BT252" s="1152"/>
      <c r="BU252" s="1152"/>
      <c r="BV252" s="1152"/>
      <c r="BW252" s="1152"/>
      <c r="BX252" s="1152"/>
      <c r="BY252" s="1152"/>
      <c r="BZ252" s="1152"/>
      <c r="CA252" s="1152"/>
      <c r="CB252" s="1152"/>
      <c r="CC252" s="1152"/>
      <c r="CD252" s="1152"/>
      <c r="CE252" s="1152"/>
      <c r="CF252" s="1152"/>
      <c r="CG252" s="1152"/>
      <c r="CH252" s="1152"/>
      <c r="CI252" s="1152"/>
      <c r="CJ252" s="1152"/>
      <c r="CK252" s="1152"/>
      <c r="CL252" s="1152"/>
      <c r="CM252" s="1199"/>
      <c r="CN252" s="1199"/>
    </row>
    <row r="253" spans="1:98">
      <c r="B253" s="1151"/>
      <c r="I253" s="1152"/>
      <c r="J253" s="1152"/>
      <c r="K253" s="1152"/>
      <c r="L253" s="1152"/>
      <c r="M253" s="1152"/>
      <c r="N253" s="1152"/>
      <c r="O253" s="1152"/>
      <c r="P253" s="1152"/>
      <c r="Q253" s="1152"/>
      <c r="R253" s="1152"/>
      <c r="S253" s="1152"/>
      <c r="T253" s="1152"/>
      <c r="U253" s="1152"/>
      <c r="V253" s="1152"/>
      <c r="W253" s="1152"/>
      <c r="X253" s="1152"/>
      <c r="Y253" s="1152"/>
      <c r="Z253" s="1152"/>
      <c r="AA253" s="1152"/>
      <c r="AB253" s="1199"/>
      <c r="AC253" s="1199"/>
      <c r="AD253" s="1199"/>
      <c r="AE253" s="1199"/>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3"/>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99"/>
      <c r="BT253" s="1152"/>
      <c r="BU253" s="1152"/>
      <c r="BV253" s="1152"/>
      <c r="BW253" s="1152"/>
      <c r="BX253" s="1152"/>
      <c r="BY253" s="1152"/>
      <c r="BZ253" s="1152"/>
      <c r="CA253" s="1152"/>
      <c r="CB253" s="1152"/>
      <c r="CC253" s="1152"/>
      <c r="CD253" s="1152"/>
      <c r="CE253" s="1152"/>
      <c r="CF253" s="1152"/>
      <c r="CG253" s="1152"/>
      <c r="CH253" s="1152"/>
      <c r="CI253" s="1152"/>
      <c r="CJ253" s="1152"/>
      <c r="CK253" s="1152"/>
      <c r="CL253" s="1152"/>
      <c r="CM253" s="1199"/>
      <c r="CN253" s="1199"/>
    </row>
    <row r="254" spans="1:98">
      <c r="B254" s="1980"/>
      <c r="I254" s="1152"/>
      <c r="J254" s="1152"/>
      <c r="K254" s="1152"/>
      <c r="L254" s="1152"/>
      <c r="M254" s="1152"/>
      <c r="N254" s="1152"/>
      <c r="O254" s="1152"/>
      <c r="P254" s="1152"/>
      <c r="Q254" s="1152"/>
      <c r="R254" s="1152"/>
      <c r="S254" s="1152"/>
      <c r="T254" s="1152"/>
      <c r="U254" s="1152"/>
      <c r="V254" s="1152"/>
      <c r="W254" s="1152"/>
      <c r="X254" s="1152"/>
      <c r="Y254" s="1152"/>
      <c r="Z254" s="1152"/>
      <c r="AA254" s="1152"/>
      <c r="AB254" s="1199"/>
      <c r="AC254" s="1199"/>
      <c r="AD254" s="1199"/>
      <c r="AE254" s="1199"/>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3"/>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99"/>
      <c r="BT254" s="1152"/>
      <c r="BU254" s="1152"/>
      <c r="BV254" s="1152"/>
      <c r="BW254" s="1152"/>
      <c r="BX254" s="1152"/>
      <c r="BY254" s="1152"/>
      <c r="BZ254" s="1152"/>
      <c r="CA254" s="1152"/>
      <c r="CB254" s="1152"/>
      <c r="CC254" s="1152"/>
      <c r="CD254" s="1152"/>
      <c r="CE254" s="1152"/>
      <c r="CF254" s="1152"/>
      <c r="CG254" s="1152"/>
      <c r="CH254" s="1152"/>
      <c r="CI254" s="1152"/>
      <c r="CJ254" s="1152"/>
      <c r="CK254" s="1152"/>
      <c r="CL254" s="1152"/>
      <c r="CM254" s="1199"/>
      <c r="CN254" s="1199"/>
    </row>
    <row r="255" spans="1:98">
      <c r="B255" s="1151"/>
      <c r="I255" s="1152"/>
      <c r="J255" s="1152"/>
      <c r="K255" s="1152"/>
      <c r="L255" s="1152"/>
      <c r="M255" s="1152"/>
      <c r="N255" s="1152"/>
      <c r="O255" s="1152"/>
      <c r="P255" s="1152"/>
      <c r="Q255" s="1152"/>
      <c r="R255" s="1152"/>
      <c r="S255" s="1152"/>
      <c r="T255" s="1152"/>
      <c r="U255" s="1152"/>
      <c r="V255" s="1152"/>
      <c r="W255" s="1152"/>
      <c r="X255" s="1152"/>
      <c r="Y255" s="1152"/>
      <c r="Z255" s="1152"/>
      <c r="AA255" s="1152"/>
      <c r="AB255" s="1199"/>
      <c r="AC255" s="1199"/>
      <c r="AD255" s="1199"/>
      <c r="AE255" s="1199"/>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3"/>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99"/>
      <c r="BT255" s="1152"/>
      <c r="BU255" s="1152"/>
      <c r="BV255" s="1152"/>
      <c r="BW255" s="1152"/>
      <c r="BX255" s="1152"/>
      <c r="BY255" s="1152"/>
      <c r="BZ255" s="1152"/>
      <c r="CA255" s="1152"/>
      <c r="CB255" s="1152"/>
      <c r="CC255" s="1152"/>
      <c r="CD255" s="1152"/>
      <c r="CE255" s="1152"/>
      <c r="CF255" s="1152"/>
      <c r="CG255" s="1152"/>
      <c r="CH255" s="1152"/>
      <c r="CI255" s="1152"/>
      <c r="CJ255" s="1152"/>
      <c r="CK255" s="1152"/>
      <c r="CL255" s="1152"/>
      <c r="CM255" s="1199"/>
      <c r="CN255" s="1199"/>
    </row>
    <row r="256" spans="1:98">
      <c r="B256" s="1151"/>
      <c r="I256" s="1152"/>
      <c r="J256" s="1152"/>
      <c r="K256" s="1152"/>
      <c r="L256" s="1152"/>
      <c r="M256" s="1152"/>
      <c r="N256" s="1152"/>
      <c r="O256" s="1152"/>
      <c r="P256" s="1152"/>
      <c r="Q256" s="1152"/>
      <c r="R256" s="1152"/>
      <c r="S256" s="1152"/>
      <c r="T256" s="1152"/>
      <c r="U256" s="1152"/>
      <c r="V256" s="1152"/>
      <c r="W256" s="1152"/>
      <c r="X256" s="1152"/>
      <c r="Y256" s="1152"/>
      <c r="Z256" s="1152"/>
      <c r="AA256" s="1152"/>
      <c r="AB256" s="1199"/>
      <c r="AC256" s="1199"/>
      <c r="AD256" s="1199"/>
      <c r="AE256" s="1199"/>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3"/>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99"/>
      <c r="BT256" s="1152"/>
      <c r="BU256" s="1152"/>
      <c r="BV256" s="1152"/>
      <c r="BW256" s="1152"/>
      <c r="BX256" s="1152"/>
      <c r="BY256" s="1152"/>
      <c r="BZ256" s="1152"/>
      <c r="CA256" s="1152"/>
      <c r="CB256" s="1152"/>
      <c r="CC256" s="1152"/>
      <c r="CD256" s="1152"/>
      <c r="CE256" s="1152"/>
      <c r="CF256" s="1152"/>
      <c r="CG256" s="1152"/>
      <c r="CH256" s="1152"/>
      <c r="CI256" s="1152"/>
      <c r="CJ256" s="1152"/>
      <c r="CK256" s="1152"/>
      <c r="CL256" s="1152"/>
      <c r="CM256" s="1199"/>
      <c r="CN256" s="1199"/>
    </row>
    <row r="257" spans="2:92">
      <c r="B257" s="1151"/>
      <c r="I257" s="1152"/>
      <c r="J257" s="1152"/>
      <c r="K257" s="1152"/>
      <c r="L257" s="1152"/>
      <c r="M257" s="1152"/>
      <c r="N257" s="1152"/>
      <c r="O257" s="1152"/>
      <c r="P257" s="1152"/>
      <c r="Q257" s="1152"/>
      <c r="R257" s="1152"/>
      <c r="S257" s="1152"/>
      <c r="T257" s="1152"/>
      <c r="U257" s="1152"/>
      <c r="V257" s="1152"/>
      <c r="W257" s="1152"/>
      <c r="X257" s="1152"/>
      <c r="Y257" s="1152"/>
      <c r="Z257" s="1152"/>
      <c r="AA257" s="1152"/>
      <c r="AB257" s="1199"/>
      <c r="AC257" s="1199"/>
      <c r="AD257" s="1199"/>
      <c r="AE257" s="1199"/>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3"/>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99"/>
      <c r="BT257" s="1152"/>
      <c r="BU257" s="1152"/>
      <c r="BV257" s="1152"/>
      <c r="BW257" s="1152"/>
      <c r="BX257" s="1152"/>
      <c r="BY257" s="1152"/>
      <c r="BZ257" s="1152"/>
      <c r="CA257" s="1152"/>
      <c r="CB257" s="1152"/>
      <c r="CC257" s="1152"/>
      <c r="CD257" s="1152"/>
      <c r="CE257" s="1152"/>
      <c r="CF257" s="1152"/>
      <c r="CG257" s="1152"/>
      <c r="CH257" s="1152"/>
      <c r="CI257" s="1152"/>
      <c r="CJ257" s="1152"/>
      <c r="CK257" s="1152"/>
      <c r="CL257" s="1152"/>
      <c r="CM257" s="1199"/>
      <c r="CN257" s="1199"/>
    </row>
    <row r="258" spans="2:92" ht="12.75">
      <c r="B258" s="1151"/>
      <c r="C258" s="719"/>
      <c r="D258" s="719"/>
      <c r="E258" s="719"/>
      <c r="F258" s="719"/>
      <c r="G258" s="719"/>
      <c r="H258" s="719"/>
      <c r="I258" s="719"/>
      <c r="J258" s="719"/>
      <c r="K258" s="719"/>
      <c r="L258" s="719"/>
      <c r="M258" s="719"/>
      <c r="N258" s="719"/>
      <c r="O258" s="719"/>
      <c r="P258" s="719"/>
      <c r="Q258" s="719"/>
      <c r="R258" s="719"/>
      <c r="S258" s="719"/>
      <c r="T258" s="719"/>
      <c r="U258" s="719"/>
      <c r="V258" s="719"/>
      <c r="W258" s="719"/>
      <c r="X258" s="719"/>
      <c r="Y258" s="719"/>
      <c r="Z258" s="719"/>
      <c r="AA258" s="719"/>
      <c r="AB258" s="719"/>
      <c r="AC258" s="719"/>
      <c r="AD258" s="719"/>
      <c r="AE258" s="719"/>
      <c r="AF258" s="719"/>
      <c r="AG258" s="719"/>
      <c r="AH258" s="719"/>
      <c r="AI258" s="719"/>
      <c r="AJ258" s="719"/>
      <c r="AK258" s="719"/>
      <c r="AL258" s="719"/>
      <c r="AM258" s="719"/>
      <c r="AN258" s="719"/>
      <c r="AO258" s="719"/>
      <c r="AP258" s="719"/>
      <c r="AQ258" s="719"/>
      <c r="AR258" s="719"/>
      <c r="AS258" s="719"/>
      <c r="AT258" s="719"/>
      <c r="AU258" s="719"/>
      <c r="AV258" s="719"/>
      <c r="AW258" s="719"/>
      <c r="AX258" s="719"/>
      <c r="AY258" s="719"/>
      <c r="AZ258" s="719"/>
      <c r="BA258" s="719"/>
      <c r="BB258" s="719"/>
      <c r="BC258" s="719"/>
      <c r="BD258" s="719"/>
      <c r="BE258" s="719"/>
      <c r="BF258" s="719"/>
      <c r="BG258" s="719"/>
      <c r="BH258" s="719"/>
      <c r="BI258" s="719"/>
      <c r="BJ258" s="719"/>
      <c r="BK258" s="719"/>
      <c r="BL258" s="719"/>
      <c r="BM258" s="719"/>
      <c r="BN258" s="719"/>
      <c r="BO258" s="719"/>
      <c r="BP258" s="719"/>
      <c r="BQ258" s="719"/>
      <c r="BR258" s="719"/>
      <c r="BS258" s="719"/>
      <c r="BT258" s="719"/>
      <c r="BU258" s="719"/>
      <c r="BV258" s="719"/>
      <c r="BW258" s="719"/>
      <c r="BX258" s="719"/>
      <c r="BY258" s="719"/>
      <c r="BZ258" s="719"/>
      <c r="CA258" s="719"/>
      <c r="CB258" s="719"/>
      <c r="CC258" s="719"/>
      <c r="CD258" s="719"/>
      <c r="CE258" s="719"/>
      <c r="CF258" s="719"/>
      <c r="CG258" s="719"/>
      <c r="CH258" s="719"/>
      <c r="CI258" s="719"/>
      <c r="CJ258" s="719"/>
      <c r="CK258" s="719"/>
      <c r="CL258" s="719"/>
      <c r="CM258" s="719"/>
      <c r="CN258" s="719"/>
    </row>
    <row r="259" spans="2:92">
      <c r="B259" s="1151"/>
      <c r="I259" s="1152"/>
      <c r="J259" s="1152"/>
      <c r="K259" s="1152"/>
      <c r="L259" s="1152"/>
      <c r="M259" s="1152"/>
      <c r="N259" s="1152"/>
      <c r="O259" s="1152"/>
      <c r="P259" s="1152"/>
      <c r="Q259" s="1152"/>
      <c r="R259" s="1152"/>
      <c r="S259" s="1152"/>
      <c r="T259" s="1152"/>
      <c r="U259" s="1152"/>
      <c r="V259" s="1152"/>
      <c r="W259" s="1152"/>
      <c r="X259" s="1152"/>
      <c r="Y259" s="1152"/>
      <c r="Z259" s="1152"/>
      <c r="AA259" s="1152"/>
      <c r="AB259" s="1199"/>
      <c r="AC259" s="1199"/>
      <c r="AD259" s="1199"/>
      <c r="AE259" s="1199"/>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3"/>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99"/>
      <c r="BT259" s="1152"/>
      <c r="BU259" s="1152"/>
      <c r="BV259" s="1152"/>
      <c r="BW259" s="1152"/>
      <c r="BX259" s="1152"/>
      <c r="BY259" s="1152"/>
      <c r="BZ259" s="1152"/>
      <c r="CA259" s="1152"/>
      <c r="CB259" s="1152"/>
      <c r="CC259" s="1152"/>
      <c r="CD259" s="1152"/>
      <c r="CE259" s="1152"/>
      <c r="CF259" s="1152"/>
      <c r="CG259" s="1152"/>
      <c r="CH259" s="1152"/>
      <c r="CI259" s="1152"/>
      <c r="CJ259" s="1152"/>
      <c r="CK259" s="1152"/>
      <c r="CL259" s="1152"/>
      <c r="CM259" s="1199"/>
      <c r="CN259" s="1199"/>
    </row>
    <row r="260" spans="2:92">
      <c r="B260" s="1151"/>
      <c r="I260" s="1152"/>
      <c r="J260" s="1152"/>
      <c r="K260" s="1152"/>
      <c r="L260" s="1152"/>
      <c r="M260" s="1152"/>
      <c r="N260" s="1152"/>
      <c r="O260" s="1152"/>
      <c r="P260" s="1152"/>
      <c r="Q260" s="1152"/>
      <c r="R260" s="1152"/>
      <c r="S260" s="1152"/>
      <c r="T260" s="1152"/>
      <c r="U260" s="1152"/>
      <c r="V260" s="1152"/>
      <c r="W260" s="1152"/>
      <c r="X260" s="1152"/>
      <c r="Y260" s="1152"/>
      <c r="Z260" s="1152"/>
      <c r="AA260" s="1152"/>
      <c r="AB260" s="1199"/>
      <c r="AC260" s="1199"/>
      <c r="AD260" s="1199"/>
      <c r="AE260" s="1199"/>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3"/>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99"/>
      <c r="BT260" s="1152"/>
      <c r="BU260" s="1152"/>
      <c r="BV260" s="1152"/>
      <c r="BW260" s="1152"/>
      <c r="BX260" s="1152"/>
      <c r="BY260" s="1152"/>
      <c r="BZ260" s="1152"/>
      <c r="CA260" s="1152"/>
      <c r="CB260" s="1152"/>
      <c r="CC260" s="1152"/>
      <c r="CD260" s="1152"/>
      <c r="CE260" s="1152"/>
      <c r="CF260" s="1152"/>
      <c r="CG260" s="1152"/>
      <c r="CH260" s="1152"/>
      <c r="CI260" s="1152"/>
      <c r="CJ260" s="1152"/>
      <c r="CK260" s="1152"/>
      <c r="CL260" s="1152"/>
      <c r="CM260" s="1199"/>
      <c r="CN260" s="1199"/>
    </row>
    <row r="261" spans="2:92">
      <c r="B261" s="1151"/>
      <c r="I261" s="1152"/>
      <c r="J261" s="1152"/>
      <c r="K261" s="1152"/>
      <c r="L261" s="1152"/>
      <c r="M261" s="1152"/>
      <c r="N261" s="1152"/>
      <c r="O261" s="1152"/>
      <c r="P261" s="1152"/>
      <c r="Q261" s="1152"/>
      <c r="R261" s="1152"/>
      <c r="S261" s="1152"/>
      <c r="T261" s="1152"/>
      <c r="U261" s="1152"/>
      <c r="V261" s="1152"/>
      <c r="W261" s="1152"/>
      <c r="X261" s="1152"/>
      <c r="Y261" s="1152"/>
      <c r="Z261" s="1152"/>
      <c r="AA261" s="1152"/>
      <c r="AB261" s="1199"/>
      <c r="AC261" s="1199"/>
      <c r="AD261" s="1199"/>
      <c r="AE261" s="1199"/>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3"/>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99"/>
      <c r="BT261" s="1152"/>
      <c r="BU261" s="1152"/>
      <c r="BV261" s="1152"/>
      <c r="BW261" s="1152"/>
      <c r="BX261" s="1152"/>
      <c r="BY261" s="1152"/>
      <c r="BZ261" s="1152"/>
      <c r="CA261" s="1152"/>
      <c r="CB261" s="1152"/>
      <c r="CC261" s="1152"/>
      <c r="CD261" s="1152"/>
      <c r="CE261" s="1152"/>
      <c r="CF261" s="1152"/>
      <c r="CG261" s="1152"/>
      <c r="CH261" s="1152"/>
      <c r="CI261" s="1152"/>
      <c r="CJ261" s="1152"/>
      <c r="CK261" s="1152"/>
      <c r="CL261" s="1152"/>
      <c r="CM261" s="1199"/>
      <c r="CN261" s="1199"/>
    </row>
    <row r="262" spans="2:92">
      <c r="B262" s="1151"/>
      <c r="I262" s="1152"/>
      <c r="J262" s="1152"/>
      <c r="K262" s="1152"/>
      <c r="L262" s="1152"/>
      <c r="M262" s="1152"/>
      <c r="N262" s="1152"/>
      <c r="O262" s="1152"/>
      <c r="P262" s="1152"/>
      <c r="Q262" s="1152"/>
      <c r="R262" s="1152"/>
      <c r="S262" s="1152"/>
      <c r="T262" s="1152"/>
      <c r="U262" s="1152"/>
      <c r="V262" s="1152"/>
      <c r="W262" s="1152"/>
      <c r="X262" s="1152"/>
      <c r="Y262" s="1152"/>
      <c r="Z262" s="1152"/>
      <c r="AA262" s="1152"/>
      <c r="AB262" s="1199"/>
      <c r="AC262" s="1199"/>
      <c r="AD262" s="1199"/>
      <c r="AE262" s="1199"/>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3"/>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99"/>
      <c r="BT262" s="1152"/>
      <c r="BU262" s="1152"/>
      <c r="BV262" s="1152"/>
      <c r="BW262" s="1152"/>
      <c r="BX262" s="1152"/>
      <c r="BY262" s="1152"/>
      <c r="BZ262" s="1152"/>
      <c r="CA262" s="1152"/>
      <c r="CB262" s="1152"/>
      <c r="CC262" s="1152"/>
      <c r="CD262" s="1152"/>
      <c r="CE262" s="1152"/>
      <c r="CF262" s="1152"/>
      <c r="CG262" s="1152"/>
      <c r="CH262" s="1152"/>
      <c r="CI262" s="1152"/>
      <c r="CJ262" s="1152"/>
      <c r="CK262" s="1152"/>
      <c r="CL262" s="1152"/>
      <c r="CM262" s="1199"/>
      <c r="CN262" s="1199"/>
    </row>
    <row r="263" spans="2:92">
      <c r="B263" s="1151"/>
      <c r="I263" s="1152"/>
      <c r="J263" s="1152"/>
      <c r="K263" s="1152"/>
      <c r="L263" s="1152"/>
      <c r="M263" s="1152"/>
      <c r="N263" s="1152"/>
      <c r="O263" s="1152"/>
      <c r="P263" s="1152"/>
      <c r="Q263" s="1152"/>
      <c r="R263" s="1152"/>
      <c r="S263" s="1152"/>
      <c r="T263" s="1152"/>
      <c r="U263" s="1152"/>
      <c r="V263" s="1152"/>
      <c r="W263" s="1152"/>
      <c r="X263" s="1152"/>
      <c r="Y263" s="1152"/>
      <c r="Z263" s="1152"/>
      <c r="AA263" s="1152"/>
      <c r="AB263" s="1199"/>
      <c r="AC263" s="1199"/>
      <c r="AD263" s="1199"/>
      <c r="AE263" s="1199"/>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3"/>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99"/>
      <c r="BT263" s="1152"/>
      <c r="BU263" s="1152"/>
      <c r="BV263" s="1152"/>
      <c r="BW263" s="1152"/>
      <c r="BX263" s="1152"/>
      <c r="BY263" s="1152"/>
      <c r="BZ263" s="1152"/>
      <c r="CA263" s="1152"/>
      <c r="CB263" s="1152"/>
      <c r="CC263" s="1152"/>
      <c r="CD263" s="1152"/>
      <c r="CE263" s="1152"/>
      <c r="CF263" s="1152"/>
      <c r="CG263" s="1152"/>
      <c r="CH263" s="1152"/>
      <c r="CI263" s="1152"/>
      <c r="CJ263" s="1152"/>
      <c r="CK263" s="1152"/>
      <c r="CL263" s="1152"/>
      <c r="CM263" s="1199"/>
      <c r="CN263" s="1199"/>
    </row>
    <row r="264" spans="2:92">
      <c r="B264" s="1151"/>
      <c r="I264" s="1152"/>
      <c r="J264" s="1152"/>
      <c r="K264" s="1152"/>
      <c r="L264" s="1152"/>
      <c r="M264" s="1152"/>
      <c r="N264" s="1152"/>
      <c r="O264" s="1152"/>
      <c r="P264" s="1152"/>
      <c r="Q264" s="1152"/>
      <c r="R264" s="1152"/>
      <c r="S264" s="1152"/>
      <c r="T264" s="1152"/>
      <c r="U264" s="1152"/>
      <c r="V264" s="1152"/>
      <c r="W264" s="1152"/>
      <c r="X264" s="1152"/>
      <c r="Y264" s="1152"/>
      <c r="Z264" s="1152"/>
      <c r="AA264" s="1152"/>
      <c r="AB264" s="1199"/>
      <c r="AC264" s="1199"/>
      <c r="AD264" s="1199"/>
      <c r="AE264" s="1199"/>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3"/>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99"/>
      <c r="BT264" s="1152"/>
      <c r="BU264" s="1152"/>
      <c r="BV264" s="1152"/>
      <c r="BW264" s="1152"/>
      <c r="BX264" s="1152"/>
      <c r="BY264" s="1152"/>
      <c r="BZ264" s="1152"/>
      <c r="CA264" s="1152"/>
      <c r="CB264" s="1152"/>
      <c r="CC264" s="1152"/>
      <c r="CD264" s="1152"/>
      <c r="CE264" s="1152"/>
      <c r="CF264" s="1152"/>
      <c r="CG264" s="1152"/>
      <c r="CH264" s="1152"/>
      <c r="CI264" s="1152"/>
      <c r="CJ264" s="1152"/>
      <c r="CK264" s="1152"/>
      <c r="CL264" s="1152"/>
      <c r="CM264" s="1199"/>
      <c r="CN264" s="1199"/>
    </row>
    <row r="265" spans="2:92">
      <c r="B265" s="1151"/>
      <c r="I265" s="1152"/>
      <c r="J265" s="1152"/>
      <c r="K265" s="1152"/>
      <c r="L265" s="1152"/>
      <c r="M265" s="1152"/>
      <c r="N265" s="1152"/>
      <c r="O265" s="1152"/>
      <c r="P265" s="1152"/>
      <c r="Q265" s="1152"/>
      <c r="R265" s="1152"/>
      <c r="S265" s="1152"/>
      <c r="T265" s="1152"/>
      <c r="U265" s="1152"/>
      <c r="V265" s="1152"/>
      <c r="W265" s="1152"/>
      <c r="X265" s="1152"/>
      <c r="Y265" s="1152"/>
      <c r="Z265" s="1152"/>
      <c r="AA265" s="1152"/>
      <c r="AB265" s="1199"/>
      <c r="AC265" s="1199"/>
      <c r="AD265" s="1199"/>
      <c r="AE265" s="1199"/>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3"/>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99"/>
      <c r="BT265" s="1152"/>
      <c r="BU265" s="1152"/>
      <c r="BV265" s="1152"/>
      <c r="BW265" s="1152"/>
      <c r="BX265" s="1152"/>
      <c r="BY265" s="1152"/>
      <c r="BZ265" s="1152"/>
      <c r="CA265" s="1152"/>
      <c r="CB265" s="1152"/>
      <c r="CC265" s="1152"/>
      <c r="CD265" s="1152"/>
      <c r="CE265" s="1152"/>
      <c r="CF265" s="1152"/>
      <c r="CG265" s="1152"/>
      <c r="CH265" s="1152"/>
      <c r="CI265" s="1152"/>
      <c r="CJ265" s="1152"/>
      <c r="CK265" s="1152"/>
      <c r="CL265" s="1152"/>
      <c r="CM265" s="1199"/>
      <c r="CN265" s="1199"/>
    </row>
    <row r="266" spans="2:92">
      <c r="B266" s="1151"/>
      <c r="I266" s="1152"/>
      <c r="J266" s="1152"/>
      <c r="K266" s="1152"/>
      <c r="L266" s="1152"/>
      <c r="M266" s="1152"/>
      <c r="N266" s="1152"/>
      <c r="O266" s="1152"/>
      <c r="P266" s="1152"/>
      <c r="Q266" s="1152"/>
      <c r="R266" s="1152"/>
      <c r="S266" s="1152"/>
      <c r="T266" s="1152"/>
      <c r="U266" s="1152"/>
      <c r="V266" s="1152"/>
      <c r="W266" s="1152"/>
      <c r="X266" s="1152"/>
      <c r="Y266" s="1152"/>
      <c r="Z266" s="1152"/>
      <c r="AA266" s="1152"/>
      <c r="AB266" s="1199"/>
      <c r="AC266" s="1199"/>
      <c r="AD266" s="1199"/>
      <c r="AE266" s="1199"/>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3"/>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99"/>
      <c r="BT266" s="1152"/>
      <c r="BU266" s="1152"/>
      <c r="BV266" s="1152"/>
      <c r="BW266" s="1152"/>
      <c r="BX266" s="1152"/>
      <c r="BY266" s="1152"/>
      <c r="BZ266" s="1152"/>
      <c r="CA266" s="1152"/>
      <c r="CB266" s="1152"/>
      <c r="CC266" s="1152"/>
      <c r="CD266" s="1152"/>
      <c r="CE266" s="1152"/>
      <c r="CF266" s="1152"/>
      <c r="CG266" s="1152"/>
      <c r="CH266" s="1152"/>
      <c r="CI266" s="1152"/>
      <c r="CJ266" s="1152"/>
      <c r="CK266" s="1152"/>
      <c r="CL266" s="1152"/>
      <c r="CM266" s="1199"/>
      <c r="CN266" s="1199"/>
    </row>
    <row r="267" spans="2:92">
      <c r="B267" s="1151"/>
      <c r="I267" s="1152"/>
      <c r="J267" s="1152"/>
      <c r="K267" s="1152"/>
      <c r="L267" s="1152"/>
      <c r="M267" s="1152"/>
      <c r="N267" s="1152"/>
      <c r="O267" s="1152"/>
      <c r="P267" s="1152"/>
      <c r="Q267" s="1152"/>
      <c r="R267" s="1152"/>
      <c r="S267" s="1152"/>
      <c r="T267" s="1152"/>
      <c r="U267" s="1152"/>
      <c r="V267" s="1152"/>
      <c r="W267" s="1152"/>
      <c r="X267" s="1152"/>
      <c r="Y267" s="1152"/>
      <c r="Z267" s="1152"/>
      <c r="AA267" s="1152"/>
      <c r="AB267" s="1199"/>
      <c r="AC267" s="1199"/>
      <c r="AD267" s="1199"/>
      <c r="AE267" s="1199"/>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3"/>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99"/>
      <c r="BT267" s="1152"/>
      <c r="BU267" s="1152"/>
      <c r="BV267" s="1152"/>
      <c r="BW267" s="1152"/>
      <c r="BX267" s="1152"/>
      <c r="BY267" s="1152"/>
      <c r="BZ267" s="1152"/>
      <c r="CA267" s="1152"/>
      <c r="CB267" s="1152"/>
      <c r="CC267" s="1152"/>
      <c r="CD267" s="1152"/>
      <c r="CE267" s="1152"/>
      <c r="CF267" s="1152"/>
      <c r="CG267" s="1152"/>
      <c r="CH267" s="1152"/>
      <c r="CI267" s="1152"/>
      <c r="CJ267" s="1152"/>
      <c r="CK267" s="1152"/>
      <c r="CL267" s="1152"/>
      <c r="CM267" s="1199"/>
      <c r="CN267" s="1199"/>
    </row>
    <row r="268" spans="2:92">
      <c r="B268" s="1151"/>
      <c r="I268" s="1152"/>
      <c r="J268" s="1152"/>
      <c r="K268" s="1152"/>
      <c r="L268" s="1152"/>
      <c r="M268" s="1152"/>
      <c r="N268" s="1152"/>
      <c r="O268" s="1152"/>
      <c r="P268" s="1152"/>
      <c r="Q268" s="1152"/>
      <c r="R268" s="1152"/>
      <c r="S268" s="1152"/>
      <c r="T268" s="1152"/>
      <c r="U268" s="1152"/>
      <c r="V268" s="1152"/>
      <c r="W268" s="1152"/>
      <c r="X268" s="1152"/>
      <c r="Y268" s="1152"/>
      <c r="Z268" s="1152"/>
      <c r="AA268" s="1152"/>
      <c r="AB268" s="1199"/>
      <c r="AC268" s="1199"/>
      <c r="AD268" s="1199"/>
      <c r="AE268" s="1199"/>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3"/>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99"/>
      <c r="BT268" s="1152"/>
      <c r="BU268" s="1152"/>
      <c r="BV268" s="1152"/>
      <c r="BW268" s="1152"/>
      <c r="BX268" s="1152"/>
      <c r="BY268" s="1152"/>
      <c r="BZ268" s="1152"/>
      <c r="CA268" s="1152"/>
      <c r="CB268" s="1152"/>
      <c r="CC268" s="1152"/>
      <c r="CD268" s="1152"/>
      <c r="CE268" s="1152"/>
      <c r="CF268" s="1152"/>
      <c r="CG268" s="1152"/>
      <c r="CH268" s="1152"/>
      <c r="CI268" s="1152"/>
      <c r="CJ268" s="1152"/>
      <c r="CK268" s="1152"/>
      <c r="CL268" s="1152"/>
      <c r="CM268" s="1199"/>
      <c r="CN268" s="1199"/>
    </row>
    <row r="269" spans="2:92">
      <c r="B269" s="1151"/>
      <c r="I269" s="1152"/>
      <c r="J269" s="1152"/>
      <c r="K269" s="1152"/>
      <c r="L269" s="1152"/>
      <c r="M269" s="1152"/>
      <c r="N269" s="1152"/>
      <c r="O269" s="1152"/>
      <c r="P269" s="1152"/>
      <c r="Q269" s="1152"/>
      <c r="R269" s="1152"/>
      <c r="S269" s="1152"/>
      <c r="T269" s="1152"/>
      <c r="U269" s="1152"/>
      <c r="V269" s="1152"/>
      <c r="W269" s="1152"/>
      <c r="X269" s="1152"/>
      <c r="Y269" s="1152"/>
      <c r="Z269" s="1152"/>
      <c r="AA269" s="1152"/>
      <c r="AB269" s="1199"/>
      <c r="AC269" s="1199"/>
      <c r="AD269" s="1199"/>
      <c r="AE269" s="1199"/>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3"/>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99"/>
      <c r="BT269" s="1152"/>
      <c r="BU269" s="1152"/>
      <c r="BV269" s="1152"/>
      <c r="BW269" s="1152"/>
      <c r="BX269" s="1152"/>
      <c r="BY269" s="1152"/>
      <c r="BZ269" s="1152"/>
      <c r="CA269" s="1152"/>
      <c r="CB269" s="1152"/>
      <c r="CC269" s="1152"/>
      <c r="CD269" s="1152"/>
      <c r="CE269" s="1152"/>
      <c r="CF269" s="1152"/>
      <c r="CG269" s="1152"/>
      <c r="CH269" s="1152"/>
      <c r="CI269" s="1152"/>
      <c r="CJ269" s="1152"/>
      <c r="CK269" s="1152"/>
      <c r="CL269" s="1152"/>
      <c r="CM269" s="1199"/>
      <c r="CN269" s="1199"/>
    </row>
    <row r="270" spans="2:92">
      <c r="B270" s="1151"/>
      <c r="I270" s="1152"/>
      <c r="J270" s="1152"/>
      <c r="K270" s="1152"/>
      <c r="L270" s="1152"/>
      <c r="M270" s="1152"/>
      <c r="N270" s="1152"/>
      <c r="O270" s="1152"/>
      <c r="P270" s="1152"/>
      <c r="Q270" s="1152"/>
      <c r="R270" s="1152"/>
      <c r="S270" s="1152"/>
      <c r="T270" s="1152"/>
      <c r="U270" s="1152"/>
      <c r="V270" s="1152"/>
      <c r="W270" s="1152"/>
      <c r="X270" s="1152"/>
      <c r="Y270" s="1152"/>
      <c r="Z270" s="1152"/>
      <c r="AA270" s="1152"/>
      <c r="AB270" s="1199"/>
      <c r="AC270" s="1199"/>
      <c r="AD270" s="1199"/>
      <c r="AE270" s="1199"/>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3"/>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99"/>
      <c r="BT270" s="1152"/>
      <c r="BU270" s="1152"/>
      <c r="BV270" s="1152"/>
      <c r="BW270" s="1152"/>
      <c r="BX270" s="1152"/>
      <c r="BY270" s="1152"/>
      <c r="BZ270" s="1152"/>
      <c r="CA270" s="1152"/>
      <c r="CB270" s="1152"/>
      <c r="CC270" s="1152"/>
      <c r="CD270" s="1152"/>
      <c r="CE270" s="1152"/>
      <c r="CF270" s="1152"/>
      <c r="CG270" s="1152"/>
      <c r="CH270" s="1152"/>
      <c r="CI270" s="1152"/>
      <c r="CJ270" s="1152"/>
      <c r="CK270" s="1152"/>
      <c r="CL270" s="1152"/>
      <c r="CM270" s="1199"/>
      <c r="CN270" s="1199"/>
    </row>
    <row r="271" spans="2:92">
      <c r="B271" s="1151"/>
      <c r="I271" s="1152"/>
      <c r="J271" s="1152"/>
      <c r="K271" s="1152"/>
      <c r="L271" s="1152"/>
      <c r="M271" s="1152"/>
      <c r="N271" s="1152"/>
      <c r="O271" s="1152"/>
      <c r="P271" s="1152"/>
      <c r="Q271" s="1152"/>
      <c r="R271" s="1152"/>
      <c r="S271" s="1152"/>
      <c r="T271" s="1152"/>
      <c r="U271" s="1152"/>
      <c r="V271" s="1152"/>
      <c r="W271" s="1152"/>
      <c r="X271" s="1152"/>
      <c r="Y271" s="1152"/>
      <c r="Z271" s="1152"/>
      <c r="AA271" s="1152"/>
      <c r="AB271" s="1199"/>
      <c r="AC271" s="1199"/>
      <c r="AD271" s="1199"/>
      <c r="AE271" s="1199"/>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3"/>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99"/>
      <c r="BT271" s="1152"/>
      <c r="BU271" s="1152"/>
      <c r="BV271" s="1152"/>
      <c r="BW271" s="1152"/>
      <c r="BX271" s="1152"/>
      <c r="BY271" s="1152"/>
      <c r="BZ271" s="1152"/>
      <c r="CA271" s="1152"/>
      <c r="CB271" s="1152"/>
      <c r="CC271" s="1152"/>
      <c r="CD271" s="1152"/>
      <c r="CE271" s="1152"/>
      <c r="CF271" s="1152"/>
      <c r="CG271" s="1152"/>
      <c r="CH271" s="1152"/>
      <c r="CI271" s="1152"/>
      <c r="CJ271" s="1152"/>
      <c r="CK271" s="1152"/>
      <c r="CL271" s="1152"/>
      <c r="CM271" s="1199"/>
      <c r="CN271" s="1199"/>
    </row>
    <row r="272" spans="2:92">
      <c r="B272" s="1151"/>
      <c r="I272" s="1152"/>
      <c r="J272" s="1152"/>
      <c r="K272" s="1152"/>
      <c r="L272" s="1152"/>
      <c r="M272" s="1152"/>
      <c r="N272" s="1152"/>
      <c r="O272" s="1152"/>
      <c r="P272" s="1152"/>
      <c r="Q272" s="1152"/>
      <c r="R272" s="1152"/>
      <c r="S272" s="1152"/>
      <c r="T272" s="1152"/>
      <c r="U272" s="1152"/>
      <c r="V272" s="1152"/>
      <c r="W272" s="1152"/>
      <c r="X272" s="1152"/>
      <c r="Y272" s="1152"/>
      <c r="Z272" s="1152"/>
      <c r="AA272" s="1152"/>
      <c r="AB272" s="1199"/>
      <c r="AC272" s="1199"/>
      <c r="AD272" s="1199"/>
      <c r="AE272" s="1199"/>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3"/>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99"/>
      <c r="BT272" s="1152"/>
      <c r="BU272" s="1152"/>
      <c r="BV272" s="1152"/>
      <c r="BW272" s="1152"/>
      <c r="BX272" s="1152"/>
      <c r="BY272" s="1152"/>
      <c r="BZ272" s="1152"/>
      <c r="CA272" s="1152"/>
      <c r="CB272" s="1152"/>
      <c r="CC272" s="1152"/>
      <c r="CD272" s="1152"/>
      <c r="CE272" s="1152"/>
      <c r="CF272" s="1152"/>
      <c r="CG272" s="1152"/>
      <c r="CH272" s="1152"/>
      <c r="CI272" s="1152"/>
      <c r="CJ272" s="1152"/>
      <c r="CK272" s="1152"/>
      <c r="CL272" s="1152"/>
      <c r="CM272" s="1199"/>
      <c r="CN272" s="1199"/>
    </row>
    <row r="273" spans="2:92">
      <c r="B273" s="1151"/>
      <c r="I273" s="1152"/>
      <c r="J273" s="1152"/>
      <c r="K273" s="1152"/>
      <c r="L273" s="1152"/>
      <c r="M273" s="1152"/>
      <c r="N273" s="1152"/>
      <c r="O273" s="1152"/>
      <c r="P273" s="1152"/>
      <c r="Q273" s="1152"/>
      <c r="R273" s="1152"/>
      <c r="S273" s="1152"/>
      <c r="T273" s="1152"/>
      <c r="U273" s="1152"/>
      <c r="V273" s="1152"/>
      <c r="W273" s="1152"/>
      <c r="X273" s="1152"/>
      <c r="Y273" s="1152"/>
      <c r="Z273" s="1152"/>
      <c r="AA273" s="1152"/>
      <c r="AB273" s="1199"/>
      <c r="AC273" s="1199"/>
      <c r="AD273" s="1199"/>
      <c r="AE273" s="1199"/>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3"/>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99"/>
      <c r="BT273" s="1152"/>
      <c r="BU273" s="1152"/>
      <c r="BV273" s="1152"/>
      <c r="BW273" s="1152"/>
      <c r="BX273" s="1152"/>
      <c r="BY273" s="1152"/>
      <c r="BZ273" s="1152"/>
      <c r="CA273" s="1152"/>
      <c r="CB273" s="1152"/>
      <c r="CC273" s="1152"/>
      <c r="CD273" s="1152"/>
      <c r="CE273" s="1152"/>
      <c r="CF273" s="1152"/>
      <c r="CG273" s="1152"/>
      <c r="CH273" s="1152"/>
      <c r="CI273" s="1152"/>
      <c r="CJ273" s="1152"/>
      <c r="CK273" s="1152"/>
      <c r="CL273" s="1152"/>
      <c r="CM273" s="1199"/>
      <c r="CN273" s="1199"/>
    </row>
    <row r="274" spans="2:92">
      <c r="B274" s="1151"/>
      <c r="I274" s="1152"/>
      <c r="J274" s="1152"/>
      <c r="K274" s="1152"/>
      <c r="L274" s="1152"/>
      <c r="M274" s="1152"/>
      <c r="N274" s="1152"/>
      <c r="O274" s="1152"/>
      <c r="P274" s="1152"/>
      <c r="Q274" s="1152"/>
      <c r="R274" s="1152"/>
      <c r="S274" s="1152"/>
      <c r="T274" s="1152"/>
      <c r="U274" s="1152"/>
      <c r="V274" s="1152"/>
      <c r="W274" s="1152"/>
      <c r="X274" s="1152"/>
      <c r="Y274" s="1152"/>
      <c r="Z274" s="1152"/>
      <c r="AA274" s="1152"/>
      <c r="AB274" s="1199"/>
      <c r="AC274" s="1199"/>
      <c r="AD274" s="1199"/>
      <c r="AE274" s="1199"/>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3"/>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99"/>
      <c r="BT274" s="1152"/>
      <c r="BU274" s="1152"/>
      <c r="BV274" s="1152"/>
      <c r="BW274" s="1152"/>
      <c r="BX274" s="1152"/>
      <c r="BY274" s="1152"/>
      <c r="BZ274" s="1152"/>
      <c r="CA274" s="1152"/>
      <c r="CB274" s="1152"/>
      <c r="CC274" s="1152"/>
      <c r="CD274" s="1152"/>
      <c r="CE274" s="1152"/>
      <c r="CF274" s="1152"/>
      <c r="CG274" s="1152"/>
      <c r="CH274" s="1152"/>
      <c r="CI274" s="1152"/>
      <c r="CJ274" s="1152"/>
      <c r="CK274" s="1152"/>
      <c r="CL274" s="1152"/>
      <c r="CM274" s="1199"/>
      <c r="CN274" s="1199"/>
    </row>
    <row r="275" spans="2:92">
      <c r="B275" s="1151"/>
      <c r="I275" s="1152"/>
      <c r="J275" s="1152"/>
      <c r="K275" s="1152"/>
      <c r="L275" s="1152"/>
      <c r="M275" s="1152"/>
      <c r="N275" s="1152"/>
      <c r="O275" s="1152"/>
      <c r="P275" s="1152"/>
      <c r="Q275" s="1152"/>
      <c r="R275" s="1152"/>
      <c r="S275" s="1152"/>
      <c r="T275" s="1152"/>
      <c r="U275" s="1152"/>
      <c r="V275" s="1152"/>
      <c r="W275" s="1152"/>
      <c r="X275" s="1152"/>
      <c r="Y275" s="1152"/>
      <c r="Z275" s="1152"/>
      <c r="AA275" s="1152"/>
      <c r="AB275" s="1199"/>
      <c r="AC275" s="1199"/>
      <c r="AD275" s="1199"/>
      <c r="AE275" s="1199"/>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3"/>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99"/>
      <c r="BT275" s="1152"/>
      <c r="BU275" s="1152"/>
      <c r="BV275" s="1152"/>
      <c r="BW275" s="1152"/>
      <c r="BX275" s="1152"/>
      <c r="BY275" s="1152"/>
      <c r="BZ275" s="1152"/>
      <c r="CA275" s="1152"/>
      <c r="CB275" s="1152"/>
      <c r="CC275" s="1152"/>
      <c r="CD275" s="1152"/>
      <c r="CE275" s="1152"/>
      <c r="CF275" s="1152"/>
      <c r="CG275" s="1152"/>
      <c r="CH275" s="1152"/>
      <c r="CI275" s="1152"/>
      <c r="CJ275" s="1152"/>
      <c r="CK275" s="1152"/>
      <c r="CL275" s="1152"/>
      <c r="CM275" s="1199"/>
      <c r="CN275" s="1199"/>
    </row>
    <row r="276" spans="2:92">
      <c r="B276" s="1151"/>
      <c r="I276" s="1152"/>
      <c r="J276" s="1152"/>
      <c r="K276" s="1152"/>
      <c r="L276" s="1152"/>
      <c r="M276" s="1152"/>
      <c r="N276" s="1152"/>
      <c r="O276" s="1152"/>
      <c r="P276" s="1152"/>
      <c r="Q276" s="1152"/>
      <c r="R276" s="1152"/>
      <c r="S276" s="1152"/>
      <c r="T276" s="1152"/>
      <c r="U276" s="1152"/>
      <c r="V276" s="1152"/>
      <c r="W276" s="1152"/>
      <c r="X276" s="1152"/>
      <c r="Y276" s="1152"/>
      <c r="Z276" s="1152"/>
      <c r="AA276" s="1152"/>
      <c r="AB276" s="1199"/>
      <c r="AC276" s="1199"/>
      <c r="AD276" s="1199"/>
      <c r="AE276" s="1199"/>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3"/>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99"/>
      <c r="BT276" s="1152"/>
      <c r="BU276" s="1152"/>
      <c r="BV276" s="1152"/>
      <c r="BW276" s="1152"/>
      <c r="BX276" s="1152"/>
      <c r="BY276" s="1152"/>
      <c r="BZ276" s="1152"/>
      <c r="CA276" s="1152"/>
      <c r="CB276" s="1152"/>
      <c r="CC276" s="1152"/>
      <c r="CD276" s="1152"/>
      <c r="CE276" s="1152"/>
      <c r="CF276" s="1152"/>
      <c r="CG276" s="1152"/>
      <c r="CH276" s="1152"/>
      <c r="CI276" s="1152"/>
      <c r="CJ276" s="1152"/>
      <c r="CK276" s="1152"/>
      <c r="CL276" s="1152"/>
      <c r="CM276" s="1199"/>
      <c r="CN276" s="1199"/>
    </row>
    <row r="277" spans="2:92">
      <c r="B277" s="1151"/>
      <c r="I277" s="1152"/>
      <c r="J277" s="1152"/>
      <c r="K277" s="1152"/>
      <c r="L277" s="1152"/>
      <c r="M277" s="1152"/>
      <c r="N277" s="1152"/>
      <c r="O277" s="1152"/>
      <c r="P277" s="1152"/>
      <c r="Q277" s="1152"/>
      <c r="R277" s="1152"/>
      <c r="S277" s="1152"/>
      <c r="T277" s="1152"/>
      <c r="U277" s="1152"/>
      <c r="V277" s="1152"/>
      <c r="W277" s="1152"/>
      <c r="X277" s="1152"/>
      <c r="Y277" s="1152"/>
      <c r="Z277" s="1152"/>
      <c r="AA277" s="1152"/>
      <c r="AB277" s="1199"/>
      <c r="AC277" s="1199"/>
      <c r="AD277" s="1199"/>
      <c r="AE277" s="1199"/>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3"/>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99"/>
      <c r="BT277" s="1152"/>
      <c r="BU277" s="1152"/>
      <c r="BV277" s="1152"/>
      <c r="BW277" s="1152"/>
      <c r="BX277" s="1152"/>
      <c r="BY277" s="1152"/>
      <c r="BZ277" s="1152"/>
      <c r="CA277" s="1152"/>
      <c r="CB277" s="1152"/>
      <c r="CC277" s="1152"/>
      <c r="CD277" s="1152"/>
      <c r="CE277" s="1152"/>
      <c r="CF277" s="1152"/>
      <c r="CG277" s="1152"/>
      <c r="CH277" s="1152"/>
      <c r="CI277" s="1152"/>
      <c r="CJ277" s="1152"/>
      <c r="CK277" s="1152"/>
      <c r="CL277" s="1152"/>
      <c r="CM277" s="1199"/>
      <c r="CN277" s="1199"/>
    </row>
    <row r="278" spans="2:92">
      <c r="B278" s="1151"/>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99"/>
      <c r="AC278" s="1199"/>
      <c r="AD278" s="1199"/>
      <c r="AE278" s="1199"/>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3"/>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99"/>
      <c r="BT278" s="1152"/>
      <c r="BU278" s="1152"/>
      <c r="BV278" s="1152"/>
      <c r="BW278" s="1152"/>
      <c r="BX278" s="1152"/>
      <c r="BY278" s="1152"/>
      <c r="BZ278" s="1152"/>
      <c r="CA278" s="1152"/>
      <c r="CB278" s="1152"/>
      <c r="CC278" s="1152"/>
      <c r="CD278" s="1152"/>
      <c r="CE278" s="1152"/>
      <c r="CF278" s="1152"/>
      <c r="CG278" s="1152"/>
      <c r="CH278" s="1152"/>
      <c r="CI278" s="1152"/>
      <c r="CJ278" s="1152"/>
      <c r="CK278" s="1152"/>
      <c r="CL278" s="1152"/>
      <c r="CM278" s="1199"/>
      <c r="CN278" s="1199"/>
    </row>
    <row r="279" spans="2:92">
      <c r="B279" s="1151"/>
      <c r="I279" s="1152"/>
      <c r="J279" s="1152"/>
      <c r="K279" s="1152"/>
      <c r="L279" s="1152"/>
      <c r="M279" s="1152"/>
      <c r="N279" s="1152"/>
      <c r="O279" s="1152"/>
      <c r="P279" s="1152"/>
      <c r="Q279" s="1152"/>
      <c r="R279" s="1152"/>
      <c r="S279" s="1152"/>
      <c r="T279" s="1152"/>
      <c r="U279" s="1152"/>
      <c r="V279" s="1152"/>
      <c r="W279" s="1152"/>
      <c r="X279" s="1152"/>
      <c r="Y279" s="1152"/>
      <c r="Z279" s="1152"/>
      <c r="AA279" s="1152"/>
      <c r="AB279" s="1199"/>
      <c r="AC279" s="1199"/>
      <c r="AD279" s="1199"/>
      <c r="AE279" s="1199"/>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3"/>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99"/>
      <c r="BT279" s="1152"/>
      <c r="BU279" s="1152"/>
      <c r="BV279" s="1152"/>
      <c r="BW279" s="1152"/>
      <c r="BX279" s="1152"/>
      <c r="BY279" s="1152"/>
      <c r="BZ279" s="1152"/>
      <c r="CA279" s="1152"/>
      <c r="CB279" s="1152"/>
      <c r="CC279" s="1152"/>
      <c r="CD279" s="1152"/>
      <c r="CE279" s="1152"/>
      <c r="CF279" s="1152"/>
      <c r="CG279" s="1152"/>
      <c r="CH279" s="1152"/>
      <c r="CI279" s="1152"/>
      <c r="CJ279" s="1152"/>
      <c r="CK279" s="1152"/>
      <c r="CL279" s="1152"/>
      <c r="CM279" s="1199"/>
      <c r="CN279" s="1199"/>
    </row>
    <row r="280" spans="2:92">
      <c r="B280" s="1151"/>
      <c r="I280" s="1152"/>
      <c r="J280" s="1152"/>
      <c r="K280" s="1152"/>
      <c r="L280" s="1152"/>
      <c r="M280" s="1152"/>
      <c r="N280" s="1152"/>
      <c r="O280" s="1152"/>
      <c r="P280" s="1152"/>
      <c r="Q280" s="1152"/>
      <c r="R280" s="1152"/>
      <c r="S280" s="1152"/>
      <c r="T280" s="1152"/>
      <c r="U280" s="1152"/>
      <c r="V280" s="1152"/>
      <c r="W280" s="1152"/>
      <c r="X280" s="1152"/>
      <c r="Y280" s="1152"/>
      <c r="Z280" s="1152"/>
      <c r="AA280" s="1152"/>
      <c r="AB280" s="1199"/>
      <c r="AC280" s="1199"/>
      <c r="AD280" s="1199"/>
      <c r="AE280" s="1199"/>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3"/>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99"/>
      <c r="BT280" s="1152"/>
      <c r="BU280" s="1152"/>
      <c r="BV280" s="1152"/>
      <c r="BW280" s="1152"/>
      <c r="BX280" s="1152"/>
      <c r="BY280" s="1152"/>
      <c r="BZ280" s="1152"/>
      <c r="CA280" s="1152"/>
      <c r="CB280" s="1152"/>
      <c r="CC280" s="1152"/>
      <c r="CD280" s="1152"/>
      <c r="CE280" s="1152"/>
      <c r="CF280" s="1152"/>
      <c r="CG280" s="1152"/>
      <c r="CH280" s="1152"/>
      <c r="CI280" s="1152"/>
      <c r="CJ280" s="1152"/>
      <c r="CK280" s="1152"/>
      <c r="CL280" s="1152"/>
      <c r="CM280" s="1199"/>
      <c r="CN280" s="1199"/>
    </row>
    <row r="281" spans="2:92">
      <c r="B281" s="1151"/>
      <c r="I281" s="1152"/>
      <c r="J281" s="1152"/>
      <c r="K281" s="1152"/>
      <c r="L281" s="1152"/>
      <c r="M281" s="1152"/>
      <c r="N281" s="1152"/>
      <c r="O281" s="1152"/>
      <c r="P281" s="1152"/>
      <c r="Q281" s="1152"/>
      <c r="R281" s="1152"/>
      <c r="S281" s="1152"/>
      <c r="T281" s="1152"/>
      <c r="U281" s="1152"/>
      <c r="V281" s="1152"/>
      <c r="W281" s="1152"/>
      <c r="X281" s="1152"/>
      <c r="Y281" s="1152"/>
      <c r="Z281" s="1152"/>
      <c r="AA281" s="1152"/>
      <c r="AB281" s="1199"/>
      <c r="AC281" s="1199"/>
      <c r="AD281" s="1199"/>
      <c r="AE281" s="1199"/>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3"/>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99"/>
      <c r="BT281" s="1152"/>
      <c r="BU281" s="1152"/>
      <c r="BV281" s="1152"/>
      <c r="BW281" s="1152"/>
      <c r="BX281" s="1152"/>
      <c r="BY281" s="1152"/>
      <c r="BZ281" s="1152"/>
      <c r="CA281" s="1152"/>
      <c r="CB281" s="1152"/>
      <c r="CC281" s="1152"/>
      <c r="CD281" s="1152"/>
      <c r="CE281" s="1152"/>
      <c r="CF281" s="1152"/>
      <c r="CG281" s="1152"/>
      <c r="CH281" s="1152"/>
      <c r="CI281" s="1152"/>
      <c r="CJ281" s="1152"/>
      <c r="CK281" s="1152"/>
      <c r="CL281" s="1152"/>
      <c r="CM281" s="1199"/>
      <c r="CN281" s="1199"/>
    </row>
    <row r="282" spans="2:92">
      <c r="B282" s="1151"/>
      <c r="I282" s="1152"/>
      <c r="J282" s="1152"/>
      <c r="K282" s="1152"/>
      <c r="L282" s="1152"/>
      <c r="M282" s="1152"/>
      <c r="N282" s="1152"/>
      <c r="O282" s="1152"/>
      <c r="P282" s="1152"/>
      <c r="Q282" s="1152"/>
      <c r="R282" s="1152"/>
      <c r="S282" s="1152"/>
      <c r="T282" s="1152"/>
      <c r="U282" s="1152"/>
      <c r="V282" s="1152"/>
      <c r="W282" s="1152"/>
      <c r="X282" s="1152"/>
      <c r="Y282" s="1152"/>
      <c r="Z282" s="1152"/>
      <c r="AA282" s="1152"/>
      <c r="AB282" s="1199"/>
      <c r="AC282" s="1199"/>
      <c r="AD282" s="1199"/>
      <c r="AE282" s="1199"/>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3"/>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99"/>
      <c r="BT282" s="1152"/>
      <c r="BU282" s="1152"/>
      <c r="BV282" s="1152"/>
      <c r="BW282" s="1152"/>
      <c r="BX282" s="1152"/>
      <c r="BY282" s="1152"/>
      <c r="BZ282" s="1152"/>
      <c r="CA282" s="1152"/>
      <c r="CB282" s="1152"/>
      <c r="CC282" s="1152"/>
      <c r="CD282" s="1152"/>
      <c r="CE282" s="1152"/>
      <c r="CF282" s="1152"/>
      <c r="CG282" s="1152"/>
      <c r="CH282" s="1152"/>
      <c r="CI282" s="1152"/>
      <c r="CJ282" s="1152"/>
      <c r="CK282" s="1152"/>
      <c r="CL282" s="1152"/>
      <c r="CM282" s="1199"/>
      <c r="CN282" s="1199"/>
    </row>
    <row r="283" spans="2:92">
      <c r="B283" s="1151"/>
      <c r="I283" s="1152"/>
      <c r="J283" s="1152"/>
      <c r="K283" s="1152"/>
      <c r="L283" s="1152"/>
      <c r="M283" s="1152"/>
      <c r="N283" s="1152"/>
      <c r="O283" s="1152"/>
      <c r="P283" s="1152"/>
      <c r="Q283" s="1152"/>
      <c r="R283" s="1152"/>
      <c r="S283" s="1152"/>
      <c r="T283" s="1152"/>
      <c r="U283" s="1152"/>
      <c r="V283" s="1152"/>
      <c r="W283" s="1152"/>
      <c r="X283" s="1152"/>
      <c r="Y283" s="1152"/>
      <c r="Z283" s="1152"/>
      <c r="AA283" s="1152"/>
      <c r="AB283" s="1199"/>
      <c r="AC283" s="1199"/>
      <c r="AD283" s="1199"/>
      <c r="AE283" s="1199"/>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3"/>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99"/>
      <c r="BT283" s="1152"/>
      <c r="BU283" s="1152"/>
      <c r="BV283" s="1152"/>
      <c r="BW283" s="1152"/>
      <c r="BX283" s="1152"/>
      <c r="BY283" s="1152"/>
      <c r="BZ283" s="1152"/>
      <c r="CA283" s="1152"/>
      <c r="CB283" s="1152"/>
      <c r="CC283" s="1152"/>
      <c r="CD283" s="1152"/>
      <c r="CE283" s="1152"/>
      <c r="CF283" s="1152"/>
      <c r="CG283" s="1152"/>
      <c r="CH283" s="1152"/>
      <c r="CI283" s="1152"/>
      <c r="CJ283" s="1152"/>
      <c r="CK283" s="1152"/>
      <c r="CL283" s="1152"/>
      <c r="CM283" s="1199"/>
      <c r="CN283" s="1199"/>
    </row>
    <row r="284" spans="2:92">
      <c r="B284" s="1151"/>
      <c r="I284" s="1152"/>
      <c r="J284" s="1152"/>
      <c r="K284" s="1152"/>
      <c r="L284" s="1152"/>
      <c r="M284" s="1152"/>
      <c r="N284" s="1152"/>
      <c r="O284" s="1152"/>
      <c r="P284" s="1152"/>
      <c r="Q284" s="1152"/>
      <c r="R284" s="1152"/>
      <c r="S284" s="1152"/>
      <c r="T284" s="1152"/>
      <c r="U284" s="1152"/>
      <c r="V284" s="1152"/>
      <c r="W284" s="1152"/>
      <c r="X284" s="1152"/>
      <c r="Y284" s="1152"/>
      <c r="Z284" s="1152"/>
      <c r="AA284" s="1152"/>
      <c r="AB284" s="1199"/>
      <c r="AC284" s="1199"/>
      <c r="AD284" s="1199"/>
      <c r="AE284" s="1199"/>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3"/>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99"/>
      <c r="BT284" s="1152"/>
      <c r="BU284" s="1152"/>
      <c r="BV284" s="1152"/>
      <c r="BW284" s="1152"/>
      <c r="BX284" s="1152"/>
      <c r="BY284" s="1152"/>
      <c r="BZ284" s="1152"/>
      <c r="CA284" s="1152"/>
      <c r="CB284" s="1152"/>
      <c r="CC284" s="1152"/>
      <c r="CD284" s="1152"/>
      <c r="CE284" s="1152"/>
      <c r="CF284" s="1152"/>
      <c r="CG284" s="1152"/>
      <c r="CH284" s="1152"/>
      <c r="CI284" s="1152"/>
      <c r="CJ284" s="1152"/>
      <c r="CK284" s="1152"/>
      <c r="CL284" s="1152"/>
      <c r="CM284" s="1199"/>
      <c r="CN284" s="1199"/>
    </row>
    <row r="285" spans="2:92">
      <c r="B285" s="1151"/>
      <c r="I285" s="1152"/>
      <c r="J285" s="1152"/>
      <c r="K285" s="1152"/>
      <c r="L285" s="1152"/>
      <c r="M285" s="1152"/>
      <c r="N285" s="1152"/>
      <c r="O285" s="1152"/>
      <c r="P285" s="1152"/>
      <c r="Q285" s="1152"/>
      <c r="R285" s="1152"/>
      <c r="S285" s="1152"/>
      <c r="T285" s="1152"/>
      <c r="U285" s="1152"/>
      <c r="V285" s="1152"/>
      <c r="W285" s="1152"/>
      <c r="X285" s="1152"/>
      <c r="Y285" s="1152"/>
      <c r="Z285" s="1152"/>
      <c r="AA285" s="1152"/>
      <c r="AB285" s="1199"/>
      <c r="AC285" s="1199"/>
      <c r="AD285" s="1199"/>
      <c r="AE285" s="1199"/>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3"/>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99"/>
      <c r="BT285" s="1152"/>
      <c r="BU285" s="1152"/>
      <c r="BV285" s="1152"/>
      <c r="BW285" s="1152"/>
      <c r="BX285" s="1152"/>
      <c r="BY285" s="1152"/>
      <c r="BZ285" s="1152"/>
      <c r="CA285" s="1152"/>
      <c r="CB285" s="1152"/>
      <c r="CC285" s="1152"/>
      <c r="CD285" s="1152"/>
      <c r="CE285" s="1152"/>
      <c r="CF285" s="1152"/>
      <c r="CG285" s="1152"/>
      <c r="CH285" s="1152"/>
      <c r="CI285" s="1152"/>
      <c r="CJ285" s="1152"/>
      <c r="CK285" s="1152"/>
      <c r="CL285" s="1152"/>
      <c r="CM285" s="1199"/>
      <c r="CN285" s="1199"/>
    </row>
    <row r="286" spans="2:92">
      <c r="B286" s="1151"/>
      <c r="I286" s="1152"/>
      <c r="J286" s="1152"/>
      <c r="K286" s="1152"/>
      <c r="L286" s="1152"/>
      <c r="M286" s="1152"/>
      <c r="N286" s="1152"/>
      <c r="O286" s="1152"/>
      <c r="P286" s="1152"/>
      <c r="Q286" s="1152"/>
      <c r="R286" s="1152"/>
      <c r="S286" s="1152"/>
      <c r="T286" s="1152"/>
      <c r="U286" s="1152"/>
      <c r="V286" s="1152"/>
      <c r="W286" s="1152"/>
      <c r="X286" s="1152"/>
      <c r="Y286" s="1152"/>
      <c r="Z286" s="1152"/>
      <c r="AA286" s="1152"/>
      <c r="AB286" s="1199"/>
      <c r="AC286" s="1199"/>
      <c r="AD286" s="1199"/>
      <c r="AE286" s="1199"/>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3"/>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99"/>
      <c r="BT286" s="1152"/>
      <c r="BU286" s="1152"/>
      <c r="BV286" s="1152"/>
      <c r="BW286" s="1152"/>
      <c r="BX286" s="1152"/>
      <c r="BY286" s="1152"/>
      <c r="BZ286" s="1152"/>
      <c r="CA286" s="1152"/>
      <c r="CB286" s="1152"/>
      <c r="CC286" s="1152"/>
      <c r="CD286" s="1152"/>
      <c r="CE286" s="1152"/>
      <c r="CF286" s="1152"/>
      <c r="CG286" s="1152"/>
      <c r="CH286" s="1152"/>
      <c r="CI286" s="1152"/>
      <c r="CJ286" s="1152"/>
      <c r="CK286" s="1152"/>
      <c r="CL286" s="1152"/>
      <c r="CM286" s="1199"/>
      <c r="CN286" s="1199"/>
    </row>
    <row r="287" spans="2:92">
      <c r="B287" s="1151"/>
      <c r="I287" s="1152"/>
      <c r="J287" s="1152"/>
      <c r="K287" s="1152"/>
      <c r="L287" s="1152"/>
      <c r="M287" s="1152"/>
      <c r="N287" s="1152"/>
      <c r="O287" s="1152"/>
      <c r="P287" s="1152"/>
      <c r="Q287" s="1152"/>
      <c r="R287" s="1152"/>
      <c r="S287" s="1152"/>
      <c r="T287" s="1152"/>
      <c r="U287" s="1152"/>
      <c r="V287" s="1152"/>
      <c r="W287" s="1152"/>
      <c r="X287" s="1152"/>
      <c r="Y287" s="1152"/>
      <c r="Z287" s="1152"/>
      <c r="AA287" s="1152"/>
      <c r="AB287" s="1199"/>
      <c r="AC287" s="1199"/>
      <c r="AD287" s="1199"/>
      <c r="AE287" s="1199"/>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3"/>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99"/>
      <c r="BT287" s="1152"/>
      <c r="BU287" s="1152"/>
      <c r="BV287" s="1152"/>
      <c r="BW287" s="1152"/>
      <c r="BX287" s="1152"/>
      <c r="BY287" s="1152"/>
      <c r="BZ287" s="1152"/>
      <c r="CA287" s="1152"/>
      <c r="CB287" s="1152"/>
      <c r="CC287" s="1152"/>
      <c r="CD287" s="1152"/>
      <c r="CE287" s="1152"/>
      <c r="CF287" s="1152"/>
      <c r="CG287" s="1152"/>
      <c r="CH287" s="1152"/>
      <c r="CI287" s="1152"/>
      <c r="CJ287" s="1152"/>
      <c r="CK287" s="1152"/>
      <c r="CL287" s="1152"/>
      <c r="CM287" s="1199"/>
      <c r="CN287" s="1199"/>
    </row>
    <row r="288" spans="2:92">
      <c r="B288" s="1151"/>
      <c r="I288" s="1152"/>
      <c r="J288" s="1152"/>
      <c r="K288" s="1152"/>
      <c r="L288" s="1152"/>
      <c r="M288" s="1152"/>
      <c r="N288" s="1152"/>
      <c r="O288" s="1152"/>
      <c r="P288" s="1152"/>
      <c r="Q288" s="1152"/>
      <c r="R288" s="1152"/>
      <c r="S288" s="1152"/>
      <c r="T288" s="1152"/>
      <c r="U288" s="1152"/>
      <c r="V288" s="1152"/>
      <c r="W288" s="1152"/>
      <c r="X288" s="1152"/>
      <c r="Y288" s="1152"/>
      <c r="Z288" s="1152"/>
      <c r="AA288" s="1152"/>
      <c r="AB288" s="1199"/>
      <c r="AC288" s="1199"/>
      <c r="AD288" s="1199"/>
      <c r="AE288" s="1199"/>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3"/>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99"/>
      <c r="BT288" s="1152"/>
      <c r="BU288" s="1152"/>
      <c r="BV288" s="1152"/>
      <c r="BW288" s="1152"/>
      <c r="BX288" s="1152"/>
      <c r="BY288" s="1152"/>
      <c r="BZ288" s="1152"/>
      <c r="CA288" s="1152"/>
      <c r="CB288" s="1152"/>
      <c r="CC288" s="1152"/>
      <c r="CD288" s="1152"/>
      <c r="CE288" s="1152"/>
      <c r="CF288" s="1152"/>
      <c r="CG288" s="1152"/>
      <c r="CH288" s="1152"/>
      <c r="CI288" s="1152"/>
      <c r="CJ288" s="1152"/>
      <c r="CK288" s="1152"/>
      <c r="CL288" s="1152"/>
      <c r="CM288" s="1199"/>
      <c r="CN288" s="1199"/>
    </row>
    <row r="289" spans="2:92">
      <c r="B289" s="1151"/>
      <c r="I289" s="1152"/>
      <c r="J289" s="1152"/>
      <c r="K289" s="1152"/>
      <c r="L289" s="1152"/>
      <c r="M289" s="1152"/>
      <c r="N289" s="1152"/>
      <c r="O289" s="1152"/>
      <c r="P289" s="1152"/>
      <c r="Q289" s="1152"/>
      <c r="R289" s="1152"/>
      <c r="S289" s="1152"/>
      <c r="T289" s="1152"/>
      <c r="U289" s="1152"/>
      <c r="V289" s="1152"/>
      <c r="W289" s="1152"/>
      <c r="X289" s="1152"/>
      <c r="Y289" s="1152"/>
      <c r="Z289" s="1152"/>
      <c r="AA289" s="1152"/>
      <c r="AB289" s="1199"/>
      <c r="AC289" s="1199"/>
      <c r="AD289" s="1199"/>
      <c r="AE289" s="1199"/>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3"/>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99"/>
      <c r="BT289" s="1152"/>
      <c r="BU289" s="1152"/>
      <c r="BV289" s="1152"/>
      <c r="BW289" s="1152"/>
      <c r="BX289" s="1152"/>
      <c r="BY289" s="1152"/>
      <c r="BZ289" s="1152"/>
      <c r="CA289" s="1152"/>
      <c r="CB289" s="1152"/>
      <c r="CC289" s="1152"/>
      <c r="CD289" s="1152"/>
      <c r="CE289" s="1152"/>
      <c r="CF289" s="1152"/>
      <c r="CG289" s="1152"/>
      <c r="CH289" s="1152"/>
      <c r="CI289" s="1152"/>
      <c r="CJ289" s="1152"/>
      <c r="CK289" s="1152"/>
      <c r="CL289" s="1152"/>
      <c r="CM289" s="1199"/>
      <c r="CN289" s="1199"/>
    </row>
    <row r="290" spans="2:92">
      <c r="B290" s="1151"/>
      <c r="I290" s="1152"/>
      <c r="J290" s="1152"/>
      <c r="K290" s="1152"/>
      <c r="L290" s="1152"/>
      <c r="M290" s="1152"/>
      <c r="N290" s="1152"/>
      <c r="O290" s="1152"/>
      <c r="P290" s="1152"/>
      <c r="Q290" s="1152"/>
      <c r="R290" s="1152"/>
      <c r="S290" s="1152"/>
      <c r="T290" s="1152"/>
      <c r="U290" s="1152"/>
      <c r="V290" s="1152"/>
      <c r="W290" s="1152"/>
      <c r="X290" s="1152"/>
      <c r="Y290" s="1152"/>
      <c r="Z290" s="1152"/>
      <c r="AA290" s="1152"/>
      <c r="AB290" s="1199"/>
      <c r="AC290" s="1199"/>
      <c r="AD290" s="1199"/>
      <c r="AE290" s="1199"/>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3"/>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99"/>
      <c r="BT290" s="1152"/>
      <c r="BU290" s="1152"/>
      <c r="BV290" s="1152"/>
      <c r="BW290" s="1152"/>
      <c r="BX290" s="1152"/>
      <c r="BY290" s="1152"/>
      <c r="BZ290" s="1152"/>
      <c r="CA290" s="1152"/>
      <c r="CB290" s="1152"/>
      <c r="CC290" s="1152"/>
      <c r="CD290" s="1152"/>
      <c r="CE290" s="1152"/>
      <c r="CF290" s="1152"/>
      <c r="CG290" s="1152"/>
      <c r="CH290" s="1152"/>
      <c r="CI290" s="1152"/>
      <c r="CJ290" s="1152"/>
      <c r="CK290" s="1152"/>
      <c r="CL290" s="1152"/>
      <c r="CM290" s="1199"/>
      <c r="CN290" s="1199"/>
    </row>
    <row r="291" spans="2:92">
      <c r="B291" s="1151"/>
      <c r="I291" s="1152"/>
      <c r="J291" s="1152"/>
      <c r="K291" s="1152"/>
      <c r="L291" s="1152"/>
      <c r="M291" s="1152"/>
      <c r="N291" s="1152"/>
      <c r="O291" s="1152"/>
      <c r="P291" s="1152"/>
      <c r="Q291" s="1152"/>
      <c r="R291" s="1152"/>
      <c r="S291" s="1152"/>
      <c r="T291" s="1152"/>
      <c r="U291" s="1152"/>
      <c r="V291" s="1152"/>
      <c r="W291" s="1152"/>
      <c r="X291" s="1152"/>
      <c r="Y291" s="1152"/>
      <c r="Z291" s="1152"/>
      <c r="AA291" s="1152"/>
      <c r="AB291" s="1199"/>
      <c r="AC291" s="1199"/>
      <c r="AD291" s="1199"/>
      <c r="AE291" s="1199"/>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3"/>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99"/>
      <c r="BT291" s="1152"/>
      <c r="BU291" s="1152"/>
      <c r="BV291" s="1152"/>
      <c r="BW291" s="1152"/>
      <c r="BX291" s="1152"/>
      <c r="BY291" s="1152"/>
      <c r="BZ291" s="1152"/>
      <c r="CA291" s="1152"/>
      <c r="CB291" s="1152"/>
      <c r="CC291" s="1152"/>
      <c r="CD291" s="1152"/>
      <c r="CE291" s="1152"/>
      <c r="CF291" s="1152"/>
      <c r="CG291" s="1152"/>
      <c r="CH291" s="1152"/>
      <c r="CI291" s="1152"/>
      <c r="CJ291" s="1152"/>
      <c r="CK291" s="1152"/>
      <c r="CL291" s="1152"/>
      <c r="CM291" s="1199"/>
      <c r="CN291" s="1199"/>
    </row>
    <row r="292" spans="2:92">
      <c r="B292" s="1151"/>
      <c r="I292" s="1152"/>
      <c r="J292" s="1152"/>
      <c r="K292" s="1152"/>
      <c r="L292" s="1152"/>
      <c r="M292" s="1152"/>
      <c r="N292" s="1152"/>
      <c r="O292" s="1152"/>
      <c r="P292" s="1152"/>
      <c r="Q292" s="1152"/>
      <c r="R292" s="1152"/>
      <c r="S292" s="1152"/>
      <c r="T292" s="1152"/>
      <c r="U292" s="1152"/>
      <c r="V292" s="1152"/>
      <c r="W292" s="1152"/>
      <c r="X292" s="1152"/>
      <c r="Y292" s="1152"/>
      <c r="Z292" s="1152"/>
      <c r="AA292" s="1152"/>
      <c r="AB292" s="1199"/>
      <c r="AC292" s="1199"/>
      <c r="AD292" s="1199"/>
      <c r="AE292" s="1199"/>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3"/>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99"/>
      <c r="BT292" s="1152"/>
      <c r="BU292" s="1152"/>
      <c r="BV292" s="1152"/>
      <c r="BW292" s="1152"/>
      <c r="BX292" s="1152"/>
      <c r="BY292" s="1152"/>
      <c r="BZ292" s="1152"/>
      <c r="CA292" s="1152"/>
      <c r="CB292" s="1152"/>
      <c r="CC292" s="1152"/>
      <c r="CD292" s="1152"/>
      <c r="CE292" s="1152"/>
      <c r="CF292" s="1152"/>
      <c r="CG292" s="1152"/>
      <c r="CH292" s="1152"/>
      <c r="CI292" s="1152"/>
      <c r="CJ292" s="1152"/>
      <c r="CK292" s="1152"/>
      <c r="CL292" s="1152"/>
      <c r="CM292" s="1199"/>
      <c r="CN292" s="1199"/>
    </row>
    <row r="293" spans="2:92">
      <c r="B293" s="1151"/>
      <c r="I293" s="1152"/>
      <c r="J293" s="1152"/>
      <c r="K293" s="1152"/>
      <c r="L293" s="1152"/>
      <c r="M293" s="1152"/>
      <c r="N293" s="1152"/>
      <c r="O293" s="1152"/>
      <c r="P293" s="1152"/>
      <c r="Q293" s="1152"/>
      <c r="R293" s="1152"/>
      <c r="S293" s="1152"/>
      <c r="T293" s="1152"/>
      <c r="U293" s="1152"/>
      <c r="V293" s="1152"/>
      <c r="W293" s="1152"/>
      <c r="X293" s="1152"/>
      <c r="Y293" s="1152"/>
      <c r="Z293" s="1152"/>
      <c r="AA293" s="1152"/>
      <c r="AB293" s="1199"/>
      <c r="AC293" s="1199"/>
      <c r="AD293" s="1199"/>
      <c r="AE293" s="1199"/>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3"/>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99"/>
      <c r="BT293" s="1152"/>
      <c r="BU293" s="1152"/>
      <c r="BV293" s="1152"/>
      <c r="BW293" s="1152"/>
      <c r="BX293" s="1152"/>
      <c r="BY293" s="1152"/>
      <c r="BZ293" s="1152"/>
      <c r="CA293" s="1152"/>
      <c r="CB293" s="1152"/>
      <c r="CC293" s="1152"/>
      <c r="CD293" s="1152"/>
      <c r="CE293" s="1152"/>
      <c r="CF293" s="1152"/>
      <c r="CG293" s="1152"/>
      <c r="CH293" s="1152"/>
      <c r="CI293" s="1152"/>
      <c r="CJ293" s="1152"/>
      <c r="CK293" s="1152"/>
      <c r="CL293" s="1152"/>
      <c r="CM293" s="1199"/>
      <c r="CN293" s="1199"/>
    </row>
    <row r="294" spans="2:92">
      <c r="B294" s="1151"/>
      <c r="I294" s="1152"/>
      <c r="J294" s="1152"/>
      <c r="K294" s="1152"/>
      <c r="L294" s="1152"/>
      <c r="M294" s="1152"/>
      <c r="N294" s="1152"/>
      <c r="O294" s="1152"/>
      <c r="P294" s="1152"/>
      <c r="Q294" s="1152"/>
      <c r="R294" s="1152"/>
      <c r="S294" s="1152"/>
      <c r="T294" s="1152"/>
      <c r="U294" s="1152"/>
      <c r="V294" s="1152"/>
      <c r="W294" s="1152"/>
      <c r="X294" s="1152"/>
      <c r="Y294" s="1152"/>
      <c r="Z294" s="1152"/>
      <c r="AA294" s="1152"/>
      <c r="AB294" s="1199"/>
      <c r="AC294" s="1199"/>
      <c r="AD294" s="1199"/>
      <c r="AE294" s="1199"/>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3"/>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99"/>
      <c r="BT294" s="1152"/>
      <c r="BU294" s="1152"/>
      <c r="BV294" s="1152"/>
      <c r="BW294" s="1152"/>
      <c r="BX294" s="1152"/>
      <c r="BY294" s="1152"/>
      <c r="BZ294" s="1152"/>
      <c r="CA294" s="1152"/>
      <c r="CB294" s="1152"/>
      <c r="CC294" s="1152"/>
      <c r="CD294" s="1152"/>
      <c r="CE294" s="1152"/>
      <c r="CF294" s="1152"/>
      <c r="CG294" s="1152"/>
      <c r="CH294" s="1152"/>
      <c r="CI294" s="1152"/>
      <c r="CJ294" s="1152"/>
      <c r="CK294" s="1152"/>
      <c r="CL294" s="1152"/>
      <c r="CM294" s="1199"/>
      <c r="CN294" s="1199"/>
    </row>
    <row r="295" spans="2:92">
      <c r="B295" s="1151"/>
      <c r="I295" s="1152"/>
      <c r="J295" s="1152"/>
      <c r="K295" s="1152"/>
      <c r="L295" s="1152"/>
      <c r="M295" s="1152"/>
      <c r="N295" s="1152"/>
      <c r="O295" s="1152"/>
      <c r="P295" s="1152"/>
      <c r="Q295" s="1152"/>
      <c r="R295" s="1152"/>
      <c r="S295" s="1152"/>
      <c r="T295" s="1152"/>
      <c r="U295" s="1152"/>
      <c r="V295" s="1152"/>
      <c r="W295" s="1152"/>
      <c r="X295" s="1152"/>
      <c r="Y295" s="1152"/>
      <c r="Z295" s="1152"/>
      <c r="AA295" s="1152"/>
      <c r="AB295" s="1199"/>
      <c r="AC295" s="1199"/>
      <c r="AD295" s="1199"/>
      <c r="AE295" s="1199"/>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3"/>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99"/>
      <c r="BT295" s="1152"/>
      <c r="BU295" s="1152"/>
      <c r="BV295" s="1152"/>
      <c r="BW295" s="1152"/>
      <c r="BX295" s="1152"/>
      <c r="BY295" s="1152"/>
      <c r="BZ295" s="1152"/>
      <c r="CA295" s="1152"/>
      <c r="CB295" s="1152"/>
      <c r="CC295" s="1152"/>
      <c r="CD295" s="1152"/>
      <c r="CE295" s="1152"/>
      <c r="CF295" s="1152"/>
      <c r="CG295" s="1152"/>
      <c r="CH295" s="1152"/>
      <c r="CI295" s="1152"/>
      <c r="CJ295" s="1152"/>
      <c r="CK295" s="1152"/>
      <c r="CL295" s="1152"/>
      <c r="CM295" s="1199"/>
      <c r="CN295" s="1199"/>
    </row>
    <row r="296" spans="2:92">
      <c r="B296" s="1151"/>
      <c r="I296" s="1152"/>
      <c r="J296" s="1152"/>
      <c r="K296" s="1152"/>
      <c r="L296" s="1152"/>
      <c r="M296" s="1152"/>
      <c r="N296" s="1152"/>
      <c r="O296" s="1152"/>
      <c r="P296" s="1152"/>
      <c r="Q296" s="1152"/>
      <c r="R296" s="1152"/>
      <c r="S296" s="1152"/>
      <c r="T296" s="1152"/>
      <c r="U296" s="1152"/>
      <c r="V296" s="1152"/>
      <c r="W296" s="1152"/>
      <c r="X296" s="1152"/>
      <c r="Y296" s="1152"/>
      <c r="Z296" s="1152"/>
      <c r="AA296" s="1152"/>
      <c r="AB296" s="1199"/>
      <c r="AC296" s="1199"/>
      <c r="AD296" s="1199"/>
      <c r="AE296" s="1199"/>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3"/>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99"/>
      <c r="BT296" s="1152"/>
      <c r="BU296" s="1152"/>
      <c r="BV296" s="1152"/>
      <c r="BW296" s="1152"/>
      <c r="BX296" s="1152"/>
      <c r="BY296" s="1152"/>
      <c r="BZ296" s="1152"/>
      <c r="CA296" s="1152"/>
      <c r="CB296" s="1152"/>
      <c r="CC296" s="1152"/>
      <c r="CD296" s="1152"/>
      <c r="CE296" s="1152"/>
      <c r="CF296" s="1152"/>
      <c r="CG296" s="1152"/>
      <c r="CH296" s="1152"/>
      <c r="CI296" s="1152"/>
      <c r="CJ296" s="1152"/>
      <c r="CK296" s="1152"/>
      <c r="CL296" s="1152"/>
      <c r="CM296" s="1199"/>
      <c r="CN296" s="1199"/>
    </row>
    <row r="297" spans="2:92">
      <c r="B297" s="1151"/>
      <c r="I297" s="1152"/>
      <c r="J297" s="1152"/>
      <c r="K297" s="1152"/>
      <c r="L297" s="1152"/>
      <c r="M297" s="1152"/>
      <c r="N297" s="1152"/>
      <c r="O297" s="1152"/>
      <c r="P297" s="1152"/>
      <c r="Q297" s="1152"/>
      <c r="R297" s="1152"/>
      <c r="S297" s="1152"/>
      <c r="T297" s="1152"/>
      <c r="U297" s="1152"/>
      <c r="V297" s="1152"/>
      <c r="W297" s="1152"/>
      <c r="X297" s="1152"/>
      <c r="Y297" s="1152"/>
      <c r="Z297" s="1152"/>
      <c r="AA297" s="1152"/>
      <c r="AB297" s="1199"/>
      <c r="AC297" s="1199"/>
      <c r="AD297" s="1199"/>
      <c r="AE297" s="1199"/>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3"/>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99"/>
      <c r="BT297" s="1152"/>
      <c r="BU297" s="1152"/>
      <c r="BV297" s="1152"/>
      <c r="BW297" s="1152"/>
      <c r="BX297" s="1152"/>
      <c r="BY297" s="1152"/>
      <c r="BZ297" s="1152"/>
      <c r="CA297" s="1152"/>
      <c r="CB297" s="1152"/>
      <c r="CC297" s="1152"/>
      <c r="CD297" s="1152"/>
      <c r="CE297" s="1152"/>
      <c r="CF297" s="1152"/>
      <c r="CG297" s="1152"/>
      <c r="CH297" s="1152"/>
      <c r="CI297" s="1152"/>
      <c r="CJ297" s="1152"/>
      <c r="CK297" s="1152"/>
      <c r="CL297" s="1152"/>
      <c r="CM297" s="1199"/>
      <c r="CN297" s="1199"/>
    </row>
    <row r="298" spans="2:92">
      <c r="B298" s="1151"/>
      <c r="I298" s="1152"/>
      <c r="J298" s="1152"/>
      <c r="K298" s="1152"/>
      <c r="L298" s="1152"/>
      <c r="M298" s="1152"/>
      <c r="N298" s="1152"/>
      <c r="O298" s="1152"/>
      <c r="P298" s="1152"/>
      <c r="Q298" s="1152"/>
      <c r="R298" s="1152"/>
      <c r="S298" s="1152"/>
      <c r="T298" s="1152"/>
      <c r="U298" s="1152"/>
      <c r="V298" s="1152"/>
      <c r="W298" s="1152"/>
      <c r="X298" s="1152"/>
      <c r="Y298" s="1152"/>
      <c r="Z298" s="1152"/>
      <c r="AA298" s="1152"/>
      <c r="AB298" s="1199"/>
      <c r="AC298" s="1199"/>
      <c r="AD298" s="1199"/>
      <c r="AE298" s="1199"/>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3"/>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99"/>
      <c r="BT298" s="1152"/>
      <c r="BU298" s="1152"/>
      <c r="BV298" s="1152"/>
      <c r="BW298" s="1152"/>
      <c r="BX298" s="1152"/>
      <c r="BY298" s="1152"/>
      <c r="BZ298" s="1152"/>
      <c r="CA298" s="1152"/>
      <c r="CB298" s="1152"/>
      <c r="CC298" s="1152"/>
      <c r="CD298" s="1152"/>
      <c r="CE298" s="1152"/>
      <c r="CF298" s="1152"/>
      <c r="CG298" s="1152"/>
      <c r="CH298" s="1152"/>
      <c r="CI298" s="1152"/>
      <c r="CJ298" s="1152"/>
      <c r="CK298" s="1152"/>
      <c r="CL298" s="1152"/>
      <c r="CM298" s="1199"/>
      <c r="CN298" s="1199"/>
    </row>
    <row r="299" spans="2:92">
      <c r="B299" s="1151"/>
      <c r="I299" s="1152"/>
      <c r="J299" s="1152"/>
      <c r="K299" s="1152"/>
      <c r="L299" s="1152"/>
      <c r="M299" s="1152"/>
      <c r="N299" s="1152"/>
      <c r="O299" s="1152"/>
      <c r="P299" s="1152"/>
      <c r="Q299" s="1152"/>
      <c r="R299" s="1152"/>
      <c r="S299" s="1152"/>
      <c r="T299" s="1152"/>
      <c r="U299" s="1152"/>
      <c r="V299" s="1152"/>
      <c r="W299" s="1152"/>
      <c r="X299" s="1152"/>
      <c r="Y299" s="1152"/>
      <c r="Z299" s="1152"/>
      <c r="AA299" s="1152"/>
      <c r="AB299" s="1199"/>
      <c r="AC299" s="1199"/>
      <c r="AD299" s="1199"/>
      <c r="AE299" s="1199"/>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3"/>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99"/>
      <c r="BT299" s="1152"/>
      <c r="BU299" s="1152"/>
      <c r="BV299" s="1152"/>
      <c r="BW299" s="1152"/>
      <c r="BX299" s="1152"/>
      <c r="BY299" s="1152"/>
      <c r="BZ299" s="1152"/>
      <c r="CA299" s="1152"/>
      <c r="CB299" s="1152"/>
      <c r="CC299" s="1152"/>
      <c r="CD299" s="1152"/>
      <c r="CE299" s="1152"/>
      <c r="CF299" s="1152"/>
      <c r="CG299" s="1152"/>
      <c r="CH299" s="1152"/>
      <c r="CI299" s="1152"/>
      <c r="CJ299" s="1152"/>
      <c r="CK299" s="1152"/>
      <c r="CL299" s="1152"/>
      <c r="CM299" s="1199"/>
      <c r="CN299" s="1199"/>
    </row>
    <row r="300" spans="2:92">
      <c r="B300" s="1151"/>
      <c r="I300" s="1152"/>
      <c r="J300" s="1152"/>
      <c r="K300" s="1152"/>
      <c r="L300" s="1152"/>
      <c r="M300" s="1152"/>
      <c r="N300" s="1152"/>
      <c r="O300" s="1152"/>
      <c r="P300" s="1152"/>
      <c r="Q300" s="1152"/>
      <c r="R300" s="1152"/>
      <c r="S300" s="1152"/>
      <c r="T300" s="1152"/>
      <c r="U300" s="1152"/>
      <c r="V300" s="1152"/>
      <c r="W300" s="1152"/>
      <c r="X300" s="1152"/>
      <c r="Y300" s="1152"/>
      <c r="Z300" s="1152"/>
      <c r="AA300" s="1152"/>
      <c r="AB300" s="1199"/>
      <c r="AC300" s="1199"/>
      <c r="AD300" s="1199"/>
      <c r="AE300" s="1199"/>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3"/>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99"/>
      <c r="BT300" s="1152"/>
      <c r="BU300" s="1152"/>
      <c r="BV300" s="1152"/>
      <c r="BW300" s="1152"/>
      <c r="BX300" s="1152"/>
      <c r="BY300" s="1152"/>
      <c r="BZ300" s="1152"/>
      <c r="CA300" s="1152"/>
      <c r="CB300" s="1152"/>
      <c r="CC300" s="1152"/>
      <c r="CD300" s="1152"/>
      <c r="CE300" s="1152"/>
      <c r="CF300" s="1152"/>
      <c r="CG300" s="1152"/>
      <c r="CH300" s="1152"/>
      <c r="CI300" s="1152"/>
      <c r="CJ300" s="1152"/>
      <c r="CK300" s="1152"/>
      <c r="CL300" s="1152"/>
      <c r="CM300" s="1199"/>
      <c r="CN300" s="1199"/>
    </row>
    <row r="301" spans="2:92">
      <c r="B301" s="1151"/>
      <c r="I301" s="1152"/>
      <c r="J301" s="1152"/>
      <c r="K301" s="1152"/>
      <c r="L301" s="1152"/>
      <c r="M301" s="1152"/>
      <c r="N301" s="1152"/>
      <c r="O301" s="1152"/>
      <c r="P301" s="1152"/>
      <c r="Q301" s="1152"/>
      <c r="R301" s="1152"/>
      <c r="S301" s="1152"/>
      <c r="T301" s="1152"/>
      <c r="U301" s="1152"/>
      <c r="V301" s="1152"/>
      <c r="W301" s="1152"/>
      <c r="X301" s="1152"/>
      <c r="Y301" s="1152"/>
      <c r="Z301" s="1152"/>
      <c r="AA301" s="1152"/>
      <c r="AB301" s="1199"/>
      <c r="AC301" s="1199"/>
      <c r="AD301" s="1199"/>
      <c r="AE301" s="1199"/>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3"/>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99"/>
      <c r="BT301" s="1152"/>
      <c r="BU301" s="1152"/>
      <c r="BV301" s="1152"/>
      <c r="BW301" s="1152"/>
      <c r="BX301" s="1152"/>
      <c r="BY301" s="1152"/>
      <c r="BZ301" s="1152"/>
      <c r="CA301" s="1152"/>
      <c r="CB301" s="1152"/>
      <c r="CC301" s="1152"/>
      <c r="CD301" s="1152"/>
      <c r="CE301" s="1152"/>
      <c r="CF301" s="1152"/>
      <c r="CG301" s="1152"/>
      <c r="CH301" s="1152"/>
      <c r="CI301" s="1152"/>
      <c r="CJ301" s="1152"/>
      <c r="CK301" s="1152"/>
      <c r="CL301" s="1152"/>
      <c r="CM301" s="1199"/>
      <c r="CN301" s="1199"/>
    </row>
    <row r="302" spans="2:92">
      <c r="B302" s="1151"/>
      <c r="I302" s="1152"/>
      <c r="J302" s="1152"/>
      <c r="K302" s="1152"/>
      <c r="L302" s="1152"/>
      <c r="M302" s="1152"/>
      <c r="N302" s="1152"/>
      <c r="O302" s="1152"/>
      <c r="P302" s="1152"/>
      <c r="Q302" s="1152"/>
      <c r="R302" s="1152"/>
      <c r="S302" s="1152"/>
      <c r="T302" s="1152"/>
      <c r="U302" s="1152"/>
      <c r="V302" s="1152"/>
      <c r="W302" s="1152"/>
      <c r="X302" s="1152"/>
      <c r="Y302" s="1152"/>
      <c r="Z302" s="1152"/>
      <c r="AA302" s="1152"/>
      <c r="AB302" s="1199"/>
      <c r="AC302" s="1199"/>
      <c r="AD302" s="1199"/>
      <c r="AE302" s="1199"/>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3"/>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99"/>
      <c r="BT302" s="1152"/>
      <c r="BU302" s="1152"/>
      <c r="BV302" s="1152"/>
      <c r="BW302" s="1152"/>
      <c r="BX302" s="1152"/>
      <c r="BY302" s="1152"/>
      <c r="BZ302" s="1152"/>
      <c r="CA302" s="1152"/>
      <c r="CB302" s="1152"/>
      <c r="CC302" s="1152"/>
      <c r="CD302" s="1152"/>
      <c r="CE302" s="1152"/>
      <c r="CF302" s="1152"/>
      <c r="CG302" s="1152"/>
      <c r="CH302" s="1152"/>
      <c r="CI302" s="1152"/>
      <c r="CJ302" s="1152"/>
      <c r="CK302" s="1152"/>
      <c r="CL302" s="1152"/>
      <c r="CM302" s="1199"/>
      <c r="CN302" s="1199"/>
    </row>
    <row r="303" spans="2:92">
      <c r="B303" s="1151"/>
      <c r="I303" s="1152"/>
      <c r="J303" s="1152"/>
      <c r="K303" s="1152"/>
      <c r="L303" s="1152"/>
      <c r="M303" s="1152"/>
      <c r="N303" s="1152"/>
      <c r="O303" s="1152"/>
      <c r="P303" s="1152"/>
      <c r="Q303" s="1152"/>
      <c r="R303" s="1152"/>
      <c r="S303" s="1152"/>
      <c r="T303" s="1152"/>
      <c r="U303" s="1152"/>
      <c r="V303" s="1152"/>
      <c r="W303" s="1152"/>
      <c r="X303" s="1152"/>
      <c r="Y303" s="1152"/>
      <c r="Z303" s="1152"/>
      <c r="AA303" s="1152"/>
      <c r="AB303" s="1199"/>
      <c r="AC303" s="1199"/>
      <c r="AD303" s="1199"/>
      <c r="AE303" s="1199"/>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3"/>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99"/>
      <c r="BT303" s="1152"/>
      <c r="BU303" s="1152"/>
      <c r="BV303" s="1152"/>
      <c r="BW303" s="1152"/>
      <c r="BX303" s="1152"/>
      <c r="BY303" s="1152"/>
      <c r="BZ303" s="1152"/>
      <c r="CA303" s="1152"/>
      <c r="CB303" s="1152"/>
      <c r="CC303" s="1152"/>
      <c r="CD303" s="1152"/>
      <c r="CE303" s="1152"/>
      <c r="CF303" s="1152"/>
      <c r="CG303" s="1152"/>
      <c r="CH303" s="1152"/>
      <c r="CI303" s="1152"/>
      <c r="CJ303" s="1152"/>
      <c r="CK303" s="1152"/>
      <c r="CL303" s="1152"/>
      <c r="CM303" s="1199"/>
      <c r="CN303" s="1199"/>
    </row>
    <row r="304" spans="2:92">
      <c r="B304" s="1151"/>
      <c r="I304" s="1152"/>
      <c r="J304" s="1152"/>
      <c r="K304" s="1152"/>
      <c r="L304" s="1152"/>
      <c r="M304" s="1152"/>
      <c r="N304" s="1152"/>
      <c r="O304" s="1152"/>
      <c r="P304" s="1152"/>
      <c r="Q304" s="1152"/>
      <c r="R304" s="1152"/>
      <c r="S304" s="1152"/>
      <c r="T304" s="1152"/>
      <c r="U304" s="1152"/>
      <c r="V304" s="1152"/>
      <c r="W304" s="1152"/>
      <c r="X304" s="1152"/>
      <c r="Y304" s="1152"/>
      <c r="Z304" s="1152"/>
      <c r="AA304" s="1152"/>
      <c r="AB304" s="1199"/>
      <c r="AC304" s="1199"/>
      <c r="AD304" s="1199"/>
      <c r="AE304" s="1199"/>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3"/>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99"/>
      <c r="BT304" s="1152"/>
      <c r="BU304" s="1152"/>
      <c r="BV304" s="1152"/>
      <c r="BW304" s="1152"/>
      <c r="BX304" s="1152"/>
      <c r="BY304" s="1152"/>
      <c r="BZ304" s="1152"/>
      <c r="CA304" s="1152"/>
      <c r="CB304" s="1152"/>
      <c r="CC304" s="1152"/>
      <c r="CD304" s="1152"/>
      <c r="CE304" s="1152"/>
      <c r="CF304" s="1152"/>
      <c r="CG304" s="1152"/>
      <c r="CH304" s="1152"/>
      <c r="CI304" s="1152"/>
      <c r="CJ304" s="1152"/>
      <c r="CK304" s="1152"/>
      <c r="CL304" s="1152"/>
      <c r="CM304" s="1199"/>
      <c r="CN304" s="1199"/>
    </row>
    <row r="305" spans="2:92">
      <c r="B305" s="1151"/>
      <c r="I305" s="1152"/>
      <c r="J305" s="1152"/>
      <c r="K305" s="1152"/>
      <c r="L305" s="1152"/>
      <c r="M305" s="1152"/>
      <c r="N305" s="1152"/>
      <c r="O305" s="1152"/>
      <c r="P305" s="1152"/>
      <c r="Q305" s="1152"/>
      <c r="R305" s="1152"/>
      <c r="S305" s="1152"/>
      <c r="T305" s="1152"/>
      <c r="U305" s="1152"/>
      <c r="V305" s="1152"/>
      <c r="W305" s="1152"/>
      <c r="X305" s="1152"/>
      <c r="Y305" s="1152"/>
      <c r="Z305" s="1152"/>
      <c r="AA305" s="1152"/>
      <c r="AB305" s="1199"/>
      <c r="AC305" s="1199"/>
      <c r="AD305" s="1199"/>
      <c r="AE305" s="1199"/>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3"/>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99"/>
      <c r="BT305" s="1152"/>
      <c r="BU305" s="1152"/>
      <c r="BV305" s="1152"/>
      <c r="BW305" s="1152"/>
      <c r="BX305" s="1152"/>
      <c r="BY305" s="1152"/>
      <c r="BZ305" s="1152"/>
      <c r="CA305" s="1152"/>
      <c r="CB305" s="1152"/>
      <c r="CC305" s="1152"/>
      <c r="CD305" s="1152"/>
      <c r="CE305" s="1152"/>
      <c r="CF305" s="1152"/>
      <c r="CG305" s="1152"/>
      <c r="CH305" s="1152"/>
      <c r="CI305" s="1152"/>
      <c r="CJ305" s="1152"/>
      <c r="CK305" s="1152"/>
      <c r="CL305" s="1152"/>
      <c r="CM305" s="1199"/>
      <c r="CN305" s="1199"/>
    </row>
    <row r="306" spans="2:92">
      <c r="B306" s="1151"/>
      <c r="I306" s="1152"/>
      <c r="J306" s="1152"/>
      <c r="K306" s="1152"/>
      <c r="L306" s="1152"/>
      <c r="M306" s="1152"/>
      <c r="N306" s="1152"/>
      <c r="O306" s="1152"/>
      <c r="P306" s="1152"/>
      <c r="Q306" s="1152"/>
      <c r="R306" s="1152"/>
      <c r="S306" s="1152"/>
      <c r="T306" s="1152"/>
      <c r="U306" s="1152"/>
      <c r="V306" s="1152"/>
      <c r="W306" s="1152"/>
      <c r="X306" s="1152"/>
      <c r="Y306" s="1152"/>
      <c r="Z306" s="1152"/>
      <c r="AA306" s="1152"/>
      <c r="AB306" s="1199"/>
      <c r="AC306" s="1199"/>
      <c r="AD306" s="1199"/>
      <c r="AE306" s="1199"/>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3"/>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99"/>
      <c r="BT306" s="1152"/>
      <c r="BU306" s="1152"/>
      <c r="BV306" s="1152"/>
      <c r="BW306" s="1152"/>
      <c r="BX306" s="1152"/>
      <c r="BY306" s="1152"/>
      <c r="BZ306" s="1152"/>
      <c r="CA306" s="1152"/>
      <c r="CB306" s="1152"/>
      <c r="CC306" s="1152"/>
      <c r="CD306" s="1152"/>
      <c r="CE306" s="1152"/>
      <c r="CF306" s="1152"/>
      <c r="CG306" s="1152"/>
      <c r="CH306" s="1152"/>
      <c r="CI306" s="1152"/>
      <c r="CJ306" s="1152"/>
      <c r="CK306" s="1152"/>
      <c r="CL306" s="1152"/>
      <c r="CM306" s="1199"/>
      <c r="CN306" s="1199"/>
    </row>
    <row r="307" spans="2:92">
      <c r="B307" s="1151"/>
      <c r="I307" s="1152"/>
      <c r="J307" s="1152"/>
      <c r="K307" s="1152"/>
      <c r="L307" s="1152"/>
      <c r="M307" s="1152"/>
      <c r="N307" s="1152"/>
      <c r="O307" s="1152"/>
      <c r="P307" s="1152"/>
      <c r="Q307" s="1152"/>
      <c r="R307" s="1152"/>
      <c r="S307" s="1152"/>
      <c r="T307" s="1152"/>
      <c r="U307" s="1152"/>
      <c r="V307" s="1152"/>
      <c r="W307" s="1152"/>
      <c r="X307" s="1152"/>
      <c r="Y307" s="1152"/>
      <c r="Z307" s="1152"/>
      <c r="AA307" s="1152"/>
      <c r="AB307" s="1199"/>
      <c r="AC307" s="1199"/>
      <c r="AD307" s="1199"/>
      <c r="AE307" s="1199"/>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3"/>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99"/>
      <c r="BT307" s="1152"/>
      <c r="BU307" s="1152"/>
      <c r="BV307" s="1152"/>
      <c r="BW307" s="1152"/>
      <c r="BX307" s="1152"/>
      <c r="BY307" s="1152"/>
      <c r="BZ307" s="1152"/>
      <c r="CA307" s="1152"/>
      <c r="CB307" s="1152"/>
      <c r="CC307" s="1152"/>
      <c r="CD307" s="1152"/>
      <c r="CE307" s="1152"/>
      <c r="CF307" s="1152"/>
      <c r="CG307" s="1152"/>
      <c r="CH307" s="1152"/>
      <c r="CI307" s="1152"/>
      <c r="CJ307" s="1152"/>
      <c r="CK307" s="1152"/>
      <c r="CL307" s="1152"/>
      <c r="CM307" s="1199"/>
      <c r="CN307" s="1199"/>
    </row>
    <row r="308" spans="2:92">
      <c r="B308" s="1151"/>
      <c r="I308" s="1152"/>
      <c r="J308" s="1152"/>
      <c r="K308" s="1152"/>
      <c r="L308" s="1152"/>
      <c r="M308" s="1152"/>
      <c r="N308" s="1152"/>
      <c r="O308" s="1152"/>
      <c r="P308" s="1152"/>
      <c r="Q308" s="1152"/>
      <c r="R308" s="1152"/>
      <c r="S308" s="1152"/>
      <c r="T308" s="1152"/>
      <c r="U308" s="1152"/>
      <c r="V308" s="1152"/>
      <c r="W308" s="1152"/>
      <c r="X308" s="1152"/>
      <c r="Y308" s="1152"/>
      <c r="Z308" s="1152"/>
      <c r="AA308" s="1152"/>
      <c r="AB308" s="1199"/>
      <c r="AC308" s="1199"/>
      <c r="AD308" s="1199"/>
      <c r="AE308" s="1199"/>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3"/>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99"/>
      <c r="BT308" s="1152"/>
      <c r="BU308" s="1152"/>
      <c r="BV308" s="1152"/>
      <c r="BW308" s="1152"/>
      <c r="BX308" s="1152"/>
      <c r="BY308" s="1152"/>
      <c r="BZ308" s="1152"/>
      <c r="CA308" s="1152"/>
      <c r="CB308" s="1152"/>
      <c r="CC308" s="1152"/>
      <c r="CD308" s="1152"/>
      <c r="CE308" s="1152"/>
      <c r="CF308" s="1152"/>
      <c r="CG308" s="1152"/>
      <c r="CH308" s="1152"/>
      <c r="CI308" s="1152"/>
      <c r="CJ308" s="1152"/>
      <c r="CK308" s="1152"/>
      <c r="CL308" s="1152"/>
      <c r="CM308" s="1199"/>
      <c r="CN308" s="1199"/>
    </row>
    <row r="309" spans="2:92">
      <c r="B309" s="1151"/>
      <c r="I309" s="1152"/>
      <c r="J309" s="1152"/>
      <c r="K309" s="1152"/>
      <c r="L309" s="1152"/>
      <c r="M309" s="1152"/>
      <c r="N309" s="1152"/>
      <c r="O309" s="1152"/>
      <c r="P309" s="1152"/>
      <c r="Q309" s="1152"/>
      <c r="R309" s="1152"/>
      <c r="S309" s="1152"/>
      <c r="T309" s="1152"/>
      <c r="U309" s="1152"/>
      <c r="V309" s="1152"/>
      <c r="W309" s="1152"/>
      <c r="X309" s="1152"/>
      <c r="Y309" s="1152"/>
      <c r="Z309" s="1152"/>
      <c r="AA309" s="1152"/>
      <c r="AB309" s="1199"/>
      <c r="AC309" s="1199"/>
      <c r="AD309" s="1199"/>
      <c r="AE309" s="1199"/>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3"/>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99"/>
      <c r="BT309" s="1152"/>
      <c r="BU309" s="1152"/>
      <c r="BV309" s="1152"/>
      <c r="BW309" s="1152"/>
      <c r="BX309" s="1152"/>
      <c r="BY309" s="1152"/>
      <c r="BZ309" s="1152"/>
      <c r="CA309" s="1152"/>
      <c r="CB309" s="1152"/>
      <c r="CC309" s="1152"/>
      <c r="CD309" s="1152"/>
      <c r="CE309" s="1152"/>
      <c r="CF309" s="1152"/>
      <c r="CG309" s="1152"/>
      <c r="CH309" s="1152"/>
      <c r="CI309" s="1152"/>
      <c r="CJ309" s="1152"/>
      <c r="CK309" s="1152"/>
      <c r="CL309" s="1152"/>
      <c r="CM309" s="1199"/>
      <c r="CN309" s="1199"/>
    </row>
    <row r="310" spans="2:92">
      <c r="B310" s="1151"/>
      <c r="I310" s="1152"/>
      <c r="J310" s="1152"/>
      <c r="K310" s="1152"/>
      <c r="L310" s="1152"/>
      <c r="M310" s="1152"/>
      <c r="N310" s="1152"/>
      <c r="O310" s="1152"/>
      <c r="P310" s="1152"/>
      <c r="Q310" s="1152"/>
      <c r="R310" s="1152"/>
      <c r="S310" s="1152"/>
      <c r="T310" s="1152"/>
      <c r="U310" s="1152"/>
      <c r="V310" s="1152"/>
      <c r="W310" s="1152"/>
      <c r="X310" s="1152"/>
      <c r="Y310" s="1152"/>
      <c r="Z310" s="1152"/>
      <c r="AA310" s="1152"/>
      <c r="AB310" s="1199"/>
      <c r="AC310" s="1199"/>
      <c r="AD310" s="1199"/>
      <c r="AE310" s="1199"/>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3"/>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99"/>
      <c r="BT310" s="1152"/>
      <c r="BU310" s="1152"/>
      <c r="BV310" s="1152"/>
      <c r="BW310" s="1152"/>
      <c r="BX310" s="1152"/>
      <c r="BY310" s="1152"/>
      <c r="BZ310" s="1152"/>
      <c r="CA310" s="1152"/>
      <c r="CB310" s="1152"/>
      <c r="CC310" s="1152"/>
      <c r="CD310" s="1152"/>
      <c r="CE310" s="1152"/>
      <c r="CF310" s="1152"/>
      <c r="CG310" s="1152"/>
      <c r="CH310" s="1152"/>
      <c r="CI310" s="1152"/>
      <c r="CJ310" s="1152"/>
      <c r="CK310" s="1152"/>
      <c r="CL310" s="1152"/>
      <c r="CM310" s="1199"/>
      <c r="CN310" s="1199"/>
    </row>
    <row r="311" spans="2:92">
      <c r="B311" s="1151"/>
      <c r="I311" s="1152"/>
      <c r="J311" s="1152"/>
      <c r="K311" s="1152"/>
      <c r="L311" s="1152"/>
      <c r="M311" s="1152"/>
      <c r="N311" s="1152"/>
      <c r="O311" s="1152"/>
      <c r="P311" s="1152"/>
      <c r="Q311" s="1152"/>
      <c r="R311" s="1152"/>
      <c r="S311" s="1152"/>
      <c r="T311" s="1152"/>
      <c r="U311" s="1152"/>
      <c r="V311" s="1152"/>
      <c r="W311" s="1152"/>
      <c r="X311" s="1152"/>
      <c r="Y311" s="1152"/>
      <c r="Z311" s="1152"/>
      <c r="AA311" s="1152"/>
      <c r="AB311" s="1199"/>
      <c r="AC311" s="1199"/>
      <c r="AD311" s="1199"/>
      <c r="AE311" s="1199"/>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3"/>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99"/>
      <c r="BT311" s="1152"/>
      <c r="BU311" s="1152"/>
      <c r="BV311" s="1152"/>
      <c r="BW311" s="1152"/>
      <c r="BX311" s="1152"/>
      <c r="BY311" s="1152"/>
      <c r="BZ311" s="1152"/>
      <c r="CA311" s="1152"/>
      <c r="CB311" s="1152"/>
      <c r="CC311" s="1152"/>
      <c r="CD311" s="1152"/>
      <c r="CE311" s="1152"/>
      <c r="CF311" s="1152"/>
      <c r="CG311" s="1152"/>
      <c r="CH311" s="1152"/>
      <c r="CI311" s="1152"/>
      <c r="CJ311" s="1152"/>
      <c r="CK311" s="1152"/>
      <c r="CL311" s="1152"/>
      <c r="CM311" s="1199"/>
      <c r="CN311" s="1199"/>
    </row>
    <row r="312" spans="2:92">
      <c r="B312" s="1151"/>
      <c r="I312" s="1152"/>
      <c r="J312" s="1152"/>
      <c r="K312" s="1152"/>
      <c r="L312" s="1152"/>
      <c r="M312" s="1152"/>
      <c r="N312" s="1152"/>
      <c r="O312" s="1152"/>
      <c r="P312" s="1152"/>
      <c r="Q312" s="1152"/>
      <c r="R312" s="1152"/>
      <c r="S312" s="1152"/>
      <c r="T312" s="1152"/>
      <c r="U312" s="1152"/>
      <c r="V312" s="1152"/>
      <c r="W312" s="1152"/>
      <c r="X312" s="1152"/>
      <c r="Y312" s="1152"/>
      <c r="Z312" s="1152"/>
      <c r="AA312" s="1152"/>
      <c r="AB312" s="1199"/>
      <c r="AC312" s="1199"/>
      <c r="AD312" s="1199"/>
      <c r="AE312" s="1199"/>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3"/>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99"/>
      <c r="BT312" s="1152"/>
      <c r="BU312" s="1152"/>
      <c r="BV312" s="1152"/>
      <c r="BW312" s="1152"/>
      <c r="BX312" s="1152"/>
      <c r="BY312" s="1152"/>
      <c r="BZ312" s="1152"/>
      <c r="CA312" s="1152"/>
      <c r="CB312" s="1152"/>
      <c r="CC312" s="1152"/>
      <c r="CD312" s="1152"/>
      <c r="CE312" s="1152"/>
      <c r="CF312" s="1152"/>
      <c r="CG312" s="1152"/>
      <c r="CH312" s="1152"/>
      <c r="CI312" s="1152"/>
      <c r="CJ312" s="1152"/>
      <c r="CK312" s="1152"/>
      <c r="CL312" s="1152"/>
      <c r="CM312" s="1199"/>
      <c r="CN312" s="1199"/>
    </row>
    <row r="313" spans="2:92">
      <c r="B313" s="1151"/>
      <c r="I313" s="1152"/>
      <c r="J313" s="1152"/>
      <c r="K313" s="1152"/>
      <c r="L313" s="1152"/>
      <c r="M313" s="1152"/>
      <c r="N313" s="1152"/>
      <c r="O313" s="1152"/>
      <c r="P313" s="1152"/>
      <c r="Q313" s="1152"/>
      <c r="R313" s="1152"/>
      <c r="S313" s="1152"/>
      <c r="T313" s="1152"/>
      <c r="U313" s="1152"/>
      <c r="V313" s="1152"/>
      <c r="W313" s="1152"/>
      <c r="X313" s="1152"/>
      <c r="Y313" s="1152"/>
      <c r="Z313" s="1152"/>
      <c r="AA313" s="1152"/>
      <c r="AB313" s="1199"/>
      <c r="AC313" s="1199"/>
      <c r="AD313" s="1199"/>
      <c r="AE313" s="1199"/>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3"/>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99"/>
      <c r="BT313" s="1152"/>
      <c r="BU313" s="1152"/>
      <c r="BV313" s="1152"/>
      <c r="BW313" s="1152"/>
      <c r="BX313" s="1152"/>
      <c r="BY313" s="1152"/>
      <c r="BZ313" s="1152"/>
      <c r="CA313" s="1152"/>
      <c r="CB313" s="1152"/>
      <c r="CC313" s="1152"/>
      <c r="CD313" s="1152"/>
      <c r="CE313" s="1152"/>
      <c r="CF313" s="1152"/>
      <c r="CG313" s="1152"/>
      <c r="CH313" s="1152"/>
      <c r="CI313" s="1152"/>
      <c r="CJ313" s="1152"/>
      <c r="CK313" s="1152"/>
      <c r="CL313" s="1152"/>
      <c r="CM313" s="1199"/>
      <c r="CN313" s="1199"/>
    </row>
    <row r="314" spans="2:92">
      <c r="B314" s="1151"/>
      <c r="I314" s="1152"/>
      <c r="J314" s="1152"/>
      <c r="K314" s="1152"/>
      <c r="L314" s="1152"/>
      <c r="M314" s="1152"/>
      <c r="N314" s="1152"/>
      <c r="O314" s="1152"/>
      <c r="P314" s="1152"/>
      <c r="Q314" s="1152"/>
      <c r="R314" s="1152"/>
      <c r="S314" s="1152"/>
      <c r="T314" s="1152"/>
      <c r="U314" s="1152"/>
      <c r="V314" s="1152"/>
      <c r="W314" s="1152"/>
      <c r="X314" s="1152"/>
      <c r="Y314" s="1152"/>
      <c r="Z314" s="1152"/>
      <c r="AA314" s="1152"/>
      <c r="AB314" s="1199"/>
      <c r="AC314" s="1199"/>
      <c r="AD314" s="1199"/>
      <c r="AE314" s="1199"/>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3"/>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99"/>
      <c r="BT314" s="1152"/>
      <c r="BU314" s="1152"/>
      <c r="BV314" s="1152"/>
      <c r="BW314" s="1152"/>
      <c r="BX314" s="1152"/>
      <c r="BY314" s="1152"/>
      <c r="BZ314" s="1152"/>
      <c r="CA314" s="1152"/>
      <c r="CB314" s="1152"/>
      <c r="CC314" s="1152"/>
      <c r="CD314" s="1152"/>
      <c r="CE314" s="1152"/>
      <c r="CF314" s="1152"/>
      <c r="CG314" s="1152"/>
      <c r="CH314" s="1152"/>
      <c r="CI314" s="1152"/>
      <c r="CJ314" s="1152"/>
      <c r="CK314" s="1152"/>
      <c r="CL314" s="1152"/>
      <c r="CM314" s="1199"/>
      <c r="CN314" s="1199"/>
    </row>
    <row r="315" spans="2:92">
      <c r="B315" s="1151"/>
      <c r="I315" s="1152"/>
      <c r="J315" s="1152"/>
      <c r="K315" s="1152"/>
      <c r="L315" s="1152"/>
      <c r="M315" s="1152"/>
      <c r="N315" s="1152"/>
      <c r="O315" s="1152"/>
      <c r="P315" s="1152"/>
      <c r="Q315" s="1152"/>
      <c r="R315" s="1152"/>
      <c r="S315" s="1152"/>
      <c r="T315" s="1152"/>
      <c r="U315" s="1152"/>
      <c r="V315" s="1152"/>
      <c r="W315" s="1152"/>
      <c r="X315" s="1152"/>
      <c r="Y315" s="1152"/>
      <c r="Z315" s="1152"/>
      <c r="AA315" s="1152"/>
      <c r="AB315" s="1199"/>
      <c r="AC315" s="1199"/>
      <c r="AD315" s="1199"/>
      <c r="AE315" s="1199"/>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3"/>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99"/>
      <c r="BT315" s="1152"/>
      <c r="BU315" s="1152"/>
      <c r="BV315" s="1152"/>
      <c r="BW315" s="1152"/>
      <c r="BX315" s="1152"/>
      <c r="BY315" s="1152"/>
      <c r="BZ315" s="1152"/>
      <c r="CA315" s="1152"/>
      <c r="CB315" s="1152"/>
      <c r="CC315" s="1152"/>
      <c r="CD315" s="1152"/>
      <c r="CE315" s="1152"/>
      <c r="CF315" s="1152"/>
      <c r="CG315" s="1152"/>
      <c r="CH315" s="1152"/>
      <c r="CI315" s="1152"/>
      <c r="CJ315" s="1152"/>
      <c r="CK315" s="1152"/>
      <c r="CL315" s="1152"/>
      <c r="CM315" s="1199"/>
      <c r="CN315" s="1199"/>
    </row>
    <row r="316" spans="2:92">
      <c r="B316" s="1151"/>
      <c r="I316" s="1152"/>
      <c r="J316" s="1152"/>
      <c r="K316" s="1152"/>
      <c r="L316" s="1152"/>
      <c r="M316" s="1152"/>
      <c r="N316" s="1152"/>
      <c r="O316" s="1152"/>
      <c r="P316" s="1152"/>
      <c r="Q316" s="1152"/>
      <c r="R316" s="1152"/>
      <c r="S316" s="1152"/>
      <c r="T316" s="1152"/>
      <c r="U316" s="1152"/>
      <c r="V316" s="1152"/>
      <c r="W316" s="1152"/>
      <c r="X316" s="1152"/>
      <c r="Y316" s="1152"/>
      <c r="Z316" s="1152"/>
      <c r="AA316" s="1152"/>
      <c r="AB316" s="1199"/>
      <c r="AC316" s="1199"/>
      <c r="AD316" s="1199"/>
      <c r="AE316" s="1199"/>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3"/>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99"/>
      <c r="BT316" s="1152"/>
      <c r="BU316" s="1152"/>
      <c r="BV316" s="1152"/>
      <c r="BW316" s="1152"/>
      <c r="BX316" s="1152"/>
      <c r="BY316" s="1152"/>
      <c r="BZ316" s="1152"/>
      <c r="CA316" s="1152"/>
      <c r="CB316" s="1152"/>
      <c r="CC316" s="1152"/>
      <c r="CD316" s="1152"/>
      <c r="CE316" s="1152"/>
      <c r="CF316" s="1152"/>
      <c r="CG316" s="1152"/>
      <c r="CH316" s="1152"/>
      <c r="CI316" s="1152"/>
      <c r="CJ316" s="1152"/>
      <c r="CK316" s="1152"/>
      <c r="CL316" s="1152"/>
      <c r="CM316" s="1199"/>
      <c r="CN316" s="1199"/>
    </row>
    <row r="317" spans="2:92">
      <c r="B317" s="1151"/>
      <c r="I317" s="1152"/>
      <c r="J317" s="1152"/>
      <c r="K317" s="1152"/>
      <c r="L317" s="1152"/>
      <c r="M317" s="1152"/>
      <c r="N317" s="1152"/>
      <c r="O317" s="1152"/>
      <c r="P317" s="1152"/>
      <c r="Q317" s="1152"/>
      <c r="R317" s="1152"/>
      <c r="S317" s="1152"/>
      <c r="T317" s="1152"/>
      <c r="U317" s="1152"/>
      <c r="V317" s="1152"/>
      <c r="W317" s="1152"/>
      <c r="X317" s="1152"/>
      <c r="Y317" s="1152"/>
      <c r="Z317" s="1152"/>
      <c r="AA317" s="1152"/>
      <c r="AB317" s="1199"/>
      <c r="AC317" s="1199"/>
      <c r="AD317" s="1199"/>
      <c r="AE317" s="1199"/>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3"/>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99"/>
      <c r="BT317" s="1152"/>
      <c r="BU317" s="1152"/>
      <c r="BV317" s="1152"/>
      <c r="BW317" s="1152"/>
      <c r="BX317" s="1152"/>
      <c r="BY317" s="1152"/>
      <c r="BZ317" s="1152"/>
      <c r="CA317" s="1152"/>
      <c r="CB317" s="1152"/>
      <c r="CC317" s="1152"/>
      <c r="CD317" s="1152"/>
      <c r="CE317" s="1152"/>
      <c r="CF317" s="1152"/>
      <c r="CG317" s="1152"/>
      <c r="CH317" s="1152"/>
      <c r="CI317" s="1152"/>
      <c r="CJ317" s="1152"/>
      <c r="CK317" s="1152"/>
      <c r="CL317" s="1152"/>
      <c r="CM317" s="1199"/>
      <c r="CN317" s="1199"/>
    </row>
    <row r="318" spans="2:92">
      <c r="B318" s="1151"/>
      <c r="I318" s="1152"/>
      <c r="J318" s="1152"/>
      <c r="K318" s="1152"/>
      <c r="L318" s="1152"/>
      <c r="M318" s="1152"/>
      <c r="N318" s="1152"/>
      <c r="O318" s="1152"/>
      <c r="P318" s="1152"/>
      <c r="Q318" s="1152"/>
      <c r="R318" s="1152"/>
      <c r="S318" s="1152"/>
      <c r="T318" s="1152"/>
      <c r="U318" s="1152"/>
      <c r="V318" s="1152"/>
      <c r="W318" s="1152"/>
      <c r="X318" s="1152"/>
      <c r="Y318" s="1152"/>
      <c r="Z318" s="1152"/>
      <c r="AA318" s="1152"/>
      <c r="AB318" s="1199"/>
      <c r="AC318" s="1199"/>
      <c r="AD318" s="1199"/>
      <c r="AE318" s="1199"/>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3"/>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99"/>
      <c r="BT318" s="1152"/>
      <c r="BU318" s="1152"/>
      <c r="BV318" s="1152"/>
      <c r="BW318" s="1152"/>
      <c r="BX318" s="1152"/>
      <c r="BY318" s="1152"/>
      <c r="BZ318" s="1152"/>
      <c r="CA318" s="1152"/>
      <c r="CB318" s="1152"/>
      <c r="CC318" s="1152"/>
      <c r="CD318" s="1152"/>
      <c r="CE318" s="1152"/>
      <c r="CF318" s="1152"/>
      <c r="CG318" s="1152"/>
      <c r="CH318" s="1152"/>
      <c r="CI318" s="1152"/>
      <c r="CJ318" s="1152"/>
      <c r="CK318" s="1152"/>
      <c r="CL318" s="1152"/>
      <c r="CM318" s="1199"/>
      <c r="CN318" s="1199"/>
    </row>
    <row r="319" spans="2:92">
      <c r="B319" s="1151"/>
      <c r="I319" s="1152"/>
      <c r="J319" s="1152"/>
      <c r="K319" s="1152"/>
      <c r="L319" s="1152"/>
      <c r="M319" s="1152"/>
      <c r="N319" s="1152"/>
      <c r="O319" s="1152"/>
      <c r="P319" s="1152"/>
      <c r="Q319" s="1152"/>
      <c r="R319" s="1152"/>
      <c r="S319" s="1152"/>
      <c r="T319" s="1152"/>
      <c r="U319" s="1152"/>
      <c r="V319" s="1152"/>
      <c r="W319" s="1152"/>
      <c r="X319" s="1152"/>
      <c r="Y319" s="1152"/>
      <c r="Z319" s="1152"/>
      <c r="AA319" s="1152"/>
      <c r="AB319" s="1199"/>
      <c r="AC319" s="1199"/>
      <c r="AD319" s="1199"/>
      <c r="AE319" s="1199"/>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3"/>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99"/>
      <c r="BT319" s="1152"/>
      <c r="BU319" s="1152"/>
      <c r="BV319" s="1152"/>
      <c r="BW319" s="1152"/>
      <c r="BX319" s="1152"/>
      <c r="BY319" s="1152"/>
      <c r="BZ319" s="1152"/>
      <c r="CA319" s="1152"/>
      <c r="CB319" s="1152"/>
      <c r="CC319" s="1152"/>
      <c r="CD319" s="1152"/>
      <c r="CE319" s="1152"/>
      <c r="CF319" s="1152"/>
      <c r="CG319" s="1152"/>
      <c r="CH319" s="1152"/>
      <c r="CI319" s="1152"/>
      <c r="CJ319" s="1152"/>
      <c r="CK319" s="1152"/>
      <c r="CL319" s="1152"/>
      <c r="CM319" s="1199"/>
      <c r="CN319" s="1199"/>
    </row>
    <row r="320" spans="2:92">
      <c r="B320" s="1151"/>
      <c r="I320" s="1152"/>
      <c r="J320" s="1152"/>
      <c r="K320" s="1152"/>
      <c r="L320" s="1152"/>
      <c r="M320" s="1152"/>
      <c r="N320" s="1152"/>
      <c r="O320" s="1152"/>
      <c r="P320" s="1152"/>
      <c r="Q320" s="1152"/>
      <c r="R320" s="1152"/>
      <c r="S320" s="1152"/>
      <c r="T320" s="1152"/>
      <c r="U320" s="1152"/>
      <c r="V320" s="1152"/>
      <c r="W320" s="1152"/>
      <c r="X320" s="1152"/>
      <c r="Y320" s="1152"/>
      <c r="Z320" s="1152"/>
      <c r="AA320" s="1152"/>
      <c r="AB320" s="1199"/>
      <c r="AC320" s="1199"/>
      <c r="AD320" s="1199"/>
      <c r="AE320" s="1199"/>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3"/>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99"/>
      <c r="BT320" s="1152"/>
      <c r="BU320" s="1152"/>
      <c r="BV320" s="1152"/>
      <c r="BW320" s="1152"/>
      <c r="BX320" s="1152"/>
      <c r="BY320" s="1152"/>
      <c r="BZ320" s="1152"/>
      <c r="CA320" s="1152"/>
      <c r="CB320" s="1152"/>
      <c r="CC320" s="1152"/>
      <c r="CD320" s="1152"/>
      <c r="CE320" s="1152"/>
      <c r="CF320" s="1152"/>
      <c r="CG320" s="1152"/>
      <c r="CH320" s="1152"/>
      <c r="CI320" s="1152"/>
      <c r="CJ320" s="1152"/>
      <c r="CK320" s="1152"/>
      <c r="CL320" s="1152"/>
      <c r="CM320" s="1199"/>
      <c r="CN320" s="1199"/>
    </row>
    <row r="321" spans="2:92">
      <c r="B321" s="1151"/>
      <c r="I321" s="1152"/>
      <c r="J321" s="1152"/>
      <c r="K321" s="1152"/>
      <c r="L321" s="1152"/>
      <c r="M321" s="1152"/>
      <c r="N321" s="1152"/>
      <c r="O321" s="1152"/>
      <c r="P321" s="1152"/>
      <c r="Q321" s="1152"/>
      <c r="R321" s="1152"/>
      <c r="S321" s="1152"/>
      <c r="T321" s="1152"/>
      <c r="U321" s="1152"/>
      <c r="V321" s="1152"/>
      <c r="W321" s="1152"/>
      <c r="X321" s="1152"/>
      <c r="Y321" s="1152"/>
      <c r="Z321" s="1152"/>
      <c r="AA321" s="1152"/>
      <c r="AB321" s="1199"/>
      <c r="AC321" s="1199"/>
      <c r="AD321" s="1199"/>
      <c r="AE321" s="1199"/>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3"/>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99"/>
      <c r="BT321" s="1152"/>
      <c r="BU321" s="1152"/>
      <c r="BV321" s="1152"/>
      <c r="BW321" s="1152"/>
      <c r="BX321" s="1152"/>
      <c r="BY321" s="1152"/>
      <c r="BZ321" s="1152"/>
      <c r="CA321" s="1152"/>
      <c r="CB321" s="1152"/>
      <c r="CC321" s="1152"/>
      <c r="CD321" s="1152"/>
      <c r="CE321" s="1152"/>
      <c r="CF321" s="1152"/>
      <c r="CG321" s="1152"/>
      <c r="CH321" s="1152"/>
      <c r="CI321" s="1152"/>
      <c r="CJ321" s="1152"/>
      <c r="CK321" s="1152"/>
      <c r="CL321" s="1152"/>
      <c r="CM321" s="1199"/>
      <c r="CN321" s="1199"/>
    </row>
    <row r="322" spans="2:92">
      <c r="B322" s="1151"/>
      <c r="I322" s="1152"/>
      <c r="J322" s="1152"/>
      <c r="K322" s="1152"/>
      <c r="L322" s="1152"/>
      <c r="M322" s="1152"/>
      <c r="N322" s="1152"/>
      <c r="O322" s="1152"/>
      <c r="P322" s="1152"/>
      <c r="Q322" s="1152"/>
      <c r="R322" s="1152"/>
      <c r="S322" s="1152"/>
      <c r="T322" s="1152"/>
      <c r="U322" s="1152"/>
      <c r="V322" s="1152"/>
      <c r="W322" s="1152"/>
      <c r="X322" s="1152"/>
      <c r="Y322" s="1152"/>
      <c r="Z322" s="1152"/>
      <c r="AA322" s="1152"/>
      <c r="AB322" s="1199"/>
      <c r="AC322" s="1199"/>
      <c r="AD322" s="1199"/>
      <c r="AE322" s="1199"/>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3"/>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99"/>
      <c r="BT322" s="1152"/>
      <c r="BU322" s="1152"/>
      <c r="BV322" s="1152"/>
      <c r="BW322" s="1152"/>
      <c r="BX322" s="1152"/>
      <c r="BY322" s="1152"/>
      <c r="BZ322" s="1152"/>
      <c r="CA322" s="1152"/>
      <c r="CB322" s="1152"/>
      <c r="CC322" s="1152"/>
      <c r="CD322" s="1152"/>
      <c r="CE322" s="1152"/>
      <c r="CF322" s="1152"/>
      <c r="CG322" s="1152"/>
      <c r="CH322" s="1152"/>
      <c r="CI322" s="1152"/>
      <c r="CJ322" s="1152"/>
      <c r="CK322" s="1152"/>
      <c r="CL322" s="1152"/>
      <c r="CM322" s="1199"/>
      <c r="CN322" s="1199"/>
    </row>
    <row r="323" spans="2:92">
      <c r="B323" s="1151"/>
      <c r="I323" s="1152"/>
      <c r="J323" s="1152"/>
      <c r="K323" s="1152"/>
      <c r="L323" s="1152"/>
      <c r="M323" s="1152"/>
      <c r="N323" s="1152"/>
      <c r="O323" s="1152"/>
      <c r="P323" s="1152"/>
      <c r="Q323" s="1152"/>
      <c r="R323" s="1152"/>
      <c r="S323" s="1152"/>
      <c r="T323" s="1152"/>
      <c r="U323" s="1152"/>
      <c r="V323" s="1152"/>
      <c r="W323" s="1152"/>
      <c r="X323" s="1152"/>
      <c r="Y323" s="1152"/>
      <c r="Z323" s="1152"/>
      <c r="AA323" s="1152"/>
      <c r="AB323" s="1199"/>
      <c r="AC323" s="1199"/>
      <c r="AD323" s="1199"/>
      <c r="AE323" s="1199"/>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3"/>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99"/>
      <c r="BT323" s="1152"/>
      <c r="BU323" s="1152"/>
      <c r="BV323" s="1152"/>
      <c r="BW323" s="1152"/>
      <c r="BX323" s="1152"/>
      <c r="BY323" s="1152"/>
      <c r="BZ323" s="1152"/>
      <c r="CA323" s="1152"/>
      <c r="CB323" s="1152"/>
      <c r="CC323" s="1152"/>
      <c r="CD323" s="1152"/>
      <c r="CE323" s="1152"/>
      <c r="CF323" s="1152"/>
      <c r="CG323" s="1152"/>
      <c r="CH323" s="1152"/>
      <c r="CI323" s="1152"/>
      <c r="CJ323" s="1152"/>
      <c r="CK323" s="1152"/>
      <c r="CL323" s="1152"/>
      <c r="CM323" s="1199"/>
      <c r="CN323" s="1199"/>
    </row>
    <row r="324" spans="2:92">
      <c r="B324" s="1151"/>
      <c r="I324" s="1152"/>
      <c r="J324" s="1152"/>
      <c r="K324" s="1152"/>
      <c r="L324" s="1152"/>
      <c r="M324" s="1152"/>
      <c r="N324" s="1152"/>
      <c r="O324" s="1152"/>
      <c r="P324" s="1152"/>
      <c r="Q324" s="1152"/>
      <c r="R324" s="1152"/>
      <c r="S324" s="1152"/>
      <c r="T324" s="1152"/>
      <c r="U324" s="1152"/>
      <c r="V324" s="1152"/>
      <c r="W324" s="1152"/>
      <c r="X324" s="1152"/>
      <c r="Y324" s="1152"/>
      <c r="Z324" s="1152"/>
      <c r="AA324" s="1152"/>
      <c r="AB324" s="1199"/>
      <c r="AC324" s="1199"/>
      <c r="AD324" s="1199"/>
      <c r="AE324" s="1199"/>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3"/>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99"/>
      <c r="BT324" s="1152"/>
      <c r="BU324" s="1152"/>
      <c r="BV324" s="1152"/>
      <c r="BW324" s="1152"/>
      <c r="BX324" s="1152"/>
      <c r="BY324" s="1152"/>
      <c r="BZ324" s="1152"/>
      <c r="CA324" s="1152"/>
      <c r="CB324" s="1152"/>
      <c r="CC324" s="1152"/>
      <c r="CD324" s="1152"/>
      <c r="CE324" s="1152"/>
      <c r="CF324" s="1152"/>
      <c r="CG324" s="1152"/>
      <c r="CH324" s="1152"/>
      <c r="CI324" s="1152"/>
      <c r="CJ324" s="1152"/>
      <c r="CK324" s="1152"/>
      <c r="CL324" s="1152"/>
      <c r="CM324" s="1199"/>
      <c r="CN324" s="1199"/>
    </row>
    <row r="325" spans="2:92">
      <c r="B325" s="1151"/>
      <c r="I325" s="1152"/>
      <c r="J325" s="1152"/>
      <c r="K325" s="1152"/>
      <c r="L325" s="1152"/>
      <c r="M325" s="1152"/>
      <c r="N325" s="1152"/>
      <c r="O325" s="1152"/>
      <c r="P325" s="1152"/>
      <c r="Q325" s="1152"/>
      <c r="R325" s="1152"/>
      <c r="S325" s="1152"/>
      <c r="T325" s="1152"/>
      <c r="U325" s="1152"/>
      <c r="V325" s="1152"/>
      <c r="W325" s="1152"/>
      <c r="X325" s="1152"/>
      <c r="Y325" s="1152"/>
      <c r="Z325" s="1152"/>
      <c r="AA325" s="1152"/>
      <c r="AB325" s="1199"/>
      <c r="AC325" s="1199"/>
      <c r="AD325" s="1199"/>
      <c r="AE325" s="1199"/>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3"/>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99"/>
      <c r="BT325" s="1152"/>
      <c r="BU325" s="1152"/>
      <c r="BV325" s="1152"/>
      <c r="BW325" s="1152"/>
      <c r="BX325" s="1152"/>
      <c r="BY325" s="1152"/>
      <c r="BZ325" s="1152"/>
      <c r="CA325" s="1152"/>
      <c r="CB325" s="1152"/>
      <c r="CC325" s="1152"/>
      <c r="CD325" s="1152"/>
      <c r="CE325" s="1152"/>
      <c r="CF325" s="1152"/>
      <c r="CG325" s="1152"/>
      <c r="CH325" s="1152"/>
      <c r="CI325" s="1152"/>
      <c r="CJ325" s="1152"/>
      <c r="CK325" s="1152"/>
      <c r="CL325" s="1152"/>
      <c r="CM325" s="1199"/>
      <c r="CN325" s="1199"/>
    </row>
    <row r="326" spans="2:92">
      <c r="B326" s="1151"/>
      <c r="I326" s="1152"/>
      <c r="J326" s="1152"/>
      <c r="K326" s="1152"/>
      <c r="L326" s="1152"/>
      <c r="M326" s="1152"/>
      <c r="N326" s="1152"/>
      <c r="O326" s="1152"/>
      <c r="P326" s="1152"/>
      <c r="Q326" s="1152"/>
      <c r="R326" s="1152"/>
      <c r="S326" s="1152"/>
      <c r="T326" s="1152"/>
      <c r="U326" s="1152"/>
      <c r="V326" s="1152"/>
      <c r="W326" s="1152"/>
      <c r="X326" s="1152"/>
      <c r="Y326" s="1152"/>
      <c r="Z326" s="1152"/>
      <c r="AA326" s="1152"/>
      <c r="AB326" s="1199"/>
      <c r="AC326" s="1199"/>
      <c r="AD326" s="1199"/>
      <c r="AE326" s="1199"/>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3"/>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99"/>
      <c r="BT326" s="1152"/>
      <c r="BU326" s="1152"/>
      <c r="BV326" s="1152"/>
      <c r="BW326" s="1152"/>
      <c r="BX326" s="1152"/>
      <c r="BY326" s="1152"/>
      <c r="BZ326" s="1152"/>
      <c r="CA326" s="1152"/>
      <c r="CB326" s="1152"/>
      <c r="CC326" s="1152"/>
      <c r="CD326" s="1152"/>
      <c r="CE326" s="1152"/>
      <c r="CF326" s="1152"/>
      <c r="CG326" s="1152"/>
      <c r="CH326" s="1152"/>
      <c r="CI326" s="1152"/>
      <c r="CJ326" s="1152"/>
      <c r="CK326" s="1152"/>
      <c r="CL326" s="1152"/>
      <c r="CM326" s="1199"/>
      <c r="CN326" s="1199"/>
    </row>
    <row r="327" spans="2:92">
      <c r="B327" s="1151"/>
      <c r="I327" s="1152"/>
      <c r="J327" s="1152"/>
      <c r="K327" s="1152"/>
      <c r="L327" s="1152"/>
      <c r="M327" s="1152"/>
      <c r="N327" s="1152"/>
      <c r="O327" s="1152"/>
      <c r="P327" s="1152"/>
      <c r="Q327" s="1152"/>
      <c r="R327" s="1152"/>
      <c r="S327" s="1152"/>
      <c r="T327" s="1152"/>
      <c r="U327" s="1152"/>
      <c r="V327" s="1152"/>
      <c r="W327" s="1152"/>
      <c r="X327" s="1152"/>
      <c r="Y327" s="1152"/>
      <c r="Z327" s="1152"/>
      <c r="AA327" s="1152"/>
      <c r="AB327" s="1199"/>
      <c r="AC327" s="1199"/>
      <c r="AD327" s="1199"/>
      <c r="AE327" s="1199"/>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3"/>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99"/>
      <c r="BT327" s="1152"/>
      <c r="BU327" s="1152"/>
      <c r="BV327" s="1152"/>
      <c r="BW327" s="1152"/>
      <c r="BX327" s="1152"/>
      <c r="BY327" s="1152"/>
      <c r="BZ327" s="1152"/>
      <c r="CA327" s="1152"/>
      <c r="CB327" s="1152"/>
      <c r="CC327" s="1152"/>
      <c r="CD327" s="1152"/>
      <c r="CE327" s="1152"/>
      <c r="CF327" s="1152"/>
      <c r="CG327" s="1152"/>
      <c r="CH327" s="1152"/>
      <c r="CI327" s="1152"/>
      <c r="CJ327" s="1152"/>
      <c r="CK327" s="1152"/>
      <c r="CL327" s="1152"/>
      <c r="CM327" s="1199"/>
      <c r="CN327" s="1199"/>
    </row>
    <row r="328" spans="2:92">
      <c r="B328" s="1151"/>
      <c r="I328" s="1152"/>
      <c r="J328" s="1152"/>
      <c r="K328" s="1152"/>
      <c r="L328" s="1152"/>
      <c r="M328" s="1152"/>
      <c r="N328" s="1152"/>
      <c r="O328" s="1152"/>
      <c r="P328" s="1152"/>
      <c r="Q328" s="1152"/>
      <c r="R328" s="1152"/>
      <c r="S328" s="1152"/>
      <c r="T328" s="1152"/>
      <c r="U328" s="1152"/>
      <c r="V328" s="1152"/>
      <c r="W328" s="1152"/>
      <c r="X328" s="1152"/>
      <c r="Y328" s="1152"/>
      <c r="Z328" s="1152"/>
      <c r="AA328" s="1152"/>
      <c r="AB328" s="1199"/>
      <c r="AC328" s="1199"/>
      <c r="AD328" s="1199"/>
      <c r="AE328" s="1199"/>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3"/>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99"/>
      <c r="BT328" s="1152"/>
      <c r="BU328" s="1152"/>
      <c r="BV328" s="1152"/>
      <c r="BW328" s="1152"/>
      <c r="BX328" s="1152"/>
      <c r="BY328" s="1152"/>
      <c r="BZ328" s="1152"/>
      <c r="CA328" s="1152"/>
      <c r="CB328" s="1152"/>
      <c r="CC328" s="1152"/>
      <c r="CD328" s="1152"/>
      <c r="CE328" s="1152"/>
      <c r="CF328" s="1152"/>
      <c r="CG328" s="1152"/>
      <c r="CH328" s="1152"/>
      <c r="CI328" s="1152"/>
      <c r="CJ328" s="1152"/>
      <c r="CK328" s="1152"/>
      <c r="CL328" s="1152"/>
      <c r="CM328" s="1199"/>
      <c r="CN328" s="1199"/>
    </row>
    <row r="329" spans="2:92">
      <c r="B329" s="1151"/>
      <c r="I329" s="1152"/>
      <c r="J329" s="1152"/>
      <c r="K329" s="1152"/>
      <c r="L329" s="1152"/>
      <c r="M329" s="1152"/>
      <c r="N329" s="1152"/>
      <c r="O329" s="1152"/>
      <c r="P329" s="1152"/>
      <c r="Q329" s="1152"/>
      <c r="R329" s="1152"/>
      <c r="S329" s="1152"/>
      <c r="T329" s="1152"/>
      <c r="U329" s="1152"/>
      <c r="V329" s="1152"/>
      <c r="W329" s="1152"/>
      <c r="X329" s="1152"/>
      <c r="Y329" s="1152"/>
      <c r="Z329" s="1152"/>
      <c r="AA329" s="1152"/>
      <c r="AB329" s="1199"/>
      <c r="AC329" s="1199"/>
      <c r="AD329" s="1199"/>
      <c r="AE329" s="1199"/>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3"/>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99"/>
      <c r="BT329" s="1152"/>
      <c r="BU329" s="1152"/>
      <c r="BV329" s="1152"/>
      <c r="BW329" s="1152"/>
      <c r="BX329" s="1152"/>
      <c r="BY329" s="1152"/>
      <c r="BZ329" s="1152"/>
      <c r="CA329" s="1152"/>
      <c r="CB329" s="1152"/>
      <c r="CC329" s="1152"/>
      <c r="CD329" s="1152"/>
      <c r="CE329" s="1152"/>
      <c r="CF329" s="1152"/>
      <c r="CG329" s="1152"/>
      <c r="CH329" s="1152"/>
      <c r="CI329" s="1152"/>
      <c r="CJ329" s="1152"/>
      <c r="CK329" s="1152"/>
      <c r="CL329" s="1152"/>
      <c r="CM329" s="1199"/>
      <c r="CN329" s="1199"/>
    </row>
    <row r="330" spans="2:92">
      <c r="B330" s="1151"/>
      <c r="I330" s="1152"/>
      <c r="J330" s="1152"/>
      <c r="K330" s="1152"/>
      <c r="L330" s="1152"/>
      <c r="M330" s="1152"/>
      <c r="N330" s="1152"/>
      <c r="O330" s="1152"/>
      <c r="P330" s="1152"/>
      <c r="Q330" s="1152"/>
      <c r="R330" s="1152"/>
      <c r="S330" s="1152"/>
      <c r="T330" s="1152"/>
      <c r="U330" s="1152"/>
      <c r="V330" s="1152"/>
      <c r="W330" s="1152"/>
      <c r="X330" s="1152"/>
      <c r="Y330" s="1152"/>
      <c r="Z330" s="1152"/>
      <c r="AA330" s="1152"/>
      <c r="AB330" s="1199"/>
      <c r="AC330" s="1199"/>
      <c r="AD330" s="1199"/>
      <c r="AE330" s="1199"/>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3"/>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99"/>
      <c r="BT330" s="1152"/>
      <c r="BU330" s="1152"/>
      <c r="BV330" s="1152"/>
      <c r="BW330" s="1152"/>
      <c r="BX330" s="1152"/>
      <c r="BY330" s="1152"/>
      <c r="BZ330" s="1152"/>
      <c r="CA330" s="1152"/>
      <c r="CB330" s="1152"/>
      <c r="CC330" s="1152"/>
      <c r="CD330" s="1152"/>
      <c r="CE330" s="1152"/>
      <c r="CF330" s="1152"/>
      <c r="CG330" s="1152"/>
      <c r="CH330" s="1152"/>
      <c r="CI330" s="1152"/>
      <c r="CJ330" s="1152"/>
      <c r="CK330" s="1152"/>
      <c r="CL330" s="1152"/>
      <c r="CM330" s="1199"/>
      <c r="CN330" s="1199"/>
    </row>
    <row r="331" spans="2:92">
      <c r="B331" s="1151"/>
      <c r="I331" s="1152"/>
      <c r="J331" s="1152"/>
      <c r="K331" s="1152"/>
      <c r="L331" s="1152"/>
      <c r="M331" s="1152"/>
      <c r="N331" s="1152"/>
      <c r="O331" s="1152"/>
      <c r="P331" s="1152"/>
      <c r="Q331" s="1152"/>
      <c r="R331" s="1152"/>
      <c r="S331" s="1152"/>
      <c r="T331" s="1152"/>
      <c r="U331" s="1152"/>
      <c r="V331" s="1152"/>
      <c r="W331" s="1152"/>
      <c r="X331" s="1152"/>
      <c r="Y331" s="1152"/>
      <c r="Z331" s="1152"/>
      <c r="AA331" s="1152"/>
      <c r="AB331" s="1199"/>
      <c r="AC331" s="1199"/>
      <c r="AD331" s="1199"/>
      <c r="AE331" s="1199"/>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3"/>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99"/>
      <c r="BT331" s="1152"/>
      <c r="BU331" s="1152"/>
      <c r="BV331" s="1152"/>
      <c r="BW331" s="1152"/>
      <c r="BX331" s="1152"/>
      <c r="BY331" s="1152"/>
      <c r="BZ331" s="1152"/>
      <c r="CA331" s="1152"/>
      <c r="CB331" s="1152"/>
      <c r="CC331" s="1152"/>
      <c r="CD331" s="1152"/>
      <c r="CE331" s="1152"/>
      <c r="CF331" s="1152"/>
      <c r="CG331" s="1152"/>
      <c r="CH331" s="1152"/>
      <c r="CI331" s="1152"/>
      <c r="CJ331" s="1152"/>
      <c r="CK331" s="1152"/>
      <c r="CL331" s="1152"/>
      <c r="CM331" s="1199"/>
      <c r="CN331" s="1199"/>
    </row>
    <row r="332" spans="2:92">
      <c r="B332" s="1151"/>
      <c r="I332" s="1152"/>
      <c r="J332" s="1152"/>
      <c r="K332" s="1152"/>
      <c r="L332" s="1152"/>
      <c r="M332" s="1152"/>
      <c r="N332" s="1152"/>
      <c r="O332" s="1152"/>
      <c r="P332" s="1152"/>
      <c r="Q332" s="1152"/>
      <c r="R332" s="1152"/>
      <c r="S332" s="1152"/>
      <c r="T332" s="1152"/>
      <c r="U332" s="1152"/>
      <c r="V332" s="1152"/>
      <c r="W332" s="1152"/>
      <c r="X332" s="1152"/>
      <c r="Y332" s="1152"/>
      <c r="Z332" s="1152"/>
      <c r="AA332" s="1152"/>
      <c r="AB332" s="1199"/>
      <c r="AC332" s="1199"/>
      <c r="AD332" s="1199"/>
      <c r="AE332" s="1199"/>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3"/>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99"/>
      <c r="BT332" s="1152"/>
      <c r="BU332" s="1152"/>
      <c r="BV332" s="1152"/>
      <c r="BW332" s="1152"/>
      <c r="BX332" s="1152"/>
      <c r="BY332" s="1152"/>
      <c r="BZ332" s="1152"/>
      <c r="CA332" s="1152"/>
      <c r="CB332" s="1152"/>
      <c r="CC332" s="1152"/>
      <c r="CD332" s="1152"/>
      <c r="CE332" s="1152"/>
      <c r="CF332" s="1152"/>
      <c r="CG332" s="1152"/>
      <c r="CH332" s="1152"/>
      <c r="CI332" s="1152"/>
      <c r="CJ332" s="1152"/>
      <c r="CK332" s="1152"/>
      <c r="CL332" s="1152"/>
      <c r="CM332" s="1199"/>
      <c r="CN332" s="1199"/>
    </row>
    <row r="333" spans="2:92">
      <c r="B333" s="1151"/>
      <c r="I333" s="1152"/>
      <c r="J333" s="1152"/>
      <c r="K333" s="1152"/>
      <c r="L333" s="1152"/>
      <c r="M333" s="1152"/>
      <c r="N333" s="1152"/>
      <c r="O333" s="1152"/>
      <c r="P333" s="1152"/>
      <c r="Q333" s="1152"/>
      <c r="R333" s="1152"/>
      <c r="S333" s="1152"/>
      <c r="T333" s="1152"/>
      <c r="U333" s="1152"/>
      <c r="V333" s="1152"/>
      <c r="W333" s="1152"/>
      <c r="X333" s="1152"/>
      <c r="Y333" s="1152"/>
      <c r="Z333" s="1152"/>
      <c r="AA333" s="1152"/>
      <c r="AB333" s="1199"/>
      <c r="AC333" s="1199"/>
      <c r="AD333" s="1199"/>
      <c r="AE333" s="1199"/>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3"/>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99"/>
      <c r="BT333" s="1152"/>
      <c r="BU333" s="1152"/>
      <c r="BV333" s="1152"/>
      <c r="BW333" s="1152"/>
      <c r="BX333" s="1152"/>
      <c r="BY333" s="1152"/>
      <c r="BZ333" s="1152"/>
      <c r="CA333" s="1152"/>
      <c r="CB333" s="1152"/>
      <c r="CC333" s="1152"/>
      <c r="CD333" s="1152"/>
      <c r="CE333" s="1152"/>
      <c r="CF333" s="1152"/>
      <c r="CG333" s="1152"/>
      <c r="CH333" s="1152"/>
      <c r="CI333" s="1152"/>
      <c r="CJ333" s="1152"/>
      <c r="CK333" s="1152"/>
      <c r="CL333" s="1152"/>
      <c r="CM333" s="1199"/>
      <c r="CN333" s="1199"/>
    </row>
    <row r="334" spans="2:92">
      <c r="B334" s="1151"/>
      <c r="I334" s="1152"/>
      <c r="J334" s="1152"/>
      <c r="K334" s="1152"/>
      <c r="L334" s="1152"/>
      <c r="M334" s="1152"/>
      <c r="N334" s="1152"/>
      <c r="O334" s="1152"/>
      <c r="P334" s="1152"/>
      <c r="Q334" s="1152"/>
      <c r="R334" s="1152"/>
      <c r="S334" s="1152"/>
      <c r="T334" s="1152"/>
      <c r="U334" s="1152"/>
      <c r="V334" s="1152"/>
      <c r="W334" s="1152"/>
      <c r="X334" s="1152"/>
      <c r="Y334" s="1152"/>
      <c r="Z334" s="1152"/>
      <c r="AA334" s="1152"/>
      <c r="AB334" s="1199"/>
      <c r="AC334" s="1199"/>
      <c r="AD334" s="1199"/>
      <c r="AE334" s="1199"/>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3"/>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99"/>
      <c r="BT334" s="1152"/>
      <c r="BU334" s="1152"/>
      <c r="BV334" s="1152"/>
      <c r="BW334" s="1152"/>
      <c r="BX334" s="1152"/>
      <c r="BY334" s="1152"/>
      <c r="BZ334" s="1152"/>
      <c r="CA334" s="1152"/>
      <c r="CB334" s="1152"/>
      <c r="CC334" s="1152"/>
      <c r="CD334" s="1152"/>
      <c r="CE334" s="1152"/>
      <c r="CF334" s="1152"/>
      <c r="CG334" s="1152"/>
      <c r="CH334" s="1152"/>
      <c r="CI334" s="1152"/>
      <c r="CJ334" s="1152"/>
      <c r="CK334" s="1152"/>
      <c r="CL334" s="1152"/>
      <c r="CM334" s="1199"/>
      <c r="CN334" s="1199"/>
    </row>
    <row r="335" spans="2:92">
      <c r="B335" s="1151"/>
      <c r="I335" s="1152"/>
      <c r="J335" s="1152"/>
      <c r="K335" s="1152"/>
      <c r="L335" s="1152"/>
      <c r="M335" s="1152"/>
      <c r="N335" s="1152"/>
      <c r="O335" s="1152"/>
      <c r="P335" s="1152"/>
      <c r="Q335" s="1152"/>
      <c r="R335" s="1152"/>
      <c r="S335" s="1152"/>
      <c r="T335" s="1152"/>
      <c r="U335" s="1152"/>
      <c r="V335" s="1152"/>
      <c r="W335" s="1152"/>
      <c r="X335" s="1152"/>
      <c r="Y335" s="1152"/>
      <c r="Z335" s="1152"/>
      <c r="AA335" s="1152"/>
      <c r="AB335" s="1199"/>
      <c r="AC335" s="1199"/>
      <c r="AD335" s="1199"/>
      <c r="AE335" s="1199"/>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3"/>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99"/>
      <c r="BT335" s="1152"/>
      <c r="BU335" s="1152"/>
      <c r="BV335" s="1152"/>
      <c r="BW335" s="1152"/>
      <c r="BX335" s="1152"/>
      <c r="BY335" s="1152"/>
      <c r="BZ335" s="1152"/>
      <c r="CA335" s="1152"/>
      <c r="CB335" s="1152"/>
      <c r="CC335" s="1152"/>
      <c r="CD335" s="1152"/>
      <c r="CE335" s="1152"/>
      <c r="CF335" s="1152"/>
      <c r="CG335" s="1152"/>
      <c r="CH335" s="1152"/>
      <c r="CI335" s="1152"/>
      <c r="CJ335" s="1152"/>
      <c r="CK335" s="1152"/>
      <c r="CL335" s="1152"/>
      <c r="CM335" s="1199"/>
      <c r="CN335" s="1199"/>
    </row>
    <row r="336" spans="2:92">
      <c r="B336" s="1151"/>
      <c r="I336" s="1152"/>
      <c r="J336" s="1152"/>
      <c r="K336" s="1152"/>
      <c r="L336" s="1152"/>
      <c r="M336" s="1152"/>
      <c r="N336" s="1152"/>
      <c r="O336" s="1152"/>
      <c r="P336" s="1152"/>
      <c r="Q336" s="1152"/>
      <c r="R336" s="1152"/>
      <c r="S336" s="1152"/>
      <c r="T336" s="1152"/>
      <c r="U336" s="1152"/>
      <c r="V336" s="1152"/>
      <c r="W336" s="1152"/>
      <c r="X336" s="1152"/>
      <c r="Y336" s="1152"/>
      <c r="Z336" s="1152"/>
      <c r="AA336" s="1152"/>
      <c r="AB336" s="1199"/>
      <c r="AC336" s="1199"/>
      <c r="AD336" s="1199"/>
      <c r="AE336" s="1199"/>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3"/>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99"/>
      <c r="BT336" s="1152"/>
      <c r="BU336" s="1152"/>
      <c r="BV336" s="1152"/>
      <c r="BW336" s="1152"/>
      <c r="BX336" s="1152"/>
      <c r="BY336" s="1152"/>
      <c r="BZ336" s="1152"/>
      <c r="CA336" s="1152"/>
      <c r="CB336" s="1152"/>
      <c r="CC336" s="1152"/>
      <c r="CD336" s="1152"/>
      <c r="CE336" s="1152"/>
      <c r="CF336" s="1152"/>
      <c r="CG336" s="1152"/>
      <c r="CH336" s="1152"/>
      <c r="CI336" s="1152"/>
      <c r="CJ336" s="1152"/>
      <c r="CK336" s="1152"/>
      <c r="CL336" s="1152"/>
      <c r="CM336" s="1199"/>
      <c r="CN336" s="1199"/>
    </row>
    <row r="337" spans="2:92">
      <c r="B337" s="1151"/>
      <c r="I337" s="1152"/>
      <c r="J337" s="1152"/>
      <c r="K337" s="1152"/>
      <c r="L337" s="1152"/>
      <c r="M337" s="1152"/>
      <c r="N337" s="1152"/>
      <c r="O337" s="1152"/>
      <c r="P337" s="1152"/>
      <c r="Q337" s="1152"/>
      <c r="R337" s="1152"/>
      <c r="S337" s="1152"/>
      <c r="T337" s="1152"/>
      <c r="U337" s="1152"/>
      <c r="V337" s="1152"/>
      <c r="W337" s="1152"/>
      <c r="X337" s="1152"/>
      <c r="Y337" s="1152"/>
      <c r="Z337" s="1152"/>
      <c r="AA337" s="1152"/>
      <c r="AB337" s="1199"/>
      <c r="AC337" s="1199"/>
      <c r="AD337" s="1199"/>
      <c r="AE337" s="1199"/>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3"/>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99"/>
      <c r="BT337" s="1152"/>
      <c r="BU337" s="1152"/>
      <c r="BV337" s="1152"/>
      <c r="BW337" s="1152"/>
      <c r="BX337" s="1152"/>
      <c r="BY337" s="1152"/>
      <c r="BZ337" s="1152"/>
      <c r="CA337" s="1152"/>
      <c r="CB337" s="1152"/>
      <c r="CC337" s="1152"/>
      <c r="CD337" s="1152"/>
      <c r="CE337" s="1152"/>
      <c r="CF337" s="1152"/>
      <c r="CG337" s="1152"/>
      <c r="CH337" s="1152"/>
      <c r="CI337" s="1152"/>
      <c r="CJ337" s="1152"/>
      <c r="CK337" s="1152"/>
      <c r="CL337" s="1152"/>
      <c r="CM337" s="1199"/>
      <c r="CN337" s="1199"/>
    </row>
    <row r="338" spans="2:92">
      <c r="B338" s="1151"/>
      <c r="I338" s="1152"/>
      <c r="J338" s="1152"/>
      <c r="K338" s="1152"/>
      <c r="L338" s="1152"/>
      <c r="M338" s="1152"/>
      <c r="N338" s="1152"/>
      <c r="O338" s="1152"/>
      <c r="P338" s="1152"/>
      <c r="Q338" s="1152"/>
      <c r="R338" s="1152"/>
      <c r="S338" s="1152"/>
      <c r="T338" s="1152"/>
      <c r="U338" s="1152"/>
      <c r="V338" s="1152"/>
      <c r="W338" s="1152"/>
      <c r="X338" s="1152"/>
      <c r="Y338" s="1152"/>
      <c r="Z338" s="1152"/>
      <c r="AA338" s="1152"/>
      <c r="AB338" s="1199"/>
      <c r="AC338" s="1199"/>
      <c r="AD338" s="1199"/>
      <c r="AE338" s="1199"/>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3"/>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99"/>
      <c r="BT338" s="1152"/>
      <c r="BU338" s="1152"/>
      <c r="BV338" s="1152"/>
      <c r="BW338" s="1152"/>
      <c r="BX338" s="1152"/>
      <c r="BY338" s="1152"/>
      <c r="BZ338" s="1152"/>
      <c r="CA338" s="1152"/>
      <c r="CB338" s="1152"/>
      <c r="CC338" s="1152"/>
      <c r="CD338" s="1152"/>
      <c r="CE338" s="1152"/>
      <c r="CF338" s="1152"/>
      <c r="CG338" s="1152"/>
      <c r="CH338" s="1152"/>
      <c r="CI338" s="1152"/>
      <c r="CJ338" s="1152"/>
      <c r="CK338" s="1152"/>
      <c r="CL338" s="1152"/>
      <c r="CM338" s="1199"/>
      <c r="CN338" s="1199"/>
    </row>
    <row r="339" spans="2:92">
      <c r="B339" s="1151"/>
      <c r="I339" s="1152"/>
      <c r="J339" s="1152"/>
      <c r="K339" s="1152"/>
      <c r="L339" s="1152"/>
      <c r="M339" s="1152"/>
      <c r="N339" s="1152"/>
      <c r="O339" s="1152"/>
      <c r="P339" s="1152"/>
      <c r="Q339" s="1152"/>
      <c r="R339" s="1152"/>
      <c r="S339" s="1152"/>
      <c r="T339" s="1152"/>
      <c r="U339" s="1152"/>
      <c r="V339" s="1152"/>
      <c r="W339" s="1152"/>
      <c r="X339" s="1152"/>
      <c r="Y339" s="1152"/>
      <c r="Z339" s="1152"/>
      <c r="AA339" s="1152"/>
      <c r="AB339" s="1199"/>
      <c r="AC339" s="1199"/>
      <c r="AD339" s="1199"/>
      <c r="AE339" s="1199"/>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3"/>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99"/>
      <c r="BT339" s="1152"/>
      <c r="BU339" s="1152"/>
      <c r="BV339" s="1152"/>
      <c r="BW339" s="1152"/>
      <c r="BX339" s="1152"/>
      <c r="BY339" s="1152"/>
      <c r="BZ339" s="1152"/>
      <c r="CA339" s="1152"/>
      <c r="CB339" s="1152"/>
      <c r="CC339" s="1152"/>
      <c r="CD339" s="1152"/>
      <c r="CE339" s="1152"/>
      <c r="CF339" s="1152"/>
      <c r="CG339" s="1152"/>
      <c r="CH339" s="1152"/>
      <c r="CI339" s="1152"/>
      <c r="CJ339" s="1152"/>
      <c r="CK339" s="1152"/>
      <c r="CL339" s="1152"/>
      <c r="CM339" s="1199"/>
      <c r="CN339" s="1199"/>
    </row>
    <row r="340" spans="2:92">
      <c r="B340" s="1151"/>
      <c r="I340" s="1152"/>
      <c r="J340" s="1152"/>
      <c r="K340" s="1152"/>
      <c r="L340" s="1152"/>
      <c r="M340" s="1152"/>
      <c r="N340" s="1152"/>
      <c r="O340" s="1152"/>
      <c r="P340" s="1152"/>
      <c r="Q340" s="1152"/>
      <c r="R340" s="1152"/>
      <c r="S340" s="1152"/>
      <c r="T340" s="1152"/>
      <c r="U340" s="1152"/>
      <c r="V340" s="1152"/>
      <c r="W340" s="1152"/>
      <c r="X340" s="1152"/>
      <c r="Y340" s="1152"/>
      <c r="Z340" s="1152"/>
      <c r="AA340" s="1152"/>
      <c r="AB340" s="1199"/>
      <c r="AC340" s="1199"/>
      <c r="AD340" s="1199"/>
      <c r="AE340" s="1199"/>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3"/>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99"/>
      <c r="BT340" s="1152"/>
      <c r="BU340" s="1152"/>
      <c r="BV340" s="1152"/>
      <c r="BW340" s="1152"/>
      <c r="BX340" s="1152"/>
      <c r="BY340" s="1152"/>
      <c r="BZ340" s="1152"/>
      <c r="CA340" s="1152"/>
      <c r="CB340" s="1152"/>
      <c r="CC340" s="1152"/>
      <c r="CD340" s="1152"/>
      <c r="CE340" s="1152"/>
      <c r="CF340" s="1152"/>
      <c r="CG340" s="1152"/>
      <c r="CH340" s="1152"/>
      <c r="CI340" s="1152"/>
      <c r="CJ340" s="1152"/>
      <c r="CK340" s="1152"/>
      <c r="CL340" s="1152"/>
      <c r="CM340" s="1199"/>
      <c r="CN340" s="1199"/>
    </row>
    <row r="341" spans="2:92">
      <c r="B341" s="1151"/>
      <c r="I341" s="1152"/>
      <c r="J341" s="1152"/>
      <c r="K341" s="1152"/>
      <c r="L341" s="1152"/>
      <c r="M341" s="1152"/>
      <c r="N341" s="1152"/>
      <c r="O341" s="1152"/>
      <c r="P341" s="1152"/>
      <c r="Q341" s="1152"/>
      <c r="R341" s="1152"/>
      <c r="S341" s="1152"/>
      <c r="T341" s="1152"/>
      <c r="U341" s="1152"/>
      <c r="V341" s="1152"/>
      <c r="W341" s="1152"/>
      <c r="X341" s="1152"/>
      <c r="Y341" s="1152"/>
      <c r="Z341" s="1152"/>
      <c r="AA341" s="1152"/>
      <c r="AB341" s="1199"/>
      <c r="AC341" s="1199"/>
      <c r="AD341" s="1199"/>
      <c r="AE341" s="1199"/>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3"/>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99"/>
      <c r="BT341" s="1152"/>
      <c r="BU341" s="1152"/>
      <c r="BV341" s="1152"/>
      <c r="BW341" s="1152"/>
      <c r="BX341" s="1152"/>
      <c r="BY341" s="1152"/>
      <c r="BZ341" s="1152"/>
      <c r="CA341" s="1152"/>
      <c r="CB341" s="1152"/>
      <c r="CC341" s="1152"/>
      <c r="CD341" s="1152"/>
      <c r="CE341" s="1152"/>
      <c r="CF341" s="1152"/>
      <c r="CG341" s="1152"/>
      <c r="CH341" s="1152"/>
      <c r="CI341" s="1152"/>
      <c r="CJ341" s="1152"/>
      <c r="CK341" s="1152"/>
      <c r="CL341" s="1152"/>
      <c r="CM341" s="1199"/>
      <c r="CN341" s="1199"/>
    </row>
    <row r="342" spans="2:92">
      <c r="B342" s="1151"/>
      <c r="I342" s="1152"/>
      <c r="J342" s="1152"/>
      <c r="K342" s="1152"/>
      <c r="L342" s="1152"/>
      <c r="M342" s="1152"/>
      <c r="N342" s="1152"/>
      <c r="O342" s="1152"/>
      <c r="P342" s="1152"/>
      <c r="Q342" s="1152"/>
      <c r="R342" s="1152"/>
      <c r="S342" s="1152"/>
      <c r="T342" s="1152"/>
      <c r="U342" s="1152"/>
      <c r="V342" s="1152"/>
      <c r="W342" s="1152"/>
      <c r="X342" s="1152"/>
      <c r="Y342" s="1152"/>
      <c r="Z342" s="1152"/>
      <c r="AA342" s="1152"/>
      <c r="AB342" s="1199"/>
      <c r="AC342" s="1199"/>
      <c r="AD342" s="1199"/>
      <c r="AE342" s="1199"/>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3"/>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99"/>
      <c r="BT342" s="1152"/>
      <c r="BU342" s="1152"/>
      <c r="BV342" s="1152"/>
      <c r="BW342" s="1152"/>
      <c r="BX342" s="1152"/>
      <c r="BY342" s="1152"/>
      <c r="BZ342" s="1152"/>
      <c r="CA342" s="1152"/>
      <c r="CB342" s="1152"/>
      <c r="CC342" s="1152"/>
      <c r="CD342" s="1152"/>
      <c r="CE342" s="1152"/>
      <c r="CF342" s="1152"/>
      <c r="CG342" s="1152"/>
      <c r="CH342" s="1152"/>
      <c r="CI342" s="1152"/>
      <c r="CJ342" s="1152"/>
      <c r="CK342" s="1152"/>
      <c r="CL342" s="1152"/>
      <c r="CM342" s="1199"/>
      <c r="CN342" s="1199"/>
    </row>
    <row r="343" spans="2:92">
      <c r="B343" s="1151"/>
      <c r="I343" s="1152"/>
      <c r="J343" s="1152"/>
      <c r="K343" s="1152"/>
      <c r="L343" s="1152"/>
      <c r="M343" s="1152"/>
      <c r="N343" s="1152"/>
      <c r="O343" s="1152"/>
      <c r="P343" s="1152"/>
      <c r="Q343" s="1152"/>
      <c r="R343" s="1152"/>
      <c r="S343" s="1152"/>
      <c r="T343" s="1152"/>
      <c r="U343" s="1152"/>
      <c r="V343" s="1152"/>
      <c r="W343" s="1152"/>
      <c r="X343" s="1152"/>
      <c r="Y343" s="1152"/>
      <c r="Z343" s="1152"/>
      <c r="AA343" s="1152"/>
      <c r="AB343" s="1199"/>
      <c r="AC343" s="1199"/>
      <c r="AD343" s="1199"/>
      <c r="AE343" s="1199"/>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3"/>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99"/>
      <c r="BT343" s="1152"/>
      <c r="BU343" s="1152"/>
      <c r="BV343" s="1152"/>
      <c r="BW343" s="1152"/>
      <c r="BX343" s="1152"/>
      <c r="BY343" s="1152"/>
      <c r="BZ343" s="1152"/>
      <c r="CA343" s="1152"/>
      <c r="CB343" s="1152"/>
      <c r="CC343" s="1152"/>
      <c r="CD343" s="1152"/>
      <c r="CE343" s="1152"/>
      <c r="CF343" s="1152"/>
      <c r="CG343" s="1152"/>
      <c r="CH343" s="1152"/>
      <c r="CI343" s="1152"/>
      <c r="CJ343" s="1152"/>
      <c r="CK343" s="1152"/>
      <c r="CL343" s="1152"/>
      <c r="CM343" s="1199"/>
      <c r="CN343" s="1199"/>
    </row>
    <row r="344" spans="2:92">
      <c r="B344" s="1151"/>
      <c r="I344" s="1152"/>
      <c r="J344" s="1152"/>
      <c r="K344" s="1152"/>
      <c r="L344" s="1152"/>
      <c r="M344" s="1152"/>
      <c r="N344" s="1152"/>
      <c r="O344" s="1152"/>
      <c r="P344" s="1152"/>
      <c r="Q344" s="1152"/>
      <c r="R344" s="1152"/>
      <c r="S344" s="1152"/>
      <c r="T344" s="1152"/>
      <c r="U344" s="1152"/>
      <c r="V344" s="1152"/>
      <c r="W344" s="1152"/>
      <c r="X344" s="1152"/>
      <c r="Y344" s="1152"/>
      <c r="Z344" s="1152"/>
      <c r="AA344" s="1152"/>
      <c r="AB344" s="1199"/>
      <c r="AC344" s="1199"/>
      <c r="AD344" s="1199"/>
      <c r="AE344" s="1199"/>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3"/>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99"/>
      <c r="BT344" s="1152"/>
      <c r="BU344" s="1152"/>
      <c r="BV344" s="1152"/>
      <c r="BW344" s="1152"/>
      <c r="BX344" s="1152"/>
      <c r="BY344" s="1152"/>
      <c r="BZ344" s="1152"/>
      <c r="CA344" s="1152"/>
      <c r="CB344" s="1152"/>
      <c r="CC344" s="1152"/>
      <c r="CD344" s="1152"/>
      <c r="CE344" s="1152"/>
      <c r="CF344" s="1152"/>
      <c r="CG344" s="1152"/>
      <c r="CH344" s="1152"/>
      <c r="CI344" s="1152"/>
      <c r="CJ344" s="1152"/>
      <c r="CK344" s="1152"/>
      <c r="CL344" s="1152"/>
      <c r="CM344" s="1199"/>
      <c r="CN344" s="1199"/>
    </row>
    <row r="345" spans="2:92">
      <c r="B345" s="1151"/>
      <c r="I345" s="1152"/>
      <c r="J345" s="1152"/>
      <c r="K345" s="1152"/>
      <c r="L345" s="1152"/>
      <c r="M345" s="1152"/>
      <c r="N345" s="1152"/>
      <c r="O345" s="1152"/>
      <c r="P345" s="1152"/>
      <c r="Q345" s="1152"/>
      <c r="R345" s="1152"/>
      <c r="S345" s="1152"/>
      <c r="T345" s="1152"/>
      <c r="U345" s="1152"/>
      <c r="V345" s="1152"/>
      <c r="W345" s="1152"/>
      <c r="X345" s="1152"/>
      <c r="Y345" s="1152"/>
      <c r="Z345" s="1152"/>
      <c r="AA345" s="1152"/>
      <c r="AB345" s="1199"/>
      <c r="AC345" s="1199"/>
      <c r="AD345" s="1199"/>
      <c r="AE345" s="1199"/>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3"/>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99"/>
      <c r="BT345" s="1152"/>
      <c r="BU345" s="1152"/>
      <c r="BV345" s="1152"/>
      <c r="BW345" s="1152"/>
      <c r="BX345" s="1152"/>
      <c r="BY345" s="1152"/>
      <c r="BZ345" s="1152"/>
      <c r="CA345" s="1152"/>
      <c r="CB345" s="1152"/>
      <c r="CC345" s="1152"/>
      <c r="CD345" s="1152"/>
      <c r="CE345" s="1152"/>
      <c r="CF345" s="1152"/>
      <c r="CG345" s="1152"/>
      <c r="CH345" s="1152"/>
      <c r="CI345" s="1152"/>
      <c r="CJ345" s="1152"/>
      <c r="CK345" s="1152"/>
      <c r="CL345" s="1152"/>
      <c r="CM345" s="1199"/>
      <c r="CN345" s="1199"/>
    </row>
    <row r="346" spans="2:92">
      <c r="B346" s="1151"/>
      <c r="I346" s="1152"/>
      <c r="J346" s="1152"/>
      <c r="K346" s="1152"/>
      <c r="L346" s="1152"/>
      <c r="M346" s="1152"/>
      <c r="N346" s="1152"/>
      <c r="O346" s="1152"/>
      <c r="P346" s="1152"/>
      <c r="Q346" s="1152"/>
      <c r="R346" s="1152"/>
      <c r="S346" s="1152"/>
      <c r="T346" s="1152"/>
      <c r="U346" s="1152"/>
      <c r="V346" s="1152"/>
      <c r="W346" s="1152"/>
      <c r="X346" s="1152"/>
      <c r="Y346" s="1152"/>
      <c r="Z346" s="1152"/>
      <c r="AA346" s="1152"/>
      <c r="AB346" s="1199"/>
      <c r="AC346" s="1199"/>
      <c r="AD346" s="1199"/>
      <c r="AE346" s="1199"/>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3"/>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99"/>
      <c r="BT346" s="1152"/>
      <c r="BU346" s="1152"/>
      <c r="BV346" s="1152"/>
      <c r="BW346" s="1152"/>
      <c r="BX346" s="1152"/>
      <c r="BY346" s="1152"/>
      <c r="BZ346" s="1152"/>
      <c r="CA346" s="1152"/>
      <c r="CB346" s="1152"/>
      <c r="CC346" s="1152"/>
      <c r="CD346" s="1152"/>
      <c r="CE346" s="1152"/>
      <c r="CF346" s="1152"/>
      <c r="CG346" s="1152"/>
      <c r="CH346" s="1152"/>
      <c r="CI346" s="1152"/>
      <c r="CJ346" s="1152"/>
      <c r="CK346" s="1152"/>
      <c r="CL346" s="1152"/>
      <c r="CM346" s="1199"/>
      <c r="CN346" s="1199"/>
    </row>
    <row r="347" spans="2:92">
      <c r="B347" s="1151"/>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99"/>
      <c r="AC347" s="1199"/>
      <c r="AD347" s="1199"/>
      <c r="AE347" s="1199"/>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3"/>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99"/>
      <c r="BT347" s="1152"/>
      <c r="BU347" s="1152"/>
      <c r="BV347" s="1152"/>
      <c r="BW347" s="1152"/>
      <c r="BX347" s="1152"/>
      <c r="BY347" s="1152"/>
      <c r="BZ347" s="1152"/>
      <c r="CA347" s="1152"/>
      <c r="CB347" s="1152"/>
      <c r="CC347" s="1152"/>
      <c r="CD347" s="1152"/>
      <c r="CE347" s="1152"/>
      <c r="CF347" s="1152"/>
      <c r="CG347" s="1152"/>
      <c r="CH347" s="1152"/>
      <c r="CI347" s="1152"/>
      <c r="CJ347" s="1152"/>
      <c r="CK347" s="1152"/>
      <c r="CL347" s="1152"/>
      <c r="CM347" s="1199"/>
      <c r="CN347" s="1199"/>
    </row>
    <row r="348" spans="2:92">
      <c r="B348" s="1151"/>
      <c r="I348" s="1152"/>
      <c r="J348" s="1152"/>
      <c r="K348" s="1152"/>
      <c r="L348" s="1152"/>
      <c r="M348" s="1152"/>
      <c r="N348" s="1152"/>
      <c r="O348" s="1152"/>
      <c r="P348" s="1152"/>
      <c r="Q348" s="1152"/>
      <c r="R348" s="1152"/>
      <c r="S348" s="1152"/>
      <c r="T348" s="1152"/>
      <c r="U348" s="1152"/>
      <c r="V348" s="1152"/>
      <c r="W348" s="1152"/>
      <c r="X348" s="1152"/>
      <c r="Y348" s="1152"/>
      <c r="Z348" s="1152"/>
      <c r="AA348" s="1152"/>
      <c r="AB348" s="1199"/>
      <c r="AC348" s="1199"/>
      <c r="AD348" s="1199"/>
      <c r="AE348" s="1199"/>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3"/>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99"/>
      <c r="BT348" s="1152"/>
      <c r="BU348" s="1152"/>
      <c r="BV348" s="1152"/>
      <c r="BW348" s="1152"/>
      <c r="BX348" s="1152"/>
      <c r="BY348" s="1152"/>
      <c r="BZ348" s="1152"/>
      <c r="CA348" s="1152"/>
      <c r="CB348" s="1152"/>
      <c r="CC348" s="1152"/>
      <c r="CD348" s="1152"/>
      <c r="CE348" s="1152"/>
      <c r="CF348" s="1152"/>
      <c r="CG348" s="1152"/>
      <c r="CH348" s="1152"/>
      <c r="CI348" s="1152"/>
      <c r="CJ348" s="1152"/>
      <c r="CK348" s="1152"/>
      <c r="CL348" s="1152"/>
      <c r="CM348" s="1199"/>
      <c r="CN348" s="1199"/>
    </row>
    <row r="349" spans="2:92">
      <c r="B349" s="1151"/>
      <c r="I349" s="1152"/>
      <c r="J349" s="1152"/>
      <c r="K349" s="1152"/>
      <c r="L349" s="1152"/>
      <c r="M349" s="1152"/>
      <c r="N349" s="1152"/>
      <c r="O349" s="1152"/>
      <c r="P349" s="1152"/>
      <c r="Q349" s="1152"/>
      <c r="R349" s="1152"/>
      <c r="S349" s="1152"/>
      <c r="T349" s="1152"/>
      <c r="U349" s="1152"/>
      <c r="V349" s="1152"/>
      <c r="W349" s="1152"/>
      <c r="X349" s="1152"/>
      <c r="Y349" s="1152"/>
      <c r="Z349" s="1152"/>
      <c r="AA349" s="1152"/>
      <c r="AB349" s="1199"/>
      <c r="AC349" s="1199"/>
      <c r="AD349" s="1199"/>
      <c r="AE349" s="1199"/>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3"/>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99"/>
      <c r="BT349" s="1152"/>
      <c r="BU349" s="1152"/>
      <c r="BV349" s="1152"/>
      <c r="BW349" s="1152"/>
      <c r="BX349" s="1152"/>
      <c r="BY349" s="1152"/>
      <c r="BZ349" s="1152"/>
      <c r="CA349" s="1152"/>
      <c r="CB349" s="1152"/>
      <c r="CC349" s="1152"/>
      <c r="CD349" s="1152"/>
      <c r="CE349" s="1152"/>
      <c r="CF349" s="1152"/>
      <c r="CG349" s="1152"/>
      <c r="CH349" s="1152"/>
      <c r="CI349" s="1152"/>
      <c r="CJ349" s="1152"/>
      <c r="CK349" s="1152"/>
      <c r="CL349" s="1152"/>
      <c r="CM349" s="1199"/>
      <c r="CN349" s="1199"/>
    </row>
    <row r="350" spans="2:92">
      <c r="B350" s="1151"/>
      <c r="I350" s="1152"/>
      <c r="J350" s="1152"/>
      <c r="K350" s="1152"/>
      <c r="L350" s="1152"/>
      <c r="M350" s="1152"/>
      <c r="N350" s="1152"/>
      <c r="O350" s="1152"/>
      <c r="P350" s="1152"/>
      <c r="Q350" s="1152"/>
      <c r="R350" s="1152"/>
      <c r="S350" s="1152"/>
      <c r="T350" s="1152"/>
      <c r="U350" s="1152"/>
      <c r="V350" s="1152"/>
      <c r="W350" s="1152"/>
      <c r="X350" s="1152"/>
      <c r="Y350" s="1152"/>
      <c r="Z350" s="1152"/>
      <c r="AA350" s="1152"/>
      <c r="AB350" s="1199"/>
      <c r="AC350" s="1199"/>
      <c r="AD350" s="1199"/>
      <c r="AE350" s="1199"/>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3"/>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99"/>
      <c r="BT350" s="1152"/>
      <c r="BU350" s="1152"/>
      <c r="BV350" s="1152"/>
      <c r="BW350" s="1152"/>
      <c r="BX350" s="1152"/>
      <c r="BY350" s="1152"/>
      <c r="BZ350" s="1152"/>
      <c r="CA350" s="1152"/>
      <c r="CB350" s="1152"/>
      <c r="CC350" s="1152"/>
      <c r="CD350" s="1152"/>
      <c r="CE350" s="1152"/>
      <c r="CF350" s="1152"/>
      <c r="CG350" s="1152"/>
      <c r="CH350" s="1152"/>
      <c r="CI350" s="1152"/>
      <c r="CJ350" s="1152"/>
      <c r="CK350" s="1152"/>
      <c r="CL350" s="1152"/>
      <c r="CM350" s="1199"/>
      <c r="CN350" s="1199"/>
    </row>
    <row r="351" spans="2:92">
      <c r="B351" s="1151"/>
      <c r="I351" s="1152"/>
      <c r="J351" s="1152"/>
      <c r="K351" s="1152"/>
      <c r="L351" s="1152"/>
      <c r="M351" s="1152"/>
      <c r="N351" s="1152"/>
      <c r="O351" s="1152"/>
      <c r="P351" s="1152"/>
      <c r="Q351" s="1152"/>
      <c r="R351" s="1152"/>
      <c r="S351" s="1152"/>
      <c r="T351" s="1152"/>
      <c r="U351" s="1152"/>
      <c r="V351" s="1152"/>
      <c r="W351" s="1152"/>
      <c r="X351" s="1152"/>
      <c r="Y351" s="1152"/>
      <c r="Z351" s="1152"/>
      <c r="AA351" s="1152"/>
      <c r="AB351" s="1199"/>
      <c r="AC351" s="1199"/>
      <c r="AD351" s="1199"/>
      <c r="AE351" s="1199"/>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3"/>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99"/>
      <c r="BT351" s="1152"/>
      <c r="BU351" s="1152"/>
      <c r="BV351" s="1152"/>
      <c r="BW351" s="1152"/>
      <c r="BX351" s="1152"/>
      <c r="BY351" s="1152"/>
      <c r="BZ351" s="1152"/>
      <c r="CA351" s="1152"/>
      <c r="CB351" s="1152"/>
      <c r="CC351" s="1152"/>
      <c r="CD351" s="1152"/>
      <c r="CE351" s="1152"/>
      <c r="CF351" s="1152"/>
      <c r="CG351" s="1152"/>
      <c r="CH351" s="1152"/>
      <c r="CI351" s="1152"/>
      <c r="CJ351" s="1152"/>
      <c r="CK351" s="1152"/>
      <c r="CL351" s="1152"/>
      <c r="CM351" s="1199"/>
      <c r="CN351" s="1199"/>
    </row>
    <row r="352" spans="2:92">
      <c r="B352" s="1151"/>
      <c r="I352" s="1152"/>
      <c r="J352" s="1152"/>
      <c r="K352" s="1152"/>
      <c r="L352" s="1152"/>
      <c r="M352" s="1152"/>
      <c r="N352" s="1152"/>
      <c r="O352" s="1152"/>
      <c r="P352" s="1152"/>
      <c r="Q352" s="1152"/>
      <c r="R352" s="1152"/>
      <c r="S352" s="1152"/>
      <c r="T352" s="1152"/>
      <c r="U352" s="1152"/>
      <c r="V352" s="1152"/>
      <c r="W352" s="1152"/>
      <c r="X352" s="1152"/>
      <c r="Y352" s="1152"/>
      <c r="Z352" s="1152"/>
      <c r="AA352" s="1152"/>
      <c r="AB352" s="1199"/>
      <c r="AC352" s="1199"/>
      <c r="AD352" s="1199"/>
      <c r="AE352" s="1199"/>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3"/>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99"/>
      <c r="BT352" s="1152"/>
      <c r="BU352" s="1152"/>
      <c r="BV352" s="1152"/>
      <c r="BW352" s="1152"/>
      <c r="BX352" s="1152"/>
      <c r="BY352" s="1152"/>
      <c r="BZ352" s="1152"/>
      <c r="CA352" s="1152"/>
      <c r="CB352" s="1152"/>
      <c r="CC352" s="1152"/>
      <c r="CD352" s="1152"/>
      <c r="CE352" s="1152"/>
      <c r="CF352" s="1152"/>
      <c r="CG352" s="1152"/>
      <c r="CH352" s="1152"/>
      <c r="CI352" s="1152"/>
      <c r="CJ352" s="1152"/>
      <c r="CK352" s="1152"/>
      <c r="CL352" s="1152"/>
      <c r="CM352" s="1199"/>
      <c r="CN352" s="1199"/>
    </row>
    <row r="353" spans="2:92">
      <c r="B353" s="1151"/>
      <c r="I353" s="1152"/>
      <c r="J353" s="1152"/>
      <c r="K353" s="1152"/>
      <c r="L353" s="1152"/>
      <c r="M353" s="1152"/>
      <c r="N353" s="1152"/>
      <c r="O353" s="1152"/>
      <c r="P353" s="1152"/>
      <c r="Q353" s="1152"/>
      <c r="R353" s="1152"/>
      <c r="S353" s="1152"/>
      <c r="T353" s="1152"/>
      <c r="U353" s="1152"/>
      <c r="V353" s="1152"/>
      <c r="W353" s="1152"/>
      <c r="X353" s="1152"/>
      <c r="Y353" s="1152"/>
      <c r="Z353" s="1152"/>
      <c r="AA353" s="1152"/>
      <c r="AB353" s="1199"/>
      <c r="AC353" s="1199"/>
      <c r="AD353" s="1199"/>
      <c r="AE353" s="1199"/>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3"/>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99"/>
      <c r="BT353" s="1152"/>
      <c r="BU353" s="1152"/>
      <c r="BV353" s="1152"/>
      <c r="BW353" s="1152"/>
      <c r="BX353" s="1152"/>
      <c r="BY353" s="1152"/>
      <c r="BZ353" s="1152"/>
      <c r="CA353" s="1152"/>
      <c r="CB353" s="1152"/>
      <c r="CC353" s="1152"/>
      <c r="CD353" s="1152"/>
      <c r="CE353" s="1152"/>
      <c r="CF353" s="1152"/>
      <c r="CG353" s="1152"/>
      <c r="CH353" s="1152"/>
      <c r="CI353" s="1152"/>
      <c r="CJ353" s="1152"/>
      <c r="CK353" s="1152"/>
      <c r="CL353" s="1152"/>
      <c r="CM353" s="1199"/>
      <c r="CN353" s="1199"/>
    </row>
    <row r="354" spans="2:92">
      <c r="B354" s="1151"/>
      <c r="I354" s="1152"/>
      <c r="J354" s="1152"/>
      <c r="K354" s="1152"/>
      <c r="L354" s="1152"/>
      <c r="M354" s="1152"/>
      <c r="N354" s="1152"/>
      <c r="O354" s="1152"/>
      <c r="P354" s="1152"/>
      <c r="Q354" s="1152"/>
      <c r="R354" s="1152"/>
      <c r="S354" s="1152"/>
      <c r="T354" s="1152"/>
      <c r="U354" s="1152"/>
      <c r="V354" s="1152"/>
      <c r="W354" s="1152"/>
      <c r="X354" s="1152"/>
      <c r="Y354" s="1152"/>
      <c r="Z354" s="1152"/>
      <c r="AA354" s="1152"/>
      <c r="AB354" s="1199"/>
      <c r="AC354" s="1199"/>
      <c r="AD354" s="1199"/>
      <c r="AE354" s="1199"/>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3"/>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99"/>
      <c r="BT354" s="1152"/>
      <c r="BU354" s="1152"/>
      <c r="BV354" s="1152"/>
      <c r="BW354" s="1152"/>
      <c r="BX354" s="1152"/>
      <c r="BY354" s="1152"/>
      <c r="BZ354" s="1152"/>
      <c r="CA354" s="1152"/>
      <c r="CB354" s="1152"/>
      <c r="CC354" s="1152"/>
      <c r="CD354" s="1152"/>
      <c r="CE354" s="1152"/>
      <c r="CF354" s="1152"/>
      <c r="CG354" s="1152"/>
      <c r="CH354" s="1152"/>
      <c r="CI354" s="1152"/>
      <c r="CJ354" s="1152"/>
      <c r="CK354" s="1152"/>
      <c r="CL354" s="1152"/>
      <c r="CM354" s="1199"/>
      <c r="CN354" s="1199"/>
    </row>
    <row r="355" spans="2:92">
      <c r="B355" s="1151"/>
      <c r="I355" s="1152"/>
      <c r="J355" s="1152"/>
      <c r="K355" s="1152"/>
      <c r="L355" s="1152"/>
      <c r="M355" s="1152"/>
      <c r="N355" s="1152"/>
      <c r="O355" s="1152"/>
      <c r="P355" s="1152"/>
      <c r="Q355" s="1152"/>
      <c r="R355" s="1152"/>
      <c r="S355" s="1152"/>
      <c r="T355" s="1152"/>
      <c r="U355" s="1152"/>
      <c r="V355" s="1152"/>
      <c r="W355" s="1152"/>
      <c r="X355" s="1152"/>
      <c r="Y355" s="1152"/>
      <c r="Z355" s="1152"/>
      <c r="AA355" s="1152"/>
      <c r="AB355" s="1199"/>
      <c r="AC355" s="1199"/>
      <c r="AD355" s="1199"/>
      <c r="AE355" s="1199"/>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3"/>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99"/>
      <c r="BT355" s="1152"/>
      <c r="BU355" s="1152"/>
      <c r="BV355" s="1152"/>
      <c r="BW355" s="1152"/>
      <c r="BX355" s="1152"/>
      <c r="BY355" s="1152"/>
      <c r="BZ355" s="1152"/>
      <c r="CA355" s="1152"/>
      <c r="CB355" s="1152"/>
      <c r="CC355" s="1152"/>
      <c r="CD355" s="1152"/>
      <c r="CE355" s="1152"/>
      <c r="CF355" s="1152"/>
      <c r="CG355" s="1152"/>
      <c r="CH355" s="1152"/>
      <c r="CI355" s="1152"/>
      <c r="CJ355" s="1152"/>
      <c r="CK355" s="1152"/>
      <c r="CL355" s="1152"/>
      <c r="CM355" s="1199"/>
      <c r="CN355" s="1199"/>
    </row>
    <row r="356" spans="2:92">
      <c r="B356" s="1151"/>
      <c r="I356" s="1152"/>
      <c r="J356" s="1152"/>
      <c r="K356" s="1152"/>
      <c r="L356" s="1152"/>
      <c r="M356" s="1152"/>
      <c r="N356" s="1152"/>
      <c r="O356" s="1152"/>
      <c r="P356" s="1152"/>
      <c r="Q356" s="1152"/>
      <c r="R356" s="1152"/>
      <c r="S356" s="1152"/>
      <c r="T356" s="1152"/>
      <c r="U356" s="1152"/>
      <c r="V356" s="1152"/>
      <c r="W356" s="1152"/>
      <c r="X356" s="1152"/>
      <c r="Y356" s="1152"/>
      <c r="Z356" s="1152"/>
      <c r="AA356" s="1152"/>
      <c r="AB356" s="1199"/>
      <c r="AC356" s="1199"/>
      <c r="AD356" s="1199"/>
      <c r="AE356" s="1199"/>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3"/>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99"/>
      <c r="BT356" s="1152"/>
      <c r="BU356" s="1152"/>
      <c r="BV356" s="1152"/>
      <c r="BW356" s="1152"/>
      <c r="BX356" s="1152"/>
      <c r="BY356" s="1152"/>
      <c r="BZ356" s="1152"/>
      <c r="CA356" s="1152"/>
      <c r="CB356" s="1152"/>
      <c r="CC356" s="1152"/>
      <c r="CD356" s="1152"/>
      <c r="CE356" s="1152"/>
      <c r="CF356" s="1152"/>
      <c r="CG356" s="1152"/>
      <c r="CH356" s="1152"/>
      <c r="CI356" s="1152"/>
      <c r="CJ356" s="1152"/>
      <c r="CK356" s="1152"/>
      <c r="CL356" s="1152"/>
      <c r="CM356" s="1199"/>
      <c r="CN356" s="1199"/>
    </row>
    <row r="357" spans="2:92">
      <c r="B357" s="1151"/>
      <c r="I357" s="1152"/>
      <c r="J357" s="1152"/>
      <c r="K357" s="1152"/>
      <c r="L357" s="1152"/>
      <c r="M357" s="1152"/>
      <c r="N357" s="1152"/>
      <c r="O357" s="1152"/>
      <c r="P357" s="1152"/>
      <c r="Q357" s="1152"/>
      <c r="R357" s="1152"/>
      <c r="S357" s="1152"/>
      <c r="T357" s="1152"/>
      <c r="U357" s="1152"/>
      <c r="V357" s="1152"/>
      <c r="W357" s="1152"/>
      <c r="X357" s="1152"/>
      <c r="Y357" s="1152"/>
      <c r="Z357" s="1152"/>
      <c r="AA357" s="1152"/>
      <c r="AB357" s="1199"/>
      <c r="AC357" s="1199"/>
      <c r="AD357" s="1199"/>
      <c r="AE357" s="1199"/>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3"/>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99"/>
      <c r="BT357" s="1152"/>
      <c r="BU357" s="1152"/>
      <c r="BV357" s="1152"/>
      <c r="BW357" s="1152"/>
      <c r="BX357" s="1152"/>
      <c r="BY357" s="1152"/>
      <c r="BZ357" s="1152"/>
      <c r="CA357" s="1152"/>
      <c r="CB357" s="1152"/>
      <c r="CC357" s="1152"/>
      <c r="CD357" s="1152"/>
      <c r="CE357" s="1152"/>
      <c r="CF357" s="1152"/>
      <c r="CG357" s="1152"/>
      <c r="CH357" s="1152"/>
      <c r="CI357" s="1152"/>
      <c r="CJ357" s="1152"/>
      <c r="CK357" s="1152"/>
      <c r="CL357" s="1152"/>
      <c r="CM357" s="1199"/>
      <c r="CN357" s="1199"/>
    </row>
    <row r="358" spans="2:92">
      <c r="B358" s="1151"/>
      <c r="I358" s="1152"/>
      <c r="J358" s="1152"/>
      <c r="K358" s="1152"/>
      <c r="L358" s="1152"/>
      <c r="M358" s="1152"/>
      <c r="N358" s="1152"/>
      <c r="O358" s="1152"/>
      <c r="P358" s="1152"/>
      <c r="Q358" s="1152"/>
      <c r="R358" s="1152"/>
      <c r="S358" s="1152"/>
      <c r="T358" s="1152"/>
      <c r="U358" s="1152"/>
      <c r="V358" s="1152"/>
      <c r="W358" s="1152"/>
      <c r="X358" s="1152"/>
      <c r="Y358" s="1152"/>
      <c r="Z358" s="1152"/>
      <c r="AA358" s="1152"/>
      <c r="AB358" s="1199"/>
      <c r="AC358" s="1199"/>
      <c r="AD358" s="1199"/>
      <c r="AE358" s="1199"/>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3"/>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99"/>
      <c r="BT358" s="1152"/>
      <c r="BU358" s="1152"/>
      <c r="BV358" s="1152"/>
      <c r="BW358" s="1152"/>
      <c r="BX358" s="1152"/>
      <c r="BY358" s="1152"/>
      <c r="BZ358" s="1152"/>
      <c r="CA358" s="1152"/>
      <c r="CB358" s="1152"/>
      <c r="CC358" s="1152"/>
      <c r="CD358" s="1152"/>
      <c r="CE358" s="1152"/>
      <c r="CF358" s="1152"/>
      <c r="CG358" s="1152"/>
      <c r="CH358" s="1152"/>
      <c r="CI358" s="1152"/>
      <c r="CJ358" s="1152"/>
      <c r="CK358" s="1152"/>
      <c r="CL358" s="1152"/>
      <c r="CM358" s="1199"/>
      <c r="CN358" s="1199"/>
    </row>
    <row r="359" spans="2:92">
      <c r="B359" s="1151"/>
      <c r="I359" s="1152"/>
      <c r="J359" s="1152"/>
      <c r="K359" s="1152"/>
      <c r="L359" s="1152"/>
      <c r="M359" s="1152"/>
      <c r="N359" s="1152"/>
      <c r="O359" s="1152"/>
      <c r="P359" s="1152"/>
      <c r="Q359" s="1152"/>
      <c r="R359" s="1152"/>
      <c r="S359" s="1152"/>
      <c r="T359" s="1152"/>
      <c r="U359" s="1152"/>
      <c r="V359" s="1152"/>
      <c r="W359" s="1152"/>
      <c r="X359" s="1152"/>
      <c r="Y359" s="1152"/>
      <c r="Z359" s="1152"/>
      <c r="AA359" s="1152"/>
      <c r="AB359" s="1199"/>
      <c r="AC359" s="1199"/>
      <c r="AD359" s="1199"/>
      <c r="AE359" s="1199"/>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3"/>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99"/>
      <c r="BT359" s="1152"/>
      <c r="BU359" s="1152"/>
      <c r="BV359" s="1152"/>
      <c r="BW359" s="1152"/>
      <c r="BX359" s="1152"/>
      <c r="BY359" s="1152"/>
      <c r="BZ359" s="1152"/>
      <c r="CA359" s="1152"/>
      <c r="CB359" s="1152"/>
      <c r="CC359" s="1152"/>
      <c r="CD359" s="1152"/>
      <c r="CE359" s="1152"/>
      <c r="CF359" s="1152"/>
      <c r="CG359" s="1152"/>
      <c r="CH359" s="1152"/>
      <c r="CI359" s="1152"/>
      <c r="CJ359" s="1152"/>
      <c r="CK359" s="1152"/>
      <c r="CL359" s="1152"/>
      <c r="CM359" s="1199"/>
      <c r="CN359" s="1199"/>
    </row>
    <row r="360" spans="2:92">
      <c r="B360" s="1151"/>
      <c r="I360" s="1152"/>
      <c r="J360" s="1152"/>
      <c r="K360" s="1152"/>
      <c r="L360" s="1152"/>
      <c r="M360" s="1152"/>
      <c r="N360" s="1152"/>
      <c r="O360" s="1152"/>
      <c r="P360" s="1152"/>
      <c r="Q360" s="1152"/>
      <c r="R360" s="1152"/>
      <c r="S360" s="1152"/>
      <c r="T360" s="1152"/>
      <c r="U360" s="1152"/>
      <c r="V360" s="1152"/>
      <c r="W360" s="1152"/>
      <c r="X360" s="1152"/>
      <c r="Y360" s="1152"/>
      <c r="Z360" s="1152"/>
      <c r="AA360" s="1152"/>
      <c r="AB360" s="1199"/>
      <c r="AC360" s="1199"/>
      <c r="AD360" s="1199"/>
      <c r="AE360" s="1199"/>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3"/>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99"/>
      <c r="BT360" s="1152"/>
      <c r="BU360" s="1152"/>
      <c r="BV360" s="1152"/>
      <c r="BW360" s="1152"/>
      <c r="BX360" s="1152"/>
      <c r="BY360" s="1152"/>
      <c r="BZ360" s="1152"/>
      <c r="CA360" s="1152"/>
      <c r="CB360" s="1152"/>
      <c r="CC360" s="1152"/>
      <c r="CD360" s="1152"/>
      <c r="CE360" s="1152"/>
      <c r="CF360" s="1152"/>
      <c r="CG360" s="1152"/>
      <c r="CH360" s="1152"/>
      <c r="CI360" s="1152"/>
      <c r="CJ360" s="1152"/>
      <c r="CK360" s="1152"/>
      <c r="CL360" s="1152"/>
      <c r="CM360" s="1199"/>
      <c r="CN360" s="1199"/>
    </row>
    <row r="361" spans="2:92">
      <c r="B361" s="1151"/>
      <c r="I361" s="1152"/>
      <c r="J361" s="1152"/>
      <c r="K361" s="1152"/>
      <c r="L361" s="1152"/>
      <c r="M361" s="1152"/>
      <c r="N361" s="1152"/>
      <c r="O361" s="1152"/>
      <c r="P361" s="1152"/>
      <c r="Q361" s="1152"/>
      <c r="R361" s="1152"/>
      <c r="S361" s="1152"/>
      <c r="T361" s="1152"/>
      <c r="U361" s="1152"/>
      <c r="V361" s="1152"/>
      <c r="W361" s="1152"/>
      <c r="X361" s="1152"/>
      <c r="Y361" s="1152"/>
      <c r="Z361" s="1152"/>
      <c r="AA361" s="1152"/>
      <c r="AB361" s="1199"/>
      <c r="AC361" s="1199"/>
      <c r="AD361" s="1199"/>
      <c r="AE361" s="1199"/>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3"/>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99"/>
      <c r="BT361" s="1152"/>
      <c r="BU361" s="1152"/>
      <c r="BV361" s="1152"/>
      <c r="BW361" s="1152"/>
      <c r="BX361" s="1152"/>
      <c r="BY361" s="1152"/>
      <c r="BZ361" s="1152"/>
      <c r="CA361" s="1152"/>
      <c r="CB361" s="1152"/>
      <c r="CC361" s="1152"/>
      <c r="CD361" s="1152"/>
      <c r="CE361" s="1152"/>
      <c r="CF361" s="1152"/>
      <c r="CG361" s="1152"/>
      <c r="CH361" s="1152"/>
      <c r="CI361" s="1152"/>
      <c r="CJ361" s="1152"/>
      <c r="CK361" s="1152"/>
      <c r="CL361" s="1152"/>
      <c r="CM361" s="1199"/>
      <c r="CN361" s="1199"/>
    </row>
    <row r="362" spans="2:92">
      <c r="B362" s="1151"/>
      <c r="I362" s="1152"/>
      <c r="J362" s="1152"/>
      <c r="K362" s="1152"/>
      <c r="L362" s="1152"/>
      <c r="M362" s="1152"/>
      <c r="N362" s="1152"/>
      <c r="O362" s="1152"/>
      <c r="P362" s="1152"/>
      <c r="Q362" s="1152"/>
      <c r="R362" s="1152"/>
      <c r="S362" s="1152"/>
      <c r="T362" s="1152"/>
      <c r="U362" s="1152"/>
      <c r="V362" s="1152"/>
      <c r="W362" s="1152"/>
      <c r="X362" s="1152"/>
      <c r="Y362" s="1152"/>
      <c r="Z362" s="1152"/>
      <c r="AA362" s="1152"/>
      <c r="AB362" s="1199"/>
      <c r="AC362" s="1199"/>
      <c r="AD362" s="1199"/>
      <c r="AE362" s="1199"/>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3"/>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99"/>
      <c r="BT362" s="1152"/>
      <c r="BU362" s="1152"/>
      <c r="BV362" s="1152"/>
      <c r="BW362" s="1152"/>
      <c r="BX362" s="1152"/>
      <c r="BY362" s="1152"/>
      <c r="BZ362" s="1152"/>
      <c r="CA362" s="1152"/>
      <c r="CB362" s="1152"/>
      <c r="CC362" s="1152"/>
      <c r="CD362" s="1152"/>
      <c r="CE362" s="1152"/>
      <c r="CF362" s="1152"/>
      <c r="CG362" s="1152"/>
      <c r="CH362" s="1152"/>
      <c r="CI362" s="1152"/>
      <c r="CJ362" s="1152"/>
      <c r="CK362" s="1152"/>
      <c r="CL362" s="1152"/>
      <c r="CM362" s="1199"/>
      <c r="CN362" s="1199"/>
    </row>
    <row r="363" spans="2:92">
      <c r="B363" s="1151"/>
      <c r="I363" s="1152"/>
      <c r="J363" s="1152"/>
      <c r="K363" s="1152"/>
      <c r="L363" s="1152"/>
      <c r="M363" s="1152"/>
      <c r="N363" s="1152"/>
      <c r="O363" s="1152"/>
      <c r="P363" s="1152"/>
      <c r="Q363" s="1152"/>
      <c r="R363" s="1152"/>
      <c r="S363" s="1152"/>
      <c r="T363" s="1152"/>
      <c r="U363" s="1152"/>
      <c r="V363" s="1152"/>
      <c r="W363" s="1152"/>
      <c r="X363" s="1152"/>
      <c r="Y363" s="1152"/>
      <c r="Z363" s="1152"/>
      <c r="AA363" s="1152"/>
      <c r="AB363" s="1199"/>
      <c r="AC363" s="1199"/>
      <c r="AD363" s="1199"/>
      <c r="AE363" s="1199"/>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3"/>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99"/>
      <c r="BT363" s="1152"/>
      <c r="BU363" s="1152"/>
      <c r="BV363" s="1152"/>
      <c r="BW363" s="1152"/>
      <c r="BX363" s="1152"/>
      <c r="BY363" s="1152"/>
      <c r="BZ363" s="1152"/>
      <c r="CA363" s="1152"/>
      <c r="CB363" s="1152"/>
      <c r="CC363" s="1152"/>
      <c r="CD363" s="1152"/>
      <c r="CE363" s="1152"/>
      <c r="CF363" s="1152"/>
      <c r="CG363" s="1152"/>
      <c r="CH363" s="1152"/>
      <c r="CI363" s="1152"/>
      <c r="CJ363" s="1152"/>
      <c r="CK363" s="1152"/>
      <c r="CL363" s="1152"/>
      <c r="CM363" s="1199"/>
      <c r="CN363" s="1199"/>
    </row>
    <row r="364" spans="2:92">
      <c r="B364" s="1151"/>
      <c r="I364" s="1152"/>
      <c r="J364" s="1152"/>
      <c r="K364" s="1152"/>
      <c r="L364" s="1152"/>
      <c r="M364" s="1152"/>
      <c r="N364" s="1152"/>
      <c r="O364" s="1152"/>
      <c r="P364" s="1152"/>
      <c r="Q364" s="1152"/>
      <c r="R364" s="1152"/>
      <c r="S364" s="1152"/>
      <c r="T364" s="1152"/>
      <c r="U364" s="1152"/>
      <c r="V364" s="1152"/>
      <c r="W364" s="1152"/>
      <c r="X364" s="1152"/>
      <c r="Y364" s="1152"/>
      <c r="Z364" s="1152"/>
      <c r="AA364" s="1152"/>
      <c r="AB364" s="1199"/>
      <c r="AC364" s="1199"/>
      <c r="AD364" s="1199"/>
      <c r="AE364" s="1199"/>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3"/>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99"/>
      <c r="BT364" s="1152"/>
      <c r="BU364" s="1152"/>
      <c r="BV364" s="1152"/>
      <c r="BW364" s="1152"/>
      <c r="BX364" s="1152"/>
      <c r="BY364" s="1152"/>
      <c r="BZ364" s="1152"/>
      <c r="CA364" s="1152"/>
      <c r="CB364" s="1152"/>
      <c r="CC364" s="1152"/>
      <c r="CD364" s="1152"/>
      <c r="CE364" s="1152"/>
      <c r="CF364" s="1152"/>
      <c r="CG364" s="1152"/>
      <c r="CH364" s="1152"/>
      <c r="CI364" s="1152"/>
      <c r="CJ364" s="1152"/>
      <c r="CK364" s="1152"/>
      <c r="CL364" s="1152"/>
      <c r="CM364" s="1199"/>
      <c r="CN364" s="1199"/>
    </row>
    <row r="365" spans="2:92">
      <c r="B365" s="1151"/>
      <c r="I365" s="1152"/>
      <c r="J365" s="1152"/>
      <c r="K365" s="1152"/>
      <c r="L365" s="1152"/>
      <c r="M365" s="1152"/>
      <c r="N365" s="1152"/>
      <c r="O365" s="1152"/>
      <c r="P365" s="1152"/>
      <c r="Q365" s="1152"/>
      <c r="R365" s="1152"/>
      <c r="S365" s="1152"/>
      <c r="T365" s="1152"/>
      <c r="U365" s="1152"/>
      <c r="V365" s="1152"/>
      <c r="W365" s="1152"/>
      <c r="X365" s="1152"/>
      <c r="Y365" s="1152"/>
      <c r="Z365" s="1152"/>
      <c r="AA365" s="1152"/>
      <c r="AB365" s="1199"/>
      <c r="AC365" s="1199"/>
      <c r="AD365" s="1199"/>
      <c r="AE365" s="1199"/>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3"/>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99"/>
      <c r="BT365" s="1152"/>
      <c r="BU365" s="1152"/>
      <c r="BV365" s="1152"/>
      <c r="BW365" s="1152"/>
      <c r="BX365" s="1152"/>
      <c r="BY365" s="1152"/>
      <c r="BZ365" s="1152"/>
      <c r="CA365" s="1152"/>
      <c r="CB365" s="1152"/>
      <c r="CC365" s="1152"/>
      <c r="CD365" s="1152"/>
      <c r="CE365" s="1152"/>
      <c r="CF365" s="1152"/>
      <c r="CG365" s="1152"/>
      <c r="CH365" s="1152"/>
      <c r="CI365" s="1152"/>
      <c r="CJ365" s="1152"/>
      <c r="CK365" s="1152"/>
      <c r="CL365" s="1152"/>
      <c r="CM365" s="1199"/>
      <c r="CN365" s="1199"/>
    </row>
    <row r="366" spans="2:92">
      <c r="B366" s="1151"/>
      <c r="I366" s="1152"/>
      <c r="J366" s="1152"/>
      <c r="K366" s="1152"/>
      <c r="L366" s="1152"/>
      <c r="M366" s="1152"/>
      <c r="N366" s="1152"/>
      <c r="O366" s="1152"/>
      <c r="P366" s="1152"/>
      <c r="Q366" s="1152"/>
      <c r="R366" s="1152"/>
      <c r="S366" s="1152"/>
      <c r="T366" s="1152"/>
      <c r="U366" s="1152"/>
      <c r="V366" s="1152"/>
      <c r="W366" s="1152"/>
      <c r="X366" s="1152"/>
      <c r="Y366" s="1152"/>
      <c r="Z366" s="1152"/>
      <c r="AA366" s="1152"/>
      <c r="AB366" s="1199"/>
      <c r="AC366" s="1199"/>
      <c r="AD366" s="1199"/>
      <c r="AE366" s="1199"/>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3"/>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99"/>
      <c r="BT366" s="1152"/>
      <c r="BU366" s="1152"/>
      <c r="BV366" s="1152"/>
      <c r="BW366" s="1152"/>
      <c r="BX366" s="1152"/>
      <c r="BY366" s="1152"/>
      <c r="BZ366" s="1152"/>
      <c r="CA366" s="1152"/>
      <c r="CB366" s="1152"/>
      <c r="CC366" s="1152"/>
      <c r="CD366" s="1152"/>
      <c r="CE366" s="1152"/>
      <c r="CF366" s="1152"/>
      <c r="CG366" s="1152"/>
      <c r="CH366" s="1152"/>
      <c r="CI366" s="1152"/>
      <c r="CJ366" s="1152"/>
      <c r="CK366" s="1152"/>
      <c r="CL366" s="1152"/>
      <c r="CM366" s="1199"/>
      <c r="CN366" s="1199"/>
    </row>
    <row r="367" spans="2:92">
      <c r="B367" s="1151"/>
      <c r="I367" s="1152"/>
      <c r="J367" s="1152"/>
      <c r="K367" s="1152"/>
      <c r="L367" s="1152"/>
      <c r="M367" s="1152"/>
      <c r="N367" s="1152"/>
      <c r="O367" s="1152"/>
      <c r="P367" s="1152"/>
      <c r="Q367" s="1152"/>
      <c r="R367" s="1152"/>
      <c r="S367" s="1152"/>
      <c r="T367" s="1152"/>
      <c r="U367" s="1152"/>
      <c r="V367" s="1152"/>
      <c r="W367" s="1152"/>
      <c r="X367" s="1152"/>
      <c r="Y367" s="1152"/>
      <c r="Z367" s="1152"/>
      <c r="AA367" s="1152"/>
      <c r="AB367" s="1199"/>
      <c r="AC367" s="1199"/>
      <c r="AD367" s="1199"/>
      <c r="AE367" s="1199"/>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3"/>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99"/>
      <c r="BT367" s="1152"/>
      <c r="BU367" s="1152"/>
      <c r="BV367" s="1152"/>
      <c r="BW367" s="1152"/>
      <c r="BX367" s="1152"/>
      <c r="BY367" s="1152"/>
      <c r="BZ367" s="1152"/>
      <c r="CA367" s="1152"/>
      <c r="CB367" s="1152"/>
      <c r="CC367" s="1152"/>
      <c r="CD367" s="1152"/>
      <c r="CE367" s="1152"/>
      <c r="CF367" s="1152"/>
      <c r="CG367" s="1152"/>
      <c r="CH367" s="1152"/>
      <c r="CI367" s="1152"/>
      <c r="CJ367" s="1152"/>
      <c r="CK367" s="1152"/>
      <c r="CL367" s="1152"/>
      <c r="CM367" s="1199"/>
      <c r="CN367" s="1199"/>
    </row>
    <row r="368" spans="2:92">
      <c r="B368" s="1151"/>
      <c r="I368" s="1152"/>
      <c r="J368" s="1152"/>
      <c r="K368" s="1152"/>
      <c r="L368" s="1152"/>
      <c r="M368" s="1152"/>
      <c r="N368" s="1152"/>
      <c r="O368" s="1152"/>
      <c r="P368" s="1152"/>
      <c r="Q368" s="1152"/>
      <c r="R368" s="1152"/>
      <c r="S368" s="1152"/>
      <c r="T368" s="1152"/>
      <c r="U368" s="1152"/>
      <c r="V368" s="1152"/>
      <c r="W368" s="1152"/>
      <c r="X368" s="1152"/>
      <c r="Y368" s="1152"/>
      <c r="Z368" s="1152"/>
      <c r="AA368" s="1152"/>
      <c r="AB368" s="1199"/>
      <c r="AC368" s="1199"/>
      <c r="AD368" s="1199"/>
      <c r="AE368" s="1199"/>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3"/>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99"/>
      <c r="BT368" s="1152"/>
      <c r="BU368" s="1152"/>
      <c r="BV368" s="1152"/>
      <c r="BW368" s="1152"/>
      <c r="BX368" s="1152"/>
      <c r="BY368" s="1152"/>
      <c r="BZ368" s="1152"/>
      <c r="CA368" s="1152"/>
      <c r="CB368" s="1152"/>
      <c r="CC368" s="1152"/>
      <c r="CD368" s="1152"/>
      <c r="CE368" s="1152"/>
      <c r="CF368" s="1152"/>
      <c r="CG368" s="1152"/>
      <c r="CH368" s="1152"/>
      <c r="CI368" s="1152"/>
      <c r="CJ368" s="1152"/>
      <c r="CK368" s="1152"/>
      <c r="CL368" s="1152"/>
      <c r="CM368" s="1199"/>
      <c r="CN368" s="1199"/>
    </row>
    <row r="369" spans="2:92">
      <c r="B369" s="1151"/>
      <c r="I369" s="1152"/>
      <c r="J369" s="1152"/>
      <c r="K369" s="1152"/>
      <c r="L369" s="1152"/>
      <c r="M369" s="1152"/>
      <c r="N369" s="1152"/>
      <c r="O369" s="1152"/>
      <c r="P369" s="1152"/>
      <c r="Q369" s="1152"/>
      <c r="R369" s="1152"/>
      <c r="S369" s="1152"/>
      <c r="T369" s="1152"/>
      <c r="U369" s="1152"/>
      <c r="V369" s="1152"/>
      <c r="W369" s="1152"/>
      <c r="X369" s="1152"/>
      <c r="Y369" s="1152"/>
      <c r="Z369" s="1152"/>
      <c r="AA369" s="1152"/>
      <c r="AB369" s="1199"/>
      <c r="AC369" s="1199"/>
      <c r="AD369" s="1199"/>
      <c r="AE369" s="1199"/>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3"/>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99"/>
      <c r="BT369" s="1152"/>
      <c r="BU369" s="1152"/>
      <c r="BV369" s="1152"/>
      <c r="BW369" s="1152"/>
      <c r="BX369" s="1152"/>
      <c r="BY369" s="1152"/>
      <c r="BZ369" s="1152"/>
      <c r="CA369" s="1152"/>
      <c r="CB369" s="1152"/>
      <c r="CC369" s="1152"/>
      <c r="CD369" s="1152"/>
      <c r="CE369" s="1152"/>
      <c r="CF369" s="1152"/>
      <c r="CG369" s="1152"/>
      <c r="CH369" s="1152"/>
      <c r="CI369" s="1152"/>
      <c r="CJ369" s="1152"/>
      <c r="CK369" s="1152"/>
      <c r="CL369" s="1152"/>
      <c r="CM369" s="1199"/>
      <c r="CN369" s="1199"/>
    </row>
    <row r="370" spans="2:92">
      <c r="B370" s="1151"/>
      <c r="I370" s="1152"/>
      <c r="J370" s="1152"/>
      <c r="K370" s="1152"/>
      <c r="L370" s="1152"/>
      <c r="M370" s="1152"/>
      <c r="N370" s="1152"/>
      <c r="O370" s="1152"/>
      <c r="P370" s="1152"/>
      <c r="Q370" s="1152"/>
      <c r="R370" s="1152"/>
      <c r="S370" s="1152"/>
      <c r="T370" s="1152"/>
      <c r="U370" s="1152"/>
      <c r="V370" s="1152"/>
      <c r="W370" s="1152"/>
      <c r="X370" s="1152"/>
      <c r="Y370" s="1152"/>
      <c r="Z370" s="1152"/>
      <c r="AA370" s="1152"/>
      <c r="AB370" s="1199"/>
      <c r="AC370" s="1199"/>
      <c r="AD370" s="1199"/>
      <c r="AE370" s="1199"/>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3"/>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99"/>
      <c r="BT370" s="1152"/>
      <c r="BU370" s="1152"/>
      <c r="BV370" s="1152"/>
      <c r="BW370" s="1152"/>
      <c r="BX370" s="1152"/>
      <c r="BY370" s="1152"/>
      <c r="BZ370" s="1152"/>
      <c r="CA370" s="1152"/>
      <c r="CB370" s="1152"/>
      <c r="CC370" s="1152"/>
      <c r="CD370" s="1152"/>
      <c r="CE370" s="1152"/>
      <c r="CF370" s="1152"/>
      <c r="CG370" s="1152"/>
      <c r="CH370" s="1152"/>
      <c r="CI370" s="1152"/>
      <c r="CJ370" s="1152"/>
      <c r="CK370" s="1152"/>
      <c r="CL370" s="1152"/>
      <c r="CM370" s="1199"/>
      <c r="CN370" s="1199"/>
    </row>
    <row r="371" spans="2:92">
      <c r="B371" s="1151"/>
      <c r="I371" s="1152"/>
      <c r="J371" s="1152"/>
      <c r="K371" s="1152"/>
      <c r="L371" s="1152"/>
      <c r="M371" s="1152"/>
      <c r="N371" s="1152"/>
      <c r="O371" s="1152"/>
      <c r="P371" s="1152"/>
      <c r="Q371" s="1152"/>
      <c r="R371" s="1152"/>
      <c r="S371" s="1152"/>
      <c r="T371" s="1152"/>
      <c r="U371" s="1152"/>
      <c r="V371" s="1152"/>
      <c r="W371" s="1152"/>
      <c r="X371" s="1152"/>
      <c r="Y371" s="1152"/>
      <c r="Z371" s="1152"/>
      <c r="AA371" s="1152"/>
      <c r="AB371" s="1199"/>
      <c r="AC371" s="1199"/>
      <c r="AD371" s="1199"/>
      <c r="AE371" s="1199"/>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3"/>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99"/>
      <c r="BT371" s="1152"/>
      <c r="BU371" s="1152"/>
      <c r="BV371" s="1152"/>
      <c r="BW371" s="1152"/>
      <c r="BX371" s="1152"/>
      <c r="BY371" s="1152"/>
      <c r="BZ371" s="1152"/>
      <c r="CA371" s="1152"/>
      <c r="CB371" s="1152"/>
      <c r="CC371" s="1152"/>
      <c r="CD371" s="1152"/>
      <c r="CE371" s="1152"/>
      <c r="CF371" s="1152"/>
      <c r="CG371" s="1152"/>
      <c r="CH371" s="1152"/>
      <c r="CI371" s="1152"/>
      <c r="CJ371" s="1152"/>
      <c r="CK371" s="1152"/>
      <c r="CL371" s="1152"/>
      <c r="CM371" s="1199"/>
      <c r="CN371" s="1199"/>
    </row>
    <row r="372" spans="2:92">
      <c r="B372" s="1151"/>
      <c r="I372" s="1152"/>
      <c r="J372" s="1152"/>
      <c r="K372" s="1152"/>
      <c r="L372" s="1152"/>
      <c r="M372" s="1152"/>
      <c r="N372" s="1152"/>
      <c r="O372" s="1152"/>
      <c r="P372" s="1152"/>
      <c r="Q372" s="1152"/>
      <c r="R372" s="1152"/>
      <c r="S372" s="1152"/>
      <c r="T372" s="1152"/>
      <c r="U372" s="1152"/>
      <c r="V372" s="1152"/>
      <c r="W372" s="1152"/>
      <c r="X372" s="1152"/>
      <c r="Y372" s="1152"/>
      <c r="Z372" s="1152"/>
      <c r="AA372" s="1152"/>
      <c r="AB372" s="1199"/>
      <c r="AC372" s="1199"/>
      <c r="AD372" s="1199"/>
      <c r="AE372" s="1199"/>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3"/>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99"/>
      <c r="BT372" s="1152"/>
      <c r="BU372" s="1152"/>
      <c r="BV372" s="1152"/>
      <c r="BW372" s="1152"/>
      <c r="BX372" s="1152"/>
      <c r="BY372" s="1152"/>
      <c r="BZ372" s="1152"/>
      <c r="CA372" s="1152"/>
      <c r="CB372" s="1152"/>
      <c r="CC372" s="1152"/>
      <c r="CD372" s="1152"/>
      <c r="CE372" s="1152"/>
      <c r="CF372" s="1152"/>
      <c r="CG372" s="1152"/>
      <c r="CH372" s="1152"/>
      <c r="CI372" s="1152"/>
      <c r="CJ372" s="1152"/>
      <c r="CK372" s="1152"/>
      <c r="CL372" s="1152"/>
      <c r="CM372" s="1199"/>
      <c r="CN372" s="1199"/>
    </row>
    <row r="373" spans="2:92">
      <c r="B373" s="1151"/>
      <c r="I373" s="1152"/>
      <c r="J373" s="1152"/>
      <c r="K373" s="1152"/>
      <c r="L373" s="1152"/>
      <c r="M373" s="1152"/>
      <c r="N373" s="1152"/>
      <c r="O373" s="1152"/>
      <c r="P373" s="1152"/>
      <c r="Q373" s="1152"/>
      <c r="R373" s="1152"/>
      <c r="S373" s="1152"/>
      <c r="T373" s="1152"/>
      <c r="U373" s="1152"/>
      <c r="V373" s="1152"/>
      <c r="W373" s="1152"/>
      <c r="X373" s="1152"/>
      <c r="Y373" s="1152"/>
      <c r="Z373" s="1152"/>
      <c r="AA373" s="1152"/>
      <c r="AB373" s="1199"/>
      <c r="AC373" s="1199"/>
      <c r="AD373" s="1199"/>
      <c r="AE373" s="1199"/>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3"/>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99"/>
      <c r="BT373" s="1152"/>
      <c r="BU373" s="1152"/>
      <c r="BV373" s="1152"/>
      <c r="BW373" s="1152"/>
      <c r="BX373" s="1152"/>
      <c r="BY373" s="1152"/>
      <c r="BZ373" s="1152"/>
      <c r="CA373" s="1152"/>
      <c r="CB373" s="1152"/>
      <c r="CC373" s="1152"/>
      <c r="CD373" s="1152"/>
      <c r="CE373" s="1152"/>
      <c r="CF373" s="1152"/>
      <c r="CG373" s="1152"/>
      <c r="CH373" s="1152"/>
      <c r="CI373" s="1152"/>
      <c r="CJ373" s="1152"/>
      <c r="CK373" s="1152"/>
      <c r="CL373" s="1152"/>
      <c r="CM373" s="1199"/>
      <c r="CN373" s="1199"/>
    </row>
    <row r="374" spans="2:92">
      <c r="B374" s="1151"/>
      <c r="I374" s="1152"/>
      <c r="J374" s="1152"/>
      <c r="K374" s="1152"/>
      <c r="L374" s="1152"/>
      <c r="M374" s="1152"/>
      <c r="N374" s="1152"/>
      <c r="O374" s="1152"/>
      <c r="P374" s="1152"/>
      <c r="Q374" s="1152"/>
      <c r="R374" s="1152"/>
      <c r="S374" s="1152"/>
      <c r="T374" s="1152"/>
      <c r="U374" s="1152"/>
      <c r="V374" s="1152"/>
      <c r="W374" s="1152"/>
      <c r="X374" s="1152"/>
      <c r="Y374" s="1152"/>
      <c r="Z374" s="1152"/>
      <c r="AA374" s="1152"/>
      <c r="AB374" s="1199"/>
      <c r="AC374" s="1199"/>
      <c r="AD374" s="1199"/>
      <c r="AE374" s="1199"/>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3"/>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99"/>
      <c r="BT374" s="1152"/>
      <c r="BU374" s="1152"/>
      <c r="BV374" s="1152"/>
      <c r="BW374" s="1152"/>
      <c r="BX374" s="1152"/>
      <c r="BY374" s="1152"/>
      <c r="BZ374" s="1152"/>
      <c r="CA374" s="1152"/>
      <c r="CB374" s="1152"/>
      <c r="CC374" s="1152"/>
      <c r="CD374" s="1152"/>
      <c r="CE374" s="1152"/>
      <c r="CF374" s="1152"/>
      <c r="CG374" s="1152"/>
      <c r="CH374" s="1152"/>
      <c r="CI374" s="1152"/>
      <c r="CJ374" s="1152"/>
      <c r="CK374" s="1152"/>
      <c r="CL374" s="1152"/>
      <c r="CM374" s="1199"/>
      <c r="CN374" s="1199"/>
    </row>
    <row r="375" spans="2:92">
      <c r="B375" s="1151"/>
      <c r="I375" s="1152"/>
      <c r="J375" s="1152"/>
      <c r="K375" s="1152"/>
      <c r="L375" s="1152"/>
      <c r="M375" s="1152"/>
      <c r="N375" s="1152"/>
      <c r="O375" s="1152"/>
      <c r="P375" s="1152"/>
      <c r="Q375" s="1152"/>
      <c r="R375" s="1152"/>
      <c r="S375" s="1152"/>
      <c r="T375" s="1152"/>
      <c r="U375" s="1152"/>
      <c r="V375" s="1152"/>
      <c r="W375" s="1152"/>
      <c r="X375" s="1152"/>
      <c r="Y375" s="1152"/>
      <c r="Z375" s="1152"/>
      <c r="AA375" s="1152"/>
      <c r="AB375" s="1199"/>
      <c r="AC375" s="1199"/>
      <c r="AD375" s="1199"/>
      <c r="AE375" s="1199"/>
      <c r="AF375" s="1152"/>
      <c r="AG375" s="1152"/>
      <c r="AH375" s="1152"/>
      <c r="AI375" s="1152"/>
      <c r="AJ375" s="1152"/>
      <c r="AK375" s="1152"/>
      <c r="AL375" s="1152"/>
      <c r="AM375" s="1152"/>
      <c r="AN375" s="1152"/>
      <c r="AO375" s="1152"/>
      <c r="AP375" s="1152"/>
      <c r="AQ375" s="1152"/>
      <c r="AR375" s="1152"/>
      <c r="AS375" s="1152"/>
      <c r="AT375" s="1152"/>
      <c r="AU375" s="1152"/>
      <c r="AV375" s="1152"/>
      <c r="AW375" s="1152"/>
      <c r="AX375" s="1153"/>
      <c r="AY375" s="1152"/>
      <c r="AZ375" s="1152"/>
      <c r="BA375" s="1152"/>
      <c r="BB375" s="1152"/>
      <c r="BC375" s="1152"/>
      <c r="BD375" s="1152"/>
      <c r="BE375" s="1152"/>
      <c r="BF375" s="1152"/>
      <c r="BG375" s="1152"/>
      <c r="BH375" s="1152"/>
      <c r="BI375" s="1152"/>
      <c r="BJ375" s="1152"/>
      <c r="BK375" s="1152"/>
      <c r="BL375" s="1152"/>
      <c r="BM375" s="1152"/>
      <c r="BN375" s="1152"/>
      <c r="BO375" s="1152"/>
      <c r="BP375" s="1152"/>
      <c r="BQ375" s="1152"/>
      <c r="BR375" s="1152"/>
      <c r="BS375" s="1199"/>
      <c r="BT375" s="1152"/>
      <c r="BU375" s="1152"/>
      <c r="BV375" s="1152"/>
      <c r="BW375" s="1152"/>
      <c r="BX375" s="1152"/>
      <c r="BY375" s="1152"/>
      <c r="BZ375" s="1152"/>
      <c r="CA375" s="1152"/>
      <c r="CB375" s="1152"/>
      <c r="CC375" s="1152"/>
      <c r="CD375" s="1152"/>
      <c r="CE375" s="1152"/>
      <c r="CF375" s="1152"/>
      <c r="CG375" s="1152"/>
      <c r="CH375" s="1152"/>
      <c r="CI375" s="1152"/>
      <c r="CJ375" s="1152"/>
      <c r="CK375" s="1152"/>
      <c r="CL375" s="1152"/>
      <c r="CM375" s="1199"/>
      <c r="CN375" s="1199"/>
    </row>
    <row r="376" spans="2:92">
      <c r="B376" s="1151"/>
      <c r="I376" s="1152"/>
      <c r="J376" s="1152"/>
      <c r="K376" s="1152"/>
      <c r="L376" s="1152"/>
      <c r="M376" s="1152"/>
      <c r="N376" s="1152"/>
      <c r="O376" s="1152"/>
      <c r="P376" s="1152"/>
      <c r="Q376" s="1152"/>
      <c r="R376" s="1152"/>
      <c r="S376" s="1152"/>
      <c r="T376" s="1152"/>
      <c r="U376" s="1152"/>
      <c r="V376" s="1152"/>
      <c r="W376" s="1152"/>
      <c r="X376" s="1152"/>
      <c r="Y376" s="1152"/>
      <c r="Z376" s="1152"/>
      <c r="AA376" s="1152"/>
      <c r="AB376" s="1199"/>
      <c r="AC376" s="1199"/>
      <c r="AD376" s="1199"/>
      <c r="AE376" s="1199"/>
      <c r="AF376" s="1152"/>
      <c r="AG376" s="1152"/>
      <c r="AH376" s="1152"/>
      <c r="AI376" s="1152"/>
      <c r="AJ376" s="1152"/>
      <c r="AK376" s="1152"/>
      <c r="AL376" s="1152"/>
      <c r="AM376" s="1152"/>
      <c r="AN376" s="1152"/>
      <c r="AO376" s="1152"/>
      <c r="AP376" s="1152"/>
      <c r="AQ376" s="1152"/>
      <c r="AR376" s="1152"/>
      <c r="AS376" s="1152"/>
      <c r="AT376" s="1152"/>
      <c r="AU376" s="1152"/>
      <c r="AV376" s="1152"/>
      <c r="AW376" s="1152"/>
      <c r="AX376" s="1153"/>
      <c r="AY376" s="1152"/>
      <c r="AZ376" s="1152"/>
      <c r="BA376" s="1152"/>
      <c r="BB376" s="1152"/>
      <c r="BC376" s="1152"/>
      <c r="BD376" s="1152"/>
      <c r="BE376" s="1152"/>
      <c r="BF376" s="1152"/>
      <c r="BG376" s="1152"/>
      <c r="BH376" s="1152"/>
      <c r="BI376" s="1152"/>
      <c r="BJ376" s="1152"/>
      <c r="BK376" s="1152"/>
      <c r="BL376" s="1152"/>
      <c r="BM376" s="1152"/>
      <c r="BN376" s="1152"/>
      <c r="BO376" s="1152"/>
      <c r="BP376" s="1152"/>
      <c r="BQ376" s="1152"/>
      <c r="BR376" s="1152"/>
      <c r="BS376" s="1199"/>
      <c r="BT376" s="1152"/>
      <c r="BU376" s="1152"/>
      <c r="BV376" s="1152"/>
      <c r="BW376" s="1152"/>
      <c r="BX376" s="1152"/>
      <c r="BY376" s="1152"/>
      <c r="BZ376" s="1152"/>
      <c r="CA376" s="1152"/>
      <c r="CB376" s="1152"/>
      <c r="CC376" s="1152"/>
      <c r="CD376" s="1152"/>
      <c r="CE376" s="1152"/>
      <c r="CF376" s="1152"/>
      <c r="CG376" s="1152"/>
      <c r="CH376" s="1152"/>
      <c r="CI376" s="1152"/>
      <c r="CJ376" s="1152"/>
      <c r="CK376" s="1152"/>
      <c r="CL376" s="1152"/>
      <c r="CM376" s="1199"/>
      <c r="CN376" s="1199"/>
    </row>
    <row r="377" spans="2:92">
      <c r="B377" s="1151"/>
      <c r="I377" s="1152"/>
      <c r="J377" s="1152"/>
      <c r="K377" s="1152"/>
      <c r="L377" s="1152"/>
      <c r="M377" s="1152"/>
      <c r="N377" s="1152"/>
      <c r="O377" s="1152"/>
      <c r="P377" s="1152"/>
      <c r="Q377" s="1152"/>
      <c r="R377" s="1152"/>
      <c r="S377" s="1152"/>
      <c r="T377" s="1152"/>
      <c r="U377" s="1152"/>
      <c r="V377" s="1152"/>
      <c r="W377" s="1152"/>
      <c r="X377" s="1152"/>
      <c r="Y377" s="1152"/>
      <c r="Z377" s="1152"/>
      <c r="AA377" s="1152"/>
      <c r="AB377" s="1199"/>
      <c r="AC377" s="1199"/>
      <c r="AD377" s="1199"/>
      <c r="AE377" s="1199"/>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3"/>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99"/>
      <c r="BT377" s="1152"/>
      <c r="BU377" s="1152"/>
      <c r="BV377" s="1152"/>
      <c r="BW377" s="1152"/>
      <c r="BX377" s="1152"/>
      <c r="BY377" s="1152"/>
      <c r="BZ377" s="1152"/>
      <c r="CA377" s="1152"/>
      <c r="CB377" s="1152"/>
      <c r="CC377" s="1152"/>
      <c r="CD377" s="1152"/>
      <c r="CE377" s="1152"/>
      <c r="CF377" s="1152"/>
      <c r="CG377" s="1152"/>
      <c r="CH377" s="1152"/>
      <c r="CI377" s="1152"/>
      <c r="CJ377" s="1152"/>
      <c r="CK377" s="1152"/>
      <c r="CL377" s="1152"/>
      <c r="CM377" s="1199"/>
      <c r="CN377" s="1199"/>
    </row>
    <row r="378" spans="2:92">
      <c r="B378" s="1151"/>
      <c r="I378" s="1152"/>
      <c r="J378" s="1152"/>
      <c r="K378" s="1152"/>
      <c r="L378" s="1152"/>
      <c r="M378" s="1152"/>
      <c r="N378" s="1152"/>
      <c r="O378" s="1152"/>
      <c r="P378" s="1152"/>
      <c r="Q378" s="1152"/>
      <c r="R378" s="1152"/>
      <c r="S378" s="1152"/>
      <c r="T378" s="1152"/>
      <c r="U378" s="1152"/>
      <c r="V378" s="1152"/>
      <c r="W378" s="1152"/>
      <c r="X378" s="1152"/>
      <c r="Y378" s="1152"/>
      <c r="Z378" s="1152"/>
      <c r="AA378" s="1152"/>
      <c r="AB378" s="1199"/>
      <c r="AC378" s="1199"/>
      <c r="AD378" s="1199"/>
      <c r="AE378" s="1199"/>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3"/>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99"/>
      <c r="BT378" s="1152"/>
      <c r="BU378" s="1152"/>
      <c r="BV378" s="1152"/>
      <c r="BW378" s="1152"/>
      <c r="BX378" s="1152"/>
      <c r="BY378" s="1152"/>
      <c r="BZ378" s="1152"/>
      <c r="CA378" s="1152"/>
      <c r="CB378" s="1152"/>
      <c r="CC378" s="1152"/>
      <c r="CD378" s="1152"/>
      <c r="CE378" s="1152"/>
      <c r="CF378" s="1152"/>
      <c r="CG378" s="1152"/>
      <c r="CH378" s="1152"/>
      <c r="CI378" s="1152"/>
      <c r="CJ378" s="1152"/>
      <c r="CK378" s="1152"/>
      <c r="CL378" s="1152"/>
      <c r="CM378" s="1199"/>
      <c r="CN378" s="1199"/>
    </row>
    <row r="379" spans="2:92">
      <c r="B379" s="1151"/>
      <c r="I379" s="1152"/>
      <c r="J379" s="1152"/>
      <c r="K379" s="1152"/>
      <c r="L379" s="1152"/>
      <c r="M379" s="1152"/>
      <c r="N379" s="1152"/>
      <c r="O379" s="1152"/>
      <c r="P379" s="1152"/>
      <c r="Q379" s="1152"/>
      <c r="R379" s="1152"/>
      <c r="S379" s="1152"/>
      <c r="T379" s="1152"/>
      <c r="U379" s="1152"/>
      <c r="V379" s="1152"/>
      <c r="W379" s="1152"/>
      <c r="X379" s="1152"/>
      <c r="Y379" s="1152"/>
      <c r="Z379" s="1152"/>
      <c r="AA379" s="1152"/>
      <c r="AB379" s="1199"/>
      <c r="AC379" s="1199"/>
      <c r="AD379" s="1199"/>
      <c r="AE379" s="1199"/>
      <c r="AF379" s="1152"/>
      <c r="AG379" s="1152"/>
      <c r="AH379" s="1152"/>
      <c r="AI379" s="1152"/>
      <c r="AJ379" s="1152"/>
      <c r="AK379" s="1152"/>
      <c r="AL379" s="1152"/>
      <c r="AM379" s="1152"/>
      <c r="AN379" s="1152"/>
      <c r="AO379" s="1152"/>
      <c r="AP379" s="1152"/>
      <c r="AQ379" s="1152"/>
      <c r="AR379" s="1152"/>
      <c r="AS379" s="1152"/>
      <c r="AT379" s="1152"/>
      <c r="AU379" s="1152"/>
      <c r="AV379" s="1152"/>
      <c r="AW379" s="1152"/>
      <c r="AX379" s="1153"/>
      <c r="AY379" s="1152"/>
      <c r="AZ379" s="1152"/>
      <c r="BA379" s="1152"/>
      <c r="BB379" s="1152"/>
      <c r="BC379" s="1152"/>
      <c r="BD379" s="1152"/>
      <c r="BE379" s="1152"/>
      <c r="BF379" s="1152"/>
      <c r="BG379" s="1152"/>
      <c r="BH379" s="1152"/>
      <c r="BI379" s="1152"/>
      <c r="BJ379" s="1152"/>
      <c r="BK379" s="1152"/>
      <c r="BL379" s="1152"/>
      <c r="BM379" s="1152"/>
      <c r="BN379" s="1152"/>
      <c r="BO379" s="1152"/>
      <c r="BP379" s="1152"/>
      <c r="BQ379" s="1152"/>
      <c r="BR379" s="1152"/>
      <c r="BS379" s="1199"/>
      <c r="BT379" s="1152"/>
      <c r="BU379" s="1152"/>
      <c r="BV379" s="1152"/>
      <c r="BW379" s="1152"/>
      <c r="BX379" s="1152"/>
      <c r="BY379" s="1152"/>
      <c r="BZ379" s="1152"/>
      <c r="CA379" s="1152"/>
      <c r="CB379" s="1152"/>
      <c r="CC379" s="1152"/>
      <c r="CD379" s="1152"/>
      <c r="CE379" s="1152"/>
      <c r="CF379" s="1152"/>
      <c r="CG379" s="1152"/>
      <c r="CH379" s="1152"/>
      <c r="CI379" s="1152"/>
      <c r="CJ379" s="1152"/>
      <c r="CK379" s="1152"/>
      <c r="CL379" s="1152"/>
      <c r="CM379" s="1199"/>
      <c r="CN379" s="1199"/>
    </row>
    <row r="380" spans="2:92">
      <c r="B380" s="1151"/>
      <c r="I380" s="1152"/>
      <c r="J380" s="1152"/>
      <c r="K380" s="1152"/>
      <c r="L380" s="1152"/>
      <c r="M380" s="1152"/>
      <c r="N380" s="1152"/>
      <c r="O380" s="1152"/>
      <c r="P380" s="1152"/>
      <c r="Q380" s="1152"/>
      <c r="R380" s="1152"/>
      <c r="S380" s="1152"/>
      <c r="T380" s="1152"/>
      <c r="U380" s="1152"/>
      <c r="V380" s="1152"/>
      <c r="W380" s="1152"/>
      <c r="X380" s="1152"/>
      <c r="Y380" s="1152"/>
      <c r="Z380" s="1152"/>
      <c r="AA380" s="1152"/>
      <c r="AB380" s="1199"/>
      <c r="AC380" s="1199"/>
      <c r="AD380" s="1199"/>
      <c r="AE380" s="1199"/>
      <c r="AF380" s="1152"/>
      <c r="AG380" s="1152"/>
      <c r="AH380" s="1152"/>
      <c r="AI380" s="1152"/>
      <c r="AJ380" s="1152"/>
      <c r="AK380" s="1152"/>
      <c r="AL380" s="1152"/>
      <c r="AM380" s="1152"/>
      <c r="AN380" s="1152"/>
      <c r="AO380" s="1152"/>
      <c r="AP380" s="1152"/>
      <c r="AQ380" s="1152"/>
      <c r="AR380" s="1152"/>
      <c r="AS380" s="1152"/>
      <c r="AT380" s="1152"/>
      <c r="AU380" s="1152"/>
      <c r="AV380" s="1152"/>
      <c r="AW380" s="1152"/>
      <c r="AX380" s="1153"/>
      <c r="AY380" s="1152"/>
      <c r="AZ380" s="1152"/>
      <c r="BA380" s="1152"/>
      <c r="BB380" s="1152"/>
      <c r="BC380" s="1152"/>
      <c r="BD380" s="1152"/>
      <c r="BE380" s="1152"/>
      <c r="BF380" s="1152"/>
      <c r="BG380" s="1152"/>
      <c r="BH380" s="1152"/>
      <c r="BI380" s="1152"/>
      <c r="BJ380" s="1152"/>
      <c r="BK380" s="1152"/>
      <c r="BL380" s="1152"/>
      <c r="BM380" s="1152"/>
      <c r="BN380" s="1152"/>
      <c r="BO380" s="1152"/>
      <c r="BP380" s="1152"/>
      <c r="BQ380" s="1152"/>
      <c r="BR380" s="1152"/>
      <c r="BS380" s="1199"/>
      <c r="BT380" s="1152"/>
      <c r="BU380" s="1152"/>
      <c r="BV380" s="1152"/>
      <c r="BW380" s="1152"/>
      <c r="BX380" s="1152"/>
      <c r="BY380" s="1152"/>
      <c r="BZ380" s="1152"/>
      <c r="CA380" s="1152"/>
      <c r="CB380" s="1152"/>
      <c r="CC380" s="1152"/>
      <c r="CD380" s="1152"/>
      <c r="CE380" s="1152"/>
      <c r="CF380" s="1152"/>
      <c r="CG380" s="1152"/>
      <c r="CH380" s="1152"/>
      <c r="CI380" s="1152"/>
      <c r="CJ380" s="1152"/>
      <c r="CK380" s="1152"/>
      <c r="CL380" s="1152"/>
      <c r="CM380" s="1199"/>
      <c r="CN380" s="1199"/>
    </row>
    <row r="381" spans="2:92">
      <c r="B381" s="1151"/>
      <c r="I381" s="1152"/>
      <c r="J381" s="1152"/>
      <c r="K381" s="1152"/>
      <c r="L381" s="1152"/>
      <c r="M381" s="1152"/>
      <c r="N381" s="1152"/>
      <c r="O381" s="1152"/>
      <c r="P381" s="1152"/>
      <c r="Q381" s="1152"/>
      <c r="R381" s="1152"/>
      <c r="S381" s="1152"/>
      <c r="T381" s="1152"/>
      <c r="U381" s="1152"/>
      <c r="V381" s="1152"/>
      <c r="W381" s="1152"/>
      <c r="X381" s="1152"/>
      <c r="Y381" s="1152"/>
      <c r="Z381" s="1152"/>
      <c r="AA381" s="1152"/>
      <c r="AB381" s="1199"/>
      <c r="AC381" s="1199"/>
      <c r="AD381" s="1199"/>
      <c r="AE381" s="1199"/>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3"/>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99"/>
      <c r="BT381" s="1152"/>
      <c r="BU381" s="1152"/>
      <c r="BV381" s="1152"/>
      <c r="BW381" s="1152"/>
      <c r="BX381" s="1152"/>
      <c r="BY381" s="1152"/>
      <c r="BZ381" s="1152"/>
      <c r="CA381" s="1152"/>
      <c r="CB381" s="1152"/>
      <c r="CC381" s="1152"/>
      <c r="CD381" s="1152"/>
      <c r="CE381" s="1152"/>
      <c r="CF381" s="1152"/>
      <c r="CG381" s="1152"/>
      <c r="CH381" s="1152"/>
      <c r="CI381" s="1152"/>
      <c r="CJ381" s="1152"/>
      <c r="CK381" s="1152"/>
      <c r="CL381" s="1152"/>
      <c r="CM381" s="1199"/>
      <c r="CN381" s="1199"/>
    </row>
    <row r="382" spans="2:92">
      <c r="B382" s="1151"/>
      <c r="I382" s="1152"/>
      <c r="J382" s="1152"/>
      <c r="K382" s="1152"/>
      <c r="L382" s="1152"/>
      <c r="M382" s="1152"/>
      <c r="N382" s="1152"/>
      <c r="O382" s="1152"/>
      <c r="P382" s="1152"/>
      <c r="Q382" s="1152"/>
      <c r="R382" s="1152"/>
      <c r="S382" s="1152"/>
      <c r="T382" s="1152"/>
      <c r="U382" s="1152"/>
      <c r="V382" s="1152"/>
      <c r="W382" s="1152"/>
      <c r="X382" s="1152"/>
      <c r="Y382" s="1152"/>
      <c r="Z382" s="1152"/>
      <c r="AA382" s="1152"/>
      <c r="AB382" s="1199"/>
      <c r="AC382" s="1199"/>
      <c r="AD382" s="1199"/>
      <c r="AE382" s="1199"/>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3"/>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99"/>
      <c r="BT382" s="1152"/>
      <c r="BU382" s="1152"/>
      <c r="BV382" s="1152"/>
      <c r="BW382" s="1152"/>
      <c r="BX382" s="1152"/>
      <c r="BY382" s="1152"/>
      <c r="BZ382" s="1152"/>
      <c r="CA382" s="1152"/>
      <c r="CB382" s="1152"/>
      <c r="CC382" s="1152"/>
      <c r="CD382" s="1152"/>
      <c r="CE382" s="1152"/>
      <c r="CF382" s="1152"/>
      <c r="CG382" s="1152"/>
      <c r="CH382" s="1152"/>
      <c r="CI382" s="1152"/>
      <c r="CJ382" s="1152"/>
      <c r="CK382" s="1152"/>
      <c r="CL382" s="1152"/>
      <c r="CM382" s="1199"/>
      <c r="CN382" s="1199"/>
    </row>
    <row r="383" spans="2:92">
      <c r="B383" s="1151"/>
      <c r="I383" s="1152"/>
      <c r="J383" s="1152"/>
      <c r="K383" s="1152"/>
      <c r="L383" s="1152"/>
      <c r="M383" s="1152"/>
      <c r="N383" s="1152"/>
      <c r="O383" s="1152"/>
      <c r="P383" s="1152"/>
      <c r="Q383" s="1152"/>
      <c r="R383" s="1152"/>
      <c r="S383" s="1152"/>
      <c r="T383" s="1152"/>
      <c r="U383" s="1152"/>
      <c r="V383" s="1152"/>
      <c r="W383" s="1152"/>
      <c r="X383" s="1152"/>
      <c r="Y383" s="1152"/>
      <c r="Z383" s="1152"/>
      <c r="AA383" s="1152"/>
      <c r="AB383" s="1199"/>
      <c r="AC383" s="1199"/>
      <c r="AD383" s="1199"/>
      <c r="AE383" s="1199"/>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3"/>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99"/>
      <c r="BT383" s="1152"/>
      <c r="BU383" s="1152"/>
      <c r="BV383" s="1152"/>
      <c r="BW383" s="1152"/>
      <c r="BX383" s="1152"/>
      <c r="BY383" s="1152"/>
      <c r="BZ383" s="1152"/>
      <c r="CA383" s="1152"/>
      <c r="CB383" s="1152"/>
      <c r="CC383" s="1152"/>
      <c r="CD383" s="1152"/>
      <c r="CE383" s="1152"/>
      <c r="CF383" s="1152"/>
      <c r="CG383" s="1152"/>
      <c r="CH383" s="1152"/>
      <c r="CI383" s="1152"/>
      <c r="CJ383" s="1152"/>
      <c r="CK383" s="1152"/>
      <c r="CL383" s="1152"/>
      <c r="CM383" s="1199"/>
      <c r="CN383" s="1199"/>
    </row>
    <row r="384" spans="2:92">
      <c r="B384" s="1151"/>
      <c r="I384" s="1152"/>
      <c r="J384" s="1152"/>
      <c r="K384" s="1152"/>
      <c r="L384" s="1152"/>
      <c r="M384" s="1152"/>
      <c r="N384" s="1152"/>
      <c r="O384" s="1152"/>
      <c r="P384" s="1152"/>
      <c r="Q384" s="1152"/>
      <c r="R384" s="1152"/>
      <c r="S384" s="1152"/>
      <c r="T384" s="1152"/>
      <c r="U384" s="1152"/>
      <c r="V384" s="1152"/>
      <c r="W384" s="1152"/>
      <c r="X384" s="1152"/>
      <c r="Y384" s="1152"/>
      <c r="Z384" s="1152"/>
      <c r="AA384" s="1152"/>
      <c r="AB384" s="1199"/>
      <c r="AC384" s="1199"/>
      <c r="AD384" s="1199"/>
      <c r="AE384" s="1199"/>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3"/>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99"/>
      <c r="BT384" s="1152"/>
      <c r="BU384" s="1152"/>
      <c r="BV384" s="1152"/>
      <c r="BW384" s="1152"/>
      <c r="BX384" s="1152"/>
      <c r="BY384" s="1152"/>
      <c r="BZ384" s="1152"/>
      <c r="CA384" s="1152"/>
      <c r="CB384" s="1152"/>
      <c r="CC384" s="1152"/>
      <c r="CD384" s="1152"/>
      <c r="CE384" s="1152"/>
      <c r="CF384" s="1152"/>
      <c r="CG384" s="1152"/>
      <c r="CH384" s="1152"/>
      <c r="CI384" s="1152"/>
      <c r="CJ384" s="1152"/>
      <c r="CK384" s="1152"/>
      <c r="CL384" s="1152"/>
      <c r="CM384" s="1199"/>
      <c r="CN384" s="1199"/>
    </row>
    <row r="385" spans="2:92">
      <c r="B385" s="1151"/>
      <c r="I385" s="1152"/>
      <c r="J385" s="1152"/>
      <c r="K385" s="1152"/>
      <c r="L385" s="1152"/>
      <c r="M385" s="1152"/>
      <c r="N385" s="1152"/>
      <c r="O385" s="1152"/>
      <c r="P385" s="1152"/>
      <c r="Q385" s="1152"/>
      <c r="R385" s="1152"/>
      <c r="S385" s="1152"/>
      <c r="T385" s="1152"/>
      <c r="U385" s="1152"/>
      <c r="V385" s="1152"/>
      <c r="W385" s="1152"/>
      <c r="X385" s="1152"/>
      <c r="Y385" s="1152"/>
      <c r="Z385" s="1152"/>
      <c r="AA385" s="1152"/>
      <c r="AB385" s="1199"/>
      <c r="AC385" s="1199"/>
      <c r="AD385" s="1199"/>
      <c r="AE385" s="1199"/>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3"/>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99"/>
      <c r="BT385" s="1152"/>
      <c r="BU385" s="1152"/>
      <c r="BV385" s="1152"/>
      <c r="BW385" s="1152"/>
      <c r="BX385" s="1152"/>
      <c r="BY385" s="1152"/>
      <c r="BZ385" s="1152"/>
      <c r="CA385" s="1152"/>
      <c r="CB385" s="1152"/>
      <c r="CC385" s="1152"/>
      <c r="CD385" s="1152"/>
      <c r="CE385" s="1152"/>
      <c r="CF385" s="1152"/>
      <c r="CG385" s="1152"/>
      <c r="CH385" s="1152"/>
      <c r="CI385" s="1152"/>
      <c r="CJ385" s="1152"/>
      <c r="CK385" s="1152"/>
      <c r="CL385" s="1152"/>
      <c r="CM385" s="1199"/>
      <c r="CN385" s="1199"/>
    </row>
    <row r="386" spans="2:92">
      <c r="B386" s="1151"/>
      <c r="I386" s="1152"/>
      <c r="J386" s="1152"/>
      <c r="K386" s="1152"/>
      <c r="L386" s="1152"/>
      <c r="M386" s="1152"/>
      <c r="N386" s="1152"/>
      <c r="O386" s="1152"/>
      <c r="P386" s="1152"/>
      <c r="Q386" s="1152"/>
      <c r="R386" s="1152"/>
      <c r="S386" s="1152"/>
      <c r="T386" s="1152"/>
      <c r="U386" s="1152"/>
      <c r="V386" s="1152"/>
      <c r="W386" s="1152"/>
      <c r="X386" s="1152"/>
      <c r="Y386" s="1152"/>
      <c r="Z386" s="1152"/>
      <c r="AA386" s="1152"/>
      <c r="AB386" s="1199"/>
      <c r="AC386" s="1199"/>
      <c r="AD386" s="1199"/>
      <c r="AE386" s="1199"/>
      <c r="AF386" s="1152"/>
      <c r="AG386" s="1152"/>
      <c r="AH386" s="1152"/>
      <c r="AI386" s="1152"/>
      <c r="AJ386" s="1152"/>
      <c r="AK386" s="1152"/>
      <c r="AL386" s="1152"/>
      <c r="AM386" s="1152"/>
      <c r="AN386" s="1152"/>
      <c r="AO386" s="1152"/>
      <c r="AP386" s="1152"/>
      <c r="AQ386" s="1152"/>
      <c r="AR386" s="1152"/>
      <c r="AS386" s="1152"/>
      <c r="AT386" s="1152"/>
      <c r="AU386" s="1152"/>
      <c r="AV386" s="1152"/>
      <c r="AW386" s="1152"/>
      <c r="AX386" s="1153"/>
      <c r="AY386" s="1152"/>
      <c r="AZ386" s="1152"/>
      <c r="BA386" s="1152"/>
      <c r="BB386" s="1152"/>
      <c r="BC386" s="1152"/>
      <c r="BD386" s="1152"/>
      <c r="BE386" s="1152"/>
      <c r="BF386" s="1152"/>
      <c r="BG386" s="1152"/>
      <c r="BH386" s="1152"/>
      <c r="BI386" s="1152"/>
      <c r="BJ386" s="1152"/>
      <c r="BK386" s="1152"/>
      <c r="BL386" s="1152"/>
      <c r="BM386" s="1152"/>
      <c r="BN386" s="1152"/>
      <c r="BO386" s="1152"/>
      <c r="BP386" s="1152"/>
      <c r="BQ386" s="1152"/>
      <c r="BR386" s="1152"/>
      <c r="BS386" s="1199"/>
      <c r="BT386" s="1152"/>
      <c r="BU386" s="1152"/>
      <c r="BV386" s="1152"/>
      <c r="BW386" s="1152"/>
      <c r="BX386" s="1152"/>
      <c r="BY386" s="1152"/>
      <c r="BZ386" s="1152"/>
      <c r="CA386" s="1152"/>
      <c r="CB386" s="1152"/>
      <c r="CC386" s="1152"/>
      <c r="CD386" s="1152"/>
      <c r="CE386" s="1152"/>
      <c r="CF386" s="1152"/>
      <c r="CG386" s="1152"/>
      <c r="CH386" s="1152"/>
      <c r="CI386" s="1152"/>
      <c r="CJ386" s="1152"/>
      <c r="CK386" s="1152"/>
      <c r="CL386" s="1152"/>
      <c r="CM386" s="1199"/>
      <c r="CN386" s="1199"/>
    </row>
    <row r="387" spans="2:92">
      <c r="B387" s="1151"/>
      <c r="I387" s="1152"/>
      <c r="J387" s="1152"/>
      <c r="K387" s="1152"/>
      <c r="L387" s="1152"/>
      <c r="M387" s="1152"/>
      <c r="N387" s="1152"/>
      <c r="O387" s="1152"/>
      <c r="P387" s="1152"/>
      <c r="Q387" s="1152"/>
      <c r="R387" s="1152"/>
      <c r="S387" s="1152"/>
      <c r="T387" s="1152"/>
      <c r="U387" s="1152"/>
      <c r="V387" s="1152"/>
      <c r="W387" s="1152"/>
      <c r="X387" s="1152"/>
      <c r="Y387" s="1152"/>
      <c r="Z387" s="1152"/>
      <c r="AA387" s="1152"/>
      <c r="AB387" s="1199"/>
      <c r="AC387" s="1199"/>
      <c r="AD387" s="1199"/>
      <c r="AE387" s="1199"/>
      <c r="AF387" s="1152"/>
      <c r="AG387" s="1152"/>
      <c r="AH387" s="1152"/>
      <c r="AI387" s="1152"/>
      <c r="AJ387" s="1152"/>
      <c r="AK387" s="1152"/>
      <c r="AL387" s="1152"/>
      <c r="AM387" s="1152"/>
      <c r="AN387" s="1152"/>
      <c r="AO387" s="1152"/>
      <c r="AP387" s="1152"/>
      <c r="AQ387" s="1152"/>
      <c r="AR387" s="1152"/>
      <c r="AS387" s="1152"/>
      <c r="AT387" s="1152"/>
      <c r="AU387" s="1152"/>
      <c r="AV387" s="1152"/>
      <c r="AW387" s="1152"/>
      <c r="AX387" s="1153"/>
      <c r="AY387" s="1152"/>
      <c r="AZ387" s="1152"/>
      <c r="BA387" s="1152"/>
      <c r="BB387" s="1152"/>
      <c r="BC387" s="1152"/>
      <c r="BD387" s="1152"/>
      <c r="BE387" s="1152"/>
      <c r="BF387" s="1152"/>
      <c r="BG387" s="1152"/>
      <c r="BH387" s="1152"/>
      <c r="BI387" s="1152"/>
      <c r="BJ387" s="1152"/>
      <c r="BK387" s="1152"/>
      <c r="BL387" s="1152"/>
      <c r="BM387" s="1152"/>
      <c r="BN387" s="1152"/>
      <c r="BO387" s="1152"/>
      <c r="BP387" s="1152"/>
      <c r="BQ387" s="1152"/>
      <c r="BR387" s="1152"/>
      <c r="BS387" s="1199"/>
      <c r="BT387" s="1152"/>
      <c r="BU387" s="1152"/>
      <c r="BV387" s="1152"/>
      <c r="BW387" s="1152"/>
      <c r="BX387" s="1152"/>
      <c r="BY387" s="1152"/>
      <c r="BZ387" s="1152"/>
      <c r="CA387" s="1152"/>
      <c r="CB387" s="1152"/>
      <c r="CC387" s="1152"/>
      <c r="CD387" s="1152"/>
      <c r="CE387" s="1152"/>
      <c r="CF387" s="1152"/>
      <c r="CG387" s="1152"/>
      <c r="CH387" s="1152"/>
      <c r="CI387" s="1152"/>
      <c r="CJ387" s="1152"/>
      <c r="CK387" s="1152"/>
      <c r="CL387" s="1152"/>
      <c r="CM387" s="1199"/>
      <c r="CN387" s="1199"/>
    </row>
    <row r="388" spans="2:92">
      <c r="B388" s="1151"/>
      <c r="I388" s="1152"/>
      <c r="J388" s="1152"/>
      <c r="K388" s="1152"/>
      <c r="L388" s="1152"/>
      <c r="M388" s="1152"/>
      <c r="N388" s="1152"/>
      <c r="O388" s="1152"/>
      <c r="P388" s="1152"/>
      <c r="Q388" s="1152"/>
      <c r="R388" s="1152"/>
      <c r="S388" s="1152"/>
      <c r="T388" s="1152"/>
      <c r="U388" s="1152"/>
      <c r="V388" s="1152"/>
      <c r="W388" s="1152"/>
      <c r="X388" s="1152"/>
      <c r="Y388" s="1152"/>
      <c r="Z388" s="1152"/>
      <c r="AA388" s="1152"/>
      <c r="AB388" s="1199"/>
      <c r="AC388" s="1199"/>
      <c r="AD388" s="1199"/>
      <c r="AE388" s="1199"/>
      <c r="AF388" s="1152"/>
      <c r="AG388" s="1152"/>
      <c r="AH388" s="1152"/>
      <c r="AI388" s="1152"/>
      <c r="AJ388" s="1152"/>
      <c r="AK388" s="1152"/>
      <c r="AL388" s="1152"/>
      <c r="AM388" s="1152"/>
      <c r="AN388" s="1152"/>
      <c r="AO388" s="1152"/>
      <c r="AP388" s="1152"/>
      <c r="AQ388" s="1152"/>
      <c r="AR388" s="1152"/>
      <c r="AS388" s="1152"/>
      <c r="AT388" s="1152"/>
      <c r="AU388" s="1152"/>
      <c r="AV388" s="1152"/>
      <c r="AW388" s="1152"/>
      <c r="AX388" s="1153"/>
      <c r="AY388" s="1152"/>
      <c r="AZ388" s="1152"/>
      <c r="BA388" s="1152"/>
      <c r="BB388" s="1152"/>
      <c r="BC388" s="1152"/>
      <c r="BD388" s="1152"/>
      <c r="BE388" s="1152"/>
      <c r="BF388" s="1152"/>
      <c r="BG388" s="1152"/>
      <c r="BH388" s="1152"/>
      <c r="BI388" s="1152"/>
      <c r="BJ388" s="1152"/>
      <c r="BK388" s="1152"/>
      <c r="BL388" s="1152"/>
      <c r="BM388" s="1152"/>
      <c r="BN388" s="1152"/>
      <c r="BO388" s="1152"/>
      <c r="BP388" s="1152"/>
      <c r="BQ388" s="1152"/>
      <c r="BR388" s="1152"/>
      <c r="BS388" s="1199"/>
      <c r="BT388" s="1152"/>
      <c r="BU388" s="1152"/>
      <c r="BV388" s="1152"/>
      <c r="BW388" s="1152"/>
      <c r="BX388" s="1152"/>
      <c r="BY388" s="1152"/>
      <c r="BZ388" s="1152"/>
      <c r="CA388" s="1152"/>
      <c r="CB388" s="1152"/>
      <c r="CC388" s="1152"/>
      <c r="CD388" s="1152"/>
      <c r="CE388" s="1152"/>
      <c r="CF388" s="1152"/>
      <c r="CG388" s="1152"/>
      <c r="CH388" s="1152"/>
      <c r="CI388" s="1152"/>
      <c r="CJ388" s="1152"/>
      <c r="CK388" s="1152"/>
      <c r="CL388" s="1152"/>
      <c r="CM388" s="1199"/>
      <c r="CN388" s="1199"/>
    </row>
    <row r="389" spans="2:92">
      <c r="B389" s="1151"/>
      <c r="I389" s="1152"/>
      <c r="J389" s="1152"/>
      <c r="K389" s="1152"/>
      <c r="L389" s="1152"/>
      <c r="M389" s="1152"/>
      <c r="N389" s="1152"/>
      <c r="O389" s="1152"/>
      <c r="P389" s="1152"/>
      <c r="Q389" s="1152"/>
      <c r="R389" s="1152"/>
      <c r="S389" s="1152"/>
      <c r="T389" s="1152"/>
      <c r="U389" s="1152"/>
      <c r="V389" s="1152"/>
      <c r="W389" s="1152"/>
      <c r="X389" s="1152"/>
      <c r="Y389" s="1152"/>
      <c r="Z389" s="1152"/>
      <c r="AA389" s="1152"/>
      <c r="AB389" s="1199"/>
      <c r="AC389" s="1199"/>
      <c r="AD389" s="1199"/>
      <c r="AE389" s="1199"/>
      <c r="AF389" s="1152"/>
      <c r="AG389" s="1152"/>
      <c r="AH389" s="1152"/>
      <c r="AI389" s="1152"/>
      <c r="AJ389" s="1152"/>
      <c r="AK389" s="1152"/>
      <c r="AL389" s="1152"/>
      <c r="AM389" s="1152"/>
      <c r="AN389" s="1152"/>
      <c r="AO389" s="1152"/>
      <c r="AP389" s="1152"/>
      <c r="AQ389" s="1152"/>
      <c r="AR389" s="1152"/>
      <c r="AS389" s="1152"/>
      <c r="AT389" s="1152"/>
      <c r="AU389" s="1152"/>
      <c r="AV389" s="1152"/>
      <c r="AW389" s="1152"/>
      <c r="AX389" s="1153"/>
      <c r="AY389" s="1152"/>
      <c r="AZ389" s="1152"/>
      <c r="BA389" s="1152"/>
      <c r="BB389" s="1152"/>
      <c r="BC389" s="1152"/>
      <c r="BD389" s="1152"/>
      <c r="BE389" s="1152"/>
      <c r="BF389" s="1152"/>
      <c r="BG389" s="1152"/>
      <c r="BH389" s="1152"/>
      <c r="BI389" s="1152"/>
      <c r="BJ389" s="1152"/>
      <c r="BK389" s="1152"/>
      <c r="BL389" s="1152"/>
      <c r="BM389" s="1152"/>
      <c r="BN389" s="1152"/>
      <c r="BO389" s="1152"/>
      <c r="BP389" s="1152"/>
      <c r="BQ389" s="1152"/>
      <c r="BR389" s="1152"/>
      <c r="BS389" s="1199"/>
      <c r="BT389" s="1152"/>
      <c r="BU389" s="1152"/>
      <c r="BV389" s="1152"/>
      <c r="BW389" s="1152"/>
      <c r="BX389" s="1152"/>
      <c r="BY389" s="1152"/>
      <c r="BZ389" s="1152"/>
      <c r="CA389" s="1152"/>
      <c r="CB389" s="1152"/>
      <c r="CC389" s="1152"/>
      <c r="CD389" s="1152"/>
      <c r="CE389" s="1152"/>
      <c r="CF389" s="1152"/>
      <c r="CG389" s="1152"/>
      <c r="CH389" s="1152"/>
      <c r="CI389" s="1152"/>
      <c r="CJ389" s="1152"/>
      <c r="CK389" s="1152"/>
      <c r="CL389" s="1152"/>
      <c r="CM389" s="1199"/>
      <c r="CN389" s="1199"/>
    </row>
    <row r="390" spans="2:92">
      <c r="B390" s="1151"/>
      <c r="I390" s="1152"/>
      <c r="J390" s="1152"/>
      <c r="K390" s="1152"/>
      <c r="L390" s="1152"/>
      <c r="M390" s="1152"/>
      <c r="N390" s="1152"/>
      <c r="O390" s="1152"/>
      <c r="P390" s="1152"/>
      <c r="Q390" s="1152"/>
      <c r="R390" s="1152"/>
      <c r="S390" s="1152"/>
      <c r="T390" s="1152"/>
      <c r="U390" s="1152"/>
      <c r="V390" s="1152"/>
      <c r="W390" s="1152"/>
      <c r="X390" s="1152"/>
      <c r="Y390" s="1152"/>
      <c r="Z390" s="1152"/>
      <c r="AA390" s="1152"/>
      <c r="AB390" s="1199"/>
      <c r="AC390" s="1199"/>
      <c r="AD390" s="1199"/>
      <c r="AE390" s="1199"/>
      <c r="AF390" s="1152"/>
      <c r="AG390" s="1152"/>
      <c r="AH390" s="1152"/>
      <c r="AI390" s="1152"/>
      <c r="AJ390" s="1152"/>
      <c r="AK390" s="1152"/>
      <c r="AL390" s="1152"/>
      <c r="AM390" s="1152"/>
      <c r="AN390" s="1152"/>
      <c r="AO390" s="1152"/>
      <c r="AP390" s="1152"/>
      <c r="AQ390" s="1152"/>
      <c r="AR390" s="1152"/>
      <c r="AS390" s="1152"/>
      <c r="AT390" s="1152"/>
      <c r="AU390" s="1152"/>
      <c r="AV390" s="1152"/>
      <c r="AW390" s="1152"/>
      <c r="AX390" s="1153"/>
      <c r="AY390" s="1152"/>
      <c r="AZ390" s="1152"/>
      <c r="BA390" s="1152"/>
      <c r="BB390" s="1152"/>
      <c r="BC390" s="1152"/>
      <c r="BD390" s="1152"/>
      <c r="BE390" s="1152"/>
      <c r="BF390" s="1152"/>
      <c r="BG390" s="1152"/>
      <c r="BH390" s="1152"/>
      <c r="BI390" s="1152"/>
      <c r="BJ390" s="1152"/>
      <c r="BK390" s="1152"/>
      <c r="BL390" s="1152"/>
      <c r="BM390" s="1152"/>
      <c r="BN390" s="1152"/>
      <c r="BO390" s="1152"/>
      <c r="BP390" s="1152"/>
      <c r="BQ390" s="1152"/>
      <c r="BR390" s="1152"/>
      <c r="BS390" s="1199"/>
      <c r="BT390" s="1152"/>
      <c r="BU390" s="1152"/>
      <c r="BV390" s="1152"/>
      <c r="BW390" s="1152"/>
      <c r="BX390" s="1152"/>
      <c r="BY390" s="1152"/>
      <c r="BZ390" s="1152"/>
      <c r="CA390" s="1152"/>
      <c r="CB390" s="1152"/>
      <c r="CC390" s="1152"/>
      <c r="CD390" s="1152"/>
      <c r="CE390" s="1152"/>
      <c r="CF390" s="1152"/>
      <c r="CG390" s="1152"/>
      <c r="CH390" s="1152"/>
      <c r="CI390" s="1152"/>
      <c r="CJ390" s="1152"/>
      <c r="CK390" s="1152"/>
      <c r="CL390" s="1152"/>
      <c r="CM390" s="1199"/>
      <c r="CN390" s="1199"/>
    </row>
    <row r="391" spans="2:92">
      <c r="B391" s="1151"/>
      <c r="I391" s="1152"/>
      <c r="J391" s="1152"/>
      <c r="K391" s="1152"/>
      <c r="L391" s="1152"/>
      <c r="M391" s="1152"/>
      <c r="N391" s="1152"/>
      <c r="O391" s="1152"/>
      <c r="P391" s="1152"/>
      <c r="Q391" s="1152"/>
      <c r="R391" s="1152"/>
      <c r="S391" s="1152"/>
      <c r="T391" s="1152"/>
      <c r="U391" s="1152"/>
      <c r="V391" s="1152"/>
      <c r="W391" s="1152"/>
      <c r="X391" s="1152"/>
      <c r="Y391" s="1152"/>
      <c r="Z391" s="1152"/>
      <c r="AA391" s="1152"/>
      <c r="AB391" s="1199"/>
      <c r="AC391" s="1199"/>
      <c r="AD391" s="1199"/>
      <c r="AE391" s="1199"/>
      <c r="AF391" s="1152"/>
      <c r="AG391" s="1152"/>
      <c r="AH391" s="1152"/>
      <c r="AI391" s="1152"/>
      <c r="AJ391" s="1152"/>
      <c r="AK391" s="1152"/>
      <c r="AL391" s="1152"/>
      <c r="AM391" s="1152"/>
      <c r="AN391" s="1152"/>
      <c r="AO391" s="1152"/>
      <c r="AP391" s="1152"/>
      <c r="AQ391" s="1152"/>
      <c r="AR391" s="1152"/>
      <c r="AS391" s="1152"/>
      <c r="AT391" s="1152"/>
      <c r="AU391" s="1152"/>
      <c r="AV391" s="1152"/>
      <c r="AW391" s="1152"/>
      <c r="AX391" s="1153"/>
      <c r="AY391" s="1152"/>
      <c r="AZ391" s="1152"/>
      <c r="BA391" s="1152"/>
      <c r="BB391" s="1152"/>
      <c r="BC391" s="1152"/>
      <c r="BD391" s="1152"/>
      <c r="BE391" s="1152"/>
      <c r="BF391" s="1152"/>
      <c r="BG391" s="1152"/>
      <c r="BH391" s="1152"/>
      <c r="BI391" s="1152"/>
      <c r="BJ391" s="1152"/>
      <c r="BK391" s="1152"/>
      <c r="BL391" s="1152"/>
      <c r="BM391" s="1152"/>
      <c r="BN391" s="1152"/>
      <c r="BO391" s="1152"/>
      <c r="BP391" s="1152"/>
      <c r="BQ391" s="1152"/>
      <c r="BR391" s="1152"/>
      <c r="BS391" s="1199"/>
      <c r="BT391" s="1152"/>
      <c r="BU391" s="1152"/>
      <c r="BV391" s="1152"/>
      <c r="BW391" s="1152"/>
      <c r="BX391" s="1152"/>
      <c r="BY391" s="1152"/>
      <c r="BZ391" s="1152"/>
      <c r="CA391" s="1152"/>
      <c r="CB391" s="1152"/>
      <c r="CC391" s="1152"/>
      <c r="CD391" s="1152"/>
      <c r="CE391" s="1152"/>
      <c r="CF391" s="1152"/>
      <c r="CG391" s="1152"/>
      <c r="CH391" s="1152"/>
      <c r="CI391" s="1152"/>
      <c r="CJ391" s="1152"/>
      <c r="CK391" s="1152"/>
      <c r="CL391" s="1152"/>
      <c r="CM391" s="1199"/>
      <c r="CN391" s="1199"/>
    </row>
    <row r="392" spans="2:92">
      <c r="B392" s="1151"/>
      <c r="I392" s="1152"/>
      <c r="J392" s="1152"/>
      <c r="K392" s="1152"/>
      <c r="L392" s="1152"/>
      <c r="M392" s="1152"/>
      <c r="N392" s="1152"/>
      <c r="O392" s="1152"/>
      <c r="P392" s="1152"/>
      <c r="Q392" s="1152"/>
      <c r="R392" s="1152"/>
      <c r="S392" s="1152"/>
      <c r="T392" s="1152"/>
      <c r="U392" s="1152"/>
      <c r="V392" s="1152"/>
      <c r="W392" s="1152"/>
      <c r="X392" s="1152"/>
      <c r="Y392" s="1152"/>
      <c r="Z392" s="1152"/>
      <c r="AA392" s="1152"/>
      <c r="AB392" s="1199"/>
      <c r="AC392" s="1199"/>
      <c r="AD392" s="1199"/>
      <c r="AE392" s="1199"/>
      <c r="AF392" s="1152"/>
      <c r="AG392" s="1152"/>
      <c r="AH392" s="1152"/>
      <c r="AI392" s="1152"/>
      <c r="AJ392" s="1152"/>
      <c r="AK392" s="1152"/>
      <c r="AL392" s="1152"/>
      <c r="AM392" s="1152"/>
      <c r="AN392" s="1152"/>
      <c r="AO392" s="1152"/>
      <c r="AP392" s="1152"/>
      <c r="AQ392" s="1152"/>
      <c r="AR392" s="1152"/>
      <c r="AS392" s="1152"/>
      <c r="AT392" s="1152"/>
      <c r="AU392" s="1152"/>
      <c r="AV392" s="1152"/>
      <c r="AW392" s="1152"/>
      <c r="AX392" s="1153"/>
      <c r="AY392" s="1152"/>
      <c r="AZ392" s="1152"/>
      <c r="BA392" s="1152"/>
      <c r="BB392" s="1152"/>
      <c r="BC392" s="1152"/>
      <c r="BD392" s="1152"/>
      <c r="BE392" s="1152"/>
      <c r="BF392" s="1152"/>
      <c r="BG392" s="1152"/>
      <c r="BH392" s="1152"/>
      <c r="BI392" s="1152"/>
      <c r="BJ392" s="1152"/>
      <c r="BK392" s="1152"/>
      <c r="BL392" s="1152"/>
      <c r="BM392" s="1152"/>
      <c r="BN392" s="1152"/>
      <c r="BO392" s="1152"/>
      <c r="BP392" s="1152"/>
      <c r="BQ392" s="1152"/>
      <c r="BR392" s="1152"/>
      <c r="BS392" s="1199"/>
      <c r="BT392" s="1152"/>
      <c r="BU392" s="1152"/>
      <c r="BV392" s="1152"/>
      <c r="BW392" s="1152"/>
      <c r="BX392" s="1152"/>
      <c r="BY392" s="1152"/>
      <c r="BZ392" s="1152"/>
      <c r="CA392" s="1152"/>
      <c r="CB392" s="1152"/>
      <c r="CC392" s="1152"/>
      <c r="CD392" s="1152"/>
      <c r="CE392" s="1152"/>
      <c r="CF392" s="1152"/>
      <c r="CG392" s="1152"/>
      <c r="CH392" s="1152"/>
      <c r="CI392" s="1152"/>
      <c r="CJ392" s="1152"/>
      <c r="CK392" s="1152"/>
      <c r="CL392" s="1152"/>
      <c r="CM392" s="1199"/>
      <c r="CN392" s="1199"/>
    </row>
    <row r="393" spans="2:92">
      <c r="B393" s="1151"/>
      <c r="I393" s="1152"/>
      <c r="J393" s="1152"/>
      <c r="K393" s="1152"/>
      <c r="L393" s="1152"/>
      <c r="M393" s="1152"/>
      <c r="N393" s="1152"/>
      <c r="O393" s="1152"/>
      <c r="P393" s="1152"/>
      <c r="Q393" s="1152"/>
      <c r="R393" s="1152"/>
      <c r="S393" s="1152"/>
      <c r="T393" s="1152"/>
      <c r="U393" s="1152"/>
      <c r="V393" s="1152"/>
      <c r="W393" s="1152"/>
      <c r="X393" s="1152"/>
      <c r="Y393" s="1152"/>
      <c r="Z393" s="1152"/>
      <c r="AA393" s="1152"/>
      <c r="AB393" s="1199"/>
      <c r="AC393" s="1199"/>
      <c r="AD393" s="1199"/>
      <c r="AE393" s="1199"/>
      <c r="AF393" s="1152"/>
      <c r="AG393" s="1152"/>
      <c r="AH393" s="1152"/>
      <c r="AI393" s="1152"/>
      <c r="AJ393" s="1152"/>
      <c r="AK393" s="1152"/>
      <c r="AL393" s="1152"/>
      <c r="AM393" s="1152"/>
      <c r="AN393" s="1152"/>
      <c r="AO393" s="1152"/>
      <c r="AP393" s="1152"/>
      <c r="AQ393" s="1152"/>
      <c r="AR393" s="1152"/>
      <c r="AS393" s="1152"/>
      <c r="AT393" s="1152"/>
      <c r="AU393" s="1152"/>
      <c r="AV393" s="1152"/>
      <c r="AW393" s="1152"/>
      <c r="AX393" s="1153"/>
      <c r="AY393" s="1152"/>
      <c r="AZ393" s="1152"/>
      <c r="BA393" s="1152"/>
      <c r="BB393" s="1152"/>
      <c r="BC393" s="1152"/>
      <c r="BD393" s="1152"/>
      <c r="BE393" s="1152"/>
      <c r="BF393" s="1152"/>
      <c r="BG393" s="1152"/>
      <c r="BH393" s="1152"/>
      <c r="BI393" s="1152"/>
      <c r="BJ393" s="1152"/>
      <c r="BK393" s="1152"/>
      <c r="BL393" s="1152"/>
      <c r="BM393" s="1152"/>
      <c r="BN393" s="1152"/>
      <c r="BO393" s="1152"/>
      <c r="BP393" s="1152"/>
      <c r="BQ393" s="1152"/>
      <c r="BR393" s="1152"/>
      <c r="BS393" s="1199"/>
      <c r="BT393" s="1152"/>
      <c r="BU393" s="1152"/>
      <c r="BV393" s="1152"/>
      <c r="BW393" s="1152"/>
      <c r="BX393" s="1152"/>
      <c r="BY393" s="1152"/>
      <c r="BZ393" s="1152"/>
      <c r="CA393" s="1152"/>
      <c r="CB393" s="1152"/>
      <c r="CC393" s="1152"/>
      <c r="CD393" s="1152"/>
      <c r="CE393" s="1152"/>
      <c r="CF393" s="1152"/>
      <c r="CG393" s="1152"/>
      <c r="CH393" s="1152"/>
      <c r="CI393" s="1152"/>
      <c r="CJ393" s="1152"/>
      <c r="CK393" s="1152"/>
      <c r="CL393" s="1152"/>
      <c r="CM393" s="1199"/>
      <c r="CN393" s="1199"/>
    </row>
    <row r="394" spans="2:92">
      <c r="B394" s="1151"/>
      <c r="I394" s="1152"/>
      <c r="J394" s="1152"/>
      <c r="K394" s="1152"/>
      <c r="L394" s="1152"/>
      <c r="M394" s="1152"/>
      <c r="N394" s="1152"/>
      <c r="O394" s="1152"/>
      <c r="P394" s="1152"/>
      <c r="Q394" s="1152"/>
      <c r="R394" s="1152"/>
      <c r="S394" s="1152"/>
      <c r="T394" s="1152"/>
      <c r="U394" s="1152"/>
      <c r="V394" s="1152"/>
      <c r="W394" s="1152"/>
      <c r="X394" s="1152"/>
      <c r="Y394" s="1152"/>
      <c r="Z394" s="1152"/>
      <c r="AA394" s="1152"/>
      <c r="AB394" s="1199"/>
      <c r="AC394" s="1199"/>
      <c r="AD394" s="1199"/>
      <c r="AE394" s="1199"/>
      <c r="AF394" s="1152"/>
      <c r="AG394" s="1152"/>
      <c r="AH394" s="1152"/>
      <c r="AI394" s="1152"/>
      <c r="AJ394" s="1152"/>
      <c r="AK394" s="1152"/>
      <c r="AL394" s="1152"/>
      <c r="AM394" s="1152"/>
      <c r="AN394" s="1152"/>
      <c r="AO394" s="1152"/>
      <c r="AP394" s="1152"/>
      <c r="AQ394" s="1152"/>
      <c r="AR394" s="1152"/>
      <c r="AS394" s="1152"/>
      <c r="AT394" s="1152"/>
      <c r="AU394" s="1152"/>
      <c r="AV394" s="1152"/>
      <c r="AW394" s="1152"/>
      <c r="AX394" s="1153"/>
      <c r="AY394" s="1152"/>
      <c r="AZ394" s="1152"/>
      <c r="BA394" s="1152"/>
      <c r="BB394" s="1152"/>
      <c r="BC394" s="1152"/>
      <c r="BD394" s="1152"/>
      <c r="BE394" s="1152"/>
      <c r="BF394" s="1152"/>
      <c r="BG394" s="1152"/>
      <c r="BH394" s="1152"/>
      <c r="BI394" s="1152"/>
      <c r="BJ394" s="1152"/>
      <c r="BK394" s="1152"/>
      <c r="BL394" s="1152"/>
      <c r="BM394" s="1152"/>
      <c r="BN394" s="1152"/>
      <c r="BO394" s="1152"/>
      <c r="BP394" s="1152"/>
      <c r="BQ394" s="1152"/>
      <c r="BR394" s="1152"/>
      <c r="BS394" s="1199"/>
      <c r="BT394" s="1152"/>
      <c r="BU394" s="1152"/>
      <c r="BV394" s="1152"/>
      <c r="BW394" s="1152"/>
      <c r="BX394" s="1152"/>
      <c r="BY394" s="1152"/>
      <c r="BZ394" s="1152"/>
      <c r="CA394" s="1152"/>
      <c r="CB394" s="1152"/>
      <c r="CC394" s="1152"/>
      <c r="CD394" s="1152"/>
      <c r="CE394" s="1152"/>
      <c r="CF394" s="1152"/>
      <c r="CG394" s="1152"/>
      <c r="CH394" s="1152"/>
      <c r="CI394" s="1152"/>
      <c r="CJ394" s="1152"/>
      <c r="CK394" s="1152"/>
      <c r="CL394" s="1152"/>
      <c r="CM394" s="1199"/>
      <c r="CN394" s="1199"/>
    </row>
    <row r="395" spans="2:92">
      <c r="B395" s="1151"/>
      <c r="I395" s="1152"/>
      <c r="J395" s="1152"/>
      <c r="K395" s="1152"/>
      <c r="L395" s="1152"/>
      <c r="M395" s="1152"/>
      <c r="N395" s="1152"/>
      <c r="O395" s="1152"/>
      <c r="P395" s="1152"/>
      <c r="Q395" s="1152"/>
      <c r="R395" s="1152"/>
      <c r="S395" s="1152"/>
      <c r="T395" s="1152"/>
      <c r="U395" s="1152"/>
      <c r="V395" s="1152"/>
      <c r="W395" s="1152"/>
      <c r="X395" s="1152"/>
      <c r="Y395" s="1152"/>
      <c r="Z395" s="1152"/>
      <c r="AA395" s="1152"/>
      <c r="AB395" s="1199"/>
      <c r="AC395" s="1199"/>
      <c r="AD395" s="1199"/>
      <c r="AE395" s="1199"/>
      <c r="AF395" s="1152"/>
      <c r="AG395" s="1152"/>
      <c r="AH395" s="1152"/>
      <c r="AI395" s="1152"/>
      <c r="AJ395" s="1152"/>
      <c r="AK395" s="1152"/>
      <c r="AL395" s="1152"/>
      <c r="AM395" s="1152"/>
      <c r="AN395" s="1152"/>
      <c r="AO395" s="1152"/>
      <c r="AP395" s="1152"/>
      <c r="AQ395" s="1152"/>
      <c r="AR395" s="1152"/>
      <c r="AS395" s="1152"/>
      <c r="AT395" s="1152"/>
      <c r="AU395" s="1152"/>
      <c r="AV395" s="1152"/>
      <c r="AW395" s="1152"/>
      <c r="AX395" s="1153"/>
      <c r="AY395" s="1152"/>
      <c r="AZ395" s="1152"/>
      <c r="BA395" s="1152"/>
      <c r="BB395" s="1152"/>
      <c r="BC395" s="1152"/>
      <c r="BD395" s="1152"/>
      <c r="BE395" s="1152"/>
      <c r="BF395" s="1152"/>
      <c r="BG395" s="1152"/>
      <c r="BH395" s="1152"/>
      <c r="BI395" s="1152"/>
      <c r="BJ395" s="1152"/>
      <c r="BK395" s="1152"/>
      <c r="BL395" s="1152"/>
      <c r="BM395" s="1152"/>
      <c r="BN395" s="1152"/>
      <c r="BO395" s="1152"/>
      <c r="BP395" s="1152"/>
      <c r="BQ395" s="1152"/>
      <c r="BR395" s="1152"/>
      <c r="BS395" s="1199"/>
      <c r="BT395" s="1152"/>
      <c r="BU395" s="1152"/>
      <c r="BV395" s="1152"/>
      <c r="BW395" s="1152"/>
      <c r="BX395" s="1152"/>
      <c r="BY395" s="1152"/>
      <c r="BZ395" s="1152"/>
      <c r="CA395" s="1152"/>
      <c r="CB395" s="1152"/>
      <c r="CC395" s="1152"/>
      <c r="CD395" s="1152"/>
      <c r="CE395" s="1152"/>
      <c r="CF395" s="1152"/>
      <c r="CG395" s="1152"/>
      <c r="CH395" s="1152"/>
      <c r="CI395" s="1152"/>
      <c r="CJ395" s="1152"/>
      <c r="CK395" s="1152"/>
      <c r="CL395" s="1152"/>
      <c r="CM395" s="1199"/>
      <c r="CN395" s="1199"/>
    </row>
    <row r="396" spans="2:92">
      <c r="B396" s="1151"/>
      <c r="I396" s="1152"/>
      <c r="J396" s="1152"/>
      <c r="K396" s="1152"/>
      <c r="L396" s="1152"/>
      <c r="M396" s="1152"/>
      <c r="N396" s="1152"/>
      <c r="O396" s="1152"/>
      <c r="P396" s="1152"/>
      <c r="Q396" s="1152"/>
      <c r="R396" s="1152"/>
      <c r="S396" s="1152"/>
      <c r="T396" s="1152"/>
      <c r="U396" s="1152"/>
      <c r="V396" s="1152"/>
      <c r="W396" s="1152"/>
      <c r="X396" s="1152"/>
      <c r="Y396" s="1152"/>
      <c r="Z396" s="1152"/>
      <c r="AA396" s="1152"/>
      <c r="AB396" s="1199"/>
      <c r="AC396" s="1199"/>
      <c r="AD396" s="1199"/>
      <c r="AE396" s="1199"/>
      <c r="AF396" s="1152"/>
      <c r="AG396" s="1152"/>
      <c r="AH396" s="1152"/>
      <c r="AI396" s="1152"/>
      <c r="AJ396" s="1152"/>
      <c r="AK396" s="1152"/>
      <c r="AL396" s="1152"/>
      <c r="AM396" s="1152"/>
      <c r="AN396" s="1152"/>
      <c r="AO396" s="1152"/>
      <c r="AP396" s="1152"/>
      <c r="AQ396" s="1152"/>
      <c r="AR396" s="1152"/>
      <c r="AS396" s="1152"/>
      <c r="AT396" s="1152"/>
      <c r="AU396" s="1152"/>
      <c r="AV396" s="1152"/>
      <c r="AW396" s="1152"/>
      <c r="AX396" s="1153"/>
      <c r="AY396" s="1152"/>
      <c r="AZ396" s="1152"/>
      <c r="BA396" s="1152"/>
      <c r="BB396" s="1152"/>
      <c r="BC396" s="1152"/>
      <c r="BD396" s="1152"/>
      <c r="BE396" s="1152"/>
      <c r="BF396" s="1152"/>
      <c r="BG396" s="1152"/>
      <c r="BH396" s="1152"/>
      <c r="BI396" s="1152"/>
      <c r="BJ396" s="1152"/>
      <c r="BK396" s="1152"/>
      <c r="BL396" s="1152"/>
      <c r="BM396" s="1152"/>
      <c r="BN396" s="1152"/>
      <c r="BO396" s="1152"/>
      <c r="BP396" s="1152"/>
      <c r="BQ396" s="1152"/>
      <c r="BR396" s="1152"/>
      <c r="BS396" s="1199"/>
      <c r="BT396" s="1152"/>
      <c r="BU396" s="1152"/>
      <c r="BV396" s="1152"/>
      <c r="BW396" s="1152"/>
      <c r="BX396" s="1152"/>
      <c r="BY396" s="1152"/>
      <c r="BZ396" s="1152"/>
      <c r="CA396" s="1152"/>
      <c r="CB396" s="1152"/>
      <c r="CC396" s="1152"/>
      <c r="CD396" s="1152"/>
      <c r="CE396" s="1152"/>
      <c r="CF396" s="1152"/>
      <c r="CG396" s="1152"/>
      <c r="CH396" s="1152"/>
      <c r="CI396" s="1152"/>
      <c r="CJ396" s="1152"/>
      <c r="CK396" s="1152"/>
      <c r="CL396" s="1152"/>
      <c r="CM396" s="1199"/>
      <c r="CN396" s="1199"/>
    </row>
    <row r="397" spans="2:92">
      <c r="B397" s="1151"/>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99"/>
      <c r="AC397" s="1199"/>
      <c r="AD397" s="1199"/>
      <c r="AE397" s="1199"/>
      <c r="AF397" s="1152"/>
      <c r="AG397" s="1152"/>
      <c r="AH397" s="1152"/>
      <c r="AI397" s="1152"/>
      <c r="AJ397" s="1152"/>
      <c r="AK397" s="1152"/>
      <c r="AL397" s="1152"/>
      <c r="AM397" s="1152"/>
      <c r="AN397" s="1152"/>
      <c r="AO397" s="1152"/>
      <c r="AP397" s="1152"/>
      <c r="AQ397" s="1152"/>
      <c r="AR397" s="1152"/>
      <c r="AS397" s="1152"/>
      <c r="AT397" s="1152"/>
      <c r="AU397" s="1152"/>
      <c r="AV397" s="1152"/>
      <c r="AW397" s="1152"/>
      <c r="AX397" s="1153"/>
      <c r="AY397" s="1152"/>
      <c r="AZ397" s="1152"/>
      <c r="BA397" s="1152"/>
      <c r="BB397" s="1152"/>
      <c r="BC397" s="1152"/>
      <c r="BD397" s="1152"/>
      <c r="BE397" s="1152"/>
      <c r="BF397" s="1152"/>
      <c r="BG397" s="1152"/>
      <c r="BH397" s="1152"/>
      <c r="BI397" s="1152"/>
      <c r="BJ397" s="1152"/>
      <c r="BK397" s="1152"/>
      <c r="BL397" s="1152"/>
      <c r="BM397" s="1152"/>
      <c r="BN397" s="1152"/>
      <c r="BO397" s="1152"/>
      <c r="BP397" s="1152"/>
      <c r="BQ397" s="1152"/>
      <c r="BR397" s="1152"/>
      <c r="BS397" s="1199"/>
      <c r="BT397" s="1152"/>
      <c r="BU397" s="1152"/>
      <c r="BV397" s="1152"/>
      <c r="BW397" s="1152"/>
      <c r="BX397" s="1152"/>
      <c r="BY397" s="1152"/>
      <c r="BZ397" s="1152"/>
      <c r="CA397" s="1152"/>
      <c r="CB397" s="1152"/>
      <c r="CC397" s="1152"/>
      <c r="CD397" s="1152"/>
      <c r="CE397" s="1152"/>
      <c r="CF397" s="1152"/>
      <c r="CG397" s="1152"/>
      <c r="CH397" s="1152"/>
      <c r="CI397" s="1152"/>
      <c r="CJ397" s="1152"/>
      <c r="CK397" s="1152"/>
      <c r="CL397" s="1152"/>
      <c r="CM397" s="1199"/>
      <c r="CN397" s="1199"/>
    </row>
    <row r="398" spans="2:92">
      <c r="B398" s="1151"/>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99"/>
      <c r="AC398" s="1199"/>
      <c r="AD398" s="1199"/>
      <c r="AE398" s="1199"/>
      <c r="AF398" s="1152"/>
      <c r="AG398" s="1152"/>
      <c r="AH398" s="1152"/>
      <c r="AI398" s="1152"/>
      <c r="AJ398" s="1152"/>
      <c r="AK398" s="1152"/>
      <c r="AL398" s="1152"/>
      <c r="AM398" s="1152"/>
      <c r="AN398" s="1152"/>
      <c r="AO398" s="1152"/>
      <c r="AP398" s="1152"/>
      <c r="AQ398" s="1152"/>
      <c r="AR398" s="1152"/>
      <c r="AS398" s="1152"/>
      <c r="AT398" s="1152"/>
      <c r="AU398" s="1152"/>
      <c r="AV398" s="1152"/>
      <c r="AW398" s="1152"/>
      <c r="AX398" s="1153"/>
      <c r="AY398" s="1152"/>
      <c r="AZ398" s="1152"/>
      <c r="BA398" s="1152"/>
      <c r="BB398" s="1152"/>
      <c r="BC398" s="1152"/>
      <c r="BD398" s="1152"/>
      <c r="BE398" s="1152"/>
      <c r="BF398" s="1152"/>
      <c r="BG398" s="1152"/>
      <c r="BH398" s="1152"/>
      <c r="BI398" s="1152"/>
      <c r="BJ398" s="1152"/>
      <c r="BK398" s="1152"/>
      <c r="BL398" s="1152"/>
      <c r="BM398" s="1152"/>
      <c r="BN398" s="1152"/>
      <c r="BO398" s="1152"/>
      <c r="BP398" s="1152"/>
      <c r="BQ398" s="1152"/>
      <c r="BR398" s="1152"/>
      <c r="BS398" s="1199"/>
      <c r="BT398" s="1152"/>
      <c r="BU398" s="1152"/>
      <c r="BV398" s="1152"/>
      <c r="BW398" s="1152"/>
      <c r="BX398" s="1152"/>
      <c r="BY398" s="1152"/>
      <c r="BZ398" s="1152"/>
      <c r="CA398" s="1152"/>
      <c r="CB398" s="1152"/>
      <c r="CC398" s="1152"/>
      <c r="CD398" s="1152"/>
      <c r="CE398" s="1152"/>
      <c r="CF398" s="1152"/>
      <c r="CG398" s="1152"/>
      <c r="CH398" s="1152"/>
      <c r="CI398" s="1152"/>
      <c r="CJ398" s="1152"/>
      <c r="CK398" s="1152"/>
      <c r="CL398" s="1152"/>
      <c r="CM398" s="1199"/>
      <c r="CN398" s="1199"/>
    </row>
    <row r="399" spans="2:92">
      <c r="B399" s="1151"/>
      <c r="I399" s="1152"/>
      <c r="J399" s="1152"/>
      <c r="K399" s="1152"/>
      <c r="L399" s="1152"/>
      <c r="M399" s="1152"/>
      <c r="N399" s="1152"/>
      <c r="O399" s="1152"/>
      <c r="P399" s="1152"/>
      <c r="Q399" s="1152"/>
      <c r="R399" s="1152"/>
      <c r="S399" s="1152"/>
      <c r="T399" s="1152"/>
      <c r="U399" s="1152"/>
      <c r="V399" s="1152"/>
      <c r="W399" s="1152"/>
      <c r="X399" s="1152"/>
      <c r="Y399" s="1152"/>
      <c r="Z399" s="1152"/>
      <c r="AA399" s="1152"/>
      <c r="AB399" s="1199"/>
      <c r="AC399" s="1199"/>
      <c r="AD399" s="1199"/>
      <c r="AE399" s="1199"/>
      <c r="AF399" s="1152"/>
      <c r="AG399" s="1152"/>
      <c r="AH399" s="1152"/>
      <c r="AI399" s="1152"/>
      <c r="AJ399" s="1152"/>
      <c r="AK399" s="1152"/>
      <c r="AL399" s="1152"/>
      <c r="AM399" s="1152"/>
      <c r="AN399" s="1152"/>
      <c r="AO399" s="1152"/>
      <c r="AP399" s="1152"/>
      <c r="AQ399" s="1152"/>
      <c r="AR399" s="1152"/>
      <c r="AS399" s="1152"/>
      <c r="AT399" s="1152"/>
      <c r="AU399" s="1152"/>
      <c r="AV399" s="1152"/>
      <c r="AW399" s="1152"/>
      <c r="AX399" s="1153"/>
      <c r="AY399" s="1152"/>
      <c r="AZ399" s="1152"/>
      <c r="BA399" s="1152"/>
      <c r="BB399" s="1152"/>
      <c r="BC399" s="1152"/>
      <c r="BD399" s="1152"/>
      <c r="BE399" s="1152"/>
      <c r="BF399" s="1152"/>
      <c r="BG399" s="1152"/>
      <c r="BH399" s="1152"/>
      <c r="BI399" s="1152"/>
      <c r="BJ399" s="1152"/>
      <c r="BK399" s="1152"/>
      <c r="BL399" s="1152"/>
      <c r="BM399" s="1152"/>
      <c r="BN399" s="1152"/>
      <c r="BO399" s="1152"/>
      <c r="BP399" s="1152"/>
      <c r="BQ399" s="1152"/>
      <c r="BR399" s="1152"/>
      <c r="BS399" s="1199"/>
      <c r="BT399" s="1152"/>
      <c r="BU399" s="1152"/>
      <c r="BV399" s="1152"/>
      <c r="BW399" s="1152"/>
      <c r="BX399" s="1152"/>
      <c r="BY399" s="1152"/>
      <c r="BZ399" s="1152"/>
      <c r="CA399" s="1152"/>
      <c r="CB399" s="1152"/>
      <c r="CC399" s="1152"/>
      <c r="CD399" s="1152"/>
      <c r="CE399" s="1152"/>
      <c r="CF399" s="1152"/>
      <c r="CG399" s="1152"/>
      <c r="CH399" s="1152"/>
      <c r="CI399" s="1152"/>
      <c r="CJ399" s="1152"/>
      <c r="CK399" s="1152"/>
      <c r="CL399" s="1152"/>
      <c r="CM399" s="1199"/>
      <c r="CN399" s="1199"/>
    </row>
    <row r="400" spans="2:92">
      <c r="B400" s="1151"/>
      <c r="I400" s="1152"/>
      <c r="J400" s="1152"/>
      <c r="K400" s="1152"/>
      <c r="L400" s="1152"/>
      <c r="M400" s="1152"/>
      <c r="N400" s="1152"/>
      <c r="O400" s="1152"/>
      <c r="P400" s="1152"/>
      <c r="Q400" s="1152"/>
      <c r="R400" s="1152"/>
      <c r="S400" s="1152"/>
      <c r="T400" s="1152"/>
      <c r="U400" s="1152"/>
      <c r="V400" s="1152"/>
      <c r="W400" s="1152"/>
      <c r="X400" s="1152"/>
      <c r="Y400" s="1152"/>
      <c r="Z400" s="1152"/>
      <c r="AA400" s="1152"/>
      <c r="AB400" s="1199"/>
      <c r="AC400" s="1199"/>
      <c r="AD400" s="1199"/>
      <c r="AE400" s="1199"/>
      <c r="AF400" s="1152"/>
      <c r="AG400" s="1152"/>
      <c r="AH400" s="1152"/>
      <c r="AI400" s="1152"/>
      <c r="AJ400" s="1152"/>
      <c r="AK400" s="1152"/>
      <c r="AL400" s="1152"/>
      <c r="AM400" s="1152"/>
      <c r="AN400" s="1152"/>
      <c r="AO400" s="1152"/>
      <c r="AP400" s="1152"/>
      <c r="AQ400" s="1152"/>
      <c r="AR400" s="1152"/>
      <c r="AS400" s="1152"/>
      <c r="AT400" s="1152"/>
      <c r="AU400" s="1152"/>
      <c r="AV400" s="1152"/>
      <c r="AW400" s="1152"/>
      <c r="AX400" s="1153"/>
      <c r="AY400" s="1152"/>
      <c r="AZ400" s="1152"/>
      <c r="BA400" s="1152"/>
      <c r="BB400" s="1152"/>
      <c r="BC400" s="1152"/>
      <c r="BD400" s="1152"/>
      <c r="BE400" s="1152"/>
      <c r="BF400" s="1152"/>
      <c r="BG400" s="1152"/>
      <c r="BH400" s="1152"/>
      <c r="BI400" s="1152"/>
      <c r="BJ400" s="1152"/>
      <c r="BK400" s="1152"/>
      <c r="BL400" s="1152"/>
      <c r="BM400" s="1152"/>
      <c r="BN400" s="1152"/>
      <c r="BO400" s="1152"/>
      <c r="BP400" s="1152"/>
      <c r="BQ400" s="1152"/>
      <c r="BR400" s="1152"/>
      <c r="BS400" s="1199"/>
      <c r="BT400" s="1152"/>
      <c r="BU400" s="1152"/>
      <c r="BV400" s="1152"/>
      <c r="BW400" s="1152"/>
      <c r="BX400" s="1152"/>
      <c r="BY400" s="1152"/>
      <c r="BZ400" s="1152"/>
      <c r="CA400" s="1152"/>
      <c r="CB400" s="1152"/>
      <c r="CC400" s="1152"/>
      <c r="CD400" s="1152"/>
      <c r="CE400" s="1152"/>
      <c r="CF400" s="1152"/>
      <c r="CG400" s="1152"/>
      <c r="CH400" s="1152"/>
      <c r="CI400" s="1152"/>
      <c r="CJ400" s="1152"/>
      <c r="CK400" s="1152"/>
      <c r="CL400" s="1152"/>
      <c r="CM400" s="1199"/>
      <c r="CN400" s="1199"/>
    </row>
    <row r="401" spans="2:92">
      <c r="B401" s="1151"/>
      <c r="I401" s="1152"/>
      <c r="J401" s="1152"/>
      <c r="K401" s="1152"/>
      <c r="L401" s="1152"/>
      <c r="M401" s="1152"/>
      <c r="N401" s="1152"/>
      <c r="O401" s="1152"/>
      <c r="P401" s="1152"/>
      <c r="Q401" s="1152"/>
      <c r="R401" s="1152"/>
      <c r="S401" s="1152"/>
      <c r="T401" s="1152"/>
      <c r="U401" s="1152"/>
      <c r="V401" s="1152"/>
      <c r="W401" s="1152"/>
      <c r="X401" s="1152"/>
      <c r="Y401" s="1152"/>
      <c r="Z401" s="1152"/>
      <c r="AA401" s="1152"/>
      <c r="AB401" s="1199"/>
      <c r="AC401" s="1199"/>
      <c r="AD401" s="1199"/>
      <c r="AE401" s="1199"/>
      <c r="AF401" s="1152"/>
      <c r="AG401" s="1152"/>
      <c r="AH401" s="1152"/>
      <c r="AI401" s="1152"/>
      <c r="AJ401" s="1152"/>
      <c r="AK401" s="1152"/>
      <c r="AL401" s="1152"/>
      <c r="AM401" s="1152"/>
      <c r="AN401" s="1152"/>
      <c r="AO401" s="1152"/>
      <c r="AP401" s="1152"/>
      <c r="AQ401" s="1152"/>
      <c r="AR401" s="1152"/>
      <c r="AS401" s="1152"/>
      <c r="AT401" s="1152"/>
      <c r="AU401" s="1152"/>
      <c r="AV401" s="1152"/>
      <c r="AW401" s="1152"/>
      <c r="AX401" s="1153"/>
      <c r="AY401" s="1152"/>
      <c r="AZ401" s="1152"/>
      <c r="BA401" s="1152"/>
      <c r="BB401" s="1152"/>
      <c r="BC401" s="1152"/>
      <c r="BD401" s="1152"/>
      <c r="BE401" s="1152"/>
      <c r="BF401" s="1152"/>
      <c r="BG401" s="1152"/>
      <c r="BH401" s="1152"/>
      <c r="BI401" s="1152"/>
      <c r="BJ401" s="1152"/>
      <c r="BK401" s="1152"/>
      <c r="BL401" s="1152"/>
      <c r="BM401" s="1152"/>
      <c r="BN401" s="1152"/>
      <c r="BO401" s="1152"/>
      <c r="BP401" s="1152"/>
      <c r="BQ401" s="1152"/>
      <c r="BR401" s="1152"/>
      <c r="BS401" s="1199"/>
      <c r="BT401" s="1152"/>
      <c r="BU401" s="1152"/>
      <c r="BV401" s="1152"/>
      <c r="BW401" s="1152"/>
      <c r="BX401" s="1152"/>
      <c r="BY401" s="1152"/>
      <c r="BZ401" s="1152"/>
      <c r="CA401" s="1152"/>
      <c r="CB401" s="1152"/>
      <c r="CC401" s="1152"/>
      <c r="CD401" s="1152"/>
      <c r="CE401" s="1152"/>
      <c r="CF401" s="1152"/>
      <c r="CG401" s="1152"/>
      <c r="CH401" s="1152"/>
      <c r="CI401" s="1152"/>
      <c r="CJ401" s="1152"/>
      <c r="CK401" s="1152"/>
      <c r="CL401" s="1152"/>
      <c r="CM401" s="1199"/>
      <c r="CN401" s="1199"/>
    </row>
    <row r="402" spans="2:92">
      <c r="B402" s="1151"/>
      <c r="I402" s="1152"/>
      <c r="J402" s="1152"/>
      <c r="K402" s="1152"/>
      <c r="L402" s="1152"/>
      <c r="M402" s="1152"/>
      <c r="N402" s="1152"/>
      <c r="O402" s="1152"/>
      <c r="P402" s="1152"/>
      <c r="Q402" s="1152"/>
      <c r="R402" s="1152"/>
      <c r="S402" s="1152"/>
      <c r="T402" s="1152"/>
      <c r="U402" s="1152"/>
      <c r="V402" s="1152"/>
      <c r="W402" s="1152"/>
      <c r="X402" s="1152"/>
      <c r="Y402" s="1152"/>
      <c r="Z402" s="1152"/>
      <c r="AA402" s="1152"/>
      <c r="AB402" s="1199"/>
      <c r="AC402" s="1199"/>
      <c r="AD402" s="1199"/>
      <c r="AE402" s="1199"/>
      <c r="AF402" s="1152"/>
      <c r="AG402" s="1152"/>
      <c r="AH402" s="1152"/>
      <c r="AI402" s="1152"/>
      <c r="AJ402" s="1152"/>
      <c r="AK402" s="1152"/>
      <c r="AL402" s="1152"/>
      <c r="AM402" s="1152"/>
      <c r="AN402" s="1152"/>
      <c r="AO402" s="1152"/>
      <c r="AP402" s="1152"/>
      <c r="AQ402" s="1152"/>
      <c r="AR402" s="1152"/>
      <c r="AS402" s="1152"/>
      <c r="AT402" s="1152"/>
      <c r="AU402" s="1152"/>
      <c r="AV402" s="1152"/>
      <c r="AW402" s="1152"/>
      <c r="AX402" s="1153"/>
      <c r="AY402" s="1152"/>
      <c r="AZ402" s="1152"/>
      <c r="BA402" s="1152"/>
      <c r="BB402" s="1152"/>
      <c r="BC402" s="1152"/>
      <c r="BD402" s="1152"/>
      <c r="BE402" s="1152"/>
      <c r="BF402" s="1152"/>
      <c r="BG402" s="1152"/>
      <c r="BH402" s="1152"/>
      <c r="BI402" s="1152"/>
      <c r="BJ402" s="1152"/>
      <c r="BK402" s="1152"/>
      <c r="BL402" s="1152"/>
      <c r="BM402" s="1152"/>
      <c r="BN402" s="1152"/>
      <c r="BO402" s="1152"/>
      <c r="BP402" s="1152"/>
      <c r="BQ402" s="1152"/>
      <c r="BR402" s="1152"/>
      <c r="BS402" s="1199"/>
      <c r="BT402" s="1152"/>
      <c r="BU402" s="1152"/>
      <c r="BV402" s="1152"/>
      <c r="BW402" s="1152"/>
      <c r="BX402" s="1152"/>
      <c r="BY402" s="1152"/>
      <c r="BZ402" s="1152"/>
      <c r="CA402" s="1152"/>
      <c r="CB402" s="1152"/>
      <c r="CC402" s="1152"/>
      <c r="CD402" s="1152"/>
      <c r="CE402" s="1152"/>
      <c r="CF402" s="1152"/>
      <c r="CG402" s="1152"/>
      <c r="CH402" s="1152"/>
      <c r="CI402" s="1152"/>
      <c r="CJ402" s="1152"/>
      <c r="CK402" s="1152"/>
      <c r="CL402" s="1152"/>
      <c r="CM402" s="1199"/>
      <c r="CN402" s="1199"/>
    </row>
    <row r="403" spans="2:92">
      <c r="B403" s="1151"/>
      <c r="I403" s="1152"/>
      <c r="J403" s="1152"/>
      <c r="K403" s="1152"/>
      <c r="L403" s="1152"/>
      <c r="M403" s="1152"/>
      <c r="N403" s="1152"/>
      <c r="O403" s="1152"/>
      <c r="P403" s="1152"/>
      <c r="Q403" s="1152"/>
      <c r="R403" s="1152"/>
      <c r="S403" s="1152"/>
      <c r="T403" s="1152"/>
      <c r="U403" s="1152"/>
      <c r="V403" s="1152"/>
      <c r="W403" s="1152"/>
      <c r="X403" s="1152"/>
      <c r="Y403" s="1152"/>
      <c r="Z403" s="1152"/>
      <c r="AA403" s="1152"/>
      <c r="AB403" s="1199"/>
      <c r="AC403" s="1199"/>
      <c r="AD403" s="1199"/>
      <c r="AE403" s="1199"/>
      <c r="AF403" s="1152"/>
      <c r="AG403" s="1152"/>
      <c r="AH403" s="1152"/>
      <c r="AI403" s="1152"/>
      <c r="AJ403" s="1152"/>
      <c r="AK403" s="1152"/>
      <c r="AL403" s="1152"/>
      <c r="AM403" s="1152"/>
      <c r="AN403" s="1152"/>
      <c r="AO403" s="1152"/>
      <c r="AP403" s="1152"/>
      <c r="AQ403" s="1152"/>
      <c r="AR403" s="1152"/>
      <c r="AS403" s="1152"/>
      <c r="AT403" s="1152"/>
      <c r="AU403" s="1152"/>
      <c r="AV403" s="1152"/>
      <c r="AW403" s="1152"/>
      <c r="AX403" s="1153"/>
      <c r="AY403" s="1152"/>
      <c r="AZ403" s="1152"/>
      <c r="BA403" s="1152"/>
      <c r="BB403" s="1152"/>
      <c r="BC403" s="1152"/>
      <c r="BD403" s="1152"/>
      <c r="BE403" s="1152"/>
      <c r="BF403" s="1152"/>
      <c r="BG403" s="1152"/>
      <c r="BH403" s="1152"/>
      <c r="BI403" s="1152"/>
      <c r="BJ403" s="1152"/>
      <c r="BK403" s="1152"/>
      <c r="BL403" s="1152"/>
      <c r="BM403" s="1152"/>
      <c r="BN403" s="1152"/>
      <c r="BO403" s="1152"/>
      <c r="BP403" s="1152"/>
      <c r="BQ403" s="1152"/>
      <c r="BR403" s="1152"/>
      <c r="BS403" s="1199"/>
      <c r="BT403" s="1152"/>
      <c r="BU403" s="1152"/>
      <c r="BV403" s="1152"/>
      <c r="BW403" s="1152"/>
      <c r="BX403" s="1152"/>
      <c r="BY403" s="1152"/>
      <c r="BZ403" s="1152"/>
      <c r="CA403" s="1152"/>
      <c r="CB403" s="1152"/>
      <c r="CC403" s="1152"/>
      <c r="CD403" s="1152"/>
      <c r="CE403" s="1152"/>
      <c r="CF403" s="1152"/>
      <c r="CG403" s="1152"/>
      <c r="CH403" s="1152"/>
      <c r="CI403" s="1152"/>
      <c r="CJ403" s="1152"/>
      <c r="CK403" s="1152"/>
      <c r="CL403" s="1152"/>
      <c r="CM403" s="1199"/>
      <c r="CN403" s="1199"/>
    </row>
    <row r="404" spans="2:92">
      <c r="B404" s="1151"/>
      <c r="I404" s="1152"/>
      <c r="J404" s="1152"/>
      <c r="K404" s="1152"/>
      <c r="L404" s="1152"/>
      <c r="M404" s="1152"/>
      <c r="N404" s="1152"/>
      <c r="O404" s="1152"/>
      <c r="P404" s="1152"/>
      <c r="Q404" s="1152"/>
      <c r="R404" s="1152"/>
      <c r="S404" s="1152"/>
      <c r="T404" s="1152"/>
      <c r="U404" s="1152"/>
      <c r="V404" s="1152"/>
      <c r="W404" s="1152"/>
      <c r="X404" s="1152"/>
      <c r="Y404" s="1152"/>
      <c r="Z404" s="1152"/>
      <c r="AA404" s="1152"/>
      <c r="AB404" s="1199"/>
      <c r="AC404" s="1199"/>
      <c r="AD404" s="1199"/>
      <c r="AE404" s="1199"/>
      <c r="AF404" s="1152"/>
      <c r="AG404" s="1152"/>
      <c r="AH404" s="1152"/>
      <c r="AI404" s="1152"/>
      <c r="AJ404" s="1152"/>
      <c r="AK404" s="1152"/>
      <c r="AL404" s="1152"/>
      <c r="AM404" s="1152"/>
      <c r="AN404" s="1152"/>
      <c r="AO404" s="1152"/>
      <c r="AP404" s="1152"/>
      <c r="AQ404" s="1152"/>
      <c r="AR404" s="1152"/>
      <c r="AS404" s="1152"/>
      <c r="AT404" s="1152"/>
      <c r="AU404" s="1152"/>
      <c r="AV404" s="1152"/>
      <c r="AW404" s="1152"/>
      <c r="AX404" s="1153"/>
      <c r="AY404" s="1152"/>
      <c r="AZ404" s="1152"/>
      <c r="BA404" s="1152"/>
      <c r="BB404" s="1152"/>
      <c r="BC404" s="1152"/>
      <c r="BD404" s="1152"/>
      <c r="BE404" s="1152"/>
      <c r="BF404" s="1152"/>
      <c r="BG404" s="1152"/>
      <c r="BH404" s="1152"/>
      <c r="BI404" s="1152"/>
      <c r="BJ404" s="1152"/>
      <c r="BK404" s="1152"/>
      <c r="BL404" s="1152"/>
      <c r="BM404" s="1152"/>
      <c r="BN404" s="1152"/>
      <c r="BO404" s="1152"/>
      <c r="BP404" s="1152"/>
      <c r="BQ404" s="1152"/>
      <c r="BR404" s="1152"/>
      <c r="BS404" s="1199"/>
      <c r="BT404" s="1152"/>
      <c r="BU404" s="1152"/>
      <c r="BV404" s="1152"/>
      <c r="BW404" s="1152"/>
      <c r="BX404" s="1152"/>
      <c r="BY404" s="1152"/>
      <c r="BZ404" s="1152"/>
      <c r="CA404" s="1152"/>
      <c r="CB404" s="1152"/>
      <c r="CC404" s="1152"/>
      <c r="CD404" s="1152"/>
      <c r="CE404" s="1152"/>
      <c r="CF404" s="1152"/>
      <c r="CG404" s="1152"/>
      <c r="CH404" s="1152"/>
      <c r="CI404" s="1152"/>
      <c r="CJ404" s="1152"/>
      <c r="CK404" s="1152"/>
      <c r="CL404" s="1152"/>
      <c r="CM404" s="1199"/>
      <c r="CN404" s="1199"/>
    </row>
    <row r="405" spans="2:92">
      <c r="B405" s="1151"/>
      <c r="I405" s="1152"/>
      <c r="J405" s="1152"/>
      <c r="K405" s="1152"/>
      <c r="L405" s="1152"/>
      <c r="M405" s="1152"/>
      <c r="N405" s="1152"/>
      <c r="O405" s="1152"/>
      <c r="P405" s="1152"/>
      <c r="Q405" s="1152"/>
      <c r="R405" s="1152"/>
      <c r="S405" s="1152"/>
      <c r="T405" s="1152"/>
      <c r="U405" s="1152"/>
      <c r="V405" s="1152"/>
      <c r="W405" s="1152"/>
      <c r="X405" s="1152"/>
      <c r="Y405" s="1152"/>
      <c r="Z405" s="1152"/>
      <c r="AA405" s="1152"/>
      <c r="AB405" s="1199"/>
      <c r="AC405" s="1199"/>
      <c r="AD405" s="1199"/>
      <c r="AE405" s="1199"/>
      <c r="AF405" s="1152"/>
      <c r="AG405" s="1152"/>
      <c r="AH405" s="1152"/>
      <c r="AI405" s="1152"/>
      <c r="AJ405" s="1152"/>
      <c r="AK405" s="1152"/>
      <c r="AL405" s="1152"/>
      <c r="AM405" s="1152"/>
      <c r="AN405" s="1152"/>
      <c r="AO405" s="1152"/>
      <c r="AP405" s="1152"/>
      <c r="AQ405" s="1152"/>
      <c r="AR405" s="1152"/>
      <c r="AS405" s="1152"/>
      <c r="AT405" s="1152"/>
      <c r="AU405" s="1152"/>
      <c r="AV405" s="1152"/>
      <c r="AW405" s="1152"/>
      <c r="AX405" s="1153"/>
      <c r="AY405" s="1152"/>
      <c r="AZ405" s="1152"/>
      <c r="BA405" s="1152"/>
      <c r="BB405" s="1152"/>
      <c r="BC405" s="1152"/>
      <c r="BD405" s="1152"/>
      <c r="BE405" s="1152"/>
      <c r="BF405" s="1152"/>
      <c r="BG405" s="1152"/>
      <c r="BH405" s="1152"/>
      <c r="BI405" s="1152"/>
      <c r="BJ405" s="1152"/>
      <c r="BK405" s="1152"/>
      <c r="BL405" s="1152"/>
      <c r="BM405" s="1152"/>
      <c r="BN405" s="1152"/>
      <c r="BO405" s="1152"/>
      <c r="BP405" s="1152"/>
      <c r="BQ405" s="1152"/>
      <c r="BR405" s="1152"/>
      <c r="BS405" s="1199"/>
      <c r="BT405" s="1152"/>
      <c r="BU405" s="1152"/>
      <c r="BV405" s="1152"/>
      <c r="BW405" s="1152"/>
      <c r="BX405" s="1152"/>
      <c r="BY405" s="1152"/>
      <c r="BZ405" s="1152"/>
      <c r="CA405" s="1152"/>
      <c r="CB405" s="1152"/>
      <c r="CC405" s="1152"/>
      <c r="CD405" s="1152"/>
      <c r="CE405" s="1152"/>
      <c r="CF405" s="1152"/>
      <c r="CG405" s="1152"/>
      <c r="CH405" s="1152"/>
      <c r="CI405" s="1152"/>
      <c r="CJ405" s="1152"/>
      <c r="CK405" s="1152"/>
      <c r="CL405" s="1152"/>
      <c r="CM405" s="1199"/>
      <c r="CN405" s="1199"/>
    </row>
    <row r="406" spans="2:92">
      <c r="B406" s="1151"/>
      <c r="I406" s="1152"/>
      <c r="J406" s="1152"/>
      <c r="K406" s="1152"/>
      <c r="L406" s="1152"/>
      <c r="M406" s="1152"/>
      <c r="N406" s="1152"/>
      <c r="O406" s="1152"/>
      <c r="P406" s="1152"/>
      <c r="Q406" s="1152"/>
      <c r="R406" s="1152"/>
      <c r="S406" s="1152"/>
      <c r="T406" s="1152"/>
      <c r="U406" s="1152"/>
      <c r="V406" s="1152"/>
      <c r="W406" s="1152"/>
      <c r="X406" s="1152"/>
      <c r="Y406" s="1152"/>
      <c r="Z406" s="1152"/>
      <c r="AA406" s="1152"/>
      <c r="AB406" s="1199"/>
      <c r="AC406" s="1199"/>
      <c r="AD406" s="1199"/>
      <c r="AE406" s="1199"/>
      <c r="AF406" s="1152"/>
      <c r="AG406" s="1152"/>
      <c r="AH406" s="1152"/>
      <c r="AI406" s="1152"/>
      <c r="AJ406" s="1152"/>
      <c r="AK406" s="1152"/>
      <c r="AL406" s="1152"/>
      <c r="AM406" s="1152"/>
      <c r="AN406" s="1152"/>
      <c r="AO406" s="1152"/>
      <c r="AP406" s="1152"/>
      <c r="AQ406" s="1152"/>
      <c r="AR406" s="1152"/>
      <c r="AS406" s="1152"/>
      <c r="AT406" s="1152"/>
      <c r="AU406" s="1152"/>
      <c r="AV406" s="1152"/>
      <c r="AW406" s="1152"/>
      <c r="AX406" s="1153"/>
      <c r="AY406" s="1152"/>
      <c r="AZ406" s="1152"/>
      <c r="BA406" s="1152"/>
      <c r="BB406" s="1152"/>
      <c r="BC406" s="1152"/>
      <c r="BD406" s="1152"/>
      <c r="BE406" s="1152"/>
      <c r="BF406" s="1152"/>
      <c r="BG406" s="1152"/>
      <c r="BH406" s="1152"/>
      <c r="BI406" s="1152"/>
      <c r="BJ406" s="1152"/>
      <c r="BK406" s="1152"/>
      <c r="BL406" s="1152"/>
      <c r="BM406" s="1152"/>
      <c r="BN406" s="1152"/>
      <c r="BO406" s="1152"/>
      <c r="BP406" s="1152"/>
      <c r="BQ406" s="1152"/>
      <c r="BR406" s="1152"/>
      <c r="BS406" s="1199"/>
      <c r="BT406" s="1152"/>
      <c r="BU406" s="1152"/>
      <c r="BV406" s="1152"/>
      <c r="BW406" s="1152"/>
      <c r="BX406" s="1152"/>
      <c r="BY406" s="1152"/>
      <c r="BZ406" s="1152"/>
      <c r="CA406" s="1152"/>
      <c r="CB406" s="1152"/>
      <c r="CC406" s="1152"/>
      <c r="CD406" s="1152"/>
      <c r="CE406" s="1152"/>
      <c r="CF406" s="1152"/>
      <c r="CG406" s="1152"/>
      <c r="CH406" s="1152"/>
      <c r="CI406" s="1152"/>
      <c r="CJ406" s="1152"/>
      <c r="CK406" s="1152"/>
      <c r="CL406" s="1152"/>
      <c r="CM406" s="1199"/>
      <c r="CN406" s="1199"/>
    </row>
    <row r="407" spans="2:92">
      <c r="B407" s="1151"/>
      <c r="I407" s="1152"/>
      <c r="J407" s="1152"/>
      <c r="K407" s="1152"/>
      <c r="L407" s="1152"/>
      <c r="M407" s="1152"/>
      <c r="N407" s="1152"/>
      <c r="O407" s="1152"/>
      <c r="P407" s="1152"/>
      <c r="Q407" s="1152"/>
      <c r="R407" s="1152"/>
      <c r="S407" s="1152"/>
      <c r="T407" s="1152"/>
      <c r="U407" s="1152"/>
      <c r="V407" s="1152"/>
      <c r="W407" s="1152"/>
      <c r="X407" s="1152"/>
      <c r="Y407" s="1152"/>
      <c r="Z407" s="1152"/>
      <c r="AA407" s="1152"/>
      <c r="AB407" s="1199"/>
      <c r="AC407" s="1199"/>
      <c r="AD407" s="1199"/>
      <c r="AE407" s="1199"/>
      <c r="AF407" s="1152"/>
      <c r="AG407" s="1152"/>
      <c r="AH407" s="1152"/>
      <c r="AI407" s="1152"/>
      <c r="AJ407" s="1152"/>
      <c r="AK407" s="1152"/>
      <c r="AL407" s="1152"/>
      <c r="AM407" s="1152"/>
      <c r="AN407" s="1152"/>
      <c r="AO407" s="1152"/>
      <c r="AP407" s="1152"/>
      <c r="AQ407" s="1152"/>
      <c r="AR407" s="1152"/>
      <c r="AS407" s="1152"/>
      <c r="AT407" s="1152"/>
      <c r="AU407" s="1152"/>
      <c r="AV407" s="1152"/>
      <c r="AW407" s="1152"/>
      <c r="AX407" s="1153"/>
      <c r="AY407" s="1152"/>
      <c r="AZ407" s="1152"/>
      <c r="BA407" s="1152"/>
      <c r="BB407" s="1152"/>
      <c r="BC407" s="1152"/>
      <c r="BD407" s="1152"/>
      <c r="BE407" s="1152"/>
      <c r="BF407" s="1152"/>
      <c r="BG407" s="1152"/>
      <c r="BH407" s="1152"/>
      <c r="BI407" s="1152"/>
      <c r="BJ407" s="1152"/>
      <c r="BK407" s="1152"/>
      <c r="BL407" s="1152"/>
      <c r="BM407" s="1152"/>
      <c r="BN407" s="1152"/>
      <c r="BO407" s="1152"/>
      <c r="BP407" s="1152"/>
      <c r="BQ407" s="1152"/>
      <c r="BR407" s="1152"/>
      <c r="BS407" s="1199"/>
      <c r="BT407" s="1152"/>
      <c r="BU407" s="1152"/>
      <c r="BV407" s="1152"/>
      <c r="BW407" s="1152"/>
      <c r="BX407" s="1152"/>
      <c r="BY407" s="1152"/>
      <c r="BZ407" s="1152"/>
      <c r="CA407" s="1152"/>
      <c r="CB407" s="1152"/>
      <c r="CC407" s="1152"/>
      <c r="CD407" s="1152"/>
      <c r="CE407" s="1152"/>
      <c r="CF407" s="1152"/>
      <c r="CG407" s="1152"/>
      <c r="CH407" s="1152"/>
      <c r="CI407" s="1152"/>
      <c r="CJ407" s="1152"/>
      <c r="CK407" s="1152"/>
      <c r="CL407" s="1152"/>
      <c r="CM407" s="1199"/>
      <c r="CN407" s="1199"/>
    </row>
    <row r="408" spans="2:92">
      <c r="B408" s="1151"/>
      <c r="I408" s="1152"/>
      <c r="J408" s="1152"/>
      <c r="K408" s="1152"/>
      <c r="L408" s="1152"/>
      <c r="M408" s="1152"/>
      <c r="N408" s="1152"/>
      <c r="O408" s="1152"/>
      <c r="P408" s="1152"/>
      <c r="Q408" s="1152"/>
      <c r="R408" s="1152"/>
      <c r="S408" s="1152"/>
      <c r="T408" s="1152"/>
      <c r="U408" s="1152"/>
      <c r="V408" s="1152"/>
      <c r="W408" s="1152"/>
      <c r="X408" s="1152"/>
      <c r="Y408" s="1152"/>
      <c r="Z408" s="1152"/>
      <c r="AA408" s="1152"/>
      <c r="AB408" s="1199"/>
      <c r="AC408" s="1199"/>
      <c r="AD408" s="1199"/>
      <c r="AE408" s="1199"/>
      <c r="AF408" s="1152"/>
      <c r="AG408" s="1152"/>
      <c r="AH408" s="1152"/>
      <c r="AI408" s="1152"/>
      <c r="AJ408" s="1152"/>
      <c r="AK408" s="1152"/>
      <c r="AL408" s="1152"/>
      <c r="AM408" s="1152"/>
      <c r="AN408" s="1152"/>
      <c r="AO408" s="1152"/>
      <c r="AP408" s="1152"/>
      <c r="AQ408" s="1152"/>
      <c r="AR408" s="1152"/>
      <c r="AS408" s="1152"/>
      <c r="AT408" s="1152"/>
      <c r="AU408" s="1152"/>
      <c r="AV408" s="1152"/>
      <c r="AW408" s="1152"/>
      <c r="AX408" s="1153"/>
      <c r="AY408" s="1152"/>
      <c r="AZ408" s="1152"/>
      <c r="BA408" s="1152"/>
      <c r="BB408" s="1152"/>
      <c r="BC408" s="1152"/>
      <c r="BD408" s="1152"/>
      <c r="BE408" s="1152"/>
      <c r="BF408" s="1152"/>
      <c r="BG408" s="1152"/>
      <c r="BH408" s="1152"/>
      <c r="BI408" s="1152"/>
      <c r="BJ408" s="1152"/>
      <c r="BK408" s="1152"/>
      <c r="BL408" s="1152"/>
      <c r="BM408" s="1152"/>
      <c r="BN408" s="1152"/>
      <c r="BO408" s="1152"/>
      <c r="BP408" s="1152"/>
      <c r="BQ408" s="1152"/>
      <c r="BR408" s="1152"/>
      <c r="BS408" s="1199"/>
      <c r="BT408" s="1152"/>
      <c r="BU408" s="1152"/>
      <c r="BV408" s="1152"/>
      <c r="BW408" s="1152"/>
      <c r="BX408" s="1152"/>
      <c r="BY408" s="1152"/>
      <c r="BZ408" s="1152"/>
      <c r="CA408" s="1152"/>
      <c r="CB408" s="1152"/>
      <c r="CC408" s="1152"/>
      <c r="CD408" s="1152"/>
      <c r="CE408" s="1152"/>
      <c r="CF408" s="1152"/>
      <c r="CG408" s="1152"/>
      <c r="CH408" s="1152"/>
      <c r="CI408" s="1152"/>
      <c r="CJ408" s="1152"/>
      <c r="CK408" s="1152"/>
      <c r="CL408" s="1152"/>
      <c r="CM408" s="1199"/>
      <c r="CN408" s="1199"/>
    </row>
    <row r="409" spans="2:92">
      <c r="B409" s="1151"/>
      <c r="I409" s="1152"/>
      <c r="J409" s="1152"/>
      <c r="K409" s="1152"/>
      <c r="L409" s="1152"/>
      <c r="M409" s="1152"/>
      <c r="N409" s="1152"/>
      <c r="O409" s="1152"/>
      <c r="P409" s="1152"/>
      <c r="Q409" s="1152"/>
      <c r="R409" s="1152"/>
      <c r="S409" s="1152"/>
      <c r="T409" s="1152"/>
      <c r="U409" s="1152"/>
      <c r="V409" s="1152"/>
      <c r="W409" s="1152"/>
      <c r="X409" s="1152"/>
      <c r="Y409" s="1152"/>
      <c r="Z409" s="1152"/>
      <c r="AA409" s="1152"/>
      <c r="AB409" s="1199"/>
      <c r="AC409" s="1199"/>
      <c r="AD409" s="1199"/>
      <c r="AE409" s="1199"/>
      <c r="AF409" s="1152"/>
      <c r="AG409" s="1152"/>
      <c r="AH409" s="1152"/>
      <c r="AI409" s="1152"/>
      <c r="AJ409" s="1152"/>
      <c r="AK409" s="1152"/>
      <c r="AL409" s="1152"/>
      <c r="AM409" s="1152"/>
      <c r="AN409" s="1152"/>
      <c r="AO409" s="1152"/>
      <c r="AP409" s="1152"/>
      <c r="AQ409" s="1152"/>
      <c r="AR409" s="1152"/>
      <c r="AS409" s="1152"/>
      <c r="AT409" s="1152"/>
      <c r="AU409" s="1152"/>
      <c r="AV409" s="1152"/>
      <c r="AW409" s="1152"/>
      <c r="AX409" s="1153"/>
      <c r="AY409" s="1152"/>
      <c r="AZ409" s="1152"/>
      <c r="BA409" s="1152"/>
      <c r="BB409" s="1152"/>
      <c r="BC409" s="1152"/>
      <c r="BD409" s="1152"/>
      <c r="BE409" s="1152"/>
      <c r="BF409" s="1152"/>
      <c r="BG409" s="1152"/>
      <c r="BH409" s="1152"/>
      <c r="BI409" s="1152"/>
      <c r="BJ409" s="1152"/>
      <c r="BK409" s="1152"/>
      <c r="BL409" s="1152"/>
      <c r="BM409" s="1152"/>
      <c r="BN409" s="1152"/>
      <c r="BO409" s="1152"/>
      <c r="BP409" s="1152"/>
      <c r="BQ409" s="1152"/>
      <c r="BR409" s="1152"/>
      <c r="BS409" s="1199"/>
      <c r="BT409" s="1152"/>
      <c r="BU409" s="1152"/>
      <c r="BV409" s="1152"/>
      <c r="BW409" s="1152"/>
      <c r="BX409" s="1152"/>
      <c r="BY409" s="1152"/>
      <c r="BZ409" s="1152"/>
      <c r="CA409" s="1152"/>
      <c r="CB409" s="1152"/>
      <c r="CC409" s="1152"/>
      <c r="CD409" s="1152"/>
      <c r="CE409" s="1152"/>
      <c r="CF409" s="1152"/>
      <c r="CG409" s="1152"/>
      <c r="CH409" s="1152"/>
      <c r="CI409" s="1152"/>
      <c r="CJ409" s="1152"/>
      <c r="CK409" s="1152"/>
      <c r="CL409" s="1152"/>
      <c r="CM409" s="1199"/>
      <c r="CN409" s="1199"/>
    </row>
    <row r="410" spans="2:92">
      <c r="B410" s="1151"/>
      <c r="I410" s="1152"/>
      <c r="J410" s="1152"/>
      <c r="K410" s="1152"/>
      <c r="L410" s="1152"/>
      <c r="M410" s="1152"/>
      <c r="N410" s="1152"/>
      <c r="O410" s="1152"/>
      <c r="P410" s="1152"/>
      <c r="Q410" s="1152"/>
      <c r="R410" s="1152"/>
      <c r="S410" s="1152"/>
      <c r="T410" s="1152"/>
      <c r="U410" s="1152"/>
      <c r="V410" s="1152"/>
      <c r="W410" s="1152"/>
      <c r="X410" s="1152"/>
      <c r="Y410" s="1152"/>
      <c r="Z410" s="1152"/>
      <c r="AA410" s="1152"/>
      <c r="AB410" s="1199"/>
      <c r="AC410" s="1199"/>
      <c r="AD410" s="1199"/>
      <c r="AE410" s="1199"/>
      <c r="AF410" s="1152"/>
      <c r="AG410" s="1152"/>
      <c r="AH410" s="1152"/>
      <c r="AI410" s="1152"/>
      <c r="AJ410" s="1152"/>
      <c r="AK410" s="1152"/>
      <c r="AL410" s="1152"/>
      <c r="AM410" s="1152"/>
      <c r="AN410" s="1152"/>
      <c r="AO410" s="1152"/>
      <c r="AP410" s="1152"/>
      <c r="AQ410" s="1152"/>
      <c r="AR410" s="1152"/>
      <c r="AS410" s="1152"/>
      <c r="AT410" s="1152"/>
      <c r="AU410" s="1152"/>
      <c r="AV410" s="1152"/>
      <c r="AW410" s="1152"/>
      <c r="AX410" s="1153"/>
      <c r="AY410" s="1152"/>
      <c r="AZ410" s="1152"/>
      <c r="BA410" s="1152"/>
      <c r="BB410" s="1152"/>
      <c r="BC410" s="1152"/>
      <c r="BD410" s="1152"/>
      <c r="BE410" s="1152"/>
      <c r="BF410" s="1152"/>
      <c r="BG410" s="1152"/>
      <c r="BH410" s="1152"/>
      <c r="BI410" s="1152"/>
      <c r="BJ410" s="1152"/>
      <c r="BK410" s="1152"/>
      <c r="BL410" s="1152"/>
      <c r="BM410" s="1152"/>
      <c r="BN410" s="1152"/>
      <c r="BO410" s="1152"/>
      <c r="BP410" s="1152"/>
      <c r="BQ410" s="1152"/>
      <c r="BR410" s="1152"/>
      <c r="BS410" s="1199"/>
      <c r="BT410" s="1152"/>
      <c r="BU410" s="1152"/>
      <c r="BV410" s="1152"/>
      <c r="BW410" s="1152"/>
      <c r="BX410" s="1152"/>
      <c r="BY410" s="1152"/>
      <c r="BZ410" s="1152"/>
      <c r="CA410" s="1152"/>
      <c r="CB410" s="1152"/>
      <c r="CC410" s="1152"/>
      <c r="CD410" s="1152"/>
      <c r="CE410" s="1152"/>
      <c r="CF410" s="1152"/>
      <c r="CG410" s="1152"/>
      <c r="CH410" s="1152"/>
      <c r="CI410" s="1152"/>
      <c r="CJ410" s="1152"/>
      <c r="CK410" s="1152"/>
      <c r="CL410" s="1152"/>
      <c r="CM410" s="1199"/>
      <c r="CN410" s="1199"/>
    </row>
    <row r="411" spans="2:92">
      <c r="B411" s="1151"/>
      <c r="I411" s="1152"/>
      <c r="J411" s="1152"/>
      <c r="K411" s="1152"/>
      <c r="L411" s="1152"/>
      <c r="M411" s="1152"/>
      <c r="N411" s="1152"/>
      <c r="O411" s="1152"/>
      <c r="P411" s="1152"/>
      <c r="Q411" s="1152"/>
      <c r="R411" s="1152"/>
      <c r="S411" s="1152"/>
      <c r="T411" s="1152"/>
      <c r="U411" s="1152"/>
      <c r="V411" s="1152"/>
      <c r="W411" s="1152"/>
      <c r="X411" s="1152"/>
      <c r="Y411" s="1152"/>
      <c r="Z411" s="1152"/>
      <c r="AA411" s="1152"/>
      <c r="AB411" s="1199"/>
      <c r="AC411" s="1199"/>
      <c r="AD411" s="1199"/>
      <c r="AE411" s="1199"/>
      <c r="AF411" s="1152"/>
      <c r="AG411" s="1152"/>
      <c r="AH411" s="1152"/>
      <c r="AI411" s="1152"/>
      <c r="AJ411" s="1152"/>
      <c r="AK411" s="1152"/>
      <c r="AL411" s="1152"/>
      <c r="AM411" s="1152"/>
      <c r="AN411" s="1152"/>
      <c r="AO411" s="1152"/>
      <c r="AP411" s="1152"/>
      <c r="AQ411" s="1152"/>
      <c r="AR411" s="1152"/>
      <c r="AS411" s="1152"/>
      <c r="AT411" s="1152"/>
      <c r="AU411" s="1152"/>
      <c r="AV411" s="1152"/>
      <c r="AW411" s="1152"/>
      <c r="AX411" s="1153"/>
      <c r="AY411" s="1152"/>
      <c r="AZ411" s="1152"/>
      <c r="BA411" s="1152"/>
      <c r="BB411" s="1152"/>
      <c r="BC411" s="1152"/>
      <c r="BD411" s="1152"/>
      <c r="BE411" s="1152"/>
      <c r="BF411" s="1152"/>
      <c r="BG411" s="1152"/>
      <c r="BH411" s="1152"/>
      <c r="BI411" s="1152"/>
      <c r="BJ411" s="1152"/>
      <c r="BK411" s="1152"/>
      <c r="BL411" s="1152"/>
      <c r="BM411" s="1152"/>
      <c r="BN411" s="1152"/>
      <c r="BO411" s="1152"/>
      <c r="BP411" s="1152"/>
      <c r="BQ411" s="1152"/>
      <c r="BR411" s="1152"/>
      <c r="BS411" s="1199"/>
      <c r="BT411" s="1152"/>
      <c r="BU411" s="1152"/>
      <c r="BV411" s="1152"/>
      <c r="BW411" s="1152"/>
      <c r="BX411" s="1152"/>
      <c r="BY411" s="1152"/>
      <c r="BZ411" s="1152"/>
      <c r="CA411" s="1152"/>
      <c r="CB411" s="1152"/>
      <c r="CC411" s="1152"/>
      <c r="CD411" s="1152"/>
      <c r="CE411" s="1152"/>
      <c r="CF411" s="1152"/>
      <c r="CG411" s="1152"/>
      <c r="CH411" s="1152"/>
      <c r="CI411" s="1152"/>
      <c r="CJ411" s="1152"/>
      <c r="CK411" s="1152"/>
      <c r="CL411" s="1152"/>
      <c r="CM411" s="1199"/>
      <c r="CN411" s="1199"/>
    </row>
    <row r="412" spans="2:92">
      <c r="B412" s="1151"/>
      <c r="I412" s="1152"/>
      <c r="J412" s="1152"/>
      <c r="K412" s="1152"/>
      <c r="L412" s="1152"/>
      <c r="M412" s="1152"/>
      <c r="N412" s="1152"/>
      <c r="O412" s="1152"/>
      <c r="P412" s="1152"/>
      <c r="Q412" s="1152"/>
      <c r="R412" s="1152"/>
      <c r="S412" s="1152"/>
      <c r="T412" s="1152"/>
      <c r="U412" s="1152"/>
      <c r="V412" s="1152"/>
      <c r="W412" s="1152"/>
      <c r="X412" s="1152"/>
      <c r="Y412" s="1152"/>
      <c r="Z412" s="1152"/>
      <c r="AA412" s="1152"/>
      <c r="AB412" s="1199"/>
      <c r="AC412" s="1199"/>
      <c r="AD412" s="1199"/>
      <c r="AE412" s="1199"/>
      <c r="AF412" s="1152"/>
      <c r="AG412" s="1152"/>
      <c r="AH412" s="1152"/>
      <c r="AI412" s="1152"/>
      <c r="AJ412" s="1152"/>
      <c r="AK412" s="1152"/>
      <c r="AL412" s="1152"/>
      <c r="AM412" s="1152"/>
      <c r="AN412" s="1152"/>
      <c r="AO412" s="1152"/>
      <c r="AP412" s="1152"/>
      <c r="AQ412" s="1152"/>
      <c r="AR412" s="1152"/>
      <c r="AS412" s="1152"/>
      <c r="AT412" s="1152"/>
      <c r="AU412" s="1152"/>
      <c r="AV412" s="1152"/>
      <c r="AW412" s="1152"/>
      <c r="AX412" s="1153"/>
      <c r="AY412" s="1152"/>
      <c r="AZ412" s="1152"/>
      <c r="BA412" s="1152"/>
      <c r="BB412" s="1152"/>
      <c r="BC412" s="1152"/>
      <c r="BD412" s="1152"/>
      <c r="BE412" s="1152"/>
      <c r="BF412" s="1152"/>
      <c r="BG412" s="1152"/>
      <c r="BH412" s="1152"/>
      <c r="BI412" s="1152"/>
      <c r="BJ412" s="1152"/>
      <c r="BK412" s="1152"/>
      <c r="BL412" s="1152"/>
      <c r="BM412" s="1152"/>
      <c r="BN412" s="1152"/>
      <c r="BO412" s="1152"/>
      <c r="BP412" s="1152"/>
      <c r="BQ412" s="1152"/>
      <c r="BR412" s="1152"/>
      <c r="BS412" s="1199"/>
      <c r="BT412" s="1152"/>
      <c r="BU412" s="1152"/>
      <c r="BV412" s="1152"/>
      <c r="BW412" s="1152"/>
      <c r="BX412" s="1152"/>
      <c r="BY412" s="1152"/>
      <c r="BZ412" s="1152"/>
      <c r="CA412" s="1152"/>
      <c r="CB412" s="1152"/>
      <c r="CC412" s="1152"/>
      <c r="CD412" s="1152"/>
      <c r="CE412" s="1152"/>
      <c r="CF412" s="1152"/>
      <c r="CG412" s="1152"/>
      <c r="CH412" s="1152"/>
      <c r="CI412" s="1152"/>
      <c r="CJ412" s="1152"/>
      <c r="CK412" s="1152"/>
      <c r="CL412" s="1152"/>
      <c r="CM412" s="1199"/>
      <c r="CN412" s="1199"/>
    </row>
    <row r="413" spans="2:92">
      <c r="B413" s="1151"/>
      <c r="I413" s="1152"/>
      <c r="J413" s="1152"/>
      <c r="K413" s="1152"/>
      <c r="L413" s="1152"/>
      <c r="M413" s="1152"/>
      <c r="N413" s="1152"/>
      <c r="O413" s="1152"/>
      <c r="P413" s="1152"/>
      <c r="Q413" s="1152"/>
      <c r="R413" s="1152"/>
      <c r="S413" s="1152"/>
      <c r="T413" s="1152"/>
      <c r="U413" s="1152"/>
      <c r="V413" s="1152"/>
      <c r="W413" s="1152"/>
      <c r="X413" s="1152"/>
      <c r="Y413" s="1152"/>
      <c r="Z413" s="1152"/>
      <c r="AA413" s="1152"/>
      <c r="AB413" s="1199"/>
      <c r="AC413" s="1199"/>
      <c r="AD413" s="1199"/>
      <c r="AE413" s="1199"/>
      <c r="AF413" s="1152"/>
      <c r="AG413" s="1152"/>
      <c r="AH413" s="1152"/>
      <c r="AI413" s="1152"/>
      <c r="AJ413" s="1152"/>
      <c r="AK413" s="1152"/>
      <c r="AL413" s="1152"/>
      <c r="AM413" s="1152"/>
      <c r="AN413" s="1152"/>
      <c r="AO413" s="1152"/>
      <c r="AP413" s="1152"/>
      <c r="AQ413" s="1152"/>
      <c r="AR413" s="1152"/>
      <c r="AS413" s="1152"/>
      <c r="AT413" s="1152"/>
      <c r="AU413" s="1152"/>
      <c r="AV413" s="1152"/>
      <c r="AW413" s="1152"/>
      <c r="AX413" s="1153"/>
      <c r="AY413" s="1152"/>
      <c r="AZ413" s="1152"/>
      <c r="BA413" s="1152"/>
      <c r="BB413" s="1152"/>
      <c r="BC413" s="1152"/>
      <c r="BD413" s="1152"/>
      <c r="BE413" s="1152"/>
      <c r="BF413" s="1152"/>
      <c r="BG413" s="1152"/>
      <c r="BH413" s="1152"/>
      <c r="BI413" s="1152"/>
      <c r="BJ413" s="1152"/>
      <c r="BK413" s="1152"/>
      <c r="BL413" s="1152"/>
      <c r="BM413" s="1152"/>
      <c r="BN413" s="1152"/>
      <c r="BO413" s="1152"/>
      <c r="BP413" s="1152"/>
      <c r="BQ413" s="1152"/>
      <c r="BR413" s="1152"/>
      <c r="BS413" s="1199"/>
      <c r="BT413" s="1152"/>
      <c r="BU413" s="1152"/>
      <c r="BV413" s="1152"/>
      <c r="BW413" s="1152"/>
      <c r="BX413" s="1152"/>
      <c r="BY413" s="1152"/>
      <c r="BZ413" s="1152"/>
      <c r="CA413" s="1152"/>
      <c r="CB413" s="1152"/>
      <c r="CC413" s="1152"/>
      <c r="CD413" s="1152"/>
      <c r="CE413" s="1152"/>
      <c r="CF413" s="1152"/>
      <c r="CG413" s="1152"/>
      <c r="CH413" s="1152"/>
      <c r="CI413" s="1152"/>
      <c r="CJ413" s="1152"/>
      <c r="CK413" s="1152"/>
      <c r="CL413" s="1152"/>
      <c r="CM413" s="1199"/>
      <c r="CN413" s="1199"/>
    </row>
    <row r="414" spans="2:92">
      <c r="B414" s="1151"/>
      <c r="I414" s="1152"/>
      <c r="J414" s="1152"/>
      <c r="K414" s="1152"/>
      <c r="L414" s="1152"/>
      <c r="M414" s="1152"/>
      <c r="N414" s="1152"/>
      <c r="O414" s="1152"/>
      <c r="P414" s="1152"/>
      <c r="Q414" s="1152"/>
      <c r="R414" s="1152"/>
      <c r="S414" s="1152"/>
      <c r="T414" s="1152"/>
      <c r="U414" s="1152"/>
      <c r="V414" s="1152"/>
      <c r="W414" s="1152"/>
      <c r="X414" s="1152"/>
      <c r="Y414" s="1152"/>
      <c r="Z414" s="1152"/>
      <c r="AA414" s="1152"/>
      <c r="AB414" s="1199"/>
      <c r="AC414" s="1199"/>
      <c r="AD414" s="1199"/>
      <c r="AE414" s="1199"/>
      <c r="AF414" s="1152"/>
      <c r="AG414" s="1152"/>
      <c r="AH414" s="1152"/>
      <c r="AI414" s="1152"/>
      <c r="AJ414" s="1152"/>
      <c r="AK414" s="1152"/>
      <c r="AL414" s="1152"/>
      <c r="AM414" s="1152"/>
      <c r="AN414" s="1152"/>
      <c r="AO414" s="1152"/>
      <c r="AP414" s="1152"/>
      <c r="AQ414" s="1152"/>
      <c r="AR414" s="1152"/>
      <c r="AS414" s="1152"/>
      <c r="AT414" s="1152"/>
      <c r="AU414" s="1152"/>
      <c r="AV414" s="1152"/>
      <c r="AW414" s="1152"/>
      <c r="AX414" s="1153"/>
      <c r="AY414" s="1152"/>
      <c r="AZ414" s="1152"/>
      <c r="BA414" s="1152"/>
      <c r="BB414" s="1152"/>
      <c r="BC414" s="1152"/>
      <c r="BD414" s="1152"/>
      <c r="BE414" s="1152"/>
      <c r="BF414" s="1152"/>
      <c r="BG414" s="1152"/>
      <c r="BH414" s="1152"/>
      <c r="BI414" s="1152"/>
      <c r="BJ414" s="1152"/>
      <c r="BK414" s="1152"/>
      <c r="BL414" s="1152"/>
      <c r="BM414" s="1152"/>
      <c r="BN414" s="1152"/>
      <c r="BO414" s="1152"/>
      <c r="BP414" s="1152"/>
      <c r="BQ414" s="1152"/>
      <c r="BR414" s="1152"/>
      <c r="BS414" s="1199"/>
      <c r="BT414" s="1152"/>
      <c r="BU414" s="1152"/>
      <c r="BV414" s="1152"/>
      <c r="BW414" s="1152"/>
      <c r="BX414" s="1152"/>
      <c r="BY414" s="1152"/>
      <c r="BZ414" s="1152"/>
      <c r="CA414" s="1152"/>
      <c r="CB414" s="1152"/>
      <c r="CC414" s="1152"/>
      <c r="CD414" s="1152"/>
      <c r="CE414" s="1152"/>
      <c r="CF414" s="1152"/>
      <c r="CG414" s="1152"/>
      <c r="CH414" s="1152"/>
      <c r="CI414" s="1152"/>
      <c r="CJ414" s="1152"/>
      <c r="CK414" s="1152"/>
      <c r="CL414" s="1152"/>
      <c r="CM414" s="1199"/>
      <c r="CN414" s="1199"/>
    </row>
    <row r="415" spans="2:92">
      <c r="B415" s="1151"/>
      <c r="I415" s="1152"/>
      <c r="J415" s="1152"/>
      <c r="K415" s="1152"/>
      <c r="L415" s="1152"/>
      <c r="M415" s="1152"/>
      <c r="N415" s="1152"/>
      <c r="O415" s="1152"/>
      <c r="P415" s="1152"/>
      <c r="Q415" s="1152"/>
      <c r="R415" s="1152"/>
      <c r="S415" s="1152"/>
      <c r="T415" s="1152"/>
      <c r="U415" s="1152"/>
      <c r="V415" s="1152"/>
      <c r="W415" s="1152"/>
      <c r="X415" s="1152"/>
      <c r="Y415" s="1152"/>
      <c r="Z415" s="1152"/>
      <c r="AA415" s="1152"/>
      <c r="AB415" s="1199"/>
      <c r="AC415" s="1199"/>
      <c r="AD415" s="1199"/>
      <c r="AE415" s="1199"/>
      <c r="AF415" s="1152"/>
      <c r="AG415" s="1152"/>
      <c r="AH415" s="1152"/>
      <c r="AI415" s="1152"/>
      <c r="AJ415" s="1152"/>
      <c r="AK415" s="1152"/>
      <c r="AL415" s="1152"/>
      <c r="AM415" s="1152"/>
      <c r="AN415" s="1152"/>
      <c r="AO415" s="1152"/>
      <c r="AP415" s="1152"/>
      <c r="AQ415" s="1152"/>
      <c r="AR415" s="1152"/>
      <c r="AS415" s="1152"/>
      <c r="AT415" s="1152"/>
      <c r="AU415" s="1152"/>
      <c r="AV415" s="1152"/>
      <c r="AW415" s="1152"/>
      <c r="AX415" s="1153"/>
      <c r="AY415" s="1152"/>
      <c r="AZ415" s="1152"/>
      <c r="BA415" s="1152"/>
      <c r="BB415" s="1152"/>
      <c r="BC415" s="1152"/>
      <c r="BD415" s="1152"/>
      <c r="BE415" s="1152"/>
      <c r="BF415" s="1152"/>
      <c r="BG415" s="1152"/>
      <c r="BH415" s="1152"/>
      <c r="BI415" s="1152"/>
      <c r="BJ415" s="1152"/>
      <c r="BK415" s="1152"/>
      <c r="BL415" s="1152"/>
      <c r="BM415" s="1152"/>
      <c r="BN415" s="1152"/>
      <c r="BO415" s="1152"/>
      <c r="BP415" s="1152"/>
      <c r="BQ415" s="1152"/>
      <c r="BR415" s="1152"/>
      <c r="BS415" s="1199"/>
      <c r="BT415" s="1152"/>
      <c r="BU415" s="1152"/>
      <c r="BV415" s="1152"/>
      <c r="BW415" s="1152"/>
      <c r="BX415" s="1152"/>
      <c r="BY415" s="1152"/>
      <c r="BZ415" s="1152"/>
      <c r="CA415" s="1152"/>
      <c r="CB415" s="1152"/>
      <c r="CC415" s="1152"/>
      <c r="CD415" s="1152"/>
      <c r="CE415" s="1152"/>
      <c r="CF415" s="1152"/>
      <c r="CG415" s="1152"/>
      <c r="CH415" s="1152"/>
      <c r="CI415" s="1152"/>
      <c r="CJ415" s="1152"/>
      <c r="CK415" s="1152"/>
      <c r="CL415" s="1152"/>
      <c r="CM415" s="1199"/>
      <c r="CN415" s="1199"/>
    </row>
    <row r="416" spans="2:92">
      <c r="B416" s="1151"/>
      <c r="I416" s="1152"/>
      <c r="J416" s="1152"/>
      <c r="K416" s="1152"/>
      <c r="L416" s="1152"/>
      <c r="M416" s="1152"/>
      <c r="N416" s="1152"/>
      <c r="O416" s="1152"/>
      <c r="P416" s="1152"/>
      <c r="Q416" s="1152"/>
      <c r="R416" s="1152"/>
      <c r="S416" s="1152"/>
      <c r="T416" s="1152"/>
      <c r="U416" s="1152"/>
      <c r="V416" s="1152"/>
      <c r="W416" s="1152"/>
      <c r="X416" s="1152"/>
      <c r="Y416" s="1152"/>
      <c r="Z416" s="1152"/>
      <c r="AA416" s="1152"/>
      <c r="AB416" s="1199"/>
      <c r="AC416" s="1199"/>
      <c r="AD416" s="1199"/>
      <c r="AE416" s="1199"/>
      <c r="AF416" s="1152"/>
      <c r="AG416" s="1152"/>
      <c r="AH416" s="1152"/>
      <c r="AI416" s="1152"/>
      <c r="AJ416" s="1152"/>
      <c r="AK416" s="1152"/>
      <c r="AL416" s="1152"/>
      <c r="AM416" s="1152"/>
      <c r="AN416" s="1152"/>
      <c r="AO416" s="1152"/>
      <c r="AP416" s="1152"/>
      <c r="AQ416" s="1152"/>
      <c r="AR416" s="1152"/>
      <c r="AS416" s="1152"/>
      <c r="AT416" s="1152"/>
      <c r="AU416" s="1152"/>
      <c r="AV416" s="1152"/>
      <c r="AW416" s="1152"/>
      <c r="AX416" s="1153"/>
      <c r="AY416" s="1152"/>
      <c r="AZ416" s="1152"/>
      <c r="BA416" s="1152"/>
      <c r="BB416" s="1152"/>
      <c r="BC416" s="1152"/>
      <c r="BD416" s="1152"/>
      <c r="BE416" s="1152"/>
      <c r="BF416" s="1152"/>
      <c r="BG416" s="1152"/>
      <c r="BH416" s="1152"/>
      <c r="BI416" s="1152"/>
      <c r="BJ416" s="1152"/>
      <c r="BK416" s="1152"/>
      <c r="BL416" s="1152"/>
      <c r="BM416" s="1152"/>
      <c r="BN416" s="1152"/>
      <c r="BO416" s="1152"/>
      <c r="BP416" s="1152"/>
      <c r="BQ416" s="1152"/>
      <c r="BR416" s="1152"/>
      <c r="BS416" s="1199"/>
      <c r="BT416" s="1152"/>
      <c r="BU416" s="1152"/>
      <c r="BV416" s="1152"/>
      <c r="BW416" s="1152"/>
      <c r="BX416" s="1152"/>
      <c r="BY416" s="1152"/>
      <c r="BZ416" s="1152"/>
      <c r="CA416" s="1152"/>
      <c r="CB416" s="1152"/>
      <c r="CC416" s="1152"/>
      <c r="CD416" s="1152"/>
      <c r="CE416" s="1152"/>
      <c r="CF416" s="1152"/>
      <c r="CG416" s="1152"/>
      <c r="CH416" s="1152"/>
      <c r="CI416" s="1152"/>
      <c r="CJ416" s="1152"/>
      <c r="CK416" s="1152"/>
      <c r="CL416" s="1152"/>
      <c r="CM416" s="1199"/>
      <c r="CN416" s="1199"/>
    </row>
    <row r="417" spans="2:92">
      <c r="B417" s="1151"/>
      <c r="I417" s="1152"/>
      <c r="J417" s="1152"/>
      <c r="K417" s="1152"/>
      <c r="L417" s="1152"/>
      <c r="M417" s="1152"/>
      <c r="N417" s="1152"/>
      <c r="O417" s="1152"/>
      <c r="P417" s="1152"/>
      <c r="Q417" s="1152"/>
      <c r="R417" s="1152"/>
      <c r="S417" s="1152"/>
      <c r="T417" s="1152"/>
      <c r="U417" s="1152"/>
      <c r="V417" s="1152"/>
      <c r="W417" s="1152"/>
      <c r="X417" s="1152"/>
      <c r="Y417" s="1152"/>
      <c r="Z417" s="1152"/>
      <c r="AA417" s="1152"/>
      <c r="AB417" s="1199"/>
      <c r="AC417" s="1199"/>
      <c r="AD417" s="1199"/>
      <c r="AE417" s="1199"/>
      <c r="AF417" s="1152"/>
      <c r="AG417" s="1152"/>
      <c r="AH417" s="1152"/>
      <c r="AI417" s="1152"/>
      <c r="AJ417" s="1152"/>
      <c r="AK417" s="1152"/>
      <c r="AL417" s="1152"/>
      <c r="AM417" s="1152"/>
      <c r="AN417" s="1152"/>
      <c r="AO417" s="1152"/>
      <c r="AP417" s="1152"/>
      <c r="AQ417" s="1152"/>
      <c r="AR417" s="1152"/>
      <c r="AS417" s="1152"/>
      <c r="AT417" s="1152"/>
      <c r="AU417" s="1152"/>
      <c r="AV417" s="1152"/>
      <c r="AW417" s="1152"/>
      <c r="AX417" s="1153"/>
      <c r="AY417" s="1152"/>
      <c r="AZ417" s="1152"/>
      <c r="BA417" s="1152"/>
      <c r="BB417" s="1152"/>
      <c r="BC417" s="1152"/>
      <c r="BD417" s="1152"/>
      <c r="BE417" s="1152"/>
      <c r="BF417" s="1152"/>
      <c r="BG417" s="1152"/>
      <c r="BH417" s="1152"/>
      <c r="BI417" s="1152"/>
      <c r="BJ417" s="1152"/>
      <c r="BK417" s="1152"/>
      <c r="BL417" s="1152"/>
      <c r="BM417" s="1152"/>
      <c r="BN417" s="1152"/>
      <c r="BO417" s="1152"/>
      <c r="BP417" s="1152"/>
      <c r="BQ417" s="1152"/>
      <c r="BR417" s="1152"/>
      <c r="BS417" s="1199"/>
      <c r="BT417" s="1152"/>
      <c r="BU417" s="1152"/>
      <c r="BV417" s="1152"/>
      <c r="BW417" s="1152"/>
      <c r="BX417" s="1152"/>
      <c r="BY417" s="1152"/>
      <c r="BZ417" s="1152"/>
      <c r="CA417" s="1152"/>
      <c r="CB417" s="1152"/>
      <c r="CC417" s="1152"/>
      <c r="CD417" s="1152"/>
      <c r="CE417" s="1152"/>
      <c r="CF417" s="1152"/>
      <c r="CG417" s="1152"/>
      <c r="CH417" s="1152"/>
      <c r="CI417" s="1152"/>
      <c r="CJ417" s="1152"/>
      <c r="CK417" s="1152"/>
      <c r="CL417" s="1152"/>
      <c r="CM417" s="1199"/>
      <c r="CN417" s="1199"/>
    </row>
    <row r="418" spans="2:92">
      <c r="B418" s="1151"/>
      <c r="I418" s="1152"/>
      <c r="J418" s="1152"/>
      <c r="K418" s="1152"/>
      <c r="L418" s="1152"/>
      <c r="M418" s="1152"/>
      <c r="N418" s="1152"/>
      <c r="O418" s="1152"/>
      <c r="P418" s="1152"/>
      <c r="Q418" s="1152"/>
      <c r="R418" s="1152"/>
      <c r="S418" s="1152"/>
      <c r="T418" s="1152"/>
      <c r="U418" s="1152"/>
      <c r="V418" s="1152"/>
      <c r="W418" s="1152"/>
      <c r="X418" s="1152"/>
      <c r="Y418" s="1152"/>
      <c r="Z418" s="1152"/>
      <c r="AA418" s="1152"/>
      <c r="AB418" s="1199"/>
      <c r="AC418" s="1199"/>
      <c r="AD418" s="1199"/>
      <c r="AE418" s="1199"/>
      <c r="AF418" s="1152"/>
      <c r="AG418" s="1152"/>
      <c r="AH418" s="1152"/>
      <c r="AI418" s="1152"/>
      <c r="AJ418" s="1152"/>
      <c r="AK418" s="1152"/>
      <c r="AL418" s="1152"/>
      <c r="AM418" s="1152"/>
      <c r="AN418" s="1152"/>
      <c r="AO418" s="1152"/>
      <c r="AP418" s="1152"/>
      <c r="AQ418" s="1152"/>
      <c r="AR418" s="1152"/>
      <c r="AS418" s="1152"/>
      <c r="AT418" s="1152"/>
      <c r="AU418" s="1152"/>
      <c r="AV418" s="1152"/>
      <c r="AW418" s="1152"/>
      <c r="AX418" s="1153"/>
      <c r="AY418" s="1152"/>
      <c r="AZ418" s="1152"/>
      <c r="BA418" s="1152"/>
      <c r="BB418" s="1152"/>
      <c r="BC418" s="1152"/>
      <c r="BD418" s="1152"/>
      <c r="BE418" s="1152"/>
      <c r="BF418" s="1152"/>
      <c r="BG418" s="1152"/>
      <c r="BH418" s="1152"/>
      <c r="BI418" s="1152"/>
      <c r="BJ418" s="1152"/>
      <c r="BK418" s="1152"/>
      <c r="BL418" s="1152"/>
      <c r="BM418" s="1152"/>
      <c r="BN418" s="1152"/>
      <c r="BO418" s="1152"/>
      <c r="BP418" s="1152"/>
      <c r="BQ418" s="1152"/>
      <c r="BR418" s="1152"/>
      <c r="BS418" s="1199"/>
      <c r="BT418" s="1152"/>
      <c r="BU418" s="1152"/>
      <c r="BV418" s="1152"/>
      <c r="BW418" s="1152"/>
      <c r="BX418" s="1152"/>
      <c r="BY418" s="1152"/>
      <c r="BZ418" s="1152"/>
      <c r="CA418" s="1152"/>
      <c r="CB418" s="1152"/>
      <c r="CC418" s="1152"/>
      <c r="CD418" s="1152"/>
      <c r="CE418" s="1152"/>
      <c r="CF418" s="1152"/>
      <c r="CG418" s="1152"/>
      <c r="CH418" s="1152"/>
      <c r="CI418" s="1152"/>
      <c r="CJ418" s="1152"/>
      <c r="CK418" s="1152"/>
      <c r="CL418" s="1152"/>
      <c r="CM418" s="1199"/>
      <c r="CN418" s="1199"/>
    </row>
    <row r="419" spans="2:92">
      <c r="B419" s="1151"/>
      <c r="I419" s="1152"/>
      <c r="J419" s="1152"/>
      <c r="K419" s="1152"/>
      <c r="L419" s="1152"/>
      <c r="M419" s="1152"/>
      <c r="N419" s="1152"/>
      <c r="O419" s="1152"/>
      <c r="P419" s="1152"/>
      <c r="Q419" s="1152"/>
      <c r="R419" s="1152"/>
      <c r="S419" s="1152"/>
      <c r="T419" s="1152"/>
      <c r="U419" s="1152"/>
      <c r="V419" s="1152"/>
      <c r="W419" s="1152"/>
      <c r="X419" s="1152"/>
      <c r="Y419" s="1152"/>
      <c r="Z419" s="1152"/>
      <c r="AA419" s="1152"/>
      <c r="AB419" s="1199"/>
      <c r="AC419" s="1199"/>
      <c r="AD419" s="1199"/>
      <c r="AE419" s="1199"/>
      <c r="AF419" s="1152"/>
      <c r="AG419" s="1152"/>
      <c r="AH419" s="1152"/>
      <c r="AI419" s="1152"/>
      <c r="AJ419" s="1152"/>
      <c r="AK419" s="1152"/>
      <c r="AL419" s="1152"/>
      <c r="AM419" s="1152"/>
      <c r="AN419" s="1152"/>
      <c r="AO419" s="1152"/>
      <c r="AP419" s="1152"/>
      <c r="AQ419" s="1152"/>
      <c r="AR419" s="1152"/>
      <c r="AS419" s="1152"/>
      <c r="AT419" s="1152"/>
      <c r="AU419" s="1152"/>
      <c r="AV419" s="1152"/>
      <c r="AW419" s="1152"/>
      <c r="AX419" s="1153"/>
      <c r="AY419" s="1152"/>
      <c r="AZ419" s="1152"/>
      <c r="BA419" s="1152"/>
      <c r="BB419" s="1152"/>
      <c r="BC419" s="1152"/>
      <c r="BD419" s="1152"/>
      <c r="BE419" s="1152"/>
      <c r="BF419" s="1152"/>
      <c r="BG419" s="1152"/>
      <c r="BH419" s="1152"/>
      <c r="BI419" s="1152"/>
      <c r="BJ419" s="1152"/>
      <c r="BK419" s="1152"/>
      <c r="BL419" s="1152"/>
      <c r="BM419" s="1152"/>
      <c r="BN419" s="1152"/>
      <c r="BO419" s="1152"/>
      <c r="BP419" s="1152"/>
      <c r="BQ419" s="1152"/>
      <c r="BR419" s="1152"/>
      <c r="BS419" s="1199"/>
      <c r="BT419" s="1152"/>
      <c r="BU419" s="1152"/>
      <c r="BV419" s="1152"/>
      <c r="BW419" s="1152"/>
      <c r="BX419" s="1152"/>
      <c r="BY419" s="1152"/>
      <c r="BZ419" s="1152"/>
      <c r="CA419" s="1152"/>
      <c r="CB419" s="1152"/>
      <c r="CC419" s="1152"/>
      <c r="CD419" s="1152"/>
      <c r="CE419" s="1152"/>
      <c r="CF419" s="1152"/>
      <c r="CG419" s="1152"/>
      <c r="CH419" s="1152"/>
      <c r="CI419" s="1152"/>
      <c r="CJ419" s="1152"/>
      <c r="CK419" s="1152"/>
      <c r="CL419" s="1152"/>
      <c r="CM419" s="1199"/>
      <c r="CN419" s="1199"/>
    </row>
    <row r="420" spans="2:92">
      <c r="B420" s="1151"/>
      <c r="I420" s="1152"/>
      <c r="J420" s="1152"/>
      <c r="K420" s="1152"/>
      <c r="L420" s="1152"/>
      <c r="M420" s="1152"/>
      <c r="N420" s="1152"/>
      <c r="O420" s="1152"/>
      <c r="P420" s="1152"/>
      <c r="Q420" s="1152"/>
      <c r="R420" s="1152"/>
      <c r="S420" s="1152"/>
      <c r="T420" s="1152"/>
      <c r="U420" s="1152"/>
      <c r="V420" s="1152"/>
      <c r="W420" s="1152"/>
      <c r="X420" s="1152"/>
      <c r="Y420" s="1152"/>
      <c r="Z420" s="1152"/>
      <c r="AA420" s="1152"/>
      <c r="AB420" s="1199"/>
      <c r="AC420" s="1199"/>
      <c r="AD420" s="1199"/>
      <c r="AE420" s="1199"/>
      <c r="AF420" s="1152"/>
      <c r="AG420" s="1152"/>
      <c r="AH420" s="1152"/>
      <c r="AI420" s="1152"/>
      <c r="AJ420" s="1152"/>
      <c r="AK420" s="1152"/>
      <c r="AL420" s="1152"/>
      <c r="AM420" s="1152"/>
      <c r="AN420" s="1152"/>
      <c r="AO420" s="1152"/>
      <c r="AP420" s="1152"/>
      <c r="AQ420" s="1152"/>
      <c r="AR420" s="1152"/>
      <c r="AS420" s="1152"/>
      <c r="AT420" s="1152"/>
      <c r="AU420" s="1152"/>
      <c r="AV420" s="1152"/>
      <c r="AW420" s="1152"/>
      <c r="AX420" s="1153"/>
      <c r="AY420" s="1152"/>
      <c r="AZ420" s="1152"/>
      <c r="BA420" s="1152"/>
      <c r="BB420" s="1152"/>
      <c r="BC420" s="1152"/>
      <c r="BD420" s="1152"/>
      <c r="BE420" s="1152"/>
      <c r="BF420" s="1152"/>
      <c r="BG420" s="1152"/>
      <c r="BH420" s="1152"/>
      <c r="BI420" s="1152"/>
      <c r="BJ420" s="1152"/>
      <c r="BK420" s="1152"/>
      <c r="BL420" s="1152"/>
      <c r="BM420" s="1152"/>
      <c r="BN420" s="1152"/>
      <c r="BO420" s="1152"/>
      <c r="BP420" s="1152"/>
      <c r="BQ420" s="1152"/>
      <c r="BR420" s="1152"/>
      <c r="BS420" s="1199"/>
      <c r="BT420" s="1152"/>
      <c r="BU420" s="1152"/>
      <c r="BV420" s="1152"/>
      <c r="BW420" s="1152"/>
      <c r="BX420" s="1152"/>
      <c r="BY420" s="1152"/>
      <c r="BZ420" s="1152"/>
      <c r="CA420" s="1152"/>
      <c r="CB420" s="1152"/>
      <c r="CC420" s="1152"/>
      <c r="CD420" s="1152"/>
      <c r="CE420" s="1152"/>
      <c r="CF420" s="1152"/>
      <c r="CG420" s="1152"/>
      <c r="CH420" s="1152"/>
      <c r="CI420" s="1152"/>
      <c r="CJ420" s="1152"/>
      <c r="CK420" s="1152"/>
      <c r="CL420" s="1152"/>
      <c r="CM420" s="1199"/>
      <c r="CN420" s="1199"/>
    </row>
    <row r="421" spans="2:92">
      <c r="B421" s="1151"/>
      <c r="I421" s="1152"/>
      <c r="J421" s="1152"/>
      <c r="K421" s="1152"/>
      <c r="L421" s="1152"/>
      <c r="M421" s="1152"/>
      <c r="N421" s="1152"/>
      <c r="O421" s="1152"/>
      <c r="P421" s="1152"/>
      <c r="Q421" s="1152"/>
      <c r="R421" s="1152"/>
      <c r="S421" s="1152"/>
      <c r="T421" s="1152"/>
      <c r="U421" s="1152"/>
      <c r="V421" s="1152"/>
      <c r="W421" s="1152"/>
      <c r="X421" s="1152"/>
      <c r="Y421" s="1152"/>
      <c r="Z421" s="1152"/>
      <c r="AA421" s="1152"/>
      <c r="AB421" s="1199"/>
      <c r="AC421" s="1199"/>
      <c r="AD421" s="1199"/>
      <c r="AE421" s="1199"/>
      <c r="AF421" s="1152"/>
      <c r="AG421" s="1152"/>
      <c r="AH421" s="1152"/>
      <c r="AI421" s="1152"/>
      <c r="AJ421" s="1152"/>
      <c r="AK421" s="1152"/>
      <c r="AL421" s="1152"/>
      <c r="AM421" s="1152"/>
      <c r="AN421" s="1152"/>
      <c r="AO421" s="1152"/>
      <c r="AP421" s="1152"/>
      <c r="AQ421" s="1152"/>
      <c r="AR421" s="1152"/>
      <c r="AS421" s="1152"/>
      <c r="AT421" s="1152"/>
      <c r="AU421" s="1152"/>
      <c r="AV421" s="1152"/>
      <c r="AW421" s="1152"/>
      <c r="AX421" s="1153"/>
      <c r="AY421" s="1152"/>
      <c r="AZ421" s="1152"/>
      <c r="BA421" s="1152"/>
      <c r="BB421" s="1152"/>
      <c r="BC421" s="1152"/>
      <c r="BD421" s="1152"/>
      <c r="BE421" s="1152"/>
      <c r="BF421" s="1152"/>
      <c r="BG421" s="1152"/>
      <c r="BH421" s="1152"/>
      <c r="BI421" s="1152"/>
      <c r="BJ421" s="1152"/>
      <c r="BK421" s="1152"/>
      <c r="BL421" s="1152"/>
      <c r="BM421" s="1152"/>
      <c r="BN421" s="1152"/>
      <c r="BO421" s="1152"/>
      <c r="BP421" s="1152"/>
      <c r="BQ421" s="1152"/>
      <c r="BR421" s="1152"/>
      <c r="BS421" s="1199"/>
      <c r="BT421" s="1152"/>
      <c r="BU421" s="1152"/>
      <c r="BV421" s="1152"/>
      <c r="BW421" s="1152"/>
      <c r="BX421" s="1152"/>
      <c r="BY421" s="1152"/>
      <c r="BZ421" s="1152"/>
      <c r="CA421" s="1152"/>
      <c r="CB421" s="1152"/>
      <c r="CC421" s="1152"/>
      <c r="CD421" s="1152"/>
      <c r="CE421" s="1152"/>
      <c r="CF421" s="1152"/>
      <c r="CG421" s="1152"/>
      <c r="CH421" s="1152"/>
      <c r="CI421" s="1152"/>
      <c r="CJ421" s="1152"/>
      <c r="CK421" s="1152"/>
      <c r="CL421" s="1152"/>
      <c r="CM421" s="1199"/>
      <c r="CN421" s="1199"/>
    </row>
    <row r="422" spans="2:92">
      <c r="B422" s="1151"/>
      <c r="I422" s="1152"/>
      <c r="J422" s="1152"/>
      <c r="K422" s="1152"/>
      <c r="L422" s="1152"/>
      <c r="M422" s="1152"/>
      <c r="N422" s="1152"/>
      <c r="O422" s="1152"/>
      <c r="P422" s="1152"/>
      <c r="Q422" s="1152"/>
      <c r="R422" s="1152"/>
      <c r="S422" s="1152"/>
      <c r="T422" s="1152"/>
      <c r="U422" s="1152"/>
      <c r="V422" s="1152"/>
      <c r="W422" s="1152"/>
      <c r="X422" s="1152"/>
      <c r="Y422" s="1152"/>
      <c r="Z422" s="1152"/>
      <c r="AA422" s="1152"/>
      <c r="AB422" s="1199"/>
      <c r="AC422" s="1199"/>
      <c r="AD422" s="1199"/>
      <c r="AE422" s="1199"/>
      <c r="AF422" s="1152"/>
      <c r="AG422" s="1152"/>
      <c r="AH422" s="1152"/>
      <c r="AI422" s="1152"/>
      <c r="AJ422" s="1152"/>
      <c r="AK422" s="1152"/>
      <c r="AL422" s="1152"/>
      <c r="AM422" s="1152"/>
      <c r="AN422" s="1152"/>
      <c r="AO422" s="1152"/>
      <c r="AP422" s="1152"/>
      <c r="AQ422" s="1152"/>
      <c r="AR422" s="1152"/>
      <c r="AS422" s="1152"/>
      <c r="AT422" s="1152"/>
      <c r="AU422" s="1152"/>
      <c r="AV422" s="1152"/>
      <c r="AW422" s="1152"/>
      <c r="AX422" s="1153"/>
      <c r="AY422" s="1152"/>
      <c r="AZ422" s="1152"/>
      <c r="BA422" s="1152"/>
      <c r="BB422" s="1152"/>
      <c r="BC422" s="1152"/>
      <c r="BD422" s="1152"/>
      <c r="BE422" s="1152"/>
      <c r="BF422" s="1152"/>
      <c r="BG422" s="1152"/>
      <c r="BH422" s="1152"/>
      <c r="BI422" s="1152"/>
      <c r="BJ422" s="1152"/>
      <c r="BK422" s="1152"/>
      <c r="BL422" s="1152"/>
      <c r="BM422" s="1152"/>
      <c r="BN422" s="1152"/>
      <c r="BO422" s="1152"/>
      <c r="BP422" s="1152"/>
      <c r="BQ422" s="1152"/>
      <c r="BR422" s="1152"/>
      <c r="BS422" s="1199"/>
      <c r="BT422" s="1152"/>
      <c r="BU422" s="1152"/>
      <c r="BV422" s="1152"/>
      <c r="BW422" s="1152"/>
      <c r="BX422" s="1152"/>
      <c r="BY422" s="1152"/>
      <c r="BZ422" s="1152"/>
      <c r="CA422" s="1152"/>
      <c r="CB422" s="1152"/>
      <c r="CC422" s="1152"/>
      <c r="CD422" s="1152"/>
      <c r="CE422" s="1152"/>
      <c r="CF422" s="1152"/>
      <c r="CG422" s="1152"/>
      <c r="CH422" s="1152"/>
      <c r="CI422" s="1152"/>
      <c r="CJ422" s="1152"/>
      <c r="CK422" s="1152"/>
      <c r="CL422" s="1152"/>
      <c r="CM422" s="1199"/>
      <c r="CN422" s="1199"/>
    </row>
    <row r="423" spans="2:92">
      <c r="B423" s="1151"/>
      <c r="I423" s="1152"/>
      <c r="J423" s="1152"/>
      <c r="K423" s="1152"/>
      <c r="L423" s="1152"/>
      <c r="M423" s="1152"/>
      <c r="N423" s="1152"/>
      <c r="O423" s="1152"/>
      <c r="P423" s="1152"/>
      <c r="Q423" s="1152"/>
      <c r="R423" s="1152"/>
      <c r="S423" s="1152"/>
      <c r="T423" s="1152"/>
      <c r="U423" s="1152"/>
      <c r="V423" s="1152"/>
      <c r="W423" s="1152"/>
      <c r="X423" s="1152"/>
      <c r="Y423" s="1152"/>
      <c r="Z423" s="1152"/>
      <c r="AA423" s="1152"/>
      <c r="AB423" s="1199"/>
      <c r="AC423" s="1199"/>
      <c r="AD423" s="1199"/>
      <c r="AE423" s="1199"/>
      <c r="AF423" s="1152"/>
      <c r="AG423" s="1152"/>
      <c r="AH423" s="1152"/>
      <c r="AI423" s="1152"/>
      <c r="AJ423" s="1152"/>
      <c r="AK423" s="1152"/>
      <c r="AL423" s="1152"/>
      <c r="AM423" s="1152"/>
      <c r="AN423" s="1152"/>
      <c r="AO423" s="1152"/>
      <c r="AP423" s="1152"/>
      <c r="AQ423" s="1152"/>
      <c r="AR423" s="1152"/>
      <c r="AS423" s="1152"/>
      <c r="AT423" s="1152"/>
      <c r="AU423" s="1152"/>
      <c r="AV423" s="1152"/>
      <c r="AW423" s="1152"/>
      <c r="AX423" s="1153"/>
      <c r="AY423" s="1152"/>
      <c r="AZ423" s="1152"/>
      <c r="BA423" s="1152"/>
      <c r="BB423" s="1152"/>
      <c r="BC423" s="1152"/>
      <c r="BD423" s="1152"/>
      <c r="BE423" s="1152"/>
      <c r="BF423" s="1152"/>
      <c r="BG423" s="1152"/>
      <c r="BH423" s="1152"/>
      <c r="BI423" s="1152"/>
      <c r="BJ423" s="1152"/>
      <c r="BK423" s="1152"/>
      <c r="BL423" s="1152"/>
      <c r="BM423" s="1152"/>
      <c r="BN423" s="1152"/>
      <c r="BO423" s="1152"/>
      <c r="BP423" s="1152"/>
      <c r="BQ423" s="1152"/>
      <c r="BR423" s="1152"/>
      <c r="BS423" s="1199"/>
      <c r="BT423" s="1152"/>
      <c r="BU423" s="1152"/>
      <c r="BV423" s="1152"/>
      <c r="BW423" s="1152"/>
      <c r="BX423" s="1152"/>
      <c r="BY423" s="1152"/>
      <c r="BZ423" s="1152"/>
      <c r="CA423" s="1152"/>
      <c r="CB423" s="1152"/>
      <c r="CC423" s="1152"/>
      <c r="CD423" s="1152"/>
      <c r="CE423" s="1152"/>
      <c r="CF423" s="1152"/>
      <c r="CG423" s="1152"/>
      <c r="CH423" s="1152"/>
      <c r="CI423" s="1152"/>
      <c r="CJ423" s="1152"/>
      <c r="CK423" s="1152"/>
      <c r="CL423" s="1152"/>
      <c r="CM423" s="1199"/>
      <c r="CN423" s="1199"/>
    </row>
    <row r="424" spans="2:92">
      <c r="B424" s="1151"/>
      <c r="I424" s="1152"/>
      <c r="J424" s="1152"/>
      <c r="K424" s="1152"/>
      <c r="L424" s="1152"/>
      <c r="M424" s="1152"/>
      <c r="N424" s="1152"/>
      <c r="O424" s="1152"/>
      <c r="P424" s="1152"/>
      <c r="Q424" s="1152"/>
      <c r="R424" s="1152"/>
      <c r="S424" s="1152"/>
      <c r="T424" s="1152"/>
      <c r="U424" s="1152"/>
      <c r="V424" s="1152"/>
      <c r="W424" s="1152"/>
      <c r="X424" s="1152"/>
      <c r="Y424" s="1152"/>
      <c r="Z424" s="1152"/>
      <c r="AA424" s="1152"/>
      <c r="AB424" s="1199"/>
      <c r="AC424" s="1199"/>
      <c r="AD424" s="1199"/>
      <c r="AE424" s="1199"/>
      <c r="AF424" s="1152"/>
      <c r="AG424" s="1152"/>
      <c r="AH424" s="1152"/>
      <c r="AI424" s="1152"/>
      <c r="AJ424" s="1152"/>
      <c r="AK424" s="1152"/>
      <c r="AL424" s="1152"/>
      <c r="AM424" s="1152"/>
      <c r="AN424" s="1152"/>
      <c r="AO424" s="1152"/>
      <c r="AP424" s="1152"/>
      <c r="AQ424" s="1152"/>
      <c r="AR424" s="1152"/>
      <c r="AS424" s="1152"/>
      <c r="AT424" s="1152"/>
      <c r="AU424" s="1152"/>
      <c r="AV424" s="1152"/>
      <c r="AW424" s="1152"/>
      <c r="AX424" s="1153"/>
      <c r="AY424" s="1152"/>
      <c r="AZ424" s="1152"/>
      <c r="BA424" s="1152"/>
      <c r="BB424" s="1152"/>
      <c r="BC424" s="1152"/>
      <c r="BD424" s="1152"/>
      <c r="BE424" s="1152"/>
      <c r="BF424" s="1152"/>
      <c r="BG424" s="1152"/>
      <c r="BH424" s="1152"/>
      <c r="BI424" s="1152"/>
      <c r="BJ424" s="1152"/>
      <c r="BK424" s="1152"/>
      <c r="BL424" s="1152"/>
      <c r="BM424" s="1152"/>
      <c r="BN424" s="1152"/>
      <c r="BO424" s="1152"/>
      <c r="BP424" s="1152"/>
      <c r="BQ424" s="1152"/>
      <c r="BR424" s="1152"/>
      <c r="BS424" s="1199"/>
      <c r="BT424" s="1152"/>
      <c r="BU424" s="1152"/>
      <c r="BV424" s="1152"/>
      <c r="BW424" s="1152"/>
      <c r="BX424" s="1152"/>
      <c r="BY424" s="1152"/>
      <c r="BZ424" s="1152"/>
      <c r="CA424" s="1152"/>
      <c r="CB424" s="1152"/>
      <c r="CC424" s="1152"/>
      <c r="CD424" s="1152"/>
      <c r="CE424" s="1152"/>
      <c r="CF424" s="1152"/>
      <c r="CG424" s="1152"/>
      <c r="CH424" s="1152"/>
      <c r="CI424" s="1152"/>
      <c r="CJ424" s="1152"/>
      <c r="CK424" s="1152"/>
      <c r="CL424" s="1152"/>
      <c r="CM424" s="1199"/>
      <c r="CN424" s="1199"/>
    </row>
    <row r="425" spans="2:92">
      <c r="B425" s="1151"/>
      <c r="I425" s="1152"/>
      <c r="J425" s="1152"/>
      <c r="K425" s="1152"/>
      <c r="L425" s="1152"/>
      <c r="M425" s="1152"/>
      <c r="N425" s="1152"/>
      <c r="O425" s="1152"/>
      <c r="P425" s="1152"/>
      <c r="Q425" s="1152"/>
      <c r="R425" s="1152"/>
      <c r="S425" s="1152"/>
      <c r="T425" s="1152"/>
      <c r="U425" s="1152"/>
      <c r="V425" s="1152"/>
      <c r="W425" s="1152"/>
      <c r="X425" s="1152"/>
      <c r="Y425" s="1152"/>
      <c r="Z425" s="1152"/>
      <c r="AA425" s="1152"/>
      <c r="AB425" s="1199"/>
      <c r="AC425" s="1199"/>
      <c r="AD425" s="1199"/>
      <c r="AE425" s="1199"/>
      <c r="AF425" s="1152"/>
      <c r="AG425" s="1152"/>
      <c r="AH425" s="1152"/>
      <c r="AI425" s="1152"/>
      <c r="AJ425" s="1152"/>
      <c r="AK425" s="1152"/>
      <c r="AL425" s="1152"/>
      <c r="AM425" s="1152"/>
      <c r="AN425" s="1152"/>
      <c r="AO425" s="1152"/>
      <c r="AP425" s="1152"/>
      <c r="AQ425" s="1152"/>
      <c r="AR425" s="1152"/>
      <c r="AS425" s="1152"/>
      <c r="AT425" s="1152"/>
      <c r="AU425" s="1152"/>
      <c r="AV425" s="1152"/>
      <c r="AW425" s="1152"/>
      <c r="AX425" s="1153"/>
      <c r="AY425" s="1152"/>
      <c r="AZ425" s="1152"/>
      <c r="BA425" s="1152"/>
      <c r="BB425" s="1152"/>
      <c r="BC425" s="1152"/>
      <c r="BD425" s="1152"/>
      <c r="BE425" s="1152"/>
      <c r="BF425" s="1152"/>
      <c r="BG425" s="1152"/>
      <c r="BH425" s="1152"/>
      <c r="BI425" s="1152"/>
      <c r="BJ425" s="1152"/>
      <c r="BK425" s="1152"/>
      <c r="BL425" s="1152"/>
      <c r="BM425" s="1152"/>
      <c r="BN425" s="1152"/>
      <c r="BO425" s="1152"/>
      <c r="BP425" s="1152"/>
      <c r="BQ425" s="1152"/>
      <c r="BR425" s="1152"/>
      <c r="BS425" s="1199"/>
      <c r="BT425" s="1152"/>
      <c r="BU425" s="1152"/>
      <c r="BV425" s="1152"/>
      <c r="BW425" s="1152"/>
      <c r="BX425" s="1152"/>
      <c r="BY425" s="1152"/>
      <c r="BZ425" s="1152"/>
      <c r="CA425" s="1152"/>
      <c r="CB425" s="1152"/>
      <c r="CC425" s="1152"/>
      <c r="CD425" s="1152"/>
      <c r="CE425" s="1152"/>
      <c r="CF425" s="1152"/>
      <c r="CG425" s="1152"/>
      <c r="CH425" s="1152"/>
      <c r="CI425" s="1152"/>
      <c r="CJ425" s="1152"/>
      <c r="CK425" s="1152"/>
      <c r="CL425" s="1152"/>
      <c r="CM425" s="1199"/>
      <c r="CN425" s="1199"/>
    </row>
    <row r="426" spans="2:92">
      <c r="B426" s="1151"/>
      <c r="I426" s="1152"/>
      <c r="J426" s="1152"/>
      <c r="K426" s="1152"/>
      <c r="L426" s="1152"/>
      <c r="M426" s="1152"/>
      <c r="N426" s="1152"/>
      <c r="O426" s="1152"/>
      <c r="P426" s="1152"/>
      <c r="Q426" s="1152"/>
      <c r="R426" s="1152"/>
      <c r="S426" s="1152"/>
      <c r="T426" s="1152"/>
      <c r="U426" s="1152"/>
      <c r="V426" s="1152"/>
      <c r="W426" s="1152"/>
      <c r="X426" s="1152"/>
      <c r="Y426" s="1152"/>
      <c r="Z426" s="1152"/>
      <c r="AA426" s="1152"/>
      <c r="AB426" s="1199"/>
      <c r="AC426" s="1199"/>
      <c r="AD426" s="1199"/>
      <c r="AE426" s="1199"/>
      <c r="AF426" s="1152"/>
      <c r="AG426" s="1152"/>
      <c r="AH426" s="1152"/>
      <c r="AI426" s="1152"/>
      <c r="AJ426" s="1152"/>
      <c r="AK426" s="1152"/>
      <c r="AL426" s="1152"/>
      <c r="AM426" s="1152"/>
      <c r="AN426" s="1152"/>
      <c r="AO426" s="1152"/>
      <c r="AP426" s="1152"/>
      <c r="AQ426" s="1152"/>
      <c r="AR426" s="1152"/>
      <c r="AS426" s="1152"/>
      <c r="AT426" s="1152"/>
      <c r="AU426" s="1152"/>
      <c r="AV426" s="1152"/>
      <c r="AW426" s="1152"/>
      <c r="AX426" s="1153"/>
      <c r="AY426" s="1152"/>
      <c r="AZ426" s="1152"/>
      <c r="BA426" s="1152"/>
      <c r="BB426" s="1152"/>
      <c r="BC426" s="1152"/>
      <c r="BD426" s="1152"/>
      <c r="BE426" s="1152"/>
      <c r="BF426" s="1152"/>
      <c r="BG426" s="1152"/>
      <c r="BH426" s="1152"/>
      <c r="BI426" s="1152"/>
      <c r="BJ426" s="1152"/>
      <c r="BK426" s="1152"/>
      <c r="BL426" s="1152"/>
      <c r="BM426" s="1152"/>
      <c r="BN426" s="1152"/>
      <c r="BO426" s="1152"/>
      <c r="BP426" s="1152"/>
      <c r="BQ426" s="1152"/>
      <c r="BR426" s="1152"/>
      <c r="BS426" s="1199"/>
      <c r="BT426" s="1152"/>
      <c r="BU426" s="1152"/>
      <c r="BV426" s="1152"/>
      <c r="BW426" s="1152"/>
      <c r="BX426" s="1152"/>
      <c r="BY426" s="1152"/>
      <c r="BZ426" s="1152"/>
      <c r="CA426" s="1152"/>
      <c r="CB426" s="1152"/>
      <c r="CC426" s="1152"/>
      <c r="CD426" s="1152"/>
      <c r="CE426" s="1152"/>
      <c r="CF426" s="1152"/>
      <c r="CG426" s="1152"/>
      <c r="CH426" s="1152"/>
      <c r="CI426" s="1152"/>
      <c r="CJ426" s="1152"/>
      <c r="CK426" s="1152"/>
      <c r="CL426" s="1152"/>
      <c r="CM426" s="1199"/>
      <c r="CN426" s="1199"/>
    </row>
    <row r="427" spans="2:92">
      <c r="B427" s="1151"/>
      <c r="I427" s="1152"/>
      <c r="J427" s="1152"/>
      <c r="K427" s="1152"/>
      <c r="L427" s="1152"/>
      <c r="M427" s="1152"/>
      <c r="N427" s="1152"/>
      <c r="O427" s="1152"/>
      <c r="P427" s="1152"/>
      <c r="Q427" s="1152"/>
      <c r="R427" s="1152"/>
      <c r="S427" s="1152"/>
      <c r="T427" s="1152"/>
      <c r="U427" s="1152"/>
      <c r="V427" s="1152"/>
      <c r="W427" s="1152"/>
      <c r="X427" s="1152"/>
      <c r="Y427" s="1152"/>
      <c r="Z427" s="1152"/>
      <c r="AA427" s="1152"/>
      <c r="AB427" s="1199"/>
      <c r="AC427" s="1199"/>
      <c r="AD427" s="1199"/>
      <c r="AE427" s="1199"/>
      <c r="AF427" s="1152"/>
      <c r="AG427" s="1152"/>
      <c r="AH427" s="1152"/>
      <c r="AI427" s="1152"/>
      <c r="AJ427" s="1152"/>
      <c r="AK427" s="1152"/>
      <c r="AL427" s="1152"/>
      <c r="AM427" s="1152"/>
      <c r="AN427" s="1152"/>
      <c r="AO427" s="1152"/>
      <c r="AP427" s="1152"/>
      <c r="AQ427" s="1152"/>
      <c r="AR427" s="1152"/>
      <c r="AS427" s="1152"/>
      <c r="AT427" s="1152"/>
      <c r="AU427" s="1152"/>
      <c r="AV427" s="1152"/>
      <c r="AW427" s="1152"/>
      <c r="AX427" s="1153"/>
      <c r="AY427" s="1152"/>
      <c r="AZ427" s="1152"/>
      <c r="BA427" s="1152"/>
      <c r="BB427" s="1152"/>
      <c r="BC427" s="1152"/>
      <c r="BD427" s="1152"/>
      <c r="BE427" s="1152"/>
      <c r="BF427" s="1152"/>
      <c r="BG427" s="1152"/>
      <c r="BH427" s="1152"/>
      <c r="BI427" s="1152"/>
      <c r="BJ427" s="1152"/>
      <c r="BK427" s="1152"/>
      <c r="BL427" s="1152"/>
      <c r="BM427" s="1152"/>
      <c r="BN427" s="1152"/>
      <c r="BO427" s="1152"/>
      <c r="BP427" s="1152"/>
      <c r="BQ427" s="1152"/>
      <c r="BR427" s="1152"/>
      <c r="BS427" s="1199"/>
      <c r="BT427" s="1152"/>
      <c r="BU427" s="1152"/>
      <c r="BV427" s="1152"/>
      <c r="BW427" s="1152"/>
      <c r="BX427" s="1152"/>
      <c r="BY427" s="1152"/>
      <c r="BZ427" s="1152"/>
      <c r="CA427" s="1152"/>
      <c r="CB427" s="1152"/>
      <c r="CC427" s="1152"/>
      <c r="CD427" s="1152"/>
      <c r="CE427" s="1152"/>
      <c r="CF427" s="1152"/>
      <c r="CG427" s="1152"/>
      <c r="CH427" s="1152"/>
      <c r="CI427" s="1152"/>
      <c r="CJ427" s="1152"/>
      <c r="CK427" s="1152"/>
      <c r="CL427" s="1152"/>
      <c r="CM427" s="1199"/>
      <c r="CN427" s="1199"/>
    </row>
    <row r="428" spans="2:92">
      <c r="B428" s="1151"/>
      <c r="I428" s="1152"/>
      <c r="J428" s="1152"/>
      <c r="K428" s="1152"/>
      <c r="L428" s="1152"/>
      <c r="M428" s="1152"/>
      <c r="N428" s="1152"/>
      <c r="O428" s="1152"/>
      <c r="P428" s="1152"/>
      <c r="Q428" s="1152"/>
      <c r="R428" s="1152"/>
      <c r="S428" s="1152"/>
      <c r="T428" s="1152"/>
      <c r="U428" s="1152"/>
      <c r="V428" s="1152"/>
      <c r="W428" s="1152"/>
      <c r="X428" s="1152"/>
      <c r="Y428" s="1152"/>
      <c r="Z428" s="1152"/>
      <c r="AA428" s="1152"/>
      <c r="AB428" s="1199"/>
      <c r="AC428" s="1199"/>
      <c r="AD428" s="1199"/>
      <c r="AE428" s="1199"/>
      <c r="AF428" s="1152"/>
      <c r="AG428" s="1152"/>
      <c r="AH428" s="1152"/>
      <c r="AI428" s="1152"/>
      <c r="AJ428" s="1152"/>
      <c r="AK428" s="1152"/>
      <c r="AL428" s="1152"/>
      <c r="AM428" s="1152"/>
      <c r="AN428" s="1152"/>
      <c r="AO428" s="1152"/>
      <c r="AP428" s="1152"/>
      <c r="AQ428" s="1152"/>
      <c r="AR428" s="1152"/>
      <c r="AS428" s="1152"/>
      <c r="AT428" s="1152"/>
      <c r="AU428" s="1152"/>
      <c r="AV428" s="1152"/>
      <c r="AW428" s="1152"/>
      <c r="AX428" s="1153"/>
      <c r="AY428" s="1152"/>
      <c r="AZ428" s="1152"/>
      <c r="BA428" s="1152"/>
      <c r="BB428" s="1152"/>
      <c r="BC428" s="1152"/>
      <c r="BD428" s="1152"/>
      <c r="BE428" s="1152"/>
      <c r="BF428" s="1152"/>
      <c r="BG428" s="1152"/>
      <c r="BH428" s="1152"/>
      <c r="BI428" s="1152"/>
      <c r="BJ428" s="1152"/>
      <c r="BK428" s="1152"/>
      <c r="BL428" s="1152"/>
      <c r="BM428" s="1152"/>
      <c r="BN428" s="1152"/>
      <c r="BO428" s="1152"/>
      <c r="BP428" s="1152"/>
      <c r="BQ428" s="1152"/>
      <c r="BR428" s="1152"/>
      <c r="BS428" s="1199"/>
      <c r="BT428" s="1152"/>
      <c r="BU428" s="1152"/>
      <c r="BV428" s="1152"/>
      <c r="BW428" s="1152"/>
      <c r="BX428" s="1152"/>
      <c r="BY428" s="1152"/>
      <c r="BZ428" s="1152"/>
      <c r="CA428" s="1152"/>
      <c r="CB428" s="1152"/>
      <c r="CC428" s="1152"/>
      <c r="CD428" s="1152"/>
      <c r="CE428" s="1152"/>
      <c r="CF428" s="1152"/>
      <c r="CG428" s="1152"/>
      <c r="CH428" s="1152"/>
      <c r="CI428" s="1152"/>
      <c r="CJ428" s="1152"/>
      <c r="CK428" s="1152"/>
      <c r="CL428" s="1152"/>
      <c r="CM428" s="1199"/>
      <c r="CN428" s="1199"/>
    </row>
    <row r="429" spans="2:92">
      <c r="B429" s="1151"/>
      <c r="I429" s="1152"/>
      <c r="J429" s="1152"/>
      <c r="K429" s="1152"/>
      <c r="L429" s="1152"/>
      <c r="M429" s="1152"/>
      <c r="N429" s="1152"/>
      <c r="O429" s="1152"/>
      <c r="P429" s="1152"/>
      <c r="Q429" s="1152"/>
      <c r="R429" s="1152"/>
      <c r="S429" s="1152"/>
      <c r="T429" s="1152"/>
      <c r="U429" s="1152"/>
      <c r="V429" s="1152"/>
      <c r="W429" s="1152"/>
      <c r="X429" s="1152"/>
      <c r="Y429" s="1152"/>
      <c r="Z429" s="1152"/>
      <c r="AA429" s="1152"/>
      <c r="AB429" s="1199"/>
      <c r="AC429" s="1199"/>
      <c r="AD429" s="1199"/>
      <c r="AE429" s="1199"/>
      <c r="AF429" s="1152"/>
      <c r="AG429" s="1152"/>
      <c r="AH429" s="1152"/>
      <c r="AI429" s="1152"/>
      <c r="AJ429" s="1152"/>
      <c r="AK429" s="1152"/>
      <c r="AL429" s="1152"/>
      <c r="AM429" s="1152"/>
      <c r="AN429" s="1152"/>
      <c r="AO429" s="1152"/>
      <c r="AP429" s="1152"/>
      <c r="AQ429" s="1152"/>
      <c r="AR429" s="1152"/>
      <c r="AS429" s="1152"/>
      <c r="AT429" s="1152"/>
      <c r="AU429" s="1152"/>
      <c r="AV429" s="1152"/>
      <c r="AW429" s="1152"/>
      <c r="AX429" s="1153"/>
      <c r="AY429" s="1152"/>
      <c r="AZ429" s="1152"/>
      <c r="BA429" s="1152"/>
      <c r="BB429" s="1152"/>
      <c r="BC429" s="1152"/>
      <c r="BD429" s="1152"/>
      <c r="BE429" s="1152"/>
      <c r="BF429" s="1152"/>
      <c r="BG429" s="1152"/>
      <c r="BH429" s="1152"/>
      <c r="BI429" s="1152"/>
      <c r="BJ429" s="1152"/>
      <c r="BK429" s="1152"/>
      <c r="BL429" s="1152"/>
      <c r="BM429" s="1152"/>
      <c r="BN429" s="1152"/>
      <c r="BO429" s="1152"/>
      <c r="BP429" s="1152"/>
      <c r="BQ429" s="1152"/>
      <c r="BR429" s="1152"/>
      <c r="BS429" s="1199"/>
      <c r="BT429" s="1152"/>
      <c r="BU429" s="1152"/>
      <c r="BV429" s="1152"/>
      <c r="BW429" s="1152"/>
      <c r="BX429" s="1152"/>
      <c r="BY429" s="1152"/>
      <c r="BZ429" s="1152"/>
      <c r="CA429" s="1152"/>
      <c r="CB429" s="1152"/>
      <c r="CC429" s="1152"/>
      <c r="CD429" s="1152"/>
      <c r="CE429" s="1152"/>
      <c r="CF429" s="1152"/>
      <c r="CG429" s="1152"/>
      <c r="CH429" s="1152"/>
      <c r="CI429" s="1152"/>
      <c r="CJ429" s="1152"/>
      <c r="CK429" s="1152"/>
      <c r="CL429" s="1152"/>
      <c r="CM429" s="1199"/>
      <c r="CN429" s="1199"/>
    </row>
    <row r="430" spans="2:92">
      <c r="B430" s="1151"/>
      <c r="I430" s="1152"/>
      <c r="J430" s="1152"/>
      <c r="K430" s="1152"/>
      <c r="L430" s="1152"/>
      <c r="M430" s="1152"/>
      <c r="N430" s="1152"/>
      <c r="O430" s="1152"/>
      <c r="P430" s="1152"/>
      <c r="Q430" s="1152"/>
      <c r="R430" s="1152"/>
      <c r="S430" s="1152"/>
      <c r="T430" s="1152"/>
      <c r="U430" s="1152"/>
      <c r="V430" s="1152"/>
      <c r="W430" s="1152"/>
      <c r="X430" s="1152"/>
      <c r="Y430" s="1152"/>
      <c r="Z430" s="1152"/>
      <c r="AA430" s="1152"/>
      <c r="AB430" s="1199"/>
      <c r="AC430" s="1199"/>
      <c r="AD430" s="1199"/>
      <c r="AE430" s="1199"/>
      <c r="AF430" s="1152"/>
      <c r="AG430" s="1152"/>
      <c r="AH430" s="1152"/>
      <c r="AI430" s="1152"/>
      <c r="AJ430" s="1152"/>
      <c r="AK430" s="1152"/>
      <c r="AL430" s="1152"/>
      <c r="AM430" s="1152"/>
      <c r="AN430" s="1152"/>
      <c r="AO430" s="1152"/>
      <c r="AP430" s="1152"/>
      <c r="AQ430" s="1152"/>
      <c r="AR430" s="1152"/>
      <c r="AS430" s="1152"/>
      <c r="AT430" s="1152"/>
      <c r="AU430" s="1152"/>
      <c r="AV430" s="1152"/>
      <c r="AW430" s="1152"/>
      <c r="AX430" s="1153"/>
      <c r="AY430" s="1152"/>
      <c r="AZ430" s="1152"/>
      <c r="BA430" s="1152"/>
      <c r="BB430" s="1152"/>
      <c r="BC430" s="1152"/>
      <c r="BD430" s="1152"/>
      <c r="BE430" s="1152"/>
      <c r="BF430" s="1152"/>
      <c r="BG430" s="1152"/>
      <c r="BH430" s="1152"/>
      <c r="BI430" s="1152"/>
      <c r="BJ430" s="1152"/>
      <c r="BK430" s="1152"/>
      <c r="BL430" s="1152"/>
      <c r="BM430" s="1152"/>
      <c r="BN430" s="1152"/>
      <c r="BO430" s="1152"/>
      <c r="BP430" s="1152"/>
      <c r="BQ430" s="1152"/>
      <c r="BR430" s="1152"/>
      <c r="BS430" s="1199"/>
      <c r="BT430" s="1152"/>
      <c r="BU430" s="1152"/>
      <c r="BV430" s="1152"/>
      <c r="BW430" s="1152"/>
      <c r="BX430" s="1152"/>
      <c r="BY430" s="1152"/>
      <c r="BZ430" s="1152"/>
      <c r="CA430" s="1152"/>
      <c r="CB430" s="1152"/>
      <c r="CC430" s="1152"/>
      <c r="CD430" s="1152"/>
      <c r="CE430" s="1152"/>
      <c r="CF430" s="1152"/>
      <c r="CG430" s="1152"/>
      <c r="CH430" s="1152"/>
      <c r="CI430" s="1152"/>
      <c r="CJ430" s="1152"/>
      <c r="CK430" s="1152"/>
      <c r="CL430" s="1152"/>
      <c r="CM430" s="1199"/>
      <c r="CN430" s="1199"/>
    </row>
    <row r="431" spans="2:92">
      <c r="B431" s="1151"/>
      <c r="I431" s="1152"/>
      <c r="J431" s="1152"/>
      <c r="K431" s="1152"/>
      <c r="L431" s="1152"/>
      <c r="M431" s="1152"/>
      <c r="N431" s="1152"/>
      <c r="O431" s="1152"/>
      <c r="P431" s="1152"/>
      <c r="Q431" s="1152"/>
      <c r="R431" s="1152"/>
      <c r="S431" s="1152"/>
      <c r="T431" s="1152"/>
      <c r="U431" s="1152"/>
      <c r="V431" s="1152"/>
      <c r="W431" s="1152"/>
      <c r="X431" s="1152"/>
      <c r="Y431" s="1152"/>
      <c r="Z431" s="1152"/>
      <c r="AA431" s="1152"/>
      <c r="AB431" s="1199"/>
      <c r="AC431" s="1199"/>
      <c r="AD431" s="1199"/>
      <c r="AE431" s="1199"/>
      <c r="AF431" s="1152"/>
      <c r="AG431" s="1152"/>
      <c r="AH431" s="1152"/>
      <c r="AI431" s="1152"/>
      <c r="AJ431" s="1152"/>
      <c r="AK431" s="1152"/>
      <c r="AL431" s="1152"/>
      <c r="AM431" s="1152"/>
      <c r="AN431" s="1152"/>
      <c r="AO431" s="1152"/>
      <c r="AP431" s="1152"/>
      <c r="AQ431" s="1152"/>
      <c r="AR431" s="1152"/>
      <c r="AS431" s="1152"/>
      <c r="AT431" s="1152"/>
      <c r="AU431" s="1152"/>
      <c r="AV431" s="1152"/>
      <c r="AW431" s="1152"/>
      <c r="AX431" s="1153"/>
      <c r="AY431" s="1152"/>
      <c r="AZ431" s="1152"/>
      <c r="BA431" s="1152"/>
      <c r="BB431" s="1152"/>
      <c r="BC431" s="1152"/>
      <c r="BD431" s="1152"/>
      <c r="BE431" s="1152"/>
      <c r="BF431" s="1152"/>
      <c r="BG431" s="1152"/>
      <c r="BH431" s="1152"/>
      <c r="BI431" s="1152"/>
      <c r="BJ431" s="1152"/>
      <c r="BK431" s="1152"/>
      <c r="BL431" s="1152"/>
      <c r="BM431" s="1152"/>
      <c r="BN431" s="1152"/>
      <c r="BO431" s="1152"/>
      <c r="BP431" s="1152"/>
      <c r="BQ431" s="1152"/>
      <c r="BR431" s="1152"/>
      <c r="BS431" s="1199"/>
      <c r="BT431" s="1152"/>
      <c r="BU431" s="1152"/>
      <c r="BV431" s="1152"/>
      <c r="BW431" s="1152"/>
      <c r="BX431" s="1152"/>
      <c r="BY431" s="1152"/>
      <c r="BZ431" s="1152"/>
      <c r="CA431" s="1152"/>
      <c r="CB431" s="1152"/>
      <c r="CC431" s="1152"/>
      <c r="CD431" s="1152"/>
      <c r="CE431" s="1152"/>
      <c r="CF431" s="1152"/>
      <c r="CG431" s="1152"/>
      <c r="CH431" s="1152"/>
      <c r="CI431" s="1152"/>
      <c r="CJ431" s="1152"/>
      <c r="CK431" s="1152"/>
      <c r="CL431" s="1152"/>
      <c r="CM431" s="1199"/>
      <c r="CN431" s="1199"/>
    </row>
    <row r="432" spans="2:92">
      <c r="B432" s="1151"/>
      <c r="I432" s="1152"/>
      <c r="J432" s="1152"/>
      <c r="K432" s="1152"/>
      <c r="L432" s="1152"/>
      <c r="M432" s="1152"/>
      <c r="N432" s="1152"/>
      <c r="O432" s="1152"/>
      <c r="P432" s="1152"/>
      <c r="Q432" s="1152"/>
      <c r="R432" s="1152"/>
      <c r="S432" s="1152"/>
      <c r="T432" s="1152"/>
      <c r="U432" s="1152"/>
      <c r="V432" s="1152"/>
      <c r="W432" s="1152"/>
      <c r="X432" s="1152"/>
      <c r="Y432" s="1152"/>
      <c r="Z432" s="1152"/>
      <c r="AA432" s="1152"/>
      <c r="AB432" s="1199"/>
      <c r="AC432" s="1199"/>
      <c r="AD432" s="1199"/>
      <c r="AE432" s="1199"/>
      <c r="AF432" s="1152"/>
      <c r="AG432" s="1152"/>
      <c r="AH432" s="1152"/>
      <c r="AI432" s="1152"/>
      <c r="AJ432" s="1152"/>
      <c r="AK432" s="1152"/>
      <c r="AL432" s="1152"/>
      <c r="AM432" s="1152"/>
      <c r="AN432" s="1152"/>
      <c r="AO432" s="1152"/>
      <c r="AP432" s="1152"/>
      <c r="AQ432" s="1152"/>
      <c r="AR432" s="1152"/>
      <c r="AS432" s="1152"/>
      <c r="AT432" s="1152"/>
      <c r="AU432" s="1152"/>
      <c r="AV432" s="1152"/>
      <c r="AW432" s="1152"/>
      <c r="AX432" s="1153"/>
      <c r="AY432" s="1152"/>
      <c r="AZ432" s="1152"/>
      <c r="BA432" s="1152"/>
      <c r="BB432" s="1152"/>
      <c r="BC432" s="1152"/>
      <c r="BD432" s="1152"/>
      <c r="BE432" s="1152"/>
      <c r="BF432" s="1152"/>
      <c r="BG432" s="1152"/>
      <c r="BH432" s="1152"/>
      <c r="BI432" s="1152"/>
      <c r="BJ432" s="1152"/>
      <c r="BK432" s="1152"/>
      <c r="BL432" s="1152"/>
      <c r="BM432" s="1152"/>
      <c r="BN432" s="1152"/>
      <c r="BO432" s="1152"/>
      <c r="BP432" s="1152"/>
      <c r="BQ432" s="1152"/>
      <c r="BR432" s="1152"/>
      <c r="BS432" s="1199"/>
      <c r="BT432" s="1152"/>
      <c r="BU432" s="1152"/>
      <c r="BV432" s="1152"/>
      <c r="BW432" s="1152"/>
      <c r="BX432" s="1152"/>
      <c r="BY432" s="1152"/>
      <c r="BZ432" s="1152"/>
      <c r="CA432" s="1152"/>
      <c r="CB432" s="1152"/>
      <c r="CC432" s="1152"/>
      <c r="CD432" s="1152"/>
      <c r="CE432" s="1152"/>
      <c r="CF432" s="1152"/>
      <c r="CG432" s="1152"/>
      <c r="CH432" s="1152"/>
      <c r="CI432" s="1152"/>
      <c r="CJ432" s="1152"/>
      <c r="CK432" s="1152"/>
      <c r="CL432" s="1152"/>
      <c r="CM432" s="1199"/>
      <c r="CN432" s="1199"/>
    </row>
    <row r="433" spans="2:92">
      <c r="B433" s="1151"/>
      <c r="I433" s="1152"/>
      <c r="J433" s="1152"/>
      <c r="K433" s="1152"/>
      <c r="L433" s="1152"/>
      <c r="M433" s="1152"/>
      <c r="N433" s="1152"/>
      <c r="O433" s="1152"/>
      <c r="P433" s="1152"/>
      <c r="Q433" s="1152"/>
      <c r="R433" s="1152"/>
      <c r="S433" s="1152"/>
      <c r="T433" s="1152"/>
      <c r="U433" s="1152"/>
      <c r="V433" s="1152"/>
      <c r="W433" s="1152"/>
      <c r="X433" s="1152"/>
      <c r="Y433" s="1152"/>
      <c r="Z433" s="1152"/>
      <c r="AA433" s="1152"/>
      <c r="AB433" s="1199"/>
      <c r="AC433" s="1199"/>
      <c r="AD433" s="1199"/>
      <c r="AE433" s="1199"/>
      <c r="AF433" s="1152"/>
      <c r="AG433" s="1152"/>
      <c r="AH433" s="1152"/>
      <c r="AI433" s="1152"/>
      <c r="AJ433" s="1152"/>
      <c r="AK433" s="1152"/>
      <c r="AL433" s="1152"/>
      <c r="AM433" s="1152"/>
      <c r="AN433" s="1152"/>
      <c r="AO433" s="1152"/>
      <c r="AP433" s="1152"/>
      <c r="AQ433" s="1152"/>
      <c r="AR433" s="1152"/>
      <c r="AS433" s="1152"/>
      <c r="AT433" s="1152"/>
      <c r="AU433" s="1152"/>
      <c r="AV433" s="1152"/>
      <c r="AW433" s="1152"/>
      <c r="AX433" s="1153"/>
      <c r="AY433" s="1152"/>
      <c r="AZ433" s="1152"/>
      <c r="BA433" s="1152"/>
      <c r="BB433" s="1152"/>
      <c r="BC433" s="1152"/>
      <c r="BD433" s="1152"/>
      <c r="BE433" s="1152"/>
      <c r="BF433" s="1152"/>
      <c r="BG433" s="1152"/>
      <c r="BH433" s="1152"/>
      <c r="BI433" s="1152"/>
      <c r="BJ433" s="1152"/>
      <c r="BK433" s="1152"/>
      <c r="BL433" s="1152"/>
      <c r="BM433" s="1152"/>
      <c r="BN433" s="1152"/>
      <c r="BO433" s="1152"/>
      <c r="BP433" s="1152"/>
      <c r="BQ433" s="1152"/>
      <c r="BR433" s="1152"/>
      <c r="BS433" s="1199"/>
      <c r="BT433" s="1152"/>
      <c r="BU433" s="1152"/>
      <c r="BV433" s="1152"/>
      <c r="BW433" s="1152"/>
      <c r="BX433" s="1152"/>
      <c r="BY433" s="1152"/>
      <c r="BZ433" s="1152"/>
      <c r="CA433" s="1152"/>
      <c r="CB433" s="1152"/>
      <c r="CC433" s="1152"/>
      <c r="CD433" s="1152"/>
      <c r="CE433" s="1152"/>
      <c r="CF433" s="1152"/>
      <c r="CG433" s="1152"/>
      <c r="CH433" s="1152"/>
      <c r="CI433" s="1152"/>
      <c r="CJ433" s="1152"/>
      <c r="CK433" s="1152"/>
      <c r="CL433" s="1152"/>
      <c r="CM433" s="1199"/>
      <c r="CN433" s="1199"/>
    </row>
    <row r="434" spans="2:92">
      <c r="B434" s="1151"/>
      <c r="I434" s="1152"/>
      <c r="J434" s="1152"/>
      <c r="K434" s="1152"/>
      <c r="L434" s="1152"/>
      <c r="M434" s="1152"/>
      <c r="N434" s="1152"/>
      <c r="O434" s="1152"/>
      <c r="P434" s="1152"/>
      <c r="Q434" s="1152"/>
      <c r="R434" s="1152"/>
      <c r="S434" s="1152"/>
      <c r="T434" s="1152"/>
      <c r="U434" s="1152"/>
      <c r="V434" s="1152"/>
      <c r="W434" s="1152"/>
      <c r="X434" s="1152"/>
      <c r="Y434" s="1152"/>
      <c r="Z434" s="1152"/>
      <c r="AA434" s="1152"/>
      <c r="AB434" s="1199"/>
      <c r="AC434" s="1199"/>
      <c r="AD434" s="1199"/>
      <c r="AE434" s="1199"/>
      <c r="AF434" s="1152"/>
      <c r="AG434" s="1152"/>
      <c r="AH434" s="1152"/>
      <c r="AI434" s="1152"/>
      <c r="AJ434" s="1152"/>
      <c r="AK434" s="1152"/>
      <c r="AL434" s="1152"/>
      <c r="AM434" s="1152"/>
      <c r="AN434" s="1152"/>
      <c r="AO434" s="1152"/>
      <c r="AP434" s="1152"/>
      <c r="AQ434" s="1152"/>
      <c r="AR434" s="1152"/>
      <c r="AS434" s="1152"/>
      <c r="AT434" s="1152"/>
      <c r="AU434" s="1152"/>
      <c r="AV434" s="1152"/>
      <c r="AW434" s="1152"/>
      <c r="AX434" s="1153"/>
      <c r="AY434" s="1152"/>
      <c r="AZ434" s="1152"/>
      <c r="BA434" s="1152"/>
      <c r="BB434" s="1152"/>
      <c r="BC434" s="1152"/>
      <c r="BD434" s="1152"/>
      <c r="BE434" s="1152"/>
      <c r="BF434" s="1152"/>
      <c r="BG434" s="1152"/>
      <c r="BH434" s="1152"/>
      <c r="BI434" s="1152"/>
      <c r="BJ434" s="1152"/>
      <c r="BK434" s="1152"/>
      <c r="BL434" s="1152"/>
      <c r="BM434" s="1152"/>
      <c r="BN434" s="1152"/>
      <c r="BO434" s="1152"/>
      <c r="BP434" s="1152"/>
      <c r="BQ434" s="1152"/>
      <c r="BR434" s="1152"/>
      <c r="BS434" s="1199"/>
      <c r="BT434" s="1152"/>
      <c r="BU434" s="1152"/>
      <c r="BV434" s="1152"/>
      <c r="BW434" s="1152"/>
      <c r="BX434" s="1152"/>
      <c r="BY434" s="1152"/>
      <c r="BZ434" s="1152"/>
      <c r="CA434" s="1152"/>
      <c r="CB434" s="1152"/>
      <c r="CC434" s="1152"/>
      <c r="CD434" s="1152"/>
      <c r="CE434" s="1152"/>
      <c r="CF434" s="1152"/>
      <c r="CG434" s="1152"/>
      <c r="CH434" s="1152"/>
      <c r="CI434" s="1152"/>
      <c r="CJ434" s="1152"/>
      <c r="CK434" s="1152"/>
      <c r="CL434" s="1152"/>
      <c r="CM434" s="1199"/>
      <c r="CN434" s="1199"/>
    </row>
    <row r="435" spans="2:92">
      <c r="B435" s="1151"/>
      <c r="I435" s="1152"/>
      <c r="J435" s="1152"/>
      <c r="K435" s="1152"/>
      <c r="L435" s="1152"/>
      <c r="M435" s="1152"/>
      <c r="N435" s="1152"/>
      <c r="O435" s="1152"/>
      <c r="P435" s="1152"/>
      <c r="Q435" s="1152"/>
      <c r="R435" s="1152"/>
      <c r="S435" s="1152"/>
      <c r="T435" s="1152"/>
      <c r="U435" s="1152"/>
      <c r="V435" s="1152"/>
      <c r="W435" s="1152"/>
      <c r="X435" s="1152"/>
      <c r="Y435" s="1152"/>
      <c r="Z435" s="1152"/>
      <c r="AA435" s="1152"/>
      <c r="AB435" s="1199"/>
      <c r="AC435" s="1199"/>
      <c r="AD435" s="1199"/>
      <c r="AE435" s="1199"/>
      <c r="AF435" s="1152"/>
      <c r="AG435" s="1152"/>
      <c r="AH435" s="1152"/>
      <c r="AI435" s="1152"/>
      <c r="AJ435" s="1152"/>
      <c r="AK435" s="1152"/>
      <c r="AL435" s="1152"/>
      <c r="AM435" s="1152"/>
      <c r="AN435" s="1152"/>
      <c r="AO435" s="1152"/>
      <c r="AP435" s="1152"/>
      <c r="AQ435" s="1152"/>
      <c r="AR435" s="1152"/>
      <c r="AS435" s="1152"/>
      <c r="AT435" s="1152"/>
      <c r="AU435" s="1152"/>
      <c r="AV435" s="1152"/>
      <c r="AW435" s="1152"/>
      <c r="AX435" s="1153"/>
      <c r="AY435" s="1152"/>
      <c r="AZ435" s="1152"/>
      <c r="BA435" s="1152"/>
      <c r="BB435" s="1152"/>
      <c r="BC435" s="1152"/>
      <c r="BD435" s="1152"/>
      <c r="BE435" s="1152"/>
      <c r="BF435" s="1152"/>
      <c r="BG435" s="1152"/>
      <c r="BH435" s="1152"/>
      <c r="BI435" s="1152"/>
      <c r="BJ435" s="1152"/>
      <c r="BK435" s="1152"/>
      <c r="BL435" s="1152"/>
      <c r="BM435" s="1152"/>
      <c r="BN435" s="1152"/>
      <c r="BO435" s="1152"/>
      <c r="BP435" s="1152"/>
      <c r="BQ435" s="1152"/>
      <c r="BR435" s="1152"/>
      <c r="BS435" s="1199"/>
      <c r="BT435" s="1152"/>
      <c r="BU435" s="1152"/>
      <c r="BV435" s="1152"/>
      <c r="BW435" s="1152"/>
      <c r="BX435" s="1152"/>
      <c r="BY435" s="1152"/>
      <c r="BZ435" s="1152"/>
      <c r="CA435" s="1152"/>
      <c r="CB435" s="1152"/>
      <c r="CC435" s="1152"/>
      <c r="CD435" s="1152"/>
      <c r="CE435" s="1152"/>
      <c r="CF435" s="1152"/>
      <c r="CG435" s="1152"/>
      <c r="CH435" s="1152"/>
      <c r="CI435" s="1152"/>
      <c r="CJ435" s="1152"/>
      <c r="CK435" s="1152"/>
      <c r="CL435" s="1152"/>
      <c r="CM435" s="1199"/>
      <c r="CN435" s="1199"/>
    </row>
    <row r="436" spans="2:92">
      <c r="B436" s="1151"/>
      <c r="I436" s="1152"/>
      <c r="J436" s="1152"/>
      <c r="K436" s="1152"/>
      <c r="L436" s="1152"/>
      <c r="M436" s="1152"/>
      <c r="N436" s="1152"/>
      <c r="O436" s="1152"/>
      <c r="P436" s="1152"/>
      <c r="Q436" s="1152"/>
      <c r="R436" s="1152"/>
      <c r="S436" s="1152"/>
      <c r="T436" s="1152"/>
      <c r="U436" s="1152"/>
      <c r="V436" s="1152"/>
      <c r="W436" s="1152"/>
      <c r="X436" s="1152"/>
      <c r="Y436" s="1152"/>
      <c r="Z436" s="1152"/>
      <c r="AA436" s="1152"/>
      <c r="AB436" s="1199"/>
      <c r="AC436" s="1199"/>
      <c r="AD436" s="1199"/>
      <c r="AE436" s="1199"/>
      <c r="AF436" s="1152"/>
      <c r="AG436" s="1152"/>
      <c r="AH436" s="1152"/>
      <c r="AI436" s="1152"/>
      <c r="AJ436" s="1152"/>
      <c r="AK436" s="1152"/>
      <c r="AL436" s="1152"/>
      <c r="AM436" s="1152"/>
      <c r="AN436" s="1152"/>
      <c r="AO436" s="1152"/>
      <c r="AP436" s="1152"/>
      <c r="AQ436" s="1152"/>
      <c r="AR436" s="1152"/>
      <c r="AS436" s="1152"/>
      <c r="AT436" s="1152"/>
      <c r="AU436" s="1152"/>
      <c r="AV436" s="1152"/>
      <c r="AW436" s="1152"/>
      <c r="AX436" s="1153"/>
      <c r="AY436" s="1152"/>
      <c r="AZ436" s="1152"/>
      <c r="BA436" s="1152"/>
      <c r="BB436" s="1152"/>
      <c r="BC436" s="1152"/>
      <c r="BD436" s="1152"/>
      <c r="BE436" s="1152"/>
      <c r="BF436" s="1152"/>
      <c r="BG436" s="1152"/>
      <c r="BH436" s="1152"/>
      <c r="BI436" s="1152"/>
      <c r="BJ436" s="1152"/>
      <c r="BK436" s="1152"/>
      <c r="BL436" s="1152"/>
      <c r="BM436" s="1152"/>
      <c r="BN436" s="1152"/>
      <c r="BO436" s="1152"/>
      <c r="BP436" s="1152"/>
      <c r="BQ436" s="1152"/>
      <c r="BR436" s="1152"/>
      <c r="BS436" s="1199"/>
      <c r="BT436" s="1152"/>
      <c r="BU436" s="1152"/>
      <c r="BV436" s="1152"/>
      <c r="BW436" s="1152"/>
      <c r="BX436" s="1152"/>
      <c r="BY436" s="1152"/>
      <c r="BZ436" s="1152"/>
      <c r="CA436" s="1152"/>
      <c r="CB436" s="1152"/>
      <c r="CC436" s="1152"/>
      <c r="CD436" s="1152"/>
      <c r="CE436" s="1152"/>
      <c r="CF436" s="1152"/>
      <c r="CG436" s="1152"/>
      <c r="CH436" s="1152"/>
      <c r="CI436" s="1152"/>
      <c r="CJ436" s="1152"/>
      <c r="CK436" s="1152"/>
      <c r="CL436" s="1152"/>
      <c r="CM436" s="1199"/>
      <c r="CN436" s="1199"/>
    </row>
    <row r="437" spans="2:92">
      <c r="B437" s="1151"/>
      <c r="I437" s="1152"/>
      <c r="J437" s="1152"/>
      <c r="K437" s="1152"/>
      <c r="L437" s="1152"/>
      <c r="M437" s="1152"/>
      <c r="N437" s="1152"/>
      <c r="O437" s="1152"/>
      <c r="P437" s="1152"/>
      <c r="Q437" s="1152"/>
      <c r="R437" s="1152"/>
      <c r="S437" s="1152"/>
      <c r="T437" s="1152"/>
      <c r="U437" s="1152"/>
      <c r="V437" s="1152"/>
      <c r="W437" s="1152"/>
      <c r="X437" s="1152"/>
      <c r="Y437" s="1152"/>
      <c r="Z437" s="1152"/>
      <c r="AA437" s="1152"/>
      <c r="AB437" s="1199"/>
      <c r="AC437" s="1199"/>
      <c r="AD437" s="1199"/>
      <c r="AE437" s="1199"/>
      <c r="AF437" s="1152"/>
      <c r="AG437" s="1152"/>
      <c r="AH437" s="1152"/>
      <c r="AI437" s="1152"/>
      <c r="AJ437" s="1152"/>
      <c r="AK437" s="1152"/>
      <c r="AL437" s="1152"/>
      <c r="AM437" s="1152"/>
      <c r="AN437" s="1152"/>
      <c r="AO437" s="1152"/>
      <c r="AP437" s="1152"/>
      <c r="AQ437" s="1152"/>
      <c r="AR437" s="1152"/>
      <c r="AS437" s="1152"/>
      <c r="AT437" s="1152"/>
      <c r="AU437" s="1152"/>
      <c r="AV437" s="1152"/>
      <c r="AW437" s="1152"/>
      <c r="AX437" s="1153"/>
      <c r="AY437" s="1152"/>
      <c r="AZ437" s="1152"/>
      <c r="BA437" s="1152"/>
      <c r="BB437" s="1152"/>
      <c r="BC437" s="1152"/>
      <c r="BD437" s="1152"/>
      <c r="BE437" s="1152"/>
      <c r="BF437" s="1152"/>
      <c r="BG437" s="1152"/>
      <c r="BH437" s="1152"/>
      <c r="BI437" s="1152"/>
      <c r="BJ437" s="1152"/>
      <c r="BK437" s="1152"/>
      <c r="BL437" s="1152"/>
      <c r="BM437" s="1152"/>
      <c r="BN437" s="1152"/>
      <c r="BO437" s="1152"/>
      <c r="BP437" s="1152"/>
      <c r="BQ437" s="1152"/>
      <c r="BR437" s="1152"/>
      <c r="BS437" s="1199"/>
      <c r="BT437" s="1152"/>
      <c r="BU437" s="1152"/>
      <c r="BV437" s="1152"/>
      <c r="BW437" s="1152"/>
      <c r="BX437" s="1152"/>
      <c r="BY437" s="1152"/>
      <c r="BZ437" s="1152"/>
      <c r="CA437" s="1152"/>
      <c r="CB437" s="1152"/>
      <c r="CC437" s="1152"/>
      <c r="CD437" s="1152"/>
      <c r="CE437" s="1152"/>
      <c r="CF437" s="1152"/>
      <c r="CG437" s="1152"/>
      <c r="CH437" s="1152"/>
      <c r="CI437" s="1152"/>
      <c r="CJ437" s="1152"/>
      <c r="CK437" s="1152"/>
      <c r="CL437" s="1152"/>
      <c r="CM437" s="1199"/>
      <c r="CN437" s="1199"/>
    </row>
    <row r="438" spans="2:92">
      <c r="B438" s="1151"/>
      <c r="I438" s="1152"/>
      <c r="J438" s="1152"/>
      <c r="K438" s="1152"/>
      <c r="L438" s="1152"/>
      <c r="M438" s="1152"/>
      <c r="N438" s="1152"/>
      <c r="O438" s="1152"/>
      <c r="P438" s="1152"/>
      <c r="Q438" s="1152"/>
      <c r="R438" s="1152"/>
      <c r="S438" s="1152"/>
      <c r="T438" s="1152"/>
      <c r="U438" s="1152"/>
      <c r="V438" s="1152"/>
      <c r="W438" s="1152"/>
      <c r="X438" s="1152"/>
      <c r="Y438" s="1152"/>
      <c r="Z438" s="1152"/>
      <c r="AA438" s="1152"/>
      <c r="AB438" s="1199"/>
      <c r="AC438" s="1199"/>
      <c r="AD438" s="1199"/>
      <c r="AE438" s="1199"/>
      <c r="AF438" s="1152"/>
      <c r="AG438" s="1152"/>
      <c r="AH438" s="1152"/>
      <c r="AI438" s="1152"/>
      <c r="AJ438" s="1152"/>
      <c r="AK438" s="1152"/>
      <c r="AL438" s="1152"/>
      <c r="AM438" s="1152"/>
      <c r="AN438" s="1152"/>
      <c r="AO438" s="1152"/>
      <c r="AP438" s="1152"/>
      <c r="AQ438" s="1152"/>
      <c r="AR438" s="1152"/>
      <c r="AS438" s="1152"/>
      <c r="AT438" s="1152"/>
      <c r="AU438" s="1152"/>
      <c r="AV438" s="1152"/>
      <c r="AW438" s="1152"/>
      <c r="AX438" s="1153"/>
      <c r="AY438" s="1152"/>
      <c r="AZ438" s="1152"/>
      <c r="BA438" s="1152"/>
      <c r="BB438" s="1152"/>
      <c r="BC438" s="1152"/>
      <c r="BD438" s="1152"/>
      <c r="BE438" s="1152"/>
      <c r="BF438" s="1152"/>
      <c r="BG438" s="1152"/>
      <c r="BH438" s="1152"/>
      <c r="BI438" s="1152"/>
      <c r="BJ438" s="1152"/>
      <c r="BK438" s="1152"/>
      <c r="BL438" s="1152"/>
      <c r="BM438" s="1152"/>
      <c r="BN438" s="1152"/>
      <c r="BO438" s="1152"/>
      <c r="BP438" s="1152"/>
      <c r="BQ438" s="1152"/>
      <c r="BR438" s="1152"/>
      <c r="BS438" s="1199"/>
      <c r="BT438" s="1152"/>
      <c r="BU438" s="1152"/>
      <c r="BV438" s="1152"/>
      <c r="BW438" s="1152"/>
      <c r="BX438" s="1152"/>
      <c r="BY438" s="1152"/>
      <c r="BZ438" s="1152"/>
      <c r="CA438" s="1152"/>
      <c r="CB438" s="1152"/>
      <c r="CC438" s="1152"/>
      <c r="CD438" s="1152"/>
      <c r="CE438" s="1152"/>
      <c r="CF438" s="1152"/>
      <c r="CG438" s="1152"/>
      <c r="CH438" s="1152"/>
      <c r="CI438" s="1152"/>
      <c r="CJ438" s="1152"/>
      <c r="CK438" s="1152"/>
      <c r="CL438" s="1152"/>
      <c r="CM438" s="1199"/>
      <c r="CN438" s="1199"/>
    </row>
    <row r="439" spans="2:92">
      <c r="B439" s="1151"/>
      <c r="I439" s="1152"/>
      <c r="J439" s="1152"/>
      <c r="K439" s="1152"/>
      <c r="L439" s="1152"/>
      <c r="M439" s="1152"/>
      <c r="N439" s="1152"/>
      <c r="O439" s="1152"/>
      <c r="P439" s="1152"/>
      <c r="Q439" s="1152"/>
      <c r="R439" s="1152"/>
      <c r="S439" s="1152"/>
      <c r="T439" s="1152"/>
      <c r="U439" s="1152"/>
      <c r="V439" s="1152"/>
      <c r="W439" s="1152"/>
      <c r="X439" s="1152"/>
      <c r="Y439" s="1152"/>
      <c r="Z439" s="1152"/>
      <c r="AA439" s="1152"/>
      <c r="AB439" s="1199"/>
      <c r="AC439" s="1199"/>
      <c r="AD439" s="1199"/>
      <c r="AE439" s="1199"/>
      <c r="AF439" s="1152"/>
      <c r="AG439" s="1152"/>
      <c r="AH439" s="1152"/>
      <c r="AI439" s="1152"/>
      <c r="AJ439" s="1152"/>
      <c r="AK439" s="1152"/>
      <c r="AL439" s="1152"/>
      <c r="AM439" s="1152"/>
      <c r="AN439" s="1152"/>
      <c r="AO439" s="1152"/>
      <c r="AP439" s="1152"/>
      <c r="AQ439" s="1152"/>
      <c r="AR439" s="1152"/>
      <c r="AS439" s="1152"/>
      <c r="AT439" s="1152"/>
      <c r="AU439" s="1152"/>
      <c r="AV439" s="1152"/>
      <c r="AW439" s="1152"/>
      <c r="AX439" s="1153"/>
      <c r="AY439" s="1152"/>
      <c r="AZ439" s="1152"/>
      <c r="BA439" s="1152"/>
      <c r="BB439" s="1152"/>
      <c r="BC439" s="1152"/>
      <c r="BD439" s="1152"/>
      <c r="BE439" s="1152"/>
      <c r="BF439" s="1152"/>
      <c r="BG439" s="1152"/>
      <c r="BH439" s="1152"/>
      <c r="BI439" s="1152"/>
      <c r="BJ439" s="1152"/>
      <c r="BK439" s="1152"/>
      <c r="BL439" s="1152"/>
      <c r="BM439" s="1152"/>
      <c r="BN439" s="1152"/>
      <c r="BO439" s="1152"/>
      <c r="BP439" s="1152"/>
      <c r="BQ439" s="1152"/>
      <c r="BR439" s="1152"/>
      <c r="BS439" s="1199"/>
      <c r="BT439" s="1152"/>
      <c r="BU439" s="1152"/>
      <c r="BV439" s="1152"/>
      <c r="BW439" s="1152"/>
      <c r="BX439" s="1152"/>
      <c r="BY439" s="1152"/>
      <c r="BZ439" s="1152"/>
      <c r="CA439" s="1152"/>
      <c r="CB439" s="1152"/>
      <c r="CC439" s="1152"/>
      <c r="CD439" s="1152"/>
      <c r="CE439" s="1152"/>
      <c r="CF439" s="1152"/>
      <c r="CG439" s="1152"/>
      <c r="CH439" s="1152"/>
      <c r="CI439" s="1152"/>
      <c r="CJ439" s="1152"/>
      <c r="CK439" s="1152"/>
      <c r="CL439" s="1152"/>
      <c r="CM439" s="1199"/>
      <c r="CN439" s="1199"/>
    </row>
    <row r="440" spans="2:92">
      <c r="B440" s="1151"/>
      <c r="I440" s="1152"/>
      <c r="J440" s="1152"/>
      <c r="K440" s="1152"/>
      <c r="L440" s="1152"/>
      <c r="M440" s="1152"/>
      <c r="N440" s="1152"/>
      <c r="O440" s="1152"/>
      <c r="P440" s="1152"/>
      <c r="Q440" s="1152"/>
      <c r="R440" s="1152"/>
      <c r="S440" s="1152"/>
      <c r="T440" s="1152"/>
      <c r="U440" s="1152"/>
      <c r="V440" s="1152"/>
      <c r="W440" s="1152"/>
      <c r="X440" s="1152"/>
      <c r="Y440" s="1152"/>
      <c r="Z440" s="1152"/>
      <c r="AA440" s="1152"/>
      <c r="AB440" s="1199"/>
      <c r="AC440" s="1199"/>
      <c r="AD440" s="1199"/>
      <c r="AE440" s="1199"/>
      <c r="AF440" s="1152"/>
      <c r="AG440" s="1152"/>
      <c r="AH440" s="1152"/>
      <c r="AI440" s="1152"/>
      <c r="AJ440" s="1152"/>
      <c r="AK440" s="1152"/>
      <c r="AL440" s="1152"/>
      <c r="AM440" s="1152"/>
      <c r="AN440" s="1152"/>
      <c r="AO440" s="1152"/>
      <c r="AP440" s="1152"/>
      <c r="AQ440" s="1152"/>
      <c r="AR440" s="1152"/>
      <c r="AS440" s="1152"/>
      <c r="AT440" s="1152"/>
      <c r="AU440" s="1152"/>
      <c r="AV440" s="1152"/>
      <c r="AW440" s="1152"/>
      <c r="AX440" s="1153"/>
      <c r="AY440" s="1152"/>
      <c r="AZ440" s="1152"/>
      <c r="BA440" s="1152"/>
      <c r="BB440" s="1152"/>
      <c r="BC440" s="1152"/>
      <c r="BD440" s="1152"/>
      <c r="BE440" s="1152"/>
      <c r="BF440" s="1152"/>
      <c r="BG440" s="1152"/>
      <c r="BH440" s="1152"/>
      <c r="BI440" s="1152"/>
      <c r="BJ440" s="1152"/>
      <c r="BK440" s="1152"/>
      <c r="BL440" s="1152"/>
      <c r="BM440" s="1152"/>
      <c r="BN440" s="1152"/>
      <c r="BO440" s="1152"/>
      <c r="BP440" s="1152"/>
      <c r="BQ440" s="1152"/>
      <c r="BR440" s="1152"/>
      <c r="BS440" s="1199"/>
      <c r="BT440" s="1152"/>
      <c r="BU440" s="1152"/>
      <c r="BV440" s="1152"/>
      <c r="BW440" s="1152"/>
      <c r="BX440" s="1152"/>
      <c r="BY440" s="1152"/>
      <c r="BZ440" s="1152"/>
      <c r="CA440" s="1152"/>
      <c r="CB440" s="1152"/>
      <c r="CC440" s="1152"/>
      <c r="CD440" s="1152"/>
      <c r="CE440" s="1152"/>
      <c r="CF440" s="1152"/>
      <c r="CG440" s="1152"/>
      <c r="CH440" s="1152"/>
      <c r="CI440" s="1152"/>
      <c r="CJ440" s="1152"/>
      <c r="CK440" s="1152"/>
      <c r="CL440" s="1152"/>
      <c r="CM440" s="1199"/>
      <c r="CN440" s="1199"/>
    </row>
    <row r="441" spans="2:92">
      <c r="B441" s="1151"/>
      <c r="I441" s="1152"/>
      <c r="J441" s="1152"/>
      <c r="K441" s="1152"/>
      <c r="L441" s="1152"/>
      <c r="M441" s="1152"/>
      <c r="N441" s="1152"/>
      <c r="O441" s="1152"/>
      <c r="P441" s="1152"/>
      <c r="Q441" s="1152"/>
      <c r="R441" s="1152"/>
      <c r="S441" s="1152"/>
      <c r="T441" s="1152"/>
      <c r="U441" s="1152"/>
      <c r="V441" s="1152"/>
      <c r="W441" s="1152"/>
      <c r="X441" s="1152"/>
      <c r="Y441" s="1152"/>
      <c r="Z441" s="1152"/>
      <c r="AA441" s="1152"/>
      <c r="AB441" s="1199"/>
      <c r="AC441" s="1199"/>
      <c r="AD441" s="1199"/>
      <c r="AE441" s="1199"/>
      <c r="AF441" s="1152"/>
      <c r="AG441" s="1152"/>
      <c r="AH441" s="1152"/>
      <c r="AI441" s="1152"/>
      <c r="AJ441" s="1152"/>
      <c r="AK441" s="1152"/>
      <c r="AL441" s="1152"/>
      <c r="AM441" s="1152"/>
      <c r="AN441" s="1152"/>
      <c r="AO441" s="1152"/>
      <c r="AP441" s="1152"/>
      <c r="AQ441" s="1152"/>
      <c r="AR441" s="1152"/>
      <c r="AS441" s="1152"/>
      <c r="AT441" s="1152"/>
      <c r="AU441" s="1152"/>
      <c r="AV441" s="1152"/>
      <c r="AW441" s="1152"/>
      <c r="AX441" s="1153"/>
      <c r="AY441" s="1152"/>
      <c r="AZ441" s="1152"/>
      <c r="BA441" s="1152"/>
      <c r="BB441" s="1152"/>
      <c r="BC441" s="1152"/>
      <c r="BD441" s="1152"/>
      <c r="BE441" s="1152"/>
      <c r="BF441" s="1152"/>
      <c r="BG441" s="1152"/>
      <c r="BH441" s="1152"/>
      <c r="BI441" s="1152"/>
      <c r="BJ441" s="1152"/>
      <c r="BK441" s="1152"/>
      <c r="BL441" s="1152"/>
      <c r="BM441" s="1152"/>
      <c r="BN441" s="1152"/>
      <c r="BO441" s="1152"/>
      <c r="BP441" s="1152"/>
      <c r="BQ441" s="1152"/>
      <c r="BR441" s="1152"/>
      <c r="BS441" s="1199"/>
      <c r="BT441" s="1152"/>
      <c r="BU441" s="1152"/>
      <c r="BV441" s="1152"/>
      <c r="BW441" s="1152"/>
      <c r="BX441" s="1152"/>
      <c r="BY441" s="1152"/>
      <c r="BZ441" s="1152"/>
      <c r="CA441" s="1152"/>
      <c r="CB441" s="1152"/>
      <c r="CC441" s="1152"/>
      <c r="CD441" s="1152"/>
      <c r="CE441" s="1152"/>
      <c r="CF441" s="1152"/>
      <c r="CG441" s="1152"/>
      <c r="CH441" s="1152"/>
      <c r="CI441" s="1152"/>
      <c r="CJ441" s="1152"/>
      <c r="CK441" s="1152"/>
      <c r="CL441" s="1152"/>
      <c r="CM441" s="1199"/>
      <c r="CN441" s="1199"/>
    </row>
    <row r="442" spans="2:92">
      <c r="B442" s="1151"/>
      <c r="I442" s="1152"/>
      <c r="J442" s="1152"/>
      <c r="K442" s="1152"/>
      <c r="L442" s="1152"/>
      <c r="M442" s="1152"/>
      <c r="N442" s="1152"/>
      <c r="O442" s="1152"/>
      <c r="P442" s="1152"/>
      <c r="Q442" s="1152"/>
      <c r="R442" s="1152"/>
      <c r="S442" s="1152"/>
      <c r="T442" s="1152"/>
      <c r="U442" s="1152"/>
      <c r="V442" s="1152"/>
      <c r="W442" s="1152"/>
      <c r="X442" s="1152"/>
      <c r="Y442" s="1152"/>
      <c r="Z442" s="1152"/>
      <c r="AA442" s="1152"/>
      <c r="AB442" s="1199"/>
      <c r="AC442" s="1199"/>
      <c r="AD442" s="1199"/>
      <c r="AE442" s="1199"/>
      <c r="AF442" s="1152"/>
      <c r="AG442" s="1152"/>
      <c r="AH442" s="1152"/>
      <c r="AI442" s="1152"/>
      <c r="AJ442" s="1152"/>
      <c r="AK442" s="1152"/>
      <c r="AL442" s="1152"/>
      <c r="AM442" s="1152"/>
      <c r="AN442" s="1152"/>
      <c r="AO442" s="1152"/>
      <c r="AP442" s="1152"/>
      <c r="AQ442" s="1152"/>
      <c r="AR442" s="1152"/>
      <c r="AS442" s="1152"/>
      <c r="AT442" s="1152"/>
      <c r="AU442" s="1152"/>
      <c r="AV442" s="1152"/>
      <c r="AW442" s="1152"/>
      <c r="AX442" s="1153"/>
      <c r="AY442" s="1152"/>
      <c r="AZ442" s="1152"/>
      <c r="BA442" s="1152"/>
      <c r="BB442" s="1152"/>
      <c r="BC442" s="1152"/>
      <c r="BD442" s="1152"/>
      <c r="BE442" s="1152"/>
      <c r="BF442" s="1152"/>
      <c r="BG442" s="1152"/>
      <c r="BH442" s="1152"/>
      <c r="BI442" s="1152"/>
      <c r="BJ442" s="1152"/>
      <c r="BK442" s="1152"/>
      <c r="BL442" s="1152"/>
      <c r="BM442" s="1152"/>
      <c r="BN442" s="1152"/>
      <c r="BO442" s="1152"/>
      <c r="BP442" s="1152"/>
      <c r="BQ442" s="1152"/>
      <c r="BR442" s="1152"/>
      <c r="BS442" s="1199"/>
      <c r="BT442" s="1152"/>
      <c r="BU442" s="1152"/>
      <c r="BV442" s="1152"/>
      <c r="BW442" s="1152"/>
      <c r="BX442" s="1152"/>
      <c r="BY442" s="1152"/>
      <c r="BZ442" s="1152"/>
      <c r="CA442" s="1152"/>
      <c r="CB442" s="1152"/>
      <c r="CC442" s="1152"/>
      <c r="CD442" s="1152"/>
      <c r="CE442" s="1152"/>
      <c r="CF442" s="1152"/>
      <c r="CG442" s="1152"/>
      <c r="CH442" s="1152"/>
      <c r="CI442" s="1152"/>
      <c r="CJ442" s="1152"/>
      <c r="CK442" s="1152"/>
      <c r="CL442" s="1152"/>
      <c r="CM442" s="1199"/>
      <c r="CN442" s="1199"/>
    </row>
    <row r="443" spans="2:92">
      <c r="B443" s="1151"/>
      <c r="I443" s="1152"/>
      <c r="J443" s="1152"/>
      <c r="K443" s="1152"/>
      <c r="L443" s="1152"/>
      <c r="M443" s="1152"/>
      <c r="N443" s="1152"/>
      <c r="O443" s="1152"/>
      <c r="P443" s="1152"/>
      <c r="Q443" s="1152"/>
      <c r="R443" s="1152"/>
      <c r="S443" s="1152"/>
      <c r="T443" s="1152"/>
      <c r="U443" s="1152"/>
      <c r="V443" s="1152"/>
      <c r="W443" s="1152"/>
      <c r="X443" s="1152"/>
      <c r="Y443" s="1152"/>
      <c r="Z443" s="1152"/>
      <c r="AA443" s="1152"/>
      <c r="AB443" s="1199"/>
      <c r="AC443" s="1199"/>
      <c r="AD443" s="1199"/>
      <c r="AE443" s="1199"/>
      <c r="AF443" s="1152"/>
      <c r="AG443" s="1152"/>
      <c r="AH443" s="1152"/>
      <c r="AI443" s="1152"/>
      <c r="AJ443" s="1152"/>
      <c r="AK443" s="1152"/>
      <c r="AL443" s="1152"/>
      <c r="AM443" s="1152"/>
      <c r="AN443" s="1152"/>
      <c r="AO443" s="1152"/>
      <c r="AP443" s="1152"/>
      <c r="AQ443" s="1152"/>
      <c r="AR443" s="1152"/>
      <c r="AS443" s="1152"/>
      <c r="AT443" s="1152"/>
      <c r="AU443" s="1152"/>
      <c r="AV443" s="1152"/>
      <c r="AW443" s="1152"/>
      <c r="AX443" s="1153"/>
      <c r="AY443" s="1152"/>
      <c r="AZ443" s="1152"/>
      <c r="BA443" s="1152"/>
      <c r="BB443" s="1152"/>
      <c r="BC443" s="1152"/>
      <c r="BD443" s="1152"/>
      <c r="BE443" s="1152"/>
      <c r="BF443" s="1152"/>
      <c r="BG443" s="1152"/>
      <c r="BH443" s="1152"/>
      <c r="BI443" s="1152"/>
      <c r="BJ443" s="1152"/>
      <c r="BK443" s="1152"/>
      <c r="BL443" s="1152"/>
      <c r="BM443" s="1152"/>
      <c r="BN443" s="1152"/>
      <c r="BO443" s="1152"/>
      <c r="BP443" s="1152"/>
      <c r="BQ443" s="1152"/>
      <c r="BR443" s="1152"/>
      <c r="BS443" s="1199"/>
      <c r="BT443" s="1152"/>
      <c r="BU443" s="1152"/>
      <c r="BV443" s="1152"/>
      <c r="BW443" s="1152"/>
      <c r="BX443" s="1152"/>
      <c r="BY443" s="1152"/>
      <c r="BZ443" s="1152"/>
      <c r="CA443" s="1152"/>
      <c r="CB443" s="1152"/>
      <c r="CC443" s="1152"/>
      <c r="CD443" s="1152"/>
      <c r="CE443" s="1152"/>
      <c r="CF443" s="1152"/>
      <c r="CG443" s="1152"/>
      <c r="CH443" s="1152"/>
      <c r="CI443" s="1152"/>
      <c r="CJ443" s="1152"/>
      <c r="CK443" s="1152"/>
      <c r="CL443" s="1152"/>
      <c r="CM443" s="1199"/>
      <c r="CN443" s="1199"/>
    </row>
    <row r="444" spans="2:92">
      <c r="B444" s="1151"/>
      <c r="I444" s="1152"/>
      <c r="J444" s="1152"/>
      <c r="K444" s="1152"/>
      <c r="L444" s="1152"/>
      <c r="M444" s="1152"/>
      <c r="N444" s="1152"/>
      <c r="O444" s="1152"/>
      <c r="P444" s="1152"/>
      <c r="Q444" s="1152"/>
      <c r="R444" s="1152"/>
      <c r="S444" s="1152"/>
      <c r="T444" s="1152"/>
      <c r="U444" s="1152"/>
      <c r="V444" s="1152"/>
      <c r="W444" s="1152"/>
      <c r="X444" s="1152"/>
      <c r="Y444" s="1152"/>
      <c r="Z444" s="1152"/>
      <c r="AA444" s="1152"/>
      <c r="AB444" s="1199"/>
      <c r="AC444" s="1199"/>
      <c r="AD444" s="1199"/>
      <c r="AE444" s="1199"/>
      <c r="AF444" s="1152"/>
      <c r="AG444" s="1152"/>
      <c r="AH444" s="1152"/>
      <c r="AI444" s="1152"/>
      <c r="AJ444" s="1152"/>
      <c r="AK444" s="1152"/>
      <c r="AL444" s="1152"/>
      <c r="AM444" s="1152"/>
      <c r="AN444" s="1152"/>
      <c r="AO444" s="1152"/>
      <c r="AP444" s="1152"/>
      <c r="AQ444" s="1152"/>
      <c r="AR444" s="1152"/>
      <c r="AS444" s="1152"/>
      <c r="AT444" s="1152"/>
      <c r="AU444" s="1152"/>
      <c r="AV444" s="1152"/>
      <c r="AW444" s="1152"/>
      <c r="AX444" s="1153"/>
      <c r="AY444" s="1152"/>
      <c r="AZ444" s="1152"/>
      <c r="BA444" s="1152"/>
      <c r="BB444" s="1152"/>
      <c r="BC444" s="1152"/>
      <c r="BD444" s="1152"/>
      <c r="BE444" s="1152"/>
      <c r="BF444" s="1152"/>
      <c r="BG444" s="1152"/>
      <c r="BH444" s="1152"/>
      <c r="BI444" s="1152"/>
      <c r="BJ444" s="1152"/>
      <c r="BK444" s="1152"/>
      <c r="BL444" s="1152"/>
      <c r="BM444" s="1152"/>
      <c r="BN444" s="1152"/>
      <c r="BO444" s="1152"/>
      <c r="BP444" s="1152"/>
      <c r="BQ444" s="1152"/>
      <c r="BR444" s="1152"/>
      <c r="BS444" s="1199"/>
      <c r="BT444" s="1152"/>
      <c r="BU444" s="1152"/>
      <c r="BV444" s="1152"/>
      <c r="BW444" s="1152"/>
      <c r="BX444" s="1152"/>
      <c r="BY444" s="1152"/>
      <c r="BZ444" s="1152"/>
      <c r="CA444" s="1152"/>
      <c r="CB444" s="1152"/>
      <c r="CC444" s="1152"/>
      <c r="CD444" s="1152"/>
      <c r="CE444" s="1152"/>
      <c r="CF444" s="1152"/>
      <c r="CG444" s="1152"/>
      <c r="CH444" s="1152"/>
      <c r="CI444" s="1152"/>
      <c r="CJ444" s="1152"/>
      <c r="CK444" s="1152"/>
      <c r="CL444" s="1152"/>
      <c r="CM444" s="1199"/>
      <c r="CN444" s="1199"/>
    </row>
    <row r="445" spans="2:92">
      <c r="B445" s="1151"/>
      <c r="I445" s="1152"/>
      <c r="J445" s="1152"/>
      <c r="K445" s="1152"/>
      <c r="L445" s="1152"/>
      <c r="M445" s="1152"/>
      <c r="N445" s="1152"/>
      <c r="O445" s="1152"/>
      <c r="P445" s="1152"/>
      <c r="Q445" s="1152"/>
      <c r="R445" s="1152"/>
      <c r="S445" s="1152"/>
      <c r="T445" s="1152"/>
      <c r="U445" s="1152"/>
      <c r="V445" s="1152"/>
      <c r="W445" s="1152"/>
      <c r="X445" s="1152"/>
      <c r="Y445" s="1152"/>
      <c r="Z445" s="1152"/>
      <c r="AA445" s="1152"/>
      <c r="AB445" s="1199"/>
      <c r="AC445" s="1199"/>
      <c r="AD445" s="1199"/>
      <c r="AE445" s="1199"/>
      <c r="AF445" s="1152"/>
      <c r="AG445" s="1152"/>
      <c r="AH445" s="1152"/>
      <c r="AI445" s="1152"/>
      <c r="AJ445" s="1152"/>
      <c r="AK445" s="1152"/>
      <c r="AL445" s="1152"/>
      <c r="AM445" s="1152"/>
      <c r="AN445" s="1152"/>
      <c r="AO445" s="1152"/>
      <c r="AP445" s="1152"/>
      <c r="AQ445" s="1152"/>
      <c r="AR445" s="1152"/>
      <c r="AS445" s="1152"/>
      <c r="AT445" s="1152"/>
      <c r="AU445" s="1152"/>
      <c r="AV445" s="1152"/>
      <c r="AW445" s="1152"/>
      <c r="AX445" s="1153"/>
      <c r="AY445" s="1152"/>
      <c r="AZ445" s="1152"/>
      <c r="BA445" s="1152"/>
      <c r="BB445" s="1152"/>
      <c r="BC445" s="1152"/>
      <c r="BD445" s="1152"/>
      <c r="BE445" s="1152"/>
      <c r="BF445" s="1152"/>
      <c r="BG445" s="1152"/>
      <c r="BH445" s="1152"/>
      <c r="BI445" s="1152"/>
      <c r="BJ445" s="1152"/>
      <c r="BK445" s="1152"/>
      <c r="BL445" s="1152"/>
      <c r="BM445" s="1152"/>
      <c r="BN445" s="1152"/>
      <c r="BO445" s="1152"/>
      <c r="BP445" s="1152"/>
      <c r="BQ445" s="1152"/>
      <c r="BR445" s="1152"/>
      <c r="BS445" s="1199"/>
      <c r="BT445" s="1152"/>
      <c r="BU445" s="1152"/>
      <c r="BV445" s="1152"/>
      <c r="BW445" s="1152"/>
      <c r="BX445" s="1152"/>
      <c r="BY445" s="1152"/>
      <c r="BZ445" s="1152"/>
      <c r="CA445" s="1152"/>
      <c r="CB445" s="1152"/>
      <c r="CC445" s="1152"/>
      <c r="CD445" s="1152"/>
      <c r="CE445" s="1152"/>
      <c r="CF445" s="1152"/>
      <c r="CG445" s="1152"/>
      <c r="CH445" s="1152"/>
      <c r="CI445" s="1152"/>
      <c r="CJ445" s="1152"/>
      <c r="CK445" s="1152"/>
      <c r="CL445" s="1152"/>
      <c r="CM445" s="1199"/>
      <c r="CN445" s="1199"/>
    </row>
    <row r="446" spans="2:92">
      <c r="B446" s="1151"/>
      <c r="I446" s="1152"/>
      <c r="J446" s="1152"/>
      <c r="K446" s="1152"/>
      <c r="L446" s="1152"/>
      <c r="M446" s="1152"/>
      <c r="N446" s="1152"/>
      <c r="O446" s="1152"/>
      <c r="P446" s="1152"/>
      <c r="Q446" s="1152"/>
      <c r="R446" s="1152"/>
      <c r="S446" s="1152"/>
      <c r="T446" s="1152"/>
      <c r="U446" s="1152"/>
      <c r="V446" s="1152"/>
      <c r="W446" s="1152"/>
      <c r="X446" s="1152"/>
      <c r="Y446" s="1152"/>
      <c r="Z446" s="1152"/>
      <c r="AA446" s="1152"/>
      <c r="AB446" s="1199"/>
      <c r="AC446" s="1199"/>
      <c r="AD446" s="1199"/>
      <c r="AE446" s="1199"/>
      <c r="AF446" s="1152"/>
      <c r="AG446" s="1152"/>
      <c r="AH446" s="1152"/>
      <c r="AI446" s="1152"/>
      <c r="AJ446" s="1152"/>
      <c r="AK446" s="1152"/>
      <c r="AL446" s="1152"/>
      <c r="AM446" s="1152"/>
      <c r="AN446" s="1152"/>
      <c r="AO446" s="1152"/>
      <c r="AP446" s="1152"/>
      <c r="AQ446" s="1152"/>
      <c r="AR446" s="1152"/>
      <c r="AS446" s="1152"/>
      <c r="AT446" s="1152"/>
      <c r="AU446" s="1152"/>
      <c r="AV446" s="1152"/>
      <c r="AW446" s="1152"/>
      <c r="AX446" s="1153"/>
      <c r="AY446" s="1152"/>
      <c r="AZ446" s="1152"/>
      <c r="BA446" s="1152"/>
      <c r="BB446" s="1152"/>
      <c r="BC446" s="1152"/>
      <c r="BD446" s="1152"/>
      <c r="BE446" s="1152"/>
      <c r="BF446" s="1152"/>
      <c r="BG446" s="1152"/>
      <c r="BH446" s="1152"/>
      <c r="BI446" s="1152"/>
      <c r="BJ446" s="1152"/>
      <c r="BK446" s="1152"/>
      <c r="BL446" s="1152"/>
      <c r="BM446" s="1152"/>
      <c r="BN446" s="1152"/>
      <c r="BO446" s="1152"/>
      <c r="BP446" s="1152"/>
      <c r="BQ446" s="1152"/>
      <c r="BR446" s="1152"/>
      <c r="BS446" s="1199"/>
      <c r="BT446" s="1152"/>
      <c r="BU446" s="1152"/>
      <c r="BV446" s="1152"/>
      <c r="BW446" s="1152"/>
      <c r="BX446" s="1152"/>
      <c r="BY446" s="1152"/>
      <c r="BZ446" s="1152"/>
      <c r="CA446" s="1152"/>
      <c r="CB446" s="1152"/>
      <c r="CC446" s="1152"/>
      <c r="CD446" s="1152"/>
      <c r="CE446" s="1152"/>
      <c r="CF446" s="1152"/>
      <c r="CG446" s="1152"/>
      <c r="CH446" s="1152"/>
      <c r="CI446" s="1152"/>
      <c r="CJ446" s="1152"/>
      <c r="CK446" s="1152"/>
      <c r="CL446" s="1152"/>
      <c r="CM446" s="1199"/>
      <c r="CN446" s="1199"/>
    </row>
    <row r="447" spans="2:92">
      <c r="B447" s="1151"/>
      <c r="I447" s="1152"/>
      <c r="J447" s="1152"/>
      <c r="K447" s="1152"/>
      <c r="L447" s="1152"/>
      <c r="M447" s="1152"/>
      <c r="N447" s="1152"/>
      <c r="O447" s="1152"/>
      <c r="P447" s="1152"/>
      <c r="Q447" s="1152"/>
      <c r="R447" s="1152"/>
      <c r="S447" s="1152"/>
      <c r="T447" s="1152"/>
      <c r="U447" s="1152"/>
      <c r="V447" s="1152"/>
      <c r="W447" s="1152"/>
      <c r="X447" s="1152"/>
      <c r="Y447" s="1152"/>
      <c r="Z447" s="1152"/>
      <c r="AA447" s="1152"/>
      <c r="AB447" s="1199"/>
      <c r="AC447" s="1199"/>
      <c r="AD447" s="1199"/>
      <c r="AE447" s="1199"/>
      <c r="AF447" s="1152"/>
      <c r="AG447" s="1152"/>
      <c r="AH447" s="1152"/>
      <c r="AI447" s="1152"/>
      <c r="AJ447" s="1152"/>
      <c r="AK447" s="1152"/>
      <c r="AL447" s="1152"/>
      <c r="AM447" s="1152"/>
      <c r="AN447" s="1152"/>
      <c r="AO447" s="1152"/>
      <c r="AP447" s="1152"/>
      <c r="AQ447" s="1152"/>
      <c r="AR447" s="1152"/>
      <c r="AS447" s="1152"/>
      <c r="AT447" s="1152"/>
      <c r="AU447" s="1152"/>
      <c r="AV447" s="1152"/>
      <c r="AW447" s="1152"/>
      <c r="AX447" s="1153"/>
      <c r="AY447" s="1152"/>
      <c r="AZ447" s="1152"/>
      <c r="BA447" s="1152"/>
      <c r="BB447" s="1152"/>
      <c r="BC447" s="1152"/>
      <c r="BD447" s="1152"/>
      <c r="BE447" s="1152"/>
      <c r="BF447" s="1152"/>
      <c r="BG447" s="1152"/>
      <c r="BH447" s="1152"/>
      <c r="BI447" s="1152"/>
      <c r="BJ447" s="1152"/>
      <c r="BK447" s="1152"/>
      <c r="BL447" s="1152"/>
      <c r="BM447" s="1152"/>
      <c r="BN447" s="1152"/>
      <c r="BO447" s="1152"/>
      <c r="BP447" s="1152"/>
      <c r="BQ447" s="1152"/>
      <c r="BR447" s="1152"/>
      <c r="BS447" s="1199"/>
      <c r="BT447" s="1152"/>
      <c r="BU447" s="1152"/>
      <c r="BV447" s="1152"/>
      <c r="BW447" s="1152"/>
      <c r="BX447" s="1152"/>
      <c r="BY447" s="1152"/>
      <c r="BZ447" s="1152"/>
      <c r="CA447" s="1152"/>
      <c r="CB447" s="1152"/>
      <c r="CC447" s="1152"/>
      <c r="CD447" s="1152"/>
      <c r="CE447" s="1152"/>
      <c r="CF447" s="1152"/>
      <c r="CG447" s="1152"/>
      <c r="CH447" s="1152"/>
      <c r="CI447" s="1152"/>
      <c r="CJ447" s="1152"/>
      <c r="CK447" s="1152"/>
      <c r="CL447" s="1152"/>
      <c r="CM447" s="1199"/>
      <c r="CN447" s="1199"/>
    </row>
    <row r="448" spans="2:92">
      <c r="B448" s="1151"/>
      <c r="I448" s="1152"/>
      <c r="J448" s="1152"/>
      <c r="K448" s="1152"/>
      <c r="L448" s="1152"/>
      <c r="M448" s="1152"/>
      <c r="N448" s="1152"/>
      <c r="O448" s="1152"/>
      <c r="P448" s="1152"/>
      <c r="Q448" s="1152"/>
      <c r="R448" s="1152"/>
      <c r="S448" s="1152"/>
      <c r="T448" s="1152"/>
      <c r="U448" s="1152"/>
      <c r="V448" s="1152"/>
      <c r="W448" s="1152"/>
      <c r="X448" s="1152"/>
      <c r="Y448" s="1152"/>
      <c r="Z448" s="1152"/>
      <c r="AA448" s="1152"/>
      <c r="AB448" s="1199"/>
      <c r="AC448" s="1199"/>
      <c r="AD448" s="1199"/>
      <c r="AE448" s="1199"/>
      <c r="AF448" s="1152"/>
      <c r="AG448" s="1152"/>
      <c r="AH448" s="1152"/>
      <c r="AI448" s="1152"/>
      <c r="AJ448" s="1152"/>
      <c r="AK448" s="1152"/>
      <c r="AL448" s="1152"/>
      <c r="AM448" s="1152"/>
      <c r="AN448" s="1152"/>
      <c r="AO448" s="1152"/>
      <c r="AP448" s="1152"/>
      <c r="AQ448" s="1152"/>
      <c r="AR448" s="1152"/>
      <c r="AS448" s="1152"/>
      <c r="AT448" s="1152"/>
      <c r="AU448" s="1152"/>
      <c r="AV448" s="1152"/>
      <c r="AW448" s="1152"/>
      <c r="AX448" s="1153"/>
      <c r="AY448" s="1152"/>
      <c r="AZ448" s="1152"/>
      <c r="BA448" s="1152"/>
      <c r="BB448" s="1152"/>
      <c r="BC448" s="1152"/>
      <c r="BD448" s="1152"/>
      <c r="BE448" s="1152"/>
      <c r="BF448" s="1152"/>
      <c r="BG448" s="1152"/>
      <c r="BH448" s="1152"/>
      <c r="BI448" s="1152"/>
      <c r="BJ448" s="1152"/>
      <c r="BK448" s="1152"/>
      <c r="BL448" s="1152"/>
      <c r="BM448" s="1152"/>
      <c r="BN448" s="1152"/>
      <c r="BO448" s="1152"/>
      <c r="BP448" s="1152"/>
      <c r="BQ448" s="1152"/>
      <c r="BR448" s="1152"/>
      <c r="BS448" s="1199"/>
      <c r="BT448" s="1152"/>
      <c r="BU448" s="1152"/>
      <c r="BV448" s="1152"/>
      <c r="BW448" s="1152"/>
      <c r="BX448" s="1152"/>
      <c r="BY448" s="1152"/>
      <c r="BZ448" s="1152"/>
      <c r="CA448" s="1152"/>
      <c r="CB448" s="1152"/>
      <c r="CC448" s="1152"/>
      <c r="CD448" s="1152"/>
      <c r="CE448" s="1152"/>
      <c r="CF448" s="1152"/>
      <c r="CG448" s="1152"/>
      <c r="CH448" s="1152"/>
      <c r="CI448" s="1152"/>
      <c r="CJ448" s="1152"/>
      <c r="CK448" s="1152"/>
      <c r="CL448" s="1152"/>
      <c r="CM448" s="1199"/>
      <c r="CN448" s="1199"/>
    </row>
    <row r="449" spans="2:92">
      <c r="B449" s="1151"/>
      <c r="I449" s="1152"/>
      <c r="J449" s="1152"/>
      <c r="K449" s="1152"/>
      <c r="L449" s="1152"/>
      <c r="M449" s="1152"/>
      <c r="N449" s="1152"/>
      <c r="O449" s="1152"/>
      <c r="P449" s="1152"/>
      <c r="Q449" s="1152"/>
      <c r="R449" s="1152"/>
      <c r="S449" s="1152"/>
      <c r="T449" s="1152"/>
      <c r="U449" s="1152"/>
      <c r="V449" s="1152"/>
      <c r="W449" s="1152"/>
      <c r="X449" s="1152"/>
      <c r="Y449" s="1152"/>
      <c r="Z449" s="1152"/>
      <c r="AA449" s="1152"/>
      <c r="AB449" s="1199"/>
      <c r="AC449" s="1199"/>
      <c r="AD449" s="1199"/>
      <c r="AE449" s="1199"/>
      <c r="AF449" s="1152"/>
      <c r="AG449" s="1152"/>
      <c r="AH449" s="1152"/>
      <c r="AI449" s="1152"/>
      <c r="AJ449" s="1152"/>
      <c r="AK449" s="1152"/>
      <c r="AL449" s="1152"/>
      <c r="AM449" s="1152"/>
      <c r="AN449" s="1152"/>
      <c r="AO449" s="1152"/>
      <c r="AP449" s="1152"/>
      <c r="AQ449" s="1152"/>
      <c r="AR449" s="1152"/>
      <c r="AS449" s="1152"/>
      <c r="AT449" s="1152"/>
      <c r="AU449" s="1152"/>
      <c r="AV449" s="1152"/>
      <c r="AW449" s="1152"/>
      <c r="AX449" s="1153"/>
      <c r="AY449" s="1152"/>
      <c r="AZ449" s="1152"/>
      <c r="BA449" s="1152"/>
      <c r="BB449" s="1152"/>
      <c r="BC449" s="1152"/>
      <c r="BD449" s="1152"/>
      <c r="BE449" s="1152"/>
      <c r="BF449" s="1152"/>
      <c r="BG449" s="1152"/>
      <c r="BH449" s="1152"/>
      <c r="BI449" s="1152"/>
      <c r="BJ449" s="1152"/>
      <c r="BK449" s="1152"/>
      <c r="BL449" s="1152"/>
      <c r="BM449" s="1152"/>
      <c r="BN449" s="1152"/>
      <c r="BO449" s="1152"/>
      <c r="BP449" s="1152"/>
      <c r="BQ449" s="1152"/>
      <c r="BR449" s="1152"/>
      <c r="BS449" s="1199"/>
      <c r="BT449" s="1152"/>
      <c r="BU449" s="1152"/>
      <c r="BV449" s="1152"/>
      <c r="BW449" s="1152"/>
      <c r="BX449" s="1152"/>
      <c r="BY449" s="1152"/>
      <c r="BZ449" s="1152"/>
      <c r="CA449" s="1152"/>
      <c r="CB449" s="1152"/>
      <c r="CC449" s="1152"/>
      <c r="CD449" s="1152"/>
      <c r="CE449" s="1152"/>
      <c r="CF449" s="1152"/>
      <c r="CG449" s="1152"/>
      <c r="CH449" s="1152"/>
      <c r="CI449" s="1152"/>
      <c r="CJ449" s="1152"/>
      <c r="CK449" s="1152"/>
      <c r="CL449" s="1152"/>
      <c r="CM449" s="1199"/>
      <c r="CN449" s="1199"/>
    </row>
    <row r="450" spans="2:92">
      <c r="B450" s="1151"/>
      <c r="I450" s="1152"/>
      <c r="J450" s="1152"/>
      <c r="K450" s="1152"/>
      <c r="L450" s="1152"/>
      <c r="M450" s="1152"/>
      <c r="N450" s="1152"/>
      <c r="O450" s="1152"/>
      <c r="P450" s="1152"/>
      <c r="Q450" s="1152"/>
      <c r="R450" s="1152"/>
      <c r="S450" s="1152"/>
      <c r="T450" s="1152"/>
      <c r="U450" s="1152"/>
      <c r="V450" s="1152"/>
      <c r="W450" s="1152"/>
      <c r="X450" s="1152"/>
      <c r="Y450" s="1152"/>
      <c r="Z450" s="1152"/>
      <c r="AA450" s="1152"/>
      <c r="AB450" s="1199"/>
      <c r="AC450" s="1199"/>
      <c r="AD450" s="1199"/>
      <c r="AE450" s="1199"/>
      <c r="AF450" s="1152"/>
      <c r="AG450" s="1152"/>
      <c r="AH450" s="1152"/>
      <c r="AI450" s="1152"/>
      <c r="AJ450" s="1152"/>
      <c r="AK450" s="1152"/>
      <c r="AL450" s="1152"/>
      <c r="AM450" s="1152"/>
      <c r="AN450" s="1152"/>
      <c r="AO450" s="1152"/>
      <c r="AP450" s="1152"/>
      <c r="AQ450" s="1152"/>
      <c r="AR450" s="1152"/>
      <c r="AS450" s="1152"/>
      <c r="AT450" s="1152"/>
      <c r="AU450" s="1152"/>
      <c r="AV450" s="1152"/>
      <c r="AW450" s="1152"/>
      <c r="AX450" s="1153"/>
      <c r="AY450" s="1152"/>
      <c r="AZ450" s="1152"/>
      <c r="BA450" s="1152"/>
      <c r="BB450" s="1152"/>
      <c r="BC450" s="1152"/>
      <c r="BD450" s="1152"/>
      <c r="BE450" s="1152"/>
      <c r="BF450" s="1152"/>
      <c r="BG450" s="1152"/>
      <c r="BH450" s="1152"/>
      <c r="BI450" s="1152"/>
      <c r="BJ450" s="1152"/>
      <c r="BK450" s="1152"/>
      <c r="BL450" s="1152"/>
      <c r="BM450" s="1152"/>
      <c r="BN450" s="1152"/>
      <c r="BO450" s="1152"/>
      <c r="BP450" s="1152"/>
      <c r="BQ450" s="1152"/>
      <c r="BR450" s="1152"/>
      <c r="BS450" s="1199"/>
      <c r="BT450" s="1152"/>
      <c r="BU450" s="1152"/>
      <c r="BV450" s="1152"/>
      <c r="BW450" s="1152"/>
      <c r="BX450" s="1152"/>
      <c r="BY450" s="1152"/>
      <c r="BZ450" s="1152"/>
      <c r="CA450" s="1152"/>
      <c r="CB450" s="1152"/>
      <c r="CC450" s="1152"/>
      <c r="CD450" s="1152"/>
      <c r="CE450" s="1152"/>
      <c r="CF450" s="1152"/>
      <c r="CG450" s="1152"/>
      <c r="CH450" s="1152"/>
      <c r="CI450" s="1152"/>
      <c r="CJ450" s="1152"/>
      <c r="CK450" s="1152"/>
      <c r="CL450" s="1152"/>
      <c r="CM450" s="1199"/>
      <c r="CN450" s="1199"/>
    </row>
    <row r="451" spans="2:92">
      <c r="B451" s="1151"/>
      <c r="I451" s="1152"/>
      <c r="J451" s="1152"/>
      <c r="K451" s="1152"/>
      <c r="L451" s="1152"/>
      <c r="M451" s="1152"/>
      <c r="N451" s="1152"/>
      <c r="O451" s="1152"/>
      <c r="P451" s="1152"/>
      <c r="Q451" s="1152"/>
      <c r="R451" s="1152"/>
      <c r="S451" s="1152"/>
      <c r="T451" s="1152"/>
      <c r="U451" s="1152"/>
      <c r="V451" s="1152"/>
      <c r="W451" s="1152"/>
      <c r="X451" s="1152"/>
      <c r="Y451" s="1152"/>
      <c r="Z451" s="1152"/>
      <c r="AA451" s="1152"/>
      <c r="AB451" s="1199"/>
      <c r="AC451" s="1199"/>
      <c r="AD451" s="1199"/>
      <c r="AE451" s="1199"/>
      <c r="AF451" s="1152"/>
      <c r="AG451" s="1152"/>
      <c r="AH451" s="1152"/>
      <c r="AI451" s="1152"/>
      <c r="AJ451" s="1152"/>
      <c r="AK451" s="1152"/>
      <c r="AL451" s="1152"/>
      <c r="AM451" s="1152"/>
      <c r="AN451" s="1152"/>
      <c r="AO451" s="1152"/>
      <c r="AP451" s="1152"/>
      <c r="AQ451" s="1152"/>
      <c r="AR451" s="1152"/>
      <c r="AS451" s="1152"/>
      <c r="AT451" s="1152"/>
      <c r="AU451" s="1152"/>
      <c r="AV451" s="1152"/>
      <c r="AW451" s="1152"/>
      <c r="AX451" s="1153"/>
      <c r="AY451" s="1152"/>
      <c r="AZ451" s="1152"/>
      <c r="BA451" s="1152"/>
      <c r="BB451" s="1152"/>
      <c r="BC451" s="1152"/>
      <c r="BD451" s="1152"/>
      <c r="BE451" s="1152"/>
      <c r="BF451" s="1152"/>
      <c r="BG451" s="1152"/>
      <c r="BH451" s="1152"/>
      <c r="BI451" s="1152"/>
      <c r="BJ451" s="1152"/>
      <c r="BK451" s="1152"/>
      <c r="BL451" s="1152"/>
      <c r="BM451" s="1152"/>
      <c r="BN451" s="1152"/>
      <c r="BO451" s="1152"/>
      <c r="BP451" s="1152"/>
      <c r="BQ451" s="1152"/>
      <c r="BR451" s="1152"/>
      <c r="BS451" s="1199"/>
      <c r="BT451" s="1152"/>
      <c r="BU451" s="1152"/>
      <c r="BV451" s="1152"/>
      <c r="BW451" s="1152"/>
      <c r="BX451" s="1152"/>
      <c r="BY451" s="1152"/>
      <c r="BZ451" s="1152"/>
      <c r="CA451" s="1152"/>
      <c r="CB451" s="1152"/>
      <c r="CC451" s="1152"/>
      <c r="CD451" s="1152"/>
      <c r="CE451" s="1152"/>
      <c r="CF451" s="1152"/>
      <c r="CG451" s="1152"/>
      <c r="CH451" s="1152"/>
      <c r="CI451" s="1152"/>
      <c r="CJ451" s="1152"/>
      <c r="CK451" s="1152"/>
      <c r="CL451" s="1152"/>
      <c r="CM451" s="1199"/>
      <c r="CN451" s="1199"/>
    </row>
    <row r="452" spans="2:92">
      <c r="B452" s="1151"/>
      <c r="I452" s="1152"/>
      <c r="J452" s="1152"/>
      <c r="K452" s="1152"/>
      <c r="L452" s="1152"/>
      <c r="M452" s="1152"/>
      <c r="N452" s="1152"/>
      <c r="O452" s="1152"/>
      <c r="P452" s="1152"/>
      <c r="Q452" s="1152"/>
      <c r="R452" s="1152"/>
      <c r="S452" s="1152"/>
      <c r="T452" s="1152"/>
      <c r="U452" s="1152"/>
      <c r="V452" s="1152"/>
      <c r="W452" s="1152"/>
      <c r="X452" s="1152"/>
      <c r="Y452" s="1152"/>
      <c r="Z452" s="1152"/>
      <c r="AA452" s="1152"/>
      <c r="AB452" s="1199"/>
      <c r="AC452" s="1199"/>
      <c r="AD452" s="1199"/>
      <c r="AE452" s="1199"/>
      <c r="AF452" s="1152"/>
      <c r="AG452" s="1152"/>
      <c r="AH452" s="1152"/>
      <c r="AI452" s="1152"/>
      <c r="AJ452" s="1152"/>
      <c r="AK452" s="1152"/>
      <c r="AL452" s="1152"/>
      <c r="AM452" s="1152"/>
      <c r="AN452" s="1152"/>
      <c r="AO452" s="1152"/>
      <c r="AP452" s="1152"/>
      <c r="AQ452" s="1152"/>
      <c r="AR452" s="1152"/>
      <c r="AS452" s="1152"/>
      <c r="AT452" s="1152"/>
      <c r="AU452" s="1152"/>
      <c r="AV452" s="1152"/>
      <c r="AW452" s="1152"/>
      <c r="AX452" s="1153"/>
      <c r="AY452" s="1152"/>
      <c r="AZ452" s="1152"/>
      <c r="BA452" s="1152"/>
      <c r="BB452" s="1152"/>
      <c r="BC452" s="1152"/>
      <c r="BD452" s="1152"/>
      <c r="BE452" s="1152"/>
      <c r="BF452" s="1152"/>
      <c r="BG452" s="1152"/>
      <c r="BH452" s="1152"/>
      <c r="BI452" s="1152"/>
      <c r="BJ452" s="1152"/>
      <c r="BK452" s="1152"/>
      <c r="BL452" s="1152"/>
      <c r="BM452" s="1152"/>
      <c r="BN452" s="1152"/>
      <c r="BO452" s="1152"/>
      <c r="BP452" s="1152"/>
      <c r="BQ452" s="1152"/>
      <c r="BR452" s="1152"/>
      <c r="BS452" s="1199"/>
      <c r="BT452" s="1152"/>
      <c r="BU452" s="1152"/>
      <c r="BV452" s="1152"/>
      <c r="BW452" s="1152"/>
      <c r="BX452" s="1152"/>
      <c r="BY452" s="1152"/>
      <c r="BZ452" s="1152"/>
      <c r="CA452" s="1152"/>
      <c r="CB452" s="1152"/>
      <c r="CC452" s="1152"/>
      <c r="CD452" s="1152"/>
      <c r="CE452" s="1152"/>
      <c r="CF452" s="1152"/>
      <c r="CG452" s="1152"/>
      <c r="CH452" s="1152"/>
      <c r="CI452" s="1152"/>
      <c r="CJ452" s="1152"/>
      <c r="CK452" s="1152"/>
      <c r="CL452" s="1152"/>
      <c r="CM452" s="1199"/>
      <c r="CN452" s="1199"/>
    </row>
    <row r="453" spans="2:92">
      <c r="B453" s="1151"/>
      <c r="I453" s="1152"/>
      <c r="J453" s="1152"/>
      <c r="K453" s="1152"/>
      <c r="L453" s="1152"/>
      <c r="M453" s="1152"/>
      <c r="N453" s="1152"/>
      <c r="O453" s="1152"/>
      <c r="P453" s="1152"/>
      <c r="Q453" s="1152"/>
      <c r="R453" s="1152"/>
      <c r="S453" s="1152"/>
      <c r="T453" s="1152"/>
      <c r="U453" s="1152"/>
      <c r="V453" s="1152"/>
      <c r="W453" s="1152"/>
      <c r="X453" s="1152"/>
      <c r="Y453" s="1152"/>
      <c r="Z453" s="1152"/>
      <c r="AA453" s="1152"/>
      <c r="AB453" s="1199"/>
      <c r="AC453" s="1199"/>
      <c r="AD453" s="1199"/>
      <c r="AE453" s="1199"/>
      <c r="AF453" s="1152"/>
      <c r="AG453" s="1152"/>
      <c r="AH453" s="1152"/>
      <c r="AI453" s="1152"/>
      <c r="AJ453" s="1152"/>
      <c r="AK453" s="1152"/>
      <c r="AL453" s="1152"/>
      <c r="AM453" s="1152"/>
      <c r="AN453" s="1152"/>
      <c r="AO453" s="1152"/>
      <c r="AP453" s="1152"/>
      <c r="AQ453" s="1152"/>
      <c r="AR453" s="1152"/>
      <c r="AS453" s="1152"/>
      <c r="AT453" s="1152"/>
      <c r="AU453" s="1152"/>
      <c r="AV453" s="1152"/>
      <c r="AW453" s="1152"/>
      <c r="AX453" s="1153"/>
      <c r="AY453" s="1152"/>
      <c r="AZ453" s="1152"/>
      <c r="BA453" s="1152"/>
      <c r="BB453" s="1152"/>
      <c r="BC453" s="1152"/>
      <c r="BD453" s="1152"/>
      <c r="BE453" s="1152"/>
      <c r="BF453" s="1152"/>
      <c r="BG453" s="1152"/>
      <c r="BH453" s="1152"/>
      <c r="BI453" s="1152"/>
      <c r="BJ453" s="1152"/>
      <c r="BK453" s="1152"/>
      <c r="BL453" s="1152"/>
      <c r="BM453" s="1152"/>
      <c r="BN453" s="1152"/>
      <c r="BO453" s="1152"/>
      <c r="BP453" s="1152"/>
      <c r="BQ453" s="1152"/>
      <c r="BR453" s="1152"/>
      <c r="BS453" s="1199"/>
      <c r="BT453" s="1152"/>
      <c r="BU453" s="1152"/>
      <c r="BV453" s="1152"/>
      <c r="BW453" s="1152"/>
      <c r="BX453" s="1152"/>
      <c r="BY453" s="1152"/>
      <c r="BZ453" s="1152"/>
      <c r="CA453" s="1152"/>
      <c r="CB453" s="1152"/>
      <c r="CC453" s="1152"/>
      <c r="CD453" s="1152"/>
      <c r="CE453" s="1152"/>
      <c r="CF453" s="1152"/>
      <c r="CG453" s="1152"/>
      <c r="CH453" s="1152"/>
      <c r="CI453" s="1152"/>
      <c r="CJ453" s="1152"/>
      <c r="CK453" s="1152"/>
      <c r="CL453" s="1152"/>
      <c r="CM453" s="1199"/>
      <c r="CN453" s="1199"/>
    </row>
    <row r="454" spans="2:92">
      <c r="B454" s="1151"/>
      <c r="I454" s="1152"/>
      <c r="J454" s="1152"/>
      <c r="K454" s="1152"/>
      <c r="L454" s="1152"/>
      <c r="M454" s="1152"/>
      <c r="N454" s="1152"/>
      <c r="O454" s="1152"/>
      <c r="P454" s="1152"/>
      <c r="Q454" s="1152"/>
      <c r="R454" s="1152"/>
      <c r="S454" s="1152"/>
      <c r="T454" s="1152"/>
      <c r="U454" s="1152"/>
      <c r="V454" s="1152"/>
      <c r="W454" s="1152"/>
      <c r="X454" s="1152"/>
      <c r="Y454" s="1152"/>
      <c r="Z454" s="1152"/>
      <c r="AA454" s="1152"/>
      <c r="AB454" s="1199"/>
      <c r="AC454" s="1199"/>
      <c r="AD454" s="1199"/>
      <c r="AE454" s="1199"/>
      <c r="AF454" s="1152"/>
      <c r="AG454" s="1152"/>
      <c r="AH454" s="1152"/>
      <c r="AI454" s="1152"/>
      <c r="AJ454" s="1152"/>
      <c r="AK454" s="1152"/>
      <c r="AL454" s="1152"/>
      <c r="AM454" s="1152"/>
      <c r="AN454" s="1152"/>
      <c r="AO454" s="1152"/>
      <c r="AP454" s="1152"/>
      <c r="AQ454" s="1152"/>
      <c r="AR454" s="1152"/>
      <c r="AS454" s="1152"/>
      <c r="AT454" s="1152"/>
      <c r="AU454" s="1152"/>
      <c r="AV454" s="1152"/>
      <c r="AW454" s="1152"/>
      <c r="AX454" s="1153"/>
      <c r="AY454" s="1152"/>
      <c r="AZ454" s="1152"/>
      <c r="BA454" s="1152"/>
      <c r="BB454" s="1152"/>
      <c r="BC454" s="1152"/>
      <c r="BD454" s="1152"/>
      <c r="BE454" s="1152"/>
      <c r="BF454" s="1152"/>
      <c r="BG454" s="1152"/>
      <c r="BH454" s="1152"/>
      <c r="BI454" s="1152"/>
      <c r="BJ454" s="1152"/>
      <c r="BK454" s="1152"/>
      <c r="BL454" s="1152"/>
      <c r="BM454" s="1152"/>
      <c r="BN454" s="1152"/>
      <c r="BO454" s="1152"/>
      <c r="BP454" s="1152"/>
      <c r="BQ454" s="1152"/>
      <c r="BR454" s="1152"/>
      <c r="BS454" s="1199"/>
      <c r="BT454" s="1152"/>
      <c r="BU454" s="1152"/>
      <c r="BV454" s="1152"/>
      <c r="BW454" s="1152"/>
      <c r="BX454" s="1152"/>
      <c r="BY454" s="1152"/>
      <c r="BZ454" s="1152"/>
      <c r="CA454" s="1152"/>
      <c r="CB454" s="1152"/>
      <c r="CC454" s="1152"/>
      <c r="CD454" s="1152"/>
      <c r="CE454" s="1152"/>
      <c r="CF454" s="1152"/>
      <c r="CG454" s="1152"/>
      <c r="CH454" s="1152"/>
      <c r="CI454" s="1152"/>
      <c r="CJ454" s="1152"/>
      <c r="CK454" s="1152"/>
      <c r="CL454" s="1152"/>
      <c r="CM454" s="1199"/>
      <c r="CN454" s="1199"/>
    </row>
    <row r="455" spans="2:92">
      <c r="B455" s="1151"/>
      <c r="I455" s="1152"/>
      <c r="J455" s="1152"/>
      <c r="K455" s="1152"/>
      <c r="L455" s="1152"/>
      <c r="M455" s="1152"/>
      <c r="N455" s="1152"/>
      <c r="O455" s="1152"/>
      <c r="P455" s="1152"/>
      <c r="Q455" s="1152"/>
      <c r="R455" s="1152"/>
      <c r="S455" s="1152"/>
      <c r="T455" s="1152"/>
      <c r="U455" s="1152"/>
      <c r="V455" s="1152"/>
      <c r="W455" s="1152"/>
      <c r="X455" s="1152"/>
      <c r="Y455" s="1152"/>
      <c r="Z455" s="1152"/>
      <c r="AA455" s="1152"/>
      <c r="AB455" s="1199"/>
      <c r="AC455" s="1199"/>
      <c r="AD455" s="1199"/>
      <c r="AE455" s="1199"/>
      <c r="AF455" s="1152"/>
      <c r="AG455" s="1152"/>
      <c r="AH455" s="1152"/>
      <c r="AI455" s="1152"/>
      <c r="AJ455" s="1152"/>
      <c r="AK455" s="1152"/>
      <c r="AL455" s="1152"/>
      <c r="AM455" s="1152"/>
      <c r="AN455" s="1152"/>
      <c r="AO455" s="1152"/>
      <c r="AP455" s="1152"/>
      <c r="AQ455" s="1152"/>
      <c r="AR455" s="1152"/>
      <c r="AS455" s="1152"/>
      <c r="AT455" s="1152"/>
      <c r="AU455" s="1152"/>
      <c r="AV455" s="1152"/>
      <c r="AW455" s="1152"/>
      <c r="AX455" s="1153"/>
      <c r="AY455" s="1152"/>
      <c r="AZ455" s="1152"/>
      <c r="BA455" s="1152"/>
      <c r="BB455" s="1152"/>
      <c r="BC455" s="1152"/>
      <c r="BD455" s="1152"/>
      <c r="BE455" s="1152"/>
      <c r="BF455" s="1152"/>
      <c r="BG455" s="1152"/>
      <c r="BH455" s="1152"/>
      <c r="BI455" s="1152"/>
      <c r="BJ455" s="1152"/>
      <c r="BK455" s="1152"/>
      <c r="BL455" s="1152"/>
      <c r="BM455" s="1152"/>
      <c r="BN455" s="1152"/>
      <c r="BO455" s="1152"/>
      <c r="BP455" s="1152"/>
      <c r="BQ455" s="1152"/>
      <c r="BR455" s="1152"/>
      <c r="BS455" s="1199"/>
      <c r="BT455" s="1152"/>
      <c r="BU455" s="1152"/>
      <c r="BV455" s="1152"/>
      <c r="BW455" s="1152"/>
      <c r="BX455" s="1152"/>
      <c r="BY455" s="1152"/>
      <c r="BZ455" s="1152"/>
      <c r="CA455" s="1152"/>
      <c r="CB455" s="1152"/>
      <c r="CC455" s="1152"/>
      <c r="CD455" s="1152"/>
      <c r="CE455" s="1152"/>
      <c r="CF455" s="1152"/>
      <c r="CG455" s="1152"/>
      <c r="CH455" s="1152"/>
      <c r="CI455" s="1152"/>
      <c r="CJ455" s="1152"/>
      <c r="CK455" s="1152"/>
      <c r="CL455" s="1152"/>
      <c r="CM455" s="1199"/>
      <c r="CN455" s="1199"/>
    </row>
    <row r="456" spans="2:92">
      <c r="B456" s="1151"/>
      <c r="I456" s="1152"/>
      <c r="J456" s="1152"/>
      <c r="K456" s="1152"/>
      <c r="L456" s="1152"/>
      <c r="M456" s="1152"/>
      <c r="N456" s="1152"/>
      <c r="O456" s="1152"/>
      <c r="P456" s="1152"/>
      <c r="Q456" s="1152"/>
      <c r="R456" s="1152"/>
      <c r="S456" s="1152"/>
      <c r="T456" s="1152"/>
      <c r="U456" s="1152"/>
      <c r="V456" s="1152"/>
      <c r="W456" s="1152"/>
      <c r="X456" s="1152"/>
      <c r="Y456" s="1152"/>
      <c r="Z456" s="1152"/>
      <c r="AA456" s="1152"/>
      <c r="AB456" s="1199"/>
      <c r="AC456" s="1199"/>
      <c r="AD456" s="1199"/>
      <c r="AE456" s="1199"/>
      <c r="AF456" s="1152"/>
      <c r="AG456" s="1152"/>
      <c r="AH456" s="1152"/>
      <c r="AI456" s="1152"/>
      <c r="AJ456" s="1152"/>
      <c r="AK456" s="1152"/>
      <c r="AL456" s="1152"/>
      <c r="AM456" s="1152"/>
      <c r="AN456" s="1152"/>
      <c r="AO456" s="1152"/>
      <c r="AP456" s="1152"/>
      <c r="AQ456" s="1152"/>
      <c r="AR456" s="1152"/>
      <c r="AS456" s="1152"/>
      <c r="AT456" s="1152"/>
      <c r="AU456" s="1152"/>
      <c r="AV456" s="1152"/>
      <c r="AW456" s="1152"/>
      <c r="AX456" s="1153"/>
      <c r="AY456" s="1152"/>
      <c r="AZ456" s="1152"/>
      <c r="BA456" s="1152"/>
      <c r="BB456" s="1152"/>
      <c r="BC456" s="1152"/>
      <c r="BD456" s="1152"/>
      <c r="BE456" s="1152"/>
      <c r="BF456" s="1152"/>
      <c r="BG456" s="1152"/>
      <c r="BH456" s="1152"/>
      <c r="BI456" s="1152"/>
      <c r="BJ456" s="1152"/>
      <c r="BK456" s="1152"/>
      <c r="BL456" s="1152"/>
      <c r="BM456" s="1152"/>
      <c r="BN456" s="1152"/>
      <c r="BO456" s="1152"/>
      <c r="BP456" s="1152"/>
      <c r="BQ456" s="1152"/>
      <c r="BR456" s="1152"/>
      <c r="BS456" s="1199"/>
      <c r="BT456" s="1152"/>
      <c r="BU456" s="1152"/>
      <c r="BV456" s="1152"/>
      <c r="BW456" s="1152"/>
      <c r="BX456" s="1152"/>
      <c r="BY456" s="1152"/>
      <c r="BZ456" s="1152"/>
      <c r="CA456" s="1152"/>
      <c r="CB456" s="1152"/>
      <c r="CC456" s="1152"/>
      <c r="CD456" s="1152"/>
      <c r="CE456" s="1152"/>
      <c r="CF456" s="1152"/>
      <c r="CG456" s="1152"/>
      <c r="CH456" s="1152"/>
      <c r="CI456" s="1152"/>
      <c r="CJ456" s="1152"/>
      <c r="CK456" s="1152"/>
      <c r="CL456" s="1152"/>
      <c r="CM456" s="1199"/>
      <c r="CN456" s="1199"/>
    </row>
    <row r="457" spans="2:92">
      <c r="B457" s="1151"/>
      <c r="I457" s="1152"/>
      <c r="J457" s="1152"/>
      <c r="K457" s="1152"/>
      <c r="L457" s="1152"/>
      <c r="M457" s="1152"/>
      <c r="N457" s="1152"/>
      <c r="O457" s="1152"/>
      <c r="P457" s="1152"/>
      <c r="Q457" s="1152"/>
      <c r="R457" s="1152"/>
      <c r="S457" s="1152"/>
      <c r="T457" s="1152"/>
      <c r="U457" s="1152"/>
      <c r="V457" s="1152"/>
      <c r="W457" s="1152"/>
      <c r="X457" s="1152"/>
      <c r="Y457" s="1152"/>
      <c r="Z457" s="1152"/>
      <c r="AA457" s="1152"/>
      <c r="AB457" s="1199"/>
      <c r="AC457" s="1199"/>
      <c r="AD457" s="1199"/>
      <c r="AE457" s="1199"/>
      <c r="AF457" s="1152"/>
      <c r="AG457" s="1152"/>
      <c r="AH457" s="1152"/>
      <c r="AI457" s="1152"/>
      <c r="AJ457" s="1152"/>
      <c r="AK457" s="1152"/>
      <c r="AL457" s="1152"/>
      <c r="AM457" s="1152"/>
      <c r="AN457" s="1152"/>
      <c r="AO457" s="1152"/>
      <c r="AP457" s="1152"/>
      <c r="AQ457" s="1152"/>
      <c r="AR457" s="1152"/>
      <c r="AS457" s="1152"/>
      <c r="AT457" s="1152"/>
      <c r="AU457" s="1152"/>
      <c r="AV457" s="1152"/>
      <c r="AW457" s="1152"/>
      <c r="AX457" s="1153"/>
      <c r="AY457" s="1152"/>
      <c r="AZ457" s="1152"/>
      <c r="BA457" s="1152"/>
      <c r="BB457" s="1152"/>
      <c r="BC457" s="1152"/>
      <c r="BD457" s="1152"/>
      <c r="BE457" s="1152"/>
      <c r="BF457" s="1152"/>
      <c r="BG457" s="1152"/>
      <c r="BH457" s="1152"/>
      <c r="BI457" s="1152"/>
      <c r="BJ457" s="1152"/>
      <c r="BK457" s="1152"/>
      <c r="BL457" s="1152"/>
      <c r="BM457" s="1152"/>
      <c r="BN457" s="1152"/>
      <c r="BO457" s="1152"/>
      <c r="BP457" s="1152"/>
      <c r="BQ457" s="1152"/>
      <c r="BR457" s="1152"/>
      <c r="BS457" s="1199"/>
      <c r="BT457" s="1152"/>
      <c r="BU457" s="1152"/>
      <c r="BV457" s="1152"/>
      <c r="BW457" s="1152"/>
      <c r="BX457" s="1152"/>
      <c r="BY457" s="1152"/>
      <c r="BZ457" s="1152"/>
      <c r="CA457" s="1152"/>
      <c r="CB457" s="1152"/>
      <c r="CC457" s="1152"/>
      <c r="CD457" s="1152"/>
      <c r="CE457" s="1152"/>
      <c r="CF457" s="1152"/>
      <c r="CG457" s="1152"/>
      <c r="CH457" s="1152"/>
      <c r="CI457" s="1152"/>
      <c r="CJ457" s="1152"/>
      <c r="CK457" s="1152"/>
      <c r="CL457" s="1152"/>
      <c r="CM457" s="1199"/>
      <c r="CN457" s="1199"/>
    </row>
    <row r="458" spans="2:92">
      <c r="B458" s="1151"/>
      <c r="I458" s="1152"/>
      <c r="J458" s="1152"/>
      <c r="K458" s="1152"/>
      <c r="L458" s="1152"/>
      <c r="M458" s="1152"/>
      <c r="N458" s="1152"/>
      <c r="O458" s="1152"/>
      <c r="P458" s="1152"/>
      <c r="Q458" s="1152"/>
      <c r="R458" s="1152"/>
      <c r="S458" s="1152"/>
      <c r="T458" s="1152"/>
      <c r="U458" s="1152"/>
      <c r="V458" s="1152"/>
      <c r="W458" s="1152"/>
      <c r="X458" s="1152"/>
      <c r="Y458" s="1152"/>
      <c r="Z458" s="1152"/>
      <c r="AA458" s="1152"/>
      <c r="AB458" s="1199"/>
      <c r="AC458" s="1199"/>
      <c r="AD458" s="1199"/>
      <c r="AE458" s="1199"/>
      <c r="AF458" s="1152"/>
      <c r="AG458" s="1152"/>
      <c r="AH458" s="1152"/>
      <c r="AI458" s="1152"/>
      <c r="AJ458" s="1152"/>
      <c r="AK458" s="1152"/>
      <c r="AL458" s="1152"/>
      <c r="AM458" s="1152"/>
      <c r="AN458" s="1152"/>
      <c r="AO458" s="1152"/>
      <c r="AP458" s="1152"/>
      <c r="AQ458" s="1152"/>
      <c r="AR458" s="1152"/>
      <c r="AS458" s="1152"/>
      <c r="AT458" s="1152"/>
      <c r="AU458" s="1152"/>
      <c r="AV458" s="1152"/>
      <c r="AW458" s="1152"/>
      <c r="AX458" s="1153"/>
      <c r="AY458" s="1152"/>
      <c r="AZ458" s="1152"/>
      <c r="BA458" s="1152"/>
      <c r="BB458" s="1152"/>
      <c r="BC458" s="1152"/>
      <c r="BD458" s="1152"/>
      <c r="BE458" s="1152"/>
      <c r="BF458" s="1152"/>
      <c r="BG458" s="1152"/>
      <c r="BH458" s="1152"/>
      <c r="BI458" s="1152"/>
      <c r="BJ458" s="1152"/>
      <c r="BK458" s="1152"/>
      <c r="BL458" s="1152"/>
      <c r="BM458" s="1152"/>
      <c r="BN458" s="1152"/>
      <c r="BO458" s="1152"/>
      <c r="BP458" s="1152"/>
      <c r="BQ458" s="1152"/>
      <c r="BR458" s="1152"/>
      <c r="BS458" s="1199"/>
      <c r="BT458" s="1152"/>
      <c r="BU458" s="1152"/>
      <c r="BV458" s="1152"/>
      <c r="BW458" s="1152"/>
      <c r="BX458" s="1152"/>
      <c r="BY458" s="1152"/>
      <c r="BZ458" s="1152"/>
      <c r="CA458" s="1152"/>
      <c r="CB458" s="1152"/>
      <c r="CC458" s="1152"/>
      <c r="CD458" s="1152"/>
      <c r="CE458" s="1152"/>
      <c r="CF458" s="1152"/>
      <c r="CG458" s="1152"/>
      <c r="CH458" s="1152"/>
      <c r="CI458" s="1152"/>
      <c r="CJ458" s="1152"/>
      <c r="CK458" s="1152"/>
      <c r="CL458" s="1152"/>
      <c r="CM458" s="1199"/>
      <c r="CN458" s="1199"/>
    </row>
    <row r="459" spans="2:92">
      <c r="B459" s="1151"/>
      <c r="I459" s="1152"/>
      <c r="J459" s="1152"/>
      <c r="K459" s="1152"/>
      <c r="L459" s="1152"/>
      <c r="M459" s="1152"/>
      <c r="N459" s="1152"/>
      <c r="O459" s="1152"/>
      <c r="P459" s="1152"/>
      <c r="Q459" s="1152"/>
      <c r="R459" s="1152"/>
      <c r="S459" s="1152"/>
      <c r="T459" s="1152"/>
      <c r="U459" s="1152"/>
      <c r="V459" s="1152"/>
      <c r="W459" s="1152"/>
      <c r="X459" s="1152"/>
      <c r="Y459" s="1152"/>
      <c r="Z459" s="1152"/>
      <c r="AA459" s="1152"/>
      <c r="AB459" s="1199"/>
      <c r="AC459" s="1199"/>
      <c r="AD459" s="1199"/>
      <c r="AE459" s="1199"/>
      <c r="AF459" s="1152"/>
      <c r="AG459" s="1152"/>
      <c r="AH459" s="1152"/>
      <c r="AI459" s="1152"/>
      <c r="AJ459" s="1152"/>
      <c r="AK459" s="1152"/>
      <c r="AL459" s="1152"/>
      <c r="AM459" s="1152"/>
      <c r="AN459" s="1152"/>
      <c r="AO459" s="1152"/>
      <c r="AP459" s="1152"/>
      <c r="AQ459" s="1152"/>
      <c r="AR459" s="1152"/>
      <c r="AS459" s="1152"/>
      <c r="AT459" s="1152"/>
      <c r="AU459" s="1152"/>
      <c r="AV459" s="1152"/>
      <c r="AW459" s="1152"/>
      <c r="AX459" s="1153"/>
      <c r="AY459" s="1152"/>
      <c r="AZ459" s="1152"/>
      <c r="BA459" s="1152"/>
      <c r="BB459" s="1152"/>
      <c r="BC459" s="1152"/>
      <c r="BD459" s="1152"/>
      <c r="BE459" s="1152"/>
      <c r="BF459" s="1152"/>
      <c r="BG459" s="1152"/>
      <c r="BH459" s="1152"/>
      <c r="BI459" s="1152"/>
      <c r="BJ459" s="1152"/>
      <c r="BK459" s="1152"/>
      <c r="BL459" s="1152"/>
      <c r="BM459" s="1152"/>
      <c r="BN459" s="1152"/>
      <c r="BO459" s="1152"/>
      <c r="BP459" s="1152"/>
      <c r="BQ459" s="1152"/>
      <c r="BR459" s="1152"/>
      <c r="BS459" s="1199"/>
      <c r="BT459" s="1152"/>
      <c r="BU459" s="1152"/>
      <c r="BV459" s="1152"/>
      <c r="BW459" s="1152"/>
      <c r="BX459" s="1152"/>
      <c r="BY459" s="1152"/>
      <c r="BZ459" s="1152"/>
      <c r="CA459" s="1152"/>
      <c r="CB459" s="1152"/>
      <c r="CC459" s="1152"/>
      <c r="CD459" s="1152"/>
      <c r="CE459" s="1152"/>
      <c r="CF459" s="1152"/>
      <c r="CG459" s="1152"/>
      <c r="CH459" s="1152"/>
      <c r="CI459" s="1152"/>
      <c r="CJ459" s="1152"/>
      <c r="CK459" s="1152"/>
      <c r="CL459" s="1152"/>
      <c r="CM459" s="1199"/>
      <c r="CN459" s="1199"/>
    </row>
    <row r="460" spans="2:92">
      <c r="B460" s="1151"/>
      <c r="I460" s="1152"/>
      <c r="J460" s="1152"/>
      <c r="K460" s="1152"/>
      <c r="L460" s="1152"/>
      <c r="M460" s="1152"/>
      <c r="N460" s="1152"/>
      <c r="O460" s="1152"/>
      <c r="P460" s="1152"/>
      <c r="Q460" s="1152"/>
      <c r="R460" s="1152"/>
      <c r="S460" s="1152"/>
      <c r="T460" s="1152"/>
      <c r="U460" s="1152"/>
      <c r="V460" s="1152"/>
      <c r="W460" s="1152"/>
      <c r="X460" s="1152"/>
      <c r="Y460" s="1152"/>
      <c r="Z460" s="1152"/>
      <c r="AA460" s="1152"/>
      <c r="AB460" s="1199"/>
      <c r="AC460" s="1199"/>
      <c r="AD460" s="1199"/>
      <c r="AE460" s="1199"/>
      <c r="AF460" s="1152"/>
      <c r="AG460" s="1152"/>
      <c r="AH460" s="1152"/>
      <c r="AI460" s="1152"/>
      <c r="AJ460" s="1152"/>
      <c r="AK460" s="1152"/>
      <c r="AL460" s="1152"/>
      <c r="AM460" s="1152"/>
      <c r="AN460" s="1152"/>
      <c r="AO460" s="1152"/>
      <c r="AP460" s="1152"/>
      <c r="AQ460" s="1152"/>
      <c r="AR460" s="1152"/>
      <c r="AS460" s="1152"/>
      <c r="AT460" s="1152"/>
      <c r="AU460" s="1152"/>
      <c r="AV460" s="1152"/>
      <c r="AW460" s="1152"/>
      <c r="AX460" s="1153"/>
      <c r="AY460" s="1152"/>
      <c r="AZ460" s="1152"/>
      <c r="BA460" s="1152"/>
      <c r="BB460" s="1152"/>
      <c r="BC460" s="1152"/>
      <c r="BD460" s="1152"/>
      <c r="BE460" s="1152"/>
      <c r="BF460" s="1152"/>
      <c r="BG460" s="1152"/>
      <c r="BH460" s="1152"/>
      <c r="BI460" s="1152"/>
      <c r="BJ460" s="1152"/>
      <c r="BK460" s="1152"/>
      <c r="BL460" s="1152"/>
      <c r="BM460" s="1152"/>
      <c r="BN460" s="1152"/>
      <c r="BO460" s="1152"/>
      <c r="BP460" s="1152"/>
      <c r="BQ460" s="1152"/>
      <c r="BR460" s="1152"/>
      <c r="BS460" s="1199"/>
      <c r="BT460" s="1152"/>
      <c r="BU460" s="1152"/>
      <c r="BV460" s="1152"/>
      <c r="BW460" s="1152"/>
      <c r="BX460" s="1152"/>
      <c r="BY460" s="1152"/>
      <c r="BZ460" s="1152"/>
      <c r="CA460" s="1152"/>
      <c r="CB460" s="1152"/>
      <c r="CC460" s="1152"/>
      <c r="CD460" s="1152"/>
      <c r="CE460" s="1152"/>
      <c r="CF460" s="1152"/>
      <c r="CG460" s="1152"/>
      <c r="CH460" s="1152"/>
      <c r="CI460" s="1152"/>
      <c r="CJ460" s="1152"/>
      <c r="CK460" s="1152"/>
      <c r="CL460" s="1152"/>
      <c r="CM460" s="1199"/>
      <c r="CN460" s="1199"/>
    </row>
    <row r="461" spans="2:92">
      <c r="B461" s="1151"/>
      <c r="I461" s="1152"/>
      <c r="J461" s="1152"/>
      <c r="K461" s="1152"/>
      <c r="L461" s="1152"/>
      <c r="M461" s="1152"/>
      <c r="N461" s="1152"/>
      <c r="O461" s="1152"/>
      <c r="P461" s="1152"/>
      <c r="Q461" s="1152"/>
      <c r="R461" s="1152"/>
      <c r="S461" s="1152"/>
      <c r="T461" s="1152"/>
      <c r="U461" s="1152"/>
      <c r="V461" s="1152"/>
      <c r="W461" s="1152"/>
      <c r="X461" s="1152"/>
      <c r="Y461" s="1152"/>
      <c r="Z461" s="1152"/>
      <c r="AA461" s="1152"/>
      <c r="AB461" s="1199"/>
      <c r="AC461" s="1199"/>
      <c r="AD461" s="1199"/>
      <c r="AE461" s="1199"/>
      <c r="AF461" s="1152"/>
      <c r="AG461" s="1152"/>
      <c r="AH461" s="1152"/>
      <c r="AI461" s="1152"/>
      <c r="AJ461" s="1152"/>
      <c r="AK461" s="1152"/>
      <c r="AL461" s="1152"/>
      <c r="AM461" s="1152"/>
      <c r="AN461" s="1152"/>
      <c r="AO461" s="1152"/>
      <c r="AP461" s="1152"/>
      <c r="AQ461" s="1152"/>
      <c r="AR461" s="1152"/>
      <c r="AS461" s="1152"/>
      <c r="AT461" s="1152"/>
      <c r="AU461" s="1152"/>
      <c r="AV461" s="1152"/>
      <c r="AW461" s="1152"/>
      <c r="AX461" s="1153"/>
      <c r="AY461" s="1152"/>
      <c r="AZ461" s="1152"/>
      <c r="BA461" s="1152"/>
      <c r="BB461" s="1152"/>
      <c r="BC461" s="1152"/>
      <c r="BD461" s="1152"/>
      <c r="BE461" s="1152"/>
      <c r="BF461" s="1152"/>
      <c r="BG461" s="1152"/>
      <c r="BH461" s="1152"/>
      <c r="BI461" s="1152"/>
      <c r="BJ461" s="1152"/>
      <c r="BK461" s="1152"/>
      <c r="BL461" s="1152"/>
      <c r="BM461" s="1152"/>
      <c r="BN461" s="1152"/>
      <c r="BO461" s="1152"/>
      <c r="BP461" s="1152"/>
      <c r="BQ461" s="1152"/>
      <c r="BR461" s="1152"/>
      <c r="BS461" s="1199"/>
      <c r="BT461" s="1152"/>
      <c r="BU461" s="1152"/>
      <c r="BV461" s="1152"/>
      <c r="BW461" s="1152"/>
      <c r="BX461" s="1152"/>
      <c r="BY461" s="1152"/>
      <c r="BZ461" s="1152"/>
      <c r="CA461" s="1152"/>
      <c r="CB461" s="1152"/>
      <c r="CC461" s="1152"/>
      <c r="CD461" s="1152"/>
      <c r="CE461" s="1152"/>
      <c r="CF461" s="1152"/>
      <c r="CG461" s="1152"/>
      <c r="CH461" s="1152"/>
      <c r="CI461" s="1152"/>
      <c r="CJ461" s="1152"/>
      <c r="CK461" s="1152"/>
      <c r="CL461" s="1152"/>
      <c r="CM461" s="1199"/>
      <c r="CN461" s="1199"/>
    </row>
    <row r="462" spans="2:92">
      <c r="B462" s="1151"/>
      <c r="I462" s="1152"/>
      <c r="J462" s="1152"/>
      <c r="K462" s="1152"/>
      <c r="L462" s="1152"/>
      <c r="M462" s="1152"/>
      <c r="N462" s="1152"/>
      <c r="O462" s="1152"/>
      <c r="P462" s="1152"/>
      <c r="Q462" s="1152"/>
      <c r="R462" s="1152"/>
      <c r="S462" s="1152"/>
      <c r="T462" s="1152"/>
      <c r="U462" s="1152"/>
      <c r="V462" s="1152"/>
      <c r="W462" s="1152"/>
      <c r="X462" s="1152"/>
      <c r="Y462" s="1152"/>
      <c r="Z462" s="1152"/>
      <c r="AA462" s="1152"/>
      <c r="AB462" s="1199"/>
      <c r="AC462" s="1199"/>
      <c r="AD462" s="1199"/>
      <c r="AE462" s="1199"/>
      <c r="AF462" s="1152"/>
      <c r="AG462" s="1152"/>
      <c r="AH462" s="1152"/>
      <c r="AI462" s="1152"/>
      <c r="AJ462" s="1152"/>
      <c r="AK462" s="1152"/>
      <c r="AL462" s="1152"/>
      <c r="AM462" s="1152"/>
      <c r="AN462" s="1152"/>
      <c r="AO462" s="1152"/>
      <c r="AP462" s="1152"/>
      <c r="AQ462" s="1152"/>
      <c r="AR462" s="1152"/>
      <c r="AS462" s="1152"/>
      <c r="AT462" s="1152"/>
      <c r="AU462" s="1152"/>
      <c r="AV462" s="1152"/>
      <c r="AW462" s="1152"/>
      <c r="AX462" s="1153"/>
      <c r="AY462" s="1152"/>
      <c r="AZ462" s="1152"/>
      <c r="BA462" s="1152"/>
      <c r="BB462" s="1152"/>
      <c r="BC462" s="1152"/>
      <c r="BD462" s="1152"/>
      <c r="BE462" s="1152"/>
      <c r="BF462" s="1152"/>
      <c r="BG462" s="1152"/>
      <c r="BH462" s="1152"/>
      <c r="BI462" s="1152"/>
      <c r="BJ462" s="1152"/>
      <c r="BK462" s="1152"/>
      <c r="BL462" s="1152"/>
      <c r="BM462" s="1152"/>
      <c r="BN462" s="1152"/>
      <c r="BO462" s="1152"/>
      <c r="BP462" s="1152"/>
      <c r="BQ462" s="1152"/>
      <c r="BR462" s="1152"/>
      <c r="BS462" s="1199"/>
      <c r="BT462" s="1152"/>
      <c r="BU462" s="1152"/>
      <c r="BV462" s="1152"/>
      <c r="BW462" s="1152"/>
      <c r="BX462" s="1152"/>
      <c r="BY462" s="1152"/>
      <c r="BZ462" s="1152"/>
      <c r="CA462" s="1152"/>
      <c r="CB462" s="1152"/>
      <c r="CC462" s="1152"/>
      <c r="CD462" s="1152"/>
      <c r="CE462" s="1152"/>
      <c r="CF462" s="1152"/>
      <c r="CG462" s="1152"/>
      <c r="CH462" s="1152"/>
      <c r="CI462" s="1152"/>
      <c r="CJ462" s="1152"/>
      <c r="CK462" s="1152"/>
      <c r="CL462" s="1152"/>
      <c r="CM462" s="1199"/>
      <c r="CN462" s="1199"/>
    </row>
    <row r="463" spans="2:92">
      <c r="B463" s="1151"/>
      <c r="I463" s="1152"/>
      <c r="J463" s="1152"/>
      <c r="K463" s="1152"/>
      <c r="L463" s="1152"/>
      <c r="M463" s="1152"/>
      <c r="N463" s="1152"/>
      <c r="O463" s="1152"/>
      <c r="P463" s="1152"/>
      <c r="Q463" s="1152"/>
      <c r="R463" s="1152"/>
      <c r="S463" s="1152"/>
      <c r="T463" s="1152"/>
      <c r="U463" s="1152"/>
      <c r="V463" s="1152"/>
      <c r="W463" s="1152"/>
      <c r="X463" s="1152"/>
      <c r="Y463" s="1152"/>
      <c r="Z463" s="1152"/>
      <c r="AA463" s="1152"/>
      <c r="AB463" s="1199"/>
      <c r="AC463" s="1199"/>
      <c r="AD463" s="1199"/>
      <c r="AE463" s="1199"/>
      <c r="AF463" s="1152"/>
      <c r="AG463" s="1152"/>
      <c r="AH463" s="1152"/>
      <c r="AI463" s="1152"/>
      <c r="AJ463" s="1152"/>
      <c r="AK463" s="1152"/>
      <c r="AL463" s="1152"/>
      <c r="AM463" s="1152"/>
      <c r="AN463" s="1152"/>
      <c r="AO463" s="1152"/>
      <c r="AP463" s="1152"/>
      <c r="AQ463" s="1152"/>
      <c r="AR463" s="1152"/>
      <c r="AS463" s="1152"/>
      <c r="AT463" s="1152"/>
      <c r="AU463" s="1152"/>
      <c r="AV463" s="1152"/>
      <c r="AW463" s="1152"/>
      <c r="AX463" s="1153"/>
      <c r="AY463" s="1152"/>
      <c r="AZ463" s="1152"/>
      <c r="BA463" s="1152"/>
      <c r="BB463" s="1152"/>
      <c r="BC463" s="1152"/>
      <c r="BD463" s="1152"/>
      <c r="BE463" s="1152"/>
      <c r="BF463" s="1152"/>
      <c r="BG463" s="1152"/>
      <c r="BH463" s="1152"/>
      <c r="BI463" s="1152"/>
      <c r="BJ463" s="1152"/>
      <c r="BK463" s="1152"/>
      <c r="BL463" s="1152"/>
      <c r="BM463" s="1152"/>
      <c r="BN463" s="1152"/>
      <c r="BO463" s="1152"/>
      <c r="BP463" s="1152"/>
      <c r="BQ463" s="1152"/>
      <c r="BR463" s="1152"/>
      <c r="BS463" s="1199"/>
      <c r="BT463" s="1152"/>
      <c r="BU463" s="1152"/>
      <c r="BV463" s="1152"/>
      <c r="BW463" s="1152"/>
      <c r="BX463" s="1152"/>
      <c r="BY463" s="1152"/>
      <c r="BZ463" s="1152"/>
      <c r="CA463" s="1152"/>
      <c r="CB463" s="1152"/>
      <c r="CC463" s="1152"/>
      <c r="CD463" s="1152"/>
      <c r="CE463" s="1152"/>
      <c r="CF463" s="1152"/>
      <c r="CG463" s="1152"/>
      <c r="CH463" s="1152"/>
      <c r="CI463" s="1152"/>
      <c r="CJ463" s="1152"/>
      <c r="CK463" s="1152"/>
      <c r="CL463" s="1152"/>
      <c r="CM463" s="1199"/>
      <c r="CN463" s="1199"/>
    </row>
    <row r="464" spans="2:92">
      <c r="B464" s="1151"/>
      <c r="I464" s="1152"/>
      <c r="J464" s="1152"/>
      <c r="K464" s="1152"/>
      <c r="L464" s="1152"/>
      <c r="M464" s="1152"/>
      <c r="N464" s="1152"/>
      <c r="O464" s="1152"/>
      <c r="P464" s="1152"/>
      <c r="Q464" s="1152"/>
      <c r="R464" s="1152"/>
      <c r="S464" s="1152"/>
      <c r="T464" s="1152"/>
      <c r="U464" s="1152"/>
      <c r="V464" s="1152"/>
      <c r="W464" s="1152"/>
      <c r="X464" s="1152"/>
      <c r="Y464" s="1152"/>
      <c r="Z464" s="1152"/>
      <c r="AA464" s="1152"/>
      <c r="AB464" s="1199"/>
      <c r="AC464" s="1199"/>
      <c r="AD464" s="1199"/>
      <c r="AE464" s="1199"/>
      <c r="AF464" s="1152"/>
      <c r="AG464" s="1152"/>
      <c r="AH464" s="1152"/>
      <c r="AI464" s="1152"/>
      <c r="AJ464" s="1152"/>
      <c r="AK464" s="1152"/>
      <c r="AL464" s="1152"/>
      <c r="AM464" s="1152"/>
      <c r="AN464" s="1152"/>
      <c r="AO464" s="1152"/>
      <c r="AP464" s="1152"/>
      <c r="AQ464" s="1152"/>
      <c r="AR464" s="1152"/>
      <c r="AS464" s="1152"/>
      <c r="AT464" s="1152"/>
      <c r="AU464" s="1152"/>
      <c r="AV464" s="1152"/>
      <c r="AW464" s="1152"/>
      <c r="AX464" s="1153"/>
      <c r="AY464" s="1152"/>
      <c r="AZ464" s="1152"/>
      <c r="BA464" s="1152"/>
      <c r="BB464" s="1152"/>
      <c r="BC464" s="1152"/>
      <c r="BD464" s="1152"/>
      <c r="BE464" s="1152"/>
      <c r="BF464" s="1152"/>
      <c r="BG464" s="1152"/>
      <c r="BH464" s="1152"/>
      <c r="BI464" s="1152"/>
      <c r="BJ464" s="1152"/>
      <c r="BK464" s="1152"/>
      <c r="BL464" s="1152"/>
      <c r="BM464" s="1152"/>
      <c r="BN464" s="1152"/>
      <c r="BO464" s="1152"/>
      <c r="BP464" s="1152"/>
      <c r="BQ464" s="1152"/>
      <c r="BR464" s="1152"/>
      <c r="BS464" s="1199"/>
      <c r="BT464" s="1152"/>
      <c r="BU464" s="1152"/>
      <c r="BV464" s="1152"/>
      <c r="BW464" s="1152"/>
      <c r="BX464" s="1152"/>
      <c r="BY464" s="1152"/>
      <c r="BZ464" s="1152"/>
      <c r="CA464" s="1152"/>
      <c r="CB464" s="1152"/>
      <c r="CC464" s="1152"/>
      <c r="CD464" s="1152"/>
      <c r="CE464" s="1152"/>
      <c r="CF464" s="1152"/>
      <c r="CG464" s="1152"/>
      <c r="CH464" s="1152"/>
      <c r="CI464" s="1152"/>
      <c r="CJ464" s="1152"/>
      <c r="CK464" s="1152"/>
      <c r="CL464" s="1152"/>
      <c r="CM464" s="1199"/>
      <c r="CN464" s="1199"/>
    </row>
    <row r="465" spans="2:92">
      <c r="B465" s="1151"/>
      <c r="I465" s="1152"/>
      <c r="J465" s="1152"/>
      <c r="K465" s="1152"/>
      <c r="L465" s="1152"/>
      <c r="M465" s="1152"/>
      <c r="N465" s="1152"/>
      <c r="O465" s="1152"/>
      <c r="P465" s="1152"/>
      <c r="Q465" s="1152"/>
      <c r="R465" s="1152"/>
      <c r="S465" s="1152"/>
      <c r="T465" s="1152"/>
      <c r="U465" s="1152"/>
      <c r="V465" s="1152"/>
      <c r="W465" s="1152"/>
      <c r="X465" s="1152"/>
      <c r="Y465" s="1152"/>
      <c r="Z465" s="1152"/>
      <c r="AA465" s="1152"/>
      <c r="AB465" s="1199"/>
      <c r="AC465" s="1199"/>
      <c r="AD465" s="1199"/>
      <c r="AE465" s="1199"/>
      <c r="AF465" s="1152"/>
      <c r="AG465" s="1152"/>
      <c r="AH465" s="1152"/>
      <c r="AI465" s="1152"/>
      <c r="AJ465" s="1152"/>
      <c r="AK465" s="1152"/>
      <c r="AL465" s="1152"/>
      <c r="AM465" s="1152"/>
      <c r="AN465" s="1152"/>
      <c r="AO465" s="1152"/>
      <c r="AP465" s="1152"/>
      <c r="AQ465" s="1152"/>
      <c r="AR465" s="1152"/>
      <c r="AS465" s="1152"/>
      <c r="AT465" s="1152"/>
      <c r="AU465" s="1152"/>
      <c r="AV465" s="1152"/>
      <c r="AW465" s="1152"/>
      <c r="AX465" s="1153"/>
      <c r="AY465" s="1152"/>
      <c r="AZ465" s="1152"/>
      <c r="BA465" s="1152"/>
      <c r="BB465" s="1152"/>
      <c r="BC465" s="1152"/>
      <c r="BD465" s="1152"/>
      <c r="BE465" s="1152"/>
      <c r="BF465" s="1152"/>
      <c r="BG465" s="1152"/>
      <c r="BH465" s="1152"/>
      <c r="BI465" s="1152"/>
      <c r="BJ465" s="1152"/>
      <c r="BK465" s="1152"/>
      <c r="BL465" s="1152"/>
      <c r="BM465" s="1152"/>
      <c r="BN465" s="1152"/>
      <c r="BO465" s="1152"/>
      <c r="BP465" s="1152"/>
      <c r="BQ465" s="1152"/>
      <c r="BR465" s="1152"/>
      <c r="BS465" s="1199"/>
      <c r="BT465" s="1152"/>
      <c r="BU465" s="1152"/>
      <c r="BV465" s="1152"/>
      <c r="BW465" s="1152"/>
      <c r="BX465" s="1152"/>
      <c r="BY465" s="1152"/>
      <c r="BZ465" s="1152"/>
      <c r="CA465" s="1152"/>
      <c r="CB465" s="1152"/>
      <c r="CC465" s="1152"/>
      <c r="CD465" s="1152"/>
      <c r="CE465" s="1152"/>
      <c r="CF465" s="1152"/>
      <c r="CG465" s="1152"/>
      <c r="CH465" s="1152"/>
      <c r="CI465" s="1152"/>
      <c r="CJ465" s="1152"/>
      <c r="CK465" s="1152"/>
      <c r="CL465" s="1152"/>
      <c r="CM465" s="1199"/>
      <c r="CN465" s="1199"/>
    </row>
    <row r="466" spans="2:92">
      <c r="B466" s="1151"/>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99"/>
      <c r="AC466" s="1199"/>
      <c r="AD466" s="1199"/>
      <c r="AE466" s="1199"/>
      <c r="AF466" s="1152"/>
      <c r="AG466" s="1152"/>
      <c r="AH466" s="1152"/>
      <c r="AI466" s="1152"/>
      <c r="AJ466" s="1152"/>
      <c r="AK466" s="1152"/>
      <c r="AL466" s="1152"/>
      <c r="AM466" s="1152"/>
      <c r="AN466" s="1152"/>
      <c r="AO466" s="1152"/>
      <c r="AP466" s="1152"/>
      <c r="AQ466" s="1152"/>
      <c r="AR466" s="1152"/>
      <c r="AS466" s="1152"/>
      <c r="AT466" s="1152"/>
      <c r="AU466" s="1152"/>
      <c r="AV466" s="1152"/>
      <c r="AW466" s="1152"/>
      <c r="AX466" s="1153"/>
      <c r="AY466" s="1152"/>
      <c r="AZ466" s="1152"/>
      <c r="BA466" s="1152"/>
      <c r="BB466" s="1152"/>
      <c r="BC466" s="1152"/>
      <c r="BD466" s="1152"/>
      <c r="BE466" s="1152"/>
      <c r="BF466" s="1152"/>
      <c r="BG466" s="1152"/>
      <c r="BH466" s="1152"/>
      <c r="BI466" s="1152"/>
      <c r="BJ466" s="1152"/>
      <c r="BK466" s="1152"/>
      <c r="BL466" s="1152"/>
      <c r="BM466" s="1152"/>
      <c r="BN466" s="1152"/>
      <c r="BO466" s="1152"/>
      <c r="BP466" s="1152"/>
      <c r="BQ466" s="1152"/>
      <c r="BR466" s="1152"/>
      <c r="BS466" s="1199"/>
      <c r="BT466" s="1152"/>
      <c r="BU466" s="1152"/>
      <c r="BV466" s="1152"/>
      <c r="BW466" s="1152"/>
      <c r="BX466" s="1152"/>
      <c r="BY466" s="1152"/>
      <c r="BZ466" s="1152"/>
      <c r="CA466" s="1152"/>
      <c r="CB466" s="1152"/>
      <c r="CC466" s="1152"/>
      <c r="CD466" s="1152"/>
      <c r="CE466" s="1152"/>
      <c r="CF466" s="1152"/>
      <c r="CG466" s="1152"/>
      <c r="CH466" s="1152"/>
      <c r="CI466" s="1152"/>
      <c r="CJ466" s="1152"/>
      <c r="CK466" s="1152"/>
      <c r="CL466" s="1152"/>
      <c r="CM466" s="1199"/>
      <c r="CN466" s="1199"/>
    </row>
    <row r="467" spans="2:92">
      <c r="B467" s="1151"/>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99"/>
      <c r="AC467" s="1199"/>
      <c r="AD467" s="1199"/>
      <c r="AE467" s="1199"/>
      <c r="AF467" s="1152"/>
      <c r="AG467" s="1152"/>
      <c r="AH467" s="1152"/>
      <c r="AI467" s="1152"/>
      <c r="AJ467" s="1152"/>
      <c r="AK467" s="1152"/>
      <c r="AL467" s="1152"/>
      <c r="AM467" s="1152"/>
      <c r="AN467" s="1152"/>
      <c r="AO467" s="1152"/>
      <c r="AP467" s="1152"/>
      <c r="AQ467" s="1152"/>
      <c r="AR467" s="1152"/>
      <c r="AS467" s="1152"/>
      <c r="AT467" s="1152"/>
      <c r="AU467" s="1152"/>
      <c r="AV467" s="1152"/>
      <c r="AW467" s="1152"/>
      <c r="AX467" s="1153"/>
      <c r="AY467" s="1152"/>
      <c r="AZ467" s="1152"/>
      <c r="BA467" s="1152"/>
      <c r="BB467" s="1152"/>
      <c r="BC467" s="1152"/>
      <c r="BD467" s="1152"/>
      <c r="BE467" s="1152"/>
      <c r="BF467" s="1152"/>
      <c r="BG467" s="1152"/>
      <c r="BH467" s="1152"/>
      <c r="BI467" s="1152"/>
      <c r="BJ467" s="1152"/>
      <c r="BK467" s="1152"/>
      <c r="BL467" s="1152"/>
      <c r="BM467" s="1152"/>
      <c r="BN467" s="1152"/>
      <c r="BO467" s="1152"/>
      <c r="BP467" s="1152"/>
      <c r="BQ467" s="1152"/>
      <c r="BR467" s="1152"/>
      <c r="BS467" s="1199"/>
      <c r="BT467" s="1152"/>
      <c r="BU467" s="1152"/>
      <c r="BV467" s="1152"/>
      <c r="BW467" s="1152"/>
      <c r="BX467" s="1152"/>
      <c r="BY467" s="1152"/>
      <c r="BZ467" s="1152"/>
      <c r="CA467" s="1152"/>
      <c r="CB467" s="1152"/>
      <c r="CC467" s="1152"/>
      <c r="CD467" s="1152"/>
      <c r="CE467" s="1152"/>
      <c r="CF467" s="1152"/>
      <c r="CG467" s="1152"/>
      <c r="CH467" s="1152"/>
      <c r="CI467" s="1152"/>
      <c r="CJ467" s="1152"/>
      <c r="CK467" s="1152"/>
      <c r="CL467" s="1152"/>
      <c r="CM467" s="1199"/>
      <c r="CN467" s="1199"/>
    </row>
    <row r="468" spans="2:92">
      <c r="B468" s="1151"/>
      <c r="I468" s="1152"/>
      <c r="J468" s="1152"/>
      <c r="K468" s="1152"/>
      <c r="L468" s="1152"/>
      <c r="M468" s="1152"/>
      <c r="N468" s="1152"/>
      <c r="O468" s="1152"/>
      <c r="P468" s="1152"/>
      <c r="Q468" s="1152"/>
      <c r="R468" s="1152"/>
      <c r="S468" s="1152"/>
      <c r="T468" s="1152"/>
      <c r="U468" s="1152"/>
      <c r="V468" s="1152"/>
      <c r="W468" s="1152"/>
      <c r="X468" s="1152"/>
      <c r="Y468" s="1152"/>
      <c r="Z468" s="1152"/>
      <c r="AA468" s="1152"/>
      <c r="AB468" s="1199"/>
      <c r="AC468" s="1199"/>
      <c r="AD468" s="1199"/>
      <c r="AE468" s="1199"/>
      <c r="AF468" s="1152"/>
      <c r="AG468" s="1152"/>
      <c r="AH468" s="1152"/>
      <c r="AI468" s="1152"/>
      <c r="AJ468" s="1152"/>
      <c r="AK468" s="1152"/>
      <c r="AL468" s="1152"/>
      <c r="AM468" s="1152"/>
      <c r="AN468" s="1152"/>
      <c r="AO468" s="1152"/>
      <c r="AP468" s="1152"/>
      <c r="AQ468" s="1152"/>
      <c r="AR468" s="1152"/>
      <c r="AS468" s="1152"/>
      <c r="AT468" s="1152"/>
      <c r="AU468" s="1152"/>
      <c r="AV468" s="1152"/>
      <c r="AW468" s="1152"/>
      <c r="AX468" s="1153"/>
      <c r="AY468" s="1152"/>
      <c r="AZ468" s="1152"/>
      <c r="BA468" s="1152"/>
      <c r="BB468" s="1152"/>
      <c r="BC468" s="1152"/>
      <c r="BD468" s="1152"/>
      <c r="BE468" s="1152"/>
      <c r="BF468" s="1152"/>
      <c r="BG468" s="1152"/>
      <c r="BH468" s="1152"/>
      <c r="BI468" s="1152"/>
      <c r="BJ468" s="1152"/>
      <c r="BK468" s="1152"/>
      <c r="BL468" s="1152"/>
      <c r="BM468" s="1152"/>
      <c r="BN468" s="1152"/>
      <c r="BO468" s="1152"/>
      <c r="BP468" s="1152"/>
      <c r="BQ468" s="1152"/>
      <c r="BR468" s="1152"/>
      <c r="BS468" s="1199"/>
      <c r="BT468" s="1152"/>
      <c r="BU468" s="1152"/>
      <c r="BV468" s="1152"/>
      <c r="BW468" s="1152"/>
      <c r="BX468" s="1152"/>
      <c r="BY468" s="1152"/>
      <c r="BZ468" s="1152"/>
      <c r="CA468" s="1152"/>
      <c r="CB468" s="1152"/>
      <c r="CC468" s="1152"/>
      <c r="CD468" s="1152"/>
      <c r="CE468" s="1152"/>
      <c r="CF468" s="1152"/>
      <c r="CG468" s="1152"/>
      <c r="CH468" s="1152"/>
      <c r="CI468" s="1152"/>
      <c r="CJ468" s="1152"/>
      <c r="CK468" s="1152"/>
      <c r="CL468" s="1152"/>
      <c r="CM468" s="1199"/>
      <c r="CN468" s="1199"/>
    </row>
    <row r="469" spans="2:92">
      <c r="B469" s="1151"/>
      <c r="I469" s="1152"/>
      <c r="J469" s="1152"/>
      <c r="K469" s="1152"/>
      <c r="L469" s="1152"/>
      <c r="M469" s="1152"/>
      <c r="N469" s="1152"/>
      <c r="O469" s="1152"/>
      <c r="P469" s="1152"/>
      <c r="Q469" s="1152"/>
      <c r="R469" s="1152"/>
      <c r="S469" s="1152"/>
      <c r="T469" s="1152"/>
      <c r="U469" s="1152"/>
      <c r="V469" s="1152"/>
      <c r="W469" s="1152"/>
      <c r="X469" s="1152"/>
      <c r="Y469" s="1152"/>
      <c r="Z469" s="1152"/>
      <c r="AA469" s="1152"/>
      <c r="AB469" s="1199"/>
      <c r="AC469" s="1199"/>
      <c r="AD469" s="1199"/>
      <c r="AE469" s="1199"/>
      <c r="AF469" s="1152"/>
      <c r="AG469" s="1152"/>
      <c r="AH469" s="1152"/>
      <c r="AI469" s="1152"/>
      <c r="AJ469" s="1152"/>
      <c r="AK469" s="1152"/>
      <c r="AL469" s="1152"/>
      <c r="AM469" s="1152"/>
      <c r="AN469" s="1152"/>
      <c r="AO469" s="1152"/>
      <c r="AP469" s="1152"/>
      <c r="AQ469" s="1152"/>
      <c r="AR469" s="1152"/>
      <c r="AS469" s="1152"/>
      <c r="AT469" s="1152"/>
      <c r="AU469" s="1152"/>
      <c r="AV469" s="1152"/>
      <c r="AW469" s="1152"/>
      <c r="AX469" s="1153"/>
      <c r="AY469" s="1152"/>
      <c r="AZ469" s="1152"/>
      <c r="BA469" s="1152"/>
      <c r="BB469" s="1152"/>
      <c r="BC469" s="1152"/>
      <c r="BD469" s="1152"/>
      <c r="BE469" s="1152"/>
      <c r="BF469" s="1152"/>
      <c r="BG469" s="1152"/>
      <c r="BH469" s="1152"/>
      <c r="BI469" s="1152"/>
      <c r="BJ469" s="1152"/>
      <c r="BK469" s="1152"/>
      <c r="BL469" s="1152"/>
      <c r="BM469" s="1152"/>
      <c r="BN469" s="1152"/>
      <c r="BO469" s="1152"/>
      <c r="BP469" s="1152"/>
      <c r="BQ469" s="1152"/>
      <c r="BR469" s="1152"/>
      <c r="BS469" s="1199"/>
      <c r="BT469" s="1152"/>
      <c r="BU469" s="1152"/>
      <c r="BV469" s="1152"/>
      <c r="BW469" s="1152"/>
      <c r="BX469" s="1152"/>
      <c r="BY469" s="1152"/>
      <c r="BZ469" s="1152"/>
      <c r="CA469" s="1152"/>
      <c r="CB469" s="1152"/>
      <c r="CC469" s="1152"/>
      <c r="CD469" s="1152"/>
      <c r="CE469" s="1152"/>
      <c r="CF469" s="1152"/>
      <c r="CG469" s="1152"/>
      <c r="CH469" s="1152"/>
      <c r="CI469" s="1152"/>
      <c r="CJ469" s="1152"/>
      <c r="CK469" s="1152"/>
      <c r="CL469" s="1152"/>
      <c r="CM469" s="1199"/>
      <c r="CN469" s="1199"/>
    </row>
    <row r="470" spans="2:92">
      <c r="B470" s="1151"/>
      <c r="I470" s="1152"/>
      <c r="J470" s="1152"/>
      <c r="K470" s="1152"/>
      <c r="L470" s="1152"/>
      <c r="M470" s="1152"/>
      <c r="N470" s="1152"/>
      <c r="O470" s="1152"/>
      <c r="P470" s="1152"/>
      <c r="Q470" s="1152"/>
      <c r="R470" s="1152"/>
      <c r="S470" s="1152"/>
      <c r="T470" s="1152"/>
      <c r="U470" s="1152"/>
      <c r="V470" s="1152"/>
      <c r="W470" s="1152"/>
      <c r="X470" s="1152"/>
      <c r="Y470" s="1152"/>
      <c r="Z470" s="1152"/>
      <c r="AA470" s="1152"/>
      <c r="AB470" s="1199"/>
      <c r="AC470" s="1199"/>
      <c r="AD470" s="1199"/>
      <c r="AE470" s="1199"/>
      <c r="AF470" s="1152"/>
      <c r="AG470" s="1152"/>
      <c r="AH470" s="1152"/>
      <c r="AI470" s="1152"/>
      <c r="AJ470" s="1152"/>
      <c r="AK470" s="1152"/>
      <c r="AL470" s="1152"/>
      <c r="AM470" s="1152"/>
      <c r="AN470" s="1152"/>
      <c r="AO470" s="1152"/>
      <c r="AP470" s="1152"/>
      <c r="AQ470" s="1152"/>
      <c r="AR470" s="1152"/>
      <c r="AS470" s="1152"/>
      <c r="AT470" s="1152"/>
      <c r="AU470" s="1152"/>
      <c r="AV470" s="1152"/>
      <c r="AW470" s="1152"/>
      <c r="AX470" s="1153"/>
      <c r="AY470" s="1152"/>
      <c r="AZ470" s="1152"/>
      <c r="BA470" s="1152"/>
      <c r="BB470" s="1152"/>
      <c r="BC470" s="1152"/>
      <c r="BD470" s="1152"/>
      <c r="BE470" s="1152"/>
      <c r="BF470" s="1152"/>
      <c r="BG470" s="1152"/>
      <c r="BH470" s="1152"/>
      <c r="BI470" s="1152"/>
      <c r="BJ470" s="1152"/>
      <c r="BK470" s="1152"/>
      <c r="BL470" s="1152"/>
      <c r="BM470" s="1152"/>
      <c r="BN470" s="1152"/>
      <c r="BO470" s="1152"/>
      <c r="BP470" s="1152"/>
      <c r="BQ470" s="1152"/>
      <c r="BR470" s="1152"/>
      <c r="BS470" s="1199"/>
      <c r="BT470" s="1152"/>
      <c r="BU470" s="1152"/>
      <c r="BV470" s="1152"/>
      <c r="BW470" s="1152"/>
      <c r="BX470" s="1152"/>
      <c r="BY470" s="1152"/>
      <c r="BZ470" s="1152"/>
      <c r="CA470" s="1152"/>
      <c r="CB470" s="1152"/>
      <c r="CC470" s="1152"/>
      <c r="CD470" s="1152"/>
      <c r="CE470" s="1152"/>
      <c r="CF470" s="1152"/>
      <c r="CG470" s="1152"/>
      <c r="CH470" s="1152"/>
      <c r="CI470" s="1152"/>
      <c r="CJ470" s="1152"/>
      <c r="CK470" s="1152"/>
      <c r="CL470" s="1152"/>
      <c r="CM470" s="1199"/>
      <c r="CN470" s="1199"/>
    </row>
    <row r="471" spans="2:92">
      <c r="B471" s="1151"/>
      <c r="I471" s="1152"/>
      <c r="J471" s="1152"/>
      <c r="K471" s="1152"/>
      <c r="L471" s="1152"/>
      <c r="M471" s="1152"/>
      <c r="N471" s="1152"/>
      <c r="O471" s="1152"/>
      <c r="P471" s="1152"/>
      <c r="Q471" s="1152"/>
      <c r="R471" s="1152"/>
      <c r="S471" s="1152"/>
      <c r="T471" s="1152"/>
      <c r="U471" s="1152"/>
      <c r="V471" s="1152"/>
      <c r="W471" s="1152"/>
      <c r="X471" s="1152"/>
      <c r="Y471" s="1152"/>
      <c r="Z471" s="1152"/>
      <c r="AA471" s="1152"/>
      <c r="AB471" s="1199"/>
      <c r="AC471" s="1199"/>
      <c r="AD471" s="1199"/>
      <c r="AE471" s="1199"/>
      <c r="AF471" s="1152"/>
      <c r="AG471" s="1152"/>
      <c r="AH471" s="1152"/>
      <c r="AI471" s="1152"/>
      <c r="AJ471" s="1152"/>
      <c r="AK471" s="1152"/>
      <c r="AL471" s="1152"/>
      <c r="AM471" s="1152"/>
      <c r="AN471" s="1152"/>
      <c r="AO471" s="1152"/>
      <c r="AP471" s="1152"/>
      <c r="AQ471" s="1152"/>
      <c r="AR471" s="1152"/>
      <c r="AS471" s="1152"/>
      <c r="AT471" s="1152"/>
      <c r="AU471" s="1152"/>
      <c r="AV471" s="1152"/>
      <c r="AW471" s="1152"/>
      <c r="AX471" s="1153"/>
      <c r="AY471" s="1152"/>
      <c r="AZ471" s="1152"/>
      <c r="BA471" s="1152"/>
      <c r="BB471" s="1152"/>
      <c r="BC471" s="1152"/>
      <c r="BD471" s="1152"/>
      <c r="BE471" s="1152"/>
      <c r="BF471" s="1152"/>
      <c r="BG471" s="1152"/>
      <c r="BH471" s="1152"/>
      <c r="BI471" s="1152"/>
      <c r="BJ471" s="1152"/>
      <c r="BK471" s="1152"/>
      <c r="BL471" s="1152"/>
      <c r="BM471" s="1152"/>
      <c r="BN471" s="1152"/>
      <c r="BO471" s="1152"/>
      <c r="BP471" s="1152"/>
      <c r="BQ471" s="1152"/>
      <c r="BR471" s="1152"/>
      <c r="BS471" s="1199"/>
      <c r="BT471" s="1152"/>
      <c r="BU471" s="1152"/>
      <c r="BV471" s="1152"/>
      <c r="BW471" s="1152"/>
      <c r="BX471" s="1152"/>
      <c r="BY471" s="1152"/>
      <c r="BZ471" s="1152"/>
      <c r="CA471" s="1152"/>
      <c r="CB471" s="1152"/>
      <c r="CC471" s="1152"/>
      <c r="CD471" s="1152"/>
      <c r="CE471" s="1152"/>
      <c r="CF471" s="1152"/>
      <c r="CG471" s="1152"/>
      <c r="CH471" s="1152"/>
      <c r="CI471" s="1152"/>
      <c r="CJ471" s="1152"/>
      <c r="CK471" s="1152"/>
      <c r="CL471" s="1152"/>
      <c r="CM471" s="1199"/>
      <c r="CN471" s="1199"/>
    </row>
    <row r="472" spans="2:92">
      <c r="B472" s="1151"/>
      <c r="I472" s="1152"/>
      <c r="J472" s="1152"/>
      <c r="K472" s="1152"/>
      <c r="L472" s="1152"/>
      <c r="M472" s="1152"/>
      <c r="N472" s="1152"/>
      <c r="O472" s="1152"/>
      <c r="P472" s="1152"/>
      <c r="Q472" s="1152"/>
      <c r="R472" s="1152"/>
      <c r="S472" s="1152"/>
      <c r="T472" s="1152"/>
      <c r="U472" s="1152"/>
      <c r="V472" s="1152"/>
      <c r="W472" s="1152"/>
      <c r="X472" s="1152"/>
      <c r="Y472" s="1152"/>
      <c r="Z472" s="1152"/>
      <c r="AA472" s="1152"/>
      <c r="AB472" s="1199"/>
      <c r="AC472" s="1199"/>
      <c r="AD472" s="1199"/>
      <c r="AE472" s="1199"/>
      <c r="AF472" s="1152"/>
      <c r="AG472" s="1152"/>
      <c r="AH472" s="1152"/>
      <c r="AI472" s="1152"/>
      <c r="AJ472" s="1152"/>
      <c r="AK472" s="1152"/>
      <c r="AL472" s="1152"/>
      <c r="AM472" s="1152"/>
      <c r="AN472" s="1152"/>
      <c r="AO472" s="1152"/>
      <c r="AP472" s="1152"/>
      <c r="AQ472" s="1152"/>
      <c r="AR472" s="1152"/>
      <c r="AS472" s="1152"/>
      <c r="AT472" s="1152"/>
      <c r="AU472" s="1152"/>
      <c r="AV472" s="1152"/>
      <c r="AW472" s="1152"/>
      <c r="AX472" s="1153"/>
      <c r="AY472" s="1152"/>
      <c r="AZ472" s="1152"/>
      <c r="BA472" s="1152"/>
      <c r="BB472" s="1152"/>
      <c r="BC472" s="1152"/>
      <c r="BD472" s="1152"/>
      <c r="BE472" s="1152"/>
      <c r="BF472" s="1152"/>
      <c r="BG472" s="1152"/>
      <c r="BH472" s="1152"/>
      <c r="BI472" s="1152"/>
      <c r="BJ472" s="1152"/>
      <c r="BK472" s="1152"/>
      <c r="BL472" s="1152"/>
      <c r="BM472" s="1152"/>
      <c r="BN472" s="1152"/>
      <c r="BO472" s="1152"/>
      <c r="BP472" s="1152"/>
      <c r="BQ472" s="1152"/>
      <c r="BR472" s="1152"/>
      <c r="BS472" s="1199"/>
      <c r="BT472" s="1152"/>
      <c r="BU472" s="1152"/>
      <c r="BV472" s="1152"/>
      <c r="BW472" s="1152"/>
      <c r="BX472" s="1152"/>
      <c r="BY472" s="1152"/>
      <c r="BZ472" s="1152"/>
      <c r="CA472" s="1152"/>
      <c r="CB472" s="1152"/>
      <c r="CC472" s="1152"/>
      <c r="CD472" s="1152"/>
      <c r="CE472" s="1152"/>
      <c r="CF472" s="1152"/>
      <c r="CG472" s="1152"/>
      <c r="CH472" s="1152"/>
      <c r="CI472" s="1152"/>
      <c r="CJ472" s="1152"/>
      <c r="CK472" s="1152"/>
      <c r="CL472" s="1152"/>
      <c r="CM472" s="1199"/>
      <c r="CN472" s="1199"/>
    </row>
    <row r="473" spans="2:92">
      <c r="B473" s="1151"/>
      <c r="I473" s="1152"/>
      <c r="J473" s="1152"/>
      <c r="K473" s="1152"/>
      <c r="L473" s="1152"/>
      <c r="M473" s="1152"/>
      <c r="N473" s="1152"/>
      <c r="O473" s="1152"/>
      <c r="P473" s="1152"/>
      <c r="Q473" s="1152"/>
      <c r="R473" s="1152"/>
      <c r="S473" s="1152"/>
      <c r="T473" s="1152"/>
      <c r="U473" s="1152"/>
      <c r="V473" s="1152"/>
      <c r="W473" s="1152"/>
      <c r="X473" s="1152"/>
      <c r="Y473" s="1152"/>
      <c r="Z473" s="1152"/>
      <c r="AA473" s="1152"/>
      <c r="AB473" s="1199"/>
      <c r="AC473" s="1199"/>
      <c r="AD473" s="1199"/>
      <c r="AE473" s="1199"/>
      <c r="AF473" s="1152"/>
      <c r="AG473" s="1152"/>
      <c r="AH473" s="1152"/>
      <c r="AI473" s="1152"/>
      <c r="AJ473" s="1152"/>
      <c r="AK473" s="1152"/>
      <c r="AL473" s="1152"/>
      <c r="AM473" s="1152"/>
      <c r="AN473" s="1152"/>
      <c r="AO473" s="1152"/>
      <c r="AP473" s="1152"/>
      <c r="AQ473" s="1152"/>
      <c r="AR473" s="1152"/>
      <c r="AS473" s="1152"/>
      <c r="AT473" s="1152"/>
      <c r="AU473" s="1152"/>
      <c r="AV473" s="1152"/>
      <c r="AW473" s="1152"/>
      <c r="AX473" s="1153"/>
      <c r="AY473" s="1152"/>
      <c r="AZ473" s="1152"/>
      <c r="BA473" s="1152"/>
      <c r="BB473" s="1152"/>
      <c r="BC473" s="1152"/>
      <c r="BD473" s="1152"/>
      <c r="BE473" s="1152"/>
      <c r="BF473" s="1152"/>
      <c r="BG473" s="1152"/>
      <c r="BH473" s="1152"/>
      <c r="BI473" s="1152"/>
      <c r="BJ473" s="1152"/>
      <c r="BK473" s="1152"/>
      <c r="BL473" s="1152"/>
      <c r="BM473" s="1152"/>
      <c r="BN473" s="1152"/>
      <c r="BO473" s="1152"/>
      <c r="BP473" s="1152"/>
      <c r="BQ473" s="1152"/>
      <c r="BR473" s="1152"/>
      <c r="BS473" s="1199"/>
      <c r="BT473" s="1152"/>
      <c r="BU473" s="1152"/>
      <c r="BV473" s="1152"/>
      <c r="BW473" s="1152"/>
      <c r="BX473" s="1152"/>
      <c r="BY473" s="1152"/>
      <c r="BZ473" s="1152"/>
      <c r="CA473" s="1152"/>
      <c r="CB473" s="1152"/>
      <c r="CC473" s="1152"/>
      <c r="CD473" s="1152"/>
      <c r="CE473" s="1152"/>
      <c r="CF473" s="1152"/>
      <c r="CG473" s="1152"/>
      <c r="CH473" s="1152"/>
      <c r="CI473" s="1152"/>
      <c r="CJ473" s="1152"/>
      <c r="CK473" s="1152"/>
      <c r="CL473" s="1152"/>
      <c r="CM473" s="1199"/>
      <c r="CN473" s="1199"/>
    </row>
    <row r="474" spans="2:92">
      <c r="B474" s="1151"/>
      <c r="I474" s="1152"/>
      <c r="J474" s="1152"/>
      <c r="K474" s="1152"/>
      <c r="L474" s="1152"/>
      <c r="M474" s="1152"/>
      <c r="N474" s="1152"/>
      <c r="O474" s="1152"/>
      <c r="P474" s="1152"/>
      <c r="Q474" s="1152"/>
      <c r="R474" s="1152"/>
      <c r="S474" s="1152"/>
      <c r="T474" s="1152"/>
      <c r="U474" s="1152"/>
      <c r="V474" s="1152"/>
      <c r="W474" s="1152"/>
      <c r="X474" s="1152"/>
      <c r="Y474" s="1152"/>
      <c r="Z474" s="1152"/>
      <c r="AA474" s="1152"/>
      <c r="AB474" s="1199"/>
      <c r="AC474" s="1199"/>
      <c r="AD474" s="1199"/>
      <c r="AE474" s="1199"/>
      <c r="AF474" s="1152"/>
      <c r="AG474" s="1152"/>
      <c r="AH474" s="1152"/>
      <c r="AI474" s="1152"/>
      <c r="AJ474" s="1152"/>
      <c r="AK474" s="1152"/>
      <c r="AL474" s="1152"/>
      <c r="AM474" s="1152"/>
      <c r="AN474" s="1152"/>
      <c r="AO474" s="1152"/>
      <c r="AP474" s="1152"/>
      <c r="AQ474" s="1152"/>
      <c r="AR474" s="1152"/>
      <c r="AS474" s="1152"/>
      <c r="AT474" s="1152"/>
      <c r="AU474" s="1152"/>
      <c r="AV474" s="1152"/>
      <c r="AW474" s="1152"/>
      <c r="AX474" s="1153"/>
      <c r="AY474" s="1152"/>
      <c r="AZ474" s="1152"/>
      <c r="BA474" s="1152"/>
      <c r="BB474" s="1152"/>
      <c r="BC474" s="1152"/>
      <c r="BD474" s="1152"/>
      <c r="BE474" s="1152"/>
      <c r="BF474" s="1152"/>
      <c r="BG474" s="1152"/>
      <c r="BH474" s="1152"/>
      <c r="BI474" s="1152"/>
      <c r="BJ474" s="1152"/>
      <c r="BK474" s="1152"/>
      <c r="BL474" s="1152"/>
      <c r="BM474" s="1152"/>
      <c r="BN474" s="1152"/>
      <c r="BO474" s="1152"/>
      <c r="BP474" s="1152"/>
      <c r="BQ474" s="1152"/>
      <c r="BR474" s="1152"/>
      <c r="BS474" s="1199"/>
      <c r="BT474" s="1152"/>
      <c r="BU474" s="1152"/>
      <c r="BV474" s="1152"/>
      <c r="BW474" s="1152"/>
      <c r="BX474" s="1152"/>
      <c r="BY474" s="1152"/>
      <c r="BZ474" s="1152"/>
      <c r="CA474" s="1152"/>
      <c r="CB474" s="1152"/>
      <c r="CC474" s="1152"/>
      <c r="CD474" s="1152"/>
      <c r="CE474" s="1152"/>
      <c r="CF474" s="1152"/>
      <c r="CG474" s="1152"/>
      <c r="CH474" s="1152"/>
      <c r="CI474" s="1152"/>
      <c r="CJ474" s="1152"/>
      <c r="CK474" s="1152"/>
      <c r="CL474" s="1152"/>
      <c r="CM474" s="1199"/>
      <c r="CN474" s="1199"/>
    </row>
    <row r="475" spans="2:92">
      <c r="B475" s="1151"/>
      <c r="I475" s="1152"/>
      <c r="J475" s="1152"/>
      <c r="K475" s="1152"/>
      <c r="L475" s="1152"/>
      <c r="M475" s="1152"/>
      <c r="N475" s="1152"/>
      <c r="O475" s="1152"/>
      <c r="P475" s="1152"/>
      <c r="Q475" s="1152"/>
      <c r="R475" s="1152"/>
      <c r="S475" s="1152"/>
      <c r="T475" s="1152"/>
      <c r="U475" s="1152"/>
      <c r="V475" s="1152"/>
      <c r="W475" s="1152"/>
      <c r="X475" s="1152"/>
      <c r="Y475" s="1152"/>
      <c r="Z475" s="1152"/>
      <c r="AA475" s="1152"/>
      <c r="AB475" s="1199"/>
      <c r="AC475" s="1199"/>
      <c r="AD475" s="1199"/>
      <c r="AE475" s="1199"/>
      <c r="AF475" s="1152"/>
      <c r="AG475" s="1152"/>
      <c r="AH475" s="1152"/>
      <c r="AI475" s="1152"/>
      <c r="AJ475" s="1152"/>
      <c r="AK475" s="1152"/>
      <c r="AL475" s="1152"/>
      <c r="AM475" s="1152"/>
      <c r="AN475" s="1152"/>
      <c r="AO475" s="1152"/>
      <c r="AP475" s="1152"/>
      <c r="AQ475" s="1152"/>
      <c r="AR475" s="1152"/>
      <c r="AS475" s="1152"/>
      <c r="AT475" s="1152"/>
      <c r="AU475" s="1152"/>
      <c r="AV475" s="1152"/>
      <c r="AW475" s="1152"/>
      <c r="AX475" s="1153"/>
      <c r="AY475" s="1152"/>
      <c r="AZ475" s="1152"/>
      <c r="BA475" s="1152"/>
      <c r="BB475" s="1152"/>
      <c r="BC475" s="1152"/>
      <c r="BD475" s="1152"/>
      <c r="BE475" s="1152"/>
      <c r="BF475" s="1152"/>
      <c r="BG475" s="1152"/>
      <c r="BH475" s="1152"/>
      <c r="BI475" s="1152"/>
      <c r="BJ475" s="1152"/>
      <c r="BK475" s="1152"/>
      <c r="BL475" s="1152"/>
      <c r="BM475" s="1152"/>
      <c r="BN475" s="1152"/>
      <c r="BO475" s="1152"/>
      <c r="BP475" s="1152"/>
      <c r="BQ475" s="1152"/>
      <c r="BR475" s="1152"/>
      <c r="BS475" s="1199"/>
      <c r="BT475" s="1152"/>
      <c r="BU475" s="1152"/>
      <c r="BV475" s="1152"/>
      <c r="BW475" s="1152"/>
      <c r="BX475" s="1152"/>
      <c r="BY475" s="1152"/>
      <c r="BZ475" s="1152"/>
      <c r="CA475" s="1152"/>
      <c r="CB475" s="1152"/>
      <c r="CC475" s="1152"/>
      <c r="CD475" s="1152"/>
      <c r="CE475" s="1152"/>
      <c r="CF475" s="1152"/>
      <c r="CG475" s="1152"/>
      <c r="CH475" s="1152"/>
      <c r="CI475" s="1152"/>
      <c r="CJ475" s="1152"/>
      <c r="CK475" s="1152"/>
      <c r="CL475" s="1152"/>
      <c r="CM475" s="1199"/>
      <c r="CN475" s="1199"/>
    </row>
    <row r="476" spans="2:92">
      <c r="B476" s="1151"/>
      <c r="I476" s="1152"/>
      <c r="J476" s="1152"/>
      <c r="K476" s="1152"/>
      <c r="L476" s="1152"/>
      <c r="M476" s="1152"/>
      <c r="N476" s="1152"/>
      <c r="O476" s="1152"/>
      <c r="P476" s="1152"/>
      <c r="Q476" s="1152"/>
      <c r="R476" s="1152"/>
      <c r="S476" s="1152"/>
      <c r="T476" s="1152"/>
      <c r="U476" s="1152"/>
      <c r="V476" s="1152"/>
      <c r="W476" s="1152"/>
      <c r="X476" s="1152"/>
      <c r="Y476" s="1152"/>
      <c r="Z476" s="1152"/>
      <c r="AA476" s="1152"/>
      <c r="AB476" s="1199"/>
      <c r="AC476" s="1199"/>
      <c r="AD476" s="1199"/>
      <c r="AE476" s="1199"/>
      <c r="AF476" s="1152"/>
      <c r="AG476" s="1152"/>
      <c r="AH476" s="1152"/>
      <c r="AI476" s="1152"/>
      <c r="AJ476" s="1152"/>
      <c r="AK476" s="1152"/>
      <c r="AL476" s="1152"/>
      <c r="AM476" s="1152"/>
      <c r="AN476" s="1152"/>
      <c r="AO476" s="1152"/>
      <c r="AP476" s="1152"/>
      <c r="AQ476" s="1152"/>
      <c r="AR476" s="1152"/>
      <c r="AS476" s="1152"/>
      <c r="AT476" s="1152"/>
      <c r="AU476" s="1152"/>
      <c r="AV476" s="1152"/>
      <c r="AW476" s="1152"/>
      <c r="AX476" s="1153"/>
      <c r="AY476" s="1152"/>
      <c r="AZ476" s="1152"/>
      <c r="BA476" s="1152"/>
      <c r="BB476" s="1152"/>
      <c r="BC476" s="1152"/>
      <c r="BD476" s="1152"/>
      <c r="BE476" s="1152"/>
      <c r="BF476" s="1152"/>
      <c r="BG476" s="1152"/>
      <c r="BH476" s="1152"/>
      <c r="BI476" s="1152"/>
      <c r="BJ476" s="1152"/>
      <c r="BK476" s="1152"/>
      <c r="BL476" s="1152"/>
      <c r="BM476" s="1152"/>
      <c r="BN476" s="1152"/>
      <c r="BO476" s="1152"/>
      <c r="BP476" s="1152"/>
      <c r="BQ476" s="1152"/>
      <c r="BR476" s="1152"/>
      <c r="BS476" s="1199"/>
      <c r="BT476" s="1152"/>
      <c r="BU476" s="1152"/>
      <c r="BV476" s="1152"/>
      <c r="BW476" s="1152"/>
      <c r="BX476" s="1152"/>
      <c r="BY476" s="1152"/>
      <c r="BZ476" s="1152"/>
      <c r="CA476" s="1152"/>
      <c r="CB476" s="1152"/>
      <c r="CC476" s="1152"/>
      <c r="CD476" s="1152"/>
      <c r="CE476" s="1152"/>
      <c r="CF476" s="1152"/>
      <c r="CG476" s="1152"/>
      <c r="CH476" s="1152"/>
      <c r="CI476" s="1152"/>
      <c r="CJ476" s="1152"/>
      <c r="CK476" s="1152"/>
      <c r="CL476" s="1152"/>
      <c r="CM476" s="1199"/>
      <c r="CN476" s="1199"/>
    </row>
    <row r="477" spans="2:92">
      <c r="B477" s="1151"/>
      <c r="I477" s="1152"/>
      <c r="J477" s="1152"/>
      <c r="K477" s="1152"/>
      <c r="L477" s="1152"/>
      <c r="M477" s="1152"/>
      <c r="N477" s="1152"/>
      <c r="O477" s="1152"/>
      <c r="P477" s="1152"/>
      <c r="Q477" s="1152"/>
      <c r="R477" s="1152"/>
      <c r="S477" s="1152"/>
      <c r="T477" s="1152"/>
      <c r="U477" s="1152"/>
      <c r="V477" s="1152"/>
      <c r="W477" s="1152"/>
      <c r="X477" s="1152"/>
      <c r="Y477" s="1152"/>
      <c r="Z477" s="1152"/>
      <c r="AA477" s="1152"/>
      <c r="AB477" s="1199"/>
      <c r="AC477" s="1199"/>
      <c r="AD477" s="1199"/>
      <c r="AE477" s="1199"/>
      <c r="AF477" s="1152"/>
      <c r="AG477" s="1152"/>
      <c r="AH477" s="1152"/>
      <c r="AI477" s="1152"/>
      <c r="AJ477" s="1152"/>
      <c r="AK477" s="1152"/>
      <c r="AL477" s="1152"/>
      <c r="AM477" s="1152"/>
      <c r="AN477" s="1152"/>
      <c r="AO477" s="1152"/>
      <c r="AP477" s="1152"/>
      <c r="AQ477" s="1152"/>
      <c r="AR477" s="1152"/>
      <c r="AS477" s="1152"/>
      <c r="AT477" s="1152"/>
      <c r="AU477" s="1152"/>
      <c r="AV477" s="1152"/>
      <c r="AW477" s="1152"/>
      <c r="AX477" s="1153"/>
      <c r="AY477" s="1152"/>
      <c r="AZ477" s="1152"/>
      <c r="BA477" s="1152"/>
      <c r="BB477" s="1152"/>
      <c r="BC477" s="1152"/>
      <c r="BD477" s="1152"/>
      <c r="BE477" s="1152"/>
      <c r="BF477" s="1152"/>
      <c r="BG477" s="1152"/>
      <c r="BH477" s="1152"/>
      <c r="BI477" s="1152"/>
      <c r="BJ477" s="1152"/>
      <c r="BK477" s="1152"/>
      <c r="BL477" s="1152"/>
      <c r="BM477" s="1152"/>
      <c r="BN477" s="1152"/>
      <c r="BO477" s="1152"/>
      <c r="BP477" s="1152"/>
      <c r="BQ477" s="1152"/>
      <c r="BR477" s="1152"/>
      <c r="BS477" s="1199"/>
      <c r="BT477" s="1152"/>
      <c r="BU477" s="1152"/>
      <c r="BV477" s="1152"/>
      <c r="BW477" s="1152"/>
      <c r="BX477" s="1152"/>
      <c r="BY477" s="1152"/>
      <c r="BZ477" s="1152"/>
      <c r="CA477" s="1152"/>
      <c r="CB477" s="1152"/>
      <c r="CC477" s="1152"/>
      <c r="CD477" s="1152"/>
      <c r="CE477" s="1152"/>
      <c r="CF477" s="1152"/>
      <c r="CG477" s="1152"/>
      <c r="CH477" s="1152"/>
      <c r="CI477" s="1152"/>
      <c r="CJ477" s="1152"/>
      <c r="CK477" s="1152"/>
      <c r="CL477" s="1152"/>
      <c r="CM477" s="1199"/>
      <c r="CN477" s="1199"/>
    </row>
    <row r="478" spans="2:92">
      <c r="B478" s="1151"/>
      <c r="I478" s="1152"/>
      <c r="J478" s="1152"/>
      <c r="K478" s="1152"/>
      <c r="L478" s="1152"/>
      <c r="M478" s="1152"/>
      <c r="N478" s="1152"/>
      <c r="O478" s="1152"/>
      <c r="P478" s="1152"/>
      <c r="Q478" s="1152"/>
      <c r="R478" s="1152"/>
      <c r="S478" s="1152"/>
      <c r="T478" s="1152"/>
      <c r="U478" s="1152"/>
      <c r="V478" s="1152"/>
      <c r="W478" s="1152"/>
      <c r="X478" s="1152"/>
      <c r="Y478" s="1152"/>
      <c r="Z478" s="1152"/>
      <c r="AA478" s="1152"/>
      <c r="AB478" s="1199"/>
      <c r="AC478" s="1199"/>
      <c r="AD478" s="1199"/>
      <c r="AE478" s="1199"/>
      <c r="AF478" s="1152"/>
      <c r="AG478" s="1152"/>
      <c r="AH478" s="1152"/>
      <c r="AI478" s="1152"/>
      <c r="AJ478" s="1152"/>
      <c r="AK478" s="1152"/>
      <c r="AL478" s="1152"/>
      <c r="AM478" s="1152"/>
      <c r="AN478" s="1152"/>
      <c r="AO478" s="1152"/>
      <c r="AP478" s="1152"/>
      <c r="AQ478" s="1152"/>
      <c r="AR478" s="1152"/>
      <c r="AS478" s="1152"/>
      <c r="AT478" s="1152"/>
      <c r="AU478" s="1152"/>
      <c r="AV478" s="1152"/>
      <c r="AW478" s="1152"/>
      <c r="AX478" s="1153"/>
      <c r="AY478" s="1152"/>
      <c r="AZ478" s="1152"/>
      <c r="BA478" s="1152"/>
      <c r="BB478" s="1152"/>
      <c r="BC478" s="1152"/>
      <c r="BD478" s="1152"/>
      <c r="BE478" s="1152"/>
      <c r="BF478" s="1152"/>
      <c r="BG478" s="1152"/>
      <c r="BH478" s="1152"/>
      <c r="BI478" s="1152"/>
      <c r="BJ478" s="1152"/>
      <c r="BK478" s="1152"/>
      <c r="BL478" s="1152"/>
      <c r="BM478" s="1152"/>
      <c r="BN478" s="1152"/>
      <c r="BO478" s="1152"/>
      <c r="BP478" s="1152"/>
      <c r="BQ478" s="1152"/>
      <c r="BR478" s="1152"/>
      <c r="BS478" s="1199"/>
      <c r="BT478" s="1152"/>
      <c r="BU478" s="1152"/>
      <c r="BV478" s="1152"/>
      <c r="BW478" s="1152"/>
      <c r="BX478" s="1152"/>
      <c r="BY478" s="1152"/>
      <c r="BZ478" s="1152"/>
      <c r="CA478" s="1152"/>
      <c r="CB478" s="1152"/>
      <c r="CC478" s="1152"/>
      <c r="CD478" s="1152"/>
      <c r="CE478" s="1152"/>
      <c r="CF478" s="1152"/>
      <c r="CG478" s="1152"/>
      <c r="CH478" s="1152"/>
      <c r="CI478" s="1152"/>
      <c r="CJ478" s="1152"/>
      <c r="CK478" s="1152"/>
      <c r="CL478" s="1152"/>
      <c r="CM478" s="1199"/>
      <c r="CN478" s="1199"/>
    </row>
    <row r="479" spans="2:92">
      <c r="B479" s="1151"/>
      <c r="I479" s="1152"/>
      <c r="J479" s="1152"/>
      <c r="K479" s="1152"/>
      <c r="L479" s="1152"/>
      <c r="M479" s="1152"/>
      <c r="N479" s="1152"/>
      <c r="O479" s="1152"/>
      <c r="P479" s="1152"/>
      <c r="Q479" s="1152"/>
      <c r="R479" s="1152"/>
      <c r="S479" s="1152"/>
      <c r="T479" s="1152"/>
      <c r="U479" s="1152"/>
      <c r="V479" s="1152"/>
      <c r="W479" s="1152"/>
      <c r="X479" s="1152"/>
      <c r="Y479" s="1152"/>
      <c r="Z479" s="1152"/>
      <c r="AA479" s="1152"/>
      <c r="AB479" s="1199"/>
      <c r="AC479" s="1199"/>
      <c r="AD479" s="1199"/>
      <c r="AE479" s="1199"/>
      <c r="AF479" s="1152"/>
      <c r="AG479" s="1152"/>
      <c r="AH479" s="1152"/>
      <c r="AI479" s="1152"/>
      <c r="AJ479" s="1152"/>
      <c r="AK479" s="1152"/>
      <c r="AL479" s="1152"/>
      <c r="AM479" s="1152"/>
      <c r="AN479" s="1152"/>
      <c r="AO479" s="1152"/>
      <c r="AP479" s="1152"/>
      <c r="AQ479" s="1152"/>
      <c r="AR479" s="1152"/>
      <c r="AS479" s="1152"/>
      <c r="AT479" s="1152"/>
      <c r="AU479" s="1152"/>
      <c r="AV479" s="1152"/>
      <c r="AW479" s="1152"/>
      <c r="AX479" s="1153"/>
      <c r="AY479" s="1152"/>
      <c r="AZ479" s="1152"/>
      <c r="BA479" s="1152"/>
      <c r="BB479" s="1152"/>
      <c r="BC479" s="1152"/>
      <c r="BD479" s="1152"/>
      <c r="BE479" s="1152"/>
      <c r="BF479" s="1152"/>
      <c r="BG479" s="1152"/>
      <c r="BH479" s="1152"/>
      <c r="BI479" s="1152"/>
      <c r="BJ479" s="1152"/>
      <c r="BK479" s="1152"/>
      <c r="BL479" s="1152"/>
      <c r="BM479" s="1152"/>
      <c r="BN479" s="1152"/>
      <c r="BO479" s="1152"/>
      <c r="BP479" s="1152"/>
      <c r="BQ479" s="1152"/>
      <c r="BR479" s="1152"/>
      <c r="BS479" s="1199"/>
      <c r="BT479" s="1152"/>
      <c r="BU479" s="1152"/>
      <c r="BV479" s="1152"/>
      <c r="BW479" s="1152"/>
      <c r="BX479" s="1152"/>
      <c r="BY479" s="1152"/>
      <c r="BZ479" s="1152"/>
      <c r="CA479" s="1152"/>
      <c r="CB479" s="1152"/>
      <c r="CC479" s="1152"/>
      <c r="CD479" s="1152"/>
      <c r="CE479" s="1152"/>
      <c r="CF479" s="1152"/>
      <c r="CG479" s="1152"/>
      <c r="CH479" s="1152"/>
      <c r="CI479" s="1152"/>
      <c r="CJ479" s="1152"/>
      <c r="CK479" s="1152"/>
      <c r="CL479" s="1152"/>
      <c r="CM479" s="1199"/>
      <c r="CN479" s="1199"/>
    </row>
    <row r="480" spans="2:92">
      <c r="B480" s="1151"/>
      <c r="I480" s="1152"/>
      <c r="J480" s="1152"/>
      <c r="K480" s="1152"/>
      <c r="L480" s="1152"/>
      <c r="M480" s="1152"/>
      <c r="N480" s="1152"/>
      <c r="O480" s="1152"/>
      <c r="P480" s="1152"/>
      <c r="Q480" s="1152"/>
      <c r="R480" s="1152"/>
      <c r="S480" s="1152"/>
      <c r="T480" s="1152"/>
      <c r="U480" s="1152"/>
      <c r="V480" s="1152"/>
      <c r="W480" s="1152"/>
      <c r="X480" s="1152"/>
      <c r="Y480" s="1152"/>
      <c r="Z480" s="1152"/>
      <c r="AA480" s="1152"/>
      <c r="AB480" s="1199"/>
      <c r="AC480" s="1199"/>
      <c r="AD480" s="1199"/>
      <c r="AE480" s="1199"/>
      <c r="AF480" s="1152"/>
      <c r="AG480" s="1152"/>
      <c r="AH480" s="1152"/>
      <c r="AI480" s="1152"/>
      <c r="AJ480" s="1152"/>
      <c r="AK480" s="1152"/>
      <c r="AL480" s="1152"/>
      <c r="AM480" s="1152"/>
      <c r="AN480" s="1152"/>
      <c r="AO480" s="1152"/>
      <c r="AP480" s="1152"/>
      <c r="AQ480" s="1152"/>
      <c r="AR480" s="1152"/>
      <c r="AS480" s="1152"/>
      <c r="AT480" s="1152"/>
      <c r="AU480" s="1152"/>
      <c r="AV480" s="1152"/>
      <c r="AW480" s="1152"/>
      <c r="AX480" s="1153"/>
      <c r="AY480" s="1152"/>
      <c r="AZ480" s="1152"/>
      <c r="BA480" s="1152"/>
      <c r="BB480" s="1152"/>
      <c r="BC480" s="1152"/>
      <c r="BD480" s="1152"/>
      <c r="BE480" s="1152"/>
      <c r="BF480" s="1152"/>
      <c r="BG480" s="1152"/>
      <c r="BH480" s="1152"/>
      <c r="BI480" s="1152"/>
      <c r="BJ480" s="1152"/>
      <c r="BK480" s="1152"/>
      <c r="BL480" s="1152"/>
      <c r="BM480" s="1152"/>
      <c r="BN480" s="1152"/>
      <c r="BO480" s="1152"/>
      <c r="BP480" s="1152"/>
      <c r="BQ480" s="1152"/>
      <c r="BR480" s="1152"/>
      <c r="BS480" s="1199"/>
      <c r="BT480" s="1152"/>
      <c r="BU480" s="1152"/>
      <c r="BV480" s="1152"/>
      <c r="BW480" s="1152"/>
      <c r="BX480" s="1152"/>
      <c r="BY480" s="1152"/>
      <c r="BZ480" s="1152"/>
      <c r="CA480" s="1152"/>
      <c r="CB480" s="1152"/>
      <c r="CC480" s="1152"/>
      <c r="CD480" s="1152"/>
      <c r="CE480" s="1152"/>
      <c r="CF480" s="1152"/>
      <c r="CG480" s="1152"/>
      <c r="CH480" s="1152"/>
      <c r="CI480" s="1152"/>
      <c r="CJ480" s="1152"/>
      <c r="CK480" s="1152"/>
      <c r="CL480" s="1152"/>
      <c r="CM480" s="1199"/>
      <c r="CN480" s="1199"/>
    </row>
    <row r="481" spans="2:92">
      <c r="B481" s="1151"/>
      <c r="I481" s="1152"/>
      <c r="J481" s="1152"/>
      <c r="K481" s="1152"/>
      <c r="L481" s="1152"/>
      <c r="M481" s="1152"/>
      <c r="N481" s="1152"/>
      <c r="O481" s="1152"/>
      <c r="P481" s="1152"/>
      <c r="Q481" s="1152"/>
      <c r="R481" s="1152"/>
      <c r="S481" s="1152"/>
      <c r="T481" s="1152"/>
      <c r="U481" s="1152"/>
      <c r="V481" s="1152"/>
      <c r="W481" s="1152"/>
      <c r="X481" s="1152"/>
      <c r="Y481" s="1152"/>
      <c r="Z481" s="1152"/>
      <c r="AA481" s="1152"/>
      <c r="AB481" s="1199"/>
      <c r="AC481" s="1199"/>
      <c r="AD481" s="1199"/>
      <c r="AE481" s="1199"/>
      <c r="AF481" s="1152"/>
      <c r="AG481" s="1152"/>
      <c r="AH481" s="1152"/>
      <c r="AI481" s="1152"/>
      <c r="AJ481" s="1152"/>
      <c r="AK481" s="1152"/>
      <c r="AL481" s="1152"/>
      <c r="AM481" s="1152"/>
      <c r="AN481" s="1152"/>
      <c r="AO481" s="1152"/>
      <c r="AP481" s="1152"/>
      <c r="AQ481" s="1152"/>
      <c r="AR481" s="1152"/>
      <c r="AS481" s="1152"/>
      <c r="AT481" s="1152"/>
      <c r="AU481" s="1152"/>
      <c r="AV481" s="1152"/>
      <c r="AW481" s="1152"/>
      <c r="AX481" s="1153"/>
      <c r="AY481" s="1152"/>
      <c r="AZ481" s="1152"/>
      <c r="BA481" s="1152"/>
      <c r="BB481" s="1152"/>
      <c r="BC481" s="1152"/>
      <c r="BD481" s="1152"/>
      <c r="BE481" s="1152"/>
      <c r="BF481" s="1152"/>
      <c r="BG481" s="1152"/>
      <c r="BH481" s="1152"/>
      <c r="BI481" s="1152"/>
      <c r="BJ481" s="1152"/>
      <c r="BK481" s="1152"/>
      <c r="BL481" s="1152"/>
      <c r="BM481" s="1152"/>
      <c r="BN481" s="1152"/>
      <c r="BO481" s="1152"/>
      <c r="BP481" s="1152"/>
      <c r="BQ481" s="1152"/>
      <c r="BR481" s="1152"/>
      <c r="BS481" s="1199"/>
      <c r="BT481" s="1152"/>
      <c r="BU481" s="1152"/>
      <c r="BV481" s="1152"/>
      <c r="BW481" s="1152"/>
      <c r="BX481" s="1152"/>
      <c r="BY481" s="1152"/>
      <c r="BZ481" s="1152"/>
      <c r="CA481" s="1152"/>
      <c r="CB481" s="1152"/>
      <c r="CC481" s="1152"/>
      <c r="CD481" s="1152"/>
      <c r="CE481" s="1152"/>
      <c r="CF481" s="1152"/>
      <c r="CG481" s="1152"/>
      <c r="CH481" s="1152"/>
      <c r="CI481" s="1152"/>
      <c r="CJ481" s="1152"/>
      <c r="CK481" s="1152"/>
      <c r="CL481" s="1152"/>
      <c r="CM481" s="1199"/>
      <c r="CN481" s="1199"/>
    </row>
    <row r="482" spans="2:92">
      <c r="B482" s="1151"/>
      <c r="I482" s="1152"/>
      <c r="J482" s="1152"/>
      <c r="K482" s="1152"/>
      <c r="L482" s="1152"/>
      <c r="M482" s="1152"/>
      <c r="N482" s="1152"/>
      <c r="O482" s="1152"/>
      <c r="P482" s="1152"/>
      <c r="Q482" s="1152"/>
      <c r="R482" s="1152"/>
      <c r="S482" s="1152"/>
      <c r="T482" s="1152"/>
      <c r="U482" s="1152"/>
      <c r="V482" s="1152"/>
      <c r="W482" s="1152"/>
      <c r="X482" s="1152"/>
      <c r="Y482" s="1152"/>
      <c r="Z482" s="1152"/>
      <c r="AA482" s="1152"/>
      <c r="AB482" s="1199"/>
      <c r="AC482" s="1199"/>
      <c r="AD482" s="1199"/>
      <c r="AE482" s="1199"/>
      <c r="AF482" s="1152"/>
      <c r="AG482" s="1152"/>
      <c r="AH482" s="1152"/>
      <c r="AI482" s="1152"/>
      <c r="AJ482" s="1152"/>
      <c r="AK482" s="1152"/>
      <c r="AL482" s="1152"/>
      <c r="AM482" s="1152"/>
      <c r="AN482" s="1152"/>
      <c r="AO482" s="1152"/>
      <c r="AP482" s="1152"/>
      <c r="AQ482" s="1152"/>
      <c r="AR482" s="1152"/>
      <c r="AS482" s="1152"/>
      <c r="AT482" s="1152"/>
      <c r="AU482" s="1152"/>
      <c r="AV482" s="1152"/>
      <c r="AW482" s="1152"/>
      <c r="AX482" s="1153"/>
      <c r="AY482" s="1152"/>
      <c r="AZ482" s="1152"/>
      <c r="BA482" s="1152"/>
      <c r="BB482" s="1152"/>
      <c r="BC482" s="1152"/>
      <c r="BD482" s="1152"/>
      <c r="BE482" s="1152"/>
      <c r="BF482" s="1152"/>
      <c r="BG482" s="1152"/>
      <c r="BH482" s="1152"/>
      <c r="BI482" s="1152"/>
      <c r="BJ482" s="1152"/>
      <c r="BK482" s="1152"/>
      <c r="BL482" s="1152"/>
      <c r="BM482" s="1152"/>
      <c r="BN482" s="1152"/>
      <c r="BO482" s="1152"/>
      <c r="BP482" s="1152"/>
      <c r="BQ482" s="1152"/>
      <c r="BR482" s="1152"/>
      <c r="BS482" s="1199"/>
      <c r="BT482" s="1152"/>
      <c r="BU482" s="1152"/>
      <c r="BV482" s="1152"/>
      <c r="BW482" s="1152"/>
      <c r="BX482" s="1152"/>
      <c r="BY482" s="1152"/>
      <c r="BZ482" s="1152"/>
      <c r="CA482" s="1152"/>
      <c r="CB482" s="1152"/>
      <c r="CC482" s="1152"/>
      <c r="CD482" s="1152"/>
      <c r="CE482" s="1152"/>
      <c r="CF482" s="1152"/>
      <c r="CG482" s="1152"/>
      <c r="CH482" s="1152"/>
      <c r="CI482" s="1152"/>
      <c r="CJ482" s="1152"/>
      <c r="CK482" s="1152"/>
      <c r="CL482" s="1152"/>
      <c r="CM482" s="1199"/>
      <c r="CN482" s="1199"/>
    </row>
    <row r="483" spans="2:92">
      <c r="B483" s="1151"/>
      <c r="I483" s="1152"/>
      <c r="J483" s="1152"/>
      <c r="K483" s="1152"/>
      <c r="L483" s="1152"/>
      <c r="M483" s="1152"/>
      <c r="N483" s="1152"/>
      <c r="O483" s="1152"/>
      <c r="P483" s="1152"/>
      <c r="Q483" s="1152"/>
      <c r="R483" s="1152"/>
      <c r="S483" s="1152"/>
      <c r="T483" s="1152"/>
      <c r="U483" s="1152"/>
      <c r="V483" s="1152"/>
      <c r="W483" s="1152"/>
      <c r="X483" s="1152"/>
      <c r="Y483" s="1152"/>
      <c r="Z483" s="1152"/>
      <c r="AA483" s="1152"/>
      <c r="AB483" s="1199"/>
      <c r="AC483" s="1199"/>
      <c r="AD483" s="1199"/>
      <c r="AE483" s="1199"/>
      <c r="AF483" s="1152"/>
      <c r="AG483" s="1152"/>
      <c r="AH483" s="1152"/>
      <c r="AI483" s="1152"/>
      <c r="AJ483" s="1152"/>
      <c r="AK483" s="1152"/>
      <c r="AL483" s="1152"/>
      <c r="AM483" s="1152"/>
      <c r="AN483" s="1152"/>
      <c r="AO483" s="1152"/>
      <c r="AP483" s="1152"/>
      <c r="AQ483" s="1152"/>
      <c r="AR483" s="1152"/>
      <c r="AS483" s="1152"/>
      <c r="AT483" s="1152"/>
      <c r="AU483" s="1152"/>
      <c r="AV483" s="1152"/>
      <c r="AW483" s="1152"/>
      <c r="AX483" s="1153"/>
      <c r="AY483" s="1152"/>
      <c r="AZ483" s="1152"/>
      <c r="BA483" s="1152"/>
      <c r="BB483" s="1152"/>
      <c r="BC483" s="1152"/>
      <c r="BD483" s="1152"/>
      <c r="BE483" s="1152"/>
      <c r="BF483" s="1152"/>
      <c r="BG483" s="1152"/>
      <c r="BH483" s="1152"/>
      <c r="BI483" s="1152"/>
      <c r="BJ483" s="1152"/>
      <c r="BK483" s="1152"/>
      <c r="BL483" s="1152"/>
      <c r="BM483" s="1152"/>
      <c r="BN483" s="1152"/>
      <c r="BO483" s="1152"/>
      <c r="BP483" s="1152"/>
      <c r="BQ483" s="1152"/>
      <c r="BR483" s="1152"/>
      <c r="BS483" s="1199"/>
      <c r="BT483" s="1152"/>
      <c r="BU483" s="1152"/>
      <c r="BV483" s="1152"/>
      <c r="BW483" s="1152"/>
      <c r="BX483" s="1152"/>
      <c r="BY483" s="1152"/>
      <c r="BZ483" s="1152"/>
      <c r="CA483" s="1152"/>
      <c r="CB483" s="1152"/>
      <c r="CC483" s="1152"/>
      <c r="CD483" s="1152"/>
      <c r="CE483" s="1152"/>
      <c r="CF483" s="1152"/>
      <c r="CG483" s="1152"/>
      <c r="CH483" s="1152"/>
      <c r="CI483" s="1152"/>
      <c r="CJ483" s="1152"/>
      <c r="CK483" s="1152"/>
      <c r="CL483" s="1152"/>
      <c r="CM483" s="1199"/>
      <c r="CN483" s="1199"/>
    </row>
    <row r="484" spans="2:92">
      <c r="B484" s="1151"/>
      <c r="I484" s="1152"/>
      <c r="J484" s="1152"/>
      <c r="K484" s="1152"/>
      <c r="L484" s="1152"/>
      <c r="M484" s="1152"/>
      <c r="N484" s="1152"/>
      <c r="O484" s="1152"/>
      <c r="P484" s="1152"/>
      <c r="Q484" s="1152"/>
      <c r="R484" s="1152"/>
      <c r="S484" s="1152"/>
      <c r="T484" s="1152"/>
      <c r="U484" s="1152"/>
      <c r="V484" s="1152"/>
      <c r="W484" s="1152"/>
      <c r="X484" s="1152"/>
      <c r="Y484" s="1152"/>
      <c r="Z484" s="1152"/>
      <c r="AA484" s="1152"/>
      <c r="AB484" s="1199"/>
      <c r="AC484" s="1199"/>
      <c r="AD484" s="1199"/>
      <c r="AE484" s="1199"/>
      <c r="AF484" s="1152"/>
      <c r="AG484" s="1152"/>
      <c r="AH484" s="1152"/>
      <c r="AI484" s="1152"/>
      <c r="AJ484" s="1152"/>
      <c r="AK484" s="1152"/>
      <c r="AL484" s="1152"/>
      <c r="AM484" s="1152"/>
      <c r="AN484" s="1152"/>
      <c r="AO484" s="1152"/>
      <c r="AP484" s="1152"/>
      <c r="AQ484" s="1152"/>
      <c r="AR484" s="1152"/>
      <c r="AS484" s="1152"/>
      <c r="AT484" s="1152"/>
      <c r="AU484" s="1152"/>
      <c r="AV484" s="1152"/>
      <c r="AW484" s="1152"/>
      <c r="AX484" s="1153"/>
      <c r="AY484" s="1152"/>
      <c r="AZ484" s="1152"/>
      <c r="BA484" s="1152"/>
      <c r="BB484" s="1152"/>
      <c r="BC484" s="1152"/>
      <c r="BD484" s="1152"/>
      <c r="BE484" s="1152"/>
      <c r="BF484" s="1152"/>
      <c r="BG484" s="1152"/>
      <c r="BH484" s="1152"/>
      <c r="BI484" s="1152"/>
      <c r="BJ484" s="1152"/>
      <c r="BK484" s="1152"/>
      <c r="BL484" s="1152"/>
      <c r="BM484" s="1152"/>
      <c r="BN484" s="1152"/>
      <c r="BO484" s="1152"/>
      <c r="BP484" s="1152"/>
      <c r="BQ484" s="1152"/>
      <c r="BR484" s="1152"/>
      <c r="BS484" s="1199"/>
      <c r="BT484" s="1152"/>
      <c r="BU484" s="1152"/>
      <c r="BV484" s="1152"/>
      <c r="BW484" s="1152"/>
      <c r="BX484" s="1152"/>
      <c r="BY484" s="1152"/>
      <c r="BZ484" s="1152"/>
      <c r="CA484" s="1152"/>
      <c r="CB484" s="1152"/>
      <c r="CC484" s="1152"/>
      <c r="CD484" s="1152"/>
      <c r="CE484" s="1152"/>
      <c r="CF484" s="1152"/>
      <c r="CG484" s="1152"/>
      <c r="CH484" s="1152"/>
      <c r="CI484" s="1152"/>
      <c r="CJ484" s="1152"/>
      <c r="CK484" s="1152"/>
      <c r="CL484" s="1152"/>
      <c r="CM484" s="1199"/>
      <c r="CN484" s="1199"/>
    </row>
    <row r="485" spans="2:92">
      <c r="B485" s="1151"/>
      <c r="I485" s="1152"/>
      <c r="J485" s="1152"/>
      <c r="K485" s="1152"/>
      <c r="L485" s="1152"/>
      <c r="M485" s="1152"/>
      <c r="N485" s="1152"/>
      <c r="O485" s="1152"/>
      <c r="P485" s="1152"/>
      <c r="Q485" s="1152"/>
      <c r="R485" s="1152"/>
      <c r="S485" s="1152"/>
      <c r="T485" s="1152"/>
      <c r="U485" s="1152"/>
      <c r="V485" s="1152"/>
      <c r="W485" s="1152"/>
      <c r="X485" s="1152"/>
      <c r="Y485" s="1152"/>
      <c r="Z485" s="1152"/>
      <c r="AA485" s="1152"/>
      <c r="AB485" s="1199"/>
      <c r="AC485" s="1199"/>
      <c r="AD485" s="1199"/>
      <c r="AE485" s="1199"/>
      <c r="AF485" s="1152"/>
      <c r="AG485" s="1152"/>
      <c r="AH485" s="1152"/>
      <c r="AI485" s="1152"/>
      <c r="AJ485" s="1152"/>
      <c r="AK485" s="1152"/>
      <c r="AL485" s="1152"/>
      <c r="AM485" s="1152"/>
      <c r="AN485" s="1152"/>
      <c r="AO485" s="1152"/>
      <c r="AP485" s="1152"/>
      <c r="AQ485" s="1152"/>
      <c r="AR485" s="1152"/>
      <c r="AS485" s="1152"/>
      <c r="AT485" s="1152"/>
      <c r="AU485" s="1152"/>
      <c r="AV485" s="1152"/>
      <c r="AW485" s="1152"/>
      <c r="AX485" s="1153"/>
      <c r="AY485" s="1152"/>
      <c r="AZ485" s="1152"/>
      <c r="BA485" s="1152"/>
      <c r="BB485" s="1152"/>
      <c r="BC485" s="1152"/>
      <c r="BD485" s="1152"/>
      <c r="BE485" s="1152"/>
      <c r="BF485" s="1152"/>
      <c r="BG485" s="1152"/>
      <c r="BH485" s="1152"/>
      <c r="BI485" s="1152"/>
      <c r="BJ485" s="1152"/>
      <c r="BK485" s="1152"/>
      <c r="BL485" s="1152"/>
      <c r="BM485" s="1152"/>
      <c r="BN485" s="1152"/>
      <c r="BO485" s="1152"/>
      <c r="BP485" s="1152"/>
      <c r="BQ485" s="1152"/>
      <c r="BR485" s="1152"/>
      <c r="BS485" s="1199"/>
      <c r="BT485" s="1152"/>
      <c r="BU485" s="1152"/>
      <c r="BV485" s="1152"/>
      <c r="BW485" s="1152"/>
      <c r="BX485" s="1152"/>
      <c r="BY485" s="1152"/>
      <c r="BZ485" s="1152"/>
      <c r="CA485" s="1152"/>
      <c r="CB485" s="1152"/>
      <c r="CC485" s="1152"/>
      <c r="CD485" s="1152"/>
      <c r="CE485" s="1152"/>
      <c r="CF485" s="1152"/>
      <c r="CG485" s="1152"/>
      <c r="CH485" s="1152"/>
      <c r="CI485" s="1152"/>
      <c r="CJ485" s="1152"/>
      <c r="CK485" s="1152"/>
      <c r="CL485" s="1152"/>
      <c r="CM485" s="1199"/>
      <c r="CN485" s="1199"/>
    </row>
    <row r="486" spans="2:92">
      <c r="B486" s="1151"/>
      <c r="I486" s="1152"/>
      <c r="J486" s="1152"/>
      <c r="K486" s="1152"/>
      <c r="L486" s="1152"/>
      <c r="M486" s="1152"/>
      <c r="N486" s="1152"/>
      <c r="O486" s="1152"/>
      <c r="P486" s="1152"/>
      <c r="Q486" s="1152"/>
      <c r="R486" s="1152"/>
      <c r="S486" s="1152"/>
      <c r="T486" s="1152"/>
      <c r="U486" s="1152"/>
      <c r="V486" s="1152"/>
      <c r="W486" s="1152"/>
      <c r="X486" s="1152"/>
      <c r="Y486" s="1152"/>
      <c r="Z486" s="1152"/>
      <c r="AA486" s="1152"/>
      <c r="AB486" s="1199"/>
      <c r="AC486" s="1199"/>
      <c r="AD486" s="1199"/>
      <c r="AE486" s="1199"/>
      <c r="AF486" s="1152"/>
      <c r="AG486" s="1152"/>
      <c r="AH486" s="1152"/>
      <c r="AI486" s="1152"/>
      <c r="AJ486" s="1152"/>
      <c r="AK486" s="1152"/>
      <c r="AL486" s="1152"/>
      <c r="AM486" s="1152"/>
      <c r="AN486" s="1152"/>
      <c r="AO486" s="1152"/>
      <c r="AP486" s="1152"/>
      <c r="AQ486" s="1152"/>
      <c r="AR486" s="1152"/>
      <c r="AS486" s="1152"/>
      <c r="AT486" s="1152"/>
      <c r="AU486" s="1152"/>
      <c r="AV486" s="1152"/>
      <c r="AW486" s="1152"/>
      <c r="AX486" s="1153"/>
      <c r="AY486" s="1152"/>
      <c r="AZ486" s="1152"/>
      <c r="BA486" s="1152"/>
      <c r="BB486" s="1152"/>
      <c r="BC486" s="1152"/>
      <c r="BD486" s="1152"/>
      <c r="BE486" s="1152"/>
      <c r="BF486" s="1152"/>
      <c r="BG486" s="1152"/>
      <c r="BH486" s="1152"/>
      <c r="BI486" s="1152"/>
      <c r="BJ486" s="1152"/>
      <c r="BK486" s="1152"/>
      <c r="BL486" s="1152"/>
      <c r="BM486" s="1152"/>
      <c r="BN486" s="1152"/>
      <c r="BO486" s="1152"/>
      <c r="BP486" s="1152"/>
      <c r="BQ486" s="1152"/>
      <c r="BR486" s="1152"/>
      <c r="BS486" s="1199"/>
      <c r="BT486" s="1152"/>
      <c r="BU486" s="1152"/>
      <c r="BV486" s="1152"/>
      <c r="BW486" s="1152"/>
      <c r="BX486" s="1152"/>
      <c r="BY486" s="1152"/>
      <c r="BZ486" s="1152"/>
      <c r="CA486" s="1152"/>
      <c r="CB486" s="1152"/>
      <c r="CC486" s="1152"/>
      <c r="CD486" s="1152"/>
      <c r="CE486" s="1152"/>
      <c r="CF486" s="1152"/>
      <c r="CG486" s="1152"/>
      <c r="CH486" s="1152"/>
      <c r="CI486" s="1152"/>
      <c r="CJ486" s="1152"/>
      <c r="CK486" s="1152"/>
      <c r="CL486" s="1152"/>
      <c r="CM486" s="1199"/>
      <c r="CN486" s="1199"/>
    </row>
    <row r="487" spans="2:92">
      <c r="B487" s="1151"/>
      <c r="I487" s="1152"/>
      <c r="J487" s="1152"/>
      <c r="K487" s="1152"/>
      <c r="L487" s="1152"/>
      <c r="M487" s="1152"/>
      <c r="N487" s="1152"/>
      <c r="O487" s="1152"/>
      <c r="P487" s="1152"/>
      <c r="Q487" s="1152"/>
      <c r="R487" s="1152"/>
      <c r="S487" s="1152"/>
      <c r="T487" s="1152"/>
      <c r="U487" s="1152"/>
      <c r="V487" s="1152"/>
      <c r="W487" s="1152"/>
      <c r="X487" s="1152"/>
      <c r="Y487" s="1152"/>
      <c r="Z487" s="1152"/>
      <c r="AA487" s="1152"/>
      <c r="AB487" s="1199"/>
      <c r="AC487" s="1199"/>
      <c r="AD487" s="1199"/>
      <c r="AE487" s="1199"/>
      <c r="AF487" s="1152"/>
      <c r="AG487" s="1152"/>
      <c r="AH487" s="1152"/>
      <c r="AI487" s="1152"/>
      <c r="AJ487" s="1152"/>
      <c r="AK487" s="1152"/>
      <c r="AL487" s="1152"/>
      <c r="AM487" s="1152"/>
      <c r="AN487" s="1152"/>
      <c r="AO487" s="1152"/>
      <c r="AP487" s="1152"/>
      <c r="AQ487" s="1152"/>
      <c r="AR487" s="1152"/>
      <c r="AS487" s="1152"/>
      <c r="AT487" s="1152"/>
      <c r="AU487" s="1152"/>
      <c r="AV487" s="1152"/>
      <c r="AW487" s="1152"/>
      <c r="AX487" s="1153"/>
      <c r="AY487" s="1152"/>
      <c r="AZ487" s="1152"/>
      <c r="BA487" s="1152"/>
      <c r="BB487" s="1152"/>
      <c r="BC487" s="1152"/>
      <c r="BD487" s="1152"/>
      <c r="BE487" s="1152"/>
      <c r="BF487" s="1152"/>
      <c r="BG487" s="1152"/>
      <c r="BH487" s="1152"/>
      <c r="BI487" s="1152"/>
      <c r="BJ487" s="1152"/>
      <c r="BK487" s="1152"/>
      <c r="BL487" s="1152"/>
      <c r="BM487" s="1152"/>
      <c r="BN487" s="1152"/>
      <c r="BO487" s="1152"/>
      <c r="BP487" s="1152"/>
      <c r="BQ487" s="1152"/>
      <c r="BR487" s="1152"/>
      <c r="BS487" s="1199"/>
      <c r="BT487" s="1152"/>
      <c r="BU487" s="1152"/>
      <c r="BV487" s="1152"/>
      <c r="BW487" s="1152"/>
      <c r="BX487" s="1152"/>
      <c r="BY487" s="1152"/>
      <c r="BZ487" s="1152"/>
      <c r="CA487" s="1152"/>
      <c r="CB487" s="1152"/>
      <c r="CC487" s="1152"/>
      <c r="CD487" s="1152"/>
      <c r="CE487" s="1152"/>
      <c r="CF487" s="1152"/>
      <c r="CG487" s="1152"/>
      <c r="CH487" s="1152"/>
      <c r="CI487" s="1152"/>
      <c r="CJ487" s="1152"/>
      <c r="CK487" s="1152"/>
      <c r="CL487" s="1152"/>
      <c r="CM487" s="1199"/>
      <c r="CN487" s="1199"/>
    </row>
    <row r="488" spans="2:92">
      <c r="B488" s="1151"/>
      <c r="I488" s="1152"/>
      <c r="J488" s="1152"/>
      <c r="K488" s="1152"/>
      <c r="L488" s="1152"/>
      <c r="M488" s="1152"/>
      <c r="N488" s="1152"/>
      <c r="O488" s="1152"/>
      <c r="P488" s="1152"/>
      <c r="Q488" s="1152"/>
      <c r="R488" s="1152"/>
      <c r="S488" s="1152"/>
      <c r="T488" s="1152"/>
      <c r="U488" s="1152"/>
      <c r="V488" s="1152"/>
      <c r="W488" s="1152"/>
      <c r="X488" s="1152"/>
      <c r="Y488" s="1152"/>
      <c r="Z488" s="1152"/>
      <c r="AA488" s="1152"/>
      <c r="AB488" s="1199"/>
      <c r="AC488" s="1199"/>
      <c r="AD488" s="1199"/>
      <c r="AE488" s="1199"/>
      <c r="AF488" s="1152"/>
      <c r="AG488" s="1152"/>
      <c r="AH488" s="1152"/>
      <c r="AI488" s="1152"/>
      <c r="AJ488" s="1152"/>
      <c r="AK488" s="1152"/>
      <c r="AL488" s="1152"/>
      <c r="AM488" s="1152"/>
      <c r="AN488" s="1152"/>
      <c r="AO488" s="1152"/>
      <c r="AP488" s="1152"/>
      <c r="AQ488" s="1152"/>
      <c r="AR488" s="1152"/>
      <c r="AS488" s="1152"/>
      <c r="AT488" s="1152"/>
      <c r="AU488" s="1152"/>
      <c r="AV488" s="1152"/>
      <c r="AW488" s="1152"/>
      <c r="AX488" s="1153"/>
      <c r="AY488" s="1152"/>
      <c r="AZ488" s="1152"/>
      <c r="BA488" s="1152"/>
      <c r="BB488" s="1152"/>
      <c r="BC488" s="1152"/>
      <c r="BD488" s="1152"/>
      <c r="BE488" s="1152"/>
      <c r="BF488" s="1152"/>
      <c r="BG488" s="1152"/>
      <c r="BH488" s="1152"/>
      <c r="BI488" s="1152"/>
      <c r="BJ488" s="1152"/>
      <c r="BK488" s="1152"/>
      <c r="BL488" s="1152"/>
      <c r="BM488" s="1152"/>
      <c r="BN488" s="1152"/>
      <c r="BO488" s="1152"/>
      <c r="BP488" s="1152"/>
      <c r="BQ488" s="1152"/>
      <c r="BR488" s="1152"/>
      <c r="BS488" s="1199"/>
      <c r="BT488" s="1152"/>
      <c r="BU488" s="1152"/>
      <c r="BV488" s="1152"/>
      <c r="BW488" s="1152"/>
      <c r="BX488" s="1152"/>
      <c r="BY488" s="1152"/>
      <c r="BZ488" s="1152"/>
      <c r="CA488" s="1152"/>
      <c r="CB488" s="1152"/>
      <c r="CC488" s="1152"/>
      <c r="CD488" s="1152"/>
      <c r="CE488" s="1152"/>
      <c r="CF488" s="1152"/>
      <c r="CG488" s="1152"/>
      <c r="CH488" s="1152"/>
      <c r="CI488" s="1152"/>
      <c r="CJ488" s="1152"/>
      <c r="CK488" s="1152"/>
      <c r="CL488" s="1152"/>
      <c r="CM488" s="1199"/>
      <c r="CN488" s="1199"/>
    </row>
    <row r="489" spans="2:92">
      <c r="B489" s="1151"/>
      <c r="I489" s="1152"/>
      <c r="J489" s="1152"/>
      <c r="K489" s="1152"/>
      <c r="L489" s="1152"/>
      <c r="M489" s="1152"/>
      <c r="N489" s="1152"/>
      <c r="O489" s="1152"/>
      <c r="P489" s="1152"/>
      <c r="Q489" s="1152"/>
      <c r="R489" s="1152"/>
      <c r="S489" s="1152"/>
      <c r="T489" s="1152"/>
      <c r="U489" s="1152"/>
      <c r="V489" s="1152"/>
      <c r="W489" s="1152"/>
      <c r="X489" s="1152"/>
      <c r="Y489" s="1152"/>
      <c r="Z489" s="1152"/>
      <c r="AA489" s="1152"/>
      <c r="AB489" s="1199"/>
      <c r="AC489" s="1199"/>
      <c r="AD489" s="1199"/>
      <c r="AE489" s="1199"/>
      <c r="AF489" s="1152"/>
      <c r="AG489" s="1152"/>
      <c r="AH489" s="1152"/>
      <c r="AI489" s="1152"/>
      <c r="AJ489" s="1152"/>
      <c r="AK489" s="1152"/>
      <c r="AL489" s="1152"/>
      <c r="AM489" s="1152"/>
      <c r="AN489" s="1152"/>
      <c r="AO489" s="1152"/>
      <c r="AP489" s="1152"/>
      <c r="AQ489" s="1152"/>
      <c r="AR489" s="1152"/>
      <c r="AS489" s="1152"/>
      <c r="AT489" s="1152"/>
      <c r="AU489" s="1152"/>
      <c r="AV489" s="1152"/>
      <c r="AW489" s="1152"/>
      <c r="AX489" s="1153"/>
      <c r="AY489" s="1152"/>
      <c r="AZ489" s="1152"/>
      <c r="BA489" s="1152"/>
      <c r="BB489" s="1152"/>
      <c r="BC489" s="1152"/>
      <c r="BD489" s="1152"/>
      <c r="BE489" s="1152"/>
      <c r="BF489" s="1152"/>
      <c r="BG489" s="1152"/>
      <c r="BH489" s="1152"/>
      <c r="BI489" s="1152"/>
      <c r="BJ489" s="1152"/>
      <c r="BK489" s="1152"/>
      <c r="BL489" s="1152"/>
      <c r="BM489" s="1152"/>
      <c r="BN489" s="1152"/>
      <c r="BO489" s="1152"/>
      <c r="BP489" s="1152"/>
      <c r="BQ489" s="1152"/>
      <c r="BR489" s="1152"/>
      <c r="BS489" s="1199"/>
      <c r="BT489" s="1152"/>
      <c r="BU489" s="1152"/>
      <c r="BV489" s="1152"/>
      <c r="BW489" s="1152"/>
      <c r="BX489" s="1152"/>
      <c r="BY489" s="1152"/>
      <c r="BZ489" s="1152"/>
      <c r="CA489" s="1152"/>
      <c r="CB489" s="1152"/>
      <c r="CC489" s="1152"/>
      <c r="CD489" s="1152"/>
      <c r="CE489" s="1152"/>
      <c r="CF489" s="1152"/>
      <c r="CG489" s="1152"/>
      <c r="CH489" s="1152"/>
      <c r="CI489" s="1152"/>
      <c r="CJ489" s="1152"/>
      <c r="CK489" s="1152"/>
      <c r="CL489" s="1152"/>
      <c r="CM489" s="1199"/>
      <c r="CN489" s="1199"/>
    </row>
    <row r="490" spans="2:92">
      <c r="B490" s="1151"/>
      <c r="I490" s="1152"/>
      <c r="J490" s="1152"/>
      <c r="K490" s="1152"/>
      <c r="L490" s="1152"/>
      <c r="M490" s="1152"/>
      <c r="N490" s="1152"/>
      <c r="O490" s="1152"/>
      <c r="P490" s="1152"/>
      <c r="Q490" s="1152"/>
      <c r="R490" s="1152"/>
      <c r="S490" s="1152"/>
      <c r="T490" s="1152"/>
      <c r="U490" s="1152"/>
      <c r="V490" s="1152"/>
      <c r="W490" s="1152"/>
      <c r="X490" s="1152"/>
      <c r="Y490" s="1152"/>
      <c r="Z490" s="1152"/>
      <c r="AA490" s="1152"/>
      <c r="AB490" s="1199"/>
      <c r="AC490" s="1199"/>
      <c r="AD490" s="1199"/>
      <c r="AE490" s="1199"/>
      <c r="AF490" s="1152"/>
      <c r="AG490" s="1152"/>
      <c r="AH490" s="1152"/>
      <c r="AI490" s="1152"/>
      <c r="AJ490" s="1152"/>
      <c r="AK490" s="1152"/>
      <c r="AL490" s="1152"/>
      <c r="AM490" s="1152"/>
      <c r="AN490" s="1152"/>
      <c r="AO490" s="1152"/>
      <c r="AP490" s="1152"/>
      <c r="AQ490" s="1152"/>
      <c r="AR490" s="1152"/>
      <c r="AS490" s="1152"/>
      <c r="AT490" s="1152"/>
      <c r="AU490" s="1152"/>
      <c r="AV490" s="1152"/>
      <c r="AW490" s="1152"/>
      <c r="AX490" s="1153"/>
      <c r="AY490" s="1152"/>
      <c r="AZ490" s="1152"/>
      <c r="BA490" s="1152"/>
      <c r="BB490" s="1152"/>
      <c r="BC490" s="1152"/>
      <c r="BD490" s="1152"/>
      <c r="BE490" s="1152"/>
      <c r="BF490" s="1152"/>
      <c r="BG490" s="1152"/>
      <c r="BH490" s="1152"/>
      <c r="BI490" s="1152"/>
      <c r="BJ490" s="1152"/>
      <c r="BK490" s="1152"/>
      <c r="BL490" s="1152"/>
      <c r="BM490" s="1152"/>
      <c r="BN490" s="1152"/>
      <c r="BO490" s="1152"/>
      <c r="BP490" s="1152"/>
      <c r="BQ490" s="1152"/>
      <c r="BR490" s="1152"/>
      <c r="BS490" s="1199"/>
      <c r="BT490" s="1152"/>
      <c r="BU490" s="1152"/>
      <c r="BV490" s="1152"/>
      <c r="BW490" s="1152"/>
      <c r="BX490" s="1152"/>
      <c r="BY490" s="1152"/>
      <c r="BZ490" s="1152"/>
      <c r="CA490" s="1152"/>
      <c r="CB490" s="1152"/>
      <c r="CC490" s="1152"/>
      <c r="CD490" s="1152"/>
      <c r="CE490" s="1152"/>
      <c r="CF490" s="1152"/>
      <c r="CG490" s="1152"/>
      <c r="CH490" s="1152"/>
      <c r="CI490" s="1152"/>
      <c r="CJ490" s="1152"/>
      <c r="CK490" s="1152"/>
      <c r="CL490" s="1152"/>
      <c r="CM490" s="1199"/>
      <c r="CN490" s="1199"/>
    </row>
    <row r="491" spans="2:92">
      <c r="B491" s="1151"/>
      <c r="I491" s="1152"/>
      <c r="J491" s="1152"/>
      <c r="K491" s="1152"/>
      <c r="L491" s="1152"/>
      <c r="M491" s="1152"/>
      <c r="N491" s="1152"/>
      <c r="O491" s="1152"/>
      <c r="P491" s="1152"/>
      <c r="Q491" s="1152"/>
      <c r="R491" s="1152"/>
      <c r="S491" s="1152"/>
      <c r="T491" s="1152"/>
      <c r="U491" s="1152"/>
      <c r="V491" s="1152"/>
      <c r="W491" s="1152"/>
      <c r="X491" s="1152"/>
      <c r="Y491" s="1152"/>
      <c r="Z491" s="1152"/>
      <c r="AA491" s="1152"/>
      <c r="AB491" s="1199"/>
      <c r="AC491" s="1199"/>
      <c r="AD491" s="1199"/>
      <c r="AE491" s="1199"/>
      <c r="AF491" s="1152"/>
      <c r="AG491" s="1152"/>
      <c r="AH491" s="1152"/>
      <c r="AI491" s="1152"/>
      <c r="AJ491" s="1152"/>
      <c r="AK491" s="1152"/>
      <c r="AL491" s="1152"/>
      <c r="AM491" s="1152"/>
      <c r="AN491" s="1152"/>
      <c r="AO491" s="1152"/>
      <c r="AP491" s="1152"/>
      <c r="AQ491" s="1152"/>
      <c r="AR491" s="1152"/>
      <c r="AS491" s="1152"/>
      <c r="AT491" s="1152"/>
      <c r="AU491" s="1152"/>
      <c r="AV491" s="1152"/>
      <c r="AW491" s="1152"/>
      <c r="AX491" s="1153"/>
      <c r="AY491" s="1152"/>
      <c r="AZ491" s="1152"/>
      <c r="BA491" s="1152"/>
      <c r="BB491" s="1152"/>
      <c r="BC491" s="1152"/>
      <c r="BD491" s="1152"/>
      <c r="BE491" s="1152"/>
      <c r="BF491" s="1152"/>
      <c r="BG491" s="1152"/>
      <c r="BH491" s="1152"/>
      <c r="BI491" s="1152"/>
      <c r="BJ491" s="1152"/>
      <c r="BK491" s="1152"/>
      <c r="BL491" s="1152"/>
      <c r="BM491" s="1152"/>
      <c r="BN491" s="1152"/>
      <c r="BO491" s="1152"/>
      <c r="BP491" s="1152"/>
      <c r="BQ491" s="1152"/>
      <c r="BR491" s="1152"/>
      <c r="BS491" s="1199"/>
      <c r="BT491" s="1152"/>
      <c r="BU491" s="1152"/>
      <c r="BV491" s="1152"/>
      <c r="BW491" s="1152"/>
      <c r="BX491" s="1152"/>
      <c r="BY491" s="1152"/>
      <c r="BZ491" s="1152"/>
      <c r="CA491" s="1152"/>
      <c r="CB491" s="1152"/>
      <c r="CC491" s="1152"/>
      <c r="CD491" s="1152"/>
      <c r="CE491" s="1152"/>
      <c r="CF491" s="1152"/>
      <c r="CG491" s="1152"/>
      <c r="CH491" s="1152"/>
      <c r="CI491" s="1152"/>
      <c r="CJ491" s="1152"/>
      <c r="CK491" s="1152"/>
      <c r="CL491" s="1152"/>
      <c r="CM491" s="1199"/>
      <c r="CN491" s="1199"/>
    </row>
    <row r="492" spans="2:92">
      <c r="B492" s="1151"/>
      <c r="I492" s="1152"/>
      <c r="J492" s="1152"/>
      <c r="K492" s="1152"/>
      <c r="L492" s="1152"/>
      <c r="M492" s="1152"/>
      <c r="N492" s="1152"/>
      <c r="O492" s="1152"/>
      <c r="P492" s="1152"/>
      <c r="Q492" s="1152"/>
      <c r="R492" s="1152"/>
      <c r="S492" s="1152"/>
      <c r="T492" s="1152"/>
      <c r="U492" s="1152"/>
      <c r="V492" s="1152"/>
      <c r="W492" s="1152"/>
      <c r="X492" s="1152"/>
      <c r="Y492" s="1152"/>
      <c r="Z492" s="1152"/>
      <c r="AA492" s="1152"/>
      <c r="AB492" s="1199"/>
      <c r="AC492" s="1199"/>
      <c r="AD492" s="1199"/>
      <c r="AE492" s="1199"/>
      <c r="AF492" s="1152"/>
      <c r="AG492" s="1152"/>
      <c r="AH492" s="1152"/>
      <c r="AI492" s="1152"/>
      <c r="AJ492" s="1152"/>
      <c r="AK492" s="1152"/>
      <c r="AL492" s="1152"/>
      <c r="AM492" s="1152"/>
      <c r="AN492" s="1152"/>
      <c r="AO492" s="1152"/>
      <c r="AP492" s="1152"/>
      <c r="AQ492" s="1152"/>
      <c r="AR492" s="1152"/>
      <c r="AS492" s="1152"/>
      <c r="AT492" s="1152"/>
      <c r="AU492" s="1152"/>
      <c r="AV492" s="1152"/>
      <c r="AW492" s="1152"/>
      <c r="AX492" s="1153"/>
      <c r="AY492" s="1152"/>
      <c r="AZ492" s="1152"/>
      <c r="BA492" s="1152"/>
      <c r="BB492" s="1152"/>
      <c r="BC492" s="1152"/>
      <c r="BD492" s="1152"/>
      <c r="BE492" s="1152"/>
      <c r="BF492" s="1152"/>
      <c r="BG492" s="1152"/>
      <c r="BH492" s="1152"/>
      <c r="BI492" s="1152"/>
      <c r="BJ492" s="1152"/>
      <c r="BK492" s="1152"/>
      <c r="BL492" s="1152"/>
      <c r="BM492" s="1152"/>
      <c r="BN492" s="1152"/>
      <c r="BO492" s="1152"/>
      <c r="BP492" s="1152"/>
      <c r="BQ492" s="1152"/>
      <c r="BR492" s="1152"/>
      <c r="BS492" s="1199"/>
      <c r="BT492" s="1152"/>
      <c r="BU492" s="1152"/>
      <c r="BV492" s="1152"/>
      <c r="BW492" s="1152"/>
      <c r="BX492" s="1152"/>
      <c r="BY492" s="1152"/>
      <c r="BZ492" s="1152"/>
      <c r="CA492" s="1152"/>
      <c r="CB492" s="1152"/>
      <c r="CC492" s="1152"/>
      <c r="CD492" s="1152"/>
      <c r="CE492" s="1152"/>
      <c r="CF492" s="1152"/>
      <c r="CG492" s="1152"/>
      <c r="CH492" s="1152"/>
      <c r="CI492" s="1152"/>
      <c r="CJ492" s="1152"/>
      <c r="CK492" s="1152"/>
      <c r="CL492" s="1152"/>
      <c r="CM492" s="1199"/>
      <c r="CN492" s="1199"/>
    </row>
    <row r="493" spans="2:92">
      <c r="B493" s="1151"/>
      <c r="I493" s="1152"/>
      <c r="J493" s="1152"/>
      <c r="K493" s="1152"/>
      <c r="L493" s="1152"/>
      <c r="M493" s="1152"/>
      <c r="N493" s="1152"/>
      <c r="O493" s="1152"/>
      <c r="P493" s="1152"/>
      <c r="Q493" s="1152"/>
      <c r="R493" s="1152"/>
      <c r="S493" s="1152"/>
      <c r="T493" s="1152"/>
      <c r="U493" s="1152"/>
      <c r="V493" s="1152"/>
      <c r="W493" s="1152"/>
      <c r="X493" s="1152"/>
      <c r="Y493" s="1152"/>
      <c r="Z493" s="1152"/>
      <c r="AA493" s="1152"/>
      <c r="AB493" s="1199"/>
      <c r="AC493" s="1199"/>
      <c r="AD493" s="1199"/>
      <c r="AE493" s="1199"/>
      <c r="AF493" s="1152"/>
      <c r="AG493" s="1152"/>
      <c r="AH493" s="1152"/>
      <c r="AI493" s="1152"/>
      <c r="AJ493" s="1152"/>
      <c r="AK493" s="1152"/>
      <c r="AL493" s="1152"/>
      <c r="AM493" s="1152"/>
      <c r="AN493" s="1152"/>
      <c r="AO493" s="1152"/>
      <c r="AP493" s="1152"/>
      <c r="AQ493" s="1152"/>
      <c r="AR493" s="1152"/>
      <c r="AS493" s="1152"/>
      <c r="AT493" s="1152"/>
      <c r="AU493" s="1152"/>
      <c r="AV493" s="1152"/>
      <c r="AW493" s="1152"/>
      <c r="AX493" s="1153"/>
      <c r="AY493" s="1152"/>
      <c r="AZ493" s="1152"/>
      <c r="BA493" s="1152"/>
      <c r="BB493" s="1152"/>
      <c r="BC493" s="1152"/>
      <c r="BD493" s="1152"/>
      <c r="BE493" s="1152"/>
      <c r="BF493" s="1152"/>
      <c r="BG493" s="1152"/>
      <c r="BH493" s="1152"/>
      <c r="BI493" s="1152"/>
      <c r="BJ493" s="1152"/>
      <c r="BK493" s="1152"/>
      <c r="BL493" s="1152"/>
      <c r="BM493" s="1152"/>
      <c r="BN493" s="1152"/>
      <c r="BO493" s="1152"/>
      <c r="BP493" s="1152"/>
      <c r="BQ493" s="1152"/>
      <c r="BR493" s="1152"/>
      <c r="BS493" s="1199"/>
      <c r="BT493" s="1152"/>
      <c r="BU493" s="1152"/>
      <c r="BV493" s="1152"/>
      <c r="BW493" s="1152"/>
      <c r="BX493" s="1152"/>
      <c r="BY493" s="1152"/>
      <c r="BZ493" s="1152"/>
      <c r="CA493" s="1152"/>
      <c r="CB493" s="1152"/>
      <c r="CC493" s="1152"/>
      <c r="CD493" s="1152"/>
      <c r="CE493" s="1152"/>
      <c r="CF493" s="1152"/>
      <c r="CG493" s="1152"/>
      <c r="CH493" s="1152"/>
      <c r="CI493" s="1152"/>
      <c r="CJ493" s="1152"/>
      <c r="CK493" s="1152"/>
      <c r="CL493" s="1152"/>
      <c r="CM493" s="1199"/>
      <c r="CN493" s="1199"/>
    </row>
    <row r="494" spans="2:92">
      <c r="B494" s="1151"/>
      <c r="I494" s="1152"/>
      <c r="J494" s="1152"/>
      <c r="K494" s="1152"/>
      <c r="L494" s="1152"/>
      <c r="M494" s="1152"/>
      <c r="N494" s="1152"/>
      <c r="O494" s="1152"/>
      <c r="P494" s="1152"/>
      <c r="Q494" s="1152"/>
      <c r="R494" s="1152"/>
      <c r="S494" s="1152"/>
      <c r="T494" s="1152"/>
      <c r="U494" s="1152"/>
      <c r="V494" s="1152"/>
      <c r="W494" s="1152"/>
      <c r="X494" s="1152"/>
      <c r="Y494" s="1152"/>
      <c r="Z494" s="1152"/>
      <c r="AA494" s="1152"/>
      <c r="AB494" s="1199"/>
      <c r="AC494" s="1199"/>
      <c r="AD494" s="1199"/>
      <c r="AE494" s="1199"/>
      <c r="AF494" s="1152"/>
      <c r="AG494" s="1152"/>
      <c r="AH494" s="1152"/>
      <c r="AI494" s="1152"/>
      <c r="AJ494" s="1152"/>
      <c r="AK494" s="1152"/>
      <c r="AL494" s="1152"/>
      <c r="AM494" s="1152"/>
      <c r="AN494" s="1152"/>
      <c r="AO494" s="1152"/>
      <c r="AP494" s="1152"/>
      <c r="AQ494" s="1152"/>
      <c r="AR494" s="1152"/>
      <c r="AS494" s="1152"/>
      <c r="AT494" s="1152"/>
      <c r="AU494" s="1152"/>
      <c r="AV494" s="1152"/>
      <c r="AW494" s="1152"/>
      <c r="AX494" s="1153"/>
      <c r="AY494" s="1152"/>
      <c r="AZ494" s="1152"/>
      <c r="BA494" s="1152"/>
      <c r="BB494" s="1152"/>
      <c r="BC494" s="1152"/>
      <c r="BD494" s="1152"/>
      <c r="BE494" s="1152"/>
      <c r="BF494" s="1152"/>
      <c r="BG494" s="1152"/>
      <c r="BH494" s="1152"/>
      <c r="BI494" s="1152"/>
      <c r="BJ494" s="1152"/>
      <c r="BK494" s="1152"/>
      <c r="BL494" s="1152"/>
      <c r="BM494" s="1152"/>
      <c r="BN494" s="1152"/>
      <c r="BO494" s="1152"/>
      <c r="BP494" s="1152"/>
      <c r="BQ494" s="1152"/>
      <c r="BR494" s="1152"/>
      <c r="BS494" s="1199"/>
      <c r="BT494" s="1152"/>
      <c r="BU494" s="1152"/>
      <c r="BV494" s="1152"/>
      <c r="BW494" s="1152"/>
      <c r="BX494" s="1152"/>
      <c r="BY494" s="1152"/>
      <c r="BZ494" s="1152"/>
      <c r="CA494" s="1152"/>
      <c r="CB494" s="1152"/>
      <c r="CC494" s="1152"/>
      <c r="CD494" s="1152"/>
      <c r="CE494" s="1152"/>
      <c r="CF494" s="1152"/>
      <c r="CG494" s="1152"/>
      <c r="CH494" s="1152"/>
      <c r="CI494" s="1152"/>
      <c r="CJ494" s="1152"/>
      <c r="CK494" s="1152"/>
      <c r="CL494" s="1152"/>
      <c r="CM494" s="1199"/>
      <c r="CN494" s="1199"/>
    </row>
    <row r="495" spans="2:92">
      <c r="B495" s="1151"/>
      <c r="I495" s="1152"/>
      <c r="J495" s="1152"/>
      <c r="K495" s="1152"/>
      <c r="L495" s="1152"/>
      <c r="M495" s="1152"/>
      <c r="N495" s="1152"/>
      <c r="O495" s="1152"/>
      <c r="P495" s="1152"/>
      <c r="Q495" s="1152"/>
      <c r="R495" s="1152"/>
      <c r="S495" s="1152"/>
      <c r="T495" s="1152"/>
      <c r="U495" s="1152"/>
      <c r="V495" s="1152"/>
      <c r="W495" s="1152"/>
      <c r="X495" s="1152"/>
      <c r="Y495" s="1152"/>
      <c r="Z495" s="1152"/>
      <c r="AA495" s="1152"/>
      <c r="AB495" s="1199"/>
      <c r="AC495" s="1199"/>
      <c r="AD495" s="1199"/>
      <c r="AE495" s="1199"/>
      <c r="AF495" s="1152"/>
      <c r="AG495" s="1152"/>
      <c r="AH495" s="1152"/>
      <c r="AI495" s="1152"/>
      <c r="AJ495" s="1152"/>
      <c r="AK495" s="1152"/>
      <c r="AL495" s="1152"/>
      <c r="AM495" s="1152"/>
      <c r="AN495" s="1152"/>
      <c r="AO495" s="1152"/>
      <c r="AP495" s="1152"/>
      <c r="AQ495" s="1152"/>
      <c r="AR495" s="1152"/>
      <c r="AS495" s="1152"/>
      <c r="AT495" s="1152"/>
      <c r="AU495" s="1152"/>
      <c r="AV495" s="1152"/>
      <c r="AW495" s="1152"/>
      <c r="AX495" s="1153"/>
      <c r="AY495" s="1152"/>
      <c r="AZ495" s="1152"/>
      <c r="BA495" s="1152"/>
      <c r="BB495" s="1152"/>
      <c r="BC495" s="1152"/>
      <c r="BD495" s="1152"/>
      <c r="BE495" s="1152"/>
      <c r="BF495" s="1152"/>
      <c r="BG495" s="1152"/>
      <c r="BH495" s="1152"/>
      <c r="BI495" s="1152"/>
      <c r="BJ495" s="1152"/>
      <c r="BK495" s="1152"/>
      <c r="BL495" s="1152"/>
      <c r="BM495" s="1152"/>
      <c r="BN495" s="1152"/>
      <c r="BO495" s="1152"/>
      <c r="BP495" s="1152"/>
      <c r="BQ495" s="1152"/>
      <c r="BR495" s="1152"/>
      <c r="BS495" s="1199"/>
      <c r="BT495" s="1152"/>
      <c r="BU495" s="1152"/>
      <c r="BV495" s="1152"/>
      <c r="BW495" s="1152"/>
      <c r="BX495" s="1152"/>
      <c r="BY495" s="1152"/>
      <c r="BZ495" s="1152"/>
      <c r="CA495" s="1152"/>
      <c r="CB495" s="1152"/>
      <c r="CC495" s="1152"/>
      <c r="CD495" s="1152"/>
      <c r="CE495" s="1152"/>
      <c r="CF495" s="1152"/>
      <c r="CG495" s="1152"/>
      <c r="CH495" s="1152"/>
      <c r="CI495" s="1152"/>
      <c r="CJ495" s="1152"/>
      <c r="CK495" s="1152"/>
      <c r="CL495" s="1152"/>
      <c r="CM495" s="1199"/>
      <c r="CN495" s="1199"/>
    </row>
    <row r="496" spans="2:92">
      <c r="B496" s="1151"/>
      <c r="I496" s="1152"/>
      <c r="J496" s="1152"/>
      <c r="K496" s="1152"/>
      <c r="L496" s="1152"/>
      <c r="M496" s="1152"/>
      <c r="N496" s="1152"/>
      <c r="O496" s="1152"/>
      <c r="P496" s="1152"/>
      <c r="Q496" s="1152"/>
      <c r="R496" s="1152"/>
      <c r="S496" s="1152"/>
      <c r="T496" s="1152"/>
      <c r="U496" s="1152"/>
      <c r="V496" s="1152"/>
      <c r="W496" s="1152"/>
      <c r="X496" s="1152"/>
      <c r="Y496" s="1152"/>
      <c r="Z496" s="1152"/>
      <c r="AA496" s="1152"/>
      <c r="AB496" s="1199"/>
      <c r="AC496" s="1199"/>
      <c r="AD496" s="1199"/>
      <c r="AE496" s="1199"/>
      <c r="AF496" s="1152"/>
      <c r="AG496" s="1152"/>
      <c r="AH496" s="1152"/>
      <c r="AI496" s="1152"/>
      <c r="AJ496" s="1152"/>
      <c r="AK496" s="1152"/>
      <c r="AL496" s="1152"/>
      <c r="AM496" s="1152"/>
      <c r="AN496" s="1152"/>
      <c r="AO496" s="1152"/>
      <c r="AP496" s="1152"/>
      <c r="AQ496" s="1152"/>
      <c r="AR496" s="1152"/>
      <c r="AS496" s="1152"/>
      <c r="AT496" s="1152"/>
      <c r="AU496" s="1152"/>
      <c r="AV496" s="1152"/>
      <c r="AW496" s="1152"/>
      <c r="AX496" s="1153"/>
      <c r="AY496" s="1152"/>
      <c r="AZ496" s="1152"/>
      <c r="BA496" s="1152"/>
      <c r="BB496" s="1152"/>
      <c r="BC496" s="1152"/>
      <c r="BD496" s="1152"/>
      <c r="BE496" s="1152"/>
      <c r="BF496" s="1152"/>
      <c r="BG496" s="1152"/>
      <c r="BH496" s="1152"/>
      <c r="BI496" s="1152"/>
      <c r="BJ496" s="1152"/>
      <c r="BK496" s="1152"/>
      <c r="BL496" s="1152"/>
      <c r="BM496" s="1152"/>
      <c r="BN496" s="1152"/>
      <c r="BO496" s="1152"/>
      <c r="BP496" s="1152"/>
      <c r="BQ496" s="1152"/>
      <c r="BR496" s="1152"/>
      <c r="BS496" s="1199"/>
      <c r="BT496" s="1152"/>
      <c r="BU496" s="1152"/>
      <c r="BV496" s="1152"/>
      <c r="BW496" s="1152"/>
      <c r="BX496" s="1152"/>
      <c r="BY496" s="1152"/>
      <c r="BZ496" s="1152"/>
      <c r="CA496" s="1152"/>
      <c r="CB496" s="1152"/>
      <c r="CC496" s="1152"/>
      <c r="CD496" s="1152"/>
      <c r="CE496" s="1152"/>
      <c r="CF496" s="1152"/>
      <c r="CG496" s="1152"/>
      <c r="CH496" s="1152"/>
      <c r="CI496" s="1152"/>
      <c r="CJ496" s="1152"/>
      <c r="CK496" s="1152"/>
      <c r="CL496" s="1152"/>
      <c r="CM496" s="1199"/>
      <c r="CN496" s="1199"/>
    </row>
    <row r="497" spans="2:92">
      <c r="B497" s="1151"/>
      <c r="I497" s="1152"/>
      <c r="J497" s="1152"/>
      <c r="K497" s="1152"/>
      <c r="L497" s="1152"/>
      <c r="M497" s="1152"/>
      <c r="N497" s="1152"/>
      <c r="O497" s="1152"/>
      <c r="P497" s="1152"/>
      <c r="Q497" s="1152"/>
      <c r="R497" s="1152"/>
      <c r="S497" s="1152"/>
      <c r="T497" s="1152"/>
      <c r="U497" s="1152"/>
      <c r="V497" s="1152"/>
      <c r="W497" s="1152"/>
      <c r="X497" s="1152"/>
      <c r="Y497" s="1152"/>
      <c r="Z497" s="1152"/>
      <c r="AA497" s="1152"/>
      <c r="AB497" s="1199"/>
      <c r="AC497" s="1199"/>
      <c r="AD497" s="1199"/>
      <c r="AE497" s="1199"/>
      <c r="AF497" s="1152"/>
      <c r="AG497" s="1152"/>
      <c r="AH497" s="1152"/>
      <c r="AI497" s="1152"/>
      <c r="AJ497" s="1152"/>
      <c r="AK497" s="1152"/>
      <c r="AL497" s="1152"/>
      <c r="AM497" s="1152"/>
      <c r="AN497" s="1152"/>
      <c r="AO497" s="1152"/>
      <c r="AP497" s="1152"/>
      <c r="AQ497" s="1152"/>
      <c r="AR497" s="1152"/>
      <c r="AS497" s="1152"/>
      <c r="AT497" s="1152"/>
      <c r="AU497" s="1152"/>
      <c r="AV497" s="1152"/>
      <c r="AW497" s="1152"/>
      <c r="AX497" s="1153"/>
      <c r="AY497" s="1152"/>
      <c r="AZ497" s="1152"/>
      <c r="BA497" s="1152"/>
      <c r="BB497" s="1152"/>
      <c r="BC497" s="1152"/>
      <c r="BD497" s="1152"/>
      <c r="BE497" s="1152"/>
      <c r="BF497" s="1152"/>
      <c r="BG497" s="1152"/>
      <c r="BH497" s="1152"/>
      <c r="BI497" s="1152"/>
      <c r="BJ497" s="1152"/>
      <c r="BK497" s="1152"/>
      <c r="BL497" s="1152"/>
      <c r="BM497" s="1152"/>
      <c r="BN497" s="1152"/>
      <c r="BO497" s="1152"/>
      <c r="BP497" s="1152"/>
      <c r="BQ497" s="1152"/>
      <c r="BR497" s="1152"/>
      <c r="BS497" s="1199"/>
      <c r="BT497" s="1152"/>
      <c r="BU497" s="1152"/>
      <c r="BV497" s="1152"/>
      <c r="BW497" s="1152"/>
      <c r="BX497" s="1152"/>
      <c r="BY497" s="1152"/>
      <c r="BZ497" s="1152"/>
      <c r="CA497" s="1152"/>
      <c r="CB497" s="1152"/>
      <c r="CC497" s="1152"/>
      <c r="CD497" s="1152"/>
      <c r="CE497" s="1152"/>
      <c r="CF497" s="1152"/>
      <c r="CG497" s="1152"/>
      <c r="CH497" s="1152"/>
      <c r="CI497" s="1152"/>
      <c r="CJ497" s="1152"/>
      <c r="CK497" s="1152"/>
      <c r="CL497" s="1152"/>
      <c r="CM497" s="1199"/>
      <c r="CN497" s="1199"/>
    </row>
    <row r="498" spans="2:92">
      <c r="B498" s="1151"/>
      <c r="I498" s="1152"/>
      <c r="J498" s="1152"/>
      <c r="K498" s="1152"/>
      <c r="L498" s="1152"/>
      <c r="M498" s="1152"/>
      <c r="N498" s="1152"/>
      <c r="O498" s="1152"/>
      <c r="P498" s="1152"/>
      <c r="Q498" s="1152"/>
      <c r="R498" s="1152"/>
      <c r="S498" s="1152"/>
      <c r="T498" s="1152"/>
      <c r="U498" s="1152"/>
      <c r="V498" s="1152"/>
      <c r="W498" s="1152"/>
      <c r="X498" s="1152"/>
      <c r="Y498" s="1152"/>
      <c r="Z498" s="1152"/>
      <c r="AA498" s="1152"/>
      <c r="AB498" s="1199"/>
      <c r="AC498" s="1199"/>
      <c r="AD498" s="1199"/>
      <c r="AE498" s="1199"/>
      <c r="AF498" s="1152"/>
      <c r="AG498" s="1152"/>
      <c r="AH498" s="1152"/>
      <c r="AI498" s="1152"/>
      <c r="AJ498" s="1152"/>
      <c r="AK498" s="1152"/>
      <c r="AL498" s="1152"/>
      <c r="AM498" s="1152"/>
      <c r="AN498" s="1152"/>
      <c r="AO498" s="1152"/>
      <c r="AP498" s="1152"/>
      <c r="AQ498" s="1152"/>
      <c r="AR498" s="1152"/>
      <c r="AS498" s="1152"/>
      <c r="AT498" s="1152"/>
      <c r="AU498" s="1152"/>
      <c r="AV498" s="1152"/>
      <c r="AW498" s="1152"/>
      <c r="AX498" s="1153"/>
      <c r="AY498" s="1152"/>
      <c r="AZ498" s="1152"/>
      <c r="BA498" s="1152"/>
      <c r="BB498" s="1152"/>
      <c r="BC498" s="1152"/>
      <c r="BD498" s="1152"/>
      <c r="BE498" s="1152"/>
      <c r="BF498" s="1152"/>
      <c r="BG498" s="1152"/>
      <c r="BH498" s="1152"/>
      <c r="BI498" s="1152"/>
      <c r="BJ498" s="1152"/>
      <c r="BK498" s="1152"/>
      <c r="BL498" s="1152"/>
      <c r="BM498" s="1152"/>
      <c r="BN498" s="1152"/>
      <c r="BO498" s="1152"/>
      <c r="BP498" s="1152"/>
      <c r="BQ498" s="1152"/>
      <c r="BR498" s="1152"/>
      <c r="BS498" s="1199"/>
      <c r="BT498" s="1152"/>
      <c r="BU498" s="1152"/>
      <c r="BV498" s="1152"/>
      <c r="BW498" s="1152"/>
      <c r="BX498" s="1152"/>
      <c r="BY498" s="1152"/>
      <c r="BZ498" s="1152"/>
      <c r="CA498" s="1152"/>
      <c r="CB498" s="1152"/>
      <c r="CC498" s="1152"/>
      <c r="CD498" s="1152"/>
      <c r="CE498" s="1152"/>
      <c r="CF498" s="1152"/>
      <c r="CG498" s="1152"/>
      <c r="CH498" s="1152"/>
      <c r="CI498" s="1152"/>
      <c r="CJ498" s="1152"/>
      <c r="CK498" s="1152"/>
      <c r="CL498" s="1152"/>
      <c r="CM498" s="1199"/>
      <c r="CN498" s="1199"/>
    </row>
    <row r="499" spans="2:92">
      <c r="B499" s="1151"/>
      <c r="I499" s="1152"/>
      <c r="J499" s="1152"/>
      <c r="K499" s="1152"/>
      <c r="L499" s="1152"/>
      <c r="M499" s="1152"/>
      <c r="N499" s="1152"/>
      <c r="O499" s="1152"/>
      <c r="P499" s="1152"/>
      <c r="Q499" s="1152"/>
      <c r="R499" s="1152"/>
      <c r="S499" s="1152"/>
      <c r="T499" s="1152"/>
      <c r="U499" s="1152"/>
      <c r="V499" s="1152"/>
      <c r="W499" s="1152"/>
      <c r="X499" s="1152"/>
      <c r="Y499" s="1152"/>
      <c r="Z499" s="1152"/>
      <c r="AA499" s="1152"/>
      <c r="AB499" s="1199"/>
      <c r="AC499" s="1199"/>
      <c r="AD499" s="1199"/>
      <c r="AE499" s="1199"/>
      <c r="AF499" s="1152"/>
      <c r="AG499" s="1152"/>
      <c r="AH499" s="1152"/>
      <c r="AI499" s="1152"/>
      <c r="AJ499" s="1152"/>
      <c r="AK499" s="1152"/>
      <c r="AL499" s="1152"/>
      <c r="AM499" s="1152"/>
      <c r="AN499" s="1152"/>
      <c r="AO499" s="1152"/>
      <c r="AP499" s="1152"/>
      <c r="AQ499" s="1152"/>
      <c r="AR499" s="1152"/>
      <c r="AS499" s="1152"/>
      <c r="AT499" s="1152"/>
      <c r="AU499" s="1152"/>
      <c r="AV499" s="1152"/>
      <c r="AW499" s="1152"/>
      <c r="AX499" s="1153"/>
      <c r="AY499" s="1152"/>
      <c r="AZ499" s="1152"/>
      <c r="BA499" s="1152"/>
      <c r="BB499" s="1152"/>
      <c r="BC499" s="1152"/>
      <c r="BD499" s="1152"/>
      <c r="BE499" s="1152"/>
      <c r="BF499" s="1152"/>
      <c r="BG499" s="1152"/>
      <c r="BH499" s="1152"/>
      <c r="BI499" s="1152"/>
      <c r="BJ499" s="1152"/>
      <c r="BK499" s="1152"/>
      <c r="BL499" s="1152"/>
      <c r="BM499" s="1152"/>
      <c r="BN499" s="1152"/>
      <c r="BO499" s="1152"/>
      <c r="BP499" s="1152"/>
      <c r="BQ499" s="1152"/>
      <c r="BR499" s="1152"/>
      <c r="BS499" s="1199"/>
      <c r="BT499" s="1152"/>
      <c r="BU499" s="1152"/>
      <c r="BV499" s="1152"/>
      <c r="BW499" s="1152"/>
      <c r="BX499" s="1152"/>
      <c r="BY499" s="1152"/>
      <c r="BZ499" s="1152"/>
      <c r="CA499" s="1152"/>
      <c r="CB499" s="1152"/>
      <c r="CC499" s="1152"/>
      <c r="CD499" s="1152"/>
      <c r="CE499" s="1152"/>
      <c r="CF499" s="1152"/>
      <c r="CG499" s="1152"/>
      <c r="CH499" s="1152"/>
      <c r="CI499" s="1152"/>
      <c r="CJ499" s="1152"/>
      <c r="CK499" s="1152"/>
      <c r="CL499" s="1152"/>
      <c r="CM499" s="1199"/>
      <c r="CN499" s="1199"/>
    </row>
    <row r="500" spans="2:92">
      <c r="B500" s="1151"/>
      <c r="I500" s="1152"/>
      <c r="J500" s="1152"/>
      <c r="K500" s="1152"/>
      <c r="L500" s="1152"/>
      <c r="M500" s="1152"/>
      <c r="N500" s="1152"/>
      <c r="O500" s="1152"/>
      <c r="P500" s="1152"/>
      <c r="Q500" s="1152"/>
      <c r="R500" s="1152"/>
      <c r="S500" s="1152"/>
      <c r="T500" s="1152"/>
      <c r="U500" s="1152"/>
      <c r="V500" s="1152"/>
      <c r="W500" s="1152"/>
      <c r="X500" s="1152"/>
      <c r="Y500" s="1152"/>
      <c r="Z500" s="1152"/>
      <c r="AA500" s="1152"/>
      <c r="AB500" s="1199"/>
      <c r="AC500" s="1199"/>
      <c r="AD500" s="1199"/>
      <c r="AE500" s="1199"/>
      <c r="AF500" s="1152"/>
      <c r="AG500" s="1152"/>
      <c r="AH500" s="1152"/>
      <c r="AI500" s="1152"/>
      <c r="AJ500" s="1152"/>
      <c r="AK500" s="1152"/>
      <c r="AL500" s="1152"/>
      <c r="AM500" s="1152"/>
      <c r="AN500" s="1152"/>
      <c r="AO500" s="1152"/>
      <c r="AP500" s="1152"/>
      <c r="AQ500" s="1152"/>
      <c r="AR500" s="1152"/>
      <c r="AS500" s="1152"/>
      <c r="AT500" s="1152"/>
      <c r="AU500" s="1152"/>
      <c r="AV500" s="1152"/>
      <c r="AW500" s="1152"/>
      <c r="AX500" s="1153"/>
      <c r="AY500" s="1152"/>
      <c r="AZ500" s="1152"/>
      <c r="BA500" s="1152"/>
      <c r="BB500" s="1152"/>
      <c r="BC500" s="1152"/>
      <c r="BD500" s="1152"/>
      <c r="BE500" s="1152"/>
      <c r="BF500" s="1152"/>
      <c r="BG500" s="1152"/>
      <c r="BH500" s="1152"/>
      <c r="BI500" s="1152"/>
      <c r="BJ500" s="1152"/>
      <c r="BK500" s="1152"/>
      <c r="BL500" s="1152"/>
      <c r="BM500" s="1152"/>
      <c r="BN500" s="1152"/>
      <c r="BO500" s="1152"/>
      <c r="BP500" s="1152"/>
      <c r="BQ500" s="1152"/>
      <c r="BR500" s="1152"/>
      <c r="BS500" s="1199"/>
      <c r="BT500" s="1152"/>
      <c r="BU500" s="1152"/>
      <c r="BV500" s="1152"/>
      <c r="BW500" s="1152"/>
      <c r="BX500" s="1152"/>
      <c r="BY500" s="1152"/>
      <c r="BZ500" s="1152"/>
      <c r="CA500" s="1152"/>
      <c r="CB500" s="1152"/>
      <c r="CC500" s="1152"/>
      <c r="CD500" s="1152"/>
      <c r="CE500" s="1152"/>
      <c r="CF500" s="1152"/>
      <c r="CG500" s="1152"/>
      <c r="CH500" s="1152"/>
      <c r="CI500" s="1152"/>
      <c r="CJ500" s="1152"/>
      <c r="CK500" s="1152"/>
      <c r="CL500" s="1152"/>
      <c r="CM500" s="1199"/>
      <c r="CN500" s="1199"/>
    </row>
    <row r="501" spans="2:92">
      <c r="B501" s="1151"/>
      <c r="I501" s="1152"/>
      <c r="J501" s="1152"/>
      <c r="K501" s="1152"/>
      <c r="L501" s="1152"/>
      <c r="M501" s="1152"/>
      <c r="N501" s="1152"/>
      <c r="O501" s="1152"/>
      <c r="P501" s="1152"/>
      <c r="Q501" s="1152"/>
      <c r="R501" s="1152"/>
      <c r="S501" s="1152"/>
      <c r="T501" s="1152"/>
      <c r="U501" s="1152"/>
      <c r="V501" s="1152"/>
      <c r="W501" s="1152"/>
      <c r="X501" s="1152"/>
      <c r="Y501" s="1152"/>
      <c r="Z501" s="1152"/>
      <c r="AA501" s="1152"/>
      <c r="AB501" s="1199"/>
      <c r="AC501" s="1199"/>
      <c r="AD501" s="1199"/>
      <c r="AE501" s="1199"/>
      <c r="AF501" s="1152"/>
      <c r="AG501" s="1152"/>
      <c r="AH501" s="1152"/>
      <c r="AI501" s="1152"/>
      <c r="AJ501" s="1152"/>
      <c r="AK501" s="1152"/>
      <c r="AL501" s="1152"/>
      <c r="AM501" s="1152"/>
      <c r="AN501" s="1152"/>
      <c r="AO501" s="1152"/>
      <c r="AP501" s="1152"/>
      <c r="AQ501" s="1152"/>
      <c r="AR501" s="1152"/>
      <c r="AS501" s="1152"/>
      <c r="AT501" s="1152"/>
      <c r="AU501" s="1152"/>
      <c r="AV501" s="1152"/>
      <c r="AW501" s="1152"/>
      <c r="AX501" s="1153"/>
      <c r="AY501" s="1152"/>
      <c r="AZ501" s="1152"/>
      <c r="BA501" s="1152"/>
      <c r="BB501" s="1152"/>
      <c r="BC501" s="1152"/>
      <c r="BD501" s="1152"/>
      <c r="BE501" s="1152"/>
      <c r="BF501" s="1152"/>
      <c r="BG501" s="1152"/>
      <c r="BH501" s="1152"/>
      <c r="BI501" s="1152"/>
      <c r="BJ501" s="1152"/>
      <c r="BK501" s="1152"/>
      <c r="BL501" s="1152"/>
      <c r="BM501" s="1152"/>
      <c r="BN501" s="1152"/>
      <c r="BO501" s="1152"/>
      <c r="BP501" s="1152"/>
      <c r="BQ501" s="1152"/>
      <c r="BR501" s="1152"/>
      <c r="BS501" s="1199"/>
      <c r="BT501" s="1152"/>
      <c r="BU501" s="1152"/>
      <c r="BV501" s="1152"/>
      <c r="BW501" s="1152"/>
      <c r="BX501" s="1152"/>
      <c r="BY501" s="1152"/>
      <c r="BZ501" s="1152"/>
      <c r="CA501" s="1152"/>
      <c r="CB501" s="1152"/>
      <c r="CC501" s="1152"/>
      <c r="CD501" s="1152"/>
      <c r="CE501" s="1152"/>
      <c r="CF501" s="1152"/>
      <c r="CG501" s="1152"/>
      <c r="CH501" s="1152"/>
      <c r="CI501" s="1152"/>
      <c r="CJ501" s="1152"/>
      <c r="CK501" s="1152"/>
      <c r="CL501" s="1152"/>
      <c r="CM501" s="1199"/>
      <c r="CN501" s="1199"/>
    </row>
    <row r="502" spans="2:92">
      <c r="B502" s="1151"/>
      <c r="I502" s="1152"/>
      <c r="J502" s="1152"/>
      <c r="K502" s="1152"/>
      <c r="L502" s="1152"/>
      <c r="M502" s="1152"/>
      <c r="N502" s="1152"/>
      <c r="O502" s="1152"/>
      <c r="P502" s="1152"/>
      <c r="Q502" s="1152"/>
      <c r="R502" s="1152"/>
      <c r="S502" s="1152"/>
      <c r="T502" s="1152"/>
      <c r="U502" s="1152"/>
      <c r="V502" s="1152"/>
      <c r="W502" s="1152"/>
      <c r="X502" s="1152"/>
      <c r="Y502" s="1152"/>
      <c r="Z502" s="1152"/>
      <c r="AA502" s="1152"/>
      <c r="AB502" s="1199"/>
      <c r="AC502" s="1199"/>
      <c r="AD502" s="1199"/>
      <c r="AE502" s="1199"/>
      <c r="AF502" s="1152"/>
      <c r="AG502" s="1152"/>
      <c r="AH502" s="1152"/>
      <c r="AI502" s="1152"/>
      <c r="AJ502" s="1152"/>
      <c r="AK502" s="1152"/>
      <c r="AL502" s="1152"/>
      <c r="AM502" s="1152"/>
      <c r="AN502" s="1152"/>
      <c r="AO502" s="1152"/>
      <c r="AP502" s="1152"/>
      <c r="AQ502" s="1152"/>
      <c r="AR502" s="1152"/>
      <c r="AS502" s="1152"/>
      <c r="AT502" s="1152"/>
      <c r="AU502" s="1152"/>
      <c r="AV502" s="1152"/>
      <c r="AW502" s="1152"/>
      <c r="AX502" s="1153"/>
      <c r="AY502" s="1152"/>
      <c r="AZ502" s="1152"/>
      <c r="BA502" s="1152"/>
      <c r="BB502" s="1152"/>
      <c r="BC502" s="1152"/>
      <c r="BD502" s="1152"/>
      <c r="BE502" s="1152"/>
      <c r="BF502" s="1152"/>
      <c r="BG502" s="1152"/>
      <c r="BH502" s="1152"/>
      <c r="BI502" s="1152"/>
      <c r="BJ502" s="1152"/>
      <c r="BK502" s="1152"/>
      <c r="BL502" s="1152"/>
      <c r="BM502" s="1152"/>
      <c r="BN502" s="1152"/>
      <c r="BO502" s="1152"/>
      <c r="BP502" s="1152"/>
      <c r="BQ502" s="1152"/>
      <c r="BR502" s="1152"/>
      <c r="BS502" s="1199"/>
      <c r="BT502" s="1152"/>
      <c r="BU502" s="1152"/>
      <c r="BV502" s="1152"/>
      <c r="BW502" s="1152"/>
      <c r="BX502" s="1152"/>
      <c r="BY502" s="1152"/>
      <c r="BZ502" s="1152"/>
      <c r="CA502" s="1152"/>
      <c r="CB502" s="1152"/>
      <c r="CC502" s="1152"/>
      <c r="CD502" s="1152"/>
      <c r="CE502" s="1152"/>
      <c r="CF502" s="1152"/>
      <c r="CG502" s="1152"/>
      <c r="CH502" s="1152"/>
      <c r="CI502" s="1152"/>
      <c r="CJ502" s="1152"/>
      <c r="CK502" s="1152"/>
      <c r="CL502" s="1152"/>
      <c r="CM502" s="1199"/>
      <c r="CN502" s="1199"/>
    </row>
    <row r="503" spans="2:92">
      <c r="B503" s="1151"/>
      <c r="I503" s="1152"/>
      <c r="J503" s="1152"/>
      <c r="K503" s="1152"/>
      <c r="L503" s="1152"/>
      <c r="M503" s="1152"/>
      <c r="N503" s="1152"/>
      <c r="O503" s="1152"/>
      <c r="P503" s="1152"/>
      <c r="Q503" s="1152"/>
      <c r="R503" s="1152"/>
      <c r="S503" s="1152"/>
      <c r="T503" s="1152"/>
      <c r="U503" s="1152"/>
      <c r="V503" s="1152"/>
      <c r="W503" s="1152"/>
      <c r="X503" s="1152"/>
      <c r="Y503" s="1152"/>
      <c r="Z503" s="1152"/>
      <c r="AA503" s="1152"/>
      <c r="AB503" s="1199"/>
      <c r="AC503" s="1199"/>
      <c r="AD503" s="1199"/>
      <c r="AE503" s="1199"/>
      <c r="AF503" s="1152"/>
      <c r="AG503" s="1152"/>
      <c r="AH503" s="1152"/>
      <c r="AI503" s="1152"/>
      <c r="AJ503" s="1152"/>
      <c r="AK503" s="1152"/>
      <c r="AL503" s="1152"/>
      <c r="AM503" s="1152"/>
      <c r="AN503" s="1152"/>
      <c r="AO503" s="1152"/>
      <c r="AP503" s="1152"/>
      <c r="AQ503" s="1152"/>
      <c r="AR503" s="1152"/>
      <c r="AS503" s="1152"/>
      <c r="AT503" s="1152"/>
      <c r="AU503" s="1152"/>
      <c r="AV503" s="1152"/>
      <c r="AW503" s="1152"/>
      <c r="AX503" s="1153"/>
      <c r="AY503" s="1152"/>
      <c r="AZ503" s="1152"/>
      <c r="BA503" s="1152"/>
      <c r="BB503" s="1152"/>
      <c r="BC503" s="1152"/>
      <c r="BD503" s="1152"/>
      <c r="BE503" s="1152"/>
      <c r="BF503" s="1152"/>
      <c r="BG503" s="1152"/>
      <c r="BH503" s="1152"/>
      <c r="BI503" s="1152"/>
      <c r="BJ503" s="1152"/>
      <c r="BK503" s="1152"/>
      <c r="BL503" s="1152"/>
      <c r="BM503" s="1152"/>
      <c r="BN503" s="1152"/>
      <c r="BO503" s="1152"/>
      <c r="BP503" s="1152"/>
      <c r="BQ503" s="1152"/>
      <c r="BR503" s="1152"/>
      <c r="BS503" s="1199"/>
      <c r="BT503" s="1152"/>
      <c r="BU503" s="1152"/>
      <c r="BV503" s="1152"/>
      <c r="BW503" s="1152"/>
      <c r="BX503" s="1152"/>
      <c r="BY503" s="1152"/>
      <c r="BZ503" s="1152"/>
      <c r="CA503" s="1152"/>
      <c r="CB503" s="1152"/>
      <c r="CC503" s="1152"/>
      <c r="CD503" s="1152"/>
      <c r="CE503" s="1152"/>
      <c r="CF503" s="1152"/>
      <c r="CG503" s="1152"/>
      <c r="CH503" s="1152"/>
      <c r="CI503" s="1152"/>
      <c r="CJ503" s="1152"/>
      <c r="CK503" s="1152"/>
      <c r="CL503" s="1152"/>
      <c r="CM503" s="1199"/>
      <c r="CN503" s="1199"/>
    </row>
    <row r="504" spans="2:92">
      <c r="B504" s="1151"/>
      <c r="I504" s="1152"/>
      <c r="J504" s="1152"/>
      <c r="K504" s="1152"/>
      <c r="L504" s="1152"/>
      <c r="M504" s="1152"/>
      <c r="N504" s="1152"/>
      <c r="O504" s="1152"/>
      <c r="P504" s="1152"/>
      <c r="Q504" s="1152"/>
      <c r="R504" s="1152"/>
      <c r="S504" s="1152"/>
      <c r="T504" s="1152"/>
      <c r="U504" s="1152"/>
      <c r="V504" s="1152"/>
      <c r="W504" s="1152"/>
      <c r="X504" s="1152"/>
      <c r="Y504" s="1152"/>
      <c r="Z504" s="1152"/>
      <c r="AA504" s="1152"/>
      <c r="AB504" s="1199"/>
      <c r="AC504" s="1199"/>
      <c r="AD504" s="1199"/>
      <c r="AE504" s="1199"/>
      <c r="AF504" s="1152"/>
      <c r="AG504" s="1152"/>
      <c r="AH504" s="1152"/>
      <c r="AI504" s="1152"/>
      <c r="AJ504" s="1152"/>
      <c r="AK504" s="1152"/>
      <c r="AL504" s="1152"/>
      <c r="AM504" s="1152"/>
      <c r="AN504" s="1152"/>
      <c r="AO504" s="1152"/>
      <c r="AP504" s="1152"/>
      <c r="AQ504" s="1152"/>
      <c r="AR504" s="1152"/>
      <c r="AS504" s="1152"/>
      <c r="AT504" s="1152"/>
      <c r="AU504" s="1152"/>
      <c r="AV504" s="1152"/>
      <c r="AW504" s="1152"/>
      <c r="AX504" s="1153"/>
      <c r="AY504" s="1152"/>
      <c r="AZ504" s="1152"/>
      <c r="BA504" s="1152"/>
      <c r="BB504" s="1152"/>
      <c r="BC504" s="1152"/>
      <c r="BD504" s="1152"/>
      <c r="BE504" s="1152"/>
      <c r="BF504" s="1152"/>
      <c r="BG504" s="1152"/>
      <c r="BH504" s="1152"/>
      <c r="BI504" s="1152"/>
      <c r="BJ504" s="1152"/>
      <c r="BK504" s="1152"/>
      <c r="BL504" s="1152"/>
      <c r="BM504" s="1152"/>
      <c r="BN504" s="1152"/>
      <c r="BO504" s="1152"/>
      <c r="BP504" s="1152"/>
      <c r="BQ504" s="1152"/>
      <c r="BR504" s="1152"/>
      <c r="BS504" s="1199"/>
      <c r="BT504" s="1152"/>
      <c r="BU504" s="1152"/>
      <c r="BV504" s="1152"/>
      <c r="BW504" s="1152"/>
      <c r="BX504" s="1152"/>
      <c r="BY504" s="1152"/>
      <c r="BZ504" s="1152"/>
      <c r="CA504" s="1152"/>
      <c r="CB504" s="1152"/>
      <c r="CC504" s="1152"/>
      <c r="CD504" s="1152"/>
      <c r="CE504" s="1152"/>
      <c r="CF504" s="1152"/>
      <c r="CG504" s="1152"/>
      <c r="CH504" s="1152"/>
      <c r="CI504" s="1152"/>
      <c r="CJ504" s="1152"/>
      <c r="CK504" s="1152"/>
      <c r="CL504" s="1152"/>
      <c r="CM504" s="1199"/>
      <c r="CN504" s="1199"/>
    </row>
    <row r="505" spans="2:92">
      <c r="B505" s="1151"/>
      <c r="I505" s="1152"/>
      <c r="J505" s="1152"/>
      <c r="K505" s="1152"/>
      <c r="L505" s="1152"/>
      <c r="M505" s="1152"/>
      <c r="N505" s="1152"/>
      <c r="O505" s="1152"/>
      <c r="P505" s="1152"/>
      <c r="Q505" s="1152"/>
      <c r="R505" s="1152"/>
      <c r="S505" s="1152"/>
      <c r="T505" s="1152"/>
      <c r="U505" s="1152"/>
      <c r="V505" s="1152"/>
      <c r="W505" s="1152"/>
      <c r="X505" s="1152"/>
      <c r="Y505" s="1152"/>
      <c r="Z505" s="1152"/>
      <c r="AA505" s="1152"/>
      <c r="AB505" s="1199"/>
      <c r="AC505" s="1199"/>
      <c r="AD505" s="1199"/>
      <c r="AE505" s="1199"/>
      <c r="AF505" s="1152"/>
      <c r="AG505" s="1152"/>
      <c r="AH505" s="1152"/>
      <c r="AI505" s="1152"/>
      <c r="AJ505" s="1152"/>
      <c r="AK505" s="1152"/>
      <c r="AL505" s="1152"/>
      <c r="AM505" s="1152"/>
      <c r="AN505" s="1152"/>
      <c r="AO505" s="1152"/>
      <c r="AP505" s="1152"/>
      <c r="AQ505" s="1152"/>
      <c r="AR505" s="1152"/>
      <c r="AS505" s="1152"/>
      <c r="AT505" s="1152"/>
      <c r="AU505" s="1152"/>
      <c r="AV505" s="1152"/>
      <c r="AW505" s="1152"/>
      <c r="AX505" s="1153"/>
      <c r="AY505" s="1152"/>
      <c r="AZ505" s="1152"/>
      <c r="BA505" s="1152"/>
      <c r="BB505" s="1152"/>
      <c r="BC505" s="1152"/>
      <c r="BD505" s="1152"/>
      <c r="BE505" s="1152"/>
      <c r="BF505" s="1152"/>
      <c r="BG505" s="1152"/>
      <c r="BH505" s="1152"/>
      <c r="BI505" s="1152"/>
      <c r="BJ505" s="1152"/>
      <c r="BK505" s="1152"/>
      <c r="BL505" s="1152"/>
      <c r="BM505" s="1152"/>
      <c r="BN505" s="1152"/>
      <c r="BO505" s="1152"/>
      <c r="BP505" s="1152"/>
      <c r="BQ505" s="1152"/>
      <c r="BR505" s="1152"/>
      <c r="BS505" s="1199"/>
      <c r="BT505" s="1152"/>
      <c r="BU505" s="1152"/>
      <c r="BV505" s="1152"/>
      <c r="BW505" s="1152"/>
      <c r="BX505" s="1152"/>
      <c r="BY505" s="1152"/>
      <c r="BZ505" s="1152"/>
      <c r="CA505" s="1152"/>
      <c r="CB505" s="1152"/>
      <c r="CC505" s="1152"/>
      <c r="CD505" s="1152"/>
      <c r="CE505" s="1152"/>
      <c r="CF505" s="1152"/>
      <c r="CG505" s="1152"/>
      <c r="CH505" s="1152"/>
      <c r="CI505" s="1152"/>
      <c r="CJ505" s="1152"/>
      <c r="CK505" s="1152"/>
      <c r="CL505" s="1152"/>
      <c r="CM505" s="1199"/>
      <c r="CN505" s="1199"/>
    </row>
    <row r="506" spans="2:92">
      <c r="B506" s="1151"/>
      <c r="I506" s="1152"/>
      <c r="J506" s="1152"/>
      <c r="K506" s="1152"/>
      <c r="L506" s="1152"/>
      <c r="M506" s="1152"/>
      <c r="N506" s="1152"/>
      <c r="O506" s="1152"/>
      <c r="P506" s="1152"/>
      <c r="Q506" s="1152"/>
      <c r="R506" s="1152"/>
      <c r="S506" s="1152"/>
      <c r="T506" s="1152"/>
      <c r="U506" s="1152"/>
      <c r="V506" s="1152"/>
      <c r="W506" s="1152"/>
      <c r="X506" s="1152"/>
      <c r="Y506" s="1152"/>
      <c r="Z506" s="1152"/>
      <c r="AA506" s="1152"/>
      <c r="AB506" s="1199"/>
      <c r="AC506" s="1199"/>
      <c r="AD506" s="1199"/>
      <c r="AE506" s="1199"/>
      <c r="AF506" s="1152"/>
      <c r="AG506" s="1152"/>
      <c r="AH506" s="1152"/>
      <c r="AI506" s="1152"/>
      <c r="AJ506" s="1152"/>
      <c r="AK506" s="1152"/>
      <c r="AL506" s="1152"/>
      <c r="AM506" s="1152"/>
      <c r="AN506" s="1152"/>
      <c r="AO506" s="1152"/>
      <c r="AP506" s="1152"/>
      <c r="AQ506" s="1152"/>
      <c r="AR506" s="1152"/>
      <c r="AS506" s="1152"/>
      <c r="AT506" s="1152"/>
      <c r="AU506" s="1152"/>
      <c r="AV506" s="1152"/>
      <c r="AW506" s="1152"/>
      <c r="AX506" s="1153"/>
      <c r="AY506" s="1152"/>
      <c r="AZ506" s="1152"/>
      <c r="BA506" s="1152"/>
      <c r="BB506" s="1152"/>
      <c r="BC506" s="1152"/>
      <c r="BD506" s="1152"/>
      <c r="BE506" s="1152"/>
      <c r="BF506" s="1152"/>
      <c r="BG506" s="1152"/>
      <c r="BH506" s="1152"/>
      <c r="BI506" s="1152"/>
      <c r="BJ506" s="1152"/>
      <c r="BK506" s="1152"/>
      <c r="BL506" s="1152"/>
      <c r="BM506" s="1152"/>
      <c r="BN506" s="1152"/>
      <c r="BO506" s="1152"/>
      <c r="BP506" s="1152"/>
      <c r="BQ506" s="1152"/>
      <c r="BR506" s="1152"/>
      <c r="BS506" s="1199"/>
      <c r="BT506" s="1152"/>
      <c r="BU506" s="1152"/>
      <c r="BV506" s="1152"/>
      <c r="BW506" s="1152"/>
      <c r="BX506" s="1152"/>
      <c r="BY506" s="1152"/>
      <c r="BZ506" s="1152"/>
      <c r="CA506" s="1152"/>
      <c r="CB506" s="1152"/>
      <c r="CC506" s="1152"/>
      <c r="CD506" s="1152"/>
      <c r="CE506" s="1152"/>
      <c r="CF506" s="1152"/>
      <c r="CG506" s="1152"/>
      <c r="CH506" s="1152"/>
      <c r="CI506" s="1152"/>
      <c r="CJ506" s="1152"/>
      <c r="CK506" s="1152"/>
      <c r="CL506" s="1152"/>
      <c r="CM506" s="1199"/>
      <c r="CN506" s="1199"/>
    </row>
    <row r="507" spans="2:92">
      <c r="B507" s="1151"/>
      <c r="I507" s="1152"/>
      <c r="J507" s="1152"/>
      <c r="K507" s="1152"/>
      <c r="L507" s="1152"/>
      <c r="M507" s="1152"/>
      <c r="N507" s="1152"/>
      <c r="O507" s="1152"/>
      <c r="P507" s="1152"/>
      <c r="Q507" s="1152"/>
      <c r="R507" s="1152"/>
      <c r="S507" s="1152"/>
      <c r="T507" s="1152"/>
      <c r="U507" s="1152"/>
      <c r="V507" s="1152"/>
      <c r="W507" s="1152"/>
      <c r="X507" s="1152"/>
      <c r="Y507" s="1152"/>
      <c r="Z507" s="1152"/>
      <c r="AA507" s="1152"/>
      <c r="AB507" s="1199"/>
      <c r="AC507" s="1199"/>
      <c r="AD507" s="1199"/>
      <c r="AE507" s="1199"/>
      <c r="AF507" s="1152"/>
      <c r="AG507" s="1152"/>
      <c r="AH507" s="1152"/>
      <c r="AI507" s="1152"/>
      <c r="AJ507" s="1152"/>
      <c r="AK507" s="1152"/>
      <c r="AL507" s="1152"/>
      <c r="AM507" s="1152"/>
      <c r="AN507" s="1152"/>
      <c r="AO507" s="1152"/>
      <c r="AP507" s="1152"/>
      <c r="AQ507" s="1152"/>
      <c r="AR507" s="1152"/>
      <c r="AS507" s="1152"/>
      <c r="AT507" s="1152"/>
      <c r="AU507" s="1152"/>
      <c r="AV507" s="1152"/>
      <c r="AW507" s="1152"/>
      <c r="AX507" s="1153"/>
      <c r="AY507" s="1152"/>
      <c r="AZ507" s="1152"/>
      <c r="BA507" s="1152"/>
      <c r="BB507" s="1152"/>
      <c r="BC507" s="1152"/>
      <c r="BD507" s="1152"/>
      <c r="BE507" s="1152"/>
      <c r="BF507" s="1152"/>
      <c r="BG507" s="1152"/>
      <c r="BH507" s="1152"/>
      <c r="BI507" s="1152"/>
      <c r="BJ507" s="1152"/>
      <c r="BK507" s="1152"/>
      <c r="BL507" s="1152"/>
      <c r="BM507" s="1152"/>
      <c r="BN507" s="1152"/>
      <c r="BO507" s="1152"/>
      <c r="BP507" s="1152"/>
      <c r="BQ507" s="1152"/>
      <c r="BR507" s="1152"/>
      <c r="BS507" s="1199"/>
      <c r="BT507" s="1152"/>
      <c r="BU507" s="1152"/>
      <c r="BV507" s="1152"/>
      <c r="BW507" s="1152"/>
      <c r="BX507" s="1152"/>
      <c r="BY507" s="1152"/>
      <c r="BZ507" s="1152"/>
      <c r="CA507" s="1152"/>
      <c r="CB507" s="1152"/>
      <c r="CC507" s="1152"/>
      <c r="CD507" s="1152"/>
      <c r="CE507" s="1152"/>
      <c r="CF507" s="1152"/>
      <c r="CG507" s="1152"/>
      <c r="CH507" s="1152"/>
      <c r="CI507" s="1152"/>
      <c r="CJ507" s="1152"/>
      <c r="CK507" s="1152"/>
      <c r="CL507" s="1152"/>
      <c r="CM507" s="1199"/>
      <c r="CN507" s="1199"/>
    </row>
    <row r="508" spans="2:92">
      <c r="B508" s="1151"/>
      <c r="I508" s="1152"/>
      <c r="J508" s="1152"/>
      <c r="K508" s="1152"/>
      <c r="L508" s="1152"/>
      <c r="M508" s="1152"/>
      <c r="N508" s="1152"/>
      <c r="O508" s="1152"/>
      <c r="P508" s="1152"/>
      <c r="Q508" s="1152"/>
      <c r="R508" s="1152"/>
      <c r="S508" s="1152"/>
      <c r="T508" s="1152"/>
      <c r="U508" s="1152"/>
      <c r="V508" s="1152"/>
      <c r="W508" s="1152"/>
      <c r="X508" s="1152"/>
      <c r="Y508" s="1152"/>
      <c r="Z508" s="1152"/>
      <c r="AA508" s="1152"/>
      <c r="AB508" s="1199"/>
      <c r="AC508" s="1199"/>
      <c r="AD508" s="1199"/>
      <c r="AE508" s="1199"/>
      <c r="AF508" s="1152"/>
      <c r="AG508" s="1152"/>
      <c r="AH508" s="1152"/>
      <c r="AI508" s="1152"/>
      <c r="AJ508" s="1152"/>
      <c r="AK508" s="1152"/>
      <c r="AL508" s="1152"/>
      <c r="AM508" s="1152"/>
      <c r="AN508" s="1152"/>
      <c r="AO508" s="1152"/>
      <c r="AP508" s="1152"/>
      <c r="AQ508" s="1152"/>
      <c r="AR508" s="1152"/>
      <c r="AS508" s="1152"/>
      <c r="AT508" s="1152"/>
      <c r="AU508" s="1152"/>
      <c r="AV508" s="1152"/>
      <c r="AW508" s="1152"/>
      <c r="AX508" s="1153"/>
      <c r="AY508" s="1152"/>
      <c r="AZ508" s="1152"/>
      <c r="BA508" s="1152"/>
      <c r="BB508" s="1152"/>
      <c r="BC508" s="1152"/>
      <c r="BD508" s="1152"/>
      <c r="BE508" s="1152"/>
      <c r="BF508" s="1152"/>
      <c r="BG508" s="1152"/>
      <c r="BH508" s="1152"/>
      <c r="BI508" s="1152"/>
      <c r="BJ508" s="1152"/>
      <c r="BK508" s="1152"/>
      <c r="BL508" s="1152"/>
      <c r="BM508" s="1152"/>
      <c r="BN508" s="1152"/>
      <c r="BO508" s="1152"/>
      <c r="BP508" s="1152"/>
      <c r="BQ508" s="1152"/>
      <c r="BR508" s="1152"/>
      <c r="BS508" s="1199"/>
      <c r="BT508" s="1152"/>
      <c r="BU508" s="1152"/>
      <c r="BV508" s="1152"/>
      <c r="BW508" s="1152"/>
      <c r="BX508" s="1152"/>
      <c r="BY508" s="1152"/>
      <c r="BZ508" s="1152"/>
      <c r="CA508" s="1152"/>
      <c r="CB508" s="1152"/>
      <c r="CC508" s="1152"/>
      <c r="CD508" s="1152"/>
      <c r="CE508" s="1152"/>
      <c r="CF508" s="1152"/>
      <c r="CG508" s="1152"/>
      <c r="CH508" s="1152"/>
      <c r="CI508" s="1152"/>
      <c r="CJ508" s="1152"/>
      <c r="CK508" s="1152"/>
      <c r="CL508" s="1152"/>
      <c r="CM508" s="1199"/>
      <c r="CN508" s="1199"/>
    </row>
    <row r="509" spans="2:92">
      <c r="B509" s="1151"/>
      <c r="I509" s="1152"/>
      <c r="J509" s="1152"/>
      <c r="K509" s="1152"/>
      <c r="L509" s="1152"/>
      <c r="M509" s="1152"/>
      <c r="N509" s="1152"/>
      <c r="O509" s="1152"/>
      <c r="P509" s="1152"/>
      <c r="Q509" s="1152"/>
      <c r="R509" s="1152"/>
      <c r="S509" s="1152"/>
      <c r="T509" s="1152"/>
      <c r="U509" s="1152"/>
      <c r="V509" s="1152"/>
      <c r="W509" s="1152"/>
      <c r="X509" s="1152"/>
      <c r="Y509" s="1152"/>
      <c r="Z509" s="1152"/>
      <c r="AA509" s="1152"/>
      <c r="AB509" s="1199"/>
      <c r="AC509" s="1199"/>
      <c r="AD509" s="1199"/>
      <c r="AE509" s="1199"/>
      <c r="AF509" s="1152"/>
      <c r="AG509" s="1152"/>
      <c r="AH509" s="1152"/>
      <c r="AI509" s="1152"/>
      <c r="AJ509" s="1152"/>
      <c r="AK509" s="1152"/>
      <c r="AL509" s="1152"/>
      <c r="AM509" s="1152"/>
      <c r="AN509" s="1152"/>
      <c r="AO509" s="1152"/>
      <c r="AP509" s="1152"/>
      <c r="AQ509" s="1152"/>
      <c r="AR509" s="1152"/>
      <c r="AS509" s="1152"/>
      <c r="AT509" s="1152"/>
      <c r="AU509" s="1152"/>
      <c r="AV509" s="1152"/>
      <c r="AW509" s="1152"/>
      <c r="AX509" s="1153"/>
      <c r="AY509" s="1152"/>
      <c r="AZ509" s="1152"/>
      <c r="BA509" s="1152"/>
      <c r="BB509" s="1152"/>
      <c r="BC509" s="1152"/>
      <c r="BD509" s="1152"/>
      <c r="BE509" s="1152"/>
      <c r="BF509" s="1152"/>
      <c r="BG509" s="1152"/>
      <c r="BH509" s="1152"/>
      <c r="BI509" s="1152"/>
      <c r="BJ509" s="1152"/>
      <c r="BK509" s="1152"/>
      <c r="BL509" s="1152"/>
      <c r="BM509" s="1152"/>
      <c r="BN509" s="1152"/>
      <c r="BO509" s="1152"/>
      <c r="BP509" s="1152"/>
      <c r="BQ509" s="1152"/>
      <c r="BR509" s="1152"/>
      <c r="BS509" s="1199"/>
      <c r="BT509" s="1152"/>
      <c r="BU509" s="1152"/>
      <c r="BV509" s="1152"/>
      <c r="BW509" s="1152"/>
      <c r="BX509" s="1152"/>
      <c r="BY509" s="1152"/>
      <c r="BZ509" s="1152"/>
      <c r="CA509" s="1152"/>
      <c r="CB509" s="1152"/>
      <c r="CC509" s="1152"/>
      <c r="CD509" s="1152"/>
      <c r="CE509" s="1152"/>
      <c r="CF509" s="1152"/>
      <c r="CG509" s="1152"/>
      <c r="CH509" s="1152"/>
      <c r="CI509" s="1152"/>
      <c r="CJ509" s="1152"/>
      <c r="CK509" s="1152"/>
      <c r="CL509" s="1152"/>
      <c r="CM509" s="1199"/>
      <c r="CN509" s="1199"/>
    </row>
    <row r="510" spans="2:92">
      <c r="B510" s="1151"/>
      <c r="I510" s="1152"/>
      <c r="J510" s="1152"/>
      <c r="K510" s="1152"/>
      <c r="L510" s="1152"/>
      <c r="M510" s="1152"/>
      <c r="N510" s="1152"/>
      <c r="O510" s="1152"/>
      <c r="P510" s="1152"/>
      <c r="Q510" s="1152"/>
      <c r="R510" s="1152"/>
      <c r="S510" s="1152"/>
      <c r="T510" s="1152"/>
      <c r="U510" s="1152"/>
      <c r="V510" s="1152"/>
      <c r="W510" s="1152"/>
      <c r="X510" s="1152"/>
      <c r="Y510" s="1152"/>
      <c r="Z510" s="1152"/>
      <c r="AA510" s="1152"/>
      <c r="AB510" s="1199"/>
      <c r="AC510" s="1199"/>
      <c r="AD510" s="1199"/>
      <c r="AE510" s="1199"/>
      <c r="AF510" s="1152"/>
      <c r="AG510" s="1152"/>
      <c r="AH510" s="1152"/>
      <c r="AI510" s="1152"/>
      <c r="AJ510" s="1152"/>
      <c r="AK510" s="1152"/>
      <c r="AL510" s="1152"/>
      <c r="AM510" s="1152"/>
      <c r="AN510" s="1152"/>
      <c r="AO510" s="1152"/>
      <c r="AP510" s="1152"/>
      <c r="AQ510" s="1152"/>
      <c r="AR510" s="1152"/>
      <c r="AS510" s="1152"/>
      <c r="AT510" s="1152"/>
      <c r="AU510" s="1152"/>
      <c r="AV510" s="1152"/>
      <c r="AW510" s="1152"/>
      <c r="AX510" s="1153"/>
      <c r="AY510" s="1152"/>
      <c r="AZ510" s="1152"/>
      <c r="BA510" s="1152"/>
      <c r="BB510" s="1152"/>
      <c r="BC510" s="1152"/>
      <c r="BD510" s="1152"/>
      <c r="BE510" s="1152"/>
      <c r="BF510" s="1152"/>
      <c r="BG510" s="1152"/>
      <c r="BH510" s="1152"/>
      <c r="BI510" s="1152"/>
      <c r="BJ510" s="1152"/>
      <c r="BK510" s="1152"/>
      <c r="BL510" s="1152"/>
      <c r="BM510" s="1152"/>
      <c r="BN510" s="1152"/>
      <c r="BO510" s="1152"/>
      <c r="BP510" s="1152"/>
      <c r="BQ510" s="1152"/>
      <c r="BR510" s="1152"/>
      <c r="BS510" s="1199"/>
      <c r="BT510" s="1152"/>
      <c r="BU510" s="1152"/>
      <c r="BV510" s="1152"/>
      <c r="BW510" s="1152"/>
      <c r="BX510" s="1152"/>
      <c r="BY510" s="1152"/>
      <c r="BZ510" s="1152"/>
      <c r="CA510" s="1152"/>
      <c r="CB510" s="1152"/>
      <c r="CC510" s="1152"/>
      <c r="CD510" s="1152"/>
      <c r="CE510" s="1152"/>
      <c r="CF510" s="1152"/>
      <c r="CG510" s="1152"/>
      <c r="CH510" s="1152"/>
      <c r="CI510" s="1152"/>
      <c r="CJ510" s="1152"/>
      <c r="CK510" s="1152"/>
      <c r="CL510" s="1152"/>
      <c r="CM510" s="1199"/>
      <c r="CN510" s="1199"/>
    </row>
    <row r="511" spans="2:92">
      <c r="B511" s="1151"/>
      <c r="I511" s="1152"/>
      <c r="J511" s="1152"/>
      <c r="K511" s="1152"/>
      <c r="L511" s="1152"/>
      <c r="M511" s="1152"/>
      <c r="N511" s="1152"/>
      <c r="O511" s="1152"/>
      <c r="P511" s="1152"/>
      <c r="Q511" s="1152"/>
      <c r="R511" s="1152"/>
      <c r="S511" s="1152"/>
      <c r="T511" s="1152"/>
      <c r="U511" s="1152"/>
      <c r="V511" s="1152"/>
      <c r="W511" s="1152"/>
      <c r="X511" s="1152"/>
      <c r="Y511" s="1152"/>
      <c r="Z511" s="1152"/>
      <c r="AA511" s="1152"/>
      <c r="AB511" s="1199"/>
      <c r="AC511" s="1199"/>
      <c r="AD511" s="1199"/>
      <c r="AE511" s="1199"/>
      <c r="AF511" s="1152"/>
      <c r="AG511" s="1152"/>
      <c r="AH511" s="1152"/>
      <c r="AI511" s="1152"/>
      <c r="AJ511" s="1152"/>
      <c r="AK511" s="1152"/>
      <c r="AL511" s="1152"/>
      <c r="AM511" s="1152"/>
      <c r="AN511" s="1152"/>
      <c r="AO511" s="1152"/>
      <c r="AP511" s="1152"/>
      <c r="AQ511" s="1152"/>
      <c r="AR511" s="1152"/>
      <c r="AS511" s="1152"/>
      <c r="AT511" s="1152"/>
      <c r="AU511" s="1152"/>
      <c r="AV511" s="1152"/>
      <c r="AW511" s="1152"/>
      <c r="AX511" s="1153"/>
      <c r="AY511" s="1152"/>
      <c r="AZ511" s="1152"/>
      <c r="BA511" s="1152"/>
      <c r="BB511" s="1152"/>
      <c r="BC511" s="1152"/>
      <c r="BD511" s="1152"/>
      <c r="BE511" s="1152"/>
      <c r="BF511" s="1152"/>
      <c r="BG511" s="1152"/>
      <c r="BH511" s="1152"/>
      <c r="BI511" s="1152"/>
      <c r="BJ511" s="1152"/>
      <c r="BK511" s="1152"/>
      <c r="BL511" s="1152"/>
      <c r="BM511" s="1152"/>
      <c r="BN511" s="1152"/>
      <c r="BO511" s="1152"/>
      <c r="BP511" s="1152"/>
      <c r="BQ511" s="1152"/>
      <c r="BR511" s="1152"/>
      <c r="BS511" s="1199"/>
      <c r="BT511" s="1152"/>
      <c r="BU511" s="1152"/>
      <c r="BV511" s="1152"/>
      <c r="BW511" s="1152"/>
      <c r="BX511" s="1152"/>
      <c r="BY511" s="1152"/>
      <c r="BZ511" s="1152"/>
      <c r="CA511" s="1152"/>
      <c r="CB511" s="1152"/>
      <c r="CC511" s="1152"/>
      <c r="CD511" s="1152"/>
      <c r="CE511" s="1152"/>
      <c r="CF511" s="1152"/>
      <c r="CG511" s="1152"/>
      <c r="CH511" s="1152"/>
      <c r="CI511" s="1152"/>
      <c r="CJ511" s="1152"/>
      <c r="CK511" s="1152"/>
      <c r="CL511" s="1152"/>
      <c r="CM511" s="1199"/>
      <c r="CN511" s="1199"/>
    </row>
    <row r="512" spans="2:92">
      <c r="B512" s="1151"/>
      <c r="I512" s="1152"/>
      <c r="J512" s="1152"/>
      <c r="K512" s="1152"/>
      <c r="L512" s="1152"/>
      <c r="M512" s="1152"/>
      <c r="N512" s="1152"/>
      <c r="O512" s="1152"/>
      <c r="P512" s="1152"/>
      <c r="Q512" s="1152"/>
      <c r="R512" s="1152"/>
      <c r="S512" s="1152"/>
      <c r="T512" s="1152"/>
      <c r="U512" s="1152"/>
      <c r="V512" s="1152"/>
      <c r="W512" s="1152"/>
      <c r="X512" s="1152"/>
      <c r="Y512" s="1152"/>
      <c r="Z512" s="1152"/>
      <c r="AA512" s="1152"/>
      <c r="AB512" s="1199"/>
      <c r="AC512" s="1199"/>
      <c r="AD512" s="1199"/>
      <c r="AE512" s="1199"/>
      <c r="AF512" s="1152"/>
      <c r="AG512" s="1152"/>
      <c r="AH512" s="1152"/>
      <c r="AI512" s="1152"/>
      <c r="AJ512" s="1152"/>
      <c r="AK512" s="1152"/>
      <c r="AL512" s="1152"/>
      <c r="AM512" s="1152"/>
      <c r="AN512" s="1152"/>
      <c r="AO512" s="1152"/>
      <c r="AP512" s="1152"/>
      <c r="AQ512" s="1152"/>
      <c r="AR512" s="1152"/>
      <c r="AS512" s="1152"/>
      <c r="AT512" s="1152"/>
      <c r="AU512" s="1152"/>
      <c r="AV512" s="1152"/>
      <c r="AW512" s="1152"/>
      <c r="AX512" s="1153"/>
      <c r="AY512" s="1152"/>
      <c r="AZ512" s="1152"/>
      <c r="BA512" s="1152"/>
      <c r="BB512" s="1152"/>
      <c r="BC512" s="1152"/>
      <c r="BD512" s="1152"/>
      <c r="BE512" s="1152"/>
      <c r="BF512" s="1152"/>
      <c r="BG512" s="1152"/>
      <c r="BH512" s="1152"/>
      <c r="BI512" s="1152"/>
      <c r="BJ512" s="1152"/>
      <c r="BK512" s="1152"/>
      <c r="BL512" s="1152"/>
      <c r="BM512" s="1152"/>
      <c r="BN512" s="1152"/>
      <c r="BO512" s="1152"/>
      <c r="BP512" s="1152"/>
      <c r="BQ512" s="1152"/>
      <c r="BR512" s="1152"/>
      <c r="BS512" s="1199"/>
      <c r="BT512" s="1152"/>
      <c r="BU512" s="1152"/>
      <c r="BV512" s="1152"/>
      <c r="BW512" s="1152"/>
      <c r="BX512" s="1152"/>
      <c r="BY512" s="1152"/>
      <c r="BZ512" s="1152"/>
      <c r="CA512" s="1152"/>
      <c r="CB512" s="1152"/>
      <c r="CC512" s="1152"/>
      <c r="CD512" s="1152"/>
      <c r="CE512" s="1152"/>
      <c r="CF512" s="1152"/>
      <c r="CG512" s="1152"/>
      <c r="CH512" s="1152"/>
      <c r="CI512" s="1152"/>
      <c r="CJ512" s="1152"/>
      <c r="CK512" s="1152"/>
      <c r="CL512" s="1152"/>
      <c r="CM512" s="1199"/>
      <c r="CN512" s="1199"/>
    </row>
    <row r="513" spans="2:92">
      <c r="B513" s="1151"/>
      <c r="I513" s="1152"/>
      <c r="J513" s="1152"/>
      <c r="K513" s="1152"/>
      <c r="L513" s="1152"/>
      <c r="M513" s="1152"/>
      <c r="N513" s="1152"/>
      <c r="O513" s="1152"/>
      <c r="P513" s="1152"/>
      <c r="Q513" s="1152"/>
      <c r="R513" s="1152"/>
      <c r="S513" s="1152"/>
      <c r="T513" s="1152"/>
      <c r="U513" s="1152"/>
      <c r="V513" s="1152"/>
      <c r="W513" s="1152"/>
      <c r="X513" s="1152"/>
      <c r="Y513" s="1152"/>
      <c r="Z513" s="1152"/>
      <c r="AA513" s="1152"/>
      <c r="AB513" s="1199"/>
      <c r="AC513" s="1199"/>
      <c r="AD513" s="1199"/>
      <c r="AE513" s="1199"/>
      <c r="AF513" s="1152"/>
      <c r="AG513" s="1152"/>
      <c r="AH513" s="1152"/>
      <c r="AI513" s="1152"/>
      <c r="AJ513" s="1152"/>
      <c r="AK513" s="1152"/>
      <c r="AL513" s="1152"/>
      <c r="AM513" s="1152"/>
      <c r="AN513" s="1152"/>
      <c r="AO513" s="1152"/>
      <c r="AP513" s="1152"/>
      <c r="AQ513" s="1152"/>
      <c r="AR513" s="1152"/>
      <c r="AS513" s="1152"/>
      <c r="AT513" s="1152"/>
      <c r="AU513" s="1152"/>
      <c r="AV513" s="1152"/>
      <c r="AW513" s="1152"/>
      <c r="AX513" s="1153"/>
      <c r="AY513" s="1152"/>
      <c r="AZ513" s="1152"/>
      <c r="BA513" s="1152"/>
      <c r="BB513" s="1152"/>
      <c r="BC513" s="1152"/>
      <c r="BD513" s="1152"/>
      <c r="BE513" s="1152"/>
      <c r="BF513" s="1152"/>
      <c r="BG513" s="1152"/>
      <c r="BH513" s="1152"/>
      <c r="BI513" s="1152"/>
      <c r="BJ513" s="1152"/>
      <c r="BK513" s="1152"/>
      <c r="BL513" s="1152"/>
      <c r="BM513" s="1152"/>
      <c r="BN513" s="1152"/>
      <c r="BO513" s="1152"/>
      <c r="BP513" s="1152"/>
      <c r="BQ513" s="1152"/>
      <c r="BR513" s="1152"/>
      <c r="BS513" s="1199"/>
      <c r="BT513" s="1152"/>
      <c r="BU513" s="1152"/>
      <c r="BV513" s="1152"/>
      <c r="BW513" s="1152"/>
      <c r="BX513" s="1152"/>
      <c r="BY513" s="1152"/>
      <c r="BZ513" s="1152"/>
      <c r="CA513" s="1152"/>
      <c r="CB513" s="1152"/>
      <c r="CC513" s="1152"/>
      <c r="CD513" s="1152"/>
      <c r="CE513" s="1152"/>
      <c r="CF513" s="1152"/>
      <c r="CG513" s="1152"/>
      <c r="CH513" s="1152"/>
      <c r="CI513" s="1152"/>
      <c r="CJ513" s="1152"/>
      <c r="CK513" s="1152"/>
      <c r="CL513" s="1152"/>
      <c r="CM513" s="1199"/>
      <c r="CN513" s="1199"/>
    </row>
    <row r="514" spans="2:92">
      <c r="B514" s="1151"/>
      <c r="I514" s="1152"/>
      <c r="J514" s="1152"/>
      <c r="K514" s="1152"/>
      <c r="L514" s="1152"/>
      <c r="M514" s="1152"/>
      <c r="N514" s="1152"/>
      <c r="O514" s="1152"/>
      <c r="P514" s="1152"/>
      <c r="Q514" s="1152"/>
      <c r="R514" s="1152"/>
      <c r="S514" s="1152"/>
      <c r="T514" s="1152"/>
      <c r="U514" s="1152"/>
      <c r="V514" s="1152"/>
      <c r="W514" s="1152"/>
      <c r="X514" s="1152"/>
      <c r="Y514" s="1152"/>
      <c r="Z514" s="1152"/>
      <c r="AA514" s="1152"/>
      <c r="AB514" s="1199"/>
      <c r="AC514" s="1199"/>
      <c r="AD514" s="1199"/>
      <c r="AE514" s="1199"/>
      <c r="AF514" s="1152"/>
      <c r="AG514" s="1152"/>
      <c r="AH514" s="1152"/>
      <c r="AI514" s="1152"/>
      <c r="AJ514" s="1152"/>
      <c r="AK514" s="1152"/>
      <c r="AL514" s="1152"/>
      <c r="AM514" s="1152"/>
      <c r="AN514" s="1152"/>
      <c r="AO514" s="1152"/>
      <c r="AP514" s="1152"/>
      <c r="AQ514" s="1152"/>
      <c r="AR514" s="1152"/>
      <c r="AS514" s="1152"/>
      <c r="AT514" s="1152"/>
      <c r="AU514" s="1152"/>
      <c r="AV514" s="1152"/>
      <c r="AW514" s="1152"/>
      <c r="AX514" s="1153"/>
      <c r="AY514" s="1152"/>
      <c r="AZ514" s="1152"/>
      <c r="BA514" s="1152"/>
      <c r="BB514" s="1152"/>
      <c r="BC514" s="1152"/>
      <c r="BD514" s="1152"/>
      <c r="BE514" s="1152"/>
      <c r="BF514" s="1152"/>
      <c r="BG514" s="1152"/>
      <c r="BH514" s="1152"/>
      <c r="BI514" s="1152"/>
      <c r="BJ514" s="1152"/>
      <c r="BK514" s="1152"/>
      <c r="BL514" s="1152"/>
      <c r="BM514" s="1152"/>
      <c r="BN514" s="1152"/>
      <c r="BO514" s="1152"/>
      <c r="BP514" s="1152"/>
      <c r="BQ514" s="1152"/>
      <c r="BR514" s="1152"/>
      <c r="BS514" s="1199"/>
      <c r="BT514" s="1152"/>
      <c r="BU514" s="1152"/>
      <c r="BV514" s="1152"/>
      <c r="BW514" s="1152"/>
      <c r="BX514" s="1152"/>
      <c r="BY514" s="1152"/>
      <c r="BZ514" s="1152"/>
      <c r="CA514" s="1152"/>
      <c r="CB514" s="1152"/>
      <c r="CC514" s="1152"/>
      <c r="CD514" s="1152"/>
      <c r="CE514" s="1152"/>
      <c r="CF514" s="1152"/>
      <c r="CG514" s="1152"/>
      <c r="CH514" s="1152"/>
      <c r="CI514" s="1152"/>
      <c r="CJ514" s="1152"/>
      <c r="CK514" s="1152"/>
      <c r="CL514" s="1152"/>
      <c r="CM514" s="1199"/>
      <c r="CN514" s="1199"/>
    </row>
    <row r="515" spans="2:92">
      <c r="B515" s="1151"/>
      <c r="I515" s="1152"/>
      <c r="J515" s="1152"/>
      <c r="K515" s="1152"/>
      <c r="L515" s="1152"/>
      <c r="M515" s="1152"/>
      <c r="N515" s="1152"/>
      <c r="O515" s="1152"/>
      <c r="P515" s="1152"/>
      <c r="Q515" s="1152"/>
      <c r="R515" s="1152"/>
      <c r="S515" s="1152"/>
      <c r="T515" s="1152"/>
      <c r="U515" s="1152"/>
      <c r="V515" s="1152"/>
      <c r="W515" s="1152"/>
      <c r="X515" s="1152"/>
      <c r="Y515" s="1152"/>
      <c r="Z515" s="1152"/>
      <c r="AA515" s="1152"/>
      <c r="AB515" s="1199"/>
      <c r="AC515" s="1199"/>
      <c r="AD515" s="1199"/>
      <c r="AE515" s="1199"/>
      <c r="AF515" s="1152"/>
      <c r="AG515" s="1152"/>
      <c r="AH515" s="1152"/>
      <c r="AI515" s="1152"/>
      <c r="AJ515" s="1152"/>
      <c r="AK515" s="1152"/>
      <c r="AL515" s="1152"/>
      <c r="AM515" s="1152"/>
      <c r="AN515" s="1152"/>
      <c r="AO515" s="1152"/>
      <c r="AP515" s="1152"/>
      <c r="AQ515" s="1152"/>
      <c r="AR515" s="1152"/>
      <c r="AS515" s="1152"/>
      <c r="AT515" s="1152"/>
      <c r="AU515" s="1152"/>
      <c r="AV515" s="1152"/>
      <c r="AW515" s="1152"/>
      <c r="AX515" s="1153"/>
      <c r="AY515" s="1152"/>
      <c r="AZ515" s="1152"/>
      <c r="BA515" s="1152"/>
      <c r="BB515" s="1152"/>
      <c r="BC515" s="1152"/>
      <c r="BD515" s="1152"/>
      <c r="BE515" s="1152"/>
      <c r="BF515" s="1152"/>
      <c r="BG515" s="1152"/>
      <c r="BH515" s="1152"/>
      <c r="BI515" s="1152"/>
      <c r="BJ515" s="1152"/>
      <c r="BK515" s="1152"/>
      <c r="BL515" s="1152"/>
      <c r="BM515" s="1152"/>
      <c r="BN515" s="1152"/>
      <c r="BO515" s="1152"/>
      <c r="BP515" s="1152"/>
      <c r="BQ515" s="1152"/>
      <c r="BR515" s="1152"/>
      <c r="BS515" s="1199"/>
      <c r="BT515" s="1152"/>
      <c r="BU515" s="1152"/>
      <c r="BV515" s="1152"/>
      <c r="BW515" s="1152"/>
      <c r="BX515" s="1152"/>
      <c r="BY515" s="1152"/>
      <c r="BZ515" s="1152"/>
      <c r="CA515" s="1152"/>
      <c r="CB515" s="1152"/>
      <c r="CC515" s="1152"/>
      <c r="CD515" s="1152"/>
      <c r="CE515" s="1152"/>
      <c r="CF515" s="1152"/>
      <c r="CG515" s="1152"/>
      <c r="CH515" s="1152"/>
      <c r="CI515" s="1152"/>
      <c r="CJ515" s="1152"/>
      <c r="CK515" s="1152"/>
      <c r="CL515" s="1152"/>
      <c r="CM515" s="1199"/>
      <c r="CN515" s="1199"/>
    </row>
    <row r="516" spans="2:92">
      <c r="B516" s="1151"/>
      <c r="I516" s="1152"/>
      <c r="J516" s="1152"/>
      <c r="K516" s="1152"/>
      <c r="L516" s="1152"/>
      <c r="M516" s="1152"/>
      <c r="N516" s="1152"/>
      <c r="O516" s="1152"/>
      <c r="P516" s="1152"/>
      <c r="Q516" s="1152"/>
      <c r="R516" s="1152"/>
      <c r="S516" s="1152"/>
      <c r="T516" s="1152"/>
      <c r="U516" s="1152"/>
      <c r="V516" s="1152"/>
      <c r="W516" s="1152"/>
      <c r="X516" s="1152"/>
      <c r="Y516" s="1152"/>
      <c r="Z516" s="1152"/>
      <c r="AA516" s="1152"/>
      <c r="AB516" s="1199"/>
      <c r="AC516" s="1199"/>
      <c r="AD516" s="1199"/>
      <c r="AE516" s="1199"/>
      <c r="AF516" s="1152"/>
      <c r="AG516" s="1152"/>
      <c r="AH516" s="1152"/>
      <c r="AI516" s="1152"/>
      <c r="AJ516" s="1152"/>
      <c r="AK516" s="1152"/>
      <c r="AL516" s="1152"/>
      <c r="AM516" s="1152"/>
      <c r="AN516" s="1152"/>
      <c r="AO516" s="1152"/>
      <c r="AP516" s="1152"/>
      <c r="AQ516" s="1152"/>
      <c r="AR516" s="1152"/>
      <c r="AS516" s="1152"/>
      <c r="AT516" s="1152"/>
      <c r="AU516" s="1152"/>
      <c r="AV516" s="1152"/>
      <c r="AW516" s="1152"/>
      <c r="AX516" s="1153"/>
      <c r="AY516" s="1152"/>
      <c r="AZ516" s="1152"/>
      <c r="BA516" s="1152"/>
      <c r="BB516" s="1152"/>
      <c r="BC516" s="1152"/>
      <c r="BD516" s="1152"/>
      <c r="BE516" s="1152"/>
      <c r="BF516" s="1152"/>
      <c r="BG516" s="1152"/>
      <c r="BH516" s="1152"/>
      <c r="BI516" s="1152"/>
      <c r="BJ516" s="1152"/>
      <c r="BK516" s="1152"/>
      <c r="BL516" s="1152"/>
      <c r="BM516" s="1152"/>
      <c r="BN516" s="1152"/>
      <c r="BO516" s="1152"/>
      <c r="BP516" s="1152"/>
      <c r="BQ516" s="1152"/>
      <c r="BR516" s="1152"/>
      <c r="BS516" s="1199"/>
      <c r="BT516" s="1152"/>
      <c r="BU516" s="1152"/>
      <c r="BV516" s="1152"/>
      <c r="BW516" s="1152"/>
      <c r="BX516" s="1152"/>
      <c r="BY516" s="1152"/>
      <c r="BZ516" s="1152"/>
      <c r="CA516" s="1152"/>
      <c r="CB516" s="1152"/>
      <c r="CC516" s="1152"/>
      <c r="CD516" s="1152"/>
      <c r="CE516" s="1152"/>
      <c r="CF516" s="1152"/>
      <c r="CG516" s="1152"/>
      <c r="CH516" s="1152"/>
      <c r="CI516" s="1152"/>
      <c r="CJ516" s="1152"/>
      <c r="CK516" s="1152"/>
      <c r="CL516" s="1152"/>
      <c r="CM516" s="1199"/>
      <c r="CN516" s="1199"/>
    </row>
    <row r="517" spans="2:92">
      <c r="B517" s="1151"/>
      <c r="I517" s="1152"/>
      <c r="J517" s="1152"/>
      <c r="K517" s="1152"/>
      <c r="L517" s="1152"/>
      <c r="M517" s="1152"/>
      <c r="N517" s="1152"/>
      <c r="O517" s="1152"/>
      <c r="P517" s="1152"/>
      <c r="Q517" s="1152"/>
      <c r="R517" s="1152"/>
      <c r="S517" s="1152"/>
      <c r="T517" s="1152"/>
      <c r="U517" s="1152"/>
      <c r="V517" s="1152"/>
      <c r="W517" s="1152"/>
      <c r="X517" s="1152"/>
      <c r="Y517" s="1152"/>
      <c r="Z517" s="1152"/>
      <c r="AA517" s="1152"/>
      <c r="AB517" s="1199"/>
      <c r="AC517" s="1199"/>
      <c r="AD517" s="1199"/>
      <c r="AE517" s="1199"/>
      <c r="AF517" s="1152"/>
      <c r="AG517" s="1152"/>
      <c r="AH517" s="1152"/>
      <c r="AI517" s="1152"/>
      <c r="AJ517" s="1152"/>
      <c r="AK517" s="1152"/>
      <c r="AL517" s="1152"/>
      <c r="AM517" s="1152"/>
      <c r="AN517" s="1152"/>
      <c r="AO517" s="1152"/>
      <c r="AP517" s="1152"/>
      <c r="AQ517" s="1152"/>
      <c r="AR517" s="1152"/>
      <c r="AS517" s="1152"/>
      <c r="AT517" s="1152"/>
      <c r="AU517" s="1152"/>
      <c r="AV517" s="1152"/>
      <c r="AW517" s="1152"/>
      <c r="AX517" s="1153"/>
      <c r="AY517" s="1152"/>
      <c r="AZ517" s="1152"/>
      <c r="BA517" s="1152"/>
      <c r="BB517" s="1152"/>
      <c r="BC517" s="1152"/>
      <c r="BD517" s="1152"/>
      <c r="BE517" s="1152"/>
      <c r="BF517" s="1152"/>
      <c r="BG517" s="1152"/>
      <c r="BH517" s="1152"/>
      <c r="BI517" s="1152"/>
      <c r="BJ517" s="1152"/>
      <c r="BK517" s="1152"/>
      <c r="BL517" s="1152"/>
      <c r="BM517" s="1152"/>
      <c r="BN517" s="1152"/>
      <c r="BO517" s="1152"/>
      <c r="BP517" s="1152"/>
      <c r="BQ517" s="1152"/>
      <c r="BR517" s="1152"/>
      <c r="BS517" s="1199"/>
      <c r="BT517" s="1152"/>
      <c r="BU517" s="1152"/>
      <c r="BV517" s="1152"/>
      <c r="BW517" s="1152"/>
      <c r="BX517" s="1152"/>
      <c r="BY517" s="1152"/>
      <c r="BZ517" s="1152"/>
      <c r="CA517" s="1152"/>
      <c r="CB517" s="1152"/>
      <c r="CC517" s="1152"/>
      <c r="CD517" s="1152"/>
      <c r="CE517" s="1152"/>
      <c r="CF517" s="1152"/>
      <c r="CG517" s="1152"/>
      <c r="CH517" s="1152"/>
      <c r="CI517" s="1152"/>
      <c r="CJ517" s="1152"/>
      <c r="CK517" s="1152"/>
      <c r="CL517" s="1152"/>
      <c r="CM517" s="1199"/>
      <c r="CN517" s="1199"/>
    </row>
    <row r="518" spans="2:92">
      <c r="B518" s="1151"/>
      <c r="I518" s="1152"/>
      <c r="J518" s="1152"/>
      <c r="K518" s="1152"/>
      <c r="L518" s="1152"/>
      <c r="M518" s="1152"/>
      <c r="N518" s="1152"/>
      <c r="O518" s="1152"/>
      <c r="P518" s="1152"/>
      <c r="Q518" s="1152"/>
      <c r="R518" s="1152"/>
      <c r="S518" s="1152"/>
      <c r="T518" s="1152"/>
      <c r="U518" s="1152"/>
      <c r="V518" s="1152"/>
      <c r="W518" s="1152"/>
      <c r="X518" s="1152"/>
      <c r="Y518" s="1152"/>
      <c r="Z518" s="1152"/>
      <c r="AA518" s="1152"/>
      <c r="AB518" s="1199"/>
      <c r="AC518" s="1199"/>
      <c r="AD518" s="1199"/>
      <c r="AE518" s="1199"/>
      <c r="AF518" s="1152"/>
      <c r="AG518" s="1152"/>
      <c r="AH518" s="1152"/>
      <c r="AI518" s="1152"/>
      <c r="AJ518" s="1152"/>
      <c r="AK518" s="1152"/>
      <c r="AL518" s="1152"/>
      <c r="AM518" s="1152"/>
      <c r="AN518" s="1152"/>
      <c r="AO518" s="1152"/>
      <c r="AP518" s="1152"/>
      <c r="AQ518" s="1152"/>
      <c r="AR518" s="1152"/>
      <c r="AS518" s="1152"/>
      <c r="AT518" s="1152"/>
      <c r="AU518" s="1152"/>
      <c r="AV518" s="1152"/>
      <c r="AW518" s="1152"/>
      <c r="AX518" s="1153"/>
      <c r="AY518" s="1152"/>
      <c r="AZ518" s="1152"/>
      <c r="BA518" s="1152"/>
      <c r="BB518" s="1152"/>
      <c r="BC518" s="1152"/>
      <c r="BD518" s="1152"/>
      <c r="BE518" s="1152"/>
      <c r="BF518" s="1152"/>
      <c r="BG518" s="1152"/>
      <c r="BH518" s="1152"/>
      <c r="BI518" s="1152"/>
      <c r="BJ518" s="1152"/>
      <c r="BK518" s="1152"/>
      <c r="BL518" s="1152"/>
      <c r="BM518" s="1152"/>
      <c r="BN518" s="1152"/>
      <c r="BO518" s="1152"/>
      <c r="BP518" s="1152"/>
      <c r="BQ518" s="1152"/>
      <c r="BR518" s="1152"/>
      <c r="BS518" s="1199"/>
      <c r="BT518" s="1152"/>
      <c r="BU518" s="1152"/>
      <c r="BV518" s="1152"/>
      <c r="BW518" s="1152"/>
      <c r="BX518" s="1152"/>
      <c r="BY518" s="1152"/>
      <c r="BZ518" s="1152"/>
      <c r="CA518" s="1152"/>
      <c r="CB518" s="1152"/>
      <c r="CC518" s="1152"/>
      <c r="CD518" s="1152"/>
      <c r="CE518" s="1152"/>
      <c r="CF518" s="1152"/>
      <c r="CG518" s="1152"/>
      <c r="CH518" s="1152"/>
      <c r="CI518" s="1152"/>
      <c r="CJ518" s="1152"/>
      <c r="CK518" s="1152"/>
      <c r="CL518" s="1152"/>
      <c r="CM518" s="1199"/>
      <c r="CN518" s="1199"/>
    </row>
    <row r="519" spans="2:92">
      <c r="B519" s="1151"/>
      <c r="I519" s="1152"/>
      <c r="J519" s="1152"/>
      <c r="K519" s="1152"/>
      <c r="L519" s="1152"/>
      <c r="M519" s="1152"/>
      <c r="N519" s="1152"/>
      <c r="O519" s="1152"/>
      <c r="P519" s="1152"/>
      <c r="Q519" s="1152"/>
      <c r="R519" s="1152"/>
      <c r="S519" s="1152"/>
      <c r="T519" s="1152"/>
      <c r="U519" s="1152"/>
      <c r="V519" s="1152"/>
      <c r="W519" s="1152"/>
      <c r="X519" s="1152"/>
      <c r="Y519" s="1152"/>
      <c r="Z519" s="1152"/>
      <c r="AA519" s="1152"/>
      <c r="AB519" s="1199"/>
      <c r="AC519" s="1199"/>
      <c r="AD519" s="1199"/>
      <c r="AE519" s="1199"/>
      <c r="AF519" s="1152"/>
      <c r="AG519" s="1152"/>
      <c r="AH519" s="1152"/>
      <c r="AI519" s="1152"/>
      <c r="AJ519" s="1152"/>
      <c r="AK519" s="1152"/>
      <c r="AL519" s="1152"/>
      <c r="AM519" s="1152"/>
      <c r="AN519" s="1152"/>
      <c r="AO519" s="1152"/>
      <c r="AP519" s="1152"/>
      <c r="AQ519" s="1152"/>
      <c r="AR519" s="1152"/>
      <c r="AS519" s="1152"/>
      <c r="AT519" s="1152"/>
      <c r="AU519" s="1152"/>
      <c r="AV519" s="1152"/>
      <c r="AW519" s="1152"/>
      <c r="AX519" s="1153"/>
      <c r="AY519" s="1152"/>
      <c r="AZ519" s="1152"/>
      <c r="BA519" s="1152"/>
      <c r="BB519" s="1152"/>
      <c r="BC519" s="1152"/>
      <c r="BD519" s="1152"/>
      <c r="BE519" s="1152"/>
      <c r="BF519" s="1152"/>
      <c r="BG519" s="1152"/>
      <c r="BH519" s="1152"/>
      <c r="BI519" s="1152"/>
      <c r="BJ519" s="1152"/>
      <c r="BK519" s="1152"/>
      <c r="BL519" s="1152"/>
      <c r="BM519" s="1152"/>
      <c r="BN519" s="1152"/>
      <c r="BO519" s="1152"/>
      <c r="BP519" s="1152"/>
      <c r="BQ519" s="1152"/>
      <c r="BR519" s="1152"/>
      <c r="BS519" s="1199"/>
      <c r="BT519" s="1152"/>
      <c r="BU519" s="1152"/>
      <c r="BV519" s="1152"/>
      <c r="BW519" s="1152"/>
      <c r="BX519" s="1152"/>
      <c r="BY519" s="1152"/>
      <c r="BZ519" s="1152"/>
      <c r="CA519" s="1152"/>
      <c r="CB519" s="1152"/>
      <c r="CC519" s="1152"/>
      <c r="CD519" s="1152"/>
      <c r="CE519" s="1152"/>
      <c r="CF519" s="1152"/>
      <c r="CG519" s="1152"/>
      <c r="CH519" s="1152"/>
      <c r="CI519" s="1152"/>
      <c r="CJ519" s="1152"/>
      <c r="CK519" s="1152"/>
      <c r="CL519" s="1152"/>
      <c r="CM519" s="1199"/>
      <c r="CN519" s="1199"/>
    </row>
    <row r="520" spans="2:92">
      <c r="B520" s="1151"/>
      <c r="I520" s="1152"/>
      <c r="J520" s="1152"/>
      <c r="K520" s="1152"/>
      <c r="L520" s="1152"/>
      <c r="M520" s="1152"/>
      <c r="N520" s="1152"/>
      <c r="O520" s="1152"/>
      <c r="P520" s="1152"/>
      <c r="Q520" s="1152"/>
      <c r="R520" s="1152"/>
      <c r="S520" s="1152"/>
      <c r="T520" s="1152"/>
      <c r="U520" s="1152"/>
      <c r="V520" s="1152"/>
      <c r="W520" s="1152"/>
      <c r="X520" s="1152"/>
      <c r="Y520" s="1152"/>
      <c r="Z520" s="1152"/>
      <c r="AA520" s="1152"/>
      <c r="AB520" s="1199"/>
      <c r="AC520" s="1199"/>
      <c r="AD520" s="1199"/>
      <c r="AE520" s="1199"/>
      <c r="AF520" s="1152"/>
      <c r="AG520" s="1152"/>
      <c r="AH520" s="1152"/>
      <c r="AI520" s="1152"/>
      <c r="AJ520" s="1152"/>
      <c r="AK520" s="1152"/>
      <c r="AL520" s="1152"/>
      <c r="AM520" s="1152"/>
      <c r="AN520" s="1152"/>
      <c r="AO520" s="1152"/>
      <c r="AP520" s="1152"/>
      <c r="AQ520" s="1152"/>
      <c r="AR520" s="1152"/>
      <c r="AS520" s="1152"/>
      <c r="AT520" s="1152"/>
      <c r="AU520" s="1152"/>
      <c r="AV520" s="1152"/>
      <c r="AW520" s="1152"/>
      <c r="AX520" s="1153"/>
      <c r="AY520" s="1152"/>
      <c r="AZ520" s="1152"/>
      <c r="BA520" s="1152"/>
      <c r="BB520" s="1152"/>
      <c r="BC520" s="1152"/>
      <c r="BD520" s="1152"/>
      <c r="BE520" s="1152"/>
      <c r="BF520" s="1152"/>
      <c r="BG520" s="1152"/>
      <c r="BH520" s="1152"/>
      <c r="BI520" s="1152"/>
      <c r="BJ520" s="1152"/>
      <c r="BK520" s="1152"/>
      <c r="BL520" s="1152"/>
      <c r="BM520" s="1152"/>
      <c r="BN520" s="1152"/>
      <c r="BO520" s="1152"/>
      <c r="BP520" s="1152"/>
      <c r="BQ520" s="1152"/>
      <c r="BR520" s="1152"/>
      <c r="BS520" s="1199"/>
      <c r="BT520" s="1152"/>
      <c r="BU520" s="1152"/>
      <c r="BV520" s="1152"/>
      <c r="BW520" s="1152"/>
      <c r="BX520" s="1152"/>
      <c r="BY520" s="1152"/>
      <c r="BZ520" s="1152"/>
      <c r="CA520" s="1152"/>
      <c r="CB520" s="1152"/>
      <c r="CC520" s="1152"/>
      <c r="CD520" s="1152"/>
      <c r="CE520" s="1152"/>
      <c r="CF520" s="1152"/>
      <c r="CG520" s="1152"/>
      <c r="CH520" s="1152"/>
      <c r="CI520" s="1152"/>
      <c r="CJ520" s="1152"/>
      <c r="CK520" s="1152"/>
      <c r="CL520" s="1152"/>
      <c r="CM520" s="1199"/>
      <c r="CN520" s="1199"/>
    </row>
    <row r="521" spans="2:92">
      <c r="B521" s="1151"/>
      <c r="I521" s="1152"/>
      <c r="J521" s="1152"/>
      <c r="K521" s="1152"/>
      <c r="L521" s="1152"/>
      <c r="M521" s="1152"/>
      <c r="N521" s="1152"/>
      <c r="O521" s="1152"/>
      <c r="P521" s="1152"/>
      <c r="Q521" s="1152"/>
      <c r="R521" s="1152"/>
      <c r="S521" s="1152"/>
      <c r="T521" s="1152"/>
      <c r="U521" s="1152"/>
      <c r="V521" s="1152"/>
      <c r="W521" s="1152"/>
      <c r="X521" s="1152"/>
      <c r="Y521" s="1152"/>
      <c r="Z521" s="1152"/>
      <c r="AA521" s="1152"/>
      <c r="AB521" s="1199"/>
      <c r="AC521" s="1199"/>
      <c r="AD521" s="1199"/>
      <c r="AE521" s="1199"/>
      <c r="AF521" s="1152"/>
      <c r="AG521" s="1152"/>
      <c r="AH521" s="1152"/>
      <c r="AI521" s="1152"/>
      <c r="AJ521" s="1152"/>
      <c r="AK521" s="1152"/>
      <c r="AL521" s="1152"/>
      <c r="AM521" s="1152"/>
      <c r="AN521" s="1152"/>
      <c r="AO521" s="1152"/>
      <c r="AP521" s="1152"/>
      <c r="AQ521" s="1152"/>
      <c r="AR521" s="1152"/>
      <c r="AS521" s="1152"/>
      <c r="AT521" s="1152"/>
      <c r="AU521" s="1152"/>
      <c r="AV521" s="1152"/>
      <c r="AW521" s="1152"/>
      <c r="AX521" s="1153"/>
      <c r="AY521" s="1152"/>
      <c r="AZ521" s="1152"/>
      <c r="BA521" s="1152"/>
      <c r="BB521" s="1152"/>
      <c r="BC521" s="1152"/>
      <c r="BD521" s="1152"/>
      <c r="BE521" s="1152"/>
      <c r="BF521" s="1152"/>
      <c r="BG521" s="1152"/>
      <c r="BH521" s="1152"/>
      <c r="BI521" s="1152"/>
      <c r="BJ521" s="1152"/>
      <c r="BK521" s="1152"/>
      <c r="BL521" s="1152"/>
      <c r="BM521" s="1152"/>
      <c r="BN521" s="1152"/>
      <c r="BO521" s="1152"/>
      <c r="BP521" s="1152"/>
      <c r="BQ521" s="1152"/>
      <c r="BR521" s="1152"/>
      <c r="BS521" s="1199"/>
      <c r="BT521" s="1152"/>
      <c r="BU521" s="1152"/>
      <c r="BV521" s="1152"/>
      <c r="BW521" s="1152"/>
      <c r="BX521" s="1152"/>
      <c r="BY521" s="1152"/>
      <c r="BZ521" s="1152"/>
      <c r="CA521" s="1152"/>
      <c r="CB521" s="1152"/>
      <c r="CC521" s="1152"/>
      <c r="CD521" s="1152"/>
      <c r="CE521" s="1152"/>
      <c r="CF521" s="1152"/>
      <c r="CG521" s="1152"/>
      <c r="CH521" s="1152"/>
      <c r="CI521" s="1152"/>
      <c r="CJ521" s="1152"/>
      <c r="CK521" s="1152"/>
      <c r="CL521" s="1152"/>
      <c r="CM521" s="1199"/>
      <c r="CN521" s="1199"/>
    </row>
    <row r="522" spans="2:92">
      <c r="B522" s="1151"/>
      <c r="I522" s="1152"/>
      <c r="J522" s="1152"/>
      <c r="K522" s="1152"/>
      <c r="L522" s="1152"/>
      <c r="M522" s="1152"/>
      <c r="N522" s="1152"/>
      <c r="O522" s="1152"/>
      <c r="P522" s="1152"/>
      <c r="Q522" s="1152"/>
      <c r="R522" s="1152"/>
      <c r="S522" s="1152"/>
      <c r="T522" s="1152"/>
      <c r="U522" s="1152"/>
      <c r="V522" s="1152"/>
      <c r="W522" s="1152"/>
      <c r="X522" s="1152"/>
      <c r="Y522" s="1152"/>
      <c r="Z522" s="1152"/>
      <c r="AA522" s="1152"/>
      <c r="AB522" s="1199"/>
      <c r="AC522" s="1199"/>
      <c r="AD522" s="1199"/>
      <c r="AE522" s="1199"/>
      <c r="AF522" s="1152"/>
      <c r="AG522" s="1152"/>
      <c r="AH522" s="1152"/>
      <c r="AI522" s="1152"/>
      <c r="AJ522" s="1152"/>
      <c r="AK522" s="1152"/>
      <c r="AL522" s="1152"/>
      <c r="AM522" s="1152"/>
      <c r="AN522" s="1152"/>
      <c r="AO522" s="1152"/>
      <c r="AP522" s="1152"/>
      <c r="AQ522" s="1152"/>
      <c r="AR522" s="1152"/>
      <c r="AS522" s="1152"/>
      <c r="AT522" s="1152"/>
      <c r="AU522" s="1152"/>
      <c r="AV522" s="1152"/>
      <c r="AW522" s="1152"/>
      <c r="AX522" s="1153"/>
      <c r="AY522" s="1152"/>
      <c r="AZ522" s="1152"/>
      <c r="BA522" s="1152"/>
      <c r="BB522" s="1152"/>
      <c r="BC522" s="1152"/>
      <c r="BD522" s="1152"/>
      <c r="BE522" s="1152"/>
      <c r="BF522" s="1152"/>
      <c r="BG522" s="1152"/>
      <c r="BH522" s="1152"/>
      <c r="BI522" s="1152"/>
      <c r="BJ522" s="1152"/>
      <c r="BK522" s="1152"/>
      <c r="BL522" s="1152"/>
      <c r="BM522" s="1152"/>
      <c r="BN522" s="1152"/>
      <c r="BO522" s="1152"/>
      <c r="BP522" s="1152"/>
      <c r="BQ522" s="1152"/>
      <c r="BR522" s="1152"/>
      <c r="BS522" s="1199"/>
      <c r="BT522" s="1152"/>
      <c r="BU522" s="1152"/>
      <c r="BV522" s="1152"/>
      <c r="BW522" s="1152"/>
      <c r="BX522" s="1152"/>
      <c r="BY522" s="1152"/>
      <c r="BZ522" s="1152"/>
      <c r="CA522" s="1152"/>
      <c r="CB522" s="1152"/>
      <c r="CC522" s="1152"/>
      <c r="CD522" s="1152"/>
      <c r="CE522" s="1152"/>
      <c r="CF522" s="1152"/>
      <c r="CG522" s="1152"/>
      <c r="CH522" s="1152"/>
      <c r="CI522" s="1152"/>
      <c r="CJ522" s="1152"/>
      <c r="CK522" s="1152"/>
      <c r="CL522" s="1152"/>
      <c r="CM522" s="1199"/>
      <c r="CN522" s="1199"/>
    </row>
    <row r="523" spans="2:92">
      <c r="B523" s="1151"/>
      <c r="I523" s="1152"/>
      <c r="J523" s="1152"/>
      <c r="K523" s="1152"/>
      <c r="L523" s="1152"/>
      <c r="M523" s="1152"/>
      <c r="N523" s="1152"/>
      <c r="O523" s="1152"/>
      <c r="P523" s="1152"/>
      <c r="Q523" s="1152"/>
      <c r="R523" s="1152"/>
      <c r="S523" s="1152"/>
      <c r="T523" s="1152"/>
      <c r="U523" s="1152"/>
      <c r="V523" s="1152"/>
      <c r="W523" s="1152"/>
      <c r="X523" s="1152"/>
      <c r="Y523" s="1152"/>
      <c r="Z523" s="1152"/>
      <c r="AA523" s="1152"/>
      <c r="AB523" s="1199"/>
      <c r="AC523" s="1199"/>
      <c r="AD523" s="1199"/>
      <c r="AE523" s="1199"/>
      <c r="AF523" s="1152"/>
      <c r="AG523" s="1152"/>
      <c r="AH523" s="1152"/>
      <c r="AI523" s="1152"/>
      <c r="AJ523" s="1152"/>
      <c r="AK523" s="1152"/>
      <c r="AL523" s="1152"/>
      <c r="AM523" s="1152"/>
      <c r="AN523" s="1152"/>
      <c r="AO523" s="1152"/>
      <c r="AP523" s="1152"/>
      <c r="AQ523" s="1152"/>
      <c r="AR523" s="1152"/>
      <c r="AS523" s="1152"/>
      <c r="AT523" s="1152"/>
      <c r="AU523" s="1152"/>
      <c r="AV523" s="1152"/>
      <c r="AW523" s="1152"/>
      <c r="AX523" s="1153"/>
      <c r="AY523" s="1152"/>
      <c r="AZ523" s="1152"/>
      <c r="BA523" s="1152"/>
      <c r="BB523" s="1152"/>
      <c r="BC523" s="1152"/>
      <c r="BD523" s="1152"/>
      <c r="BE523" s="1152"/>
      <c r="BF523" s="1152"/>
      <c r="BG523" s="1152"/>
      <c r="BH523" s="1152"/>
      <c r="BI523" s="1152"/>
      <c r="BJ523" s="1152"/>
      <c r="BK523" s="1152"/>
      <c r="BL523" s="1152"/>
      <c r="BM523" s="1152"/>
      <c r="BN523" s="1152"/>
      <c r="BO523" s="1152"/>
      <c r="BP523" s="1152"/>
      <c r="BQ523" s="1152"/>
      <c r="BR523" s="1152"/>
      <c r="BS523" s="1199"/>
      <c r="BT523" s="1152"/>
      <c r="BU523" s="1152"/>
      <c r="BV523" s="1152"/>
      <c r="BW523" s="1152"/>
      <c r="BX523" s="1152"/>
      <c r="BY523" s="1152"/>
      <c r="BZ523" s="1152"/>
      <c r="CA523" s="1152"/>
      <c r="CB523" s="1152"/>
      <c r="CC523" s="1152"/>
      <c r="CD523" s="1152"/>
      <c r="CE523" s="1152"/>
      <c r="CF523" s="1152"/>
      <c r="CG523" s="1152"/>
      <c r="CH523" s="1152"/>
      <c r="CI523" s="1152"/>
      <c r="CJ523" s="1152"/>
      <c r="CK523" s="1152"/>
      <c r="CL523" s="1152"/>
      <c r="CM523" s="1199"/>
      <c r="CN523" s="1199"/>
    </row>
    <row r="524" spans="2:92">
      <c r="B524" s="1151"/>
      <c r="I524" s="1152"/>
      <c r="J524" s="1152"/>
      <c r="K524" s="1152"/>
      <c r="L524" s="1152"/>
      <c r="M524" s="1152"/>
      <c r="N524" s="1152"/>
      <c r="O524" s="1152"/>
      <c r="P524" s="1152"/>
      <c r="Q524" s="1152"/>
      <c r="R524" s="1152"/>
      <c r="S524" s="1152"/>
      <c r="T524" s="1152"/>
      <c r="U524" s="1152"/>
      <c r="V524" s="1152"/>
      <c r="W524" s="1152"/>
      <c r="X524" s="1152"/>
      <c r="Y524" s="1152"/>
      <c r="Z524" s="1152"/>
      <c r="AA524" s="1152"/>
      <c r="AB524" s="1199"/>
      <c r="AC524" s="1199"/>
      <c r="AD524" s="1199"/>
      <c r="AE524" s="1199"/>
      <c r="AF524" s="1152"/>
      <c r="AG524" s="1152"/>
      <c r="AH524" s="1152"/>
      <c r="AI524" s="1152"/>
      <c r="AJ524" s="1152"/>
      <c r="AK524" s="1152"/>
      <c r="AL524" s="1152"/>
      <c r="AM524" s="1152"/>
      <c r="AN524" s="1152"/>
      <c r="AO524" s="1152"/>
      <c r="AP524" s="1152"/>
      <c r="AQ524" s="1152"/>
      <c r="AR524" s="1152"/>
      <c r="AS524" s="1152"/>
      <c r="AT524" s="1152"/>
      <c r="AU524" s="1152"/>
      <c r="AV524" s="1152"/>
      <c r="AW524" s="1152"/>
      <c r="AX524" s="1153"/>
      <c r="AY524" s="1152"/>
      <c r="AZ524" s="1152"/>
      <c r="BA524" s="1152"/>
      <c r="BB524" s="1152"/>
      <c r="BC524" s="1152"/>
      <c r="BD524" s="1152"/>
      <c r="BE524" s="1152"/>
      <c r="BF524" s="1152"/>
      <c r="BG524" s="1152"/>
      <c r="BH524" s="1152"/>
      <c r="BI524" s="1152"/>
      <c r="BJ524" s="1152"/>
      <c r="BK524" s="1152"/>
      <c r="BL524" s="1152"/>
      <c r="BM524" s="1152"/>
      <c r="BN524" s="1152"/>
      <c r="BO524" s="1152"/>
      <c r="BP524" s="1152"/>
      <c r="BQ524" s="1152"/>
      <c r="BR524" s="1152"/>
      <c r="BS524" s="1199"/>
      <c r="BT524" s="1152"/>
      <c r="BU524" s="1152"/>
      <c r="BV524" s="1152"/>
      <c r="BW524" s="1152"/>
      <c r="BX524" s="1152"/>
      <c r="BY524" s="1152"/>
      <c r="BZ524" s="1152"/>
      <c r="CA524" s="1152"/>
      <c r="CB524" s="1152"/>
      <c r="CC524" s="1152"/>
      <c r="CD524" s="1152"/>
      <c r="CE524" s="1152"/>
      <c r="CF524" s="1152"/>
      <c r="CG524" s="1152"/>
      <c r="CH524" s="1152"/>
      <c r="CI524" s="1152"/>
      <c r="CJ524" s="1152"/>
      <c r="CK524" s="1152"/>
      <c r="CL524" s="1152"/>
      <c r="CM524" s="1199"/>
      <c r="CN524" s="1199"/>
    </row>
    <row r="525" spans="2:92">
      <c r="B525" s="1151"/>
      <c r="I525" s="1152"/>
      <c r="J525" s="1152"/>
      <c r="K525" s="1152"/>
      <c r="L525" s="1152"/>
      <c r="M525" s="1152"/>
      <c r="N525" s="1152"/>
      <c r="O525" s="1152"/>
      <c r="P525" s="1152"/>
      <c r="Q525" s="1152"/>
      <c r="R525" s="1152"/>
      <c r="S525" s="1152"/>
      <c r="T525" s="1152"/>
      <c r="U525" s="1152"/>
      <c r="V525" s="1152"/>
      <c r="W525" s="1152"/>
      <c r="X525" s="1152"/>
      <c r="Y525" s="1152"/>
      <c r="Z525" s="1152"/>
      <c r="AA525" s="1152"/>
      <c r="AB525" s="1199"/>
      <c r="AC525" s="1199"/>
      <c r="AD525" s="1199"/>
      <c r="AE525" s="1199"/>
      <c r="AF525" s="1152"/>
      <c r="AG525" s="1152"/>
      <c r="AH525" s="1152"/>
      <c r="AI525" s="1152"/>
      <c r="AJ525" s="1152"/>
      <c r="AK525" s="1152"/>
      <c r="AL525" s="1152"/>
      <c r="AM525" s="1152"/>
      <c r="AN525" s="1152"/>
      <c r="AO525" s="1152"/>
      <c r="AP525" s="1152"/>
      <c r="AQ525" s="1152"/>
      <c r="AR525" s="1152"/>
      <c r="AS525" s="1152"/>
      <c r="AT525" s="1152"/>
      <c r="AU525" s="1152"/>
      <c r="AV525" s="1152"/>
      <c r="AW525" s="1152"/>
      <c r="AX525" s="1153"/>
      <c r="AY525" s="1152"/>
      <c r="AZ525" s="1152"/>
      <c r="BA525" s="1152"/>
      <c r="BB525" s="1152"/>
      <c r="BC525" s="1152"/>
      <c r="BD525" s="1152"/>
      <c r="BE525" s="1152"/>
      <c r="BF525" s="1152"/>
      <c r="BG525" s="1152"/>
      <c r="BH525" s="1152"/>
      <c r="BI525" s="1152"/>
      <c r="BJ525" s="1152"/>
      <c r="BK525" s="1152"/>
      <c r="BL525" s="1152"/>
      <c r="BM525" s="1152"/>
      <c r="BN525" s="1152"/>
      <c r="BO525" s="1152"/>
      <c r="BP525" s="1152"/>
      <c r="BQ525" s="1152"/>
      <c r="BR525" s="1152"/>
      <c r="BS525" s="1199"/>
      <c r="BT525" s="1152"/>
      <c r="BU525" s="1152"/>
      <c r="BV525" s="1152"/>
      <c r="BW525" s="1152"/>
      <c r="BX525" s="1152"/>
      <c r="BY525" s="1152"/>
      <c r="BZ525" s="1152"/>
      <c r="CA525" s="1152"/>
      <c r="CB525" s="1152"/>
      <c r="CC525" s="1152"/>
      <c r="CD525" s="1152"/>
      <c r="CE525" s="1152"/>
      <c r="CF525" s="1152"/>
      <c r="CG525" s="1152"/>
      <c r="CH525" s="1152"/>
      <c r="CI525" s="1152"/>
      <c r="CJ525" s="1152"/>
      <c r="CK525" s="1152"/>
      <c r="CL525" s="1152"/>
      <c r="CM525" s="1199"/>
      <c r="CN525" s="1199"/>
    </row>
    <row r="526" spans="2:92">
      <c r="B526" s="1151"/>
      <c r="I526" s="1152"/>
      <c r="J526" s="1152"/>
      <c r="K526" s="1152"/>
      <c r="L526" s="1152"/>
      <c r="M526" s="1152"/>
      <c r="N526" s="1152"/>
      <c r="O526" s="1152"/>
      <c r="P526" s="1152"/>
      <c r="Q526" s="1152"/>
      <c r="R526" s="1152"/>
      <c r="S526" s="1152"/>
      <c r="T526" s="1152"/>
      <c r="U526" s="1152"/>
      <c r="V526" s="1152"/>
      <c r="W526" s="1152"/>
      <c r="X526" s="1152"/>
      <c r="Y526" s="1152"/>
      <c r="Z526" s="1152"/>
      <c r="AA526" s="1152"/>
      <c r="AB526" s="1199"/>
      <c r="AC526" s="1199"/>
      <c r="AD526" s="1199"/>
      <c r="AE526" s="1199"/>
      <c r="AF526" s="1152"/>
      <c r="AG526" s="1152"/>
      <c r="AH526" s="1152"/>
      <c r="AI526" s="1152"/>
      <c r="AJ526" s="1152"/>
      <c r="AK526" s="1152"/>
      <c r="AL526" s="1152"/>
      <c r="AM526" s="1152"/>
      <c r="AN526" s="1152"/>
      <c r="AO526" s="1152"/>
      <c r="AP526" s="1152"/>
      <c r="AQ526" s="1152"/>
      <c r="AR526" s="1152"/>
      <c r="AS526" s="1152"/>
      <c r="AT526" s="1152"/>
      <c r="AU526" s="1152"/>
      <c r="AV526" s="1152"/>
      <c r="AW526" s="1152"/>
      <c r="AX526" s="1153"/>
      <c r="AY526" s="1152"/>
      <c r="AZ526" s="1152"/>
      <c r="BA526" s="1152"/>
      <c r="BB526" s="1152"/>
      <c r="BC526" s="1152"/>
      <c r="BD526" s="1152"/>
      <c r="BE526" s="1152"/>
      <c r="BF526" s="1152"/>
      <c r="BG526" s="1152"/>
      <c r="BH526" s="1152"/>
      <c r="BI526" s="1152"/>
      <c r="BJ526" s="1152"/>
      <c r="BK526" s="1152"/>
      <c r="BL526" s="1152"/>
      <c r="BM526" s="1152"/>
      <c r="BN526" s="1152"/>
      <c r="BO526" s="1152"/>
      <c r="BP526" s="1152"/>
      <c r="BQ526" s="1152"/>
      <c r="BR526" s="1152"/>
      <c r="BS526" s="1199"/>
      <c r="BT526" s="1152"/>
      <c r="BU526" s="1152"/>
      <c r="BV526" s="1152"/>
      <c r="BW526" s="1152"/>
      <c r="BX526" s="1152"/>
      <c r="BY526" s="1152"/>
      <c r="BZ526" s="1152"/>
      <c r="CA526" s="1152"/>
      <c r="CB526" s="1152"/>
      <c r="CC526" s="1152"/>
      <c r="CD526" s="1152"/>
      <c r="CE526" s="1152"/>
      <c r="CF526" s="1152"/>
      <c r="CG526" s="1152"/>
      <c r="CH526" s="1152"/>
      <c r="CI526" s="1152"/>
      <c r="CJ526" s="1152"/>
      <c r="CK526" s="1152"/>
      <c r="CL526" s="1152"/>
      <c r="CM526" s="1199"/>
      <c r="CN526" s="1199"/>
    </row>
    <row r="527" spans="2:92">
      <c r="B527" s="1151"/>
      <c r="I527" s="1152"/>
      <c r="J527" s="1152"/>
      <c r="K527" s="1152"/>
      <c r="L527" s="1152"/>
      <c r="M527" s="1152"/>
      <c r="N527" s="1152"/>
      <c r="O527" s="1152"/>
      <c r="P527" s="1152"/>
      <c r="Q527" s="1152"/>
      <c r="R527" s="1152"/>
      <c r="S527" s="1152"/>
      <c r="T527" s="1152"/>
      <c r="U527" s="1152"/>
      <c r="V527" s="1152"/>
      <c r="W527" s="1152"/>
      <c r="X527" s="1152"/>
      <c r="Y527" s="1152"/>
      <c r="Z527" s="1152"/>
      <c r="AA527" s="1152"/>
      <c r="AB527" s="1199"/>
      <c r="AC527" s="1199"/>
      <c r="AD527" s="1199"/>
      <c r="AE527" s="1199"/>
      <c r="AF527" s="1152"/>
      <c r="AG527" s="1152"/>
      <c r="AH527" s="1152"/>
      <c r="AI527" s="1152"/>
      <c r="AJ527" s="1152"/>
      <c r="AK527" s="1152"/>
      <c r="AL527" s="1152"/>
      <c r="AM527" s="1152"/>
      <c r="AN527" s="1152"/>
      <c r="AO527" s="1152"/>
      <c r="AP527" s="1152"/>
      <c r="AQ527" s="1152"/>
      <c r="AR527" s="1152"/>
      <c r="AS527" s="1152"/>
      <c r="AT527" s="1152"/>
      <c r="AU527" s="1152"/>
      <c r="AV527" s="1152"/>
      <c r="AW527" s="1152"/>
      <c r="AX527" s="1153"/>
      <c r="AY527" s="1152"/>
      <c r="AZ527" s="1152"/>
      <c r="BA527" s="1152"/>
      <c r="BB527" s="1152"/>
      <c r="BC527" s="1152"/>
      <c r="BD527" s="1152"/>
      <c r="BE527" s="1152"/>
      <c r="BF527" s="1152"/>
      <c r="BG527" s="1152"/>
      <c r="BH527" s="1152"/>
      <c r="BI527" s="1152"/>
      <c r="BJ527" s="1152"/>
      <c r="BK527" s="1152"/>
      <c r="BL527" s="1152"/>
      <c r="BM527" s="1152"/>
      <c r="BN527" s="1152"/>
      <c r="BO527" s="1152"/>
      <c r="BP527" s="1152"/>
      <c r="BQ527" s="1152"/>
      <c r="BR527" s="1152"/>
      <c r="BS527" s="1199"/>
      <c r="BT527" s="1152"/>
      <c r="BU527" s="1152"/>
      <c r="BV527" s="1152"/>
      <c r="BW527" s="1152"/>
      <c r="BX527" s="1152"/>
      <c r="BY527" s="1152"/>
      <c r="BZ527" s="1152"/>
      <c r="CA527" s="1152"/>
      <c r="CB527" s="1152"/>
      <c r="CC527" s="1152"/>
      <c r="CD527" s="1152"/>
      <c r="CE527" s="1152"/>
      <c r="CF527" s="1152"/>
      <c r="CG527" s="1152"/>
      <c r="CH527" s="1152"/>
      <c r="CI527" s="1152"/>
      <c r="CJ527" s="1152"/>
      <c r="CK527" s="1152"/>
      <c r="CL527" s="1152"/>
      <c r="CM527" s="1199"/>
      <c r="CN527" s="1199"/>
    </row>
    <row r="528" spans="2:92">
      <c r="B528" s="1151"/>
      <c r="I528" s="1152"/>
      <c r="J528" s="1152"/>
      <c r="K528" s="1152"/>
      <c r="L528" s="1152"/>
      <c r="M528" s="1152"/>
      <c r="N528" s="1152"/>
      <c r="O528" s="1152"/>
      <c r="P528" s="1152"/>
      <c r="Q528" s="1152"/>
      <c r="R528" s="1152"/>
      <c r="S528" s="1152"/>
      <c r="T528" s="1152"/>
      <c r="U528" s="1152"/>
      <c r="V528" s="1152"/>
      <c r="W528" s="1152"/>
      <c r="X528" s="1152"/>
      <c r="Y528" s="1152"/>
      <c r="Z528" s="1152"/>
      <c r="AA528" s="1152"/>
      <c r="AB528" s="1199"/>
      <c r="AC528" s="1199"/>
      <c r="AD528" s="1199"/>
      <c r="AE528" s="1199"/>
      <c r="AF528" s="1152"/>
      <c r="AG528" s="1152"/>
      <c r="AH528" s="1152"/>
      <c r="AI528" s="1152"/>
      <c r="AJ528" s="1152"/>
      <c r="AK528" s="1152"/>
      <c r="AL528" s="1152"/>
      <c r="AM528" s="1152"/>
      <c r="AN528" s="1152"/>
      <c r="AO528" s="1152"/>
      <c r="AP528" s="1152"/>
      <c r="AQ528" s="1152"/>
      <c r="AR528" s="1152"/>
      <c r="AS528" s="1152"/>
      <c r="AT528" s="1152"/>
      <c r="AU528" s="1152"/>
      <c r="AV528" s="1152"/>
      <c r="AW528" s="1152"/>
      <c r="AX528" s="1153"/>
      <c r="AY528" s="1152"/>
      <c r="AZ528" s="1152"/>
      <c r="BA528" s="1152"/>
      <c r="BB528" s="1152"/>
      <c r="BC528" s="1152"/>
      <c r="BD528" s="1152"/>
      <c r="BE528" s="1152"/>
      <c r="BF528" s="1152"/>
      <c r="BG528" s="1152"/>
      <c r="BH528" s="1152"/>
      <c r="BI528" s="1152"/>
      <c r="BJ528" s="1152"/>
      <c r="BK528" s="1152"/>
      <c r="BL528" s="1152"/>
      <c r="BM528" s="1152"/>
      <c r="BN528" s="1152"/>
      <c r="BO528" s="1152"/>
      <c r="BP528" s="1152"/>
      <c r="BQ528" s="1152"/>
      <c r="BR528" s="1152"/>
      <c r="BS528" s="1199"/>
      <c r="BT528" s="1152"/>
      <c r="BU528" s="1152"/>
      <c r="BV528" s="1152"/>
      <c r="BW528" s="1152"/>
      <c r="BX528" s="1152"/>
      <c r="BY528" s="1152"/>
      <c r="BZ528" s="1152"/>
      <c r="CA528" s="1152"/>
      <c r="CB528" s="1152"/>
      <c r="CC528" s="1152"/>
      <c r="CD528" s="1152"/>
      <c r="CE528" s="1152"/>
      <c r="CF528" s="1152"/>
      <c r="CG528" s="1152"/>
      <c r="CH528" s="1152"/>
      <c r="CI528" s="1152"/>
      <c r="CJ528" s="1152"/>
      <c r="CK528" s="1152"/>
      <c r="CL528" s="1152"/>
      <c r="CM528" s="1199"/>
      <c r="CN528" s="1199"/>
    </row>
    <row r="529" spans="2:92">
      <c r="B529" s="1151"/>
      <c r="I529" s="1152"/>
      <c r="J529" s="1152"/>
      <c r="K529" s="1152"/>
      <c r="L529" s="1152"/>
      <c r="M529" s="1152"/>
      <c r="N529" s="1152"/>
      <c r="O529" s="1152"/>
      <c r="P529" s="1152"/>
      <c r="Q529" s="1152"/>
      <c r="R529" s="1152"/>
      <c r="S529" s="1152"/>
      <c r="T529" s="1152"/>
      <c r="U529" s="1152"/>
      <c r="V529" s="1152"/>
      <c r="W529" s="1152"/>
      <c r="X529" s="1152"/>
      <c r="Y529" s="1152"/>
      <c r="Z529" s="1152"/>
      <c r="AA529" s="1152"/>
      <c r="AB529" s="1199"/>
      <c r="AC529" s="1199"/>
      <c r="AD529" s="1199"/>
      <c r="AE529" s="1199"/>
      <c r="AF529" s="1152"/>
      <c r="AG529" s="1152"/>
      <c r="AH529" s="1152"/>
      <c r="AI529" s="1152"/>
      <c r="AJ529" s="1152"/>
      <c r="AK529" s="1152"/>
      <c r="AL529" s="1152"/>
      <c r="AM529" s="1152"/>
      <c r="AN529" s="1152"/>
      <c r="AO529" s="1152"/>
      <c r="AP529" s="1152"/>
      <c r="AQ529" s="1152"/>
      <c r="AR529" s="1152"/>
      <c r="AS529" s="1152"/>
      <c r="AT529" s="1152"/>
      <c r="AU529" s="1152"/>
      <c r="AV529" s="1152"/>
      <c r="AW529" s="1152"/>
      <c r="AX529" s="1153"/>
      <c r="AY529" s="1152"/>
      <c r="AZ529" s="1152"/>
      <c r="BA529" s="1152"/>
      <c r="BB529" s="1152"/>
      <c r="BC529" s="1152"/>
      <c r="BD529" s="1152"/>
      <c r="BE529" s="1152"/>
      <c r="BF529" s="1152"/>
      <c r="BG529" s="1152"/>
      <c r="BH529" s="1152"/>
      <c r="BI529" s="1152"/>
      <c r="BJ529" s="1152"/>
      <c r="BK529" s="1152"/>
      <c r="BL529" s="1152"/>
      <c r="BM529" s="1152"/>
      <c r="BN529" s="1152"/>
      <c r="BO529" s="1152"/>
      <c r="BP529" s="1152"/>
      <c r="BQ529" s="1152"/>
      <c r="BR529" s="1152"/>
      <c r="BS529" s="1199"/>
      <c r="BT529" s="1152"/>
      <c r="BU529" s="1152"/>
      <c r="BV529" s="1152"/>
      <c r="BW529" s="1152"/>
      <c r="BX529" s="1152"/>
      <c r="BY529" s="1152"/>
      <c r="BZ529" s="1152"/>
      <c r="CA529" s="1152"/>
      <c r="CB529" s="1152"/>
      <c r="CC529" s="1152"/>
      <c r="CD529" s="1152"/>
      <c r="CE529" s="1152"/>
      <c r="CF529" s="1152"/>
      <c r="CG529" s="1152"/>
      <c r="CH529" s="1152"/>
      <c r="CI529" s="1152"/>
      <c r="CJ529" s="1152"/>
      <c r="CK529" s="1152"/>
      <c r="CL529" s="1152"/>
      <c r="CM529" s="1199"/>
      <c r="CN529" s="1199"/>
    </row>
    <row r="530" spans="2:92">
      <c r="B530" s="1151"/>
      <c r="I530" s="1152"/>
      <c r="J530" s="1152"/>
      <c r="K530" s="1152"/>
      <c r="L530" s="1152"/>
      <c r="M530" s="1152"/>
      <c r="N530" s="1152"/>
      <c r="O530" s="1152"/>
      <c r="P530" s="1152"/>
      <c r="Q530" s="1152"/>
      <c r="R530" s="1152"/>
      <c r="S530" s="1152"/>
      <c r="T530" s="1152"/>
      <c r="U530" s="1152"/>
      <c r="V530" s="1152"/>
      <c r="W530" s="1152"/>
      <c r="X530" s="1152"/>
      <c r="Y530" s="1152"/>
      <c r="Z530" s="1152"/>
      <c r="AA530" s="1152"/>
      <c r="AB530" s="1199"/>
      <c r="AC530" s="1199"/>
      <c r="AD530" s="1199"/>
      <c r="AE530" s="1199"/>
      <c r="AF530" s="1152"/>
      <c r="AG530" s="1152"/>
      <c r="AH530" s="1152"/>
      <c r="AI530" s="1152"/>
      <c r="AJ530" s="1152"/>
      <c r="AK530" s="1152"/>
      <c r="AL530" s="1152"/>
      <c r="AM530" s="1152"/>
      <c r="AN530" s="1152"/>
      <c r="AO530" s="1152"/>
      <c r="AP530" s="1152"/>
      <c r="AQ530" s="1152"/>
      <c r="AR530" s="1152"/>
      <c r="AS530" s="1152"/>
      <c r="AT530" s="1152"/>
      <c r="AU530" s="1152"/>
      <c r="AV530" s="1152"/>
      <c r="AW530" s="1152"/>
      <c r="AX530" s="1153"/>
      <c r="AY530" s="1152"/>
      <c r="AZ530" s="1152"/>
      <c r="BA530" s="1152"/>
      <c r="BB530" s="1152"/>
      <c r="BC530" s="1152"/>
      <c r="BD530" s="1152"/>
      <c r="BE530" s="1152"/>
      <c r="BF530" s="1152"/>
      <c r="BG530" s="1152"/>
      <c r="BH530" s="1152"/>
      <c r="BI530" s="1152"/>
      <c r="BJ530" s="1152"/>
      <c r="BK530" s="1152"/>
      <c r="BL530" s="1152"/>
      <c r="BM530" s="1152"/>
      <c r="BN530" s="1152"/>
      <c r="BO530" s="1152"/>
      <c r="BP530" s="1152"/>
      <c r="BQ530" s="1152"/>
      <c r="BR530" s="1152"/>
      <c r="BS530" s="1199"/>
      <c r="BT530" s="1152"/>
      <c r="BU530" s="1152"/>
      <c r="BV530" s="1152"/>
      <c r="BW530" s="1152"/>
      <c r="BX530" s="1152"/>
      <c r="BY530" s="1152"/>
      <c r="BZ530" s="1152"/>
      <c r="CA530" s="1152"/>
      <c r="CB530" s="1152"/>
      <c r="CC530" s="1152"/>
      <c r="CD530" s="1152"/>
      <c r="CE530" s="1152"/>
      <c r="CF530" s="1152"/>
      <c r="CG530" s="1152"/>
      <c r="CH530" s="1152"/>
      <c r="CI530" s="1152"/>
      <c r="CJ530" s="1152"/>
      <c r="CK530" s="1152"/>
      <c r="CL530" s="1152"/>
      <c r="CM530" s="1199"/>
      <c r="CN530" s="1199"/>
    </row>
    <row r="531" spans="2:92">
      <c r="B531" s="1151"/>
      <c r="I531" s="1152"/>
      <c r="J531" s="1152"/>
      <c r="K531" s="1152"/>
      <c r="L531" s="1152"/>
      <c r="M531" s="1152"/>
      <c r="N531" s="1152"/>
      <c r="O531" s="1152"/>
      <c r="P531" s="1152"/>
      <c r="Q531" s="1152"/>
      <c r="R531" s="1152"/>
      <c r="S531" s="1152"/>
      <c r="T531" s="1152"/>
      <c r="U531" s="1152"/>
      <c r="V531" s="1152"/>
      <c r="W531" s="1152"/>
      <c r="X531" s="1152"/>
      <c r="Y531" s="1152"/>
      <c r="Z531" s="1152"/>
      <c r="AA531" s="1152"/>
      <c r="AB531" s="1199"/>
      <c r="AC531" s="1199"/>
      <c r="AD531" s="1199"/>
      <c r="AE531" s="1199"/>
      <c r="AF531" s="1152"/>
      <c r="AG531" s="1152"/>
      <c r="AH531" s="1152"/>
      <c r="AI531" s="1152"/>
      <c r="AJ531" s="1152"/>
      <c r="AK531" s="1152"/>
      <c r="AL531" s="1152"/>
      <c r="AM531" s="1152"/>
      <c r="AN531" s="1152"/>
      <c r="AO531" s="1152"/>
      <c r="AP531" s="1152"/>
      <c r="AQ531" s="1152"/>
      <c r="AR531" s="1152"/>
      <c r="AS531" s="1152"/>
      <c r="AT531" s="1152"/>
      <c r="AU531" s="1152"/>
      <c r="AV531" s="1152"/>
      <c r="AW531" s="1152"/>
      <c r="AX531" s="1153"/>
      <c r="AY531" s="1152"/>
      <c r="AZ531" s="1152"/>
      <c r="BA531" s="1152"/>
      <c r="BB531" s="1152"/>
      <c r="BC531" s="1152"/>
      <c r="BD531" s="1152"/>
      <c r="BE531" s="1152"/>
      <c r="BF531" s="1152"/>
      <c r="BG531" s="1152"/>
      <c r="BH531" s="1152"/>
      <c r="BI531" s="1152"/>
      <c r="BJ531" s="1152"/>
      <c r="BK531" s="1152"/>
      <c r="BL531" s="1152"/>
      <c r="BM531" s="1152"/>
      <c r="BN531" s="1152"/>
      <c r="BO531" s="1152"/>
      <c r="BP531" s="1152"/>
      <c r="BQ531" s="1152"/>
      <c r="BR531" s="1152"/>
      <c r="BS531" s="1199"/>
      <c r="BT531" s="1152"/>
      <c r="BU531" s="1152"/>
      <c r="BV531" s="1152"/>
      <c r="BW531" s="1152"/>
      <c r="BX531" s="1152"/>
      <c r="BY531" s="1152"/>
      <c r="BZ531" s="1152"/>
      <c r="CA531" s="1152"/>
      <c r="CB531" s="1152"/>
      <c r="CC531" s="1152"/>
      <c r="CD531" s="1152"/>
      <c r="CE531" s="1152"/>
      <c r="CF531" s="1152"/>
      <c r="CG531" s="1152"/>
      <c r="CH531" s="1152"/>
      <c r="CI531" s="1152"/>
      <c r="CJ531" s="1152"/>
      <c r="CK531" s="1152"/>
      <c r="CL531" s="1152"/>
      <c r="CM531" s="1199"/>
      <c r="CN531" s="1199"/>
    </row>
    <row r="532" spans="2:92">
      <c r="B532" s="1151"/>
      <c r="I532" s="1152"/>
      <c r="J532" s="1152"/>
      <c r="K532" s="1152"/>
      <c r="L532" s="1152"/>
      <c r="M532" s="1152"/>
      <c r="N532" s="1152"/>
      <c r="O532" s="1152"/>
      <c r="P532" s="1152"/>
      <c r="Q532" s="1152"/>
      <c r="R532" s="1152"/>
      <c r="S532" s="1152"/>
      <c r="T532" s="1152"/>
      <c r="U532" s="1152"/>
      <c r="V532" s="1152"/>
      <c r="W532" s="1152"/>
      <c r="X532" s="1152"/>
      <c r="Y532" s="1152"/>
      <c r="Z532" s="1152"/>
      <c r="AA532" s="1152"/>
      <c r="AB532" s="1199"/>
      <c r="AC532" s="1199"/>
      <c r="AD532" s="1199"/>
      <c r="AE532" s="1199"/>
      <c r="AF532" s="1152"/>
      <c r="AG532" s="1152"/>
      <c r="AH532" s="1152"/>
      <c r="AI532" s="1152"/>
      <c r="AJ532" s="1152"/>
      <c r="AK532" s="1152"/>
      <c r="AL532" s="1152"/>
      <c r="AM532" s="1152"/>
      <c r="AN532" s="1152"/>
      <c r="AO532" s="1152"/>
      <c r="AP532" s="1152"/>
      <c r="AQ532" s="1152"/>
      <c r="AR532" s="1152"/>
      <c r="AS532" s="1152"/>
      <c r="AT532" s="1152"/>
      <c r="AU532" s="1152"/>
      <c r="AV532" s="1152"/>
      <c r="AW532" s="1152"/>
      <c r="AX532" s="1153"/>
      <c r="AY532" s="1152"/>
      <c r="AZ532" s="1152"/>
      <c r="BA532" s="1152"/>
      <c r="BB532" s="1152"/>
      <c r="BC532" s="1152"/>
      <c r="BD532" s="1152"/>
      <c r="BE532" s="1152"/>
      <c r="BF532" s="1152"/>
      <c r="BG532" s="1152"/>
      <c r="BH532" s="1152"/>
      <c r="BI532" s="1152"/>
      <c r="BJ532" s="1152"/>
      <c r="BK532" s="1152"/>
      <c r="BL532" s="1152"/>
      <c r="BM532" s="1152"/>
      <c r="BN532" s="1152"/>
      <c r="BO532" s="1152"/>
      <c r="BP532" s="1152"/>
      <c r="BQ532" s="1152"/>
      <c r="BR532" s="1152"/>
      <c r="BS532" s="1199"/>
      <c r="BT532" s="1152"/>
      <c r="BU532" s="1152"/>
      <c r="BV532" s="1152"/>
      <c r="BW532" s="1152"/>
      <c r="BX532" s="1152"/>
      <c r="BY532" s="1152"/>
      <c r="BZ532" s="1152"/>
      <c r="CA532" s="1152"/>
      <c r="CB532" s="1152"/>
      <c r="CC532" s="1152"/>
      <c r="CD532" s="1152"/>
      <c r="CE532" s="1152"/>
      <c r="CF532" s="1152"/>
      <c r="CG532" s="1152"/>
      <c r="CH532" s="1152"/>
      <c r="CI532" s="1152"/>
      <c r="CJ532" s="1152"/>
      <c r="CK532" s="1152"/>
      <c r="CL532" s="1152"/>
      <c r="CM532" s="1199"/>
      <c r="CN532" s="1199"/>
    </row>
    <row r="533" spans="2:92">
      <c r="B533" s="1151"/>
      <c r="I533" s="1152"/>
      <c r="J533" s="1152"/>
      <c r="K533" s="1152"/>
      <c r="L533" s="1152"/>
      <c r="M533" s="1152"/>
      <c r="N533" s="1152"/>
      <c r="O533" s="1152"/>
      <c r="P533" s="1152"/>
      <c r="Q533" s="1152"/>
      <c r="R533" s="1152"/>
      <c r="S533" s="1152"/>
      <c r="T533" s="1152"/>
      <c r="U533" s="1152"/>
      <c r="V533" s="1152"/>
      <c r="W533" s="1152"/>
      <c r="X533" s="1152"/>
      <c r="Y533" s="1152"/>
      <c r="Z533" s="1152"/>
      <c r="AA533" s="1152"/>
      <c r="AB533" s="1199"/>
      <c r="AC533" s="1199"/>
      <c r="AD533" s="1199"/>
      <c r="AE533" s="1199"/>
      <c r="AF533" s="1152"/>
      <c r="AG533" s="1152"/>
      <c r="AH533" s="1152"/>
      <c r="AI533" s="1152"/>
      <c r="AJ533" s="1152"/>
      <c r="AK533" s="1152"/>
      <c r="AL533" s="1152"/>
      <c r="AM533" s="1152"/>
      <c r="AN533" s="1152"/>
      <c r="AO533" s="1152"/>
      <c r="AP533" s="1152"/>
      <c r="AQ533" s="1152"/>
      <c r="AR533" s="1152"/>
      <c r="AS533" s="1152"/>
      <c r="AT533" s="1152"/>
      <c r="AU533" s="1152"/>
      <c r="AV533" s="1152"/>
      <c r="AW533" s="1152"/>
      <c r="AX533" s="1153"/>
      <c r="AY533" s="1152"/>
      <c r="AZ533" s="1152"/>
      <c r="BA533" s="1152"/>
      <c r="BB533" s="1152"/>
      <c r="BC533" s="1152"/>
      <c r="BD533" s="1152"/>
      <c r="BE533" s="1152"/>
      <c r="BF533" s="1152"/>
      <c r="BG533" s="1152"/>
      <c r="BH533" s="1152"/>
      <c r="BI533" s="1152"/>
      <c r="BJ533" s="1152"/>
      <c r="BK533" s="1152"/>
      <c r="BL533" s="1152"/>
      <c r="BM533" s="1152"/>
      <c r="BN533" s="1152"/>
      <c r="BO533" s="1152"/>
      <c r="BP533" s="1152"/>
      <c r="BQ533" s="1152"/>
      <c r="BR533" s="1152"/>
      <c r="BS533" s="1199"/>
      <c r="BT533" s="1152"/>
      <c r="BU533" s="1152"/>
      <c r="BV533" s="1152"/>
      <c r="BW533" s="1152"/>
      <c r="BX533" s="1152"/>
      <c r="BY533" s="1152"/>
      <c r="BZ533" s="1152"/>
      <c r="CA533" s="1152"/>
      <c r="CB533" s="1152"/>
      <c r="CC533" s="1152"/>
      <c r="CD533" s="1152"/>
      <c r="CE533" s="1152"/>
      <c r="CF533" s="1152"/>
      <c r="CG533" s="1152"/>
      <c r="CH533" s="1152"/>
      <c r="CI533" s="1152"/>
      <c r="CJ533" s="1152"/>
      <c r="CK533" s="1152"/>
      <c r="CL533" s="1152"/>
      <c r="CM533" s="1199"/>
      <c r="CN533" s="1199"/>
    </row>
    <row r="534" spans="2:92">
      <c r="B534" s="1151"/>
      <c r="I534" s="1152"/>
      <c r="J534" s="1152"/>
      <c r="K534" s="1152"/>
      <c r="L534" s="1152"/>
      <c r="M534" s="1152"/>
      <c r="N534" s="1152"/>
      <c r="O534" s="1152"/>
      <c r="P534" s="1152"/>
      <c r="Q534" s="1152"/>
      <c r="R534" s="1152"/>
      <c r="S534" s="1152"/>
      <c r="T534" s="1152"/>
      <c r="U534" s="1152"/>
      <c r="V534" s="1152"/>
      <c r="W534" s="1152"/>
      <c r="X534" s="1152"/>
      <c r="Y534" s="1152"/>
      <c r="Z534" s="1152"/>
      <c r="AA534" s="1152"/>
      <c r="AB534" s="1199"/>
      <c r="AC534" s="1199"/>
      <c r="AD534" s="1199"/>
      <c r="AE534" s="1199"/>
      <c r="AF534" s="1152"/>
      <c r="AG534" s="1152"/>
      <c r="AH534" s="1152"/>
      <c r="AI534" s="1152"/>
      <c r="AJ534" s="1152"/>
      <c r="AK534" s="1152"/>
      <c r="AL534" s="1152"/>
      <c r="AM534" s="1152"/>
      <c r="AN534" s="1152"/>
      <c r="AO534" s="1152"/>
      <c r="AP534" s="1152"/>
      <c r="AQ534" s="1152"/>
      <c r="AR534" s="1152"/>
      <c r="AS534" s="1152"/>
      <c r="AT534" s="1152"/>
      <c r="AU534" s="1152"/>
      <c r="AV534" s="1152"/>
      <c r="AW534" s="1152"/>
      <c r="AX534" s="1153"/>
      <c r="AY534" s="1152"/>
      <c r="AZ534" s="1152"/>
      <c r="BA534" s="1152"/>
      <c r="BB534" s="1152"/>
      <c r="BC534" s="1152"/>
      <c r="BD534" s="1152"/>
      <c r="BE534" s="1152"/>
      <c r="BF534" s="1152"/>
      <c r="BG534" s="1152"/>
      <c r="BH534" s="1152"/>
      <c r="BI534" s="1152"/>
      <c r="BJ534" s="1152"/>
      <c r="BK534" s="1152"/>
      <c r="BL534" s="1152"/>
      <c r="BM534" s="1152"/>
      <c r="BN534" s="1152"/>
      <c r="BO534" s="1152"/>
      <c r="BP534" s="1152"/>
      <c r="BQ534" s="1152"/>
      <c r="BR534" s="1152"/>
      <c r="BS534" s="1199"/>
      <c r="BT534" s="1152"/>
      <c r="BU534" s="1152"/>
      <c r="BV534" s="1152"/>
      <c r="BW534" s="1152"/>
      <c r="BX534" s="1152"/>
      <c r="BY534" s="1152"/>
      <c r="BZ534" s="1152"/>
      <c r="CA534" s="1152"/>
      <c r="CB534" s="1152"/>
      <c r="CC534" s="1152"/>
      <c r="CD534" s="1152"/>
      <c r="CE534" s="1152"/>
      <c r="CF534" s="1152"/>
      <c r="CG534" s="1152"/>
      <c r="CH534" s="1152"/>
      <c r="CI534" s="1152"/>
      <c r="CJ534" s="1152"/>
      <c r="CK534" s="1152"/>
      <c r="CL534" s="1152"/>
      <c r="CM534" s="1199"/>
      <c r="CN534" s="1199"/>
    </row>
    <row r="535" spans="2:92">
      <c r="B535" s="1151"/>
      <c r="I535" s="1152"/>
      <c r="J535" s="1152"/>
      <c r="K535" s="1152"/>
      <c r="L535" s="1152"/>
      <c r="M535" s="1152"/>
      <c r="N535" s="1152"/>
      <c r="O535" s="1152"/>
      <c r="P535" s="1152"/>
      <c r="Q535" s="1152"/>
      <c r="R535" s="1152"/>
      <c r="S535" s="1152"/>
      <c r="T535" s="1152"/>
      <c r="U535" s="1152"/>
      <c r="V535" s="1152"/>
      <c r="W535" s="1152"/>
      <c r="X535" s="1152"/>
      <c r="Y535" s="1152"/>
      <c r="Z535" s="1152"/>
      <c r="AA535" s="1152"/>
      <c r="AB535" s="1199"/>
      <c r="AC535" s="1199"/>
      <c r="AD535" s="1199"/>
      <c r="AE535" s="1199"/>
      <c r="AF535" s="1152"/>
      <c r="AG535" s="1152"/>
      <c r="AH535" s="1152"/>
      <c r="AI535" s="1152"/>
      <c r="AJ535" s="1152"/>
      <c r="AK535" s="1152"/>
      <c r="AL535" s="1152"/>
      <c r="AM535" s="1152"/>
      <c r="AN535" s="1152"/>
      <c r="AO535" s="1152"/>
      <c r="AP535" s="1152"/>
      <c r="AQ535" s="1152"/>
      <c r="AR535" s="1152"/>
      <c r="AS535" s="1152"/>
      <c r="AT535" s="1152"/>
      <c r="AU535" s="1152"/>
      <c r="AV535" s="1152"/>
      <c r="AW535" s="1152"/>
      <c r="AX535" s="1153"/>
      <c r="AY535" s="1152"/>
      <c r="AZ535" s="1152"/>
      <c r="BA535" s="1152"/>
      <c r="BB535" s="1152"/>
      <c r="BC535" s="1152"/>
      <c r="BD535" s="1152"/>
      <c r="BE535" s="1152"/>
      <c r="BF535" s="1152"/>
      <c r="BG535" s="1152"/>
      <c r="BH535" s="1152"/>
      <c r="BI535" s="1152"/>
      <c r="BJ535" s="1152"/>
      <c r="BK535" s="1152"/>
      <c r="BL535" s="1152"/>
      <c r="BM535" s="1152"/>
      <c r="BN535" s="1152"/>
      <c r="BO535" s="1152"/>
      <c r="BP535" s="1152"/>
      <c r="BQ535" s="1152"/>
      <c r="BR535" s="1152"/>
      <c r="BS535" s="1199"/>
      <c r="BT535" s="1152"/>
      <c r="BU535" s="1152"/>
      <c r="BV535" s="1152"/>
      <c r="BW535" s="1152"/>
      <c r="BX535" s="1152"/>
      <c r="BY535" s="1152"/>
      <c r="BZ535" s="1152"/>
      <c r="CA535" s="1152"/>
      <c r="CB535" s="1152"/>
      <c r="CC535" s="1152"/>
      <c r="CD535" s="1152"/>
      <c r="CE535" s="1152"/>
      <c r="CF535" s="1152"/>
      <c r="CG535" s="1152"/>
      <c r="CH535" s="1152"/>
      <c r="CI535" s="1152"/>
      <c r="CJ535" s="1152"/>
      <c r="CK535" s="1152"/>
      <c r="CL535" s="1152"/>
      <c r="CM535" s="1199"/>
      <c r="CN535" s="1199"/>
    </row>
    <row r="536" spans="2:92">
      <c r="B536" s="1151"/>
      <c r="I536" s="1152"/>
      <c r="J536" s="1152"/>
      <c r="K536" s="1152"/>
      <c r="L536" s="1152"/>
      <c r="M536" s="1152"/>
      <c r="N536" s="1152"/>
      <c r="O536" s="1152"/>
      <c r="P536" s="1152"/>
      <c r="Q536" s="1152"/>
      <c r="R536" s="1152"/>
      <c r="S536" s="1152"/>
      <c r="T536" s="1152"/>
      <c r="U536" s="1152"/>
      <c r="V536" s="1152"/>
      <c r="W536" s="1152"/>
      <c r="X536" s="1152"/>
      <c r="Y536" s="1152"/>
      <c r="Z536" s="1152"/>
      <c r="AA536" s="1152"/>
      <c r="AB536" s="1199"/>
      <c r="AC536" s="1199"/>
      <c r="AD536" s="1199"/>
      <c r="AE536" s="1199"/>
      <c r="AF536" s="1152"/>
      <c r="AG536" s="1152"/>
      <c r="AH536" s="1152"/>
      <c r="AI536" s="1152"/>
      <c r="AJ536" s="1152"/>
      <c r="AK536" s="1152"/>
      <c r="AL536" s="1152"/>
      <c r="AM536" s="1152"/>
      <c r="AN536" s="1152"/>
      <c r="AO536" s="1152"/>
      <c r="AP536" s="1152"/>
      <c r="AQ536" s="1152"/>
      <c r="AR536" s="1152"/>
      <c r="AS536" s="1152"/>
      <c r="AT536" s="1152"/>
      <c r="AU536" s="1152"/>
      <c r="AV536" s="1152"/>
      <c r="AW536" s="1152"/>
      <c r="AX536" s="1153"/>
      <c r="AY536" s="1152"/>
      <c r="AZ536" s="1152"/>
      <c r="BA536" s="1152"/>
      <c r="BB536" s="1152"/>
      <c r="BC536" s="1152"/>
      <c r="BD536" s="1152"/>
      <c r="BE536" s="1152"/>
      <c r="BF536" s="1152"/>
      <c r="BG536" s="1152"/>
      <c r="BH536" s="1152"/>
      <c r="BI536" s="1152"/>
      <c r="BJ536" s="1152"/>
      <c r="BK536" s="1152"/>
      <c r="BL536" s="1152"/>
      <c r="BM536" s="1152"/>
      <c r="BN536" s="1152"/>
      <c r="BO536" s="1152"/>
      <c r="BP536" s="1152"/>
      <c r="BQ536" s="1152"/>
      <c r="BR536" s="1152"/>
      <c r="BS536" s="1199"/>
      <c r="BT536" s="1152"/>
      <c r="BU536" s="1152"/>
      <c r="BV536" s="1152"/>
      <c r="BW536" s="1152"/>
      <c r="BX536" s="1152"/>
      <c r="BY536" s="1152"/>
      <c r="BZ536" s="1152"/>
      <c r="CA536" s="1152"/>
      <c r="CB536" s="1152"/>
      <c r="CC536" s="1152"/>
      <c r="CD536" s="1152"/>
      <c r="CE536" s="1152"/>
      <c r="CF536" s="1152"/>
      <c r="CG536" s="1152"/>
      <c r="CH536" s="1152"/>
      <c r="CI536" s="1152"/>
      <c r="CJ536" s="1152"/>
      <c r="CK536" s="1152"/>
      <c r="CL536" s="1152"/>
      <c r="CM536" s="1199"/>
      <c r="CN536" s="1199"/>
    </row>
    <row r="537" spans="2:92">
      <c r="B537" s="1151"/>
      <c r="I537" s="1152"/>
      <c r="J537" s="1152"/>
      <c r="K537" s="1152"/>
      <c r="L537" s="1152"/>
      <c r="M537" s="1152"/>
      <c r="N537" s="1152"/>
      <c r="O537" s="1152"/>
      <c r="P537" s="1152"/>
      <c r="Q537" s="1152"/>
      <c r="R537" s="1152"/>
      <c r="S537" s="1152"/>
      <c r="T537" s="1152"/>
      <c r="U537" s="1152"/>
      <c r="V537" s="1152"/>
      <c r="W537" s="1152"/>
      <c r="X537" s="1152"/>
      <c r="Y537" s="1152"/>
      <c r="Z537" s="1152"/>
      <c r="AA537" s="1152"/>
      <c r="AB537" s="1199"/>
      <c r="AC537" s="1199"/>
      <c r="AD537" s="1199"/>
      <c r="AE537" s="1199"/>
      <c r="AF537" s="1152"/>
      <c r="AG537" s="1152"/>
      <c r="AH537" s="1152"/>
      <c r="AI537" s="1152"/>
      <c r="AJ537" s="1152"/>
      <c r="AK537" s="1152"/>
      <c r="AL537" s="1152"/>
      <c r="AM537" s="1152"/>
      <c r="AN537" s="1152"/>
      <c r="AO537" s="1152"/>
      <c r="AP537" s="1152"/>
      <c r="AQ537" s="1152"/>
      <c r="AR537" s="1152"/>
      <c r="AS537" s="1152"/>
      <c r="AT537" s="1152"/>
      <c r="AU537" s="1152"/>
      <c r="AV537" s="1152"/>
      <c r="AW537" s="1152"/>
      <c r="AX537" s="1153"/>
      <c r="AY537" s="1152"/>
      <c r="AZ537" s="1152"/>
      <c r="BA537" s="1152"/>
      <c r="BB537" s="1152"/>
      <c r="BC537" s="1152"/>
      <c r="BD537" s="1152"/>
      <c r="BE537" s="1152"/>
      <c r="BF537" s="1152"/>
      <c r="BG537" s="1152"/>
      <c r="BH537" s="1152"/>
      <c r="BI537" s="1152"/>
      <c r="BJ537" s="1152"/>
      <c r="BK537" s="1152"/>
      <c r="BL537" s="1152"/>
      <c r="BM537" s="1152"/>
      <c r="BN537" s="1152"/>
      <c r="BO537" s="1152"/>
      <c r="BP537" s="1152"/>
      <c r="BQ537" s="1152"/>
      <c r="BR537" s="1152"/>
      <c r="BS537" s="1199"/>
      <c r="BT537" s="1152"/>
      <c r="BU537" s="1152"/>
      <c r="BV537" s="1152"/>
      <c r="BW537" s="1152"/>
      <c r="BX537" s="1152"/>
      <c r="BY537" s="1152"/>
      <c r="BZ537" s="1152"/>
      <c r="CA537" s="1152"/>
      <c r="CB537" s="1152"/>
      <c r="CC537" s="1152"/>
      <c r="CD537" s="1152"/>
      <c r="CE537" s="1152"/>
      <c r="CF537" s="1152"/>
      <c r="CG537" s="1152"/>
      <c r="CH537" s="1152"/>
      <c r="CI537" s="1152"/>
      <c r="CJ537" s="1152"/>
      <c r="CK537" s="1152"/>
      <c r="CL537" s="1152"/>
      <c r="CM537" s="1199"/>
      <c r="CN537" s="1199"/>
    </row>
    <row r="538" spans="2:92">
      <c r="B538" s="1151"/>
      <c r="I538" s="1152"/>
      <c r="J538" s="1152"/>
      <c r="K538" s="1152"/>
      <c r="L538" s="1152"/>
      <c r="M538" s="1152"/>
      <c r="N538" s="1152"/>
      <c r="O538" s="1152"/>
      <c r="P538" s="1152"/>
      <c r="Q538" s="1152"/>
      <c r="R538" s="1152"/>
      <c r="S538" s="1152"/>
      <c r="T538" s="1152"/>
      <c r="U538" s="1152"/>
      <c r="V538" s="1152"/>
      <c r="W538" s="1152"/>
      <c r="X538" s="1152"/>
      <c r="Y538" s="1152"/>
      <c r="Z538" s="1152"/>
      <c r="AA538" s="1152"/>
      <c r="AB538" s="1199"/>
      <c r="AC538" s="1199"/>
      <c r="AD538" s="1199"/>
      <c r="AE538" s="1199"/>
      <c r="AF538" s="1152"/>
      <c r="AG538" s="1152"/>
      <c r="AH538" s="1152"/>
      <c r="AI538" s="1152"/>
      <c r="AJ538" s="1152"/>
      <c r="AK538" s="1152"/>
      <c r="AL538" s="1152"/>
      <c r="AM538" s="1152"/>
      <c r="AN538" s="1152"/>
      <c r="AO538" s="1152"/>
      <c r="AP538" s="1152"/>
      <c r="AQ538" s="1152"/>
      <c r="AR538" s="1152"/>
      <c r="AS538" s="1152"/>
      <c r="AT538" s="1152"/>
      <c r="AU538" s="1152"/>
      <c r="AV538" s="1152"/>
      <c r="AW538" s="1152"/>
      <c r="AX538" s="1153"/>
      <c r="AY538" s="1152"/>
      <c r="AZ538" s="1152"/>
      <c r="BA538" s="1152"/>
      <c r="BB538" s="1152"/>
      <c r="BC538" s="1152"/>
      <c r="BD538" s="1152"/>
      <c r="BE538" s="1152"/>
      <c r="BF538" s="1152"/>
      <c r="BG538" s="1152"/>
      <c r="BH538" s="1152"/>
      <c r="BI538" s="1152"/>
      <c r="BJ538" s="1152"/>
      <c r="BK538" s="1152"/>
      <c r="BL538" s="1152"/>
      <c r="BM538" s="1152"/>
      <c r="BN538" s="1152"/>
      <c r="BO538" s="1152"/>
      <c r="BP538" s="1152"/>
      <c r="BQ538" s="1152"/>
      <c r="BR538" s="1152"/>
      <c r="BS538" s="1199"/>
      <c r="BT538" s="1152"/>
      <c r="BU538" s="1152"/>
      <c r="BV538" s="1152"/>
      <c r="BW538" s="1152"/>
      <c r="BX538" s="1152"/>
      <c r="BY538" s="1152"/>
      <c r="BZ538" s="1152"/>
      <c r="CA538" s="1152"/>
      <c r="CB538" s="1152"/>
      <c r="CC538" s="1152"/>
      <c r="CD538" s="1152"/>
      <c r="CE538" s="1152"/>
      <c r="CF538" s="1152"/>
      <c r="CG538" s="1152"/>
      <c r="CH538" s="1152"/>
      <c r="CI538" s="1152"/>
      <c r="CJ538" s="1152"/>
      <c r="CK538" s="1152"/>
      <c r="CL538" s="1152"/>
      <c r="CM538" s="1199"/>
      <c r="CN538" s="1199"/>
    </row>
    <row r="539" spans="2:92">
      <c r="B539" s="1151"/>
      <c r="I539" s="1152"/>
      <c r="J539" s="1152"/>
      <c r="K539" s="1152"/>
      <c r="L539" s="1152"/>
      <c r="M539" s="1152"/>
      <c r="N539" s="1152"/>
      <c r="O539" s="1152"/>
      <c r="P539" s="1152"/>
      <c r="Q539" s="1152"/>
      <c r="R539" s="1152"/>
      <c r="S539" s="1152"/>
      <c r="T539" s="1152"/>
      <c r="U539" s="1152"/>
      <c r="V539" s="1152"/>
      <c r="W539" s="1152"/>
      <c r="X539" s="1152"/>
      <c r="Y539" s="1152"/>
      <c r="Z539" s="1152"/>
      <c r="AA539" s="1152"/>
      <c r="AB539" s="1199"/>
      <c r="AC539" s="1199"/>
      <c r="AD539" s="1199"/>
      <c r="AE539" s="1199"/>
      <c r="AF539" s="1152"/>
      <c r="AG539" s="1152"/>
      <c r="AH539" s="1152"/>
      <c r="AI539" s="1152"/>
      <c r="AJ539" s="1152"/>
      <c r="AK539" s="1152"/>
      <c r="AL539" s="1152"/>
      <c r="AM539" s="1152"/>
      <c r="AN539" s="1152"/>
      <c r="AO539" s="1152"/>
      <c r="AP539" s="1152"/>
      <c r="AQ539" s="1152"/>
      <c r="AR539" s="1152"/>
      <c r="AS539" s="1152"/>
      <c r="AT539" s="1152"/>
      <c r="AU539" s="1152"/>
      <c r="AV539" s="1152"/>
      <c r="AW539" s="1152"/>
      <c r="AX539" s="1153"/>
      <c r="AY539" s="1152"/>
      <c r="AZ539" s="1152"/>
      <c r="BA539" s="1152"/>
      <c r="BB539" s="1152"/>
      <c r="BC539" s="1152"/>
      <c r="BD539" s="1152"/>
      <c r="BE539" s="1152"/>
      <c r="BF539" s="1152"/>
      <c r="BG539" s="1152"/>
      <c r="BH539" s="1152"/>
      <c r="BI539" s="1152"/>
      <c r="BJ539" s="1152"/>
      <c r="BK539" s="1152"/>
      <c r="BL539" s="1152"/>
      <c r="BM539" s="1152"/>
      <c r="BN539" s="1152"/>
      <c r="BO539" s="1152"/>
      <c r="BP539" s="1152"/>
      <c r="BQ539" s="1152"/>
      <c r="BR539" s="1152"/>
      <c r="BS539" s="1199"/>
      <c r="BT539" s="1152"/>
      <c r="BU539" s="1152"/>
      <c r="BV539" s="1152"/>
      <c r="BW539" s="1152"/>
      <c r="BX539" s="1152"/>
      <c r="BY539" s="1152"/>
      <c r="BZ539" s="1152"/>
      <c r="CA539" s="1152"/>
      <c r="CB539" s="1152"/>
      <c r="CC539" s="1152"/>
      <c r="CD539" s="1152"/>
      <c r="CE539" s="1152"/>
      <c r="CF539" s="1152"/>
      <c r="CG539" s="1152"/>
      <c r="CH539" s="1152"/>
      <c r="CI539" s="1152"/>
      <c r="CJ539" s="1152"/>
      <c r="CK539" s="1152"/>
      <c r="CL539" s="1152"/>
      <c r="CM539" s="1199"/>
      <c r="CN539" s="1199"/>
    </row>
    <row r="540" spans="2:92">
      <c r="B540" s="1151"/>
      <c r="I540" s="1152"/>
      <c r="J540" s="1152"/>
      <c r="K540" s="1152"/>
      <c r="L540" s="1152"/>
      <c r="M540" s="1152"/>
      <c r="N540" s="1152"/>
      <c r="O540" s="1152"/>
      <c r="P540" s="1152"/>
      <c r="Q540" s="1152"/>
      <c r="R540" s="1152"/>
      <c r="S540" s="1152"/>
      <c r="T540" s="1152"/>
      <c r="U540" s="1152"/>
      <c r="V540" s="1152"/>
      <c r="W540" s="1152"/>
      <c r="X540" s="1152"/>
      <c r="Y540" s="1152"/>
      <c r="Z540" s="1152"/>
      <c r="AA540" s="1152"/>
      <c r="AB540" s="1199"/>
      <c r="AC540" s="1199"/>
      <c r="AD540" s="1199"/>
      <c r="AE540" s="1199"/>
      <c r="AF540" s="1152"/>
      <c r="AG540" s="1152"/>
      <c r="AH540" s="1152"/>
      <c r="AI540" s="1152"/>
      <c r="AJ540" s="1152"/>
      <c r="AK540" s="1152"/>
      <c r="AL540" s="1152"/>
      <c r="AM540" s="1152"/>
      <c r="AN540" s="1152"/>
      <c r="AO540" s="1152"/>
      <c r="AP540" s="1152"/>
      <c r="AQ540" s="1152"/>
      <c r="AR540" s="1152"/>
      <c r="AS540" s="1152"/>
      <c r="AT540" s="1152"/>
      <c r="AU540" s="1152"/>
      <c r="AV540" s="1152"/>
      <c r="AW540" s="1152"/>
      <c r="AX540" s="1153"/>
      <c r="AY540" s="1152"/>
      <c r="AZ540" s="1152"/>
      <c r="BA540" s="1152"/>
      <c r="BB540" s="1152"/>
      <c r="BC540" s="1152"/>
      <c r="BD540" s="1152"/>
      <c r="BE540" s="1152"/>
      <c r="BF540" s="1152"/>
      <c r="BG540" s="1152"/>
      <c r="BH540" s="1152"/>
      <c r="BI540" s="1152"/>
      <c r="BJ540" s="1152"/>
      <c r="BK540" s="1152"/>
      <c r="BL540" s="1152"/>
      <c r="BM540" s="1152"/>
      <c r="BN540" s="1152"/>
      <c r="BO540" s="1152"/>
      <c r="BP540" s="1152"/>
      <c r="BQ540" s="1152"/>
      <c r="BR540" s="1152"/>
      <c r="BS540" s="1199"/>
      <c r="BT540" s="1152"/>
      <c r="BU540" s="1152"/>
      <c r="BV540" s="1152"/>
      <c r="BW540" s="1152"/>
      <c r="BX540" s="1152"/>
      <c r="BY540" s="1152"/>
      <c r="BZ540" s="1152"/>
      <c r="CA540" s="1152"/>
      <c r="CB540" s="1152"/>
      <c r="CC540" s="1152"/>
      <c r="CD540" s="1152"/>
      <c r="CE540" s="1152"/>
      <c r="CF540" s="1152"/>
      <c r="CG540" s="1152"/>
      <c r="CH540" s="1152"/>
      <c r="CI540" s="1152"/>
      <c r="CJ540" s="1152"/>
      <c r="CK540" s="1152"/>
      <c r="CL540" s="1152"/>
      <c r="CM540" s="1199"/>
      <c r="CN540" s="1199"/>
    </row>
    <row r="541" spans="2:92">
      <c r="B541" s="1151"/>
      <c r="I541" s="1152"/>
      <c r="J541" s="1152"/>
      <c r="K541" s="1152"/>
      <c r="L541" s="1152"/>
      <c r="M541" s="1152"/>
      <c r="N541" s="1152"/>
      <c r="O541" s="1152"/>
      <c r="P541" s="1152"/>
      <c r="Q541" s="1152"/>
      <c r="R541" s="1152"/>
      <c r="S541" s="1152"/>
      <c r="T541" s="1152"/>
      <c r="U541" s="1152"/>
      <c r="V541" s="1152"/>
      <c r="W541" s="1152"/>
      <c r="X541" s="1152"/>
      <c r="Y541" s="1152"/>
      <c r="Z541" s="1152"/>
      <c r="AA541" s="1152"/>
      <c r="AB541" s="1199"/>
      <c r="AC541" s="1199"/>
      <c r="AD541" s="1199"/>
      <c r="AE541" s="1199"/>
      <c r="AF541" s="1152"/>
      <c r="AG541" s="1152"/>
      <c r="AH541" s="1152"/>
      <c r="AI541" s="1152"/>
      <c r="AJ541" s="1152"/>
      <c r="AK541" s="1152"/>
      <c r="AL541" s="1152"/>
      <c r="AM541" s="1152"/>
      <c r="AN541" s="1152"/>
      <c r="AO541" s="1152"/>
      <c r="AP541" s="1152"/>
      <c r="AQ541" s="1152"/>
      <c r="AR541" s="1152"/>
      <c r="AS541" s="1152"/>
      <c r="AT541" s="1152"/>
      <c r="AU541" s="1152"/>
      <c r="AV541" s="1152"/>
      <c r="AW541" s="1152"/>
      <c r="AX541" s="1153"/>
      <c r="AY541" s="1152"/>
      <c r="AZ541" s="1152"/>
      <c r="BA541" s="1152"/>
      <c r="BB541" s="1152"/>
      <c r="BC541" s="1152"/>
      <c r="BD541" s="1152"/>
      <c r="BE541" s="1152"/>
      <c r="BF541" s="1152"/>
      <c r="BG541" s="1152"/>
      <c r="BH541" s="1152"/>
      <c r="BI541" s="1152"/>
      <c r="BJ541" s="1152"/>
      <c r="BK541" s="1152"/>
      <c r="BL541" s="1152"/>
      <c r="BM541" s="1152"/>
      <c r="BN541" s="1152"/>
      <c r="BO541" s="1152"/>
      <c r="BP541" s="1152"/>
      <c r="BQ541" s="1152"/>
      <c r="BR541" s="1152"/>
      <c r="BS541" s="1199"/>
      <c r="BT541" s="1152"/>
      <c r="BU541" s="1152"/>
      <c r="BV541" s="1152"/>
      <c r="BW541" s="1152"/>
      <c r="BX541" s="1152"/>
      <c r="BY541" s="1152"/>
      <c r="BZ541" s="1152"/>
      <c r="CA541" s="1152"/>
      <c r="CB541" s="1152"/>
      <c r="CC541" s="1152"/>
      <c r="CD541" s="1152"/>
      <c r="CE541" s="1152"/>
      <c r="CF541" s="1152"/>
      <c r="CG541" s="1152"/>
      <c r="CH541" s="1152"/>
      <c r="CI541" s="1152"/>
      <c r="CJ541" s="1152"/>
      <c r="CK541" s="1152"/>
      <c r="CL541" s="1152"/>
      <c r="CM541" s="1199"/>
      <c r="CN541" s="1199"/>
    </row>
    <row r="542" spans="2:92">
      <c r="B542" s="1151"/>
      <c r="I542" s="1152"/>
      <c r="J542" s="1152"/>
      <c r="K542" s="1152"/>
      <c r="L542" s="1152"/>
      <c r="M542" s="1152"/>
      <c r="N542" s="1152"/>
      <c r="O542" s="1152"/>
      <c r="P542" s="1152"/>
      <c r="Q542" s="1152"/>
      <c r="R542" s="1152"/>
      <c r="S542" s="1152"/>
      <c r="T542" s="1152"/>
      <c r="U542" s="1152"/>
      <c r="V542" s="1152"/>
      <c r="W542" s="1152"/>
      <c r="X542" s="1152"/>
      <c r="Y542" s="1152"/>
      <c r="Z542" s="1152"/>
      <c r="AA542" s="1152"/>
      <c r="AB542" s="1199"/>
      <c r="AC542" s="1199"/>
      <c r="AD542" s="1199"/>
      <c r="AE542" s="1199"/>
      <c r="AF542" s="1152"/>
      <c r="AG542" s="1152"/>
      <c r="AH542" s="1152"/>
      <c r="AI542" s="1152"/>
      <c r="AJ542" s="1152"/>
      <c r="AK542" s="1152"/>
      <c r="AL542" s="1152"/>
      <c r="AM542" s="1152"/>
      <c r="AN542" s="1152"/>
      <c r="AO542" s="1152"/>
      <c r="AP542" s="1152"/>
      <c r="AQ542" s="1152"/>
      <c r="AR542" s="1152"/>
      <c r="AS542" s="1152"/>
      <c r="AT542" s="1152"/>
      <c r="AU542" s="1152"/>
      <c r="AV542" s="1152"/>
      <c r="AW542" s="1152"/>
      <c r="AX542" s="1153"/>
      <c r="AY542" s="1152"/>
      <c r="AZ542" s="1152"/>
      <c r="BA542" s="1152"/>
      <c r="BB542" s="1152"/>
      <c r="BC542" s="1152"/>
      <c r="BD542" s="1152"/>
      <c r="BE542" s="1152"/>
      <c r="BF542" s="1152"/>
      <c r="BG542" s="1152"/>
      <c r="BH542" s="1152"/>
      <c r="BI542" s="1152"/>
      <c r="BJ542" s="1152"/>
      <c r="BK542" s="1152"/>
      <c r="BL542" s="1152"/>
      <c r="BM542" s="1152"/>
      <c r="BN542" s="1152"/>
      <c r="BO542" s="1152"/>
      <c r="BP542" s="1152"/>
      <c r="BQ542" s="1152"/>
      <c r="BR542" s="1152"/>
      <c r="BS542" s="1199"/>
      <c r="BT542" s="1152"/>
      <c r="BU542" s="1152"/>
      <c r="BV542" s="1152"/>
      <c r="BW542" s="1152"/>
      <c r="BX542" s="1152"/>
      <c r="BY542" s="1152"/>
      <c r="BZ542" s="1152"/>
      <c r="CA542" s="1152"/>
      <c r="CB542" s="1152"/>
      <c r="CC542" s="1152"/>
      <c r="CD542" s="1152"/>
      <c r="CE542" s="1152"/>
      <c r="CF542" s="1152"/>
      <c r="CG542" s="1152"/>
      <c r="CH542" s="1152"/>
      <c r="CI542" s="1152"/>
      <c r="CJ542" s="1152"/>
      <c r="CK542" s="1152"/>
      <c r="CL542" s="1152"/>
      <c r="CM542" s="1199"/>
      <c r="CN542" s="1199"/>
    </row>
    <row r="543" spans="2:92">
      <c r="B543" s="1151"/>
      <c r="I543" s="1152"/>
      <c r="J543" s="1152"/>
      <c r="K543" s="1152"/>
      <c r="L543" s="1152"/>
      <c r="M543" s="1152"/>
      <c r="N543" s="1152"/>
      <c r="O543" s="1152"/>
      <c r="P543" s="1152"/>
      <c r="Q543" s="1152"/>
      <c r="R543" s="1152"/>
      <c r="S543" s="1152"/>
      <c r="T543" s="1152"/>
      <c r="U543" s="1152"/>
      <c r="V543" s="1152"/>
      <c r="W543" s="1152"/>
      <c r="X543" s="1152"/>
      <c r="Y543" s="1152"/>
      <c r="Z543" s="1152"/>
      <c r="AA543" s="1152"/>
      <c r="AB543" s="1199"/>
      <c r="AC543" s="1199"/>
      <c r="AD543" s="1199"/>
      <c r="AE543" s="1199"/>
      <c r="AF543" s="1152"/>
      <c r="AG543" s="1152"/>
      <c r="AH543" s="1152"/>
      <c r="AI543" s="1152"/>
      <c r="AJ543" s="1152"/>
      <c r="AK543" s="1152"/>
      <c r="AL543" s="1152"/>
      <c r="AM543" s="1152"/>
      <c r="AN543" s="1152"/>
      <c r="AO543" s="1152"/>
      <c r="AP543" s="1152"/>
      <c r="AQ543" s="1152"/>
      <c r="AR543" s="1152"/>
      <c r="AS543" s="1152"/>
      <c r="AT543" s="1152"/>
      <c r="AU543" s="1152"/>
      <c r="AV543" s="1152"/>
      <c r="AW543" s="1152"/>
      <c r="AX543" s="1153"/>
      <c r="AY543" s="1152"/>
      <c r="AZ543" s="1152"/>
      <c r="BA543" s="1152"/>
      <c r="BB543" s="1152"/>
      <c r="BC543" s="1152"/>
      <c r="BD543" s="1152"/>
      <c r="BE543" s="1152"/>
      <c r="BF543" s="1152"/>
      <c r="BG543" s="1152"/>
      <c r="BH543" s="1152"/>
      <c r="BI543" s="1152"/>
      <c r="BJ543" s="1152"/>
      <c r="BK543" s="1152"/>
      <c r="BL543" s="1152"/>
      <c r="BM543" s="1152"/>
      <c r="BN543" s="1152"/>
      <c r="BO543" s="1152"/>
      <c r="BP543" s="1152"/>
      <c r="BQ543" s="1152"/>
      <c r="BR543" s="1152"/>
      <c r="BS543" s="1199"/>
      <c r="BT543" s="1152"/>
      <c r="BU543" s="1152"/>
      <c r="BV543" s="1152"/>
      <c r="BW543" s="1152"/>
      <c r="BX543" s="1152"/>
      <c r="BY543" s="1152"/>
      <c r="BZ543" s="1152"/>
      <c r="CA543" s="1152"/>
      <c r="CB543" s="1152"/>
      <c r="CC543" s="1152"/>
      <c r="CD543" s="1152"/>
      <c r="CE543" s="1152"/>
      <c r="CF543" s="1152"/>
      <c r="CG543" s="1152"/>
      <c r="CH543" s="1152"/>
      <c r="CI543" s="1152"/>
      <c r="CJ543" s="1152"/>
      <c r="CK543" s="1152"/>
      <c r="CL543" s="1152"/>
      <c r="CM543" s="1199"/>
      <c r="CN543" s="1199"/>
    </row>
    <row r="544" spans="2:92">
      <c r="B544" s="1151"/>
      <c r="I544" s="1152"/>
      <c r="J544" s="1152"/>
      <c r="K544" s="1152"/>
      <c r="L544" s="1152"/>
      <c r="M544" s="1152"/>
      <c r="N544" s="1152"/>
      <c r="O544" s="1152"/>
      <c r="P544" s="1152"/>
      <c r="Q544" s="1152"/>
      <c r="R544" s="1152"/>
      <c r="S544" s="1152"/>
      <c r="T544" s="1152"/>
      <c r="U544" s="1152"/>
      <c r="V544" s="1152"/>
      <c r="W544" s="1152"/>
      <c r="X544" s="1152"/>
      <c r="Y544" s="1152"/>
      <c r="Z544" s="1152"/>
      <c r="AA544" s="1152"/>
      <c r="AB544" s="1199"/>
      <c r="AC544" s="1199"/>
      <c r="AD544" s="1199"/>
      <c r="AE544" s="1199"/>
      <c r="AF544" s="1152"/>
      <c r="AG544" s="1152"/>
      <c r="AH544" s="1152"/>
      <c r="AI544" s="1152"/>
      <c r="AJ544" s="1152"/>
      <c r="AK544" s="1152"/>
      <c r="AL544" s="1152"/>
      <c r="AM544" s="1152"/>
      <c r="AN544" s="1152"/>
      <c r="AO544" s="1152"/>
      <c r="AP544" s="1152"/>
      <c r="AQ544" s="1152"/>
      <c r="AR544" s="1152"/>
      <c r="AS544" s="1152"/>
      <c r="AT544" s="1152"/>
      <c r="AU544" s="1152"/>
      <c r="AV544" s="1152"/>
      <c r="AW544" s="1152"/>
      <c r="AX544" s="1153"/>
      <c r="AY544" s="1152"/>
      <c r="AZ544" s="1152"/>
      <c r="BA544" s="1152"/>
      <c r="BB544" s="1152"/>
      <c r="BC544" s="1152"/>
      <c r="BD544" s="1152"/>
      <c r="BE544" s="1152"/>
      <c r="BF544" s="1152"/>
      <c r="BG544" s="1152"/>
      <c r="BH544" s="1152"/>
      <c r="BI544" s="1152"/>
      <c r="BJ544" s="1152"/>
      <c r="BK544" s="1152"/>
      <c r="BL544" s="1152"/>
      <c r="BM544" s="1152"/>
      <c r="BN544" s="1152"/>
      <c r="BO544" s="1152"/>
      <c r="BP544" s="1152"/>
      <c r="BQ544" s="1152"/>
      <c r="BR544" s="1152"/>
      <c r="BS544" s="1199"/>
      <c r="BT544" s="1152"/>
      <c r="BU544" s="1152"/>
      <c r="BV544" s="1152"/>
      <c r="BW544" s="1152"/>
      <c r="BX544" s="1152"/>
      <c r="BY544" s="1152"/>
      <c r="BZ544" s="1152"/>
      <c r="CA544" s="1152"/>
      <c r="CB544" s="1152"/>
      <c r="CC544" s="1152"/>
      <c r="CD544" s="1152"/>
      <c r="CE544" s="1152"/>
      <c r="CF544" s="1152"/>
      <c r="CG544" s="1152"/>
      <c r="CH544" s="1152"/>
      <c r="CI544" s="1152"/>
      <c r="CJ544" s="1152"/>
      <c r="CK544" s="1152"/>
      <c r="CL544" s="1152"/>
      <c r="CM544" s="1199"/>
      <c r="CN544" s="1199"/>
    </row>
    <row r="545" spans="2:92">
      <c r="B545" s="1151"/>
      <c r="I545" s="1152"/>
      <c r="J545" s="1152"/>
      <c r="K545" s="1152"/>
      <c r="L545" s="1152"/>
      <c r="M545" s="1152"/>
      <c r="N545" s="1152"/>
      <c r="O545" s="1152"/>
      <c r="P545" s="1152"/>
      <c r="Q545" s="1152"/>
      <c r="R545" s="1152"/>
      <c r="S545" s="1152"/>
      <c r="T545" s="1152"/>
      <c r="U545" s="1152"/>
      <c r="V545" s="1152"/>
      <c r="W545" s="1152"/>
      <c r="X545" s="1152"/>
      <c r="Y545" s="1152"/>
      <c r="Z545" s="1152"/>
      <c r="AA545" s="1152"/>
      <c r="AB545" s="1199"/>
      <c r="AC545" s="1199"/>
      <c r="AD545" s="1199"/>
      <c r="AE545" s="1199"/>
      <c r="AF545" s="1152"/>
      <c r="AG545" s="1152"/>
      <c r="AH545" s="1152"/>
      <c r="AI545" s="1152"/>
      <c r="AJ545" s="1152"/>
      <c r="AK545" s="1152"/>
      <c r="AL545" s="1152"/>
      <c r="AM545" s="1152"/>
      <c r="AN545" s="1152"/>
      <c r="AO545" s="1152"/>
      <c r="AP545" s="1152"/>
      <c r="AQ545" s="1152"/>
      <c r="AR545" s="1152"/>
      <c r="AS545" s="1152"/>
      <c r="AT545" s="1152"/>
      <c r="AU545" s="1152"/>
      <c r="AV545" s="1152"/>
      <c r="AW545" s="1152"/>
      <c r="AX545" s="1153"/>
      <c r="AY545" s="1152"/>
      <c r="AZ545" s="1152"/>
      <c r="BA545" s="1152"/>
      <c r="BB545" s="1152"/>
      <c r="BC545" s="1152"/>
      <c r="BD545" s="1152"/>
      <c r="BE545" s="1152"/>
      <c r="BF545" s="1152"/>
      <c r="BG545" s="1152"/>
      <c r="BH545" s="1152"/>
      <c r="BI545" s="1152"/>
      <c r="BJ545" s="1152"/>
      <c r="BK545" s="1152"/>
      <c r="BL545" s="1152"/>
      <c r="BM545" s="1152"/>
      <c r="BN545" s="1152"/>
      <c r="BO545" s="1152"/>
      <c r="BP545" s="1152"/>
      <c r="BQ545" s="1152"/>
      <c r="BR545" s="1152"/>
      <c r="BS545" s="1199"/>
      <c r="BT545" s="1152"/>
      <c r="BU545" s="1152"/>
      <c r="BV545" s="1152"/>
      <c r="BW545" s="1152"/>
      <c r="BX545" s="1152"/>
      <c r="BY545" s="1152"/>
      <c r="BZ545" s="1152"/>
      <c r="CA545" s="1152"/>
      <c r="CB545" s="1152"/>
      <c r="CC545" s="1152"/>
      <c r="CD545" s="1152"/>
      <c r="CE545" s="1152"/>
      <c r="CF545" s="1152"/>
      <c r="CG545" s="1152"/>
      <c r="CH545" s="1152"/>
      <c r="CI545" s="1152"/>
      <c r="CJ545" s="1152"/>
      <c r="CK545" s="1152"/>
      <c r="CL545" s="1152"/>
      <c r="CM545" s="1199"/>
      <c r="CN545" s="1199"/>
    </row>
    <row r="546" spans="2:92">
      <c r="B546" s="1151"/>
      <c r="I546" s="1152"/>
      <c r="J546" s="1152"/>
      <c r="K546" s="1152"/>
      <c r="L546" s="1152"/>
      <c r="M546" s="1152"/>
      <c r="N546" s="1152"/>
      <c r="O546" s="1152"/>
      <c r="P546" s="1152"/>
      <c r="Q546" s="1152"/>
      <c r="R546" s="1152"/>
      <c r="S546" s="1152"/>
      <c r="T546" s="1152"/>
      <c r="U546" s="1152"/>
      <c r="V546" s="1152"/>
      <c r="W546" s="1152"/>
      <c r="X546" s="1152"/>
      <c r="Y546" s="1152"/>
      <c r="Z546" s="1152"/>
      <c r="AA546" s="1152"/>
      <c r="AB546" s="1199"/>
      <c r="AC546" s="1199"/>
      <c r="AD546" s="1199"/>
      <c r="AE546" s="1199"/>
      <c r="AF546" s="1152"/>
      <c r="AG546" s="1152"/>
      <c r="AH546" s="1152"/>
      <c r="AI546" s="1152"/>
      <c r="AJ546" s="1152"/>
      <c r="AK546" s="1152"/>
      <c r="AL546" s="1152"/>
      <c r="AM546" s="1152"/>
      <c r="AN546" s="1152"/>
      <c r="AO546" s="1152"/>
      <c r="AP546" s="1152"/>
      <c r="AQ546" s="1152"/>
      <c r="AR546" s="1152"/>
      <c r="AS546" s="1152"/>
      <c r="AT546" s="1152"/>
      <c r="AU546" s="1152"/>
      <c r="AV546" s="1152"/>
      <c r="AW546" s="1152"/>
      <c r="AX546" s="1153"/>
      <c r="AY546" s="1152"/>
      <c r="AZ546" s="1152"/>
      <c r="BA546" s="1152"/>
      <c r="BB546" s="1152"/>
      <c r="BC546" s="1152"/>
      <c r="BD546" s="1152"/>
      <c r="BE546" s="1152"/>
      <c r="BF546" s="1152"/>
      <c r="BG546" s="1152"/>
      <c r="BH546" s="1152"/>
      <c r="BI546" s="1152"/>
      <c r="BJ546" s="1152"/>
      <c r="BK546" s="1152"/>
      <c r="BL546" s="1152"/>
      <c r="BM546" s="1152"/>
      <c r="BN546" s="1152"/>
      <c r="BO546" s="1152"/>
      <c r="BP546" s="1152"/>
      <c r="BQ546" s="1152"/>
      <c r="BR546" s="1152"/>
      <c r="BS546" s="1199"/>
      <c r="BT546" s="1152"/>
      <c r="BU546" s="1152"/>
      <c r="BV546" s="1152"/>
      <c r="BW546" s="1152"/>
      <c r="BX546" s="1152"/>
      <c r="BY546" s="1152"/>
      <c r="BZ546" s="1152"/>
      <c r="CA546" s="1152"/>
      <c r="CB546" s="1152"/>
      <c r="CC546" s="1152"/>
      <c r="CD546" s="1152"/>
      <c r="CE546" s="1152"/>
      <c r="CF546" s="1152"/>
      <c r="CG546" s="1152"/>
      <c r="CH546" s="1152"/>
      <c r="CI546" s="1152"/>
      <c r="CJ546" s="1152"/>
      <c r="CK546" s="1152"/>
      <c r="CL546" s="1152"/>
      <c r="CM546" s="1199"/>
      <c r="CN546" s="1199"/>
    </row>
    <row r="547" spans="2:92">
      <c r="B547" s="1151"/>
      <c r="I547" s="1152"/>
      <c r="J547" s="1152"/>
      <c r="K547" s="1152"/>
      <c r="L547" s="1152"/>
      <c r="M547" s="1152"/>
      <c r="N547" s="1152"/>
      <c r="O547" s="1152"/>
      <c r="P547" s="1152"/>
      <c r="Q547" s="1152"/>
      <c r="R547" s="1152"/>
      <c r="S547" s="1152"/>
      <c r="T547" s="1152"/>
      <c r="U547" s="1152"/>
      <c r="V547" s="1152"/>
      <c r="W547" s="1152"/>
      <c r="X547" s="1152"/>
      <c r="Y547" s="1152"/>
      <c r="Z547" s="1152"/>
      <c r="AA547" s="1152"/>
      <c r="AB547" s="1199"/>
      <c r="AC547" s="1199"/>
      <c r="AD547" s="1199"/>
      <c r="AE547" s="1199"/>
      <c r="AF547" s="1152"/>
      <c r="AG547" s="1152"/>
      <c r="AH547" s="1152"/>
      <c r="AI547" s="1152"/>
      <c r="AJ547" s="1152"/>
      <c r="AK547" s="1152"/>
      <c r="AL547" s="1152"/>
      <c r="AM547" s="1152"/>
      <c r="AN547" s="1152"/>
      <c r="AO547" s="1152"/>
      <c r="AP547" s="1152"/>
      <c r="AQ547" s="1152"/>
      <c r="AR547" s="1152"/>
      <c r="AS547" s="1152"/>
      <c r="AT547" s="1152"/>
      <c r="AU547" s="1152"/>
      <c r="AV547" s="1152"/>
      <c r="AW547" s="1152"/>
      <c r="AX547" s="1153"/>
      <c r="AY547" s="1152"/>
      <c r="AZ547" s="1152"/>
      <c r="BA547" s="1152"/>
      <c r="BB547" s="1152"/>
      <c r="BC547" s="1152"/>
      <c r="BD547" s="1152"/>
      <c r="BE547" s="1152"/>
      <c r="BF547" s="1152"/>
      <c r="BG547" s="1152"/>
      <c r="BH547" s="1152"/>
      <c r="BI547" s="1152"/>
      <c r="BJ547" s="1152"/>
      <c r="BK547" s="1152"/>
      <c r="BL547" s="1152"/>
      <c r="BM547" s="1152"/>
      <c r="BN547" s="1152"/>
      <c r="BO547" s="1152"/>
      <c r="BP547" s="1152"/>
      <c r="BQ547" s="1152"/>
      <c r="BR547" s="1152"/>
      <c r="BS547" s="1199"/>
      <c r="BT547" s="1152"/>
      <c r="BU547" s="1152"/>
      <c r="BV547" s="1152"/>
      <c r="BW547" s="1152"/>
      <c r="BX547" s="1152"/>
      <c r="BY547" s="1152"/>
      <c r="BZ547" s="1152"/>
      <c r="CA547" s="1152"/>
      <c r="CB547" s="1152"/>
      <c r="CC547" s="1152"/>
      <c r="CD547" s="1152"/>
      <c r="CE547" s="1152"/>
      <c r="CF547" s="1152"/>
      <c r="CG547" s="1152"/>
      <c r="CH547" s="1152"/>
      <c r="CI547" s="1152"/>
      <c r="CJ547" s="1152"/>
      <c r="CK547" s="1152"/>
      <c r="CL547" s="1152"/>
      <c r="CM547" s="1199"/>
      <c r="CN547" s="1199"/>
    </row>
    <row r="548" spans="2:92">
      <c r="B548" s="1151"/>
      <c r="I548" s="1152"/>
      <c r="J548" s="1152"/>
      <c r="K548" s="1152"/>
      <c r="L548" s="1152"/>
      <c r="M548" s="1152"/>
      <c r="N548" s="1152"/>
      <c r="O548" s="1152"/>
      <c r="P548" s="1152"/>
      <c r="Q548" s="1152"/>
      <c r="R548" s="1152"/>
      <c r="S548" s="1152"/>
      <c r="T548" s="1152"/>
      <c r="U548" s="1152"/>
      <c r="V548" s="1152"/>
      <c r="W548" s="1152"/>
      <c r="X548" s="1152"/>
      <c r="Y548" s="1152"/>
      <c r="Z548" s="1152"/>
      <c r="AA548" s="1152"/>
      <c r="AB548" s="1199"/>
      <c r="AC548" s="1199"/>
      <c r="AD548" s="1199"/>
      <c r="AE548" s="1199"/>
      <c r="AF548" s="1152"/>
      <c r="AG548" s="1152"/>
      <c r="AH548" s="1152"/>
      <c r="AI548" s="1152"/>
      <c r="AJ548" s="1152"/>
      <c r="AK548" s="1152"/>
      <c r="AL548" s="1152"/>
      <c r="AM548" s="1152"/>
      <c r="AN548" s="1152"/>
      <c r="AO548" s="1152"/>
      <c r="AP548" s="1152"/>
      <c r="AQ548" s="1152"/>
      <c r="AR548" s="1152"/>
      <c r="AS548" s="1152"/>
      <c r="AT548" s="1152"/>
      <c r="AU548" s="1152"/>
      <c r="AV548" s="1152"/>
      <c r="AW548" s="1152"/>
      <c r="AX548" s="1153"/>
      <c r="AY548" s="1152"/>
      <c r="AZ548" s="1152"/>
      <c r="BA548" s="1152"/>
      <c r="BB548" s="1152"/>
      <c r="BC548" s="1152"/>
      <c r="BD548" s="1152"/>
      <c r="BE548" s="1152"/>
      <c r="BF548" s="1152"/>
      <c r="BG548" s="1152"/>
      <c r="BH548" s="1152"/>
      <c r="BI548" s="1152"/>
      <c r="BJ548" s="1152"/>
      <c r="BK548" s="1152"/>
      <c r="BL548" s="1152"/>
      <c r="BM548" s="1152"/>
      <c r="BN548" s="1152"/>
      <c r="BO548" s="1152"/>
      <c r="BP548" s="1152"/>
      <c r="BQ548" s="1152"/>
      <c r="BR548" s="1152"/>
      <c r="BS548" s="1199"/>
      <c r="BT548" s="1152"/>
      <c r="BU548" s="1152"/>
      <c r="BV548" s="1152"/>
      <c r="BW548" s="1152"/>
      <c r="BX548" s="1152"/>
      <c r="BY548" s="1152"/>
      <c r="BZ548" s="1152"/>
      <c r="CA548" s="1152"/>
      <c r="CB548" s="1152"/>
      <c r="CC548" s="1152"/>
      <c r="CD548" s="1152"/>
      <c r="CE548" s="1152"/>
      <c r="CF548" s="1152"/>
      <c r="CG548" s="1152"/>
      <c r="CH548" s="1152"/>
      <c r="CI548" s="1152"/>
      <c r="CJ548" s="1152"/>
      <c r="CK548" s="1152"/>
      <c r="CL548" s="1152"/>
      <c r="CM548" s="1199"/>
      <c r="CN548" s="1199"/>
    </row>
    <row r="549" spans="2:92">
      <c r="B549" s="1151"/>
      <c r="I549" s="1152"/>
      <c r="J549" s="1152"/>
      <c r="K549" s="1152"/>
      <c r="L549" s="1152"/>
      <c r="M549" s="1152"/>
      <c r="N549" s="1152"/>
      <c r="O549" s="1152"/>
      <c r="P549" s="1152"/>
      <c r="Q549" s="1152"/>
      <c r="R549" s="1152"/>
      <c r="S549" s="1152"/>
      <c r="T549" s="1152"/>
      <c r="U549" s="1152"/>
      <c r="V549" s="1152"/>
      <c r="W549" s="1152"/>
      <c r="X549" s="1152"/>
      <c r="Y549" s="1152"/>
      <c r="Z549" s="1152"/>
      <c r="AA549" s="1152"/>
      <c r="AB549" s="1199"/>
      <c r="AC549" s="1199"/>
      <c r="AD549" s="1199"/>
      <c r="AE549" s="1199"/>
      <c r="AF549" s="1152"/>
      <c r="AG549" s="1152"/>
      <c r="AH549" s="1152"/>
      <c r="AI549" s="1152"/>
      <c r="AJ549" s="1152"/>
      <c r="AK549" s="1152"/>
      <c r="AL549" s="1152"/>
      <c r="AM549" s="1152"/>
      <c r="AN549" s="1152"/>
      <c r="AO549" s="1152"/>
      <c r="AP549" s="1152"/>
      <c r="AQ549" s="1152"/>
      <c r="AR549" s="1152"/>
      <c r="AS549" s="1152"/>
      <c r="AT549" s="1152"/>
      <c r="AU549" s="1152"/>
      <c r="AV549" s="1152"/>
      <c r="AW549" s="1152"/>
      <c r="AX549" s="1153"/>
      <c r="AY549" s="1152"/>
      <c r="AZ549" s="1152"/>
      <c r="BA549" s="1152"/>
      <c r="BB549" s="1152"/>
      <c r="BC549" s="1152"/>
      <c r="BD549" s="1152"/>
      <c r="BE549" s="1152"/>
      <c r="BF549" s="1152"/>
      <c r="BG549" s="1152"/>
      <c r="BH549" s="1152"/>
      <c r="BI549" s="1152"/>
      <c r="BJ549" s="1152"/>
      <c r="BK549" s="1152"/>
      <c r="BL549" s="1152"/>
      <c r="BM549" s="1152"/>
      <c r="BN549" s="1152"/>
      <c r="BO549" s="1152"/>
      <c r="BP549" s="1152"/>
      <c r="BQ549" s="1152"/>
      <c r="BR549" s="1152"/>
      <c r="BS549" s="1199"/>
      <c r="BT549" s="1152"/>
      <c r="BU549" s="1152"/>
      <c r="BV549" s="1152"/>
      <c r="BW549" s="1152"/>
      <c r="BX549" s="1152"/>
      <c r="BY549" s="1152"/>
      <c r="BZ549" s="1152"/>
      <c r="CA549" s="1152"/>
      <c r="CB549" s="1152"/>
      <c r="CC549" s="1152"/>
      <c r="CD549" s="1152"/>
      <c r="CE549" s="1152"/>
      <c r="CF549" s="1152"/>
      <c r="CG549" s="1152"/>
      <c r="CH549" s="1152"/>
      <c r="CI549" s="1152"/>
      <c r="CJ549" s="1152"/>
      <c r="CK549" s="1152"/>
      <c r="CL549" s="1152"/>
      <c r="CM549" s="1199"/>
      <c r="CN549" s="1199"/>
    </row>
    <row r="550" spans="2:92">
      <c r="B550" s="1151"/>
      <c r="I550" s="1152"/>
      <c r="J550" s="1152"/>
      <c r="K550" s="1152"/>
      <c r="L550" s="1152"/>
      <c r="M550" s="1152"/>
      <c r="N550" s="1152"/>
      <c r="O550" s="1152"/>
      <c r="P550" s="1152"/>
      <c r="Q550" s="1152"/>
      <c r="R550" s="1152"/>
      <c r="S550" s="1152"/>
      <c r="T550" s="1152"/>
      <c r="U550" s="1152"/>
      <c r="V550" s="1152"/>
      <c r="W550" s="1152"/>
      <c r="X550" s="1152"/>
      <c r="Y550" s="1152"/>
      <c r="Z550" s="1152"/>
      <c r="AA550" s="1152"/>
      <c r="AB550" s="1199"/>
      <c r="AC550" s="1199"/>
      <c r="AD550" s="1199"/>
      <c r="AE550" s="1199"/>
      <c r="AF550" s="1152"/>
      <c r="AG550" s="1152"/>
      <c r="AH550" s="1152"/>
      <c r="AI550" s="1152"/>
      <c r="AJ550" s="1152"/>
      <c r="AK550" s="1152"/>
      <c r="AL550" s="1152"/>
      <c r="AM550" s="1152"/>
      <c r="AN550" s="1152"/>
      <c r="AO550" s="1152"/>
      <c r="AP550" s="1152"/>
      <c r="AQ550" s="1152"/>
      <c r="AR550" s="1152"/>
      <c r="AS550" s="1152"/>
      <c r="AT550" s="1152"/>
      <c r="AU550" s="1152"/>
      <c r="AV550" s="1152"/>
      <c r="AW550" s="1152"/>
      <c r="AX550" s="1153"/>
      <c r="AY550" s="1152"/>
      <c r="AZ550" s="1152"/>
      <c r="BA550" s="1152"/>
      <c r="BB550" s="1152"/>
      <c r="BC550" s="1152"/>
      <c r="BD550" s="1152"/>
      <c r="BE550" s="1152"/>
      <c r="BF550" s="1152"/>
      <c r="BG550" s="1152"/>
      <c r="BH550" s="1152"/>
      <c r="BI550" s="1152"/>
      <c r="BJ550" s="1152"/>
      <c r="BK550" s="1152"/>
      <c r="BL550" s="1152"/>
      <c r="BM550" s="1152"/>
      <c r="BN550" s="1152"/>
      <c r="BO550" s="1152"/>
      <c r="BP550" s="1152"/>
      <c r="BQ550" s="1152"/>
      <c r="BR550" s="1152"/>
      <c r="BS550" s="1199"/>
      <c r="BT550" s="1152"/>
      <c r="BU550" s="1152"/>
      <c r="BV550" s="1152"/>
      <c r="BW550" s="1152"/>
      <c r="BX550" s="1152"/>
      <c r="BY550" s="1152"/>
      <c r="BZ550" s="1152"/>
      <c r="CA550" s="1152"/>
      <c r="CB550" s="1152"/>
      <c r="CC550" s="1152"/>
      <c r="CD550" s="1152"/>
      <c r="CE550" s="1152"/>
      <c r="CF550" s="1152"/>
      <c r="CG550" s="1152"/>
      <c r="CH550" s="1152"/>
      <c r="CI550" s="1152"/>
      <c r="CJ550" s="1152"/>
      <c r="CK550" s="1152"/>
      <c r="CL550" s="1152"/>
      <c r="CM550" s="1199"/>
      <c r="CN550" s="1199"/>
    </row>
    <row r="551" spans="2:92">
      <c r="B551" s="1151"/>
      <c r="I551" s="1152"/>
      <c r="J551" s="1152"/>
      <c r="K551" s="1152"/>
      <c r="L551" s="1152"/>
      <c r="M551" s="1152"/>
      <c r="N551" s="1152"/>
      <c r="O551" s="1152"/>
      <c r="P551" s="1152"/>
      <c r="Q551" s="1152"/>
      <c r="R551" s="1152"/>
      <c r="S551" s="1152"/>
      <c r="T551" s="1152"/>
      <c r="U551" s="1152"/>
      <c r="V551" s="1152"/>
      <c r="W551" s="1152"/>
      <c r="X551" s="1152"/>
      <c r="Y551" s="1152"/>
      <c r="Z551" s="1152"/>
      <c r="AA551" s="1152"/>
      <c r="AB551" s="1199"/>
      <c r="AC551" s="1199"/>
      <c r="AD551" s="1199"/>
      <c r="AE551" s="1199"/>
      <c r="AF551" s="1152"/>
      <c r="AG551" s="1152"/>
      <c r="AH551" s="1152"/>
      <c r="AI551" s="1152"/>
      <c r="AJ551" s="1152"/>
      <c r="AK551" s="1152"/>
      <c r="AL551" s="1152"/>
      <c r="AM551" s="1152"/>
      <c r="AN551" s="1152"/>
      <c r="AO551" s="1152"/>
      <c r="AP551" s="1152"/>
      <c r="AQ551" s="1152"/>
      <c r="AR551" s="1152"/>
      <c r="AS551" s="1152"/>
      <c r="AT551" s="1152"/>
      <c r="AU551" s="1152"/>
      <c r="AV551" s="1152"/>
      <c r="AW551" s="1152"/>
      <c r="AX551" s="1153"/>
      <c r="AY551" s="1152"/>
      <c r="AZ551" s="1152"/>
      <c r="BA551" s="1152"/>
      <c r="BB551" s="1152"/>
      <c r="BC551" s="1152"/>
      <c r="BD551" s="1152"/>
      <c r="BE551" s="1152"/>
      <c r="BF551" s="1152"/>
      <c r="BG551" s="1152"/>
      <c r="BH551" s="1152"/>
      <c r="BI551" s="1152"/>
      <c r="BJ551" s="1152"/>
      <c r="BK551" s="1152"/>
      <c r="BL551" s="1152"/>
      <c r="BM551" s="1152"/>
      <c r="BN551" s="1152"/>
      <c r="BO551" s="1152"/>
      <c r="BP551" s="1152"/>
      <c r="BQ551" s="1152"/>
      <c r="BR551" s="1152"/>
      <c r="BS551" s="1199"/>
      <c r="BT551" s="1152"/>
      <c r="BU551" s="1152"/>
      <c r="BV551" s="1152"/>
      <c r="BW551" s="1152"/>
      <c r="BX551" s="1152"/>
      <c r="BY551" s="1152"/>
      <c r="BZ551" s="1152"/>
      <c r="CA551" s="1152"/>
      <c r="CB551" s="1152"/>
      <c r="CC551" s="1152"/>
      <c r="CD551" s="1152"/>
      <c r="CE551" s="1152"/>
      <c r="CF551" s="1152"/>
      <c r="CG551" s="1152"/>
      <c r="CH551" s="1152"/>
      <c r="CI551" s="1152"/>
      <c r="CJ551" s="1152"/>
      <c r="CK551" s="1152"/>
      <c r="CL551" s="1152"/>
      <c r="CM551" s="1199"/>
      <c r="CN551" s="1199"/>
    </row>
    <row r="552" spans="2:92">
      <c r="B552" s="1151"/>
      <c r="I552" s="1152"/>
      <c r="J552" s="1152"/>
      <c r="K552" s="1152"/>
      <c r="L552" s="1152"/>
      <c r="M552" s="1152"/>
      <c r="N552" s="1152"/>
      <c r="O552" s="1152"/>
      <c r="P552" s="1152"/>
      <c r="Q552" s="1152"/>
      <c r="R552" s="1152"/>
      <c r="S552" s="1152"/>
      <c r="T552" s="1152"/>
      <c r="U552" s="1152"/>
      <c r="V552" s="1152"/>
      <c r="W552" s="1152"/>
      <c r="X552" s="1152"/>
      <c r="Y552" s="1152"/>
      <c r="Z552" s="1152"/>
      <c r="AA552" s="1152"/>
      <c r="AB552" s="1199"/>
      <c r="AC552" s="1199"/>
      <c r="AD552" s="1199"/>
      <c r="AE552" s="1199"/>
      <c r="AF552" s="1152"/>
      <c r="AG552" s="1152"/>
      <c r="AH552" s="1152"/>
      <c r="AI552" s="1152"/>
      <c r="AJ552" s="1152"/>
      <c r="AK552" s="1152"/>
      <c r="AL552" s="1152"/>
      <c r="AM552" s="1152"/>
      <c r="AN552" s="1152"/>
      <c r="AO552" s="1152"/>
      <c r="AP552" s="1152"/>
      <c r="AQ552" s="1152"/>
      <c r="AR552" s="1152"/>
      <c r="AS552" s="1152"/>
      <c r="AT552" s="1152"/>
      <c r="AU552" s="1152"/>
      <c r="AV552" s="1152"/>
      <c r="AW552" s="1152"/>
      <c r="AX552" s="1153"/>
      <c r="AY552" s="1152"/>
      <c r="AZ552" s="1152"/>
      <c r="BA552" s="1152"/>
      <c r="BB552" s="1152"/>
      <c r="BC552" s="1152"/>
      <c r="BD552" s="1152"/>
      <c r="BE552" s="1152"/>
      <c r="BF552" s="1152"/>
      <c r="BG552" s="1152"/>
      <c r="BH552" s="1152"/>
      <c r="BI552" s="1152"/>
      <c r="BJ552" s="1152"/>
      <c r="BK552" s="1152"/>
      <c r="BL552" s="1152"/>
      <c r="BM552" s="1152"/>
      <c r="BN552" s="1152"/>
      <c r="BO552" s="1152"/>
      <c r="BP552" s="1152"/>
      <c r="BQ552" s="1152"/>
      <c r="BR552" s="1152"/>
      <c r="BS552" s="1199"/>
      <c r="BT552" s="1152"/>
      <c r="BU552" s="1152"/>
      <c r="BV552" s="1152"/>
      <c r="BW552" s="1152"/>
      <c r="BX552" s="1152"/>
      <c r="BY552" s="1152"/>
      <c r="BZ552" s="1152"/>
      <c r="CA552" s="1152"/>
      <c r="CB552" s="1152"/>
      <c r="CC552" s="1152"/>
      <c r="CD552" s="1152"/>
      <c r="CE552" s="1152"/>
      <c r="CF552" s="1152"/>
      <c r="CG552" s="1152"/>
      <c r="CH552" s="1152"/>
      <c r="CI552" s="1152"/>
      <c r="CJ552" s="1152"/>
      <c r="CK552" s="1152"/>
      <c r="CL552" s="1152"/>
      <c r="CM552" s="1199"/>
      <c r="CN552" s="1199"/>
    </row>
    <row r="553" spans="2:92">
      <c r="B553" s="1151"/>
      <c r="I553" s="1152"/>
      <c r="J553" s="1152"/>
      <c r="K553" s="1152"/>
      <c r="L553" s="1152"/>
      <c r="M553" s="1152"/>
      <c r="N553" s="1152"/>
      <c r="O553" s="1152"/>
      <c r="P553" s="1152"/>
      <c r="Q553" s="1152"/>
      <c r="R553" s="1152"/>
      <c r="S553" s="1152"/>
      <c r="T553" s="1152"/>
      <c r="U553" s="1152"/>
      <c r="V553" s="1152"/>
      <c r="W553" s="1152"/>
      <c r="X553" s="1152"/>
      <c r="Y553" s="1152"/>
      <c r="Z553" s="1152"/>
      <c r="AA553" s="1152"/>
      <c r="AB553" s="1199"/>
      <c r="AC553" s="1199"/>
      <c r="AD553" s="1199"/>
      <c r="AE553" s="1199"/>
      <c r="AF553" s="1152"/>
      <c r="AG553" s="1152"/>
      <c r="AH553" s="1152"/>
      <c r="AI553" s="1152"/>
      <c r="AJ553" s="1152"/>
      <c r="AK553" s="1152"/>
      <c r="AL553" s="1152"/>
      <c r="AM553" s="1152"/>
      <c r="AN553" s="1152"/>
      <c r="AO553" s="1152"/>
      <c r="AP553" s="1152"/>
      <c r="AQ553" s="1152"/>
      <c r="AR553" s="1152"/>
      <c r="AS553" s="1152"/>
      <c r="AT553" s="1152"/>
      <c r="AU553" s="1152"/>
      <c r="AV553" s="1152"/>
      <c r="AW553" s="1152"/>
      <c r="AX553" s="1153"/>
      <c r="AY553" s="1152"/>
      <c r="AZ553" s="1152"/>
      <c r="BA553" s="1152"/>
      <c r="BB553" s="1152"/>
      <c r="BC553" s="1152"/>
      <c r="BD553" s="1152"/>
      <c r="BE553" s="1152"/>
      <c r="BF553" s="1152"/>
      <c r="BG553" s="1152"/>
      <c r="BH553" s="1152"/>
      <c r="BI553" s="1152"/>
      <c r="BJ553" s="1152"/>
      <c r="BK553" s="1152"/>
      <c r="BL553" s="1152"/>
      <c r="BM553" s="1152"/>
      <c r="BN553" s="1152"/>
      <c r="BO553" s="1152"/>
      <c r="BP553" s="1152"/>
      <c r="BQ553" s="1152"/>
      <c r="BR553" s="1152"/>
      <c r="BS553" s="1199"/>
      <c r="BT553" s="1152"/>
      <c r="BU553" s="1152"/>
      <c r="BV553" s="1152"/>
      <c r="BW553" s="1152"/>
      <c r="BX553" s="1152"/>
      <c r="BY553" s="1152"/>
      <c r="BZ553" s="1152"/>
      <c r="CA553" s="1152"/>
      <c r="CB553" s="1152"/>
      <c r="CC553" s="1152"/>
      <c r="CD553" s="1152"/>
      <c r="CE553" s="1152"/>
      <c r="CF553" s="1152"/>
      <c r="CG553" s="1152"/>
      <c r="CH553" s="1152"/>
      <c r="CI553" s="1152"/>
      <c r="CJ553" s="1152"/>
      <c r="CK553" s="1152"/>
      <c r="CL553" s="1152"/>
      <c r="CM553" s="1199"/>
      <c r="CN553" s="1199"/>
    </row>
    <row r="554" spans="2:92">
      <c r="B554" s="1151"/>
      <c r="I554" s="1152"/>
      <c r="J554" s="1152"/>
      <c r="K554" s="1152"/>
      <c r="L554" s="1152"/>
      <c r="M554" s="1152"/>
      <c r="N554" s="1152"/>
      <c r="O554" s="1152"/>
      <c r="P554" s="1152"/>
      <c r="Q554" s="1152"/>
      <c r="R554" s="1152"/>
      <c r="S554" s="1152"/>
      <c r="T554" s="1152"/>
      <c r="U554" s="1152"/>
      <c r="V554" s="1152"/>
      <c r="W554" s="1152"/>
      <c r="X554" s="1152"/>
      <c r="Y554" s="1152"/>
      <c r="Z554" s="1152"/>
      <c r="AA554" s="1152"/>
      <c r="AB554" s="1199"/>
      <c r="AC554" s="1199"/>
      <c r="AD554" s="1199"/>
      <c r="AE554" s="1199"/>
      <c r="AF554" s="1152"/>
      <c r="AG554" s="1152"/>
      <c r="AH554" s="1152"/>
      <c r="AI554" s="1152"/>
      <c r="AJ554" s="1152"/>
      <c r="AK554" s="1152"/>
      <c r="AL554" s="1152"/>
      <c r="AM554" s="1152"/>
      <c r="AN554" s="1152"/>
      <c r="AO554" s="1152"/>
      <c r="AP554" s="1152"/>
      <c r="AQ554" s="1152"/>
      <c r="AR554" s="1152"/>
      <c r="AS554" s="1152"/>
      <c r="AT554" s="1152"/>
      <c r="AU554" s="1152"/>
      <c r="AV554" s="1152"/>
      <c r="AW554" s="1152"/>
      <c r="AX554" s="1153"/>
      <c r="AY554" s="1152"/>
      <c r="AZ554" s="1152"/>
      <c r="BA554" s="1152"/>
      <c r="BB554" s="1152"/>
      <c r="BC554" s="1152"/>
      <c r="BD554" s="1152"/>
      <c r="BE554" s="1152"/>
      <c r="BF554" s="1152"/>
      <c r="BG554" s="1152"/>
      <c r="BH554" s="1152"/>
      <c r="BI554" s="1152"/>
      <c r="BJ554" s="1152"/>
      <c r="BK554" s="1152"/>
      <c r="BL554" s="1152"/>
      <c r="BM554" s="1152"/>
      <c r="BN554" s="1152"/>
      <c r="BO554" s="1152"/>
      <c r="BP554" s="1152"/>
      <c r="BQ554" s="1152"/>
      <c r="BR554" s="1152"/>
      <c r="BS554" s="1199"/>
      <c r="BT554" s="1152"/>
      <c r="BU554" s="1152"/>
      <c r="BV554" s="1152"/>
      <c r="BW554" s="1152"/>
      <c r="BX554" s="1152"/>
      <c r="BY554" s="1152"/>
      <c r="BZ554" s="1152"/>
      <c r="CA554" s="1152"/>
      <c r="CB554" s="1152"/>
      <c r="CC554" s="1152"/>
      <c r="CD554" s="1152"/>
      <c r="CE554" s="1152"/>
      <c r="CF554" s="1152"/>
      <c r="CG554" s="1152"/>
      <c r="CH554" s="1152"/>
      <c r="CI554" s="1152"/>
      <c r="CJ554" s="1152"/>
      <c r="CK554" s="1152"/>
      <c r="CL554" s="1152"/>
      <c r="CM554" s="1199"/>
      <c r="CN554" s="1199"/>
    </row>
    <row r="555" spans="2:92">
      <c r="B555" s="1151"/>
      <c r="I555" s="1152"/>
      <c r="J555" s="1152"/>
      <c r="K555" s="1152"/>
      <c r="L555" s="1152"/>
      <c r="M555" s="1152"/>
      <c r="N555" s="1152"/>
      <c r="O555" s="1152"/>
      <c r="P555" s="1152"/>
      <c r="Q555" s="1152"/>
      <c r="R555" s="1152"/>
      <c r="S555" s="1152"/>
      <c r="T555" s="1152"/>
      <c r="U555" s="1152"/>
      <c r="V555" s="1152"/>
      <c r="W555" s="1152"/>
      <c r="X555" s="1152"/>
      <c r="Y555" s="1152"/>
      <c r="Z555" s="1152"/>
      <c r="AA555" s="1152"/>
      <c r="AB555" s="1199"/>
      <c r="AC555" s="1199"/>
      <c r="AD555" s="1199"/>
      <c r="AE555" s="1199"/>
      <c r="AF555" s="1152"/>
      <c r="AG555" s="1152"/>
      <c r="AH555" s="1152"/>
      <c r="AI555" s="1152"/>
      <c r="AJ555" s="1152"/>
      <c r="AK555" s="1152"/>
      <c r="AL555" s="1152"/>
      <c r="AM555" s="1152"/>
      <c r="AN555" s="1152"/>
      <c r="AO555" s="1152"/>
      <c r="AP555" s="1152"/>
      <c r="AQ555" s="1152"/>
      <c r="AR555" s="1152"/>
      <c r="AS555" s="1152"/>
      <c r="AT555" s="1152"/>
      <c r="AU555" s="1152"/>
      <c r="AV555" s="1152"/>
      <c r="AW555" s="1152"/>
      <c r="AX555" s="1153"/>
      <c r="AY555" s="1152"/>
      <c r="AZ555" s="1152"/>
      <c r="BA555" s="1152"/>
      <c r="BB555" s="1152"/>
      <c r="BC555" s="1152"/>
      <c r="BD555" s="1152"/>
      <c r="BE555" s="1152"/>
      <c r="BF555" s="1152"/>
      <c r="BG555" s="1152"/>
      <c r="BH555" s="1152"/>
      <c r="BI555" s="1152"/>
      <c r="BJ555" s="1152"/>
      <c r="BK555" s="1152"/>
      <c r="BL555" s="1152"/>
      <c r="BM555" s="1152"/>
      <c r="BN555" s="1152"/>
      <c r="BO555" s="1152"/>
      <c r="BP555" s="1152"/>
      <c r="BQ555" s="1152"/>
      <c r="BR555" s="1152"/>
      <c r="BS555" s="1199"/>
      <c r="BT555" s="1152"/>
      <c r="BU555" s="1152"/>
      <c r="BV555" s="1152"/>
      <c r="BW555" s="1152"/>
      <c r="BX555" s="1152"/>
      <c r="BY555" s="1152"/>
      <c r="BZ555" s="1152"/>
      <c r="CA555" s="1152"/>
      <c r="CB555" s="1152"/>
      <c r="CC555" s="1152"/>
      <c r="CD555" s="1152"/>
      <c r="CE555" s="1152"/>
      <c r="CF555" s="1152"/>
      <c r="CG555" s="1152"/>
      <c r="CH555" s="1152"/>
      <c r="CI555" s="1152"/>
      <c r="CJ555" s="1152"/>
      <c r="CK555" s="1152"/>
      <c r="CL555" s="1152"/>
      <c r="CM555" s="1199"/>
      <c r="CN555" s="1199"/>
    </row>
    <row r="556" spans="2:92">
      <c r="B556" s="1151"/>
      <c r="I556" s="1152"/>
      <c r="J556" s="1152"/>
      <c r="K556" s="1152"/>
      <c r="L556" s="1152"/>
      <c r="M556" s="1152"/>
      <c r="N556" s="1152"/>
      <c r="O556" s="1152"/>
      <c r="P556" s="1152"/>
      <c r="Q556" s="1152"/>
      <c r="R556" s="1152"/>
      <c r="S556" s="1152"/>
      <c r="T556" s="1152"/>
      <c r="U556" s="1152"/>
      <c r="V556" s="1152"/>
      <c r="W556" s="1152"/>
      <c r="X556" s="1152"/>
      <c r="Y556" s="1152"/>
      <c r="Z556" s="1152"/>
      <c r="AA556" s="1152"/>
      <c r="AB556" s="1199"/>
      <c r="AC556" s="1199"/>
      <c r="AD556" s="1199"/>
      <c r="AE556" s="1199"/>
      <c r="AF556" s="1152"/>
      <c r="AG556" s="1152"/>
      <c r="AH556" s="1152"/>
      <c r="AI556" s="1152"/>
      <c r="AJ556" s="1152"/>
      <c r="AK556" s="1152"/>
      <c r="AL556" s="1152"/>
      <c r="AM556" s="1152"/>
      <c r="AN556" s="1152"/>
      <c r="AO556" s="1152"/>
      <c r="AP556" s="1152"/>
      <c r="AQ556" s="1152"/>
      <c r="AR556" s="1152"/>
      <c r="AS556" s="1152"/>
      <c r="AT556" s="1152"/>
      <c r="AU556" s="1152"/>
      <c r="AV556" s="1152"/>
      <c r="AW556" s="1152"/>
      <c r="AX556" s="1153"/>
      <c r="AY556" s="1152"/>
      <c r="AZ556" s="1152"/>
      <c r="BA556" s="1152"/>
      <c r="BB556" s="1152"/>
      <c r="BC556" s="1152"/>
      <c r="BD556" s="1152"/>
      <c r="BE556" s="1152"/>
      <c r="BF556" s="1152"/>
      <c r="BG556" s="1152"/>
      <c r="BH556" s="1152"/>
      <c r="BI556" s="1152"/>
      <c r="BJ556" s="1152"/>
      <c r="BK556" s="1152"/>
      <c r="BL556" s="1152"/>
      <c r="BM556" s="1152"/>
      <c r="BN556" s="1152"/>
      <c r="BO556" s="1152"/>
      <c r="BP556" s="1152"/>
      <c r="BQ556" s="1152"/>
      <c r="BR556" s="1152"/>
      <c r="BS556" s="1199"/>
      <c r="BT556" s="1152"/>
      <c r="BU556" s="1152"/>
      <c r="BV556" s="1152"/>
      <c r="BW556" s="1152"/>
      <c r="BX556" s="1152"/>
      <c r="BY556" s="1152"/>
      <c r="BZ556" s="1152"/>
      <c r="CA556" s="1152"/>
      <c r="CB556" s="1152"/>
      <c r="CC556" s="1152"/>
      <c r="CD556" s="1152"/>
      <c r="CE556" s="1152"/>
      <c r="CF556" s="1152"/>
      <c r="CG556" s="1152"/>
      <c r="CH556" s="1152"/>
      <c r="CI556" s="1152"/>
      <c r="CJ556" s="1152"/>
      <c r="CK556" s="1152"/>
      <c r="CL556" s="1152"/>
      <c r="CM556" s="1199"/>
      <c r="CN556" s="1199"/>
    </row>
    <row r="557" spans="2:92">
      <c r="B557" s="1151"/>
      <c r="I557" s="1152"/>
      <c r="J557" s="1152"/>
      <c r="K557" s="1152"/>
      <c r="L557" s="1152"/>
      <c r="M557" s="1152"/>
      <c r="N557" s="1152"/>
      <c r="O557" s="1152"/>
      <c r="P557" s="1152"/>
      <c r="Q557" s="1152"/>
      <c r="R557" s="1152"/>
      <c r="S557" s="1152"/>
      <c r="T557" s="1152"/>
      <c r="U557" s="1152"/>
      <c r="V557" s="1152"/>
      <c r="W557" s="1152"/>
      <c r="X557" s="1152"/>
      <c r="Y557" s="1152"/>
      <c r="Z557" s="1152"/>
      <c r="AA557" s="1152"/>
      <c r="AB557" s="1199"/>
      <c r="AC557" s="1199"/>
      <c r="AD557" s="1199"/>
      <c r="AE557" s="1199"/>
      <c r="AF557" s="1152"/>
      <c r="AG557" s="1152"/>
      <c r="AH557" s="1152"/>
      <c r="AI557" s="1152"/>
      <c r="AJ557" s="1152"/>
      <c r="AK557" s="1152"/>
      <c r="AL557" s="1152"/>
      <c r="AM557" s="1152"/>
      <c r="AN557" s="1152"/>
      <c r="AO557" s="1152"/>
      <c r="AP557" s="1152"/>
      <c r="AQ557" s="1152"/>
      <c r="AR557" s="1152"/>
      <c r="AS557" s="1152"/>
      <c r="AT557" s="1152"/>
      <c r="AU557" s="1152"/>
      <c r="AV557" s="1152"/>
      <c r="AW557" s="1152"/>
      <c r="AX557" s="1153"/>
      <c r="AY557" s="1152"/>
      <c r="AZ557" s="1152"/>
      <c r="BA557" s="1152"/>
      <c r="BB557" s="1152"/>
      <c r="BC557" s="1152"/>
      <c r="BD557" s="1152"/>
      <c r="BE557" s="1152"/>
      <c r="BF557" s="1152"/>
      <c r="BG557" s="1152"/>
      <c r="BH557" s="1152"/>
      <c r="BI557" s="1152"/>
      <c r="BJ557" s="1152"/>
      <c r="BK557" s="1152"/>
      <c r="BL557" s="1152"/>
      <c r="BM557" s="1152"/>
      <c r="BN557" s="1152"/>
      <c r="BO557" s="1152"/>
      <c r="BP557" s="1152"/>
      <c r="BQ557" s="1152"/>
      <c r="BR557" s="1152"/>
      <c r="BS557" s="1199"/>
      <c r="BT557" s="1152"/>
      <c r="BU557" s="1152"/>
      <c r="BV557" s="1152"/>
      <c r="BW557" s="1152"/>
      <c r="BX557" s="1152"/>
      <c r="BY557" s="1152"/>
      <c r="BZ557" s="1152"/>
      <c r="CA557" s="1152"/>
      <c r="CB557" s="1152"/>
      <c r="CC557" s="1152"/>
      <c r="CD557" s="1152"/>
      <c r="CE557" s="1152"/>
      <c r="CF557" s="1152"/>
      <c r="CG557" s="1152"/>
      <c r="CH557" s="1152"/>
      <c r="CI557" s="1152"/>
      <c r="CJ557" s="1152"/>
      <c r="CK557" s="1152"/>
      <c r="CL557" s="1152"/>
      <c r="CM557" s="1199"/>
      <c r="CN557" s="1199"/>
    </row>
    <row r="558" spans="2:92">
      <c r="B558" s="1151"/>
      <c r="I558" s="1152"/>
      <c r="J558" s="1152"/>
      <c r="K558" s="1152"/>
      <c r="L558" s="1152"/>
      <c r="M558" s="1152"/>
      <c r="N558" s="1152"/>
      <c r="O558" s="1152"/>
      <c r="P558" s="1152"/>
      <c r="Q558" s="1152"/>
      <c r="R558" s="1152"/>
      <c r="S558" s="1152"/>
      <c r="T558" s="1152"/>
      <c r="U558" s="1152"/>
      <c r="V558" s="1152"/>
      <c r="W558" s="1152"/>
      <c r="X558" s="1152"/>
      <c r="Y558" s="1152"/>
      <c r="Z558" s="1152"/>
      <c r="AA558" s="1152"/>
      <c r="AB558" s="1199"/>
      <c r="AC558" s="1199"/>
      <c r="AD558" s="1199"/>
      <c r="AE558" s="1199"/>
      <c r="AF558" s="1152"/>
      <c r="AG558" s="1152"/>
      <c r="AH558" s="1152"/>
      <c r="AI558" s="1152"/>
      <c r="AJ558" s="1152"/>
      <c r="AK558" s="1152"/>
      <c r="AL558" s="1152"/>
      <c r="AM558" s="1152"/>
      <c r="AN558" s="1152"/>
      <c r="AO558" s="1152"/>
      <c r="AP558" s="1152"/>
      <c r="AQ558" s="1152"/>
      <c r="AR558" s="1152"/>
      <c r="AS558" s="1152"/>
      <c r="AT558" s="1152"/>
      <c r="AU558" s="1152"/>
      <c r="AV558" s="1152"/>
      <c r="AW558" s="1152"/>
      <c r="AX558" s="1153"/>
      <c r="AY558" s="1152"/>
      <c r="AZ558" s="1152"/>
      <c r="BA558" s="1152"/>
      <c r="BB558" s="1152"/>
      <c r="BC558" s="1152"/>
      <c r="BD558" s="1152"/>
      <c r="BE558" s="1152"/>
      <c r="BF558" s="1152"/>
      <c r="BG558" s="1152"/>
      <c r="BH558" s="1152"/>
      <c r="BI558" s="1152"/>
      <c r="BJ558" s="1152"/>
      <c r="BK558" s="1152"/>
      <c r="BL558" s="1152"/>
      <c r="BM558" s="1152"/>
      <c r="BN558" s="1152"/>
      <c r="BO558" s="1152"/>
      <c r="BP558" s="1152"/>
      <c r="BQ558" s="1152"/>
      <c r="BR558" s="1152"/>
      <c r="BS558" s="1199"/>
      <c r="BT558" s="1152"/>
      <c r="BU558" s="1152"/>
      <c r="BV558" s="1152"/>
      <c r="BW558" s="1152"/>
      <c r="BX558" s="1152"/>
      <c r="BY558" s="1152"/>
      <c r="BZ558" s="1152"/>
      <c r="CA558" s="1152"/>
      <c r="CB558" s="1152"/>
      <c r="CC558" s="1152"/>
      <c r="CD558" s="1152"/>
      <c r="CE558" s="1152"/>
      <c r="CF558" s="1152"/>
      <c r="CG558" s="1152"/>
      <c r="CH558" s="1152"/>
      <c r="CI558" s="1152"/>
      <c r="CJ558" s="1152"/>
      <c r="CK558" s="1152"/>
      <c r="CL558" s="1152"/>
      <c r="CM558" s="1199"/>
      <c r="CN558" s="1199"/>
    </row>
    <row r="559" spans="2:92">
      <c r="B559" s="1151"/>
      <c r="I559" s="1152"/>
      <c r="J559" s="1152"/>
      <c r="K559" s="1152"/>
      <c r="L559" s="1152"/>
      <c r="M559" s="1152"/>
      <c r="N559" s="1152"/>
      <c r="O559" s="1152"/>
      <c r="P559" s="1152"/>
      <c r="Q559" s="1152"/>
      <c r="R559" s="1152"/>
      <c r="S559" s="1152"/>
      <c r="T559" s="1152"/>
      <c r="U559" s="1152"/>
      <c r="V559" s="1152"/>
      <c r="W559" s="1152"/>
      <c r="X559" s="1152"/>
      <c r="Y559" s="1152"/>
      <c r="Z559" s="1152"/>
      <c r="AA559" s="1152"/>
      <c r="AB559" s="1199"/>
      <c r="AC559" s="1199"/>
      <c r="AD559" s="1199"/>
      <c r="AE559" s="1199"/>
      <c r="AF559" s="1152"/>
      <c r="AG559" s="1152"/>
      <c r="AH559" s="1152"/>
      <c r="AI559" s="1152"/>
      <c r="AJ559" s="1152"/>
      <c r="AK559" s="1152"/>
      <c r="AL559" s="1152"/>
      <c r="AM559" s="1152"/>
      <c r="AN559" s="1152"/>
      <c r="AO559" s="1152"/>
      <c r="AP559" s="1152"/>
      <c r="AQ559" s="1152"/>
      <c r="AR559" s="1152"/>
      <c r="AS559" s="1152"/>
      <c r="AT559" s="1152"/>
      <c r="AU559" s="1152"/>
      <c r="AV559" s="1152"/>
      <c r="AW559" s="1152"/>
      <c r="AX559" s="1153"/>
      <c r="AY559" s="1152"/>
      <c r="AZ559" s="1152"/>
      <c r="BA559" s="1152"/>
      <c r="BB559" s="1152"/>
      <c r="BC559" s="1152"/>
      <c r="BD559" s="1152"/>
      <c r="BE559" s="1152"/>
      <c r="BF559" s="1152"/>
      <c r="BG559" s="1152"/>
      <c r="BH559" s="1152"/>
      <c r="BI559" s="1152"/>
      <c r="BJ559" s="1152"/>
      <c r="BK559" s="1152"/>
      <c r="BL559" s="1152"/>
      <c r="BM559" s="1152"/>
      <c r="BN559" s="1152"/>
      <c r="BO559" s="1152"/>
      <c r="BP559" s="1152"/>
      <c r="BQ559" s="1152"/>
      <c r="BR559" s="1152"/>
      <c r="BS559" s="1199"/>
      <c r="BT559" s="1152"/>
      <c r="BU559" s="1152"/>
      <c r="BV559" s="1152"/>
      <c r="BW559" s="1152"/>
      <c r="BX559" s="1152"/>
      <c r="BY559" s="1152"/>
      <c r="BZ559" s="1152"/>
      <c r="CA559" s="1152"/>
      <c r="CB559" s="1152"/>
      <c r="CC559" s="1152"/>
      <c r="CD559" s="1152"/>
      <c r="CE559" s="1152"/>
      <c r="CF559" s="1152"/>
      <c r="CG559" s="1152"/>
      <c r="CH559" s="1152"/>
      <c r="CI559" s="1152"/>
      <c r="CJ559" s="1152"/>
      <c r="CK559" s="1152"/>
      <c r="CL559" s="1152"/>
      <c r="CM559" s="1199"/>
      <c r="CN559" s="1199"/>
    </row>
    <row r="560" spans="2:92">
      <c r="B560" s="1151"/>
      <c r="I560" s="1152"/>
      <c r="J560" s="1152"/>
      <c r="K560" s="1152"/>
      <c r="L560" s="1152"/>
      <c r="M560" s="1152"/>
      <c r="N560" s="1152"/>
      <c r="O560" s="1152"/>
      <c r="P560" s="1152"/>
      <c r="Q560" s="1152"/>
      <c r="R560" s="1152"/>
      <c r="S560" s="1152"/>
      <c r="T560" s="1152"/>
      <c r="U560" s="1152"/>
      <c r="V560" s="1152"/>
      <c r="W560" s="1152"/>
      <c r="X560" s="1152"/>
      <c r="Y560" s="1152"/>
      <c r="Z560" s="1152"/>
      <c r="AA560" s="1152"/>
      <c r="AB560" s="1199"/>
      <c r="AC560" s="1199"/>
      <c r="AD560" s="1199"/>
      <c r="AE560" s="1199"/>
      <c r="AF560" s="1152"/>
      <c r="AG560" s="1152"/>
      <c r="AH560" s="1152"/>
      <c r="AI560" s="1152"/>
      <c r="AJ560" s="1152"/>
      <c r="AK560" s="1152"/>
      <c r="AL560" s="1152"/>
      <c r="AM560" s="1152"/>
      <c r="AN560" s="1152"/>
      <c r="AO560" s="1152"/>
      <c r="AP560" s="1152"/>
      <c r="AQ560" s="1152"/>
      <c r="AR560" s="1152"/>
      <c r="AS560" s="1152"/>
      <c r="AT560" s="1152"/>
      <c r="AU560" s="1152"/>
      <c r="AV560" s="1152"/>
      <c r="AW560" s="1152"/>
      <c r="AX560" s="1153"/>
      <c r="AY560" s="1152"/>
      <c r="AZ560" s="1152"/>
      <c r="BA560" s="1152"/>
      <c r="BB560" s="1152"/>
      <c r="BC560" s="1152"/>
      <c r="BD560" s="1152"/>
      <c r="BE560" s="1152"/>
      <c r="BF560" s="1152"/>
      <c r="BG560" s="1152"/>
      <c r="BH560" s="1152"/>
      <c r="BI560" s="1152"/>
      <c r="BJ560" s="1152"/>
      <c r="BK560" s="1152"/>
      <c r="BL560" s="1152"/>
      <c r="BM560" s="1152"/>
      <c r="BN560" s="1152"/>
      <c r="BO560" s="1152"/>
      <c r="BP560" s="1152"/>
      <c r="BQ560" s="1152"/>
      <c r="BR560" s="1152"/>
      <c r="BS560" s="1199"/>
      <c r="BT560" s="1152"/>
      <c r="BU560" s="1152"/>
      <c r="BV560" s="1152"/>
      <c r="BW560" s="1152"/>
      <c r="BX560" s="1152"/>
      <c r="BY560" s="1152"/>
      <c r="BZ560" s="1152"/>
      <c r="CA560" s="1152"/>
      <c r="CB560" s="1152"/>
      <c r="CC560" s="1152"/>
      <c r="CD560" s="1152"/>
      <c r="CE560" s="1152"/>
      <c r="CF560" s="1152"/>
      <c r="CG560" s="1152"/>
      <c r="CH560" s="1152"/>
      <c r="CI560" s="1152"/>
      <c r="CJ560" s="1152"/>
      <c r="CK560" s="1152"/>
      <c r="CL560" s="1152"/>
      <c r="CM560" s="1199"/>
      <c r="CN560" s="1199"/>
    </row>
    <row r="561" spans="2:92">
      <c r="B561" s="1151"/>
      <c r="I561" s="1152"/>
      <c r="J561" s="1152"/>
      <c r="K561" s="1152"/>
      <c r="L561" s="1152"/>
      <c r="M561" s="1152"/>
      <c r="N561" s="1152"/>
      <c r="O561" s="1152"/>
      <c r="P561" s="1152"/>
      <c r="Q561" s="1152"/>
      <c r="R561" s="1152"/>
      <c r="S561" s="1152"/>
      <c r="T561" s="1152"/>
      <c r="U561" s="1152"/>
      <c r="V561" s="1152"/>
      <c r="W561" s="1152"/>
      <c r="X561" s="1152"/>
      <c r="Y561" s="1152"/>
      <c r="Z561" s="1152"/>
      <c r="AA561" s="1152"/>
      <c r="AB561" s="1199"/>
      <c r="AC561" s="1199"/>
      <c r="AD561" s="1199"/>
      <c r="AE561" s="1199"/>
      <c r="AF561" s="1152"/>
      <c r="AG561" s="1152"/>
      <c r="AH561" s="1152"/>
      <c r="AI561" s="1152"/>
      <c r="AJ561" s="1152"/>
      <c r="AK561" s="1152"/>
      <c r="AL561" s="1152"/>
      <c r="AM561" s="1152"/>
      <c r="AN561" s="1152"/>
      <c r="AO561" s="1152"/>
      <c r="AP561" s="1152"/>
      <c r="AQ561" s="1152"/>
      <c r="AR561" s="1152"/>
      <c r="AS561" s="1152"/>
      <c r="AT561" s="1152"/>
      <c r="AU561" s="1152"/>
      <c r="AV561" s="1152"/>
      <c r="AW561" s="1152"/>
      <c r="AX561" s="1153"/>
      <c r="AY561" s="1152"/>
      <c r="AZ561" s="1152"/>
      <c r="BA561" s="1152"/>
      <c r="BB561" s="1152"/>
      <c r="BC561" s="1152"/>
      <c r="BD561" s="1152"/>
      <c r="BE561" s="1152"/>
      <c r="BF561" s="1152"/>
      <c r="BG561" s="1152"/>
      <c r="BH561" s="1152"/>
      <c r="BI561" s="1152"/>
      <c r="BJ561" s="1152"/>
      <c r="BK561" s="1152"/>
      <c r="BL561" s="1152"/>
      <c r="BM561" s="1152"/>
      <c r="BN561" s="1152"/>
      <c r="BO561" s="1152"/>
      <c r="BP561" s="1152"/>
      <c r="BQ561" s="1152"/>
      <c r="BR561" s="1152"/>
      <c r="BS561" s="1199"/>
      <c r="BT561" s="1152"/>
      <c r="BU561" s="1152"/>
      <c r="BV561" s="1152"/>
      <c r="BW561" s="1152"/>
      <c r="BX561" s="1152"/>
      <c r="BY561" s="1152"/>
      <c r="BZ561" s="1152"/>
      <c r="CA561" s="1152"/>
      <c r="CB561" s="1152"/>
      <c r="CC561" s="1152"/>
      <c r="CD561" s="1152"/>
      <c r="CE561" s="1152"/>
      <c r="CF561" s="1152"/>
      <c r="CG561" s="1152"/>
      <c r="CH561" s="1152"/>
      <c r="CI561" s="1152"/>
      <c r="CJ561" s="1152"/>
      <c r="CK561" s="1152"/>
      <c r="CL561" s="1152"/>
      <c r="CM561" s="1199"/>
      <c r="CN561" s="1199"/>
    </row>
    <row r="562" spans="2:92">
      <c r="B562" s="1151"/>
      <c r="I562" s="1152"/>
      <c r="J562" s="1152"/>
      <c r="K562" s="1152"/>
      <c r="L562" s="1152"/>
      <c r="M562" s="1152"/>
      <c r="N562" s="1152"/>
      <c r="O562" s="1152"/>
      <c r="P562" s="1152"/>
      <c r="Q562" s="1152"/>
      <c r="R562" s="1152"/>
      <c r="S562" s="1152"/>
      <c r="T562" s="1152"/>
      <c r="U562" s="1152"/>
      <c r="V562" s="1152"/>
      <c r="W562" s="1152"/>
      <c r="X562" s="1152"/>
      <c r="Y562" s="1152"/>
      <c r="Z562" s="1152"/>
      <c r="AA562" s="1152"/>
      <c r="AB562" s="1199"/>
      <c r="AC562" s="1199"/>
      <c r="AD562" s="1199"/>
      <c r="AE562" s="1199"/>
      <c r="AF562" s="1152"/>
      <c r="AG562" s="1152"/>
      <c r="AH562" s="1152"/>
      <c r="AI562" s="1152"/>
      <c r="AJ562" s="1152"/>
      <c r="AK562" s="1152"/>
      <c r="AL562" s="1152"/>
      <c r="AM562" s="1152"/>
      <c r="AN562" s="1152"/>
      <c r="AO562" s="1152"/>
      <c r="AP562" s="1152"/>
      <c r="AQ562" s="1152"/>
      <c r="AR562" s="1152"/>
      <c r="AS562" s="1152"/>
      <c r="AT562" s="1152"/>
      <c r="AU562" s="1152"/>
      <c r="AV562" s="1152"/>
      <c r="AW562" s="1152"/>
      <c r="AX562" s="1153"/>
      <c r="AY562" s="1152"/>
      <c r="AZ562" s="1152"/>
      <c r="BA562" s="1152"/>
      <c r="BB562" s="1152"/>
      <c r="BC562" s="1152"/>
      <c r="BD562" s="1152"/>
      <c r="BE562" s="1152"/>
      <c r="BF562" s="1152"/>
      <c r="BG562" s="1152"/>
      <c r="BH562" s="1152"/>
      <c r="BI562" s="1152"/>
      <c r="BJ562" s="1152"/>
      <c r="BK562" s="1152"/>
      <c r="BL562" s="1152"/>
      <c r="BM562" s="1152"/>
      <c r="BN562" s="1152"/>
      <c r="BO562" s="1152"/>
      <c r="BP562" s="1152"/>
      <c r="BQ562" s="1152"/>
      <c r="BR562" s="1152"/>
      <c r="BS562" s="1199"/>
      <c r="BT562" s="1152"/>
      <c r="BU562" s="1152"/>
      <c r="BV562" s="1152"/>
      <c r="BW562" s="1152"/>
      <c r="BX562" s="1152"/>
      <c r="BY562" s="1152"/>
      <c r="BZ562" s="1152"/>
      <c r="CA562" s="1152"/>
      <c r="CB562" s="1152"/>
      <c r="CC562" s="1152"/>
      <c r="CD562" s="1152"/>
      <c r="CE562" s="1152"/>
      <c r="CF562" s="1152"/>
      <c r="CG562" s="1152"/>
      <c r="CH562" s="1152"/>
      <c r="CI562" s="1152"/>
      <c r="CJ562" s="1152"/>
      <c r="CK562" s="1152"/>
      <c r="CL562" s="1152"/>
      <c r="CM562" s="1199"/>
      <c r="CN562" s="1199"/>
    </row>
    <row r="563" spans="2:92">
      <c r="B563" s="1151"/>
      <c r="I563" s="1152"/>
      <c r="J563" s="1152"/>
      <c r="K563" s="1152"/>
      <c r="L563" s="1152"/>
      <c r="M563" s="1152"/>
      <c r="N563" s="1152"/>
      <c r="O563" s="1152"/>
      <c r="P563" s="1152"/>
      <c r="Q563" s="1152"/>
      <c r="R563" s="1152"/>
      <c r="S563" s="1152"/>
      <c r="T563" s="1152"/>
      <c r="U563" s="1152"/>
      <c r="V563" s="1152"/>
      <c r="W563" s="1152"/>
      <c r="X563" s="1152"/>
      <c r="Y563" s="1152"/>
      <c r="Z563" s="1152"/>
      <c r="AA563" s="1152"/>
      <c r="AB563" s="1199"/>
      <c r="AC563" s="1199"/>
      <c r="AD563" s="1199"/>
      <c r="AE563" s="1199"/>
      <c r="AF563" s="1152"/>
      <c r="AG563" s="1152"/>
      <c r="AH563" s="1152"/>
      <c r="AI563" s="1152"/>
      <c r="AJ563" s="1152"/>
      <c r="AK563" s="1152"/>
      <c r="AL563" s="1152"/>
      <c r="AM563" s="1152"/>
      <c r="AN563" s="1152"/>
      <c r="AO563" s="1152"/>
      <c r="AP563" s="1152"/>
      <c r="AQ563" s="1152"/>
      <c r="AR563" s="1152"/>
      <c r="AS563" s="1152"/>
      <c r="AT563" s="1152"/>
      <c r="AU563" s="1152"/>
      <c r="AV563" s="1152"/>
      <c r="AW563" s="1152"/>
      <c r="AX563" s="1153"/>
      <c r="AY563" s="1152"/>
      <c r="AZ563" s="1152"/>
      <c r="BA563" s="1152"/>
      <c r="BB563" s="1152"/>
      <c r="BC563" s="1152"/>
      <c r="BD563" s="1152"/>
      <c r="BE563" s="1152"/>
      <c r="BF563" s="1152"/>
      <c r="BG563" s="1152"/>
      <c r="BH563" s="1152"/>
      <c r="BI563" s="1152"/>
      <c r="BJ563" s="1152"/>
      <c r="BK563" s="1152"/>
      <c r="BL563" s="1152"/>
      <c r="BM563" s="1152"/>
      <c r="BN563" s="1152"/>
      <c r="BO563" s="1152"/>
      <c r="BP563" s="1152"/>
      <c r="BQ563" s="1152"/>
      <c r="BR563" s="1152"/>
      <c r="BS563" s="1199"/>
      <c r="BT563" s="1152"/>
      <c r="BU563" s="1152"/>
      <c r="BV563" s="1152"/>
      <c r="BW563" s="1152"/>
      <c r="BX563" s="1152"/>
      <c r="BY563" s="1152"/>
      <c r="BZ563" s="1152"/>
      <c r="CA563" s="1152"/>
      <c r="CB563" s="1152"/>
      <c r="CC563" s="1152"/>
      <c r="CD563" s="1152"/>
      <c r="CE563" s="1152"/>
      <c r="CF563" s="1152"/>
      <c r="CG563" s="1152"/>
      <c r="CH563" s="1152"/>
      <c r="CI563" s="1152"/>
      <c r="CJ563" s="1152"/>
      <c r="CK563" s="1152"/>
      <c r="CL563" s="1152"/>
      <c r="CM563" s="1199"/>
      <c r="CN563" s="1199"/>
    </row>
    <row r="564" spans="2:92">
      <c r="B564" s="1151"/>
      <c r="I564" s="1152"/>
      <c r="J564" s="1152"/>
      <c r="K564" s="1152"/>
      <c r="L564" s="1152"/>
      <c r="M564" s="1152"/>
      <c r="N564" s="1152"/>
      <c r="O564" s="1152"/>
      <c r="P564" s="1152"/>
      <c r="Q564" s="1152"/>
      <c r="R564" s="1152"/>
      <c r="S564" s="1152"/>
      <c r="T564" s="1152"/>
      <c r="U564" s="1152"/>
      <c r="V564" s="1152"/>
      <c r="W564" s="1152"/>
      <c r="X564" s="1152"/>
      <c r="Y564" s="1152"/>
      <c r="Z564" s="1152"/>
      <c r="AA564" s="1152"/>
      <c r="AB564" s="1199"/>
      <c r="AC564" s="1199"/>
      <c r="AD564" s="1199"/>
      <c r="AE564" s="1199"/>
      <c r="AF564" s="1152"/>
      <c r="AG564" s="1152"/>
      <c r="AH564" s="1152"/>
      <c r="AI564" s="1152"/>
      <c r="AJ564" s="1152"/>
      <c r="AK564" s="1152"/>
      <c r="AL564" s="1152"/>
      <c r="AM564" s="1152"/>
      <c r="AN564" s="1152"/>
      <c r="AO564" s="1152"/>
      <c r="AP564" s="1152"/>
      <c r="AQ564" s="1152"/>
      <c r="AR564" s="1152"/>
      <c r="AS564" s="1152"/>
      <c r="AT564" s="1152"/>
      <c r="AU564" s="1152"/>
      <c r="AV564" s="1152"/>
      <c r="AW564" s="1152"/>
      <c r="AX564" s="1153"/>
      <c r="AY564" s="1152"/>
      <c r="AZ564" s="1152"/>
      <c r="BA564" s="1152"/>
      <c r="BB564" s="1152"/>
      <c r="BC564" s="1152"/>
      <c r="BD564" s="1152"/>
      <c r="BE564" s="1152"/>
      <c r="BF564" s="1152"/>
      <c r="BG564" s="1152"/>
      <c r="BH564" s="1152"/>
      <c r="BI564" s="1152"/>
      <c r="BJ564" s="1152"/>
      <c r="BK564" s="1152"/>
      <c r="BL564" s="1152"/>
      <c r="BM564" s="1152"/>
      <c r="BN564" s="1152"/>
      <c r="BO564" s="1152"/>
      <c r="BP564" s="1152"/>
      <c r="BQ564" s="1152"/>
      <c r="BR564" s="1152"/>
      <c r="BS564" s="1199"/>
      <c r="BT564" s="1152"/>
      <c r="BU564" s="1152"/>
      <c r="BV564" s="1152"/>
      <c r="BW564" s="1152"/>
      <c r="BX564" s="1152"/>
      <c r="BY564" s="1152"/>
      <c r="BZ564" s="1152"/>
      <c r="CA564" s="1152"/>
      <c r="CB564" s="1152"/>
      <c r="CC564" s="1152"/>
      <c r="CD564" s="1152"/>
      <c r="CE564" s="1152"/>
      <c r="CF564" s="1152"/>
      <c r="CG564" s="1152"/>
      <c r="CH564" s="1152"/>
      <c r="CI564" s="1152"/>
      <c r="CJ564" s="1152"/>
      <c r="CK564" s="1152"/>
      <c r="CL564" s="1152"/>
      <c r="CM564" s="1199"/>
      <c r="CN564" s="1199"/>
    </row>
    <row r="565" spans="2:92">
      <c r="B565" s="1151"/>
      <c r="I565" s="1152"/>
      <c r="J565" s="1152"/>
      <c r="K565" s="1152"/>
      <c r="L565" s="1152"/>
      <c r="M565" s="1152"/>
      <c r="N565" s="1152"/>
      <c r="O565" s="1152"/>
      <c r="P565" s="1152"/>
      <c r="Q565" s="1152"/>
      <c r="R565" s="1152"/>
      <c r="S565" s="1152"/>
      <c r="T565" s="1152"/>
      <c r="U565" s="1152"/>
      <c r="V565" s="1152"/>
      <c r="W565" s="1152"/>
      <c r="X565" s="1152"/>
      <c r="Y565" s="1152"/>
      <c r="Z565" s="1152"/>
      <c r="AA565" s="1152"/>
      <c r="AB565" s="1199"/>
      <c r="AC565" s="1199"/>
      <c r="AD565" s="1199"/>
      <c r="AE565" s="1199"/>
      <c r="AF565" s="1152"/>
      <c r="AG565" s="1152"/>
      <c r="AH565" s="1152"/>
      <c r="AI565" s="1152"/>
      <c r="AJ565" s="1152"/>
      <c r="AK565" s="1152"/>
      <c r="AL565" s="1152"/>
      <c r="AM565" s="1152"/>
      <c r="AN565" s="1152"/>
      <c r="AO565" s="1152"/>
      <c r="AP565" s="1152"/>
      <c r="AQ565" s="1152"/>
      <c r="AR565" s="1152"/>
      <c r="AS565" s="1152"/>
      <c r="AT565" s="1152"/>
      <c r="AU565" s="1152"/>
      <c r="AV565" s="1152"/>
      <c r="AW565" s="1152"/>
      <c r="AX565" s="1153"/>
      <c r="AY565" s="1152"/>
      <c r="AZ565" s="1152"/>
      <c r="BA565" s="1152"/>
      <c r="BB565" s="1152"/>
      <c r="BC565" s="1152"/>
      <c r="BD565" s="1152"/>
      <c r="BE565" s="1152"/>
      <c r="BF565" s="1152"/>
      <c r="BG565" s="1152"/>
      <c r="BH565" s="1152"/>
      <c r="BI565" s="1152"/>
      <c r="BJ565" s="1152"/>
      <c r="BK565" s="1152"/>
      <c r="BL565" s="1152"/>
      <c r="BM565" s="1152"/>
      <c r="BN565" s="1152"/>
      <c r="BO565" s="1152"/>
      <c r="BP565" s="1152"/>
      <c r="BQ565" s="1152"/>
      <c r="BR565" s="1152"/>
      <c r="BS565" s="1199"/>
      <c r="BT565" s="1152"/>
      <c r="BU565" s="1152"/>
      <c r="BV565" s="1152"/>
      <c r="BW565" s="1152"/>
      <c r="BX565" s="1152"/>
      <c r="BY565" s="1152"/>
      <c r="BZ565" s="1152"/>
      <c r="CA565" s="1152"/>
      <c r="CB565" s="1152"/>
      <c r="CC565" s="1152"/>
      <c r="CD565" s="1152"/>
      <c r="CE565" s="1152"/>
      <c r="CF565" s="1152"/>
      <c r="CG565" s="1152"/>
      <c r="CH565" s="1152"/>
      <c r="CI565" s="1152"/>
      <c r="CJ565" s="1152"/>
      <c r="CK565" s="1152"/>
      <c r="CL565" s="1152"/>
      <c r="CM565" s="1199"/>
      <c r="CN565" s="1199"/>
    </row>
    <row r="566" spans="2:92">
      <c r="B566" s="1151"/>
      <c r="I566" s="1152"/>
      <c r="J566" s="1152"/>
      <c r="K566" s="1152"/>
      <c r="L566" s="1152"/>
      <c r="M566" s="1152"/>
      <c r="N566" s="1152"/>
      <c r="O566" s="1152"/>
      <c r="P566" s="1152"/>
      <c r="Q566" s="1152"/>
      <c r="R566" s="1152"/>
      <c r="S566" s="1152"/>
      <c r="T566" s="1152"/>
      <c r="U566" s="1152"/>
      <c r="V566" s="1152"/>
      <c r="W566" s="1152"/>
      <c r="X566" s="1152"/>
      <c r="Y566" s="1152"/>
      <c r="Z566" s="1152"/>
      <c r="AA566" s="1152"/>
      <c r="AB566" s="1199"/>
      <c r="AC566" s="1199"/>
      <c r="AD566" s="1199"/>
      <c r="AE566" s="1199"/>
      <c r="AF566" s="1152"/>
      <c r="AG566" s="1152"/>
      <c r="AH566" s="1152"/>
      <c r="AI566" s="1152"/>
      <c r="AJ566" s="1152"/>
      <c r="AK566" s="1152"/>
      <c r="AL566" s="1152"/>
      <c r="AM566" s="1152"/>
      <c r="AN566" s="1152"/>
      <c r="AO566" s="1152"/>
      <c r="AP566" s="1152"/>
      <c r="AQ566" s="1152"/>
      <c r="AR566" s="1152"/>
      <c r="AS566" s="1152"/>
      <c r="AT566" s="1152"/>
      <c r="AU566" s="1152"/>
      <c r="AV566" s="1152"/>
      <c r="AW566" s="1152"/>
      <c r="AX566" s="1153"/>
      <c r="AY566" s="1152"/>
      <c r="AZ566" s="1152"/>
      <c r="BA566" s="1152"/>
      <c r="BB566" s="1152"/>
      <c r="BC566" s="1152"/>
      <c r="BD566" s="1152"/>
      <c r="BE566" s="1152"/>
      <c r="BF566" s="1152"/>
      <c r="BG566" s="1152"/>
      <c r="BH566" s="1152"/>
      <c r="BI566" s="1152"/>
      <c r="BJ566" s="1152"/>
      <c r="BK566" s="1152"/>
      <c r="BL566" s="1152"/>
      <c r="BM566" s="1152"/>
      <c r="BN566" s="1152"/>
      <c r="BO566" s="1152"/>
      <c r="BP566" s="1152"/>
      <c r="BQ566" s="1152"/>
      <c r="BR566" s="1152"/>
      <c r="BS566" s="1199"/>
      <c r="BT566" s="1152"/>
      <c r="BU566" s="1152"/>
      <c r="BV566" s="1152"/>
      <c r="BW566" s="1152"/>
      <c r="BX566" s="1152"/>
      <c r="BY566" s="1152"/>
      <c r="BZ566" s="1152"/>
      <c r="CA566" s="1152"/>
      <c r="CB566" s="1152"/>
      <c r="CC566" s="1152"/>
      <c r="CD566" s="1152"/>
      <c r="CE566" s="1152"/>
      <c r="CF566" s="1152"/>
      <c r="CG566" s="1152"/>
      <c r="CH566" s="1152"/>
      <c r="CI566" s="1152"/>
      <c r="CJ566" s="1152"/>
      <c r="CK566" s="1152"/>
      <c r="CL566" s="1152"/>
      <c r="CM566" s="1199"/>
      <c r="CN566" s="1199"/>
    </row>
    <row r="567" spans="2:92">
      <c r="B567" s="1151"/>
      <c r="I567" s="1152"/>
      <c r="J567" s="1152"/>
      <c r="K567" s="1152"/>
      <c r="L567" s="1152"/>
      <c r="M567" s="1152"/>
      <c r="N567" s="1152"/>
      <c r="O567" s="1152"/>
      <c r="P567" s="1152"/>
      <c r="Q567" s="1152"/>
      <c r="R567" s="1152"/>
      <c r="S567" s="1152"/>
      <c r="T567" s="1152"/>
      <c r="U567" s="1152"/>
      <c r="V567" s="1152"/>
      <c r="W567" s="1152"/>
      <c r="X567" s="1152"/>
      <c r="Y567" s="1152"/>
      <c r="Z567" s="1152"/>
      <c r="AA567" s="1152"/>
      <c r="AB567" s="1199"/>
      <c r="AC567" s="1199"/>
      <c r="AD567" s="1199"/>
      <c r="AE567" s="1199"/>
      <c r="AF567" s="1152"/>
      <c r="AG567" s="1152"/>
      <c r="AH567" s="1152"/>
      <c r="AI567" s="1152"/>
      <c r="AJ567" s="1152"/>
      <c r="AK567" s="1152"/>
      <c r="AL567" s="1152"/>
      <c r="AM567" s="1152"/>
      <c r="AN567" s="1152"/>
      <c r="AO567" s="1152"/>
      <c r="AP567" s="1152"/>
      <c r="AQ567" s="1152"/>
      <c r="AR567" s="1152"/>
      <c r="AS567" s="1152"/>
      <c r="AT567" s="1152"/>
      <c r="AU567" s="1152"/>
      <c r="AV567" s="1152"/>
      <c r="AW567" s="1152"/>
      <c r="AX567" s="1153"/>
      <c r="AY567" s="1152"/>
      <c r="AZ567" s="1152"/>
      <c r="BA567" s="1152"/>
      <c r="BB567" s="1152"/>
      <c r="BC567" s="1152"/>
      <c r="BD567" s="1152"/>
      <c r="BE567" s="1152"/>
      <c r="BF567" s="1152"/>
      <c r="BG567" s="1152"/>
      <c r="BH567" s="1152"/>
      <c r="BI567" s="1152"/>
      <c r="BJ567" s="1152"/>
      <c r="BK567" s="1152"/>
      <c r="BL567" s="1152"/>
      <c r="BM567" s="1152"/>
      <c r="BN567" s="1152"/>
      <c r="BO567" s="1152"/>
      <c r="BP567" s="1152"/>
      <c r="BQ567" s="1152"/>
      <c r="BR567" s="1152"/>
      <c r="BS567" s="1199"/>
      <c r="BT567" s="1152"/>
      <c r="BU567" s="1152"/>
      <c r="BV567" s="1152"/>
      <c r="BW567" s="1152"/>
      <c r="BX567" s="1152"/>
      <c r="BY567" s="1152"/>
      <c r="BZ567" s="1152"/>
      <c r="CA567" s="1152"/>
      <c r="CB567" s="1152"/>
      <c r="CC567" s="1152"/>
      <c r="CD567" s="1152"/>
      <c r="CE567" s="1152"/>
      <c r="CF567" s="1152"/>
      <c r="CG567" s="1152"/>
      <c r="CH567" s="1152"/>
      <c r="CI567" s="1152"/>
      <c r="CJ567" s="1152"/>
      <c r="CK567" s="1152"/>
      <c r="CL567" s="1152"/>
      <c r="CM567" s="1199"/>
      <c r="CN567" s="1199"/>
    </row>
    <row r="568" spans="2:92">
      <c r="B568" s="1151"/>
      <c r="I568" s="1152"/>
      <c r="J568" s="1152"/>
      <c r="K568" s="1152"/>
      <c r="L568" s="1152"/>
      <c r="M568" s="1152"/>
      <c r="N568" s="1152"/>
      <c r="O568" s="1152"/>
      <c r="P568" s="1152"/>
      <c r="Q568" s="1152"/>
      <c r="R568" s="1152"/>
      <c r="S568" s="1152"/>
      <c r="T568" s="1152"/>
      <c r="U568" s="1152"/>
      <c r="V568" s="1152"/>
      <c r="W568" s="1152"/>
      <c r="X568" s="1152"/>
      <c r="Y568" s="1152"/>
      <c r="Z568" s="1152"/>
      <c r="AA568" s="1152"/>
      <c r="AB568" s="1199"/>
      <c r="AC568" s="1199"/>
      <c r="AD568" s="1199"/>
      <c r="AE568" s="1199"/>
      <c r="AF568" s="1152"/>
      <c r="AG568" s="1152"/>
      <c r="AH568" s="1152"/>
      <c r="AI568" s="1152"/>
      <c r="AJ568" s="1152"/>
      <c r="AK568" s="1152"/>
      <c r="AL568" s="1152"/>
      <c r="AM568" s="1152"/>
      <c r="AN568" s="1152"/>
      <c r="AO568" s="1152"/>
      <c r="AP568" s="1152"/>
      <c r="AQ568" s="1152"/>
      <c r="AR568" s="1152"/>
      <c r="AS568" s="1152"/>
      <c r="AT568" s="1152"/>
      <c r="AU568" s="1152"/>
      <c r="AV568" s="1152"/>
      <c r="AW568" s="1152"/>
      <c r="AX568" s="1153"/>
      <c r="AY568" s="1152"/>
      <c r="AZ568" s="1152"/>
      <c r="BA568" s="1152"/>
      <c r="BB568" s="1152"/>
      <c r="BC568" s="1152"/>
      <c r="BD568" s="1152"/>
      <c r="BE568" s="1152"/>
      <c r="BF568" s="1152"/>
      <c r="BG568" s="1152"/>
      <c r="BH568" s="1152"/>
      <c r="BI568" s="1152"/>
      <c r="BJ568" s="1152"/>
      <c r="BK568" s="1152"/>
      <c r="BL568" s="1152"/>
      <c r="BM568" s="1152"/>
      <c r="BN568" s="1152"/>
      <c r="BO568" s="1152"/>
      <c r="BP568" s="1152"/>
      <c r="BQ568" s="1152"/>
      <c r="BR568" s="1152"/>
      <c r="BS568" s="1199"/>
      <c r="BT568" s="1152"/>
      <c r="BU568" s="1152"/>
      <c r="BV568" s="1152"/>
      <c r="BW568" s="1152"/>
      <c r="BX568" s="1152"/>
      <c r="BY568" s="1152"/>
      <c r="BZ568" s="1152"/>
      <c r="CA568" s="1152"/>
      <c r="CB568" s="1152"/>
      <c r="CC568" s="1152"/>
      <c r="CD568" s="1152"/>
      <c r="CE568" s="1152"/>
      <c r="CF568" s="1152"/>
      <c r="CG568" s="1152"/>
      <c r="CH568" s="1152"/>
      <c r="CI568" s="1152"/>
      <c r="CJ568" s="1152"/>
      <c r="CK568" s="1152"/>
      <c r="CL568" s="1152"/>
      <c r="CM568" s="1199"/>
      <c r="CN568" s="1199"/>
    </row>
    <row r="569" spans="2:92">
      <c r="B569" s="1151"/>
      <c r="I569" s="1152"/>
      <c r="J569" s="1152"/>
      <c r="K569" s="1152"/>
      <c r="L569" s="1152"/>
      <c r="M569" s="1152"/>
      <c r="N569" s="1152"/>
      <c r="O569" s="1152"/>
      <c r="P569" s="1152"/>
      <c r="Q569" s="1152"/>
      <c r="R569" s="1152"/>
      <c r="S569" s="1152"/>
      <c r="T569" s="1152"/>
      <c r="U569" s="1152"/>
      <c r="V569" s="1152"/>
      <c r="W569" s="1152"/>
      <c r="X569" s="1152"/>
      <c r="Y569" s="1152"/>
      <c r="Z569" s="1152"/>
      <c r="AA569" s="1152"/>
      <c r="AB569" s="1199"/>
      <c r="AC569" s="1199"/>
      <c r="AD569" s="1199"/>
      <c r="AE569" s="1199"/>
      <c r="AF569" s="1152"/>
      <c r="AG569" s="1152"/>
      <c r="AH569" s="1152"/>
      <c r="AI569" s="1152"/>
      <c r="AJ569" s="1152"/>
      <c r="AK569" s="1152"/>
      <c r="AL569" s="1152"/>
      <c r="AM569" s="1152"/>
      <c r="AN569" s="1152"/>
      <c r="AO569" s="1152"/>
      <c r="AP569" s="1152"/>
      <c r="AQ569" s="1152"/>
      <c r="AR569" s="1152"/>
      <c r="AS569" s="1152"/>
      <c r="AT569" s="1152"/>
      <c r="AU569" s="1152"/>
      <c r="AV569" s="1152"/>
      <c r="AW569" s="1152"/>
      <c r="AX569" s="1153"/>
      <c r="AY569" s="1152"/>
      <c r="AZ569" s="1152"/>
      <c r="BA569" s="1152"/>
      <c r="BB569" s="1152"/>
      <c r="BC569" s="1152"/>
      <c r="BD569" s="1152"/>
      <c r="BE569" s="1152"/>
      <c r="BF569" s="1152"/>
      <c r="BG569" s="1152"/>
      <c r="BH569" s="1152"/>
      <c r="BI569" s="1152"/>
      <c r="BJ569" s="1152"/>
      <c r="BK569" s="1152"/>
      <c r="BL569" s="1152"/>
      <c r="BM569" s="1152"/>
      <c r="BN569" s="1152"/>
      <c r="BO569" s="1152"/>
      <c r="BP569" s="1152"/>
      <c r="BQ569" s="1152"/>
      <c r="BR569" s="1152"/>
      <c r="BS569" s="1199"/>
      <c r="BT569" s="1152"/>
      <c r="BU569" s="1152"/>
      <c r="BV569" s="1152"/>
      <c r="BW569" s="1152"/>
      <c r="BX569" s="1152"/>
      <c r="BY569" s="1152"/>
      <c r="BZ569" s="1152"/>
      <c r="CA569" s="1152"/>
      <c r="CB569" s="1152"/>
      <c r="CC569" s="1152"/>
      <c r="CD569" s="1152"/>
      <c r="CE569" s="1152"/>
      <c r="CF569" s="1152"/>
      <c r="CG569" s="1152"/>
      <c r="CH569" s="1152"/>
      <c r="CI569" s="1152"/>
      <c r="CJ569" s="1152"/>
      <c r="CK569" s="1152"/>
      <c r="CL569" s="1152"/>
      <c r="CM569" s="1199"/>
      <c r="CN569" s="1199"/>
    </row>
    <row r="570" spans="2:92">
      <c r="B570" s="1151"/>
      <c r="I570" s="1152"/>
      <c r="J570" s="1152"/>
      <c r="K570" s="1152"/>
      <c r="L570" s="1152"/>
      <c r="M570" s="1152"/>
      <c r="N570" s="1152"/>
      <c r="O570" s="1152"/>
      <c r="P570" s="1152"/>
      <c r="Q570" s="1152"/>
      <c r="R570" s="1152"/>
      <c r="S570" s="1152"/>
      <c r="T570" s="1152"/>
      <c r="U570" s="1152"/>
      <c r="V570" s="1152"/>
      <c r="W570" s="1152"/>
      <c r="X570" s="1152"/>
      <c r="Y570" s="1152"/>
      <c r="Z570" s="1152"/>
      <c r="AA570" s="1152"/>
      <c r="AB570" s="1199"/>
      <c r="AC570" s="1199"/>
      <c r="AD570" s="1199"/>
      <c r="AE570" s="1199"/>
      <c r="AF570" s="1152"/>
      <c r="AG570" s="1152"/>
      <c r="AH570" s="1152"/>
      <c r="AI570" s="1152"/>
      <c r="AJ570" s="1152"/>
      <c r="AK570" s="1152"/>
      <c r="AL570" s="1152"/>
      <c r="AM570" s="1152"/>
      <c r="AN570" s="1152"/>
      <c r="AO570" s="1152"/>
      <c r="AP570" s="1152"/>
      <c r="AQ570" s="1152"/>
      <c r="AR570" s="1152"/>
      <c r="AS570" s="1152"/>
      <c r="AT570" s="1152"/>
      <c r="AU570" s="1152"/>
      <c r="AV570" s="1152"/>
      <c r="AW570" s="1152"/>
      <c r="AX570" s="1153"/>
      <c r="AY570" s="1152"/>
      <c r="AZ570" s="1152"/>
      <c r="BA570" s="1152"/>
      <c r="BB570" s="1152"/>
      <c r="BC570" s="1152"/>
      <c r="BD570" s="1152"/>
      <c r="BE570" s="1152"/>
      <c r="BF570" s="1152"/>
      <c r="BG570" s="1152"/>
      <c r="BH570" s="1152"/>
      <c r="BI570" s="1152"/>
      <c r="BJ570" s="1152"/>
      <c r="BK570" s="1152"/>
      <c r="BL570" s="1152"/>
      <c r="BM570" s="1152"/>
      <c r="BN570" s="1152"/>
      <c r="BO570" s="1152"/>
      <c r="BP570" s="1152"/>
      <c r="BQ570" s="1152"/>
      <c r="BR570" s="1152"/>
      <c r="BS570" s="1199"/>
      <c r="BT570" s="1152"/>
      <c r="BU570" s="1152"/>
      <c r="BV570" s="1152"/>
      <c r="BW570" s="1152"/>
      <c r="BX570" s="1152"/>
      <c r="BY570" s="1152"/>
      <c r="BZ570" s="1152"/>
      <c r="CA570" s="1152"/>
      <c r="CB570" s="1152"/>
      <c r="CC570" s="1152"/>
      <c r="CD570" s="1152"/>
      <c r="CE570" s="1152"/>
      <c r="CF570" s="1152"/>
      <c r="CG570" s="1152"/>
      <c r="CH570" s="1152"/>
      <c r="CI570" s="1152"/>
      <c r="CJ570" s="1152"/>
      <c r="CK570" s="1152"/>
      <c r="CL570" s="1152"/>
      <c r="CM570" s="1199"/>
      <c r="CN570" s="1199"/>
    </row>
    <row r="571" spans="2:92">
      <c r="B571" s="1151"/>
      <c r="I571" s="1152"/>
      <c r="J571" s="1152"/>
      <c r="K571" s="1152"/>
      <c r="L571" s="1152"/>
      <c r="M571" s="1152"/>
      <c r="N571" s="1152"/>
      <c r="O571" s="1152"/>
      <c r="P571" s="1152"/>
      <c r="Q571" s="1152"/>
      <c r="R571" s="1152"/>
      <c r="S571" s="1152"/>
      <c r="T571" s="1152"/>
      <c r="U571" s="1152"/>
      <c r="V571" s="1152"/>
      <c r="W571" s="1152"/>
      <c r="X571" s="1152"/>
      <c r="Y571" s="1152"/>
      <c r="Z571" s="1152"/>
      <c r="AA571" s="1152"/>
      <c r="AB571" s="1199"/>
      <c r="AC571" s="1199"/>
      <c r="AD571" s="1199"/>
      <c r="AE571" s="1199"/>
      <c r="AF571" s="1152"/>
      <c r="AG571" s="1152"/>
      <c r="AH571" s="1152"/>
      <c r="AI571" s="1152"/>
      <c r="AJ571" s="1152"/>
      <c r="AK571" s="1152"/>
      <c r="AL571" s="1152"/>
      <c r="AM571" s="1152"/>
      <c r="AN571" s="1152"/>
      <c r="AO571" s="1152"/>
      <c r="AP571" s="1152"/>
      <c r="AQ571" s="1152"/>
      <c r="AR571" s="1152"/>
      <c r="AS571" s="1152"/>
      <c r="AT571" s="1152"/>
      <c r="AU571" s="1152"/>
      <c r="AV571" s="1152"/>
      <c r="AW571" s="1152"/>
      <c r="AX571" s="1153"/>
      <c r="AY571" s="1152"/>
      <c r="AZ571" s="1152"/>
      <c r="BA571" s="1152"/>
      <c r="BB571" s="1152"/>
      <c r="BC571" s="1152"/>
      <c r="BD571" s="1152"/>
      <c r="BE571" s="1152"/>
      <c r="BF571" s="1152"/>
      <c r="BG571" s="1152"/>
      <c r="BH571" s="1152"/>
      <c r="BI571" s="1152"/>
      <c r="BJ571" s="1152"/>
      <c r="BK571" s="1152"/>
      <c r="BL571" s="1152"/>
      <c r="BM571" s="1152"/>
      <c r="BN571" s="1152"/>
      <c r="BO571" s="1152"/>
      <c r="BP571" s="1152"/>
      <c r="BQ571" s="1152"/>
      <c r="BR571" s="1152"/>
      <c r="BS571" s="1199"/>
      <c r="BT571" s="1152"/>
      <c r="BU571" s="1152"/>
      <c r="BV571" s="1152"/>
      <c r="BW571" s="1152"/>
      <c r="BX571" s="1152"/>
      <c r="BY571" s="1152"/>
      <c r="BZ571" s="1152"/>
      <c r="CA571" s="1152"/>
      <c r="CB571" s="1152"/>
      <c r="CC571" s="1152"/>
      <c r="CD571" s="1152"/>
      <c r="CE571" s="1152"/>
      <c r="CF571" s="1152"/>
      <c r="CG571" s="1152"/>
      <c r="CH571" s="1152"/>
      <c r="CI571" s="1152"/>
      <c r="CJ571" s="1152"/>
      <c r="CK571" s="1152"/>
      <c r="CL571" s="1152"/>
      <c r="CM571" s="1199"/>
      <c r="CN571" s="1199"/>
    </row>
    <row r="572" spans="2:92">
      <c r="B572" s="1151"/>
      <c r="I572" s="1152"/>
      <c r="J572" s="1152"/>
      <c r="K572" s="1152"/>
      <c r="L572" s="1152"/>
      <c r="M572" s="1152"/>
      <c r="N572" s="1152"/>
      <c r="O572" s="1152"/>
      <c r="P572" s="1152"/>
      <c r="Q572" s="1152"/>
      <c r="R572" s="1152"/>
      <c r="S572" s="1152"/>
      <c r="T572" s="1152"/>
      <c r="U572" s="1152"/>
      <c r="V572" s="1152"/>
      <c r="W572" s="1152"/>
      <c r="X572" s="1152"/>
      <c r="Y572" s="1152"/>
      <c r="Z572" s="1152"/>
      <c r="AA572" s="1152"/>
      <c r="AB572" s="1199"/>
      <c r="AC572" s="1199"/>
      <c r="AD572" s="1199"/>
      <c r="AE572" s="1199"/>
      <c r="AF572" s="1152"/>
      <c r="AG572" s="1152"/>
      <c r="AH572" s="1152"/>
      <c r="AI572" s="1152"/>
      <c r="AJ572" s="1152"/>
      <c r="AK572" s="1152"/>
      <c r="AL572" s="1152"/>
      <c r="AM572" s="1152"/>
      <c r="AN572" s="1152"/>
      <c r="AO572" s="1152"/>
      <c r="AP572" s="1152"/>
      <c r="AQ572" s="1152"/>
      <c r="AR572" s="1152"/>
      <c r="AS572" s="1152"/>
      <c r="AT572" s="1152"/>
      <c r="AU572" s="1152"/>
      <c r="AV572" s="1152"/>
      <c r="AW572" s="1152"/>
      <c r="AX572" s="1153"/>
      <c r="AY572" s="1152"/>
      <c r="AZ572" s="1152"/>
      <c r="BA572" s="1152"/>
      <c r="BB572" s="1152"/>
      <c r="BC572" s="1152"/>
      <c r="BD572" s="1152"/>
      <c r="BE572" s="1152"/>
      <c r="BF572" s="1152"/>
      <c r="BG572" s="1152"/>
      <c r="BH572" s="1152"/>
      <c r="BI572" s="1152"/>
      <c r="BJ572" s="1152"/>
      <c r="BK572" s="1152"/>
      <c r="BL572" s="1152"/>
      <c r="BM572" s="1152"/>
      <c r="BN572" s="1152"/>
      <c r="BO572" s="1152"/>
      <c r="BP572" s="1152"/>
      <c r="BQ572" s="1152"/>
      <c r="BR572" s="1152"/>
      <c r="BS572" s="1199"/>
      <c r="BT572" s="1152"/>
      <c r="BU572" s="1152"/>
      <c r="BV572" s="1152"/>
      <c r="BW572" s="1152"/>
      <c r="BX572" s="1152"/>
      <c r="BY572" s="1152"/>
      <c r="BZ572" s="1152"/>
      <c r="CA572" s="1152"/>
      <c r="CB572" s="1152"/>
      <c r="CC572" s="1152"/>
      <c r="CD572" s="1152"/>
      <c r="CE572" s="1152"/>
      <c r="CF572" s="1152"/>
      <c r="CG572" s="1152"/>
      <c r="CH572" s="1152"/>
      <c r="CI572" s="1152"/>
      <c r="CJ572" s="1152"/>
      <c r="CK572" s="1152"/>
      <c r="CL572" s="1152"/>
      <c r="CM572" s="1199"/>
      <c r="CN572" s="1199"/>
    </row>
    <row r="573" spans="2:92">
      <c r="B573" s="1151"/>
      <c r="I573" s="1152"/>
      <c r="J573" s="1152"/>
      <c r="K573" s="1152"/>
      <c r="L573" s="1152"/>
      <c r="M573" s="1152"/>
      <c r="N573" s="1152"/>
      <c r="O573" s="1152"/>
      <c r="P573" s="1152"/>
      <c r="Q573" s="1152"/>
      <c r="R573" s="1152"/>
      <c r="S573" s="1152"/>
      <c r="T573" s="1152"/>
      <c r="U573" s="1152"/>
      <c r="V573" s="1152"/>
      <c r="W573" s="1152"/>
      <c r="X573" s="1152"/>
      <c r="Y573" s="1152"/>
      <c r="Z573" s="1152"/>
      <c r="AA573" s="1152"/>
      <c r="AB573" s="1199"/>
      <c r="AC573" s="1199"/>
      <c r="AD573" s="1199"/>
      <c r="AE573" s="1199"/>
      <c r="AF573" s="1152"/>
      <c r="AG573" s="1152"/>
      <c r="AH573" s="1152"/>
      <c r="AI573" s="1152"/>
      <c r="AJ573" s="1152"/>
      <c r="AK573" s="1152"/>
      <c r="AL573" s="1152"/>
      <c r="AM573" s="1152"/>
      <c r="AN573" s="1152"/>
      <c r="AO573" s="1152"/>
      <c r="AP573" s="1152"/>
      <c r="AQ573" s="1152"/>
      <c r="AR573" s="1152"/>
      <c r="AS573" s="1152"/>
      <c r="AT573" s="1152"/>
      <c r="AU573" s="1152"/>
      <c r="AV573" s="1152"/>
      <c r="AW573" s="1152"/>
      <c r="AX573" s="1153"/>
      <c r="AY573" s="1152"/>
      <c r="AZ573" s="1152"/>
      <c r="BA573" s="1152"/>
      <c r="BB573" s="1152"/>
      <c r="BC573" s="1152"/>
      <c r="BD573" s="1152"/>
      <c r="BE573" s="1152"/>
      <c r="BF573" s="1152"/>
      <c r="BG573" s="1152"/>
      <c r="BH573" s="1152"/>
      <c r="BI573" s="1152"/>
      <c r="BJ573" s="1152"/>
      <c r="BK573" s="1152"/>
      <c r="BL573" s="1152"/>
      <c r="BM573" s="1152"/>
      <c r="BN573" s="1152"/>
      <c r="BO573" s="1152"/>
      <c r="BP573" s="1152"/>
      <c r="BQ573" s="1152"/>
      <c r="BR573" s="1152"/>
      <c r="BS573" s="1199"/>
      <c r="BT573" s="1152"/>
      <c r="BU573" s="1152"/>
      <c r="BV573" s="1152"/>
      <c r="BW573" s="1152"/>
      <c r="BX573" s="1152"/>
      <c r="BY573" s="1152"/>
      <c r="BZ573" s="1152"/>
      <c r="CA573" s="1152"/>
      <c r="CB573" s="1152"/>
      <c r="CC573" s="1152"/>
      <c r="CD573" s="1152"/>
      <c r="CE573" s="1152"/>
      <c r="CF573" s="1152"/>
      <c r="CG573" s="1152"/>
      <c r="CH573" s="1152"/>
      <c r="CI573" s="1152"/>
      <c r="CJ573" s="1152"/>
      <c r="CK573" s="1152"/>
      <c r="CL573" s="1152"/>
      <c r="CM573" s="1199"/>
      <c r="CN573" s="1199"/>
    </row>
    <row r="574" spans="2:92">
      <c r="B574" s="1151"/>
      <c r="I574" s="1152"/>
      <c r="J574" s="1152"/>
      <c r="K574" s="1152"/>
      <c r="L574" s="1152"/>
      <c r="M574" s="1152"/>
      <c r="N574" s="1152"/>
      <c r="O574" s="1152"/>
      <c r="P574" s="1152"/>
      <c r="Q574" s="1152"/>
      <c r="R574" s="1152"/>
      <c r="S574" s="1152"/>
      <c r="T574" s="1152"/>
      <c r="U574" s="1152"/>
      <c r="V574" s="1152"/>
      <c r="W574" s="1152"/>
      <c r="X574" s="1152"/>
      <c r="Y574" s="1152"/>
      <c r="Z574" s="1152"/>
      <c r="AA574" s="1152"/>
      <c r="AB574" s="1199"/>
      <c r="AC574" s="1199"/>
      <c r="AD574" s="1199"/>
      <c r="AE574" s="1199"/>
      <c r="AF574" s="1152"/>
      <c r="AG574" s="1152"/>
      <c r="AH574" s="1152"/>
      <c r="AI574" s="1152"/>
      <c r="AJ574" s="1152"/>
      <c r="AK574" s="1152"/>
      <c r="AL574" s="1152"/>
      <c r="AM574" s="1152"/>
      <c r="AN574" s="1152"/>
      <c r="AO574" s="1152"/>
      <c r="AP574" s="1152"/>
      <c r="AQ574" s="1152"/>
      <c r="AR574" s="1152"/>
      <c r="AS574" s="1152"/>
      <c r="AT574" s="1152"/>
      <c r="AU574" s="1152"/>
      <c r="AV574" s="1152"/>
      <c r="AW574" s="1152"/>
      <c r="AX574" s="1153"/>
      <c r="AY574" s="1152"/>
      <c r="AZ574" s="1152"/>
      <c r="BA574" s="1152"/>
      <c r="BB574" s="1152"/>
      <c r="BC574" s="1152"/>
      <c r="BD574" s="1152"/>
      <c r="BE574" s="1152"/>
      <c r="BF574" s="1152"/>
      <c r="BG574" s="1152"/>
      <c r="BH574" s="1152"/>
      <c r="BI574" s="1152"/>
      <c r="BJ574" s="1152"/>
      <c r="BK574" s="1152"/>
      <c r="BL574" s="1152"/>
      <c r="BM574" s="1152"/>
      <c r="BN574" s="1152"/>
      <c r="BO574" s="1152"/>
      <c r="BP574" s="1152"/>
      <c r="BQ574" s="1152"/>
      <c r="BR574" s="1152"/>
      <c r="BS574" s="1199"/>
      <c r="BT574" s="1152"/>
      <c r="BU574" s="1152"/>
      <c r="BV574" s="1152"/>
      <c r="BW574" s="1152"/>
      <c r="BX574" s="1152"/>
      <c r="BY574" s="1152"/>
      <c r="BZ574" s="1152"/>
      <c r="CA574" s="1152"/>
      <c r="CB574" s="1152"/>
      <c r="CC574" s="1152"/>
      <c r="CD574" s="1152"/>
      <c r="CE574" s="1152"/>
      <c r="CF574" s="1152"/>
      <c r="CG574" s="1152"/>
      <c r="CH574" s="1152"/>
      <c r="CI574" s="1152"/>
      <c r="CJ574" s="1152"/>
      <c r="CK574" s="1152"/>
      <c r="CL574" s="1152"/>
      <c r="CM574" s="1199"/>
      <c r="CN574" s="1199"/>
    </row>
    <row r="575" spans="2:92">
      <c r="B575" s="1151"/>
      <c r="I575" s="1152"/>
      <c r="J575" s="1152"/>
      <c r="K575" s="1152"/>
      <c r="L575" s="1152"/>
      <c r="M575" s="1152"/>
      <c r="N575" s="1152"/>
      <c r="O575" s="1152"/>
      <c r="P575" s="1152"/>
      <c r="Q575" s="1152"/>
      <c r="R575" s="1152"/>
      <c r="S575" s="1152"/>
      <c r="T575" s="1152"/>
      <c r="U575" s="1152"/>
      <c r="V575" s="1152"/>
      <c r="W575" s="1152"/>
      <c r="X575" s="1152"/>
      <c r="Y575" s="1152"/>
      <c r="Z575" s="1152"/>
      <c r="AA575" s="1152"/>
      <c r="AB575" s="1199"/>
      <c r="AC575" s="1199"/>
      <c r="AD575" s="1199"/>
      <c r="AE575" s="1199"/>
      <c r="AF575" s="1152"/>
      <c r="AG575" s="1152"/>
      <c r="AH575" s="1152"/>
      <c r="AI575" s="1152"/>
      <c r="AJ575" s="1152"/>
      <c r="AK575" s="1152"/>
      <c r="AL575" s="1152"/>
      <c r="AM575" s="1152"/>
      <c r="AN575" s="1152"/>
      <c r="AO575" s="1152"/>
      <c r="AP575" s="1152"/>
      <c r="AQ575" s="1152"/>
      <c r="AR575" s="1152"/>
      <c r="AS575" s="1152"/>
      <c r="AT575" s="1152"/>
      <c r="AU575" s="1152"/>
      <c r="AV575" s="1152"/>
      <c r="AW575" s="1152"/>
      <c r="AX575" s="1153"/>
      <c r="AY575" s="1152"/>
      <c r="AZ575" s="1152"/>
      <c r="BA575" s="1152"/>
      <c r="BB575" s="1152"/>
      <c r="BC575" s="1152"/>
      <c r="BD575" s="1152"/>
      <c r="BE575" s="1152"/>
      <c r="BF575" s="1152"/>
      <c r="BG575" s="1152"/>
      <c r="BH575" s="1152"/>
      <c r="BI575" s="1152"/>
      <c r="BJ575" s="1152"/>
      <c r="BK575" s="1152"/>
      <c r="BL575" s="1152"/>
      <c r="BM575" s="1152"/>
      <c r="BN575" s="1152"/>
      <c r="BO575" s="1152"/>
      <c r="BP575" s="1152"/>
      <c r="BQ575" s="1152"/>
      <c r="BR575" s="1152"/>
      <c r="BS575" s="1199"/>
      <c r="BT575" s="1152"/>
      <c r="BU575" s="1152"/>
      <c r="BV575" s="1152"/>
      <c r="BW575" s="1152"/>
      <c r="BX575" s="1152"/>
      <c r="BY575" s="1152"/>
      <c r="BZ575" s="1152"/>
      <c r="CA575" s="1152"/>
      <c r="CB575" s="1152"/>
      <c r="CC575" s="1152"/>
      <c r="CD575" s="1152"/>
      <c r="CE575" s="1152"/>
      <c r="CF575" s="1152"/>
      <c r="CG575" s="1152"/>
      <c r="CH575" s="1152"/>
      <c r="CI575" s="1152"/>
      <c r="CJ575" s="1152"/>
      <c r="CK575" s="1152"/>
      <c r="CL575" s="1152"/>
      <c r="CM575" s="1199"/>
      <c r="CN575" s="1199"/>
    </row>
    <row r="576" spans="2:92">
      <c r="B576" s="1151"/>
      <c r="I576" s="1152"/>
      <c r="J576" s="1152"/>
      <c r="K576" s="1152"/>
      <c r="L576" s="1152"/>
      <c r="M576" s="1152"/>
      <c r="N576" s="1152"/>
      <c r="O576" s="1152"/>
      <c r="P576" s="1152"/>
      <c r="Q576" s="1152"/>
      <c r="R576" s="1152"/>
      <c r="S576" s="1152"/>
      <c r="T576" s="1152"/>
      <c r="U576" s="1152"/>
      <c r="V576" s="1152"/>
      <c r="W576" s="1152"/>
      <c r="X576" s="1152"/>
      <c r="Y576" s="1152"/>
      <c r="Z576" s="1152"/>
      <c r="AA576" s="1152"/>
      <c r="AB576" s="1199"/>
      <c r="AC576" s="1199"/>
      <c r="AD576" s="1199"/>
      <c r="AE576" s="1199"/>
      <c r="AF576" s="1152"/>
      <c r="AG576" s="1152"/>
      <c r="AH576" s="1152"/>
      <c r="AI576" s="1152"/>
      <c r="AJ576" s="1152"/>
      <c r="AK576" s="1152"/>
      <c r="AL576" s="1152"/>
      <c r="AM576" s="1152"/>
      <c r="AN576" s="1152"/>
      <c r="AO576" s="1152"/>
      <c r="AP576" s="1152"/>
      <c r="AQ576" s="1152"/>
      <c r="AR576" s="1152"/>
      <c r="AS576" s="1152"/>
      <c r="AT576" s="1152"/>
      <c r="AU576" s="1152"/>
      <c r="AV576" s="1152"/>
      <c r="AW576" s="1152"/>
      <c r="AX576" s="1153"/>
      <c r="AY576" s="1152"/>
      <c r="AZ576" s="1152"/>
      <c r="BA576" s="1152"/>
      <c r="BB576" s="1152"/>
      <c r="BC576" s="1152"/>
      <c r="BD576" s="1152"/>
      <c r="BE576" s="1152"/>
      <c r="BF576" s="1152"/>
      <c r="BG576" s="1152"/>
      <c r="BH576" s="1152"/>
      <c r="BI576" s="1152"/>
      <c r="BJ576" s="1152"/>
      <c r="BK576" s="1152"/>
      <c r="BL576" s="1152"/>
      <c r="BM576" s="1152"/>
      <c r="BN576" s="1152"/>
      <c r="BO576" s="1152"/>
      <c r="BP576" s="1152"/>
      <c r="BQ576" s="1152"/>
      <c r="BR576" s="1152"/>
      <c r="BS576" s="1199"/>
      <c r="BT576" s="1152"/>
      <c r="BU576" s="1152"/>
      <c r="BV576" s="1152"/>
      <c r="BW576" s="1152"/>
      <c r="BX576" s="1152"/>
      <c r="BY576" s="1152"/>
      <c r="BZ576" s="1152"/>
      <c r="CA576" s="1152"/>
      <c r="CB576" s="1152"/>
      <c r="CC576" s="1152"/>
      <c r="CD576" s="1152"/>
      <c r="CE576" s="1152"/>
      <c r="CF576" s="1152"/>
      <c r="CG576" s="1152"/>
      <c r="CH576" s="1152"/>
      <c r="CI576" s="1152"/>
      <c r="CJ576" s="1152"/>
      <c r="CK576" s="1152"/>
      <c r="CL576" s="1152"/>
      <c r="CM576" s="1199"/>
      <c r="CN576" s="1199"/>
    </row>
    <row r="577" spans="2:92">
      <c r="B577" s="1151"/>
      <c r="I577" s="1152"/>
      <c r="J577" s="1152"/>
      <c r="K577" s="1152"/>
      <c r="L577" s="1152"/>
      <c r="M577" s="1152"/>
      <c r="N577" s="1152"/>
      <c r="O577" s="1152"/>
      <c r="P577" s="1152"/>
      <c r="Q577" s="1152"/>
      <c r="R577" s="1152"/>
      <c r="S577" s="1152"/>
      <c r="T577" s="1152"/>
      <c r="U577" s="1152"/>
      <c r="V577" s="1152"/>
      <c r="W577" s="1152"/>
      <c r="X577" s="1152"/>
      <c r="Y577" s="1152"/>
      <c r="Z577" s="1152"/>
      <c r="AA577" s="1152"/>
      <c r="AB577" s="1199"/>
      <c r="AC577" s="1199"/>
      <c r="AD577" s="1199"/>
      <c r="AE577" s="1199"/>
      <c r="AF577" s="1152"/>
      <c r="AG577" s="1152"/>
      <c r="AH577" s="1152"/>
      <c r="AI577" s="1152"/>
      <c r="AJ577" s="1152"/>
      <c r="AK577" s="1152"/>
      <c r="AL577" s="1152"/>
      <c r="AM577" s="1152"/>
      <c r="AN577" s="1152"/>
      <c r="AO577" s="1152"/>
      <c r="AP577" s="1152"/>
      <c r="AQ577" s="1152"/>
      <c r="AR577" s="1152"/>
      <c r="AS577" s="1152"/>
      <c r="AT577" s="1152"/>
      <c r="AU577" s="1152"/>
      <c r="AV577" s="1152"/>
      <c r="AW577" s="1152"/>
      <c r="AX577" s="1153"/>
      <c r="AY577" s="1152"/>
      <c r="AZ577" s="1152"/>
      <c r="BA577" s="1152"/>
      <c r="BB577" s="1152"/>
      <c r="BC577" s="1152"/>
      <c r="BD577" s="1152"/>
      <c r="BE577" s="1152"/>
      <c r="BF577" s="1152"/>
      <c r="BG577" s="1152"/>
      <c r="BH577" s="1152"/>
      <c r="BI577" s="1152"/>
      <c r="BJ577" s="1152"/>
      <c r="BK577" s="1152"/>
      <c r="BL577" s="1152"/>
      <c r="BM577" s="1152"/>
      <c r="BN577" s="1152"/>
      <c r="BO577" s="1152"/>
      <c r="BP577" s="1152"/>
      <c r="BQ577" s="1152"/>
      <c r="BR577" s="1152"/>
      <c r="BS577" s="1199"/>
      <c r="BT577" s="1152"/>
      <c r="BU577" s="1152"/>
      <c r="BV577" s="1152"/>
      <c r="BW577" s="1152"/>
      <c r="BX577" s="1152"/>
      <c r="BY577" s="1152"/>
      <c r="BZ577" s="1152"/>
      <c r="CA577" s="1152"/>
      <c r="CB577" s="1152"/>
      <c r="CC577" s="1152"/>
      <c r="CD577" s="1152"/>
      <c r="CE577" s="1152"/>
      <c r="CF577" s="1152"/>
      <c r="CG577" s="1152"/>
      <c r="CH577" s="1152"/>
      <c r="CI577" s="1152"/>
      <c r="CJ577" s="1152"/>
      <c r="CK577" s="1152"/>
      <c r="CL577" s="1152"/>
      <c r="CM577" s="1199"/>
      <c r="CN577" s="1199"/>
    </row>
    <row r="578" spans="2:92">
      <c r="B578" s="1151"/>
      <c r="I578" s="1152"/>
      <c r="J578" s="1152"/>
      <c r="K578" s="1152"/>
      <c r="L578" s="1152"/>
      <c r="M578" s="1152"/>
      <c r="N578" s="1152"/>
      <c r="O578" s="1152"/>
      <c r="P578" s="1152"/>
      <c r="Q578" s="1152"/>
      <c r="R578" s="1152"/>
      <c r="S578" s="1152"/>
      <c r="T578" s="1152"/>
      <c r="U578" s="1152"/>
      <c r="V578" s="1152"/>
      <c r="W578" s="1152"/>
      <c r="X578" s="1152"/>
      <c r="Y578" s="1152"/>
      <c r="Z578" s="1152"/>
      <c r="AA578" s="1152"/>
      <c r="AB578" s="1199"/>
      <c r="AC578" s="1199"/>
      <c r="AD578" s="1199"/>
      <c r="AE578" s="1199"/>
      <c r="AF578" s="1152"/>
      <c r="AG578" s="1152"/>
      <c r="AH578" s="1152"/>
      <c r="AI578" s="1152"/>
      <c r="AJ578" s="1152"/>
      <c r="AK578" s="1152"/>
      <c r="AL578" s="1152"/>
      <c r="AM578" s="1152"/>
      <c r="AN578" s="1152"/>
      <c r="AO578" s="1152"/>
      <c r="AP578" s="1152"/>
      <c r="AQ578" s="1152"/>
      <c r="AR578" s="1152"/>
      <c r="AS578" s="1152"/>
      <c r="AT578" s="1152"/>
      <c r="AU578" s="1152"/>
      <c r="AV578" s="1152"/>
      <c r="AW578" s="1152"/>
      <c r="AX578" s="1153"/>
      <c r="AY578" s="1152"/>
      <c r="AZ578" s="1152"/>
      <c r="BA578" s="1152"/>
      <c r="BB578" s="1152"/>
      <c r="BC578" s="1152"/>
      <c r="BD578" s="1152"/>
      <c r="BE578" s="1152"/>
      <c r="BF578" s="1152"/>
      <c r="BG578" s="1152"/>
      <c r="BH578" s="1152"/>
      <c r="BI578" s="1152"/>
      <c r="BJ578" s="1152"/>
      <c r="BK578" s="1152"/>
      <c r="BL578" s="1152"/>
      <c r="BM578" s="1152"/>
      <c r="BN578" s="1152"/>
      <c r="BO578" s="1152"/>
      <c r="BP578" s="1152"/>
      <c r="BQ578" s="1152"/>
      <c r="BR578" s="1152"/>
      <c r="BS578" s="1199"/>
      <c r="BT578" s="1152"/>
      <c r="BU578" s="1152"/>
      <c r="BV578" s="1152"/>
      <c r="BW578" s="1152"/>
      <c r="BX578" s="1152"/>
      <c r="BY578" s="1152"/>
      <c r="BZ578" s="1152"/>
      <c r="CA578" s="1152"/>
      <c r="CB578" s="1152"/>
      <c r="CC578" s="1152"/>
      <c r="CD578" s="1152"/>
      <c r="CE578" s="1152"/>
      <c r="CF578" s="1152"/>
      <c r="CG578" s="1152"/>
      <c r="CH578" s="1152"/>
      <c r="CI578" s="1152"/>
      <c r="CJ578" s="1152"/>
      <c r="CK578" s="1152"/>
      <c r="CL578" s="1152"/>
      <c r="CM578" s="1199"/>
      <c r="CN578" s="1199"/>
    </row>
    <row r="579" spans="2:92">
      <c r="B579" s="1151"/>
      <c r="I579" s="1152"/>
      <c r="J579" s="1152"/>
      <c r="K579" s="1152"/>
      <c r="L579" s="1152"/>
      <c r="M579" s="1152"/>
      <c r="N579" s="1152"/>
      <c r="O579" s="1152"/>
      <c r="P579" s="1152"/>
      <c r="Q579" s="1152"/>
      <c r="R579" s="1152"/>
      <c r="S579" s="1152"/>
      <c r="T579" s="1152"/>
      <c r="U579" s="1152"/>
      <c r="V579" s="1152"/>
      <c r="W579" s="1152"/>
      <c r="X579" s="1152"/>
      <c r="Y579" s="1152"/>
      <c r="Z579" s="1152"/>
      <c r="AA579" s="1152"/>
      <c r="AB579" s="1199"/>
      <c r="AC579" s="1199"/>
      <c r="AD579" s="1199"/>
      <c r="AE579" s="1199"/>
      <c r="AF579" s="1152"/>
      <c r="AG579" s="1152"/>
      <c r="AH579" s="1152"/>
      <c r="AI579" s="1152"/>
      <c r="AJ579" s="1152"/>
      <c r="AK579" s="1152"/>
      <c r="AL579" s="1152"/>
      <c r="AM579" s="1152"/>
      <c r="AN579" s="1152"/>
      <c r="AO579" s="1152"/>
      <c r="AP579" s="1152"/>
      <c r="AQ579" s="1152"/>
      <c r="AR579" s="1152"/>
      <c r="AS579" s="1152"/>
      <c r="AT579" s="1152"/>
      <c r="AU579" s="1152"/>
      <c r="AV579" s="1152"/>
      <c r="AW579" s="1152"/>
      <c r="AX579" s="1153"/>
      <c r="AY579" s="1152"/>
      <c r="AZ579" s="1152"/>
      <c r="BA579" s="1152"/>
      <c r="BB579" s="1152"/>
      <c r="BC579" s="1152"/>
      <c r="BD579" s="1152"/>
      <c r="BE579" s="1152"/>
      <c r="BF579" s="1152"/>
      <c r="BG579" s="1152"/>
      <c r="BH579" s="1152"/>
      <c r="BI579" s="1152"/>
      <c r="BJ579" s="1152"/>
      <c r="BK579" s="1152"/>
      <c r="BL579" s="1152"/>
      <c r="BM579" s="1152"/>
      <c r="BN579" s="1152"/>
      <c r="BO579" s="1152"/>
      <c r="BP579" s="1152"/>
      <c r="BQ579" s="1152"/>
      <c r="BR579" s="1152"/>
      <c r="BS579" s="1199"/>
      <c r="BT579" s="1152"/>
      <c r="BU579" s="1152"/>
      <c r="BV579" s="1152"/>
      <c r="BW579" s="1152"/>
      <c r="BX579" s="1152"/>
      <c r="BY579" s="1152"/>
      <c r="BZ579" s="1152"/>
      <c r="CA579" s="1152"/>
      <c r="CB579" s="1152"/>
      <c r="CC579" s="1152"/>
      <c r="CD579" s="1152"/>
      <c r="CE579" s="1152"/>
      <c r="CF579" s="1152"/>
      <c r="CG579" s="1152"/>
      <c r="CH579" s="1152"/>
      <c r="CI579" s="1152"/>
      <c r="CJ579" s="1152"/>
      <c r="CK579" s="1152"/>
      <c r="CL579" s="1152"/>
      <c r="CM579" s="1199"/>
      <c r="CN579" s="1199"/>
    </row>
    <row r="580" spans="2:92">
      <c r="B580" s="1151"/>
      <c r="I580" s="1152"/>
      <c r="J580" s="1152"/>
      <c r="K580" s="1152"/>
      <c r="L580" s="1152"/>
      <c r="M580" s="1152"/>
      <c r="N580" s="1152"/>
      <c r="O580" s="1152"/>
      <c r="P580" s="1152"/>
      <c r="Q580" s="1152"/>
      <c r="R580" s="1152"/>
      <c r="S580" s="1152"/>
      <c r="T580" s="1152"/>
      <c r="U580" s="1152"/>
      <c r="V580" s="1152"/>
      <c r="W580" s="1152"/>
      <c r="X580" s="1152"/>
      <c r="Y580" s="1152"/>
      <c r="Z580" s="1152"/>
      <c r="AA580" s="1152"/>
      <c r="AB580" s="1199"/>
      <c r="AC580" s="1199"/>
      <c r="AD580" s="1199"/>
      <c r="AE580" s="1199"/>
      <c r="AF580" s="1152"/>
      <c r="AG580" s="1152"/>
      <c r="AH580" s="1152"/>
      <c r="AI580" s="1152"/>
      <c r="AJ580" s="1152"/>
      <c r="AK580" s="1152"/>
      <c r="AL580" s="1152"/>
      <c r="AM580" s="1152"/>
      <c r="AN580" s="1152"/>
      <c r="AO580" s="1152"/>
      <c r="AP580" s="1152"/>
      <c r="AQ580" s="1152"/>
      <c r="AR580" s="1152"/>
      <c r="AS580" s="1152"/>
      <c r="AT580" s="1152"/>
      <c r="AU580" s="1152"/>
      <c r="AV580" s="1152"/>
      <c r="AW580" s="1152"/>
      <c r="AX580" s="1153"/>
      <c r="AY580" s="1152"/>
      <c r="AZ580" s="1152"/>
      <c r="BA580" s="1152"/>
      <c r="BB580" s="1152"/>
      <c r="BC580" s="1152"/>
      <c r="BD580" s="1152"/>
      <c r="BE580" s="1152"/>
      <c r="BF580" s="1152"/>
      <c r="BG580" s="1152"/>
      <c r="BH580" s="1152"/>
      <c r="BI580" s="1152"/>
      <c r="BJ580" s="1152"/>
      <c r="BK580" s="1152"/>
      <c r="BL580" s="1152"/>
      <c r="BM580" s="1152"/>
      <c r="BN580" s="1152"/>
      <c r="BO580" s="1152"/>
      <c r="BP580" s="1152"/>
      <c r="BQ580" s="1152"/>
      <c r="BR580" s="1152"/>
      <c r="BS580" s="1199"/>
      <c r="BT580" s="1152"/>
      <c r="BU580" s="1152"/>
      <c r="BV580" s="1152"/>
      <c r="BW580" s="1152"/>
      <c r="BX580" s="1152"/>
      <c r="BY580" s="1152"/>
      <c r="BZ580" s="1152"/>
      <c r="CA580" s="1152"/>
      <c r="CB580" s="1152"/>
      <c r="CC580" s="1152"/>
      <c r="CD580" s="1152"/>
      <c r="CE580" s="1152"/>
      <c r="CF580" s="1152"/>
      <c r="CG580" s="1152"/>
      <c r="CH580" s="1152"/>
      <c r="CI580" s="1152"/>
      <c r="CJ580" s="1152"/>
      <c r="CK580" s="1152"/>
      <c r="CL580" s="1152"/>
      <c r="CM580" s="1199"/>
      <c r="CN580" s="1199"/>
    </row>
    <row r="581" spans="2:92">
      <c r="B581" s="1151"/>
      <c r="I581" s="1152"/>
      <c r="J581" s="1152"/>
      <c r="K581" s="1152"/>
      <c r="L581" s="1152"/>
      <c r="M581" s="1152"/>
      <c r="N581" s="1152"/>
      <c r="O581" s="1152"/>
      <c r="P581" s="1152"/>
      <c r="Q581" s="1152"/>
      <c r="R581" s="1152"/>
      <c r="S581" s="1152"/>
      <c r="T581" s="1152"/>
      <c r="U581" s="1152"/>
      <c r="V581" s="1152"/>
      <c r="W581" s="1152"/>
      <c r="X581" s="1152"/>
      <c r="Y581" s="1152"/>
      <c r="Z581" s="1152"/>
      <c r="AA581" s="1152"/>
      <c r="AB581" s="1199"/>
      <c r="AC581" s="1199"/>
      <c r="AD581" s="1199"/>
      <c r="AE581" s="1199"/>
      <c r="AF581" s="1152"/>
      <c r="AG581" s="1152"/>
      <c r="AH581" s="1152"/>
      <c r="AI581" s="1152"/>
      <c r="AJ581" s="1152"/>
      <c r="AK581" s="1152"/>
      <c r="AL581" s="1152"/>
      <c r="AM581" s="1152"/>
      <c r="AN581" s="1152"/>
      <c r="AO581" s="1152"/>
      <c r="AP581" s="1152"/>
      <c r="AQ581" s="1152"/>
      <c r="AR581" s="1152"/>
      <c r="AS581" s="1152"/>
      <c r="AT581" s="1152"/>
      <c r="AU581" s="1152"/>
      <c r="AV581" s="1152"/>
      <c r="AW581" s="1152"/>
      <c r="AX581" s="1153"/>
      <c r="AY581" s="1152"/>
      <c r="AZ581" s="1152"/>
      <c r="BA581" s="1152"/>
      <c r="BB581" s="1152"/>
      <c r="BC581" s="1152"/>
      <c r="BD581" s="1152"/>
      <c r="BE581" s="1152"/>
      <c r="BF581" s="1152"/>
      <c r="BG581" s="1152"/>
      <c r="BH581" s="1152"/>
      <c r="BI581" s="1152"/>
      <c r="BJ581" s="1152"/>
      <c r="BK581" s="1152"/>
      <c r="BL581" s="1152"/>
      <c r="BM581" s="1152"/>
      <c r="BN581" s="1152"/>
      <c r="BO581" s="1152"/>
      <c r="BP581" s="1152"/>
      <c r="BQ581" s="1152"/>
      <c r="BR581" s="1152"/>
      <c r="BS581" s="1199"/>
      <c r="BT581" s="1152"/>
      <c r="BU581" s="1152"/>
      <c r="BV581" s="1152"/>
      <c r="BW581" s="1152"/>
      <c r="BX581" s="1152"/>
      <c r="BY581" s="1152"/>
      <c r="BZ581" s="1152"/>
      <c r="CA581" s="1152"/>
      <c r="CB581" s="1152"/>
      <c r="CC581" s="1152"/>
      <c r="CD581" s="1152"/>
      <c r="CE581" s="1152"/>
      <c r="CF581" s="1152"/>
      <c r="CG581" s="1152"/>
      <c r="CH581" s="1152"/>
      <c r="CI581" s="1152"/>
      <c r="CJ581" s="1152"/>
      <c r="CK581" s="1152"/>
      <c r="CL581" s="1152"/>
      <c r="CM581" s="1199"/>
      <c r="CN581" s="1199"/>
    </row>
    <row r="582" spans="2:92">
      <c r="B582" s="1151"/>
      <c r="I582" s="1152"/>
      <c r="J582" s="1152"/>
      <c r="K582" s="1152"/>
      <c r="L582" s="1152"/>
      <c r="M582" s="1152"/>
      <c r="N582" s="1152"/>
      <c r="O582" s="1152"/>
      <c r="P582" s="1152"/>
      <c r="Q582" s="1152"/>
      <c r="R582" s="1152"/>
      <c r="S582" s="1152"/>
      <c r="T582" s="1152"/>
      <c r="U582" s="1152"/>
      <c r="V582" s="1152"/>
      <c r="W582" s="1152"/>
      <c r="X582" s="1152"/>
      <c r="Y582" s="1152"/>
      <c r="Z582" s="1152"/>
      <c r="AA582" s="1152"/>
      <c r="AB582" s="1199"/>
      <c r="AC582" s="1199"/>
      <c r="AD582" s="1199"/>
      <c r="AE582" s="1199"/>
      <c r="AF582" s="1152"/>
      <c r="AG582" s="1152"/>
      <c r="AH582" s="1152"/>
      <c r="AI582" s="1152"/>
      <c r="AJ582" s="1152"/>
      <c r="AK582" s="1152"/>
      <c r="AL582" s="1152"/>
      <c r="AM582" s="1152"/>
      <c r="AN582" s="1152"/>
      <c r="AO582" s="1152"/>
      <c r="AP582" s="1152"/>
      <c r="AQ582" s="1152"/>
      <c r="AR582" s="1152"/>
      <c r="AS582" s="1152"/>
      <c r="AT582" s="1152"/>
      <c r="AU582" s="1152"/>
      <c r="AV582" s="1152"/>
      <c r="AW582" s="1152"/>
      <c r="AX582" s="1153"/>
      <c r="AY582" s="1152"/>
      <c r="AZ582" s="1152"/>
      <c r="BA582" s="1152"/>
      <c r="BB582" s="1152"/>
      <c r="BC582" s="1152"/>
      <c r="BD582" s="1152"/>
      <c r="BE582" s="1152"/>
      <c r="BF582" s="1152"/>
      <c r="BG582" s="1152"/>
      <c r="BH582" s="1152"/>
      <c r="BI582" s="1152"/>
      <c r="BJ582" s="1152"/>
      <c r="BK582" s="1152"/>
      <c r="BL582" s="1152"/>
      <c r="BM582" s="1152"/>
      <c r="BN582" s="1152"/>
      <c r="BO582" s="1152"/>
      <c r="BP582" s="1152"/>
      <c r="BQ582" s="1152"/>
      <c r="BR582" s="1152"/>
      <c r="BS582" s="1199"/>
      <c r="BT582" s="1152"/>
      <c r="BU582" s="1152"/>
      <c r="BV582" s="1152"/>
      <c r="BW582" s="1152"/>
      <c r="BX582" s="1152"/>
      <c r="BY582" s="1152"/>
      <c r="BZ582" s="1152"/>
      <c r="CA582" s="1152"/>
      <c r="CB582" s="1152"/>
      <c r="CC582" s="1152"/>
      <c r="CD582" s="1152"/>
      <c r="CE582" s="1152"/>
      <c r="CF582" s="1152"/>
      <c r="CG582" s="1152"/>
      <c r="CH582" s="1152"/>
      <c r="CI582" s="1152"/>
      <c r="CJ582" s="1152"/>
      <c r="CK582" s="1152"/>
      <c r="CL582" s="1152"/>
      <c r="CM582" s="1199"/>
      <c r="CN582" s="1199"/>
    </row>
    <row r="583" spans="2:92">
      <c r="B583" s="1151"/>
      <c r="I583" s="1152"/>
      <c r="J583" s="1152"/>
      <c r="K583" s="1152"/>
      <c r="L583" s="1152"/>
      <c r="M583" s="1152"/>
      <c r="N583" s="1152"/>
      <c r="O583" s="1152"/>
      <c r="P583" s="1152"/>
      <c r="Q583" s="1152"/>
      <c r="R583" s="1152"/>
      <c r="S583" s="1152"/>
      <c r="T583" s="1152"/>
      <c r="U583" s="1152"/>
      <c r="V583" s="1152"/>
      <c r="W583" s="1152"/>
      <c r="X583" s="1152"/>
      <c r="Y583" s="1152"/>
      <c r="Z583" s="1152"/>
      <c r="AA583" s="1152"/>
      <c r="AB583" s="1199"/>
      <c r="AC583" s="1199"/>
      <c r="AD583" s="1199"/>
      <c r="AE583" s="1199"/>
      <c r="AF583" s="1152"/>
      <c r="AG583" s="1152"/>
      <c r="AH583" s="1152"/>
      <c r="AI583" s="1152"/>
      <c r="AJ583" s="1152"/>
      <c r="AK583" s="1152"/>
      <c r="AL583" s="1152"/>
      <c r="AM583" s="1152"/>
      <c r="AN583" s="1152"/>
      <c r="AO583" s="1152"/>
      <c r="AP583" s="1152"/>
      <c r="AQ583" s="1152"/>
      <c r="AR583" s="1152"/>
      <c r="AS583" s="1152"/>
      <c r="AT583" s="1152"/>
      <c r="AU583" s="1152"/>
      <c r="AV583" s="1152"/>
      <c r="AW583" s="1152"/>
      <c r="AX583" s="1153"/>
      <c r="AY583" s="1152"/>
      <c r="AZ583" s="1152"/>
      <c r="BA583" s="1152"/>
      <c r="BB583" s="1152"/>
      <c r="BC583" s="1152"/>
      <c r="BD583" s="1152"/>
      <c r="BE583" s="1152"/>
      <c r="BF583" s="1152"/>
      <c r="BG583" s="1152"/>
      <c r="BH583" s="1152"/>
      <c r="BI583" s="1152"/>
      <c r="BJ583" s="1152"/>
      <c r="BK583" s="1152"/>
      <c r="BL583" s="1152"/>
      <c r="BM583" s="1152"/>
      <c r="BN583" s="1152"/>
      <c r="BO583" s="1152"/>
      <c r="BP583" s="1152"/>
      <c r="BQ583" s="1152"/>
      <c r="BR583" s="1152"/>
      <c r="BS583" s="1199"/>
      <c r="BT583" s="1152"/>
      <c r="BU583" s="1152"/>
      <c r="BV583" s="1152"/>
      <c r="BW583" s="1152"/>
      <c r="BX583" s="1152"/>
      <c r="BY583" s="1152"/>
      <c r="BZ583" s="1152"/>
      <c r="CA583" s="1152"/>
      <c r="CB583" s="1152"/>
      <c r="CC583" s="1152"/>
      <c r="CD583" s="1152"/>
      <c r="CE583" s="1152"/>
      <c r="CF583" s="1152"/>
      <c r="CG583" s="1152"/>
      <c r="CH583" s="1152"/>
      <c r="CI583" s="1152"/>
      <c r="CJ583" s="1152"/>
      <c r="CK583" s="1152"/>
      <c r="CL583" s="1152"/>
      <c r="CM583" s="1199"/>
      <c r="CN583" s="1199"/>
    </row>
    <row r="584" spans="2:92">
      <c r="B584" s="1151"/>
      <c r="I584" s="1152"/>
      <c r="J584" s="1152"/>
      <c r="K584" s="1152"/>
      <c r="L584" s="1152"/>
      <c r="M584" s="1152"/>
      <c r="N584" s="1152"/>
      <c r="O584" s="1152"/>
      <c r="P584" s="1152"/>
      <c r="Q584" s="1152"/>
      <c r="R584" s="1152"/>
      <c r="S584" s="1152"/>
      <c r="T584" s="1152"/>
      <c r="U584" s="1152"/>
      <c r="V584" s="1152"/>
      <c r="W584" s="1152"/>
      <c r="X584" s="1152"/>
      <c r="Y584" s="1152"/>
      <c r="Z584" s="1152"/>
      <c r="AA584" s="1152"/>
      <c r="AB584" s="1199"/>
      <c r="AC584" s="1199"/>
      <c r="AD584" s="1199"/>
      <c r="AE584" s="1199"/>
      <c r="AF584" s="1152"/>
      <c r="AG584" s="1152"/>
      <c r="AH584" s="1152"/>
      <c r="AI584" s="1152"/>
      <c r="AJ584" s="1152"/>
      <c r="AK584" s="1152"/>
      <c r="AL584" s="1152"/>
      <c r="AM584" s="1152"/>
      <c r="AN584" s="1152"/>
      <c r="AO584" s="1152"/>
      <c r="AP584" s="1152"/>
      <c r="AQ584" s="1152"/>
      <c r="AR584" s="1152"/>
      <c r="AS584" s="1152"/>
      <c r="AT584" s="1152"/>
      <c r="AU584" s="1152"/>
      <c r="AV584" s="1152"/>
      <c r="AW584" s="1152"/>
      <c r="AX584" s="1153"/>
      <c r="AY584" s="1152"/>
      <c r="AZ584" s="1152"/>
      <c r="BA584" s="1152"/>
      <c r="BB584" s="1152"/>
      <c r="BC584" s="1152"/>
      <c r="BD584" s="1152"/>
      <c r="BE584" s="1152"/>
      <c r="BF584" s="1152"/>
      <c r="BG584" s="1152"/>
      <c r="BH584" s="1152"/>
      <c r="BI584" s="1152"/>
      <c r="BJ584" s="1152"/>
      <c r="BK584" s="1152"/>
      <c r="BL584" s="1152"/>
      <c r="BM584" s="1152"/>
      <c r="BN584" s="1152"/>
      <c r="BO584" s="1152"/>
      <c r="BP584" s="1152"/>
      <c r="BQ584" s="1152"/>
      <c r="BR584" s="1152"/>
      <c r="BS584" s="1199"/>
      <c r="BT584" s="1152"/>
      <c r="BU584" s="1152"/>
      <c r="BV584" s="1152"/>
      <c r="BW584" s="1152"/>
      <c r="BX584" s="1152"/>
      <c r="BY584" s="1152"/>
      <c r="BZ584" s="1152"/>
      <c r="CA584" s="1152"/>
      <c r="CB584" s="1152"/>
      <c r="CC584" s="1152"/>
      <c r="CD584" s="1152"/>
      <c r="CE584" s="1152"/>
      <c r="CF584" s="1152"/>
      <c r="CG584" s="1152"/>
      <c r="CH584" s="1152"/>
      <c r="CI584" s="1152"/>
      <c r="CJ584" s="1152"/>
      <c r="CK584" s="1152"/>
      <c r="CL584" s="1152"/>
      <c r="CM584" s="1199"/>
      <c r="CN584" s="1199"/>
    </row>
    <row r="585" spans="2:92">
      <c r="B585" s="1151"/>
      <c r="I585" s="1152"/>
      <c r="J585" s="1152"/>
      <c r="K585" s="1152"/>
      <c r="L585" s="1152"/>
      <c r="M585" s="1152"/>
      <c r="N585" s="1152"/>
      <c r="O585" s="1152"/>
      <c r="P585" s="1152"/>
      <c r="Q585" s="1152"/>
      <c r="R585" s="1152"/>
      <c r="S585" s="1152"/>
      <c r="T585" s="1152"/>
      <c r="U585" s="1152"/>
      <c r="V585" s="1152"/>
      <c r="W585" s="1152"/>
      <c r="X585" s="1152"/>
      <c r="Y585" s="1152"/>
      <c r="Z585" s="1152"/>
      <c r="AA585" s="1152"/>
      <c r="AB585" s="1199"/>
      <c r="AC585" s="1199"/>
      <c r="AD585" s="1199"/>
      <c r="AE585" s="1199"/>
      <c r="AF585" s="1152"/>
      <c r="AG585" s="1152"/>
      <c r="AH585" s="1152"/>
      <c r="AI585" s="1152"/>
      <c r="AJ585" s="1152"/>
      <c r="AK585" s="1152"/>
      <c r="AL585" s="1152"/>
      <c r="AM585" s="1152"/>
      <c r="AN585" s="1152"/>
      <c r="AO585" s="1152"/>
      <c r="AP585" s="1152"/>
      <c r="AQ585" s="1152"/>
      <c r="AR585" s="1152"/>
      <c r="AS585" s="1152"/>
      <c r="AT585" s="1152"/>
      <c r="AU585" s="1152"/>
      <c r="AV585" s="1152"/>
      <c r="AW585" s="1152"/>
      <c r="AX585" s="1153"/>
      <c r="AY585" s="1152"/>
      <c r="AZ585" s="1152"/>
      <c r="BA585" s="1152"/>
      <c r="BB585" s="1152"/>
      <c r="BC585" s="1152"/>
      <c r="BD585" s="1152"/>
      <c r="BE585" s="1152"/>
      <c r="BF585" s="1152"/>
      <c r="BG585" s="1152"/>
      <c r="BH585" s="1152"/>
      <c r="BI585" s="1152"/>
      <c r="BJ585" s="1152"/>
      <c r="BK585" s="1152"/>
      <c r="BL585" s="1152"/>
      <c r="BM585" s="1152"/>
      <c r="BN585" s="1152"/>
      <c r="BO585" s="1152"/>
      <c r="BP585" s="1152"/>
      <c r="BQ585" s="1152"/>
      <c r="BR585" s="1152"/>
      <c r="BS585" s="1199"/>
      <c r="BT585" s="1152"/>
      <c r="BU585" s="1152"/>
      <c r="BV585" s="1152"/>
      <c r="BW585" s="1152"/>
      <c r="BX585" s="1152"/>
      <c r="BY585" s="1152"/>
      <c r="BZ585" s="1152"/>
      <c r="CA585" s="1152"/>
      <c r="CB585" s="1152"/>
      <c r="CC585" s="1152"/>
      <c r="CD585" s="1152"/>
      <c r="CE585" s="1152"/>
      <c r="CF585" s="1152"/>
      <c r="CG585" s="1152"/>
      <c r="CH585" s="1152"/>
      <c r="CI585" s="1152"/>
      <c r="CJ585" s="1152"/>
      <c r="CK585" s="1152"/>
      <c r="CL585" s="1152"/>
      <c r="CM585" s="1199"/>
      <c r="CN585" s="1199"/>
    </row>
    <row r="586" spans="2:92">
      <c r="B586" s="1151"/>
      <c r="I586" s="1152"/>
      <c r="J586" s="1152"/>
      <c r="K586" s="1152"/>
      <c r="L586" s="1152"/>
      <c r="M586" s="1152"/>
      <c r="N586" s="1152"/>
      <c r="O586" s="1152"/>
      <c r="P586" s="1152"/>
      <c r="Q586" s="1152"/>
      <c r="R586" s="1152"/>
      <c r="S586" s="1152"/>
      <c r="T586" s="1152"/>
      <c r="U586" s="1152"/>
      <c r="V586" s="1152"/>
      <c r="W586" s="1152"/>
      <c r="X586" s="1152"/>
      <c r="Y586" s="1152"/>
      <c r="Z586" s="1152"/>
      <c r="AA586" s="1152"/>
      <c r="AB586" s="1199"/>
      <c r="AC586" s="1199"/>
      <c r="AD586" s="1199"/>
      <c r="AE586" s="1199"/>
      <c r="AF586" s="1152"/>
      <c r="AG586" s="1152"/>
      <c r="AH586" s="1152"/>
      <c r="AI586" s="1152"/>
      <c r="AJ586" s="1152"/>
      <c r="AK586" s="1152"/>
      <c r="AL586" s="1152"/>
      <c r="AM586" s="1152"/>
      <c r="AN586" s="1152"/>
      <c r="AO586" s="1152"/>
      <c r="AP586" s="1152"/>
      <c r="AQ586" s="1152"/>
      <c r="AR586" s="1152"/>
      <c r="AS586" s="1152"/>
      <c r="AT586" s="1152"/>
      <c r="AU586" s="1152"/>
      <c r="AV586" s="1152"/>
      <c r="AW586" s="1152"/>
      <c r="AX586" s="1153"/>
      <c r="AY586" s="1152"/>
      <c r="AZ586" s="1152"/>
      <c r="BA586" s="1152"/>
      <c r="BB586" s="1152"/>
      <c r="BC586" s="1152"/>
      <c r="BD586" s="1152"/>
      <c r="BE586" s="1152"/>
      <c r="BF586" s="1152"/>
      <c r="BG586" s="1152"/>
      <c r="BH586" s="1152"/>
      <c r="BI586" s="1152"/>
      <c r="BJ586" s="1152"/>
      <c r="BK586" s="1152"/>
      <c r="BL586" s="1152"/>
      <c r="BM586" s="1152"/>
      <c r="BN586" s="1152"/>
      <c r="BO586" s="1152"/>
      <c r="BP586" s="1152"/>
      <c r="BQ586" s="1152"/>
      <c r="BR586" s="1152"/>
      <c r="BS586" s="1199"/>
      <c r="BT586" s="1152"/>
      <c r="BU586" s="1152"/>
      <c r="BV586" s="1152"/>
      <c r="BW586" s="1152"/>
      <c r="BX586" s="1152"/>
      <c r="BY586" s="1152"/>
      <c r="BZ586" s="1152"/>
      <c r="CA586" s="1152"/>
      <c r="CB586" s="1152"/>
      <c r="CC586" s="1152"/>
      <c r="CD586" s="1152"/>
      <c r="CE586" s="1152"/>
      <c r="CF586" s="1152"/>
      <c r="CG586" s="1152"/>
      <c r="CH586" s="1152"/>
      <c r="CI586" s="1152"/>
      <c r="CJ586" s="1152"/>
      <c r="CK586" s="1152"/>
      <c r="CL586" s="1152"/>
      <c r="CM586" s="1199"/>
      <c r="CN586" s="1199"/>
    </row>
    <row r="587" spans="2:92">
      <c r="B587" s="1151"/>
      <c r="I587" s="1152"/>
      <c r="J587" s="1152"/>
      <c r="K587" s="1152"/>
      <c r="L587" s="1152"/>
      <c r="M587" s="1152"/>
      <c r="N587" s="1152"/>
      <c r="O587" s="1152"/>
      <c r="P587" s="1152"/>
      <c r="Q587" s="1152"/>
      <c r="R587" s="1152"/>
      <c r="S587" s="1152"/>
      <c r="T587" s="1152"/>
      <c r="U587" s="1152"/>
      <c r="V587" s="1152"/>
      <c r="W587" s="1152"/>
      <c r="X587" s="1152"/>
      <c r="Y587" s="1152"/>
      <c r="Z587" s="1152"/>
      <c r="AA587" s="1152"/>
      <c r="AB587" s="1199"/>
      <c r="AC587" s="1199"/>
      <c r="AD587" s="1199"/>
      <c r="AE587" s="1199"/>
      <c r="AF587" s="1152"/>
      <c r="AG587" s="1152"/>
      <c r="AH587" s="1152"/>
      <c r="AI587" s="1152"/>
      <c r="AJ587" s="1152"/>
      <c r="AK587" s="1152"/>
      <c r="AL587" s="1152"/>
      <c r="AM587" s="1152"/>
      <c r="AN587" s="1152"/>
      <c r="AO587" s="1152"/>
      <c r="AP587" s="1152"/>
      <c r="AQ587" s="1152"/>
      <c r="AR587" s="1152"/>
      <c r="AS587" s="1152"/>
      <c r="AT587" s="1152"/>
      <c r="AU587" s="1152"/>
      <c r="AV587" s="1152"/>
      <c r="AW587" s="1152"/>
      <c r="AX587" s="1153"/>
      <c r="AY587" s="1152"/>
      <c r="AZ587" s="1152"/>
      <c r="BA587" s="1152"/>
      <c r="BB587" s="1152"/>
      <c r="BC587" s="1152"/>
      <c r="BD587" s="1152"/>
      <c r="BE587" s="1152"/>
      <c r="BF587" s="1152"/>
      <c r="BG587" s="1152"/>
      <c r="BH587" s="1152"/>
      <c r="BI587" s="1152"/>
      <c r="BJ587" s="1152"/>
      <c r="BK587" s="1152"/>
      <c r="BL587" s="1152"/>
      <c r="BM587" s="1152"/>
      <c r="BN587" s="1152"/>
      <c r="BO587" s="1152"/>
      <c r="BP587" s="1152"/>
      <c r="BQ587" s="1152"/>
      <c r="BR587" s="1152"/>
      <c r="BS587" s="1199"/>
      <c r="BT587" s="1152"/>
      <c r="BU587" s="1152"/>
      <c r="BV587" s="1152"/>
      <c r="BW587" s="1152"/>
      <c r="BX587" s="1152"/>
      <c r="BY587" s="1152"/>
      <c r="BZ587" s="1152"/>
      <c r="CA587" s="1152"/>
      <c r="CB587" s="1152"/>
      <c r="CC587" s="1152"/>
      <c r="CD587" s="1152"/>
      <c r="CE587" s="1152"/>
      <c r="CF587" s="1152"/>
      <c r="CG587" s="1152"/>
      <c r="CH587" s="1152"/>
      <c r="CI587" s="1152"/>
      <c r="CJ587" s="1152"/>
      <c r="CK587" s="1152"/>
      <c r="CL587" s="1152"/>
      <c r="CM587" s="1199"/>
      <c r="CN587" s="1199"/>
    </row>
    <row r="588" spans="2:92">
      <c r="B588" s="1151"/>
      <c r="I588" s="1152"/>
      <c r="J588" s="1152"/>
      <c r="K588" s="1152"/>
      <c r="L588" s="1152"/>
      <c r="M588" s="1152"/>
      <c r="N588" s="1152"/>
      <c r="O588" s="1152"/>
      <c r="P588" s="1152"/>
      <c r="Q588" s="1152"/>
      <c r="R588" s="1152"/>
      <c r="S588" s="1152"/>
      <c r="T588" s="1152"/>
      <c r="U588" s="1152"/>
      <c r="V588" s="1152"/>
      <c r="W588" s="1152"/>
      <c r="X588" s="1152"/>
      <c r="Y588" s="1152"/>
      <c r="Z588" s="1152"/>
      <c r="AA588" s="1152"/>
      <c r="AB588" s="1199"/>
      <c r="AC588" s="1199"/>
      <c r="AD588" s="1199"/>
      <c r="AE588" s="1199"/>
      <c r="AF588" s="1152"/>
      <c r="AG588" s="1152"/>
      <c r="AH588" s="1152"/>
      <c r="AI588" s="1152"/>
      <c r="AJ588" s="1152"/>
      <c r="AK588" s="1152"/>
      <c r="AL588" s="1152"/>
      <c r="AM588" s="1152"/>
      <c r="AN588" s="1152"/>
      <c r="AO588" s="1152"/>
      <c r="AP588" s="1152"/>
      <c r="AQ588" s="1152"/>
      <c r="AR588" s="1152"/>
      <c r="AS588" s="1152"/>
      <c r="AT588" s="1152"/>
      <c r="AU588" s="1152"/>
      <c r="AV588" s="1152"/>
      <c r="AW588" s="1152"/>
      <c r="AX588" s="1153"/>
      <c r="AY588" s="1152"/>
      <c r="AZ588" s="1152"/>
      <c r="BA588" s="1152"/>
      <c r="BB588" s="1152"/>
      <c r="BC588" s="1152"/>
      <c r="BD588" s="1152"/>
      <c r="BE588" s="1152"/>
      <c r="BF588" s="1152"/>
      <c r="BG588" s="1152"/>
      <c r="BH588" s="1152"/>
      <c r="BI588" s="1152"/>
      <c r="BJ588" s="1152"/>
      <c r="BK588" s="1152"/>
      <c r="BL588" s="1152"/>
      <c r="BM588" s="1152"/>
      <c r="BN588" s="1152"/>
      <c r="BO588" s="1152"/>
      <c r="BP588" s="1152"/>
      <c r="BQ588" s="1152"/>
      <c r="BR588" s="1152"/>
      <c r="BS588" s="1199"/>
      <c r="BT588" s="1152"/>
      <c r="BU588" s="1152"/>
      <c r="BV588" s="1152"/>
      <c r="BW588" s="1152"/>
      <c r="BX588" s="1152"/>
      <c r="BY588" s="1152"/>
      <c r="BZ588" s="1152"/>
      <c r="CA588" s="1152"/>
      <c r="CB588" s="1152"/>
      <c r="CC588" s="1152"/>
      <c r="CD588" s="1152"/>
      <c r="CE588" s="1152"/>
      <c r="CF588" s="1152"/>
      <c r="CG588" s="1152"/>
      <c r="CH588" s="1152"/>
      <c r="CI588" s="1152"/>
      <c r="CJ588" s="1152"/>
      <c r="CK588" s="1152"/>
      <c r="CL588" s="1152"/>
      <c r="CM588" s="1199"/>
      <c r="CN588" s="1199"/>
    </row>
    <row r="589" spans="2:92">
      <c r="B589" s="1151"/>
      <c r="I589" s="1152"/>
      <c r="J589" s="1152"/>
      <c r="K589" s="1152"/>
      <c r="L589" s="1152"/>
      <c r="M589" s="1152"/>
      <c r="N589" s="1152"/>
      <c r="O589" s="1152"/>
      <c r="P589" s="1152"/>
      <c r="Q589" s="1152"/>
      <c r="R589" s="1152"/>
      <c r="S589" s="1152"/>
      <c r="T589" s="1152"/>
      <c r="U589" s="1152"/>
      <c r="V589" s="1152"/>
      <c r="W589" s="1152"/>
      <c r="X589" s="1152"/>
      <c r="Y589" s="1152"/>
      <c r="Z589" s="1152"/>
      <c r="AA589" s="1152"/>
      <c r="AB589" s="1199"/>
      <c r="AC589" s="1199"/>
      <c r="AD589" s="1199"/>
      <c r="AE589" s="1199"/>
      <c r="AF589" s="1152"/>
      <c r="AG589" s="1152"/>
      <c r="AH589" s="1152"/>
      <c r="AI589" s="1152"/>
      <c r="AJ589" s="1152"/>
      <c r="AK589" s="1152"/>
      <c r="AL589" s="1152"/>
      <c r="AM589" s="1152"/>
      <c r="AN589" s="1152"/>
      <c r="AO589" s="1152"/>
      <c r="AP589" s="1152"/>
      <c r="AQ589" s="1152"/>
      <c r="AR589" s="1152"/>
      <c r="AS589" s="1152"/>
      <c r="AT589" s="1152"/>
      <c r="AU589" s="1152"/>
      <c r="AV589" s="1152"/>
      <c r="AW589" s="1152"/>
      <c r="AX589" s="1153"/>
      <c r="AY589" s="1152"/>
      <c r="AZ589" s="1152"/>
      <c r="BA589" s="1152"/>
      <c r="BB589" s="1152"/>
      <c r="BC589" s="1152"/>
      <c r="BD589" s="1152"/>
      <c r="BE589" s="1152"/>
      <c r="BF589" s="1152"/>
      <c r="BG589" s="1152"/>
      <c r="BH589" s="1152"/>
      <c r="BI589" s="1152"/>
      <c r="BJ589" s="1152"/>
      <c r="BK589" s="1152"/>
      <c r="BL589" s="1152"/>
      <c r="BM589" s="1152"/>
      <c r="BN589" s="1152"/>
      <c r="BO589" s="1152"/>
      <c r="BP589" s="1152"/>
      <c r="BQ589" s="1152"/>
      <c r="BR589" s="1152"/>
      <c r="BS589" s="1199"/>
      <c r="BT589" s="1152"/>
      <c r="BU589" s="1152"/>
      <c r="BV589" s="1152"/>
      <c r="BW589" s="1152"/>
      <c r="BX589" s="1152"/>
      <c r="BY589" s="1152"/>
      <c r="BZ589" s="1152"/>
      <c r="CA589" s="1152"/>
      <c r="CB589" s="1152"/>
      <c r="CC589" s="1152"/>
      <c r="CD589" s="1152"/>
      <c r="CE589" s="1152"/>
      <c r="CF589" s="1152"/>
      <c r="CG589" s="1152"/>
      <c r="CH589" s="1152"/>
      <c r="CI589" s="1152"/>
      <c r="CJ589" s="1152"/>
      <c r="CK589" s="1152"/>
      <c r="CL589" s="1152"/>
      <c r="CM589" s="1199"/>
      <c r="CN589" s="1199"/>
    </row>
    <row r="590" spans="2:92">
      <c r="B590" s="1151"/>
      <c r="I590" s="1152"/>
      <c r="J590" s="1152"/>
      <c r="K590" s="1152"/>
      <c r="L590" s="1152"/>
      <c r="M590" s="1152"/>
      <c r="N590" s="1152"/>
      <c r="O590" s="1152"/>
      <c r="P590" s="1152"/>
      <c r="Q590" s="1152"/>
      <c r="R590" s="1152"/>
      <c r="S590" s="1152"/>
      <c r="T590" s="1152"/>
      <c r="U590" s="1152"/>
      <c r="V590" s="1152"/>
      <c r="W590" s="1152"/>
      <c r="X590" s="1152"/>
      <c r="Y590" s="1152"/>
      <c r="Z590" s="1152"/>
      <c r="AA590" s="1152"/>
      <c r="AB590" s="1199"/>
      <c r="AC590" s="1199"/>
      <c r="AD590" s="1199"/>
      <c r="AE590" s="1199"/>
      <c r="AF590" s="1152"/>
      <c r="AG590" s="1152"/>
      <c r="AH590" s="1152"/>
      <c r="AI590" s="1152"/>
      <c r="AJ590" s="1152"/>
      <c r="AK590" s="1152"/>
      <c r="AL590" s="1152"/>
      <c r="AM590" s="1152"/>
      <c r="AN590" s="1152"/>
      <c r="AO590" s="1152"/>
      <c r="AP590" s="1152"/>
      <c r="AQ590" s="1152"/>
      <c r="AR590" s="1152"/>
      <c r="AS590" s="1152"/>
      <c r="AT590" s="1152"/>
      <c r="AU590" s="1152"/>
      <c r="AV590" s="1152"/>
      <c r="AW590" s="1152"/>
      <c r="AX590" s="1153"/>
      <c r="AY590" s="1152"/>
      <c r="AZ590" s="1152"/>
      <c r="BA590" s="1152"/>
      <c r="BB590" s="1152"/>
      <c r="BC590" s="1152"/>
      <c r="BD590" s="1152"/>
      <c r="BE590" s="1152"/>
      <c r="BF590" s="1152"/>
      <c r="BG590" s="1152"/>
      <c r="BH590" s="1152"/>
      <c r="BI590" s="1152"/>
      <c r="BJ590" s="1152"/>
      <c r="BK590" s="1152"/>
      <c r="BL590" s="1152"/>
      <c r="BM590" s="1152"/>
      <c r="BN590" s="1152"/>
      <c r="BO590" s="1152"/>
      <c r="BP590" s="1152"/>
      <c r="BQ590" s="1152"/>
      <c r="BR590" s="1152"/>
      <c r="BS590" s="1199"/>
      <c r="BT590" s="1152"/>
      <c r="BU590" s="1152"/>
      <c r="BV590" s="1152"/>
      <c r="BW590" s="1152"/>
      <c r="BX590" s="1152"/>
      <c r="BY590" s="1152"/>
      <c r="BZ590" s="1152"/>
      <c r="CA590" s="1152"/>
      <c r="CB590" s="1152"/>
      <c r="CC590" s="1152"/>
      <c r="CD590" s="1152"/>
      <c r="CE590" s="1152"/>
      <c r="CF590" s="1152"/>
      <c r="CG590" s="1152"/>
      <c r="CH590" s="1152"/>
      <c r="CI590" s="1152"/>
      <c r="CJ590" s="1152"/>
      <c r="CK590" s="1152"/>
      <c r="CL590" s="1152"/>
      <c r="CM590" s="1199"/>
      <c r="CN590" s="1199"/>
    </row>
    <row r="591" spans="2:92">
      <c r="B591" s="1151"/>
      <c r="I591" s="1152"/>
      <c r="J591" s="1152"/>
      <c r="K591" s="1152"/>
      <c r="L591" s="1152"/>
      <c r="M591" s="1152"/>
      <c r="N591" s="1152"/>
      <c r="O591" s="1152"/>
      <c r="P591" s="1152"/>
      <c r="Q591" s="1152"/>
      <c r="R591" s="1152"/>
      <c r="S591" s="1152"/>
      <c r="T591" s="1152"/>
      <c r="U591" s="1152"/>
      <c r="V591" s="1152"/>
      <c r="W591" s="1152"/>
      <c r="X591" s="1152"/>
      <c r="Y591" s="1152"/>
      <c r="Z591" s="1152"/>
      <c r="AA591" s="1152"/>
      <c r="AB591" s="1199"/>
      <c r="AC591" s="1199"/>
      <c r="AD591" s="1199"/>
      <c r="AE591" s="1199"/>
      <c r="AF591" s="1152"/>
      <c r="AG591" s="1152"/>
      <c r="AH591" s="1152"/>
      <c r="AI591" s="1152"/>
      <c r="AJ591" s="1152"/>
      <c r="AK591" s="1152"/>
      <c r="AL591" s="1152"/>
      <c r="AM591" s="1152"/>
      <c r="AN591" s="1152"/>
      <c r="AO591" s="1152"/>
      <c r="AP591" s="1152"/>
      <c r="AQ591" s="1152"/>
      <c r="AR591" s="1152"/>
      <c r="AS591" s="1152"/>
      <c r="AT591" s="1152"/>
      <c r="AU591" s="1152"/>
      <c r="AV591" s="1152"/>
      <c r="AW591" s="1152"/>
      <c r="AX591" s="1153"/>
      <c r="AY591" s="1152"/>
      <c r="AZ591" s="1152"/>
      <c r="BA591" s="1152"/>
      <c r="BB591" s="1152"/>
      <c r="BC591" s="1152"/>
      <c r="BD591" s="1152"/>
      <c r="BE591" s="1152"/>
      <c r="BF591" s="1152"/>
      <c r="BG591" s="1152"/>
      <c r="BH591" s="1152"/>
      <c r="BI591" s="1152"/>
      <c r="BJ591" s="1152"/>
      <c r="BK591" s="1152"/>
      <c r="BL591" s="1152"/>
      <c r="BM591" s="1152"/>
      <c r="BN591" s="1152"/>
      <c r="BO591" s="1152"/>
      <c r="BP591" s="1152"/>
      <c r="BQ591" s="1152"/>
      <c r="BR591" s="1152"/>
      <c r="BS591" s="1199"/>
      <c r="BT591" s="1152"/>
      <c r="BU591" s="1152"/>
      <c r="BV591" s="1152"/>
      <c r="BW591" s="1152"/>
      <c r="BX591" s="1152"/>
      <c r="BY591" s="1152"/>
      <c r="BZ591" s="1152"/>
      <c r="CA591" s="1152"/>
      <c r="CB591" s="1152"/>
      <c r="CC591" s="1152"/>
      <c r="CD591" s="1152"/>
      <c r="CE591" s="1152"/>
      <c r="CF591" s="1152"/>
      <c r="CG591" s="1152"/>
      <c r="CH591" s="1152"/>
      <c r="CI591" s="1152"/>
      <c r="CJ591" s="1152"/>
      <c r="CK591" s="1152"/>
      <c r="CL591" s="1152"/>
      <c r="CM591" s="1199"/>
      <c r="CN591" s="1199"/>
    </row>
    <row r="592" spans="2:92">
      <c r="B592" s="1151"/>
      <c r="I592" s="1152"/>
      <c r="J592" s="1152"/>
      <c r="K592" s="1152"/>
      <c r="L592" s="1152"/>
      <c r="M592" s="1152"/>
      <c r="N592" s="1152"/>
      <c r="O592" s="1152"/>
      <c r="P592" s="1152"/>
      <c r="Q592" s="1152"/>
      <c r="R592" s="1152"/>
      <c r="S592" s="1152"/>
      <c r="T592" s="1152"/>
      <c r="U592" s="1152"/>
      <c r="V592" s="1152"/>
      <c r="W592" s="1152"/>
      <c r="X592" s="1152"/>
      <c r="Y592" s="1152"/>
      <c r="Z592" s="1152"/>
      <c r="AA592" s="1152"/>
      <c r="AB592" s="1199"/>
      <c r="AC592" s="1199"/>
      <c r="AD592" s="1199"/>
      <c r="AE592" s="1199"/>
      <c r="AF592" s="1152"/>
      <c r="AG592" s="1152"/>
      <c r="AH592" s="1152"/>
      <c r="AI592" s="1152"/>
      <c r="AJ592" s="1152"/>
      <c r="AK592" s="1152"/>
      <c r="AL592" s="1152"/>
      <c r="AM592" s="1152"/>
      <c r="AN592" s="1152"/>
      <c r="AO592" s="1152"/>
      <c r="AP592" s="1152"/>
      <c r="AQ592" s="1152"/>
      <c r="AR592" s="1152"/>
      <c r="AS592" s="1152"/>
      <c r="AT592" s="1152"/>
      <c r="AU592" s="1152"/>
      <c r="AV592" s="1152"/>
      <c r="AW592" s="1152"/>
      <c r="AX592" s="1153"/>
      <c r="AY592" s="1152"/>
      <c r="AZ592" s="1152"/>
      <c r="BA592" s="1152"/>
      <c r="BB592" s="1152"/>
      <c r="BC592" s="1152"/>
      <c r="BD592" s="1152"/>
      <c r="BE592" s="1152"/>
      <c r="BF592" s="1152"/>
      <c r="BG592" s="1152"/>
      <c r="BH592" s="1152"/>
      <c r="BI592" s="1152"/>
      <c r="BJ592" s="1152"/>
      <c r="BK592" s="1152"/>
      <c r="BL592" s="1152"/>
      <c r="BM592" s="1152"/>
      <c r="BN592" s="1152"/>
      <c r="BO592" s="1152"/>
      <c r="BP592" s="1152"/>
      <c r="BQ592" s="1152"/>
      <c r="BR592" s="1152"/>
      <c r="BS592" s="1199"/>
      <c r="BT592" s="1152"/>
      <c r="BU592" s="1152"/>
      <c r="BV592" s="1152"/>
      <c r="BW592" s="1152"/>
      <c r="BX592" s="1152"/>
      <c r="BY592" s="1152"/>
      <c r="BZ592" s="1152"/>
      <c r="CA592" s="1152"/>
      <c r="CB592" s="1152"/>
      <c r="CC592" s="1152"/>
      <c r="CD592" s="1152"/>
      <c r="CE592" s="1152"/>
      <c r="CF592" s="1152"/>
      <c r="CG592" s="1152"/>
      <c r="CH592" s="1152"/>
      <c r="CI592" s="1152"/>
      <c r="CJ592" s="1152"/>
      <c r="CK592" s="1152"/>
      <c r="CL592" s="1152"/>
      <c r="CM592" s="1199"/>
      <c r="CN592" s="1199"/>
    </row>
    <row r="593" spans="2:92">
      <c r="B593" s="1151"/>
      <c r="I593" s="1152"/>
      <c r="J593" s="1152"/>
      <c r="K593" s="1152"/>
      <c r="L593" s="1152"/>
      <c r="M593" s="1152"/>
      <c r="N593" s="1152"/>
      <c r="O593" s="1152"/>
      <c r="P593" s="1152"/>
      <c r="Q593" s="1152"/>
      <c r="R593" s="1152"/>
      <c r="S593" s="1152"/>
      <c r="T593" s="1152"/>
      <c r="U593" s="1152"/>
      <c r="V593" s="1152"/>
      <c r="W593" s="1152"/>
      <c r="X593" s="1152"/>
      <c r="Y593" s="1152"/>
      <c r="Z593" s="1152"/>
      <c r="AA593" s="1152"/>
      <c r="AB593" s="1199"/>
      <c r="AC593" s="1199"/>
      <c r="AD593" s="1199"/>
      <c r="AE593" s="1199"/>
      <c r="AF593" s="1152"/>
      <c r="AG593" s="1152"/>
      <c r="AH593" s="1152"/>
      <c r="AI593" s="1152"/>
      <c r="AJ593" s="1152"/>
      <c r="AK593" s="1152"/>
      <c r="AL593" s="1152"/>
      <c r="AM593" s="1152"/>
      <c r="AN593" s="1152"/>
      <c r="AO593" s="1152"/>
      <c r="AP593" s="1152"/>
      <c r="AQ593" s="1152"/>
      <c r="AR593" s="1152"/>
      <c r="AS593" s="1152"/>
      <c r="AT593" s="1152"/>
      <c r="AU593" s="1152"/>
      <c r="AV593" s="1152"/>
      <c r="AW593" s="1152"/>
      <c r="AX593" s="1153"/>
      <c r="AY593" s="1152"/>
      <c r="AZ593" s="1152"/>
      <c r="BA593" s="1152"/>
      <c r="BB593" s="1152"/>
      <c r="BC593" s="1152"/>
      <c r="BD593" s="1152"/>
      <c r="BE593" s="1152"/>
      <c r="BF593" s="1152"/>
      <c r="BG593" s="1152"/>
      <c r="BH593" s="1152"/>
      <c r="BI593" s="1152"/>
      <c r="BJ593" s="1152"/>
      <c r="BK593" s="1152"/>
      <c r="BL593" s="1152"/>
      <c r="BM593" s="1152"/>
      <c r="BN593" s="1152"/>
      <c r="BO593" s="1152"/>
      <c r="BP593" s="1152"/>
      <c r="BQ593" s="1152"/>
      <c r="BR593" s="1152"/>
      <c r="BS593" s="1199"/>
      <c r="BT593" s="1152"/>
      <c r="BU593" s="1152"/>
      <c r="BV593" s="1152"/>
      <c r="BW593" s="1152"/>
      <c r="BX593" s="1152"/>
      <c r="BY593" s="1152"/>
      <c r="BZ593" s="1152"/>
      <c r="CA593" s="1152"/>
      <c r="CB593" s="1152"/>
      <c r="CC593" s="1152"/>
      <c r="CD593" s="1152"/>
      <c r="CE593" s="1152"/>
      <c r="CF593" s="1152"/>
      <c r="CG593" s="1152"/>
      <c r="CH593" s="1152"/>
      <c r="CI593" s="1152"/>
      <c r="CJ593" s="1152"/>
      <c r="CK593" s="1152"/>
      <c r="CL593" s="1152"/>
      <c r="CM593" s="1199"/>
      <c r="CN593" s="1199"/>
    </row>
    <row r="594" spans="2:92">
      <c r="B594" s="1151"/>
      <c r="I594" s="1152"/>
      <c r="J594" s="1152"/>
      <c r="K594" s="1152"/>
      <c r="L594" s="1152"/>
      <c r="M594" s="1152"/>
      <c r="N594" s="1152"/>
      <c r="O594" s="1152"/>
      <c r="P594" s="1152"/>
      <c r="Q594" s="1152"/>
      <c r="R594" s="1152"/>
      <c r="S594" s="1152"/>
      <c r="T594" s="1152"/>
      <c r="U594" s="1152"/>
      <c r="V594" s="1152"/>
      <c r="W594" s="1152"/>
      <c r="X594" s="1152"/>
      <c r="Y594" s="1152"/>
      <c r="Z594" s="1152"/>
      <c r="AA594" s="1152"/>
      <c r="AB594" s="1199"/>
      <c r="AC594" s="1199"/>
      <c r="AD594" s="1199"/>
      <c r="AE594" s="1199"/>
      <c r="AF594" s="1152"/>
      <c r="AG594" s="1152"/>
      <c r="AH594" s="1152"/>
      <c r="AI594" s="1152"/>
      <c r="AJ594" s="1152"/>
      <c r="AK594" s="1152"/>
      <c r="AL594" s="1152"/>
      <c r="AM594" s="1152"/>
      <c r="AN594" s="1152"/>
      <c r="AO594" s="1152"/>
      <c r="AP594" s="1152"/>
      <c r="AQ594" s="1152"/>
      <c r="AR594" s="1152"/>
      <c r="AS594" s="1152"/>
      <c r="AT594" s="1152"/>
      <c r="AU594" s="1152"/>
      <c r="AV594" s="1152"/>
      <c r="AW594" s="1152"/>
      <c r="AX594" s="1153"/>
      <c r="AY594" s="1152"/>
      <c r="AZ594" s="1152"/>
      <c r="BA594" s="1152"/>
      <c r="BB594" s="1152"/>
      <c r="BC594" s="1152"/>
      <c r="BD594" s="1152"/>
      <c r="BE594" s="1152"/>
      <c r="BF594" s="1152"/>
      <c r="BG594" s="1152"/>
      <c r="BH594" s="1152"/>
      <c r="BI594" s="1152"/>
      <c r="BJ594" s="1152"/>
      <c r="BK594" s="1152"/>
      <c r="BL594" s="1152"/>
      <c r="BM594" s="1152"/>
      <c r="BN594" s="1152"/>
      <c r="BO594" s="1152"/>
      <c r="BP594" s="1152"/>
      <c r="BQ594" s="1152"/>
      <c r="BR594" s="1152"/>
      <c r="BS594" s="1199"/>
      <c r="BT594" s="1152"/>
      <c r="BU594" s="1152"/>
      <c r="BV594" s="1152"/>
      <c r="BW594" s="1152"/>
      <c r="BX594" s="1152"/>
      <c r="BY594" s="1152"/>
      <c r="BZ594" s="1152"/>
      <c r="CA594" s="1152"/>
      <c r="CB594" s="1152"/>
      <c r="CC594" s="1152"/>
      <c r="CD594" s="1152"/>
      <c r="CE594" s="1152"/>
      <c r="CF594" s="1152"/>
      <c r="CG594" s="1152"/>
      <c r="CH594" s="1152"/>
      <c r="CI594" s="1152"/>
      <c r="CJ594" s="1152"/>
      <c r="CK594" s="1152"/>
      <c r="CL594" s="1152"/>
      <c r="CM594" s="1199"/>
      <c r="CN594" s="1199"/>
    </row>
    <row r="595" spans="2:92">
      <c r="B595" s="1151"/>
      <c r="I595" s="1152"/>
      <c r="J595" s="1152"/>
      <c r="K595" s="1152"/>
      <c r="L595" s="1152"/>
      <c r="M595" s="1152"/>
      <c r="N595" s="1152"/>
      <c r="O595" s="1152"/>
      <c r="P595" s="1152"/>
      <c r="Q595" s="1152"/>
      <c r="R595" s="1152"/>
      <c r="S595" s="1152"/>
      <c r="T595" s="1152"/>
      <c r="U595" s="1152"/>
      <c r="V595" s="1152"/>
      <c r="W595" s="1152"/>
      <c r="X595" s="1152"/>
      <c r="Y595" s="1152"/>
      <c r="Z595" s="1152"/>
      <c r="AA595" s="1152"/>
      <c r="AB595" s="1199"/>
      <c r="AC595" s="1199"/>
      <c r="AD595" s="1199"/>
      <c r="AE595" s="1199"/>
      <c r="AF595" s="1152"/>
      <c r="AG595" s="1152"/>
      <c r="AH595" s="1152"/>
      <c r="AI595" s="1152"/>
      <c r="AJ595" s="1152"/>
      <c r="AK595" s="1152"/>
      <c r="AL595" s="1152"/>
      <c r="AM595" s="1152"/>
      <c r="AN595" s="1152"/>
      <c r="AO595" s="1152"/>
      <c r="AP595" s="1152"/>
      <c r="AQ595" s="1152"/>
      <c r="AR595" s="1152"/>
      <c r="AS595" s="1152"/>
      <c r="AT595" s="1152"/>
      <c r="AU595" s="1152"/>
      <c r="AV595" s="1152"/>
      <c r="AW595" s="1152"/>
      <c r="AX595" s="1153"/>
      <c r="AY595" s="1152"/>
      <c r="AZ595" s="1152"/>
      <c r="BA595" s="1152"/>
      <c r="BB595" s="1152"/>
      <c r="BC595" s="1152"/>
      <c r="BD595" s="1152"/>
      <c r="BE595" s="1152"/>
      <c r="BF595" s="1152"/>
      <c r="BG595" s="1152"/>
      <c r="BH595" s="1152"/>
      <c r="BI595" s="1152"/>
      <c r="BJ595" s="1152"/>
      <c r="BK595" s="1152"/>
      <c r="BL595" s="1152"/>
      <c r="BM595" s="1152"/>
      <c r="BN595" s="1152"/>
      <c r="BO595" s="1152"/>
      <c r="BP595" s="1152"/>
      <c r="BQ595" s="1152"/>
      <c r="BR595" s="1152"/>
      <c r="BS595" s="1199"/>
      <c r="BT595" s="1152"/>
      <c r="BU595" s="1152"/>
      <c r="BV595" s="1152"/>
      <c r="BW595" s="1152"/>
      <c r="BX595" s="1152"/>
      <c r="BY595" s="1152"/>
      <c r="BZ595" s="1152"/>
      <c r="CA595" s="1152"/>
      <c r="CB595" s="1152"/>
      <c r="CC595" s="1152"/>
      <c r="CD595" s="1152"/>
      <c r="CE595" s="1152"/>
      <c r="CF595" s="1152"/>
      <c r="CG595" s="1152"/>
      <c r="CH595" s="1152"/>
      <c r="CI595" s="1152"/>
      <c r="CJ595" s="1152"/>
      <c r="CK595" s="1152"/>
      <c r="CL595" s="1152"/>
      <c r="CM595" s="1199"/>
      <c r="CN595" s="1199"/>
    </row>
    <row r="596" spans="2:92">
      <c r="B596" s="1151"/>
      <c r="I596" s="1152"/>
      <c r="J596" s="1152"/>
      <c r="K596" s="1152"/>
      <c r="L596" s="1152"/>
      <c r="M596" s="1152"/>
      <c r="N596" s="1152"/>
      <c r="O596" s="1152"/>
      <c r="P596" s="1152"/>
      <c r="Q596" s="1152"/>
      <c r="R596" s="1152"/>
      <c r="S596" s="1152"/>
      <c r="T596" s="1152"/>
      <c r="U596" s="1152"/>
      <c r="V596" s="1152"/>
      <c r="W596" s="1152"/>
      <c r="X596" s="1152"/>
      <c r="Y596" s="1152"/>
      <c r="Z596" s="1152"/>
      <c r="AA596" s="1152"/>
      <c r="AB596" s="1199"/>
      <c r="AC596" s="1199"/>
      <c r="AD596" s="1199"/>
      <c r="AE596" s="1199"/>
      <c r="AF596" s="1152"/>
      <c r="AG596" s="1152"/>
      <c r="AH596" s="1152"/>
      <c r="AI596" s="1152"/>
      <c r="AJ596" s="1152"/>
      <c r="AK596" s="1152"/>
      <c r="AL596" s="1152"/>
      <c r="AM596" s="1152"/>
      <c r="AN596" s="1152"/>
      <c r="AO596" s="1152"/>
      <c r="AP596" s="1152"/>
      <c r="AQ596" s="1152"/>
      <c r="AR596" s="1152"/>
      <c r="AS596" s="1152"/>
      <c r="AT596" s="1152"/>
      <c r="AU596" s="1152"/>
      <c r="AV596" s="1152"/>
      <c r="AW596" s="1152"/>
      <c r="AX596" s="1153"/>
      <c r="AY596" s="1152"/>
      <c r="AZ596" s="1152"/>
      <c r="BA596" s="1152"/>
      <c r="BB596" s="1152"/>
      <c r="BC596" s="1152"/>
      <c r="BD596" s="1152"/>
      <c r="BE596" s="1152"/>
      <c r="BF596" s="1152"/>
      <c r="BG596" s="1152"/>
      <c r="BH596" s="1152"/>
      <c r="BI596" s="1152"/>
      <c r="BJ596" s="1152"/>
      <c r="BK596" s="1152"/>
      <c r="BL596" s="1152"/>
      <c r="BM596" s="1152"/>
      <c r="BN596" s="1152"/>
      <c r="BO596" s="1152"/>
      <c r="BP596" s="1152"/>
      <c r="BQ596" s="1152"/>
      <c r="BR596" s="1152"/>
      <c r="BS596" s="1199"/>
      <c r="BT596" s="1152"/>
      <c r="BU596" s="1152"/>
      <c r="BV596" s="1152"/>
      <c r="BW596" s="1152"/>
      <c r="BX596" s="1152"/>
      <c r="BY596" s="1152"/>
      <c r="BZ596" s="1152"/>
      <c r="CA596" s="1152"/>
      <c r="CB596" s="1152"/>
      <c r="CC596" s="1152"/>
      <c r="CD596" s="1152"/>
      <c r="CE596" s="1152"/>
      <c r="CF596" s="1152"/>
      <c r="CG596" s="1152"/>
      <c r="CH596" s="1152"/>
      <c r="CI596" s="1152"/>
      <c r="CJ596" s="1152"/>
      <c r="CK596" s="1152"/>
      <c r="CL596" s="1152"/>
      <c r="CM596" s="1199"/>
      <c r="CN596" s="1199"/>
    </row>
    <row r="597" spans="2:92">
      <c r="B597" s="1151"/>
      <c r="I597" s="1152"/>
      <c r="J597" s="1152"/>
      <c r="K597" s="1152"/>
      <c r="L597" s="1152"/>
      <c r="M597" s="1152"/>
      <c r="N597" s="1152"/>
      <c r="O597" s="1152"/>
      <c r="P597" s="1152"/>
      <c r="Q597" s="1152"/>
      <c r="R597" s="1152"/>
      <c r="S597" s="1152"/>
      <c r="T597" s="1152"/>
      <c r="U597" s="1152"/>
      <c r="V597" s="1152"/>
      <c r="W597" s="1152"/>
      <c r="X597" s="1152"/>
      <c r="Y597" s="1152"/>
      <c r="Z597" s="1152"/>
      <c r="AA597" s="1152"/>
      <c r="AB597" s="1199"/>
      <c r="AC597" s="1199"/>
      <c r="AD597" s="1199"/>
      <c r="AE597" s="1199"/>
      <c r="AF597" s="1152"/>
      <c r="AG597" s="1152"/>
      <c r="AH597" s="1152"/>
      <c r="AI597" s="1152"/>
      <c r="AJ597" s="1152"/>
      <c r="AK597" s="1152"/>
      <c r="AL597" s="1152"/>
      <c r="AM597" s="1152"/>
      <c r="AN597" s="1152"/>
      <c r="AO597" s="1152"/>
      <c r="AP597" s="1152"/>
      <c r="AQ597" s="1152"/>
      <c r="AR597" s="1152"/>
      <c r="AS597" s="1152"/>
      <c r="AT597" s="1152"/>
      <c r="AU597" s="1152"/>
      <c r="AV597" s="1152"/>
      <c r="AW597" s="1152"/>
      <c r="AX597" s="1153"/>
      <c r="AY597" s="1152"/>
      <c r="AZ597" s="1152"/>
      <c r="BA597" s="1152"/>
      <c r="BB597" s="1152"/>
      <c r="BC597" s="1152"/>
      <c r="BD597" s="1152"/>
      <c r="BE597" s="1152"/>
      <c r="BF597" s="1152"/>
      <c r="BG597" s="1152"/>
      <c r="BH597" s="1152"/>
      <c r="BI597" s="1152"/>
      <c r="BJ597" s="1152"/>
      <c r="BK597" s="1152"/>
      <c r="BL597" s="1152"/>
      <c r="BM597" s="1152"/>
      <c r="BN597" s="1152"/>
      <c r="BO597" s="1152"/>
      <c r="BP597" s="1152"/>
      <c r="BQ597" s="1152"/>
      <c r="BR597" s="1152"/>
      <c r="BS597" s="1199"/>
      <c r="BT597" s="1152"/>
      <c r="BU597" s="1152"/>
      <c r="BV597" s="1152"/>
      <c r="BW597" s="1152"/>
      <c r="BX597" s="1152"/>
      <c r="BY597" s="1152"/>
      <c r="BZ597" s="1152"/>
      <c r="CA597" s="1152"/>
      <c r="CB597" s="1152"/>
      <c r="CC597" s="1152"/>
      <c r="CD597" s="1152"/>
      <c r="CE597" s="1152"/>
      <c r="CF597" s="1152"/>
      <c r="CG597" s="1152"/>
      <c r="CH597" s="1152"/>
      <c r="CI597" s="1152"/>
      <c r="CJ597" s="1152"/>
      <c r="CK597" s="1152"/>
      <c r="CL597" s="1152"/>
      <c r="CM597" s="1199"/>
      <c r="CN597" s="1199"/>
    </row>
    <row r="598" spans="2:92">
      <c r="B598" s="1151"/>
      <c r="I598" s="1152"/>
      <c r="J598" s="1152"/>
      <c r="K598" s="1152"/>
      <c r="L598" s="1152"/>
      <c r="M598" s="1152"/>
      <c r="N598" s="1152"/>
      <c r="O598" s="1152"/>
      <c r="P598" s="1152"/>
      <c r="Q598" s="1152"/>
      <c r="R598" s="1152"/>
      <c r="S598" s="1152"/>
      <c r="T598" s="1152"/>
      <c r="U598" s="1152"/>
      <c r="V598" s="1152"/>
      <c r="W598" s="1152"/>
      <c r="X598" s="1152"/>
      <c r="Y598" s="1152"/>
      <c r="Z598" s="1152"/>
      <c r="AA598" s="1152"/>
      <c r="AB598" s="1199"/>
      <c r="AC598" s="1199"/>
      <c r="AD598" s="1199"/>
      <c r="AE598" s="1199"/>
      <c r="AF598" s="1152"/>
      <c r="AG598" s="1152"/>
      <c r="AH598" s="1152"/>
      <c r="AI598" s="1152"/>
      <c r="AJ598" s="1152"/>
      <c r="AK598" s="1152"/>
      <c r="AL598" s="1152"/>
      <c r="AM598" s="1152"/>
      <c r="AN598" s="1152"/>
      <c r="AO598" s="1152"/>
      <c r="AP598" s="1152"/>
      <c r="AQ598" s="1152"/>
      <c r="AR598" s="1152"/>
      <c r="AS598" s="1152"/>
      <c r="AT598" s="1152"/>
      <c r="AU598" s="1152"/>
      <c r="AV598" s="1152"/>
      <c r="AW598" s="1152"/>
      <c r="AX598" s="1153"/>
      <c r="AY598" s="1152"/>
      <c r="AZ598" s="1152"/>
      <c r="BA598" s="1152"/>
      <c r="BB598" s="1152"/>
      <c r="BC598" s="1152"/>
      <c r="BD598" s="1152"/>
      <c r="BE598" s="1152"/>
      <c r="BF598" s="1152"/>
      <c r="BG598" s="1152"/>
      <c r="BH598" s="1152"/>
      <c r="BI598" s="1152"/>
      <c r="BJ598" s="1152"/>
      <c r="BK598" s="1152"/>
      <c r="BL598" s="1152"/>
      <c r="BM598" s="1152"/>
      <c r="BN598" s="1152"/>
      <c r="BO598" s="1152"/>
      <c r="BP598" s="1152"/>
      <c r="BQ598" s="1152"/>
      <c r="BR598" s="1152"/>
      <c r="BS598" s="1199"/>
      <c r="BT598" s="1152"/>
      <c r="BU598" s="1152"/>
      <c r="BV598" s="1152"/>
      <c r="BW598" s="1152"/>
      <c r="BX598" s="1152"/>
      <c r="BY598" s="1152"/>
      <c r="BZ598" s="1152"/>
      <c r="CA598" s="1152"/>
      <c r="CB598" s="1152"/>
      <c r="CC598" s="1152"/>
      <c r="CD598" s="1152"/>
      <c r="CE598" s="1152"/>
      <c r="CF598" s="1152"/>
      <c r="CG598" s="1152"/>
      <c r="CH598" s="1152"/>
      <c r="CI598" s="1152"/>
      <c r="CJ598" s="1152"/>
      <c r="CK598" s="1152"/>
      <c r="CL598" s="1152"/>
      <c r="CM598" s="1199"/>
      <c r="CN598" s="1199"/>
    </row>
    <row r="599" spans="2:92">
      <c r="B599" s="1151"/>
      <c r="I599" s="1152"/>
      <c r="J599" s="1152"/>
      <c r="K599" s="1152"/>
      <c r="L599" s="1152"/>
      <c r="M599" s="1152"/>
      <c r="N599" s="1152"/>
      <c r="O599" s="1152"/>
      <c r="P599" s="1152"/>
      <c r="Q599" s="1152"/>
      <c r="R599" s="1152"/>
      <c r="S599" s="1152"/>
      <c r="T599" s="1152"/>
      <c r="U599" s="1152"/>
      <c r="V599" s="1152"/>
      <c r="W599" s="1152"/>
      <c r="X599" s="1152"/>
      <c r="Y599" s="1152"/>
      <c r="Z599" s="1152"/>
      <c r="AA599" s="1152"/>
      <c r="AB599" s="1199"/>
      <c r="AC599" s="1199"/>
      <c r="AD599" s="1199"/>
      <c r="AE599" s="1199"/>
      <c r="AF599" s="1152"/>
      <c r="AG599" s="1152"/>
      <c r="AH599" s="1152"/>
      <c r="AI599" s="1152"/>
      <c r="AJ599" s="1152"/>
      <c r="AK599" s="1152"/>
      <c r="AL599" s="1152"/>
      <c r="AM599" s="1152"/>
      <c r="AN599" s="1152"/>
      <c r="AO599" s="1152"/>
      <c r="AP599" s="1152"/>
      <c r="AQ599" s="1152"/>
      <c r="AR599" s="1152"/>
      <c r="AS599" s="1152"/>
      <c r="AT599" s="1152"/>
      <c r="AU599" s="1152"/>
      <c r="AV599" s="1152"/>
      <c r="AW599" s="1152"/>
      <c r="AX599" s="1153"/>
      <c r="AY599" s="1152"/>
      <c r="AZ599" s="1152"/>
      <c r="BA599" s="1152"/>
      <c r="BB599" s="1152"/>
      <c r="BC599" s="1152"/>
      <c r="BD599" s="1152"/>
      <c r="BE599" s="1152"/>
      <c r="BF599" s="1152"/>
      <c r="BG599" s="1152"/>
      <c r="BH599" s="1152"/>
      <c r="BI599" s="1152"/>
      <c r="BJ599" s="1152"/>
      <c r="BK599" s="1152"/>
      <c r="BL599" s="1152"/>
      <c r="BM599" s="1152"/>
      <c r="BN599" s="1152"/>
      <c r="BO599" s="1152"/>
      <c r="BP599" s="1152"/>
      <c r="BQ599" s="1152"/>
      <c r="BR599" s="1152"/>
      <c r="BS599" s="1199"/>
      <c r="BT599" s="1152"/>
      <c r="BU599" s="1152"/>
      <c r="BV599" s="1152"/>
      <c r="BW599" s="1152"/>
      <c r="BX599" s="1152"/>
      <c r="BY599" s="1152"/>
      <c r="BZ599" s="1152"/>
      <c r="CA599" s="1152"/>
      <c r="CB599" s="1152"/>
      <c r="CC599" s="1152"/>
      <c r="CD599" s="1152"/>
      <c r="CE599" s="1152"/>
      <c r="CF599" s="1152"/>
      <c r="CG599" s="1152"/>
      <c r="CH599" s="1152"/>
      <c r="CI599" s="1152"/>
      <c r="CJ599" s="1152"/>
      <c r="CK599" s="1152"/>
      <c r="CL599" s="1152"/>
      <c r="CM599" s="1199"/>
      <c r="CN599" s="1199"/>
    </row>
    <row r="600" spans="2:92">
      <c r="B600" s="1151"/>
      <c r="I600" s="1152"/>
      <c r="J600" s="1152"/>
      <c r="K600" s="1152"/>
      <c r="L600" s="1152"/>
      <c r="M600" s="1152"/>
      <c r="N600" s="1152"/>
      <c r="O600" s="1152"/>
      <c r="P600" s="1152"/>
      <c r="Q600" s="1152"/>
      <c r="R600" s="1152"/>
      <c r="S600" s="1152"/>
      <c r="T600" s="1152"/>
      <c r="U600" s="1152"/>
      <c r="V600" s="1152"/>
      <c r="W600" s="1152"/>
      <c r="X600" s="1152"/>
      <c r="Y600" s="1152"/>
      <c r="Z600" s="1152"/>
      <c r="AA600" s="1152"/>
      <c r="AB600" s="1199"/>
      <c r="AC600" s="1199"/>
      <c r="AD600" s="1199"/>
      <c r="AE600" s="1199"/>
      <c r="AF600" s="1152"/>
      <c r="AG600" s="1152"/>
      <c r="AH600" s="1152"/>
      <c r="AI600" s="1152"/>
      <c r="AJ600" s="1152"/>
      <c r="AK600" s="1152"/>
      <c r="AL600" s="1152"/>
      <c r="AM600" s="1152"/>
      <c r="AN600" s="1152"/>
      <c r="AO600" s="1152"/>
      <c r="AP600" s="1152"/>
      <c r="AQ600" s="1152"/>
      <c r="AR600" s="1152"/>
      <c r="AS600" s="1152"/>
      <c r="AT600" s="1152"/>
      <c r="AU600" s="1152"/>
      <c r="AV600" s="1152"/>
      <c r="AW600" s="1152"/>
      <c r="AX600" s="1153"/>
      <c r="AY600" s="1152"/>
      <c r="AZ600" s="1152"/>
      <c r="BA600" s="1152"/>
      <c r="BB600" s="1152"/>
      <c r="BC600" s="1152"/>
      <c r="BD600" s="1152"/>
      <c r="BE600" s="1152"/>
      <c r="BF600" s="1152"/>
      <c r="BG600" s="1152"/>
      <c r="BH600" s="1152"/>
      <c r="BI600" s="1152"/>
      <c r="BJ600" s="1152"/>
      <c r="BK600" s="1152"/>
      <c r="BL600" s="1152"/>
      <c r="BM600" s="1152"/>
      <c r="BN600" s="1152"/>
      <c r="BO600" s="1152"/>
      <c r="BP600" s="1152"/>
      <c r="BQ600" s="1152"/>
      <c r="BR600" s="1152"/>
      <c r="BS600" s="1199"/>
      <c r="BT600" s="1152"/>
      <c r="BU600" s="1152"/>
      <c r="BV600" s="1152"/>
      <c r="BW600" s="1152"/>
      <c r="BX600" s="1152"/>
      <c r="BY600" s="1152"/>
      <c r="BZ600" s="1152"/>
      <c r="CA600" s="1152"/>
      <c r="CB600" s="1152"/>
      <c r="CC600" s="1152"/>
      <c r="CD600" s="1152"/>
      <c r="CE600" s="1152"/>
      <c r="CF600" s="1152"/>
      <c r="CG600" s="1152"/>
      <c r="CH600" s="1152"/>
      <c r="CI600" s="1152"/>
      <c r="CJ600" s="1152"/>
      <c r="CK600" s="1152"/>
      <c r="CL600" s="1152"/>
      <c r="CM600" s="1199"/>
      <c r="CN600" s="1199"/>
    </row>
    <row r="601" spans="2:92">
      <c r="B601" s="1151"/>
      <c r="I601" s="1152"/>
      <c r="J601" s="1152"/>
      <c r="K601" s="1152"/>
      <c r="L601" s="1152"/>
      <c r="M601" s="1152"/>
      <c r="N601" s="1152"/>
      <c r="O601" s="1152"/>
      <c r="P601" s="1152"/>
      <c r="Q601" s="1152"/>
      <c r="R601" s="1152"/>
      <c r="S601" s="1152"/>
      <c r="T601" s="1152"/>
      <c r="U601" s="1152"/>
      <c r="V601" s="1152"/>
      <c r="W601" s="1152"/>
      <c r="X601" s="1152"/>
      <c r="Y601" s="1152"/>
      <c r="Z601" s="1152"/>
      <c r="AA601" s="1152"/>
      <c r="AB601" s="1199"/>
      <c r="AC601" s="1199"/>
      <c r="AD601" s="1199"/>
      <c r="AE601" s="1199"/>
      <c r="AF601" s="1152"/>
      <c r="AG601" s="1152"/>
      <c r="AH601" s="1152"/>
      <c r="AI601" s="1152"/>
      <c r="AJ601" s="1152"/>
      <c r="AK601" s="1152"/>
      <c r="AL601" s="1152"/>
      <c r="AM601" s="1152"/>
      <c r="AN601" s="1152"/>
      <c r="AO601" s="1152"/>
      <c r="AP601" s="1152"/>
      <c r="AQ601" s="1152"/>
      <c r="AR601" s="1152"/>
      <c r="AS601" s="1152"/>
      <c r="AT601" s="1152"/>
      <c r="AU601" s="1152"/>
      <c r="AV601" s="1152"/>
      <c r="AW601" s="1152"/>
      <c r="AX601" s="1153"/>
      <c r="AY601" s="1152"/>
      <c r="AZ601" s="1152"/>
      <c r="BA601" s="1152"/>
      <c r="BB601" s="1152"/>
      <c r="BC601" s="1152"/>
      <c r="BD601" s="1152"/>
      <c r="BE601" s="1152"/>
      <c r="BF601" s="1152"/>
      <c r="BG601" s="1152"/>
      <c r="BH601" s="1152"/>
      <c r="BI601" s="1152"/>
      <c r="BJ601" s="1152"/>
      <c r="BK601" s="1152"/>
      <c r="BL601" s="1152"/>
      <c r="BM601" s="1152"/>
      <c r="BN601" s="1152"/>
      <c r="BO601" s="1152"/>
      <c r="BP601" s="1152"/>
      <c r="BQ601" s="1152"/>
      <c r="BR601" s="1152"/>
      <c r="BS601" s="1199"/>
      <c r="BT601" s="1152"/>
      <c r="BU601" s="1152"/>
      <c r="BV601" s="1152"/>
      <c r="BW601" s="1152"/>
      <c r="BX601" s="1152"/>
      <c r="BY601" s="1152"/>
      <c r="BZ601" s="1152"/>
      <c r="CA601" s="1152"/>
      <c r="CB601" s="1152"/>
      <c r="CC601" s="1152"/>
      <c r="CD601" s="1152"/>
      <c r="CE601" s="1152"/>
      <c r="CF601" s="1152"/>
      <c r="CG601" s="1152"/>
      <c r="CH601" s="1152"/>
      <c r="CI601" s="1152"/>
      <c r="CJ601" s="1152"/>
      <c r="CK601" s="1152"/>
      <c r="CL601" s="1152"/>
      <c r="CM601" s="1199"/>
      <c r="CN601" s="1199"/>
    </row>
    <row r="602" spans="2:92">
      <c r="B602" s="1151"/>
      <c r="I602" s="1152"/>
      <c r="J602" s="1152"/>
      <c r="K602" s="1152"/>
      <c r="L602" s="1152"/>
      <c r="M602" s="1152"/>
      <c r="N602" s="1152"/>
      <c r="O602" s="1152"/>
      <c r="P602" s="1152"/>
      <c r="Q602" s="1152"/>
      <c r="R602" s="1152"/>
      <c r="S602" s="1152"/>
      <c r="T602" s="1152"/>
      <c r="U602" s="1152"/>
      <c r="V602" s="1152"/>
      <c r="W602" s="1152"/>
      <c r="X602" s="1152"/>
      <c r="Y602" s="1152"/>
      <c r="Z602" s="1152"/>
      <c r="AA602" s="1152"/>
      <c r="AB602" s="1199"/>
      <c r="AC602" s="1199"/>
      <c r="AD602" s="1199"/>
      <c r="AE602" s="1199"/>
      <c r="AF602" s="1152"/>
      <c r="AG602" s="1152"/>
      <c r="AH602" s="1152"/>
      <c r="AI602" s="1152"/>
      <c r="AJ602" s="1152"/>
      <c r="AK602" s="1152"/>
      <c r="AL602" s="1152"/>
      <c r="AM602" s="1152"/>
      <c r="AN602" s="1152"/>
      <c r="AO602" s="1152"/>
      <c r="AP602" s="1152"/>
      <c r="AQ602" s="1152"/>
      <c r="AR602" s="1152"/>
      <c r="AS602" s="1152"/>
      <c r="AT602" s="1152"/>
      <c r="AU602" s="1152"/>
      <c r="AV602" s="1152"/>
      <c r="AW602" s="1152"/>
      <c r="AX602" s="1153"/>
      <c r="AY602" s="1152"/>
      <c r="AZ602" s="1152"/>
      <c r="BA602" s="1152"/>
      <c r="BB602" s="1152"/>
      <c r="BC602" s="1152"/>
      <c r="BD602" s="1152"/>
      <c r="BE602" s="1152"/>
      <c r="BF602" s="1152"/>
      <c r="BG602" s="1152"/>
      <c r="BH602" s="1152"/>
      <c r="BI602" s="1152"/>
      <c r="BJ602" s="1152"/>
      <c r="BK602" s="1152"/>
      <c r="BL602" s="1152"/>
      <c r="BM602" s="1152"/>
      <c r="BN602" s="1152"/>
      <c r="BO602" s="1152"/>
      <c r="BP602" s="1152"/>
      <c r="BQ602" s="1152"/>
      <c r="BR602" s="1152"/>
      <c r="BS602" s="1199"/>
      <c r="BT602" s="1152"/>
      <c r="BU602" s="1152"/>
      <c r="BV602" s="1152"/>
      <c r="BW602" s="1152"/>
      <c r="BX602" s="1152"/>
      <c r="BY602" s="1152"/>
      <c r="BZ602" s="1152"/>
      <c r="CA602" s="1152"/>
      <c r="CB602" s="1152"/>
      <c r="CC602" s="1152"/>
      <c r="CD602" s="1152"/>
      <c r="CE602" s="1152"/>
      <c r="CF602" s="1152"/>
      <c r="CG602" s="1152"/>
      <c r="CH602" s="1152"/>
      <c r="CI602" s="1152"/>
      <c r="CJ602" s="1152"/>
      <c r="CK602" s="1152"/>
      <c r="CL602" s="1152"/>
      <c r="CM602" s="1199"/>
      <c r="CN602" s="1199"/>
    </row>
    <row r="603" spans="2:92">
      <c r="B603" s="1151"/>
      <c r="I603" s="1152"/>
      <c r="J603" s="1152"/>
      <c r="K603" s="1152"/>
      <c r="L603" s="1152"/>
      <c r="M603" s="1152"/>
      <c r="N603" s="1152"/>
      <c r="O603" s="1152"/>
      <c r="P603" s="1152"/>
      <c r="Q603" s="1152"/>
      <c r="R603" s="1152"/>
      <c r="S603" s="1152"/>
      <c r="T603" s="1152"/>
      <c r="U603" s="1152"/>
      <c r="V603" s="1152"/>
      <c r="W603" s="1152"/>
      <c r="X603" s="1152"/>
      <c r="Y603" s="1152"/>
      <c r="Z603" s="1152"/>
      <c r="AA603" s="1152"/>
      <c r="AB603" s="1199"/>
      <c r="AC603" s="1199"/>
      <c r="AD603" s="1199"/>
      <c r="AE603" s="1199"/>
      <c r="AF603" s="1152"/>
      <c r="AG603" s="1152"/>
      <c r="AH603" s="1152"/>
      <c r="AI603" s="1152"/>
      <c r="AJ603" s="1152"/>
      <c r="AK603" s="1152"/>
      <c r="AL603" s="1152"/>
      <c r="AM603" s="1152"/>
      <c r="AN603" s="1152"/>
      <c r="AO603" s="1152"/>
      <c r="AP603" s="1152"/>
      <c r="AQ603" s="1152"/>
      <c r="AR603" s="1152"/>
      <c r="AS603" s="1152"/>
      <c r="AT603" s="1152"/>
      <c r="AU603" s="1152"/>
      <c r="AV603" s="1152"/>
      <c r="AW603" s="1152"/>
      <c r="AX603" s="1153"/>
      <c r="AY603" s="1152"/>
      <c r="AZ603" s="1152"/>
      <c r="BA603" s="1152"/>
      <c r="BB603" s="1152"/>
      <c r="BC603" s="1152"/>
      <c r="BD603" s="1152"/>
      <c r="BE603" s="1152"/>
      <c r="BF603" s="1152"/>
      <c r="BG603" s="1152"/>
      <c r="BH603" s="1152"/>
      <c r="BI603" s="1152"/>
      <c r="BJ603" s="1152"/>
      <c r="BK603" s="1152"/>
      <c r="BL603" s="1152"/>
      <c r="BM603" s="1152"/>
      <c r="BN603" s="1152"/>
      <c r="BO603" s="1152"/>
      <c r="BP603" s="1152"/>
      <c r="BQ603" s="1152"/>
      <c r="BR603" s="1152"/>
      <c r="BS603" s="1199"/>
      <c r="BT603" s="1152"/>
      <c r="BU603" s="1152"/>
      <c r="BV603" s="1152"/>
      <c r="BW603" s="1152"/>
      <c r="BX603" s="1152"/>
      <c r="BY603" s="1152"/>
      <c r="BZ603" s="1152"/>
      <c r="CA603" s="1152"/>
      <c r="CB603" s="1152"/>
      <c r="CC603" s="1152"/>
      <c r="CD603" s="1152"/>
      <c r="CE603" s="1152"/>
      <c r="CF603" s="1152"/>
      <c r="CG603" s="1152"/>
      <c r="CH603" s="1152"/>
      <c r="CI603" s="1152"/>
      <c r="CJ603" s="1152"/>
      <c r="CK603" s="1152"/>
      <c r="CL603" s="1152"/>
      <c r="CM603" s="1199"/>
      <c r="CN603" s="1199"/>
    </row>
    <row r="604" spans="2:92">
      <c r="B604" s="1151"/>
      <c r="I604" s="1152"/>
      <c r="J604" s="1152"/>
      <c r="K604" s="1152"/>
      <c r="L604" s="1152"/>
      <c r="M604" s="1152"/>
      <c r="N604" s="1152"/>
      <c r="O604" s="1152"/>
      <c r="P604" s="1152"/>
      <c r="Q604" s="1152"/>
      <c r="R604" s="1152"/>
      <c r="S604" s="1152"/>
      <c r="T604" s="1152"/>
      <c r="U604" s="1152"/>
      <c r="V604" s="1152"/>
      <c r="W604" s="1152"/>
      <c r="X604" s="1152"/>
      <c r="Y604" s="1152"/>
      <c r="Z604" s="1152"/>
      <c r="AA604" s="1152"/>
      <c r="AB604" s="1199"/>
      <c r="AC604" s="1199"/>
      <c r="AD604" s="1199"/>
      <c r="AE604" s="1199"/>
      <c r="AF604" s="1152"/>
      <c r="AG604" s="1152"/>
      <c r="AH604" s="1152"/>
      <c r="AI604" s="1152"/>
      <c r="AJ604" s="1152"/>
      <c r="AK604" s="1152"/>
      <c r="AL604" s="1152"/>
      <c r="AM604" s="1152"/>
      <c r="AN604" s="1152"/>
      <c r="AO604" s="1152"/>
      <c r="AP604" s="1152"/>
      <c r="AQ604" s="1152"/>
      <c r="AR604" s="1152"/>
      <c r="AS604" s="1152"/>
      <c r="AT604" s="1152"/>
      <c r="AU604" s="1152"/>
      <c r="AV604" s="1152"/>
      <c r="AW604" s="1152"/>
      <c r="AX604" s="1153"/>
      <c r="AY604" s="1152"/>
      <c r="AZ604" s="1152"/>
      <c r="BA604" s="1152"/>
      <c r="BB604" s="1152"/>
      <c r="BC604" s="1152"/>
      <c r="BD604" s="1152"/>
      <c r="BE604" s="1152"/>
      <c r="BF604" s="1152"/>
      <c r="BG604" s="1152"/>
      <c r="BH604" s="1152"/>
      <c r="BI604" s="1152"/>
      <c r="BJ604" s="1152"/>
      <c r="BK604" s="1152"/>
      <c r="BL604" s="1152"/>
      <c r="BM604" s="1152"/>
      <c r="BN604" s="1152"/>
      <c r="BO604" s="1152"/>
      <c r="BP604" s="1152"/>
      <c r="BQ604" s="1152"/>
      <c r="BR604" s="1152"/>
      <c r="BS604" s="1199"/>
      <c r="BT604" s="1152"/>
      <c r="BU604" s="1152"/>
      <c r="BV604" s="1152"/>
      <c r="BW604" s="1152"/>
      <c r="BX604" s="1152"/>
      <c r="BY604" s="1152"/>
      <c r="BZ604" s="1152"/>
      <c r="CA604" s="1152"/>
      <c r="CB604" s="1152"/>
      <c r="CC604" s="1152"/>
      <c r="CD604" s="1152"/>
      <c r="CE604" s="1152"/>
      <c r="CF604" s="1152"/>
      <c r="CG604" s="1152"/>
      <c r="CH604" s="1152"/>
      <c r="CI604" s="1152"/>
      <c r="CJ604" s="1152"/>
      <c r="CK604" s="1152"/>
      <c r="CL604" s="1152"/>
      <c r="CM604" s="1199"/>
      <c r="CN604" s="1199"/>
    </row>
    <row r="605" spans="2:92">
      <c r="B605" s="1151"/>
      <c r="I605" s="1152"/>
      <c r="J605" s="1152"/>
      <c r="K605" s="1152"/>
      <c r="L605" s="1152"/>
      <c r="M605" s="1152"/>
      <c r="N605" s="1152"/>
      <c r="O605" s="1152"/>
      <c r="P605" s="1152"/>
      <c r="Q605" s="1152"/>
      <c r="R605" s="1152"/>
      <c r="S605" s="1152"/>
      <c r="T605" s="1152"/>
      <c r="U605" s="1152"/>
      <c r="V605" s="1152"/>
      <c r="W605" s="1152"/>
      <c r="X605" s="1152"/>
      <c r="Y605" s="1152"/>
      <c r="Z605" s="1152"/>
      <c r="AA605" s="1152"/>
      <c r="AB605" s="1199"/>
      <c r="AC605" s="1199"/>
      <c r="AD605" s="1199"/>
      <c r="AE605" s="1199"/>
      <c r="AF605" s="1152"/>
      <c r="AG605" s="1152"/>
      <c r="AH605" s="1152"/>
      <c r="AI605" s="1152"/>
      <c r="AJ605" s="1152"/>
      <c r="AK605" s="1152"/>
      <c r="AL605" s="1152"/>
      <c r="AM605" s="1152"/>
      <c r="AN605" s="1152"/>
      <c r="AO605" s="1152"/>
      <c r="AP605" s="1152"/>
      <c r="AQ605" s="1152"/>
      <c r="AR605" s="1152"/>
      <c r="AS605" s="1152"/>
      <c r="AT605" s="1152"/>
      <c r="AU605" s="1152"/>
      <c r="AV605" s="1152"/>
      <c r="AW605" s="1152"/>
      <c r="AX605" s="1153"/>
      <c r="AY605" s="1152"/>
      <c r="AZ605" s="1152"/>
      <c r="BA605" s="1152"/>
      <c r="BB605" s="1152"/>
      <c r="BC605" s="1152"/>
      <c r="BD605" s="1152"/>
      <c r="BE605" s="1152"/>
      <c r="BF605" s="1152"/>
      <c r="BG605" s="1152"/>
      <c r="BH605" s="1152"/>
      <c r="BI605" s="1152"/>
      <c r="BJ605" s="1152"/>
      <c r="BK605" s="1152"/>
      <c r="BL605" s="1152"/>
      <c r="BM605" s="1152"/>
      <c r="BN605" s="1152"/>
      <c r="BO605" s="1152"/>
      <c r="BP605" s="1152"/>
      <c r="BQ605" s="1152"/>
      <c r="BR605" s="1152"/>
      <c r="BS605" s="1199"/>
      <c r="BT605" s="1152"/>
      <c r="BU605" s="1152"/>
      <c r="BV605" s="1152"/>
      <c r="BW605" s="1152"/>
      <c r="BX605" s="1152"/>
      <c r="BY605" s="1152"/>
      <c r="BZ605" s="1152"/>
      <c r="CA605" s="1152"/>
      <c r="CB605" s="1152"/>
      <c r="CC605" s="1152"/>
      <c r="CD605" s="1152"/>
      <c r="CE605" s="1152"/>
      <c r="CF605" s="1152"/>
      <c r="CG605" s="1152"/>
      <c r="CH605" s="1152"/>
      <c r="CI605" s="1152"/>
      <c r="CJ605" s="1152"/>
      <c r="CK605" s="1152"/>
      <c r="CL605" s="1152"/>
      <c r="CM605" s="1199"/>
      <c r="CN605" s="1199"/>
    </row>
    <row r="606" spans="2:92">
      <c r="B606" s="1151"/>
      <c r="I606" s="1152"/>
      <c r="J606" s="1152"/>
      <c r="K606" s="1152"/>
      <c r="L606" s="1152"/>
      <c r="M606" s="1152"/>
      <c r="N606" s="1152"/>
      <c r="O606" s="1152"/>
      <c r="P606" s="1152"/>
      <c r="Q606" s="1152"/>
      <c r="R606" s="1152"/>
      <c r="S606" s="1152"/>
      <c r="T606" s="1152"/>
      <c r="U606" s="1152"/>
      <c r="V606" s="1152"/>
      <c r="W606" s="1152"/>
      <c r="X606" s="1152"/>
      <c r="Y606" s="1152"/>
      <c r="Z606" s="1152"/>
      <c r="AA606" s="1152"/>
      <c r="AB606" s="1199"/>
      <c r="AC606" s="1199"/>
      <c r="AD606" s="1199"/>
      <c r="AE606" s="1199"/>
      <c r="AF606" s="1152"/>
      <c r="AG606" s="1152"/>
      <c r="AH606" s="1152"/>
      <c r="AI606" s="1152"/>
      <c r="AJ606" s="1152"/>
      <c r="AK606" s="1152"/>
      <c r="AL606" s="1152"/>
      <c r="AM606" s="1152"/>
      <c r="AN606" s="1152"/>
      <c r="AO606" s="1152"/>
      <c r="AP606" s="1152"/>
      <c r="AQ606" s="1152"/>
      <c r="AR606" s="1152"/>
      <c r="AS606" s="1152"/>
      <c r="AT606" s="1152"/>
      <c r="AU606" s="1152"/>
      <c r="AV606" s="1152"/>
      <c r="AW606" s="1152"/>
      <c r="AX606" s="1153"/>
      <c r="AY606" s="1152"/>
      <c r="AZ606" s="1152"/>
      <c r="BA606" s="1152"/>
      <c r="BB606" s="1152"/>
      <c r="BC606" s="1152"/>
      <c r="BD606" s="1152"/>
      <c r="BE606" s="1152"/>
      <c r="BF606" s="1152"/>
      <c r="BG606" s="1152"/>
      <c r="BH606" s="1152"/>
      <c r="BI606" s="1152"/>
      <c r="BJ606" s="1152"/>
      <c r="BK606" s="1152"/>
      <c r="BL606" s="1152"/>
      <c r="BM606" s="1152"/>
      <c r="BN606" s="1152"/>
      <c r="BO606" s="1152"/>
      <c r="BP606" s="1152"/>
      <c r="BQ606" s="1152"/>
      <c r="BR606" s="1152"/>
      <c r="BS606" s="1199"/>
      <c r="BT606" s="1152"/>
      <c r="BU606" s="1152"/>
      <c r="BV606" s="1152"/>
      <c r="BW606" s="1152"/>
      <c r="BX606" s="1152"/>
      <c r="BY606" s="1152"/>
      <c r="BZ606" s="1152"/>
      <c r="CA606" s="1152"/>
      <c r="CB606" s="1152"/>
      <c r="CC606" s="1152"/>
      <c r="CD606" s="1152"/>
      <c r="CE606" s="1152"/>
      <c r="CF606" s="1152"/>
      <c r="CG606" s="1152"/>
      <c r="CH606" s="1152"/>
      <c r="CI606" s="1152"/>
      <c r="CJ606" s="1152"/>
      <c r="CK606" s="1152"/>
      <c r="CL606" s="1152"/>
      <c r="CM606" s="1199"/>
      <c r="CN606" s="1199"/>
    </row>
    <row r="607" spans="2:92">
      <c r="B607" s="1151"/>
      <c r="I607" s="1152"/>
      <c r="J607" s="1152"/>
      <c r="K607" s="1152"/>
      <c r="L607" s="1152"/>
      <c r="M607" s="1152"/>
      <c r="N607" s="1152"/>
      <c r="O607" s="1152"/>
      <c r="P607" s="1152"/>
      <c r="Q607" s="1152"/>
      <c r="R607" s="1152"/>
      <c r="S607" s="1152"/>
      <c r="T607" s="1152"/>
      <c r="U607" s="1152"/>
      <c r="V607" s="1152"/>
      <c r="W607" s="1152"/>
      <c r="X607" s="1152"/>
      <c r="Y607" s="1152"/>
      <c r="Z607" s="1152"/>
      <c r="AA607" s="1152"/>
      <c r="AB607" s="1199"/>
      <c r="AC607" s="1199"/>
      <c r="AD607" s="1199"/>
      <c r="AE607" s="1199"/>
      <c r="AF607" s="1152"/>
      <c r="AG607" s="1152"/>
      <c r="AH607" s="1152"/>
      <c r="AI607" s="1152"/>
      <c r="AJ607" s="1152"/>
      <c r="AK607" s="1152"/>
      <c r="AL607" s="1152"/>
      <c r="AM607" s="1152"/>
      <c r="AN607" s="1152"/>
      <c r="AO607" s="1152"/>
      <c r="AP607" s="1152"/>
      <c r="AQ607" s="1152"/>
      <c r="AR607" s="1152"/>
      <c r="AS607" s="1152"/>
      <c r="AT607" s="1152"/>
      <c r="AU607" s="1152"/>
      <c r="AV607" s="1152"/>
      <c r="AW607" s="1152"/>
      <c r="AX607" s="1153"/>
      <c r="AY607" s="1152"/>
      <c r="AZ607" s="1152"/>
      <c r="BA607" s="1152"/>
      <c r="BB607" s="1152"/>
      <c r="BC607" s="1152"/>
      <c r="BD607" s="1152"/>
      <c r="BE607" s="1152"/>
      <c r="BF607" s="1152"/>
      <c r="BG607" s="1152"/>
      <c r="BH607" s="1152"/>
      <c r="BI607" s="1152"/>
      <c r="BJ607" s="1152"/>
      <c r="BK607" s="1152"/>
      <c r="BL607" s="1152"/>
      <c r="BM607" s="1152"/>
      <c r="BN607" s="1152"/>
      <c r="BO607" s="1152"/>
      <c r="BP607" s="1152"/>
      <c r="BQ607" s="1152"/>
      <c r="BR607" s="1152"/>
      <c r="BS607" s="1199"/>
      <c r="BT607" s="1152"/>
      <c r="BU607" s="1152"/>
      <c r="BV607" s="1152"/>
      <c r="BW607" s="1152"/>
      <c r="BX607" s="1152"/>
      <c r="BY607" s="1152"/>
      <c r="BZ607" s="1152"/>
      <c r="CA607" s="1152"/>
      <c r="CB607" s="1152"/>
      <c r="CC607" s="1152"/>
      <c r="CD607" s="1152"/>
      <c r="CE607" s="1152"/>
      <c r="CF607" s="1152"/>
      <c r="CG607" s="1152"/>
      <c r="CH607" s="1152"/>
      <c r="CI607" s="1152"/>
      <c r="CJ607" s="1152"/>
      <c r="CK607" s="1152"/>
      <c r="CL607" s="1152"/>
      <c r="CM607" s="1199"/>
      <c r="CN607" s="1199"/>
    </row>
    <row r="608" spans="2:92">
      <c r="B608" s="1151"/>
      <c r="I608" s="1152"/>
      <c r="J608" s="1152"/>
      <c r="K608" s="1152"/>
      <c r="L608" s="1152"/>
      <c r="M608" s="1152"/>
      <c r="N608" s="1152"/>
      <c r="O608" s="1152"/>
      <c r="P608" s="1152"/>
      <c r="Q608" s="1152"/>
      <c r="R608" s="1152"/>
      <c r="S608" s="1152"/>
      <c r="T608" s="1152"/>
      <c r="U608" s="1152"/>
      <c r="V608" s="1152"/>
      <c r="W608" s="1152"/>
      <c r="X608" s="1152"/>
      <c r="Y608" s="1152"/>
      <c r="Z608" s="1152"/>
      <c r="AA608" s="1152"/>
      <c r="AB608" s="1199"/>
      <c r="AC608" s="1199"/>
      <c r="AD608" s="1199"/>
      <c r="AE608" s="1199"/>
      <c r="AF608" s="1152"/>
      <c r="AG608" s="1152"/>
      <c r="AH608" s="1152"/>
      <c r="AI608" s="1152"/>
      <c r="AJ608" s="1152"/>
      <c r="AK608" s="1152"/>
      <c r="AL608" s="1152"/>
      <c r="AM608" s="1152"/>
      <c r="AN608" s="1152"/>
      <c r="AO608" s="1152"/>
      <c r="AP608" s="1152"/>
      <c r="AQ608" s="1152"/>
      <c r="AR608" s="1152"/>
      <c r="AS608" s="1152"/>
      <c r="AT608" s="1152"/>
      <c r="AU608" s="1152"/>
      <c r="AV608" s="1152"/>
      <c r="AW608" s="1152"/>
      <c r="AX608" s="1153"/>
      <c r="AY608" s="1152"/>
      <c r="AZ608" s="1152"/>
      <c r="BA608" s="1152"/>
      <c r="BB608" s="1152"/>
      <c r="BC608" s="1152"/>
      <c r="BD608" s="1152"/>
      <c r="BE608" s="1152"/>
      <c r="BF608" s="1152"/>
      <c r="BG608" s="1152"/>
      <c r="BH608" s="1152"/>
      <c r="BI608" s="1152"/>
      <c r="BJ608" s="1152"/>
      <c r="BK608" s="1152"/>
      <c r="BL608" s="1152"/>
      <c r="BM608" s="1152"/>
      <c r="BN608" s="1152"/>
      <c r="BO608" s="1152"/>
      <c r="BP608" s="1152"/>
      <c r="BQ608" s="1152"/>
      <c r="BR608" s="1152"/>
      <c r="BS608" s="1199"/>
      <c r="BT608" s="1152"/>
      <c r="BU608" s="1152"/>
      <c r="BV608" s="1152"/>
      <c r="BW608" s="1152"/>
      <c r="BX608" s="1152"/>
      <c r="BY608" s="1152"/>
      <c r="BZ608" s="1152"/>
      <c r="CA608" s="1152"/>
      <c r="CB608" s="1152"/>
      <c r="CC608" s="1152"/>
      <c r="CD608" s="1152"/>
      <c r="CE608" s="1152"/>
      <c r="CF608" s="1152"/>
      <c r="CG608" s="1152"/>
      <c r="CH608" s="1152"/>
      <c r="CI608" s="1152"/>
      <c r="CJ608" s="1152"/>
      <c r="CK608" s="1152"/>
      <c r="CL608" s="1152"/>
      <c r="CM608" s="1199"/>
      <c r="CN608" s="1199"/>
    </row>
    <row r="609" spans="2:92">
      <c r="B609" s="1151"/>
      <c r="I609" s="1152"/>
      <c r="J609" s="1152"/>
      <c r="K609" s="1152"/>
      <c r="L609" s="1152"/>
      <c r="M609" s="1152"/>
      <c r="N609" s="1152"/>
      <c r="O609" s="1152"/>
      <c r="P609" s="1152"/>
      <c r="Q609" s="1152"/>
      <c r="R609" s="1152"/>
      <c r="S609" s="1152"/>
      <c r="T609" s="1152"/>
      <c r="U609" s="1152"/>
      <c r="V609" s="1152"/>
      <c r="W609" s="1152"/>
      <c r="X609" s="1152"/>
      <c r="Y609" s="1152"/>
      <c r="Z609" s="1152"/>
      <c r="AA609" s="1152"/>
      <c r="AB609" s="1199"/>
      <c r="AC609" s="1199"/>
      <c r="AD609" s="1199"/>
      <c r="AE609" s="1199"/>
      <c r="AF609" s="1152"/>
      <c r="AG609" s="1152"/>
      <c r="AH609" s="1152"/>
      <c r="AI609" s="1152"/>
      <c r="AJ609" s="1152"/>
      <c r="AK609" s="1152"/>
      <c r="AL609" s="1152"/>
      <c r="AM609" s="1152"/>
      <c r="AN609" s="1152"/>
      <c r="AO609" s="1152"/>
      <c r="AP609" s="1152"/>
      <c r="AQ609" s="1152"/>
      <c r="AR609" s="1152"/>
      <c r="AS609" s="1152"/>
      <c r="AT609" s="1152"/>
      <c r="AU609" s="1152"/>
      <c r="AV609" s="1152"/>
      <c r="AW609" s="1152"/>
      <c r="AX609" s="1153"/>
      <c r="AY609" s="1152"/>
      <c r="AZ609" s="1152"/>
      <c r="BA609" s="1152"/>
      <c r="BB609" s="1152"/>
      <c r="BC609" s="1152"/>
      <c r="BD609" s="1152"/>
      <c r="BE609" s="1152"/>
      <c r="BF609" s="1152"/>
      <c r="BG609" s="1152"/>
      <c r="BH609" s="1152"/>
      <c r="BI609" s="1152"/>
      <c r="BJ609" s="1152"/>
      <c r="BK609" s="1152"/>
      <c r="BL609" s="1152"/>
      <c r="BM609" s="1152"/>
      <c r="BN609" s="1152"/>
      <c r="BO609" s="1152"/>
      <c r="BP609" s="1152"/>
      <c r="BQ609" s="1152"/>
      <c r="BR609" s="1152"/>
      <c r="BS609" s="1199"/>
      <c r="BT609" s="1152"/>
      <c r="BU609" s="1152"/>
      <c r="BV609" s="1152"/>
      <c r="BW609" s="1152"/>
      <c r="BX609" s="1152"/>
      <c r="BY609" s="1152"/>
      <c r="BZ609" s="1152"/>
      <c r="CA609" s="1152"/>
      <c r="CB609" s="1152"/>
      <c r="CC609" s="1152"/>
      <c r="CD609" s="1152"/>
      <c r="CE609" s="1152"/>
      <c r="CF609" s="1152"/>
      <c r="CG609" s="1152"/>
      <c r="CH609" s="1152"/>
      <c r="CI609" s="1152"/>
      <c r="CJ609" s="1152"/>
      <c r="CK609" s="1152"/>
      <c r="CL609" s="1152"/>
      <c r="CM609" s="1199"/>
      <c r="CN609" s="1199"/>
    </row>
    <row r="610" spans="2:92">
      <c r="B610" s="1151"/>
      <c r="I610" s="1152"/>
      <c r="J610" s="1152"/>
      <c r="K610" s="1152"/>
      <c r="L610" s="1152"/>
      <c r="M610" s="1152"/>
      <c r="N610" s="1152"/>
      <c r="O610" s="1152"/>
      <c r="P610" s="1152"/>
      <c r="Q610" s="1152"/>
      <c r="R610" s="1152"/>
      <c r="S610" s="1152"/>
      <c r="T610" s="1152"/>
      <c r="U610" s="1152"/>
      <c r="V610" s="1152"/>
      <c r="W610" s="1152"/>
      <c r="X610" s="1152"/>
      <c r="Y610" s="1152"/>
      <c r="Z610" s="1152"/>
      <c r="AA610" s="1152"/>
      <c r="AB610" s="1199"/>
      <c r="AC610" s="1199"/>
      <c r="AD610" s="1199"/>
      <c r="AE610" s="1199"/>
      <c r="AF610" s="1152"/>
      <c r="AG610" s="1152"/>
      <c r="AH610" s="1152"/>
      <c r="AI610" s="1152"/>
      <c r="AJ610" s="1152"/>
      <c r="AK610" s="1152"/>
      <c r="AL610" s="1152"/>
      <c r="AM610" s="1152"/>
      <c r="AN610" s="1152"/>
      <c r="AO610" s="1152"/>
      <c r="AP610" s="1152"/>
      <c r="AQ610" s="1152"/>
      <c r="AR610" s="1152"/>
      <c r="AS610" s="1152"/>
      <c r="AT610" s="1152"/>
      <c r="AU610" s="1152"/>
      <c r="AV610" s="1152"/>
      <c r="AW610" s="1152"/>
      <c r="AX610" s="1153"/>
      <c r="AY610" s="1152"/>
      <c r="AZ610" s="1152"/>
      <c r="BA610" s="1152"/>
      <c r="BB610" s="1152"/>
      <c r="BC610" s="1152"/>
      <c r="BD610" s="1152"/>
      <c r="BE610" s="1152"/>
      <c r="BF610" s="1152"/>
      <c r="BG610" s="1152"/>
      <c r="BH610" s="1152"/>
      <c r="BI610" s="1152"/>
      <c r="BJ610" s="1152"/>
      <c r="BK610" s="1152"/>
      <c r="BL610" s="1152"/>
      <c r="BM610" s="1152"/>
      <c r="BN610" s="1152"/>
      <c r="BO610" s="1152"/>
      <c r="BP610" s="1152"/>
      <c r="BQ610" s="1152"/>
      <c r="BR610" s="1152"/>
      <c r="BS610" s="1199"/>
      <c r="BT610" s="1152"/>
      <c r="BU610" s="1152"/>
      <c r="BV610" s="1152"/>
      <c r="BW610" s="1152"/>
      <c r="BX610" s="1152"/>
      <c r="BY610" s="1152"/>
      <c r="BZ610" s="1152"/>
      <c r="CA610" s="1152"/>
      <c r="CB610" s="1152"/>
      <c r="CC610" s="1152"/>
      <c r="CD610" s="1152"/>
      <c r="CE610" s="1152"/>
      <c r="CF610" s="1152"/>
      <c r="CG610" s="1152"/>
      <c r="CH610" s="1152"/>
      <c r="CI610" s="1152"/>
      <c r="CJ610" s="1152"/>
      <c r="CK610" s="1152"/>
      <c r="CL610" s="1152"/>
      <c r="CM610" s="1199"/>
      <c r="CN610" s="1199"/>
    </row>
    <row r="611" spans="2:92">
      <c r="B611" s="1151"/>
      <c r="I611" s="1152"/>
      <c r="J611" s="1152"/>
      <c r="K611" s="1152"/>
      <c r="L611" s="1152"/>
      <c r="M611" s="1152"/>
      <c r="N611" s="1152"/>
      <c r="O611" s="1152"/>
      <c r="P611" s="1152"/>
      <c r="Q611" s="1152"/>
      <c r="R611" s="1152"/>
      <c r="S611" s="1152"/>
      <c r="T611" s="1152"/>
      <c r="U611" s="1152"/>
      <c r="V611" s="1152"/>
      <c r="W611" s="1152"/>
      <c r="X611" s="1152"/>
      <c r="Y611" s="1152"/>
      <c r="Z611" s="1152"/>
      <c r="AA611" s="1152"/>
      <c r="AB611" s="1199"/>
      <c r="AC611" s="1199"/>
      <c r="AD611" s="1199"/>
      <c r="AE611" s="1199"/>
      <c r="AF611" s="1152"/>
      <c r="AG611" s="1152"/>
      <c r="AH611" s="1152"/>
      <c r="AI611" s="1152"/>
      <c r="AJ611" s="1152"/>
      <c r="AK611" s="1152"/>
      <c r="AL611" s="1152"/>
      <c r="AM611" s="1152"/>
      <c r="AN611" s="1152"/>
      <c r="AO611" s="1152"/>
      <c r="AP611" s="1152"/>
      <c r="AQ611" s="1152"/>
      <c r="AR611" s="1152"/>
      <c r="AS611" s="1152"/>
      <c r="AT611" s="1152"/>
      <c r="AU611" s="1152"/>
      <c r="AV611" s="1152"/>
      <c r="AW611" s="1152"/>
      <c r="AX611" s="1153"/>
      <c r="AY611" s="1152"/>
      <c r="AZ611" s="1152"/>
      <c r="BA611" s="1152"/>
      <c r="BB611" s="1152"/>
      <c r="BC611" s="1152"/>
      <c r="BD611" s="1152"/>
      <c r="BE611" s="1152"/>
      <c r="BF611" s="1152"/>
      <c r="BG611" s="1152"/>
      <c r="BH611" s="1152"/>
      <c r="BI611" s="1152"/>
      <c r="BJ611" s="1152"/>
      <c r="BK611" s="1152"/>
      <c r="BL611" s="1152"/>
      <c r="BM611" s="1152"/>
      <c r="BN611" s="1152"/>
      <c r="BO611" s="1152"/>
      <c r="BP611" s="1152"/>
      <c r="BQ611" s="1152"/>
      <c r="BR611" s="1152"/>
      <c r="BS611" s="1199"/>
      <c r="BT611" s="1152"/>
      <c r="BU611" s="1152"/>
      <c r="BV611" s="1152"/>
      <c r="BW611" s="1152"/>
      <c r="BX611" s="1152"/>
      <c r="BY611" s="1152"/>
      <c r="BZ611" s="1152"/>
      <c r="CA611" s="1152"/>
      <c r="CB611" s="1152"/>
      <c r="CC611" s="1152"/>
      <c r="CD611" s="1152"/>
      <c r="CE611" s="1152"/>
      <c r="CF611" s="1152"/>
      <c r="CG611" s="1152"/>
      <c r="CH611" s="1152"/>
      <c r="CI611" s="1152"/>
      <c r="CJ611" s="1152"/>
      <c r="CK611" s="1152"/>
      <c r="CL611" s="1152"/>
      <c r="CM611" s="1199"/>
      <c r="CN611" s="1199"/>
    </row>
    <row r="612" spans="2:92">
      <c r="B612" s="1151"/>
      <c r="I612" s="1152"/>
      <c r="J612" s="1152"/>
      <c r="K612" s="1152"/>
      <c r="L612" s="1152"/>
      <c r="M612" s="1152"/>
      <c r="N612" s="1152"/>
      <c r="O612" s="1152"/>
      <c r="P612" s="1152"/>
      <c r="Q612" s="1152"/>
      <c r="R612" s="1152"/>
      <c r="S612" s="1152"/>
      <c r="T612" s="1152"/>
      <c r="U612" s="1152"/>
      <c r="V612" s="1152"/>
      <c r="W612" s="1152"/>
      <c r="X612" s="1152"/>
      <c r="Y612" s="1152"/>
      <c r="Z612" s="1152"/>
      <c r="AA612" s="1152"/>
      <c r="AB612" s="1199"/>
      <c r="AC612" s="1199"/>
      <c r="AD612" s="1199"/>
      <c r="AE612" s="1199"/>
      <c r="AF612" s="1152"/>
      <c r="AG612" s="1152"/>
      <c r="AH612" s="1152"/>
      <c r="AI612" s="1152"/>
      <c r="AJ612" s="1152"/>
      <c r="AK612" s="1152"/>
      <c r="AL612" s="1152"/>
      <c r="AM612" s="1152"/>
      <c r="AN612" s="1152"/>
      <c r="AO612" s="1152"/>
      <c r="AP612" s="1152"/>
      <c r="AQ612" s="1152"/>
      <c r="AR612" s="1152"/>
      <c r="AS612" s="1152"/>
      <c r="AT612" s="1152"/>
      <c r="AU612" s="1152"/>
      <c r="AV612" s="1152"/>
      <c r="AW612" s="1152"/>
      <c r="AX612" s="1153"/>
      <c r="AY612" s="1152"/>
      <c r="AZ612" s="1152"/>
      <c r="BA612" s="1152"/>
      <c r="BB612" s="1152"/>
      <c r="BC612" s="1152"/>
      <c r="BD612" s="1152"/>
      <c r="BE612" s="1152"/>
      <c r="BF612" s="1152"/>
      <c r="BG612" s="1152"/>
      <c r="BH612" s="1152"/>
      <c r="BI612" s="1152"/>
      <c r="BJ612" s="1152"/>
      <c r="BK612" s="1152"/>
      <c r="BL612" s="1152"/>
      <c r="BM612" s="1152"/>
      <c r="BN612" s="1152"/>
      <c r="BO612" s="1152"/>
      <c r="BP612" s="1152"/>
      <c r="BQ612" s="1152"/>
      <c r="BR612" s="1152"/>
      <c r="BS612" s="1199"/>
      <c r="BT612" s="1152"/>
      <c r="BU612" s="1152"/>
      <c r="BV612" s="1152"/>
      <c r="BW612" s="1152"/>
      <c r="BX612" s="1152"/>
      <c r="BY612" s="1152"/>
      <c r="BZ612" s="1152"/>
      <c r="CA612" s="1152"/>
      <c r="CB612" s="1152"/>
      <c r="CC612" s="1152"/>
      <c r="CD612" s="1152"/>
      <c r="CE612" s="1152"/>
      <c r="CF612" s="1152"/>
      <c r="CG612" s="1152"/>
      <c r="CH612" s="1152"/>
      <c r="CI612" s="1152"/>
      <c r="CJ612" s="1152"/>
      <c r="CK612" s="1152"/>
      <c r="CL612" s="1152"/>
      <c r="CM612" s="1199"/>
      <c r="CN612" s="1199"/>
    </row>
    <row r="613" spans="2:92">
      <c r="B613" s="1151"/>
      <c r="I613" s="1152"/>
      <c r="J613" s="1152"/>
      <c r="K613" s="1152"/>
      <c r="L613" s="1152"/>
      <c r="M613" s="1152"/>
      <c r="N613" s="1152"/>
      <c r="O613" s="1152"/>
      <c r="P613" s="1152"/>
      <c r="Q613" s="1152"/>
      <c r="R613" s="1152"/>
      <c r="S613" s="1152"/>
      <c r="T613" s="1152"/>
      <c r="U613" s="1152"/>
      <c r="V613" s="1152"/>
      <c r="W613" s="1152"/>
      <c r="X613" s="1152"/>
      <c r="Y613" s="1152"/>
      <c r="Z613" s="1152"/>
      <c r="AA613" s="1152"/>
      <c r="AB613" s="1199"/>
      <c r="AC613" s="1199"/>
      <c r="AD613" s="1199"/>
      <c r="AE613" s="1199"/>
      <c r="AF613" s="1152"/>
      <c r="AG613" s="1152"/>
      <c r="AH613" s="1152"/>
      <c r="AI613" s="1152"/>
      <c r="AJ613" s="1152"/>
      <c r="AK613" s="1152"/>
      <c r="AL613" s="1152"/>
      <c r="AM613" s="1152"/>
      <c r="AN613" s="1152"/>
      <c r="AO613" s="1152"/>
      <c r="AP613" s="1152"/>
      <c r="AQ613" s="1152"/>
      <c r="AR613" s="1152"/>
      <c r="AS613" s="1152"/>
      <c r="AT613" s="1152"/>
      <c r="AU613" s="1152"/>
      <c r="AV613" s="1152"/>
      <c r="AW613" s="1152"/>
      <c r="AX613" s="1153"/>
      <c r="AY613" s="1152"/>
      <c r="AZ613" s="1152"/>
      <c r="BA613" s="1152"/>
      <c r="BB613" s="1152"/>
      <c r="BC613" s="1152"/>
      <c r="BD613" s="1152"/>
      <c r="BE613" s="1152"/>
      <c r="BF613" s="1152"/>
      <c r="BG613" s="1152"/>
      <c r="BH613" s="1152"/>
      <c r="BI613" s="1152"/>
      <c r="BJ613" s="1152"/>
      <c r="BK613" s="1152"/>
      <c r="BL613" s="1152"/>
      <c r="BM613" s="1152"/>
      <c r="BN613" s="1152"/>
      <c r="BO613" s="1152"/>
      <c r="BP613" s="1152"/>
      <c r="BQ613" s="1152"/>
      <c r="BR613" s="1152"/>
      <c r="BS613" s="1199"/>
      <c r="BT613" s="1152"/>
      <c r="BU613" s="1152"/>
      <c r="BV613" s="1152"/>
      <c r="BW613" s="1152"/>
      <c r="BX613" s="1152"/>
      <c r="BY613" s="1152"/>
      <c r="BZ613" s="1152"/>
      <c r="CA613" s="1152"/>
      <c r="CB613" s="1152"/>
      <c r="CC613" s="1152"/>
      <c r="CD613" s="1152"/>
      <c r="CE613" s="1152"/>
      <c r="CF613" s="1152"/>
      <c r="CG613" s="1152"/>
      <c r="CH613" s="1152"/>
      <c r="CI613" s="1152"/>
      <c r="CJ613" s="1152"/>
      <c r="CK613" s="1152"/>
      <c r="CL613" s="1152"/>
      <c r="CM613" s="1199"/>
      <c r="CN613" s="1199"/>
    </row>
    <row r="614" spans="2:92">
      <c r="B614" s="1151"/>
      <c r="I614" s="1152"/>
      <c r="J614" s="1152"/>
      <c r="K614" s="1152"/>
      <c r="L614" s="1152"/>
      <c r="M614" s="1152"/>
      <c r="N614" s="1152"/>
      <c r="O614" s="1152"/>
      <c r="P614" s="1152"/>
      <c r="Q614" s="1152"/>
      <c r="R614" s="1152"/>
      <c r="S614" s="1152"/>
      <c r="T614" s="1152"/>
      <c r="U614" s="1152"/>
      <c r="V614" s="1152"/>
      <c r="W614" s="1152"/>
      <c r="X614" s="1152"/>
      <c r="Y614" s="1152"/>
      <c r="Z614" s="1152"/>
      <c r="AA614" s="1152"/>
      <c r="AB614" s="1199"/>
      <c r="AC614" s="1199"/>
      <c r="AD614" s="1199"/>
      <c r="AE614" s="1199"/>
      <c r="AF614" s="1152"/>
      <c r="AG614" s="1152"/>
      <c r="AH614" s="1152"/>
      <c r="AI614" s="1152"/>
      <c r="AJ614" s="1152"/>
      <c r="AK614" s="1152"/>
      <c r="AL614" s="1152"/>
      <c r="AM614" s="1152"/>
      <c r="AN614" s="1152"/>
      <c r="AO614" s="1152"/>
      <c r="AP614" s="1152"/>
      <c r="AQ614" s="1152"/>
      <c r="AR614" s="1152"/>
      <c r="AS614" s="1152"/>
      <c r="AT614" s="1152"/>
      <c r="AU614" s="1152"/>
      <c r="AV614" s="1152"/>
      <c r="AW614" s="1152"/>
      <c r="AX614" s="1153"/>
      <c r="AY614" s="1152"/>
      <c r="AZ614" s="1152"/>
      <c r="BA614" s="1152"/>
      <c r="BB614" s="1152"/>
      <c r="BC614" s="1152"/>
      <c r="BD614" s="1152"/>
      <c r="BE614" s="1152"/>
      <c r="BF614" s="1152"/>
      <c r="BG614" s="1152"/>
      <c r="BH614" s="1152"/>
      <c r="BI614" s="1152"/>
      <c r="BJ614" s="1152"/>
      <c r="BK614" s="1152"/>
      <c r="BL614" s="1152"/>
      <c r="BM614" s="1152"/>
      <c r="BN614" s="1152"/>
      <c r="BO614" s="1152"/>
      <c r="BP614" s="1152"/>
      <c r="BQ614" s="1152"/>
      <c r="BR614" s="1152"/>
      <c r="BS614" s="1199"/>
      <c r="BT614" s="1152"/>
      <c r="BU614" s="1152"/>
      <c r="BV614" s="1152"/>
      <c r="BW614" s="1152"/>
      <c r="BX614" s="1152"/>
      <c r="BY614" s="1152"/>
      <c r="BZ614" s="1152"/>
      <c r="CA614" s="1152"/>
      <c r="CB614" s="1152"/>
      <c r="CC614" s="1152"/>
      <c r="CD614" s="1152"/>
      <c r="CE614" s="1152"/>
      <c r="CF614" s="1152"/>
      <c r="CG614" s="1152"/>
      <c r="CH614" s="1152"/>
      <c r="CI614" s="1152"/>
      <c r="CJ614" s="1152"/>
      <c r="CK614" s="1152"/>
      <c r="CL614" s="1152"/>
      <c r="CM614" s="1199"/>
      <c r="CN614" s="1199"/>
    </row>
    <row r="615" spans="2:92">
      <c r="B615" s="1151"/>
      <c r="I615" s="1152"/>
      <c r="J615" s="1152"/>
      <c r="K615" s="1152"/>
      <c r="L615" s="1152"/>
      <c r="M615" s="1152"/>
      <c r="N615" s="1152"/>
      <c r="O615" s="1152"/>
      <c r="P615" s="1152"/>
      <c r="Q615" s="1152"/>
      <c r="R615" s="1152"/>
      <c r="S615" s="1152"/>
      <c r="T615" s="1152"/>
      <c r="U615" s="1152"/>
      <c r="V615" s="1152"/>
      <c r="W615" s="1152"/>
      <c r="X615" s="1152"/>
      <c r="Y615" s="1152"/>
      <c r="Z615" s="1152"/>
      <c r="AA615" s="1152"/>
      <c r="AB615" s="1199"/>
      <c r="AC615" s="1199"/>
      <c r="AD615" s="1199"/>
      <c r="AE615" s="1199"/>
      <c r="AF615" s="1152"/>
      <c r="AG615" s="1152"/>
      <c r="AH615" s="1152"/>
      <c r="AI615" s="1152"/>
      <c r="AJ615" s="1152"/>
      <c r="AK615" s="1152"/>
      <c r="AL615" s="1152"/>
      <c r="AM615" s="1152"/>
      <c r="AN615" s="1152"/>
      <c r="AO615" s="1152"/>
      <c r="AP615" s="1152"/>
      <c r="AQ615" s="1152"/>
      <c r="AR615" s="1152"/>
      <c r="AS615" s="1152"/>
      <c r="AT615" s="1152"/>
      <c r="AU615" s="1152"/>
      <c r="AV615" s="1152"/>
      <c r="AW615" s="1152"/>
      <c r="AX615" s="1153"/>
      <c r="AY615" s="1152"/>
      <c r="AZ615" s="1152"/>
      <c r="BA615" s="1152"/>
      <c r="BB615" s="1152"/>
      <c r="BC615" s="1152"/>
      <c r="BD615" s="1152"/>
      <c r="BE615" s="1152"/>
      <c r="BF615" s="1152"/>
      <c r="BG615" s="1152"/>
      <c r="BH615" s="1152"/>
      <c r="BI615" s="1152"/>
      <c r="BJ615" s="1152"/>
      <c r="BK615" s="1152"/>
      <c r="BL615" s="1152"/>
      <c r="BM615" s="1152"/>
      <c r="BN615" s="1152"/>
      <c r="BO615" s="1152"/>
      <c r="BP615" s="1152"/>
      <c r="BQ615" s="1152"/>
      <c r="BR615" s="1152"/>
      <c r="BS615" s="1199"/>
      <c r="BT615" s="1152"/>
      <c r="BU615" s="1152"/>
      <c r="BV615" s="1152"/>
      <c r="BW615" s="1152"/>
      <c r="BX615" s="1152"/>
      <c r="BY615" s="1152"/>
      <c r="BZ615" s="1152"/>
      <c r="CA615" s="1152"/>
      <c r="CB615" s="1152"/>
      <c r="CC615" s="1152"/>
      <c r="CD615" s="1152"/>
      <c r="CE615" s="1152"/>
      <c r="CF615" s="1152"/>
      <c r="CG615" s="1152"/>
      <c r="CH615" s="1152"/>
      <c r="CI615" s="1152"/>
      <c r="CJ615" s="1152"/>
      <c r="CK615" s="1152"/>
      <c r="CL615" s="1152"/>
      <c r="CM615" s="1199"/>
      <c r="CN615" s="1199"/>
    </row>
    <row r="616" spans="2:92">
      <c r="B616" s="1151"/>
      <c r="I616" s="1152"/>
      <c r="J616" s="1152"/>
      <c r="K616" s="1152"/>
      <c r="L616" s="1152"/>
      <c r="M616" s="1152"/>
      <c r="N616" s="1152"/>
      <c r="O616" s="1152"/>
      <c r="P616" s="1152"/>
      <c r="Q616" s="1152"/>
      <c r="R616" s="1152"/>
      <c r="S616" s="1152"/>
      <c r="T616" s="1152"/>
      <c r="U616" s="1152"/>
      <c r="V616" s="1152"/>
      <c r="W616" s="1152"/>
      <c r="X616" s="1152"/>
      <c r="Y616" s="1152"/>
      <c r="Z616" s="1152"/>
      <c r="AA616" s="1152"/>
      <c r="AB616" s="1199"/>
      <c r="AC616" s="1199"/>
      <c r="AD616" s="1199"/>
      <c r="AE616" s="1199"/>
      <c r="AF616" s="1152"/>
      <c r="AG616" s="1152"/>
      <c r="AH616" s="1152"/>
      <c r="AI616" s="1152"/>
      <c r="AJ616" s="1152"/>
      <c r="AK616" s="1152"/>
      <c r="AL616" s="1152"/>
      <c r="AM616" s="1152"/>
      <c r="AN616" s="1152"/>
      <c r="AO616" s="1152"/>
      <c r="AP616" s="1152"/>
      <c r="AQ616" s="1152"/>
      <c r="AR616" s="1152"/>
      <c r="AS616" s="1152"/>
      <c r="AT616" s="1152"/>
      <c r="AU616" s="1152"/>
      <c r="AV616" s="1152"/>
      <c r="AW616" s="1152"/>
      <c r="AX616" s="1153"/>
      <c r="AY616" s="1152"/>
      <c r="AZ616" s="1152"/>
      <c r="BA616" s="1152"/>
      <c r="BB616" s="1152"/>
      <c r="BC616" s="1152"/>
      <c r="BD616" s="1152"/>
      <c r="BE616" s="1152"/>
      <c r="BF616" s="1152"/>
      <c r="BG616" s="1152"/>
      <c r="BH616" s="1152"/>
      <c r="BI616" s="1152"/>
      <c r="BJ616" s="1152"/>
      <c r="BK616" s="1152"/>
      <c r="BL616" s="1152"/>
      <c r="BM616" s="1152"/>
      <c r="BN616" s="1152"/>
      <c r="BO616" s="1152"/>
      <c r="BP616" s="1152"/>
      <c r="BQ616" s="1152"/>
      <c r="BR616" s="1152"/>
      <c r="BS616" s="1199"/>
      <c r="BT616" s="1152"/>
      <c r="BU616" s="1152"/>
      <c r="BV616" s="1152"/>
      <c r="BW616" s="1152"/>
      <c r="BX616" s="1152"/>
      <c r="BY616" s="1152"/>
      <c r="BZ616" s="1152"/>
      <c r="CA616" s="1152"/>
      <c r="CB616" s="1152"/>
      <c r="CC616" s="1152"/>
      <c r="CD616" s="1152"/>
      <c r="CE616" s="1152"/>
      <c r="CF616" s="1152"/>
      <c r="CG616" s="1152"/>
      <c r="CH616" s="1152"/>
      <c r="CI616" s="1152"/>
      <c r="CJ616" s="1152"/>
      <c r="CK616" s="1152"/>
      <c r="CL616" s="1152"/>
      <c r="CM616" s="1199"/>
      <c r="CN616" s="1199"/>
    </row>
    <row r="617" spans="2:92">
      <c r="B617" s="1151"/>
      <c r="I617" s="1152"/>
      <c r="J617" s="1152"/>
      <c r="K617" s="1152"/>
      <c r="L617" s="1152"/>
      <c r="M617" s="1152"/>
      <c r="N617" s="1152"/>
      <c r="O617" s="1152"/>
      <c r="P617" s="1152"/>
      <c r="Q617" s="1152"/>
      <c r="R617" s="1152"/>
      <c r="S617" s="1152"/>
      <c r="T617" s="1152"/>
      <c r="U617" s="1152"/>
      <c r="V617" s="1152"/>
      <c r="W617" s="1152"/>
      <c r="X617" s="1152"/>
      <c r="Y617" s="1152"/>
      <c r="Z617" s="1152"/>
      <c r="AA617" s="1152"/>
      <c r="AB617" s="1199"/>
      <c r="AC617" s="1199"/>
      <c r="AD617" s="1199"/>
      <c r="AE617" s="1199"/>
      <c r="AF617" s="1152"/>
      <c r="AG617" s="1152"/>
      <c r="AH617" s="1152"/>
      <c r="AI617" s="1152"/>
      <c r="AJ617" s="1152"/>
      <c r="AK617" s="1152"/>
      <c r="AL617" s="1152"/>
      <c r="AM617" s="1152"/>
      <c r="AN617" s="1152"/>
      <c r="AO617" s="1152"/>
      <c r="AP617" s="1152"/>
      <c r="AQ617" s="1152"/>
      <c r="AR617" s="1152"/>
      <c r="AS617" s="1152"/>
      <c r="AT617" s="1152"/>
      <c r="AU617" s="1152"/>
      <c r="AV617" s="1152"/>
      <c r="AW617" s="1152"/>
      <c r="AX617" s="1153"/>
      <c r="AY617" s="1152"/>
      <c r="AZ617" s="1152"/>
      <c r="BA617" s="1152"/>
      <c r="BB617" s="1152"/>
      <c r="BC617" s="1152"/>
      <c r="BD617" s="1152"/>
      <c r="BE617" s="1152"/>
      <c r="BF617" s="1152"/>
      <c r="BG617" s="1152"/>
      <c r="BH617" s="1152"/>
      <c r="BI617" s="1152"/>
      <c r="BJ617" s="1152"/>
      <c r="BK617" s="1152"/>
      <c r="BL617" s="1152"/>
      <c r="BM617" s="1152"/>
      <c r="BN617" s="1152"/>
      <c r="BO617" s="1152"/>
      <c r="BP617" s="1152"/>
      <c r="BQ617" s="1152"/>
      <c r="BR617" s="1152"/>
      <c r="BS617" s="1199"/>
      <c r="BT617" s="1152"/>
      <c r="BU617" s="1152"/>
      <c r="BV617" s="1152"/>
      <c r="BW617" s="1152"/>
      <c r="BX617" s="1152"/>
      <c r="BY617" s="1152"/>
      <c r="BZ617" s="1152"/>
      <c r="CA617" s="1152"/>
      <c r="CB617" s="1152"/>
      <c r="CC617" s="1152"/>
      <c r="CD617" s="1152"/>
      <c r="CE617" s="1152"/>
      <c r="CF617" s="1152"/>
      <c r="CG617" s="1152"/>
      <c r="CH617" s="1152"/>
      <c r="CI617" s="1152"/>
      <c r="CJ617" s="1152"/>
      <c r="CK617" s="1152"/>
      <c r="CL617" s="1152"/>
      <c r="CM617" s="1199"/>
      <c r="CN617" s="1199"/>
    </row>
    <row r="618" spans="2:92">
      <c r="B618" s="1151"/>
      <c r="I618" s="1152"/>
      <c r="J618" s="1152"/>
      <c r="K618" s="1152"/>
      <c r="L618" s="1152"/>
      <c r="M618" s="1152"/>
      <c r="N618" s="1152"/>
      <c r="O618" s="1152"/>
      <c r="P618" s="1152"/>
      <c r="Q618" s="1152"/>
      <c r="R618" s="1152"/>
      <c r="S618" s="1152"/>
      <c r="T618" s="1152"/>
      <c r="U618" s="1152"/>
      <c r="V618" s="1152"/>
      <c r="W618" s="1152"/>
      <c r="X618" s="1152"/>
      <c r="Y618" s="1152"/>
      <c r="Z618" s="1152"/>
      <c r="AA618" s="1152"/>
      <c r="AB618" s="1199"/>
      <c r="AC618" s="1199"/>
      <c r="AD618" s="1199"/>
      <c r="AE618" s="1199"/>
      <c r="AF618" s="1152"/>
      <c r="AG618" s="1152"/>
      <c r="AH618" s="1152"/>
      <c r="AI618" s="1152"/>
      <c r="AJ618" s="1152"/>
      <c r="AK618" s="1152"/>
      <c r="AL618" s="1152"/>
      <c r="AM618" s="1152"/>
      <c r="AN618" s="1152"/>
      <c r="AO618" s="1152"/>
      <c r="AP618" s="1152"/>
      <c r="AQ618" s="1152"/>
      <c r="AR618" s="1152"/>
      <c r="AS618" s="1152"/>
      <c r="AT618" s="1152"/>
      <c r="AU618" s="1152"/>
      <c r="AV618" s="1152"/>
      <c r="AW618" s="1152"/>
      <c r="AX618" s="1153"/>
      <c r="AY618" s="1152"/>
      <c r="AZ618" s="1152"/>
      <c r="BA618" s="1152"/>
      <c r="BB618" s="1152"/>
      <c r="BC618" s="1152"/>
      <c r="BD618" s="1152"/>
      <c r="BE618" s="1152"/>
      <c r="BF618" s="1152"/>
      <c r="BG618" s="1152"/>
      <c r="BH618" s="1152"/>
      <c r="BI618" s="1152"/>
      <c r="BJ618" s="1152"/>
      <c r="BK618" s="1152"/>
      <c r="BL618" s="1152"/>
      <c r="BM618" s="1152"/>
      <c r="BN618" s="1152"/>
      <c r="BO618" s="1152"/>
      <c r="BP618" s="1152"/>
      <c r="BQ618" s="1152"/>
      <c r="BR618" s="1152"/>
      <c r="BS618" s="1199"/>
      <c r="BT618" s="1152"/>
      <c r="BU618" s="1152"/>
      <c r="BV618" s="1152"/>
      <c r="BW618" s="1152"/>
      <c r="BX618" s="1152"/>
      <c r="BY618" s="1152"/>
      <c r="BZ618" s="1152"/>
      <c r="CA618" s="1152"/>
      <c r="CB618" s="1152"/>
      <c r="CC618" s="1152"/>
      <c r="CD618" s="1152"/>
      <c r="CE618" s="1152"/>
      <c r="CF618" s="1152"/>
      <c r="CG618" s="1152"/>
      <c r="CH618" s="1152"/>
      <c r="CI618" s="1152"/>
      <c r="CJ618" s="1152"/>
      <c r="CK618" s="1152"/>
      <c r="CL618" s="1152"/>
      <c r="CM618" s="1199"/>
      <c r="CN618" s="1199"/>
    </row>
    <row r="619" spans="2:92">
      <c r="B619" s="1151"/>
      <c r="I619" s="1152"/>
      <c r="J619" s="1152"/>
      <c r="K619" s="1152"/>
      <c r="L619" s="1152"/>
      <c r="M619" s="1152"/>
      <c r="N619" s="1152"/>
      <c r="O619" s="1152"/>
      <c r="P619" s="1152"/>
      <c r="Q619" s="1152"/>
      <c r="R619" s="1152"/>
      <c r="S619" s="1152"/>
      <c r="T619" s="1152"/>
      <c r="U619" s="1152"/>
      <c r="V619" s="1152"/>
      <c r="W619" s="1152"/>
      <c r="X619" s="1152"/>
      <c r="Y619" s="1152"/>
      <c r="Z619" s="1152"/>
      <c r="AA619" s="1152"/>
      <c r="AB619" s="1199"/>
      <c r="AC619" s="1199"/>
      <c r="AD619" s="1199"/>
      <c r="AE619" s="1199"/>
      <c r="AF619" s="1152"/>
      <c r="AG619" s="1152"/>
      <c r="AH619" s="1152"/>
      <c r="AI619" s="1152"/>
      <c r="AJ619" s="1152"/>
      <c r="AK619" s="1152"/>
      <c r="AL619" s="1152"/>
      <c r="AM619" s="1152"/>
      <c r="AN619" s="1152"/>
      <c r="AO619" s="1152"/>
      <c r="AP619" s="1152"/>
      <c r="AQ619" s="1152"/>
      <c r="AR619" s="1152"/>
      <c r="AS619" s="1152"/>
      <c r="AT619" s="1152"/>
      <c r="AU619" s="1152"/>
      <c r="AV619" s="1152"/>
      <c r="AW619" s="1152"/>
      <c r="AX619" s="1153"/>
      <c r="AY619" s="1152"/>
      <c r="AZ619" s="1152"/>
      <c r="BA619" s="1152"/>
      <c r="BB619" s="1152"/>
      <c r="BC619" s="1152"/>
      <c r="BD619" s="1152"/>
      <c r="BE619" s="1152"/>
      <c r="BF619" s="1152"/>
      <c r="BG619" s="1152"/>
      <c r="BH619" s="1152"/>
      <c r="BI619" s="1152"/>
      <c r="BJ619" s="1152"/>
      <c r="BK619" s="1152"/>
      <c r="BL619" s="1152"/>
      <c r="BM619" s="1152"/>
      <c r="BN619" s="1152"/>
      <c r="BO619" s="1152"/>
      <c r="BP619" s="1152"/>
      <c r="BQ619" s="1152"/>
      <c r="BR619" s="1152"/>
      <c r="BS619" s="1199"/>
      <c r="BT619" s="1152"/>
      <c r="BU619" s="1152"/>
      <c r="BV619" s="1152"/>
      <c r="BW619" s="1152"/>
      <c r="BX619" s="1152"/>
      <c r="BY619" s="1152"/>
      <c r="BZ619" s="1152"/>
      <c r="CA619" s="1152"/>
      <c r="CB619" s="1152"/>
      <c r="CC619" s="1152"/>
      <c r="CD619" s="1152"/>
      <c r="CE619" s="1152"/>
      <c r="CF619" s="1152"/>
      <c r="CG619" s="1152"/>
      <c r="CH619" s="1152"/>
      <c r="CI619" s="1152"/>
      <c r="CJ619" s="1152"/>
      <c r="CK619" s="1152"/>
      <c r="CL619" s="1152"/>
      <c r="CM619" s="1199"/>
      <c r="CN619" s="1199"/>
    </row>
    <row r="620" spans="2:92">
      <c r="B620" s="1151"/>
      <c r="I620" s="1152"/>
      <c r="J620" s="1152"/>
      <c r="K620" s="1152"/>
      <c r="L620" s="1152"/>
      <c r="M620" s="1152"/>
      <c r="N620" s="1152"/>
      <c r="O620" s="1152"/>
      <c r="P620" s="1152"/>
      <c r="Q620" s="1152"/>
      <c r="R620" s="1152"/>
      <c r="S620" s="1152"/>
      <c r="T620" s="1152"/>
      <c r="U620" s="1152"/>
      <c r="V620" s="1152"/>
      <c r="W620" s="1152"/>
      <c r="X620" s="1152"/>
      <c r="Y620" s="1152"/>
      <c r="Z620" s="1152"/>
      <c r="AA620" s="1152"/>
      <c r="AB620" s="1199"/>
      <c r="AC620" s="1199"/>
      <c r="AD620" s="1199"/>
      <c r="AE620" s="1199"/>
      <c r="AF620" s="1152"/>
      <c r="AG620" s="1152"/>
      <c r="AH620" s="1152"/>
      <c r="AI620" s="1152"/>
      <c r="AJ620" s="1152"/>
      <c r="AK620" s="1152"/>
      <c r="AL620" s="1152"/>
      <c r="AM620" s="1152"/>
      <c r="AN620" s="1152"/>
      <c r="AO620" s="1152"/>
      <c r="AP620" s="1152"/>
      <c r="AQ620" s="1152"/>
      <c r="AR620" s="1152"/>
      <c r="AS620" s="1152"/>
      <c r="AT620" s="1152"/>
      <c r="AU620" s="1152"/>
      <c r="AV620" s="1152"/>
      <c r="AW620" s="1152"/>
      <c r="AX620" s="1153"/>
      <c r="AY620" s="1152"/>
      <c r="AZ620" s="1152"/>
      <c r="BA620" s="1152"/>
      <c r="BB620" s="1152"/>
      <c r="BC620" s="1152"/>
      <c r="BD620" s="1152"/>
      <c r="BE620" s="1152"/>
      <c r="BF620" s="1152"/>
      <c r="BG620" s="1152"/>
      <c r="BH620" s="1152"/>
      <c r="BI620" s="1152"/>
      <c r="BJ620" s="1152"/>
      <c r="BK620" s="1152"/>
      <c r="BL620" s="1152"/>
      <c r="BM620" s="1152"/>
      <c r="BN620" s="1152"/>
      <c r="BO620" s="1152"/>
      <c r="BP620" s="1152"/>
      <c r="BQ620" s="1152"/>
      <c r="BR620" s="1152"/>
      <c r="BS620" s="1199"/>
      <c r="BT620" s="1152"/>
      <c r="BU620" s="1152"/>
      <c r="BV620" s="1152"/>
      <c r="BW620" s="1152"/>
      <c r="BX620" s="1152"/>
      <c r="BY620" s="1152"/>
      <c r="BZ620" s="1152"/>
      <c r="CA620" s="1152"/>
      <c r="CB620" s="1152"/>
      <c r="CC620" s="1152"/>
      <c r="CD620" s="1152"/>
      <c r="CE620" s="1152"/>
      <c r="CF620" s="1152"/>
      <c r="CG620" s="1152"/>
      <c r="CH620" s="1152"/>
      <c r="CI620" s="1152"/>
      <c r="CJ620" s="1152"/>
      <c r="CK620" s="1152"/>
      <c r="CL620" s="1152"/>
      <c r="CM620" s="1199"/>
      <c r="CN620" s="1199"/>
    </row>
    <row r="621" spans="2:92">
      <c r="B621" s="1151"/>
      <c r="I621" s="1152"/>
      <c r="J621" s="1152"/>
      <c r="K621" s="1152"/>
      <c r="L621" s="1152"/>
      <c r="M621" s="1152"/>
      <c r="N621" s="1152"/>
      <c r="O621" s="1152"/>
      <c r="P621" s="1152"/>
      <c r="Q621" s="1152"/>
      <c r="R621" s="1152"/>
      <c r="S621" s="1152"/>
      <c r="T621" s="1152"/>
      <c r="U621" s="1152"/>
      <c r="V621" s="1152"/>
      <c r="W621" s="1152"/>
      <c r="X621" s="1152"/>
      <c r="Y621" s="1152"/>
      <c r="Z621" s="1152"/>
      <c r="AA621" s="1152"/>
      <c r="AB621" s="1199"/>
      <c r="AC621" s="1199"/>
      <c r="AD621" s="1199"/>
      <c r="AE621" s="1199"/>
      <c r="AF621" s="1152"/>
      <c r="AG621" s="1152"/>
      <c r="AH621" s="1152"/>
      <c r="AI621" s="1152"/>
      <c r="AJ621" s="1152"/>
      <c r="AK621" s="1152"/>
      <c r="AL621" s="1152"/>
      <c r="AM621" s="1152"/>
      <c r="AN621" s="1152"/>
      <c r="AO621" s="1152"/>
      <c r="AP621" s="1152"/>
      <c r="AQ621" s="1152"/>
      <c r="AR621" s="1152"/>
      <c r="AS621" s="1152"/>
      <c r="AT621" s="1152"/>
      <c r="AU621" s="1152"/>
      <c r="AV621" s="1152"/>
      <c r="AW621" s="1152"/>
      <c r="AX621" s="1153"/>
      <c r="AY621" s="1152"/>
      <c r="AZ621" s="1152"/>
      <c r="BA621" s="1152"/>
      <c r="BB621" s="1152"/>
      <c r="BC621" s="1152"/>
      <c r="BD621" s="1152"/>
      <c r="BE621" s="1152"/>
      <c r="BF621" s="1152"/>
      <c r="BG621" s="1152"/>
      <c r="BH621" s="1152"/>
      <c r="BI621" s="1152"/>
      <c r="BJ621" s="1152"/>
      <c r="BK621" s="1152"/>
      <c r="BL621" s="1152"/>
      <c r="BM621" s="1152"/>
      <c r="BN621" s="1152"/>
      <c r="BO621" s="1152"/>
      <c r="BP621" s="1152"/>
      <c r="BQ621" s="1152"/>
      <c r="BR621" s="1152"/>
      <c r="BS621" s="1199"/>
      <c r="BT621" s="1152"/>
      <c r="BU621" s="1152"/>
      <c r="BV621" s="1152"/>
      <c r="BW621" s="1152"/>
      <c r="BX621" s="1152"/>
      <c r="BY621" s="1152"/>
      <c r="BZ621" s="1152"/>
      <c r="CA621" s="1152"/>
      <c r="CB621" s="1152"/>
      <c r="CC621" s="1152"/>
      <c r="CD621" s="1152"/>
      <c r="CE621" s="1152"/>
      <c r="CF621" s="1152"/>
      <c r="CG621" s="1152"/>
      <c r="CH621" s="1152"/>
      <c r="CI621" s="1152"/>
      <c r="CJ621" s="1152"/>
      <c r="CK621" s="1152"/>
      <c r="CL621" s="1152"/>
      <c r="CM621" s="1199"/>
      <c r="CN621" s="1199"/>
    </row>
    <row r="622" spans="2:92">
      <c r="B622" s="1151"/>
      <c r="I622" s="1152"/>
      <c r="J622" s="1152"/>
      <c r="K622" s="1152"/>
      <c r="L622" s="1152"/>
      <c r="M622" s="1152"/>
      <c r="N622" s="1152"/>
      <c r="O622" s="1152"/>
      <c r="P622" s="1152"/>
      <c r="Q622" s="1152"/>
      <c r="R622" s="1152"/>
      <c r="S622" s="1152"/>
      <c r="T622" s="1152"/>
      <c r="U622" s="1152"/>
      <c r="V622" s="1152"/>
      <c r="W622" s="1152"/>
      <c r="X622" s="1152"/>
      <c r="Y622" s="1152"/>
      <c r="Z622" s="1152"/>
      <c r="AA622" s="1152"/>
      <c r="AB622" s="1199"/>
      <c r="AC622" s="1199"/>
      <c r="AD622" s="1199"/>
      <c r="AE622" s="1199"/>
      <c r="AF622" s="1152"/>
      <c r="AG622" s="1152"/>
      <c r="AH622" s="1152"/>
      <c r="AI622" s="1152"/>
      <c r="AJ622" s="1152"/>
      <c r="AK622" s="1152"/>
      <c r="AL622" s="1152"/>
      <c r="AM622" s="1152"/>
      <c r="AN622" s="1152"/>
      <c r="AO622" s="1152"/>
      <c r="AP622" s="1152"/>
      <c r="AQ622" s="1152"/>
      <c r="AR622" s="1152"/>
      <c r="AS622" s="1152"/>
      <c r="AT622" s="1152"/>
      <c r="AU622" s="1152"/>
      <c r="AV622" s="1152"/>
      <c r="AW622" s="1152"/>
      <c r="AX622" s="1153"/>
      <c r="AY622" s="1152"/>
      <c r="AZ622" s="1152"/>
      <c r="BA622" s="1152"/>
      <c r="BB622" s="1152"/>
      <c r="BC622" s="1152"/>
      <c r="BD622" s="1152"/>
      <c r="BE622" s="1152"/>
      <c r="BF622" s="1152"/>
      <c r="BG622" s="1152"/>
      <c r="BH622" s="1152"/>
      <c r="BI622" s="1152"/>
      <c r="BJ622" s="1152"/>
      <c r="BK622" s="1152"/>
      <c r="BL622" s="1152"/>
      <c r="BM622" s="1152"/>
      <c r="BN622" s="1152"/>
      <c r="BO622" s="1152"/>
      <c r="BP622" s="1152"/>
      <c r="BQ622" s="1152"/>
      <c r="BR622" s="1152"/>
      <c r="BS622" s="1199"/>
      <c r="BT622" s="1152"/>
      <c r="BU622" s="1152"/>
      <c r="BV622" s="1152"/>
      <c r="BW622" s="1152"/>
      <c r="BX622" s="1152"/>
      <c r="BY622" s="1152"/>
      <c r="BZ622" s="1152"/>
      <c r="CA622" s="1152"/>
      <c r="CB622" s="1152"/>
      <c r="CC622" s="1152"/>
      <c r="CD622" s="1152"/>
      <c r="CE622" s="1152"/>
      <c r="CF622" s="1152"/>
      <c r="CG622" s="1152"/>
      <c r="CH622" s="1152"/>
      <c r="CI622" s="1152"/>
      <c r="CJ622" s="1152"/>
      <c r="CK622" s="1152"/>
      <c r="CL622" s="1152"/>
      <c r="CM622" s="1199"/>
      <c r="CN622" s="1199"/>
    </row>
    <row r="623" spans="2:92">
      <c r="B623" s="1151"/>
      <c r="I623" s="1152"/>
      <c r="J623" s="1152"/>
      <c r="K623" s="1152"/>
      <c r="L623" s="1152"/>
      <c r="M623" s="1152"/>
      <c r="N623" s="1152"/>
      <c r="O623" s="1152"/>
      <c r="P623" s="1152"/>
      <c r="Q623" s="1152"/>
      <c r="R623" s="1152"/>
      <c r="S623" s="1152"/>
      <c r="T623" s="1152"/>
      <c r="U623" s="1152"/>
      <c r="V623" s="1152"/>
      <c r="W623" s="1152"/>
      <c r="X623" s="1152"/>
      <c r="Y623" s="1152"/>
      <c r="Z623" s="1152"/>
      <c r="AA623" s="1152"/>
      <c r="AB623" s="1199"/>
      <c r="AC623" s="1199"/>
      <c r="AD623" s="1199"/>
      <c r="AE623" s="1199"/>
      <c r="AF623" s="1152"/>
      <c r="AG623" s="1152"/>
      <c r="AH623" s="1152"/>
      <c r="AI623" s="1152"/>
      <c r="AJ623" s="1152"/>
      <c r="AK623" s="1152"/>
      <c r="AL623" s="1152"/>
      <c r="AM623" s="1152"/>
      <c r="AN623" s="1152"/>
      <c r="AO623" s="1152"/>
      <c r="AP623" s="1152"/>
      <c r="AQ623" s="1152"/>
      <c r="AR623" s="1152"/>
      <c r="AS623" s="1152"/>
      <c r="AT623" s="1152"/>
      <c r="AU623" s="1152"/>
      <c r="AV623" s="1152"/>
      <c r="AW623" s="1152"/>
      <c r="AX623" s="1153"/>
      <c r="AY623" s="1152"/>
      <c r="AZ623" s="1152"/>
      <c r="BA623" s="1152"/>
      <c r="BB623" s="1152"/>
      <c r="BC623" s="1152"/>
      <c r="BD623" s="1152"/>
      <c r="BE623" s="1152"/>
      <c r="BF623" s="1152"/>
      <c r="BG623" s="1152"/>
      <c r="BH623" s="1152"/>
      <c r="BI623" s="1152"/>
      <c r="BJ623" s="1152"/>
      <c r="BK623" s="1152"/>
      <c r="BL623" s="1152"/>
      <c r="BM623" s="1152"/>
      <c r="BN623" s="1152"/>
      <c r="BO623" s="1152"/>
      <c r="BP623" s="1152"/>
      <c r="BQ623" s="1152"/>
      <c r="BR623" s="1152"/>
      <c r="BS623" s="1199"/>
      <c r="BT623" s="1152"/>
      <c r="BU623" s="1152"/>
      <c r="BV623" s="1152"/>
      <c r="BW623" s="1152"/>
      <c r="BX623" s="1152"/>
      <c r="BY623" s="1152"/>
      <c r="BZ623" s="1152"/>
      <c r="CA623" s="1152"/>
      <c r="CB623" s="1152"/>
      <c r="CC623" s="1152"/>
      <c r="CD623" s="1152"/>
      <c r="CE623" s="1152"/>
      <c r="CF623" s="1152"/>
      <c r="CG623" s="1152"/>
      <c r="CH623" s="1152"/>
      <c r="CI623" s="1152"/>
      <c r="CJ623" s="1152"/>
      <c r="CK623" s="1152"/>
      <c r="CL623" s="1152"/>
      <c r="CM623" s="1199"/>
      <c r="CN623" s="1199"/>
    </row>
    <row r="624" spans="2:92">
      <c r="B624" s="1151"/>
      <c r="I624" s="1152"/>
      <c r="J624" s="1152"/>
      <c r="K624" s="1152"/>
      <c r="L624" s="1152"/>
      <c r="M624" s="1152"/>
      <c r="N624" s="1152"/>
      <c r="O624" s="1152"/>
      <c r="P624" s="1152"/>
      <c r="Q624" s="1152"/>
      <c r="R624" s="1152"/>
      <c r="S624" s="1152"/>
      <c r="T624" s="1152"/>
      <c r="U624" s="1152"/>
      <c r="V624" s="1152"/>
      <c r="W624" s="1152"/>
      <c r="X624" s="1152"/>
      <c r="Y624" s="1152"/>
      <c r="Z624" s="1152"/>
      <c r="AA624" s="1152"/>
      <c r="AB624" s="1199"/>
      <c r="AC624" s="1199"/>
      <c r="AD624" s="1199"/>
      <c r="AE624" s="1199"/>
      <c r="AF624" s="1152"/>
      <c r="AG624" s="1152"/>
      <c r="AH624" s="1152"/>
      <c r="AI624" s="1152"/>
      <c r="AJ624" s="1152"/>
      <c r="AK624" s="1152"/>
      <c r="AL624" s="1152"/>
      <c r="AM624" s="1152"/>
      <c r="AN624" s="1152"/>
      <c r="AO624" s="1152"/>
      <c r="AP624" s="1152"/>
      <c r="AQ624" s="1152"/>
      <c r="AR624" s="1152"/>
      <c r="AS624" s="1152"/>
      <c r="AT624" s="1152"/>
      <c r="AU624" s="1152"/>
      <c r="AV624" s="1152"/>
      <c r="AW624" s="1152"/>
      <c r="AX624" s="1153"/>
      <c r="AY624" s="1152"/>
      <c r="AZ624" s="1152"/>
      <c r="BA624" s="1152"/>
      <c r="BB624" s="1152"/>
      <c r="BC624" s="1152"/>
      <c r="BD624" s="1152"/>
      <c r="BE624" s="1152"/>
      <c r="BF624" s="1152"/>
      <c r="BG624" s="1152"/>
      <c r="BH624" s="1152"/>
      <c r="BI624" s="1152"/>
      <c r="BJ624" s="1152"/>
      <c r="BK624" s="1152"/>
      <c r="BL624" s="1152"/>
      <c r="BM624" s="1152"/>
      <c r="BN624" s="1152"/>
      <c r="BO624" s="1152"/>
      <c r="BP624" s="1152"/>
      <c r="BQ624" s="1152"/>
      <c r="BR624" s="1152"/>
      <c r="BS624" s="1199"/>
      <c r="BT624" s="1152"/>
      <c r="BU624" s="1152"/>
      <c r="BV624" s="1152"/>
      <c r="BW624" s="1152"/>
      <c r="BX624" s="1152"/>
      <c r="BY624" s="1152"/>
      <c r="BZ624" s="1152"/>
      <c r="CA624" s="1152"/>
      <c r="CB624" s="1152"/>
      <c r="CC624" s="1152"/>
      <c r="CD624" s="1152"/>
      <c r="CE624" s="1152"/>
      <c r="CF624" s="1152"/>
      <c r="CG624" s="1152"/>
      <c r="CH624" s="1152"/>
      <c r="CI624" s="1152"/>
      <c r="CJ624" s="1152"/>
      <c r="CK624" s="1152"/>
      <c r="CL624" s="1152"/>
      <c r="CM624" s="1199"/>
      <c r="CN624" s="1199"/>
    </row>
    <row r="625" spans="2:92">
      <c r="B625" s="1151"/>
      <c r="I625" s="1152"/>
      <c r="J625" s="1152"/>
      <c r="K625" s="1152"/>
      <c r="L625" s="1152"/>
      <c r="M625" s="1152"/>
      <c r="N625" s="1152"/>
      <c r="O625" s="1152"/>
      <c r="P625" s="1152"/>
      <c r="Q625" s="1152"/>
      <c r="R625" s="1152"/>
      <c r="S625" s="1152"/>
      <c r="T625" s="1152"/>
      <c r="U625" s="1152"/>
      <c r="V625" s="1152"/>
      <c r="W625" s="1152"/>
      <c r="X625" s="1152"/>
      <c r="Y625" s="1152"/>
      <c r="Z625" s="1152"/>
      <c r="AA625" s="1152"/>
      <c r="AB625" s="1199"/>
      <c r="AC625" s="1199"/>
      <c r="AD625" s="1199"/>
      <c r="AE625" s="1199"/>
      <c r="AF625" s="1152"/>
      <c r="AG625" s="1152"/>
      <c r="AH625" s="1152"/>
      <c r="AI625" s="1152"/>
      <c r="AJ625" s="1152"/>
      <c r="AK625" s="1152"/>
      <c r="AL625" s="1152"/>
      <c r="AM625" s="1152"/>
      <c r="AN625" s="1152"/>
      <c r="AO625" s="1152"/>
      <c r="AP625" s="1152"/>
      <c r="AQ625" s="1152"/>
      <c r="AR625" s="1152"/>
      <c r="AS625" s="1152"/>
      <c r="AT625" s="1152"/>
      <c r="AU625" s="1152"/>
      <c r="AV625" s="1152"/>
      <c r="AW625" s="1152"/>
      <c r="AX625" s="1153"/>
      <c r="AY625" s="1152"/>
      <c r="AZ625" s="1152"/>
      <c r="BA625" s="1152"/>
      <c r="BB625" s="1152"/>
      <c r="BC625" s="1152"/>
      <c r="BD625" s="1152"/>
      <c r="BE625" s="1152"/>
      <c r="BF625" s="1152"/>
      <c r="BG625" s="1152"/>
      <c r="BH625" s="1152"/>
      <c r="BI625" s="1152"/>
      <c r="BJ625" s="1152"/>
      <c r="BK625" s="1152"/>
      <c r="BL625" s="1152"/>
      <c r="BM625" s="1152"/>
      <c r="BN625" s="1152"/>
      <c r="BO625" s="1152"/>
      <c r="BP625" s="1152"/>
      <c r="BQ625" s="1152"/>
      <c r="BR625" s="1152"/>
      <c r="BS625" s="1199"/>
      <c r="BT625" s="1152"/>
      <c r="BU625" s="1152"/>
      <c r="BV625" s="1152"/>
      <c r="BW625" s="1152"/>
      <c r="BX625" s="1152"/>
      <c r="BY625" s="1152"/>
      <c r="BZ625" s="1152"/>
      <c r="CA625" s="1152"/>
      <c r="CB625" s="1152"/>
      <c r="CC625" s="1152"/>
      <c r="CD625" s="1152"/>
      <c r="CE625" s="1152"/>
      <c r="CF625" s="1152"/>
      <c r="CG625" s="1152"/>
      <c r="CH625" s="1152"/>
      <c r="CI625" s="1152"/>
      <c r="CJ625" s="1152"/>
      <c r="CK625" s="1152"/>
      <c r="CL625" s="1152"/>
      <c r="CM625" s="1199"/>
      <c r="CN625" s="1199"/>
    </row>
    <row r="626" spans="2:92">
      <c r="B626" s="1151"/>
      <c r="I626" s="1152"/>
      <c r="J626" s="1152"/>
      <c r="K626" s="1152"/>
      <c r="L626" s="1152"/>
      <c r="M626" s="1152"/>
      <c r="N626" s="1152"/>
      <c r="O626" s="1152"/>
      <c r="P626" s="1152"/>
      <c r="Q626" s="1152"/>
      <c r="R626" s="1152"/>
      <c r="S626" s="1152"/>
      <c r="T626" s="1152"/>
      <c r="U626" s="1152"/>
      <c r="V626" s="1152"/>
      <c r="W626" s="1152"/>
      <c r="X626" s="1152"/>
      <c r="Y626" s="1152"/>
      <c r="Z626" s="1152"/>
      <c r="AA626" s="1152"/>
      <c r="AB626" s="1199"/>
      <c r="AC626" s="1199"/>
      <c r="AD626" s="1199"/>
      <c r="AE626" s="1199"/>
      <c r="AF626" s="1152"/>
      <c r="AG626" s="1152"/>
      <c r="AH626" s="1152"/>
      <c r="AI626" s="1152"/>
      <c r="AJ626" s="1152"/>
      <c r="AK626" s="1152"/>
      <c r="AL626" s="1152"/>
      <c r="AM626" s="1152"/>
      <c r="AN626" s="1152"/>
      <c r="AO626" s="1152"/>
      <c r="AP626" s="1152"/>
      <c r="AQ626" s="1152"/>
      <c r="AR626" s="1152"/>
      <c r="AS626" s="1152"/>
      <c r="AT626" s="1152"/>
      <c r="AU626" s="1152"/>
      <c r="AV626" s="1152"/>
      <c r="AW626" s="1152"/>
      <c r="AX626" s="1153"/>
      <c r="AY626" s="1152"/>
      <c r="AZ626" s="1152"/>
      <c r="BA626" s="1152"/>
      <c r="BB626" s="1152"/>
      <c r="BC626" s="1152"/>
      <c r="BD626" s="1152"/>
      <c r="BE626" s="1152"/>
      <c r="BF626" s="1152"/>
      <c r="BG626" s="1152"/>
      <c r="BH626" s="1152"/>
      <c r="BI626" s="1152"/>
      <c r="BJ626" s="1152"/>
      <c r="BK626" s="1152"/>
      <c r="BL626" s="1152"/>
      <c r="BM626" s="1152"/>
      <c r="BN626" s="1152"/>
      <c r="BO626" s="1152"/>
      <c r="BP626" s="1152"/>
      <c r="BQ626" s="1152"/>
      <c r="BR626" s="1152"/>
      <c r="BS626" s="1199"/>
      <c r="BT626" s="1152"/>
      <c r="BU626" s="1152"/>
      <c r="BV626" s="1152"/>
      <c r="BW626" s="1152"/>
      <c r="BX626" s="1152"/>
      <c r="BY626" s="1152"/>
      <c r="BZ626" s="1152"/>
      <c r="CA626" s="1152"/>
      <c r="CB626" s="1152"/>
      <c r="CC626" s="1152"/>
      <c r="CD626" s="1152"/>
      <c r="CE626" s="1152"/>
      <c r="CF626" s="1152"/>
      <c r="CG626" s="1152"/>
      <c r="CH626" s="1152"/>
      <c r="CI626" s="1152"/>
      <c r="CJ626" s="1152"/>
      <c r="CK626" s="1152"/>
      <c r="CL626" s="1152"/>
      <c r="CM626" s="1199"/>
      <c r="CN626" s="1199"/>
    </row>
    <row r="627" spans="2:92">
      <c r="B627" s="1151"/>
      <c r="I627" s="1152"/>
      <c r="J627" s="1152"/>
      <c r="K627" s="1152"/>
      <c r="L627" s="1152"/>
      <c r="M627" s="1152"/>
      <c r="N627" s="1152"/>
      <c r="O627" s="1152"/>
      <c r="P627" s="1152"/>
      <c r="Q627" s="1152"/>
      <c r="R627" s="1152"/>
      <c r="S627" s="1152"/>
      <c r="T627" s="1152"/>
      <c r="U627" s="1152"/>
      <c r="V627" s="1152"/>
      <c r="W627" s="1152"/>
      <c r="X627" s="1152"/>
      <c r="Y627" s="1152"/>
      <c r="Z627" s="1152"/>
      <c r="AA627" s="1152"/>
      <c r="AB627" s="1199"/>
      <c r="AC627" s="1199"/>
      <c r="AD627" s="1199"/>
      <c r="AE627" s="1199"/>
      <c r="AF627" s="1152"/>
      <c r="AG627" s="1152"/>
      <c r="AH627" s="1152"/>
      <c r="AI627" s="1152"/>
      <c r="AJ627" s="1152"/>
      <c r="AK627" s="1152"/>
      <c r="AL627" s="1152"/>
      <c r="AM627" s="1152"/>
      <c r="AN627" s="1152"/>
      <c r="AO627" s="1152"/>
      <c r="AP627" s="1152"/>
      <c r="AQ627" s="1152"/>
      <c r="AR627" s="1152"/>
      <c r="AS627" s="1152"/>
      <c r="AT627" s="1152"/>
      <c r="AU627" s="1152"/>
      <c r="AV627" s="1152"/>
      <c r="AW627" s="1152"/>
      <c r="AX627" s="1153"/>
      <c r="AY627" s="1152"/>
      <c r="AZ627" s="1152"/>
      <c r="BA627" s="1152"/>
      <c r="BB627" s="1152"/>
      <c r="BC627" s="1152"/>
      <c r="BD627" s="1152"/>
      <c r="BE627" s="1152"/>
      <c r="BF627" s="1152"/>
      <c r="BG627" s="1152"/>
      <c r="BH627" s="1152"/>
      <c r="BI627" s="1152"/>
      <c r="BJ627" s="1152"/>
      <c r="BK627" s="1152"/>
      <c r="BL627" s="1152"/>
      <c r="BM627" s="1152"/>
      <c r="BN627" s="1152"/>
      <c r="BO627" s="1152"/>
      <c r="BP627" s="1152"/>
      <c r="BQ627" s="1152"/>
      <c r="BR627" s="1152"/>
      <c r="BS627" s="1199"/>
      <c r="BT627" s="1152"/>
      <c r="BU627" s="1152"/>
      <c r="BV627" s="1152"/>
      <c r="BW627" s="1152"/>
      <c r="BX627" s="1152"/>
      <c r="BY627" s="1152"/>
      <c r="BZ627" s="1152"/>
      <c r="CA627" s="1152"/>
      <c r="CB627" s="1152"/>
      <c r="CC627" s="1152"/>
      <c r="CD627" s="1152"/>
      <c r="CE627" s="1152"/>
      <c r="CF627" s="1152"/>
      <c r="CG627" s="1152"/>
      <c r="CH627" s="1152"/>
      <c r="CI627" s="1152"/>
      <c r="CJ627" s="1152"/>
      <c r="CK627" s="1152"/>
      <c r="CL627" s="1152"/>
      <c r="CM627" s="1199"/>
      <c r="CN627" s="1199"/>
    </row>
    <row r="628" spans="2:92">
      <c r="B628" s="1151"/>
      <c r="I628" s="1152"/>
      <c r="J628" s="1152"/>
      <c r="K628" s="1152"/>
      <c r="L628" s="1152"/>
      <c r="M628" s="1152"/>
      <c r="N628" s="1152"/>
      <c r="O628" s="1152"/>
      <c r="P628" s="1152"/>
      <c r="Q628" s="1152"/>
      <c r="R628" s="1152"/>
      <c r="S628" s="1152"/>
      <c r="T628" s="1152"/>
      <c r="U628" s="1152"/>
      <c r="V628" s="1152"/>
      <c r="W628" s="1152"/>
      <c r="X628" s="1152"/>
      <c r="Y628" s="1152"/>
      <c r="Z628" s="1152"/>
      <c r="AA628" s="1152"/>
      <c r="AB628" s="1199"/>
      <c r="AC628" s="1199"/>
      <c r="AD628" s="1199"/>
      <c r="AE628" s="1199"/>
      <c r="AF628" s="1152"/>
      <c r="AG628" s="1152"/>
      <c r="AH628" s="1152"/>
      <c r="AI628" s="1152"/>
      <c r="AJ628" s="1152"/>
      <c r="AK628" s="1152"/>
      <c r="AL628" s="1152"/>
      <c r="AM628" s="1152"/>
      <c r="AN628" s="1152"/>
      <c r="AO628" s="1152"/>
      <c r="AP628" s="1152"/>
      <c r="AQ628" s="1152"/>
      <c r="AR628" s="1152"/>
      <c r="AS628" s="1152"/>
      <c r="AT628" s="1152"/>
      <c r="AU628" s="1152"/>
      <c r="AV628" s="1152"/>
      <c r="AW628" s="1152"/>
      <c r="AX628" s="1153"/>
      <c r="AY628" s="1152"/>
      <c r="AZ628" s="1152"/>
      <c r="BA628" s="1152"/>
      <c r="BB628" s="1152"/>
      <c r="BC628" s="1152"/>
      <c r="BD628" s="1152"/>
      <c r="BE628" s="1152"/>
      <c r="BF628" s="1152"/>
      <c r="BG628" s="1152"/>
      <c r="BH628" s="1152"/>
      <c r="BI628" s="1152"/>
      <c r="BJ628" s="1152"/>
      <c r="BK628" s="1152"/>
      <c r="BL628" s="1152"/>
      <c r="BM628" s="1152"/>
      <c r="BN628" s="1152"/>
      <c r="BO628" s="1152"/>
      <c r="BP628" s="1152"/>
      <c r="BQ628" s="1152"/>
      <c r="BR628" s="1152"/>
      <c r="BS628" s="1199"/>
      <c r="BT628" s="1152"/>
      <c r="BU628" s="1152"/>
      <c r="BV628" s="1152"/>
      <c r="BW628" s="1152"/>
      <c r="BX628" s="1152"/>
      <c r="BY628" s="1152"/>
      <c r="BZ628" s="1152"/>
      <c r="CA628" s="1152"/>
      <c r="CB628" s="1152"/>
      <c r="CC628" s="1152"/>
      <c r="CD628" s="1152"/>
      <c r="CE628" s="1152"/>
      <c r="CF628" s="1152"/>
      <c r="CG628" s="1152"/>
      <c r="CH628" s="1152"/>
      <c r="CI628" s="1152"/>
      <c r="CJ628" s="1152"/>
      <c r="CK628" s="1152"/>
      <c r="CL628" s="1152"/>
      <c r="CM628" s="1199"/>
      <c r="CN628" s="1199"/>
    </row>
    <row r="629" spans="2:92">
      <c r="B629" s="1151"/>
      <c r="I629" s="1152"/>
      <c r="J629" s="1152"/>
      <c r="K629" s="1152"/>
      <c r="L629" s="1152"/>
      <c r="M629" s="1152"/>
      <c r="N629" s="1152"/>
      <c r="O629" s="1152"/>
      <c r="P629" s="1152"/>
      <c r="Q629" s="1152"/>
      <c r="R629" s="1152"/>
      <c r="S629" s="1152"/>
      <c r="T629" s="1152"/>
      <c r="U629" s="1152"/>
      <c r="V629" s="1152"/>
      <c r="W629" s="1152"/>
      <c r="X629" s="1152"/>
      <c r="Y629" s="1152"/>
      <c r="Z629" s="1152"/>
      <c r="AA629" s="1152"/>
      <c r="AB629" s="1199"/>
      <c r="AC629" s="1199"/>
      <c r="AD629" s="1199"/>
      <c r="AE629" s="1199"/>
      <c r="AF629" s="1152"/>
      <c r="AG629" s="1152"/>
      <c r="AH629" s="1152"/>
      <c r="AI629" s="1152"/>
      <c r="AJ629" s="1152"/>
      <c r="AK629" s="1152"/>
      <c r="AL629" s="1152"/>
      <c r="AM629" s="1152"/>
      <c r="AN629" s="1152"/>
      <c r="AO629" s="1152"/>
      <c r="AP629" s="1152"/>
      <c r="AQ629" s="1152"/>
      <c r="AR629" s="1152"/>
      <c r="AS629" s="1152"/>
      <c r="AT629" s="1152"/>
      <c r="AU629" s="1152"/>
      <c r="AV629" s="1152"/>
      <c r="AW629" s="1152"/>
      <c r="AX629" s="1153"/>
      <c r="AY629" s="1152"/>
      <c r="AZ629" s="1152"/>
      <c r="BA629" s="1152"/>
      <c r="BB629" s="1152"/>
      <c r="BC629" s="1152"/>
      <c r="BD629" s="1152"/>
      <c r="BE629" s="1152"/>
      <c r="BF629" s="1152"/>
      <c r="BG629" s="1152"/>
      <c r="BH629" s="1152"/>
      <c r="BI629" s="1152"/>
      <c r="BJ629" s="1152"/>
      <c r="BK629" s="1152"/>
      <c r="BL629" s="1152"/>
      <c r="BM629" s="1152"/>
      <c r="BN629" s="1152"/>
      <c r="BO629" s="1152"/>
      <c r="BP629" s="1152"/>
      <c r="BQ629" s="1152"/>
      <c r="BR629" s="1152"/>
      <c r="BS629" s="1199"/>
      <c r="BT629" s="1152"/>
      <c r="BU629" s="1152"/>
      <c r="BV629" s="1152"/>
      <c r="BW629" s="1152"/>
      <c r="BX629" s="1152"/>
      <c r="BY629" s="1152"/>
      <c r="BZ629" s="1152"/>
      <c r="CA629" s="1152"/>
      <c r="CB629" s="1152"/>
      <c r="CC629" s="1152"/>
      <c r="CD629" s="1152"/>
      <c r="CE629" s="1152"/>
      <c r="CF629" s="1152"/>
      <c r="CG629" s="1152"/>
      <c r="CH629" s="1152"/>
      <c r="CI629" s="1152"/>
      <c r="CJ629" s="1152"/>
      <c r="CK629" s="1152"/>
      <c r="CL629" s="1152"/>
      <c r="CM629" s="1199"/>
      <c r="CN629" s="1199"/>
    </row>
    <row r="630" spans="2:92">
      <c r="B630" s="1151"/>
      <c r="I630" s="1152"/>
      <c r="J630" s="1152"/>
      <c r="K630" s="1152"/>
      <c r="L630" s="1152"/>
      <c r="M630" s="1152"/>
      <c r="N630" s="1152"/>
      <c r="O630" s="1152"/>
      <c r="P630" s="1152"/>
      <c r="Q630" s="1152"/>
      <c r="R630" s="1152"/>
      <c r="S630" s="1152"/>
      <c r="T630" s="1152"/>
      <c r="U630" s="1152"/>
      <c r="V630" s="1152"/>
      <c r="W630" s="1152"/>
      <c r="X630" s="1152"/>
      <c r="Y630" s="1152"/>
      <c r="Z630" s="1152"/>
      <c r="AA630" s="1152"/>
      <c r="AB630" s="1199"/>
      <c r="AC630" s="1199"/>
      <c r="AD630" s="1199"/>
      <c r="AE630" s="1199"/>
      <c r="AF630" s="1152"/>
      <c r="AG630" s="1152"/>
      <c r="AH630" s="1152"/>
      <c r="AI630" s="1152"/>
      <c r="AJ630" s="1152"/>
      <c r="AK630" s="1152"/>
      <c r="AL630" s="1152"/>
      <c r="AM630" s="1152"/>
      <c r="AN630" s="1152"/>
      <c r="AO630" s="1152"/>
      <c r="AP630" s="1152"/>
      <c r="AQ630" s="1152"/>
      <c r="AR630" s="1152"/>
      <c r="AS630" s="1152"/>
      <c r="AT630" s="1152"/>
      <c r="AU630" s="1152"/>
      <c r="AV630" s="1152"/>
      <c r="AW630" s="1152"/>
      <c r="AX630" s="1153"/>
      <c r="AY630" s="1152"/>
      <c r="AZ630" s="1152"/>
      <c r="BA630" s="1152"/>
      <c r="BB630" s="1152"/>
      <c r="BC630" s="1152"/>
      <c r="BD630" s="1152"/>
      <c r="BE630" s="1152"/>
      <c r="BF630" s="1152"/>
      <c r="BG630" s="1152"/>
      <c r="BH630" s="1152"/>
      <c r="BI630" s="1152"/>
      <c r="BJ630" s="1152"/>
      <c r="BK630" s="1152"/>
      <c r="BL630" s="1152"/>
      <c r="BM630" s="1152"/>
      <c r="BN630" s="1152"/>
      <c r="BO630" s="1152"/>
      <c r="BP630" s="1152"/>
      <c r="BQ630" s="1152"/>
      <c r="BR630" s="1152"/>
      <c r="BS630" s="1199"/>
      <c r="BT630" s="1152"/>
      <c r="BU630" s="1152"/>
      <c r="BV630" s="1152"/>
      <c r="BW630" s="1152"/>
      <c r="BX630" s="1152"/>
      <c r="BY630" s="1152"/>
      <c r="BZ630" s="1152"/>
      <c r="CA630" s="1152"/>
      <c r="CB630" s="1152"/>
      <c r="CC630" s="1152"/>
      <c r="CD630" s="1152"/>
      <c r="CE630" s="1152"/>
      <c r="CF630" s="1152"/>
      <c r="CG630" s="1152"/>
      <c r="CH630" s="1152"/>
      <c r="CI630" s="1152"/>
      <c r="CJ630" s="1152"/>
      <c r="CK630" s="1152"/>
      <c r="CL630" s="1152"/>
      <c r="CM630" s="1199"/>
      <c r="CN630" s="1199"/>
    </row>
    <row r="631" spans="2:92">
      <c r="B631" s="1151"/>
      <c r="I631" s="1152"/>
      <c r="J631" s="1152"/>
      <c r="K631" s="1152"/>
      <c r="L631" s="1152"/>
      <c r="M631" s="1152"/>
      <c r="N631" s="1152"/>
      <c r="O631" s="1152"/>
      <c r="P631" s="1152"/>
      <c r="Q631" s="1152"/>
      <c r="R631" s="1152"/>
      <c r="S631" s="1152"/>
      <c r="T631" s="1152"/>
      <c r="U631" s="1152"/>
      <c r="V631" s="1152"/>
      <c r="W631" s="1152"/>
      <c r="X631" s="1152"/>
      <c r="Y631" s="1152"/>
      <c r="Z631" s="1152"/>
      <c r="AA631" s="1152"/>
      <c r="AB631" s="1199"/>
      <c r="AC631" s="1199"/>
      <c r="AD631" s="1199"/>
      <c r="AE631" s="1199"/>
      <c r="AF631" s="1152"/>
      <c r="AG631" s="1152"/>
      <c r="AH631" s="1152"/>
      <c r="AI631" s="1152"/>
      <c r="AJ631" s="1152"/>
      <c r="AK631" s="1152"/>
      <c r="AL631" s="1152"/>
      <c r="AM631" s="1152"/>
      <c r="AN631" s="1152"/>
      <c r="AO631" s="1152"/>
      <c r="AP631" s="1152"/>
      <c r="AQ631" s="1152"/>
      <c r="AR631" s="1152"/>
      <c r="AS631" s="1152"/>
      <c r="AT631" s="1152"/>
      <c r="AU631" s="1152"/>
      <c r="AV631" s="1152"/>
      <c r="AW631" s="1152"/>
      <c r="AX631" s="1153"/>
      <c r="AY631" s="1152"/>
      <c r="AZ631" s="1152"/>
      <c r="BA631" s="1152"/>
      <c r="BB631" s="1152"/>
      <c r="BC631" s="1152"/>
      <c r="BD631" s="1152"/>
      <c r="BE631" s="1152"/>
      <c r="BF631" s="1152"/>
      <c r="BG631" s="1152"/>
      <c r="BH631" s="1152"/>
      <c r="BI631" s="1152"/>
      <c r="BJ631" s="1152"/>
      <c r="BK631" s="1152"/>
      <c r="BL631" s="1152"/>
      <c r="BM631" s="1152"/>
      <c r="BN631" s="1152"/>
      <c r="BO631" s="1152"/>
      <c r="BP631" s="1152"/>
      <c r="BQ631" s="1152"/>
      <c r="BR631" s="1152"/>
      <c r="BS631" s="1199"/>
      <c r="BT631" s="1152"/>
      <c r="BU631" s="1152"/>
      <c r="BV631" s="1152"/>
      <c r="BW631" s="1152"/>
      <c r="BX631" s="1152"/>
      <c r="BY631" s="1152"/>
      <c r="BZ631" s="1152"/>
      <c r="CA631" s="1152"/>
      <c r="CB631" s="1152"/>
      <c r="CC631" s="1152"/>
      <c r="CD631" s="1152"/>
      <c r="CE631" s="1152"/>
      <c r="CF631" s="1152"/>
      <c r="CG631" s="1152"/>
      <c r="CH631" s="1152"/>
      <c r="CI631" s="1152"/>
      <c r="CJ631" s="1152"/>
      <c r="CK631" s="1152"/>
      <c r="CL631" s="1152"/>
      <c r="CM631" s="1199"/>
      <c r="CN631" s="1199"/>
    </row>
    <row r="632" spans="2:92">
      <c r="B632" s="1151"/>
      <c r="I632" s="1152"/>
      <c r="J632" s="1152"/>
      <c r="K632" s="1152"/>
      <c r="L632" s="1152"/>
      <c r="M632" s="1152"/>
      <c r="N632" s="1152"/>
      <c r="O632" s="1152"/>
      <c r="P632" s="1152"/>
      <c r="Q632" s="1152"/>
      <c r="R632" s="1152"/>
      <c r="S632" s="1152"/>
      <c r="T632" s="1152"/>
      <c r="U632" s="1152"/>
      <c r="V632" s="1152"/>
      <c r="W632" s="1152"/>
      <c r="X632" s="1152"/>
      <c r="Y632" s="1152"/>
      <c r="Z632" s="1152"/>
      <c r="AA632" s="1152"/>
      <c r="AB632" s="1199"/>
      <c r="AC632" s="1199"/>
      <c r="AD632" s="1199"/>
      <c r="AE632" s="1199"/>
      <c r="AF632" s="1152"/>
      <c r="AG632" s="1152"/>
      <c r="AH632" s="1152"/>
      <c r="AI632" s="1152"/>
      <c r="AJ632" s="1152"/>
      <c r="AK632" s="1152"/>
      <c r="AL632" s="1152"/>
      <c r="AM632" s="1152"/>
      <c r="AN632" s="1152"/>
      <c r="AO632" s="1152"/>
      <c r="AP632" s="1152"/>
      <c r="AQ632" s="1152"/>
      <c r="AR632" s="1152"/>
      <c r="AS632" s="1152"/>
      <c r="AT632" s="1152"/>
      <c r="AU632" s="1152"/>
      <c r="AV632" s="1152"/>
      <c r="AW632" s="1152"/>
      <c r="AX632" s="1153"/>
      <c r="AY632" s="1152"/>
      <c r="AZ632" s="1152"/>
      <c r="BA632" s="1152"/>
      <c r="BB632" s="1152"/>
      <c r="BC632" s="1152"/>
      <c r="BD632" s="1152"/>
      <c r="BE632" s="1152"/>
      <c r="BF632" s="1152"/>
      <c r="BG632" s="1152"/>
      <c r="BH632" s="1152"/>
      <c r="BI632" s="1152"/>
      <c r="BJ632" s="1152"/>
      <c r="BK632" s="1152"/>
      <c r="BL632" s="1152"/>
      <c r="BM632" s="1152"/>
      <c r="BN632" s="1152"/>
      <c r="BO632" s="1152"/>
      <c r="BP632" s="1152"/>
      <c r="BQ632" s="1152"/>
      <c r="BR632" s="1152"/>
      <c r="BS632" s="1199"/>
      <c r="BT632" s="1152"/>
      <c r="BU632" s="1152"/>
      <c r="BV632" s="1152"/>
      <c r="BW632" s="1152"/>
      <c r="BX632" s="1152"/>
      <c r="BY632" s="1152"/>
      <c r="BZ632" s="1152"/>
      <c r="CA632" s="1152"/>
      <c r="CB632" s="1152"/>
      <c r="CC632" s="1152"/>
      <c r="CD632" s="1152"/>
      <c r="CE632" s="1152"/>
      <c r="CF632" s="1152"/>
      <c r="CG632" s="1152"/>
      <c r="CH632" s="1152"/>
      <c r="CI632" s="1152"/>
      <c r="CJ632" s="1152"/>
      <c r="CK632" s="1152"/>
      <c r="CL632" s="1152"/>
      <c r="CM632" s="1199"/>
      <c r="CN632" s="1199"/>
    </row>
    <row r="633" spans="2:92">
      <c r="B633" s="1151"/>
      <c r="I633" s="1152"/>
      <c r="J633" s="1152"/>
      <c r="K633" s="1152"/>
      <c r="L633" s="1152"/>
      <c r="M633" s="1152"/>
      <c r="N633" s="1152"/>
      <c r="O633" s="1152"/>
      <c r="P633" s="1152"/>
      <c r="Q633" s="1152"/>
      <c r="R633" s="1152"/>
      <c r="S633" s="1152"/>
      <c r="T633" s="1152"/>
      <c r="U633" s="1152"/>
      <c r="V633" s="1152"/>
      <c r="W633" s="1152"/>
      <c r="X633" s="1152"/>
      <c r="Y633" s="1152"/>
      <c r="Z633" s="1152"/>
      <c r="AA633" s="1152"/>
      <c r="AB633" s="1199"/>
      <c r="AC633" s="1199"/>
      <c r="AD633" s="1199"/>
      <c r="AE633" s="1199"/>
      <c r="AF633" s="1152"/>
      <c r="AG633" s="1152"/>
      <c r="AH633" s="1152"/>
      <c r="AI633" s="1152"/>
      <c r="AJ633" s="1152"/>
      <c r="AK633" s="1152"/>
      <c r="AL633" s="1152"/>
      <c r="AM633" s="1152"/>
      <c r="AN633" s="1152"/>
      <c r="AO633" s="1152"/>
      <c r="AP633" s="1152"/>
      <c r="AQ633" s="1152"/>
      <c r="AR633" s="1152"/>
      <c r="AS633" s="1152"/>
      <c r="AT633" s="1152"/>
      <c r="AU633" s="1152"/>
      <c r="AV633" s="1152"/>
      <c r="AW633" s="1152"/>
      <c r="AX633" s="1153"/>
      <c r="AY633" s="1152"/>
      <c r="AZ633" s="1152"/>
      <c r="BA633" s="1152"/>
      <c r="BB633" s="1152"/>
      <c r="BC633" s="1152"/>
      <c r="BD633" s="1152"/>
      <c r="BE633" s="1152"/>
      <c r="BF633" s="1152"/>
      <c r="BG633" s="1152"/>
      <c r="BH633" s="1152"/>
      <c r="BI633" s="1152"/>
      <c r="BJ633" s="1152"/>
      <c r="BK633" s="1152"/>
      <c r="BL633" s="1152"/>
      <c r="BM633" s="1152"/>
      <c r="BN633" s="1152"/>
      <c r="BO633" s="1152"/>
      <c r="BP633" s="1152"/>
      <c r="BQ633" s="1152"/>
      <c r="BR633" s="1152"/>
      <c r="BS633" s="1199"/>
      <c r="BT633" s="1152"/>
      <c r="BU633" s="1152"/>
      <c r="BV633" s="1152"/>
      <c r="BW633" s="1152"/>
      <c r="BX633" s="1152"/>
      <c r="BY633" s="1152"/>
      <c r="BZ633" s="1152"/>
      <c r="CA633" s="1152"/>
      <c r="CB633" s="1152"/>
      <c r="CC633" s="1152"/>
      <c r="CD633" s="1152"/>
      <c r="CE633" s="1152"/>
      <c r="CF633" s="1152"/>
      <c r="CG633" s="1152"/>
      <c r="CH633" s="1152"/>
      <c r="CI633" s="1152"/>
      <c r="CJ633" s="1152"/>
      <c r="CK633" s="1152"/>
      <c r="CL633" s="1152"/>
      <c r="CM633" s="1199"/>
      <c r="CN633" s="1199"/>
    </row>
    <row r="634" spans="2:92">
      <c r="B634" s="1151"/>
      <c r="I634" s="1152"/>
      <c r="J634" s="1152"/>
      <c r="K634" s="1152"/>
      <c r="L634" s="1152"/>
      <c r="M634" s="1152"/>
      <c r="N634" s="1152"/>
      <c r="O634" s="1152"/>
      <c r="P634" s="1152"/>
      <c r="Q634" s="1152"/>
      <c r="R634" s="1152"/>
      <c r="S634" s="1152"/>
      <c r="T634" s="1152"/>
      <c r="U634" s="1152"/>
      <c r="V634" s="1152"/>
      <c r="W634" s="1152"/>
      <c r="X634" s="1152"/>
      <c r="Y634" s="1152"/>
      <c r="Z634" s="1152"/>
      <c r="AA634" s="1152"/>
      <c r="AB634" s="1199"/>
      <c r="AC634" s="1199"/>
      <c r="AD634" s="1199"/>
      <c r="AE634" s="1199"/>
      <c r="AF634" s="1152"/>
      <c r="AG634" s="1152"/>
      <c r="AH634" s="1152"/>
      <c r="AI634" s="1152"/>
      <c r="AJ634" s="1152"/>
      <c r="AK634" s="1152"/>
      <c r="AL634" s="1152"/>
      <c r="AM634" s="1152"/>
      <c r="AN634" s="1152"/>
      <c r="AO634" s="1152"/>
      <c r="AP634" s="1152"/>
      <c r="AQ634" s="1152"/>
      <c r="AR634" s="1152"/>
      <c r="AS634" s="1152"/>
      <c r="AT634" s="1152"/>
      <c r="AU634" s="1152"/>
      <c r="AV634" s="1152"/>
      <c r="AW634" s="1152"/>
      <c r="AX634" s="1153"/>
      <c r="AY634" s="1152"/>
      <c r="AZ634" s="1152"/>
      <c r="BA634" s="1152"/>
      <c r="BB634" s="1152"/>
      <c r="BC634" s="1152"/>
      <c r="BD634" s="1152"/>
      <c r="BE634" s="1152"/>
      <c r="BF634" s="1152"/>
      <c r="BG634" s="1152"/>
      <c r="BH634" s="1152"/>
      <c r="BI634" s="1152"/>
      <c r="BJ634" s="1152"/>
      <c r="BK634" s="1152"/>
      <c r="BL634" s="1152"/>
      <c r="BM634" s="1152"/>
      <c r="BN634" s="1152"/>
      <c r="BO634" s="1152"/>
      <c r="BP634" s="1152"/>
      <c r="BQ634" s="1152"/>
      <c r="BR634" s="1152"/>
      <c r="BS634" s="1199"/>
      <c r="BT634" s="1152"/>
      <c r="BU634" s="1152"/>
      <c r="BV634" s="1152"/>
      <c r="BW634" s="1152"/>
      <c r="BX634" s="1152"/>
      <c r="BY634" s="1152"/>
      <c r="BZ634" s="1152"/>
      <c r="CA634" s="1152"/>
      <c r="CB634" s="1152"/>
      <c r="CC634" s="1152"/>
      <c r="CD634" s="1152"/>
      <c r="CE634" s="1152"/>
      <c r="CF634" s="1152"/>
      <c r="CG634" s="1152"/>
      <c r="CH634" s="1152"/>
      <c r="CI634" s="1152"/>
      <c r="CJ634" s="1152"/>
      <c r="CK634" s="1152"/>
      <c r="CL634" s="1152"/>
      <c r="CM634" s="1199"/>
      <c r="CN634" s="1199"/>
    </row>
    <row r="635" spans="2:92">
      <c r="B635" s="1151"/>
      <c r="I635" s="1152"/>
      <c r="J635" s="1152"/>
      <c r="K635" s="1152"/>
      <c r="L635" s="1152"/>
      <c r="M635" s="1152"/>
      <c r="N635" s="1152"/>
      <c r="O635" s="1152"/>
      <c r="P635" s="1152"/>
      <c r="Q635" s="1152"/>
      <c r="R635" s="1152"/>
      <c r="S635" s="1152"/>
      <c r="T635" s="1152"/>
      <c r="U635" s="1152"/>
      <c r="V635" s="1152"/>
      <c r="W635" s="1152"/>
      <c r="X635" s="1152"/>
      <c r="Y635" s="1152"/>
      <c r="Z635" s="1152"/>
      <c r="AA635" s="1152"/>
      <c r="AB635" s="1199"/>
      <c r="AC635" s="1199"/>
      <c r="AD635" s="1199"/>
      <c r="AE635" s="1199"/>
      <c r="AF635" s="1152"/>
      <c r="AG635" s="1152"/>
      <c r="AH635" s="1152"/>
      <c r="AI635" s="1152"/>
      <c r="AJ635" s="1152"/>
      <c r="AK635" s="1152"/>
      <c r="AL635" s="1152"/>
      <c r="AM635" s="1152"/>
      <c r="AN635" s="1152"/>
      <c r="AO635" s="1152"/>
      <c r="AP635" s="1152"/>
      <c r="AQ635" s="1152"/>
      <c r="AR635" s="1152"/>
      <c r="AS635" s="1152"/>
      <c r="AT635" s="1152"/>
      <c r="AU635" s="1152"/>
      <c r="AV635" s="1152"/>
      <c r="AW635" s="1152"/>
      <c r="AX635" s="1153"/>
      <c r="AY635" s="1152"/>
      <c r="AZ635" s="1152"/>
      <c r="BA635" s="1152"/>
      <c r="BB635" s="1152"/>
      <c r="BC635" s="1152"/>
      <c r="BD635" s="1152"/>
      <c r="BE635" s="1152"/>
      <c r="BF635" s="1152"/>
      <c r="BG635" s="1152"/>
      <c r="BH635" s="1152"/>
      <c r="BI635" s="1152"/>
      <c r="BJ635" s="1152"/>
      <c r="BK635" s="1152"/>
      <c r="BL635" s="1152"/>
      <c r="BM635" s="1152"/>
      <c r="BN635" s="1152"/>
      <c r="BO635" s="1152"/>
      <c r="BP635" s="1152"/>
      <c r="BQ635" s="1152"/>
      <c r="BR635" s="1152"/>
      <c r="BS635" s="1199"/>
      <c r="BT635" s="1152"/>
      <c r="BU635" s="1152"/>
      <c r="BV635" s="1152"/>
      <c r="BW635" s="1152"/>
      <c r="BX635" s="1152"/>
      <c r="BY635" s="1152"/>
      <c r="BZ635" s="1152"/>
      <c r="CA635" s="1152"/>
      <c r="CB635" s="1152"/>
      <c r="CC635" s="1152"/>
      <c r="CD635" s="1152"/>
      <c r="CE635" s="1152"/>
      <c r="CF635" s="1152"/>
      <c r="CG635" s="1152"/>
      <c r="CH635" s="1152"/>
      <c r="CI635" s="1152"/>
      <c r="CJ635" s="1152"/>
      <c r="CK635" s="1152"/>
      <c r="CL635" s="1152"/>
      <c r="CM635" s="1199"/>
      <c r="CN635" s="1199"/>
    </row>
    <row r="636" spans="2:92">
      <c r="B636" s="1151"/>
      <c r="I636" s="1152"/>
      <c r="J636" s="1152"/>
      <c r="K636" s="1152"/>
      <c r="L636" s="1152"/>
      <c r="M636" s="1152"/>
      <c r="N636" s="1152"/>
      <c r="O636" s="1152"/>
      <c r="P636" s="1152"/>
      <c r="Q636" s="1152"/>
      <c r="R636" s="1152"/>
      <c r="S636" s="1152"/>
      <c r="T636" s="1152"/>
      <c r="U636" s="1152"/>
      <c r="V636" s="1152"/>
      <c r="W636" s="1152"/>
      <c r="X636" s="1152"/>
      <c r="Y636" s="1152"/>
      <c r="Z636" s="1152"/>
      <c r="AA636" s="1152"/>
      <c r="AB636" s="1199"/>
      <c r="AC636" s="1199"/>
      <c r="AD636" s="1199"/>
      <c r="AE636" s="1199"/>
      <c r="AF636" s="1152"/>
      <c r="AG636" s="1152"/>
      <c r="AH636" s="1152"/>
      <c r="AI636" s="1152"/>
      <c r="AJ636" s="1152"/>
      <c r="AK636" s="1152"/>
      <c r="AL636" s="1152"/>
      <c r="AM636" s="1152"/>
      <c r="AN636" s="1152"/>
      <c r="AO636" s="1152"/>
      <c r="AP636" s="1152"/>
      <c r="AQ636" s="1152"/>
      <c r="AR636" s="1152"/>
      <c r="AS636" s="1152"/>
      <c r="AT636" s="1152"/>
      <c r="AU636" s="1152"/>
      <c r="AV636" s="1152"/>
      <c r="AW636" s="1152"/>
      <c r="AX636" s="1153"/>
      <c r="AY636" s="1152"/>
      <c r="AZ636" s="1152"/>
      <c r="BA636" s="1152"/>
      <c r="BB636" s="1152"/>
      <c r="BC636" s="1152"/>
      <c r="BD636" s="1152"/>
      <c r="BE636" s="1152"/>
      <c r="BF636" s="1152"/>
      <c r="BG636" s="1152"/>
      <c r="BH636" s="1152"/>
      <c r="BI636" s="1152"/>
      <c r="BJ636" s="1152"/>
      <c r="BK636" s="1152"/>
      <c r="BL636" s="1152"/>
      <c r="BM636" s="1152"/>
      <c r="BN636" s="1152"/>
      <c r="BO636" s="1152"/>
      <c r="BP636" s="1152"/>
      <c r="BQ636" s="1152"/>
      <c r="BR636" s="1152"/>
      <c r="BS636" s="1199"/>
      <c r="BT636" s="1152"/>
      <c r="BU636" s="1152"/>
      <c r="BV636" s="1152"/>
      <c r="BW636" s="1152"/>
      <c r="BX636" s="1152"/>
      <c r="BY636" s="1152"/>
      <c r="BZ636" s="1152"/>
      <c r="CA636" s="1152"/>
      <c r="CB636" s="1152"/>
      <c r="CC636" s="1152"/>
      <c r="CD636" s="1152"/>
      <c r="CE636" s="1152"/>
      <c r="CF636" s="1152"/>
      <c r="CG636" s="1152"/>
      <c r="CH636" s="1152"/>
      <c r="CI636" s="1152"/>
      <c r="CJ636" s="1152"/>
      <c r="CK636" s="1152"/>
      <c r="CL636" s="1152"/>
      <c r="CM636" s="1199"/>
      <c r="CN636" s="1199"/>
    </row>
    <row r="637" spans="2:92">
      <c r="B637" s="1151"/>
      <c r="I637" s="1152"/>
      <c r="J637" s="1152"/>
      <c r="K637" s="1152"/>
      <c r="L637" s="1152"/>
      <c r="M637" s="1152"/>
      <c r="N637" s="1152"/>
      <c r="O637" s="1152"/>
      <c r="P637" s="1152"/>
      <c r="Q637" s="1152"/>
      <c r="R637" s="1152"/>
      <c r="S637" s="1152"/>
      <c r="T637" s="1152"/>
      <c r="U637" s="1152"/>
      <c r="V637" s="1152"/>
      <c r="W637" s="1152"/>
      <c r="X637" s="1152"/>
      <c r="Y637" s="1152"/>
      <c r="Z637" s="1152"/>
      <c r="AA637" s="1152"/>
      <c r="AB637" s="1199"/>
      <c r="AC637" s="1199"/>
      <c r="AD637" s="1199"/>
      <c r="AE637" s="1199"/>
      <c r="AF637" s="1152"/>
      <c r="AG637" s="1152"/>
      <c r="AH637" s="1152"/>
      <c r="AI637" s="1152"/>
      <c r="AJ637" s="1152"/>
      <c r="AK637" s="1152"/>
      <c r="AL637" s="1152"/>
      <c r="AM637" s="1152"/>
      <c r="AN637" s="1152"/>
      <c r="AO637" s="1152"/>
      <c r="AP637" s="1152"/>
      <c r="AQ637" s="1152"/>
      <c r="AR637" s="1152"/>
      <c r="AS637" s="1152"/>
      <c r="AT637" s="1152"/>
      <c r="AU637" s="1152"/>
      <c r="AV637" s="1152"/>
      <c r="AW637" s="1152"/>
      <c r="AX637" s="1153"/>
      <c r="AY637" s="1152"/>
      <c r="AZ637" s="1152"/>
      <c r="BA637" s="1152"/>
      <c r="BB637" s="1152"/>
      <c r="BC637" s="1152"/>
      <c r="BD637" s="1152"/>
      <c r="BE637" s="1152"/>
      <c r="BF637" s="1152"/>
      <c r="BG637" s="1152"/>
      <c r="BH637" s="1152"/>
      <c r="BI637" s="1152"/>
      <c r="BJ637" s="1152"/>
      <c r="BK637" s="1152"/>
      <c r="BL637" s="1152"/>
      <c r="BM637" s="1152"/>
      <c r="BN637" s="1152"/>
      <c r="BO637" s="1152"/>
      <c r="BP637" s="1152"/>
      <c r="BQ637" s="1152"/>
      <c r="BR637" s="1152"/>
      <c r="BS637" s="1199"/>
      <c r="BT637" s="1152"/>
      <c r="BU637" s="1152"/>
      <c r="BV637" s="1152"/>
      <c r="BW637" s="1152"/>
      <c r="BX637" s="1152"/>
      <c r="BY637" s="1152"/>
      <c r="BZ637" s="1152"/>
      <c r="CA637" s="1152"/>
      <c r="CB637" s="1152"/>
      <c r="CC637" s="1152"/>
      <c r="CD637" s="1152"/>
      <c r="CE637" s="1152"/>
      <c r="CF637" s="1152"/>
      <c r="CG637" s="1152"/>
      <c r="CH637" s="1152"/>
      <c r="CI637" s="1152"/>
      <c r="CJ637" s="1152"/>
      <c r="CK637" s="1152"/>
      <c r="CL637" s="1152"/>
      <c r="CM637" s="1199"/>
      <c r="CN637" s="1199"/>
    </row>
    <row r="638" spans="2:92">
      <c r="B638" s="1151"/>
      <c r="I638" s="1152"/>
      <c r="J638" s="1152"/>
      <c r="K638" s="1152"/>
      <c r="L638" s="1152"/>
      <c r="M638" s="1152"/>
      <c r="N638" s="1152"/>
      <c r="O638" s="1152"/>
      <c r="P638" s="1152"/>
      <c r="Q638" s="1152"/>
      <c r="R638" s="1152"/>
      <c r="S638" s="1152"/>
      <c r="T638" s="1152"/>
      <c r="U638" s="1152"/>
      <c r="V638" s="1152"/>
      <c r="W638" s="1152"/>
      <c r="X638" s="1152"/>
      <c r="Y638" s="1152"/>
      <c r="Z638" s="1152"/>
      <c r="AA638" s="1152"/>
      <c r="AB638" s="1199"/>
      <c r="AC638" s="1199"/>
      <c r="AD638" s="1199"/>
      <c r="AE638" s="1199"/>
      <c r="AF638" s="1152"/>
      <c r="AG638" s="1152"/>
      <c r="AH638" s="1152"/>
      <c r="AI638" s="1152"/>
      <c r="AJ638" s="1152"/>
      <c r="AK638" s="1152"/>
      <c r="AL638" s="1152"/>
      <c r="AM638" s="1152"/>
      <c r="AN638" s="1152"/>
      <c r="AO638" s="1152"/>
      <c r="AP638" s="1152"/>
      <c r="AQ638" s="1152"/>
      <c r="AR638" s="1152"/>
      <c r="AS638" s="1152"/>
      <c r="AT638" s="1152"/>
      <c r="AU638" s="1152"/>
      <c r="AV638" s="1152"/>
      <c r="AW638" s="1152"/>
      <c r="AX638" s="1153"/>
      <c r="AY638" s="1152"/>
      <c r="AZ638" s="1152"/>
      <c r="BA638" s="1152"/>
      <c r="BB638" s="1152"/>
      <c r="BC638" s="1152"/>
      <c r="BD638" s="1152"/>
      <c r="BE638" s="1152"/>
      <c r="BF638" s="1152"/>
      <c r="BG638" s="1152"/>
      <c r="BH638" s="1152"/>
      <c r="BI638" s="1152"/>
      <c r="BJ638" s="1152"/>
      <c r="BK638" s="1152"/>
      <c r="BL638" s="1152"/>
      <c r="BM638" s="1152"/>
      <c r="BN638" s="1152"/>
      <c r="BO638" s="1152"/>
      <c r="BP638" s="1152"/>
      <c r="BQ638" s="1152"/>
      <c r="BR638" s="1152"/>
      <c r="BS638" s="1199"/>
      <c r="BT638" s="1152"/>
      <c r="BU638" s="1152"/>
      <c r="BV638" s="1152"/>
      <c r="BW638" s="1152"/>
      <c r="BX638" s="1152"/>
      <c r="BY638" s="1152"/>
      <c r="BZ638" s="1152"/>
      <c r="CA638" s="1152"/>
      <c r="CB638" s="1152"/>
      <c r="CC638" s="1152"/>
      <c r="CD638" s="1152"/>
      <c r="CE638" s="1152"/>
      <c r="CF638" s="1152"/>
      <c r="CG638" s="1152"/>
      <c r="CH638" s="1152"/>
      <c r="CI638" s="1152"/>
      <c r="CJ638" s="1152"/>
      <c r="CK638" s="1152"/>
      <c r="CL638" s="1152"/>
      <c r="CM638" s="1199"/>
      <c r="CN638" s="1199"/>
    </row>
    <row r="639" spans="2:92">
      <c r="B639" s="1151"/>
      <c r="I639" s="1152"/>
      <c r="J639" s="1152"/>
      <c r="K639" s="1152"/>
      <c r="L639" s="1152"/>
      <c r="M639" s="1152"/>
      <c r="N639" s="1152"/>
      <c r="O639" s="1152"/>
      <c r="P639" s="1152"/>
      <c r="Q639" s="1152"/>
      <c r="R639" s="1152"/>
      <c r="S639" s="1152"/>
      <c r="T639" s="1152"/>
      <c r="U639" s="1152"/>
      <c r="V639" s="1152"/>
      <c r="W639" s="1152"/>
      <c r="X639" s="1152"/>
      <c r="Y639" s="1152"/>
      <c r="Z639" s="1152"/>
      <c r="AA639" s="1152"/>
      <c r="AB639" s="1199"/>
      <c r="AC639" s="1199"/>
      <c r="AD639" s="1199"/>
      <c r="AE639" s="1199"/>
      <c r="AF639" s="1152"/>
      <c r="AG639" s="1152"/>
      <c r="AH639" s="1152"/>
      <c r="AI639" s="1152"/>
      <c r="AJ639" s="1152"/>
      <c r="AK639" s="1152"/>
      <c r="AL639" s="1152"/>
      <c r="AM639" s="1152"/>
      <c r="AN639" s="1152"/>
      <c r="AO639" s="1152"/>
      <c r="AP639" s="1152"/>
      <c r="AQ639" s="1152"/>
      <c r="AR639" s="1152"/>
      <c r="AS639" s="1152"/>
      <c r="AT639" s="1152"/>
      <c r="AU639" s="1152"/>
      <c r="AV639" s="1152"/>
      <c r="AW639" s="1152"/>
      <c r="AX639" s="1153"/>
      <c r="AY639" s="1152"/>
      <c r="AZ639" s="1152"/>
      <c r="BA639" s="1152"/>
      <c r="BB639" s="1152"/>
      <c r="BC639" s="1152"/>
      <c r="BD639" s="1152"/>
      <c r="BE639" s="1152"/>
      <c r="BF639" s="1152"/>
      <c r="BG639" s="1152"/>
      <c r="BH639" s="1152"/>
      <c r="BI639" s="1152"/>
      <c r="BJ639" s="1152"/>
      <c r="BK639" s="1152"/>
      <c r="BL639" s="1152"/>
      <c r="BM639" s="1152"/>
      <c r="BN639" s="1152"/>
      <c r="BO639" s="1152"/>
      <c r="BP639" s="1152"/>
      <c r="BQ639" s="1152"/>
      <c r="BR639" s="1152"/>
      <c r="BS639" s="1199"/>
      <c r="BT639" s="1152"/>
      <c r="BU639" s="1152"/>
      <c r="BV639" s="1152"/>
      <c r="BW639" s="1152"/>
      <c r="BX639" s="1152"/>
      <c r="BY639" s="1152"/>
      <c r="BZ639" s="1152"/>
      <c r="CA639" s="1152"/>
      <c r="CB639" s="1152"/>
      <c r="CC639" s="1152"/>
      <c r="CD639" s="1152"/>
      <c r="CE639" s="1152"/>
      <c r="CF639" s="1152"/>
      <c r="CG639" s="1152"/>
      <c r="CH639" s="1152"/>
      <c r="CI639" s="1152"/>
      <c r="CJ639" s="1152"/>
      <c r="CK639" s="1152"/>
      <c r="CL639" s="1152"/>
      <c r="CM639" s="1199"/>
      <c r="CN639" s="1199"/>
    </row>
    <row r="640" spans="2:92">
      <c r="B640" s="1151"/>
      <c r="I640" s="1152"/>
      <c r="J640" s="1152"/>
      <c r="K640" s="1152"/>
      <c r="L640" s="1152"/>
      <c r="M640" s="1152"/>
      <c r="N640" s="1152"/>
      <c r="O640" s="1152"/>
      <c r="P640" s="1152"/>
      <c r="Q640" s="1152"/>
      <c r="R640" s="1152"/>
      <c r="S640" s="1152"/>
      <c r="T640" s="1152"/>
      <c r="U640" s="1152"/>
      <c r="V640" s="1152"/>
      <c r="W640" s="1152"/>
      <c r="X640" s="1152"/>
      <c r="Y640" s="1152"/>
      <c r="Z640" s="1152"/>
      <c r="AA640" s="1152"/>
      <c r="AB640" s="1199"/>
      <c r="AC640" s="1199"/>
      <c r="AD640" s="1199"/>
      <c r="AE640" s="1199"/>
      <c r="AF640" s="1152"/>
      <c r="AG640" s="1152"/>
      <c r="AH640" s="1152"/>
      <c r="AI640" s="1152"/>
      <c r="AJ640" s="1152"/>
      <c r="AK640" s="1152"/>
      <c r="AL640" s="1152"/>
      <c r="AM640" s="1152"/>
      <c r="AN640" s="1152"/>
      <c r="AO640" s="1152"/>
      <c r="AP640" s="1152"/>
      <c r="AQ640" s="1152"/>
      <c r="AR640" s="1152"/>
      <c r="AS640" s="1152"/>
      <c r="AT640" s="1152"/>
      <c r="AU640" s="1152"/>
      <c r="AV640" s="1152"/>
      <c r="AW640" s="1152"/>
      <c r="AX640" s="1153"/>
      <c r="AY640" s="1152"/>
      <c r="AZ640" s="1152"/>
      <c r="BA640" s="1152"/>
      <c r="BB640" s="1152"/>
      <c r="BC640" s="1152"/>
      <c r="BD640" s="1152"/>
      <c r="BE640" s="1152"/>
      <c r="BF640" s="1152"/>
      <c r="BG640" s="1152"/>
      <c r="BH640" s="1152"/>
      <c r="BI640" s="1152"/>
      <c r="BJ640" s="1152"/>
      <c r="BK640" s="1152"/>
      <c r="BL640" s="1152"/>
      <c r="BM640" s="1152"/>
      <c r="BN640" s="1152"/>
      <c r="BO640" s="1152"/>
      <c r="BP640" s="1152"/>
      <c r="BQ640" s="1152"/>
      <c r="BR640" s="1152"/>
      <c r="BS640" s="1199"/>
      <c r="BT640" s="1152"/>
      <c r="BU640" s="1152"/>
      <c r="BV640" s="1152"/>
      <c r="BW640" s="1152"/>
      <c r="BX640" s="1152"/>
      <c r="BY640" s="1152"/>
      <c r="BZ640" s="1152"/>
      <c r="CA640" s="1152"/>
      <c r="CB640" s="1152"/>
      <c r="CC640" s="1152"/>
      <c r="CD640" s="1152"/>
      <c r="CE640" s="1152"/>
      <c r="CF640" s="1152"/>
      <c r="CG640" s="1152"/>
      <c r="CH640" s="1152"/>
      <c r="CI640" s="1152"/>
      <c r="CJ640" s="1152"/>
      <c r="CK640" s="1152"/>
      <c r="CL640" s="1152"/>
      <c r="CM640" s="1199"/>
      <c r="CN640" s="1199"/>
    </row>
    <row r="641" spans="2:92">
      <c r="B641" s="1151"/>
      <c r="I641" s="1152"/>
      <c r="J641" s="1152"/>
      <c r="K641" s="1152"/>
      <c r="L641" s="1152"/>
      <c r="M641" s="1152"/>
      <c r="N641" s="1152"/>
      <c r="O641" s="1152"/>
      <c r="P641" s="1152"/>
      <c r="Q641" s="1152"/>
      <c r="R641" s="1152"/>
      <c r="S641" s="1152"/>
      <c r="T641" s="1152"/>
      <c r="U641" s="1152"/>
      <c r="V641" s="1152"/>
      <c r="W641" s="1152"/>
      <c r="X641" s="1152"/>
      <c r="Y641" s="1152"/>
      <c r="Z641" s="1152"/>
      <c r="AA641" s="1152"/>
      <c r="AB641" s="1199"/>
      <c r="AC641" s="1199"/>
      <c r="AD641" s="1199"/>
      <c r="AE641" s="1199"/>
      <c r="AF641" s="1152"/>
      <c r="AG641" s="1152"/>
      <c r="AH641" s="1152"/>
      <c r="AI641" s="1152"/>
      <c r="AJ641" s="1152"/>
      <c r="AK641" s="1152"/>
      <c r="AL641" s="1152"/>
      <c r="AM641" s="1152"/>
      <c r="AN641" s="1152"/>
      <c r="AO641" s="1152"/>
      <c r="AP641" s="1152"/>
      <c r="AQ641" s="1152"/>
      <c r="AR641" s="1152"/>
      <c r="AS641" s="1152"/>
      <c r="AT641" s="1152"/>
      <c r="AU641" s="1152"/>
      <c r="AV641" s="1152"/>
      <c r="AW641" s="1152"/>
      <c r="AX641" s="1153"/>
      <c r="AY641" s="1152"/>
      <c r="AZ641" s="1152"/>
      <c r="BA641" s="1152"/>
      <c r="BB641" s="1152"/>
      <c r="BC641" s="1152"/>
      <c r="BD641" s="1152"/>
      <c r="BE641" s="1152"/>
      <c r="BF641" s="1152"/>
      <c r="BG641" s="1152"/>
      <c r="BH641" s="1152"/>
      <c r="BI641" s="1152"/>
      <c r="BJ641" s="1152"/>
      <c r="BK641" s="1152"/>
      <c r="BL641" s="1152"/>
      <c r="BM641" s="1152"/>
      <c r="BN641" s="1152"/>
      <c r="BO641" s="1152"/>
      <c r="BP641" s="1152"/>
      <c r="BQ641" s="1152"/>
      <c r="BR641" s="1152"/>
      <c r="BS641" s="1199"/>
      <c r="BT641" s="1152"/>
      <c r="BU641" s="1152"/>
      <c r="BV641" s="1152"/>
      <c r="BW641" s="1152"/>
      <c r="BX641" s="1152"/>
      <c r="BY641" s="1152"/>
      <c r="BZ641" s="1152"/>
      <c r="CA641" s="1152"/>
      <c r="CB641" s="1152"/>
      <c r="CC641" s="1152"/>
      <c r="CD641" s="1152"/>
      <c r="CE641" s="1152"/>
      <c r="CF641" s="1152"/>
      <c r="CG641" s="1152"/>
      <c r="CH641" s="1152"/>
      <c r="CI641" s="1152"/>
      <c r="CJ641" s="1152"/>
      <c r="CK641" s="1152"/>
      <c r="CL641" s="1152"/>
      <c r="CM641" s="1199"/>
      <c r="CN641" s="1199"/>
    </row>
    <row r="642" spans="2:92">
      <c r="B642" s="1151"/>
      <c r="I642" s="1152"/>
      <c r="J642" s="1152"/>
      <c r="K642" s="1152"/>
      <c r="L642" s="1152"/>
      <c r="M642" s="1152"/>
      <c r="N642" s="1152"/>
      <c r="O642" s="1152"/>
      <c r="P642" s="1152"/>
      <c r="Q642" s="1152"/>
      <c r="R642" s="1152"/>
      <c r="S642" s="1152"/>
      <c r="T642" s="1152"/>
      <c r="U642" s="1152"/>
      <c r="V642" s="1152"/>
      <c r="W642" s="1152"/>
      <c r="X642" s="1152"/>
      <c r="Y642" s="1152"/>
      <c r="Z642" s="1152"/>
      <c r="AA642" s="1152"/>
      <c r="AB642" s="1199"/>
      <c r="AC642" s="1199"/>
      <c r="AD642" s="1199"/>
      <c r="AE642" s="1199"/>
      <c r="AF642" s="1152"/>
      <c r="AG642" s="1152"/>
      <c r="AH642" s="1152"/>
      <c r="AI642" s="1152"/>
      <c r="AJ642" s="1152"/>
      <c r="AK642" s="1152"/>
      <c r="AL642" s="1152"/>
      <c r="AM642" s="1152"/>
      <c r="AN642" s="1152"/>
      <c r="AO642" s="1152"/>
      <c r="AP642" s="1152"/>
      <c r="AQ642" s="1152"/>
      <c r="AR642" s="1152"/>
      <c r="AS642" s="1152"/>
      <c r="AT642" s="1152"/>
      <c r="AU642" s="1152"/>
      <c r="AV642" s="1152"/>
      <c r="AW642" s="1152"/>
      <c r="AX642" s="1153"/>
      <c r="AY642" s="1152"/>
      <c r="AZ642" s="1152"/>
      <c r="BA642" s="1152"/>
      <c r="BB642" s="1152"/>
      <c r="BC642" s="1152"/>
      <c r="BD642" s="1152"/>
      <c r="BE642" s="1152"/>
      <c r="BF642" s="1152"/>
      <c r="BG642" s="1152"/>
      <c r="BH642" s="1152"/>
      <c r="BI642" s="1152"/>
      <c r="BJ642" s="1152"/>
      <c r="BK642" s="1152"/>
      <c r="BL642" s="1152"/>
      <c r="BM642" s="1152"/>
      <c r="BN642" s="1152"/>
      <c r="BO642" s="1152"/>
      <c r="BP642" s="1152"/>
      <c r="BQ642" s="1152"/>
      <c r="BR642" s="1152"/>
      <c r="BS642" s="1199"/>
      <c r="BT642" s="1152"/>
      <c r="BU642" s="1152"/>
      <c r="BV642" s="1152"/>
      <c r="BW642" s="1152"/>
      <c r="BX642" s="1152"/>
      <c r="BY642" s="1152"/>
      <c r="BZ642" s="1152"/>
      <c r="CA642" s="1152"/>
      <c r="CB642" s="1152"/>
      <c r="CC642" s="1152"/>
      <c r="CD642" s="1152"/>
      <c r="CE642" s="1152"/>
      <c r="CF642" s="1152"/>
      <c r="CG642" s="1152"/>
      <c r="CH642" s="1152"/>
      <c r="CI642" s="1152"/>
      <c r="CJ642" s="1152"/>
      <c r="CK642" s="1152"/>
      <c r="CL642" s="1152"/>
      <c r="CM642" s="1199"/>
      <c r="CN642" s="1199"/>
    </row>
    <row r="643" spans="2:92">
      <c r="B643" s="1151"/>
      <c r="I643" s="1152"/>
      <c r="J643" s="1152"/>
      <c r="K643" s="1152"/>
      <c r="L643" s="1152"/>
      <c r="M643" s="1152"/>
      <c r="N643" s="1152"/>
      <c r="O643" s="1152"/>
      <c r="P643" s="1152"/>
      <c r="Q643" s="1152"/>
      <c r="R643" s="1152"/>
      <c r="S643" s="1152"/>
      <c r="T643" s="1152"/>
      <c r="U643" s="1152"/>
      <c r="V643" s="1152"/>
      <c r="W643" s="1152"/>
      <c r="X643" s="1152"/>
      <c r="Y643" s="1152"/>
      <c r="Z643" s="1152"/>
      <c r="AA643" s="1152"/>
      <c r="AB643" s="1199"/>
      <c r="AC643" s="1199"/>
      <c r="AD643" s="1199"/>
      <c r="AE643" s="1199"/>
      <c r="AF643" s="1152"/>
      <c r="AG643" s="1152"/>
      <c r="AH643" s="1152"/>
      <c r="AI643" s="1152"/>
      <c r="AJ643" s="1152"/>
      <c r="AK643" s="1152"/>
      <c r="AL643" s="1152"/>
      <c r="AM643" s="1152"/>
      <c r="AN643" s="1152"/>
      <c r="AO643" s="1152"/>
      <c r="AP643" s="1152"/>
      <c r="AQ643" s="1152"/>
      <c r="AR643" s="1152"/>
      <c r="AS643" s="1152"/>
      <c r="AT643" s="1152"/>
      <c r="AU643" s="1152"/>
      <c r="AV643" s="1152"/>
      <c r="AW643" s="1152"/>
      <c r="AX643" s="1153"/>
      <c r="AY643" s="1152"/>
      <c r="AZ643" s="1152"/>
      <c r="BA643" s="1152"/>
      <c r="BB643" s="1152"/>
      <c r="BC643" s="1152"/>
      <c r="BD643" s="1152"/>
      <c r="BE643" s="1152"/>
      <c r="BF643" s="1152"/>
      <c r="BG643" s="1152"/>
      <c r="BH643" s="1152"/>
      <c r="BI643" s="1152"/>
      <c r="BJ643" s="1152"/>
      <c r="BK643" s="1152"/>
      <c r="BL643" s="1152"/>
      <c r="BM643" s="1152"/>
      <c r="BN643" s="1152"/>
      <c r="BO643" s="1152"/>
      <c r="BP643" s="1152"/>
      <c r="BQ643" s="1152"/>
      <c r="BR643" s="1152"/>
      <c r="BS643" s="1199"/>
      <c r="BT643" s="1152"/>
      <c r="BU643" s="1152"/>
      <c r="BV643" s="1152"/>
      <c r="BW643" s="1152"/>
      <c r="BX643" s="1152"/>
      <c r="BY643" s="1152"/>
      <c r="BZ643" s="1152"/>
      <c r="CA643" s="1152"/>
      <c r="CB643" s="1152"/>
      <c r="CC643" s="1152"/>
      <c r="CD643" s="1152"/>
      <c r="CE643" s="1152"/>
      <c r="CF643" s="1152"/>
      <c r="CG643" s="1152"/>
      <c r="CH643" s="1152"/>
      <c r="CI643" s="1152"/>
      <c r="CJ643" s="1152"/>
      <c r="CK643" s="1152"/>
      <c r="CL643" s="1152"/>
      <c r="CM643" s="1199"/>
      <c r="CN643" s="1199"/>
    </row>
    <row r="644" spans="2:92">
      <c r="B644" s="1151"/>
      <c r="I644" s="1152"/>
      <c r="J644" s="1152"/>
      <c r="K644" s="1152"/>
      <c r="L644" s="1152"/>
      <c r="M644" s="1152"/>
      <c r="N644" s="1152"/>
      <c r="O644" s="1152"/>
      <c r="P644" s="1152"/>
      <c r="Q644" s="1152"/>
      <c r="R644" s="1152"/>
      <c r="S644" s="1152"/>
      <c r="T644" s="1152"/>
      <c r="U644" s="1152"/>
      <c r="V644" s="1152"/>
      <c r="W644" s="1152"/>
      <c r="X644" s="1152"/>
      <c r="Y644" s="1152"/>
      <c r="Z644" s="1152"/>
      <c r="AA644" s="1152"/>
      <c r="AB644" s="1199"/>
      <c r="AC644" s="1199"/>
      <c r="AD644" s="1199"/>
      <c r="AE644" s="1199"/>
      <c r="AF644" s="1152"/>
      <c r="AG644" s="1152"/>
      <c r="AH644" s="1152"/>
      <c r="AI644" s="1152"/>
      <c r="AJ644" s="1152"/>
      <c r="AK644" s="1152"/>
      <c r="AL644" s="1152"/>
      <c r="AM644" s="1152"/>
      <c r="AN644" s="1152"/>
      <c r="AO644" s="1152"/>
      <c r="AP644" s="1152"/>
      <c r="AQ644" s="1152"/>
      <c r="AR644" s="1152"/>
      <c r="AS644" s="1152"/>
      <c r="AT644" s="1152"/>
      <c r="AU644" s="1152"/>
      <c r="AV644" s="1152"/>
      <c r="AW644" s="1152"/>
      <c r="AX644" s="1153"/>
      <c r="AY644" s="1152"/>
      <c r="AZ644" s="1152"/>
      <c r="BA644" s="1152"/>
      <c r="BB644" s="1152"/>
      <c r="BC644" s="1152"/>
      <c r="BD644" s="1152"/>
      <c r="BE644" s="1152"/>
      <c r="BF644" s="1152"/>
      <c r="BG644" s="1152"/>
      <c r="BH644" s="1152"/>
      <c r="BI644" s="1152"/>
      <c r="BJ644" s="1152"/>
      <c r="BK644" s="1152"/>
      <c r="BL644" s="1152"/>
      <c r="BM644" s="1152"/>
      <c r="BN644" s="1152"/>
      <c r="BO644" s="1152"/>
      <c r="BP644" s="1152"/>
      <c r="BQ644" s="1152"/>
      <c r="BR644" s="1152"/>
      <c r="BS644" s="1199"/>
      <c r="BT644" s="1152"/>
      <c r="BU644" s="1152"/>
      <c r="BV644" s="1152"/>
      <c r="BW644" s="1152"/>
      <c r="BX644" s="1152"/>
      <c r="BY644" s="1152"/>
      <c r="BZ644" s="1152"/>
      <c r="CA644" s="1152"/>
      <c r="CB644" s="1152"/>
      <c r="CC644" s="1152"/>
      <c r="CD644" s="1152"/>
      <c r="CE644" s="1152"/>
      <c r="CF644" s="1152"/>
      <c r="CG644" s="1152"/>
      <c r="CH644" s="1152"/>
      <c r="CI644" s="1152"/>
      <c r="CJ644" s="1152"/>
      <c r="CK644" s="1152"/>
      <c r="CL644" s="1152"/>
      <c r="CM644" s="1199"/>
      <c r="CN644" s="1199"/>
    </row>
    <row r="645" spans="2:92">
      <c r="B645" s="1151"/>
      <c r="I645" s="1152"/>
      <c r="J645" s="1152"/>
      <c r="K645" s="1152"/>
      <c r="L645" s="1152"/>
      <c r="M645" s="1152"/>
      <c r="N645" s="1152"/>
      <c r="O645" s="1152"/>
      <c r="P645" s="1152"/>
      <c r="Q645" s="1152"/>
      <c r="R645" s="1152"/>
      <c r="S645" s="1152"/>
      <c r="T645" s="1152"/>
      <c r="U645" s="1152"/>
      <c r="V645" s="1152"/>
      <c r="W645" s="1152"/>
      <c r="X645" s="1152"/>
      <c r="Y645" s="1152"/>
      <c r="Z645" s="1152"/>
      <c r="AA645" s="1152"/>
      <c r="AB645" s="1199"/>
      <c r="AC645" s="1199"/>
      <c r="AD645" s="1199"/>
      <c r="AE645" s="1199"/>
      <c r="AF645" s="1152"/>
      <c r="AG645" s="1152"/>
      <c r="AH645" s="1152"/>
      <c r="AI645" s="1152"/>
      <c r="AJ645" s="1152"/>
      <c r="AK645" s="1152"/>
      <c r="AL645" s="1152"/>
      <c r="AM645" s="1152"/>
      <c r="AN645" s="1152"/>
      <c r="AO645" s="1152"/>
      <c r="AP645" s="1152"/>
      <c r="AQ645" s="1152"/>
      <c r="AR645" s="1152"/>
      <c r="AS645" s="1152"/>
      <c r="AT645" s="1152"/>
      <c r="AU645" s="1152"/>
      <c r="AV645" s="1152"/>
      <c r="AW645" s="1152"/>
      <c r="AX645" s="1153"/>
      <c r="AY645" s="1152"/>
      <c r="AZ645" s="1152"/>
      <c r="BA645" s="1152"/>
      <c r="BB645" s="1152"/>
      <c r="BC645" s="1152"/>
      <c r="BD645" s="1152"/>
      <c r="BE645" s="1152"/>
      <c r="BF645" s="1152"/>
      <c r="BG645" s="1152"/>
      <c r="BH645" s="1152"/>
      <c r="BI645" s="1152"/>
      <c r="BJ645" s="1152"/>
      <c r="BK645" s="1152"/>
      <c r="BL645" s="1152"/>
      <c r="BM645" s="1152"/>
      <c r="BN645" s="1152"/>
      <c r="BO645" s="1152"/>
      <c r="BP645" s="1152"/>
      <c r="BQ645" s="1152"/>
      <c r="BR645" s="1152"/>
      <c r="BS645" s="1199"/>
      <c r="BT645" s="1152"/>
      <c r="BU645" s="1152"/>
      <c r="BV645" s="1152"/>
      <c r="BW645" s="1152"/>
      <c r="BX645" s="1152"/>
      <c r="BY645" s="1152"/>
      <c r="BZ645" s="1152"/>
      <c r="CA645" s="1152"/>
      <c r="CB645" s="1152"/>
      <c r="CC645" s="1152"/>
      <c r="CD645" s="1152"/>
      <c r="CE645" s="1152"/>
      <c r="CF645" s="1152"/>
      <c r="CG645" s="1152"/>
      <c r="CH645" s="1152"/>
      <c r="CI645" s="1152"/>
      <c r="CJ645" s="1152"/>
      <c r="CK645" s="1152"/>
      <c r="CL645" s="1152"/>
      <c r="CM645" s="1199"/>
      <c r="CN645" s="1199"/>
    </row>
    <row r="646" spans="2:92">
      <c r="B646" s="1151"/>
      <c r="I646" s="1152"/>
      <c r="J646" s="1152"/>
      <c r="K646" s="1152"/>
      <c r="L646" s="1152"/>
      <c r="M646" s="1152"/>
      <c r="N646" s="1152"/>
      <c r="O646" s="1152"/>
      <c r="P646" s="1152"/>
      <c r="Q646" s="1152"/>
      <c r="R646" s="1152"/>
      <c r="S646" s="1152"/>
      <c r="T646" s="1152"/>
      <c r="U646" s="1152"/>
      <c r="V646" s="1152"/>
      <c r="W646" s="1152"/>
      <c r="X646" s="1152"/>
      <c r="Y646" s="1152"/>
      <c r="Z646" s="1152"/>
      <c r="AA646" s="1152"/>
      <c r="AB646" s="1199"/>
      <c r="AC646" s="1199"/>
      <c r="AD646" s="1199"/>
      <c r="AE646" s="1199"/>
      <c r="AF646" s="1152"/>
      <c r="AG646" s="1152"/>
      <c r="AH646" s="1152"/>
      <c r="AI646" s="1152"/>
      <c r="AJ646" s="1152"/>
      <c r="AK646" s="1152"/>
      <c r="AL646" s="1152"/>
      <c r="AM646" s="1152"/>
      <c r="AN646" s="1152"/>
      <c r="AO646" s="1152"/>
      <c r="AP646" s="1152"/>
      <c r="AQ646" s="1152"/>
      <c r="AR646" s="1152"/>
      <c r="AS646" s="1152"/>
      <c r="AT646" s="1152"/>
      <c r="AU646" s="1152"/>
      <c r="AV646" s="1152"/>
      <c r="AW646" s="1152"/>
      <c r="AX646" s="1153"/>
      <c r="AY646" s="1152"/>
      <c r="AZ646" s="1152"/>
      <c r="BA646" s="1152"/>
      <c r="BB646" s="1152"/>
      <c r="BC646" s="1152"/>
      <c r="BD646" s="1152"/>
      <c r="BE646" s="1152"/>
      <c r="BF646" s="1152"/>
      <c r="BG646" s="1152"/>
      <c r="BH646" s="1152"/>
      <c r="BI646" s="1152"/>
      <c r="BJ646" s="1152"/>
      <c r="BK646" s="1152"/>
      <c r="BL646" s="1152"/>
      <c r="BM646" s="1152"/>
      <c r="BN646" s="1152"/>
      <c r="BO646" s="1152"/>
      <c r="BP646" s="1152"/>
      <c r="BQ646" s="1152"/>
      <c r="BR646" s="1152"/>
      <c r="BS646" s="1199"/>
      <c r="BT646" s="1152"/>
      <c r="BU646" s="1152"/>
      <c r="BV646" s="1152"/>
      <c r="BW646" s="1152"/>
      <c r="BX646" s="1152"/>
      <c r="BY646" s="1152"/>
      <c r="BZ646" s="1152"/>
      <c r="CA646" s="1152"/>
      <c r="CB646" s="1152"/>
      <c r="CC646" s="1152"/>
      <c r="CD646" s="1152"/>
      <c r="CE646" s="1152"/>
      <c r="CF646" s="1152"/>
      <c r="CG646" s="1152"/>
      <c r="CH646" s="1152"/>
      <c r="CI646" s="1152"/>
      <c r="CJ646" s="1152"/>
      <c r="CK646" s="1152"/>
      <c r="CL646" s="1152"/>
      <c r="CM646" s="1199"/>
      <c r="CN646" s="1199"/>
    </row>
    <row r="647" spans="2:92">
      <c r="B647" s="1151"/>
      <c r="I647" s="1152"/>
      <c r="J647" s="1152"/>
      <c r="K647" s="1152"/>
      <c r="L647" s="1152"/>
      <c r="M647" s="1152"/>
      <c r="N647" s="1152"/>
      <c r="O647" s="1152"/>
      <c r="P647" s="1152"/>
      <c r="Q647" s="1152"/>
      <c r="R647" s="1152"/>
      <c r="S647" s="1152"/>
      <c r="T647" s="1152"/>
      <c r="U647" s="1152"/>
      <c r="V647" s="1152"/>
      <c r="W647" s="1152"/>
      <c r="X647" s="1152"/>
      <c r="Y647" s="1152"/>
      <c r="Z647" s="1152"/>
      <c r="AA647" s="1152"/>
      <c r="AB647" s="1199"/>
      <c r="AC647" s="1199"/>
      <c r="AD647" s="1199"/>
      <c r="AE647" s="1199"/>
      <c r="AF647" s="1152"/>
      <c r="AG647" s="1152"/>
      <c r="AH647" s="1152"/>
      <c r="AI647" s="1152"/>
      <c r="AJ647" s="1152"/>
      <c r="AK647" s="1152"/>
      <c r="AL647" s="1152"/>
      <c r="AM647" s="1152"/>
      <c r="AN647" s="1152"/>
      <c r="AO647" s="1152"/>
      <c r="AP647" s="1152"/>
      <c r="AQ647" s="1152"/>
      <c r="AR647" s="1152"/>
      <c r="AS647" s="1152"/>
      <c r="AT647" s="1152"/>
      <c r="AU647" s="1152"/>
      <c r="AV647" s="1152"/>
      <c r="AW647" s="1152"/>
      <c r="AX647" s="1153"/>
      <c r="AY647" s="1152"/>
      <c r="AZ647" s="1152"/>
      <c r="BA647" s="1152"/>
      <c r="BB647" s="1152"/>
      <c r="BC647" s="1152"/>
      <c r="BD647" s="1152"/>
      <c r="BE647" s="1152"/>
      <c r="BF647" s="1152"/>
      <c r="BG647" s="1152"/>
      <c r="BH647" s="1152"/>
      <c r="BI647" s="1152"/>
      <c r="BJ647" s="1152"/>
      <c r="BK647" s="1152"/>
      <c r="BL647" s="1152"/>
      <c r="BM647" s="1152"/>
      <c r="BN647" s="1152"/>
      <c r="BO647" s="1152"/>
      <c r="BP647" s="1152"/>
      <c r="BQ647" s="1152"/>
      <c r="BR647" s="1152"/>
      <c r="BS647" s="1199"/>
      <c r="BT647" s="1152"/>
      <c r="BU647" s="1152"/>
      <c r="BV647" s="1152"/>
      <c r="BW647" s="1152"/>
      <c r="BX647" s="1152"/>
      <c r="BY647" s="1152"/>
      <c r="BZ647" s="1152"/>
      <c r="CA647" s="1152"/>
      <c r="CB647" s="1152"/>
      <c r="CC647" s="1152"/>
      <c r="CD647" s="1152"/>
      <c r="CE647" s="1152"/>
      <c r="CF647" s="1152"/>
      <c r="CG647" s="1152"/>
      <c r="CH647" s="1152"/>
      <c r="CI647" s="1152"/>
      <c r="CJ647" s="1152"/>
      <c r="CK647" s="1152"/>
      <c r="CL647" s="1152"/>
      <c r="CM647" s="1199"/>
      <c r="CN647" s="1199"/>
    </row>
    <row r="648" spans="2:92">
      <c r="B648" s="1151"/>
      <c r="I648" s="1152"/>
      <c r="J648" s="1152"/>
      <c r="K648" s="1152"/>
      <c r="L648" s="1152"/>
      <c r="M648" s="1152"/>
      <c r="N648" s="1152"/>
      <c r="O648" s="1152"/>
      <c r="P648" s="1152"/>
      <c r="Q648" s="1152"/>
      <c r="R648" s="1152"/>
      <c r="S648" s="1152"/>
      <c r="T648" s="1152"/>
      <c r="U648" s="1152"/>
      <c r="V648" s="1152"/>
      <c r="W648" s="1152"/>
      <c r="X648" s="1152"/>
      <c r="Y648" s="1152"/>
      <c r="Z648" s="1152"/>
      <c r="AA648" s="1152"/>
      <c r="AB648" s="1199"/>
      <c r="AC648" s="1199"/>
      <c r="AD648" s="1199"/>
      <c r="AE648" s="1199"/>
      <c r="AF648" s="1152"/>
      <c r="AG648" s="1152"/>
      <c r="AH648" s="1152"/>
      <c r="AI648" s="1152"/>
      <c r="AJ648" s="1152"/>
      <c r="AK648" s="1152"/>
      <c r="AL648" s="1152"/>
      <c r="AM648" s="1152"/>
      <c r="AN648" s="1152"/>
      <c r="AO648" s="1152"/>
      <c r="AP648" s="1152"/>
      <c r="AQ648" s="1152"/>
      <c r="AR648" s="1152"/>
      <c r="AS648" s="1152"/>
      <c r="AT648" s="1152"/>
      <c r="AU648" s="1152"/>
      <c r="AV648" s="1152"/>
      <c r="AW648" s="1152"/>
      <c r="AX648" s="1153"/>
      <c r="AY648" s="1152"/>
      <c r="AZ648" s="1152"/>
      <c r="BA648" s="1152"/>
      <c r="BB648" s="1152"/>
      <c r="BC648" s="1152"/>
      <c r="BD648" s="1152"/>
      <c r="BE648" s="1152"/>
      <c r="BF648" s="1152"/>
      <c r="BG648" s="1152"/>
      <c r="BH648" s="1152"/>
      <c r="BI648" s="1152"/>
      <c r="BJ648" s="1152"/>
      <c r="BK648" s="1152"/>
      <c r="BL648" s="1152"/>
      <c r="BM648" s="1152"/>
      <c r="BN648" s="1152"/>
      <c r="BO648" s="1152"/>
      <c r="BP648" s="1152"/>
      <c r="BQ648" s="1152"/>
      <c r="BR648" s="1152"/>
      <c r="BS648" s="1199"/>
      <c r="BT648" s="1152"/>
      <c r="BU648" s="1152"/>
      <c r="BV648" s="1152"/>
      <c r="BW648" s="1152"/>
      <c r="BX648" s="1152"/>
      <c r="BY648" s="1152"/>
      <c r="BZ648" s="1152"/>
      <c r="CA648" s="1152"/>
      <c r="CB648" s="1152"/>
      <c r="CC648" s="1152"/>
      <c r="CD648" s="1152"/>
      <c r="CE648" s="1152"/>
      <c r="CF648" s="1152"/>
      <c r="CG648" s="1152"/>
      <c r="CH648" s="1152"/>
      <c r="CI648" s="1152"/>
      <c r="CJ648" s="1152"/>
      <c r="CK648" s="1152"/>
      <c r="CL648" s="1152"/>
      <c r="CM648" s="1199"/>
      <c r="CN648" s="1199"/>
    </row>
    <row r="649" spans="2:92">
      <c r="B649" s="1151"/>
      <c r="I649" s="1152"/>
      <c r="J649" s="1152"/>
      <c r="K649" s="1152"/>
      <c r="L649" s="1152"/>
      <c r="M649" s="1152"/>
      <c r="N649" s="1152"/>
      <c r="O649" s="1152"/>
      <c r="P649" s="1152"/>
      <c r="Q649" s="1152"/>
      <c r="R649" s="1152"/>
      <c r="S649" s="1152"/>
      <c r="T649" s="1152"/>
      <c r="U649" s="1152"/>
      <c r="V649" s="1152"/>
      <c r="W649" s="1152"/>
      <c r="X649" s="1152"/>
      <c r="Y649" s="1152"/>
      <c r="Z649" s="1152"/>
      <c r="AA649" s="1152"/>
      <c r="AB649" s="1199"/>
      <c r="AC649" s="1199"/>
      <c r="AD649" s="1199"/>
      <c r="AE649" s="1199"/>
      <c r="AF649" s="1152"/>
      <c r="AG649" s="1152"/>
      <c r="AH649" s="1152"/>
      <c r="AI649" s="1152"/>
      <c r="AJ649" s="1152"/>
      <c r="AK649" s="1152"/>
      <c r="AL649" s="1152"/>
      <c r="AM649" s="1152"/>
      <c r="AN649" s="1152"/>
      <c r="AO649" s="1152"/>
      <c r="AP649" s="1152"/>
      <c r="AQ649" s="1152"/>
      <c r="AR649" s="1152"/>
      <c r="AS649" s="1152"/>
      <c r="AT649" s="1152"/>
      <c r="AU649" s="1152"/>
      <c r="AV649" s="1152"/>
      <c r="AW649" s="1152"/>
      <c r="AX649" s="1153"/>
      <c r="AY649" s="1152"/>
      <c r="AZ649" s="1152"/>
      <c r="BA649" s="1152"/>
      <c r="BB649" s="1152"/>
      <c r="BC649" s="1152"/>
      <c r="BD649" s="1152"/>
      <c r="BE649" s="1152"/>
      <c r="BF649" s="1152"/>
      <c r="BG649" s="1152"/>
      <c r="BH649" s="1152"/>
      <c r="BI649" s="1152"/>
      <c r="BJ649" s="1152"/>
      <c r="BK649" s="1152"/>
      <c r="BL649" s="1152"/>
      <c r="BM649" s="1152"/>
      <c r="BN649" s="1152"/>
      <c r="BO649" s="1152"/>
      <c r="BP649" s="1152"/>
      <c r="BQ649" s="1152"/>
      <c r="BR649" s="1152"/>
      <c r="BS649" s="1199"/>
      <c r="BT649" s="1152"/>
      <c r="BU649" s="1152"/>
      <c r="BV649" s="1152"/>
      <c r="BW649" s="1152"/>
      <c r="BX649" s="1152"/>
      <c r="BY649" s="1152"/>
      <c r="BZ649" s="1152"/>
      <c r="CA649" s="1152"/>
      <c r="CB649" s="1152"/>
      <c r="CC649" s="1152"/>
      <c r="CD649" s="1152"/>
      <c r="CE649" s="1152"/>
      <c r="CF649" s="1152"/>
      <c r="CG649" s="1152"/>
      <c r="CH649" s="1152"/>
      <c r="CI649" s="1152"/>
      <c r="CJ649" s="1152"/>
      <c r="CK649" s="1152"/>
      <c r="CL649" s="1152"/>
      <c r="CM649" s="1199"/>
      <c r="CN649" s="1199"/>
    </row>
    <row r="650" spans="2:92">
      <c r="B650" s="1151"/>
      <c r="I650" s="1152"/>
      <c r="J650" s="1152"/>
      <c r="K650" s="1152"/>
      <c r="L650" s="1152"/>
      <c r="M650" s="1152"/>
      <c r="N650" s="1152"/>
      <c r="O650" s="1152"/>
      <c r="P650" s="1152"/>
      <c r="Q650" s="1152"/>
      <c r="R650" s="1152"/>
      <c r="S650" s="1152"/>
      <c r="T650" s="1152"/>
      <c r="U650" s="1152"/>
      <c r="V650" s="1152"/>
      <c r="W650" s="1152"/>
      <c r="X650" s="1152"/>
      <c r="Y650" s="1152"/>
      <c r="Z650" s="1152"/>
      <c r="AA650" s="1152"/>
      <c r="AB650" s="1199"/>
      <c r="AC650" s="1199"/>
      <c r="AD650" s="1199"/>
      <c r="AE650" s="1199"/>
      <c r="AF650" s="1152"/>
      <c r="AG650" s="1152"/>
      <c r="AH650" s="1152"/>
      <c r="AI650" s="1152"/>
      <c r="AJ650" s="1152"/>
      <c r="AK650" s="1152"/>
      <c r="AL650" s="1152"/>
      <c r="AM650" s="1152"/>
      <c r="AN650" s="1152"/>
      <c r="AO650" s="1152"/>
      <c r="AP650" s="1152"/>
      <c r="AQ650" s="1152"/>
      <c r="AR650" s="1152"/>
      <c r="AS650" s="1152"/>
      <c r="AT650" s="1152"/>
      <c r="AU650" s="1152"/>
      <c r="AV650" s="1152"/>
      <c r="AW650" s="1152"/>
      <c r="AX650" s="1153"/>
      <c r="AY650" s="1152"/>
      <c r="AZ650" s="1152"/>
      <c r="BA650" s="1152"/>
      <c r="BB650" s="1152"/>
      <c r="BC650" s="1152"/>
      <c r="BD650" s="1152"/>
      <c r="BE650" s="1152"/>
      <c r="BF650" s="1152"/>
      <c r="BG650" s="1152"/>
      <c r="BH650" s="1152"/>
      <c r="BI650" s="1152"/>
      <c r="BJ650" s="1152"/>
      <c r="BK650" s="1152"/>
      <c r="BL650" s="1152"/>
      <c r="BM650" s="1152"/>
      <c r="BN650" s="1152"/>
      <c r="BO650" s="1152"/>
      <c r="BP650" s="1152"/>
      <c r="BQ650" s="1152"/>
      <c r="BR650" s="1152"/>
      <c r="BS650" s="1199"/>
      <c r="BT650" s="1152"/>
      <c r="BU650" s="1152"/>
      <c r="BV650" s="1152"/>
      <c r="BW650" s="1152"/>
      <c r="BX650" s="1152"/>
      <c r="BY650" s="1152"/>
      <c r="BZ650" s="1152"/>
      <c r="CA650" s="1152"/>
      <c r="CB650" s="1152"/>
      <c r="CC650" s="1152"/>
      <c r="CD650" s="1152"/>
      <c r="CE650" s="1152"/>
      <c r="CF650" s="1152"/>
      <c r="CG650" s="1152"/>
      <c r="CH650" s="1152"/>
      <c r="CI650" s="1152"/>
      <c r="CJ650" s="1152"/>
      <c r="CK650" s="1152"/>
      <c r="CL650" s="1152"/>
      <c r="CM650" s="1199"/>
      <c r="CN650" s="1199"/>
    </row>
    <row r="651" spans="2:92">
      <c r="B651" s="1151"/>
      <c r="I651" s="1152"/>
      <c r="J651" s="1152"/>
      <c r="K651" s="1152"/>
      <c r="L651" s="1152"/>
      <c r="M651" s="1152"/>
      <c r="N651" s="1152"/>
      <c r="O651" s="1152"/>
      <c r="P651" s="1152"/>
      <c r="Q651" s="1152"/>
      <c r="R651" s="1152"/>
      <c r="S651" s="1152"/>
      <c r="T651" s="1152"/>
      <c r="U651" s="1152"/>
      <c r="V651" s="1152"/>
      <c r="W651" s="1152"/>
      <c r="X651" s="1152"/>
      <c r="Y651" s="1152"/>
      <c r="Z651" s="1152"/>
      <c r="AA651" s="1152"/>
      <c r="AB651" s="1199"/>
      <c r="AC651" s="1199"/>
      <c r="AD651" s="1199"/>
      <c r="AE651" s="1199"/>
      <c r="AF651" s="1152"/>
      <c r="AG651" s="1152"/>
      <c r="AH651" s="1152"/>
      <c r="AI651" s="1152"/>
      <c r="AJ651" s="1152"/>
      <c r="AK651" s="1152"/>
      <c r="AL651" s="1152"/>
      <c r="AM651" s="1152"/>
      <c r="AN651" s="1152"/>
      <c r="AO651" s="1152"/>
      <c r="AP651" s="1152"/>
      <c r="AQ651" s="1152"/>
      <c r="AR651" s="1152"/>
      <c r="AS651" s="1152"/>
      <c r="AT651" s="1152"/>
      <c r="AU651" s="1152"/>
      <c r="AV651" s="1152"/>
      <c r="AW651" s="1152"/>
      <c r="AX651" s="1153"/>
      <c r="AY651" s="1152"/>
      <c r="AZ651" s="1152"/>
      <c r="BA651" s="1152"/>
      <c r="BB651" s="1152"/>
      <c r="BC651" s="1152"/>
      <c r="BD651" s="1152"/>
      <c r="BE651" s="1152"/>
      <c r="BF651" s="1152"/>
      <c r="BG651" s="1152"/>
      <c r="BH651" s="1152"/>
      <c r="BI651" s="1152"/>
      <c r="BJ651" s="1152"/>
      <c r="BK651" s="1152"/>
      <c r="BL651" s="1152"/>
      <c r="BM651" s="1152"/>
      <c r="BN651" s="1152"/>
      <c r="BO651" s="1152"/>
      <c r="BP651" s="1152"/>
      <c r="BQ651" s="1152"/>
      <c r="BR651" s="1152"/>
      <c r="BS651" s="1199"/>
      <c r="BT651" s="1152"/>
      <c r="BU651" s="1152"/>
      <c r="BV651" s="1152"/>
      <c r="BW651" s="1152"/>
      <c r="BX651" s="1152"/>
      <c r="BY651" s="1152"/>
      <c r="BZ651" s="1152"/>
      <c r="CA651" s="1152"/>
      <c r="CB651" s="1152"/>
      <c r="CC651" s="1152"/>
      <c r="CD651" s="1152"/>
      <c r="CE651" s="1152"/>
      <c r="CF651" s="1152"/>
      <c r="CG651" s="1152"/>
      <c r="CH651" s="1152"/>
      <c r="CI651" s="1152"/>
      <c r="CJ651" s="1152"/>
      <c r="CK651" s="1152"/>
      <c r="CL651" s="1152"/>
      <c r="CM651" s="1199"/>
      <c r="CN651" s="1199"/>
    </row>
    <row r="652" spans="2:92">
      <c r="B652" s="1151"/>
      <c r="I652" s="1152"/>
      <c r="J652" s="1152"/>
      <c r="K652" s="1152"/>
      <c r="L652" s="1152"/>
      <c r="M652" s="1152"/>
      <c r="N652" s="1152"/>
      <c r="O652" s="1152"/>
      <c r="P652" s="1152"/>
      <c r="Q652" s="1152"/>
      <c r="R652" s="1152"/>
      <c r="S652" s="1152"/>
      <c r="T652" s="1152"/>
      <c r="U652" s="1152"/>
      <c r="V652" s="1152"/>
      <c r="W652" s="1152"/>
      <c r="X652" s="1152"/>
      <c r="Y652" s="1152"/>
      <c r="Z652" s="1152"/>
      <c r="AA652" s="1152"/>
      <c r="AB652" s="1199"/>
      <c r="AC652" s="1199"/>
      <c r="AD652" s="1199"/>
      <c r="AE652" s="1199"/>
      <c r="AF652" s="1152"/>
      <c r="AG652" s="1152"/>
      <c r="AH652" s="1152"/>
      <c r="AI652" s="1152"/>
      <c r="AJ652" s="1152"/>
      <c r="AK652" s="1152"/>
      <c r="AL652" s="1152"/>
      <c r="AM652" s="1152"/>
      <c r="AN652" s="1152"/>
      <c r="AO652" s="1152"/>
      <c r="AP652" s="1152"/>
      <c r="AQ652" s="1152"/>
      <c r="AR652" s="1152"/>
      <c r="AS652" s="1152"/>
      <c r="AT652" s="1152"/>
      <c r="AU652" s="1152"/>
      <c r="AV652" s="1152"/>
      <c r="AW652" s="1152"/>
      <c r="AX652" s="1153"/>
      <c r="AY652" s="1152"/>
      <c r="AZ652" s="1152"/>
      <c r="BA652" s="1152"/>
      <c r="BB652" s="1152"/>
      <c r="BC652" s="1152"/>
      <c r="BD652" s="1152"/>
      <c r="BE652" s="1152"/>
      <c r="BF652" s="1152"/>
      <c r="BG652" s="1152"/>
      <c r="BH652" s="1152"/>
      <c r="BI652" s="1152"/>
      <c r="BJ652" s="1152"/>
      <c r="BK652" s="1152"/>
      <c r="BL652" s="1152"/>
      <c r="BM652" s="1152"/>
      <c r="BN652" s="1152"/>
      <c r="BO652" s="1152"/>
      <c r="BP652" s="1152"/>
      <c r="BQ652" s="1152"/>
      <c r="BR652" s="1152"/>
      <c r="BS652" s="1199"/>
      <c r="BT652" s="1152"/>
      <c r="BU652" s="1152"/>
      <c r="BV652" s="1152"/>
      <c r="BW652" s="1152"/>
      <c r="BX652" s="1152"/>
      <c r="BY652" s="1152"/>
      <c r="BZ652" s="1152"/>
      <c r="CA652" s="1152"/>
      <c r="CB652" s="1152"/>
      <c r="CC652" s="1152"/>
      <c r="CD652" s="1152"/>
      <c r="CE652" s="1152"/>
      <c r="CF652" s="1152"/>
      <c r="CG652" s="1152"/>
      <c r="CH652" s="1152"/>
      <c r="CI652" s="1152"/>
      <c r="CJ652" s="1152"/>
      <c r="CK652" s="1152"/>
      <c r="CL652" s="1152"/>
      <c r="CM652" s="1199"/>
      <c r="CN652" s="1199"/>
    </row>
    <row r="653" spans="2:92">
      <c r="B653" s="1151"/>
      <c r="I653" s="1152"/>
      <c r="J653" s="1152"/>
      <c r="K653" s="1152"/>
      <c r="L653" s="1152"/>
      <c r="M653" s="1152"/>
      <c r="N653" s="1152"/>
      <c r="O653" s="1152"/>
      <c r="P653" s="1152"/>
      <c r="Q653" s="1152"/>
      <c r="R653" s="1152"/>
      <c r="S653" s="1152"/>
      <c r="T653" s="1152"/>
      <c r="U653" s="1152"/>
      <c r="V653" s="1152"/>
      <c r="W653" s="1152"/>
      <c r="X653" s="1152"/>
      <c r="Y653" s="1152"/>
      <c r="Z653" s="1152"/>
      <c r="AA653" s="1152"/>
      <c r="AB653" s="1199"/>
      <c r="AC653" s="1199"/>
      <c r="AD653" s="1199"/>
      <c r="AE653" s="1199"/>
      <c r="AF653" s="1152"/>
      <c r="AG653" s="1152"/>
      <c r="AH653" s="1152"/>
      <c r="AI653" s="1152"/>
      <c r="AJ653" s="1152"/>
      <c r="AK653" s="1152"/>
      <c r="AL653" s="1152"/>
      <c r="AM653" s="1152"/>
      <c r="AN653" s="1152"/>
      <c r="AO653" s="1152"/>
      <c r="AP653" s="1152"/>
      <c r="AQ653" s="1152"/>
      <c r="AR653" s="1152"/>
      <c r="AS653" s="1152"/>
      <c r="AT653" s="1152"/>
      <c r="AU653" s="1152"/>
      <c r="AV653" s="1152"/>
      <c r="AW653" s="1152"/>
      <c r="AX653" s="1153"/>
      <c r="AY653" s="1152"/>
      <c r="AZ653" s="1152"/>
      <c r="BA653" s="1152"/>
      <c r="BB653" s="1152"/>
      <c r="BC653" s="1152"/>
      <c r="BD653" s="1152"/>
      <c r="BE653" s="1152"/>
      <c r="BF653" s="1152"/>
      <c r="BG653" s="1152"/>
      <c r="BH653" s="1152"/>
      <c r="BI653" s="1152"/>
      <c r="BJ653" s="1152"/>
      <c r="BK653" s="1152"/>
      <c r="BL653" s="1152"/>
      <c r="BM653" s="1152"/>
      <c r="BN653" s="1152"/>
      <c r="BO653" s="1152"/>
      <c r="BP653" s="1152"/>
      <c r="BQ653" s="1152"/>
      <c r="BR653" s="1152"/>
      <c r="BS653" s="1199"/>
      <c r="BT653" s="1152"/>
      <c r="BU653" s="1152"/>
      <c r="BV653" s="1152"/>
      <c r="BW653" s="1152"/>
      <c r="BX653" s="1152"/>
      <c r="BY653" s="1152"/>
      <c r="BZ653" s="1152"/>
      <c r="CA653" s="1152"/>
      <c r="CB653" s="1152"/>
      <c r="CC653" s="1152"/>
      <c r="CD653" s="1152"/>
      <c r="CE653" s="1152"/>
      <c r="CF653" s="1152"/>
      <c r="CG653" s="1152"/>
      <c r="CH653" s="1152"/>
      <c r="CI653" s="1152"/>
      <c r="CJ653" s="1152"/>
      <c r="CK653" s="1152"/>
      <c r="CL653" s="1152"/>
      <c r="CM653" s="1199"/>
      <c r="CN653" s="1199"/>
    </row>
    <row r="654" spans="2:92">
      <c r="B654" s="1151"/>
      <c r="I654" s="1152"/>
      <c r="J654" s="1152"/>
      <c r="K654" s="1152"/>
      <c r="L654" s="1152"/>
      <c r="M654" s="1152"/>
      <c r="N654" s="1152"/>
      <c r="O654" s="1152"/>
      <c r="P654" s="1152"/>
      <c r="Q654" s="1152"/>
      <c r="R654" s="1152"/>
      <c r="S654" s="1152"/>
      <c r="T654" s="1152"/>
      <c r="U654" s="1152"/>
      <c r="V654" s="1152"/>
      <c r="W654" s="1152"/>
      <c r="X654" s="1152"/>
      <c r="Y654" s="1152"/>
      <c r="Z654" s="1152"/>
      <c r="AA654" s="1152"/>
      <c r="AB654" s="1199"/>
      <c r="AC654" s="1199"/>
      <c r="AD654" s="1199"/>
      <c r="AE654" s="1199"/>
      <c r="AF654" s="1152"/>
      <c r="AG654" s="1152"/>
      <c r="AH654" s="1152"/>
      <c r="AI654" s="1152"/>
      <c r="AJ654" s="1152"/>
      <c r="AK654" s="1152"/>
      <c r="AL654" s="1152"/>
      <c r="AM654" s="1152"/>
      <c r="AN654" s="1152"/>
      <c r="AO654" s="1152"/>
      <c r="AP654" s="1152"/>
      <c r="AQ654" s="1152"/>
      <c r="AR654" s="1152"/>
      <c r="AS654" s="1152"/>
      <c r="AT654" s="1152"/>
      <c r="AU654" s="1152"/>
      <c r="AV654" s="1152"/>
      <c r="AW654" s="1152"/>
      <c r="AX654" s="1153"/>
      <c r="AY654" s="1152"/>
      <c r="AZ654" s="1152"/>
      <c r="BA654" s="1152"/>
      <c r="BB654" s="1152"/>
      <c r="BC654" s="1152"/>
      <c r="BD654" s="1152"/>
      <c r="BE654" s="1152"/>
      <c r="BF654" s="1152"/>
      <c r="BG654" s="1152"/>
      <c r="BH654" s="1152"/>
      <c r="BI654" s="1152"/>
      <c r="BJ654" s="1152"/>
      <c r="BK654" s="1152"/>
      <c r="BL654" s="1152"/>
      <c r="BM654" s="1152"/>
      <c r="BN654" s="1152"/>
      <c r="BO654" s="1152"/>
      <c r="BP654" s="1152"/>
      <c r="BQ654" s="1152"/>
      <c r="BR654" s="1152"/>
      <c r="BS654" s="1199"/>
      <c r="BT654" s="1152"/>
      <c r="BU654" s="1152"/>
      <c r="BV654" s="1152"/>
      <c r="BW654" s="1152"/>
      <c r="BX654" s="1152"/>
      <c r="BY654" s="1152"/>
      <c r="BZ654" s="1152"/>
      <c r="CA654" s="1152"/>
      <c r="CB654" s="1152"/>
      <c r="CC654" s="1152"/>
      <c r="CD654" s="1152"/>
      <c r="CE654" s="1152"/>
      <c r="CF654" s="1152"/>
      <c r="CG654" s="1152"/>
      <c r="CH654" s="1152"/>
      <c r="CI654" s="1152"/>
      <c r="CJ654" s="1152"/>
      <c r="CK654" s="1152"/>
      <c r="CL654" s="1152"/>
      <c r="CM654" s="1199"/>
      <c r="CN654" s="1199"/>
    </row>
    <row r="655" spans="2:92">
      <c r="B655" s="1151"/>
      <c r="I655" s="1152"/>
      <c r="J655" s="1152"/>
      <c r="K655" s="1152"/>
      <c r="L655" s="1152"/>
      <c r="M655" s="1152"/>
      <c r="N655" s="1152"/>
      <c r="O655" s="1152"/>
      <c r="P655" s="1152"/>
      <c r="Q655" s="1152"/>
      <c r="R655" s="1152"/>
      <c r="S655" s="1152"/>
      <c r="T655" s="1152"/>
      <c r="U655" s="1152"/>
      <c r="V655" s="1152"/>
      <c r="W655" s="1152"/>
      <c r="X655" s="1152"/>
      <c r="Y655" s="1152"/>
      <c r="Z655" s="1152"/>
      <c r="AA655" s="1152"/>
      <c r="AB655" s="1199"/>
      <c r="AC655" s="1199"/>
      <c r="AD655" s="1199"/>
      <c r="AE655" s="1199"/>
      <c r="AF655" s="1152"/>
      <c r="AG655" s="1152"/>
      <c r="AH655" s="1152"/>
      <c r="AI655" s="1152"/>
      <c r="AJ655" s="1152"/>
      <c r="AK655" s="1152"/>
      <c r="AL655" s="1152"/>
      <c r="AM655" s="1152"/>
      <c r="AN655" s="1152"/>
      <c r="AO655" s="1152"/>
      <c r="AP655" s="1152"/>
      <c r="AQ655" s="1152"/>
      <c r="AR655" s="1152"/>
      <c r="AS655" s="1152"/>
      <c r="AT655" s="1152"/>
      <c r="AU655" s="1152"/>
      <c r="AV655" s="1152"/>
      <c r="AW655" s="1152"/>
      <c r="AX655" s="1153"/>
      <c r="AY655" s="1152"/>
      <c r="AZ655" s="1152"/>
      <c r="BA655" s="1152"/>
      <c r="BB655" s="1152"/>
      <c r="BC655" s="1152"/>
      <c r="BD655" s="1152"/>
      <c r="BE655" s="1152"/>
      <c r="BF655" s="1152"/>
      <c r="BG655" s="1152"/>
      <c r="BH655" s="1152"/>
      <c r="BI655" s="1152"/>
      <c r="BJ655" s="1152"/>
      <c r="BK655" s="1152"/>
      <c r="BL655" s="1152"/>
      <c r="BM655" s="1152"/>
      <c r="BN655" s="1152"/>
      <c r="BO655" s="1152"/>
      <c r="BP655" s="1152"/>
      <c r="BQ655" s="1152"/>
      <c r="BR655" s="1152"/>
      <c r="BS655" s="1199"/>
      <c r="BT655" s="1152"/>
      <c r="BU655" s="1152"/>
      <c r="BV655" s="1152"/>
      <c r="BW655" s="1152"/>
      <c r="BX655" s="1152"/>
      <c r="BY655" s="1152"/>
      <c r="BZ655" s="1152"/>
      <c r="CA655" s="1152"/>
      <c r="CB655" s="1152"/>
      <c r="CC655" s="1152"/>
      <c r="CD655" s="1152"/>
      <c r="CE655" s="1152"/>
      <c r="CF655" s="1152"/>
      <c r="CG655" s="1152"/>
      <c r="CH655" s="1152"/>
      <c r="CI655" s="1152"/>
      <c r="CJ655" s="1152"/>
      <c r="CK655" s="1152"/>
      <c r="CL655" s="1152"/>
      <c r="CM655" s="1199"/>
      <c r="CN655" s="1199"/>
    </row>
    <row r="656" spans="2:92">
      <c r="B656" s="1151"/>
      <c r="I656" s="1152"/>
      <c r="J656" s="1152"/>
      <c r="K656" s="1152"/>
      <c r="L656" s="1152"/>
      <c r="M656" s="1152"/>
      <c r="N656" s="1152"/>
      <c r="O656" s="1152"/>
      <c r="P656" s="1152"/>
      <c r="Q656" s="1152"/>
      <c r="R656" s="1152"/>
      <c r="S656" s="1152"/>
      <c r="T656" s="1152"/>
      <c r="U656" s="1152"/>
      <c r="V656" s="1152"/>
      <c r="W656" s="1152"/>
      <c r="X656" s="1152"/>
      <c r="Y656" s="1152"/>
      <c r="Z656" s="1152"/>
      <c r="AA656" s="1152"/>
      <c r="AB656" s="1199"/>
      <c r="AC656" s="1199"/>
      <c r="AD656" s="1199"/>
      <c r="AE656" s="1199"/>
      <c r="AF656" s="1152"/>
      <c r="AG656" s="1152"/>
      <c r="AH656" s="1152"/>
      <c r="AI656" s="1152"/>
      <c r="AJ656" s="1152"/>
      <c r="AK656" s="1152"/>
      <c r="AL656" s="1152"/>
      <c r="AM656" s="1152"/>
      <c r="AN656" s="1152"/>
      <c r="AO656" s="1152"/>
      <c r="AP656" s="1152"/>
      <c r="AQ656" s="1152"/>
      <c r="AR656" s="1152"/>
      <c r="AS656" s="1152"/>
      <c r="AT656" s="1152"/>
      <c r="AU656" s="1152"/>
      <c r="AV656" s="1152"/>
      <c r="AW656" s="1152"/>
      <c r="AX656" s="1153"/>
      <c r="AY656" s="1152"/>
      <c r="AZ656" s="1152"/>
      <c r="BA656" s="1152"/>
      <c r="BB656" s="1152"/>
      <c r="BC656" s="1152"/>
      <c r="BD656" s="1152"/>
      <c r="BE656" s="1152"/>
      <c r="BF656" s="1152"/>
      <c r="BG656" s="1152"/>
      <c r="BH656" s="1152"/>
      <c r="BI656" s="1152"/>
      <c r="BJ656" s="1152"/>
      <c r="BK656" s="1152"/>
      <c r="BL656" s="1152"/>
      <c r="BM656" s="1152"/>
      <c r="BN656" s="1152"/>
      <c r="BO656" s="1152"/>
      <c r="BP656" s="1152"/>
      <c r="BQ656" s="1152"/>
      <c r="BR656" s="1152"/>
      <c r="BS656" s="1199"/>
      <c r="BT656" s="1152"/>
      <c r="BU656" s="1152"/>
      <c r="BV656" s="1152"/>
      <c r="BW656" s="1152"/>
      <c r="BX656" s="1152"/>
      <c r="BY656" s="1152"/>
      <c r="BZ656" s="1152"/>
      <c r="CA656" s="1152"/>
      <c r="CB656" s="1152"/>
      <c r="CC656" s="1152"/>
      <c r="CD656" s="1152"/>
      <c r="CE656" s="1152"/>
      <c r="CF656" s="1152"/>
      <c r="CG656" s="1152"/>
      <c r="CH656" s="1152"/>
      <c r="CI656" s="1152"/>
      <c r="CJ656" s="1152"/>
      <c r="CK656" s="1152"/>
      <c r="CL656" s="1152"/>
      <c r="CM656" s="1199"/>
      <c r="CN656" s="1199"/>
    </row>
    <row r="657" spans="1:95">
      <c r="B657" s="1151"/>
      <c r="I657" s="1152"/>
      <c r="J657" s="1152"/>
      <c r="K657" s="1152"/>
      <c r="L657" s="1152"/>
      <c r="M657" s="1152"/>
      <c r="N657" s="1152"/>
      <c r="O657" s="1152"/>
      <c r="P657" s="1152"/>
      <c r="Q657" s="1152"/>
      <c r="R657" s="1152"/>
      <c r="S657" s="1152"/>
      <c r="T657" s="1152"/>
      <c r="U657" s="1152"/>
      <c r="V657" s="1152"/>
      <c r="W657" s="1152"/>
      <c r="X657" s="1152"/>
      <c r="Y657" s="1152"/>
      <c r="Z657" s="1152"/>
      <c r="AA657" s="1152"/>
      <c r="AB657" s="1199"/>
      <c r="AC657" s="1199"/>
      <c r="AD657" s="1199"/>
      <c r="AE657" s="1199"/>
      <c r="AF657" s="1152"/>
      <c r="AG657" s="1152"/>
      <c r="AH657" s="1152"/>
      <c r="AI657" s="1152"/>
      <c r="AJ657" s="1152"/>
      <c r="AK657" s="1152"/>
      <c r="AL657" s="1152"/>
      <c r="AM657" s="1152"/>
      <c r="AN657" s="1152"/>
      <c r="AO657" s="1152"/>
      <c r="AP657" s="1152"/>
      <c r="AQ657" s="1152"/>
      <c r="AR657" s="1152"/>
      <c r="AS657" s="1152"/>
      <c r="AT657" s="1152"/>
      <c r="AU657" s="1152"/>
      <c r="AV657" s="1152"/>
      <c r="AW657" s="1152"/>
      <c r="AX657" s="1153"/>
      <c r="AY657" s="1152"/>
      <c r="AZ657" s="1152"/>
      <c r="BA657" s="1152"/>
      <c r="BB657" s="1152"/>
      <c r="BC657" s="1152"/>
      <c r="BD657" s="1152"/>
      <c r="BE657" s="1152"/>
      <c r="BF657" s="1152"/>
      <c r="BG657" s="1152"/>
      <c r="BH657" s="1152"/>
      <c r="BI657" s="1152"/>
      <c r="BJ657" s="1152"/>
      <c r="BK657" s="1152"/>
      <c r="BL657" s="1152"/>
      <c r="BM657" s="1152"/>
      <c r="BN657" s="1152"/>
      <c r="BO657" s="1152"/>
      <c r="BP657" s="1152"/>
      <c r="BQ657" s="1152"/>
      <c r="BR657" s="1152"/>
      <c r="BS657" s="1199"/>
      <c r="BT657" s="1152"/>
      <c r="BU657" s="1152"/>
      <c r="BV657" s="1152"/>
      <c r="BW657" s="1152"/>
      <c r="BX657" s="1152"/>
      <c r="BY657" s="1152"/>
      <c r="BZ657" s="1152"/>
      <c r="CA657" s="1152"/>
      <c r="CB657" s="1152"/>
      <c r="CC657" s="1152"/>
      <c r="CD657" s="1152"/>
      <c r="CE657" s="1152"/>
      <c r="CF657" s="1152"/>
      <c r="CG657" s="1152"/>
      <c r="CH657" s="1152"/>
      <c r="CI657" s="1152"/>
      <c r="CJ657" s="1152"/>
      <c r="CK657" s="1152"/>
      <c r="CL657" s="1152"/>
      <c r="CM657" s="1199"/>
      <c r="CN657" s="1199"/>
    </row>
    <row r="658" spans="1:95">
      <c r="B658" s="1151"/>
      <c r="I658" s="1152"/>
      <c r="J658" s="1152"/>
      <c r="K658" s="1152"/>
      <c r="L658" s="1152"/>
      <c r="M658" s="1152"/>
      <c r="N658" s="1152"/>
      <c r="O658" s="1152"/>
      <c r="P658" s="1152"/>
      <c r="Q658" s="1152"/>
      <c r="R658" s="1152"/>
      <c r="S658" s="1152"/>
      <c r="T658" s="1152"/>
      <c r="U658" s="1152"/>
      <c r="V658" s="1152"/>
      <c r="W658" s="1152"/>
      <c r="X658" s="1152"/>
      <c r="Y658" s="1152"/>
      <c r="Z658" s="1152"/>
      <c r="AA658" s="1152"/>
      <c r="AB658" s="1199"/>
      <c r="AC658" s="1199"/>
      <c r="AD658" s="1199"/>
      <c r="AE658" s="1199"/>
      <c r="AF658" s="1152"/>
      <c r="AG658" s="1152"/>
      <c r="AH658" s="1152"/>
      <c r="AI658" s="1152"/>
      <c r="AJ658" s="1152"/>
      <c r="AK658" s="1152"/>
      <c r="AL658" s="1152"/>
      <c r="AM658" s="1152"/>
      <c r="AN658" s="1152"/>
      <c r="AO658" s="1152"/>
      <c r="AP658" s="1152"/>
      <c r="AQ658" s="1152"/>
      <c r="AR658" s="1152"/>
      <c r="AS658" s="1152"/>
      <c r="AT658" s="1152"/>
      <c r="AU658" s="1152"/>
      <c r="AV658" s="1152"/>
      <c r="AW658" s="1152"/>
      <c r="AX658" s="1153"/>
      <c r="AY658" s="1152"/>
      <c r="AZ658" s="1152"/>
      <c r="BA658" s="1152"/>
      <c r="BB658" s="1152"/>
      <c r="BC658" s="1152"/>
      <c r="BD658" s="1152"/>
      <c r="BE658" s="1152"/>
      <c r="BF658" s="1152"/>
      <c r="BG658" s="1152"/>
      <c r="BH658" s="1152"/>
      <c r="BI658" s="1152"/>
      <c r="BJ658" s="1152"/>
      <c r="BK658" s="1152"/>
      <c r="BL658" s="1152"/>
      <c r="BM658" s="1152"/>
      <c r="BN658" s="1152"/>
      <c r="BO658" s="1152"/>
      <c r="BP658" s="1152"/>
      <c r="BQ658" s="1152"/>
      <c r="BR658" s="1152"/>
      <c r="BS658" s="1199"/>
      <c r="BT658" s="1152"/>
      <c r="BU658" s="1152"/>
      <c r="BV658" s="1152"/>
      <c r="BW658" s="1152"/>
      <c r="BX658" s="1152"/>
      <c r="BY658" s="1152"/>
      <c r="BZ658" s="1152"/>
      <c r="CA658" s="1152"/>
      <c r="CB658" s="1152"/>
      <c r="CC658" s="1152"/>
      <c r="CD658" s="1152"/>
      <c r="CE658" s="1152"/>
      <c r="CF658" s="1152"/>
      <c r="CG658" s="1152"/>
      <c r="CH658" s="1152"/>
      <c r="CI658" s="1152"/>
      <c r="CJ658" s="1152"/>
      <c r="CK658" s="1152"/>
      <c r="CL658" s="1152"/>
      <c r="CM658" s="1199"/>
      <c r="CN658" s="1199"/>
    </row>
    <row r="659" spans="1:95">
      <c r="B659" s="1151"/>
      <c r="I659" s="1152"/>
      <c r="J659" s="1152"/>
      <c r="K659" s="1152"/>
      <c r="L659" s="1152"/>
      <c r="M659" s="1152"/>
      <c r="N659" s="1152"/>
      <c r="O659" s="1152"/>
      <c r="P659" s="1152"/>
      <c r="Q659" s="1152"/>
      <c r="R659" s="1152"/>
      <c r="S659" s="1152"/>
      <c r="T659" s="1152"/>
      <c r="U659" s="1152"/>
      <c r="V659" s="1152"/>
      <c r="W659" s="1152"/>
      <c r="X659" s="1152"/>
      <c r="Y659" s="1152"/>
      <c r="Z659" s="1152"/>
      <c r="AA659" s="1152"/>
      <c r="AB659" s="1199"/>
      <c r="AC659" s="1199"/>
      <c r="AD659" s="1199"/>
      <c r="AE659" s="1199"/>
      <c r="AF659" s="1152"/>
      <c r="AG659" s="1152"/>
      <c r="AH659" s="1152"/>
      <c r="AI659" s="1152"/>
      <c r="AJ659" s="1152"/>
      <c r="AK659" s="1152"/>
      <c r="AL659" s="1152"/>
      <c r="AM659" s="1152"/>
      <c r="AN659" s="1152"/>
      <c r="AO659" s="1152"/>
      <c r="AP659" s="1152"/>
      <c r="AQ659" s="1152"/>
      <c r="AR659" s="1152"/>
      <c r="AS659" s="1152"/>
      <c r="AT659" s="1152"/>
      <c r="AU659" s="1152"/>
      <c r="AV659" s="1152"/>
      <c r="AW659" s="1152"/>
      <c r="AX659" s="1153"/>
      <c r="AY659" s="1152"/>
      <c r="AZ659" s="1152"/>
      <c r="BA659" s="1152"/>
      <c r="BB659" s="1152"/>
      <c r="BC659" s="1152"/>
      <c r="BD659" s="1152"/>
      <c r="BE659" s="1152"/>
      <c r="BF659" s="1152"/>
      <c r="BG659" s="1152"/>
      <c r="BH659" s="1152"/>
      <c r="BI659" s="1152"/>
      <c r="BJ659" s="1152"/>
      <c r="BK659" s="1152"/>
      <c r="BL659" s="1152"/>
      <c r="BM659" s="1152"/>
      <c r="BN659" s="1152"/>
      <c r="BO659" s="1152"/>
      <c r="BP659" s="1152"/>
      <c r="BQ659" s="1152"/>
      <c r="BR659" s="1152"/>
      <c r="BS659" s="1199"/>
      <c r="BT659" s="1152"/>
      <c r="BU659" s="1152"/>
      <c r="BV659" s="1152"/>
      <c r="BW659" s="1152"/>
      <c r="BX659" s="1152"/>
      <c r="BY659" s="1152"/>
      <c r="BZ659" s="1152"/>
      <c r="CA659" s="1152"/>
      <c r="CB659" s="1152"/>
      <c r="CC659" s="1152"/>
      <c r="CD659" s="1152"/>
      <c r="CE659" s="1152"/>
      <c r="CF659" s="1152"/>
      <c r="CG659" s="1152"/>
      <c r="CH659" s="1152"/>
      <c r="CI659" s="1152"/>
      <c r="CJ659" s="1152"/>
      <c r="CK659" s="1152"/>
      <c r="CL659" s="1152"/>
      <c r="CM659" s="1199"/>
      <c r="CN659" s="1199"/>
    </row>
    <row r="660" spans="1:95">
      <c r="B660" s="1151"/>
      <c r="I660" s="1152"/>
      <c r="J660" s="1152"/>
      <c r="K660" s="1152"/>
      <c r="L660" s="1152"/>
      <c r="M660" s="1152"/>
      <c r="N660" s="1152"/>
      <c r="O660" s="1152"/>
      <c r="P660" s="1152"/>
      <c r="Q660" s="1152"/>
      <c r="R660" s="1152"/>
      <c r="S660" s="1152"/>
      <c r="T660" s="1152"/>
      <c r="U660" s="1152"/>
      <c r="V660" s="1152"/>
      <c r="W660" s="1152"/>
      <c r="X660" s="1152"/>
      <c r="Y660" s="1152"/>
      <c r="Z660" s="1152"/>
      <c r="AA660" s="1152"/>
      <c r="AB660" s="1199"/>
      <c r="AC660" s="1199"/>
      <c r="AD660" s="1199"/>
      <c r="AE660" s="1199"/>
      <c r="AF660" s="1152"/>
      <c r="AG660" s="1152"/>
      <c r="AH660" s="1152"/>
      <c r="AI660" s="1152"/>
      <c r="AJ660" s="1152"/>
      <c r="AK660" s="1152"/>
      <c r="AL660" s="1152"/>
      <c r="AM660" s="1152"/>
      <c r="AN660" s="1152"/>
      <c r="AO660" s="1152"/>
      <c r="AP660" s="1152"/>
      <c r="AQ660" s="1152"/>
      <c r="AR660" s="1152"/>
      <c r="AS660" s="1152"/>
      <c r="AT660" s="1152"/>
      <c r="AU660" s="1152"/>
      <c r="AV660" s="1152"/>
      <c r="AW660" s="1152"/>
      <c r="AX660" s="1153"/>
      <c r="AY660" s="1152"/>
      <c r="AZ660" s="1152"/>
      <c r="BA660" s="1152"/>
      <c r="BB660" s="1152"/>
      <c r="BC660" s="1152"/>
      <c r="BD660" s="1152"/>
      <c r="BE660" s="1152"/>
      <c r="BF660" s="1152"/>
      <c r="BG660" s="1152"/>
      <c r="BH660" s="1152"/>
      <c r="BI660" s="1152"/>
      <c r="BJ660" s="1152"/>
      <c r="BK660" s="1152"/>
      <c r="BL660" s="1152"/>
      <c r="BM660" s="1152"/>
      <c r="BN660" s="1152"/>
      <c r="BO660" s="1152"/>
      <c r="BP660" s="1152"/>
      <c r="BQ660" s="1152"/>
      <c r="BR660" s="1152"/>
      <c r="BS660" s="1199"/>
      <c r="BT660" s="1152"/>
      <c r="BU660" s="1152"/>
      <c r="BV660" s="1152"/>
      <c r="BW660" s="1152"/>
      <c r="BX660" s="1152"/>
      <c r="BY660" s="1152"/>
      <c r="BZ660" s="1152"/>
      <c r="CA660" s="1152"/>
      <c r="CB660" s="1152"/>
      <c r="CC660" s="1152"/>
      <c r="CD660" s="1152"/>
      <c r="CE660" s="1152"/>
      <c r="CF660" s="1152"/>
      <c r="CG660" s="1152"/>
      <c r="CH660" s="1152"/>
      <c r="CI660" s="1152"/>
      <c r="CJ660" s="1152"/>
      <c r="CK660" s="1152"/>
      <c r="CL660" s="1152"/>
      <c r="CM660" s="1199"/>
      <c r="CN660" s="1199"/>
    </row>
    <row r="661" spans="1:95">
      <c r="B661" s="1151"/>
      <c r="I661" s="1152"/>
      <c r="J661" s="1152"/>
      <c r="K661" s="1152"/>
      <c r="L661" s="1152"/>
      <c r="M661" s="1152"/>
      <c r="N661" s="1152"/>
      <c r="O661" s="1152"/>
      <c r="P661" s="1152"/>
      <c r="Q661" s="1152"/>
      <c r="R661" s="1152"/>
      <c r="S661" s="1152"/>
      <c r="T661" s="1152"/>
      <c r="U661" s="1152"/>
      <c r="V661" s="1152"/>
      <c r="W661" s="1152"/>
      <c r="X661" s="1152"/>
      <c r="Y661" s="1152"/>
      <c r="Z661" s="1152"/>
      <c r="AA661" s="1152"/>
      <c r="AB661" s="1199"/>
      <c r="AC661" s="1199"/>
      <c r="AD661" s="1199"/>
      <c r="AE661" s="1199"/>
      <c r="AF661" s="1152"/>
      <c r="AG661" s="1152"/>
      <c r="AH661" s="1152"/>
      <c r="AI661" s="1152"/>
      <c r="AJ661" s="1152"/>
      <c r="AK661" s="1152"/>
      <c r="AL661" s="1152"/>
      <c r="AM661" s="1152"/>
      <c r="AN661" s="1152"/>
      <c r="AO661" s="1152"/>
      <c r="AP661" s="1152"/>
      <c r="AQ661" s="1152"/>
      <c r="AR661" s="1152"/>
      <c r="AS661" s="1152"/>
      <c r="AT661" s="1152"/>
      <c r="AU661" s="1152"/>
      <c r="AV661" s="1152"/>
      <c r="AW661" s="1152"/>
      <c r="AX661" s="1153"/>
      <c r="AY661" s="1152"/>
      <c r="AZ661" s="1152"/>
      <c r="BA661" s="1152"/>
      <c r="BB661" s="1152"/>
      <c r="BC661" s="1152"/>
      <c r="BD661" s="1152"/>
      <c r="BE661" s="1152"/>
      <c r="BF661" s="1152"/>
      <c r="BG661" s="1152"/>
      <c r="BH661" s="1152"/>
      <c r="BI661" s="1152"/>
      <c r="BJ661" s="1152"/>
      <c r="BK661" s="1152"/>
      <c r="BL661" s="1152"/>
      <c r="BM661" s="1152"/>
      <c r="BN661" s="1152"/>
      <c r="BO661" s="1152"/>
      <c r="BP661" s="1152"/>
      <c r="BQ661" s="1152"/>
      <c r="BR661" s="1152"/>
      <c r="BS661" s="1199"/>
      <c r="BT661" s="1152"/>
      <c r="BU661" s="1152"/>
      <c r="BV661" s="1152"/>
      <c r="BW661" s="1152"/>
      <c r="BX661" s="1152"/>
      <c r="BY661" s="1152"/>
      <c r="BZ661" s="1152"/>
      <c r="CA661" s="1152"/>
      <c r="CB661" s="1152"/>
      <c r="CC661" s="1152"/>
      <c r="CD661" s="1152"/>
      <c r="CE661" s="1152"/>
      <c r="CF661" s="1152"/>
      <c r="CG661" s="1152"/>
      <c r="CH661" s="1152"/>
      <c r="CI661" s="1152"/>
      <c r="CJ661" s="1152"/>
      <c r="CK661" s="1152"/>
      <c r="CL661" s="1152"/>
      <c r="CM661" s="1199"/>
      <c r="CN661" s="1199"/>
    </row>
    <row r="662" spans="1:95">
      <c r="B662" s="1151"/>
      <c r="I662" s="1152"/>
      <c r="J662" s="1152"/>
      <c r="K662" s="1152"/>
      <c r="L662" s="1152"/>
      <c r="M662" s="1152"/>
      <c r="N662" s="1152"/>
      <c r="O662" s="1152"/>
      <c r="P662" s="1152"/>
      <c r="Q662" s="1152"/>
      <c r="R662" s="1152"/>
      <c r="S662" s="1152"/>
      <c r="T662" s="1152"/>
      <c r="U662" s="1152"/>
      <c r="V662" s="1152"/>
      <c r="W662" s="1152"/>
      <c r="X662" s="1152"/>
      <c r="Y662" s="1152"/>
      <c r="Z662" s="1152"/>
      <c r="AA662" s="1152"/>
      <c r="AB662" s="1199"/>
      <c r="AC662" s="1199"/>
      <c r="AD662" s="1199"/>
      <c r="AE662" s="1199"/>
      <c r="AF662" s="1152"/>
      <c r="AG662" s="1152"/>
      <c r="AH662" s="1152"/>
      <c r="AI662" s="1152"/>
      <c r="AJ662" s="1152"/>
      <c r="AK662" s="1152"/>
      <c r="AL662" s="1152"/>
      <c r="AM662" s="1152"/>
      <c r="AN662" s="1152"/>
      <c r="AO662" s="1152"/>
      <c r="AP662" s="1152"/>
      <c r="AQ662" s="1152"/>
      <c r="AR662" s="1152"/>
      <c r="AS662" s="1152"/>
      <c r="AT662" s="1152"/>
      <c r="AU662" s="1152"/>
      <c r="AV662" s="1152"/>
      <c r="AW662" s="1152"/>
      <c r="AX662" s="1153"/>
      <c r="AY662" s="1152"/>
      <c r="AZ662" s="1152"/>
      <c r="BA662" s="1152"/>
      <c r="BB662" s="1152"/>
      <c r="BC662" s="1152"/>
      <c r="BD662" s="1152"/>
      <c r="BE662" s="1152"/>
      <c r="BF662" s="1152"/>
      <c r="BG662" s="1152"/>
      <c r="BH662" s="1152"/>
      <c r="BI662" s="1152"/>
      <c r="BJ662" s="1152"/>
      <c r="BK662" s="1152"/>
      <c r="BL662" s="1152"/>
      <c r="BM662" s="1152"/>
      <c r="BN662" s="1152"/>
      <c r="BO662" s="1152"/>
      <c r="BP662" s="1152"/>
      <c r="BQ662" s="1152"/>
      <c r="BR662" s="1152"/>
      <c r="BS662" s="1199"/>
      <c r="BT662" s="1152"/>
      <c r="BU662" s="1152"/>
      <c r="BV662" s="1152"/>
      <c r="BW662" s="1152"/>
      <c r="BX662" s="1152"/>
      <c r="BY662" s="1152"/>
      <c r="BZ662" s="1152"/>
      <c r="CA662" s="1152"/>
      <c r="CB662" s="1152"/>
      <c r="CC662" s="1152"/>
      <c r="CD662" s="1152"/>
      <c r="CE662" s="1152"/>
      <c r="CF662" s="1152"/>
      <c r="CG662" s="1152"/>
      <c r="CH662" s="1152"/>
      <c r="CI662" s="1152"/>
      <c r="CJ662" s="1152"/>
      <c r="CK662" s="1152"/>
      <c r="CL662" s="1152"/>
      <c r="CM662" s="1199"/>
      <c r="CN662" s="1199"/>
    </row>
    <row r="663" spans="1:95">
      <c r="B663" s="1151"/>
      <c r="I663" s="1152"/>
      <c r="J663" s="1152"/>
      <c r="K663" s="1152"/>
      <c r="L663" s="1152"/>
      <c r="M663" s="1152"/>
      <c r="N663" s="1152"/>
      <c r="O663" s="1152"/>
      <c r="P663" s="1152"/>
      <c r="Q663" s="1152"/>
      <c r="R663" s="1152"/>
      <c r="S663" s="1152"/>
      <c r="T663" s="1152"/>
      <c r="U663" s="1152"/>
      <c r="V663" s="1152"/>
      <c r="W663" s="1152"/>
      <c r="X663" s="1152"/>
      <c r="Y663" s="1152"/>
      <c r="Z663" s="1152"/>
      <c r="AA663" s="1152"/>
      <c r="AB663" s="1199"/>
      <c r="AC663" s="1199"/>
      <c r="AD663" s="1199"/>
      <c r="AE663" s="1199"/>
      <c r="AF663" s="1152"/>
      <c r="AG663" s="1152"/>
      <c r="AH663" s="1152"/>
      <c r="AI663" s="1152"/>
      <c r="AJ663" s="1152"/>
      <c r="AK663" s="1152"/>
      <c r="AL663" s="1152"/>
      <c r="AM663" s="1152"/>
      <c r="AN663" s="1152"/>
      <c r="AO663" s="1152"/>
      <c r="AP663" s="1152"/>
      <c r="AQ663" s="1152"/>
      <c r="AR663" s="1152"/>
      <c r="AS663" s="1152"/>
      <c r="AT663" s="1152"/>
      <c r="AU663" s="1152"/>
      <c r="AV663" s="1152"/>
      <c r="AW663" s="1152"/>
      <c r="AX663" s="1153"/>
      <c r="AY663" s="1152"/>
      <c r="AZ663" s="1152"/>
      <c r="BA663" s="1152"/>
      <c r="BB663" s="1152"/>
      <c r="BC663" s="1152"/>
      <c r="BD663" s="1152"/>
      <c r="BE663" s="1152"/>
      <c r="BF663" s="1152"/>
      <c r="BG663" s="1152"/>
      <c r="BH663" s="1152"/>
      <c r="BI663" s="1152"/>
      <c r="BJ663" s="1152"/>
      <c r="BK663" s="1152"/>
      <c r="BL663" s="1152"/>
      <c r="BM663" s="1152"/>
      <c r="BN663" s="1152"/>
      <c r="BO663" s="1152"/>
      <c r="BP663" s="1152"/>
      <c r="BQ663" s="1152"/>
      <c r="BR663" s="1152"/>
      <c r="BS663" s="1199"/>
      <c r="BT663" s="1152"/>
      <c r="BU663" s="1152"/>
      <c r="BV663" s="1152"/>
      <c r="BW663" s="1152"/>
      <c r="BX663" s="1152"/>
      <c r="BY663" s="1152"/>
      <c r="BZ663" s="1152"/>
      <c r="CA663" s="1152"/>
      <c r="CB663" s="1152"/>
      <c r="CC663" s="1152"/>
      <c r="CD663" s="1152"/>
      <c r="CE663" s="1152"/>
      <c r="CF663" s="1152"/>
      <c r="CG663" s="1152"/>
      <c r="CH663" s="1152"/>
      <c r="CI663" s="1152"/>
      <c r="CJ663" s="1152"/>
      <c r="CK663" s="1152"/>
      <c r="CL663" s="1152"/>
      <c r="CM663" s="1199"/>
      <c r="CN663" s="1199"/>
    </row>
    <row r="664" spans="1:95">
      <c r="B664" s="1151"/>
      <c r="I664" s="1152"/>
      <c r="J664" s="1152"/>
      <c r="K664" s="1152"/>
      <c r="L664" s="1152"/>
      <c r="M664" s="1152"/>
      <c r="N664" s="1152"/>
      <c r="O664" s="1152"/>
      <c r="P664" s="1152"/>
      <c r="Q664" s="1152"/>
      <c r="R664" s="1152"/>
      <c r="S664" s="1152"/>
      <c r="T664" s="1152"/>
      <c r="U664" s="1152"/>
      <c r="V664" s="1152"/>
      <c r="W664" s="1152"/>
      <c r="X664" s="1152"/>
      <c r="Y664" s="1152"/>
      <c r="Z664" s="1152"/>
      <c r="AA664" s="1152"/>
      <c r="AB664" s="1199"/>
      <c r="AC664" s="1199"/>
      <c r="AD664" s="1199"/>
      <c r="AE664" s="1199"/>
      <c r="AF664" s="1152"/>
      <c r="AG664" s="1152"/>
      <c r="AH664" s="1152"/>
      <c r="AI664" s="1152"/>
      <c r="AJ664" s="1152"/>
      <c r="AK664" s="1152"/>
      <c r="AL664" s="1152"/>
      <c r="AM664" s="1152"/>
      <c r="AN664" s="1152"/>
      <c r="AO664" s="1152"/>
      <c r="AP664" s="1152"/>
      <c r="AQ664" s="1152"/>
      <c r="AR664" s="1152"/>
      <c r="AS664" s="1152"/>
      <c r="AT664" s="1152"/>
      <c r="AU664" s="1152"/>
      <c r="AV664" s="1152"/>
      <c r="AW664" s="1152"/>
      <c r="AX664" s="1153"/>
      <c r="AY664" s="1152"/>
      <c r="AZ664" s="1152"/>
      <c r="BA664" s="1152"/>
      <c r="BB664" s="1152"/>
      <c r="BC664" s="1152"/>
      <c r="BD664" s="1152"/>
      <c r="BE664" s="1152"/>
      <c r="BF664" s="1152"/>
      <c r="BG664" s="1152"/>
      <c r="BH664" s="1152"/>
      <c r="BI664" s="1152"/>
      <c r="BJ664" s="1152"/>
      <c r="BK664" s="1152"/>
      <c r="BL664" s="1152"/>
      <c r="BM664" s="1152"/>
      <c r="BN664" s="1152"/>
      <c r="BO664" s="1152"/>
      <c r="BP664" s="1152"/>
      <c r="BQ664" s="1152"/>
      <c r="BR664" s="1152"/>
      <c r="BS664" s="1199"/>
      <c r="BT664" s="1152"/>
      <c r="BU664" s="1152"/>
      <c r="BV664" s="1152"/>
      <c r="BW664" s="1152"/>
      <c r="BX664" s="1152"/>
      <c r="BY664" s="1152"/>
      <c r="BZ664" s="1152"/>
      <c r="CA664" s="1152"/>
      <c r="CB664" s="1152"/>
      <c r="CC664" s="1152"/>
      <c r="CD664" s="1152"/>
      <c r="CE664" s="1152"/>
      <c r="CF664" s="1152"/>
      <c r="CG664" s="1152"/>
      <c r="CH664" s="1152"/>
      <c r="CI664" s="1152"/>
      <c r="CJ664" s="1152"/>
      <c r="CK664" s="1152"/>
      <c r="CL664" s="1152"/>
      <c r="CM664" s="1199"/>
      <c r="CN664" s="1199"/>
    </row>
    <row r="665" spans="1:95">
      <c r="B665" s="1151"/>
      <c r="I665" s="1152"/>
      <c r="J665" s="1152"/>
      <c r="K665" s="1152"/>
      <c r="L665" s="1152"/>
      <c r="M665" s="1152"/>
      <c r="N665" s="1152"/>
      <c r="O665" s="1152"/>
      <c r="P665" s="1152"/>
      <c r="Q665" s="1152"/>
      <c r="R665" s="1152"/>
      <c r="S665" s="1152"/>
      <c r="T665" s="1152"/>
      <c r="U665" s="1152"/>
      <c r="V665" s="1152"/>
      <c r="W665" s="1152"/>
      <c r="X665" s="1152"/>
      <c r="Y665" s="1152"/>
      <c r="Z665" s="1152"/>
      <c r="AA665" s="1152"/>
      <c r="AB665" s="1199"/>
      <c r="AC665" s="1199"/>
      <c r="AD665" s="1199"/>
      <c r="AE665" s="1199"/>
      <c r="AF665" s="1152"/>
      <c r="AG665" s="1152"/>
      <c r="AH665" s="1152"/>
      <c r="AI665" s="1152"/>
      <c r="AJ665" s="1152"/>
      <c r="AK665" s="1152"/>
      <c r="AL665" s="1152"/>
      <c r="AM665" s="1152"/>
      <c r="AN665" s="1152"/>
      <c r="AO665" s="1152"/>
      <c r="AP665" s="1152"/>
      <c r="AQ665" s="1152"/>
      <c r="AR665" s="1152"/>
      <c r="AS665" s="1152"/>
      <c r="AT665" s="1152"/>
      <c r="AU665" s="1152"/>
      <c r="AV665" s="1152"/>
      <c r="AW665" s="1152"/>
      <c r="AX665" s="1153"/>
      <c r="AY665" s="1152"/>
      <c r="AZ665" s="1152"/>
      <c r="BA665" s="1152"/>
      <c r="BB665" s="1152"/>
      <c r="BC665" s="1152"/>
      <c r="BD665" s="1152"/>
      <c r="BE665" s="1152"/>
      <c r="BF665" s="1152"/>
      <c r="BG665" s="1152"/>
      <c r="BH665" s="1152"/>
      <c r="BI665" s="1152"/>
      <c r="BJ665" s="1152"/>
      <c r="BK665" s="1152"/>
      <c r="BL665" s="1152"/>
      <c r="BM665" s="1152"/>
      <c r="BN665" s="1152"/>
      <c r="BO665" s="1152"/>
      <c r="BP665" s="1152"/>
      <c r="BQ665" s="1152"/>
      <c r="BR665" s="1152"/>
      <c r="BS665" s="1199"/>
      <c r="BT665" s="1152"/>
      <c r="BU665" s="1152"/>
      <c r="BV665" s="1152"/>
      <c r="BW665" s="1152"/>
      <c r="BX665" s="1152"/>
      <c r="BY665" s="1152"/>
      <c r="BZ665" s="1152"/>
      <c r="CA665" s="1152"/>
      <c r="CB665" s="1152"/>
      <c r="CC665" s="1152"/>
      <c r="CD665" s="1152"/>
      <c r="CE665" s="1152"/>
      <c r="CF665" s="1152"/>
      <c r="CG665" s="1152"/>
      <c r="CH665" s="1152"/>
      <c r="CI665" s="1152"/>
      <c r="CJ665" s="1152"/>
      <c r="CK665" s="1152"/>
      <c r="CL665" s="1152"/>
      <c r="CM665" s="1199"/>
      <c r="CN665" s="1199"/>
    </row>
    <row r="666" spans="1:95">
      <c r="B666" s="1151"/>
      <c r="I666" s="1152"/>
      <c r="J666" s="1152"/>
      <c r="K666" s="1152"/>
      <c r="L666" s="1152"/>
      <c r="M666" s="1152"/>
      <c r="N666" s="1152"/>
      <c r="O666" s="1152"/>
      <c r="P666" s="1152"/>
      <c r="Q666" s="1152"/>
      <c r="R666" s="1152"/>
      <c r="S666" s="1152"/>
      <c r="T666" s="1152"/>
      <c r="U666" s="1152"/>
      <c r="V666" s="1152"/>
      <c r="W666" s="1152"/>
      <c r="X666" s="1152"/>
      <c r="Y666" s="1152"/>
      <c r="Z666" s="1152"/>
      <c r="AA666" s="1152"/>
      <c r="AB666" s="1199"/>
      <c r="AC666" s="1199"/>
      <c r="AD666" s="1199"/>
      <c r="AE666" s="1199"/>
      <c r="AF666" s="1152"/>
      <c r="AG666" s="1152"/>
      <c r="AH666" s="1152"/>
      <c r="AI666" s="1152"/>
      <c r="AJ666" s="1152"/>
      <c r="AK666" s="1152"/>
      <c r="AL666" s="1152"/>
      <c r="AM666" s="1152"/>
      <c r="AN666" s="1152"/>
      <c r="AO666" s="1152"/>
      <c r="AP666" s="1152"/>
      <c r="AQ666" s="1152"/>
      <c r="AR666" s="1152"/>
      <c r="AS666" s="1152"/>
      <c r="AT666" s="1152"/>
      <c r="AU666" s="1152"/>
      <c r="AV666" s="1152"/>
      <c r="AW666" s="1152"/>
      <c r="AX666" s="1153"/>
      <c r="AY666" s="1152"/>
      <c r="AZ666" s="1152"/>
      <c r="BA666" s="1152"/>
      <c r="BB666" s="1152"/>
      <c r="BC666" s="1152"/>
      <c r="BD666" s="1152"/>
      <c r="BE666" s="1152"/>
      <c r="BF666" s="1152"/>
      <c r="BG666" s="1152"/>
      <c r="BH666" s="1152"/>
      <c r="BI666" s="1152"/>
      <c r="BJ666" s="1152"/>
      <c r="BK666" s="1152"/>
      <c r="BL666" s="1152"/>
      <c r="BM666" s="1152"/>
      <c r="BN666" s="1152"/>
      <c r="BO666" s="1152"/>
      <c r="BP666" s="1152"/>
      <c r="BQ666" s="1152"/>
      <c r="BR666" s="1152"/>
      <c r="BS666" s="1199"/>
      <c r="BT666" s="1152"/>
      <c r="BU666" s="1152"/>
      <c r="BV666" s="1152"/>
      <c r="BW666" s="1152"/>
      <c r="BX666" s="1152"/>
      <c r="BY666" s="1152"/>
      <c r="BZ666" s="1152"/>
      <c r="CA666" s="1152"/>
      <c r="CB666" s="1152"/>
      <c r="CC666" s="1152"/>
      <c r="CD666" s="1152"/>
      <c r="CE666" s="1152"/>
      <c r="CF666" s="1152"/>
      <c r="CG666" s="1152"/>
      <c r="CH666" s="1152"/>
      <c r="CI666" s="1152"/>
      <c r="CJ666" s="1152"/>
      <c r="CK666" s="1152"/>
      <c r="CL666" s="1152"/>
      <c r="CM666" s="1199"/>
      <c r="CN666" s="1199"/>
    </row>
    <row r="667" spans="1:95">
      <c r="B667" s="1151"/>
      <c r="I667" s="1152"/>
      <c r="J667" s="1152"/>
      <c r="K667" s="1152"/>
      <c r="L667" s="1152"/>
      <c r="M667" s="1152"/>
      <c r="N667" s="1152"/>
      <c r="O667" s="1152"/>
      <c r="P667" s="1152"/>
      <c r="Q667" s="1152"/>
      <c r="R667" s="1152"/>
      <c r="S667" s="1152"/>
      <c r="T667" s="1152"/>
      <c r="U667" s="1152"/>
      <c r="V667" s="1152"/>
      <c r="W667" s="1152"/>
      <c r="X667" s="1152"/>
      <c r="Y667" s="1152"/>
      <c r="Z667" s="1152"/>
      <c r="AA667" s="1152"/>
      <c r="AB667" s="1199"/>
      <c r="AC667" s="1199"/>
      <c r="AD667" s="1199"/>
      <c r="AE667" s="1199"/>
      <c r="AF667" s="1152"/>
      <c r="AG667" s="1152"/>
      <c r="AH667" s="1152"/>
      <c r="AI667" s="1152"/>
      <c r="AJ667" s="1152"/>
      <c r="AK667" s="1152"/>
      <c r="AL667" s="1152"/>
      <c r="AM667" s="1152"/>
      <c r="AN667" s="1152"/>
      <c r="AO667" s="1152"/>
      <c r="AP667" s="1152"/>
      <c r="AQ667" s="1152"/>
      <c r="AR667" s="1152"/>
      <c r="AS667" s="1152"/>
      <c r="AT667" s="1152"/>
      <c r="AU667" s="1152"/>
      <c r="AV667" s="1152"/>
      <c r="AW667" s="1152"/>
      <c r="AX667" s="1153"/>
      <c r="AY667" s="1152"/>
      <c r="AZ667" s="1152"/>
      <c r="BA667" s="1152"/>
      <c r="BB667" s="1152"/>
      <c r="BC667" s="1152"/>
      <c r="BD667" s="1152"/>
      <c r="BE667" s="1152"/>
      <c r="BF667" s="1152"/>
      <c r="BG667" s="1152"/>
      <c r="BH667" s="1152"/>
      <c r="BI667" s="1152"/>
      <c r="BJ667" s="1152"/>
      <c r="BK667" s="1152"/>
      <c r="BL667" s="1152"/>
      <c r="BM667" s="1152"/>
      <c r="BN667" s="1152"/>
      <c r="BO667" s="1152"/>
      <c r="BP667" s="1152"/>
      <c r="BQ667" s="1152"/>
      <c r="BR667" s="1152"/>
      <c r="BS667" s="1199"/>
      <c r="BT667" s="1152"/>
      <c r="BU667" s="1152"/>
      <c r="BV667" s="1152"/>
      <c r="BW667" s="1152"/>
      <c r="BX667" s="1152"/>
      <c r="BY667" s="1152"/>
      <c r="BZ667" s="1152"/>
      <c r="CA667" s="1152"/>
      <c r="CB667" s="1152"/>
      <c r="CC667" s="1152"/>
      <c r="CD667" s="1152"/>
      <c r="CE667" s="1152"/>
      <c r="CF667" s="1152"/>
      <c r="CG667" s="1152"/>
      <c r="CH667" s="1152"/>
      <c r="CI667" s="1152"/>
      <c r="CJ667" s="1152"/>
      <c r="CK667" s="1152"/>
      <c r="CL667" s="1152"/>
      <c r="CM667" s="1199"/>
      <c r="CN667" s="1199"/>
    </row>
    <row r="668" spans="1:95">
      <c r="B668" s="1151"/>
      <c r="I668" s="1152"/>
      <c r="J668" s="1152"/>
      <c r="K668" s="1152"/>
      <c r="L668" s="1152"/>
      <c r="M668" s="1152"/>
      <c r="N668" s="1152"/>
      <c r="O668" s="1152"/>
      <c r="P668" s="1152"/>
      <c r="Q668" s="1152"/>
      <c r="R668" s="1152"/>
      <c r="S668" s="1152"/>
      <c r="T668" s="1152"/>
      <c r="U668" s="1152"/>
      <c r="V668" s="1152"/>
      <c r="W668" s="1152"/>
      <c r="X668" s="1152"/>
      <c r="Y668" s="1152"/>
      <c r="Z668" s="1152"/>
      <c r="AA668" s="1152"/>
      <c r="AB668" s="1199"/>
      <c r="AC668" s="1199"/>
      <c r="AD668" s="1199"/>
      <c r="AE668" s="1199"/>
      <c r="AF668" s="1152"/>
      <c r="AG668" s="1152"/>
      <c r="AH668" s="1152"/>
      <c r="AI668" s="1152"/>
      <c r="AJ668" s="1152"/>
      <c r="AK668" s="1152"/>
      <c r="AL668" s="1152"/>
      <c r="AM668" s="1152"/>
      <c r="AN668" s="1152"/>
      <c r="AO668" s="1152"/>
      <c r="AP668" s="1152"/>
      <c r="AQ668" s="1152"/>
      <c r="AR668" s="1152"/>
      <c r="AS668" s="1152"/>
      <c r="AT668" s="1152"/>
      <c r="AU668" s="1152"/>
      <c r="AV668" s="1152"/>
      <c r="AW668" s="1152"/>
      <c r="AX668" s="1153"/>
      <c r="AY668" s="1152"/>
      <c r="AZ668" s="1152"/>
      <c r="BA668" s="1152"/>
      <c r="BB668" s="1152"/>
      <c r="BC668" s="1152"/>
      <c r="BD668" s="1152"/>
      <c r="BE668" s="1152"/>
      <c r="BF668" s="1152"/>
      <c r="BG668" s="1152"/>
      <c r="BH668" s="1152"/>
      <c r="BI668" s="1152"/>
      <c r="BJ668" s="1152"/>
      <c r="BK668" s="1152"/>
      <c r="BL668" s="1152"/>
      <c r="BM668" s="1152"/>
      <c r="BN668" s="1152"/>
      <c r="BO668" s="1152"/>
      <c r="BP668" s="1152"/>
      <c r="BQ668" s="1152"/>
      <c r="BR668" s="1152"/>
      <c r="BS668" s="1199"/>
      <c r="BT668" s="1152"/>
      <c r="BU668" s="1152"/>
      <c r="BV668" s="1152"/>
      <c r="BW668" s="1152"/>
      <c r="BX668" s="1152"/>
      <c r="BY668" s="1152"/>
      <c r="BZ668" s="1152"/>
      <c r="CA668" s="1152"/>
      <c r="CB668" s="1152"/>
      <c r="CC668" s="1152"/>
      <c r="CD668" s="1152"/>
      <c r="CE668" s="1152"/>
      <c r="CF668" s="1152"/>
      <c r="CG668" s="1152"/>
      <c r="CH668" s="1152"/>
      <c r="CI668" s="1152"/>
      <c r="CJ668" s="1152"/>
      <c r="CK668" s="1152"/>
      <c r="CL668" s="1152"/>
      <c r="CM668" s="1199"/>
      <c r="CN668" s="1199"/>
    </row>
    <row r="669" spans="1:95" ht="12" thickBot="1">
      <c r="B669" s="1151"/>
      <c r="I669" s="1152"/>
      <c r="J669" s="1152"/>
      <c r="K669" s="1152"/>
      <c r="L669" s="1152"/>
      <c r="M669" s="1152"/>
      <c r="N669" s="1152"/>
      <c r="O669" s="1152"/>
      <c r="P669" s="1152"/>
      <c r="Q669" s="1152"/>
      <c r="R669" s="1152"/>
      <c r="S669" s="1152"/>
      <c r="T669" s="1152"/>
      <c r="U669" s="1152"/>
      <c r="V669" s="1152"/>
      <c r="W669" s="1152"/>
      <c r="X669" s="1152"/>
      <c r="Y669" s="1152"/>
      <c r="Z669" s="1152"/>
      <c r="AA669" s="1152"/>
      <c r="AB669" s="1199"/>
      <c r="AC669" s="1199"/>
      <c r="AD669" s="1199"/>
      <c r="AE669" s="1199"/>
      <c r="AF669" s="1152"/>
      <c r="AG669" s="1152"/>
      <c r="AH669" s="1152"/>
      <c r="AI669" s="1152"/>
      <c r="AJ669" s="1152"/>
      <c r="AK669" s="1152"/>
      <c r="AL669" s="1152"/>
      <c r="AM669" s="1152"/>
      <c r="AN669" s="1152"/>
      <c r="AO669" s="1152"/>
      <c r="AP669" s="1152"/>
      <c r="AQ669" s="1152"/>
      <c r="AR669" s="1152"/>
      <c r="AS669" s="1152"/>
      <c r="AT669" s="1152"/>
      <c r="AU669" s="1152"/>
      <c r="AV669" s="1152"/>
      <c r="AW669" s="1152"/>
      <c r="AX669" s="1154"/>
      <c r="AY669" s="1152"/>
      <c r="AZ669" s="1152"/>
      <c r="BA669" s="1152"/>
      <c r="BB669" s="1152"/>
      <c r="BC669" s="1152"/>
      <c r="BD669" s="1152"/>
      <c r="BE669" s="1152"/>
      <c r="BF669" s="1152"/>
      <c r="BG669" s="1152"/>
      <c r="BH669" s="1152"/>
      <c r="BI669" s="1152"/>
      <c r="BJ669" s="1152"/>
      <c r="BK669" s="1152"/>
      <c r="BL669" s="1152"/>
      <c r="BM669" s="1152"/>
      <c r="BN669" s="1152"/>
      <c r="BO669" s="1152"/>
      <c r="BP669" s="1152"/>
      <c r="BQ669" s="1152"/>
      <c r="BR669" s="1152"/>
      <c r="BS669" s="1199"/>
      <c r="BT669" s="1152"/>
      <c r="BU669" s="1152"/>
      <c r="BV669" s="1152"/>
      <c r="BW669" s="1152"/>
      <c r="BX669" s="1152"/>
      <c r="BY669" s="1152"/>
      <c r="BZ669" s="1152"/>
      <c r="CA669" s="1152"/>
      <c r="CB669" s="1152"/>
      <c r="CC669" s="1152"/>
      <c r="CD669" s="1152"/>
      <c r="CE669" s="1152"/>
      <c r="CF669" s="1152"/>
      <c r="CG669" s="1152"/>
      <c r="CH669" s="1152"/>
      <c r="CI669" s="1152"/>
      <c r="CJ669" s="1152"/>
      <c r="CK669" s="1152"/>
      <c r="CL669" s="1152"/>
      <c r="CM669" s="1199"/>
      <c r="CN669" s="1199"/>
    </row>
    <row r="670" spans="1:95">
      <c r="B670" s="1151"/>
      <c r="I670" s="1152"/>
      <c r="J670" s="1152"/>
      <c r="K670" s="1152"/>
      <c r="L670" s="1152"/>
      <c r="M670" s="1152"/>
      <c r="N670" s="1152"/>
      <c r="O670" s="1152"/>
      <c r="P670" s="1152"/>
      <c r="Q670" s="1152"/>
      <c r="R670" s="1152"/>
      <c r="S670" s="1152"/>
      <c r="T670" s="1152"/>
      <c r="U670" s="1152"/>
      <c r="V670" s="1152"/>
      <c r="W670" s="1152"/>
      <c r="X670" s="1152"/>
      <c r="Y670" s="1152"/>
      <c r="Z670" s="1152"/>
      <c r="AA670" s="1152"/>
      <c r="AB670" s="1199"/>
      <c r="AC670" s="1199"/>
      <c r="AD670" s="1199"/>
      <c r="AE670" s="1199"/>
      <c r="AF670" s="1152"/>
      <c r="AG670" s="1152"/>
      <c r="AH670" s="1152"/>
      <c r="AI670" s="1152"/>
      <c r="AJ670" s="1152"/>
      <c r="AK670" s="1152"/>
      <c r="AL670" s="1152"/>
      <c r="AM670" s="1152"/>
      <c r="AN670" s="1152"/>
      <c r="AO670" s="1152"/>
      <c r="AP670" s="1152"/>
      <c r="AQ670" s="1152"/>
      <c r="AR670" s="1152"/>
      <c r="AS670" s="1152"/>
      <c r="AT670" s="1152"/>
      <c r="AU670" s="1152"/>
      <c r="AV670" s="1152"/>
      <c r="AW670" s="1152"/>
      <c r="AX670" s="1152"/>
      <c r="AY670" s="1152"/>
      <c r="AZ670" s="1152"/>
      <c r="BA670" s="1152"/>
      <c r="BB670" s="1152"/>
      <c r="BC670" s="1152"/>
      <c r="BD670" s="1152"/>
      <c r="BE670" s="1152"/>
      <c r="BF670" s="1152"/>
      <c r="BG670" s="1152"/>
      <c r="BH670" s="1152"/>
      <c r="BI670" s="1152"/>
      <c r="BJ670" s="1152"/>
      <c r="BK670" s="1152"/>
      <c r="BL670" s="1152"/>
      <c r="BM670" s="1152"/>
      <c r="BN670" s="1152"/>
      <c r="BO670" s="1152"/>
      <c r="BP670" s="1152"/>
      <c r="BQ670" s="1152"/>
      <c r="BR670" s="1152"/>
      <c r="BS670" s="1199"/>
      <c r="BT670" s="1152"/>
      <c r="BU670" s="1152"/>
      <c r="BV670" s="1152"/>
      <c r="BW670" s="1152"/>
      <c r="BX670" s="1152"/>
      <c r="BY670" s="1152"/>
      <c r="BZ670" s="1152"/>
      <c r="CA670" s="1152"/>
      <c r="CB670" s="1152"/>
      <c r="CC670" s="1152"/>
      <c r="CD670" s="1152"/>
      <c r="CE670" s="1152"/>
      <c r="CF670" s="1152"/>
      <c r="CG670" s="1152"/>
      <c r="CH670" s="1152"/>
      <c r="CI670" s="1152"/>
      <c r="CJ670" s="1152"/>
      <c r="CK670" s="1152"/>
      <c r="CL670" s="1152"/>
      <c r="CM670" s="1199"/>
      <c r="CN670" s="1199"/>
    </row>
    <row r="671" spans="1:95">
      <c r="B671" s="1151"/>
      <c r="I671" s="1152"/>
      <c r="J671" s="1152"/>
      <c r="K671" s="1152"/>
      <c r="L671" s="1152"/>
      <c r="M671" s="1152"/>
      <c r="N671" s="1152"/>
      <c r="O671" s="1152"/>
      <c r="P671" s="1152"/>
      <c r="Q671" s="1152"/>
      <c r="R671" s="1152"/>
      <c r="S671" s="1152"/>
      <c r="T671" s="1152"/>
      <c r="U671" s="1152"/>
      <c r="V671" s="1152"/>
      <c r="W671" s="1152"/>
      <c r="X671" s="1152"/>
      <c r="Y671" s="1152"/>
      <c r="Z671" s="1152"/>
      <c r="AA671" s="1152"/>
      <c r="AB671" s="1199"/>
      <c r="AC671" s="1199"/>
      <c r="AD671" s="1199"/>
      <c r="AE671" s="1199"/>
      <c r="AF671" s="1152"/>
      <c r="AG671" s="1152"/>
      <c r="AH671" s="1152"/>
      <c r="AI671" s="1152"/>
      <c r="AJ671" s="1152"/>
      <c r="AK671" s="1152"/>
      <c r="AL671" s="1152"/>
      <c r="AM671" s="1152"/>
      <c r="AN671" s="1152"/>
      <c r="AO671" s="1152"/>
      <c r="AP671" s="1152"/>
      <c r="AQ671" s="1152"/>
      <c r="AR671" s="1152"/>
      <c r="AS671" s="1152"/>
      <c r="AT671" s="1152"/>
      <c r="AU671" s="1152"/>
      <c r="AV671" s="1152"/>
      <c r="AW671" s="1152"/>
      <c r="AX671" s="1152"/>
      <c r="AY671" s="1152"/>
      <c r="AZ671" s="1152"/>
      <c r="BA671" s="1152"/>
      <c r="BB671" s="1152"/>
      <c r="BC671" s="1152"/>
      <c r="BD671" s="1152"/>
      <c r="BE671" s="1152"/>
      <c r="BF671" s="1152"/>
      <c r="BG671" s="1152"/>
      <c r="BH671" s="1152"/>
      <c r="BI671" s="1152"/>
      <c r="BJ671" s="1152"/>
      <c r="BK671" s="1152"/>
      <c r="BL671" s="1152"/>
      <c r="BM671" s="1152"/>
      <c r="BN671" s="1152"/>
      <c r="BO671" s="1152"/>
      <c r="BP671" s="1152"/>
      <c r="BQ671" s="1152"/>
      <c r="BR671" s="1152"/>
      <c r="BS671" s="1199"/>
      <c r="BT671" s="1152"/>
      <c r="BU671" s="1152"/>
      <c r="BV671" s="1152"/>
      <c r="BW671" s="1152"/>
      <c r="BX671" s="1152"/>
      <c r="BY671" s="1152"/>
      <c r="BZ671" s="1152"/>
      <c r="CA671" s="1152"/>
      <c r="CB671" s="1152"/>
      <c r="CC671" s="1152"/>
      <c r="CD671" s="1152"/>
      <c r="CE671" s="1152"/>
      <c r="CF671" s="1152"/>
      <c r="CG671" s="1152"/>
      <c r="CH671" s="1152"/>
      <c r="CI671" s="1152"/>
      <c r="CJ671" s="1152"/>
      <c r="CK671" s="1152"/>
      <c r="CL671" s="1152"/>
      <c r="CM671" s="1199"/>
      <c r="CN671" s="1199"/>
    </row>
    <row r="672" spans="1:95" s="700" customFormat="1">
      <c r="A672" s="1137"/>
      <c r="B672" s="1155"/>
      <c r="C672" s="1131"/>
      <c r="D672" s="1131"/>
      <c r="E672" s="1132"/>
      <c r="F672" s="1150"/>
      <c r="G672" s="1149"/>
      <c r="H672" s="1135"/>
      <c r="I672" s="1156"/>
      <c r="J672" s="1156"/>
      <c r="K672" s="1156"/>
      <c r="L672" s="1156"/>
      <c r="M672" s="1156"/>
      <c r="N672" s="1156"/>
      <c r="O672" s="1156"/>
      <c r="P672" s="1156"/>
      <c r="Q672" s="1156"/>
      <c r="R672" s="1156"/>
      <c r="S672" s="1156"/>
      <c r="T672" s="1156"/>
      <c r="U672" s="1156"/>
      <c r="V672" s="1156"/>
      <c r="W672" s="1156"/>
      <c r="X672" s="1156"/>
      <c r="Y672" s="1156"/>
      <c r="Z672" s="1156"/>
      <c r="AA672" s="1156"/>
      <c r="AB672" s="1200"/>
      <c r="AC672" s="1200"/>
      <c r="AD672" s="1200"/>
      <c r="AE672" s="1200"/>
      <c r="AF672" s="1156"/>
      <c r="AG672" s="1156"/>
      <c r="AH672" s="1156"/>
      <c r="AI672" s="1156"/>
      <c r="AJ672" s="1156"/>
      <c r="AK672" s="1156"/>
      <c r="AL672" s="1156"/>
      <c r="AM672" s="1156"/>
      <c r="AN672" s="1156"/>
      <c r="AO672" s="1156"/>
      <c r="AP672" s="1156"/>
      <c r="AQ672" s="1156"/>
      <c r="AR672" s="1156"/>
      <c r="AS672" s="1156"/>
      <c r="AT672" s="1156"/>
      <c r="AU672" s="1156"/>
      <c r="AV672" s="1156"/>
      <c r="AW672" s="1156"/>
      <c r="AX672" s="1156"/>
      <c r="AY672" s="1156"/>
      <c r="AZ672" s="1156"/>
      <c r="BA672" s="1156"/>
      <c r="BB672" s="1156"/>
      <c r="BC672" s="1156"/>
      <c r="BD672" s="1156"/>
      <c r="BE672" s="1156"/>
      <c r="BF672" s="1156"/>
      <c r="BG672" s="1156"/>
      <c r="BH672" s="1156"/>
      <c r="BI672" s="1156"/>
      <c r="BJ672" s="1156"/>
      <c r="BK672" s="1156"/>
      <c r="BL672" s="1156"/>
      <c r="BM672" s="1156"/>
      <c r="BN672" s="1156"/>
      <c r="BO672" s="1156"/>
      <c r="BP672" s="1156"/>
      <c r="BQ672" s="1156"/>
      <c r="BR672" s="1156"/>
      <c r="BS672" s="1200"/>
      <c r="BT672" s="1156"/>
      <c r="BU672" s="1156"/>
      <c r="BV672" s="1156"/>
      <c r="BW672" s="1156"/>
      <c r="BX672" s="1156"/>
      <c r="BY672" s="1156"/>
      <c r="BZ672" s="1156"/>
      <c r="CA672" s="1156"/>
      <c r="CB672" s="1156"/>
      <c r="CC672" s="1156"/>
      <c r="CD672" s="1156"/>
      <c r="CE672" s="1156"/>
      <c r="CF672" s="1156"/>
      <c r="CG672" s="1156"/>
      <c r="CH672" s="1156"/>
      <c r="CI672" s="1156"/>
      <c r="CJ672" s="1156"/>
      <c r="CK672" s="1156"/>
      <c r="CL672" s="1156"/>
      <c r="CM672" s="1200"/>
      <c r="CN672" s="1200"/>
      <c r="CO672" s="1201"/>
      <c r="CQ672" s="2117"/>
    </row>
    <row r="673" spans="1:95" s="700" customFormat="1">
      <c r="A673" s="1137"/>
      <c r="B673" s="1155"/>
      <c r="C673" s="1131"/>
      <c r="D673" s="1131"/>
      <c r="E673" s="1132"/>
      <c r="F673" s="1150"/>
      <c r="G673" s="1149"/>
      <c r="H673" s="1135"/>
      <c r="I673" s="1156"/>
      <c r="J673" s="1156"/>
      <c r="K673" s="1156"/>
      <c r="L673" s="1156"/>
      <c r="M673" s="1156"/>
      <c r="N673" s="1156"/>
      <c r="O673" s="1156"/>
      <c r="P673" s="1156"/>
      <c r="Q673" s="1156"/>
      <c r="R673" s="1156"/>
      <c r="S673" s="1156"/>
      <c r="T673" s="1156"/>
      <c r="U673" s="1156"/>
      <c r="V673" s="1156"/>
      <c r="W673" s="1156"/>
      <c r="X673" s="1156"/>
      <c r="Y673" s="1156"/>
      <c r="Z673" s="1156"/>
      <c r="AA673" s="1156"/>
      <c r="AB673" s="1200"/>
      <c r="AC673" s="1200"/>
      <c r="AD673" s="1200"/>
      <c r="AE673" s="1200"/>
      <c r="AF673" s="1156"/>
      <c r="AG673" s="1156"/>
      <c r="AH673" s="1156"/>
      <c r="AI673" s="1156"/>
      <c r="AJ673" s="1156"/>
      <c r="AK673" s="1156"/>
      <c r="AL673" s="1156"/>
      <c r="AM673" s="1156"/>
      <c r="AN673" s="1156"/>
      <c r="AO673" s="1156"/>
      <c r="AP673" s="1156"/>
      <c r="AQ673" s="1156"/>
      <c r="AR673" s="1156"/>
      <c r="AS673" s="1156"/>
      <c r="AT673" s="1156"/>
      <c r="AU673" s="1156"/>
      <c r="AV673" s="1156"/>
      <c r="AW673" s="1156"/>
      <c r="AX673" s="1156"/>
      <c r="AY673" s="1156"/>
      <c r="AZ673" s="1156"/>
      <c r="BA673" s="1156"/>
      <c r="BB673" s="1156"/>
      <c r="BC673" s="1156"/>
      <c r="BD673" s="1156"/>
      <c r="BE673" s="1156"/>
      <c r="BF673" s="1156"/>
      <c r="BG673" s="1156"/>
      <c r="BH673" s="1156"/>
      <c r="BI673" s="1156"/>
      <c r="BJ673" s="1156"/>
      <c r="BK673" s="1156"/>
      <c r="BL673" s="1156"/>
      <c r="BM673" s="1156"/>
      <c r="BN673" s="1156"/>
      <c r="BO673" s="1156"/>
      <c r="BP673" s="1156"/>
      <c r="BQ673" s="1156"/>
      <c r="BR673" s="1156"/>
      <c r="BS673" s="1200"/>
      <c r="BT673" s="1156"/>
      <c r="BU673" s="1156"/>
      <c r="BV673" s="1156"/>
      <c r="BW673" s="1156"/>
      <c r="BX673" s="1156"/>
      <c r="BY673" s="1156"/>
      <c r="BZ673" s="1156"/>
      <c r="CA673" s="1156"/>
      <c r="CB673" s="1156"/>
      <c r="CC673" s="1156"/>
      <c r="CD673" s="1156"/>
      <c r="CE673" s="1156"/>
      <c r="CF673" s="1156"/>
      <c r="CG673" s="1156"/>
      <c r="CH673" s="1156"/>
      <c r="CI673" s="1156"/>
      <c r="CJ673" s="1156"/>
      <c r="CK673" s="1156"/>
      <c r="CL673" s="1156"/>
      <c r="CM673" s="1200"/>
      <c r="CN673" s="1200"/>
      <c r="CO673" s="1201"/>
      <c r="CQ673" s="2117"/>
    </row>
    <row r="674" spans="1:95" s="700" customFormat="1">
      <c r="A674" s="1137"/>
      <c r="B674" s="1155"/>
      <c r="C674" s="1131"/>
      <c r="D674" s="1131"/>
      <c r="E674" s="1132"/>
      <c r="F674" s="1150"/>
      <c r="G674" s="1149"/>
      <c r="H674" s="1135"/>
      <c r="I674" s="1156"/>
      <c r="J674" s="1156"/>
      <c r="K674" s="1156"/>
      <c r="L674" s="1156"/>
      <c r="M674" s="1156"/>
      <c r="N674" s="1156"/>
      <c r="O674" s="1156"/>
      <c r="P674" s="1156"/>
      <c r="Q674" s="1156"/>
      <c r="R674" s="1156"/>
      <c r="S674" s="1156"/>
      <c r="T674" s="1156"/>
      <c r="U674" s="1156"/>
      <c r="V674" s="1156"/>
      <c r="W674" s="1156"/>
      <c r="X674" s="1156"/>
      <c r="Y674" s="1156"/>
      <c r="Z674" s="1156"/>
      <c r="AA674" s="1156"/>
      <c r="AB674" s="1200"/>
      <c r="AC674" s="1200"/>
      <c r="AD674" s="1200"/>
      <c r="AE674" s="1200"/>
      <c r="AF674" s="1156"/>
      <c r="AG674" s="1156"/>
      <c r="AH674" s="1156"/>
      <c r="AI674" s="1156"/>
      <c r="AJ674" s="1156"/>
      <c r="AK674" s="1156"/>
      <c r="AL674" s="1156"/>
      <c r="AM674" s="1156"/>
      <c r="AN674" s="1156"/>
      <c r="AO674" s="1156"/>
      <c r="AP674" s="1156"/>
      <c r="AQ674" s="1156"/>
      <c r="AR674" s="1156"/>
      <c r="AS674" s="1156"/>
      <c r="AT674" s="1156"/>
      <c r="AU674" s="1156"/>
      <c r="AV674" s="1156"/>
      <c r="AW674" s="1156"/>
      <c r="AX674" s="1156"/>
      <c r="AY674" s="1156"/>
      <c r="AZ674" s="1156"/>
      <c r="BA674" s="1156"/>
      <c r="BB674" s="1156"/>
      <c r="BC674" s="1156"/>
      <c r="BD674" s="1156"/>
      <c r="BE674" s="1156"/>
      <c r="BF674" s="1156"/>
      <c r="BG674" s="1156"/>
      <c r="BH674" s="1156"/>
      <c r="BI674" s="1156"/>
      <c r="BJ674" s="1156"/>
      <c r="BK674" s="1156"/>
      <c r="BL674" s="1156"/>
      <c r="BM674" s="1156"/>
      <c r="BN674" s="1156"/>
      <c r="BO674" s="1156"/>
      <c r="BP674" s="1156"/>
      <c r="BQ674" s="1156"/>
      <c r="BR674" s="1156"/>
      <c r="BS674" s="1200"/>
      <c r="BT674" s="1156"/>
      <c r="BU674" s="1156"/>
      <c r="BV674" s="1156"/>
      <c r="BW674" s="1156"/>
      <c r="BX674" s="1156"/>
      <c r="BY674" s="1156"/>
      <c r="BZ674" s="1156"/>
      <c r="CA674" s="1156"/>
      <c r="CB674" s="1156"/>
      <c r="CC674" s="1156"/>
      <c r="CD674" s="1156"/>
      <c r="CE674" s="1156"/>
      <c r="CF674" s="1156"/>
      <c r="CG674" s="1156"/>
      <c r="CH674" s="1156"/>
      <c r="CI674" s="1156"/>
      <c r="CJ674" s="1156"/>
      <c r="CK674" s="1156"/>
      <c r="CL674" s="1156"/>
      <c r="CM674" s="1200"/>
      <c r="CN674" s="1200"/>
      <c r="CO674" s="1201"/>
      <c r="CQ674" s="2117"/>
    </row>
    <row r="675" spans="1:95" s="700" customFormat="1">
      <c r="A675" s="1137"/>
      <c r="B675" s="1155"/>
      <c r="C675" s="1131"/>
      <c r="D675" s="1131"/>
      <c r="E675" s="1132"/>
      <c r="F675" s="1150"/>
      <c r="G675" s="1149"/>
      <c r="H675" s="1135"/>
      <c r="I675" s="1156"/>
      <c r="J675" s="1156"/>
      <c r="K675" s="1156"/>
      <c r="L675" s="1156"/>
      <c r="M675" s="1156"/>
      <c r="N675" s="1156"/>
      <c r="O675" s="1156"/>
      <c r="P675" s="1156"/>
      <c r="Q675" s="1156"/>
      <c r="R675" s="1156"/>
      <c r="S675" s="1156"/>
      <c r="T675" s="1156"/>
      <c r="U675" s="1156"/>
      <c r="V675" s="1156"/>
      <c r="W675" s="1156"/>
      <c r="X675" s="1156"/>
      <c r="Y675" s="1156"/>
      <c r="Z675" s="1156"/>
      <c r="AA675" s="1156"/>
      <c r="AB675" s="1200"/>
      <c r="AC675" s="1200"/>
      <c r="AD675" s="1200"/>
      <c r="AE675" s="1200"/>
      <c r="AF675" s="1156"/>
      <c r="AG675" s="1156"/>
      <c r="AH675" s="1156"/>
      <c r="AI675" s="1156"/>
      <c r="AJ675" s="1156"/>
      <c r="AK675" s="1156"/>
      <c r="AL675" s="1156"/>
      <c r="AM675" s="1156"/>
      <c r="AN675" s="1156"/>
      <c r="AO675" s="1156"/>
      <c r="AP675" s="1156"/>
      <c r="AQ675" s="1156"/>
      <c r="AR675" s="1156"/>
      <c r="AS675" s="1156"/>
      <c r="AT675" s="1156"/>
      <c r="AU675" s="1156"/>
      <c r="AV675" s="1156"/>
      <c r="AW675" s="1156"/>
      <c r="AX675" s="1156"/>
      <c r="AY675" s="1156"/>
      <c r="AZ675" s="1156"/>
      <c r="BA675" s="1156"/>
      <c r="BB675" s="1156"/>
      <c r="BC675" s="1156"/>
      <c r="BD675" s="1156"/>
      <c r="BE675" s="1156"/>
      <c r="BF675" s="1156"/>
      <c r="BG675" s="1156"/>
      <c r="BH675" s="1156"/>
      <c r="BI675" s="1156"/>
      <c r="BJ675" s="1156"/>
      <c r="BK675" s="1156"/>
      <c r="BL675" s="1156"/>
      <c r="BM675" s="1156"/>
      <c r="BN675" s="1156"/>
      <c r="BO675" s="1156"/>
      <c r="BP675" s="1156"/>
      <c r="BQ675" s="1156"/>
      <c r="BR675" s="1156"/>
      <c r="BS675" s="1200"/>
      <c r="BT675" s="1156"/>
      <c r="BU675" s="1156"/>
      <c r="BV675" s="1156"/>
      <c r="BW675" s="1156"/>
      <c r="BX675" s="1156"/>
      <c r="BY675" s="1156"/>
      <c r="BZ675" s="1156"/>
      <c r="CA675" s="1156"/>
      <c r="CB675" s="1156"/>
      <c r="CC675" s="1156"/>
      <c r="CD675" s="1156"/>
      <c r="CE675" s="1156"/>
      <c r="CF675" s="1156"/>
      <c r="CG675" s="1156"/>
      <c r="CH675" s="1156"/>
      <c r="CI675" s="1156"/>
      <c r="CJ675" s="1156"/>
      <c r="CK675" s="1156"/>
      <c r="CL675" s="1156"/>
      <c r="CM675" s="1200"/>
      <c r="CN675" s="1200"/>
      <c r="CO675" s="1201"/>
      <c r="CQ675" s="2117"/>
    </row>
    <row r="676" spans="1:95" s="700" customFormat="1">
      <c r="A676" s="1137"/>
      <c r="B676" s="1155"/>
      <c r="C676" s="1131"/>
      <c r="D676" s="1131"/>
      <c r="E676" s="1132"/>
      <c r="F676" s="1150"/>
      <c r="G676" s="1149"/>
      <c r="H676" s="1135"/>
      <c r="I676" s="1156"/>
      <c r="J676" s="1156"/>
      <c r="K676" s="1156"/>
      <c r="L676" s="1156"/>
      <c r="M676" s="1156"/>
      <c r="N676" s="1156"/>
      <c r="O676" s="1156"/>
      <c r="P676" s="1156"/>
      <c r="Q676" s="1156"/>
      <c r="R676" s="1156"/>
      <c r="S676" s="1156"/>
      <c r="T676" s="1156"/>
      <c r="U676" s="1156"/>
      <c r="V676" s="1156"/>
      <c r="W676" s="1156"/>
      <c r="X676" s="1156"/>
      <c r="Y676" s="1156"/>
      <c r="Z676" s="1156"/>
      <c r="AA676" s="1156"/>
      <c r="AB676" s="1200"/>
      <c r="AC676" s="1200"/>
      <c r="AD676" s="1200"/>
      <c r="AE676" s="1200"/>
      <c r="AF676" s="1156"/>
      <c r="AG676" s="1156"/>
      <c r="AH676" s="1156"/>
      <c r="AI676" s="1156"/>
      <c r="AJ676" s="1156"/>
      <c r="AK676" s="1156"/>
      <c r="AL676" s="1156"/>
      <c r="AM676" s="1156"/>
      <c r="AN676" s="1156"/>
      <c r="AO676" s="1156"/>
      <c r="AP676" s="1156"/>
      <c r="AQ676" s="1156"/>
      <c r="AR676" s="1156"/>
      <c r="AS676" s="1156"/>
      <c r="AT676" s="1156"/>
      <c r="AU676" s="1156"/>
      <c r="AV676" s="1156"/>
      <c r="AW676" s="1156"/>
      <c r="AX676" s="1156"/>
      <c r="AY676" s="1156"/>
      <c r="AZ676" s="1156"/>
      <c r="BA676" s="1156"/>
      <c r="BB676" s="1156"/>
      <c r="BC676" s="1156"/>
      <c r="BD676" s="1156"/>
      <c r="BE676" s="1156"/>
      <c r="BF676" s="1156"/>
      <c r="BG676" s="1156"/>
      <c r="BH676" s="1156"/>
      <c r="BI676" s="1156"/>
      <c r="BJ676" s="1156"/>
      <c r="BK676" s="1156"/>
      <c r="BL676" s="1156"/>
      <c r="BM676" s="1156"/>
      <c r="BN676" s="1156"/>
      <c r="BO676" s="1156"/>
      <c r="BP676" s="1156"/>
      <c r="BQ676" s="1156"/>
      <c r="BR676" s="1156"/>
      <c r="BS676" s="1200"/>
      <c r="BT676" s="1156"/>
      <c r="BU676" s="1156"/>
      <c r="BV676" s="1156"/>
      <c r="BW676" s="1156"/>
      <c r="BX676" s="1156"/>
      <c r="BY676" s="1156"/>
      <c r="BZ676" s="1156"/>
      <c r="CA676" s="1156"/>
      <c r="CB676" s="1156"/>
      <c r="CC676" s="1156"/>
      <c r="CD676" s="1156"/>
      <c r="CE676" s="1156"/>
      <c r="CF676" s="1156"/>
      <c r="CG676" s="1156"/>
      <c r="CH676" s="1156"/>
      <c r="CI676" s="1156"/>
      <c r="CJ676" s="1156"/>
      <c r="CK676" s="1156"/>
      <c r="CL676" s="1156"/>
      <c r="CM676" s="1200"/>
      <c r="CN676" s="1200"/>
      <c r="CO676" s="1201"/>
      <c r="CQ676" s="2117"/>
    </row>
    <row r="677" spans="1:95" s="700" customFormat="1">
      <c r="A677" s="1137"/>
      <c r="B677" s="1155"/>
      <c r="C677" s="1131"/>
      <c r="D677" s="1131"/>
      <c r="E677" s="1132"/>
      <c r="F677" s="1150"/>
      <c r="G677" s="1149"/>
      <c r="H677" s="1135"/>
      <c r="I677" s="1156"/>
      <c r="J677" s="1156"/>
      <c r="K677" s="1156"/>
      <c r="L677" s="1156"/>
      <c r="M677" s="1156"/>
      <c r="N677" s="1156"/>
      <c r="O677" s="1156"/>
      <c r="P677" s="1156"/>
      <c r="Q677" s="1156"/>
      <c r="R677" s="1156"/>
      <c r="S677" s="1156"/>
      <c r="T677" s="1156"/>
      <c r="U677" s="1156"/>
      <c r="V677" s="1156"/>
      <c r="W677" s="1156"/>
      <c r="X677" s="1156"/>
      <c r="Y677" s="1156"/>
      <c r="Z677" s="1156"/>
      <c r="AA677" s="1156"/>
      <c r="AB677" s="1200"/>
      <c r="AC677" s="1200"/>
      <c r="AD677" s="1200"/>
      <c r="AE677" s="1200"/>
      <c r="AF677" s="1156"/>
      <c r="AG677" s="1156"/>
      <c r="AH677" s="1156"/>
      <c r="AI677" s="1156"/>
      <c r="AJ677" s="1156"/>
      <c r="AK677" s="1156"/>
      <c r="AL677" s="1156"/>
      <c r="AM677" s="1156"/>
      <c r="AN677" s="1156"/>
      <c r="AO677" s="1156"/>
      <c r="AP677" s="1156"/>
      <c r="AQ677" s="1156"/>
      <c r="AR677" s="1156"/>
      <c r="AS677" s="1156"/>
      <c r="AT677" s="1156"/>
      <c r="AU677" s="1156"/>
      <c r="AV677" s="1156"/>
      <c r="AW677" s="1156"/>
      <c r="AX677" s="1156"/>
      <c r="AY677" s="1156"/>
      <c r="AZ677" s="1156"/>
      <c r="BA677" s="1156"/>
      <c r="BB677" s="1156"/>
      <c r="BC677" s="1156"/>
      <c r="BD677" s="1156"/>
      <c r="BE677" s="1156"/>
      <c r="BF677" s="1156"/>
      <c r="BG677" s="1156"/>
      <c r="BH677" s="1156"/>
      <c r="BI677" s="1156"/>
      <c r="BJ677" s="1156"/>
      <c r="BK677" s="1156"/>
      <c r="BL677" s="1156"/>
      <c r="BM677" s="1156"/>
      <c r="BN677" s="1156"/>
      <c r="BO677" s="1156"/>
      <c r="BP677" s="1156"/>
      <c r="BQ677" s="1156"/>
      <c r="BR677" s="1156"/>
      <c r="BS677" s="1200"/>
      <c r="BT677" s="1156"/>
      <c r="BU677" s="1156"/>
      <c r="BV677" s="1156"/>
      <c r="BW677" s="1156"/>
      <c r="BX677" s="1156"/>
      <c r="BY677" s="1156"/>
      <c r="BZ677" s="1156"/>
      <c r="CA677" s="1156"/>
      <c r="CB677" s="1156"/>
      <c r="CC677" s="1156"/>
      <c r="CD677" s="1156"/>
      <c r="CE677" s="1156"/>
      <c r="CF677" s="1156"/>
      <c r="CG677" s="1156"/>
      <c r="CH677" s="1156"/>
      <c r="CI677" s="1156"/>
      <c r="CJ677" s="1156"/>
      <c r="CK677" s="1156"/>
      <c r="CL677" s="1156"/>
      <c r="CM677" s="1200"/>
      <c r="CN677" s="1200"/>
      <c r="CO677" s="1201"/>
      <c r="CQ677" s="2117"/>
    </row>
    <row r="678" spans="1:95" s="700" customFormat="1">
      <c r="A678" s="1137"/>
      <c r="B678" s="1155"/>
      <c r="C678" s="1131"/>
      <c r="D678" s="1131"/>
      <c r="E678" s="1132"/>
      <c r="F678" s="1150"/>
      <c r="G678" s="1149"/>
      <c r="H678" s="1135"/>
      <c r="I678" s="1156"/>
      <c r="J678" s="1156"/>
      <c r="K678" s="1156"/>
      <c r="L678" s="1156"/>
      <c r="M678" s="1156"/>
      <c r="N678" s="1156"/>
      <c r="O678" s="1156"/>
      <c r="P678" s="1156"/>
      <c r="Q678" s="1156"/>
      <c r="R678" s="1156"/>
      <c r="S678" s="1156"/>
      <c r="T678" s="1156"/>
      <c r="U678" s="1156"/>
      <c r="V678" s="1156"/>
      <c r="W678" s="1156"/>
      <c r="X678" s="1156"/>
      <c r="Y678" s="1156"/>
      <c r="Z678" s="1156"/>
      <c r="AA678" s="1156"/>
      <c r="AB678" s="1200"/>
      <c r="AC678" s="1200"/>
      <c r="AD678" s="1200"/>
      <c r="AE678" s="1200"/>
      <c r="AF678" s="1156"/>
      <c r="AG678" s="1156"/>
      <c r="AH678" s="1156"/>
      <c r="AI678" s="1156"/>
      <c r="AJ678" s="1156"/>
      <c r="AK678" s="1156"/>
      <c r="AL678" s="1156"/>
      <c r="AM678" s="1156"/>
      <c r="AN678" s="1156"/>
      <c r="AO678" s="1156"/>
      <c r="AP678" s="1156"/>
      <c r="AQ678" s="1156"/>
      <c r="AR678" s="1156"/>
      <c r="AS678" s="1156"/>
      <c r="AT678" s="1156"/>
      <c r="AU678" s="1156"/>
      <c r="AV678" s="1156"/>
      <c r="AW678" s="1156"/>
      <c r="AX678" s="1156"/>
      <c r="AY678" s="1156"/>
      <c r="AZ678" s="1156"/>
      <c r="BA678" s="1156"/>
      <c r="BB678" s="1156"/>
      <c r="BC678" s="1156"/>
      <c r="BD678" s="1156"/>
      <c r="BE678" s="1156"/>
      <c r="BF678" s="1156"/>
      <c r="BG678" s="1156"/>
      <c r="BH678" s="1156"/>
      <c r="BI678" s="1156"/>
      <c r="BJ678" s="1156"/>
      <c r="BK678" s="1156"/>
      <c r="BL678" s="1156"/>
      <c r="BM678" s="1156"/>
      <c r="BN678" s="1156"/>
      <c r="BO678" s="1156"/>
      <c r="BP678" s="1156"/>
      <c r="BQ678" s="1156"/>
      <c r="BR678" s="1156"/>
      <c r="BS678" s="1200"/>
      <c r="BT678" s="1156"/>
      <c r="BU678" s="1156"/>
      <c r="BV678" s="1156"/>
      <c r="BW678" s="1156"/>
      <c r="BX678" s="1156"/>
      <c r="BY678" s="1156"/>
      <c r="BZ678" s="1156"/>
      <c r="CA678" s="1156"/>
      <c r="CB678" s="1156"/>
      <c r="CC678" s="1156"/>
      <c r="CD678" s="1156"/>
      <c r="CE678" s="1156"/>
      <c r="CF678" s="1156"/>
      <c r="CG678" s="1156"/>
      <c r="CH678" s="1156"/>
      <c r="CI678" s="1156"/>
      <c r="CJ678" s="1156"/>
      <c r="CK678" s="1156"/>
      <c r="CL678" s="1156"/>
      <c r="CM678" s="1200"/>
      <c r="CN678" s="1200"/>
      <c r="CO678" s="1201"/>
      <c r="CQ678" s="2117"/>
    </row>
    <row r="679" spans="1:95" s="700" customFormat="1">
      <c r="A679" s="1137"/>
      <c r="B679" s="1155"/>
      <c r="C679" s="1131"/>
      <c r="D679" s="1131"/>
      <c r="E679" s="1132"/>
      <c r="F679" s="1150"/>
      <c r="G679" s="1149"/>
      <c r="H679" s="1135"/>
      <c r="I679" s="1156"/>
      <c r="J679" s="1156"/>
      <c r="K679" s="1156"/>
      <c r="L679" s="1156"/>
      <c r="M679" s="1156"/>
      <c r="N679" s="1156"/>
      <c r="O679" s="1156"/>
      <c r="P679" s="1156"/>
      <c r="Q679" s="1156"/>
      <c r="R679" s="1156"/>
      <c r="S679" s="1156"/>
      <c r="T679" s="1156"/>
      <c r="U679" s="1156"/>
      <c r="V679" s="1156"/>
      <c r="W679" s="1156"/>
      <c r="X679" s="1156"/>
      <c r="Y679" s="1156"/>
      <c r="Z679" s="1156"/>
      <c r="AA679" s="1156"/>
      <c r="AB679" s="1200"/>
      <c r="AC679" s="1200"/>
      <c r="AD679" s="1200"/>
      <c r="AE679" s="1200"/>
      <c r="AF679" s="1156"/>
      <c r="AG679" s="1156"/>
      <c r="AH679" s="1156"/>
      <c r="AI679" s="1156"/>
      <c r="AJ679" s="1156"/>
      <c r="AK679" s="1156"/>
      <c r="AL679" s="1156"/>
      <c r="AM679" s="1156"/>
      <c r="AN679" s="1156"/>
      <c r="AO679" s="1156"/>
      <c r="AP679" s="1156"/>
      <c r="AQ679" s="1156"/>
      <c r="AR679" s="1156"/>
      <c r="AS679" s="1156"/>
      <c r="AT679" s="1156"/>
      <c r="AU679" s="1156"/>
      <c r="AV679" s="1156"/>
      <c r="AW679" s="1156"/>
      <c r="AX679" s="1156"/>
      <c r="AY679" s="1156"/>
      <c r="AZ679" s="1156"/>
      <c r="BA679" s="1156"/>
      <c r="BB679" s="1156"/>
      <c r="BC679" s="1156"/>
      <c r="BD679" s="1156"/>
      <c r="BE679" s="1156"/>
      <c r="BF679" s="1156"/>
      <c r="BG679" s="1156"/>
      <c r="BH679" s="1156"/>
      <c r="BI679" s="1156"/>
      <c r="BJ679" s="1156"/>
      <c r="BK679" s="1156"/>
      <c r="BL679" s="1156"/>
      <c r="BM679" s="1156"/>
      <c r="BN679" s="1156"/>
      <c r="BO679" s="1156"/>
      <c r="BP679" s="1156"/>
      <c r="BQ679" s="1156"/>
      <c r="BR679" s="1156"/>
      <c r="BS679" s="1200"/>
      <c r="BT679" s="1156"/>
      <c r="BU679" s="1156"/>
      <c r="BV679" s="1156"/>
      <c r="BW679" s="1156"/>
      <c r="BX679" s="1156"/>
      <c r="BY679" s="1156"/>
      <c r="BZ679" s="1156"/>
      <c r="CA679" s="1156"/>
      <c r="CB679" s="1156"/>
      <c r="CC679" s="1156"/>
      <c r="CD679" s="1156"/>
      <c r="CE679" s="1156"/>
      <c r="CF679" s="1156"/>
      <c r="CG679" s="1156"/>
      <c r="CH679" s="1156"/>
      <c r="CI679" s="1156"/>
      <c r="CJ679" s="1156"/>
      <c r="CK679" s="1156"/>
      <c r="CL679" s="1156"/>
      <c r="CM679" s="1200"/>
      <c r="CN679" s="1200"/>
      <c r="CO679" s="1201"/>
      <c r="CQ679" s="2117"/>
    </row>
    <row r="680" spans="1:95" s="700" customFormat="1">
      <c r="A680" s="1137"/>
      <c r="B680" s="1155"/>
      <c r="C680" s="1131"/>
      <c r="D680" s="1131"/>
      <c r="E680" s="1132"/>
      <c r="F680" s="1150"/>
      <c r="G680" s="1149"/>
      <c r="H680" s="1135"/>
      <c r="I680" s="1156"/>
      <c r="J680" s="1156"/>
      <c r="K680" s="1156"/>
      <c r="L680" s="1156"/>
      <c r="M680" s="1156"/>
      <c r="N680" s="1156"/>
      <c r="O680" s="1156"/>
      <c r="P680" s="1156"/>
      <c r="Q680" s="1156"/>
      <c r="R680" s="1156"/>
      <c r="S680" s="1156"/>
      <c r="T680" s="1156"/>
      <c r="U680" s="1156"/>
      <c r="V680" s="1156"/>
      <c r="W680" s="1156"/>
      <c r="X680" s="1156"/>
      <c r="Y680" s="1156"/>
      <c r="Z680" s="1156"/>
      <c r="AA680" s="1156"/>
      <c r="AB680" s="1200"/>
      <c r="AC680" s="1200"/>
      <c r="AD680" s="1200"/>
      <c r="AE680" s="1200"/>
      <c r="AF680" s="1156"/>
      <c r="AG680" s="1156"/>
      <c r="AH680" s="1156"/>
      <c r="AI680" s="1156"/>
      <c r="AJ680" s="1156"/>
      <c r="AK680" s="1156"/>
      <c r="AL680" s="1156"/>
      <c r="AM680" s="1156"/>
      <c r="AN680" s="1156"/>
      <c r="AO680" s="1156"/>
      <c r="AP680" s="1156"/>
      <c r="AQ680" s="1156"/>
      <c r="AR680" s="1156"/>
      <c r="AS680" s="1156"/>
      <c r="AT680" s="1156"/>
      <c r="AU680" s="1156"/>
      <c r="AV680" s="1156"/>
      <c r="AW680" s="1156"/>
      <c r="AX680" s="1156"/>
      <c r="AY680" s="1156"/>
      <c r="AZ680" s="1156"/>
      <c r="BA680" s="1156"/>
      <c r="BB680" s="1156"/>
      <c r="BC680" s="1156"/>
      <c r="BD680" s="1156"/>
      <c r="BE680" s="1156"/>
      <c r="BF680" s="1156"/>
      <c r="BG680" s="1156"/>
      <c r="BH680" s="1156"/>
      <c r="BI680" s="1156"/>
      <c r="BJ680" s="1156"/>
      <c r="BK680" s="1156"/>
      <c r="BL680" s="1156"/>
      <c r="BM680" s="1156"/>
      <c r="BN680" s="1156"/>
      <c r="BO680" s="1156"/>
      <c r="BP680" s="1156"/>
      <c r="BQ680" s="1156"/>
      <c r="BR680" s="1156"/>
      <c r="BS680" s="1200"/>
      <c r="BT680" s="1156"/>
      <c r="BU680" s="1156"/>
      <c r="BV680" s="1156"/>
      <c r="BW680" s="1156"/>
      <c r="BX680" s="1156"/>
      <c r="BY680" s="1156"/>
      <c r="BZ680" s="1156"/>
      <c r="CA680" s="1156"/>
      <c r="CB680" s="1156"/>
      <c r="CC680" s="1156"/>
      <c r="CD680" s="1156"/>
      <c r="CE680" s="1156"/>
      <c r="CF680" s="1156"/>
      <c r="CG680" s="1156"/>
      <c r="CH680" s="1156"/>
      <c r="CI680" s="1156"/>
      <c r="CJ680" s="1156"/>
      <c r="CK680" s="1156"/>
      <c r="CL680" s="1156"/>
      <c r="CM680" s="1200"/>
      <c r="CN680" s="1200"/>
      <c r="CO680" s="1201"/>
      <c r="CQ680" s="2117"/>
    </row>
    <row r="681" spans="1:95" s="700" customFormat="1">
      <c r="A681" s="1137"/>
      <c r="B681" s="1155"/>
      <c r="C681" s="1131"/>
      <c r="D681" s="1131"/>
      <c r="E681" s="1132"/>
      <c r="F681" s="1150"/>
      <c r="G681" s="1149"/>
      <c r="H681" s="1135"/>
      <c r="I681" s="1156"/>
      <c r="J681" s="1156"/>
      <c r="K681" s="1156"/>
      <c r="L681" s="1156"/>
      <c r="M681" s="1156"/>
      <c r="N681" s="1156"/>
      <c r="O681" s="1156"/>
      <c r="P681" s="1156"/>
      <c r="Q681" s="1156"/>
      <c r="R681" s="1156"/>
      <c r="S681" s="1156"/>
      <c r="T681" s="1156"/>
      <c r="U681" s="1156"/>
      <c r="V681" s="1156"/>
      <c r="W681" s="1156"/>
      <c r="X681" s="1156"/>
      <c r="Y681" s="1156"/>
      <c r="Z681" s="1156"/>
      <c r="AA681" s="1156"/>
      <c r="AB681" s="1200"/>
      <c r="AC681" s="1200"/>
      <c r="AD681" s="1200"/>
      <c r="AE681" s="1200"/>
      <c r="AF681" s="1156"/>
      <c r="AG681" s="1156"/>
      <c r="AH681" s="1156"/>
      <c r="AI681" s="1156"/>
      <c r="AJ681" s="1156"/>
      <c r="AK681" s="1156"/>
      <c r="AL681" s="1156"/>
      <c r="AM681" s="1156"/>
      <c r="AN681" s="1156"/>
      <c r="AO681" s="1156"/>
      <c r="AP681" s="1156"/>
      <c r="AQ681" s="1156"/>
      <c r="AR681" s="1156"/>
      <c r="AS681" s="1156"/>
      <c r="AT681" s="1156"/>
      <c r="AU681" s="1156"/>
      <c r="AV681" s="1156"/>
      <c r="AW681" s="1156"/>
      <c r="AX681" s="1156"/>
      <c r="AY681" s="1156"/>
      <c r="AZ681" s="1156"/>
      <c r="BA681" s="1156"/>
      <c r="BB681" s="1156"/>
      <c r="BC681" s="1156"/>
      <c r="BD681" s="1156"/>
      <c r="BE681" s="1156"/>
      <c r="BF681" s="1156"/>
      <c r="BG681" s="1156"/>
      <c r="BH681" s="1156"/>
      <c r="BI681" s="1156"/>
      <c r="BJ681" s="1156"/>
      <c r="BK681" s="1156"/>
      <c r="BL681" s="1156"/>
      <c r="BM681" s="1156"/>
      <c r="BN681" s="1156"/>
      <c r="BO681" s="1156"/>
      <c r="BP681" s="1156"/>
      <c r="BQ681" s="1156"/>
      <c r="BR681" s="1156"/>
      <c r="BS681" s="1200"/>
      <c r="BT681" s="1156"/>
      <c r="BU681" s="1156"/>
      <c r="BV681" s="1156"/>
      <c r="BW681" s="1156"/>
      <c r="BX681" s="1156"/>
      <c r="BY681" s="1156"/>
      <c r="BZ681" s="1156"/>
      <c r="CA681" s="1156"/>
      <c r="CB681" s="1156"/>
      <c r="CC681" s="1156"/>
      <c r="CD681" s="1156"/>
      <c r="CE681" s="1156"/>
      <c r="CF681" s="1156"/>
      <c r="CG681" s="1156"/>
      <c r="CH681" s="1156"/>
      <c r="CI681" s="1156"/>
      <c r="CJ681" s="1156"/>
      <c r="CK681" s="1156"/>
      <c r="CL681" s="1156"/>
      <c r="CM681" s="1200"/>
      <c r="CN681" s="1200"/>
      <c r="CO681" s="1201"/>
      <c r="CQ681" s="2117"/>
    </row>
    <row r="682" spans="1:95" s="700" customFormat="1">
      <c r="A682" s="1137"/>
      <c r="B682" s="1155"/>
      <c r="C682" s="1131"/>
      <c r="D682" s="1131"/>
      <c r="E682" s="1132"/>
      <c r="F682" s="1150"/>
      <c r="G682" s="1149"/>
      <c r="H682" s="1135"/>
      <c r="I682" s="1156"/>
      <c r="J682" s="1156"/>
      <c r="K682" s="1156"/>
      <c r="L682" s="1156"/>
      <c r="M682" s="1156"/>
      <c r="N682" s="1156"/>
      <c r="O682" s="1156"/>
      <c r="P682" s="1156"/>
      <c r="Q682" s="1156"/>
      <c r="R682" s="1156"/>
      <c r="S682" s="1156"/>
      <c r="T682" s="1156"/>
      <c r="U682" s="1156"/>
      <c r="V682" s="1156"/>
      <c r="W682" s="1156"/>
      <c r="X682" s="1156"/>
      <c r="Y682" s="1156"/>
      <c r="Z682" s="1156"/>
      <c r="AA682" s="1156"/>
      <c r="AB682" s="1200"/>
      <c r="AC682" s="1200"/>
      <c r="AD682" s="1200"/>
      <c r="AE682" s="1200"/>
      <c r="AF682" s="1156"/>
      <c r="AG682" s="1156"/>
      <c r="AH682" s="1156"/>
      <c r="AI682" s="1156"/>
      <c r="AJ682" s="1156"/>
      <c r="AK682" s="1156"/>
      <c r="AL682" s="1156"/>
      <c r="AM682" s="1156"/>
      <c r="AN682" s="1156"/>
      <c r="AO682" s="1156"/>
      <c r="AP682" s="1156"/>
      <c r="AQ682" s="1156"/>
      <c r="AR682" s="1156"/>
      <c r="AS682" s="1156"/>
      <c r="AT682" s="1156"/>
      <c r="AU682" s="1156"/>
      <c r="AV682" s="1156"/>
      <c r="AW682" s="1156"/>
      <c r="AX682" s="1156"/>
      <c r="AY682" s="1156"/>
      <c r="AZ682" s="1156"/>
      <c r="BA682" s="1156"/>
      <c r="BB682" s="1156"/>
      <c r="BC682" s="1156"/>
      <c r="BD682" s="1156"/>
      <c r="BE682" s="1156"/>
      <c r="BF682" s="1156"/>
      <c r="BG682" s="1156"/>
      <c r="BH682" s="1156"/>
      <c r="BI682" s="1156"/>
      <c r="BJ682" s="1156"/>
      <c r="BK682" s="1156"/>
      <c r="BL682" s="1156"/>
      <c r="BM682" s="1156"/>
      <c r="BN682" s="1156"/>
      <c r="BO682" s="1156"/>
      <c r="BP682" s="1156"/>
      <c r="BQ682" s="1156"/>
      <c r="BR682" s="1156"/>
      <c r="BS682" s="1200"/>
      <c r="BT682" s="1156"/>
      <c r="BU682" s="1156"/>
      <c r="BV682" s="1156"/>
      <c r="BW682" s="1156"/>
      <c r="BX682" s="1156"/>
      <c r="BY682" s="1156"/>
      <c r="BZ682" s="1156"/>
      <c r="CA682" s="1156"/>
      <c r="CB682" s="1156"/>
      <c r="CC682" s="1156"/>
      <c r="CD682" s="1156"/>
      <c r="CE682" s="1156"/>
      <c r="CF682" s="1156"/>
      <c r="CG682" s="1156"/>
      <c r="CH682" s="1156"/>
      <c r="CI682" s="1156"/>
      <c r="CJ682" s="1156"/>
      <c r="CK682" s="1156"/>
      <c r="CL682" s="1156"/>
      <c r="CM682" s="1200"/>
      <c r="CN682" s="1200"/>
      <c r="CO682" s="1201"/>
      <c r="CQ682" s="2117"/>
    </row>
    <row r="683" spans="1:95" s="700" customFormat="1">
      <c r="A683" s="1137"/>
      <c r="B683" s="1155"/>
      <c r="C683" s="1131"/>
      <c r="D683" s="1131"/>
      <c r="E683" s="1132"/>
      <c r="F683" s="1150"/>
      <c r="G683" s="1149"/>
      <c r="H683" s="1135"/>
      <c r="I683" s="1156"/>
      <c r="J683" s="1156"/>
      <c r="K683" s="1156"/>
      <c r="L683" s="1156"/>
      <c r="M683" s="1156"/>
      <c r="N683" s="1156"/>
      <c r="O683" s="1156"/>
      <c r="P683" s="1156"/>
      <c r="Q683" s="1156"/>
      <c r="R683" s="1156"/>
      <c r="S683" s="1156"/>
      <c r="T683" s="1156"/>
      <c r="U683" s="1156"/>
      <c r="V683" s="1156"/>
      <c r="W683" s="1156"/>
      <c r="X683" s="1156"/>
      <c r="Y683" s="1156"/>
      <c r="Z683" s="1156"/>
      <c r="AA683" s="1156"/>
      <c r="AB683" s="1200"/>
      <c r="AC683" s="1200"/>
      <c r="AD683" s="1200"/>
      <c r="AE683" s="1200"/>
      <c r="AF683" s="1156"/>
      <c r="AG683" s="1156"/>
      <c r="AH683" s="1156"/>
      <c r="AI683" s="1156"/>
      <c r="AJ683" s="1156"/>
      <c r="AK683" s="1156"/>
      <c r="AL683" s="1156"/>
      <c r="AM683" s="1156"/>
      <c r="AN683" s="1156"/>
      <c r="AO683" s="1156"/>
      <c r="AP683" s="1156"/>
      <c r="AQ683" s="1156"/>
      <c r="AR683" s="1156"/>
      <c r="AS683" s="1156"/>
      <c r="AT683" s="1156"/>
      <c r="AU683" s="1156"/>
      <c r="AV683" s="1156"/>
      <c r="AW683" s="1156"/>
      <c r="AX683" s="1156"/>
      <c r="AY683" s="1156"/>
      <c r="AZ683" s="1156"/>
      <c r="BA683" s="1156"/>
      <c r="BB683" s="1156"/>
      <c r="BC683" s="1156"/>
      <c r="BD683" s="1156"/>
      <c r="BE683" s="1156"/>
      <c r="BF683" s="1156"/>
      <c r="BG683" s="1156"/>
      <c r="BH683" s="1156"/>
      <c r="BI683" s="1156"/>
      <c r="BJ683" s="1156"/>
      <c r="BK683" s="1156"/>
      <c r="BL683" s="1156"/>
      <c r="BM683" s="1156"/>
      <c r="BN683" s="1156"/>
      <c r="BO683" s="1156"/>
      <c r="BP683" s="1156"/>
      <c r="BQ683" s="1156"/>
      <c r="BR683" s="1156"/>
      <c r="BS683" s="1200"/>
      <c r="BT683" s="1156"/>
      <c r="BU683" s="1156"/>
      <c r="BV683" s="1156"/>
      <c r="BW683" s="1156"/>
      <c r="BX683" s="1156"/>
      <c r="BY683" s="1156"/>
      <c r="BZ683" s="1156"/>
      <c r="CA683" s="1156"/>
      <c r="CB683" s="1156"/>
      <c r="CC683" s="1156"/>
      <c r="CD683" s="1156"/>
      <c r="CE683" s="1156"/>
      <c r="CF683" s="1156"/>
      <c r="CG683" s="1156"/>
      <c r="CH683" s="1156"/>
      <c r="CI683" s="1156"/>
      <c r="CJ683" s="1156"/>
      <c r="CK683" s="1156"/>
      <c r="CL683" s="1156"/>
      <c r="CM683" s="1200"/>
      <c r="CN683" s="1200"/>
      <c r="CO683" s="1201"/>
      <c r="CQ683" s="2117"/>
    </row>
    <row r="684" spans="1:95" s="700" customFormat="1">
      <c r="A684" s="1137"/>
      <c r="B684" s="1155"/>
      <c r="C684" s="1131"/>
      <c r="D684" s="1131"/>
      <c r="E684" s="1132"/>
      <c r="F684" s="1150"/>
      <c r="G684" s="1149"/>
      <c r="H684" s="1135"/>
      <c r="I684" s="1156"/>
      <c r="J684" s="1156"/>
      <c r="K684" s="1156"/>
      <c r="L684" s="1156"/>
      <c r="M684" s="1156"/>
      <c r="N684" s="1156"/>
      <c r="O684" s="1156"/>
      <c r="P684" s="1156"/>
      <c r="Q684" s="1156"/>
      <c r="R684" s="1156"/>
      <c r="S684" s="1156"/>
      <c r="T684" s="1156"/>
      <c r="U684" s="1156"/>
      <c r="V684" s="1156"/>
      <c r="W684" s="1156"/>
      <c r="X684" s="1156"/>
      <c r="Y684" s="1156"/>
      <c r="Z684" s="1156"/>
      <c r="AA684" s="1156"/>
      <c r="AB684" s="1200"/>
      <c r="AC684" s="1200"/>
      <c r="AD684" s="1200"/>
      <c r="AE684" s="1200"/>
      <c r="AF684" s="1156"/>
      <c r="AG684" s="1156"/>
      <c r="AH684" s="1156"/>
      <c r="AI684" s="1156"/>
      <c r="AJ684" s="1156"/>
      <c r="AK684" s="1156"/>
      <c r="AL684" s="1156"/>
      <c r="AM684" s="1156"/>
      <c r="AN684" s="1156"/>
      <c r="AO684" s="1156"/>
      <c r="AP684" s="1156"/>
      <c r="AQ684" s="1156"/>
      <c r="AR684" s="1156"/>
      <c r="AS684" s="1156"/>
      <c r="AT684" s="1156"/>
      <c r="AU684" s="1156"/>
      <c r="AV684" s="1156"/>
      <c r="AW684" s="1156"/>
      <c r="AX684" s="1156"/>
      <c r="AY684" s="1156"/>
      <c r="AZ684" s="1156"/>
      <c r="BA684" s="1156"/>
      <c r="BB684" s="1156"/>
      <c r="BC684" s="1156"/>
      <c r="BD684" s="1156"/>
      <c r="BE684" s="1156"/>
      <c r="BF684" s="1156"/>
      <c r="BG684" s="1156"/>
      <c r="BH684" s="1156"/>
      <c r="BI684" s="1156"/>
      <c r="BJ684" s="1156"/>
      <c r="BK684" s="1156"/>
      <c r="BL684" s="1156"/>
      <c r="BM684" s="1156"/>
      <c r="BN684" s="1156"/>
      <c r="BO684" s="1156"/>
      <c r="BP684" s="1156"/>
      <c r="BQ684" s="1156"/>
      <c r="BR684" s="1156"/>
      <c r="BS684" s="1200"/>
      <c r="BT684" s="1156"/>
      <c r="BU684" s="1156"/>
      <c r="BV684" s="1156"/>
      <c r="BW684" s="1156"/>
      <c r="BX684" s="1156"/>
      <c r="BY684" s="1156"/>
      <c r="BZ684" s="1156"/>
      <c r="CA684" s="1156"/>
      <c r="CB684" s="1156"/>
      <c r="CC684" s="1156"/>
      <c r="CD684" s="1156"/>
      <c r="CE684" s="1156"/>
      <c r="CF684" s="1156"/>
      <c r="CG684" s="1156"/>
      <c r="CH684" s="1156"/>
      <c r="CI684" s="1156"/>
      <c r="CJ684" s="1156"/>
      <c r="CK684" s="1156"/>
      <c r="CL684" s="1156"/>
      <c r="CM684" s="1200"/>
      <c r="CN684" s="1200"/>
      <c r="CO684" s="1201"/>
      <c r="CQ684" s="2117"/>
    </row>
    <row r="685" spans="1:95" s="700" customFormat="1">
      <c r="A685" s="1137"/>
      <c r="B685" s="1155"/>
      <c r="C685" s="1131"/>
      <c r="D685" s="1131"/>
      <c r="E685" s="1132"/>
      <c r="F685" s="1150"/>
      <c r="G685" s="1149"/>
      <c r="H685" s="1135"/>
      <c r="I685" s="1156"/>
      <c r="J685" s="1156"/>
      <c r="K685" s="1156"/>
      <c r="L685" s="1156"/>
      <c r="M685" s="1156"/>
      <c r="N685" s="1156"/>
      <c r="O685" s="1156"/>
      <c r="P685" s="1156"/>
      <c r="Q685" s="1156"/>
      <c r="R685" s="1156"/>
      <c r="S685" s="1156"/>
      <c r="T685" s="1156"/>
      <c r="U685" s="1156"/>
      <c r="V685" s="1156"/>
      <c r="W685" s="1156"/>
      <c r="X685" s="1156"/>
      <c r="Y685" s="1156"/>
      <c r="Z685" s="1156"/>
      <c r="AA685" s="1156"/>
      <c r="AB685" s="1200"/>
      <c r="AC685" s="1200"/>
      <c r="AD685" s="1200"/>
      <c r="AE685" s="1200"/>
      <c r="AF685" s="1156"/>
      <c r="AG685" s="1156"/>
      <c r="AH685" s="1156"/>
      <c r="AI685" s="1156"/>
      <c r="AJ685" s="1156"/>
      <c r="AK685" s="1156"/>
      <c r="AL685" s="1156"/>
      <c r="AM685" s="1156"/>
      <c r="AN685" s="1156"/>
      <c r="AO685" s="1156"/>
      <c r="AP685" s="1156"/>
      <c r="AQ685" s="1156"/>
      <c r="AR685" s="1156"/>
      <c r="AS685" s="1156"/>
      <c r="AT685" s="1156"/>
      <c r="AU685" s="1156"/>
      <c r="AV685" s="1156"/>
      <c r="AW685" s="1156"/>
      <c r="AX685" s="1156"/>
      <c r="AY685" s="1156"/>
      <c r="AZ685" s="1156"/>
      <c r="BA685" s="1156"/>
      <c r="BB685" s="1156"/>
      <c r="BC685" s="1156"/>
      <c r="BD685" s="1156"/>
      <c r="BE685" s="1156"/>
      <c r="BF685" s="1156"/>
      <c r="BG685" s="1156"/>
      <c r="BH685" s="1156"/>
      <c r="BI685" s="1156"/>
      <c r="BJ685" s="1156"/>
      <c r="BK685" s="1156"/>
      <c r="BL685" s="1156"/>
      <c r="BM685" s="1156"/>
      <c r="BN685" s="1156"/>
      <c r="BO685" s="1156"/>
      <c r="BP685" s="1156"/>
      <c r="BQ685" s="1156"/>
      <c r="BR685" s="1156"/>
      <c r="BS685" s="1200"/>
      <c r="BT685" s="1156"/>
      <c r="BU685" s="1156"/>
      <c r="BV685" s="1156"/>
      <c r="BW685" s="1156"/>
      <c r="BX685" s="1156"/>
      <c r="BY685" s="1156"/>
      <c r="BZ685" s="1156"/>
      <c r="CA685" s="1156"/>
      <c r="CB685" s="1156"/>
      <c r="CC685" s="1156"/>
      <c r="CD685" s="1156"/>
      <c r="CE685" s="1156"/>
      <c r="CF685" s="1156"/>
      <c r="CG685" s="1156"/>
      <c r="CH685" s="1156"/>
      <c r="CI685" s="1156"/>
      <c r="CJ685" s="1156"/>
      <c r="CK685" s="1156"/>
      <c r="CL685" s="1156"/>
      <c r="CM685" s="1200"/>
      <c r="CN685" s="1200"/>
      <c r="CO685" s="1201"/>
      <c r="CQ685" s="2117"/>
    </row>
    <row r="686" spans="1:95" s="700" customFormat="1">
      <c r="A686" s="1137"/>
      <c r="B686" s="1155"/>
      <c r="C686" s="1131"/>
      <c r="D686" s="1131"/>
      <c r="E686" s="1132"/>
      <c r="F686" s="1150"/>
      <c r="G686" s="1149"/>
      <c r="H686" s="1135"/>
      <c r="I686" s="1156"/>
      <c r="J686" s="1156"/>
      <c r="K686" s="1156"/>
      <c r="L686" s="1156"/>
      <c r="M686" s="1156"/>
      <c r="N686" s="1156"/>
      <c r="O686" s="1156"/>
      <c r="P686" s="1156"/>
      <c r="Q686" s="1156"/>
      <c r="R686" s="1156"/>
      <c r="S686" s="1156"/>
      <c r="T686" s="1156"/>
      <c r="U686" s="1156"/>
      <c r="V686" s="1156"/>
      <c r="W686" s="1156"/>
      <c r="X686" s="1156"/>
      <c r="Y686" s="1156"/>
      <c r="Z686" s="1156"/>
      <c r="AA686" s="1156"/>
      <c r="AB686" s="1200"/>
      <c r="AC686" s="1200"/>
      <c r="AD686" s="1200"/>
      <c r="AE686" s="1200"/>
      <c r="AF686" s="1156"/>
      <c r="AG686" s="1156"/>
      <c r="AH686" s="1156"/>
      <c r="AI686" s="1156"/>
      <c r="AJ686" s="1156"/>
      <c r="AK686" s="1156"/>
      <c r="AL686" s="1156"/>
      <c r="AM686" s="1156"/>
      <c r="AN686" s="1156"/>
      <c r="AO686" s="1156"/>
      <c r="AP686" s="1156"/>
      <c r="AQ686" s="1156"/>
      <c r="AR686" s="1156"/>
      <c r="AS686" s="1156"/>
      <c r="AT686" s="1156"/>
      <c r="AU686" s="1156"/>
      <c r="AV686" s="1156"/>
      <c r="AW686" s="1156"/>
      <c r="AX686" s="1156"/>
      <c r="AY686" s="1156"/>
      <c r="AZ686" s="1156"/>
      <c r="BA686" s="1156"/>
      <c r="BB686" s="1156"/>
      <c r="BC686" s="1156"/>
      <c r="BD686" s="1156"/>
      <c r="BE686" s="1156"/>
      <c r="BF686" s="1156"/>
      <c r="BG686" s="1156"/>
      <c r="BH686" s="1156"/>
      <c r="BI686" s="1156"/>
      <c r="BJ686" s="1156"/>
      <c r="BK686" s="1156"/>
      <c r="BL686" s="1156"/>
      <c r="BM686" s="1156"/>
      <c r="BN686" s="1156"/>
      <c r="BO686" s="1156"/>
      <c r="BP686" s="1156"/>
      <c r="BQ686" s="1156"/>
      <c r="BR686" s="1156"/>
      <c r="BS686" s="1200"/>
      <c r="BT686" s="1156"/>
      <c r="BU686" s="1156"/>
      <c r="BV686" s="1156"/>
      <c r="BW686" s="1156"/>
      <c r="BX686" s="1156"/>
      <c r="BY686" s="1156"/>
      <c r="BZ686" s="1156"/>
      <c r="CA686" s="1156"/>
      <c r="CB686" s="1156"/>
      <c r="CC686" s="1156"/>
      <c r="CD686" s="1156"/>
      <c r="CE686" s="1156"/>
      <c r="CF686" s="1156"/>
      <c r="CG686" s="1156"/>
      <c r="CH686" s="1156"/>
      <c r="CI686" s="1156"/>
      <c r="CJ686" s="1156"/>
      <c r="CK686" s="1156"/>
      <c r="CL686" s="1156"/>
      <c r="CM686" s="1200"/>
      <c r="CN686" s="1200"/>
      <c r="CO686" s="1201"/>
      <c r="CQ686" s="2117"/>
    </row>
    <row r="687" spans="1:95" s="700" customFormat="1">
      <c r="A687" s="1137"/>
      <c r="B687" s="1155"/>
      <c r="C687" s="1131"/>
      <c r="D687" s="1131"/>
      <c r="E687" s="1132"/>
      <c r="F687" s="1150"/>
      <c r="G687" s="1149"/>
      <c r="H687" s="1135"/>
      <c r="I687" s="1156"/>
      <c r="J687" s="1156"/>
      <c r="K687" s="1156"/>
      <c r="L687" s="1156"/>
      <c r="M687" s="1156"/>
      <c r="N687" s="1156"/>
      <c r="O687" s="1156"/>
      <c r="P687" s="1156"/>
      <c r="Q687" s="1156"/>
      <c r="R687" s="1156"/>
      <c r="S687" s="1156"/>
      <c r="T687" s="1156"/>
      <c r="U687" s="1156"/>
      <c r="V687" s="1156"/>
      <c r="W687" s="1156"/>
      <c r="X687" s="1156"/>
      <c r="Y687" s="1156"/>
      <c r="Z687" s="1156"/>
      <c r="AA687" s="1156"/>
      <c r="AB687" s="1200"/>
      <c r="AC687" s="1200"/>
      <c r="AD687" s="1200"/>
      <c r="AE687" s="1200"/>
      <c r="AF687" s="1156"/>
      <c r="AG687" s="1156"/>
      <c r="AH687" s="1156"/>
      <c r="AI687" s="1156"/>
      <c r="AJ687" s="1156"/>
      <c r="AK687" s="1156"/>
      <c r="AL687" s="1156"/>
      <c r="AM687" s="1156"/>
      <c r="AN687" s="1156"/>
      <c r="AO687" s="1156"/>
      <c r="AP687" s="1156"/>
      <c r="AQ687" s="1156"/>
      <c r="AR687" s="1156"/>
      <c r="AS687" s="1156"/>
      <c r="AT687" s="1156"/>
      <c r="AU687" s="1156"/>
      <c r="AV687" s="1156"/>
      <c r="AW687" s="1156"/>
      <c r="AX687" s="1156"/>
      <c r="AY687" s="1156"/>
      <c r="AZ687" s="1156"/>
      <c r="BA687" s="1156"/>
      <c r="BB687" s="1156"/>
      <c r="BC687" s="1156"/>
      <c r="BD687" s="1156"/>
      <c r="BE687" s="1156"/>
      <c r="BF687" s="1156"/>
      <c r="BG687" s="1156"/>
      <c r="BH687" s="1156"/>
      <c r="BI687" s="1156"/>
      <c r="BJ687" s="1156"/>
      <c r="BK687" s="1156"/>
      <c r="BL687" s="1156"/>
      <c r="BM687" s="1156"/>
      <c r="BN687" s="1156"/>
      <c r="BO687" s="1156"/>
      <c r="BP687" s="1156"/>
      <c r="BQ687" s="1156"/>
      <c r="BR687" s="1156"/>
      <c r="BS687" s="1200"/>
      <c r="BT687" s="1156"/>
      <c r="BU687" s="1156"/>
      <c r="BV687" s="1156"/>
      <c r="BW687" s="1156"/>
      <c r="BX687" s="1156"/>
      <c r="BY687" s="1156"/>
      <c r="BZ687" s="1156"/>
      <c r="CA687" s="1156"/>
      <c r="CB687" s="1156"/>
      <c r="CC687" s="1156"/>
      <c r="CD687" s="1156"/>
      <c r="CE687" s="1156"/>
      <c r="CF687" s="1156"/>
      <c r="CG687" s="1156"/>
      <c r="CH687" s="1156"/>
      <c r="CI687" s="1156"/>
      <c r="CJ687" s="1156"/>
      <c r="CK687" s="1156"/>
      <c r="CL687" s="1156"/>
      <c r="CM687" s="1200"/>
      <c r="CN687" s="1200"/>
      <c r="CO687" s="1201"/>
      <c r="CQ687" s="2117"/>
    </row>
    <row r="688" spans="1:95" s="700" customFormat="1">
      <c r="A688" s="1137"/>
      <c r="B688" s="1155"/>
      <c r="C688" s="1131"/>
      <c r="D688" s="1131"/>
      <c r="E688" s="1132"/>
      <c r="F688" s="1150"/>
      <c r="G688" s="1149"/>
      <c r="H688" s="1135"/>
      <c r="I688" s="1156"/>
      <c r="J688" s="1156"/>
      <c r="K688" s="1156"/>
      <c r="L688" s="1156"/>
      <c r="M688" s="1156"/>
      <c r="N688" s="1156"/>
      <c r="O688" s="1156"/>
      <c r="P688" s="1156"/>
      <c r="Q688" s="1156"/>
      <c r="R688" s="1156"/>
      <c r="S688" s="1156"/>
      <c r="T688" s="1156"/>
      <c r="U688" s="1156"/>
      <c r="V688" s="1156"/>
      <c r="W688" s="1156"/>
      <c r="X688" s="1156"/>
      <c r="Y688" s="1156"/>
      <c r="Z688" s="1156"/>
      <c r="AA688" s="1156"/>
      <c r="AB688" s="1200"/>
      <c r="AC688" s="1200"/>
      <c r="AD688" s="1200"/>
      <c r="AE688" s="1200"/>
      <c r="AF688" s="1156"/>
      <c r="AG688" s="1156"/>
      <c r="AH688" s="1156"/>
      <c r="AI688" s="1156"/>
      <c r="AJ688" s="1156"/>
      <c r="AK688" s="1156"/>
      <c r="AL688" s="1156"/>
      <c r="AM688" s="1156"/>
      <c r="AN688" s="1156"/>
      <c r="AO688" s="1156"/>
      <c r="AP688" s="1156"/>
      <c r="AQ688" s="1156"/>
      <c r="AR688" s="1156"/>
      <c r="AS688" s="1156"/>
      <c r="AT688" s="1156"/>
      <c r="AU688" s="1156"/>
      <c r="AV688" s="1156"/>
      <c r="AW688" s="1156"/>
      <c r="AX688" s="1156"/>
      <c r="AY688" s="1156"/>
      <c r="AZ688" s="1156"/>
      <c r="BA688" s="1156"/>
      <c r="BB688" s="1156"/>
      <c r="BC688" s="1156"/>
      <c r="BD688" s="1156"/>
      <c r="BE688" s="1156"/>
      <c r="BF688" s="1156"/>
      <c r="BG688" s="1156"/>
      <c r="BH688" s="1156"/>
      <c r="BI688" s="1156"/>
      <c r="BJ688" s="1156"/>
      <c r="BK688" s="1156"/>
      <c r="BL688" s="1156"/>
      <c r="BM688" s="1156"/>
      <c r="BN688" s="1156"/>
      <c r="BO688" s="1156"/>
      <c r="BP688" s="1156"/>
      <c r="BQ688" s="1156"/>
      <c r="BR688" s="1156"/>
      <c r="BS688" s="1200"/>
      <c r="BT688" s="1156"/>
      <c r="BU688" s="1156"/>
      <c r="BV688" s="1156"/>
      <c r="BW688" s="1156"/>
      <c r="BX688" s="1156"/>
      <c r="BY688" s="1156"/>
      <c r="BZ688" s="1156"/>
      <c r="CA688" s="1156"/>
      <c r="CB688" s="1156"/>
      <c r="CC688" s="1156"/>
      <c r="CD688" s="1156"/>
      <c r="CE688" s="1156"/>
      <c r="CF688" s="1156"/>
      <c r="CG688" s="1156"/>
      <c r="CH688" s="1156"/>
      <c r="CI688" s="1156"/>
      <c r="CJ688" s="1156"/>
      <c r="CK688" s="1156"/>
      <c r="CL688" s="1156"/>
      <c r="CM688" s="1200"/>
      <c r="CN688" s="1200"/>
      <c r="CO688" s="1201"/>
      <c r="CQ688" s="2117"/>
    </row>
    <row r="689" spans="1:95" s="700" customFormat="1">
      <c r="A689" s="1137"/>
      <c r="B689" s="1155"/>
      <c r="C689" s="1131"/>
      <c r="D689" s="1131"/>
      <c r="E689" s="1132"/>
      <c r="F689" s="1150"/>
      <c r="G689" s="1149"/>
      <c r="H689" s="1135"/>
      <c r="I689" s="1156"/>
      <c r="J689" s="1156"/>
      <c r="K689" s="1156"/>
      <c r="L689" s="1156"/>
      <c r="M689" s="1156"/>
      <c r="N689" s="1156"/>
      <c r="O689" s="1156"/>
      <c r="P689" s="1156"/>
      <c r="Q689" s="1156"/>
      <c r="R689" s="1156"/>
      <c r="S689" s="1156"/>
      <c r="T689" s="1156"/>
      <c r="U689" s="1156"/>
      <c r="V689" s="1156"/>
      <c r="W689" s="1156"/>
      <c r="X689" s="1156"/>
      <c r="Y689" s="1156"/>
      <c r="Z689" s="1156"/>
      <c r="AA689" s="1156"/>
      <c r="AB689" s="1200"/>
      <c r="AC689" s="1200"/>
      <c r="AD689" s="1200"/>
      <c r="AE689" s="1200"/>
      <c r="AF689" s="1156"/>
      <c r="AG689" s="1156"/>
      <c r="AH689" s="1156"/>
      <c r="AI689" s="1156"/>
      <c r="AJ689" s="1156"/>
      <c r="AK689" s="1156"/>
      <c r="AL689" s="1156"/>
      <c r="AM689" s="1156"/>
      <c r="AN689" s="1156"/>
      <c r="AO689" s="1156"/>
      <c r="AP689" s="1156"/>
      <c r="AQ689" s="1156"/>
      <c r="AR689" s="1156"/>
      <c r="AS689" s="1156"/>
      <c r="AT689" s="1156"/>
      <c r="AU689" s="1156"/>
      <c r="AV689" s="1156"/>
      <c r="AW689" s="1156"/>
      <c r="AX689" s="1156"/>
      <c r="AY689" s="1156"/>
      <c r="AZ689" s="1156"/>
      <c r="BA689" s="1156"/>
      <c r="BB689" s="1156"/>
      <c r="BC689" s="1156"/>
      <c r="BD689" s="1156"/>
      <c r="BE689" s="1156"/>
      <c r="BF689" s="1156"/>
      <c r="BG689" s="1156"/>
      <c r="BH689" s="1156"/>
      <c r="BI689" s="1156"/>
      <c r="BJ689" s="1156"/>
      <c r="BK689" s="1156"/>
      <c r="BL689" s="1156"/>
      <c r="BM689" s="1156"/>
      <c r="BN689" s="1156"/>
      <c r="BO689" s="1156"/>
      <c r="BP689" s="1156"/>
      <c r="BQ689" s="1156"/>
      <c r="BR689" s="1156"/>
      <c r="BS689" s="1200"/>
      <c r="BT689" s="1156"/>
      <c r="BU689" s="1156"/>
      <c r="BV689" s="1156"/>
      <c r="BW689" s="1156"/>
      <c r="BX689" s="1156"/>
      <c r="BY689" s="1156"/>
      <c r="BZ689" s="1156"/>
      <c r="CA689" s="1156"/>
      <c r="CB689" s="1156"/>
      <c r="CC689" s="1156"/>
      <c r="CD689" s="1156"/>
      <c r="CE689" s="1156"/>
      <c r="CF689" s="1156"/>
      <c r="CG689" s="1156"/>
      <c r="CH689" s="1156"/>
      <c r="CI689" s="1156"/>
      <c r="CJ689" s="1156"/>
      <c r="CK689" s="1156"/>
      <c r="CL689" s="1156"/>
      <c r="CM689" s="1200"/>
      <c r="CN689" s="1200"/>
      <c r="CO689" s="1201"/>
      <c r="CQ689" s="2117"/>
    </row>
    <row r="690" spans="1:95" s="700" customFormat="1">
      <c r="A690" s="1137"/>
      <c r="B690" s="1155"/>
      <c r="C690" s="1131"/>
      <c r="D690" s="1131"/>
      <c r="E690" s="1132"/>
      <c r="F690" s="1150"/>
      <c r="G690" s="1149"/>
      <c r="H690" s="1135"/>
      <c r="I690" s="1156"/>
      <c r="J690" s="1156"/>
      <c r="K690" s="1156"/>
      <c r="L690" s="1156"/>
      <c r="M690" s="1156"/>
      <c r="N690" s="1156"/>
      <c r="O690" s="1156"/>
      <c r="P690" s="1156"/>
      <c r="Q690" s="1156"/>
      <c r="R690" s="1156"/>
      <c r="S690" s="1156"/>
      <c r="T690" s="1156"/>
      <c r="U690" s="1156"/>
      <c r="V690" s="1156"/>
      <c r="W690" s="1156"/>
      <c r="X690" s="1156"/>
      <c r="Y690" s="1156"/>
      <c r="Z690" s="1156"/>
      <c r="AA690" s="1156"/>
      <c r="AB690" s="1200"/>
      <c r="AC690" s="1200"/>
      <c r="AD690" s="1200"/>
      <c r="AE690" s="1200"/>
      <c r="AF690" s="1156"/>
      <c r="AG690" s="1156"/>
      <c r="AH690" s="1156"/>
      <c r="AI690" s="1156"/>
      <c r="AJ690" s="1156"/>
      <c r="AK690" s="1156"/>
      <c r="AL690" s="1156"/>
      <c r="AM690" s="1156"/>
      <c r="AN690" s="1156"/>
      <c r="AO690" s="1156"/>
      <c r="AP690" s="1156"/>
      <c r="AQ690" s="1156"/>
      <c r="AR690" s="1156"/>
      <c r="AS690" s="1156"/>
      <c r="AT690" s="1156"/>
      <c r="AU690" s="1156"/>
      <c r="AV690" s="1156"/>
      <c r="AW690" s="1156"/>
      <c r="AX690" s="1156"/>
      <c r="AY690" s="1156"/>
      <c r="AZ690" s="1156"/>
      <c r="BA690" s="1156"/>
      <c r="BB690" s="1156"/>
      <c r="BC690" s="1156"/>
      <c r="BD690" s="1156"/>
      <c r="BE690" s="1156"/>
      <c r="BF690" s="1156"/>
      <c r="BG690" s="1156"/>
      <c r="BH690" s="1156"/>
      <c r="BI690" s="1156"/>
      <c r="BJ690" s="1156"/>
      <c r="BK690" s="1156"/>
      <c r="BL690" s="1156"/>
      <c r="BM690" s="1156"/>
      <c r="BN690" s="1156"/>
      <c r="BO690" s="1156"/>
      <c r="BP690" s="1156"/>
      <c r="BQ690" s="1156"/>
      <c r="BR690" s="1156"/>
      <c r="BS690" s="1200"/>
      <c r="BT690" s="1156"/>
      <c r="BU690" s="1156"/>
      <c r="BV690" s="1156"/>
      <c r="BW690" s="1156"/>
      <c r="BX690" s="1156"/>
      <c r="BY690" s="1156"/>
      <c r="BZ690" s="1156"/>
      <c r="CA690" s="1156"/>
      <c r="CB690" s="1156"/>
      <c r="CC690" s="1156"/>
      <c r="CD690" s="1156"/>
      <c r="CE690" s="1156"/>
      <c r="CF690" s="1156"/>
      <c r="CG690" s="1156"/>
      <c r="CH690" s="1156"/>
      <c r="CI690" s="1156"/>
      <c r="CJ690" s="1156"/>
      <c r="CK690" s="1156"/>
      <c r="CL690" s="1156"/>
      <c r="CM690" s="1200"/>
      <c r="CN690" s="1200"/>
      <c r="CO690" s="1201"/>
      <c r="CQ690" s="2117"/>
    </row>
    <row r="691" spans="1:95" s="700" customFormat="1">
      <c r="A691" s="1137"/>
      <c r="B691" s="1155"/>
      <c r="C691" s="1131"/>
      <c r="D691" s="1131"/>
      <c r="E691" s="1132"/>
      <c r="F691" s="1150"/>
      <c r="G691" s="1149"/>
      <c r="H691" s="1135"/>
      <c r="I691" s="1156"/>
      <c r="J691" s="1156"/>
      <c r="K691" s="1156"/>
      <c r="L691" s="1156"/>
      <c r="M691" s="1156"/>
      <c r="N691" s="1156"/>
      <c r="O691" s="1156"/>
      <c r="P691" s="1156"/>
      <c r="Q691" s="1156"/>
      <c r="R691" s="1156"/>
      <c r="S691" s="1156"/>
      <c r="T691" s="1156"/>
      <c r="U691" s="1156"/>
      <c r="V691" s="1156"/>
      <c r="W691" s="1156"/>
      <c r="X691" s="1156"/>
      <c r="Y691" s="1156"/>
      <c r="Z691" s="1156"/>
      <c r="AA691" s="1156"/>
      <c r="AB691" s="1200"/>
      <c r="AC691" s="1200"/>
      <c r="AD691" s="1200"/>
      <c r="AE691" s="1200"/>
      <c r="AF691" s="1156"/>
      <c r="AG691" s="1156"/>
      <c r="AH691" s="1156"/>
      <c r="AI691" s="1156"/>
      <c r="AJ691" s="1156"/>
      <c r="AK691" s="1156"/>
      <c r="AL691" s="1156"/>
      <c r="AM691" s="1156"/>
      <c r="AN691" s="1156"/>
      <c r="AO691" s="1156"/>
      <c r="AP691" s="1156"/>
      <c r="AQ691" s="1156"/>
      <c r="AR691" s="1156"/>
      <c r="AS691" s="1156"/>
      <c r="AT691" s="1156"/>
      <c r="AU691" s="1156"/>
      <c r="AV691" s="1156"/>
      <c r="AW691" s="1156"/>
      <c r="AX691" s="1156"/>
      <c r="AY691" s="1156"/>
      <c r="AZ691" s="1156"/>
      <c r="BA691" s="1156"/>
      <c r="BB691" s="1156"/>
      <c r="BC691" s="1156"/>
      <c r="BD691" s="1156"/>
      <c r="BE691" s="1156"/>
      <c r="BF691" s="1156"/>
      <c r="BG691" s="1156"/>
      <c r="BH691" s="1156"/>
      <c r="BI691" s="1156"/>
      <c r="BJ691" s="1156"/>
      <c r="BK691" s="1156"/>
      <c r="BL691" s="1156"/>
      <c r="BM691" s="1156"/>
      <c r="BN691" s="1156"/>
      <c r="BO691" s="1156"/>
      <c r="BP691" s="1156"/>
      <c r="BQ691" s="1156"/>
      <c r="BR691" s="1156"/>
      <c r="BS691" s="1200"/>
      <c r="BT691" s="1156"/>
      <c r="BU691" s="1156"/>
      <c r="BV691" s="1156"/>
      <c r="BW691" s="1156"/>
      <c r="BX691" s="1156"/>
      <c r="BY691" s="1156"/>
      <c r="BZ691" s="1156"/>
      <c r="CA691" s="1156"/>
      <c r="CB691" s="1156"/>
      <c r="CC691" s="1156"/>
      <c r="CD691" s="1156"/>
      <c r="CE691" s="1156"/>
      <c r="CF691" s="1156"/>
      <c r="CG691" s="1156"/>
      <c r="CH691" s="1156"/>
      <c r="CI691" s="1156"/>
      <c r="CJ691" s="1156"/>
      <c r="CK691" s="1156"/>
      <c r="CL691" s="1156"/>
      <c r="CM691" s="1200"/>
      <c r="CN691" s="1200"/>
      <c r="CO691" s="1201"/>
      <c r="CQ691" s="2117"/>
    </row>
    <row r="692" spans="1:95" s="700" customFormat="1">
      <c r="A692" s="1137"/>
      <c r="B692" s="1155"/>
      <c r="C692" s="1131"/>
      <c r="D692" s="1131"/>
      <c r="E692" s="1132"/>
      <c r="F692" s="1150"/>
      <c r="G692" s="1149"/>
      <c r="H692" s="1135"/>
      <c r="I692" s="1156"/>
      <c r="J692" s="1156"/>
      <c r="K692" s="1156"/>
      <c r="L692" s="1156"/>
      <c r="M692" s="1156"/>
      <c r="N692" s="1156"/>
      <c r="O692" s="1156"/>
      <c r="P692" s="1156"/>
      <c r="Q692" s="1156"/>
      <c r="R692" s="1156"/>
      <c r="S692" s="1156"/>
      <c r="T692" s="1156"/>
      <c r="U692" s="1156"/>
      <c r="V692" s="1156"/>
      <c r="W692" s="1156"/>
      <c r="X692" s="1156"/>
      <c r="Y692" s="1156"/>
      <c r="Z692" s="1156"/>
      <c r="AA692" s="1156"/>
      <c r="AB692" s="1200"/>
      <c r="AC692" s="1200"/>
      <c r="AD692" s="1200"/>
      <c r="AE692" s="1200"/>
      <c r="AF692" s="1156"/>
      <c r="AG692" s="1156"/>
      <c r="AH692" s="1156"/>
      <c r="AI692" s="1156"/>
      <c r="AJ692" s="1156"/>
      <c r="AK692" s="1156"/>
      <c r="AL692" s="1156"/>
      <c r="AM692" s="1156"/>
      <c r="AN692" s="1156"/>
      <c r="AO692" s="1156"/>
      <c r="AP692" s="1156"/>
      <c r="AQ692" s="1156"/>
      <c r="AR692" s="1156"/>
      <c r="AS692" s="1156"/>
      <c r="AT692" s="1156"/>
      <c r="AU692" s="1156"/>
      <c r="AV692" s="1156"/>
      <c r="AW692" s="1156"/>
      <c r="AX692" s="1156"/>
      <c r="AY692" s="1156"/>
      <c r="AZ692" s="1156"/>
      <c r="BA692" s="1156"/>
      <c r="BB692" s="1156"/>
      <c r="BC692" s="1156"/>
      <c r="BD692" s="1156"/>
      <c r="BE692" s="1156"/>
      <c r="BF692" s="1156"/>
      <c r="BG692" s="1156"/>
      <c r="BH692" s="1156"/>
      <c r="BI692" s="1156"/>
      <c r="BJ692" s="1156"/>
      <c r="BK692" s="1156"/>
      <c r="BL692" s="1156"/>
      <c r="BM692" s="1156"/>
      <c r="BN692" s="1156"/>
      <c r="BO692" s="1156"/>
      <c r="BP692" s="1156"/>
      <c r="BQ692" s="1156"/>
      <c r="BR692" s="1156"/>
      <c r="BS692" s="1200"/>
      <c r="BT692" s="1156"/>
      <c r="BU692" s="1156"/>
      <c r="BV692" s="1156"/>
      <c r="BW692" s="1156"/>
      <c r="BX692" s="1156"/>
      <c r="BY692" s="1156"/>
      <c r="BZ692" s="1156"/>
      <c r="CA692" s="1156"/>
      <c r="CB692" s="1156"/>
      <c r="CC692" s="1156"/>
      <c r="CD692" s="1156"/>
      <c r="CE692" s="1156"/>
      <c r="CF692" s="1156"/>
      <c r="CG692" s="1156"/>
      <c r="CH692" s="1156"/>
      <c r="CI692" s="1156"/>
      <c r="CJ692" s="1156"/>
      <c r="CK692" s="1156"/>
      <c r="CL692" s="1156"/>
      <c r="CM692" s="1200"/>
      <c r="CN692" s="1200"/>
      <c r="CO692" s="1201"/>
      <c r="CQ692" s="2117"/>
    </row>
    <row r="693" spans="1:95" s="700" customFormat="1">
      <c r="A693" s="1137"/>
      <c r="B693" s="1155"/>
      <c r="C693" s="1131"/>
      <c r="D693" s="1131"/>
      <c r="E693" s="1132"/>
      <c r="F693" s="1150"/>
      <c r="G693" s="1149"/>
      <c r="H693" s="1135"/>
      <c r="I693" s="1156"/>
      <c r="J693" s="1156"/>
      <c r="K693" s="1156"/>
      <c r="L693" s="1156"/>
      <c r="M693" s="1156"/>
      <c r="N693" s="1156"/>
      <c r="O693" s="1156"/>
      <c r="P693" s="1156"/>
      <c r="Q693" s="1156"/>
      <c r="R693" s="1156"/>
      <c r="S693" s="1156"/>
      <c r="T693" s="1156"/>
      <c r="U693" s="1156"/>
      <c r="V693" s="1156"/>
      <c r="W693" s="1156"/>
      <c r="X693" s="1156"/>
      <c r="Y693" s="1156"/>
      <c r="Z693" s="1156"/>
      <c r="AA693" s="1156"/>
      <c r="AB693" s="1200"/>
      <c r="AC693" s="1200"/>
      <c r="AD693" s="1200"/>
      <c r="AE693" s="1200"/>
      <c r="AF693" s="1156"/>
      <c r="AG693" s="1156"/>
      <c r="AH693" s="1156"/>
      <c r="AI693" s="1156"/>
      <c r="AJ693" s="1156"/>
      <c r="AK693" s="1156"/>
      <c r="AL693" s="1156"/>
      <c r="AM693" s="1156"/>
      <c r="AN693" s="1156"/>
      <c r="AO693" s="1156"/>
      <c r="AP693" s="1156"/>
      <c r="AQ693" s="1156"/>
      <c r="AR693" s="1156"/>
      <c r="AS693" s="1156"/>
      <c r="AT693" s="1156"/>
      <c r="AU693" s="1156"/>
      <c r="AV693" s="1156"/>
      <c r="AW693" s="1156"/>
      <c r="AX693" s="1156"/>
      <c r="AY693" s="1156"/>
      <c r="AZ693" s="1156"/>
      <c r="BA693" s="1156"/>
      <c r="BB693" s="1156"/>
      <c r="BC693" s="1156"/>
      <c r="BD693" s="1156"/>
      <c r="BE693" s="1156"/>
      <c r="BF693" s="1156"/>
      <c r="BG693" s="1156"/>
      <c r="BH693" s="1156"/>
      <c r="BI693" s="1156"/>
      <c r="BJ693" s="1156"/>
      <c r="BK693" s="1156"/>
      <c r="BL693" s="1156"/>
      <c r="BM693" s="1156"/>
      <c r="BN693" s="1156"/>
      <c r="BO693" s="1156"/>
      <c r="BP693" s="1156"/>
      <c r="BQ693" s="1156"/>
      <c r="BR693" s="1156"/>
      <c r="BS693" s="1200"/>
      <c r="BT693" s="1156"/>
      <c r="BU693" s="1156"/>
      <c r="BV693" s="1156"/>
      <c r="BW693" s="1156"/>
      <c r="BX693" s="1156"/>
      <c r="BY693" s="1156"/>
      <c r="BZ693" s="1156"/>
      <c r="CA693" s="1156"/>
      <c r="CB693" s="1156"/>
      <c r="CC693" s="1156"/>
      <c r="CD693" s="1156"/>
      <c r="CE693" s="1156"/>
      <c r="CF693" s="1156"/>
      <c r="CG693" s="1156"/>
      <c r="CH693" s="1156"/>
      <c r="CI693" s="1156"/>
      <c r="CJ693" s="1156"/>
      <c r="CK693" s="1156"/>
      <c r="CL693" s="1156"/>
      <c r="CM693" s="1200"/>
      <c r="CN693" s="1200"/>
      <c r="CO693" s="1201"/>
      <c r="CQ693" s="2117"/>
    </row>
    <row r="694" spans="1:95" s="700" customFormat="1">
      <c r="A694" s="1137"/>
      <c r="B694" s="1155"/>
      <c r="C694" s="1131"/>
      <c r="D694" s="1131"/>
      <c r="E694" s="1132"/>
      <c r="F694" s="1150"/>
      <c r="G694" s="1149"/>
      <c r="H694" s="1135"/>
      <c r="I694" s="1156"/>
      <c r="J694" s="1156"/>
      <c r="K694" s="1156"/>
      <c r="L694" s="1156"/>
      <c r="M694" s="1156"/>
      <c r="N694" s="1156"/>
      <c r="O694" s="1156"/>
      <c r="P694" s="1156"/>
      <c r="Q694" s="1156"/>
      <c r="R694" s="1156"/>
      <c r="S694" s="1156"/>
      <c r="T694" s="1156"/>
      <c r="U694" s="1156"/>
      <c r="V694" s="1156"/>
      <c r="W694" s="1156"/>
      <c r="X694" s="1156"/>
      <c r="Y694" s="1156"/>
      <c r="Z694" s="1156"/>
      <c r="AA694" s="1156"/>
      <c r="AB694" s="1200"/>
      <c r="AC694" s="1200"/>
      <c r="AD694" s="1200"/>
      <c r="AE694" s="1200"/>
      <c r="AF694" s="1156"/>
      <c r="AG694" s="1156"/>
      <c r="AH694" s="1156"/>
      <c r="AI694" s="1156"/>
      <c r="AJ694" s="1156"/>
      <c r="AK694" s="1156"/>
      <c r="AL694" s="1156"/>
      <c r="AM694" s="1156"/>
      <c r="AN694" s="1156"/>
      <c r="AO694" s="1156"/>
      <c r="AP694" s="1156"/>
      <c r="AQ694" s="1156"/>
      <c r="AR694" s="1156"/>
      <c r="AS694" s="1156"/>
      <c r="AT694" s="1156"/>
      <c r="AU694" s="1156"/>
      <c r="AV694" s="1156"/>
      <c r="AW694" s="1156"/>
      <c r="AX694" s="1156"/>
      <c r="AY694" s="1156"/>
      <c r="AZ694" s="1156"/>
      <c r="BA694" s="1156"/>
      <c r="BB694" s="1156"/>
      <c r="BC694" s="1156"/>
      <c r="BD694" s="1156"/>
      <c r="BE694" s="1156"/>
      <c r="BF694" s="1156"/>
      <c r="BG694" s="1156"/>
      <c r="BH694" s="1156"/>
      <c r="BI694" s="1156"/>
      <c r="BJ694" s="1156"/>
      <c r="BK694" s="1156"/>
      <c r="BL694" s="1156"/>
      <c r="BM694" s="1156"/>
      <c r="BN694" s="1156"/>
      <c r="BO694" s="1156"/>
      <c r="BP694" s="1156"/>
      <c r="BQ694" s="1156"/>
      <c r="BR694" s="1156"/>
      <c r="BS694" s="1200"/>
      <c r="BT694" s="1156"/>
      <c r="BU694" s="1156"/>
      <c r="BV694" s="1156"/>
      <c r="BW694" s="1156"/>
      <c r="BX694" s="1156"/>
      <c r="BY694" s="1156"/>
      <c r="BZ694" s="1156"/>
      <c r="CA694" s="1156"/>
      <c r="CB694" s="1156"/>
      <c r="CC694" s="1156"/>
      <c r="CD694" s="1156"/>
      <c r="CE694" s="1156"/>
      <c r="CF694" s="1156"/>
      <c r="CG694" s="1156"/>
      <c r="CH694" s="1156"/>
      <c r="CI694" s="1156"/>
      <c r="CJ694" s="1156"/>
      <c r="CK694" s="1156"/>
      <c r="CL694" s="1156"/>
      <c r="CM694" s="1200"/>
      <c r="CN694" s="1200"/>
      <c r="CO694" s="1201"/>
      <c r="CQ694" s="2117"/>
    </row>
    <row r="695" spans="1:95" s="700" customFormat="1">
      <c r="A695" s="1137"/>
      <c r="B695" s="1155"/>
      <c r="C695" s="1131"/>
      <c r="D695" s="1131"/>
      <c r="E695" s="1132"/>
      <c r="F695" s="1150"/>
      <c r="G695" s="1149"/>
      <c r="H695" s="1135"/>
      <c r="I695" s="1156"/>
      <c r="J695" s="1156"/>
      <c r="K695" s="1156"/>
      <c r="L695" s="1156"/>
      <c r="M695" s="1156"/>
      <c r="N695" s="1156"/>
      <c r="O695" s="1156"/>
      <c r="P695" s="1156"/>
      <c r="Q695" s="1156"/>
      <c r="R695" s="1156"/>
      <c r="S695" s="1156"/>
      <c r="T695" s="1156"/>
      <c r="U695" s="1156"/>
      <c r="V695" s="1156"/>
      <c r="W695" s="1156"/>
      <c r="X695" s="1156"/>
      <c r="Y695" s="1156"/>
      <c r="Z695" s="1156"/>
      <c r="AA695" s="1156"/>
      <c r="AB695" s="1200"/>
      <c r="AC695" s="1200"/>
      <c r="AD695" s="1200"/>
      <c r="AE695" s="1200"/>
      <c r="AF695" s="1156"/>
      <c r="AG695" s="1156"/>
      <c r="AH695" s="1156"/>
      <c r="AI695" s="1156"/>
      <c r="AJ695" s="1156"/>
      <c r="AK695" s="1156"/>
      <c r="AL695" s="1156"/>
      <c r="AM695" s="1156"/>
      <c r="AN695" s="1156"/>
      <c r="AO695" s="1156"/>
      <c r="AP695" s="1156"/>
      <c r="AQ695" s="1156"/>
      <c r="AR695" s="1156"/>
      <c r="AS695" s="1156"/>
      <c r="AT695" s="1156"/>
      <c r="AU695" s="1156"/>
      <c r="AV695" s="1156"/>
      <c r="AW695" s="1156"/>
      <c r="AX695" s="1156"/>
      <c r="AY695" s="1156"/>
      <c r="AZ695" s="1156"/>
      <c r="BA695" s="1156"/>
      <c r="BB695" s="1156"/>
      <c r="BC695" s="1156"/>
      <c r="BD695" s="1156"/>
      <c r="BE695" s="1156"/>
      <c r="BF695" s="1156"/>
      <c r="BG695" s="1156"/>
      <c r="BH695" s="1156"/>
      <c r="BI695" s="1156"/>
      <c r="BJ695" s="1156"/>
      <c r="BK695" s="1156"/>
      <c r="BL695" s="1156"/>
      <c r="BM695" s="1156"/>
      <c r="BN695" s="1156"/>
      <c r="BO695" s="1156"/>
      <c r="BP695" s="1156"/>
      <c r="BQ695" s="1156"/>
      <c r="BR695" s="1156"/>
      <c r="BS695" s="1200"/>
      <c r="BT695" s="1156"/>
      <c r="BU695" s="1156"/>
      <c r="BV695" s="1156"/>
      <c r="BW695" s="1156"/>
      <c r="BX695" s="1156"/>
      <c r="BY695" s="1156"/>
      <c r="BZ695" s="1156"/>
      <c r="CA695" s="1156"/>
      <c r="CB695" s="1156"/>
      <c r="CC695" s="1156"/>
      <c r="CD695" s="1156"/>
      <c r="CE695" s="1156"/>
      <c r="CF695" s="1156"/>
      <c r="CG695" s="1156"/>
      <c r="CH695" s="1156"/>
      <c r="CI695" s="1156"/>
      <c r="CJ695" s="1156"/>
      <c r="CK695" s="1156"/>
      <c r="CL695" s="1156"/>
      <c r="CM695" s="1200"/>
      <c r="CN695" s="1200"/>
      <c r="CO695" s="1201"/>
      <c r="CQ695" s="2117"/>
    </row>
    <row r="696" spans="1:95" s="700" customFormat="1">
      <c r="A696" s="1137"/>
      <c r="B696" s="1155"/>
      <c r="C696" s="1131"/>
      <c r="D696" s="1131"/>
      <c r="E696" s="1132"/>
      <c r="F696" s="1150"/>
      <c r="G696" s="1149"/>
      <c r="H696" s="1135"/>
      <c r="I696" s="1156"/>
      <c r="J696" s="1156"/>
      <c r="K696" s="1156"/>
      <c r="L696" s="1156"/>
      <c r="M696" s="1156"/>
      <c r="N696" s="1156"/>
      <c r="O696" s="1156"/>
      <c r="P696" s="1156"/>
      <c r="Q696" s="1156"/>
      <c r="R696" s="1156"/>
      <c r="S696" s="1156"/>
      <c r="T696" s="1156"/>
      <c r="U696" s="1156"/>
      <c r="V696" s="1156"/>
      <c r="W696" s="1156"/>
      <c r="X696" s="1156"/>
      <c r="Y696" s="1156"/>
      <c r="Z696" s="1156"/>
      <c r="AA696" s="1156"/>
      <c r="AB696" s="1200"/>
      <c r="AC696" s="1200"/>
      <c r="AD696" s="1200"/>
      <c r="AE696" s="1200"/>
      <c r="AF696" s="1156"/>
      <c r="AG696" s="1156"/>
      <c r="AH696" s="1156"/>
      <c r="AI696" s="1156"/>
      <c r="AJ696" s="1156"/>
      <c r="AK696" s="1156"/>
      <c r="AL696" s="1156"/>
      <c r="AM696" s="1156"/>
      <c r="AN696" s="1156"/>
      <c r="AO696" s="1156"/>
      <c r="AP696" s="1156"/>
      <c r="AQ696" s="1156"/>
      <c r="AR696" s="1156"/>
      <c r="AS696" s="1156"/>
      <c r="AT696" s="1156"/>
      <c r="AU696" s="1156"/>
      <c r="AV696" s="1156"/>
      <c r="AW696" s="1156"/>
      <c r="AX696" s="1156"/>
      <c r="AY696" s="1156"/>
      <c r="AZ696" s="1156"/>
      <c r="BA696" s="1156"/>
      <c r="BB696" s="1156"/>
      <c r="BC696" s="1156"/>
      <c r="BD696" s="1156"/>
      <c r="BE696" s="1156"/>
      <c r="BF696" s="1156"/>
      <c r="BG696" s="1156"/>
      <c r="BH696" s="1156"/>
      <c r="BI696" s="1156"/>
      <c r="BJ696" s="1156"/>
      <c r="BK696" s="1156"/>
      <c r="BL696" s="1156"/>
      <c r="BM696" s="1156"/>
      <c r="BN696" s="1156"/>
      <c r="BO696" s="1156"/>
      <c r="BP696" s="1156"/>
      <c r="BQ696" s="1156"/>
      <c r="BR696" s="1156"/>
      <c r="BS696" s="1200"/>
      <c r="BT696" s="1156"/>
      <c r="BU696" s="1156"/>
      <c r="BV696" s="1156"/>
      <c r="BW696" s="1156"/>
      <c r="BX696" s="1156"/>
      <c r="BY696" s="1156"/>
      <c r="BZ696" s="1156"/>
      <c r="CA696" s="1156"/>
      <c r="CB696" s="1156"/>
      <c r="CC696" s="1156"/>
      <c r="CD696" s="1156"/>
      <c r="CE696" s="1156"/>
      <c r="CF696" s="1156"/>
      <c r="CG696" s="1156"/>
      <c r="CH696" s="1156"/>
      <c r="CI696" s="1156"/>
      <c r="CJ696" s="1156"/>
      <c r="CK696" s="1156"/>
      <c r="CL696" s="1156"/>
      <c r="CM696" s="1200"/>
      <c r="CN696" s="1200"/>
      <c r="CO696" s="1201"/>
      <c r="CQ696" s="2117"/>
    </row>
    <row r="697" spans="1:95" s="700" customFormat="1">
      <c r="A697" s="1137"/>
      <c r="B697" s="1155"/>
      <c r="C697" s="1131"/>
      <c r="D697" s="1131"/>
      <c r="E697" s="1132"/>
      <c r="F697" s="1150"/>
      <c r="G697" s="1149"/>
      <c r="H697" s="1135"/>
      <c r="I697" s="1156"/>
      <c r="J697" s="1156"/>
      <c r="K697" s="1156"/>
      <c r="L697" s="1156"/>
      <c r="M697" s="1156"/>
      <c r="N697" s="1156"/>
      <c r="O697" s="1156"/>
      <c r="P697" s="1156"/>
      <c r="Q697" s="1156"/>
      <c r="R697" s="1156"/>
      <c r="S697" s="1156"/>
      <c r="T697" s="1156"/>
      <c r="U697" s="1156"/>
      <c r="V697" s="1156"/>
      <c r="W697" s="1156"/>
      <c r="X697" s="1156"/>
      <c r="Y697" s="1156"/>
      <c r="Z697" s="1156"/>
      <c r="AA697" s="1156"/>
      <c r="AB697" s="1200"/>
      <c r="AC697" s="1200"/>
      <c r="AD697" s="1200"/>
      <c r="AE697" s="1200"/>
      <c r="AF697" s="1156"/>
      <c r="AG697" s="1156"/>
      <c r="AH697" s="1156"/>
      <c r="AI697" s="1156"/>
      <c r="AJ697" s="1156"/>
      <c r="AK697" s="1156"/>
      <c r="AL697" s="1156"/>
      <c r="AM697" s="1156"/>
      <c r="AN697" s="1156"/>
      <c r="AO697" s="1156"/>
      <c r="AP697" s="1156"/>
      <c r="AQ697" s="1156"/>
      <c r="AR697" s="1156"/>
      <c r="AS697" s="1156"/>
      <c r="AT697" s="1156"/>
      <c r="AU697" s="1156"/>
      <c r="AV697" s="1156"/>
      <c r="AW697" s="1156"/>
      <c r="AX697" s="1156"/>
      <c r="AY697" s="1156"/>
      <c r="AZ697" s="1156"/>
      <c r="BA697" s="1156"/>
      <c r="BB697" s="1156"/>
      <c r="BC697" s="1156"/>
      <c r="BD697" s="1156"/>
      <c r="BE697" s="1156"/>
      <c r="BF697" s="1156"/>
      <c r="BG697" s="1156"/>
      <c r="BH697" s="1156"/>
      <c r="BI697" s="1156"/>
      <c r="BJ697" s="1156"/>
      <c r="BK697" s="1156"/>
      <c r="BL697" s="1156"/>
      <c r="BM697" s="1156"/>
      <c r="BN697" s="1156"/>
      <c r="BO697" s="1156"/>
      <c r="BP697" s="1156"/>
      <c r="BQ697" s="1156"/>
      <c r="BR697" s="1156"/>
      <c r="BS697" s="1200"/>
      <c r="BT697" s="1156"/>
      <c r="BU697" s="1156"/>
      <c r="BV697" s="1156"/>
      <c r="BW697" s="1156"/>
      <c r="BX697" s="1156"/>
      <c r="BY697" s="1156"/>
      <c r="BZ697" s="1156"/>
      <c r="CA697" s="1156"/>
      <c r="CB697" s="1156"/>
      <c r="CC697" s="1156"/>
      <c r="CD697" s="1156"/>
      <c r="CE697" s="1156"/>
      <c r="CF697" s="1156"/>
      <c r="CG697" s="1156"/>
      <c r="CH697" s="1156"/>
      <c r="CI697" s="1156"/>
      <c r="CJ697" s="1156"/>
      <c r="CK697" s="1156"/>
      <c r="CL697" s="1156"/>
      <c r="CM697" s="1200"/>
      <c r="CN697" s="1200"/>
      <c r="CO697" s="1201"/>
      <c r="CQ697" s="2117"/>
    </row>
    <row r="698" spans="1:95" s="700" customFormat="1">
      <c r="A698" s="1137"/>
      <c r="B698" s="1155"/>
      <c r="C698" s="1131"/>
      <c r="D698" s="1131"/>
      <c r="E698" s="1132"/>
      <c r="F698" s="1150"/>
      <c r="G698" s="1149"/>
      <c r="H698" s="1135"/>
      <c r="I698" s="1156"/>
      <c r="J698" s="1156"/>
      <c r="K698" s="1156"/>
      <c r="L698" s="1156"/>
      <c r="M698" s="1156"/>
      <c r="N698" s="1156"/>
      <c r="O698" s="1156"/>
      <c r="P698" s="1156"/>
      <c r="Q698" s="1156"/>
      <c r="R698" s="1156"/>
      <c r="S698" s="1156"/>
      <c r="T698" s="1156"/>
      <c r="U698" s="1156"/>
      <c r="V698" s="1156"/>
      <c r="W698" s="1156"/>
      <c r="X698" s="1156"/>
      <c r="Y698" s="1156"/>
      <c r="Z698" s="1156"/>
      <c r="AA698" s="1156"/>
      <c r="AB698" s="1200"/>
      <c r="AC698" s="1200"/>
      <c r="AD698" s="1200"/>
      <c r="AE698" s="1200"/>
      <c r="AF698" s="1156"/>
      <c r="AG698" s="1156"/>
      <c r="AH698" s="1156"/>
      <c r="AI698" s="1156"/>
      <c r="AJ698" s="1156"/>
      <c r="AK698" s="1156"/>
      <c r="AL698" s="1156"/>
      <c r="AM698" s="1156"/>
      <c r="AN698" s="1156"/>
      <c r="AO698" s="1156"/>
      <c r="AP698" s="1156"/>
      <c r="AQ698" s="1156"/>
      <c r="AR698" s="1156"/>
      <c r="AS698" s="1156"/>
      <c r="AT698" s="1156"/>
      <c r="AU698" s="1156"/>
      <c r="AV698" s="1156"/>
      <c r="AW698" s="1156"/>
      <c r="AX698" s="1156"/>
      <c r="AY698" s="1156"/>
      <c r="AZ698" s="1156"/>
      <c r="BA698" s="1156"/>
      <c r="BB698" s="1156"/>
      <c r="BC698" s="1156"/>
      <c r="BD698" s="1156"/>
      <c r="BE698" s="1156"/>
      <c r="BF698" s="1156"/>
      <c r="BG698" s="1156"/>
      <c r="BH698" s="1156"/>
      <c r="BI698" s="1156"/>
      <c r="BJ698" s="1156"/>
      <c r="BK698" s="1156"/>
      <c r="BL698" s="1156"/>
      <c r="BM698" s="1156"/>
      <c r="BN698" s="1156"/>
      <c r="BO698" s="1156"/>
      <c r="BP698" s="1156"/>
      <c r="BQ698" s="1156"/>
      <c r="BR698" s="1156"/>
      <c r="BS698" s="1200"/>
      <c r="BT698" s="1156"/>
      <c r="BU698" s="1156"/>
      <c r="BV698" s="1156"/>
      <c r="BW698" s="1156"/>
      <c r="BX698" s="1156"/>
      <c r="BY698" s="1156"/>
      <c r="BZ698" s="1156"/>
      <c r="CA698" s="1156"/>
      <c r="CB698" s="1156"/>
      <c r="CC698" s="1156"/>
      <c r="CD698" s="1156"/>
      <c r="CE698" s="1156"/>
      <c r="CF698" s="1156"/>
      <c r="CG698" s="1156"/>
      <c r="CH698" s="1156"/>
      <c r="CI698" s="1156"/>
      <c r="CJ698" s="1156"/>
      <c r="CK698" s="1156"/>
      <c r="CL698" s="1156"/>
      <c r="CM698" s="1200"/>
      <c r="CN698" s="1200"/>
      <c r="CO698" s="1201"/>
      <c r="CQ698" s="2117"/>
    </row>
    <row r="699" spans="1:95" s="700" customFormat="1">
      <c r="A699" s="1137"/>
      <c r="B699" s="1155"/>
      <c r="C699" s="1131"/>
      <c r="D699" s="1131"/>
      <c r="E699" s="1132"/>
      <c r="F699" s="1150"/>
      <c r="G699" s="1149"/>
      <c r="H699" s="1135"/>
      <c r="I699" s="1156"/>
      <c r="J699" s="1156"/>
      <c r="K699" s="1156"/>
      <c r="L699" s="1156"/>
      <c r="M699" s="1156"/>
      <c r="N699" s="1156"/>
      <c r="O699" s="1156"/>
      <c r="P699" s="1156"/>
      <c r="Q699" s="1156"/>
      <c r="R699" s="1156"/>
      <c r="S699" s="1156"/>
      <c r="T699" s="1156"/>
      <c r="U699" s="1156"/>
      <c r="V699" s="1156"/>
      <c r="W699" s="1156"/>
      <c r="X699" s="1156"/>
      <c r="Y699" s="1156"/>
      <c r="Z699" s="1156"/>
      <c r="AA699" s="1156"/>
      <c r="AB699" s="1200"/>
      <c r="AC699" s="1200"/>
      <c r="AD699" s="1200"/>
      <c r="AE699" s="1200"/>
      <c r="AF699" s="1156"/>
      <c r="AG699" s="1156"/>
      <c r="AH699" s="1156"/>
      <c r="AI699" s="1156"/>
      <c r="AJ699" s="1156"/>
      <c r="AK699" s="1156"/>
      <c r="AL699" s="1156"/>
      <c r="AM699" s="1156"/>
      <c r="AN699" s="1156"/>
      <c r="AO699" s="1156"/>
      <c r="AP699" s="1156"/>
      <c r="AQ699" s="1156"/>
      <c r="AR699" s="1156"/>
      <c r="AS699" s="1156"/>
      <c r="AT699" s="1156"/>
      <c r="AU699" s="1156"/>
      <c r="AV699" s="1156"/>
      <c r="AW699" s="1156"/>
      <c r="AX699" s="1156"/>
      <c r="AY699" s="1156"/>
      <c r="AZ699" s="1156"/>
      <c r="BA699" s="1156"/>
      <c r="BB699" s="1156"/>
      <c r="BC699" s="1156"/>
      <c r="BD699" s="1156"/>
      <c r="BE699" s="1156"/>
      <c r="BF699" s="1156"/>
      <c r="BG699" s="1156"/>
      <c r="BH699" s="1156"/>
      <c r="BI699" s="1156"/>
      <c r="BJ699" s="1156"/>
      <c r="BK699" s="1156"/>
      <c r="BL699" s="1156"/>
      <c r="BM699" s="1156"/>
      <c r="BN699" s="1156"/>
      <c r="BO699" s="1156"/>
      <c r="BP699" s="1156"/>
      <c r="BQ699" s="1156"/>
      <c r="BR699" s="1156"/>
      <c r="BS699" s="1200"/>
      <c r="BT699" s="1156"/>
      <c r="BU699" s="1156"/>
      <c r="BV699" s="1156"/>
      <c r="BW699" s="1156"/>
      <c r="BX699" s="1156"/>
      <c r="BY699" s="1156"/>
      <c r="BZ699" s="1156"/>
      <c r="CA699" s="1156"/>
      <c r="CB699" s="1156"/>
      <c r="CC699" s="1156"/>
      <c r="CD699" s="1156"/>
      <c r="CE699" s="1156"/>
      <c r="CF699" s="1156"/>
      <c r="CG699" s="1156"/>
      <c r="CH699" s="1156"/>
      <c r="CI699" s="1156"/>
      <c r="CJ699" s="1156"/>
      <c r="CK699" s="1156"/>
      <c r="CL699" s="1156"/>
      <c r="CM699" s="1200"/>
      <c r="CN699" s="1200"/>
      <c r="CO699" s="1201"/>
      <c r="CQ699" s="2117"/>
    </row>
    <row r="700" spans="1:95" s="700" customFormat="1">
      <c r="A700" s="1137"/>
      <c r="B700" s="1155"/>
      <c r="C700" s="1131"/>
      <c r="D700" s="1131"/>
      <c r="E700" s="1132"/>
      <c r="F700" s="1150"/>
      <c r="G700" s="1149"/>
      <c r="H700" s="1135"/>
      <c r="I700" s="1156"/>
      <c r="J700" s="1156"/>
      <c r="K700" s="1156"/>
      <c r="L700" s="1156"/>
      <c r="M700" s="1156"/>
      <c r="N700" s="1156"/>
      <c r="O700" s="1156"/>
      <c r="P700" s="1156"/>
      <c r="Q700" s="1156"/>
      <c r="R700" s="1156"/>
      <c r="S700" s="1156"/>
      <c r="T700" s="1156"/>
      <c r="U700" s="1156"/>
      <c r="V700" s="1156"/>
      <c r="W700" s="1156"/>
      <c r="X700" s="1156"/>
      <c r="Y700" s="1156"/>
      <c r="Z700" s="1156"/>
      <c r="AA700" s="1156"/>
      <c r="AB700" s="1200"/>
      <c r="AC700" s="1200"/>
      <c r="AD700" s="1200"/>
      <c r="AE700" s="1200"/>
      <c r="AF700" s="1156"/>
      <c r="AG700" s="1156"/>
      <c r="AH700" s="1156"/>
      <c r="AI700" s="1156"/>
      <c r="AJ700" s="1156"/>
      <c r="AK700" s="1156"/>
      <c r="AL700" s="1156"/>
      <c r="AM700" s="1156"/>
      <c r="AN700" s="1156"/>
      <c r="AO700" s="1156"/>
      <c r="AP700" s="1156"/>
      <c r="AQ700" s="1156"/>
      <c r="AR700" s="1156"/>
      <c r="AS700" s="1156"/>
      <c r="AT700" s="1156"/>
      <c r="AU700" s="1156"/>
      <c r="AV700" s="1156"/>
      <c r="AW700" s="1156"/>
      <c r="AX700" s="1156"/>
      <c r="AY700" s="1156"/>
      <c r="AZ700" s="1156"/>
      <c r="BA700" s="1156"/>
      <c r="BB700" s="1156"/>
      <c r="BC700" s="1156"/>
      <c r="BD700" s="1156"/>
      <c r="BE700" s="1156"/>
      <c r="BF700" s="1156"/>
      <c r="BG700" s="1156"/>
      <c r="BH700" s="1156"/>
      <c r="BI700" s="1156"/>
      <c r="BJ700" s="1156"/>
      <c r="BK700" s="1156"/>
      <c r="BL700" s="1156"/>
      <c r="BM700" s="1156"/>
      <c r="BN700" s="1156"/>
      <c r="BO700" s="1156"/>
      <c r="BP700" s="1156"/>
      <c r="BQ700" s="1156"/>
      <c r="BR700" s="1156"/>
      <c r="BS700" s="1200"/>
      <c r="BT700" s="1156"/>
      <c r="BU700" s="1156"/>
      <c r="BV700" s="1156"/>
      <c r="BW700" s="1156"/>
      <c r="BX700" s="1156"/>
      <c r="BY700" s="1156"/>
      <c r="BZ700" s="1156"/>
      <c r="CA700" s="1156"/>
      <c r="CB700" s="1156"/>
      <c r="CC700" s="1156"/>
      <c r="CD700" s="1156"/>
      <c r="CE700" s="1156"/>
      <c r="CF700" s="1156"/>
      <c r="CG700" s="1156"/>
      <c r="CH700" s="1156"/>
      <c r="CI700" s="1156"/>
      <c r="CJ700" s="1156"/>
      <c r="CK700" s="1156"/>
      <c r="CL700" s="1156"/>
      <c r="CM700" s="1200"/>
      <c r="CN700" s="1200"/>
      <c r="CO700" s="1201"/>
      <c r="CQ700" s="2117"/>
    </row>
    <row r="701" spans="1:95" s="700" customFormat="1">
      <c r="A701" s="1137"/>
      <c r="B701" s="1155"/>
      <c r="C701" s="1131"/>
      <c r="D701" s="1131"/>
      <c r="E701" s="1132"/>
      <c r="F701" s="1150"/>
      <c r="G701" s="1149"/>
      <c r="H701" s="1135"/>
      <c r="I701" s="1156"/>
      <c r="J701" s="1156"/>
      <c r="K701" s="1156"/>
      <c r="L701" s="1156"/>
      <c r="M701" s="1156"/>
      <c r="N701" s="1156"/>
      <c r="O701" s="1156"/>
      <c r="P701" s="1156"/>
      <c r="Q701" s="1156"/>
      <c r="R701" s="1156"/>
      <c r="S701" s="1156"/>
      <c r="T701" s="1156"/>
      <c r="U701" s="1156"/>
      <c r="V701" s="1156"/>
      <c r="W701" s="1156"/>
      <c r="X701" s="1156"/>
      <c r="Y701" s="1156"/>
      <c r="Z701" s="1156"/>
      <c r="AA701" s="1156"/>
      <c r="AB701" s="1200"/>
      <c r="AC701" s="1200"/>
      <c r="AD701" s="1200"/>
      <c r="AE701" s="1200"/>
      <c r="AF701" s="1156"/>
      <c r="AG701" s="1156"/>
      <c r="AH701" s="1156"/>
      <c r="AI701" s="1156"/>
      <c r="AJ701" s="1156"/>
      <c r="AK701" s="1156"/>
      <c r="AL701" s="1156"/>
      <c r="AM701" s="1156"/>
      <c r="AN701" s="1156"/>
      <c r="AO701" s="1156"/>
      <c r="AP701" s="1156"/>
      <c r="AQ701" s="1156"/>
      <c r="AR701" s="1156"/>
      <c r="AS701" s="1156"/>
      <c r="AT701" s="1156"/>
      <c r="AU701" s="1156"/>
      <c r="AV701" s="1156"/>
      <c r="AW701" s="1156"/>
      <c r="AX701" s="1156"/>
      <c r="AY701" s="1156"/>
      <c r="AZ701" s="1156"/>
      <c r="BA701" s="1156"/>
      <c r="BB701" s="1156"/>
      <c r="BC701" s="1156"/>
      <c r="BD701" s="1156"/>
      <c r="BE701" s="1156"/>
      <c r="BF701" s="1156"/>
      <c r="BG701" s="1156"/>
      <c r="BH701" s="1156"/>
      <c r="BI701" s="1156"/>
      <c r="BJ701" s="1156"/>
      <c r="BK701" s="1156"/>
      <c r="BL701" s="1156"/>
      <c r="BM701" s="1156"/>
      <c r="BN701" s="1156"/>
      <c r="BO701" s="1156"/>
      <c r="BP701" s="1156"/>
      <c r="BQ701" s="1156"/>
      <c r="BR701" s="1156"/>
      <c r="BS701" s="1200"/>
      <c r="BT701" s="1156"/>
      <c r="BU701" s="1156"/>
      <c r="BV701" s="1156"/>
      <c r="BW701" s="1156"/>
      <c r="BX701" s="1156"/>
      <c r="BY701" s="1156"/>
      <c r="BZ701" s="1156"/>
      <c r="CA701" s="1156"/>
      <c r="CB701" s="1156"/>
      <c r="CC701" s="1156"/>
      <c r="CD701" s="1156"/>
      <c r="CE701" s="1156"/>
      <c r="CF701" s="1156"/>
      <c r="CG701" s="1156"/>
      <c r="CH701" s="1156"/>
      <c r="CI701" s="1156"/>
      <c r="CJ701" s="1156"/>
      <c r="CK701" s="1156"/>
      <c r="CL701" s="1156"/>
      <c r="CM701" s="1200"/>
      <c r="CN701" s="1200"/>
      <c r="CO701" s="1201"/>
      <c r="CQ701" s="2117"/>
    </row>
    <row r="702" spans="1:95" s="700" customFormat="1">
      <c r="A702" s="1137"/>
      <c r="B702" s="1155"/>
      <c r="C702" s="1131"/>
      <c r="D702" s="1131"/>
      <c r="E702" s="1132"/>
      <c r="F702" s="1150"/>
      <c r="G702" s="1149"/>
      <c r="H702" s="1135"/>
      <c r="I702" s="1156"/>
      <c r="J702" s="1156"/>
      <c r="K702" s="1156"/>
      <c r="L702" s="1156"/>
      <c r="M702" s="1156"/>
      <c r="N702" s="1156"/>
      <c r="O702" s="1156"/>
      <c r="P702" s="1156"/>
      <c r="Q702" s="1156"/>
      <c r="R702" s="1156"/>
      <c r="S702" s="1156"/>
      <c r="T702" s="1156"/>
      <c r="U702" s="1156"/>
      <c r="V702" s="1156"/>
      <c r="W702" s="1156"/>
      <c r="X702" s="1156"/>
      <c r="Y702" s="1156"/>
      <c r="Z702" s="1156"/>
      <c r="AA702" s="1156"/>
      <c r="AB702" s="1200"/>
      <c r="AC702" s="1200"/>
      <c r="AD702" s="1200"/>
      <c r="AE702" s="1200"/>
      <c r="AF702" s="1156"/>
      <c r="AG702" s="1156"/>
      <c r="AH702" s="1156"/>
      <c r="AI702" s="1156"/>
      <c r="AJ702" s="1156"/>
      <c r="AK702" s="1156"/>
      <c r="AL702" s="1156"/>
      <c r="AM702" s="1156"/>
      <c r="AN702" s="1156"/>
      <c r="AO702" s="1156"/>
      <c r="AP702" s="1156"/>
      <c r="AQ702" s="1156"/>
      <c r="AR702" s="1156"/>
      <c r="AS702" s="1156"/>
      <c r="AT702" s="1156"/>
      <c r="AU702" s="1156"/>
      <c r="AV702" s="1156"/>
      <c r="AW702" s="1156"/>
      <c r="AX702" s="1156"/>
      <c r="AY702" s="1156"/>
      <c r="AZ702" s="1156"/>
      <c r="BA702" s="1156"/>
      <c r="BB702" s="1156"/>
      <c r="BC702" s="1156"/>
      <c r="BD702" s="1156"/>
      <c r="BE702" s="1156"/>
      <c r="BF702" s="1156"/>
      <c r="BG702" s="1156"/>
      <c r="BH702" s="1156"/>
      <c r="BI702" s="1156"/>
      <c r="BJ702" s="1156"/>
      <c r="BK702" s="1156"/>
      <c r="BL702" s="1156"/>
      <c r="BM702" s="1156"/>
      <c r="BN702" s="1156"/>
      <c r="BO702" s="1156"/>
      <c r="BP702" s="1156"/>
      <c r="BQ702" s="1156"/>
      <c r="BR702" s="1156"/>
      <c r="BS702" s="1200"/>
      <c r="BT702" s="1156"/>
      <c r="BU702" s="1156"/>
      <c r="BV702" s="1156"/>
      <c r="BW702" s="1156"/>
      <c r="BX702" s="1156"/>
      <c r="BY702" s="1156"/>
      <c r="BZ702" s="1156"/>
      <c r="CA702" s="1156"/>
      <c r="CB702" s="1156"/>
      <c r="CC702" s="1156"/>
      <c r="CD702" s="1156"/>
      <c r="CE702" s="1156"/>
      <c r="CF702" s="1156"/>
      <c r="CG702" s="1156"/>
      <c r="CH702" s="1156"/>
      <c r="CI702" s="1156"/>
      <c r="CJ702" s="1156"/>
      <c r="CK702" s="1156"/>
      <c r="CL702" s="1156"/>
      <c r="CM702" s="1200"/>
      <c r="CN702" s="1200"/>
      <c r="CO702" s="1201"/>
      <c r="CQ702" s="2117"/>
    </row>
    <row r="703" spans="1:95" s="700" customFormat="1">
      <c r="A703" s="1137"/>
      <c r="B703" s="1155"/>
      <c r="C703" s="1131"/>
      <c r="D703" s="1131"/>
      <c r="E703" s="1132"/>
      <c r="F703" s="1150"/>
      <c r="G703" s="1149"/>
      <c r="H703" s="1135"/>
      <c r="I703" s="1156"/>
      <c r="J703" s="1156"/>
      <c r="K703" s="1156"/>
      <c r="L703" s="1156"/>
      <c r="M703" s="1156"/>
      <c r="N703" s="1156"/>
      <c r="O703" s="1156"/>
      <c r="P703" s="1156"/>
      <c r="Q703" s="1156"/>
      <c r="R703" s="1156"/>
      <c r="S703" s="1156"/>
      <c r="T703" s="1156"/>
      <c r="U703" s="1156"/>
      <c r="V703" s="1156"/>
      <c r="W703" s="1156"/>
      <c r="X703" s="1156"/>
      <c r="Y703" s="1156"/>
      <c r="Z703" s="1156"/>
      <c r="AA703" s="1156"/>
      <c r="AB703" s="1200"/>
      <c r="AC703" s="1200"/>
      <c r="AD703" s="1200"/>
      <c r="AE703" s="1200"/>
      <c r="AF703" s="1156"/>
      <c r="AG703" s="1156"/>
      <c r="AH703" s="1156"/>
      <c r="AI703" s="1156"/>
      <c r="AJ703" s="1156"/>
      <c r="AK703" s="1156"/>
      <c r="AL703" s="1156"/>
      <c r="AM703" s="1156"/>
      <c r="AN703" s="1156"/>
      <c r="AO703" s="1156"/>
      <c r="AP703" s="1156"/>
      <c r="AQ703" s="1156"/>
      <c r="AR703" s="1156"/>
      <c r="AS703" s="1156"/>
      <c r="AT703" s="1156"/>
      <c r="AU703" s="1156"/>
      <c r="AV703" s="1156"/>
      <c r="AW703" s="1156"/>
      <c r="AX703" s="1156"/>
      <c r="AY703" s="1156"/>
      <c r="AZ703" s="1156"/>
      <c r="BA703" s="1156"/>
      <c r="BB703" s="1156"/>
      <c r="BC703" s="1156"/>
      <c r="BD703" s="1156"/>
      <c r="BE703" s="1156"/>
      <c r="BF703" s="1156"/>
      <c r="BG703" s="1156"/>
      <c r="BH703" s="1156"/>
      <c r="BI703" s="1156"/>
      <c r="BJ703" s="1156"/>
      <c r="BK703" s="1156"/>
      <c r="BL703" s="1156"/>
      <c r="BM703" s="1156"/>
      <c r="BN703" s="1156"/>
      <c r="BO703" s="1156"/>
      <c r="BP703" s="1156"/>
      <c r="BQ703" s="1156"/>
      <c r="BR703" s="1156"/>
      <c r="BS703" s="1200"/>
      <c r="BT703" s="1156"/>
      <c r="BU703" s="1156"/>
      <c r="BV703" s="1156"/>
      <c r="BW703" s="1156"/>
      <c r="BX703" s="1156"/>
      <c r="BY703" s="1156"/>
      <c r="BZ703" s="1156"/>
      <c r="CA703" s="1156"/>
      <c r="CB703" s="1156"/>
      <c r="CC703" s="1156"/>
      <c r="CD703" s="1156"/>
      <c r="CE703" s="1156"/>
      <c r="CF703" s="1156"/>
      <c r="CG703" s="1156"/>
      <c r="CH703" s="1156"/>
      <c r="CI703" s="1156"/>
      <c r="CJ703" s="1156"/>
      <c r="CK703" s="1156"/>
      <c r="CL703" s="1156"/>
      <c r="CM703" s="1200"/>
      <c r="CN703" s="1200"/>
      <c r="CO703" s="1201"/>
      <c r="CQ703" s="2117"/>
    </row>
    <row r="704" spans="1:95" s="700" customFormat="1">
      <c r="A704" s="1137"/>
      <c r="B704" s="1155"/>
      <c r="C704" s="1131"/>
      <c r="D704" s="1131"/>
      <c r="E704" s="1132"/>
      <c r="F704" s="1150"/>
      <c r="G704" s="1149"/>
      <c r="H704" s="1135"/>
      <c r="I704" s="1156"/>
      <c r="J704" s="1156"/>
      <c r="K704" s="1156"/>
      <c r="L704" s="1156"/>
      <c r="M704" s="1156"/>
      <c r="N704" s="1156"/>
      <c r="O704" s="1156"/>
      <c r="P704" s="1156"/>
      <c r="Q704" s="1156"/>
      <c r="R704" s="1156"/>
      <c r="S704" s="1156"/>
      <c r="T704" s="1156"/>
      <c r="U704" s="1156"/>
      <c r="V704" s="1156"/>
      <c r="W704" s="1156"/>
      <c r="X704" s="1156"/>
      <c r="Y704" s="1156"/>
      <c r="Z704" s="1156"/>
      <c r="AA704" s="1156"/>
      <c r="AB704" s="1200"/>
      <c r="AC704" s="1200"/>
      <c r="AD704" s="1200"/>
      <c r="AE704" s="1200"/>
      <c r="AF704" s="1156"/>
      <c r="AG704" s="1156"/>
      <c r="AH704" s="1156"/>
      <c r="AI704" s="1156"/>
      <c r="AJ704" s="1156"/>
      <c r="AK704" s="1156"/>
      <c r="AL704" s="1156"/>
      <c r="AM704" s="1156"/>
      <c r="AN704" s="1156"/>
      <c r="AO704" s="1156"/>
      <c r="AP704" s="1156"/>
      <c r="AQ704" s="1156"/>
      <c r="AR704" s="1156"/>
      <c r="AS704" s="1156"/>
      <c r="AT704" s="1156"/>
      <c r="AU704" s="1156"/>
      <c r="AV704" s="1156"/>
      <c r="AW704" s="1156"/>
      <c r="AX704" s="1156"/>
      <c r="AY704" s="1156"/>
      <c r="AZ704" s="1156"/>
      <c r="BA704" s="1156"/>
      <c r="BB704" s="1156"/>
      <c r="BC704" s="1156"/>
      <c r="BD704" s="1156"/>
      <c r="BE704" s="1156"/>
      <c r="BF704" s="1156"/>
      <c r="BG704" s="1156"/>
      <c r="BH704" s="1156"/>
      <c r="BI704" s="1156"/>
      <c r="BJ704" s="1156"/>
      <c r="BK704" s="1156"/>
      <c r="BL704" s="1156"/>
      <c r="BM704" s="1156"/>
      <c r="BN704" s="1156"/>
      <c r="BO704" s="1156"/>
      <c r="BP704" s="1156"/>
      <c r="BQ704" s="1156"/>
      <c r="BR704" s="1156"/>
      <c r="BS704" s="1200"/>
      <c r="BT704" s="1156"/>
      <c r="BU704" s="1156"/>
      <c r="BV704" s="1156"/>
      <c r="BW704" s="1156"/>
      <c r="BX704" s="1156"/>
      <c r="BY704" s="1156"/>
      <c r="BZ704" s="1156"/>
      <c r="CA704" s="1156"/>
      <c r="CB704" s="1156"/>
      <c r="CC704" s="1156"/>
      <c r="CD704" s="1156"/>
      <c r="CE704" s="1156"/>
      <c r="CF704" s="1156"/>
      <c r="CG704" s="1156"/>
      <c r="CH704" s="1156"/>
      <c r="CI704" s="1156"/>
      <c r="CJ704" s="1156"/>
      <c r="CK704" s="1156"/>
      <c r="CL704" s="1156"/>
      <c r="CM704" s="1200"/>
      <c r="CN704" s="1200"/>
      <c r="CO704" s="1201"/>
      <c r="CQ704" s="2117"/>
    </row>
    <row r="705" spans="1:95" s="700" customFormat="1">
      <c r="A705" s="1137"/>
      <c r="B705" s="1155"/>
      <c r="C705" s="1131"/>
      <c r="D705" s="1131"/>
      <c r="E705" s="1132"/>
      <c r="F705" s="1150"/>
      <c r="G705" s="1149"/>
      <c r="H705" s="1135"/>
      <c r="I705" s="1156"/>
      <c r="J705" s="1156"/>
      <c r="K705" s="1156"/>
      <c r="L705" s="1156"/>
      <c r="M705" s="1156"/>
      <c r="N705" s="1156"/>
      <c r="O705" s="1156"/>
      <c r="P705" s="1156"/>
      <c r="Q705" s="1156"/>
      <c r="R705" s="1156"/>
      <c r="S705" s="1156"/>
      <c r="T705" s="1156"/>
      <c r="U705" s="1156"/>
      <c r="V705" s="1156"/>
      <c r="W705" s="1156"/>
      <c r="X705" s="1156"/>
      <c r="Y705" s="1156"/>
      <c r="Z705" s="1156"/>
      <c r="AA705" s="1156"/>
      <c r="AB705" s="1200"/>
      <c r="AC705" s="1200"/>
      <c r="AD705" s="1200"/>
      <c r="AE705" s="1200"/>
      <c r="AF705" s="1156"/>
      <c r="AG705" s="1156"/>
      <c r="AH705" s="1156"/>
      <c r="AI705" s="1156"/>
      <c r="AJ705" s="1156"/>
      <c r="AK705" s="1156"/>
      <c r="AL705" s="1156"/>
      <c r="AM705" s="1156"/>
      <c r="AN705" s="1156"/>
      <c r="AO705" s="1156"/>
      <c r="AP705" s="1156"/>
      <c r="AQ705" s="1156"/>
      <c r="AR705" s="1156"/>
      <c r="AS705" s="1156"/>
      <c r="AT705" s="1156"/>
      <c r="AU705" s="1156"/>
      <c r="AV705" s="1156"/>
      <c r="AW705" s="1156"/>
      <c r="AX705" s="1156"/>
      <c r="AY705" s="1156"/>
      <c r="AZ705" s="1156"/>
      <c r="BA705" s="1156"/>
      <c r="BB705" s="1156"/>
      <c r="BC705" s="1156"/>
      <c r="BD705" s="1156"/>
      <c r="BE705" s="1156"/>
      <c r="BF705" s="1156"/>
      <c r="BG705" s="1156"/>
      <c r="BH705" s="1156"/>
      <c r="BI705" s="1156"/>
      <c r="BJ705" s="1156"/>
      <c r="BK705" s="1156"/>
      <c r="BL705" s="1156"/>
      <c r="BM705" s="1156"/>
      <c r="BN705" s="1156"/>
      <c r="BO705" s="1156"/>
      <c r="BP705" s="1156"/>
      <c r="BQ705" s="1156"/>
      <c r="BR705" s="1156"/>
      <c r="BS705" s="1200"/>
      <c r="BT705" s="1156"/>
      <c r="BU705" s="1156"/>
      <c r="BV705" s="1156"/>
      <c r="BW705" s="1156"/>
      <c r="BX705" s="1156"/>
      <c r="BY705" s="1156"/>
      <c r="BZ705" s="1156"/>
      <c r="CA705" s="1156"/>
      <c r="CB705" s="1156"/>
      <c r="CC705" s="1156"/>
      <c r="CD705" s="1156"/>
      <c r="CE705" s="1156"/>
      <c r="CF705" s="1156"/>
      <c r="CG705" s="1156"/>
      <c r="CH705" s="1156"/>
      <c r="CI705" s="1156"/>
      <c r="CJ705" s="1156"/>
      <c r="CK705" s="1156"/>
      <c r="CL705" s="1156"/>
      <c r="CM705" s="1200"/>
      <c r="CN705" s="1200"/>
      <c r="CO705" s="1201"/>
      <c r="CQ705" s="2117"/>
    </row>
    <row r="706" spans="1:95" s="700" customFormat="1">
      <c r="A706" s="1137"/>
      <c r="B706" s="1155"/>
      <c r="C706" s="1131"/>
      <c r="D706" s="1131"/>
      <c r="E706" s="1132"/>
      <c r="F706" s="1150"/>
      <c r="G706" s="1149"/>
      <c r="H706" s="1135"/>
      <c r="I706" s="1156"/>
      <c r="J706" s="1156"/>
      <c r="K706" s="1156"/>
      <c r="L706" s="1156"/>
      <c r="M706" s="1156"/>
      <c r="N706" s="1156"/>
      <c r="O706" s="1156"/>
      <c r="P706" s="1156"/>
      <c r="Q706" s="1156"/>
      <c r="R706" s="1156"/>
      <c r="S706" s="1156"/>
      <c r="T706" s="1156"/>
      <c r="U706" s="1156"/>
      <c r="V706" s="1156"/>
      <c r="W706" s="1156"/>
      <c r="X706" s="1156"/>
      <c r="Y706" s="1156"/>
      <c r="Z706" s="1156"/>
      <c r="AA706" s="1156"/>
      <c r="AB706" s="1200"/>
      <c r="AC706" s="1200"/>
      <c r="AD706" s="1200"/>
      <c r="AE706" s="1200"/>
      <c r="AF706" s="1156"/>
      <c r="AG706" s="1156"/>
      <c r="AH706" s="1156"/>
      <c r="AI706" s="1156"/>
      <c r="AJ706" s="1156"/>
      <c r="AK706" s="1156"/>
      <c r="AL706" s="1156"/>
      <c r="AM706" s="1156"/>
      <c r="AN706" s="1156"/>
      <c r="AO706" s="1156"/>
      <c r="AP706" s="1156"/>
      <c r="AQ706" s="1156"/>
      <c r="AR706" s="1156"/>
      <c r="AS706" s="1156"/>
      <c r="AT706" s="1156"/>
      <c r="AU706" s="1156"/>
      <c r="AV706" s="1156"/>
      <c r="AW706" s="1156"/>
      <c r="AX706" s="1156"/>
      <c r="AY706" s="1156"/>
      <c r="AZ706" s="1156"/>
      <c r="BA706" s="1156"/>
      <c r="BB706" s="1156"/>
      <c r="BC706" s="1156"/>
      <c r="BD706" s="1156"/>
      <c r="BE706" s="1156"/>
      <c r="BF706" s="1156"/>
      <c r="BG706" s="1156"/>
      <c r="BH706" s="1156"/>
      <c r="BI706" s="1156"/>
      <c r="BJ706" s="1156"/>
      <c r="BK706" s="1156"/>
      <c r="BL706" s="1156"/>
      <c r="BM706" s="1156"/>
      <c r="BN706" s="1156"/>
      <c r="BO706" s="1156"/>
      <c r="BP706" s="1156"/>
      <c r="BQ706" s="1156"/>
      <c r="BR706" s="1156"/>
      <c r="BS706" s="1200"/>
      <c r="BT706" s="1156"/>
      <c r="BU706" s="1156"/>
      <c r="BV706" s="1156"/>
      <c r="BW706" s="1156"/>
      <c r="BX706" s="1156"/>
      <c r="BY706" s="1156"/>
      <c r="BZ706" s="1156"/>
      <c r="CA706" s="1156"/>
      <c r="CB706" s="1156"/>
      <c r="CC706" s="1156"/>
      <c r="CD706" s="1156"/>
      <c r="CE706" s="1156"/>
      <c r="CF706" s="1156"/>
      <c r="CG706" s="1156"/>
      <c r="CH706" s="1156"/>
      <c r="CI706" s="1156"/>
      <c r="CJ706" s="1156"/>
      <c r="CK706" s="1156"/>
      <c r="CL706" s="1156"/>
      <c r="CM706" s="1200"/>
      <c r="CN706" s="1200"/>
      <c r="CO706" s="1201"/>
      <c r="CQ706" s="2117"/>
    </row>
    <row r="707" spans="1:95" s="700" customFormat="1">
      <c r="A707" s="1137"/>
      <c r="B707" s="1155"/>
      <c r="C707" s="1131"/>
      <c r="D707" s="1131"/>
      <c r="E707" s="1132"/>
      <c r="F707" s="1150"/>
      <c r="G707" s="1149"/>
      <c r="H707" s="1135"/>
      <c r="I707" s="1156"/>
      <c r="J707" s="1156"/>
      <c r="K707" s="1156"/>
      <c r="L707" s="1156"/>
      <c r="M707" s="1156"/>
      <c r="N707" s="1156"/>
      <c r="O707" s="1156"/>
      <c r="P707" s="1156"/>
      <c r="Q707" s="1156"/>
      <c r="R707" s="1156"/>
      <c r="S707" s="1156"/>
      <c r="T707" s="1156"/>
      <c r="U707" s="1156"/>
      <c r="V707" s="1156"/>
      <c r="W707" s="1156"/>
      <c r="X707" s="1156"/>
      <c r="Y707" s="1156"/>
      <c r="Z707" s="1156"/>
      <c r="AA707" s="1156"/>
      <c r="AB707" s="1200"/>
      <c r="AC707" s="1200"/>
      <c r="AD707" s="1200"/>
      <c r="AE707" s="1200"/>
      <c r="AF707" s="1156"/>
      <c r="AG707" s="1156"/>
      <c r="AH707" s="1156"/>
      <c r="AI707" s="1156"/>
      <c r="AJ707" s="1156"/>
      <c r="AK707" s="1156"/>
      <c r="AL707" s="1156"/>
      <c r="AM707" s="1156"/>
      <c r="AN707" s="1156"/>
      <c r="AO707" s="1156"/>
      <c r="AP707" s="1156"/>
      <c r="AQ707" s="1156"/>
      <c r="AR707" s="1156"/>
      <c r="AS707" s="1156"/>
      <c r="AT707" s="1156"/>
      <c r="AU707" s="1156"/>
      <c r="AV707" s="1156"/>
      <c r="AW707" s="1156"/>
      <c r="AX707" s="1156"/>
      <c r="AY707" s="1156"/>
      <c r="AZ707" s="1156"/>
      <c r="BA707" s="1156"/>
      <c r="BB707" s="1156"/>
      <c r="BC707" s="1156"/>
      <c r="BD707" s="1156"/>
      <c r="BE707" s="1156"/>
      <c r="BF707" s="1156"/>
      <c r="BG707" s="1156"/>
      <c r="BH707" s="1156"/>
      <c r="BI707" s="1156"/>
      <c r="BJ707" s="1156"/>
      <c r="BK707" s="1156"/>
      <c r="BL707" s="1156"/>
      <c r="BM707" s="1156"/>
      <c r="BN707" s="1156"/>
      <c r="BO707" s="1156"/>
      <c r="BP707" s="1156"/>
      <c r="BQ707" s="1156"/>
      <c r="BR707" s="1156"/>
      <c r="BS707" s="1200"/>
      <c r="BT707" s="1156"/>
      <c r="BU707" s="1156"/>
      <c r="BV707" s="1156"/>
      <c r="BW707" s="1156"/>
      <c r="BX707" s="1156"/>
      <c r="BY707" s="1156"/>
      <c r="BZ707" s="1156"/>
      <c r="CA707" s="1156"/>
      <c r="CB707" s="1156"/>
      <c r="CC707" s="1156"/>
      <c r="CD707" s="1156"/>
      <c r="CE707" s="1156"/>
      <c r="CF707" s="1156"/>
      <c r="CG707" s="1156"/>
      <c r="CH707" s="1156"/>
      <c r="CI707" s="1156"/>
      <c r="CJ707" s="1156"/>
      <c r="CK707" s="1156"/>
      <c r="CL707" s="1156"/>
      <c r="CM707" s="1200"/>
      <c r="CN707" s="1200"/>
      <c r="CO707" s="1201"/>
      <c r="CQ707" s="2117"/>
    </row>
    <row r="708" spans="1:95" s="700" customFormat="1">
      <c r="A708" s="1137"/>
      <c r="B708" s="1155"/>
      <c r="C708" s="1131"/>
      <c r="D708" s="1131"/>
      <c r="E708" s="1132"/>
      <c r="F708" s="1150"/>
      <c r="G708" s="1149"/>
      <c r="H708" s="1135"/>
      <c r="I708" s="1156"/>
      <c r="J708" s="1156"/>
      <c r="K708" s="1156"/>
      <c r="L708" s="1156"/>
      <c r="M708" s="1156"/>
      <c r="N708" s="1156"/>
      <c r="O708" s="1156"/>
      <c r="P708" s="1156"/>
      <c r="Q708" s="1156"/>
      <c r="R708" s="1156"/>
      <c r="S708" s="1156"/>
      <c r="T708" s="1156"/>
      <c r="U708" s="1156"/>
      <c r="V708" s="1156"/>
      <c r="W708" s="1156"/>
      <c r="X708" s="1156"/>
      <c r="Y708" s="1156"/>
      <c r="Z708" s="1156"/>
      <c r="AA708" s="1156"/>
      <c r="AB708" s="1200"/>
      <c r="AC708" s="1200"/>
      <c r="AD708" s="1200"/>
      <c r="AE708" s="1200"/>
      <c r="AF708" s="1156"/>
      <c r="AG708" s="1156"/>
      <c r="AH708" s="1156"/>
      <c r="AI708" s="1156"/>
      <c r="AJ708" s="1156"/>
      <c r="AK708" s="1156"/>
      <c r="AL708" s="1156"/>
      <c r="AM708" s="1156"/>
      <c r="AN708" s="1156"/>
      <c r="AO708" s="1156"/>
      <c r="AP708" s="1156"/>
      <c r="AQ708" s="1156"/>
      <c r="AR708" s="1156"/>
      <c r="AS708" s="1156"/>
      <c r="AT708" s="1156"/>
      <c r="AU708" s="1156"/>
      <c r="AV708" s="1156"/>
      <c r="AW708" s="1156"/>
      <c r="AX708" s="1156"/>
      <c r="AY708" s="1156"/>
      <c r="AZ708" s="1156"/>
      <c r="BA708" s="1156"/>
      <c r="BB708" s="1156"/>
      <c r="BC708" s="1156"/>
      <c r="BD708" s="1156"/>
      <c r="BE708" s="1156"/>
      <c r="BF708" s="1156"/>
      <c r="BG708" s="1156"/>
      <c r="BH708" s="1156"/>
      <c r="BI708" s="1156"/>
      <c r="BJ708" s="1156"/>
      <c r="BK708" s="1156"/>
      <c r="BL708" s="1156"/>
      <c r="BM708" s="1156"/>
      <c r="BN708" s="1156"/>
      <c r="BO708" s="1156"/>
      <c r="BP708" s="1156"/>
      <c r="BQ708" s="1156"/>
      <c r="BR708" s="1156"/>
      <c r="BS708" s="1200"/>
      <c r="BT708" s="1156"/>
      <c r="BU708" s="1156"/>
      <c r="BV708" s="1156"/>
      <c r="BW708" s="1156"/>
      <c r="BX708" s="1156"/>
      <c r="BY708" s="1156"/>
      <c r="BZ708" s="1156"/>
      <c r="CA708" s="1156"/>
      <c r="CB708" s="1156"/>
      <c r="CC708" s="1156"/>
      <c r="CD708" s="1156"/>
      <c r="CE708" s="1156"/>
      <c r="CF708" s="1156"/>
      <c r="CG708" s="1156"/>
      <c r="CH708" s="1156"/>
      <c r="CI708" s="1156"/>
      <c r="CJ708" s="1156"/>
      <c r="CK708" s="1156"/>
      <c r="CL708" s="1156"/>
      <c r="CM708" s="1200"/>
      <c r="CN708" s="1200"/>
      <c r="CO708" s="1201"/>
      <c r="CQ708" s="2117"/>
    </row>
    <row r="709" spans="1:95" s="700" customFormat="1">
      <c r="A709" s="1137"/>
      <c r="B709" s="1155"/>
      <c r="C709" s="1131"/>
      <c r="D709" s="1131"/>
      <c r="E709" s="1132"/>
      <c r="F709" s="1150"/>
      <c r="G709" s="1149"/>
      <c r="H709" s="1135"/>
      <c r="I709" s="1156"/>
      <c r="J709" s="1156"/>
      <c r="K709" s="1156"/>
      <c r="L709" s="1156"/>
      <c r="M709" s="1156"/>
      <c r="N709" s="1156"/>
      <c r="O709" s="1156"/>
      <c r="P709" s="1156"/>
      <c r="Q709" s="1156"/>
      <c r="R709" s="1156"/>
      <c r="S709" s="1156"/>
      <c r="T709" s="1156"/>
      <c r="U709" s="1156"/>
      <c r="V709" s="1156"/>
      <c r="W709" s="1156"/>
      <c r="X709" s="1156"/>
      <c r="Y709" s="1156"/>
      <c r="Z709" s="1156"/>
      <c r="AA709" s="1156"/>
      <c r="AB709" s="1200"/>
      <c r="AC709" s="1200"/>
      <c r="AD709" s="1200"/>
      <c r="AE709" s="1200"/>
      <c r="AF709" s="1156"/>
      <c r="AG709" s="1156"/>
      <c r="AH709" s="1156"/>
      <c r="AI709" s="1156"/>
      <c r="AJ709" s="1156"/>
      <c r="AK709" s="1156"/>
      <c r="AL709" s="1156"/>
      <c r="AM709" s="1156"/>
      <c r="AN709" s="1156"/>
      <c r="AO709" s="1156"/>
      <c r="AP709" s="1156"/>
      <c r="AQ709" s="1156"/>
      <c r="AR709" s="1156"/>
      <c r="AS709" s="1156"/>
      <c r="AT709" s="1156"/>
      <c r="AU709" s="1156"/>
      <c r="AV709" s="1156"/>
      <c r="AW709" s="1156"/>
      <c r="AX709" s="1156"/>
      <c r="AY709" s="1156"/>
      <c r="AZ709" s="1156"/>
      <c r="BA709" s="1156"/>
      <c r="BB709" s="1156"/>
      <c r="BC709" s="1156"/>
      <c r="BD709" s="1156"/>
      <c r="BE709" s="1156"/>
      <c r="BF709" s="1156"/>
      <c r="BG709" s="1156"/>
      <c r="BH709" s="1156"/>
      <c r="BI709" s="1156"/>
      <c r="BJ709" s="1156"/>
      <c r="BK709" s="1156"/>
      <c r="BL709" s="1156"/>
      <c r="BM709" s="1156"/>
      <c r="BN709" s="1156"/>
      <c r="BO709" s="1156"/>
      <c r="BP709" s="1156"/>
      <c r="BQ709" s="1156"/>
      <c r="BR709" s="1156"/>
      <c r="BS709" s="1200"/>
      <c r="BT709" s="1156"/>
      <c r="BU709" s="1156"/>
      <c r="BV709" s="1156"/>
      <c r="BW709" s="1156"/>
      <c r="BX709" s="1156"/>
      <c r="BY709" s="1156"/>
      <c r="BZ709" s="1156"/>
      <c r="CA709" s="1156"/>
      <c r="CB709" s="1156"/>
      <c r="CC709" s="1156"/>
      <c r="CD709" s="1156"/>
      <c r="CE709" s="1156"/>
      <c r="CF709" s="1156"/>
      <c r="CG709" s="1156"/>
      <c r="CH709" s="1156"/>
      <c r="CI709" s="1156"/>
      <c r="CJ709" s="1156"/>
      <c r="CK709" s="1156"/>
      <c r="CL709" s="1156"/>
      <c r="CM709" s="1200"/>
      <c r="CN709" s="1200"/>
      <c r="CO709" s="1201"/>
      <c r="CQ709" s="2117"/>
    </row>
    <row r="710" spans="1:95" s="700" customFormat="1">
      <c r="A710" s="1137"/>
      <c r="B710" s="1155"/>
      <c r="C710" s="1131"/>
      <c r="D710" s="1131"/>
      <c r="E710" s="1132"/>
      <c r="F710" s="1150"/>
      <c r="G710" s="1149"/>
      <c r="H710" s="1135"/>
      <c r="I710" s="1156"/>
      <c r="J710" s="1156"/>
      <c r="K710" s="1156"/>
      <c r="L710" s="1156"/>
      <c r="M710" s="1156"/>
      <c r="N710" s="1156"/>
      <c r="O710" s="1156"/>
      <c r="P710" s="1156"/>
      <c r="Q710" s="1156"/>
      <c r="R710" s="1156"/>
      <c r="S710" s="1156"/>
      <c r="T710" s="1156"/>
      <c r="U710" s="1156"/>
      <c r="V710" s="1156"/>
      <c r="W710" s="1156"/>
      <c r="X710" s="1156"/>
      <c r="Y710" s="1156"/>
      <c r="Z710" s="1156"/>
      <c r="AA710" s="1156"/>
      <c r="AB710" s="1200"/>
      <c r="AC710" s="1200"/>
      <c r="AD710" s="1200"/>
      <c r="AE710" s="1200"/>
      <c r="AF710" s="1156"/>
      <c r="AG710" s="1156"/>
      <c r="AH710" s="1156"/>
      <c r="AI710" s="1156"/>
      <c r="AJ710" s="1156"/>
      <c r="AK710" s="1156"/>
      <c r="AL710" s="1156"/>
      <c r="AM710" s="1156"/>
      <c r="AN710" s="1156"/>
      <c r="AO710" s="1156"/>
      <c r="AP710" s="1156"/>
      <c r="AQ710" s="1156"/>
      <c r="AR710" s="1156"/>
      <c r="AS710" s="1156"/>
      <c r="AT710" s="1156"/>
      <c r="AU710" s="1156"/>
      <c r="AV710" s="1156"/>
      <c r="AW710" s="1156"/>
      <c r="AX710" s="1156"/>
      <c r="AY710" s="1156"/>
      <c r="AZ710" s="1156"/>
      <c r="BA710" s="1156"/>
      <c r="BB710" s="1156"/>
      <c r="BC710" s="1156"/>
      <c r="BD710" s="1156"/>
      <c r="BE710" s="1156"/>
      <c r="BF710" s="1156"/>
      <c r="BG710" s="1156"/>
      <c r="BH710" s="1156"/>
      <c r="BI710" s="1156"/>
      <c r="BJ710" s="1156"/>
      <c r="BK710" s="1156"/>
      <c r="BL710" s="1156"/>
      <c r="BM710" s="1156"/>
      <c r="BN710" s="1156"/>
      <c r="BO710" s="1156"/>
      <c r="BP710" s="1156"/>
      <c r="BQ710" s="1156"/>
      <c r="BR710" s="1156"/>
      <c r="BS710" s="1200"/>
      <c r="BT710" s="1156"/>
      <c r="BU710" s="1156"/>
      <c r="BV710" s="1156"/>
      <c r="BW710" s="1156"/>
      <c r="BX710" s="1156"/>
      <c r="BY710" s="1156"/>
      <c r="BZ710" s="1156"/>
      <c r="CA710" s="1156"/>
      <c r="CB710" s="1156"/>
      <c r="CC710" s="1156"/>
      <c r="CD710" s="1156"/>
      <c r="CE710" s="1156"/>
      <c r="CF710" s="1156"/>
      <c r="CG710" s="1156"/>
      <c r="CH710" s="1156"/>
      <c r="CI710" s="1156"/>
      <c r="CJ710" s="1156"/>
      <c r="CK710" s="1156"/>
      <c r="CL710" s="1156"/>
      <c r="CM710" s="1200"/>
      <c r="CN710" s="1200"/>
      <c r="CO710" s="1201"/>
      <c r="CQ710" s="2117"/>
    </row>
    <row r="711" spans="1:95" s="700" customFormat="1">
      <c r="A711" s="1137"/>
      <c r="B711" s="1155"/>
      <c r="C711" s="1131"/>
      <c r="D711" s="1131"/>
      <c r="E711" s="1132"/>
      <c r="F711" s="1150"/>
      <c r="G711" s="1149"/>
      <c r="H711" s="1135"/>
      <c r="I711" s="1156"/>
      <c r="J711" s="1156"/>
      <c r="K711" s="1156"/>
      <c r="L711" s="1156"/>
      <c r="M711" s="1156"/>
      <c r="N711" s="1156"/>
      <c r="O711" s="1156"/>
      <c r="P711" s="1156"/>
      <c r="Q711" s="1156"/>
      <c r="R711" s="1156"/>
      <c r="S711" s="1156"/>
      <c r="T711" s="1156"/>
      <c r="U711" s="1156"/>
      <c r="V711" s="1156"/>
      <c r="W711" s="1156"/>
      <c r="X711" s="1156"/>
      <c r="Y711" s="1156"/>
      <c r="Z711" s="1156"/>
      <c r="AA711" s="1156"/>
      <c r="AB711" s="1200"/>
      <c r="AC711" s="1200"/>
      <c r="AD711" s="1200"/>
      <c r="AE711" s="1200"/>
      <c r="AF711" s="1156"/>
      <c r="AG711" s="1156"/>
      <c r="AH711" s="1156"/>
      <c r="AI711" s="1156"/>
      <c r="AJ711" s="1156"/>
      <c r="AK711" s="1156"/>
      <c r="AL711" s="1156"/>
      <c r="AM711" s="1156"/>
      <c r="AN711" s="1156"/>
      <c r="AO711" s="1156"/>
      <c r="AP711" s="1156"/>
      <c r="AQ711" s="1156"/>
      <c r="AR711" s="1156"/>
      <c r="AS711" s="1156"/>
      <c r="AT711" s="1156"/>
      <c r="AU711" s="1156"/>
      <c r="AV711" s="1156"/>
      <c r="AW711" s="1156"/>
      <c r="AX711" s="1156"/>
      <c r="AY711" s="1156"/>
      <c r="AZ711" s="1156"/>
      <c r="BA711" s="1156"/>
      <c r="BB711" s="1156"/>
      <c r="BC711" s="1156"/>
      <c r="BD711" s="1156"/>
      <c r="BE711" s="1156"/>
      <c r="BF711" s="1156"/>
      <c r="BG711" s="1156"/>
      <c r="BH711" s="1156"/>
      <c r="BI711" s="1156"/>
      <c r="BJ711" s="1156"/>
      <c r="BK711" s="1156"/>
      <c r="BL711" s="1156"/>
      <c r="BM711" s="1156"/>
      <c r="BN711" s="1156"/>
      <c r="BO711" s="1156"/>
      <c r="BP711" s="1156"/>
      <c r="BQ711" s="1156"/>
      <c r="BR711" s="1156"/>
      <c r="BS711" s="1200"/>
      <c r="BT711" s="1156"/>
      <c r="BU711" s="1156"/>
      <c r="BV711" s="1156"/>
      <c r="BW711" s="1156"/>
      <c r="BX711" s="1156"/>
      <c r="BY711" s="1156"/>
      <c r="BZ711" s="1156"/>
      <c r="CA711" s="1156"/>
      <c r="CB711" s="1156"/>
      <c r="CC711" s="1156"/>
      <c r="CD711" s="1156"/>
      <c r="CE711" s="1156"/>
      <c r="CF711" s="1156"/>
      <c r="CG711" s="1156"/>
      <c r="CH711" s="1156"/>
      <c r="CI711" s="1156"/>
      <c r="CJ711" s="1156"/>
      <c r="CK711" s="1156"/>
      <c r="CL711" s="1156"/>
      <c r="CM711" s="1200"/>
      <c r="CN711" s="1200"/>
      <c r="CO711" s="1201"/>
      <c r="CQ711" s="2117"/>
    </row>
    <row r="712" spans="1:95" s="700" customFormat="1">
      <c r="A712" s="1137"/>
      <c r="B712" s="1155"/>
      <c r="C712" s="1131"/>
      <c r="D712" s="1131"/>
      <c r="E712" s="1132"/>
      <c r="F712" s="1150"/>
      <c r="G712" s="1149"/>
      <c r="H712" s="1135"/>
      <c r="I712" s="1156"/>
      <c r="J712" s="1156"/>
      <c r="K712" s="1156"/>
      <c r="L712" s="1156"/>
      <c r="M712" s="1156"/>
      <c r="N712" s="1156"/>
      <c r="O712" s="1156"/>
      <c r="P712" s="1156"/>
      <c r="Q712" s="1156"/>
      <c r="R712" s="1156"/>
      <c r="S712" s="1156"/>
      <c r="T712" s="1156"/>
      <c r="U712" s="1156"/>
      <c r="V712" s="1156"/>
      <c r="W712" s="1156"/>
      <c r="X712" s="1156"/>
      <c r="Y712" s="1156"/>
      <c r="Z712" s="1156"/>
      <c r="AA712" s="1156"/>
      <c r="AB712" s="1200"/>
      <c r="AC712" s="1200"/>
      <c r="AD712" s="1200"/>
      <c r="AE712" s="1200"/>
      <c r="AF712" s="1156"/>
      <c r="AG712" s="1156"/>
      <c r="AH712" s="1156"/>
      <c r="AI712" s="1156"/>
      <c r="AJ712" s="1156"/>
      <c r="AK712" s="1156"/>
      <c r="AL712" s="1156"/>
      <c r="AM712" s="1156"/>
      <c r="AN712" s="1156"/>
      <c r="AO712" s="1156"/>
      <c r="AP712" s="1156"/>
      <c r="AQ712" s="1156"/>
      <c r="AR712" s="1156"/>
      <c r="AS712" s="1156"/>
      <c r="AT712" s="1156"/>
      <c r="AU712" s="1156"/>
      <c r="AV712" s="1156"/>
      <c r="AW712" s="1156"/>
      <c r="AX712" s="1156"/>
      <c r="AY712" s="1156"/>
      <c r="AZ712" s="1156"/>
      <c r="BA712" s="1156"/>
      <c r="BB712" s="1156"/>
      <c r="BC712" s="1156"/>
      <c r="BD712" s="1156"/>
      <c r="BE712" s="1156"/>
      <c r="BF712" s="1156"/>
      <c r="BG712" s="1156"/>
      <c r="BH712" s="1156"/>
      <c r="BI712" s="1156"/>
      <c r="BJ712" s="1156"/>
      <c r="BK712" s="1156"/>
      <c r="BL712" s="1156"/>
      <c r="BM712" s="1156"/>
      <c r="BN712" s="1156"/>
      <c r="BO712" s="1156"/>
      <c r="BP712" s="1156"/>
      <c r="BQ712" s="1156"/>
      <c r="BR712" s="1156"/>
      <c r="BS712" s="1200"/>
      <c r="BT712" s="1156"/>
      <c r="BU712" s="1156"/>
      <c r="BV712" s="1156"/>
      <c r="BW712" s="1156"/>
      <c r="BX712" s="1156"/>
      <c r="BY712" s="1156"/>
      <c r="BZ712" s="1156"/>
      <c r="CA712" s="1156"/>
      <c r="CB712" s="1156"/>
      <c r="CC712" s="1156"/>
      <c r="CD712" s="1156"/>
      <c r="CE712" s="1156"/>
      <c r="CF712" s="1156"/>
      <c r="CG712" s="1156"/>
      <c r="CH712" s="1156"/>
      <c r="CI712" s="1156"/>
      <c r="CJ712" s="1156"/>
      <c r="CK712" s="1156"/>
      <c r="CL712" s="1156"/>
      <c r="CM712" s="1200"/>
      <c r="CN712" s="1200"/>
      <c r="CO712" s="1201"/>
      <c r="CQ712" s="2117"/>
    </row>
    <row r="713" spans="1:95" s="700" customFormat="1">
      <c r="A713" s="1137"/>
      <c r="B713" s="1155"/>
      <c r="C713" s="1131"/>
      <c r="D713" s="1131"/>
      <c r="E713" s="1132"/>
      <c r="F713" s="1150"/>
      <c r="G713" s="1149"/>
      <c r="H713" s="1135"/>
      <c r="I713" s="1156"/>
      <c r="J713" s="1156"/>
      <c r="K713" s="1156"/>
      <c r="L713" s="1156"/>
      <c r="M713" s="1156"/>
      <c r="N713" s="1156"/>
      <c r="O713" s="1156"/>
      <c r="P713" s="1156"/>
      <c r="Q713" s="1156"/>
      <c r="R713" s="1156"/>
      <c r="S713" s="1156"/>
      <c r="T713" s="1156"/>
      <c r="U713" s="1156"/>
      <c r="V713" s="1156"/>
      <c r="W713" s="1156"/>
      <c r="X713" s="1156"/>
      <c r="Y713" s="1156"/>
      <c r="Z713" s="1156"/>
      <c r="AA713" s="1156"/>
      <c r="AB713" s="1200"/>
      <c r="AC713" s="1200"/>
      <c r="AD713" s="1200"/>
      <c r="AE713" s="1200"/>
      <c r="AF713" s="1156"/>
      <c r="AG713" s="1156"/>
      <c r="AH713" s="1156"/>
      <c r="AI713" s="1156"/>
      <c r="AJ713" s="1156"/>
      <c r="AK713" s="1156"/>
      <c r="AL713" s="1156"/>
      <c r="AM713" s="1156"/>
      <c r="AN713" s="1156"/>
      <c r="AO713" s="1156"/>
      <c r="AP713" s="1156"/>
      <c r="AQ713" s="1156"/>
      <c r="AR713" s="1156"/>
      <c r="AS713" s="1156"/>
      <c r="AT713" s="1156"/>
      <c r="AU713" s="1156"/>
      <c r="AV713" s="1156"/>
      <c r="AW713" s="1156"/>
      <c r="AX713" s="1156"/>
      <c r="AY713" s="1156"/>
      <c r="AZ713" s="1156"/>
      <c r="BA713" s="1156"/>
      <c r="BB713" s="1156"/>
      <c r="BC713" s="1156"/>
      <c r="BD713" s="1156"/>
      <c r="BE713" s="1156"/>
      <c r="BF713" s="1156"/>
      <c r="BG713" s="1156"/>
      <c r="BH713" s="1156"/>
      <c r="BI713" s="1156"/>
      <c r="BJ713" s="1156"/>
      <c r="BK713" s="1156"/>
      <c r="BL713" s="1156"/>
      <c r="BM713" s="1156"/>
      <c r="BN713" s="1156"/>
      <c r="BO713" s="1156"/>
      <c r="BP713" s="1156"/>
      <c r="BQ713" s="1156"/>
      <c r="BR713" s="1156"/>
      <c r="BS713" s="1200"/>
      <c r="BT713" s="1156"/>
      <c r="BU713" s="1156"/>
      <c r="BV713" s="1156"/>
      <c r="BW713" s="1156"/>
      <c r="BX713" s="1156"/>
      <c r="BY713" s="1156"/>
      <c r="BZ713" s="1156"/>
      <c r="CA713" s="1156"/>
      <c r="CB713" s="1156"/>
      <c r="CC713" s="1156"/>
      <c r="CD713" s="1156"/>
      <c r="CE713" s="1156"/>
      <c r="CF713" s="1156"/>
      <c r="CG713" s="1156"/>
      <c r="CH713" s="1156"/>
      <c r="CI713" s="1156"/>
      <c r="CJ713" s="1156"/>
      <c r="CK713" s="1156"/>
      <c r="CL713" s="1156"/>
      <c r="CM713" s="1200"/>
      <c r="CN713" s="1200"/>
      <c r="CO713" s="1201"/>
      <c r="CQ713" s="2117"/>
    </row>
    <row r="714" spans="1:95" s="700" customFormat="1">
      <c r="A714" s="1137"/>
      <c r="B714" s="1155"/>
      <c r="C714" s="1131"/>
      <c r="D714" s="1131"/>
      <c r="E714" s="1132"/>
      <c r="F714" s="1150"/>
      <c r="G714" s="1149"/>
      <c r="H714" s="1135"/>
      <c r="I714" s="1156"/>
      <c r="J714" s="1156"/>
      <c r="K714" s="1156"/>
      <c r="L714" s="1156"/>
      <c r="M714" s="1156"/>
      <c r="N714" s="1156"/>
      <c r="O714" s="1156"/>
      <c r="P714" s="1156"/>
      <c r="Q714" s="1156"/>
      <c r="R714" s="1156"/>
      <c r="S714" s="1156"/>
      <c r="T714" s="1156"/>
      <c r="U714" s="1156"/>
      <c r="V714" s="1156"/>
      <c r="W714" s="1156"/>
      <c r="X714" s="1156"/>
      <c r="Y714" s="1156"/>
      <c r="Z714" s="1156"/>
      <c r="AA714" s="1156"/>
      <c r="AB714" s="1200"/>
      <c r="AC714" s="1200"/>
      <c r="AD714" s="1200"/>
      <c r="AE714" s="1200"/>
      <c r="AF714" s="1156"/>
      <c r="AG714" s="1156"/>
      <c r="AH714" s="1156"/>
      <c r="AI714" s="1156"/>
      <c r="AJ714" s="1156"/>
      <c r="AK714" s="1156"/>
      <c r="AL714" s="1156"/>
      <c r="AM714" s="1156"/>
      <c r="AN714" s="1156"/>
      <c r="AO714" s="1156"/>
      <c r="AP714" s="1156"/>
      <c r="AQ714" s="1156"/>
      <c r="AR714" s="1156"/>
      <c r="AS714" s="1156"/>
      <c r="AT714" s="1156"/>
      <c r="AU714" s="1156"/>
      <c r="AV714" s="1156"/>
      <c r="AW714" s="1156"/>
      <c r="AX714" s="1156"/>
      <c r="AY714" s="1156"/>
      <c r="AZ714" s="1156"/>
      <c r="BA714" s="1156"/>
      <c r="BB714" s="1156"/>
      <c r="BC714" s="1156"/>
      <c r="BD714" s="1156"/>
      <c r="BE714" s="1156"/>
      <c r="BF714" s="1156"/>
      <c r="BG714" s="1156"/>
      <c r="BH714" s="1156"/>
      <c r="BI714" s="1156"/>
      <c r="BJ714" s="1156"/>
      <c r="BK714" s="1156"/>
      <c r="BL714" s="1156"/>
      <c r="BM714" s="1156"/>
      <c r="BN714" s="1156"/>
      <c r="BO714" s="1156"/>
      <c r="BP714" s="1156"/>
      <c r="BQ714" s="1156"/>
      <c r="BR714" s="1156"/>
      <c r="BS714" s="1200"/>
      <c r="BT714" s="1156"/>
      <c r="BU714" s="1156"/>
      <c r="BV714" s="1156"/>
      <c r="BW714" s="1156"/>
      <c r="BX714" s="1156"/>
      <c r="BY714" s="1156"/>
      <c r="BZ714" s="1156"/>
      <c r="CA714" s="1156"/>
      <c r="CB714" s="1156"/>
      <c r="CC714" s="1156"/>
      <c r="CD714" s="1156"/>
      <c r="CE714" s="1156"/>
      <c r="CF714" s="1156"/>
      <c r="CG714" s="1156"/>
      <c r="CH714" s="1156"/>
      <c r="CI714" s="1156"/>
      <c r="CJ714" s="1156"/>
      <c r="CK714" s="1156"/>
      <c r="CL714" s="1156"/>
      <c r="CM714" s="1200"/>
      <c r="CN714" s="1200"/>
      <c r="CO714" s="1201"/>
      <c r="CQ714" s="2117"/>
    </row>
    <row r="715" spans="1:95" s="700" customFormat="1">
      <c r="A715" s="1137"/>
      <c r="B715" s="1155"/>
      <c r="C715" s="1131"/>
      <c r="D715" s="1131"/>
      <c r="E715" s="1132"/>
      <c r="F715" s="1150"/>
      <c r="G715" s="1149"/>
      <c r="H715" s="1135"/>
      <c r="I715" s="1156"/>
      <c r="J715" s="1156"/>
      <c r="K715" s="1156"/>
      <c r="L715" s="1156"/>
      <c r="M715" s="1156"/>
      <c r="N715" s="1156"/>
      <c r="O715" s="1156"/>
      <c r="P715" s="1156"/>
      <c r="Q715" s="1156"/>
      <c r="R715" s="1156"/>
      <c r="S715" s="1156"/>
      <c r="T715" s="1156"/>
      <c r="U715" s="1156"/>
      <c r="V715" s="1156"/>
      <c r="W715" s="1156"/>
      <c r="X715" s="1156"/>
      <c r="Y715" s="1156"/>
      <c r="Z715" s="1156"/>
      <c r="AA715" s="1156"/>
      <c r="AB715" s="1200"/>
      <c r="AC715" s="1200"/>
      <c r="AD715" s="1200"/>
      <c r="AE715" s="1200"/>
      <c r="AF715" s="1156"/>
      <c r="AG715" s="1156"/>
      <c r="AH715" s="1156"/>
      <c r="AI715" s="1156"/>
      <c r="AJ715" s="1156"/>
      <c r="AK715" s="1156"/>
      <c r="AL715" s="1156"/>
      <c r="AM715" s="1156"/>
      <c r="AN715" s="1156"/>
      <c r="AO715" s="1156"/>
      <c r="AP715" s="1156"/>
      <c r="AQ715" s="1156"/>
      <c r="AR715" s="1156"/>
      <c r="AS715" s="1156"/>
      <c r="AT715" s="1156"/>
      <c r="AU715" s="1156"/>
      <c r="AV715" s="1156"/>
      <c r="AW715" s="1156"/>
      <c r="AX715" s="1156"/>
      <c r="AY715" s="1156"/>
      <c r="AZ715" s="1156"/>
      <c r="BA715" s="1156"/>
      <c r="BB715" s="1156"/>
      <c r="BC715" s="1156"/>
      <c r="BD715" s="1156"/>
      <c r="BE715" s="1156"/>
      <c r="BF715" s="1156"/>
      <c r="BG715" s="1156"/>
      <c r="BH715" s="1156"/>
      <c r="BI715" s="1156"/>
      <c r="BJ715" s="1156"/>
      <c r="BK715" s="1156"/>
      <c r="BL715" s="1156"/>
      <c r="BM715" s="1156"/>
      <c r="BN715" s="1156"/>
      <c r="BO715" s="1156"/>
      <c r="BP715" s="1156"/>
      <c r="BQ715" s="1156"/>
      <c r="BR715" s="1156"/>
      <c r="BS715" s="1200"/>
      <c r="BT715" s="1156"/>
      <c r="BU715" s="1156"/>
      <c r="BV715" s="1156"/>
      <c r="BW715" s="1156"/>
      <c r="BX715" s="1156"/>
      <c r="BY715" s="1156"/>
      <c r="BZ715" s="1156"/>
      <c r="CA715" s="1156"/>
      <c r="CB715" s="1156"/>
      <c r="CC715" s="1156"/>
      <c r="CD715" s="1156"/>
      <c r="CE715" s="1156"/>
      <c r="CF715" s="1156"/>
      <c r="CG715" s="1156"/>
      <c r="CH715" s="1156"/>
      <c r="CI715" s="1156"/>
      <c r="CJ715" s="1156"/>
      <c r="CK715" s="1156"/>
      <c r="CL715" s="1156"/>
      <c r="CM715" s="1200"/>
      <c r="CN715" s="1200"/>
      <c r="CO715" s="1201"/>
      <c r="CQ715" s="2117"/>
    </row>
    <row r="716" spans="1:95" s="700" customFormat="1">
      <c r="A716" s="1137"/>
      <c r="B716" s="1155"/>
      <c r="C716" s="1131"/>
      <c r="D716" s="1131"/>
      <c r="E716" s="1132"/>
      <c r="F716" s="1150"/>
      <c r="G716" s="1149"/>
      <c r="H716" s="1135"/>
      <c r="I716" s="1156"/>
      <c r="J716" s="1156"/>
      <c r="K716" s="1156"/>
      <c r="L716" s="1156"/>
      <c r="M716" s="1156"/>
      <c r="N716" s="1156"/>
      <c r="O716" s="1156"/>
      <c r="P716" s="1156"/>
      <c r="Q716" s="1156"/>
      <c r="R716" s="1156"/>
      <c r="S716" s="1156"/>
      <c r="T716" s="1156"/>
      <c r="U716" s="1156"/>
      <c r="V716" s="1156"/>
      <c r="W716" s="1156"/>
      <c r="X716" s="1156"/>
      <c r="Y716" s="1156"/>
      <c r="Z716" s="1156"/>
      <c r="AA716" s="1156"/>
      <c r="AB716" s="1200"/>
      <c r="AC716" s="1200"/>
      <c r="AD716" s="1200"/>
      <c r="AE716" s="1200"/>
      <c r="AF716" s="1156"/>
      <c r="AG716" s="1156"/>
      <c r="AH716" s="1156"/>
      <c r="AI716" s="1156"/>
      <c r="AJ716" s="1156"/>
      <c r="AK716" s="1156"/>
      <c r="AL716" s="1156"/>
      <c r="AM716" s="1156"/>
      <c r="AN716" s="1156"/>
      <c r="AO716" s="1156"/>
      <c r="AP716" s="1156"/>
      <c r="AQ716" s="1156"/>
      <c r="AR716" s="1156"/>
      <c r="AS716" s="1156"/>
      <c r="AT716" s="1156"/>
      <c r="AU716" s="1156"/>
      <c r="AV716" s="1156"/>
      <c r="AW716" s="1156"/>
      <c r="AX716" s="1156"/>
      <c r="AY716" s="1156"/>
      <c r="AZ716" s="1156"/>
      <c r="BA716" s="1156"/>
      <c r="BB716" s="1156"/>
      <c r="BC716" s="1156"/>
      <c r="BD716" s="1156"/>
      <c r="BE716" s="1156"/>
      <c r="BF716" s="1156"/>
      <c r="BG716" s="1156"/>
      <c r="BH716" s="1156"/>
      <c r="BI716" s="1156"/>
      <c r="BJ716" s="1156"/>
      <c r="BK716" s="1156"/>
      <c r="BL716" s="1156"/>
      <c r="BM716" s="1156"/>
      <c r="BN716" s="1156"/>
      <c r="BO716" s="1156"/>
      <c r="BP716" s="1156"/>
      <c r="BQ716" s="1156"/>
      <c r="BR716" s="1156"/>
      <c r="BS716" s="1200"/>
      <c r="BT716" s="1156"/>
      <c r="BU716" s="1156"/>
      <c r="BV716" s="1156"/>
      <c r="BW716" s="1156"/>
      <c r="BX716" s="1156"/>
      <c r="BY716" s="1156"/>
      <c r="BZ716" s="1156"/>
      <c r="CA716" s="1156"/>
      <c r="CB716" s="1156"/>
      <c r="CC716" s="1156"/>
      <c r="CD716" s="1156"/>
      <c r="CE716" s="1156"/>
      <c r="CF716" s="1156"/>
      <c r="CG716" s="1156"/>
      <c r="CH716" s="1156"/>
      <c r="CI716" s="1156"/>
      <c r="CJ716" s="1156"/>
      <c r="CK716" s="1156"/>
      <c r="CL716" s="1156"/>
      <c r="CM716" s="1200"/>
      <c r="CN716" s="1200"/>
      <c r="CO716" s="1201"/>
      <c r="CQ716" s="2117"/>
    </row>
    <row r="717" spans="1:95" s="700" customFormat="1">
      <c r="A717" s="1137"/>
      <c r="B717" s="1155"/>
      <c r="C717" s="1131"/>
      <c r="D717" s="1131"/>
      <c r="E717" s="1132"/>
      <c r="F717" s="1150"/>
      <c r="G717" s="1149"/>
      <c r="H717" s="1135"/>
      <c r="I717" s="1156"/>
      <c r="J717" s="1156"/>
      <c r="K717" s="1156"/>
      <c r="L717" s="1156"/>
      <c r="M717" s="1156"/>
      <c r="N717" s="1156"/>
      <c r="O717" s="1156"/>
      <c r="P717" s="1156"/>
      <c r="Q717" s="1156"/>
      <c r="R717" s="1156"/>
      <c r="S717" s="1156"/>
      <c r="T717" s="1156"/>
      <c r="U717" s="1156"/>
      <c r="V717" s="1156"/>
      <c r="W717" s="1156"/>
      <c r="X717" s="1156"/>
      <c r="Y717" s="1156"/>
      <c r="Z717" s="1156"/>
      <c r="AA717" s="1156"/>
      <c r="AB717" s="1200"/>
      <c r="AC717" s="1200"/>
      <c r="AD717" s="1200"/>
      <c r="AE717" s="1200"/>
      <c r="AF717" s="1156"/>
      <c r="AG717" s="1156"/>
      <c r="AH717" s="1156"/>
      <c r="AI717" s="1156"/>
      <c r="AJ717" s="1156"/>
      <c r="AK717" s="1156"/>
      <c r="AL717" s="1156"/>
      <c r="AM717" s="1156"/>
      <c r="AN717" s="1156"/>
      <c r="AO717" s="1156"/>
      <c r="AP717" s="1156"/>
      <c r="AQ717" s="1156"/>
      <c r="AR717" s="1156"/>
      <c r="AS717" s="1156"/>
      <c r="AT717" s="1156"/>
      <c r="AU717" s="1156"/>
      <c r="AV717" s="1156"/>
      <c r="AW717" s="1156"/>
      <c r="AX717" s="1156"/>
      <c r="AY717" s="1156"/>
      <c r="AZ717" s="1156"/>
      <c r="BA717" s="1156"/>
      <c r="BB717" s="1156"/>
      <c r="BC717" s="1156"/>
      <c r="BD717" s="1156"/>
      <c r="BE717" s="1156"/>
      <c r="BF717" s="1156"/>
      <c r="BG717" s="1156"/>
      <c r="BH717" s="1156"/>
      <c r="BI717" s="1156"/>
      <c r="BJ717" s="1156"/>
      <c r="BK717" s="1156"/>
      <c r="BL717" s="1156"/>
      <c r="BM717" s="1156"/>
      <c r="BN717" s="1156"/>
      <c r="BO717" s="1156"/>
      <c r="BP717" s="1156"/>
      <c r="BQ717" s="1156"/>
      <c r="BR717" s="1156"/>
      <c r="BS717" s="1200"/>
      <c r="BT717" s="1156"/>
      <c r="BU717" s="1156"/>
      <c r="BV717" s="1156"/>
      <c r="BW717" s="1156"/>
      <c r="BX717" s="1156"/>
      <c r="BY717" s="1156"/>
      <c r="BZ717" s="1156"/>
      <c r="CA717" s="1156"/>
      <c r="CB717" s="1156"/>
      <c r="CC717" s="1156"/>
      <c r="CD717" s="1156"/>
      <c r="CE717" s="1156"/>
      <c r="CF717" s="1156"/>
      <c r="CG717" s="1156"/>
      <c r="CH717" s="1156"/>
      <c r="CI717" s="1156"/>
      <c r="CJ717" s="1156"/>
      <c r="CK717" s="1156"/>
      <c r="CL717" s="1156"/>
      <c r="CM717" s="1200"/>
      <c r="CN717" s="1200"/>
      <c r="CO717" s="1201"/>
      <c r="CQ717" s="2117"/>
    </row>
    <row r="718" spans="1:95" s="700" customFormat="1">
      <c r="A718" s="1137"/>
      <c r="B718" s="1155"/>
      <c r="C718" s="1131"/>
      <c r="D718" s="1131"/>
      <c r="E718" s="1132"/>
      <c r="F718" s="1150"/>
      <c r="G718" s="1149"/>
      <c r="H718" s="1135"/>
      <c r="I718" s="1156"/>
      <c r="J718" s="1156"/>
      <c r="K718" s="1156"/>
      <c r="L718" s="1156"/>
      <c r="M718" s="1156"/>
      <c r="N718" s="1156"/>
      <c r="O718" s="1156"/>
      <c r="P718" s="1156"/>
      <c r="Q718" s="1156"/>
      <c r="R718" s="1156"/>
      <c r="S718" s="1156"/>
      <c r="T718" s="1156"/>
      <c r="U718" s="1156"/>
      <c r="V718" s="1156"/>
      <c r="W718" s="1156"/>
      <c r="X718" s="1156"/>
      <c r="Y718" s="1156"/>
      <c r="Z718" s="1156"/>
      <c r="AA718" s="1156"/>
      <c r="AB718" s="1200"/>
      <c r="AC718" s="1200"/>
      <c r="AD718" s="1200"/>
      <c r="AE718" s="1200"/>
      <c r="AF718" s="1156"/>
      <c r="AG718" s="1156"/>
      <c r="AH718" s="1156"/>
      <c r="AI718" s="1156"/>
      <c r="AJ718" s="1156"/>
      <c r="AK718" s="1156"/>
      <c r="AL718" s="1156"/>
      <c r="AM718" s="1156"/>
      <c r="AN718" s="1156"/>
      <c r="AO718" s="1156"/>
      <c r="AP718" s="1156"/>
      <c r="AQ718" s="1156"/>
      <c r="AR718" s="1156"/>
      <c r="AS718" s="1156"/>
      <c r="AT718" s="1156"/>
      <c r="AU718" s="1156"/>
      <c r="AV718" s="1156"/>
      <c r="AW718" s="1156"/>
      <c r="AX718" s="1156"/>
      <c r="AY718" s="1156"/>
      <c r="AZ718" s="1156"/>
      <c r="BA718" s="1156"/>
      <c r="BB718" s="1156"/>
      <c r="BC718" s="1156"/>
      <c r="BD718" s="1156"/>
      <c r="BE718" s="1156"/>
      <c r="BF718" s="1156"/>
      <c r="BG718" s="1156"/>
      <c r="BH718" s="1156"/>
      <c r="BI718" s="1156"/>
      <c r="BJ718" s="1156"/>
      <c r="BK718" s="1156"/>
      <c r="BL718" s="1156"/>
      <c r="BM718" s="1156"/>
      <c r="BN718" s="1156"/>
      <c r="BO718" s="1156"/>
      <c r="BP718" s="1156"/>
      <c r="BQ718" s="1156"/>
      <c r="BR718" s="1156"/>
      <c r="BS718" s="1200"/>
      <c r="BT718" s="1156"/>
      <c r="BU718" s="1156"/>
      <c r="BV718" s="1156"/>
      <c r="BW718" s="1156"/>
      <c r="BX718" s="1156"/>
      <c r="BY718" s="1156"/>
      <c r="BZ718" s="1156"/>
      <c r="CA718" s="1156"/>
      <c r="CB718" s="1156"/>
      <c r="CC718" s="1156"/>
      <c r="CD718" s="1156"/>
      <c r="CE718" s="1156"/>
      <c r="CF718" s="1156"/>
      <c r="CG718" s="1156"/>
      <c r="CH718" s="1156"/>
      <c r="CI718" s="1156"/>
      <c r="CJ718" s="1156"/>
      <c r="CK718" s="1156"/>
      <c r="CL718" s="1156"/>
      <c r="CM718" s="1200"/>
      <c r="CN718" s="1200"/>
      <c r="CO718" s="1201"/>
      <c r="CQ718" s="2117"/>
    </row>
    <row r="719" spans="1:95" s="700" customFormat="1">
      <c r="A719" s="1137"/>
      <c r="B719" s="1155"/>
      <c r="C719" s="1131"/>
      <c r="D719" s="1131"/>
      <c r="E719" s="1132"/>
      <c r="F719" s="1150"/>
      <c r="G719" s="1149"/>
      <c r="H719" s="1135"/>
      <c r="I719" s="1156"/>
      <c r="J719" s="1156"/>
      <c r="K719" s="1156"/>
      <c r="L719" s="1156"/>
      <c r="M719" s="1156"/>
      <c r="N719" s="1156"/>
      <c r="O719" s="1156"/>
      <c r="P719" s="1156"/>
      <c r="Q719" s="1156"/>
      <c r="R719" s="1156"/>
      <c r="S719" s="1156"/>
      <c r="T719" s="1156"/>
      <c r="U719" s="1156"/>
      <c r="V719" s="1156"/>
      <c r="W719" s="1156"/>
      <c r="X719" s="1156"/>
      <c r="Y719" s="1156"/>
      <c r="Z719" s="1156"/>
      <c r="AA719" s="1156"/>
      <c r="AB719" s="1200"/>
      <c r="AC719" s="1200"/>
      <c r="AD719" s="1200"/>
      <c r="AE719" s="1200"/>
      <c r="AF719" s="1156"/>
      <c r="AG719" s="1156"/>
      <c r="AH719" s="1156"/>
      <c r="AI719" s="1156"/>
      <c r="AJ719" s="1156"/>
      <c r="AK719" s="1156"/>
      <c r="AL719" s="1156"/>
      <c r="AM719" s="1156"/>
      <c r="AN719" s="1156"/>
      <c r="AO719" s="1156"/>
      <c r="AP719" s="1156"/>
      <c r="AQ719" s="1156"/>
      <c r="AR719" s="1156"/>
      <c r="AS719" s="1156"/>
      <c r="AT719" s="1156"/>
      <c r="AU719" s="1156"/>
      <c r="AV719" s="1156"/>
      <c r="AW719" s="1156"/>
      <c r="AX719" s="1156"/>
      <c r="AY719" s="1156"/>
      <c r="AZ719" s="1156"/>
      <c r="BA719" s="1156"/>
      <c r="BB719" s="1156"/>
      <c r="BC719" s="1156"/>
      <c r="BD719" s="1156"/>
      <c r="BE719" s="1156"/>
      <c r="BF719" s="1156"/>
      <c r="BG719" s="1156"/>
      <c r="BH719" s="1156"/>
      <c r="BI719" s="1156"/>
      <c r="BJ719" s="1156"/>
      <c r="BK719" s="1156"/>
      <c r="BL719" s="1156"/>
      <c r="BM719" s="1156"/>
      <c r="BN719" s="1156"/>
      <c r="BO719" s="1156"/>
      <c r="BP719" s="1156"/>
      <c r="BQ719" s="1156"/>
      <c r="BR719" s="1156"/>
      <c r="BS719" s="1200"/>
      <c r="BT719" s="1156"/>
      <c r="BU719" s="1156"/>
      <c r="BV719" s="1156"/>
      <c r="BW719" s="1156"/>
      <c r="BX719" s="1156"/>
      <c r="BY719" s="1156"/>
      <c r="BZ719" s="1156"/>
      <c r="CA719" s="1156"/>
      <c r="CB719" s="1156"/>
      <c r="CC719" s="1156"/>
      <c r="CD719" s="1156"/>
      <c r="CE719" s="1156"/>
      <c r="CF719" s="1156"/>
      <c r="CG719" s="1156"/>
      <c r="CH719" s="1156"/>
      <c r="CI719" s="1156"/>
      <c r="CJ719" s="1156"/>
      <c r="CK719" s="1156"/>
      <c r="CL719" s="1156"/>
      <c r="CM719" s="1200"/>
      <c r="CN719" s="1200"/>
      <c r="CO719" s="1201"/>
      <c r="CQ719" s="2117"/>
    </row>
    <row r="720" spans="1:95" s="700" customFormat="1">
      <c r="A720" s="1137"/>
      <c r="B720" s="1155"/>
      <c r="C720" s="1131"/>
      <c r="D720" s="1131"/>
      <c r="E720" s="1132"/>
      <c r="F720" s="1150"/>
      <c r="G720" s="1149"/>
      <c r="H720" s="1135"/>
      <c r="I720" s="1156"/>
      <c r="J720" s="1156"/>
      <c r="K720" s="1156"/>
      <c r="L720" s="1156"/>
      <c r="M720" s="1156"/>
      <c r="N720" s="1156"/>
      <c r="O720" s="1156"/>
      <c r="P720" s="1156"/>
      <c r="Q720" s="1156"/>
      <c r="R720" s="1156"/>
      <c r="S720" s="1156"/>
      <c r="T720" s="1156"/>
      <c r="U720" s="1156"/>
      <c r="V720" s="1156"/>
      <c r="W720" s="1156"/>
      <c r="X720" s="1156"/>
      <c r="Y720" s="1156"/>
      <c r="Z720" s="1156"/>
      <c r="AA720" s="1156"/>
      <c r="AB720" s="1200"/>
      <c r="AC720" s="1200"/>
      <c r="AD720" s="1200"/>
      <c r="AE720" s="1200"/>
      <c r="AF720" s="1156"/>
      <c r="AG720" s="1156"/>
      <c r="AH720" s="1156"/>
      <c r="AI720" s="1156"/>
      <c r="AJ720" s="1156"/>
      <c r="AK720" s="1156"/>
      <c r="AL720" s="1156"/>
      <c r="AM720" s="1156"/>
      <c r="AN720" s="1156"/>
      <c r="AO720" s="1156"/>
      <c r="AP720" s="1156"/>
      <c r="AQ720" s="1156"/>
      <c r="AR720" s="1156"/>
      <c r="AS720" s="1156"/>
      <c r="AT720" s="1156"/>
      <c r="AU720" s="1156"/>
      <c r="AV720" s="1156"/>
      <c r="AW720" s="1156"/>
      <c r="AX720" s="1156"/>
      <c r="AY720" s="1156"/>
      <c r="AZ720" s="1156"/>
      <c r="BA720" s="1156"/>
      <c r="BB720" s="1156"/>
      <c r="BC720" s="1156"/>
      <c r="BD720" s="1156"/>
      <c r="BE720" s="1156"/>
      <c r="BF720" s="1156"/>
      <c r="BG720" s="1156"/>
      <c r="BH720" s="1156"/>
      <c r="BI720" s="1156"/>
      <c r="BJ720" s="1156"/>
      <c r="BK720" s="1156"/>
      <c r="BL720" s="1156"/>
      <c r="BM720" s="1156"/>
      <c r="BN720" s="1156"/>
      <c r="BO720" s="1156"/>
      <c r="BP720" s="1156"/>
      <c r="BQ720" s="1156"/>
      <c r="BR720" s="1156"/>
      <c r="BS720" s="1200"/>
      <c r="BT720" s="1156"/>
      <c r="BU720" s="1156"/>
      <c r="BV720" s="1156"/>
      <c r="BW720" s="1156"/>
      <c r="BX720" s="1156"/>
      <c r="BY720" s="1156"/>
      <c r="BZ720" s="1156"/>
      <c r="CA720" s="1156"/>
      <c r="CB720" s="1156"/>
      <c r="CC720" s="1156"/>
      <c r="CD720" s="1156"/>
      <c r="CE720" s="1156"/>
      <c r="CF720" s="1156"/>
      <c r="CG720" s="1156"/>
      <c r="CH720" s="1156"/>
      <c r="CI720" s="1156"/>
      <c r="CJ720" s="1156"/>
      <c r="CK720" s="1156"/>
      <c r="CL720" s="1156"/>
      <c r="CM720" s="1200"/>
      <c r="CN720" s="1200"/>
      <c r="CO720" s="1201"/>
      <c r="CQ720" s="2117"/>
    </row>
    <row r="721" spans="1:95" s="700" customFormat="1">
      <c r="A721" s="1137"/>
      <c r="B721" s="1155"/>
      <c r="C721" s="1131"/>
      <c r="D721" s="1131"/>
      <c r="E721" s="1132"/>
      <c r="F721" s="1150"/>
      <c r="G721" s="1149"/>
      <c r="H721" s="1135"/>
      <c r="I721" s="1156"/>
      <c r="J721" s="1156"/>
      <c r="K721" s="1156"/>
      <c r="L721" s="1156"/>
      <c r="M721" s="1156"/>
      <c r="N721" s="1156"/>
      <c r="O721" s="1156"/>
      <c r="P721" s="1156"/>
      <c r="Q721" s="1156"/>
      <c r="R721" s="1156"/>
      <c r="S721" s="1156"/>
      <c r="T721" s="1156"/>
      <c r="U721" s="1156"/>
      <c r="V721" s="1156"/>
      <c r="W721" s="1156"/>
      <c r="X721" s="1156"/>
      <c r="Y721" s="1156"/>
      <c r="Z721" s="1156"/>
      <c r="AA721" s="1156"/>
      <c r="AB721" s="1200"/>
      <c r="AC721" s="1200"/>
      <c r="AD721" s="1200"/>
      <c r="AE721" s="1200"/>
      <c r="AF721" s="1156"/>
      <c r="AG721" s="1156"/>
      <c r="AH721" s="1156"/>
      <c r="AI721" s="1156"/>
      <c r="AJ721" s="1156"/>
      <c r="AK721" s="1156"/>
      <c r="AL721" s="1156"/>
      <c r="AM721" s="1156"/>
      <c r="AN721" s="1156"/>
      <c r="AO721" s="1156"/>
      <c r="AP721" s="1156"/>
      <c r="AQ721" s="1156"/>
      <c r="AR721" s="1156"/>
      <c r="AS721" s="1156"/>
      <c r="AT721" s="1156"/>
      <c r="AU721" s="1156"/>
      <c r="AV721" s="1156"/>
      <c r="AW721" s="1156"/>
      <c r="AX721" s="1156"/>
      <c r="AY721" s="1156"/>
      <c r="AZ721" s="1156"/>
      <c r="BA721" s="1156"/>
      <c r="BB721" s="1156"/>
      <c r="BC721" s="1156"/>
      <c r="BD721" s="1156"/>
      <c r="BE721" s="1156"/>
      <c r="BF721" s="1156"/>
      <c r="BG721" s="1156"/>
      <c r="BH721" s="1156"/>
      <c r="BI721" s="1156"/>
      <c r="BJ721" s="1156"/>
      <c r="BK721" s="1156"/>
      <c r="BL721" s="1156"/>
      <c r="BM721" s="1156"/>
      <c r="BN721" s="1156"/>
      <c r="BO721" s="1156"/>
      <c r="BP721" s="1156"/>
      <c r="BQ721" s="1156"/>
      <c r="BR721" s="1156"/>
      <c r="BS721" s="1200"/>
      <c r="BT721" s="1156"/>
      <c r="BU721" s="1156"/>
      <c r="BV721" s="1156"/>
      <c r="BW721" s="1156"/>
      <c r="BX721" s="1156"/>
      <c r="BY721" s="1156"/>
      <c r="BZ721" s="1156"/>
      <c r="CA721" s="1156"/>
      <c r="CB721" s="1156"/>
      <c r="CC721" s="1156"/>
      <c r="CD721" s="1156"/>
      <c r="CE721" s="1156"/>
      <c r="CF721" s="1156"/>
      <c r="CG721" s="1156"/>
      <c r="CH721" s="1156"/>
      <c r="CI721" s="1156"/>
      <c r="CJ721" s="1156"/>
      <c r="CK721" s="1156"/>
      <c r="CL721" s="1156"/>
      <c r="CM721" s="1200"/>
      <c r="CN721" s="1200"/>
      <c r="CO721" s="1201"/>
      <c r="CQ721" s="2117"/>
    </row>
    <row r="722" spans="1:95" s="700" customFormat="1">
      <c r="A722" s="1137"/>
      <c r="B722" s="1155"/>
      <c r="C722" s="1131"/>
      <c r="D722" s="1131"/>
      <c r="E722" s="1132"/>
      <c r="F722" s="1150"/>
      <c r="G722" s="1149"/>
      <c r="H722" s="1135"/>
      <c r="I722" s="1156"/>
      <c r="J722" s="1156"/>
      <c r="K722" s="1156"/>
      <c r="L722" s="1156"/>
      <c r="M722" s="1156"/>
      <c r="N722" s="1156"/>
      <c r="O722" s="1156"/>
      <c r="P722" s="1156"/>
      <c r="Q722" s="1156"/>
      <c r="R722" s="1156"/>
      <c r="S722" s="1156"/>
      <c r="T722" s="1156"/>
      <c r="U722" s="1156"/>
      <c r="V722" s="1156"/>
      <c r="W722" s="1156"/>
      <c r="X722" s="1156"/>
      <c r="Y722" s="1156"/>
      <c r="Z722" s="1156"/>
      <c r="AA722" s="1156"/>
      <c r="AB722" s="1200"/>
      <c r="AC722" s="1200"/>
      <c r="AD722" s="1200"/>
      <c r="AE722" s="1200"/>
      <c r="AF722" s="1156"/>
      <c r="AG722" s="1156"/>
      <c r="AH722" s="1156"/>
      <c r="AI722" s="1156"/>
      <c r="AJ722" s="1156"/>
      <c r="AK722" s="1156"/>
      <c r="AL722" s="1156"/>
      <c r="AM722" s="1156"/>
      <c r="AN722" s="1156"/>
      <c r="AO722" s="1156"/>
      <c r="AP722" s="1156"/>
      <c r="AQ722" s="1156"/>
      <c r="AR722" s="1156"/>
      <c r="AS722" s="1156"/>
      <c r="AT722" s="1156"/>
      <c r="AU722" s="1156"/>
      <c r="AV722" s="1156"/>
      <c r="AW722" s="1156"/>
      <c r="AX722" s="1156"/>
      <c r="AY722" s="1156"/>
      <c r="AZ722" s="1156"/>
      <c r="BA722" s="1156"/>
      <c r="BB722" s="1156"/>
      <c r="BC722" s="1156"/>
      <c r="BD722" s="1156"/>
      <c r="BE722" s="1156"/>
      <c r="BF722" s="1156"/>
      <c r="BG722" s="1156"/>
      <c r="BH722" s="1156"/>
      <c r="BI722" s="1156"/>
      <c r="BJ722" s="1156"/>
      <c r="BK722" s="1156"/>
      <c r="BL722" s="1156"/>
      <c r="BM722" s="1156"/>
      <c r="BN722" s="1156"/>
      <c r="BO722" s="1156"/>
      <c r="BP722" s="1156"/>
      <c r="BQ722" s="1156"/>
      <c r="BR722" s="1156"/>
      <c r="BS722" s="1200"/>
      <c r="BT722" s="1156"/>
      <c r="BU722" s="1156"/>
      <c r="BV722" s="1156"/>
      <c r="BW722" s="1156"/>
      <c r="BX722" s="1156"/>
      <c r="BY722" s="1156"/>
      <c r="BZ722" s="1156"/>
      <c r="CA722" s="1156"/>
      <c r="CB722" s="1156"/>
      <c r="CC722" s="1156"/>
      <c r="CD722" s="1156"/>
      <c r="CE722" s="1156"/>
      <c r="CF722" s="1156"/>
      <c r="CG722" s="1156"/>
      <c r="CH722" s="1156"/>
      <c r="CI722" s="1156"/>
      <c r="CJ722" s="1156"/>
      <c r="CK722" s="1156"/>
      <c r="CL722" s="1156"/>
      <c r="CM722" s="1200"/>
      <c r="CN722" s="1200"/>
      <c r="CO722" s="1201"/>
      <c r="CQ722" s="2117"/>
    </row>
    <row r="723" spans="1:95" s="700" customFormat="1">
      <c r="A723" s="1137"/>
      <c r="B723" s="1155"/>
      <c r="C723" s="1131"/>
      <c r="D723" s="1131"/>
      <c r="E723" s="1132"/>
      <c r="F723" s="1150"/>
      <c r="G723" s="1149"/>
      <c r="H723" s="1135"/>
      <c r="I723" s="1156"/>
      <c r="J723" s="1156"/>
      <c r="K723" s="1156"/>
      <c r="L723" s="1156"/>
      <c r="M723" s="1156"/>
      <c r="N723" s="1156"/>
      <c r="O723" s="1156"/>
      <c r="P723" s="1156"/>
      <c r="Q723" s="1156"/>
      <c r="R723" s="1156"/>
      <c r="S723" s="1156"/>
      <c r="T723" s="1156"/>
      <c r="U723" s="1156"/>
      <c r="V723" s="1156"/>
      <c r="W723" s="1156"/>
      <c r="X723" s="1156"/>
      <c r="Y723" s="1156"/>
      <c r="Z723" s="1156"/>
      <c r="AA723" s="1156"/>
      <c r="AB723" s="1200"/>
      <c r="AC723" s="1200"/>
      <c r="AD723" s="1200"/>
      <c r="AE723" s="1200"/>
      <c r="AF723" s="1156"/>
      <c r="AG723" s="1156"/>
      <c r="AH723" s="1156"/>
      <c r="AI723" s="1156"/>
      <c r="AJ723" s="1156"/>
      <c r="AK723" s="1156"/>
      <c r="AL723" s="1156"/>
      <c r="AM723" s="1156"/>
      <c r="AN723" s="1156"/>
      <c r="AO723" s="1156"/>
      <c r="AP723" s="1156"/>
      <c r="AQ723" s="1156"/>
      <c r="AR723" s="1156"/>
      <c r="AS723" s="1156"/>
      <c r="AT723" s="1156"/>
      <c r="AU723" s="1156"/>
      <c r="AV723" s="1156"/>
      <c r="AW723" s="1156"/>
      <c r="AX723" s="1156"/>
      <c r="AY723" s="1156"/>
      <c r="AZ723" s="1156"/>
      <c r="BA723" s="1156"/>
      <c r="BB723" s="1156"/>
      <c r="BC723" s="1156"/>
      <c r="BD723" s="1156"/>
      <c r="BE723" s="1156"/>
      <c r="BF723" s="1156"/>
      <c r="BG723" s="1156"/>
      <c r="BH723" s="1156"/>
      <c r="BI723" s="1156"/>
      <c r="BJ723" s="1156"/>
      <c r="BK723" s="1156"/>
      <c r="BL723" s="1156"/>
      <c r="BM723" s="1156"/>
      <c r="BN723" s="1156"/>
      <c r="BO723" s="1156"/>
      <c r="BP723" s="1156"/>
      <c r="BQ723" s="1156"/>
      <c r="BR723" s="1156"/>
      <c r="BS723" s="1200"/>
      <c r="BT723" s="1156"/>
      <c r="BU723" s="1156"/>
      <c r="BV723" s="1156"/>
      <c r="BW723" s="1156"/>
      <c r="BX723" s="1156"/>
      <c r="BY723" s="1156"/>
      <c r="BZ723" s="1156"/>
      <c r="CA723" s="1156"/>
      <c r="CB723" s="1156"/>
      <c r="CC723" s="1156"/>
      <c r="CD723" s="1156"/>
      <c r="CE723" s="1156"/>
      <c r="CF723" s="1156"/>
      <c r="CG723" s="1156"/>
      <c r="CH723" s="1156"/>
      <c r="CI723" s="1156"/>
      <c r="CJ723" s="1156"/>
      <c r="CK723" s="1156"/>
      <c r="CL723" s="1156"/>
      <c r="CM723" s="1200"/>
      <c r="CN723" s="1200"/>
      <c r="CO723" s="1201"/>
      <c r="CQ723" s="2117"/>
    </row>
    <row r="724" spans="1:95" s="700" customFormat="1">
      <c r="A724" s="1137"/>
      <c r="B724" s="1155"/>
      <c r="C724" s="1131"/>
      <c r="D724" s="1131"/>
      <c r="E724" s="1132"/>
      <c r="F724" s="1150"/>
      <c r="G724" s="1149"/>
      <c r="H724" s="1135"/>
      <c r="I724" s="1156"/>
      <c r="J724" s="1156"/>
      <c r="K724" s="1156"/>
      <c r="L724" s="1156"/>
      <c r="M724" s="1156"/>
      <c r="N724" s="1156"/>
      <c r="O724" s="1156"/>
      <c r="P724" s="1156"/>
      <c r="Q724" s="1156"/>
      <c r="R724" s="1156"/>
      <c r="S724" s="1156"/>
      <c r="T724" s="1156"/>
      <c r="U724" s="1156"/>
      <c r="V724" s="1156"/>
      <c r="W724" s="1156"/>
      <c r="X724" s="1156"/>
      <c r="Y724" s="1156"/>
      <c r="Z724" s="1156"/>
      <c r="AA724" s="1156"/>
      <c r="AB724" s="1200"/>
      <c r="AC724" s="1200"/>
      <c r="AD724" s="1200"/>
      <c r="AE724" s="1200"/>
      <c r="AF724" s="1156"/>
      <c r="AG724" s="1156"/>
      <c r="AH724" s="1156"/>
      <c r="AI724" s="1156"/>
      <c r="AJ724" s="1156"/>
      <c r="AK724" s="1156"/>
      <c r="AL724" s="1156"/>
      <c r="AM724" s="1156"/>
      <c r="AN724" s="1156"/>
      <c r="AO724" s="1156"/>
      <c r="AP724" s="1156"/>
      <c r="AQ724" s="1156"/>
      <c r="AR724" s="1156"/>
      <c r="AS724" s="1156"/>
      <c r="AT724" s="1156"/>
      <c r="AU724" s="1156"/>
      <c r="AV724" s="1156"/>
      <c r="AW724" s="1156"/>
      <c r="AX724" s="1156"/>
      <c r="AY724" s="1156"/>
      <c r="AZ724" s="1156"/>
      <c r="BA724" s="1156"/>
      <c r="BB724" s="1156"/>
      <c r="BC724" s="1156"/>
      <c r="BD724" s="1156"/>
      <c r="BE724" s="1156"/>
      <c r="BF724" s="1156"/>
      <c r="BG724" s="1156"/>
      <c r="BH724" s="1156"/>
      <c r="BI724" s="1156"/>
      <c r="BJ724" s="1156"/>
      <c r="BK724" s="1156"/>
      <c r="BL724" s="1156"/>
      <c r="BM724" s="1156"/>
      <c r="BN724" s="1156"/>
      <c r="BO724" s="1156"/>
      <c r="BP724" s="1156"/>
      <c r="BQ724" s="1156"/>
      <c r="BR724" s="1156"/>
      <c r="BS724" s="1200"/>
      <c r="BT724" s="1156"/>
      <c r="BU724" s="1156"/>
      <c r="BV724" s="1156"/>
      <c r="BW724" s="1156"/>
      <c r="BX724" s="1156"/>
      <c r="BY724" s="1156"/>
      <c r="BZ724" s="1156"/>
      <c r="CA724" s="1156"/>
      <c r="CB724" s="1156"/>
      <c r="CC724" s="1156"/>
      <c r="CD724" s="1156"/>
      <c r="CE724" s="1156"/>
      <c r="CF724" s="1156"/>
      <c r="CG724" s="1156"/>
      <c r="CH724" s="1156"/>
      <c r="CI724" s="1156"/>
      <c r="CJ724" s="1156"/>
      <c r="CK724" s="1156"/>
      <c r="CL724" s="1156"/>
      <c r="CM724" s="1200"/>
      <c r="CN724" s="1200"/>
      <c r="CO724" s="1201"/>
      <c r="CQ724" s="2117"/>
    </row>
    <row r="725" spans="1:95" s="700" customFormat="1">
      <c r="A725" s="1137"/>
      <c r="B725" s="1155"/>
      <c r="C725" s="1131"/>
      <c r="D725" s="1131"/>
      <c r="E725" s="1132"/>
      <c r="F725" s="1150"/>
      <c r="G725" s="1149"/>
      <c r="H725" s="1135"/>
      <c r="I725" s="1156"/>
      <c r="J725" s="1156"/>
      <c r="K725" s="1156"/>
      <c r="L725" s="1156"/>
      <c r="M725" s="1156"/>
      <c r="N725" s="1156"/>
      <c r="O725" s="1156"/>
      <c r="P725" s="1156"/>
      <c r="Q725" s="1156"/>
      <c r="R725" s="1156"/>
      <c r="S725" s="1156"/>
      <c r="T725" s="1156"/>
      <c r="U725" s="1156"/>
      <c r="V725" s="1156"/>
      <c r="W725" s="1156"/>
      <c r="X725" s="1156"/>
      <c r="Y725" s="1156"/>
      <c r="Z725" s="1156"/>
      <c r="AA725" s="1156"/>
      <c r="AB725" s="1200"/>
      <c r="AC725" s="1200"/>
      <c r="AD725" s="1200"/>
      <c r="AE725" s="1200"/>
      <c r="AF725" s="1156"/>
      <c r="AG725" s="1156"/>
      <c r="AH725" s="1156"/>
      <c r="AI725" s="1156"/>
      <c r="AJ725" s="1156"/>
      <c r="AK725" s="1156"/>
      <c r="AL725" s="1156"/>
      <c r="AM725" s="1156"/>
      <c r="AN725" s="1156"/>
      <c r="AO725" s="1156"/>
      <c r="AP725" s="1156"/>
      <c r="AQ725" s="1156"/>
      <c r="AR725" s="1156"/>
      <c r="AS725" s="1156"/>
      <c r="AT725" s="1156"/>
      <c r="AU725" s="1156"/>
      <c r="AV725" s="1156"/>
      <c r="AW725" s="1156"/>
      <c r="AX725" s="1156"/>
      <c r="AY725" s="1156"/>
      <c r="AZ725" s="1156"/>
      <c r="BA725" s="1156"/>
      <c r="BB725" s="1156"/>
      <c r="BC725" s="1156"/>
      <c r="BD725" s="1156"/>
      <c r="BE725" s="1156"/>
      <c r="BF725" s="1156"/>
      <c r="BG725" s="1156"/>
      <c r="BH725" s="1156"/>
      <c r="BI725" s="1156"/>
      <c r="BJ725" s="1156"/>
      <c r="BK725" s="1156"/>
      <c r="BL725" s="1156"/>
      <c r="BM725" s="1156"/>
      <c r="BN725" s="1156"/>
      <c r="BO725" s="1156"/>
      <c r="BP725" s="1156"/>
      <c r="BQ725" s="1156"/>
      <c r="BR725" s="1156"/>
      <c r="BS725" s="1200"/>
      <c r="BT725" s="1156"/>
      <c r="BU725" s="1156"/>
      <c r="BV725" s="1156"/>
      <c r="BW725" s="1156"/>
      <c r="BX725" s="1156"/>
      <c r="BY725" s="1156"/>
      <c r="BZ725" s="1156"/>
      <c r="CA725" s="1156"/>
      <c r="CB725" s="1156"/>
      <c r="CC725" s="1156"/>
      <c r="CD725" s="1156"/>
      <c r="CE725" s="1156"/>
      <c r="CF725" s="1156"/>
      <c r="CG725" s="1156"/>
      <c r="CH725" s="1156"/>
      <c r="CI725" s="1156"/>
      <c r="CJ725" s="1156"/>
      <c r="CK725" s="1156"/>
      <c r="CL725" s="1156"/>
      <c r="CM725" s="1200"/>
      <c r="CN725" s="1200"/>
      <c r="CO725" s="1201"/>
      <c r="CQ725" s="2117"/>
    </row>
    <row r="726" spans="1:95" s="700" customFormat="1">
      <c r="A726" s="1137"/>
      <c r="B726" s="1155"/>
      <c r="C726" s="1131"/>
      <c r="D726" s="1131"/>
      <c r="E726" s="1132"/>
      <c r="F726" s="1150"/>
      <c r="G726" s="1149"/>
      <c r="H726" s="1135"/>
      <c r="I726" s="1156"/>
      <c r="J726" s="1156"/>
      <c r="K726" s="1156"/>
      <c r="L726" s="1156"/>
      <c r="M726" s="1156"/>
      <c r="N726" s="1156"/>
      <c r="O726" s="1156"/>
      <c r="P726" s="1156"/>
      <c r="Q726" s="1156"/>
      <c r="R726" s="1156"/>
      <c r="S726" s="1156"/>
      <c r="T726" s="1156"/>
      <c r="U726" s="1156"/>
      <c r="V726" s="1156"/>
      <c r="W726" s="1156"/>
      <c r="X726" s="1156"/>
      <c r="Y726" s="1156"/>
      <c r="Z726" s="1156"/>
      <c r="AA726" s="1156"/>
      <c r="AB726" s="1200"/>
      <c r="AC726" s="1200"/>
      <c r="AD726" s="1200"/>
      <c r="AE726" s="1200"/>
      <c r="AF726" s="1156"/>
      <c r="AG726" s="1156"/>
      <c r="AH726" s="1156"/>
      <c r="AI726" s="1156"/>
      <c r="AJ726" s="1156"/>
      <c r="AK726" s="1156"/>
      <c r="AL726" s="1156"/>
      <c r="AM726" s="1156"/>
      <c r="AN726" s="1156"/>
      <c r="AO726" s="1156"/>
      <c r="AP726" s="1156"/>
      <c r="AQ726" s="1156"/>
      <c r="AR726" s="1156"/>
      <c r="AS726" s="1156"/>
      <c r="AT726" s="1156"/>
      <c r="AU726" s="1156"/>
      <c r="AV726" s="1156"/>
      <c r="AW726" s="1156"/>
      <c r="AX726" s="1156"/>
      <c r="AY726" s="1156"/>
      <c r="AZ726" s="1156"/>
      <c r="BA726" s="1156"/>
      <c r="BB726" s="1156"/>
      <c r="BC726" s="1156"/>
      <c r="BD726" s="1156"/>
      <c r="BE726" s="1156"/>
      <c r="BF726" s="1156"/>
      <c r="BG726" s="1156"/>
      <c r="BH726" s="1156"/>
      <c r="BI726" s="1156"/>
      <c r="BJ726" s="1156"/>
      <c r="BK726" s="1156"/>
      <c r="BL726" s="1156"/>
      <c r="BM726" s="1156"/>
      <c r="BN726" s="1156"/>
      <c r="BO726" s="1156"/>
      <c r="BP726" s="1156"/>
      <c r="BQ726" s="1156"/>
      <c r="BR726" s="1156"/>
      <c r="BS726" s="1200"/>
      <c r="BT726" s="1156"/>
      <c r="BU726" s="1156"/>
      <c r="BV726" s="1156"/>
      <c r="BW726" s="1156"/>
      <c r="BX726" s="1156"/>
      <c r="BY726" s="1156"/>
      <c r="BZ726" s="1156"/>
      <c r="CA726" s="1156"/>
      <c r="CB726" s="1156"/>
      <c r="CC726" s="1156"/>
      <c r="CD726" s="1156"/>
      <c r="CE726" s="1156"/>
      <c r="CF726" s="1156"/>
      <c r="CG726" s="1156"/>
      <c r="CH726" s="1156"/>
      <c r="CI726" s="1156"/>
      <c r="CJ726" s="1156"/>
      <c r="CK726" s="1156"/>
      <c r="CL726" s="1156"/>
      <c r="CM726" s="1200"/>
      <c r="CN726" s="1200"/>
      <c r="CO726" s="1201"/>
      <c r="CQ726" s="2117"/>
    </row>
    <row r="727" spans="1:95" s="700" customFormat="1">
      <c r="A727" s="1137"/>
      <c r="B727" s="1155"/>
      <c r="C727" s="1131"/>
      <c r="D727" s="1131"/>
      <c r="E727" s="1132"/>
      <c r="F727" s="1150"/>
      <c r="G727" s="1149"/>
      <c r="H727" s="1135"/>
      <c r="I727" s="1156"/>
      <c r="J727" s="1156"/>
      <c r="K727" s="1156"/>
      <c r="L727" s="1156"/>
      <c r="M727" s="1156"/>
      <c r="N727" s="1156"/>
      <c r="O727" s="1156"/>
      <c r="P727" s="1156"/>
      <c r="Q727" s="1156"/>
      <c r="R727" s="1156"/>
      <c r="S727" s="1156"/>
      <c r="T727" s="1156"/>
      <c r="U727" s="1156"/>
      <c r="V727" s="1156"/>
      <c r="W727" s="1156"/>
      <c r="X727" s="1156"/>
      <c r="Y727" s="1156"/>
      <c r="Z727" s="1156"/>
      <c r="AA727" s="1156"/>
      <c r="AB727" s="1200"/>
      <c r="AC727" s="1200"/>
      <c r="AD727" s="1200"/>
      <c r="AE727" s="1200"/>
      <c r="AF727" s="1156"/>
      <c r="AG727" s="1156"/>
      <c r="AH727" s="1156"/>
      <c r="AI727" s="1156"/>
      <c r="AJ727" s="1156"/>
      <c r="AK727" s="1156"/>
      <c r="AL727" s="1156"/>
      <c r="AM727" s="1156"/>
      <c r="AN727" s="1156"/>
      <c r="AO727" s="1156"/>
      <c r="AP727" s="1156"/>
      <c r="AQ727" s="1156"/>
      <c r="AR727" s="1156"/>
      <c r="AS727" s="1156"/>
      <c r="AT727" s="1156"/>
      <c r="AU727" s="1156"/>
      <c r="AV727" s="1156"/>
      <c r="AW727" s="1156"/>
      <c r="AX727" s="1156"/>
      <c r="AY727" s="1156"/>
      <c r="AZ727" s="1156"/>
      <c r="BA727" s="1156"/>
      <c r="BB727" s="1156"/>
      <c r="BC727" s="1156"/>
      <c r="BD727" s="1156"/>
      <c r="BE727" s="1156"/>
      <c r="BF727" s="1156"/>
      <c r="BG727" s="1156"/>
      <c r="BH727" s="1156"/>
      <c r="BI727" s="1156"/>
      <c r="BJ727" s="1156"/>
      <c r="BK727" s="1156"/>
      <c r="BL727" s="1156"/>
      <c r="BM727" s="1156"/>
      <c r="BN727" s="1156"/>
      <c r="BO727" s="1156"/>
      <c r="BP727" s="1156"/>
      <c r="BQ727" s="1156"/>
      <c r="BR727" s="1156"/>
      <c r="BS727" s="1200"/>
      <c r="BT727" s="1156"/>
      <c r="BU727" s="1156"/>
      <c r="BV727" s="1156"/>
      <c r="BW727" s="1156"/>
      <c r="BX727" s="1156"/>
      <c r="BY727" s="1156"/>
      <c r="BZ727" s="1156"/>
      <c r="CA727" s="1156"/>
      <c r="CB727" s="1156"/>
      <c r="CC727" s="1156"/>
      <c r="CD727" s="1156"/>
      <c r="CE727" s="1156"/>
      <c r="CF727" s="1156"/>
      <c r="CG727" s="1156"/>
      <c r="CH727" s="1156"/>
      <c r="CI727" s="1156"/>
      <c r="CJ727" s="1156"/>
      <c r="CK727" s="1156"/>
      <c r="CL727" s="1156"/>
      <c r="CM727" s="1200"/>
      <c r="CN727" s="1200"/>
      <c r="CO727" s="1201"/>
      <c r="CQ727" s="2117"/>
    </row>
    <row r="728" spans="1:95" s="700" customFormat="1">
      <c r="A728" s="1137"/>
      <c r="B728" s="1155"/>
      <c r="C728" s="1131"/>
      <c r="D728" s="1131"/>
      <c r="E728" s="1132"/>
      <c r="F728" s="1150"/>
      <c r="G728" s="1149"/>
      <c r="H728" s="1135"/>
      <c r="I728" s="1156"/>
      <c r="J728" s="1156"/>
      <c r="K728" s="1156"/>
      <c r="L728" s="1156"/>
      <c r="M728" s="1156"/>
      <c r="N728" s="1156"/>
      <c r="O728" s="1156"/>
      <c r="P728" s="1156"/>
      <c r="Q728" s="1156"/>
      <c r="R728" s="1156"/>
      <c r="S728" s="1156"/>
      <c r="T728" s="1156"/>
      <c r="U728" s="1156"/>
      <c r="V728" s="1156"/>
      <c r="W728" s="1156"/>
      <c r="X728" s="1156"/>
      <c r="Y728" s="1156"/>
      <c r="Z728" s="1156"/>
      <c r="AA728" s="1156"/>
      <c r="AB728" s="1200"/>
      <c r="AC728" s="1200"/>
      <c r="AD728" s="1200"/>
      <c r="AE728" s="1200"/>
      <c r="AF728" s="1156"/>
      <c r="AG728" s="1156"/>
      <c r="AH728" s="1156"/>
      <c r="AI728" s="1156"/>
      <c r="AJ728" s="1156"/>
      <c r="AK728" s="1156"/>
      <c r="AL728" s="1156"/>
      <c r="AM728" s="1156"/>
      <c r="AN728" s="1156"/>
      <c r="AO728" s="1156"/>
      <c r="AP728" s="1156"/>
      <c r="AQ728" s="1156"/>
      <c r="AR728" s="1156"/>
      <c r="AS728" s="1156"/>
      <c r="AT728" s="1156"/>
      <c r="AU728" s="1156"/>
      <c r="AV728" s="1156"/>
      <c r="AW728" s="1156"/>
      <c r="AX728" s="1156"/>
      <c r="AY728" s="1156"/>
      <c r="AZ728" s="1156"/>
      <c r="BA728" s="1156"/>
      <c r="BB728" s="1156"/>
      <c r="BC728" s="1156"/>
      <c r="BD728" s="1156"/>
      <c r="BE728" s="1156"/>
      <c r="BF728" s="1156"/>
      <c r="BG728" s="1156"/>
      <c r="BH728" s="1156"/>
      <c r="BI728" s="1156"/>
      <c r="BJ728" s="1156"/>
      <c r="BK728" s="1156"/>
      <c r="BL728" s="1156"/>
      <c r="BM728" s="1156"/>
      <c r="BN728" s="1156"/>
      <c r="BO728" s="1156"/>
      <c r="BP728" s="1156"/>
      <c r="BQ728" s="1156"/>
      <c r="BR728" s="1156"/>
      <c r="BS728" s="1200"/>
      <c r="BT728" s="1156"/>
      <c r="BU728" s="1156"/>
      <c r="BV728" s="1156"/>
      <c r="BW728" s="1156"/>
      <c r="BX728" s="1156"/>
      <c r="BY728" s="1156"/>
      <c r="BZ728" s="1156"/>
      <c r="CA728" s="1156"/>
      <c r="CB728" s="1156"/>
      <c r="CC728" s="1156"/>
      <c r="CD728" s="1156"/>
      <c r="CE728" s="1156"/>
      <c r="CF728" s="1156"/>
      <c r="CG728" s="1156"/>
      <c r="CH728" s="1156"/>
      <c r="CI728" s="1156"/>
      <c r="CJ728" s="1156"/>
      <c r="CK728" s="1156"/>
      <c r="CL728" s="1156"/>
      <c r="CM728" s="1200"/>
      <c r="CN728" s="1200"/>
      <c r="CO728" s="1201"/>
      <c r="CQ728" s="2117"/>
    </row>
    <row r="729" spans="1:95" s="700" customFormat="1">
      <c r="A729" s="1137"/>
      <c r="B729" s="1155"/>
      <c r="C729" s="1131"/>
      <c r="D729" s="1131"/>
      <c r="E729" s="1132"/>
      <c r="F729" s="1150"/>
      <c r="G729" s="1149"/>
      <c r="H729" s="1135"/>
      <c r="I729" s="1156"/>
      <c r="J729" s="1156"/>
      <c r="K729" s="1156"/>
      <c r="L729" s="1156"/>
      <c r="M729" s="1156"/>
      <c r="N729" s="1156"/>
      <c r="O729" s="1156"/>
      <c r="P729" s="1156"/>
      <c r="Q729" s="1156"/>
      <c r="R729" s="1156"/>
      <c r="S729" s="1156"/>
      <c r="T729" s="1156"/>
      <c r="U729" s="1156"/>
      <c r="V729" s="1156"/>
      <c r="W729" s="1156"/>
      <c r="X729" s="1156"/>
      <c r="Y729" s="1156"/>
      <c r="Z729" s="1156"/>
      <c r="AA729" s="1156"/>
      <c r="AB729" s="1200"/>
      <c r="AC729" s="1200"/>
      <c r="AD729" s="1200"/>
      <c r="AE729" s="1200"/>
      <c r="AF729" s="1156"/>
      <c r="AG729" s="1156"/>
      <c r="AH729" s="1156"/>
      <c r="AI729" s="1156"/>
      <c r="AJ729" s="1156"/>
      <c r="AK729" s="1156"/>
      <c r="AL729" s="1156"/>
      <c r="AM729" s="1156"/>
      <c r="AN729" s="1156"/>
      <c r="AO729" s="1156"/>
      <c r="AP729" s="1156"/>
      <c r="AQ729" s="1156"/>
      <c r="AR729" s="1156"/>
      <c r="AS729" s="1156"/>
      <c r="AT729" s="1156"/>
      <c r="AU729" s="1156"/>
      <c r="AV729" s="1156"/>
      <c r="AW729" s="1156"/>
      <c r="AX729" s="1156"/>
      <c r="AY729" s="1156"/>
      <c r="AZ729" s="1156"/>
      <c r="BA729" s="1156"/>
      <c r="BB729" s="1156"/>
      <c r="BC729" s="1156"/>
      <c r="BD729" s="1156"/>
      <c r="BE729" s="1156"/>
      <c r="BF729" s="1156"/>
      <c r="BG729" s="1156"/>
      <c r="BH729" s="1156"/>
      <c r="BI729" s="1156"/>
      <c r="BJ729" s="1156"/>
      <c r="BK729" s="1156"/>
      <c r="BL729" s="1156"/>
      <c r="BM729" s="1156"/>
      <c r="BN729" s="1156"/>
      <c r="BO729" s="1156"/>
      <c r="BP729" s="1156"/>
      <c r="BQ729" s="1156"/>
      <c r="BR729" s="1156"/>
      <c r="BS729" s="1200"/>
      <c r="BT729" s="1156"/>
      <c r="BU729" s="1156"/>
      <c r="BV729" s="1156"/>
      <c r="BW729" s="1156"/>
      <c r="BX729" s="1156"/>
      <c r="BY729" s="1156"/>
      <c r="BZ729" s="1156"/>
      <c r="CA729" s="1156"/>
      <c r="CB729" s="1156"/>
      <c r="CC729" s="1156"/>
      <c r="CD729" s="1156"/>
      <c r="CE729" s="1156"/>
      <c r="CF729" s="1156"/>
      <c r="CG729" s="1156"/>
      <c r="CH729" s="1156"/>
      <c r="CI729" s="1156"/>
      <c r="CJ729" s="1156"/>
      <c r="CK729" s="1156"/>
      <c r="CL729" s="1156"/>
      <c r="CM729" s="1200"/>
      <c r="CN729" s="1200"/>
      <c r="CO729" s="1201"/>
      <c r="CQ729" s="2117"/>
    </row>
    <row r="730" spans="1:95" s="700" customFormat="1">
      <c r="A730" s="1137"/>
      <c r="B730" s="1155"/>
      <c r="C730" s="1131"/>
      <c r="D730" s="1131"/>
      <c r="E730" s="1132"/>
      <c r="F730" s="1150"/>
      <c r="G730" s="1149"/>
      <c r="H730" s="1135"/>
      <c r="I730" s="1156"/>
      <c r="J730" s="1156"/>
      <c r="K730" s="1156"/>
      <c r="L730" s="1156"/>
      <c r="M730" s="1156"/>
      <c r="N730" s="1156"/>
      <c r="O730" s="1156"/>
      <c r="P730" s="1156"/>
      <c r="Q730" s="1156"/>
      <c r="R730" s="1156"/>
      <c r="S730" s="1156"/>
      <c r="T730" s="1156"/>
      <c r="U730" s="1156"/>
      <c r="V730" s="1156"/>
      <c r="W730" s="1156"/>
      <c r="X730" s="1156"/>
      <c r="Y730" s="1156"/>
      <c r="Z730" s="1156"/>
      <c r="AA730" s="1156"/>
      <c r="AB730" s="1200"/>
      <c r="AC730" s="1200"/>
      <c r="AD730" s="1200"/>
      <c r="AE730" s="1200"/>
      <c r="AF730" s="1156"/>
      <c r="AG730" s="1156"/>
      <c r="AH730" s="1156"/>
      <c r="AI730" s="1156"/>
      <c r="AJ730" s="1156"/>
      <c r="AK730" s="1156"/>
      <c r="AL730" s="1156"/>
      <c r="AM730" s="1156"/>
      <c r="AN730" s="1156"/>
      <c r="AO730" s="1156"/>
      <c r="AP730" s="1156"/>
      <c r="AQ730" s="1156"/>
      <c r="AR730" s="1156"/>
      <c r="AS730" s="1156"/>
      <c r="AT730" s="1156"/>
      <c r="AU730" s="1156"/>
      <c r="AV730" s="1156"/>
      <c r="AW730" s="1156"/>
      <c r="AX730" s="1156"/>
      <c r="AY730" s="1156"/>
      <c r="AZ730" s="1156"/>
      <c r="BA730" s="1156"/>
      <c r="BB730" s="1156"/>
      <c r="BC730" s="1156"/>
      <c r="BD730" s="1156"/>
      <c r="BE730" s="1156"/>
      <c r="BF730" s="1156"/>
      <c r="BG730" s="1156"/>
      <c r="BH730" s="1156"/>
      <c r="BI730" s="1156"/>
      <c r="BJ730" s="1156"/>
      <c r="BK730" s="1156"/>
      <c r="BL730" s="1156"/>
      <c r="BM730" s="1156"/>
      <c r="BN730" s="1156"/>
      <c r="BO730" s="1156"/>
      <c r="BP730" s="1156"/>
      <c r="BQ730" s="1156"/>
      <c r="BR730" s="1156"/>
      <c r="BS730" s="1200"/>
      <c r="BT730" s="1156"/>
      <c r="BU730" s="1156"/>
      <c r="BV730" s="1156"/>
      <c r="BW730" s="1156"/>
      <c r="BX730" s="1156"/>
      <c r="BY730" s="1156"/>
      <c r="BZ730" s="1156"/>
      <c r="CA730" s="1156"/>
      <c r="CB730" s="1156"/>
      <c r="CC730" s="1156"/>
      <c r="CD730" s="1156"/>
      <c r="CE730" s="1156"/>
      <c r="CF730" s="1156"/>
      <c r="CG730" s="1156"/>
      <c r="CH730" s="1156"/>
      <c r="CI730" s="1156"/>
      <c r="CJ730" s="1156"/>
      <c r="CK730" s="1156"/>
      <c r="CL730" s="1156"/>
      <c r="CM730" s="1200"/>
      <c r="CN730" s="1200"/>
      <c r="CO730" s="1201"/>
      <c r="CQ730" s="2117"/>
    </row>
    <row r="731" spans="1:95" s="700" customFormat="1">
      <c r="A731" s="1137"/>
      <c r="B731" s="1155"/>
      <c r="C731" s="1131"/>
      <c r="D731" s="1131"/>
      <c r="E731" s="1132"/>
      <c r="F731" s="1150"/>
      <c r="G731" s="1149"/>
      <c r="H731" s="1135"/>
      <c r="I731" s="1156"/>
      <c r="J731" s="1156"/>
      <c r="K731" s="1156"/>
      <c r="L731" s="1156"/>
      <c r="M731" s="1156"/>
      <c r="N731" s="1156"/>
      <c r="O731" s="1156"/>
      <c r="P731" s="1156"/>
      <c r="Q731" s="1156"/>
      <c r="R731" s="1156"/>
      <c r="S731" s="1156"/>
      <c r="T731" s="1156"/>
      <c r="U731" s="1156"/>
      <c r="V731" s="1156"/>
      <c r="W731" s="1156"/>
      <c r="X731" s="1156"/>
      <c r="Y731" s="1156"/>
      <c r="Z731" s="1156"/>
      <c r="AA731" s="1156"/>
      <c r="AB731" s="1200"/>
      <c r="AC731" s="1200"/>
      <c r="AD731" s="1200"/>
      <c r="AE731" s="1200"/>
      <c r="AF731" s="1156"/>
      <c r="AG731" s="1156"/>
      <c r="AH731" s="1156"/>
      <c r="AI731" s="1156"/>
      <c r="AJ731" s="1156"/>
      <c r="AK731" s="1156"/>
      <c r="AL731" s="1156"/>
      <c r="AM731" s="1156"/>
      <c r="AN731" s="1156"/>
      <c r="AO731" s="1156"/>
      <c r="AP731" s="1156"/>
      <c r="AQ731" s="1156"/>
      <c r="AR731" s="1156"/>
      <c r="AS731" s="1156"/>
      <c r="AT731" s="1156"/>
      <c r="AU731" s="1156"/>
      <c r="AV731" s="1156"/>
      <c r="AW731" s="1156"/>
      <c r="AX731" s="1156"/>
      <c r="AY731" s="1156"/>
      <c r="AZ731" s="1156"/>
      <c r="BA731" s="1156"/>
      <c r="BB731" s="1156"/>
      <c r="BC731" s="1156"/>
      <c r="BD731" s="1156"/>
      <c r="BE731" s="1156"/>
      <c r="BF731" s="1156"/>
      <c r="BG731" s="1156"/>
      <c r="BH731" s="1156"/>
      <c r="BI731" s="1156"/>
      <c r="BJ731" s="1156"/>
      <c r="BK731" s="1156"/>
      <c r="BL731" s="1156"/>
      <c r="BM731" s="1156"/>
      <c r="BN731" s="1156"/>
      <c r="BO731" s="1156"/>
      <c r="BP731" s="1156"/>
      <c r="BQ731" s="1156"/>
      <c r="BR731" s="1156"/>
      <c r="BS731" s="1200"/>
      <c r="BT731" s="1156"/>
      <c r="BU731" s="1156"/>
      <c r="BV731" s="1156"/>
      <c r="BW731" s="1156"/>
      <c r="BX731" s="1156"/>
      <c r="BY731" s="1156"/>
      <c r="BZ731" s="1156"/>
      <c r="CA731" s="1156"/>
      <c r="CB731" s="1156"/>
      <c r="CC731" s="1156"/>
      <c r="CD731" s="1156"/>
      <c r="CE731" s="1156"/>
      <c r="CF731" s="1156"/>
      <c r="CG731" s="1156"/>
      <c r="CH731" s="1156"/>
      <c r="CI731" s="1156"/>
      <c r="CJ731" s="1156"/>
      <c r="CK731" s="1156"/>
      <c r="CL731" s="1156"/>
      <c r="CM731" s="1200"/>
      <c r="CN731" s="1200"/>
      <c r="CO731" s="1201"/>
      <c r="CQ731" s="2117"/>
    </row>
    <row r="732" spans="1:95" s="700" customFormat="1">
      <c r="A732" s="1137"/>
      <c r="B732" s="1155"/>
      <c r="C732" s="1131"/>
      <c r="D732" s="1131"/>
      <c r="E732" s="1132"/>
      <c r="F732" s="1150"/>
      <c r="G732" s="1149"/>
      <c r="H732" s="1135"/>
      <c r="I732" s="1156"/>
      <c r="J732" s="1156"/>
      <c r="K732" s="1156"/>
      <c r="L732" s="1156"/>
      <c r="M732" s="1156"/>
      <c r="N732" s="1156"/>
      <c r="O732" s="1156"/>
      <c r="P732" s="1156"/>
      <c r="Q732" s="1156"/>
      <c r="R732" s="1156"/>
      <c r="S732" s="1156"/>
      <c r="T732" s="1156"/>
      <c r="U732" s="1156"/>
      <c r="V732" s="1156"/>
      <c r="W732" s="1156"/>
      <c r="X732" s="1156"/>
      <c r="Y732" s="1156"/>
      <c r="Z732" s="1156"/>
      <c r="AA732" s="1156"/>
      <c r="AB732" s="1200"/>
      <c r="AC732" s="1200"/>
      <c r="AD732" s="1200"/>
      <c r="AE732" s="1200"/>
      <c r="AF732" s="1156"/>
      <c r="AG732" s="1156"/>
      <c r="AH732" s="1156"/>
      <c r="AI732" s="1156"/>
      <c r="AJ732" s="1156"/>
      <c r="AK732" s="1156"/>
      <c r="AL732" s="1156"/>
      <c r="AM732" s="1156"/>
      <c r="AN732" s="1156"/>
      <c r="AO732" s="1156"/>
      <c r="AP732" s="1156"/>
      <c r="AQ732" s="1156"/>
      <c r="AR732" s="1156"/>
      <c r="AS732" s="1156"/>
      <c r="AT732" s="1156"/>
      <c r="AU732" s="1156"/>
      <c r="AV732" s="1156"/>
      <c r="AW732" s="1156"/>
      <c r="AX732" s="1156"/>
      <c r="AY732" s="1156"/>
      <c r="AZ732" s="1156"/>
      <c r="BA732" s="1156"/>
      <c r="BB732" s="1156"/>
      <c r="BC732" s="1156"/>
      <c r="BD732" s="1156"/>
      <c r="BE732" s="1156"/>
      <c r="BF732" s="1156"/>
      <c r="BG732" s="1156"/>
      <c r="BH732" s="1156"/>
      <c r="BI732" s="1156"/>
      <c r="BJ732" s="1156"/>
      <c r="BK732" s="1156"/>
      <c r="BL732" s="1156"/>
      <c r="BM732" s="1156"/>
      <c r="BN732" s="1156"/>
      <c r="BO732" s="1156"/>
      <c r="BP732" s="1156"/>
      <c r="BQ732" s="1156"/>
      <c r="BR732" s="1156"/>
      <c r="BS732" s="1200"/>
      <c r="BT732" s="1156"/>
      <c r="BU732" s="1156"/>
      <c r="BV732" s="1156"/>
      <c r="BW732" s="1156"/>
      <c r="BX732" s="1156"/>
      <c r="BY732" s="1156"/>
      <c r="BZ732" s="1156"/>
      <c r="CA732" s="1156"/>
      <c r="CB732" s="1156"/>
      <c r="CC732" s="1156"/>
      <c r="CD732" s="1156"/>
      <c r="CE732" s="1156"/>
      <c r="CF732" s="1156"/>
      <c r="CG732" s="1156"/>
      <c r="CH732" s="1156"/>
      <c r="CI732" s="1156"/>
      <c r="CJ732" s="1156"/>
      <c r="CK732" s="1156"/>
      <c r="CL732" s="1156"/>
      <c r="CM732" s="1200"/>
      <c r="CN732" s="1200"/>
      <c r="CO732" s="1201"/>
      <c r="CQ732" s="2117"/>
    </row>
    <row r="733" spans="1:95" s="700" customFormat="1">
      <c r="A733" s="1137"/>
      <c r="B733" s="1155"/>
      <c r="C733" s="1131"/>
      <c r="D733" s="1131"/>
      <c r="E733" s="1132"/>
      <c r="F733" s="1150"/>
      <c r="G733" s="1149"/>
      <c r="H733" s="1135"/>
      <c r="I733" s="1156"/>
      <c r="J733" s="1156"/>
      <c r="K733" s="1156"/>
      <c r="L733" s="1156"/>
      <c r="M733" s="1156"/>
      <c r="N733" s="1156"/>
      <c r="O733" s="1156"/>
      <c r="P733" s="1156"/>
      <c r="Q733" s="1156"/>
      <c r="R733" s="1156"/>
      <c r="S733" s="1156"/>
      <c r="T733" s="1156"/>
      <c r="U733" s="1156"/>
      <c r="V733" s="1156"/>
      <c r="W733" s="1156"/>
      <c r="X733" s="1156"/>
      <c r="Y733" s="1156"/>
      <c r="Z733" s="1156"/>
      <c r="AA733" s="1156"/>
      <c r="AB733" s="1200"/>
      <c r="AC733" s="1200"/>
      <c r="AD733" s="1200"/>
      <c r="AE733" s="1200"/>
      <c r="AF733" s="1156"/>
      <c r="AG733" s="1156"/>
      <c r="AH733" s="1156"/>
      <c r="AI733" s="1156"/>
      <c r="AJ733" s="1156"/>
      <c r="AK733" s="1156"/>
      <c r="AL733" s="1156"/>
      <c r="AM733" s="1156"/>
      <c r="AN733" s="1156"/>
      <c r="AO733" s="1156"/>
      <c r="AP733" s="1156"/>
      <c r="AQ733" s="1156"/>
      <c r="AR733" s="1156"/>
      <c r="AS733" s="1156"/>
      <c r="AT733" s="1156"/>
      <c r="AU733" s="1156"/>
      <c r="AV733" s="1156"/>
      <c r="AW733" s="1156"/>
      <c r="AX733" s="1156"/>
      <c r="AY733" s="1156"/>
      <c r="AZ733" s="1156"/>
      <c r="BA733" s="1156"/>
      <c r="BB733" s="1156"/>
      <c r="BC733" s="1156"/>
      <c r="BD733" s="1156"/>
      <c r="BE733" s="1156"/>
      <c r="BF733" s="1156"/>
      <c r="BG733" s="1156"/>
      <c r="BH733" s="1156"/>
      <c r="BI733" s="1156"/>
      <c r="BJ733" s="1156"/>
      <c r="BK733" s="1156"/>
      <c r="BL733" s="1156"/>
      <c r="BM733" s="1156"/>
      <c r="BN733" s="1156"/>
      <c r="BO733" s="1156"/>
      <c r="BP733" s="1156"/>
      <c r="BQ733" s="1156"/>
      <c r="BR733" s="1156"/>
      <c r="BS733" s="1200"/>
      <c r="BT733" s="1156"/>
      <c r="BU733" s="1156"/>
      <c r="BV733" s="1156"/>
      <c r="BW733" s="1156"/>
      <c r="BX733" s="1156"/>
      <c r="BY733" s="1156"/>
      <c r="BZ733" s="1156"/>
      <c r="CA733" s="1156"/>
      <c r="CB733" s="1156"/>
      <c r="CC733" s="1156"/>
      <c r="CD733" s="1156"/>
      <c r="CE733" s="1156"/>
      <c r="CF733" s="1156"/>
      <c r="CG733" s="1156"/>
      <c r="CH733" s="1156"/>
      <c r="CI733" s="1156"/>
      <c r="CJ733" s="1156"/>
      <c r="CK733" s="1156"/>
      <c r="CL733" s="1156"/>
      <c r="CM733" s="1200"/>
      <c r="CN733" s="1200"/>
      <c r="CO733" s="1201"/>
      <c r="CQ733" s="2117"/>
    </row>
    <row r="734" spans="1:95" s="700" customFormat="1">
      <c r="A734" s="1137"/>
      <c r="B734" s="1155"/>
      <c r="C734" s="1131"/>
      <c r="D734" s="1131"/>
      <c r="E734" s="1132"/>
      <c r="F734" s="1150"/>
      <c r="G734" s="1149"/>
      <c r="H734" s="1135"/>
      <c r="I734" s="1156"/>
      <c r="J734" s="1156"/>
      <c r="K734" s="1156"/>
      <c r="L734" s="1156"/>
      <c r="M734" s="1156"/>
      <c r="N734" s="1156"/>
      <c r="O734" s="1156"/>
      <c r="P734" s="1156"/>
      <c r="Q734" s="1156"/>
      <c r="R734" s="1156"/>
      <c r="S734" s="1156"/>
      <c r="T734" s="1156"/>
      <c r="U734" s="1156"/>
      <c r="V734" s="1156"/>
      <c r="W734" s="1156"/>
      <c r="X734" s="1156"/>
      <c r="Y734" s="1156"/>
      <c r="Z734" s="1156"/>
      <c r="AA734" s="1156"/>
      <c r="AB734" s="1200"/>
      <c r="AC734" s="1200"/>
      <c r="AD734" s="1200"/>
      <c r="AE734" s="1200"/>
      <c r="AF734" s="1156"/>
      <c r="AG734" s="1156"/>
      <c r="AH734" s="1156"/>
      <c r="AI734" s="1156"/>
      <c r="AJ734" s="1156"/>
      <c r="AK734" s="1156"/>
      <c r="AL734" s="1156"/>
      <c r="AM734" s="1156"/>
      <c r="AN734" s="1156"/>
      <c r="AO734" s="1156"/>
      <c r="AP734" s="1156"/>
      <c r="AQ734" s="1156"/>
      <c r="AR734" s="1156"/>
      <c r="AS734" s="1156"/>
      <c r="AT734" s="1156"/>
      <c r="AU734" s="1156"/>
      <c r="AV734" s="1156"/>
      <c r="AW734" s="1156"/>
      <c r="AX734" s="1156"/>
      <c r="AY734" s="1156"/>
      <c r="AZ734" s="1156"/>
      <c r="BA734" s="1156"/>
      <c r="BB734" s="1156"/>
      <c r="BC734" s="1156"/>
      <c r="BD734" s="1156"/>
      <c r="BE734" s="1156"/>
      <c r="BF734" s="1156"/>
      <c r="BG734" s="1156"/>
      <c r="BH734" s="1156"/>
      <c r="BI734" s="1156"/>
      <c r="BJ734" s="1156"/>
      <c r="BK734" s="1156"/>
      <c r="BL734" s="1156"/>
      <c r="BM734" s="1156"/>
      <c r="BN734" s="1156"/>
      <c r="BO734" s="1156"/>
      <c r="BP734" s="1156"/>
      <c r="BQ734" s="1156"/>
      <c r="BR734" s="1156"/>
      <c r="BS734" s="1200"/>
      <c r="BT734" s="1156"/>
      <c r="BU734" s="1156"/>
      <c r="BV734" s="1156"/>
      <c r="BW734" s="1156"/>
      <c r="BX734" s="1156"/>
      <c r="BY734" s="1156"/>
      <c r="BZ734" s="1156"/>
      <c r="CA734" s="1156"/>
      <c r="CB734" s="1156"/>
      <c r="CC734" s="1156"/>
      <c r="CD734" s="1156"/>
      <c r="CE734" s="1156"/>
      <c r="CF734" s="1156"/>
      <c r="CG734" s="1156"/>
      <c r="CH734" s="1156"/>
      <c r="CI734" s="1156"/>
      <c r="CJ734" s="1156"/>
      <c r="CK734" s="1156"/>
      <c r="CL734" s="1156"/>
      <c r="CM734" s="1200"/>
      <c r="CN734" s="1200"/>
      <c r="CO734" s="1201"/>
      <c r="CQ734" s="2117"/>
    </row>
    <row r="735" spans="1:95" s="700" customFormat="1">
      <c r="A735" s="1137"/>
      <c r="B735" s="1155"/>
      <c r="C735" s="1131"/>
      <c r="D735" s="1131"/>
      <c r="E735" s="1132"/>
      <c r="F735" s="1150"/>
      <c r="G735" s="1149"/>
      <c r="H735" s="1135"/>
      <c r="I735" s="1156"/>
      <c r="J735" s="1156"/>
      <c r="K735" s="1156"/>
      <c r="L735" s="1156"/>
      <c r="M735" s="1156"/>
      <c r="N735" s="1156"/>
      <c r="O735" s="1156"/>
      <c r="P735" s="1156"/>
      <c r="Q735" s="1156"/>
      <c r="R735" s="1156"/>
      <c r="S735" s="1156"/>
      <c r="T735" s="1156"/>
      <c r="U735" s="1156"/>
      <c r="V735" s="1156"/>
      <c r="W735" s="1156"/>
      <c r="X735" s="1156"/>
      <c r="Y735" s="1156"/>
      <c r="Z735" s="1156"/>
      <c r="AA735" s="1156"/>
      <c r="AB735" s="1200"/>
      <c r="AC735" s="1200"/>
      <c r="AD735" s="1200"/>
      <c r="AE735" s="1200"/>
      <c r="AF735" s="1156"/>
      <c r="AG735" s="1156"/>
      <c r="AH735" s="1156"/>
      <c r="AI735" s="1156"/>
      <c r="AJ735" s="1156"/>
      <c r="AK735" s="1156"/>
      <c r="AL735" s="1156"/>
      <c r="AM735" s="1156"/>
      <c r="AN735" s="1156"/>
      <c r="AO735" s="1156"/>
      <c r="AP735" s="1156"/>
      <c r="AQ735" s="1156"/>
      <c r="AR735" s="1156"/>
      <c r="AS735" s="1156"/>
      <c r="AT735" s="1156"/>
      <c r="AU735" s="1156"/>
      <c r="AV735" s="1156"/>
      <c r="AW735" s="1156"/>
      <c r="AX735" s="1156"/>
      <c r="AY735" s="1156"/>
      <c r="AZ735" s="1156"/>
      <c r="BA735" s="1156"/>
      <c r="BB735" s="1156"/>
      <c r="BC735" s="1156"/>
      <c r="BD735" s="1156"/>
      <c r="BE735" s="1156"/>
      <c r="BF735" s="1156"/>
      <c r="BG735" s="1156"/>
      <c r="BH735" s="1156"/>
      <c r="BI735" s="1156"/>
      <c r="BJ735" s="1156"/>
      <c r="BK735" s="1156"/>
      <c r="BL735" s="1156"/>
      <c r="BM735" s="1156"/>
      <c r="BN735" s="1156"/>
      <c r="BO735" s="1156"/>
      <c r="BP735" s="1156"/>
      <c r="BQ735" s="1156"/>
      <c r="BR735" s="1156"/>
      <c r="BS735" s="1200"/>
      <c r="BT735" s="1156"/>
      <c r="BU735" s="1156"/>
      <c r="BV735" s="1156"/>
      <c r="BW735" s="1156"/>
      <c r="BX735" s="1156"/>
      <c r="BY735" s="1156"/>
      <c r="BZ735" s="1156"/>
      <c r="CA735" s="1156"/>
      <c r="CB735" s="1156"/>
      <c r="CC735" s="1156"/>
      <c r="CD735" s="1156"/>
      <c r="CE735" s="1156"/>
      <c r="CF735" s="1156"/>
      <c r="CG735" s="1156"/>
      <c r="CH735" s="1156"/>
      <c r="CI735" s="1156"/>
      <c r="CJ735" s="1156"/>
      <c r="CK735" s="1156"/>
      <c r="CL735" s="1156"/>
      <c r="CM735" s="1200"/>
      <c r="CN735" s="1200"/>
      <c r="CO735" s="1201"/>
      <c r="CQ735" s="2117"/>
    </row>
    <row r="736" spans="1:95" s="700" customFormat="1">
      <c r="A736" s="1137"/>
      <c r="B736" s="1155"/>
      <c r="C736" s="1131"/>
      <c r="D736" s="1131"/>
      <c r="E736" s="1132"/>
      <c r="F736" s="1150"/>
      <c r="G736" s="1149"/>
      <c r="H736" s="1135"/>
      <c r="I736" s="1156"/>
      <c r="J736" s="1156"/>
      <c r="K736" s="1156"/>
      <c r="L736" s="1156"/>
      <c r="M736" s="1156"/>
      <c r="N736" s="1156"/>
      <c r="O736" s="1156"/>
      <c r="P736" s="1156"/>
      <c r="Q736" s="1156"/>
      <c r="R736" s="1156"/>
      <c r="S736" s="1156"/>
      <c r="T736" s="1156"/>
      <c r="U736" s="1156"/>
      <c r="V736" s="1156"/>
      <c r="W736" s="1156"/>
      <c r="X736" s="1156"/>
      <c r="Y736" s="1156"/>
      <c r="Z736" s="1156"/>
      <c r="AA736" s="1156"/>
      <c r="AB736" s="1200"/>
      <c r="AC736" s="1200"/>
      <c r="AD736" s="1200"/>
      <c r="AE736" s="1200"/>
      <c r="AF736" s="1156"/>
      <c r="AG736" s="1156"/>
      <c r="AH736" s="1156"/>
      <c r="AI736" s="1156"/>
      <c r="AJ736" s="1156"/>
      <c r="AK736" s="1156"/>
      <c r="AL736" s="1156"/>
      <c r="AM736" s="1156"/>
      <c r="AN736" s="1156"/>
      <c r="AO736" s="1156"/>
      <c r="AP736" s="1156"/>
      <c r="AQ736" s="1156"/>
      <c r="AR736" s="1156"/>
      <c r="AS736" s="1156"/>
      <c r="AT736" s="1156"/>
      <c r="AU736" s="1156"/>
      <c r="AV736" s="1156"/>
      <c r="AW736" s="1156"/>
      <c r="AX736" s="1156"/>
      <c r="AY736" s="1156"/>
      <c r="AZ736" s="1156"/>
      <c r="BA736" s="1156"/>
      <c r="BB736" s="1156"/>
      <c r="BC736" s="1156"/>
      <c r="BD736" s="1156"/>
      <c r="BE736" s="1156"/>
      <c r="BF736" s="1156"/>
      <c r="BG736" s="1156"/>
      <c r="BH736" s="1156"/>
      <c r="BI736" s="1156"/>
      <c r="BJ736" s="1156"/>
      <c r="BK736" s="1156"/>
      <c r="BL736" s="1156"/>
      <c r="BM736" s="1156"/>
      <c r="BN736" s="1156"/>
      <c r="BO736" s="1156"/>
      <c r="BP736" s="1156"/>
      <c r="BQ736" s="1156"/>
      <c r="BR736" s="1156"/>
      <c r="BS736" s="1200"/>
      <c r="BT736" s="1156"/>
      <c r="BU736" s="1156"/>
      <c r="BV736" s="1156"/>
      <c r="BW736" s="1156"/>
      <c r="BX736" s="1156"/>
      <c r="BY736" s="1156"/>
      <c r="BZ736" s="1156"/>
      <c r="CA736" s="1156"/>
      <c r="CB736" s="1156"/>
      <c r="CC736" s="1156"/>
      <c r="CD736" s="1156"/>
      <c r="CE736" s="1156"/>
      <c r="CF736" s="1156"/>
      <c r="CG736" s="1156"/>
      <c r="CH736" s="1156"/>
      <c r="CI736" s="1156"/>
      <c r="CJ736" s="1156"/>
      <c r="CK736" s="1156"/>
      <c r="CL736" s="1156"/>
      <c r="CM736" s="1200"/>
      <c r="CN736" s="1200"/>
      <c r="CO736" s="1201"/>
      <c r="CQ736" s="2117"/>
    </row>
    <row r="737" spans="1:95" s="700" customFormat="1">
      <c r="A737" s="1137"/>
      <c r="B737" s="1155"/>
      <c r="C737" s="1131"/>
      <c r="D737" s="1131"/>
      <c r="E737" s="1132"/>
      <c r="F737" s="1150"/>
      <c r="G737" s="1149"/>
      <c r="H737" s="1135"/>
      <c r="I737" s="1156"/>
      <c r="J737" s="1156"/>
      <c r="K737" s="1156"/>
      <c r="L737" s="1156"/>
      <c r="M737" s="1156"/>
      <c r="N737" s="1156"/>
      <c r="O737" s="1156"/>
      <c r="P737" s="1156"/>
      <c r="Q737" s="1156"/>
      <c r="R737" s="1156"/>
      <c r="S737" s="1156"/>
      <c r="T737" s="1156"/>
      <c r="U737" s="1156"/>
      <c r="V737" s="1156"/>
      <c r="W737" s="1156"/>
      <c r="X737" s="1156"/>
      <c r="Y737" s="1156"/>
      <c r="Z737" s="1156"/>
      <c r="AA737" s="1156"/>
      <c r="AB737" s="1200"/>
      <c r="AC737" s="1200"/>
      <c r="AD737" s="1200"/>
      <c r="AE737" s="1200"/>
      <c r="AF737" s="1156"/>
      <c r="AG737" s="1156"/>
      <c r="AH737" s="1156"/>
      <c r="AI737" s="1156"/>
      <c r="AJ737" s="1156"/>
      <c r="AK737" s="1156"/>
      <c r="AL737" s="1156"/>
      <c r="AM737" s="1156"/>
      <c r="AN737" s="1156"/>
      <c r="AO737" s="1156"/>
      <c r="AP737" s="1156"/>
      <c r="AQ737" s="1156"/>
      <c r="AR737" s="1156"/>
      <c r="AS737" s="1156"/>
      <c r="AT737" s="1156"/>
      <c r="AU737" s="1156"/>
      <c r="AV737" s="1156"/>
      <c r="AW737" s="1156"/>
      <c r="AX737" s="1156"/>
      <c r="AY737" s="1156"/>
      <c r="AZ737" s="1156"/>
      <c r="BA737" s="1156"/>
      <c r="BB737" s="1156"/>
      <c r="BC737" s="1156"/>
      <c r="BD737" s="1156"/>
      <c r="BE737" s="1156"/>
      <c r="BF737" s="1156"/>
      <c r="BG737" s="1156"/>
      <c r="BH737" s="1156"/>
      <c r="BI737" s="1156"/>
      <c r="BJ737" s="1156"/>
      <c r="BK737" s="1156"/>
      <c r="BL737" s="1156"/>
      <c r="BM737" s="1156"/>
      <c r="BN737" s="1156"/>
      <c r="BO737" s="1156"/>
      <c r="BP737" s="1156"/>
      <c r="BQ737" s="1156"/>
      <c r="BR737" s="1156"/>
      <c r="BS737" s="1200"/>
      <c r="BT737" s="1156"/>
      <c r="BU737" s="1156"/>
      <c r="BV737" s="1156"/>
      <c r="BW737" s="1156"/>
      <c r="BX737" s="1156"/>
      <c r="BY737" s="1156"/>
      <c r="BZ737" s="1156"/>
      <c r="CA737" s="1156"/>
      <c r="CB737" s="1156"/>
      <c r="CC737" s="1156"/>
      <c r="CD737" s="1156"/>
      <c r="CE737" s="1156"/>
      <c r="CF737" s="1156"/>
      <c r="CG737" s="1156"/>
      <c r="CH737" s="1156"/>
      <c r="CI737" s="1156"/>
      <c r="CJ737" s="1156"/>
      <c r="CK737" s="1156"/>
      <c r="CL737" s="1156"/>
      <c r="CM737" s="1200"/>
      <c r="CN737" s="1200"/>
      <c r="CO737" s="1201"/>
      <c r="CQ737" s="2117"/>
    </row>
    <row r="738" spans="1:95" s="700" customFormat="1">
      <c r="A738" s="1137"/>
      <c r="B738" s="1155"/>
      <c r="C738" s="1131"/>
      <c r="D738" s="1131"/>
      <c r="E738" s="1132"/>
      <c r="F738" s="1150"/>
      <c r="G738" s="1149"/>
      <c r="H738" s="1135"/>
      <c r="I738" s="1156"/>
      <c r="J738" s="1156"/>
      <c r="K738" s="1156"/>
      <c r="L738" s="1156"/>
      <c r="M738" s="1156"/>
      <c r="N738" s="1156"/>
      <c r="O738" s="1156"/>
      <c r="P738" s="1156"/>
      <c r="Q738" s="1156"/>
      <c r="R738" s="1156"/>
      <c r="S738" s="1156"/>
      <c r="T738" s="1156"/>
      <c r="U738" s="1156"/>
      <c r="V738" s="1156"/>
      <c r="W738" s="1156"/>
      <c r="X738" s="1156"/>
      <c r="Y738" s="1156"/>
      <c r="Z738" s="1156"/>
      <c r="AA738" s="1156"/>
      <c r="AB738" s="1200"/>
      <c r="AC738" s="1200"/>
      <c r="AD738" s="1200"/>
      <c r="AE738" s="1200"/>
      <c r="AF738" s="1156"/>
      <c r="AG738" s="1156"/>
      <c r="AH738" s="1156"/>
      <c r="AI738" s="1156"/>
      <c r="AJ738" s="1156"/>
      <c r="AK738" s="1156"/>
      <c r="AL738" s="1156"/>
      <c r="AM738" s="1156"/>
      <c r="AN738" s="1156"/>
      <c r="AO738" s="1156"/>
      <c r="AP738" s="1156"/>
      <c r="AQ738" s="1156"/>
      <c r="AR738" s="1156"/>
      <c r="AS738" s="1156"/>
      <c r="AT738" s="1156"/>
      <c r="AU738" s="1156"/>
      <c r="AV738" s="1156"/>
      <c r="AW738" s="1156"/>
      <c r="AX738" s="1156"/>
      <c r="AY738" s="1156"/>
      <c r="AZ738" s="1156"/>
      <c r="BA738" s="1156"/>
      <c r="BB738" s="1156"/>
      <c r="BC738" s="1156"/>
      <c r="BD738" s="1156"/>
      <c r="BE738" s="1156"/>
      <c r="BF738" s="1156"/>
      <c r="BG738" s="1156"/>
      <c r="BH738" s="1156"/>
      <c r="BI738" s="1156"/>
      <c r="BJ738" s="1156"/>
      <c r="BK738" s="1156"/>
      <c r="BL738" s="1156"/>
      <c r="BM738" s="1156"/>
      <c r="BN738" s="1156"/>
      <c r="BO738" s="1156"/>
      <c r="BP738" s="1156"/>
      <c r="BQ738" s="1156"/>
      <c r="BR738" s="1156"/>
      <c r="BS738" s="1200"/>
      <c r="BT738" s="1156"/>
      <c r="BU738" s="1156"/>
      <c r="BV738" s="1156"/>
      <c r="BW738" s="1156"/>
      <c r="BX738" s="1156"/>
      <c r="BY738" s="1156"/>
      <c r="BZ738" s="1156"/>
      <c r="CA738" s="1156"/>
      <c r="CB738" s="1156"/>
      <c r="CC738" s="1156"/>
      <c r="CD738" s="1156"/>
      <c r="CE738" s="1156"/>
      <c r="CF738" s="1156"/>
      <c r="CG738" s="1156"/>
      <c r="CH738" s="1156"/>
      <c r="CI738" s="1156"/>
      <c r="CJ738" s="1156"/>
      <c r="CK738" s="1156"/>
      <c r="CL738" s="1156"/>
      <c r="CM738" s="1200"/>
      <c r="CN738" s="1200"/>
      <c r="CO738" s="1201"/>
      <c r="CQ738" s="2117"/>
    </row>
    <row r="739" spans="1:95" s="700" customFormat="1">
      <c r="A739" s="1137"/>
      <c r="B739" s="1155"/>
      <c r="C739" s="1131"/>
      <c r="D739" s="1131"/>
      <c r="E739" s="1132"/>
      <c r="F739" s="1150"/>
      <c r="G739" s="1149"/>
      <c r="H739" s="1135"/>
      <c r="I739" s="1156"/>
      <c r="J739" s="1156"/>
      <c r="K739" s="1156"/>
      <c r="L739" s="1156"/>
      <c r="M739" s="1156"/>
      <c r="N739" s="1156"/>
      <c r="O739" s="1156"/>
      <c r="P739" s="1156"/>
      <c r="Q739" s="1156"/>
      <c r="R739" s="1156"/>
      <c r="S739" s="1156"/>
      <c r="T739" s="1156"/>
      <c r="U739" s="1156"/>
      <c r="V739" s="1156"/>
      <c r="W739" s="1156"/>
      <c r="X739" s="1156"/>
      <c r="Y739" s="1156"/>
      <c r="Z739" s="1156"/>
      <c r="AA739" s="1156"/>
      <c r="AB739" s="1200"/>
      <c r="AC739" s="1200"/>
      <c r="AD739" s="1200"/>
      <c r="AE739" s="1200"/>
      <c r="AF739" s="1156"/>
      <c r="AG739" s="1156"/>
      <c r="AH739" s="1156"/>
      <c r="AI739" s="1156"/>
      <c r="AJ739" s="1156"/>
      <c r="AK739" s="1156"/>
      <c r="AL739" s="1156"/>
      <c r="AM739" s="1156"/>
      <c r="AN739" s="1156"/>
      <c r="AO739" s="1156"/>
      <c r="AP739" s="1156"/>
      <c r="AQ739" s="1156"/>
      <c r="AR739" s="1156"/>
      <c r="AS739" s="1156"/>
      <c r="AT739" s="1156"/>
      <c r="AU739" s="1156"/>
      <c r="AV739" s="1156"/>
      <c r="AW739" s="1156"/>
      <c r="AX739" s="1156"/>
      <c r="AY739" s="1156"/>
      <c r="AZ739" s="1156"/>
      <c r="BA739" s="1156"/>
      <c r="BB739" s="1156"/>
      <c r="BC739" s="1156"/>
      <c r="BD739" s="1156"/>
      <c r="BE739" s="1156"/>
      <c r="BF739" s="1156"/>
      <c r="BG739" s="1156"/>
      <c r="BH739" s="1156"/>
      <c r="BI739" s="1156"/>
      <c r="BJ739" s="1156"/>
      <c r="BK739" s="1156"/>
      <c r="BL739" s="1156"/>
      <c r="BM739" s="1156"/>
      <c r="BN739" s="1156"/>
      <c r="BO739" s="1156"/>
      <c r="BP739" s="1156"/>
      <c r="BQ739" s="1156"/>
      <c r="BR739" s="1156"/>
      <c r="BS739" s="1200"/>
      <c r="BT739" s="1156"/>
      <c r="BU739" s="1156"/>
      <c r="BV739" s="1156"/>
      <c r="BW739" s="1156"/>
      <c r="BX739" s="1156"/>
      <c r="BY739" s="1156"/>
      <c r="BZ739" s="1156"/>
      <c r="CA739" s="1156"/>
      <c r="CB739" s="1156"/>
      <c r="CC739" s="1156"/>
      <c r="CD739" s="1156"/>
      <c r="CE739" s="1156"/>
      <c r="CF739" s="1156"/>
      <c r="CG739" s="1156"/>
      <c r="CH739" s="1156"/>
      <c r="CI739" s="1156"/>
      <c r="CJ739" s="1156"/>
      <c r="CK739" s="1156"/>
      <c r="CL739" s="1156"/>
      <c r="CM739" s="1200"/>
      <c r="CN739" s="1200"/>
      <c r="CO739" s="1201"/>
      <c r="CQ739" s="2117"/>
    </row>
    <row r="740" spans="1:95" s="700" customFormat="1">
      <c r="A740" s="1137"/>
      <c r="B740" s="1155"/>
      <c r="C740" s="1131"/>
      <c r="D740" s="1131"/>
      <c r="E740" s="1132"/>
      <c r="F740" s="1150"/>
      <c r="G740" s="1149"/>
      <c r="H740" s="1135"/>
      <c r="I740" s="1156"/>
      <c r="J740" s="1156"/>
      <c r="K740" s="1156"/>
      <c r="L740" s="1156"/>
      <c r="M740" s="1156"/>
      <c r="N740" s="1156"/>
      <c r="O740" s="1156"/>
      <c r="P740" s="1156"/>
      <c r="Q740" s="1156"/>
      <c r="R740" s="1156"/>
      <c r="S740" s="1156"/>
      <c r="T740" s="1156"/>
      <c r="U740" s="1156"/>
      <c r="V740" s="1156"/>
      <c r="W740" s="1156"/>
      <c r="X740" s="1156"/>
      <c r="Y740" s="1156"/>
      <c r="Z740" s="1156"/>
      <c r="AA740" s="1156"/>
      <c r="AB740" s="1200"/>
      <c r="AC740" s="1200"/>
      <c r="AD740" s="1200"/>
      <c r="AE740" s="1200"/>
      <c r="AF740" s="1156"/>
      <c r="AG740" s="1156"/>
      <c r="AH740" s="1156"/>
      <c r="AI740" s="1156"/>
      <c r="AJ740" s="1156"/>
      <c r="AK740" s="1156"/>
      <c r="AL740" s="1156"/>
      <c r="AM740" s="1156"/>
      <c r="AN740" s="1156"/>
      <c r="AO740" s="1156"/>
      <c r="AP740" s="1156"/>
      <c r="AQ740" s="1156"/>
      <c r="AR740" s="1156"/>
      <c r="AS740" s="1156"/>
      <c r="AT740" s="1156"/>
      <c r="AU740" s="1156"/>
      <c r="AV740" s="1156"/>
      <c r="AW740" s="1156"/>
      <c r="AX740" s="1156"/>
      <c r="AY740" s="1156"/>
      <c r="AZ740" s="1156"/>
      <c r="BA740" s="1156"/>
      <c r="BB740" s="1156"/>
      <c r="BC740" s="1156"/>
      <c r="BD740" s="1156"/>
      <c r="BE740" s="1156"/>
      <c r="BF740" s="1156"/>
      <c r="BG740" s="1156"/>
      <c r="BH740" s="1156"/>
      <c r="BI740" s="1156"/>
      <c r="BJ740" s="1156"/>
      <c r="BK740" s="1156"/>
      <c r="BL740" s="1156"/>
      <c r="BM740" s="1156"/>
      <c r="BN740" s="1156"/>
      <c r="BO740" s="1156"/>
      <c r="BP740" s="1156"/>
      <c r="BQ740" s="1156"/>
      <c r="BR740" s="1156"/>
      <c r="BS740" s="1200"/>
      <c r="BT740" s="1156"/>
      <c r="BU740" s="1156"/>
      <c r="BV740" s="1156"/>
      <c r="BW740" s="1156"/>
      <c r="BX740" s="1156"/>
      <c r="BY740" s="1156"/>
      <c r="BZ740" s="1156"/>
      <c r="CA740" s="1156"/>
      <c r="CB740" s="1156"/>
      <c r="CC740" s="1156"/>
      <c r="CD740" s="1156"/>
      <c r="CE740" s="1156"/>
      <c r="CF740" s="1156"/>
      <c r="CG740" s="1156"/>
      <c r="CH740" s="1156"/>
      <c r="CI740" s="1156"/>
      <c r="CJ740" s="1156"/>
      <c r="CK740" s="1156"/>
      <c r="CL740" s="1156"/>
      <c r="CM740" s="1200"/>
      <c r="CN740" s="1200"/>
      <c r="CO740" s="1201"/>
      <c r="CQ740" s="2117"/>
    </row>
    <row r="741" spans="1:95" s="700" customFormat="1">
      <c r="A741" s="1137"/>
      <c r="B741" s="1155"/>
      <c r="C741" s="1131"/>
      <c r="D741" s="1131"/>
      <c r="E741" s="1132"/>
      <c r="F741" s="1150"/>
      <c r="G741" s="1149"/>
      <c r="H741" s="1135"/>
      <c r="I741" s="1156"/>
      <c r="J741" s="1156"/>
      <c r="K741" s="1156"/>
      <c r="L741" s="1156"/>
      <c r="M741" s="1156"/>
      <c r="N741" s="1156"/>
      <c r="O741" s="1156"/>
      <c r="P741" s="1156"/>
      <c r="Q741" s="1156"/>
      <c r="R741" s="1156"/>
      <c r="S741" s="1156"/>
      <c r="T741" s="1156"/>
      <c r="U741" s="1156"/>
      <c r="V741" s="1156"/>
      <c r="W741" s="1156"/>
      <c r="X741" s="1156"/>
      <c r="Y741" s="1156"/>
      <c r="Z741" s="1156"/>
      <c r="AA741" s="1156"/>
      <c r="AB741" s="1200"/>
      <c r="AC741" s="1200"/>
      <c r="AD741" s="1200"/>
      <c r="AE741" s="1200"/>
      <c r="AF741" s="1156"/>
      <c r="AG741" s="1156"/>
      <c r="AH741" s="1156"/>
      <c r="AI741" s="1156"/>
      <c r="AJ741" s="1156"/>
      <c r="AK741" s="1156"/>
      <c r="AL741" s="1156"/>
      <c r="AM741" s="1156"/>
      <c r="AN741" s="1156"/>
      <c r="AO741" s="1156"/>
      <c r="AP741" s="1156"/>
      <c r="AQ741" s="1156"/>
      <c r="AR741" s="1156"/>
      <c r="AS741" s="1156"/>
      <c r="AT741" s="1156"/>
      <c r="AU741" s="1156"/>
      <c r="AV741" s="1156"/>
      <c r="AW741" s="1156"/>
      <c r="AX741" s="1156"/>
      <c r="AY741" s="1156"/>
      <c r="AZ741" s="1156"/>
      <c r="BA741" s="1156"/>
      <c r="BB741" s="1156"/>
      <c r="BC741" s="1156"/>
      <c r="BD741" s="1156"/>
      <c r="BE741" s="1156"/>
      <c r="BF741" s="1156"/>
      <c r="BG741" s="1156"/>
      <c r="BH741" s="1156"/>
      <c r="BI741" s="1156"/>
      <c r="BJ741" s="1156"/>
      <c r="BK741" s="1156"/>
      <c r="BL741" s="1156"/>
      <c r="BM741" s="1156"/>
      <c r="BN741" s="1156"/>
      <c r="BO741" s="1156"/>
      <c r="BP741" s="1156"/>
      <c r="BQ741" s="1156"/>
      <c r="BR741" s="1156"/>
      <c r="BS741" s="1200"/>
      <c r="BT741" s="1156"/>
      <c r="BU741" s="1156"/>
      <c r="BV741" s="1156"/>
      <c r="BW741" s="1156"/>
      <c r="BX741" s="1156"/>
      <c r="BY741" s="1156"/>
      <c r="BZ741" s="1156"/>
      <c r="CA741" s="1156"/>
      <c r="CB741" s="1156"/>
      <c r="CC741" s="1156"/>
      <c r="CD741" s="1156"/>
      <c r="CE741" s="1156"/>
      <c r="CF741" s="1156"/>
      <c r="CG741" s="1156"/>
      <c r="CH741" s="1156"/>
      <c r="CI741" s="1156"/>
      <c r="CJ741" s="1156"/>
      <c r="CK741" s="1156"/>
      <c r="CL741" s="1156"/>
      <c r="CM741" s="1200"/>
      <c r="CN741" s="1200"/>
      <c r="CO741" s="1201"/>
      <c r="CQ741" s="2117"/>
    </row>
    <row r="742" spans="1:95" s="700" customFormat="1">
      <c r="A742" s="1137"/>
      <c r="B742" s="1155"/>
      <c r="C742" s="1131"/>
      <c r="D742" s="1131"/>
      <c r="E742" s="1132"/>
      <c r="F742" s="1150"/>
      <c r="G742" s="1149"/>
      <c r="H742" s="1135"/>
      <c r="I742" s="1156"/>
      <c r="J742" s="1156"/>
      <c r="K742" s="1156"/>
      <c r="L742" s="1156"/>
      <c r="M742" s="1156"/>
      <c r="N742" s="1156"/>
      <c r="O742" s="1156"/>
      <c r="P742" s="1156"/>
      <c r="Q742" s="1156"/>
      <c r="R742" s="1156"/>
      <c r="S742" s="1156"/>
      <c r="T742" s="1156"/>
      <c r="U742" s="1156"/>
      <c r="V742" s="1156"/>
      <c r="W742" s="1156"/>
      <c r="X742" s="1156"/>
      <c r="Y742" s="1156"/>
      <c r="Z742" s="1156"/>
      <c r="AA742" s="1156"/>
      <c r="AB742" s="1200"/>
      <c r="AC742" s="1200"/>
      <c r="AD742" s="1200"/>
      <c r="AE742" s="1200"/>
      <c r="AF742" s="1156"/>
      <c r="AG742" s="1156"/>
      <c r="AH742" s="1156"/>
      <c r="AI742" s="1156"/>
      <c r="AJ742" s="1156"/>
      <c r="AK742" s="1156"/>
      <c r="AL742" s="1156"/>
      <c r="AM742" s="1156"/>
      <c r="AN742" s="1156"/>
      <c r="AO742" s="1156"/>
      <c r="AP742" s="1156"/>
      <c r="AQ742" s="1156"/>
      <c r="AR742" s="1156"/>
      <c r="AS742" s="1156"/>
      <c r="AT742" s="1156"/>
      <c r="AU742" s="1156"/>
      <c r="AV742" s="1156"/>
      <c r="AW742" s="1156"/>
      <c r="AX742" s="1156"/>
      <c r="AY742" s="1156"/>
      <c r="AZ742" s="1156"/>
      <c r="BA742" s="1156"/>
      <c r="BB742" s="1156"/>
      <c r="BC742" s="1156"/>
      <c r="BD742" s="1156"/>
      <c r="BE742" s="1156"/>
      <c r="BF742" s="1156"/>
      <c r="BG742" s="1156"/>
      <c r="BH742" s="1156"/>
      <c r="BI742" s="1156"/>
      <c r="BJ742" s="1156"/>
      <c r="BK742" s="1156"/>
      <c r="BL742" s="1156"/>
      <c r="BM742" s="1156"/>
      <c r="BN742" s="1156"/>
      <c r="BO742" s="1156"/>
      <c r="BP742" s="1156"/>
      <c r="BQ742" s="1156"/>
      <c r="BR742" s="1156"/>
      <c r="BS742" s="1200"/>
      <c r="BT742" s="1156"/>
      <c r="BU742" s="1156"/>
      <c r="BV742" s="1156"/>
      <c r="BW742" s="1156"/>
      <c r="BX742" s="1156"/>
      <c r="BY742" s="1156"/>
      <c r="BZ742" s="1156"/>
      <c r="CA742" s="1156"/>
      <c r="CB742" s="1156"/>
      <c r="CC742" s="1156"/>
      <c r="CD742" s="1156"/>
      <c r="CE742" s="1156"/>
      <c r="CF742" s="1156"/>
      <c r="CG742" s="1156"/>
      <c r="CH742" s="1156"/>
      <c r="CI742" s="1156"/>
      <c r="CJ742" s="1156"/>
      <c r="CK742" s="1156"/>
      <c r="CL742" s="1156"/>
      <c r="CM742" s="1200"/>
      <c r="CN742" s="1200"/>
      <c r="CO742" s="1201"/>
      <c r="CQ742" s="2117"/>
    </row>
    <row r="743" spans="1:95" s="700" customFormat="1">
      <c r="A743" s="1137"/>
      <c r="B743" s="1155"/>
      <c r="C743" s="1131"/>
      <c r="D743" s="1131"/>
      <c r="E743" s="1132"/>
      <c r="F743" s="1150"/>
      <c r="G743" s="1149"/>
      <c r="H743" s="1135"/>
      <c r="I743" s="1156"/>
      <c r="J743" s="1156"/>
      <c r="K743" s="1156"/>
      <c r="L743" s="1156"/>
      <c r="M743" s="1156"/>
      <c r="N743" s="1156"/>
      <c r="O743" s="1156"/>
      <c r="P743" s="1156"/>
      <c r="Q743" s="1156"/>
      <c r="R743" s="1156"/>
      <c r="S743" s="1156"/>
      <c r="T743" s="1156"/>
      <c r="U743" s="1156"/>
      <c r="V743" s="1156"/>
      <c r="W743" s="1156"/>
      <c r="X743" s="1156"/>
      <c r="Y743" s="1156"/>
      <c r="Z743" s="1156"/>
      <c r="AA743" s="1156"/>
      <c r="AB743" s="1200"/>
      <c r="AC743" s="1200"/>
      <c r="AD743" s="1200"/>
      <c r="AE743" s="1200"/>
      <c r="AF743" s="1156"/>
      <c r="AG743" s="1156"/>
      <c r="AH743" s="1156"/>
      <c r="AI743" s="1156"/>
      <c r="AJ743" s="1156"/>
      <c r="AK743" s="1156"/>
      <c r="AL743" s="1156"/>
      <c r="AM743" s="1156"/>
      <c r="AN743" s="1156"/>
      <c r="AO743" s="1156"/>
      <c r="AP743" s="1156"/>
      <c r="AQ743" s="1156"/>
      <c r="AR743" s="1156"/>
      <c r="AS743" s="1156"/>
      <c r="AT743" s="1156"/>
      <c r="AU743" s="1156"/>
      <c r="AV743" s="1156"/>
      <c r="AW743" s="1156"/>
      <c r="AX743" s="1156"/>
      <c r="AY743" s="1156"/>
      <c r="AZ743" s="1156"/>
      <c r="BA743" s="1156"/>
      <c r="BB743" s="1156"/>
      <c r="BC743" s="1156"/>
      <c r="BD743" s="1156"/>
      <c r="BE743" s="1156"/>
      <c r="BF743" s="1156"/>
      <c r="BG743" s="1156"/>
      <c r="BH743" s="1156"/>
      <c r="BI743" s="1156"/>
      <c r="BJ743" s="1156"/>
      <c r="BK743" s="1156"/>
      <c r="BL743" s="1156"/>
      <c r="BM743" s="1156"/>
      <c r="BN743" s="1156"/>
      <c r="BO743" s="1156"/>
      <c r="BP743" s="1156"/>
      <c r="BQ743" s="1156"/>
      <c r="BR743" s="1156"/>
      <c r="BS743" s="1200"/>
      <c r="BT743" s="1156"/>
      <c r="BU743" s="1156"/>
      <c r="BV743" s="1156"/>
      <c r="BW743" s="1156"/>
      <c r="BX743" s="1156"/>
      <c r="BY743" s="1156"/>
      <c r="BZ743" s="1156"/>
      <c r="CA743" s="1156"/>
      <c r="CB743" s="1156"/>
      <c r="CC743" s="1156"/>
      <c r="CD743" s="1156"/>
      <c r="CE743" s="1156"/>
      <c r="CF743" s="1156"/>
      <c r="CG743" s="1156"/>
      <c r="CH743" s="1156"/>
      <c r="CI743" s="1156"/>
      <c r="CJ743" s="1156"/>
      <c r="CK743" s="1156"/>
      <c r="CL743" s="1156"/>
      <c r="CM743" s="1200"/>
      <c r="CN743" s="1200"/>
      <c r="CO743" s="1201"/>
      <c r="CQ743" s="2117"/>
    </row>
    <row r="744" spans="1:95" s="700" customFormat="1">
      <c r="A744" s="1137"/>
      <c r="B744" s="1155"/>
      <c r="C744" s="1131"/>
      <c r="D744" s="1131"/>
      <c r="E744" s="1132"/>
      <c r="F744" s="1150"/>
      <c r="G744" s="1149"/>
      <c r="H744" s="1135"/>
      <c r="I744" s="1156"/>
      <c r="J744" s="1156"/>
      <c r="K744" s="1156"/>
      <c r="L744" s="1156"/>
      <c r="M744" s="1156"/>
      <c r="N744" s="1156"/>
      <c r="O744" s="1156"/>
      <c r="P744" s="1156"/>
      <c r="Q744" s="1156"/>
      <c r="R744" s="1156"/>
      <c r="S744" s="1156"/>
      <c r="T744" s="1156"/>
      <c r="U744" s="1156"/>
      <c r="V744" s="1156"/>
      <c r="W744" s="1156"/>
      <c r="X744" s="1156"/>
      <c r="Y744" s="1156"/>
      <c r="Z744" s="1156"/>
      <c r="AA744" s="1156"/>
      <c r="AB744" s="1200"/>
      <c r="AC744" s="1200"/>
      <c r="AD744" s="1200"/>
      <c r="AE744" s="1200"/>
      <c r="AF744" s="1156"/>
      <c r="AG744" s="1156"/>
      <c r="AH744" s="1156"/>
      <c r="AI744" s="1156"/>
      <c r="AJ744" s="1156"/>
      <c r="AK744" s="1156"/>
      <c r="AL744" s="1156"/>
      <c r="AM744" s="1156"/>
      <c r="AN744" s="1156"/>
      <c r="AO744" s="1156"/>
      <c r="AP744" s="1156"/>
      <c r="AQ744" s="1156"/>
      <c r="AR744" s="1156"/>
      <c r="AS744" s="1156"/>
      <c r="AT744" s="1156"/>
      <c r="AU744" s="1156"/>
      <c r="AV744" s="1156"/>
      <c r="AW744" s="1156"/>
      <c r="AX744" s="1156"/>
      <c r="AY744" s="1156"/>
      <c r="AZ744" s="1156"/>
      <c r="BA744" s="1156"/>
      <c r="BB744" s="1156"/>
      <c r="BC744" s="1156"/>
      <c r="BD744" s="1156"/>
      <c r="BE744" s="1156"/>
      <c r="BF744" s="1156"/>
      <c r="BG744" s="1156"/>
      <c r="BH744" s="1156"/>
      <c r="BI744" s="1156"/>
      <c r="BJ744" s="1156"/>
      <c r="BK744" s="1156"/>
      <c r="BL744" s="1156"/>
      <c r="BM744" s="1156"/>
      <c r="BN744" s="1156"/>
      <c r="BO744" s="1156"/>
      <c r="BP744" s="1156"/>
      <c r="BQ744" s="1156"/>
      <c r="BR744" s="1156"/>
      <c r="BS744" s="1200"/>
      <c r="BT744" s="1156"/>
      <c r="BU744" s="1156"/>
      <c r="BV744" s="1156"/>
      <c r="BW744" s="1156"/>
      <c r="BX744" s="1156"/>
      <c r="BY744" s="1156"/>
      <c r="BZ744" s="1156"/>
      <c r="CA744" s="1156"/>
      <c r="CB744" s="1156"/>
      <c r="CC744" s="1156"/>
      <c r="CD744" s="1156"/>
      <c r="CE744" s="1156"/>
      <c r="CF744" s="1156"/>
      <c r="CG744" s="1156"/>
      <c r="CH744" s="1156"/>
      <c r="CI744" s="1156"/>
      <c r="CJ744" s="1156"/>
      <c r="CK744" s="1156"/>
      <c r="CL744" s="1156"/>
      <c r="CM744" s="1200"/>
      <c r="CN744" s="1200"/>
      <c r="CO744" s="1201"/>
      <c r="CQ744" s="2117"/>
    </row>
    <row r="745" spans="1:95" s="700" customFormat="1">
      <c r="A745" s="1137"/>
      <c r="B745" s="1155"/>
      <c r="C745" s="1131"/>
      <c r="D745" s="1131"/>
      <c r="E745" s="1132"/>
      <c r="F745" s="1150"/>
      <c r="G745" s="1149"/>
      <c r="H745" s="1135"/>
      <c r="I745" s="1156"/>
      <c r="J745" s="1156"/>
      <c r="K745" s="1156"/>
      <c r="L745" s="1156"/>
      <c r="M745" s="1156"/>
      <c r="N745" s="1156"/>
      <c r="O745" s="1156"/>
      <c r="P745" s="1156"/>
      <c r="Q745" s="1156"/>
      <c r="R745" s="1156"/>
      <c r="S745" s="1156"/>
      <c r="T745" s="1156"/>
      <c r="U745" s="1156"/>
      <c r="V745" s="1156"/>
      <c r="W745" s="1156"/>
      <c r="X745" s="1156"/>
      <c r="Y745" s="1156"/>
      <c r="Z745" s="1156"/>
      <c r="AA745" s="1156"/>
      <c r="AB745" s="1200"/>
      <c r="AC745" s="1200"/>
      <c r="AD745" s="1200"/>
      <c r="AE745" s="1200"/>
      <c r="AF745" s="1156"/>
      <c r="AG745" s="1156"/>
      <c r="AH745" s="1156"/>
      <c r="AI745" s="1156"/>
      <c r="AJ745" s="1156"/>
      <c r="AK745" s="1156"/>
      <c r="AL745" s="1156"/>
      <c r="AM745" s="1156"/>
      <c r="AN745" s="1156"/>
      <c r="AO745" s="1156"/>
      <c r="AP745" s="1156"/>
      <c r="AQ745" s="1156"/>
      <c r="AR745" s="1156"/>
      <c r="AS745" s="1156"/>
      <c r="AT745" s="1156"/>
      <c r="AU745" s="1156"/>
      <c r="AV745" s="1156"/>
      <c r="AW745" s="1156"/>
      <c r="AX745" s="1156"/>
      <c r="AY745" s="1156"/>
      <c r="AZ745" s="1156"/>
      <c r="BA745" s="1156"/>
      <c r="BB745" s="1156"/>
      <c r="BC745" s="1156"/>
      <c r="BD745" s="1156"/>
      <c r="BE745" s="1156"/>
      <c r="BF745" s="1156"/>
      <c r="BG745" s="1156"/>
      <c r="BH745" s="1156"/>
      <c r="BI745" s="1156"/>
      <c r="BJ745" s="1156"/>
      <c r="BK745" s="1156"/>
      <c r="BL745" s="1156"/>
      <c r="BM745" s="1156"/>
      <c r="BN745" s="1156"/>
      <c r="BO745" s="1156"/>
      <c r="BP745" s="1156"/>
      <c r="BQ745" s="1156"/>
      <c r="BR745" s="1156"/>
      <c r="BS745" s="1200"/>
      <c r="BT745" s="1156"/>
      <c r="BU745" s="1156"/>
      <c r="BV745" s="1156"/>
      <c r="BW745" s="1156"/>
      <c r="BX745" s="1156"/>
      <c r="BY745" s="1156"/>
      <c r="BZ745" s="1156"/>
      <c r="CA745" s="1156"/>
      <c r="CB745" s="1156"/>
      <c r="CC745" s="1156"/>
      <c r="CD745" s="1156"/>
      <c r="CE745" s="1156"/>
      <c r="CF745" s="1156"/>
      <c r="CG745" s="1156"/>
      <c r="CH745" s="1156"/>
      <c r="CI745" s="1156"/>
      <c r="CJ745" s="1156"/>
      <c r="CK745" s="1156"/>
      <c r="CL745" s="1156"/>
      <c r="CM745" s="1200"/>
      <c r="CN745" s="1200"/>
      <c r="CO745" s="1201"/>
      <c r="CQ745" s="2117"/>
    </row>
    <row r="746" spans="1:95" s="700" customFormat="1">
      <c r="A746" s="1137"/>
      <c r="B746" s="1155"/>
      <c r="C746" s="1131"/>
      <c r="D746" s="1131"/>
      <c r="E746" s="1132"/>
      <c r="F746" s="1150"/>
      <c r="G746" s="1149"/>
      <c r="H746" s="1135"/>
      <c r="I746" s="1156"/>
      <c r="J746" s="1156"/>
      <c r="K746" s="1156"/>
      <c r="L746" s="1156"/>
      <c r="M746" s="1156"/>
      <c r="N746" s="1156"/>
      <c r="O746" s="1156"/>
      <c r="P746" s="1156"/>
      <c r="Q746" s="1156"/>
      <c r="R746" s="1156"/>
      <c r="S746" s="1156"/>
      <c r="T746" s="1156"/>
      <c r="U746" s="1156"/>
      <c r="V746" s="1156"/>
      <c r="W746" s="1156"/>
      <c r="X746" s="1156"/>
      <c r="Y746" s="1156"/>
      <c r="Z746" s="1156"/>
      <c r="AA746" s="1156"/>
      <c r="AB746" s="1200"/>
      <c r="AC746" s="1200"/>
      <c r="AD746" s="1200"/>
      <c r="AE746" s="1200"/>
      <c r="AF746" s="1156"/>
      <c r="AG746" s="1156"/>
      <c r="AH746" s="1156"/>
      <c r="AI746" s="1156"/>
      <c r="AJ746" s="1156"/>
      <c r="AK746" s="1156"/>
      <c r="AL746" s="1156"/>
      <c r="AM746" s="1156"/>
      <c r="AN746" s="1156"/>
      <c r="AO746" s="1156"/>
      <c r="AP746" s="1156"/>
      <c r="AQ746" s="1156"/>
      <c r="AR746" s="1156"/>
      <c r="AS746" s="1156"/>
      <c r="AT746" s="1156"/>
      <c r="AU746" s="1156"/>
      <c r="AV746" s="1156"/>
      <c r="AW746" s="1156"/>
      <c r="AX746" s="1156"/>
      <c r="AY746" s="1156"/>
      <c r="AZ746" s="1156"/>
      <c r="BA746" s="1156"/>
      <c r="BB746" s="1156"/>
      <c r="BC746" s="1156"/>
      <c r="BD746" s="1156"/>
      <c r="BE746" s="1156"/>
      <c r="BF746" s="1156"/>
      <c r="BG746" s="1156"/>
      <c r="BH746" s="1156"/>
      <c r="BI746" s="1156"/>
      <c r="BJ746" s="1156"/>
      <c r="BK746" s="1156"/>
      <c r="BL746" s="1156"/>
      <c r="BM746" s="1156"/>
      <c r="BN746" s="1156"/>
      <c r="BO746" s="1156"/>
      <c r="BP746" s="1156"/>
      <c r="BQ746" s="1156"/>
      <c r="BR746" s="1156"/>
      <c r="BS746" s="1200"/>
      <c r="BT746" s="1156"/>
      <c r="BU746" s="1156"/>
      <c r="BV746" s="1156"/>
      <c r="BW746" s="1156"/>
      <c r="BX746" s="1156"/>
      <c r="BY746" s="1156"/>
      <c r="BZ746" s="1156"/>
      <c r="CA746" s="1156"/>
      <c r="CB746" s="1156"/>
      <c r="CC746" s="1156"/>
      <c r="CD746" s="1156"/>
      <c r="CE746" s="1156"/>
      <c r="CF746" s="1156"/>
      <c r="CG746" s="1156"/>
      <c r="CH746" s="1156"/>
      <c r="CI746" s="1156"/>
      <c r="CJ746" s="1156"/>
      <c r="CK746" s="1156"/>
      <c r="CL746" s="1156"/>
      <c r="CM746" s="1200"/>
      <c r="CN746" s="1200"/>
      <c r="CO746" s="1201"/>
      <c r="CQ746" s="2117"/>
    </row>
    <row r="747" spans="1:95" s="700" customFormat="1">
      <c r="A747" s="1137"/>
      <c r="B747" s="1155"/>
      <c r="C747" s="1131"/>
      <c r="D747" s="1131"/>
      <c r="E747" s="1132"/>
      <c r="F747" s="1150"/>
      <c r="G747" s="1149"/>
      <c r="H747" s="1135"/>
      <c r="I747" s="1156"/>
      <c r="J747" s="1156"/>
      <c r="K747" s="1156"/>
      <c r="L747" s="1156"/>
      <c r="M747" s="1156"/>
      <c r="N747" s="1156"/>
      <c r="O747" s="1156"/>
      <c r="P747" s="1156"/>
      <c r="Q747" s="1156"/>
      <c r="R747" s="1156"/>
      <c r="S747" s="1156"/>
      <c r="T747" s="1156"/>
      <c r="U747" s="1156"/>
      <c r="V747" s="1156"/>
      <c r="W747" s="1156"/>
      <c r="X747" s="1156"/>
      <c r="Y747" s="1156"/>
      <c r="Z747" s="1156"/>
      <c r="AA747" s="1156"/>
      <c r="AB747" s="1200"/>
      <c r="AC747" s="1200"/>
      <c r="AD747" s="1200"/>
      <c r="AE747" s="1200"/>
      <c r="AF747" s="1156"/>
      <c r="AG747" s="1156"/>
      <c r="AH747" s="1156"/>
      <c r="AI747" s="1156"/>
      <c r="AJ747" s="1156"/>
      <c r="AK747" s="1156"/>
      <c r="AL747" s="1156"/>
      <c r="AM747" s="1156"/>
      <c r="AN747" s="1156"/>
      <c r="AO747" s="1156"/>
      <c r="AP747" s="1156"/>
      <c r="AQ747" s="1156"/>
      <c r="AR747" s="1156"/>
      <c r="AS747" s="1156"/>
      <c r="AT747" s="1156"/>
      <c r="AU747" s="1156"/>
      <c r="AV747" s="1156"/>
      <c r="AW747" s="1156"/>
      <c r="AX747" s="1156"/>
      <c r="AY747" s="1156"/>
      <c r="AZ747" s="1156"/>
      <c r="BA747" s="1156"/>
      <c r="BB747" s="1156"/>
      <c r="BC747" s="1156"/>
      <c r="BD747" s="1156"/>
      <c r="BE747" s="1156"/>
      <c r="BF747" s="1156"/>
      <c r="BG747" s="1156"/>
      <c r="BH747" s="1156"/>
      <c r="BI747" s="1156"/>
      <c r="BJ747" s="1156"/>
      <c r="BK747" s="1156"/>
      <c r="BL747" s="1156"/>
      <c r="BM747" s="1156"/>
      <c r="BN747" s="1156"/>
      <c r="BO747" s="1156"/>
      <c r="BP747" s="1156"/>
      <c r="BQ747" s="1156"/>
      <c r="BR747" s="1156"/>
      <c r="BS747" s="1200"/>
      <c r="BT747" s="1156"/>
      <c r="BU747" s="1156"/>
      <c r="BV747" s="1156"/>
      <c r="BW747" s="1156"/>
      <c r="BX747" s="1156"/>
      <c r="BY747" s="1156"/>
      <c r="BZ747" s="1156"/>
      <c r="CA747" s="1156"/>
      <c r="CB747" s="1156"/>
      <c r="CC747" s="1156"/>
      <c r="CD747" s="1156"/>
      <c r="CE747" s="1156"/>
      <c r="CF747" s="1156"/>
      <c r="CG747" s="1156"/>
      <c r="CH747" s="1156"/>
      <c r="CI747" s="1156"/>
      <c r="CJ747" s="1156"/>
      <c r="CK747" s="1156"/>
      <c r="CL747" s="1156"/>
      <c r="CM747" s="1200"/>
      <c r="CN747" s="1200"/>
      <c r="CO747" s="1201"/>
      <c r="CQ747" s="2117"/>
    </row>
    <row r="748" spans="1:95" s="700" customFormat="1">
      <c r="A748" s="1137"/>
      <c r="B748" s="1155"/>
      <c r="C748" s="1131"/>
      <c r="D748" s="1131"/>
      <c r="E748" s="1132"/>
      <c r="F748" s="1150"/>
      <c r="G748" s="1149"/>
      <c r="H748" s="1135"/>
      <c r="I748" s="1156"/>
      <c r="J748" s="1156"/>
      <c r="K748" s="1156"/>
      <c r="L748" s="1156"/>
      <c r="M748" s="1156"/>
      <c r="N748" s="1156"/>
      <c r="O748" s="1156"/>
      <c r="P748" s="1156"/>
      <c r="Q748" s="1156"/>
      <c r="R748" s="1156"/>
      <c r="S748" s="1156"/>
      <c r="T748" s="1156"/>
      <c r="U748" s="1156"/>
      <c r="V748" s="1156"/>
      <c r="W748" s="1156"/>
      <c r="X748" s="1156"/>
      <c r="Y748" s="1156"/>
      <c r="Z748" s="1156"/>
      <c r="AA748" s="1156"/>
      <c r="AB748" s="1200"/>
      <c r="AC748" s="1200"/>
      <c r="AD748" s="1200"/>
      <c r="AE748" s="1200"/>
      <c r="AF748" s="1156"/>
      <c r="AG748" s="1156"/>
      <c r="AH748" s="1156"/>
      <c r="AI748" s="1156"/>
      <c r="AJ748" s="1156"/>
      <c r="AK748" s="1156"/>
      <c r="AL748" s="1156"/>
      <c r="AM748" s="1156"/>
      <c r="AN748" s="1156"/>
      <c r="AO748" s="1156"/>
      <c r="AP748" s="1156"/>
      <c r="AQ748" s="1156"/>
      <c r="AR748" s="1156"/>
      <c r="AS748" s="1156"/>
      <c r="AT748" s="1156"/>
      <c r="AU748" s="1156"/>
      <c r="AV748" s="1156"/>
      <c r="AW748" s="1156"/>
      <c r="AX748" s="1156"/>
      <c r="AY748" s="1156"/>
      <c r="AZ748" s="1156"/>
      <c r="BA748" s="1156"/>
      <c r="BB748" s="1156"/>
      <c r="BC748" s="1156"/>
      <c r="BD748" s="1156"/>
      <c r="BE748" s="1156"/>
      <c r="BF748" s="1156"/>
      <c r="BG748" s="1156"/>
      <c r="BH748" s="1156"/>
      <c r="BI748" s="1156"/>
      <c r="BJ748" s="1156"/>
      <c r="BK748" s="1156"/>
      <c r="BL748" s="1156"/>
      <c r="BM748" s="1156"/>
      <c r="BN748" s="1156"/>
      <c r="BO748" s="1156"/>
      <c r="BP748" s="1156"/>
      <c r="BQ748" s="1156"/>
      <c r="BR748" s="1156"/>
      <c r="BS748" s="1200"/>
      <c r="BT748" s="1156"/>
      <c r="BU748" s="1156"/>
      <c r="BV748" s="1156"/>
      <c r="BW748" s="1156"/>
      <c r="BX748" s="1156"/>
      <c r="BY748" s="1156"/>
      <c r="BZ748" s="1156"/>
      <c r="CA748" s="1156"/>
      <c r="CB748" s="1156"/>
      <c r="CC748" s="1156"/>
      <c r="CD748" s="1156"/>
      <c r="CE748" s="1156"/>
      <c r="CF748" s="1156"/>
      <c r="CG748" s="1156"/>
      <c r="CH748" s="1156"/>
      <c r="CI748" s="1156"/>
      <c r="CJ748" s="1156"/>
      <c r="CK748" s="1156"/>
      <c r="CL748" s="1156"/>
      <c r="CM748" s="1200"/>
      <c r="CN748" s="1200"/>
      <c r="CO748" s="1201"/>
      <c r="CQ748" s="2117"/>
    </row>
    <row r="749" spans="1:95" s="700" customFormat="1">
      <c r="A749" s="1137"/>
      <c r="B749" s="1155"/>
      <c r="C749" s="1131"/>
      <c r="D749" s="1131"/>
      <c r="E749" s="1132"/>
      <c r="F749" s="1150"/>
      <c r="G749" s="1149"/>
      <c r="H749" s="1135"/>
      <c r="I749" s="1156"/>
      <c r="J749" s="1156"/>
      <c r="K749" s="1156"/>
      <c r="L749" s="1156"/>
      <c r="M749" s="1156"/>
      <c r="N749" s="1156"/>
      <c r="O749" s="1156"/>
      <c r="P749" s="1156"/>
      <c r="Q749" s="1156"/>
      <c r="R749" s="1156"/>
      <c r="S749" s="1156"/>
      <c r="T749" s="1156"/>
      <c r="U749" s="1156"/>
      <c r="V749" s="1156"/>
      <c r="W749" s="1156"/>
      <c r="X749" s="1156"/>
      <c r="Y749" s="1156"/>
      <c r="Z749" s="1156"/>
      <c r="AA749" s="1156"/>
      <c r="AB749" s="1200"/>
      <c r="AC749" s="1200"/>
      <c r="AD749" s="1200"/>
      <c r="AE749" s="1200"/>
      <c r="AF749" s="1156"/>
      <c r="AG749" s="1156"/>
      <c r="AH749" s="1156"/>
      <c r="AI749" s="1156"/>
      <c r="AJ749" s="1156"/>
      <c r="AK749" s="1156"/>
      <c r="AL749" s="1156"/>
      <c r="AM749" s="1156"/>
      <c r="AN749" s="1156"/>
      <c r="AO749" s="1156"/>
      <c r="AP749" s="1156"/>
      <c r="AQ749" s="1156"/>
      <c r="AR749" s="1156"/>
      <c r="AS749" s="1156"/>
      <c r="AT749" s="1156"/>
      <c r="AU749" s="1156"/>
      <c r="AV749" s="1156"/>
      <c r="AW749" s="1156"/>
      <c r="AX749" s="1156"/>
      <c r="AY749" s="1156"/>
      <c r="AZ749" s="1156"/>
      <c r="BA749" s="1156"/>
      <c r="BB749" s="1156"/>
      <c r="BC749" s="1156"/>
      <c r="BD749" s="1156"/>
      <c r="BE749" s="1156"/>
      <c r="BF749" s="1156"/>
      <c r="BG749" s="1156"/>
      <c r="BH749" s="1156"/>
      <c r="BI749" s="1156"/>
      <c r="BJ749" s="1156"/>
      <c r="BK749" s="1156"/>
      <c r="BL749" s="1156"/>
      <c r="BM749" s="1156"/>
      <c r="BN749" s="1156"/>
      <c r="BO749" s="1156"/>
      <c r="BP749" s="1156"/>
      <c r="BQ749" s="1156"/>
      <c r="BR749" s="1156"/>
      <c r="BS749" s="1200"/>
      <c r="BT749" s="1156"/>
      <c r="BU749" s="1156"/>
      <c r="BV749" s="1156"/>
      <c r="BW749" s="1156"/>
      <c r="BX749" s="1156"/>
      <c r="BY749" s="1156"/>
      <c r="BZ749" s="1156"/>
      <c r="CA749" s="1156"/>
      <c r="CB749" s="1156"/>
      <c r="CC749" s="1156"/>
      <c r="CD749" s="1156"/>
      <c r="CE749" s="1156"/>
      <c r="CF749" s="1156"/>
      <c r="CG749" s="1156"/>
      <c r="CH749" s="1156"/>
      <c r="CI749" s="1156"/>
      <c r="CJ749" s="1156"/>
      <c r="CK749" s="1156"/>
      <c r="CL749" s="1156"/>
      <c r="CM749" s="1200"/>
      <c r="CN749" s="1200"/>
      <c r="CO749" s="1201"/>
      <c r="CQ749" s="2117"/>
    </row>
    <row r="750" spans="1:95" s="700" customFormat="1">
      <c r="A750" s="1137"/>
      <c r="B750" s="1155"/>
      <c r="C750" s="1131"/>
      <c r="D750" s="1131"/>
      <c r="E750" s="1132"/>
      <c r="F750" s="1150"/>
      <c r="G750" s="1149"/>
      <c r="H750" s="1135"/>
      <c r="I750" s="1156"/>
      <c r="J750" s="1156"/>
      <c r="K750" s="1156"/>
      <c r="L750" s="1156"/>
      <c r="M750" s="1156"/>
      <c r="N750" s="1156"/>
      <c r="O750" s="1156"/>
      <c r="P750" s="1156"/>
      <c r="Q750" s="1156"/>
      <c r="R750" s="1156"/>
      <c r="S750" s="1156"/>
      <c r="T750" s="1156"/>
      <c r="U750" s="1156"/>
      <c r="V750" s="1156"/>
      <c r="W750" s="1156"/>
      <c r="X750" s="1156"/>
      <c r="Y750" s="1156"/>
      <c r="Z750" s="1156"/>
      <c r="AA750" s="1156"/>
      <c r="AB750" s="1200"/>
      <c r="AC750" s="1200"/>
      <c r="AD750" s="1200"/>
      <c r="AE750" s="1200"/>
      <c r="AF750" s="1156"/>
      <c r="AG750" s="1156"/>
      <c r="AH750" s="1156"/>
      <c r="AI750" s="1156"/>
      <c r="AJ750" s="1156"/>
      <c r="AK750" s="1156"/>
      <c r="AL750" s="1156"/>
      <c r="AM750" s="1156"/>
      <c r="AN750" s="1156"/>
      <c r="AO750" s="1156"/>
      <c r="AP750" s="1156"/>
      <c r="AQ750" s="1156"/>
      <c r="AR750" s="1156"/>
      <c r="AS750" s="1156"/>
      <c r="AT750" s="1156"/>
      <c r="AU750" s="1156"/>
      <c r="AV750" s="1156"/>
      <c r="AW750" s="1156"/>
      <c r="AX750" s="1156"/>
      <c r="AY750" s="1156"/>
      <c r="AZ750" s="1156"/>
      <c r="BA750" s="1156"/>
      <c r="BB750" s="1156"/>
      <c r="BC750" s="1156"/>
      <c r="BD750" s="1156"/>
      <c r="BE750" s="1156"/>
      <c r="BF750" s="1156"/>
      <c r="BG750" s="1156"/>
      <c r="BH750" s="1156"/>
      <c r="BI750" s="1156"/>
      <c r="BJ750" s="1156"/>
      <c r="BK750" s="1156"/>
      <c r="BL750" s="1156"/>
      <c r="BM750" s="1156"/>
      <c r="BN750" s="1156"/>
      <c r="BO750" s="1156"/>
      <c r="BP750" s="1156"/>
      <c r="BQ750" s="1156"/>
      <c r="BR750" s="1156"/>
      <c r="BS750" s="1200"/>
      <c r="BT750" s="1156"/>
      <c r="BU750" s="1156"/>
      <c r="BV750" s="1156"/>
      <c r="BW750" s="1156"/>
      <c r="BX750" s="1156"/>
      <c r="BY750" s="1156"/>
      <c r="BZ750" s="1156"/>
      <c r="CA750" s="1156"/>
      <c r="CB750" s="1156"/>
      <c r="CC750" s="1156"/>
      <c r="CD750" s="1156"/>
      <c r="CE750" s="1156"/>
      <c r="CF750" s="1156"/>
      <c r="CG750" s="1156"/>
      <c r="CH750" s="1156"/>
      <c r="CI750" s="1156"/>
      <c r="CJ750" s="1156"/>
      <c r="CK750" s="1156"/>
      <c r="CL750" s="1156"/>
      <c r="CM750" s="1200"/>
      <c r="CN750" s="1200"/>
      <c r="CO750" s="1201"/>
      <c r="CQ750" s="2117"/>
    </row>
    <row r="751" spans="1:95" s="700" customFormat="1">
      <c r="A751" s="1137"/>
      <c r="B751" s="1155"/>
      <c r="C751" s="1131"/>
      <c r="D751" s="1131"/>
      <c r="E751" s="1132"/>
      <c r="F751" s="1150"/>
      <c r="G751" s="1149"/>
      <c r="H751" s="1135"/>
      <c r="I751" s="1156"/>
      <c r="J751" s="1156"/>
      <c r="K751" s="1156"/>
      <c r="L751" s="1156"/>
      <c r="M751" s="1156"/>
      <c r="N751" s="1156"/>
      <c r="O751" s="1156"/>
      <c r="P751" s="1156"/>
      <c r="Q751" s="1156"/>
      <c r="R751" s="1156"/>
      <c r="S751" s="1156"/>
      <c r="T751" s="1156"/>
      <c r="U751" s="1156"/>
      <c r="V751" s="1156"/>
      <c r="W751" s="1156"/>
      <c r="X751" s="1156"/>
      <c r="Y751" s="1156"/>
      <c r="Z751" s="1156"/>
      <c r="AA751" s="1156"/>
      <c r="AB751" s="1200"/>
      <c r="AC751" s="1200"/>
      <c r="AD751" s="1200"/>
      <c r="AE751" s="1200"/>
      <c r="AF751" s="1156"/>
      <c r="AG751" s="1156"/>
      <c r="AH751" s="1156"/>
      <c r="AI751" s="1156"/>
      <c r="AJ751" s="1156"/>
      <c r="AK751" s="1156"/>
      <c r="AL751" s="1156"/>
      <c r="AM751" s="1156"/>
      <c r="AN751" s="1156"/>
      <c r="AO751" s="1156"/>
      <c r="AP751" s="1156"/>
      <c r="AQ751" s="1156"/>
      <c r="AR751" s="1156"/>
      <c r="AS751" s="1156"/>
      <c r="AT751" s="1156"/>
      <c r="AU751" s="1156"/>
      <c r="AV751" s="1156"/>
      <c r="AW751" s="1156"/>
      <c r="AX751" s="1156"/>
      <c r="AY751" s="1156"/>
      <c r="AZ751" s="1156"/>
      <c r="BA751" s="1156"/>
      <c r="BB751" s="1156"/>
      <c r="BC751" s="1156"/>
      <c r="BD751" s="1156"/>
      <c r="BE751" s="1156"/>
      <c r="BF751" s="1156"/>
      <c r="BG751" s="1156"/>
      <c r="BH751" s="1156"/>
      <c r="BI751" s="1156"/>
      <c r="BJ751" s="1156"/>
      <c r="BK751" s="1156"/>
      <c r="BL751" s="1156"/>
      <c r="BM751" s="1156"/>
      <c r="BN751" s="1156"/>
      <c r="BO751" s="1156"/>
      <c r="BP751" s="1156"/>
      <c r="BQ751" s="1156"/>
      <c r="BR751" s="1156"/>
      <c r="BS751" s="1200"/>
      <c r="BT751" s="1156"/>
      <c r="BU751" s="1156"/>
      <c r="BV751" s="1156"/>
      <c r="BW751" s="1156"/>
      <c r="BX751" s="1156"/>
      <c r="BY751" s="1156"/>
      <c r="BZ751" s="1156"/>
      <c r="CA751" s="1156"/>
      <c r="CB751" s="1156"/>
      <c r="CC751" s="1156"/>
      <c r="CD751" s="1156"/>
      <c r="CE751" s="1156"/>
      <c r="CF751" s="1156"/>
      <c r="CG751" s="1156"/>
      <c r="CH751" s="1156"/>
      <c r="CI751" s="1156"/>
      <c r="CJ751" s="1156"/>
      <c r="CK751" s="1156"/>
      <c r="CL751" s="1156"/>
      <c r="CM751" s="1200"/>
      <c r="CN751" s="1200"/>
      <c r="CO751" s="1201"/>
      <c r="CQ751" s="2117"/>
    </row>
    <row r="752" spans="1:95" s="700" customFormat="1">
      <c r="A752" s="1137"/>
      <c r="B752" s="1155"/>
      <c r="C752" s="1131"/>
      <c r="D752" s="1131"/>
      <c r="E752" s="1132"/>
      <c r="F752" s="1150"/>
      <c r="G752" s="1149"/>
      <c r="H752" s="1135"/>
      <c r="I752" s="1156"/>
      <c r="J752" s="1156"/>
      <c r="K752" s="1156"/>
      <c r="L752" s="1156"/>
      <c r="M752" s="1156"/>
      <c r="N752" s="1156"/>
      <c r="O752" s="1156"/>
      <c r="P752" s="1156"/>
      <c r="Q752" s="1156"/>
      <c r="R752" s="1156"/>
      <c r="S752" s="1156"/>
      <c r="T752" s="1156"/>
      <c r="U752" s="1156"/>
      <c r="V752" s="1156"/>
      <c r="W752" s="1156"/>
      <c r="X752" s="1156"/>
      <c r="Y752" s="1156"/>
      <c r="Z752" s="1156"/>
      <c r="AA752" s="1156"/>
      <c r="AB752" s="1200"/>
      <c r="AC752" s="1200"/>
      <c r="AD752" s="1200"/>
      <c r="AE752" s="1200"/>
      <c r="AF752" s="1156"/>
      <c r="AG752" s="1156"/>
      <c r="AH752" s="1156"/>
      <c r="AI752" s="1156"/>
      <c r="AJ752" s="1156"/>
      <c r="AK752" s="1156"/>
      <c r="AL752" s="1156"/>
      <c r="AM752" s="1156"/>
      <c r="AN752" s="1156"/>
      <c r="AO752" s="1156"/>
      <c r="AP752" s="1156"/>
      <c r="AQ752" s="1156"/>
      <c r="AR752" s="1156"/>
      <c r="AS752" s="1156"/>
      <c r="AT752" s="1156"/>
      <c r="AU752" s="1156"/>
      <c r="AV752" s="1156"/>
      <c r="AW752" s="1156"/>
      <c r="AX752" s="1156"/>
      <c r="AY752" s="1156"/>
      <c r="AZ752" s="1156"/>
      <c r="BA752" s="1156"/>
      <c r="BB752" s="1156"/>
      <c r="BC752" s="1156"/>
      <c r="BD752" s="1156"/>
      <c r="BE752" s="1156"/>
      <c r="BF752" s="1156"/>
      <c r="BG752" s="1156"/>
      <c r="BH752" s="1156"/>
      <c r="BI752" s="1156"/>
      <c r="BJ752" s="1156"/>
      <c r="BK752" s="1156"/>
      <c r="BL752" s="1156"/>
      <c r="BM752" s="1156"/>
      <c r="BN752" s="1156"/>
      <c r="BO752" s="1156"/>
      <c r="BP752" s="1156"/>
      <c r="BQ752" s="1156"/>
      <c r="BR752" s="1156"/>
      <c r="BS752" s="1200"/>
      <c r="BT752" s="1156"/>
      <c r="BU752" s="1156"/>
      <c r="BV752" s="1156"/>
      <c r="BW752" s="1156"/>
      <c r="BX752" s="1156"/>
      <c r="BY752" s="1156"/>
      <c r="BZ752" s="1156"/>
      <c r="CA752" s="1156"/>
      <c r="CB752" s="1156"/>
      <c r="CC752" s="1156"/>
      <c r="CD752" s="1156"/>
      <c r="CE752" s="1156"/>
      <c r="CF752" s="1156"/>
      <c r="CG752" s="1156"/>
      <c r="CH752" s="1156"/>
      <c r="CI752" s="1156"/>
      <c r="CJ752" s="1156"/>
      <c r="CK752" s="1156"/>
      <c r="CL752" s="1156"/>
      <c r="CM752" s="1200"/>
      <c r="CN752" s="1200"/>
      <c r="CO752" s="1201"/>
      <c r="CQ752" s="2117"/>
    </row>
    <row r="753" spans="1:95" s="700" customFormat="1">
      <c r="A753" s="1137"/>
      <c r="B753" s="1155"/>
      <c r="C753" s="1131"/>
      <c r="D753" s="1131"/>
      <c r="E753" s="1132"/>
      <c r="F753" s="1150"/>
      <c r="G753" s="1149"/>
      <c r="H753" s="1135"/>
      <c r="I753" s="1156"/>
      <c r="J753" s="1156"/>
      <c r="K753" s="1156"/>
      <c r="L753" s="1156"/>
      <c r="M753" s="1156"/>
      <c r="N753" s="1156"/>
      <c r="O753" s="1156"/>
      <c r="P753" s="1156"/>
      <c r="Q753" s="1156"/>
      <c r="R753" s="1156"/>
      <c r="S753" s="1156"/>
      <c r="T753" s="1156"/>
      <c r="U753" s="1156"/>
      <c r="V753" s="1156"/>
      <c r="W753" s="1156"/>
      <c r="X753" s="1156"/>
      <c r="Y753" s="1156"/>
      <c r="Z753" s="1156"/>
      <c r="AA753" s="1156"/>
      <c r="AB753" s="1200"/>
      <c r="AC753" s="1200"/>
      <c r="AD753" s="1200"/>
      <c r="AE753" s="1200"/>
      <c r="AF753" s="1156"/>
      <c r="AG753" s="1156"/>
      <c r="AH753" s="1156"/>
      <c r="AI753" s="1156"/>
      <c r="AJ753" s="1156"/>
      <c r="AK753" s="1156"/>
      <c r="AL753" s="1156"/>
      <c r="AM753" s="1156"/>
      <c r="AN753" s="1156"/>
      <c r="AO753" s="1156"/>
      <c r="AP753" s="1156"/>
      <c r="AQ753" s="1156"/>
      <c r="AR753" s="1156"/>
      <c r="AS753" s="1156"/>
      <c r="AT753" s="1156"/>
      <c r="AU753" s="1156"/>
      <c r="AV753" s="1156"/>
      <c r="AW753" s="1156"/>
      <c r="AX753" s="1156"/>
      <c r="AY753" s="1156"/>
      <c r="AZ753" s="1156"/>
      <c r="BA753" s="1156"/>
      <c r="BB753" s="1156"/>
      <c r="BC753" s="1156"/>
      <c r="BD753" s="1156"/>
      <c r="BE753" s="1156"/>
      <c r="BF753" s="1156"/>
      <c r="BG753" s="1156"/>
      <c r="BH753" s="1156"/>
      <c r="BI753" s="1156"/>
      <c r="BJ753" s="1156"/>
      <c r="BK753" s="1156"/>
      <c r="BL753" s="1156"/>
      <c r="BM753" s="1156"/>
      <c r="BN753" s="1156"/>
      <c r="BO753" s="1156"/>
      <c r="BP753" s="1156"/>
      <c r="BQ753" s="1156"/>
      <c r="BR753" s="1156"/>
      <c r="BS753" s="1200"/>
      <c r="BT753" s="1156"/>
      <c r="BU753" s="1156"/>
      <c r="BV753" s="1156"/>
      <c r="BW753" s="1156"/>
      <c r="BX753" s="1156"/>
      <c r="BY753" s="1156"/>
      <c r="BZ753" s="1156"/>
      <c r="CA753" s="1156"/>
      <c r="CB753" s="1156"/>
      <c r="CC753" s="1156"/>
      <c r="CD753" s="1156"/>
      <c r="CE753" s="1156"/>
      <c r="CF753" s="1156"/>
      <c r="CG753" s="1156"/>
      <c r="CH753" s="1156"/>
      <c r="CI753" s="1156"/>
      <c r="CJ753" s="1156"/>
      <c r="CK753" s="1156"/>
      <c r="CL753" s="1156"/>
      <c r="CM753" s="1200"/>
      <c r="CN753" s="1200"/>
      <c r="CO753" s="1201"/>
      <c r="CQ753" s="2117"/>
    </row>
    <row r="754" spans="1:95" s="700" customFormat="1">
      <c r="A754" s="1137"/>
      <c r="B754" s="1155"/>
      <c r="C754" s="1131"/>
      <c r="D754" s="1131"/>
      <c r="E754" s="1132"/>
      <c r="F754" s="1150"/>
      <c r="G754" s="1149"/>
      <c r="H754" s="1135"/>
      <c r="I754" s="1156"/>
      <c r="J754" s="1156"/>
      <c r="K754" s="1156"/>
      <c r="L754" s="1156"/>
      <c r="M754" s="1156"/>
      <c r="N754" s="1156"/>
      <c r="O754" s="1156"/>
      <c r="P754" s="1156"/>
      <c r="Q754" s="1156"/>
      <c r="R754" s="1156"/>
      <c r="S754" s="1156"/>
      <c r="T754" s="1156"/>
      <c r="U754" s="1156"/>
      <c r="V754" s="1156"/>
      <c r="W754" s="1156"/>
      <c r="X754" s="1156"/>
      <c r="Y754" s="1156"/>
      <c r="Z754" s="1156"/>
      <c r="AA754" s="1156"/>
      <c r="AB754" s="1200"/>
      <c r="AC754" s="1200"/>
      <c r="AD754" s="1200"/>
      <c r="AE754" s="1200"/>
      <c r="AF754" s="1156"/>
      <c r="AG754" s="1156"/>
      <c r="AH754" s="1156"/>
      <c r="AI754" s="1156"/>
      <c r="AJ754" s="1156"/>
      <c r="AK754" s="1156"/>
      <c r="AL754" s="1156"/>
      <c r="AM754" s="1156"/>
      <c r="AN754" s="1156"/>
      <c r="AO754" s="1156"/>
      <c r="AP754" s="1156"/>
      <c r="AQ754" s="1156"/>
      <c r="AR754" s="1156"/>
      <c r="AS754" s="1156"/>
      <c r="AT754" s="1156"/>
      <c r="AU754" s="1156"/>
      <c r="AV754" s="1156"/>
      <c r="AW754" s="1156"/>
      <c r="AX754" s="1156"/>
      <c r="AY754" s="1156"/>
      <c r="AZ754" s="1156"/>
      <c r="BA754" s="1156"/>
      <c r="BB754" s="1156"/>
      <c r="BC754" s="1156"/>
      <c r="BD754" s="1156"/>
      <c r="BE754" s="1156"/>
      <c r="BF754" s="1156"/>
      <c r="BG754" s="1156"/>
      <c r="BH754" s="1156"/>
      <c r="BI754" s="1156"/>
      <c r="BJ754" s="1156"/>
      <c r="BK754" s="1156"/>
      <c r="BL754" s="1156"/>
      <c r="BM754" s="1156"/>
      <c r="BN754" s="1156"/>
      <c r="BO754" s="1156"/>
      <c r="BP754" s="1156"/>
      <c r="BQ754" s="1156"/>
      <c r="BR754" s="1156"/>
      <c r="BS754" s="1200"/>
      <c r="BT754" s="1156"/>
      <c r="BU754" s="1156"/>
      <c r="BV754" s="1156"/>
      <c r="BW754" s="1156"/>
      <c r="BX754" s="1156"/>
      <c r="BY754" s="1156"/>
      <c r="BZ754" s="1156"/>
      <c r="CA754" s="1156"/>
      <c r="CB754" s="1156"/>
      <c r="CC754" s="1156"/>
      <c r="CD754" s="1156"/>
      <c r="CE754" s="1156"/>
      <c r="CF754" s="1156"/>
      <c r="CG754" s="1156"/>
      <c r="CH754" s="1156"/>
      <c r="CI754" s="1156"/>
      <c r="CJ754" s="1156"/>
      <c r="CK754" s="1156"/>
      <c r="CL754" s="1156"/>
      <c r="CM754" s="1200"/>
      <c r="CN754" s="1200"/>
      <c r="CO754" s="1201"/>
      <c r="CQ754" s="2117"/>
    </row>
    <row r="755" spans="1:95" s="700" customFormat="1">
      <c r="A755" s="1137"/>
      <c r="B755" s="1155"/>
      <c r="C755" s="1131"/>
      <c r="D755" s="1131"/>
      <c r="E755" s="1132"/>
      <c r="F755" s="1150"/>
      <c r="G755" s="1149"/>
      <c r="H755" s="1135"/>
      <c r="I755" s="1156"/>
      <c r="J755" s="1156"/>
      <c r="K755" s="1156"/>
      <c r="L755" s="1156"/>
      <c r="M755" s="1156"/>
      <c r="N755" s="1156"/>
      <c r="O755" s="1156"/>
      <c r="P755" s="1156"/>
      <c r="Q755" s="1156"/>
      <c r="R755" s="1156"/>
      <c r="S755" s="1156"/>
      <c r="T755" s="1156"/>
      <c r="U755" s="1156"/>
      <c r="V755" s="1156"/>
      <c r="W755" s="1156"/>
      <c r="X755" s="1156"/>
      <c r="Y755" s="1156"/>
      <c r="Z755" s="1156"/>
      <c r="AA755" s="1156"/>
      <c r="AB755" s="1200"/>
      <c r="AC755" s="1200"/>
      <c r="AD755" s="1200"/>
      <c r="AE755" s="1200"/>
      <c r="AF755" s="1156"/>
      <c r="AG755" s="1156"/>
      <c r="AH755" s="1156"/>
      <c r="AI755" s="1156"/>
      <c r="AJ755" s="1156"/>
      <c r="AK755" s="1156"/>
      <c r="AL755" s="1156"/>
      <c r="AM755" s="1156"/>
      <c r="AN755" s="1156"/>
      <c r="AO755" s="1156"/>
      <c r="AP755" s="1156"/>
      <c r="AQ755" s="1156"/>
      <c r="AR755" s="1156"/>
      <c r="AS755" s="1156"/>
      <c r="AT755" s="1156"/>
      <c r="AU755" s="1156"/>
      <c r="AV755" s="1156"/>
      <c r="AW755" s="1156"/>
      <c r="AX755" s="1156"/>
      <c r="AY755" s="1156"/>
      <c r="AZ755" s="1156"/>
      <c r="BA755" s="1156"/>
      <c r="BB755" s="1156"/>
      <c r="BC755" s="1156"/>
      <c r="BD755" s="1156"/>
      <c r="BE755" s="1156"/>
      <c r="BF755" s="1156"/>
      <c r="BG755" s="1156"/>
      <c r="BH755" s="1156"/>
      <c r="BI755" s="1156"/>
      <c r="BJ755" s="1156"/>
      <c r="BK755" s="1156"/>
      <c r="BL755" s="1156"/>
      <c r="BM755" s="1156"/>
      <c r="BN755" s="1156"/>
      <c r="BO755" s="1156"/>
      <c r="BP755" s="1156"/>
      <c r="BQ755" s="1156"/>
      <c r="BR755" s="1156"/>
      <c r="BS755" s="1200"/>
      <c r="BT755" s="1156"/>
      <c r="BU755" s="1156"/>
      <c r="BV755" s="1156"/>
      <c r="BW755" s="1156"/>
      <c r="BX755" s="1156"/>
      <c r="BY755" s="1156"/>
      <c r="BZ755" s="1156"/>
      <c r="CA755" s="1156"/>
      <c r="CB755" s="1156"/>
      <c r="CC755" s="1156"/>
      <c r="CD755" s="1156"/>
      <c r="CE755" s="1156"/>
      <c r="CF755" s="1156"/>
      <c r="CG755" s="1156"/>
      <c r="CH755" s="1156"/>
      <c r="CI755" s="1156"/>
      <c r="CJ755" s="1156"/>
      <c r="CK755" s="1156"/>
      <c r="CL755" s="1156"/>
      <c r="CM755" s="1200"/>
      <c r="CN755" s="1200"/>
      <c r="CO755" s="1201"/>
      <c r="CQ755" s="2117"/>
    </row>
    <row r="756" spans="1:95" s="700" customFormat="1">
      <c r="A756" s="1137"/>
      <c r="B756" s="1155"/>
      <c r="C756" s="1131"/>
      <c r="D756" s="1131"/>
      <c r="E756" s="1132"/>
      <c r="F756" s="1150"/>
      <c r="G756" s="1149"/>
      <c r="H756" s="1135"/>
      <c r="I756" s="1156"/>
      <c r="J756" s="1156"/>
      <c r="K756" s="1156"/>
      <c r="L756" s="1156"/>
      <c r="M756" s="1156"/>
      <c r="N756" s="1156"/>
      <c r="O756" s="1156"/>
      <c r="P756" s="1156"/>
      <c r="Q756" s="1156"/>
      <c r="R756" s="1156"/>
      <c r="S756" s="1156"/>
      <c r="T756" s="1156"/>
      <c r="U756" s="1156"/>
      <c r="V756" s="1156"/>
      <c r="W756" s="1156"/>
      <c r="X756" s="1156"/>
      <c r="Y756" s="1156"/>
      <c r="Z756" s="1156"/>
      <c r="AA756" s="1156"/>
      <c r="AB756" s="1200"/>
      <c r="AC756" s="1200"/>
      <c r="AD756" s="1200"/>
      <c r="AE756" s="1200"/>
      <c r="AF756" s="1156"/>
      <c r="AG756" s="1156"/>
      <c r="AH756" s="1156"/>
      <c r="AI756" s="1156"/>
      <c r="AJ756" s="1156"/>
      <c r="AK756" s="1156"/>
      <c r="AL756" s="1156"/>
      <c r="AM756" s="1156"/>
      <c r="AN756" s="1156"/>
      <c r="AO756" s="1156"/>
      <c r="AP756" s="1156"/>
      <c r="AQ756" s="1156"/>
      <c r="AR756" s="1156"/>
      <c r="AS756" s="1156"/>
      <c r="AT756" s="1156"/>
      <c r="AU756" s="1156"/>
      <c r="AV756" s="1156"/>
      <c r="AW756" s="1156"/>
      <c r="AX756" s="1156"/>
      <c r="AY756" s="1156"/>
      <c r="AZ756" s="1156"/>
      <c r="BA756" s="1156"/>
      <c r="BB756" s="1156"/>
      <c r="BC756" s="1156"/>
      <c r="BD756" s="1156"/>
      <c r="BE756" s="1156"/>
      <c r="BF756" s="1156"/>
      <c r="BG756" s="1156"/>
      <c r="BH756" s="1156"/>
      <c r="BI756" s="1156"/>
      <c r="BJ756" s="1156"/>
      <c r="BK756" s="1156"/>
      <c r="BL756" s="1156"/>
      <c r="BM756" s="1156"/>
      <c r="BN756" s="1156"/>
      <c r="BO756" s="1156"/>
      <c r="BP756" s="1156"/>
      <c r="BQ756" s="1156"/>
      <c r="BR756" s="1156"/>
      <c r="BS756" s="1200"/>
      <c r="BT756" s="1156"/>
      <c r="BU756" s="1156"/>
      <c r="BV756" s="1156"/>
      <c r="BW756" s="1156"/>
      <c r="BX756" s="1156"/>
      <c r="BY756" s="1156"/>
      <c r="BZ756" s="1156"/>
      <c r="CA756" s="1156"/>
      <c r="CB756" s="1156"/>
      <c r="CC756" s="1156"/>
      <c r="CD756" s="1156"/>
      <c r="CE756" s="1156"/>
      <c r="CF756" s="1156"/>
      <c r="CG756" s="1156"/>
      <c r="CH756" s="1156"/>
      <c r="CI756" s="1156"/>
      <c r="CJ756" s="1156"/>
      <c r="CK756" s="1156"/>
      <c r="CL756" s="1156"/>
      <c r="CM756" s="1200"/>
      <c r="CN756" s="1200"/>
      <c r="CO756" s="1201"/>
      <c r="CQ756" s="2117"/>
    </row>
    <row r="757" spans="1:95" s="700" customFormat="1">
      <c r="A757" s="1137"/>
      <c r="B757" s="1155"/>
      <c r="C757" s="1131"/>
      <c r="D757" s="1131"/>
      <c r="E757" s="1132"/>
      <c r="F757" s="1150"/>
      <c r="G757" s="1149"/>
      <c r="H757" s="1135"/>
      <c r="I757" s="1156"/>
      <c r="J757" s="1156"/>
      <c r="K757" s="1156"/>
      <c r="L757" s="1156"/>
      <c r="M757" s="1156"/>
      <c r="N757" s="1156"/>
      <c r="O757" s="1156"/>
      <c r="P757" s="1156"/>
      <c r="Q757" s="1156"/>
      <c r="R757" s="1156"/>
      <c r="S757" s="1156"/>
      <c r="T757" s="1156"/>
      <c r="U757" s="1156"/>
      <c r="V757" s="1156"/>
      <c r="W757" s="1156"/>
      <c r="X757" s="1156"/>
      <c r="Y757" s="1156"/>
      <c r="Z757" s="1156"/>
      <c r="AA757" s="1156"/>
      <c r="AB757" s="1200"/>
      <c r="AC757" s="1200"/>
      <c r="AD757" s="1200"/>
      <c r="AE757" s="1200"/>
      <c r="AF757" s="1156"/>
      <c r="AG757" s="1156"/>
      <c r="AH757" s="1156"/>
      <c r="AI757" s="1156"/>
      <c r="AJ757" s="1156"/>
      <c r="AK757" s="1156"/>
      <c r="AL757" s="1156"/>
      <c r="AM757" s="1156"/>
      <c r="AN757" s="1156"/>
      <c r="AO757" s="1156"/>
      <c r="AP757" s="1156"/>
      <c r="AQ757" s="1156"/>
      <c r="AR757" s="1156"/>
      <c r="AS757" s="1156"/>
      <c r="AT757" s="1156"/>
      <c r="AU757" s="1156"/>
      <c r="AV757" s="1156"/>
      <c r="AW757" s="1156"/>
      <c r="AX757" s="1156"/>
      <c r="AY757" s="1156"/>
      <c r="AZ757" s="1156"/>
      <c r="BA757" s="1156"/>
      <c r="BB757" s="1156"/>
      <c r="BC757" s="1156"/>
      <c r="BD757" s="1156"/>
      <c r="BE757" s="1156"/>
      <c r="BF757" s="1156"/>
      <c r="BG757" s="1156"/>
      <c r="BH757" s="1156"/>
      <c r="BI757" s="1156"/>
      <c r="BJ757" s="1156"/>
      <c r="BK757" s="1156"/>
      <c r="BL757" s="1156"/>
      <c r="BM757" s="1156"/>
      <c r="BN757" s="1156"/>
      <c r="BO757" s="1156"/>
      <c r="BP757" s="1156"/>
      <c r="BQ757" s="1156"/>
      <c r="BR757" s="1156"/>
      <c r="BS757" s="1200"/>
      <c r="BT757" s="1156"/>
      <c r="BU757" s="1156"/>
      <c r="BV757" s="1156"/>
      <c r="BW757" s="1156"/>
      <c r="BX757" s="1156"/>
      <c r="BY757" s="1156"/>
      <c r="BZ757" s="1156"/>
      <c r="CA757" s="1156"/>
      <c r="CB757" s="1156"/>
      <c r="CC757" s="1156"/>
      <c r="CD757" s="1156"/>
      <c r="CE757" s="1156"/>
      <c r="CF757" s="1156"/>
      <c r="CG757" s="1156"/>
      <c r="CH757" s="1156"/>
      <c r="CI757" s="1156"/>
      <c r="CJ757" s="1156"/>
      <c r="CK757" s="1156"/>
      <c r="CL757" s="1156"/>
      <c r="CM757" s="1200"/>
      <c r="CN757" s="1200"/>
      <c r="CO757" s="1201"/>
      <c r="CQ757" s="2117"/>
    </row>
    <row r="758" spans="1:95" s="700" customFormat="1">
      <c r="A758" s="1137"/>
      <c r="B758" s="1155"/>
      <c r="C758" s="1131"/>
      <c r="D758" s="1131"/>
      <c r="E758" s="1132"/>
      <c r="F758" s="1150"/>
      <c r="G758" s="1149"/>
      <c r="H758" s="1135"/>
      <c r="I758" s="1156"/>
      <c r="J758" s="1156"/>
      <c r="K758" s="1156"/>
      <c r="L758" s="1156"/>
      <c r="M758" s="1156"/>
      <c r="N758" s="1156"/>
      <c r="O758" s="1156"/>
      <c r="P758" s="1156"/>
      <c r="Q758" s="1156"/>
      <c r="R758" s="1156"/>
      <c r="S758" s="1156"/>
      <c r="T758" s="1156"/>
      <c r="U758" s="1156"/>
      <c r="V758" s="1156"/>
      <c r="W758" s="1156"/>
      <c r="X758" s="1156"/>
      <c r="Y758" s="1156"/>
      <c r="Z758" s="1156"/>
      <c r="AA758" s="1156"/>
      <c r="AB758" s="1200"/>
      <c r="AC758" s="1200"/>
      <c r="AD758" s="1200"/>
      <c r="AE758" s="1200"/>
      <c r="AF758" s="1156"/>
      <c r="AG758" s="1156"/>
      <c r="AH758" s="1156"/>
      <c r="AI758" s="1156"/>
      <c r="AJ758" s="1156"/>
      <c r="AK758" s="1156"/>
      <c r="AL758" s="1156"/>
      <c r="AM758" s="1156"/>
      <c r="AN758" s="1156"/>
      <c r="AO758" s="1156"/>
      <c r="AP758" s="1156"/>
      <c r="AQ758" s="1156"/>
      <c r="AR758" s="1156"/>
      <c r="AS758" s="1156"/>
      <c r="AT758" s="1156"/>
      <c r="AU758" s="1156"/>
      <c r="AV758" s="1156"/>
      <c r="AW758" s="1156"/>
      <c r="AX758" s="1156"/>
      <c r="AY758" s="1156"/>
      <c r="AZ758" s="1156"/>
      <c r="BA758" s="1156"/>
      <c r="BB758" s="1156"/>
      <c r="BC758" s="1156"/>
      <c r="BD758" s="1156"/>
      <c r="BE758" s="1156"/>
      <c r="BF758" s="1156"/>
      <c r="BG758" s="1156"/>
      <c r="BH758" s="1156"/>
      <c r="BI758" s="1156"/>
      <c r="BJ758" s="1156"/>
      <c r="BK758" s="1156"/>
      <c r="BL758" s="1156"/>
      <c r="BM758" s="1156"/>
      <c r="BN758" s="1156"/>
      <c r="BO758" s="1156"/>
      <c r="BP758" s="1156"/>
      <c r="BQ758" s="1156"/>
      <c r="BR758" s="1156"/>
      <c r="BS758" s="1200"/>
      <c r="BT758" s="1156"/>
      <c r="BU758" s="1156"/>
      <c r="BV758" s="1156"/>
      <c r="BW758" s="1156"/>
      <c r="BX758" s="1156"/>
      <c r="BY758" s="1156"/>
      <c r="BZ758" s="1156"/>
      <c r="CA758" s="1156"/>
      <c r="CB758" s="1156"/>
      <c r="CC758" s="1156"/>
      <c r="CD758" s="1156"/>
      <c r="CE758" s="1156"/>
      <c r="CF758" s="1156"/>
      <c r="CG758" s="1156"/>
      <c r="CH758" s="1156"/>
      <c r="CI758" s="1156"/>
      <c r="CJ758" s="1156"/>
      <c r="CK758" s="1156"/>
      <c r="CL758" s="1156"/>
      <c r="CM758" s="1200"/>
      <c r="CN758" s="1200"/>
      <c r="CO758" s="1201"/>
      <c r="CQ758" s="2117"/>
    </row>
    <row r="759" spans="1:95" s="700" customFormat="1">
      <c r="A759" s="1137"/>
      <c r="B759" s="1155"/>
      <c r="C759" s="1131"/>
      <c r="D759" s="1131"/>
      <c r="E759" s="1132"/>
      <c r="F759" s="1150"/>
      <c r="G759" s="1149"/>
      <c r="H759" s="1135"/>
      <c r="I759" s="1156"/>
      <c r="J759" s="1156"/>
      <c r="K759" s="1156"/>
      <c r="L759" s="1156"/>
      <c r="M759" s="1156"/>
      <c r="N759" s="1156"/>
      <c r="O759" s="1156"/>
      <c r="P759" s="1156"/>
      <c r="Q759" s="1156"/>
      <c r="R759" s="1156"/>
      <c r="S759" s="1156"/>
      <c r="T759" s="1156"/>
      <c r="U759" s="1156"/>
      <c r="V759" s="1156"/>
      <c r="W759" s="1156"/>
      <c r="X759" s="1156"/>
      <c r="Y759" s="1156"/>
      <c r="Z759" s="1156"/>
      <c r="AA759" s="1156"/>
      <c r="AB759" s="1200"/>
      <c r="AC759" s="1200"/>
      <c r="AD759" s="1200"/>
      <c r="AE759" s="1200"/>
      <c r="AF759" s="1156"/>
      <c r="AG759" s="1156"/>
      <c r="AH759" s="1156"/>
      <c r="AI759" s="1156"/>
      <c r="AJ759" s="1156"/>
      <c r="AK759" s="1156"/>
      <c r="AL759" s="1156"/>
      <c r="AM759" s="1156"/>
      <c r="AN759" s="1156"/>
      <c r="AO759" s="1156"/>
      <c r="AP759" s="1156"/>
      <c r="AQ759" s="1156"/>
      <c r="AR759" s="1156"/>
      <c r="AS759" s="1156"/>
      <c r="AT759" s="1156"/>
      <c r="AU759" s="1156"/>
      <c r="AV759" s="1156"/>
      <c r="AW759" s="1156"/>
      <c r="AX759" s="1156"/>
      <c r="AY759" s="1156"/>
      <c r="AZ759" s="1156"/>
      <c r="BA759" s="1156"/>
      <c r="BB759" s="1156"/>
      <c r="BC759" s="1156"/>
      <c r="BD759" s="1156"/>
      <c r="BE759" s="1156"/>
      <c r="BF759" s="1156"/>
      <c r="BG759" s="1156"/>
      <c r="BH759" s="1156"/>
      <c r="BI759" s="1156"/>
      <c r="BJ759" s="1156"/>
      <c r="BK759" s="1156"/>
      <c r="BL759" s="1156"/>
      <c r="BM759" s="1156"/>
      <c r="BN759" s="1156"/>
      <c r="BO759" s="1156"/>
      <c r="BP759" s="1156"/>
      <c r="BQ759" s="1156"/>
      <c r="BR759" s="1156"/>
      <c r="BS759" s="1200"/>
      <c r="BT759" s="1156"/>
      <c r="BU759" s="1156"/>
      <c r="BV759" s="1156"/>
      <c r="BW759" s="1156"/>
      <c r="BX759" s="1156"/>
      <c r="BY759" s="1156"/>
      <c r="BZ759" s="1156"/>
      <c r="CA759" s="1156"/>
      <c r="CB759" s="1156"/>
      <c r="CC759" s="1156"/>
      <c r="CD759" s="1156"/>
      <c r="CE759" s="1156"/>
      <c r="CF759" s="1156"/>
      <c r="CG759" s="1156"/>
      <c r="CH759" s="1156"/>
      <c r="CI759" s="1156"/>
      <c r="CJ759" s="1156"/>
      <c r="CK759" s="1156"/>
      <c r="CL759" s="1156"/>
      <c r="CM759" s="1200"/>
      <c r="CN759" s="1200"/>
      <c r="CO759" s="1201"/>
      <c r="CQ759" s="2117"/>
    </row>
    <row r="760" spans="1:95" s="700" customFormat="1">
      <c r="A760" s="1137"/>
      <c r="B760" s="1155"/>
      <c r="C760" s="1131"/>
      <c r="D760" s="1131"/>
      <c r="E760" s="1132"/>
      <c r="F760" s="1150"/>
      <c r="G760" s="1149"/>
      <c r="H760" s="1135"/>
      <c r="I760" s="1156"/>
      <c r="J760" s="1156"/>
      <c r="K760" s="1156"/>
      <c r="L760" s="1156"/>
      <c r="M760" s="1156"/>
      <c r="N760" s="1156"/>
      <c r="O760" s="1156"/>
      <c r="P760" s="1156"/>
      <c r="Q760" s="1156"/>
      <c r="R760" s="1156"/>
      <c r="S760" s="1156"/>
      <c r="T760" s="1156"/>
      <c r="U760" s="1156"/>
      <c r="V760" s="1156"/>
      <c r="W760" s="1156"/>
      <c r="X760" s="1156"/>
      <c r="Y760" s="1156"/>
      <c r="Z760" s="1156"/>
      <c r="AA760" s="1156"/>
      <c r="AB760" s="1200"/>
      <c r="AC760" s="1200"/>
      <c r="AD760" s="1200"/>
      <c r="AE760" s="1200"/>
      <c r="AF760" s="1156"/>
      <c r="AG760" s="1156"/>
      <c r="AH760" s="1156"/>
      <c r="AI760" s="1156"/>
      <c r="AJ760" s="1156"/>
      <c r="AK760" s="1156"/>
      <c r="AL760" s="1156"/>
      <c r="AM760" s="1156"/>
      <c r="AN760" s="1156"/>
      <c r="AO760" s="1156"/>
      <c r="AP760" s="1156"/>
      <c r="AQ760" s="1156"/>
      <c r="AR760" s="1156"/>
      <c r="AS760" s="1156"/>
      <c r="AT760" s="1156"/>
      <c r="AU760" s="1156"/>
      <c r="AV760" s="1156"/>
      <c r="AW760" s="1156"/>
      <c r="AX760" s="1156"/>
      <c r="AY760" s="1156"/>
      <c r="AZ760" s="1156"/>
      <c r="BA760" s="1156"/>
      <c r="BB760" s="1156"/>
      <c r="BC760" s="1156"/>
      <c r="BD760" s="1156"/>
      <c r="BE760" s="1156"/>
      <c r="BF760" s="1156"/>
      <c r="BG760" s="1156"/>
      <c r="BH760" s="1156"/>
      <c r="BI760" s="1156"/>
      <c r="BJ760" s="1156"/>
      <c r="BK760" s="1156"/>
      <c r="BL760" s="1156"/>
      <c r="BM760" s="1156"/>
      <c r="BN760" s="1156"/>
      <c r="BO760" s="1156"/>
      <c r="BP760" s="1156"/>
      <c r="BQ760" s="1156"/>
      <c r="BR760" s="1156"/>
      <c r="BS760" s="1200"/>
      <c r="BT760" s="1156"/>
      <c r="BU760" s="1156"/>
      <c r="BV760" s="1156"/>
      <c r="BW760" s="1156"/>
      <c r="BX760" s="1156"/>
      <c r="BY760" s="1156"/>
      <c r="BZ760" s="1156"/>
      <c r="CA760" s="1156"/>
      <c r="CB760" s="1156"/>
      <c r="CC760" s="1156"/>
      <c r="CD760" s="1156"/>
      <c r="CE760" s="1156"/>
      <c r="CF760" s="1156"/>
      <c r="CG760" s="1156"/>
      <c r="CH760" s="1156"/>
      <c r="CI760" s="1156"/>
      <c r="CJ760" s="1156"/>
      <c r="CK760" s="1156"/>
      <c r="CL760" s="1156"/>
      <c r="CM760" s="1200"/>
      <c r="CN760" s="1200"/>
      <c r="CO760" s="1201"/>
      <c r="CQ760" s="2117"/>
    </row>
    <row r="761" spans="1:95" s="700" customFormat="1">
      <c r="A761" s="1137"/>
      <c r="B761" s="1155"/>
      <c r="C761" s="1131"/>
      <c r="D761" s="1131"/>
      <c r="E761" s="1132"/>
      <c r="F761" s="1150"/>
      <c r="G761" s="1149"/>
      <c r="H761" s="1135"/>
      <c r="I761" s="1156"/>
      <c r="J761" s="1156"/>
      <c r="K761" s="1156"/>
      <c r="L761" s="1156"/>
      <c r="M761" s="1156"/>
      <c r="N761" s="1156"/>
      <c r="O761" s="1156"/>
      <c r="P761" s="1156"/>
      <c r="Q761" s="1156"/>
      <c r="R761" s="1156"/>
      <c r="S761" s="1156"/>
      <c r="T761" s="1156"/>
      <c r="U761" s="1156"/>
      <c r="V761" s="1156"/>
      <c r="W761" s="1156"/>
      <c r="X761" s="1156"/>
      <c r="Y761" s="1156"/>
      <c r="Z761" s="1156"/>
      <c r="AA761" s="1156"/>
      <c r="AB761" s="1200"/>
      <c r="AC761" s="1200"/>
      <c r="AD761" s="1200"/>
      <c r="AE761" s="1200"/>
      <c r="AF761" s="1156"/>
      <c r="AG761" s="1156"/>
      <c r="AH761" s="1156"/>
      <c r="AI761" s="1156"/>
      <c r="AJ761" s="1156"/>
      <c r="AK761" s="1156"/>
      <c r="AL761" s="1156"/>
      <c r="AM761" s="1156"/>
      <c r="AN761" s="1156"/>
      <c r="AO761" s="1156"/>
      <c r="AP761" s="1156"/>
      <c r="AQ761" s="1156"/>
      <c r="AR761" s="1156"/>
      <c r="AS761" s="1156"/>
      <c r="AT761" s="1156"/>
      <c r="AU761" s="1156"/>
      <c r="AV761" s="1156"/>
      <c r="AW761" s="1156"/>
      <c r="AX761" s="1156"/>
      <c r="AY761" s="1156"/>
      <c r="AZ761" s="1156"/>
      <c r="BA761" s="1156"/>
      <c r="BB761" s="1156"/>
      <c r="BC761" s="1156"/>
      <c r="BD761" s="1156"/>
      <c r="BE761" s="1156"/>
      <c r="BF761" s="1156"/>
      <c r="BG761" s="1156"/>
      <c r="BH761" s="1156"/>
      <c r="BI761" s="1156"/>
      <c r="BJ761" s="1156"/>
      <c r="BK761" s="1156"/>
      <c r="BL761" s="1156"/>
      <c r="BM761" s="1156"/>
      <c r="BN761" s="1156"/>
      <c r="BO761" s="1156"/>
      <c r="BP761" s="1156"/>
      <c r="BQ761" s="1156"/>
      <c r="BR761" s="1156"/>
      <c r="BS761" s="1200"/>
      <c r="BT761" s="1156"/>
      <c r="BU761" s="1156"/>
      <c r="BV761" s="1156"/>
      <c r="BW761" s="1156"/>
      <c r="BX761" s="1156"/>
      <c r="BY761" s="1156"/>
      <c r="BZ761" s="1156"/>
      <c r="CA761" s="1156"/>
      <c r="CB761" s="1156"/>
      <c r="CC761" s="1156"/>
      <c r="CD761" s="1156"/>
      <c r="CE761" s="1156"/>
      <c r="CF761" s="1156"/>
      <c r="CG761" s="1156"/>
      <c r="CH761" s="1156"/>
      <c r="CI761" s="1156"/>
      <c r="CJ761" s="1156"/>
      <c r="CK761" s="1156"/>
      <c r="CL761" s="1156"/>
      <c r="CM761" s="1200"/>
      <c r="CN761" s="1200"/>
      <c r="CO761" s="1201"/>
      <c r="CQ761" s="2117"/>
    </row>
    <row r="762" spans="1:95" s="700" customFormat="1">
      <c r="A762" s="1137"/>
      <c r="B762" s="1155"/>
      <c r="C762" s="1131"/>
      <c r="D762" s="1131"/>
      <c r="E762" s="1132"/>
      <c r="F762" s="1150"/>
      <c r="G762" s="1149"/>
      <c r="H762" s="1135"/>
      <c r="I762" s="1156"/>
      <c r="J762" s="1156"/>
      <c r="K762" s="1156"/>
      <c r="L762" s="1156"/>
      <c r="M762" s="1156"/>
      <c r="N762" s="1156"/>
      <c r="O762" s="1156"/>
      <c r="P762" s="1156"/>
      <c r="Q762" s="1156"/>
      <c r="R762" s="1156"/>
      <c r="S762" s="1156"/>
      <c r="T762" s="1156"/>
      <c r="U762" s="1156"/>
      <c r="V762" s="1156"/>
      <c r="W762" s="1156"/>
      <c r="X762" s="1156"/>
      <c r="Y762" s="1156"/>
      <c r="Z762" s="1156"/>
      <c r="AA762" s="1156"/>
      <c r="AB762" s="1200"/>
      <c r="AC762" s="1200"/>
      <c r="AD762" s="1200"/>
      <c r="AE762" s="1200"/>
      <c r="AF762" s="1156"/>
      <c r="AG762" s="1156"/>
      <c r="AH762" s="1156"/>
      <c r="AI762" s="1156"/>
      <c r="AJ762" s="1156"/>
      <c r="AK762" s="1156"/>
      <c r="AL762" s="1156"/>
      <c r="AM762" s="1156"/>
      <c r="AN762" s="1156"/>
      <c r="AO762" s="1156"/>
      <c r="AP762" s="1156"/>
      <c r="AQ762" s="1156"/>
      <c r="AR762" s="1156"/>
      <c r="AS762" s="1156"/>
      <c r="AT762" s="1156"/>
      <c r="AU762" s="1156"/>
      <c r="AV762" s="1156"/>
      <c r="AW762" s="1156"/>
      <c r="AX762" s="1156"/>
      <c r="AY762" s="1156"/>
      <c r="AZ762" s="1156"/>
      <c r="BA762" s="1156"/>
      <c r="BB762" s="1156"/>
      <c r="BC762" s="1156"/>
      <c r="BD762" s="1156"/>
      <c r="BE762" s="1156"/>
      <c r="BF762" s="1156"/>
      <c r="BG762" s="1156"/>
      <c r="BH762" s="1156"/>
      <c r="BI762" s="1156"/>
      <c r="BJ762" s="1156"/>
      <c r="BK762" s="1156"/>
      <c r="BL762" s="1156"/>
      <c r="BM762" s="1156"/>
      <c r="BN762" s="1156"/>
      <c r="BO762" s="1156"/>
      <c r="BP762" s="1156"/>
      <c r="BQ762" s="1156"/>
      <c r="BR762" s="1156"/>
      <c r="BS762" s="1200"/>
      <c r="BT762" s="1156"/>
      <c r="BU762" s="1156"/>
      <c r="BV762" s="1156"/>
      <c r="BW762" s="1156"/>
      <c r="BX762" s="1156"/>
      <c r="BY762" s="1156"/>
      <c r="BZ762" s="1156"/>
      <c r="CA762" s="1156"/>
      <c r="CB762" s="1156"/>
      <c r="CC762" s="1156"/>
      <c r="CD762" s="1156"/>
      <c r="CE762" s="1156"/>
      <c r="CF762" s="1156"/>
      <c r="CG762" s="1156"/>
      <c r="CH762" s="1156"/>
      <c r="CI762" s="1156"/>
      <c r="CJ762" s="1156"/>
      <c r="CK762" s="1156"/>
      <c r="CL762" s="1156"/>
      <c r="CM762" s="1200"/>
      <c r="CN762" s="1200"/>
      <c r="CO762" s="1201"/>
      <c r="CQ762" s="2117"/>
    </row>
    <row r="763" spans="1:95" s="700" customFormat="1">
      <c r="A763" s="1137"/>
      <c r="B763" s="1155"/>
      <c r="C763" s="1131"/>
      <c r="D763" s="1131"/>
      <c r="E763" s="1132"/>
      <c r="F763" s="1150"/>
      <c r="G763" s="1149"/>
      <c r="H763" s="1135"/>
      <c r="I763" s="1156"/>
      <c r="J763" s="1156"/>
      <c r="K763" s="1156"/>
      <c r="L763" s="1156"/>
      <c r="M763" s="1156"/>
      <c r="N763" s="1156"/>
      <c r="O763" s="1156"/>
      <c r="P763" s="1156"/>
      <c r="Q763" s="1156"/>
      <c r="R763" s="1156"/>
      <c r="S763" s="1156"/>
      <c r="T763" s="1156"/>
      <c r="U763" s="1156"/>
      <c r="V763" s="1156"/>
      <c r="W763" s="1156"/>
      <c r="X763" s="1156"/>
      <c r="Y763" s="1156"/>
      <c r="Z763" s="1156"/>
      <c r="AA763" s="1156"/>
      <c r="AB763" s="1200"/>
      <c r="AC763" s="1200"/>
      <c r="AD763" s="1200"/>
      <c r="AE763" s="1200"/>
      <c r="AF763" s="1156"/>
      <c r="AG763" s="1156"/>
      <c r="AH763" s="1156"/>
      <c r="AI763" s="1156"/>
      <c r="AJ763" s="1156"/>
      <c r="AK763" s="1156"/>
      <c r="AL763" s="1156"/>
      <c r="AM763" s="1156"/>
      <c r="AN763" s="1156"/>
      <c r="AO763" s="1156"/>
      <c r="AP763" s="1156"/>
      <c r="AQ763" s="1156"/>
      <c r="AR763" s="1156"/>
      <c r="AS763" s="1156"/>
      <c r="AT763" s="1156"/>
      <c r="AU763" s="1156"/>
      <c r="AV763" s="1156"/>
      <c r="AW763" s="1156"/>
      <c r="AX763" s="1156"/>
      <c r="AY763" s="1156"/>
      <c r="AZ763" s="1156"/>
      <c r="BA763" s="1156"/>
      <c r="BB763" s="1156"/>
      <c r="BC763" s="1156"/>
      <c r="BD763" s="1156"/>
      <c r="BE763" s="1156"/>
      <c r="BF763" s="1156"/>
      <c r="BG763" s="1156"/>
      <c r="BH763" s="1156"/>
      <c r="BI763" s="1156"/>
      <c r="BJ763" s="1156"/>
      <c r="BK763" s="1156"/>
      <c r="BL763" s="1156"/>
      <c r="BM763" s="1156"/>
      <c r="BN763" s="1156"/>
      <c r="BO763" s="1156"/>
      <c r="BP763" s="1156"/>
      <c r="BQ763" s="1156"/>
      <c r="BR763" s="1156"/>
      <c r="BS763" s="1200"/>
      <c r="BT763" s="1156"/>
      <c r="BU763" s="1156"/>
      <c r="BV763" s="1156"/>
      <c r="BW763" s="1156"/>
      <c r="BX763" s="1156"/>
      <c r="BY763" s="1156"/>
      <c r="BZ763" s="1156"/>
      <c r="CA763" s="1156"/>
      <c r="CB763" s="1156"/>
      <c r="CC763" s="1156"/>
      <c r="CD763" s="1156"/>
      <c r="CE763" s="1156"/>
      <c r="CF763" s="1156"/>
      <c r="CG763" s="1156"/>
      <c r="CH763" s="1156"/>
      <c r="CI763" s="1156"/>
      <c r="CJ763" s="1156"/>
      <c r="CK763" s="1156"/>
      <c r="CL763" s="1156"/>
      <c r="CM763" s="1200"/>
      <c r="CN763" s="1200"/>
      <c r="CO763" s="1201"/>
      <c r="CQ763" s="2117"/>
    </row>
    <row r="764" spans="1:95" s="700" customFormat="1">
      <c r="A764" s="1137"/>
      <c r="B764" s="1155"/>
      <c r="C764" s="1131"/>
      <c r="D764" s="1131"/>
      <c r="E764" s="1132"/>
      <c r="F764" s="1150"/>
      <c r="G764" s="1149"/>
      <c r="H764" s="1135"/>
      <c r="I764" s="1156"/>
      <c r="J764" s="1156"/>
      <c r="K764" s="1156"/>
      <c r="L764" s="1156"/>
      <c r="M764" s="1156"/>
      <c r="N764" s="1156"/>
      <c r="O764" s="1156"/>
      <c r="P764" s="1156"/>
      <c r="Q764" s="1156"/>
      <c r="R764" s="1156"/>
      <c r="S764" s="1156"/>
      <c r="T764" s="1156"/>
      <c r="U764" s="1156"/>
      <c r="V764" s="1156"/>
      <c r="W764" s="1156"/>
      <c r="X764" s="1156"/>
      <c r="Y764" s="1156"/>
      <c r="Z764" s="1156"/>
      <c r="AA764" s="1156"/>
      <c r="AB764" s="1200"/>
      <c r="AC764" s="1200"/>
      <c r="AD764" s="1200"/>
      <c r="AE764" s="1200"/>
      <c r="AF764" s="1156"/>
      <c r="AG764" s="1156"/>
      <c r="AH764" s="1156"/>
      <c r="AI764" s="1156"/>
      <c r="AJ764" s="1156"/>
      <c r="AK764" s="1156"/>
      <c r="AL764" s="1156"/>
      <c r="AM764" s="1156"/>
      <c r="AN764" s="1156"/>
      <c r="AO764" s="1156"/>
      <c r="AP764" s="1156"/>
      <c r="AQ764" s="1156"/>
      <c r="AR764" s="1156"/>
      <c r="AS764" s="1156"/>
      <c r="AT764" s="1156"/>
      <c r="AU764" s="1156"/>
      <c r="AV764" s="1156"/>
      <c r="AW764" s="1156"/>
      <c r="AX764" s="1156"/>
      <c r="AY764" s="1156"/>
      <c r="AZ764" s="1156"/>
      <c r="BA764" s="1156"/>
      <c r="BB764" s="1156"/>
      <c r="BC764" s="1156"/>
      <c r="BD764" s="1156"/>
      <c r="BE764" s="1156"/>
      <c r="BF764" s="1156"/>
      <c r="BG764" s="1156"/>
      <c r="BH764" s="1156"/>
      <c r="BI764" s="1156"/>
      <c r="BJ764" s="1156"/>
      <c r="BK764" s="1156"/>
      <c r="BL764" s="1156"/>
      <c r="BM764" s="1156"/>
      <c r="BN764" s="1156"/>
      <c r="BO764" s="1156"/>
      <c r="BP764" s="1156"/>
      <c r="BQ764" s="1156"/>
      <c r="BR764" s="1156"/>
      <c r="BS764" s="1200"/>
      <c r="BT764" s="1156"/>
      <c r="BU764" s="1156"/>
      <c r="BV764" s="1156"/>
      <c r="BW764" s="1156"/>
      <c r="BX764" s="1156"/>
      <c r="BY764" s="1156"/>
      <c r="BZ764" s="1156"/>
      <c r="CA764" s="1156"/>
      <c r="CB764" s="1156"/>
      <c r="CC764" s="1156"/>
      <c r="CD764" s="1156"/>
      <c r="CE764" s="1156"/>
      <c r="CF764" s="1156"/>
      <c r="CG764" s="1156"/>
      <c r="CH764" s="1156"/>
      <c r="CI764" s="1156"/>
      <c r="CJ764" s="1156"/>
      <c r="CK764" s="1156"/>
      <c r="CL764" s="1156"/>
      <c r="CM764" s="1200"/>
      <c r="CN764" s="1200"/>
      <c r="CO764" s="1201"/>
      <c r="CQ764" s="2117"/>
    </row>
    <row r="765" spans="1:95" s="700" customFormat="1">
      <c r="A765" s="1137"/>
      <c r="B765" s="1155"/>
      <c r="C765" s="1131"/>
      <c r="D765" s="1131"/>
      <c r="E765" s="1132"/>
      <c r="F765" s="1150"/>
      <c r="G765" s="1149"/>
      <c r="H765" s="1135"/>
      <c r="I765" s="1156"/>
      <c r="J765" s="1156"/>
      <c r="K765" s="1156"/>
      <c r="L765" s="1156"/>
      <c r="M765" s="1156"/>
      <c r="N765" s="1156"/>
      <c r="O765" s="1156"/>
      <c r="P765" s="1156"/>
      <c r="Q765" s="1156"/>
      <c r="R765" s="1156"/>
      <c r="S765" s="1156"/>
      <c r="T765" s="1156"/>
      <c r="U765" s="1156"/>
      <c r="V765" s="1156"/>
      <c r="W765" s="1156"/>
      <c r="X765" s="1156"/>
      <c r="Y765" s="1156"/>
      <c r="Z765" s="1156"/>
      <c r="AA765" s="1156"/>
      <c r="AB765" s="1200"/>
      <c r="AC765" s="1200"/>
      <c r="AD765" s="1200"/>
      <c r="AE765" s="1200"/>
      <c r="AF765" s="1156"/>
      <c r="AG765" s="1156"/>
      <c r="AH765" s="1156"/>
      <c r="AI765" s="1156"/>
      <c r="AJ765" s="1156"/>
      <c r="AK765" s="1156"/>
      <c r="AL765" s="1156"/>
      <c r="AM765" s="1156"/>
      <c r="AN765" s="1156"/>
      <c r="AO765" s="1156"/>
      <c r="AP765" s="1156"/>
      <c r="AQ765" s="1156"/>
      <c r="AR765" s="1156"/>
      <c r="AS765" s="1156"/>
      <c r="AT765" s="1156"/>
      <c r="AU765" s="1156"/>
      <c r="AV765" s="1156"/>
      <c r="AW765" s="1156"/>
      <c r="AX765" s="1156"/>
      <c r="AY765" s="1156"/>
      <c r="AZ765" s="1156"/>
      <c r="BA765" s="1156"/>
      <c r="BB765" s="1156"/>
      <c r="BC765" s="1156"/>
      <c r="BD765" s="1156"/>
      <c r="BE765" s="1156"/>
      <c r="BF765" s="1156"/>
      <c r="BG765" s="1156"/>
      <c r="BH765" s="1156"/>
      <c r="BI765" s="1156"/>
      <c r="BJ765" s="1156"/>
      <c r="BK765" s="1156"/>
      <c r="BL765" s="1156"/>
      <c r="BM765" s="1156"/>
      <c r="BN765" s="1156"/>
      <c r="BO765" s="1156"/>
      <c r="BP765" s="1156"/>
      <c r="BQ765" s="1156"/>
      <c r="BR765" s="1156"/>
      <c r="BS765" s="1200"/>
      <c r="BT765" s="1156"/>
      <c r="BU765" s="1156"/>
      <c r="BV765" s="1156"/>
      <c r="BW765" s="1156"/>
      <c r="BX765" s="1156"/>
      <c r="BY765" s="1156"/>
      <c r="BZ765" s="1156"/>
      <c r="CA765" s="1156"/>
      <c r="CB765" s="1156"/>
      <c r="CC765" s="1156"/>
      <c r="CD765" s="1156"/>
      <c r="CE765" s="1156"/>
      <c r="CF765" s="1156"/>
      <c r="CG765" s="1156"/>
      <c r="CH765" s="1156"/>
      <c r="CI765" s="1156"/>
      <c r="CJ765" s="1156"/>
      <c r="CK765" s="1156"/>
      <c r="CL765" s="1156"/>
      <c r="CM765" s="1200"/>
      <c r="CN765" s="1200"/>
      <c r="CO765" s="1201"/>
      <c r="CQ765" s="2117"/>
    </row>
    <row r="766" spans="1:95" s="700" customFormat="1">
      <c r="A766" s="1137"/>
      <c r="B766" s="1155"/>
      <c r="C766" s="1131"/>
      <c r="D766" s="1131"/>
      <c r="E766" s="1132"/>
      <c r="F766" s="1150"/>
      <c r="G766" s="1149"/>
      <c r="H766" s="1135"/>
      <c r="I766" s="1156"/>
      <c r="J766" s="1156"/>
      <c r="K766" s="1156"/>
      <c r="L766" s="1156"/>
      <c r="M766" s="1156"/>
      <c r="N766" s="1156"/>
      <c r="O766" s="1156"/>
      <c r="P766" s="1156"/>
      <c r="Q766" s="1156"/>
      <c r="R766" s="1156"/>
      <c r="S766" s="1156"/>
      <c r="T766" s="1156"/>
      <c r="U766" s="1156"/>
      <c r="V766" s="1156"/>
      <c r="W766" s="1156"/>
      <c r="X766" s="1156"/>
      <c r="Y766" s="1156"/>
      <c r="Z766" s="1156"/>
      <c r="AA766" s="1156"/>
      <c r="AB766" s="1200"/>
      <c r="AC766" s="1200"/>
      <c r="AD766" s="1200"/>
      <c r="AE766" s="1200"/>
      <c r="AF766" s="1156"/>
      <c r="AG766" s="1156"/>
      <c r="AH766" s="1156"/>
      <c r="AI766" s="1156"/>
      <c r="AJ766" s="1156"/>
      <c r="AK766" s="1156"/>
      <c r="AL766" s="1156"/>
      <c r="AM766" s="1156"/>
      <c r="AN766" s="1156"/>
      <c r="AO766" s="1156"/>
      <c r="AP766" s="1156"/>
      <c r="AQ766" s="1156"/>
      <c r="AR766" s="1156"/>
      <c r="AS766" s="1156"/>
      <c r="AT766" s="1156"/>
      <c r="AU766" s="1156"/>
      <c r="AV766" s="1156"/>
      <c r="AW766" s="1156"/>
      <c r="AX766" s="1156"/>
      <c r="AY766" s="1156"/>
      <c r="AZ766" s="1156"/>
      <c r="BA766" s="1156"/>
      <c r="BB766" s="1156"/>
      <c r="BC766" s="1156"/>
      <c r="BD766" s="1156"/>
      <c r="BE766" s="1156"/>
      <c r="BF766" s="1156"/>
      <c r="BG766" s="1156"/>
      <c r="BH766" s="1156"/>
      <c r="BI766" s="1156"/>
      <c r="BJ766" s="1156"/>
      <c r="BK766" s="1156"/>
      <c r="BL766" s="1156"/>
      <c r="BM766" s="1156"/>
      <c r="BN766" s="1156"/>
      <c r="BO766" s="1156"/>
      <c r="BP766" s="1156"/>
      <c r="BQ766" s="1156"/>
      <c r="BR766" s="1156"/>
      <c r="BS766" s="1200"/>
      <c r="BT766" s="1156"/>
      <c r="BU766" s="1156"/>
      <c r="BV766" s="1156"/>
      <c r="BW766" s="1156"/>
      <c r="BX766" s="1156"/>
      <c r="BY766" s="1156"/>
      <c r="BZ766" s="1156"/>
      <c r="CA766" s="1156"/>
      <c r="CB766" s="1156"/>
      <c r="CC766" s="1156"/>
      <c r="CD766" s="1156"/>
      <c r="CE766" s="1156"/>
      <c r="CF766" s="1156"/>
      <c r="CG766" s="1156"/>
      <c r="CH766" s="1156"/>
      <c r="CI766" s="1156"/>
      <c r="CJ766" s="1156"/>
      <c r="CK766" s="1156"/>
      <c r="CL766" s="1156"/>
      <c r="CM766" s="1200"/>
      <c r="CN766" s="1200"/>
      <c r="CO766" s="1201"/>
      <c r="CQ766" s="2117"/>
    </row>
    <row r="767" spans="1:95" s="700" customFormat="1">
      <c r="A767" s="1137"/>
      <c r="B767" s="1155"/>
      <c r="C767" s="1131"/>
      <c r="D767" s="1131"/>
      <c r="E767" s="1132"/>
      <c r="F767" s="1150"/>
      <c r="G767" s="1149"/>
      <c r="H767" s="1135"/>
      <c r="I767" s="1156"/>
      <c r="J767" s="1156"/>
      <c r="K767" s="1156"/>
      <c r="L767" s="1156"/>
      <c r="M767" s="1156"/>
      <c r="N767" s="1156"/>
      <c r="O767" s="1156"/>
      <c r="P767" s="1156"/>
      <c r="Q767" s="1156"/>
      <c r="R767" s="1156"/>
      <c r="S767" s="1156"/>
      <c r="T767" s="1156"/>
      <c r="U767" s="1156"/>
      <c r="V767" s="1156"/>
      <c r="W767" s="1156"/>
      <c r="X767" s="1156"/>
      <c r="Y767" s="1156"/>
      <c r="Z767" s="1156"/>
      <c r="AA767" s="1156"/>
      <c r="AB767" s="1200"/>
      <c r="AC767" s="1200"/>
      <c r="AD767" s="1200"/>
      <c r="AE767" s="1200"/>
      <c r="AF767" s="1156"/>
      <c r="AG767" s="1156"/>
      <c r="AH767" s="1156"/>
      <c r="AI767" s="1156"/>
      <c r="AJ767" s="1156"/>
      <c r="AK767" s="1156"/>
      <c r="AL767" s="1156"/>
      <c r="AM767" s="1156"/>
      <c r="AN767" s="1156"/>
      <c r="AO767" s="1156"/>
      <c r="AP767" s="1156"/>
      <c r="AQ767" s="1156"/>
      <c r="AR767" s="1156"/>
      <c r="AS767" s="1156"/>
      <c r="AT767" s="1156"/>
      <c r="AU767" s="1156"/>
      <c r="AV767" s="1156"/>
      <c r="AW767" s="1156"/>
      <c r="AX767" s="1156"/>
      <c r="AY767" s="1156"/>
      <c r="AZ767" s="1156"/>
      <c r="BA767" s="1156"/>
      <c r="BB767" s="1156"/>
      <c r="BC767" s="1156"/>
      <c r="BD767" s="1156"/>
      <c r="BE767" s="1156"/>
      <c r="BF767" s="1156"/>
      <c r="BG767" s="1156"/>
      <c r="BH767" s="1156"/>
      <c r="BI767" s="1156"/>
      <c r="BJ767" s="1156"/>
      <c r="BK767" s="1156"/>
      <c r="BL767" s="1156"/>
      <c r="BM767" s="1156"/>
      <c r="BN767" s="1156"/>
      <c r="BO767" s="1156"/>
      <c r="BP767" s="1156"/>
      <c r="BQ767" s="1156"/>
      <c r="BR767" s="1156"/>
      <c r="BS767" s="1200"/>
      <c r="BT767" s="1156"/>
      <c r="BU767" s="1156"/>
      <c r="BV767" s="1156"/>
      <c r="BW767" s="1156"/>
      <c r="BX767" s="1156"/>
      <c r="BY767" s="1156"/>
      <c r="BZ767" s="1156"/>
      <c r="CA767" s="1156"/>
      <c r="CB767" s="1156"/>
      <c r="CC767" s="1156"/>
      <c r="CD767" s="1156"/>
      <c r="CE767" s="1156"/>
      <c r="CF767" s="1156"/>
      <c r="CG767" s="1156"/>
      <c r="CH767" s="1156"/>
      <c r="CI767" s="1156"/>
      <c r="CJ767" s="1156"/>
      <c r="CK767" s="1156"/>
      <c r="CL767" s="1156"/>
      <c r="CM767" s="1200"/>
      <c r="CN767" s="1200"/>
      <c r="CO767" s="1201"/>
      <c r="CQ767" s="2117"/>
    </row>
    <row r="768" spans="1:95" s="700" customFormat="1">
      <c r="A768" s="1137"/>
      <c r="B768" s="1155"/>
      <c r="C768" s="1131"/>
      <c r="D768" s="1131"/>
      <c r="E768" s="1132"/>
      <c r="F768" s="1150"/>
      <c r="G768" s="1149"/>
      <c r="H768" s="1135"/>
      <c r="I768" s="1156"/>
      <c r="J768" s="1156"/>
      <c r="K768" s="1156"/>
      <c r="L768" s="1156"/>
      <c r="M768" s="1156"/>
      <c r="N768" s="1156"/>
      <c r="O768" s="1156"/>
      <c r="P768" s="1156"/>
      <c r="Q768" s="1156"/>
      <c r="R768" s="1156"/>
      <c r="S768" s="1156"/>
      <c r="T768" s="1156"/>
      <c r="U768" s="1156"/>
      <c r="V768" s="1156"/>
      <c r="W768" s="1156"/>
      <c r="X768" s="1156"/>
      <c r="Y768" s="1156"/>
      <c r="Z768" s="1156"/>
      <c r="AA768" s="1156"/>
      <c r="AB768" s="1200"/>
      <c r="AC768" s="1200"/>
      <c r="AD768" s="1200"/>
      <c r="AE768" s="1200"/>
      <c r="AF768" s="1156"/>
      <c r="AG768" s="1156"/>
      <c r="AH768" s="1156"/>
      <c r="AI768" s="1156"/>
      <c r="AJ768" s="1156"/>
      <c r="AK768" s="1156"/>
      <c r="AL768" s="1156"/>
      <c r="AM768" s="1156"/>
      <c r="AN768" s="1156"/>
      <c r="AO768" s="1156"/>
      <c r="AP768" s="1156"/>
      <c r="AQ768" s="1156"/>
      <c r="AR768" s="1156"/>
      <c r="AS768" s="1156"/>
      <c r="AT768" s="1156"/>
      <c r="AU768" s="1156"/>
      <c r="AV768" s="1156"/>
      <c r="AW768" s="1156"/>
      <c r="AX768" s="1156"/>
      <c r="AY768" s="1156"/>
      <c r="AZ768" s="1156"/>
      <c r="BA768" s="1156"/>
      <c r="BB768" s="1156"/>
      <c r="BC768" s="1156"/>
      <c r="BD768" s="1156"/>
      <c r="BE768" s="1156"/>
      <c r="BF768" s="1156"/>
      <c r="BG768" s="1156"/>
      <c r="BH768" s="1156"/>
      <c r="BI768" s="1156"/>
      <c r="BJ768" s="1156"/>
      <c r="BK768" s="1156"/>
      <c r="BL768" s="1156"/>
      <c r="BM768" s="1156"/>
      <c r="BN768" s="1156"/>
      <c r="BO768" s="1156"/>
      <c r="BP768" s="1156"/>
      <c r="BQ768" s="1156"/>
      <c r="BR768" s="1156"/>
      <c r="BS768" s="1200"/>
      <c r="BT768" s="1156"/>
      <c r="BU768" s="1156"/>
      <c r="BV768" s="1156"/>
      <c r="BW768" s="1156"/>
      <c r="BX768" s="1156"/>
      <c r="BY768" s="1156"/>
      <c r="BZ768" s="1156"/>
      <c r="CA768" s="1156"/>
      <c r="CB768" s="1156"/>
      <c r="CC768" s="1156"/>
      <c r="CD768" s="1156"/>
      <c r="CE768" s="1156"/>
      <c r="CF768" s="1156"/>
      <c r="CG768" s="1156"/>
      <c r="CH768" s="1156"/>
      <c r="CI768" s="1156"/>
      <c r="CJ768" s="1156"/>
      <c r="CK768" s="1156"/>
      <c r="CL768" s="1156"/>
      <c r="CM768" s="1200"/>
      <c r="CN768" s="1200"/>
      <c r="CO768" s="1201"/>
      <c r="CQ768" s="2117"/>
    </row>
    <row r="769" spans="1:95" s="700" customFormat="1">
      <c r="A769" s="1137"/>
      <c r="B769" s="1155"/>
      <c r="C769" s="1131"/>
      <c r="D769" s="1131"/>
      <c r="E769" s="1132"/>
      <c r="F769" s="1150"/>
      <c r="G769" s="1149"/>
      <c r="H769" s="1135"/>
      <c r="I769" s="1156"/>
      <c r="J769" s="1156"/>
      <c r="K769" s="1156"/>
      <c r="L769" s="1156"/>
      <c r="M769" s="1156"/>
      <c r="N769" s="1156"/>
      <c r="O769" s="1156"/>
      <c r="P769" s="1156"/>
      <c r="Q769" s="1156"/>
      <c r="R769" s="1156"/>
      <c r="S769" s="1156"/>
      <c r="T769" s="1156"/>
      <c r="U769" s="1156"/>
      <c r="V769" s="1156"/>
      <c r="W769" s="1156"/>
      <c r="X769" s="1156"/>
      <c r="Y769" s="1156"/>
      <c r="Z769" s="1156"/>
      <c r="AA769" s="1156"/>
      <c r="AB769" s="1200"/>
      <c r="AC769" s="1200"/>
      <c r="AD769" s="1200"/>
      <c r="AE769" s="1200"/>
      <c r="AF769" s="1156"/>
      <c r="AG769" s="1156"/>
      <c r="AH769" s="1156"/>
      <c r="AI769" s="1156"/>
      <c r="AJ769" s="1156"/>
      <c r="AK769" s="1156"/>
      <c r="AL769" s="1156"/>
      <c r="AM769" s="1156"/>
      <c r="AN769" s="1156"/>
      <c r="AO769" s="1156"/>
      <c r="AP769" s="1156"/>
      <c r="AQ769" s="1156"/>
      <c r="AR769" s="1156"/>
      <c r="AS769" s="1156"/>
      <c r="AT769" s="1156"/>
      <c r="AU769" s="1156"/>
      <c r="AV769" s="1156"/>
      <c r="AW769" s="1156"/>
      <c r="AX769" s="1156"/>
      <c r="AY769" s="1156"/>
      <c r="AZ769" s="1156"/>
      <c r="BA769" s="1156"/>
      <c r="BB769" s="1156"/>
      <c r="BC769" s="1156"/>
      <c r="BD769" s="1156"/>
      <c r="BE769" s="1156"/>
      <c r="BF769" s="1156"/>
      <c r="BG769" s="1156"/>
      <c r="BH769" s="1156"/>
      <c r="BI769" s="1156"/>
      <c r="BJ769" s="1156"/>
      <c r="BK769" s="1156"/>
      <c r="BL769" s="1156"/>
      <c r="BM769" s="1156"/>
      <c r="BN769" s="1156"/>
      <c r="BO769" s="1156"/>
      <c r="BP769" s="1156"/>
      <c r="BQ769" s="1156"/>
      <c r="BR769" s="1156"/>
      <c r="BS769" s="1200"/>
      <c r="BT769" s="1156"/>
      <c r="BU769" s="1156"/>
      <c r="BV769" s="1156"/>
      <c r="BW769" s="1156"/>
      <c r="BX769" s="1156"/>
      <c r="BY769" s="1156"/>
      <c r="BZ769" s="1156"/>
      <c r="CA769" s="1156"/>
      <c r="CB769" s="1156"/>
      <c r="CC769" s="1156"/>
      <c r="CD769" s="1156"/>
      <c r="CE769" s="1156"/>
      <c r="CF769" s="1156"/>
      <c r="CG769" s="1156"/>
      <c r="CH769" s="1156"/>
      <c r="CI769" s="1156"/>
      <c r="CJ769" s="1156"/>
      <c r="CK769" s="1156"/>
      <c r="CL769" s="1156"/>
      <c r="CM769" s="1200"/>
      <c r="CN769" s="1200"/>
      <c r="CO769" s="1201"/>
      <c r="CQ769" s="2117"/>
    </row>
    <row r="770" spans="1:95" s="700" customFormat="1">
      <c r="A770" s="1137"/>
      <c r="B770" s="1155"/>
      <c r="C770" s="1131"/>
      <c r="D770" s="1131"/>
      <c r="E770" s="1132"/>
      <c r="F770" s="1150"/>
      <c r="G770" s="1149"/>
      <c r="H770" s="1135"/>
      <c r="I770" s="1156"/>
      <c r="J770" s="1156"/>
      <c r="K770" s="1156"/>
      <c r="L770" s="1156"/>
      <c r="M770" s="1156"/>
      <c r="N770" s="1156"/>
      <c r="O770" s="1156"/>
      <c r="P770" s="1156"/>
      <c r="Q770" s="1156"/>
      <c r="R770" s="1156"/>
      <c r="S770" s="1156"/>
      <c r="T770" s="1156"/>
      <c r="U770" s="1156"/>
      <c r="V770" s="1156"/>
      <c r="W770" s="1156"/>
      <c r="X770" s="1156"/>
      <c r="Y770" s="1156"/>
      <c r="Z770" s="1156"/>
      <c r="AA770" s="1156"/>
      <c r="AB770" s="1200"/>
      <c r="AC770" s="1200"/>
      <c r="AD770" s="1200"/>
      <c r="AE770" s="1200"/>
      <c r="AF770" s="1156"/>
      <c r="AG770" s="1156"/>
      <c r="AH770" s="1156"/>
      <c r="AI770" s="1156"/>
      <c r="AJ770" s="1156"/>
      <c r="AK770" s="1156"/>
      <c r="AL770" s="1156"/>
      <c r="AM770" s="1156"/>
      <c r="AN770" s="1156"/>
      <c r="AO770" s="1156"/>
      <c r="AP770" s="1156"/>
      <c r="AQ770" s="1156"/>
      <c r="AR770" s="1156"/>
      <c r="AS770" s="1156"/>
      <c r="AT770" s="1156"/>
      <c r="AU770" s="1156"/>
      <c r="AV770" s="1156"/>
      <c r="AW770" s="1156"/>
      <c r="AX770" s="1156"/>
      <c r="AY770" s="1156"/>
      <c r="AZ770" s="1156"/>
      <c r="BA770" s="1156"/>
      <c r="BB770" s="1156"/>
      <c r="BC770" s="1156"/>
      <c r="BD770" s="1156"/>
      <c r="BE770" s="1156"/>
      <c r="BF770" s="1156"/>
      <c r="BG770" s="1156"/>
      <c r="BH770" s="1156"/>
      <c r="BI770" s="1156"/>
      <c r="BJ770" s="1156"/>
      <c r="BK770" s="1156"/>
      <c r="BL770" s="1156"/>
      <c r="BM770" s="1156"/>
      <c r="BN770" s="1156"/>
      <c r="BO770" s="1156"/>
      <c r="BP770" s="1156"/>
      <c r="BQ770" s="1156"/>
      <c r="BR770" s="1156"/>
      <c r="BS770" s="1200"/>
      <c r="BT770" s="1156"/>
      <c r="BU770" s="1156"/>
      <c r="BV770" s="1156"/>
      <c r="BW770" s="1156"/>
      <c r="BX770" s="1156"/>
      <c r="BY770" s="1156"/>
      <c r="BZ770" s="1156"/>
      <c r="CA770" s="1156"/>
      <c r="CB770" s="1156"/>
      <c r="CC770" s="1156"/>
      <c r="CD770" s="1156"/>
      <c r="CE770" s="1156"/>
      <c r="CF770" s="1156"/>
      <c r="CG770" s="1156"/>
      <c r="CH770" s="1156"/>
      <c r="CI770" s="1156"/>
      <c r="CJ770" s="1156"/>
      <c r="CK770" s="1156"/>
      <c r="CL770" s="1156"/>
      <c r="CM770" s="1200"/>
      <c r="CN770" s="1200"/>
      <c r="CO770" s="1201"/>
      <c r="CQ770" s="2117"/>
    </row>
    <row r="771" spans="1:95" s="700" customFormat="1">
      <c r="A771" s="1137"/>
      <c r="B771" s="1155"/>
      <c r="C771" s="1131"/>
      <c r="D771" s="1131"/>
      <c r="E771" s="1132"/>
      <c r="F771" s="1150"/>
      <c r="G771" s="1149"/>
      <c r="H771" s="1135"/>
      <c r="I771" s="1156"/>
      <c r="J771" s="1156"/>
      <c r="K771" s="1156"/>
      <c r="L771" s="1156"/>
      <c r="M771" s="1156"/>
      <c r="N771" s="1156"/>
      <c r="O771" s="1156"/>
      <c r="P771" s="1156"/>
      <c r="Q771" s="1156"/>
      <c r="R771" s="1156"/>
      <c r="S771" s="1156"/>
      <c r="T771" s="1156"/>
      <c r="U771" s="1156"/>
      <c r="V771" s="1156"/>
      <c r="W771" s="1156"/>
      <c r="X771" s="1156"/>
      <c r="Y771" s="1156"/>
      <c r="Z771" s="1156"/>
      <c r="AA771" s="1156"/>
      <c r="AB771" s="1200"/>
      <c r="AC771" s="1200"/>
      <c r="AD771" s="1200"/>
      <c r="AE771" s="1200"/>
      <c r="AF771" s="1156"/>
      <c r="AG771" s="1156"/>
      <c r="AH771" s="1156"/>
      <c r="AI771" s="1156"/>
      <c r="AJ771" s="1156"/>
      <c r="AK771" s="1156"/>
      <c r="AL771" s="1156"/>
      <c r="AM771" s="1156"/>
      <c r="AN771" s="1156"/>
      <c r="AO771" s="1156"/>
      <c r="AP771" s="1156"/>
      <c r="AQ771" s="1156"/>
      <c r="AR771" s="1156"/>
      <c r="AS771" s="1156"/>
      <c r="AT771" s="1156"/>
      <c r="AU771" s="1156"/>
      <c r="AV771" s="1156"/>
      <c r="AW771" s="1156"/>
      <c r="AX771" s="1156"/>
      <c r="AY771" s="1156"/>
      <c r="AZ771" s="1156"/>
      <c r="BA771" s="1156"/>
      <c r="BB771" s="1156"/>
      <c r="BC771" s="1156"/>
      <c r="BD771" s="1156"/>
      <c r="BE771" s="1156"/>
      <c r="BF771" s="1156"/>
      <c r="BG771" s="1156"/>
      <c r="BH771" s="1156"/>
      <c r="BI771" s="1156"/>
      <c r="BJ771" s="1156"/>
      <c r="BK771" s="1156"/>
      <c r="BL771" s="1156"/>
      <c r="BM771" s="1156"/>
      <c r="BN771" s="1156"/>
      <c r="BO771" s="1156"/>
      <c r="BP771" s="1156"/>
      <c r="BQ771" s="1156"/>
      <c r="BR771" s="1156"/>
      <c r="BS771" s="1200"/>
      <c r="BT771" s="1156"/>
      <c r="BU771" s="1156"/>
      <c r="BV771" s="1156"/>
      <c r="BW771" s="1156"/>
      <c r="BX771" s="1156"/>
      <c r="BY771" s="1156"/>
      <c r="BZ771" s="1156"/>
      <c r="CA771" s="1156"/>
      <c r="CB771" s="1156"/>
      <c r="CC771" s="1156"/>
      <c r="CD771" s="1156"/>
      <c r="CE771" s="1156"/>
      <c r="CF771" s="1156"/>
      <c r="CG771" s="1156"/>
      <c r="CH771" s="1156"/>
      <c r="CI771" s="1156"/>
      <c r="CJ771" s="1156"/>
      <c r="CK771" s="1156"/>
      <c r="CL771" s="1156"/>
      <c r="CM771" s="1200"/>
      <c r="CN771" s="1200"/>
      <c r="CO771" s="1201"/>
      <c r="CQ771" s="2117"/>
    </row>
    <row r="772" spans="1:95" s="700" customFormat="1">
      <c r="A772" s="1137"/>
      <c r="B772" s="1155"/>
      <c r="C772" s="1131"/>
      <c r="D772" s="1131"/>
      <c r="E772" s="1132"/>
      <c r="F772" s="1150"/>
      <c r="G772" s="1149"/>
      <c r="H772" s="1135"/>
      <c r="I772" s="1156"/>
      <c r="J772" s="1156"/>
      <c r="K772" s="1156"/>
      <c r="L772" s="1156"/>
      <c r="M772" s="1156"/>
      <c r="N772" s="1156"/>
      <c r="O772" s="1156"/>
      <c r="P772" s="1156"/>
      <c r="Q772" s="1156"/>
      <c r="R772" s="1156"/>
      <c r="S772" s="1156"/>
      <c r="T772" s="1156"/>
      <c r="U772" s="1156"/>
      <c r="V772" s="1156"/>
      <c r="W772" s="1156"/>
      <c r="X772" s="1156"/>
      <c r="Y772" s="1156"/>
      <c r="Z772" s="1156"/>
      <c r="AA772" s="1156"/>
      <c r="AB772" s="1200"/>
      <c r="AC772" s="1200"/>
      <c r="AD772" s="1200"/>
      <c r="AE772" s="1200"/>
      <c r="AF772" s="1156"/>
      <c r="AG772" s="1156"/>
      <c r="AH772" s="1156"/>
      <c r="AI772" s="1156"/>
      <c r="AJ772" s="1156"/>
      <c r="AK772" s="1156"/>
      <c r="AL772" s="1156"/>
      <c r="AM772" s="1156"/>
      <c r="AN772" s="1156"/>
      <c r="AO772" s="1156"/>
      <c r="AP772" s="1156"/>
      <c r="AQ772" s="1156"/>
      <c r="AR772" s="1156"/>
      <c r="AS772" s="1156"/>
      <c r="AT772" s="1156"/>
      <c r="AU772" s="1156"/>
      <c r="AV772" s="1156"/>
      <c r="AW772" s="1156"/>
      <c r="AX772" s="1156"/>
      <c r="AY772" s="1156"/>
      <c r="AZ772" s="1156"/>
      <c r="BA772" s="1156"/>
      <c r="BB772" s="1156"/>
      <c r="BC772" s="1156"/>
      <c r="BD772" s="1156"/>
      <c r="BE772" s="1156"/>
      <c r="BF772" s="1156"/>
      <c r="BG772" s="1156"/>
      <c r="BH772" s="1156"/>
      <c r="BI772" s="1156"/>
      <c r="BJ772" s="1156"/>
      <c r="BK772" s="1156"/>
      <c r="BL772" s="1156"/>
      <c r="BM772" s="1156"/>
      <c r="BN772" s="1156"/>
      <c r="BO772" s="1156"/>
      <c r="BP772" s="1156"/>
      <c r="BQ772" s="1156"/>
      <c r="BR772" s="1156"/>
      <c r="BS772" s="1200"/>
      <c r="BT772" s="1156"/>
      <c r="BU772" s="1156"/>
      <c r="BV772" s="1156"/>
      <c r="BW772" s="1156"/>
      <c r="BX772" s="1156"/>
      <c r="BY772" s="1156"/>
      <c r="BZ772" s="1156"/>
      <c r="CA772" s="1156"/>
      <c r="CB772" s="1156"/>
      <c r="CC772" s="1156"/>
      <c r="CD772" s="1156"/>
      <c r="CE772" s="1156"/>
      <c r="CF772" s="1156"/>
      <c r="CG772" s="1156"/>
      <c r="CH772" s="1156"/>
      <c r="CI772" s="1156"/>
      <c r="CJ772" s="1156"/>
      <c r="CK772" s="1156"/>
      <c r="CL772" s="1156"/>
      <c r="CM772" s="1200"/>
      <c r="CN772" s="1200"/>
      <c r="CO772" s="1201"/>
      <c r="CQ772" s="2117"/>
    </row>
    <row r="773" spans="1:95" s="700" customFormat="1">
      <c r="A773" s="1137"/>
      <c r="B773" s="1155"/>
      <c r="C773" s="1131"/>
      <c r="D773" s="1131"/>
      <c r="E773" s="1132"/>
      <c r="F773" s="1150"/>
      <c r="G773" s="1149"/>
      <c r="H773" s="1135"/>
      <c r="I773" s="1156"/>
      <c r="J773" s="1156"/>
      <c r="K773" s="1156"/>
      <c r="L773" s="1156"/>
      <c r="M773" s="1156"/>
      <c r="N773" s="1156"/>
      <c r="O773" s="1156"/>
      <c r="P773" s="1156"/>
      <c r="Q773" s="1156"/>
      <c r="R773" s="1156"/>
      <c r="S773" s="1156"/>
      <c r="T773" s="1156"/>
      <c r="U773" s="1156"/>
      <c r="V773" s="1156"/>
      <c r="W773" s="1156"/>
      <c r="X773" s="1156"/>
      <c r="Y773" s="1156"/>
      <c r="Z773" s="1156"/>
      <c r="AA773" s="1156"/>
      <c r="AB773" s="1200"/>
      <c r="AC773" s="1200"/>
      <c r="AD773" s="1200"/>
      <c r="AE773" s="1200"/>
      <c r="AF773" s="1156"/>
      <c r="AG773" s="1156"/>
      <c r="AH773" s="1156"/>
      <c r="AI773" s="1156"/>
      <c r="AJ773" s="1156"/>
      <c r="AK773" s="1156"/>
      <c r="AL773" s="1156"/>
      <c r="AM773" s="1156"/>
      <c r="AN773" s="1156"/>
      <c r="AO773" s="1156"/>
      <c r="AP773" s="1156"/>
      <c r="AQ773" s="1156"/>
      <c r="AR773" s="1156"/>
      <c r="AS773" s="1156"/>
      <c r="AT773" s="1156"/>
      <c r="AU773" s="1156"/>
      <c r="AV773" s="1156"/>
      <c r="AW773" s="1156"/>
      <c r="AX773" s="1156"/>
      <c r="AY773" s="1156"/>
      <c r="AZ773" s="1156"/>
      <c r="BA773" s="1156"/>
      <c r="BB773" s="1156"/>
      <c r="BC773" s="1156"/>
      <c r="BD773" s="1156"/>
      <c r="BE773" s="1156"/>
      <c r="BF773" s="1156"/>
      <c r="BG773" s="1156"/>
      <c r="BH773" s="1156"/>
      <c r="BI773" s="1156"/>
      <c r="BJ773" s="1156"/>
      <c r="BK773" s="1156"/>
      <c r="BL773" s="1156"/>
      <c r="BM773" s="1156"/>
      <c r="BN773" s="1156"/>
      <c r="BO773" s="1156"/>
      <c r="BP773" s="1156"/>
      <c r="BQ773" s="1156"/>
      <c r="BR773" s="1156"/>
      <c r="BS773" s="1200"/>
      <c r="BT773" s="1156"/>
      <c r="BU773" s="1156"/>
      <c r="BV773" s="1156"/>
      <c r="BW773" s="1156"/>
      <c r="BX773" s="1156"/>
      <c r="BY773" s="1156"/>
      <c r="BZ773" s="1156"/>
      <c r="CA773" s="1156"/>
      <c r="CB773" s="1156"/>
      <c r="CC773" s="1156"/>
      <c r="CD773" s="1156"/>
      <c r="CE773" s="1156"/>
      <c r="CF773" s="1156"/>
      <c r="CG773" s="1156"/>
      <c r="CH773" s="1156"/>
      <c r="CI773" s="1156"/>
      <c r="CJ773" s="1156"/>
      <c r="CK773" s="1156"/>
      <c r="CL773" s="1156"/>
      <c r="CM773" s="1200"/>
      <c r="CN773" s="1200"/>
      <c r="CO773" s="1201"/>
      <c r="CQ773" s="2117"/>
    </row>
    <row r="774" spans="1:95" s="700" customFormat="1">
      <c r="A774" s="1137"/>
      <c r="B774" s="1155"/>
      <c r="C774" s="1131"/>
      <c r="D774" s="1131"/>
      <c r="E774" s="1132"/>
      <c r="F774" s="1150"/>
      <c r="G774" s="1149"/>
      <c r="H774" s="1135"/>
      <c r="I774" s="1156"/>
      <c r="J774" s="1156"/>
      <c r="K774" s="1156"/>
      <c r="L774" s="1156"/>
      <c r="M774" s="1156"/>
      <c r="N774" s="1156"/>
      <c r="O774" s="1156"/>
      <c r="P774" s="1156"/>
      <c r="Q774" s="1156"/>
      <c r="R774" s="1156"/>
      <c r="S774" s="1156"/>
      <c r="T774" s="1156"/>
      <c r="U774" s="1156"/>
      <c r="V774" s="1156"/>
      <c r="W774" s="1156"/>
      <c r="X774" s="1156"/>
      <c r="Y774" s="1156"/>
      <c r="Z774" s="1156"/>
      <c r="AA774" s="1156"/>
      <c r="AB774" s="1200"/>
      <c r="AC774" s="1200"/>
      <c r="AD774" s="1200"/>
      <c r="AE774" s="1200"/>
      <c r="AF774" s="1156"/>
      <c r="AG774" s="1156"/>
      <c r="AH774" s="1156"/>
      <c r="AI774" s="1156"/>
      <c r="AJ774" s="1156"/>
      <c r="AK774" s="1156"/>
      <c r="AL774" s="1156"/>
      <c r="AM774" s="1156"/>
      <c r="AN774" s="1156"/>
      <c r="AO774" s="1156"/>
      <c r="AP774" s="1156"/>
      <c r="AQ774" s="1156"/>
      <c r="AR774" s="1156"/>
      <c r="AS774" s="1156"/>
      <c r="AT774" s="1156"/>
      <c r="AU774" s="1156"/>
      <c r="AV774" s="1156"/>
      <c r="AW774" s="1156"/>
      <c r="AX774" s="1156"/>
      <c r="AY774" s="1156"/>
      <c r="AZ774" s="1156"/>
      <c r="BA774" s="1156"/>
      <c r="BB774" s="1156"/>
      <c r="BC774" s="1156"/>
      <c r="BD774" s="1156"/>
      <c r="BE774" s="1156"/>
      <c r="BF774" s="1156"/>
      <c r="BG774" s="1156"/>
      <c r="BH774" s="1156"/>
      <c r="BI774" s="1156"/>
      <c r="BJ774" s="1156"/>
      <c r="BK774" s="1156"/>
      <c r="BL774" s="1156"/>
      <c r="BM774" s="1156"/>
      <c r="BN774" s="1156"/>
      <c r="BO774" s="1156"/>
      <c r="BP774" s="1156"/>
      <c r="BQ774" s="1156"/>
      <c r="BR774" s="1156"/>
      <c r="BS774" s="1200"/>
      <c r="BT774" s="1156"/>
      <c r="BU774" s="1156"/>
      <c r="BV774" s="1156"/>
      <c r="BW774" s="1156"/>
      <c r="BX774" s="1156"/>
      <c r="BY774" s="1156"/>
      <c r="BZ774" s="1156"/>
      <c r="CA774" s="1156"/>
      <c r="CB774" s="1156"/>
      <c r="CC774" s="1156"/>
      <c r="CD774" s="1156"/>
      <c r="CE774" s="1156"/>
      <c r="CF774" s="1156"/>
      <c r="CG774" s="1156"/>
      <c r="CH774" s="1156"/>
      <c r="CI774" s="1156"/>
      <c r="CJ774" s="1156"/>
      <c r="CK774" s="1156"/>
      <c r="CL774" s="1156"/>
      <c r="CM774" s="1200"/>
      <c r="CN774" s="1200"/>
      <c r="CO774" s="1201"/>
      <c r="CQ774" s="2117"/>
    </row>
    <row r="775" spans="1:95" s="700" customFormat="1">
      <c r="A775" s="1137"/>
      <c r="B775" s="1155"/>
      <c r="C775" s="1131"/>
      <c r="D775" s="1131"/>
      <c r="E775" s="1132"/>
      <c r="F775" s="1150"/>
      <c r="G775" s="1149"/>
      <c r="H775" s="1135"/>
      <c r="I775" s="1156"/>
      <c r="J775" s="1156"/>
      <c r="K775" s="1156"/>
      <c r="L775" s="1156"/>
      <c r="M775" s="1156"/>
      <c r="N775" s="1156"/>
      <c r="O775" s="1156"/>
      <c r="P775" s="1156"/>
      <c r="Q775" s="1156"/>
      <c r="R775" s="1156"/>
      <c r="S775" s="1156"/>
      <c r="T775" s="1156"/>
      <c r="U775" s="1156"/>
      <c r="V775" s="1156"/>
      <c r="W775" s="1156"/>
      <c r="X775" s="1156"/>
      <c r="Y775" s="1156"/>
      <c r="Z775" s="1156"/>
      <c r="AA775" s="1156"/>
      <c r="AB775" s="1200"/>
      <c r="AC775" s="1200"/>
      <c r="AD775" s="1200"/>
      <c r="AE775" s="1200"/>
      <c r="AF775" s="1156"/>
      <c r="AG775" s="1156"/>
      <c r="AH775" s="1156"/>
      <c r="AI775" s="1156"/>
      <c r="AJ775" s="1156"/>
      <c r="AK775" s="1156"/>
      <c r="AL775" s="1156"/>
      <c r="AM775" s="1156"/>
      <c r="AN775" s="1156"/>
      <c r="AO775" s="1156"/>
      <c r="AP775" s="1156"/>
      <c r="AQ775" s="1156"/>
      <c r="AR775" s="1156"/>
      <c r="AS775" s="1156"/>
      <c r="AT775" s="1156"/>
      <c r="AU775" s="1156"/>
      <c r="AV775" s="1156"/>
      <c r="AW775" s="1156"/>
      <c r="AX775" s="1156"/>
      <c r="AY775" s="1156"/>
      <c r="AZ775" s="1156"/>
      <c r="BA775" s="1156"/>
      <c r="BB775" s="1156"/>
      <c r="BC775" s="1156"/>
      <c r="BD775" s="1156"/>
      <c r="BE775" s="1156"/>
      <c r="BF775" s="1156"/>
      <c r="BG775" s="1156"/>
      <c r="BH775" s="1156"/>
      <c r="BI775" s="1156"/>
      <c r="BJ775" s="1156"/>
      <c r="BK775" s="1156"/>
      <c r="BL775" s="1156"/>
      <c r="BM775" s="1156"/>
      <c r="BN775" s="1156"/>
      <c r="BO775" s="1156"/>
      <c r="BP775" s="1156"/>
      <c r="BQ775" s="1156"/>
      <c r="BR775" s="1156"/>
      <c r="BS775" s="1200"/>
      <c r="BT775" s="1156"/>
      <c r="BU775" s="1156"/>
      <c r="BV775" s="1156"/>
      <c r="BW775" s="1156"/>
      <c r="BX775" s="1156"/>
      <c r="BY775" s="1156"/>
      <c r="BZ775" s="1156"/>
      <c r="CA775" s="1156"/>
      <c r="CB775" s="1156"/>
      <c r="CC775" s="1156"/>
      <c r="CD775" s="1156"/>
      <c r="CE775" s="1156"/>
      <c r="CF775" s="1156"/>
      <c r="CG775" s="1156"/>
      <c r="CH775" s="1156"/>
      <c r="CI775" s="1156"/>
      <c r="CJ775" s="1156"/>
      <c r="CK775" s="1156"/>
      <c r="CL775" s="1156"/>
      <c r="CM775" s="1200"/>
      <c r="CN775" s="1200"/>
      <c r="CO775" s="1201"/>
      <c r="CQ775" s="2117"/>
    </row>
    <row r="776" spans="1:95" s="700" customFormat="1">
      <c r="A776" s="1137"/>
      <c r="B776" s="1155"/>
      <c r="C776" s="1131"/>
      <c r="D776" s="1131"/>
      <c r="E776" s="1132"/>
      <c r="F776" s="1150"/>
      <c r="G776" s="1149"/>
      <c r="H776" s="1135"/>
      <c r="I776" s="1156"/>
      <c r="J776" s="1156"/>
      <c r="K776" s="1156"/>
      <c r="L776" s="1156"/>
      <c r="M776" s="1156"/>
      <c r="N776" s="1156"/>
      <c r="O776" s="1156"/>
      <c r="P776" s="1156"/>
      <c r="Q776" s="1156"/>
      <c r="R776" s="1156"/>
      <c r="S776" s="1156"/>
      <c r="T776" s="1156"/>
      <c r="U776" s="1156"/>
      <c r="V776" s="1156"/>
      <c r="W776" s="1156"/>
      <c r="X776" s="1156"/>
      <c r="Y776" s="1156"/>
      <c r="Z776" s="1156"/>
      <c r="AA776" s="1156"/>
      <c r="AB776" s="1200"/>
      <c r="AC776" s="1200"/>
      <c r="AD776" s="1200"/>
      <c r="AE776" s="1200"/>
      <c r="AF776" s="1156"/>
      <c r="AG776" s="1156"/>
      <c r="AH776" s="1156"/>
      <c r="AI776" s="1156"/>
      <c r="AJ776" s="1156"/>
      <c r="AK776" s="1156"/>
      <c r="AL776" s="1156"/>
      <c r="AM776" s="1156"/>
      <c r="AN776" s="1156"/>
      <c r="AO776" s="1156"/>
      <c r="AP776" s="1156"/>
      <c r="AQ776" s="1156"/>
      <c r="AR776" s="1156"/>
      <c r="AS776" s="1156"/>
      <c r="AT776" s="1156"/>
      <c r="AU776" s="1156"/>
      <c r="AV776" s="1156"/>
      <c r="AW776" s="1156"/>
      <c r="AX776" s="1156"/>
      <c r="AY776" s="1156"/>
      <c r="AZ776" s="1156"/>
      <c r="BA776" s="1156"/>
      <c r="BB776" s="1156"/>
      <c r="BC776" s="1156"/>
      <c r="BD776" s="1156"/>
      <c r="BE776" s="1156"/>
      <c r="BF776" s="1156"/>
      <c r="BG776" s="1156"/>
      <c r="BH776" s="1156"/>
      <c r="BI776" s="1156"/>
      <c r="BJ776" s="1156"/>
      <c r="BK776" s="1156"/>
      <c r="BL776" s="1156"/>
      <c r="BM776" s="1156"/>
      <c r="BN776" s="1156"/>
      <c r="BO776" s="1156"/>
      <c r="BP776" s="1156"/>
      <c r="BQ776" s="1156"/>
      <c r="BR776" s="1156"/>
      <c r="BS776" s="1200"/>
      <c r="BT776" s="1156"/>
      <c r="BU776" s="1156"/>
      <c r="BV776" s="1156"/>
      <c r="BW776" s="1156"/>
      <c r="BX776" s="1156"/>
      <c r="BY776" s="1156"/>
      <c r="BZ776" s="1156"/>
      <c r="CA776" s="1156"/>
      <c r="CB776" s="1156"/>
      <c r="CC776" s="1156"/>
      <c r="CD776" s="1156"/>
      <c r="CE776" s="1156"/>
      <c r="CF776" s="1156"/>
      <c r="CG776" s="1156"/>
      <c r="CH776" s="1156"/>
      <c r="CI776" s="1156"/>
      <c r="CJ776" s="1156"/>
      <c r="CK776" s="1156"/>
      <c r="CL776" s="1156"/>
      <c r="CM776" s="1200"/>
      <c r="CN776" s="1200"/>
      <c r="CO776" s="1201"/>
      <c r="CQ776" s="2117"/>
    </row>
    <row r="777" spans="1:95" s="700" customFormat="1">
      <c r="A777" s="1137"/>
      <c r="B777" s="1155"/>
      <c r="C777" s="1131"/>
      <c r="D777" s="1131"/>
      <c r="E777" s="1132"/>
      <c r="F777" s="1150"/>
      <c r="G777" s="1149"/>
      <c r="H777" s="1135"/>
      <c r="I777" s="1156"/>
      <c r="J777" s="1156"/>
      <c r="K777" s="1156"/>
      <c r="L777" s="1156"/>
      <c r="M777" s="1156"/>
      <c r="N777" s="1156"/>
      <c r="O777" s="1156"/>
      <c r="P777" s="1156"/>
      <c r="Q777" s="1156"/>
      <c r="R777" s="1156"/>
      <c r="S777" s="1156"/>
      <c r="T777" s="1156"/>
      <c r="U777" s="1156"/>
      <c r="V777" s="1156"/>
      <c r="W777" s="1156"/>
      <c r="X777" s="1156"/>
      <c r="Y777" s="1156"/>
      <c r="Z777" s="1156"/>
      <c r="AA777" s="1156"/>
      <c r="AB777" s="1200"/>
      <c r="AC777" s="1200"/>
      <c r="AD777" s="1200"/>
      <c r="AE777" s="1200"/>
      <c r="AF777" s="1156"/>
      <c r="AG777" s="1156"/>
      <c r="AH777" s="1156"/>
      <c r="AI777" s="1156"/>
      <c r="AJ777" s="1156"/>
      <c r="AK777" s="1156"/>
      <c r="AL777" s="1156"/>
      <c r="AM777" s="1156"/>
      <c r="AN777" s="1156"/>
      <c r="AO777" s="1156"/>
      <c r="AP777" s="1156"/>
      <c r="AQ777" s="1156"/>
      <c r="AR777" s="1156"/>
      <c r="AS777" s="1156"/>
      <c r="AT777" s="1156"/>
      <c r="AU777" s="1156"/>
      <c r="AV777" s="1156"/>
      <c r="AW777" s="1156"/>
      <c r="AX777" s="1156"/>
      <c r="AY777" s="1156"/>
      <c r="AZ777" s="1156"/>
      <c r="BA777" s="1156"/>
      <c r="BB777" s="1156"/>
      <c r="BC777" s="1156"/>
      <c r="BD777" s="1156"/>
      <c r="BE777" s="1156"/>
      <c r="BF777" s="1156"/>
      <c r="BG777" s="1156"/>
      <c r="BH777" s="1156"/>
      <c r="BI777" s="1156"/>
      <c r="BJ777" s="1156"/>
      <c r="BK777" s="1156"/>
      <c r="BL777" s="1156"/>
      <c r="BM777" s="1156"/>
      <c r="BN777" s="1156"/>
      <c r="BO777" s="1156"/>
      <c r="BP777" s="1156"/>
      <c r="BQ777" s="1156"/>
      <c r="BR777" s="1156"/>
      <c r="BS777" s="1200"/>
      <c r="BT777" s="1156"/>
      <c r="BU777" s="1156"/>
      <c r="BV777" s="1156"/>
      <c r="BW777" s="1156"/>
      <c r="BX777" s="1156"/>
      <c r="BY777" s="1156"/>
      <c r="BZ777" s="1156"/>
      <c r="CA777" s="1156"/>
      <c r="CB777" s="1156"/>
      <c r="CC777" s="1156"/>
      <c r="CD777" s="1156"/>
      <c r="CE777" s="1156"/>
      <c r="CF777" s="1156"/>
      <c r="CG777" s="1156"/>
      <c r="CH777" s="1156"/>
      <c r="CI777" s="1156"/>
      <c r="CJ777" s="1156"/>
      <c r="CK777" s="1156"/>
      <c r="CL777" s="1156"/>
      <c r="CM777" s="1200"/>
      <c r="CN777" s="1200"/>
      <c r="CO777" s="1201"/>
      <c r="CQ777" s="2117"/>
    </row>
    <row r="778" spans="1:95" s="700" customFormat="1">
      <c r="A778" s="1137"/>
      <c r="B778" s="1155"/>
      <c r="C778" s="1131"/>
      <c r="D778" s="1131"/>
      <c r="E778" s="1132"/>
      <c r="F778" s="1150"/>
      <c r="G778" s="1149"/>
      <c r="H778" s="1135"/>
      <c r="I778" s="1156"/>
      <c r="J778" s="1156"/>
      <c r="K778" s="1156"/>
      <c r="L778" s="1156"/>
      <c r="M778" s="1156"/>
      <c r="N778" s="1156"/>
      <c r="O778" s="1156"/>
      <c r="P778" s="1156"/>
      <c r="Q778" s="1156"/>
      <c r="R778" s="1156"/>
      <c r="S778" s="1156"/>
      <c r="T778" s="1156"/>
      <c r="U778" s="1156"/>
      <c r="V778" s="1156"/>
      <c r="W778" s="1156"/>
      <c r="X778" s="1156"/>
      <c r="Y778" s="1156"/>
      <c r="Z778" s="1156"/>
      <c r="AA778" s="1156"/>
      <c r="AB778" s="1200"/>
      <c r="AC778" s="1200"/>
      <c r="AD778" s="1200"/>
      <c r="AE778" s="1200"/>
      <c r="AF778" s="1156"/>
      <c r="AG778" s="1156"/>
      <c r="AH778" s="1156"/>
      <c r="AI778" s="1156"/>
      <c r="AJ778" s="1156"/>
      <c r="AK778" s="1156"/>
      <c r="AL778" s="1156"/>
      <c r="AM778" s="1156"/>
      <c r="AN778" s="1156"/>
      <c r="AO778" s="1156"/>
      <c r="AP778" s="1156"/>
      <c r="AQ778" s="1156"/>
      <c r="AR778" s="1156"/>
      <c r="AS778" s="1156"/>
      <c r="AT778" s="1156"/>
      <c r="AU778" s="1156"/>
      <c r="AV778" s="1156"/>
      <c r="AW778" s="1156"/>
      <c r="AX778" s="1156"/>
      <c r="AY778" s="1156"/>
      <c r="AZ778" s="1156"/>
      <c r="BA778" s="1156"/>
      <c r="BB778" s="1156"/>
      <c r="BC778" s="1156"/>
      <c r="BD778" s="1156"/>
      <c r="BE778" s="1156"/>
      <c r="BF778" s="1156"/>
      <c r="BG778" s="1156"/>
      <c r="BH778" s="1156"/>
      <c r="BI778" s="1156"/>
      <c r="BJ778" s="1156"/>
      <c r="BK778" s="1156"/>
      <c r="BL778" s="1156"/>
      <c r="BM778" s="1156"/>
      <c r="BN778" s="1156"/>
      <c r="BO778" s="1156"/>
      <c r="BP778" s="1156"/>
      <c r="BQ778" s="1156"/>
      <c r="BR778" s="1156"/>
      <c r="BS778" s="1200"/>
      <c r="BT778" s="1156"/>
      <c r="BU778" s="1156"/>
      <c r="BV778" s="1156"/>
      <c r="BW778" s="1156"/>
      <c r="BX778" s="1156"/>
      <c r="BY778" s="1156"/>
      <c r="BZ778" s="1156"/>
      <c r="CA778" s="1156"/>
      <c r="CB778" s="1156"/>
      <c r="CC778" s="1156"/>
      <c r="CD778" s="1156"/>
      <c r="CE778" s="1156"/>
      <c r="CF778" s="1156"/>
      <c r="CG778" s="1156"/>
      <c r="CH778" s="1156"/>
      <c r="CI778" s="1156"/>
      <c r="CJ778" s="1156"/>
      <c r="CK778" s="1156"/>
      <c r="CL778" s="1156"/>
      <c r="CM778" s="1200"/>
      <c r="CN778" s="1200"/>
      <c r="CO778" s="1201"/>
      <c r="CQ778" s="2117"/>
    </row>
    <row r="779" spans="1:95" s="700" customFormat="1">
      <c r="A779" s="1137"/>
      <c r="B779" s="1155"/>
      <c r="C779" s="1131"/>
      <c r="D779" s="1131"/>
      <c r="E779" s="1132"/>
      <c r="F779" s="1150"/>
      <c r="G779" s="1149"/>
      <c r="H779" s="1135"/>
      <c r="I779" s="1156"/>
      <c r="J779" s="1156"/>
      <c r="K779" s="1156"/>
      <c r="L779" s="1156"/>
      <c r="M779" s="1156"/>
      <c r="N779" s="1156"/>
      <c r="O779" s="1156"/>
      <c r="P779" s="1156"/>
      <c r="Q779" s="1156"/>
      <c r="R779" s="1156"/>
      <c r="S779" s="1156"/>
      <c r="T779" s="1156"/>
      <c r="U779" s="1156"/>
      <c r="V779" s="1156"/>
      <c r="W779" s="1156"/>
      <c r="X779" s="1156"/>
      <c r="Y779" s="1156"/>
      <c r="Z779" s="1156"/>
      <c r="AA779" s="1156"/>
      <c r="AB779" s="1200"/>
      <c r="AC779" s="1200"/>
      <c r="AD779" s="1200"/>
      <c r="AE779" s="1200"/>
      <c r="AF779" s="1156"/>
      <c r="AG779" s="1156"/>
      <c r="AH779" s="1156"/>
      <c r="AI779" s="1156"/>
      <c r="AJ779" s="1156"/>
      <c r="AK779" s="1156"/>
      <c r="AL779" s="1156"/>
      <c r="AM779" s="1156"/>
      <c r="AN779" s="1156"/>
      <c r="AO779" s="1156"/>
      <c r="AP779" s="1156"/>
      <c r="AQ779" s="1156"/>
      <c r="AR779" s="1156"/>
      <c r="AS779" s="1156"/>
      <c r="AT779" s="1156"/>
      <c r="AU779" s="1156"/>
      <c r="AV779" s="1156"/>
      <c r="AW779" s="1156"/>
      <c r="AX779" s="1156"/>
      <c r="AY779" s="1156"/>
      <c r="AZ779" s="1156"/>
      <c r="BA779" s="1156"/>
      <c r="BB779" s="1156"/>
      <c r="BC779" s="1156"/>
      <c r="BD779" s="1156"/>
      <c r="BE779" s="1156"/>
      <c r="BF779" s="1156"/>
      <c r="BG779" s="1156"/>
      <c r="BH779" s="1156"/>
      <c r="BI779" s="1156"/>
      <c r="BJ779" s="1156"/>
      <c r="BK779" s="1156"/>
      <c r="BL779" s="1156"/>
      <c r="BM779" s="1156"/>
      <c r="BN779" s="1156"/>
      <c r="BO779" s="1156"/>
      <c r="BP779" s="1156"/>
      <c r="BQ779" s="1156"/>
      <c r="BR779" s="1156"/>
      <c r="BS779" s="1200"/>
      <c r="BT779" s="1156"/>
      <c r="BU779" s="1156"/>
      <c r="BV779" s="1156"/>
      <c r="BW779" s="1156"/>
      <c r="BX779" s="1156"/>
      <c r="BY779" s="1156"/>
      <c r="BZ779" s="1156"/>
      <c r="CA779" s="1156"/>
      <c r="CB779" s="1156"/>
      <c r="CC779" s="1156"/>
      <c r="CD779" s="1156"/>
      <c r="CE779" s="1156"/>
      <c r="CF779" s="1156"/>
      <c r="CG779" s="1156"/>
      <c r="CH779" s="1156"/>
      <c r="CI779" s="1156"/>
      <c r="CJ779" s="1156"/>
      <c r="CK779" s="1156"/>
      <c r="CL779" s="1156"/>
      <c r="CM779" s="1200"/>
      <c r="CN779" s="1200"/>
      <c r="CO779" s="1201"/>
      <c r="CQ779" s="2117"/>
    </row>
    <row r="780" spans="1:95" s="700" customFormat="1">
      <c r="A780" s="1137"/>
      <c r="B780" s="1155"/>
      <c r="C780" s="1131"/>
      <c r="D780" s="1131"/>
      <c r="E780" s="1132"/>
      <c r="F780" s="1150"/>
      <c r="G780" s="1149"/>
      <c r="H780" s="1135"/>
      <c r="I780" s="1156"/>
      <c r="J780" s="1156"/>
      <c r="K780" s="1156"/>
      <c r="L780" s="1156"/>
      <c r="M780" s="1156"/>
      <c r="N780" s="1156"/>
      <c r="O780" s="1156"/>
      <c r="P780" s="1156"/>
      <c r="Q780" s="1156"/>
      <c r="R780" s="1156"/>
      <c r="S780" s="1156"/>
      <c r="T780" s="1156"/>
      <c r="U780" s="1156"/>
      <c r="V780" s="1156"/>
      <c r="W780" s="1156"/>
      <c r="X780" s="1156"/>
      <c r="Y780" s="1156"/>
      <c r="Z780" s="1156"/>
      <c r="AA780" s="1156"/>
      <c r="AB780" s="1200"/>
      <c r="AC780" s="1200"/>
      <c r="AD780" s="1200"/>
      <c r="AE780" s="1200"/>
      <c r="AF780" s="1156"/>
      <c r="AG780" s="1156"/>
      <c r="AH780" s="1156"/>
      <c r="AI780" s="1156"/>
      <c r="AJ780" s="1156"/>
      <c r="AK780" s="1156"/>
      <c r="AL780" s="1156"/>
      <c r="AM780" s="1156"/>
      <c r="AN780" s="1156"/>
      <c r="AO780" s="1156"/>
      <c r="AP780" s="1156"/>
      <c r="AQ780" s="1156"/>
      <c r="AR780" s="1156"/>
      <c r="AS780" s="1156"/>
      <c r="AT780" s="1156"/>
      <c r="AU780" s="1156"/>
      <c r="AV780" s="1156"/>
      <c r="AW780" s="1156"/>
      <c r="AX780" s="1156"/>
      <c r="AY780" s="1156"/>
      <c r="AZ780" s="1156"/>
      <c r="BA780" s="1156"/>
      <c r="BB780" s="1156"/>
      <c r="BC780" s="1156"/>
      <c r="BD780" s="1156"/>
      <c r="BE780" s="1156"/>
      <c r="BF780" s="1156"/>
      <c r="BG780" s="1156"/>
      <c r="BH780" s="1156"/>
      <c r="BI780" s="1156"/>
      <c r="BJ780" s="1156"/>
      <c r="BK780" s="1156"/>
      <c r="BL780" s="1156"/>
      <c r="BM780" s="1156"/>
      <c r="BN780" s="1156"/>
      <c r="BO780" s="1156"/>
      <c r="BP780" s="1156"/>
      <c r="BQ780" s="1156"/>
      <c r="BR780" s="1156"/>
      <c r="BS780" s="1200"/>
      <c r="BT780" s="1156"/>
      <c r="BU780" s="1156"/>
      <c r="BV780" s="1156"/>
      <c r="BW780" s="1156"/>
      <c r="BX780" s="1156"/>
      <c r="BY780" s="1156"/>
      <c r="BZ780" s="1156"/>
      <c r="CA780" s="1156"/>
      <c r="CB780" s="1156"/>
      <c r="CC780" s="1156"/>
      <c r="CD780" s="1156"/>
      <c r="CE780" s="1156"/>
      <c r="CF780" s="1156"/>
      <c r="CG780" s="1156"/>
      <c r="CH780" s="1156"/>
      <c r="CI780" s="1156"/>
      <c r="CJ780" s="1156"/>
      <c r="CK780" s="1156"/>
      <c r="CL780" s="1156"/>
      <c r="CM780" s="1200"/>
      <c r="CN780" s="1200"/>
      <c r="CO780" s="1201"/>
      <c r="CQ780" s="2117"/>
    </row>
    <row r="781" spans="1:95" s="700" customFormat="1">
      <c r="A781" s="1137"/>
      <c r="B781" s="1155"/>
      <c r="C781" s="1131"/>
      <c r="D781" s="1131"/>
      <c r="E781" s="1132"/>
      <c r="F781" s="1150"/>
      <c r="G781" s="1149"/>
      <c r="H781" s="1135"/>
      <c r="I781" s="1156"/>
      <c r="J781" s="1156"/>
      <c r="K781" s="1156"/>
      <c r="L781" s="1156"/>
      <c r="M781" s="1156"/>
      <c r="N781" s="1156"/>
      <c r="O781" s="1156"/>
      <c r="P781" s="1156"/>
      <c r="Q781" s="1156"/>
      <c r="R781" s="1156"/>
      <c r="S781" s="1156"/>
      <c r="T781" s="1156"/>
      <c r="U781" s="1156"/>
      <c r="V781" s="1156"/>
      <c r="W781" s="1156"/>
      <c r="X781" s="1156"/>
      <c r="Y781" s="1156"/>
      <c r="Z781" s="1156"/>
      <c r="AA781" s="1156"/>
      <c r="AB781" s="1200"/>
      <c r="AC781" s="1200"/>
      <c r="AD781" s="1200"/>
      <c r="AE781" s="1200"/>
      <c r="AF781" s="1156"/>
      <c r="AG781" s="1156"/>
      <c r="AH781" s="1156"/>
      <c r="AI781" s="1156"/>
      <c r="AJ781" s="1156"/>
      <c r="AK781" s="1156"/>
      <c r="AL781" s="1156"/>
      <c r="AM781" s="1156"/>
      <c r="AN781" s="1156"/>
      <c r="AO781" s="1156"/>
      <c r="AP781" s="1156"/>
      <c r="AQ781" s="1156"/>
      <c r="AR781" s="1156"/>
      <c r="AS781" s="1156"/>
      <c r="AT781" s="1156"/>
      <c r="AU781" s="1156"/>
      <c r="AV781" s="1156"/>
      <c r="AW781" s="1156"/>
      <c r="AX781" s="1156"/>
      <c r="AY781" s="1156"/>
      <c r="AZ781" s="1156"/>
      <c r="BA781" s="1156"/>
      <c r="BB781" s="1156"/>
      <c r="BC781" s="1156"/>
      <c r="BD781" s="1156"/>
      <c r="BE781" s="1156"/>
      <c r="BF781" s="1156"/>
      <c r="BG781" s="1156"/>
      <c r="BH781" s="1156"/>
      <c r="BI781" s="1156"/>
      <c r="BJ781" s="1156"/>
      <c r="BK781" s="1156"/>
      <c r="BL781" s="1156"/>
      <c r="BM781" s="1156"/>
      <c r="BN781" s="1156"/>
      <c r="BO781" s="1156"/>
      <c r="BP781" s="1156"/>
      <c r="BQ781" s="1156"/>
      <c r="BR781" s="1156"/>
      <c r="BS781" s="1200"/>
      <c r="BT781" s="1156"/>
      <c r="BU781" s="1156"/>
      <c r="BV781" s="1156"/>
      <c r="BW781" s="1156"/>
      <c r="BX781" s="1156"/>
      <c r="BY781" s="1156"/>
      <c r="BZ781" s="1156"/>
      <c r="CA781" s="1156"/>
      <c r="CB781" s="1156"/>
      <c r="CC781" s="1156"/>
      <c r="CD781" s="1156"/>
      <c r="CE781" s="1156"/>
      <c r="CF781" s="1156"/>
      <c r="CG781" s="1156"/>
      <c r="CH781" s="1156"/>
      <c r="CI781" s="1156"/>
      <c r="CJ781" s="1156"/>
      <c r="CK781" s="1156"/>
      <c r="CL781" s="1156"/>
      <c r="CM781" s="1200"/>
      <c r="CN781" s="1200"/>
      <c r="CO781" s="1201"/>
      <c r="CQ781" s="2117"/>
    </row>
    <row r="782" spans="1:95" s="700" customFormat="1">
      <c r="A782" s="1137"/>
      <c r="B782" s="1155"/>
      <c r="C782" s="1131"/>
      <c r="D782" s="1131"/>
      <c r="E782" s="1132"/>
      <c r="F782" s="1150"/>
      <c r="G782" s="1149"/>
      <c r="H782" s="1135"/>
      <c r="I782" s="1156"/>
      <c r="J782" s="1156"/>
      <c r="K782" s="1156"/>
      <c r="L782" s="1156"/>
      <c r="M782" s="1156"/>
      <c r="N782" s="1156"/>
      <c r="O782" s="1156"/>
      <c r="P782" s="1156"/>
      <c r="Q782" s="1156"/>
      <c r="R782" s="1156"/>
      <c r="S782" s="1156"/>
      <c r="T782" s="1156"/>
      <c r="U782" s="1156"/>
      <c r="V782" s="1156"/>
      <c r="W782" s="1156"/>
      <c r="X782" s="1156"/>
      <c r="Y782" s="1156"/>
      <c r="Z782" s="1156"/>
      <c r="AA782" s="1156"/>
      <c r="AB782" s="1200"/>
      <c r="AC782" s="1200"/>
      <c r="AD782" s="1200"/>
      <c r="AE782" s="1200"/>
      <c r="AF782" s="1156"/>
      <c r="AG782" s="1156"/>
      <c r="AH782" s="1156"/>
      <c r="AI782" s="1156"/>
      <c r="AJ782" s="1156"/>
      <c r="AK782" s="1156"/>
      <c r="AL782" s="1156"/>
      <c r="AM782" s="1156"/>
      <c r="AN782" s="1156"/>
      <c r="AO782" s="1156"/>
      <c r="AP782" s="1156"/>
      <c r="AQ782" s="1156"/>
      <c r="AR782" s="1156"/>
      <c r="AS782" s="1156"/>
      <c r="AT782" s="1156"/>
      <c r="AU782" s="1156"/>
      <c r="AV782" s="1156"/>
      <c r="AW782" s="1156"/>
      <c r="AX782" s="1156"/>
      <c r="AY782" s="1156"/>
      <c r="AZ782" s="1156"/>
      <c r="BA782" s="1156"/>
      <c r="BB782" s="1156"/>
      <c r="BC782" s="1156"/>
      <c r="BD782" s="1156"/>
      <c r="BE782" s="1156"/>
      <c r="BF782" s="1156"/>
      <c r="BG782" s="1156"/>
      <c r="BH782" s="1156"/>
      <c r="BI782" s="1156"/>
      <c r="BJ782" s="1156"/>
      <c r="BK782" s="1156"/>
      <c r="BL782" s="1156"/>
      <c r="BM782" s="1156"/>
      <c r="BN782" s="1156"/>
      <c r="BO782" s="1156"/>
      <c r="BP782" s="1156"/>
      <c r="BQ782" s="1156"/>
      <c r="BR782" s="1156"/>
      <c r="BS782" s="1200"/>
      <c r="BT782" s="1156"/>
      <c r="BU782" s="1156"/>
      <c r="BV782" s="1156"/>
      <c r="BW782" s="1156"/>
      <c r="BX782" s="1156"/>
      <c r="BY782" s="1156"/>
      <c r="BZ782" s="1156"/>
      <c r="CA782" s="1156"/>
      <c r="CB782" s="1156"/>
      <c r="CC782" s="1156"/>
      <c r="CD782" s="1156"/>
      <c r="CE782" s="1156"/>
      <c r="CF782" s="1156"/>
      <c r="CG782" s="1156"/>
      <c r="CH782" s="1156"/>
      <c r="CI782" s="1156"/>
      <c r="CJ782" s="1156"/>
      <c r="CK782" s="1156"/>
      <c r="CL782" s="1156"/>
      <c r="CM782" s="1200"/>
      <c r="CN782" s="1200"/>
      <c r="CO782" s="1201"/>
      <c r="CQ782" s="2117"/>
    </row>
    <row r="783" spans="1:95" s="700" customFormat="1">
      <c r="A783" s="1137"/>
      <c r="B783" s="1155"/>
      <c r="C783" s="1131"/>
      <c r="D783" s="1131"/>
      <c r="E783" s="1132"/>
      <c r="F783" s="1150"/>
      <c r="G783" s="1149"/>
      <c r="H783" s="1135"/>
      <c r="I783" s="1156"/>
      <c r="J783" s="1156"/>
      <c r="K783" s="1156"/>
      <c r="L783" s="1156"/>
      <c r="M783" s="1156"/>
      <c r="N783" s="1156"/>
      <c r="O783" s="1156"/>
      <c r="P783" s="1156"/>
      <c r="Q783" s="1156"/>
      <c r="R783" s="1156"/>
      <c r="S783" s="1156"/>
      <c r="T783" s="1156"/>
      <c r="U783" s="1156"/>
      <c r="V783" s="1156"/>
      <c r="W783" s="1156"/>
      <c r="X783" s="1156"/>
      <c r="Y783" s="1156"/>
      <c r="Z783" s="1156"/>
      <c r="AA783" s="1156"/>
      <c r="AB783" s="1200"/>
      <c r="AC783" s="1200"/>
      <c r="AD783" s="1200"/>
      <c r="AE783" s="1200"/>
      <c r="AF783" s="1156"/>
      <c r="AG783" s="1156"/>
      <c r="AH783" s="1156"/>
      <c r="AI783" s="1156"/>
      <c r="AJ783" s="1156"/>
      <c r="AK783" s="1156"/>
      <c r="AL783" s="1156"/>
      <c r="AM783" s="1156"/>
      <c r="AN783" s="1156"/>
      <c r="AO783" s="1156"/>
      <c r="AP783" s="1156"/>
      <c r="AQ783" s="1156"/>
      <c r="AR783" s="1156"/>
      <c r="AS783" s="1156"/>
      <c r="AT783" s="1156"/>
      <c r="AU783" s="1156"/>
      <c r="AV783" s="1156"/>
      <c r="AW783" s="1156"/>
      <c r="AX783" s="1156"/>
      <c r="AY783" s="1156"/>
      <c r="AZ783" s="1156"/>
      <c r="BA783" s="1156"/>
      <c r="BB783" s="1156"/>
      <c r="BC783" s="1156"/>
      <c r="BD783" s="1156"/>
      <c r="BE783" s="1156"/>
      <c r="BF783" s="1156"/>
      <c r="BG783" s="1156"/>
      <c r="BH783" s="1156"/>
      <c r="BI783" s="1156"/>
      <c r="BJ783" s="1156"/>
      <c r="BK783" s="1156"/>
      <c r="BL783" s="1156"/>
      <c r="BM783" s="1156"/>
      <c r="BN783" s="1156"/>
      <c r="BO783" s="1156"/>
      <c r="BP783" s="1156"/>
      <c r="BQ783" s="1156"/>
      <c r="BR783" s="1156"/>
      <c r="BS783" s="1200"/>
      <c r="BT783" s="1156"/>
      <c r="BU783" s="1156"/>
      <c r="BV783" s="1156"/>
      <c r="BW783" s="1156"/>
      <c r="BX783" s="1156"/>
      <c r="BY783" s="1156"/>
      <c r="BZ783" s="1156"/>
      <c r="CA783" s="1156"/>
      <c r="CB783" s="1156"/>
      <c r="CC783" s="1156"/>
      <c r="CD783" s="1156"/>
      <c r="CE783" s="1156"/>
      <c r="CF783" s="1156"/>
      <c r="CG783" s="1156"/>
      <c r="CH783" s="1156"/>
      <c r="CI783" s="1156"/>
      <c r="CJ783" s="1156"/>
      <c r="CK783" s="1156"/>
      <c r="CL783" s="1156"/>
      <c r="CM783" s="1200"/>
      <c r="CN783" s="1200"/>
      <c r="CO783" s="1201"/>
      <c r="CQ783" s="2117"/>
    </row>
    <row r="784" spans="1:95" s="700" customFormat="1">
      <c r="A784" s="1137"/>
      <c r="B784" s="1155"/>
      <c r="C784" s="1131"/>
      <c r="D784" s="1131"/>
      <c r="E784" s="1132"/>
      <c r="F784" s="1150"/>
      <c r="G784" s="1149"/>
      <c r="H784" s="1135"/>
      <c r="I784" s="1156"/>
      <c r="J784" s="1156"/>
      <c r="K784" s="1156"/>
      <c r="L784" s="1156"/>
      <c r="M784" s="1156"/>
      <c r="N784" s="1156"/>
      <c r="O784" s="1156"/>
      <c r="P784" s="1156"/>
      <c r="Q784" s="1156"/>
      <c r="R784" s="1156"/>
      <c r="S784" s="1156"/>
      <c r="T784" s="1156"/>
      <c r="U784" s="1156"/>
      <c r="V784" s="1156"/>
      <c r="W784" s="1156"/>
      <c r="X784" s="1156"/>
      <c r="Y784" s="1156"/>
      <c r="Z784" s="1156"/>
      <c r="AA784" s="1156"/>
      <c r="AB784" s="1200"/>
      <c r="AC784" s="1200"/>
      <c r="AD784" s="1200"/>
      <c r="AE784" s="1200"/>
      <c r="AF784" s="1156"/>
      <c r="AG784" s="1156"/>
      <c r="AH784" s="1156"/>
      <c r="AI784" s="1156"/>
      <c r="AJ784" s="1156"/>
      <c r="AK784" s="1156"/>
      <c r="AL784" s="1156"/>
      <c r="AM784" s="1156"/>
      <c r="AN784" s="1156"/>
      <c r="AO784" s="1156"/>
      <c r="AP784" s="1156"/>
      <c r="AQ784" s="1156"/>
      <c r="AR784" s="1156"/>
      <c r="AS784" s="1156"/>
      <c r="AT784" s="1156"/>
      <c r="AU784" s="1156"/>
      <c r="AV784" s="1156"/>
      <c r="AW784" s="1156"/>
      <c r="AX784" s="1156"/>
      <c r="AY784" s="1156"/>
      <c r="AZ784" s="1156"/>
      <c r="BA784" s="1156"/>
      <c r="BB784" s="1156"/>
      <c r="BC784" s="1156"/>
      <c r="BD784" s="1156"/>
      <c r="BE784" s="1156"/>
      <c r="BF784" s="1156"/>
      <c r="BG784" s="1156"/>
      <c r="BH784" s="1156"/>
      <c r="BI784" s="1156"/>
      <c r="BJ784" s="1156"/>
      <c r="BK784" s="1156"/>
      <c r="BL784" s="1156"/>
      <c r="BM784" s="1156"/>
      <c r="BN784" s="1156"/>
      <c r="BO784" s="1156"/>
      <c r="BP784" s="1156"/>
      <c r="BQ784" s="1156"/>
      <c r="BR784" s="1156"/>
      <c r="BS784" s="1200"/>
      <c r="BT784" s="1156"/>
      <c r="BU784" s="1156"/>
      <c r="BV784" s="1156"/>
      <c r="BW784" s="1156"/>
      <c r="BX784" s="1156"/>
      <c r="BY784" s="1156"/>
      <c r="BZ784" s="1156"/>
      <c r="CA784" s="1156"/>
      <c r="CB784" s="1156"/>
      <c r="CC784" s="1156"/>
      <c r="CD784" s="1156"/>
      <c r="CE784" s="1156"/>
      <c r="CF784" s="1156"/>
      <c r="CG784" s="1156"/>
      <c r="CH784" s="1156"/>
      <c r="CI784" s="1156"/>
      <c r="CJ784" s="1156"/>
      <c r="CK784" s="1156"/>
      <c r="CL784" s="1156"/>
      <c r="CM784" s="1200"/>
      <c r="CN784" s="1200"/>
      <c r="CO784" s="1201"/>
      <c r="CQ784" s="2117"/>
    </row>
    <row r="785" spans="1:95" s="700" customFormat="1">
      <c r="A785" s="1137"/>
      <c r="B785" s="1155"/>
      <c r="C785" s="1131"/>
      <c r="D785" s="1131"/>
      <c r="E785" s="1132"/>
      <c r="F785" s="1150"/>
      <c r="G785" s="1149"/>
      <c r="H785" s="1135"/>
      <c r="I785" s="1156"/>
      <c r="J785" s="1156"/>
      <c r="K785" s="1156"/>
      <c r="L785" s="1156"/>
      <c r="M785" s="1156"/>
      <c r="N785" s="1156"/>
      <c r="O785" s="1156"/>
      <c r="P785" s="1156"/>
      <c r="Q785" s="1156"/>
      <c r="R785" s="1156"/>
      <c r="S785" s="1156"/>
      <c r="T785" s="1156"/>
      <c r="U785" s="1156"/>
      <c r="V785" s="1156"/>
      <c r="W785" s="1156"/>
      <c r="X785" s="1156"/>
      <c r="Y785" s="1156"/>
      <c r="Z785" s="1156"/>
      <c r="AA785" s="1156"/>
      <c r="AB785" s="1200"/>
      <c r="AC785" s="1200"/>
      <c r="AD785" s="1200"/>
      <c r="AE785" s="1200"/>
      <c r="AF785" s="1156"/>
      <c r="AG785" s="1156"/>
      <c r="AH785" s="1156"/>
      <c r="AI785" s="1156"/>
      <c r="AJ785" s="1156"/>
      <c r="AK785" s="1156"/>
      <c r="AL785" s="1156"/>
      <c r="AM785" s="1156"/>
      <c r="AN785" s="1156"/>
      <c r="AO785" s="1156"/>
      <c r="AP785" s="1156"/>
      <c r="AQ785" s="1156"/>
      <c r="AR785" s="1156"/>
      <c r="AS785" s="1156"/>
      <c r="AT785" s="1156"/>
      <c r="AU785" s="1156"/>
      <c r="AV785" s="1156"/>
      <c r="AW785" s="1156"/>
      <c r="AX785" s="1156"/>
      <c r="AY785" s="1156"/>
      <c r="AZ785" s="1156"/>
      <c r="BA785" s="1156"/>
      <c r="BB785" s="1156"/>
      <c r="BC785" s="1156"/>
      <c r="BD785" s="1156"/>
      <c r="BE785" s="1156"/>
      <c r="BF785" s="1156"/>
      <c r="BG785" s="1156"/>
      <c r="BH785" s="1156"/>
      <c r="BI785" s="1156"/>
      <c r="BJ785" s="1156"/>
      <c r="BK785" s="1156"/>
      <c r="BL785" s="1156"/>
      <c r="BM785" s="1156"/>
      <c r="BN785" s="1156"/>
      <c r="BO785" s="1156"/>
      <c r="BP785" s="1156"/>
      <c r="BQ785" s="1156"/>
      <c r="BR785" s="1156"/>
      <c r="BS785" s="1200"/>
      <c r="BT785" s="1156"/>
      <c r="BU785" s="1156"/>
      <c r="BV785" s="1156"/>
      <c r="BW785" s="1156"/>
      <c r="BX785" s="1156"/>
      <c r="BY785" s="1156"/>
      <c r="BZ785" s="1156"/>
      <c r="CA785" s="1156"/>
      <c r="CB785" s="1156"/>
      <c r="CC785" s="1156"/>
      <c r="CD785" s="1156"/>
      <c r="CE785" s="1156"/>
      <c r="CF785" s="1156"/>
      <c r="CG785" s="1156"/>
      <c r="CH785" s="1156"/>
      <c r="CI785" s="1156"/>
      <c r="CJ785" s="1156"/>
      <c r="CK785" s="1156"/>
      <c r="CL785" s="1156"/>
      <c r="CM785" s="1200"/>
      <c r="CN785" s="1200"/>
      <c r="CO785" s="1201"/>
      <c r="CQ785" s="2117"/>
    </row>
    <row r="786" spans="1:95" s="700" customFormat="1">
      <c r="A786" s="1137"/>
      <c r="B786" s="1155"/>
      <c r="C786" s="1131"/>
      <c r="D786" s="1131"/>
      <c r="E786" s="1132"/>
      <c r="F786" s="1150"/>
      <c r="G786" s="1149"/>
      <c r="H786" s="1135"/>
      <c r="I786" s="1156"/>
      <c r="J786" s="1156"/>
      <c r="K786" s="1156"/>
      <c r="L786" s="1156"/>
      <c r="M786" s="1156"/>
      <c r="N786" s="1156"/>
      <c r="O786" s="1156"/>
      <c r="P786" s="1156"/>
      <c r="Q786" s="1156"/>
      <c r="R786" s="1156"/>
      <c r="S786" s="1156"/>
      <c r="T786" s="1156"/>
      <c r="U786" s="1156"/>
      <c r="V786" s="1156"/>
      <c r="W786" s="1156"/>
      <c r="X786" s="1156"/>
      <c r="Y786" s="1156"/>
      <c r="Z786" s="1156"/>
      <c r="AA786" s="1156"/>
      <c r="AB786" s="1200"/>
      <c r="AC786" s="1200"/>
      <c r="AD786" s="1200"/>
      <c r="AE786" s="1200"/>
      <c r="AF786" s="1156"/>
      <c r="AG786" s="1156"/>
      <c r="AH786" s="1156"/>
      <c r="AI786" s="1156"/>
      <c r="AJ786" s="1156"/>
      <c r="AK786" s="1156"/>
      <c r="AL786" s="1156"/>
      <c r="AM786" s="1156"/>
      <c r="AN786" s="1156"/>
      <c r="AO786" s="1156"/>
      <c r="AP786" s="1156"/>
      <c r="AQ786" s="1156"/>
      <c r="AR786" s="1156"/>
      <c r="AS786" s="1156"/>
      <c r="AT786" s="1156"/>
      <c r="AU786" s="1156"/>
      <c r="AV786" s="1156"/>
      <c r="AW786" s="1156"/>
      <c r="AX786" s="1156"/>
      <c r="AY786" s="1156"/>
      <c r="AZ786" s="1156"/>
      <c r="BA786" s="1156"/>
      <c r="BB786" s="1156"/>
      <c r="BC786" s="1156"/>
      <c r="BD786" s="1156"/>
      <c r="BE786" s="1156"/>
      <c r="BF786" s="1156"/>
      <c r="BG786" s="1156"/>
      <c r="BH786" s="1156"/>
      <c r="BI786" s="1156"/>
      <c r="BJ786" s="1156"/>
      <c r="BK786" s="1156"/>
      <c r="BL786" s="1156"/>
      <c r="BM786" s="1156"/>
      <c r="BN786" s="1156"/>
      <c r="BO786" s="1156"/>
      <c r="BP786" s="1156"/>
      <c r="BQ786" s="1156"/>
      <c r="BR786" s="1156"/>
      <c r="BS786" s="1200"/>
      <c r="BT786" s="1156"/>
      <c r="BU786" s="1156"/>
      <c r="BV786" s="1156"/>
      <c r="BW786" s="1156"/>
      <c r="BX786" s="1156"/>
      <c r="BY786" s="1156"/>
      <c r="BZ786" s="1156"/>
      <c r="CA786" s="1156"/>
      <c r="CB786" s="1156"/>
      <c r="CC786" s="1156"/>
      <c r="CD786" s="1156"/>
      <c r="CE786" s="1156"/>
      <c r="CF786" s="1156"/>
      <c r="CG786" s="1156"/>
      <c r="CH786" s="1156"/>
      <c r="CI786" s="1156"/>
      <c r="CJ786" s="1156"/>
      <c r="CK786" s="1156"/>
      <c r="CL786" s="1156"/>
      <c r="CM786" s="1200"/>
      <c r="CN786" s="1200"/>
      <c r="CO786" s="1201"/>
      <c r="CQ786" s="2117"/>
    </row>
    <row r="787" spans="1:95" s="700" customFormat="1">
      <c r="A787" s="1137"/>
      <c r="B787" s="1155"/>
      <c r="C787" s="1131"/>
      <c r="D787" s="1131"/>
      <c r="E787" s="1132"/>
      <c r="F787" s="1150"/>
      <c r="G787" s="1149"/>
      <c r="H787" s="1135"/>
      <c r="I787" s="1156"/>
      <c r="J787" s="1156"/>
      <c r="K787" s="1156"/>
      <c r="L787" s="1156"/>
      <c r="M787" s="1156"/>
      <c r="N787" s="1156"/>
      <c r="O787" s="1156"/>
      <c r="P787" s="1156"/>
      <c r="Q787" s="1156"/>
      <c r="R787" s="1156"/>
      <c r="S787" s="1156"/>
      <c r="T787" s="1156"/>
      <c r="U787" s="1156"/>
      <c r="V787" s="1156"/>
      <c r="W787" s="1156"/>
      <c r="X787" s="1156"/>
      <c r="Y787" s="1156"/>
      <c r="Z787" s="1156"/>
      <c r="AA787" s="1156"/>
      <c r="AB787" s="1200"/>
      <c r="AC787" s="1200"/>
      <c r="AD787" s="1200"/>
      <c r="AE787" s="1200"/>
      <c r="AF787" s="1156"/>
      <c r="AG787" s="1156"/>
      <c r="AH787" s="1156"/>
      <c r="AI787" s="1156"/>
      <c r="AJ787" s="1156"/>
      <c r="AK787" s="1156"/>
      <c r="AL787" s="1156"/>
      <c r="AM787" s="1156"/>
      <c r="AN787" s="1156"/>
      <c r="AO787" s="1156"/>
      <c r="AP787" s="1156"/>
      <c r="AQ787" s="1156"/>
      <c r="AR787" s="1156"/>
      <c r="AS787" s="1156"/>
      <c r="AT787" s="1156"/>
      <c r="AU787" s="1156"/>
      <c r="AV787" s="1156"/>
      <c r="AW787" s="1156"/>
      <c r="AX787" s="1156"/>
      <c r="AY787" s="1156"/>
      <c r="AZ787" s="1156"/>
      <c r="BA787" s="1156"/>
      <c r="BB787" s="1156"/>
      <c r="BC787" s="1156"/>
      <c r="BD787" s="1156"/>
      <c r="BE787" s="1156"/>
      <c r="BF787" s="1156"/>
      <c r="BG787" s="1156"/>
      <c r="BH787" s="1156"/>
      <c r="BI787" s="1156"/>
      <c r="BJ787" s="1156"/>
      <c r="BK787" s="1156"/>
      <c r="BL787" s="1156"/>
      <c r="BM787" s="1156"/>
      <c r="BN787" s="1156"/>
      <c r="BO787" s="1156"/>
      <c r="BP787" s="1156"/>
      <c r="BQ787" s="1156"/>
      <c r="BR787" s="1156"/>
      <c r="BS787" s="1200"/>
      <c r="BT787" s="1156"/>
      <c r="BU787" s="1156"/>
      <c r="BV787" s="1156"/>
      <c r="BW787" s="1156"/>
      <c r="BX787" s="1156"/>
      <c r="BY787" s="1156"/>
      <c r="BZ787" s="1156"/>
      <c r="CA787" s="1156"/>
      <c r="CB787" s="1156"/>
      <c r="CC787" s="1156"/>
      <c r="CD787" s="1156"/>
      <c r="CE787" s="1156"/>
      <c r="CF787" s="1156"/>
      <c r="CG787" s="1156"/>
      <c r="CH787" s="1156"/>
      <c r="CI787" s="1156"/>
      <c r="CJ787" s="1156"/>
      <c r="CK787" s="1156"/>
      <c r="CL787" s="1156"/>
      <c r="CM787" s="1200"/>
      <c r="CN787" s="1200"/>
      <c r="CO787" s="1201"/>
      <c r="CQ787" s="2117"/>
    </row>
    <row r="788" spans="1:95" s="700" customFormat="1">
      <c r="A788" s="1137"/>
      <c r="B788" s="1155"/>
      <c r="C788" s="1131"/>
      <c r="D788" s="1131"/>
      <c r="E788" s="1132"/>
      <c r="F788" s="1150"/>
      <c r="G788" s="1149"/>
      <c r="H788" s="1135"/>
      <c r="I788" s="1156"/>
      <c r="J788" s="1156"/>
      <c r="K788" s="1156"/>
      <c r="L788" s="1156"/>
      <c r="M788" s="1156"/>
      <c r="N788" s="1156"/>
      <c r="O788" s="1156"/>
      <c r="P788" s="1156"/>
      <c r="Q788" s="1156"/>
      <c r="R788" s="1156"/>
      <c r="S788" s="1156"/>
      <c r="T788" s="1156"/>
      <c r="U788" s="1156"/>
      <c r="V788" s="1156"/>
      <c r="W788" s="1156"/>
      <c r="X788" s="1156"/>
      <c r="Y788" s="1156"/>
      <c r="Z788" s="1156"/>
      <c r="AA788" s="1156"/>
      <c r="AB788" s="1200"/>
      <c r="AC788" s="1200"/>
      <c r="AD788" s="1200"/>
      <c r="AE788" s="1200"/>
      <c r="AF788" s="1156"/>
      <c r="AG788" s="1156"/>
      <c r="AH788" s="1156"/>
      <c r="AI788" s="1156"/>
      <c r="AJ788" s="1156"/>
      <c r="AK788" s="1156"/>
      <c r="AL788" s="1156"/>
      <c r="AM788" s="1156"/>
      <c r="AN788" s="1156"/>
      <c r="AO788" s="1156"/>
      <c r="AP788" s="1156"/>
      <c r="AQ788" s="1156"/>
      <c r="AR788" s="1156"/>
      <c r="AS788" s="1156"/>
      <c r="AT788" s="1156"/>
      <c r="AU788" s="1156"/>
      <c r="AV788" s="1156"/>
      <c r="AW788" s="1156"/>
      <c r="AX788" s="1156"/>
      <c r="AY788" s="1156"/>
      <c r="AZ788" s="1156"/>
      <c r="BA788" s="1156"/>
      <c r="BB788" s="1156"/>
      <c r="BC788" s="1156"/>
      <c r="BD788" s="1156"/>
      <c r="BE788" s="1156"/>
      <c r="BF788" s="1156"/>
      <c r="BG788" s="1156"/>
      <c r="BH788" s="1156"/>
      <c r="BI788" s="1156"/>
      <c r="BJ788" s="1156"/>
      <c r="BK788" s="1156"/>
      <c r="BL788" s="1156"/>
      <c r="BM788" s="1156"/>
      <c r="BN788" s="1156"/>
      <c r="BO788" s="1156"/>
      <c r="BP788" s="1156"/>
      <c r="BQ788" s="1156"/>
      <c r="BR788" s="1156"/>
      <c r="BS788" s="1200"/>
      <c r="BT788" s="1156"/>
      <c r="BU788" s="1156"/>
      <c r="BV788" s="1156"/>
      <c r="BW788" s="1156"/>
      <c r="BX788" s="1156"/>
      <c r="BY788" s="1156"/>
      <c r="BZ788" s="1156"/>
      <c r="CA788" s="1156"/>
      <c r="CB788" s="1156"/>
      <c r="CC788" s="1156"/>
      <c r="CD788" s="1156"/>
      <c r="CE788" s="1156"/>
      <c r="CF788" s="1156"/>
      <c r="CG788" s="1156"/>
      <c r="CH788" s="1156"/>
      <c r="CI788" s="1156"/>
      <c r="CJ788" s="1156"/>
      <c r="CK788" s="1156"/>
      <c r="CL788" s="1156"/>
      <c r="CM788" s="1200"/>
      <c r="CN788" s="1200"/>
      <c r="CO788" s="1201"/>
      <c r="CQ788" s="2117"/>
    </row>
    <row r="789" spans="1:95" s="700" customFormat="1">
      <c r="A789" s="1137"/>
      <c r="B789" s="1155"/>
      <c r="C789" s="1131"/>
      <c r="D789" s="1131"/>
      <c r="E789" s="1132"/>
      <c r="F789" s="1150"/>
      <c r="G789" s="1149"/>
      <c r="H789" s="1135"/>
      <c r="I789" s="1156"/>
      <c r="J789" s="1156"/>
      <c r="K789" s="1156"/>
      <c r="L789" s="1156"/>
      <c r="M789" s="1156"/>
      <c r="N789" s="1156"/>
      <c r="O789" s="1156"/>
      <c r="P789" s="1156"/>
      <c r="Q789" s="1156"/>
      <c r="R789" s="1156"/>
      <c r="S789" s="1156"/>
      <c r="T789" s="1156"/>
      <c r="U789" s="1156"/>
      <c r="V789" s="1156"/>
      <c r="W789" s="1156"/>
      <c r="X789" s="1156"/>
      <c r="Y789" s="1156"/>
      <c r="Z789" s="1156"/>
      <c r="AA789" s="1156"/>
      <c r="AB789" s="1200"/>
      <c r="AC789" s="1200"/>
      <c r="AD789" s="1200"/>
      <c r="AE789" s="1200"/>
      <c r="AF789" s="1156"/>
      <c r="AG789" s="1156"/>
      <c r="AH789" s="1156"/>
      <c r="AI789" s="1156"/>
      <c r="AJ789" s="1156"/>
      <c r="AK789" s="1156"/>
      <c r="AL789" s="1156"/>
      <c r="AM789" s="1156"/>
      <c r="AN789" s="1156"/>
      <c r="AO789" s="1156"/>
      <c r="AP789" s="1156"/>
      <c r="AQ789" s="1156"/>
      <c r="AR789" s="1156"/>
      <c r="AS789" s="1156"/>
      <c r="AT789" s="1156"/>
      <c r="AU789" s="1156"/>
      <c r="AV789" s="1156"/>
      <c r="AW789" s="1156"/>
      <c r="AX789" s="1156"/>
      <c r="AY789" s="1156"/>
      <c r="AZ789" s="1156"/>
      <c r="BA789" s="1156"/>
      <c r="BB789" s="1156"/>
      <c r="BC789" s="1156"/>
      <c r="BD789" s="1156"/>
      <c r="BE789" s="1156"/>
      <c r="BF789" s="1156"/>
      <c r="BG789" s="1156"/>
      <c r="BH789" s="1156"/>
      <c r="BI789" s="1156"/>
      <c r="BJ789" s="1156"/>
      <c r="BK789" s="1156"/>
      <c r="BL789" s="1156"/>
      <c r="BM789" s="1156"/>
      <c r="BN789" s="1156"/>
      <c r="BO789" s="1156"/>
      <c r="BP789" s="1156"/>
      <c r="BQ789" s="1156"/>
      <c r="BR789" s="1156"/>
      <c r="BS789" s="1200"/>
      <c r="BT789" s="1156"/>
      <c r="BU789" s="1156"/>
      <c r="BV789" s="1156"/>
      <c r="BW789" s="1156"/>
      <c r="BX789" s="1156"/>
      <c r="BY789" s="1156"/>
      <c r="BZ789" s="1156"/>
      <c r="CA789" s="1156"/>
      <c r="CB789" s="1156"/>
      <c r="CC789" s="1156"/>
      <c r="CD789" s="1156"/>
      <c r="CE789" s="1156"/>
      <c r="CF789" s="1156"/>
      <c r="CG789" s="1156"/>
      <c r="CH789" s="1156"/>
      <c r="CI789" s="1156"/>
      <c r="CJ789" s="1156"/>
      <c r="CK789" s="1156"/>
      <c r="CL789" s="1156"/>
      <c r="CM789" s="1200"/>
      <c r="CN789" s="1200"/>
      <c r="CO789" s="1201"/>
      <c r="CQ789" s="2117"/>
    </row>
    <row r="790" spans="1:95" s="700" customFormat="1">
      <c r="A790" s="1137"/>
      <c r="B790" s="1155"/>
      <c r="C790" s="1131"/>
      <c r="D790" s="1131"/>
      <c r="E790" s="1132"/>
      <c r="F790" s="1150"/>
      <c r="G790" s="1149"/>
      <c r="H790" s="1135"/>
      <c r="I790" s="1156"/>
      <c r="J790" s="1156"/>
      <c r="K790" s="1156"/>
      <c r="L790" s="1156"/>
      <c r="M790" s="1156"/>
      <c r="N790" s="1156"/>
      <c r="O790" s="1156"/>
      <c r="P790" s="1156"/>
      <c r="Q790" s="1156"/>
      <c r="R790" s="1156"/>
      <c r="S790" s="1156"/>
      <c r="T790" s="1156"/>
      <c r="U790" s="1156"/>
      <c r="V790" s="1156"/>
      <c r="W790" s="1156"/>
      <c r="X790" s="1156"/>
      <c r="Y790" s="1156"/>
      <c r="Z790" s="1156"/>
      <c r="AA790" s="1156"/>
      <c r="AB790" s="1200"/>
      <c r="AC790" s="1200"/>
      <c r="AD790" s="1200"/>
      <c r="AE790" s="1200"/>
      <c r="AF790" s="1156"/>
      <c r="AG790" s="1156"/>
      <c r="AH790" s="1156"/>
      <c r="AI790" s="1156"/>
      <c r="AJ790" s="1156"/>
      <c r="AK790" s="1156"/>
      <c r="AL790" s="1156"/>
      <c r="AM790" s="1156"/>
      <c r="AN790" s="1156"/>
      <c r="AO790" s="1156"/>
      <c r="AP790" s="1156"/>
      <c r="AQ790" s="1156"/>
      <c r="AR790" s="1156"/>
      <c r="AS790" s="1156"/>
      <c r="AT790" s="1156"/>
      <c r="AU790" s="1156"/>
      <c r="AV790" s="1156"/>
      <c r="AW790" s="1156"/>
      <c r="AX790" s="1156"/>
      <c r="AY790" s="1156"/>
      <c r="AZ790" s="1156"/>
      <c r="BA790" s="1156"/>
      <c r="BB790" s="1156"/>
      <c r="BC790" s="1156"/>
      <c r="BD790" s="1156"/>
      <c r="BE790" s="1156"/>
      <c r="BF790" s="1156"/>
      <c r="BG790" s="1156"/>
      <c r="BH790" s="1156"/>
      <c r="BI790" s="1156"/>
      <c r="BJ790" s="1156"/>
      <c r="BK790" s="1156"/>
      <c r="BL790" s="1156"/>
      <c r="BM790" s="1156"/>
      <c r="BN790" s="1156"/>
      <c r="BO790" s="1156"/>
      <c r="BP790" s="1156"/>
      <c r="BQ790" s="1156"/>
      <c r="BR790" s="1156"/>
      <c r="BS790" s="1200"/>
      <c r="BT790" s="1156"/>
      <c r="BU790" s="1156"/>
      <c r="BV790" s="1156"/>
      <c r="BW790" s="1156"/>
      <c r="BX790" s="1156"/>
      <c r="BY790" s="1156"/>
      <c r="BZ790" s="1156"/>
      <c r="CA790" s="1156"/>
      <c r="CB790" s="1156"/>
      <c r="CC790" s="1156"/>
      <c r="CD790" s="1156"/>
      <c r="CE790" s="1156"/>
      <c r="CF790" s="1156"/>
      <c r="CG790" s="1156"/>
      <c r="CH790" s="1156"/>
      <c r="CI790" s="1156"/>
      <c r="CJ790" s="1156"/>
      <c r="CK790" s="1156"/>
      <c r="CL790" s="1156"/>
      <c r="CM790" s="1200"/>
      <c r="CN790" s="1200"/>
      <c r="CO790" s="1201"/>
      <c r="CQ790" s="2117"/>
    </row>
    <row r="791" spans="1:95" s="700" customFormat="1">
      <c r="A791" s="1137"/>
      <c r="B791" s="1155"/>
      <c r="C791" s="1131"/>
      <c r="D791" s="1131"/>
      <c r="E791" s="1132"/>
      <c r="F791" s="1150"/>
      <c r="G791" s="1149"/>
      <c r="H791" s="1135"/>
      <c r="I791" s="1156"/>
      <c r="J791" s="1156"/>
      <c r="K791" s="1156"/>
      <c r="L791" s="1156"/>
      <c r="M791" s="1156"/>
      <c r="N791" s="1156"/>
      <c r="O791" s="1156"/>
      <c r="P791" s="1156"/>
      <c r="Q791" s="1156"/>
      <c r="R791" s="1156"/>
      <c r="S791" s="1156"/>
      <c r="T791" s="1156"/>
      <c r="U791" s="1156"/>
      <c r="V791" s="1156"/>
      <c r="W791" s="1156"/>
      <c r="X791" s="1156"/>
      <c r="Y791" s="1156"/>
      <c r="Z791" s="1156"/>
      <c r="AA791" s="1156"/>
      <c r="AB791" s="1200"/>
      <c r="AC791" s="1200"/>
      <c r="AD791" s="1200"/>
      <c r="AE791" s="1200"/>
      <c r="AF791" s="1156"/>
      <c r="AG791" s="1156"/>
      <c r="AH791" s="1156"/>
      <c r="AI791" s="1156"/>
      <c r="AJ791" s="1156"/>
      <c r="AK791" s="1156"/>
      <c r="AL791" s="1156"/>
      <c r="AM791" s="1156"/>
      <c r="AN791" s="1156"/>
      <c r="AO791" s="1156"/>
      <c r="AP791" s="1156"/>
      <c r="AQ791" s="1156"/>
      <c r="AR791" s="1156"/>
      <c r="AS791" s="1156"/>
      <c r="AT791" s="1156"/>
      <c r="AU791" s="1156"/>
      <c r="AV791" s="1156"/>
      <c r="AW791" s="1156"/>
      <c r="AX791" s="1156"/>
      <c r="AY791" s="1156"/>
      <c r="AZ791" s="1156"/>
      <c r="BA791" s="1156"/>
      <c r="BB791" s="1156"/>
      <c r="BC791" s="1156"/>
      <c r="BD791" s="1156"/>
      <c r="BE791" s="1156"/>
      <c r="BF791" s="1156"/>
      <c r="BG791" s="1156"/>
      <c r="BH791" s="1156"/>
      <c r="BI791" s="1156"/>
      <c r="BJ791" s="1156"/>
      <c r="BK791" s="1156"/>
      <c r="BL791" s="1156"/>
      <c r="BM791" s="1156"/>
      <c r="BN791" s="1156"/>
      <c r="BO791" s="1156"/>
      <c r="BP791" s="1156"/>
      <c r="BQ791" s="1156"/>
      <c r="BR791" s="1156"/>
      <c r="BS791" s="1200"/>
      <c r="BT791" s="1156"/>
      <c r="BU791" s="1156"/>
      <c r="BV791" s="1156"/>
      <c r="BW791" s="1156"/>
      <c r="BX791" s="1156"/>
      <c r="BY791" s="1156"/>
      <c r="BZ791" s="1156"/>
      <c r="CA791" s="1156"/>
      <c r="CB791" s="1156"/>
      <c r="CC791" s="1156"/>
      <c r="CD791" s="1156"/>
      <c r="CE791" s="1156"/>
      <c r="CF791" s="1156"/>
      <c r="CG791" s="1156"/>
      <c r="CH791" s="1156"/>
      <c r="CI791" s="1156"/>
      <c r="CJ791" s="1156"/>
      <c r="CK791" s="1156"/>
      <c r="CL791" s="1156"/>
      <c r="CM791" s="1200"/>
      <c r="CN791" s="1200"/>
      <c r="CO791" s="1201"/>
      <c r="CQ791" s="2117"/>
    </row>
    <row r="792" spans="1:95" s="700" customFormat="1">
      <c r="A792" s="1137"/>
      <c r="B792" s="1155"/>
      <c r="C792" s="1131"/>
      <c r="D792" s="1131"/>
      <c r="E792" s="1132"/>
      <c r="F792" s="1150"/>
      <c r="G792" s="1149"/>
      <c r="H792" s="1135"/>
      <c r="I792" s="1156"/>
      <c r="J792" s="1156"/>
      <c r="K792" s="1156"/>
      <c r="L792" s="1156"/>
      <c r="M792" s="1156"/>
      <c r="N792" s="1156"/>
      <c r="O792" s="1156"/>
      <c r="P792" s="1156"/>
      <c r="Q792" s="1156"/>
      <c r="R792" s="1156"/>
      <c r="S792" s="1156"/>
      <c r="T792" s="1156"/>
      <c r="U792" s="1156"/>
      <c r="V792" s="1156"/>
      <c r="W792" s="1156"/>
      <c r="X792" s="1156"/>
      <c r="Y792" s="1156"/>
      <c r="Z792" s="1156"/>
      <c r="AA792" s="1156"/>
      <c r="AB792" s="1200"/>
      <c r="AC792" s="1200"/>
      <c r="AD792" s="1200"/>
      <c r="AE792" s="1200"/>
      <c r="AF792" s="1156"/>
      <c r="AG792" s="1156"/>
      <c r="AH792" s="1156"/>
      <c r="AI792" s="1156"/>
      <c r="AJ792" s="1156"/>
      <c r="AK792" s="1156"/>
      <c r="AL792" s="1156"/>
      <c r="AM792" s="1156"/>
      <c r="AN792" s="1156"/>
      <c r="AO792" s="1156"/>
      <c r="AP792" s="1156"/>
      <c r="AQ792" s="1156"/>
      <c r="AR792" s="1156"/>
      <c r="AS792" s="1156"/>
      <c r="AT792" s="1156"/>
      <c r="AU792" s="1156"/>
      <c r="AV792" s="1156"/>
      <c r="AW792" s="1156"/>
      <c r="AX792" s="1156"/>
      <c r="AY792" s="1156"/>
      <c r="AZ792" s="1156"/>
      <c r="BA792" s="1156"/>
      <c r="BB792" s="1156"/>
      <c r="BC792" s="1156"/>
      <c r="BD792" s="1156"/>
      <c r="BE792" s="1156"/>
      <c r="BF792" s="1156"/>
      <c r="BG792" s="1156"/>
      <c r="BH792" s="1156"/>
      <c r="BI792" s="1156"/>
      <c r="BJ792" s="1156"/>
      <c r="BK792" s="1156"/>
      <c r="BL792" s="1156"/>
      <c r="BM792" s="1156"/>
      <c r="BN792" s="1156"/>
      <c r="BO792" s="1156"/>
      <c r="BP792" s="1156"/>
      <c r="BQ792" s="1156"/>
      <c r="BR792" s="1156"/>
      <c r="BS792" s="1200"/>
      <c r="BT792" s="1156"/>
      <c r="BU792" s="1156"/>
      <c r="BV792" s="1156"/>
      <c r="BW792" s="1156"/>
      <c r="BX792" s="1156"/>
      <c r="BY792" s="1156"/>
      <c r="BZ792" s="1156"/>
      <c r="CA792" s="1156"/>
      <c r="CB792" s="1156"/>
      <c r="CC792" s="1156"/>
      <c r="CD792" s="1156"/>
      <c r="CE792" s="1156"/>
      <c r="CF792" s="1156"/>
      <c r="CG792" s="1156"/>
      <c r="CH792" s="1156"/>
      <c r="CI792" s="1156"/>
      <c r="CJ792" s="1156"/>
      <c r="CK792" s="1156"/>
      <c r="CL792" s="1156"/>
      <c r="CM792" s="1200"/>
      <c r="CN792" s="1200"/>
      <c r="CO792" s="1201"/>
      <c r="CQ792" s="2117"/>
    </row>
    <row r="793" spans="1:95" s="700" customFormat="1">
      <c r="A793" s="1137"/>
      <c r="B793" s="1155"/>
      <c r="C793" s="1131"/>
      <c r="D793" s="1131"/>
      <c r="E793" s="1132"/>
      <c r="F793" s="1150"/>
      <c r="G793" s="1149"/>
      <c r="H793" s="1135"/>
      <c r="I793" s="1156"/>
      <c r="J793" s="1156"/>
      <c r="K793" s="1156"/>
      <c r="L793" s="1156"/>
      <c r="M793" s="1156"/>
      <c r="N793" s="1156"/>
      <c r="O793" s="1156"/>
      <c r="P793" s="1156"/>
      <c r="Q793" s="1156"/>
      <c r="R793" s="1156"/>
      <c r="S793" s="1156"/>
      <c r="T793" s="1156"/>
      <c r="U793" s="1156"/>
      <c r="V793" s="1156"/>
      <c r="W793" s="1156"/>
      <c r="X793" s="1156"/>
      <c r="Y793" s="1156"/>
      <c r="Z793" s="1156"/>
      <c r="AA793" s="1156"/>
      <c r="AB793" s="1200"/>
      <c r="AC793" s="1200"/>
      <c r="AD793" s="1200"/>
      <c r="AE793" s="1200"/>
      <c r="AF793" s="1156"/>
      <c r="AG793" s="1156"/>
      <c r="AH793" s="1156"/>
      <c r="AI793" s="1156"/>
      <c r="AJ793" s="1156"/>
      <c r="AK793" s="1156"/>
      <c r="AL793" s="1156"/>
      <c r="AM793" s="1156"/>
      <c r="AN793" s="1156"/>
      <c r="AO793" s="1156"/>
      <c r="AP793" s="1156"/>
      <c r="AQ793" s="1156"/>
      <c r="AR793" s="1156"/>
      <c r="AS793" s="1156"/>
      <c r="AT793" s="1156"/>
      <c r="AU793" s="1156"/>
      <c r="AV793" s="1156"/>
      <c r="AW793" s="1156"/>
      <c r="AX793" s="1156"/>
      <c r="AY793" s="1156"/>
      <c r="AZ793" s="1156"/>
      <c r="BA793" s="1156"/>
      <c r="BB793" s="1156"/>
      <c r="BC793" s="1156"/>
      <c r="BD793" s="1156"/>
      <c r="BE793" s="1156"/>
      <c r="BF793" s="1156"/>
      <c r="BG793" s="1156"/>
      <c r="BH793" s="1156"/>
      <c r="BI793" s="1156"/>
      <c r="BJ793" s="1156"/>
      <c r="BK793" s="1156"/>
      <c r="BL793" s="1156"/>
      <c r="BM793" s="1156"/>
      <c r="BN793" s="1156"/>
      <c r="BO793" s="1156"/>
      <c r="BP793" s="1156"/>
      <c r="BQ793" s="1156"/>
      <c r="BR793" s="1156"/>
      <c r="BS793" s="1200"/>
      <c r="BT793" s="1156"/>
      <c r="BU793" s="1156"/>
      <c r="BV793" s="1156"/>
      <c r="BW793" s="1156"/>
      <c r="BX793" s="1156"/>
      <c r="BY793" s="1156"/>
      <c r="BZ793" s="1156"/>
      <c r="CA793" s="1156"/>
      <c r="CB793" s="1156"/>
      <c r="CC793" s="1156"/>
      <c r="CD793" s="1156"/>
      <c r="CE793" s="1156"/>
      <c r="CF793" s="1156"/>
      <c r="CG793" s="1156"/>
      <c r="CH793" s="1156"/>
      <c r="CI793" s="1156"/>
      <c r="CJ793" s="1156"/>
      <c r="CK793" s="1156"/>
      <c r="CL793" s="1156"/>
      <c r="CM793" s="1200"/>
      <c r="CN793" s="1200"/>
      <c r="CO793" s="1201"/>
      <c r="CQ793" s="2117"/>
    </row>
    <row r="794" spans="1:95" s="700" customFormat="1">
      <c r="A794" s="1137"/>
      <c r="B794" s="1155"/>
      <c r="C794" s="1131"/>
      <c r="D794" s="1131"/>
      <c r="E794" s="1132"/>
      <c r="F794" s="1150"/>
      <c r="G794" s="1149"/>
      <c r="H794" s="1135"/>
      <c r="I794" s="1156"/>
      <c r="J794" s="1156"/>
      <c r="K794" s="1156"/>
      <c r="L794" s="1156"/>
      <c r="M794" s="1156"/>
      <c r="N794" s="1156"/>
      <c r="O794" s="1156"/>
      <c r="P794" s="1156"/>
      <c r="Q794" s="1156"/>
      <c r="R794" s="1156"/>
      <c r="S794" s="1156"/>
      <c r="T794" s="1156"/>
      <c r="U794" s="1156"/>
      <c r="V794" s="1156"/>
      <c r="W794" s="1156"/>
      <c r="X794" s="1156"/>
      <c r="Y794" s="1156"/>
      <c r="Z794" s="1156"/>
      <c r="AA794" s="1156"/>
      <c r="AB794" s="1200"/>
      <c r="AC794" s="1200"/>
      <c r="AD794" s="1200"/>
      <c r="AE794" s="1200"/>
      <c r="AF794" s="1156"/>
      <c r="AG794" s="1156"/>
      <c r="AH794" s="1156"/>
      <c r="AI794" s="1156"/>
      <c r="AJ794" s="1156"/>
      <c r="AK794" s="1156"/>
      <c r="AL794" s="1156"/>
      <c r="AM794" s="1156"/>
      <c r="AN794" s="1156"/>
      <c r="AO794" s="1156"/>
      <c r="AP794" s="1156"/>
      <c r="AQ794" s="1156"/>
      <c r="AR794" s="1156"/>
      <c r="AS794" s="1156"/>
      <c r="AT794" s="1156"/>
      <c r="AU794" s="1156"/>
      <c r="AV794" s="1156"/>
      <c r="AW794" s="1156"/>
      <c r="AX794" s="1156"/>
      <c r="AY794" s="1156"/>
      <c r="AZ794" s="1156"/>
      <c r="BA794" s="1156"/>
      <c r="BB794" s="1156"/>
      <c r="BC794" s="1156"/>
      <c r="BD794" s="1156"/>
      <c r="BE794" s="1156"/>
      <c r="BF794" s="1156"/>
      <c r="BG794" s="1156"/>
      <c r="BH794" s="1156"/>
      <c r="BI794" s="1156"/>
      <c r="BJ794" s="1156"/>
      <c r="BK794" s="1156"/>
      <c r="BL794" s="1156"/>
      <c r="BM794" s="1156"/>
      <c r="BN794" s="1156"/>
      <c r="BO794" s="1156"/>
      <c r="BP794" s="1156"/>
      <c r="BQ794" s="1156"/>
      <c r="BR794" s="1156"/>
      <c r="BS794" s="1200"/>
      <c r="BT794" s="1156"/>
      <c r="BU794" s="1156"/>
      <c r="BV794" s="1156"/>
      <c r="BW794" s="1156"/>
      <c r="BX794" s="1156"/>
      <c r="BY794" s="1156"/>
      <c r="BZ794" s="1156"/>
      <c r="CA794" s="1156"/>
      <c r="CB794" s="1156"/>
      <c r="CC794" s="1156"/>
      <c r="CD794" s="1156"/>
      <c r="CE794" s="1156"/>
      <c r="CF794" s="1156"/>
      <c r="CG794" s="1156"/>
      <c r="CH794" s="1156"/>
      <c r="CI794" s="1156"/>
      <c r="CJ794" s="1156"/>
      <c r="CK794" s="1156"/>
      <c r="CL794" s="1156"/>
      <c r="CM794" s="1200"/>
      <c r="CN794" s="1200"/>
      <c r="CO794" s="1201"/>
      <c r="CQ794" s="2117"/>
    </row>
    <row r="795" spans="1:95" s="700" customFormat="1">
      <c r="A795" s="1137"/>
      <c r="B795" s="1155"/>
      <c r="C795" s="1131"/>
      <c r="D795" s="1131"/>
      <c r="E795" s="1132"/>
      <c r="F795" s="1150"/>
      <c r="G795" s="1149"/>
      <c r="H795" s="1135"/>
      <c r="I795" s="1156"/>
      <c r="J795" s="1156"/>
      <c r="K795" s="1156"/>
      <c r="L795" s="1156"/>
      <c r="M795" s="1156"/>
      <c r="N795" s="1156"/>
      <c r="O795" s="1156"/>
      <c r="P795" s="1156"/>
      <c r="Q795" s="1156"/>
      <c r="R795" s="1156"/>
      <c r="S795" s="1156"/>
      <c r="T795" s="1156"/>
      <c r="U795" s="1156"/>
      <c r="V795" s="1156"/>
      <c r="W795" s="1156"/>
      <c r="X795" s="1156"/>
      <c r="Y795" s="1156"/>
      <c r="Z795" s="1156"/>
      <c r="AA795" s="1156"/>
      <c r="AB795" s="1200"/>
      <c r="AC795" s="1200"/>
      <c r="AD795" s="1200"/>
      <c r="AE795" s="1200"/>
      <c r="AF795" s="1156"/>
      <c r="AG795" s="1156"/>
      <c r="AH795" s="1156"/>
      <c r="AI795" s="1156"/>
      <c r="AJ795" s="1156"/>
      <c r="AK795" s="1156"/>
      <c r="AL795" s="1156"/>
      <c r="AM795" s="1156"/>
      <c r="AN795" s="1156"/>
      <c r="AO795" s="1156"/>
      <c r="AP795" s="1156"/>
      <c r="AQ795" s="1156"/>
      <c r="AR795" s="1156"/>
      <c r="AS795" s="1156"/>
      <c r="AT795" s="1156"/>
      <c r="AU795" s="1156"/>
      <c r="AV795" s="1156"/>
      <c r="AW795" s="1156"/>
      <c r="AX795" s="1156"/>
      <c r="AY795" s="1156"/>
      <c r="AZ795" s="1156"/>
      <c r="BA795" s="1156"/>
      <c r="BB795" s="1156"/>
      <c r="BC795" s="1156"/>
      <c r="BD795" s="1156"/>
      <c r="BE795" s="1156"/>
      <c r="BF795" s="1156"/>
      <c r="BG795" s="1156"/>
      <c r="BH795" s="1156"/>
      <c r="BI795" s="1156"/>
      <c r="BJ795" s="1156"/>
      <c r="BK795" s="1156"/>
      <c r="BL795" s="1156"/>
      <c r="BM795" s="1156"/>
      <c r="BN795" s="1156"/>
      <c r="BO795" s="1156"/>
      <c r="BP795" s="1156"/>
      <c r="BQ795" s="1156"/>
      <c r="BR795" s="1156"/>
      <c r="BS795" s="1200"/>
      <c r="BT795" s="1156"/>
      <c r="BU795" s="1156"/>
      <c r="BV795" s="1156"/>
      <c r="BW795" s="1156"/>
      <c r="BX795" s="1156"/>
      <c r="BY795" s="1156"/>
      <c r="BZ795" s="1156"/>
      <c r="CA795" s="1156"/>
      <c r="CB795" s="1156"/>
      <c r="CC795" s="1156"/>
      <c r="CD795" s="1156"/>
      <c r="CE795" s="1156"/>
      <c r="CF795" s="1156"/>
      <c r="CG795" s="1156"/>
      <c r="CH795" s="1156"/>
      <c r="CI795" s="1156"/>
      <c r="CJ795" s="1156"/>
      <c r="CK795" s="1156"/>
      <c r="CL795" s="1156"/>
      <c r="CM795" s="1200"/>
      <c r="CN795" s="1200"/>
      <c r="CO795" s="1201"/>
      <c r="CQ795" s="2117"/>
    </row>
    <row r="796" spans="1:95" s="700" customFormat="1">
      <c r="A796" s="1137"/>
      <c r="B796" s="1155"/>
      <c r="C796" s="1131"/>
      <c r="D796" s="1131"/>
      <c r="E796" s="1132"/>
      <c r="F796" s="1150"/>
      <c r="G796" s="1149"/>
      <c r="H796" s="1135"/>
      <c r="I796" s="1156"/>
      <c r="J796" s="1156"/>
      <c r="K796" s="1156"/>
      <c r="L796" s="1156"/>
      <c r="M796" s="1156"/>
      <c r="N796" s="1156"/>
      <c r="O796" s="1156"/>
      <c r="P796" s="1156"/>
      <c r="Q796" s="1156"/>
      <c r="R796" s="1156"/>
      <c r="S796" s="1156"/>
      <c r="T796" s="1156"/>
      <c r="U796" s="1156"/>
      <c r="V796" s="1156"/>
      <c r="W796" s="1156"/>
      <c r="X796" s="1156"/>
      <c r="Y796" s="1156"/>
      <c r="Z796" s="1156"/>
      <c r="AA796" s="1156"/>
      <c r="AB796" s="1200"/>
      <c r="AC796" s="1200"/>
      <c r="AD796" s="1200"/>
      <c r="AE796" s="1200"/>
      <c r="AF796" s="1156"/>
      <c r="AG796" s="1156"/>
      <c r="AH796" s="1156"/>
      <c r="AI796" s="1156"/>
      <c r="AJ796" s="1156"/>
      <c r="AK796" s="1156"/>
      <c r="AL796" s="1156"/>
      <c r="AM796" s="1156"/>
      <c r="AN796" s="1156"/>
      <c r="AO796" s="1156"/>
      <c r="AP796" s="1156"/>
      <c r="AQ796" s="1156"/>
      <c r="AR796" s="1156"/>
      <c r="AS796" s="1156"/>
      <c r="AT796" s="1156"/>
      <c r="AU796" s="1156"/>
      <c r="AV796" s="1156"/>
      <c r="AW796" s="1156"/>
      <c r="AX796" s="1156"/>
      <c r="AY796" s="1156"/>
      <c r="AZ796" s="1156"/>
      <c r="BA796" s="1156"/>
      <c r="BB796" s="1156"/>
      <c r="BC796" s="1156"/>
      <c r="BD796" s="1156"/>
      <c r="BE796" s="1156"/>
      <c r="BF796" s="1156"/>
      <c r="BG796" s="1156"/>
      <c r="BH796" s="1156"/>
      <c r="BI796" s="1156"/>
      <c r="BJ796" s="1156"/>
      <c r="BK796" s="1156"/>
      <c r="BL796" s="1156"/>
      <c r="BM796" s="1156"/>
      <c r="BN796" s="1156"/>
      <c r="BO796" s="1156"/>
      <c r="BP796" s="1156"/>
      <c r="BQ796" s="1156"/>
      <c r="BR796" s="1156"/>
      <c r="BS796" s="1200"/>
      <c r="BT796" s="1156"/>
      <c r="BU796" s="1156"/>
      <c r="BV796" s="1156"/>
      <c r="BW796" s="1156"/>
      <c r="BX796" s="1156"/>
      <c r="BY796" s="1156"/>
      <c r="BZ796" s="1156"/>
      <c r="CA796" s="1156"/>
      <c r="CB796" s="1156"/>
      <c r="CC796" s="1156"/>
      <c r="CD796" s="1156"/>
      <c r="CE796" s="1156"/>
      <c r="CF796" s="1156"/>
      <c r="CG796" s="1156"/>
      <c r="CH796" s="1156"/>
      <c r="CI796" s="1156"/>
      <c r="CJ796" s="1156"/>
      <c r="CK796" s="1156"/>
      <c r="CL796" s="1156"/>
      <c r="CM796" s="1200"/>
      <c r="CN796" s="1200"/>
      <c r="CO796" s="1201"/>
      <c r="CQ796" s="2117"/>
    </row>
    <row r="797" spans="1:95" s="700" customFormat="1">
      <c r="A797" s="1137"/>
      <c r="B797" s="1155"/>
      <c r="C797" s="1131"/>
      <c r="D797" s="1131"/>
      <c r="E797" s="1132"/>
      <c r="F797" s="1150"/>
      <c r="G797" s="1149"/>
      <c r="H797" s="1135"/>
      <c r="I797" s="1156"/>
      <c r="J797" s="1156"/>
      <c r="K797" s="1156"/>
      <c r="L797" s="1156"/>
      <c r="M797" s="1156"/>
      <c r="N797" s="1156"/>
      <c r="O797" s="1156"/>
      <c r="P797" s="1156"/>
      <c r="Q797" s="1156"/>
      <c r="R797" s="1156"/>
      <c r="S797" s="1156"/>
      <c r="T797" s="1156"/>
      <c r="U797" s="1156"/>
      <c r="V797" s="1156"/>
      <c r="W797" s="1156"/>
      <c r="X797" s="1156"/>
      <c r="Y797" s="1156"/>
      <c r="Z797" s="1156"/>
      <c r="AA797" s="1156"/>
      <c r="AB797" s="1200"/>
      <c r="AC797" s="1200"/>
      <c r="AD797" s="1200"/>
      <c r="AE797" s="1200"/>
      <c r="AF797" s="1156"/>
      <c r="AG797" s="1156"/>
      <c r="AH797" s="1156"/>
      <c r="AI797" s="1156"/>
      <c r="AJ797" s="1156"/>
      <c r="AK797" s="1156"/>
      <c r="AL797" s="1156"/>
      <c r="AM797" s="1156"/>
      <c r="AN797" s="1156"/>
      <c r="AO797" s="1156"/>
      <c r="AP797" s="1156"/>
      <c r="AQ797" s="1156"/>
      <c r="AR797" s="1156"/>
      <c r="AS797" s="1156"/>
      <c r="AT797" s="1156"/>
      <c r="AU797" s="1156"/>
      <c r="AV797" s="1156"/>
      <c r="AW797" s="1156"/>
      <c r="AX797" s="1156"/>
      <c r="AY797" s="1156"/>
      <c r="AZ797" s="1156"/>
      <c r="BA797" s="1156"/>
      <c r="BB797" s="1156"/>
      <c r="BC797" s="1156"/>
      <c r="BD797" s="1156"/>
      <c r="BE797" s="1156"/>
      <c r="BF797" s="1156"/>
      <c r="BG797" s="1156"/>
      <c r="BH797" s="1156"/>
      <c r="BI797" s="1156"/>
      <c r="BJ797" s="1156"/>
      <c r="BK797" s="1156"/>
      <c r="BL797" s="1156"/>
      <c r="BM797" s="1156"/>
      <c r="BN797" s="1156"/>
      <c r="BO797" s="1156"/>
      <c r="BP797" s="1156"/>
      <c r="BQ797" s="1156"/>
      <c r="BR797" s="1156"/>
      <c r="BS797" s="1200"/>
      <c r="BT797" s="1156"/>
      <c r="BU797" s="1156"/>
      <c r="BV797" s="1156"/>
      <c r="BW797" s="1156"/>
      <c r="BX797" s="1156"/>
      <c r="BY797" s="1156"/>
      <c r="BZ797" s="1156"/>
      <c r="CA797" s="1156"/>
      <c r="CB797" s="1156"/>
      <c r="CC797" s="1156"/>
      <c r="CD797" s="1156"/>
      <c r="CE797" s="1156"/>
      <c r="CF797" s="1156"/>
      <c r="CG797" s="1156"/>
      <c r="CH797" s="1156"/>
      <c r="CI797" s="1156"/>
      <c r="CJ797" s="1156"/>
      <c r="CK797" s="1156"/>
      <c r="CL797" s="1156"/>
      <c r="CM797" s="1200"/>
      <c r="CN797" s="1200"/>
      <c r="CO797" s="1201"/>
      <c r="CQ797" s="2117"/>
    </row>
    <row r="798" spans="1:95" s="700" customFormat="1">
      <c r="A798" s="1137"/>
      <c r="B798" s="1155"/>
      <c r="C798" s="1131"/>
      <c r="D798" s="1131"/>
      <c r="E798" s="1132"/>
      <c r="F798" s="1150"/>
      <c r="G798" s="1149"/>
      <c r="H798" s="1135"/>
      <c r="I798" s="1156"/>
      <c r="J798" s="1156"/>
      <c r="K798" s="1156"/>
      <c r="L798" s="1156"/>
      <c r="M798" s="1156"/>
      <c r="N798" s="1156"/>
      <c r="O798" s="1156"/>
      <c r="P798" s="1156"/>
      <c r="Q798" s="1156"/>
      <c r="R798" s="1156"/>
      <c r="S798" s="1156"/>
      <c r="T798" s="1156"/>
      <c r="U798" s="1156"/>
      <c r="V798" s="1156"/>
      <c r="W798" s="1156"/>
      <c r="X798" s="1156"/>
      <c r="Y798" s="1156"/>
      <c r="Z798" s="1156"/>
      <c r="AA798" s="1156"/>
      <c r="AB798" s="1200"/>
      <c r="AC798" s="1200"/>
      <c r="AD798" s="1200"/>
      <c r="AE798" s="1200"/>
      <c r="AF798" s="1156"/>
      <c r="AG798" s="1156"/>
      <c r="AH798" s="1156"/>
      <c r="AI798" s="1156"/>
      <c r="AJ798" s="1156"/>
      <c r="AK798" s="1156"/>
      <c r="AL798" s="1156"/>
      <c r="AM798" s="1156"/>
      <c r="AN798" s="1156"/>
      <c r="AO798" s="1156"/>
      <c r="AP798" s="1156"/>
      <c r="AQ798" s="1156"/>
      <c r="AR798" s="1156"/>
      <c r="AS798" s="1156"/>
      <c r="AT798" s="1156"/>
      <c r="AU798" s="1156"/>
      <c r="AV798" s="1156"/>
      <c r="AW798" s="1156"/>
      <c r="AX798" s="1156"/>
      <c r="AY798" s="1156"/>
      <c r="AZ798" s="1156"/>
      <c r="BA798" s="1156"/>
      <c r="BB798" s="1156"/>
      <c r="BC798" s="1156"/>
      <c r="BD798" s="1156"/>
      <c r="BE798" s="1156"/>
      <c r="BF798" s="1156"/>
      <c r="BG798" s="1156"/>
      <c r="BH798" s="1156"/>
      <c r="BI798" s="1156"/>
      <c r="BJ798" s="1156"/>
      <c r="BK798" s="1156"/>
      <c r="BL798" s="1156"/>
      <c r="BM798" s="1156"/>
      <c r="BN798" s="1156"/>
      <c r="BO798" s="1156"/>
      <c r="BP798" s="1156"/>
      <c r="BQ798" s="1156"/>
      <c r="BR798" s="1156"/>
      <c r="BS798" s="1200"/>
      <c r="BT798" s="1156"/>
      <c r="BU798" s="1156"/>
      <c r="BV798" s="1156"/>
      <c r="BW798" s="1156"/>
      <c r="BX798" s="1156"/>
      <c r="BY798" s="1156"/>
      <c r="BZ798" s="1156"/>
      <c r="CA798" s="1156"/>
      <c r="CB798" s="1156"/>
      <c r="CC798" s="1156"/>
      <c r="CD798" s="1156"/>
      <c r="CE798" s="1156"/>
      <c r="CF798" s="1156"/>
      <c r="CG798" s="1156"/>
      <c r="CH798" s="1156"/>
      <c r="CI798" s="1156"/>
      <c r="CJ798" s="1156"/>
      <c r="CK798" s="1156"/>
      <c r="CL798" s="1156"/>
      <c r="CM798" s="1200"/>
      <c r="CN798" s="1200"/>
      <c r="CO798" s="1201"/>
      <c r="CQ798" s="2117"/>
    </row>
    <row r="799" spans="1:95" s="700" customFormat="1">
      <c r="A799" s="1137"/>
      <c r="B799" s="1155"/>
      <c r="C799" s="1131"/>
      <c r="D799" s="1131"/>
      <c r="E799" s="1132"/>
      <c r="F799" s="1150"/>
      <c r="G799" s="1149"/>
      <c r="H799" s="1135"/>
      <c r="I799" s="1156"/>
      <c r="J799" s="1156"/>
      <c r="K799" s="1156"/>
      <c r="L799" s="1156"/>
      <c r="M799" s="1156"/>
      <c r="N799" s="1156"/>
      <c r="O799" s="1156"/>
      <c r="P799" s="1156"/>
      <c r="Q799" s="1156"/>
      <c r="R799" s="1156"/>
      <c r="S799" s="1156"/>
      <c r="T799" s="1156"/>
      <c r="U799" s="1156"/>
      <c r="V799" s="1156"/>
      <c r="W799" s="1156"/>
      <c r="X799" s="1156"/>
      <c r="Y799" s="1156"/>
      <c r="Z799" s="1156"/>
      <c r="AA799" s="1156"/>
      <c r="AB799" s="1200"/>
      <c r="AC799" s="1200"/>
      <c r="AD799" s="1200"/>
      <c r="AE799" s="1200"/>
      <c r="AF799" s="1156"/>
      <c r="AG799" s="1156"/>
      <c r="AH799" s="1156"/>
      <c r="AI799" s="1156"/>
      <c r="AJ799" s="1156"/>
      <c r="AK799" s="1156"/>
      <c r="AL799" s="1156"/>
      <c r="AM799" s="1156"/>
      <c r="AN799" s="1156"/>
      <c r="AO799" s="1156"/>
      <c r="AP799" s="1156"/>
      <c r="AQ799" s="1156"/>
      <c r="AR799" s="1156"/>
      <c r="AS799" s="1156"/>
      <c r="AT799" s="1156"/>
      <c r="AU799" s="1156"/>
      <c r="AV799" s="1156"/>
      <c r="AW799" s="1156"/>
      <c r="AX799" s="1156"/>
      <c r="AY799" s="1156"/>
      <c r="AZ799" s="1156"/>
      <c r="BA799" s="1156"/>
      <c r="BB799" s="1156"/>
      <c r="BC799" s="1156"/>
      <c r="BD799" s="1156"/>
      <c r="BE799" s="1156"/>
      <c r="BF799" s="1156"/>
      <c r="BG799" s="1156"/>
      <c r="BH799" s="1156"/>
      <c r="BI799" s="1156"/>
      <c r="BJ799" s="1156"/>
      <c r="BK799" s="1156"/>
      <c r="BL799" s="1156"/>
      <c r="BM799" s="1156"/>
      <c r="BN799" s="1156"/>
      <c r="BO799" s="1156"/>
      <c r="BP799" s="1156"/>
      <c r="BQ799" s="1156"/>
      <c r="BR799" s="1156"/>
      <c r="BS799" s="1200"/>
      <c r="BT799" s="1156"/>
      <c r="BU799" s="1156"/>
      <c r="BV799" s="1156"/>
      <c r="BW799" s="1156"/>
      <c r="BX799" s="1156"/>
      <c r="BY799" s="1156"/>
      <c r="BZ799" s="1156"/>
      <c r="CA799" s="1156"/>
      <c r="CB799" s="1156"/>
      <c r="CC799" s="1156"/>
      <c r="CD799" s="1156"/>
      <c r="CE799" s="1156"/>
      <c r="CF799" s="1156"/>
      <c r="CG799" s="1156"/>
      <c r="CH799" s="1156"/>
      <c r="CI799" s="1156"/>
      <c r="CJ799" s="1156"/>
      <c r="CK799" s="1156"/>
      <c r="CL799" s="1156"/>
      <c r="CM799" s="1200"/>
      <c r="CN799" s="1200"/>
      <c r="CO799" s="1201"/>
      <c r="CQ799" s="2117"/>
    </row>
    <row r="800" spans="1:95" s="700" customFormat="1">
      <c r="A800" s="1137"/>
      <c r="B800" s="1155"/>
      <c r="C800" s="1131"/>
      <c r="D800" s="1131"/>
      <c r="E800" s="1132"/>
      <c r="F800" s="1150"/>
      <c r="G800" s="1149"/>
      <c r="H800" s="1135"/>
      <c r="I800" s="1156"/>
      <c r="J800" s="1156"/>
      <c r="K800" s="1156"/>
      <c r="L800" s="1156"/>
      <c r="M800" s="1156"/>
      <c r="N800" s="1156"/>
      <c r="O800" s="1156"/>
      <c r="P800" s="1156"/>
      <c r="Q800" s="1156"/>
      <c r="R800" s="1156"/>
      <c r="S800" s="1156"/>
      <c r="T800" s="1156"/>
      <c r="U800" s="1156"/>
      <c r="V800" s="1156"/>
      <c r="W800" s="1156"/>
      <c r="X800" s="1156"/>
      <c r="Y800" s="1156"/>
      <c r="Z800" s="1156"/>
      <c r="AA800" s="1156"/>
      <c r="AB800" s="1200"/>
      <c r="AC800" s="1200"/>
      <c r="AD800" s="1200"/>
      <c r="AE800" s="1200"/>
      <c r="AF800" s="1156"/>
      <c r="AG800" s="1156"/>
      <c r="AH800" s="1156"/>
      <c r="AI800" s="1156"/>
      <c r="AJ800" s="1156"/>
      <c r="AK800" s="1156"/>
      <c r="AL800" s="1156"/>
      <c r="AM800" s="1156"/>
      <c r="AN800" s="1156"/>
      <c r="AO800" s="1156"/>
      <c r="AP800" s="1156"/>
      <c r="AQ800" s="1156"/>
      <c r="AR800" s="1156"/>
      <c r="AS800" s="1156"/>
      <c r="AT800" s="1156"/>
      <c r="AU800" s="1156"/>
      <c r="AV800" s="1156"/>
      <c r="AW800" s="1156"/>
      <c r="AX800" s="1156"/>
      <c r="AY800" s="1156"/>
      <c r="AZ800" s="1156"/>
      <c r="BA800" s="1156"/>
      <c r="BB800" s="1156"/>
      <c r="BC800" s="1156"/>
      <c r="BD800" s="1156"/>
      <c r="BE800" s="1156"/>
      <c r="BF800" s="1156"/>
      <c r="BG800" s="1156"/>
      <c r="BH800" s="1156"/>
      <c r="BI800" s="1156"/>
      <c r="BJ800" s="1156"/>
      <c r="BK800" s="1156"/>
      <c r="BL800" s="1156"/>
      <c r="BM800" s="1156"/>
      <c r="BN800" s="1156"/>
      <c r="BO800" s="1156"/>
      <c r="BP800" s="1156"/>
      <c r="BQ800" s="1156"/>
      <c r="BR800" s="1156"/>
      <c r="BS800" s="1200"/>
      <c r="BT800" s="1156"/>
      <c r="BU800" s="1156"/>
      <c r="BV800" s="1156"/>
      <c r="BW800" s="1156"/>
      <c r="BX800" s="1156"/>
      <c r="BY800" s="1156"/>
      <c r="BZ800" s="1156"/>
      <c r="CA800" s="1156"/>
      <c r="CB800" s="1156"/>
      <c r="CC800" s="1156"/>
      <c r="CD800" s="1156"/>
      <c r="CE800" s="1156"/>
      <c r="CF800" s="1156"/>
      <c r="CG800" s="1156"/>
      <c r="CH800" s="1156"/>
      <c r="CI800" s="1156"/>
      <c r="CJ800" s="1156"/>
      <c r="CK800" s="1156"/>
      <c r="CL800" s="1156"/>
      <c r="CM800" s="1200"/>
      <c r="CN800" s="1200"/>
      <c r="CO800" s="1201"/>
      <c r="CQ800" s="2117"/>
    </row>
    <row r="801" spans="1:95" s="700" customFormat="1">
      <c r="A801" s="1137"/>
      <c r="B801" s="1155"/>
      <c r="C801" s="1131"/>
      <c r="D801" s="1131"/>
      <c r="E801" s="1132"/>
      <c r="F801" s="1150"/>
      <c r="G801" s="1149"/>
      <c r="H801" s="1135"/>
      <c r="I801" s="1156"/>
      <c r="J801" s="1156"/>
      <c r="K801" s="1156"/>
      <c r="L801" s="1156"/>
      <c r="M801" s="1156"/>
      <c r="N801" s="1156"/>
      <c r="O801" s="1156"/>
      <c r="P801" s="1156"/>
      <c r="Q801" s="1156"/>
      <c r="R801" s="1156"/>
      <c r="S801" s="1156"/>
      <c r="T801" s="1156"/>
      <c r="U801" s="1156"/>
      <c r="V801" s="1156"/>
      <c r="W801" s="1156"/>
      <c r="X801" s="1156"/>
      <c r="Y801" s="1156"/>
      <c r="Z801" s="1156"/>
      <c r="AA801" s="1156"/>
      <c r="AB801" s="1200"/>
      <c r="AC801" s="1200"/>
      <c r="AD801" s="1200"/>
      <c r="AE801" s="1200"/>
      <c r="AF801" s="1156"/>
      <c r="AG801" s="1156"/>
      <c r="AH801" s="1156"/>
      <c r="AI801" s="1156"/>
      <c r="AJ801" s="1156"/>
      <c r="AK801" s="1156"/>
      <c r="AL801" s="1156"/>
      <c r="AM801" s="1156"/>
      <c r="AN801" s="1156"/>
      <c r="AO801" s="1156"/>
      <c r="AP801" s="1156"/>
      <c r="AQ801" s="1156"/>
      <c r="AR801" s="1156"/>
      <c r="AS801" s="1156"/>
      <c r="AT801" s="1156"/>
      <c r="AU801" s="1156"/>
      <c r="AV801" s="1156"/>
      <c r="AW801" s="1156"/>
      <c r="AX801" s="1156"/>
      <c r="AY801" s="1156"/>
      <c r="AZ801" s="1156"/>
      <c r="BA801" s="1156"/>
      <c r="BB801" s="1156"/>
      <c r="BC801" s="1156"/>
      <c r="BD801" s="1156"/>
      <c r="BE801" s="1156"/>
      <c r="BF801" s="1156"/>
      <c r="BG801" s="1156"/>
      <c r="BH801" s="1156"/>
      <c r="BI801" s="1156"/>
      <c r="BJ801" s="1156"/>
      <c r="BK801" s="1156"/>
      <c r="BL801" s="1156"/>
      <c r="BM801" s="1156"/>
      <c r="BN801" s="1156"/>
      <c r="BO801" s="1156"/>
      <c r="BP801" s="1156"/>
      <c r="BQ801" s="1156"/>
      <c r="BR801" s="1156"/>
      <c r="BS801" s="1200"/>
      <c r="BT801" s="1156"/>
      <c r="BU801" s="1156"/>
      <c r="BV801" s="1156"/>
      <c r="BW801" s="1156"/>
      <c r="BX801" s="1156"/>
      <c r="BY801" s="1156"/>
      <c r="BZ801" s="1156"/>
      <c r="CA801" s="1156"/>
      <c r="CB801" s="1156"/>
      <c r="CC801" s="1156"/>
      <c r="CD801" s="1156"/>
      <c r="CE801" s="1156"/>
      <c r="CF801" s="1156"/>
      <c r="CG801" s="1156"/>
      <c r="CH801" s="1156"/>
      <c r="CI801" s="1156"/>
      <c r="CJ801" s="1156"/>
      <c r="CK801" s="1156"/>
      <c r="CL801" s="1156"/>
      <c r="CM801" s="1200"/>
      <c r="CN801" s="1200"/>
      <c r="CO801" s="1201"/>
      <c r="CQ801" s="2117"/>
    </row>
    <row r="802" spans="1:95" s="700" customFormat="1">
      <c r="A802" s="1137"/>
      <c r="B802" s="1155"/>
      <c r="C802" s="1131"/>
      <c r="D802" s="1131"/>
      <c r="E802" s="1132"/>
      <c r="F802" s="1150"/>
      <c r="G802" s="1149"/>
      <c r="H802" s="1135"/>
      <c r="I802" s="1156"/>
      <c r="J802" s="1156"/>
      <c r="K802" s="1156"/>
      <c r="L802" s="1156"/>
      <c r="M802" s="1156"/>
      <c r="N802" s="1156"/>
      <c r="O802" s="1156"/>
      <c r="P802" s="1156"/>
      <c r="Q802" s="1156"/>
      <c r="R802" s="1156"/>
      <c r="S802" s="1156"/>
      <c r="T802" s="1156"/>
      <c r="U802" s="1156"/>
      <c r="V802" s="1156"/>
      <c r="W802" s="1156"/>
      <c r="X802" s="1156"/>
      <c r="Y802" s="1156"/>
      <c r="Z802" s="1156"/>
      <c r="AA802" s="1156"/>
      <c r="AB802" s="1200"/>
      <c r="AC802" s="1200"/>
      <c r="AD802" s="1200"/>
      <c r="AE802" s="1200"/>
      <c r="AF802" s="1156"/>
      <c r="AG802" s="1156"/>
      <c r="AH802" s="1156"/>
      <c r="AI802" s="1156"/>
      <c r="AJ802" s="1156"/>
      <c r="AK802" s="1156"/>
      <c r="AL802" s="1156"/>
      <c r="AM802" s="1156"/>
      <c r="AN802" s="1156"/>
      <c r="AO802" s="1156"/>
      <c r="AP802" s="1156"/>
      <c r="AQ802" s="1156"/>
      <c r="AR802" s="1156"/>
      <c r="AS802" s="1156"/>
      <c r="AT802" s="1156"/>
      <c r="AU802" s="1156"/>
      <c r="AV802" s="1156"/>
      <c r="AW802" s="1156"/>
      <c r="AX802" s="1156"/>
      <c r="AY802" s="1156"/>
      <c r="AZ802" s="1156"/>
      <c r="BA802" s="1156"/>
      <c r="BB802" s="1156"/>
      <c r="BC802" s="1156"/>
      <c r="BD802" s="1156"/>
      <c r="BE802" s="1156"/>
      <c r="BF802" s="1156"/>
      <c r="BG802" s="1156"/>
      <c r="BH802" s="1156"/>
      <c r="BI802" s="1156"/>
      <c r="BJ802" s="1156"/>
      <c r="BK802" s="1156"/>
      <c r="BL802" s="1156"/>
      <c r="BM802" s="1156"/>
      <c r="BN802" s="1156"/>
      <c r="BO802" s="1156"/>
      <c r="BP802" s="1156"/>
      <c r="BQ802" s="1156"/>
      <c r="BR802" s="1156"/>
      <c r="BS802" s="1200"/>
      <c r="BT802" s="1156"/>
      <c r="BU802" s="1156"/>
      <c r="BV802" s="1156"/>
      <c r="BW802" s="1156"/>
      <c r="BX802" s="1156"/>
      <c r="BY802" s="1156"/>
      <c r="BZ802" s="1156"/>
      <c r="CA802" s="1156"/>
      <c r="CB802" s="1156"/>
      <c r="CC802" s="1156"/>
      <c r="CD802" s="1156"/>
      <c r="CE802" s="1156"/>
      <c r="CF802" s="1156"/>
      <c r="CG802" s="1156"/>
      <c r="CH802" s="1156"/>
      <c r="CI802" s="1156"/>
      <c r="CJ802" s="1156"/>
      <c r="CK802" s="1156"/>
      <c r="CL802" s="1156"/>
      <c r="CM802" s="1200"/>
      <c r="CN802" s="1200"/>
      <c r="CO802" s="1201"/>
      <c r="CQ802" s="2117"/>
    </row>
    <row r="803" spans="1:95" s="700" customFormat="1">
      <c r="A803" s="1137"/>
      <c r="B803" s="1155"/>
      <c r="C803" s="1131"/>
      <c r="D803" s="1131"/>
      <c r="E803" s="1132"/>
      <c r="F803" s="1150"/>
      <c r="G803" s="1149"/>
      <c r="H803" s="1135"/>
      <c r="I803" s="1156"/>
      <c r="J803" s="1156"/>
      <c r="K803" s="1156"/>
      <c r="L803" s="1156"/>
      <c r="M803" s="1156"/>
      <c r="N803" s="1156"/>
      <c r="O803" s="1156"/>
      <c r="P803" s="1156"/>
      <c r="Q803" s="1156"/>
      <c r="R803" s="1156"/>
      <c r="S803" s="1156"/>
      <c r="T803" s="1156"/>
      <c r="U803" s="1156"/>
      <c r="V803" s="1156"/>
      <c r="W803" s="1156"/>
      <c r="X803" s="1156"/>
      <c r="Y803" s="1156"/>
      <c r="Z803" s="1156"/>
      <c r="AA803" s="1156"/>
      <c r="AB803" s="1200"/>
      <c r="AC803" s="1200"/>
      <c r="AD803" s="1200"/>
      <c r="AE803" s="1200"/>
      <c r="AF803" s="1156"/>
      <c r="AG803" s="1156"/>
      <c r="AH803" s="1156"/>
      <c r="AI803" s="1156"/>
      <c r="AJ803" s="1156"/>
      <c r="AK803" s="1156"/>
      <c r="AL803" s="1156"/>
      <c r="AM803" s="1156"/>
      <c r="AN803" s="1156"/>
      <c r="AO803" s="1156"/>
      <c r="AP803" s="1156"/>
      <c r="AQ803" s="1156"/>
      <c r="AR803" s="1156"/>
      <c r="AS803" s="1156"/>
      <c r="AT803" s="1156"/>
      <c r="AU803" s="1156"/>
      <c r="AV803" s="1156"/>
      <c r="AW803" s="1156"/>
      <c r="AX803" s="1156"/>
      <c r="AY803" s="1156"/>
      <c r="AZ803" s="1156"/>
      <c r="BA803" s="1156"/>
      <c r="BB803" s="1156"/>
      <c r="BC803" s="1156"/>
      <c r="BD803" s="1156"/>
      <c r="BE803" s="1156"/>
      <c r="BF803" s="1156"/>
      <c r="BG803" s="1156"/>
      <c r="BH803" s="1156"/>
      <c r="BI803" s="1156"/>
      <c r="BJ803" s="1156"/>
      <c r="BK803" s="1156"/>
      <c r="BL803" s="1156"/>
      <c r="BM803" s="1156"/>
      <c r="BN803" s="1156"/>
      <c r="BO803" s="1156"/>
      <c r="BP803" s="1156"/>
      <c r="BQ803" s="1156"/>
      <c r="BR803" s="1156"/>
      <c r="BS803" s="1200"/>
      <c r="BT803" s="1156"/>
      <c r="BU803" s="1156"/>
      <c r="BV803" s="1156"/>
      <c r="BW803" s="1156"/>
      <c r="BX803" s="1156"/>
      <c r="BY803" s="1156"/>
      <c r="BZ803" s="1156"/>
      <c r="CA803" s="1156"/>
      <c r="CB803" s="1156"/>
      <c r="CC803" s="1156"/>
      <c r="CD803" s="1156"/>
      <c r="CE803" s="1156"/>
      <c r="CF803" s="1156"/>
      <c r="CG803" s="1156"/>
      <c r="CH803" s="1156"/>
      <c r="CI803" s="1156"/>
      <c r="CJ803" s="1156"/>
      <c r="CK803" s="1156"/>
      <c r="CL803" s="1156"/>
      <c r="CM803" s="1200"/>
      <c r="CN803" s="1200"/>
      <c r="CO803" s="1201"/>
      <c r="CQ803" s="2117"/>
    </row>
    <row r="804" spans="1:95" s="700" customFormat="1">
      <c r="A804" s="1137"/>
      <c r="B804" s="1155"/>
      <c r="C804" s="1131"/>
      <c r="D804" s="1131"/>
      <c r="E804" s="1132"/>
      <c r="F804" s="1150"/>
      <c r="G804" s="1149"/>
      <c r="H804" s="1135"/>
      <c r="I804" s="1156"/>
      <c r="J804" s="1156"/>
      <c r="K804" s="1156"/>
      <c r="L804" s="1156"/>
      <c r="M804" s="1156"/>
      <c r="N804" s="1156"/>
      <c r="O804" s="1156"/>
      <c r="P804" s="1156"/>
      <c r="Q804" s="1156"/>
      <c r="R804" s="1156"/>
      <c r="S804" s="1156"/>
      <c r="T804" s="1156"/>
      <c r="U804" s="1156"/>
      <c r="V804" s="1156"/>
      <c r="W804" s="1156"/>
      <c r="X804" s="1156"/>
      <c r="Y804" s="1156"/>
      <c r="Z804" s="1156"/>
      <c r="AA804" s="1156"/>
      <c r="AB804" s="1200"/>
      <c r="AC804" s="1200"/>
      <c r="AD804" s="1200"/>
      <c r="AE804" s="1200"/>
      <c r="AF804" s="1156"/>
      <c r="AG804" s="1156"/>
      <c r="AH804" s="1156"/>
      <c r="AI804" s="1156"/>
      <c r="AJ804" s="1156"/>
      <c r="AK804" s="1156"/>
      <c r="AL804" s="1156"/>
      <c r="AM804" s="1156"/>
      <c r="AN804" s="1156"/>
      <c r="AO804" s="1156"/>
      <c r="AP804" s="1156"/>
      <c r="AQ804" s="1156"/>
      <c r="AR804" s="1156"/>
      <c r="AS804" s="1156"/>
      <c r="AT804" s="1156"/>
      <c r="AU804" s="1156"/>
      <c r="AV804" s="1156"/>
      <c r="AW804" s="1156"/>
      <c r="AX804" s="1156"/>
      <c r="AY804" s="1156"/>
      <c r="AZ804" s="1156"/>
      <c r="BA804" s="1156"/>
      <c r="BB804" s="1156"/>
      <c r="BC804" s="1156"/>
      <c r="BD804" s="1156"/>
      <c r="BE804" s="1156"/>
      <c r="BF804" s="1156"/>
      <c r="BG804" s="1156"/>
      <c r="BH804" s="1156"/>
      <c r="BI804" s="1156"/>
      <c r="BJ804" s="1156"/>
      <c r="BK804" s="1156"/>
      <c r="BL804" s="1156"/>
      <c r="BM804" s="1156"/>
      <c r="BN804" s="1156"/>
      <c r="BO804" s="1156"/>
      <c r="BP804" s="1156"/>
      <c r="BQ804" s="1156"/>
      <c r="BR804" s="1156"/>
      <c r="BS804" s="1200"/>
      <c r="BT804" s="1156"/>
      <c r="BU804" s="1156"/>
      <c r="BV804" s="1156"/>
      <c r="BW804" s="1156"/>
      <c r="BX804" s="1156"/>
      <c r="BY804" s="1156"/>
      <c r="BZ804" s="1156"/>
      <c r="CA804" s="1156"/>
      <c r="CB804" s="1156"/>
      <c r="CC804" s="1156"/>
      <c r="CD804" s="1156"/>
      <c r="CE804" s="1156"/>
      <c r="CF804" s="1156"/>
      <c r="CG804" s="1156"/>
      <c r="CH804" s="1156"/>
      <c r="CI804" s="1156"/>
      <c r="CJ804" s="1156"/>
      <c r="CK804" s="1156"/>
      <c r="CL804" s="1156"/>
      <c r="CM804" s="1200"/>
      <c r="CN804" s="1200"/>
      <c r="CO804" s="1201"/>
      <c r="CQ804" s="2117"/>
    </row>
    <row r="805" spans="1:95" s="700" customFormat="1">
      <c r="A805" s="1137"/>
      <c r="B805" s="1155"/>
      <c r="C805" s="1131"/>
      <c r="D805" s="1131"/>
      <c r="E805" s="1132"/>
      <c r="F805" s="1150"/>
      <c r="G805" s="1149"/>
      <c r="H805" s="1135"/>
      <c r="I805" s="1156"/>
      <c r="J805" s="1156"/>
      <c r="K805" s="1156"/>
      <c r="L805" s="1156"/>
      <c r="M805" s="1156"/>
      <c r="N805" s="1156"/>
      <c r="O805" s="1156"/>
      <c r="P805" s="1156"/>
      <c r="Q805" s="1156"/>
      <c r="R805" s="1156"/>
      <c r="S805" s="1156"/>
      <c r="T805" s="1156"/>
      <c r="U805" s="1156"/>
      <c r="V805" s="1156"/>
      <c r="W805" s="1156"/>
      <c r="X805" s="1156"/>
      <c r="Y805" s="1156"/>
      <c r="Z805" s="1156"/>
      <c r="AA805" s="1156"/>
      <c r="AB805" s="1200"/>
      <c r="AC805" s="1200"/>
      <c r="AD805" s="1200"/>
      <c r="AE805" s="1200"/>
      <c r="AF805" s="1156"/>
      <c r="AG805" s="1156"/>
      <c r="AH805" s="1156"/>
      <c r="AI805" s="1156"/>
      <c r="AJ805" s="1156"/>
      <c r="AK805" s="1156"/>
      <c r="AL805" s="1156"/>
      <c r="AM805" s="1156"/>
      <c r="AN805" s="1156"/>
      <c r="AO805" s="1156"/>
      <c r="AP805" s="1156"/>
      <c r="AQ805" s="1156"/>
      <c r="AR805" s="1156"/>
      <c r="AS805" s="1156"/>
      <c r="AT805" s="1156"/>
      <c r="AU805" s="1156"/>
      <c r="AV805" s="1156"/>
      <c r="AW805" s="1156"/>
      <c r="AX805" s="1156"/>
      <c r="AY805" s="1156"/>
      <c r="AZ805" s="1156"/>
      <c r="BA805" s="1156"/>
      <c r="BB805" s="1156"/>
      <c r="BC805" s="1156"/>
      <c r="BD805" s="1156"/>
      <c r="BE805" s="1156"/>
      <c r="BF805" s="1156"/>
      <c r="BG805" s="1156"/>
      <c r="BH805" s="1156"/>
      <c r="BI805" s="1156"/>
      <c r="BJ805" s="1156"/>
      <c r="BK805" s="1156"/>
      <c r="BL805" s="1156"/>
      <c r="BM805" s="1156"/>
      <c r="BN805" s="1156"/>
      <c r="BO805" s="1156"/>
      <c r="BP805" s="1156"/>
      <c r="BQ805" s="1156"/>
      <c r="BR805" s="1156"/>
      <c r="BS805" s="1200"/>
      <c r="BT805" s="1156"/>
      <c r="BU805" s="1156"/>
      <c r="BV805" s="1156"/>
      <c r="BW805" s="1156"/>
      <c r="BX805" s="1156"/>
      <c r="BY805" s="1156"/>
      <c r="BZ805" s="1156"/>
      <c r="CA805" s="1156"/>
      <c r="CB805" s="1156"/>
      <c r="CC805" s="1156"/>
      <c r="CD805" s="1156"/>
      <c r="CE805" s="1156"/>
      <c r="CF805" s="1156"/>
      <c r="CG805" s="1156"/>
      <c r="CH805" s="1156"/>
      <c r="CI805" s="1156"/>
      <c r="CJ805" s="1156"/>
      <c r="CK805" s="1156"/>
      <c r="CL805" s="1156"/>
      <c r="CM805" s="1200"/>
      <c r="CN805" s="1200"/>
      <c r="CO805" s="1201"/>
      <c r="CQ805" s="2117"/>
    </row>
    <row r="806" spans="1:95" s="700" customFormat="1">
      <c r="A806" s="1137"/>
      <c r="B806" s="1155"/>
      <c r="C806" s="1131"/>
      <c r="D806" s="1131"/>
      <c r="E806" s="1132"/>
      <c r="F806" s="1150"/>
      <c r="G806" s="1149"/>
      <c r="H806" s="1135"/>
      <c r="I806" s="1156"/>
      <c r="J806" s="1156"/>
      <c r="K806" s="1156"/>
      <c r="L806" s="1156"/>
      <c r="M806" s="1156"/>
      <c r="N806" s="1156"/>
      <c r="O806" s="1156"/>
      <c r="P806" s="1156"/>
      <c r="Q806" s="1156"/>
      <c r="R806" s="1156"/>
      <c r="S806" s="1156"/>
      <c r="T806" s="1156"/>
      <c r="U806" s="1156"/>
      <c r="V806" s="1156"/>
      <c r="W806" s="1156"/>
      <c r="X806" s="1156"/>
      <c r="Y806" s="1156"/>
      <c r="Z806" s="1156"/>
      <c r="AA806" s="1156"/>
      <c r="AB806" s="1200"/>
      <c r="AC806" s="1200"/>
      <c r="AD806" s="1200"/>
      <c r="AE806" s="1200"/>
      <c r="AF806" s="1156"/>
      <c r="AG806" s="1156"/>
      <c r="AH806" s="1156"/>
      <c r="AI806" s="1156"/>
      <c r="AJ806" s="1156"/>
      <c r="AK806" s="1156"/>
      <c r="AL806" s="1156"/>
      <c r="AM806" s="1156"/>
      <c r="AN806" s="1156"/>
      <c r="AO806" s="1156"/>
      <c r="AP806" s="1156"/>
      <c r="AQ806" s="1156"/>
      <c r="AR806" s="1156"/>
      <c r="AS806" s="1156"/>
      <c r="AT806" s="1156"/>
      <c r="AU806" s="1156"/>
      <c r="AV806" s="1156"/>
      <c r="AW806" s="1156"/>
      <c r="AX806" s="1156"/>
      <c r="AY806" s="1156"/>
      <c r="AZ806" s="1156"/>
      <c r="BA806" s="1156"/>
      <c r="BB806" s="1156"/>
      <c r="BC806" s="1156"/>
      <c r="BD806" s="1156"/>
      <c r="BE806" s="1156"/>
      <c r="BF806" s="1156"/>
      <c r="BG806" s="1156"/>
      <c r="BH806" s="1156"/>
      <c r="BI806" s="1156"/>
      <c r="BJ806" s="1156"/>
      <c r="BK806" s="1156"/>
      <c r="BL806" s="1156"/>
      <c r="BM806" s="1156"/>
      <c r="BN806" s="1156"/>
      <c r="BO806" s="1156"/>
      <c r="BP806" s="1156"/>
      <c r="BQ806" s="1156"/>
      <c r="BR806" s="1156"/>
      <c r="BS806" s="1200"/>
      <c r="BT806" s="1156"/>
      <c r="BU806" s="1156"/>
      <c r="BV806" s="1156"/>
      <c r="BW806" s="1156"/>
      <c r="BX806" s="1156"/>
      <c r="BY806" s="1156"/>
      <c r="BZ806" s="1156"/>
      <c r="CA806" s="1156"/>
      <c r="CB806" s="1156"/>
      <c r="CC806" s="1156"/>
      <c r="CD806" s="1156"/>
      <c r="CE806" s="1156"/>
      <c r="CF806" s="1156"/>
      <c r="CG806" s="1156"/>
      <c r="CH806" s="1156"/>
      <c r="CI806" s="1156"/>
      <c r="CJ806" s="1156"/>
      <c r="CK806" s="1156"/>
      <c r="CL806" s="1156"/>
      <c r="CM806" s="1200"/>
      <c r="CN806" s="1200"/>
      <c r="CO806" s="1201"/>
      <c r="CQ806" s="2117"/>
    </row>
    <row r="807" spans="1:95" s="700" customFormat="1">
      <c r="A807" s="1137"/>
      <c r="B807" s="1155"/>
      <c r="C807" s="1131"/>
      <c r="D807" s="1131"/>
      <c r="E807" s="1132"/>
      <c r="F807" s="1150"/>
      <c r="G807" s="1149"/>
      <c r="H807" s="1135"/>
      <c r="I807" s="1156"/>
      <c r="J807" s="1156"/>
      <c r="K807" s="1156"/>
      <c r="L807" s="1156"/>
      <c r="M807" s="1156"/>
      <c r="N807" s="1156"/>
      <c r="O807" s="1156"/>
      <c r="P807" s="1156"/>
      <c r="Q807" s="1156"/>
      <c r="R807" s="1156"/>
      <c r="S807" s="1156"/>
      <c r="T807" s="1156"/>
      <c r="U807" s="1156"/>
      <c r="V807" s="1156"/>
      <c r="W807" s="1156"/>
      <c r="X807" s="1156"/>
      <c r="Y807" s="1156"/>
      <c r="Z807" s="1156"/>
      <c r="AA807" s="1156"/>
      <c r="AB807" s="1200"/>
      <c r="AC807" s="1200"/>
      <c r="AD807" s="1200"/>
      <c r="AE807" s="1200"/>
      <c r="AF807" s="1156"/>
      <c r="AG807" s="1156"/>
      <c r="AH807" s="1156"/>
      <c r="AI807" s="1156"/>
      <c r="AJ807" s="1156"/>
      <c r="AK807" s="1156"/>
      <c r="AL807" s="1156"/>
      <c r="AM807" s="1156"/>
      <c r="AN807" s="1156"/>
      <c r="AO807" s="1156"/>
      <c r="AP807" s="1156"/>
      <c r="AQ807" s="1156"/>
      <c r="AR807" s="1156"/>
      <c r="AS807" s="1156"/>
      <c r="AT807" s="1156"/>
      <c r="AU807" s="1156"/>
      <c r="AV807" s="1156"/>
      <c r="AW807" s="1156"/>
      <c r="AX807" s="1156"/>
      <c r="AY807" s="1156"/>
      <c r="AZ807" s="1156"/>
      <c r="BA807" s="1156"/>
      <c r="BB807" s="1156"/>
      <c r="BC807" s="1156"/>
      <c r="BD807" s="1156"/>
      <c r="BE807" s="1156"/>
      <c r="BF807" s="1156"/>
      <c r="BG807" s="1156"/>
      <c r="BH807" s="1156"/>
      <c r="BI807" s="1156"/>
      <c r="BJ807" s="1156"/>
      <c r="BK807" s="1156"/>
      <c r="BL807" s="1156"/>
      <c r="BM807" s="1156"/>
      <c r="BN807" s="1156"/>
      <c r="BO807" s="1156"/>
      <c r="BP807" s="1156"/>
      <c r="BQ807" s="1156"/>
      <c r="BR807" s="1156"/>
      <c r="BS807" s="1200"/>
      <c r="BT807" s="1156"/>
      <c r="BU807" s="1156"/>
      <c r="BV807" s="1156"/>
      <c r="BW807" s="1156"/>
      <c r="BX807" s="1156"/>
      <c r="BY807" s="1156"/>
      <c r="BZ807" s="1156"/>
      <c r="CA807" s="1156"/>
      <c r="CB807" s="1156"/>
      <c r="CC807" s="1156"/>
      <c r="CD807" s="1156"/>
      <c r="CE807" s="1156"/>
      <c r="CF807" s="1156"/>
      <c r="CG807" s="1156"/>
      <c r="CH807" s="1156"/>
      <c r="CI807" s="1156"/>
      <c r="CJ807" s="1156"/>
      <c r="CK807" s="1156"/>
      <c r="CL807" s="1156"/>
      <c r="CM807" s="1200"/>
      <c r="CN807" s="1200"/>
      <c r="CO807" s="1201"/>
      <c r="CQ807" s="2117"/>
    </row>
    <row r="808" spans="1:95" s="700" customFormat="1">
      <c r="A808" s="1137"/>
      <c r="B808" s="1155"/>
      <c r="C808" s="1131"/>
      <c r="D808" s="1131"/>
      <c r="E808" s="1132"/>
      <c r="F808" s="1150"/>
      <c r="G808" s="1149"/>
      <c r="H808" s="1135"/>
      <c r="I808" s="1156"/>
      <c r="J808" s="1156"/>
      <c r="K808" s="1156"/>
      <c r="L808" s="1156"/>
      <c r="M808" s="1156"/>
      <c r="N808" s="1156"/>
      <c r="O808" s="1156"/>
      <c r="P808" s="1156"/>
      <c r="Q808" s="1156"/>
      <c r="R808" s="1156"/>
      <c r="S808" s="1156"/>
      <c r="T808" s="1156"/>
      <c r="U808" s="1156"/>
      <c r="V808" s="1156"/>
      <c r="W808" s="1156"/>
      <c r="X808" s="1156"/>
      <c r="Y808" s="1156"/>
      <c r="Z808" s="1156"/>
      <c r="AA808" s="1156"/>
      <c r="AB808" s="1200"/>
      <c r="AC808" s="1200"/>
      <c r="AD808" s="1200"/>
      <c r="AE808" s="1200"/>
      <c r="AF808" s="1156"/>
      <c r="AG808" s="1156"/>
      <c r="AH808" s="1156"/>
      <c r="AI808" s="1156"/>
      <c r="AJ808" s="1156"/>
      <c r="AK808" s="1156"/>
      <c r="AL808" s="1156"/>
      <c r="AM808" s="1156"/>
      <c r="AN808" s="1156"/>
      <c r="AO808" s="1156"/>
      <c r="AP808" s="1156"/>
      <c r="AQ808" s="1156"/>
      <c r="AR808" s="1156"/>
      <c r="AS808" s="1156"/>
      <c r="AT808" s="1156"/>
      <c r="AU808" s="1156"/>
      <c r="AV808" s="1156"/>
      <c r="AW808" s="1156"/>
      <c r="AX808" s="1156"/>
      <c r="AY808" s="1156"/>
      <c r="AZ808" s="1156"/>
      <c r="BA808" s="1156"/>
      <c r="BB808" s="1156"/>
      <c r="BC808" s="1156"/>
      <c r="BD808" s="1156"/>
      <c r="BE808" s="1156"/>
      <c r="BF808" s="1156"/>
      <c r="BG808" s="1156"/>
      <c r="BH808" s="1156"/>
      <c r="BI808" s="1156"/>
      <c r="BJ808" s="1156"/>
      <c r="BK808" s="1156"/>
      <c r="BL808" s="1156"/>
      <c r="BM808" s="1156"/>
      <c r="BN808" s="1156"/>
      <c r="BO808" s="1156"/>
      <c r="BP808" s="1156"/>
      <c r="BQ808" s="1156"/>
      <c r="BR808" s="1156"/>
      <c r="BS808" s="1200"/>
      <c r="BT808" s="1156"/>
      <c r="BU808" s="1156"/>
      <c r="BV808" s="1156"/>
      <c r="BW808" s="1156"/>
      <c r="BX808" s="1156"/>
      <c r="BY808" s="1156"/>
      <c r="BZ808" s="1156"/>
      <c r="CA808" s="1156"/>
      <c r="CB808" s="1156"/>
      <c r="CC808" s="1156"/>
      <c r="CD808" s="1156"/>
      <c r="CE808" s="1156"/>
      <c r="CF808" s="1156"/>
      <c r="CG808" s="1156"/>
      <c r="CH808" s="1156"/>
      <c r="CI808" s="1156"/>
      <c r="CJ808" s="1156"/>
      <c r="CK808" s="1156"/>
      <c r="CL808" s="1156"/>
      <c r="CM808" s="1200"/>
      <c r="CN808" s="1200"/>
      <c r="CO808" s="1201"/>
      <c r="CQ808" s="2117"/>
    </row>
    <row r="809" spans="1:95" s="700" customFormat="1">
      <c r="A809" s="1137"/>
      <c r="B809" s="1155"/>
      <c r="C809" s="1131"/>
      <c r="D809" s="1131"/>
      <c r="E809" s="1132"/>
      <c r="F809" s="1150"/>
      <c r="G809" s="1149"/>
      <c r="H809" s="1135"/>
      <c r="I809" s="1156"/>
      <c r="J809" s="1156"/>
      <c r="K809" s="1156"/>
      <c r="L809" s="1156"/>
      <c r="M809" s="1156"/>
      <c r="N809" s="1156"/>
      <c r="O809" s="1156"/>
      <c r="P809" s="1156"/>
      <c r="Q809" s="1156"/>
      <c r="R809" s="1156"/>
      <c r="S809" s="1156"/>
      <c r="T809" s="1156"/>
      <c r="U809" s="1156"/>
      <c r="V809" s="1156"/>
      <c r="W809" s="1156"/>
      <c r="X809" s="1156"/>
      <c r="Y809" s="1156"/>
      <c r="Z809" s="1156"/>
      <c r="AA809" s="1156"/>
      <c r="AB809" s="1200"/>
      <c r="AC809" s="1200"/>
      <c r="AD809" s="1200"/>
      <c r="AE809" s="1200"/>
      <c r="AF809" s="1156"/>
      <c r="AG809" s="1156"/>
      <c r="AH809" s="1156"/>
      <c r="AI809" s="1156"/>
      <c r="AJ809" s="1156"/>
      <c r="AK809" s="1156"/>
      <c r="AL809" s="1156"/>
      <c r="AM809" s="1156"/>
      <c r="AN809" s="1156"/>
      <c r="AO809" s="1156"/>
      <c r="AP809" s="1156"/>
      <c r="AQ809" s="1156"/>
      <c r="AR809" s="1156"/>
      <c r="AS809" s="1156"/>
      <c r="AT809" s="1156"/>
      <c r="AU809" s="1156"/>
      <c r="AV809" s="1156"/>
      <c r="AW809" s="1156"/>
      <c r="AX809" s="1156"/>
      <c r="AY809" s="1156"/>
      <c r="AZ809" s="1156"/>
      <c r="BA809" s="1156"/>
      <c r="BB809" s="1156"/>
      <c r="BC809" s="1156"/>
      <c r="BD809" s="1156"/>
      <c r="BE809" s="1156"/>
      <c r="BF809" s="1156"/>
      <c r="BG809" s="1156"/>
      <c r="BH809" s="1156"/>
      <c r="BI809" s="1156"/>
      <c r="BJ809" s="1156"/>
      <c r="BK809" s="1156"/>
      <c r="BL809" s="1156"/>
      <c r="BM809" s="1156"/>
      <c r="BN809" s="1156"/>
      <c r="BO809" s="1156"/>
      <c r="BP809" s="1156"/>
      <c r="BQ809" s="1156"/>
      <c r="BR809" s="1156"/>
      <c r="BS809" s="1200"/>
      <c r="BT809" s="1156"/>
      <c r="BU809" s="1156"/>
      <c r="BV809" s="1156"/>
      <c r="BW809" s="1156"/>
      <c r="BX809" s="1156"/>
      <c r="BY809" s="1156"/>
      <c r="BZ809" s="1156"/>
      <c r="CA809" s="1156"/>
      <c r="CB809" s="1156"/>
      <c r="CC809" s="1156"/>
      <c r="CD809" s="1156"/>
      <c r="CE809" s="1156"/>
      <c r="CF809" s="1156"/>
      <c r="CG809" s="1156"/>
      <c r="CH809" s="1156"/>
      <c r="CI809" s="1156"/>
      <c r="CJ809" s="1156"/>
      <c r="CK809" s="1156"/>
      <c r="CL809" s="1156"/>
      <c r="CM809" s="1200"/>
      <c r="CN809" s="1200"/>
      <c r="CO809" s="1201"/>
      <c r="CQ809" s="2117"/>
    </row>
    <row r="810" spans="1:95" s="700" customFormat="1">
      <c r="A810" s="1137"/>
      <c r="B810" s="1155"/>
      <c r="C810" s="1131"/>
      <c r="D810" s="1131"/>
      <c r="E810" s="1132"/>
      <c r="F810" s="1150"/>
      <c r="G810" s="1149"/>
      <c r="H810" s="1135"/>
      <c r="I810" s="1156"/>
      <c r="J810" s="1156"/>
      <c r="K810" s="1156"/>
      <c r="L810" s="1156"/>
      <c r="M810" s="1156"/>
      <c r="N810" s="1156"/>
      <c r="O810" s="1156"/>
      <c r="P810" s="1156"/>
      <c r="Q810" s="1156"/>
      <c r="R810" s="1156"/>
      <c r="S810" s="1156"/>
      <c r="T810" s="1156"/>
      <c r="U810" s="1156"/>
      <c r="V810" s="1156"/>
      <c r="W810" s="1156"/>
      <c r="X810" s="1156"/>
      <c r="Y810" s="1156"/>
      <c r="Z810" s="1156"/>
      <c r="AA810" s="1156"/>
      <c r="AB810" s="1200"/>
      <c r="AC810" s="1200"/>
      <c r="AD810" s="1200"/>
      <c r="AE810" s="1200"/>
      <c r="AF810" s="1156"/>
      <c r="AG810" s="1156"/>
      <c r="AH810" s="1156"/>
      <c r="AI810" s="1156"/>
      <c r="AJ810" s="1156"/>
      <c r="AK810" s="1156"/>
      <c r="AL810" s="1156"/>
      <c r="AM810" s="1156"/>
      <c r="AN810" s="1156"/>
      <c r="AO810" s="1156"/>
      <c r="AP810" s="1156"/>
      <c r="AQ810" s="1156"/>
      <c r="AR810" s="1156"/>
      <c r="AS810" s="1156"/>
      <c r="AT810" s="1156"/>
      <c r="AU810" s="1156"/>
      <c r="AV810" s="1156"/>
      <c r="AW810" s="1156"/>
      <c r="AX810" s="1156"/>
      <c r="AY810" s="1156"/>
      <c r="AZ810" s="1156"/>
      <c r="BA810" s="1156"/>
      <c r="BB810" s="1156"/>
      <c r="BC810" s="1156"/>
      <c r="BD810" s="1156"/>
      <c r="BE810" s="1156"/>
      <c r="BF810" s="1156"/>
      <c r="BG810" s="1156"/>
      <c r="BH810" s="1156"/>
      <c r="BI810" s="1156"/>
      <c r="BJ810" s="1156"/>
      <c r="BK810" s="1156"/>
      <c r="BL810" s="1156"/>
      <c r="BM810" s="1156"/>
      <c r="BN810" s="1156"/>
      <c r="BO810" s="1156"/>
      <c r="BP810" s="1156"/>
      <c r="BQ810" s="1156"/>
      <c r="BR810" s="1156"/>
      <c r="BS810" s="1200"/>
      <c r="BT810" s="1156"/>
      <c r="BU810" s="1156"/>
      <c r="BV810" s="1156"/>
      <c r="BW810" s="1156"/>
      <c r="BX810" s="1156"/>
      <c r="BY810" s="1156"/>
      <c r="BZ810" s="1156"/>
      <c r="CA810" s="1156"/>
      <c r="CB810" s="1156"/>
      <c r="CC810" s="1156"/>
      <c r="CD810" s="1156"/>
      <c r="CE810" s="1156"/>
      <c r="CF810" s="1156"/>
      <c r="CG810" s="1156"/>
      <c r="CH810" s="1156"/>
      <c r="CI810" s="1156"/>
      <c r="CJ810" s="1156"/>
      <c r="CK810" s="1156"/>
      <c r="CL810" s="1156"/>
      <c r="CM810" s="1200"/>
      <c r="CN810" s="1200"/>
      <c r="CO810" s="1201"/>
      <c r="CQ810" s="2117"/>
    </row>
    <row r="811" spans="1:95" s="700" customFormat="1">
      <c r="A811" s="1137"/>
      <c r="B811" s="1155"/>
      <c r="C811" s="1131"/>
      <c r="D811" s="1131"/>
      <c r="E811" s="1132"/>
      <c r="F811" s="1150"/>
      <c r="G811" s="1149"/>
      <c r="H811" s="1135"/>
      <c r="I811" s="1156"/>
      <c r="J811" s="1156"/>
      <c r="K811" s="1156"/>
      <c r="L811" s="1156"/>
      <c r="M811" s="1156"/>
      <c r="N811" s="1156"/>
      <c r="O811" s="1156"/>
      <c r="P811" s="1156"/>
      <c r="Q811" s="1156"/>
      <c r="R811" s="1156"/>
      <c r="S811" s="1156"/>
      <c r="T811" s="1156"/>
      <c r="U811" s="1156"/>
      <c r="V811" s="1156"/>
      <c r="W811" s="1156"/>
      <c r="X811" s="1156"/>
      <c r="Y811" s="1156"/>
      <c r="Z811" s="1156"/>
      <c r="AA811" s="1156"/>
      <c r="AB811" s="1200"/>
      <c r="AC811" s="1200"/>
      <c r="AD811" s="1200"/>
      <c r="AE811" s="1200"/>
      <c r="AF811" s="1156"/>
      <c r="AG811" s="1156"/>
      <c r="AH811" s="1156"/>
      <c r="AI811" s="1156"/>
      <c r="AJ811" s="1156"/>
      <c r="AK811" s="1156"/>
      <c r="AL811" s="1156"/>
      <c r="AM811" s="1156"/>
      <c r="AN811" s="1156"/>
      <c r="AO811" s="1156"/>
      <c r="AP811" s="1156"/>
      <c r="AQ811" s="1156"/>
      <c r="AR811" s="1156"/>
      <c r="AS811" s="1156"/>
      <c r="AT811" s="1156"/>
      <c r="AU811" s="1156"/>
      <c r="AV811" s="1156"/>
      <c r="AW811" s="1156"/>
      <c r="AX811" s="1156"/>
      <c r="AY811" s="1156"/>
      <c r="AZ811" s="1156"/>
      <c r="BA811" s="1156"/>
      <c r="BB811" s="1156"/>
      <c r="BC811" s="1156"/>
      <c r="BD811" s="1156"/>
      <c r="BE811" s="1156"/>
      <c r="BF811" s="1156"/>
      <c r="BG811" s="1156"/>
      <c r="BH811" s="1156"/>
      <c r="BI811" s="1156"/>
      <c r="BJ811" s="1156"/>
      <c r="BK811" s="1156"/>
      <c r="BL811" s="1156"/>
      <c r="BM811" s="1156"/>
      <c r="BN811" s="1156"/>
      <c r="BO811" s="1156"/>
      <c r="BP811" s="1156"/>
      <c r="BQ811" s="1156"/>
      <c r="BR811" s="1156"/>
      <c r="BS811" s="1200"/>
      <c r="BT811" s="1156"/>
      <c r="BU811" s="1156"/>
      <c r="BV811" s="1156"/>
      <c r="BW811" s="1156"/>
      <c r="BX811" s="1156"/>
      <c r="BY811" s="1156"/>
      <c r="BZ811" s="1156"/>
      <c r="CA811" s="1156"/>
      <c r="CB811" s="1156"/>
      <c r="CC811" s="1156"/>
      <c r="CD811" s="1156"/>
      <c r="CE811" s="1156"/>
      <c r="CF811" s="1156"/>
      <c r="CG811" s="1156"/>
      <c r="CH811" s="1156"/>
      <c r="CI811" s="1156"/>
      <c r="CJ811" s="1156"/>
      <c r="CK811" s="1156"/>
      <c r="CL811" s="1156"/>
      <c r="CM811" s="1200"/>
      <c r="CN811" s="1200"/>
      <c r="CO811" s="1201"/>
      <c r="CQ811" s="2117"/>
    </row>
    <row r="812" spans="1:95" s="700" customFormat="1">
      <c r="A812" s="1137"/>
      <c r="B812" s="1155"/>
      <c r="C812" s="1131"/>
      <c r="D812" s="1131"/>
      <c r="E812" s="1132"/>
      <c r="F812" s="1150"/>
      <c r="G812" s="1149"/>
      <c r="H812" s="1135"/>
      <c r="I812" s="1156"/>
      <c r="J812" s="1156"/>
      <c r="K812" s="1156"/>
      <c r="L812" s="1156"/>
      <c r="M812" s="1156"/>
      <c r="N812" s="1156"/>
      <c r="O812" s="1156"/>
      <c r="P812" s="1156"/>
      <c r="Q812" s="1156"/>
      <c r="R812" s="1156"/>
      <c r="S812" s="1156"/>
      <c r="T812" s="1156"/>
      <c r="U812" s="1156"/>
      <c r="V812" s="1156"/>
      <c r="W812" s="1156"/>
      <c r="X812" s="1156"/>
      <c r="Y812" s="1156"/>
      <c r="Z812" s="1156"/>
      <c r="AA812" s="1156"/>
      <c r="AB812" s="1200"/>
      <c r="AC812" s="1200"/>
      <c r="AD812" s="1200"/>
      <c r="AE812" s="1200"/>
      <c r="AF812" s="1156"/>
      <c r="AG812" s="1156"/>
      <c r="AH812" s="1156"/>
      <c r="AI812" s="1156"/>
      <c r="AJ812" s="1156"/>
      <c r="AK812" s="1156"/>
      <c r="AL812" s="1156"/>
      <c r="AM812" s="1156"/>
      <c r="AN812" s="1156"/>
      <c r="AO812" s="1156"/>
      <c r="AP812" s="1156"/>
      <c r="AQ812" s="1156"/>
      <c r="AR812" s="1156"/>
      <c r="AS812" s="1156"/>
      <c r="AT812" s="1156"/>
      <c r="AU812" s="1156"/>
      <c r="AV812" s="1156"/>
      <c r="AW812" s="1156"/>
      <c r="AX812" s="1156"/>
      <c r="AY812" s="1156"/>
      <c r="AZ812" s="1156"/>
      <c r="BA812" s="1156"/>
      <c r="BB812" s="1156"/>
      <c r="BC812" s="1156"/>
      <c r="BD812" s="1156"/>
      <c r="BE812" s="1156"/>
      <c r="BF812" s="1156"/>
      <c r="BG812" s="1156"/>
      <c r="BH812" s="1156"/>
      <c r="BI812" s="1156"/>
      <c r="BJ812" s="1156"/>
      <c r="BK812" s="1156"/>
      <c r="BL812" s="1156"/>
      <c r="BM812" s="1156"/>
      <c r="BN812" s="1156"/>
      <c r="BO812" s="1156"/>
      <c r="BP812" s="1156"/>
      <c r="BQ812" s="1156"/>
      <c r="BR812" s="1156"/>
      <c r="BS812" s="1200"/>
      <c r="BT812" s="1156"/>
      <c r="BU812" s="1156"/>
      <c r="BV812" s="1156"/>
      <c r="BW812" s="1156"/>
      <c r="BX812" s="1156"/>
      <c r="BY812" s="1156"/>
      <c r="BZ812" s="1156"/>
      <c r="CA812" s="1156"/>
      <c r="CB812" s="1156"/>
      <c r="CC812" s="1156"/>
      <c r="CD812" s="1156"/>
      <c r="CE812" s="1156"/>
      <c r="CF812" s="1156"/>
      <c r="CG812" s="1156"/>
      <c r="CH812" s="1156"/>
      <c r="CI812" s="1156"/>
      <c r="CJ812" s="1156"/>
      <c r="CK812" s="1156"/>
      <c r="CL812" s="1156"/>
      <c r="CM812" s="1200"/>
      <c r="CN812" s="1200"/>
      <c r="CO812" s="1201"/>
      <c r="CQ812" s="2117"/>
    </row>
    <row r="813" spans="1:95" s="700" customFormat="1">
      <c r="A813" s="1137"/>
      <c r="B813" s="1155"/>
      <c r="C813" s="1131"/>
      <c r="D813" s="1131"/>
      <c r="E813" s="1132"/>
      <c r="F813" s="1150"/>
      <c r="G813" s="1149"/>
      <c r="H813" s="1135"/>
      <c r="I813" s="1156"/>
      <c r="J813" s="1156"/>
      <c r="K813" s="1156"/>
      <c r="L813" s="1156"/>
      <c r="M813" s="1156"/>
      <c r="N813" s="1156"/>
      <c r="O813" s="1156"/>
      <c r="P813" s="1156"/>
      <c r="Q813" s="1156"/>
      <c r="R813" s="1156"/>
      <c r="S813" s="1156"/>
      <c r="T813" s="1156"/>
      <c r="U813" s="1156"/>
      <c r="V813" s="1156"/>
      <c r="W813" s="1156"/>
      <c r="X813" s="1156"/>
      <c r="Y813" s="1156"/>
      <c r="Z813" s="1156"/>
      <c r="AA813" s="1156"/>
      <c r="AB813" s="1200"/>
      <c r="AC813" s="1200"/>
      <c r="AD813" s="1200"/>
      <c r="AE813" s="1200"/>
      <c r="AF813" s="1156"/>
      <c r="AG813" s="1156"/>
      <c r="AH813" s="1156"/>
      <c r="AI813" s="1156"/>
      <c r="AJ813" s="1156"/>
      <c r="AK813" s="1156"/>
      <c r="AL813" s="1156"/>
      <c r="AM813" s="1156"/>
      <c r="AN813" s="1156"/>
      <c r="AO813" s="1156"/>
      <c r="AP813" s="1156"/>
      <c r="AQ813" s="1156"/>
      <c r="AR813" s="1156"/>
      <c r="AS813" s="1156"/>
      <c r="AT813" s="1156"/>
      <c r="AU813" s="1156"/>
      <c r="AV813" s="1156"/>
      <c r="AW813" s="1156"/>
      <c r="AX813" s="1156"/>
      <c r="AY813" s="1156"/>
      <c r="AZ813" s="1156"/>
      <c r="BA813" s="1156"/>
      <c r="BB813" s="1156"/>
      <c r="BC813" s="1156"/>
      <c r="BD813" s="1156"/>
      <c r="BE813" s="1156"/>
      <c r="BF813" s="1156"/>
      <c r="BG813" s="1156"/>
      <c r="BH813" s="1156"/>
      <c r="BI813" s="1156"/>
      <c r="BJ813" s="1156"/>
      <c r="BK813" s="1156"/>
      <c r="BL813" s="1156"/>
      <c r="BM813" s="1156"/>
      <c r="BN813" s="1156"/>
      <c r="BO813" s="1156"/>
      <c r="BP813" s="1156"/>
      <c r="BQ813" s="1156"/>
      <c r="BR813" s="1156"/>
      <c r="BS813" s="1200"/>
      <c r="BT813" s="1156"/>
      <c r="BU813" s="1156"/>
      <c r="BV813" s="1156"/>
      <c r="BW813" s="1156"/>
      <c r="BX813" s="1156"/>
      <c r="BY813" s="1156"/>
      <c r="BZ813" s="1156"/>
      <c r="CA813" s="1156"/>
      <c r="CB813" s="1156"/>
      <c r="CC813" s="1156"/>
      <c r="CD813" s="1156"/>
      <c r="CE813" s="1156"/>
      <c r="CF813" s="1156"/>
      <c r="CG813" s="1156"/>
      <c r="CH813" s="1156"/>
      <c r="CI813" s="1156"/>
      <c r="CJ813" s="1156"/>
      <c r="CK813" s="1156"/>
      <c r="CL813" s="1156"/>
      <c r="CM813" s="1200"/>
      <c r="CN813" s="1200"/>
      <c r="CO813" s="1201"/>
      <c r="CQ813" s="2117"/>
    </row>
    <row r="814" spans="1:95" s="700" customFormat="1">
      <c r="A814" s="1137"/>
      <c r="B814" s="1155"/>
      <c r="C814" s="1131"/>
      <c r="D814" s="1131"/>
      <c r="E814" s="1132"/>
      <c r="F814" s="1150"/>
      <c r="G814" s="1149"/>
      <c r="H814" s="1135"/>
      <c r="I814" s="1156"/>
      <c r="J814" s="1156"/>
      <c r="K814" s="1156"/>
      <c r="L814" s="1156"/>
      <c r="M814" s="1156"/>
      <c r="N814" s="1156"/>
      <c r="O814" s="1156"/>
      <c r="P814" s="1156"/>
      <c r="Q814" s="1156"/>
      <c r="R814" s="1156"/>
      <c r="S814" s="1156"/>
      <c r="T814" s="1156"/>
      <c r="U814" s="1156"/>
      <c r="V814" s="1156"/>
      <c r="W814" s="1156"/>
      <c r="X814" s="1156"/>
      <c r="Y814" s="1156"/>
      <c r="Z814" s="1156"/>
      <c r="AA814" s="1156"/>
      <c r="AB814" s="1200"/>
      <c r="AC814" s="1200"/>
      <c r="AD814" s="1200"/>
      <c r="AE814" s="1200"/>
      <c r="AF814" s="1156"/>
      <c r="AG814" s="1156"/>
      <c r="AH814" s="1156"/>
      <c r="AI814" s="1156"/>
      <c r="AJ814" s="1156"/>
      <c r="AK814" s="1156"/>
      <c r="AL814" s="1156"/>
      <c r="AM814" s="1156"/>
      <c r="AN814" s="1156"/>
      <c r="AO814" s="1156"/>
      <c r="AP814" s="1156"/>
      <c r="AQ814" s="1156"/>
      <c r="AR814" s="1156"/>
      <c r="AS814" s="1156"/>
      <c r="AT814" s="1156"/>
      <c r="AU814" s="1156"/>
      <c r="AV814" s="1156"/>
      <c r="AW814" s="1156"/>
      <c r="AX814" s="1156"/>
      <c r="AY814" s="1156"/>
      <c r="AZ814" s="1156"/>
      <c r="BA814" s="1156"/>
      <c r="BB814" s="1156"/>
      <c r="BC814" s="1156"/>
      <c r="BD814" s="1156"/>
      <c r="BE814" s="1156"/>
      <c r="BF814" s="1156"/>
      <c r="BG814" s="1156"/>
      <c r="BH814" s="1156"/>
      <c r="BI814" s="1156"/>
      <c r="BJ814" s="1156"/>
      <c r="BK814" s="1156"/>
      <c r="BL814" s="1156"/>
      <c r="BM814" s="1156"/>
      <c r="BN814" s="1156"/>
      <c r="BO814" s="1156"/>
      <c r="BP814" s="1156"/>
      <c r="BQ814" s="1156"/>
      <c r="BR814" s="1156"/>
      <c r="BS814" s="1200"/>
      <c r="BT814" s="1156"/>
      <c r="BU814" s="1156"/>
      <c r="BV814" s="1156"/>
      <c r="BW814" s="1156"/>
      <c r="BX814" s="1156"/>
      <c r="BY814" s="1156"/>
      <c r="BZ814" s="1156"/>
      <c r="CA814" s="1156"/>
      <c r="CB814" s="1156"/>
      <c r="CC814" s="1156"/>
      <c r="CD814" s="1156"/>
      <c r="CE814" s="1156"/>
      <c r="CF814" s="1156"/>
      <c r="CG814" s="1156"/>
      <c r="CH814" s="1156"/>
      <c r="CI814" s="1156"/>
      <c r="CJ814" s="1156"/>
      <c r="CK814" s="1156"/>
      <c r="CL814" s="1156"/>
      <c r="CM814" s="1200"/>
      <c r="CN814" s="1200"/>
      <c r="CO814" s="1201"/>
      <c r="CQ814" s="2117"/>
    </row>
    <row r="815" spans="1:95" s="700" customFormat="1">
      <c r="A815" s="1137"/>
      <c r="B815" s="1155"/>
      <c r="C815" s="1131"/>
      <c r="D815" s="1131"/>
      <c r="E815" s="1132"/>
      <c r="F815" s="1150"/>
      <c r="G815" s="1149"/>
      <c r="H815" s="1135"/>
      <c r="I815" s="1156"/>
      <c r="J815" s="1156"/>
      <c r="K815" s="1156"/>
      <c r="L815" s="1156"/>
      <c r="M815" s="1156"/>
      <c r="N815" s="1156"/>
      <c r="O815" s="1156"/>
      <c r="P815" s="1156"/>
      <c r="Q815" s="1156"/>
      <c r="R815" s="1156"/>
      <c r="S815" s="1156"/>
      <c r="T815" s="1156"/>
      <c r="U815" s="1156"/>
      <c r="V815" s="1156"/>
      <c r="W815" s="1156"/>
      <c r="X815" s="1156"/>
      <c r="Y815" s="1156"/>
      <c r="Z815" s="1156"/>
      <c r="AA815" s="1156"/>
      <c r="AB815" s="1200"/>
      <c r="AC815" s="1200"/>
      <c r="AD815" s="1200"/>
      <c r="AE815" s="1200"/>
      <c r="AF815" s="1156"/>
      <c r="AG815" s="1156"/>
      <c r="AH815" s="1156"/>
      <c r="AI815" s="1156"/>
      <c r="AJ815" s="1156"/>
      <c r="AK815" s="1156"/>
      <c r="AL815" s="1156"/>
      <c r="AM815" s="1156"/>
      <c r="AN815" s="1156"/>
      <c r="AO815" s="1156"/>
      <c r="AP815" s="1156"/>
      <c r="AQ815" s="1156"/>
      <c r="AR815" s="1156"/>
      <c r="AS815" s="1156"/>
      <c r="AT815" s="1156"/>
      <c r="AU815" s="1156"/>
      <c r="AV815" s="1156"/>
      <c r="AW815" s="1156"/>
      <c r="AX815" s="1156"/>
      <c r="AY815" s="1156"/>
      <c r="AZ815" s="1156"/>
      <c r="BA815" s="1156"/>
      <c r="BB815" s="1156"/>
      <c r="BC815" s="1156"/>
      <c r="BD815" s="1156"/>
      <c r="BE815" s="1156"/>
      <c r="BF815" s="1156"/>
      <c r="BG815" s="1156"/>
      <c r="BH815" s="1156"/>
      <c r="BI815" s="1156"/>
      <c r="BJ815" s="1156"/>
      <c r="BK815" s="1156"/>
      <c r="BL815" s="1156"/>
      <c r="BM815" s="1156"/>
      <c r="BN815" s="1156"/>
      <c r="BO815" s="1156"/>
      <c r="BP815" s="1156"/>
      <c r="BQ815" s="1156"/>
      <c r="BR815" s="1156"/>
      <c r="BS815" s="1200"/>
      <c r="BT815" s="1156"/>
      <c r="BU815" s="1156"/>
      <c r="BV815" s="1156"/>
      <c r="BW815" s="1156"/>
      <c r="BX815" s="1156"/>
      <c r="BY815" s="1156"/>
      <c r="BZ815" s="1156"/>
      <c r="CA815" s="1156"/>
      <c r="CB815" s="1156"/>
      <c r="CC815" s="1156"/>
      <c r="CD815" s="1156"/>
      <c r="CE815" s="1156"/>
      <c r="CF815" s="1156"/>
      <c r="CG815" s="1156"/>
      <c r="CH815" s="1156"/>
      <c r="CI815" s="1156"/>
      <c r="CJ815" s="1156"/>
      <c r="CK815" s="1156"/>
      <c r="CL815" s="1156"/>
      <c r="CM815" s="1200"/>
      <c r="CN815" s="1200"/>
      <c r="CO815" s="1201"/>
      <c r="CQ815" s="2117"/>
    </row>
    <row r="816" spans="1:95" s="700" customFormat="1">
      <c r="A816" s="1137"/>
      <c r="B816" s="1155"/>
      <c r="C816" s="1131"/>
      <c r="D816" s="1131"/>
      <c r="E816" s="1132"/>
      <c r="F816" s="1150"/>
      <c r="G816" s="1149"/>
      <c r="H816" s="1135"/>
      <c r="I816" s="1156"/>
      <c r="J816" s="1156"/>
      <c r="K816" s="1156"/>
      <c r="L816" s="1156"/>
      <c r="M816" s="1156"/>
      <c r="N816" s="1156"/>
      <c r="O816" s="1156"/>
      <c r="P816" s="1156"/>
      <c r="Q816" s="1156"/>
      <c r="R816" s="1156"/>
      <c r="S816" s="1156"/>
      <c r="T816" s="1156"/>
      <c r="U816" s="1156"/>
      <c r="V816" s="1156"/>
      <c r="W816" s="1156"/>
      <c r="X816" s="1156"/>
      <c r="Y816" s="1156"/>
      <c r="Z816" s="1156"/>
      <c r="AA816" s="1156"/>
      <c r="AB816" s="1200"/>
      <c r="AC816" s="1200"/>
      <c r="AD816" s="1200"/>
      <c r="AE816" s="1200"/>
      <c r="AF816" s="1156"/>
      <c r="AG816" s="1156"/>
      <c r="AH816" s="1156"/>
      <c r="AI816" s="1156"/>
      <c r="AJ816" s="1156"/>
      <c r="AK816" s="1156"/>
      <c r="AL816" s="1156"/>
      <c r="AM816" s="1156"/>
      <c r="AN816" s="1156"/>
      <c r="AO816" s="1156"/>
      <c r="AP816" s="1156"/>
      <c r="AQ816" s="1156"/>
      <c r="AR816" s="1156"/>
      <c r="AS816" s="1156"/>
      <c r="AT816" s="1156"/>
      <c r="AU816" s="1156"/>
      <c r="AV816" s="1156"/>
      <c r="AW816" s="1156"/>
      <c r="AX816" s="1156"/>
      <c r="AY816" s="1156"/>
      <c r="AZ816" s="1156"/>
      <c r="BA816" s="1156"/>
      <c r="BB816" s="1156"/>
      <c r="BC816" s="1156"/>
      <c r="BD816" s="1156"/>
      <c r="BE816" s="1156"/>
      <c r="BF816" s="1156"/>
      <c r="BG816" s="1156"/>
      <c r="BH816" s="1156"/>
      <c r="BI816" s="1156"/>
      <c r="BJ816" s="1156"/>
      <c r="BK816" s="1156"/>
      <c r="BL816" s="1156"/>
      <c r="BM816" s="1156"/>
      <c r="BN816" s="1156"/>
      <c r="BO816" s="1156"/>
      <c r="BP816" s="1156"/>
      <c r="BQ816" s="1156"/>
      <c r="BR816" s="1156"/>
      <c r="BS816" s="1200"/>
      <c r="BT816" s="1156"/>
      <c r="BU816" s="1156"/>
      <c r="BV816" s="1156"/>
      <c r="BW816" s="1156"/>
      <c r="BX816" s="1156"/>
      <c r="BY816" s="1156"/>
      <c r="BZ816" s="1156"/>
      <c r="CA816" s="1156"/>
      <c r="CB816" s="1156"/>
      <c r="CC816" s="1156"/>
      <c r="CD816" s="1156"/>
      <c r="CE816" s="1156"/>
      <c r="CF816" s="1156"/>
      <c r="CG816" s="1156"/>
      <c r="CH816" s="1156"/>
      <c r="CI816" s="1156"/>
      <c r="CJ816" s="1156"/>
      <c r="CK816" s="1156"/>
      <c r="CL816" s="1156"/>
      <c r="CM816" s="1200"/>
      <c r="CN816" s="1200"/>
      <c r="CO816" s="1201"/>
      <c r="CQ816" s="2117"/>
    </row>
    <row r="817" spans="1:95" s="700" customFormat="1">
      <c r="A817" s="1137"/>
      <c r="B817" s="1155"/>
      <c r="C817" s="1131"/>
      <c r="D817" s="1131"/>
      <c r="E817" s="1132"/>
      <c r="F817" s="1150"/>
      <c r="G817" s="1149"/>
      <c r="H817" s="1135"/>
      <c r="I817" s="1156"/>
      <c r="J817" s="1156"/>
      <c r="K817" s="1156"/>
      <c r="L817" s="1156"/>
      <c r="M817" s="1156"/>
      <c r="N817" s="1156"/>
      <c r="O817" s="1156"/>
      <c r="P817" s="1156"/>
      <c r="Q817" s="1156"/>
      <c r="R817" s="1156"/>
      <c r="S817" s="1156"/>
      <c r="T817" s="1156"/>
      <c r="U817" s="1156"/>
      <c r="V817" s="1156"/>
      <c r="W817" s="1156"/>
      <c r="X817" s="1156"/>
      <c r="Y817" s="1156"/>
      <c r="Z817" s="1156"/>
      <c r="AA817" s="1156"/>
      <c r="AB817" s="1200"/>
      <c r="AC817" s="1200"/>
      <c r="AD817" s="1200"/>
      <c r="AE817" s="1200"/>
      <c r="AF817" s="1156"/>
      <c r="AG817" s="1156"/>
      <c r="AH817" s="1156"/>
      <c r="AI817" s="1156"/>
      <c r="AJ817" s="1156"/>
      <c r="AK817" s="1156"/>
      <c r="AL817" s="1156"/>
      <c r="AM817" s="1156"/>
      <c r="AN817" s="1156"/>
      <c r="AO817" s="1156"/>
      <c r="AP817" s="1156"/>
      <c r="AQ817" s="1156"/>
      <c r="AR817" s="1156"/>
      <c r="AS817" s="1156"/>
      <c r="AT817" s="1156"/>
      <c r="AU817" s="1156"/>
      <c r="AV817" s="1156"/>
      <c r="AW817" s="1156"/>
      <c r="AX817" s="1156"/>
      <c r="AY817" s="1156"/>
      <c r="AZ817" s="1156"/>
      <c r="BA817" s="1156"/>
      <c r="BB817" s="1156"/>
      <c r="BC817" s="1156"/>
      <c r="BD817" s="1156"/>
      <c r="BE817" s="1156"/>
      <c r="BF817" s="1156"/>
      <c r="BG817" s="1156"/>
      <c r="BH817" s="1156"/>
      <c r="BI817" s="1156"/>
      <c r="BJ817" s="1156"/>
      <c r="BK817" s="1156"/>
      <c r="BL817" s="1156"/>
      <c r="BM817" s="1156"/>
      <c r="BN817" s="1156"/>
      <c r="BO817" s="1156"/>
      <c r="BP817" s="1156"/>
      <c r="BQ817" s="1156"/>
      <c r="BR817" s="1156"/>
      <c r="BS817" s="1200"/>
      <c r="BT817" s="1156"/>
      <c r="BU817" s="1156"/>
      <c r="BV817" s="1156"/>
      <c r="BW817" s="1156"/>
      <c r="BX817" s="1156"/>
      <c r="BY817" s="1156"/>
      <c r="BZ817" s="1156"/>
      <c r="CA817" s="1156"/>
      <c r="CB817" s="1156"/>
      <c r="CC817" s="1156"/>
      <c r="CD817" s="1156"/>
      <c r="CE817" s="1156"/>
      <c r="CF817" s="1156"/>
      <c r="CG817" s="1156"/>
      <c r="CH817" s="1156"/>
      <c r="CI817" s="1156"/>
      <c r="CJ817" s="1156"/>
      <c r="CK817" s="1156"/>
      <c r="CL817" s="1156"/>
      <c r="CM817" s="1200"/>
      <c r="CN817" s="1200"/>
      <c r="CO817" s="1201"/>
      <c r="CQ817" s="2117"/>
    </row>
    <row r="818" spans="1:95" s="700" customFormat="1">
      <c r="A818" s="1137"/>
      <c r="B818" s="1155"/>
      <c r="C818" s="1131"/>
      <c r="D818" s="1131"/>
      <c r="E818" s="1132"/>
      <c r="F818" s="1150"/>
      <c r="G818" s="1149"/>
      <c r="H818" s="1135"/>
      <c r="I818" s="1156"/>
      <c r="J818" s="1156"/>
      <c r="K818" s="1156"/>
      <c r="L818" s="1156"/>
      <c r="M818" s="1156"/>
      <c r="N818" s="1156"/>
      <c r="O818" s="1156"/>
      <c r="P818" s="1156"/>
      <c r="Q818" s="1156"/>
      <c r="R818" s="1156"/>
      <c r="S818" s="1156"/>
      <c r="T818" s="1156"/>
      <c r="U818" s="1156"/>
      <c r="V818" s="1156"/>
      <c r="W818" s="1156"/>
      <c r="X818" s="1156"/>
      <c r="Y818" s="1156"/>
      <c r="Z818" s="1156"/>
      <c r="AA818" s="1156"/>
      <c r="AB818" s="1200"/>
      <c r="AC818" s="1200"/>
      <c r="AD818" s="1200"/>
      <c r="AE818" s="1200"/>
      <c r="AF818" s="1156"/>
      <c r="AG818" s="1156"/>
      <c r="AH818" s="1156"/>
      <c r="AI818" s="1156"/>
      <c r="AJ818" s="1156"/>
      <c r="AK818" s="1156"/>
      <c r="AL818" s="1156"/>
      <c r="AM818" s="1156"/>
      <c r="AN818" s="1156"/>
      <c r="AO818" s="1156"/>
      <c r="AP818" s="1156"/>
      <c r="AQ818" s="1156"/>
      <c r="AR818" s="1156"/>
      <c r="AS818" s="1156"/>
      <c r="AT818" s="1156"/>
      <c r="AU818" s="1156"/>
      <c r="AV818" s="1156"/>
      <c r="AW818" s="1156"/>
      <c r="AX818" s="1156"/>
      <c r="AY818" s="1156"/>
      <c r="AZ818" s="1156"/>
      <c r="BA818" s="1156"/>
      <c r="BB818" s="1156"/>
      <c r="BC818" s="1156"/>
      <c r="BD818" s="1156"/>
      <c r="BE818" s="1156"/>
      <c r="BF818" s="1156"/>
      <c r="BG818" s="1156"/>
      <c r="BH818" s="1156"/>
      <c r="BI818" s="1156"/>
      <c r="BJ818" s="1156"/>
      <c r="BK818" s="1156"/>
      <c r="BL818" s="1156"/>
      <c r="BM818" s="1156"/>
      <c r="BN818" s="1156"/>
      <c r="BO818" s="1156"/>
      <c r="BP818" s="1156"/>
      <c r="BQ818" s="1156"/>
      <c r="BR818" s="1156"/>
      <c r="BS818" s="1200"/>
      <c r="BT818" s="1156"/>
      <c r="BU818" s="1156"/>
      <c r="BV818" s="1156"/>
      <c r="BW818" s="1156"/>
      <c r="BX818" s="1156"/>
      <c r="BY818" s="1156"/>
      <c r="BZ818" s="1156"/>
      <c r="CA818" s="1156"/>
      <c r="CB818" s="1156"/>
      <c r="CC818" s="1156"/>
      <c r="CD818" s="1156"/>
      <c r="CE818" s="1156"/>
      <c r="CF818" s="1156"/>
      <c r="CG818" s="1156"/>
      <c r="CH818" s="1156"/>
      <c r="CI818" s="1156"/>
      <c r="CJ818" s="1156"/>
      <c r="CK818" s="1156"/>
      <c r="CL818" s="1156"/>
      <c r="CM818" s="1200"/>
      <c r="CN818" s="1200"/>
      <c r="CO818" s="1201"/>
      <c r="CQ818" s="2117"/>
    </row>
    <row r="819" spans="1:95" s="700" customFormat="1">
      <c r="A819" s="1137"/>
      <c r="B819" s="1155"/>
      <c r="C819" s="1131"/>
      <c r="D819" s="1131"/>
      <c r="E819" s="1132"/>
      <c r="F819" s="1150"/>
      <c r="G819" s="1149"/>
      <c r="H819" s="1135"/>
      <c r="I819" s="1156"/>
      <c r="J819" s="1156"/>
      <c r="K819" s="1156"/>
      <c r="L819" s="1156"/>
      <c r="M819" s="1156"/>
      <c r="N819" s="1156"/>
      <c r="O819" s="1156"/>
      <c r="P819" s="1156"/>
      <c r="Q819" s="1156"/>
      <c r="R819" s="1156"/>
      <c r="S819" s="1156"/>
      <c r="T819" s="1156"/>
      <c r="U819" s="1156"/>
      <c r="V819" s="1156"/>
      <c r="W819" s="1156"/>
      <c r="X819" s="1156"/>
      <c r="Y819" s="1156"/>
      <c r="Z819" s="1156"/>
      <c r="AA819" s="1156"/>
      <c r="AB819" s="1200"/>
      <c r="AC819" s="1200"/>
      <c r="AD819" s="1200"/>
      <c r="AE819" s="1200"/>
      <c r="AF819" s="1156"/>
      <c r="AG819" s="1156"/>
      <c r="AH819" s="1156"/>
      <c r="AI819" s="1156"/>
      <c r="AJ819" s="1156"/>
      <c r="AK819" s="1156"/>
      <c r="AL819" s="1156"/>
      <c r="AM819" s="1156"/>
      <c r="AN819" s="1156"/>
      <c r="AO819" s="1156"/>
      <c r="AP819" s="1156"/>
      <c r="AQ819" s="1156"/>
      <c r="AR819" s="1156"/>
      <c r="AS819" s="1156"/>
      <c r="AT819" s="1156"/>
      <c r="AU819" s="1156"/>
      <c r="AV819" s="1156"/>
      <c r="AW819" s="1156"/>
      <c r="AX819" s="1156"/>
      <c r="AY819" s="1156"/>
      <c r="AZ819" s="1156"/>
      <c r="BA819" s="1156"/>
      <c r="BB819" s="1156"/>
      <c r="BC819" s="1156"/>
      <c r="BD819" s="1156"/>
      <c r="BE819" s="1156"/>
      <c r="BF819" s="1156"/>
      <c r="BG819" s="1156"/>
      <c r="BH819" s="1156"/>
      <c r="BI819" s="1156"/>
      <c r="BJ819" s="1156"/>
      <c r="BK819" s="1156"/>
      <c r="BL819" s="1156"/>
      <c r="BM819" s="1156"/>
      <c r="BN819" s="1156"/>
      <c r="BO819" s="1156"/>
      <c r="BP819" s="1156"/>
      <c r="BQ819" s="1156"/>
      <c r="BR819" s="1156"/>
      <c r="BS819" s="1200"/>
      <c r="BT819" s="1156"/>
      <c r="BU819" s="1156"/>
      <c r="BV819" s="1156"/>
      <c r="BW819" s="1156"/>
      <c r="BX819" s="1156"/>
      <c r="BY819" s="1156"/>
      <c r="BZ819" s="1156"/>
      <c r="CA819" s="1156"/>
      <c r="CB819" s="1156"/>
      <c r="CC819" s="1156"/>
      <c r="CD819" s="1156"/>
      <c r="CE819" s="1156"/>
      <c r="CF819" s="1156"/>
      <c r="CG819" s="1156"/>
      <c r="CH819" s="1156"/>
      <c r="CI819" s="1156"/>
      <c r="CJ819" s="1156"/>
      <c r="CK819" s="1156"/>
      <c r="CL819" s="1156"/>
      <c r="CM819" s="1200"/>
      <c r="CN819" s="1200"/>
      <c r="CO819" s="1201"/>
      <c r="CQ819" s="2117"/>
    </row>
    <row r="820" spans="1:95" s="700" customFormat="1">
      <c r="A820" s="1137"/>
      <c r="B820" s="1155"/>
      <c r="C820" s="1131"/>
      <c r="D820" s="1131"/>
      <c r="E820" s="1132"/>
      <c r="F820" s="1150"/>
      <c r="G820" s="1149"/>
      <c r="H820" s="1135"/>
      <c r="I820" s="1156"/>
      <c r="J820" s="1156"/>
      <c r="K820" s="1156"/>
      <c r="L820" s="1156"/>
      <c r="M820" s="1156"/>
      <c r="N820" s="1156"/>
      <c r="O820" s="1156"/>
      <c r="P820" s="1156"/>
      <c r="Q820" s="1156"/>
      <c r="R820" s="1156"/>
      <c r="S820" s="1156"/>
      <c r="T820" s="1156"/>
      <c r="U820" s="1156"/>
      <c r="V820" s="1156"/>
      <c r="W820" s="1156"/>
      <c r="X820" s="1156"/>
      <c r="Y820" s="1156"/>
      <c r="Z820" s="1156"/>
      <c r="AA820" s="1156"/>
      <c r="AB820" s="1200"/>
      <c r="AC820" s="1200"/>
      <c r="AD820" s="1200"/>
      <c r="AE820" s="1200"/>
      <c r="AF820" s="1156"/>
      <c r="AG820" s="1156"/>
      <c r="AH820" s="1156"/>
      <c r="AI820" s="1156"/>
      <c r="AJ820" s="1156"/>
      <c r="AK820" s="1156"/>
      <c r="AL820" s="1156"/>
      <c r="AM820" s="1156"/>
      <c r="AN820" s="1156"/>
      <c r="AO820" s="1156"/>
      <c r="AP820" s="1156"/>
      <c r="AQ820" s="1156"/>
      <c r="AR820" s="1156"/>
      <c r="AS820" s="1156"/>
      <c r="AT820" s="1156"/>
      <c r="AU820" s="1156"/>
      <c r="AV820" s="1156"/>
      <c r="AW820" s="1156"/>
      <c r="AX820" s="1156"/>
      <c r="AY820" s="1156"/>
      <c r="AZ820" s="1156"/>
      <c r="BA820" s="1156"/>
      <c r="BB820" s="1156"/>
      <c r="BC820" s="1156"/>
      <c r="BD820" s="1156"/>
      <c r="BE820" s="1156"/>
      <c r="BF820" s="1156"/>
      <c r="BG820" s="1156"/>
      <c r="BH820" s="1156"/>
      <c r="BI820" s="1156"/>
      <c r="BJ820" s="1156"/>
      <c r="BK820" s="1156"/>
      <c r="BL820" s="1156"/>
      <c r="BM820" s="1156"/>
      <c r="BN820" s="1156"/>
      <c r="BO820" s="1156"/>
      <c r="BP820" s="1156"/>
      <c r="BQ820" s="1156"/>
      <c r="BR820" s="1156"/>
      <c r="BS820" s="1200"/>
      <c r="BT820" s="1156"/>
      <c r="BU820" s="1156"/>
      <c r="BV820" s="1156"/>
      <c r="BW820" s="1156"/>
      <c r="BX820" s="1156"/>
      <c r="BY820" s="1156"/>
      <c r="BZ820" s="1156"/>
      <c r="CA820" s="1156"/>
      <c r="CB820" s="1156"/>
      <c r="CC820" s="1156"/>
      <c r="CD820" s="1156"/>
      <c r="CE820" s="1156"/>
      <c r="CF820" s="1156"/>
      <c r="CG820" s="1156"/>
      <c r="CH820" s="1156"/>
      <c r="CI820" s="1156"/>
      <c r="CJ820" s="1156"/>
      <c r="CK820" s="1156"/>
      <c r="CL820" s="1156"/>
      <c r="CM820" s="1200"/>
      <c r="CN820" s="1200"/>
      <c r="CO820" s="1201"/>
      <c r="CQ820" s="2117"/>
    </row>
    <row r="821" spans="1:95" s="700" customFormat="1">
      <c r="A821" s="1137"/>
      <c r="B821" s="1155"/>
      <c r="C821" s="1131"/>
      <c r="D821" s="1131"/>
      <c r="E821" s="1132"/>
      <c r="F821" s="1150"/>
      <c r="G821" s="1149"/>
      <c r="H821" s="1135"/>
      <c r="I821" s="1156"/>
      <c r="J821" s="1156"/>
      <c r="K821" s="1156"/>
      <c r="L821" s="1156"/>
      <c r="M821" s="1156"/>
      <c r="N821" s="1156"/>
      <c r="O821" s="1156"/>
      <c r="P821" s="1156"/>
      <c r="Q821" s="1156"/>
      <c r="R821" s="1156"/>
      <c r="S821" s="1156"/>
      <c r="T821" s="1156"/>
      <c r="U821" s="1156"/>
      <c r="V821" s="1156"/>
      <c r="W821" s="1156"/>
      <c r="X821" s="1156"/>
      <c r="Y821" s="1156"/>
      <c r="Z821" s="1156"/>
      <c r="AA821" s="1156"/>
      <c r="AB821" s="1200"/>
      <c r="AC821" s="1200"/>
      <c r="AD821" s="1200"/>
      <c r="AE821" s="1200"/>
      <c r="AF821" s="1156"/>
      <c r="AG821" s="1156"/>
      <c r="AH821" s="1156"/>
      <c r="AI821" s="1156"/>
      <c r="AJ821" s="1156"/>
      <c r="AK821" s="1156"/>
      <c r="AL821" s="1156"/>
      <c r="AM821" s="1156"/>
      <c r="AN821" s="1156"/>
      <c r="AO821" s="1156"/>
      <c r="AP821" s="1156"/>
      <c r="AQ821" s="1156"/>
      <c r="AR821" s="1156"/>
      <c r="AS821" s="1156"/>
      <c r="AT821" s="1156"/>
      <c r="AU821" s="1156"/>
      <c r="AV821" s="1156"/>
      <c r="AW821" s="1156"/>
      <c r="AX821" s="1156"/>
      <c r="AY821" s="1156"/>
      <c r="AZ821" s="1156"/>
      <c r="BA821" s="1156"/>
      <c r="BB821" s="1156"/>
      <c r="BC821" s="1156"/>
      <c r="BD821" s="1156"/>
      <c r="BE821" s="1156"/>
      <c r="BF821" s="1156"/>
      <c r="BG821" s="1156"/>
      <c r="BH821" s="1156"/>
      <c r="BI821" s="1156"/>
      <c r="BJ821" s="1156"/>
      <c r="BK821" s="1156"/>
      <c r="BL821" s="1156"/>
      <c r="BM821" s="1156"/>
      <c r="BN821" s="1156"/>
      <c r="BO821" s="1156"/>
      <c r="BP821" s="1156"/>
      <c r="BQ821" s="1156"/>
      <c r="BR821" s="1156"/>
      <c r="BS821" s="1200"/>
      <c r="BT821" s="1156"/>
      <c r="BU821" s="1156"/>
      <c r="BV821" s="1156"/>
      <c r="BW821" s="1156"/>
      <c r="BX821" s="1156"/>
      <c r="BY821" s="1156"/>
      <c r="BZ821" s="1156"/>
      <c r="CA821" s="1156"/>
      <c r="CB821" s="1156"/>
      <c r="CC821" s="1156"/>
      <c r="CD821" s="1156"/>
      <c r="CE821" s="1156"/>
      <c r="CF821" s="1156"/>
      <c r="CG821" s="1156"/>
      <c r="CH821" s="1156"/>
      <c r="CI821" s="1156"/>
      <c r="CJ821" s="1156"/>
      <c r="CK821" s="1156"/>
      <c r="CL821" s="1156"/>
      <c r="CM821" s="1200"/>
      <c r="CN821" s="1200"/>
      <c r="CO821" s="1201"/>
      <c r="CQ821" s="2117"/>
    </row>
    <row r="822" spans="1:95" s="700" customFormat="1">
      <c r="A822" s="1137"/>
      <c r="B822" s="1155"/>
      <c r="C822" s="1131"/>
      <c r="D822" s="1131"/>
      <c r="E822" s="1132"/>
      <c r="F822" s="1150"/>
      <c r="G822" s="1149"/>
      <c r="H822" s="1135"/>
      <c r="I822" s="1156"/>
      <c r="J822" s="1156"/>
      <c r="K822" s="1156"/>
      <c r="L822" s="1156"/>
      <c r="M822" s="1156"/>
      <c r="N822" s="1156"/>
      <c r="O822" s="1156"/>
      <c r="P822" s="1156"/>
      <c r="Q822" s="1156"/>
      <c r="R822" s="1156"/>
      <c r="S822" s="1156"/>
      <c r="T822" s="1156"/>
      <c r="U822" s="1156"/>
      <c r="V822" s="1156"/>
      <c r="W822" s="1156"/>
      <c r="X822" s="1156"/>
      <c r="Y822" s="1156"/>
      <c r="Z822" s="1156"/>
      <c r="AA822" s="1156"/>
      <c r="AB822" s="1200"/>
      <c r="AC822" s="1200"/>
      <c r="AD822" s="1200"/>
      <c r="AE822" s="1200"/>
      <c r="AF822" s="1156"/>
      <c r="AG822" s="1156"/>
      <c r="AH822" s="1156"/>
      <c r="AI822" s="1156"/>
      <c r="AJ822" s="1156"/>
      <c r="AK822" s="1156"/>
      <c r="AL822" s="1156"/>
      <c r="AM822" s="1156"/>
      <c r="AN822" s="1156"/>
      <c r="AO822" s="1156"/>
      <c r="AP822" s="1156"/>
      <c r="AQ822" s="1156"/>
      <c r="AR822" s="1156"/>
      <c r="AS822" s="1156"/>
      <c r="AT822" s="1156"/>
      <c r="AU822" s="1156"/>
      <c r="AV822" s="1156"/>
      <c r="AW822" s="1156"/>
      <c r="AX822" s="1156"/>
      <c r="AY822" s="1156"/>
      <c r="AZ822" s="1156"/>
      <c r="BA822" s="1156"/>
      <c r="BB822" s="1156"/>
      <c r="BC822" s="1156"/>
      <c r="BD822" s="1156"/>
      <c r="BE822" s="1156"/>
      <c r="BF822" s="1156"/>
      <c r="BG822" s="1156"/>
      <c r="BH822" s="1156"/>
      <c r="BI822" s="1156"/>
      <c r="BJ822" s="1156"/>
      <c r="BK822" s="1156"/>
      <c r="BL822" s="1156"/>
      <c r="BM822" s="1156"/>
      <c r="BN822" s="1156"/>
      <c r="BO822" s="1156"/>
      <c r="BP822" s="1156"/>
      <c r="BQ822" s="1156"/>
      <c r="BR822" s="1156"/>
      <c r="BS822" s="1200"/>
      <c r="BT822" s="1156"/>
      <c r="BU822" s="1156"/>
      <c r="BV822" s="1156"/>
      <c r="BW822" s="1156"/>
      <c r="BX822" s="1156"/>
      <c r="BY822" s="1156"/>
      <c r="BZ822" s="1156"/>
      <c r="CA822" s="1156"/>
      <c r="CB822" s="1156"/>
      <c r="CC822" s="1156"/>
      <c r="CD822" s="1156"/>
      <c r="CE822" s="1156"/>
      <c r="CF822" s="1156"/>
      <c r="CG822" s="1156"/>
      <c r="CH822" s="1156"/>
      <c r="CI822" s="1156"/>
      <c r="CJ822" s="1156"/>
      <c r="CK822" s="1156"/>
      <c r="CL822" s="1156"/>
      <c r="CM822" s="1200"/>
      <c r="CN822" s="1200"/>
      <c r="CO822" s="1201"/>
      <c r="CQ822" s="2117"/>
    </row>
    <row r="823" spans="1:95" s="700" customFormat="1">
      <c r="A823" s="1137"/>
      <c r="B823" s="1155"/>
      <c r="C823" s="1131"/>
      <c r="D823" s="1131"/>
      <c r="E823" s="1132"/>
      <c r="F823" s="1150"/>
      <c r="G823" s="1149"/>
      <c r="H823" s="1135"/>
      <c r="I823" s="1156"/>
      <c r="J823" s="1156"/>
      <c r="K823" s="1156"/>
      <c r="L823" s="1156"/>
      <c r="M823" s="1156"/>
      <c r="N823" s="1156"/>
      <c r="O823" s="1156"/>
      <c r="P823" s="1156"/>
      <c r="Q823" s="1156"/>
      <c r="R823" s="1156"/>
      <c r="S823" s="1156"/>
      <c r="T823" s="1156"/>
      <c r="U823" s="1156"/>
      <c r="V823" s="1156"/>
      <c r="W823" s="1156"/>
      <c r="X823" s="1156"/>
      <c r="Y823" s="1156"/>
      <c r="Z823" s="1156"/>
      <c r="AA823" s="1156"/>
      <c r="AB823" s="1200"/>
      <c r="AC823" s="1200"/>
      <c r="AD823" s="1200"/>
      <c r="AE823" s="1200"/>
      <c r="AF823" s="1156"/>
      <c r="AG823" s="1156"/>
      <c r="AH823" s="1156"/>
      <c r="AI823" s="1156"/>
      <c r="AJ823" s="1156"/>
      <c r="AK823" s="1156"/>
      <c r="AL823" s="1156"/>
      <c r="AM823" s="1156"/>
      <c r="AN823" s="1156"/>
      <c r="AO823" s="1156"/>
      <c r="AP823" s="1156"/>
      <c r="AQ823" s="1156"/>
      <c r="AR823" s="1156"/>
      <c r="AS823" s="1156"/>
      <c r="AT823" s="1156"/>
      <c r="AU823" s="1156"/>
      <c r="AV823" s="1156"/>
      <c r="AW823" s="1156"/>
      <c r="AX823" s="1156"/>
      <c r="AY823" s="1156"/>
      <c r="AZ823" s="1156"/>
      <c r="BA823" s="1156"/>
      <c r="BB823" s="1156"/>
      <c r="BC823" s="1156"/>
      <c r="BD823" s="1156"/>
      <c r="BE823" s="1156"/>
      <c r="BF823" s="1156"/>
      <c r="BG823" s="1156"/>
      <c r="BH823" s="1156"/>
      <c r="BI823" s="1156"/>
      <c r="BJ823" s="1156"/>
      <c r="BK823" s="1156"/>
      <c r="BL823" s="1156"/>
      <c r="BM823" s="1156"/>
      <c r="BN823" s="1156"/>
      <c r="BO823" s="1156"/>
      <c r="BP823" s="1156"/>
      <c r="BQ823" s="1156"/>
      <c r="BR823" s="1156"/>
      <c r="BS823" s="1200"/>
      <c r="BT823" s="1156"/>
      <c r="BU823" s="1156"/>
      <c r="BV823" s="1156"/>
      <c r="BW823" s="1156"/>
      <c r="BX823" s="1156"/>
      <c r="BY823" s="1156"/>
      <c r="BZ823" s="1156"/>
      <c r="CA823" s="1156"/>
      <c r="CB823" s="1156"/>
      <c r="CC823" s="1156"/>
      <c r="CD823" s="1156"/>
      <c r="CE823" s="1156"/>
      <c r="CF823" s="1156"/>
      <c r="CG823" s="1156"/>
      <c r="CH823" s="1156"/>
      <c r="CI823" s="1156"/>
      <c r="CJ823" s="1156"/>
      <c r="CK823" s="1156"/>
      <c r="CL823" s="1156"/>
      <c r="CM823" s="1200"/>
      <c r="CN823" s="1200"/>
      <c r="CO823" s="1201"/>
      <c r="CQ823" s="2117"/>
    </row>
    <row r="824" spans="1:95" s="700" customFormat="1">
      <c r="A824" s="1137"/>
      <c r="B824" s="1155"/>
      <c r="C824" s="1131"/>
      <c r="D824" s="1131"/>
      <c r="E824" s="1132"/>
      <c r="F824" s="1150"/>
      <c r="G824" s="1149"/>
      <c r="H824" s="1135"/>
      <c r="I824" s="1156"/>
      <c r="J824" s="1156"/>
      <c r="K824" s="1156"/>
      <c r="L824" s="1156"/>
      <c r="M824" s="1156"/>
      <c r="N824" s="1156"/>
      <c r="O824" s="1156"/>
      <c r="P824" s="1156"/>
      <c r="Q824" s="1156"/>
      <c r="R824" s="1156"/>
      <c r="S824" s="1156"/>
      <c r="T824" s="1156"/>
      <c r="U824" s="1156"/>
      <c r="V824" s="1156"/>
      <c r="W824" s="1156"/>
      <c r="X824" s="1156"/>
      <c r="Y824" s="1156"/>
      <c r="Z824" s="1156"/>
      <c r="AA824" s="1156"/>
      <c r="AB824" s="1200"/>
      <c r="AC824" s="1200"/>
      <c r="AD824" s="1200"/>
      <c r="AE824" s="1200"/>
      <c r="AF824" s="1156"/>
      <c r="AG824" s="1156"/>
      <c r="AH824" s="1156"/>
      <c r="AI824" s="1156"/>
      <c r="AJ824" s="1156"/>
      <c r="AK824" s="1156"/>
      <c r="AL824" s="1156"/>
      <c r="AM824" s="1156"/>
      <c r="AN824" s="1156"/>
      <c r="AO824" s="1156"/>
      <c r="AP824" s="1156"/>
      <c r="AQ824" s="1156"/>
      <c r="AR824" s="1156"/>
      <c r="AS824" s="1156"/>
      <c r="AT824" s="1156"/>
      <c r="AU824" s="1156"/>
      <c r="AV824" s="1156"/>
      <c r="AW824" s="1156"/>
      <c r="AX824" s="1156"/>
      <c r="AY824" s="1156"/>
      <c r="AZ824" s="1156"/>
      <c r="BA824" s="1156"/>
      <c r="BB824" s="1156"/>
      <c r="BC824" s="1156"/>
      <c r="BD824" s="1156"/>
      <c r="BE824" s="1156"/>
      <c r="BF824" s="1156"/>
      <c r="BG824" s="1156"/>
      <c r="BH824" s="1156"/>
      <c r="BI824" s="1156"/>
      <c r="BJ824" s="1156"/>
      <c r="BK824" s="1156"/>
      <c r="BL824" s="1156"/>
      <c r="BM824" s="1156"/>
      <c r="BN824" s="1156"/>
      <c r="BO824" s="1156"/>
      <c r="BP824" s="1156"/>
      <c r="BQ824" s="1156"/>
      <c r="BR824" s="1156"/>
      <c r="BS824" s="1200"/>
      <c r="BT824" s="1156"/>
      <c r="BU824" s="1156"/>
      <c r="BV824" s="1156"/>
      <c r="BW824" s="1156"/>
      <c r="BX824" s="1156"/>
      <c r="BY824" s="1156"/>
      <c r="BZ824" s="1156"/>
      <c r="CA824" s="1156"/>
      <c r="CB824" s="1156"/>
      <c r="CC824" s="1156"/>
      <c r="CD824" s="1156"/>
      <c r="CE824" s="1156"/>
      <c r="CF824" s="1156"/>
      <c r="CG824" s="1156"/>
      <c r="CH824" s="1156"/>
      <c r="CI824" s="1156"/>
      <c r="CJ824" s="1156"/>
      <c r="CK824" s="1156"/>
      <c r="CL824" s="1156"/>
      <c r="CM824" s="1200"/>
      <c r="CN824" s="1200"/>
      <c r="CO824" s="1201"/>
      <c r="CQ824" s="2117"/>
    </row>
    <row r="825" spans="1:95" s="700" customFormat="1">
      <c r="A825" s="1137"/>
      <c r="B825" s="1155"/>
      <c r="C825" s="1131"/>
      <c r="D825" s="1131"/>
      <c r="E825" s="1132"/>
      <c r="F825" s="1150"/>
      <c r="G825" s="1149"/>
      <c r="H825" s="1135"/>
      <c r="I825" s="1156"/>
      <c r="J825" s="1156"/>
      <c r="K825" s="1156"/>
      <c r="L825" s="1156"/>
      <c r="M825" s="1156"/>
      <c r="N825" s="1156"/>
      <c r="O825" s="1156"/>
      <c r="P825" s="1156"/>
      <c r="Q825" s="1156"/>
      <c r="R825" s="1156"/>
      <c r="S825" s="1156"/>
      <c r="T825" s="1156"/>
      <c r="U825" s="1156"/>
      <c r="V825" s="1156"/>
      <c r="W825" s="1156"/>
      <c r="X825" s="1156"/>
      <c r="Y825" s="1156"/>
      <c r="Z825" s="1156"/>
      <c r="AA825" s="1156"/>
      <c r="AB825" s="1200"/>
      <c r="AC825" s="1200"/>
      <c r="AD825" s="1200"/>
      <c r="AE825" s="1200"/>
      <c r="AF825" s="1156"/>
      <c r="AG825" s="1156"/>
      <c r="AH825" s="1156"/>
      <c r="AI825" s="1156"/>
      <c r="AJ825" s="1156"/>
      <c r="AK825" s="1156"/>
      <c r="AL825" s="1156"/>
      <c r="AM825" s="1156"/>
      <c r="AN825" s="1156"/>
      <c r="AO825" s="1156"/>
      <c r="AP825" s="1156"/>
      <c r="AQ825" s="1156"/>
      <c r="AR825" s="1156"/>
      <c r="AS825" s="1156"/>
      <c r="AT825" s="1156"/>
      <c r="AU825" s="1156"/>
      <c r="AV825" s="1156"/>
      <c r="AW825" s="1156"/>
      <c r="AX825" s="1156"/>
      <c r="AY825" s="1156"/>
      <c r="AZ825" s="1156"/>
      <c r="BA825" s="1156"/>
      <c r="BB825" s="1156"/>
      <c r="BC825" s="1156"/>
      <c r="BD825" s="1156"/>
      <c r="BE825" s="1156"/>
      <c r="BF825" s="1156"/>
      <c r="BG825" s="1156"/>
      <c r="BH825" s="1156"/>
      <c r="BI825" s="1156"/>
      <c r="BJ825" s="1156"/>
      <c r="BK825" s="1156"/>
      <c r="BL825" s="1156"/>
      <c r="BM825" s="1156"/>
      <c r="BN825" s="1156"/>
      <c r="BO825" s="1156"/>
      <c r="BP825" s="1156"/>
      <c r="BQ825" s="1156"/>
      <c r="BR825" s="1156"/>
      <c r="BS825" s="1200"/>
      <c r="BT825" s="1156"/>
      <c r="BU825" s="1156"/>
      <c r="BV825" s="1156"/>
      <c r="BW825" s="1156"/>
      <c r="BX825" s="1156"/>
      <c r="BY825" s="1156"/>
      <c r="BZ825" s="1156"/>
      <c r="CA825" s="1156"/>
      <c r="CB825" s="1156"/>
      <c r="CC825" s="1156"/>
      <c r="CD825" s="1156"/>
      <c r="CE825" s="1156"/>
      <c r="CF825" s="1156"/>
      <c r="CG825" s="1156"/>
      <c r="CH825" s="1156"/>
      <c r="CI825" s="1156"/>
      <c r="CJ825" s="1156"/>
      <c r="CK825" s="1156"/>
      <c r="CL825" s="1156"/>
      <c r="CM825" s="1200"/>
      <c r="CN825" s="1200"/>
      <c r="CO825" s="1201"/>
      <c r="CQ825" s="2117"/>
    </row>
    <row r="826" spans="1:95" s="700" customFormat="1">
      <c r="A826" s="1137"/>
      <c r="B826" s="1155"/>
      <c r="C826" s="1131"/>
      <c r="D826" s="1131"/>
      <c r="E826" s="1132"/>
      <c r="F826" s="1150"/>
      <c r="G826" s="1149"/>
      <c r="H826" s="1135"/>
      <c r="I826" s="1156"/>
      <c r="J826" s="1156"/>
      <c r="K826" s="1156"/>
      <c r="L826" s="1156"/>
      <c r="M826" s="1156"/>
      <c r="N826" s="1156"/>
      <c r="O826" s="1156"/>
      <c r="P826" s="1156"/>
      <c r="Q826" s="1156"/>
      <c r="R826" s="1156"/>
      <c r="S826" s="1156"/>
      <c r="T826" s="1156"/>
      <c r="U826" s="1156"/>
      <c r="V826" s="1156"/>
      <c r="W826" s="1156"/>
      <c r="X826" s="1156"/>
      <c r="Y826" s="1156"/>
      <c r="Z826" s="1156"/>
      <c r="AA826" s="1156"/>
      <c r="AB826" s="1200"/>
      <c r="AC826" s="1200"/>
      <c r="AD826" s="1200"/>
      <c r="AE826" s="1200"/>
      <c r="AF826" s="1156"/>
      <c r="AG826" s="1156"/>
      <c r="AH826" s="1156"/>
      <c r="AI826" s="1156"/>
      <c r="AJ826" s="1156"/>
      <c r="AK826" s="1156"/>
      <c r="AL826" s="1156"/>
      <c r="AM826" s="1156"/>
      <c r="AN826" s="1156"/>
      <c r="AO826" s="1156"/>
      <c r="AP826" s="1156"/>
      <c r="AQ826" s="1156"/>
      <c r="AR826" s="1156"/>
      <c r="AS826" s="1156"/>
      <c r="AT826" s="1156"/>
      <c r="AU826" s="1156"/>
      <c r="AV826" s="1156"/>
      <c r="AW826" s="1156"/>
      <c r="AX826" s="1156"/>
      <c r="AY826" s="1156"/>
      <c r="AZ826" s="1156"/>
      <c r="BA826" s="1156"/>
      <c r="BB826" s="1156"/>
      <c r="BC826" s="1156"/>
      <c r="BD826" s="1156"/>
      <c r="BE826" s="1156"/>
      <c r="BF826" s="1156"/>
      <c r="BG826" s="1156"/>
      <c r="BH826" s="1156"/>
      <c r="BI826" s="1156"/>
      <c r="BJ826" s="1156"/>
      <c r="BK826" s="1156"/>
      <c r="BL826" s="1156"/>
      <c r="BM826" s="1156"/>
      <c r="BN826" s="1156"/>
      <c r="BO826" s="1156"/>
      <c r="BP826" s="1156"/>
      <c r="BQ826" s="1156"/>
      <c r="BR826" s="1156"/>
      <c r="BS826" s="1200"/>
      <c r="BT826" s="1156"/>
      <c r="BU826" s="1156"/>
      <c r="BV826" s="1156"/>
      <c r="BW826" s="1156"/>
      <c r="BX826" s="1156"/>
      <c r="BY826" s="1156"/>
      <c r="BZ826" s="1156"/>
      <c r="CA826" s="1156"/>
      <c r="CB826" s="1156"/>
      <c r="CC826" s="1156"/>
      <c r="CD826" s="1156"/>
      <c r="CE826" s="1156"/>
      <c r="CF826" s="1156"/>
      <c r="CG826" s="1156"/>
      <c r="CH826" s="1156"/>
      <c r="CI826" s="1156"/>
      <c r="CJ826" s="1156"/>
      <c r="CK826" s="1156"/>
      <c r="CL826" s="1156"/>
      <c r="CM826" s="1200"/>
      <c r="CN826" s="1200"/>
      <c r="CO826" s="1201"/>
      <c r="CQ826" s="2117"/>
    </row>
    <row r="827" spans="1:95" s="700" customFormat="1">
      <c r="A827" s="1137"/>
      <c r="B827" s="1155"/>
      <c r="C827" s="1131"/>
      <c r="D827" s="1131"/>
      <c r="E827" s="1132"/>
      <c r="F827" s="1150"/>
      <c r="G827" s="1149"/>
      <c r="H827" s="1135"/>
      <c r="I827" s="1156"/>
      <c r="J827" s="1156"/>
      <c r="K827" s="1156"/>
      <c r="L827" s="1156"/>
      <c r="M827" s="1156"/>
      <c r="N827" s="1156"/>
      <c r="O827" s="1156"/>
      <c r="P827" s="1156"/>
      <c r="Q827" s="1156"/>
      <c r="R827" s="1156"/>
      <c r="S827" s="1156"/>
      <c r="T827" s="1156"/>
      <c r="U827" s="1156"/>
      <c r="V827" s="1156"/>
      <c r="W827" s="1156"/>
      <c r="X827" s="1156"/>
      <c r="Y827" s="1156"/>
      <c r="Z827" s="1156"/>
      <c r="AA827" s="1156"/>
      <c r="AB827" s="1200"/>
      <c r="AC827" s="1200"/>
      <c r="AD827" s="1200"/>
      <c r="AE827" s="1200"/>
      <c r="AF827" s="1156"/>
      <c r="AG827" s="1156"/>
      <c r="AH827" s="1156"/>
      <c r="AI827" s="1156"/>
      <c r="AJ827" s="1156"/>
      <c r="AK827" s="1156"/>
      <c r="AL827" s="1156"/>
      <c r="AM827" s="1156"/>
      <c r="AN827" s="1156"/>
      <c r="AO827" s="1156"/>
      <c r="AP827" s="1156"/>
      <c r="AQ827" s="1156"/>
      <c r="AR827" s="1156"/>
      <c r="AS827" s="1156"/>
      <c r="AT827" s="1156"/>
      <c r="AU827" s="1156"/>
      <c r="AV827" s="1156"/>
      <c r="AW827" s="1156"/>
      <c r="AX827" s="1156"/>
      <c r="AY827" s="1156"/>
      <c r="AZ827" s="1156"/>
      <c r="BA827" s="1156"/>
      <c r="BB827" s="1156"/>
      <c r="BC827" s="1156"/>
      <c r="BD827" s="1156"/>
      <c r="BE827" s="1156"/>
      <c r="BF827" s="1156"/>
      <c r="BG827" s="1156"/>
      <c r="BH827" s="1156"/>
      <c r="BI827" s="1156"/>
      <c r="BJ827" s="1156"/>
      <c r="BK827" s="1156"/>
      <c r="BL827" s="1156"/>
      <c r="BM827" s="1156"/>
      <c r="BN827" s="1156"/>
      <c r="BO827" s="1156"/>
      <c r="BP827" s="1156"/>
      <c r="BQ827" s="1156"/>
      <c r="BR827" s="1156"/>
      <c r="BS827" s="1200"/>
      <c r="BT827" s="1156"/>
      <c r="BU827" s="1156"/>
      <c r="BV827" s="1156"/>
      <c r="BW827" s="1156"/>
      <c r="BX827" s="1156"/>
      <c r="BY827" s="1156"/>
      <c r="BZ827" s="1156"/>
      <c r="CA827" s="1156"/>
      <c r="CB827" s="1156"/>
      <c r="CC827" s="1156"/>
      <c r="CD827" s="1156"/>
      <c r="CE827" s="1156"/>
      <c r="CF827" s="1156"/>
      <c r="CG827" s="1156"/>
      <c r="CH827" s="1156"/>
      <c r="CI827" s="1156"/>
      <c r="CJ827" s="1156"/>
      <c r="CK827" s="1156"/>
      <c r="CL827" s="1156"/>
      <c r="CM827" s="1200"/>
      <c r="CN827" s="1200"/>
      <c r="CO827" s="1201"/>
      <c r="CQ827" s="2117"/>
    </row>
    <row r="828" spans="1:95" s="700" customFormat="1">
      <c r="A828" s="1137"/>
      <c r="B828" s="1155"/>
      <c r="C828" s="1131"/>
      <c r="D828" s="1131"/>
      <c r="E828" s="1132"/>
      <c r="F828" s="1150"/>
      <c r="G828" s="1149"/>
      <c r="H828" s="1135"/>
      <c r="I828" s="1156"/>
      <c r="J828" s="1156"/>
      <c r="K828" s="1156"/>
      <c r="L828" s="1156"/>
      <c r="M828" s="1156"/>
      <c r="N828" s="1156"/>
      <c r="O828" s="1156"/>
      <c r="P828" s="1156"/>
      <c r="Q828" s="1156"/>
      <c r="R828" s="1156"/>
      <c r="S828" s="1156"/>
      <c r="T828" s="1156"/>
      <c r="U828" s="1156"/>
      <c r="V828" s="1156"/>
      <c r="W828" s="1156"/>
      <c r="X828" s="1156"/>
      <c r="Y828" s="1156"/>
      <c r="Z828" s="1156"/>
      <c r="AA828" s="1156"/>
      <c r="AB828" s="1200"/>
      <c r="AC828" s="1200"/>
      <c r="AD828" s="1200"/>
      <c r="AE828" s="1200"/>
      <c r="AF828" s="1156"/>
      <c r="AG828" s="1156"/>
      <c r="AH828" s="1156"/>
      <c r="AI828" s="1156"/>
      <c r="AJ828" s="1156"/>
      <c r="AK828" s="1156"/>
      <c r="AL828" s="1156"/>
      <c r="AM828" s="1156"/>
      <c r="AN828" s="1156"/>
      <c r="AO828" s="1156"/>
      <c r="AP828" s="1156"/>
      <c r="AQ828" s="1156"/>
      <c r="AR828" s="1156"/>
      <c r="AS828" s="1156"/>
      <c r="AT828" s="1156"/>
      <c r="AU828" s="1156"/>
      <c r="AV828" s="1156"/>
      <c r="AW828" s="1156"/>
      <c r="AX828" s="1156"/>
      <c r="AY828" s="1156"/>
      <c r="AZ828" s="1156"/>
      <c r="BA828" s="1156"/>
      <c r="BB828" s="1156"/>
      <c r="BC828" s="1156"/>
      <c r="BD828" s="1156"/>
      <c r="BE828" s="1156"/>
      <c r="BF828" s="1156"/>
      <c r="BG828" s="1156"/>
      <c r="BH828" s="1156"/>
      <c r="BI828" s="1156"/>
      <c r="BJ828" s="1156"/>
      <c r="BK828" s="1156"/>
      <c r="BL828" s="1156"/>
      <c r="BM828" s="1156"/>
      <c r="BN828" s="1156"/>
      <c r="BO828" s="1156"/>
      <c r="BP828" s="1156"/>
      <c r="BQ828" s="1156"/>
      <c r="BR828" s="1156"/>
      <c r="BS828" s="1200"/>
      <c r="BT828" s="1156"/>
      <c r="BU828" s="1156"/>
      <c r="BV828" s="1156"/>
      <c r="BW828" s="1156"/>
      <c r="BX828" s="1156"/>
      <c r="BY828" s="1156"/>
      <c r="BZ828" s="1156"/>
      <c r="CA828" s="1156"/>
      <c r="CB828" s="1156"/>
      <c r="CC828" s="1156"/>
      <c r="CD828" s="1156"/>
      <c r="CE828" s="1156"/>
      <c r="CF828" s="1156"/>
      <c r="CG828" s="1156"/>
      <c r="CH828" s="1156"/>
      <c r="CI828" s="1156"/>
      <c r="CJ828" s="1156"/>
      <c r="CK828" s="1156"/>
      <c r="CL828" s="1156"/>
      <c r="CM828" s="1200"/>
      <c r="CN828" s="1200"/>
      <c r="CO828" s="1201"/>
      <c r="CQ828" s="2117"/>
    </row>
    <row r="829" spans="1:95" s="700" customFormat="1">
      <c r="A829" s="1137"/>
      <c r="B829" s="1155"/>
      <c r="C829" s="1131"/>
      <c r="D829" s="1131"/>
      <c r="E829" s="1132"/>
      <c r="F829" s="1150"/>
      <c r="G829" s="1149"/>
      <c r="H829" s="1135"/>
      <c r="I829" s="1156"/>
      <c r="J829" s="1156"/>
      <c r="K829" s="1156"/>
      <c r="L829" s="1156"/>
      <c r="M829" s="1156"/>
      <c r="N829" s="1156"/>
      <c r="O829" s="1156"/>
      <c r="P829" s="1156"/>
      <c r="Q829" s="1156"/>
      <c r="R829" s="1156"/>
      <c r="S829" s="1156"/>
      <c r="T829" s="1156"/>
      <c r="U829" s="1156"/>
      <c r="V829" s="1156"/>
      <c r="W829" s="1156"/>
      <c r="X829" s="1156"/>
      <c r="Y829" s="1156"/>
      <c r="Z829" s="1156"/>
      <c r="AA829" s="1156"/>
      <c r="AB829" s="1200"/>
      <c r="AC829" s="1200"/>
      <c r="AD829" s="1200"/>
      <c r="AE829" s="1200"/>
      <c r="AF829" s="1156"/>
      <c r="AG829" s="1156"/>
      <c r="AH829" s="1156"/>
      <c r="AI829" s="1156"/>
      <c r="AJ829" s="1156"/>
      <c r="AK829" s="1156"/>
      <c r="AL829" s="1156"/>
      <c r="AM829" s="1156"/>
      <c r="AN829" s="1156"/>
      <c r="AO829" s="1156"/>
      <c r="AP829" s="1156"/>
      <c r="AQ829" s="1156"/>
      <c r="AR829" s="1156"/>
      <c r="AS829" s="1156"/>
      <c r="AT829" s="1156"/>
      <c r="AU829" s="1156"/>
      <c r="AV829" s="1156"/>
      <c r="AW829" s="1156"/>
      <c r="AX829" s="1156"/>
      <c r="AY829" s="1156"/>
      <c r="AZ829" s="1156"/>
      <c r="BA829" s="1156"/>
      <c r="BB829" s="1156"/>
      <c r="BC829" s="1156"/>
      <c r="BD829" s="1156"/>
      <c r="BE829" s="1156"/>
      <c r="BF829" s="1156"/>
      <c r="BG829" s="1156"/>
      <c r="BH829" s="1156"/>
      <c r="BI829" s="1156"/>
      <c r="BJ829" s="1156"/>
      <c r="BK829" s="1156"/>
      <c r="BL829" s="1156"/>
      <c r="BM829" s="1156"/>
      <c r="BN829" s="1156"/>
      <c r="BO829" s="1156"/>
      <c r="BP829" s="1156"/>
      <c r="BQ829" s="1156"/>
      <c r="BR829" s="1156"/>
      <c r="BS829" s="1200"/>
      <c r="BT829" s="1156"/>
      <c r="BU829" s="1156"/>
      <c r="BV829" s="1156"/>
      <c r="BW829" s="1156"/>
      <c r="BX829" s="1156"/>
      <c r="BY829" s="1156"/>
      <c r="BZ829" s="1156"/>
      <c r="CA829" s="1156"/>
      <c r="CB829" s="1156"/>
      <c r="CC829" s="1156"/>
      <c r="CD829" s="1156"/>
      <c r="CE829" s="1156"/>
      <c r="CF829" s="1156"/>
      <c r="CG829" s="1156"/>
      <c r="CH829" s="1156"/>
      <c r="CI829" s="1156"/>
      <c r="CJ829" s="1156"/>
      <c r="CK829" s="1156"/>
      <c r="CL829" s="1156"/>
      <c r="CM829" s="1200"/>
      <c r="CN829" s="1200"/>
      <c r="CO829" s="1201"/>
      <c r="CQ829" s="2117"/>
    </row>
    <row r="830" spans="1:95" s="700" customFormat="1">
      <c r="A830" s="1137"/>
      <c r="B830" s="1155"/>
      <c r="C830" s="1131"/>
      <c r="D830" s="1131"/>
      <c r="E830" s="1132"/>
      <c r="F830" s="1150"/>
      <c r="G830" s="1149"/>
      <c r="H830" s="1135"/>
      <c r="I830" s="1156"/>
      <c r="J830" s="1156"/>
      <c r="K830" s="1156"/>
      <c r="L830" s="1156"/>
      <c r="M830" s="1156"/>
      <c r="N830" s="1156"/>
      <c r="O830" s="1156"/>
      <c r="P830" s="1156"/>
      <c r="Q830" s="1156"/>
      <c r="R830" s="1156"/>
      <c r="S830" s="1156"/>
      <c r="T830" s="1156"/>
      <c r="U830" s="1156"/>
      <c r="V830" s="1156"/>
      <c r="W830" s="1156"/>
      <c r="X830" s="1156"/>
      <c r="Y830" s="1156"/>
      <c r="Z830" s="1156"/>
      <c r="AA830" s="1156"/>
      <c r="AB830" s="1200"/>
      <c r="AC830" s="1200"/>
      <c r="AD830" s="1200"/>
      <c r="AE830" s="1200"/>
      <c r="AF830" s="1156"/>
      <c r="AG830" s="1156"/>
      <c r="AH830" s="1156"/>
      <c r="AI830" s="1156"/>
      <c r="AJ830" s="1156"/>
      <c r="AK830" s="1156"/>
      <c r="AL830" s="1156"/>
      <c r="AM830" s="1156"/>
      <c r="AN830" s="1156"/>
      <c r="AO830" s="1156"/>
      <c r="AP830" s="1156"/>
      <c r="AQ830" s="1156"/>
      <c r="AR830" s="1156"/>
      <c r="AS830" s="1156"/>
      <c r="AT830" s="1156"/>
      <c r="AU830" s="1156"/>
      <c r="AV830" s="1156"/>
      <c r="AW830" s="1156"/>
      <c r="AX830" s="1156"/>
      <c r="AY830" s="1156"/>
      <c r="AZ830" s="1156"/>
      <c r="BA830" s="1156"/>
      <c r="BB830" s="1156"/>
      <c r="BC830" s="1156"/>
      <c r="BD830" s="1156"/>
      <c r="BE830" s="1156"/>
      <c r="BF830" s="1156"/>
      <c r="BG830" s="1156"/>
      <c r="BH830" s="1156"/>
      <c r="BI830" s="1156"/>
      <c r="BJ830" s="1156"/>
      <c r="BK830" s="1156"/>
      <c r="BL830" s="1156"/>
      <c r="BM830" s="1156"/>
      <c r="BN830" s="1156"/>
      <c r="BO830" s="1156"/>
      <c r="BP830" s="1156"/>
      <c r="BQ830" s="1156"/>
      <c r="BR830" s="1156"/>
      <c r="BS830" s="1200"/>
      <c r="BT830" s="1156"/>
      <c r="BU830" s="1156"/>
      <c r="BV830" s="1156"/>
      <c r="BW830" s="1156"/>
      <c r="BX830" s="1156"/>
      <c r="BY830" s="1156"/>
      <c r="BZ830" s="1156"/>
      <c r="CA830" s="1156"/>
      <c r="CB830" s="1156"/>
      <c r="CC830" s="1156"/>
      <c r="CD830" s="1156"/>
      <c r="CE830" s="1156"/>
      <c r="CF830" s="1156"/>
      <c r="CG830" s="1156"/>
      <c r="CH830" s="1156"/>
      <c r="CI830" s="1156"/>
      <c r="CJ830" s="1156"/>
      <c r="CK830" s="1156"/>
      <c r="CL830" s="1156"/>
      <c r="CM830" s="1200"/>
      <c r="CN830" s="1200"/>
      <c r="CO830" s="1201"/>
      <c r="CQ830" s="2117"/>
    </row>
    <row r="831" spans="1:95" s="700" customFormat="1">
      <c r="A831" s="1137"/>
      <c r="B831" s="1155"/>
      <c r="C831" s="1131"/>
      <c r="D831" s="1131"/>
      <c r="E831" s="1132"/>
      <c r="F831" s="1150"/>
      <c r="G831" s="1149"/>
      <c r="H831" s="1135"/>
      <c r="I831" s="1156"/>
      <c r="J831" s="1156"/>
      <c r="K831" s="1156"/>
      <c r="L831" s="1156"/>
      <c r="M831" s="1156"/>
      <c r="N831" s="1156"/>
      <c r="O831" s="1156"/>
      <c r="P831" s="1156"/>
      <c r="Q831" s="1156"/>
      <c r="R831" s="1156"/>
      <c r="S831" s="1156"/>
      <c r="T831" s="1156"/>
      <c r="U831" s="1156"/>
      <c r="V831" s="1156"/>
      <c r="W831" s="1156"/>
      <c r="X831" s="1156"/>
      <c r="Y831" s="1156"/>
      <c r="Z831" s="1156"/>
      <c r="AA831" s="1156"/>
      <c r="AB831" s="1200"/>
      <c r="AC831" s="1200"/>
      <c r="AD831" s="1200"/>
      <c r="AE831" s="1200"/>
      <c r="AF831" s="1156"/>
      <c r="AG831" s="1156"/>
      <c r="AH831" s="1156"/>
      <c r="AI831" s="1156"/>
      <c r="AJ831" s="1156"/>
      <c r="AK831" s="1156"/>
      <c r="AL831" s="1156"/>
      <c r="AM831" s="1156"/>
      <c r="AN831" s="1156"/>
      <c r="AO831" s="1156"/>
      <c r="AP831" s="1156"/>
      <c r="AQ831" s="1156"/>
      <c r="AR831" s="1156"/>
      <c r="AS831" s="1156"/>
      <c r="AT831" s="1156"/>
      <c r="AU831" s="1156"/>
      <c r="AV831" s="1156"/>
      <c r="AW831" s="1156"/>
      <c r="AX831" s="1156"/>
      <c r="AY831" s="1156"/>
      <c r="AZ831" s="1156"/>
      <c r="BA831" s="1156"/>
      <c r="BB831" s="1156"/>
      <c r="BC831" s="1156"/>
      <c r="BD831" s="1156"/>
      <c r="BE831" s="1156"/>
      <c r="BF831" s="1156"/>
      <c r="BG831" s="1156"/>
      <c r="BH831" s="1156"/>
      <c r="BI831" s="1156"/>
      <c r="BJ831" s="1156"/>
      <c r="BK831" s="1156"/>
      <c r="BL831" s="1156"/>
      <c r="BM831" s="1156"/>
      <c r="BN831" s="1156"/>
      <c r="BO831" s="1156"/>
      <c r="BP831" s="1156"/>
      <c r="BQ831" s="1156"/>
      <c r="BR831" s="1156"/>
      <c r="BS831" s="1200"/>
      <c r="BT831" s="1156"/>
      <c r="BU831" s="1156"/>
      <c r="BV831" s="1156"/>
      <c r="BW831" s="1156"/>
      <c r="BX831" s="1156"/>
      <c r="BY831" s="1156"/>
      <c r="BZ831" s="1156"/>
      <c r="CA831" s="1156"/>
      <c r="CB831" s="1156"/>
      <c r="CC831" s="1156"/>
      <c r="CD831" s="1156"/>
      <c r="CE831" s="1156"/>
      <c r="CF831" s="1156"/>
      <c r="CG831" s="1156"/>
      <c r="CH831" s="1156"/>
      <c r="CI831" s="1156"/>
      <c r="CJ831" s="1156"/>
      <c r="CK831" s="1156"/>
      <c r="CL831" s="1156"/>
      <c r="CM831" s="1200"/>
      <c r="CN831" s="1200"/>
      <c r="CO831" s="1201"/>
      <c r="CQ831" s="2117"/>
    </row>
    <row r="832" spans="1:95" s="700" customFormat="1">
      <c r="A832" s="1137"/>
      <c r="B832" s="1155"/>
      <c r="C832" s="1131"/>
      <c r="D832" s="1131"/>
      <c r="E832" s="1132"/>
      <c r="F832" s="1150"/>
      <c r="G832" s="1149"/>
      <c r="H832" s="1135"/>
      <c r="I832" s="1156"/>
      <c r="J832" s="1156"/>
      <c r="K832" s="1156"/>
      <c r="L832" s="1156"/>
      <c r="M832" s="1156"/>
      <c r="N832" s="1156"/>
      <c r="O832" s="1156"/>
      <c r="P832" s="1156"/>
      <c r="Q832" s="1156"/>
      <c r="R832" s="1156"/>
      <c r="S832" s="1156"/>
      <c r="T832" s="1156"/>
      <c r="U832" s="1156"/>
      <c r="V832" s="1156"/>
      <c r="W832" s="1156"/>
      <c r="X832" s="1156"/>
      <c r="Y832" s="1156"/>
      <c r="Z832" s="1156"/>
      <c r="AA832" s="1156"/>
      <c r="AB832" s="1200"/>
      <c r="AC832" s="1200"/>
      <c r="AD832" s="1200"/>
      <c r="AE832" s="1200"/>
      <c r="AF832" s="1156"/>
      <c r="AG832" s="1156"/>
      <c r="AH832" s="1156"/>
      <c r="AI832" s="1156"/>
      <c r="AJ832" s="1156"/>
      <c r="AK832" s="1156"/>
      <c r="AL832" s="1156"/>
      <c r="AM832" s="1156"/>
      <c r="AN832" s="1156"/>
      <c r="AO832" s="1156"/>
      <c r="AP832" s="1156"/>
      <c r="AQ832" s="1156"/>
      <c r="AR832" s="1156"/>
      <c r="AS832" s="1156"/>
      <c r="AT832" s="1156"/>
      <c r="AU832" s="1156"/>
      <c r="AV832" s="1156"/>
      <c r="AW832" s="1156"/>
      <c r="AX832" s="1156"/>
      <c r="AY832" s="1156"/>
      <c r="AZ832" s="1156"/>
      <c r="BA832" s="1156"/>
      <c r="BB832" s="1156"/>
      <c r="BC832" s="1156"/>
      <c r="BD832" s="1156"/>
      <c r="BE832" s="1156"/>
      <c r="BF832" s="1156"/>
      <c r="BG832" s="1156"/>
      <c r="BH832" s="1156"/>
      <c r="BI832" s="1156"/>
      <c r="BJ832" s="1156"/>
      <c r="BK832" s="1156"/>
      <c r="BL832" s="1156"/>
      <c r="BM832" s="1156"/>
      <c r="BN832" s="1156"/>
      <c r="BO832" s="1156"/>
      <c r="BP832" s="1156"/>
      <c r="BQ832" s="1156"/>
      <c r="BR832" s="1156"/>
      <c r="BS832" s="1200"/>
      <c r="BT832" s="1156"/>
      <c r="BU832" s="1156"/>
      <c r="BV832" s="1156"/>
      <c r="BW832" s="1156"/>
      <c r="BX832" s="1156"/>
      <c r="BY832" s="1156"/>
      <c r="BZ832" s="1156"/>
      <c r="CA832" s="1156"/>
      <c r="CB832" s="1156"/>
      <c r="CC832" s="1156"/>
      <c r="CD832" s="1156"/>
      <c r="CE832" s="1156"/>
      <c r="CF832" s="1156"/>
      <c r="CG832" s="1156"/>
      <c r="CH832" s="1156"/>
      <c r="CI832" s="1156"/>
      <c r="CJ832" s="1156"/>
      <c r="CK832" s="1156"/>
      <c r="CL832" s="1156"/>
      <c r="CM832" s="1200"/>
      <c r="CN832" s="1200"/>
      <c r="CO832" s="1201"/>
      <c r="CQ832" s="2117"/>
    </row>
    <row r="833" spans="1:95" s="700" customFormat="1">
      <c r="A833" s="1137"/>
      <c r="B833" s="1155"/>
      <c r="C833" s="1131"/>
      <c r="D833" s="1131"/>
      <c r="E833" s="1132"/>
      <c r="F833" s="1150"/>
      <c r="G833" s="1149"/>
      <c r="H833" s="1135"/>
      <c r="I833" s="1156"/>
      <c r="J833" s="1156"/>
      <c r="K833" s="1156"/>
      <c r="L833" s="1156"/>
      <c r="M833" s="1156"/>
      <c r="N833" s="1156"/>
      <c r="O833" s="1156"/>
      <c r="P833" s="1156"/>
      <c r="Q833" s="1156"/>
      <c r="R833" s="1156"/>
      <c r="S833" s="1156"/>
      <c r="T833" s="1156"/>
      <c r="U833" s="1156"/>
      <c r="V833" s="1156"/>
      <c r="W833" s="1156"/>
      <c r="X833" s="1156"/>
      <c r="Y833" s="1156"/>
      <c r="Z833" s="1156"/>
      <c r="AA833" s="1156"/>
      <c r="AB833" s="1200"/>
      <c r="AC833" s="1200"/>
      <c r="AD833" s="1200"/>
      <c r="AE833" s="1200"/>
      <c r="AF833" s="1156"/>
      <c r="AG833" s="1156"/>
      <c r="AH833" s="1156"/>
      <c r="AI833" s="1156"/>
      <c r="AJ833" s="1156"/>
      <c r="AK833" s="1156"/>
      <c r="AL833" s="1156"/>
      <c r="AM833" s="1156"/>
      <c r="AN833" s="1156"/>
      <c r="AO833" s="1156"/>
      <c r="AP833" s="1156"/>
      <c r="AQ833" s="1156"/>
      <c r="AR833" s="1156"/>
      <c r="AS833" s="1156"/>
      <c r="AT833" s="1156"/>
      <c r="AU833" s="1156"/>
      <c r="AV833" s="1156"/>
      <c r="AW833" s="1156"/>
      <c r="AX833" s="1156"/>
      <c r="AY833" s="1156"/>
      <c r="AZ833" s="1156"/>
      <c r="BA833" s="1156"/>
      <c r="BB833" s="1156"/>
      <c r="BC833" s="1156"/>
      <c r="BD833" s="1156"/>
      <c r="BE833" s="1156"/>
      <c r="BF833" s="1156"/>
      <c r="BG833" s="1156"/>
      <c r="BH833" s="1156"/>
      <c r="BI833" s="1156"/>
      <c r="BJ833" s="1156"/>
      <c r="BK833" s="1156"/>
      <c r="BL833" s="1156"/>
      <c r="BM833" s="1156"/>
      <c r="BN833" s="1156"/>
      <c r="BO833" s="1156"/>
      <c r="BP833" s="1156"/>
      <c r="BQ833" s="1156"/>
      <c r="BR833" s="1156"/>
      <c r="BS833" s="1200"/>
      <c r="BT833" s="1156"/>
      <c r="BU833" s="1156"/>
      <c r="BV833" s="1156"/>
      <c r="BW833" s="1156"/>
      <c r="BX833" s="1156"/>
      <c r="BY833" s="1156"/>
      <c r="BZ833" s="1156"/>
      <c r="CA833" s="1156"/>
      <c r="CB833" s="1156"/>
      <c r="CC833" s="1156"/>
      <c r="CD833" s="1156"/>
      <c r="CE833" s="1156"/>
      <c r="CF833" s="1156"/>
      <c r="CG833" s="1156"/>
      <c r="CH833" s="1156"/>
      <c r="CI833" s="1156"/>
      <c r="CJ833" s="1156"/>
      <c r="CK833" s="1156"/>
      <c r="CL833" s="1156"/>
      <c r="CM833" s="1200"/>
      <c r="CN833" s="1200"/>
      <c r="CO833" s="1201"/>
      <c r="CQ833" s="2117"/>
    </row>
    <row r="834" spans="1:95" s="700" customFormat="1">
      <c r="A834" s="1137"/>
      <c r="B834" s="1155"/>
      <c r="C834" s="1131"/>
      <c r="D834" s="1131"/>
      <c r="E834" s="1132"/>
      <c r="F834" s="1150"/>
      <c r="G834" s="1149"/>
      <c r="H834" s="1135"/>
      <c r="I834" s="1156"/>
      <c r="J834" s="1156"/>
      <c r="K834" s="1156"/>
      <c r="L834" s="1156"/>
      <c r="M834" s="1156"/>
      <c r="N834" s="1156"/>
      <c r="O834" s="1156"/>
      <c r="P834" s="1156"/>
      <c r="Q834" s="1156"/>
      <c r="R834" s="1156"/>
      <c r="S834" s="1156"/>
      <c r="T834" s="1156"/>
      <c r="U834" s="1156"/>
      <c r="V834" s="1156"/>
      <c r="W834" s="1156"/>
      <c r="X834" s="1156"/>
      <c r="Y834" s="1156"/>
      <c r="Z834" s="1156"/>
      <c r="AA834" s="1156"/>
      <c r="AB834" s="1200"/>
      <c r="AC834" s="1200"/>
      <c r="AD834" s="1200"/>
      <c r="AE834" s="1200"/>
      <c r="AF834" s="1156"/>
      <c r="AG834" s="1156"/>
      <c r="AH834" s="1156"/>
      <c r="AI834" s="1156"/>
      <c r="AJ834" s="1156"/>
      <c r="AK834" s="1156"/>
      <c r="AL834" s="1156"/>
      <c r="AM834" s="1156"/>
      <c r="AN834" s="1156"/>
      <c r="AO834" s="1156"/>
      <c r="AP834" s="1156"/>
      <c r="AQ834" s="1156"/>
      <c r="AR834" s="1156"/>
      <c r="AS834" s="1156"/>
      <c r="AT834" s="1156"/>
      <c r="AU834" s="1156"/>
      <c r="AV834" s="1156"/>
      <c r="AW834" s="1156"/>
      <c r="AX834" s="1156"/>
      <c r="AY834" s="1156"/>
      <c r="AZ834" s="1156"/>
      <c r="BA834" s="1156"/>
      <c r="BB834" s="1156"/>
      <c r="BC834" s="1156"/>
      <c r="BD834" s="1156"/>
      <c r="BE834" s="1156"/>
      <c r="BF834" s="1156"/>
      <c r="BG834" s="1156"/>
      <c r="BH834" s="1156"/>
      <c r="BI834" s="1156"/>
      <c r="BJ834" s="1156"/>
      <c r="BK834" s="1156"/>
      <c r="BL834" s="1156"/>
      <c r="BM834" s="1156"/>
      <c r="BN834" s="1156"/>
      <c r="BO834" s="1156"/>
      <c r="BP834" s="1156"/>
      <c r="BQ834" s="1156"/>
      <c r="BR834" s="1156"/>
      <c r="BS834" s="1200"/>
      <c r="BT834" s="1156"/>
      <c r="BU834" s="1156"/>
      <c r="BV834" s="1156"/>
      <c r="BW834" s="1156"/>
      <c r="BX834" s="1156"/>
      <c r="BY834" s="1156"/>
      <c r="BZ834" s="1156"/>
      <c r="CA834" s="1156"/>
      <c r="CB834" s="1156"/>
      <c r="CC834" s="1156"/>
      <c r="CD834" s="1156"/>
      <c r="CE834" s="1156"/>
      <c r="CF834" s="1156"/>
      <c r="CG834" s="1156"/>
      <c r="CH834" s="1156"/>
      <c r="CI834" s="1156"/>
      <c r="CJ834" s="1156"/>
      <c r="CK834" s="1156"/>
      <c r="CL834" s="1156"/>
      <c r="CM834" s="1200"/>
      <c r="CN834" s="1200"/>
      <c r="CO834" s="1201"/>
      <c r="CQ834" s="2117"/>
    </row>
    <row r="835" spans="1:95" s="700" customFormat="1">
      <c r="A835" s="1137"/>
      <c r="B835" s="1155"/>
      <c r="C835" s="1131"/>
      <c r="D835" s="1131"/>
      <c r="E835" s="1132"/>
      <c r="F835" s="1150"/>
      <c r="G835" s="1149"/>
      <c r="H835" s="1135"/>
      <c r="I835" s="1156"/>
      <c r="J835" s="1156"/>
      <c r="K835" s="1156"/>
      <c r="L835" s="1156"/>
      <c r="M835" s="1156"/>
      <c r="N835" s="1156"/>
      <c r="O835" s="1156"/>
      <c r="P835" s="1156"/>
      <c r="Q835" s="1156"/>
      <c r="R835" s="1156"/>
      <c r="S835" s="1156"/>
      <c r="T835" s="1156"/>
      <c r="U835" s="1156"/>
      <c r="V835" s="1156"/>
      <c r="W835" s="1156"/>
      <c r="X835" s="1156"/>
      <c r="Y835" s="1156"/>
      <c r="Z835" s="1156"/>
      <c r="AA835" s="1156"/>
      <c r="AB835" s="1200"/>
      <c r="AC835" s="1200"/>
      <c r="AD835" s="1200"/>
      <c r="AE835" s="1200"/>
      <c r="AF835" s="1156"/>
      <c r="AG835" s="1156"/>
      <c r="AH835" s="1156"/>
      <c r="AI835" s="1156"/>
      <c r="AJ835" s="1156"/>
      <c r="AK835" s="1156"/>
      <c r="AL835" s="1156"/>
      <c r="AM835" s="1156"/>
      <c r="AN835" s="1156"/>
      <c r="AO835" s="1156"/>
      <c r="AP835" s="1156"/>
      <c r="AQ835" s="1156"/>
      <c r="AR835" s="1156"/>
      <c r="AS835" s="1156"/>
      <c r="AT835" s="1156"/>
      <c r="AU835" s="1156"/>
      <c r="AV835" s="1156"/>
      <c r="AW835" s="1156"/>
      <c r="AX835" s="1156"/>
      <c r="AY835" s="1156"/>
      <c r="AZ835" s="1156"/>
      <c r="BA835" s="1156"/>
      <c r="BB835" s="1156"/>
      <c r="BC835" s="1156"/>
      <c r="BD835" s="1156"/>
      <c r="BE835" s="1156"/>
      <c r="BF835" s="1156"/>
      <c r="BG835" s="1156"/>
      <c r="BH835" s="1156"/>
      <c r="BI835" s="1156"/>
      <c r="BJ835" s="1156"/>
      <c r="BK835" s="1156"/>
      <c r="BL835" s="1156"/>
      <c r="BM835" s="1156"/>
      <c r="BN835" s="1156"/>
      <c r="BO835" s="1156"/>
      <c r="BP835" s="1156"/>
      <c r="BQ835" s="1156"/>
      <c r="BR835" s="1156"/>
      <c r="BS835" s="1200"/>
      <c r="BT835" s="1156"/>
      <c r="BU835" s="1156"/>
      <c r="BV835" s="1156"/>
      <c r="BW835" s="1156"/>
      <c r="BX835" s="1156"/>
      <c r="BY835" s="1156"/>
      <c r="BZ835" s="1156"/>
      <c r="CA835" s="1156"/>
      <c r="CB835" s="1156"/>
      <c r="CC835" s="1156"/>
      <c r="CD835" s="1156"/>
      <c r="CE835" s="1156"/>
      <c r="CF835" s="1156"/>
      <c r="CG835" s="1156"/>
      <c r="CH835" s="1156"/>
      <c r="CI835" s="1156"/>
      <c r="CJ835" s="1156"/>
      <c r="CK835" s="1156"/>
      <c r="CL835" s="1156"/>
      <c r="CM835" s="1200"/>
      <c r="CN835" s="1200"/>
      <c r="CO835" s="1201"/>
      <c r="CQ835" s="2117"/>
    </row>
    <row r="836" spans="1:95" s="700" customFormat="1">
      <c r="A836" s="1137"/>
      <c r="B836" s="1155"/>
      <c r="C836" s="1131"/>
      <c r="D836" s="1131"/>
      <c r="E836" s="1132"/>
      <c r="F836" s="1150"/>
      <c r="G836" s="1149"/>
      <c r="H836" s="1135"/>
      <c r="I836" s="1156"/>
      <c r="J836" s="1156"/>
      <c r="K836" s="1156"/>
      <c r="L836" s="1156"/>
      <c r="M836" s="1156"/>
      <c r="N836" s="1156"/>
      <c r="O836" s="1156"/>
      <c r="P836" s="1156"/>
      <c r="Q836" s="1156"/>
      <c r="R836" s="1156"/>
      <c r="S836" s="1156"/>
      <c r="T836" s="1156"/>
      <c r="U836" s="1156"/>
      <c r="V836" s="1156"/>
      <c r="W836" s="1156"/>
      <c r="X836" s="1156"/>
      <c r="Y836" s="1156"/>
      <c r="Z836" s="1156"/>
      <c r="AA836" s="1156"/>
      <c r="AB836" s="1200"/>
      <c r="AC836" s="1200"/>
      <c r="AD836" s="1200"/>
      <c r="AE836" s="1200"/>
      <c r="AF836" s="1156"/>
      <c r="AG836" s="1156"/>
      <c r="AH836" s="1156"/>
      <c r="AI836" s="1156"/>
      <c r="AJ836" s="1156"/>
      <c r="AK836" s="1156"/>
      <c r="AL836" s="1156"/>
      <c r="AM836" s="1156"/>
      <c r="AN836" s="1156"/>
      <c r="AO836" s="1156"/>
      <c r="AP836" s="1156"/>
      <c r="AQ836" s="1156"/>
      <c r="AR836" s="1156"/>
      <c r="AS836" s="1156"/>
      <c r="AT836" s="1156"/>
      <c r="AU836" s="1156"/>
      <c r="AV836" s="1156"/>
      <c r="AW836" s="1156"/>
      <c r="AX836" s="1156"/>
      <c r="AY836" s="1156"/>
      <c r="AZ836" s="1156"/>
      <c r="BA836" s="1156"/>
      <c r="BB836" s="1156"/>
      <c r="BC836" s="1156"/>
      <c r="BD836" s="1156"/>
      <c r="BE836" s="1156"/>
      <c r="BF836" s="1156"/>
      <c r="BG836" s="1156"/>
      <c r="BH836" s="1156"/>
      <c r="BI836" s="1156"/>
      <c r="BJ836" s="1156"/>
      <c r="BK836" s="1156"/>
      <c r="BL836" s="1156"/>
      <c r="BM836" s="1156"/>
      <c r="BN836" s="1156"/>
      <c r="BO836" s="1156"/>
      <c r="BP836" s="1156"/>
      <c r="BQ836" s="1156"/>
      <c r="BR836" s="1156"/>
      <c r="BS836" s="1200"/>
      <c r="BT836" s="1156"/>
      <c r="BU836" s="1156"/>
      <c r="BV836" s="1156"/>
      <c r="BW836" s="1156"/>
      <c r="BX836" s="1156"/>
      <c r="BY836" s="1156"/>
      <c r="BZ836" s="1156"/>
      <c r="CA836" s="1156"/>
      <c r="CB836" s="1156"/>
      <c r="CC836" s="1156"/>
      <c r="CD836" s="1156"/>
      <c r="CE836" s="1156"/>
      <c r="CF836" s="1156"/>
      <c r="CG836" s="1156"/>
      <c r="CH836" s="1156"/>
      <c r="CI836" s="1156"/>
      <c r="CJ836" s="1156"/>
      <c r="CK836" s="1156"/>
      <c r="CL836" s="1156"/>
      <c r="CM836" s="1200"/>
      <c r="CN836" s="1200"/>
      <c r="CO836" s="1201"/>
      <c r="CQ836" s="2117"/>
    </row>
    <row r="837" spans="1:95" s="700" customFormat="1">
      <c r="A837" s="1137"/>
      <c r="B837" s="1155"/>
      <c r="C837" s="1131"/>
      <c r="D837" s="1131"/>
      <c r="E837" s="1132"/>
      <c r="F837" s="1150"/>
      <c r="G837" s="1149"/>
      <c r="H837" s="1135"/>
      <c r="I837" s="1156"/>
      <c r="J837" s="1156"/>
      <c r="K837" s="1156"/>
      <c r="L837" s="1156"/>
      <c r="M837" s="1156"/>
      <c r="N837" s="1156"/>
      <c r="O837" s="1156"/>
      <c r="P837" s="1156"/>
      <c r="Q837" s="1156"/>
      <c r="R837" s="1156"/>
      <c r="S837" s="1156"/>
      <c r="T837" s="1156"/>
      <c r="U837" s="1156"/>
      <c r="V837" s="1156"/>
      <c r="W837" s="1156"/>
      <c r="X837" s="1156"/>
      <c r="Y837" s="1156"/>
      <c r="Z837" s="1156"/>
      <c r="AA837" s="1156"/>
      <c r="AB837" s="1200"/>
      <c r="AC837" s="1200"/>
      <c r="AD837" s="1200"/>
      <c r="AE837" s="1200"/>
      <c r="AF837" s="1156"/>
      <c r="AG837" s="1156"/>
      <c r="AH837" s="1156"/>
      <c r="AI837" s="1156"/>
      <c r="AJ837" s="1156"/>
      <c r="AK837" s="1156"/>
      <c r="AL837" s="1156"/>
      <c r="AM837" s="1156"/>
      <c r="AN837" s="1156"/>
      <c r="AO837" s="1156"/>
      <c r="AP837" s="1156"/>
      <c r="AQ837" s="1156"/>
      <c r="AR837" s="1156"/>
      <c r="AS837" s="1156"/>
      <c r="AT837" s="1156"/>
      <c r="AU837" s="1156"/>
      <c r="AV837" s="1156"/>
      <c r="AW837" s="1156"/>
      <c r="AX837" s="1156"/>
      <c r="AY837" s="1156"/>
      <c r="AZ837" s="1156"/>
      <c r="BA837" s="1156"/>
      <c r="BB837" s="1156"/>
      <c r="BC837" s="1156"/>
      <c r="BD837" s="1156"/>
      <c r="BE837" s="1156"/>
      <c r="BF837" s="1156"/>
      <c r="BG837" s="1156"/>
      <c r="BH837" s="1156"/>
      <c r="BI837" s="1156"/>
      <c r="BJ837" s="1156"/>
      <c r="BK837" s="1156"/>
      <c r="BL837" s="1156"/>
      <c r="BM837" s="1156"/>
      <c r="BN837" s="1156"/>
      <c r="BO837" s="1156"/>
      <c r="BP837" s="1156"/>
      <c r="BQ837" s="1156"/>
      <c r="BR837" s="1156"/>
      <c r="BS837" s="1200"/>
      <c r="BT837" s="1156"/>
      <c r="BU837" s="1156"/>
      <c r="BV837" s="1156"/>
      <c r="BW837" s="1156"/>
      <c r="BX837" s="1156"/>
      <c r="BY837" s="1156"/>
      <c r="BZ837" s="1156"/>
      <c r="CA837" s="1156"/>
      <c r="CB837" s="1156"/>
      <c r="CC837" s="1156"/>
      <c r="CD837" s="1156"/>
      <c r="CE837" s="1156"/>
      <c r="CF837" s="1156"/>
      <c r="CG837" s="1156"/>
      <c r="CH837" s="1156"/>
      <c r="CI837" s="1156"/>
      <c r="CJ837" s="1156"/>
      <c r="CK837" s="1156"/>
      <c r="CL837" s="1156"/>
      <c r="CM837" s="1200"/>
      <c r="CN837" s="1200"/>
      <c r="CO837" s="1201"/>
      <c r="CQ837" s="2117"/>
    </row>
    <row r="838" spans="1:95" s="700" customFormat="1">
      <c r="A838" s="1137"/>
      <c r="B838" s="1155"/>
      <c r="C838" s="1131"/>
      <c r="D838" s="1131"/>
      <c r="E838" s="1132"/>
      <c r="F838" s="1150"/>
      <c r="G838" s="1149"/>
      <c r="H838" s="1135"/>
      <c r="I838" s="1156"/>
      <c r="J838" s="1156"/>
      <c r="K838" s="1156"/>
      <c r="L838" s="1156"/>
      <c r="M838" s="1156"/>
      <c r="N838" s="1156"/>
      <c r="O838" s="1156"/>
      <c r="P838" s="1156"/>
      <c r="Q838" s="1156"/>
      <c r="R838" s="1156"/>
      <c r="S838" s="1156"/>
      <c r="T838" s="1156"/>
      <c r="U838" s="1156"/>
      <c r="V838" s="1156"/>
      <c r="W838" s="1156"/>
      <c r="X838" s="1156"/>
      <c r="Y838" s="1156"/>
      <c r="Z838" s="1156"/>
      <c r="AA838" s="1156"/>
      <c r="AB838" s="1200"/>
      <c r="AC838" s="1200"/>
      <c r="AD838" s="1200"/>
      <c r="AE838" s="1200"/>
      <c r="AF838" s="1156"/>
      <c r="AG838" s="1156"/>
      <c r="AH838" s="1156"/>
      <c r="AI838" s="1156"/>
      <c r="AJ838" s="1156"/>
      <c r="AK838" s="1156"/>
      <c r="AL838" s="1156"/>
      <c r="AM838" s="1156"/>
      <c r="AN838" s="1156"/>
      <c r="AO838" s="1156"/>
      <c r="AP838" s="1156"/>
      <c r="AQ838" s="1156"/>
      <c r="AR838" s="1156"/>
      <c r="AS838" s="1156"/>
      <c r="AT838" s="1156"/>
      <c r="AU838" s="1156"/>
      <c r="AV838" s="1156"/>
      <c r="AW838" s="1156"/>
      <c r="AX838" s="1156"/>
      <c r="AY838" s="1156"/>
      <c r="AZ838" s="1156"/>
      <c r="BA838" s="1156"/>
      <c r="BB838" s="1156"/>
      <c r="BC838" s="1156"/>
      <c r="BD838" s="1156"/>
      <c r="BE838" s="1156"/>
      <c r="BF838" s="1156"/>
      <c r="BG838" s="1156"/>
      <c r="BH838" s="1156"/>
      <c r="BI838" s="1156"/>
      <c r="BJ838" s="1156"/>
      <c r="BK838" s="1156"/>
      <c r="BL838" s="1156"/>
      <c r="BM838" s="1156"/>
      <c r="BN838" s="1156"/>
      <c r="BO838" s="1156"/>
      <c r="BP838" s="1156"/>
      <c r="BQ838" s="1156"/>
      <c r="BR838" s="1156"/>
      <c r="BS838" s="1200"/>
      <c r="BT838" s="1156"/>
      <c r="BU838" s="1156"/>
      <c r="BV838" s="1156"/>
      <c r="BW838" s="1156"/>
      <c r="BX838" s="1156"/>
      <c r="BY838" s="1156"/>
      <c r="BZ838" s="1156"/>
      <c r="CA838" s="1156"/>
      <c r="CB838" s="1156"/>
      <c r="CC838" s="1156"/>
      <c r="CD838" s="1156"/>
      <c r="CE838" s="1156"/>
      <c r="CF838" s="1156"/>
      <c r="CG838" s="1156"/>
      <c r="CH838" s="1156"/>
      <c r="CI838" s="1156"/>
      <c r="CJ838" s="1156"/>
      <c r="CK838" s="1156"/>
      <c r="CL838" s="1156"/>
      <c r="CM838" s="1200"/>
      <c r="CN838" s="1200"/>
      <c r="CO838" s="1201"/>
      <c r="CQ838" s="2117"/>
    </row>
    <row r="839" spans="1:95" s="700" customFormat="1">
      <c r="A839" s="1137"/>
      <c r="B839" s="1155"/>
      <c r="C839" s="1131"/>
      <c r="D839" s="1131"/>
      <c r="E839" s="1132"/>
      <c r="F839" s="1150"/>
      <c r="G839" s="1149"/>
      <c r="H839" s="1135"/>
      <c r="I839" s="1156"/>
      <c r="J839" s="1156"/>
      <c r="K839" s="1156"/>
      <c r="L839" s="1156"/>
      <c r="M839" s="1156"/>
      <c r="N839" s="1156"/>
      <c r="O839" s="1156"/>
      <c r="P839" s="1156"/>
      <c r="Q839" s="1156"/>
      <c r="R839" s="1156"/>
      <c r="S839" s="1156"/>
      <c r="T839" s="1156"/>
      <c r="U839" s="1156"/>
      <c r="V839" s="1156"/>
      <c r="W839" s="1156"/>
      <c r="X839" s="1156"/>
      <c r="Y839" s="1156"/>
      <c r="Z839" s="1156"/>
      <c r="AA839" s="1156"/>
      <c r="AB839" s="1200"/>
      <c r="AC839" s="1200"/>
      <c r="AD839" s="1200"/>
      <c r="AE839" s="1200"/>
      <c r="AF839" s="1156"/>
      <c r="AG839" s="1156"/>
      <c r="AH839" s="1156"/>
      <c r="AI839" s="1156"/>
      <c r="AJ839" s="1156"/>
      <c r="AK839" s="1156"/>
      <c r="AL839" s="1156"/>
      <c r="AM839" s="1156"/>
      <c r="AN839" s="1156"/>
      <c r="AO839" s="1156"/>
      <c r="AP839" s="1156"/>
      <c r="AQ839" s="1156"/>
      <c r="AR839" s="1156"/>
      <c r="AS839" s="1156"/>
      <c r="AT839" s="1156"/>
      <c r="AU839" s="1156"/>
      <c r="AV839" s="1156"/>
      <c r="AW839" s="1156"/>
      <c r="AX839" s="1156"/>
      <c r="AY839" s="1156"/>
      <c r="AZ839" s="1156"/>
      <c r="BA839" s="1156"/>
      <c r="BB839" s="1156"/>
      <c r="BC839" s="1156"/>
      <c r="BD839" s="1156"/>
      <c r="BE839" s="1156"/>
      <c r="BF839" s="1156"/>
      <c r="BG839" s="1156"/>
      <c r="BH839" s="1156"/>
      <c r="BI839" s="1156"/>
      <c r="BJ839" s="1156"/>
      <c r="BK839" s="1156"/>
      <c r="BL839" s="1156"/>
      <c r="BM839" s="1156"/>
      <c r="BN839" s="1156"/>
      <c r="BO839" s="1156"/>
      <c r="BP839" s="1156"/>
      <c r="BQ839" s="1156"/>
      <c r="BR839" s="1156"/>
      <c r="BS839" s="1200"/>
      <c r="BT839" s="1156"/>
      <c r="BU839" s="1156"/>
      <c r="BV839" s="1156"/>
      <c r="BW839" s="1156"/>
      <c r="BX839" s="1156"/>
      <c r="BY839" s="1156"/>
      <c r="BZ839" s="1156"/>
      <c r="CA839" s="1156"/>
      <c r="CB839" s="1156"/>
      <c r="CC839" s="1156"/>
      <c r="CD839" s="1156"/>
      <c r="CE839" s="1156"/>
      <c r="CF839" s="1156"/>
      <c r="CG839" s="1156"/>
      <c r="CH839" s="1156"/>
      <c r="CI839" s="1156"/>
      <c r="CJ839" s="1156"/>
      <c r="CK839" s="1156"/>
      <c r="CL839" s="1156"/>
      <c r="CM839" s="1200"/>
      <c r="CN839" s="1200"/>
      <c r="CO839" s="1201"/>
      <c r="CQ839" s="2117"/>
    </row>
    <row r="840" spans="1:95" s="700" customFormat="1">
      <c r="A840" s="1137"/>
      <c r="B840" s="1155"/>
      <c r="C840" s="1131"/>
      <c r="D840" s="1131"/>
      <c r="E840" s="1132"/>
      <c r="F840" s="1150"/>
      <c r="G840" s="1149"/>
      <c r="H840" s="1135"/>
      <c r="I840" s="1156"/>
      <c r="J840" s="1156"/>
      <c r="K840" s="1156"/>
      <c r="L840" s="1156"/>
      <c r="M840" s="1156"/>
      <c r="N840" s="1156"/>
      <c r="O840" s="1156"/>
      <c r="P840" s="1156"/>
      <c r="Q840" s="1156"/>
      <c r="R840" s="1156"/>
      <c r="S840" s="1156"/>
      <c r="T840" s="1156"/>
      <c r="U840" s="1156"/>
      <c r="V840" s="1156"/>
      <c r="W840" s="1156"/>
      <c r="X840" s="1156"/>
      <c r="Y840" s="1156"/>
      <c r="Z840" s="1156"/>
      <c r="AA840" s="1156"/>
      <c r="AB840" s="1200"/>
      <c r="AC840" s="1200"/>
      <c r="AD840" s="1200"/>
      <c r="AE840" s="1200"/>
      <c r="AF840" s="1156"/>
      <c r="AG840" s="1156"/>
      <c r="AH840" s="1156"/>
      <c r="AI840" s="1156"/>
      <c r="AJ840" s="1156"/>
      <c r="AK840" s="1156"/>
      <c r="AL840" s="1156"/>
      <c r="AM840" s="1156"/>
      <c r="AN840" s="1156"/>
      <c r="AO840" s="1156"/>
      <c r="AP840" s="1156"/>
      <c r="AQ840" s="1156"/>
      <c r="AR840" s="1156"/>
      <c r="AS840" s="1156"/>
      <c r="AT840" s="1156"/>
      <c r="AU840" s="1156"/>
      <c r="AV840" s="1156"/>
      <c r="AW840" s="1156"/>
      <c r="AX840" s="1156"/>
      <c r="AY840" s="1156"/>
      <c r="AZ840" s="1156"/>
      <c r="BA840" s="1156"/>
      <c r="BB840" s="1156"/>
      <c r="BC840" s="1156"/>
      <c r="BD840" s="1156"/>
      <c r="BE840" s="1156"/>
      <c r="BF840" s="1156"/>
      <c r="BG840" s="1156"/>
      <c r="BH840" s="1156"/>
      <c r="BI840" s="1156"/>
      <c r="BJ840" s="1156"/>
      <c r="BK840" s="1156"/>
      <c r="BL840" s="1156"/>
      <c r="BM840" s="1156"/>
      <c r="BN840" s="1156"/>
      <c r="BO840" s="1156"/>
      <c r="BP840" s="1156"/>
      <c r="BQ840" s="1156"/>
      <c r="BR840" s="1156"/>
      <c r="BS840" s="1200"/>
      <c r="BT840" s="1156"/>
      <c r="BU840" s="1156"/>
      <c r="BV840" s="1156"/>
      <c r="BW840" s="1156"/>
      <c r="BX840" s="1156"/>
      <c r="BY840" s="1156"/>
      <c r="BZ840" s="1156"/>
      <c r="CA840" s="1156"/>
      <c r="CB840" s="1156"/>
      <c r="CC840" s="1156"/>
      <c r="CD840" s="1156"/>
      <c r="CE840" s="1156"/>
      <c r="CF840" s="1156"/>
      <c r="CG840" s="1156"/>
      <c r="CH840" s="1156"/>
      <c r="CI840" s="1156"/>
      <c r="CJ840" s="1156"/>
      <c r="CK840" s="1156"/>
      <c r="CL840" s="1156"/>
      <c r="CM840" s="1200"/>
      <c r="CN840" s="1200"/>
      <c r="CO840" s="1201"/>
      <c r="CQ840" s="2117"/>
    </row>
    <row r="841" spans="1:95" s="700" customFormat="1">
      <c r="A841" s="1137"/>
      <c r="B841" s="1155"/>
      <c r="C841" s="1131"/>
      <c r="D841" s="1131"/>
      <c r="E841" s="1132"/>
      <c r="F841" s="1150"/>
      <c r="G841" s="1149"/>
      <c r="H841" s="1135"/>
      <c r="I841" s="1156"/>
      <c r="J841" s="1156"/>
      <c r="K841" s="1156"/>
      <c r="L841" s="1156"/>
      <c r="M841" s="1156"/>
      <c r="N841" s="1156"/>
      <c r="O841" s="1156"/>
      <c r="P841" s="1156"/>
      <c r="Q841" s="1156"/>
      <c r="R841" s="1156"/>
      <c r="S841" s="1156"/>
      <c r="T841" s="1156"/>
      <c r="U841" s="1156"/>
      <c r="V841" s="1156"/>
      <c r="W841" s="1156"/>
      <c r="X841" s="1156"/>
      <c r="Y841" s="1156"/>
      <c r="Z841" s="1156"/>
      <c r="AA841" s="1156"/>
      <c r="AB841" s="1200"/>
      <c r="AC841" s="1200"/>
      <c r="AD841" s="1200"/>
      <c r="AE841" s="1200"/>
      <c r="AF841" s="1156"/>
      <c r="AG841" s="1156"/>
      <c r="AH841" s="1156"/>
      <c r="AI841" s="1156"/>
      <c r="AJ841" s="1156"/>
      <c r="AK841" s="1156"/>
      <c r="AL841" s="1156"/>
      <c r="AM841" s="1156"/>
      <c r="AN841" s="1156"/>
      <c r="AO841" s="1156"/>
      <c r="AP841" s="1156"/>
      <c r="AQ841" s="1156"/>
      <c r="AR841" s="1156"/>
      <c r="AS841" s="1156"/>
      <c r="AT841" s="1156"/>
      <c r="AU841" s="1156"/>
      <c r="AV841" s="1156"/>
      <c r="AW841" s="1156"/>
      <c r="AX841" s="1156"/>
      <c r="AY841" s="1156"/>
      <c r="AZ841" s="1156"/>
      <c r="BA841" s="1156"/>
      <c r="BB841" s="1156"/>
      <c r="BC841" s="1156"/>
      <c r="BD841" s="1156"/>
      <c r="BE841" s="1156"/>
      <c r="BF841" s="1156"/>
      <c r="BG841" s="1156"/>
      <c r="BH841" s="1156"/>
      <c r="BI841" s="1156"/>
      <c r="BJ841" s="1156"/>
      <c r="BK841" s="1156"/>
      <c r="BL841" s="1156"/>
      <c r="BM841" s="1156"/>
      <c r="BN841" s="1156"/>
      <c r="BO841" s="1156"/>
      <c r="BP841" s="1156"/>
      <c r="BQ841" s="1156"/>
      <c r="BR841" s="1156"/>
      <c r="BS841" s="1200"/>
      <c r="BT841" s="1156"/>
      <c r="BU841" s="1156"/>
      <c r="BV841" s="1156"/>
      <c r="BW841" s="1156"/>
      <c r="BX841" s="1156"/>
      <c r="BY841" s="1156"/>
      <c r="BZ841" s="1156"/>
      <c r="CA841" s="1156"/>
      <c r="CB841" s="1156"/>
      <c r="CC841" s="1156"/>
      <c r="CD841" s="1156"/>
      <c r="CE841" s="1156"/>
      <c r="CF841" s="1156"/>
      <c r="CG841" s="1156"/>
      <c r="CH841" s="1156"/>
      <c r="CI841" s="1156"/>
      <c r="CJ841" s="1156"/>
      <c r="CK841" s="1156"/>
      <c r="CL841" s="1156"/>
      <c r="CM841" s="1200"/>
      <c r="CN841" s="1200"/>
      <c r="CO841" s="1201"/>
      <c r="CQ841" s="2117"/>
    </row>
    <row r="842" spans="1:95" s="700" customFormat="1">
      <c r="A842" s="1137"/>
      <c r="B842" s="1155"/>
      <c r="C842" s="1131"/>
      <c r="D842" s="1131"/>
      <c r="E842" s="1132"/>
      <c r="F842" s="1150"/>
      <c r="G842" s="1149"/>
      <c r="H842" s="1135"/>
      <c r="I842" s="1156"/>
      <c r="J842" s="1156"/>
      <c r="K842" s="1156"/>
      <c r="L842" s="1156"/>
      <c r="M842" s="1156"/>
      <c r="N842" s="1156"/>
      <c r="O842" s="1156"/>
      <c r="P842" s="1156"/>
      <c r="Q842" s="1156"/>
      <c r="R842" s="1156"/>
      <c r="S842" s="1156"/>
      <c r="T842" s="1156"/>
      <c r="U842" s="1156"/>
      <c r="V842" s="1156"/>
      <c r="W842" s="1156"/>
      <c r="X842" s="1156"/>
      <c r="Y842" s="1156"/>
      <c r="Z842" s="1156"/>
      <c r="AA842" s="1156"/>
      <c r="AB842" s="1200"/>
      <c r="AC842" s="1200"/>
      <c r="AD842" s="1200"/>
      <c r="AE842" s="1200"/>
      <c r="AF842" s="1156"/>
      <c r="AG842" s="1156"/>
      <c r="AH842" s="1156"/>
      <c r="AI842" s="1156"/>
      <c r="AJ842" s="1156"/>
      <c r="AK842" s="1156"/>
      <c r="AL842" s="1156"/>
      <c r="AM842" s="1156"/>
      <c r="AN842" s="1156"/>
      <c r="AO842" s="1156"/>
      <c r="AP842" s="1156"/>
      <c r="AQ842" s="1156"/>
      <c r="AR842" s="1156"/>
      <c r="AS842" s="1156"/>
      <c r="AT842" s="1156"/>
      <c r="AU842" s="1156"/>
      <c r="AV842" s="1156"/>
      <c r="AW842" s="1156"/>
      <c r="AX842" s="1156"/>
      <c r="AY842" s="1156"/>
      <c r="AZ842" s="1156"/>
      <c r="BA842" s="1156"/>
      <c r="BB842" s="1156"/>
      <c r="BC842" s="1156"/>
      <c r="BD842" s="1156"/>
      <c r="BE842" s="1156"/>
      <c r="BF842" s="1156"/>
      <c r="BG842" s="1156"/>
      <c r="BH842" s="1156"/>
      <c r="BI842" s="1156"/>
      <c r="BJ842" s="1156"/>
      <c r="BK842" s="1156"/>
      <c r="BL842" s="1156"/>
      <c r="BM842" s="1156"/>
      <c r="BN842" s="1156"/>
      <c r="BO842" s="1156"/>
      <c r="BP842" s="1156"/>
      <c r="BQ842" s="1156"/>
      <c r="BR842" s="1156"/>
      <c r="BS842" s="1200"/>
      <c r="BT842" s="1156"/>
      <c r="BU842" s="1156"/>
      <c r="BV842" s="1156"/>
      <c r="BW842" s="1156"/>
      <c r="BX842" s="1156"/>
      <c r="BY842" s="1156"/>
      <c r="BZ842" s="1156"/>
      <c r="CA842" s="1156"/>
      <c r="CB842" s="1156"/>
      <c r="CC842" s="1156"/>
      <c r="CD842" s="1156"/>
      <c r="CE842" s="1156"/>
      <c r="CF842" s="1156"/>
      <c r="CG842" s="1156"/>
      <c r="CH842" s="1156"/>
      <c r="CI842" s="1156"/>
      <c r="CJ842" s="1156"/>
      <c r="CK842" s="1156"/>
      <c r="CL842" s="1156"/>
      <c r="CM842" s="1200"/>
      <c r="CN842" s="1200"/>
      <c r="CO842" s="1201"/>
      <c r="CQ842" s="2117"/>
    </row>
    <row r="843" spans="1:95" s="700" customFormat="1">
      <c r="A843" s="1137"/>
      <c r="B843" s="1155"/>
      <c r="C843" s="1131"/>
      <c r="D843" s="1131"/>
      <c r="E843" s="1132"/>
      <c r="F843" s="1150"/>
      <c r="G843" s="1149"/>
      <c r="H843" s="1135"/>
      <c r="I843" s="1156"/>
      <c r="J843" s="1156"/>
      <c r="K843" s="1156"/>
      <c r="L843" s="1156"/>
      <c r="M843" s="1156"/>
      <c r="N843" s="1156"/>
      <c r="O843" s="1156"/>
      <c r="P843" s="1156"/>
      <c r="Q843" s="1156"/>
      <c r="R843" s="1156"/>
      <c r="S843" s="1156"/>
      <c r="T843" s="1156"/>
      <c r="U843" s="1156"/>
      <c r="V843" s="1156"/>
      <c r="W843" s="1156"/>
      <c r="X843" s="1156"/>
      <c r="Y843" s="1156"/>
      <c r="Z843" s="1156"/>
      <c r="AA843" s="1156"/>
      <c r="AB843" s="1200"/>
      <c r="AC843" s="1200"/>
      <c r="AD843" s="1200"/>
      <c r="AE843" s="1200"/>
      <c r="AF843" s="1156"/>
      <c r="AG843" s="1156"/>
      <c r="AH843" s="1156"/>
      <c r="AI843" s="1156"/>
      <c r="AJ843" s="1156"/>
      <c r="AK843" s="1156"/>
      <c r="AL843" s="1156"/>
      <c r="AM843" s="1156"/>
      <c r="AN843" s="1156"/>
      <c r="AO843" s="1156"/>
      <c r="AP843" s="1156"/>
      <c r="AQ843" s="1156"/>
      <c r="AR843" s="1156"/>
      <c r="AS843" s="1156"/>
      <c r="AT843" s="1156"/>
      <c r="AU843" s="1156"/>
      <c r="AV843" s="1156"/>
      <c r="AW843" s="1156"/>
      <c r="AX843" s="1156"/>
      <c r="AY843" s="1156"/>
      <c r="AZ843" s="1156"/>
      <c r="BA843" s="1156"/>
      <c r="BB843" s="1156"/>
      <c r="BC843" s="1156"/>
      <c r="BD843" s="1156"/>
      <c r="BE843" s="1156"/>
      <c r="BF843" s="1156"/>
      <c r="BG843" s="1156"/>
      <c r="BH843" s="1156"/>
      <c r="BI843" s="1156"/>
      <c r="BJ843" s="1156"/>
      <c r="BK843" s="1156"/>
      <c r="BL843" s="1156"/>
      <c r="BM843" s="1156"/>
      <c r="BN843" s="1156"/>
      <c r="BO843" s="1156"/>
      <c r="BP843" s="1156"/>
      <c r="BQ843" s="1156"/>
      <c r="BR843" s="1156"/>
      <c r="BS843" s="1200"/>
      <c r="BT843" s="1156"/>
      <c r="BU843" s="1156"/>
      <c r="BV843" s="1156"/>
      <c r="BW843" s="1156"/>
      <c r="BX843" s="1156"/>
      <c r="BY843" s="1156"/>
      <c r="BZ843" s="1156"/>
      <c r="CA843" s="1156"/>
      <c r="CB843" s="1156"/>
      <c r="CC843" s="1156"/>
      <c r="CD843" s="1156"/>
      <c r="CE843" s="1156"/>
      <c r="CF843" s="1156"/>
      <c r="CG843" s="1156"/>
      <c r="CH843" s="1156"/>
      <c r="CI843" s="1156"/>
      <c r="CJ843" s="1156"/>
      <c r="CK843" s="1156"/>
      <c r="CL843" s="1156"/>
      <c r="CM843" s="1200"/>
      <c r="CN843" s="1200"/>
      <c r="CO843" s="1201"/>
      <c r="CQ843" s="2117"/>
    </row>
    <row r="844" spans="1:95" s="700" customFormat="1">
      <c r="A844" s="1137"/>
      <c r="B844" s="1155"/>
      <c r="C844" s="1131"/>
      <c r="D844" s="1131"/>
      <c r="E844" s="1132"/>
      <c r="F844" s="1150"/>
      <c r="G844" s="1149"/>
      <c r="H844" s="1135"/>
      <c r="I844" s="1156"/>
      <c r="J844" s="1156"/>
      <c r="K844" s="1156"/>
      <c r="L844" s="1156"/>
      <c r="M844" s="1156"/>
      <c r="N844" s="1156"/>
      <c r="O844" s="1156"/>
      <c r="P844" s="1156"/>
      <c r="Q844" s="1156"/>
      <c r="R844" s="1156"/>
      <c r="S844" s="1156"/>
      <c r="T844" s="1156"/>
      <c r="U844" s="1156"/>
      <c r="V844" s="1156"/>
      <c r="W844" s="1156"/>
      <c r="X844" s="1156"/>
      <c r="Y844" s="1156"/>
      <c r="Z844" s="1156"/>
      <c r="AA844" s="1156"/>
      <c r="AB844" s="1200"/>
      <c r="AC844" s="1200"/>
      <c r="AD844" s="1200"/>
      <c r="AE844" s="1200"/>
      <c r="AF844" s="1156"/>
      <c r="AG844" s="1156"/>
      <c r="AH844" s="1156"/>
      <c r="AI844" s="1156"/>
      <c r="AJ844" s="1156"/>
      <c r="AK844" s="1156"/>
      <c r="AL844" s="1156"/>
      <c r="AM844" s="1156"/>
      <c r="AN844" s="1156"/>
      <c r="AO844" s="1156"/>
      <c r="AP844" s="1156"/>
      <c r="AQ844" s="1156"/>
      <c r="AR844" s="1156"/>
      <c r="AS844" s="1156"/>
      <c r="AT844" s="1156"/>
      <c r="AU844" s="1156"/>
      <c r="AV844" s="1156"/>
      <c r="AW844" s="1156"/>
      <c r="AX844" s="1156"/>
      <c r="AY844" s="1156"/>
      <c r="AZ844" s="1156"/>
      <c r="BA844" s="1156"/>
      <c r="BB844" s="1156"/>
      <c r="BC844" s="1156"/>
      <c r="BD844" s="1156"/>
      <c r="BE844" s="1156"/>
      <c r="BF844" s="1156"/>
      <c r="BG844" s="1156"/>
      <c r="BH844" s="1156"/>
      <c r="BI844" s="1156"/>
      <c r="BJ844" s="1156"/>
      <c r="BK844" s="1156"/>
      <c r="BL844" s="1156"/>
      <c r="BM844" s="1156"/>
      <c r="BN844" s="1156"/>
      <c r="BO844" s="1156"/>
      <c r="BP844" s="1156"/>
      <c r="BQ844" s="1156"/>
      <c r="BR844" s="1156"/>
      <c r="BS844" s="1200"/>
      <c r="BT844" s="1156"/>
      <c r="BU844" s="1156"/>
      <c r="BV844" s="1156"/>
      <c r="BW844" s="1156"/>
      <c r="BX844" s="1156"/>
      <c r="BY844" s="1156"/>
      <c r="BZ844" s="1156"/>
      <c r="CA844" s="1156"/>
      <c r="CB844" s="1156"/>
      <c r="CC844" s="1156"/>
      <c r="CD844" s="1156"/>
      <c r="CE844" s="1156"/>
      <c r="CF844" s="1156"/>
      <c r="CG844" s="1156"/>
      <c r="CH844" s="1156"/>
      <c r="CI844" s="1156"/>
      <c r="CJ844" s="1156"/>
      <c r="CK844" s="1156"/>
      <c r="CL844" s="1156"/>
      <c r="CM844" s="1200"/>
      <c r="CN844" s="1200"/>
      <c r="CO844" s="1201"/>
      <c r="CQ844" s="2117"/>
    </row>
    <row r="845" spans="1:95" s="700" customFormat="1">
      <c r="A845" s="1137"/>
      <c r="B845" s="1155"/>
      <c r="C845" s="1131"/>
      <c r="D845" s="1131"/>
      <c r="E845" s="1132"/>
      <c r="F845" s="1150"/>
      <c r="G845" s="1149"/>
      <c r="H845" s="1135"/>
      <c r="I845" s="1156"/>
      <c r="J845" s="1156"/>
      <c r="K845" s="1156"/>
      <c r="L845" s="1156"/>
      <c r="M845" s="1156"/>
      <c r="N845" s="1156"/>
      <c r="O845" s="1156"/>
      <c r="P845" s="1156"/>
      <c r="Q845" s="1156"/>
      <c r="R845" s="1156"/>
      <c r="S845" s="1156"/>
      <c r="T845" s="1156"/>
      <c r="U845" s="1156"/>
      <c r="V845" s="1156"/>
      <c r="W845" s="1156"/>
      <c r="X845" s="1156"/>
      <c r="Y845" s="1156"/>
      <c r="Z845" s="1156"/>
      <c r="AA845" s="1156"/>
      <c r="AB845" s="1200"/>
      <c r="AC845" s="1200"/>
      <c r="AD845" s="1200"/>
      <c r="AE845" s="1200"/>
      <c r="AF845" s="1156"/>
      <c r="AG845" s="1156"/>
      <c r="AH845" s="1156"/>
      <c r="AI845" s="1156"/>
      <c r="AJ845" s="1156"/>
      <c r="AK845" s="1156"/>
      <c r="AL845" s="1156"/>
      <c r="AM845" s="1156"/>
      <c r="AN845" s="1156"/>
      <c r="AO845" s="1156"/>
      <c r="AP845" s="1156"/>
      <c r="AQ845" s="1156"/>
      <c r="AR845" s="1156"/>
      <c r="AS845" s="1156"/>
      <c r="AT845" s="1156"/>
      <c r="AU845" s="1156"/>
      <c r="AV845" s="1156"/>
      <c r="AW845" s="1156"/>
      <c r="AX845" s="1156"/>
      <c r="AY845" s="1156"/>
      <c r="AZ845" s="1156"/>
      <c r="BA845" s="1156"/>
      <c r="BB845" s="1156"/>
      <c r="BC845" s="1156"/>
      <c r="BD845" s="1156"/>
      <c r="BE845" s="1156"/>
      <c r="BF845" s="1156"/>
      <c r="BG845" s="1156"/>
      <c r="BH845" s="1156"/>
      <c r="BI845" s="1156"/>
      <c r="BJ845" s="1156"/>
      <c r="BK845" s="1156"/>
      <c r="BL845" s="1156"/>
      <c r="BM845" s="1156"/>
      <c r="BN845" s="1156"/>
      <c r="BO845" s="1156"/>
      <c r="BP845" s="1156"/>
      <c r="BQ845" s="1156"/>
      <c r="BR845" s="1156"/>
      <c r="BS845" s="1200"/>
      <c r="BT845" s="1156"/>
      <c r="BU845" s="1156"/>
      <c r="BV845" s="1156"/>
      <c r="BW845" s="1156"/>
      <c r="BX845" s="1156"/>
      <c r="BY845" s="1156"/>
      <c r="BZ845" s="1156"/>
      <c r="CA845" s="1156"/>
      <c r="CB845" s="1156"/>
      <c r="CC845" s="1156"/>
      <c r="CD845" s="1156"/>
      <c r="CE845" s="1156"/>
      <c r="CF845" s="1156"/>
      <c r="CG845" s="1156"/>
      <c r="CH845" s="1156"/>
      <c r="CI845" s="1156"/>
      <c r="CJ845" s="1156"/>
      <c r="CK845" s="1156"/>
      <c r="CL845" s="1156"/>
      <c r="CM845" s="1200"/>
      <c r="CN845" s="1200"/>
      <c r="CO845" s="1201"/>
      <c r="CQ845" s="2117"/>
    </row>
    <row r="846" spans="1:95" s="700" customFormat="1">
      <c r="A846" s="1137"/>
      <c r="B846" s="1155"/>
      <c r="C846" s="1131"/>
      <c r="D846" s="1131"/>
      <c r="E846" s="1132"/>
      <c r="F846" s="1150"/>
      <c r="G846" s="1149"/>
      <c r="H846" s="1135"/>
      <c r="I846" s="1156"/>
      <c r="J846" s="1156"/>
      <c r="K846" s="1156"/>
      <c r="L846" s="1156"/>
      <c r="M846" s="1156"/>
      <c r="N846" s="1156"/>
      <c r="O846" s="1156"/>
      <c r="P846" s="1156"/>
      <c r="Q846" s="1156"/>
      <c r="R846" s="1156"/>
      <c r="S846" s="1156"/>
      <c r="T846" s="1156"/>
      <c r="U846" s="1156"/>
      <c r="V846" s="1156"/>
      <c r="W846" s="1156"/>
      <c r="X846" s="1156"/>
      <c r="Y846" s="1156"/>
      <c r="Z846" s="1156"/>
      <c r="AA846" s="1156"/>
      <c r="AB846" s="1200"/>
      <c r="AC846" s="1200"/>
      <c r="AD846" s="1200"/>
      <c r="AE846" s="1200"/>
      <c r="AF846" s="1156"/>
      <c r="AG846" s="1156"/>
      <c r="AH846" s="1156"/>
      <c r="AI846" s="1156"/>
      <c r="AJ846" s="1156"/>
      <c r="AK846" s="1156"/>
      <c r="AL846" s="1156"/>
      <c r="AM846" s="1156"/>
      <c r="AN846" s="1156"/>
      <c r="AO846" s="1156"/>
      <c r="AP846" s="1156"/>
      <c r="AQ846" s="1156"/>
      <c r="AR846" s="1156"/>
      <c r="AS846" s="1156"/>
      <c r="AT846" s="1156"/>
      <c r="AU846" s="1156"/>
      <c r="AV846" s="1156"/>
      <c r="AW846" s="1156"/>
      <c r="AX846" s="1156"/>
      <c r="AY846" s="1156"/>
      <c r="AZ846" s="1156"/>
      <c r="BA846" s="1156"/>
      <c r="BB846" s="1156"/>
      <c r="BC846" s="1156"/>
      <c r="BD846" s="1156"/>
      <c r="BE846" s="1156"/>
      <c r="BF846" s="1156"/>
      <c r="BG846" s="1156"/>
      <c r="BH846" s="1156"/>
      <c r="BI846" s="1156"/>
      <c r="BJ846" s="1156"/>
      <c r="BK846" s="1156"/>
      <c r="BL846" s="1156"/>
      <c r="BM846" s="1156"/>
      <c r="BN846" s="1156"/>
      <c r="BO846" s="1156"/>
      <c r="BP846" s="1156"/>
      <c r="BQ846" s="1156"/>
      <c r="BR846" s="1156"/>
      <c r="BS846" s="1200"/>
      <c r="BT846" s="1156"/>
      <c r="BU846" s="1156"/>
      <c r="BV846" s="1156"/>
      <c r="BW846" s="1156"/>
      <c r="BX846" s="1156"/>
      <c r="BY846" s="1156"/>
      <c r="BZ846" s="1156"/>
      <c r="CA846" s="1156"/>
      <c r="CB846" s="1156"/>
      <c r="CC846" s="1156"/>
      <c r="CD846" s="1156"/>
      <c r="CE846" s="1156"/>
      <c r="CF846" s="1156"/>
      <c r="CG846" s="1156"/>
      <c r="CH846" s="1156"/>
      <c r="CI846" s="1156"/>
      <c r="CJ846" s="1156"/>
      <c r="CK846" s="1156"/>
      <c r="CL846" s="1156"/>
      <c r="CM846" s="1200"/>
      <c r="CN846" s="1200"/>
      <c r="CO846" s="1201"/>
      <c r="CQ846" s="2117"/>
    </row>
    <row r="847" spans="1:95" s="700" customFormat="1">
      <c r="A847" s="1137"/>
      <c r="B847" s="1155"/>
      <c r="C847" s="1131"/>
      <c r="D847" s="1131"/>
      <c r="E847" s="1132"/>
      <c r="F847" s="1150"/>
      <c r="G847" s="1149"/>
      <c r="H847" s="1135"/>
      <c r="I847" s="1156"/>
      <c r="J847" s="1156"/>
      <c r="K847" s="1156"/>
      <c r="L847" s="1156"/>
      <c r="M847" s="1156"/>
      <c r="N847" s="1156"/>
      <c r="O847" s="1156"/>
      <c r="P847" s="1156"/>
      <c r="Q847" s="1156"/>
      <c r="R847" s="1156"/>
      <c r="S847" s="1156"/>
      <c r="T847" s="1156"/>
      <c r="U847" s="1156"/>
      <c r="V847" s="1156"/>
      <c r="W847" s="1156"/>
      <c r="X847" s="1156"/>
      <c r="Y847" s="1156"/>
      <c r="Z847" s="1156"/>
      <c r="AA847" s="1156"/>
      <c r="AB847" s="1200"/>
      <c r="AC847" s="1200"/>
      <c r="AD847" s="1200"/>
      <c r="AE847" s="1200"/>
      <c r="AF847" s="1156"/>
      <c r="AG847" s="1156"/>
      <c r="AH847" s="1156"/>
      <c r="AI847" s="1156"/>
      <c r="AJ847" s="1156"/>
      <c r="AK847" s="1156"/>
      <c r="AL847" s="1156"/>
      <c r="AM847" s="1156"/>
      <c r="AN847" s="1156"/>
      <c r="AO847" s="1156"/>
      <c r="AP847" s="1156"/>
      <c r="AQ847" s="1156"/>
      <c r="AR847" s="1156"/>
      <c r="AS847" s="1156"/>
      <c r="AT847" s="1156"/>
      <c r="AU847" s="1156"/>
      <c r="AV847" s="1156"/>
      <c r="AW847" s="1156"/>
      <c r="AX847" s="1156"/>
      <c r="AY847" s="1156"/>
      <c r="AZ847" s="1156"/>
      <c r="BA847" s="1156"/>
      <c r="BB847" s="1156"/>
      <c r="BC847" s="1156"/>
      <c r="BD847" s="1156"/>
      <c r="BE847" s="1156"/>
      <c r="BF847" s="1156"/>
      <c r="BG847" s="1156"/>
      <c r="BH847" s="1156"/>
      <c r="BI847" s="1156"/>
      <c r="BJ847" s="1156"/>
      <c r="BK847" s="1156"/>
      <c r="BL847" s="1156"/>
      <c r="BM847" s="1156"/>
      <c r="BN847" s="1156"/>
      <c r="BO847" s="1156"/>
      <c r="BP847" s="1156"/>
      <c r="BQ847" s="1156"/>
      <c r="BR847" s="1156"/>
      <c r="BS847" s="1200"/>
      <c r="BT847" s="1156"/>
      <c r="BU847" s="1156"/>
      <c r="BV847" s="1156"/>
      <c r="BW847" s="1156"/>
      <c r="BX847" s="1156"/>
      <c r="BY847" s="1156"/>
      <c r="BZ847" s="1156"/>
      <c r="CA847" s="1156"/>
      <c r="CB847" s="1156"/>
      <c r="CC847" s="1156"/>
      <c r="CD847" s="1156"/>
      <c r="CE847" s="1156"/>
      <c r="CF847" s="1156"/>
      <c r="CG847" s="1156"/>
      <c r="CH847" s="1156"/>
      <c r="CI847" s="1156"/>
      <c r="CJ847" s="1156"/>
      <c r="CK847" s="1156"/>
      <c r="CL847" s="1156"/>
      <c r="CM847" s="1200"/>
      <c r="CN847" s="1200"/>
      <c r="CO847" s="1201"/>
      <c r="CQ847" s="2117"/>
    </row>
    <row r="848" spans="1:95" s="700" customFormat="1">
      <c r="A848" s="1137"/>
      <c r="B848" s="1155"/>
      <c r="C848" s="1131"/>
      <c r="D848" s="1131"/>
      <c r="E848" s="1132"/>
      <c r="F848" s="1150"/>
      <c r="G848" s="1149"/>
      <c r="H848" s="1135"/>
      <c r="I848" s="1156"/>
      <c r="J848" s="1156"/>
      <c r="K848" s="1156"/>
      <c r="L848" s="1156"/>
      <c r="M848" s="1156"/>
      <c r="N848" s="1156"/>
      <c r="O848" s="1156"/>
      <c r="P848" s="1156"/>
      <c r="Q848" s="1156"/>
      <c r="R848" s="1156"/>
      <c r="S848" s="1156"/>
      <c r="T848" s="1156"/>
      <c r="U848" s="1156"/>
      <c r="V848" s="1156"/>
      <c r="W848" s="1156"/>
      <c r="X848" s="1156"/>
      <c r="Y848" s="1156"/>
      <c r="Z848" s="1156"/>
      <c r="AA848" s="1156"/>
      <c r="AB848" s="1200"/>
      <c r="AC848" s="1200"/>
      <c r="AD848" s="1200"/>
      <c r="AE848" s="1200"/>
      <c r="AF848" s="1156"/>
      <c r="AG848" s="1156"/>
      <c r="AH848" s="1156"/>
      <c r="AI848" s="1156"/>
      <c r="AJ848" s="1156"/>
      <c r="AK848" s="1156"/>
      <c r="AL848" s="1156"/>
      <c r="AM848" s="1156"/>
      <c r="AN848" s="1156"/>
      <c r="AO848" s="1156"/>
      <c r="AP848" s="1156"/>
      <c r="AQ848" s="1156"/>
      <c r="AR848" s="1156"/>
      <c r="AS848" s="1156"/>
      <c r="AT848" s="1156"/>
      <c r="AU848" s="1156"/>
      <c r="AV848" s="1156"/>
      <c r="AW848" s="1156"/>
      <c r="AX848" s="1156"/>
      <c r="AY848" s="1156"/>
      <c r="AZ848" s="1156"/>
      <c r="BA848" s="1156"/>
      <c r="BB848" s="1156"/>
      <c r="BC848" s="1156"/>
      <c r="BD848" s="1156"/>
      <c r="BE848" s="1156"/>
      <c r="BF848" s="1156"/>
      <c r="BG848" s="1156"/>
      <c r="BH848" s="1156"/>
      <c r="BI848" s="1156"/>
      <c r="BJ848" s="1156"/>
      <c r="BK848" s="1156"/>
      <c r="BL848" s="1156"/>
      <c r="BM848" s="1156"/>
      <c r="BN848" s="1156"/>
      <c r="BO848" s="1156"/>
      <c r="BP848" s="1156"/>
      <c r="BQ848" s="1156"/>
      <c r="BR848" s="1156"/>
      <c r="BS848" s="1200"/>
      <c r="BT848" s="1156"/>
      <c r="BU848" s="1156"/>
      <c r="BV848" s="1156"/>
      <c r="BW848" s="1156"/>
      <c r="BX848" s="1156"/>
      <c r="BY848" s="1156"/>
      <c r="BZ848" s="1156"/>
      <c r="CA848" s="1156"/>
      <c r="CB848" s="1156"/>
      <c r="CC848" s="1156"/>
      <c r="CD848" s="1156"/>
      <c r="CE848" s="1156"/>
      <c r="CF848" s="1156"/>
      <c r="CG848" s="1156"/>
      <c r="CH848" s="1156"/>
      <c r="CI848" s="1156"/>
      <c r="CJ848" s="1156"/>
      <c r="CK848" s="1156"/>
      <c r="CL848" s="1156"/>
      <c r="CM848" s="1200"/>
      <c r="CN848" s="1200"/>
      <c r="CO848" s="1201"/>
      <c r="CQ848" s="2117"/>
    </row>
    <row r="849" spans="1:95" s="700" customFormat="1">
      <c r="A849" s="1137"/>
      <c r="B849" s="1155"/>
      <c r="C849" s="1131"/>
      <c r="D849" s="1131"/>
      <c r="E849" s="1132"/>
      <c r="F849" s="1150"/>
      <c r="G849" s="1149"/>
      <c r="H849" s="1135"/>
      <c r="I849" s="1156"/>
      <c r="J849" s="1156"/>
      <c r="K849" s="1156"/>
      <c r="L849" s="1156"/>
      <c r="M849" s="1156"/>
      <c r="N849" s="1156"/>
      <c r="O849" s="1156"/>
      <c r="P849" s="1156"/>
      <c r="Q849" s="1156"/>
      <c r="R849" s="1156"/>
      <c r="S849" s="1156"/>
      <c r="T849" s="1156"/>
      <c r="U849" s="1156"/>
      <c r="V849" s="1156"/>
      <c r="W849" s="1156"/>
      <c r="X849" s="1156"/>
      <c r="Y849" s="1156"/>
      <c r="Z849" s="1156"/>
      <c r="AA849" s="1156"/>
      <c r="AB849" s="1200"/>
      <c r="AC849" s="1200"/>
      <c r="AD849" s="1200"/>
      <c r="AE849" s="1200"/>
      <c r="AF849" s="1156"/>
      <c r="AG849" s="1156"/>
      <c r="AH849" s="1156"/>
      <c r="AI849" s="1156"/>
      <c r="AJ849" s="1156"/>
      <c r="AK849" s="1156"/>
      <c r="AL849" s="1156"/>
      <c r="AM849" s="1156"/>
      <c r="AN849" s="1156"/>
      <c r="AO849" s="1156"/>
      <c r="AP849" s="1156"/>
      <c r="AQ849" s="1156"/>
      <c r="AR849" s="1156"/>
      <c r="AS849" s="1156"/>
      <c r="AT849" s="1156"/>
      <c r="AU849" s="1156"/>
      <c r="AV849" s="1156"/>
      <c r="AW849" s="1156"/>
      <c r="AX849" s="1156"/>
      <c r="AY849" s="1156"/>
      <c r="AZ849" s="1156"/>
      <c r="BA849" s="1156"/>
      <c r="BB849" s="1156"/>
      <c r="BC849" s="1156"/>
      <c r="BD849" s="1156"/>
      <c r="BE849" s="1156"/>
      <c r="BF849" s="1156"/>
      <c r="BG849" s="1156"/>
      <c r="BH849" s="1156"/>
      <c r="BI849" s="1156"/>
      <c r="BJ849" s="1156"/>
      <c r="BK849" s="1156"/>
      <c r="BL849" s="1156"/>
      <c r="BM849" s="1156"/>
      <c r="BN849" s="1156"/>
      <c r="BO849" s="1156"/>
      <c r="BP849" s="1156"/>
      <c r="BQ849" s="1156"/>
      <c r="BR849" s="1156"/>
      <c r="BS849" s="1200"/>
      <c r="BT849" s="1156"/>
      <c r="BU849" s="1156"/>
      <c r="BV849" s="1156"/>
      <c r="BW849" s="1156"/>
      <c r="BX849" s="1156"/>
      <c r="BY849" s="1156"/>
      <c r="BZ849" s="1156"/>
      <c r="CA849" s="1156"/>
      <c r="CB849" s="1156"/>
      <c r="CC849" s="1156"/>
      <c r="CD849" s="1156"/>
      <c r="CE849" s="1156"/>
      <c r="CF849" s="1156"/>
      <c r="CG849" s="1156"/>
      <c r="CH849" s="1156"/>
      <c r="CI849" s="1156"/>
      <c r="CJ849" s="1156"/>
      <c r="CK849" s="1156"/>
      <c r="CL849" s="1156"/>
      <c r="CM849" s="1200"/>
      <c r="CN849" s="1200"/>
      <c r="CO849" s="1201"/>
      <c r="CQ849" s="2117"/>
    </row>
    <row r="850" spans="1:95" s="700" customFormat="1">
      <c r="A850" s="1137"/>
      <c r="B850" s="1155"/>
      <c r="C850" s="1131"/>
      <c r="D850" s="1131"/>
      <c r="E850" s="1132"/>
      <c r="F850" s="1150"/>
      <c r="G850" s="1149"/>
      <c r="H850" s="1135"/>
      <c r="I850" s="1156"/>
      <c r="J850" s="1156"/>
      <c r="K850" s="1156"/>
      <c r="L850" s="1156"/>
      <c r="M850" s="1156"/>
      <c r="N850" s="1156"/>
      <c r="O850" s="1156"/>
      <c r="P850" s="1156"/>
      <c r="Q850" s="1156"/>
      <c r="R850" s="1156"/>
      <c r="S850" s="1156"/>
      <c r="T850" s="1156"/>
      <c r="U850" s="1156"/>
      <c r="V850" s="1156"/>
      <c r="W850" s="1156"/>
      <c r="X850" s="1156"/>
      <c r="Y850" s="1156"/>
      <c r="Z850" s="1156"/>
      <c r="AA850" s="1156"/>
      <c r="AB850" s="1200"/>
      <c r="AC850" s="1200"/>
      <c r="AD850" s="1200"/>
      <c r="AE850" s="1200"/>
      <c r="AF850" s="1156"/>
      <c r="AG850" s="1156"/>
      <c r="AH850" s="1156"/>
      <c r="AI850" s="1156"/>
      <c r="AJ850" s="1156"/>
      <c r="AK850" s="1156"/>
      <c r="AL850" s="1156"/>
      <c r="AM850" s="1156"/>
      <c r="AN850" s="1156"/>
      <c r="AO850" s="1156"/>
      <c r="AP850" s="1156"/>
      <c r="AQ850" s="1156"/>
      <c r="AR850" s="1156"/>
      <c r="AS850" s="1156"/>
      <c r="AT850" s="1156"/>
      <c r="AU850" s="1156"/>
      <c r="AV850" s="1156"/>
      <c r="AW850" s="1156"/>
      <c r="AX850" s="1156"/>
      <c r="AY850" s="1156"/>
      <c r="AZ850" s="1156"/>
      <c r="BA850" s="1156"/>
      <c r="BB850" s="1156"/>
      <c r="BC850" s="1156"/>
      <c r="BD850" s="1156"/>
      <c r="BE850" s="1156"/>
      <c r="BF850" s="1156"/>
      <c r="BG850" s="1156"/>
      <c r="BH850" s="1156"/>
      <c r="BI850" s="1156"/>
      <c r="BJ850" s="1156"/>
      <c r="BK850" s="1156"/>
      <c r="BL850" s="1156"/>
      <c r="BM850" s="1156"/>
      <c r="BN850" s="1156"/>
      <c r="BO850" s="1156"/>
      <c r="BP850" s="1156"/>
      <c r="BQ850" s="1156"/>
      <c r="BR850" s="1156"/>
      <c r="BS850" s="1200"/>
      <c r="BT850" s="1156"/>
      <c r="BU850" s="1156"/>
      <c r="BV850" s="1156"/>
      <c r="BW850" s="1156"/>
      <c r="BX850" s="1156"/>
      <c r="BY850" s="1156"/>
      <c r="BZ850" s="1156"/>
      <c r="CA850" s="1156"/>
      <c r="CB850" s="1156"/>
      <c r="CC850" s="1156"/>
      <c r="CD850" s="1156"/>
      <c r="CE850" s="1156"/>
      <c r="CF850" s="1156"/>
      <c r="CG850" s="1156"/>
      <c r="CH850" s="1156"/>
      <c r="CI850" s="1156"/>
      <c r="CJ850" s="1156"/>
      <c r="CK850" s="1156"/>
      <c r="CL850" s="1156"/>
      <c r="CM850" s="1200"/>
      <c r="CN850" s="1200"/>
      <c r="CO850" s="1201"/>
      <c r="CQ850" s="2117"/>
    </row>
    <row r="851" spans="1:95" s="700" customFormat="1">
      <c r="A851" s="1137"/>
      <c r="B851" s="1155"/>
      <c r="C851" s="1131"/>
      <c r="D851" s="1131"/>
      <c r="E851" s="1132"/>
      <c r="F851" s="1150"/>
      <c r="G851" s="1149"/>
      <c r="H851" s="1135"/>
      <c r="I851" s="1156"/>
      <c r="J851" s="1156"/>
      <c r="K851" s="1156"/>
      <c r="L851" s="1156"/>
      <c r="M851" s="1156"/>
      <c r="N851" s="1156"/>
      <c r="O851" s="1156"/>
      <c r="P851" s="1156"/>
      <c r="Q851" s="1156"/>
      <c r="R851" s="1156"/>
      <c r="S851" s="1156"/>
      <c r="T851" s="1156"/>
      <c r="U851" s="1156"/>
      <c r="V851" s="1156"/>
      <c r="W851" s="1156"/>
      <c r="X851" s="1156"/>
      <c r="Y851" s="1156"/>
      <c r="Z851" s="1156"/>
      <c r="AA851" s="1156"/>
      <c r="AB851" s="1200"/>
      <c r="AC851" s="1200"/>
      <c r="AD851" s="1200"/>
      <c r="AE851" s="1200"/>
      <c r="AF851" s="1156"/>
      <c r="AG851" s="1156"/>
      <c r="AH851" s="1156"/>
      <c r="AI851" s="1156"/>
      <c r="AJ851" s="1156"/>
      <c r="AK851" s="1156"/>
      <c r="AL851" s="1156"/>
      <c r="AM851" s="1156"/>
      <c r="AN851" s="1156"/>
      <c r="AO851" s="1156"/>
      <c r="AP851" s="1156"/>
      <c r="AQ851" s="1156"/>
      <c r="AR851" s="1156"/>
      <c r="AS851" s="1156"/>
      <c r="AT851" s="1156"/>
      <c r="AU851" s="1156"/>
      <c r="AV851" s="1156"/>
      <c r="AW851" s="1156"/>
      <c r="AX851" s="1156"/>
      <c r="AY851" s="1156"/>
      <c r="AZ851" s="1156"/>
      <c r="BA851" s="1156"/>
      <c r="BB851" s="1156"/>
      <c r="BC851" s="1156"/>
      <c r="BD851" s="1156"/>
      <c r="BE851" s="1156"/>
      <c r="BF851" s="1156"/>
      <c r="BG851" s="1156"/>
      <c r="BH851" s="1156"/>
      <c r="BI851" s="1156"/>
      <c r="BJ851" s="1156"/>
      <c r="BK851" s="1156"/>
      <c r="BL851" s="1156"/>
      <c r="BM851" s="1156"/>
      <c r="BN851" s="1156"/>
      <c r="BO851" s="1156"/>
      <c r="BP851" s="1156"/>
      <c r="BQ851" s="1156"/>
      <c r="BR851" s="1156"/>
      <c r="BS851" s="1200"/>
      <c r="BT851" s="1156"/>
      <c r="BU851" s="1156"/>
      <c r="BV851" s="1156"/>
      <c r="BW851" s="1156"/>
      <c r="BX851" s="1156"/>
      <c r="BY851" s="1156"/>
      <c r="BZ851" s="1156"/>
      <c r="CA851" s="1156"/>
      <c r="CB851" s="1156"/>
      <c r="CC851" s="1156"/>
      <c r="CD851" s="1156"/>
      <c r="CE851" s="1156"/>
      <c r="CF851" s="1156"/>
      <c r="CG851" s="1156"/>
      <c r="CH851" s="1156"/>
      <c r="CI851" s="1156"/>
      <c r="CJ851" s="1156"/>
      <c r="CK851" s="1156"/>
      <c r="CL851" s="1156"/>
      <c r="CM851" s="1200"/>
      <c r="CN851" s="1200"/>
      <c r="CO851" s="1201"/>
      <c r="CQ851" s="2117"/>
    </row>
    <row r="852" spans="1:95" s="700" customFormat="1">
      <c r="A852" s="1137"/>
      <c r="B852" s="1155"/>
      <c r="C852" s="1131"/>
      <c r="D852" s="1131"/>
      <c r="E852" s="1132"/>
      <c r="F852" s="1150"/>
      <c r="G852" s="1149"/>
      <c r="H852" s="1135"/>
      <c r="I852" s="1156"/>
      <c r="J852" s="1156"/>
      <c r="K852" s="1156"/>
      <c r="L852" s="1156"/>
      <c r="M852" s="1156"/>
      <c r="N852" s="1156"/>
      <c r="O852" s="1156"/>
      <c r="P852" s="1156"/>
      <c r="Q852" s="1156"/>
      <c r="R852" s="1156"/>
      <c r="S852" s="1156"/>
      <c r="T852" s="1156"/>
      <c r="U852" s="1156"/>
      <c r="V852" s="1156"/>
      <c r="W852" s="1156"/>
      <c r="X852" s="1156"/>
      <c r="Y852" s="1156"/>
      <c r="Z852" s="1156"/>
      <c r="AA852" s="1156"/>
      <c r="AB852" s="1200"/>
      <c r="AC852" s="1200"/>
      <c r="AD852" s="1200"/>
      <c r="AE852" s="1200"/>
      <c r="AF852" s="1156"/>
      <c r="AG852" s="1156"/>
      <c r="AH852" s="1156"/>
      <c r="AI852" s="1156"/>
      <c r="AJ852" s="1156"/>
      <c r="AK852" s="1156"/>
      <c r="AL852" s="1156"/>
      <c r="AM852" s="1156"/>
      <c r="AN852" s="1156"/>
      <c r="AO852" s="1156"/>
      <c r="AP852" s="1156"/>
      <c r="AQ852" s="1156"/>
      <c r="AR852" s="1156"/>
      <c r="AS852" s="1156"/>
      <c r="AT852" s="1156"/>
      <c r="AU852" s="1156"/>
      <c r="AV852" s="1156"/>
      <c r="AW852" s="1156"/>
      <c r="AX852" s="1156"/>
      <c r="AY852" s="1156"/>
      <c r="AZ852" s="1156"/>
      <c r="BA852" s="1156"/>
      <c r="BB852" s="1156"/>
      <c r="BC852" s="1156"/>
      <c r="BD852" s="1156"/>
      <c r="BE852" s="1156"/>
      <c r="BF852" s="1156"/>
      <c r="BG852" s="1156"/>
      <c r="BH852" s="1156"/>
      <c r="BI852" s="1156"/>
      <c r="BJ852" s="1156"/>
      <c r="BK852" s="1156"/>
      <c r="BL852" s="1156"/>
      <c r="BM852" s="1156"/>
      <c r="BN852" s="1156"/>
      <c r="BO852" s="1156"/>
      <c r="BP852" s="1156"/>
      <c r="BQ852" s="1156"/>
      <c r="BR852" s="1156"/>
      <c r="BS852" s="1200"/>
      <c r="BT852" s="1156"/>
      <c r="BU852" s="1156"/>
      <c r="BV852" s="1156"/>
      <c r="BW852" s="1156"/>
      <c r="BX852" s="1156"/>
      <c r="BY852" s="1156"/>
      <c r="BZ852" s="1156"/>
      <c r="CA852" s="1156"/>
      <c r="CB852" s="1156"/>
      <c r="CC852" s="1156"/>
      <c r="CD852" s="1156"/>
      <c r="CE852" s="1156"/>
      <c r="CF852" s="1156"/>
      <c r="CG852" s="1156"/>
      <c r="CH852" s="1156"/>
      <c r="CI852" s="1156"/>
      <c r="CJ852" s="1156"/>
      <c r="CK852" s="1156"/>
      <c r="CL852" s="1156"/>
      <c r="CM852" s="1200"/>
      <c r="CN852" s="1200"/>
      <c r="CO852" s="1201"/>
      <c r="CQ852" s="2117"/>
    </row>
    <row r="853" spans="1:95" s="700" customFormat="1">
      <c r="A853" s="1137"/>
      <c r="B853" s="1155"/>
      <c r="C853" s="1131"/>
      <c r="D853" s="1131"/>
      <c r="E853" s="1132"/>
      <c r="F853" s="1150"/>
      <c r="G853" s="1149"/>
      <c r="H853" s="1135"/>
      <c r="I853" s="1156"/>
      <c r="J853" s="1156"/>
      <c r="K853" s="1156"/>
      <c r="L853" s="1156"/>
      <c r="M853" s="1156"/>
      <c r="N853" s="1156"/>
      <c r="O853" s="1156"/>
      <c r="P853" s="1156"/>
      <c r="Q853" s="1156"/>
      <c r="R853" s="1156"/>
      <c r="S853" s="1156"/>
      <c r="T853" s="1156"/>
      <c r="U853" s="1156"/>
      <c r="V853" s="1156"/>
      <c r="W853" s="1156"/>
      <c r="X853" s="1156"/>
      <c r="Y853" s="1156"/>
      <c r="Z853" s="1156"/>
      <c r="AA853" s="1156"/>
      <c r="AB853" s="1200"/>
      <c r="AC853" s="1200"/>
      <c r="AD853" s="1200"/>
      <c r="AE853" s="1200"/>
      <c r="AF853" s="1156"/>
      <c r="AG853" s="1156"/>
      <c r="AH853" s="1156"/>
      <c r="AI853" s="1156"/>
      <c r="AJ853" s="1156"/>
      <c r="AK853" s="1156"/>
      <c r="AL853" s="1156"/>
      <c r="AM853" s="1156"/>
      <c r="AN853" s="1156"/>
      <c r="AO853" s="1156"/>
      <c r="AP853" s="1156"/>
      <c r="AQ853" s="1156"/>
      <c r="AR853" s="1156"/>
      <c r="AS853" s="1156"/>
      <c r="AT853" s="1156"/>
      <c r="AU853" s="1156"/>
      <c r="AV853" s="1156"/>
      <c r="AW853" s="1156"/>
      <c r="AX853" s="1156"/>
      <c r="AY853" s="1156"/>
      <c r="AZ853" s="1156"/>
      <c r="BA853" s="1156"/>
      <c r="BB853" s="1156"/>
      <c r="BC853" s="1156"/>
      <c r="BD853" s="1156"/>
      <c r="BE853" s="1156"/>
      <c r="BF853" s="1156"/>
      <c r="BG853" s="1156"/>
      <c r="BH853" s="1156"/>
      <c r="BI853" s="1156"/>
      <c r="BJ853" s="1156"/>
      <c r="BK853" s="1156"/>
      <c r="BL853" s="1156"/>
      <c r="BM853" s="1156"/>
      <c r="BN853" s="1156"/>
      <c r="BO853" s="1156"/>
      <c r="BP853" s="1156"/>
      <c r="BQ853" s="1156"/>
      <c r="BR853" s="1156"/>
      <c r="BS853" s="1200"/>
      <c r="BT853" s="1156"/>
      <c r="BU853" s="1156"/>
      <c r="BV853" s="1156"/>
      <c r="BW853" s="1156"/>
      <c r="BX853" s="1156"/>
      <c r="BY853" s="1156"/>
      <c r="BZ853" s="1156"/>
      <c r="CA853" s="1156"/>
      <c r="CB853" s="1156"/>
      <c r="CC853" s="1156"/>
      <c r="CD853" s="1156"/>
      <c r="CE853" s="1156"/>
      <c r="CF853" s="1156"/>
      <c r="CG853" s="1156"/>
      <c r="CH853" s="1156"/>
      <c r="CI853" s="1156"/>
      <c r="CJ853" s="1156"/>
      <c r="CK853" s="1156"/>
      <c r="CL853" s="1156"/>
      <c r="CM853" s="1200"/>
      <c r="CN853" s="1200"/>
      <c r="CO853" s="1201"/>
      <c r="CQ853" s="2117"/>
    </row>
    <row r="854" spans="1:95" s="700" customFormat="1">
      <c r="A854" s="1137"/>
      <c r="B854" s="1155"/>
      <c r="C854" s="1131"/>
      <c r="D854" s="1131"/>
      <c r="E854" s="1132"/>
      <c r="F854" s="1150"/>
      <c r="G854" s="1149"/>
      <c r="H854" s="1135"/>
      <c r="I854" s="1156"/>
      <c r="J854" s="1156"/>
      <c r="K854" s="1156"/>
      <c r="L854" s="1156"/>
      <c r="M854" s="1156"/>
      <c r="N854" s="1156"/>
      <c r="O854" s="1156"/>
      <c r="P854" s="1156"/>
      <c r="Q854" s="1156"/>
      <c r="R854" s="1156"/>
      <c r="S854" s="1156"/>
      <c r="T854" s="1156"/>
      <c r="U854" s="1156"/>
      <c r="V854" s="1156"/>
      <c r="W854" s="1156"/>
      <c r="X854" s="1156"/>
      <c r="Y854" s="1156"/>
      <c r="Z854" s="1156"/>
      <c r="AA854" s="1156"/>
      <c r="AB854" s="1200"/>
      <c r="AC854" s="1200"/>
      <c r="AD854" s="1200"/>
      <c r="AE854" s="1200"/>
      <c r="AF854" s="1156"/>
      <c r="AG854" s="1156"/>
      <c r="AH854" s="1156"/>
      <c r="AI854" s="1156"/>
      <c r="AJ854" s="1156"/>
      <c r="AK854" s="1156"/>
      <c r="AL854" s="1156"/>
      <c r="AM854" s="1156"/>
      <c r="AN854" s="1156"/>
      <c r="AO854" s="1156"/>
      <c r="AP854" s="1156"/>
      <c r="AQ854" s="1156"/>
      <c r="AR854" s="1156"/>
      <c r="AS854" s="1156"/>
      <c r="AT854" s="1156"/>
      <c r="AU854" s="1156"/>
      <c r="AV854" s="1156"/>
      <c r="AW854" s="1156"/>
      <c r="AX854" s="1156"/>
      <c r="AY854" s="1156"/>
      <c r="AZ854" s="1156"/>
      <c r="BA854" s="1156"/>
      <c r="BB854" s="1156"/>
      <c r="BC854" s="1156"/>
      <c r="BD854" s="1156"/>
      <c r="BE854" s="1156"/>
      <c r="BF854" s="1156"/>
      <c r="BG854" s="1156"/>
      <c r="BH854" s="1156"/>
      <c r="BI854" s="1156"/>
      <c r="BJ854" s="1156"/>
      <c r="BK854" s="1156"/>
      <c r="BL854" s="1156"/>
      <c r="BM854" s="1156"/>
      <c r="BN854" s="1156"/>
      <c r="BO854" s="1156"/>
      <c r="BP854" s="1156"/>
      <c r="BQ854" s="1156"/>
      <c r="BR854" s="1156"/>
      <c r="BS854" s="1200"/>
      <c r="BT854" s="1156"/>
      <c r="BU854" s="1156"/>
      <c r="BV854" s="1156"/>
      <c r="BW854" s="1156"/>
      <c r="BX854" s="1156"/>
      <c r="BY854" s="1156"/>
      <c r="BZ854" s="1156"/>
      <c r="CA854" s="1156"/>
      <c r="CB854" s="1156"/>
      <c r="CC854" s="1156"/>
      <c r="CD854" s="1156"/>
      <c r="CE854" s="1156"/>
      <c r="CF854" s="1156"/>
      <c r="CG854" s="1156"/>
      <c r="CH854" s="1156"/>
      <c r="CI854" s="1156"/>
      <c r="CJ854" s="1156"/>
      <c r="CK854" s="1156"/>
      <c r="CL854" s="1156"/>
      <c r="CM854" s="1200"/>
      <c r="CN854" s="1200"/>
      <c r="CO854" s="1201"/>
      <c r="CQ854" s="2117"/>
    </row>
    <row r="855" spans="1:95" s="700" customFormat="1">
      <c r="A855" s="1137"/>
      <c r="B855" s="1155"/>
      <c r="C855" s="1131"/>
      <c r="D855" s="1131"/>
      <c r="E855" s="1132"/>
      <c r="F855" s="1150"/>
      <c r="G855" s="1149"/>
      <c r="H855" s="1135"/>
      <c r="I855" s="1156"/>
      <c r="J855" s="1156"/>
      <c r="K855" s="1156"/>
      <c r="L855" s="1156"/>
      <c r="M855" s="1156"/>
      <c r="N855" s="1156"/>
      <c r="O855" s="1156"/>
      <c r="P855" s="1156"/>
      <c r="Q855" s="1156"/>
      <c r="R855" s="1156"/>
      <c r="S855" s="1156"/>
      <c r="T855" s="1156"/>
      <c r="U855" s="1156"/>
      <c r="V855" s="1156"/>
      <c r="W855" s="1156"/>
      <c r="X855" s="1156"/>
      <c r="Y855" s="1156"/>
      <c r="Z855" s="1156"/>
      <c r="AA855" s="1156"/>
      <c r="AB855" s="1200"/>
      <c r="AC855" s="1200"/>
      <c r="AD855" s="1200"/>
      <c r="AE855" s="1200"/>
      <c r="AF855" s="1156"/>
      <c r="AG855" s="1156"/>
      <c r="AH855" s="1156"/>
      <c r="AI855" s="1156"/>
      <c r="AJ855" s="1156"/>
      <c r="AK855" s="1156"/>
      <c r="AL855" s="1156"/>
      <c r="AM855" s="1156"/>
      <c r="AN855" s="1156"/>
      <c r="AO855" s="1156"/>
      <c r="AP855" s="1156"/>
      <c r="AQ855" s="1156"/>
      <c r="AR855" s="1156"/>
      <c r="AS855" s="1156"/>
      <c r="AT855" s="1156"/>
      <c r="AU855" s="1156"/>
      <c r="AV855" s="1156"/>
      <c r="AW855" s="1156"/>
      <c r="AX855" s="1156"/>
      <c r="AY855" s="1156"/>
      <c r="AZ855" s="1156"/>
      <c r="BA855" s="1156"/>
      <c r="BB855" s="1156"/>
      <c r="BC855" s="1156"/>
      <c r="BD855" s="1156"/>
      <c r="BE855" s="1156"/>
      <c r="BF855" s="1156"/>
      <c r="BG855" s="1156"/>
      <c r="BH855" s="1156"/>
      <c r="BI855" s="1156"/>
      <c r="BJ855" s="1156"/>
      <c r="BK855" s="1156"/>
      <c r="BL855" s="1156"/>
      <c r="BM855" s="1156"/>
      <c r="BN855" s="1156"/>
      <c r="BO855" s="1156"/>
      <c r="BP855" s="1156"/>
      <c r="BQ855" s="1156"/>
      <c r="BR855" s="1156"/>
      <c r="BS855" s="1200"/>
      <c r="BT855" s="1156"/>
      <c r="BU855" s="1156"/>
      <c r="BV855" s="1156"/>
      <c r="BW855" s="1156"/>
      <c r="BX855" s="1156"/>
      <c r="BY855" s="1156"/>
      <c r="BZ855" s="1156"/>
      <c r="CA855" s="1156"/>
      <c r="CB855" s="1156"/>
      <c r="CC855" s="1156"/>
      <c r="CD855" s="1156"/>
      <c r="CE855" s="1156"/>
      <c r="CF855" s="1156"/>
      <c r="CG855" s="1156"/>
      <c r="CH855" s="1156"/>
      <c r="CI855" s="1156"/>
      <c r="CJ855" s="1156"/>
      <c r="CK855" s="1156"/>
      <c r="CL855" s="1156"/>
      <c r="CM855" s="1200"/>
      <c r="CN855" s="1200"/>
      <c r="CO855" s="1201"/>
      <c r="CQ855" s="2117"/>
    </row>
    <row r="856" spans="1:95" s="700" customFormat="1">
      <c r="A856" s="1137"/>
      <c r="B856" s="1155"/>
      <c r="C856" s="1131"/>
      <c r="D856" s="1131"/>
      <c r="E856" s="1132"/>
      <c r="F856" s="1150"/>
      <c r="G856" s="1149"/>
      <c r="H856" s="1135"/>
      <c r="I856" s="1156"/>
      <c r="J856" s="1156"/>
      <c r="K856" s="1156"/>
      <c r="L856" s="1156"/>
      <c r="M856" s="1156"/>
      <c r="N856" s="1156"/>
      <c r="O856" s="1156"/>
      <c r="P856" s="1156"/>
      <c r="Q856" s="1156"/>
      <c r="R856" s="1156"/>
      <c r="S856" s="1156"/>
      <c r="T856" s="1156"/>
      <c r="U856" s="1156"/>
      <c r="V856" s="1156"/>
      <c r="W856" s="1156"/>
      <c r="X856" s="1156"/>
      <c r="Y856" s="1156"/>
      <c r="Z856" s="1156"/>
      <c r="AA856" s="1156"/>
      <c r="AB856" s="1200"/>
      <c r="AC856" s="1200"/>
      <c r="AD856" s="1200"/>
      <c r="AE856" s="1200"/>
      <c r="AF856" s="1156"/>
      <c r="AG856" s="1156"/>
      <c r="AH856" s="1156"/>
      <c r="AI856" s="1156"/>
      <c r="AJ856" s="1156"/>
      <c r="AK856" s="1156"/>
      <c r="AL856" s="1156"/>
      <c r="AM856" s="1156"/>
      <c r="AN856" s="1156"/>
      <c r="AO856" s="1156"/>
      <c r="AP856" s="1156"/>
      <c r="AQ856" s="1156"/>
      <c r="AR856" s="1156"/>
      <c r="AS856" s="1156"/>
      <c r="AT856" s="1156"/>
      <c r="AU856" s="1156"/>
      <c r="AV856" s="1156"/>
      <c r="AW856" s="1156"/>
      <c r="AX856" s="1156"/>
      <c r="AY856" s="1156"/>
      <c r="AZ856" s="1156"/>
      <c r="BA856" s="1156"/>
      <c r="BB856" s="1156"/>
      <c r="BC856" s="1156"/>
      <c r="BD856" s="1156"/>
      <c r="BE856" s="1156"/>
      <c r="BF856" s="1156"/>
      <c r="BG856" s="1156"/>
      <c r="BH856" s="1156"/>
      <c r="BI856" s="1156"/>
      <c r="BJ856" s="1156"/>
      <c r="BK856" s="1156"/>
      <c r="BL856" s="1156"/>
      <c r="BM856" s="1156"/>
      <c r="BN856" s="1156"/>
      <c r="BO856" s="1156"/>
      <c r="BP856" s="1156"/>
      <c r="BQ856" s="1156"/>
      <c r="BR856" s="1156"/>
      <c r="BS856" s="1200"/>
      <c r="BT856" s="1156"/>
      <c r="BU856" s="1156"/>
      <c r="BV856" s="1156"/>
      <c r="BW856" s="1156"/>
      <c r="BX856" s="1156"/>
      <c r="BY856" s="1156"/>
      <c r="BZ856" s="1156"/>
      <c r="CA856" s="1156"/>
      <c r="CB856" s="1156"/>
      <c r="CC856" s="1156"/>
      <c r="CD856" s="1156"/>
      <c r="CE856" s="1156"/>
      <c r="CF856" s="1156"/>
      <c r="CG856" s="1156"/>
      <c r="CH856" s="1156"/>
      <c r="CI856" s="1156"/>
      <c r="CJ856" s="1156"/>
      <c r="CK856" s="1156"/>
      <c r="CL856" s="1156"/>
      <c r="CM856" s="1200"/>
      <c r="CN856" s="1200"/>
      <c r="CO856" s="1201"/>
      <c r="CQ856" s="2117"/>
    </row>
    <row r="857" spans="1:95" s="700" customFormat="1">
      <c r="A857" s="1137"/>
      <c r="B857" s="1155"/>
      <c r="C857" s="1131"/>
      <c r="D857" s="1131"/>
      <c r="E857" s="1132"/>
      <c r="F857" s="1150"/>
      <c r="G857" s="1149"/>
      <c r="H857" s="1135"/>
      <c r="I857" s="1156"/>
      <c r="J857" s="1156"/>
      <c r="K857" s="1156"/>
      <c r="L857" s="1156"/>
      <c r="M857" s="1156"/>
      <c r="N857" s="1156"/>
      <c r="O857" s="1156"/>
      <c r="P857" s="1156"/>
      <c r="Q857" s="1156"/>
      <c r="R857" s="1156"/>
      <c r="S857" s="1156"/>
      <c r="T857" s="1156"/>
      <c r="U857" s="1156"/>
      <c r="V857" s="1156"/>
      <c r="W857" s="1156"/>
      <c r="X857" s="1156"/>
      <c r="Y857" s="1156"/>
      <c r="Z857" s="1156"/>
      <c r="AA857" s="1156"/>
      <c r="AB857" s="1200"/>
      <c r="AC857" s="1200"/>
      <c r="AD857" s="1200"/>
      <c r="AE857" s="1200"/>
      <c r="AF857" s="1156"/>
      <c r="AG857" s="1156"/>
      <c r="AH857" s="1156"/>
      <c r="AI857" s="1156"/>
      <c r="AJ857" s="1156"/>
      <c r="AK857" s="1156"/>
      <c r="AL857" s="1156"/>
      <c r="AM857" s="1156"/>
      <c r="AN857" s="1156"/>
      <c r="AO857" s="1156"/>
      <c r="AP857" s="1156"/>
      <c r="AQ857" s="1156"/>
      <c r="AR857" s="1156"/>
      <c r="AS857" s="1156"/>
      <c r="AT857" s="1156"/>
      <c r="AU857" s="1156"/>
      <c r="AV857" s="1156"/>
      <c r="AW857" s="1156"/>
      <c r="AX857" s="1156"/>
      <c r="AY857" s="1156"/>
      <c r="AZ857" s="1156"/>
      <c r="BA857" s="1156"/>
      <c r="BB857" s="1156"/>
      <c r="BC857" s="1156"/>
      <c r="BD857" s="1156"/>
      <c r="BE857" s="1156"/>
      <c r="BF857" s="1156"/>
      <c r="BG857" s="1156"/>
      <c r="BH857" s="1156"/>
      <c r="BI857" s="1156"/>
      <c r="BJ857" s="1156"/>
      <c r="BK857" s="1156"/>
      <c r="BL857" s="1156"/>
      <c r="BM857" s="1156"/>
      <c r="BN857" s="1156"/>
      <c r="BO857" s="1156"/>
      <c r="BP857" s="1156"/>
      <c r="BQ857" s="1156"/>
      <c r="BR857" s="1156"/>
      <c r="BS857" s="1200"/>
      <c r="BT857" s="1156"/>
      <c r="BU857" s="1156"/>
      <c r="BV857" s="1156"/>
      <c r="BW857" s="1156"/>
      <c r="BX857" s="1156"/>
      <c r="BY857" s="1156"/>
      <c r="BZ857" s="1156"/>
      <c r="CA857" s="1156"/>
      <c r="CB857" s="1156"/>
      <c r="CC857" s="1156"/>
      <c r="CD857" s="1156"/>
      <c r="CE857" s="1156"/>
      <c r="CF857" s="1156"/>
      <c r="CG857" s="1156"/>
      <c r="CH857" s="1156"/>
      <c r="CI857" s="1156"/>
      <c r="CJ857" s="1156"/>
      <c r="CK857" s="1156"/>
      <c r="CL857" s="1156"/>
      <c r="CM857" s="1200"/>
      <c r="CN857" s="1200"/>
      <c r="CO857" s="1201"/>
      <c r="CQ857" s="2117"/>
    </row>
    <row r="858" spans="1:95" s="700" customFormat="1">
      <c r="A858" s="1137"/>
      <c r="B858" s="1155"/>
      <c r="C858" s="1131"/>
      <c r="D858" s="1131"/>
      <c r="E858" s="1132"/>
      <c r="F858" s="1150"/>
      <c r="G858" s="1149"/>
      <c r="H858" s="1135"/>
      <c r="I858" s="1156"/>
      <c r="J858" s="1156"/>
      <c r="K858" s="1156"/>
      <c r="L858" s="1156"/>
      <c r="M858" s="1156"/>
      <c r="N858" s="1156"/>
      <c r="O858" s="1156"/>
      <c r="P858" s="1156"/>
      <c r="Q858" s="1156"/>
      <c r="R858" s="1156"/>
      <c r="S858" s="1156"/>
      <c r="T858" s="1156"/>
      <c r="U858" s="1156"/>
      <c r="V858" s="1156"/>
      <c r="W858" s="1156"/>
      <c r="X858" s="1156"/>
      <c r="Y858" s="1156"/>
      <c r="Z858" s="1156"/>
      <c r="AA858" s="1156"/>
      <c r="AB858" s="1200"/>
      <c r="AC858" s="1200"/>
      <c r="AD858" s="1200"/>
      <c r="AE858" s="1200"/>
      <c r="AF858" s="1156"/>
      <c r="AG858" s="1156"/>
      <c r="AH858" s="1156"/>
      <c r="AI858" s="1156"/>
      <c r="AJ858" s="1156"/>
      <c r="AK858" s="1156"/>
      <c r="AL858" s="1156"/>
      <c r="AM858" s="1156"/>
      <c r="AN858" s="1156"/>
      <c r="AO858" s="1156"/>
      <c r="AP858" s="1156"/>
      <c r="AQ858" s="1156"/>
      <c r="AR858" s="1156"/>
      <c r="AS858" s="1156"/>
      <c r="AT858" s="1156"/>
      <c r="AU858" s="1156"/>
      <c r="AV858" s="1156"/>
      <c r="AW858" s="1156"/>
      <c r="AX858" s="1156"/>
      <c r="AY858" s="1156"/>
      <c r="AZ858" s="1156"/>
      <c r="BA858" s="1156"/>
      <c r="BB858" s="1156"/>
      <c r="BC858" s="1156"/>
      <c r="BD858" s="1156"/>
      <c r="BE858" s="1156"/>
      <c r="BF858" s="1156"/>
      <c r="BG858" s="1156"/>
      <c r="BH858" s="1156"/>
      <c r="BI858" s="1156"/>
      <c r="BJ858" s="1156"/>
      <c r="BK858" s="1156"/>
      <c r="BL858" s="1156"/>
      <c r="BM858" s="1156"/>
      <c r="BN858" s="1156"/>
      <c r="BO858" s="1156"/>
      <c r="BP858" s="1156"/>
      <c r="BQ858" s="1156"/>
      <c r="BR858" s="1156"/>
      <c r="BS858" s="1200"/>
      <c r="BT858" s="1156"/>
      <c r="BU858" s="1156"/>
      <c r="BV858" s="1156"/>
      <c r="BW858" s="1156"/>
      <c r="BX858" s="1156"/>
      <c r="BY858" s="1156"/>
      <c r="BZ858" s="1156"/>
      <c r="CA858" s="1156"/>
      <c r="CB858" s="1156"/>
      <c r="CC858" s="1156"/>
      <c r="CD858" s="1156"/>
      <c r="CE858" s="1156"/>
      <c r="CF858" s="1156"/>
      <c r="CG858" s="1156"/>
      <c r="CH858" s="1156"/>
      <c r="CI858" s="1156"/>
      <c r="CJ858" s="1156"/>
      <c r="CK858" s="1156"/>
      <c r="CL858" s="1156"/>
      <c r="CM858" s="1200"/>
      <c r="CN858" s="1200"/>
      <c r="CO858" s="1201"/>
      <c r="CQ858" s="2117"/>
    </row>
    <row r="859" spans="1:95" s="700" customFormat="1">
      <c r="A859" s="1137"/>
      <c r="B859" s="1155"/>
      <c r="C859" s="1131"/>
      <c r="D859" s="1131"/>
      <c r="E859" s="1132"/>
      <c r="F859" s="1150"/>
      <c r="G859" s="1149"/>
      <c r="H859" s="1135"/>
      <c r="I859" s="1156"/>
      <c r="J859" s="1156"/>
      <c r="K859" s="1156"/>
      <c r="L859" s="1156"/>
      <c r="M859" s="1156"/>
      <c r="N859" s="1156"/>
      <c r="O859" s="1156"/>
      <c r="P859" s="1156"/>
      <c r="Q859" s="1156"/>
      <c r="R859" s="1156"/>
      <c r="S859" s="1156"/>
      <c r="T859" s="1156"/>
      <c r="U859" s="1156"/>
      <c r="V859" s="1156"/>
      <c r="W859" s="1156"/>
      <c r="X859" s="1156"/>
      <c r="Y859" s="1156"/>
      <c r="Z859" s="1156"/>
      <c r="AA859" s="1156"/>
      <c r="AB859" s="1200"/>
      <c r="AC859" s="1200"/>
      <c r="AD859" s="1200"/>
      <c r="AE859" s="1200"/>
      <c r="AF859" s="1156"/>
      <c r="AG859" s="1156"/>
      <c r="AH859" s="1156"/>
      <c r="AI859" s="1156"/>
      <c r="AJ859" s="1156"/>
      <c r="AK859" s="1156"/>
      <c r="AL859" s="1156"/>
      <c r="AM859" s="1156"/>
      <c r="AN859" s="1156"/>
      <c r="AO859" s="1156"/>
      <c r="AP859" s="1156"/>
      <c r="AQ859" s="1156"/>
      <c r="AR859" s="1156"/>
      <c r="AS859" s="1156"/>
      <c r="AT859" s="1156"/>
      <c r="AU859" s="1156"/>
      <c r="AV859" s="1156"/>
      <c r="AW859" s="1156"/>
      <c r="AX859" s="1156"/>
      <c r="AY859" s="1156"/>
      <c r="AZ859" s="1156"/>
      <c r="BA859" s="1156"/>
      <c r="BB859" s="1156"/>
      <c r="BC859" s="1156"/>
      <c r="BD859" s="1156"/>
      <c r="BE859" s="1156"/>
      <c r="BF859" s="1156"/>
      <c r="BG859" s="1156"/>
      <c r="BH859" s="1156"/>
      <c r="BI859" s="1156"/>
      <c r="BJ859" s="1156"/>
      <c r="BK859" s="1156"/>
      <c r="BL859" s="1156"/>
      <c r="BM859" s="1156"/>
      <c r="BN859" s="1156"/>
      <c r="BO859" s="1156"/>
      <c r="BP859" s="1156"/>
      <c r="BQ859" s="1156"/>
      <c r="BR859" s="1156"/>
      <c r="BS859" s="1200"/>
      <c r="BT859" s="1156"/>
      <c r="BU859" s="1156"/>
      <c r="BV859" s="1156"/>
      <c r="BW859" s="1156"/>
      <c r="BX859" s="1156"/>
      <c r="BY859" s="1156"/>
      <c r="BZ859" s="1156"/>
      <c r="CA859" s="1156"/>
      <c r="CB859" s="1156"/>
      <c r="CC859" s="1156"/>
      <c r="CD859" s="1156"/>
      <c r="CE859" s="1156"/>
      <c r="CF859" s="1156"/>
      <c r="CG859" s="1156"/>
      <c r="CH859" s="1156"/>
      <c r="CI859" s="1156"/>
      <c r="CJ859" s="1156"/>
      <c r="CK859" s="1156"/>
      <c r="CL859" s="1156"/>
      <c r="CM859" s="1200"/>
      <c r="CN859" s="1200"/>
      <c r="CO859" s="1201"/>
      <c r="CQ859" s="2117"/>
    </row>
    <row r="860" spans="1:95" s="700" customFormat="1">
      <c r="A860" s="1137"/>
      <c r="B860" s="1155"/>
      <c r="C860" s="1131"/>
      <c r="D860" s="1131"/>
      <c r="E860" s="1132"/>
      <c r="F860" s="1150"/>
      <c r="G860" s="1149"/>
      <c r="H860" s="1135"/>
      <c r="I860" s="1156"/>
      <c r="J860" s="1156"/>
      <c r="K860" s="1156"/>
      <c r="L860" s="1156"/>
      <c r="M860" s="1156"/>
      <c r="N860" s="1156"/>
      <c r="O860" s="1156"/>
      <c r="P860" s="1156"/>
      <c r="Q860" s="1156"/>
      <c r="R860" s="1156"/>
      <c r="S860" s="1156"/>
      <c r="T860" s="1156"/>
      <c r="U860" s="1156"/>
      <c r="V860" s="1156"/>
      <c r="W860" s="1156"/>
      <c r="X860" s="1156"/>
      <c r="Y860" s="1156"/>
      <c r="Z860" s="1156"/>
      <c r="AA860" s="1156"/>
      <c r="AB860" s="1200"/>
      <c r="AC860" s="1200"/>
      <c r="AD860" s="1200"/>
      <c r="AE860" s="1200"/>
      <c r="AF860" s="1156"/>
      <c r="AG860" s="1156"/>
      <c r="AH860" s="1156"/>
      <c r="AI860" s="1156"/>
      <c r="AJ860" s="1156"/>
      <c r="AK860" s="1156"/>
      <c r="AL860" s="1156"/>
      <c r="AM860" s="1156"/>
      <c r="AN860" s="1156"/>
      <c r="AO860" s="1156"/>
      <c r="AP860" s="1156"/>
      <c r="AQ860" s="1156"/>
      <c r="AR860" s="1156"/>
      <c r="AS860" s="1156"/>
      <c r="AT860" s="1156"/>
      <c r="AU860" s="1156"/>
      <c r="AV860" s="1156"/>
      <c r="AW860" s="1156"/>
      <c r="AX860" s="1156"/>
      <c r="AY860" s="1156"/>
      <c r="AZ860" s="1156"/>
      <c r="BA860" s="1156"/>
      <c r="BB860" s="1156"/>
      <c r="BC860" s="1156"/>
      <c r="BD860" s="1156"/>
      <c r="BE860" s="1156"/>
      <c r="BF860" s="1156"/>
      <c r="BG860" s="1156"/>
      <c r="BH860" s="1156"/>
      <c r="BI860" s="1156"/>
      <c r="BJ860" s="1156"/>
      <c r="BK860" s="1156"/>
      <c r="BL860" s="1156"/>
      <c r="BM860" s="1156"/>
      <c r="BN860" s="1156"/>
      <c r="BO860" s="1156"/>
      <c r="BP860" s="1156"/>
      <c r="BQ860" s="1156"/>
      <c r="BR860" s="1156"/>
      <c r="BS860" s="1200"/>
      <c r="BT860" s="1156"/>
      <c r="BU860" s="1156"/>
      <c r="BV860" s="1156"/>
      <c r="BW860" s="1156"/>
      <c r="BX860" s="1156"/>
      <c r="BY860" s="1156"/>
      <c r="BZ860" s="1156"/>
      <c r="CA860" s="1156"/>
      <c r="CB860" s="1156"/>
      <c r="CC860" s="1156"/>
      <c r="CD860" s="1156"/>
      <c r="CE860" s="1156"/>
      <c r="CF860" s="1156"/>
      <c r="CG860" s="1156"/>
      <c r="CH860" s="1156"/>
      <c r="CI860" s="1156"/>
      <c r="CJ860" s="1156"/>
      <c r="CK860" s="1156"/>
      <c r="CL860" s="1156"/>
      <c r="CM860" s="1200"/>
      <c r="CN860" s="1200"/>
      <c r="CO860" s="1201"/>
      <c r="CQ860" s="2117"/>
    </row>
    <row r="861" spans="1:95" s="700" customFormat="1">
      <c r="A861" s="1137"/>
      <c r="B861" s="1155"/>
      <c r="C861" s="1131"/>
      <c r="D861" s="1131"/>
      <c r="E861" s="1132"/>
      <c r="F861" s="1150"/>
      <c r="G861" s="1149"/>
      <c r="H861" s="1135"/>
      <c r="I861" s="1156"/>
      <c r="J861" s="1156"/>
      <c r="K861" s="1156"/>
      <c r="L861" s="1156"/>
      <c r="M861" s="1156"/>
      <c r="N861" s="1156"/>
      <c r="O861" s="1156"/>
      <c r="P861" s="1156"/>
      <c r="Q861" s="1156"/>
      <c r="R861" s="1156"/>
      <c r="S861" s="1156"/>
      <c r="T861" s="1156"/>
      <c r="U861" s="1156"/>
      <c r="V861" s="1156"/>
      <c r="W861" s="1156"/>
      <c r="X861" s="1156"/>
      <c r="Y861" s="1156"/>
      <c r="Z861" s="1156"/>
      <c r="AA861" s="1156"/>
      <c r="AB861" s="1200"/>
      <c r="AC861" s="1200"/>
      <c r="AD861" s="1200"/>
      <c r="AE861" s="1200"/>
      <c r="AF861" s="1156"/>
      <c r="AG861" s="1156"/>
      <c r="AH861" s="1156"/>
      <c r="AI861" s="1156"/>
      <c r="AJ861" s="1156"/>
      <c r="AK861" s="1156"/>
      <c r="AL861" s="1156"/>
      <c r="AM861" s="1156"/>
      <c r="AN861" s="1156"/>
      <c r="AO861" s="1156"/>
      <c r="AP861" s="1156"/>
      <c r="AQ861" s="1156"/>
      <c r="AR861" s="1156"/>
      <c r="AS861" s="1156"/>
      <c r="AT861" s="1156"/>
      <c r="AU861" s="1156"/>
      <c r="AV861" s="1156"/>
      <c r="AW861" s="1156"/>
      <c r="AX861" s="1156"/>
      <c r="AY861" s="1156"/>
      <c r="AZ861" s="1156"/>
      <c r="BA861" s="1156"/>
      <c r="BB861" s="1156"/>
      <c r="BC861" s="1156"/>
      <c r="BD861" s="1156"/>
      <c r="BE861" s="1156"/>
      <c r="BF861" s="1156"/>
      <c r="BG861" s="1156"/>
      <c r="BH861" s="1156"/>
      <c r="BI861" s="1156"/>
      <c r="BJ861" s="1156"/>
      <c r="BK861" s="1156"/>
      <c r="BL861" s="1156"/>
      <c r="BM861" s="1156"/>
      <c r="BN861" s="1156"/>
      <c r="BO861" s="1156"/>
      <c r="BP861" s="1156"/>
      <c r="BQ861" s="1156"/>
      <c r="BR861" s="1156"/>
      <c r="BS861" s="1200"/>
      <c r="BT861" s="1156"/>
      <c r="BU861" s="1156"/>
      <c r="BV861" s="1156"/>
      <c r="BW861" s="1156"/>
      <c r="BX861" s="1156"/>
      <c r="BY861" s="1156"/>
      <c r="BZ861" s="1156"/>
      <c r="CA861" s="1156"/>
      <c r="CB861" s="1156"/>
      <c r="CC861" s="1156"/>
      <c r="CD861" s="1156"/>
      <c r="CE861" s="1156"/>
      <c r="CF861" s="1156"/>
      <c r="CG861" s="1156"/>
      <c r="CH861" s="1156"/>
      <c r="CI861" s="1156"/>
      <c r="CJ861" s="1156"/>
      <c r="CK861" s="1156"/>
      <c r="CL861" s="1156"/>
      <c r="CM861" s="1200"/>
      <c r="CN861" s="1200"/>
      <c r="CO861" s="1201"/>
      <c r="CQ861" s="2117"/>
    </row>
    <row r="862" spans="1:95" s="700" customFormat="1">
      <c r="A862" s="1137"/>
      <c r="B862" s="1155"/>
      <c r="C862" s="1131"/>
      <c r="D862" s="1131"/>
      <c r="E862" s="1132"/>
      <c r="F862" s="1150"/>
      <c r="G862" s="1149"/>
      <c r="H862" s="1135"/>
      <c r="I862" s="1156"/>
      <c r="J862" s="1156"/>
      <c r="K862" s="1156"/>
      <c r="L862" s="1156"/>
      <c r="M862" s="1156"/>
      <c r="N862" s="1156"/>
      <c r="O862" s="1156"/>
      <c r="P862" s="1156"/>
      <c r="Q862" s="1156"/>
      <c r="R862" s="1156"/>
      <c r="S862" s="1156"/>
      <c r="T862" s="1156"/>
      <c r="U862" s="1156"/>
      <c r="V862" s="1156"/>
      <c r="W862" s="1156"/>
      <c r="X862" s="1156"/>
      <c r="Y862" s="1156"/>
      <c r="Z862" s="1156"/>
      <c r="AA862" s="1156"/>
      <c r="AB862" s="1200"/>
      <c r="AC862" s="1200"/>
      <c r="AD862" s="1200"/>
      <c r="AE862" s="1200"/>
      <c r="AF862" s="1156"/>
      <c r="AG862" s="1156"/>
      <c r="AH862" s="1156"/>
      <c r="AI862" s="1156"/>
      <c r="AJ862" s="1156"/>
      <c r="AK862" s="1156"/>
      <c r="AL862" s="1156"/>
      <c r="AM862" s="1156"/>
      <c r="AN862" s="1156"/>
      <c r="AO862" s="1156"/>
      <c r="AP862" s="1156"/>
      <c r="AQ862" s="1156"/>
      <c r="AR862" s="1156"/>
      <c r="AS862" s="1156"/>
      <c r="AT862" s="1156"/>
      <c r="AU862" s="1156"/>
      <c r="AV862" s="1156"/>
      <c r="AW862" s="1156"/>
      <c r="AX862" s="1156"/>
      <c r="AY862" s="1156"/>
      <c r="AZ862" s="1156"/>
      <c r="BA862" s="1156"/>
      <c r="BB862" s="1156"/>
      <c r="BC862" s="1156"/>
      <c r="BD862" s="1156"/>
      <c r="BE862" s="1156"/>
      <c r="BF862" s="1156"/>
      <c r="BG862" s="1156"/>
      <c r="BH862" s="1156"/>
      <c r="BI862" s="1156"/>
      <c r="BJ862" s="1156"/>
      <c r="BK862" s="1156"/>
      <c r="BL862" s="1156"/>
      <c r="BM862" s="1156"/>
      <c r="BN862" s="1156"/>
      <c r="BO862" s="1156"/>
      <c r="BP862" s="1156"/>
      <c r="BQ862" s="1156"/>
      <c r="BR862" s="1156"/>
      <c r="BS862" s="1200"/>
      <c r="BT862" s="1156"/>
      <c r="BU862" s="1156"/>
      <c r="BV862" s="1156"/>
      <c r="BW862" s="1156"/>
      <c r="BX862" s="1156"/>
      <c r="BY862" s="1156"/>
      <c r="BZ862" s="1156"/>
      <c r="CA862" s="1156"/>
      <c r="CB862" s="1156"/>
      <c r="CC862" s="1156"/>
      <c r="CD862" s="1156"/>
      <c r="CE862" s="1156"/>
      <c r="CF862" s="1156"/>
      <c r="CG862" s="1156"/>
      <c r="CH862" s="1156"/>
      <c r="CI862" s="1156"/>
      <c r="CJ862" s="1156"/>
      <c r="CK862" s="1156"/>
      <c r="CL862" s="1156"/>
      <c r="CM862" s="1200"/>
      <c r="CN862" s="1200"/>
      <c r="CO862" s="1201"/>
      <c r="CQ862" s="2117"/>
    </row>
    <row r="863" spans="1:95" s="700" customFormat="1">
      <c r="A863" s="1137"/>
      <c r="B863" s="1155"/>
      <c r="C863" s="1131"/>
      <c r="D863" s="1131"/>
      <c r="E863" s="1132"/>
      <c r="F863" s="1150"/>
      <c r="G863" s="1149"/>
      <c r="H863" s="1135"/>
      <c r="I863" s="1156"/>
      <c r="J863" s="1156"/>
      <c r="K863" s="1156"/>
      <c r="L863" s="1156"/>
      <c r="M863" s="1156"/>
      <c r="N863" s="1156"/>
      <c r="O863" s="1156"/>
      <c r="P863" s="1156"/>
      <c r="Q863" s="1156"/>
      <c r="R863" s="1156"/>
      <c r="S863" s="1156"/>
      <c r="T863" s="1156"/>
      <c r="U863" s="1156"/>
      <c r="V863" s="1156"/>
      <c r="W863" s="1156"/>
      <c r="X863" s="1156"/>
      <c r="Y863" s="1156"/>
      <c r="Z863" s="1156"/>
      <c r="AA863" s="1156"/>
      <c r="AB863" s="1200"/>
      <c r="AC863" s="1200"/>
      <c r="AD863" s="1200"/>
      <c r="AE863" s="1200"/>
      <c r="AF863" s="1156"/>
      <c r="AG863" s="1156"/>
      <c r="AH863" s="1156"/>
      <c r="AI863" s="1156"/>
      <c r="AJ863" s="1156"/>
      <c r="AK863" s="1156"/>
      <c r="AL863" s="1156"/>
      <c r="AM863" s="1156"/>
      <c r="AN863" s="1156"/>
      <c r="AO863" s="1156"/>
      <c r="AP863" s="1156"/>
      <c r="AQ863" s="1156"/>
      <c r="AR863" s="1156"/>
      <c r="AS863" s="1156"/>
      <c r="AT863" s="1156"/>
      <c r="AU863" s="1156"/>
      <c r="AV863" s="1156"/>
      <c r="AW863" s="1156"/>
      <c r="AX863" s="1156"/>
      <c r="AY863" s="1156"/>
      <c r="AZ863" s="1156"/>
      <c r="BA863" s="1156"/>
      <c r="BB863" s="1156"/>
      <c r="BC863" s="1156"/>
      <c r="BD863" s="1156"/>
      <c r="BE863" s="1156"/>
      <c r="BF863" s="1156"/>
      <c r="BG863" s="1156"/>
      <c r="BH863" s="1156"/>
      <c r="BI863" s="1156"/>
      <c r="BJ863" s="1156"/>
      <c r="BK863" s="1156"/>
      <c r="BL863" s="1156"/>
      <c r="BM863" s="1156"/>
      <c r="BN863" s="1156"/>
      <c r="BO863" s="1156"/>
      <c r="BP863" s="1156"/>
      <c r="BQ863" s="1156"/>
      <c r="BR863" s="1156"/>
      <c r="BS863" s="1200"/>
      <c r="BT863" s="1156"/>
      <c r="BU863" s="1156"/>
      <c r="BV863" s="1156"/>
      <c r="BW863" s="1156"/>
      <c r="BX863" s="1156"/>
      <c r="BY863" s="1156"/>
      <c r="BZ863" s="1156"/>
      <c r="CA863" s="1156"/>
      <c r="CB863" s="1156"/>
      <c r="CC863" s="1156"/>
      <c r="CD863" s="1156"/>
      <c r="CE863" s="1156"/>
      <c r="CF863" s="1156"/>
      <c r="CG863" s="1156"/>
      <c r="CH863" s="1156"/>
      <c r="CI863" s="1156"/>
      <c r="CJ863" s="1156"/>
      <c r="CK863" s="1156"/>
      <c r="CL863" s="1156"/>
      <c r="CM863" s="1200"/>
      <c r="CN863" s="1200"/>
      <c r="CO863" s="1201"/>
      <c r="CQ863" s="2117"/>
    </row>
    <row r="864" spans="1:95" s="700" customFormat="1">
      <c r="A864" s="1137"/>
      <c r="B864" s="1155"/>
      <c r="C864" s="1131"/>
      <c r="D864" s="1131"/>
      <c r="E864" s="1132"/>
      <c r="F864" s="1150"/>
      <c r="G864" s="1149"/>
      <c r="H864" s="1135"/>
      <c r="I864" s="1156"/>
      <c r="J864" s="1156"/>
      <c r="K864" s="1156"/>
      <c r="L864" s="1156"/>
      <c r="M864" s="1156"/>
      <c r="N864" s="1156"/>
      <c r="O864" s="1156"/>
      <c r="P864" s="1156"/>
      <c r="Q864" s="1156"/>
      <c r="R864" s="1156"/>
      <c r="S864" s="1156"/>
      <c r="T864" s="1156"/>
      <c r="U864" s="1156"/>
      <c r="V864" s="1156"/>
      <c r="W864" s="1156"/>
      <c r="X864" s="1156"/>
      <c r="Y864" s="1156"/>
      <c r="Z864" s="1156"/>
      <c r="AA864" s="1156"/>
      <c r="AB864" s="1200"/>
      <c r="AC864" s="1200"/>
      <c r="AD864" s="1200"/>
      <c r="AE864" s="1200"/>
      <c r="AF864" s="1156"/>
      <c r="AG864" s="1156"/>
      <c r="AH864" s="1156"/>
      <c r="AI864" s="1156"/>
      <c r="AJ864" s="1156"/>
      <c r="AK864" s="1156"/>
      <c r="AL864" s="1156"/>
      <c r="AM864" s="1156"/>
      <c r="AN864" s="1156"/>
      <c r="AO864" s="1156"/>
      <c r="AP864" s="1156"/>
      <c r="AQ864" s="1156"/>
      <c r="AR864" s="1156"/>
      <c r="AS864" s="1156"/>
      <c r="AT864" s="1156"/>
      <c r="AU864" s="1156"/>
      <c r="AV864" s="1156"/>
      <c r="AW864" s="1156"/>
      <c r="AX864" s="1156"/>
      <c r="AY864" s="1156"/>
      <c r="AZ864" s="1156"/>
      <c r="BA864" s="1156"/>
      <c r="BB864" s="1156"/>
      <c r="BC864" s="1156"/>
      <c r="BD864" s="1156"/>
      <c r="BE864" s="1156"/>
      <c r="BF864" s="1156"/>
      <c r="BG864" s="1156"/>
      <c r="BH864" s="1156"/>
      <c r="BI864" s="1156"/>
      <c r="BJ864" s="1156"/>
      <c r="BK864" s="1156"/>
      <c r="BL864" s="1156"/>
      <c r="BM864" s="1156"/>
      <c r="BN864" s="1156"/>
      <c r="BO864" s="1156"/>
      <c r="BP864" s="1156"/>
      <c r="BQ864" s="1156"/>
      <c r="BR864" s="1156"/>
      <c r="BS864" s="1200"/>
      <c r="BT864" s="1156"/>
      <c r="BU864" s="1156"/>
      <c r="BV864" s="1156"/>
      <c r="BW864" s="1156"/>
      <c r="BX864" s="1156"/>
      <c r="BY864" s="1156"/>
      <c r="BZ864" s="1156"/>
      <c r="CA864" s="1156"/>
      <c r="CB864" s="1156"/>
      <c r="CC864" s="1156"/>
      <c r="CD864" s="1156"/>
      <c r="CE864" s="1156"/>
      <c r="CF864" s="1156"/>
      <c r="CG864" s="1156"/>
      <c r="CH864" s="1156"/>
      <c r="CI864" s="1156"/>
      <c r="CJ864" s="1156"/>
      <c r="CK864" s="1156"/>
      <c r="CL864" s="1156"/>
      <c r="CM864" s="1200"/>
      <c r="CN864" s="1200"/>
      <c r="CO864" s="1201"/>
      <c r="CQ864" s="2117"/>
    </row>
    <row r="865" spans="1:95" s="700" customFormat="1">
      <c r="A865" s="1137"/>
      <c r="B865" s="1155"/>
      <c r="C865" s="1131"/>
      <c r="D865" s="1131"/>
      <c r="E865" s="1132"/>
      <c r="F865" s="1150"/>
      <c r="G865" s="1149"/>
      <c r="H865" s="1135"/>
      <c r="I865" s="1156"/>
      <c r="J865" s="1156"/>
      <c r="K865" s="1156"/>
      <c r="L865" s="1156"/>
      <c r="M865" s="1156"/>
      <c r="N865" s="1156"/>
      <c r="O865" s="1156"/>
      <c r="P865" s="1156"/>
      <c r="Q865" s="1156"/>
      <c r="R865" s="1156"/>
      <c r="S865" s="1156"/>
      <c r="T865" s="1156"/>
      <c r="U865" s="1156"/>
      <c r="V865" s="1156"/>
      <c r="W865" s="1156"/>
      <c r="X865" s="1156"/>
      <c r="Y865" s="1156"/>
      <c r="Z865" s="1156"/>
      <c r="AA865" s="1156"/>
      <c r="AB865" s="1200"/>
      <c r="AC865" s="1200"/>
      <c r="AD865" s="1200"/>
      <c r="AE865" s="1200"/>
      <c r="AF865" s="1156"/>
      <c r="AG865" s="1156"/>
      <c r="AH865" s="1156"/>
      <c r="AI865" s="1156"/>
      <c r="AJ865" s="1156"/>
      <c r="AK865" s="1156"/>
      <c r="AL865" s="1156"/>
      <c r="AM865" s="1156"/>
      <c r="AN865" s="1156"/>
      <c r="AO865" s="1156"/>
      <c r="AP865" s="1156"/>
      <c r="AQ865" s="1156"/>
      <c r="AR865" s="1156"/>
      <c r="AS865" s="1156"/>
      <c r="AT865" s="1156"/>
      <c r="AU865" s="1156"/>
      <c r="AV865" s="1156"/>
      <c r="AW865" s="1156"/>
      <c r="AX865" s="1156"/>
      <c r="AY865" s="1156"/>
      <c r="AZ865" s="1156"/>
      <c r="BA865" s="1156"/>
      <c r="BB865" s="1156"/>
      <c r="BC865" s="1156"/>
      <c r="BD865" s="1156"/>
      <c r="BE865" s="1156"/>
      <c r="BF865" s="1156"/>
      <c r="BG865" s="1156"/>
      <c r="BH865" s="1156"/>
      <c r="BI865" s="1156"/>
      <c r="BJ865" s="1156"/>
      <c r="BK865" s="1156"/>
      <c r="BL865" s="1156"/>
      <c r="BM865" s="1156"/>
      <c r="BN865" s="1156"/>
      <c r="BO865" s="1156"/>
      <c r="BP865" s="1156"/>
      <c r="BQ865" s="1156"/>
      <c r="BR865" s="1156"/>
      <c r="BS865" s="1200"/>
      <c r="BT865" s="1156"/>
      <c r="BU865" s="1156"/>
      <c r="BV865" s="1156"/>
      <c r="BW865" s="1156"/>
      <c r="BX865" s="1156"/>
      <c r="BY865" s="1156"/>
      <c r="BZ865" s="1156"/>
      <c r="CA865" s="1156"/>
      <c r="CB865" s="1156"/>
      <c r="CC865" s="1156"/>
      <c r="CD865" s="1156"/>
      <c r="CE865" s="1156"/>
      <c r="CF865" s="1156"/>
      <c r="CG865" s="1156"/>
      <c r="CH865" s="1156"/>
      <c r="CI865" s="1156"/>
      <c r="CJ865" s="1156"/>
      <c r="CK865" s="1156"/>
      <c r="CL865" s="1156"/>
      <c r="CM865" s="1200"/>
      <c r="CN865" s="1200"/>
      <c r="CO865" s="1201"/>
      <c r="CQ865" s="2117"/>
    </row>
    <row r="866" spans="1:95" s="700" customFormat="1">
      <c r="A866" s="1137"/>
      <c r="B866" s="1155"/>
      <c r="C866" s="1131"/>
      <c r="D866" s="1131"/>
      <c r="E866" s="1132"/>
      <c r="F866" s="1150"/>
      <c r="G866" s="1149"/>
      <c r="H866" s="1135"/>
      <c r="I866" s="1156"/>
      <c r="J866" s="1156"/>
      <c r="K866" s="1156"/>
      <c r="L866" s="1156"/>
      <c r="M866" s="1156"/>
      <c r="N866" s="1156"/>
      <c r="O866" s="1156"/>
      <c r="P866" s="1156"/>
      <c r="Q866" s="1156"/>
      <c r="R866" s="1156"/>
      <c r="S866" s="1156"/>
      <c r="T866" s="1156"/>
      <c r="U866" s="1156"/>
      <c r="V866" s="1156"/>
      <c r="W866" s="1156"/>
      <c r="X866" s="1156"/>
      <c r="Y866" s="1156"/>
      <c r="Z866" s="1156"/>
      <c r="AA866" s="1156"/>
      <c r="AB866" s="1200"/>
      <c r="AC866" s="1200"/>
      <c r="AD866" s="1200"/>
      <c r="AE866" s="1200"/>
      <c r="AF866" s="1156"/>
      <c r="AG866" s="1156"/>
      <c r="AH866" s="1156"/>
      <c r="AI866" s="1156"/>
      <c r="AJ866" s="1156"/>
      <c r="AK866" s="1156"/>
      <c r="AL866" s="1156"/>
      <c r="AM866" s="1156"/>
      <c r="AN866" s="1156"/>
      <c r="AO866" s="1156"/>
      <c r="AP866" s="1156"/>
      <c r="AQ866" s="1156"/>
      <c r="AR866" s="1156"/>
      <c r="AS866" s="1156"/>
      <c r="AT866" s="1156"/>
      <c r="AU866" s="1156"/>
      <c r="AV866" s="1156"/>
      <c r="AW866" s="1156"/>
      <c r="AX866" s="1156"/>
      <c r="AY866" s="1156"/>
      <c r="AZ866" s="1156"/>
      <c r="BA866" s="1156"/>
      <c r="BB866" s="1156"/>
      <c r="BC866" s="1156"/>
      <c r="BD866" s="1156"/>
      <c r="BE866" s="1156"/>
      <c r="BF866" s="1156"/>
      <c r="BG866" s="1156"/>
      <c r="BH866" s="1156"/>
      <c r="BI866" s="1156"/>
      <c r="BJ866" s="1156"/>
      <c r="BK866" s="1156"/>
      <c r="BL866" s="1156"/>
      <c r="BM866" s="1156"/>
      <c r="BN866" s="1156"/>
      <c r="BO866" s="1156"/>
      <c r="BP866" s="1156"/>
      <c r="BQ866" s="1156"/>
      <c r="BR866" s="1156"/>
      <c r="BS866" s="1200"/>
      <c r="BT866" s="1156"/>
      <c r="BU866" s="1156"/>
      <c r="BV866" s="1156"/>
      <c r="BW866" s="1156"/>
      <c r="BX866" s="1156"/>
      <c r="BY866" s="1156"/>
      <c r="BZ866" s="1156"/>
      <c r="CA866" s="1156"/>
      <c r="CB866" s="1156"/>
      <c r="CC866" s="1156"/>
      <c r="CD866" s="1156"/>
      <c r="CE866" s="1156"/>
      <c r="CF866" s="1156"/>
      <c r="CG866" s="1156"/>
      <c r="CH866" s="1156"/>
      <c r="CI866" s="1156"/>
      <c r="CJ866" s="1156"/>
      <c r="CK866" s="1156"/>
      <c r="CL866" s="1156"/>
      <c r="CM866" s="1200"/>
      <c r="CN866" s="1200"/>
      <c r="CO866" s="1201"/>
      <c r="CQ866" s="2117"/>
    </row>
    <row r="867" spans="1:95" s="700" customFormat="1">
      <c r="A867" s="1137"/>
      <c r="B867" s="1155"/>
      <c r="C867" s="1131"/>
      <c r="D867" s="1131"/>
      <c r="E867" s="1132"/>
      <c r="F867" s="1150"/>
      <c r="G867" s="1149"/>
      <c r="H867" s="1135"/>
      <c r="I867" s="1156"/>
      <c r="J867" s="1156"/>
      <c r="K867" s="1156"/>
      <c r="L867" s="1156"/>
      <c r="M867" s="1156"/>
      <c r="N867" s="1156"/>
      <c r="O867" s="1156"/>
      <c r="P867" s="1156"/>
      <c r="Q867" s="1156"/>
      <c r="R867" s="1156"/>
      <c r="S867" s="1156"/>
      <c r="T867" s="1156"/>
      <c r="U867" s="1156"/>
      <c r="V867" s="1156"/>
      <c r="W867" s="1156"/>
      <c r="X867" s="1156"/>
      <c r="Y867" s="1156"/>
      <c r="Z867" s="1156"/>
      <c r="AA867" s="1156"/>
      <c r="AB867" s="1200"/>
      <c r="AC867" s="1200"/>
      <c r="AD867" s="1200"/>
      <c r="AE867" s="1200"/>
      <c r="AF867" s="1156"/>
      <c r="AG867" s="1156"/>
      <c r="AH867" s="1156"/>
      <c r="AI867" s="1156"/>
      <c r="AJ867" s="1156"/>
      <c r="AK867" s="1156"/>
      <c r="AL867" s="1156"/>
      <c r="AM867" s="1156"/>
      <c r="AN867" s="1156"/>
      <c r="AO867" s="1156"/>
      <c r="AP867" s="1156"/>
      <c r="AQ867" s="1156"/>
      <c r="AR867" s="1156"/>
      <c r="AS867" s="1156"/>
      <c r="AT867" s="1156"/>
      <c r="AU867" s="1156"/>
      <c r="AV867" s="1156"/>
      <c r="AW867" s="1156"/>
      <c r="AX867" s="1156"/>
      <c r="AY867" s="1156"/>
      <c r="AZ867" s="1156"/>
      <c r="BA867" s="1156"/>
      <c r="BB867" s="1156"/>
      <c r="BC867" s="1156"/>
      <c r="BD867" s="1156"/>
      <c r="BE867" s="1156"/>
      <c r="BF867" s="1156"/>
      <c r="BG867" s="1156"/>
      <c r="BH867" s="1156"/>
      <c r="BI867" s="1156"/>
      <c r="BJ867" s="1156"/>
      <c r="BK867" s="1156"/>
      <c r="BL867" s="1156"/>
      <c r="BM867" s="1156"/>
      <c r="BN867" s="1156"/>
      <c r="BO867" s="1156"/>
      <c r="BP867" s="1156"/>
      <c r="BQ867" s="1156"/>
      <c r="BR867" s="1156"/>
      <c r="BS867" s="1200"/>
      <c r="BT867" s="1156"/>
      <c r="BU867" s="1156"/>
      <c r="BV867" s="1156"/>
      <c r="BW867" s="1156"/>
      <c r="BX867" s="1156"/>
      <c r="BY867" s="1156"/>
      <c r="BZ867" s="1156"/>
      <c r="CA867" s="1156"/>
      <c r="CB867" s="1156"/>
      <c r="CC867" s="1156"/>
      <c r="CD867" s="1156"/>
      <c r="CE867" s="1156"/>
      <c r="CF867" s="1156"/>
      <c r="CG867" s="1156"/>
      <c r="CH867" s="1156"/>
      <c r="CI867" s="1156"/>
      <c r="CJ867" s="1156"/>
      <c r="CK867" s="1156"/>
      <c r="CL867" s="1156"/>
      <c r="CM867" s="1200"/>
      <c r="CN867" s="1200"/>
      <c r="CO867" s="1201"/>
      <c r="CQ867" s="2117"/>
    </row>
    <row r="868" spans="1:95" s="700" customFormat="1">
      <c r="A868" s="1137"/>
      <c r="B868" s="1155"/>
      <c r="C868" s="1131"/>
      <c r="D868" s="1131"/>
      <c r="E868" s="1132"/>
      <c r="F868" s="1150"/>
      <c r="G868" s="1149"/>
      <c r="H868" s="1135"/>
      <c r="I868" s="1156"/>
      <c r="J868" s="1156"/>
      <c r="K868" s="1156"/>
      <c r="L868" s="1156"/>
      <c r="M868" s="1156"/>
      <c r="N868" s="1156"/>
      <c r="O868" s="1156"/>
      <c r="P868" s="1156"/>
      <c r="Q868" s="1156"/>
      <c r="R868" s="1156"/>
      <c r="S868" s="1156"/>
      <c r="T868" s="1156"/>
      <c r="U868" s="1156"/>
      <c r="V868" s="1156"/>
      <c r="W868" s="1156"/>
      <c r="X868" s="1156"/>
      <c r="Y868" s="1156"/>
      <c r="Z868" s="1156"/>
      <c r="AA868" s="1156"/>
      <c r="AB868" s="1200"/>
      <c r="AC868" s="1200"/>
      <c r="AD868" s="1200"/>
      <c r="AE868" s="1200"/>
      <c r="AF868" s="1156"/>
      <c r="AG868" s="1156"/>
      <c r="AH868" s="1156"/>
      <c r="AI868" s="1156"/>
      <c r="AJ868" s="1156"/>
      <c r="AK868" s="1156"/>
      <c r="AL868" s="1156"/>
      <c r="AM868" s="1156"/>
      <c r="AN868" s="1156"/>
      <c r="AO868" s="1156"/>
      <c r="AP868" s="1156"/>
      <c r="AQ868" s="1156"/>
      <c r="AR868" s="1156"/>
      <c r="AS868" s="1156"/>
      <c r="AT868" s="1156"/>
      <c r="AU868" s="1156"/>
      <c r="AV868" s="1156"/>
      <c r="AW868" s="1156"/>
      <c r="AX868" s="1156"/>
      <c r="AY868" s="1156"/>
      <c r="AZ868" s="1156"/>
      <c r="BA868" s="1156"/>
      <c r="BB868" s="1156"/>
      <c r="BC868" s="1156"/>
      <c r="BD868" s="1156"/>
      <c r="BE868" s="1156"/>
      <c r="BF868" s="1156"/>
      <c r="BG868" s="1156"/>
      <c r="BH868" s="1156"/>
      <c r="BI868" s="1156"/>
      <c r="BJ868" s="1156"/>
      <c r="BK868" s="1156"/>
      <c r="BL868" s="1156"/>
      <c r="BM868" s="1156"/>
      <c r="BN868" s="1156"/>
      <c r="BO868" s="1156"/>
      <c r="BP868" s="1156"/>
      <c r="BQ868" s="1156"/>
      <c r="BR868" s="1156"/>
      <c r="BS868" s="1200"/>
      <c r="BT868" s="1156"/>
      <c r="BU868" s="1156"/>
      <c r="BV868" s="1156"/>
      <c r="BW868" s="1156"/>
      <c r="BX868" s="1156"/>
      <c r="BY868" s="1156"/>
      <c r="BZ868" s="1156"/>
      <c r="CA868" s="1156"/>
      <c r="CB868" s="1156"/>
      <c r="CC868" s="1156"/>
      <c r="CD868" s="1156"/>
      <c r="CE868" s="1156"/>
      <c r="CF868" s="1156"/>
      <c r="CG868" s="1156"/>
      <c r="CH868" s="1156"/>
      <c r="CI868" s="1156"/>
      <c r="CJ868" s="1156"/>
      <c r="CK868" s="1156"/>
      <c r="CL868" s="1156"/>
      <c r="CM868" s="1200"/>
      <c r="CN868" s="1200"/>
      <c r="CO868" s="1201"/>
      <c r="CQ868" s="2117"/>
    </row>
    <row r="869" spans="1:95" s="700" customFormat="1">
      <c r="A869" s="1137"/>
      <c r="B869" s="1155"/>
      <c r="C869" s="1131"/>
      <c r="D869" s="1131"/>
      <c r="E869" s="1132"/>
      <c r="F869" s="1150"/>
      <c r="G869" s="1149"/>
      <c r="H869" s="1135"/>
      <c r="I869" s="1156"/>
      <c r="J869" s="1156"/>
      <c r="K869" s="1156"/>
      <c r="L869" s="1156"/>
      <c r="M869" s="1156"/>
      <c r="N869" s="1156"/>
      <c r="O869" s="1156"/>
      <c r="P869" s="1156"/>
      <c r="Q869" s="1156"/>
      <c r="R869" s="1156"/>
      <c r="S869" s="1156"/>
      <c r="T869" s="1156"/>
      <c r="U869" s="1156"/>
      <c r="V869" s="1156"/>
      <c r="W869" s="1156"/>
      <c r="X869" s="1156"/>
      <c r="Y869" s="1156"/>
      <c r="Z869" s="1156"/>
      <c r="AA869" s="1156"/>
      <c r="AB869" s="1200"/>
      <c r="AC869" s="1200"/>
      <c r="AD869" s="1200"/>
      <c r="AE869" s="1200"/>
      <c r="AF869" s="1156"/>
      <c r="AG869" s="1156"/>
      <c r="AH869" s="1156"/>
      <c r="AI869" s="1156"/>
      <c r="AJ869" s="1156"/>
      <c r="AK869" s="1156"/>
      <c r="AL869" s="1156"/>
      <c r="AM869" s="1156"/>
      <c r="AN869" s="1156"/>
      <c r="AO869" s="1156"/>
      <c r="AP869" s="1156"/>
      <c r="AQ869" s="1156"/>
      <c r="AR869" s="1156"/>
      <c r="AS869" s="1156"/>
      <c r="AT869" s="1156"/>
      <c r="AU869" s="1156"/>
      <c r="AV869" s="1156"/>
      <c r="AW869" s="1156"/>
      <c r="AX869" s="1156"/>
      <c r="AY869" s="1156"/>
      <c r="AZ869" s="1156"/>
      <c r="BA869" s="1156"/>
      <c r="BB869" s="1156"/>
      <c r="BC869" s="1156"/>
      <c r="BD869" s="1156"/>
      <c r="BE869" s="1156"/>
      <c r="BF869" s="1156"/>
      <c r="BG869" s="1156"/>
      <c r="BH869" s="1156"/>
      <c r="BI869" s="1156"/>
      <c r="BJ869" s="1156"/>
      <c r="BK869" s="1156"/>
      <c r="BL869" s="1156"/>
      <c r="BM869" s="1156"/>
      <c r="BN869" s="1156"/>
      <c r="BO869" s="1156"/>
      <c r="BP869" s="1156"/>
      <c r="BQ869" s="1156"/>
      <c r="BR869" s="1156"/>
      <c r="BS869" s="1200"/>
      <c r="BT869" s="1156"/>
      <c r="BU869" s="1156"/>
      <c r="BV869" s="1156"/>
      <c r="BW869" s="1156"/>
      <c r="BX869" s="1156"/>
      <c r="BY869" s="1156"/>
      <c r="BZ869" s="1156"/>
      <c r="CA869" s="1156"/>
      <c r="CB869" s="1156"/>
      <c r="CC869" s="1156"/>
      <c r="CD869" s="1156"/>
      <c r="CE869" s="1156"/>
      <c r="CF869" s="1156"/>
      <c r="CG869" s="1156"/>
      <c r="CH869" s="1156"/>
      <c r="CI869" s="1156"/>
      <c r="CJ869" s="1156"/>
      <c r="CK869" s="1156"/>
      <c r="CL869" s="1156"/>
      <c r="CM869" s="1200"/>
      <c r="CN869" s="1200"/>
      <c r="CO869" s="1201"/>
      <c r="CQ869" s="2117"/>
    </row>
    <row r="870" spans="1:95" s="700" customFormat="1">
      <c r="A870" s="1137"/>
      <c r="B870" s="1155"/>
      <c r="C870" s="1131"/>
      <c r="D870" s="1131"/>
      <c r="E870" s="1132"/>
      <c r="F870" s="1150"/>
      <c r="G870" s="1149"/>
      <c r="H870" s="1135"/>
      <c r="I870" s="1156"/>
      <c r="J870" s="1156"/>
      <c r="K870" s="1156"/>
      <c r="L870" s="1156"/>
      <c r="M870" s="1156"/>
      <c r="N870" s="1156"/>
      <c r="O870" s="1156"/>
      <c r="P870" s="1156"/>
      <c r="Q870" s="1156"/>
      <c r="R870" s="1156"/>
      <c r="S870" s="1156"/>
      <c r="T870" s="1156"/>
      <c r="U870" s="1156"/>
      <c r="V870" s="1156"/>
      <c r="W870" s="1156"/>
      <c r="X870" s="1156"/>
      <c r="Y870" s="1156"/>
      <c r="Z870" s="1156"/>
      <c r="AA870" s="1156"/>
      <c r="AB870" s="1200"/>
      <c r="AC870" s="1200"/>
      <c r="AD870" s="1200"/>
      <c r="AE870" s="1200"/>
      <c r="AF870" s="1156"/>
      <c r="AG870" s="1156"/>
      <c r="AH870" s="1156"/>
      <c r="AI870" s="1156"/>
      <c r="AJ870" s="1156"/>
      <c r="AK870" s="1156"/>
      <c r="AL870" s="1156"/>
      <c r="AM870" s="1156"/>
      <c r="AN870" s="1156"/>
      <c r="AO870" s="1156"/>
      <c r="AP870" s="1156"/>
      <c r="AQ870" s="1156"/>
      <c r="AR870" s="1156"/>
      <c r="AS870" s="1156"/>
      <c r="AT870" s="1156"/>
      <c r="AU870" s="1156"/>
      <c r="AV870" s="1156"/>
      <c r="AW870" s="1156"/>
      <c r="AX870" s="1156"/>
      <c r="AY870" s="1156"/>
      <c r="AZ870" s="1156"/>
      <c r="BA870" s="1156"/>
      <c r="BB870" s="1156"/>
      <c r="BC870" s="1156"/>
      <c r="BD870" s="1156"/>
      <c r="BE870" s="1156"/>
      <c r="BF870" s="1156"/>
      <c r="BG870" s="1156"/>
      <c r="BH870" s="1156"/>
      <c r="BI870" s="1156"/>
      <c r="BJ870" s="1156"/>
      <c r="BK870" s="1156"/>
      <c r="BL870" s="1156"/>
      <c r="BM870" s="1156"/>
      <c r="BN870" s="1156"/>
      <c r="BO870" s="1156"/>
      <c r="BP870" s="1156"/>
      <c r="BQ870" s="1156"/>
      <c r="BR870" s="1156"/>
      <c r="BS870" s="1200"/>
      <c r="BT870" s="1156"/>
      <c r="BU870" s="1156"/>
      <c r="BV870" s="1156"/>
      <c r="BW870" s="1156"/>
      <c r="BX870" s="1156"/>
      <c r="BY870" s="1156"/>
      <c r="BZ870" s="1156"/>
      <c r="CA870" s="1156"/>
      <c r="CB870" s="1156"/>
      <c r="CC870" s="1156"/>
      <c r="CD870" s="1156"/>
      <c r="CE870" s="1156"/>
      <c r="CF870" s="1156"/>
      <c r="CG870" s="1156"/>
      <c r="CH870" s="1156"/>
      <c r="CI870" s="1156"/>
      <c r="CJ870" s="1156"/>
      <c r="CK870" s="1156"/>
      <c r="CL870" s="1156"/>
      <c r="CM870" s="1200"/>
      <c r="CN870" s="1200"/>
      <c r="CO870" s="1201"/>
      <c r="CQ870" s="2117"/>
    </row>
    <row r="871" spans="1:95" s="700" customFormat="1">
      <c r="A871" s="1137"/>
      <c r="B871" s="1155"/>
      <c r="C871" s="1131"/>
      <c r="D871" s="1131"/>
      <c r="E871" s="1132"/>
      <c r="F871" s="1150"/>
      <c r="G871" s="1149"/>
      <c r="H871" s="1135"/>
      <c r="I871" s="1156"/>
      <c r="J871" s="1156"/>
      <c r="K871" s="1156"/>
      <c r="L871" s="1156"/>
      <c r="M871" s="1156"/>
      <c r="N871" s="1156"/>
      <c r="O871" s="1156"/>
      <c r="P871" s="1156"/>
      <c r="Q871" s="1156"/>
      <c r="R871" s="1156"/>
      <c r="S871" s="1156"/>
      <c r="T871" s="1156"/>
      <c r="U871" s="1156"/>
      <c r="V871" s="1156"/>
      <c r="W871" s="1156"/>
      <c r="X871" s="1156"/>
      <c r="Y871" s="1156"/>
      <c r="Z871" s="1156"/>
      <c r="AA871" s="1156"/>
      <c r="AB871" s="1200"/>
      <c r="AC871" s="1200"/>
      <c r="AD871" s="1200"/>
      <c r="AE871" s="1200"/>
      <c r="AF871" s="1156"/>
      <c r="AG871" s="1156"/>
      <c r="AH871" s="1156"/>
      <c r="AI871" s="1156"/>
      <c r="AJ871" s="1156"/>
      <c r="AK871" s="1156"/>
      <c r="AL871" s="1156"/>
      <c r="AM871" s="1156"/>
      <c r="AN871" s="1156"/>
      <c r="AO871" s="1156"/>
      <c r="AP871" s="1156"/>
      <c r="AQ871" s="1156"/>
      <c r="AR871" s="1156"/>
      <c r="AS871" s="1156"/>
      <c r="AT871" s="1156"/>
      <c r="AU871" s="1156"/>
      <c r="AV871" s="1156"/>
      <c r="AW871" s="1156"/>
      <c r="AX871" s="1156"/>
      <c r="AY871" s="1156"/>
      <c r="AZ871" s="1156"/>
      <c r="BA871" s="1156"/>
      <c r="BB871" s="1156"/>
      <c r="BC871" s="1156"/>
      <c r="BD871" s="1156"/>
      <c r="BE871" s="1156"/>
      <c r="BF871" s="1156"/>
      <c r="BG871" s="1156"/>
      <c r="BH871" s="1156"/>
      <c r="BI871" s="1156"/>
      <c r="BJ871" s="1156"/>
      <c r="BK871" s="1156"/>
      <c r="BL871" s="1156"/>
      <c r="BM871" s="1156"/>
      <c r="BN871" s="1156"/>
      <c r="BO871" s="1156"/>
      <c r="BP871" s="1156"/>
      <c r="BQ871" s="1156"/>
      <c r="BR871" s="1156"/>
      <c r="BS871" s="1200"/>
      <c r="BT871" s="1156"/>
      <c r="BU871" s="1156"/>
      <c r="BV871" s="1156"/>
      <c r="BW871" s="1156"/>
      <c r="BX871" s="1156"/>
      <c r="BY871" s="1156"/>
      <c r="BZ871" s="1156"/>
      <c r="CA871" s="1156"/>
      <c r="CB871" s="1156"/>
      <c r="CC871" s="1156"/>
      <c r="CD871" s="1156"/>
      <c r="CE871" s="1156"/>
      <c r="CF871" s="1156"/>
      <c r="CG871" s="1156"/>
      <c r="CH871" s="1156"/>
      <c r="CI871" s="1156"/>
      <c r="CJ871" s="1156"/>
      <c r="CK871" s="1156"/>
      <c r="CL871" s="1156"/>
      <c r="CM871" s="1200"/>
      <c r="CN871" s="1200"/>
      <c r="CO871" s="1201"/>
      <c r="CQ871" s="2117"/>
    </row>
    <row r="872" spans="1:95" s="700" customFormat="1">
      <c r="A872" s="1137"/>
      <c r="B872" s="1155"/>
      <c r="C872" s="1131"/>
      <c r="D872" s="1131"/>
      <c r="E872" s="1132"/>
      <c r="F872" s="1150"/>
      <c r="G872" s="1149"/>
      <c r="H872" s="1135"/>
      <c r="I872" s="1156"/>
      <c r="J872" s="1156"/>
      <c r="K872" s="1156"/>
      <c r="L872" s="1156"/>
      <c r="M872" s="1156"/>
      <c r="N872" s="1156"/>
      <c r="O872" s="1156"/>
      <c r="P872" s="1156"/>
      <c r="Q872" s="1156"/>
      <c r="R872" s="1156"/>
      <c r="S872" s="1156"/>
      <c r="T872" s="1156"/>
      <c r="U872" s="1156"/>
      <c r="V872" s="1156"/>
      <c r="W872" s="1156"/>
      <c r="X872" s="1156"/>
      <c r="Y872" s="1156"/>
      <c r="Z872" s="1156"/>
      <c r="AA872" s="1156"/>
      <c r="AB872" s="1200"/>
      <c r="AC872" s="1200"/>
      <c r="AD872" s="1200"/>
      <c r="AE872" s="1200"/>
      <c r="AF872" s="1156"/>
      <c r="AG872" s="1156"/>
      <c r="AH872" s="1156"/>
      <c r="AI872" s="1156"/>
      <c r="AJ872" s="1156"/>
      <c r="AK872" s="1156"/>
      <c r="AL872" s="1156"/>
      <c r="AM872" s="1156"/>
      <c r="AN872" s="1156"/>
      <c r="AO872" s="1156"/>
      <c r="AP872" s="1156"/>
      <c r="AQ872" s="1156"/>
      <c r="AR872" s="1156"/>
      <c r="AS872" s="1156"/>
      <c r="AT872" s="1156"/>
      <c r="AU872" s="1156"/>
      <c r="AV872" s="1156"/>
      <c r="AW872" s="1156"/>
      <c r="AX872" s="1156"/>
      <c r="AY872" s="1156"/>
      <c r="AZ872" s="1156"/>
      <c r="BA872" s="1156"/>
      <c r="BB872" s="1156"/>
      <c r="BC872" s="1156"/>
      <c r="BD872" s="1156"/>
      <c r="BE872" s="1156"/>
      <c r="BF872" s="1156"/>
      <c r="BG872" s="1156"/>
      <c r="BH872" s="1156"/>
      <c r="BI872" s="1156"/>
      <c r="BJ872" s="1156"/>
      <c r="BK872" s="1156"/>
      <c r="BL872" s="1156"/>
      <c r="BM872" s="1156"/>
      <c r="BN872" s="1156"/>
      <c r="BO872" s="1156"/>
      <c r="BP872" s="1156"/>
      <c r="BQ872" s="1156"/>
      <c r="BR872" s="1156"/>
      <c r="BS872" s="1200"/>
      <c r="BT872" s="1156"/>
      <c r="BU872" s="1156"/>
      <c r="BV872" s="1156"/>
      <c r="BW872" s="1156"/>
      <c r="BX872" s="1156"/>
      <c r="BY872" s="1156"/>
      <c r="BZ872" s="1156"/>
      <c r="CA872" s="1156"/>
      <c r="CB872" s="1156"/>
      <c r="CC872" s="1156"/>
      <c r="CD872" s="1156"/>
      <c r="CE872" s="1156"/>
      <c r="CF872" s="1156"/>
      <c r="CG872" s="1156"/>
      <c r="CH872" s="1156"/>
      <c r="CI872" s="1156"/>
      <c r="CJ872" s="1156"/>
      <c r="CK872" s="1156"/>
      <c r="CL872" s="1156"/>
      <c r="CM872" s="1200"/>
      <c r="CN872" s="1200"/>
      <c r="CO872" s="1201"/>
      <c r="CQ872" s="2117"/>
    </row>
    <row r="873" spans="1:95" s="700" customFormat="1">
      <c r="A873" s="1137"/>
      <c r="B873" s="1155"/>
      <c r="C873" s="1131"/>
      <c r="D873" s="1131"/>
      <c r="E873" s="1132"/>
      <c r="F873" s="1150"/>
      <c r="G873" s="1149"/>
      <c r="H873" s="1135"/>
      <c r="I873" s="1156"/>
      <c r="J873" s="1156"/>
      <c r="K873" s="1156"/>
      <c r="L873" s="1156"/>
      <c r="M873" s="1156"/>
      <c r="N873" s="1156"/>
      <c r="O873" s="1156"/>
      <c r="P873" s="1156"/>
      <c r="Q873" s="1156"/>
      <c r="R873" s="1156"/>
      <c r="S873" s="1156"/>
      <c r="T873" s="1156"/>
      <c r="U873" s="1156"/>
      <c r="V873" s="1156"/>
      <c r="W873" s="1156"/>
      <c r="X873" s="1156"/>
      <c r="Y873" s="1156"/>
      <c r="Z873" s="1156"/>
      <c r="AA873" s="1156"/>
      <c r="AB873" s="1200"/>
      <c r="AC873" s="1200"/>
      <c r="AD873" s="1200"/>
      <c r="AE873" s="1200"/>
      <c r="AF873" s="1156"/>
      <c r="AG873" s="1156"/>
      <c r="AH873" s="1156"/>
      <c r="AI873" s="1156"/>
      <c r="AJ873" s="1156"/>
      <c r="AK873" s="1156"/>
      <c r="AL873" s="1156"/>
      <c r="AM873" s="1156"/>
      <c r="AN873" s="1156"/>
      <c r="AO873" s="1156"/>
      <c r="AP873" s="1156"/>
      <c r="AQ873" s="1156"/>
      <c r="AR873" s="1156"/>
      <c r="AS873" s="1156"/>
      <c r="AT873" s="1156"/>
      <c r="AU873" s="1156"/>
      <c r="AV873" s="1156"/>
      <c r="AW873" s="1156"/>
      <c r="AX873" s="1156"/>
      <c r="AY873" s="1156"/>
      <c r="AZ873" s="1156"/>
      <c r="BA873" s="1156"/>
      <c r="BB873" s="1156"/>
      <c r="BC873" s="1156"/>
      <c r="BD873" s="1156"/>
      <c r="BE873" s="1156"/>
      <c r="BF873" s="1156"/>
      <c r="BG873" s="1156"/>
      <c r="BH873" s="1156"/>
      <c r="BI873" s="1156"/>
      <c r="BJ873" s="1156"/>
      <c r="BK873" s="1156"/>
      <c r="BL873" s="1156"/>
      <c r="BM873" s="1156"/>
      <c r="BN873" s="1156"/>
      <c r="BO873" s="1156"/>
      <c r="BP873" s="1156"/>
      <c r="BQ873" s="1156"/>
      <c r="BR873" s="1156"/>
      <c r="BS873" s="1200"/>
      <c r="BT873" s="1156"/>
      <c r="BU873" s="1156"/>
      <c r="BV873" s="1156"/>
      <c r="BW873" s="1156"/>
      <c r="BX873" s="1156"/>
      <c r="BY873" s="1156"/>
      <c r="BZ873" s="1156"/>
      <c r="CA873" s="1156"/>
      <c r="CB873" s="1156"/>
      <c r="CC873" s="1156"/>
      <c r="CD873" s="1156"/>
      <c r="CE873" s="1156"/>
      <c r="CF873" s="1156"/>
      <c r="CG873" s="1156"/>
      <c r="CH873" s="1156"/>
      <c r="CI873" s="1156"/>
      <c r="CJ873" s="1156"/>
      <c r="CK873" s="1156"/>
      <c r="CL873" s="1156"/>
      <c r="CM873" s="1200"/>
      <c r="CN873" s="1200"/>
      <c r="CO873" s="1201"/>
      <c r="CQ873" s="2117"/>
    </row>
    <row r="874" spans="1:95" s="700" customFormat="1">
      <c r="A874" s="1137"/>
      <c r="B874" s="1155"/>
      <c r="C874" s="1131"/>
      <c r="D874" s="1131"/>
      <c r="E874" s="1132"/>
      <c r="F874" s="1150"/>
      <c r="G874" s="1149"/>
      <c r="H874" s="1135"/>
      <c r="I874" s="1156"/>
      <c r="J874" s="1156"/>
      <c r="K874" s="1156"/>
      <c r="L874" s="1156"/>
      <c r="M874" s="1156"/>
      <c r="N874" s="1156"/>
      <c r="O874" s="1156"/>
      <c r="P874" s="1156"/>
      <c r="Q874" s="1156"/>
      <c r="R874" s="1156"/>
      <c r="S874" s="1156"/>
      <c r="T874" s="1156"/>
      <c r="U874" s="1156"/>
      <c r="V874" s="1156"/>
      <c r="W874" s="1156"/>
      <c r="X874" s="1156"/>
      <c r="Y874" s="1156"/>
      <c r="Z874" s="1156"/>
      <c r="AA874" s="1156"/>
      <c r="AB874" s="1200"/>
      <c r="AC874" s="1200"/>
      <c r="AD874" s="1200"/>
      <c r="AE874" s="1200"/>
      <c r="AF874" s="1156"/>
      <c r="AG874" s="1156"/>
      <c r="AH874" s="1156"/>
      <c r="AI874" s="1156"/>
      <c r="AJ874" s="1156"/>
      <c r="AK874" s="1156"/>
      <c r="AL874" s="1156"/>
      <c r="AM874" s="1156"/>
      <c r="AN874" s="1156"/>
      <c r="AO874" s="1156"/>
      <c r="AP874" s="1156"/>
      <c r="AQ874" s="1156"/>
      <c r="AR874" s="1156"/>
      <c r="AS874" s="1156"/>
      <c r="AT874" s="1156"/>
      <c r="AU874" s="1156"/>
      <c r="AV874" s="1156"/>
      <c r="AW874" s="1156"/>
      <c r="AX874" s="1156"/>
      <c r="AY874" s="1156"/>
      <c r="AZ874" s="1156"/>
      <c r="BA874" s="1156"/>
      <c r="BB874" s="1156"/>
      <c r="BC874" s="1156"/>
      <c r="BD874" s="1156"/>
      <c r="BE874" s="1156"/>
      <c r="BF874" s="1156"/>
      <c r="BG874" s="1156"/>
      <c r="BH874" s="1156"/>
      <c r="BI874" s="1156"/>
      <c r="BJ874" s="1156"/>
      <c r="BK874" s="1156"/>
      <c r="BL874" s="1156"/>
      <c r="BM874" s="1156"/>
      <c r="BN874" s="1156"/>
      <c r="BO874" s="1156"/>
      <c r="BP874" s="1156"/>
      <c r="BQ874" s="1156"/>
      <c r="BR874" s="1156"/>
      <c r="BS874" s="1200"/>
      <c r="BT874" s="1156"/>
      <c r="BU874" s="1156"/>
      <c r="BV874" s="1156"/>
      <c r="BW874" s="1156"/>
      <c r="BX874" s="1156"/>
      <c r="BY874" s="1156"/>
      <c r="BZ874" s="1156"/>
      <c r="CA874" s="1156"/>
      <c r="CB874" s="1156"/>
      <c r="CC874" s="1156"/>
      <c r="CD874" s="1156"/>
      <c r="CE874" s="1156"/>
      <c r="CF874" s="1156"/>
      <c r="CG874" s="1156"/>
      <c r="CH874" s="1156"/>
      <c r="CI874" s="1156"/>
      <c r="CJ874" s="1156"/>
      <c r="CK874" s="1156"/>
      <c r="CL874" s="1156"/>
      <c r="CM874" s="1200"/>
      <c r="CN874" s="1200"/>
      <c r="CO874" s="1201"/>
      <c r="CQ874" s="2117"/>
    </row>
    <row r="875" spans="1:95" s="700" customFormat="1">
      <c r="A875" s="1137"/>
      <c r="B875" s="1155"/>
      <c r="C875" s="1131"/>
      <c r="D875" s="1131"/>
      <c r="E875" s="1132"/>
      <c r="F875" s="1150"/>
      <c r="G875" s="1149"/>
      <c r="H875" s="1135"/>
      <c r="I875" s="1156"/>
      <c r="J875" s="1156"/>
      <c r="K875" s="1156"/>
      <c r="L875" s="1156"/>
      <c r="M875" s="1156"/>
      <c r="N875" s="1156"/>
      <c r="O875" s="1156"/>
      <c r="P875" s="1156"/>
      <c r="Q875" s="1156"/>
      <c r="R875" s="1156"/>
      <c r="S875" s="1156"/>
      <c r="T875" s="1156"/>
      <c r="U875" s="1156"/>
      <c r="V875" s="1156"/>
      <c r="W875" s="1156"/>
      <c r="X875" s="1156"/>
      <c r="Y875" s="1156"/>
      <c r="Z875" s="1156"/>
      <c r="AA875" s="1156"/>
      <c r="AB875" s="1200"/>
      <c r="AC875" s="1200"/>
      <c r="AD875" s="1200"/>
      <c r="AE875" s="1200"/>
      <c r="AF875" s="1156"/>
      <c r="AG875" s="1156"/>
      <c r="AH875" s="1156"/>
      <c r="AI875" s="1156"/>
      <c r="AJ875" s="1156"/>
      <c r="AK875" s="1156"/>
      <c r="AL875" s="1156"/>
      <c r="AM875" s="1156"/>
      <c r="AN875" s="1156"/>
      <c r="AO875" s="1156"/>
      <c r="AP875" s="1156"/>
      <c r="AQ875" s="1156"/>
      <c r="AR875" s="1156"/>
      <c r="AS875" s="1156"/>
      <c r="AT875" s="1156"/>
      <c r="AU875" s="1156"/>
      <c r="AV875" s="1156"/>
      <c r="AW875" s="1156"/>
      <c r="AX875" s="1156"/>
      <c r="AY875" s="1156"/>
      <c r="AZ875" s="1156"/>
      <c r="BA875" s="1156"/>
      <c r="BB875" s="1156"/>
      <c r="BC875" s="1156"/>
      <c r="BD875" s="1156"/>
      <c r="BE875" s="1156"/>
      <c r="BF875" s="1156"/>
      <c r="BG875" s="1156"/>
      <c r="BH875" s="1156"/>
      <c r="BI875" s="1156"/>
      <c r="BJ875" s="1156"/>
      <c r="BK875" s="1156"/>
      <c r="BL875" s="1156"/>
      <c r="BM875" s="1156"/>
      <c r="BN875" s="1156"/>
      <c r="BO875" s="1156"/>
      <c r="BP875" s="1156"/>
      <c r="BQ875" s="1156"/>
      <c r="BR875" s="1156"/>
      <c r="BS875" s="1200"/>
      <c r="BT875" s="1156"/>
      <c r="BU875" s="1156"/>
      <c r="BV875" s="1156"/>
      <c r="BW875" s="1156"/>
      <c r="BX875" s="1156"/>
      <c r="BY875" s="1156"/>
      <c r="BZ875" s="1156"/>
      <c r="CA875" s="1156"/>
      <c r="CB875" s="1156"/>
      <c r="CC875" s="1156"/>
      <c r="CD875" s="1156"/>
      <c r="CE875" s="1156"/>
      <c r="CF875" s="1156"/>
      <c r="CG875" s="1156"/>
      <c r="CH875" s="1156"/>
      <c r="CI875" s="1156"/>
      <c r="CJ875" s="1156"/>
      <c r="CK875" s="1156"/>
      <c r="CL875" s="1156"/>
      <c r="CM875" s="1200"/>
      <c r="CN875" s="1200"/>
      <c r="CO875" s="1201"/>
      <c r="CQ875" s="2117"/>
    </row>
    <row r="876" spans="1:95" s="700" customFormat="1">
      <c r="A876" s="1137"/>
      <c r="B876" s="1155"/>
      <c r="C876" s="1131"/>
      <c r="D876" s="1131"/>
      <c r="E876" s="1132"/>
      <c r="F876" s="1150"/>
      <c r="G876" s="1149"/>
      <c r="H876" s="1135"/>
      <c r="I876" s="1156"/>
      <c r="J876" s="1156"/>
      <c r="K876" s="1156"/>
      <c r="L876" s="1156"/>
      <c r="M876" s="1156"/>
      <c r="N876" s="1156"/>
      <c r="O876" s="1156"/>
      <c r="P876" s="1156"/>
      <c r="Q876" s="1156"/>
      <c r="R876" s="1156"/>
      <c r="S876" s="1156"/>
      <c r="T876" s="1156"/>
      <c r="U876" s="1156"/>
      <c r="V876" s="1156"/>
      <c r="W876" s="1156"/>
      <c r="X876" s="1156"/>
      <c r="Y876" s="1156"/>
      <c r="Z876" s="1156"/>
      <c r="AA876" s="1156"/>
      <c r="AB876" s="1200"/>
      <c r="AC876" s="1200"/>
      <c r="AD876" s="1200"/>
      <c r="AE876" s="1200"/>
      <c r="AF876" s="1156"/>
      <c r="AG876" s="1156"/>
      <c r="AH876" s="1156"/>
      <c r="AI876" s="1156"/>
      <c r="AJ876" s="1156"/>
      <c r="AK876" s="1156"/>
      <c r="AL876" s="1156"/>
      <c r="AM876" s="1156"/>
      <c r="AN876" s="1156"/>
      <c r="AO876" s="1156"/>
      <c r="AP876" s="1156"/>
      <c r="AQ876" s="1156"/>
      <c r="AR876" s="1156"/>
      <c r="AS876" s="1156"/>
      <c r="AT876" s="1156"/>
      <c r="AU876" s="1156"/>
      <c r="AV876" s="1156"/>
      <c r="AW876" s="1156"/>
      <c r="AX876" s="1156"/>
      <c r="AY876" s="1156"/>
      <c r="AZ876" s="1156"/>
      <c r="BA876" s="1156"/>
      <c r="BB876" s="1156"/>
      <c r="BC876" s="1156"/>
      <c r="BD876" s="1156"/>
      <c r="BE876" s="1156"/>
      <c r="BF876" s="1156"/>
      <c r="BG876" s="1156"/>
      <c r="BH876" s="1156"/>
      <c r="BI876" s="1156"/>
      <c r="BJ876" s="1156"/>
      <c r="BK876" s="1156"/>
      <c r="BL876" s="1156"/>
      <c r="BM876" s="1156"/>
      <c r="BN876" s="1156"/>
      <c r="BO876" s="1156"/>
      <c r="BP876" s="1156"/>
      <c r="BQ876" s="1156"/>
      <c r="BR876" s="1156"/>
      <c r="BS876" s="1200"/>
      <c r="BT876" s="1156"/>
      <c r="BU876" s="1156"/>
      <c r="BV876" s="1156"/>
      <c r="BW876" s="1156"/>
      <c r="BX876" s="1156"/>
      <c r="BY876" s="1156"/>
      <c r="BZ876" s="1156"/>
      <c r="CA876" s="1156"/>
      <c r="CB876" s="1156"/>
      <c r="CC876" s="1156"/>
      <c r="CD876" s="1156"/>
      <c r="CE876" s="1156"/>
      <c r="CF876" s="1156"/>
      <c r="CG876" s="1156"/>
      <c r="CH876" s="1156"/>
      <c r="CI876" s="1156"/>
      <c r="CJ876" s="1156"/>
      <c r="CK876" s="1156"/>
      <c r="CL876" s="1156"/>
      <c r="CM876" s="1200"/>
      <c r="CN876" s="1200"/>
      <c r="CO876" s="1201"/>
      <c r="CQ876" s="2117"/>
    </row>
    <row r="877" spans="1:95" s="700" customFormat="1">
      <c r="A877" s="1137"/>
      <c r="B877" s="1155"/>
      <c r="C877" s="1131"/>
      <c r="D877" s="1131"/>
      <c r="E877" s="1132"/>
      <c r="F877" s="1150"/>
      <c r="G877" s="1149"/>
      <c r="H877" s="1135"/>
      <c r="I877" s="1156"/>
      <c r="J877" s="1156"/>
      <c r="K877" s="1156"/>
      <c r="L877" s="1156"/>
      <c r="M877" s="1156"/>
      <c r="N877" s="1156"/>
      <c r="O877" s="1156"/>
      <c r="P877" s="1156"/>
      <c r="Q877" s="1156"/>
      <c r="R877" s="1156"/>
      <c r="S877" s="1156"/>
      <c r="T877" s="1156"/>
      <c r="U877" s="1156"/>
      <c r="V877" s="1156"/>
      <c r="W877" s="1156"/>
      <c r="X877" s="1156"/>
      <c r="Y877" s="1156"/>
      <c r="Z877" s="1156"/>
      <c r="AA877" s="1156"/>
      <c r="AB877" s="1200"/>
      <c r="AC877" s="1200"/>
      <c r="AD877" s="1200"/>
      <c r="AE877" s="1200"/>
      <c r="AF877" s="1156"/>
      <c r="AG877" s="1156"/>
      <c r="AH877" s="1156"/>
      <c r="AI877" s="1156"/>
      <c r="AJ877" s="1156"/>
      <c r="AK877" s="1156"/>
      <c r="AL877" s="1156"/>
      <c r="AM877" s="1156"/>
      <c r="AN877" s="1156"/>
      <c r="AO877" s="1156"/>
      <c r="AP877" s="1156"/>
      <c r="AQ877" s="1156"/>
      <c r="AR877" s="1156"/>
      <c r="AS877" s="1156"/>
      <c r="AT877" s="1156"/>
      <c r="AU877" s="1156"/>
      <c r="AV877" s="1156"/>
      <c r="AW877" s="1156"/>
      <c r="AX877" s="1156"/>
      <c r="AY877" s="1156"/>
      <c r="AZ877" s="1156"/>
      <c r="BA877" s="1156"/>
      <c r="BB877" s="1156"/>
      <c r="BC877" s="1156"/>
      <c r="BD877" s="1156"/>
      <c r="BE877" s="1156"/>
      <c r="BF877" s="1156"/>
      <c r="BG877" s="1156"/>
      <c r="BH877" s="1156"/>
      <c r="BI877" s="1156"/>
      <c r="BJ877" s="1156"/>
      <c r="BK877" s="1156"/>
      <c r="BL877" s="1156"/>
      <c r="BM877" s="1156"/>
      <c r="BN877" s="1156"/>
      <c r="BO877" s="1156"/>
      <c r="BP877" s="1156"/>
      <c r="BQ877" s="1156"/>
      <c r="BR877" s="1156"/>
      <c r="BS877" s="1200"/>
      <c r="BT877" s="1156"/>
      <c r="BU877" s="1156"/>
      <c r="BV877" s="1156"/>
      <c r="BW877" s="1156"/>
      <c r="BX877" s="1156"/>
      <c r="BY877" s="1156"/>
      <c r="BZ877" s="1156"/>
      <c r="CA877" s="1156"/>
      <c r="CB877" s="1156"/>
      <c r="CC877" s="1156"/>
      <c r="CD877" s="1156"/>
      <c r="CE877" s="1156"/>
      <c r="CF877" s="1156"/>
      <c r="CG877" s="1156"/>
      <c r="CH877" s="1156"/>
      <c r="CI877" s="1156"/>
      <c r="CJ877" s="1156"/>
      <c r="CK877" s="1156"/>
      <c r="CL877" s="1156"/>
      <c r="CM877" s="1200"/>
      <c r="CN877" s="1200"/>
      <c r="CO877" s="1201"/>
      <c r="CQ877" s="2117"/>
    </row>
    <row r="878" spans="1:95" s="700" customFormat="1">
      <c r="A878" s="1137"/>
      <c r="B878" s="1155"/>
      <c r="C878" s="1131"/>
      <c r="D878" s="1131"/>
      <c r="E878" s="1132"/>
      <c r="F878" s="1150"/>
      <c r="G878" s="1149"/>
      <c r="H878" s="1135"/>
      <c r="I878" s="1156"/>
      <c r="J878" s="1156"/>
      <c r="K878" s="1156"/>
      <c r="L878" s="1156"/>
      <c r="M878" s="1156"/>
      <c r="N878" s="1156"/>
      <c r="O878" s="1156"/>
      <c r="P878" s="1156"/>
      <c r="Q878" s="1156"/>
      <c r="R878" s="1156"/>
      <c r="S878" s="1156"/>
      <c r="T878" s="1156"/>
      <c r="U878" s="1156"/>
      <c r="V878" s="1156"/>
      <c r="W878" s="1156"/>
      <c r="X878" s="1156"/>
      <c r="Y878" s="1156"/>
      <c r="Z878" s="1156"/>
      <c r="AA878" s="1156"/>
      <c r="AB878" s="1200"/>
      <c r="AC878" s="1200"/>
      <c r="AD878" s="1200"/>
      <c r="AE878" s="1200"/>
      <c r="AF878" s="1156"/>
      <c r="AG878" s="1156"/>
      <c r="AH878" s="1156"/>
      <c r="AI878" s="1156"/>
      <c r="AJ878" s="1156"/>
      <c r="AK878" s="1156"/>
      <c r="AL878" s="1156"/>
      <c r="AM878" s="1156"/>
      <c r="AN878" s="1156"/>
      <c r="AO878" s="1156"/>
      <c r="AP878" s="1156"/>
      <c r="AQ878" s="1156"/>
      <c r="AR878" s="1156"/>
      <c r="AS878" s="1156"/>
      <c r="AT878" s="1156"/>
      <c r="AU878" s="1156"/>
      <c r="AV878" s="1156"/>
      <c r="AW878" s="1156"/>
      <c r="AX878" s="1156"/>
      <c r="AY878" s="1156"/>
      <c r="AZ878" s="1156"/>
      <c r="BA878" s="1156"/>
      <c r="BB878" s="1156"/>
      <c r="BC878" s="1156"/>
      <c r="BD878" s="1156"/>
      <c r="BE878" s="1156"/>
      <c r="BF878" s="1156"/>
      <c r="BG878" s="1156"/>
      <c r="BH878" s="1156"/>
      <c r="BI878" s="1156"/>
      <c r="BJ878" s="1156"/>
      <c r="BK878" s="1156"/>
      <c r="BL878" s="1156"/>
      <c r="BM878" s="1156"/>
      <c r="BN878" s="1156"/>
      <c r="BO878" s="1156"/>
      <c r="BP878" s="1156"/>
      <c r="BQ878" s="1156"/>
      <c r="BR878" s="1156"/>
      <c r="BS878" s="1200"/>
      <c r="BT878" s="1156"/>
      <c r="BU878" s="1156"/>
      <c r="BV878" s="1156"/>
      <c r="BW878" s="1156"/>
      <c r="BX878" s="1156"/>
      <c r="BY878" s="1156"/>
      <c r="BZ878" s="1156"/>
      <c r="CA878" s="1156"/>
      <c r="CB878" s="1156"/>
      <c r="CC878" s="1156"/>
      <c r="CD878" s="1156"/>
      <c r="CE878" s="1156"/>
      <c r="CF878" s="1156"/>
      <c r="CG878" s="1156"/>
      <c r="CH878" s="1156"/>
      <c r="CI878" s="1156"/>
      <c r="CJ878" s="1156"/>
      <c r="CK878" s="1156"/>
      <c r="CL878" s="1156"/>
      <c r="CM878" s="1200"/>
      <c r="CN878" s="1200"/>
      <c r="CO878" s="1201"/>
      <c r="CQ878" s="2117"/>
    </row>
    <row r="879" spans="1:95" s="700" customFormat="1">
      <c r="A879" s="1137"/>
      <c r="B879" s="1155"/>
      <c r="C879" s="1131"/>
      <c r="D879" s="1131"/>
      <c r="E879" s="1132"/>
      <c r="F879" s="1150"/>
      <c r="G879" s="1149"/>
      <c r="H879" s="1135"/>
      <c r="I879" s="1156"/>
      <c r="J879" s="1156"/>
      <c r="K879" s="1156"/>
      <c r="L879" s="1156"/>
      <c r="M879" s="1156"/>
      <c r="N879" s="1156"/>
      <c r="O879" s="1156"/>
      <c r="P879" s="1156"/>
      <c r="Q879" s="1156"/>
      <c r="R879" s="1156"/>
      <c r="S879" s="1156"/>
      <c r="T879" s="1156"/>
      <c r="U879" s="1156"/>
      <c r="V879" s="1156"/>
      <c r="W879" s="1156"/>
      <c r="X879" s="1156"/>
      <c r="Y879" s="1156"/>
      <c r="Z879" s="1156"/>
      <c r="AA879" s="1156"/>
      <c r="AB879" s="1200"/>
      <c r="AC879" s="1200"/>
      <c r="AD879" s="1200"/>
      <c r="AE879" s="1200"/>
      <c r="AF879" s="1156"/>
      <c r="AG879" s="1156"/>
      <c r="AH879" s="1156"/>
      <c r="AI879" s="1156"/>
      <c r="AJ879" s="1156"/>
      <c r="AK879" s="1156"/>
      <c r="AL879" s="1156"/>
      <c r="AM879" s="1156"/>
      <c r="AN879" s="1156"/>
      <c r="AO879" s="1156"/>
      <c r="AP879" s="1156"/>
      <c r="AQ879" s="1156"/>
      <c r="AR879" s="1156"/>
      <c r="AS879" s="1156"/>
      <c r="AT879" s="1156"/>
      <c r="AU879" s="1156"/>
      <c r="AV879" s="1156"/>
      <c r="AW879" s="1156"/>
      <c r="AX879" s="1156"/>
      <c r="AY879" s="1156"/>
      <c r="AZ879" s="1156"/>
      <c r="BA879" s="1156"/>
      <c r="BB879" s="1156"/>
      <c r="BC879" s="1156"/>
      <c r="BD879" s="1156"/>
      <c r="BE879" s="1156"/>
      <c r="BF879" s="1156"/>
      <c r="BG879" s="1156"/>
      <c r="BH879" s="1156"/>
      <c r="BI879" s="1156"/>
      <c r="BJ879" s="1156"/>
      <c r="BK879" s="1156"/>
      <c r="BL879" s="1156"/>
      <c r="BM879" s="1156"/>
      <c r="BN879" s="1156"/>
      <c r="BO879" s="1156"/>
      <c r="BP879" s="1156"/>
      <c r="BQ879" s="1156"/>
      <c r="BR879" s="1156"/>
      <c r="BS879" s="1200"/>
      <c r="BT879" s="1156"/>
      <c r="BU879" s="1156"/>
      <c r="BV879" s="1156"/>
      <c r="BW879" s="1156"/>
      <c r="BX879" s="1156"/>
      <c r="BY879" s="1156"/>
      <c r="BZ879" s="1156"/>
      <c r="CA879" s="1156"/>
      <c r="CB879" s="1156"/>
      <c r="CC879" s="1156"/>
      <c r="CD879" s="1156"/>
      <c r="CE879" s="1156"/>
      <c r="CF879" s="1156"/>
      <c r="CG879" s="1156"/>
      <c r="CH879" s="1156"/>
      <c r="CI879" s="1156"/>
      <c r="CJ879" s="1156"/>
      <c r="CK879" s="1156"/>
      <c r="CL879" s="1156"/>
      <c r="CM879" s="1200"/>
      <c r="CN879" s="1200"/>
      <c r="CO879" s="1201"/>
      <c r="CQ879" s="2117"/>
    </row>
    <row r="880" spans="1:95" s="700" customFormat="1">
      <c r="A880" s="1137"/>
      <c r="B880" s="1155"/>
      <c r="C880" s="1131"/>
      <c r="D880" s="1131"/>
      <c r="E880" s="1132"/>
      <c r="F880" s="1150"/>
      <c r="G880" s="1149"/>
      <c r="H880" s="1135"/>
      <c r="I880" s="1156"/>
      <c r="J880" s="1156"/>
      <c r="K880" s="1156"/>
      <c r="L880" s="1156"/>
      <c r="M880" s="1156"/>
      <c r="N880" s="1156"/>
      <c r="O880" s="1156"/>
      <c r="P880" s="1156"/>
      <c r="Q880" s="1156"/>
      <c r="R880" s="1156"/>
      <c r="S880" s="1156"/>
      <c r="T880" s="1156"/>
      <c r="U880" s="1156"/>
      <c r="V880" s="1156"/>
      <c r="W880" s="1156"/>
      <c r="X880" s="1156"/>
      <c r="Y880" s="1156"/>
      <c r="Z880" s="1156"/>
      <c r="AA880" s="1156"/>
      <c r="AB880" s="1200"/>
      <c r="AC880" s="1200"/>
      <c r="AD880" s="1200"/>
      <c r="AE880" s="1200"/>
      <c r="AF880" s="1156"/>
      <c r="AG880" s="1156"/>
      <c r="AH880" s="1156"/>
      <c r="AI880" s="1156"/>
      <c r="AJ880" s="1156"/>
      <c r="AK880" s="1156"/>
      <c r="AL880" s="1156"/>
      <c r="AM880" s="1156"/>
      <c r="AN880" s="1156"/>
      <c r="AO880" s="1156"/>
      <c r="AP880" s="1156"/>
      <c r="AQ880" s="1156"/>
      <c r="AR880" s="1156"/>
      <c r="AS880" s="1156"/>
      <c r="AT880" s="1156"/>
      <c r="AU880" s="1156"/>
      <c r="AV880" s="1156"/>
      <c r="AW880" s="1156"/>
      <c r="AX880" s="1156"/>
      <c r="AY880" s="1156"/>
      <c r="AZ880" s="1156"/>
      <c r="BA880" s="1156"/>
      <c r="BB880" s="1156"/>
      <c r="BC880" s="1156"/>
      <c r="BD880" s="1156"/>
      <c r="BE880" s="1156"/>
      <c r="BF880" s="1156"/>
      <c r="BG880" s="1156"/>
      <c r="BH880" s="1156"/>
      <c r="BI880" s="1156"/>
      <c r="BJ880" s="1156"/>
      <c r="BK880" s="1156"/>
      <c r="BL880" s="1156"/>
      <c r="BM880" s="1156"/>
      <c r="BN880" s="1156"/>
      <c r="BO880" s="1156"/>
      <c r="BP880" s="1156"/>
      <c r="BQ880" s="1156"/>
      <c r="BR880" s="1156"/>
      <c r="BS880" s="1200"/>
      <c r="BT880" s="1156"/>
      <c r="BU880" s="1156"/>
      <c r="BV880" s="1156"/>
      <c r="BW880" s="1156"/>
      <c r="BX880" s="1156"/>
      <c r="BY880" s="1156"/>
      <c r="BZ880" s="1156"/>
      <c r="CA880" s="1156"/>
      <c r="CB880" s="1156"/>
      <c r="CC880" s="1156"/>
      <c r="CD880" s="1156"/>
      <c r="CE880" s="1156"/>
      <c r="CF880" s="1156"/>
      <c r="CG880" s="1156"/>
      <c r="CH880" s="1156"/>
      <c r="CI880" s="1156"/>
      <c r="CJ880" s="1156"/>
      <c r="CK880" s="1156"/>
      <c r="CL880" s="1156"/>
      <c r="CM880" s="1200"/>
      <c r="CN880" s="1200"/>
      <c r="CO880" s="1201"/>
      <c r="CQ880" s="2117"/>
    </row>
    <row r="881" spans="1:95" s="700" customFormat="1">
      <c r="A881" s="1137"/>
      <c r="B881" s="1155"/>
      <c r="C881" s="1131"/>
      <c r="D881" s="1131"/>
      <c r="E881" s="1132"/>
      <c r="F881" s="1150"/>
      <c r="G881" s="1149"/>
      <c r="H881" s="1135"/>
      <c r="I881" s="1156"/>
      <c r="J881" s="1156"/>
      <c r="K881" s="1156"/>
      <c r="L881" s="1156"/>
      <c r="M881" s="1156"/>
      <c r="N881" s="1156"/>
      <c r="O881" s="1156"/>
      <c r="P881" s="1156"/>
      <c r="Q881" s="1156"/>
      <c r="R881" s="1156"/>
      <c r="S881" s="1156"/>
      <c r="T881" s="1156"/>
      <c r="U881" s="1156"/>
      <c r="V881" s="1156"/>
      <c r="W881" s="1156"/>
      <c r="X881" s="1156"/>
      <c r="Y881" s="1156"/>
      <c r="Z881" s="1156"/>
      <c r="AA881" s="1156"/>
      <c r="AB881" s="1200"/>
      <c r="AC881" s="1200"/>
      <c r="AD881" s="1200"/>
      <c r="AE881" s="1200"/>
      <c r="AF881" s="1156"/>
      <c r="AG881" s="1156"/>
      <c r="AH881" s="1156"/>
      <c r="AI881" s="1156"/>
      <c r="AJ881" s="1156"/>
      <c r="AK881" s="1156"/>
      <c r="AL881" s="1156"/>
      <c r="AM881" s="1156"/>
      <c r="AN881" s="1156"/>
      <c r="AO881" s="1156"/>
      <c r="AP881" s="1156"/>
      <c r="AQ881" s="1156"/>
      <c r="AR881" s="1156"/>
      <c r="AS881" s="1156"/>
      <c r="AT881" s="1156"/>
      <c r="AU881" s="1156"/>
      <c r="AV881" s="1156"/>
      <c r="AW881" s="1156"/>
      <c r="AX881" s="1156"/>
      <c r="AY881" s="1156"/>
      <c r="AZ881" s="1156"/>
      <c r="BA881" s="1156"/>
      <c r="BB881" s="1156"/>
      <c r="BC881" s="1156"/>
      <c r="BD881" s="1156"/>
      <c r="BE881" s="1156"/>
      <c r="BF881" s="1156"/>
      <c r="BG881" s="1156"/>
      <c r="BH881" s="1156"/>
      <c r="BI881" s="1156"/>
      <c r="BJ881" s="1156"/>
      <c r="BK881" s="1156"/>
      <c r="BL881" s="1156"/>
      <c r="BM881" s="1156"/>
      <c r="BN881" s="1156"/>
      <c r="BO881" s="1156"/>
      <c r="BP881" s="1156"/>
      <c r="BQ881" s="1156"/>
      <c r="BR881" s="1156"/>
      <c r="BS881" s="1200"/>
      <c r="BT881" s="1156"/>
      <c r="BU881" s="1156"/>
      <c r="BV881" s="1156"/>
      <c r="BW881" s="1156"/>
      <c r="BX881" s="1156"/>
      <c r="BY881" s="1156"/>
      <c r="BZ881" s="1156"/>
      <c r="CA881" s="1156"/>
      <c r="CB881" s="1156"/>
      <c r="CC881" s="1156"/>
      <c r="CD881" s="1156"/>
      <c r="CE881" s="1156"/>
      <c r="CF881" s="1156"/>
      <c r="CG881" s="1156"/>
      <c r="CH881" s="1156"/>
      <c r="CI881" s="1156"/>
      <c r="CJ881" s="1156"/>
      <c r="CK881" s="1156"/>
      <c r="CL881" s="1156"/>
      <c r="CM881" s="1200"/>
      <c r="CN881" s="1200"/>
      <c r="CO881" s="1201"/>
      <c r="CQ881" s="2117"/>
    </row>
    <row r="882" spans="1:95" s="700" customFormat="1">
      <c r="A882" s="1137"/>
      <c r="B882" s="1155"/>
      <c r="C882" s="1131"/>
      <c r="D882" s="1131"/>
      <c r="E882" s="1132"/>
      <c r="F882" s="1150"/>
      <c r="G882" s="1149"/>
      <c r="H882" s="1135"/>
      <c r="I882" s="1156"/>
      <c r="J882" s="1156"/>
      <c r="K882" s="1156"/>
      <c r="L882" s="1156"/>
      <c r="M882" s="1156"/>
      <c r="N882" s="1156"/>
      <c r="O882" s="1156"/>
      <c r="P882" s="1156"/>
      <c r="Q882" s="1156"/>
      <c r="R882" s="1156"/>
      <c r="S882" s="1156"/>
      <c r="T882" s="1156"/>
      <c r="U882" s="1156"/>
      <c r="V882" s="1156"/>
      <c r="W882" s="1156"/>
      <c r="X882" s="1156"/>
      <c r="Y882" s="1156"/>
      <c r="Z882" s="1156"/>
      <c r="AA882" s="1156"/>
      <c r="AB882" s="1200"/>
      <c r="AC882" s="1200"/>
      <c r="AD882" s="1200"/>
      <c r="AE882" s="1200"/>
      <c r="AF882" s="1156"/>
      <c r="AG882" s="1156"/>
      <c r="AH882" s="1156"/>
      <c r="AI882" s="1156"/>
      <c r="AJ882" s="1156"/>
      <c r="AK882" s="1156"/>
      <c r="AL882" s="1156"/>
      <c r="AM882" s="1156"/>
      <c r="AN882" s="1156"/>
      <c r="AO882" s="1156"/>
      <c r="AP882" s="1156"/>
      <c r="AQ882" s="1156"/>
      <c r="AR882" s="1156"/>
      <c r="AS882" s="1156"/>
      <c r="AT882" s="1156"/>
      <c r="AU882" s="1156"/>
      <c r="AV882" s="1156"/>
      <c r="AW882" s="1156"/>
      <c r="AX882" s="1156"/>
      <c r="AY882" s="1156"/>
      <c r="AZ882" s="1156"/>
      <c r="BA882" s="1156"/>
      <c r="BB882" s="1156"/>
      <c r="BC882" s="1156"/>
      <c r="BD882" s="1156"/>
      <c r="BE882" s="1156"/>
      <c r="BF882" s="1156"/>
      <c r="BG882" s="1156"/>
      <c r="BH882" s="1156"/>
      <c r="BI882" s="1156"/>
      <c r="BJ882" s="1156"/>
      <c r="BK882" s="1156"/>
      <c r="BL882" s="1156"/>
      <c r="BM882" s="1156"/>
      <c r="BN882" s="1156"/>
      <c r="BO882" s="1156"/>
      <c r="BP882" s="1156"/>
      <c r="BQ882" s="1156"/>
      <c r="BR882" s="1156"/>
      <c r="BS882" s="1200"/>
      <c r="BT882" s="1156"/>
      <c r="BU882" s="1156"/>
      <c r="BV882" s="1156"/>
      <c r="BW882" s="1156"/>
      <c r="BX882" s="1156"/>
      <c r="BY882" s="1156"/>
      <c r="BZ882" s="1156"/>
      <c r="CA882" s="1156"/>
      <c r="CB882" s="1156"/>
      <c r="CC882" s="1156"/>
      <c r="CD882" s="1156"/>
      <c r="CE882" s="1156"/>
      <c r="CF882" s="1156"/>
      <c r="CG882" s="1156"/>
      <c r="CH882" s="1156"/>
      <c r="CI882" s="1156"/>
      <c r="CJ882" s="1156"/>
      <c r="CK882" s="1156"/>
      <c r="CL882" s="1156"/>
      <c r="CM882" s="1200"/>
      <c r="CN882" s="1200"/>
      <c r="CO882" s="1201"/>
      <c r="CQ882" s="2117"/>
    </row>
    <row r="883" spans="1:95" s="700" customFormat="1">
      <c r="A883" s="1137"/>
      <c r="B883" s="1155"/>
      <c r="C883" s="1131"/>
      <c r="D883" s="1131"/>
      <c r="E883" s="1132"/>
      <c r="F883" s="1150"/>
      <c r="G883" s="1149"/>
      <c r="H883" s="1135"/>
      <c r="I883" s="1156"/>
      <c r="J883" s="1156"/>
      <c r="K883" s="1156"/>
      <c r="L883" s="1156"/>
      <c r="M883" s="1156"/>
      <c r="N883" s="1156"/>
      <c r="O883" s="1156"/>
      <c r="P883" s="1156"/>
      <c r="Q883" s="1156"/>
      <c r="R883" s="1156"/>
      <c r="S883" s="1156"/>
      <c r="T883" s="1156"/>
      <c r="U883" s="1156"/>
      <c r="V883" s="1156"/>
      <c r="W883" s="1156"/>
      <c r="X883" s="1156"/>
      <c r="Y883" s="1156"/>
      <c r="Z883" s="1156"/>
      <c r="AA883" s="1156"/>
      <c r="AB883" s="1200"/>
      <c r="AC883" s="1200"/>
      <c r="AD883" s="1200"/>
      <c r="AE883" s="1200"/>
      <c r="AF883" s="1156"/>
      <c r="AG883" s="1156"/>
      <c r="AH883" s="1156"/>
      <c r="AI883" s="1156"/>
      <c r="AJ883" s="1156"/>
      <c r="AK883" s="1156"/>
      <c r="AL883" s="1156"/>
      <c r="AM883" s="1156"/>
      <c r="AN883" s="1156"/>
      <c r="AO883" s="1156"/>
      <c r="AP883" s="1156"/>
      <c r="AQ883" s="1156"/>
      <c r="AR883" s="1156"/>
      <c r="AS883" s="1156"/>
      <c r="AT883" s="1156"/>
      <c r="AU883" s="1156"/>
      <c r="AV883" s="1156"/>
      <c r="AW883" s="1156"/>
      <c r="AX883" s="1156"/>
      <c r="AY883" s="1156"/>
      <c r="AZ883" s="1156"/>
      <c r="BA883" s="1156"/>
      <c r="BB883" s="1156"/>
      <c r="BC883" s="1156"/>
      <c r="BD883" s="1156"/>
      <c r="BE883" s="1156"/>
      <c r="BF883" s="1156"/>
      <c r="BG883" s="1156"/>
      <c r="BH883" s="1156"/>
      <c r="BI883" s="1156"/>
      <c r="BJ883" s="1156"/>
      <c r="BK883" s="1156"/>
      <c r="BL883" s="1156"/>
      <c r="BM883" s="1156"/>
      <c r="BN883" s="1156"/>
      <c r="BO883" s="1156"/>
      <c r="BP883" s="1156"/>
      <c r="BQ883" s="1156"/>
      <c r="BR883" s="1156"/>
      <c r="BS883" s="1200"/>
      <c r="BT883" s="1156"/>
      <c r="BU883" s="1156"/>
      <c r="BV883" s="1156"/>
      <c r="BW883" s="1156"/>
      <c r="BX883" s="1156"/>
      <c r="BY883" s="1156"/>
      <c r="BZ883" s="1156"/>
      <c r="CA883" s="1156"/>
      <c r="CB883" s="1156"/>
      <c r="CC883" s="1156"/>
      <c r="CD883" s="1156"/>
      <c r="CE883" s="1156"/>
      <c r="CF883" s="1156"/>
      <c r="CG883" s="1156"/>
      <c r="CH883" s="1156"/>
      <c r="CI883" s="1156"/>
      <c r="CJ883" s="1156"/>
      <c r="CK883" s="1156"/>
      <c r="CL883" s="1156"/>
      <c r="CM883" s="1200"/>
      <c r="CN883" s="1200"/>
      <c r="CO883" s="1201"/>
      <c r="CQ883" s="2117"/>
    </row>
    <row r="884" spans="1:95" s="700" customFormat="1">
      <c r="A884" s="1137"/>
      <c r="B884" s="1155"/>
      <c r="C884" s="1131"/>
      <c r="D884" s="1131"/>
      <c r="E884" s="1132"/>
      <c r="F884" s="1150"/>
      <c r="G884" s="1149"/>
      <c r="H884" s="1135"/>
      <c r="I884" s="1156"/>
      <c r="J884" s="1156"/>
      <c r="K884" s="1156"/>
      <c r="L884" s="1156"/>
      <c r="M884" s="1156"/>
      <c r="N884" s="1156"/>
      <c r="O884" s="1156"/>
      <c r="P884" s="1156"/>
      <c r="Q884" s="1156"/>
      <c r="R884" s="1156"/>
      <c r="S884" s="1156"/>
      <c r="T884" s="1156"/>
      <c r="U884" s="1156"/>
      <c r="V884" s="1156"/>
      <c r="W884" s="1156"/>
      <c r="X884" s="1156"/>
      <c r="Y884" s="1156"/>
      <c r="Z884" s="1156"/>
      <c r="AA884" s="1156"/>
      <c r="AB884" s="1200"/>
      <c r="AC884" s="1200"/>
      <c r="AD884" s="1200"/>
      <c r="AE884" s="1200"/>
      <c r="AF884" s="1156"/>
      <c r="AG884" s="1156"/>
      <c r="AH884" s="1156"/>
      <c r="AI884" s="1156"/>
      <c r="AJ884" s="1156"/>
      <c r="AK884" s="1156"/>
      <c r="AL884" s="1156"/>
      <c r="AM884" s="1156"/>
      <c r="AN884" s="1156"/>
      <c r="AO884" s="1156"/>
      <c r="AP884" s="1156"/>
      <c r="AQ884" s="1156"/>
      <c r="AR884" s="1156"/>
      <c r="AS884" s="1156"/>
      <c r="AT884" s="1156"/>
      <c r="AU884" s="1156"/>
      <c r="AV884" s="1156"/>
      <c r="AW884" s="1156"/>
      <c r="AX884" s="1156"/>
      <c r="AY884" s="1156"/>
      <c r="AZ884" s="1156"/>
      <c r="BA884" s="1156"/>
      <c r="BB884" s="1156"/>
      <c r="BC884" s="1156"/>
      <c r="BD884" s="1156"/>
      <c r="BE884" s="1156"/>
      <c r="BF884" s="1156"/>
      <c r="BG884" s="1156"/>
      <c r="BH884" s="1156"/>
      <c r="BI884" s="1156"/>
      <c r="BJ884" s="1156"/>
      <c r="BK884" s="1156"/>
      <c r="BL884" s="1156"/>
      <c r="BM884" s="1156"/>
      <c r="BN884" s="1156"/>
      <c r="BO884" s="1156"/>
      <c r="BP884" s="1156"/>
      <c r="BQ884" s="1156"/>
      <c r="BR884" s="1156"/>
      <c r="BS884" s="1200"/>
      <c r="BT884" s="1156"/>
      <c r="BU884" s="1156"/>
      <c r="BV884" s="1156"/>
      <c r="BW884" s="1156"/>
      <c r="BX884" s="1156"/>
      <c r="BY884" s="1156"/>
      <c r="BZ884" s="1156"/>
      <c r="CA884" s="1156"/>
      <c r="CB884" s="1156"/>
      <c r="CC884" s="1156"/>
      <c r="CD884" s="1156"/>
      <c r="CE884" s="1156"/>
      <c r="CF884" s="1156"/>
      <c r="CG884" s="1156"/>
      <c r="CH884" s="1156"/>
      <c r="CI884" s="1156"/>
      <c r="CJ884" s="1156"/>
      <c r="CK884" s="1156"/>
      <c r="CL884" s="1156"/>
      <c r="CM884" s="1200"/>
      <c r="CN884" s="1200"/>
      <c r="CO884" s="1201"/>
      <c r="CQ884" s="2117"/>
    </row>
    <row r="885" spans="1:95" s="700" customFormat="1">
      <c r="A885" s="1137"/>
      <c r="B885" s="1155"/>
      <c r="C885" s="1131"/>
      <c r="D885" s="1131"/>
      <c r="E885" s="1132"/>
      <c r="F885" s="1150"/>
      <c r="G885" s="1149"/>
      <c r="H885" s="1135"/>
      <c r="I885" s="1156"/>
      <c r="J885" s="1156"/>
      <c r="K885" s="1156"/>
      <c r="L885" s="1156"/>
      <c r="M885" s="1156"/>
      <c r="N885" s="1156"/>
      <c r="O885" s="1156"/>
      <c r="P885" s="1156"/>
      <c r="Q885" s="1156"/>
      <c r="R885" s="1156"/>
      <c r="S885" s="1156"/>
      <c r="T885" s="1156"/>
      <c r="U885" s="1156"/>
      <c r="V885" s="1156"/>
      <c r="W885" s="1156"/>
      <c r="X885" s="1156"/>
      <c r="Y885" s="1156"/>
      <c r="Z885" s="1156"/>
      <c r="AA885" s="1156"/>
      <c r="AB885" s="1200"/>
      <c r="AC885" s="1200"/>
      <c r="AD885" s="1200"/>
      <c r="AE885" s="1200"/>
      <c r="AF885" s="1156"/>
      <c r="AG885" s="1156"/>
      <c r="AH885" s="1156"/>
      <c r="AI885" s="1156"/>
      <c r="AJ885" s="1156"/>
      <c r="AK885" s="1156"/>
      <c r="AL885" s="1156"/>
      <c r="AM885" s="1156"/>
      <c r="AN885" s="1156"/>
      <c r="AO885" s="1156"/>
      <c r="AP885" s="1156"/>
      <c r="AQ885" s="1156"/>
      <c r="AR885" s="1156"/>
      <c r="AS885" s="1156"/>
      <c r="AT885" s="1156"/>
      <c r="AU885" s="1156"/>
      <c r="AV885" s="1156"/>
      <c r="AW885" s="1156"/>
      <c r="AX885" s="1156"/>
      <c r="AY885" s="1156"/>
      <c r="AZ885" s="1156"/>
      <c r="BA885" s="1156"/>
      <c r="BB885" s="1156"/>
      <c r="BC885" s="1156"/>
      <c r="BD885" s="1156"/>
      <c r="BE885" s="1156"/>
      <c r="BF885" s="1156"/>
      <c r="BG885" s="1156"/>
      <c r="BH885" s="1156"/>
      <c r="BI885" s="1156"/>
      <c r="BJ885" s="1156"/>
      <c r="BK885" s="1156"/>
      <c r="BL885" s="1156"/>
      <c r="BM885" s="1156"/>
      <c r="BN885" s="1156"/>
      <c r="BO885" s="1156"/>
      <c r="BP885" s="1156"/>
      <c r="BQ885" s="1156"/>
      <c r="BR885" s="1156"/>
      <c r="BS885" s="1200"/>
      <c r="BT885" s="1156"/>
      <c r="BU885" s="1156"/>
      <c r="BV885" s="1156"/>
      <c r="BW885" s="1156"/>
      <c r="BX885" s="1156"/>
      <c r="BY885" s="1156"/>
      <c r="BZ885" s="1156"/>
      <c r="CA885" s="1156"/>
      <c r="CB885" s="1156"/>
      <c r="CC885" s="1156"/>
      <c r="CD885" s="1156"/>
      <c r="CE885" s="1156"/>
      <c r="CF885" s="1156"/>
      <c r="CG885" s="1156"/>
      <c r="CH885" s="1156"/>
      <c r="CI885" s="1156"/>
      <c r="CJ885" s="1156"/>
      <c r="CK885" s="1156"/>
      <c r="CL885" s="1156"/>
      <c r="CM885" s="1200"/>
      <c r="CN885" s="1200"/>
      <c r="CO885" s="1201"/>
      <c r="CQ885" s="2117"/>
    </row>
    <row r="886" spans="1:95" s="700" customFormat="1">
      <c r="A886" s="1137"/>
      <c r="B886" s="1155"/>
      <c r="C886" s="1131"/>
      <c r="D886" s="1131"/>
      <c r="E886" s="1132"/>
      <c r="F886" s="1150"/>
      <c r="G886" s="1149"/>
      <c r="H886" s="1135"/>
      <c r="I886" s="1156"/>
      <c r="J886" s="1156"/>
      <c r="K886" s="1156"/>
      <c r="L886" s="1156"/>
      <c r="M886" s="1156"/>
      <c r="N886" s="1156"/>
      <c r="O886" s="1156"/>
      <c r="P886" s="1156"/>
      <c r="Q886" s="1156"/>
      <c r="R886" s="1156"/>
      <c r="S886" s="1156"/>
      <c r="T886" s="1156"/>
      <c r="U886" s="1156"/>
      <c r="V886" s="1156"/>
      <c r="W886" s="1156"/>
      <c r="X886" s="1156"/>
      <c r="Y886" s="1156"/>
      <c r="Z886" s="1156"/>
      <c r="AA886" s="1156"/>
      <c r="AB886" s="1200"/>
      <c r="AC886" s="1200"/>
      <c r="AD886" s="1200"/>
      <c r="AE886" s="1200"/>
      <c r="AF886" s="1156"/>
      <c r="AG886" s="1156"/>
      <c r="AH886" s="1156"/>
      <c r="AI886" s="1156"/>
      <c r="AJ886" s="1156"/>
      <c r="AK886" s="1156"/>
      <c r="AL886" s="1156"/>
      <c r="AM886" s="1156"/>
      <c r="AN886" s="1156"/>
      <c r="AO886" s="1156"/>
      <c r="AP886" s="1156"/>
      <c r="AQ886" s="1156"/>
      <c r="AR886" s="1156"/>
      <c r="AS886" s="1156"/>
      <c r="AT886" s="1156"/>
      <c r="AU886" s="1156"/>
      <c r="AV886" s="1156"/>
      <c r="AW886" s="1156"/>
      <c r="AX886" s="1156"/>
      <c r="AY886" s="1156"/>
      <c r="AZ886" s="1156"/>
      <c r="BA886" s="1156"/>
      <c r="BB886" s="1156"/>
      <c r="BC886" s="1156"/>
      <c r="BD886" s="1156"/>
      <c r="BE886" s="1156"/>
      <c r="BF886" s="1156"/>
      <c r="BG886" s="1156"/>
      <c r="BH886" s="1156"/>
      <c r="BI886" s="1156"/>
      <c r="BJ886" s="1156"/>
      <c r="BK886" s="1156"/>
      <c r="BL886" s="1156"/>
      <c r="BM886" s="1156"/>
      <c r="BN886" s="1156"/>
      <c r="BO886" s="1156"/>
      <c r="BP886" s="1156"/>
      <c r="BQ886" s="1156"/>
      <c r="BR886" s="1156"/>
      <c r="BS886" s="1200"/>
      <c r="BT886" s="1156"/>
      <c r="BU886" s="1156"/>
      <c r="BV886" s="1156"/>
      <c r="BW886" s="1156"/>
      <c r="BX886" s="1156"/>
      <c r="BY886" s="1156"/>
      <c r="BZ886" s="1156"/>
      <c r="CA886" s="1156"/>
      <c r="CB886" s="1156"/>
      <c r="CC886" s="1156"/>
      <c r="CD886" s="1156"/>
      <c r="CE886" s="1156"/>
      <c r="CF886" s="1156"/>
      <c r="CG886" s="1156"/>
      <c r="CH886" s="1156"/>
      <c r="CI886" s="1156"/>
      <c r="CJ886" s="1156"/>
      <c r="CK886" s="1156"/>
      <c r="CL886" s="1156"/>
      <c r="CM886" s="1200"/>
      <c r="CN886" s="1200"/>
      <c r="CO886" s="1201"/>
      <c r="CQ886" s="2117"/>
    </row>
    <row r="887" spans="1:95" s="700" customFormat="1">
      <c r="A887" s="1137"/>
      <c r="B887" s="1155"/>
      <c r="C887" s="1131"/>
      <c r="D887" s="1131"/>
      <c r="E887" s="1132"/>
      <c r="F887" s="1150"/>
      <c r="G887" s="1149"/>
      <c r="H887" s="1135"/>
      <c r="I887" s="1156"/>
      <c r="J887" s="1156"/>
      <c r="K887" s="1156"/>
      <c r="L887" s="1156"/>
      <c r="M887" s="1156"/>
      <c r="N887" s="1156"/>
      <c r="O887" s="1156"/>
      <c r="P887" s="1156"/>
      <c r="Q887" s="1156"/>
      <c r="R887" s="1156"/>
      <c r="S887" s="1156"/>
      <c r="T887" s="1156"/>
      <c r="U887" s="1156"/>
      <c r="V887" s="1156"/>
      <c r="W887" s="1156"/>
      <c r="X887" s="1156"/>
      <c r="Y887" s="1156"/>
      <c r="Z887" s="1156"/>
      <c r="AA887" s="1156"/>
      <c r="AB887" s="1200"/>
      <c r="AC887" s="1200"/>
      <c r="AD887" s="1200"/>
      <c r="AE887" s="1200"/>
      <c r="AF887" s="1156"/>
      <c r="AG887" s="1156"/>
      <c r="AH887" s="1156"/>
      <c r="AI887" s="1156"/>
      <c r="AJ887" s="1156"/>
      <c r="AK887" s="1156"/>
      <c r="AL887" s="1156"/>
      <c r="AM887" s="1156"/>
      <c r="AN887" s="1156"/>
      <c r="AO887" s="1156"/>
      <c r="AP887" s="1156"/>
      <c r="AQ887" s="1156"/>
      <c r="AR887" s="1156"/>
      <c r="AS887" s="1156"/>
      <c r="AT887" s="1156"/>
      <c r="AU887" s="1156"/>
      <c r="AV887" s="1156"/>
      <c r="AW887" s="1156"/>
      <c r="AX887" s="1156"/>
      <c r="AY887" s="1156"/>
      <c r="AZ887" s="1156"/>
      <c r="BA887" s="1156"/>
      <c r="BB887" s="1156"/>
      <c r="BC887" s="1156"/>
      <c r="BD887" s="1156"/>
      <c r="BE887" s="1156"/>
      <c r="BF887" s="1156"/>
      <c r="BG887" s="1156"/>
      <c r="BH887" s="1156"/>
      <c r="BI887" s="1156"/>
      <c r="BJ887" s="1156"/>
      <c r="BK887" s="1156"/>
      <c r="BL887" s="1156"/>
      <c r="BM887" s="1156"/>
      <c r="BN887" s="1156"/>
      <c r="BO887" s="1156"/>
      <c r="BP887" s="1156"/>
      <c r="BQ887" s="1156"/>
      <c r="BR887" s="1156"/>
      <c r="BS887" s="1200"/>
      <c r="BT887" s="1156"/>
      <c r="BU887" s="1156"/>
      <c r="BV887" s="1156"/>
      <c r="BW887" s="1156"/>
      <c r="BX887" s="1156"/>
      <c r="BY887" s="1156"/>
      <c r="BZ887" s="1156"/>
      <c r="CA887" s="1156"/>
      <c r="CB887" s="1156"/>
      <c r="CC887" s="1156"/>
      <c r="CD887" s="1156"/>
      <c r="CE887" s="1156"/>
      <c r="CF887" s="1156"/>
      <c r="CG887" s="1156"/>
      <c r="CH887" s="1156"/>
      <c r="CI887" s="1156"/>
      <c r="CJ887" s="1156"/>
      <c r="CK887" s="1156"/>
      <c r="CL887" s="1156"/>
      <c r="CM887" s="1200"/>
      <c r="CN887" s="1200"/>
      <c r="CO887" s="1201"/>
      <c r="CQ887" s="2117"/>
    </row>
    <row r="888" spans="1:95" s="700" customFormat="1">
      <c r="A888" s="1137"/>
      <c r="B888" s="1155"/>
      <c r="C888" s="1131"/>
      <c r="D888" s="1131"/>
      <c r="E888" s="1132"/>
      <c r="F888" s="1150"/>
      <c r="G888" s="1149"/>
      <c r="H888" s="1135"/>
      <c r="I888" s="1156"/>
      <c r="J888" s="1156"/>
      <c r="K888" s="1156"/>
      <c r="L888" s="1156"/>
      <c r="M888" s="1156"/>
      <c r="N888" s="1156"/>
      <c r="O888" s="1156"/>
      <c r="P888" s="1156"/>
      <c r="Q888" s="1156"/>
      <c r="R888" s="1156"/>
      <c r="S888" s="1156"/>
      <c r="T888" s="1156"/>
      <c r="U888" s="1156"/>
      <c r="V888" s="1156"/>
      <c r="W888" s="1156"/>
      <c r="X888" s="1156"/>
      <c r="Y888" s="1156"/>
      <c r="Z888" s="1156"/>
      <c r="AA888" s="1156"/>
      <c r="AB888" s="1200"/>
      <c r="AC888" s="1200"/>
      <c r="AD888" s="1200"/>
      <c r="AE888" s="1200"/>
      <c r="AF888" s="1156"/>
      <c r="AG888" s="1156"/>
      <c r="AH888" s="1156"/>
      <c r="AI888" s="1156"/>
      <c r="AJ888" s="1156"/>
      <c r="AK888" s="1156"/>
      <c r="AL888" s="1156"/>
      <c r="AM888" s="1156"/>
      <c r="AN888" s="1156"/>
      <c r="AO888" s="1156"/>
      <c r="AP888" s="1156"/>
      <c r="AQ888" s="1156"/>
      <c r="AR888" s="1156"/>
      <c r="AS888" s="1156"/>
      <c r="AT888" s="1156"/>
      <c r="AU888" s="1156"/>
      <c r="AV888" s="1156"/>
      <c r="AW888" s="1156"/>
      <c r="AX888" s="1156"/>
      <c r="AY888" s="1156"/>
      <c r="AZ888" s="1156"/>
      <c r="BA888" s="1156"/>
      <c r="BB888" s="1156"/>
      <c r="BC888" s="1156"/>
      <c r="BD888" s="1156"/>
      <c r="BE888" s="1156"/>
      <c r="BF888" s="1156"/>
      <c r="BG888" s="1156"/>
      <c r="BH888" s="1156"/>
      <c r="BI888" s="1156"/>
      <c r="BJ888" s="1156"/>
      <c r="BK888" s="1156"/>
      <c r="BL888" s="1156"/>
      <c r="BM888" s="1156"/>
      <c r="BN888" s="1156"/>
      <c r="BO888" s="1156"/>
      <c r="BP888" s="1156"/>
      <c r="BQ888" s="1156"/>
      <c r="BR888" s="1156"/>
      <c r="BS888" s="1200"/>
      <c r="BT888" s="1156"/>
      <c r="BU888" s="1156"/>
      <c r="BV888" s="1156"/>
      <c r="BW888" s="1156"/>
      <c r="BX888" s="1156"/>
      <c r="BY888" s="1156"/>
      <c r="BZ888" s="1156"/>
      <c r="CA888" s="1156"/>
      <c r="CB888" s="1156"/>
      <c r="CC888" s="1156"/>
      <c r="CD888" s="1156"/>
      <c r="CE888" s="1156"/>
      <c r="CF888" s="1156"/>
      <c r="CG888" s="1156"/>
      <c r="CH888" s="1156"/>
      <c r="CI888" s="1156"/>
      <c r="CJ888" s="1156"/>
      <c r="CK888" s="1156"/>
      <c r="CL888" s="1156"/>
      <c r="CM888" s="1200"/>
      <c r="CN888" s="1200"/>
      <c r="CO888" s="1201"/>
      <c r="CQ888" s="2117"/>
    </row>
    <row r="889" spans="1:95" s="700" customFormat="1">
      <c r="A889" s="1137"/>
      <c r="B889" s="1155"/>
      <c r="C889" s="1131"/>
      <c r="D889" s="1131"/>
      <c r="E889" s="1132"/>
      <c r="F889" s="1150"/>
      <c r="G889" s="1149"/>
      <c r="H889" s="1135"/>
      <c r="I889" s="1156"/>
      <c r="J889" s="1156"/>
      <c r="K889" s="1156"/>
      <c r="L889" s="1156"/>
      <c r="M889" s="1156"/>
      <c r="N889" s="1156"/>
      <c r="O889" s="1156"/>
      <c r="P889" s="1156"/>
      <c r="Q889" s="1156"/>
      <c r="R889" s="1156"/>
      <c r="S889" s="1156"/>
      <c r="T889" s="1156"/>
      <c r="U889" s="1156"/>
      <c r="V889" s="1156"/>
      <c r="W889" s="1156"/>
      <c r="X889" s="1156"/>
      <c r="Y889" s="1156"/>
      <c r="Z889" s="1156"/>
      <c r="AA889" s="1156"/>
      <c r="AB889" s="1200"/>
      <c r="AC889" s="1200"/>
      <c r="AD889" s="1200"/>
      <c r="AE889" s="1200"/>
      <c r="AF889" s="1156"/>
      <c r="AG889" s="1156"/>
      <c r="AH889" s="1156"/>
      <c r="AI889" s="1156"/>
      <c r="AJ889" s="1156"/>
      <c r="AK889" s="1156"/>
      <c r="AL889" s="1156"/>
      <c r="AM889" s="1156"/>
      <c r="AN889" s="1156"/>
      <c r="AO889" s="1156"/>
      <c r="AP889" s="1156"/>
      <c r="AQ889" s="1156"/>
      <c r="AR889" s="1156"/>
      <c r="AS889" s="1156"/>
      <c r="AT889" s="1156"/>
      <c r="AU889" s="1156"/>
      <c r="AV889" s="1156"/>
      <c r="AW889" s="1156"/>
      <c r="AX889" s="1156"/>
      <c r="AY889" s="1156"/>
      <c r="AZ889" s="1156"/>
      <c r="BA889" s="1156"/>
      <c r="BB889" s="1156"/>
      <c r="BC889" s="1156"/>
      <c r="BD889" s="1156"/>
      <c r="BE889" s="1156"/>
      <c r="BF889" s="1156"/>
      <c r="BG889" s="1156"/>
      <c r="BH889" s="1156"/>
      <c r="BI889" s="1156"/>
      <c r="BJ889" s="1156"/>
      <c r="BK889" s="1156"/>
      <c r="BL889" s="1156"/>
      <c r="BM889" s="1156"/>
      <c r="BN889" s="1156"/>
      <c r="BO889" s="1156"/>
      <c r="BP889" s="1156"/>
      <c r="BQ889" s="1156"/>
      <c r="BR889" s="1156"/>
      <c r="BS889" s="1200"/>
      <c r="BT889" s="1156"/>
      <c r="BU889" s="1156"/>
      <c r="BV889" s="1156"/>
      <c r="BW889" s="1156"/>
      <c r="BX889" s="1156"/>
      <c r="BY889" s="1156"/>
      <c r="BZ889" s="1156"/>
      <c r="CA889" s="1156"/>
      <c r="CB889" s="1156"/>
      <c r="CC889" s="1156"/>
      <c r="CD889" s="1156"/>
      <c r="CE889" s="1156"/>
      <c r="CF889" s="1156"/>
      <c r="CG889" s="1156"/>
      <c r="CH889" s="1156"/>
      <c r="CI889" s="1156"/>
      <c r="CJ889" s="1156"/>
      <c r="CK889" s="1156"/>
      <c r="CL889" s="1156"/>
      <c r="CM889" s="1200"/>
      <c r="CN889" s="1200"/>
      <c r="CO889" s="1201"/>
      <c r="CQ889" s="2117"/>
    </row>
    <row r="890" spans="1:95" s="700" customFormat="1">
      <c r="A890" s="1137"/>
      <c r="B890" s="1155"/>
      <c r="C890" s="1131"/>
      <c r="D890" s="1131"/>
      <c r="E890" s="1132"/>
      <c r="F890" s="1150"/>
      <c r="G890" s="1149"/>
      <c r="H890" s="1135"/>
      <c r="I890" s="1156"/>
      <c r="J890" s="1156"/>
      <c r="K890" s="1156"/>
      <c r="L890" s="1156"/>
      <c r="M890" s="1156"/>
      <c r="N890" s="1156"/>
      <c r="O890" s="1156"/>
      <c r="P890" s="1156"/>
      <c r="Q890" s="1156"/>
      <c r="R890" s="1156"/>
      <c r="S890" s="1156"/>
      <c r="T890" s="1156"/>
      <c r="U890" s="1156"/>
      <c r="V890" s="1156"/>
      <c r="W890" s="1156"/>
      <c r="X890" s="1156"/>
      <c r="Y890" s="1156"/>
      <c r="Z890" s="1156"/>
      <c r="AA890" s="1156"/>
      <c r="AB890" s="1200"/>
      <c r="AC890" s="1200"/>
      <c r="AD890" s="1200"/>
      <c r="AE890" s="1200"/>
      <c r="AF890" s="1156"/>
      <c r="AG890" s="1156"/>
      <c r="AH890" s="1156"/>
      <c r="AI890" s="1156"/>
      <c r="AJ890" s="1156"/>
      <c r="AK890" s="1156"/>
      <c r="AL890" s="1156"/>
      <c r="AM890" s="1156"/>
      <c r="AN890" s="1156"/>
      <c r="AO890" s="1156"/>
      <c r="AP890" s="1156"/>
      <c r="AQ890" s="1156"/>
      <c r="AR890" s="1156"/>
      <c r="AS890" s="1156"/>
      <c r="AT890" s="1156"/>
      <c r="AU890" s="1156"/>
      <c r="AV890" s="1156"/>
      <c r="AW890" s="1156"/>
      <c r="AX890" s="1156"/>
      <c r="AY890" s="1156"/>
      <c r="AZ890" s="1156"/>
      <c r="BA890" s="1156"/>
      <c r="BB890" s="1156"/>
      <c r="BC890" s="1156"/>
      <c r="BD890" s="1156"/>
      <c r="BE890" s="1156"/>
      <c r="BF890" s="1156"/>
      <c r="BG890" s="1156"/>
      <c r="BH890" s="1156"/>
      <c r="BI890" s="1156"/>
      <c r="BJ890" s="1156"/>
      <c r="BK890" s="1156"/>
      <c r="BL890" s="1156"/>
      <c r="BM890" s="1156"/>
      <c r="BN890" s="1156"/>
      <c r="BO890" s="1156"/>
      <c r="BP890" s="1156"/>
      <c r="BQ890" s="1156"/>
      <c r="BR890" s="1156"/>
      <c r="BS890" s="1200"/>
      <c r="BT890" s="1156"/>
      <c r="BU890" s="1156"/>
      <c r="BV890" s="1156"/>
      <c r="BW890" s="1156"/>
      <c r="BX890" s="1156"/>
      <c r="BY890" s="1156"/>
      <c r="BZ890" s="1156"/>
      <c r="CA890" s="1156"/>
      <c r="CB890" s="1156"/>
      <c r="CC890" s="1156"/>
      <c r="CD890" s="1156"/>
      <c r="CE890" s="1156"/>
      <c r="CF890" s="1156"/>
      <c r="CG890" s="1156"/>
      <c r="CH890" s="1156"/>
      <c r="CI890" s="1156"/>
      <c r="CJ890" s="1156"/>
      <c r="CK890" s="1156"/>
      <c r="CL890" s="1156"/>
      <c r="CM890" s="1200"/>
      <c r="CN890" s="1200"/>
      <c r="CO890" s="1201"/>
      <c r="CQ890" s="2117"/>
    </row>
    <row r="891" spans="1:95" s="700" customFormat="1">
      <c r="A891" s="1137"/>
      <c r="B891" s="1155"/>
      <c r="C891" s="1131"/>
      <c r="D891" s="1131"/>
      <c r="E891" s="1132"/>
      <c r="F891" s="1150"/>
      <c r="G891" s="1149"/>
      <c r="H891" s="1135"/>
      <c r="I891" s="1156"/>
      <c r="J891" s="1156"/>
      <c r="K891" s="1156"/>
      <c r="L891" s="1156"/>
      <c r="M891" s="1156"/>
      <c r="N891" s="1156"/>
      <c r="O891" s="1156"/>
      <c r="P891" s="1156"/>
      <c r="Q891" s="1156"/>
      <c r="R891" s="1156"/>
      <c r="S891" s="1156"/>
      <c r="T891" s="1156"/>
      <c r="U891" s="1156"/>
      <c r="V891" s="1156"/>
      <c r="W891" s="1156"/>
      <c r="X891" s="1156"/>
      <c r="Y891" s="1156"/>
      <c r="Z891" s="1156"/>
      <c r="AA891" s="1156"/>
      <c r="AB891" s="1200"/>
      <c r="AC891" s="1200"/>
      <c r="AD891" s="1200"/>
      <c r="AE891" s="1200"/>
      <c r="AF891" s="1156"/>
      <c r="AG891" s="1156"/>
      <c r="AH891" s="1156"/>
      <c r="AI891" s="1156"/>
      <c r="AJ891" s="1156"/>
      <c r="AK891" s="1156"/>
      <c r="AL891" s="1156"/>
      <c r="AM891" s="1156"/>
      <c r="AN891" s="1156"/>
      <c r="AO891" s="1156"/>
      <c r="AP891" s="1156"/>
      <c r="AQ891" s="1156"/>
      <c r="AR891" s="1156"/>
      <c r="AS891" s="1156"/>
      <c r="AT891" s="1156"/>
      <c r="AU891" s="1156"/>
      <c r="AV891" s="1156"/>
      <c r="AW891" s="1156"/>
      <c r="AX891" s="1156"/>
      <c r="AY891" s="1156"/>
      <c r="AZ891" s="1156"/>
      <c r="BA891" s="1156"/>
      <c r="BB891" s="1156"/>
      <c r="BC891" s="1156"/>
      <c r="BD891" s="1156"/>
      <c r="BE891" s="1156"/>
      <c r="BF891" s="1156"/>
      <c r="BG891" s="1156"/>
      <c r="BH891" s="1156"/>
      <c r="BI891" s="1156"/>
      <c r="BJ891" s="1156"/>
      <c r="BK891" s="1156"/>
      <c r="BL891" s="1156"/>
      <c r="BM891" s="1156"/>
      <c r="BN891" s="1156"/>
      <c r="BO891" s="1156"/>
      <c r="BP891" s="1156"/>
      <c r="BQ891" s="1156"/>
      <c r="BR891" s="1156"/>
      <c r="BS891" s="1200"/>
      <c r="BT891" s="1156"/>
      <c r="BU891" s="1156"/>
      <c r="BV891" s="1156"/>
      <c r="BW891" s="1156"/>
      <c r="BX891" s="1156"/>
      <c r="BY891" s="1156"/>
      <c r="BZ891" s="1156"/>
      <c r="CA891" s="1156"/>
      <c r="CB891" s="1156"/>
      <c r="CC891" s="1156"/>
      <c r="CD891" s="1156"/>
      <c r="CE891" s="1156"/>
      <c r="CF891" s="1156"/>
      <c r="CG891" s="1156"/>
      <c r="CH891" s="1156"/>
      <c r="CI891" s="1156"/>
      <c r="CJ891" s="1156"/>
      <c r="CK891" s="1156"/>
      <c r="CL891" s="1156"/>
      <c r="CM891" s="1200"/>
      <c r="CN891" s="1200"/>
      <c r="CO891" s="1201"/>
      <c r="CQ891" s="2117"/>
    </row>
    <row r="892" spans="1:95" s="700" customFormat="1">
      <c r="A892" s="1137"/>
      <c r="B892" s="1155"/>
      <c r="C892" s="1131"/>
      <c r="D892" s="1131"/>
      <c r="E892" s="1132"/>
      <c r="F892" s="1150"/>
      <c r="G892" s="1149"/>
      <c r="H892" s="1135"/>
      <c r="I892" s="1156"/>
      <c r="J892" s="1156"/>
      <c r="K892" s="1156"/>
      <c r="L892" s="1156"/>
      <c r="M892" s="1156"/>
      <c r="N892" s="1156"/>
      <c r="O892" s="1156"/>
      <c r="P892" s="1156"/>
      <c r="Q892" s="1156"/>
      <c r="R892" s="1156"/>
      <c r="S892" s="1156"/>
      <c r="T892" s="1156"/>
      <c r="U892" s="1156"/>
      <c r="V892" s="1156"/>
      <c r="W892" s="1156"/>
      <c r="X892" s="1156"/>
      <c r="Y892" s="1156"/>
      <c r="Z892" s="1156"/>
      <c r="AA892" s="1156"/>
      <c r="AB892" s="1200"/>
      <c r="AC892" s="1200"/>
      <c r="AD892" s="1200"/>
      <c r="AE892" s="1200"/>
      <c r="AF892" s="1156"/>
      <c r="AG892" s="1156"/>
      <c r="AH892" s="1156"/>
      <c r="AI892" s="1156"/>
      <c r="AJ892" s="1156"/>
      <c r="AK892" s="1156"/>
      <c r="AL892" s="1156"/>
      <c r="AM892" s="1156"/>
      <c r="AN892" s="1156"/>
      <c r="AO892" s="1156"/>
      <c r="AP892" s="1156"/>
      <c r="AQ892" s="1156"/>
      <c r="AR892" s="1156"/>
      <c r="AS892" s="1156"/>
      <c r="AT892" s="1156"/>
      <c r="AU892" s="1156"/>
      <c r="AV892" s="1156"/>
      <c r="AW892" s="1156"/>
      <c r="AX892" s="1156"/>
      <c r="AY892" s="1156"/>
      <c r="AZ892" s="1156"/>
      <c r="BA892" s="1156"/>
      <c r="BB892" s="1156"/>
      <c r="BC892" s="1156"/>
      <c r="BD892" s="1156"/>
      <c r="BE892" s="1156"/>
      <c r="BF892" s="1156"/>
      <c r="BG892" s="1156"/>
      <c r="BH892" s="1156"/>
      <c r="BI892" s="1156"/>
      <c r="BJ892" s="1156"/>
      <c r="BK892" s="1156"/>
      <c r="BL892" s="1156"/>
      <c r="BM892" s="1156"/>
      <c r="BN892" s="1156"/>
      <c r="BO892" s="1156"/>
      <c r="BP892" s="1156"/>
      <c r="BQ892" s="1156"/>
      <c r="BR892" s="1156"/>
      <c r="BS892" s="1200"/>
      <c r="BT892" s="1156"/>
      <c r="BU892" s="1156"/>
      <c r="BV892" s="1156"/>
      <c r="BW892" s="1156"/>
      <c r="BX892" s="1156"/>
      <c r="BY892" s="1156"/>
      <c r="BZ892" s="1156"/>
      <c r="CA892" s="1156"/>
      <c r="CB892" s="1156"/>
      <c r="CC892" s="1156"/>
      <c r="CD892" s="1156"/>
      <c r="CE892" s="1156"/>
      <c r="CF892" s="1156"/>
      <c r="CG892" s="1156"/>
      <c r="CH892" s="1156"/>
      <c r="CI892" s="1156"/>
      <c r="CJ892" s="1156"/>
      <c r="CK892" s="1156"/>
      <c r="CL892" s="1156"/>
      <c r="CM892" s="1200"/>
      <c r="CN892" s="1200"/>
      <c r="CO892" s="1201"/>
      <c r="CQ892" s="2117"/>
    </row>
    <row r="893" spans="1:95" s="700" customFormat="1">
      <c r="A893" s="1137"/>
      <c r="B893" s="1155"/>
      <c r="C893" s="1131"/>
      <c r="D893" s="1131"/>
      <c r="E893" s="1132"/>
      <c r="F893" s="1150"/>
      <c r="G893" s="1149"/>
      <c r="H893" s="1135"/>
      <c r="I893" s="1156"/>
      <c r="J893" s="1156"/>
      <c r="K893" s="1156"/>
      <c r="L893" s="1156"/>
      <c r="M893" s="1156"/>
      <c r="N893" s="1156"/>
      <c r="O893" s="1156"/>
      <c r="P893" s="1156"/>
      <c r="Q893" s="1156"/>
      <c r="R893" s="1156"/>
      <c r="S893" s="1156"/>
      <c r="T893" s="1156"/>
      <c r="U893" s="1156"/>
      <c r="V893" s="1156"/>
      <c r="W893" s="1156"/>
      <c r="X893" s="1156"/>
      <c r="Y893" s="1156"/>
      <c r="Z893" s="1156"/>
      <c r="AA893" s="1156"/>
      <c r="AB893" s="1200"/>
      <c r="AC893" s="1200"/>
      <c r="AD893" s="1200"/>
      <c r="AE893" s="1200"/>
      <c r="AF893" s="1156"/>
      <c r="AG893" s="1156"/>
      <c r="AH893" s="1156"/>
      <c r="AI893" s="1156"/>
      <c r="AJ893" s="1156"/>
      <c r="AK893" s="1156"/>
      <c r="AL893" s="1156"/>
      <c r="AM893" s="1156"/>
      <c r="AN893" s="1156"/>
      <c r="AO893" s="1156"/>
      <c r="AP893" s="1156"/>
      <c r="AQ893" s="1156"/>
      <c r="AR893" s="1156"/>
      <c r="AS893" s="1156"/>
      <c r="AT893" s="1156"/>
      <c r="AU893" s="1156"/>
      <c r="AV893" s="1156"/>
      <c r="AW893" s="1156"/>
      <c r="AX893" s="1156"/>
      <c r="AY893" s="1156"/>
      <c r="AZ893" s="1156"/>
      <c r="BA893" s="1156"/>
      <c r="BB893" s="1156"/>
      <c r="BC893" s="1156"/>
      <c r="BD893" s="1156"/>
      <c r="BE893" s="1156"/>
      <c r="BF893" s="1156"/>
      <c r="BG893" s="1156"/>
      <c r="BH893" s="1156"/>
      <c r="BI893" s="1156"/>
      <c r="BJ893" s="1156"/>
      <c r="BK893" s="1156"/>
      <c r="BL893" s="1156"/>
      <c r="BM893" s="1156"/>
      <c r="BN893" s="1156"/>
      <c r="BO893" s="1156"/>
      <c r="BP893" s="1156"/>
      <c r="BQ893" s="1156"/>
      <c r="BR893" s="1156"/>
      <c r="BS893" s="1200"/>
      <c r="BT893" s="1156"/>
      <c r="BU893" s="1156"/>
      <c r="BV893" s="1156"/>
      <c r="BW893" s="1156"/>
      <c r="BX893" s="1156"/>
      <c r="BY893" s="1156"/>
      <c r="BZ893" s="1156"/>
      <c r="CA893" s="1156"/>
      <c r="CB893" s="1156"/>
      <c r="CC893" s="1156"/>
      <c r="CD893" s="1156"/>
      <c r="CE893" s="1156"/>
      <c r="CF893" s="1156"/>
      <c r="CG893" s="1156"/>
      <c r="CH893" s="1156"/>
      <c r="CI893" s="1156"/>
      <c r="CJ893" s="1156"/>
      <c r="CK893" s="1156"/>
      <c r="CL893" s="1156"/>
      <c r="CM893" s="1200"/>
      <c r="CN893" s="1200"/>
      <c r="CO893" s="1201"/>
      <c r="CQ893" s="2117"/>
    </row>
    <row r="894" spans="1:95" s="700" customFormat="1">
      <c r="A894" s="1137"/>
      <c r="B894" s="1155"/>
      <c r="C894" s="1131"/>
      <c r="D894" s="1131"/>
      <c r="E894" s="1132"/>
      <c r="F894" s="1150"/>
      <c r="G894" s="1149"/>
      <c r="H894" s="1135"/>
      <c r="I894" s="1156"/>
      <c r="J894" s="1156"/>
      <c r="K894" s="1156"/>
      <c r="L894" s="1156"/>
      <c r="M894" s="1156"/>
      <c r="N894" s="1156"/>
      <c r="O894" s="1156"/>
      <c r="P894" s="1156"/>
      <c r="Q894" s="1156"/>
      <c r="R894" s="1156"/>
      <c r="S894" s="1156"/>
      <c r="T894" s="1156"/>
      <c r="U894" s="1156"/>
      <c r="V894" s="1156"/>
      <c r="W894" s="1156"/>
      <c r="X894" s="1156"/>
      <c r="Y894" s="1156"/>
      <c r="Z894" s="1156"/>
      <c r="AA894" s="1156"/>
      <c r="AB894" s="1200"/>
      <c r="AC894" s="1200"/>
      <c r="AD894" s="1200"/>
      <c r="AE894" s="1200"/>
      <c r="AF894" s="1156"/>
      <c r="AG894" s="1156"/>
      <c r="AH894" s="1156"/>
      <c r="AI894" s="1156"/>
      <c r="AJ894" s="1156"/>
      <c r="AK894" s="1156"/>
      <c r="AL894" s="1156"/>
      <c r="AM894" s="1156"/>
      <c r="AN894" s="1156"/>
      <c r="AO894" s="1156"/>
      <c r="AP894" s="1156"/>
      <c r="AQ894" s="1156"/>
      <c r="AR894" s="1156"/>
      <c r="AS894" s="1156"/>
      <c r="AT894" s="1156"/>
      <c r="AU894" s="1156"/>
      <c r="AV894" s="1156"/>
      <c r="AW894" s="1156"/>
      <c r="AX894" s="1156"/>
      <c r="AY894" s="1156"/>
      <c r="AZ894" s="1156"/>
      <c r="BA894" s="1156"/>
      <c r="BB894" s="1156"/>
      <c r="BC894" s="1156"/>
      <c r="BD894" s="1156"/>
      <c r="BE894" s="1156"/>
      <c r="BF894" s="1156"/>
      <c r="BG894" s="1156"/>
      <c r="BH894" s="1156"/>
      <c r="BI894" s="1156"/>
      <c r="BJ894" s="1156"/>
      <c r="BK894" s="1156"/>
      <c r="BL894" s="1156"/>
      <c r="BM894" s="1156"/>
      <c r="BN894" s="1156"/>
      <c r="BO894" s="1156"/>
      <c r="BP894" s="1156"/>
      <c r="BQ894" s="1156"/>
      <c r="BR894" s="1156"/>
      <c r="BS894" s="1200"/>
      <c r="BT894" s="1156"/>
      <c r="BU894" s="1156"/>
      <c r="BV894" s="1156"/>
      <c r="BW894" s="1156"/>
      <c r="BX894" s="1156"/>
      <c r="BY894" s="1156"/>
      <c r="BZ894" s="1156"/>
      <c r="CA894" s="1156"/>
      <c r="CB894" s="1156"/>
      <c r="CC894" s="1156"/>
      <c r="CD894" s="1156"/>
      <c r="CE894" s="1156"/>
      <c r="CF894" s="1156"/>
      <c r="CG894" s="1156"/>
      <c r="CH894" s="1156"/>
      <c r="CI894" s="1156"/>
      <c r="CJ894" s="1156"/>
      <c r="CK894" s="1156"/>
      <c r="CL894" s="1156"/>
      <c r="CM894" s="1200"/>
      <c r="CN894" s="1200"/>
      <c r="CO894" s="1201"/>
      <c r="CQ894" s="2117"/>
    </row>
    <row r="895" spans="1:95" s="700" customFormat="1">
      <c r="A895" s="1137"/>
      <c r="B895" s="1155"/>
      <c r="C895" s="1131"/>
      <c r="D895" s="1131"/>
      <c r="E895" s="1132"/>
      <c r="F895" s="1150"/>
      <c r="G895" s="1149"/>
      <c r="H895" s="1135"/>
      <c r="I895" s="1156"/>
      <c r="J895" s="1156"/>
      <c r="K895" s="1156"/>
      <c r="L895" s="1156"/>
      <c r="M895" s="1156"/>
      <c r="N895" s="1156"/>
      <c r="O895" s="1156"/>
      <c r="P895" s="1156"/>
      <c r="Q895" s="1156"/>
      <c r="R895" s="1156"/>
      <c r="S895" s="1156"/>
      <c r="T895" s="1156"/>
      <c r="U895" s="1156"/>
      <c r="V895" s="1156"/>
      <c r="W895" s="1156"/>
      <c r="X895" s="1156"/>
      <c r="Y895" s="1156"/>
      <c r="Z895" s="1156"/>
      <c r="AA895" s="1156"/>
      <c r="AB895" s="1200"/>
      <c r="AC895" s="1200"/>
      <c r="AD895" s="1200"/>
      <c r="AE895" s="1200"/>
      <c r="AF895" s="1156"/>
      <c r="AG895" s="1156"/>
      <c r="AH895" s="1156"/>
      <c r="AI895" s="1156"/>
      <c r="AJ895" s="1156"/>
      <c r="AK895" s="1156"/>
      <c r="AL895" s="1156"/>
      <c r="AM895" s="1156"/>
      <c r="AN895" s="1156"/>
      <c r="AO895" s="1156"/>
      <c r="AP895" s="1156"/>
      <c r="AQ895" s="1156"/>
      <c r="AR895" s="1156"/>
      <c r="AS895" s="1156"/>
      <c r="AT895" s="1156"/>
      <c r="AU895" s="1156"/>
      <c r="AV895" s="1156"/>
      <c r="AW895" s="1156"/>
      <c r="AX895" s="1156"/>
      <c r="AY895" s="1156"/>
      <c r="AZ895" s="1156"/>
      <c r="BA895" s="1156"/>
      <c r="BB895" s="1156"/>
      <c r="BC895" s="1156"/>
      <c r="BD895" s="1156"/>
      <c r="BE895" s="1156"/>
      <c r="BF895" s="1156"/>
      <c r="BG895" s="1156"/>
      <c r="BH895" s="1156"/>
      <c r="BI895" s="1156"/>
      <c r="BJ895" s="1156"/>
      <c r="BK895" s="1156"/>
      <c r="BL895" s="1156"/>
      <c r="BM895" s="1156"/>
      <c r="BN895" s="1156"/>
      <c r="BO895" s="1156"/>
      <c r="BP895" s="1156"/>
      <c r="BQ895" s="1156"/>
      <c r="BR895" s="1156"/>
      <c r="BS895" s="1200"/>
      <c r="BT895" s="1156"/>
      <c r="BU895" s="1156"/>
      <c r="BV895" s="1156"/>
      <c r="BW895" s="1156"/>
      <c r="BX895" s="1156"/>
      <c r="BY895" s="1156"/>
      <c r="BZ895" s="1156"/>
      <c r="CA895" s="1156"/>
      <c r="CB895" s="1156"/>
      <c r="CC895" s="1156"/>
      <c r="CD895" s="1156"/>
      <c r="CE895" s="1156"/>
      <c r="CF895" s="1156"/>
      <c r="CG895" s="1156"/>
      <c r="CH895" s="1156"/>
      <c r="CI895" s="1156"/>
      <c r="CJ895" s="1156"/>
      <c r="CK895" s="1156"/>
      <c r="CL895" s="1156"/>
      <c r="CM895" s="1200"/>
      <c r="CN895" s="1200"/>
      <c r="CO895" s="1201"/>
      <c r="CQ895" s="2117"/>
    </row>
    <row r="896" spans="1:95" s="700" customFormat="1">
      <c r="A896" s="1137"/>
      <c r="B896" s="1155"/>
      <c r="C896" s="1131"/>
      <c r="D896" s="1131"/>
      <c r="E896" s="1132"/>
      <c r="F896" s="1150"/>
      <c r="G896" s="1149"/>
      <c r="H896" s="1135"/>
      <c r="I896" s="1156"/>
      <c r="J896" s="1156"/>
      <c r="K896" s="1156"/>
      <c r="L896" s="1156"/>
      <c r="M896" s="1156"/>
      <c r="N896" s="1156"/>
      <c r="O896" s="1156"/>
      <c r="P896" s="1156"/>
      <c r="Q896" s="1156"/>
      <c r="R896" s="1156"/>
      <c r="S896" s="1156"/>
      <c r="T896" s="1156"/>
      <c r="U896" s="1156"/>
      <c r="V896" s="1156"/>
      <c r="W896" s="1156"/>
      <c r="X896" s="1156"/>
      <c r="Y896" s="1156"/>
      <c r="Z896" s="1156"/>
      <c r="AA896" s="1156"/>
      <c r="AB896" s="1200"/>
      <c r="AC896" s="1200"/>
      <c r="AD896" s="1200"/>
      <c r="AE896" s="1200"/>
      <c r="AF896" s="1156"/>
      <c r="AG896" s="1156"/>
      <c r="AH896" s="1156"/>
      <c r="AI896" s="1156"/>
      <c r="AJ896" s="1156"/>
      <c r="AK896" s="1156"/>
      <c r="AL896" s="1156"/>
      <c r="AM896" s="1156"/>
      <c r="AN896" s="1156"/>
      <c r="AO896" s="1156"/>
      <c r="AP896" s="1156"/>
      <c r="AQ896" s="1156"/>
      <c r="AR896" s="1156"/>
      <c r="AS896" s="1156"/>
      <c r="AT896" s="1156"/>
      <c r="AU896" s="1156"/>
      <c r="AV896" s="1156"/>
      <c r="AW896" s="1156"/>
      <c r="AX896" s="1156"/>
      <c r="AY896" s="1156"/>
      <c r="AZ896" s="1156"/>
      <c r="BA896" s="1156"/>
      <c r="BB896" s="1156"/>
      <c r="BC896" s="1156"/>
      <c r="BD896" s="1156"/>
      <c r="BE896" s="1156"/>
      <c r="BF896" s="1156"/>
      <c r="BG896" s="1156"/>
      <c r="BH896" s="1156"/>
      <c r="BI896" s="1156"/>
      <c r="BJ896" s="1156"/>
      <c r="BK896" s="1156"/>
      <c r="BL896" s="1156"/>
      <c r="BM896" s="1156"/>
      <c r="BN896" s="1156"/>
      <c r="BO896" s="1156"/>
      <c r="BP896" s="1156"/>
      <c r="BQ896" s="1156"/>
      <c r="BR896" s="1156"/>
      <c r="BS896" s="1200"/>
      <c r="BT896" s="1156"/>
      <c r="BU896" s="1156"/>
      <c r="BV896" s="1156"/>
      <c r="BW896" s="1156"/>
      <c r="BX896" s="1156"/>
      <c r="BY896" s="1156"/>
      <c r="BZ896" s="1156"/>
      <c r="CA896" s="1156"/>
      <c r="CB896" s="1156"/>
      <c r="CC896" s="1156"/>
      <c r="CD896" s="1156"/>
      <c r="CE896" s="1156"/>
      <c r="CF896" s="1156"/>
      <c r="CG896" s="1156"/>
      <c r="CH896" s="1156"/>
      <c r="CI896" s="1156"/>
      <c r="CJ896" s="1156"/>
      <c r="CK896" s="1156"/>
      <c r="CL896" s="1156"/>
      <c r="CM896" s="1200"/>
      <c r="CN896" s="1200"/>
      <c r="CO896" s="1201"/>
      <c r="CQ896" s="2117"/>
    </row>
    <row r="897" spans="1:95" s="700" customFormat="1">
      <c r="A897" s="1137"/>
      <c r="B897" s="1155"/>
      <c r="C897" s="1131"/>
      <c r="D897" s="1131"/>
      <c r="E897" s="1132"/>
      <c r="F897" s="1150"/>
      <c r="G897" s="1149"/>
      <c r="H897" s="1135"/>
      <c r="I897" s="1156"/>
      <c r="J897" s="1156"/>
      <c r="K897" s="1156"/>
      <c r="L897" s="1156"/>
      <c r="M897" s="1156"/>
      <c r="N897" s="1156"/>
      <c r="O897" s="1156"/>
      <c r="P897" s="1156"/>
      <c r="Q897" s="1156"/>
      <c r="R897" s="1156"/>
      <c r="S897" s="1156"/>
      <c r="T897" s="1156"/>
      <c r="U897" s="1156"/>
      <c r="V897" s="1156"/>
      <c r="W897" s="1156"/>
      <c r="X897" s="1156"/>
      <c r="Y897" s="1156"/>
      <c r="Z897" s="1156"/>
      <c r="AA897" s="1156"/>
      <c r="AB897" s="1200"/>
      <c r="AC897" s="1200"/>
      <c r="AD897" s="1200"/>
      <c r="AE897" s="1200"/>
      <c r="AF897" s="1156"/>
      <c r="AG897" s="1156"/>
      <c r="AH897" s="1156"/>
      <c r="AI897" s="1156"/>
      <c r="AJ897" s="1156"/>
      <c r="AK897" s="1156"/>
      <c r="AL897" s="1156"/>
      <c r="AM897" s="1156"/>
      <c r="AN897" s="1156"/>
      <c r="AO897" s="1156"/>
      <c r="AP897" s="1156"/>
      <c r="AQ897" s="1156"/>
      <c r="AR897" s="1156"/>
      <c r="AS897" s="1156"/>
      <c r="AT897" s="1156"/>
      <c r="AU897" s="1156"/>
      <c r="AV897" s="1156"/>
      <c r="AW897" s="1156"/>
      <c r="AX897" s="1156"/>
      <c r="AY897" s="1156"/>
      <c r="AZ897" s="1156"/>
      <c r="BA897" s="1156"/>
      <c r="BB897" s="1156"/>
      <c r="BC897" s="1156"/>
      <c r="BD897" s="1156"/>
      <c r="BE897" s="1156"/>
      <c r="BF897" s="1156"/>
      <c r="BG897" s="1156"/>
      <c r="BH897" s="1156"/>
      <c r="BI897" s="1156"/>
      <c r="BJ897" s="1156"/>
      <c r="BK897" s="1156"/>
      <c r="BL897" s="1156"/>
      <c r="BM897" s="1156"/>
      <c r="BN897" s="1156"/>
      <c r="BO897" s="1156"/>
      <c r="BP897" s="1156"/>
      <c r="BQ897" s="1156"/>
      <c r="BR897" s="1156"/>
      <c r="BS897" s="1200"/>
      <c r="BT897" s="1156"/>
      <c r="BU897" s="1156"/>
      <c r="BV897" s="1156"/>
      <c r="BW897" s="1156"/>
      <c r="BX897" s="1156"/>
      <c r="BY897" s="1156"/>
      <c r="BZ897" s="1156"/>
      <c r="CA897" s="1156"/>
      <c r="CB897" s="1156"/>
      <c r="CC897" s="1156"/>
      <c r="CD897" s="1156"/>
      <c r="CE897" s="1156"/>
      <c r="CF897" s="1156"/>
      <c r="CG897" s="1156"/>
      <c r="CH897" s="1156"/>
      <c r="CI897" s="1156"/>
      <c r="CJ897" s="1156"/>
      <c r="CK897" s="1156"/>
      <c r="CL897" s="1156"/>
      <c r="CM897" s="1200"/>
      <c r="CN897" s="1200"/>
      <c r="CO897" s="1201"/>
      <c r="CQ897" s="2117"/>
    </row>
    <row r="898" spans="1:95" s="700" customFormat="1">
      <c r="A898" s="1137"/>
      <c r="B898" s="1155"/>
      <c r="C898" s="1131"/>
      <c r="D898" s="1131"/>
      <c r="E898" s="1132"/>
      <c r="F898" s="1150"/>
      <c r="G898" s="1149"/>
      <c r="H898" s="1135"/>
      <c r="I898" s="1156"/>
      <c r="J898" s="1156"/>
      <c r="K898" s="1156"/>
      <c r="L898" s="1156"/>
      <c r="M898" s="1156"/>
      <c r="N898" s="1156"/>
      <c r="O898" s="1156"/>
      <c r="P898" s="1156"/>
      <c r="Q898" s="1156"/>
      <c r="R898" s="1156"/>
      <c r="S898" s="1156"/>
      <c r="T898" s="1156"/>
      <c r="U898" s="1156"/>
      <c r="V898" s="1156"/>
      <c r="W898" s="1156"/>
      <c r="X898" s="1156"/>
      <c r="Y898" s="1156"/>
      <c r="Z898" s="1156"/>
      <c r="AA898" s="1156"/>
      <c r="AB898" s="1200"/>
      <c r="AC898" s="1200"/>
      <c r="AD898" s="1200"/>
      <c r="AE898" s="1200"/>
      <c r="AF898" s="1156"/>
      <c r="AG898" s="1156"/>
      <c r="AH898" s="1156"/>
      <c r="AI898" s="1156"/>
      <c r="AJ898" s="1156"/>
      <c r="AK898" s="1156"/>
      <c r="AL898" s="1156"/>
      <c r="AM898" s="1156"/>
      <c r="AN898" s="1156"/>
      <c r="AO898" s="1156"/>
      <c r="AP898" s="1156"/>
      <c r="AQ898" s="1156"/>
      <c r="AR898" s="1156"/>
      <c r="AS898" s="1156"/>
      <c r="AT898" s="1156"/>
      <c r="AU898" s="1156"/>
      <c r="AV898" s="1156"/>
      <c r="AW898" s="1156"/>
      <c r="AX898" s="1156"/>
      <c r="AY898" s="1156"/>
      <c r="AZ898" s="1156"/>
      <c r="BA898" s="1156"/>
      <c r="BB898" s="1156"/>
      <c r="BC898" s="1156"/>
      <c r="BD898" s="1156"/>
      <c r="BE898" s="1156"/>
      <c r="BF898" s="1156"/>
      <c r="BG898" s="1156"/>
      <c r="BH898" s="1156"/>
      <c r="BI898" s="1156"/>
      <c r="BJ898" s="1156"/>
      <c r="BK898" s="1156"/>
      <c r="BL898" s="1156"/>
      <c r="BM898" s="1156"/>
      <c r="BN898" s="1156"/>
      <c r="BO898" s="1156"/>
      <c r="BP898" s="1156"/>
      <c r="BQ898" s="1156"/>
      <c r="BR898" s="1156"/>
      <c r="BS898" s="1200"/>
      <c r="BT898" s="1156"/>
      <c r="BU898" s="1156"/>
      <c r="BV898" s="1156"/>
      <c r="BW898" s="1156"/>
      <c r="BX898" s="1156"/>
      <c r="BY898" s="1156"/>
      <c r="BZ898" s="1156"/>
      <c r="CA898" s="1156"/>
      <c r="CB898" s="1156"/>
      <c r="CC898" s="1156"/>
      <c r="CD898" s="1156"/>
      <c r="CE898" s="1156"/>
      <c r="CF898" s="1156"/>
      <c r="CG898" s="1156"/>
      <c r="CH898" s="1156"/>
      <c r="CI898" s="1156"/>
      <c r="CJ898" s="1156"/>
      <c r="CK898" s="1156"/>
      <c r="CL898" s="1156"/>
      <c r="CM898" s="1200"/>
      <c r="CN898" s="1200"/>
      <c r="CO898" s="1201"/>
      <c r="CQ898" s="2117"/>
    </row>
    <row r="899" spans="1:95" s="700" customFormat="1">
      <c r="A899" s="1137"/>
      <c r="B899" s="1155"/>
      <c r="C899" s="1131"/>
      <c r="D899" s="1131"/>
      <c r="E899" s="1132"/>
      <c r="F899" s="1150"/>
      <c r="G899" s="1149"/>
      <c r="H899" s="1135"/>
      <c r="I899" s="1156"/>
      <c r="J899" s="1156"/>
      <c r="K899" s="1156"/>
      <c r="L899" s="1156"/>
      <c r="M899" s="1156"/>
      <c r="N899" s="1156"/>
      <c r="O899" s="1156"/>
      <c r="P899" s="1156"/>
      <c r="Q899" s="1156"/>
      <c r="R899" s="1156"/>
      <c r="S899" s="1156"/>
      <c r="T899" s="1156"/>
      <c r="U899" s="1156"/>
      <c r="V899" s="1156"/>
      <c r="W899" s="1156"/>
      <c r="X899" s="1156"/>
      <c r="Y899" s="1156"/>
      <c r="Z899" s="1156"/>
      <c r="AA899" s="1156"/>
      <c r="AB899" s="1200"/>
      <c r="AC899" s="1200"/>
      <c r="AD899" s="1200"/>
      <c r="AE899" s="1200"/>
      <c r="AF899" s="1156"/>
      <c r="AG899" s="1156"/>
      <c r="AH899" s="1156"/>
      <c r="AI899" s="1156"/>
      <c r="AJ899" s="1156"/>
      <c r="AK899" s="1156"/>
      <c r="AL899" s="1156"/>
      <c r="AM899" s="1156"/>
      <c r="AN899" s="1156"/>
      <c r="AO899" s="1156"/>
      <c r="AP899" s="1156"/>
      <c r="AQ899" s="1156"/>
      <c r="AR899" s="1156"/>
      <c r="AS899" s="1156"/>
      <c r="AT899" s="1156"/>
      <c r="AU899" s="1156"/>
      <c r="AV899" s="1156"/>
      <c r="AW899" s="1156"/>
      <c r="AX899" s="1156"/>
      <c r="AY899" s="1156"/>
      <c r="AZ899" s="1156"/>
      <c r="BA899" s="1156"/>
      <c r="BB899" s="1156"/>
      <c r="BC899" s="1156"/>
      <c r="BD899" s="1156"/>
      <c r="BE899" s="1156"/>
      <c r="BF899" s="1156"/>
      <c r="BG899" s="1156"/>
      <c r="BH899" s="1156"/>
      <c r="BI899" s="1156"/>
      <c r="BJ899" s="1156"/>
      <c r="BK899" s="1156"/>
      <c r="BL899" s="1156"/>
      <c r="BM899" s="1156"/>
      <c r="BN899" s="1156"/>
      <c r="BO899" s="1156"/>
      <c r="BP899" s="1156"/>
      <c r="BQ899" s="1156"/>
      <c r="BR899" s="1156"/>
      <c r="BS899" s="1200"/>
      <c r="BT899" s="1156"/>
      <c r="BU899" s="1156"/>
      <c r="BV899" s="1156"/>
      <c r="BW899" s="1156"/>
      <c r="BX899" s="1156"/>
      <c r="BY899" s="1156"/>
      <c r="BZ899" s="1156"/>
      <c r="CA899" s="1156"/>
      <c r="CB899" s="1156"/>
      <c r="CC899" s="1156"/>
      <c r="CD899" s="1156"/>
      <c r="CE899" s="1156"/>
      <c r="CF899" s="1156"/>
      <c r="CG899" s="1156"/>
      <c r="CH899" s="1156"/>
      <c r="CI899" s="1156"/>
      <c r="CJ899" s="1156"/>
      <c r="CK899" s="1156"/>
      <c r="CL899" s="1156"/>
      <c r="CM899" s="1200"/>
      <c r="CN899" s="1200"/>
      <c r="CO899" s="1201"/>
      <c r="CQ899" s="2117"/>
    </row>
    <row r="900" spans="1:95" s="700" customFormat="1">
      <c r="A900" s="1137"/>
      <c r="B900" s="1155"/>
      <c r="C900" s="1131"/>
      <c r="D900" s="1131"/>
      <c r="E900" s="1132"/>
      <c r="F900" s="1150"/>
      <c r="G900" s="1149"/>
      <c r="H900" s="1135"/>
      <c r="I900" s="1156"/>
      <c r="J900" s="1156"/>
      <c r="K900" s="1156"/>
      <c r="L900" s="1156"/>
      <c r="M900" s="1156"/>
      <c r="N900" s="1156"/>
      <c r="O900" s="1156"/>
      <c r="P900" s="1156"/>
      <c r="Q900" s="1156"/>
      <c r="R900" s="1156"/>
      <c r="S900" s="1156"/>
      <c r="T900" s="1156"/>
      <c r="U900" s="1156"/>
      <c r="V900" s="1156"/>
      <c r="W900" s="1156"/>
      <c r="X900" s="1156"/>
      <c r="Y900" s="1156"/>
      <c r="Z900" s="1156"/>
      <c r="AA900" s="1156"/>
      <c r="AB900" s="1200"/>
      <c r="AC900" s="1200"/>
      <c r="AD900" s="1200"/>
      <c r="AE900" s="1200"/>
      <c r="AF900" s="1156"/>
      <c r="AG900" s="1156"/>
      <c r="AH900" s="1156"/>
      <c r="AI900" s="1156"/>
      <c r="AJ900" s="1156"/>
      <c r="AK900" s="1156"/>
      <c r="AL900" s="1156"/>
      <c r="AM900" s="1156"/>
      <c r="AN900" s="1156"/>
      <c r="AO900" s="1156"/>
      <c r="AP900" s="1156"/>
      <c r="AQ900" s="1156"/>
      <c r="AR900" s="1156"/>
      <c r="AS900" s="1156"/>
      <c r="AT900" s="1156"/>
      <c r="AU900" s="1156"/>
      <c r="AV900" s="1156"/>
      <c r="AW900" s="1156"/>
      <c r="AX900" s="1156"/>
      <c r="AY900" s="1156"/>
      <c r="AZ900" s="1156"/>
      <c r="BA900" s="1156"/>
      <c r="BB900" s="1156"/>
      <c r="BC900" s="1156"/>
      <c r="BD900" s="1156"/>
      <c r="BE900" s="1156"/>
      <c r="BF900" s="1156"/>
      <c r="BG900" s="1156"/>
      <c r="BH900" s="1156"/>
      <c r="BI900" s="1156"/>
      <c r="BJ900" s="1156"/>
      <c r="BK900" s="1156"/>
      <c r="BL900" s="1156"/>
      <c r="BM900" s="1156"/>
      <c r="BN900" s="1156"/>
      <c r="BO900" s="1156"/>
      <c r="BP900" s="1156"/>
      <c r="BQ900" s="1156"/>
      <c r="BR900" s="1156"/>
      <c r="BS900" s="1200"/>
      <c r="BT900" s="1156"/>
      <c r="BU900" s="1156"/>
      <c r="BV900" s="1156"/>
      <c r="BW900" s="1156"/>
      <c r="BX900" s="1156"/>
      <c r="BY900" s="1156"/>
      <c r="BZ900" s="1156"/>
      <c r="CA900" s="1156"/>
      <c r="CB900" s="1156"/>
      <c r="CC900" s="1156"/>
      <c r="CD900" s="1156"/>
      <c r="CE900" s="1156"/>
      <c r="CF900" s="1156"/>
      <c r="CG900" s="1156"/>
      <c r="CH900" s="1156"/>
      <c r="CI900" s="1156"/>
      <c r="CJ900" s="1156"/>
      <c r="CK900" s="1156"/>
      <c r="CL900" s="1156"/>
      <c r="CM900" s="1200"/>
      <c r="CN900" s="1200"/>
      <c r="CO900" s="1201"/>
      <c r="CQ900" s="2117"/>
    </row>
    <row r="901" spans="1:95" s="700" customFormat="1">
      <c r="A901" s="1137"/>
      <c r="B901" s="1155"/>
      <c r="C901" s="1131"/>
      <c r="D901" s="1131"/>
      <c r="E901" s="1132"/>
      <c r="F901" s="1150"/>
      <c r="G901" s="1149"/>
      <c r="H901" s="1135"/>
      <c r="I901" s="1156"/>
      <c r="J901" s="1156"/>
      <c r="K901" s="1156"/>
      <c r="L901" s="1156"/>
      <c r="M901" s="1156"/>
      <c r="N901" s="1156"/>
      <c r="O901" s="1156"/>
      <c r="P901" s="1156"/>
      <c r="Q901" s="1156"/>
      <c r="R901" s="1156"/>
      <c r="S901" s="1156"/>
      <c r="T901" s="1156"/>
      <c r="U901" s="1156"/>
      <c r="V901" s="1156"/>
      <c r="W901" s="1156"/>
      <c r="X901" s="1156"/>
      <c r="Y901" s="1156"/>
      <c r="Z901" s="1156"/>
      <c r="AA901" s="1156"/>
      <c r="AB901" s="1200"/>
      <c r="AC901" s="1200"/>
      <c r="AD901" s="1200"/>
      <c r="AE901" s="1200"/>
      <c r="AF901" s="1156"/>
      <c r="AG901" s="1156"/>
      <c r="AH901" s="1156"/>
      <c r="AI901" s="1156"/>
      <c r="AJ901" s="1156"/>
      <c r="AK901" s="1156"/>
      <c r="AL901" s="1156"/>
      <c r="AM901" s="1156"/>
      <c r="AN901" s="1156"/>
      <c r="AO901" s="1156"/>
      <c r="AP901" s="1156"/>
      <c r="AQ901" s="1156"/>
      <c r="AR901" s="1156"/>
      <c r="AS901" s="1156"/>
      <c r="AT901" s="1156"/>
      <c r="AU901" s="1156"/>
      <c r="AV901" s="1156"/>
      <c r="AW901" s="1156"/>
      <c r="AX901" s="1156"/>
      <c r="AY901" s="1156"/>
      <c r="AZ901" s="1156"/>
      <c r="BA901" s="1156"/>
      <c r="BB901" s="1156"/>
      <c r="BC901" s="1156"/>
      <c r="BD901" s="1156"/>
      <c r="BE901" s="1156"/>
      <c r="BF901" s="1156"/>
      <c r="BG901" s="1156"/>
      <c r="BH901" s="1156"/>
      <c r="BI901" s="1156"/>
      <c r="BJ901" s="1156"/>
      <c r="BK901" s="1156"/>
      <c r="BL901" s="1156"/>
      <c r="BM901" s="1156"/>
      <c r="BN901" s="1156"/>
      <c r="BO901" s="1156"/>
      <c r="BP901" s="1156"/>
      <c r="BQ901" s="1156"/>
      <c r="BR901" s="1156"/>
      <c r="BS901" s="1200"/>
      <c r="BT901" s="1156"/>
      <c r="BU901" s="1156"/>
      <c r="BV901" s="1156"/>
      <c r="BW901" s="1156"/>
      <c r="BX901" s="1156"/>
      <c r="BY901" s="1156"/>
      <c r="BZ901" s="1156"/>
      <c r="CA901" s="1156"/>
      <c r="CB901" s="1156"/>
      <c r="CC901" s="1156"/>
      <c r="CD901" s="1156"/>
      <c r="CE901" s="1156"/>
      <c r="CF901" s="1156"/>
      <c r="CG901" s="1156"/>
      <c r="CH901" s="1156"/>
      <c r="CI901" s="1156"/>
      <c r="CJ901" s="1156"/>
      <c r="CK901" s="1156"/>
      <c r="CL901" s="1156"/>
      <c r="CM901" s="1200"/>
      <c r="CN901" s="1200"/>
      <c r="CO901" s="1201"/>
      <c r="CQ901" s="2117"/>
    </row>
    <row r="902" spans="1:95" s="700" customFormat="1">
      <c r="A902" s="1137"/>
      <c r="B902" s="1155"/>
      <c r="C902" s="1131"/>
      <c r="D902" s="1131"/>
      <c r="E902" s="1132"/>
      <c r="F902" s="1150"/>
      <c r="G902" s="1149"/>
      <c r="H902" s="1135"/>
      <c r="I902" s="1156"/>
      <c r="J902" s="1156"/>
      <c r="K902" s="1156"/>
      <c r="L902" s="1156"/>
      <c r="M902" s="1156"/>
      <c r="N902" s="1156"/>
      <c r="O902" s="1156"/>
      <c r="P902" s="1156"/>
      <c r="Q902" s="1156"/>
      <c r="R902" s="1156"/>
      <c r="S902" s="1156"/>
      <c r="T902" s="1156"/>
      <c r="U902" s="1156"/>
      <c r="V902" s="1156"/>
      <c r="W902" s="1156"/>
      <c r="X902" s="1156"/>
      <c r="Y902" s="1156"/>
      <c r="Z902" s="1156"/>
      <c r="AA902" s="1156"/>
      <c r="AB902" s="1200"/>
      <c r="AC902" s="1200"/>
      <c r="AD902" s="1200"/>
      <c r="AE902" s="1200"/>
      <c r="AF902" s="1156"/>
      <c r="AG902" s="1156"/>
      <c r="AH902" s="1156"/>
      <c r="AI902" s="1156"/>
      <c r="AJ902" s="1156"/>
      <c r="AK902" s="1156"/>
      <c r="AL902" s="1156"/>
      <c r="AM902" s="1156"/>
      <c r="AN902" s="1156"/>
      <c r="AO902" s="1156"/>
      <c r="AP902" s="1156"/>
      <c r="AQ902" s="1156"/>
      <c r="AR902" s="1156"/>
      <c r="AS902" s="1156"/>
      <c r="AT902" s="1156"/>
      <c r="AU902" s="1156"/>
      <c r="AV902" s="1156"/>
      <c r="AW902" s="1156"/>
      <c r="AX902" s="1156"/>
      <c r="AY902" s="1156"/>
      <c r="AZ902" s="1156"/>
      <c r="BA902" s="1156"/>
      <c r="BB902" s="1156"/>
      <c r="BC902" s="1156"/>
      <c r="BD902" s="1156"/>
      <c r="BE902" s="1156"/>
      <c r="BF902" s="1156"/>
      <c r="BG902" s="1156"/>
      <c r="BH902" s="1156"/>
      <c r="BI902" s="1156"/>
      <c r="BJ902" s="1156"/>
      <c r="BK902" s="1156"/>
      <c r="BL902" s="1156"/>
      <c r="BM902" s="1156"/>
      <c r="BN902" s="1156"/>
      <c r="BO902" s="1156"/>
      <c r="BP902" s="1156"/>
      <c r="BQ902" s="1156"/>
      <c r="BR902" s="1156"/>
      <c r="BS902" s="1200"/>
      <c r="BT902" s="1156"/>
      <c r="BU902" s="1156"/>
      <c r="BV902" s="1156"/>
      <c r="BW902" s="1156"/>
      <c r="BX902" s="1156"/>
      <c r="BY902" s="1156"/>
      <c r="BZ902" s="1156"/>
      <c r="CA902" s="1156"/>
      <c r="CB902" s="1156"/>
      <c r="CC902" s="1156"/>
      <c r="CD902" s="1156"/>
      <c r="CE902" s="1156"/>
      <c r="CF902" s="1156"/>
      <c r="CG902" s="1156"/>
      <c r="CH902" s="1156"/>
      <c r="CI902" s="1156"/>
      <c r="CJ902" s="1156"/>
      <c r="CK902" s="1156"/>
      <c r="CL902" s="1156"/>
      <c r="CM902" s="1200"/>
      <c r="CN902" s="1200"/>
      <c r="CO902" s="1201"/>
      <c r="CQ902" s="2117"/>
    </row>
    <row r="903" spans="1:95" s="700" customFormat="1">
      <c r="A903" s="1137"/>
      <c r="B903" s="1155"/>
      <c r="C903" s="1131"/>
      <c r="D903" s="1131"/>
      <c r="E903" s="1132"/>
      <c r="F903" s="1150"/>
      <c r="G903" s="1149"/>
      <c r="H903" s="1135"/>
      <c r="I903" s="1156"/>
      <c r="J903" s="1156"/>
      <c r="K903" s="1156"/>
      <c r="L903" s="1156"/>
      <c r="M903" s="1156"/>
      <c r="N903" s="1156"/>
      <c r="O903" s="1156"/>
      <c r="P903" s="1156"/>
      <c r="Q903" s="1156"/>
      <c r="R903" s="1156"/>
      <c r="S903" s="1156"/>
      <c r="T903" s="1156"/>
      <c r="U903" s="1156"/>
      <c r="V903" s="1156"/>
      <c r="W903" s="1156"/>
      <c r="X903" s="1156"/>
      <c r="Y903" s="1156"/>
      <c r="Z903" s="1156"/>
      <c r="AA903" s="1156"/>
      <c r="AB903" s="1200"/>
      <c r="AC903" s="1200"/>
      <c r="AD903" s="1200"/>
      <c r="AE903" s="1200"/>
      <c r="AF903" s="1156"/>
      <c r="AG903" s="1156"/>
      <c r="AH903" s="1156"/>
      <c r="AI903" s="1156"/>
      <c r="AJ903" s="1156"/>
      <c r="AK903" s="1156"/>
      <c r="AL903" s="1156"/>
      <c r="AM903" s="1156"/>
      <c r="AN903" s="1156"/>
      <c r="AO903" s="1156"/>
      <c r="AP903" s="1156"/>
      <c r="AQ903" s="1156"/>
      <c r="AR903" s="1156"/>
      <c r="AS903" s="1156"/>
      <c r="AT903" s="1156"/>
      <c r="AU903" s="1156"/>
      <c r="AV903" s="1156"/>
      <c r="AW903" s="1156"/>
      <c r="AX903" s="1156"/>
      <c r="AY903" s="1156"/>
      <c r="AZ903" s="1156"/>
      <c r="BA903" s="1156"/>
      <c r="BB903" s="1156"/>
      <c r="BC903" s="1156"/>
      <c r="BD903" s="1156"/>
      <c r="BE903" s="1156"/>
      <c r="BF903" s="1156"/>
      <c r="BG903" s="1156"/>
      <c r="BH903" s="1156"/>
      <c r="BI903" s="1156"/>
      <c r="BJ903" s="1156"/>
      <c r="BK903" s="1156"/>
      <c r="BL903" s="1156"/>
      <c r="BM903" s="1156"/>
      <c r="BN903" s="1156"/>
      <c r="BO903" s="1156"/>
      <c r="BP903" s="1156"/>
      <c r="BQ903" s="1156"/>
      <c r="BR903" s="1156"/>
      <c r="BS903" s="1200"/>
      <c r="BT903" s="1156"/>
      <c r="BU903" s="1156"/>
      <c r="BV903" s="1156"/>
      <c r="BW903" s="1156"/>
      <c r="BX903" s="1156"/>
      <c r="BY903" s="1156"/>
      <c r="BZ903" s="1156"/>
      <c r="CA903" s="1156"/>
      <c r="CB903" s="1156"/>
      <c r="CC903" s="1156"/>
      <c r="CD903" s="1156"/>
      <c r="CE903" s="1156"/>
      <c r="CF903" s="1156"/>
      <c r="CG903" s="1156"/>
      <c r="CH903" s="1156"/>
      <c r="CI903" s="1156"/>
      <c r="CJ903" s="1156"/>
      <c r="CK903" s="1156"/>
      <c r="CL903" s="1156"/>
      <c r="CM903" s="1200"/>
      <c r="CN903" s="1200"/>
      <c r="CO903" s="1201"/>
      <c r="CQ903" s="2117"/>
    </row>
    <row r="904" spans="1:95" s="700" customFormat="1">
      <c r="A904" s="1137"/>
      <c r="B904" s="1155"/>
      <c r="C904" s="1131"/>
      <c r="D904" s="1131"/>
      <c r="E904" s="1132"/>
      <c r="F904" s="1150"/>
      <c r="G904" s="1149"/>
      <c r="H904" s="1135"/>
      <c r="I904" s="1156"/>
      <c r="J904" s="1156"/>
      <c r="K904" s="1156"/>
      <c r="L904" s="1156"/>
      <c r="M904" s="1156"/>
      <c r="N904" s="1156"/>
      <c r="O904" s="1156"/>
      <c r="P904" s="1156"/>
      <c r="Q904" s="1156"/>
      <c r="R904" s="1156"/>
      <c r="S904" s="1156"/>
      <c r="T904" s="1156"/>
      <c r="U904" s="1156"/>
      <c r="V904" s="1156"/>
      <c r="W904" s="1156"/>
      <c r="X904" s="1156"/>
      <c r="Y904" s="1156"/>
      <c r="Z904" s="1156"/>
      <c r="AA904" s="1156"/>
      <c r="AB904" s="1200"/>
      <c r="AC904" s="1200"/>
      <c r="AD904" s="1200"/>
      <c r="AE904" s="1200"/>
      <c r="AF904" s="1156"/>
      <c r="AG904" s="1156"/>
      <c r="AH904" s="1156"/>
      <c r="AI904" s="1156"/>
      <c r="AJ904" s="1156"/>
      <c r="AK904" s="1156"/>
      <c r="AL904" s="1156"/>
      <c r="AM904" s="1156"/>
      <c r="AN904" s="1156"/>
      <c r="AO904" s="1156"/>
      <c r="AP904" s="1156"/>
      <c r="AQ904" s="1156"/>
      <c r="AR904" s="1156"/>
      <c r="AS904" s="1156"/>
      <c r="AT904" s="1156"/>
      <c r="AU904" s="1156"/>
      <c r="AV904" s="1156"/>
      <c r="AW904" s="1156"/>
      <c r="AX904" s="1156"/>
      <c r="AY904" s="1156"/>
      <c r="AZ904" s="1156"/>
      <c r="BA904" s="1156"/>
      <c r="BB904" s="1156"/>
      <c r="BC904" s="1156"/>
      <c r="BD904" s="1156"/>
      <c r="BE904" s="1156"/>
      <c r="BF904" s="1156"/>
      <c r="BG904" s="1156"/>
      <c r="BH904" s="1156"/>
      <c r="BI904" s="1156"/>
      <c r="BJ904" s="1156"/>
      <c r="BK904" s="1156"/>
      <c r="BL904" s="1156"/>
      <c r="BM904" s="1156"/>
      <c r="BN904" s="1156"/>
      <c r="BO904" s="1156"/>
      <c r="BP904" s="1156"/>
      <c r="BQ904" s="1156"/>
      <c r="BR904" s="1156"/>
      <c r="BS904" s="1200"/>
      <c r="BT904" s="1156"/>
      <c r="BU904" s="1156"/>
      <c r="BV904" s="1156"/>
      <c r="BW904" s="1156"/>
      <c r="BX904" s="1156"/>
      <c r="BY904" s="1156"/>
      <c r="BZ904" s="1156"/>
      <c r="CA904" s="1156"/>
      <c r="CB904" s="1156"/>
      <c r="CC904" s="1156"/>
      <c r="CD904" s="1156"/>
      <c r="CE904" s="1156"/>
      <c r="CF904" s="1156"/>
      <c r="CG904" s="1156"/>
      <c r="CH904" s="1156"/>
      <c r="CI904" s="1156"/>
      <c r="CJ904" s="1156"/>
      <c r="CK904" s="1156"/>
      <c r="CL904" s="1156"/>
      <c r="CM904" s="1200"/>
      <c r="CN904" s="1200"/>
      <c r="CO904" s="1201"/>
      <c r="CQ904" s="2117"/>
    </row>
    <row r="905" spans="1:95" s="700" customFormat="1">
      <c r="A905" s="1137"/>
      <c r="B905" s="1155"/>
      <c r="C905" s="1131"/>
      <c r="D905" s="1131"/>
      <c r="E905" s="1132"/>
      <c r="F905" s="1150"/>
      <c r="G905" s="1149"/>
      <c r="H905" s="1135"/>
      <c r="I905" s="1156"/>
      <c r="J905" s="1156"/>
      <c r="K905" s="1156"/>
      <c r="L905" s="1156"/>
      <c r="M905" s="1156"/>
      <c r="N905" s="1156"/>
      <c r="O905" s="1156"/>
      <c r="P905" s="1156"/>
      <c r="Q905" s="1156"/>
      <c r="R905" s="1156"/>
      <c r="S905" s="1156"/>
      <c r="T905" s="1156"/>
      <c r="U905" s="1156"/>
      <c r="V905" s="1156"/>
      <c r="W905" s="1156"/>
      <c r="X905" s="1156"/>
      <c r="Y905" s="1156"/>
      <c r="Z905" s="1156"/>
      <c r="AA905" s="1156"/>
      <c r="AB905" s="1200"/>
      <c r="AC905" s="1200"/>
      <c r="AD905" s="1200"/>
      <c r="AE905" s="1200"/>
      <c r="AF905" s="1156"/>
      <c r="AG905" s="1156"/>
      <c r="AH905" s="1156"/>
      <c r="AI905" s="1156"/>
      <c r="AJ905" s="1156"/>
      <c r="AK905" s="1156"/>
      <c r="AL905" s="1156"/>
      <c r="AM905" s="1156"/>
      <c r="AN905" s="1156"/>
      <c r="AO905" s="1156"/>
      <c r="AP905" s="1156"/>
      <c r="AQ905" s="1156"/>
      <c r="AR905" s="1156"/>
      <c r="AS905" s="1156"/>
      <c r="AT905" s="1156"/>
      <c r="AU905" s="1156"/>
      <c r="AV905" s="1156"/>
      <c r="AW905" s="1156"/>
      <c r="AX905" s="1156"/>
      <c r="AY905" s="1156"/>
      <c r="AZ905" s="1156"/>
      <c r="BA905" s="1156"/>
      <c r="BB905" s="1156"/>
      <c r="BC905" s="1156"/>
      <c r="BD905" s="1156"/>
      <c r="BE905" s="1156"/>
      <c r="BF905" s="1156"/>
      <c r="BG905" s="1156"/>
      <c r="BH905" s="1156"/>
      <c r="BI905" s="1156"/>
      <c r="BJ905" s="1156"/>
      <c r="BK905" s="1156"/>
      <c r="BL905" s="1156"/>
      <c r="BM905" s="1156"/>
      <c r="BN905" s="1156"/>
      <c r="BO905" s="1156"/>
      <c r="BP905" s="1156"/>
      <c r="BQ905" s="1156"/>
      <c r="BR905" s="1156"/>
      <c r="BS905" s="1200"/>
      <c r="BT905" s="1156"/>
      <c r="BU905" s="1156"/>
      <c r="BV905" s="1156"/>
      <c r="BW905" s="1156"/>
      <c r="BX905" s="1156"/>
      <c r="BY905" s="1156"/>
      <c r="BZ905" s="1156"/>
      <c r="CA905" s="1156"/>
      <c r="CB905" s="1156"/>
      <c r="CC905" s="1156"/>
      <c r="CD905" s="1156"/>
      <c r="CE905" s="1156"/>
      <c r="CF905" s="1156"/>
      <c r="CG905" s="1156"/>
      <c r="CH905" s="1156"/>
      <c r="CI905" s="1156"/>
      <c r="CJ905" s="1156"/>
      <c r="CK905" s="1156"/>
      <c r="CL905" s="1156"/>
      <c r="CM905" s="1200"/>
      <c r="CN905" s="1200"/>
      <c r="CO905" s="1201"/>
      <c r="CQ905" s="2117"/>
    </row>
    <row r="906" spans="1:95" s="700" customFormat="1">
      <c r="A906" s="1137"/>
      <c r="B906" s="1155"/>
      <c r="C906" s="1131"/>
      <c r="D906" s="1131"/>
      <c r="E906" s="1132"/>
      <c r="F906" s="1150"/>
      <c r="G906" s="1149"/>
      <c r="H906" s="1135"/>
      <c r="I906" s="1156"/>
      <c r="J906" s="1156"/>
      <c r="K906" s="1156"/>
      <c r="L906" s="1156"/>
      <c r="M906" s="1156"/>
      <c r="N906" s="1156"/>
      <c r="O906" s="1156"/>
      <c r="P906" s="1156"/>
      <c r="Q906" s="1156"/>
      <c r="R906" s="1156"/>
      <c r="S906" s="1156"/>
      <c r="T906" s="1156"/>
      <c r="U906" s="1156"/>
      <c r="V906" s="1156"/>
      <c r="W906" s="1156"/>
      <c r="X906" s="1156"/>
      <c r="Y906" s="1156"/>
      <c r="Z906" s="1156"/>
      <c r="AA906" s="1156"/>
      <c r="AB906" s="1200"/>
      <c r="AC906" s="1200"/>
      <c r="AD906" s="1200"/>
      <c r="AE906" s="1200"/>
      <c r="AF906" s="1156"/>
      <c r="AG906" s="1156"/>
      <c r="AH906" s="1156"/>
      <c r="AI906" s="1156"/>
      <c r="AJ906" s="1156"/>
      <c r="AK906" s="1156"/>
      <c r="AL906" s="1156"/>
      <c r="AM906" s="1156"/>
      <c r="AN906" s="1156"/>
      <c r="AO906" s="1156"/>
      <c r="AP906" s="1156"/>
      <c r="AQ906" s="1156"/>
      <c r="AR906" s="1156"/>
      <c r="AS906" s="1156"/>
      <c r="AT906" s="1156"/>
      <c r="AU906" s="1156"/>
      <c r="AV906" s="1156"/>
      <c r="AW906" s="1156"/>
      <c r="AX906" s="1156"/>
      <c r="AY906" s="1156"/>
      <c r="AZ906" s="1156"/>
      <c r="BA906" s="1156"/>
      <c r="BB906" s="1156"/>
      <c r="BC906" s="1156"/>
      <c r="BD906" s="1156"/>
      <c r="BE906" s="1156"/>
      <c r="BF906" s="1156"/>
      <c r="BG906" s="1156"/>
      <c r="BH906" s="1156"/>
      <c r="BI906" s="1156"/>
      <c r="BJ906" s="1156"/>
      <c r="BK906" s="1156"/>
      <c r="BL906" s="1156"/>
      <c r="BM906" s="1156"/>
      <c r="BN906" s="1156"/>
      <c r="BO906" s="1156"/>
      <c r="BP906" s="1156"/>
      <c r="BQ906" s="1156"/>
      <c r="BR906" s="1156"/>
      <c r="BS906" s="1200"/>
      <c r="BT906" s="1156"/>
      <c r="BU906" s="1156"/>
      <c r="BV906" s="1156"/>
      <c r="BW906" s="1156"/>
      <c r="BX906" s="1156"/>
      <c r="BY906" s="1156"/>
      <c r="BZ906" s="1156"/>
      <c r="CA906" s="1156"/>
      <c r="CB906" s="1156"/>
      <c r="CC906" s="1156"/>
      <c r="CD906" s="1156"/>
      <c r="CE906" s="1156"/>
      <c r="CF906" s="1156"/>
      <c r="CG906" s="1156"/>
      <c r="CH906" s="1156"/>
      <c r="CI906" s="1156"/>
      <c r="CJ906" s="1156"/>
      <c r="CK906" s="1156"/>
      <c r="CL906" s="1156"/>
      <c r="CM906" s="1200"/>
      <c r="CN906" s="1200"/>
      <c r="CO906" s="1201"/>
      <c r="CQ906" s="2117"/>
    </row>
    <row r="907" spans="1:95" s="700" customFormat="1">
      <c r="A907" s="1137"/>
      <c r="B907" s="1155"/>
      <c r="C907" s="1131"/>
      <c r="D907" s="1131"/>
      <c r="E907" s="1132"/>
      <c r="F907" s="1150"/>
      <c r="G907" s="1149"/>
      <c r="H907" s="1135"/>
      <c r="I907" s="1156"/>
      <c r="J907" s="1156"/>
      <c r="K907" s="1156"/>
      <c r="L907" s="1156"/>
      <c r="M907" s="1156"/>
      <c r="N907" s="1156"/>
      <c r="O907" s="1156"/>
      <c r="P907" s="1156"/>
      <c r="Q907" s="1156"/>
      <c r="R907" s="1156"/>
      <c r="S907" s="1156"/>
      <c r="T907" s="1156"/>
      <c r="U907" s="1156"/>
      <c r="V907" s="1156"/>
      <c r="W907" s="1156"/>
      <c r="X907" s="1156"/>
      <c r="Y907" s="1156"/>
      <c r="Z907" s="1156"/>
      <c r="AA907" s="1156"/>
      <c r="AB907" s="1200"/>
      <c r="AC907" s="1200"/>
      <c r="AD907" s="1200"/>
      <c r="AE907" s="1200"/>
      <c r="AF907" s="1156"/>
      <c r="AG907" s="1156"/>
      <c r="AH907" s="1156"/>
      <c r="AI907" s="1156"/>
      <c r="AJ907" s="1156"/>
      <c r="AK907" s="1156"/>
      <c r="AL907" s="1156"/>
      <c r="AM907" s="1156"/>
      <c r="AN907" s="1156"/>
      <c r="AO907" s="1156"/>
      <c r="AP907" s="1156"/>
      <c r="AQ907" s="1156"/>
      <c r="AR907" s="1156"/>
      <c r="AS907" s="1156"/>
      <c r="AT907" s="1156"/>
      <c r="AU907" s="1156"/>
      <c r="AV907" s="1156"/>
      <c r="AW907" s="1156"/>
      <c r="AX907" s="1156"/>
      <c r="AY907" s="1156"/>
      <c r="AZ907" s="1156"/>
      <c r="BA907" s="1156"/>
      <c r="BB907" s="1156"/>
      <c r="BC907" s="1156"/>
      <c r="BD907" s="1156"/>
      <c r="BE907" s="1156"/>
      <c r="BF907" s="1156"/>
      <c r="BG907" s="1156"/>
      <c r="BH907" s="1156"/>
      <c r="BI907" s="1156"/>
      <c r="BJ907" s="1156"/>
      <c r="BK907" s="1156"/>
      <c r="BL907" s="1156"/>
      <c r="BM907" s="1156"/>
      <c r="BN907" s="1156"/>
      <c r="BO907" s="1156"/>
      <c r="BP907" s="1156"/>
      <c r="BQ907" s="1156"/>
      <c r="BR907" s="1156"/>
      <c r="BS907" s="1200"/>
      <c r="BT907" s="1156"/>
      <c r="BU907" s="1156"/>
      <c r="BV907" s="1156"/>
      <c r="BW907" s="1156"/>
      <c r="BX907" s="1156"/>
      <c r="BY907" s="1156"/>
      <c r="BZ907" s="1156"/>
      <c r="CA907" s="1156"/>
      <c r="CB907" s="1156"/>
      <c r="CC907" s="1156"/>
      <c r="CD907" s="1156"/>
      <c r="CE907" s="1156"/>
      <c r="CF907" s="1156"/>
      <c r="CG907" s="1156"/>
      <c r="CH907" s="1156"/>
      <c r="CI907" s="1156"/>
      <c r="CJ907" s="1156"/>
      <c r="CK907" s="1156"/>
      <c r="CL907" s="1156"/>
      <c r="CM907" s="1200"/>
      <c r="CN907" s="1200"/>
      <c r="CO907" s="1201"/>
      <c r="CQ907" s="2117"/>
    </row>
    <row r="908" spans="1:95" s="700" customFormat="1">
      <c r="A908" s="1137"/>
      <c r="B908" s="1155"/>
      <c r="C908" s="1131"/>
      <c r="D908" s="1131"/>
      <c r="E908" s="1132"/>
      <c r="F908" s="1150"/>
      <c r="G908" s="1149"/>
      <c r="H908" s="1135"/>
      <c r="I908" s="1156"/>
      <c r="J908" s="1156"/>
      <c r="K908" s="1156"/>
      <c r="L908" s="1156"/>
      <c r="M908" s="1156"/>
      <c r="N908" s="1156"/>
      <c r="O908" s="1156"/>
      <c r="P908" s="1156"/>
      <c r="Q908" s="1156"/>
      <c r="R908" s="1156"/>
      <c r="S908" s="1156"/>
      <c r="T908" s="1156"/>
      <c r="U908" s="1156"/>
      <c r="V908" s="1156"/>
      <c r="W908" s="1156"/>
      <c r="X908" s="1156"/>
      <c r="Y908" s="1156"/>
      <c r="Z908" s="1156"/>
      <c r="AA908" s="1156"/>
      <c r="AB908" s="1200"/>
      <c r="AC908" s="1200"/>
      <c r="AD908" s="1200"/>
      <c r="AE908" s="1200"/>
      <c r="AF908" s="1156"/>
      <c r="AG908" s="1156"/>
      <c r="AH908" s="1156"/>
      <c r="AI908" s="1156"/>
      <c r="AJ908" s="1156"/>
      <c r="AK908" s="1156"/>
      <c r="AL908" s="1156"/>
      <c r="AM908" s="1156"/>
      <c r="AN908" s="1156"/>
      <c r="AO908" s="1156"/>
      <c r="AP908" s="1156"/>
      <c r="AQ908" s="1156"/>
      <c r="AR908" s="1156"/>
      <c r="AS908" s="1156"/>
      <c r="AT908" s="1156"/>
      <c r="AU908" s="1156"/>
      <c r="AV908" s="1156"/>
      <c r="AW908" s="1156"/>
      <c r="AX908" s="1156"/>
      <c r="AY908" s="1156"/>
      <c r="AZ908" s="1156"/>
      <c r="BA908" s="1156"/>
      <c r="BB908" s="1156"/>
      <c r="BC908" s="1156"/>
      <c r="BD908" s="1156"/>
      <c r="BE908" s="1156"/>
      <c r="BF908" s="1156"/>
      <c r="BG908" s="1156"/>
      <c r="BH908" s="1156"/>
      <c r="BI908" s="1156"/>
      <c r="BJ908" s="1156"/>
      <c r="BK908" s="1156"/>
      <c r="BL908" s="1156"/>
      <c r="BM908" s="1156"/>
      <c r="BN908" s="1156"/>
      <c r="BO908" s="1156"/>
      <c r="BP908" s="1156"/>
      <c r="BQ908" s="1156"/>
      <c r="BR908" s="1156"/>
      <c r="BS908" s="1200"/>
      <c r="BT908" s="1156"/>
      <c r="BU908" s="1156"/>
      <c r="BV908" s="1156"/>
      <c r="BW908" s="1156"/>
      <c r="BX908" s="1156"/>
      <c r="BY908" s="1156"/>
      <c r="BZ908" s="1156"/>
      <c r="CA908" s="1156"/>
      <c r="CB908" s="1156"/>
      <c r="CC908" s="1156"/>
      <c r="CD908" s="1156"/>
      <c r="CE908" s="1156"/>
      <c r="CF908" s="1156"/>
      <c r="CG908" s="1156"/>
      <c r="CH908" s="1156"/>
      <c r="CI908" s="1156"/>
      <c r="CJ908" s="1156"/>
      <c r="CK908" s="1156"/>
      <c r="CL908" s="1156"/>
      <c r="CM908" s="1200"/>
      <c r="CN908" s="1200"/>
      <c r="CO908" s="1201"/>
      <c r="CQ908" s="2117"/>
    </row>
    <row r="909" spans="1:95" s="700" customFormat="1">
      <c r="A909" s="1137"/>
      <c r="B909" s="1155"/>
      <c r="C909" s="1131"/>
      <c r="D909" s="1131"/>
      <c r="E909" s="1132"/>
      <c r="F909" s="1150"/>
      <c r="G909" s="1149"/>
      <c r="H909" s="1135"/>
      <c r="I909" s="1156"/>
      <c r="J909" s="1156"/>
      <c r="K909" s="1156"/>
      <c r="L909" s="1156"/>
      <c r="M909" s="1156"/>
      <c r="N909" s="1156"/>
      <c r="O909" s="1156"/>
      <c r="P909" s="1156"/>
      <c r="Q909" s="1156"/>
      <c r="R909" s="1156"/>
      <c r="S909" s="1156"/>
      <c r="T909" s="1156"/>
      <c r="U909" s="1156"/>
      <c r="V909" s="1156"/>
      <c r="W909" s="1156"/>
      <c r="X909" s="1156"/>
      <c r="Y909" s="1156"/>
      <c r="Z909" s="1156"/>
      <c r="AA909" s="1156"/>
      <c r="AB909" s="1200"/>
      <c r="AC909" s="1200"/>
      <c r="AD909" s="1200"/>
      <c r="AE909" s="1200"/>
      <c r="AF909" s="1156"/>
      <c r="AG909" s="1156"/>
      <c r="AH909" s="1156"/>
      <c r="AI909" s="1156"/>
      <c r="AJ909" s="1156"/>
      <c r="AK909" s="1156"/>
      <c r="AL909" s="1156"/>
      <c r="AM909" s="1156"/>
      <c r="AN909" s="1156"/>
      <c r="AO909" s="1156"/>
      <c r="AP909" s="1156"/>
      <c r="AQ909" s="1156"/>
      <c r="AR909" s="1156"/>
      <c r="AS909" s="1156"/>
      <c r="AT909" s="1156"/>
      <c r="AU909" s="1156"/>
      <c r="AV909" s="1156"/>
      <c r="AW909" s="1156"/>
      <c r="AX909" s="1156"/>
      <c r="AY909" s="1156"/>
      <c r="AZ909" s="1156"/>
      <c r="BA909" s="1156"/>
      <c r="BB909" s="1156"/>
      <c r="BC909" s="1156"/>
      <c r="BD909" s="1156"/>
      <c r="BE909" s="1156"/>
      <c r="BF909" s="1156"/>
      <c r="BG909" s="1156"/>
      <c r="BH909" s="1156"/>
      <c r="BI909" s="1156"/>
      <c r="BJ909" s="1156"/>
      <c r="BK909" s="1156"/>
      <c r="BL909" s="1156"/>
      <c r="BM909" s="1156"/>
      <c r="BN909" s="1156"/>
      <c r="BO909" s="1156"/>
      <c r="BP909" s="1156"/>
      <c r="BQ909" s="1156"/>
      <c r="BR909" s="1156"/>
      <c r="BS909" s="1200"/>
      <c r="BT909" s="1156"/>
      <c r="BU909" s="1156"/>
      <c r="BV909" s="1156"/>
      <c r="BW909" s="1156"/>
      <c r="BX909" s="1156"/>
      <c r="BY909" s="1156"/>
      <c r="BZ909" s="1156"/>
      <c r="CA909" s="1156"/>
      <c r="CB909" s="1156"/>
      <c r="CC909" s="1156"/>
      <c r="CD909" s="1156"/>
      <c r="CE909" s="1156"/>
      <c r="CF909" s="1156"/>
      <c r="CG909" s="1156"/>
      <c r="CH909" s="1156"/>
      <c r="CI909" s="1156"/>
      <c r="CJ909" s="1156"/>
      <c r="CK909" s="1156"/>
      <c r="CL909" s="1156"/>
      <c r="CM909" s="1200"/>
      <c r="CN909" s="1200"/>
      <c r="CO909" s="1201"/>
      <c r="CQ909" s="2117"/>
    </row>
    <row r="910" spans="1:95" s="700" customFormat="1">
      <c r="A910" s="1137"/>
      <c r="B910" s="1155"/>
      <c r="C910" s="1131"/>
      <c r="D910" s="1131"/>
      <c r="E910" s="1132"/>
      <c r="F910" s="1150"/>
      <c r="G910" s="1149"/>
      <c r="H910" s="1135"/>
      <c r="I910" s="1156"/>
      <c r="J910" s="1156"/>
      <c r="K910" s="1156"/>
      <c r="L910" s="1156"/>
      <c r="M910" s="1156"/>
      <c r="N910" s="1156"/>
      <c r="O910" s="1156"/>
      <c r="P910" s="1156"/>
      <c r="Q910" s="1156"/>
      <c r="R910" s="1156"/>
      <c r="S910" s="1156"/>
      <c r="T910" s="1156"/>
      <c r="U910" s="1156"/>
      <c r="V910" s="1156"/>
      <c r="W910" s="1156"/>
      <c r="X910" s="1156"/>
      <c r="Y910" s="1156"/>
      <c r="Z910" s="1156"/>
      <c r="AA910" s="1156"/>
      <c r="AB910" s="1200"/>
      <c r="AC910" s="1200"/>
      <c r="AD910" s="1200"/>
      <c r="AE910" s="1200"/>
      <c r="AF910" s="1156"/>
      <c r="AG910" s="1156"/>
      <c r="AH910" s="1156"/>
      <c r="AI910" s="1156"/>
      <c r="AJ910" s="1156"/>
      <c r="AK910" s="1156"/>
      <c r="AL910" s="1156"/>
      <c r="AM910" s="1156"/>
      <c r="AN910" s="1156"/>
      <c r="AO910" s="1156"/>
      <c r="AP910" s="1156"/>
      <c r="AQ910" s="1156"/>
      <c r="AR910" s="1156"/>
      <c r="AS910" s="1156"/>
      <c r="AT910" s="1156"/>
      <c r="AU910" s="1156"/>
      <c r="AV910" s="1156"/>
      <c r="AW910" s="1156"/>
      <c r="AX910" s="1156"/>
      <c r="AY910" s="1156"/>
      <c r="AZ910" s="1156"/>
      <c r="BA910" s="1156"/>
      <c r="BB910" s="1156"/>
      <c r="BC910" s="1156"/>
      <c r="BD910" s="1156"/>
      <c r="BE910" s="1156"/>
      <c r="BF910" s="1156"/>
      <c r="BG910" s="1156"/>
      <c r="BH910" s="1156"/>
      <c r="BI910" s="1156"/>
      <c r="BJ910" s="1156"/>
      <c r="BK910" s="1156"/>
      <c r="BL910" s="1156"/>
      <c r="BM910" s="1156"/>
      <c r="BN910" s="1156"/>
      <c r="BO910" s="1156"/>
      <c r="BP910" s="1156"/>
      <c r="BQ910" s="1156"/>
      <c r="BR910" s="1156"/>
      <c r="BS910" s="1200"/>
      <c r="BT910" s="1156"/>
      <c r="BU910" s="1156"/>
      <c r="BV910" s="1156"/>
      <c r="BW910" s="1156"/>
      <c r="BX910" s="1156"/>
      <c r="BY910" s="1156"/>
      <c r="BZ910" s="1156"/>
      <c r="CA910" s="1156"/>
      <c r="CB910" s="1156"/>
      <c r="CC910" s="1156"/>
      <c r="CD910" s="1156"/>
      <c r="CE910" s="1156"/>
      <c r="CF910" s="1156"/>
      <c r="CG910" s="1156"/>
      <c r="CH910" s="1156"/>
      <c r="CI910" s="1156"/>
      <c r="CJ910" s="1156"/>
      <c r="CK910" s="1156"/>
      <c r="CL910" s="1156"/>
      <c r="CM910" s="1200"/>
      <c r="CN910" s="1200"/>
      <c r="CO910" s="1201"/>
      <c r="CQ910" s="2117"/>
    </row>
    <row r="911" spans="1:95" s="700" customFormat="1">
      <c r="A911" s="1137"/>
      <c r="B911" s="1155"/>
      <c r="C911" s="1131"/>
      <c r="D911" s="1131"/>
      <c r="E911" s="1132"/>
      <c r="F911" s="1150"/>
      <c r="G911" s="1149"/>
      <c r="H911" s="1135"/>
      <c r="I911" s="1156"/>
      <c r="J911" s="1156"/>
      <c r="K911" s="1156"/>
      <c r="L911" s="1156"/>
      <c r="M911" s="1156"/>
      <c r="N911" s="1156"/>
      <c r="O911" s="1156"/>
      <c r="P911" s="1156"/>
      <c r="Q911" s="1156"/>
      <c r="R911" s="1156"/>
      <c r="S911" s="1156"/>
      <c r="T911" s="1156"/>
      <c r="U911" s="1156"/>
      <c r="V911" s="1156"/>
      <c r="W911" s="1156"/>
      <c r="X911" s="1156"/>
      <c r="Y911" s="1156"/>
      <c r="Z911" s="1156"/>
      <c r="AA911" s="1156"/>
      <c r="AB911" s="1200"/>
      <c r="AC911" s="1200"/>
      <c r="AD911" s="1200"/>
      <c r="AE911" s="1200"/>
      <c r="AF911" s="1156"/>
      <c r="AG911" s="1156"/>
      <c r="AH911" s="1156"/>
      <c r="AI911" s="1156"/>
      <c r="AJ911" s="1156"/>
      <c r="AK911" s="1156"/>
      <c r="AL911" s="1156"/>
      <c r="AM911" s="1156"/>
      <c r="AN911" s="1156"/>
      <c r="AO911" s="1156"/>
      <c r="AP911" s="1156"/>
      <c r="AQ911" s="1156"/>
      <c r="AR911" s="1156"/>
      <c r="AS911" s="1156"/>
      <c r="AT911" s="1156"/>
      <c r="AU911" s="1156"/>
      <c r="AV911" s="1156"/>
      <c r="AW911" s="1156"/>
      <c r="AX911" s="1156"/>
      <c r="AY911" s="1156"/>
      <c r="AZ911" s="1156"/>
      <c r="BA911" s="1156"/>
      <c r="BB911" s="1156"/>
      <c r="BC911" s="1156"/>
      <c r="BD911" s="1156"/>
      <c r="BE911" s="1156"/>
      <c r="BF911" s="1156"/>
      <c r="BG911" s="1156"/>
      <c r="BH911" s="1156"/>
      <c r="BI911" s="1156"/>
      <c r="BJ911" s="1156"/>
      <c r="BK911" s="1156"/>
      <c r="BL911" s="1156"/>
      <c r="BM911" s="1156"/>
      <c r="BN911" s="1156"/>
      <c r="BO911" s="1156"/>
      <c r="BP911" s="1156"/>
      <c r="BQ911" s="1156"/>
      <c r="BR911" s="1156"/>
      <c r="BS911" s="1200"/>
      <c r="BT911" s="1156"/>
      <c r="BU911" s="1156"/>
      <c r="BV911" s="1156"/>
      <c r="BW911" s="1156"/>
      <c r="BX911" s="1156"/>
      <c r="BY911" s="1156"/>
      <c r="BZ911" s="1156"/>
      <c r="CA911" s="1156"/>
      <c r="CB911" s="1156"/>
      <c r="CC911" s="1156"/>
      <c r="CD911" s="1156"/>
      <c r="CE911" s="1156"/>
      <c r="CF911" s="1156"/>
      <c r="CG911" s="1156"/>
      <c r="CH911" s="1156"/>
      <c r="CI911" s="1156"/>
      <c r="CJ911" s="1156"/>
      <c r="CK911" s="1156"/>
      <c r="CL911" s="1156"/>
      <c r="CM911" s="1200"/>
      <c r="CN911" s="1200"/>
      <c r="CO911" s="1201"/>
      <c r="CQ911" s="2117"/>
    </row>
    <row r="912" spans="1:95" s="700" customFormat="1">
      <c r="A912" s="1137"/>
      <c r="B912" s="1155"/>
      <c r="C912" s="1131"/>
      <c r="D912" s="1131"/>
      <c r="E912" s="1132"/>
      <c r="F912" s="1150"/>
      <c r="G912" s="1149"/>
      <c r="H912" s="1135"/>
      <c r="I912" s="1156"/>
      <c r="J912" s="1156"/>
      <c r="K912" s="1156"/>
      <c r="L912" s="1156"/>
      <c r="M912" s="1156"/>
      <c r="N912" s="1156"/>
      <c r="O912" s="1156"/>
      <c r="P912" s="1156"/>
      <c r="Q912" s="1156"/>
      <c r="R912" s="1156"/>
      <c r="S912" s="1156"/>
      <c r="T912" s="1156"/>
      <c r="U912" s="1156"/>
      <c r="V912" s="1156"/>
      <c r="W912" s="1156"/>
      <c r="X912" s="1156"/>
      <c r="Y912" s="1156"/>
      <c r="Z912" s="1156"/>
      <c r="AA912" s="1156"/>
      <c r="AB912" s="1200"/>
      <c r="AC912" s="1200"/>
      <c r="AD912" s="1200"/>
      <c r="AE912" s="1200"/>
      <c r="AF912" s="1156"/>
      <c r="AG912" s="1156"/>
      <c r="AH912" s="1156"/>
      <c r="AI912" s="1156"/>
      <c r="AJ912" s="1156"/>
      <c r="AK912" s="1156"/>
      <c r="AL912" s="1156"/>
      <c r="AM912" s="1156"/>
      <c r="AN912" s="1156"/>
      <c r="AO912" s="1156"/>
      <c r="AP912" s="1156"/>
      <c r="AQ912" s="1156"/>
      <c r="AR912" s="1156"/>
      <c r="AS912" s="1156"/>
      <c r="AT912" s="1156"/>
      <c r="AU912" s="1156"/>
      <c r="AV912" s="1156"/>
      <c r="AW912" s="1156"/>
      <c r="AX912" s="1156"/>
      <c r="AY912" s="1156"/>
      <c r="AZ912" s="1156"/>
      <c r="BA912" s="1156"/>
      <c r="BB912" s="1156"/>
      <c r="BC912" s="1156"/>
      <c r="BD912" s="1156"/>
      <c r="BE912" s="1156"/>
      <c r="BF912" s="1156"/>
      <c r="BG912" s="1156"/>
      <c r="BH912" s="1156"/>
      <c r="BI912" s="1156"/>
      <c r="BJ912" s="1156"/>
      <c r="BK912" s="1156"/>
      <c r="BL912" s="1156"/>
      <c r="BM912" s="1156"/>
      <c r="BN912" s="1156"/>
      <c r="BO912" s="1156"/>
      <c r="BP912" s="1156"/>
      <c r="BQ912" s="1156"/>
      <c r="BR912" s="1156"/>
      <c r="BS912" s="1200"/>
      <c r="BT912" s="1156"/>
      <c r="BU912" s="1156"/>
      <c r="BV912" s="1156"/>
      <c r="BW912" s="1156"/>
      <c r="BX912" s="1156"/>
      <c r="BY912" s="1156"/>
      <c r="BZ912" s="1156"/>
      <c r="CA912" s="1156"/>
      <c r="CB912" s="1156"/>
      <c r="CC912" s="1156"/>
      <c r="CD912" s="1156"/>
      <c r="CE912" s="1156"/>
      <c r="CF912" s="1156"/>
      <c r="CG912" s="1156"/>
      <c r="CH912" s="1156"/>
      <c r="CI912" s="1156"/>
      <c r="CJ912" s="1156"/>
      <c r="CK912" s="1156"/>
      <c r="CL912" s="1156"/>
      <c r="CM912" s="1200"/>
      <c r="CN912" s="1200"/>
      <c r="CO912" s="1201"/>
      <c r="CQ912" s="2117"/>
    </row>
    <row r="913" spans="1:95" s="700" customFormat="1">
      <c r="A913" s="1137"/>
      <c r="B913" s="1155"/>
      <c r="C913" s="1131"/>
      <c r="D913" s="1131"/>
      <c r="E913" s="1132"/>
      <c r="F913" s="1150"/>
      <c r="G913" s="1149"/>
      <c r="H913" s="1135"/>
      <c r="I913" s="1156"/>
      <c r="J913" s="1156"/>
      <c r="K913" s="1156"/>
      <c r="L913" s="1156"/>
      <c r="M913" s="1156"/>
      <c r="N913" s="1156"/>
      <c r="O913" s="1156"/>
      <c r="P913" s="1156"/>
      <c r="Q913" s="1156"/>
      <c r="R913" s="1156"/>
      <c r="S913" s="1156"/>
      <c r="T913" s="1156"/>
      <c r="U913" s="1156"/>
      <c r="V913" s="1156"/>
      <c r="W913" s="1156"/>
      <c r="X913" s="1156"/>
      <c r="Y913" s="1156"/>
      <c r="Z913" s="1156"/>
      <c r="AA913" s="1156"/>
      <c r="AB913" s="1200"/>
      <c r="AC913" s="1200"/>
      <c r="AD913" s="1200"/>
      <c r="AE913" s="1200"/>
      <c r="AF913" s="1156"/>
      <c r="AG913" s="1156"/>
      <c r="AH913" s="1156"/>
      <c r="AI913" s="1156"/>
      <c r="AJ913" s="1156"/>
      <c r="AK913" s="1156"/>
      <c r="AL913" s="1156"/>
      <c r="AM913" s="1156"/>
      <c r="AN913" s="1156"/>
      <c r="AO913" s="1156"/>
      <c r="AP913" s="1156"/>
      <c r="AQ913" s="1156"/>
      <c r="AR913" s="1156"/>
      <c r="AS913" s="1156"/>
      <c r="AT913" s="1156"/>
      <c r="AU913" s="1156"/>
      <c r="AV913" s="1156"/>
      <c r="AW913" s="1156"/>
      <c r="AX913" s="1156"/>
      <c r="AY913" s="1156"/>
      <c r="AZ913" s="1156"/>
      <c r="BA913" s="1156"/>
      <c r="BB913" s="1156"/>
      <c r="BC913" s="1156"/>
      <c r="BD913" s="1156"/>
      <c r="BE913" s="1156"/>
      <c r="BF913" s="1156"/>
      <c r="BG913" s="1156"/>
      <c r="BH913" s="1156"/>
      <c r="BI913" s="1156"/>
      <c r="BJ913" s="1156"/>
      <c r="BK913" s="1156"/>
      <c r="BL913" s="1156"/>
      <c r="BM913" s="1156"/>
      <c r="BN913" s="1156"/>
      <c r="BO913" s="1156"/>
      <c r="BP913" s="1156"/>
      <c r="BQ913" s="1156"/>
      <c r="BR913" s="1156"/>
      <c r="BS913" s="1200"/>
      <c r="BT913" s="1156"/>
      <c r="BU913" s="1156"/>
      <c r="BV913" s="1156"/>
      <c r="BW913" s="1156"/>
      <c r="BX913" s="1156"/>
      <c r="BY913" s="1156"/>
      <c r="BZ913" s="1156"/>
      <c r="CA913" s="1156"/>
      <c r="CB913" s="1156"/>
      <c r="CC913" s="1156"/>
      <c r="CD913" s="1156"/>
      <c r="CE913" s="1156"/>
      <c r="CF913" s="1156"/>
      <c r="CG913" s="1156"/>
      <c r="CH913" s="1156"/>
      <c r="CI913" s="1156"/>
      <c r="CJ913" s="1156"/>
      <c r="CK913" s="1156"/>
      <c r="CL913" s="1156"/>
      <c r="CM913" s="1200"/>
      <c r="CN913" s="1200"/>
      <c r="CO913" s="1201"/>
      <c r="CQ913" s="2117"/>
    </row>
    <row r="914" spans="1:95" s="700" customFormat="1">
      <c r="A914" s="1137"/>
      <c r="B914" s="1155"/>
      <c r="C914" s="1131"/>
      <c r="D914" s="1131"/>
      <c r="E914" s="1132"/>
      <c r="F914" s="1150"/>
      <c r="G914" s="1149"/>
      <c r="H914" s="1135"/>
      <c r="I914" s="1156"/>
      <c r="J914" s="1156"/>
      <c r="K914" s="1156"/>
      <c r="L914" s="1156"/>
      <c r="M914" s="1156"/>
      <c r="N914" s="1156"/>
      <c r="O914" s="1156"/>
      <c r="P914" s="1156"/>
      <c r="Q914" s="1156"/>
      <c r="R914" s="1156"/>
      <c r="S914" s="1156"/>
      <c r="T914" s="1156"/>
      <c r="U914" s="1156"/>
      <c r="V914" s="1156"/>
      <c r="W914" s="1156"/>
      <c r="X914" s="1156"/>
      <c r="Y914" s="1156"/>
      <c r="Z914" s="1156"/>
      <c r="AA914" s="1156"/>
      <c r="AB914" s="1200"/>
      <c r="AC914" s="1200"/>
      <c r="AD914" s="1200"/>
      <c r="AE914" s="1200"/>
      <c r="AF914" s="1156"/>
      <c r="AG914" s="1156"/>
      <c r="AH914" s="1156"/>
      <c r="AI914" s="1156"/>
      <c r="AJ914" s="1156"/>
      <c r="AK914" s="1156"/>
      <c r="AL914" s="1156"/>
      <c r="AM914" s="1156"/>
      <c r="AN914" s="1156"/>
      <c r="AO914" s="1156"/>
      <c r="AP914" s="1156"/>
      <c r="AQ914" s="1156"/>
      <c r="AR914" s="1156"/>
      <c r="AS914" s="1156"/>
      <c r="AT914" s="1156"/>
      <c r="AU914" s="1156"/>
      <c r="AV914" s="1156"/>
      <c r="AW914" s="1156"/>
      <c r="AX914" s="1156"/>
      <c r="AY914" s="1156"/>
      <c r="AZ914" s="1156"/>
      <c r="BA914" s="1156"/>
      <c r="BB914" s="1156"/>
      <c r="BC914" s="1156"/>
      <c r="BD914" s="1156"/>
      <c r="BE914" s="1156"/>
      <c r="BF914" s="1156"/>
      <c r="BG914" s="1156"/>
      <c r="BH914" s="1156"/>
      <c r="BI914" s="1156"/>
      <c r="BJ914" s="1156"/>
      <c r="BK914" s="1156"/>
      <c r="BL914" s="1156"/>
      <c r="BM914" s="1156"/>
      <c r="BN914" s="1156"/>
      <c r="BO914" s="1156"/>
      <c r="BP914" s="1156"/>
      <c r="BQ914" s="1156"/>
      <c r="BR914" s="1156"/>
      <c r="BS914" s="1200"/>
      <c r="BT914" s="1156"/>
      <c r="BU914" s="1156"/>
      <c r="BV914" s="1156"/>
      <c r="BW914" s="1156"/>
      <c r="BX914" s="1156"/>
      <c r="BY914" s="1156"/>
      <c r="BZ914" s="1156"/>
      <c r="CA914" s="1156"/>
      <c r="CB914" s="1156"/>
      <c r="CC914" s="1156"/>
      <c r="CD914" s="1156"/>
      <c r="CE914" s="1156"/>
      <c r="CF914" s="1156"/>
      <c r="CG914" s="1156"/>
      <c r="CH914" s="1156"/>
      <c r="CI914" s="1156"/>
      <c r="CJ914" s="1156"/>
      <c r="CK914" s="1156"/>
      <c r="CL914" s="1156"/>
      <c r="CM914" s="1200"/>
      <c r="CN914" s="1200"/>
      <c r="CO914" s="1201"/>
      <c r="CQ914" s="2117"/>
    </row>
    <row r="915" spans="1:95" s="700" customFormat="1">
      <c r="A915" s="1137"/>
      <c r="B915" s="1155"/>
      <c r="C915" s="1131"/>
      <c r="D915" s="1131"/>
      <c r="E915" s="1132"/>
      <c r="F915" s="1150"/>
      <c r="G915" s="1149"/>
      <c r="H915" s="1135"/>
      <c r="I915" s="1156"/>
      <c r="J915" s="1156"/>
      <c r="K915" s="1156"/>
      <c r="L915" s="1156"/>
      <c r="M915" s="1156"/>
      <c r="N915" s="1156"/>
      <c r="O915" s="1156"/>
      <c r="P915" s="1156"/>
      <c r="Q915" s="1156"/>
      <c r="R915" s="1156"/>
      <c r="S915" s="1156"/>
      <c r="T915" s="1156"/>
      <c r="U915" s="1156"/>
      <c r="V915" s="1156"/>
      <c r="W915" s="1156"/>
      <c r="X915" s="1156"/>
      <c r="Y915" s="1156"/>
      <c r="Z915" s="1156"/>
      <c r="AA915" s="1156"/>
      <c r="AB915" s="1200"/>
      <c r="AC915" s="1200"/>
      <c r="AD915" s="1200"/>
      <c r="AE915" s="1200"/>
      <c r="AF915" s="1156"/>
      <c r="AG915" s="1156"/>
      <c r="AH915" s="1156"/>
      <c r="AI915" s="1156"/>
      <c r="AJ915" s="1156"/>
      <c r="AK915" s="1156"/>
      <c r="AL915" s="1156"/>
      <c r="AM915" s="1156"/>
      <c r="AN915" s="1156"/>
      <c r="AO915" s="1156"/>
      <c r="AP915" s="1156"/>
      <c r="AQ915" s="1156"/>
      <c r="AR915" s="1156"/>
      <c r="AS915" s="1156"/>
      <c r="AT915" s="1156"/>
      <c r="AU915" s="1156"/>
      <c r="AV915" s="1156"/>
      <c r="AW915" s="1156"/>
      <c r="AX915" s="1156"/>
      <c r="AY915" s="1156"/>
      <c r="AZ915" s="1156"/>
      <c r="BA915" s="1156"/>
      <c r="BB915" s="1156"/>
      <c r="BC915" s="1156"/>
      <c r="BD915" s="1156"/>
      <c r="BE915" s="1156"/>
      <c r="BF915" s="1156"/>
      <c r="BG915" s="1156"/>
      <c r="BH915" s="1156"/>
      <c r="BI915" s="1156"/>
      <c r="BJ915" s="1156"/>
      <c r="BK915" s="1156"/>
      <c r="BL915" s="1156"/>
      <c r="BM915" s="1156"/>
      <c r="BN915" s="1156"/>
      <c r="BO915" s="1156"/>
      <c r="BP915" s="1156"/>
      <c r="BQ915" s="1156"/>
      <c r="BR915" s="1156"/>
      <c r="BS915" s="1200"/>
      <c r="BT915" s="1156"/>
      <c r="BU915" s="1156"/>
      <c r="BV915" s="1156"/>
      <c r="BW915" s="1156"/>
      <c r="BX915" s="1156"/>
      <c r="BY915" s="1156"/>
      <c r="BZ915" s="1156"/>
      <c r="CA915" s="1156"/>
      <c r="CB915" s="1156"/>
      <c r="CC915" s="1156"/>
      <c r="CD915" s="1156"/>
      <c r="CE915" s="1156"/>
      <c r="CF915" s="1156"/>
      <c r="CG915" s="1156"/>
      <c r="CH915" s="1156"/>
      <c r="CI915" s="1156"/>
      <c r="CJ915" s="1156"/>
      <c r="CK915" s="1156"/>
      <c r="CL915" s="1156"/>
      <c r="CM915" s="1200"/>
      <c r="CN915" s="1200"/>
      <c r="CO915" s="1201"/>
      <c r="CQ915" s="2117"/>
    </row>
    <row r="916" spans="1:95" s="700" customFormat="1">
      <c r="A916" s="1137"/>
      <c r="B916" s="1155"/>
      <c r="C916" s="1131"/>
      <c r="D916" s="1131"/>
      <c r="E916" s="1132"/>
      <c r="F916" s="1150"/>
      <c r="G916" s="1149"/>
      <c r="H916" s="1135"/>
      <c r="I916" s="1156"/>
      <c r="J916" s="1156"/>
      <c r="K916" s="1156"/>
      <c r="L916" s="1156"/>
      <c r="M916" s="1156"/>
      <c r="N916" s="1156"/>
      <c r="O916" s="1156"/>
      <c r="P916" s="1156"/>
      <c r="Q916" s="1156"/>
      <c r="R916" s="1156"/>
      <c r="S916" s="1156"/>
      <c r="T916" s="1156"/>
      <c r="U916" s="1156"/>
      <c r="V916" s="1156"/>
      <c r="W916" s="1156"/>
      <c r="X916" s="1156"/>
      <c r="Y916" s="1156"/>
      <c r="Z916" s="1156"/>
      <c r="AA916" s="1156"/>
      <c r="AB916" s="1200"/>
      <c r="AC916" s="1200"/>
      <c r="AD916" s="1200"/>
      <c r="AE916" s="1200"/>
      <c r="AF916" s="1156"/>
      <c r="AG916" s="1156"/>
      <c r="AH916" s="1156"/>
      <c r="AI916" s="1156"/>
      <c r="AJ916" s="1156"/>
      <c r="AK916" s="1156"/>
      <c r="AL916" s="1156"/>
      <c r="AM916" s="1156"/>
      <c r="AN916" s="1156"/>
      <c r="AO916" s="1156"/>
      <c r="AP916" s="1156"/>
      <c r="AQ916" s="1156"/>
      <c r="AR916" s="1156"/>
      <c r="AS916" s="1156"/>
      <c r="AT916" s="1156"/>
      <c r="AU916" s="1156"/>
      <c r="AV916" s="1156"/>
      <c r="AW916" s="1156"/>
      <c r="AX916" s="1156"/>
      <c r="AY916" s="1156"/>
      <c r="AZ916" s="1156"/>
      <c r="BA916" s="1156"/>
      <c r="BB916" s="1156"/>
      <c r="BC916" s="1156"/>
      <c r="BD916" s="1156"/>
      <c r="BE916" s="1156"/>
      <c r="BF916" s="1156"/>
      <c r="BG916" s="1156"/>
      <c r="BH916" s="1156"/>
      <c r="BI916" s="1156"/>
      <c r="BJ916" s="1156"/>
      <c r="BK916" s="1156"/>
      <c r="BL916" s="1156"/>
      <c r="BM916" s="1156"/>
      <c r="BN916" s="1156"/>
      <c r="BO916" s="1156"/>
      <c r="BP916" s="1156"/>
      <c r="BQ916" s="1156"/>
      <c r="BR916" s="1156"/>
      <c r="BS916" s="1200"/>
      <c r="BT916" s="1156"/>
      <c r="BU916" s="1156"/>
      <c r="BV916" s="1156"/>
      <c r="BW916" s="1156"/>
      <c r="BX916" s="1156"/>
      <c r="BY916" s="1156"/>
      <c r="BZ916" s="1156"/>
      <c r="CA916" s="1156"/>
      <c r="CB916" s="1156"/>
      <c r="CC916" s="1156"/>
      <c r="CD916" s="1156"/>
      <c r="CE916" s="1156"/>
      <c r="CF916" s="1156"/>
      <c r="CG916" s="1156"/>
      <c r="CH916" s="1156"/>
      <c r="CI916" s="1156"/>
      <c r="CJ916" s="1156"/>
      <c r="CK916" s="1156"/>
      <c r="CL916" s="1156"/>
      <c r="CM916" s="1200"/>
      <c r="CN916" s="1200"/>
      <c r="CO916" s="1201"/>
      <c r="CQ916" s="2117"/>
    </row>
    <row r="917" spans="1:95" s="700" customFormat="1">
      <c r="A917" s="1137"/>
      <c r="B917" s="1155"/>
      <c r="C917" s="1131"/>
      <c r="D917" s="1131"/>
      <c r="E917" s="1132"/>
      <c r="F917" s="1150"/>
      <c r="G917" s="1149"/>
      <c r="H917" s="1135"/>
      <c r="I917" s="1156"/>
      <c r="J917" s="1156"/>
      <c r="K917" s="1156"/>
      <c r="L917" s="1156"/>
      <c r="M917" s="1156"/>
      <c r="N917" s="1156"/>
      <c r="O917" s="1156"/>
      <c r="P917" s="1156"/>
      <c r="Q917" s="1156"/>
      <c r="R917" s="1156"/>
      <c r="S917" s="1156"/>
      <c r="T917" s="1156"/>
      <c r="U917" s="1156"/>
      <c r="V917" s="1156"/>
      <c r="W917" s="1156"/>
      <c r="X917" s="1156"/>
      <c r="Y917" s="1156"/>
      <c r="Z917" s="1156"/>
      <c r="AA917" s="1156"/>
      <c r="AB917" s="1200"/>
      <c r="AC917" s="1200"/>
      <c r="AD917" s="1200"/>
      <c r="AE917" s="1200"/>
      <c r="AF917" s="1156"/>
      <c r="AG917" s="1156"/>
      <c r="AH917" s="1156"/>
      <c r="AI917" s="1156"/>
      <c r="AJ917" s="1156"/>
      <c r="AK917" s="1156"/>
      <c r="AL917" s="1156"/>
      <c r="AM917" s="1156"/>
      <c r="AN917" s="1156"/>
      <c r="AO917" s="1156"/>
      <c r="AP917" s="1156"/>
      <c r="AQ917" s="1156"/>
      <c r="AR917" s="1156"/>
      <c r="AS917" s="1156"/>
      <c r="AT917" s="1156"/>
      <c r="AU917" s="1156"/>
      <c r="AV917" s="1156"/>
      <c r="AW917" s="1156"/>
      <c r="AX917" s="1156"/>
      <c r="AY917" s="1156"/>
      <c r="AZ917" s="1156"/>
      <c r="BA917" s="1156"/>
      <c r="BB917" s="1156"/>
      <c r="BC917" s="1156"/>
      <c r="BD917" s="1156"/>
      <c r="BE917" s="1156"/>
      <c r="BF917" s="1156"/>
      <c r="BG917" s="1156"/>
      <c r="BH917" s="1156"/>
      <c r="BI917" s="1156"/>
      <c r="BJ917" s="1156"/>
      <c r="BK917" s="1156"/>
      <c r="BL917" s="1156"/>
      <c r="BM917" s="1156"/>
      <c r="BN917" s="1156"/>
      <c r="BO917" s="1156"/>
      <c r="BP917" s="1156"/>
      <c r="BQ917" s="1156"/>
      <c r="BR917" s="1156"/>
      <c r="BS917" s="1200"/>
      <c r="BT917" s="1156"/>
      <c r="BU917" s="1156"/>
      <c r="BV917" s="1156"/>
      <c r="BW917" s="1156"/>
      <c r="BX917" s="1156"/>
      <c r="BY917" s="1156"/>
      <c r="BZ917" s="1156"/>
      <c r="CA917" s="1156"/>
      <c r="CB917" s="1156"/>
      <c r="CC917" s="1156"/>
      <c r="CD917" s="1156"/>
      <c r="CE917" s="1156"/>
      <c r="CF917" s="1156"/>
      <c r="CG917" s="1156"/>
      <c r="CH917" s="1156"/>
      <c r="CI917" s="1156"/>
      <c r="CJ917" s="1156"/>
      <c r="CK917" s="1156"/>
      <c r="CL917" s="1156"/>
      <c r="CM917" s="1200"/>
      <c r="CN917" s="1200"/>
      <c r="CO917" s="1201"/>
      <c r="CQ917" s="2117"/>
    </row>
    <row r="918" spans="1:95" s="700" customFormat="1">
      <c r="A918" s="1137"/>
      <c r="B918" s="1155"/>
      <c r="C918" s="1131"/>
      <c r="D918" s="1131"/>
      <c r="E918" s="1132"/>
      <c r="F918" s="1150"/>
      <c r="G918" s="1149"/>
      <c r="H918" s="1135"/>
      <c r="I918" s="1156"/>
      <c r="J918" s="1156"/>
      <c r="K918" s="1156"/>
      <c r="L918" s="1156"/>
      <c r="M918" s="1156"/>
      <c r="N918" s="1156"/>
      <c r="O918" s="1156"/>
      <c r="P918" s="1156"/>
      <c r="Q918" s="1156"/>
      <c r="R918" s="1156"/>
      <c r="S918" s="1156"/>
      <c r="T918" s="1156"/>
      <c r="U918" s="1156"/>
      <c r="V918" s="1156"/>
      <c r="W918" s="1156"/>
      <c r="X918" s="1156"/>
      <c r="Y918" s="1156"/>
      <c r="Z918" s="1156"/>
      <c r="AA918" s="1156"/>
      <c r="AB918" s="1200"/>
      <c r="AC918" s="1200"/>
      <c r="AD918" s="1200"/>
      <c r="AE918" s="1200"/>
      <c r="AF918" s="1156"/>
      <c r="AG918" s="1156"/>
      <c r="AH918" s="1156"/>
      <c r="AI918" s="1156"/>
      <c r="AJ918" s="1156"/>
      <c r="AK918" s="1156"/>
      <c r="AL918" s="1156"/>
      <c r="AM918" s="1156"/>
      <c r="AN918" s="1156"/>
      <c r="AO918" s="1156"/>
      <c r="AP918" s="1156"/>
      <c r="AQ918" s="1156"/>
      <c r="AR918" s="1156"/>
      <c r="AS918" s="1156"/>
      <c r="AT918" s="1156"/>
      <c r="AU918" s="1156"/>
      <c r="AV918" s="1156"/>
      <c r="AW918" s="1156"/>
      <c r="AX918" s="1156"/>
      <c r="AY918" s="1156"/>
      <c r="AZ918" s="1156"/>
      <c r="BA918" s="1156"/>
      <c r="BB918" s="1156"/>
      <c r="BC918" s="1156"/>
      <c r="BD918" s="1156"/>
      <c r="BE918" s="1156"/>
      <c r="BF918" s="1156"/>
      <c r="BG918" s="1156"/>
      <c r="BH918" s="1156"/>
      <c r="BI918" s="1156"/>
      <c r="BJ918" s="1156"/>
      <c r="BK918" s="1156"/>
      <c r="BL918" s="1156"/>
      <c r="BM918" s="1156"/>
      <c r="BN918" s="1156"/>
      <c r="BO918" s="1156"/>
      <c r="BP918" s="1156"/>
      <c r="BQ918" s="1156"/>
      <c r="BR918" s="1156"/>
      <c r="BS918" s="1200"/>
      <c r="BT918" s="1156"/>
      <c r="BU918" s="1156"/>
      <c r="BV918" s="1156"/>
      <c r="BW918" s="1156"/>
      <c r="BX918" s="1156"/>
      <c r="BY918" s="1156"/>
      <c r="BZ918" s="1156"/>
      <c r="CA918" s="1156"/>
      <c r="CB918" s="1156"/>
      <c r="CC918" s="1156"/>
      <c r="CD918" s="1156"/>
      <c r="CE918" s="1156"/>
      <c r="CF918" s="1156"/>
      <c r="CG918" s="1156"/>
      <c r="CH918" s="1156"/>
      <c r="CI918" s="1156"/>
      <c r="CJ918" s="1156"/>
      <c r="CK918" s="1156"/>
      <c r="CL918" s="1156"/>
      <c r="CM918" s="1200"/>
      <c r="CN918" s="1200"/>
      <c r="CO918" s="1201"/>
      <c r="CQ918" s="2117"/>
    </row>
    <row r="919" spans="1:95" s="700" customFormat="1">
      <c r="A919" s="1137"/>
      <c r="B919" s="1155"/>
      <c r="C919" s="1131"/>
      <c r="D919" s="1131"/>
      <c r="E919" s="1132"/>
      <c r="F919" s="1150"/>
      <c r="G919" s="1149"/>
      <c r="H919" s="1135"/>
      <c r="I919" s="1156"/>
      <c r="J919" s="1156"/>
      <c r="K919" s="1156"/>
      <c r="L919" s="1156"/>
      <c r="M919" s="1156"/>
      <c r="N919" s="1156"/>
      <c r="O919" s="1156"/>
      <c r="P919" s="1156"/>
      <c r="Q919" s="1156"/>
      <c r="R919" s="1156"/>
      <c r="S919" s="1156"/>
      <c r="T919" s="1156"/>
      <c r="U919" s="1156"/>
      <c r="V919" s="1156"/>
      <c r="W919" s="1156"/>
      <c r="X919" s="1156"/>
      <c r="Y919" s="1156"/>
      <c r="Z919" s="1156"/>
      <c r="AA919" s="1156"/>
      <c r="AB919" s="1200"/>
      <c r="AC919" s="1200"/>
      <c r="AD919" s="1200"/>
      <c r="AE919" s="1200"/>
      <c r="AF919" s="1156"/>
      <c r="AG919" s="1156"/>
      <c r="AH919" s="1156"/>
      <c r="AI919" s="1156"/>
      <c r="AJ919" s="1156"/>
      <c r="AK919" s="1156"/>
      <c r="AL919" s="1156"/>
      <c r="AM919" s="1156"/>
      <c r="AN919" s="1156"/>
      <c r="AO919" s="1156"/>
      <c r="AP919" s="1156"/>
      <c r="AQ919" s="1156"/>
      <c r="AR919" s="1156"/>
      <c r="AS919" s="1156"/>
      <c r="AT919" s="1156"/>
      <c r="AU919" s="1156"/>
      <c r="AV919" s="1156"/>
      <c r="AW919" s="1156"/>
      <c r="AX919" s="1156"/>
      <c r="AY919" s="1156"/>
      <c r="AZ919" s="1156"/>
      <c r="BA919" s="1156"/>
      <c r="BB919" s="1156"/>
      <c r="BC919" s="1156"/>
      <c r="BD919" s="1156"/>
      <c r="BE919" s="1156"/>
      <c r="BF919" s="1156"/>
      <c r="BG919" s="1156"/>
      <c r="BH919" s="1156"/>
      <c r="BI919" s="1156"/>
      <c r="BJ919" s="1156"/>
      <c r="BK919" s="1156"/>
      <c r="BL919" s="1156"/>
      <c r="BM919" s="1156"/>
      <c r="BN919" s="1156"/>
      <c r="BO919" s="1156"/>
      <c r="BP919" s="1156"/>
      <c r="BQ919" s="1156"/>
      <c r="BR919" s="1156"/>
      <c r="BS919" s="1200"/>
      <c r="BT919" s="1156"/>
      <c r="BU919" s="1156"/>
      <c r="BV919" s="1156"/>
      <c r="BW919" s="1156"/>
      <c r="BX919" s="1156"/>
      <c r="BY919" s="1156"/>
      <c r="BZ919" s="1156"/>
      <c r="CA919" s="1156"/>
      <c r="CB919" s="1156"/>
      <c r="CC919" s="1156"/>
      <c r="CD919" s="1156"/>
      <c r="CE919" s="1156"/>
      <c r="CF919" s="1156"/>
      <c r="CG919" s="1156"/>
      <c r="CH919" s="1156"/>
      <c r="CI919" s="1156"/>
      <c r="CJ919" s="1156"/>
      <c r="CK919" s="1156"/>
      <c r="CL919" s="1156"/>
      <c r="CM919" s="1200"/>
      <c r="CN919" s="1200"/>
      <c r="CO919" s="1201"/>
      <c r="CQ919" s="2117"/>
    </row>
    <row r="920" spans="1:95" s="700" customFormat="1">
      <c r="A920" s="1137"/>
      <c r="B920" s="1155"/>
      <c r="C920" s="1131"/>
      <c r="D920" s="1131"/>
      <c r="E920" s="1132"/>
      <c r="F920" s="1150"/>
      <c r="G920" s="1149"/>
      <c r="H920" s="1135"/>
      <c r="I920" s="1156"/>
      <c r="J920" s="1156"/>
      <c r="K920" s="1156"/>
      <c r="L920" s="1156"/>
      <c r="M920" s="1156"/>
      <c r="N920" s="1156"/>
      <c r="O920" s="1156"/>
      <c r="P920" s="1156"/>
      <c r="Q920" s="1156"/>
      <c r="R920" s="1156"/>
      <c r="S920" s="1156"/>
      <c r="T920" s="1156"/>
      <c r="U920" s="1156"/>
      <c r="V920" s="1156"/>
      <c r="W920" s="1156"/>
      <c r="X920" s="1156"/>
      <c r="Y920" s="1156"/>
      <c r="Z920" s="1156"/>
      <c r="AA920" s="1156"/>
      <c r="AB920" s="1200"/>
      <c r="AC920" s="1200"/>
      <c r="AD920" s="1200"/>
      <c r="AE920" s="1200"/>
      <c r="AF920" s="1156"/>
      <c r="AG920" s="1156"/>
      <c r="AH920" s="1156"/>
      <c r="AI920" s="1156"/>
      <c r="AJ920" s="1156"/>
      <c r="AK920" s="1156"/>
      <c r="AL920" s="1156"/>
      <c r="AM920" s="1156"/>
      <c r="AN920" s="1156"/>
      <c r="AO920" s="1156"/>
      <c r="AP920" s="1156"/>
      <c r="AQ920" s="1156"/>
      <c r="AR920" s="1156"/>
      <c r="AS920" s="1156"/>
      <c r="AT920" s="1156"/>
      <c r="AU920" s="1156"/>
      <c r="AV920" s="1156"/>
      <c r="AW920" s="1156"/>
      <c r="AX920" s="1156"/>
      <c r="AY920" s="1156"/>
      <c r="AZ920" s="1156"/>
      <c r="BA920" s="1156"/>
      <c r="BB920" s="1156"/>
      <c r="BC920" s="1156"/>
      <c r="BD920" s="1156"/>
      <c r="BE920" s="1156"/>
      <c r="BF920" s="1156"/>
      <c r="BG920" s="1156"/>
      <c r="BH920" s="1156"/>
      <c r="BI920" s="1156"/>
      <c r="BJ920" s="1156"/>
      <c r="BK920" s="1156"/>
      <c r="BL920" s="1156"/>
      <c r="BM920" s="1156"/>
      <c r="BN920" s="1156"/>
      <c r="BO920" s="1156"/>
      <c r="BP920" s="1156"/>
      <c r="BQ920" s="1156"/>
      <c r="BR920" s="1156"/>
      <c r="BS920" s="1200"/>
      <c r="BT920" s="1156"/>
      <c r="BU920" s="1156"/>
      <c r="BV920" s="1156"/>
      <c r="BW920" s="1156"/>
      <c r="BX920" s="1156"/>
      <c r="BY920" s="1156"/>
      <c r="BZ920" s="1156"/>
      <c r="CA920" s="1156"/>
      <c r="CB920" s="1156"/>
      <c r="CC920" s="1156"/>
      <c r="CD920" s="1156"/>
      <c r="CE920" s="1156"/>
      <c r="CF920" s="1156"/>
      <c r="CG920" s="1156"/>
      <c r="CH920" s="1156"/>
      <c r="CI920" s="1156"/>
      <c r="CJ920" s="1156"/>
      <c r="CK920" s="1156"/>
      <c r="CL920" s="1156"/>
      <c r="CM920" s="1200"/>
      <c r="CN920" s="1200"/>
      <c r="CO920" s="1201"/>
      <c r="CQ920" s="2117"/>
    </row>
    <row r="921" spans="1:95" s="700" customFormat="1">
      <c r="A921" s="1137"/>
      <c r="B921" s="1155"/>
      <c r="C921" s="1131"/>
      <c r="D921" s="1131"/>
      <c r="E921" s="1132"/>
      <c r="F921" s="1150"/>
      <c r="G921" s="1149"/>
      <c r="H921" s="1135"/>
      <c r="I921" s="1156"/>
      <c r="J921" s="1156"/>
      <c r="K921" s="1156"/>
      <c r="L921" s="1156"/>
      <c r="M921" s="1156"/>
      <c r="N921" s="1156"/>
      <c r="O921" s="1156"/>
      <c r="P921" s="1156"/>
      <c r="Q921" s="1156"/>
      <c r="R921" s="1156"/>
      <c r="S921" s="1156"/>
      <c r="T921" s="1156"/>
      <c r="U921" s="1156"/>
      <c r="V921" s="1156"/>
      <c r="W921" s="1156"/>
      <c r="X921" s="1156"/>
      <c r="Y921" s="1156"/>
      <c r="Z921" s="1156"/>
      <c r="AA921" s="1156"/>
      <c r="AB921" s="1200"/>
      <c r="AC921" s="1200"/>
      <c r="AD921" s="1200"/>
      <c r="AE921" s="1200"/>
      <c r="AF921" s="1156"/>
      <c r="AG921" s="1156"/>
      <c r="AH921" s="1156"/>
      <c r="AI921" s="1156"/>
      <c r="AJ921" s="1156"/>
      <c r="AK921" s="1156"/>
      <c r="AL921" s="1156"/>
      <c r="AM921" s="1156"/>
      <c r="AN921" s="1156"/>
      <c r="AO921" s="1156"/>
      <c r="AP921" s="1156"/>
      <c r="AQ921" s="1156"/>
      <c r="AR921" s="1156"/>
      <c r="AS921" s="1156"/>
      <c r="AT921" s="1156"/>
      <c r="AU921" s="1156"/>
      <c r="AV921" s="1156"/>
      <c r="AW921" s="1156"/>
      <c r="AX921" s="1156"/>
      <c r="AY921" s="1156"/>
      <c r="AZ921" s="1156"/>
      <c r="BA921" s="1156"/>
      <c r="BB921" s="1156"/>
      <c r="BC921" s="1156"/>
      <c r="BD921" s="1156"/>
      <c r="BE921" s="1156"/>
      <c r="BF921" s="1156"/>
      <c r="BG921" s="1156"/>
      <c r="BH921" s="1156"/>
      <c r="BI921" s="1156"/>
      <c r="BJ921" s="1156"/>
      <c r="BK921" s="1156"/>
      <c r="BL921" s="1156"/>
      <c r="BM921" s="1156"/>
      <c r="BN921" s="1156"/>
      <c r="BO921" s="1156"/>
      <c r="BP921" s="1156"/>
      <c r="BQ921" s="1156"/>
      <c r="BR921" s="1156"/>
      <c r="BS921" s="1200"/>
      <c r="BT921" s="1156"/>
      <c r="BU921" s="1156"/>
      <c r="BV921" s="1156"/>
      <c r="BW921" s="1156"/>
      <c r="BX921" s="1156"/>
      <c r="BY921" s="1156"/>
      <c r="BZ921" s="1156"/>
      <c r="CA921" s="1156"/>
      <c r="CB921" s="1156"/>
      <c r="CC921" s="1156"/>
      <c r="CD921" s="1156"/>
      <c r="CE921" s="1156"/>
      <c r="CF921" s="1156"/>
      <c r="CG921" s="1156"/>
      <c r="CH921" s="1156"/>
      <c r="CI921" s="1156"/>
      <c r="CJ921" s="1156"/>
      <c r="CK921" s="1156"/>
      <c r="CL921" s="1156"/>
      <c r="CM921" s="1200"/>
      <c r="CN921" s="1200"/>
      <c r="CO921" s="1201"/>
      <c r="CQ921" s="2117"/>
    </row>
    <row r="922" spans="1:95" s="700" customFormat="1">
      <c r="A922" s="1137"/>
      <c r="B922" s="1155"/>
      <c r="C922" s="1131"/>
      <c r="D922" s="1131"/>
      <c r="E922" s="1132"/>
      <c r="F922" s="1150"/>
      <c r="G922" s="1149"/>
      <c r="H922" s="1135"/>
      <c r="I922" s="1156"/>
      <c r="J922" s="1156"/>
      <c r="K922" s="1156"/>
      <c r="L922" s="1156"/>
      <c r="M922" s="1156"/>
      <c r="N922" s="1156"/>
      <c r="O922" s="1156"/>
      <c r="P922" s="1156"/>
      <c r="Q922" s="1156"/>
      <c r="R922" s="1156"/>
      <c r="S922" s="1156"/>
      <c r="T922" s="1156"/>
      <c r="U922" s="1156"/>
      <c r="V922" s="1156"/>
      <c r="W922" s="1156"/>
      <c r="X922" s="1156"/>
      <c r="Y922" s="1156"/>
      <c r="Z922" s="1156"/>
      <c r="AA922" s="1156"/>
      <c r="AB922" s="1200"/>
      <c r="AC922" s="1200"/>
      <c r="AD922" s="1200"/>
      <c r="AE922" s="1200"/>
      <c r="AF922" s="1156"/>
      <c r="AG922" s="1156"/>
      <c r="AH922" s="1156"/>
      <c r="AI922" s="1156"/>
      <c r="AJ922" s="1156"/>
      <c r="AK922" s="1156"/>
      <c r="AL922" s="1156"/>
      <c r="AM922" s="1156"/>
      <c r="AN922" s="1156"/>
      <c r="AO922" s="1156"/>
      <c r="AP922" s="1156"/>
      <c r="AQ922" s="1156"/>
      <c r="AR922" s="1156"/>
      <c r="AS922" s="1156"/>
      <c r="AT922" s="1156"/>
      <c r="AU922" s="1156"/>
      <c r="AV922" s="1156"/>
      <c r="AW922" s="1156"/>
      <c r="AX922" s="1156"/>
      <c r="AY922" s="1156"/>
      <c r="AZ922" s="1156"/>
      <c r="BA922" s="1156"/>
      <c r="BB922" s="1156"/>
      <c r="BC922" s="1156"/>
      <c r="BD922" s="1156"/>
      <c r="BE922" s="1156"/>
      <c r="BF922" s="1156"/>
      <c r="BG922" s="1156"/>
      <c r="BH922" s="1156"/>
      <c r="BI922" s="1156"/>
      <c r="BJ922" s="1156"/>
      <c r="BK922" s="1156"/>
      <c r="BL922" s="1156"/>
      <c r="BM922" s="1156"/>
      <c r="BN922" s="1156"/>
      <c r="BO922" s="1156"/>
      <c r="BP922" s="1156"/>
      <c r="BQ922" s="1156"/>
      <c r="BR922" s="1156"/>
      <c r="BS922" s="1200"/>
      <c r="BT922" s="1156"/>
      <c r="BU922" s="1156"/>
      <c r="BV922" s="1156"/>
      <c r="BW922" s="1156"/>
      <c r="BX922" s="1156"/>
      <c r="BY922" s="1156"/>
      <c r="BZ922" s="1156"/>
      <c r="CA922" s="1156"/>
      <c r="CB922" s="1156"/>
      <c r="CC922" s="1156"/>
      <c r="CD922" s="1156"/>
      <c r="CE922" s="1156"/>
      <c r="CF922" s="1156"/>
      <c r="CG922" s="1156"/>
      <c r="CH922" s="1156"/>
      <c r="CI922" s="1156"/>
      <c r="CJ922" s="1156"/>
      <c r="CK922" s="1156"/>
      <c r="CL922" s="1156"/>
      <c r="CM922" s="1200"/>
      <c r="CN922" s="1200"/>
      <c r="CO922" s="1201"/>
      <c r="CQ922" s="2117"/>
    </row>
    <row r="923" spans="1:95" s="700" customFormat="1">
      <c r="A923" s="1137"/>
      <c r="B923" s="1155"/>
      <c r="C923" s="1131"/>
      <c r="D923" s="1131"/>
      <c r="E923" s="1132"/>
      <c r="F923" s="1150"/>
      <c r="G923" s="1149"/>
      <c r="H923" s="1135"/>
      <c r="I923" s="1156"/>
      <c r="J923" s="1156"/>
      <c r="K923" s="1156"/>
      <c r="L923" s="1156"/>
      <c r="M923" s="1156"/>
      <c r="N923" s="1156"/>
      <c r="O923" s="1156"/>
      <c r="P923" s="1156"/>
      <c r="Q923" s="1156"/>
      <c r="R923" s="1156"/>
      <c r="S923" s="1156"/>
      <c r="T923" s="1156"/>
      <c r="U923" s="1156"/>
      <c r="V923" s="1156"/>
      <c r="W923" s="1156"/>
      <c r="X923" s="1156"/>
      <c r="Y923" s="1156"/>
      <c r="Z923" s="1156"/>
      <c r="AA923" s="1156"/>
      <c r="AB923" s="1200"/>
      <c r="AC923" s="1200"/>
      <c r="AD923" s="1200"/>
      <c r="AE923" s="1200"/>
      <c r="AF923" s="1156"/>
      <c r="AG923" s="1156"/>
      <c r="AH923" s="1156"/>
      <c r="AI923" s="1156"/>
      <c r="AJ923" s="1156"/>
      <c r="AK923" s="1156"/>
      <c r="AL923" s="1156"/>
      <c r="AM923" s="1156"/>
      <c r="AN923" s="1156"/>
      <c r="AO923" s="1156"/>
      <c r="AP923" s="1156"/>
      <c r="AQ923" s="1156"/>
      <c r="AR923" s="1156"/>
      <c r="AS923" s="1156"/>
      <c r="AT923" s="1156"/>
      <c r="AU923" s="1156"/>
      <c r="AV923" s="1156"/>
      <c r="AW923" s="1156"/>
      <c r="AX923" s="1156"/>
      <c r="AY923" s="1156"/>
      <c r="AZ923" s="1156"/>
      <c r="BA923" s="1156"/>
      <c r="BB923" s="1156"/>
      <c r="BC923" s="1156"/>
      <c r="BD923" s="1156"/>
      <c r="BE923" s="1156"/>
      <c r="BF923" s="1156"/>
      <c r="BG923" s="1156"/>
      <c r="BH923" s="1156"/>
      <c r="BI923" s="1156"/>
      <c r="BJ923" s="1156"/>
      <c r="BK923" s="1156"/>
      <c r="BL923" s="1156"/>
      <c r="BM923" s="1156"/>
      <c r="BN923" s="1156"/>
      <c r="BO923" s="1156"/>
      <c r="BP923" s="1156"/>
      <c r="BQ923" s="1156"/>
      <c r="BR923" s="1156"/>
      <c r="BS923" s="1200"/>
      <c r="BT923" s="1156"/>
      <c r="BU923" s="1156"/>
      <c r="BV923" s="1156"/>
      <c r="BW923" s="1156"/>
      <c r="BX923" s="1156"/>
      <c r="BY923" s="1156"/>
      <c r="BZ923" s="1156"/>
      <c r="CA923" s="1156"/>
      <c r="CB923" s="1156"/>
      <c r="CC923" s="1156"/>
      <c r="CD923" s="1156"/>
      <c r="CE923" s="1156"/>
      <c r="CF923" s="1156"/>
      <c r="CG923" s="1156"/>
      <c r="CH923" s="1156"/>
      <c r="CI923" s="1156"/>
      <c r="CJ923" s="1156"/>
      <c r="CK923" s="1156"/>
      <c r="CL923" s="1156"/>
      <c r="CM923" s="1200"/>
      <c r="CN923" s="1200"/>
      <c r="CO923" s="1201"/>
      <c r="CQ923" s="2117"/>
    </row>
    <row r="924" spans="1:95" s="700" customFormat="1">
      <c r="A924" s="1137"/>
      <c r="B924" s="1155"/>
      <c r="C924" s="1131"/>
      <c r="D924" s="1131"/>
      <c r="E924" s="1132"/>
      <c r="F924" s="1150"/>
      <c r="G924" s="1149"/>
      <c r="H924" s="1135"/>
      <c r="I924" s="1156"/>
      <c r="J924" s="1156"/>
      <c r="K924" s="1156"/>
      <c r="L924" s="1156"/>
      <c r="M924" s="1156"/>
      <c r="N924" s="1156"/>
      <c r="O924" s="1156"/>
      <c r="P924" s="1156"/>
      <c r="Q924" s="1156"/>
      <c r="R924" s="1156"/>
      <c r="S924" s="1156"/>
      <c r="T924" s="1156"/>
      <c r="U924" s="1156"/>
      <c r="V924" s="1156"/>
      <c r="W924" s="1156"/>
      <c r="X924" s="1156"/>
      <c r="Y924" s="1156"/>
      <c r="Z924" s="1156"/>
      <c r="AA924" s="1156"/>
      <c r="AB924" s="1200"/>
      <c r="AC924" s="1200"/>
      <c r="AD924" s="1200"/>
      <c r="AE924" s="1200"/>
      <c r="AF924" s="1156"/>
      <c r="AG924" s="1156"/>
      <c r="AH924" s="1156"/>
      <c r="AI924" s="1156"/>
      <c r="AJ924" s="1156"/>
      <c r="AK924" s="1156"/>
      <c r="AL924" s="1156"/>
      <c r="AM924" s="1156"/>
      <c r="AN924" s="1156"/>
      <c r="AO924" s="1156"/>
      <c r="AP924" s="1156"/>
      <c r="AQ924" s="1156"/>
      <c r="AR924" s="1156"/>
      <c r="AS924" s="1156"/>
      <c r="AT924" s="1156"/>
      <c r="AU924" s="1156"/>
      <c r="AV924" s="1156"/>
      <c r="AW924" s="1156"/>
      <c r="AX924" s="1156"/>
      <c r="AY924" s="1156"/>
      <c r="AZ924" s="1156"/>
      <c r="BA924" s="1156"/>
      <c r="BB924" s="1156"/>
      <c r="BC924" s="1156"/>
      <c r="BD924" s="1156"/>
      <c r="BE924" s="1156"/>
      <c r="BF924" s="1156"/>
      <c r="BG924" s="1156"/>
      <c r="BH924" s="1156"/>
      <c r="BI924" s="1156"/>
      <c r="BJ924" s="1156"/>
      <c r="BK924" s="1156"/>
      <c r="BL924" s="1156"/>
      <c r="BM924" s="1156"/>
      <c r="BN924" s="1156"/>
      <c r="BO924" s="1156"/>
      <c r="BP924" s="1156"/>
      <c r="BQ924" s="1156"/>
      <c r="BR924" s="1156"/>
      <c r="BS924" s="1200"/>
      <c r="BT924" s="1156"/>
      <c r="BU924" s="1156"/>
      <c r="BV924" s="1156"/>
      <c r="BW924" s="1156"/>
      <c r="BX924" s="1156"/>
      <c r="BY924" s="1156"/>
      <c r="BZ924" s="1156"/>
      <c r="CA924" s="1156"/>
      <c r="CB924" s="1156"/>
      <c r="CC924" s="1156"/>
      <c r="CD924" s="1156"/>
      <c r="CE924" s="1156"/>
      <c r="CF924" s="1156"/>
      <c r="CG924" s="1156"/>
      <c r="CH924" s="1156"/>
      <c r="CI924" s="1156"/>
      <c r="CJ924" s="1156"/>
      <c r="CK924" s="1156"/>
      <c r="CL924" s="1156"/>
      <c r="CM924" s="1200"/>
      <c r="CN924" s="1200"/>
      <c r="CO924" s="1201"/>
      <c r="CQ924" s="2117"/>
    </row>
    <row r="925" spans="1:95" s="700" customFormat="1">
      <c r="A925" s="1137"/>
      <c r="B925" s="1155"/>
      <c r="C925" s="1131"/>
      <c r="D925" s="1131"/>
      <c r="E925" s="1132"/>
      <c r="F925" s="1150"/>
      <c r="G925" s="1149"/>
      <c r="H925" s="1135"/>
      <c r="I925" s="1156"/>
      <c r="J925" s="1156"/>
      <c r="K925" s="1156"/>
      <c r="L925" s="1156"/>
      <c r="M925" s="1156"/>
      <c r="N925" s="1156"/>
      <c r="O925" s="1156"/>
      <c r="P925" s="1156"/>
      <c r="Q925" s="1156"/>
      <c r="R925" s="1156"/>
      <c r="S925" s="1156"/>
      <c r="T925" s="1156"/>
      <c r="U925" s="1156"/>
      <c r="V925" s="1156"/>
      <c r="W925" s="1156"/>
      <c r="X925" s="1156"/>
      <c r="Y925" s="1156"/>
      <c r="Z925" s="1156"/>
      <c r="AA925" s="1156"/>
      <c r="AB925" s="1200"/>
      <c r="AC925" s="1200"/>
      <c r="AD925" s="1200"/>
      <c r="AE925" s="1200"/>
      <c r="AF925" s="1156"/>
      <c r="AG925" s="1156"/>
      <c r="AH925" s="1156"/>
      <c r="AI925" s="1156"/>
      <c r="AJ925" s="1156"/>
      <c r="AK925" s="1156"/>
      <c r="AL925" s="1156"/>
      <c r="AM925" s="1156"/>
      <c r="AN925" s="1156"/>
      <c r="AO925" s="1156"/>
      <c r="AP925" s="1156"/>
      <c r="AQ925" s="1156"/>
      <c r="AR925" s="1156"/>
      <c r="AS925" s="1156"/>
      <c r="AT925" s="1156"/>
      <c r="AU925" s="1156"/>
      <c r="AV925" s="1156"/>
      <c r="AW925" s="1156"/>
      <c r="AX925" s="1156"/>
      <c r="AY925" s="1156"/>
      <c r="AZ925" s="1156"/>
      <c r="BA925" s="1156"/>
      <c r="BB925" s="1156"/>
      <c r="BC925" s="1156"/>
      <c r="BD925" s="1156"/>
      <c r="BE925" s="1156"/>
      <c r="BF925" s="1156"/>
      <c r="BG925" s="1156"/>
      <c r="BH925" s="1156"/>
      <c r="BI925" s="1156"/>
      <c r="BJ925" s="1156"/>
      <c r="BK925" s="1156"/>
      <c r="BL925" s="1156"/>
      <c r="BM925" s="1156"/>
      <c r="BN925" s="1156"/>
      <c r="BO925" s="1156"/>
      <c r="BP925" s="1156"/>
      <c r="BQ925" s="1156"/>
      <c r="BR925" s="1156"/>
      <c r="BS925" s="1200"/>
      <c r="BT925" s="1156"/>
      <c r="BU925" s="1156"/>
      <c r="BV925" s="1156"/>
      <c r="BW925" s="1156"/>
      <c r="BX925" s="1156"/>
      <c r="BY925" s="1156"/>
      <c r="BZ925" s="1156"/>
      <c r="CA925" s="1156"/>
      <c r="CB925" s="1156"/>
      <c r="CC925" s="1156"/>
      <c r="CD925" s="1156"/>
      <c r="CE925" s="1156"/>
      <c r="CF925" s="1156"/>
      <c r="CG925" s="1156"/>
      <c r="CH925" s="1156"/>
      <c r="CI925" s="1156"/>
      <c r="CJ925" s="1156"/>
      <c r="CK925" s="1156"/>
      <c r="CL925" s="1156"/>
      <c r="CM925" s="1200"/>
      <c r="CN925" s="1200"/>
      <c r="CO925" s="1201"/>
      <c r="CQ925" s="2117"/>
    </row>
    <row r="926" spans="1:95" s="700" customFormat="1">
      <c r="A926" s="1137"/>
      <c r="B926" s="1155"/>
      <c r="C926" s="1131"/>
      <c r="D926" s="1131"/>
      <c r="E926" s="1132"/>
      <c r="F926" s="1150"/>
      <c r="G926" s="1149"/>
      <c r="H926" s="1135"/>
      <c r="I926" s="1156"/>
      <c r="J926" s="1156"/>
      <c r="K926" s="1156"/>
      <c r="L926" s="1156"/>
      <c r="M926" s="1156"/>
      <c r="N926" s="1156"/>
      <c r="O926" s="1156"/>
      <c r="P926" s="1156"/>
      <c r="Q926" s="1156"/>
      <c r="R926" s="1156"/>
      <c r="S926" s="1156"/>
      <c r="T926" s="1156"/>
      <c r="U926" s="1156"/>
      <c r="V926" s="1156"/>
      <c r="W926" s="1156"/>
      <c r="X926" s="1156"/>
      <c r="Y926" s="1156"/>
      <c r="Z926" s="1156"/>
      <c r="AA926" s="1156"/>
      <c r="AB926" s="1200"/>
      <c r="AC926" s="1200"/>
      <c r="AD926" s="1200"/>
      <c r="AE926" s="1200"/>
      <c r="AF926" s="1156"/>
      <c r="AG926" s="1156"/>
      <c r="AH926" s="1156"/>
      <c r="AI926" s="1156"/>
      <c r="AJ926" s="1156"/>
      <c r="AK926" s="1156"/>
      <c r="AL926" s="1156"/>
      <c r="AM926" s="1156"/>
      <c r="AN926" s="1156"/>
      <c r="AO926" s="1156"/>
      <c r="AP926" s="1156"/>
      <c r="AQ926" s="1156"/>
      <c r="AR926" s="1156"/>
      <c r="AS926" s="1156"/>
      <c r="AT926" s="1156"/>
      <c r="AU926" s="1156"/>
      <c r="AV926" s="1156"/>
      <c r="AW926" s="1156"/>
      <c r="AX926" s="1156"/>
      <c r="AY926" s="1156"/>
      <c r="AZ926" s="1156"/>
      <c r="BA926" s="1156"/>
      <c r="BB926" s="1156"/>
      <c r="BC926" s="1156"/>
      <c r="BD926" s="1156"/>
      <c r="BE926" s="1156"/>
      <c r="BF926" s="1156"/>
      <c r="BG926" s="1156"/>
      <c r="BH926" s="1156"/>
      <c r="BI926" s="1156"/>
      <c r="BJ926" s="1156"/>
      <c r="BK926" s="1156"/>
      <c r="BL926" s="1156"/>
      <c r="BM926" s="1156"/>
      <c r="BN926" s="1156"/>
      <c r="BO926" s="1156"/>
      <c r="BP926" s="1156"/>
      <c r="BQ926" s="1156"/>
      <c r="BR926" s="1156"/>
      <c r="BS926" s="1200"/>
      <c r="BT926" s="1156"/>
      <c r="BU926" s="1156"/>
      <c r="BV926" s="1156"/>
      <c r="BW926" s="1156"/>
      <c r="BX926" s="1156"/>
      <c r="BY926" s="1156"/>
      <c r="BZ926" s="1156"/>
      <c r="CA926" s="1156"/>
      <c r="CB926" s="1156"/>
      <c r="CC926" s="1156"/>
      <c r="CD926" s="1156"/>
      <c r="CE926" s="1156"/>
      <c r="CF926" s="1156"/>
      <c r="CG926" s="1156"/>
      <c r="CH926" s="1156"/>
      <c r="CI926" s="1156"/>
      <c r="CJ926" s="1156"/>
      <c r="CK926" s="1156"/>
      <c r="CL926" s="1156"/>
      <c r="CM926" s="1200"/>
      <c r="CN926" s="1200"/>
      <c r="CO926" s="1201"/>
      <c r="CQ926" s="2117"/>
    </row>
    <row r="927" spans="1:95" s="700" customFormat="1">
      <c r="A927" s="1137"/>
      <c r="B927" s="1155"/>
      <c r="C927" s="1131"/>
      <c r="D927" s="1131"/>
      <c r="E927" s="1132"/>
      <c r="F927" s="1150"/>
      <c r="G927" s="1149"/>
      <c r="H927" s="1135"/>
      <c r="I927" s="1156"/>
      <c r="J927" s="1156"/>
      <c r="K927" s="1156"/>
      <c r="L927" s="1156"/>
      <c r="M927" s="1156"/>
      <c r="N927" s="1156"/>
      <c r="O927" s="1156"/>
      <c r="P927" s="1156"/>
      <c r="Q927" s="1156"/>
      <c r="R927" s="1156"/>
      <c r="S927" s="1156"/>
      <c r="T927" s="1156"/>
      <c r="U927" s="1156"/>
      <c r="V927" s="1156"/>
      <c r="W927" s="1156"/>
      <c r="X927" s="1156"/>
      <c r="Y927" s="1156"/>
      <c r="Z927" s="1156"/>
      <c r="AA927" s="1156"/>
      <c r="AB927" s="1200"/>
      <c r="AC927" s="1200"/>
      <c r="AD927" s="1200"/>
      <c r="AE927" s="1200"/>
      <c r="AF927" s="1156"/>
      <c r="AG927" s="1156"/>
      <c r="AH927" s="1156"/>
      <c r="AI927" s="1156"/>
      <c r="AJ927" s="1156"/>
      <c r="AK927" s="1156"/>
      <c r="AL927" s="1156"/>
      <c r="AM927" s="1156"/>
      <c r="AN927" s="1156"/>
      <c r="AO927" s="1156"/>
      <c r="AP927" s="1156"/>
      <c r="AQ927" s="1156"/>
      <c r="AR927" s="1156"/>
      <c r="AS927" s="1156"/>
      <c r="AT927" s="1156"/>
      <c r="AU927" s="1156"/>
      <c r="AV927" s="1156"/>
      <c r="AW927" s="1156"/>
      <c r="AX927" s="1156"/>
      <c r="AY927" s="1156"/>
      <c r="AZ927" s="1156"/>
      <c r="BA927" s="1156"/>
      <c r="BB927" s="1156"/>
      <c r="BC927" s="1156"/>
      <c r="BD927" s="1156"/>
      <c r="BE927" s="1156"/>
      <c r="BF927" s="1156"/>
      <c r="BG927" s="1156"/>
      <c r="BH927" s="1156"/>
      <c r="BI927" s="1156"/>
      <c r="BJ927" s="1156"/>
      <c r="BK927" s="1156"/>
      <c r="BL927" s="1156"/>
      <c r="BM927" s="1156"/>
      <c r="BN927" s="1156"/>
      <c r="BO927" s="1156"/>
      <c r="BP927" s="1156"/>
      <c r="BQ927" s="1156"/>
      <c r="BR927" s="1156"/>
      <c r="BS927" s="1200"/>
      <c r="BT927" s="1156"/>
      <c r="BU927" s="1156"/>
      <c r="BV927" s="1156"/>
      <c r="BW927" s="1156"/>
      <c r="BX927" s="1156"/>
      <c r="BY927" s="1156"/>
      <c r="BZ927" s="1156"/>
      <c r="CA927" s="1156"/>
      <c r="CB927" s="1156"/>
      <c r="CC927" s="1156"/>
      <c r="CD927" s="1156"/>
      <c r="CE927" s="1156"/>
      <c r="CF927" s="1156"/>
      <c r="CG927" s="1156"/>
      <c r="CH927" s="1156"/>
      <c r="CI927" s="1156"/>
      <c r="CJ927" s="1156"/>
      <c r="CK927" s="1156"/>
      <c r="CL927" s="1156"/>
      <c r="CM927" s="1200"/>
      <c r="CN927" s="1200"/>
      <c r="CO927" s="1201"/>
      <c r="CQ927" s="2117"/>
    </row>
    <row r="928" spans="1:95" s="700" customFormat="1">
      <c r="A928" s="1137"/>
      <c r="B928" s="1155"/>
      <c r="C928" s="1131"/>
      <c r="D928" s="1131"/>
      <c r="E928" s="1132"/>
      <c r="F928" s="1150"/>
      <c r="G928" s="1149"/>
      <c r="H928" s="1135"/>
      <c r="I928" s="1156"/>
      <c r="J928" s="1156"/>
      <c r="K928" s="1156"/>
      <c r="L928" s="1156"/>
      <c r="M928" s="1156"/>
      <c r="N928" s="1156"/>
      <c r="O928" s="1156"/>
      <c r="P928" s="1156"/>
      <c r="Q928" s="1156"/>
      <c r="R928" s="1156"/>
      <c r="S928" s="1156"/>
      <c r="T928" s="1156"/>
      <c r="U928" s="1156"/>
      <c r="V928" s="1156"/>
      <c r="W928" s="1156"/>
      <c r="X928" s="1156"/>
      <c r="Y928" s="1156"/>
      <c r="Z928" s="1156"/>
      <c r="AA928" s="1156"/>
      <c r="AB928" s="1200"/>
      <c r="AC928" s="1200"/>
      <c r="AD928" s="1200"/>
      <c r="AE928" s="1200"/>
      <c r="AF928" s="1156"/>
      <c r="AG928" s="1156"/>
      <c r="AH928" s="1156"/>
      <c r="AI928" s="1156"/>
      <c r="AJ928" s="1156"/>
      <c r="AK928" s="1156"/>
      <c r="AL928" s="1156"/>
      <c r="AM928" s="1156"/>
      <c r="AN928" s="1156"/>
      <c r="AO928" s="1156"/>
      <c r="AP928" s="1156"/>
      <c r="AQ928" s="1156"/>
      <c r="AR928" s="1156"/>
      <c r="AS928" s="1156"/>
      <c r="AT928" s="1156"/>
      <c r="AU928" s="1156"/>
      <c r="AV928" s="1156"/>
      <c r="AW928" s="1156"/>
      <c r="AX928" s="1156"/>
      <c r="AY928" s="1156"/>
      <c r="AZ928" s="1156"/>
      <c r="BA928" s="1156"/>
      <c r="BB928" s="1156"/>
      <c r="BC928" s="1156"/>
      <c r="BD928" s="1156"/>
      <c r="BE928" s="1156"/>
      <c r="BF928" s="1156"/>
      <c r="BG928" s="1156"/>
      <c r="BH928" s="1156"/>
      <c r="BI928" s="1156"/>
      <c r="BJ928" s="1156"/>
      <c r="BK928" s="1156"/>
      <c r="BL928" s="1156"/>
      <c r="BM928" s="1156"/>
      <c r="BN928" s="1156"/>
      <c r="BO928" s="1156"/>
      <c r="BP928" s="1156"/>
      <c r="BQ928" s="1156"/>
      <c r="BR928" s="1156"/>
      <c r="BS928" s="1200"/>
      <c r="BT928" s="1156"/>
      <c r="BU928" s="1156"/>
      <c r="BV928" s="1156"/>
      <c r="BW928" s="1156"/>
      <c r="BX928" s="1156"/>
      <c r="BY928" s="1156"/>
      <c r="BZ928" s="1156"/>
      <c r="CA928" s="1156"/>
      <c r="CB928" s="1156"/>
      <c r="CC928" s="1156"/>
      <c r="CD928" s="1156"/>
      <c r="CE928" s="1156"/>
      <c r="CF928" s="1156"/>
      <c r="CG928" s="1156"/>
      <c r="CH928" s="1156"/>
      <c r="CI928" s="1156"/>
      <c r="CJ928" s="1156"/>
      <c r="CK928" s="1156"/>
      <c r="CL928" s="1156"/>
      <c r="CM928" s="1200"/>
      <c r="CN928" s="1200"/>
      <c r="CO928" s="1201"/>
      <c r="CQ928" s="2117"/>
    </row>
    <row r="929" spans="1:95" s="700" customFormat="1">
      <c r="A929" s="1137"/>
      <c r="B929" s="1155"/>
      <c r="C929" s="1131"/>
      <c r="D929" s="1131"/>
      <c r="E929" s="1132"/>
      <c r="F929" s="1150"/>
      <c r="G929" s="1149"/>
      <c r="H929" s="1135"/>
      <c r="I929" s="1156"/>
      <c r="J929" s="1156"/>
      <c r="K929" s="1156"/>
      <c r="L929" s="1156"/>
      <c r="M929" s="1156"/>
      <c r="N929" s="1156"/>
      <c r="O929" s="1156"/>
      <c r="P929" s="1156"/>
      <c r="Q929" s="1156"/>
      <c r="R929" s="1156"/>
      <c r="S929" s="1156"/>
      <c r="T929" s="1156"/>
      <c r="U929" s="1156"/>
      <c r="V929" s="1156"/>
      <c r="W929" s="1156"/>
      <c r="X929" s="1156"/>
      <c r="Y929" s="1156"/>
      <c r="Z929" s="1156"/>
      <c r="AA929" s="1156"/>
      <c r="AB929" s="1200"/>
      <c r="AC929" s="1200"/>
      <c r="AD929" s="1200"/>
      <c r="AE929" s="1200"/>
      <c r="AF929" s="1156"/>
      <c r="AG929" s="1156"/>
      <c r="AH929" s="1156"/>
      <c r="AI929" s="1156"/>
      <c r="AJ929" s="1156"/>
      <c r="AK929" s="1156"/>
      <c r="AL929" s="1156"/>
      <c r="AM929" s="1156"/>
      <c r="AN929" s="1156"/>
      <c r="AO929" s="1156"/>
      <c r="AP929" s="1156"/>
      <c r="AQ929" s="1156"/>
      <c r="AR929" s="1156"/>
      <c r="AS929" s="1156"/>
      <c r="AT929" s="1156"/>
      <c r="AU929" s="1156"/>
      <c r="AV929" s="1156"/>
      <c r="AW929" s="1156"/>
      <c r="AX929" s="1156"/>
      <c r="AY929" s="1156"/>
      <c r="AZ929" s="1156"/>
      <c r="BA929" s="1156"/>
      <c r="BB929" s="1156"/>
      <c r="BC929" s="1156"/>
      <c r="BD929" s="1156"/>
      <c r="BE929" s="1156"/>
      <c r="BF929" s="1156"/>
      <c r="BG929" s="1156"/>
      <c r="BH929" s="1156"/>
      <c r="BI929" s="1156"/>
      <c r="BJ929" s="1156"/>
      <c r="BK929" s="1156"/>
      <c r="BL929" s="1156"/>
      <c r="BM929" s="1156"/>
      <c r="BN929" s="1156"/>
      <c r="BO929" s="1156"/>
      <c r="BP929" s="1156"/>
      <c r="BQ929" s="1156"/>
      <c r="BR929" s="1156"/>
      <c r="BS929" s="1200"/>
      <c r="BT929" s="1156"/>
      <c r="BU929" s="1156"/>
      <c r="BV929" s="1156"/>
      <c r="BW929" s="1156"/>
      <c r="BX929" s="1156"/>
      <c r="BY929" s="1156"/>
      <c r="BZ929" s="1156"/>
      <c r="CA929" s="1156"/>
      <c r="CB929" s="1156"/>
      <c r="CC929" s="1156"/>
      <c r="CD929" s="1156"/>
      <c r="CE929" s="1156"/>
      <c r="CF929" s="1156"/>
      <c r="CG929" s="1156"/>
      <c r="CH929" s="1156"/>
      <c r="CI929" s="1156"/>
      <c r="CJ929" s="1156"/>
      <c r="CK929" s="1156"/>
      <c r="CL929" s="1156"/>
      <c r="CM929" s="1200"/>
      <c r="CN929" s="1200"/>
      <c r="CO929" s="1201"/>
      <c r="CQ929" s="2117"/>
    </row>
    <row r="930" spans="1:95" s="700" customFormat="1">
      <c r="A930" s="1137"/>
      <c r="B930" s="1155"/>
      <c r="C930" s="1131"/>
      <c r="D930" s="1131"/>
      <c r="E930" s="1132"/>
      <c r="F930" s="1150"/>
      <c r="G930" s="1149"/>
      <c r="H930" s="1135"/>
      <c r="I930" s="1156"/>
      <c r="J930" s="1156"/>
      <c r="K930" s="1156"/>
      <c r="L930" s="1156"/>
      <c r="M930" s="1156"/>
      <c r="N930" s="1156"/>
      <c r="O930" s="1156"/>
      <c r="P930" s="1156"/>
      <c r="Q930" s="1156"/>
      <c r="R930" s="1156"/>
      <c r="S930" s="1156"/>
      <c r="T930" s="1156"/>
      <c r="U930" s="1156"/>
      <c r="V930" s="1156"/>
      <c r="W930" s="1156"/>
      <c r="X930" s="1156"/>
      <c r="Y930" s="1156"/>
      <c r="Z930" s="1156"/>
      <c r="AA930" s="1156"/>
      <c r="AB930" s="1200"/>
      <c r="AC930" s="1200"/>
      <c r="AD930" s="1200"/>
      <c r="AE930" s="1200"/>
      <c r="AF930" s="1156"/>
      <c r="AG930" s="1156"/>
      <c r="AH930" s="1156"/>
      <c r="AI930" s="1156"/>
      <c r="AJ930" s="1156"/>
      <c r="AK930" s="1156"/>
      <c r="AL930" s="1156"/>
      <c r="AM930" s="1156"/>
      <c r="AN930" s="1156"/>
      <c r="AO930" s="1156"/>
      <c r="AP930" s="1156"/>
      <c r="AQ930" s="1156"/>
      <c r="AR930" s="1156"/>
      <c r="AS930" s="1156"/>
      <c r="AT930" s="1156"/>
      <c r="AU930" s="1156"/>
      <c r="AV930" s="1156"/>
      <c r="AW930" s="1156"/>
      <c r="AX930" s="1156"/>
      <c r="AY930" s="1156"/>
      <c r="AZ930" s="1156"/>
      <c r="BA930" s="1156"/>
      <c r="BB930" s="1156"/>
      <c r="BC930" s="1156"/>
      <c r="BD930" s="1156"/>
      <c r="BE930" s="1156"/>
      <c r="BF930" s="1156"/>
      <c r="BG930" s="1156"/>
      <c r="BH930" s="1156"/>
      <c r="BI930" s="1156"/>
      <c r="BJ930" s="1156"/>
      <c r="BK930" s="1156"/>
      <c r="BL930" s="1156"/>
      <c r="BM930" s="1156"/>
      <c r="BN930" s="1156"/>
      <c r="BO930" s="1156"/>
      <c r="BP930" s="1156"/>
      <c r="BQ930" s="1156"/>
      <c r="BR930" s="1156"/>
      <c r="BS930" s="1200"/>
      <c r="BT930" s="1156"/>
      <c r="BU930" s="1156"/>
      <c r="BV930" s="1156"/>
      <c r="BW930" s="1156"/>
      <c r="BX930" s="1156"/>
      <c r="BY930" s="1156"/>
      <c r="BZ930" s="1156"/>
      <c r="CA930" s="1156"/>
      <c r="CB930" s="1156"/>
      <c r="CC930" s="1156"/>
      <c r="CD930" s="1156"/>
      <c r="CE930" s="1156"/>
      <c r="CF930" s="1156"/>
      <c r="CG930" s="1156"/>
      <c r="CH930" s="1156"/>
      <c r="CI930" s="1156"/>
      <c r="CJ930" s="1156"/>
      <c r="CK930" s="1156"/>
      <c r="CL930" s="1156"/>
      <c r="CM930" s="1200"/>
      <c r="CN930" s="1200"/>
      <c r="CO930" s="1201"/>
      <c r="CQ930" s="2117"/>
    </row>
    <row r="931" spans="1:95" s="700" customFormat="1">
      <c r="A931" s="1137"/>
      <c r="B931" s="1155"/>
      <c r="C931" s="1131"/>
      <c r="D931" s="1131"/>
      <c r="E931" s="1132"/>
      <c r="F931" s="1150"/>
      <c r="G931" s="1149"/>
      <c r="H931" s="1135"/>
      <c r="I931" s="1156"/>
      <c r="J931" s="1156"/>
      <c r="K931" s="1156"/>
      <c r="L931" s="1156"/>
      <c r="M931" s="1156"/>
      <c r="N931" s="1156"/>
      <c r="O931" s="1156"/>
      <c r="P931" s="1156"/>
      <c r="Q931" s="1156"/>
      <c r="R931" s="1156"/>
      <c r="S931" s="1156"/>
      <c r="T931" s="1156"/>
      <c r="U931" s="1156"/>
      <c r="V931" s="1156"/>
      <c r="W931" s="1156"/>
      <c r="X931" s="1156"/>
      <c r="Y931" s="1156"/>
      <c r="Z931" s="1156"/>
      <c r="AA931" s="1156"/>
      <c r="AB931" s="1200"/>
      <c r="AC931" s="1200"/>
      <c r="AD931" s="1200"/>
      <c r="AE931" s="1200"/>
      <c r="AF931" s="1156"/>
      <c r="AG931" s="1156"/>
      <c r="AH931" s="1156"/>
      <c r="AI931" s="1156"/>
      <c r="AJ931" s="1156"/>
      <c r="AK931" s="1156"/>
      <c r="AL931" s="1156"/>
      <c r="AM931" s="1156"/>
      <c r="AN931" s="1156"/>
      <c r="AO931" s="1156"/>
      <c r="AP931" s="1156"/>
      <c r="AQ931" s="1156"/>
      <c r="AR931" s="1156"/>
      <c r="AS931" s="1156"/>
      <c r="AT931" s="1156"/>
      <c r="AU931" s="1156"/>
      <c r="AV931" s="1156"/>
      <c r="AW931" s="1156"/>
      <c r="AX931" s="1156"/>
      <c r="AY931" s="1156"/>
      <c r="AZ931" s="1156"/>
      <c r="BA931" s="1156"/>
      <c r="BB931" s="1156"/>
      <c r="BC931" s="1156"/>
      <c r="BD931" s="1156"/>
      <c r="BE931" s="1156"/>
      <c r="BF931" s="1156"/>
      <c r="BG931" s="1156"/>
      <c r="BH931" s="1156"/>
      <c r="BI931" s="1156"/>
      <c r="BJ931" s="1156"/>
      <c r="BK931" s="1156"/>
      <c r="BL931" s="1156"/>
      <c r="BM931" s="1156"/>
      <c r="BN931" s="1156"/>
      <c r="BO931" s="1156"/>
      <c r="BP931" s="1156"/>
      <c r="BQ931" s="1156"/>
      <c r="BR931" s="1156"/>
      <c r="BS931" s="1200"/>
      <c r="BT931" s="1156"/>
      <c r="BU931" s="1156"/>
      <c r="BV931" s="1156"/>
      <c r="BW931" s="1156"/>
      <c r="BX931" s="1156"/>
      <c r="BY931" s="1156"/>
      <c r="BZ931" s="1156"/>
      <c r="CA931" s="1156"/>
      <c r="CB931" s="1156"/>
      <c r="CC931" s="1156"/>
      <c r="CD931" s="1156"/>
      <c r="CE931" s="1156"/>
      <c r="CF931" s="1156"/>
      <c r="CG931" s="1156"/>
      <c r="CH931" s="1156"/>
      <c r="CI931" s="1156"/>
      <c r="CJ931" s="1156"/>
      <c r="CK931" s="1156"/>
      <c r="CL931" s="1156"/>
      <c r="CM931" s="1200"/>
      <c r="CN931" s="1200"/>
      <c r="CO931" s="1201"/>
      <c r="CQ931" s="2117"/>
    </row>
    <row r="932" spans="1:95" s="700" customFormat="1">
      <c r="A932" s="1137"/>
      <c r="B932" s="1155"/>
      <c r="C932" s="1131"/>
      <c r="D932" s="1131"/>
      <c r="E932" s="1132"/>
      <c r="F932" s="1150"/>
      <c r="G932" s="1149"/>
      <c r="H932" s="1135"/>
      <c r="I932" s="1156"/>
      <c r="J932" s="1156"/>
      <c r="K932" s="1156"/>
      <c r="L932" s="1156"/>
      <c r="M932" s="1156"/>
      <c r="N932" s="1156"/>
      <c r="O932" s="1156"/>
      <c r="P932" s="1156"/>
      <c r="Q932" s="1156"/>
      <c r="R932" s="1156"/>
      <c r="S932" s="1156"/>
      <c r="T932" s="1156"/>
      <c r="U932" s="1156"/>
      <c r="V932" s="1156"/>
      <c r="W932" s="1156"/>
      <c r="X932" s="1156"/>
      <c r="Y932" s="1156"/>
      <c r="Z932" s="1156"/>
      <c r="AA932" s="1156"/>
      <c r="AB932" s="1200"/>
      <c r="AC932" s="1200"/>
      <c r="AD932" s="1200"/>
      <c r="AE932" s="1200"/>
      <c r="AF932" s="1156"/>
      <c r="AG932" s="1156"/>
      <c r="AH932" s="1156"/>
      <c r="AI932" s="1156"/>
      <c r="AJ932" s="1156"/>
      <c r="AK932" s="1156"/>
      <c r="AL932" s="1156"/>
      <c r="AM932" s="1156"/>
      <c r="AN932" s="1156"/>
      <c r="AO932" s="1156"/>
      <c r="AP932" s="1156"/>
      <c r="AQ932" s="1156"/>
      <c r="AR932" s="1156"/>
      <c r="AS932" s="1156"/>
      <c r="AT932" s="1156"/>
      <c r="AU932" s="1156"/>
      <c r="AV932" s="1156"/>
      <c r="AW932" s="1156"/>
      <c r="AX932" s="1156"/>
      <c r="AY932" s="1156"/>
      <c r="AZ932" s="1156"/>
      <c r="BA932" s="1156"/>
      <c r="BB932" s="1156"/>
      <c r="BC932" s="1156"/>
      <c r="BD932" s="1156"/>
      <c r="BE932" s="1156"/>
      <c r="BF932" s="1156"/>
      <c r="BG932" s="1156"/>
      <c r="BH932" s="1156"/>
      <c r="BI932" s="1156"/>
      <c r="BJ932" s="1156"/>
      <c r="BK932" s="1156"/>
      <c r="BL932" s="1156"/>
      <c r="BM932" s="1156"/>
      <c r="BN932" s="1156"/>
      <c r="BO932" s="1156"/>
      <c r="BP932" s="1156"/>
      <c r="BQ932" s="1156"/>
      <c r="BR932" s="1156"/>
      <c r="BS932" s="1200"/>
      <c r="BT932" s="1156"/>
      <c r="BU932" s="1156"/>
      <c r="BV932" s="1156"/>
      <c r="BW932" s="1156"/>
      <c r="BX932" s="1156"/>
      <c r="BY932" s="1156"/>
      <c r="BZ932" s="1156"/>
      <c r="CA932" s="1156"/>
      <c r="CB932" s="1156"/>
      <c r="CC932" s="1156"/>
      <c r="CD932" s="1156"/>
      <c r="CE932" s="1156"/>
      <c r="CF932" s="1156"/>
      <c r="CG932" s="1156"/>
      <c r="CH932" s="1156"/>
      <c r="CI932" s="1156"/>
      <c r="CJ932" s="1156"/>
      <c r="CK932" s="1156"/>
      <c r="CL932" s="1156"/>
      <c r="CM932" s="1200"/>
      <c r="CN932" s="1200"/>
      <c r="CO932" s="1201"/>
      <c r="CQ932" s="2117"/>
    </row>
    <row r="933" spans="1:95" s="700" customFormat="1">
      <c r="A933" s="1137"/>
      <c r="B933" s="1155"/>
      <c r="C933" s="1131"/>
      <c r="D933" s="1131"/>
      <c r="E933" s="1132"/>
      <c r="F933" s="1150"/>
      <c r="G933" s="1149"/>
      <c r="H933" s="1135"/>
      <c r="I933" s="1156"/>
      <c r="J933" s="1156"/>
      <c r="K933" s="1156"/>
      <c r="L933" s="1156"/>
      <c r="M933" s="1156"/>
      <c r="N933" s="1156"/>
      <c r="O933" s="1156"/>
      <c r="P933" s="1156"/>
      <c r="Q933" s="1156"/>
      <c r="R933" s="1156"/>
      <c r="S933" s="1156"/>
      <c r="T933" s="1156"/>
      <c r="U933" s="1156"/>
      <c r="V933" s="1156"/>
      <c r="W933" s="1156"/>
      <c r="X933" s="1156"/>
      <c r="Y933" s="1156"/>
      <c r="Z933" s="1156"/>
      <c r="AA933" s="1156"/>
      <c r="AB933" s="1200"/>
      <c r="AC933" s="1200"/>
      <c r="AD933" s="1200"/>
      <c r="AE933" s="1200"/>
      <c r="AF933" s="1156"/>
      <c r="AG933" s="1156"/>
      <c r="AH933" s="1156"/>
      <c r="AI933" s="1156"/>
      <c r="AJ933" s="1156"/>
      <c r="AK933" s="1156"/>
      <c r="AL933" s="1156"/>
      <c r="AM933" s="1156"/>
      <c r="AN933" s="1156"/>
      <c r="AO933" s="1156"/>
      <c r="AP933" s="1156"/>
      <c r="AQ933" s="1156"/>
      <c r="AR933" s="1156"/>
      <c r="AS933" s="1156"/>
      <c r="AT933" s="1156"/>
      <c r="AU933" s="1156"/>
      <c r="AV933" s="1156"/>
      <c r="AW933" s="1156"/>
      <c r="AX933" s="1156"/>
      <c r="AY933" s="1156"/>
      <c r="AZ933" s="1156"/>
      <c r="BA933" s="1156"/>
      <c r="BB933" s="1156"/>
      <c r="BC933" s="1156"/>
      <c r="BD933" s="1156"/>
      <c r="BE933" s="1156"/>
      <c r="BF933" s="1156"/>
      <c r="BG933" s="1156"/>
      <c r="BH933" s="1156"/>
      <c r="BI933" s="1156"/>
      <c r="BJ933" s="1156"/>
      <c r="BK933" s="1156"/>
      <c r="BL933" s="1156"/>
      <c r="BM933" s="1156"/>
      <c r="BN933" s="1156"/>
      <c r="BO933" s="1156"/>
      <c r="BP933" s="1156"/>
      <c r="BQ933" s="1156"/>
      <c r="BR933" s="1156"/>
      <c r="BS933" s="1200"/>
      <c r="BT933" s="1156"/>
      <c r="BU933" s="1156"/>
      <c r="BV933" s="1156"/>
      <c r="BW933" s="1156"/>
      <c r="BX933" s="1156"/>
      <c r="BY933" s="1156"/>
      <c r="BZ933" s="1156"/>
      <c r="CA933" s="1156"/>
      <c r="CB933" s="1156"/>
      <c r="CC933" s="1156"/>
      <c r="CD933" s="1156"/>
      <c r="CE933" s="1156"/>
      <c r="CF933" s="1156"/>
      <c r="CG933" s="1156"/>
      <c r="CH933" s="1156"/>
      <c r="CI933" s="1156"/>
      <c r="CJ933" s="1156"/>
      <c r="CK933" s="1156"/>
      <c r="CL933" s="1156"/>
      <c r="CM933" s="1200"/>
      <c r="CN933" s="1200"/>
      <c r="CO933" s="1201"/>
      <c r="CQ933" s="2117"/>
    </row>
    <row r="934" spans="1:95" s="700" customFormat="1">
      <c r="A934" s="1137"/>
      <c r="B934" s="1155"/>
      <c r="C934" s="1131"/>
      <c r="D934" s="1131"/>
      <c r="E934" s="1132"/>
      <c r="F934" s="1150"/>
      <c r="G934" s="1149"/>
      <c r="H934" s="1135"/>
      <c r="I934" s="1156"/>
      <c r="J934" s="1156"/>
      <c r="K934" s="1156"/>
      <c r="L934" s="1156"/>
      <c r="M934" s="1156"/>
      <c r="N934" s="1156"/>
      <c r="O934" s="1156"/>
      <c r="P934" s="1156"/>
      <c r="Q934" s="1156"/>
      <c r="R934" s="1156"/>
      <c r="S934" s="1156"/>
      <c r="T934" s="1156"/>
      <c r="U934" s="1156"/>
      <c r="V934" s="1156"/>
      <c r="W934" s="1156"/>
      <c r="X934" s="1156"/>
      <c r="Y934" s="1156"/>
      <c r="Z934" s="1156"/>
      <c r="AA934" s="1156"/>
      <c r="AB934" s="1200"/>
      <c r="AC934" s="1200"/>
      <c r="AD934" s="1200"/>
      <c r="AE934" s="1200"/>
      <c r="AF934" s="1156"/>
      <c r="AG934" s="1156"/>
      <c r="AH934" s="1156"/>
      <c r="AI934" s="1156"/>
      <c r="AJ934" s="1156"/>
      <c r="AK934" s="1156"/>
      <c r="AL934" s="1156"/>
      <c r="AM934" s="1156"/>
      <c r="AN934" s="1156"/>
      <c r="AO934" s="1156"/>
      <c r="AP934" s="1156"/>
      <c r="AQ934" s="1156"/>
      <c r="AR934" s="1156"/>
      <c r="AS934" s="1156"/>
      <c r="AT934" s="1156"/>
      <c r="AU934" s="1156"/>
      <c r="AV934" s="1156"/>
      <c r="AW934" s="1156"/>
      <c r="AX934" s="1156"/>
      <c r="AY934" s="1156"/>
      <c r="AZ934" s="1156"/>
      <c r="BA934" s="1156"/>
      <c r="BB934" s="1156"/>
      <c r="BC934" s="1156"/>
      <c r="BD934" s="1156"/>
      <c r="BE934" s="1156"/>
      <c r="BF934" s="1156"/>
      <c r="BG934" s="1156"/>
      <c r="BH934" s="1156"/>
      <c r="BI934" s="1156"/>
      <c r="BJ934" s="1156"/>
      <c r="BK934" s="1156"/>
      <c r="BL934" s="1156"/>
      <c r="BM934" s="1156"/>
      <c r="BN934" s="1156"/>
      <c r="BO934" s="1156"/>
      <c r="BP934" s="1156"/>
      <c r="BQ934" s="1156"/>
      <c r="BR934" s="1156"/>
      <c r="BS934" s="1200"/>
      <c r="BT934" s="1156"/>
      <c r="BU934" s="1156"/>
      <c r="BV934" s="1156"/>
      <c r="BW934" s="1156"/>
      <c r="BX934" s="1156"/>
      <c r="BY934" s="1156"/>
      <c r="BZ934" s="1156"/>
      <c r="CA934" s="1156"/>
      <c r="CB934" s="1156"/>
      <c r="CC934" s="1156"/>
      <c r="CD934" s="1156"/>
      <c r="CE934" s="1156"/>
      <c r="CF934" s="1156"/>
      <c r="CG934" s="1156"/>
      <c r="CH934" s="1156"/>
      <c r="CI934" s="1156"/>
      <c r="CJ934" s="1156"/>
      <c r="CK934" s="1156"/>
      <c r="CL934" s="1156"/>
      <c r="CM934" s="1200"/>
      <c r="CN934" s="1200"/>
      <c r="CO934" s="1201"/>
      <c r="CQ934" s="2117"/>
    </row>
    <row r="935" spans="1:95" s="700" customFormat="1">
      <c r="A935" s="1137"/>
      <c r="B935" s="1155"/>
      <c r="C935" s="1131"/>
      <c r="D935" s="1131"/>
      <c r="E935" s="1132"/>
      <c r="F935" s="1150"/>
      <c r="G935" s="1149"/>
      <c r="H935" s="1135"/>
      <c r="I935" s="1156"/>
      <c r="J935" s="1156"/>
      <c r="K935" s="1156"/>
      <c r="L935" s="1156"/>
      <c r="M935" s="1156"/>
      <c r="N935" s="1156"/>
      <c r="O935" s="1156"/>
      <c r="P935" s="1156"/>
      <c r="Q935" s="1156"/>
      <c r="R935" s="1156"/>
      <c r="S935" s="1156"/>
      <c r="T935" s="1156"/>
      <c r="U935" s="1156"/>
      <c r="V935" s="1156"/>
      <c r="W935" s="1156"/>
      <c r="X935" s="1156"/>
      <c r="Y935" s="1156"/>
      <c r="Z935" s="1156"/>
      <c r="AA935" s="1156"/>
      <c r="AB935" s="1200"/>
      <c r="AC935" s="1200"/>
      <c r="AD935" s="1200"/>
      <c r="AE935" s="1200"/>
      <c r="AF935" s="1156"/>
      <c r="AG935" s="1156"/>
      <c r="AH935" s="1156"/>
      <c r="AI935" s="1156"/>
      <c r="AJ935" s="1156"/>
      <c r="AK935" s="1156"/>
      <c r="AL935" s="1156"/>
      <c r="AM935" s="1156"/>
      <c r="AN935" s="1156"/>
      <c r="AO935" s="1156"/>
      <c r="AP935" s="1156"/>
      <c r="AQ935" s="1156"/>
      <c r="AR935" s="1156"/>
      <c r="AS935" s="1156"/>
      <c r="AT935" s="1156"/>
      <c r="AU935" s="1156"/>
      <c r="AV935" s="1156"/>
      <c r="AW935" s="1156"/>
      <c r="AX935" s="1156"/>
      <c r="AY935" s="1156"/>
      <c r="AZ935" s="1156"/>
      <c r="BA935" s="1156"/>
      <c r="BB935" s="1156"/>
      <c r="BC935" s="1156"/>
      <c r="BD935" s="1156"/>
      <c r="BE935" s="1156"/>
      <c r="BF935" s="1156"/>
      <c r="BG935" s="1156"/>
      <c r="BH935" s="1156"/>
      <c r="BI935" s="1156"/>
      <c r="BJ935" s="1156"/>
      <c r="BK935" s="1156"/>
      <c r="BL935" s="1156"/>
      <c r="BM935" s="1156"/>
      <c r="BN935" s="1156"/>
      <c r="BO935" s="1156"/>
      <c r="BP935" s="1156"/>
      <c r="BQ935" s="1156"/>
      <c r="BR935" s="1156"/>
      <c r="BS935" s="1200"/>
      <c r="BT935" s="1156"/>
      <c r="BU935" s="1156"/>
      <c r="BV935" s="1156"/>
      <c r="BW935" s="1156"/>
      <c r="BX935" s="1156"/>
      <c r="BY935" s="1156"/>
      <c r="BZ935" s="1156"/>
      <c r="CA935" s="1156"/>
      <c r="CB935" s="1156"/>
      <c r="CC935" s="1156"/>
      <c r="CD935" s="1156"/>
      <c r="CE935" s="1156"/>
      <c r="CF935" s="1156"/>
      <c r="CG935" s="1156"/>
      <c r="CH935" s="1156"/>
      <c r="CI935" s="1156"/>
      <c r="CJ935" s="1156"/>
      <c r="CK935" s="1156"/>
      <c r="CL935" s="1156"/>
      <c r="CM935" s="1200"/>
      <c r="CN935" s="1200"/>
      <c r="CO935" s="1201"/>
      <c r="CQ935" s="2117"/>
    </row>
    <row r="936" spans="1:95" s="700" customFormat="1">
      <c r="A936" s="1137"/>
      <c r="B936" s="1155"/>
      <c r="C936" s="1131"/>
      <c r="D936" s="1131"/>
      <c r="E936" s="1132"/>
      <c r="F936" s="1150"/>
      <c r="G936" s="1149"/>
      <c r="H936" s="1135"/>
      <c r="I936" s="1156"/>
      <c r="J936" s="1156"/>
      <c r="K936" s="1156"/>
      <c r="L936" s="1156"/>
      <c r="M936" s="1156"/>
      <c r="N936" s="1156"/>
      <c r="O936" s="1156"/>
      <c r="P936" s="1156"/>
      <c r="Q936" s="1156"/>
      <c r="R936" s="1156"/>
      <c r="S936" s="1156"/>
      <c r="T936" s="1156"/>
      <c r="U936" s="1156"/>
      <c r="V936" s="1156"/>
      <c r="W936" s="1156"/>
      <c r="X936" s="1156"/>
      <c r="Y936" s="1156"/>
      <c r="Z936" s="1156"/>
      <c r="AA936" s="1156"/>
      <c r="AB936" s="1200"/>
      <c r="AC936" s="1200"/>
      <c r="AD936" s="1200"/>
      <c r="AE936" s="1200"/>
      <c r="AF936" s="1156"/>
      <c r="AG936" s="1156"/>
      <c r="AH936" s="1156"/>
      <c r="AI936" s="1156"/>
      <c r="AJ936" s="1156"/>
      <c r="AK936" s="1156"/>
      <c r="AL936" s="1156"/>
      <c r="AM936" s="1156"/>
      <c r="AN936" s="1156"/>
      <c r="AO936" s="1156"/>
      <c r="AP936" s="1156"/>
      <c r="AQ936" s="1156"/>
      <c r="AR936" s="1156"/>
      <c r="AS936" s="1156"/>
      <c r="AT936" s="1156"/>
      <c r="AU936" s="1156"/>
      <c r="AV936" s="1156"/>
      <c r="AW936" s="1156"/>
      <c r="AX936" s="1156"/>
      <c r="AY936" s="1156"/>
      <c r="AZ936" s="1156"/>
      <c r="BA936" s="1156"/>
      <c r="BB936" s="1156"/>
      <c r="BC936" s="1156"/>
      <c r="BD936" s="1156"/>
      <c r="BE936" s="1156"/>
      <c r="BF936" s="1156"/>
      <c r="BG936" s="1156"/>
      <c r="BH936" s="1156"/>
      <c r="BI936" s="1156"/>
      <c r="BJ936" s="1156"/>
      <c r="BK936" s="1156"/>
      <c r="BL936" s="1156"/>
      <c r="BM936" s="1156"/>
      <c r="BN936" s="1156"/>
      <c r="BO936" s="1156"/>
      <c r="BP936" s="1156"/>
      <c r="BQ936" s="1156"/>
      <c r="BR936" s="1156"/>
      <c r="BS936" s="1200"/>
      <c r="BT936" s="1156"/>
      <c r="BU936" s="1156"/>
      <c r="BV936" s="1156"/>
      <c r="BW936" s="1156"/>
      <c r="BX936" s="1156"/>
      <c r="BY936" s="1156"/>
      <c r="BZ936" s="1156"/>
      <c r="CA936" s="1156"/>
      <c r="CB936" s="1156"/>
      <c r="CC936" s="1156"/>
      <c r="CD936" s="1156"/>
      <c r="CE936" s="1156"/>
      <c r="CF936" s="1156"/>
      <c r="CG936" s="1156"/>
      <c r="CH936" s="1156"/>
      <c r="CI936" s="1156"/>
      <c r="CJ936" s="1156"/>
      <c r="CK936" s="1156"/>
      <c r="CL936" s="1156"/>
      <c r="CM936" s="1200"/>
      <c r="CN936" s="1200"/>
      <c r="CO936" s="1201"/>
      <c r="CQ936" s="2117"/>
    </row>
    <row r="937" spans="1:95" s="700" customFormat="1">
      <c r="A937" s="1137"/>
      <c r="B937" s="1155"/>
      <c r="C937" s="1131"/>
      <c r="D937" s="1131"/>
      <c r="E937" s="1132"/>
      <c r="F937" s="1150"/>
      <c r="G937" s="1149"/>
      <c r="H937" s="1135"/>
      <c r="I937" s="1156"/>
      <c r="J937" s="1156"/>
      <c r="K937" s="1156"/>
      <c r="L937" s="1156"/>
      <c r="M937" s="1156"/>
      <c r="N937" s="1156"/>
      <c r="O937" s="1156"/>
      <c r="P937" s="1156"/>
      <c r="Q937" s="1156"/>
      <c r="R937" s="1156"/>
      <c r="S937" s="1156"/>
      <c r="T937" s="1156"/>
      <c r="U937" s="1156"/>
      <c r="V937" s="1156"/>
      <c r="W937" s="1156"/>
      <c r="X937" s="1156"/>
      <c r="Y937" s="1156"/>
      <c r="Z937" s="1156"/>
      <c r="AA937" s="1156"/>
      <c r="AB937" s="1200"/>
      <c r="AC937" s="1200"/>
      <c r="AD937" s="1200"/>
      <c r="AE937" s="1200"/>
      <c r="AF937" s="1156"/>
      <c r="AG937" s="1156"/>
      <c r="AH937" s="1156"/>
      <c r="AI937" s="1156"/>
      <c r="AJ937" s="1156"/>
      <c r="AK937" s="1156"/>
      <c r="AL937" s="1156"/>
      <c r="AM937" s="1156"/>
      <c r="AN937" s="1156"/>
      <c r="AO937" s="1156"/>
      <c r="AP937" s="1156"/>
      <c r="AQ937" s="1156"/>
      <c r="AR937" s="1156"/>
      <c r="AS937" s="1156"/>
      <c r="AT937" s="1156"/>
      <c r="AU937" s="1156"/>
      <c r="AV937" s="1156"/>
      <c r="AW937" s="1156"/>
      <c r="AX937" s="1156"/>
      <c r="AY937" s="1156"/>
      <c r="AZ937" s="1156"/>
      <c r="BA937" s="1156"/>
      <c r="BB937" s="1156"/>
      <c r="BC937" s="1156"/>
      <c r="BD937" s="1156"/>
      <c r="BE937" s="1156"/>
      <c r="BF937" s="1156"/>
      <c r="BG937" s="1156"/>
      <c r="BH937" s="1156"/>
      <c r="BI937" s="1156"/>
      <c r="BJ937" s="1156"/>
      <c r="BK937" s="1156"/>
      <c r="BL937" s="1156"/>
      <c r="BM937" s="1156"/>
      <c r="BN937" s="1156"/>
      <c r="BO937" s="1156"/>
      <c r="BP937" s="1156"/>
      <c r="BQ937" s="1156"/>
      <c r="BR937" s="1156"/>
      <c r="BS937" s="1200"/>
      <c r="BT937" s="1156"/>
      <c r="BU937" s="1156"/>
      <c r="BV937" s="1156"/>
      <c r="BW937" s="1156"/>
      <c r="BX937" s="1156"/>
      <c r="BY937" s="1156"/>
      <c r="BZ937" s="1156"/>
      <c r="CA937" s="1156"/>
      <c r="CB937" s="1156"/>
      <c r="CC937" s="1156"/>
      <c r="CD937" s="1156"/>
      <c r="CE937" s="1156"/>
      <c r="CF937" s="1156"/>
      <c r="CG937" s="1156"/>
      <c r="CH937" s="1156"/>
      <c r="CI937" s="1156"/>
      <c r="CJ937" s="1156"/>
      <c r="CK937" s="1156"/>
      <c r="CL937" s="1156"/>
      <c r="CM937" s="1200"/>
      <c r="CN937" s="1200"/>
      <c r="CO937" s="1201"/>
      <c r="CQ937" s="2117"/>
    </row>
    <row r="938" spans="1:95" s="700" customFormat="1">
      <c r="A938" s="1137"/>
      <c r="B938" s="1155"/>
      <c r="C938" s="1131"/>
      <c r="D938" s="1131"/>
      <c r="E938" s="1132"/>
      <c r="F938" s="1150"/>
      <c r="G938" s="1149"/>
      <c r="H938" s="1135"/>
      <c r="I938" s="1156"/>
      <c r="J938" s="1156"/>
      <c r="K938" s="1156"/>
      <c r="L938" s="1156"/>
      <c r="M938" s="1156"/>
      <c r="N938" s="1156"/>
      <c r="O938" s="1156"/>
      <c r="P938" s="1156"/>
      <c r="Q938" s="1156"/>
      <c r="R938" s="1156"/>
      <c r="S938" s="1156"/>
      <c r="T938" s="1156"/>
      <c r="U938" s="1156"/>
      <c r="V938" s="1156"/>
      <c r="W938" s="1156"/>
      <c r="X938" s="1156"/>
      <c r="Y938" s="1156"/>
      <c r="Z938" s="1156"/>
      <c r="AA938" s="1156"/>
      <c r="AB938" s="1200"/>
      <c r="AC938" s="1200"/>
      <c r="AD938" s="1200"/>
      <c r="AE938" s="1200"/>
      <c r="AF938" s="1156"/>
      <c r="AG938" s="1156"/>
      <c r="AH938" s="1156"/>
      <c r="AI938" s="1156"/>
      <c r="AJ938" s="1156"/>
      <c r="AK938" s="1156"/>
      <c r="AL938" s="1156"/>
      <c r="AM938" s="1156"/>
      <c r="AN938" s="1156"/>
      <c r="AO938" s="1156"/>
      <c r="AP938" s="1156"/>
      <c r="AQ938" s="1156"/>
      <c r="AR938" s="1156"/>
      <c r="AS938" s="1156"/>
      <c r="AT938" s="1156"/>
      <c r="AU938" s="1156"/>
      <c r="AV938" s="1156"/>
      <c r="AW938" s="1156"/>
      <c r="AX938" s="1156"/>
      <c r="AY938" s="1156"/>
      <c r="AZ938" s="1156"/>
      <c r="BA938" s="1156"/>
      <c r="BB938" s="1156"/>
      <c r="BC938" s="1156"/>
      <c r="BD938" s="1156"/>
      <c r="BE938" s="1156"/>
      <c r="BF938" s="1156"/>
      <c r="BG938" s="1156"/>
      <c r="BH938" s="1156"/>
      <c r="BI938" s="1156"/>
      <c r="BJ938" s="1156"/>
      <c r="BK938" s="1156"/>
      <c r="BL938" s="1156"/>
      <c r="BM938" s="1156"/>
      <c r="BN938" s="1156"/>
      <c r="BO938" s="1156"/>
      <c r="BP938" s="1156"/>
      <c r="BQ938" s="1156"/>
      <c r="BR938" s="1156"/>
      <c r="BS938" s="1200"/>
      <c r="BT938" s="1156"/>
      <c r="BU938" s="1156"/>
      <c r="BV938" s="1156"/>
      <c r="BW938" s="1156"/>
      <c r="BX938" s="1156"/>
      <c r="BY938" s="1156"/>
      <c r="BZ938" s="1156"/>
      <c r="CA938" s="1156"/>
      <c r="CB938" s="1156"/>
      <c r="CC938" s="1156"/>
      <c r="CD938" s="1156"/>
      <c r="CE938" s="1156"/>
      <c r="CF938" s="1156"/>
      <c r="CG938" s="1156"/>
      <c r="CH938" s="1156"/>
      <c r="CI938" s="1156"/>
      <c r="CJ938" s="1156"/>
      <c r="CK938" s="1156"/>
      <c r="CL938" s="1156"/>
      <c r="CM938" s="1200"/>
      <c r="CN938" s="1200"/>
      <c r="CO938" s="1201"/>
      <c r="CQ938" s="2117"/>
    </row>
    <row r="939" spans="1:95" s="700" customFormat="1">
      <c r="A939" s="1137"/>
      <c r="B939" s="1155"/>
      <c r="C939" s="1131"/>
      <c r="D939" s="1131"/>
      <c r="E939" s="1132"/>
      <c r="F939" s="1150"/>
      <c r="G939" s="1149"/>
      <c r="H939" s="1135"/>
      <c r="I939" s="1156"/>
      <c r="J939" s="1156"/>
      <c r="K939" s="1156"/>
      <c r="L939" s="1156"/>
      <c r="M939" s="1156"/>
      <c r="N939" s="1156"/>
      <c r="O939" s="1156"/>
      <c r="P939" s="1156"/>
      <c r="Q939" s="1156"/>
      <c r="R939" s="1156"/>
      <c r="S939" s="1156"/>
      <c r="T939" s="1156"/>
      <c r="U939" s="1156"/>
      <c r="V939" s="1156"/>
      <c r="W939" s="1156"/>
      <c r="X939" s="1156"/>
      <c r="Y939" s="1156"/>
      <c r="Z939" s="1156"/>
      <c r="AA939" s="1156"/>
      <c r="AB939" s="1200"/>
      <c r="AC939" s="1200"/>
      <c r="AD939" s="1200"/>
      <c r="AE939" s="1200"/>
      <c r="AF939" s="1156"/>
      <c r="AG939" s="1156"/>
      <c r="AH939" s="1156"/>
      <c r="AI939" s="1156"/>
      <c r="AJ939" s="1156"/>
      <c r="AK939" s="1156"/>
      <c r="AL939" s="1156"/>
      <c r="AM939" s="1156"/>
      <c r="AN939" s="1156"/>
      <c r="AO939" s="1156"/>
      <c r="AP939" s="1156"/>
      <c r="AQ939" s="1156"/>
      <c r="AR939" s="1156"/>
      <c r="AS939" s="1156"/>
      <c r="AT939" s="1156"/>
      <c r="AU939" s="1156"/>
      <c r="AV939" s="1156"/>
      <c r="AW939" s="1156"/>
      <c r="AX939" s="1156"/>
      <c r="AY939" s="1156"/>
      <c r="AZ939" s="1156"/>
      <c r="BA939" s="1156"/>
      <c r="BB939" s="1156"/>
      <c r="BC939" s="1156"/>
      <c r="BD939" s="1156"/>
      <c r="BE939" s="1156"/>
      <c r="BF939" s="1156"/>
      <c r="BG939" s="1156"/>
      <c r="BH939" s="1156"/>
      <c r="BI939" s="1156"/>
      <c r="BJ939" s="1156"/>
      <c r="BK939" s="1156"/>
      <c r="BL939" s="1156"/>
      <c r="BM939" s="1156"/>
      <c r="BN939" s="1156"/>
      <c r="BO939" s="1156"/>
      <c r="BP939" s="1156"/>
      <c r="BQ939" s="1156"/>
      <c r="BR939" s="1156"/>
      <c r="BS939" s="1200"/>
      <c r="BT939" s="1156"/>
      <c r="BU939" s="1156"/>
      <c r="BV939" s="1156"/>
      <c r="BW939" s="1156"/>
      <c r="BX939" s="1156"/>
      <c r="BY939" s="1156"/>
      <c r="BZ939" s="1156"/>
      <c r="CA939" s="1156"/>
      <c r="CB939" s="1156"/>
      <c r="CC939" s="1156"/>
      <c r="CD939" s="1156"/>
      <c r="CE939" s="1156"/>
      <c r="CF939" s="1156"/>
      <c r="CG939" s="1156"/>
      <c r="CH939" s="1156"/>
      <c r="CI939" s="1156"/>
      <c r="CJ939" s="1156"/>
      <c r="CK939" s="1156"/>
      <c r="CL939" s="1156"/>
      <c r="CM939" s="1200"/>
      <c r="CN939" s="1200"/>
      <c r="CO939" s="1201"/>
      <c r="CQ939" s="2117"/>
    </row>
    <row r="940" spans="1:95" s="700" customFormat="1">
      <c r="A940" s="1137"/>
      <c r="B940" s="1155"/>
      <c r="C940" s="1131"/>
      <c r="D940" s="1131"/>
      <c r="E940" s="1132"/>
      <c r="F940" s="1150"/>
      <c r="G940" s="1149"/>
      <c r="H940" s="1135"/>
      <c r="I940" s="1156"/>
      <c r="J940" s="1156"/>
      <c r="K940" s="1156"/>
      <c r="L940" s="1156"/>
      <c r="M940" s="1156"/>
      <c r="N940" s="1156"/>
      <c r="O940" s="1156"/>
      <c r="P940" s="1156"/>
      <c r="Q940" s="1156"/>
      <c r="R940" s="1156"/>
      <c r="S940" s="1156"/>
      <c r="T940" s="1156"/>
      <c r="U940" s="1156"/>
      <c r="V940" s="1156"/>
      <c r="W940" s="1156"/>
      <c r="X940" s="1156"/>
      <c r="Y940" s="1156"/>
      <c r="Z940" s="1156"/>
      <c r="AA940" s="1156"/>
      <c r="AB940" s="1200"/>
      <c r="AC940" s="1200"/>
      <c r="AD940" s="1200"/>
      <c r="AE940" s="1200"/>
      <c r="AF940" s="1156"/>
      <c r="AG940" s="1156"/>
      <c r="AH940" s="1156"/>
      <c r="AI940" s="1156"/>
      <c r="AJ940" s="1156"/>
      <c r="AK940" s="1156"/>
      <c r="AL940" s="1156"/>
      <c r="AM940" s="1156"/>
      <c r="AN940" s="1156"/>
      <c r="AO940" s="1156"/>
      <c r="AP940" s="1156"/>
      <c r="AQ940" s="1156"/>
      <c r="AR940" s="1156"/>
      <c r="AS940" s="1156"/>
      <c r="AT940" s="1156"/>
      <c r="AU940" s="1156"/>
      <c r="AV940" s="1156"/>
      <c r="AW940" s="1156"/>
      <c r="AX940" s="1156"/>
      <c r="AY940" s="1156"/>
      <c r="AZ940" s="1156"/>
      <c r="BA940" s="1156"/>
      <c r="BB940" s="1156"/>
      <c r="BC940" s="1156"/>
      <c r="BD940" s="1156"/>
      <c r="BE940" s="1156"/>
      <c r="BF940" s="1156"/>
      <c r="BG940" s="1156"/>
      <c r="BH940" s="1156"/>
      <c r="BI940" s="1156"/>
      <c r="BJ940" s="1156"/>
      <c r="BK940" s="1156"/>
      <c r="BL940" s="1156"/>
      <c r="BM940" s="1156"/>
      <c r="BN940" s="1156"/>
      <c r="BO940" s="1156"/>
      <c r="BP940" s="1156"/>
      <c r="BQ940" s="1156"/>
      <c r="BR940" s="1156"/>
      <c r="BS940" s="1200"/>
      <c r="BT940" s="1156"/>
      <c r="BU940" s="1156"/>
      <c r="BV940" s="1156"/>
      <c r="BW940" s="1156"/>
      <c r="BX940" s="1156"/>
      <c r="BY940" s="1156"/>
      <c r="BZ940" s="1156"/>
      <c r="CA940" s="1156"/>
      <c r="CB940" s="1156"/>
      <c r="CC940" s="1156"/>
      <c r="CD940" s="1156"/>
      <c r="CE940" s="1156"/>
      <c r="CF940" s="1156"/>
      <c r="CG940" s="1156"/>
      <c r="CH940" s="1156"/>
      <c r="CI940" s="1156"/>
      <c r="CJ940" s="1156"/>
      <c r="CK940" s="1156"/>
      <c r="CL940" s="1156"/>
      <c r="CM940" s="1200"/>
      <c r="CN940" s="1200"/>
      <c r="CO940" s="1201"/>
      <c r="CQ940" s="2117"/>
    </row>
    <row r="941" spans="1:95" s="700" customFormat="1">
      <c r="A941" s="1137"/>
      <c r="B941" s="1155"/>
      <c r="C941" s="1131"/>
      <c r="D941" s="1131"/>
      <c r="E941" s="1132"/>
      <c r="F941" s="1150"/>
      <c r="G941" s="1149"/>
      <c r="H941" s="1135"/>
      <c r="I941" s="1156"/>
      <c r="J941" s="1156"/>
      <c r="K941" s="1156"/>
      <c r="L941" s="1156"/>
      <c r="M941" s="1156"/>
      <c r="N941" s="1156"/>
      <c r="O941" s="1156"/>
      <c r="P941" s="1156"/>
      <c r="Q941" s="1156"/>
      <c r="R941" s="1156"/>
      <c r="S941" s="1156"/>
      <c r="T941" s="1156"/>
      <c r="U941" s="1156"/>
      <c r="V941" s="1156"/>
      <c r="W941" s="1156"/>
      <c r="X941" s="1156"/>
      <c r="Y941" s="1156"/>
      <c r="Z941" s="1156"/>
      <c r="AA941" s="1156"/>
      <c r="AB941" s="1200"/>
      <c r="AC941" s="1200"/>
      <c r="AD941" s="1200"/>
      <c r="AE941" s="1200"/>
      <c r="AF941" s="1156"/>
      <c r="AG941" s="1156"/>
      <c r="AH941" s="1156"/>
      <c r="AI941" s="1156"/>
      <c r="AJ941" s="1156"/>
      <c r="AK941" s="1156"/>
      <c r="AL941" s="1156"/>
      <c r="AM941" s="1156"/>
      <c r="AN941" s="1156"/>
      <c r="AO941" s="1156"/>
      <c r="AP941" s="1156"/>
      <c r="AQ941" s="1156"/>
      <c r="AR941" s="1156"/>
      <c r="AS941" s="1156"/>
      <c r="AT941" s="1156"/>
      <c r="AU941" s="1156"/>
      <c r="AV941" s="1156"/>
      <c r="AW941" s="1156"/>
      <c r="AX941" s="1156"/>
      <c r="AY941" s="1156"/>
      <c r="AZ941" s="1156"/>
      <c r="BA941" s="1156"/>
      <c r="BB941" s="1156"/>
      <c r="BC941" s="1156"/>
      <c r="BD941" s="1156"/>
      <c r="BE941" s="1156"/>
      <c r="BF941" s="1156"/>
      <c r="BG941" s="1156"/>
      <c r="BH941" s="1156"/>
      <c r="BI941" s="1156"/>
      <c r="BJ941" s="1156"/>
      <c r="BK941" s="1156"/>
      <c r="BL941" s="1156"/>
      <c r="BM941" s="1156"/>
      <c r="BN941" s="1156"/>
      <c r="BO941" s="1156"/>
      <c r="BP941" s="1156"/>
      <c r="BQ941" s="1156"/>
      <c r="BR941" s="1156"/>
      <c r="BS941" s="1200"/>
      <c r="BT941" s="1156"/>
      <c r="BU941" s="1156"/>
      <c r="BV941" s="1156"/>
      <c r="BW941" s="1156"/>
      <c r="BX941" s="1156"/>
      <c r="BY941" s="1156"/>
      <c r="BZ941" s="1156"/>
      <c r="CA941" s="1156"/>
      <c r="CB941" s="1156"/>
      <c r="CC941" s="1156"/>
      <c r="CD941" s="1156"/>
      <c r="CE941" s="1156"/>
      <c r="CF941" s="1156"/>
      <c r="CG941" s="1156"/>
      <c r="CH941" s="1156"/>
      <c r="CI941" s="1156"/>
      <c r="CJ941" s="1156"/>
      <c r="CK941" s="1156"/>
      <c r="CL941" s="1156"/>
      <c r="CM941" s="1200"/>
      <c r="CN941" s="1200"/>
      <c r="CO941" s="1201"/>
      <c r="CQ941" s="2117"/>
    </row>
    <row r="942" spans="1:95" s="700" customFormat="1">
      <c r="A942" s="1137"/>
      <c r="B942" s="1155"/>
      <c r="C942" s="1131"/>
      <c r="D942" s="1131"/>
      <c r="E942" s="1132"/>
      <c r="F942" s="1150"/>
      <c r="G942" s="1149"/>
      <c r="H942" s="1135"/>
      <c r="I942" s="1156"/>
      <c r="J942" s="1156"/>
      <c r="K942" s="1156"/>
      <c r="L942" s="1156"/>
      <c r="M942" s="1156"/>
      <c r="N942" s="1156"/>
      <c r="O942" s="1156"/>
      <c r="P942" s="1156"/>
      <c r="Q942" s="1156"/>
      <c r="R942" s="1156"/>
      <c r="S942" s="1156"/>
      <c r="T942" s="1156"/>
      <c r="U942" s="1156"/>
      <c r="V942" s="1156"/>
      <c r="W942" s="1156"/>
      <c r="X942" s="1156"/>
      <c r="Y942" s="1156"/>
      <c r="Z942" s="1156"/>
      <c r="AA942" s="1156"/>
      <c r="AB942" s="1200"/>
      <c r="AC942" s="1200"/>
      <c r="AD942" s="1200"/>
      <c r="AE942" s="1200"/>
      <c r="AF942" s="1156"/>
      <c r="AG942" s="1156"/>
      <c r="AH942" s="1156"/>
      <c r="AI942" s="1156"/>
      <c r="AJ942" s="1156"/>
      <c r="AK942" s="1156"/>
      <c r="AL942" s="1156"/>
      <c r="AM942" s="1156"/>
      <c r="AN942" s="1156"/>
      <c r="AO942" s="1156"/>
      <c r="AP942" s="1156"/>
      <c r="AQ942" s="1156"/>
      <c r="AR942" s="1156"/>
      <c r="AS942" s="1156"/>
      <c r="AT942" s="1156"/>
      <c r="AU942" s="1156"/>
      <c r="AV942" s="1156"/>
      <c r="AW942" s="1156"/>
      <c r="AX942" s="1156"/>
      <c r="AY942" s="1156"/>
      <c r="AZ942" s="1156"/>
      <c r="BA942" s="1156"/>
      <c r="BB942" s="1156"/>
      <c r="BC942" s="1156"/>
      <c r="BD942" s="1156"/>
      <c r="BE942" s="1156"/>
      <c r="BF942" s="1156"/>
      <c r="BG942" s="1156"/>
      <c r="BH942" s="1156"/>
      <c r="BI942" s="1156"/>
      <c r="BJ942" s="1156"/>
      <c r="BK942" s="1156"/>
      <c r="BL942" s="1156"/>
      <c r="BM942" s="1156"/>
      <c r="BN942" s="1156"/>
      <c r="BO942" s="1156"/>
      <c r="BP942" s="1156"/>
      <c r="BQ942" s="1156"/>
      <c r="BR942" s="1156"/>
      <c r="BS942" s="1200"/>
      <c r="BT942" s="1156"/>
      <c r="BU942" s="1156"/>
      <c r="BV942" s="1156"/>
      <c r="BW942" s="1156"/>
      <c r="BX942" s="1156"/>
      <c r="BY942" s="1156"/>
      <c r="BZ942" s="1156"/>
      <c r="CA942" s="1156"/>
      <c r="CB942" s="1156"/>
      <c r="CC942" s="1156"/>
      <c r="CD942" s="1156"/>
      <c r="CE942" s="1156"/>
      <c r="CF942" s="1156"/>
      <c r="CG942" s="1156"/>
      <c r="CH942" s="1156"/>
      <c r="CI942" s="1156"/>
      <c r="CJ942" s="1156"/>
      <c r="CK942" s="1156"/>
      <c r="CL942" s="1156"/>
      <c r="CM942" s="1200"/>
      <c r="CN942" s="1200"/>
      <c r="CO942" s="1201"/>
      <c r="CQ942" s="2117"/>
    </row>
    <row r="943" spans="1:95" s="700" customFormat="1">
      <c r="A943" s="1137"/>
      <c r="B943" s="1155"/>
      <c r="C943" s="1131"/>
      <c r="D943" s="1131"/>
      <c r="E943" s="1132"/>
      <c r="F943" s="1150"/>
      <c r="G943" s="1149"/>
      <c r="H943" s="1135"/>
      <c r="I943" s="1156"/>
      <c r="J943" s="1156"/>
      <c r="K943" s="1156"/>
      <c r="L943" s="1156"/>
      <c r="M943" s="1156"/>
      <c r="N943" s="1156"/>
      <c r="O943" s="1156"/>
      <c r="P943" s="1156"/>
      <c r="Q943" s="1156"/>
      <c r="R943" s="1156"/>
      <c r="S943" s="1156"/>
      <c r="T943" s="1156"/>
      <c r="U943" s="1156"/>
      <c r="V943" s="1156"/>
      <c r="W943" s="1156"/>
      <c r="X943" s="1156"/>
      <c r="Y943" s="1156"/>
      <c r="Z943" s="1156"/>
      <c r="AA943" s="1156"/>
      <c r="AB943" s="1200"/>
      <c r="AC943" s="1200"/>
      <c r="AD943" s="1200"/>
      <c r="AE943" s="1200"/>
      <c r="AF943" s="1156"/>
      <c r="AG943" s="1156"/>
      <c r="AH943" s="1156"/>
      <c r="AI943" s="1156"/>
      <c r="AJ943" s="1156"/>
      <c r="AK943" s="1156"/>
      <c r="AL943" s="1156"/>
      <c r="AM943" s="1156"/>
      <c r="AN943" s="1156"/>
      <c r="AO943" s="1156"/>
      <c r="AP943" s="1156"/>
      <c r="AQ943" s="1156"/>
      <c r="AR943" s="1156"/>
      <c r="AS943" s="1156"/>
      <c r="AT943" s="1156"/>
      <c r="AU943" s="1156"/>
      <c r="AV943" s="1156"/>
      <c r="AW943" s="1156"/>
      <c r="AX943" s="1156"/>
      <c r="AY943" s="1156"/>
      <c r="AZ943" s="1156"/>
      <c r="BA943" s="1156"/>
      <c r="BB943" s="1156"/>
      <c r="BC943" s="1156"/>
      <c r="BD943" s="1156"/>
      <c r="BE943" s="1156"/>
      <c r="BF943" s="1156"/>
      <c r="BG943" s="1156"/>
      <c r="BH943" s="1156"/>
      <c r="BI943" s="1156"/>
      <c r="BJ943" s="1156"/>
      <c r="BK943" s="1156"/>
      <c r="BL943" s="1156"/>
      <c r="BM943" s="1156"/>
      <c r="BN943" s="1156"/>
      <c r="BO943" s="1156"/>
      <c r="BP943" s="1156"/>
      <c r="BQ943" s="1156"/>
      <c r="BR943" s="1156"/>
      <c r="BS943" s="1200"/>
      <c r="BT943" s="1156"/>
      <c r="BU943" s="1156"/>
      <c r="BV943" s="1156"/>
      <c r="BW943" s="1156"/>
      <c r="BX943" s="1156"/>
      <c r="BY943" s="1156"/>
      <c r="BZ943" s="1156"/>
      <c r="CA943" s="1156"/>
      <c r="CB943" s="1156"/>
      <c r="CC943" s="1156"/>
      <c r="CD943" s="1156"/>
      <c r="CE943" s="1156"/>
      <c r="CF943" s="1156"/>
      <c r="CG943" s="1156"/>
      <c r="CH943" s="1156"/>
      <c r="CI943" s="1156"/>
      <c r="CJ943" s="1156"/>
      <c r="CK943" s="1156"/>
      <c r="CL943" s="1156"/>
      <c r="CM943" s="1200"/>
      <c r="CN943" s="1200"/>
      <c r="CO943" s="1201"/>
      <c r="CQ943" s="2117"/>
    </row>
    <row r="944" spans="1:95" s="700" customFormat="1">
      <c r="A944" s="1137"/>
      <c r="B944" s="1155"/>
      <c r="C944" s="1131"/>
      <c r="D944" s="1131"/>
      <c r="E944" s="1132"/>
      <c r="F944" s="1150"/>
      <c r="G944" s="1149"/>
      <c r="H944" s="1135"/>
      <c r="I944" s="1156"/>
      <c r="J944" s="1156"/>
      <c r="K944" s="1156"/>
      <c r="L944" s="1156"/>
      <c r="M944" s="1156"/>
      <c r="N944" s="1156"/>
      <c r="O944" s="1156"/>
      <c r="P944" s="1156"/>
      <c r="Q944" s="1156"/>
      <c r="R944" s="1156"/>
      <c r="S944" s="1156"/>
      <c r="T944" s="1156"/>
      <c r="U944" s="1156"/>
      <c r="V944" s="1156"/>
      <c r="W944" s="1156"/>
      <c r="X944" s="1156"/>
      <c r="Y944" s="1156"/>
      <c r="Z944" s="1156"/>
      <c r="AA944" s="1156"/>
      <c r="AB944" s="1200"/>
      <c r="AC944" s="1200"/>
      <c r="AD944" s="1200"/>
      <c r="AE944" s="1200"/>
      <c r="AF944" s="1156"/>
      <c r="AG944" s="1156"/>
      <c r="AH944" s="1156"/>
      <c r="AI944" s="1156"/>
      <c r="AJ944" s="1156"/>
      <c r="AK944" s="1156"/>
      <c r="AL944" s="1156"/>
      <c r="AM944" s="1156"/>
      <c r="AN944" s="1156"/>
      <c r="AO944" s="1156"/>
      <c r="AP944" s="1156"/>
      <c r="AQ944" s="1156"/>
      <c r="AR944" s="1156"/>
      <c r="AS944" s="1156"/>
      <c r="AT944" s="1156"/>
      <c r="AU944" s="1156"/>
      <c r="AV944" s="1156"/>
      <c r="AW944" s="1156"/>
      <c r="AX944" s="1156"/>
      <c r="AY944" s="1156"/>
      <c r="AZ944" s="1156"/>
      <c r="BA944" s="1156"/>
      <c r="BB944" s="1156"/>
      <c r="BC944" s="1156"/>
      <c r="BD944" s="1156"/>
      <c r="BE944" s="1156"/>
      <c r="BF944" s="1156"/>
      <c r="BG944" s="1156"/>
      <c r="BH944" s="1156"/>
      <c r="BI944" s="1156"/>
      <c r="BJ944" s="1156"/>
      <c r="BK944" s="1156"/>
      <c r="BL944" s="1156"/>
      <c r="BM944" s="1156"/>
      <c r="BN944" s="1156"/>
      <c r="BO944" s="1156"/>
      <c r="BP944" s="1156"/>
      <c r="BQ944" s="1156"/>
      <c r="BR944" s="1156"/>
      <c r="BS944" s="1200"/>
      <c r="BT944" s="1156"/>
      <c r="BU944" s="1156"/>
      <c r="BV944" s="1156"/>
      <c r="BW944" s="1156"/>
      <c r="BX944" s="1156"/>
      <c r="BY944" s="1156"/>
      <c r="BZ944" s="1156"/>
      <c r="CA944" s="1156"/>
      <c r="CB944" s="1156"/>
      <c r="CC944" s="1156"/>
      <c r="CD944" s="1156"/>
      <c r="CE944" s="1156"/>
      <c r="CF944" s="1156"/>
      <c r="CG944" s="1156"/>
      <c r="CH944" s="1156"/>
      <c r="CI944" s="1156"/>
      <c r="CJ944" s="1156"/>
      <c r="CK944" s="1156"/>
      <c r="CL944" s="1156"/>
      <c r="CM944" s="1200"/>
      <c r="CN944" s="1200"/>
      <c r="CO944" s="1201"/>
      <c r="CQ944" s="2117"/>
    </row>
    <row r="945" spans="1:95" s="700" customFormat="1">
      <c r="A945" s="1137"/>
      <c r="B945" s="1155"/>
      <c r="C945" s="1131"/>
      <c r="D945" s="1131"/>
      <c r="E945" s="1132"/>
      <c r="F945" s="1150"/>
      <c r="G945" s="1149"/>
      <c r="H945" s="1135"/>
      <c r="I945" s="1156"/>
      <c r="J945" s="1156"/>
      <c r="K945" s="1156"/>
      <c r="L945" s="1156"/>
      <c r="M945" s="1156"/>
      <c r="N945" s="1156"/>
      <c r="O945" s="1156"/>
      <c r="P945" s="1156"/>
      <c r="Q945" s="1156"/>
      <c r="R945" s="1156"/>
      <c r="S945" s="1156"/>
      <c r="T945" s="1156"/>
      <c r="U945" s="1156"/>
      <c r="V945" s="1156"/>
      <c r="W945" s="1156"/>
      <c r="X945" s="1156"/>
      <c r="Y945" s="1156"/>
      <c r="Z945" s="1156"/>
      <c r="AA945" s="1156"/>
      <c r="AB945" s="1200"/>
      <c r="AC945" s="1200"/>
      <c r="AD945" s="1200"/>
      <c r="AE945" s="1200"/>
      <c r="AF945" s="1156"/>
      <c r="AG945" s="1156"/>
      <c r="AH945" s="1156"/>
      <c r="AI945" s="1156"/>
      <c r="AJ945" s="1156"/>
      <c r="AK945" s="1156"/>
      <c r="AL945" s="1156"/>
      <c r="AM945" s="1156"/>
      <c r="AN945" s="1156"/>
      <c r="AO945" s="1156"/>
      <c r="AP945" s="1156"/>
      <c r="AQ945" s="1156"/>
      <c r="AR945" s="1156"/>
      <c r="AS945" s="1156"/>
      <c r="AT945" s="1156"/>
      <c r="AU945" s="1156"/>
      <c r="AV945" s="1156"/>
      <c r="AW945" s="1156"/>
      <c r="AX945" s="1156"/>
      <c r="AY945" s="1156"/>
      <c r="AZ945" s="1156"/>
      <c r="BA945" s="1156"/>
      <c r="BB945" s="1156"/>
      <c r="BC945" s="1156"/>
      <c r="BD945" s="1156"/>
      <c r="BE945" s="1156"/>
      <c r="BF945" s="1156"/>
      <c r="BG945" s="1156"/>
      <c r="BH945" s="1156"/>
      <c r="BI945" s="1156"/>
      <c r="BJ945" s="1156"/>
      <c r="BK945" s="1156"/>
      <c r="BL945" s="1156"/>
      <c r="BM945" s="1156"/>
      <c r="BN945" s="1156"/>
      <c r="BO945" s="1156"/>
      <c r="BP945" s="1156"/>
      <c r="BQ945" s="1156"/>
      <c r="BR945" s="1156"/>
      <c r="BS945" s="1200"/>
      <c r="BT945" s="1156"/>
      <c r="BU945" s="1156"/>
      <c r="BV945" s="1156"/>
      <c r="BW945" s="1156"/>
      <c r="BX945" s="1156"/>
      <c r="BY945" s="1156"/>
      <c r="BZ945" s="1156"/>
      <c r="CA945" s="1156"/>
      <c r="CB945" s="1156"/>
      <c r="CC945" s="1156"/>
      <c r="CD945" s="1156"/>
      <c r="CE945" s="1156"/>
      <c r="CF945" s="1156"/>
      <c r="CG945" s="1156"/>
      <c r="CH945" s="1156"/>
      <c r="CI945" s="1156"/>
      <c r="CJ945" s="1156"/>
      <c r="CK945" s="1156"/>
      <c r="CL945" s="1156"/>
      <c r="CM945" s="1200"/>
      <c r="CN945" s="1200"/>
      <c r="CO945" s="1201"/>
      <c r="CQ945" s="2117"/>
    </row>
    <row r="946" spans="1:95" s="700" customFormat="1">
      <c r="A946" s="1137"/>
      <c r="B946" s="1155"/>
      <c r="C946" s="1131"/>
      <c r="D946" s="1131"/>
      <c r="E946" s="1132"/>
      <c r="F946" s="1150"/>
      <c r="G946" s="1149"/>
      <c r="H946" s="1135"/>
      <c r="I946" s="1156"/>
      <c r="J946" s="1156"/>
      <c r="K946" s="1156"/>
      <c r="L946" s="1156"/>
      <c r="M946" s="1156"/>
      <c r="N946" s="1156"/>
      <c r="O946" s="1156"/>
      <c r="P946" s="1156"/>
      <c r="Q946" s="1156"/>
      <c r="R946" s="1156"/>
      <c r="S946" s="1156"/>
      <c r="T946" s="1156"/>
      <c r="U946" s="1156"/>
      <c r="V946" s="1156"/>
      <c r="W946" s="1156"/>
      <c r="X946" s="1156"/>
      <c r="Y946" s="1156"/>
      <c r="Z946" s="1156"/>
      <c r="AA946" s="1156"/>
      <c r="AB946" s="1200"/>
      <c r="AC946" s="1200"/>
      <c r="AD946" s="1200"/>
      <c r="AE946" s="1200"/>
      <c r="AF946" s="1156"/>
      <c r="AG946" s="1156"/>
      <c r="AH946" s="1156"/>
      <c r="AI946" s="1156"/>
      <c r="AJ946" s="1156"/>
      <c r="AK946" s="1156"/>
      <c r="AL946" s="1156"/>
      <c r="AM946" s="1156"/>
      <c r="AN946" s="1156"/>
      <c r="AO946" s="1156"/>
      <c r="AP946" s="1156"/>
      <c r="AQ946" s="1156"/>
      <c r="AR946" s="1156"/>
      <c r="AS946" s="1156"/>
      <c r="AT946" s="1156"/>
      <c r="AU946" s="1156"/>
      <c r="AV946" s="1156"/>
      <c r="AW946" s="1156"/>
      <c r="AX946" s="1156"/>
      <c r="AY946" s="1156"/>
      <c r="AZ946" s="1156"/>
      <c r="BA946" s="1156"/>
      <c r="BB946" s="1156"/>
      <c r="BC946" s="1156"/>
      <c r="BD946" s="1156"/>
      <c r="BE946" s="1156"/>
      <c r="BF946" s="1156"/>
      <c r="BG946" s="1156"/>
      <c r="BH946" s="1156"/>
      <c r="BI946" s="1156"/>
      <c r="BJ946" s="1156"/>
      <c r="BK946" s="1156"/>
      <c r="BL946" s="1156"/>
      <c r="BM946" s="1156"/>
      <c r="BN946" s="1156"/>
      <c r="BO946" s="1156"/>
      <c r="BP946" s="1156"/>
      <c r="BQ946" s="1156"/>
      <c r="BR946" s="1156"/>
      <c r="BS946" s="1200"/>
      <c r="BT946" s="1156"/>
      <c r="BU946" s="1156"/>
      <c r="BV946" s="1156"/>
      <c r="BW946" s="1156"/>
      <c r="BX946" s="1156"/>
      <c r="BY946" s="1156"/>
      <c r="BZ946" s="1156"/>
      <c r="CA946" s="1156"/>
      <c r="CB946" s="1156"/>
      <c r="CC946" s="1156"/>
      <c r="CD946" s="1156"/>
      <c r="CE946" s="1156"/>
      <c r="CF946" s="1156"/>
      <c r="CG946" s="1156"/>
      <c r="CH946" s="1156"/>
      <c r="CI946" s="1156"/>
      <c r="CJ946" s="1156"/>
      <c r="CK946" s="1156"/>
      <c r="CL946" s="1156"/>
      <c r="CM946" s="1200"/>
      <c r="CN946" s="1200"/>
      <c r="CO946" s="1201"/>
      <c r="CQ946" s="2117"/>
    </row>
    <row r="947" spans="1:95" s="700" customFormat="1">
      <c r="A947" s="1137"/>
      <c r="B947" s="1155"/>
      <c r="C947" s="1131"/>
      <c r="D947" s="1131"/>
      <c r="E947" s="1132"/>
      <c r="F947" s="1150"/>
      <c r="G947" s="1149"/>
      <c r="H947" s="1135"/>
      <c r="I947" s="1156"/>
      <c r="J947" s="1156"/>
      <c r="K947" s="1156"/>
      <c r="L947" s="1156"/>
      <c r="M947" s="1156"/>
      <c r="N947" s="1156"/>
      <c r="O947" s="1156"/>
      <c r="P947" s="1156"/>
      <c r="Q947" s="1156"/>
      <c r="R947" s="1156"/>
      <c r="S947" s="1156"/>
      <c r="T947" s="1156"/>
      <c r="U947" s="1156"/>
      <c r="V947" s="1156"/>
      <c r="W947" s="1156"/>
      <c r="X947" s="1156"/>
      <c r="Y947" s="1156"/>
      <c r="Z947" s="1156"/>
      <c r="AA947" s="1156"/>
      <c r="AB947" s="1200"/>
      <c r="AC947" s="1200"/>
      <c r="AD947" s="1200"/>
      <c r="AE947" s="1200"/>
      <c r="AF947" s="1156"/>
      <c r="AG947" s="1156"/>
      <c r="AH947" s="1156"/>
      <c r="AI947" s="1156"/>
      <c r="AJ947" s="1156"/>
      <c r="AK947" s="1156"/>
      <c r="AL947" s="1156"/>
      <c r="AM947" s="1156"/>
      <c r="AN947" s="1156"/>
      <c r="AO947" s="1156"/>
      <c r="AP947" s="1156"/>
      <c r="AQ947" s="1156"/>
      <c r="AR947" s="1156"/>
      <c r="AS947" s="1156"/>
      <c r="AT947" s="1156"/>
      <c r="AU947" s="1156"/>
      <c r="AV947" s="1156"/>
      <c r="AW947" s="1156"/>
      <c r="AX947" s="1156"/>
      <c r="AY947" s="1156"/>
      <c r="AZ947" s="1156"/>
      <c r="BA947" s="1156"/>
      <c r="BB947" s="1156"/>
      <c r="BC947" s="1156"/>
      <c r="BD947" s="1156"/>
      <c r="BE947" s="1156"/>
      <c r="BF947" s="1156"/>
      <c r="BG947" s="1156"/>
      <c r="BH947" s="1156"/>
      <c r="BI947" s="1156"/>
      <c r="BJ947" s="1156"/>
      <c r="BK947" s="1156"/>
      <c r="BL947" s="1156"/>
      <c r="BM947" s="1156"/>
      <c r="BN947" s="1156"/>
      <c r="BO947" s="1156"/>
      <c r="BP947" s="1156"/>
      <c r="BQ947" s="1156"/>
      <c r="BR947" s="1156"/>
      <c r="BS947" s="1200"/>
      <c r="BT947" s="1156"/>
      <c r="BU947" s="1156"/>
      <c r="BV947" s="1156"/>
      <c r="BW947" s="1156"/>
      <c r="BX947" s="1156"/>
      <c r="BY947" s="1156"/>
      <c r="BZ947" s="1156"/>
      <c r="CA947" s="1156"/>
      <c r="CB947" s="1156"/>
      <c r="CC947" s="1156"/>
      <c r="CD947" s="1156"/>
      <c r="CE947" s="1156"/>
      <c r="CF947" s="1156"/>
      <c r="CG947" s="1156"/>
      <c r="CH947" s="1156"/>
      <c r="CI947" s="1156"/>
      <c r="CJ947" s="1156"/>
      <c r="CK947" s="1156"/>
      <c r="CL947" s="1156"/>
      <c r="CM947" s="1200"/>
      <c r="CN947" s="1200"/>
      <c r="CO947" s="1201"/>
      <c r="CQ947" s="2117"/>
    </row>
    <row r="948" spans="1:95" s="700" customFormat="1">
      <c r="A948" s="1137"/>
      <c r="B948" s="1155"/>
      <c r="C948" s="1131"/>
      <c r="D948" s="1131"/>
      <c r="E948" s="1132"/>
      <c r="F948" s="1150"/>
      <c r="G948" s="1149"/>
      <c r="H948" s="1135"/>
      <c r="I948" s="1156"/>
      <c r="J948" s="1156"/>
      <c r="K948" s="1156"/>
      <c r="L948" s="1156"/>
      <c r="M948" s="1156"/>
      <c r="N948" s="1156"/>
      <c r="O948" s="1156"/>
      <c r="P948" s="1156"/>
      <c r="Q948" s="1156"/>
      <c r="R948" s="1156"/>
      <c r="S948" s="1156"/>
      <c r="T948" s="1156"/>
      <c r="U948" s="1156"/>
      <c r="V948" s="1156"/>
      <c r="W948" s="1156"/>
      <c r="X948" s="1156"/>
      <c r="Y948" s="1156"/>
      <c r="Z948" s="1156"/>
      <c r="AA948" s="1156"/>
      <c r="AB948" s="1200"/>
      <c r="AC948" s="1200"/>
      <c r="AD948" s="1200"/>
      <c r="AE948" s="1200"/>
      <c r="AF948" s="1156"/>
      <c r="AG948" s="1156"/>
      <c r="AH948" s="1156"/>
      <c r="AI948" s="1156"/>
      <c r="AJ948" s="1156"/>
      <c r="AK948" s="1156"/>
      <c r="AL948" s="1156"/>
      <c r="AM948" s="1156"/>
      <c r="AN948" s="1156"/>
      <c r="AO948" s="1156"/>
      <c r="AP948" s="1156"/>
      <c r="AQ948" s="1156"/>
      <c r="AR948" s="1156"/>
      <c r="AS948" s="1156"/>
      <c r="AT948" s="1156"/>
      <c r="AU948" s="1156"/>
      <c r="AV948" s="1156"/>
      <c r="AW948" s="1156"/>
      <c r="AX948" s="1156"/>
      <c r="AY948" s="1156"/>
      <c r="AZ948" s="1156"/>
      <c r="BA948" s="1156"/>
      <c r="BB948" s="1156"/>
      <c r="BC948" s="1156"/>
      <c r="BD948" s="1156"/>
      <c r="BE948" s="1156"/>
      <c r="BF948" s="1156"/>
      <c r="BG948" s="1156"/>
      <c r="BH948" s="1156"/>
      <c r="BI948" s="1156"/>
      <c r="BJ948" s="1156"/>
      <c r="BK948" s="1156"/>
      <c r="BL948" s="1156"/>
      <c r="BM948" s="1156"/>
      <c r="BN948" s="1156"/>
      <c r="BO948" s="1156"/>
      <c r="BP948" s="1156"/>
      <c r="BQ948" s="1156"/>
      <c r="BR948" s="1156"/>
      <c r="BS948" s="1200"/>
      <c r="BT948" s="1156"/>
      <c r="BU948" s="1156"/>
      <c r="BV948" s="1156"/>
      <c r="BW948" s="1156"/>
      <c r="BX948" s="1156"/>
      <c r="BY948" s="1156"/>
      <c r="BZ948" s="1156"/>
      <c r="CA948" s="1156"/>
      <c r="CB948" s="1156"/>
      <c r="CC948" s="1156"/>
      <c r="CD948" s="1156"/>
      <c r="CE948" s="1156"/>
      <c r="CF948" s="1156"/>
      <c r="CG948" s="1156"/>
      <c r="CH948" s="1156"/>
      <c r="CI948" s="1156"/>
      <c r="CJ948" s="1156"/>
      <c r="CK948" s="1156"/>
      <c r="CL948" s="1156"/>
      <c r="CM948" s="1200"/>
      <c r="CN948" s="1200"/>
      <c r="CO948" s="1201"/>
      <c r="CQ948" s="2117"/>
    </row>
    <row r="949" spans="1:95" s="700" customFormat="1">
      <c r="A949" s="1137"/>
      <c r="B949" s="1155"/>
      <c r="C949" s="1131"/>
      <c r="D949" s="1131"/>
      <c r="E949" s="1132"/>
      <c r="F949" s="1150"/>
      <c r="G949" s="1149"/>
      <c r="H949" s="1135"/>
      <c r="I949" s="1156"/>
      <c r="J949" s="1156"/>
      <c r="K949" s="1156"/>
      <c r="L949" s="1156"/>
      <c r="M949" s="1156"/>
      <c r="N949" s="1156"/>
      <c r="O949" s="1156"/>
      <c r="P949" s="1156"/>
      <c r="Q949" s="1156"/>
      <c r="R949" s="1156"/>
      <c r="S949" s="1156"/>
      <c r="T949" s="1156"/>
      <c r="U949" s="1156"/>
      <c r="V949" s="1156"/>
      <c r="W949" s="1156"/>
      <c r="X949" s="1156"/>
      <c r="Y949" s="1156"/>
      <c r="Z949" s="1156"/>
      <c r="AA949" s="1156"/>
      <c r="AB949" s="1200"/>
      <c r="AC949" s="1200"/>
      <c r="AD949" s="1200"/>
      <c r="AE949" s="1200"/>
      <c r="AF949" s="1156"/>
      <c r="AG949" s="1156"/>
      <c r="AH949" s="1156"/>
      <c r="AI949" s="1156"/>
      <c r="AJ949" s="1156"/>
      <c r="AK949" s="1156"/>
      <c r="AL949" s="1156"/>
      <c r="AM949" s="1156"/>
      <c r="AN949" s="1156"/>
      <c r="AO949" s="1156"/>
      <c r="AP949" s="1156"/>
      <c r="AQ949" s="1156"/>
      <c r="AR949" s="1156"/>
      <c r="AS949" s="1156"/>
      <c r="AT949" s="1156"/>
      <c r="AU949" s="1156"/>
      <c r="AV949" s="1156"/>
      <c r="AW949" s="1156"/>
      <c r="AX949" s="1156"/>
      <c r="AY949" s="1156"/>
      <c r="AZ949" s="1156"/>
      <c r="BA949" s="1156"/>
      <c r="BB949" s="1156"/>
      <c r="BC949" s="1156"/>
      <c r="BD949" s="1156"/>
      <c r="BE949" s="1156"/>
      <c r="BF949" s="1156"/>
      <c r="BG949" s="1156"/>
      <c r="BH949" s="1156"/>
      <c r="BI949" s="1156"/>
      <c r="BJ949" s="1156"/>
      <c r="BK949" s="1156"/>
      <c r="BL949" s="1156"/>
      <c r="BM949" s="1156"/>
      <c r="BN949" s="1156"/>
      <c r="BO949" s="1156"/>
      <c r="BP949" s="1156"/>
      <c r="BQ949" s="1156"/>
      <c r="BR949" s="1156"/>
      <c r="BS949" s="1200"/>
      <c r="BT949" s="1156"/>
      <c r="BU949" s="1156"/>
      <c r="BV949" s="1156"/>
      <c r="BW949" s="1156"/>
      <c r="BX949" s="1156"/>
      <c r="BY949" s="1156"/>
      <c r="BZ949" s="1156"/>
      <c r="CA949" s="1156"/>
      <c r="CB949" s="1156"/>
      <c r="CC949" s="1156"/>
      <c r="CD949" s="1156"/>
      <c r="CE949" s="1156"/>
      <c r="CF949" s="1156"/>
      <c r="CG949" s="1156"/>
      <c r="CH949" s="1156"/>
      <c r="CI949" s="1156"/>
      <c r="CJ949" s="1156"/>
      <c r="CK949" s="1156"/>
      <c r="CL949" s="1156"/>
      <c r="CM949" s="1200"/>
      <c r="CN949" s="1200"/>
      <c r="CO949" s="1201"/>
      <c r="CQ949" s="2117"/>
    </row>
    <row r="950" spans="1:95" s="700" customFormat="1">
      <c r="A950" s="1137"/>
      <c r="B950" s="1155"/>
      <c r="C950" s="1131"/>
      <c r="D950" s="1131"/>
      <c r="E950" s="1132"/>
      <c r="F950" s="1150"/>
      <c r="G950" s="1149"/>
      <c r="H950" s="1135"/>
      <c r="I950" s="1156"/>
      <c r="J950" s="1156"/>
      <c r="K950" s="1156"/>
      <c r="L950" s="1156"/>
      <c r="M950" s="1156"/>
      <c r="N950" s="1156"/>
      <c r="O950" s="1156"/>
      <c r="P950" s="1156"/>
      <c r="Q950" s="1156"/>
      <c r="R950" s="1156"/>
      <c r="S950" s="1156"/>
      <c r="T950" s="1156"/>
      <c r="U950" s="1156"/>
      <c r="V950" s="1156"/>
      <c r="W950" s="1156"/>
      <c r="X950" s="1156"/>
      <c r="Y950" s="1156"/>
      <c r="Z950" s="1156"/>
      <c r="AA950" s="1156"/>
      <c r="AB950" s="1200"/>
      <c r="AC950" s="1200"/>
      <c r="AD950" s="1200"/>
      <c r="AE950" s="1200"/>
      <c r="AF950" s="1156"/>
      <c r="AG950" s="1156"/>
      <c r="AH950" s="1156"/>
      <c r="AI950" s="1156"/>
      <c r="AJ950" s="1156"/>
      <c r="AK950" s="1156"/>
      <c r="AL950" s="1156"/>
      <c r="AM950" s="1156"/>
      <c r="AN950" s="1156"/>
      <c r="AO950" s="1156"/>
      <c r="AP950" s="1156"/>
      <c r="AQ950" s="1156"/>
      <c r="AR950" s="1156"/>
      <c r="AS950" s="1156"/>
      <c r="AT950" s="1156"/>
      <c r="AU950" s="1156"/>
      <c r="AV950" s="1156"/>
      <c r="AW950" s="1156"/>
      <c r="AX950" s="1156"/>
      <c r="AY950" s="1156"/>
      <c r="AZ950" s="1156"/>
      <c r="BA950" s="1156"/>
      <c r="BB950" s="1156"/>
      <c r="BC950" s="1156"/>
      <c r="BD950" s="1156"/>
      <c r="BE950" s="1156"/>
      <c r="BF950" s="1156"/>
      <c r="BG950" s="1156"/>
      <c r="BH950" s="1156"/>
      <c r="BI950" s="1156"/>
      <c r="BJ950" s="1156"/>
      <c r="BK950" s="1156"/>
      <c r="BL950" s="1156"/>
      <c r="BM950" s="1156"/>
      <c r="BN950" s="1156"/>
      <c r="BO950" s="1156"/>
      <c r="BP950" s="1156"/>
      <c r="BQ950" s="1156"/>
      <c r="BR950" s="1156"/>
      <c r="BS950" s="1200"/>
      <c r="BT950" s="1156"/>
      <c r="BU950" s="1156"/>
      <c r="BV950" s="1156"/>
      <c r="BW950" s="1156"/>
      <c r="BX950" s="1156"/>
      <c r="BY950" s="1156"/>
      <c r="BZ950" s="1156"/>
      <c r="CA950" s="1156"/>
      <c r="CB950" s="1156"/>
      <c r="CC950" s="1156"/>
      <c r="CD950" s="1156"/>
      <c r="CE950" s="1156"/>
      <c r="CF950" s="1156"/>
      <c r="CG950" s="1156"/>
      <c r="CH950" s="1156"/>
      <c r="CI950" s="1156"/>
      <c r="CJ950" s="1156"/>
      <c r="CK950" s="1156"/>
      <c r="CL950" s="1156"/>
      <c r="CM950" s="1200"/>
      <c r="CN950" s="1200"/>
      <c r="CO950" s="1201"/>
      <c r="CQ950" s="2117"/>
    </row>
    <row r="951" spans="1:95" s="700" customFormat="1">
      <c r="A951" s="1137"/>
      <c r="B951" s="1155"/>
      <c r="C951" s="1131"/>
      <c r="D951" s="1131"/>
      <c r="E951" s="1132"/>
      <c r="F951" s="1150"/>
      <c r="G951" s="1149"/>
      <c r="H951" s="1135"/>
      <c r="I951" s="1156"/>
      <c r="J951" s="1156"/>
      <c r="K951" s="1156"/>
      <c r="L951" s="1156"/>
      <c r="M951" s="1156"/>
      <c r="N951" s="1156"/>
      <c r="O951" s="1156"/>
      <c r="P951" s="1156"/>
      <c r="Q951" s="1156"/>
      <c r="R951" s="1156"/>
      <c r="S951" s="1156"/>
      <c r="T951" s="1156"/>
      <c r="U951" s="1156"/>
      <c r="V951" s="1156"/>
      <c r="W951" s="1156"/>
      <c r="X951" s="1156"/>
      <c r="Y951" s="1156"/>
      <c r="Z951" s="1156"/>
      <c r="AA951" s="1156"/>
      <c r="AB951" s="1200"/>
      <c r="AC951" s="1200"/>
      <c r="AD951" s="1200"/>
      <c r="AE951" s="1200"/>
      <c r="AF951" s="1156"/>
      <c r="AG951" s="1156"/>
      <c r="AH951" s="1156"/>
      <c r="AI951" s="1156"/>
      <c r="AJ951" s="1156"/>
      <c r="AK951" s="1156"/>
      <c r="AL951" s="1156"/>
      <c r="AM951" s="1156"/>
      <c r="AN951" s="1156"/>
      <c r="AO951" s="1156"/>
      <c r="AP951" s="1156"/>
      <c r="AQ951" s="1156"/>
      <c r="AR951" s="1156"/>
      <c r="AS951" s="1156"/>
      <c r="AT951" s="1156"/>
      <c r="AU951" s="1156"/>
      <c r="AV951" s="1156"/>
      <c r="AW951" s="1156"/>
      <c r="AX951" s="1156"/>
      <c r="AY951" s="1156"/>
      <c r="AZ951" s="1156"/>
      <c r="BA951" s="1156"/>
      <c r="BB951" s="1156"/>
      <c r="BC951" s="1156"/>
      <c r="BD951" s="1156"/>
      <c r="BE951" s="1156"/>
      <c r="BF951" s="1156"/>
      <c r="BG951" s="1156"/>
      <c r="BH951" s="1156"/>
      <c r="BI951" s="1156"/>
      <c r="BJ951" s="1156"/>
      <c r="BK951" s="1156"/>
      <c r="BL951" s="1156"/>
      <c r="BM951" s="1156"/>
      <c r="BN951" s="1156"/>
      <c r="BO951" s="1156"/>
      <c r="BP951" s="1156"/>
      <c r="BQ951" s="1156"/>
      <c r="BR951" s="1156"/>
      <c r="BS951" s="1200"/>
      <c r="BT951" s="1156"/>
      <c r="BU951" s="1156"/>
      <c r="BV951" s="1156"/>
      <c r="BW951" s="1156"/>
      <c r="BX951" s="1156"/>
      <c r="BY951" s="1156"/>
      <c r="BZ951" s="1156"/>
      <c r="CA951" s="1156"/>
      <c r="CB951" s="1156"/>
      <c r="CC951" s="1156"/>
      <c r="CD951" s="1156"/>
      <c r="CE951" s="1156"/>
      <c r="CF951" s="1156"/>
      <c r="CG951" s="1156"/>
      <c r="CH951" s="1156"/>
      <c r="CI951" s="1156"/>
      <c r="CJ951" s="1156"/>
      <c r="CK951" s="1156"/>
      <c r="CL951" s="1156"/>
      <c r="CM951" s="1200"/>
      <c r="CN951" s="1200"/>
      <c r="CO951" s="1201"/>
      <c r="CQ951" s="2117"/>
    </row>
    <row r="952" spans="1:95" s="700" customFormat="1">
      <c r="A952" s="1137"/>
      <c r="B952" s="1155"/>
      <c r="C952" s="1131"/>
      <c r="D952" s="1131"/>
      <c r="E952" s="1132"/>
      <c r="F952" s="1150"/>
      <c r="G952" s="1149"/>
      <c r="H952" s="1135"/>
      <c r="I952" s="1156"/>
      <c r="J952" s="1156"/>
      <c r="K952" s="1156"/>
      <c r="L952" s="1156"/>
      <c r="M952" s="1156"/>
      <c r="N952" s="1156"/>
      <c r="O952" s="1156"/>
      <c r="P952" s="1156"/>
      <c r="Q952" s="1156"/>
      <c r="R952" s="1156"/>
      <c r="S952" s="1156"/>
      <c r="T952" s="1156"/>
      <c r="U952" s="1156"/>
      <c r="V952" s="1156"/>
      <c r="W952" s="1156"/>
      <c r="X952" s="1156"/>
      <c r="Y952" s="1156"/>
      <c r="Z952" s="1156"/>
      <c r="AA952" s="1156"/>
      <c r="AB952" s="1200"/>
      <c r="AC952" s="1200"/>
      <c r="AD952" s="1200"/>
      <c r="AE952" s="1200"/>
      <c r="AF952" s="1156"/>
      <c r="AG952" s="1156"/>
      <c r="AH952" s="1156"/>
      <c r="AI952" s="1156"/>
      <c r="AJ952" s="1156"/>
      <c r="AK952" s="1156"/>
      <c r="AL952" s="1156"/>
      <c r="AM952" s="1156"/>
      <c r="AN952" s="1156"/>
      <c r="AO952" s="1156"/>
      <c r="AP952" s="1156"/>
      <c r="AQ952" s="1156"/>
      <c r="AR952" s="1156"/>
      <c r="AS952" s="1156"/>
      <c r="AT952" s="1156"/>
      <c r="AU952" s="1156"/>
      <c r="AV952" s="1156"/>
      <c r="AW952" s="1156"/>
      <c r="AX952" s="1156"/>
      <c r="AY952" s="1156"/>
      <c r="AZ952" s="1156"/>
      <c r="BA952" s="1156"/>
      <c r="BB952" s="1156"/>
      <c r="BC952" s="1156"/>
      <c r="BD952" s="1156"/>
      <c r="BE952" s="1156"/>
      <c r="BF952" s="1156"/>
      <c r="BG952" s="1156"/>
      <c r="BH952" s="1156"/>
      <c r="BI952" s="1156"/>
      <c r="BJ952" s="1156"/>
      <c r="BK952" s="1156"/>
      <c r="BL952" s="1156"/>
      <c r="BM952" s="1156"/>
      <c r="BN952" s="1156"/>
      <c r="BO952" s="1156"/>
      <c r="BP952" s="1156"/>
      <c r="BQ952" s="1156"/>
      <c r="BR952" s="1156"/>
      <c r="BS952" s="1200"/>
      <c r="BT952" s="1156"/>
      <c r="BU952" s="1156"/>
      <c r="BV952" s="1156"/>
      <c r="BW952" s="1156"/>
      <c r="BX952" s="1156"/>
      <c r="BY952" s="1156"/>
      <c r="BZ952" s="1156"/>
      <c r="CA952" s="1156"/>
      <c r="CB952" s="1156"/>
      <c r="CC952" s="1156"/>
      <c r="CD952" s="1156"/>
      <c r="CE952" s="1156"/>
      <c r="CF952" s="1156"/>
      <c r="CG952" s="1156"/>
      <c r="CH952" s="1156"/>
      <c r="CI952" s="1156"/>
      <c r="CJ952" s="1156"/>
      <c r="CK952" s="1156"/>
      <c r="CL952" s="1156"/>
      <c r="CM952" s="1200"/>
      <c r="CN952" s="1200"/>
      <c r="CO952" s="1201"/>
      <c r="CQ952" s="2117"/>
    </row>
    <row r="953" spans="1:95" s="700" customFormat="1">
      <c r="A953" s="1137"/>
      <c r="B953" s="1155"/>
      <c r="C953" s="1131"/>
      <c r="D953" s="1131"/>
      <c r="E953" s="1132"/>
      <c r="F953" s="1150"/>
      <c r="G953" s="1149"/>
      <c r="H953" s="1135"/>
      <c r="I953" s="1156"/>
      <c r="J953" s="1156"/>
      <c r="K953" s="1156"/>
      <c r="L953" s="1156"/>
      <c r="M953" s="1156"/>
      <c r="N953" s="1156"/>
      <c r="O953" s="1156"/>
      <c r="P953" s="1156"/>
      <c r="Q953" s="1156"/>
      <c r="R953" s="1156"/>
      <c r="S953" s="1156"/>
      <c r="T953" s="1156"/>
      <c r="U953" s="1156"/>
      <c r="V953" s="1156"/>
      <c r="W953" s="1156"/>
      <c r="X953" s="1156"/>
      <c r="Y953" s="1156"/>
      <c r="Z953" s="1156"/>
      <c r="AA953" s="1156"/>
      <c r="AB953" s="1200"/>
      <c r="AC953" s="1200"/>
      <c r="AD953" s="1200"/>
      <c r="AE953" s="1200"/>
      <c r="AF953" s="1156"/>
      <c r="AG953" s="1156"/>
      <c r="AH953" s="1156"/>
      <c r="AI953" s="1156"/>
      <c r="AJ953" s="1156"/>
      <c r="AK953" s="1156"/>
      <c r="AL953" s="1156"/>
      <c r="AM953" s="1156"/>
      <c r="AN953" s="1156"/>
      <c r="AO953" s="1156"/>
      <c r="AP953" s="1156"/>
      <c r="AQ953" s="1156"/>
      <c r="AR953" s="1156"/>
      <c r="AS953" s="1156"/>
      <c r="AT953" s="1156"/>
      <c r="AU953" s="1156"/>
      <c r="AV953" s="1156"/>
      <c r="AW953" s="1156"/>
      <c r="AX953" s="1156"/>
      <c r="AY953" s="1156"/>
      <c r="AZ953" s="1156"/>
      <c r="BA953" s="1156"/>
      <c r="BB953" s="1156"/>
      <c r="BC953" s="1156"/>
      <c r="BD953" s="1156"/>
      <c r="BE953" s="1156"/>
      <c r="BF953" s="1156"/>
      <c r="BG953" s="1156"/>
      <c r="BH953" s="1156"/>
      <c r="BI953" s="1156"/>
      <c r="BJ953" s="1156"/>
      <c r="BK953" s="1156"/>
      <c r="BL953" s="1156"/>
      <c r="BM953" s="1156"/>
      <c r="BN953" s="1156"/>
      <c r="BO953" s="1156"/>
      <c r="BP953" s="1156"/>
      <c r="BQ953" s="1156"/>
      <c r="BR953" s="1156"/>
      <c r="BS953" s="1200"/>
      <c r="BT953" s="1156"/>
      <c r="BU953" s="1156"/>
      <c r="BV953" s="1156"/>
      <c r="BW953" s="1156"/>
      <c r="BX953" s="1156"/>
      <c r="BY953" s="1156"/>
      <c r="BZ953" s="1156"/>
      <c r="CA953" s="1156"/>
      <c r="CB953" s="1156"/>
      <c r="CC953" s="1156"/>
      <c r="CD953" s="1156"/>
      <c r="CE953" s="1156"/>
      <c r="CF953" s="1156"/>
      <c r="CG953" s="1156"/>
      <c r="CH953" s="1156"/>
      <c r="CI953" s="1156"/>
      <c r="CJ953" s="1156"/>
      <c r="CK953" s="1156"/>
      <c r="CL953" s="1156"/>
      <c r="CM953" s="1200"/>
      <c r="CN953" s="1200"/>
      <c r="CO953" s="1201"/>
      <c r="CQ953" s="2117"/>
    </row>
    <row r="954" spans="1:95" s="700" customFormat="1">
      <c r="A954" s="1137"/>
      <c r="B954" s="1155"/>
      <c r="C954" s="1131"/>
      <c r="D954" s="1131"/>
      <c r="E954" s="1132"/>
      <c r="F954" s="1150"/>
      <c r="G954" s="1149"/>
      <c r="H954" s="1135"/>
      <c r="I954" s="1156"/>
      <c r="J954" s="1156"/>
      <c r="K954" s="1156"/>
      <c r="L954" s="1156"/>
      <c r="M954" s="1156"/>
      <c r="N954" s="1156"/>
      <c r="O954" s="1156"/>
      <c r="P954" s="1156"/>
      <c r="Q954" s="1156"/>
      <c r="R954" s="1156"/>
      <c r="S954" s="1156"/>
      <c r="T954" s="1156"/>
      <c r="U954" s="1156"/>
      <c r="V954" s="1156"/>
      <c r="W954" s="1156"/>
      <c r="X954" s="1156"/>
      <c r="Y954" s="1156"/>
      <c r="Z954" s="1156"/>
      <c r="AA954" s="1156"/>
      <c r="AB954" s="1200"/>
      <c r="AC954" s="1200"/>
      <c r="AD954" s="1200"/>
      <c r="AE954" s="1200"/>
      <c r="AF954" s="1156"/>
      <c r="AG954" s="1156"/>
      <c r="AH954" s="1156"/>
      <c r="AI954" s="1156"/>
      <c r="AJ954" s="1156"/>
      <c r="AK954" s="1156"/>
      <c r="AL954" s="1156"/>
      <c r="AM954" s="1156"/>
      <c r="AN954" s="1156"/>
      <c r="AO954" s="1156"/>
      <c r="AP954" s="1156"/>
      <c r="AQ954" s="1156"/>
      <c r="AR954" s="1156"/>
      <c r="AS954" s="1156"/>
      <c r="AT954" s="1156"/>
      <c r="AU954" s="1156"/>
      <c r="AV954" s="1156"/>
      <c r="AW954" s="1156"/>
      <c r="AX954" s="1156"/>
      <c r="AY954" s="1156"/>
      <c r="AZ954" s="1156"/>
      <c r="BA954" s="1156"/>
      <c r="BB954" s="1156"/>
      <c r="BC954" s="1156"/>
      <c r="BD954" s="1156"/>
      <c r="BE954" s="1156"/>
      <c r="BF954" s="1156"/>
      <c r="BG954" s="1156"/>
      <c r="BH954" s="1156"/>
      <c r="BI954" s="1156"/>
      <c r="BJ954" s="1156"/>
      <c r="BK954" s="1156"/>
      <c r="BL954" s="1156"/>
      <c r="BM954" s="1156"/>
      <c r="BN954" s="1156"/>
      <c r="BO954" s="1156"/>
      <c r="BP954" s="1156"/>
      <c r="BQ954" s="1156"/>
      <c r="BR954" s="1156"/>
      <c r="BS954" s="1200"/>
      <c r="BT954" s="1156"/>
      <c r="BU954" s="1156"/>
      <c r="BV954" s="1156"/>
      <c r="BW954" s="1156"/>
      <c r="BX954" s="1156"/>
      <c r="BY954" s="1156"/>
      <c r="BZ954" s="1156"/>
      <c r="CA954" s="1156"/>
      <c r="CB954" s="1156"/>
      <c r="CC954" s="1156"/>
      <c r="CD954" s="1156"/>
      <c r="CE954" s="1156"/>
      <c r="CF954" s="1156"/>
      <c r="CG954" s="1156"/>
      <c r="CH954" s="1156"/>
      <c r="CI954" s="1156"/>
      <c r="CJ954" s="1156"/>
      <c r="CK954" s="1156"/>
      <c r="CL954" s="1156"/>
      <c r="CM954" s="1200"/>
      <c r="CN954" s="1200"/>
      <c r="CO954" s="1201"/>
      <c r="CQ954" s="2117"/>
    </row>
    <row r="955" spans="1:95" s="700" customFormat="1">
      <c r="A955" s="1137"/>
      <c r="B955" s="1155"/>
      <c r="C955" s="1131"/>
      <c r="D955" s="1131"/>
      <c r="E955" s="1132"/>
      <c r="F955" s="1150"/>
      <c r="G955" s="1149"/>
      <c r="H955" s="1135"/>
      <c r="I955" s="1156"/>
      <c r="J955" s="1156"/>
      <c r="K955" s="1156"/>
      <c r="L955" s="1156"/>
      <c r="M955" s="1156"/>
      <c r="N955" s="1156"/>
      <c r="O955" s="1156"/>
      <c r="P955" s="1156"/>
      <c r="Q955" s="1156"/>
      <c r="R955" s="1156"/>
      <c r="S955" s="1156"/>
      <c r="T955" s="1156"/>
      <c r="U955" s="1156"/>
      <c r="V955" s="1156"/>
      <c r="W955" s="1156"/>
      <c r="X955" s="1156"/>
      <c r="Y955" s="1156"/>
      <c r="Z955" s="1156"/>
      <c r="AA955" s="1156"/>
      <c r="AB955" s="1200"/>
      <c r="AC955" s="1200"/>
      <c r="AD955" s="1200"/>
      <c r="AE955" s="1200"/>
      <c r="AF955" s="1156"/>
      <c r="AG955" s="1156"/>
      <c r="AH955" s="1156"/>
      <c r="AI955" s="1156"/>
      <c r="AJ955" s="1156"/>
      <c r="AK955" s="1156"/>
      <c r="AL955" s="1156"/>
      <c r="AM955" s="1156"/>
      <c r="AN955" s="1156"/>
      <c r="AO955" s="1156"/>
      <c r="AP955" s="1156"/>
      <c r="AQ955" s="1156"/>
      <c r="AR955" s="1156"/>
      <c r="AS955" s="1156"/>
      <c r="AT955" s="1156"/>
      <c r="AU955" s="1156"/>
      <c r="AV955" s="1156"/>
      <c r="AW955" s="1156"/>
      <c r="AX955" s="1156"/>
      <c r="AY955" s="1156"/>
      <c r="AZ955" s="1156"/>
      <c r="BA955" s="1156"/>
      <c r="BB955" s="1156"/>
      <c r="BC955" s="1156"/>
      <c r="BD955" s="1156"/>
      <c r="BE955" s="1156"/>
      <c r="BF955" s="1156"/>
      <c r="BG955" s="1156"/>
      <c r="BH955" s="1156"/>
      <c r="BI955" s="1156"/>
      <c r="BJ955" s="1156"/>
      <c r="BK955" s="1156"/>
      <c r="BL955" s="1156"/>
      <c r="BM955" s="1156"/>
      <c r="BN955" s="1156"/>
      <c r="BO955" s="1156"/>
      <c r="BP955" s="1156"/>
      <c r="BQ955" s="1156"/>
      <c r="BR955" s="1156"/>
      <c r="BS955" s="1200"/>
      <c r="BT955" s="1156"/>
      <c r="BU955" s="1156"/>
      <c r="BV955" s="1156"/>
      <c r="BW955" s="1156"/>
      <c r="BX955" s="1156"/>
      <c r="BY955" s="1156"/>
      <c r="BZ955" s="1156"/>
      <c r="CA955" s="1156"/>
      <c r="CB955" s="1156"/>
      <c r="CC955" s="1156"/>
      <c r="CD955" s="1156"/>
      <c r="CE955" s="1156"/>
      <c r="CF955" s="1156"/>
      <c r="CG955" s="1156"/>
      <c r="CH955" s="1156"/>
      <c r="CI955" s="1156"/>
      <c r="CJ955" s="1156"/>
      <c r="CK955" s="1156"/>
      <c r="CL955" s="1156"/>
      <c r="CM955" s="1200"/>
      <c r="CN955" s="1200"/>
      <c r="CO955" s="1201"/>
      <c r="CQ955" s="2117"/>
    </row>
    <row r="956" spans="1:95" s="700" customFormat="1">
      <c r="A956" s="1137"/>
      <c r="B956" s="1155"/>
      <c r="C956" s="1131"/>
      <c r="D956" s="1131"/>
      <c r="E956" s="1132"/>
      <c r="F956" s="1150"/>
      <c r="G956" s="1149"/>
      <c r="H956" s="1135"/>
      <c r="I956" s="1156"/>
      <c r="J956" s="1156"/>
      <c r="K956" s="1156"/>
      <c r="L956" s="1156"/>
      <c r="M956" s="1156"/>
      <c r="N956" s="1156"/>
      <c r="O956" s="1156"/>
      <c r="P956" s="1156"/>
      <c r="Q956" s="1156"/>
      <c r="R956" s="1156"/>
      <c r="S956" s="1156"/>
      <c r="T956" s="1156"/>
      <c r="U956" s="1156"/>
      <c r="V956" s="1156"/>
      <c r="W956" s="1156"/>
      <c r="X956" s="1156"/>
      <c r="Y956" s="1156"/>
      <c r="Z956" s="1156"/>
      <c r="AA956" s="1156"/>
      <c r="AB956" s="1200"/>
      <c r="AC956" s="1200"/>
      <c r="AD956" s="1200"/>
      <c r="AE956" s="1200"/>
      <c r="AF956" s="1156"/>
      <c r="AG956" s="1156"/>
      <c r="AH956" s="1156"/>
      <c r="AI956" s="1156"/>
      <c r="AJ956" s="1156"/>
      <c r="AK956" s="1156"/>
      <c r="AL956" s="1156"/>
      <c r="AM956" s="1156"/>
      <c r="AN956" s="1156"/>
      <c r="AO956" s="1156"/>
      <c r="AP956" s="1156"/>
      <c r="AQ956" s="1156"/>
      <c r="AR956" s="1156"/>
      <c r="AS956" s="1156"/>
      <c r="AT956" s="1156"/>
      <c r="AU956" s="1156"/>
      <c r="AV956" s="1156"/>
      <c r="AW956" s="1156"/>
      <c r="AX956" s="1156"/>
      <c r="AY956" s="1156"/>
      <c r="AZ956" s="1156"/>
      <c r="BA956" s="1156"/>
      <c r="BB956" s="1156"/>
      <c r="BC956" s="1156"/>
      <c r="BD956" s="1156"/>
      <c r="BE956" s="1156"/>
      <c r="BF956" s="1156"/>
      <c r="BG956" s="1156"/>
      <c r="BH956" s="1156"/>
      <c r="BI956" s="1156"/>
      <c r="BJ956" s="1156"/>
      <c r="BK956" s="1156"/>
      <c r="BL956" s="1156"/>
      <c r="BM956" s="1156"/>
      <c r="BN956" s="1156"/>
      <c r="BO956" s="1156"/>
      <c r="BP956" s="1156"/>
      <c r="BQ956" s="1156"/>
      <c r="BR956" s="1156"/>
      <c r="BS956" s="1200"/>
      <c r="BT956" s="1156"/>
      <c r="BU956" s="1156"/>
      <c r="BV956" s="1156"/>
      <c r="BW956" s="1156"/>
      <c r="BX956" s="1156"/>
      <c r="BY956" s="1156"/>
      <c r="BZ956" s="1156"/>
      <c r="CA956" s="1156"/>
      <c r="CB956" s="1156"/>
      <c r="CC956" s="1156"/>
      <c r="CD956" s="1156"/>
      <c r="CE956" s="1156"/>
      <c r="CF956" s="1156"/>
      <c r="CG956" s="1156"/>
      <c r="CH956" s="1156"/>
      <c r="CI956" s="1156"/>
      <c r="CJ956" s="1156"/>
      <c r="CK956" s="1156"/>
      <c r="CL956" s="1156"/>
      <c r="CM956" s="1200"/>
      <c r="CN956" s="1200"/>
      <c r="CO956" s="1201"/>
      <c r="CQ956" s="2117"/>
    </row>
    <row r="957" spans="1:95" s="700" customFormat="1">
      <c r="A957" s="1137"/>
      <c r="B957" s="1155"/>
      <c r="C957" s="1131"/>
      <c r="D957" s="1131"/>
      <c r="E957" s="1132"/>
      <c r="F957" s="1150"/>
      <c r="G957" s="1149"/>
      <c r="H957" s="1135"/>
      <c r="I957" s="1156"/>
      <c r="J957" s="1156"/>
      <c r="K957" s="1156"/>
      <c r="L957" s="1156"/>
      <c r="M957" s="1156"/>
      <c r="N957" s="1156"/>
      <c r="O957" s="1156"/>
      <c r="P957" s="1156"/>
      <c r="Q957" s="1156"/>
      <c r="R957" s="1156"/>
      <c r="S957" s="1156"/>
      <c r="T957" s="1156"/>
      <c r="U957" s="1156"/>
      <c r="V957" s="1156"/>
      <c r="W957" s="1156"/>
      <c r="X957" s="1156"/>
      <c r="Y957" s="1156"/>
      <c r="Z957" s="1156"/>
      <c r="AA957" s="1156"/>
      <c r="AB957" s="1200"/>
      <c r="AC957" s="1200"/>
      <c r="AD957" s="1200"/>
      <c r="AE957" s="1200"/>
      <c r="AF957" s="1156"/>
      <c r="AG957" s="1156"/>
      <c r="AH957" s="1156"/>
      <c r="AI957" s="1156"/>
      <c r="AJ957" s="1156"/>
      <c r="AK957" s="1156"/>
      <c r="AL957" s="1156"/>
      <c r="AM957" s="1156"/>
      <c r="AN957" s="1156"/>
      <c r="AO957" s="1156"/>
      <c r="AP957" s="1156"/>
      <c r="AQ957" s="1156"/>
      <c r="AR957" s="1156"/>
      <c r="AS957" s="1156"/>
      <c r="AT957" s="1156"/>
      <c r="AU957" s="1156"/>
      <c r="AV957" s="1156"/>
      <c r="AW957" s="1156"/>
      <c r="AX957" s="1156"/>
      <c r="AY957" s="1156"/>
      <c r="AZ957" s="1156"/>
      <c r="BA957" s="1156"/>
      <c r="BB957" s="1156"/>
      <c r="BC957" s="1156"/>
      <c r="BD957" s="1156"/>
      <c r="BE957" s="1156"/>
      <c r="BF957" s="1156"/>
      <c r="BG957" s="1156"/>
      <c r="BH957" s="1156"/>
      <c r="BI957" s="1156"/>
      <c r="BJ957" s="1156"/>
      <c r="BK957" s="1156"/>
      <c r="BL957" s="1156"/>
      <c r="BM957" s="1156"/>
      <c r="BN957" s="1156"/>
      <c r="BO957" s="1156"/>
      <c r="BP957" s="1156"/>
      <c r="BQ957" s="1156"/>
      <c r="BR957" s="1156"/>
      <c r="BS957" s="1200"/>
      <c r="BT957" s="1156"/>
      <c r="BU957" s="1156"/>
      <c r="BV957" s="1156"/>
      <c r="BW957" s="1156"/>
      <c r="BX957" s="1156"/>
      <c r="BY957" s="1156"/>
      <c r="BZ957" s="1156"/>
      <c r="CA957" s="1156"/>
      <c r="CB957" s="1156"/>
      <c r="CC957" s="1156"/>
      <c r="CD957" s="1156"/>
      <c r="CE957" s="1156"/>
      <c r="CF957" s="1156"/>
      <c r="CG957" s="1156"/>
      <c r="CH957" s="1156"/>
      <c r="CI957" s="1156"/>
      <c r="CJ957" s="1156"/>
      <c r="CK957" s="1156"/>
      <c r="CL957" s="1156"/>
      <c r="CM957" s="1200"/>
      <c r="CN957" s="1200"/>
      <c r="CO957" s="1201"/>
      <c r="CQ957" s="2117"/>
    </row>
    <row r="958" spans="1:95" s="700" customFormat="1">
      <c r="A958" s="1137"/>
      <c r="B958" s="1155"/>
      <c r="C958" s="1131"/>
      <c r="D958" s="1131"/>
      <c r="E958" s="1132"/>
      <c r="F958" s="1150"/>
      <c r="G958" s="1149"/>
      <c r="H958" s="1135"/>
      <c r="I958" s="1156"/>
      <c r="J958" s="1156"/>
      <c r="K958" s="1156"/>
      <c r="L958" s="1156"/>
      <c r="M958" s="1156"/>
      <c r="N958" s="1156"/>
      <c r="O958" s="1156"/>
      <c r="P958" s="1156"/>
      <c r="Q958" s="1156"/>
      <c r="R958" s="1156"/>
      <c r="S958" s="1156"/>
      <c r="T958" s="1156"/>
      <c r="U958" s="1156"/>
      <c r="V958" s="1156"/>
      <c r="W958" s="1156"/>
      <c r="X958" s="1156"/>
      <c r="Y958" s="1156"/>
      <c r="Z958" s="1156"/>
      <c r="AA958" s="1156"/>
      <c r="AB958" s="1200"/>
      <c r="AC958" s="1200"/>
      <c r="AD958" s="1200"/>
      <c r="AE958" s="1200"/>
      <c r="AF958" s="1156"/>
      <c r="AG958" s="1156"/>
      <c r="AH958" s="1156"/>
      <c r="AI958" s="1156"/>
      <c r="AJ958" s="1156"/>
      <c r="AK958" s="1156"/>
      <c r="AL958" s="1156"/>
      <c r="AM958" s="1156"/>
      <c r="AN958" s="1156"/>
      <c r="AO958" s="1156"/>
      <c r="AP958" s="1156"/>
      <c r="AQ958" s="1156"/>
      <c r="AR958" s="1156"/>
      <c r="AS958" s="1156"/>
      <c r="AT958" s="1156"/>
      <c r="AU958" s="1156"/>
      <c r="AV958" s="1156"/>
      <c r="AW958" s="1156"/>
      <c r="AX958" s="1156"/>
      <c r="AY958" s="1156"/>
      <c r="AZ958" s="1156"/>
      <c r="BA958" s="1156"/>
      <c r="BB958" s="1156"/>
      <c r="BC958" s="1156"/>
      <c r="BD958" s="1156"/>
      <c r="BE958" s="1156"/>
      <c r="BF958" s="1156"/>
      <c r="BG958" s="1156"/>
      <c r="BH958" s="1156"/>
      <c r="BI958" s="1156"/>
      <c r="BJ958" s="1156"/>
      <c r="BK958" s="1156"/>
      <c r="BL958" s="1156"/>
      <c r="BM958" s="1156"/>
      <c r="BN958" s="1156"/>
      <c r="BO958" s="1156"/>
      <c r="BP958" s="1156"/>
      <c r="BQ958" s="1156"/>
      <c r="BR958" s="1156"/>
      <c r="BS958" s="1200"/>
      <c r="BT958" s="1156"/>
      <c r="BU958" s="1156"/>
      <c r="BV958" s="1156"/>
      <c r="BW958" s="1156"/>
      <c r="BX958" s="1156"/>
      <c r="BY958" s="1156"/>
      <c r="BZ958" s="1156"/>
      <c r="CA958" s="1156"/>
      <c r="CB958" s="1156"/>
      <c r="CC958" s="1156"/>
      <c r="CD958" s="1156"/>
      <c r="CE958" s="1156"/>
      <c r="CF958" s="1156"/>
      <c r="CG958" s="1156"/>
      <c r="CH958" s="1156"/>
      <c r="CI958" s="1156"/>
      <c r="CJ958" s="1156"/>
      <c r="CK958" s="1156"/>
      <c r="CL958" s="1156"/>
      <c r="CM958" s="1200"/>
      <c r="CN958" s="1200"/>
      <c r="CO958" s="1201"/>
      <c r="CQ958" s="2117"/>
    </row>
    <row r="959" spans="1:95" s="700" customFormat="1">
      <c r="A959" s="1137"/>
      <c r="B959" s="1155"/>
      <c r="C959" s="1131"/>
      <c r="D959" s="1131"/>
      <c r="E959" s="1132"/>
      <c r="F959" s="1150"/>
      <c r="G959" s="1149"/>
      <c r="H959" s="1135"/>
      <c r="I959" s="1156"/>
      <c r="J959" s="1156"/>
      <c r="K959" s="1156"/>
      <c r="L959" s="1156"/>
      <c r="M959" s="1156"/>
      <c r="N959" s="1156"/>
      <c r="O959" s="1156"/>
      <c r="P959" s="1156"/>
      <c r="Q959" s="1156"/>
      <c r="R959" s="1156"/>
      <c r="S959" s="1156"/>
      <c r="T959" s="1156"/>
      <c r="U959" s="1156"/>
      <c r="V959" s="1156"/>
      <c r="W959" s="1156"/>
      <c r="X959" s="1156"/>
      <c r="Y959" s="1156"/>
      <c r="Z959" s="1156"/>
      <c r="AA959" s="1156"/>
      <c r="AB959" s="1200"/>
      <c r="AC959" s="1200"/>
      <c r="AD959" s="1200"/>
      <c r="AE959" s="1200"/>
      <c r="AF959" s="1156"/>
      <c r="AG959" s="1156"/>
      <c r="AH959" s="1156"/>
      <c r="AI959" s="1156"/>
      <c r="AJ959" s="1156"/>
      <c r="AK959" s="1156"/>
      <c r="AL959" s="1156"/>
      <c r="AM959" s="1156"/>
      <c r="AN959" s="1156"/>
      <c r="AO959" s="1156"/>
      <c r="AP959" s="1156"/>
      <c r="AQ959" s="1156"/>
      <c r="AR959" s="1156"/>
      <c r="AS959" s="1156"/>
      <c r="AT959" s="1156"/>
      <c r="AU959" s="1156"/>
      <c r="AV959" s="1156"/>
      <c r="AW959" s="1156"/>
      <c r="AX959" s="1156"/>
      <c r="AY959" s="1156"/>
      <c r="AZ959" s="1156"/>
      <c r="BA959" s="1156"/>
      <c r="BB959" s="1156"/>
      <c r="BC959" s="1156"/>
      <c r="BD959" s="1156"/>
      <c r="BE959" s="1156"/>
      <c r="BF959" s="1156"/>
      <c r="BG959" s="1156"/>
      <c r="BH959" s="1156"/>
      <c r="BI959" s="1156"/>
      <c r="BJ959" s="1156"/>
      <c r="BK959" s="1156"/>
      <c r="BL959" s="1156"/>
      <c r="BM959" s="1156"/>
      <c r="BN959" s="1156"/>
      <c r="BO959" s="1156"/>
      <c r="BP959" s="1156"/>
      <c r="BQ959" s="1156"/>
      <c r="BR959" s="1156"/>
      <c r="BS959" s="1200"/>
      <c r="BT959" s="1156"/>
      <c r="BU959" s="1156"/>
      <c r="BV959" s="1156"/>
      <c r="BW959" s="1156"/>
      <c r="BX959" s="1156"/>
      <c r="BY959" s="1156"/>
      <c r="BZ959" s="1156"/>
      <c r="CA959" s="1156"/>
      <c r="CB959" s="1156"/>
      <c r="CC959" s="1156"/>
      <c r="CD959" s="1156"/>
      <c r="CE959" s="1156"/>
      <c r="CF959" s="1156"/>
      <c r="CG959" s="1156"/>
      <c r="CH959" s="1156"/>
      <c r="CI959" s="1156"/>
      <c r="CJ959" s="1156"/>
      <c r="CK959" s="1156"/>
      <c r="CL959" s="1156"/>
      <c r="CM959" s="1200"/>
      <c r="CN959" s="1200"/>
      <c r="CO959" s="1201"/>
      <c r="CQ959" s="2117"/>
    </row>
    <row r="960" spans="1:95" s="700" customFormat="1">
      <c r="A960" s="1137"/>
      <c r="B960" s="1155"/>
      <c r="C960" s="1131"/>
      <c r="D960" s="1131"/>
      <c r="E960" s="1132"/>
      <c r="F960" s="1150"/>
      <c r="G960" s="1149"/>
      <c r="H960" s="1135"/>
      <c r="I960" s="1156"/>
      <c r="J960" s="1156"/>
      <c r="K960" s="1156"/>
      <c r="L960" s="1156"/>
      <c r="M960" s="1156"/>
      <c r="N960" s="1156"/>
      <c r="O960" s="1156"/>
      <c r="P960" s="1156"/>
      <c r="Q960" s="1156"/>
      <c r="R960" s="1156"/>
      <c r="S960" s="1156"/>
      <c r="T960" s="1156"/>
      <c r="U960" s="1156"/>
      <c r="V960" s="1156"/>
      <c r="W960" s="1156"/>
      <c r="X960" s="1156"/>
      <c r="Y960" s="1156"/>
      <c r="Z960" s="1156"/>
      <c r="AA960" s="1156"/>
      <c r="AB960" s="1200"/>
      <c r="AC960" s="1200"/>
      <c r="AD960" s="1200"/>
      <c r="AE960" s="1200"/>
      <c r="AF960" s="1156"/>
      <c r="AG960" s="1156"/>
      <c r="AH960" s="1156"/>
      <c r="AI960" s="1156"/>
      <c r="AJ960" s="1156"/>
      <c r="AK960" s="1156"/>
      <c r="AL960" s="1156"/>
      <c r="AM960" s="1156"/>
      <c r="AN960" s="1156"/>
      <c r="AO960" s="1156"/>
      <c r="AP960" s="1156"/>
      <c r="AQ960" s="1156"/>
      <c r="AR960" s="1156"/>
      <c r="AS960" s="1156"/>
      <c r="AT960" s="1156"/>
      <c r="AU960" s="1156"/>
      <c r="AV960" s="1156"/>
      <c r="AW960" s="1156"/>
      <c r="AX960" s="1156"/>
      <c r="AY960" s="1156"/>
      <c r="AZ960" s="1156"/>
      <c r="BA960" s="1156"/>
      <c r="BB960" s="1156"/>
      <c r="BC960" s="1156"/>
      <c r="BD960" s="1156"/>
      <c r="BE960" s="1156"/>
      <c r="BF960" s="1156"/>
      <c r="BG960" s="1156"/>
      <c r="BH960" s="1156"/>
      <c r="BI960" s="1156"/>
      <c r="BJ960" s="1156"/>
      <c r="BK960" s="1156"/>
      <c r="BL960" s="1156"/>
      <c r="BM960" s="1156"/>
      <c r="BN960" s="1156"/>
      <c r="BO960" s="1156"/>
      <c r="BP960" s="1156"/>
      <c r="BQ960" s="1156"/>
      <c r="BR960" s="1156"/>
      <c r="BS960" s="1200"/>
      <c r="BT960" s="1156"/>
      <c r="BU960" s="1156"/>
      <c r="BV960" s="1156"/>
      <c r="BW960" s="1156"/>
      <c r="BX960" s="1156"/>
      <c r="BY960" s="1156"/>
      <c r="BZ960" s="1156"/>
      <c r="CA960" s="1156"/>
      <c r="CB960" s="1156"/>
      <c r="CC960" s="1156"/>
      <c r="CD960" s="1156"/>
      <c r="CE960" s="1156"/>
      <c r="CF960" s="1156"/>
      <c r="CG960" s="1156"/>
      <c r="CH960" s="1156"/>
      <c r="CI960" s="1156"/>
      <c r="CJ960" s="1156"/>
      <c r="CK960" s="1156"/>
      <c r="CL960" s="1156"/>
      <c r="CM960" s="1200"/>
      <c r="CN960" s="1200"/>
      <c r="CO960" s="1201"/>
      <c r="CQ960" s="2117"/>
    </row>
    <row r="961" spans="1:95" s="700" customFormat="1">
      <c r="A961" s="1137"/>
      <c r="B961" s="1155"/>
      <c r="C961" s="1131"/>
      <c r="D961" s="1131"/>
      <c r="E961" s="1132"/>
      <c r="F961" s="1150"/>
      <c r="G961" s="1149"/>
      <c r="H961" s="1135"/>
      <c r="I961" s="1156"/>
      <c r="J961" s="1156"/>
      <c r="K961" s="1156"/>
      <c r="L961" s="1156"/>
      <c r="M961" s="1156"/>
      <c r="N961" s="1156"/>
      <c r="O961" s="1156"/>
      <c r="P961" s="1156"/>
      <c r="Q961" s="1156"/>
      <c r="R961" s="1156"/>
      <c r="S961" s="1156"/>
      <c r="T961" s="1156"/>
      <c r="U961" s="1156"/>
      <c r="V961" s="1156"/>
      <c r="W961" s="1156"/>
      <c r="X961" s="1156"/>
      <c r="Y961" s="1156"/>
      <c r="Z961" s="1156"/>
      <c r="AA961" s="1156"/>
      <c r="AB961" s="1200"/>
      <c r="AC961" s="1200"/>
      <c r="AD961" s="1200"/>
      <c r="AE961" s="1200"/>
      <c r="AF961" s="1156"/>
      <c r="AG961" s="1156"/>
      <c r="AH961" s="1156"/>
      <c r="AI961" s="1156"/>
      <c r="AJ961" s="1156"/>
      <c r="AK961" s="1156"/>
      <c r="AL961" s="1156"/>
      <c r="AM961" s="1156"/>
      <c r="AN961" s="1156"/>
      <c r="AO961" s="1156"/>
      <c r="AP961" s="1156"/>
      <c r="AQ961" s="1156"/>
      <c r="AR961" s="1156"/>
      <c r="AS961" s="1156"/>
      <c r="AT961" s="1156"/>
      <c r="AU961" s="1156"/>
      <c r="AV961" s="1156"/>
      <c r="AW961" s="1156"/>
      <c r="AX961" s="1156"/>
      <c r="AY961" s="1156"/>
      <c r="AZ961" s="1156"/>
      <c r="BA961" s="1156"/>
      <c r="BB961" s="1156"/>
      <c r="BC961" s="1156"/>
      <c r="BD961" s="1156"/>
      <c r="BE961" s="1156"/>
      <c r="BF961" s="1156"/>
      <c r="BG961" s="1156"/>
      <c r="BH961" s="1156"/>
      <c r="BI961" s="1156"/>
      <c r="BJ961" s="1156"/>
      <c r="BK961" s="1156"/>
      <c r="BL961" s="1156"/>
      <c r="BM961" s="1156"/>
      <c r="BN961" s="1156"/>
      <c r="BO961" s="1156"/>
      <c r="BP961" s="1156"/>
      <c r="BQ961" s="1156"/>
      <c r="BR961" s="1156"/>
      <c r="BS961" s="1200"/>
      <c r="BT961" s="1156"/>
      <c r="BU961" s="1156"/>
      <c r="BV961" s="1156"/>
      <c r="BW961" s="1156"/>
      <c r="BX961" s="1156"/>
      <c r="BY961" s="1156"/>
      <c r="BZ961" s="1156"/>
      <c r="CA961" s="1156"/>
      <c r="CB961" s="1156"/>
      <c r="CC961" s="1156"/>
      <c r="CD961" s="1156"/>
      <c r="CE961" s="1156"/>
      <c r="CF961" s="1156"/>
      <c r="CG961" s="1156"/>
      <c r="CH961" s="1156"/>
      <c r="CI961" s="1156"/>
      <c r="CJ961" s="1156"/>
      <c r="CK961" s="1156"/>
      <c r="CL961" s="1156"/>
      <c r="CM961" s="1200"/>
      <c r="CN961" s="1200"/>
      <c r="CO961" s="1201"/>
      <c r="CQ961" s="2117"/>
    </row>
    <row r="962" spans="1:95" s="700" customFormat="1">
      <c r="A962" s="1137"/>
      <c r="B962" s="1155"/>
      <c r="C962" s="1131"/>
      <c r="D962" s="1131"/>
      <c r="E962" s="1132"/>
      <c r="F962" s="1150"/>
      <c r="G962" s="1149"/>
      <c r="H962" s="1135"/>
      <c r="I962" s="1156"/>
      <c r="J962" s="1156"/>
      <c r="K962" s="1156"/>
      <c r="L962" s="1156"/>
      <c r="M962" s="1156"/>
      <c r="N962" s="1156"/>
      <c r="O962" s="1156"/>
      <c r="P962" s="1156"/>
      <c r="Q962" s="1156"/>
      <c r="R962" s="1156"/>
      <c r="S962" s="1156"/>
      <c r="T962" s="1156"/>
      <c r="U962" s="1156"/>
      <c r="V962" s="1156"/>
      <c r="W962" s="1156"/>
      <c r="X962" s="1156"/>
      <c r="Y962" s="1156"/>
      <c r="Z962" s="1156"/>
      <c r="AA962" s="1156"/>
      <c r="AB962" s="1200"/>
      <c r="AC962" s="1200"/>
      <c r="AD962" s="1200"/>
      <c r="AE962" s="1200"/>
      <c r="AF962" s="1156"/>
      <c r="AG962" s="1156"/>
      <c r="AH962" s="1156"/>
      <c r="AI962" s="1156"/>
      <c r="AJ962" s="1156"/>
      <c r="AK962" s="1156"/>
      <c r="AL962" s="1156"/>
      <c r="AM962" s="1156"/>
      <c r="AN962" s="1156"/>
      <c r="AO962" s="1156"/>
      <c r="AP962" s="1156"/>
      <c r="AQ962" s="1156"/>
      <c r="AR962" s="1156"/>
      <c r="AS962" s="1156"/>
      <c r="AT962" s="1156"/>
      <c r="AU962" s="1156"/>
      <c r="AV962" s="1156"/>
      <c r="AW962" s="1156"/>
      <c r="AX962" s="1156"/>
      <c r="AY962" s="1156"/>
      <c r="AZ962" s="1156"/>
      <c r="BA962" s="1156"/>
      <c r="BB962" s="1156"/>
      <c r="BC962" s="1156"/>
      <c r="BD962" s="1156"/>
      <c r="BE962" s="1156"/>
      <c r="BF962" s="1156"/>
      <c r="BG962" s="1156"/>
      <c r="BH962" s="1156"/>
      <c r="BI962" s="1156"/>
      <c r="BJ962" s="1156"/>
      <c r="BK962" s="1156"/>
      <c r="BL962" s="1156"/>
      <c r="BM962" s="1156"/>
      <c r="BN962" s="1156"/>
      <c r="BO962" s="1156"/>
      <c r="BP962" s="1156"/>
      <c r="BQ962" s="1156"/>
      <c r="BR962" s="1156"/>
      <c r="BS962" s="1200"/>
      <c r="BT962" s="1156"/>
      <c r="BU962" s="1156"/>
      <c r="BV962" s="1156"/>
      <c r="BW962" s="1156"/>
      <c r="BX962" s="1156"/>
      <c r="BY962" s="1156"/>
      <c r="BZ962" s="1156"/>
      <c r="CA962" s="1156"/>
      <c r="CB962" s="1156"/>
      <c r="CC962" s="1156"/>
      <c r="CD962" s="1156"/>
      <c r="CE962" s="1156"/>
      <c r="CF962" s="1156"/>
      <c r="CG962" s="1156"/>
      <c r="CH962" s="1156"/>
      <c r="CI962" s="1156"/>
      <c r="CJ962" s="1156"/>
      <c r="CK962" s="1156"/>
      <c r="CL962" s="1156"/>
      <c r="CM962" s="1200"/>
      <c r="CN962" s="1200"/>
      <c r="CO962" s="1201"/>
      <c r="CQ962" s="2117"/>
    </row>
    <row r="963" spans="1:95" s="700" customFormat="1">
      <c r="A963" s="1137"/>
      <c r="B963" s="1155"/>
      <c r="C963" s="1131"/>
      <c r="D963" s="1131"/>
      <c r="E963" s="1132"/>
      <c r="F963" s="1150"/>
      <c r="G963" s="1149"/>
      <c r="H963" s="1135"/>
      <c r="I963" s="1156"/>
      <c r="J963" s="1156"/>
      <c r="K963" s="1156"/>
      <c r="L963" s="1156"/>
      <c r="M963" s="1156"/>
      <c r="N963" s="1156"/>
      <c r="O963" s="1156"/>
      <c r="P963" s="1156"/>
      <c r="Q963" s="1156"/>
      <c r="R963" s="1156"/>
      <c r="S963" s="1156"/>
      <c r="T963" s="1156"/>
      <c r="U963" s="1156"/>
      <c r="V963" s="1156"/>
      <c r="W963" s="1156"/>
      <c r="X963" s="1156"/>
      <c r="Y963" s="1156"/>
      <c r="Z963" s="1156"/>
      <c r="AA963" s="1156"/>
      <c r="AB963" s="1200"/>
      <c r="AC963" s="1200"/>
      <c r="AD963" s="1200"/>
      <c r="AE963" s="1200"/>
      <c r="AF963" s="1156"/>
      <c r="AG963" s="1156"/>
      <c r="AH963" s="1156"/>
      <c r="AI963" s="1156"/>
      <c r="AJ963" s="1156"/>
      <c r="AK963" s="1156"/>
      <c r="AL963" s="1156"/>
      <c r="AM963" s="1156"/>
      <c r="AN963" s="1156"/>
      <c r="AO963" s="1156"/>
      <c r="AP963" s="1156"/>
      <c r="AQ963" s="1156"/>
      <c r="AR963" s="1156"/>
      <c r="AS963" s="1156"/>
      <c r="AT963" s="1156"/>
      <c r="AU963" s="1156"/>
      <c r="AV963" s="1156"/>
      <c r="AW963" s="1156"/>
      <c r="AX963" s="1156"/>
      <c r="AY963" s="1156"/>
      <c r="AZ963" s="1156"/>
      <c r="BA963" s="1156"/>
      <c r="BB963" s="1156"/>
      <c r="BC963" s="1156"/>
      <c r="BD963" s="1156"/>
      <c r="BE963" s="1156"/>
      <c r="BF963" s="1156"/>
      <c r="BG963" s="1156"/>
      <c r="BH963" s="1156"/>
      <c r="BI963" s="1156"/>
      <c r="BJ963" s="1156"/>
      <c r="BK963" s="1156"/>
      <c r="BL963" s="1156"/>
      <c r="BM963" s="1156"/>
      <c r="BN963" s="1156"/>
      <c r="BO963" s="1156"/>
      <c r="BP963" s="1156"/>
      <c r="BQ963" s="1156"/>
      <c r="BR963" s="1156"/>
      <c r="BS963" s="1200"/>
      <c r="BT963" s="1156"/>
      <c r="BU963" s="1156"/>
      <c r="BV963" s="1156"/>
      <c r="BW963" s="1156"/>
      <c r="BX963" s="1156"/>
      <c r="BY963" s="1156"/>
      <c r="BZ963" s="1156"/>
      <c r="CA963" s="1156"/>
      <c r="CB963" s="1156"/>
      <c r="CC963" s="1156"/>
      <c r="CD963" s="1156"/>
      <c r="CE963" s="1156"/>
      <c r="CF963" s="1156"/>
      <c r="CG963" s="1156"/>
      <c r="CH963" s="1156"/>
      <c r="CI963" s="1156"/>
      <c r="CJ963" s="1156"/>
      <c r="CK963" s="1156"/>
      <c r="CL963" s="1156"/>
      <c r="CM963" s="1200"/>
      <c r="CN963" s="1200"/>
      <c r="CO963" s="1201"/>
      <c r="CQ963" s="2117"/>
    </row>
    <row r="964" spans="1:95" s="700" customFormat="1">
      <c r="A964" s="1137"/>
      <c r="B964" s="1155"/>
      <c r="C964" s="1131"/>
      <c r="D964" s="1131"/>
      <c r="E964" s="1132"/>
      <c r="F964" s="1150"/>
      <c r="G964" s="1149"/>
      <c r="H964" s="1135"/>
      <c r="I964" s="1156"/>
      <c r="J964" s="1156"/>
      <c r="K964" s="1156"/>
      <c r="L964" s="1156"/>
      <c r="M964" s="1156"/>
      <c r="N964" s="1156"/>
      <c r="O964" s="1156"/>
      <c r="P964" s="1156"/>
      <c r="Q964" s="1156"/>
      <c r="R964" s="1156"/>
      <c r="S964" s="1156"/>
      <c r="T964" s="1156"/>
      <c r="U964" s="1156"/>
      <c r="V964" s="1156"/>
      <c r="W964" s="1156"/>
      <c r="X964" s="1156"/>
      <c r="Y964" s="1156"/>
      <c r="Z964" s="1156"/>
      <c r="AA964" s="1156"/>
      <c r="AB964" s="1200"/>
      <c r="AC964" s="1200"/>
      <c r="AD964" s="1200"/>
      <c r="AE964" s="1200"/>
      <c r="AF964" s="1156"/>
      <c r="AG964" s="1156"/>
      <c r="AH964" s="1156"/>
      <c r="AI964" s="1156"/>
      <c r="AJ964" s="1156"/>
      <c r="AK964" s="1156"/>
      <c r="AL964" s="1156"/>
      <c r="AM964" s="1156"/>
      <c r="AN964" s="1156"/>
      <c r="AO964" s="1156"/>
      <c r="AP964" s="1156"/>
      <c r="AQ964" s="1156"/>
      <c r="AR964" s="1156"/>
      <c r="AS964" s="1156"/>
      <c r="AT964" s="1156"/>
      <c r="AU964" s="1156"/>
      <c r="AV964" s="1156"/>
      <c r="AW964" s="1156"/>
      <c r="AX964" s="1156"/>
      <c r="AY964" s="1156"/>
      <c r="AZ964" s="1156"/>
      <c r="BA964" s="1156"/>
      <c r="BB964" s="1156"/>
      <c r="BC964" s="1156"/>
      <c r="BD964" s="1156"/>
      <c r="BE964" s="1156"/>
      <c r="BF964" s="1156"/>
      <c r="BG964" s="1156"/>
      <c r="BH964" s="1156"/>
      <c r="BI964" s="1156"/>
      <c r="BJ964" s="1156"/>
      <c r="BK964" s="1156"/>
      <c r="BL964" s="1156"/>
      <c r="BM964" s="1156"/>
      <c r="BN964" s="1156"/>
      <c r="BO964" s="1156"/>
      <c r="BP964" s="1156"/>
      <c r="BQ964" s="1156"/>
      <c r="BR964" s="1156"/>
      <c r="BS964" s="1200"/>
      <c r="BT964" s="1156"/>
      <c r="BU964" s="1156"/>
      <c r="BV964" s="1156"/>
      <c r="BW964" s="1156"/>
      <c r="BX964" s="1156"/>
      <c r="BY964" s="1156"/>
      <c r="BZ964" s="1156"/>
      <c r="CA964" s="1156"/>
      <c r="CB964" s="1156"/>
      <c r="CC964" s="1156"/>
      <c r="CD964" s="1156"/>
      <c r="CE964" s="1156"/>
      <c r="CF964" s="1156"/>
      <c r="CG964" s="1156"/>
      <c r="CH964" s="1156"/>
      <c r="CI964" s="1156"/>
      <c r="CJ964" s="1156"/>
      <c r="CK964" s="1156"/>
      <c r="CL964" s="1156"/>
      <c r="CM964" s="1200"/>
      <c r="CN964" s="1200"/>
      <c r="CO964" s="1201"/>
      <c r="CQ964" s="2117"/>
    </row>
    <row r="965" spans="1:95" s="700" customFormat="1">
      <c r="A965" s="1137"/>
      <c r="B965" s="1155"/>
      <c r="C965" s="1131"/>
      <c r="D965" s="1131"/>
      <c r="E965" s="1132"/>
      <c r="F965" s="1150"/>
      <c r="G965" s="1149"/>
      <c r="H965" s="1135"/>
      <c r="I965" s="1156"/>
      <c r="J965" s="1156"/>
      <c r="K965" s="1156"/>
      <c r="L965" s="1156"/>
      <c r="M965" s="1156"/>
      <c r="N965" s="1156"/>
      <c r="O965" s="1156"/>
      <c r="P965" s="1156"/>
      <c r="Q965" s="1156"/>
      <c r="R965" s="1156"/>
      <c r="S965" s="1156"/>
      <c r="T965" s="1156"/>
      <c r="U965" s="1156"/>
      <c r="V965" s="1156"/>
      <c r="W965" s="1156"/>
      <c r="X965" s="1156"/>
      <c r="Y965" s="1156"/>
      <c r="Z965" s="1156"/>
      <c r="AA965" s="1156"/>
      <c r="AB965" s="1200"/>
      <c r="AC965" s="1200"/>
      <c r="AD965" s="1200"/>
      <c r="AE965" s="1200"/>
      <c r="AF965" s="1156"/>
      <c r="AG965" s="1156"/>
      <c r="AH965" s="1156"/>
      <c r="AI965" s="1156"/>
      <c r="AJ965" s="1156"/>
      <c r="AK965" s="1156"/>
      <c r="AL965" s="1156"/>
      <c r="AM965" s="1156"/>
      <c r="AN965" s="1156"/>
      <c r="AO965" s="1156"/>
      <c r="AP965" s="1156"/>
      <c r="AQ965" s="1156"/>
      <c r="AR965" s="1156"/>
      <c r="AS965" s="1156"/>
      <c r="AT965" s="1156"/>
      <c r="AU965" s="1156"/>
      <c r="AV965" s="1156"/>
      <c r="AW965" s="1156"/>
      <c r="AX965" s="1156"/>
      <c r="AY965" s="1156"/>
      <c r="AZ965" s="1156"/>
      <c r="BA965" s="1156"/>
      <c r="BB965" s="1156"/>
      <c r="BC965" s="1156"/>
      <c r="BD965" s="1156"/>
      <c r="BE965" s="1156"/>
      <c r="BF965" s="1156"/>
      <c r="BG965" s="1156"/>
      <c r="BH965" s="1156"/>
      <c r="BI965" s="1156"/>
      <c r="BJ965" s="1156"/>
      <c r="BK965" s="1156"/>
      <c r="BL965" s="1156"/>
      <c r="BM965" s="1156"/>
      <c r="BN965" s="1156"/>
      <c r="BO965" s="1156"/>
      <c r="BP965" s="1156"/>
      <c r="BQ965" s="1156"/>
      <c r="BR965" s="1156"/>
      <c r="BS965" s="1200"/>
      <c r="BT965" s="1156"/>
      <c r="BU965" s="1156"/>
      <c r="BV965" s="1156"/>
      <c r="BW965" s="1156"/>
      <c r="BX965" s="1156"/>
      <c r="BY965" s="1156"/>
      <c r="BZ965" s="1156"/>
      <c r="CA965" s="1156"/>
      <c r="CB965" s="1156"/>
      <c r="CC965" s="1156"/>
      <c r="CD965" s="1156"/>
      <c r="CE965" s="1156"/>
      <c r="CF965" s="1156"/>
      <c r="CG965" s="1156"/>
      <c r="CH965" s="1156"/>
      <c r="CI965" s="1156"/>
      <c r="CJ965" s="1156"/>
      <c r="CK965" s="1156"/>
      <c r="CL965" s="1156"/>
      <c r="CM965" s="1200"/>
      <c r="CN965" s="1200"/>
      <c r="CO965" s="1201"/>
      <c r="CQ965" s="2117"/>
    </row>
    <row r="966" spans="1:95" s="700" customFormat="1">
      <c r="A966" s="1137"/>
      <c r="B966" s="1155"/>
      <c r="C966" s="1131"/>
      <c r="D966" s="1131"/>
      <c r="E966" s="1132"/>
      <c r="F966" s="1150"/>
      <c r="G966" s="1149"/>
      <c r="H966" s="1135"/>
      <c r="I966" s="1156"/>
      <c r="J966" s="1156"/>
      <c r="K966" s="1156"/>
      <c r="L966" s="1156"/>
      <c r="M966" s="1156"/>
      <c r="N966" s="1156"/>
      <c r="O966" s="1156"/>
      <c r="P966" s="1156"/>
      <c r="Q966" s="1156"/>
      <c r="R966" s="1156"/>
      <c r="S966" s="1156"/>
      <c r="T966" s="1156"/>
      <c r="U966" s="1156"/>
      <c r="V966" s="1156"/>
      <c r="W966" s="1156"/>
      <c r="X966" s="1156"/>
      <c r="Y966" s="1156"/>
      <c r="Z966" s="1156"/>
      <c r="AA966" s="1156"/>
      <c r="AB966" s="1200"/>
      <c r="AC966" s="1200"/>
      <c r="AD966" s="1200"/>
      <c r="AE966" s="1200"/>
      <c r="AF966" s="1156"/>
      <c r="AG966" s="1156"/>
      <c r="AH966" s="1156"/>
      <c r="AI966" s="1156"/>
      <c r="AJ966" s="1156"/>
      <c r="AK966" s="1156"/>
      <c r="AL966" s="1156"/>
      <c r="AM966" s="1156"/>
      <c r="AN966" s="1156"/>
      <c r="AO966" s="1156"/>
      <c r="AP966" s="1156"/>
      <c r="AQ966" s="1156"/>
      <c r="AR966" s="1156"/>
      <c r="AS966" s="1156"/>
      <c r="AT966" s="1156"/>
      <c r="AU966" s="1156"/>
      <c r="AV966" s="1156"/>
      <c r="AW966" s="1156"/>
      <c r="AX966" s="1156"/>
      <c r="AY966" s="1156"/>
      <c r="AZ966" s="1156"/>
      <c r="BA966" s="1156"/>
      <c r="BB966" s="1156"/>
      <c r="BC966" s="1156"/>
      <c r="BD966" s="1156"/>
      <c r="BE966" s="1156"/>
      <c r="BF966" s="1156"/>
      <c r="BG966" s="1156"/>
      <c r="BH966" s="1156"/>
      <c r="BI966" s="1156"/>
      <c r="BJ966" s="1156"/>
      <c r="BK966" s="1156"/>
      <c r="BL966" s="1156"/>
      <c r="BM966" s="1156"/>
      <c r="BN966" s="1156"/>
      <c r="BO966" s="1156"/>
      <c r="BP966" s="1156"/>
      <c r="BQ966" s="1156"/>
      <c r="BR966" s="1156"/>
      <c r="BS966" s="1200"/>
      <c r="BT966" s="1156"/>
      <c r="BU966" s="1156"/>
      <c r="BV966" s="1156"/>
      <c r="BW966" s="1156"/>
      <c r="BX966" s="1156"/>
      <c r="BY966" s="1156"/>
      <c r="BZ966" s="1156"/>
      <c r="CA966" s="1156"/>
      <c r="CB966" s="1156"/>
      <c r="CC966" s="1156"/>
      <c r="CD966" s="1156"/>
      <c r="CE966" s="1156"/>
      <c r="CF966" s="1156"/>
      <c r="CG966" s="1156"/>
      <c r="CH966" s="1156"/>
      <c r="CI966" s="1156"/>
      <c r="CJ966" s="1156"/>
      <c r="CK966" s="1156"/>
      <c r="CL966" s="1156"/>
      <c r="CM966" s="1200"/>
      <c r="CN966" s="1200"/>
      <c r="CO966" s="1201"/>
      <c r="CQ966" s="2117"/>
    </row>
    <row r="967" spans="1:95" s="700" customFormat="1">
      <c r="A967" s="1137"/>
      <c r="B967" s="1155"/>
      <c r="C967" s="1131"/>
      <c r="D967" s="1131"/>
      <c r="E967" s="1132"/>
      <c r="F967" s="1150"/>
      <c r="G967" s="1149"/>
      <c r="H967" s="1135"/>
      <c r="I967" s="1156"/>
      <c r="J967" s="1156"/>
      <c r="K967" s="1156"/>
      <c r="L967" s="1156"/>
      <c r="M967" s="1156"/>
      <c r="N967" s="1156"/>
      <c r="O967" s="1156"/>
      <c r="P967" s="1156"/>
      <c r="Q967" s="1156"/>
      <c r="R967" s="1156"/>
      <c r="S967" s="1156"/>
      <c r="T967" s="1156"/>
      <c r="U967" s="1156"/>
      <c r="V967" s="1156"/>
      <c r="W967" s="1156"/>
      <c r="X967" s="1156"/>
      <c r="Y967" s="1156"/>
      <c r="Z967" s="1156"/>
      <c r="AA967" s="1156"/>
      <c r="AB967" s="1200"/>
      <c r="AC967" s="1200"/>
      <c r="AD967" s="1200"/>
      <c r="AE967" s="1200"/>
      <c r="AF967" s="1156"/>
      <c r="AG967" s="1156"/>
      <c r="AH967" s="1156"/>
      <c r="AI967" s="1156"/>
      <c r="AJ967" s="1156"/>
      <c r="AK967" s="1156"/>
      <c r="AL967" s="1156"/>
      <c r="AM967" s="1156"/>
      <c r="AN967" s="1156"/>
      <c r="AO967" s="1156"/>
      <c r="AP967" s="1156"/>
      <c r="AQ967" s="1156"/>
      <c r="AR967" s="1156"/>
      <c r="AS967" s="1156"/>
      <c r="AT967" s="1156"/>
      <c r="AU967" s="1156"/>
      <c r="AV967" s="1156"/>
      <c r="AW967" s="1156"/>
      <c r="AX967" s="1156"/>
      <c r="AY967" s="1156"/>
      <c r="AZ967" s="1156"/>
      <c r="BA967" s="1156"/>
      <c r="BB967" s="1156"/>
      <c r="BC967" s="1156"/>
      <c r="BD967" s="1156"/>
      <c r="BE967" s="1156"/>
      <c r="BF967" s="1156"/>
      <c r="BG967" s="1156"/>
      <c r="BH967" s="1156"/>
      <c r="BI967" s="1156"/>
      <c r="BJ967" s="1156"/>
      <c r="BK967" s="1156"/>
      <c r="BL967" s="1156"/>
      <c r="BM967" s="1156"/>
      <c r="BN967" s="1156"/>
      <c r="BO967" s="1156"/>
      <c r="BP967" s="1156"/>
      <c r="BQ967" s="1156"/>
      <c r="BR967" s="1156"/>
      <c r="BS967" s="1200"/>
      <c r="BT967" s="1156"/>
      <c r="BU967" s="1156"/>
      <c r="BV967" s="1156"/>
      <c r="BW967" s="1156"/>
      <c r="BX967" s="1156"/>
      <c r="BY967" s="1156"/>
      <c r="BZ967" s="1156"/>
      <c r="CA967" s="1156"/>
      <c r="CB967" s="1156"/>
      <c r="CC967" s="1156"/>
      <c r="CD967" s="1156"/>
      <c r="CE967" s="1156"/>
      <c r="CF967" s="1156"/>
      <c r="CG967" s="1156"/>
      <c r="CH967" s="1156"/>
      <c r="CI967" s="1156"/>
      <c r="CJ967" s="1156"/>
      <c r="CK967" s="1156"/>
      <c r="CL967" s="1156"/>
      <c r="CM967" s="1200"/>
      <c r="CN967" s="1200"/>
      <c r="CO967" s="1201"/>
      <c r="CQ967" s="2117"/>
    </row>
    <row r="968" spans="1:95" s="700" customFormat="1">
      <c r="A968" s="1137"/>
      <c r="B968" s="1155"/>
      <c r="C968" s="1131"/>
      <c r="D968" s="1131"/>
      <c r="E968" s="1132"/>
      <c r="F968" s="1150"/>
      <c r="G968" s="1149"/>
      <c r="H968" s="1135"/>
      <c r="I968" s="1156"/>
      <c r="J968" s="1156"/>
      <c r="K968" s="1156"/>
      <c r="L968" s="1156"/>
      <c r="M968" s="1156"/>
      <c r="N968" s="1156"/>
      <c r="O968" s="1156"/>
      <c r="P968" s="1156"/>
      <c r="Q968" s="1156"/>
      <c r="R968" s="1156"/>
      <c r="S968" s="1156"/>
      <c r="T968" s="1156"/>
      <c r="U968" s="1156"/>
      <c r="V968" s="1156"/>
      <c r="W968" s="1156"/>
      <c r="X968" s="1156"/>
      <c r="Y968" s="1156"/>
      <c r="Z968" s="1156"/>
      <c r="AA968" s="1156"/>
      <c r="AB968" s="1200"/>
      <c r="AC968" s="1200"/>
      <c r="AD968" s="1200"/>
      <c r="AE968" s="1200"/>
      <c r="AF968" s="1156"/>
      <c r="AG968" s="1156"/>
      <c r="AH968" s="1156"/>
      <c r="AI968" s="1156"/>
      <c r="AJ968" s="1156"/>
      <c r="AK968" s="1156"/>
      <c r="AL968" s="1156"/>
      <c r="AM968" s="1156"/>
      <c r="AN968" s="1156"/>
      <c r="AO968" s="1156"/>
      <c r="AP968" s="1156"/>
      <c r="AQ968" s="1156"/>
      <c r="AR968" s="1156"/>
      <c r="AS968" s="1156"/>
      <c r="AT968" s="1156"/>
      <c r="AU968" s="1156"/>
      <c r="AV968" s="1156"/>
      <c r="AW968" s="1156"/>
      <c r="AX968" s="1156"/>
      <c r="AY968" s="1156"/>
      <c r="AZ968" s="1156"/>
      <c r="BA968" s="1156"/>
      <c r="BB968" s="1156"/>
      <c r="BC968" s="1156"/>
      <c r="BD968" s="1156"/>
      <c r="BE968" s="1156"/>
      <c r="BF968" s="1156"/>
      <c r="BG968" s="1156"/>
      <c r="BH968" s="1156"/>
      <c r="BI968" s="1156"/>
      <c r="BJ968" s="1156"/>
      <c r="BK968" s="1156"/>
      <c r="BL968" s="1156"/>
      <c r="BM968" s="1156"/>
      <c r="BN968" s="1156"/>
      <c r="BO968" s="1156"/>
      <c r="BP968" s="1156"/>
      <c r="BQ968" s="1156"/>
      <c r="BR968" s="1156"/>
      <c r="BS968" s="1200"/>
      <c r="BT968" s="1156"/>
      <c r="BU968" s="1156"/>
      <c r="BV968" s="1156"/>
      <c r="BW968" s="1156"/>
      <c r="BX968" s="1156"/>
      <c r="BY968" s="1156"/>
      <c r="BZ968" s="1156"/>
      <c r="CA968" s="1156"/>
      <c r="CB968" s="1156"/>
      <c r="CC968" s="1156"/>
      <c r="CD968" s="1156"/>
      <c r="CE968" s="1156"/>
      <c r="CF968" s="1156"/>
      <c r="CG968" s="1156"/>
      <c r="CH968" s="1156"/>
      <c r="CI968" s="1156"/>
      <c r="CJ968" s="1156"/>
      <c r="CK968" s="1156"/>
      <c r="CL968" s="1156"/>
      <c r="CM968" s="1200"/>
      <c r="CN968" s="1200"/>
      <c r="CO968" s="1201"/>
      <c r="CQ968" s="2117"/>
    </row>
    <row r="969" spans="1:95" s="700" customFormat="1">
      <c r="A969" s="1137"/>
      <c r="B969" s="1155"/>
      <c r="C969" s="1131"/>
      <c r="D969" s="1131"/>
      <c r="E969" s="1132"/>
      <c r="F969" s="1150"/>
      <c r="G969" s="1149"/>
      <c r="H969" s="1135"/>
      <c r="I969" s="1156"/>
      <c r="J969" s="1156"/>
      <c r="K969" s="1156"/>
      <c r="L969" s="1156"/>
      <c r="M969" s="1156"/>
      <c r="N969" s="1156"/>
      <c r="O969" s="1156"/>
      <c r="P969" s="1156"/>
      <c r="Q969" s="1156"/>
      <c r="R969" s="1156"/>
      <c r="S969" s="1156"/>
      <c r="T969" s="1156"/>
      <c r="U969" s="1156"/>
      <c r="V969" s="1156"/>
      <c r="W969" s="1156"/>
      <c r="X969" s="1156"/>
      <c r="Y969" s="1156"/>
      <c r="Z969" s="1156"/>
      <c r="AA969" s="1156"/>
      <c r="AB969" s="1200"/>
      <c r="AC969" s="1200"/>
      <c r="AD969" s="1200"/>
      <c r="AE969" s="1200"/>
      <c r="AF969" s="1156"/>
      <c r="AG969" s="1156"/>
      <c r="AH969" s="1156"/>
      <c r="AI969" s="1156"/>
      <c r="AJ969" s="1156"/>
      <c r="AK969" s="1156"/>
      <c r="AL969" s="1156"/>
      <c r="AM969" s="1156"/>
      <c r="AN969" s="1156"/>
      <c r="AO969" s="1156"/>
      <c r="AP969" s="1156"/>
      <c r="AQ969" s="1156"/>
      <c r="AR969" s="1156"/>
      <c r="AS969" s="1156"/>
      <c r="AT969" s="1156"/>
      <c r="AU969" s="1156"/>
      <c r="AV969" s="1156"/>
      <c r="AW969" s="1156"/>
      <c r="AX969" s="1156"/>
      <c r="AY969" s="1156"/>
      <c r="AZ969" s="1156"/>
      <c r="BA969" s="1156"/>
      <c r="BB969" s="1156"/>
      <c r="BC969" s="1156"/>
      <c r="BD969" s="1156"/>
      <c r="BE969" s="1156"/>
      <c r="BF969" s="1156"/>
      <c r="BG969" s="1156"/>
      <c r="BH969" s="1156"/>
      <c r="BI969" s="1156"/>
      <c r="BJ969" s="1156"/>
      <c r="BK969" s="1156"/>
      <c r="BL969" s="1156"/>
      <c r="BM969" s="1156"/>
      <c r="BN969" s="1156"/>
      <c r="BO969" s="1156"/>
      <c r="BP969" s="1156"/>
      <c r="BQ969" s="1156"/>
      <c r="BR969" s="1156"/>
      <c r="BS969" s="1200"/>
      <c r="BT969" s="1156"/>
      <c r="BU969" s="1156"/>
      <c r="BV969" s="1156"/>
      <c r="BW969" s="1156"/>
      <c r="BX969" s="1156"/>
      <c r="BY969" s="1156"/>
      <c r="BZ969" s="1156"/>
      <c r="CA969" s="1156"/>
      <c r="CB969" s="1156"/>
      <c r="CC969" s="1156"/>
      <c r="CD969" s="1156"/>
      <c r="CE969" s="1156"/>
      <c r="CF969" s="1156"/>
      <c r="CG969" s="1156"/>
      <c r="CH969" s="1156"/>
      <c r="CI969" s="1156"/>
      <c r="CJ969" s="1156"/>
      <c r="CK969" s="1156"/>
      <c r="CL969" s="1156"/>
      <c r="CM969" s="1200"/>
      <c r="CN969" s="1200"/>
      <c r="CO969" s="1201"/>
      <c r="CQ969" s="2117"/>
    </row>
    <row r="970" spans="1:95" s="700" customFormat="1">
      <c r="A970" s="1137"/>
      <c r="B970" s="1155"/>
      <c r="C970" s="1131"/>
      <c r="D970" s="1131"/>
      <c r="E970" s="1132"/>
      <c r="F970" s="1150"/>
      <c r="G970" s="1149"/>
      <c r="H970" s="1135"/>
      <c r="I970" s="1156"/>
      <c r="J970" s="1156"/>
      <c r="K970" s="1156"/>
      <c r="L970" s="1156"/>
      <c r="M970" s="1156"/>
      <c r="N970" s="1156"/>
      <c r="O970" s="1156"/>
      <c r="P970" s="1156"/>
      <c r="Q970" s="1156"/>
      <c r="R970" s="1156"/>
      <c r="S970" s="1156"/>
      <c r="T970" s="1156"/>
      <c r="U970" s="1156"/>
      <c r="V970" s="1156"/>
      <c r="W970" s="1156"/>
      <c r="X970" s="1156"/>
      <c r="Y970" s="1156"/>
      <c r="Z970" s="1156"/>
      <c r="AA970" s="1156"/>
      <c r="AB970" s="1200"/>
      <c r="AC970" s="1200"/>
      <c r="AD970" s="1200"/>
      <c r="AE970" s="1200"/>
      <c r="AF970" s="1156"/>
      <c r="AG970" s="1156"/>
      <c r="AH970" s="1156"/>
      <c r="AI970" s="1156"/>
      <c r="AJ970" s="1156"/>
      <c r="AK970" s="1156"/>
      <c r="AL970" s="1156"/>
      <c r="AM970" s="1156"/>
      <c r="AN970" s="1156"/>
      <c r="AO970" s="1156"/>
      <c r="AP970" s="1156"/>
      <c r="AQ970" s="1156"/>
      <c r="AR970" s="1156"/>
      <c r="AS970" s="1156"/>
      <c r="AT970" s="1156"/>
      <c r="AU970" s="1156"/>
      <c r="AV970" s="1156"/>
      <c r="AW970" s="1156"/>
      <c r="AX970" s="1156"/>
      <c r="AY970" s="1156"/>
      <c r="AZ970" s="1156"/>
      <c r="BA970" s="1156"/>
      <c r="BB970" s="1156"/>
      <c r="BC970" s="1156"/>
      <c r="BD970" s="1156"/>
      <c r="BE970" s="1156"/>
      <c r="BF970" s="1156"/>
      <c r="BG970" s="1156"/>
      <c r="BH970" s="1156"/>
      <c r="BI970" s="1156"/>
      <c r="BJ970" s="1156"/>
      <c r="BK970" s="1156"/>
      <c r="BL970" s="1156"/>
      <c r="BM970" s="1156"/>
      <c r="BN970" s="1156"/>
      <c r="BO970" s="1156"/>
      <c r="BP970" s="1156"/>
      <c r="BQ970" s="1156"/>
      <c r="BR970" s="1156"/>
      <c r="BS970" s="1200"/>
      <c r="BT970" s="1156"/>
      <c r="BU970" s="1156"/>
      <c r="BV970" s="1156"/>
      <c r="BW970" s="1156"/>
      <c r="BX970" s="1156"/>
      <c r="BY970" s="1156"/>
      <c r="BZ970" s="1156"/>
      <c r="CA970" s="1156"/>
      <c r="CB970" s="1156"/>
      <c r="CC970" s="1156"/>
      <c r="CD970" s="1156"/>
      <c r="CE970" s="1156"/>
      <c r="CF970" s="1156"/>
      <c r="CG970" s="1156"/>
      <c r="CH970" s="1156"/>
      <c r="CI970" s="1156"/>
      <c r="CJ970" s="1156"/>
      <c r="CK970" s="1156"/>
      <c r="CL970" s="1156"/>
      <c r="CM970" s="1200"/>
      <c r="CN970" s="1200"/>
      <c r="CO970" s="1201"/>
      <c r="CQ970" s="2117"/>
    </row>
    <row r="971" spans="1:95" s="700" customFormat="1">
      <c r="A971" s="1137"/>
      <c r="B971" s="1155"/>
      <c r="C971" s="1131"/>
      <c r="D971" s="1131"/>
      <c r="E971" s="1132"/>
      <c r="F971" s="1150"/>
      <c r="G971" s="1149"/>
      <c r="H971" s="1135"/>
      <c r="I971" s="1156"/>
      <c r="J971" s="1156"/>
      <c r="K971" s="1156"/>
      <c r="L971" s="1156"/>
      <c r="M971" s="1156"/>
      <c r="N971" s="1156"/>
      <c r="O971" s="1156"/>
      <c r="P971" s="1156"/>
      <c r="Q971" s="1156"/>
      <c r="R971" s="1156"/>
      <c r="S971" s="1156"/>
      <c r="T971" s="1156"/>
      <c r="U971" s="1156"/>
      <c r="V971" s="1156"/>
      <c r="W971" s="1156"/>
      <c r="X971" s="1156"/>
      <c r="Y971" s="1156"/>
      <c r="Z971" s="1156"/>
      <c r="AA971" s="1156"/>
      <c r="AB971" s="1200"/>
      <c r="AC971" s="1200"/>
      <c r="AD971" s="1200"/>
      <c r="AE971" s="1200"/>
      <c r="AF971" s="1156"/>
      <c r="AG971" s="1156"/>
      <c r="AH971" s="1156"/>
      <c r="AI971" s="1156"/>
      <c r="AJ971" s="1156"/>
      <c r="AK971" s="1156"/>
      <c r="AL971" s="1156"/>
      <c r="AM971" s="1156"/>
      <c r="AN971" s="1156"/>
      <c r="AO971" s="1156"/>
      <c r="AP971" s="1156"/>
      <c r="AQ971" s="1156"/>
      <c r="AR971" s="1156"/>
      <c r="AS971" s="1156"/>
      <c r="AT971" s="1156"/>
      <c r="AU971" s="1156"/>
      <c r="AV971" s="1156"/>
      <c r="AW971" s="1156"/>
      <c r="AX971" s="1156"/>
      <c r="AY971" s="1156"/>
      <c r="AZ971" s="1156"/>
      <c r="BA971" s="1156"/>
      <c r="BB971" s="1156"/>
      <c r="BC971" s="1156"/>
      <c r="BD971" s="1156"/>
      <c r="BE971" s="1156"/>
      <c r="BF971" s="1156"/>
      <c r="BG971" s="1156"/>
      <c r="BH971" s="1156"/>
      <c r="BI971" s="1156"/>
      <c r="BJ971" s="1156"/>
      <c r="BK971" s="1156"/>
      <c r="BL971" s="1156"/>
      <c r="BM971" s="1156"/>
      <c r="BN971" s="1156"/>
      <c r="BO971" s="1156"/>
      <c r="BP971" s="1156"/>
      <c r="BQ971" s="1156"/>
      <c r="BR971" s="1156"/>
      <c r="BS971" s="1200"/>
      <c r="BT971" s="1156"/>
      <c r="BU971" s="1156"/>
      <c r="BV971" s="1156"/>
      <c r="BW971" s="1156"/>
      <c r="BX971" s="1156"/>
      <c r="BY971" s="1156"/>
      <c r="BZ971" s="1156"/>
      <c r="CA971" s="1156"/>
      <c r="CB971" s="1156"/>
      <c r="CC971" s="1156"/>
      <c r="CD971" s="1156"/>
      <c r="CE971" s="1156"/>
      <c r="CF971" s="1156"/>
      <c r="CG971" s="1156"/>
      <c r="CH971" s="1156"/>
      <c r="CI971" s="1156"/>
      <c r="CJ971" s="1156"/>
      <c r="CK971" s="1156"/>
      <c r="CL971" s="1156"/>
      <c r="CM971" s="1200"/>
      <c r="CN971" s="1200"/>
      <c r="CO971" s="1201"/>
      <c r="CQ971" s="2117"/>
    </row>
    <row r="972" spans="1:95" s="700" customFormat="1">
      <c r="A972" s="1137"/>
      <c r="B972" s="1155"/>
      <c r="C972" s="1131"/>
      <c r="D972" s="1131"/>
      <c r="E972" s="1132"/>
      <c r="F972" s="1150"/>
      <c r="G972" s="1149"/>
      <c r="H972" s="1135"/>
      <c r="I972" s="1156"/>
      <c r="J972" s="1156"/>
      <c r="K972" s="1156"/>
      <c r="L972" s="1156"/>
      <c r="M972" s="1156"/>
      <c r="N972" s="1156"/>
      <c r="O972" s="1156"/>
      <c r="P972" s="1156"/>
      <c r="Q972" s="1156"/>
      <c r="R972" s="1156"/>
      <c r="S972" s="1156"/>
      <c r="T972" s="1156"/>
      <c r="U972" s="1156"/>
      <c r="V972" s="1156"/>
      <c r="W972" s="1156"/>
      <c r="X972" s="1156"/>
      <c r="Y972" s="1156"/>
      <c r="Z972" s="1156"/>
      <c r="AA972" s="1156"/>
      <c r="AB972" s="1200"/>
      <c r="AC972" s="1200"/>
      <c r="AD972" s="1200"/>
      <c r="AE972" s="1200"/>
      <c r="AF972" s="1156"/>
      <c r="AG972" s="1156"/>
      <c r="AH972" s="1156"/>
      <c r="AI972" s="1156"/>
      <c r="AJ972" s="1156"/>
      <c r="AK972" s="1156"/>
      <c r="AL972" s="1156"/>
      <c r="AM972" s="1156"/>
      <c r="AN972" s="1156"/>
      <c r="AO972" s="1156"/>
      <c r="AP972" s="1156"/>
      <c r="AQ972" s="1156"/>
      <c r="AR972" s="1156"/>
      <c r="AS972" s="1156"/>
      <c r="AT972" s="1156"/>
      <c r="AU972" s="1156"/>
      <c r="AV972" s="1156"/>
      <c r="AW972" s="1156"/>
      <c r="AX972" s="1156"/>
      <c r="AY972" s="1156"/>
      <c r="AZ972" s="1156"/>
      <c r="BA972" s="1156"/>
      <c r="BB972" s="1156"/>
      <c r="BC972" s="1156"/>
      <c r="BD972" s="1156"/>
      <c r="BE972" s="1156"/>
      <c r="BF972" s="1156"/>
      <c r="BG972" s="1156"/>
      <c r="BH972" s="1156"/>
      <c r="BI972" s="1156"/>
      <c r="BJ972" s="1156"/>
      <c r="BK972" s="1156"/>
      <c r="BL972" s="1156"/>
      <c r="BM972" s="1156"/>
      <c r="BN972" s="1156"/>
      <c r="BO972" s="1156"/>
      <c r="BP972" s="1156"/>
      <c r="BQ972" s="1156"/>
      <c r="BR972" s="1156"/>
      <c r="BS972" s="1200"/>
      <c r="BT972" s="1156"/>
      <c r="BU972" s="1156"/>
      <c r="BV972" s="1156"/>
      <c r="BW972" s="1156"/>
      <c r="BX972" s="1156"/>
      <c r="BY972" s="1156"/>
      <c r="BZ972" s="1156"/>
      <c r="CA972" s="1156"/>
      <c r="CB972" s="1156"/>
      <c r="CC972" s="1156"/>
      <c r="CD972" s="1156"/>
      <c r="CE972" s="1156"/>
      <c r="CF972" s="1156"/>
      <c r="CG972" s="1156"/>
      <c r="CH972" s="1156"/>
      <c r="CI972" s="1156"/>
      <c r="CJ972" s="1156"/>
      <c r="CK972" s="1156"/>
      <c r="CL972" s="1156"/>
      <c r="CM972" s="1200"/>
      <c r="CN972" s="1200"/>
      <c r="CO972" s="1201"/>
      <c r="CQ972" s="2117"/>
    </row>
    <row r="973" spans="1:95" s="700" customFormat="1">
      <c r="A973" s="1137"/>
      <c r="B973" s="1155"/>
      <c r="C973" s="1131"/>
      <c r="D973" s="1131"/>
      <c r="E973" s="1132"/>
      <c r="F973" s="1150"/>
      <c r="G973" s="1149"/>
      <c r="H973" s="1135"/>
      <c r="I973" s="1156"/>
      <c r="J973" s="1156"/>
      <c r="K973" s="1156"/>
      <c r="L973" s="1156"/>
      <c r="M973" s="1156"/>
      <c r="N973" s="1156"/>
      <c r="O973" s="1156"/>
      <c r="P973" s="1156"/>
      <c r="Q973" s="1156"/>
      <c r="R973" s="1156"/>
      <c r="S973" s="1156"/>
      <c r="T973" s="1156"/>
      <c r="U973" s="1156"/>
      <c r="V973" s="1156"/>
      <c r="W973" s="1156"/>
      <c r="X973" s="1156"/>
      <c r="Y973" s="1156"/>
      <c r="Z973" s="1156"/>
      <c r="AA973" s="1156"/>
      <c r="AB973" s="1200"/>
      <c r="AC973" s="1200"/>
      <c r="AD973" s="1200"/>
      <c r="AE973" s="1200"/>
      <c r="AF973" s="1156"/>
      <c r="AG973" s="1156"/>
      <c r="AH973" s="1156"/>
      <c r="AI973" s="1156"/>
      <c r="AJ973" s="1156"/>
      <c r="AK973" s="1156"/>
      <c r="AL973" s="1156"/>
      <c r="AM973" s="1156"/>
      <c r="AN973" s="1156"/>
      <c r="AO973" s="1156"/>
      <c r="AP973" s="1156"/>
      <c r="AQ973" s="1156"/>
      <c r="AR973" s="1156"/>
      <c r="AS973" s="1156"/>
      <c r="AT973" s="1156"/>
      <c r="AU973" s="1156"/>
      <c r="AV973" s="1156"/>
      <c r="AW973" s="1156"/>
      <c r="AX973" s="1156"/>
      <c r="AY973" s="1156"/>
      <c r="AZ973" s="1156"/>
      <c r="BA973" s="1156"/>
      <c r="BB973" s="1156"/>
      <c r="BC973" s="1156"/>
      <c r="BD973" s="1156"/>
      <c r="BE973" s="1156"/>
      <c r="BF973" s="1156"/>
      <c r="BG973" s="1156"/>
      <c r="BH973" s="1156"/>
      <c r="BI973" s="1156"/>
      <c r="BJ973" s="1156"/>
      <c r="BK973" s="1156"/>
      <c r="BL973" s="1156"/>
      <c r="BM973" s="1156"/>
      <c r="BN973" s="1156"/>
      <c r="BO973" s="1156"/>
      <c r="BP973" s="1156"/>
      <c r="BQ973" s="1156"/>
      <c r="BR973" s="1156"/>
      <c r="BS973" s="1200"/>
      <c r="BT973" s="1156"/>
      <c r="BU973" s="1156"/>
      <c r="BV973" s="1156"/>
      <c r="BW973" s="1156"/>
      <c r="BX973" s="1156"/>
      <c r="BY973" s="1156"/>
      <c r="BZ973" s="1156"/>
      <c r="CA973" s="1156"/>
      <c r="CB973" s="1156"/>
      <c r="CC973" s="1156"/>
      <c r="CD973" s="1156"/>
      <c r="CE973" s="1156"/>
      <c r="CF973" s="1156"/>
      <c r="CG973" s="1156"/>
      <c r="CH973" s="1156"/>
      <c r="CI973" s="1156"/>
      <c r="CJ973" s="1156"/>
      <c r="CK973" s="1156"/>
      <c r="CL973" s="1156"/>
      <c r="CM973" s="1200"/>
      <c r="CN973" s="1200"/>
      <c r="CO973" s="1201"/>
      <c r="CQ973" s="2117"/>
    </row>
    <row r="974" spans="1:95" s="700" customFormat="1">
      <c r="A974" s="1137"/>
      <c r="B974" s="1155"/>
      <c r="C974" s="1131"/>
      <c r="D974" s="1131"/>
      <c r="E974" s="1132"/>
      <c r="F974" s="1150"/>
      <c r="G974" s="1149"/>
      <c r="H974" s="1135"/>
      <c r="I974" s="1156"/>
      <c r="J974" s="1156"/>
      <c r="K974" s="1156"/>
      <c r="L974" s="1156"/>
      <c r="M974" s="1156"/>
      <c r="N974" s="1156"/>
      <c r="O974" s="1156"/>
      <c r="P974" s="1156"/>
      <c r="Q974" s="1156"/>
      <c r="R974" s="1156"/>
      <c r="S974" s="1156"/>
      <c r="T974" s="1156"/>
      <c r="U974" s="1156"/>
      <c r="V974" s="1156"/>
      <c r="W974" s="1156"/>
      <c r="X974" s="1156"/>
      <c r="Y974" s="1156"/>
      <c r="Z974" s="1156"/>
      <c r="AA974" s="1156"/>
      <c r="AB974" s="1200"/>
      <c r="AC974" s="1200"/>
      <c r="AD974" s="1200"/>
      <c r="AE974" s="1200"/>
      <c r="AF974" s="1156"/>
      <c r="AG974" s="1156"/>
      <c r="AH974" s="1156"/>
      <c r="AI974" s="1156"/>
      <c r="AJ974" s="1156"/>
      <c r="AK974" s="1156"/>
      <c r="AL974" s="1156"/>
      <c r="AM974" s="1156"/>
      <c r="AN974" s="1156"/>
      <c r="AO974" s="1156"/>
      <c r="AP974" s="1156"/>
      <c r="AQ974" s="1156"/>
      <c r="AR974" s="1156"/>
      <c r="AS974" s="1156"/>
      <c r="AT974" s="1156"/>
      <c r="AU974" s="1156"/>
      <c r="AV974" s="1156"/>
      <c r="AW974" s="1156"/>
      <c r="AX974" s="1156"/>
      <c r="AY974" s="1156"/>
      <c r="AZ974" s="1156"/>
      <c r="BA974" s="1156"/>
      <c r="BB974" s="1156"/>
      <c r="BC974" s="1156"/>
      <c r="BD974" s="1156"/>
      <c r="BE974" s="1156"/>
      <c r="BF974" s="1156"/>
      <c r="BG974" s="1156"/>
      <c r="BH974" s="1156"/>
      <c r="BI974" s="1156"/>
      <c r="BJ974" s="1156"/>
      <c r="BK974" s="1156"/>
      <c r="BL974" s="1156"/>
      <c r="BM974" s="1156"/>
      <c r="BN974" s="1156"/>
      <c r="BO974" s="1156"/>
      <c r="BP974" s="1156"/>
      <c r="BQ974" s="1156"/>
      <c r="BR974" s="1156"/>
      <c r="BS974" s="1200"/>
      <c r="BT974" s="1156"/>
      <c r="BU974" s="1156"/>
      <c r="BV974" s="1156"/>
      <c r="BW974" s="1156"/>
      <c r="BX974" s="1156"/>
      <c r="BY974" s="1156"/>
      <c r="BZ974" s="1156"/>
      <c r="CA974" s="1156"/>
      <c r="CB974" s="1156"/>
      <c r="CC974" s="1156"/>
      <c r="CD974" s="1156"/>
      <c r="CE974" s="1156"/>
      <c r="CF974" s="1156"/>
      <c r="CG974" s="1156"/>
      <c r="CH974" s="1156"/>
      <c r="CI974" s="1156"/>
      <c r="CJ974" s="1156"/>
      <c r="CK974" s="1156"/>
      <c r="CL974" s="1156"/>
      <c r="CM974" s="1200"/>
      <c r="CN974" s="1200"/>
      <c r="CO974" s="1201"/>
      <c r="CQ974" s="2117"/>
    </row>
    <row r="975" spans="1:95" s="700" customFormat="1">
      <c r="A975" s="1137"/>
      <c r="B975" s="1155"/>
      <c r="C975" s="1131"/>
      <c r="D975" s="1131"/>
      <c r="E975" s="1132"/>
      <c r="F975" s="1150"/>
      <c r="G975" s="1149"/>
      <c r="H975" s="1135"/>
      <c r="I975" s="1156"/>
      <c r="J975" s="1156"/>
      <c r="K975" s="1156"/>
      <c r="L975" s="1156"/>
      <c r="M975" s="1156"/>
      <c r="N975" s="1156"/>
      <c r="O975" s="1156"/>
      <c r="P975" s="1156"/>
      <c r="Q975" s="1156"/>
      <c r="R975" s="1156"/>
      <c r="S975" s="1156"/>
      <c r="T975" s="1156"/>
      <c r="U975" s="1156"/>
      <c r="V975" s="1156"/>
      <c r="W975" s="1156"/>
      <c r="X975" s="1156"/>
      <c r="Y975" s="1156"/>
      <c r="Z975" s="1156"/>
      <c r="AA975" s="1156"/>
      <c r="AB975" s="1200"/>
      <c r="AC975" s="1200"/>
      <c r="AD975" s="1200"/>
      <c r="AE975" s="1200"/>
      <c r="AF975" s="1156"/>
      <c r="AG975" s="1156"/>
      <c r="AH975" s="1156"/>
      <c r="AI975" s="1156"/>
      <c r="AJ975" s="1156"/>
      <c r="AK975" s="1156"/>
      <c r="AL975" s="1156"/>
      <c r="AM975" s="1156"/>
      <c r="AN975" s="1156"/>
      <c r="AO975" s="1156"/>
      <c r="AP975" s="1156"/>
      <c r="AQ975" s="1156"/>
      <c r="AR975" s="1156"/>
      <c r="AS975" s="1156"/>
      <c r="AT975" s="1156"/>
      <c r="AU975" s="1156"/>
      <c r="AV975" s="1156"/>
      <c r="AW975" s="1156"/>
      <c r="AX975" s="1156"/>
      <c r="AY975" s="1156"/>
      <c r="AZ975" s="1156"/>
      <c r="BA975" s="1156"/>
      <c r="BB975" s="1156"/>
      <c r="BC975" s="1156"/>
      <c r="BD975" s="1156"/>
      <c r="BE975" s="1156"/>
      <c r="BF975" s="1156"/>
      <c r="BG975" s="1156"/>
      <c r="BH975" s="1156"/>
      <c r="BI975" s="1156"/>
      <c r="BJ975" s="1156"/>
      <c r="BK975" s="1156"/>
      <c r="BL975" s="1156"/>
      <c r="BM975" s="1156"/>
      <c r="BN975" s="1156"/>
      <c r="BO975" s="1156"/>
      <c r="BP975" s="1156"/>
      <c r="BQ975" s="1156"/>
      <c r="BR975" s="1156"/>
      <c r="BS975" s="1200"/>
      <c r="BT975" s="1156"/>
      <c r="BU975" s="1156"/>
      <c r="BV975" s="1156"/>
      <c r="BW975" s="1156"/>
      <c r="BX975" s="1156"/>
      <c r="BY975" s="1156"/>
      <c r="BZ975" s="1156"/>
      <c r="CA975" s="1156"/>
      <c r="CB975" s="1156"/>
      <c r="CC975" s="1156"/>
      <c r="CD975" s="1156"/>
      <c r="CE975" s="1156"/>
      <c r="CF975" s="1156"/>
      <c r="CG975" s="1156"/>
      <c r="CH975" s="1156"/>
      <c r="CI975" s="1156"/>
      <c r="CJ975" s="1156"/>
      <c r="CK975" s="1156"/>
      <c r="CL975" s="1156"/>
      <c r="CM975" s="1200"/>
      <c r="CN975" s="1200"/>
      <c r="CO975" s="1201"/>
      <c r="CQ975" s="2117"/>
    </row>
    <row r="976" spans="1:95" s="700" customFormat="1">
      <c r="A976" s="1137"/>
      <c r="B976" s="1155"/>
      <c r="C976" s="1131"/>
      <c r="D976" s="1131"/>
      <c r="E976" s="1132"/>
      <c r="F976" s="1150"/>
      <c r="G976" s="1149"/>
      <c r="H976" s="1135"/>
      <c r="I976" s="1156"/>
      <c r="J976" s="1156"/>
      <c r="K976" s="1156"/>
      <c r="L976" s="1156"/>
      <c r="M976" s="1156"/>
      <c r="N976" s="1156"/>
      <c r="O976" s="1156"/>
      <c r="P976" s="1156"/>
      <c r="Q976" s="1156"/>
      <c r="R976" s="1156"/>
      <c r="S976" s="1156"/>
      <c r="T976" s="1156"/>
      <c r="U976" s="1156"/>
      <c r="V976" s="1156"/>
      <c r="W976" s="1156"/>
      <c r="X976" s="1156"/>
      <c r="Y976" s="1156"/>
      <c r="Z976" s="1156"/>
      <c r="AA976" s="1156"/>
      <c r="AB976" s="1200"/>
      <c r="AC976" s="1200"/>
      <c r="AD976" s="1200"/>
      <c r="AE976" s="1200"/>
      <c r="AF976" s="1156"/>
      <c r="AG976" s="1156"/>
      <c r="AH976" s="1156"/>
      <c r="AI976" s="1156"/>
      <c r="AJ976" s="1156"/>
      <c r="AK976" s="1156"/>
      <c r="AL976" s="1156"/>
      <c r="AM976" s="1156"/>
      <c r="AN976" s="1156"/>
      <c r="AO976" s="1156"/>
      <c r="AP976" s="1156"/>
      <c r="AQ976" s="1156"/>
      <c r="AR976" s="1156"/>
      <c r="AS976" s="1156"/>
      <c r="AT976" s="1156"/>
      <c r="AU976" s="1156"/>
      <c r="AV976" s="1156"/>
      <c r="AW976" s="1156"/>
      <c r="AX976" s="1156"/>
      <c r="AY976" s="1156"/>
      <c r="AZ976" s="1156"/>
      <c r="BA976" s="1156"/>
      <c r="BB976" s="1156"/>
      <c r="BC976" s="1156"/>
      <c r="BD976" s="1156"/>
      <c r="BE976" s="1156"/>
      <c r="BF976" s="1156"/>
      <c r="BG976" s="1156"/>
      <c r="BH976" s="1156"/>
      <c r="BI976" s="1156"/>
      <c r="BJ976" s="1156"/>
      <c r="BK976" s="1156"/>
      <c r="BL976" s="1156"/>
      <c r="BM976" s="1156"/>
      <c r="BN976" s="1156"/>
      <c r="BO976" s="1156"/>
      <c r="BP976" s="1156"/>
      <c r="BQ976" s="1156"/>
      <c r="BR976" s="1156"/>
      <c r="BS976" s="1200"/>
      <c r="BT976" s="1156"/>
      <c r="BU976" s="1156"/>
      <c r="BV976" s="1156"/>
      <c r="BW976" s="1156"/>
      <c r="BX976" s="1156"/>
      <c r="BY976" s="1156"/>
      <c r="BZ976" s="1156"/>
      <c r="CA976" s="1156"/>
      <c r="CB976" s="1156"/>
      <c r="CC976" s="1156"/>
      <c r="CD976" s="1156"/>
      <c r="CE976" s="1156"/>
      <c r="CF976" s="1156"/>
      <c r="CG976" s="1156"/>
      <c r="CH976" s="1156"/>
      <c r="CI976" s="1156"/>
      <c r="CJ976" s="1156"/>
      <c r="CK976" s="1156"/>
      <c r="CL976" s="1156"/>
      <c r="CM976" s="1200"/>
      <c r="CN976" s="1200"/>
      <c r="CO976" s="1201"/>
      <c r="CQ976" s="2117"/>
    </row>
    <row r="977" spans="1:95" s="700" customFormat="1">
      <c r="A977" s="1137"/>
      <c r="B977" s="1155"/>
      <c r="C977" s="1131"/>
      <c r="D977" s="1131"/>
      <c r="E977" s="1132"/>
      <c r="F977" s="1150"/>
      <c r="G977" s="1149"/>
      <c r="H977" s="1135"/>
      <c r="I977" s="1156"/>
      <c r="J977" s="1156"/>
      <c r="K977" s="1156"/>
      <c r="L977" s="1156"/>
      <c r="M977" s="1156"/>
      <c r="N977" s="1156"/>
      <c r="O977" s="1156"/>
      <c r="P977" s="1156"/>
      <c r="Q977" s="1156"/>
      <c r="R977" s="1156"/>
      <c r="S977" s="1156"/>
      <c r="T977" s="1156"/>
      <c r="U977" s="1156"/>
      <c r="V977" s="1156"/>
      <c r="W977" s="1156"/>
      <c r="X977" s="1156"/>
      <c r="Y977" s="1156"/>
      <c r="Z977" s="1156"/>
      <c r="AA977" s="1156"/>
      <c r="AB977" s="1200"/>
      <c r="AC977" s="1200"/>
      <c r="AD977" s="1200"/>
      <c r="AE977" s="1200"/>
      <c r="AF977" s="1156"/>
      <c r="AG977" s="1156"/>
      <c r="AH977" s="1156"/>
      <c r="AI977" s="1156"/>
      <c r="AJ977" s="1156"/>
      <c r="AK977" s="1156"/>
      <c r="AL977" s="1156"/>
      <c r="AM977" s="1156"/>
      <c r="AN977" s="1156"/>
      <c r="AO977" s="1156"/>
      <c r="AP977" s="1156"/>
      <c r="AQ977" s="1156"/>
      <c r="AR977" s="1156"/>
      <c r="AS977" s="1156"/>
      <c r="AT977" s="1156"/>
      <c r="AU977" s="1156"/>
      <c r="AV977" s="1156"/>
      <c r="AW977" s="1156"/>
      <c r="AX977" s="1156"/>
      <c r="AY977" s="1156"/>
      <c r="AZ977" s="1156"/>
      <c r="BA977" s="1156"/>
      <c r="BB977" s="1156"/>
      <c r="BC977" s="1156"/>
      <c r="BD977" s="1156"/>
      <c r="BE977" s="1156"/>
      <c r="BF977" s="1156"/>
      <c r="BG977" s="1156"/>
      <c r="BH977" s="1156"/>
      <c r="BI977" s="1156"/>
      <c r="BJ977" s="1156"/>
      <c r="BK977" s="1156"/>
      <c r="BL977" s="1156"/>
      <c r="BM977" s="1156"/>
      <c r="BN977" s="1156"/>
      <c r="BO977" s="1156"/>
      <c r="BP977" s="1156"/>
      <c r="BQ977" s="1156"/>
      <c r="BR977" s="1156"/>
      <c r="BS977" s="1200"/>
      <c r="BT977" s="1156"/>
      <c r="BU977" s="1156"/>
      <c r="BV977" s="1156"/>
      <c r="BW977" s="1156"/>
      <c r="BX977" s="1156"/>
      <c r="BY977" s="1156"/>
      <c r="BZ977" s="1156"/>
      <c r="CA977" s="1156"/>
      <c r="CB977" s="1156"/>
      <c r="CC977" s="1156"/>
      <c r="CD977" s="1156"/>
      <c r="CE977" s="1156"/>
      <c r="CF977" s="1156"/>
      <c r="CG977" s="1156"/>
      <c r="CH977" s="1156"/>
      <c r="CI977" s="1156"/>
      <c r="CJ977" s="1156"/>
      <c r="CK977" s="1156"/>
      <c r="CL977" s="1156"/>
      <c r="CM977" s="1200"/>
      <c r="CN977" s="1200"/>
      <c r="CO977" s="1201"/>
      <c r="CQ977" s="2117"/>
    </row>
    <row r="978" spans="1:95" s="700" customFormat="1">
      <c r="A978" s="1137"/>
      <c r="B978" s="1155"/>
      <c r="C978" s="1131"/>
      <c r="D978" s="1131"/>
      <c r="E978" s="1132"/>
      <c r="F978" s="1150"/>
      <c r="G978" s="1149"/>
      <c r="H978" s="1135"/>
      <c r="I978" s="1156"/>
      <c r="J978" s="1156"/>
      <c r="K978" s="1156"/>
      <c r="L978" s="1156"/>
      <c r="M978" s="1156"/>
      <c r="N978" s="1156"/>
      <c r="O978" s="1156"/>
      <c r="P978" s="1156"/>
      <c r="Q978" s="1156"/>
      <c r="R978" s="1156"/>
      <c r="S978" s="1156"/>
      <c r="T978" s="1156"/>
      <c r="U978" s="1156"/>
      <c r="V978" s="1156"/>
      <c r="W978" s="1156"/>
      <c r="X978" s="1156"/>
      <c r="Y978" s="1156"/>
      <c r="Z978" s="1156"/>
      <c r="AA978" s="1156"/>
      <c r="AB978" s="1200"/>
      <c r="AC978" s="1200"/>
      <c r="AD978" s="1200"/>
      <c r="AE978" s="1200"/>
      <c r="AF978" s="1156"/>
      <c r="AG978" s="1156"/>
      <c r="AH978" s="1156"/>
      <c r="AI978" s="1156"/>
      <c r="AJ978" s="1156"/>
      <c r="AK978" s="1156"/>
      <c r="AL978" s="1156"/>
      <c r="AM978" s="1156"/>
      <c r="AN978" s="1156"/>
      <c r="AO978" s="1156"/>
      <c r="AP978" s="1156"/>
      <c r="AQ978" s="1156"/>
      <c r="AR978" s="1156"/>
      <c r="AS978" s="1156"/>
      <c r="AT978" s="1156"/>
      <c r="AU978" s="1156"/>
      <c r="AV978" s="1156"/>
      <c r="AW978" s="1156"/>
      <c r="AX978" s="1156"/>
      <c r="AY978" s="1156"/>
      <c r="AZ978" s="1156"/>
      <c r="BA978" s="1156"/>
      <c r="BB978" s="1156"/>
      <c r="BC978" s="1156"/>
      <c r="BD978" s="1156"/>
      <c r="BE978" s="1156"/>
      <c r="BF978" s="1156"/>
      <c r="BG978" s="1156"/>
      <c r="BH978" s="1156"/>
      <c r="BI978" s="1156"/>
      <c r="BJ978" s="1156"/>
      <c r="BK978" s="1156"/>
      <c r="BL978" s="1156"/>
      <c r="BM978" s="1156"/>
      <c r="BN978" s="1156"/>
      <c r="BO978" s="1156"/>
      <c r="BP978" s="1156"/>
      <c r="BQ978" s="1156"/>
      <c r="BR978" s="1156"/>
      <c r="BS978" s="1200"/>
      <c r="BT978" s="1156"/>
      <c r="BU978" s="1156"/>
      <c r="BV978" s="1156"/>
      <c r="BW978" s="1156"/>
      <c r="BX978" s="1156"/>
      <c r="BY978" s="1156"/>
      <c r="BZ978" s="1156"/>
      <c r="CA978" s="1156"/>
      <c r="CB978" s="1156"/>
      <c r="CC978" s="1156"/>
      <c r="CD978" s="1156"/>
      <c r="CE978" s="1156"/>
      <c r="CF978" s="1156"/>
      <c r="CG978" s="1156"/>
      <c r="CH978" s="1156"/>
      <c r="CI978" s="1156"/>
      <c r="CJ978" s="1156"/>
      <c r="CK978" s="1156"/>
      <c r="CL978" s="1156"/>
      <c r="CM978" s="1200"/>
      <c r="CN978" s="1200"/>
      <c r="CO978" s="1201"/>
      <c r="CQ978" s="2117"/>
    </row>
    <row r="979" spans="1:95" s="700" customFormat="1">
      <c r="A979" s="1137"/>
      <c r="B979" s="1155"/>
      <c r="C979" s="1131"/>
      <c r="D979" s="1131"/>
      <c r="E979" s="1132"/>
      <c r="F979" s="1150"/>
      <c r="G979" s="1149"/>
      <c r="H979" s="1135"/>
      <c r="I979" s="1156"/>
      <c r="J979" s="1156"/>
      <c r="K979" s="1156"/>
      <c r="L979" s="1156"/>
      <c r="M979" s="1156"/>
      <c r="N979" s="1156"/>
      <c r="O979" s="1156"/>
      <c r="P979" s="1156"/>
      <c r="Q979" s="1156"/>
      <c r="R979" s="1156"/>
      <c r="S979" s="1156"/>
      <c r="T979" s="1156"/>
      <c r="U979" s="1156"/>
      <c r="V979" s="1156"/>
      <c r="W979" s="1156"/>
      <c r="X979" s="1156"/>
      <c r="Y979" s="1156"/>
      <c r="Z979" s="1156"/>
      <c r="AA979" s="1156"/>
      <c r="AB979" s="1200"/>
      <c r="AC979" s="1200"/>
      <c r="AD979" s="1200"/>
      <c r="AE979" s="1200"/>
      <c r="AF979" s="1156"/>
      <c r="AG979" s="1156"/>
      <c r="AH979" s="1156"/>
      <c r="AI979" s="1156"/>
      <c r="AJ979" s="1156"/>
      <c r="AK979" s="1156"/>
      <c r="AL979" s="1156"/>
      <c r="AM979" s="1156"/>
      <c r="AN979" s="1156"/>
      <c r="AO979" s="1156"/>
      <c r="AP979" s="1156"/>
      <c r="AQ979" s="1156"/>
      <c r="AR979" s="1156"/>
      <c r="AS979" s="1156"/>
      <c r="AT979" s="1156"/>
      <c r="AU979" s="1156"/>
      <c r="AV979" s="1156"/>
      <c r="AW979" s="1156"/>
      <c r="AX979" s="1156"/>
      <c r="AY979" s="1156"/>
      <c r="AZ979" s="1156"/>
      <c r="BA979" s="1156"/>
      <c r="BB979" s="1156"/>
      <c r="BC979" s="1156"/>
      <c r="BD979" s="1156"/>
      <c r="BE979" s="1156"/>
      <c r="BF979" s="1156"/>
      <c r="BG979" s="1156"/>
      <c r="BH979" s="1156"/>
      <c r="BI979" s="1156"/>
      <c r="BJ979" s="1156"/>
      <c r="BK979" s="1156"/>
      <c r="BL979" s="1156"/>
      <c r="BM979" s="1156"/>
      <c r="BN979" s="1156"/>
      <c r="BO979" s="1156"/>
      <c r="BP979" s="1156"/>
      <c r="BQ979" s="1156"/>
      <c r="BR979" s="1156"/>
      <c r="BS979" s="1200"/>
      <c r="BT979" s="1156"/>
      <c r="BU979" s="1156"/>
      <c r="BV979" s="1156"/>
      <c r="BW979" s="1156"/>
      <c r="BX979" s="1156"/>
      <c r="BY979" s="1156"/>
      <c r="BZ979" s="1156"/>
      <c r="CA979" s="1156"/>
      <c r="CB979" s="1156"/>
      <c r="CC979" s="1156"/>
      <c r="CD979" s="1156"/>
      <c r="CE979" s="1156"/>
      <c r="CF979" s="1156"/>
      <c r="CG979" s="1156"/>
      <c r="CH979" s="1156"/>
      <c r="CI979" s="1156"/>
      <c r="CJ979" s="1156"/>
      <c r="CK979" s="1156"/>
      <c r="CL979" s="1156"/>
      <c r="CM979" s="1200"/>
      <c r="CN979" s="1200"/>
      <c r="CO979" s="1201"/>
      <c r="CQ979" s="2117"/>
    </row>
    <row r="980" spans="1:95" s="700" customFormat="1">
      <c r="A980" s="1137"/>
      <c r="B980" s="1155"/>
      <c r="C980" s="1131"/>
      <c r="D980" s="1131"/>
      <c r="E980" s="1132"/>
      <c r="F980" s="1150"/>
      <c r="G980" s="1149"/>
      <c r="H980" s="1135"/>
      <c r="I980" s="1156"/>
      <c r="J980" s="1156"/>
      <c r="K980" s="1156"/>
      <c r="L980" s="1156"/>
      <c r="M980" s="1156"/>
      <c r="N980" s="1156"/>
      <c r="O980" s="1156"/>
      <c r="P980" s="1156"/>
      <c r="Q980" s="1156"/>
      <c r="R980" s="1156"/>
      <c r="S980" s="1156"/>
      <c r="T980" s="1156"/>
      <c r="U980" s="1156"/>
      <c r="V980" s="1156"/>
      <c r="W980" s="1156"/>
      <c r="X980" s="1156"/>
      <c r="Y980" s="1156"/>
      <c r="Z980" s="1156"/>
      <c r="AA980" s="1156"/>
      <c r="AB980" s="1200"/>
      <c r="AC980" s="1200"/>
      <c r="AD980" s="1200"/>
      <c r="AE980" s="1200"/>
      <c r="AF980" s="1156"/>
      <c r="AG980" s="1156"/>
      <c r="AH980" s="1156"/>
      <c r="AI980" s="1156"/>
      <c r="AJ980" s="1156"/>
      <c r="AK980" s="1156"/>
      <c r="AL980" s="1156"/>
      <c r="AM980" s="1156"/>
      <c r="AN980" s="1156"/>
      <c r="AO980" s="1156"/>
      <c r="AP980" s="1156"/>
      <c r="AQ980" s="1156"/>
      <c r="AR980" s="1156"/>
      <c r="AS980" s="1156"/>
      <c r="AT980" s="1156"/>
      <c r="AU980" s="1156"/>
      <c r="AV980" s="1156"/>
      <c r="AW980" s="1156"/>
      <c r="AX980" s="1156"/>
      <c r="AY980" s="1156"/>
      <c r="AZ980" s="1156"/>
      <c r="BA980" s="1156"/>
      <c r="BB980" s="1156"/>
      <c r="BC980" s="1156"/>
      <c r="BD980" s="1156"/>
      <c r="BE980" s="1156"/>
      <c r="BF980" s="1156"/>
      <c r="BG980" s="1156"/>
      <c r="BH980" s="1156"/>
      <c r="BI980" s="1156"/>
      <c r="BJ980" s="1156"/>
      <c r="BK980" s="1156"/>
      <c r="BL980" s="1156"/>
      <c r="BM980" s="1156"/>
      <c r="BN980" s="1156"/>
      <c r="BO980" s="1156"/>
      <c r="BP980" s="1156"/>
      <c r="BQ980" s="1156"/>
      <c r="BR980" s="1156"/>
      <c r="BS980" s="1200"/>
      <c r="BT980" s="1156"/>
      <c r="BU980" s="1156"/>
      <c r="BV980" s="1156"/>
      <c r="BW980" s="1156"/>
      <c r="BX980" s="1156"/>
      <c r="BY980" s="1156"/>
      <c r="BZ980" s="1156"/>
      <c r="CA980" s="1156"/>
      <c r="CB980" s="1156"/>
      <c r="CC980" s="1156"/>
      <c r="CD980" s="1156"/>
      <c r="CE980" s="1156"/>
      <c r="CF980" s="1156"/>
      <c r="CG980" s="1156"/>
      <c r="CH980" s="1156"/>
      <c r="CI980" s="1156"/>
      <c r="CJ980" s="1156"/>
      <c r="CK980" s="1156"/>
      <c r="CL980" s="1156"/>
      <c r="CM980" s="1200"/>
      <c r="CN980" s="1200"/>
      <c r="CO980" s="1201"/>
      <c r="CQ980" s="2117"/>
    </row>
    <row r="981" spans="1:95" s="700" customFormat="1">
      <c r="A981" s="1137"/>
      <c r="B981" s="1155"/>
      <c r="C981" s="1131"/>
      <c r="D981" s="1131"/>
      <c r="E981" s="1132"/>
      <c r="F981" s="1150"/>
      <c r="G981" s="1149"/>
      <c r="H981" s="1135"/>
      <c r="I981" s="1156"/>
      <c r="J981" s="1156"/>
      <c r="K981" s="1156"/>
      <c r="L981" s="1156"/>
      <c r="M981" s="1156"/>
      <c r="N981" s="1156"/>
      <c r="O981" s="1156"/>
      <c r="P981" s="1156"/>
      <c r="Q981" s="1156"/>
      <c r="R981" s="1156"/>
      <c r="S981" s="1156"/>
      <c r="T981" s="1156"/>
      <c r="U981" s="1156"/>
      <c r="V981" s="1156"/>
      <c r="W981" s="1156"/>
      <c r="X981" s="1156"/>
      <c r="Y981" s="1156"/>
      <c r="Z981" s="1156"/>
      <c r="AA981" s="1156"/>
      <c r="AB981" s="1200"/>
      <c r="AC981" s="1200"/>
      <c r="AD981" s="1200"/>
      <c r="AE981" s="1200"/>
      <c r="AF981" s="1156"/>
      <c r="AG981" s="1156"/>
      <c r="AH981" s="1156"/>
      <c r="AI981" s="1156"/>
      <c r="AJ981" s="1156"/>
      <c r="AK981" s="1156"/>
      <c r="AL981" s="1156"/>
      <c r="AM981" s="1156"/>
      <c r="AN981" s="1156"/>
      <c r="AO981" s="1156"/>
      <c r="AP981" s="1156"/>
      <c r="AQ981" s="1156"/>
      <c r="AR981" s="1156"/>
      <c r="AS981" s="1156"/>
      <c r="AT981" s="1156"/>
      <c r="AU981" s="1156"/>
      <c r="AV981" s="1156"/>
      <c r="AW981" s="1156"/>
      <c r="AX981" s="1156"/>
      <c r="AY981" s="1156"/>
      <c r="AZ981" s="1156"/>
      <c r="BA981" s="1156"/>
      <c r="BB981" s="1156"/>
      <c r="BC981" s="1156"/>
      <c r="BD981" s="1156"/>
      <c r="BE981" s="1156"/>
      <c r="BF981" s="1156"/>
      <c r="BG981" s="1156"/>
      <c r="BH981" s="1156"/>
      <c r="BI981" s="1156"/>
      <c r="BJ981" s="1156"/>
      <c r="BK981" s="1156"/>
      <c r="BL981" s="1156"/>
      <c r="BM981" s="1156"/>
      <c r="BN981" s="1156"/>
      <c r="BO981" s="1156"/>
      <c r="BP981" s="1156"/>
      <c r="BQ981" s="1156"/>
      <c r="BR981" s="1156"/>
      <c r="BS981" s="1200"/>
      <c r="BT981" s="1156"/>
      <c r="BU981" s="1156"/>
      <c r="BV981" s="1156"/>
      <c r="BW981" s="1156"/>
      <c r="BX981" s="1156"/>
      <c r="BY981" s="1156"/>
      <c r="BZ981" s="1156"/>
      <c r="CA981" s="1156"/>
      <c r="CB981" s="1156"/>
      <c r="CC981" s="1156"/>
      <c r="CD981" s="1156"/>
      <c r="CE981" s="1156"/>
      <c r="CF981" s="1156"/>
      <c r="CG981" s="1156"/>
      <c r="CH981" s="1156"/>
      <c r="CI981" s="1156"/>
      <c r="CJ981" s="1156"/>
      <c r="CK981" s="1156"/>
      <c r="CL981" s="1156"/>
      <c r="CM981" s="1200"/>
      <c r="CN981" s="1200"/>
      <c r="CO981" s="1201"/>
      <c r="CQ981" s="2117"/>
    </row>
    <row r="982" spans="1:95" s="700" customFormat="1">
      <c r="A982" s="1137"/>
      <c r="B982" s="1155"/>
      <c r="C982" s="1131"/>
      <c r="D982" s="1131"/>
      <c r="E982" s="1132"/>
      <c r="F982" s="1150"/>
      <c r="G982" s="1149"/>
      <c r="H982" s="1135"/>
      <c r="I982" s="1156"/>
      <c r="J982" s="1156"/>
      <c r="K982" s="1156"/>
      <c r="L982" s="1156"/>
      <c r="M982" s="1156"/>
      <c r="N982" s="1156"/>
      <c r="O982" s="1156"/>
      <c r="P982" s="1156"/>
      <c r="Q982" s="1156"/>
      <c r="R982" s="1156"/>
      <c r="S982" s="1156"/>
      <c r="T982" s="1156"/>
      <c r="U982" s="1156"/>
      <c r="V982" s="1156"/>
      <c r="W982" s="1156"/>
      <c r="X982" s="1156"/>
      <c r="Y982" s="1156"/>
      <c r="Z982" s="1156"/>
      <c r="AA982" s="1156"/>
      <c r="AB982" s="1200"/>
      <c r="AC982" s="1200"/>
      <c r="AD982" s="1200"/>
      <c r="AE982" s="1200"/>
      <c r="AF982" s="1156"/>
      <c r="AG982" s="1156"/>
      <c r="AH982" s="1156"/>
      <c r="AI982" s="1156"/>
      <c r="AJ982" s="1156"/>
      <c r="AK982" s="1156"/>
      <c r="AL982" s="1156"/>
      <c r="AM982" s="1156"/>
      <c r="AN982" s="1156"/>
      <c r="AO982" s="1156"/>
      <c r="AP982" s="1156"/>
      <c r="AQ982" s="1156"/>
      <c r="AR982" s="1156"/>
      <c r="AS982" s="1156"/>
      <c r="AT982" s="1156"/>
      <c r="AU982" s="1156"/>
      <c r="AV982" s="1156"/>
      <c r="AW982" s="1156"/>
      <c r="AX982" s="1156"/>
      <c r="AY982" s="1156"/>
      <c r="AZ982" s="1156"/>
      <c r="BA982" s="1156"/>
      <c r="BB982" s="1156"/>
      <c r="BC982" s="1156"/>
      <c r="BD982" s="1156"/>
      <c r="BE982" s="1156"/>
      <c r="BF982" s="1156"/>
      <c r="BG982" s="1156"/>
      <c r="BH982" s="1156"/>
      <c r="BI982" s="1156"/>
      <c r="BJ982" s="1156"/>
      <c r="BK982" s="1156"/>
      <c r="BL982" s="1156"/>
      <c r="BM982" s="1156"/>
      <c r="BN982" s="1156"/>
      <c r="BO982" s="1156"/>
      <c r="BP982" s="1156"/>
      <c r="BQ982" s="1156"/>
      <c r="BR982" s="1156"/>
      <c r="BS982" s="1200"/>
      <c r="BT982" s="1156"/>
      <c r="BU982" s="1156"/>
      <c r="BV982" s="1156"/>
      <c r="BW982" s="1156"/>
      <c r="BX982" s="1156"/>
      <c r="BY982" s="1156"/>
      <c r="BZ982" s="1156"/>
      <c r="CA982" s="1156"/>
      <c r="CB982" s="1156"/>
      <c r="CC982" s="1156"/>
      <c r="CD982" s="1156"/>
      <c r="CE982" s="1156"/>
      <c r="CF982" s="1156"/>
      <c r="CG982" s="1156"/>
      <c r="CH982" s="1156"/>
      <c r="CI982" s="1156"/>
      <c r="CJ982" s="1156"/>
      <c r="CK982" s="1156"/>
      <c r="CL982" s="1156"/>
      <c r="CM982" s="1200"/>
      <c r="CN982" s="1200"/>
      <c r="CO982" s="1201"/>
      <c r="CQ982" s="2117"/>
    </row>
    <row r="983" spans="1:95" s="700" customFormat="1">
      <c r="A983" s="1137"/>
      <c r="B983" s="1155"/>
      <c r="C983" s="1131"/>
      <c r="D983" s="1131"/>
      <c r="E983" s="1132"/>
      <c r="F983" s="1150"/>
      <c r="G983" s="1149"/>
      <c r="H983" s="1135"/>
      <c r="I983" s="1156"/>
      <c r="J983" s="1156"/>
      <c r="K983" s="1156"/>
      <c r="L983" s="1156"/>
      <c r="M983" s="1156"/>
      <c r="N983" s="1156"/>
      <c r="O983" s="1156"/>
      <c r="P983" s="1156"/>
      <c r="Q983" s="1156"/>
      <c r="R983" s="1156"/>
      <c r="S983" s="1156"/>
      <c r="T983" s="1156"/>
      <c r="U983" s="1156"/>
      <c r="V983" s="1156"/>
      <c r="W983" s="1156"/>
      <c r="X983" s="1156"/>
      <c r="Y983" s="1156"/>
      <c r="Z983" s="1156"/>
      <c r="AA983" s="1156"/>
      <c r="AB983" s="1200"/>
      <c r="AC983" s="1200"/>
      <c r="AD983" s="1200"/>
      <c r="AE983" s="1200"/>
      <c r="AF983" s="1156"/>
      <c r="AG983" s="1156"/>
      <c r="AH983" s="1156"/>
      <c r="AI983" s="1156"/>
      <c r="AJ983" s="1156"/>
      <c r="AK983" s="1156"/>
      <c r="AL983" s="1156"/>
      <c r="AM983" s="1156"/>
      <c r="AN983" s="1156"/>
      <c r="AO983" s="1156"/>
      <c r="AP983" s="1156"/>
      <c r="AQ983" s="1156"/>
      <c r="AR983" s="1156"/>
      <c r="AS983" s="1156"/>
      <c r="AT983" s="1156"/>
      <c r="AU983" s="1156"/>
      <c r="AV983" s="1156"/>
      <c r="AW983" s="1156"/>
      <c r="AX983" s="1156"/>
      <c r="AY983" s="1156"/>
      <c r="AZ983" s="1156"/>
      <c r="BA983" s="1156"/>
      <c r="BB983" s="1156"/>
      <c r="BC983" s="1156"/>
      <c r="BD983" s="1156"/>
      <c r="BE983" s="1156"/>
      <c r="BF983" s="1156"/>
      <c r="BG983" s="1156"/>
      <c r="BH983" s="1156"/>
      <c r="BI983" s="1156"/>
      <c r="BJ983" s="1156"/>
      <c r="BK983" s="1156"/>
      <c r="BL983" s="1156"/>
      <c r="BM983" s="1156"/>
      <c r="BN983" s="1156"/>
      <c r="BO983" s="1156"/>
      <c r="BP983" s="1156"/>
      <c r="BQ983" s="1156"/>
      <c r="BR983" s="1156"/>
      <c r="BS983" s="1200"/>
      <c r="BT983" s="1156"/>
      <c r="BU983" s="1156"/>
      <c r="BV983" s="1156"/>
      <c r="BW983" s="1156"/>
      <c r="BX983" s="1156"/>
      <c r="BY983" s="1156"/>
      <c r="BZ983" s="1156"/>
      <c r="CA983" s="1156"/>
      <c r="CB983" s="1156"/>
      <c r="CC983" s="1156"/>
      <c r="CD983" s="1156"/>
      <c r="CE983" s="1156"/>
      <c r="CF983" s="1156"/>
      <c r="CG983" s="1156"/>
      <c r="CH983" s="1156"/>
      <c r="CI983" s="1156"/>
      <c r="CJ983" s="1156"/>
      <c r="CK983" s="1156"/>
      <c r="CL983" s="1156"/>
      <c r="CM983" s="1200"/>
      <c r="CN983" s="1200"/>
      <c r="CO983" s="1201"/>
      <c r="CQ983" s="2117"/>
    </row>
    <row r="984" spans="1:95" s="700" customFormat="1">
      <c r="A984" s="1137"/>
      <c r="B984" s="1155"/>
      <c r="C984" s="1131"/>
      <c r="D984" s="1131"/>
      <c r="E984" s="1132"/>
      <c r="F984" s="1150"/>
      <c r="G984" s="1149"/>
      <c r="H984" s="1135"/>
      <c r="I984" s="1156"/>
      <c r="J984" s="1156"/>
      <c r="K984" s="1156"/>
      <c r="L984" s="1156"/>
      <c r="M984" s="1156"/>
      <c r="N984" s="1156"/>
      <c r="O984" s="1156"/>
      <c r="P984" s="1156"/>
      <c r="Q984" s="1156"/>
      <c r="R984" s="1156"/>
      <c r="S984" s="1156"/>
      <c r="T984" s="1156"/>
      <c r="U984" s="1156"/>
      <c r="V984" s="1156"/>
      <c r="W984" s="1156"/>
      <c r="X984" s="1156"/>
      <c r="Y984" s="1156"/>
      <c r="Z984" s="1156"/>
      <c r="AA984" s="1156"/>
      <c r="AB984" s="1200"/>
      <c r="AC984" s="1200"/>
      <c r="AD984" s="1200"/>
      <c r="AE984" s="1200"/>
      <c r="AF984" s="1156"/>
      <c r="AG984" s="1156"/>
      <c r="AH984" s="1156"/>
      <c r="AI984" s="1156"/>
      <c r="AJ984" s="1156"/>
      <c r="AK984" s="1156"/>
      <c r="AL984" s="1156"/>
      <c r="AM984" s="1156"/>
      <c r="AN984" s="1156"/>
      <c r="AO984" s="1156"/>
      <c r="AP984" s="1156"/>
      <c r="AQ984" s="1156"/>
      <c r="AR984" s="1156"/>
      <c r="AS984" s="1156"/>
      <c r="AT984" s="1156"/>
      <c r="AU984" s="1156"/>
      <c r="AV984" s="1156"/>
      <c r="AW984" s="1156"/>
      <c r="AX984" s="1156"/>
      <c r="AY984" s="1156"/>
      <c r="AZ984" s="1156"/>
      <c r="BA984" s="1156"/>
      <c r="BB984" s="1156"/>
      <c r="BC984" s="1156"/>
      <c r="BD984" s="1156"/>
      <c r="BE984" s="1156"/>
      <c r="BF984" s="1156"/>
      <c r="BG984" s="1156"/>
      <c r="BH984" s="1156"/>
      <c r="BI984" s="1156"/>
      <c r="BJ984" s="1156"/>
      <c r="BK984" s="1156"/>
      <c r="BL984" s="1156"/>
      <c r="BM984" s="1156"/>
      <c r="BN984" s="1156"/>
      <c r="BO984" s="1156"/>
      <c r="BP984" s="1156"/>
      <c r="BQ984" s="1156"/>
      <c r="BR984" s="1156"/>
      <c r="BS984" s="1200"/>
      <c r="BT984" s="1156"/>
      <c r="BU984" s="1156"/>
      <c r="BV984" s="1156"/>
      <c r="BW984" s="1156"/>
      <c r="BX984" s="1156"/>
      <c r="BY984" s="1156"/>
      <c r="BZ984" s="1156"/>
      <c r="CA984" s="1156"/>
      <c r="CB984" s="1156"/>
      <c r="CC984" s="1156"/>
      <c r="CD984" s="1156"/>
      <c r="CE984" s="1156"/>
      <c r="CF984" s="1156"/>
      <c r="CG984" s="1156"/>
      <c r="CH984" s="1156"/>
      <c r="CI984" s="1156"/>
      <c r="CJ984" s="1156"/>
      <c r="CK984" s="1156"/>
      <c r="CL984" s="1156"/>
      <c r="CM984" s="1200"/>
      <c r="CN984" s="1200"/>
      <c r="CO984" s="1201"/>
      <c r="CQ984" s="2117"/>
    </row>
    <row r="985" spans="1:95" s="700" customFormat="1">
      <c r="A985" s="1137"/>
      <c r="B985" s="1155"/>
      <c r="C985" s="1131"/>
      <c r="D985" s="1131"/>
      <c r="E985" s="1132"/>
      <c r="F985" s="1150"/>
      <c r="G985" s="1149"/>
      <c r="H985" s="1135"/>
      <c r="I985" s="1156"/>
      <c r="J985" s="1156"/>
      <c r="K985" s="1156"/>
      <c r="L985" s="1156"/>
      <c r="M985" s="1156"/>
      <c r="N985" s="1156"/>
      <c r="O985" s="1156"/>
      <c r="P985" s="1156"/>
      <c r="Q985" s="1156"/>
      <c r="R985" s="1156"/>
      <c r="S985" s="1156"/>
      <c r="T985" s="1156"/>
      <c r="U985" s="1156"/>
      <c r="V985" s="1156"/>
      <c r="W985" s="1156"/>
      <c r="X985" s="1156"/>
      <c r="Y985" s="1156"/>
      <c r="Z985" s="1156"/>
      <c r="AA985" s="1156"/>
      <c r="AB985" s="1200"/>
      <c r="AC985" s="1200"/>
      <c r="AD985" s="1200"/>
      <c r="AE985" s="1200"/>
      <c r="AF985" s="1156"/>
      <c r="AG985" s="1156"/>
      <c r="AH985" s="1156"/>
      <c r="AI985" s="1156"/>
      <c r="AJ985" s="1156"/>
      <c r="AK985" s="1156"/>
      <c r="AL985" s="1156"/>
      <c r="AM985" s="1156"/>
      <c r="AN985" s="1156"/>
      <c r="AO985" s="1156"/>
      <c r="AP985" s="1156"/>
      <c r="AQ985" s="1156"/>
      <c r="AR985" s="1156"/>
      <c r="AS985" s="1156"/>
      <c r="AT985" s="1156"/>
      <c r="AU985" s="1156"/>
      <c r="AV985" s="1156"/>
      <c r="AW985" s="1156"/>
      <c r="AX985" s="1156"/>
      <c r="AY985" s="1156"/>
      <c r="AZ985" s="1156"/>
      <c r="BA985" s="1156"/>
      <c r="BB985" s="1156"/>
      <c r="BC985" s="1156"/>
      <c r="BD985" s="1156"/>
      <c r="BE985" s="1156"/>
      <c r="BF985" s="1156"/>
      <c r="BG985" s="1156"/>
      <c r="BH985" s="1156"/>
      <c r="BI985" s="1156"/>
      <c r="BJ985" s="1156"/>
      <c r="BK985" s="1156"/>
      <c r="BL985" s="1156"/>
      <c r="BM985" s="1156"/>
      <c r="BN985" s="1156"/>
      <c r="BO985" s="1156"/>
      <c r="BP985" s="1156"/>
      <c r="BQ985" s="1156"/>
      <c r="BR985" s="1156"/>
      <c r="BS985" s="1200"/>
      <c r="BT985" s="1156"/>
      <c r="BU985" s="1156"/>
      <c r="BV985" s="1156"/>
      <c r="BW985" s="1156"/>
      <c r="BX985" s="1156"/>
      <c r="BY985" s="1156"/>
      <c r="BZ985" s="1156"/>
      <c r="CA985" s="1156"/>
      <c r="CB985" s="1156"/>
      <c r="CC985" s="1156"/>
      <c r="CD985" s="1156"/>
      <c r="CE985" s="1156"/>
      <c r="CF985" s="1156"/>
      <c r="CG985" s="1156"/>
      <c r="CH985" s="1156"/>
      <c r="CI985" s="1156"/>
      <c r="CJ985" s="1156"/>
      <c r="CK985" s="1156"/>
      <c r="CL985" s="1156"/>
      <c r="CM985" s="1200"/>
      <c r="CN985" s="1200"/>
      <c r="CO985" s="1201"/>
      <c r="CQ985" s="2117"/>
    </row>
    <row r="986" spans="1:95" s="700" customFormat="1">
      <c r="A986" s="1137"/>
      <c r="B986" s="1155"/>
      <c r="C986" s="1131"/>
      <c r="D986" s="1131"/>
      <c r="E986" s="1132"/>
      <c r="F986" s="1150"/>
      <c r="G986" s="1149"/>
      <c r="H986" s="1135"/>
      <c r="I986" s="1156"/>
      <c r="J986" s="1156"/>
      <c r="K986" s="1156"/>
      <c r="L986" s="1156"/>
      <c r="M986" s="1156"/>
      <c r="N986" s="1156"/>
      <c r="O986" s="1156"/>
      <c r="P986" s="1156"/>
      <c r="Q986" s="1156"/>
      <c r="R986" s="1156"/>
      <c r="S986" s="1156"/>
      <c r="T986" s="1156"/>
      <c r="U986" s="1156"/>
      <c r="V986" s="1156"/>
      <c r="W986" s="1156"/>
      <c r="X986" s="1156"/>
      <c r="Y986" s="1156"/>
      <c r="Z986" s="1156"/>
      <c r="AA986" s="1156"/>
      <c r="AB986" s="1200"/>
      <c r="AC986" s="1200"/>
      <c r="AD986" s="1200"/>
      <c r="AE986" s="1200"/>
      <c r="AF986" s="1156"/>
      <c r="AG986" s="1156"/>
      <c r="AH986" s="1156"/>
      <c r="AI986" s="1156"/>
      <c r="AJ986" s="1156"/>
      <c r="AK986" s="1156"/>
      <c r="AL986" s="1156"/>
      <c r="AM986" s="1156"/>
      <c r="AN986" s="1156"/>
      <c r="AO986" s="1156"/>
      <c r="AP986" s="1156"/>
      <c r="AQ986" s="1156"/>
      <c r="AR986" s="1156"/>
      <c r="AS986" s="1156"/>
      <c r="AT986" s="1156"/>
      <c r="AU986" s="1156"/>
      <c r="AV986" s="1156"/>
      <c r="AW986" s="1156"/>
      <c r="AX986" s="1156"/>
      <c r="AY986" s="1156"/>
      <c r="AZ986" s="1156"/>
      <c r="BA986" s="1156"/>
      <c r="BB986" s="1156"/>
      <c r="BC986" s="1156"/>
      <c r="BD986" s="1156"/>
      <c r="BE986" s="1156"/>
      <c r="BF986" s="1156"/>
      <c r="BG986" s="1156"/>
      <c r="BH986" s="1156"/>
      <c r="BI986" s="1156"/>
      <c r="BJ986" s="1156"/>
      <c r="BK986" s="1156"/>
      <c r="BL986" s="1156"/>
      <c r="BM986" s="1156"/>
      <c r="BN986" s="1156"/>
      <c r="BO986" s="1156"/>
      <c r="BP986" s="1156"/>
      <c r="BQ986" s="1156"/>
      <c r="BR986" s="1156"/>
      <c r="BS986" s="1200"/>
      <c r="BT986" s="1156"/>
      <c r="BU986" s="1156"/>
      <c r="BV986" s="1156"/>
      <c r="BW986" s="1156"/>
      <c r="BX986" s="1156"/>
      <c r="BY986" s="1156"/>
      <c r="BZ986" s="1156"/>
      <c r="CA986" s="1156"/>
      <c r="CB986" s="1156"/>
      <c r="CC986" s="1156"/>
      <c r="CD986" s="1156"/>
      <c r="CE986" s="1156"/>
      <c r="CF986" s="1156"/>
      <c r="CG986" s="1156"/>
      <c r="CH986" s="1156"/>
      <c r="CI986" s="1156"/>
      <c r="CJ986" s="1156"/>
      <c r="CK986" s="1156"/>
      <c r="CL986" s="1156"/>
      <c r="CM986" s="1200"/>
      <c r="CN986" s="1200"/>
      <c r="CO986" s="1201"/>
      <c r="CQ986" s="2117"/>
    </row>
    <row r="987" spans="1:95" s="700" customFormat="1">
      <c r="A987" s="1137"/>
      <c r="B987" s="1155"/>
      <c r="C987" s="1131"/>
      <c r="D987" s="1131"/>
      <c r="E987" s="1132"/>
      <c r="F987" s="1150"/>
      <c r="G987" s="1149"/>
      <c r="H987" s="1135"/>
      <c r="I987" s="1156"/>
      <c r="J987" s="1156"/>
      <c r="K987" s="1156"/>
      <c r="L987" s="1156"/>
      <c r="M987" s="1156"/>
      <c r="N987" s="1156"/>
      <c r="O987" s="1156"/>
      <c r="P987" s="1156"/>
      <c r="Q987" s="1156"/>
      <c r="R987" s="1156"/>
      <c r="S987" s="1156"/>
      <c r="T987" s="1156"/>
      <c r="U987" s="1156"/>
      <c r="V987" s="1156"/>
      <c r="W987" s="1156"/>
      <c r="X987" s="1156"/>
      <c r="Y987" s="1156"/>
      <c r="Z987" s="1156"/>
      <c r="AA987" s="1156"/>
      <c r="AB987" s="1200"/>
      <c r="AC987" s="1200"/>
      <c r="AD987" s="1200"/>
      <c r="AE987" s="1200"/>
      <c r="AF987" s="1156"/>
      <c r="AG987" s="1156"/>
      <c r="AH987" s="1156"/>
      <c r="AI987" s="1156"/>
      <c r="AJ987" s="1156"/>
      <c r="AK987" s="1156"/>
      <c r="AL987" s="1156"/>
      <c r="AM987" s="1156"/>
      <c r="AN987" s="1156"/>
      <c r="AO987" s="1156"/>
      <c r="AP987" s="1156"/>
      <c r="AQ987" s="1156"/>
      <c r="AR987" s="1156"/>
      <c r="AS987" s="1156"/>
      <c r="AT987" s="1156"/>
      <c r="AU987" s="1156"/>
      <c r="AV987" s="1156"/>
      <c r="AW987" s="1156"/>
      <c r="AX987" s="1156"/>
      <c r="AY987" s="1156"/>
      <c r="AZ987" s="1156"/>
      <c r="BA987" s="1156"/>
      <c r="BB987" s="1156"/>
      <c r="BC987" s="1156"/>
      <c r="BD987" s="1156"/>
      <c r="BE987" s="1156"/>
      <c r="BF987" s="1156"/>
      <c r="BG987" s="1156"/>
      <c r="BH987" s="1156"/>
      <c r="BI987" s="1156"/>
      <c r="BJ987" s="1156"/>
      <c r="BK987" s="1156"/>
      <c r="BL987" s="1156"/>
      <c r="BM987" s="1156"/>
      <c r="BN987" s="1156"/>
      <c r="BO987" s="1156"/>
      <c r="BP987" s="1156"/>
      <c r="BQ987" s="1156"/>
      <c r="BR987" s="1156"/>
      <c r="BS987" s="1200"/>
      <c r="BT987" s="1156"/>
      <c r="BU987" s="1156"/>
      <c r="BV987" s="1156"/>
      <c r="BW987" s="1156"/>
      <c r="BX987" s="1156"/>
      <c r="BY987" s="1156"/>
      <c r="BZ987" s="1156"/>
      <c r="CA987" s="1156"/>
      <c r="CB987" s="1156"/>
      <c r="CC987" s="1156"/>
      <c r="CD987" s="1156"/>
      <c r="CE987" s="1156"/>
      <c r="CF987" s="1156"/>
      <c r="CG987" s="1156"/>
      <c r="CH987" s="1156"/>
      <c r="CI987" s="1156"/>
      <c r="CJ987" s="1156"/>
      <c r="CK987" s="1156"/>
      <c r="CL987" s="1156"/>
      <c r="CM987" s="1200"/>
      <c r="CN987" s="1200"/>
      <c r="CO987" s="1201"/>
      <c r="CQ987" s="2117"/>
    </row>
    <row r="988" spans="1:95" s="700" customFormat="1">
      <c r="A988" s="1137"/>
      <c r="B988" s="1155"/>
      <c r="C988" s="1131"/>
      <c r="D988" s="1131"/>
      <c r="E988" s="1132"/>
      <c r="F988" s="1150"/>
      <c r="G988" s="1149"/>
      <c r="H988" s="1135"/>
      <c r="I988" s="1156"/>
      <c r="J988" s="1156"/>
      <c r="K988" s="1156"/>
      <c r="L988" s="1156"/>
      <c r="M988" s="1156"/>
      <c r="N988" s="1156"/>
      <c r="O988" s="1156"/>
      <c r="P988" s="1156"/>
      <c r="Q988" s="1156"/>
      <c r="R988" s="1156"/>
      <c r="S988" s="1156"/>
      <c r="T988" s="1156"/>
      <c r="U988" s="1156"/>
      <c r="V988" s="1156"/>
      <c r="W988" s="1156"/>
      <c r="X988" s="1156"/>
      <c r="Y988" s="1156"/>
      <c r="Z988" s="1156"/>
      <c r="AA988" s="1156"/>
      <c r="AB988" s="1200"/>
      <c r="AC988" s="1200"/>
      <c r="AD988" s="1200"/>
      <c r="AE988" s="1200"/>
      <c r="AF988" s="1156"/>
      <c r="AG988" s="1156"/>
      <c r="AH988" s="1156"/>
      <c r="AI988" s="1156"/>
      <c r="AJ988" s="1156"/>
      <c r="AK988" s="1156"/>
      <c r="AL988" s="1156"/>
      <c r="AM988" s="1156"/>
      <c r="AN988" s="1156"/>
      <c r="AO988" s="1156"/>
      <c r="AP988" s="1156"/>
      <c r="AQ988" s="1156"/>
      <c r="AR988" s="1156"/>
      <c r="AS988" s="1156"/>
      <c r="AT988" s="1156"/>
      <c r="AU988" s="1156"/>
      <c r="AV988" s="1156"/>
      <c r="AW988" s="1156"/>
      <c r="AX988" s="1156"/>
      <c r="AY988" s="1156"/>
      <c r="AZ988" s="1156"/>
      <c r="BA988" s="1156"/>
      <c r="BB988" s="1156"/>
      <c r="BC988" s="1156"/>
      <c r="BD988" s="1156"/>
      <c r="BE988" s="1156"/>
      <c r="BF988" s="1156"/>
      <c r="BG988" s="1156"/>
      <c r="BH988" s="1156"/>
      <c r="BI988" s="1156"/>
      <c r="BJ988" s="1156"/>
      <c r="BK988" s="1156"/>
      <c r="BL988" s="1156"/>
      <c r="BM988" s="1156"/>
      <c r="BN988" s="1156"/>
      <c r="BO988" s="1156"/>
      <c r="BP988" s="1156"/>
      <c r="BQ988" s="1156"/>
      <c r="BR988" s="1156"/>
      <c r="BS988" s="1200"/>
      <c r="BT988" s="1156"/>
      <c r="BU988" s="1156"/>
      <c r="BV988" s="1156"/>
      <c r="BW988" s="1156"/>
      <c r="BX988" s="1156"/>
      <c r="BY988" s="1156"/>
      <c r="BZ988" s="1156"/>
      <c r="CA988" s="1156"/>
      <c r="CB988" s="1156"/>
      <c r="CC988" s="1156"/>
      <c r="CD988" s="1156"/>
      <c r="CE988" s="1156"/>
      <c r="CF988" s="1156"/>
      <c r="CG988" s="1156"/>
      <c r="CH988" s="1156"/>
      <c r="CI988" s="1156"/>
      <c r="CJ988" s="1156"/>
      <c r="CK988" s="1156"/>
      <c r="CL988" s="1156"/>
      <c r="CM988" s="1200"/>
      <c r="CN988" s="1200"/>
      <c r="CO988" s="1201"/>
      <c r="CQ988" s="2117"/>
    </row>
    <row r="989" spans="1:95" s="700" customFormat="1">
      <c r="A989" s="1137"/>
      <c r="B989" s="1155"/>
      <c r="C989" s="1131"/>
      <c r="D989" s="1131"/>
      <c r="E989" s="1132"/>
      <c r="F989" s="1150"/>
      <c r="G989" s="1149"/>
      <c r="H989" s="1135"/>
      <c r="I989" s="1156"/>
      <c r="J989" s="1156"/>
      <c r="K989" s="1156"/>
      <c r="L989" s="1156"/>
      <c r="M989" s="1156"/>
      <c r="N989" s="1156"/>
      <c r="O989" s="1156"/>
      <c r="P989" s="1156"/>
      <c r="Q989" s="1156"/>
      <c r="R989" s="1156"/>
      <c r="S989" s="1156"/>
      <c r="T989" s="1156"/>
      <c r="U989" s="1156"/>
      <c r="V989" s="1156"/>
      <c r="W989" s="1156"/>
      <c r="X989" s="1156"/>
      <c r="Y989" s="1156"/>
      <c r="Z989" s="1156"/>
      <c r="AA989" s="1156"/>
      <c r="AB989" s="1200"/>
      <c r="AC989" s="1200"/>
      <c r="AD989" s="1200"/>
      <c r="AE989" s="1200"/>
      <c r="AF989" s="1156"/>
      <c r="AG989" s="1156"/>
      <c r="AH989" s="1156"/>
      <c r="AI989" s="1156"/>
      <c r="AJ989" s="1156"/>
      <c r="AK989" s="1156"/>
      <c r="AL989" s="1156"/>
      <c r="AM989" s="1156"/>
      <c r="AN989" s="1156"/>
      <c r="AO989" s="1156"/>
      <c r="AP989" s="1156"/>
      <c r="AQ989" s="1156"/>
      <c r="AR989" s="1156"/>
      <c r="AS989" s="1156"/>
      <c r="AT989" s="1156"/>
      <c r="AU989" s="1156"/>
      <c r="AV989" s="1156"/>
      <c r="AW989" s="1156"/>
      <c r="AX989" s="1156"/>
      <c r="AY989" s="1156"/>
      <c r="AZ989" s="1156"/>
      <c r="BA989" s="1156"/>
      <c r="BB989" s="1156"/>
      <c r="BC989" s="1156"/>
      <c r="BD989" s="1156"/>
      <c r="BE989" s="1156"/>
      <c r="BF989" s="1156"/>
      <c r="BG989" s="1156"/>
      <c r="BH989" s="1156"/>
      <c r="BI989" s="1156"/>
      <c r="BJ989" s="1156"/>
      <c r="BK989" s="1156"/>
      <c r="BL989" s="1156"/>
      <c r="BM989" s="1156"/>
      <c r="BN989" s="1156"/>
      <c r="BO989" s="1156"/>
      <c r="BP989" s="1156"/>
      <c r="BQ989" s="1156"/>
      <c r="BR989" s="1156"/>
      <c r="BS989" s="1200"/>
      <c r="BT989" s="1156"/>
      <c r="BU989" s="1156"/>
      <c r="BV989" s="1156"/>
      <c r="BW989" s="1156"/>
      <c r="BX989" s="1156"/>
      <c r="BY989" s="1156"/>
      <c r="BZ989" s="1156"/>
      <c r="CA989" s="1156"/>
      <c r="CB989" s="1156"/>
      <c r="CC989" s="1156"/>
      <c r="CD989" s="1156"/>
      <c r="CE989" s="1156"/>
      <c r="CF989" s="1156"/>
      <c r="CG989" s="1156"/>
      <c r="CH989" s="1156"/>
      <c r="CI989" s="1156"/>
      <c r="CJ989" s="1156"/>
      <c r="CK989" s="1156"/>
      <c r="CL989" s="1156"/>
      <c r="CM989" s="1200"/>
      <c r="CN989" s="1200"/>
      <c r="CO989" s="1201"/>
      <c r="CQ989" s="2117"/>
    </row>
    <row r="990" spans="1:95" s="700" customFormat="1">
      <c r="A990" s="1137"/>
      <c r="B990" s="1155"/>
      <c r="C990" s="1131"/>
      <c r="D990" s="1131"/>
      <c r="E990" s="1132"/>
      <c r="F990" s="1150"/>
      <c r="G990" s="1149"/>
      <c r="H990" s="1135"/>
      <c r="I990" s="1156"/>
      <c r="J990" s="1156"/>
      <c r="K990" s="1156"/>
      <c r="L990" s="1156"/>
      <c r="M990" s="1156"/>
      <c r="N990" s="1156"/>
      <c r="O990" s="1156"/>
      <c r="P990" s="1156"/>
      <c r="Q990" s="1156"/>
      <c r="R990" s="1156"/>
      <c r="S990" s="1156"/>
      <c r="T990" s="1156"/>
      <c r="U990" s="1156"/>
      <c r="V990" s="1156"/>
      <c r="W990" s="1156"/>
      <c r="X990" s="1156"/>
      <c r="Y990" s="1156"/>
      <c r="Z990" s="1156"/>
      <c r="AA990" s="1156"/>
      <c r="AB990" s="1200"/>
      <c r="AC990" s="1200"/>
      <c r="AD990" s="1200"/>
      <c r="AE990" s="1200"/>
      <c r="AF990" s="1156"/>
      <c r="AG990" s="1156"/>
      <c r="AH990" s="1156"/>
      <c r="AI990" s="1156"/>
      <c r="AJ990" s="1156"/>
      <c r="AK990" s="1156"/>
      <c r="AL990" s="1156"/>
      <c r="AM990" s="1156"/>
      <c r="AN990" s="1156"/>
      <c r="AO990" s="1156"/>
      <c r="AP990" s="1156"/>
      <c r="AQ990" s="1156"/>
      <c r="AR990" s="1156"/>
      <c r="AS990" s="1156"/>
      <c r="AT990" s="1156"/>
      <c r="AU990" s="1156"/>
      <c r="AV990" s="1156"/>
      <c r="AW990" s="1156"/>
      <c r="AX990" s="1156"/>
      <c r="AY990" s="1156"/>
      <c r="AZ990" s="1156"/>
      <c r="BA990" s="1156"/>
      <c r="BB990" s="1156"/>
      <c r="BC990" s="1156"/>
      <c r="BD990" s="1156"/>
      <c r="BE990" s="1156"/>
      <c r="BF990" s="1156"/>
      <c r="BG990" s="1156"/>
      <c r="BH990" s="1156"/>
      <c r="BI990" s="1156"/>
      <c r="BJ990" s="1156"/>
      <c r="BK990" s="1156"/>
      <c r="BL990" s="1156"/>
      <c r="BM990" s="1156"/>
      <c r="BN990" s="1156"/>
      <c r="BO990" s="1156"/>
      <c r="BP990" s="1156"/>
      <c r="BQ990" s="1156"/>
      <c r="BR990" s="1156"/>
      <c r="BS990" s="1200"/>
      <c r="BT990" s="1156"/>
      <c r="BU990" s="1156"/>
      <c r="BV990" s="1156"/>
      <c r="BW990" s="1156"/>
      <c r="BX990" s="1156"/>
      <c r="BY990" s="1156"/>
      <c r="BZ990" s="1156"/>
      <c r="CA990" s="1156"/>
      <c r="CB990" s="1156"/>
      <c r="CC990" s="1156"/>
      <c r="CD990" s="1156"/>
      <c r="CE990" s="1156"/>
      <c r="CF990" s="1156"/>
      <c r="CG990" s="1156"/>
      <c r="CH990" s="1156"/>
      <c r="CI990" s="1156"/>
      <c r="CJ990" s="1156"/>
      <c r="CK990" s="1156"/>
      <c r="CL990" s="1156"/>
      <c r="CM990" s="1200"/>
      <c r="CN990" s="1200"/>
      <c r="CO990" s="1201"/>
      <c r="CQ990" s="2117"/>
    </row>
    <row r="991" spans="1:95" s="700" customFormat="1">
      <c r="A991" s="1137"/>
      <c r="B991" s="1155"/>
      <c r="C991" s="1131"/>
      <c r="D991" s="1131"/>
      <c r="E991" s="1132"/>
      <c r="F991" s="1150"/>
      <c r="G991" s="1149"/>
      <c r="H991" s="1135"/>
      <c r="I991" s="1156"/>
      <c r="J991" s="1156"/>
      <c r="K991" s="1156"/>
      <c r="L991" s="1156"/>
      <c r="M991" s="1156"/>
      <c r="N991" s="1156"/>
      <c r="O991" s="1156"/>
      <c r="P991" s="1156"/>
      <c r="Q991" s="1156"/>
      <c r="R991" s="1156"/>
      <c r="S991" s="1156"/>
      <c r="T991" s="1156"/>
      <c r="U991" s="1156"/>
      <c r="V991" s="1156"/>
      <c r="W991" s="1156"/>
      <c r="X991" s="1156"/>
      <c r="Y991" s="1156"/>
      <c r="Z991" s="1156"/>
      <c r="AA991" s="1156"/>
      <c r="AB991" s="1200"/>
      <c r="AC991" s="1200"/>
      <c r="AD991" s="1200"/>
      <c r="AE991" s="1200"/>
      <c r="AF991" s="1156"/>
      <c r="AG991" s="1156"/>
      <c r="AH991" s="1156"/>
      <c r="AI991" s="1156"/>
      <c r="AJ991" s="1156"/>
      <c r="AK991" s="1156"/>
      <c r="AL991" s="1156"/>
      <c r="AM991" s="1156"/>
      <c r="AN991" s="1156"/>
      <c r="AO991" s="1156"/>
      <c r="AP991" s="1156"/>
      <c r="AQ991" s="1156"/>
      <c r="AR991" s="1156"/>
      <c r="AS991" s="1156"/>
      <c r="AT991" s="1156"/>
      <c r="AU991" s="1156"/>
      <c r="AV991" s="1156"/>
      <c r="AW991" s="1156"/>
      <c r="AX991" s="1156"/>
      <c r="AY991" s="1156"/>
      <c r="AZ991" s="1156"/>
      <c r="BA991" s="1156"/>
      <c r="BB991" s="1156"/>
      <c r="BC991" s="1156"/>
      <c r="BD991" s="1156"/>
      <c r="BE991" s="1156"/>
      <c r="BF991" s="1156"/>
      <c r="BG991" s="1156"/>
      <c r="BH991" s="1156"/>
      <c r="BI991" s="1156"/>
      <c r="BJ991" s="1156"/>
      <c r="BK991" s="1156"/>
      <c r="BL991" s="1156"/>
      <c r="BM991" s="1156"/>
      <c r="BN991" s="1156"/>
      <c r="BO991" s="1156"/>
      <c r="BP991" s="1156"/>
      <c r="BQ991" s="1156"/>
      <c r="BR991" s="1156"/>
      <c r="BS991" s="1200"/>
      <c r="BT991" s="1156"/>
      <c r="BU991" s="1156"/>
      <c r="BV991" s="1156"/>
      <c r="BW991" s="1156"/>
      <c r="BX991" s="1156"/>
      <c r="BY991" s="1156"/>
      <c r="BZ991" s="1156"/>
      <c r="CA991" s="1156"/>
      <c r="CB991" s="1156"/>
      <c r="CC991" s="1156"/>
      <c r="CD991" s="1156"/>
      <c r="CE991" s="1156"/>
      <c r="CF991" s="1156"/>
      <c r="CG991" s="1156"/>
      <c r="CH991" s="1156"/>
      <c r="CI991" s="1156"/>
      <c r="CJ991" s="1156"/>
      <c r="CK991" s="1156"/>
      <c r="CL991" s="1156"/>
      <c r="CM991" s="1200"/>
      <c r="CN991" s="1200"/>
      <c r="CO991" s="1201"/>
      <c r="CQ991" s="2117"/>
    </row>
    <row r="992" spans="1:95" s="700" customFormat="1">
      <c r="A992" s="1137"/>
      <c r="B992" s="1155"/>
      <c r="C992" s="1131"/>
      <c r="D992" s="1131"/>
      <c r="E992" s="1132"/>
      <c r="F992" s="1150"/>
      <c r="G992" s="1149"/>
      <c r="H992" s="1135"/>
      <c r="I992" s="1156"/>
      <c r="J992" s="1156"/>
      <c r="K992" s="1156"/>
      <c r="L992" s="1156"/>
      <c r="M992" s="1156"/>
      <c r="N992" s="1156"/>
      <c r="O992" s="1156"/>
      <c r="P992" s="1156"/>
      <c r="Q992" s="1156"/>
      <c r="R992" s="1156"/>
      <c r="S992" s="1156"/>
      <c r="T992" s="1156"/>
      <c r="U992" s="1156"/>
      <c r="V992" s="1156"/>
      <c r="W992" s="1156"/>
      <c r="X992" s="1156"/>
      <c r="Y992" s="1156"/>
      <c r="Z992" s="1156"/>
      <c r="AA992" s="1156"/>
      <c r="AB992" s="1200"/>
      <c r="AC992" s="1200"/>
      <c r="AD992" s="1200"/>
      <c r="AE992" s="1200"/>
      <c r="AF992" s="1156"/>
      <c r="AG992" s="1156"/>
      <c r="AH992" s="1156"/>
      <c r="AI992" s="1156"/>
      <c r="AJ992" s="1156"/>
      <c r="AK992" s="1156"/>
      <c r="AL992" s="1156"/>
      <c r="AM992" s="1156"/>
      <c r="AN992" s="1156"/>
      <c r="AO992" s="1156"/>
      <c r="AP992" s="1156"/>
      <c r="AQ992" s="1156"/>
      <c r="AR992" s="1156"/>
      <c r="AS992" s="1156"/>
      <c r="AT992" s="1156"/>
      <c r="AU992" s="1156"/>
      <c r="AV992" s="1156"/>
      <c r="AW992" s="1156"/>
      <c r="AX992" s="1156"/>
      <c r="AY992" s="1156"/>
      <c r="AZ992" s="1156"/>
      <c r="BA992" s="1156"/>
      <c r="BB992" s="1156"/>
      <c r="BC992" s="1156"/>
      <c r="BD992" s="1156"/>
      <c r="BE992" s="1156"/>
      <c r="BF992" s="1156"/>
      <c r="BG992" s="1156"/>
      <c r="BH992" s="1156"/>
      <c r="BI992" s="1156"/>
      <c r="BJ992" s="1156"/>
      <c r="BK992" s="1156"/>
      <c r="BL992" s="1156"/>
      <c r="BM992" s="1156"/>
      <c r="BN992" s="1156"/>
      <c r="BO992" s="1156"/>
      <c r="BP992" s="1156"/>
      <c r="BQ992" s="1156"/>
      <c r="BR992" s="1156"/>
      <c r="BS992" s="1200"/>
      <c r="BT992" s="1156"/>
      <c r="BU992" s="1156"/>
      <c r="BV992" s="1156"/>
      <c r="BW992" s="1156"/>
      <c r="BX992" s="1156"/>
      <c r="BY992" s="1156"/>
      <c r="BZ992" s="1156"/>
      <c r="CA992" s="1156"/>
      <c r="CB992" s="1156"/>
      <c r="CC992" s="1156"/>
      <c r="CD992" s="1156"/>
      <c r="CE992" s="1156"/>
      <c r="CF992" s="1156"/>
      <c r="CG992" s="1156"/>
      <c r="CH992" s="1156"/>
      <c r="CI992" s="1156"/>
      <c r="CJ992" s="1156"/>
      <c r="CK992" s="1156"/>
      <c r="CL992" s="1156"/>
      <c r="CM992" s="1200"/>
      <c r="CN992" s="1200"/>
      <c r="CO992" s="1201"/>
      <c r="CQ992" s="2117"/>
    </row>
    <row r="993" spans="1:95" s="700" customFormat="1">
      <c r="A993" s="1137"/>
      <c r="B993" s="1155"/>
      <c r="C993" s="1131"/>
      <c r="D993" s="1131"/>
      <c r="E993" s="1132"/>
      <c r="F993" s="1150"/>
      <c r="G993" s="1149"/>
      <c r="H993" s="1135"/>
      <c r="I993" s="1156"/>
      <c r="J993" s="1156"/>
      <c r="K993" s="1156"/>
      <c r="L993" s="1156"/>
      <c r="M993" s="1156"/>
      <c r="N993" s="1156"/>
      <c r="O993" s="1156"/>
      <c r="P993" s="1156"/>
      <c r="Q993" s="1156"/>
      <c r="R993" s="1156"/>
      <c r="S993" s="1156"/>
      <c r="T993" s="1156"/>
      <c r="U993" s="1156"/>
      <c r="V993" s="1156"/>
      <c r="W993" s="1156"/>
      <c r="X993" s="1156"/>
      <c r="Y993" s="1156"/>
      <c r="Z993" s="1156"/>
      <c r="AA993" s="1156"/>
      <c r="AB993" s="1200"/>
      <c r="AC993" s="1200"/>
      <c r="AD993" s="1200"/>
      <c r="AE993" s="1200"/>
      <c r="AF993" s="1156"/>
      <c r="AG993" s="1156"/>
      <c r="AH993" s="1156"/>
      <c r="AI993" s="1156"/>
      <c r="AJ993" s="1156"/>
      <c r="AK993" s="1156"/>
      <c r="AL993" s="1156"/>
      <c r="AM993" s="1156"/>
      <c r="AN993" s="1156"/>
      <c r="AO993" s="1156"/>
      <c r="AP993" s="1156"/>
      <c r="AQ993" s="1156"/>
      <c r="AR993" s="1156"/>
      <c r="AS993" s="1156"/>
      <c r="AT993" s="1156"/>
      <c r="AU993" s="1156"/>
      <c r="AV993" s="1156"/>
      <c r="AW993" s="1156"/>
      <c r="AX993" s="1156"/>
      <c r="AY993" s="1156"/>
      <c r="AZ993" s="1156"/>
      <c r="BA993" s="1156"/>
      <c r="BB993" s="1156"/>
      <c r="BC993" s="1156"/>
      <c r="BD993" s="1156"/>
      <c r="BE993" s="1156"/>
      <c r="BF993" s="1156"/>
      <c r="BG993" s="1156"/>
      <c r="BH993" s="1156"/>
      <c r="BI993" s="1156"/>
      <c r="BJ993" s="1156"/>
      <c r="BK993" s="1156"/>
      <c r="BL993" s="1156"/>
      <c r="BM993" s="1156"/>
      <c r="BN993" s="1156"/>
      <c r="BO993" s="1156"/>
      <c r="BP993" s="1156"/>
      <c r="BQ993" s="1156"/>
      <c r="BR993" s="1156"/>
      <c r="BS993" s="1200"/>
      <c r="BT993" s="1156"/>
      <c r="BU993" s="1156"/>
      <c r="BV993" s="1156"/>
      <c r="BW993" s="1156"/>
      <c r="BX993" s="1156"/>
      <c r="BY993" s="1156"/>
      <c r="BZ993" s="1156"/>
      <c r="CA993" s="1156"/>
      <c r="CB993" s="1156"/>
      <c r="CC993" s="1156"/>
      <c r="CD993" s="1156"/>
      <c r="CE993" s="1156"/>
      <c r="CF993" s="1156"/>
      <c r="CG993" s="1156"/>
      <c r="CH993" s="1156"/>
      <c r="CI993" s="1156"/>
      <c r="CJ993" s="1156"/>
      <c r="CK993" s="1156"/>
      <c r="CL993" s="1156"/>
      <c r="CM993" s="1200"/>
      <c r="CN993" s="1200"/>
      <c r="CO993" s="1201"/>
      <c r="CQ993" s="2117"/>
    </row>
    <row r="994" spans="1:95" s="700" customFormat="1">
      <c r="A994" s="1137"/>
      <c r="B994" s="1155"/>
      <c r="C994" s="1131"/>
      <c r="D994" s="1131"/>
      <c r="E994" s="1132"/>
      <c r="F994" s="1150"/>
      <c r="G994" s="1149"/>
      <c r="H994" s="1135"/>
      <c r="I994" s="1156"/>
      <c r="J994" s="1156"/>
      <c r="K994" s="1156"/>
      <c r="L994" s="1156"/>
      <c r="M994" s="1156"/>
      <c r="N994" s="1156"/>
      <c r="O994" s="1156"/>
      <c r="P994" s="1156"/>
      <c r="Q994" s="1156"/>
      <c r="R994" s="1156"/>
      <c r="S994" s="1156"/>
      <c r="T994" s="1156"/>
      <c r="U994" s="1156"/>
      <c r="V994" s="1156"/>
      <c r="W994" s="1156"/>
      <c r="X994" s="1156"/>
      <c r="Y994" s="1156"/>
      <c r="Z994" s="1156"/>
      <c r="AA994" s="1156"/>
      <c r="AB994" s="1200"/>
      <c r="AC994" s="1200"/>
      <c r="AD994" s="1200"/>
      <c r="AE994" s="1200"/>
      <c r="AF994" s="1156"/>
      <c r="AG994" s="1156"/>
      <c r="AH994" s="1156"/>
      <c r="AI994" s="1156"/>
      <c r="AJ994" s="1156"/>
      <c r="AK994" s="1156"/>
      <c r="AL994" s="1156"/>
      <c r="AM994" s="1156"/>
      <c r="AN994" s="1156"/>
      <c r="AO994" s="1156"/>
      <c r="AP994" s="1156"/>
      <c r="AQ994" s="1156"/>
      <c r="AR994" s="1156"/>
      <c r="AS994" s="1156"/>
      <c r="AT994" s="1156"/>
      <c r="AU994" s="1156"/>
      <c r="AV994" s="1156"/>
      <c r="AW994" s="1156"/>
      <c r="AX994" s="1156"/>
      <c r="AY994" s="1156"/>
      <c r="AZ994" s="1156"/>
      <c r="BA994" s="1156"/>
      <c r="BB994" s="1156"/>
      <c r="BC994" s="1156"/>
      <c r="BD994" s="1156"/>
      <c r="BE994" s="1156"/>
      <c r="BF994" s="1156"/>
      <c r="BG994" s="1156"/>
      <c r="BH994" s="1156"/>
      <c r="BI994" s="1156"/>
      <c r="BJ994" s="1156"/>
      <c r="BK994" s="1156"/>
      <c r="BL994" s="1156"/>
      <c r="BM994" s="1156"/>
      <c r="BN994" s="1156"/>
      <c r="BO994" s="1156"/>
      <c r="BP994" s="1156"/>
      <c r="BQ994" s="1156"/>
      <c r="BR994" s="1156"/>
      <c r="BS994" s="1200"/>
      <c r="BT994" s="1156"/>
      <c r="BU994" s="1156"/>
      <c r="BV994" s="1156"/>
      <c r="BW994" s="1156"/>
      <c r="BX994" s="1156"/>
      <c r="BY994" s="1156"/>
      <c r="BZ994" s="1156"/>
      <c r="CA994" s="1156"/>
      <c r="CB994" s="1156"/>
      <c r="CC994" s="1156"/>
      <c r="CD994" s="1156"/>
      <c r="CE994" s="1156"/>
      <c r="CF994" s="1156"/>
      <c r="CG994" s="1156"/>
      <c r="CH994" s="1156"/>
      <c r="CI994" s="1156"/>
      <c r="CJ994" s="1156"/>
      <c r="CK994" s="1156"/>
      <c r="CL994" s="1156"/>
      <c r="CM994" s="1200"/>
      <c r="CN994" s="1200"/>
      <c r="CO994" s="1201"/>
      <c r="CQ994" s="2117"/>
    </row>
    <row r="995" spans="1:95" s="700" customFormat="1">
      <c r="A995" s="1137"/>
      <c r="B995" s="1155"/>
      <c r="C995" s="1131"/>
      <c r="D995" s="1131"/>
      <c r="E995" s="1132"/>
      <c r="F995" s="1150"/>
      <c r="G995" s="1149"/>
      <c r="H995" s="1135"/>
      <c r="I995" s="1156"/>
      <c r="J995" s="1156"/>
      <c r="K995" s="1156"/>
      <c r="L995" s="1156"/>
      <c r="M995" s="1156"/>
      <c r="N995" s="1156"/>
      <c r="O995" s="1156"/>
      <c r="P995" s="1156"/>
      <c r="Q995" s="1156"/>
      <c r="R995" s="1156"/>
      <c r="S995" s="1156"/>
      <c r="T995" s="1156"/>
      <c r="U995" s="1156"/>
      <c r="V995" s="1156"/>
      <c r="W995" s="1156"/>
      <c r="X995" s="1156"/>
      <c r="Y995" s="1156"/>
      <c r="Z995" s="1156"/>
      <c r="AA995" s="1156"/>
      <c r="AB995" s="1200"/>
      <c r="AC995" s="1200"/>
      <c r="AD995" s="1200"/>
      <c r="AE995" s="1200"/>
      <c r="AF995" s="1156"/>
      <c r="AG995" s="1156"/>
      <c r="AH995" s="1156"/>
      <c r="AI995" s="1156"/>
      <c r="AJ995" s="1156"/>
      <c r="AK995" s="1156"/>
      <c r="AL995" s="1156"/>
      <c r="AM995" s="1156"/>
      <c r="AN995" s="1156"/>
      <c r="AO995" s="1156"/>
      <c r="AP995" s="1156"/>
      <c r="AQ995" s="1156"/>
      <c r="AR995" s="1156"/>
      <c r="AS995" s="1156"/>
      <c r="AT995" s="1156"/>
      <c r="AU995" s="1156"/>
      <c r="AV995" s="1156"/>
      <c r="AW995" s="1156"/>
      <c r="AX995" s="1156"/>
      <c r="AY995" s="1156"/>
      <c r="AZ995" s="1156"/>
      <c r="BA995" s="1156"/>
      <c r="BB995" s="1156"/>
      <c r="BC995" s="1156"/>
      <c r="BD995" s="1156"/>
      <c r="BE995" s="1156"/>
      <c r="BF995" s="1156"/>
      <c r="BG995" s="1156"/>
      <c r="BH995" s="1156"/>
      <c r="BI995" s="1156"/>
      <c r="BJ995" s="1156"/>
      <c r="BK995" s="1156"/>
      <c r="BL995" s="1156"/>
      <c r="BM995" s="1156"/>
      <c r="BN995" s="1156"/>
      <c r="BO995" s="1156"/>
      <c r="BP995" s="1156"/>
      <c r="BQ995" s="1156"/>
      <c r="BR995" s="1156"/>
      <c r="BS995" s="1200"/>
      <c r="BT995" s="1156"/>
      <c r="BU995" s="1156"/>
      <c r="BV995" s="1156"/>
      <c r="BW995" s="1156"/>
      <c r="BX995" s="1156"/>
      <c r="BY995" s="1156"/>
      <c r="BZ995" s="1156"/>
      <c r="CA995" s="1156"/>
      <c r="CB995" s="1156"/>
      <c r="CC995" s="1156"/>
      <c r="CD995" s="1156"/>
      <c r="CE995" s="1156"/>
      <c r="CF995" s="1156"/>
      <c r="CG995" s="1156"/>
      <c r="CH995" s="1156"/>
      <c r="CI995" s="1156"/>
      <c r="CJ995" s="1156"/>
      <c r="CK995" s="1156"/>
      <c r="CL995" s="1156"/>
      <c r="CM995" s="1200"/>
      <c r="CN995" s="1200"/>
      <c r="CO995" s="1201"/>
      <c r="CQ995" s="2117"/>
    </row>
    <row r="996" spans="1:95" s="700" customFormat="1">
      <c r="A996" s="1137"/>
      <c r="B996" s="1155"/>
      <c r="C996" s="1131"/>
      <c r="D996" s="1131"/>
      <c r="E996" s="1132"/>
      <c r="F996" s="1150"/>
      <c r="G996" s="1149"/>
      <c r="H996" s="1135"/>
      <c r="I996" s="1156"/>
      <c r="J996" s="1156"/>
      <c r="K996" s="1156"/>
      <c r="L996" s="1156"/>
      <c r="M996" s="1156"/>
      <c r="N996" s="1156"/>
      <c r="O996" s="1156"/>
      <c r="P996" s="1156"/>
      <c r="Q996" s="1156"/>
      <c r="R996" s="1156"/>
      <c r="S996" s="1156"/>
      <c r="T996" s="1156"/>
      <c r="U996" s="1156"/>
      <c r="V996" s="1156"/>
      <c r="W996" s="1156"/>
      <c r="X996" s="1156"/>
      <c r="Y996" s="1156"/>
      <c r="Z996" s="1156"/>
      <c r="AA996" s="1156"/>
      <c r="AB996" s="1200"/>
      <c r="AC996" s="1200"/>
      <c r="AD996" s="1200"/>
      <c r="AE996" s="1200"/>
      <c r="AF996" s="1156"/>
      <c r="AG996" s="1156"/>
      <c r="AH996" s="1156"/>
      <c r="AI996" s="1156"/>
      <c r="AJ996" s="1156"/>
      <c r="AK996" s="1156"/>
      <c r="AL996" s="1156"/>
      <c r="AM996" s="1156"/>
      <c r="AN996" s="1156"/>
      <c r="AO996" s="1156"/>
      <c r="AP996" s="1156"/>
      <c r="AQ996" s="1156"/>
      <c r="AR996" s="1156"/>
      <c r="AS996" s="1156"/>
      <c r="AT996" s="1156"/>
      <c r="AU996" s="1156"/>
      <c r="AV996" s="1156"/>
      <c r="AW996" s="1156"/>
      <c r="AX996" s="1156"/>
      <c r="AY996" s="1156"/>
      <c r="AZ996" s="1156"/>
      <c r="BA996" s="1156"/>
      <c r="BB996" s="1156"/>
      <c r="BC996" s="1156"/>
      <c r="BD996" s="1156"/>
      <c r="BE996" s="1156"/>
      <c r="BF996" s="1156"/>
      <c r="BG996" s="1156"/>
      <c r="BH996" s="1156"/>
      <c r="BI996" s="1156"/>
      <c r="BJ996" s="1156"/>
      <c r="BK996" s="1156"/>
      <c r="BL996" s="1156"/>
      <c r="BM996" s="1156"/>
      <c r="BN996" s="1156"/>
      <c r="BO996" s="1156"/>
      <c r="BP996" s="1156"/>
      <c r="BQ996" s="1156"/>
      <c r="BR996" s="1156"/>
      <c r="BS996" s="1200"/>
      <c r="BT996" s="1156"/>
      <c r="BU996" s="1156"/>
      <c r="BV996" s="1156"/>
      <c r="BW996" s="1156"/>
      <c r="BX996" s="1156"/>
      <c r="BY996" s="1156"/>
      <c r="BZ996" s="1156"/>
      <c r="CA996" s="1156"/>
      <c r="CB996" s="1156"/>
      <c r="CC996" s="1156"/>
      <c r="CD996" s="1156"/>
      <c r="CE996" s="1156"/>
      <c r="CF996" s="1156"/>
      <c r="CG996" s="1156"/>
      <c r="CH996" s="1156"/>
      <c r="CI996" s="1156"/>
      <c r="CJ996" s="1156"/>
      <c r="CK996" s="1156"/>
      <c r="CL996" s="1156"/>
      <c r="CM996" s="1200"/>
      <c r="CN996" s="1200"/>
      <c r="CO996" s="1201"/>
      <c r="CQ996" s="2117"/>
    </row>
    <row r="997" spans="1:95" s="700" customFormat="1">
      <c r="A997" s="1137"/>
      <c r="B997" s="1155"/>
      <c r="C997" s="1131"/>
      <c r="D997" s="1131"/>
      <c r="E997" s="1132"/>
      <c r="F997" s="1150"/>
      <c r="G997" s="1149"/>
      <c r="H997" s="1135"/>
      <c r="I997" s="1156"/>
      <c r="J997" s="1156"/>
      <c r="K997" s="1156"/>
      <c r="L997" s="1156"/>
      <c r="M997" s="1156"/>
      <c r="N997" s="1156"/>
      <c r="O997" s="1156"/>
      <c r="P997" s="1156"/>
      <c r="Q997" s="1156"/>
      <c r="R997" s="1156"/>
      <c r="S997" s="1156"/>
      <c r="T997" s="1156"/>
      <c r="U997" s="1156"/>
      <c r="V997" s="1156"/>
      <c r="W997" s="1156"/>
      <c r="X997" s="1156"/>
      <c r="Y997" s="1156"/>
      <c r="Z997" s="1156"/>
      <c r="AA997" s="1156"/>
      <c r="AB997" s="1200"/>
      <c r="AC997" s="1200"/>
      <c r="AD997" s="1200"/>
      <c r="AE997" s="1200"/>
      <c r="AF997" s="1156"/>
      <c r="AG997" s="1156"/>
      <c r="AH997" s="1156"/>
      <c r="AI997" s="1156"/>
      <c r="AJ997" s="1156"/>
      <c r="AK997" s="1156"/>
      <c r="AL997" s="1156"/>
      <c r="AM997" s="1156"/>
      <c r="AN997" s="1156"/>
      <c r="AO997" s="1156"/>
      <c r="AP997" s="1156"/>
      <c r="AQ997" s="1156"/>
      <c r="AR997" s="1156"/>
      <c r="AS997" s="1156"/>
      <c r="AT997" s="1156"/>
      <c r="AU997" s="1156"/>
      <c r="AV997" s="1156"/>
      <c r="AW997" s="1156"/>
      <c r="AX997" s="1156"/>
      <c r="AY997" s="1156"/>
      <c r="AZ997" s="1156"/>
      <c r="BA997" s="1156"/>
      <c r="BB997" s="1156"/>
      <c r="BC997" s="1156"/>
      <c r="BD997" s="1156"/>
      <c r="BE997" s="1156"/>
      <c r="BF997" s="1156"/>
      <c r="BG997" s="1156"/>
      <c r="BH997" s="1156"/>
      <c r="BI997" s="1156"/>
      <c r="BJ997" s="1156"/>
      <c r="BK997" s="1156"/>
      <c r="BL997" s="1156"/>
      <c r="BM997" s="1156"/>
      <c r="BN997" s="1156"/>
      <c r="BO997" s="1156"/>
      <c r="BP997" s="1156"/>
      <c r="BQ997" s="1156"/>
      <c r="BR997" s="1156"/>
      <c r="BS997" s="1200"/>
      <c r="BT997" s="1156"/>
      <c r="BU997" s="1156"/>
      <c r="BV997" s="1156"/>
      <c r="BW997" s="1156"/>
      <c r="BX997" s="1156"/>
      <c r="BY997" s="1156"/>
      <c r="BZ997" s="1156"/>
      <c r="CA997" s="1156"/>
      <c r="CB997" s="1156"/>
      <c r="CC997" s="1156"/>
      <c r="CD997" s="1156"/>
      <c r="CE997" s="1156"/>
      <c r="CF997" s="1156"/>
      <c r="CG997" s="1156"/>
      <c r="CH997" s="1156"/>
      <c r="CI997" s="1156"/>
      <c r="CJ997" s="1156"/>
      <c r="CK997" s="1156"/>
      <c r="CL997" s="1156"/>
      <c r="CM997" s="1200"/>
      <c r="CN997" s="1200"/>
      <c r="CO997" s="1201"/>
      <c r="CQ997" s="2117"/>
    </row>
    <row r="998" spans="1:95" s="700" customFormat="1">
      <c r="A998" s="1137"/>
      <c r="B998" s="1155"/>
      <c r="C998" s="1131"/>
      <c r="D998" s="1131"/>
      <c r="E998" s="1132"/>
      <c r="F998" s="1150"/>
      <c r="G998" s="1149"/>
      <c r="H998" s="1135"/>
      <c r="I998" s="1156"/>
      <c r="J998" s="1156"/>
      <c r="K998" s="1156"/>
      <c r="L998" s="1156"/>
      <c r="M998" s="1156"/>
      <c r="N998" s="1156"/>
      <c r="O998" s="1156"/>
      <c r="P998" s="1156"/>
      <c r="Q998" s="1156"/>
      <c r="R998" s="1156"/>
      <c r="S998" s="1156"/>
      <c r="T998" s="1156"/>
      <c r="U998" s="1156"/>
      <c r="V998" s="1156"/>
      <c r="W998" s="1156"/>
      <c r="X998" s="1156"/>
      <c r="Y998" s="1156"/>
      <c r="Z998" s="1156"/>
      <c r="AA998" s="1156"/>
      <c r="AB998" s="1200"/>
      <c r="AC998" s="1200"/>
      <c r="AD998" s="1200"/>
      <c r="AE998" s="1200"/>
      <c r="AF998" s="1156"/>
      <c r="AG998" s="1156"/>
      <c r="AH998" s="1156"/>
      <c r="AI998" s="1156"/>
      <c r="AJ998" s="1156"/>
      <c r="AK998" s="1156"/>
      <c r="AL998" s="1156"/>
      <c r="AM998" s="1156"/>
      <c r="AN998" s="1156"/>
      <c r="AO998" s="1156"/>
      <c r="AP998" s="1156"/>
      <c r="AQ998" s="1156"/>
      <c r="AR998" s="1156"/>
      <c r="AS998" s="1156"/>
      <c r="AT998" s="1156"/>
      <c r="AU998" s="1156"/>
      <c r="AV998" s="1156"/>
      <c r="AW998" s="1156"/>
      <c r="AX998" s="1156"/>
      <c r="AY998" s="1156"/>
      <c r="AZ998" s="1156"/>
      <c r="BA998" s="1156"/>
      <c r="BB998" s="1156"/>
      <c r="BC998" s="1156"/>
      <c r="BD998" s="1156"/>
      <c r="BE998" s="1156"/>
      <c r="BF998" s="1156"/>
      <c r="BG998" s="1156"/>
      <c r="BH998" s="1156"/>
      <c r="BI998" s="1156"/>
      <c r="BJ998" s="1156"/>
      <c r="BK998" s="1156"/>
      <c r="BL998" s="1156"/>
      <c r="BM998" s="1156"/>
      <c r="BN998" s="1156"/>
      <c r="BO998" s="1156"/>
      <c r="BP998" s="1156"/>
      <c r="BQ998" s="1156"/>
      <c r="BR998" s="1156"/>
      <c r="BS998" s="1200"/>
      <c r="BT998" s="1156"/>
      <c r="BU998" s="1156"/>
      <c r="BV998" s="1156"/>
      <c r="BW998" s="1156"/>
      <c r="BX998" s="1156"/>
      <c r="BY998" s="1156"/>
      <c r="BZ998" s="1156"/>
      <c r="CA998" s="1156"/>
      <c r="CB998" s="1156"/>
      <c r="CC998" s="1156"/>
      <c r="CD998" s="1156"/>
      <c r="CE998" s="1156"/>
      <c r="CF998" s="1156"/>
      <c r="CG998" s="1156"/>
      <c r="CH998" s="1156"/>
      <c r="CI998" s="1156"/>
      <c r="CJ998" s="1156"/>
      <c r="CK998" s="1156"/>
      <c r="CL998" s="1156"/>
      <c r="CM998" s="1200"/>
      <c r="CN998" s="1200"/>
      <c r="CO998" s="1201"/>
      <c r="CQ998" s="2117"/>
    </row>
    <row r="999" spans="1:95" s="700" customFormat="1">
      <c r="A999" s="1137"/>
      <c r="B999" s="1155"/>
      <c r="C999" s="1131"/>
      <c r="D999" s="1131"/>
      <c r="E999" s="1132"/>
      <c r="F999" s="1150"/>
      <c r="G999" s="1149"/>
      <c r="H999" s="1135"/>
      <c r="I999" s="1156"/>
      <c r="J999" s="1156"/>
      <c r="K999" s="1156"/>
      <c r="L999" s="1156"/>
      <c r="M999" s="1156"/>
      <c r="N999" s="1156"/>
      <c r="O999" s="1156"/>
      <c r="P999" s="1156"/>
      <c r="Q999" s="1156"/>
      <c r="R999" s="1156"/>
      <c r="S999" s="1156"/>
      <c r="T999" s="1156"/>
      <c r="U999" s="1156"/>
      <c r="V999" s="1156"/>
      <c r="W999" s="1156"/>
      <c r="X999" s="1156"/>
      <c r="Y999" s="1156"/>
      <c r="Z999" s="1156"/>
      <c r="AA999" s="1156"/>
      <c r="AB999" s="1200"/>
      <c r="AC999" s="1200"/>
      <c r="AD999" s="1200"/>
      <c r="AE999" s="1200"/>
      <c r="AF999" s="1156"/>
      <c r="AG999" s="1156"/>
      <c r="AH999" s="1156"/>
      <c r="AI999" s="1156"/>
      <c r="AJ999" s="1156"/>
      <c r="AK999" s="1156"/>
      <c r="AL999" s="1156"/>
      <c r="AM999" s="1156"/>
      <c r="AN999" s="1156"/>
      <c r="AO999" s="1156"/>
      <c r="AP999" s="1156"/>
      <c r="AQ999" s="1156"/>
      <c r="AR999" s="1156"/>
      <c r="AS999" s="1156"/>
      <c r="AT999" s="1156"/>
      <c r="AU999" s="1156"/>
      <c r="AV999" s="1156"/>
      <c r="AW999" s="1156"/>
      <c r="AX999" s="1156"/>
      <c r="AY999" s="1156"/>
      <c r="AZ999" s="1156"/>
      <c r="BA999" s="1156"/>
      <c r="BB999" s="1156"/>
      <c r="BC999" s="1156"/>
      <c r="BD999" s="1156"/>
      <c r="BE999" s="1156"/>
      <c r="BF999" s="1156"/>
      <c r="BG999" s="1156"/>
      <c r="BH999" s="1156"/>
      <c r="BI999" s="1156"/>
      <c r="BJ999" s="1156"/>
      <c r="BK999" s="1156"/>
      <c r="BL999" s="1156"/>
      <c r="BM999" s="1156"/>
      <c r="BN999" s="1156"/>
      <c r="BO999" s="1156"/>
      <c r="BP999" s="1156"/>
      <c r="BQ999" s="1156"/>
      <c r="BR999" s="1156"/>
      <c r="BS999" s="1200"/>
      <c r="BT999" s="1156"/>
      <c r="BU999" s="1156"/>
      <c r="BV999" s="1156"/>
      <c r="BW999" s="1156"/>
      <c r="BX999" s="1156"/>
      <c r="BY999" s="1156"/>
      <c r="BZ999" s="1156"/>
      <c r="CA999" s="1156"/>
      <c r="CB999" s="1156"/>
      <c r="CC999" s="1156"/>
      <c r="CD999" s="1156"/>
      <c r="CE999" s="1156"/>
      <c r="CF999" s="1156"/>
      <c r="CG999" s="1156"/>
      <c r="CH999" s="1156"/>
      <c r="CI999" s="1156"/>
      <c r="CJ999" s="1156"/>
      <c r="CK999" s="1156"/>
      <c r="CL999" s="1156"/>
      <c r="CM999" s="1200"/>
      <c r="CN999" s="1200"/>
      <c r="CO999" s="1201"/>
      <c r="CQ999" s="2117"/>
    </row>
    <row r="1000" spans="1:95" s="700" customFormat="1">
      <c r="A1000" s="1137"/>
      <c r="B1000" s="1155"/>
      <c r="C1000" s="1131"/>
      <c r="D1000" s="1131"/>
      <c r="E1000" s="1132"/>
      <c r="F1000" s="1150"/>
      <c r="G1000" s="1149"/>
      <c r="H1000" s="1135"/>
      <c r="I1000" s="1156"/>
      <c r="J1000" s="1156"/>
      <c r="K1000" s="1156"/>
      <c r="L1000" s="1156"/>
      <c r="M1000" s="1156"/>
      <c r="N1000" s="1156"/>
      <c r="O1000" s="1156"/>
      <c r="P1000" s="1156"/>
      <c r="Q1000" s="1156"/>
      <c r="R1000" s="1156"/>
      <c r="S1000" s="1156"/>
      <c r="T1000" s="1156"/>
      <c r="U1000" s="1156"/>
      <c r="V1000" s="1156"/>
      <c r="W1000" s="1156"/>
      <c r="X1000" s="1156"/>
      <c r="Y1000" s="1156"/>
      <c r="Z1000" s="1156"/>
      <c r="AA1000" s="1156"/>
      <c r="AB1000" s="1200"/>
      <c r="AC1000" s="1200"/>
      <c r="AD1000" s="1200"/>
      <c r="AE1000" s="1200"/>
      <c r="AF1000" s="1156"/>
      <c r="AG1000" s="1156"/>
      <c r="AH1000" s="1156"/>
      <c r="AI1000" s="1156"/>
      <c r="AJ1000" s="1156"/>
      <c r="AK1000" s="1156"/>
      <c r="AL1000" s="1156"/>
      <c r="AM1000" s="1156"/>
      <c r="AN1000" s="1156"/>
      <c r="AO1000" s="1156"/>
      <c r="AP1000" s="1156"/>
      <c r="AQ1000" s="1156"/>
      <c r="AR1000" s="1156"/>
      <c r="AS1000" s="1156"/>
      <c r="AT1000" s="1156"/>
      <c r="AU1000" s="1156"/>
      <c r="AV1000" s="1156"/>
      <c r="AW1000" s="1156"/>
      <c r="AX1000" s="1156"/>
      <c r="AY1000" s="1156"/>
      <c r="AZ1000" s="1156"/>
      <c r="BA1000" s="1156"/>
      <c r="BB1000" s="1156"/>
      <c r="BC1000" s="1156"/>
      <c r="BD1000" s="1156"/>
      <c r="BE1000" s="1156"/>
      <c r="BF1000" s="1156"/>
      <c r="BG1000" s="1156"/>
      <c r="BH1000" s="1156"/>
      <c r="BI1000" s="1156"/>
      <c r="BJ1000" s="1156"/>
      <c r="BK1000" s="1156"/>
      <c r="BL1000" s="1156"/>
      <c r="BM1000" s="1156"/>
      <c r="BN1000" s="1156"/>
      <c r="BO1000" s="1156"/>
      <c r="BP1000" s="1156"/>
      <c r="BQ1000" s="1156"/>
      <c r="BR1000" s="1156"/>
      <c r="BS1000" s="1200"/>
      <c r="BT1000" s="1156"/>
      <c r="BU1000" s="1156"/>
      <c r="BV1000" s="1156"/>
      <c r="BW1000" s="1156"/>
      <c r="BX1000" s="1156"/>
      <c r="BY1000" s="1156"/>
      <c r="BZ1000" s="1156"/>
      <c r="CA1000" s="1156"/>
      <c r="CB1000" s="1156"/>
      <c r="CC1000" s="1156"/>
      <c r="CD1000" s="1156"/>
      <c r="CE1000" s="1156"/>
      <c r="CF1000" s="1156"/>
      <c r="CG1000" s="1156"/>
      <c r="CH1000" s="1156"/>
      <c r="CI1000" s="1156"/>
      <c r="CJ1000" s="1156"/>
      <c r="CK1000" s="1156"/>
      <c r="CL1000" s="1156"/>
      <c r="CM1000" s="1200"/>
      <c r="CN1000" s="1200"/>
      <c r="CO1000" s="1201"/>
      <c r="CQ1000" s="2117"/>
    </row>
    <row r="1001" spans="1:95" s="700" customFormat="1">
      <c r="A1001" s="1137"/>
      <c r="B1001" s="1155"/>
      <c r="C1001" s="1131"/>
      <c r="D1001" s="1131"/>
      <c r="E1001" s="1132"/>
      <c r="F1001" s="1150"/>
      <c r="G1001" s="1149"/>
      <c r="H1001" s="1135"/>
      <c r="I1001" s="1156"/>
      <c r="J1001" s="1156"/>
      <c r="K1001" s="1156"/>
      <c r="L1001" s="1156"/>
      <c r="M1001" s="1156"/>
      <c r="N1001" s="1156"/>
      <c r="O1001" s="1156"/>
      <c r="P1001" s="1156"/>
      <c r="Q1001" s="1156"/>
      <c r="R1001" s="1156"/>
      <c r="S1001" s="1156"/>
      <c r="T1001" s="1156"/>
      <c r="U1001" s="1156"/>
      <c r="V1001" s="1156"/>
      <c r="W1001" s="1156"/>
      <c r="X1001" s="1156"/>
      <c r="Y1001" s="1156"/>
      <c r="Z1001" s="1156"/>
      <c r="AA1001" s="1156"/>
      <c r="AB1001" s="1200"/>
      <c r="AC1001" s="1200"/>
      <c r="AD1001" s="1200"/>
      <c r="AE1001" s="1200"/>
      <c r="AF1001" s="1156"/>
      <c r="AG1001" s="1156"/>
      <c r="AH1001" s="1156"/>
      <c r="AI1001" s="1156"/>
      <c r="AJ1001" s="1156"/>
      <c r="AK1001" s="1156"/>
      <c r="AL1001" s="1156"/>
      <c r="AM1001" s="1156"/>
      <c r="AN1001" s="1156"/>
      <c r="AO1001" s="1156"/>
      <c r="AP1001" s="1156"/>
      <c r="AQ1001" s="1156"/>
      <c r="AR1001" s="1156"/>
      <c r="AS1001" s="1156"/>
      <c r="AT1001" s="1156"/>
      <c r="AU1001" s="1156"/>
      <c r="AV1001" s="1156"/>
      <c r="AW1001" s="1156"/>
      <c r="AX1001" s="1156"/>
      <c r="AY1001" s="1156"/>
      <c r="AZ1001" s="1156"/>
      <c r="BA1001" s="1156"/>
      <c r="BB1001" s="1156"/>
      <c r="BC1001" s="1156"/>
      <c r="BD1001" s="1156"/>
      <c r="BE1001" s="1156"/>
      <c r="BF1001" s="1156"/>
      <c r="BG1001" s="1156"/>
      <c r="BH1001" s="1156"/>
      <c r="BI1001" s="1156"/>
      <c r="BJ1001" s="1156"/>
      <c r="BK1001" s="1156"/>
      <c r="BL1001" s="1156"/>
      <c r="BM1001" s="1156"/>
      <c r="BN1001" s="1156"/>
      <c r="BO1001" s="1156"/>
      <c r="BP1001" s="1156"/>
      <c r="BQ1001" s="1156"/>
      <c r="BR1001" s="1156"/>
      <c r="BS1001" s="1200"/>
      <c r="BT1001" s="1156"/>
      <c r="BU1001" s="1156"/>
      <c r="BV1001" s="1156"/>
      <c r="BW1001" s="1156"/>
      <c r="BX1001" s="1156"/>
      <c r="BY1001" s="1156"/>
      <c r="BZ1001" s="1156"/>
      <c r="CA1001" s="1156"/>
      <c r="CB1001" s="1156"/>
      <c r="CC1001" s="1156"/>
      <c r="CD1001" s="1156"/>
      <c r="CE1001" s="1156"/>
      <c r="CF1001" s="1156"/>
      <c r="CG1001" s="1156"/>
      <c r="CH1001" s="1156"/>
      <c r="CI1001" s="1156"/>
      <c r="CJ1001" s="1156"/>
      <c r="CK1001" s="1156"/>
      <c r="CL1001" s="1156"/>
      <c r="CM1001" s="1200"/>
      <c r="CN1001" s="1200"/>
      <c r="CO1001" s="1201"/>
      <c r="CQ1001" s="2117"/>
    </row>
    <row r="1002" spans="1:95" s="700" customFormat="1">
      <c r="A1002" s="1137"/>
      <c r="B1002" s="1155"/>
      <c r="C1002" s="1131"/>
      <c r="D1002" s="1131"/>
      <c r="E1002" s="1132"/>
      <c r="F1002" s="1150"/>
      <c r="G1002" s="1149"/>
      <c r="H1002" s="1135"/>
      <c r="I1002" s="1156"/>
      <c r="J1002" s="1156"/>
      <c r="K1002" s="1156"/>
      <c r="L1002" s="1156"/>
      <c r="M1002" s="1156"/>
      <c r="N1002" s="1156"/>
      <c r="O1002" s="1156"/>
      <c r="P1002" s="1156"/>
      <c r="Q1002" s="1156"/>
      <c r="R1002" s="1156"/>
      <c r="S1002" s="1156"/>
      <c r="T1002" s="1156"/>
      <c r="U1002" s="1156"/>
      <c r="V1002" s="1156"/>
      <c r="W1002" s="1156"/>
      <c r="X1002" s="1156"/>
      <c r="Y1002" s="1156"/>
      <c r="Z1002" s="1156"/>
      <c r="AA1002" s="1156"/>
      <c r="AB1002" s="1200"/>
      <c r="AC1002" s="1200"/>
      <c r="AD1002" s="1200"/>
      <c r="AE1002" s="1200"/>
      <c r="AF1002" s="1156"/>
      <c r="AG1002" s="1156"/>
      <c r="AH1002" s="1156"/>
      <c r="AI1002" s="1156"/>
      <c r="AJ1002" s="1156"/>
      <c r="AK1002" s="1156"/>
      <c r="AL1002" s="1156"/>
      <c r="AM1002" s="1156"/>
      <c r="AN1002" s="1156"/>
      <c r="AO1002" s="1156"/>
      <c r="AP1002" s="1156"/>
      <c r="AQ1002" s="1156"/>
      <c r="AR1002" s="1156"/>
      <c r="AS1002" s="1156"/>
      <c r="AT1002" s="1156"/>
      <c r="AU1002" s="1156"/>
      <c r="AV1002" s="1156"/>
      <c r="AW1002" s="1156"/>
      <c r="AX1002" s="1156"/>
      <c r="AY1002" s="1156"/>
      <c r="AZ1002" s="1156"/>
      <c r="BA1002" s="1156"/>
      <c r="BB1002" s="1156"/>
      <c r="BC1002" s="1156"/>
      <c r="BD1002" s="1156"/>
      <c r="BE1002" s="1156"/>
      <c r="BF1002" s="1156"/>
      <c r="BG1002" s="1156"/>
      <c r="BH1002" s="1156"/>
      <c r="BI1002" s="1156"/>
      <c r="BJ1002" s="1156"/>
      <c r="BK1002" s="1156"/>
      <c r="BL1002" s="1156"/>
      <c r="BM1002" s="1156"/>
      <c r="BN1002" s="1156"/>
      <c r="BO1002" s="1156"/>
      <c r="BP1002" s="1156"/>
      <c r="BQ1002" s="1156"/>
      <c r="BR1002" s="1156"/>
      <c r="BS1002" s="1200"/>
      <c r="BT1002" s="1156"/>
      <c r="BU1002" s="1156"/>
      <c r="BV1002" s="1156"/>
      <c r="BW1002" s="1156"/>
      <c r="BX1002" s="1156"/>
      <c r="BY1002" s="1156"/>
      <c r="BZ1002" s="1156"/>
      <c r="CA1002" s="1156"/>
      <c r="CB1002" s="1156"/>
      <c r="CC1002" s="1156"/>
      <c r="CD1002" s="1156"/>
      <c r="CE1002" s="1156"/>
      <c r="CF1002" s="1156"/>
      <c r="CG1002" s="1156"/>
      <c r="CH1002" s="1156"/>
      <c r="CI1002" s="1156"/>
      <c r="CJ1002" s="1156"/>
      <c r="CK1002" s="1156"/>
      <c r="CL1002" s="1156"/>
      <c r="CM1002" s="1200"/>
      <c r="CN1002" s="1200"/>
      <c r="CO1002" s="1201"/>
      <c r="CQ1002" s="2117"/>
    </row>
    <row r="1003" spans="1:95" s="700" customFormat="1">
      <c r="A1003" s="1137"/>
      <c r="B1003" s="1155"/>
      <c r="C1003" s="1131"/>
      <c r="D1003" s="1131"/>
      <c r="E1003" s="1132"/>
      <c r="F1003" s="1150"/>
      <c r="G1003" s="1149"/>
      <c r="H1003" s="1135"/>
      <c r="I1003" s="1156"/>
      <c r="J1003" s="1156"/>
      <c r="K1003" s="1156"/>
      <c r="L1003" s="1156"/>
      <c r="M1003" s="1156"/>
      <c r="N1003" s="1156"/>
      <c r="O1003" s="1156"/>
      <c r="P1003" s="1156"/>
      <c r="Q1003" s="1156"/>
      <c r="R1003" s="1156"/>
      <c r="S1003" s="1156"/>
      <c r="T1003" s="1156"/>
      <c r="U1003" s="1156"/>
      <c r="V1003" s="1156"/>
      <c r="W1003" s="1156"/>
      <c r="X1003" s="1156"/>
      <c r="Y1003" s="1156"/>
      <c r="Z1003" s="1156"/>
      <c r="AA1003" s="1156"/>
      <c r="AB1003" s="1200"/>
      <c r="AC1003" s="1200"/>
      <c r="AD1003" s="1200"/>
      <c r="AE1003" s="1200"/>
      <c r="AF1003" s="1156"/>
      <c r="AG1003" s="1156"/>
      <c r="AH1003" s="1156"/>
      <c r="AI1003" s="1156"/>
      <c r="AJ1003" s="1156"/>
      <c r="AK1003" s="1156"/>
      <c r="AL1003" s="1156"/>
      <c r="AM1003" s="1156"/>
      <c r="AN1003" s="1156"/>
      <c r="AO1003" s="1156"/>
      <c r="AP1003" s="1156"/>
      <c r="AQ1003" s="1156"/>
      <c r="AR1003" s="1156"/>
      <c r="AS1003" s="1156"/>
      <c r="AT1003" s="1156"/>
      <c r="AU1003" s="1156"/>
      <c r="AV1003" s="1156"/>
      <c r="AW1003" s="1156"/>
      <c r="AX1003" s="1156"/>
      <c r="AY1003" s="1156"/>
      <c r="AZ1003" s="1156"/>
      <c r="BA1003" s="1156"/>
      <c r="BB1003" s="1156"/>
      <c r="BC1003" s="1156"/>
      <c r="BD1003" s="1156"/>
      <c r="BE1003" s="1156"/>
      <c r="BF1003" s="1156"/>
      <c r="BG1003" s="1156"/>
      <c r="BH1003" s="1156"/>
      <c r="BI1003" s="1156"/>
      <c r="BJ1003" s="1156"/>
      <c r="BK1003" s="1156"/>
      <c r="BL1003" s="1156"/>
      <c r="BM1003" s="1156"/>
      <c r="BN1003" s="1156"/>
      <c r="BO1003" s="1156"/>
      <c r="BP1003" s="1156"/>
      <c r="BQ1003" s="1156"/>
      <c r="BR1003" s="1156"/>
      <c r="BS1003" s="1200"/>
      <c r="BT1003" s="1156"/>
      <c r="BU1003" s="1156"/>
      <c r="BV1003" s="1156"/>
      <c r="BW1003" s="1156"/>
      <c r="BX1003" s="1156"/>
      <c r="BY1003" s="1156"/>
      <c r="BZ1003" s="1156"/>
      <c r="CA1003" s="1156"/>
      <c r="CB1003" s="1156"/>
      <c r="CC1003" s="1156"/>
      <c r="CD1003" s="1156"/>
      <c r="CE1003" s="1156"/>
      <c r="CF1003" s="1156"/>
      <c r="CG1003" s="1156"/>
      <c r="CH1003" s="1156"/>
      <c r="CI1003" s="1156"/>
      <c r="CJ1003" s="1156"/>
      <c r="CK1003" s="1156"/>
      <c r="CL1003" s="1156"/>
      <c r="CM1003" s="1200"/>
      <c r="CN1003" s="1200"/>
      <c r="CO1003" s="1201"/>
      <c r="CQ1003" s="2117"/>
    </row>
    <row r="1004" spans="1:95" s="700" customFormat="1">
      <c r="A1004" s="1137"/>
      <c r="B1004" s="1155"/>
      <c r="C1004" s="1131"/>
      <c r="D1004" s="1131"/>
      <c r="E1004" s="1132"/>
      <c r="F1004" s="1150"/>
      <c r="G1004" s="1149"/>
      <c r="H1004" s="1135"/>
      <c r="I1004" s="1156"/>
      <c r="J1004" s="1156"/>
      <c r="K1004" s="1156"/>
      <c r="L1004" s="1156"/>
      <c r="M1004" s="1156"/>
      <c r="N1004" s="1156"/>
      <c r="O1004" s="1156"/>
      <c r="P1004" s="1156"/>
      <c r="Q1004" s="1156"/>
      <c r="R1004" s="1156"/>
      <c r="S1004" s="1156"/>
      <c r="T1004" s="1156"/>
      <c r="U1004" s="1156"/>
      <c r="V1004" s="1156"/>
      <c r="W1004" s="1156"/>
      <c r="X1004" s="1156"/>
      <c r="Y1004" s="1156"/>
      <c r="Z1004" s="1156"/>
      <c r="AA1004" s="1156"/>
      <c r="AB1004" s="1200"/>
      <c r="AC1004" s="1200"/>
      <c r="AD1004" s="1200"/>
      <c r="AE1004" s="1200"/>
      <c r="AF1004" s="1156"/>
      <c r="AG1004" s="1156"/>
      <c r="AH1004" s="1156"/>
      <c r="AI1004" s="1156"/>
      <c r="AJ1004" s="1156"/>
      <c r="AK1004" s="1156"/>
      <c r="AL1004" s="1156"/>
      <c r="AM1004" s="1156"/>
      <c r="AN1004" s="1156"/>
      <c r="AO1004" s="1156"/>
      <c r="AP1004" s="1156"/>
      <c r="AQ1004" s="1156"/>
      <c r="AR1004" s="1156"/>
      <c r="AS1004" s="1156"/>
      <c r="AT1004" s="1156"/>
      <c r="AU1004" s="1156"/>
      <c r="AV1004" s="1156"/>
      <c r="AW1004" s="1156"/>
      <c r="AX1004" s="1156"/>
      <c r="AY1004" s="1156"/>
      <c r="AZ1004" s="1156"/>
      <c r="BA1004" s="1156"/>
      <c r="BB1004" s="1156"/>
      <c r="BC1004" s="1156"/>
      <c r="BD1004" s="1156"/>
      <c r="BE1004" s="1156"/>
      <c r="BF1004" s="1156"/>
      <c r="BG1004" s="1156"/>
      <c r="BH1004" s="1156"/>
      <c r="BI1004" s="1156"/>
      <c r="BJ1004" s="1156"/>
      <c r="BK1004" s="1156"/>
      <c r="BL1004" s="1156"/>
      <c r="BM1004" s="1156"/>
      <c r="BN1004" s="1156"/>
      <c r="BO1004" s="1156"/>
      <c r="BP1004" s="1156"/>
      <c r="BQ1004" s="1156"/>
      <c r="BR1004" s="1156"/>
      <c r="BS1004" s="1200"/>
      <c r="BT1004" s="1156"/>
      <c r="BU1004" s="1156"/>
      <c r="BV1004" s="1156"/>
      <c r="BW1004" s="1156"/>
      <c r="BX1004" s="1156"/>
      <c r="BY1004" s="1156"/>
      <c r="BZ1004" s="1156"/>
      <c r="CA1004" s="1156"/>
      <c r="CB1004" s="1156"/>
      <c r="CC1004" s="1156"/>
      <c r="CD1004" s="1156"/>
      <c r="CE1004" s="1156"/>
      <c r="CF1004" s="1156"/>
      <c r="CG1004" s="1156"/>
      <c r="CH1004" s="1156"/>
      <c r="CI1004" s="1156"/>
      <c r="CJ1004" s="1156"/>
      <c r="CK1004" s="1156"/>
      <c r="CL1004" s="1156"/>
      <c r="CM1004" s="1200"/>
      <c r="CN1004" s="1200"/>
      <c r="CO1004" s="1201"/>
      <c r="CQ1004" s="2117"/>
    </row>
    <row r="1005" spans="1:95" s="700" customFormat="1">
      <c r="A1005" s="1137"/>
      <c r="B1005" s="1155"/>
      <c r="C1005" s="1131"/>
      <c r="D1005" s="1131"/>
      <c r="E1005" s="1132"/>
      <c r="F1005" s="1150"/>
      <c r="G1005" s="1149"/>
      <c r="H1005" s="1135"/>
      <c r="I1005" s="1156"/>
      <c r="J1005" s="1156"/>
      <c r="K1005" s="1156"/>
      <c r="L1005" s="1156"/>
      <c r="M1005" s="1156"/>
      <c r="N1005" s="1156"/>
      <c r="O1005" s="1156"/>
      <c r="P1005" s="1156"/>
      <c r="Q1005" s="1156"/>
      <c r="R1005" s="1156"/>
      <c r="S1005" s="1156"/>
      <c r="T1005" s="1156"/>
      <c r="U1005" s="1156"/>
      <c r="V1005" s="1156"/>
      <c r="W1005" s="1156"/>
      <c r="X1005" s="1156"/>
      <c r="Y1005" s="1156"/>
      <c r="Z1005" s="1156"/>
      <c r="AA1005" s="1156"/>
      <c r="AB1005" s="1200"/>
      <c r="AC1005" s="1200"/>
      <c r="AD1005" s="1200"/>
      <c r="AE1005" s="1200"/>
      <c r="AF1005" s="1156"/>
      <c r="AG1005" s="1156"/>
      <c r="AH1005" s="1156"/>
      <c r="AI1005" s="1156"/>
      <c r="AJ1005" s="1156"/>
      <c r="AK1005" s="1156"/>
      <c r="AL1005" s="1156"/>
      <c r="AM1005" s="1156"/>
      <c r="AN1005" s="1156"/>
      <c r="AO1005" s="1156"/>
      <c r="AP1005" s="1156"/>
      <c r="AQ1005" s="1156"/>
      <c r="AR1005" s="1156"/>
      <c r="AS1005" s="1156"/>
      <c r="AT1005" s="1156"/>
      <c r="AU1005" s="1156"/>
      <c r="AV1005" s="1156"/>
      <c r="AW1005" s="1156"/>
      <c r="AX1005" s="1156"/>
      <c r="AY1005" s="1156"/>
      <c r="AZ1005" s="1156"/>
      <c r="BA1005" s="1156"/>
      <c r="BB1005" s="1156"/>
      <c r="BC1005" s="1156"/>
      <c r="BD1005" s="1156"/>
      <c r="BE1005" s="1156"/>
      <c r="BF1005" s="1156"/>
      <c r="BG1005" s="1156"/>
      <c r="BH1005" s="1156"/>
      <c r="BI1005" s="1156"/>
      <c r="BJ1005" s="1156"/>
      <c r="BK1005" s="1156"/>
      <c r="BL1005" s="1156"/>
      <c r="BM1005" s="1156"/>
      <c r="BN1005" s="1156"/>
      <c r="BO1005" s="1156"/>
      <c r="BP1005" s="1156"/>
      <c r="BQ1005" s="1156"/>
      <c r="BR1005" s="1156"/>
      <c r="BS1005" s="1200"/>
      <c r="BT1005" s="1156"/>
      <c r="BU1005" s="1156"/>
      <c r="BV1005" s="1156"/>
      <c r="BW1005" s="1156"/>
      <c r="BX1005" s="1156"/>
      <c r="BY1005" s="1156"/>
      <c r="BZ1005" s="1156"/>
      <c r="CA1005" s="1156"/>
      <c r="CB1005" s="1156"/>
      <c r="CC1005" s="1156"/>
      <c r="CD1005" s="1156"/>
      <c r="CE1005" s="1156"/>
      <c r="CF1005" s="1156"/>
      <c r="CG1005" s="1156"/>
      <c r="CH1005" s="1156"/>
      <c r="CI1005" s="1156"/>
      <c r="CJ1005" s="1156"/>
      <c r="CK1005" s="1156"/>
      <c r="CL1005" s="1156"/>
      <c r="CM1005" s="1200"/>
      <c r="CN1005" s="1200"/>
      <c r="CO1005" s="1201"/>
      <c r="CQ1005" s="2117"/>
    </row>
    <row r="1006" spans="1:95" s="700" customFormat="1">
      <c r="A1006" s="1137"/>
      <c r="B1006" s="1155"/>
      <c r="C1006" s="1131"/>
      <c r="D1006" s="1131"/>
      <c r="E1006" s="1132"/>
      <c r="F1006" s="1150"/>
      <c r="G1006" s="1149"/>
      <c r="H1006" s="1135"/>
      <c r="I1006" s="1156"/>
      <c r="J1006" s="1156"/>
      <c r="K1006" s="1156"/>
      <c r="L1006" s="1156"/>
      <c r="M1006" s="1156"/>
      <c r="N1006" s="1156"/>
      <c r="O1006" s="1156"/>
      <c r="P1006" s="1156"/>
      <c r="Q1006" s="1156"/>
      <c r="R1006" s="1156"/>
      <c r="S1006" s="1156"/>
      <c r="T1006" s="1156"/>
      <c r="U1006" s="1156"/>
      <c r="V1006" s="1156"/>
      <c r="W1006" s="1156"/>
      <c r="X1006" s="1156"/>
      <c r="Y1006" s="1156"/>
      <c r="Z1006" s="1156"/>
      <c r="AA1006" s="1156"/>
      <c r="AB1006" s="1200"/>
      <c r="AC1006" s="1200"/>
      <c r="AD1006" s="1200"/>
      <c r="AE1006" s="1200"/>
      <c r="AF1006" s="1156"/>
      <c r="AG1006" s="1156"/>
      <c r="AH1006" s="1156"/>
      <c r="AI1006" s="1156"/>
      <c r="AJ1006" s="1156"/>
      <c r="AK1006" s="1156"/>
      <c r="AL1006" s="1156"/>
      <c r="AM1006" s="1156"/>
      <c r="AN1006" s="1156"/>
      <c r="AO1006" s="1156"/>
      <c r="AP1006" s="1156"/>
      <c r="AQ1006" s="1156"/>
      <c r="AR1006" s="1156"/>
      <c r="AS1006" s="1156"/>
      <c r="AT1006" s="1156"/>
      <c r="AU1006" s="1156"/>
      <c r="AV1006" s="1156"/>
      <c r="AW1006" s="1156"/>
      <c r="AX1006" s="1156"/>
      <c r="AY1006" s="1156"/>
      <c r="AZ1006" s="1156"/>
      <c r="BA1006" s="1156"/>
      <c r="BB1006" s="1156"/>
      <c r="BC1006" s="1156"/>
      <c r="BD1006" s="1156"/>
      <c r="BE1006" s="1156"/>
      <c r="BF1006" s="1156"/>
      <c r="BG1006" s="1156"/>
      <c r="BH1006" s="1156"/>
      <c r="BI1006" s="1156"/>
      <c r="BJ1006" s="1156"/>
      <c r="BK1006" s="1156"/>
      <c r="BL1006" s="1156"/>
      <c r="BM1006" s="1156"/>
      <c r="BN1006" s="1156"/>
      <c r="BO1006" s="1156"/>
      <c r="BP1006" s="1156"/>
      <c r="BQ1006" s="1156"/>
      <c r="BR1006" s="1156"/>
      <c r="BS1006" s="1200"/>
      <c r="BT1006" s="1156"/>
      <c r="BU1006" s="1156"/>
      <c r="BV1006" s="1156"/>
      <c r="BW1006" s="1156"/>
      <c r="BX1006" s="1156"/>
      <c r="BY1006" s="1156"/>
      <c r="BZ1006" s="1156"/>
      <c r="CA1006" s="1156"/>
      <c r="CB1006" s="1156"/>
      <c r="CC1006" s="1156"/>
      <c r="CD1006" s="1156"/>
      <c r="CE1006" s="1156"/>
      <c r="CF1006" s="1156"/>
      <c r="CG1006" s="1156"/>
      <c r="CH1006" s="1156"/>
      <c r="CI1006" s="1156"/>
      <c r="CJ1006" s="1156"/>
      <c r="CK1006" s="1156"/>
      <c r="CL1006" s="1156"/>
      <c r="CM1006" s="1200"/>
      <c r="CN1006" s="1200"/>
      <c r="CO1006" s="1201"/>
      <c r="CQ1006" s="2117"/>
    </row>
    <row r="1007" spans="1:95" s="700" customFormat="1">
      <c r="A1007" s="1137"/>
      <c r="B1007" s="1155"/>
      <c r="C1007" s="1131"/>
      <c r="D1007" s="1131"/>
      <c r="E1007" s="1132"/>
      <c r="F1007" s="1150"/>
      <c r="G1007" s="1149"/>
      <c r="H1007" s="1135"/>
      <c r="I1007" s="1156"/>
      <c r="J1007" s="1156"/>
      <c r="K1007" s="1156"/>
      <c r="L1007" s="1156"/>
      <c r="M1007" s="1156"/>
      <c r="N1007" s="1156"/>
      <c r="O1007" s="1156"/>
      <c r="P1007" s="1156"/>
      <c r="Q1007" s="1156"/>
      <c r="R1007" s="1156"/>
      <c r="S1007" s="1156"/>
      <c r="T1007" s="1156"/>
      <c r="U1007" s="1156"/>
      <c r="V1007" s="1156"/>
      <c r="W1007" s="1156"/>
      <c r="X1007" s="1156"/>
      <c r="Y1007" s="1156"/>
      <c r="Z1007" s="1156"/>
      <c r="AA1007" s="1156"/>
      <c r="AB1007" s="1200"/>
      <c r="AC1007" s="1200"/>
      <c r="AD1007" s="1200"/>
      <c r="AE1007" s="1200"/>
      <c r="AF1007" s="1156"/>
      <c r="AG1007" s="1156"/>
      <c r="AH1007" s="1156"/>
      <c r="AI1007" s="1156"/>
      <c r="AJ1007" s="1156"/>
      <c r="AK1007" s="1156"/>
      <c r="AL1007" s="1156"/>
      <c r="AM1007" s="1156"/>
      <c r="AN1007" s="1156"/>
      <c r="AO1007" s="1156"/>
      <c r="AP1007" s="1156"/>
      <c r="AQ1007" s="1156"/>
      <c r="AR1007" s="1156"/>
      <c r="AS1007" s="1156"/>
      <c r="AT1007" s="1156"/>
      <c r="AU1007" s="1156"/>
      <c r="AV1007" s="1156"/>
      <c r="AW1007" s="1156"/>
      <c r="AX1007" s="1156"/>
      <c r="AY1007" s="1156"/>
      <c r="AZ1007" s="1156"/>
      <c r="BA1007" s="1156"/>
      <c r="BB1007" s="1156"/>
      <c r="BC1007" s="1156"/>
      <c r="BD1007" s="1156"/>
      <c r="BE1007" s="1156"/>
      <c r="BF1007" s="1156"/>
      <c r="BG1007" s="1156"/>
      <c r="BH1007" s="1156"/>
      <c r="BI1007" s="1156"/>
      <c r="BJ1007" s="1156"/>
      <c r="BK1007" s="1156"/>
      <c r="BL1007" s="1156"/>
      <c r="BM1007" s="1156"/>
      <c r="BN1007" s="1156"/>
      <c r="BO1007" s="1156"/>
      <c r="BP1007" s="1156"/>
      <c r="BQ1007" s="1156"/>
      <c r="BR1007" s="1156"/>
      <c r="BS1007" s="1200"/>
      <c r="BT1007" s="1156"/>
      <c r="BU1007" s="1156"/>
      <c r="BV1007" s="1156"/>
      <c r="BW1007" s="1156"/>
      <c r="BX1007" s="1156"/>
      <c r="BY1007" s="1156"/>
      <c r="BZ1007" s="1156"/>
      <c r="CA1007" s="1156"/>
      <c r="CB1007" s="1156"/>
      <c r="CC1007" s="1156"/>
      <c r="CD1007" s="1156"/>
      <c r="CE1007" s="1156"/>
      <c r="CF1007" s="1156"/>
      <c r="CG1007" s="1156"/>
      <c r="CH1007" s="1156"/>
      <c r="CI1007" s="1156"/>
      <c r="CJ1007" s="1156"/>
      <c r="CK1007" s="1156"/>
      <c r="CL1007" s="1156"/>
      <c r="CM1007" s="1200"/>
      <c r="CN1007" s="1200"/>
      <c r="CO1007" s="1201"/>
      <c r="CQ1007" s="2117"/>
    </row>
    <row r="1008" spans="1:95" s="700" customFormat="1">
      <c r="A1008" s="1137"/>
      <c r="B1008" s="1155"/>
      <c r="C1008" s="1131"/>
      <c r="D1008" s="1131"/>
      <c r="E1008" s="1132"/>
      <c r="F1008" s="1150"/>
      <c r="G1008" s="1149"/>
      <c r="H1008" s="1135"/>
      <c r="I1008" s="1156"/>
      <c r="J1008" s="1156"/>
      <c r="K1008" s="1156"/>
      <c r="L1008" s="1156"/>
      <c r="M1008" s="1156"/>
      <c r="N1008" s="1156"/>
      <c r="O1008" s="1156"/>
      <c r="P1008" s="1156"/>
      <c r="Q1008" s="1156"/>
      <c r="R1008" s="1156"/>
      <c r="S1008" s="1156"/>
      <c r="T1008" s="1156"/>
      <c r="U1008" s="1156"/>
      <c r="V1008" s="1156"/>
      <c r="W1008" s="1156"/>
      <c r="X1008" s="1156"/>
      <c r="Y1008" s="1156"/>
      <c r="Z1008" s="1156"/>
      <c r="AA1008" s="1156"/>
      <c r="AB1008" s="1200"/>
      <c r="AC1008" s="1200"/>
      <c r="AD1008" s="1200"/>
      <c r="AE1008" s="1200"/>
      <c r="AF1008" s="1156"/>
      <c r="AG1008" s="1156"/>
      <c r="AH1008" s="1156"/>
      <c r="AI1008" s="1156"/>
      <c r="AJ1008" s="1156"/>
      <c r="AK1008" s="1156"/>
      <c r="AL1008" s="1156"/>
      <c r="AM1008" s="1156"/>
      <c r="AN1008" s="1156"/>
      <c r="AO1008" s="1156"/>
      <c r="AP1008" s="1156"/>
      <c r="AQ1008" s="1156"/>
      <c r="AR1008" s="1156"/>
      <c r="AS1008" s="1156"/>
      <c r="AT1008" s="1156"/>
      <c r="AU1008" s="1156"/>
      <c r="AV1008" s="1156"/>
      <c r="AW1008" s="1156"/>
      <c r="AX1008" s="1156"/>
      <c r="AY1008" s="1156"/>
      <c r="AZ1008" s="1156"/>
      <c r="BA1008" s="1156"/>
      <c r="BB1008" s="1156"/>
      <c r="BC1008" s="1156"/>
      <c r="BD1008" s="1156"/>
      <c r="BE1008" s="1156"/>
      <c r="BF1008" s="1156"/>
      <c r="BG1008" s="1156"/>
      <c r="BH1008" s="1156"/>
      <c r="BI1008" s="1156"/>
      <c r="BJ1008" s="1156"/>
      <c r="BK1008" s="1156"/>
      <c r="BL1008" s="1156"/>
      <c r="BM1008" s="1156"/>
      <c r="BN1008" s="1156"/>
      <c r="BO1008" s="1156"/>
      <c r="BP1008" s="1156"/>
      <c r="BQ1008" s="1156"/>
      <c r="BR1008" s="1156"/>
      <c r="BS1008" s="1200"/>
      <c r="BT1008" s="1156"/>
      <c r="BU1008" s="1156"/>
      <c r="BV1008" s="1156"/>
      <c r="BW1008" s="1156"/>
      <c r="BX1008" s="1156"/>
      <c r="BY1008" s="1156"/>
      <c r="BZ1008" s="1156"/>
      <c r="CA1008" s="1156"/>
      <c r="CB1008" s="1156"/>
      <c r="CC1008" s="1156"/>
      <c r="CD1008" s="1156"/>
      <c r="CE1008" s="1156"/>
      <c r="CF1008" s="1156"/>
      <c r="CG1008" s="1156"/>
      <c r="CH1008" s="1156"/>
      <c r="CI1008" s="1156"/>
      <c r="CJ1008" s="1156"/>
      <c r="CK1008" s="1156"/>
      <c r="CL1008" s="1156"/>
      <c r="CM1008" s="1200"/>
      <c r="CN1008" s="1200"/>
      <c r="CO1008" s="1201"/>
      <c r="CQ1008" s="2117"/>
    </row>
    <row r="1009" spans="1:95" s="700" customFormat="1">
      <c r="A1009" s="1137"/>
      <c r="B1009" s="1155"/>
      <c r="C1009" s="1131"/>
      <c r="D1009" s="1131"/>
      <c r="E1009" s="1132"/>
      <c r="F1009" s="1150"/>
      <c r="G1009" s="1149"/>
      <c r="H1009" s="1135"/>
      <c r="I1009" s="1156"/>
      <c r="J1009" s="1156"/>
      <c r="K1009" s="1156"/>
      <c r="L1009" s="1156"/>
      <c r="M1009" s="1156"/>
      <c r="N1009" s="1156"/>
      <c r="O1009" s="1156"/>
      <c r="P1009" s="1156"/>
      <c r="Q1009" s="1156"/>
      <c r="R1009" s="1156"/>
      <c r="S1009" s="1156"/>
      <c r="T1009" s="1156"/>
      <c r="U1009" s="1156"/>
      <c r="V1009" s="1156"/>
      <c r="W1009" s="1156"/>
      <c r="X1009" s="1156"/>
      <c r="Y1009" s="1156"/>
      <c r="Z1009" s="1156"/>
      <c r="AA1009" s="1156"/>
      <c r="AB1009" s="1200"/>
      <c r="AC1009" s="1200"/>
      <c r="AD1009" s="1200"/>
      <c r="AE1009" s="1200"/>
      <c r="AF1009" s="1156"/>
      <c r="AG1009" s="1156"/>
      <c r="AH1009" s="1156"/>
      <c r="AI1009" s="1156"/>
      <c r="AJ1009" s="1156"/>
      <c r="AK1009" s="1156"/>
      <c r="AL1009" s="1156"/>
      <c r="AM1009" s="1156"/>
      <c r="AN1009" s="1156"/>
      <c r="AO1009" s="1156"/>
      <c r="AP1009" s="1156"/>
      <c r="AQ1009" s="1156"/>
      <c r="AR1009" s="1156"/>
      <c r="AS1009" s="1156"/>
      <c r="AT1009" s="1156"/>
      <c r="AU1009" s="1156"/>
      <c r="AV1009" s="1156"/>
      <c r="AW1009" s="1156"/>
      <c r="AX1009" s="1156"/>
      <c r="AY1009" s="1156"/>
      <c r="AZ1009" s="1156"/>
      <c r="BA1009" s="1156"/>
      <c r="BB1009" s="1156"/>
      <c r="BC1009" s="1156"/>
      <c r="BD1009" s="1156"/>
      <c r="BE1009" s="1156"/>
      <c r="BF1009" s="1156"/>
      <c r="BG1009" s="1156"/>
      <c r="BH1009" s="1156"/>
      <c r="BI1009" s="1156"/>
      <c r="BJ1009" s="1156"/>
      <c r="BK1009" s="1156"/>
      <c r="BL1009" s="1156"/>
      <c r="BM1009" s="1156"/>
      <c r="BN1009" s="1156"/>
      <c r="BO1009" s="1156"/>
      <c r="BP1009" s="1156"/>
      <c r="BQ1009" s="1156"/>
      <c r="BR1009" s="1156"/>
      <c r="BS1009" s="1200"/>
      <c r="BT1009" s="1156"/>
      <c r="BU1009" s="1156"/>
      <c r="BV1009" s="1156"/>
      <c r="BW1009" s="1156"/>
      <c r="BX1009" s="1156"/>
      <c r="BY1009" s="1156"/>
      <c r="BZ1009" s="1156"/>
      <c r="CA1009" s="1156"/>
      <c r="CB1009" s="1156"/>
      <c r="CC1009" s="1156"/>
      <c r="CD1009" s="1156"/>
      <c r="CE1009" s="1156"/>
      <c r="CF1009" s="1156"/>
      <c r="CG1009" s="1156"/>
      <c r="CH1009" s="1156"/>
      <c r="CI1009" s="1156"/>
      <c r="CJ1009" s="1156"/>
      <c r="CK1009" s="1156"/>
      <c r="CL1009" s="1156"/>
      <c r="CM1009" s="1200"/>
      <c r="CN1009" s="1200"/>
      <c r="CO1009" s="1201"/>
      <c r="CQ1009" s="2117"/>
    </row>
    <row r="1010" spans="1:95" s="700" customFormat="1">
      <c r="A1010" s="1137"/>
      <c r="B1010" s="1155"/>
      <c r="C1010" s="1131"/>
      <c r="D1010" s="1131"/>
      <c r="E1010" s="1132"/>
      <c r="F1010" s="1150"/>
      <c r="G1010" s="1149"/>
      <c r="H1010" s="1135"/>
      <c r="I1010" s="1156"/>
      <c r="J1010" s="1156"/>
      <c r="K1010" s="1156"/>
      <c r="L1010" s="1156"/>
      <c r="M1010" s="1156"/>
      <c r="N1010" s="1156"/>
      <c r="O1010" s="1156"/>
      <c r="P1010" s="1156"/>
      <c r="Q1010" s="1156"/>
      <c r="R1010" s="1156"/>
      <c r="S1010" s="1156"/>
      <c r="T1010" s="1156"/>
      <c r="U1010" s="1156"/>
      <c r="V1010" s="1156"/>
      <c r="W1010" s="1156"/>
      <c r="X1010" s="1156"/>
      <c r="Y1010" s="1156"/>
      <c r="Z1010" s="1156"/>
      <c r="AA1010" s="1156"/>
      <c r="AB1010" s="1200"/>
      <c r="AC1010" s="1200"/>
      <c r="AD1010" s="1200"/>
      <c r="AE1010" s="1200"/>
      <c r="AF1010" s="1156"/>
      <c r="AG1010" s="1156"/>
      <c r="AH1010" s="1156"/>
      <c r="AI1010" s="1156"/>
      <c r="AJ1010" s="1156"/>
      <c r="AK1010" s="1156"/>
      <c r="AL1010" s="1156"/>
      <c r="AM1010" s="1156"/>
      <c r="AN1010" s="1156"/>
      <c r="AO1010" s="1156"/>
      <c r="AP1010" s="1156"/>
      <c r="AQ1010" s="1156"/>
      <c r="AR1010" s="1156"/>
      <c r="AS1010" s="1156"/>
      <c r="AT1010" s="1156"/>
      <c r="AU1010" s="1156"/>
      <c r="AV1010" s="1156"/>
      <c r="AW1010" s="1156"/>
      <c r="AX1010" s="1156"/>
      <c r="AY1010" s="1156"/>
      <c r="AZ1010" s="1156"/>
      <c r="BA1010" s="1156"/>
      <c r="BB1010" s="1156"/>
      <c r="BC1010" s="1156"/>
      <c r="BD1010" s="1156"/>
      <c r="BE1010" s="1156"/>
      <c r="BF1010" s="1156"/>
      <c r="BG1010" s="1156"/>
      <c r="BH1010" s="1156"/>
      <c r="BI1010" s="1156"/>
      <c r="BJ1010" s="1156"/>
      <c r="BK1010" s="1156"/>
      <c r="BL1010" s="1156"/>
      <c r="BM1010" s="1156"/>
      <c r="BN1010" s="1156"/>
      <c r="BO1010" s="1156"/>
      <c r="BP1010" s="1156"/>
      <c r="BQ1010" s="1156"/>
      <c r="BR1010" s="1156"/>
      <c r="BS1010" s="1200"/>
      <c r="BT1010" s="1156"/>
      <c r="BU1010" s="1156"/>
      <c r="BV1010" s="1156"/>
      <c r="BW1010" s="1156"/>
      <c r="BX1010" s="1156"/>
      <c r="BY1010" s="1156"/>
      <c r="BZ1010" s="1156"/>
      <c r="CA1010" s="1156"/>
      <c r="CB1010" s="1156"/>
      <c r="CC1010" s="1156"/>
      <c r="CD1010" s="1156"/>
      <c r="CE1010" s="1156"/>
      <c r="CF1010" s="1156"/>
      <c r="CG1010" s="1156"/>
      <c r="CH1010" s="1156"/>
      <c r="CI1010" s="1156"/>
      <c r="CJ1010" s="1156"/>
      <c r="CK1010" s="1156"/>
      <c r="CL1010" s="1156"/>
      <c r="CM1010" s="1200"/>
      <c r="CN1010" s="1200"/>
      <c r="CO1010" s="1201"/>
      <c r="CQ1010" s="2117"/>
    </row>
    <row r="1011" spans="1:95" s="700" customFormat="1">
      <c r="A1011" s="1137"/>
      <c r="B1011" s="1155"/>
      <c r="C1011" s="1131"/>
      <c r="D1011" s="1131"/>
      <c r="E1011" s="1132"/>
      <c r="F1011" s="1150"/>
      <c r="G1011" s="1149"/>
      <c r="H1011" s="1135"/>
      <c r="I1011" s="1156"/>
      <c r="J1011" s="1156"/>
      <c r="K1011" s="1156"/>
      <c r="L1011" s="1156"/>
      <c r="M1011" s="1156"/>
      <c r="N1011" s="1156"/>
      <c r="O1011" s="1156"/>
      <c r="P1011" s="1156"/>
      <c r="Q1011" s="1156"/>
      <c r="R1011" s="1156"/>
      <c r="S1011" s="1156"/>
      <c r="T1011" s="1156"/>
      <c r="U1011" s="1156"/>
      <c r="V1011" s="1156"/>
      <c r="W1011" s="1156"/>
      <c r="X1011" s="1156"/>
      <c r="Y1011" s="1156"/>
      <c r="Z1011" s="1156"/>
      <c r="AA1011" s="1156"/>
      <c r="AB1011" s="1200"/>
      <c r="AC1011" s="1200"/>
      <c r="AD1011" s="1200"/>
      <c r="AE1011" s="1200"/>
      <c r="AF1011" s="1156"/>
      <c r="AG1011" s="1156"/>
      <c r="AH1011" s="1156"/>
      <c r="AI1011" s="1156"/>
      <c r="AJ1011" s="1156"/>
      <c r="AK1011" s="1156"/>
      <c r="AL1011" s="1156"/>
      <c r="AM1011" s="1156"/>
      <c r="AN1011" s="1156"/>
      <c r="AO1011" s="1156"/>
      <c r="AP1011" s="1156"/>
      <c r="AQ1011" s="1156"/>
      <c r="AR1011" s="1156"/>
      <c r="AS1011" s="1156"/>
      <c r="AT1011" s="1156"/>
      <c r="AU1011" s="1156"/>
      <c r="AV1011" s="1156"/>
      <c r="AW1011" s="1156"/>
      <c r="AX1011" s="1156"/>
      <c r="AY1011" s="1156"/>
      <c r="AZ1011" s="1156"/>
      <c r="BA1011" s="1156"/>
      <c r="BB1011" s="1156"/>
      <c r="BC1011" s="1156"/>
      <c r="BD1011" s="1156"/>
      <c r="BE1011" s="1156"/>
      <c r="BF1011" s="1156"/>
      <c r="BG1011" s="1156"/>
      <c r="BH1011" s="1156"/>
      <c r="BI1011" s="1156"/>
      <c r="BJ1011" s="1156"/>
      <c r="BK1011" s="1156"/>
      <c r="BL1011" s="1156"/>
      <c r="BM1011" s="1156"/>
      <c r="BN1011" s="1156"/>
      <c r="BO1011" s="1156"/>
      <c r="BP1011" s="1156"/>
      <c r="BQ1011" s="1156"/>
      <c r="BR1011" s="1156"/>
      <c r="BS1011" s="1200"/>
      <c r="BT1011" s="1156"/>
      <c r="BU1011" s="1156"/>
      <c r="BV1011" s="1156"/>
      <c r="BW1011" s="1156"/>
      <c r="BX1011" s="1156"/>
      <c r="BY1011" s="1156"/>
      <c r="BZ1011" s="1156"/>
      <c r="CA1011" s="1156"/>
      <c r="CB1011" s="1156"/>
      <c r="CC1011" s="1156"/>
      <c r="CD1011" s="1156"/>
      <c r="CE1011" s="1156"/>
      <c r="CF1011" s="1156"/>
      <c r="CG1011" s="1156"/>
      <c r="CH1011" s="1156"/>
      <c r="CI1011" s="1156"/>
      <c r="CJ1011" s="1156"/>
      <c r="CK1011" s="1156"/>
      <c r="CL1011" s="1156"/>
      <c r="CM1011" s="1200"/>
      <c r="CN1011" s="1200"/>
      <c r="CO1011" s="1201"/>
      <c r="CQ1011" s="2117"/>
    </row>
    <row r="1012" spans="1:95" s="700" customFormat="1">
      <c r="A1012" s="1137"/>
      <c r="B1012" s="1155"/>
      <c r="C1012" s="1131"/>
      <c r="D1012" s="1131"/>
      <c r="E1012" s="1132"/>
      <c r="F1012" s="1150"/>
      <c r="G1012" s="1149"/>
      <c r="H1012" s="1135"/>
      <c r="I1012" s="1156"/>
      <c r="J1012" s="1156"/>
      <c r="K1012" s="1156"/>
      <c r="L1012" s="1156"/>
      <c r="M1012" s="1156"/>
      <c r="N1012" s="1156"/>
      <c r="O1012" s="1156"/>
      <c r="P1012" s="1156"/>
      <c r="Q1012" s="1156"/>
      <c r="R1012" s="1156"/>
      <c r="S1012" s="1156"/>
      <c r="T1012" s="1156"/>
      <c r="U1012" s="1156"/>
      <c r="V1012" s="1156"/>
      <c r="W1012" s="1156"/>
      <c r="X1012" s="1156"/>
      <c r="Y1012" s="1156"/>
      <c r="Z1012" s="1156"/>
      <c r="AA1012" s="1156"/>
      <c r="AB1012" s="1200"/>
      <c r="AC1012" s="1200"/>
      <c r="AD1012" s="1200"/>
      <c r="AE1012" s="1200"/>
      <c r="AF1012" s="1156"/>
      <c r="AG1012" s="1156"/>
      <c r="AH1012" s="1156"/>
      <c r="AI1012" s="1156"/>
      <c r="AJ1012" s="1156"/>
      <c r="AK1012" s="1156"/>
      <c r="AL1012" s="1156"/>
      <c r="AM1012" s="1156"/>
      <c r="AN1012" s="1156"/>
      <c r="AO1012" s="1156"/>
      <c r="AP1012" s="1156"/>
      <c r="AQ1012" s="1156"/>
      <c r="AR1012" s="1156"/>
      <c r="AS1012" s="1156"/>
      <c r="AT1012" s="1156"/>
      <c r="AU1012" s="1156"/>
      <c r="AV1012" s="1156"/>
      <c r="AW1012" s="1156"/>
      <c r="AX1012" s="1156"/>
      <c r="AY1012" s="1156"/>
      <c r="AZ1012" s="1156"/>
      <c r="BA1012" s="1156"/>
      <c r="BB1012" s="1156"/>
      <c r="BC1012" s="1156"/>
      <c r="BD1012" s="1156"/>
      <c r="BE1012" s="1156"/>
      <c r="BF1012" s="1156"/>
      <c r="BG1012" s="1156"/>
      <c r="BH1012" s="1156"/>
      <c r="BI1012" s="1156"/>
      <c r="BJ1012" s="1156"/>
      <c r="BK1012" s="1156"/>
      <c r="BL1012" s="1156"/>
      <c r="BM1012" s="1156"/>
      <c r="BN1012" s="1156"/>
      <c r="BO1012" s="1156"/>
      <c r="BP1012" s="1156"/>
      <c r="BQ1012" s="1156"/>
      <c r="BR1012" s="1156"/>
      <c r="BS1012" s="1200"/>
      <c r="BT1012" s="1156"/>
      <c r="BU1012" s="1156"/>
      <c r="BV1012" s="1156"/>
      <c r="BW1012" s="1156"/>
      <c r="BX1012" s="1156"/>
      <c r="BY1012" s="1156"/>
      <c r="BZ1012" s="1156"/>
      <c r="CA1012" s="1156"/>
      <c r="CB1012" s="1156"/>
      <c r="CC1012" s="1156"/>
      <c r="CD1012" s="1156"/>
      <c r="CE1012" s="1156"/>
      <c r="CF1012" s="1156"/>
      <c r="CG1012" s="1156"/>
      <c r="CH1012" s="1156"/>
      <c r="CI1012" s="1156"/>
      <c r="CJ1012" s="1156"/>
      <c r="CK1012" s="1156"/>
      <c r="CL1012" s="1156"/>
      <c r="CM1012" s="1200"/>
      <c r="CN1012" s="1200"/>
      <c r="CO1012" s="1201"/>
      <c r="CQ1012" s="2117"/>
    </row>
    <row r="1013" spans="1:95" s="700" customFormat="1">
      <c r="A1013" s="1137"/>
      <c r="B1013" s="1155"/>
      <c r="C1013" s="1131"/>
      <c r="D1013" s="1131"/>
      <c r="E1013" s="1132"/>
      <c r="F1013" s="1150"/>
      <c r="G1013" s="1149"/>
      <c r="H1013" s="1135"/>
      <c r="I1013" s="1156"/>
      <c r="J1013" s="1156"/>
      <c r="K1013" s="1156"/>
      <c r="L1013" s="1156"/>
      <c r="M1013" s="1156"/>
      <c r="N1013" s="1156"/>
      <c r="O1013" s="1156"/>
      <c r="P1013" s="1156"/>
      <c r="Q1013" s="1156"/>
      <c r="R1013" s="1156"/>
      <c r="S1013" s="1156"/>
      <c r="T1013" s="1156"/>
      <c r="U1013" s="1156"/>
      <c r="V1013" s="1156"/>
      <c r="W1013" s="1156"/>
      <c r="X1013" s="1156"/>
      <c r="Y1013" s="1156"/>
      <c r="Z1013" s="1156"/>
      <c r="AA1013" s="1156"/>
      <c r="AB1013" s="1200"/>
      <c r="AC1013" s="1200"/>
      <c r="AD1013" s="1200"/>
      <c r="AE1013" s="1200"/>
      <c r="AF1013" s="1156"/>
      <c r="AG1013" s="1156"/>
      <c r="AH1013" s="1156"/>
      <c r="AI1013" s="1156"/>
      <c r="AJ1013" s="1156"/>
      <c r="AK1013" s="1156"/>
      <c r="AL1013" s="1156"/>
      <c r="AM1013" s="1156"/>
      <c r="AN1013" s="1156"/>
      <c r="AO1013" s="1156"/>
      <c r="AP1013" s="1156"/>
      <c r="AQ1013" s="1156"/>
      <c r="AR1013" s="1156"/>
      <c r="AS1013" s="1156"/>
      <c r="AT1013" s="1156"/>
      <c r="AU1013" s="1156"/>
      <c r="AV1013" s="1156"/>
      <c r="AW1013" s="1156"/>
      <c r="AX1013" s="1156"/>
      <c r="AY1013" s="1156"/>
      <c r="AZ1013" s="1156"/>
      <c r="BA1013" s="1156"/>
      <c r="BB1013" s="1156"/>
      <c r="BC1013" s="1156"/>
      <c r="BD1013" s="1156"/>
      <c r="BE1013" s="1156"/>
      <c r="BF1013" s="1156"/>
      <c r="BG1013" s="1156"/>
      <c r="BH1013" s="1156"/>
      <c r="BI1013" s="1156"/>
      <c r="BJ1013" s="1156"/>
      <c r="BK1013" s="1156"/>
      <c r="BL1013" s="1156"/>
      <c r="BM1013" s="1156"/>
      <c r="BN1013" s="1156"/>
      <c r="BO1013" s="1156"/>
      <c r="BP1013" s="1156"/>
      <c r="BQ1013" s="1156"/>
      <c r="BR1013" s="1156"/>
      <c r="BS1013" s="1200"/>
      <c r="BT1013" s="1156"/>
      <c r="BU1013" s="1156"/>
      <c r="BV1013" s="1156"/>
      <c r="BW1013" s="1156"/>
      <c r="BX1013" s="1156"/>
      <c r="BY1013" s="1156"/>
      <c r="BZ1013" s="1156"/>
      <c r="CA1013" s="1156"/>
      <c r="CB1013" s="1156"/>
      <c r="CC1013" s="1156"/>
      <c r="CD1013" s="1156"/>
      <c r="CE1013" s="1156"/>
      <c r="CF1013" s="1156"/>
      <c r="CG1013" s="1156"/>
      <c r="CH1013" s="1156"/>
      <c r="CI1013" s="1156"/>
      <c r="CJ1013" s="1156"/>
      <c r="CK1013" s="1156"/>
      <c r="CL1013" s="1156"/>
      <c r="CM1013" s="1200"/>
      <c r="CN1013" s="1200"/>
      <c r="CO1013" s="1201"/>
      <c r="CQ1013" s="2117"/>
    </row>
    <row r="1014" spans="1:95" s="700" customFormat="1">
      <c r="A1014" s="1137"/>
      <c r="B1014" s="1155"/>
      <c r="C1014" s="1131"/>
      <c r="D1014" s="1131"/>
      <c r="E1014" s="1132"/>
      <c r="F1014" s="1150"/>
      <c r="G1014" s="1149"/>
      <c r="H1014" s="1135"/>
      <c r="I1014" s="1156"/>
      <c r="J1014" s="1156"/>
      <c r="K1014" s="1156"/>
      <c r="L1014" s="1156"/>
      <c r="M1014" s="1156"/>
      <c r="N1014" s="1156"/>
      <c r="O1014" s="1156"/>
      <c r="P1014" s="1156"/>
      <c r="Q1014" s="1156"/>
      <c r="R1014" s="1156"/>
      <c r="S1014" s="1156"/>
      <c r="T1014" s="1156"/>
      <c r="U1014" s="1156"/>
      <c r="V1014" s="1156"/>
      <c r="W1014" s="1156"/>
      <c r="X1014" s="1156"/>
      <c r="Y1014" s="1156"/>
      <c r="Z1014" s="1156"/>
      <c r="AA1014" s="1156"/>
      <c r="AB1014" s="1200"/>
      <c r="AC1014" s="1200"/>
      <c r="AD1014" s="1200"/>
      <c r="AE1014" s="1200"/>
      <c r="AF1014" s="1156"/>
      <c r="AG1014" s="1156"/>
      <c r="AH1014" s="1156"/>
      <c r="AI1014" s="1156"/>
      <c r="AJ1014" s="1156"/>
      <c r="AK1014" s="1156"/>
      <c r="AL1014" s="1156"/>
      <c r="AM1014" s="1156"/>
      <c r="AN1014" s="1156"/>
      <c r="AO1014" s="1156"/>
      <c r="AP1014" s="1156"/>
      <c r="AQ1014" s="1156"/>
      <c r="AR1014" s="1156"/>
      <c r="AS1014" s="1156"/>
      <c r="AT1014" s="1156"/>
      <c r="AU1014" s="1156"/>
      <c r="AV1014" s="1156"/>
      <c r="AW1014" s="1156"/>
      <c r="AX1014" s="1156"/>
      <c r="AY1014" s="1156"/>
      <c r="AZ1014" s="1156"/>
      <c r="BA1014" s="1156"/>
      <c r="BB1014" s="1156"/>
      <c r="BC1014" s="1156"/>
      <c r="BD1014" s="1156"/>
      <c r="BE1014" s="1156"/>
      <c r="BF1014" s="1156"/>
      <c r="BG1014" s="1156"/>
      <c r="BH1014" s="1156"/>
      <c r="BI1014" s="1156"/>
      <c r="BJ1014" s="1156"/>
      <c r="BK1014" s="1156"/>
      <c r="BL1014" s="1156"/>
      <c r="BM1014" s="1156"/>
      <c r="BN1014" s="1156"/>
      <c r="BO1014" s="1156"/>
      <c r="BP1014" s="1156"/>
      <c r="BQ1014" s="1156"/>
      <c r="BR1014" s="1156"/>
      <c r="BS1014" s="1200"/>
      <c r="BT1014" s="1156"/>
      <c r="BU1014" s="1156"/>
      <c r="BV1014" s="1156"/>
      <c r="BW1014" s="1156"/>
      <c r="BX1014" s="1156"/>
      <c r="BY1014" s="1156"/>
      <c r="BZ1014" s="1156"/>
      <c r="CA1014" s="1156"/>
      <c r="CB1014" s="1156"/>
      <c r="CC1014" s="1156"/>
      <c r="CD1014" s="1156"/>
      <c r="CE1014" s="1156"/>
      <c r="CF1014" s="1156"/>
      <c r="CG1014" s="1156"/>
      <c r="CH1014" s="1156"/>
      <c r="CI1014" s="1156"/>
      <c r="CJ1014" s="1156"/>
      <c r="CK1014" s="1156"/>
      <c r="CL1014" s="1156"/>
      <c r="CM1014" s="1200"/>
      <c r="CN1014" s="1200"/>
      <c r="CO1014" s="1201"/>
      <c r="CQ1014" s="2117"/>
    </row>
    <row r="1015" spans="1:95" s="700" customFormat="1">
      <c r="A1015" s="1137"/>
      <c r="B1015" s="1155"/>
      <c r="C1015" s="1131"/>
      <c r="D1015" s="1131"/>
      <c r="E1015" s="1132"/>
      <c r="F1015" s="1150"/>
      <c r="G1015" s="1149"/>
      <c r="H1015" s="1135"/>
      <c r="I1015" s="1156"/>
      <c r="J1015" s="1156"/>
      <c r="K1015" s="1156"/>
      <c r="L1015" s="1156"/>
      <c r="M1015" s="1156"/>
      <c r="N1015" s="1156"/>
      <c r="O1015" s="1156"/>
      <c r="P1015" s="1156"/>
      <c r="Q1015" s="1156"/>
      <c r="R1015" s="1156"/>
      <c r="S1015" s="1156"/>
      <c r="T1015" s="1156"/>
      <c r="U1015" s="1156"/>
      <c r="V1015" s="1156"/>
      <c r="W1015" s="1156"/>
      <c r="X1015" s="1156"/>
      <c r="Y1015" s="1156"/>
      <c r="Z1015" s="1156"/>
      <c r="AA1015" s="1156"/>
      <c r="AB1015" s="1200"/>
      <c r="AC1015" s="1200"/>
      <c r="AD1015" s="1200"/>
      <c r="AE1015" s="1200"/>
      <c r="AF1015" s="1156"/>
      <c r="AG1015" s="1156"/>
      <c r="AH1015" s="1156"/>
      <c r="AI1015" s="1156"/>
      <c r="AJ1015" s="1156"/>
      <c r="AK1015" s="1156"/>
      <c r="AL1015" s="1156"/>
      <c r="AM1015" s="1156"/>
      <c r="AN1015" s="1156"/>
      <c r="AO1015" s="1156"/>
      <c r="AP1015" s="1156"/>
      <c r="AQ1015" s="1156"/>
      <c r="AR1015" s="1156"/>
      <c r="AS1015" s="1156"/>
      <c r="AT1015" s="1156"/>
      <c r="AU1015" s="1156"/>
      <c r="AV1015" s="1156"/>
      <c r="AW1015" s="1156"/>
      <c r="AX1015" s="1156"/>
      <c r="AY1015" s="1156"/>
      <c r="AZ1015" s="1156"/>
      <c r="BA1015" s="1156"/>
      <c r="BB1015" s="1156"/>
      <c r="BC1015" s="1156"/>
      <c r="BD1015" s="1156"/>
      <c r="BE1015" s="1156"/>
      <c r="BF1015" s="1156"/>
      <c r="BG1015" s="1156"/>
      <c r="BH1015" s="1156"/>
      <c r="BI1015" s="1156"/>
      <c r="BJ1015" s="1156"/>
      <c r="BK1015" s="1156"/>
      <c r="BL1015" s="1156"/>
      <c r="BM1015" s="1156"/>
      <c r="BN1015" s="1156"/>
      <c r="BO1015" s="1156"/>
      <c r="BP1015" s="1156"/>
      <c r="BQ1015" s="1156"/>
      <c r="BR1015" s="1156"/>
      <c r="BS1015" s="1200"/>
      <c r="BT1015" s="1156"/>
      <c r="BU1015" s="1156"/>
      <c r="BV1015" s="1156"/>
      <c r="BW1015" s="1156"/>
      <c r="BX1015" s="1156"/>
      <c r="BY1015" s="1156"/>
      <c r="BZ1015" s="1156"/>
      <c r="CA1015" s="1156"/>
      <c r="CB1015" s="1156"/>
      <c r="CC1015" s="1156"/>
      <c r="CD1015" s="1156"/>
      <c r="CE1015" s="1156"/>
      <c r="CF1015" s="1156"/>
      <c r="CG1015" s="1156"/>
      <c r="CH1015" s="1156"/>
      <c r="CI1015" s="1156"/>
      <c r="CJ1015" s="1156"/>
      <c r="CK1015" s="1156"/>
      <c r="CL1015" s="1156"/>
      <c r="CM1015" s="1200"/>
      <c r="CN1015" s="1200"/>
      <c r="CO1015" s="1201"/>
      <c r="CQ1015" s="2117"/>
    </row>
    <row r="1016" spans="1:95" s="700" customFormat="1">
      <c r="A1016" s="1137"/>
      <c r="B1016" s="1155"/>
      <c r="C1016" s="1131"/>
      <c r="D1016" s="1131"/>
      <c r="E1016" s="1132"/>
      <c r="F1016" s="1150"/>
      <c r="G1016" s="1149"/>
      <c r="H1016" s="1135"/>
      <c r="I1016" s="1156"/>
      <c r="J1016" s="1156"/>
      <c r="K1016" s="1156"/>
      <c r="L1016" s="1156"/>
      <c r="M1016" s="1156"/>
      <c r="N1016" s="1156"/>
      <c r="O1016" s="1156"/>
      <c r="P1016" s="1156"/>
      <c r="Q1016" s="1156"/>
      <c r="R1016" s="1156"/>
      <c r="S1016" s="1156"/>
      <c r="T1016" s="1156"/>
      <c r="U1016" s="1156"/>
      <c r="V1016" s="1156"/>
      <c r="W1016" s="1156"/>
      <c r="X1016" s="1156"/>
      <c r="Y1016" s="1156"/>
      <c r="Z1016" s="1156"/>
      <c r="AA1016" s="1156"/>
      <c r="AB1016" s="1200"/>
      <c r="AC1016" s="1200"/>
      <c r="AD1016" s="1200"/>
      <c r="AE1016" s="1200"/>
      <c r="AF1016" s="1156"/>
      <c r="AG1016" s="1156"/>
      <c r="AH1016" s="1156"/>
      <c r="AI1016" s="1156"/>
      <c r="AJ1016" s="1156"/>
      <c r="AK1016" s="1156"/>
      <c r="AL1016" s="1156"/>
      <c r="AM1016" s="1156"/>
      <c r="AN1016" s="1156"/>
      <c r="AO1016" s="1156"/>
      <c r="AP1016" s="1156"/>
      <c r="AQ1016" s="1156"/>
      <c r="AR1016" s="1156"/>
      <c r="AS1016" s="1156"/>
      <c r="AT1016" s="1156"/>
      <c r="AU1016" s="1156"/>
      <c r="AV1016" s="1156"/>
      <c r="AW1016" s="1156"/>
      <c r="AX1016" s="1156"/>
      <c r="AY1016" s="1156"/>
      <c r="AZ1016" s="1156"/>
      <c r="BA1016" s="1156"/>
      <c r="BB1016" s="1156"/>
      <c r="BC1016" s="1156"/>
      <c r="BD1016" s="1156"/>
      <c r="BE1016" s="1156"/>
      <c r="BF1016" s="1156"/>
      <c r="BG1016" s="1156"/>
      <c r="BH1016" s="1156"/>
      <c r="BI1016" s="1156"/>
      <c r="BJ1016" s="1156"/>
      <c r="BK1016" s="1156"/>
      <c r="BL1016" s="1156"/>
      <c r="BM1016" s="1156"/>
      <c r="BN1016" s="1156"/>
      <c r="BO1016" s="1156"/>
      <c r="BP1016" s="1156"/>
      <c r="BQ1016" s="1156"/>
      <c r="BR1016" s="1156"/>
      <c r="BS1016" s="1200"/>
      <c r="BT1016" s="1156"/>
      <c r="BU1016" s="1156"/>
      <c r="BV1016" s="1156"/>
      <c r="BW1016" s="1156"/>
      <c r="BX1016" s="1156"/>
      <c r="BY1016" s="1156"/>
      <c r="BZ1016" s="1156"/>
      <c r="CA1016" s="1156"/>
      <c r="CB1016" s="1156"/>
      <c r="CC1016" s="1156"/>
      <c r="CD1016" s="1156"/>
      <c r="CE1016" s="1156"/>
      <c r="CF1016" s="1156"/>
      <c r="CG1016" s="1156"/>
      <c r="CH1016" s="1156"/>
      <c r="CI1016" s="1156"/>
      <c r="CJ1016" s="1156"/>
      <c r="CK1016" s="1156"/>
      <c r="CL1016" s="1156"/>
      <c r="CM1016" s="1200"/>
      <c r="CN1016" s="1200"/>
      <c r="CO1016" s="1201"/>
      <c r="CQ1016" s="2117"/>
    </row>
    <row r="1017" spans="1:95" s="700" customFormat="1">
      <c r="A1017" s="1137"/>
      <c r="B1017" s="1155"/>
      <c r="C1017" s="1131"/>
      <c r="D1017" s="1131"/>
      <c r="E1017" s="1132"/>
      <c r="F1017" s="1150"/>
      <c r="G1017" s="1149"/>
      <c r="H1017" s="1135"/>
      <c r="I1017" s="1156"/>
      <c r="J1017" s="1156"/>
      <c r="K1017" s="1156"/>
      <c r="L1017" s="1156"/>
      <c r="M1017" s="1156"/>
      <c r="N1017" s="1156"/>
      <c r="O1017" s="1156"/>
      <c r="P1017" s="1156"/>
      <c r="Q1017" s="1156"/>
      <c r="R1017" s="1156"/>
      <c r="S1017" s="1156"/>
      <c r="T1017" s="1156"/>
      <c r="U1017" s="1156"/>
      <c r="V1017" s="1156"/>
      <c r="W1017" s="1156"/>
      <c r="X1017" s="1156"/>
      <c r="Y1017" s="1156"/>
      <c r="Z1017" s="1156"/>
      <c r="AA1017" s="1156"/>
      <c r="AB1017" s="1200"/>
      <c r="AC1017" s="1200"/>
      <c r="AD1017" s="1200"/>
      <c r="AE1017" s="1200"/>
      <c r="AF1017" s="1156"/>
      <c r="AG1017" s="1156"/>
      <c r="AH1017" s="1156"/>
      <c r="AI1017" s="1156"/>
      <c r="AJ1017" s="1156"/>
      <c r="AK1017" s="1156"/>
      <c r="AL1017" s="1156"/>
      <c r="AM1017" s="1156"/>
      <c r="AN1017" s="1156"/>
      <c r="AO1017" s="1156"/>
      <c r="AP1017" s="1156"/>
      <c r="AQ1017" s="1156"/>
      <c r="AR1017" s="1156"/>
      <c r="AS1017" s="1156"/>
      <c r="AT1017" s="1156"/>
      <c r="AU1017" s="1156"/>
      <c r="AV1017" s="1156"/>
      <c r="AW1017" s="1156"/>
      <c r="AX1017" s="1156"/>
      <c r="AY1017" s="1156"/>
      <c r="AZ1017" s="1156"/>
      <c r="BA1017" s="1156"/>
      <c r="BB1017" s="1156"/>
      <c r="BC1017" s="1156"/>
      <c r="BD1017" s="1156"/>
      <c r="BE1017" s="1156"/>
      <c r="BF1017" s="1156"/>
      <c r="BG1017" s="1156"/>
      <c r="BH1017" s="1156"/>
      <c r="BI1017" s="1156"/>
      <c r="BJ1017" s="1156"/>
      <c r="BK1017" s="1156"/>
      <c r="BL1017" s="1156"/>
      <c r="BM1017" s="1156"/>
      <c r="BN1017" s="1156"/>
      <c r="BO1017" s="1156"/>
      <c r="BP1017" s="1156"/>
      <c r="BQ1017" s="1156"/>
      <c r="BR1017" s="1156"/>
      <c r="BS1017" s="1200"/>
      <c r="BT1017" s="1156"/>
      <c r="BU1017" s="1156"/>
      <c r="BV1017" s="1156"/>
      <c r="BW1017" s="1156"/>
      <c r="BX1017" s="1156"/>
      <c r="BY1017" s="1156"/>
      <c r="BZ1017" s="1156"/>
      <c r="CA1017" s="1156"/>
      <c r="CB1017" s="1156"/>
      <c r="CC1017" s="1156"/>
      <c r="CD1017" s="1156"/>
      <c r="CE1017" s="1156"/>
      <c r="CF1017" s="1156"/>
      <c r="CG1017" s="1156"/>
      <c r="CH1017" s="1156"/>
      <c r="CI1017" s="1156"/>
      <c r="CJ1017" s="1156"/>
      <c r="CK1017" s="1156"/>
      <c r="CL1017" s="1156"/>
      <c r="CM1017" s="1200"/>
      <c r="CN1017" s="1200"/>
      <c r="CO1017" s="1201"/>
      <c r="CQ1017" s="2117"/>
    </row>
    <row r="1018" spans="1:95" s="700" customFormat="1">
      <c r="A1018" s="1137"/>
      <c r="B1018" s="1155"/>
      <c r="C1018" s="1131"/>
      <c r="D1018" s="1131"/>
      <c r="E1018" s="1132"/>
      <c r="F1018" s="1150"/>
      <c r="G1018" s="1149"/>
      <c r="H1018" s="1135"/>
      <c r="I1018" s="1156"/>
      <c r="J1018" s="1156"/>
      <c r="K1018" s="1156"/>
      <c r="L1018" s="1156"/>
      <c r="M1018" s="1156"/>
      <c r="N1018" s="1156"/>
      <c r="O1018" s="1156"/>
      <c r="P1018" s="1156"/>
      <c r="Q1018" s="1156"/>
      <c r="R1018" s="1156"/>
      <c r="S1018" s="1156"/>
      <c r="T1018" s="1156"/>
      <c r="U1018" s="1156"/>
      <c r="V1018" s="1156"/>
      <c r="W1018" s="1156"/>
      <c r="X1018" s="1156"/>
      <c r="Y1018" s="1156"/>
      <c r="Z1018" s="1156"/>
      <c r="AA1018" s="1156"/>
      <c r="AB1018" s="1200"/>
      <c r="AC1018" s="1200"/>
      <c r="AD1018" s="1200"/>
      <c r="AE1018" s="1200"/>
      <c r="AF1018" s="1156"/>
      <c r="AG1018" s="1156"/>
      <c r="AH1018" s="1156"/>
      <c r="AI1018" s="1156"/>
      <c r="AJ1018" s="1156"/>
      <c r="AK1018" s="1156"/>
      <c r="AL1018" s="1156"/>
      <c r="AM1018" s="1156"/>
      <c r="AN1018" s="1156"/>
      <c r="AO1018" s="1156"/>
      <c r="AP1018" s="1156"/>
      <c r="AQ1018" s="1156"/>
      <c r="AR1018" s="1156"/>
      <c r="AS1018" s="1156"/>
      <c r="AT1018" s="1156"/>
      <c r="AU1018" s="1156"/>
      <c r="AV1018" s="1156"/>
      <c r="AW1018" s="1156"/>
      <c r="AX1018" s="1156"/>
      <c r="AY1018" s="1156"/>
      <c r="AZ1018" s="1156"/>
      <c r="BA1018" s="1156"/>
      <c r="BB1018" s="1156"/>
      <c r="BC1018" s="1156"/>
      <c r="BD1018" s="1156"/>
      <c r="BE1018" s="1156"/>
      <c r="BF1018" s="1156"/>
      <c r="BG1018" s="1156"/>
      <c r="BH1018" s="1156"/>
      <c r="BI1018" s="1156"/>
      <c r="BJ1018" s="1156"/>
      <c r="BK1018" s="1156"/>
      <c r="BL1018" s="1156"/>
      <c r="BM1018" s="1156"/>
      <c r="BN1018" s="1156"/>
      <c r="BO1018" s="1156"/>
      <c r="BP1018" s="1156"/>
      <c r="BQ1018" s="1156"/>
      <c r="BR1018" s="1156"/>
      <c r="BS1018" s="1200"/>
      <c r="BT1018" s="1156"/>
      <c r="BU1018" s="1156"/>
      <c r="BV1018" s="1156"/>
      <c r="BW1018" s="1156"/>
      <c r="BX1018" s="1156"/>
      <c r="BY1018" s="1156"/>
      <c r="BZ1018" s="1156"/>
      <c r="CA1018" s="1156"/>
      <c r="CB1018" s="1156"/>
      <c r="CC1018" s="1156"/>
      <c r="CD1018" s="1156"/>
      <c r="CE1018" s="1156"/>
      <c r="CF1018" s="1156"/>
      <c r="CG1018" s="1156"/>
      <c r="CH1018" s="1156"/>
      <c r="CI1018" s="1156"/>
      <c r="CJ1018" s="1156"/>
      <c r="CK1018" s="1156"/>
      <c r="CL1018" s="1156"/>
      <c r="CM1018" s="1200"/>
      <c r="CN1018" s="1200"/>
      <c r="CO1018" s="1201"/>
      <c r="CQ1018" s="2117"/>
    </row>
    <row r="1019" spans="1:95" s="700" customFormat="1">
      <c r="A1019" s="1137"/>
      <c r="B1019" s="1155"/>
      <c r="C1019" s="1131"/>
      <c r="D1019" s="1131"/>
      <c r="E1019" s="1132"/>
      <c r="F1019" s="1150"/>
      <c r="G1019" s="1149"/>
      <c r="H1019" s="1135"/>
      <c r="I1019" s="1156"/>
      <c r="J1019" s="1156"/>
      <c r="K1019" s="1156"/>
      <c r="L1019" s="1156"/>
      <c r="M1019" s="1156"/>
      <c r="N1019" s="1156"/>
      <c r="O1019" s="1156"/>
      <c r="P1019" s="1156"/>
      <c r="Q1019" s="1156"/>
      <c r="R1019" s="1156"/>
      <c r="S1019" s="1156"/>
      <c r="T1019" s="1156"/>
      <c r="U1019" s="1156"/>
      <c r="V1019" s="1156"/>
      <c r="W1019" s="1156"/>
      <c r="X1019" s="1156"/>
      <c r="Y1019" s="1156"/>
      <c r="Z1019" s="1156"/>
      <c r="AA1019" s="1156"/>
      <c r="AB1019" s="1200"/>
      <c r="AC1019" s="1200"/>
      <c r="AD1019" s="1200"/>
      <c r="AE1019" s="1200"/>
      <c r="AF1019" s="1156"/>
      <c r="AG1019" s="1156"/>
      <c r="AH1019" s="1156"/>
      <c r="AI1019" s="1156"/>
      <c r="AJ1019" s="1156"/>
      <c r="AK1019" s="1156"/>
      <c r="AL1019" s="1156"/>
      <c r="AM1019" s="1156"/>
      <c r="AN1019" s="1156"/>
      <c r="AO1019" s="1156"/>
      <c r="AP1019" s="1156"/>
      <c r="AQ1019" s="1156"/>
      <c r="AR1019" s="1156"/>
      <c r="AS1019" s="1156"/>
      <c r="AT1019" s="1156"/>
      <c r="AU1019" s="1156"/>
      <c r="AV1019" s="1156"/>
      <c r="AW1019" s="1156"/>
      <c r="AX1019" s="1156"/>
      <c r="AY1019" s="1156"/>
      <c r="AZ1019" s="1156"/>
      <c r="BA1019" s="1156"/>
      <c r="BB1019" s="1156"/>
      <c r="BC1019" s="1156"/>
      <c r="BD1019" s="1156"/>
      <c r="BE1019" s="1156"/>
      <c r="BF1019" s="1156"/>
      <c r="BG1019" s="1156"/>
      <c r="BH1019" s="1156"/>
      <c r="BI1019" s="1156"/>
      <c r="BJ1019" s="1156"/>
      <c r="BK1019" s="1156"/>
      <c r="BL1019" s="1156"/>
      <c r="BM1019" s="1156"/>
      <c r="BN1019" s="1156"/>
      <c r="BO1019" s="1156"/>
      <c r="BP1019" s="1156"/>
      <c r="BQ1019" s="1156"/>
      <c r="BR1019" s="1156"/>
      <c r="BS1019" s="1200"/>
      <c r="BT1019" s="1156"/>
      <c r="BU1019" s="1156"/>
      <c r="BV1019" s="1156"/>
      <c r="BW1019" s="1156"/>
      <c r="BX1019" s="1156"/>
      <c r="BY1019" s="1156"/>
      <c r="BZ1019" s="1156"/>
      <c r="CA1019" s="1156"/>
      <c r="CB1019" s="1156"/>
      <c r="CC1019" s="1156"/>
      <c r="CD1019" s="1156"/>
      <c r="CE1019" s="1156"/>
      <c r="CF1019" s="1156"/>
      <c r="CG1019" s="1156"/>
      <c r="CH1019" s="1156"/>
      <c r="CI1019" s="1156"/>
      <c r="CJ1019" s="1156"/>
      <c r="CK1019" s="1156"/>
      <c r="CL1019" s="1156"/>
      <c r="CM1019" s="1200"/>
      <c r="CN1019" s="1200"/>
      <c r="CO1019" s="1201"/>
      <c r="CQ1019" s="2117"/>
    </row>
    <row r="1020" spans="1:95" s="700" customFormat="1">
      <c r="A1020" s="1137"/>
      <c r="B1020" s="1155"/>
      <c r="C1020" s="1131"/>
      <c r="D1020" s="1131"/>
      <c r="E1020" s="1132"/>
      <c r="F1020" s="1150"/>
      <c r="G1020" s="1149"/>
      <c r="H1020" s="1135"/>
      <c r="I1020" s="1156"/>
      <c r="J1020" s="1156"/>
      <c r="K1020" s="1156"/>
      <c r="L1020" s="1156"/>
      <c r="M1020" s="1156"/>
      <c r="N1020" s="1156"/>
      <c r="O1020" s="1156"/>
      <c r="P1020" s="1156"/>
      <c r="Q1020" s="1156"/>
      <c r="R1020" s="1156"/>
      <c r="S1020" s="1156"/>
      <c r="T1020" s="1156"/>
      <c r="U1020" s="1156"/>
      <c r="V1020" s="1156"/>
      <c r="W1020" s="1156"/>
      <c r="X1020" s="1156"/>
      <c r="Y1020" s="1156"/>
      <c r="Z1020" s="1156"/>
      <c r="AA1020" s="1156"/>
      <c r="AB1020" s="1200"/>
      <c r="AC1020" s="1200"/>
      <c r="AD1020" s="1200"/>
      <c r="AE1020" s="1200"/>
      <c r="AF1020" s="1156"/>
      <c r="AG1020" s="1156"/>
      <c r="AH1020" s="1156"/>
      <c r="AI1020" s="1156"/>
      <c r="AJ1020" s="1156"/>
      <c r="AK1020" s="1156"/>
      <c r="AL1020" s="1156"/>
      <c r="AM1020" s="1156"/>
      <c r="AN1020" s="1156"/>
      <c r="AO1020" s="1156"/>
      <c r="AP1020" s="1156"/>
      <c r="AQ1020" s="1156"/>
      <c r="AR1020" s="1156"/>
      <c r="AS1020" s="1156"/>
      <c r="AT1020" s="1156"/>
      <c r="AU1020" s="1156"/>
      <c r="AV1020" s="1156"/>
      <c r="AW1020" s="1156"/>
      <c r="AX1020" s="1156"/>
      <c r="AY1020" s="1156"/>
      <c r="AZ1020" s="1156"/>
      <c r="BA1020" s="1156"/>
      <c r="BB1020" s="1156"/>
      <c r="BC1020" s="1156"/>
      <c r="BD1020" s="1156"/>
      <c r="BE1020" s="1156"/>
      <c r="BF1020" s="1156"/>
      <c r="BG1020" s="1156"/>
      <c r="BH1020" s="1156"/>
      <c r="BI1020" s="1156"/>
      <c r="BJ1020" s="1156"/>
      <c r="BK1020" s="1156"/>
      <c r="BL1020" s="1156"/>
      <c r="BM1020" s="1156"/>
      <c r="BN1020" s="1156"/>
      <c r="BO1020" s="1156"/>
      <c r="BP1020" s="1156"/>
      <c r="BQ1020" s="1156"/>
      <c r="BR1020" s="1156"/>
      <c r="BS1020" s="1200"/>
      <c r="BT1020" s="1156"/>
      <c r="BU1020" s="1156"/>
      <c r="BV1020" s="1156"/>
      <c r="BW1020" s="1156"/>
      <c r="BX1020" s="1156"/>
      <c r="BY1020" s="1156"/>
      <c r="BZ1020" s="1156"/>
      <c r="CA1020" s="1156"/>
      <c r="CB1020" s="1156"/>
      <c r="CC1020" s="1156"/>
      <c r="CD1020" s="1156"/>
      <c r="CE1020" s="1156"/>
      <c r="CF1020" s="1156"/>
      <c r="CG1020" s="1156"/>
      <c r="CH1020" s="1156"/>
      <c r="CI1020" s="1156"/>
      <c r="CJ1020" s="1156"/>
      <c r="CK1020" s="1156"/>
      <c r="CL1020" s="1156"/>
      <c r="CM1020" s="1200"/>
      <c r="CN1020" s="1200"/>
      <c r="CO1020" s="1201"/>
      <c r="CQ1020" s="2117"/>
    </row>
    <row r="1021" spans="1:95" s="700" customFormat="1">
      <c r="A1021" s="1137"/>
      <c r="B1021" s="1155"/>
      <c r="C1021" s="1131"/>
      <c r="D1021" s="1131"/>
      <c r="E1021" s="1132"/>
      <c r="F1021" s="1150"/>
      <c r="G1021" s="1149"/>
      <c r="H1021" s="1135"/>
      <c r="I1021" s="1156"/>
      <c r="J1021" s="1156"/>
      <c r="K1021" s="1156"/>
      <c r="L1021" s="1156"/>
      <c r="M1021" s="1156"/>
      <c r="N1021" s="1156"/>
      <c r="O1021" s="1156"/>
      <c r="P1021" s="1156"/>
      <c r="Q1021" s="1156"/>
      <c r="R1021" s="1156"/>
      <c r="S1021" s="1156"/>
      <c r="T1021" s="1156"/>
      <c r="U1021" s="1156"/>
      <c r="V1021" s="1156"/>
      <c r="W1021" s="1156"/>
      <c r="X1021" s="1156"/>
      <c r="Y1021" s="1156"/>
      <c r="Z1021" s="1156"/>
      <c r="AA1021" s="1156"/>
      <c r="AB1021" s="1200"/>
      <c r="AC1021" s="1200"/>
      <c r="AD1021" s="1200"/>
      <c r="AE1021" s="1200"/>
      <c r="AF1021" s="1156"/>
      <c r="AG1021" s="1156"/>
      <c r="AH1021" s="1156"/>
      <c r="AI1021" s="1156"/>
      <c r="AJ1021" s="1156"/>
      <c r="AK1021" s="1156"/>
      <c r="AL1021" s="1156"/>
      <c r="AM1021" s="1156"/>
      <c r="AN1021" s="1156"/>
      <c r="AO1021" s="1156"/>
      <c r="AP1021" s="1156"/>
      <c r="AQ1021" s="1156"/>
      <c r="AR1021" s="1156"/>
      <c r="AS1021" s="1156"/>
      <c r="AT1021" s="1156"/>
      <c r="AU1021" s="1156"/>
      <c r="AV1021" s="1156"/>
      <c r="AW1021" s="1156"/>
      <c r="AX1021" s="1156"/>
      <c r="AY1021" s="1156"/>
      <c r="AZ1021" s="1156"/>
      <c r="BA1021" s="1156"/>
      <c r="BB1021" s="1156"/>
      <c r="BC1021" s="1156"/>
      <c r="BD1021" s="1156"/>
      <c r="BE1021" s="1156"/>
      <c r="BF1021" s="1156"/>
      <c r="BG1021" s="1156"/>
      <c r="BH1021" s="1156"/>
      <c r="BI1021" s="1156"/>
      <c r="BJ1021" s="1156"/>
      <c r="BK1021" s="1156"/>
      <c r="BL1021" s="1156"/>
      <c r="BM1021" s="1156"/>
      <c r="BN1021" s="1156"/>
      <c r="BO1021" s="1156"/>
      <c r="BP1021" s="1156"/>
      <c r="BQ1021" s="1156"/>
      <c r="BR1021" s="1156"/>
      <c r="BS1021" s="1200"/>
      <c r="BT1021" s="1156"/>
      <c r="BU1021" s="1156"/>
      <c r="BV1021" s="1156"/>
      <c r="BW1021" s="1156"/>
      <c r="BX1021" s="1156"/>
      <c r="BY1021" s="1156"/>
      <c r="BZ1021" s="1156"/>
      <c r="CA1021" s="1156"/>
      <c r="CB1021" s="1156"/>
      <c r="CC1021" s="1156"/>
      <c r="CD1021" s="1156"/>
      <c r="CE1021" s="1156"/>
      <c r="CF1021" s="1156"/>
      <c r="CG1021" s="1156"/>
      <c r="CH1021" s="1156"/>
      <c r="CI1021" s="1156"/>
      <c r="CJ1021" s="1156"/>
      <c r="CK1021" s="1156"/>
      <c r="CL1021" s="1156"/>
      <c r="CM1021" s="1200"/>
      <c r="CN1021" s="1200"/>
      <c r="CO1021" s="1201"/>
      <c r="CQ1021" s="2117"/>
    </row>
    <row r="1022" spans="1:95" s="700" customFormat="1">
      <c r="A1022" s="1137"/>
      <c r="B1022" s="1155"/>
      <c r="C1022" s="1131"/>
      <c r="D1022" s="1131"/>
      <c r="E1022" s="1132"/>
      <c r="F1022" s="1150"/>
      <c r="G1022" s="1149"/>
      <c r="H1022" s="1135"/>
      <c r="I1022" s="1156"/>
      <c r="J1022" s="1156"/>
      <c r="K1022" s="1156"/>
      <c r="L1022" s="1156"/>
      <c r="M1022" s="1156"/>
      <c r="N1022" s="1156"/>
      <c r="O1022" s="1156"/>
      <c r="P1022" s="1156"/>
      <c r="Q1022" s="1156"/>
      <c r="R1022" s="1156"/>
      <c r="S1022" s="1156"/>
      <c r="T1022" s="1156"/>
      <c r="U1022" s="1156"/>
      <c r="V1022" s="1156"/>
      <c r="W1022" s="1156"/>
      <c r="X1022" s="1156"/>
      <c r="Y1022" s="1156"/>
      <c r="Z1022" s="1156"/>
      <c r="AA1022" s="1156"/>
      <c r="AB1022" s="1200"/>
      <c r="AC1022" s="1200"/>
      <c r="AD1022" s="1200"/>
      <c r="AE1022" s="1200"/>
      <c r="AF1022" s="1156"/>
      <c r="AG1022" s="1156"/>
      <c r="AH1022" s="1156"/>
      <c r="AI1022" s="1156"/>
      <c r="AJ1022" s="1156"/>
      <c r="AK1022" s="1156"/>
      <c r="AL1022" s="1156"/>
      <c r="AM1022" s="1156"/>
      <c r="AN1022" s="1156"/>
      <c r="AO1022" s="1156"/>
      <c r="AP1022" s="1156"/>
      <c r="AQ1022" s="1156"/>
      <c r="AR1022" s="1156"/>
      <c r="AS1022" s="1156"/>
      <c r="AT1022" s="1156"/>
      <c r="AU1022" s="1156"/>
      <c r="AV1022" s="1156"/>
      <c r="AW1022" s="1156"/>
      <c r="AX1022" s="1156"/>
      <c r="AY1022" s="1156"/>
      <c r="AZ1022" s="1156"/>
      <c r="BA1022" s="1156"/>
      <c r="BB1022" s="1156"/>
      <c r="BC1022" s="1156"/>
      <c r="BD1022" s="1156"/>
      <c r="BE1022" s="1156"/>
      <c r="BF1022" s="1156"/>
      <c r="BG1022" s="1156"/>
      <c r="BH1022" s="1156"/>
      <c r="BI1022" s="1156"/>
      <c r="BJ1022" s="1156"/>
      <c r="BK1022" s="1156"/>
      <c r="BL1022" s="1156"/>
      <c r="BM1022" s="1156"/>
      <c r="BN1022" s="1156"/>
      <c r="BO1022" s="1156"/>
      <c r="BP1022" s="1156"/>
      <c r="BQ1022" s="1156"/>
      <c r="BR1022" s="1156"/>
      <c r="BS1022" s="1200"/>
      <c r="BT1022" s="1156"/>
      <c r="BU1022" s="1156"/>
      <c r="BV1022" s="1156"/>
      <c r="BW1022" s="1156"/>
      <c r="BX1022" s="1156"/>
      <c r="BY1022" s="1156"/>
      <c r="BZ1022" s="1156"/>
      <c r="CA1022" s="1156"/>
      <c r="CB1022" s="1156"/>
      <c r="CC1022" s="1156"/>
      <c r="CD1022" s="1156"/>
      <c r="CE1022" s="1156"/>
      <c r="CF1022" s="1156"/>
      <c r="CG1022" s="1156"/>
      <c r="CH1022" s="1156"/>
      <c r="CI1022" s="1156"/>
      <c r="CJ1022" s="1156"/>
      <c r="CK1022" s="1156"/>
      <c r="CL1022" s="1156"/>
      <c r="CM1022" s="1200"/>
      <c r="CN1022" s="1200"/>
      <c r="CO1022" s="1201"/>
      <c r="CQ1022" s="2117"/>
    </row>
    <row r="1023" spans="1:95" s="700" customFormat="1">
      <c r="A1023" s="1137"/>
      <c r="B1023" s="1155"/>
      <c r="C1023" s="1131"/>
      <c r="D1023" s="1131"/>
      <c r="E1023" s="1132"/>
      <c r="F1023" s="1150"/>
      <c r="G1023" s="1149"/>
      <c r="H1023" s="1135"/>
      <c r="I1023" s="1156"/>
      <c r="J1023" s="1156"/>
      <c r="K1023" s="1156"/>
      <c r="L1023" s="1156"/>
      <c r="M1023" s="1156"/>
      <c r="N1023" s="1156"/>
      <c r="O1023" s="1156"/>
      <c r="P1023" s="1156"/>
      <c r="Q1023" s="1156"/>
      <c r="R1023" s="1156"/>
      <c r="S1023" s="1156"/>
      <c r="T1023" s="1156"/>
      <c r="U1023" s="1156"/>
      <c r="V1023" s="1156"/>
      <c r="W1023" s="1156"/>
      <c r="X1023" s="1156"/>
      <c r="Y1023" s="1156"/>
      <c r="Z1023" s="1156"/>
      <c r="AA1023" s="1156"/>
      <c r="AB1023" s="1200"/>
      <c r="AC1023" s="1200"/>
      <c r="AD1023" s="1200"/>
      <c r="AE1023" s="1200"/>
      <c r="AF1023" s="1156"/>
      <c r="AG1023" s="1156"/>
      <c r="AH1023" s="1156"/>
      <c r="AI1023" s="1156"/>
      <c r="AJ1023" s="1156"/>
      <c r="AK1023" s="1156"/>
      <c r="AL1023" s="1156"/>
      <c r="AM1023" s="1156"/>
      <c r="AN1023" s="1156"/>
      <c r="AO1023" s="1156"/>
      <c r="AP1023" s="1156"/>
      <c r="AQ1023" s="1156"/>
      <c r="AR1023" s="1156"/>
      <c r="AS1023" s="1156"/>
      <c r="AT1023" s="1156"/>
      <c r="AU1023" s="1156"/>
      <c r="AV1023" s="1156"/>
      <c r="AW1023" s="1156"/>
      <c r="AX1023" s="1156"/>
      <c r="AY1023" s="1156"/>
      <c r="AZ1023" s="1156"/>
      <c r="BA1023" s="1156"/>
      <c r="BB1023" s="1156"/>
      <c r="BC1023" s="1156"/>
      <c r="BD1023" s="1156"/>
      <c r="BE1023" s="1156"/>
      <c r="BF1023" s="1156"/>
      <c r="BG1023" s="1156"/>
      <c r="BH1023" s="1156"/>
      <c r="BI1023" s="1156"/>
      <c r="BJ1023" s="1156"/>
      <c r="BK1023" s="1156"/>
      <c r="BL1023" s="1156"/>
      <c r="BM1023" s="1156"/>
      <c r="BN1023" s="1156"/>
      <c r="BO1023" s="1156"/>
      <c r="BP1023" s="1156"/>
      <c r="BQ1023" s="1156"/>
      <c r="BR1023" s="1156"/>
      <c r="BS1023" s="1200"/>
      <c r="BT1023" s="1156"/>
      <c r="BU1023" s="1156"/>
      <c r="BV1023" s="1156"/>
      <c r="BW1023" s="1156"/>
      <c r="BX1023" s="1156"/>
      <c r="BY1023" s="1156"/>
      <c r="BZ1023" s="1156"/>
      <c r="CA1023" s="1156"/>
      <c r="CB1023" s="1156"/>
      <c r="CC1023" s="1156"/>
      <c r="CD1023" s="1156"/>
      <c r="CE1023" s="1156"/>
      <c r="CF1023" s="1156"/>
      <c r="CG1023" s="1156"/>
      <c r="CH1023" s="1156"/>
      <c r="CI1023" s="1156"/>
      <c r="CJ1023" s="1156"/>
      <c r="CK1023" s="1156"/>
      <c r="CL1023" s="1156"/>
      <c r="CM1023" s="1200"/>
      <c r="CN1023" s="1200"/>
      <c r="CO1023" s="1201"/>
      <c r="CQ1023" s="2117"/>
    </row>
    <row r="1024" spans="1:95" s="700" customFormat="1">
      <c r="A1024" s="1137"/>
      <c r="B1024" s="1155"/>
      <c r="C1024" s="1131"/>
      <c r="D1024" s="1131"/>
      <c r="E1024" s="1132"/>
      <c r="F1024" s="1150"/>
      <c r="G1024" s="1149"/>
      <c r="H1024" s="1135"/>
      <c r="I1024" s="1156"/>
      <c r="J1024" s="1156"/>
      <c r="K1024" s="1156"/>
      <c r="L1024" s="1156"/>
      <c r="M1024" s="1156"/>
      <c r="N1024" s="1156"/>
      <c r="O1024" s="1156"/>
      <c r="P1024" s="1156"/>
      <c r="Q1024" s="1156"/>
      <c r="R1024" s="1156"/>
      <c r="S1024" s="1156"/>
      <c r="T1024" s="1156"/>
      <c r="U1024" s="1156"/>
      <c r="V1024" s="1156"/>
      <c r="W1024" s="1156"/>
      <c r="X1024" s="1156"/>
      <c r="Y1024" s="1156"/>
      <c r="Z1024" s="1156"/>
      <c r="AA1024" s="1156"/>
      <c r="AB1024" s="1200"/>
      <c r="AC1024" s="1200"/>
      <c r="AD1024" s="1200"/>
      <c r="AE1024" s="1200"/>
      <c r="AF1024" s="1156"/>
      <c r="AG1024" s="1156"/>
      <c r="AH1024" s="1156"/>
      <c r="AI1024" s="1156"/>
      <c r="AJ1024" s="1156"/>
      <c r="AK1024" s="1156"/>
      <c r="AL1024" s="1156"/>
      <c r="AM1024" s="1156"/>
      <c r="AN1024" s="1156"/>
      <c r="AO1024" s="1156"/>
      <c r="AP1024" s="1156"/>
      <c r="AQ1024" s="1156"/>
      <c r="AR1024" s="1156"/>
      <c r="AS1024" s="1156"/>
      <c r="AT1024" s="1156"/>
      <c r="AU1024" s="1156"/>
      <c r="AV1024" s="1156"/>
      <c r="AW1024" s="1156"/>
      <c r="AX1024" s="1156"/>
      <c r="AY1024" s="1156"/>
      <c r="AZ1024" s="1156"/>
      <c r="BA1024" s="1156"/>
      <c r="BB1024" s="1156"/>
      <c r="BC1024" s="1156"/>
      <c r="BD1024" s="1156"/>
      <c r="BE1024" s="1156"/>
      <c r="BF1024" s="1156"/>
      <c r="BG1024" s="1156"/>
      <c r="BH1024" s="1156"/>
      <c r="BI1024" s="1156"/>
      <c r="BJ1024" s="1156"/>
      <c r="BK1024" s="1156"/>
      <c r="BL1024" s="1156"/>
      <c r="BM1024" s="1156"/>
      <c r="BN1024" s="1156"/>
      <c r="BO1024" s="1156"/>
      <c r="BP1024" s="1156"/>
      <c r="BQ1024" s="1156"/>
      <c r="BR1024" s="1156"/>
      <c r="BS1024" s="1200"/>
      <c r="BT1024" s="1156"/>
      <c r="BU1024" s="1156"/>
      <c r="BV1024" s="1156"/>
      <c r="BW1024" s="1156"/>
      <c r="BX1024" s="1156"/>
      <c r="BY1024" s="1156"/>
      <c r="BZ1024" s="1156"/>
      <c r="CA1024" s="1156"/>
      <c r="CB1024" s="1156"/>
      <c r="CC1024" s="1156"/>
      <c r="CD1024" s="1156"/>
      <c r="CE1024" s="1156"/>
      <c r="CF1024" s="1156"/>
      <c r="CG1024" s="1156"/>
      <c r="CH1024" s="1156"/>
      <c r="CI1024" s="1156"/>
      <c r="CJ1024" s="1156"/>
      <c r="CK1024" s="1156"/>
      <c r="CL1024" s="1156"/>
      <c r="CM1024" s="1200"/>
      <c r="CN1024" s="1200"/>
      <c r="CO1024" s="1201"/>
      <c r="CQ1024" s="2117"/>
    </row>
    <row r="1025" spans="1:95" s="700" customFormat="1">
      <c r="A1025" s="1137"/>
      <c r="B1025" s="1155"/>
      <c r="C1025" s="1131"/>
      <c r="D1025" s="1131"/>
      <c r="E1025" s="1132"/>
      <c r="F1025" s="1150"/>
      <c r="G1025" s="1149"/>
      <c r="H1025" s="1135"/>
      <c r="I1025" s="1156"/>
      <c r="J1025" s="1156"/>
      <c r="K1025" s="1156"/>
      <c r="L1025" s="1156"/>
      <c r="M1025" s="1156"/>
      <c r="N1025" s="1156"/>
      <c r="O1025" s="1156"/>
      <c r="P1025" s="1156"/>
      <c r="Q1025" s="1156"/>
      <c r="R1025" s="1156"/>
      <c r="S1025" s="1156"/>
      <c r="T1025" s="1156"/>
      <c r="U1025" s="1156"/>
      <c r="V1025" s="1156"/>
      <c r="W1025" s="1156"/>
      <c r="X1025" s="1156"/>
      <c r="Y1025" s="1156"/>
      <c r="Z1025" s="1156"/>
      <c r="AA1025" s="1156"/>
      <c r="AB1025" s="1200"/>
      <c r="AC1025" s="1200"/>
      <c r="AD1025" s="1200"/>
      <c r="AE1025" s="1200"/>
      <c r="AF1025" s="1156"/>
      <c r="AG1025" s="1156"/>
      <c r="AH1025" s="1156"/>
      <c r="AI1025" s="1156"/>
      <c r="AJ1025" s="1156"/>
      <c r="AK1025" s="1156"/>
      <c r="AL1025" s="1156"/>
      <c r="AM1025" s="1156"/>
      <c r="AN1025" s="1156"/>
      <c r="AO1025" s="1156"/>
      <c r="AP1025" s="1156"/>
      <c r="AQ1025" s="1156"/>
      <c r="AR1025" s="1156"/>
      <c r="AS1025" s="1156"/>
      <c r="AT1025" s="1156"/>
      <c r="AU1025" s="1156"/>
      <c r="AV1025" s="1156"/>
      <c r="AW1025" s="1156"/>
      <c r="AX1025" s="1156"/>
      <c r="AY1025" s="1156"/>
      <c r="AZ1025" s="1156"/>
      <c r="BA1025" s="1156"/>
      <c r="BB1025" s="1156"/>
      <c r="BC1025" s="1156"/>
      <c r="BD1025" s="1156"/>
      <c r="BE1025" s="1156"/>
      <c r="BF1025" s="1156"/>
      <c r="BG1025" s="1156"/>
      <c r="BH1025" s="1156"/>
      <c r="BI1025" s="1156"/>
      <c r="BJ1025" s="1156"/>
      <c r="BK1025" s="1156"/>
      <c r="BL1025" s="1156"/>
      <c r="BM1025" s="1156"/>
      <c r="BN1025" s="1156"/>
      <c r="BO1025" s="1156"/>
      <c r="BP1025" s="1156"/>
      <c r="BQ1025" s="1156"/>
      <c r="BR1025" s="1156"/>
      <c r="BS1025" s="1200"/>
      <c r="BT1025" s="1156"/>
      <c r="BU1025" s="1156"/>
      <c r="BV1025" s="1156"/>
      <c r="BW1025" s="1156"/>
      <c r="BX1025" s="1156"/>
      <c r="BY1025" s="1156"/>
      <c r="BZ1025" s="1156"/>
      <c r="CA1025" s="1156"/>
      <c r="CB1025" s="1156"/>
      <c r="CC1025" s="1156"/>
      <c r="CD1025" s="1156"/>
      <c r="CE1025" s="1156"/>
      <c r="CF1025" s="1156"/>
      <c r="CG1025" s="1156"/>
      <c r="CH1025" s="1156"/>
      <c r="CI1025" s="1156"/>
      <c r="CJ1025" s="1156"/>
      <c r="CK1025" s="1156"/>
      <c r="CL1025" s="1156"/>
      <c r="CM1025" s="1200"/>
      <c r="CN1025" s="1200"/>
      <c r="CO1025" s="1201"/>
      <c r="CQ1025" s="2117"/>
    </row>
    <row r="1026" spans="1:95" s="700" customFormat="1">
      <c r="A1026" s="1137"/>
      <c r="B1026" s="1155"/>
      <c r="C1026" s="1131"/>
      <c r="D1026" s="1131"/>
      <c r="E1026" s="1132"/>
      <c r="F1026" s="1150"/>
      <c r="G1026" s="1149"/>
      <c r="H1026" s="1135"/>
      <c r="I1026" s="1156"/>
      <c r="J1026" s="1156"/>
      <c r="K1026" s="1156"/>
      <c r="L1026" s="1156"/>
      <c r="M1026" s="1156"/>
      <c r="N1026" s="1156"/>
      <c r="O1026" s="1156"/>
      <c r="P1026" s="1156"/>
      <c r="Q1026" s="1156"/>
      <c r="R1026" s="1156"/>
      <c r="S1026" s="1156"/>
      <c r="T1026" s="1156"/>
      <c r="U1026" s="1156"/>
      <c r="V1026" s="1156"/>
      <c r="W1026" s="1156"/>
      <c r="X1026" s="1156"/>
      <c r="Y1026" s="1156"/>
      <c r="Z1026" s="1156"/>
      <c r="AA1026" s="1156"/>
      <c r="AB1026" s="1200"/>
      <c r="AC1026" s="1200"/>
      <c r="AD1026" s="1200"/>
      <c r="AE1026" s="1200"/>
      <c r="AF1026" s="1156"/>
      <c r="AG1026" s="1156"/>
      <c r="AH1026" s="1156"/>
      <c r="AI1026" s="1156"/>
      <c r="AJ1026" s="1156"/>
      <c r="AK1026" s="1156"/>
      <c r="AL1026" s="1156"/>
      <c r="AM1026" s="1156"/>
      <c r="AN1026" s="1156"/>
      <c r="AO1026" s="1156"/>
      <c r="AP1026" s="1156"/>
      <c r="AQ1026" s="1156"/>
      <c r="AR1026" s="1156"/>
      <c r="AS1026" s="1156"/>
      <c r="AT1026" s="1156"/>
      <c r="AU1026" s="1156"/>
      <c r="AV1026" s="1156"/>
      <c r="AW1026" s="1156"/>
      <c r="AX1026" s="1156"/>
      <c r="AY1026" s="1156"/>
      <c r="AZ1026" s="1156"/>
      <c r="BA1026" s="1156"/>
      <c r="BB1026" s="1156"/>
      <c r="BC1026" s="1156"/>
      <c r="BD1026" s="1156"/>
      <c r="BE1026" s="1156"/>
      <c r="BF1026" s="1156"/>
      <c r="BG1026" s="1156"/>
      <c r="BH1026" s="1156"/>
      <c r="BI1026" s="1156"/>
      <c r="BJ1026" s="1156"/>
      <c r="BK1026" s="1156"/>
      <c r="BL1026" s="1156"/>
      <c r="BM1026" s="1156"/>
      <c r="BN1026" s="1156"/>
      <c r="BO1026" s="1156"/>
      <c r="BP1026" s="1156"/>
      <c r="BQ1026" s="1156"/>
      <c r="BR1026" s="1156"/>
      <c r="BS1026" s="1200"/>
      <c r="BT1026" s="1156"/>
      <c r="BU1026" s="1156"/>
      <c r="BV1026" s="1156"/>
      <c r="BW1026" s="1156"/>
      <c r="BX1026" s="1156"/>
      <c r="BY1026" s="1156"/>
      <c r="BZ1026" s="1156"/>
      <c r="CA1026" s="1156"/>
      <c r="CB1026" s="1156"/>
      <c r="CC1026" s="1156"/>
      <c r="CD1026" s="1156"/>
      <c r="CE1026" s="1156"/>
      <c r="CF1026" s="1156"/>
      <c r="CG1026" s="1156"/>
      <c r="CH1026" s="1156"/>
      <c r="CI1026" s="1156"/>
      <c r="CJ1026" s="1156"/>
      <c r="CK1026" s="1156"/>
      <c r="CL1026" s="1156"/>
      <c r="CM1026" s="1200"/>
      <c r="CN1026" s="1200"/>
      <c r="CO1026" s="1201"/>
      <c r="CQ1026" s="2117"/>
    </row>
    <row r="1027" spans="1:95" s="700" customFormat="1">
      <c r="A1027" s="1137"/>
      <c r="B1027" s="1155"/>
      <c r="C1027" s="1131"/>
      <c r="D1027" s="1131"/>
      <c r="E1027" s="1132"/>
      <c r="F1027" s="1150"/>
      <c r="G1027" s="1149"/>
      <c r="H1027" s="1135"/>
      <c r="I1027" s="1156"/>
      <c r="J1027" s="1156"/>
      <c r="K1027" s="1156"/>
      <c r="L1027" s="1156"/>
      <c r="M1027" s="1156"/>
      <c r="N1027" s="1156"/>
      <c r="O1027" s="1156"/>
      <c r="P1027" s="1156"/>
      <c r="Q1027" s="1156"/>
      <c r="R1027" s="1156"/>
      <c r="S1027" s="1156"/>
      <c r="T1027" s="1156"/>
      <c r="U1027" s="1156"/>
      <c r="V1027" s="1156"/>
      <c r="W1027" s="1156"/>
      <c r="X1027" s="1156"/>
      <c r="Y1027" s="1156"/>
      <c r="Z1027" s="1156"/>
      <c r="AA1027" s="1156"/>
      <c r="AB1027" s="1200"/>
      <c r="AC1027" s="1200"/>
      <c r="AD1027" s="1200"/>
      <c r="AE1027" s="1200"/>
      <c r="AF1027" s="1156"/>
      <c r="AG1027" s="1156"/>
      <c r="AH1027" s="1156"/>
      <c r="AI1027" s="1156"/>
      <c r="AJ1027" s="1156"/>
      <c r="AK1027" s="1156"/>
      <c r="AL1027" s="1156"/>
      <c r="AM1027" s="1156"/>
      <c r="AN1027" s="1156"/>
      <c r="AO1027" s="1156"/>
      <c r="AP1027" s="1156"/>
      <c r="AQ1027" s="1156"/>
      <c r="AR1027" s="1156"/>
      <c r="AS1027" s="1156"/>
      <c r="AT1027" s="1156"/>
      <c r="AU1027" s="1156"/>
      <c r="AV1027" s="1156"/>
      <c r="AW1027" s="1156"/>
      <c r="AX1027" s="1156"/>
      <c r="AY1027" s="1156"/>
      <c r="AZ1027" s="1156"/>
      <c r="BA1027" s="1156"/>
      <c r="BB1027" s="1156"/>
      <c r="BC1027" s="1156"/>
      <c r="BD1027" s="1156"/>
      <c r="BE1027" s="1156"/>
      <c r="BF1027" s="1156"/>
      <c r="BG1027" s="1156"/>
      <c r="BH1027" s="1156"/>
      <c r="BI1027" s="1156"/>
      <c r="BJ1027" s="1156"/>
      <c r="BK1027" s="1156"/>
      <c r="BL1027" s="1156"/>
      <c r="BM1027" s="1156"/>
      <c r="BN1027" s="1156"/>
      <c r="BO1027" s="1156"/>
      <c r="BP1027" s="1156"/>
      <c r="BQ1027" s="1156"/>
      <c r="BR1027" s="1156"/>
      <c r="BS1027" s="1200"/>
      <c r="BT1027" s="1156"/>
      <c r="BU1027" s="1156"/>
      <c r="BV1027" s="1156"/>
      <c r="BW1027" s="1156"/>
      <c r="BX1027" s="1156"/>
      <c r="BY1027" s="1156"/>
      <c r="BZ1027" s="1156"/>
      <c r="CA1027" s="1156"/>
      <c r="CB1027" s="1156"/>
      <c r="CC1027" s="1156"/>
      <c r="CD1027" s="1156"/>
      <c r="CE1027" s="1156"/>
      <c r="CF1027" s="1156"/>
      <c r="CG1027" s="1156"/>
      <c r="CH1027" s="1156"/>
      <c r="CI1027" s="1156"/>
      <c r="CJ1027" s="1156"/>
      <c r="CK1027" s="1156"/>
      <c r="CL1027" s="1156"/>
      <c r="CM1027" s="1200"/>
      <c r="CN1027" s="1200"/>
      <c r="CO1027" s="1201"/>
      <c r="CQ1027" s="2117"/>
    </row>
    <row r="1028" spans="1:95" s="700" customFormat="1">
      <c r="A1028" s="1137"/>
      <c r="B1028" s="1155"/>
      <c r="C1028" s="1131"/>
      <c r="D1028" s="1131"/>
      <c r="E1028" s="1132"/>
      <c r="F1028" s="1150"/>
      <c r="G1028" s="1149"/>
      <c r="H1028" s="1135"/>
      <c r="I1028" s="1156"/>
      <c r="J1028" s="1156"/>
      <c r="K1028" s="1156"/>
      <c r="L1028" s="1156"/>
      <c r="M1028" s="1156"/>
      <c r="N1028" s="1156"/>
      <c r="O1028" s="1156"/>
      <c r="P1028" s="1156"/>
      <c r="Q1028" s="1156"/>
      <c r="R1028" s="1156"/>
      <c r="S1028" s="1156"/>
      <c r="T1028" s="1156"/>
      <c r="U1028" s="1156"/>
      <c r="V1028" s="1156"/>
      <c r="W1028" s="1156"/>
      <c r="X1028" s="1156"/>
      <c r="Y1028" s="1156"/>
      <c r="Z1028" s="1156"/>
      <c r="AA1028" s="1156"/>
      <c r="AB1028" s="1200"/>
      <c r="AC1028" s="1200"/>
      <c r="AD1028" s="1200"/>
      <c r="AE1028" s="1200"/>
      <c r="AF1028" s="1156"/>
      <c r="AG1028" s="1156"/>
      <c r="AH1028" s="1156"/>
      <c r="AI1028" s="1156"/>
      <c r="AJ1028" s="1156"/>
      <c r="AK1028" s="1156"/>
      <c r="AL1028" s="1156"/>
      <c r="AM1028" s="1156"/>
      <c r="AN1028" s="1156"/>
      <c r="AO1028" s="1156"/>
      <c r="AP1028" s="1156"/>
      <c r="AQ1028" s="1156"/>
      <c r="AR1028" s="1156"/>
      <c r="AS1028" s="1156"/>
      <c r="AT1028" s="1156"/>
      <c r="AU1028" s="1156"/>
      <c r="AV1028" s="1156"/>
      <c r="AW1028" s="1156"/>
      <c r="AX1028" s="1156"/>
      <c r="AY1028" s="1156"/>
      <c r="AZ1028" s="1156"/>
      <c r="BA1028" s="1156"/>
      <c r="BB1028" s="1156"/>
      <c r="BC1028" s="1156"/>
      <c r="BD1028" s="1156"/>
      <c r="BE1028" s="1156"/>
      <c r="BF1028" s="1156"/>
      <c r="BG1028" s="1156"/>
      <c r="BH1028" s="1156"/>
      <c r="BI1028" s="1156"/>
      <c r="BJ1028" s="1156"/>
      <c r="BK1028" s="1156"/>
      <c r="BL1028" s="1156"/>
      <c r="BM1028" s="1156"/>
      <c r="BN1028" s="1156"/>
      <c r="BO1028" s="1156"/>
      <c r="BP1028" s="1156"/>
      <c r="BQ1028" s="1156"/>
      <c r="BR1028" s="1156"/>
      <c r="BS1028" s="1200"/>
      <c r="BT1028" s="1156"/>
      <c r="BU1028" s="1156"/>
      <c r="BV1028" s="1156"/>
      <c r="BW1028" s="1156"/>
      <c r="BX1028" s="1156"/>
      <c r="BY1028" s="1156"/>
      <c r="BZ1028" s="1156"/>
      <c r="CA1028" s="1156"/>
      <c r="CB1028" s="1156"/>
      <c r="CC1028" s="1156"/>
      <c r="CD1028" s="1156"/>
      <c r="CE1028" s="1156"/>
      <c r="CF1028" s="1156"/>
      <c r="CG1028" s="1156"/>
      <c r="CH1028" s="1156"/>
      <c r="CI1028" s="1156"/>
      <c r="CJ1028" s="1156"/>
      <c r="CK1028" s="1156"/>
      <c r="CL1028" s="1156"/>
      <c r="CM1028" s="1200"/>
      <c r="CN1028" s="1200"/>
      <c r="CO1028" s="1201"/>
      <c r="CQ1028" s="2117"/>
    </row>
    <row r="1029" spans="1:95" s="700" customFormat="1">
      <c r="A1029" s="1137"/>
      <c r="B1029" s="1155"/>
      <c r="C1029" s="1131"/>
      <c r="D1029" s="1131"/>
      <c r="E1029" s="1132"/>
      <c r="F1029" s="1150"/>
      <c r="G1029" s="1149"/>
      <c r="H1029" s="1135"/>
      <c r="I1029" s="1156"/>
      <c r="J1029" s="1156"/>
      <c r="K1029" s="1156"/>
      <c r="L1029" s="1156"/>
      <c r="M1029" s="1156"/>
      <c r="N1029" s="1156"/>
      <c r="O1029" s="1156"/>
      <c r="P1029" s="1156"/>
      <c r="Q1029" s="1156"/>
      <c r="R1029" s="1156"/>
      <c r="S1029" s="1156"/>
      <c r="T1029" s="1156"/>
      <c r="U1029" s="1156"/>
      <c r="V1029" s="1156"/>
      <c r="W1029" s="1156"/>
      <c r="X1029" s="1156"/>
      <c r="Y1029" s="1156"/>
      <c r="Z1029" s="1156"/>
      <c r="AA1029" s="1156"/>
      <c r="AB1029" s="1200"/>
      <c r="AC1029" s="1200"/>
      <c r="AD1029" s="1200"/>
      <c r="AE1029" s="1200"/>
      <c r="AF1029" s="1156"/>
      <c r="AG1029" s="1156"/>
      <c r="AH1029" s="1156"/>
      <c r="AI1029" s="1156"/>
      <c r="AJ1029" s="1156"/>
      <c r="AK1029" s="1156"/>
      <c r="AL1029" s="1156"/>
      <c r="AM1029" s="1156"/>
      <c r="AN1029" s="1156"/>
      <c r="AO1029" s="1156"/>
      <c r="AP1029" s="1156"/>
      <c r="AQ1029" s="1156"/>
      <c r="AR1029" s="1156"/>
      <c r="AS1029" s="1156"/>
      <c r="AT1029" s="1156"/>
      <c r="AU1029" s="1156"/>
      <c r="AV1029" s="1156"/>
      <c r="AW1029" s="1156"/>
      <c r="AX1029" s="1156"/>
      <c r="AY1029" s="1156"/>
      <c r="AZ1029" s="1156"/>
      <c r="BA1029" s="1156"/>
      <c r="BB1029" s="1156"/>
      <c r="BC1029" s="1156"/>
      <c r="BD1029" s="1156"/>
      <c r="BE1029" s="1156"/>
      <c r="BF1029" s="1156"/>
      <c r="BG1029" s="1156"/>
      <c r="BH1029" s="1156"/>
      <c r="BI1029" s="1156"/>
      <c r="BJ1029" s="1156"/>
      <c r="BK1029" s="1156"/>
      <c r="BL1029" s="1156"/>
      <c r="BM1029" s="1156"/>
      <c r="BN1029" s="1156"/>
      <c r="BO1029" s="1156"/>
      <c r="BP1029" s="1156"/>
      <c r="BQ1029" s="1156"/>
      <c r="BR1029" s="1156"/>
      <c r="BS1029" s="1200"/>
      <c r="BT1029" s="1156"/>
      <c r="BU1029" s="1156"/>
      <c r="BV1029" s="1156"/>
      <c r="BW1029" s="1156"/>
      <c r="BX1029" s="1156"/>
      <c r="BY1029" s="1156"/>
      <c r="BZ1029" s="1156"/>
      <c r="CA1029" s="1156"/>
      <c r="CB1029" s="1156"/>
      <c r="CC1029" s="1156"/>
      <c r="CD1029" s="1156"/>
      <c r="CE1029" s="1156"/>
      <c r="CF1029" s="1156"/>
      <c r="CG1029" s="1156"/>
      <c r="CH1029" s="1156"/>
      <c r="CI1029" s="1156"/>
      <c r="CJ1029" s="1156"/>
      <c r="CK1029" s="1156"/>
      <c r="CL1029" s="1156"/>
      <c r="CM1029" s="1200"/>
      <c r="CN1029" s="1200"/>
      <c r="CO1029" s="1201"/>
      <c r="CQ1029" s="2117"/>
    </row>
    <row r="1030" spans="1:95" s="700" customFormat="1">
      <c r="A1030" s="1137"/>
      <c r="B1030" s="1155"/>
      <c r="C1030" s="1131"/>
      <c r="D1030" s="1131"/>
      <c r="E1030" s="1132"/>
      <c r="F1030" s="1150"/>
      <c r="G1030" s="1149"/>
      <c r="H1030" s="1135"/>
      <c r="I1030" s="1156"/>
      <c r="J1030" s="1156"/>
      <c r="K1030" s="1156"/>
      <c r="L1030" s="1156"/>
      <c r="M1030" s="1156"/>
      <c r="N1030" s="1156"/>
      <c r="O1030" s="1156"/>
      <c r="P1030" s="1156"/>
      <c r="Q1030" s="1156"/>
      <c r="R1030" s="1156"/>
      <c r="S1030" s="1156"/>
      <c r="T1030" s="1156"/>
      <c r="U1030" s="1156"/>
      <c r="V1030" s="1156"/>
      <c r="W1030" s="1156"/>
      <c r="X1030" s="1156"/>
      <c r="Y1030" s="1156"/>
      <c r="Z1030" s="1156"/>
      <c r="AA1030" s="1156"/>
      <c r="AB1030" s="1200"/>
      <c r="AC1030" s="1200"/>
      <c r="AD1030" s="1200"/>
      <c r="AE1030" s="1200"/>
      <c r="AF1030" s="1156"/>
      <c r="AG1030" s="1156"/>
      <c r="AH1030" s="1156"/>
      <c r="AI1030" s="1156"/>
      <c r="AJ1030" s="1156"/>
      <c r="AK1030" s="1156"/>
      <c r="AL1030" s="1156"/>
      <c r="AM1030" s="1156"/>
      <c r="AN1030" s="1156"/>
      <c r="AO1030" s="1156"/>
      <c r="AP1030" s="1156"/>
      <c r="AQ1030" s="1156"/>
      <c r="AR1030" s="1156"/>
      <c r="AS1030" s="1156"/>
      <c r="AT1030" s="1156"/>
      <c r="AU1030" s="1156"/>
      <c r="AV1030" s="1156"/>
      <c r="AW1030" s="1156"/>
      <c r="AX1030" s="1156"/>
      <c r="AY1030" s="1156"/>
      <c r="AZ1030" s="1156"/>
      <c r="BA1030" s="1156"/>
      <c r="BB1030" s="1156"/>
      <c r="BC1030" s="1156"/>
      <c r="BD1030" s="1156"/>
      <c r="BE1030" s="1156"/>
      <c r="BF1030" s="1156"/>
      <c r="BG1030" s="1156"/>
      <c r="BH1030" s="1156"/>
      <c r="BI1030" s="1156"/>
      <c r="BJ1030" s="1156"/>
      <c r="BK1030" s="1156"/>
      <c r="BL1030" s="1156"/>
      <c r="BM1030" s="1156"/>
      <c r="BN1030" s="1156"/>
      <c r="BO1030" s="1156"/>
      <c r="BP1030" s="1156"/>
      <c r="BQ1030" s="1156"/>
      <c r="BR1030" s="1156"/>
      <c r="BS1030" s="1200"/>
      <c r="BT1030" s="1156"/>
      <c r="BU1030" s="1156"/>
      <c r="BV1030" s="1156"/>
      <c r="BW1030" s="1156"/>
      <c r="BX1030" s="1156"/>
      <c r="BY1030" s="1156"/>
      <c r="BZ1030" s="1156"/>
      <c r="CA1030" s="1156"/>
      <c r="CB1030" s="1156"/>
      <c r="CC1030" s="1156"/>
      <c r="CD1030" s="1156"/>
      <c r="CE1030" s="1156"/>
      <c r="CF1030" s="1156"/>
      <c r="CG1030" s="1156"/>
      <c r="CH1030" s="1156"/>
      <c r="CI1030" s="1156"/>
      <c r="CJ1030" s="1156"/>
      <c r="CK1030" s="1156"/>
      <c r="CL1030" s="1156"/>
      <c r="CM1030" s="1200"/>
      <c r="CN1030" s="1200"/>
      <c r="CO1030" s="1201"/>
      <c r="CQ1030" s="2117"/>
    </row>
    <row r="1031" spans="1:95" s="700" customFormat="1">
      <c r="A1031" s="1137"/>
      <c r="B1031" s="1155"/>
      <c r="C1031" s="1131"/>
      <c r="D1031" s="1131"/>
      <c r="E1031" s="1132"/>
      <c r="F1031" s="1150"/>
      <c r="G1031" s="1149"/>
      <c r="H1031" s="1135"/>
      <c r="I1031" s="1156"/>
      <c r="J1031" s="1156"/>
      <c r="K1031" s="1156"/>
      <c r="L1031" s="1156"/>
      <c r="M1031" s="1156"/>
      <c r="N1031" s="1156"/>
      <c r="O1031" s="1156"/>
      <c r="P1031" s="1156"/>
      <c r="Q1031" s="1156"/>
      <c r="R1031" s="1156"/>
      <c r="S1031" s="1156"/>
      <c r="T1031" s="1156"/>
      <c r="U1031" s="1156"/>
      <c r="V1031" s="1156"/>
      <c r="W1031" s="1156"/>
      <c r="X1031" s="1156"/>
      <c r="Y1031" s="1156"/>
      <c r="Z1031" s="1156"/>
      <c r="AA1031" s="1156"/>
      <c r="AB1031" s="1200"/>
      <c r="AC1031" s="1200"/>
      <c r="AD1031" s="1200"/>
      <c r="AE1031" s="1200"/>
      <c r="AF1031" s="1156"/>
      <c r="AG1031" s="1156"/>
      <c r="AH1031" s="1156"/>
      <c r="AI1031" s="1156"/>
      <c r="AJ1031" s="1156"/>
      <c r="AK1031" s="1156"/>
      <c r="AL1031" s="1156"/>
      <c r="AM1031" s="1156"/>
      <c r="AN1031" s="1156"/>
      <c r="AO1031" s="1156"/>
      <c r="AP1031" s="1156"/>
      <c r="AQ1031" s="1156"/>
      <c r="AR1031" s="1156"/>
      <c r="AS1031" s="1156"/>
      <c r="AT1031" s="1156"/>
      <c r="AU1031" s="1156"/>
      <c r="AV1031" s="1156"/>
      <c r="AW1031" s="1156"/>
      <c r="AX1031" s="1156"/>
      <c r="AY1031" s="1156"/>
      <c r="AZ1031" s="1156"/>
      <c r="BA1031" s="1156"/>
      <c r="BB1031" s="1156"/>
      <c r="BC1031" s="1156"/>
      <c r="BD1031" s="1156"/>
      <c r="BE1031" s="1156"/>
      <c r="BF1031" s="1156"/>
      <c r="BG1031" s="1156"/>
      <c r="BH1031" s="1156"/>
      <c r="BI1031" s="1156"/>
      <c r="BJ1031" s="1156"/>
      <c r="BK1031" s="1156"/>
      <c r="BL1031" s="1156"/>
      <c r="BM1031" s="1156"/>
      <c r="BN1031" s="1156"/>
      <c r="BO1031" s="1156"/>
      <c r="BP1031" s="1156"/>
      <c r="BQ1031" s="1156"/>
      <c r="BR1031" s="1156"/>
      <c r="BS1031" s="1200"/>
      <c r="BT1031" s="1156"/>
      <c r="BU1031" s="1156"/>
      <c r="BV1031" s="1156"/>
      <c r="BW1031" s="1156"/>
      <c r="BX1031" s="1156"/>
      <c r="BY1031" s="1156"/>
      <c r="BZ1031" s="1156"/>
      <c r="CA1031" s="1156"/>
      <c r="CB1031" s="1156"/>
      <c r="CC1031" s="1156"/>
      <c r="CD1031" s="1156"/>
      <c r="CE1031" s="1156"/>
      <c r="CF1031" s="1156"/>
      <c r="CG1031" s="1156"/>
      <c r="CH1031" s="1156"/>
      <c r="CI1031" s="1156"/>
      <c r="CJ1031" s="1156"/>
      <c r="CK1031" s="1156"/>
      <c r="CL1031" s="1156"/>
      <c r="CM1031" s="1200"/>
      <c r="CN1031" s="1200"/>
      <c r="CO1031" s="1201"/>
      <c r="CQ1031" s="2117"/>
    </row>
    <row r="1032" spans="1:95" s="700" customFormat="1">
      <c r="A1032" s="1137"/>
      <c r="B1032" s="1155"/>
      <c r="C1032" s="1131"/>
      <c r="D1032" s="1131"/>
      <c r="E1032" s="1132"/>
      <c r="F1032" s="1150"/>
      <c r="G1032" s="1149"/>
      <c r="H1032" s="1135"/>
      <c r="I1032" s="1156"/>
      <c r="J1032" s="1156"/>
      <c r="K1032" s="1156"/>
      <c r="L1032" s="1156"/>
      <c r="M1032" s="1156"/>
      <c r="N1032" s="1156"/>
      <c r="O1032" s="1156"/>
      <c r="P1032" s="1156"/>
      <c r="Q1032" s="1156"/>
      <c r="R1032" s="1156"/>
      <c r="S1032" s="1156"/>
      <c r="T1032" s="1156"/>
      <c r="U1032" s="1156"/>
      <c r="V1032" s="1156"/>
      <c r="W1032" s="1156"/>
      <c r="X1032" s="1156"/>
      <c r="Y1032" s="1156"/>
      <c r="Z1032" s="1156"/>
      <c r="AA1032" s="1156"/>
      <c r="AB1032" s="1200"/>
      <c r="AC1032" s="1200"/>
      <c r="AD1032" s="1200"/>
      <c r="AE1032" s="1200"/>
      <c r="AF1032" s="1156"/>
      <c r="AG1032" s="1156"/>
      <c r="AH1032" s="1156"/>
      <c r="AI1032" s="1156"/>
      <c r="AJ1032" s="1156"/>
      <c r="AK1032" s="1156"/>
      <c r="AL1032" s="1156"/>
      <c r="AM1032" s="1156"/>
      <c r="AN1032" s="1156"/>
      <c r="AO1032" s="1156"/>
      <c r="AP1032" s="1156"/>
      <c r="AQ1032" s="1156"/>
      <c r="AR1032" s="1156"/>
      <c r="AS1032" s="1156"/>
      <c r="AT1032" s="1156"/>
      <c r="AU1032" s="1156"/>
      <c r="AV1032" s="1156"/>
      <c r="AW1032" s="1156"/>
      <c r="AX1032" s="1156"/>
      <c r="AY1032" s="1156"/>
      <c r="AZ1032" s="1156"/>
      <c r="BA1032" s="1156"/>
      <c r="BB1032" s="1156"/>
      <c r="BC1032" s="1156"/>
      <c r="BD1032" s="1156"/>
      <c r="BE1032" s="1156"/>
      <c r="BF1032" s="1156"/>
      <c r="BG1032" s="1156"/>
      <c r="BH1032" s="1156"/>
      <c r="BI1032" s="1156"/>
      <c r="BJ1032" s="1156"/>
      <c r="BK1032" s="1156"/>
      <c r="BL1032" s="1156"/>
      <c r="BM1032" s="1156"/>
      <c r="BN1032" s="1156"/>
      <c r="BO1032" s="1156"/>
      <c r="BP1032" s="1156"/>
      <c r="BQ1032" s="1156"/>
      <c r="BR1032" s="1156"/>
      <c r="BS1032" s="1200"/>
      <c r="BT1032" s="1156"/>
      <c r="BU1032" s="1156"/>
      <c r="BV1032" s="1156"/>
      <c r="BW1032" s="1156"/>
      <c r="BX1032" s="1156"/>
      <c r="BY1032" s="1156"/>
      <c r="BZ1032" s="1156"/>
      <c r="CA1032" s="1156"/>
      <c r="CB1032" s="1156"/>
      <c r="CC1032" s="1156"/>
      <c r="CD1032" s="1156"/>
      <c r="CE1032" s="1156"/>
      <c r="CF1032" s="1156"/>
      <c r="CG1032" s="1156"/>
      <c r="CH1032" s="1156"/>
      <c r="CI1032" s="1156"/>
      <c r="CJ1032" s="1156"/>
      <c r="CK1032" s="1156"/>
      <c r="CL1032" s="1156"/>
      <c r="CM1032" s="1200"/>
      <c r="CN1032" s="1200"/>
      <c r="CO1032" s="1201"/>
      <c r="CQ1032" s="2117"/>
    </row>
    <row r="1033" spans="1:95" s="700" customFormat="1">
      <c r="A1033" s="1137"/>
      <c r="B1033" s="1155"/>
      <c r="C1033" s="1131"/>
      <c r="D1033" s="1131"/>
      <c r="E1033" s="1132"/>
      <c r="F1033" s="1150"/>
      <c r="G1033" s="1149"/>
      <c r="H1033" s="1135"/>
      <c r="I1033" s="1156"/>
      <c r="J1033" s="1156"/>
      <c r="K1033" s="1156"/>
      <c r="L1033" s="1156"/>
      <c r="M1033" s="1156"/>
      <c r="N1033" s="1156"/>
      <c r="O1033" s="1156"/>
      <c r="P1033" s="1156"/>
      <c r="Q1033" s="1156"/>
      <c r="R1033" s="1156"/>
      <c r="S1033" s="1156"/>
      <c r="T1033" s="1156"/>
      <c r="U1033" s="1156"/>
      <c r="V1033" s="1156"/>
      <c r="W1033" s="1156"/>
      <c r="X1033" s="1156"/>
      <c r="Y1033" s="1156"/>
      <c r="Z1033" s="1156"/>
      <c r="AA1033" s="1156"/>
      <c r="AB1033" s="1200"/>
      <c r="AC1033" s="1200"/>
      <c r="AD1033" s="1200"/>
      <c r="AE1033" s="1200"/>
      <c r="AF1033" s="1156"/>
      <c r="AG1033" s="1156"/>
      <c r="AH1033" s="1156"/>
      <c r="AI1033" s="1156"/>
      <c r="AJ1033" s="1156"/>
      <c r="AK1033" s="1156"/>
      <c r="AL1033" s="1156"/>
      <c r="AM1033" s="1156"/>
      <c r="AN1033" s="1156"/>
      <c r="AO1033" s="1156"/>
      <c r="AP1033" s="1156"/>
      <c r="AQ1033" s="1156"/>
      <c r="AR1033" s="1156"/>
      <c r="AS1033" s="1156"/>
      <c r="AT1033" s="1156"/>
      <c r="AU1033" s="1156"/>
      <c r="AV1033" s="1156"/>
      <c r="AW1033" s="1156"/>
      <c r="AX1033" s="1156"/>
      <c r="AY1033" s="1156"/>
      <c r="AZ1033" s="1156"/>
      <c r="BA1033" s="1156"/>
      <c r="BB1033" s="1156"/>
      <c r="BC1033" s="1156"/>
      <c r="BD1033" s="1156"/>
      <c r="BE1033" s="1156"/>
      <c r="BF1033" s="1156"/>
      <c r="BG1033" s="1156"/>
      <c r="BH1033" s="1156"/>
      <c r="BI1033" s="1156"/>
      <c r="BJ1033" s="1156"/>
      <c r="BK1033" s="1156"/>
      <c r="BL1033" s="1156"/>
      <c r="BM1033" s="1156"/>
      <c r="BN1033" s="1156"/>
      <c r="BO1033" s="1156"/>
      <c r="BP1033" s="1156"/>
      <c r="BQ1033" s="1156"/>
      <c r="BR1033" s="1156"/>
      <c r="BS1033" s="1200"/>
      <c r="BT1033" s="1156"/>
      <c r="BU1033" s="1156"/>
      <c r="BV1033" s="1156"/>
      <c r="BW1033" s="1156"/>
      <c r="BX1033" s="1156"/>
      <c r="BY1033" s="1156"/>
      <c r="BZ1033" s="1156"/>
      <c r="CA1033" s="1156"/>
      <c r="CB1033" s="1156"/>
      <c r="CC1033" s="1156"/>
      <c r="CD1033" s="1156"/>
      <c r="CE1033" s="1156"/>
      <c r="CF1033" s="1156"/>
      <c r="CG1033" s="1156"/>
      <c r="CH1033" s="1156"/>
      <c r="CI1033" s="1156"/>
      <c r="CJ1033" s="1156"/>
      <c r="CK1033" s="1156"/>
      <c r="CL1033" s="1156"/>
      <c r="CM1033" s="1200"/>
      <c r="CN1033" s="1200"/>
      <c r="CO1033" s="1201"/>
      <c r="CQ1033" s="2117"/>
    </row>
    <row r="1034" spans="1:95" s="700" customFormat="1">
      <c r="A1034" s="1137"/>
      <c r="B1034" s="1155"/>
      <c r="C1034" s="1131"/>
      <c r="D1034" s="1131"/>
      <c r="E1034" s="1132"/>
      <c r="F1034" s="1150"/>
      <c r="G1034" s="1149"/>
      <c r="H1034" s="1135"/>
      <c r="I1034" s="1156"/>
      <c r="J1034" s="1156"/>
      <c r="K1034" s="1156"/>
      <c r="L1034" s="1156"/>
      <c r="M1034" s="1156"/>
      <c r="N1034" s="1156"/>
      <c r="O1034" s="1156"/>
      <c r="P1034" s="1156"/>
      <c r="Q1034" s="1156"/>
      <c r="R1034" s="1156"/>
      <c r="S1034" s="1156"/>
      <c r="T1034" s="1156"/>
      <c r="U1034" s="1156"/>
      <c r="V1034" s="1156"/>
      <c r="W1034" s="1156"/>
      <c r="X1034" s="1156"/>
      <c r="Y1034" s="1156"/>
      <c r="Z1034" s="1156"/>
      <c r="AA1034" s="1156"/>
      <c r="AB1034" s="1200"/>
      <c r="AC1034" s="1200"/>
      <c r="AD1034" s="1200"/>
      <c r="AE1034" s="1200"/>
      <c r="AF1034" s="1156"/>
      <c r="AG1034" s="1156"/>
      <c r="AH1034" s="1156"/>
      <c r="AI1034" s="1156"/>
      <c r="AJ1034" s="1156"/>
      <c r="AK1034" s="1156"/>
      <c r="AL1034" s="1156"/>
      <c r="AM1034" s="1156"/>
      <c r="AN1034" s="1156"/>
      <c r="AO1034" s="1156"/>
      <c r="AP1034" s="1156"/>
      <c r="AQ1034" s="1156"/>
      <c r="AR1034" s="1156"/>
      <c r="AS1034" s="1156"/>
      <c r="AT1034" s="1156"/>
      <c r="AU1034" s="1156"/>
      <c r="AV1034" s="1156"/>
      <c r="AW1034" s="1156"/>
      <c r="AX1034" s="1156"/>
      <c r="AY1034" s="1156"/>
      <c r="AZ1034" s="1156"/>
      <c r="BA1034" s="1156"/>
      <c r="BB1034" s="1156"/>
      <c r="BC1034" s="1156"/>
      <c r="BD1034" s="1156"/>
      <c r="BE1034" s="1156"/>
      <c r="BF1034" s="1156"/>
      <c r="BG1034" s="1156"/>
      <c r="BH1034" s="1156"/>
      <c r="BI1034" s="1156"/>
      <c r="BJ1034" s="1156"/>
      <c r="BK1034" s="1156"/>
      <c r="BL1034" s="1156"/>
      <c r="BM1034" s="1156"/>
      <c r="BN1034" s="1156"/>
      <c r="BO1034" s="1156"/>
      <c r="BP1034" s="1156"/>
      <c r="BQ1034" s="1156"/>
      <c r="BR1034" s="1156"/>
      <c r="BS1034" s="1200"/>
      <c r="BT1034" s="1156"/>
      <c r="BU1034" s="1156"/>
      <c r="BV1034" s="1156"/>
      <c r="BW1034" s="1156"/>
      <c r="BX1034" s="1156"/>
      <c r="BY1034" s="1156"/>
      <c r="BZ1034" s="1156"/>
      <c r="CA1034" s="1156"/>
      <c r="CB1034" s="1156"/>
      <c r="CC1034" s="1156"/>
      <c r="CD1034" s="1156"/>
      <c r="CE1034" s="1156"/>
      <c r="CF1034" s="1156"/>
      <c r="CG1034" s="1156"/>
      <c r="CH1034" s="1156"/>
      <c r="CI1034" s="1156"/>
      <c r="CJ1034" s="1156"/>
      <c r="CK1034" s="1156"/>
      <c r="CL1034" s="1156"/>
      <c r="CM1034" s="1200"/>
      <c r="CN1034" s="1200"/>
      <c r="CO1034" s="1201"/>
      <c r="CQ1034" s="2117"/>
    </row>
    <row r="1035" spans="1:95" s="700" customFormat="1">
      <c r="A1035" s="1137"/>
      <c r="B1035" s="1155"/>
      <c r="C1035" s="1131"/>
      <c r="D1035" s="1131"/>
      <c r="E1035" s="1132"/>
      <c r="F1035" s="1150"/>
      <c r="G1035" s="1149"/>
      <c r="H1035" s="1135"/>
      <c r="I1035" s="1156"/>
      <c r="J1035" s="1156"/>
      <c r="K1035" s="1156"/>
      <c r="L1035" s="1156"/>
      <c r="M1035" s="1156"/>
      <c r="N1035" s="1156"/>
      <c r="O1035" s="1156"/>
      <c r="P1035" s="1156"/>
      <c r="Q1035" s="1156"/>
      <c r="R1035" s="1156"/>
      <c r="S1035" s="1156"/>
      <c r="T1035" s="1156"/>
      <c r="U1035" s="1156"/>
      <c r="V1035" s="1156"/>
      <c r="W1035" s="1156"/>
      <c r="X1035" s="1156"/>
      <c r="Y1035" s="1156"/>
      <c r="Z1035" s="1156"/>
      <c r="AA1035" s="1156"/>
      <c r="AB1035" s="1200"/>
      <c r="AC1035" s="1200"/>
      <c r="AD1035" s="1200"/>
      <c r="AE1035" s="1200"/>
      <c r="AF1035" s="1156"/>
      <c r="AG1035" s="1156"/>
      <c r="AH1035" s="1156"/>
      <c r="AI1035" s="1156"/>
      <c r="AJ1035" s="1156"/>
      <c r="AK1035" s="1156"/>
      <c r="AL1035" s="1156"/>
      <c r="AM1035" s="1156"/>
      <c r="AN1035" s="1156"/>
      <c r="AO1035" s="1156"/>
      <c r="AP1035" s="1156"/>
      <c r="AQ1035" s="1156"/>
      <c r="AR1035" s="1156"/>
      <c r="AS1035" s="1156"/>
      <c r="AT1035" s="1156"/>
      <c r="AU1035" s="1156"/>
      <c r="AV1035" s="1156"/>
      <c r="AW1035" s="1156"/>
      <c r="AX1035" s="1156"/>
      <c r="AY1035" s="1156"/>
      <c r="AZ1035" s="1156"/>
      <c r="BA1035" s="1156"/>
      <c r="BB1035" s="1156"/>
      <c r="BC1035" s="1156"/>
      <c r="BD1035" s="1156"/>
      <c r="BE1035" s="1156"/>
      <c r="BF1035" s="1156"/>
      <c r="BG1035" s="1156"/>
      <c r="BH1035" s="1156"/>
      <c r="BI1035" s="1156"/>
      <c r="BJ1035" s="1156"/>
      <c r="BK1035" s="1156"/>
      <c r="BL1035" s="1156"/>
      <c r="BM1035" s="1156"/>
      <c r="BN1035" s="1156"/>
      <c r="BO1035" s="1156"/>
      <c r="BP1035" s="1156"/>
      <c r="BQ1035" s="1156"/>
      <c r="BR1035" s="1156"/>
      <c r="BS1035" s="1200"/>
      <c r="BT1035" s="1156"/>
      <c r="BU1035" s="1156"/>
      <c r="BV1035" s="1156"/>
      <c r="BW1035" s="1156"/>
      <c r="BX1035" s="1156"/>
      <c r="BY1035" s="1156"/>
      <c r="BZ1035" s="1156"/>
      <c r="CA1035" s="1156"/>
      <c r="CB1035" s="1156"/>
      <c r="CC1035" s="1156"/>
      <c r="CD1035" s="1156"/>
      <c r="CE1035" s="1156"/>
      <c r="CF1035" s="1156"/>
      <c r="CG1035" s="1156"/>
      <c r="CH1035" s="1156"/>
      <c r="CI1035" s="1156"/>
      <c r="CJ1035" s="1156"/>
      <c r="CK1035" s="1156"/>
      <c r="CL1035" s="1156"/>
      <c r="CM1035" s="1200"/>
      <c r="CN1035" s="1200"/>
      <c r="CO1035" s="1201"/>
      <c r="CQ1035" s="2117"/>
    </row>
    <row r="1036" spans="1:95" s="700" customFormat="1">
      <c r="A1036" s="1137"/>
      <c r="B1036" s="1155"/>
      <c r="C1036" s="1131"/>
      <c r="D1036" s="1131"/>
      <c r="E1036" s="1132"/>
      <c r="F1036" s="1150"/>
      <c r="G1036" s="1149"/>
      <c r="H1036" s="1135"/>
      <c r="I1036" s="1156"/>
      <c r="J1036" s="1156"/>
      <c r="K1036" s="1156"/>
      <c r="L1036" s="1156"/>
      <c r="M1036" s="1156"/>
      <c r="N1036" s="1156"/>
      <c r="O1036" s="1156"/>
      <c r="P1036" s="1156"/>
      <c r="Q1036" s="1156"/>
      <c r="R1036" s="1156"/>
      <c r="S1036" s="1156"/>
      <c r="T1036" s="1156"/>
      <c r="U1036" s="1156"/>
      <c r="V1036" s="1156"/>
      <c r="W1036" s="1156"/>
      <c r="X1036" s="1156"/>
      <c r="Y1036" s="1156"/>
      <c r="Z1036" s="1156"/>
      <c r="AA1036" s="1156"/>
      <c r="AB1036" s="1200"/>
      <c r="AC1036" s="1200"/>
      <c r="AD1036" s="1200"/>
      <c r="AE1036" s="1200"/>
      <c r="AF1036" s="1156"/>
      <c r="AG1036" s="1156"/>
      <c r="AH1036" s="1156"/>
      <c r="AI1036" s="1156"/>
      <c r="AJ1036" s="1156"/>
      <c r="AK1036" s="1156"/>
      <c r="AL1036" s="1156"/>
      <c r="AM1036" s="1156"/>
      <c r="AN1036" s="1156"/>
      <c r="AO1036" s="1156"/>
      <c r="AP1036" s="1156"/>
      <c r="AQ1036" s="1156"/>
      <c r="AR1036" s="1156"/>
      <c r="AS1036" s="1156"/>
      <c r="AT1036" s="1156"/>
      <c r="AU1036" s="1156"/>
      <c r="AV1036" s="1156"/>
      <c r="AW1036" s="1156"/>
      <c r="AX1036" s="1156"/>
      <c r="AY1036" s="1156"/>
      <c r="AZ1036" s="1156"/>
      <c r="BA1036" s="1156"/>
      <c r="BB1036" s="1156"/>
      <c r="BC1036" s="1156"/>
      <c r="BD1036" s="1156"/>
      <c r="BE1036" s="1156"/>
      <c r="BF1036" s="1156"/>
      <c r="BG1036" s="1156"/>
      <c r="BH1036" s="1156"/>
      <c r="BI1036" s="1156"/>
      <c r="BJ1036" s="1156"/>
      <c r="BK1036" s="1156"/>
      <c r="BL1036" s="1156"/>
      <c r="BM1036" s="1156"/>
      <c r="BN1036" s="1156"/>
      <c r="BO1036" s="1156"/>
      <c r="BP1036" s="1156"/>
      <c r="BQ1036" s="1156"/>
      <c r="BR1036" s="1156"/>
      <c r="BS1036" s="1200"/>
      <c r="BT1036" s="1156"/>
      <c r="BU1036" s="1156"/>
      <c r="BV1036" s="1156"/>
      <c r="BW1036" s="1156"/>
      <c r="BX1036" s="1156"/>
      <c r="BY1036" s="1156"/>
      <c r="BZ1036" s="1156"/>
      <c r="CA1036" s="1156"/>
      <c r="CB1036" s="1156"/>
      <c r="CC1036" s="1156"/>
      <c r="CD1036" s="1156"/>
      <c r="CE1036" s="1156"/>
      <c r="CF1036" s="1156"/>
      <c r="CG1036" s="1156"/>
      <c r="CH1036" s="1156"/>
      <c r="CI1036" s="1156"/>
      <c r="CJ1036" s="1156"/>
      <c r="CK1036" s="1156"/>
      <c r="CL1036" s="1156"/>
      <c r="CM1036" s="1200"/>
      <c r="CN1036" s="1200"/>
      <c r="CO1036" s="1201"/>
      <c r="CQ1036" s="2117"/>
    </row>
    <row r="1037" spans="1:95" s="700" customFormat="1">
      <c r="A1037" s="1137"/>
      <c r="B1037" s="1155"/>
      <c r="C1037" s="1131"/>
      <c r="D1037" s="1131"/>
      <c r="E1037" s="1132"/>
      <c r="F1037" s="1150"/>
      <c r="G1037" s="1149"/>
      <c r="H1037" s="1135"/>
      <c r="I1037" s="1156"/>
      <c r="J1037" s="1156"/>
      <c r="K1037" s="1156"/>
      <c r="L1037" s="1156"/>
      <c r="M1037" s="1156"/>
      <c r="N1037" s="1156"/>
      <c r="O1037" s="1156"/>
      <c r="P1037" s="1156"/>
      <c r="Q1037" s="1156"/>
      <c r="R1037" s="1156"/>
      <c r="S1037" s="1156"/>
      <c r="T1037" s="1156"/>
      <c r="U1037" s="1156"/>
      <c r="V1037" s="1156"/>
      <c r="W1037" s="1156"/>
      <c r="X1037" s="1156"/>
      <c r="Y1037" s="1156"/>
      <c r="Z1037" s="1156"/>
      <c r="AA1037" s="1156"/>
      <c r="AB1037" s="1200"/>
      <c r="AC1037" s="1200"/>
      <c r="AD1037" s="1200"/>
      <c r="AE1037" s="1200"/>
      <c r="AF1037" s="1156"/>
      <c r="AG1037" s="1156"/>
      <c r="AH1037" s="1156"/>
      <c r="AI1037" s="1156"/>
      <c r="AJ1037" s="1156"/>
      <c r="AK1037" s="1156"/>
      <c r="AL1037" s="1156"/>
      <c r="AM1037" s="1156"/>
      <c r="AN1037" s="1156"/>
      <c r="AO1037" s="1156"/>
      <c r="AP1037" s="1156"/>
      <c r="AQ1037" s="1156"/>
      <c r="AR1037" s="1156"/>
      <c r="AS1037" s="1156"/>
      <c r="AT1037" s="1156"/>
      <c r="AU1037" s="1156"/>
      <c r="AV1037" s="1156"/>
      <c r="AW1037" s="1156"/>
      <c r="AX1037" s="1156"/>
      <c r="AY1037" s="1156"/>
      <c r="AZ1037" s="1156"/>
      <c r="BA1037" s="1156"/>
      <c r="BB1037" s="1156"/>
      <c r="BC1037" s="1156"/>
      <c r="BD1037" s="1156"/>
      <c r="BE1037" s="1156"/>
      <c r="BF1037" s="1156"/>
      <c r="BG1037" s="1156"/>
      <c r="BH1037" s="1156"/>
      <c r="BI1037" s="1156"/>
      <c r="BJ1037" s="1156"/>
      <c r="BK1037" s="1156"/>
      <c r="BL1037" s="1156"/>
      <c r="BM1037" s="1156"/>
      <c r="BN1037" s="1156"/>
      <c r="BO1037" s="1156"/>
      <c r="BP1037" s="1156"/>
      <c r="BQ1037" s="1156"/>
      <c r="BR1037" s="1156"/>
      <c r="BS1037" s="1200"/>
      <c r="BT1037" s="1156"/>
      <c r="BU1037" s="1156"/>
      <c r="BV1037" s="1156"/>
      <c r="BW1037" s="1156"/>
      <c r="BX1037" s="1156"/>
      <c r="BY1037" s="1156"/>
      <c r="BZ1037" s="1156"/>
      <c r="CA1037" s="1156"/>
      <c r="CB1037" s="1156"/>
      <c r="CC1037" s="1156"/>
      <c r="CD1037" s="1156"/>
      <c r="CE1037" s="1156"/>
      <c r="CF1037" s="1156"/>
      <c r="CG1037" s="1156"/>
      <c r="CH1037" s="1156"/>
      <c r="CI1037" s="1156"/>
      <c r="CJ1037" s="1156"/>
      <c r="CK1037" s="1156"/>
      <c r="CL1037" s="1156"/>
      <c r="CM1037" s="1200"/>
      <c r="CN1037" s="1200"/>
      <c r="CO1037" s="1201"/>
      <c r="CQ1037" s="2117"/>
    </row>
    <row r="1038" spans="1:95" s="700" customFormat="1">
      <c r="A1038" s="1137"/>
      <c r="B1038" s="1155"/>
      <c r="C1038" s="1131"/>
      <c r="D1038" s="1131"/>
      <c r="E1038" s="1132"/>
      <c r="F1038" s="1150"/>
      <c r="G1038" s="1149"/>
      <c r="H1038" s="1135"/>
      <c r="I1038" s="1156"/>
      <c r="J1038" s="1156"/>
      <c r="K1038" s="1156"/>
      <c r="L1038" s="1156"/>
      <c r="M1038" s="1156"/>
      <c r="N1038" s="1156"/>
      <c r="O1038" s="1156"/>
      <c r="P1038" s="1156"/>
      <c r="Q1038" s="1156"/>
      <c r="R1038" s="1156"/>
      <c r="S1038" s="1156"/>
      <c r="T1038" s="1156"/>
      <c r="U1038" s="1156"/>
      <c r="V1038" s="1156"/>
      <c r="W1038" s="1156"/>
      <c r="X1038" s="1156"/>
      <c r="Y1038" s="1156"/>
      <c r="Z1038" s="1156"/>
      <c r="AA1038" s="1156"/>
      <c r="AB1038" s="1200"/>
      <c r="AC1038" s="1200"/>
      <c r="AD1038" s="1200"/>
      <c r="AE1038" s="1200"/>
      <c r="AF1038" s="1156"/>
      <c r="AG1038" s="1156"/>
      <c r="AH1038" s="1156"/>
      <c r="AI1038" s="1156"/>
      <c r="AJ1038" s="1156"/>
      <c r="AK1038" s="1156"/>
      <c r="AL1038" s="1156"/>
      <c r="AM1038" s="1156"/>
      <c r="AN1038" s="1156"/>
      <c r="AO1038" s="1156"/>
      <c r="AP1038" s="1156"/>
      <c r="AQ1038" s="1156"/>
      <c r="AR1038" s="1156"/>
      <c r="AS1038" s="1156"/>
      <c r="AT1038" s="1156"/>
      <c r="AU1038" s="1156"/>
      <c r="AV1038" s="1156"/>
      <c r="AW1038" s="1156"/>
      <c r="AX1038" s="1156"/>
      <c r="AY1038" s="1156"/>
      <c r="AZ1038" s="1156"/>
      <c r="BA1038" s="1156"/>
      <c r="BB1038" s="1156"/>
      <c r="BC1038" s="1156"/>
      <c r="BD1038" s="1156"/>
      <c r="BE1038" s="1156"/>
      <c r="BF1038" s="1156"/>
      <c r="BG1038" s="1156"/>
      <c r="BH1038" s="1156"/>
      <c r="BI1038" s="1156"/>
      <c r="BJ1038" s="1156"/>
      <c r="BK1038" s="1156"/>
      <c r="BL1038" s="1156"/>
      <c r="BM1038" s="1156"/>
      <c r="BN1038" s="1156"/>
      <c r="BO1038" s="1156"/>
      <c r="BP1038" s="1156"/>
      <c r="BQ1038" s="1156"/>
      <c r="BR1038" s="1156"/>
      <c r="BS1038" s="1200"/>
      <c r="BT1038" s="1156"/>
      <c r="BU1038" s="1156"/>
      <c r="BV1038" s="1156"/>
      <c r="BW1038" s="1156"/>
      <c r="BX1038" s="1156"/>
      <c r="BY1038" s="1156"/>
      <c r="BZ1038" s="1156"/>
      <c r="CA1038" s="1156"/>
      <c r="CB1038" s="1156"/>
      <c r="CC1038" s="1156"/>
      <c r="CD1038" s="1156"/>
      <c r="CE1038" s="1156"/>
      <c r="CF1038" s="1156"/>
      <c r="CG1038" s="1156"/>
      <c r="CH1038" s="1156"/>
      <c r="CI1038" s="1156"/>
      <c r="CJ1038" s="1156"/>
      <c r="CK1038" s="1156"/>
      <c r="CL1038" s="1156"/>
      <c r="CM1038" s="1200"/>
      <c r="CN1038" s="1200"/>
      <c r="CO1038" s="1201"/>
      <c r="CQ1038" s="2117"/>
    </row>
    <row r="1039" spans="1:95" s="700" customFormat="1">
      <c r="A1039" s="1137"/>
      <c r="B1039" s="1155"/>
      <c r="C1039" s="1131"/>
      <c r="D1039" s="1131"/>
      <c r="E1039" s="1132"/>
      <c r="F1039" s="1150"/>
      <c r="G1039" s="1149"/>
      <c r="H1039" s="1135"/>
      <c r="I1039" s="1156"/>
      <c r="J1039" s="1156"/>
      <c r="K1039" s="1156"/>
      <c r="L1039" s="1156"/>
      <c r="M1039" s="1156"/>
      <c r="N1039" s="1156"/>
      <c r="O1039" s="1156"/>
      <c r="P1039" s="1156"/>
      <c r="Q1039" s="1156"/>
      <c r="R1039" s="1156"/>
      <c r="S1039" s="1156"/>
      <c r="T1039" s="1156"/>
      <c r="U1039" s="1156"/>
      <c r="V1039" s="1156"/>
      <c r="W1039" s="1156"/>
      <c r="X1039" s="1156"/>
      <c r="Y1039" s="1156"/>
      <c r="Z1039" s="1156"/>
      <c r="AA1039" s="1156"/>
      <c r="AB1039" s="1200"/>
      <c r="AC1039" s="1200"/>
      <c r="AD1039" s="1200"/>
      <c r="AE1039" s="1200"/>
      <c r="AF1039" s="1156"/>
      <c r="AG1039" s="1156"/>
      <c r="AH1039" s="1156"/>
      <c r="AI1039" s="1156"/>
      <c r="AJ1039" s="1156"/>
      <c r="AK1039" s="1156"/>
      <c r="AL1039" s="1156"/>
      <c r="AM1039" s="1156"/>
      <c r="AN1039" s="1156"/>
      <c r="AO1039" s="1156"/>
      <c r="AP1039" s="1156"/>
      <c r="AQ1039" s="1156"/>
      <c r="AR1039" s="1156"/>
      <c r="AS1039" s="1156"/>
      <c r="AT1039" s="1156"/>
      <c r="AU1039" s="1156"/>
      <c r="AV1039" s="1156"/>
      <c r="AW1039" s="1156"/>
      <c r="AX1039" s="1156"/>
      <c r="AY1039" s="1156"/>
      <c r="AZ1039" s="1156"/>
      <c r="BA1039" s="1156"/>
      <c r="BB1039" s="1156"/>
      <c r="BC1039" s="1156"/>
      <c r="BD1039" s="1156"/>
      <c r="BE1039" s="1156"/>
      <c r="BF1039" s="1156"/>
      <c r="BG1039" s="1156"/>
      <c r="BH1039" s="1156"/>
      <c r="BI1039" s="1156"/>
      <c r="BJ1039" s="1156"/>
      <c r="BK1039" s="1156"/>
      <c r="BL1039" s="1156"/>
      <c r="BM1039" s="1156"/>
      <c r="BN1039" s="1156"/>
      <c r="BO1039" s="1156"/>
      <c r="BP1039" s="1156"/>
      <c r="BQ1039" s="1156"/>
      <c r="BR1039" s="1156"/>
      <c r="BS1039" s="1200"/>
      <c r="BT1039" s="1156"/>
      <c r="BU1039" s="1156"/>
      <c r="BV1039" s="1156"/>
      <c r="BW1039" s="1156"/>
      <c r="BX1039" s="1156"/>
      <c r="BY1039" s="1156"/>
      <c r="BZ1039" s="1156"/>
      <c r="CA1039" s="1156"/>
      <c r="CB1039" s="1156"/>
      <c r="CC1039" s="1156"/>
      <c r="CD1039" s="1156"/>
      <c r="CE1039" s="1156"/>
      <c r="CF1039" s="1156"/>
      <c r="CG1039" s="1156"/>
      <c r="CH1039" s="1156"/>
      <c r="CI1039" s="1156"/>
      <c r="CJ1039" s="1156"/>
      <c r="CK1039" s="1156"/>
      <c r="CL1039" s="1156"/>
      <c r="CM1039" s="1200"/>
      <c r="CN1039" s="1200"/>
      <c r="CO1039" s="1201"/>
      <c r="CQ1039" s="2117"/>
    </row>
    <row r="1040" spans="1:95" s="700" customFormat="1">
      <c r="A1040" s="1137"/>
      <c r="B1040" s="1155"/>
      <c r="C1040" s="1131"/>
      <c r="D1040" s="1131"/>
      <c r="E1040" s="1132"/>
      <c r="F1040" s="1150"/>
      <c r="G1040" s="1149"/>
      <c r="H1040" s="1135"/>
      <c r="I1040" s="1156"/>
      <c r="J1040" s="1156"/>
      <c r="K1040" s="1156"/>
      <c r="L1040" s="1156"/>
      <c r="M1040" s="1156"/>
      <c r="N1040" s="1156"/>
      <c r="O1040" s="1156"/>
      <c r="P1040" s="1156"/>
      <c r="Q1040" s="1156"/>
      <c r="R1040" s="1156"/>
      <c r="S1040" s="1156"/>
      <c r="T1040" s="1156"/>
      <c r="U1040" s="1156"/>
      <c r="V1040" s="1156"/>
      <c r="W1040" s="1156"/>
      <c r="X1040" s="1156"/>
      <c r="Y1040" s="1156"/>
      <c r="Z1040" s="1156"/>
      <c r="AA1040" s="1156"/>
      <c r="AB1040" s="1200"/>
      <c r="AC1040" s="1200"/>
      <c r="AD1040" s="1200"/>
      <c r="AE1040" s="1200"/>
      <c r="AF1040" s="1156"/>
      <c r="AG1040" s="1156"/>
      <c r="AH1040" s="1156"/>
      <c r="AI1040" s="1156"/>
      <c r="AJ1040" s="1156"/>
      <c r="AK1040" s="1156"/>
      <c r="AL1040" s="1156"/>
      <c r="AM1040" s="1156"/>
      <c r="AN1040" s="1156"/>
      <c r="AO1040" s="1156"/>
      <c r="AP1040" s="1156"/>
      <c r="AQ1040" s="1156"/>
      <c r="AR1040" s="1156"/>
      <c r="AS1040" s="1156"/>
      <c r="AT1040" s="1156"/>
      <c r="AU1040" s="1156"/>
      <c r="AV1040" s="1156"/>
      <c r="AW1040" s="1156"/>
      <c r="AX1040" s="1156"/>
      <c r="AY1040" s="1156"/>
      <c r="AZ1040" s="1156"/>
      <c r="BA1040" s="1156"/>
      <c r="BB1040" s="1156"/>
      <c r="BC1040" s="1156"/>
      <c r="BD1040" s="1156"/>
      <c r="BE1040" s="1156"/>
      <c r="BF1040" s="1156"/>
      <c r="BG1040" s="1156"/>
      <c r="BH1040" s="1156"/>
      <c r="BI1040" s="1156"/>
      <c r="BJ1040" s="1156"/>
      <c r="BK1040" s="1156"/>
      <c r="BL1040" s="1156"/>
      <c r="BM1040" s="1156"/>
      <c r="BN1040" s="1156"/>
      <c r="BO1040" s="1156"/>
      <c r="BP1040" s="1156"/>
      <c r="BQ1040" s="1156"/>
      <c r="BR1040" s="1156"/>
      <c r="BS1040" s="1200"/>
      <c r="BT1040" s="1156"/>
      <c r="BU1040" s="1156"/>
      <c r="BV1040" s="1156"/>
      <c r="BW1040" s="1156"/>
      <c r="BX1040" s="1156"/>
      <c r="BY1040" s="1156"/>
      <c r="BZ1040" s="1156"/>
      <c r="CA1040" s="1156"/>
      <c r="CB1040" s="1156"/>
      <c r="CC1040" s="1156"/>
      <c r="CD1040" s="1156"/>
      <c r="CE1040" s="1156"/>
      <c r="CF1040" s="1156"/>
      <c r="CG1040" s="1156"/>
      <c r="CH1040" s="1156"/>
      <c r="CI1040" s="1156"/>
      <c r="CJ1040" s="1156"/>
      <c r="CK1040" s="1156"/>
      <c r="CL1040" s="1156"/>
      <c r="CM1040" s="1200"/>
      <c r="CN1040" s="1200"/>
      <c r="CO1040" s="1201"/>
      <c r="CQ1040" s="2117"/>
    </row>
    <row r="1041" spans="1:95" s="700" customFormat="1">
      <c r="A1041" s="1137"/>
      <c r="B1041" s="1155"/>
      <c r="C1041" s="1131"/>
      <c r="D1041" s="1131"/>
      <c r="E1041" s="1132"/>
      <c r="F1041" s="1150"/>
      <c r="G1041" s="1149"/>
      <c r="H1041" s="1135"/>
      <c r="I1041" s="1156"/>
      <c r="J1041" s="1156"/>
      <c r="K1041" s="1156"/>
      <c r="L1041" s="1156"/>
      <c r="M1041" s="1156"/>
      <c r="N1041" s="1156"/>
      <c r="O1041" s="1156"/>
      <c r="P1041" s="1156"/>
      <c r="Q1041" s="1156"/>
      <c r="R1041" s="1156"/>
      <c r="S1041" s="1156"/>
      <c r="T1041" s="1156"/>
      <c r="U1041" s="1156"/>
      <c r="V1041" s="1156"/>
      <c r="W1041" s="1156"/>
      <c r="X1041" s="1156"/>
      <c r="Y1041" s="1156"/>
      <c r="Z1041" s="1156"/>
      <c r="AA1041" s="1156"/>
      <c r="AB1041" s="1200"/>
      <c r="AC1041" s="1200"/>
      <c r="AD1041" s="1200"/>
      <c r="AE1041" s="1200"/>
      <c r="AF1041" s="1156"/>
      <c r="AG1041" s="1156"/>
      <c r="AH1041" s="1156"/>
      <c r="AI1041" s="1156"/>
      <c r="AJ1041" s="1156"/>
      <c r="AK1041" s="1156"/>
      <c r="AL1041" s="1156"/>
      <c r="AM1041" s="1156"/>
      <c r="AN1041" s="1156"/>
      <c r="AO1041" s="1156"/>
      <c r="AP1041" s="1156"/>
      <c r="AQ1041" s="1156"/>
      <c r="AR1041" s="1156"/>
      <c r="AS1041" s="1156"/>
      <c r="AT1041" s="1156"/>
      <c r="AU1041" s="1156"/>
      <c r="AV1041" s="1156"/>
      <c r="AW1041" s="1156"/>
      <c r="AX1041" s="1156"/>
      <c r="AY1041" s="1156"/>
      <c r="AZ1041" s="1156"/>
      <c r="BA1041" s="1156"/>
      <c r="BB1041" s="1156"/>
      <c r="BC1041" s="1156"/>
      <c r="BD1041" s="1156"/>
      <c r="BE1041" s="1156"/>
      <c r="BF1041" s="1156"/>
      <c r="BG1041" s="1156"/>
      <c r="BH1041" s="1156"/>
      <c r="BI1041" s="1156"/>
      <c r="BJ1041" s="1156"/>
      <c r="BK1041" s="1156"/>
      <c r="BL1041" s="1156"/>
      <c r="BM1041" s="1156"/>
      <c r="BN1041" s="1156"/>
      <c r="BO1041" s="1156"/>
      <c r="BP1041" s="1156"/>
      <c r="BQ1041" s="1156"/>
      <c r="BR1041" s="1156"/>
      <c r="BS1041" s="1200"/>
      <c r="BT1041" s="1156"/>
      <c r="BU1041" s="1156"/>
      <c r="BV1041" s="1156"/>
      <c r="BW1041" s="1156"/>
      <c r="BX1041" s="1156"/>
      <c r="BY1041" s="1156"/>
      <c r="BZ1041" s="1156"/>
      <c r="CA1041" s="1156"/>
      <c r="CB1041" s="1156"/>
      <c r="CC1041" s="1156"/>
      <c r="CD1041" s="1156"/>
      <c r="CE1041" s="1156"/>
      <c r="CF1041" s="1156"/>
      <c r="CG1041" s="1156"/>
      <c r="CH1041" s="1156"/>
      <c r="CI1041" s="1156"/>
      <c r="CJ1041" s="1156"/>
      <c r="CK1041" s="1156"/>
      <c r="CL1041" s="1156"/>
      <c r="CM1041" s="1200"/>
      <c r="CN1041" s="1200"/>
      <c r="CO1041" s="1201"/>
      <c r="CQ1041" s="2117"/>
    </row>
    <row r="1042" spans="1:95" s="700" customFormat="1">
      <c r="A1042" s="1137"/>
      <c r="B1042" s="1155"/>
      <c r="C1042" s="1131"/>
      <c r="D1042" s="1131"/>
      <c r="E1042" s="1132"/>
      <c r="F1042" s="1150"/>
      <c r="G1042" s="1149"/>
      <c r="H1042" s="1135"/>
      <c r="I1042" s="1156"/>
      <c r="J1042" s="1156"/>
      <c r="K1042" s="1156"/>
      <c r="L1042" s="1156"/>
      <c r="M1042" s="1156"/>
      <c r="N1042" s="1156"/>
      <c r="O1042" s="1156"/>
      <c r="P1042" s="1156"/>
      <c r="Q1042" s="1156"/>
      <c r="R1042" s="1156"/>
      <c r="S1042" s="1156"/>
      <c r="T1042" s="1156"/>
      <c r="U1042" s="1156"/>
      <c r="V1042" s="1156"/>
      <c r="W1042" s="1156"/>
      <c r="X1042" s="1156"/>
      <c r="Y1042" s="1156"/>
      <c r="Z1042" s="1156"/>
      <c r="AA1042" s="1156"/>
      <c r="AB1042" s="1200"/>
      <c r="AC1042" s="1200"/>
      <c r="AD1042" s="1200"/>
      <c r="AE1042" s="1200"/>
      <c r="AF1042" s="1156"/>
      <c r="AG1042" s="1156"/>
      <c r="AH1042" s="1156"/>
      <c r="AI1042" s="1156"/>
      <c r="AJ1042" s="1156"/>
      <c r="AK1042" s="1156"/>
      <c r="AL1042" s="1156"/>
      <c r="AM1042" s="1156"/>
      <c r="AN1042" s="1156"/>
      <c r="AO1042" s="1156"/>
      <c r="AP1042" s="1156"/>
      <c r="AQ1042" s="1156"/>
      <c r="AR1042" s="1156"/>
      <c r="AS1042" s="1156"/>
      <c r="AT1042" s="1156"/>
      <c r="AU1042" s="1156"/>
      <c r="AV1042" s="1156"/>
      <c r="AW1042" s="1156"/>
      <c r="AX1042" s="1156"/>
      <c r="AY1042" s="1156"/>
      <c r="AZ1042" s="1156"/>
      <c r="BA1042" s="1156"/>
      <c r="BB1042" s="1156"/>
      <c r="BC1042" s="1156"/>
      <c r="BD1042" s="1156"/>
      <c r="BE1042" s="1156"/>
      <c r="BF1042" s="1156"/>
      <c r="BG1042" s="1156"/>
      <c r="BH1042" s="1156"/>
      <c r="BI1042" s="1156"/>
      <c r="BJ1042" s="1156"/>
      <c r="BK1042" s="1156"/>
      <c r="BL1042" s="1156"/>
      <c r="BM1042" s="1156"/>
      <c r="BN1042" s="1156"/>
      <c r="BO1042" s="1156"/>
      <c r="BP1042" s="1156"/>
      <c r="BQ1042" s="1156"/>
      <c r="BR1042" s="1156"/>
      <c r="BS1042" s="1200"/>
      <c r="BT1042" s="1156"/>
      <c r="BU1042" s="1156"/>
      <c r="BV1042" s="1156"/>
      <c r="BW1042" s="1156"/>
      <c r="BX1042" s="1156"/>
      <c r="BY1042" s="1156"/>
      <c r="BZ1042" s="1156"/>
      <c r="CA1042" s="1156"/>
      <c r="CB1042" s="1156"/>
      <c r="CC1042" s="1156"/>
      <c r="CD1042" s="1156"/>
      <c r="CE1042" s="1156"/>
      <c r="CF1042" s="1156"/>
      <c r="CG1042" s="1156"/>
      <c r="CH1042" s="1156"/>
      <c r="CI1042" s="1156"/>
      <c r="CJ1042" s="1156"/>
      <c r="CK1042" s="1156"/>
      <c r="CL1042" s="1156"/>
      <c r="CM1042" s="1200"/>
      <c r="CN1042" s="1200"/>
      <c r="CO1042" s="1201"/>
      <c r="CQ1042" s="2117"/>
    </row>
    <row r="1043" spans="1:95" s="700" customFormat="1">
      <c r="A1043" s="1137"/>
      <c r="B1043" s="1155"/>
      <c r="C1043" s="1131"/>
      <c r="D1043" s="1131"/>
      <c r="E1043" s="1132"/>
      <c r="F1043" s="1150"/>
      <c r="G1043" s="1149"/>
      <c r="H1043" s="1135"/>
      <c r="I1043" s="1156"/>
      <c r="J1043" s="1156"/>
      <c r="K1043" s="1156"/>
      <c r="L1043" s="1156"/>
      <c r="M1043" s="1156"/>
      <c r="N1043" s="1156"/>
      <c r="O1043" s="1156"/>
      <c r="P1043" s="1156"/>
      <c r="Q1043" s="1156"/>
      <c r="R1043" s="1156"/>
      <c r="S1043" s="1156"/>
      <c r="T1043" s="1156"/>
      <c r="U1043" s="1156"/>
      <c r="V1043" s="1156"/>
      <c r="W1043" s="1156"/>
      <c r="X1043" s="1156"/>
      <c r="Y1043" s="1156"/>
      <c r="Z1043" s="1156"/>
      <c r="AA1043" s="1156"/>
      <c r="AB1043" s="1200"/>
      <c r="AC1043" s="1200"/>
      <c r="AD1043" s="1200"/>
      <c r="AE1043" s="1200"/>
      <c r="AF1043" s="1156"/>
      <c r="AG1043" s="1156"/>
      <c r="AH1043" s="1156"/>
      <c r="AI1043" s="1156"/>
      <c r="AJ1043" s="1156"/>
      <c r="AK1043" s="1156"/>
      <c r="AL1043" s="1156"/>
      <c r="AM1043" s="1156"/>
      <c r="AN1043" s="1156"/>
      <c r="AO1043" s="1156"/>
      <c r="AP1043" s="1156"/>
      <c r="AQ1043" s="1156"/>
      <c r="AR1043" s="1156"/>
      <c r="AS1043" s="1156"/>
      <c r="AT1043" s="1156"/>
      <c r="AU1043" s="1156"/>
      <c r="AV1043" s="1156"/>
      <c r="AW1043" s="1156"/>
      <c r="AX1043" s="1156"/>
      <c r="AY1043" s="1156"/>
      <c r="AZ1043" s="1156"/>
      <c r="BA1043" s="1156"/>
      <c r="BB1043" s="1156"/>
      <c r="BC1043" s="1156"/>
      <c r="BD1043" s="1156"/>
      <c r="BE1043" s="1156"/>
      <c r="BF1043" s="1156"/>
      <c r="BG1043" s="1156"/>
      <c r="BH1043" s="1156"/>
      <c r="BI1043" s="1156"/>
      <c r="BJ1043" s="1156"/>
      <c r="BK1043" s="1156"/>
      <c r="BL1043" s="1156"/>
      <c r="BM1043" s="1156"/>
      <c r="BN1043" s="1156"/>
      <c r="BO1043" s="1156"/>
      <c r="BP1043" s="1156"/>
      <c r="BQ1043" s="1156"/>
      <c r="BR1043" s="1156"/>
      <c r="BS1043" s="1200"/>
      <c r="BT1043" s="1156"/>
      <c r="BU1043" s="1156"/>
      <c r="BV1043" s="1156"/>
      <c r="BW1043" s="1156"/>
      <c r="BX1043" s="1156"/>
      <c r="BY1043" s="1156"/>
      <c r="BZ1043" s="1156"/>
      <c r="CA1043" s="1156"/>
      <c r="CB1043" s="1156"/>
      <c r="CC1043" s="1156"/>
      <c r="CD1043" s="1156"/>
      <c r="CE1043" s="1156"/>
      <c r="CF1043" s="1156"/>
      <c r="CG1043" s="1156"/>
      <c r="CH1043" s="1156"/>
      <c r="CI1043" s="1156"/>
      <c r="CJ1043" s="1156"/>
      <c r="CK1043" s="1156"/>
      <c r="CL1043" s="1156"/>
      <c r="CM1043" s="1200"/>
      <c r="CN1043" s="1200"/>
      <c r="CO1043" s="1201"/>
      <c r="CQ1043" s="2117"/>
    </row>
    <row r="1044" spans="1:95" s="700" customFormat="1">
      <c r="A1044" s="1137"/>
      <c r="B1044" s="1155"/>
      <c r="C1044" s="1131"/>
      <c r="D1044" s="1131"/>
      <c r="E1044" s="1132"/>
      <c r="F1044" s="1150"/>
      <c r="G1044" s="1149"/>
      <c r="H1044" s="1135"/>
      <c r="I1044" s="1156"/>
      <c r="J1044" s="1156"/>
      <c r="K1044" s="1156"/>
      <c r="L1044" s="1156"/>
      <c r="M1044" s="1156"/>
      <c r="N1044" s="1156"/>
      <c r="O1044" s="1156"/>
      <c r="P1044" s="1156"/>
      <c r="Q1044" s="1156"/>
      <c r="R1044" s="1156"/>
      <c r="S1044" s="1156"/>
      <c r="T1044" s="1156"/>
      <c r="U1044" s="1156"/>
      <c r="V1044" s="1156"/>
      <c r="W1044" s="1156"/>
      <c r="X1044" s="1156"/>
      <c r="Y1044" s="1156"/>
      <c r="Z1044" s="1156"/>
      <c r="AA1044" s="1156"/>
      <c r="AB1044" s="1200"/>
      <c r="AC1044" s="1200"/>
      <c r="AD1044" s="1200"/>
      <c r="AE1044" s="1200"/>
      <c r="AF1044" s="1156"/>
      <c r="AG1044" s="1156"/>
      <c r="AH1044" s="1156"/>
      <c r="AI1044" s="1156"/>
      <c r="AJ1044" s="1156"/>
      <c r="AK1044" s="1156"/>
      <c r="AL1044" s="1156"/>
      <c r="AM1044" s="1156"/>
      <c r="AN1044" s="1156"/>
      <c r="AO1044" s="1156"/>
      <c r="AP1044" s="1156"/>
      <c r="AQ1044" s="1156"/>
      <c r="AR1044" s="1156"/>
      <c r="AS1044" s="1156"/>
      <c r="AT1044" s="1156"/>
      <c r="AU1044" s="1156"/>
      <c r="AV1044" s="1156"/>
      <c r="AW1044" s="1156"/>
      <c r="AX1044" s="1156"/>
      <c r="AY1044" s="1156"/>
      <c r="AZ1044" s="1156"/>
      <c r="BA1044" s="1156"/>
      <c r="BB1044" s="1156"/>
      <c r="BC1044" s="1156"/>
      <c r="BD1044" s="1156"/>
      <c r="BE1044" s="1156"/>
      <c r="BF1044" s="1156"/>
      <c r="BG1044" s="1156"/>
      <c r="BH1044" s="1156"/>
      <c r="BI1044" s="1156"/>
      <c r="BJ1044" s="1156"/>
      <c r="BK1044" s="1156"/>
      <c r="BL1044" s="1156"/>
      <c r="BM1044" s="1156"/>
      <c r="BN1044" s="1156"/>
      <c r="BO1044" s="1156"/>
      <c r="BP1044" s="1156"/>
      <c r="BQ1044" s="1156"/>
      <c r="BR1044" s="1156"/>
      <c r="BS1044" s="1200"/>
      <c r="BT1044" s="1156"/>
      <c r="BU1044" s="1156"/>
      <c r="BV1044" s="1156"/>
      <c r="BW1044" s="1156"/>
      <c r="BX1044" s="1156"/>
      <c r="BY1044" s="1156"/>
      <c r="BZ1044" s="1156"/>
      <c r="CA1044" s="1156"/>
      <c r="CB1044" s="1156"/>
      <c r="CC1044" s="1156"/>
      <c r="CD1044" s="1156"/>
      <c r="CE1044" s="1156"/>
      <c r="CF1044" s="1156"/>
      <c r="CG1044" s="1156"/>
      <c r="CH1044" s="1156"/>
      <c r="CI1044" s="1156"/>
      <c r="CJ1044" s="1156"/>
      <c r="CK1044" s="1156"/>
      <c r="CL1044" s="1156"/>
      <c r="CM1044" s="1200"/>
      <c r="CN1044" s="1200"/>
      <c r="CO1044" s="1201"/>
      <c r="CQ1044" s="2117"/>
    </row>
    <row r="1045" spans="1:95" s="700" customFormat="1">
      <c r="A1045" s="1137"/>
      <c r="B1045" s="1155"/>
      <c r="C1045" s="1131"/>
      <c r="D1045" s="1131"/>
      <c r="E1045" s="1132"/>
      <c r="F1045" s="1150"/>
      <c r="G1045" s="1149"/>
      <c r="H1045" s="1135"/>
      <c r="I1045" s="1156"/>
      <c r="J1045" s="1156"/>
      <c r="K1045" s="1156"/>
      <c r="L1045" s="1156"/>
      <c r="M1045" s="1156"/>
      <c r="N1045" s="1156"/>
      <c r="O1045" s="1156"/>
      <c r="P1045" s="1156"/>
      <c r="Q1045" s="1156"/>
      <c r="R1045" s="1156"/>
      <c r="S1045" s="1156"/>
      <c r="T1045" s="1156"/>
      <c r="U1045" s="1156"/>
      <c r="V1045" s="1156"/>
      <c r="W1045" s="1156"/>
      <c r="X1045" s="1156"/>
      <c r="Y1045" s="1156"/>
      <c r="Z1045" s="1156"/>
      <c r="AA1045" s="1156"/>
      <c r="AB1045" s="1200"/>
      <c r="AC1045" s="1200"/>
      <c r="AD1045" s="1200"/>
      <c r="AE1045" s="1200"/>
      <c r="AF1045" s="1156"/>
      <c r="AG1045" s="1156"/>
      <c r="AH1045" s="1156"/>
      <c r="AI1045" s="1156"/>
      <c r="AJ1045" s="1156"/>
      <c r="AK1045" s="1156"/>
      <c r="AL1045" s="1156"/>
      <c r="AM1045" s="1156"/>
      <c r="AN1045" s="1156"/>
      <c r="AO1045" s="1156"/>
      <c r="AP1045" s="1156"/>
      <c r="AQ1045" s="1156"/>
      <c r="AR1045" s="1156"/>
      <c r="AS1045" s="1156"/>
      <c r="AT1045" s="1156"/>
      <c r="AU1045" s="1156"/>
      <c r="AV1045" s="1156"/>
      <c r="AW1045" s="1156"/>
      <c r="AX1045" s="1156"/>
      <c r="AY1045" s="1156"/>
      <c r="AZ1045" s="1156"/>
      <c r="BA1045" s="1156"/>
      <c r="BB1045" s="1156"/>
      <c r="BC1045" s="1156"/>
      <c r="BD1045" s="1156"/>
      <c r="BE1045" s="1156"/>
      <c r="BF1045" s="1156"/>
      <c r="BG1045" s="1156"/>
      <c r="BH1045" s="1156"/>
      <c r="BI1045" s="1156"/>
      <c r="BJ1045" s="1156"/>
      <c r="BK1045" s="1156"/>
      <c r="BL1045" s="1156"/>
      <c r="BM1045" s="1156"/>
      <c r="BN1045" s="1156"/>
      <c r="BO1045" s="1156"/>
      <c r="BP1045" s="1156"/>
      <c r="BQ1045" s="1156"/>
      <c r="BR1045" s="1156"/>
      <c r="BS1045" s="1200"/>
      <c r="BT1045" s="1156"/>
      <c r="BU1045" s="1156"/>
      <c r="BV1045" s="1156"/>
      <c r="BW1045" s="1156"/>
      <c r="BX1045" s="1156"/>
      <c r="BY1045" s="1156"/>
      <c r="BZ1045" s="1156"/>
      <c r="CA1045" s="1156"/>
      <c r="CB1045" s="1156"/>
      <c r="CC1045" s="1156"/>
      <c r="CD1045" s="1156"/>
      <c r="CE1045" s="1156"/>
      <c r="CF1045" s="1156"/>
      <c r="CG1045" s="1156"/>
      <c r="CH1045" s="1156"/>
      <c r="CI1045" s="1156"/>
      <c r="CJ1045" s="1156"/>
      <c r="CK1045" s="1156"/>
      <c r="CL1045" s="1156"/>
      <c r="CM1045" s="1200"/>
      <c r="CN1045" s="1200"/>
      <c r="CO1045" s="1201"/>
      <c r="CQ1045" s="2117"/>
    </row>
    <row r="1046" spans="1:95" s="700" customFormat="1">
      <c r="A1046" s="1137"/>
      <c r="B1046" s="1155"/>
      <c r="C1046" s="1131"/>
      <c r="D1046" s="1131"/>
      <c r="E1046" s="1132"/>
      <c r="F1046" s="1150"/>
      <c r="G1046" s="1149"/>
      <c r="H1046" s="1135"/>
      <c r="I1046" s="1156"/>
      <c r="J1046" s="1156"/>
      <c r="K1046" s="1156"/>
      <c r="L1046" s="1156"/>
      <c r="M1046" s="1156"/>
      <c r="N1046" s="1156"/>
      <c r="O1046" s="1156"/>
      <c r="P1046" s="1156"/>
      <c r="Q1046" s="1156"/>
      <c r="R1046" s="1156"/>
      <c r="S1046" s="1156"/>
      <c r="T1046" s="1156"/>
      <c r="U1046" s="1156"/>
      <c r="V1046" s="1156"/>
      <c r="W1046" s="1156"/>
      <c r="X1046" s="1156"/>
      <c r="Y1046" s="1156"/>
      <c r="Z1046" s="1156"/>
      <c r="AA1046" s="1156"/>
      <c r="AB1046" s="1200"/>
      <c r="AC1046" s="1200"/>
      <c r="AD1046" s="1200"/>
      <c r="AE1046" s="1200"/>
      <c r="AF1046" s="1156"/>
      <c r="AG1046" s="1156"/>
      <c r="AH1046" s="1156"/>
      <c r="AI1046" s="1156"/>
      <c r="AJ1046" s="1156"/>
      <c r="AK1046" s="1156"/>
      <c r="AL1046" s="1156"/>
      <c r="AM1046" s="1156"/>
      <c r="AN1046" s="1156"/>
      <c r="AO1046" s="1156"/>
      <c r="AP1046" s="1156"/>
      <c r="AQ1046" s="1156"/>
      <c r="AR1046" s="1156"/>
      <c r="AS1046" s="1156"/>
      <c r="AT1046" s="1156"/>
      <c r="AU1046" s="1156"/>
      <c r="AV1046" s="1156"/>
      <c r="AW1046" s="1156"/>
      <c r="AX1046" s="1156"/>
      <c r="AY1046" s="1156"/>
      <c r="AZ1046" s="1156"/>
      <c r="BA1046" s="1156"/>
      <c r="BB1046" s="1156"/>
      <c r="BC1046" s="1156"/>
      <c r="BD1046" s="1156"/>
      <c r="BE1046" s="1156"/>
      <c r="BF1046" s="1156"/>
      <c r="BG1046" s="1156"/>
      <c r="BH1046" s="1156"/>
      <c r="BI1046" s="1156"/>
      <c r="BJ1046" s="1156"/>
      <c r="BK1046" s="1156"/>
      <c r="BL1046" s="1156"/>
      <c r="BM1046" s="1156"/>
      <c r="BN1046" s="1156"/>
      <c r="BO1046" s="1156"/>
      <c r="BP1046" s="1156"/>
      <c r="BQ1046" s="1156"/>
      <c r="BR1046" s="1156"/>
      <c r="BS1046" s="1200"/>
      <c r="BT1046" s="1156"/>
      <c r="BU1046" s="1156"/>
      <c r="BV1046" s="1156"/>
      <c r="BW1046" s="1156"/>
      <c r="BX1046" s="1156"/>
      <c r="BY1046" s="1156"/>
      <c r="BZ1046" s="1156"/>
      <c r="CA1046" s="1156"/>
      <c r="CB1046" s="1156"/>
      <c r="CC1046" s="1156"/>
      <c r="CD1046" s="1156"/>
      <c r="CE1046" s="1156"/>
      <c r="CF1046" s="1156"/>
      <c r="CG1046" s="1156"/>
      <c r="CH1046" s="1156"/>
      <c r="CI1046" s="1156"/>
      <c r="CJ1046" s="1156"/>
      <c r="CK1046" s="1156"/>
      <c r="CL1046" s="1156"/>
      <c r="CM1046" s="1200"/>
      <c r="CN1046" s="1200"/>
      <c r="CO1046" s="1201"/>
      <c r="CQ1046" s="2117"/>
    </row>
    <row r="1047" spans="1:95" s="700" customFormat="1">
      <c r="A1047" s="1137"/>
      <c r="B1047" s="1155"/>
      <c r="C1047" s="1131"/>
      <c r="D1047" s="1131"/>
      <c r="E1047" s="1132"/>
      <c r="F1047" s="1150"/>
      <c r="G1047" s="1149"/>
      <c r="H1047" s="1135"/>
      <c r="I1047" s="1156"/>
      <c r="J1047" s="1156"/>
      <c r="K1047" s="1156"/>
      <c r="L1047" s="1156"/>
      <c r="M1047" s="1156"/>
      <c r="N1047" s="1156"/>
      <c r="O1047" s="1156"/>
      <c r="P1047" s="1156"/>
      <c r="Q1047" s="1156"/>
      <c r="R1047" s="1156"/>
      <c r="S1047" s="1156"/>
      <c r="T1047" s="1156"/>
      <c r="U1047" s="1156"/>
      <c r="V1047" s="1156"/>
      <c r="W1047" s="1156"/>
      <c r="X1047" s="1156"/>
      <c r="Y1047" s="1156"/>
      <c r="Z1047" s="1156"/>
      <c r="AA1047" s="1156"/>
      <c r="AB1047" s="1200"/>
      <c r="AC1047" s="1200"/>
      <c r="AD1047" s="1200"/>
      <c r="AE1047" s="1200"/>
      <c r="AF1047" s="1156"/>
      <c r="AG1047" s="1156"/>
      <c r="AH1047" s="1156"/>
      <c r="AI1047" s="1156"/>
      <c r="AJ1047" s="1156"/>
      <c r="AK1047" s="1156"/>
      <c r="AL1047" s="1156"/>
      <c r="AM1047" s="1156"/>
      <c r="AN1047" s="1156"/>
      <c r="AO1047" s="1156"/>
      <c r="AP1047" s="1156"/>
      <c r="AQ1047" s="1156"/>
      <c r="AR1047" s="1156"/>
      <c r="AS1047" s="1156"/>
      <c r="AT1047" s="1156"/>
      <c r="AU1047" s="1156"/>
      <c r="AV1047" s="1156"/>
      <c r="AW1047" s="1156"/>
      <c r="AX1047" s="1156"/>
      <c r="AY1047" s="1156"/>
      <c r="AZ1047" s="1156"/>
      <c r="BA1047" s="1156"/>
      <c r="BB1047" s="1156"/>
      <c r="BC1047" s="1156"/>
      <c r="BD1047" s="1156"/>
      <c r="BE1047" s="1156"/>
      <c r="BF1047" s="1156"/>
      <c r="BG1047" s="1156"/>
      <c r="BH1047" s="1156"/>
      <c r="BI1047" s="1156"/>
      <c r="BJ1047" s="1156"/>
      <c r="BK1047" s="1156"/>
      <c r="BL1047" s="1156"/>
      <c r="BM1047" s="1156"/>
      <c r="BN1047" s="1156"/>
      <c r="BO1047" s="1156"/>
      <c r="BP1047" s="1156"/>
      <c r="BQ1047" s="1156"/>
      <c r="BR1047" s="1156"/>
      <c r="BS1047" s="1200"/>
      <c r="BT1047" s="1156"/>
      <c r="BU1047" s="1156"/>
      <c r="BV1047" s="1156"/>
      <c r="BW1047" s="1156"/>
      <c r="BX1047" s="1156"/>
      <c r="BY1047" s="1156"/>
      <c r="BZ1047" s="1156"/>
      <c r="CA1047" s="1156"/>
      <c r="CB1047" s="1156"/>
      <c r="CC1047" s="1156"/>
      <c r="CD1047" s="1156"/>
      <c r="CE1047" s="1156"/>
      <c r="CF1047" s="1156"/>
      <c r="CG1047" s="1156"/>
      <c r="CH1047" s="1156"/>
      <c r="CI1047" s="1156"/>
      <c r="CJ1047" s="1156"/>
      <c r="CK1047" s="1156"/>
      <c r="CL1047" s="1156"/>
      <c r="CM1047" s="1200"/>
      <c r="CN1047" s="1200"/>
      <c r="CO1047" s="1201"/>
      <c r="CQ1047" s="2117"/>
    </row>
    <row r="1048" spans="1:95" s="700" customFormat="1">
      <c r="A1048" s="1137"/>
      <c r="B1048" s="1155"/>
      <c r="C1048" s="1131"/>
      <c r="D1048" s="1131"/>
      <c r="E1048" s="1132"/>
      <c r="F1048" s="1150"/>
      <c r="G1048" s="1149"/>
      <c r="H1048" s="1135"/>
      <c r="I1048" s="1156"/>
      <c r="J1048" s="1156"/>
      <c r="K1048" s="1156"/>
      <c r="L1048" s="1156"/>
      <c r="M1048" s="1156"/>
      <c r="N1048" s="1156"/>
      <c r="O1048" s="1156"/>
      <c r="P1048" s="1156"/>
      <c r="Q1048" s="1156"/>
      <c r="R1048" s="1156"/>
      <c r="S1048" s="1156"/>
      <c r="T1048" s="1156"/>
      <c r="U1048" s="1156"/>
      <c r="V1048" s="1156"/>
      <c r="W1048" s="1156"/>
      <c r="X1048" s="1156"/>
      <c r="Y1048" s="1156"/>
      <c r="Z1048" s="1156"/>
      <c r="AA1048" s="1156"/>
      <c r="AB1048" s="1200"/>
      <c r="AC1048" s="1200"/>
      <c r="AD1048" s="1200"/>
      <c r="AE1048" s="1200"/>
      <c r="AF1048" s="1156"/>
      <c r="AG1048" s="1156"/>
      <c r="AH1048" s="1156"/>
      <c r="AI1048" s="1156"/>
      <c r="AJ1048" s="1156"/>
      <c r="AK1048" s="1156"/>
      <c r="AL1048" s="1156"/>
      <c r="AM1048" s="1156"/>
      <c r="AN1048" s="1156"/>
      <c r="AO1048" s="1156"/>
      <c r="AP1048" s="1156"/>
      <c r="AQ1048" s="1156"/>
      <c r="AR1048" s="1156"/>
      <c r="AS1048" s="1156"/>
      <c r="AT1048" s="1156"/>
      <c r="AU1048" s="1156"/>
      <c r="AV1048" s="1156"/>
      <c r="AW1048" s="1156"/>
      <c r="AX1048" s="1156"/>
      <c r="AY1048" s="1156"/>
      <c r="AZ1048" s="1156"/>
      <c r="BA1048" s="1156"/>
      <c r="BB1048" s="1156"/>
      <c r="BC1048" s="1156"/>
      <c r="BD1048" s="1156"/>
      <c r="BE1048" s="1156"/>
      <c r="BF1048" s="1156"/>
      <c r="BG1048" s="1156"/>
      <c r="BH1048" s="1156"/>
      <c r="BI1048" s="1156"/>
      <c r="BJ1048" s="1156"/>
      <c r="BK1048" s="1156"/>
      <c r="BL1048" s="1156"/>
      <c r="BM1048" s="1156"/>
      <c r="BN1048" s="1156"/>
      <c r="BO1048" s="1156"/>
      <c r="BP1048" s="1156"/>
      <c r="BQ1048" s="1156"/>
      <c r="BR1048" s="1156"/>
      <c r="BS1048" s="1200"/>
      <c r="BT1048" s="1156"/>
      <c r="BU1048" s="1156"/>
      <c r="BV1048" s="1156"/>
      <c r="BW1048" s="1156"/>
      <c r="BX1048" s="1156"/>
      <c r="BY1048" s="1156"/>
      <c r="BZ1048" s="1156"/>
      <c r="CA1048" s="1156"/>
      <c r="CB1048" s="1156"/>
      <c r="CC1048" s="1156"/>
      <c r="CD1048" s="1156"/>
      <c r="CE1048" s="1156"/>
      <c r="CF1048" s="1156"/>
      <c r="CG1048" s="1156"/>
      <c r="CH1048" s="1156"/>
      <c r="CI1048" s="1156"/>
      <c r="CJ1048" s="1156"/>
      <c r="CK1048" s="1156"/>
      <c r="CL1048" s="1156"/>
      <c r="CM1048" s="1200"/>
      <c r="CN1048" s="1200"/>
      <c r="CO1048" s="1201"/>
      <c r="CQ1048" s="2117"/>
    </row>
    <row r="1049" spans="1:95" s="700" customFormat="1">
      <c r="A1049" s="1137"/>
      <c r="B1049" s="1155"/>
      <c r="C1049" s="1131"/>
      <c r="D1049" s="1131"/>
      <c r="E1049" s="1132"/>
      <c r="F1049" s="1150"/>
      <c r="G1049" s="1149"/>
      <c r="H1049" s="1135"/>
      <c r="I1049" s="1156"/>
      <c r="J1049" s="1156"/>
      <c r="K1049" s="1156"/>
      <c r="L1049" s="1156"/>
      <c r="M1049" s="1156"/>
      <c r="N1049" s="1156"/>
      <c r="O1049" s="1156"/>
      <c r="P1049" s="1156"/>
      <c r="Q1049" s="1156"/>
      <c r="R1049" s="1156"/>
      <c r="S1049" s="1156"/>
      <c r="T1049" s="1156"/>
      <c r="U1049" s="1156"/>
      <c r="V1049" s="1156"/>
      <c r="W1049" s="1156"/>
      <c r="X1049" s="1156"/>
      <c r="Y1049" s="1156"/>
      <c r="Z1049" s="1156"/>
      <c r="AA1049" s="1156"/>
      <c r="AB1049" s="1200"/>
      <c r="AC1049" s="1200"/>
      <c r="AD1049" s="1200"/>
      <c r="AE1049" s="1200"/>
      <c r="AF1049" s="1156"/>
      <c r="AG1049" s="1156"/>
      <c r="AH1049" s="1156"/>
      <c r="AI1049" s="1156"/>
      <c r="AJ1049" s="1156"/>
      <c r="AK1049" s="1156"/>
      <c r="AL1049" s="1156"/>
      <c r="AM1049" s="1156"/>
      <c r="AN1049" s="1156"/>
      <c r="AO1049" s="1156"/>
      <c r="AP1049" s="1156"/>
      <c r="AQ1049" s="1156"/>
      <c r="AR1049" s="1156"/>
      <c r="AS1049" s="1156"/>
      <c r="AT1049" s="1156"/>
      <c r="AU1049" s="1156"/>
      <c r="AV1049" s="1156"/>
      <c r="AW1049" s="1156"/>
      <c r="AX1049" s="1156"/>
      <c r="AY1049" s="1156"/>
      <c r="AZ1049" s="1156"/>
      <c r="BA1049" s="1156"/>
      <c r="BB1049" s="1156"/>
      <c r="BC1049" s="1156"/>
      <c r="BD1049" s="1156"/>
      <c r="BE1049" s="1156"/>
      <c r="BF1049" s="1156"/>
      <c r="BG1049" s="1156"/>
      <c r="BH1049" s="1156"/>
      <c r="BI1049" s="1156"/>
      <c r="BJ1049" s="1156"/>
      <c r="BK1049" s="1156"/>
      <c r="BL1049" s="1156"/>
      <c r="BM1049" s="1156"/>
      <c r="BN1049" s="1156"/>
      <c r="BO1049" s="1156"/>
      <c r="BP1049" s="1156"/>
      <c r="BQ1049" s="1156"/>
      <c r="BR1049" s="1156"/>
      <c r="BS1049" s="1200"/>
      <c r="BT1049" s="1156"/>
      <c r="BU1049" s="1156"/>
      <c r="BV1049" s="1156"/>
      <c r="BW1049" s="1156"/>
      <c r="BX1049" s="1156"/>
      <c r="BY1049" s="1156"/>
      <c r="BZ1049" s="1156"/>
      <c r="CA1049" s="1156"/>
      <c r="CB1049" s="1156"/>
      <c r="CC1049" s="1156"/>
      <c r="CD1049" s="1156"/>
      <c r="CE1049" s="1156"/>
      <c r="CF1049" s="1156"/>
      <c r="CG1049" s="1156"/>
      <c r="CH1049" s="1156"/>
      <c r="CI1049" s="1156"/>
      <c r="CJ1049" s="1156"/>
      <c r="CK1049" s="1156"/>
      <c r="CL1049" s="1156"/>
      <c r="CM1049" s="1200"/>
      <c r="CN1049" s="1200"/>
      <c r="CO1049" s="1201"/>
      <c r="CQ1049" s="2117"/>
    </row>
    <row r="1050" spans="1:95" s="700" customFormat="1">
      <c r="A1050" s="1137"/>
      <c r="B1050" s="1155"/>
      <c r="C1050" s="1131"/>
      <c r="D1050" s="1131"/>
      <c r="E1050" s="1132"/>
      <c r="F1050" s="1150"/>
      <c r="G1050" s="1149"/>
      <c r="H1050" s="1135"/>
      <c r="I1050" s="1156"/>
      <c r="J1050" s="1156"/>
      <c r="K1050" s="1156"/>
      <c r="L1050" s="1156"/>
      <c r="M1050" s="1156"/>
      <c r="N1050" s="1156"/>
      <c r="O1050" s="1156"/>
      <c r="P1050" s="1156"/>
      <c r="Q1050" s="1156"/>
      <c r="R1050" s="1156"/>
      <c r="S1050" s="1156"/>
      <c r="T1050" s="1156"/>
      <c r="U1050" s="1156"/>
      <c r="V1050" s="1156"/>
      <c r="W1050" s="1156"/>
      <c r="X1050" s="1156"/>
      <c r="Y1050" s="1156"/>
      <c r="Z1050" s="1156"/>
      <c r="AA1050" s="1156"/>
      <c r="AB1050" s="1200"/>
      <c r="AC1050" s="1200"/>
      <c r="AD1050" s="1200"/>
      <c r="AE1050" s="1200"/>
      <c r="AF1050" s="1156"/>
      <c r="AG1050" s="1156"/>
      <c r="AH1050" s="1156"/>
      <c r="AI1050" s="1156"/>
      <c r="AJ1050" s="1156"/>
      <c r="AK1050" s="1156"/>
      <c r="AL1050" s="1156"/>
      <c r="AM1050" s="1156"/>
      <c r="AN1050" s="1156"/>
      <c r="AO1050" s="1156"/>
      <c r="AP1050" s="1156"/>
      <c r="AQ1050" s="1156"/>
      <c r="AR1050" s="1156"/>
      <c r="AS1050" s="1156"/>
      <c r="AT1050" s="1156"/>
      <c r="AU1050" s="1156"/>
      <c r="AV1050" s="1156"/>
      <c r="AW1050" s="1156"/>
      <c r="AX1050" s="1156"/>
      <c r="AY1050" s="1156"/>
      <c r="AZ1050" s="1156"/>
      <c r="BA1050" s="1156"/>
      <c r="BB1050" s="1156"/>
      <c r="BC1050" s="1156"/>
      <c r="BD1050" s="1156"/>
      <c r="BE1050" s="1156"/>
      <c r="BF1050" s="1156"/>
      <c r="BG1050" s="1156"/>
      <c r="BH1050" s="1156"/>
      <c r="BI1050" s="1156"/>
      <c r="BJ1050" s="1156"/>
      <c r="BK1050" s="1156"/>
      <c r="BL1050" s="1156"/>
      <c r="BM1050" s="1156"/>
      <c r="BN1050" s="1156"/>
      <c r="BO1050" s="1156"/>
      <c r="BP1050" s="1156"/>
      <c r="BQ1050" s="1156"/>
      <c r="BR1050" s="1156"/>
      <c r="BS1050" s="1200"/>
      <c r="BT1050" s="1156"/>
      <c r="BU1050" s="1156"/>
      <c r="BV1050" s="1156"/>
      <c r="BW1050" s="1156"/>
      <c r="BX1050" s="1156"/>
      <c r="BY1050" s="1156"/>
      <c r="BZ1050" s="1156"/>
      <c r="CA1050" s="1156"/>
      <c r="CB1050" s="1156"/>
      <c r="CC1050" s="1156"/>
      <c r="CD1050" s="1156"/>
      <c r="CE1050" s="1156"/>
      <c r="CF1050" s="1156"/>
      <c r="CG1050" s="1156"/>
      <c r="CH1050" s="1156"/>
      <c r="CI1050" s="1156"/>
      <c r="CJ1050" s="1156"/>
      <c r="CK1050" s="1156"/>
      <c r="CL1050" s="1156"/>
      <c r="CM1050" s="1200"/>
      <c r="CN1050" s="1200"/>
      <c r="CO1050" s="1201"/>
      <c r="CQ1050" s="2117"/>
    </row>
    <row r="1051" spans="1:95" s="700" customFormat="1">
      <c r="A1051" s="1137"/>
      <c r="B1051" s="1155"/>
      <c r="C1051" s="1131"/>
      <c r="D1051" s="1131"/>
      <c r="E1051" s="1132"/>
      <c r="F1051" s="1150"/>
      <c r="G1051" s="1149"/>
      <c r="H1051" s="1135"/>
      <c r="I1051" s="1156"/>
      <c r="J1051" s="1156"/>
      <c r="K1051" s="1156"/>
      <c r="L1051" s="1156"/>
      <c r="M1051" s="1156"/>
      <c r="N1051" s="1156"/>
      <c r="O1051" s="1156"/>
      <c r="P1051" s="1156"/>
      <c r="Q1051" s="1156"/>
      <c r="R1051" s="1156"/>
      <c r="S1051" s="1156"/>
      <c r="T1051" s="1156"/>
      <c r="U1051" s="1156"/>
      <c r="V1051" s="1156"/>
      <c r="W1051" s="1156"/>
      <c r="X1051" s="1156"/>
      <c r="Y1051" s="1156"/>
      <c r="Z1051" s="1156"/>
      <c r="AA1051" s="1156"/>
      <c r="AB1051" s="1200"/>
      <c r="AC1051" s="1200"/>
      <c r="AD1051" s="1200"/>
      <c r="AE1051" s="1200"/>
      <c r="AF1051" s="1156"/>
      <c r="AG1051" s="1156"/>
      <c r="AH1051" s="1156"/>
      <c r="AI1051" s="1156"/>
      <c r="AJ1051" s="1156"/>
      <c r="AK1051" s="1156"/>
      <c r="AL1051" s="1156"/>
      <c r="AM1051" s="1156"/>
      <c r="AN1051" s="1156"/>
      <c r="AO1051" s="1156"/>
      <c r="AP1051" s="1156"/>
      <c r="AQ1051" s="1156"/>
      <c r="AR1051" s="1156"/>
      <c r="AS1051" s="1156"/>
      <c r="AT1051" s="1156"/>
      <c r="AU1051" s="1156"/>
      <c r="AV1051" s="1156"/>
      <c r="AW1051" s="1156"/>
      <c r="AX1051" s="1156"/>
      <c r="AY1051" s="1156"/>
      <c r="AZ1051" s="1156"/>
      <c r="BA1051" s="1156"/>
      <c r="BB1051" s="1156"/>
      <c r="BC1051" s="1156"/>
      <c r="BD1051" s="1156"/>
      <c r="BE1051" s="1156"/>
      <c r="BF1051" s="1156"/>
      <c r="BG1051" s="1156"/>
      <c r="BH1051" s="1156"/>
      <c r="BI1051" s="1156"/>
      <c r="BJ1051" s="1156"/>
      <c r="BK1051" s="1156"/>
      <c r="BL1051" s="1156"/>
      <c r="BM1051" s="1156"/>
      <c r="BN1051" s="1156"/>
      <c r="BO1051" s="1156"/>
      <c r="BP1051" s="1156"/>
      <c r="BQ1051" s="1156"/>
      <c r="BR1051" s="1156"/>
      <c r="BS1051" s="1200"/>
      <c r="BT1051" s="1156"/>
      <c r="BU1051" s="1156"/>
      <c r="BV1051" s="1156"/>
      <c r="BW1051" s="1156"/>
      <c r="BX1051" s="1156"/>
      <c r="BY1051" s="1156"/>
      <c r="BZ1051" s="1156"/>
      <c r="CA1051" s="1156"/>
      <c r="CB1051" s="1156"/>
      <c r="CC1051" s="1156"/>
      <c r="CD1051" s="1156"/>
      <c r="CE1051" s="1156"/>
      <c r="CF1051" s="1156"/>
      <c r="CG1051" s="1156"/>
      <c r="CH1051" s="1156"/>
      <c r="CI1051" s="1156"/>
      <c r="CJ1051" s="1156"/>
      <c r="CK1051" s="1156"/>
      <c r="CL1051" s="1156"/>
      <c r="CM1051" s="1200"/>
      <c r="CN1051" s="1200"/>
      <c r="CO1051" s="1201"/>
      <c r="CQ1051" s="2117"/>
    </row>
    <row r="1052" spans="1:95" s="700" customFormat="1">
      <c r="A1052" s="1137"/>
      <c r="B1052" s="1155"/>
      <c r="C1052" s="1131"/>
      <c r="D1052" s="1131"/>
      <c r="E1052" s="1132"/>
      <c r="F1052" s="1150"/>
      <c r="G1052" s="1149"/>
      <c r="H1052" s="1135"/>
      <c r="I1052" s="1156"/>
      <c r="J1052" s="1156"/>
      <c r="K1052" s="1156"/>
      <c r="L1052" s="1156"/>
      <c r="M1052" s="1156"/>
      <c r="N1052" s="1156"/>
      <c r="O1052" s="1156"/>
      <c r="P1052" s="1156"/>
      <c r="Q1052" s="1156"/>
      <c r="R1052" s="1156"/>
      <c r="S1052" s="1156"/>
      <c r="T1052" s="1156"/>
      <c r="U1052" s="1156"/>
      <c r="V1052" s="1156"/>
      <c r="W1052" s="1156"/>
      <c r="X1052" s="1156"/>
      <c r="Y1052" s="1156"/>
      <c r="Z1052" s="1156"/>
      <c r="AA1052" s="1156"/>
      <c r="AB1052" s="1200"/>
      <c r="AC1052" s="1200"/>
      <c r="AD1052" s="1200"/>
      <c r="AE1052" s="1200"/>
      <c r="AF1052" s="1156"/>
      <c r="AG1052" s="1156"/>
      <c r="AH1052" s="1156"/>
      <c r="AI1052" s="1156"/>
      <c r="AJ1052" s="1156"/>
      <c r="AK1052" s="1156"/>
      <c r="AL1052" s="1156"/>
      <c r="AM1052" s="1156"/>
      <c r="AN1052" s="1156"/>
      <c r="AO1052" s="1156"/>
      <c r="AP1052" s="1156"/>
      <c r="AQ1052" s="1156"/>
      <c r="AR1052" s="1156"/>
      <c r="AS1052" s="1156"/>
      <c r="AT1052" s="1156"/>
      <c r="AU1052" s="1156"/>
      <c r="AV1052" s="1156"/>
      <c r="AW1052" s="1156"/>
      <c r="AX1052" s="1156"/>
      <c r="AY1052" s="1156"/>
      <c r="AZ1052" s="1156"/>
      <c r="BA1052" s="1156"/>
      <c r="BB1052" s="1156"/>
      <c r="BC1052" s="1156"/>
      <c r="BD1052" s="1156"/>
      <c r="BE1052" s="1156"/>
      <c r="BF1052" s="1156"/>
      <c r="BG1052" s="1156"/>
      <c r="BH1052" s="1156"/>
      <c r="BI1052" s="1156"/>
      <c r="BJ1052" s="1156"/>
      <c r="BK1052" s="1156"/>
      <c r="BL1052" s="1156"/>
      <c r="BM1052" s="1156"/>
      <c r="BN1052" s="1156"/>
      <c r="BO1052" s="1156"/>
      <c r="BP1052" s="1156"/>
      <c r="BQ1052" s="1156"/>
      <c r="BR1052" s="1156"/>
      <c r="BS1052" s="1200"/>
      <c r="BT1052" s="1156"/>
      <c r="BU1052" s="1156"/>
      <c r="BV1052" s="1156"/>
      <c r="BW1052" s="1156"/>
      <c r="BX1052" s="1156"/>
      <c r="BY1052" s="1156"/>
      <c r="BZ1052" s="1156"/>
      <c r="CA1052" s="1156"/>
      <c r="CB1052" s="1156"/>
      <c r="CC1052" s="1156"/>
      <c r="CD1052" s="1156"/>
      <c r="CE1052" s="1156"/>
      <c r="CF1052" s="1156"/>
      <c r="CG1052" s="1156"/>
      <c r="CH1052" s="1156"/>
      <c r="CI1052" s="1156"/>
      <c r="CJ1052" s="1156"/>
      <c r="CK1052" s="1156"/>
      <c r="CL1052" s="1156"/>
      <c r="CM1052" s="1200"/>
      <c r="CN1052" s="1200"/>
      <c r="CO1052" s="1201"/>
      <c r="CQ1052" s="2117"/>
    </row>
    <row r="1053" spans="1:95" s="700" customFormat="1">
      <c r="A1053" s="1137"/>
      <c r="B1053" s="1155"/>
      <c r="C1053" s="1131"/>
      <c r="D1053" s="1131"/>
      <c r="E1053" s="1132"/>
      <c r="F1053" s="1150"/>
      <c r="G1053" s="1149"/>
      <c r="H1053" s="1135"/>
      <c r="I1053" s="1156"/>
      <c r="J1053" s="1156"/>
      <c r="K1053" s="1156"/>
      <c r="L1053" s="1156"/>
      <c r="M1053" s="1156"/>
      <c r="N1053" s="1156"/>
      <c r="O1053" s="1156"/>
      <c r="P1053" s="1156"/>
      <c r="Q1053" s="1156"/>
      <c r="R1053" s="1156"/>
      <c r="S1053" s="1156"/>
      <c r="T1053" s="1156"/>
      <c r="U1053" s="1156"/>
      <c r="V1053" s="1156"/>
      <c r="W1053" s="1156"/>
      <c r="X1053" s="1156"/>
      <c r="Y1053" s="1156"/>
      <c r="Z1053" s="1156"/>
      <c r="AA1053" s="1156"/>
      <c r="AB1053" s="1200"/>
      <c r="AC1053" s="1200"/>
      <c r="AD1053" s="1200"/>
      <c r="AE1053" s="1200"/>
      <c r="AF1053" s="1156"/>
      <c r="AG1053" s="1156"/>
      <c r="AH1053" s="1156"/>
      <c r="AI1053" s="1156"/>
      <c r="AJ1053" s="1156"/>
      <c r="AK1053" s="1156"/>
      <c r="AL1053" s="1156"/>
      <c r="AM1053" s="1156"/>
      <c r="AN1053" s="1156"/>
      <c r="AO1053" s="1156"/>
      <c r="AP1053" s="1156"/>
      <c r="AQ1053" s="1156"/>
      <c r="AR1053" s="1156"/>
      <c r="AS1053" s="1156"/>
      <c r="AT1053" s="1156"/>
      <c r="AU1053" s="1156"/>
      <c r="AV1053" s="1156"/>
      <c r="AW1053" s="1156"/>
      <c r="AX1053" s="1156"/>
      <c r="AY1053" s="1156"/>
      <c r="AZ1053" s="1156"/>
      <c r="BA1053" s="1156"/>
      <c r="BB1053" s="1156"/>
      <c r="BC1053" s="1156"/>
      <c r="BD1053" s="1156"/>
      <c r="BE1053" s="1156"/>
      <c r="BF1053" s="1156"/>
      <c r="BG1053" s="1156"/>
      <c r="BH1053" s="1156"/>
      <c r="BI1053" s="1156"/>
      <c r="BJ1053" s="1156"/>
      <c r="BK1053" s="1156"/>
      <c r="BL1053" s="1156"/>
      <c r="BM1053" s="1156"/>
      <c r="BN1053" s="1156"/>
      <c r="BO1053" s="1156"/>
      <c r="BP1053" s="1156"/>
      <c r="BQ1053" s="1156"/>
      <c r="BR1053" s="1156"/>
      <c r="BS1053" s="1200"/>
      <c r="BT1053" s="1156"/>
      <c r="BU1053" s="1156"/>
      <c r="BV1053" s="1156"/>
      <c r="BW1053" s="1156"/>
      <c r="BX1053" s="1156"/>
      <c r="BY1053" s="1156"/>
      <c r="BZ1053" s="1156"/>
      <c r="CA1053" s="1156"/>
      <c r="CB1053" s="1156"/>
      <c r="CC1053" s="1156"/>
      <c r="CD1053" s="1156"/>
      <c r="CE1053" s="1156"/>
      <c r="CF1053" s="1156"/>
      <c r="CG1053" s="1156"/>
      <c r="CH1053" s="1156"/>
      <c r="CI1053" s="1156"/>
      <c r="CJ1053" s="1156"/>
      <c r="CK1053" s="1156"/>
      <c r="CL1053" s="1156"/>
      <c r="CM1053" s="1200"/>
      <c r="CN1053" s="1200"/>
      <c r="CO1053" s="1201"/>
      <c r="CQ1053" s="2117"/>
    </row>
    <row r="1054" spans="1:95" s="700" customFormat="1">
      <c r="A1054" s="1137"/>
      <c r="B1054" s="1155"/>
      <c r="C1054" s="1131"/>
      <c r="D1054" s="1131"/>
      <c r="E1054" s="1132"/>
      <c r="F1054" s="1150"/>
      <c r="G1054" s="1149"/>
      <c r="H1054" s="1135"/>
      <c r="I1054" s="1156"/>
      <c r="J1054" s="1156"/>
      <c r="K1054" s="1156"/>
      <c r="L1054" s="1156"/>
      <c r="M1054" s="1156"/>
      <c r="N1054" s="1156"/>
      <c r="O1054" s="1156"/>
      <c r="P1054" s="1156"/>
      <c r="Q1054" s="1156"/>
      <c r="R1054" s="1156"/>
      <c r="S1054" s="1156"/>
      <c r="T1054" s="1156"/>
      <c r="U1054" s="1156"/>
      <c r="V1054" s="1156"/>
      <c r="W1054" s="1156"/>
      <c r="X1054" s="1156"/>
      <c r="Y1054" s="1156"/>
      <c r="Z1054" s="1156"/>
      <c r="AA1054" s="1156"/>
      <c r="AB1054" s="1200"/>
      <c r="AC1054" s="1200"/>
      <c r="AD1054" s="1200"/>
      <c r="AE1054" s="1200"/>
      <c r="AF1054" s="1156"/>
      <c r="AG1054" s="1156"/>
      <c r="AH1054" s="1156"/>
      <c r="AI1054" s="1156"/>
      <c r="AJ1054" s="1156"/>
      <c r="AK1054" s="1156"/>
      <c r="AL1054" s="1156"/>
      <c r="AM1054" s="1156"/>
      <c r="AN1054" s="1156"/>
      <c r="AO1054" s="1156"/>
      <c r="AP1054" s="1156"/>
      <c r="AQ1054" s="1156"/>
      <c r="AR1054" s="1156"/>
      <c r="AS1054" s="1156"/>
      <c r="AT1054" s="1156"/>
      <c r="AU1054" s="1156"/>
      <c r="AV1054" s="1156"/>
      <c r="AW1054" s="1156"/>
      <c r="AX1054" s="1156"/>
      <c r="AY1054" s="1156"/>
      <c r="AZ1054" s="1156"/>
      <c r="BA1054" s="1156"/>
      <c r="BB1054" s="1156"/>
      <c r="BC1054" s="1156"/>
      <c r="BD1054" s="1156"/>
      <c r="BE1054" s="1156"/>
      <c r="BF1054" s="1156"/>
      <c r="BG1054" s="1156"/>
      <c r="BH1054" s="1156"/>
      <c r="BI1054" s="1156"/>
      <c r="BJ1054" s="1156"/>
      <c r="BK1054" s="1156"/>
      <c r="BL1054" s="1156"/>
      <c r="BM1054" s="1156"/>
      <c r="BN1054" s="1156"/>
      <c r="BO1054" s="1156"/>
      <c r="BP1054" s="1156"/>
      <c r="BQ1054" s="1156"/>
      <c r="BR1054" s="1156"/>
      <c r="BS1054" s="1200"/>
      <c r="BT1054" s="1156"/>
      <c r="BU1054" s="1156"/>
      <c r="BV1054" s="1156"/>
      <c r="BW1054" s="1156"/>
      <c r="BX1054" s="1156"/>
      <c r="BY1054" s="1156"/>
      <c r="BZ1054" s="1156"/>
      <c r="CA1054" s="1156"/>
      <c r="CB1054" s="1156"/>
      <c r="CC1054" s="1156"/>
      <c r="CD1054" s="1156"/>
      <c r="CE1054" s="1156"/>
      <c r="CF1054" s="1156"/>
      <c r="CG1054" s="1156"/>
      <c r="CH1054" s="1156"/>
      <c r="CI1054" s="1156"/>
      <c r="CJ1054" s="1156"/>
      <c r="CK1054" s="1156"/>
      <c r="CL1054" s="1156"/>
      <c r="CM1054" s="1200"/>
      <c r="CN1054" s="1200"/>
      <c r="CO1054" s="1201"/>
      <c r="CQ1054" s="2117"/>
    </row>
    <row r="1055" spans="1:95" s="700" customFormat="1">
      <c r="A1055" s="1137"/>
      <c r="B1055" s="1155"/>
      <c r="C1055" s="1131"/>
      <c r="D1055" s="1131"/>
      <c r="E1055" s="1132"/>
      <c r="F1055" s="1150"/>
      <c r="G1055" s="1149"/>
      <c r="H1055" s="1135"/>
      <c r="I1055" s="1156"/>
      <c r="J1055" s="1156"/>
      <c r="K1055" s="1156"/>
      <c r="L1055" s="1156"/>
      <c r="M1055" s="1156"/>
      <c r="N1055" s="1156"/>
      <c r="O1055" s="1156"/>
      <c r="P1055" s="1156"/>
      <c r="Q1055" s="1156"/>
      <c r="R1055" s="1156"/>
      <c r="S1055" s="1156"/>
      <c r="T1055" s="1156"/>
      <c r="U1055" s="1156"/>
      <c r="V1055" s="1156"/>
      <c r="W1055" s="1156"/>
      <c r="X1055" s="1156"/>
      <c r="Y1055" s="1156"/>
      <c r="Z1055" s="1156"/>
      <c r="AA1055" s="1156"/>
      <c r="AB1055" s="1200"/>
      <c r="AC1055" s="1200"/>
      <c r="AD1055" s="1200"/>
      <c r="AE1055" s="1200"/>
      <c r="AF1055" s="1156"/>
      <c r="AG1055" s="1156"/>
      <c r="AH1055" s="1156"/>
      <c r="AI1055" s="1156"/>
      <c r="AJ1055" s="1156"/>
      <c r="AK1055" s="1156"/>
      <c r="AL1055" s="1156"/>
      <c r="AM1055" s="1156"/>
      <c r="AN1055" s="1156"/>
      <c r="AO1055" s="1156"/>
      <c r="AP1055" s="1156"/>
      <c r="AQ1055" s="1156"/>
      <c r="AR1055" s="1156"/>
      <c r="AS1055" s="1156"/>
      <c r="AT1055" s="1156"/>
      <c r="AU1055" s="1156"/>
      <c r="AV1055" s="1156"/>
      <c r="AW1055" s="1156"/>
      <c r="AX1055" s="1156"/>
      <c r="AY1055" s="1156"/>
      <c r="AZ1055" s="1156"/>
      <c r="BA1055" s="1156"/>
      <c r="BB1055" s="1156"/>
      <c r="BC1055" s="1156"/>
      <c r="BD1055" s="1156"/>
      <c r="BE1055" s="1156"/>
      <c r="BF1055" s="1156"/>
      <c r="BG1055" s="1156"/>
      <c r="BH1055" s="1156"/>
      <c r="BI1055" s="1156"/>
      <c r="BJ1055" s="1156"/>
      <c r="BK1055" s="1156"/>
      <c r="BL1055" s="1156"/>
      <c r="BM1055" s="1156"/>
      <c r="BN1055" s="1156"/>
      <c r="BO1055" s="1156"/>
      <c r="BP1055" s="1156"/>
      <c r="BQ1055" s="1156"/>
      <c r="BR1055" s="1156"/>
      <c r="BS1055" s="1200"/>
      <c r="BT1055" s="1156"/>
      <c r="BU1055" s="1156"/>
      <c r="BV1055" s="1156"/>
      <c r="BW1055" s="1156"/>
      <c r="BX1055" s="1156"/>
      <c r="BY1055" s="1156"/>
      <c r="BZ1055" s="1156"/>
      <c r="CA1055" s="1156"/>
      <c r="CB1055" s="1156"/>
      <c r="CC1055" s="1156"/>
      <c r="CD1055" s="1156"/>
      <c r="CE1055" s="1156"/>
      <c r="CF1055" s="1156"/>
      <c r="CG1055" s="1156"/>
      <c r="CH1055" s="1156"/>
      <c r="CI1055" s="1156"/>
      <c r="CJ1055" s="1156"/>
      <c r="CK1055" s="1156"/>
      <c r="CL1055" s="1156"/>
      <c r="CM1055" s="1200"/>
      <c r="CN1055" s="1200"/>
      <c r="CO1055" s="1201"/>
      <c r="CQ1055" s="2117"/>
    </row>
    <row r="1056" spans="1:95" s="700" customFormat="1">
      <c r="A1056" s="1137"/>
      <c r="B1056" s="1155"/>
      <c r="C1056" s="1131"/>
      <c r="D1056" s="1131"/>
      <c r="E1056" s="1132"/>
      <c r="F1056" s="1150"/>
      <c r="G1056" s="1149"/>
      <c r="H1056" s="1135"/>
      <c r="I1056" s="1156"/>
      <c r="J1056" s="1156"/>
      <c r="K1056" s="1156"/>
      <c r="L1056" s="1156"/>
      <c r="M1056" s="1156"/>
      <c r="N1056" s="1156"/>
      <c r="O1056" s="1156"/>
      <c r="P1056" s="1156"/>
      <c r="Q1056" s="1156"/>
      <c r="R1056" s="1156"/>
      <c r="S1056" s="1156"/>
      <c r="T1056" s="1156"/>
      <c r="U1056" s="1156"/>
      <c r="V1056" s="1156"/>
      <c r="W1056" s="1156"/>
      <c r="X1056" s="1156"/>
      <c r="Y1056" s="1156"/>
      <c r="Z1056" s="1156"/>
      <c r="AA1056" s="1156"/>
      <c r="AB1056" s="1200"/>
      <c r="AC1056" s="1200"/>
      <c r="AD1056" s="1200"/>
      <c r="AE1056" s="1200"/>
      <c r="AF1056" s="1156"/>
      <c r="AG1056" s="1156"/>
      <c r="AH1056" s="1156"/>
      <c r="AI1056" s="1156"/>
      <c r="AJ1056" s="1156"/>
      <c r="AK1056" s="1156"/>
      <c r="AL1056" s="1156"/>
      <c r="AM1056" s="1156"/>
      <c r="AN1056" s="1156"/>
      <c r="AO1056" s="1156"/>
      <c r="AP1056" s="1156"/>
      <c r="AQ1056" s="1156"/>
      <c r="AR1056" s="1156"/>
      <c r="AS1056" s="1156"/>
      <c r="AT1056" s="1156"/>
      <c r="AU1056" s="1156"/>
      <c r="AV1056" s="1156"/>
      <c r="AW1056" s="1156"/>
      <c r="AX1056" s="1156"/>
      <c r="AY1056" s="1156"/>
      <c r="AZ1056" s="1156"/>
      <c r="BA1056" s="1156"/>
      <c r="BB1056" s="1156"/>
      <c r="BC1056" s="1156"/>
      <c r="BD1056" s="1156"/>
      <c r="BE1056" s="1156"/>
      <c r="BF1056" s="1156"/>
      <c r="BG1056" s="1156"/>
      <c r="BH1056" s="1156"/>
      <c r="BI1056" s="1156"/>
      <c r="BJ1056" s="1156"/>
      <c r="BK1056" s="1156"/>
      <c r="BL1056" s="1156"/>
      <c r="BM1056" s="1156"/>
      <c r="BN1056" s="1156"/>
      <c r="BO1056" s="1156"/>
      <c r="BP1056" s="1156"/>
      <c r="BQ1056" s="1156"/>
      <c r="BR1056" s="1156"/>
      <c r="BS1056" s="1200"/>
      <c r="BT1056" s="1156"/>
      <c r="BU1056" s="1156"/>
      <c r="BV1056" s="1156"/>
      <c r="BW1056" s="1156"/>
      <c r="BX1056" s="1156"/>
      <c r="BY1056" s="1156"/>
      <c r="BZ1056" s="1156"/>
      <c r="CA1056" s="1156"/>
      <c r="CB1056" s="1156"/>
      <c r="CC1056" s="1156"/>
      <c r="CD1056" s="1156"/>
      <c r="CE1056" s="1156"/>
      <c r="CF1056" s="1156"/>
      <c r="CG1056" s="1156"/>
      <c r="CH1056" s="1156"/>
      <c r="CI1056" s="1156"/>
      <c r="CJ1056" s="1156"/>
      <c r="CK1056" s="1156"/>
      <c r="CL1056" s="1156"/>
      <c r="CM1056" s="1200"/>
      <c r="CN1056" s="1200"/>
      <c r="CO1056" s="1201"/>
      <c r="CQ1056" s="2117"/>
    </row>
    <row r="1057" spans="1:95" s="700" customFormat="1">
      <c r="A1057" s="1137"/>
      <c r="B1057" s="1155"/>
      <c r="C1057" s="1131"/>
      <c r="D1057" s="1131"/>
      <c r="E1057" s="1132"/>
      <c r="F1057" s="1150"/>
      <c r="G1057" s="1149"/>
      <c r="H1057" s="1135"/>
      <c r="I1057" s="1156"/>
      <c r="J1057" s="1156"/>
      <c r="K1057" s="1156"/>
      <c r="L1057" s="1156"/>
      <c r="M1057" s="1156"/>
      <c r="N1057" s="1156"/>
      <c r="O1057" s="1156"/>
      <c r="P1057" s="1156"/>
      <c r="Q1057" s="1156"/>
      <c r="R1057" s="1156"/>
      <c r="S1057" s="1156"/>
      <c r="T1057" s="1156"/>
      <c r="U1057" s="1156"/>
      <c r="V1057" s="1156"/>
      <c r="W1057" s="1156"/>
      <c r="X1057" s="1156"/>
      <c r="Y1057" s="1156"/>
      <c r="Z1057" s="1156"/>
      <c r="AA1057" s="1156"/>
      <c r="AB1057" s="1200"/>
      <c r="AC1057" s="1200"/>
      <c r="AD1057" s="1200"/>
      <c r="AE1057" s="1200"/>
      <c r="AF1057" s="1156"/>
      <c r="AG1057" s="1156"/>
      <c r="AH1057" s="1156"/>
      <c r="AI1057" s="1156"/>
      <c r="AJ1057" s="1156"/>
      <c r="AK1057" s="1156"/>
      <c r="AL1057" s="1156"/>
      <c r="AM1057" s="1156"/>
      <c r="AN1057" s="1156"/>
      <c r="AO1057" s="1156"/>
      <c r="AP1057" s="1156"/>
      <c r="AQ1057" s="1156"/>
      <c r="AR1057" s="1156"/>
      <c r="AS1057" s="1156"/>
      <c r="AT1057" s="1156"/>
      <c r="AU1057" s="1156"/>
      <c r="AV1057" s="1156"/>
      <c r="AW1057" s="1156"/>
      <c r="AX1057" s="1156"/>
      <c r="AY1057" s="1156"/>
      <c r="AZ1057" s="1156"/>
      <c r="BA1057" s="1156"/>
      <c r="BB1057" s="1156"/>
      <c r="BC1057" s="1156"/>
      <c r="BD1057" s="1156"/>
      <c r="BE1057" s="1156"/>
      <c r="BF1057" s="1156"/>
      <c r="BG1057" s="1156"/>
      <c r="BH1057" s="1156"/>
      <c r="BI1057" s="1156"/>
      <c r="BJ1057" s="1156"/>
      <c r="BK1057" s="1156"/>
      <c r="BL1057" s="1156"/>
      <c r="BM1057" s="1156"/>
      <c r="BN1057" s="1156"/>
      <c r="BO1057" s="1156"/>
      <c r="BP1057" s="1156"/>
      <c r="BQ1057" s="1156"/>
      <c r="BR1057" s="1156"/>
      <c r="BS1057" s="1200"/>
      <c r="BT1057" s="1156"/>
      <c r="BU1057" s="1156"/>
      <c r="BV1057" s="1156"/>
      <c r="BW1057" s="1156"/>
      <c r="BX1057" s="1156"/>
      <c r="BY1057" s="1156"/>
      <c r="BZ1057" s="1156"/>
      <c r="CA1057" s="1156"/>
      <c r="CB1057" s="1156"/>
      <c r="CC1057" s="1156"/>
      <c r="CD1057" s="1156"/>
      <c r="CE1057" s="1156"/>
      <c r="CF1057" s="1156"/>
      <c r="CG1057" s="1156"/>
      <c r="CH1057" s="1156"/>
      <c r="CI1057" s="1156"/>
      <c r="CJ1057" s="1156"/>
      <c r="CK1057" s="1156"/>
      <c r="CL1057" s="1156"/>
      <c r="CM1057" s="1200"/>
      <c r="CN1057" s="1200"/>
      <c r="CO1057" s="1201"/>
      <c r="CQ1057" s="2117"/>
    </row>
    <row r="1058" spans="1:95" s="700" customFormat="1">
      <c r="A1058" s="1137"/>
      <c r="B1058" s="1155"/>
      <c r="C1058" s="1131"/>
      <c r="D1058" s="1131"/>
      <c r="E1058" s="1132"/>
      <c r="F1058" s="1150"/>
      <c r="G1058" s="1149"/>
      <c r="H1058" s="1135"/>
      <c r="I1058" s="1156"/>
      <c r="J1058" s="1156"/>
      <c r="K1058" s="1156"/>
      <c r="L1058" s="1156"/>
      <c r="M1058" s="1156"/>
      <c r="N1058" s="1156"/>
      <c r="O1058" s="1156"/>
      <c r="P1058" s="1156"/>
      <c r="Q1058" s="1156"/>
      <c r="R1058" s="1156"/>
      <c r="S1058" s="1156"/>
      <c r="T1058" s="1156"/>
      <c r="U1058" s="1156"/>
      <c r="V1058" s="1156"/>
      <c r="W1058" s="1156"/>
      <c r="X1058" s="1156"/>
      <c r="Y1058" s="1156"/>
      <c r="Z1058" s="1156"/>
      <c r="AA1058" s="1156"/>
      <c r="AB1058" s="1200"/>
      <c r="AC1058" s="1200"/>
      <c r="AD1058" s="1200"/>
      <c r="AE1058" s="1200"/>
      <c r="AF1058" s="1156"/>
      <c r="AG1058" s="1156"/>
      <c r="AH1058" s="1156"/>
      <c r="AI1058" s="1156"/>
      <c r="AJ1058" s="1156"/>
      <c r="AK1058" s="1156"/>
      <c r="AL1058" s="1156"/>
      <c r="AM1058" s="1156"/>
      <c r="AN1058" s="1156"/>
      <c r="AO1058" s="1156"/>
      <c r="AP1058" s="1156"/>
      <c r="AQ1058" s="1156"/>
      <c r="AR1058" s="1156"/>
      <c r="AS1058" s="1156"/>
      <c r="AT1058" s="1156"/>
      <c r="AU1058" s="1156"/>
      <c r="AV1058" s="1156"/>
      <c r="AW1058" s="1156"/>
      <c r="AX1058" s="1156"/>
      <c r="AY1058" s="1156"/>
      <c r="AZ1058" s="1156"/>
      <c r="BA1058" s="1156"/>
      <c r="BB1058" s="1156"/>
      <c r="BC1058" s="1156"/>
      <c r="BD1058" s="1156"/>
      <c r="BE1058" s="1156"/>
      <c r="BF1058" s="1156"/>
      <c r="BG1058" s="1156"/>
      <c r="BH1058" s="1156"/>
      <c r="BI1058" s="1156"/>
      <c r="BJ1058" s="1156"/>
      <c r="BK1058" s="1156"/>
      <c r="BL1058" s="1156"/>
      <c r="BM1058" s="1156"/>
      <c r="BN1058" s="1156"/>
      <c r="BO1058" s="1156"/>
      <c r="BP1058" s="1156"/>
      <c r="BQ1058" s="1156"/>
      <c r="BR1058" s="1156"/>
      <c r="BS1058" s="1200"/>
      <c r="BT1058" s="1156"/>
      <c r="BU1058" s="1156"/>
      <c r="BV1058" s="1156"/>
      <c r="BW1058" s="1156"/>
      <c r="BX1058" s="1156"/>
      <c r="BY1058" s="1156"/>
      <c r="BZ1058" s="1156"/>
      <c r="CA1058" s="1156"/>
      <c r="CB1058" s="1156"/>
      <c r="CC1058" s="1156"/>
      <c r="CD1058" s="1156"/>
      <c r="CE1058" s="1156"/>
      <c r="CF1058" s="1156"/>
      <c r="CG1058" s="1156"/>
      <c r="CH1058" s="1156"/>
      <c r="CI1058" s="1156"/>
      <c r="CJ1058" s="1156"/>
      <c r="CK1058" s="1156"/>
      <c r="CL1058" s="1156"/>
      <c r="CM1058" s="1200"/>
      <c r="CN1058" s="1200"/>
      <c r="CO1058" s="1201"/>
      <c r="CQ1058" s="2117"/>
    </row>
    <row r="1059" spans="1:95" s="700" customFormat="1">
      <c r="A1059" s="1137"/>
      <c r="B1059" s="1155"/>
      <c r="C1059" s="1131"/>
      <c r="D1059" s="1131"/>
      <c r="E1059" s="1132"/>
      <c r="F1059" s="1150"/>
      <c r="G1059" s="1149"/>
      <c r="H1059" s="1135"/>
      <c r="I1059" s="1156"/>
      <c r="J1059" s="1156"/>
      <c r="K1059" s="1156"/>
      <c r="L1059" s="1156"/>
      <c r="M1059" s="1156"/>
      <c r="N1059" s="1156"/>
      <c r="O1059" s="1156"/>
      <c r="P1059" s="1156"/>
      <c r="Q1059" s="1156"/>
      <c r="R1059" s="1156"/>
      <c r="S1059" s="1156"/>
      <c r="T1059" s="1156"/>
      <c r="U1059" s="1156"/>
      <c r="V1059" s="1156"/>
      <c r="W1059" s="1156"/>
      <c r="X1059" s="1156"/>
      <c r="Y1059" s="1156"/>
      <c r="Z1059" s="1156"/>
      <c r="AA1059" s="1156"/>
      <c r="AB1059" s="1200"/>
      <c r="AC1059" s="1200"/>
      <c r="AD1059" s="1200"/>
      <c r="AE1059" s="1200"/>
      <c r="AF1059" s="1156"/>
      <c r="AG1059" s="1156"/>
      <c r="AH1059" s="1156"/>
      <c r="AI1059" s="1156"/>
      <c r="AJ1059" s="1156"/>
      <c r="AK1059" s="1156"/>
      <c r="AL1059" s="1156"/>
      <c r="AM1059" s="1156"/>
      <c r="AN1059" s="1156"/>
      <c r="AO1059" s="1156"/>
      <c r="AP1059" s="1156"/>
      <c r="AQ1059" s="1156"/>
      <c r="AR1059" s="1156"/>
      <c r="AS1059" s="1156"/>
      <c r="AT1059" s="1156"/>
      <c r="AU1059" s="1156"/>
      <c r="AV1059" s="1156"/>
      <c r="AW1059" s="1156"/>
      <c r="AX1059" s="1156"/>
      <c r="AY1059" s="1156"/>
      <c r="AZ1059" s="1156"/>
      <c r="BA1059" s="1156"/>
      <c r="BB1059" s="1156"/>
      <c r="BC1059" s="1156"/>
      <c r="BD1059" s="1156"/>
      <c r="BE1059" s="1156"/>
      <c r="BF1059" s="1156"/>
      <c r="BG1059" s="1156"/>
      <c r="BH1059" s="1156"/>
      <c r="BI1059" s="1156"/>
      <c r="BJ1059" s="1156"/>
      <c r="BK1059" s="1156"/>
      <c r="BL1059" s="1156"/>
      <c r="BM1059" s="1156"/>
      <c r="BN1059" s="1156"/>
      <c r="BO1059" s="1156"/>
      <c r="BP1059" s="1156"/>
      <c r="BQ1059" s="1156"/>
      <c r="BR1059" s="1156"/>
      <c r="BS1059" s="1200"/>
      <c r="BT1059" s="1156"/>
      <c r="BU1059" s="1156"/>
      <c r="BV1059" s="1156"/>
      <c r="BW1059" s="1156"/>
      <c r="BX1059" s="1156"/>
      <c r="BY1059" s="1156"/>
      <c r="BZ1059" s="1156"/>
      <c r="CA1059" s="1156"/>
      <c r="CB1059" s="1156"/>
      <c r="CC1059" s="1156"/>
      <c r="CD1059" s="1156"/>
      <c r="CE1059" s="1156"/>
      <c r="CF1059" s="1156"/>
      <c r="CG1059" s="1156"/>
      <c r="CH1059" s="1156"/>
      <c r="CI1059" s="1156"/>
      <c r="CJ1059" s="1156"/>
      <c r="CK1059" s="1156"/>
      <c r="CL1059" s="1156"/>
      <c r="CM1059" s="1200"/>
      <c r="CN1059" s="1200"/>
      <c r="CO1059" s="1201"/>
      <c r="CQ1059" s="2117"/>
    </row>
    <row r="1060" spans="1:95" s="700" customFormat="1">
      <c r="A1060" s="1137"/>
      <c r="B1060" s="1155"/>
      <c r="C1060" s="1131"/>
      <c r="D1060" s="1131"/>
      <c r="E1060" s="1132"/>
      <c r="F1060" s="1150"/>
      <c r="G1060" s="1149"/>
      <c r="H1060" s="1135"/>
      <c r="I1060" s="1156"/>
      <c r="J1060" s="1156"/>
      <c r="K1060" s="1156"/>
      <c r="L1060" s="1156"/>
      <c r="M1060" s="1156"/>
      <c r="N1060" s="1156"/>
      <c r="O1060" s="1156"/>
      <c r="P1060" s="1156"/>
      <c r="Q1060" s="1156"/>
      <c r="R1060" s="1156"/>
      <c r="S1060" s="1156"/>
      <c r="T1060" s="1156"/>
      <c r="U1060" s="1156"/>
      <c r="V1060" s="1156"/>
      <c r="W1060" s="1156"/>
      <c r="X1060" s="1156"/>
      <c r="Y1060" s="1156"/>
      <c r="Z1060" s="1156"/>
      <c r="AA1060" s="1156"/>
      <c r="AB1060" s="1200"/>
      <c r="AC1060" s="1200"/>
      <c r="AD1060" s="1200"/>
      <c r="AE1060" s="1200"/>
      <c r="AF1060" s="1156"/>
      <c r="AG1060" s="1156"/>
      <c r="AH1060" s="1156"/>
      <c r="AI1060" s="1156"/>
      <c r="AJ1060" s="1156"/>
      <c r="AK1060" s="1156"/>
      <c r="AL1060" s="1156"/>
      <c r="AM1060" s="1156"/>
      <c r="AN1060" s="1156"/>
      <c r="AO1060" s="1156"/>
      <c r="AP1060" s="1156"/>
      <c r="AQ1060" s="1156"/>
      <c r="AR1060" s="1156"/>
      <c r="AS1060" s="1156"/>
      <c r="AT1060" s="1156"/>
      <c r="AU1060" s="1156"/>
      <c r="AV1060" s="1156"/>
      <c r="AW1060" s="1156"/>
      <c r="AX1060" s="1156"/>
      <c r="AY1060" s="1156"/>
      <c r="AZ1060" s="1156"/>
      <c r="BA1060" s="1156"/>
      <c r="BB1060" s="1156"/>
      <c r="BC1060" s="1156"/>
      <c r="BD1060" s="1156"/>
      <c r="BE1060" s="1156"/>
      <c r="BF1060" s="1156"/>
      <c r="BG1060" s="1156"/>
      <c r="BH1060" s="1156"/>
      <c r="BI1060" s="1156"/>
      <c r="BJ1060" s="1156"/>
      <c r="BK1060" s="1156"/>
      <c r="BL1060" s="1156"/>
      <c r="BM1060" s="1156"/>
      <c r="BN1060" s="1156"/>
      <c r="BO1060" s="1156"/>
      <c r="BP1060" s="1156"/>
      <c r="BQ1060" s="1156"/>
      <c r="BR1060" s="1156"/>
      <c r="BS1060" s="1200"/>
      <c r="BT1060" s="1156"/>
      <c r="BU1060" s="1156"/>
      <c r="BV1060" s="1156"/>
      <c r="BW1060" s="1156"/>
      <c r="BX1060" s="1156"/>
      <c r="BY1060" s="1156"/>
      <c r="BZ1060" s="1156"/>
      <c r="CA1060" s="1156"/>
      <c r="CB1060" s="1156"/>
      <c r="CC1060" s="1156"/>
      <c r="CD1060" s="1156"/>
      <c r="CE1060" s="1156"/>
      <c r="CF1060" s="1156"/>
      <c r="CG1060" s="1156"/>
      <c r="CH1060" s="1156"/>
      <c r="CI1060" s="1156"/>
      <c r="CJ1060" s="1156"/>
      <c r="CK1060" s="1156"/>
      <c r="CL1060" s="1156"/>
      <c r="CM1060" s="1200"/>
      <c r="CN1060" s="1200"/>
      <c r="CO1060" s="1201"/>
      <c r="CQ1060" s="2117"/>
    </row>
    <row r="1061" spans="1:95" s="700" customFormat="1">
      <c r="A1061" s="1137"/>
      <c r="B1061" s="1155"/>
      <c r="C1061" s="1131"/>
      <c r="D1061" s="1131"/>
      <c r="E1061" s="1132"/>
      <c r="F1061" s="1150"/>
      <c r="G1061" s="1149"/>
      <c r="H1061" s="1135"/>
      <c r="I1061" s="1156"/>
      <c r="J1061" s="1156"/>
      <c r="K1061" s="1156"/>
      <c r="L1061" s="1156"/>
      <c r="M1061" s="1156"/>
      <c r="N1061" s="1156"/>
      <c r="O1061" s="1156"/>
      <c r="P1061" s="1156"/>
      <c r="Q1061" s="1156"/>
      <c r="R1061" s="1156"/>
      <c r="S1061" s="1156"/>
      <c r="T1061" s="1156"/>
      <c r="U1061" s="1156"/>
      <c r="V1061" s="1156"/>
      <c r="W1061" s="1156"/>
      <c r="X1061" s="1156"/>
      <c r="Y1061" s="1156"/>
      <c r="Z1061" s="1156"/>
      <c r="AA1061" s="1156"/>
      <c r="AB1061" s="1200"/>
      <c r="AC1061" s="1200"/>
      <c r="AD1061" s="1200"/>
      <c r="AE1061" s="1200"/>
      <c r="AF1061" s="1156"/>
      <c r="AG1061" s="1156"/>
      <c r="AH1061" s="1156"/>
      <c r="AI1061" s="1156"/>
      <c r="AJ1061" s="1156"/>
      <c r="AK1061" s="1156"/>
      <c r="AL1061" s="1156"/>
      <c r="AM1061" s="1156"/>
      <c r="AN1061" s="1156"/>
      <c r="AO1061" s="1156"/>
      <c r="AP1061" s="1156"/>
      <c r="AQ1061" s="1156"/>
      <c r="AR1061" s="1156"/>
      <c r="AS1061" s="1156"/>
      <c r="AT1061" s="1156"/>
      <c r="AU1061" s="1156"/>
      <c r="AV1061" s="1156"/>
      <c r="AW1061" s="1156"/>
      <c r="AX1061" s="1156"/>
      <c r="AY1061" s="1156"/>
      <c r="AZ1061" s="1156"/>
      <c r="BA1061" s="1156"/>
      <c r="BB1061" s="1156"/>
      <c r="BC1061" s="1156"/>
      <c r="BD1061" s="1156"/>
      <c r="BE1061" s="1156"/>
      <c r="BF1061" s="1156"/>
      <c r="BG1061" s="1156"/>
      <c r="BH1061" s="1156"/>
      <c r="BI1061" s="1156"/>
      <c r="BJ1061" s="1156"/>
      <c r="BK1061" s="1156"/>
      <c r="BL1061" s="1156"/>
      <c r="BM1061" s="1156"/>
      <c r="BN1061" s="1156"/>
      <c r="BO1061" s="1156"/>
      <c r="BP1061" s="1156"/>
      <c r="BQ1061" s="1156"/>
      <c r="BR1061" s="1156"/>
      <c r="BS1061" s="1200"/>
      <c r="BT1061" s="1156"/>
      <c r="BU1061" s="1156"/>
      <c r="BV1061" s="1156"/>
      <c r="BW1061" s="1156"/>
      <c r="BX1061" s="1156"/>
      <c r="BY1061" s="1156"/>
      <c r="BZ1061" s="1156"/>
      <c r="CA1061" s="1156"/>
      <c r="CB1061" s="1156"/>
      <c r="CC1061" s="1156"/>
      <c r="CD1061" s="1156"/>
      <c r="CE1061" s="1156"/>
      <c r="CF1061" s="1156"/>
      <c r="CG1061" s="1156"/>
      <c r="CH1061" s="1156"/>
      <c r="CI1061" s="1156"/>
      <c r="CJ1061" s="1156"/>
      <c r="CK1061" s="1156"/>
      <c r="CL1061" s="1156"/>
      <c r="CM1061" s="1200"/>
      <c r="CN1061" s="1200"/>
      <c r="CO1061" s="1201"/>
      <c r="CQ1061" s="2117"/>
    </row>
    <row r="1062" spans="1:95" s="700" customFormat="1">
      <c r="A1062" s="1137"/>
      <c r="B1062" s="1155"/>
      <c r="C1062" s="1131"/>
      <c r="D1062" s="1131"/>
      <c r="E1062" s="1132"/>
      <c r="F1062" s="1150"/>
      <c r="G1062" s="1149"/>
      <c r="H1062" s="1135"/>
      <c r="I1062" s="1156"/>
      <c r="J1062" s="1156"/>
      <c r="K1062" s="1156"/>
      <c r="L1062" s="1156"/>
      <c r="M1062" s="1156"/>
      <c r="N1062" s="1156"/>
      <c r="O1062" s="1156"/>
      <c r="P1062" s="1156"/>
      <c r="Q1062" s="1156"/>
      <c r="R1062" s="1156"/>
      <c r="S1062" s="1156"/>
      <c r="T1062" s="1156"/>
      <c r="U1062" s="1156"/>
      <c r="V1062" s="1156"/>
      <c r="W1062" s="1156"/>
      <c r="X1062" s="1156"/>
      <c r="Y1062" s="1156"/>
      <c r="Z1062" s="1156"/>
      <c r="AA1062" s="1156"/>
      <c r="AB1062" s="1200"/>
      <c r="AC1062" s="1200"/>
      <c r="AD1062" s="1200"/>
      <c r="AE1062" s="1200"/>
      <c r="AF1062" s="1156"/>
      <c r="AG1062" s="1156"/>
      <c r="AH1062" s="1156"/>
      <c r="AI1062" s="1156"/>
      <c r="AJ1062" s="1156"/>
      <c r="AK1062" s="1156"/>
      <c r="AL1062" s="1156"/>
      <c r="AM1062" s="1156"/>
      <c r="AN1062" s="1156"/>
      <c r="AO1062" s="1156"/>
      <c r="AP1062" s="1156"/>
      <c r="AQ1062" s="1156"/>
      <c r="AR1062" s="1156"/>
      <c r="AS1062" s="1156"/>
      <c r="AT1062" s="1156"/>
      <c r="AU1062" s="1156"/>
      <c r="AV1062" s="1156"/>
      <c r="AW1062" s="1156"/>
      <c r="AX1062" s="1156"/>
      <c r="AY1062" s="1156"/>
      <c r="AZ1062" s="1156"/>
      <c r="BA1062" s="1156"/>
      <c r="BB1062" s="1156"/>
      <c r="BC1062" s="1156"/>
      <c r="BD1062" s="1156"/>
      <c r="BE1062" s="1156"/>
      <c r="BF1062" s="1156"/>
      <c r="BG1062" s="1156"/>
      <c r="BH1062" s="1156"/>
      <c r="BI1062" s="1156"/>
      <c r="BJ1062" s="1156"/>
      <c r="BK1062" s="1156"/>
      <c r="BL1062" s="1156"/>
      <c r="BM1062" s="1156"/>
      <c r="BN1062" s="1156"/>
      <c r="BO1062" s="1156"/>
      <c r="BP1062" s="1156"/>
      <c r="BQ1062" s="1156"/>
      <c r="BR1062" s="1156"/>
      <c r="BS1062" s="1200"/>
      <c r="BT1062" s="1156"/>
      <c r="BU1062" s="1156"/>
      <c r="BV1062" s="1156"/>
      <c r="BW1062" s="1156"/>
      <c r="BX1062" s="1156"/>
      <c r="BY1062" s="1156"/>
      <c r="BZ1062" s="1156"/>
      <c r="CA1062" s="1156"/>
      <c r="CB1062" s="1156"/>
      <c r="CC1062" s="1156"/>
      <c r="CD1062" s="1156"/>
      <c r="CE1062" s="1156"/>
      <c r="CF1062" s="1156"/>
      <c r="CG1062" s="1156"/>
      <c r="CH1062" s="1156"/>
      <c r="CI1062" s="1156"/>
      <c r="CJ1062" s="1156"/>
      <c r="CK1062" s="1156"/>
      <c r="CL1062" s="1156"/>
      <c r="CM1062" s="1200"/>
      <c r="CN1062" s="1200"/>
      <c r="CO1062" s="1201"/>
      <c r="CQ1062" s="2117"/>
    </row>
    <row r="1063" spans="1:95" s="700" customFormat="1">
      <c r="A1063" s="1137"/>
      <c r="B1063" s="1155"/>
      <c r="C1063" s="1131"/>
      <c r="D1063" s="1131"/>
      <c r="E1063" s="1132"/>
      <c r="F1063" s="1150"/>
      <c r="G1063" s="1149"/>
      <c r="H1063" s="1135"/>
      <c r="I1063" s="1156"/>
      <c r="J1063" s="1156"/>
      <c r="K1063" s="1156"/>
      <c r="L1063" s="1156"/>
      <c r="M1063" s="1156"/>
      <c r="N1063" s="1156"/>
      <c r="O1063" s="1156"/>
      <c r="P1063" s="1156"/>
      <c r="Q1063" s="1156"/>
      <c r="R1063" s="1156"/>
      <c r="S1063" s="1156"/>
      <c r="T1063" s="1156"/>
      <c r="U1063" s="1156"/>
      <c r="V1063" s="1156"/>
      <c r="W1063" s="1156"/>
      <c r="X1063" s="1156"/>
      <c r="Y1063" s="1156"/>
      <c r="Z1063" s="1156"/>
      <c r="AA1063" s="1156"/>
      <c r="AB1063" s="1200"/>
      <c r="AC1063" s="1200"/>
      <c r="AD1063" s="1200"/>
      <c r="AE1063" s="1200"/>
      <c r="AF1063" s="1156"/>
      <c r="AG1063" s="1156"/>
      <c r="AH1063" s="1156"/>
      <c r="AI1063" s="1156"/>
      <c r="AJ1063" s="1156"/>
      <c r="AK1063" s="1156"/>
      <c r="AL1063" s="1156"/>
      <c r="AM1063" s="1156"/>
      <c r="AN1063" s="1156"/>
      <c r="AO1063" s="1156"/>
      <c r="AP1063" s="1156"/>
      <c r="AQ1063" s="1156"/>
      <c r="AR1063" s="1156"/>
      <c r="AS1063" s="1156"/>
      <c r="AT1063" s="1156"/>
      <c r="AU1063" s="1156"/>
      <c r="AV1063" s="1156"/>
      <c r="AW1063" s="1156"/>
      <c r="AX1063" s="1156"/>
      <c r="AY1063" s="1156"/>
      <c r="AZ1063" s="1156"/>
      <c r="BA1063" s="1156"/>
      <c r="BB1063" s="1156"/>
      <c r="BC1063" s="1156"/>
      <c r="BD1063" s="1156"/>
      <c r="BE1063" s="1156"/>
      <c r="BF1063" s="1156"/>
      <c r="BG1063" s="1156"/>
      <c r="BH1063" s="1156"/>
      <c r="BI1063" s="1156"/>
      <c r="BJ1063" s="1156"/>
      <c r="BK1063" s="1156"/>
      <c r="BL1063" s="1156"/>
      <c r="BM1063" s="1156"/>
      <c r="BN1063" s="1156"/>
      <c r="BO1063" s="1156"/>
      <c r="BP1063" s="1156"/>
      <c r="BQ1063" s="1156"/>
      <c r="BR1063" s="1156"/>
      <c r="BS1063" s="1200"/>
      <c r="BT1063" s="1156"/>
      <c r="BU1063" s="1156"/>
      <c r="BV1063" s="1156"/>
      <c r="BW1063" s="1156"/>
      <c r="BX1063" s="1156"/>
      <c r="BY1063" s="1156"/>
      <c r="BZ1063" s="1156"/>
      <c r="CA1063" s="1156"/>
      <c r="CB1063" s="1156"/>
      <c r="CC1063" s="1156"/>
      <c r="CD1063" s="1156"/>
      <c r="CE1063" s="1156"/>
      <c r="CF1063" s="1156"/>
      <c r="CG1063" s="1156"/>
      <c r="CH1063" s="1156"/>
      <c r="CI1063" s="1156"/>
      <c r="CJ1063" s="1156"/>
      <c r="CK1063" s="1156"/>
      <c r="CL1063" s="1156"/>
      <c r="CM1063" s="1200"/>
      <c r="CN1063" s="1200"/>
      <c r="CO1063" s="1201"/>
      <c r="CQ1063" s="2117"/>
    </row>
    <row r="1064" spans="1:95" s="700" customFormat="1">
      <c r="A1064" s="1137"/>
      <c r="B1064" s="1155"/>
      <c r="C1064" s="1131"/>
      <c r="D1064" s="1131"/>
      <c r="E1064" s="1132"/>
      <c r="F1064" s="1150"/>
      <c r="G1064" s="1149"/>
      <c r="H1064" s="1135"/>
      <c r="I1064" s="1156"/>
      <c r="J1064" s="1156"/>
      <c r="K1064" s="1156"/>
      <c r="L1064" s="1156"/>
      <c r="M1064" s="1156"/>
      <c r="N1064" s="1156"/>
      <c r="O1064" s="1156"/>
      <c r="P1064" s="1156"/>
      <c r="Q1064" s="1156"/>
      <c r="R1064" s="1156"/>
      <c r="S1064" s="1156"/>
      <c r="T1064" s="1156"/>
      <c r="U1064" s="1156"/>
      <c r="V1064" s="1156"/>
      <c r="W1064" s="1156"/>
      <c r="X1064" s="1156"/>
      <c r="Y1064" s="1156"/>
      <c r="Z1064" s="1156"/>
      <c r="AA1064" s="1156"/>
      <c r="AB1064" s="1200"/>
      <c r="AC1064" s="1200"/>
      <c r="AD1064" s="1200"/>
      <c r="AE1064" s="1200"/>
      <c r="AF1064" s="1156"/>
      <c r="AG1064" s="1156"/>
      <c r="AH1064" s="1156"/>
      <c r="AI1064" s="1156"/>
      <c r="AJ1064" s="1156"/>
      <c r="AK1064" s="1156"/>
      <c r="AL1064" s="1156"/>
      <c r="AM1064" s="1156"/>
      <c r="AN1064" s="1156"/>
      <c r="AO1064" s="1156"/>
      <c r="AP1064" s="1156"/>
      <c r="AQ1064" s="1156"/>
      <c r="AR1064" s="1156"/>
      <c r="AS1064" s="1156"/>
      <c r="AT1064" s="1156"/>
      <c r="AU1064" s="1156"/>
      <c r="AV1064" s="1156"/>
      <c r="AW1064" s="1156"/>
      <c r="AX1064" s="1156"/>
      <c r="AY1064" s="1156"/>
      <c r="AZ1064" s="1156"/>
      <c r="BA1064" s="1156"/>
      <c r="BB1064" s="1156"/>
      <c r="BC1064" s="1156"/>
      <c r="BD1064" s="1156"/>
      <c r="BE1064" s="1156"/>
      <c r="BF1064" s="1156"/>
      <c r="BG1064" s="1156"/>
      <c r="BH1064" s="1156"/>
      <c r="BI1064" s="1156"/>
      <c r="BJ1064" s="1156"/>
      <c r="BK1064" s="1156"/>
      <c r="BL1064" s="1156"/>
      <c r="BM1064" s="1156"/>
      <c r="BN1064" s="1156"/>
      <c r="BO1064" s="1156"/>
      <c r="BP1064" s="1156"/>
      <c r="BQ1064" s="1156"/>
      <c r="BR1064" s="1156"/>
      <c r="BS1064" s="1200"/>
      <c r="BT1064" s="1156"/>
      <c r="BU1064" s="1156"/>
      <c r="BV1064" s="1156"/>
      <c r="BW1064" s="1156"/>
      <c r="BX1064" s="1156"/>
      <c r="BY1064" s="1156"/>
      <c r="BZ1064" s="1156"/>
      <c r="CA1064" s="1156"/>
      <c r="CB1064" s="1156"/>
      <c r="CC1064" s="1156"/>
      <c r="CD1064" s="1156"/>
      <c r="CE1064" s="1156"/>
      <c r="CF1064" s="1156"/>
      <c r="CG1064" s="1156"/>
      <c r="CH1064" s="1156"/>
      <c r="CI1064" s="1156"/>
      <c r="CJ1064" s="1156"/>
      <c r="CK1064" s="1156"/>
      <c r="CL1064" s="1156"/>
      <c r="CM1064" s="1200"/>
      <c r="CN1064" s="1200"/>
      <c r="CO1064" s="1201"/>
      <c r="CQ1064" s="2117"/>
    </row>
    <row r="1065" spans="1:95" s="700" customFormat="1">
      <c r="A1065" s="1137"/>
      <c r="B1065" s="1155"/>
      <c r="C1065" s="1131"/>
      <c r="D1065" s="1131"/>
      <c r="E1065" s="1132"/>
      <c r="F1065" s="1150"/>
      <c r="G1065" s="1149"/>
      <c r="H1065" s="1135"/>
      <c r="I1065" s="1156"/>
      <c r="J1065" s="1156"/>
      <c r="K1065" s="1156"/>
      <c r="L1065" s="1156"/>
      <c r="M1065" s="1156"/>
      <c r="N1065" s="1156"/>
      <c r="O1065" s="1156"/>
      <c r="P1065" s="1156"/>
      <c r="Q1065" s="1156"/>
      <c r="R1065" s="1156"/>
      <c r="S1065" s="1156"/>
      <c r="T1065" s="1156"/>
      <c r="U1065" s="1156"/>
      <c r="V1065" s="1156"/>
      <c r="W1065" s="1156"/>
      <c r="X1065" s="1156"/>
      <c r="Y1065" s="1156"/>
      <c r="Z1065" s="1156"/>
      <c r="AA1065" s="1156"/>
      <c r="AB1065" s="1200"/>
      <c r="AC1065" s="1200"/>
      <c r="AD1065" s="1200"/>
      <c r="AE1065" s="1200"/>
      <c r="AF1065" s="1156"/>
      <c r="AG1065" s="1156"/>
      <c r="AH1065" s="1156"/>
      <c r="AI1065" s="1156"/>
      <c r="AJ1065" s="1156"/>
      <c r="AK1065" s="1156"/>
      <c r="AL1065" s="1156"/>
      <c r="AM1065" s="1156"/>
      <c r="AN1065" s="1156"/>
      <c r="AO1065" s="1156"/>
      <c r="AP1065" s="1156"/>
      <c r="AQ1065" s="1156"/>
      <c r="AR1065" s="1156"/>
      <c r="AS1065" s="1156"/>
      <c r="AT1065" s="1156"/>
      <c r="AU1065" s="1156"/>
      <c r="AV1065" s="1156"/>
      <c r="AW1065" s="1156"/>
      <c r="AX1065" s="1156"/>
      <c r="AY1065" s="1156"/>
      <c r="AZ1065" s="1156"/>
      <c r="BA1065" s="1156"/>
      <c r="BB1065" s="1156"/>
      <c r="BC1065" s="1156"/>
      <c r="BD1065" s="1156"/>
      <c r="BE1065" s="1156"/>
      <c r="BF1065" s="1156"/>
      <c r="BG1065" s="1156"/>
      <c r="BH1065" s="1156"/>
      <c r="BI1065" s="1156"/>
      <c r="BJ1065" s="1156"/>
      <c r="BK1065" s="1156"/>
      <c r="BL1065" s="1156"/>
      <c r="BM1065" s="1156"/>
      <c r="BN1065" s="1156"/>
      <c r="BO1065" s="1156"/>
      <c r="BP1065" s="1156"/>
      <c r="BQ1065" s="1156"/>
      <c r="BR1065" s="1156"/>
      <c r="BS1065" s="1200"/>
      <c r="BT1065" s="1156"/>
      <c r="BU1065" s="1156"/>
      <c r="BV1065" s="1156"/>
      <c r="BW1065" s="1156"/>
      <c r="BX1065" s="1156"/>
      <c r="BY1065" s="1156"/>
      <c r="BZ1065" s="1156"/>
      <c r="CA1065" s="1156"/>
      <c r="CB1065" s="1156"/>
      <c r="CC1065" s="1156"/>
      <c r="CD1065" s="1156"/>
      <c r="CE1065" s="1156"/>
      <c r="CF1065" s="1156"/>
      <c r="CG1065" s="1156"/>
      <c r="CH1065" s="1156"/>
      <c r="CI1065" s="1156"/>
      <c r="CJ1065" s="1156"/>
      <c r="CK1065" s="1156"/>
      <c r="CL1065" s="1156"/>
      <c r="CM1065" s="1200"/>
      <c r="CN1065" s="1200"/>
      <c r="CO1065" s="1201"/>
      <c r="CQ1065" s="2117"/>
    </row>
    <row r="1066" spans="1:95" s="700" customFormat="1">
      <c r="A1066" s="1137"/>
      <c r="B1066" s="1155"/>
      <c r="C1066" s="1131"/>
      <c r="D1066" s="1131"/>
      <c r="E1066" s="1132"/>
      <c r="F1066" s="1150"/>
      <c r="G1066" s="1149"/>
      <c r="H1066" s="1135"/>
      <c r="I1066" s="1156"/>
      <c r="J1066" s="1156"/>
      <c r="K1066" s="1156"/>
      <c r="L1066" s="1156"/>
      <c r="M1066" s="1156"/>
      <c r="N1066" s="1156"/>
      <c r="O1066" s="1156"/>
      <c r="P1066" s="1156"/>
      <c r="Q1066" s="1156"/>
      <c r="R1066" s="1156"/>
      <c r="S1066" s="1156"/>
      <c r="T1066" s="1156"/>
      <c r="U1066" s="1156"/>
      <c r="V1066" s="1156"/>
      <c r="W1066" s="1156"/>
      <c r="X1066" s="1156"/>
      <c r="Y1066" s="1156"/>
      <c r="Z1066" s="1156"/>
      <c r="AA1066" s="1156"/>
      <c r="AB1066" s="1200"/>
      <c r="AC1066" s="1200"/>
      <c r="AD1066" s="1200"/>
      <c r="AE1066" s="1200"/>
      <c r="AF1066" s="1156"/>
      <c r="AG1066" s="1156"/>
      <c r="AH1066" s="1156"/>
      <c r="AI1066" s="1156"/>
      <c r="AJ1066" s="1156"/>
      <c r="AK1066" s="1156"/>
      <c r="AL1066" s="1156"/>
      <c r="AM1066" s="1156"/>
      <c r="AN1066" s="1156"/>
      <c r="AO1066" s="1156"/>
      <c r="AP1066" s="1156"/>
      <c r="AQ1066" s="1156"/>
      <c r="AR1066" s="1156"/>
      <c r="AS1066" s="1156"/>
      <c r="AT1066" s="1156"/>
      <c r="AU1066" s="1156"/>
      <c r="AV1066" s="1156"/>
      <c r="AW1066" s="1156"/>
      <c r="AX1066" s="1156"/>
      <c r="AY1066" s="1156"/>
      <c r="AZ1066" s="1156"/>
      <c r="BA1066" s="1156"/>
      <c r="BB1066" s="1156"/>
      <c r="BC1066" s="1156"/>
      <c r="BD1066" s="1156"/>
      <c r="BE1066" s="1156"/>
      <c r="BF1066" s="1156"/>
      <c r="BG1066" s="1156"/>
      <c r="BH1066" s="1156"/>
      <c r="BI1066" s="1156"/>
      <c r="BJ1066" s="1156"/>
      <c r="BK1066" s="1156"/>
      <c r="BL1066" s="1156"/>
      <c r="BM1066" s="1156"/>
      <c r="BN1066" s="1156"/>
      <c r="BO1066" s="1156"/>
      <c r="BP1066" s="1156"/>
      <c r="BQ1066" s="1156"/>
      <c r="BR1066" s="1156"/>
      <c r="BS1066" s="1200"/>
      <c r="BT1066" s="1156"/>
      <c r="BU1066" s="1156"/>
      <c r="BV1066" s="1156"/>
      <c r="BW1066" s="1156"/>
      <c r="BX1066" s="1156"/>
      <c r="BY1066" s="1156"/>
      <c r="BZ1066" s="1156"/>
      <c r="CA1066" s="1156"/>
      <c r="CB1066" s="1156"/>
      <c r="CC1066" s="1156"/>
      <c r="CD1066" s="1156"/>
      <c r="CE1066" s="1156"/>
      <c r="CF1066" s="1156"/>
      <c r="CG1066" s="1156"/>
      <c r="CH1066" s="1156"/>
      <c r="CI1066" s="1156"/>
      <c r="CJ1066" s="1156"/>
      <c r="CK1066" s="1156"/>
      <c r="CL1066" s="1156"/>
      <c r="CM1066" s="1200"/>
      <c r="CN1066" s="1200"/>
      <c r="CO1066" s="1201"/>
      <c r="CQ1066" s="2117"/>
    </row>
    <row r="1067" spans="1:95" s="700" customFormat="1">
      <c r="A1067" s="1137"/>
      <c r="B1067" s="1155"/>
      <c r="C1067" s="1131"/>
      <c r="D1067" s="1131"/>
      <c r="E1067" s="1132"/>
      <c r="F1067" s="1150"/>
      <c r="G1067" s="1149"/>
      <c r="H1067" s="1135"/>
      <c r="I1067" s="1156"/>
      <c r="J1067" s="1156"/>
      <c r="K1067" s="1156"/>
      <c r="L1067" s="1156"/>
      <c r="M1067" s="1156"/>
      <c r="N1067" s="1156"/>
      <c r="O1067" s="1156"/>
      <c r="P1067" s="1156"/>
      <c r="Q1067" s="1156"/>
      <c r="R1067" s="1156"/>
      <c r="S1067" s="1156"/>
      <c r="T1067" s="1156"/>
      <c r="U1067" s="1156"/>
      <c r="V1067" s="1156"/>
      <c r="W1067" s="1156"/>
      <c r="X1067" s="1156"/>
      <c r="Y1067" s="1156"/>
      <c r="Z1067" s="1156"/>
      <c r="AA1067" s="1156"/>
      <c r="AB1067" s="1200"/>
      <c r="AC1067" s="1200"/>
      <c r="AD1067" s="1200"/>
      <c r="AE1067" s="1200"/>
      <c r="AF1067" s="1156"/>
      <c r="AG1067" s="1156"/>
      <c r="AH1067" s="1156"/>
      <c r="AI1067" s="1156"/>
      <c r="AJ1067" s="1156"/>
      <c r="AK1067" s="1156"/>
      <c r="AL1067" s="1156"/>
      <c r="AM1067" s="1156"/>
      <c r="AN1067" s="1156"/>
      <c r="AO1067" s="1156"/>
      <c r="AP1067" s="1156"/>
      <c r="AQ1067" s="1156"/>
      <c r="AR1067" s="1156"/>
      <c r="AS1067" s="1156"/>
      <c r="AT1067" s="1156"/>
      <c r="AU1067" s="1156"/>
      <c r="AV1067" s="1156"/>
      <c r="AW1067" s="1156"/>
      <c r="AX1067" s="1156"/>
      <c r="AY1067" s="1156"/>
      <c r="AZ1067" s="1156"/>
      <c r="BA1067" s="1156"/>
      <c r="BB1067" s="1156"/>
      <c r="BC1067" s="1156"/>
      <c r="BD1067" s="1156"/>
      <c r="BE1067" s="1156"/>
      <c r="BF1067" s="1156"/>
      <c r="BG1067" s="1156"/>
      <c r="BH1067" s="1156"/>
      <c r="BI1067" s="1156"/>
      <c r="BJ1067" s="1156"/>
      <c r="BK1067" s="1156"/>
      <c r="BL1067" s="1156"/>
      <c r="BM1067" s="1156"/>
      <c r="BN1067" s="1156"/>
      <c r="BO1067" s="1156"/>
      <c r="BP1067" s="1156"/>
      <c r="BQ1067" s="1156"/>
      <c r="BR1067" s="1156"/>
      <c r="BS1067" s="1200"/>
      <c r="BT1067" s="1156"/>
      <c r="BU1067" s="1156"/>
      <c r="BV1067" s="1156"/>
      <c r="BW1067" s="1156"/>
      <c r="BX1067" s="1156"/>
      <c r="BY1067" s="1156"/>
      <c r="BZ1067" s="1156"/>
      <c r="CA1067" s="1156"/>
      <c r="CB1067" s="1156"/>
      <c r="CC1067" s="1156"/>
      <c r="CD1067" s="1156"/>
      <c r="CE1067" s="1156"/>
      <c r="CF1067" s="1156"/>
      <c r="CG1067" s="1156"/>
      <c r="CH1067" s="1156"/>
      <c r="CI1067" s="1156"/>
      <c r="CJ1067" s="1156"/>
      <c r="CK1067" s="1156"/>
      <c r="CL1067" s="1156"/>
      <c r="CM1067" s="1200"/>
      <c r="CN1067" s="1200"/>
      <c r="CO1067" s="1201"/>
      <c r="CQ1067" s="2117"/>
    </row>
    <row r="1068" spans="1:95" s="700" customFormat="1">
      <c r="A1068" s="1137"/>
      <c r="B1068" s="1155"/>
      <c r="C1068" s="1131"/>
      <c r="D1068" s="1131"/>
      <c r="E1068" s="1132"/>
      <c r="F1068" s="1150"/>
      <c r="G1068" s="1149"/>
      <c r="H1068" s="1135"/>
      <c r="I1068" s="1156"/>
      <c r="J1068" s="1156"/>
      <c r="K1068" s="1156"/>
      <c r="L1068" s="1156"/>
      <c r="M1068" s="1156"/>
      <c r="N1068" s="1156"/>
      <c r="O1068" s="1156"/>
      <c r="P1068" s="1156"/>
      <c r="Q1068" s="1156"/>
      <c r="R1068" s="1156"/>
      <c r="S1068" s="1156"/>
      <c r="T1068" s="1156"/>
      <c r="U1068" s="1156"/>
      <c r="V1068" s="1156"/>
      <c r="W1068" s="1156"/>
      <c r="X1068" s="1156"/>
      <c r="Y1068" s="1156"/>
      <c r="Z1068" s="1156"/>
      <c r="AA1068" s="1156"/>
      <c r="AB1068" s="1200"/>
      <c r="AC1068" s="1200"/>
      <c r="AD1068" s="1200"/>
      <c r="AE1068" s="1200"/>
      <c r="AF1068" s="1156"/>
      <c r="AG1068" s="1156"/>
      <c r="AH1068" s="1156"/>
      <c r="AI1068" s="1156"/>
      <c r="AJ1068" s="1156"/>
      <c r="AK1068" s="1156"/>
      <c r="AL1068" s="1156"/>
      <c r="AM1068" s="1156"/>
      <c r="AN1068" s="1156"/>
      <c r="AO1068" s="1156"/>
      <c r="AP1068" s="1156"/>
      <c r="AQ1068" s="1156"/>
      <c r="AR1068" s="1156"/>
      <c r="AS1068" s="1156"/>
      <c r="AT1068" s="1156"/>
      <c r="AU1068" s="1156"/>
      <c r="AV1068" s="1156"/>
      <c r="AW1068" s="1156"/>
      <c r="AX1068" s="1156"/>
      <c r="AY1068" s="1156"/>
      <c r="AZ1068" s="1156"/>
      <c r="BA1068" s="1156"/>
      <c r="BB1068" s="1156"/>
      <c r="BC1068" s="1156"/>
      <c r="BD1068" s="1156"/>
      <c r="BE1068" s="1156"/>
      <c r="BF1068" s="1156"/>
      <c r="BG1068" s="1156"/>
      <c r="BH1068" s="1156"/>
      <c r="BI1068" s="1156"/>
      <c r="BJ1068" s="1156"/>
      <c r="BK1068" s="1156"/>
      <c r="BL1068" s="1156"/>
      <c r="BM1068" s="1156"/>
      <c r="BN1068" s="1156"/>
      <c r="BO1068" s="1156"/>
      <c r="BP1068" s="1156"/>
      <c r="BQ1068" s="1156"/>
      <c r="BR1068" s="1156"/>
      <c r="BS1068" s="1200"/>
      <c r="BT1068" s="1156"/>
      <c r="BU1068" s="1156"/>
      <c r="BV1068" s="1156"/>
      <c r="BW1068" s="1156"/>
      <c r="BX1068" s="1156"/>
      <c r="BY1068" s="1156"/>
      <c r="BZ1068" s="1156"/>
      <c r="CA1068" s="1156"/>
      <c r="CB1068" s="1156"/>
      <c r="CC1068" s="1156"/>
      <c r="CD1068" s="1156"/>
      <c r="CE1068" s="1156"/>
      <c r="CF1068" s="1156"/>
      <c r="CG1068" s="1156"/>
      <c r="CH1068" s="1156"/>
      <c r="CI1068" s="1156"/>
      <c r="CJ1068" s="1156"/>
      <c r="CK1068" s="1156"/>
      <c r="CL1068" s="1156"/>
      <c r="CM1068" s="1200"/>
      <c r="CN1068" s="1200"/>
      <c r="CO1068" s="1201"/>
      <c r="CQ1068" s="2117"/>
    </row>
    <row r="1069" spans="1:95" s="700" customFormat="1">
      <c r="A1069" s="1137"/>
      <c r="B1069" s="1155"/>
      <c r="C1069" s="1131"/>
      <c r="D1069" s="1131"/>
      <c r="E1069" s="1132"/>
      <c r="F1069" s="1150"/>
      <c r="G1069" s="1149"/>
      <c r="H1069" s="1135"/>
      <c r="I1069" s="1156"/>
      <c r="J1069" s="1156"/>
      <c r="K1069" s="1156"/>
      <c r="L1069" s="1156"/>
      <c r="M1069" s="1156"/>
      <c r="N1069" s="1156"/>
      <c r="O1069" s="1156"/>
      <c r="P1069" s="1156"/>
      <c r="Q1069" s="1156"/>
      <c r="R1069" s="1156"/>
      <c r="S1069" s="1156"/>
      <c r="T1069" s="1156"/>
      <c r="U1069" s="1156"/>
      <c r="V1069" s="1156"/>
      <c r="W1069" s="1156"/>
      <c r="X1069" s="1156"/>
      <c r="Y1069" s="1156"/>
      <c r="Z1069" s="1156"/>
      <c r="AA1069" s="1156"/>
      <c r="AB1069" s="1200"/>
      <c r="AC1069" s="1200"/>
      <c r="AD1069" s="1200"/>
      <c r="AE1069" s="1200"/>
      <c r="AF1069" s="1156"/>
      <c r="AG1069" s="1156"/>
      <c r="AH1069" s="1156"/>
      <c r="AI1069" s="1156"/>
      <c r="AJ1069" s="1156"/>
      <c r="AK1069" s="1156"/>
      <c r="AL1069" s="1156"/>
      <c r="AM1069" s="1156"/>
      <c r="AN1069" s="1156"/>
      <c r="AO1069" s="1156"/>
      <c r="AP1069" s="1156"/>
      <c r="AQ1069" s="1156"/>
      <c r="AR1069" s="1156"/>
      <c r="AS1069" s="1156"/>
      <c r="AT1069" s="1156"/>
      <c r="AU1069" s="1156"/>
      <c r="AV1069" s="1156"/>
      <c r="AW1069" s="1156"/>
      <c r="AX1069" s="1156"/>
      <c r="AY1069" s="1156"/>
      <c r="AZ1069" s="1156"/>
      <c r="BA1069" s="1156"/>
      <c r="BB1069" s="1156"/>
      <c r="BC1069" s="1156"/>
      <c r="BD1069" s="1156"/>
      <c r="BE1069" s="1156"/>
      <c r="BF1069" s="1156"/>
      <c r="BG1069" s="1156"/>
      <c r="BH1069" s="1156"/>
      <c r="BI1069" s="1156"/>
      <c r="BJ1069" s="1156"/>
      <c r="BK1069" s="1156"/>
      <c r="BL1069" s="1156"/>
      <c r="BM1069" s="1156"/>
      <c r="BN1069" s="1156"/>
      <c r="BO1069" s="1156"/>
      <c r="BP1069" s="1156"/>
      <c r="BQ1069" s="1156"/>
      <c r="BR1069" s="1156"/>
      <c r="BS1069" s="1200"/>
      <c r="BT1069" s="1156"/>
      <c r="BU1069" s="1156"/>
      <c r="BV1069" s="1156"/>
      <c r="BW1069" s="1156"/>
      <c r="BX1069" s="1156"/>
      <c r="BY1069" s="1156"/>
      <c r="BZ1069" s="1156"/>
      <c r="CA1069" s="1156"/>
      <c r="CB1069" s="1156"/>
      <c r="CC1069" s="1156"/>
      <c r="CD1069" s="1156"/>
      <c r="CE1069" s="1156"/>
      <c r="CF1069" s="1156"/>
      <c r="CG1069" s="1156"/>
      <c r="CH1069" s="1156"/>
      <c r="CI1069" s="1156"/>
      <c r="CJ1069" s="1156"/>
      <c r="CK1069" s="1156"/>
      <c r="CL1069" s="1156"/>
      <c r="CM1069" s="1200"/>
      <c r="CN1069" s="1200"/>
      <c r="CO1069" s="1201"/>
      <c r="CQ1069" s="2117"/>
    </row>
    <row r="1070" spans="1:95" s="700" customFormat="1">
      <c r="A1070" s="1137"/>
      <c r="B1070" s="1155"/>
      <c r="C1070" s="1131"/>
      <c r="D1070" s="1131"/>
      <c r="E1070" s="1132"/>
      <c r="F1070" s="1150"/>
      <c r="G1070" s="1149"/>
      <c r="H1070" s="1135"/>
      <c r="I1070" s="1156"/>
      <c r="J1070" s="1156"/>
      <c r="K1070" s="1156"/>
      <c r="L1070" s="1156"/>
      <c r="M1070" s="1156"/>
      <c r="N1070" s="1156"/>
      <c r="O1070" s="1156"/>
      <c r="P1070" s="1156"/>
      <c r="Q1070" s="1156"/>
      <c r="R1070" s="1156"/>
      <c r="S1070" s="1156"/>
      <c r="T1070" s="1156"/>
      <c r="U1070" s="1156"/>
      <c r="V1070" s="1156"/>
      <c r="W1070" s="1156"/>
      <c r="X1070" s="1156"/>
      <c r="Y1070" s="1156"/>
      <c r="Z1070" s="1156"/>
      <c r="AA1070" s="1156"/>
      <c r="AB1070" s="1200"/>
      <c r="AC1070" s="1200"/>
      <c r="AD1070" s="1200"/>
      <c r="AE1070" s="1200"/>
      <c r="AF1070" s="1156"/>
      <c r="AG1070" s="1156"/>
      <c r="AH1070" s="1156"/>
      <c r="AI1070" s="1156"/>
      <c r="AJ1070" s="1156"/>
      <c r="AK1070" s="1156"/>
      <c r="AL1070" s="1156"/>
      <c r="AM1070" s="1156"/>
      <c r="AN1070" s="1156"/>
      <c r="AO1070" s="1156"/>
      <c r="AP1070" s="1156"/>
      <c r="AQ1070" s="1156"/>
      <c r="AR1070" s="1156"/>
      <c r="AS1070" s="1156"/>
      <c r="AT1070" s="1156"/>
      <c r="AU1070" s="1156"/>
      <c r="AV1070" s="1156"/>
      <c r="AW1070" s="1156"/>
      <c r="AX1070" s="1156"/>
      <c r="AY1070" s="1156"/>
      <c r="AZ1070" s="1156"/>
      <c r="BA1070" s="1156"/>
      <c r="BB1070" s="1156"/>
      <c r="BC1070" s="1156"/>
      <c r="BD1070" s="1156"/>
      <c r="BE1070" s="1156"/>
      <c r="BF1070" s="1156"/>
      <c r="BG1070" s="1156"/>
      <c r="BH1070" s="1156"/>
      <c r="BI1070" s="1156"/>
      <c r="BJ1070" s="1156"/>
      <c r="BK1070" s="1156"/>
      <c r="BL1070" s="1156"/>
      <c r="BM1070" s="1156"/>
      <c r="BN1070" s="1156"/>
      <c r="BO1070" s="1156"/>
      <c r="BP1070" s="1156"/>
      <c r="BQ1070" s="1156"/>
      <c r="BR1070" s="1156"/>
      <c r="BS1070" s="1200"/>
      <c r="BT1070" s="1156"/>
      <c r="BU1070" s="1156"/>
      <c r="BV1070" s="1156"/>
      <c r="BW1070" s="1156"/>
      <c r="BX1070" s="1156"/>
      <c r="BY1070" s="1156"/>
      <c r="BZ1070" s="1156"/>
      <c r="CA1070" s="1156"/>
      <c r="CB1070" s="1156"/>
      <c r="CC1070" s="1156"/>
      <c r="CD1070" s="1156"/>
      <c r="CE1070" s="1156"/>
      <c r="CF1070" s="1156"/>
      <c r="CG1070" s="1156"/>
      <c r="CH1070" s="1156"/>
      <c r="CI1070" s="1156"/>
      <c r="CJ1070" s="1156"/>
      <c r="CK1070" s="1156"/>
      <c r="CL1070" s="1156"/>
      <c r="CM1070" s="1200"/>
      <c r="CN1070" s="1200"/>
      <c r="CO1070" s="1201"/>
      <c r="CQ1070" s="2117"/>
    </row>
    <row r="1071" spans="1:95" s="700" customFormat="1">
      <c r="A1071" s="1137"/>
      <c r="B1071" s="1155"/>
      <c r="C1071" s="1131"/>
      <c r="D1071" s="1131"/>
      <c r="E1071" s="1132"/>
      <c r="F1071" s="1150"/>
      <c r="G1071" s="1149"/>
      <c r="H1071" s="1135"/>
      <c r="I1071" s="1156"/>
      <c r="J1071" s="1156"/>
      <c r="K1071" s="1156"/>
      <c r="L1071" s="1156"/>
      <c r="M1071" s="1156"/>
      <c r="N1071" s="1156"/>
      <c r="O1071" s="1156"/>
      <c r="P1071" s="1156"/>
      <c r="Q1071" s="1156"/>
      <c r="R1071" s="1156"/>
      <c r="S1071" s="1156"/>
      <c r="T1071" s="1156"/>
      <c r="U1071" s="1156"/>
      <c r="V1071" s="1156"/>
      <c r="W1071" s="1156"/>
      <c r="X1071" s="1156"/>
      <c r="Y1071" s="1156"/>
      <c r="Z1071" s="1156"/>
      <c r="AA1071" s="1156"/>
      <c r="AB1071" s="1200"/>
      <c r="AC1071" s="1200"/>
      <c r="AD1071" s="1200"/>
      <c r="AE1071" s="1200"/>
      <c r="AF1071" s="1156"/>
      <c r="AG1071" s="1156"/>
      <c r="AH1071" s="1156"/>
      <c r="AI1071" s="1156"/>
      <c r="AJ1071" s="1156"/>
      <c r="AK1071" s="1156"/>
      <c r="AL1071" s="1156"/>
      <c r="AM1071" s="1156"/>
      <c r="AN1071" s="1156"/>
      <c r="AO1071" s="1156"/>
      <c r="AP1071" s="1156"/>
      <c r="AQ1071" s="1156"/>
      <c r="AR1071" s="1156"/>
      <c r="AS1071" s="1156"/>
      <c r="AT1071" s="1156"/>
      <c r="AU1071" s="1156"/>
      <c r="AV1071" s="1156"/>
      <c r="AW1071" s="1156"/>
      <c r="AX1071" s="1156"/>
      <c r="AY1071" s="1156"/>
      <c r="AZ1071" s="1156"/>
      <c r="BA1071" s="1156"/>
      <c r="BB1071" s="1156"/>
      <c r="BC1071" s="1156"/>
      <c r="BD1071" s="1156"/>
      <c r="BE1071" s="1156"/>
      <c r="BF1071" s="1156"/>
      <c r="BG1071" s="1156"/>
      <c r="BH1071" s="1156"/>
      <c r="BI1071" s="1156"/>
      <c r="BJ1071" s="1156"/>
      <c r="BK1071" s="1156"/>
      <c r="BL1071" s="1156"/>
      <c r="BM1071" s="1156"/>
      <c r="BN1071" s="1156"/>
      <c r="BO1071" s="1156"/>
      <c r="BP1071" s="1156"/>
      <c r="BQ1071" s="1156"/>
      <c r="BR1071" s="1156"/>
      <c r="BS1071" s="1200"/>
      <c r="BT1071" s="1156"/>
      <c r="BU1071" s="1156"/>
      <c r="BV1071" s="1156"/>
      <c r="BW1071" s="1156"/>
      <c r="BX1071" s="1156"/>
      <c r="BY1071" s="1156"/>
      <c r="BZ1071" s="1156"/>
      <c r="CA1071" s="1156"/>
      <c r="CB1071" s="1156"/>
      <c r="CC1071" s="1156"/>
      <c r="CD1071" s="1156"/>
      <c r="CE1071" s="1156"/>
      <c r="CF1071" s="1156"/>
      <c r="CG1071" s="1156"/>
      <c r="CH1071" s="1156"/>
      <c r="CI1071" s="1156"/>
      <c r="CJ1071" s="1156"/>
      <c r="CK1071" s="1156"/>
      <c r="CL1071" s="1156"/>
      <c r="CM1071" s="1200"/>
      <c r="CN1071" s="1200"/>
      <c r="CO1071" s="1201"/>
      <c r="CQ1071" s="2117"/>
    </row>
    <row r="1072" spans="1:95" s="700" customFormat="1">
      <c r="A1072" s="1137"/>
      <c r="B1072" s="1155"/>
      <c r="C1072" s="1131"/>
      <c r="D1072" s="1131"/>
      <c r="E1072" s="1132"/>
      <c r="F1072" s="1150"/>
      <c r="G1072" s="1149"/>
      <c r="H1072" s="1135"/>
      <c r="I1072" s="1156"/>
      <c r="J1072" s="1156"/>
      <c r="K1072" s="1156"/>
      <c r="L1072" s="1156"/>
      <c r="M1072" s="1156"/>
      <c r="N1072" s="1156"/>
      <c r="O1072" s="1156"/>
      <c r="P1072" s="1156"/>
      <c r="Q1072" s="1156"/>
      <c r="R1072" s="1156"/>
      <c r="S1072" s="1156"/>
      <c r="T1072" s="1156"/>
      <c r="U1072" s="1156"/>
      <c r="V1072" s="1156"/>
      <c r="W1072" s="1156"/>
      <c r="X1072" s="1156"/>
      <c r="Y1072" s="1156"/>
      <c r="Z1072" s="1156"/>
      <c r="AA1072" s="1156"/>
      <c r="AB1072" s="1200"/>
      <c r="AC1072" s="1200"/>
      <c r="AD1072" s="1200"/>
      <c r="AE1072" s="1200"/>
      <c r="AF1072" s="1156"/>
      <c r="AG1072" s="1156"/>
      <c r="AH1072" s="1156"/>
      <c r="AI1072" s="1156"/>
      <c r="AJ1072" s="1156"/>
      <c r="AK1072" s="1156"/>
      <c r="AL1072" s="1156"/>
      <c r="AM1072" s="1156"/>
      <c r="AN1072" s="1156"/>
      <c r="AO1072" s="1156"/>
      <c r="AP1072" s="1156"/>
      <c r="AQ1072" s="1156"/>
      <c r="AR1072" s="1156"/>
      <c r="AS1072" s="1156"/>
      <c r="AT1072" s="1156"/>
      <c r="AU1072" s="1156"/>
      <c r="AV1072" s="1156"/>
      <c r="AW1072" s="1156"/>
      <c r="AX1072" s="1156"/>
      <c r="AY1072" s="1156"/>
      <c r="AZ1072" s="1156"/>
      <c r="BA1072" s="1156"/>
      <c r="BB1072" s="1156"/>
      <c r="BC1072" s="1156"/>
      <c r="BD1072" s="1156"/>
      <c r="BE1072" s="1156"/>
      <c r="BF1072" s="1156"/>
      <c r="BG1072" s="1156"/>
      <c r="BH1072" s="1156"/>
      <c r="BI1072" s="1156"/>
      <c r="BJ1072" s="1156"/>
      <c r="BK1072" s="1156"/>
      <c r="BL1072" s="1156"/>
      <c r="BM1072" s="1156"/>
      <c r="BN1072" s="1156"/>
      <c r="BO1072" s="1156"/>
      <c r="BP1072" s="1156"/>
      <c r="BQ1072" s="1156"/>
      <c r="BR1072" s="1156"/>
      <c r="BS1072" s="1200"/>
      <c r="BT1072" s="1156"/>
      <c r="BU1072" s="1156"/>
      <c r="BV1072" s="1156"/>
      <c r="BW1072" s="1156"/>
      <c r="BX1072" s="1156"/>
      <c r="BY1072" s="1156"/>
      <c r="BZ1072" s="1156"/>
      <c r="CA1072" s="1156"/>
      <c r="CB1072" s="1156"/>
      <c r="CC1072" s="1156"/>
      <c r="CD1072" s="1156"/>
      <c r="CE1072" s="1156"/>
      <c r="CF1072" s="1156"/>
      <c r="CG1072" s="1156"/>
      <c r="CH1072" s="1156"/>
      <c r="CI1072" s="1156"/>
      <c r="CJ1072" s="1156"/>
      <c r="CK1072" s="1156"/>
      <c r="CL1072" s="1156"/>
      <c r="CM1072" s="1200"/>
      <c r="CN1072" s="1200"/>
      <c r="CO1072" s="1201"/>
      <c r="CQ1072" s="2117"/>
    </row>
    <row r="1073" spans="1:95" s="700" customFormat="1">
      <c r="A1073" s="1137"/>
      <c r="B1073" s="1155"/>
      <c r="C1073" s="1131"/>
      <c r="D1073" s="1131"/>
      <c r="E1073" s="1132"/>
      <c r="F1073" s="1150"/>
      <c r="G1073" s="1149"/>
      <c r="H1073" s="1135"/>
      <c r="I1073" s="1156"/>
      <c r="J1073" s="1156"/>
      <c r="K1073" s="1156"/>
      <c r="L1073" s="1156"/>
      <c r="M1073" s="1156"/>
      <c r="N1073" s="1156"/>
      <c r="O1073" s="1156"/>
      <c r="P1073" s="1156"/>
      <c r="Q1073" s="1156"/>
      <c r="R1073" s="1156"/>
      <c r="S1073" s="1156"/>
      <c r="T1073" s="1156"/>
      <c r="U1073" s="1156"/>
      <c r="V1073" s="1156"/>
      <c r="W1073" s="1156"/>
      <c r="X1073" s="1156"/>
      <c r="Y1073" s="1156"/>
      <c r="Z1073" s="1156"/>
      <c r="AA1073" s="1156"/>
      <c r="AB1073" s="1200"/>
      <c r="AC1073" s="1200"/>
      <c r="AD1073" s="1200"/>
      <c r="AE1073" s="1200"/>
      <c r="AF1073" s="1156"/>
      <c r="AG1073" s="1156"/>
      <c r="AH1073" s="1156"/>
      <c r="AI1073" s="1156"/>
      <c r="AJ1073" s="1156"/>
      <c r="AK1073" s="1156"/>
      <c r="AL1073" s="1156"/>
      <c r="AM1073" s="1156"/>
      <c r="AN1073" s="1156"/>
      <c r="AO1073" s="1156"/>
      <c r="AP1073" s="1156"/>
      <c r="AQ1073" s="1156"/>
      <c r="AR1073" s="1156"/>
      <c r="AS1073" s="1156"/>
      <c r="AT1073" s="1156"/>
      <c r="AU1073" s="1156"/>
      <c r="AV1073" s="1156"/>
      <c r="AW1073" s="1156"/>
      <c r="AX1073" s="1156"/>
      <c r="AY1073" s="1156"/>
      <c r="AZ1073" s="1156"/>
      <c r="BA1073" s="1156"/>
      <c r="BB1073" s="1156"/>
      <c r="BC1073" s="1156"/>
      <c r="BD1073" s="1156"/>
      <c r="BE1073" s="1156"/>
      <c r="BF1073" s="1156"/>
      <c r="BG1073" s="1156"/>
      <c r="BH1073" s="1156"/>
      <c r="BI1073" s="1156"/>
      <c r="BJ1073" s="1156"/>
      <c r="BK1073" s="1156"/>
      <c r="BL1073" s="1156"/>
      <c r="BM1073" s="1156"/>
      <c r="BN1073" s="1156"/>
      <c r="BO1073" s="1156"/>
      <c r="BP1073" s="1156"/>
      <c r="BQ1073" s="1156"/>
      <c r="BR1073" s="1156"/>
      <c r="BS1073" s="1200"/>
      <c r="BT1073" s="1156"/>
      <c r="BU1073" s="1156"/>
      <c r="BV1073" s="1156"/>
      <c r="BW1073" s="1156"/>
      <c r="BX1073" s="1156"/>
      <c r="BY1073" s="1156"/>
      <c r="BZ1073" s="1156"/>
      <c r="CA1073" s="1156"/>
      <c r="CB1073" s="1156"/>
      <c r="CC1073" s="1156"/>
      <c r="CD1073" s="1156"/>
      <c r="CE1073" s="1156"/>
      <c r="CF1073" s="1156"/>
      <c r="CG1073" s="1156"/>
      <c r="CH1073" s="1156"/>
      <c r="CI1073" s="1156"/>
      <c r="CJ1073" s="1156"/>
      <c r="CK1073" s="1156"/>
      <c r="CL1073" s="1156"/>
      <c r="CM1073" s="1200"/>
      <c r="CN1073" s="1200"/>
      <c r="CO1073" s="1201"/>
      <c r="CQ1073" s="2117"/>
    </row>
    <row r="1074" spans="1:95" s="700" customFormat="1">
      <c r="A1074" s="1137"/>
      <c r="B1074" s="1155"/>
      <c r="C1074" s="1131"/>
      <c r="D1074" s="1131"/>
      <c r="E1074" s="1132"/>
      <c r="F1074" s="1150"/>
      <c r="G1074" s="1149"/>
      <c r="H1074" s="1135"/>
      <c r="I1074" s="1156"/>
      <c r="J1074" s="1156"/>
      <c r="K1074" s="1156"/>
      <c r="L1074" s="1156"/>
      <c r="M1074" s="1156"/>
      <c r="N1074" s="1156"/>
      <c r="O1074" s="1156"/>
      <c r="P1074" s="1156"/>
      <c r="Q1074" s="1156"/>
      <c r="R1074" s="1156"/>
      <c r="S1074" s="1156"/>
      <c r="T1074" s="1156"/>
      <c r="U1074" s="1156"/>
      <c r="V1074" s="1156"/>
      <c r="W1074" s="1156"/>
      <c r="X1074" s="1156"/>
      <c r="Y1074" s="1156"/>
      <c r="Z1074" s="1156"/>
      <c r="AA1074" s="1156"/>
      <c r="AB1074" s="1200"/>
      <c r="AC1074" s="1200"/>
      <c r="AD1074" s="1200"/>
      <c r="AE1074" s="1200"/>
      <c r="AF1074" s="1156"/>
      <c r="AG1074" s="1156"/>
      <c r="AH1074" s="1156"/>
      <c r="AI1074" s="1156"/>
      <c r="AJ1074" s="1156"/>
      <c r="AK1074" s="1156"/>
      <c r="AL1074" s="1156"/>
      <c r="AM1074" s="1156"/>
      <c r="AN1074" s="1156"/>
      <c r="AO1074" s="1156"/>
      <c r="AP1074" s="1156"/>
      <c r="AQ1074" s="1156"/>
      <c r="AR1074" s="1156"/>
      <c r="AS1074" s="1156"/>
      <c r="AT1074" s="1156"/>
      <c r="AU1074" s="1156"/>
      <c r="AV1074" s="1156"/>
      <c r="AW1074" s="1156"/>
      <c r="AX1074" s="1156"/>
      <c r="AY1074" s="1156"/>
      <c r="AZ1074" s="1156"/>
      <c r="BA1074" s="1156"/>
      <c r="BB1074" s="1156"/>
      <c r="BC1074" s="1156"/>
      <c r="BD1074" s="1156"/>
      <c r="BE1074" s="1156"/>
      <c r="BF1074" s="1156"/>
      <c r="BG1074" s="1156"/>
      <c r="BH1074" s="1156"/>
      <c r="BI1074" s="1156"/>
      <c r="BJ1074" s="1156"/>
      <c r="BK1074" s="1156"/>
      <c r="BL1074" s="1156"/>
      <c r="BM1074" s="1156"/>
      <c r="BN1074" s="1156"/>
      <c r="BO1074" s="1156"/>
      <c r="BP1074" s="1156"/>
      <c r="BQ1074" s="1156"/>
      <c r="BR1074" s="1156"/>
      <c r="BS1074" s="1200"/>
      <c r="BT1074" s="1156"/>
      <c r="BU1074" s="1156"/>
      <c r="BV1074" s="1156"/>
      <c r="BW1074" s="1156"/>
      <c r="BX1074" s="1156"/>
      <c r="BY1074" s="1156"/>
      <c r="BZ1074" s="1156"/>
      <c r="CA1074" s="1156"/>
      <c r="CB1074" s="1156"/>
      <c r="CC1074" s="1156"/>
      <c r="CD1074" s="1156"/>
      <c r="CE1074" s="1156"/>
      <c r="CF1074" s="1156"/>
      <c r="CG1074" s="1156"/>
      <c r="CH1074" s="1156"/>
      <c r="CI1074" s="1156"/>
      <c r="CJ1074" s="1156"/>
      <c r="CK1074" s="1156"/>
      <c r="CL1074" s="1156"/>
      <c r="CM1074" s="1200"/>
      <c r="CN1074" s="1200"/>
      <c r="CO1074" s="1201"/>
      <c r="CQ1074" s="2117"/>
    </row>
    <row r="1075" spans="1:95" s="700" customFormat="1">
      <c r="A1075" s="1137"/>
      <c r="B1075" s="1155"/>
      <c r="C1075" s="1131"/>
      <c r="D1075" s="1131"/>
      <c r="E1075" s="1132"/>
      <c r="F1075" s="1150"/>
      <c r="G1075" s="1149"/>
      <c r="H1075" s="1135"/>
      <c r="I1075" s="1156"/>
      <c r="J1075" s="1156"/>
      <c r="K1075" s="1156"/>
      <c r="L1075" s="1156"/>
      <c r="M1075" s="1156"/>
      <c r="N1075" s="1156"/>
      <c r="O1075" s="1156"/>
      <c r="P1075" s="1156"/>
      <c r="Q1075" s="1156"/>
      <c r="R1075" s="1156"/>
      <c r="S1075" s="1156"/>
      <c r="T1075" s="1156"/>
      <c r="U1075" s="1156"/>
      <c r="V1075" s="1156"/>
      <c r="W1075" s="1156"/>
      <c r="X1075" s="1156"/>
      <c r="Y1075" s="1156"/>
      <c r="Z1075" s="1156"/>
      <c r="AA1075" s="1156"/>
      <c r="AB1075" s="1200"/>
      <c r="AC1075" s="1200"/>
      <c r="AD1075" s="1200"/>
      <c r="AE1075" s="1200"/>
      <c r="AF1075" s="1156"/>
      <c r="AG1075" s="1156"/>
      <c r="AH1075" s="1156"/>
      <c r="AI1075" s="1156"/>
      <c r="AJ1075" s="1156"/>
      <c r="AK1075" s="1156"/>
      <c r="AL1075" s="1156"/>
      <c r="AM1075" s="1156"/>
      <c r="AN1075" s="1156"/>
      <c r="AO1075" s="1156"/>
      <c r="AP1075" s="1156"/>
      <c r="AQ1075" s="1156"/>
      <c r="AR1075" s="1156"/>
      <c r="AS1075" s="1156"/>
      <c r="AT1075" s="1156"/>
      <c r="AU1075" s="1156"/>
      <c r="AV1075" s="1156"/>
      <c r="AW1075" s="1156"/>
      <c r="AX1075" s="1156"/>
      <c r="AY1075" s="1156"/>
      <c r="AZ1075" s="1156"/>
      <c r="BA1075" s="1156"/>
      <c r="BB1075" s="1156"/>
      <c r="BC1075" s="1156"/>
      <c r="BD1075" s="1156"/>
      <c r="BE1075" s="1156"/>
      <c r="BF1075" s="1156"/>
      <c r="BG1075" s="1156"/>
      <c r="BH1075" s="1156"/>
      <c r="BI1075" s="1156"/>
      <c r="BJ1075" s="1156"/>
      <c r="BK1075" s="1156"/>
      <c r="BL1075" s="1156"/>
      <c r="BM1075" s="1156"/>
      <c r="BN1075" s="1156"/>
      <c r="BO1075" s="1156"/>
      <c r="BP1075" s="1156"/>
      <c r="BQ1075" s="1156"/>
      <c r="BR1075" s="1156"/>
      <c r="BS1075" s="1200"/>
      <c r="BT1075" s="1156"/>
      <c r="BU1075" s="1156"/>
      <c r="BV1075" s="1156"/>
      <c r="BW1075" s="1156"/>
      <c r="BX1075" s="1156"/>
      <c r="BY1075" s="1156"/>
      <c r="BZ1075" s="1156"/>
      <c r="CA1075" s="1156"/>
      <c r="CB1075" s="1156"/>
      <c r="CC1075" s="1156"/>
      <c r="CD1075" s="1156"/>
      <c r="CE1075" s="1156"/>
      <c r="CF1075" s="1156"/>
      <c r="CG1075" s="1156"/>
      <c r="CH1075" s="1156"/>
      <c r="CI1075" s="1156"/>
      <c r="CJ1075" s="1156"/>
      <c r="CK1075" s="1156"/>
      <c r="CL1075" s="1156"/>
      <c r="CM1075" s="1200"/>
      <c r="CN1075" s="1200"/>
      <c r="CO1075" s="1201"/>
      <c r="CQ1075" s="2117"/>
    </row>
    <row r="1076" spans="1:95" s="700" customFormat="1">
      <c r="A1076" s="1137"/>
      <c r="B1076" s="1155"/>
      <c r="C1076" s="1131"/>
      <c r="D1076" s="1131"/>
      <c r="E1076" s="1132"/>
      <c r="F1076" s="1150"/>
      <c r="G1076" s="1149"/>
      <c r="H1076" s="1135"/>
      <c r="I1076" s="1156"/>
      <c r="J1076" s="1156"/>
      <c r="K1076" s="1156"/>
      <c r="L1076" s="1156"/>
      <c r="M1076" s="1156"/>
      <c r="N1076" s="1156"/>
      <c r="O1076" s="1156"/>
      <c r="P1076" s="1156"/>
      <c r="Q1076" s="1156"/>
      <c r="R1076" s="1156"/>
      <c r="S1076" s="1156"/>
      <c r="T1076" s="1156"/>
      <c r="U1076" s="1156"/>
      <c r="V1076" s="1156"/>
      <c r="W1076" s="1156"/>
      <c r="X1076" s="1156"/>
      <c r="Y1076" s="1156"/>
      <c r="Z1076" s="1156"/>
      <c r="AA1076" s="1156"/>
      <c r="AB1076" s="1200"/>
      <c r="AC1076" s="1200"/>
      <c r="AD1076" s="1200"/>
      <c r="AE1076" s="1200"/>
      <c r="AF1076" s="1156"/>
      <c r="AG1076" s="1156"/>
      <c r="AH1076" s="1156"/>
      <c r="AI1076" s="1156"/>
      <c r="AJ1076" s="1156"/>
      <c r="AK1076" s="1156"/>
      <c r="AL1076" s="1156"/>
      <c r="AM1076" s="1156"/>
      <c r="AN1076" s="1156"/>
      <c r="AO1076" s="1156"/>
      <c r="AP1076" s="1156"/>
      <c r="AQ1076" s="1156"/>
      <c r="AR1076" s="1156"/>
      <c r="AS1076" s="1156"/>
      <c r="AT1076" s="1156"/>
      <c r="AU1076" s="1156"/>
      <c r="AV1076" s="1156"/>
      <c r="AW1076" s="1156"/>
      <c r="AX1076" s="1156"/>
      <c r="AY1076" s="1156"/>
      <c r="AZ1076" s="1156"/>
      <c r="BA1076" s="1156"/>
      <c r="BB1076" s="1156"/>
      <c r="BC1076" s="1156"/>
      <c r="BD1076" s="1156"/>
      <c r="BE1076" s="1156"/>
      <c r="BF1076" s="1156"/>
      <c r="BG1076" s="1156"/>
      <c r="BH1076" s="1156"/>
      <c r="BI1076" s="1156"/>
      <c r="BJ1076" s="1156"/>
      <c r="BK1076" s="1156"/>
      <c r="BL1076" s="1156"/>
      <c r="BM1076" s="1156"/>
      <c r="BN1076" s="1156"/>
      <c r="BO1076" s="1156"/>
      <c r="BP1076" s="1156"/>
      <c r="BQ1076" s="1156"/>
      <c r="BR1076" s="1156"/>
      <c r="BS1076" s="1200"/>
      <c r="BT1076" s="1156"/>
      <c r="BU1076" s="1156"/>
      <c r="BV1076" s="1156"/>
      <c r="BW1076" s="1156"/>
      <c r="BX1076" s="1156"/>
      <c r="BY1076" s="1156"/>
      <c r="BZ1076" s="1156"/>
      <c r="CA1076" s="1156"/>
      <c r="CB1076" s="1156"/>
      <c r="CC1076" s="1156"/>
      <c r="CD1076" s="1156"/>
      <c r="CE1076" s="1156"/>
      <c r="CF1076" s="1156"/>
      <c r="CG1076" s="1156"/>
      <c r="CH1076" s="1156"/>
      <c r="CI1076" s="1156"/>
      <c r="CJ1076" s="1156"/>
      <c r="CK1076" s="1156"/>
      <c r="CL1076" s="1156"/>
      <c r="CM1076" s="1200"/>
      <c r="CN1076" s="1200"/>
      <c r="CO1076" s="1201"/>
      <c r="CQ1076" s="2117"/>
    </row>
    <row r="1077" spans="1:95" s="700" customFormat="1">
      <c r="A1077" s="1137"/>
      <c r="B1077" s="1155"/>
      <c r="C1077" s="1131"/>
      <c r="D1077" s="1131"/>
      <c r="E1077" s="1132"/>
      <c r="F1077" s="1150"/>
      <c r="G1077" s="1149"/>
      <c r="H1077" s="1135"/>
      <c r="I1077" s="1156"/>
      <c r="J1077" s="1156"/>
      <c r="K1077" s="1156"/>
      <c r="L1077" s="1156"/>
      <c r="M1077" s="1156"/>
      <c r="N1077" s="1156"/>
      <c r="O1077" s="1156"/>
      <c r="P1077" s="1156"/>
      <c r="Q1077" s="1156"/>
      <c r="R1077" s="1156"/>
      <c r="S1077" s="1156"/>
      <c r="T1077" s="1156"/>
      <c r="U1077" s="1156"/>
      <c r="V1077" s="1156"/>
      <c r="W1077" s="1156"/>
      <c r="X1077" s="1156"/>
      <c r="Y1077" s="1156"/>
      <c r="Z1077" s="1156"/>
      <c r="AA1077" s="1156"/>
      <c r="AB1077" s="1200"/>
      <c r="AC1077" s="1200"/>
      <c r="AD1077" s="1200"/>
      <c r="AE1077" s="1200"/>
      <c r="AF1077" s="1156"/>
      <c r="AG1077" s="1156"/>
      <c r="AH1077" s="1156"/>
      <c r="AI1077" s="1156"/>
      <c r="AJ1077" s="1156"/>
      <c r="AK1077" s="1156"/>
      <c r="AL1077" s="1156"/>
      <c r="AM1077" s="1156"/>
      <c r="AN1077" s="1156"/>
      <c r="AO1077" s="1156"/>
      <c r="AP1077" s="1156"/>
      <c r="AQ1077" s="1156"/>
      <c r="AR1077" s="1156"/>
      <c r="AS1077" s="1156"/>
      <c r="AT1077" s="1156"/>
      <c r="AU1077" s="1156"/>
      <c r="AV1077" s="1156"/>
      <c r="AW1077" s="1156"/>
      <c r="AX1077" s="1156"/>
      <c r="AY1077" s="1156"/>
      <c r="AZ1077" s="1156"/>
      <c r="BA1077" s="1156"/>
      <c r="BB1077" s="1156"/>
      <c r="BC1077" s="1156"/>
      <c r="BD1077" s="1156"/>
      <c r="BE1077" s="1156"/>
      <c r="BF1077" s="1156"/>
      <c r="BG1077" s="1156"/>
      <c r="BH1077" s="1156"/>
      <c r="BI1077" s="1156"/>
      <c r="BJ1077" s="1156"/>
      <c r="BK1077" s="1156"/>
      <c r="BL1077" s="1156"/>
      <c r="BM1077" s="1156"/>
      <c r="BN1077" s="1156"/>
      <c r="BO1077" s="1156"/>
      <c r="BP1077" s="1156"/>
      <c r="BQ1077" s="1156"/>
      <c r="BR1077" s="1156"/>
      <c r="BS1077" s="1200"/>
      <c r="BT1077" s="1156"/>
      <c r="BU1077" s="1156"/>
      <c r="BV1077" s="1156"/>
      <c r="BW1077" s="1156"/>
      <c r="BX1077" s="1156"/>
      <c r="BY1077" s="1156"/>
      <c r="BZ1077" s="1156"/>
      <c r="CA1077" s="1156"/>
      <c r="CB1077" s="1156"/>
      <c r="CC1077" s="1156"/>
      <c r="CD1077" s="1156"/>
      <c r="CE1077" s="1156"/>
      <c r="CF1077" s="1156"/>
      <c r="CG1077" s="1156"/>
      <c r="CH1077" s="1156"/>
      <c r="CI1077" s="1156"/>
      <c r="CJ1077" s="1156"/>
      <c r="CK1077" s="1156"/>
      <c r="CL1077" s="1156"/>
      <c r="CM1077" s="1200"/>
      <c r="CN1077" s="1200"/>
      <c r="CO1077" s="1201"/>
      <c r="CQ1077" s="2117"/>
    </row>
    <row r="1078" spans="1:95" s="700" customFormat="1">
      <c r="A1078" s="1137"/>
      <c r="B1078" s="1155"/>
      <c r="C1078" s="1131"/>
      <c r="D1078" s="1131"/>
      <c r="E1078" s="1132"/>
      <c r="F1078" s="1150"/>
      <c r="G1078" s="1149"/>
      <c r="H1078" s="1135"/>
      <c r="I1078" s="1156"/>
      <c r="J1078" s="1156"/>
      <c r="K1078" s="1156"/>
      <c r="L1078" s="1156"/>
      <c r="M1078" s="1156"/>
      <c r="N1078" s="1156"/>
      <c r="O1078" s="1156"/>
      <c r="P1078" s="1156"/>
      <c r="Q1078" s="1156"/>
      <c r="R1078" s="1156"/>
      <c r="S1078" s="1156"/>
      <c r="T1078" s="1156"/>
      <c r="U1078" s="1156"/>
      <c r="V1078" s="1156"/>
      <c r="W1078" s="1156"/>
      <c r="X1078" s="1156"/>
      <c r="Y1078" s="1156"/>
      <c r="Z1078" s="1156"/>
      <c r="AA1078" s="1156"/>
      <c r="AB1078" s="1200"/>
      <c r="AC1078" s="1200"/>
      <c r="AD1078" s="1200"/>
      <c r="AE1078" s="1200"/>
      <c r="AF1078" s="1156"/>
      <c r="AG1078" s="1156"/>
      <c r="AH1078" s="1156"/>
      <c r="AI1078" s="1156"/>
      <c r="AJ1078" s="1156"/>
      <c r="AK1078" s="1156"/>
      <c r="AL1078" s="1156"/>
      <c r="AM1078" s="1156"/>
      <c r="AN1078" s="1156"/>
      <c r="AO1078" s="1156"/>
      <c r="AP1078" s="1156"/>
      <c r="AQ1078" s="1156"/>
      <c r="AR1078" s="1156"/>
      <c r="AS1078" s="1156"/>
      <c r="AT1078" s="1156"/>
      <c r="AU1078" s="1156"/>
      <c r="AV1078" s="1156"/>
      <c r="AW1078" s="1156"/>
      <c r="AX1078" s="1156"/>
      <c r="AY1078" s="1156"/>
      <c r="AZ1078" s="1156"/>
      <c r="BA1078" s="1156"/>
      <c r="BB1078" s="1156"/>
      <c r="BC1078" s="1156"/>
      <c r="BD1078" s="1156"/>
      <c r="BE1078" s="1156"/>
      <c r="BF1078" s="1156"/>
      <c r="BG1078" s="1156"/>
      <c r="BH1078" s="1156"/>
      <c r="BI1078" s="1156"/>
      <c r="BJ1078" s="1156"/>
      <c r="BK1078" s="1156"/>
      <c r="BL1078" s="1156"/>
      <c r="BM1078" s="1156"/>
      <c r="BN1078" s="1156"/>
      <c r="BO1078" s="1156"/>
      <c r="BP1078" s="1156"/>
      <c r="BQ1078" s="1156"/>
      <c r="BR1078" s="1156"/>
      <c r="BS1078" s="1200"/>
      <c r="BT1078" s="1156"/>
      <c r="BU1078" s="1156"/>
      <c r="BV1078" s="1156"/>
      <c r="BW1078" s="1156"/>
      <c r="BX1078" s="1156"/>
      <c r="BY1078" s="1156"/>
      <c r="BZ1078" s="1156"/>
      <c r="CA1078" s="1156"/>
      <c r="CB1078" s="1156"/>
      <c r="CC1078" s="1156"/>
      <c r="CD1078" s="1156"/>
      <c r="CE1078" s="1156"/>
      <c r="CF1078" s="1156"/>
      <c r="CG1078" s="1156"/>
      <c r="CH1078" s="1156"/>
      <c r="CI1078" s="1156"/>
      <c r="CJ1078" s="1156"/>
      <c r="CK1078" s="1156"/>
      <c r="CL1078" s="1156"/>
      <c r="CM1078" s="1200"/>
      <c r="CN1078" s="1200"/>
      <c r="CO1078" s="1201"/>
      <c r="CQ1078" s="2117"/>
    </row>
    <row r="1079" spans="1:95" s="700" customFormat="1">
      <c r="A1079" s="1137"/>
      <c r="B1079" s="1155"/>
      <c r="C1079" s="1131"/>
      <c r="D1079" s="1131"/>
      <c r="E1079" s="1132"/>
      <c r="F1079" s="1150"/>
      <c r="G1079" s="1149"/>
      <c r="H1079" s="1135"/>
      <c r="I1079" s="1156"/>
      <c r="J1079" s="1156"/>
      <c r="K1079" s="1156"/>
      <c r="L1079" s="1156"/>
      <c r="M1079" s="1156"/>
      <c r="N1079" s="1156"/>
      <c r="O1079" s="1156"/>
      <c r="P1079" s="1156"/>
      <c r="Q1079" s="1156"/>
      <c r="R1079" s="1156"/>
      <c r="S1079" s="1156"/>
      <c r="T1079" s="1156"/>
      <c r="U1079" s="1156"/>
      <c r="V1079" s="1156"/>
      <c r="W1079" s="1156"/>
      <c r="X1079" s="1156"/>
      <c r="Y1079" s="1156"/>
      <c r="Z1079" s="1156"/>
      <c r="AA1079" s="1156"/>
      <c r="AB1079" s="1200"/>
      <c r="AC1079" s="1200"/>
      <c r="AD1079" s="1200"/>
      <c r="AE1079" s="1200"/>
      <c r="AF1079" s="1156"/>
      <c r="AG1079" s="1156"/>
      <c r="AH1079" s="1156"/>
      <c r="AI1079" s="1156"/>
      <c r="AJ1079" s="1156"/>
      <c r="AK1079" s="1156"/>
      <c r="AL1079" s="1156"/>
      <c r="AM1079" s="1156"/>
      <c r="AN1079" s="1156"/>
      <c r="AO1079" s="1156"/>
      <c r="AP1079" s="1156"/>
      <c r="AQ1079" s="1156"/>
      <c r="AR1079" s="1156"/>
      <c r="AS1079" s="1156"/>
      <c r="AT1079" s="1156"/>
      <c r="AU1079" s="1156"/>
      <c r="AV1079" s="1156"/>
      <c r="AW1079" s="1156"/>
      <c r="AX1079" s="1156"/>
      <c r="AY1079" s="1156"/>
      <c r="AZ1079" s="1156"/>
      <c r="BA1079" s="1156"/>
      <c r="BB1079" s="1156"/>
      <c r="BC1079" s="1156"/>
      <c r="BD1079" s="1156"/>
      <c r="BE1079" s="1156"/>
      <c r="BF1079" s="1156"/>
      <c r="BG1079" s="1156"/>
      <c r="BH1079" s="1156"/>
      <c r="BI1079" s="1156"/>
      <c r="BJ1079" s="1156"/>
      <c r="BK1079" s="1156"/>
      <c r="BL1079" s="1156"/>
      <c r="BM1079" s="1156"/>
      <c r="BN1079" s="1156"/>
      <c r="BO1079" s="1156"/>
      <c r="BP1079" s="1156"/>
      <c r="BQ1079" s="1156"/>
      <c r="BR1079" s="1156"/>
      <c r="BS1079" s="1200"/>
      <c r="BT1079" s="1156"/>
      <c r="BU1079" s="1156"/>
      <c r="BV1079" s="1156"/>
      <c r="BW1079" s="1156"/>
      <c r="BX1079" s="1156"/>
      <c r="BY1079" s="1156"/>
      <c r="BZ1079" s="1156"/>
      <c r="CA1079" s="1156"/>
      <c r="CB1079" s="1156"/>
      <c r="CC1079" s="1156"/>
      <c r="CD1079" s="1156"/>
      <c r="CE1079" s="1156"/>
      <c r="CF1079" s="1156"/>
      <c r="CG1079" s="1156"/>
      <c r="CH1079" s="1156"/>
      <c r="CI1079" s="1156"/>
      <c r="CJ1079" s="1156"/>
      <c r="CK1079" s="1156"/>
      <c r="CL1079" s="1156"/>
      <c r="CM1079" s="1200"/>
      <c r="CN1079" s="1200"/>
      <c r="CO1079" s="1201"/>
      <c r="CQ1079" s="2117"/>
    </row>
    <row r="1080" spans="1:95" s="700" customFormat="1">
      <c r="A1080" s="1137"/>
      <c r="B1080" s="1155"/>
      <c r="C1080" s="1131"/>
      <c r="D1080" s="1131"/>
      <c r="E1080" s="1132"/>
      <c r="F1080" s="1150"/>
      <c r="G1080" s="1149"/>
      <c r="H1080" s="1135"/>
      <c r="I1080" s="1156"/>
      <c r="J1080" s="1156"/>
      <c r="K1080" s="1156"/>
      <c r="L1080" s="1156"/>
      <c r="M1080" s="1156"/>
      <c r="N1080" s="1156"/>
      <c r="O1080" s="1156"/>
      <c r="P1080" s="1156"/>
      <c r="Q1080" s="1156"/>
      <c r="R1080" s="1156"/>
      <c r="S1080" s="1156"/>
      <c r="T1080" s="1156"/>
      <c r="U1080" s="1156"/>
      <c r="V1080" s="1156"/>
      <c r="W1080" s="1156"/>
      <c r="X1080" s="1156"/>
      <c r="Y1080" s="1156"/>
      <c r="Z1080" s="1156"/>
      <c r="AA1080" s="1156"/>
      <c r="AB1080" s="1200"/>
      <c r="AC1080" s="1200"/>
      <c r="AD1080" s="1200"/>
      <c r="AE1080" s="1200"/>
      <c r="AF1080" s="1156"/>
      <c r="AG1080" s="1156"/>
      <c r="AH1080" s="1156"/>
      <c r="AI1080" s="1156"/>
      <c r="AJ1080" s="1156"/>
      <c r="AK1080" s="1156"/>
      <c r="AL1080" s="1156"/>
      <c r="AM1080" s="1156"/>
      <c r="AN1080" s="1156"/>
      <c r="AO1080" s="1156"/>
      <c r="AP1080" s="1156"/>
      <c r="AQ1080" s="1156"/>
      <c r="AR1080" s="1156"/>
      <c r="AS1080" s="1156"/>
      <c r="AT1080" s="1156"/>
      <c r="AU1080" s="1156"/>
      <c r="AV1080" s="1156"/>
      <c r="AW1080" s="1156"/>
      <c r="AX1080" s="1156"/>
      <c r="AY1080" s="1156"/>
      <c r="AZ1080" s="1156"/>
      <c r="BA1080" s="1156"/>
      <c r="BB1080" s="1156"/>
      <c r="BC1080" s="1156"/>
      <c r="BD1080" s="1156"/>
      <c r="BE1080" s="1156"/>
      <c r="BF1080" s="1156"/>
      <c r="BG1080" s="1156"/>
      <c r="BH1080" s="1156"/>
      <c r="BI1080" s="1156"/>
      <c r="BJ1080" s="1156"/>
      <c r="BK1080" s="1156"/>
      <c r="BL1080" s="1156"/>
      <c r="BM1080" s="1156"/>
      <c r="BN1080" s="1156"/>
      <c r="BO1080" s="1156"/>
      <c r="BP1080" s="1156"/>
      <c r="BQ1080" s="1156"/>
      <c r="BR1080" s="1156"/>
      <c r="BS1080" s="1200"/>
      <c r="BT1080" s="1156"/>
      <c r="BU1080" s="1156"/>
      <c r="BV1080" s="1156"/>
      <c r="BW1080" s="1156"/>
      <c r="BX1080" s="1156"/>
      <c r="BY1080" s="1156"/>
      <c r="BZ1080" s="1156"/>
      <c r="CA1080" s="1156"/>
      <c r="CB1080" s="1156"/>
      <c r="CC1080" s="1156"/>
      <c r="CD1080" s="1156"/>
      <c r="CE1080" s="1156"/>
      <c r="CF1080" s="1156"/>
      <c r="CG1080" s="1156"/>
      <c r="CH1080" s="1156"/>
      <c r="CI1080" s="1156"/>
      <c r="CJ1080" s="1156"/>
      <c r="CK1080" s="1156"/>
      <c r="CL1080" s="1156"/>
      <c r="CM1080" s="1200"/>
      <c r="CN1080" s="1200"/>
      <c r="CO1080" s="1201"/>
      <c r="CQ1080" s="2117"/>
    </row>
    <row r="1081" spans="1:95" s="700" customFormat="1">
      <c r="A1081" s="1137"/>
      <c r="B1081" s="1155"/>
      <c r="C1081" s="1131"/>
      <c r="D1081" s="1131"/>
      <c r="E1081" s="1132"/>
      <c r="F1081" s="1150"/>
      <c r="G1081" s="1149"/>
      <c r="H1081" s="1135"/>
      <c r="I1081" s="1156"/>
      <c r="J1081" s="1156"/>
      <c r="K1081" s="1156"/>
      <c r="L1081" s="1156"/>
      <c r="M1081" s="1156"/>
      <c r="N1081" s="1156"/>
      <c r="O1081" s="1156"/>
      <c r="P1081" s="1156"/>
      <c r="Q1081" s="1156"/>
      <c r="R1081" s="1156"/>
      <c r="S1081" s="1156"/>
      <c r="T1081" s="1156"/>
      <c r="U1081" s="1156"/>
      <c r="V1081" s="1156"/>
      <c r="W1081" s="1156"/>
      <c r="X1081" s="1156"/>
      <c r="Y1081" s="1156"/>
      <c r="Z1081" s="1156"/>
      <c r="AA1081" s="1156"/>
      <c r="AB1081" s="1200"/>
      <c r="AC1081" s="1200"/>
      <c r="AD1081" s="1200"/>
      <c r="AE1081" s="1200"/>
      <c r="AF1081" s="1156"/>
      <c r="AG1081" s="1156"/>
      <c r="AH1081" s="1156"/>
      <c r="AI1081" s="1156"/>
      <c r="AJ1081" s="1156"/>
      <c r="AK1081" s="1156"/>
      <c r="AL1081" s="1156"/>
      <c r="AM1081" s="1156"/>
      <c r="AN1081" s="1156"/>
      <c r="AO1081" s="1156"/>
      <c r="AP1081" s="1156"/>
      <c r="AQ1081" s="1156"/>
      <c r="AR1081" s="1156"/>
      <c r="AS1081" s="1156"/>
      <c r="AT1081" s="1156"/>
      <c r="AU1081" s="1156"/>
      <c r="AV1081" s="1156"/>
      <c r="AW1081" s="1156"/>
      <c r="AX1081" s="1156"/>
      <c r="AY1081" s="1156"/>
      <c r="AZ1081" s="1156"/>
      <c r="BA1081" s="1156"/>
      <c r="BB1081" s="1156"/>
      <c r="BC1081" s="1156"/>
      <c r="BD1081" s="1156"/>
      <c r="BE1081" s="1156"/>
      <c r="BF1081" s="1156"/>
      <c r="BG1081" s="1156"/>
      <c r="BH1081" s="1156"/>
      <c r="BI1081" s="1156"/>
      <c r="BJ1081" s="1156"/>
      <c r="BK1081" s="1156"/>
      <c r="BL1081" s="1156"/>
      <c r="BM1081" s="1156"/>
      <c r="BN1081" s="1156"/>
      <c r="BO1081" s="1156"/>
      <c r="BP1081" s="1156"/>
      <c r="BQ1081" s="1156"/>
      <c r="BR1081" s="1156"/>
      <c r="BS1081" s="1200"/>
      <c r="BT1081" s="1156"/>
      <c r="BU1081" s="1156"/>
      <c r="BV1081" s="1156"/>
      <c r="BW1081" s="1156"/>
      <c r="BX1081" s="1156"/>
      <c r="BY1081" s="1156"/>
      <c r="BZ1081" s="1156"/>
      <c r="CA1081" s="1156"/>
      <c r="CB1081" s="1156"/>
      <c r="CC1081" s="1156"/>
      <c r="CD1081" s="1156"/>
      <c r="CE1081" s="1156"/>
      <c r="CF1081" s="1156"/>
      <c r="CG1081" s="1156"/>
      <c r="CH1081" s="1156"/>
      <c r="CI1081" s="1156"/>
      <c r="CJ1081" s="1156"/>
      <c r="CK1081" s="1156"/>
      <c r="CL1081" s="1156"/>
      <c r="CM1081" s="1200"/>
      <c r="CN1081" s="1200"/>
      <c r="CO1081" s="1201"/>
      <c r="CQ1081" s="2117"/>
    </row>
    <row r="1082" spans="1:95" s="700" customFormat="1">
      <c r="A1082" s="1137"/>
      <c r="B1082" s="1155"/>
      <c r="C1082" s="1131"/>
      <c r="D1082" s="1131"/>
      <c r="E1082" s="1132"/>
      <c r="F1082" s="1150"/>
      <c r="G1082" s="1149"/>
      <c r="H1082" s="1135"/>
      <c r="I1082" s="1156"/>
      <c r="J1082" s="1156"/>
      <c r="K1082" s="1156"/>
      <c r="L1082" s="1156"/>
      <c r="M1082" s="1156"/>
      <c r="N1082" s="1156"/>
      <c r="O1082" s="1156"/>
      <c r="P1082" s="1156"/>
      <c r="Q1082" s="1156"/>
      <c r="R1082" s="1156"/>
      <c r="S1082" s="1156"/>
      <c r="T1082" s="1156"/>
      <c r="U1082" s="1156"/>
      <c r="V1082" s="1156"/>
      <c r="W1082" s="1156"/>
      <c r="X1082" s="1156"/>
      <c r="Y1082" s="1156"/>
      <c r="Z1082" s="1156"/>
      <c r="AA1082" s="1156"/>
      <c r="AB1082" s="1200"/>
      <c r="AC1082" s="1200"/>
      <c r="AD1082" s="1200"/>
      <c r="AE1082" s="1200"/>
      <c r="AF1082" s="1156"/>
      <c r="AG1082" s="1156"/>
      <c r="AH1082" s="1156"/>
      <c r="AI1082" s="1156"/>
      <c r="AJ1082" s="1156"/>
      <c r="AK1082" s="1156"/>
      <c r="AL1082" s="1156"/>
      <c r="AM1082" s="1156"/>
      <c r="AN1082" s="1156"/>
      <c r="AO1082" s="1156"/>
      <c r="AP1082" s="1156"/>
      <c r="AQ1082" s="1156"/>
      <c r="AR1082" s="1156"/>
      <c r="AS1082" s="1156"/>
      <c r="AT1082" s="1156"/>
      <c r="AU1082" s="1156"/>
      <c r="AV1082" s="1156"/>
      <c r="AW1082" s="1156"/>
      <c r="AX1082" s="1156"/>
      <c r="AY1082" s="1156"/>
      <c r="AZ1082" s="1156"/>
      <c r="BA1082" s="1156"/>
      <c r="BB1082" s="1156"/>
      <c r="BC1082" s="1156"/>
      <c r="BD1082" s="1156"/>
      <c r="BE1082" s="1156"/>
      <c r="BF1082" s="1156"/>
      <c r="BG1082" s="1156"/>
      <c r="BH1082" s="1156"/>
      <c r="BI1082" s="1156"/>
      <c r="BJ1082" s="1156"/>
      <c r="BK1082" s="1156"/>
      <c r="BL1082" s="1156"/>
      <c r="BM1082" s="1156"/>
      <c r="BN1082" s="1156"/>
      <c r="BO1082" s="1156"/>
      <c r="BP1082" s="1156"/>
      <c r="BQ1082" s="1156"/>
      <c r="BR1082" s="1156"/>
      <c r="BS1082" s="1200"/>
      <c r="BT1082" s="1156"/>
      <c r="BU1082" s="1156"/>
      <c r="BV1082" s="1156"/>
      <c r="BW1082" s="1156"/>
      <c r="BX1082" s="1156"/>
      <c r="BY1082" s="1156"/>
      <c r="BZ1082" s="1156"/>
      <c r="CA1082" s="1156"/>
      <c r="CB1082" s="1156"/>
      <c r="CC1082" s="1156"/>
      <c r="CD1082" s="1156"/>
      <c r="CE1082" s="1156"/>
      <c r="CF1082" s="1156"/>
      <c r="CG1082" s="1156"/>
      <c r="CH1082" s="1156"/>
      <c r="CI1082" s="1156"/>
      <c r="CJ1082" s="1156"/>
      <c r="CK1082" s="1156"/>
      <c r="CL1082" s="1156"/>
      <c r="CM1082" s="1200"/>
      <c r="CN1082" s="1200"/>
      <c r="CO1082" s="1201"/>
      <c r="CQ1082" s="2117"/>
    </row>
    <row r="1083" spans="1:95" s="700" customFormat="1">
      <c r="A1083" s="1137"/>
      <c r="B1083" s="1155"/>
      <c r="C1083" s="1131"/>
      <c r="D1083" s="1131"/>
      <c r="E1083" s="1132"/>
      <c r="F1083" s="1150"/>
      <c r="G1083" s="1149"/>
      <c r="H1083" s="1135"/>
      <c r="I1083" s="1156"/>
      <c r="J1083" s="1156"/>
      <c r="K1083" s="1156"/>
      <c r="L1083" s="1156"/>
      <c r="M1083" s="1156"/>
      <c r="N1083" s="1156"/>
      <c r="O1083" s="1156"/>
      <c r="P1083" s="1156"/>
      <c r="Q1083" s="1156"/>
      <c r="R1083" s="1156"/>
      <c r="S1083" s="1156"/>
      <c r="T1083" s="1156"/>
      <c r="U1083" s="1156"/>
      <c r="V1083" s="1156"/>
      <c r="W1083" s="1156"/>
      <c r="X1083" s="1156"/>
      <c r="Y1083" s="1156"/>
      <c r="Z1083" s="1156"/>
      <c r="AA1083" s="1156"/>
      <c r="AB1083" s="1200"/>
      <c r="AC1083" s="1200"/>
      <c r="AD1083" s="1200"/>
      <c r="AE1083" s="1200"/>
      <c r="AF1083" s="1156"/>
      <c r="AG1083" s="1156"/>
      <c r="AH1083" s="1156"/>
      <c r="AI1083" s="1156"/>
      <c r="AJ1083" s="1156"/>
      <c r="AK1083" s="1156"/>
      <c r="AL1083" s="1156"/>
      <c r="AM1083" s="1156"/>
      <c r="AN1083" s="1156"/>
      <c r="AO1083" s="1156"/>
      <c r="AP1083" s="1156"/>
      <c r="AQ1083" s="1156"/>
      <c r="AR1083" s="1156"/>
      <c r="AS1083" s="1156"/>
      <c r="AT1083" s="1156"/>
      <c r="AU1083" s="1156"/>
      <c r="AV1083" s="1156"/>
      <c r="AW1083" s="1156"/>
      <c r="AX1083" s="1156"/>
      <c r="AY1083" s="1156"/>
      <c r="AZ1083" s="1156"/>
      <c r="BA1083" s="1156"/>
      <c r="BB1083" s="1156"/>
      <c r="BC1083" s="1156"/>
      <c r="BD1083" s="1156"/>
      <c r="BE1083" s="1156"/>
      <c r="BF1083" s="1156"/>
      <c r="BG1083" s="1156"/>
      <c r="BH1083" s="1156"/>
      <c r="BI1083" s="1156"/>
      <c r="BJ1083" s="1156"/>
      <c r="BK1083" s="1156"/>
      <c r="BL1083" s="1156"/>
      <c r="BM1083" s="1156"/>
      <c r="BN1083" s="1156"/>
      <c r="BO1083" s="1156"/>
      <c r="BP1083" s="1156"/>
      <c r="BQ1083" s="1156"/>
      <c r="BR1083" s="1156"/>
      <c r="BS1083" s="1200"/>
      <c r="BT1083" s="1156"/>
      <c r="BU1083" s="1156"/>
      <c r="BV1083" s="1156"/>
      <c r="BW1083" s="1156"/>
      <c r="BX1083" s="1156"/>
      <c r="BY1083" s="1156"/>
      <c r="BZ1083" s="1156"/>
      <c r="CA1083" s="1156"/>
      <c r="CB1083" s="1156"/>
      <c r="CC1083" s="1156"/>
      <c r="CD1083" s="1156"/>
      <c r="CE1083" s="1156"/>
      <c r="CF1083" s="1156"/>
      <c r="CG1083" s="1156"/>
      <c r="CH1083" s="1156"/>
      <c r="CI1083" s="1156"/>
      <c r="CJ1083" s="1156"/>
      <c r="CK1083" s="1156"/>
      <c r="CL1083" s="1156"/>
      <c r="CM1083" s="1200"/>
      <c r="CN1083" s="1200"/>
      <c r="CO1083" s="1201"/>
      <c r="CQ1083" s="2117"/>
    </row>
    <row r="1084" spans="1:95" s="700" customFormat="1">
      <c r="A1084" s="1137"/>
      <c r="B1084" s="1155"/>
      <c r="C1084" s="1131"/>
      <c r="D1084" s="1131"/>
      <c r="E1084" s="1132"/>
      <c r="F1084" s="1150"/>
      <c r="G1084" s="1149"/>
      <c r="H1084" s="1135"/>
      <c r="I1084" s="1156"/>
      <c r="J1084" s="1156"/>
      <c r="K1084" s="1156"/>
      <c r="L1084" s="1156"/>
      <c r="M1084" s="1156"/>
      <c r="N1084" s="1156"/>
      <c r="O1084" s="1156"/>
      <c r="P1084" s="1156"/>
      <c r="Q1084" s="1156"/>
      <c r="R1084" s="1156"/>
      <c r="S1084" s="1156"/>
      <c r="T1084" s="1156"/>
      <c r="U1084" s="1156"/>
      <c r="V1084" s="1156"/>
      <c r="W1084" s="1156"/>
      <c r="X1084" s="1156"/>
      <c r="Y1084" s="1156"/>
      <c r="Z1084" s="1156"/>
      <c r="AA1084" s="1156"/>
      <c r="AB1084" s="1200"/>
      <c r="AC1084" s="1200"/>
      <c r="AD1084" s="1200"/>
      <c r="AE1084" s="1200"/>
      <c r="AF1084" s="1156"/>
      <c r="AG1084" s="1156"/>
      <c r="AH1084" s="1156"/>
      <c r="AI1084" s="1156"/>
      <c r="AJ1084" s="1156"/>
      <c r="AK1084" s="1156"/>
      <c r="AL1084" s="1156"/>
      <c r="AM1084" s="1156"/>
      <c r="AN1084" s="1156"/>
      <c r="AO1084" s="1156"/>
      <c r="AP1084" s="1156"/>
      <c r="AQ1084" s="1156"/>
      <c r="AR1084" s="1156"/>
      <c r="AS1084" s="1156"/>
      <c r="AT1084" s="1156"/>
      <c r="AU1084" s="1156"/>
      <c r="AV1084" s="1156"/>
      <c r="AW1084" s="1156"/>
      <c r="AX1084" s="1156"/>
      <c r="AY1084" s="1156"/>
      <c r="AZ1084" s="1156"/>
      <c r="BA1084" s="1156"/>
      <c r="BB1084" s="1156"/>
      <c r="BC1084" s="1156"/>
      <c r="BD1084" s="1156"/>
      <c r="BE1084" s="1156"/>
      <c r="BF1084" s="1156"/>
      <c r="BG1084" s="1156"/>
      <c r="BH1084" s="1156"/>
      <c r="BI1084" s="1156"/>
      <c r="BJ1084" s="1156"/>
      <c r="BK1084" s="1156"/>
      <c r="BL1084" s="1156"/>
      <c r="BM1084" s="1156"/>
      <c r="BN1084" s="1156"/>
      <c r="BO1084" s="1156"/>
      <c r="BP1084" s="1156"/>
      <c r="BQ1084" s="1156"/>
      <c r="BR1084" s="1156"/>
      <c r="BS1084" s="1200"/>
      <c r="BT1084" s="1156"/>
      <c r="BU1084" s="1156"/>
      <c r="BV1084" s="1156"/>
      <c r="BW1084" s="1156"/>
      <c r="BX1084" s="1156"/>
      <c r="BY1084" s="1156"/>
      <c r="BZ1084" s="1156"/>
      <c r="CA1084" s="1156"/>
      <c r="CB1084" s="1156"/>
      <c r="CC1084" s="1156"/>
      <c r="CD1084" s="1156"/>
      <c r="CE1084" s="1156"/>
      <c r="CF1084" s="1156"/>
      <c r="CG1084" s="1156"/>
      <c r="CH1084" s="1156"/>
      <c r="CI1084" s="1156"/>
      <c r="CJ1084" s="1156"/>
      <c r="CK1084" s="1156"/>
      <c r="CL1084" s="1156"/>
      <c r="CM1084" s="1200"/>
      <c r="CN1084" s="1200"/>
      <c r="CO1084" s="1201"/>
      <c r="CQ1084" s="2117"/>
    </row>
    <row r="1085" spans="1:95" s="700" customFormat="1">
      <c r="A1085" s="1137"/>
      <c r="B1085" s="1155"/>
      <c r="C1085" s="1131"/>
      <c r="D1085" s="1131"/>
      <c r="E1085" s="1132"/>
      <c r="F1085" s="1150"/>
      <c r="G1085" s="1149"/>
      <c r="H1085" s="1135"/>
      <c r="I1085" s="1156"/>
      <c r="J1085" s="1156"/>
      <c r="K1085" s="1156"/>
      <c r="L1085" s="1156"/>
      <c r="M1085" s="1156"/>
      <c r="N1085" s="1156"/>
      <c r="O1085" s="1156"/>
      <c r="P1085" s="1156"/>
      <c r="Q1085" s="1156"/>
      <c r="R1085" s="1156"/>
      <c r="S1085" s="1156"/>
      <c r="T1085" s="1156"/>
      <c r="U1085" s="1156"/>
      <c r="V1085" s="1156"/>
      <c r="W1085" s="1156"/>
      <c r="X1085" s="1156"/>
      <c r="Y1085" s="1156"/>
      <c r="Z1085" s="1156"/>
      <c r="AA1085" s="1156"/>
      <c r="AB1085" s="1200"/>
      <c r="AC1085" s="1200"/>
      <c r="AD1085" s="1200"/>
      <c r="AE1085" s="1200"/>
      <c r="AF1085" s="1156"/>
      <c r="AG1085" s="1156"/>
      <c r="AH1085" s="1156"/>
      <c r="AI1085" s="1156"/>
      <c r="AJ1085" s="1156"/>
      <c r="AK1085" s="1156"/>
      <c r="AL1085" s="1156"/>
      <c r="AM1085" s="1156"/>
      <c r="AN1085" s="1156"/>
      <c r="AO1085" s="1156"/>
      <c r="AP1085" s="1156"/>
      <c r="AQ1085" s="1156"/>
      <c r="AR1085" s="1156"/>
      <c r="AS1085" s="1156"/>
      <c r="AT1085" s="1156"/>
      <c r="AU1085" s="1156"/>
      <c r="AV1085" s="1156"/>
      <c r="AW1085" s="1156"/>
      <c r="AX1085" s="1156"/>
      <c r="AY1085" s="1156"/>
      <c r="AZ1085" s="1156"/>
      <c r="BA1085" s="1156"/>
      <c r="BB1085" s="1156"/>
      <c r="BC1085" s="1156"/>
      <c r="BD1085" s="1156"/>
      <c r="BE1085" s="1156"/>
      <c r="BF1085" s="1156"/>
      <c r="BG1085" s="1156"/>
      <c r="BH1085" s="1156"/>
      <c r="BI1085" s="1156"/>
      <c r="BJ1085" s="1156"/>
      <c r="BK1085" s="1156"/>
      <c r="BL1085" s="1156"/>
      <c r="BM1085" s="1156"/>
      <c r="BN1085" s="1156"/>
      <c r="BO1085" s="1156"/>
      <c r="BP1085" s="1156"/>
      <c r="BQ1085" s="1156"/>
      <c r="BR1085" s="1156"/>
      <c r="BS1085" s="1200"/>
      <c r="BT1085" s="1156"/>
      <c r="BU1085" s="1156"/>
      <c r="BV1085" s="1156"/>
      <c r="BW1085" s="1156"/>
      <c r="BX1085" s="1156"/>
      <c r="BY1085" s="1156"/>
      <c r="BZ1085" s="1156"/>
      <c r="CA1085" s="1156"/>
      <c r="CB1085" s="1156"/>
      <c r="CC1085" s="1156"/>
      <c r="CD1085" s="1156"/>
      <c r="CE1085" s="1156"/>
      <c r="CF1085" s="1156"/>
      <c r="CG1085" s="1156"/>
      <c r="CH1085" s="1156"/>
      <c r="CI1085" s="1156"/>
      <c r="CJ1085" s="1156"/>
      <c r="CK1085" s="1156"/>
      <c r="CL1085" s="1156"/>
      <c r="CM1085" s="1200"/>
      <c r="CN1085" s="1200"/>
      <c r="CO1085" s="1201"/>
      <c r="CQ1085" s="2117"/>
    </row>
    <row r="1086" spans="1:95" s="700" customFormat="1">
      <c r="A1086" s="1137"/>
      <c r="B1086" s="1155"/>
      <c r="C1086" s="1131"/>
      <c r="D1086" s="1131"/>
      <c r="E1086" s="1132"/>
      <c r="F1086" s="1150"/>
      <c r="G1086" s="1149"/>
      <c r="H1086" s="1135"/>
      <c r="I1086" s="1156"/>
      <c r="J1086" s="1156"/>
      <c r="K1086" s="1156"/>
      <c r="L1086" s="1156"/>
      <c r="M1086" s="1156"/>
      <c r="N1086" s="1156"/>
      <c r="O1086" s="1156"/>
      <c r="P1086" s="1156"/>
      <c r="Q1086" s="1156"/>
      <c r="R1086" s="1156"/>
      <c r="S1086" s="1156"/>
      <c r="T1086" s="1156"/>
      <c r="U1086" s="1156"/>
      <c r="V1086" s="1156"/>
      <c r="W1086" s="1156"/>
      <c r="X1086" s="1156"/>
      <c r="Y1086" s="1156"/>
      <c r="Z1086" s="1156"/>
      <c r="AA1086" s="1156"/>
      <c r="AB1086" s="1200"/>
      <c r="AC1086" s="1200"/>
      <c r="AD1086" s="1200"/>
      <c r="AE1086" s="1200"/>
      <c r="AF1086" s="1156"/>
      <c r="AG1086" s="1156"/>
      <c r="AH1086" s="1156"/>
      <c r="AI1086" s="1156"/>
      <c r="AJ1086" s="1156"/>
      <c r="AK1086" s="1156"/>
      <c r="AL1086" s="1156"/>
      <c r="AM1086" s="1156"/>
      <c r="AN1086" s="1156"/>
      <c r="AO1086" s="1156"/>
      <c r="AP1086" s="1156"/>
      <c r="AQ1086" s="1156"/>
      <c r="AR1086" s="1156"/>
      <c r="AS1086" s="1156"/>
      <c r="AT1086" s="1156"/>
      <c r="AU1086" s="1156"/>
      <c r="AV1086" s="1156"/>
      <c r="AW1086" s="1156"/>
      <c r="AX1086" s="1156"/>
      <c r="AY1086" s="1156"/>
      <c r="AZ1086" s="1156"/>
      <c r="BA1086" s="1156"/>
      <c r="BB1086" s="1156"/>
      <c r="BC1086" s="1156"/>
      <c r="BD1086" s="1156"/>
      <c r="BE1086" s="1156"/>
      <c r="BF1086" s="1156"/>
      <c r="BG1086" s="1156"/>
      <c r="BH1086" s="1156"/>
      <c r="BI1086" s="1156"/>
      <c r="BJ1086" s="1156"/>
      <c r="BK1086" s="1156"/>
      <c r="BL1086" s="1156"/>
      <c r="BM1086" s="1156"/>
      <c r="BN1086" s="1156"/>
      <c r="BO1086" s="1156"/>
      <c r="BP1086" s="1156"/>
      <c r="BQ1086" s="1156"/>
      <c r="BR1086" s="1156"/>
      <c r="BS1086" s="1200"/>
      <c r="BT1086" s="1156"/>
      <c r="BU1086" s="1156"/>
      <c r="BV1086" s="1156"/>
      <c r="BW1086" s="1156"/>
      <c r="BX1086" s="1156"/>
      <c r="BY1086" s="1156"/>
      <c r="BZ1086" s="1156"/>
      <c r="CA1086" s="1156"/>
      <c r="CB1086" s="1156"/>
      <c r="CC1086" s="1156"/>
      <c r="CD1086" s="1156"/>
      <c r="CE1086" s="1156"/>
      <c r="CF1086" s="1156"/>
      <c r="CG1086" s="1156"/>
      <c r="CH1086" s="1156"/>
      <c r="CI1086" s="1156"/>
      <c r="CJ1086" s="1156"/>
      <c r="CK1086" s="1156"/>
      <c r="CL1086" s="1156"/>
      <c r="CM1086" s="1200"/>
      <c r="CN1086" s="1200"/>
      <c r="CO1086" s="1201"/>
      <c r="CQ1086" s="2117"/>
    </row>
    <row r="1087" spans="1:95" s="700" customFormat="1">
      <c r="A1087" s="1137"/>
      <c r="B1087" s="1155"/>
      <c r="C1087" s="1131"/>
      <c r="D1087" s="1131"/>
      <c r="E1087" s="1132"/>
      <c r="F1087" s="1150"/>
      <c r="G1087" s="1149"/>
      <c r="H1087" s="1135"/>
      <c r="I1087" s="1156"/>
      <c r="J1087" s="1156"/>
      <c r="K1087" s="1156"/>
      <c r="L1087" s="1156"/>
      <c r="M1087" s="1156"/>
      <c r="N1087" s="1156"/>
      <c r="O1087" s="1156"/>
      <c r="P1087" s="1156"/>
      <c r="Q1087" s="1156"/>
      <c r="R1087" s="1156"/>
      <c r="S1087" s="1156"/>
      <c r="T1087" s="1156"/>
      <c r="U1087" s="1156"/>
      <c r="V1087" s="1156"/>
      <c r="W1087" s="1156"/>
      <c r="X1087" s="1156"/>
      <c r="Y1087" s="1156"/>
      <c r="Z1087" s="1156"/>
      <c r="AA1087" s="1156"/>
      <c r="AB1087" s="1200"/>
      <c r="AC1087" s="1200"/>
      <c r="AD1087" s="1200"/>
      <c r="AE1087" s="1200"/>
      <c r="AF1087" s="1156"/>
      <c r="AG1087" s="1156"/>
      <c r="AH1087" s="1156"/>
      <c r="AI1087" s="1156"/>
      <c r="AJ1087" s="1156"/>
      <c r="AK1087" s="1156"/>
      <c r="AL1087" s="1156"/>
      <c r="AM1087" s="1156"/>
      <c r="AN1087" s="1156"/>
      <c r="AO1087" s="1156"/>
      <c r="AP1087" s="1156"/>
      <c r="AQ1087" s="1156"/>
      <c r="AR1087" s="1156"/>
      <c r="AS1087" s="1156"/>
      <c r="AT1087" s="1156"/>
      <c r="AU1087" s="1156"/>
      <c r="AV1087" s="1156"/>
      <c r="AW1087" s="1156"/>
      <c r="AX1087" s="1156"/>
      <c r="AY1087" s="1156"/>
      <c r="AZ1087" s="1156"/>
      <c r="BA1087" s="1156"/>
      <c r="BB1087" s="1156"/>
      <c r="BC1087" s="1156"/>
      <c r="BD1087" s="1156"/>
      <c r="BE1087" s="1156"/>
      <c r="BF1087" s="1156"/>
      <c r="BG1087" s="1156"/>
      <c r="BH1087" s="1156"/>
      <c r="BI1087" s="1156"/>
      <c r="BJ1087" s="1156"/>
      <c r="BK1087" s="1156"/>
      <c r="BL1087" s="1156"/>
      <c r="BM1087" s="1156"/>
      <c r="BN1087" s="1156"/>
      <c r="BO1087" s="1156"/>
      <c r="BP1087" s="1156"/>
      <c r="BQ1087" s="1156"/>
      <c r="BR1087" s="1156"/>
      <c r="BS1087" s="1200"/>
      <c r="BT1087" s="1156"/>
      <c r="BU1087" s="1156"/>
      <c r="BV1087" s="1156"/>
      <c r="BW1087" s="1156"/>
      <c r="BX1087" s="1156"/>
      <c r="BY1087" s="1156"/>
      <c r="BZ1087" s="1156"/>
      <c r="CA1087" s="1156"/>
      <c r="CB1087" s="1156"/>
      <c r="CC1087" s="1156"/>
      <c r="CD1087" s="1156"/>
      <c r="CE1087" s="1156"/>
      <c r="CF1087" s="1156"/>
      <c r="CG1087" s="1156"/>
      <c r="CH1087" s="1156"/>
      <c r="CI1087" s="1156"/>
      <c r="CJ1087" s="1156"/>
      <c r="CK1087" s="1156"/>
      <c r="CL1087" s="1156"/>
      <c r="CM1087" s="1200"/>
      <c r="CN1087" s="1200"/>
      <c r="CO1087" s="1201"/>
      <c r="CQ1087" s="2117"/>
    </row>
    <row r="1088" spans="1:95" s="700" customFormat="1">
      <c r="A1088" s="1137"/>
      <c r="B1088" s="1155"/>
      <c r="C1088" s="1131"/>
      <c r="D1088" s="1131"/>
      <c r="E1088" s="1132"/>
      <c r="F1088" s="1150"/>
      <c r="G1088" s="1149"/>
      <c r="H1088" s="1135"/>
      <c r="I1088" s="1156"/>
      <c r="J1088" s="1156"/>
      <c r="K1088" s="1156"/>
      <c r="L1088" s="1156"/>
      <c r="M1088" s="1156"/>
      <c r="N1088" s="1156"/>
      <c r="O1088" s="1156"/>
      <c r="P1088" s="1156"/>
      <c r="Q1088" s="1156"/>
      <c r="R1088" s="1156"/>
      <c r="S1088" s="1156"/>
      <c r="T1088" s="1156"/>
      <c r="U1088" s="1156"/>
      <c r="V1088" s="1156"/>
      <c r="W1088" s="1156"/>
      <c r="X1088" s="1156"/>
      <c r="Y1088" s="1156"/>
      <c r="Z1088" s="1156"/>
      <c r="AA1088" s="1156"/>
      <c r="AB1088" s="1200"/>
      <c r="AC1088" s="1200"/>
      <c r="AD1088" s="1200"/>
      <c r="AE1088" s="1200"/>
      <c r="AF1088" s="1156"/>
      <c r="AG1088" s="1156"/>
      <c r="AH1088" s="1156"/>
      <c r="AI1088" s="1156"/>
      <c r="AJ1088" s="1156"/>
      <c r="AK1088" s="1156"/>
      <c r="AL1088" s="1156"/>
      <c r="AM1088" s="1156"/>
      <c r="AN1088" s="1156"/>
      <c r="AO1088" s="1156"/>
      <c r="AP1088" s="1156"/>
      <c r="AQ1088" s="1156"/>
      <c r="AR1088" s="1156"/>
      <c r="AS1088" s="1156"/>
      <c r="AT1088" s="1156"/>
      <c r="AU1088" s="1156"/>
      <c r="AV1088" s="1156"/>
      <c r="AW1088" s="1156"/>
      <c r="AX1088" s="1156"/>
      <c r="AY1088" s="1156"/>
      <c r="AZ1088" s="1156"/>
      <c r="BA1088" s="1156"/>
      <c r="BB1088" s="1156"/>
      <c r="BC1088" s="1156"/>
      <c r="BD1088" s="1156"/>
      <c r="BE1088" s="1156"/>
      <c r="BF1088" s="1156"/>
      <c r="BG1088" s="1156"/>
      <c r="BH1088" s="1156"/>
      <c r="BI1088" s="1156"/>
      <c r="BJ1088" s="1156"/>
      <c r="BK1088" s="1156"/>
      <c r="BL1088" s="1156"/>
      <c r="BM1088" s="1156"/>
      <c r="BN1088" s="1156"/>
      <c r="BO1088" s="1156"/>
      <c r="BP1088" s="1156"/>
      <c r="BQ1088" s="1156"/>
      <c r="BR1088" s="1156"/>
      <c r="BS1088" s="1200"/>
      <c r="BT1088" s="1156"/>
      <c r="BU1088" s="1156"/>
      <c r="BV1088" s="1156"/>
      <c r="BW1088" s="1156"/>
      <c r="BX1088" s="1156"/>
      <c r="BY1088" s="1156"/>
      <c r="BZ1088" s="1156"/>
      <c r="CA1088" s="1156"/>
      <c r="CB1088" s="1156"/>
      <c r="CC1088" s="1156"/>
      <c r="CD1088" s="1156"/>
      <c r="CE1088" s="1156"/>
      <c r="CF1088" s="1156"/>
      <c r="CG1088" s="1156"/>
      <c r="CH1088" s="1156"/>
      <c r="CI1088" s="1156"/>
      <c r="CJ1088" s="1156"/>
      <c r="CK1088" s="1156"/>
      <c r="CL1088" s="1156"/>
      <c r="CM1088" s="1200"/>
      <c r="CN1088" s="1200"/>
      <c r="CO1088" s="1201"/>
      <c r="CQ1088" s="2117"/>
    </row>
    <row r="1089" spans="1:95" s="700" customFormat="1">
      <c r="A1089" s="1137"/>
      <c r="B1089" s="1155"/>
      <c r="C1089" s="1131"/>
      <c r="D1089" s="1131"/>
      <c r="E1089" s="1132"/>
      <c r="F1089" s="1150"/>
      <c r="G1089" s="1149"/>
      <c r="H1089" s="1135"/>
      <c r="I1089" s="1156"/>
      <c r="J1089" s="1156"/>
      <c r="K1089" s="1156"/>
      <c r="L1089" s="1156"/>
      <c r="M1089" s="1156"/>
      <c r="N1089" s="1156"/>
      <c r="O1089" s="1156"/>
      <c r="P1089" s="1156"/>
      <c r="Q1089" s="1156"/>
      <c r="R1089" s="1156"/>
      <c r="S1089" s="1156"/>
      <c r="T1089" s="1156"/>
      <c r="U1089" s="1156"/>
      <c r="V1089" s="1156"/>
      <c r="W1089" s="1156"/>
      <c r="X1089" s="1156"/>
      <c r="Y1089" s="1156"/>
      <c r="Z1089" s="1156"/>
      <c r="AA1089" s="1156"/>
      <c r="AB1089" s="1200"/>
      <c r="AC1089" s="1200"/>
      <c r="AD1089" s="1200"/>
      <c r="AE1089" s="1200"/>
      <c r="AF1089" s="1156"/>
      <c r="AG1089" s="1156"/>
      <c r="AH1089" s="1156"/>
      <c r="AI1089" s="1156"/>
      <c r="AJ1089" s="1156"/>
      <c r="AK1089" s="1156"/>
      <c r="AL1089" s="1156"/>
      <c r="AM1089" s="1156"/>
      <c r="AN1089" s="1156"/>
      <c r="AO1089" s="1156"/>
      <c r="AP1089" s="1156"/>
      <c r="AQ1089" s="1156"/>
      <c r="AR1089" s="1156"/>
      <c r="AS1089" s="1156"/>
      <c r="AT1089" s="1156"/>
      <c r="AU1089" s="1156"/>
      <c r="AV1089" s="1156"/>
      <c r="AW1089" s="1156"/>
      <c r="AX1089" s="1156"/>
      <c r="AY1089" s="1156"/>
      <c r="AZ1089" s="1156"/>
      <c r="BA1089" s="1156"/>
      <c r="BB1089" s="1156"/>
      <c r="BC1089" s="1156"/>
      <c r="BD1089" s="1156"/>
      <c r="BE1089" s="1156"/>
      <c r="BF1089" s="1156"/>
      <c r="BG1089" s="1156"/>
      <c r="BH1089" s="1156"/>
      <c r="BI1089" s="1156"/>
      <c r="BJ1089" s="1156"/>
      <c r="BK1089" s="1156"/>
      <c r="BL1089" s="1156"/>
      <c r="BM1089" s="1156"/>
      <c r="BN1089" s="1156"/>
      <c r="BO1089" s="1156"/>
      <c r="BP1089" s="1156"/>
      <c r="BQ1089" s="1156"/>
      <c r="BR1089" s="1156"/>
      <c r="BS1089" s="1200"/>
      <c r="BT1089" s="1156"/>
      <c r="BU1089" s="1156"/>
      <c r="BV1089" s="1156"/>
      <c r="BW1089" s="1156"/>
      <c r="BX1089" s="1156"/>
      <c r="BY1089" s="1156"/>
      <c r="BZ1089" s="1156"/>
      <c r="CA1089" s="1156"/>
      <c r="CB1089" s="1156"/>
      <c r="CC1089" s="1156"/>
      <c r="CD1089" s="1156"/>
      <c r="CE1089" s="1156"/>
      <c r="CF1089" s="1156"/>
      <c r="CG1089" s="1156"/>
      <c r="CH1089" s="1156"/>
      <c r="CI1089" s="1156"/>
      <c r="CJ1089" s="1156"/>
      <c r="CK1089" s="1156"/>
      <c r="CL1089" s="1156"/>
      <c r="CM1089" s="1200"/>
      <c r="CN1089" s="1200"/>
      <c r="CO1089" s="1201"/>
      <c r="CQ1089" s="2117"/>
    </row>
    <row r="1090" spans="1:95" s="700" customFormat="1">
      <c r="A1090" s="1137"/>
      <c r="B1090" s="1155"/>
      <c r="C1090" s="1131"/>
      <c r="D1090" s="1131"/>
      <c r="E1090" s="1132"/>
      <c r="F1090" s="1150"/>
      <c r="G1090" s="1149"/>
      <c r="H1090" s="1135"/>
      <c r="I1090" s="1156"/>
      <c r="J1090" s="1156"/>
      <c r="K1090" s="1156"/>
      <c r="L1090" s="1156"/>
      <c r="M1090" s="1156"/>
      <c r="N1090" s="1156"/>
      <c r="O1090" s="1156"/>
      <c r="P1090" s="1156"/>
      <c r="Q1090" s="1156"/>
      <c r="R1090" s="1156"/>
      <c r="S1090" s="1156"/>
      <c r="T1090" s="1156"/>
      <c r="U1090" s="1156"/>
      <c r="V1090" s="1156"/>
      <c r="W1090" s="1156"/>
      <c r="X1090" s="1156"/>
      <c r="Y1090" s="1156"/>
      <c r="Z1090" s="1156"/>
      <c r="AA1090" s="1156"/>
      <c r="AB1090" s="1200"/>
      <c r="AC1090" s="1200"/>
      <c r="AD1090" s="1200"/>
      <c r="AE1090" s="1200"/>
      <c r="AF1090" s="1156"/>
      <c r="AG1090" s="1156"/>
      <c r="AH1090" s="1156"/>
      <c r="AI1090" s="1156"/>
      <c r="AJ1090" s="1156"/>
      <c r="AK1090" s="1156"/>
      <c r="AL1090" s="1156"/>
      <c r="AM1090" s="1156"/>
      <c r="AN1090" s="1156"/>
      <c r="AO1090" s="1156"/>
      <c r="AP1090" s="1156"/>
      <c r="AQ1090" s="1156"/>
      <c r="AR1090" s="1156"/>
      <c r="AS1090" s="1156"/>
      <c r="AT1090" s="1156"/>
      <c r="AU1090" s="1156"/>
      <c r="AV1090" s="1156"/>
      <c r="AW1090" s="1156"/>
      <c r="AX1090" s="1156"/>
      <c r="AY1090" s="1156"/>
      <c r="AZ1090" s="1156"/>
      <c r="BA1090" s="1156"/>
      <c r="BB1090" s="1156"/>
      <c r="BC1090" s="1156"/>
      <c r="BD1090" s="1156"/>
      <c r="BE1090" s="1156"/>
      <c r="BF1090" s="1156"/>
      <c r="BG1090" s="1156"/>
      <c r="BH1090" s="1156"/>
      <c r="BI1090" s="1156"/>
      <c r="BJ1090" s="1156"/>
      <c r="BK1090" s="1156"/>
      <c r="BL1090" s="1156"/>
      <c r="BM1090" s="1156"/>
      <c r="BN1090" s="1156"/>
      <c r="BO1090" s="1156"/>
      <c r="BP1090" s="1156"/>
      <c r="BQ1090" s="1156"/>
      <c r="BR1090" s="1156"/>
      <c r="BS1090" s="1200"/>
      <c r="BT1090" s="1156"/>
      <c r="BU1090" s="1156"/>
      <c r="BV1090" s="1156"/>
      <c r="BW1090" s="1156"/>
      <c r="BX1090" s="1156"/>
      <c r="BY1090" s="1156"/>
      <c r="BZ1090" s="1156"/>
      <c r="CA1090" s="1156"/>
      <c r="CB1090" s="1156"/>
      <c r="CC1090" s="1156"/>
      <c r="CD1090" s="1156"/>
      <c r="CE1090" s="1156"/>
      <c r="CF1090" s="1156"/>
      <c r="CG1090" s="1156"/>
      <c r="CH1090" s="1156"/>
      <c r="CI1090" s="1156"/>
      <c r="CJ1090" s="1156"/>
      <c r="CK1090" s="1156"/>
      <c r="CL1090" s="1156"/>
      <c r="CM1090" s="1200"/>
      <c r="CN1090" s="1200"/>
      <c r="CO1090" s="1201"/>
      <c r="CQ1090" s="2117"/>
    </row>
    <row r="1091" spans="1:95" s="700" customFormat="1">
      <c r="A1091" s="1137"/>
      <c r="B1091" s="1155"/>
      <c r="C1091" s="1131"/>
      <c r="D1091" s="1131"/>
      <c r="E1091" s="1132"/>
      <c r="F1091" s="1150"/>
      <c r="G1091" s="1149"/>
      <c r="H1091" s="1135"/>
      <c r="I1091" s="1156"/>
      <c r="J1091" s="1156"/>
      <c r="K1091" s="1156"/>
      <c r="L1091" s="1156"/>
      <c r="M1091" s="1156"/>
      <c r="N1091" s="1156"/>
      <c r="O1091" s="1156"/>
      <c r="P1091" s="1156"/>
      <c r="Q1091" s="1156"/>
      <c r="R1091" s="1156"/>
      <c r="S1091" s="1156"/>
      <c r="T1091" s="1156"/>
      <c r="U1091" s="1156"/>
      <c r="V1091" s="1156"/>
      <c r="W1091" s="1156"/>
      <c r="X1091" s="1156"/>
      <c r="Y1091" s="1156"/>
      <c r="Z1091" s="1156"/>
      <c r="AA1091" s="1156"/>
      <c r="AB1091" s="1200"/>
      <c r="AC1091" s="1200"/>
      <c r="AD1091" s="1200"/>
      <c r="AE1091" s="1200"/>
      <c r="AF1091" s="1156"/>
      <c r="AG1091" s="1156"/>
      <c r="AH1091" s="1156"/>
      <c r="AI1091" s="1156"/>
      <c r="AJ1091" s="1156"/>
      <c r="AK1091" s="1156"/>
      <c r="AL1091" s="1156"/>
      <c r="AM1091" s="1156"/>
      <c r="AN1091" s="1156"/>
      <c r="AO1091" s="1156"/>
      <c r="AP1091" s="1156"/>
      <c r="AQ1091" s="1156"/>
      <c r="AR1091" s="1156"/>
      <c r="AS1091" s="1156"/>
      <c r="AT1091" s="1156"/>
      <c r="AU1091" s="1156"/>
      <c r="AV1091" s="1156"/>
      <c r="AW1091" s="1156"/>
      <c r="AX1091" s="1156"/>
      <c r="AY1091" s="1156"/>
      <c r="AZ1091" s="1156"/>
      <c r="BA1091" s="1156"/>
      <c r="BB1091" s="1156"/>
      <c r="BC1091" s="1156"/>
      <c r="BD1091" s="1156"/>
      <c r="BE1091" s="1156"/>
      <c r="BF1091" s="1156"/>
      <c r="BG1091" s="1156"/>
      <c r="BH1091" s="1156"/>
      <c r="BI1091" s="1156"/>
      <c r="BJ1091" s="1156"/>
      <c r="BK1091" s="1156"/>
      <c r="BL1091" s="1156"/>
      <c r="BM1091" s="1156"/>
      <c r="BN1091" s="1156"/>
      <c r="BO1091" s="1156"/>
      <c r="BP1091" s="1156"/>
      <c r="BQ1091" s="1156"/>
      <c r="BR1091" s="1156"/>
      <c r="BS1091" s="1200"/>
      <c r="BT1091" s="1156"/>
      <c r="BU1091" s="1156"/>
      <c r="BV1091" s="1156"/>
      <c r="BW1091" s="1156"/>
      <c r="BX1091" s="1156"/>
      <c r="BY1091" s="1156"/>
      <c r="BZ1091" s="1156"/>
      <c r="CA1091" s="1156"/>
      <c r="CB1091" s="1156"/>
      <c r="CC1091" s="1156"/>
      <c r="CD1091" s="1156"/>
      <c r="CE1091" s="1156"/>
      <c r="CF1091" s="1156"/>
      <c r="CG1091" s="1156"/>
      <c r="CH1091" s="1156"/>
      <c r="CI1091" s="1156"/>
      <c r="CJ1091" s="1156"/>
      <c r="CK1091" s="1156"/>
      <c r="CL1091" s="1156"/>
      <c r="CM1091" s="1200"/>
      <c r="CN1091" s="1200"/>
      <c r="CO1091" s="1201"/>
      <c r="CQ1091" s="2117"/>
    </row>
    <row r="1092" spans="1:95" s="700" customFormat="1">
      <c r="A1092" s="1137"/>
      <c r="B1092" s="1155"/>
      <c r="C1092" s="1131"/>
      <c r="D1092" s="1131"/>
      <c r="E1092" s="1132"/>
      <c r="F1092" s="1150"/>
      <c r="G1092" s="1149"/>
      <c r="H1092" s="1135"/>
      <c r="I1092" s="1156"/>
      <c r="J1092" s="1156"/>
      <c r="K1092" s="1156"/>
      <c r="L1092" s="1156"/>
      <c r="M1092" s="1156"/>
      <c r="N1092" s="1156"/>
      <c r="O1092" s="1156"/>
      <c r="P1092" s="1156"/>
      <c r="Q1092" s="1156"/>
      <c r="R1092" s="1156"/>
      <c r="S1092" s="1156"/>
      <c r="T1092" s="1156"/>
      <c r="U1092" s="1156"/>
      <c r="V1092" s="1156"/>
      <c r="W1092" s="1156"/>
      <c r="X1092" s="1156"/>
      <c r="Y1092" s="1156"/>
      <c r="Z1092" s="1156"/>
      <c r="AA1092" s="1156"/>
      <c r="AB1092" s="1200"/>
      <c r="AC1092" s="1200"/>
      <c r="AD1092" s="1200"/>
      <c r="AE1092" s="1200"/>
      <c r="AF1092" s="1156"/>
      <c r="AG1092" s="1156"/>
      <c r="AH1092" s="1156"/>
      <c r="AI1092" s="1156"/>
      <c r="AJ1092" s="1156"/>
      <c r="AK1092" s="1156"/>
      <c r="AL1092" s="1156"/>
      <c r="AM1092" s="1156"/>
      <c r="AN1092" s="1156"/>
      <c r="AO1092" s="1156"/>
      <c r="AP1092" s="1156"/>
      <c r="AQ1092" s="1156"/>
      <c r="AR1092" s="1156"/>
      <c r="AS1092" s="1156"/>
      <c r="AT1092" s="1156"/>
      <c r="AU1092" s="1156"/>
      <c r="AV1092" s="1156"/>
      <c r="AW1092" s="1156"/>
      <c r="AX1092" s="1156"/>
      <c r="AY1092" s="1156"/>
      <c r="AZ1092" s="1156"/>
      <c r="BA1092" s="1156"/>
      <c r="BB1092" s="1156"/>
      <c r="BC1092" s="1156"/>
      <c r="BD1092" s="1156"/>
      <c r="BE1092" s="1156"/>
      <c r="BF1092" s="1156"/>
      <c r="BG1092" s="1156"/>
      <c r="BH1092" s="1156"/>
      <c r="BI1092" s="1156"/>
      <c r="BJ1092" s="1156"/>
      <c r="BK1092" s="1156"/>
      <c r="BL1092" s="1156"/>
      <c r="BM1092" s="1156"/>
      <c r="BN1092" s="1156"/>
      <c r="BO1092" s="1156"/>
      <c r="BP1092" s="1156"/>
      <c r="BQ1092" s="1156"/>
      <c r="BR1092" s="1156"/>
      <c r="BS1092" s="1200"/>
      <c r="BT1092" s="1156"/>
      <c r="BU1092" s="1156"/>
      <c r="BV1092" s="1156"/>
      <c r="BW1092" s="1156"/>
      <c r="BX1092" s="1156"/>
      <c r="BY1092" s="1156"/>
      <c r="BZ1092" s="1156"/>
      <c r="CA1092" s="1156"/>
      <c r="CB1092" s="1156"/>
      <c r="CC1092" s="1156"/>
      <c r="CD1092" s="1156"/>
      <c r="CE1092" s="1156"/>
      <c r="CF1092" s="1156"/>
      <c r="CG1092" s="1156"/>
      <c r="CH1092" s="1156"/>
      <c r="CI1092" s="1156"/>
      <c r="CJ1092" s="1156"/>
      <c r="CK1092" s="1156"/>
      <c r="CL1092" s="1156"/>
      <c r="CM1092" s="1200"/>
      <c r="CN1092" s="1200"/>
      <c r="CO1092" s="1201"/>
      <c r="CQ1092" s="2117"/>
    </row>
    <row r="1093" spans="1:95" s="700" customFormat="1">
      <c r="A1093" s="1137"/>
      <c r="B1093" s="1155"/>
      <c r="C1093" s="1131"/>
      <c r="D1093" s="1131"/>
      <c r="E1093" s="1132"/>
      <c r="F1093" s="1150"/>
      <c r="G1093" s="1149"/>
      <c r="H1093" s="1135"/>
      <c r="I1093" s="1156"/>
      <c r="J1093" s="1156"/>
      <c r="K1093" s="1156"/>
      <c r="L1093" s="1156"/>
      <c r="M1093" s="1156"/>
      <c r="N1093" s="1156"/>
      <c r="O1093" s="1156"/>
      <c r="P1093" s="1156"/>
      <c r="Q1093" s="1156"/>
      <c r="R1093" s="1156"/>
      <c r="S1093" s="1156"/>
      <c r="T1093" s="1156"/>
      <c r="U1093" s="1156"/>
      <c r="V1093" s="1156"/>
      <c r="W1093" s="1156"/>
      <c r="X1093" s="1156"/>
      <c r="Y1093" s="1156"/>
      <c r="Z1093" s="1156"/>
      <c r="AA1093" s="1156"/>
      <c r="AB1093" s="1200"/>
      <c r="AC1093" s="1200"/>
      <c r="AD1093" s="1200"/>
      <c r="AE1093" s="1200"/>
      <c r="AF1093" s="1156"/>
      <c r="AG1093" s="1156"/>
      <c r="AH1093" s="1156"/>
      <c r="AI1093" s="1156"/>
      <c r="AJ1093" s="1156"/>
      <c r="AK1093" s="1156"/>
      <c r="AL1093" s="1156"/>
      <c r="AM1093" s="1156"/>
      <c r="AN1093" s="1156"/>
      <c r="AO1093" s="1156"/>
      <c r="AP1093" s="1156"/>
      <c r="AQ1093" s="1156"/>
      <c r="AR1093" s="1156"/>
      <c r="AS1093" s="1156"/>
      <c r="AT1093" s="1156"/>
      <c r="AU1093" s="1156"/>
      <c r="AV1093" s="1156"/>
      <c r="AW1093" s="1156"/>
      <c r="AX1093" s="1156"/>
      <c r="AY1093" s="1156"/>
      <c r="AZ1093" s="1156"/>
      <c r="BA1093" s="1156"/>
      <c r="BB1093" s="1156"/>
      <c r="BC1093" s="1156"/>
      <c r="BD1093" s="1156"/>
      <c r="BE1093" s="1156"/>
      <c r="BF1093" s="1156"/>
      <c r="BG1093" s="1156"/>
      <c r="BH1093" s="1156"/>
      <c r="BI1093" s="1156"/>
      <c r="BJ1093" s="1156"/>
      <c r="BK1093" s="1156"/>
      <c r="BL1093" s="1156"/>
      <c r="BM1093" s="1156"/>
      <c r="BN1093" s="1156"/>
      <c r="BO1093" s="1156"/>
      <c r="BP1093" s="1156"/>
      <c r="BQ1093" s="1156"/>
      <c r="BR1093" s="1156"/>
      <c r="BS1093" s="1200"/>
      <c r="BT1093" s="1156"/>
      <c r="BU1093" s="1156"/>
      <c r="BV1093" s="1156"/>
      <c r="BW1093" s="1156"/>
      <c r="BX1093" s="1156"/>
      <c r="BY1093" s="1156"/>
      <c r="BZ1093" s="1156"/>
      <c r="CA1093" s="1156"/>
      <c r="CB1093" s="1156"/>
      <c r="CC1093" s="1156"/>
      <c r="CD1093" s="1156"/>
      <c r="CE1093" s="1156"/>
      <c r="CF1093" s="1156"/>
      <c r="CG1093" s="1156"/>
      <c r="CH1093" s="1156"/>
      <c r="CI1093" s="1156"/>
      <c r="CJ1093" s="1156"/>
      <c r="CK1093" s="1156"/>
      <c r="CL1093" s="1156"/>
      <c r="CM1093" s="1200"/>
      <c r="CN1093" s="1200"/>
      <c r="CO1093" s="1201"/>
      <c r="CQ1093" s="2117"/>
    </row>
    <row r="1094" spans="1:95" s="700" customFormat="1">
      <c r="A1094" s="1137"/>
      <c r="B1094" s="1155"/>
      <c r="C1094" s="1131"/>
      <c r="D1094" s="1131"/>
      <c r="E1094" s="1132"/>
      <c r="F1094" s="1150"/>
      <c r="G1094" s="1149"/>
      <c r="H1094" s="1135"/>
      <c r="I1094" s="1156"/>
      <c r="J1094" s="1156"/>
      <c r="K1094" s="1156"/>
      <c r="L1094" s="1156"/>
      <c r="M1094" s="1156"/>
      <c r="N1094" s="1156"/>
      <c r="O1094" s="1156"/>
      <c r="P1094" s="1156"/>
      <c r="Q1094" s="1156"/>
      <c r="R1094" s="1156"/>
      <c r="S1094" s="1156"/>
      <c r="T1094" s="1156"/>
      <c r="U1094" s="1156"/>
      <c r="V1094" s="1156"/>
      <c r="W1094" s="1156"/>
      <c r="X1094" s="1156"/>
      <c r="Y1094" s="1156"/>
      <c r="Z1094" s="1156"/>
      <c r="AA1094" s="1156"/>
      <c r="AB1094" s="1200"/>
      <c r="AC1094" s="1200"/>
      <c r="AD1094" s="1200"/>
      <c r="AE1094" s="1200"/>
      <c r="AF1094" s="1156"/>
      <c r="AG1094" s="1156"/>
      <c r="AH1094" s="1156"/>
      <c r="AI1094" s="1156"/>
      <c r="AJ1094" s="1156"/>
      <c r="AK1094" s="1156"/>
      <c r="AL1094" s="1156"/>
      <c r="AM1094" s="1156"/>
      <c r="AN1094" s="1156"/>
      <c r="AO1094" s="1156"/>
      <c r="AP1094" s="1156"/>
      <c r="AQ1094" s="1156"/>
      <c r="AR1094" s="1156"/>
      <c r="AS1094" s="1156"/>
      <c r="AT1094" s="1156"/>
      <c r="AU1094" s="1156"/>
      <c r="AV1094" s="1156"/>
      <c r="AW1094" s="1156"/>
      <c r="AX1094" s="1156"/>
      <c r="AY1094" s="1156"/>
      <c r="AZ1094" s="1156"/>
      <c r="BA1094" s="1156"/>
      <c r="BB1094" s="1156"/>
      <c r="BC1094" s="1156"/>
      <c r="BD1094" s="1156"/>
      <c r="BE1094" s="1156"/>
      <c r="BF1094" s="1156"/>
      <c r="BG1094" s="1156"/>
      <c r="BH1094" s="1156"/>
      <c r="BI1094" s="1156"/>
      <c r="BJ1094" s="1156"/>
      <c r="BK1094" s="1156"/>
      <c r="BL1094" s="1156"/>
      <c r="BM1094" s="1156"/>
      <c r="BN1094" s="1156"/>
      <c r="BO1094" s="1156"/>
      <c r="BP1094" s="1156"/>
      <c r="BQ1094" s="1156"/>
      <c r="BR1094" s="1156"/>
      <c r="BS1094" s="1200"/>
      <c r="BT1094" s="1156"/>
      <c r="BU1094" s="1156"/>
      <c r="BV1094" s="1156"/>
      <c r="BW1094" s="1156"/>
      <c r="BX1094" s="1156"/>
      <c r="BY1094" s="1156"/>
      <c r="BZ1094" s="1156"/>
      <c r="CA1094" s="1156"/>
      <c r="CB1094" s="1156"/>
      <c r="CC1094" s="1156"/>
      <c r="CD1094" s="1156"/>
      <c r="CE1094" s="1156"/>
      <c r="CF1094" s="1156"/>
      <c r="CG1094" s="1156"/>
      <c r="CH1094" s="1156"/>
      <c r="CI1094" s="1156"/>
      <c r="CJ1094" s="1156"/>
      <c r="CK1094" s="1156"/>
      <c r="CL1094" s="1156"/>
      <c r="CM1094" s="1200"/>
      <c r="CN1094" s="1200"/>
      <c r="CO1094" s="1201"/>
      <c r="CQ1094" s="2117"/>
    </row>
    <row r="1095" spans="1:95" s="700" customFormat="1">
      <c r="A1095" s="1137"/>
      <c r="B1095" s="1155"/>
      <c r="C1095" s="1131"/>
      <c r="D1095" s="1131"/>
      <c r="E1095" s="1132"/>
      <c r="F1095" s="1150"/>
      <c r="G1095" s="1149"/>
      <c r="H1095" s="1135"/>
      <c r="I1095" s="1156"/>
      <c r="J1095" s="1156"/>
      <c r="K1095" s="1156"/>
      <c r="L1095" s="1156"/>
      <c r="M1095" s="1156"/>
      <c r="N1095" s="1156"/>
      <c r="O1095" s="1156"/>
      <c r="P1095" s="1156"/>
      <c r="Q1095" s="1156"/>
      <c r="R1095" s="1156"/>
      <c r="S1095" s="1156"/>
      <c r="T1095" s="1156"/>
      <c r="U1095" s="1156"/>
      <c r="V1095" s="1156"/>
      <c r="W1095" s="1156"/>
      <c r="X1095" s="1156"/>
      <c r="Y1095" s="1156"/>
      <c r="Z1095" s="1156"/>
      <c r="AA1095" s="1156"/>
      <c r="AB1095" s="1200"/>
      <c r="AC1095" s="1200"/>
      <c r="AD1095" s="1200"/>
      <c r="AE1095" s="1200"/>
      <c r="AF1095" s="1156"/>
      <c r="AG1095" s="1156"/>
      <c r="AH1095" s="1156"/>
      <c r="AI1095" s="1156"/>
      <c r="AJ1095" s="1156"/>
      <c r="AK1095" s="1156"/>
      <c r="AL1095" s="1156"/>
      <c r="AM1095" s="1156"/>
      <c r="AN1095" s="1156"/>
      <c r="AO1095" s="1156"/>
      <c r="AP1095" s="1156"/>
      <c r="AQ1095" s="1156"/>
      <c r="AR1095" s="1156"/>
      <c r="AS1095" s="1156"/>
      <c r="AT1095" s="1156"/>
      <c r="AU1095" s="1156"/>
      <c r="AV1095" s="1156"/>
      <c r="AW1095" s="1156"/>
      <c r="AX1095" s="1156"/>
      <c r="AY1095" s="1156"/>
      <c r="AZ1095" s="1156"/>
      <c r="BA1095" s="1156"/>
      <c r="BB1095" s="1156"/>
      <c r="BC1095" s="1156"/>
      <c r="BD1095" s="1156"/>
      <c r="BE1095" s="1156"/>
      <c r="BF1095" s="1156"/>
      <c r="BG1095" s="1156"/>
      <c r="BH1095" s="1156"/>
      <c r="BI1095" s="1156"/>
      <c r="BJ1095" s="1156"/>
      <c r="BK1095" s="1156"/>
      <c r="BL1095" s="1156"/>
      <c r="BM1095" s="1156"/>
      <c r="BN1095" s="1156"/>
      <c r="BO1095" s="1156"/>
      <c r="BP1095" s="1156"/>
      <c r="BQ1095" s="1156"/>
      <c r="BR1095" s="1156"/>
      <c r="BS1095" s="1200"/>
      <c r="BT1095" s="1156"/>
      <c r="BU1095" s="1156"/>
      <c r="BV1095" s="1156"/>
      <c r="BW1095" s="1156"/>
      <c r="BX1095" s="1156"/>
      <c r="BY1095" s="1156"/>
      <c r="BZ1095" s="1156"/>
      <c r="CA1095" s="1156"/>
      <c r="CB1095" s="1156"/>
      <c r="CC1095" s="1156"/>
      <c r="CD1095" s="1156"/>
      <c r="CE1095" s="1156"/>
      <c r="CF1095" s="1156"/>
      <c r="CG1095" s="1156"/>
      <c r="CH1095" s="1156"/>
      <c r="CI1095" s="1156"/>
      <c r="CJ1095" s="1156"/>
      <c r="CK1095" s="1156"/>
      <c r="CL1095" s="1156"/>
      <c r="CM1095" s="1200"/>
      <c r="CN1095" s="1200"/>
      <c r="CO1095" s="1201"/>
      <c r="CQ1095" s="2117"/>
    </row>
    <row r="1096" spans="1:95" s="700" customFormat="1">
      <c r="A1096" s="1137"/>
      <c r="B1096" s="1155"/>
      <c r="C1096" s="1131"/>
      <c r="D1096" s="1131"/>
      <c r="E1096" s="1132"/>
      <c r="F1096" s="1150"/>
      <c r="G1096" s="1149"/>
      <c r="H1096" s="1135"/>
      <c r="I1096" s="1156"/>
      <c r="J1096" s="1156"/>
      <c r="K1096" s="1156"/>
      <c r="L1096" s="1156"/>
      <c r="M1096" s="1156"/>
      <c r="N1096" s="1156"/>
      <c r="O1096" s="1156"/>
      <c r="P1096" s="1156"/>
      <c r="Q1096" s="1156"/>
      <c r="R1096" s="1156"/>
      <c r="S1096" s="1156"/>
      <c r="T1096" s="1156"/>
      <c r="U1096" s="1156"/>
      <c r="V1096" s="1156"/>
      <c r="W1096" s="1156"/>
      <c r="X1096" s="1156"/>
      <c r="Y1096" s="1156"/>
      <c r="Z1096" s="1156"/>
      <c r="AA1096" s="1156"/>
      <c r="AB1096" s="1200"/>
      <c r="AC1096" s="1200"/>
      <c r="AD1096" s="1200"/>
      <c r="AE1096" s="1200"/>
      <c r="AF1096" s="1156"/>
      <c r="AG1096" s="1156"/>
      <c r="AH1096" s="1156"/>
      <c r="AI1096" s="1156"/>
      <c r="AJ1096" s="1156"/>
      <c r="AK1096" s="1156"/>
      <c r="AL1096" s="1156"/>
      <c r="AM1096" s="1156"/>
      <c r="AN1096" s="1156"/>
      <c r="AO1096" s="1156"/>
      <c r="AP1096" s="1156"/>
      <c r="AQ1096" s="1156"/>
      <c r="AR1096" s="1156"/>
      <c r="AS1096" s="1156"/>
      <c r="AT1096" s="1156"/>
      <c r="AU1096" s="1156"/>
      <c r="AV1096" s="1156"/>
      <c r="AW1096" s="1156"/>
      <c r="AX1096" s="1156"/>
      <c r="AY1096" s="1156"/>
      <c r="AZ1096" s="1156"/>
      <c r="BA1096" s="1156"/>
      <c r="BB1096" s="1156"/>
      <c r="BC1096" s="1156"/>
      <c r="BD1096" s="1156"/>
      <c r="BE1096" s="1156"/>
      <c r="BF1096" s="1156"/>
      <c r="BG1096" s="1156"/>
      <c r="BH1096" s="1156"/>
      <c r="BI1096" s="1156"/>
      <c r="BJ1096" s="1156"/>
      <c r="BK1096" s="1156"/>
      <c r="BL1096" s="1156"/>
      <c r="BM1096" s="1156"/>
      <c r="BN1096" s="1156"/>
      <c r="BO1096" s="1156"/>
      <c r="BP1096" s="1156"/>
      <c r="BQ1096" s="1156"/>
      <c r="BR1096" s="1156"/>
      <c r="BS1096" s="1200"/>
      <c r="BT1096" s="1156"/>
      <c r="BU1096" s="1156"/>
      <c r="BV1096" s="1156"/>
      <c r="BW1096" s="1156"/>
      <c r="BX1096" s="1156"/>
      <c r="BY1096" s="1156"/>
      <c r="BZ1096" s="1156"/>
      <c r="CA1096" s="1156"/>
      <c r="CB1096" s="1156"/>
      <c r="CC1096" s="1156"/>
      <c r="CD1096" s="1156"/>
      <c r="CE1096" s="1156"/>
      <c r="CF1096" s="1156"/>
      <c r="CG1096" s="1156"/>
      <c r="CH1096" s="1156"/>
      <c r="CI1096" s="1156"/>
      <c r="CJ1096" s="1156"/>
      <c r="CK1096" s="1156"/>
      <c r="CL1096" s="1156"/>
      <c r="CM1096" s="1200"/>
      <c r="CN1096" s="1200"/>
      <c r="CO1096" s="1201"/>
      <c r="CQ1096" s="2117"/>
    </row>
    <row r="1097" spans="1:95" s="700" customFormat="1">
      <c r="A1097" s="1137"/>
      <c r="B1097" s="1155"/>
      <c r="C1097" s="1131"/>
      <c r="D1097" s="1131"/>
      <c r="E1097" s="1132"/>
      <c r="F1097" s="1150"/>
      <c r="G1097" s="1149"/>
      <c r="H1097" s="1135"/>
      <c r="I1097" s="1156"/>
      <c r="J1097" s="1156"/>
      <c r="K1097" s="1156"/>
      <c r="L1097" s="1156"/>
      <c r="M1097" s="1156"/>
      <c r="N1097" s="1156"/>
      <c r="O1097" s="1156"/>
      <c r="P1097" s="1156"/>
      <c r="Q1097" s="1156"/>
      <c r="R1097" s="1156"/>
      <c r="S1097" s="1156"/>
      <c r="T1097" s="1156"/>
      <c r="U1097" s="1156"/>
      <c r="V1097" s="1156"/>
      <c r="W1097" s="1156"/>
      <c r="X1097" s="1156"/>
      <c r="Y1097" s="1156"/>
      <c r="Z1097" s="1156"/>
      <c r="AA1097" s="1156"/>
      <c r="AB1097" s="1200"/>
      <c r="AC1097" s="1200"/>
      <c r="AD1097" s="1200"/>
      <c r="AE1097" s="1200"/>
      <c r="AF1097" s="1156"/>
      <c r="AG1097" s="1156"/>
      <c r="AH1097" s="1156"/>
      <c r="AI1097" s="1156"/>
      <c r="AJ1097" s="1156"/>
      <c r="AK1097" s="1156"/>
      <c r="AL1097" s="1156"/>
      <c r="AM1097" s="1156"/>
      <c r="AN1097" s="1156"/>
      <c r="AO1097" s="1156"/>
      <c r="AP1097" s="1156"/>
      <c r="AQ1097" s="1156"/>
      <c r="AR1097" s="1156"/>
      <c r="AS1097" s="1156"/>
      <c r="AT1097" s="1156"/>
      <c r="AU1097" s="1156"/>
      <c r="AV1097" s="1156"/>
      <c r="AW1097" s="1156"/>
      <c r="AX1097" s="1156"/>
      <c r="AY1097" s="1156"/>
      <c r="AZ1097" s="1156"/>
      <c r="BA1097" s="1156"/>
      <c r="BB1097" s="1156"/>
      <c r="BC1097" s="1156"/>
      <c r="BD1097" s="1156"/>
      <c r="BE1097" s="1156"/>
      <c r="BF1097" s="1156"/>
      <c r="BG1097" s="1156"/>
      <c r="BH1097" s="1156"/>
      <c r="BI1097" s="1156"/>
      <c r="BJ1097" s="1156"/>
      <c r="BK1097" s="1156"/>
      <c r="BL1097" s="1156"/>
      <c r="BM1097" s="1156"/>
      <c r="BN1097" s="1156"/>
      <c r="BO1097" s="1156"/>
      <c r="BP1097" s="1156"/>
      <c r="BQ1097" s="1156"/>
      <c r="BR1097" s="1156"/>
      <c r="BS1097" s="1200"/>
      <c r="BT1097" s="1156"/>
      <c r="BU1097" s="1156"/>
      <c r="BV1097" s="1156"/>
      <c r="BW1097" s="1156"/>
      <c r="BX1097" s="1156"/>
      <c r="BY1097" s="1156"/>
      <c r="BZ1097" s="1156"/>
      <c r="CA1097" s="1156"/>
      <c r="CB1097" s="1156"/>
      <c r="CC1097" s="1156"/>
      <c r="CD1097" s="1156"/>
      <c r="CE1097" s="1156"/>
      <c r="CF1097" s="1156"/>
      <c r="CG1097" s="1156"/>
      <c r="CH1097" s="1156"/>
      <c r="CI1097" s="1156"/>
      <c r="CJ1097" s="1156"/>
      <c r="CK1097" s="1156"/>
      <c r="CL1097" s="1156"/>
      <c r="CM1097" s="1200"/>
      <c r="CN1097" s="1200"/>
      <c r="CO1097" s="1201"/>
      <c r="CQ1097" s="2117"/>
    </row>
    <row r="1098" spans="1:95" s="700" customFormat="1">
      <c r="A1098" s="1137"/>
      <c r="B1098" s="1155"/>
      <c r="C1098" s="1131"/>
      <c r="D1098" s="1131"/>
      <c r="E1098" s="1132"/>
      <c r="F1098" s="1150"/>
      <c r="G1098" s="1149"/>
      <c r="H1098" s="1135"/>
      <c r="I1098" s="1156"/>
      <c r="J1098" s="1156"/>
      <c r="K1098" s="1156"/>
      <c r="L1098" s="1156"/>
      <c r="M1098" s="1156"/>
      <c r="N1098" s="1156"/>
      <c r="O1098" s="1156"/>
      <c r="P1098" s="1156"/>
      <c r="Q1098" s="1156"/>
      <c r="R1098" s="1156"/>
      <c r="S1098" s="1156"/>
      <c r="T1098" s="1156"/>
      <c r="U1098" s="1156"/>
      <c r="V1098" s="1156"/>
      <c r="W1098" s="1156"/>
      <c r="X1098" s="1156"/>
      <c r="Y1098" s="1156"/>
      <c r="Z1098" s="1156"/>
      <c r="AA1098" s="1156"/>
      <c r="AB1098" s="1200"/>
      <c r="AC1098" s="1200"/>
      <c r="AD1098" s="1200"/>
      <c r="AE1098" s="1200"/>
      <c r="AF1098" s="1156"/>
      <c r="AG1098" s="1156"/>
      <c r="AH1098" s="1156"/>
      <c r="AI1098" s="1156"/>
      <c r="AJ1098" s="1156"/>
      <c r="AK1098" s="1156"/>
      <c r="AL1098" s="1156"/>
      <c r="AM1098" s="1156"/>
      <c r="AN1098" s="1156"/>
      <c r="AO1098" s="1156"/>
      <c r="AP1098" s="1156"/>
      <c r="AQ1098" s="1156"/>
      <c r="AR1098" s="1156"/>
      <c r="AS1098" s="1156"/>
      <c r="AT1098" s="1156"/>
      <c r="AU1098" s="1156"/>
      <c r="AV1098" s="1156"/>
      <c r="AW1098" s="1156"/>
      <c r="AX1098" s="1156"/>
      <c r="AY1098" s="1156"/>
      <c r="AZ1098" s="1156"/>
      <c r="BA1098" s="1156"/>
      <c r="BB1098" s="1156"/>
      <c r="BC1098" s="1156"/>
      <c r="BD1098" s="1156"/>
      <c r="BE1098" s="1156"/>
      <c r="BF1098" s="1156"/>
      <c r="BG1098" s="1156"/>
      <c r="BH1098" s="1156"/>
      <c r="BI1098" s="1156"/>
      <c r="BJ1098" s="1156"/>
      <c r="BK1098" s="1156"/>
      <c r="BL1098" s="1156"/>
      <c r="BM1098" s="1156"/>
      <c r="BN1098" s="1156"/>
      <c r="BO1098" s="1156"/>
      <c r="BP1098" s="1156"/>
      <c r="BQ1098" s="1156"/>
      <c r="BR1098" s="1156"/>
      <c r="BS1098" s="1200"/>
      <c r="BT1098" s="1156"/>
      <c r="BU1098" s="1156"/>
      <c r="BV1098" s="1156"/>
      <c r="BW1098" s="1156"/>
      <c r="BX1098" s="1156"/>
      <c r="BY1098" s="1156"/>
      <c r="BZ1098" s="1156"/>
      <c r="CA1098" s="1156"/>
      <c r="CB1098" s="1156"/>
      <c r="CC1098" s="1156"/>
      <c r="CD1098" s="1156"/>
      <c r="CE1098" s="1156"/>
      <c r="CF1098" s="1156"/>
      <c r="CG1098" s="1156"/>
      <c r="CH1098" s="1156"/>
      <c r="CI1098" s="1156"/>
      <c r="CJ1098" s="1156"/>
      <c r="CK1098" s="1156"/>
      <c r="CL1098" s="1156"/>
      <c r="CM1098" s="1200"/>
      <c r="CN1098" s="1200"/>
      <c r="CO1098" s="1201"/>
      <c r="CQ1098" s="2117"/>
    </row>
    <row r="1099" spans="1:95" s="700" customFormat="1">
      <c r="A1099" s="1137"/>
      <c r="B1099" s="1155"/>
      <c r="C1099" s="1131"/>
      <c r="D1099" s="1131"/>
      <c r="E1099" s="1132"/>
      <c r="F1099" s="1150"/>
      <c r="G1099" s="1149"/>
      <c r="H1099" s="1135"/>
      <c r="I1099" s="1156"/>
      <c r="J1099" s="1156"/>
      <c r="K1099" s="1156"/>
      <c r="L1099" s="1156"/>
      <c r="M1099" s="1156"/>
      <c r="N1099" s="1156"/>
      <c r="O1099" s="1156"/>
      <c r="P1099" s="1156"/>
      <c r="Q1099" s="1156"/>
      <c r="R1099" s="1156"/>
      <c r="S1099" s="1156"/>
      <c r="T1099" s="1156"/>
      <c r="U1099" s="1156"/>
      <c r="V1099" s="1156"/>
      <c r="W1099" s="1156"/>
      <c r="X1099" s="1156"/>
      <c r="Y1099" s="1156"/>
      <c r="Z1099" s="1156"/>
      <c r="AA1099" s="1156"/>
      <c r="AB1099" s="1200"/>
      <c r="AC1099" s="1200"/>
      <c r="AD1099" s="1200"/>
      <c r="AE1099" s="1200"/>
      <c r="AF1099" s="1156"/>
      <c r="AG1099" s="1156"/>
      <c r="AH1099" s="1156"/>
      <c r="AI1099" s="1156"/>
      <c r="AJ1099" s="1156"/>
      <c r="AK1099" s="1156"/>
      <c r="AL1099" s="1156"/>
      <c r="AM1099" s="1156"/>
      <c r="AN1099" s="1156"/>
      <c r="AO1099" s="1156"/>
      <c r="AP1099" s="1156"/>
      <c r="AQ1099" s="1156"/>
      <c r="AR1099" s="1156"/>
      <c r="AS1099" s="1156"/>
      <c r="AT1099" s="1156"/>
      <c r="AU1099" s="1156"/>
      <c r="AV1099" s="1156"/>
      <c r="AW1099" s="1156"/>
      <c r="AX1099" s="1156"/>
      <c r="AY1099" s="1156"/>
      <c r="AZ1099" s="1156"/>
      <c r="BA1099" s="1156"/>
      <c r="BB1099" s="1156"/>
      <c r="BC1099" s="1156"/>
      <c r="BD1099" s="1156"/>
      <c r="BE1099" s="1156"/>
      <c r="BF1099" s="1156"/>
      <c r="BG1099" s="1156"/>
      <c r="BH1099" s="1156"/>
      <c r="BI1099" s="1156"/>
      <c r="BJ1099" s="1156"/>
      <c r="BK1099" s="1156"/>
      <c r="BL1099" s="1156"/>
      <c r="BM1099" s="1156"/>
      <c r="BN1099" s="1156"/>
      <c r="BO1099" s="1156"/>
      <c r="BP1099" s="1156"/>
      <c r="BQ1099" s="1156"/>
      <c r="BR1099" s="1156"/>
      <c r="BS1099" s="1200"/>
      <c r="BT1099" s="1156"/>
      <c r="BU1099" s="1156"/>
      <c r="BV1099" s="1156"/>
      <c r="BW1099" s="1156"/>
      <c r="BX1099" s="1156"/>
      <c r="BY1099" s="1156"/>
      <c r="BZ1099" s="1156"/>
      <c r="CA1099" s="1156"/>
      <c r="CB1099" s="1156"/>
      <c r="CC1099" s="1156"/>
      <c r="CD1099" s="1156"/>
      <c r="CE1099" s="1156"/>
      <c r="CF1099" s="1156"/>
      <c r="CG1099" s="1156"/>
      <c r="CH1099" s="1156"/>
      <c r="CI1099" s="1156"/>
      <c r="CJ1099" s="1156"/>
      <c r="CK1099" s="1156"/>
      <c r="CL1099" s="1156"/>
      <c r="CM1099" s="1200"/>
      <c r="CN1099" s="1200"/>
      <c r="CO1099" s="1201"/>
      <c r="CQ1099" s="2117"/>
    </row>
    <row r="1100" spans="1:95" s="700" customFormat="1">
      <c r="A1100" s="1137"/>
      <c r="B1100" s="1155"/>
      <c r="C1100" s="1131"/>
      <c r="D1100" s="1131"/>
      <c r="E1100" s="1132"/>
      <c r="F1100" s="1150"/>
      <c r="G1100" s="1149"/>
      <c r="H1100" s="1135"/>
      <c r="I1100" s="1156"/>
      <c r="J1100" s="1156"/>
      <c r="K1100" s="1156"/>
      <c r="L1100" s="1156"/>
      <c r="M1100" s="1156"/>
      <c r="N1100" s="1156"/>
      <c r="O1100" s="1156"/>
      <c r="P1100" s="1156"/>
      <c r="Q1100" s="1156"/>
      <c r="R1100" s="1156"/>
      <c r="S1100" s="1156"/>
      <c r="T1100" s="1156"/>
      <c r="U1100" s="1156"/>
      <c r="V1100" s="1156"/>
      <c r="W1100" s="1156"/>
      <c r="X1100" s="1156"/>
      <c r="Y1100" s="1156"/>
      <c r="Z1100" s="1156"/>
      <c r="AA1100" s="1156"/>
      <c r="AB1100" s="1200"/>
      <c r="AC1100" s="1200"/>
      <c r="AD1100" s="1200"/>
      <c r="AE1100" s="1200"/>
      <c r="AF1100" s="1156"/>
      <c r="AG1100" s="1156"/>
      <c r="AH1100" s="1156"/>
      <c r="AI1100" s="1156"/>
      <c r="AJ1100" s="1156"/>
      <c r="AK1100" s="1156"/>
      <c r="AL1100" s="1156"/>
      <c r="AM1100" s="1156"/>
      <c r="AN1100" s="1156"/>
      <c r="AO1100" s="1156"/>
      <c r="AP1100" s="1156"/>
      <c r="AQ1100" s="1156"/>
      <c r="AR1100" s="1156"/>
      <c r="AS1100" s="1156"/>
      <c r="AT1100" s="1156"/>
      <c r="AU1100" s="1156"/>
      <c r="AV1100" s="1156"/>
      <c r="AW1100" s="1156"/>
      <c r="AX1100" s="1156"/>
      <c r="AY1100" s="1156"/>
      <c r="AZ1100" s="1156"/>
      <c r="BA1100" s="1156"/>
      <c r="BB1100" s="1156"/>
      <c r="BC1100" s="1156"/>
      <c r="BD1100" s="1156"/>
      <c r="BE1100" s="1156"/>
      <c r="BF1100" s="1156"/>
      <c r="BG1100" s="1156"/>
      <c r="BH1100" s="1156"/>
      <c r="BI1100" s="1156"/>
      <c r="BJ1100" s="1156"/>
      <c r="BK1100" s="1156"/>
      <c r="BL1100" s="1156"/>
      <c r="BM1100" s="1156"/>
      <c r="BN1100" s="1156"/>
      <c r="BO1100" s="1156"/>
      <c r="BP1100" s="1156"/>
      <c r="BQ1100" s="1156"/>
      <c r="BR1100" s="1156"/>
      <c r="BS1100" s="1200"/>
      <c r="BT1100" s="1156"/>
      <c r="BU1100" s="1156"/>
      <c r="BV1100" s="1156"/>
      <c r="BW1100" s="1156"/>
      <c r="BX1100" s="1156"/>
      <c r="BY1100" s="1156"/>
      <c r="BZ1100" s="1156"/>
      <c r="CA1100" s="1156"/>
      <c r="CB1100" s="1156"/>
      <c r="CC1100" s="1156"/>
      <c r="CD1100" s="1156"/>
      <c r="CE1100" s="1156"/>
      <c r="CF1100" s="1156"/>
      <c r="CG1100" s="1156"/>
      <c r="CH1100" s="1156"/>
      <c r="CI1100" s="1156"/>
      <c r="CJ1100" s="1156"/>
      <c r="CK1100" s="1156"/>
      <c r="CL1100" s="1156"/>
      <c r="CM1100" s="1200"/>
      <c r="CN1100" s="1200"/>
      <c r="CO1100" s="1201"/>
      <c r="CQ1100" s="2117"/>
    </row>
    <row r="1101" spans="1:95" s="700" customFormat="1">
      <c r="A1101" s="1137"/>
      <c r="B1101" s="1155"/>
      <c r="C1101" s="1131"/>
      <c r="D1101" s="1131"/>
      <c r="E1101" s="1132"/>
      <c r="F1101" s="1150"/>
      <c r="G1101" s="1149"/>
      <c r="H1101" s="1135"/>
      <c r="I1101" s="1156"/>
      <c r="J1101" s="1156"/>
      <c r="K1101" s="1156"/>
      <c r="L1101" s="1156"/>
      <c r="M1101" s="1156"/>
      <c r="N1101" s="1156"/>
      <c r="O1101" s="1156"/>
      <c r="P1101" s="1156"/>
      <c r="Q1101" s="1156"/>
      <c r="R1101" s="1156"/>
      <c r="S1101" s="1156"/>
      <c r="T1101" s="1156"/>
      <c r="U1101" s="1156"/>
      <c r="V1101" s="1156"/>
      <c r="W1101" s="1156"/>
      <c r="X1101" s="1156"/>
      <c r="Y1101" s="1156"/>
      <c r="Z1101" s="1156"/>
      <c r="AA1101" s="1156"/>
      <c r="AB1101" s="1200"/>
      <c r="AC1101" s="1200"/>
      <c r="AD1101" s="1200"/>
      <c r="AE1101" s="1200"/>
      <c r="AF1101" s="1156"/>
      <c r="AG1101" s="1156"/>
      <c r="AH1101" s="1156"/>
      <c r="AI1101" s="1156"/>
      <c r="AJ1101" s="1156"/>
      <c r="AK1101" s="1156"/>
      <c r="AL1101" s="1156"/>
      <c r="AM1101" s="1156"/>
      <c r="AN1101" s="1156"/>
      <c r="AO1101" s="1156"/>
      <c r="AP1101" s="1156"/>
      <c r="AQ1101" s="1156"/>
      <c r="AR1101" s="1156"/>
      <c r="AS1101" s="1156"/>
      <c r="AT1101" s="1156"/>
      <c r="AU1101" s="1156"/>
      <c r="AV1101" s="1156"/>
      <c r="AW1101" s="1156"/>
      <c r="AX1101" s="1156"/>
      <c r="AY1101" s="1156"/>
      <c r="AZ1101" s="1156"/>
      <c r="BA1101" s="1156"/>
      <c r="BB1101" s="1156"/>
      <c r="BC1101" s="1156"/>
      <c r="BD1101" s="1156"/>
      <c r="BE1101" s="1156"/>
      <c r="BF1101" s="1156"/>
      <c r="BG1101" s="1156"/>
      <c r="BH1101" s="1156"/>
      <c r="BI1101" s="1156"/>
      <c r="BJ1101" s="1156"/>
      <c r="BK1101" s="1156"/>
      <c r="BL1101" s="1156"/>
      <c r="BM1101" s="1156"/>
      <c r="BN1101" s="1156"/>
      <c r="BO1101" s="1156"/>
      <c r="BP1101" s="1156"/>
      <c r="BQ1101" s="1156"/>
      <c r="BR1101" s="1156"/>
      <c r="BS1101" s="1200"/>
      <c r="BT1101" s="1156"/>
      <c r="BU1101" s="1156"/>
      <c r="BV1101" s="1156"/>
      <c r="BW1101" s="1156"/>
      <c r="BX1101" s="1156"/>
      <c r="BY1101" s="1156"/>
      <c r="BZ1101" s="1156"/>
      <c r="CA1101" s="1156"/>
      <c r="CB1101" s="1156"/>
      <c r="CC1101" s="1156"/>
      <c r="CD1101" s="1156"/>
      <c r="CE1101" s="1156"/>
      <c r="CF1101" s="1156"/>
      <c r="CG1101" s="1156"/>
      <c r="CH1101" s="1156"/>
      <c r="CI1101" s="1156"/>
      <c r="CJ1101" s="1156"/>
      <c r="CK1101" s="1156"/>
      <c r="CL1101" s="1156"/>
      <c r="CM1101" s="1200"/>
      <c r="CN1101" s="1200"/>
      <c r="CO1101" s="1201"/>
      <c r="CQ1101" s="2117"/>
    </row>
    <row r="1102" spans="1:95" s="700" customFormat="1">
      <c r="A1102" s="1137"/>
      <c r="B1102" s="1155"/>
      <c r="C1102" s="1131"/>
      <c r="D1102" s="1131"/>
      <c r="E1102" s="1132"/>
      <c r="F1102" s="1150"/>
      <c r="G1102" s="1149"/>
      <c r="H1102" s="1135"/>
      <c r="I1102" s="1156"/>
      <c r="J1102" s="1156"/>
      <c r="K1102" s="1156"/>
      <c r="L1102" s="1156"/>
      <c r="M1102" s="1156"/>
      <c r="N1102" s="1156"/>
      <c r="O1102" s="1156"/>
      <c r="P1102" s="1156"/>
      <c r="Q1102" s="1156"/>
      <c r="R1102" s="1156"/>
      <c r="S1102" s="1156"/>
      <c r="T1102" s="1156"/>
      <c r="U1102" s="1156"/>
      <c r="V1102" s="1156"/>
      <c r="W1102" s="1156"/>
      <c r="X1102" s="1156"/>
      <c r="Y1102" s="1156"/>
      <c r="Z1102" s="1156"/>
      <c r="AA1102" s="1156"/>
      <c r="AB1102" s="1200"/>
      <c r="AC1102" s="1200"/>
      <c r="AD1102" s="1200"/>
      <c r="AE1102" s="1200"/>
      <c r="AF1102" s="1156"/>
      <c r="AG1102" s="1156"/>
      <c r="AH1102" s="1156"/>
      <c r="AI1102" s="1156"/>
      <c r="AJ1102" s="1156"/>
      <c r="AK1102" s="1156"/>
      <c r="AL1102" s="1156"/>
      <c r="AM1102" s="1156"/>
      <c r="AN1102" s="1156"/>
      <c r="AO1102" s="1156"/>
      <c r="AP1102" s="1156"/>
      <c r="AQ1102" s="1156"/>
      <c r="AR1102" s="1156"/>
      <c r="AS1102" s="1156"/>
      <c r="AT1102" s="1156"/>
      <c r="AU1102" s="1156"/>
      <c r="AV1102" s="1156"/>
      <c r="AW1102" s="1156"/>
      <c r="AX1102" s="1156"/>
      <c r="AY1102" s="1156"/>
      <c r="AZ1102" s="1156"/>
      <c r="BA1102" s="1156"/>
      <c r="BB1102" s="1156"/>
      <c r="BC1102" s="1156"/>
      <c r="BD1102" s="1156"/>
      <c r="BE1102" s="1156"/>
      <c r="BF1102" s="1156"/>
      <c r="BG1102" s="1156"/>
      <c r="BH1102" s="1156"/>
      <c r="BI1102" s="1156"/>
      <c r="BJ1102" s="1156"/>
      <c r="BK1102" s="1156"/>
      <c r="BL1102" s="1156"/>
      <c r="BM1102" s="1156"/>
      <c r="BN1102" s="1156"/>
      <c r="BO1102" s="1156"/>
      <c r="BP1102" s="1156"/>
      <c r="BQ1102" s="1156"/>
      <c r="BR1102" s="1156"/>
      <c r="BS1102" s="1200"/>
      <c r="BT1102" s="1156"/>
      <c r="BU1102" s="1156"/>
      <c r="BV1102" s="1156"/>
      <c r="BW1102" s="1156"/>
      <c r="BX1102" s="1156"/>
      <c r="BY1102" s="1156"/>
      <c r="BZ1102" s="1156"/>
      <c r="CA1102" s="1156"/>
      <c r="CB1102" s="1156"/>
      <c r="CC1102" s="1156"/>
      <c r="CD1102" s="1156"/>
      <c r="CE1102" s="1156"/>
      <c r="CF1102" s="1156"/>
      <c r="CG1102" s="1156"/>
      <c r="CH1102" s="1156"/>
      <c r="CI1102" s="1156"/>
      <c r="CJ1102" s="1156"/>
      <c r="CK1102" s="1156"/>
      <c r="CL1102" s="1156"/>
      <c r="CM1102" s="1200"/>
      <c r="CN1102" s="1200"/>
      <c r="CO1102" s="1201"/>
      <c r="CQ1102" s="2117"/>
    </row>
    <row r="1103" spans="1:95" s="700" customFormat="1">
      <c r="A1103" s="1137"/>
      <c r="B1103" s="1155"/>
      <c r="C1103" s="1131"/>
      <c r="D1103" s="1131"/>
      <c r="E1103" s="1132"/>
      <c r="F1103" s="1150"/>
      <c r="G1103" s="1149"/>
      <c r="H1103" s="1135"/>
      <c r="I1103" s="1156"/>
      <c r="J1103" s="1156"/>
      <c r="K1103" s="1156"/>
      <c r="L1103" s="1156"/>
      <c r="M1103" s="1156"/>
      <c r="N1103" s="1156"/>
      <c r="O1103" s="1156"/>
      <c r="P1103" s="1156"/>
      <c r="Q1103" s="1156"/>
      <c r="R1103" s="1156"/>
      <c r="S1103" s="1156"/>
      <c r="T1103" s="1156"/>
      <c r="U1103" s="1156"/>
      <c r="V1103" s="1156"/>
      <c r="W1103" s="1156"/>
      <c r="X1103" s="1156"/>
      <c r="Y1103" s="1156"/>
      <c r="Z1103" s="1156"/>
      <c r="AA1103" s="1156"/>
      <c r="AB1103" s="1200"/>
      <c r="AC1103" s="1200"/>
      <c r="AD1103" s="1200"/>
      <c r="AE1103" s="1200"/>
      <c r="AF1103" s="1156"/>
      <c r="AG1103" s="1156"/>
      <c r="AH1103" s="1156"/>
      <c r="AI1103" s="1156"/>
      <c r="AJ1103" s="1156"/>
      <c r="AK1103" s="1156"/>
      <c r="AL1103" s="1156"/>
      <c r="AM1103" s="1156"/>
      <c r="AN1103" s="1156"/>
      <c r="AO1103" s="1156"/>
      <c r="AP1103" s="1156"/>
      <c r="AQ1103" s="1156"/>
      <c r="AR1103" s="1156"/>
      <c r="AS1103" s="1156"/>
      <c r="AT1103" s="1156"/>
      <c r="AU1103" s="1156"/>
      <c r="AV1103" s="1156"/>
      <c r="AW1103" s="1156"/>
      <c r="AX1103" s="1156"/>
      <c r="AY1103" s="1156"/>
      <c r="AZ1103" s="1156"/>
      <c r="BA1103" s="1156"/>
      <c r="BB1103" s="1156"/>
      <c r="BC1103" s="1156"/>
      <c r="BD1103" s="1156"/>
      <c r="BE1103" s="1156"/>
      <c r="BF1103" s="1156"/>
      <c r="BG1103" s="1156"/>
      <c r="BH1103" s="1156"/>
      <c r="BI1103" s="1156"/>
      <c r="BJ1103" s="1156"/>
      <c r="BK1103" s="1156"/>
      <c r="BL1103" s="1156"/>
      <c r="BM1103" s="1156"/>
      <c r="BN1103" s="1156"/>
      <c r="BO1103" s="1156"/>
      <c r="BP1103" s="1156"/>
      <c r="BQ1103" s="1156"/>
      <c r="BR1103" s="1156"/>
      <c r="BS1103" s="1200"/>
      <c r="BT1103" s="1156"/>
      <c r="BU1103" s="1156"/>
      <c r="BV1103" s="1156"/>
      <c r="BW1103" s="1156"/>
      <c r="BX1103" s="1156"/>
      <c r="BY1103" s="1156"/>
      <c r="BZ1103" s="1156"/>
      <c r="CA1103" s="1156"/>
      <c r="CB1103" s="1156"/>
      <c r="CC1103" s="1156"/>
      <c r="CD1103" s="1156"/>
      <c r="CE1103" s="1156"/>
      <c r="CF1103" s="1156"/>
      <c r="CG1103" s="1156"/>
      <c r="CH1103" s="1156"/>
      <c r="CI1103" s="1156"/>
      <c r="CJ1103" s="1156"/>
      <c r="CK1103" s="1156"/>
      <c r="CL1103" s="1156"/>
      <c r="CM1103" s="1200"/>
      <c r="CN1103" s="1200"/>
      <c r="CO1103" s="1201"/>
      <c r="CQ1103" s="2117"/>
    </row>
    <row r="1104" spans="1:95" s="700" customFormat="1">
      <c r="A1104" s="1137"/>
      <c r="B1104" s="1155"/>
      <c r="C1104" s="1131"/>
      <c r="D1104" s="1131"/>
      <c r="E1104" s="1132"/>
      <c r="F1104" s="1150"/>
      <c r="G1104" s="1149"/>
      <c r="H1104" s="1135"/>
      <c r="I1104" s="1156"/>
      <c r="J1104" s="1156"/>
      <c r="K1104" s="1156"/>
      <c r="L1104" s="1156"/>
      <c r="M1104" s="1156"/>
      <c r="N1104" s="1156"/>
      <c r="O1104" s="1156"/>
      <c r="P1104" s="1156"/>
      <c r="Q1104" s="1156"/>
      <c r="R1104" s="1156"/>
      <c r="S1104" s="1156"/>
      <c r="T1104" s="1156"/>
      <c r="U1104" s="1156"/>
      <c r="V1104" s="1156"/>
      <c r="W1104" s="1156"/>
      <c r="X1104" s="1156"/>
      <c r="Y1104" s="1156"/>
      <c r="Z1104" s="1156"/>
      <c r="AA1104" s="1156"/>
      <c r="AB1104" s="1200"/>
      <c r="AC1104" s="1200"/>
      <c r="AD1104" s="1200"/>
      <c r="AE1104" s="1200"/>
      <c r="AF1104" s="1156"/>
      <c r="AG1104" s="1156"/>
      <c r="AH1104" s="1156"/>
      <c r="AI1104" s="1156"/>
      <c r="AJ1104" s="1156"/>
      <c r="AK1104" s="1156"/>
      <c r="AL1104" s="1156"/>
      <c r="AM1104" s="1156"/>
      <c r="AN1104" s="1156"/>
      <c r="AO1104" s="1156"/>
      <c r="AP1104" s="1156"/>
      <c r="AQ1104" s="1156"/>
      <c r="AR1104" s="1156"/>
      <c r="AS1104" s="1156"/>
      <c r="AT1104" s="1156"/>
      <c r="AU1104" s="1156"/>
      <c r="AV1104" s="1156"/>
      <c r="AW1104" s="1156"/>
      <c r="AX1104" s="1156"/>
      <c r="AY1104" s="1156"/>
      <c r="AZ1104" s="1156"/>
      <c r="BA1104" s="1156"/>
      <c r="BB1104" s="1156"/>
      <c r="BC1104" s="1156"/>
      <c r="BD1104" s="1156"/>
      <c r="BE1104" s="1156"/>
      <c r="BF1104" s="1156"/>
      <c r="BG1104" s="1156"/>
      <c r="BH1104" s="1156"/>
      <c r="BI1104" s="1156"/>
      <c r="BJ1104" s="1156"/>
      <c r="BK1104" s="1156"/>
      <c r="BL1104" s="1156"/>
      <c r="BM1104" s="1156"/>
      <c r="BN1104" s="1156"/>
      <c r="BO1104" s="1156"/>
      <c r="BP1104" s="1156"/>
      <c r="BQ1104" s="1156"/>
      <c r="BR1104" s="1156"/>
      <c r="BS1104" s="1200"/>
      <c r="BT1104" s="1156"/>
      <c r="BU1104" s="1156"/>
      <c r="BV1104" s="1156"/>
      <c r="BW1104" s="1156"/>
      <c r="BX1104" s="1156"/>
      <c r="BY1104" s="1156"/>
      <c r="BZ1104" s="1156"/>
      <c r="CA1104" s="1156"/>
      <c r="CB1104" s="1156"/>
      <c r="CC1104" s="1156"/>
      <c r="CD1104" s="1156"/>
      <c r="CE1104" s="1156"/>
      <c r="CF1104" s="1156"/>
      <c r="CG1104" s="1156"/>
      <c r="CH1104" s="1156"/>
      <c r="CI1104" s="1156"/>
      <c r="CJ1104" s="1156"/>
      <c r="CK1104" s="1156"/>
      <c r="CL1104" s="1156"/>
      <c r="CM1104" s="1200"/>
      <c r="CN1104" s="1200"/>
      <c r="CO1104" s="1201"/>
      <c r="CQ1104" s="2117"/>
    </row>
    <row r="1105" spans="1:95" s="700" customFormat="1">
      <c r="A1105" s="1137"/>
      <c r="B1105" s="1155"/>
      <c r="C1105" s="1131"/>
      <c r="D1105" s="1131"/>
      <c r="E1105" s="1132"/>
      <c r="F1105" s="1150"/>
      <c r="G1105" s="1149"/>
      <c r="H1105" s="1135"/>
      <c r="I1105" s="1156"/>
      <c r="J1105" s="1156"/>
      <c r="K1105" s="1156"/>
      <c r="L1105" s="1156"/>
      <c r="M1105" s="1156"/>
      <c r="N1105" s="1156"/>
      <c r="O1105" s="1156"/>
      <c r="P1105" s="1156"/>
      <c r="Q1105" s="1156"/>
      <c r="R1105" s="1156"/>
      <c r="S1105" s="1156"/>
      <c r="T1105" s="1156"/>
      <c r="U1105" s="1156"/>
      <c r="V1105" s="1156"/>
      <c r="W1105" s="1156"/>
      <c r="X1105" s="1156"/>
      <c r="Y1105" s="1156"/>
      <c r="Z1105" s="1156"/>
      <c r="AA1105" s="1156"/>
      <c r="AB1105" s="1200"/>
      <c r="AC1105" s="1200"/>
      <c r="AD1105" s="1200"/>
      <c r="AE1105" s="1200"/>
      <c r="AF1105" s="1156"/>
      <c r="AG1105" s="1156"/>
      <c r="AH1105" s="1156"/>
      <c r="AI1105" s="1156"/>
      <c r="AJ1105" s="1156"/>
      <c r="AK1105" s="1156"/>
      <c r="AL1105" s="1156"/>
      <c r="AM1105" s="1156"/>
      <c r="AN1105" s="1156"/>
      <c r="AO1105" s="1156"/>
      <c r="AP1105" s="1156"/>
      <c r="AQ1105" s="1156"/>
      <c r="AR1105" s="1156"/>
      <c r="AS1105" s="1156"/>
      <c r="AT1105" s="1156"/>
      <c r="AU1105" s="1156"/>
      <c r="AV1105" s="1156"/>
      <c r="AW1105" s="1156"/>
      <c r="AX1105" s="1156"/>
      <c r="AY1105" s="1156"/>
      <c r="AZ1105" s="1156"/>
      <c r="BA1105" s="1156"/>
      <c r="BB1105" s="1156"/>
      <c r="BC1105" s="1156"/>
      <c r="BD1105" s="1156"/>
      <c r="BE1105" s="1156"/>
      <c r="BF1105" s="1156"/>
      <c r="BG1105" s="1156"/>
      <c r="BH1105" s="1156"/>
      <c r="BI1105" s="1156"/>
      <c r="BJ1105" s="1156"/>
      <c r="BK1105" s="1156"/>
      <c r="BL1105" s="1156"/>
      <c r="BM1105" s="1156"/>
      <c r="BN1105" s="1156"/>
      <c r="BO1105" s="1156"/>
      <c r="BP1105" s="1156"/>
      <c r="BQ1105" s="1156"/>
      <c r="BR1105" s="1156"/>
      <c r="BS1105" s="1200"/>
      <c r="BT1105" s="1156"/>
      <c r="BU1105" s="1156"/>
      <c r="BV1105" s="1156"/>
      <c r="BW1105" s="1156"/>
      <c r="BX1105" s="1156"/>
      <c r="BY1105" s="1156"/>
      <c r="BZ1105" s="1156"/>
      <c r="CA1105" s="1156"/>
      <c r="CB1105" s="1156"/>
      <c r="CC1105" s="1156"/>
      <c r="CD1105" s="1156"/>
      <c r="CE1105" s="1156"/>
      <c r="CF1105" s="1156"/>
      <c r="CG1105" s="1156"/>
      <c r="CH1105" s="1156"/>
      <c r="CI1105" s="1156"/>
      <c r="CJ1105" s="1156"/>
      <c r="CK1105" s="1156"/>
      <c r="CL1105" s="1156"/>
      <c r="CM1105" s="1200"/>
      <c r="CN1105" s="1200"/>
      <c r="CO1105" s="1201"/>
      <c r="CQ1105" s="2117"/>
    </row>
    <row r="1106" spans="1:95" s="700" customFormat="1">
      <c r="A1106" s="1137"/>
      <c r="B1106" s="1155"/>
      <c r="C1106" s="1131"/>
      <c r="D1106" s="1131"/>
      <c r="E1106" s="1132"/>
      <c r="F1106" s="1150"/>
      <c r="G1106" s="1149"/>
      <c r="H1106" s="1135"/>
      <c r="I1106" s="1156"/>
      <c r="J1106" s="1156"/>
      <c r="K1106" s="1156"/>
      <c r="L1106" s="1156"/>
      <c r="M1106" s="1156"/>
      <c r="N1106" s="1156"/>
      <c r="O1106" s="1156"/>
      <c r="P1106" s="1156"/>
      <c r="Q1106" s="1156"/>
      <c r="R1106" s="1156"/>
      <c r="S1106" s="1156"/>
      <c r="T1106" s="1156"/>
      <c r="U1106" s="1156"/>
      <c r="V1106" s="1156"/>
      <c r="W1106" s="1156"/>
      <c r="X1106" s="1156"/>
      <c r="Y1106" s="1156"/>
      <c r="Z1106" s="1156"/>
      <c r="AA1106" s="1156"/>
      <c r="AB1106" s="1200"/>
      <c r="AC1106" s="1200"/>
      <c r="AD1106" s="1200"/>
      <c r="AE1106" s="1200"/>
      <c r="AF1106" s="1156"/>
      <c r="AG1106" s="1156"/>
      <c r="AH1106" s="1156"/>
      <c r="AI1106" s="1156"/>
      <c r="AJ1106" s="1156"/>
      <c r="AK1106" s="1156"/>
      <c r="AL1106" s="1156"/>
      <c r="AM1106" s="1156"/>
      <c r="AN1106" s="1156"/>
      <c r="AO1106" s="1156"/>
      <c r="AP1106" s="1156"/>
      <c r="AQ1106" s="1156"/>
      <c r="AR1106" s="1156"/>
      <c r="AS1106" s="1156"/>
      <c r="AT1106" s="1156"/>
      <c r="AU1106" s="1156"/>
      <c r="AV1106" s="1156"/>
      <c r="AW1106" s="1156"/>
      <c r="AX1106" s="1156"/>
      <c r="AY1106" s="1156"/>
      <c r="AZ1106" s="1156"/>
      <c r="BA1106" s="1156"/>
      <c r="BB1106" s="1156"/>
      <c r="BC1106" s="1156"/>
      <c r="BD1106" s="1156"/>
      <c r="BE1106" s="1156"/>
      <c r="BF1106" s="1156"/>
      <c r="BG1106" s="1156"/>
      <c r="BH1106" s="1156"/>
      <c r="BI1106" s="1156"/>
      <c r="BJ1106" s="1156"/>
      <c r="BK1106" s="1156"/>
      <c r="BL1106" s="1156"/>
      <c r="BM1106" s="1156"/>
      <c r="BN1106" s="1156"/>
      <c r="BO1106" s="1156"/>
      <c r="BP1106" s="1156"/>
      <c r="BQ1106" s="1156"/>
      <c r="BR1106" s="1156"/>
      <c r="BS1106" s="1200"/>
      <c r="BT1106" s="1156"/>
      <c r="BU1106" s="1156"/>
      <c r="BV1106" s="1156"/>
      <c r="BW1106" s="1156"/>
      <c r="BX1106" s="1156"/>
      <c r="BY1106" s="1156"/>
      <c r="BZ1106" s="1156"/>
      <c r="CA1106" s="1156"/>
      <c r="CB1106" s="1156"/>
      <c r="CC1106" s="1156"/>
      <c r="CD1106" s="1156"/>
      <c r="CE1106" s="1156"/>
      <c r="CF1106" s="1156"/>
      <c r="CG1106" s="1156"/>
      <c r="CH1106" s="1156"/>
      <c r="CI1106" s="1156"/>
      <c r="CJ1106" s="1156"/>
      <c r="CK1106" s="1156"/>
      <c r="CL1106" s="1156"/>
      <c r="CM1106" s="1200"/>
      <c r="CN1106" s="1200"/>
      <c r="CO1106" s="1201"/>
      <c r="CQ1106" s="2117"/>
    </row>
    <row r="1107" spans="1:95" s="700" customFormat="1">
      <c r="A1107" s="1137"/>
      <c r="B1107" s="1155"/>
      <c r="C1107" s="1131"/>
      <c r="D1107" s="1131"/>
      <c r="E1107" s="1132"/>
      <c r="F1107" s="1150"/>
      <c r="G1107" s="1149"/>
      <c r="H1107" s="1135"/>
      <c r="I1107" s="1156"/>
      <c r="J1107" s="1156"/>
      <c r="K1107" s="1156"/>
      <c r="L1107" s="1156"/>
      <c r="M1107" s="1156"/>
      <c r="N1107" s="1156"/>
      <c r="O1107" s="1156"/>
      <c r="P1107" s="1156"/>
      <c r="Q1107" s="1156"/>
      <c r="R1107" s="1156"/>
      <c r="S1107" s="1156"/>
      <c r="T1107" s="1156"/>
      <c r="U1107" s="1156"/>
      <c r="V1107" s="1156"/>
      <c r="W1107" s="1156"/>
      <c r="X1107" s="1156"/>
      <c r="Y1107" s="1156"/>
      <c r="Z1107" s="1156"/>
      <c r="AA1107" s="1156"/>
      <c r="AB1107" s="1200"/>
      <c r="AC1107" s="1200"/>
      <c r="AD1107" s="1200"/>
      <c r="AE1107" s="1200"/>
      <c r="AF1107" s="1156"/>
      <c r="AG1107" s="1156"/>
      <c r="AH1107" s="1156"/>
      <c r="AI1107" s="1156"/>
      <c r="AJ1107" s="1156"/>
      <c r="AK1107" s="1156"/>
      <c r="AL1107" s="1156"/>
      <c r="AM1107" s="1156"/>
      <c r="AN1107" s="1156"/>
      <c r="AO1107" s="1156"/>
      <c r="AP1107" s="1156"/>
      <c r="AQ1107" s="1156"/>
      <c r="AR1107" s="1156"/>
      <c r="AS1107" s="1156"/>
      <c r="AT1107" s="1156"/>
      <c r="AU1107" s="1156"/>
      <c r="AV1107" s="1156"/>
      <c r="AW1107" s="1156"/>
      <c r="AX1107" s="1156"/>
      <c r="AY1107" s="1156"/>
      <c r="AZ1107" s="1156"/>
      <c r="BA1107" s="1156"/>
      <c r="BB1107" s="1156"/>
      <c r="BC1107" s="1156"/>
      <c r="BD1107" s="1156"/>
      <c r="BE1107" s="1156"/>
      <c r="BF1107" s="1156"/>
      <c r="BG1107" s="1156"/>
      <c r="BH1107" s="1156"/>
      <c r="BI1107" s="1156"/>
      <c r="BJ1107" s="1156"/>
      <c r="BK1107" s="1156"/>
      <c r="BL1107" s="1156"/>
      <c r="BM1107" s="1156"/>
      <c r="BN1107" s="1156"/>
      <c r="BO1107" s="1156"/>
      <c r="BP1107" s="1156"/>
      <c r="BQ1107" s="1156"/>
      <c r="BR1107" s="1156"/>
      <c r="BS1107" s="1200"/>
      <c r="BT1107" s="1156"/>
      <c r="BU1107" s="1156"/>
      <c r="BV1107" s="1156"/>
      <c r="BW1107" s="1156"/>
      <c r="BX1107" s="1156"/>
      <c r="BY1107" s="1156"/>
      <c r="BZ1107" s="1156"/>
      <c r="CA1107" s="1156"/>
      <c r="CB1107" s="1156"/>
      <c r="CC1107" s="1156"/>
      <c r="CD1107" s="1156"/>
      <c r="CE1107" s="1156"/>
      <c r="CF1107" s="1156"/>
      <c r="CG1107" s="1156"/>
      <c r="CH1107" s="1156"/>
      <c r="CI1107" s="1156"/>
      <c r="CJ1107" s="1156"/>
      <c r="CK1107" s="1156"/>
      <c r="CL1107" s="1156"/>
      <c r="CM1107" s="1200"/>
      <c r="CN1107" s="1200"/>
      <c r="CO1107" s="1201"/>
      <c r="CQ1107" s="2117"/>
    </row>
    <row r="1108" spans="1:95" s="700" customFormat="1">
      <c r="A1108" s="1137"/>
      <c r="B1108" s="1155"/>
      <c r="C1108" s="1131"/>
      <c r="D1108" s="1131"/>
      <c r="E1108" s="1132"/>
      <c r="F1108" s="1150"/>
      <c r="G1108" s="1149"/>
      <c r="H1108" s="1135"/>
      <c r="I1108" s="1156"/>
      <c r="J1108" s="1156"/>
      <c r="K1108" s="1156"/>
      <c r="L1108" s="1156"/>
      <c r="M1108" s="1156"/>
      <c r="N1108" s="1156"/>
      <c r="O1108" s="1156"/>
      <c r="P1108" s="1156"/>
      <c r="Q1108" s="1156"/>
      <c r="R1108" s="1156"/>
      <c r="S1108" s="1156"/>
      <c r="T1108" s="1156"/>
      <c r="U1108" s="1156"/>
      <c r="V1108" s="1156"/>
      <c r="W1108" s="1156"/>
      <c r="X1108" s="1156"/>
      <c r="Y1108" s="1156"/>
      <c r="Z1108" s="1156"/>
      <c r="AA1108" s="1156"/>
      <c r="AB1108" s="1200"/>
      <c r="AC1108" s="1200"/>
      <c r="AD1108" s="1200"/>
      <c r="AE1108" s="1200"/>
      <c r="AF1108" s="1156"/>
      <c r="AG1108" s="1156"/>
      <c r="AH1108" s="1156"/>
      <c r="AI1108" s="1156"/>
      <c r="AJ1108" s="1156"/>
      <c r="AK1108" s="1156"/>
      <c r="AL1108" s="1156"/>
      <c r="AM1108" s="1156"/>
      <c r="AN1108" s="1156"/>
      <c r="AO1108" s="1156"/>
      <c r="AP1108" s="1156"/>
      <c r="AQ1108" s="1156"/>
      <c r="AR1108" s="1156"/>
      <c r="AS1108" s="1156"/>
      <c r="AT1108" s="1156"/>
      <c r="AU1108" s="1156"/>
      <c r="AV1108" s="1156"/>
      <c r="AW1108" s="1156"/>
      <c r="AX1108" s="1156"/>
      <c r="AY1108" s="1156"/>
      <c r="AZ1108" s="1156"/>
      <c r="BA1108" s="1156"/>
      <c r="BB1108" s="1156"/>
      <c r="BC1108" s="1156"/>
      <c r="BD1108" s="1156"/>
      <c r="BE1108" s="1156"/>
      <c r="BF1108" s="1156"/>
      <c r="BG1108" s="1156"/>
      <c r="BH1108" s="1156"/>
      <c r="BI1108" s="1156"/>
      <c r="BJ1108" s="1156"/>
      <c r="BK1108" s="1156"/>
      <c r="BL1108" s="1156"/>
      <c r="BM1108" s="1156"/>
      <c r="BN1108" s="1156"/>
      <c r="BO1108" s="1156"/>
      <c r="BP1108" s="1156"/>
      <c r="BQ1108" s="1156"/>
      <c r="BR1108" s="1156"/>
      <c r="BS1108" s="1200"/>
      <c r="BT1108" s="1156"/>
      <c r="BU1108" s="1156"/>
      <c r="BV1108" s="1156"/>
      <c r="BW1108" s="1156"/>
      <c r="BX1108" s="1156"/>
      <c r="BY1108" s="1156"/>
      <c r="BZ1108" s="1156"/>
      <c r="CA1108" s="1156"/>
      <c r="CB1108" s="1156"/>
      <c r="CC1108" s="1156"/>
      <c r="CD1108" s="1156"/>
      <c r="CE1108" s="1156"/>
      <c r="CF1108" s="1156"/>
      <c r="CG1108" s="1156"/>
      <c r="CH1108" s="1156"/>
      <c r="CI1108" s="1156"/>
      <c r="CJ1108" s="1156"/>
      <c r="CK1108" s="1156"/>
      <c r="CL1108" s="1156"/>
      <c r="CM1108" s="1200"/>
      <c r="CN1108" s="1200"/>
      <c r="CO1108" s="1201"/>
      <c r="CQ1108" s="2117"/>
    </row>
    <row r="1109" spans="1:95" s="700" customFormat="1">
      <c r="A1109" s="1137"/>
      <c r="B1109" s="1155"/>
      <c r="C1109" s="1131"/>
      <c r="D1109" s="1131"/>
      <c r="E1109" s="1132"/>
      <c r="F1109" s="1150"/>
      <c r="G1109" s="1149"/>
      <c r="H1109" s="1135"/>
      <c r="I1109" s="1156"/>
      <c r="J1109" s="1156"/>
      <c r="K1109" s="1156"/>
      <c r="L1109" s="1156"/>
      <c r="M1109" s="1156"/>
      <c r="N1109" s="1156"/>
      <c r="O1109" s="1156"/>
      <c r="P1109" s="1156"/>
      <c r="Q1109" s="1156"/>
      <c r="R1109" s="1156"/>
      <c r="S1109" s="1156"/>
      <c r="T1109" s="1156"/>
      <c r="U1109" s="1156"/>
      <c r="V1109" s="1156"/>
      <c r="W1109" s="1156"/>
      <c r="X1109" s="1156"/>
      <c r="Y1109" s="1156"/>
      <c r="Z1109" s="1156"/>
      <c r="AA1109" s="1156"/>
      <c r="AB1109" s="1200"/>
      <c r="AC1109" s="1200"/>
      <c r="AD1109" s="1200"/>
      <c r="AE1109" s="1200"/>
      <c r="AF1109" s="1156"/>
      <c r="AG1109" s="1156"/>
      <c r="AH1109" s="1156"/>
      <c r="AI1109" s="1156"/>
      <c r="AJ1109" s="1156"/>
      <c r="AK1109" s="1156"/>
      <c r="AL1109" s="1156"/>
      <c r="AM1109" s="1156"/>
      <c r="AN1109" s="1156"/>
      <c r="AO1109" s="1156"/>
      <c r="AP1109" s="1156"/>
      <c r="AQ1109" s="1156"/>
      <c r="AR1109" s="1156"/>
      <c r="AS1109" s="1156"/>
      <c r="AT1109" s="1156"/>
      <c r="AU1109" s="1156"/>
      <c r="AV1109" s="1156"/>
      <c r="AW1109" s="1156"/>
      <c r="AX1109" s="1156"/>
      <c r="AY1109" s="1156"/>
      <c r="AZ1109" s="1156"/>
      <c r="BA1109" s="1156"/>
      <c r="BB1109" s="1156"/>
      <c r="BC1109" s="1156"/>
      <c r="BD1109" s="1156"/>
      <c r="BE1109" s="1156"/>
      <c r="BF1109" s="1156"/>
      <c r="BG1109" s="1156"/>
      <c r="BH1109" s="1156"/>
      <c r="BI1109" s="1156"/>
      <c r="BJ1109" s="1156"/>
      <c r="BK1109" s="1156"/>
      <c r="BL1109" s="1156"/>
      <c r="BM1109" s="1156"/>
      <c r="BN1109" s="1156"/>
      <c r="BO1109" s="1156"/>
      <c r="BP1109" s="1156"/>
      <c r="BQ1109" s="1156"/>
      <c r="BR1109" s="1156"/>
      <c r="BS1109" s="1200"/>
      <c r="BT1109" s="1156"/>
      <c r="BU1109" s="1156"/>
      <c r="BV1109" s="1156"/>
      <c r="BW1109" s="1156"/>
      <c r="BX1109" s="1156"/>
      <c r="BY1109" s="1156"/>
      <c r="BZ1109" s="1156"/>
      <c r="CA1109" s="1156"/>
      <c r="CB1109" s="1156"/>
      <c r="CC1109" s="1156"/>
      <c r="CD1109" s="1156"/>
      <c r="CE1109" s="1156"/>
      <c r="CF1109" s="1156"/>
      <c r="CG1109" s="1156"/>
      <c r="CH1109" s="1156"/>
      <c r="CI1109" s="1156"/>
      <c r="CJ1109" s="1156"/>
      <c r="CK1109" s="1156"/>
      <c r="CL1109" s="1156"/>
      <c r="CM1109" s="1200"/>
      <c r="CN1109" s="1200"/>
      <c r="CO1109" s="1201"/>
      <c r="CQ1109" s="2117"/>
    </row>
    <row r="1110" spans="1:95" s="700" customFormat="1">
      <c r="A1110" s="1137"/>
      <c r="B1110" s="1155"/>
      <c r="C1110" s="1131"/>
      <c r="D1110" s="1131"/>
      <c r="E1110" s="1132"/>
      <c r="F1110" s="1150"/>
      <c r="G1110" s="1149"/>
      <c r="H1110" s="1135"/>
      <c r="I1110" s="1156"/>
      <c r="J1110" s="1156"/>
      <c r="K1110" s="1156"/>
      <c r="L1110" s="1156"/>
      <c r="M1110" s="1156"/>
      <c r="N1110" s="1156"/>
      <c r="O1110" s="1156"/>
      <c r="P1110" s="1156"/>
      <c r="Q1110" s="1156"/>
      <c r="R1110" s="1156"/>
      <c r="S1110" s="1156"/>
      <c r="T1110" s="1156"/>
      <c r="U1110" s="1156"/>
      <c r="V1110" s="1156"/>
      <c r="W1110" s="1156"/>
      <c r="X1110" s="1156"/>
      <c r="Y1110" s="1156"/>
      <c r="Z1110" s="1156"/>
      <c r="AA1110" s="1156"/>
      <c r="AB1110" s="1200"/>
      <c r="AC1110" s="1200"/>
      <c r="AD1110" s="1200"/>
      <c r="AE1110" s="1200"/>
      <c r="AF1110" s="1156"/>
      <c r="AG1110" s="1156"/>
      <c r="AH1110" s="1156"/>
      <c r="AI1110" s="1156"/>
      <c r="AJ1110" s="1156"/>
      <c r="AK1110" s="1156"/>
      <c r="AL1110" s="1156"/>
      <c r="AM1110" s="1156"/>
      <c r="AN1110" s="1156"/>
      <c r="AO1110" s="1156"/>
      <c r="AP1110" s="1156"/>
      <c r="AQ1110" s="1156"/>
      <c r="AR1110" s="1156"/>
      <c r="AS1110" s="1156"/>
      <c r="AT1110" s="1156"/>
      <c r="AU1110" s="1156"/>
      <c r="AV1110" s="1156"/>
      <c r="AW1110" s="1156"/>
      <c r="AX1110" s="1156"/>
      <c r="AY1110" s="1156"/>
      <c r="AZ1110" s="1156"/>
      <c r="BA1110" s="1156"/>
      <c r="BB1110" s="1156"/>
      <c r="BC1110" s="1156"/>
      <c r="BD1110" s="1156"/>
      <c r="BE1110" s="1156"/>
      <c r="BF1110" s="1156"/>
      <c r="BG1110" s="1156"/>
      <c r="BH1110" s="1156"/>
      <c r="BI1110" s="1156"/>
      <c r="BJ1110" s="1156"/>
      <c r="BK1110" s="1156"/>
      <c r="BL1110" s="1156"/>
      <c r="BM1110" s="1156"/>
      <c r="BN1110" s="1156"/>
      <c r="BO1110" s="1156"/>
      <c r="BP1110" s="1156"/>
      <c r="BQ1110" s="1156"/>
      <c r="BR1110" s="1156"/>
      <c r="BS1110" s="1200"/>
      <c r="BT1110" s="1156"/>
      <c r="BU1110" s="1156"/>
      <c r="BV1110" s="1156"/>
      <c r="BW1110" s="1156"/>
      <c r="BX1110" s="1156"/>
      <c r="BY1110" s="1156"/>
      <c r="BZ1110" s="1156"/>
      <c r="CA1110" s="1156"/>
      <c r="CB1110" s="1156"/>
      <c r="CC1110" s="1156"/>
      <c r="CD1110" s="1156"/>
      <c r="CE1110" s="1156"/>
      <c r="CF1110" s="1156"/>
      <c r="CG1110" s="1156"/>
      <c r="CH1110" s="1156"/>
      <c r="CI1110" s="1156"/>
      <c r="CJ1110" s="1156"/>
      <c r="CK1110" s="1156"/>
      <c r="CL1110" s="1156"/>
      <c r="CM1110" s="1200"/>
      <c r="CN1110" s="1200"/>
      <c r="CO1110" s="1201"/>
      <c r="CQ1110" s="2117"/>
    </row>
    <row r="1111" spans="1:95" s="700" customFormat="1">
      <c r="A1111" s="1137"/>
      <c r="B1111" s="1155"/>
      <c r="C1111" s="1131"/>
      <c r="D1111" s="1131"/>
      <c r="E1111" s="1132"/>
      <c r="F1111" s="1150"/>
      <c r="G1111" s="1149"/>
      <c r="H1111" s="1135"/>
      <c r="I1111" s="1156"/>
      <c r="J1111" s="1156"/>
      <c r="K1111" s="1156"/>
      <c r="L1111" s="1156"/>
      <c r="M1111" s="1156"/>
      <c r="N1111" s="1156"/>
      <c r="O1111" s="1156"/>
      <c r="P1111" s="1156"/>
      <c r="Q1111" s="1156"/>
      <c r="R1111" s="1156"/>
      <c r="S1111" s="1156"/>
      <c r="T1111" s="1156"/>
      <c r="U1111" s="1156"/>
      <c r="V1111" s="1156"/>
      <c r="W1111" s="1156"/>
      <c r="X1111" s="1156"/>
      <c r="Y1111" s="1156"/>
      <c r="Z1111" s="1156"/>
      <c r="AA1111" s="1156"/>
      <c r="AB1111" s="1200"/>
      <c r="AC1111" s="1200"/>
      <c r="AD1111" s="1200"/>
      <c r="AE1111" s="1200"/>
      <c r="AF1111" s="1156"/>
      <c r="AG1111" s="1156"/>
      <c r="AH1111" s="1156"/>
      <c r="AI1111" s="1156"/>
      <c r="AJ1111" s="1156"/>
      <c r="AK1111" s="1156"/>
      <c r="AL1111" s="1156"/>
      <c r="AM1111" s="1156"/>
      <c r="AN1111" s="1156"/>
      <c r="AO1111" s="1156"/>
      <c r="AP1111" s="1156"/>
      <c r="AQ1111" s="1156"/>
      <c r="AR1111" s="1156"/>
      <c r="AS1111" s="1156"/>
      <c r="AT1111" s="1156"/>
      <c r="AU1111" s="1156"/>
      <c r="AV1111" s="1156"/>
      <c r="AW1111" s="1156"/>
      <c r="AX1111" s="1156"/>
      <c r="AY1111" s="1156"/>
      <c r="AZ1111" s="1156"/>
      <c r="BA1111" s="1156"/>
      <c r="BB1111" s="1156"/>
      <c r="BC1111" s="1156"/>
      <c r="BD1111" s="1156"/>
      <c r="BE1111" s="1156"/>
      <c r="BF1111" s="1156"/>
      <c r="BG1111" s="1156"/>
      <c r="BH1111" s="1156"/>
      <c r="BI1111" s="1156"/>
      <c r="BJ1111" s="1156"/>
      <c r="BK1111" s="1156"/>
      <c r="BL1111" s="1156"/>
      <c r="BM1111" s="1156"/>
      <c r="BN1111" s="1156"/>
      <c r="BO1111" s="1156"/>
      <c r="BP1111" s="1156"/>
      <c r="BQ1111" s="1156"/>
      <c r="BR1111" s="1156"/>
      <c r="BS1111" s="1200"/>
      <c r="BT1111" s="1156"/>
      <c r="BU1111" s="1156"/>
      <c r="BV1111" s="1156"/>
      <c r="BW1111" s="1156"/>
      <c r="BX1111" s="1156"/>
      <c r="BY1111" s="1156"/>
      <c r="BZ1111" s="1156"/>
      <c r="CA1111" s="1156"/>
      <c r="CB1111" s="1156"/>
      <c r="CC1111" s="1156"/>
      <c r="CD1111" s="1156"/>
      <c r="CE1111" s="1156"/>
      <c r="CF1111" s="1156"/>
      <c r="CG1111" s="1156"/>
      <c r="CH1111" s="1156"/>
      <c r="CI1111" s="1156"/>
      <c r="CJ1111" s="1156"/>
      <c r="CK1111" s="1156"/>
      <c r="CL1111" s="1156"/>
      <c r="CM1111" s="1200"/>
      <c r="CN1111" s="1200"/>
      <c r="CO1111" s="1201"/>
      <c r="CQ1111" s="2117"/>
    </row>
    <row r="1112" spans="1:95" s="700" customFormat="1">
      <c r="A1112" s="1137"/>
      <c r="B1112" s="1155"/>
      <c r="C1112" s="1131"/>
      <c r="D1112" s="1131"/>
      <c r="E1112" s="1132"/>
      <c r="F1112" s="1150"/>
      <c r="G1112" s="1149"/>
      <c r="H1112" s="1135"/>
      <c r="I1112" s="1156"/>
      <c r="J1112" s="1156"/>
      <c r="K1112" s="1156"/>
      <c r="L1112" s="1156"/>
      <c r="M1112" s="1156"/>
      <c r="N1112" s="1156"/>
      <c r="O1112" s="1156"/>
      <c r="P1112" s="1156"/>
      <c r="Q1112" s="1156"/>
      <c r="R1112" s="1156"/>
      <c r="S1112" s="1156"/>
      <c r="T1112" s="1156"/>
      <c r="U1112" s="1156"/>
      <c r="V1112" s="1156"/>
      <c r="W1112" s="1156"/>
      <c r="X1112" s="1156"/>
      <c r="Y1112" s="1156"/>
      <c r="Z1112" s="1156"/>
      <c r="AA1112" s="1156"/>
      <c r="AB1112" s="1200"/>
      <c r="AC1112" s="1200"/>
      <c r="AD1112" s="1200"/>
      <c r="AE1112" s="1200"/>
      <c r="AF1112" s="1156"/>
      <c r="AG1112" s="1156"/>
      <c r="AH1112" s="1156"/>
      <c r="AI1112" s="1156"/>
      <c r="AJ1112" s="1156"/>
      <c r="AK1112" s="1156"/>
      <c r="AL1112" s="1156"/>
      <c r="AM1112" s="1156"/>
      <c r="AN1112" s="1156"/>
      <c r="AO1112" s="1156"/>
      <c r="AP1112" s="1156"/>
      <c r="AQ1112" s="1156"/>
      <c r="AR1112" s="1156"/>
      <c r="AS1112" s="1156"/>
      <c r="AT1112" s="1156"/>
      <c r="AU1112" s="1156"/>
      <c r="AV1112" s="1156"/>
      <c r="AW1112" s="1156"/>
      <c r="AX1112" s="1156"/>
      <c r="AY1112" s="1156"/>
      <c r="AZ1112" s="1156"/>
      <c r="BA1112" s="1156"/>
      <c r="BB1112" s="1156"/>
      <c r="BC1112" s="1156"/>
      <c r="BD1112" s="1156"/>
      <c r="BE1112" s="1156"/>
      <c r="BF1112" s="1156"/>
      <c r="BG1112" s="1156"/>
      <c r="BH1112" s="1156"/>
      <c r="BI1112" s="1156"/>
      <c r="BJ1112" s="1156"/>
      <c r="BK1112" s="1156"/>
      <c r="BL1112" s="1156"/>
      <c r="BM1112" s="1156"/>
      <c r="BN1112" s="1156"/>
      <c r="BO1112" s="1156"/>
      <c r="BP1112" s="1156"/>
      <c r="BQ1112" s="1156"/>
      <c r="BR1112" s="1156"/>
      <c r="BS1112" s="1200"/>
      <c r="BT1112" s="1156"/>
      <c r="BU1112" s="1156"/>
      <c r="BV1112" s="1156"/>
      <c r="BW1112" s="1156"/>
      <c r="BX1112" s="1156"/>
      <c r="BY1112" s="1156"/>
      <c r="BZ1112" s="1156"/>
      <c r="CA1112" s="1156"/>
      <c r="CB1112" s="1156"/>
      <c r="CC1112" s="1156"/>
      <c r="CD1112" s="1156"/>
      <c r="CE1112" s="1156"/>
      <c r="CF1112" s="1156"/>
      <c r="CG1112" s="1156"/>
      <c r="CH1112" s="1156"/>
      <c r="CI1112" s="1156"/>
      <c r="CJ1112" s="1156"/>
      <c r="CK1112" s="1156"/>
      <c r="CL1112" s="1156"/>
      <c r="CM1112" s="1200"/>
      <c r="CN1112" s="1200"/>
      <c r="CO1112" s="1201"/>
      <c r="CQ1112" s="2117"/>
    </row>
    <row r="1113" spans="1:95" s="700" customFormat="1">
      <c r="A1113" s="1137"/>
      <c r="B1113" s="1155"/>
      <c r="C1113" s="1131"/>
      <c r="D1113" s="1131"/>
      <c r="E1113" s="1132"/>
      <c r="F1113" s="1150"/>
      <c r="G1113" s="1149"/>
      <c r="H1113" s="1135"/>
      <c r="I1113" s="1156"/>
      <c r="J1113" s="1156"/>
      <c r="K1113" s="1156"/>
      <c r="L1113" s="1156"/>
      <c r="M1113" s="1156"/>
      <c r="N1113" s="1156"/>
      <c r="O1113" s="1156"/>
      <c r="P1113" s="1156"/>
      <c r="Q1113" s="1156"/>
      <c r="R1113" s="1156"/>
      <c r="S1113" s="1156"/>
      <c r="T1113" s="1156"/>
      <c r="U1113" s="1156"/>
      <c r="V1113" s="1156"/>
      <c r="W1113" s="1156"/>
      <c r="X1113" s="1156"/>
      <c r="Y1113" s="1156"/>
      <c r="Z1113" s="1156"/>
      <c r="AA1113" s="1156"/>
      <c r="AB1113" s="1200"/>
      <c r="AC1113" s="1200"/>
      <c r="AD1113" s="1200"/>
      <c r="AE1113" s="1200"/>
      <c r="AF1113" s="1156"/>
      <c r="AG1113" s="1156"/>
      <c r="AH1113" s="1156"/>
      <c r="AI1113" s="1156"/>
      <c r="AJ1113" s="1156"/>
      <c r="AK1113" s="1156"/>
      <c r="AL1113" s="1156"/>
      <c r="AM1113" s="1156"/>
      <c r="AN1113" s="1156"/>
      <c r="AO1113" s="1156"/>
      <c r="AP1113" s="1156"/>
      <c r="AQ1113" s="1156"/>
      <c r="AR1113" s="1156"/>
      <c r="AS1113" s="1156"/>
      <c r="AT1113" s="1156"/>
      <c r="AU1113" s="1156"/>
      <c r="AV1113" s="1156"/>
      <c r="AW1113" s="1156"/>
      <c r="AX1113" s="1156"/>
      <c r="AY1113" s="1156"/>
      <c r="AZ1113" s="1156"/>
      <c r="BA1113" s="1156"/>
      <c r="BB1113" s="1156"/>
      <c r="BC1113" s="1156"/>
      <c r="BD1113" s="1156"/>
      <c r="BE1113" s="1156"/>
      <c r="BF1113" s="1156"/>
      <c r="BG1113" s="1156"/>
      <c r="BH1113" s="1156"/>
      <c r="BI1113" s="1156"/>
      <c r="BJ1113" s="1156"/>
      <c r="BK1113" s="1156"/>
      <c r="BL1113" s="1156"/>
      <c r="BM1113" s="1156"/>
      <c r="BN1113" s="1156"/>
      <c r="BO1113" s="1156"/>
      <c r="BP1113" s="1156"/>
      <c r="BQ1113" s="1156"/>
      <c r="BR1113" s="1156"/>
      <c r="BS1113" s="1200"/>
      <c r="BT1113" s="1156"/>
      <c r="BU1113" s="1156"/>
      <c r="BV1113" s="1156"/>
      <c r="BW1113" s="1156"/>
      <c r="BX1113" s="1156"/>
      <c r="BY1113" s="1156"/>
      <c r="BZ1113" s="1156"/>
      <c r="CA1113" s="1156"/>
      <c r="CB1113" s="1156"/>
      <c r="CC1113" s="1156"/>
      <c r="CD1113" s="1156"/>
      <c r="CE1113" s="1156"/>
      <c r="CF1113" s="1156"/>
      <c r="CG1113" s="1156"/>
      <c r="CH1113" s="1156"/>
      <c r="CI1113" s="1156"/>
      <c r="CJ1113" s="1156"/>
      <c r="CK1113" s="1156"/>
      <c r="CL1113" s="1156"/>
      <c r="CM1113" s="1200"/>
      <c r="CN1113" s="1200"/>
      <c r="CO1113" s="1201"/>
      <c r="CQ1113" s="2117"/>
    </row>
    <row r="1114" spans="1:95" s="700" customFormat="1">
      <c r="A1114" s="1137"/>
      <c r="B1114" s="1155"/>
      <c r="C1114" s="1131"/>
      <c r="D1114" s="1131"/>
      <c r="E1114" s="1132"/>
      <c r="F1114" s="1150"/>
      <c r="G1114" s="1149"/>
      <c r="H1114" s="1135"/>
      <c r="I1114" s="1156"/>
      <c r="J1114" s="1156"/>
      <c r="K1114" s="1156"/>
      <c r="L1114" s="1156"/>
      <c r="M1114" s="1156"/>
      <c r="N1114" s="1156"/>
      <c r="O1114" s="1156"/>
      <c r="P1114" s="1156"/>
      <c r="Q1114" s="1156"/>
      <c r="R1114" s="1156"/>
      <c r="S1114" s="1156"/>
      <c r="T1114" s="1156"/>
      <c r="U1114" s="1156"/>
      <c r="V1114" s="1156"/>
      <c r="W1114" s="1156"/>
      <c r="X1114" s="1156"/>
      <c r="Y1114" s="1156"/>
      <c r="Z1114" s="1156"/>
      <c r="AA1114" s="1156"/>
      <c r="AB1114" s="1200"/>
      <c r="AC1114" s="1200"/>
      <c r="AD1114" s="1200"/>
      <c r="AE1114" s="1200"/>
      <c r="AF1114" s="1156"/>
      <c r="AG1114" s="1156"/>
      <c r="AH1114" s="1156"/>
      <c r="AI1114" s="1156"/>
      <c r="AJ1114" s="1156"/>
      <c r="AK1114" s="1156"/>
      <c r="AL1114" s="1156"/>
      <c r="AM1114" s="1156"/>
      <c r="AN1114" s="1156"/>
      <c r="AO1114" s="1156"/>
      <c r="AP1114" s="1156"/>
      <c r="AQ1114" s="1156"/>
      <c r="AR1114" s="1156"/>
      <c r="AS1114" s="1156"/>
      <c r="AT1114" s="1156"/>
      <c r="AU1114" s="1156"/>
      <c r="AV1114" s="1156"/>
      <c r="AW1114" s="1156"/>
      <c r="AX1114" s="1156"/>
      <c r="AY1114" s="1156"/>
      <c r="AZ1114" s="1156"/>
      <c r="BA1114" s="1156"/>
      <c r="BB1114" s="1156"/>
      <c r="BC1114" s="1156"/>
      <c r="BD1114" s="1156"/>
      <c r="BE1114" s="1156"/>
      <c r="BF1114" s="1156"/>
      <c r="BG1114" s="1156"/>
      <c r="BH1114" s="1156"/>
      <c r="BI1114" s="1156"/>
      <c r="BJ1114" s="1156"/>
      <c r="BK1114" s="1156"/>
      <c r="BL1114" s="1156"/>
      <c r="BM1114" s="1156"/>
      <c r="BN1114" s="1156"/>
      <c r="BO1114" s="1156"/>
      <c r="BP1114" s="1156"/>
      <c r="BQ1114" s="1156"/>
      <c r="BR1114" s="1156"/>
      <c r="BS1114" s="1200"/>
      <c r="BT1114" s="1156"/>
      <c r="BU1114" s="1156"/>
      <c r="BV1114" s="1156"/>
      <c r="BW1114" s="1156"/>
      <c r="BX1114" s="1156"/>
      <c r="BY1114" s="1156"/>
      <c r="BZ1114" s="1156"/>
      <c r="CA1114" s="1156"/>
      <c r="CB1114" s="1156"/>
      <c r="CC1114" s="1156"/>
      <c r="CD1114" s="1156"/>
      <c r="CE1114" s="1156"/>
      <c r="CF1114" s="1156"/>
      <c r="CG1114" s="1156"/>
      <c r="CH1114" s="1156"/>
      <c r="CI1114" s="1156"/>
      <c r="CJ1114" s="1156"/>
      <c r="CK1114" s="1156"/>
      <c r="CL1114" s="1156"/>
      <c r="CM1114" s="1200"/>
      <c r="CN1114" s="1200"/>
      <c r="CO1114" s="1201"/>
      <c r="CQ1114" s="2117"/>
    </row>
    <row r="1115" spans="1:95" s="700" customFormat="1">
      <c r="A1115" s="1137"/>
      <c r="B1115" s="1155"/>
      <c r="C1115" s="1131"/>
      <c r="D1115" s="1131"/>
      <c r="E1115" s="1132"/>
      <c r="F1115" s="1150"/>
      <c r="G1115" s="1149"/>
      <c r="H1115" s="1135"/>
      <c r="I1115" s="1156"/>
      <c r="J1115" s="1156"/>
      <c r="K1115" s="1156"/>
      <c r="L1115" s="1156"/>
      <c r="M1115" s="1156"/>
      <c r="N1115" s="1156"/>
      <c r="O1115" s="1156"/>
      <c r="P1115" s="1156"/>
      <c r="Q1115" s="1156"/>
      <c r="R1115" s="1156"/>
      <c r="S1115" s="1156"/>
      <c r="T1115" s="1156"/>
      <c r="U1115" s="1156"/>
      <c r="V1115" s="1156"/>
      <c r="W1115" s="1156"/>
      <c r="X1115" s="1156"/>
      <c r="Y1115" s="1156"/>
      <c r="Z1115" s="1156"/>
      <c r="AA1115" s="1156"/>
      <c r="AB1115" s="1200"/>
      <c r="AC1115" s="1200"/>
      <c r="AD1115" s="1200"/>
      <c r="AE1115" s="1200"/>
      <c r="AF1115" s="1156"/>
      <c r="AG1115" s="1156"/>
      <c r="AH1115" s="1156"/>
      <c r="AI1115" s="1156"/>
      <c r="AJ1115" s="1156"/>
      <c r="AK1115" s="1156"/>
      <c r="AL1115" s="1156"/>
      <c r="AM1115" s="1156"/>
      <c r="AN1115" s="1156"/>
      <c r="AO1115" s="1156"/>
      <c r="AP1115" s="1156"/>
      <c r="AQ1115" s="1156"/>
      <c r="AR1115" s="1156"/>
      <c r="AS1115" s="1156"/>
      <c r="AT1115" s="1156"/>
      <c r="AU1115" s="1156"/>
      <c r="AV1115" s="1156"/>
      <c r="AW1115" s="1156"/>
      <c r="AX1115" s="1156"/>
      <c r="AY1115" s="1156"/>
      <c r="AZ1115" s="1156"/>
      <c r="BA1115" s="1156"/>
      <c r="BB1115" s="1156"/>
      <c r="BC1115" s="1156"/>
      <c r="BD1115" s="1156"/>
      <c r="BE1115" s="1156"/>
      <c r="BF1115" s="1156"/>
      <c r="BG1115" s="1156"/>
      <c r="BH1115" s="1156"/>
      <c r="BI1115" s="1156"/>
      <c r="BJ1115" s="1156"/>
      <c r="BK1115" s="1156"/>
      <c r="BL1115" s="1156"/>
      <c r="BM1115" s="1156"/>
      <c r="BN1115" s="1156"/>
      <c r="BO1115" s="1156"/>
      <c r="BP1115" s="1156"/>
      <c r="BQ1115" s="1156"/>
      <c r="BR1115" s="1156"/>
      <c r="BS1115" s="1200"/>
      <c r="BT1115" s="1156"/>
      <c r="BU1115" s="1156"/>
      <c r="BV1115" s="1156"/>
      <c r="BW1115" s="1156"/>
      <c r="BX1115" s="1156"/>
      <c r="BY1115" s="1156"/>
      <c r="BZ1115" s="1156"/>
      <c r="CA1115" s="1156"/>
      <c r="CB1115" s="1156"/>
      <c r="CC1115" s="1156"/>
      <c r="CD1115" s="1156"/>
      <c r="CE1115" s="1156"/>
      <c r="CF1115" s="1156"/>
      <c r="CG1115" s="1156"/>
      <c r="CH1115" s="1156"/>
      <c r="CI1115" s="1156"/>
      <c r="CJ1115" s="1156"/>
      <c r="CK1115" s="1156"/>
      <c r="CL1115" s="1156"/>
      <c r="CM1115" s="1200"/>
      <c r="CN1115" s="1200"/>
      <c r="CO1115" s="1201"/>
      <c r="CQ1115" s="2117"/>
    </row>
    <row r="1116" spans="1:95" s="700" customFormat="1">
      <c r="A1116" s="1137"/>
      <c r="B1116" s="1155"/>
      <c r="C1116" s="1131"/>
      <c r="D1116" s="1131"/>
      <c r="E1116" s="1132"/>
      <c r="F1116" s="1150"/>
      <c r="G1116" s="1149"/>
      <c r="H1116" s="1135"/>
      <c r="I1116" s="1156"/>
      <c r="J1116" s="1156"/>
      <c r="K1116" s="1156"/>
      <c r="L1116" s="1156"/>
      <c r="M1116" s="1156"/>
      <c r="N1116" s="1156"/>
      <c r="O1116" s="1156"/>
      <c r="P1116" s="1156"/>
      <c r="Q1116" s="1156"/>
      <c r="R1116" s="1156"/>
      <c r="S1116" s="1156"/>
      <c r="T1116" s="1156"/>
      <c r="U1116" s="1156"/>
      <c r="V1116" s="1156"/>
      <c r="W1116" s="1156"/>
      <c r="X1116" s="1156"/>
      <c r="Y1116" s="1156"/>
      <c r="Z1116" s="1156"/>
      <c r="AA1116" s="1156"/>
      <c r="AB1116" s="1200"/>
      <c r="AC1116" s="1200"/>
      <c r="AD1116" s="1200"/>
      <c r="AE1116" s="1200"/>
      <c r="AF1116" s="1156"/>
      <c r="AG1116" s="1156"/>
      <c r="AH1116" s="1156"/>
      <c r="AI1116" s="1156"/>
      <c r="AJ1116" s="1156"/>
      <c r="AK1116" s="1156"/>
      <c r="AL1116" s="1156"/>
      <c r="AM1116" s="1156"/>
      <c r="AN1116" s="1156"/>
      <c r="AO1116" s="1156"/>
      <c r="AP1116" s="1156"/>
      <c r="AQ1116" s="1156"/>
      <c r="AR1116" s="1156"/>
      <c r="AS1116" s="1156"/>
      <c r="AT1116" s="1156"/>
      <c r="AU1116" s="1156"/>
      <c r="AV1116" s="1156"/>
      <c r="AW1116" s="1156"/>
      <c r="AX1116" s="1156"/>
      <c r="AY1116" s="1156"/>
      <c r="AZ1116" s="1156"/>
      <c r="BA1116" s="1156"/>
      <c r="BB1116" s="1156"/>
      <c r="BC1116" s="1156"/>
      <c r="BD1116" s="1156"/>
      <c r="BE1116" s="1156"/>
      <c r="BF1116" s="1156"/>
      <c r="BG1116" s="1156"/>
      <c r="BH1116" s="1156"/>
      <c r="BI1116" s="1156"/>
      <c r="BJ1116" s="1156"/>
      <c r="BK1116" s="1156"/>
      <c r="BL1116" s="1156"/>
      <c r="BM1116" s="1156"/>
      <c r="BN1116" s="1156"/>
      <c r="BO1116" s="1156"/>
      <c r="BP1116" s="1156"/>
      <c r="BQ1116" s="1156"/>
      <c r="BR1116" s="1156"/>
      <c r="BS1116" s="1200"/>
      <c r="BT1116" s="1156"/>
      <c r="BU1116" s="1156"/>
      <c r="BV1116" s="1156"/>
      <c r="BW1116" s="1156"/>
      <c r="BX1116" s="1156"/>
      <c r="BY1116" s="1156"/>
      <c r="BZ1116" s="1156"/>
      <c r="CA1116" s="1156"/>
      <c r="CB1116" s="1156"/>
      <c r="CC1116" s="1156"/>
      <c r="CD1116" s="1156"/>
      <c r="CE1116" s="1156"/>
      <c r="CF1116" s="1156"/>
      <c r="CG1116" s="1156"/>
      <c r="CH1116" s="1156"/>
      <c r="CI1116" s="1156"/>
      <c r="CJ1116" s="1156"/>
      <c r="CK1116" s="1156"/>
      <c r="CL1116" s="1156"/>
      <c r="CM1116" s="1200"/>
      <c r="CN1116" s="1200"/>
      <c r="CO1116" s="1201"/>
      <c r="CQ1116" s="2117"/>
    </row>
    <row r="1117" spans="1:95" s="700" customFormat="1">
      <c r="A1117" s="1137"/>
      <c r="B1117" s="1155"/>
      <c r="C1117" s="1131"/>
      <c r="D1117" s="1131"/>
      <c r="E1117" s="1132"/>
      <c r="F1117" s="1150"/>
      <c r="G1117" s="1149"/>
      <c r="H1117" s="1135"/>
      <c r="I1117" s="1156"/>
      <c r="J1117" s="1156"/>
      <c r="K1117" s="1156"/>
      <c r="L1117" s="1156"/>
      <c r="M1117" s="1156"/>
      <c r="N1117" s="1156"/>
      <c r="O1117" s="1156"/>
      <c r="P1117" s="1156"/>
      <c r="Q1117" s="1156"/>
      <c r="R1117" s="1156"/>
      <c r="S1117" s="1156"/>
      <c r="T1117" s="1156"/>
      <c r="U1117" s="1156"/>
      <c r="V1117" s="1156"/>
      <c r="W1117" s="1156"/>
      <c r="X1117" s="1156"/>
      <c r="Y1117" s="1156"/>
      <c r="Z1117" s="1156"/>
      <c r="AA1117" s="1156"/>
      <c r="AB1117" s="1200"/>
      <c r="AC1117" s="1200"/>
      <c r="AD1117" s="1200"/>
      <c r="AE1117" s="1200"/>
      <c r="AF1117" s="1156"/>
      <c r="AG1117" s="1156"/>
      <c r="AH1117" s="1156"/>
      <c r="AI1117" s="1156"/>
      <c r="AJ1117" s="1156"/>
      <c r="AK1117" s="1156"/>
      <c r="AL1117" s="1156"/>
      <c r="AM1117" s="1156"/>
      <c r="AN1117" s="1156"/>
      <c r="AO1117" s="1156"/>
      <c r="AP1117" s="1156"/>
      <c r="AQ1117" s="1156"/>
      <c r="AR1117" s="1156"/>
      <c r="AS1117" s="1156"/>
      <c r="AT1117" s="1156"/>
      <c r="AU1117" s="1156"/>
      <c r="AV1117" s="1156"/>
      <c r="AW1117" s="1156"/>
      <c r="AX1117" s="1156"/>
      <c r="AY1117" s="1156"/>
      <c r="AZ1117" s="1156"/>
      <c r="BA1117" s="1156"/>
      <c r="BB1117" s="1156"/>
      <c r="BC1117" s="1156"/>
      <c r="BD1117" s="1156"/>
      <c r="BE1117" s="1156"/>
      <c r="BF1117" s="1156"/>
      <c r="BG1117" s="1156"/>
      <c r="BH1117" s="1156"/>
      <c r="BI1117" s="1156"/>
      <c r="BJ1117" s="1156"/>
      <c r="BK1117" s="1156"/>
      <c r="BL1117" s="1156"/>
      <c r="BM1117" s="1156"/>
      <c r="BN1117" s="1156"/>
      <c r="BO1117" s="1156"/>
      <c r="BP1117" s="1156"/>
      <c r="BQ1117" s="1156"/>
      <c r="BR1117" s="1156"/>
      <c r="BS1117" s="1200"/>
      <c r="BT1117" s="1156"/>
      <c r="BU1117" s="1156"/>
      <c r="BV1117" s="1156"/>
      <c r="BW1117" s="1156"/>
      <c r="BX1117" s="1156"/>
      <c r="BY1117" s="1156"/>
      <c r="BZ1117" s="1156"/>
      <c r="CA1117" s="1156"/>
      <c r="CB1117" s="1156"/>
      <c r="CC1117" s="1156"/>
      <c r="CD1117" s="1156"/>
      <c r="CE1117" s="1156"/>
      <c r="CF1117" s="1156"/>
      <c r="CG1117" s="1156"/>
      <c r="CH1117" s="1156"/>
      <c r="CI1117" s="1156"/>
      <c r="CJ1117" s="1156"/>
      <c r="CK1117" s="1156"/>
      <c r="CL1117" s="1156"/>
      <c r="CM1117" s="1200"/>
      <c r="CN1117" s="1200"/>
      <c r="CO1117" s="1201"/>
      <c r="CQ1117" s="2117"/>
    </row>
    <row r="1118" spans="1:95" s="700" customFormat="1">
      <c r="A1118" s="1137"/>
      <c r="B1118" s="1155"/>
      <c r="C1118" s="1131"/>
      <c r="D1118" s="1131"/>
      <c r="E1118" s="1132"/>
      <c r="F1118" s="1150"/>
      <c r="G1118" s="1149"/>
      <c r="H1118" s="1135"/>
      <c r="I1118" s="1156"/>
      <c r="J1118" s="1156"/>
      <c r="K1118" s="1156"/>
      <c r="L1118" s="1156"/>
      <c r="M1118" s="1156"/>
      <c r="N1118" s="1156"/>
      <c r="O1118" s="1156"/>
      <c r="P1118" s="1156"/>
      <c r="Q1118" s="1156"/>
      <c r="R1118" s="1156"/>
      <c r="S1118" s="1156"/>
      <c r="T1118" s="1156"/>
      <c r="U1118" s="1156"/>
      <c r="V1118" s="1156"/>
      <c r="W1118" s="1156"/>
      <c r="X1118" s="1156"/>
      <c r="Y1118" s="1156"/>
      <c r="Z1118" s="1156"/>
      <c r="AA1118" s="1156"/>
      <c r="AB1118" s="1200"/>
      <c r="AC1118" s="1200"/>
      <c r="AD1118" s="1200"/>
      <c r="AE1118" s="1200"/>
      <c r="AF1118" s="1156"/>
      <c r="AG1118" s="1156"/>
      <c r="AH1118" s="1156"/>
      <c r="AI1118" s="1156"/>
      <c r="AJ1118" s="1156"/>
      <c r="AK1118" s="1156"/>
      <c r="AL1118" s="1156"/>
      <c r="AM1118" s="1156"/>
      <c r="AN1118" s="1156"/>
      <c r="AO1118" s="1156"/>
      <c r="AP1118" s="1156"/>
      <c r="AQ1118" s="1156"/>
      <c r="AR1118" s="1156"/>
      <c r="AS1118" s="1156"/>
      <c r="AT1118" s="1156"/>
      <c r="AU1118" s="1156"/>
      <c r="AV1118" s="1156"/>
      <c r="AW1118" s="1156"/>
      <c r="AX1118" s="1156"/>
      <c r="AY1118" s="1156"/>
      <c r="AZ1118" s="1156"/>
      <c r="BA1118" s="1156"/>
      <c r="BB1118" s="1156"/>
      <c r="BC1118" s="1156"/>
      <c r="BD1118" s="1156"/>
      <c r="BE1118" s="1156"/>
      <c r="BF1118" s="1156"/>
      <c r="BG1118" s="1156"/>
      <c r="BH1118" s="1156"/>
      <c r="BI1118" s="1156"/>
      <c r="BJ1118" s="1156"/>
      <c r="BK1118" s="1156"/>
      <c r="BL1118" s="1156"/>
      <c r="BM1118" s="1156"/>
      <c r="BN1118" s="1156"/>
      <c r="BO1118" s="1156"/>
      <c r="BP1118" s="1156"/>
      <c r="BQ1118" s="1156"/>
      <c r="BR1118" s="1156"/>
      <c r="BS1118" s="1200"/>
      <c r="BT1118" s="1156"/>
      <c r="BU1118" s="1156"/>
      <c r="BV1118" s="1156"/>
      <c r="BW1118" s="1156"/>
      <c r="BX1118" s="1156"/>
      <c r="BY1118" s="1156"/>
      <c r="BZ1118" s="1156"/>
      <c r="CA1118" s="1156"/>
      <c r="CB1118" s="1156"/>
      <c r="CC1118" s="1156"/>
      <c r="CD1118" s="1156"/>
      <c r="CE1118" s="1156"/>
      <c r="CF1118" s="1156"/>
      <c r="CG1118" s="1156"/>
      <c r="CH1118" s="1156"/>
      <c r="CI1118" s="1156"/>
      <c r="CJ1118" s="1156"/>
      <c r="CK1118" s="1156"/>
      <c r="CL1118" s="1156"/>
      <c r="CM1118" s="1200"/>
      <c r="CN1118" s="1200"/>
      <c r="CO1118" s="1201"/>
      <c r="CQ1118" s="2117"/>
    </row>
    <row r="1119" spans="1:95" s="700" customFormat="1">
      <c r="A1119" s="1137"/>
      <c r="B1119" s="1155"/>
      <c r="C1119" s="1131"/>
      <c r="D1119" s="1131"/>
      <c r="E1119" s="1132"/>
      <c r="F1119" s="1150"/>
      <c r="G1119" s="1149"/>
      <c r="H1119" s="1135"/>
      <c r="I1119" s="1156"/>
      <c r="J1119" s="1156"/>
      <c r="K1119" s="1156"/>
      <c r="L1119" s="1156"/>
      <c r="M1119" s="1156"/>
      <c r="N1119" s="1156"/>
      <c r="O1119" s="1156"/>
      <c r="P1119" s="1156"/>
      <c r="Q1119" s="1156"/>
      <c r="R1119" s="1156"/>
      <c r="S1119" s="1156"/>
      <c r="T1119" s="1156"/>
      <c r="U1119" s="1156"/>
      <c r="V1119" s="1156"/>
      <c r="W1119" s="1156"/>
      <c r="X1119" s="1156"/>
      <c r="Y1119" s="1156"/>
      <c r="Z1119" s="1156"/>
      <c r="AA1119" s="1156"/>
      <c r="AB1119" s="1200"/>
      <c r="AC1119" s="1200"/>
      <c r="AD1119" s="1200"/>
      <c r="AE1119" s="1200"/>
      <c r="AF1119" s="1156"/>
      <c r="AG1119" s="1156"/>
      <c r="AH1119" s="1156"/>
      <c r="AI1119" s="1156"/>
      <c r="AJ1119" s="1156"/>
      <c r="AK1119" s="1156"/>
      <c r="AL1119" s="1156"/>
      <c r="AM1119" s="1156"/>
      <c r="AN1119" s="1156"/>
      <c r="AO1119" s="1156"/>
      <c r="AP1119" s="1156"/>
      <c r="AQ1119" s="1156"/>
      <c r="AR1119" s="1156"/>
      <c r="AS1119" s="1156"/>
      <c r="AT1119" s="1156"/>
      <c r="AU1119" s="1156"/>
      <c r="AV1119" s="1156"/>
      <c r="AW1119" s="1156"/>
      <c r="AX1119" s="1156"/>
      <c r="AY1119" s="1156"/>
      <c r="AZ1119" s="1156"/>
      <c r="BA1119" s="1156"/>
      <c r="BB1119" s="1156"/>
      <c r="BC1119" s="1156"/>
      <c r="BD1119" s="1156"/>
      <c r="BE1119" s="1156"/>
      <c r="BF1119" s="1156"/>
      <c r="BG1119" s="1156"/>
      <c r="BH1119" s="1156"/>
      <c r="BI1119" s="1156"/>
      <c r="BJ1119" s="1156"/>
      <c r="BK1119" s="1156"/>
      <c r="BL1119" s="1156"/>
      <c r="BM1119" s="1156"/>
      <c r="BN1119" s="1156"/>
      <c r="BO1119" s="1156"/>
      <c r="BP1119" s="1156"/>
      <c r="BQ1119" s="1156"/>
      <c r="BR1119" s="1156"/>
      <c r="BS1119" s="1200"/>
      <c r="BT1119" s="1156"/>
      <c r="BU1119" s="1156"/>
      <c r="BV1119" s="1156"/>
      <c r="BW1119" s="1156"/>
      <c r="BX1119" s="1156"/>
      <c r="BY1119" s="1156"/>
      <c r="BZ1119" s="1156"/>
      <c r="CA1119" s="1156"/>
      <c r="CB1119" s="1156"/>
      <c r="CC1119" s="1156"/>
      <c r="CD1119" s="1156"/>
      <c r="CE1119" s="1156"/>
      <c r="CF1119" s="1156"/>
      <c r="CG1119" s="1156"/>
      <c r="CH1119" s="1156"/>
      <c r="CI1119" s="1156"/>
      <c r="CJ1119" s="1156"/>
      <c r="CK1119" s="1156"/>
      <c r="CL1119" s="1156"/>
      <c r="CM1119" s="1200"/>
      <c r="CN1119" s="1200"/>
      <c r="CO1119" s="1201"/>
      <c r="CQ1119" s="2117"/>
    </row>
    <row r="1120" spans="1:95" s="700" customFormat="1">
      <c r="A1120" s="1137"/>
      <c r="B1120" s="1155"/>
      <c r="C1120" s="1131"/>
      <c r="D1120" s="1131"/>
      <c r="E1120" s="1132"/>
      <c r="F1120" s="1150"/>
      <c r="G1120" s="1149"/>
      <c r="H1120" s="1135"/>
      <c r="I1120" s="1156"/>
      <c r="J1120" s="1156"/>
      <c r="K1120" s="1156"/>
      <c r="L1120" s="1156"/>
      <c r="M1120" s="1156"/>
      <c r="N1120" s="1156"/>
      <c r="O1120" s="1156"/>
      <c r="P1120" s="1156"/>
      <c r="Q1120" s="1156"/>
      <c r="R1120" s="1156"/>
      <c r="S1120" s="1156"/>
      <c r="T1120" s="1156"/>
      <c r="U1120" s="1156"/>
      <c r="V1120" s="1156"/>
      <c r="W1120" s="1156"/>
      <c r="X1120" s="1156"/>
      <c r="Y1120" s="1156"/>
      <c r="Z1120" s="1156"/>
      <c r="AA1120" s="1156"/>
      <c r="AB1120" s="1200"/>
      <c r="AC1120" s="1200"/>
      <c r="AD1120" s="1200"/>
      <c r="AE1120" s="1200"/>
      <c r="AF1120" s="1156"/>
      <c r="AG1120" s="1156"/>
      <c r="AH1120" s="1156"/>
      <c r="AI1120" s="1156"/>
      <c r="AJ1120" s="1156"/>
      <c r="AK1120" s="1156"/>
      <c r="AL1120" s="1156"/>
      <c r="AM1120" s="1156"/>
      <c r="AN1120" s="1156"/>
      <c r="AO1120" s="1156"/>
      <c r="AP1120" s="1156"/>
      <c r="AQ1120" s="1156"/>
      <c r="AR1120" s="1156"/>
      <c r="AS1120" s="1156"/>
      <c r="AT1120" s="1156"/>
      <c r="AU1120" s="1156"/>
      <c r="AV1120" s="1156"/>
      <c r="AW1120" s="1156"/>
      <c r="AX1120" s="1156"/>
      <c r="AY1120" s="1156"/>
      <c r="AZ1120" s="1156"/>
      <c r="BA1120" s="1156"/>
      <c r="BB1120" s="1156"/>
      <c r="BC1120" s="1156"/>
      <c r="BD1120" s="1156"/>
      <c r="BE1120" s="1156"/>
      <c r="BF1120" s="1156"/>
      <c r="BG1120" s="1156"/>
      <c r="BH1120" s="1156"/>
      <c r="BI1120" s="1156"/>
      <c r="BJ1120" s="1156"/>
      <c r="BK1120" s="1156"/>
      <c r="BL1120" s="1156"/>
      <c r="BM1120" s="1156"/>
      <c r="BN1120" s="1156"/>
      <c r="BO1120" s="1156"/>
      <c r="BP1120" s="1156"/>
      <c r="BQ1120" s="1156"/>
      <c r="BR1120" s="1156"/>
      <c r="BS1120" s="1200"/>
      <c r="BT1120" s="1156"/>
      <c r="BU1120" s="1156"/>
      <c r="BV1120" s="1156"/>
      <c r="BW1120" s="1156"/>
      <c r="BX1120" s="1156"/>
      <c r="BY1120" s="1156"/>
      <c r="BZ1120" s="1156"/>
      <c r="CA1120" s="1156"/>
      <c r="CB1120" s="1156"/>
      <c r="CC1120" s="1156"/>
      <c r="CD1120" s="1156"/>
      <c r="CE1120" s="1156"/>
      <c r="CF1120" s="1156"/>
      <c r="CG1120" s="1156"/>
      <c r="CH1120" s="1156"/>
      <c r="CI1120" s="1156"/>
      <c r="CJ1120" s="1156"/>
      <c r="CK1120" s="1156"/>
      <c r="CL1120" s="1156"/>
      <c r="CM1120" s="1200"/>
      <c r="CN1120" s="1200"/>
      <c r="CO1120" s="1201"/>
      <c r="CQ1120" s="2117"/>
    </row>
    <row r="1121" spans="1:95" s="700" customFormat="1">
      <c r="A1121" s="1137"/>
      <c r="B1121" s="1155"/>
      <c r="C1121" s="1131"/>
      <c r="D1121" s="1131"/>
      <c r="E1121" s="1132"/>
      <c r="F1121" s="1150"/>
      <c r="G1121" s="1149"/>
      <c r="H1121" s="1135"/>
      <c r="I1121" s="1156"/>
      <c r="J1121" s="1156"/>
      <c r="K1121" s="1156"/>
      <c r="L1121" s="1156"/>
      <c r="M1121" s="1156"/>
      <c r="N1121" s="1156"/>
      <c r="O1121" s="1156"/>
      <c r="P1121" s="1156"/>
      <c r="Q1121" s="1156"/>
      <c r="R1121" s="1156"/>
      <c r="S1121" s="1156"/>
      <c r="T1121" s="1156"/>
      <c r="U1121" s="1156"/>
      <c r="V1121" s="1156"/>
      <c r="W1121" s="1156"/>
      <c r="X1121" s="1156"/>
      <c r="Y1121" s="1156"/>
      <c r="Z1121" s="1156"/>
      <c r="AA1121" s="1156"/>
      <c r="AB1121" s="1200"/>
      <c r="AC1121" s="1200"/>
      <c r="AD1121" s="1200"/>
      <c r="AE1121" s="1200"/>
      <c r="AF1121" s="1156"/>
      <c r="AG1121" s="1156"/>
      <c r="AH1121" s="1156"/>
      <c r="AI1121" s="1156"/>
      <c r="AJ1121" s="1156"/>
      <c r="AK1121" s="1156"/>
      <c r="AL1121" s="1156"/>
      <c r="AM1121" s="1156"/>
      <c r="AN1121" s="1156"/>
      <c r="AO1121" s="1156"/>
      <c r="AP1121" s="1156"/>
      <c r="AQ1121" s="1156"/>
      <c r="AR1121" s="1156"/>
      <c r="AS1121" s="1156"/>
      <c r="AT1121" s="1156"/>
      <c r="AU1121" s="1156"/>
      <c r="AV1121" s="1156"/>
      <c r="AW1121" s="1156"/>
      <c r="AX1121" s="1156"/>
      <c r="AY1121" s="1156"/>
      <c r="AZ1121" s="1156"/>
      <c r="BA1121" s="1156"/>
      <c r="BB1121" s="1156"/>
      <c r="BC1121" s="1156"/>
      <c r="BD1121" s="1156"/>
      <c r="BE1121" s="1156"/>
      <c r="BF1121" s="1156"/>
      <c r="BG1121" s="1156"/>
      <c r="BH1121" s="1156"/>
      <c r="BI1121" s="1156"/>
      <c r="BJ1121" s="1156"/>
      <c r="BK1121" s="1156"/>
      <c r="BL1121" s="1156"/>
      <c r="BM1121" s="1156"/>
      <c r="BN1121" s="1156"/>
      <c r="BO1121" s="1156"/>
      <c r="BP1121" s="1156"/>
      <c r="BQ1121" s="1156"/>
      <c r="BR1121" s="1156"/>
      <c r="BS1121" s="1200"/>
      <c r="BT1121" s="1156"/>
      <c r="BU1121" s="1156"/>
      <c r="BV1121" s="1156"/>
      <c r="BW1121" s="1156"/>
      <c r="BX1121" s="1156"/>
      <c r="BY1121" s="1156"/>
      <c r="BZ1121" s="1156"/>
      <c r="CA1121" s="1156"/>
      <c r="CB1121" s="1156"/>
      <c r="CC1121" s="1156"/>
      <c r="CD1121" s="1156"/>
      <c r="CE1121" s="1156"/>
      <c r="CF1121" s="1156"/>
      <c r="CG1121" s="1156"/>
      <c r="CH1121" s="1156"/>
      <c r="CI1121" s="1156"/>
      <c r="CJ1121" s="1156"/>
      <c r="CK1121" s="1156"/>
      <c r="CL1121" s="1156"/>
      <c r="CM1121" s="1200"/>
      <c r="CN1121" s="1200"/>
      <c r="CO1121" s="1201"/>
      <c r="CQ1121" s="2117"/>
    </row>
    <row r="1122" spans="1:95" s="700" customFormat="1">
      <c r="A1122" s="1137"/>
      <c r="B1122" s="1155"/>
      <c r="C1122" s="1131"/>
      <c r="D1122" s="1131"/>
      <c r="E1122" s="1132"/>
      <c r="F1122" s="1150"/>
      <c r="G1122" s="1149"/>
      <c r="H1122" s="1135"/>
      <c r="I1122" s="1156"/>
      <c r="J1122" s="1156"/>
      <c r="K1122" s="1156"/>
      <c r="L1122" s="1156"/>
      <c r="M1122" s="1156"/>
      <c r="N1122" s="1156"/>
      <c r="O1122" s="1156"/>
      <c r="P1122" s="1156"/>
      <c r="Q1122" s="1156"/>
      <c r="R1122" s="1156"/>
      <c r="S1122" s="1156"/>
      <c r="T1122" s="1156"/>
      <c r="U1122" s="1156"/>
      <c r="V1122" s="1156"/>
      <c r="W1122" s="1156"/>
      <c r="X1122" s="1156"/>
      <c r="Y1122" s="1156"/>
      <c r="Z1122" s="1156"/>
      <c r="AA1122" s="1156"/>
      <c r="AB1122" s="1200"/>
      <c r="AC1122" s="1200"/>
      <c r="AD1122" s="1200"/>
      <c r="AE1122" s="1200"/>
      <c r="AF1122" s="1156"/>
      <c r="AG1122" s="1156"/>
      <c r="AH1122" s="1156"/>
      <c r="AI1122" s="1156"/>
      <c r="AJ1122" s="1156"/>
      <c r="AK1122" s="1156"/>
      <c r="AL1122" s="1156"/>
      <c r="AM1122" s="1156"/>
      <c r="AN1122" s="1156"/>
      <c r="AO1122" s="1156"/>
      <c r="AP1122" s="1156"/>
      <c r="AQ1122" s="1156"/>
      <c r="AR1122" s="1156"/>
      <c r="AS1122" s="1156"/>
      <c r="AT1122" s="1156"/>
      <c r="AU1122" s="1156"/>
      <c r="AV1122" s="1156"/>
      <c r="AW1122" s="1156"/>
      <c r="AX1122" s="1156"/>
      <c r="AY1122" s="1156"/>
      <c r="AZ1122" s="1156"/>
      <c r="BA1122" s="1156"/>
      <c r="BB1122" s="1156"/>
      <c r="BC1122" s="1156"/>
      <c r="BD1122" s="1156"/>
      <c r="BE1122" s="1156"/>
      <c r="BF1122" s="1156"/>
      <c r="BG1122" s="1156"/>
      <c r="BH1122" s="1156"/>
      <c r="BI1122" s="1156"/>
      <c r="BJ1122" s="1156"/>
      <c r="BK1122" s="1156"/>
      <c r="BL1122" s="1156"/>
      <c r="BM1122" s="1156"/>
      <c r="BN1122" s="1156"/>
      <c r="BO1122" s="1156"/>
      <c r="BP1122" s="1156"/>
      <c r="BQ1122" s="1156"/>
      <c r="BR1122" s="1156"/>
      <c r="BS1122" s="1200"/>
      <c r="BT1122" s="1156"/>
      <c r="BU1122" s="1156"/>
      <c r="BV1122" s="1156"/>
      <c r="BW1122" s="1156"/>
      <c r="BX1122" s="1156"/>
      <c r="BY1122" s="1156"/>
      <c r="BZ1122" s="1156"/>
      <c r="CA1122" s="1156"/>
      <c r="CB1122" s="1156"/>
      <c r="CC1122" s="1156"/>
      <c r="CD1122" s="1156"/>
      <c r="CE1122" s="1156"/>
      <c r="CF1122" s="1156"/>
      <c r="CG1122" s="1156"/>
      <c r="CH1122" s="1156"/>
      <c r="CI1122" s="1156"/>
      <c r="CJ1122" s="1156"/>
      <c r="CK1122" s="1156"/>
      <c r="CL1122" s="1156"/>
      <c r="CM1122" s="1200"/>
      <c r="CN1122" s="1200"/>
      <c r="CO1122" s="1201"/>
      <c r="CQ1122" s="2117"/>
    </row>
    <row r="1123" spans="1:95" s="700" customFormat="1">
      <c r="A1123" s="1137"/>
      <c r="B1123" s="1155"/>
      <c r="C1123" s="1131"/>
      <c r="D1123" s="1131"/>
      <c r="E1123" s="1132"/>
      <c r="F1123" s="1150"/>
      <c r="G1123" s="1149"/>
      <c r="H1123" s="1135"/>
      <c r="I1123" s="1156"/>
      <c r="J1123" s="1156"/>
      <c r="K1123" s="1156"/>
      <c r="L1123" s="1156"/>
      <c r="M1123" s="1156"/>
      <c r="N1123" s="1156"/>
      <c r="O1123" s="1156"/>
      <c r="P1123" s="1156"/>
      <c r="Q1123" s="1156"/>
      <c r="R1123" s="1156"/>
      <c r="S1123" s="1156"/>
      <c r="T1123" s="1156"/>
      <c r="U1123" s="1156"/>
      <c r="V1123" s="1156"/>
      <c r="W1123" s="1156"/>
      <c r="X1123" s="1156"/>
      <c r="Y1123" s="1156"/>
      <c r="Z1123" s="1156"/>
      <c r="AA1123" s="1156"/>
      <c r="AB1123" s="1200"/>
      <c r="AC1123" s="1200"/>
      <c r="AD1123" s="1200"/>
      <c r="AE1123" s="1200"/>
      <c r="AF1123" s="1156"/>
      <c r="AG1123" s="1156"/>
      <c r="AH1123" s="1156"/>
      <c r="AI1123" s="1156"/>
      <c r="AJ1123" s="1156"/>
      <c r="AK1123" s="1156"/>
      <c r="AL1123" s="1156"/>
      <c r="AM1123" s="1156"/>
      <c r="AN1123" s="1156"/>
      <c r="AO1123" s="1156"/>
      <c r="AP1123" s="1156"/>
      <c r="AQ1123" s="1156"/>
      <c r="AR1123" s="1156"/>
      <c r="AS1123" s="1156"/>
      <c r="AT1123" s="1156"/>
      <c r="AU1123" s="1156"/>
      <c r="AV1123" s="1156"/>
      <c r="AW1123" s="1156"/>
      <c r="AX1123" s="1156"/>
      <c r="AY1123" s="1156"/>
      <c r="AZ1123" s="1156"/>
      <c r="BA1123" s="1156"/>
      <c r="BB1123" s="1156"/>
      <c r="BC1123" s="1156"/>
      <c r="BD1123" s="1156"/>
      <c r="BE1123" s="1156"/>
      <c r="BF1123" s="1156"/>
      <c r="BG1123" s="1156"/>
      <c r="BH1123" s="1156"/>
      <c r="BI1123" s="1156"/>
      <c r="BJ1123" s="1156"/>
      <c r="BK1123" s="1156"/>
      <c r="BL1123" s="1156"/>
      <c r="BM1123" s="1156"/>
      <c r="BN1123" s="1156"/>
      <c r="BO1123" s="1156"/>
      <c r="BP1123" s="1156"/>
      <c r="BQ1123" s="1156"/>
      <c r="BR1123" s="1156"/>
      <c r="BS1123" s="1200"/>
      <c r="BT1123" s="1156"/>
      <c r="BU1123" s="1156"/>
      <c r="BV1123" s="1156"/>
      <c r="BW1123" s="1156"/>
      <c r="BX1123" s="1156"/>
      <c r="BY1123" s="1156"/>
      <c r="BZ1123" s="1156"/>
      <c r="CA1123" s="1156"/>
      <c r="CB1123" s="1156"/>
      <c r="CC1123" s="1156"/>
      <c r="CD1123" s="1156"/>
      <c r="CE1123" s="1156"/>
      <c r="CF1123" s="1156"/>
      <c r="CG1123" s="1156"/>
      <c r="CH1123" s="1156"/>
      <c r="CI1123" s="1156"/>
      <c r="CJ1123" s="1156"/>
      <c r="CK1123" s="1156"/>
      <c r="CL1123" s="1156"/>
      <c r="CM1123" s="1200"/>
      <c r="CN1123" s="1200"/>
      <c r="CO1123" s="1201"/>
      <c r="CQ1123" s="2117"/>
    </row>
    <row r="1124" spans="1:95" s="700" customFormat="1">
      <c r="A1124" s="1137"/>
      <c r="B1124" s="1155"/>
      <c r="C1124" s="1131"/>
      <c r="D1124" s="1131"/>
      <c r="E1124" s="1132"/>
      <c r="F1124" s="1150"/>
      <c r="G1124" s="1149"/>
      <c r="H1124" s="1135"/>
      <c r="AB1124" s="655"/>
      <c r="AC1124" s="655"/>
      <c r="AD1124" s="655"/>
      <c r="AE1124" s="655"/>
      <c r="BS1124" s="655"/>
      <c r="CM1124" s="655"/>
      <c r="CN1124" s="655"/>
      <c r="CO1124" s="1201"/>
      <c r="CQ1124" s="2117"/>
    </row>
    <row r="1125" spans="1:95" s="700" customFormat="1">
      <c r="A1125" s="1137"/>
      <c r="B1125" s="1155"/>
      <c r="C1125" s="1131"/>
      <c r="D1125" s="1131"/>
      <c r="E1125" s="1132"/>
      <c r="F1125" s="1150"/>
      <c r="G1125" s="1149"/>
      <c r="H1125" s="1135"/>
      <c r="AB1125" s="655"/>
      <c r="AC1125" s="655"/>
      <c r="AD1125" s="655"/>
      <c r="AE1125" s="655"/>
      <c r="BS1125" s="655"/>
      <c r="CM1125" s="655"/>
      <c r="CN1125" s="655"/>
      <c r="CO1125" s="1201"/>
      <c r="CQ1125" s="2117"/>
    </row>
    <row r="1126" spans="1:95" s="700" customFormat="1">
      <c r="A1126" s="1137"/>
      <c r="B1126" s="1155"/>
      <c r="C1126" s="1131"/>
      <c r="D1126" s="1131"/>
      <c r="E1126" s="1132"/>
      <c r="F1126" s="1150"/>
      <c r="G1126" s="1149"/>
      <c r="H1126" s="1135"/>
      <c r="AB1126" s="655"/>
      <c r="AC1126" s="655"/>
      <c r="AD1126" s="655"/>
      <c r="AE1126" s="655"/>
      <c r="BS1126" s="655"/>
      <c r="CM1126" s="655"/>
      <c r="CN1126" s="655"/>
      <c r="CO1126" s="1201"/>
      <c r="CQ1126" s="2117"/>
    </row>
    <row r="1127" spans="1:95" s="700" customFormat="1">
      <c r="A1127" s="1137"/>
      <c r="B1127" s="1155"/>
      <c r="C1127" s="1131"/>
      <c r="D1127" s="1131"/>
      <c r="E1127" s="1132"/>
      <c r="F1127" s="1150"/>
      <c r="G1127" s="1149"/>
      <c r="H1127" s="1135"/>
      <c r="AB1127" s="655"/>
      <c r="AC1127" s="655"/>
      <c r="AD1127" s="655"/>
      <c r="AE1127" s="655"/>
      <c r="BS1127" s="655"/>
      <c r="CM1127" s="655"/>
      <c r="CN1127" s="655"/>
      <c r="CO1127" s="1201"/>
      <c r="CQ1127" s="2117"/>
    </row>
    <row r="1128" spans="1:95" s="700" customFormat="1">
      <c r="A1128" s="1137"/>
      <c r="B1128" s="1155"/>
      <c r="C1128" s="1131"/>
      <c r="D1128" s="1131"/>
      <c r="E1128" s="1132"/>
      <c r="F1128" s="1150"/>
      <c r="G1128" s="1149"/>
      <c r="H1128" s="1135"/>
      <c r="AB1128" s="655"/>
      <c r="AC1128" s="655"/>
      <c r="AD1128" s="655"/>
      <c r="AE1128" s="655"/>
      <c r="BS1128" s="655"/>
      <c r="CM1128" s="655"/>
      <c r="CN1128" s="655"/>
      <c r="CO1128" s="1201"/>
      <c r="CQ1128" s="2117"/>
    </row>
    <row r="1129" spans="1:95" s="700" customFormat="1">
      <c r="A1129" s="1137"/>
      <c r="B1129" s="1155"/>
      <c r="C1129" s="1131"/>
      <c r="D1129" s="1131"/>
      <c r="E1129" s="1132"/>
      <c r="F1129" s="1150"/>
      <c r="G1129" s="1149"/>
      <c r="H1129" s="1135"/>
      <c r="AB1129" s="655"/>
      <c r="AC1129" s="655"/>
      <c r="AD1129" s="655"/>
      <c r="AE1129" s="655"/>
      <c r="BS1129" s="655"/>
      <c r="CM1129" s="655"/>
      <c r="CN1129" s="655"/>
      <c r="CO1129" s="1201"/>
      <c r="CQ1129" s="2117"/>
    </row>
    <row r="1130" spans="1:95" s="700" customFormat="1">
      <c r="A1130" s="1137"/>
      <c r="B1130" s="1155"/>
      <c r="C1130" s="1131"/>
      <c r="D1130" s="1131"/>
      <c r="E1130" s="1132"/>
      <c r="F1130" s="1150"/>
      <c r="G1130" s="1149"/>
      <c r="H1130" s="1135"/>
      <c r="AB1130" s="655"/>
      <c r="AC1130" s="655"/>
      <c r="AD1130" s="655"/>
      <c r="AE1130" s="655"/>
      <c r="BS1130" s="655"/>
      <c r="CM1130" s="655"/>
      <c r="CN1130" s="655"/>
      <c r="CO1130" s="1201"/>
      <c r="CQ1130" s="2117"/>
    </row>
    <row r="1131" spans="1:95" s="700" customFormat="1">
      <c r="A1131" s="1137"/>
      <c r="B1131" s="1155"/>
      <c r="C1131" s="1131"/>
      <c r="D1131" s="1131"/>
      <c r="E1131" s="1132"/>
      <c r="F1131" s="1150"/>
      <c r="G1131" s="1149"/>
      <c r="H1131" s="1135"/>
      <c r="AB1131" s="655"/>
      <c r="AC1131" s="655"/>
      <c r="AD1131" s="655"/>
      <c r="AE1131" s="655"/>
      <c r="BS1131" s="655"/>
      <c r="CM1131" s="655"/>
      <c r="CN1131" s="655"/>
      <c r="CO1131" s="1201"/>
      <c r="CQ1131" s="2117"/>
    </row>
    <row r="1132" spans="1:95" s="700" customFormat="1">
      <c r="A1132" s="1137"/>
      <c r="B1132" s="1155"/>
      <c r="C1132" s="1131"/>
      <c r="D1132" s="1131"/>
      <c r="E1132" s="1132"/>
      <c r="F1132" s="1150"/>
      <c r="G1132" s="1149"/>
      <c r="H1132" s="1135"/>
      <c r="AB1132" s="655"/>
      <c r="AC1132" s="655"/>
      <c r="AD1132" s="655"/>
      <c r="AE1132" s="655"/>
      <c r="BS1132" s="655"/>
      <c r="CM1132" s="655"/>
      <c r="CN1132" s="655"/>
      <c r="CO1132" s="1201"/>
      <c r="CQ1132" s="2117"/>
    </row>
    <row r="1133" spans="1:95" s="700" customFormat="1">
      <c r="A1133" s="1137"/>
      <c r="B1133" s="1155"/>
      <c r="C1133" s="1131"/>
      <c r="D1133" s="1131"/>
      <c r="E1133" s="1132"/>
      <c r="F1133" s="1150"/>
      <c r="G1133" s="1149"/>
      <c r="H1133" s="1135"/>
      <c r="AB1133" s="655"/>
      <c r="AC1133" s="655"/>
      <c r="AD1133" s="655"/>
      <c r="AE1133" s="655"/>
      <c r="BS1133" s="655"/>
      <c r="CM1133" s="655"/>
      <c r="CN1133" s="655"/>
      <c r="CO1133" s="1201"/>
      <c r="CQ1133" s="2117"/>
    </row>
    <row r="1134" spans="1:95" s="700" customFormat="1">
      <c r="A1134" s="1137"/>
      <c r="B1134" s="1155"/>
      <c r="C1134" s="1131"/>
      <c r="D1134" s="1131"/>
      <c r="E1134" s="1132"/>
      <c r="F1134" s="1150"/>
      <c r="G1134" s="1149"/>
      <c r="H1134" s="1135"/>
      <c r="AB1134" s="655"/>
      <c r="AC1134" s="655"/>
      <c r="AD1134" s="655"/>
      <c r="AE1134" s="655"/>
      <c r="BS1134" s="655"/>
      <c r="CM1134" s="655"/>
      <c r="CN1134" s="655"/>
      <c r="CO1134" s="1201"/>
      <c r="CQ1134" s="2117"/>
    </row>
    <row r="1135" spans="1:95" s="700" customFormat="1">
      <c r="A1135" s="1137"/>
      <c r="B1135" s="1155"/>
      <c r="C1135" s="1131"/>
      <c r="D1135" s="1131"/>
      <c r="E1135" s="1132"/>
      <c r="F1135" s="1150"/>
      <c r="G1135" s="1149"/>
      <c r="H1135" s="1135"/>
      <c r="AB1135" s="655"/>
      <c r="AC1135" s="655"/>
      <c r="AD1135" s="655"/>
      <c r="AE1135" s="655"/>
      <c r="BS1135" s="655"/>
      <c r="CM1135" s="655"/>
      <c r="CN1135" s="655"/>
      <c r="CO1135" s="1201"/>
      <c r="CQ1135" s="2117"/>
    </row>
    <row r="1136" spans="1:95" s="700" customFormat="1">
      <c r="A1136" s="1137"/>
      <c r="B1136" s="1155"/>
      <c r="C1136" s="1131"/>
      <c r="D1136" s="1131"/>
      <c r="E1136" s="1132"/>
      <c r="F1136" s="1150"/>
      <c r="G1136" s="1149"/>
      <c r="H1136" s="1135"/>
      <c r="AB1136" s="655"/>
      <c r="AC1136" s="655"/>
      <c r="AD1136" s="655"/>
      <c r="AE1136" s="655"/>
      <c r="BS1136" s="655"/>
      <c r="CM1136" s="655"/>
      <c r="CN1136" s="655"/>
      <c r="CO1136" s="1201"/>
      <c r="CQ1136" s="2117"/>
    </row>
    <row r="1137" spans="1:95" s="700" customFormat="1">
      <c r="A1137" s="1137"/>
      <c r="B1137" s="1155"/>
      <c r="C1137" s="1131"/>
      <c r="D1137" s="1131"/>
      <c r="E1137" s="1132"/>
      <c r="F1137" s="1150"/>
      <c r="G1137" s="1149"/>
      <c r="H1137" s="1135"/>
      <c r="AB1137" s="655"/>
      <c r="AC1137" s="655"/>
      <c r="AD1137" s="655"/>
      <c r="AE1137" s="655"/>
      <c r="BS1137" s="655"/>
      <c r="CM1137" s="655"/>
      <c r="CN1137" s="655"/>
      <c r="CO1137" s="1201"/>
      <c r="CQ1137" s="2117"/>
    </row>
    <row r="1138" spans="1:95" s="700" customFormat="1">
      <c r="A1138" s="1137"/>
      <c r="B1138" s="1155"/>
      <c r="C1138" s="1131"/>
      <c r="D1138" s="1131"/>
      <c r="E1138" s="1132"/>
      <c r="F1138" s="1150"/>
      <c r="G1138" s="1149"/>
      <c r="H1138" s="1135"/>
      <c r="AB1138" s="655"/>
      <c r="AC1138" s="655"/>
      <c r="AD1138" s="655"/>
      <c r="AE1138" s="655"/>
      <c r="BS1138" s="655"/>
      <c r="CM1138" s="655"/>
      <c r="CN1138" s="655"/>
      <c r="CO1138" s="1201"/>
      <c r="CQ1138" s="2117"/>
    </row>
    <row r="1139" spans="1:95" s="700" customFormat="1">
      <c r="A1139" s="1137"/>
      <c r="B1139" s="1155"/>
      <c r="C1139" s="1131"/>
      <c r="D1139" s="1131"/>
      <c r="E1139" s="1132"/>
      <c r="F1139" s="1150"/>
      <c r="G1139" s="1149"/>
      <c r="H1139" s="1135"/>
      <c r="AB1139" s="655"/>
      <c r="AC1139" s="655"/>
      <c r="AD1139" s="655"/>
      <c r="AE1139" s="655"/>
      <c r="BS1139" s="655"/>
      <c r="CM1139" s="655"/>
      <c r="CN1139" s="655"/>
      <c r="CO1139" s="1201"/>
      <c r="CQ1139" s="2117"/>
    </row>
    <row r="1140" spans="1:95" s="700" customFormat="1">
      <c r="A1140" s="1137"/>
      <c r="B1140" s="1155"/>
      <c r="C1140" s="1131"/>
      <c r="D1140" s="1131"/>
      <c r="E1140" s="1132"/>
      <c r="F1140" s="1150"/>
      <c r="G1140" s="1149"/>
      <c r="H1140" s="1135"/>
      <c r="AB1140" s="655"/>
      <c r="AC1140" s="655"/>
      <c r="AD1140" s="655"/>
      <c r="AE1140" s="655"/>
      <c r="BS1140" s="655"/>
      <c r="CM1140" s="655"/>
      <c r="CN1140" s="655"/>
      <c r="CO1140" s="1201"/>
      <c r="CQ1140" s="2117"/>
    </row>
    <row r="1141" spans="1:95" s="700" customFormat="1">
      <c r="A1141" s="1137"/>
      <c r="B1141" s="1155"/>
      <c r="C1141" s="1131"/>
      <c r="D1141" s="1131"/>
      <c r="E1141" s="1132"/>
      <c r="F1141" s="1150"/>
      <c r="G1141" s="1149"/>
      <c r="H1141" s="1135"/>
      <c r="AB1141" s="655"/>
      <c r="AC1141" s="655"/>
      <c r="AD1141" s="655"/>
      <c r="AE1141" s="655"/>
      <c r="BS1141" s="655"/>
      <c r="CM1141" s="655"/>
      <c r="CN1141" s="655"/>
      <c r="CO1141" s="1201"/>
      <c r="CQ1141" s="2117"/>
    </row>
    <row r="1142" spans="1:95" s="700" customFormat="1">
      <c r="A1142" s="1137"/>
      <c r="B1142" s="1155"/>
      <c r="C1142" s="1131"/>
      <c r="D1142" s="1131"/>
      <c r="E1142" s="1132"/>
      <c r="F1142" s="1150"/>
      <c r="G1142" s="1149"/>
      <c r="H1142" s="1135"/>
      <c r="AB1142" s="655"/>
      <c r="AC1142" s="655"/>
      <c r="AD1142" s="655"/>
      <c r="AE1142" s="655"/>
      <c r="BS1142" s="655"/>
      <c r="CM1142" s="655"/>
      <c r="CN1142" s="655"/>
      <c r="CO1142" s="1201"/>
      <c r="CQ1142" s="2117"/>
    </row>
    <row r="1143" spans="1:95" s="700" customFormat="1">
      <c r="A1143" s="1137"/>
      <c r="B1143" s="1155"/>
      <c r="C1143" s="1131"/>
      <c r="D1143" s="1131"/>
      <c r="E1143" s="1132"/>
      <c r="F1143" s="1150"/>
      <c r="G1143" s="1149"/>
      <c r="H1143" s="1135"/>
      <c r="AB1143" s="655"/>
      <c r="AC1143" s="655"/>
      <c r="AD1143" s="655"/>
      <c r="AE1143" s="655"/>
      <c r="BS1143" s="655"/>
      <c r="CM1143" s="655"/>
      <c r="CN1143" s="655"/>
      <c r="CO1143" s="1201"/>
      <c r="CQ1143" s="2117"/>
    </row>
    <row r="1144" spans="1:95" s="700" customFormat="1">
      <c r="A1144" s="1137"/>
      <c r="B1144" s="1155"/>
      <c r="C1144" s="1131"/>
      <c r="D1144" s="1131"/>
      <c r="E1144" s="1132"/>
      <c r="F1144" s="1150"/>
      <c r="G1144" s="1149"/>
      <c r="H1144" s="1135"/>
      <c r="AB1144" s="655"/>
      <c r="AC1144" s="655"/>
      <c r="AD1144" s="655"/>
      <c r="AE1144" s="655"/>
      <c r="BS1144" s="655"/>
      <c r="CM1144" s="655"/>
      <c r="CN1144" s="655"/>
      <c r="CO1144" s="1201"/>
      <c r="CQ1144" s="2117"/>
    </row>
    <row r="1145" spans="1:95" s="700" customFormat="1">
      <c r="A1145" s="1137"/>
      <c r="B1145" s="1157"/>
      <c r="C1145" s="1131"/>
      <c r="D1145" s="1131"/>
      <c r="E1145" s="1132"/>
      <c r="F1145" s="1150"/>
      <c r="G1145" s="1149"/>
      <c r="H1145" s="1135"/>
      <c r="AB1145" s="655"/>
      <c r="AC1145" s="655"/>
      <c r="AD1145" s="655"/>
      <c r="AE1145" s="655"/>
      <c r="BS1145" s="655"/>
      <c r="CM1145" s="655"/>
      <c r="CN1145" s="655"/>
      <c r="CO1145" s="1201"/>
      <c r="CQ1145" s="2117"/>
    </row>
    <row r="1146" spans="1:95" s="700" customFormat="1">
      <c r="A1146" s="1137"/>
      <c r="B1146" s="1157"/>
      <c r="C1146" s="1131"/>
      <c r="D1146" s="1131"/>
      <c r="E1146" s="1132"/>
      <c r="F1146" s="1150"/>
      <c r="G1146" s="1149"/>
      <c r="H1146" s="1135"/>
      <c r="AB1146" s="655"/>
      <c r="AC1146" s="655"/>
      <c r="AD1146" s="655"/>
      <c r="AE1146" s="655"/>
      <c r="BS1146" s="655"/>
      <c r="CM1146" s="655"/>
      <c r="CN1146" s="655"/>
      <c r="CO1146" s="1201"/>
      <c r="CQ1146" s="2117"/>
    </row>
    <row r="1147" spans="1:95" s="700" customFormat="1">
      <c r="A1147" s="1137"/>
      <c r="B1147" s="1157"/>
      <c r="C1147" s="1131"/>
      <c r="D1147" s="1131"/>
      <c r="E1147" s="1132"/>
      <c r="F1147" s="1150"/>
      <c r="G1147" s="1149"/>
      <c r="H1147" s="1135"/>
      <c r="AB1147" s="655"/>
      <c r="AC1147" s="655"/>
      <c r="AD1147" s="655"/>
      <c r="AE1147" s="655"/>
      <c r="BS1147" s="655"/>
      <c r="CM1147" s="655"/>
      <c r="CN1147" s="655"/>
      <c r="CO1147" s="1201"/>
      <c r="CQ1147" s="2117"/>
    </row>
    <row r="1148" spans="1:95" s="700" customFormat="1">
      <c r="A1148" s="1137"/>
      <c r="B1148" s="1157"/>
      <c r="C1148" s="1131"/>
      <c r="D1148" s="1131"/>
      <c r="E1148" s="1132"/>
      <c r="F1148" s="1150"/>
      <c r="G1148" s="1149"/>
      <c r="H1148" s="1135"/>
      <c r="AB1148" s="655"/>
      <c r="AC1148" s="655"/>
      <c r="AD1148" s="655"/>
      <c r="AE1148" s="655"/>
      <c r="BS1148" s="655"/>
      <c r="CM1148" s="655"/>
      <c r="CN1148" s="655"/>
      <c r="CO1148" s="1201"/>
      <c r="CQ1148" s="2117"/>
    </row>
    <row r="1149" spans="1:95" s="700" customFormat="1">
      <c r="A1149" s="1137"/>
      <c r="B1149" s="1157"/>
      <c r="C1149" s="1131"/>
      <c r="D1149" s="1131"/>
      <c r="E1149" s="1132"/>
      <c r="F1149" s="1150"/>
      <c r="G1149" s="1149"/>
      <c r="H1149" s="1135"/>
      <c r="AB1149" s="655"/>
      <c r="AC1149" s="655"/>
      <c r="AD1149" s="655"/>
      <c r="AE1149" s="655"/>
      <c r="BS1149" s="655"/>
      <c r="CM1149" s="655"/>
      <c r="CN1149" s="655"/>
      <c r="CO1149" s="1201"/>
      <c r="CQ1149" s="2117"/>
    </row>
    <row r="1150" spans="1:95" s="700" customFormat="1">
      <c r="A1150" s="1137"/>
      <c r="B1150" s="1157"/>
      <c r="C1150" s="1131"/>
      <c r="D1150" s="1131"/>
      <c r="E1150" s="1132"/>
      <c r="F1150" s="1150"/>
      <c r="G1150" s="1149"/>
      <c r="H1150" s="1135"/>
      <c r="AB1150" s="655"/>
      <c r="AC1150" s="655"/>
      <c r="AD1150" s="655"/>
      <c r="AE1150" s="655"/>
      <c r="BS1150" s="655"/>
      <c r="CM1150" s="655"/>
      <c r="CN1150" s="655"/>
      <c r="CO1150" s="1201"/>
      <c r="CQ1150" s="2117"/>
    </row>
    <row r="1151" spans="1:95" s="700" customFormat="1">
      <c r="A1151" s="1137"/>
      <c r="B1151" s="1157"/>
      <c r="C1151" s="1131"/>
      <c r="D1151" s="1131"/>
      <c r="E1151" s="1132"/>
      <c r="F1151" s="1150"/>
      <c r="G1151" s="1149"/>
      <c r="H1151" s="1135"/>
      <c r="AB1151" s="655"/>
      <c r="AC1151" s="655"/>
      <c r="AD1151" s="655"/>
      <c r="AE1151" s="655"/>
      <c r="BS1151" s="655"/>
      <c r="CM1151" s="655"/>
      <c r="CN1151" s="655"/>
      <c r="CO1151" s="1201"/>
      <c r="CQ1151" s="2117"/>
    </row>
    <row r="1152" spans="1:95" s="700" customFormat="1">
      <c r="A1152" s="1137"/>
      <c r="B1152" s="1157"/>
      <c r="C1152" s="1131"/>
      <c r="D1152" s="1131"/>
      <c r="E1152" s="1132"/>
      <c r="F1152" s="1150"/>
      <c r="G1152" s="1149"/>
      <c r="H1152" s="1135"/>
      <c r="AB1152" s="655"/>
      <c r="AC1152" s="655"/>
      <c r="AD1152" s="655"/>
      <c r="AE1152" s="655"/>
      <c r="BS1152" s="655"/>
      <c r="CM1152" s="655"/>
      <c r="CN1152" s="655"/>
      <c r="CO1152" s="1201"/>
      <c r="CQ1152" s="2117"/>
    </row>
    <row r="1153" spans="1:95" s="700" customFormat="1">
      <c r="A1153" s="1137"/>
      <c r="B1153" s="1157"/>
      <c r="C1153" s="1131"/>
      <c r="D1153" s="1131"/>
      <c r="E1153" s="1132"/>
      <c r="F1153" s="1150"/>
      <c r="G1153" s="1149"/>
      <c r="H1153" s="1135"/>
      <c r="AB1153" s="655"/>
      <c r="AC1153" s="655"/>
      <c r="AD1153" s="655"/>
      <c r="AE1153" s="655"/>
      <c r="BS1153" s="655"/>
      <c r="CM1153" s="655"/>
      <c r="CN1153" s="655"/>
      <c r="CO1153" s="1201"/>
      <c r="CQ1153" s="2117"/>
    </row>
    <row r="1154" spans="1:95" s="700" customFormat="1">
      <c r="A1154" s="1137"/>
      <c r="B1154" s="1157"/>
      <c r="C1154" s="1131"/>
      <c r="D1154" s="1131"/>
      <c r="E1154" s="1132"/>
      <c r="F1154" s="1150"/>
      <c r="G1154" s="1149"/>
      <c r="H1154" s="1135"/>
      <c r="AB1154" s="655"/>
      <c r="AC1154" s="655"/>
      <c r="AD1154" s="655"/>
      <c r="AE1154" s="655"/>
      <c r="BS1154" s="655"/>
      <c r="CM1154" s="655"/>
      <c r="CN1154" s="655"/>
      <c r="CO1154" s="1201"/>
      <c r="CQ1154" s="2117"/>
    </row>
    <row r="1155" spans="1:95" s="700" customFormat="1">
      <c r="A1155" s="1137"/>
      <c r="B1155" s="1157"/>
      <c r="C1155" s="1131"/>
      <c r="D1155" s="1131"/>
      <c r="E1155" s="1132"/>
      <c r="F1155" s="1150"/>
      <c r="G1155" s="1149"/>
      <c r="H1155" s="1135"/>
      <c r="AB1155" s="655"/>
      <c r="AC1155" s="655"/>
      <c r="AD1155" s="655"/>
      <c r="AE1155" s="655"/>
      <c r="BS1155" s="655"/>
      <c r="CM1155" s="655"/>
      <c r="CN1155" s="655"/>
      <c r="CO1155" s="1201"/>
      <c r="CQ1155" s="2117"/>
    </row>
    <row r="1156" spans="1:95" s="700" customFormat="1">
      <c r="A1156" s="1137"/>
      <c r="B1156" s="1157"/>
      <c r="C1156" s="1131"/>
      <c r="D1156" s="1131"/>
      <c r="E1156" s="1132"/>
      <c r="F1156" s="1150"/>
      <c r="G1156" s="1149"/>
      <c r="H1156" s="1135"/>
      <c r="AB1156" s="655"/>
      <c r="AC1156" s="655"/>
      <c r="AD1156" s="655"/>
      <c r="AE1156" s="655"/>
      <c r="BS1156" s="655"/>
      <c r="CM1156" s="655"/>
      <c r="CN1156" s="655"/>
      <c r="CO1156" s="1201"/>
      <c r="CQ1156" s="2117"/>
    </row>
    <row r="1157" spans="1:95" s="700" customFormat="1">
      <c r="A1157" s="1137"/>
      <c r="B1157" s="1157"/>
      <c r="C1157" s="1131"/>
      <c r="D1157" s="1131"/>
      <c r="E1157" s="1132"/>
      <c r="F1157" s="1150"/>
      <c r="G1157" s="1149"/>
      <c r="H1157" s="1135"/>
      <c r="AB1157" s="655"/>
      <c r="AC1157" s="655"/>
      <c r="AD1157" s="655"/>
      <c r="AE1157" s="655"/>
      <c r="BS1157" s="655"/>
      <c r="CM1157" s="655"/>
      <c r="CN1157" s="655"/>
      <c r="CO1157" s="1201"/>
      <c r="CQ1157" s="2117"/>
    </row>
    <row r="1158" spans="1:95" s="700" customFormat="1">
      <c r="A1158" s="1137"/>
      <c r="B1158" s="1157"/>
      <c r="C1158" s="1131"/>
      <c r="D1158" s="1131"/>
      <c r="E1158" s="1132"/>
      <c r="F1158" s="1150"/>
      <c r="G1158" s="1149"/>
      <c r="H1158" s="1135"/>
      <c r="AB1158" s="655"/>
      <c r="AC1158" s="655"/>
      <c r="AD1158" s="655"/>
      <c r="AE1158" s="655"/>
      <c r="BS1158" s="655"/>
      <c r="CM1158" s="655"/>
      <c r="CN1158" s="655"/>
      <c r="CO1158" s="1201"/>
      <c r="CQ1158" s="2117"/>
    </row>
    <row r="1159" spans="1:95" s="700" customFormat="1">
      <c r="A1159" s="1137"/>
      <c r="B1159" s="1157"/>
      <c r="C1159" s="1131"/>
      <c r="D1159" s="1131"/>
      <c r="E1159" s="1132"/>
      <c r="F1159" s="1150"/>
      <c r="G1159" s="1149"/>
      <c r="H1159" s="1135"/>
      <c r="AB1159" s="655"/>
      <c r="AC1159" s="655"/>
      <c r="AD1159" s="655"/>
      <c r="AE1159" s="655"/>
      <c r="BS1159" s="655"/>
      <c r="CM1159" s="655"/>
      <c r="CN1159" s="655"/>
      <c r="CO1159" s="1201"/>
      <c r="CQ1159" s="2117"/>
    </row>
    <row r="1160" spans="1:95" s="700" customFormat="1">
      <c r="A1160" s="1137"/>
      <c r="B1160" s="1157"/>
      <c r="C1160" s="1131"/>
      <c r="D1160" s="1131"/>
      <c r="E1160" s="1132"/>
      <c r="F1160" s="1150"/>
      <c r="G1160" s="1149"/>
      <c r="H1160" s="1135"/>
      <c r="AB1160" s="655"/>
      <c r="AC1160" s="655"/>
      <c r="AD1160" s="655"/>
      <c r="AE1160" s="655"/>
      <c r="BS1160" s="655"/>
      <c r="CM1160" s="655"/>
      <c r="CN1160" s="655"/>
      <c r="CO1160" s="1201"/>
      <c r="CQ1160" s="2117"/>
    </row>
  </sheetData>
  <mergeCells count="5">
    <mergeCell ref="A15:C16"/>
    <mergeCell ref="A1:F1"/>
    <mergeCell ref="A2:E2"/>
    <mergeCell ref="A3:E3"/>
    <mergeCell ref="A4:E4"/>
  </mergeCells>
  <phoneticPr fontId="7" type="noConversion"/>
  <conditionalFormatting sqref="I19:AB205">
    <cfRule type="expression" dxfId="4" priority="1" stopIfTrue="1">
      <formula>ISERROR(T19)</formula>
    </cfRule>
  </conditionalFormatting>
  <pageMargins left="0.75" right="0.75" top="1" bottom="1" header="0.5" footer="0.5"/>
  <pageSetup orientation="portrait" r:id="rId1"/>
  <headerFooter alignWithMargins="0"/>
  <drawing r:id="rId2"/>
  <legacyDrawing r:id="rId3"/>
  <oleObjects>
    <oleObject progId="Unknown" shapeId="16387" r:id="rId4"/>
  </oleObjects>
</worksheet>
</file>

<file path=xl/worksheets/sheet23.xml><?xml version="1.0" encoding="utf-8"?>
<worksheet xmlns="http://schemas.openxmlformats.org/spreadsheetml/2006/main" xmlns:r="http://schemas.openxmlformats.org/officeDocument/2006/relationships">
  <sheetPr codeName="Sheet21" enableFormatConditionsCalculation="0">
    <tabColor indexed="9"/>
  </sheetPr>
  <dimension ref="A1:BN545"/>
  <sheetViews>
    <sheetView workbookViewId="0">
      <selection sqref="A1:F1"/>
    </sheetView>
  </sheetViews>
  <sheetFormatPr defaultRowHeight="11.25"/>
  <cols>
    <col min="1" max="1" width="12.7109375" style="71" customWidth="1"/>
    <col min="2" max="2" width="31.7109375" style="689" bestFit="1" customWidth="1"/>
    <col min="3" max="3" width="15.7109375" style="614" customWidth="1"/>
    <col min="4" max="6" width="15.7109375" style="609" customWidth="1"/>
    <col min="7" max="9" width="15.7109375" style="609" hidden="1" customWidth="1"/>
    <col min="10" max="12" width="15.7109375" style="609" customWidth="1"/>
    <col min="13" max="23" width="15.7109375" style="609" hidden="1" customWidth="1"/>
    <col min="24" max="24" width="15.7109375" style="1216" customWidth="1"/>
    <col min="25" max="27" width="15.7109375" style="609" customWidth="1"/>
    <col min="28" max="30" width="15.7109375" style="609" hidden="1" customWidth="1"/>
    <col min="31" max="33" width="15.7109375" style="609" customWidth="1"/>
    <col min="34" max="44" width="15.7109375" style="609" hidden="1" customWidth="1"/>
    <col min="45" max="45" width="15.7109375" style="614" customWidth="1"/>
    <col min="46" max="47" width="9.140625" style="15"/>
    <col min="48" max="48" width="9.140625" style="2083" hidden="1" customWidth="1"/>
    <col min="49" max="16384" width="9.140625" style="15"/>
  </cols>
  <sheetData>
    <row r="1" spans="1:45" ht="20.25" customHeight="1">
      <c r="A1" s="2211" t="s">
        <v>967</v>
      </c>
      <c r="B1" s="2211"/>
      <c r="C1" s="2211"/>
      <c r="D1" s="2211"/>
      <c r="E1" s="2211"/>
      <c r="F1" s="2211"/>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row>
    <row r="2" spans="1:45" ht="18.75" customHeight="1">
      <c r="A2" s="2255" t="str">
        <f>'I1 Intro'!C9</f>
        <v>Orillia Power Distribution Corporation</v>
      </c>
      <c r="B2" s="2255"/>
      <c r="C2" s="2255"/>
      <c r="D2" s="2255"/>
      <c r="E2" s="225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row>
    <row r="3" spans="1:45" ht="18.75" customHeight="1">
      <c r="A3" s="2256" t="str">
        <f>'I1 Intro'!C13 &amp; "   " &amp; 'I1 Intro'!E13</f>
        <v xml:space="preserve">EB-2009-0273   </v>
      </c>
      <c r="B3" s="2256"/>
      <c r="C3" s="2256"/>
      <c r="D3" s="2256"/>
      <c r="E3" s="2256"/>
      <c r="F3" s="15"/>
      <c r="G3" s="16"/>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row>
    <row r="4" spans="1:45" ht="18">
      <c r="A4" s="2257">
        <f>'I1 Intro'!C15</f>
        <v>40072</v>
      </c>
      <c r="B4" s="2257"/>
      <c r="C4" s="2257"/>
      <c r="D4" s="2257"/>
      <c r="E4" s="2257"/>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row>
    <row r="5" spans="1:45" ht="21" customHeight="1">
      <c r="A5" s="368" t="str">
        <f>"Sheet O6 Composite Allocator Detail Worksheet  - "&amp; 'I2 LDC class'!$C$17 &amp; "  " &amp;  'I2 LDC class'!$D$17</f>
        <v xml:space="preserve">Sheet O6 Composite Allocator Detail Worksheet  -   </v>
      </c>
      <c r="B5" s="369"/>
      <c r="C5" s="623"/>
      <c r="D5" s="623"/>
      <c r="E5" s="370"/>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row>
    <row r="6" spans="1:45" ht="6" customHeight="1">
      <c r="A6" s="18"/>
      <c r="B6" s="18"/>
      <c r="C6" s="624"/>
      <c r="D6" s="624"/>
      <c r="E6" s="18"/>
      <c r="F6" s="18"/>
      <c r="G6" s="18"/>
      <c r="H6" s="18"/>
      <c r="I6" s="18"/>
      <c r="J6" s="18"/>
      <c r="K6" s="18"/>
      <c r="L6" s="18"/>
      <c r="M6" s="18"/>
      <c r="N6" s="18"/>
      <c r="O6" s="18"/>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row>
    <row r="7" spans="1:45">
      <c r="A7" s="1079"/>
    </row>
    <row r="9" spans="1:45">
      <c r="A9" s="355"/>
    </row>
    <row r="11" spans="1:45">
      <c r="A11" s="355"/>
    </row>
    <row r="12" spans="1:45" ht="12.75">
      <c r="C12" s="356"/>
    </row>
    <row r="15" spans="1:45" ht="2.25" customHeight="1"/>
    <row r="16" spans="1:45" ht="2.25" customHeight="1"/>
    <row r="17" spans="1:48" ht="2.25" customHeight="1">
      <c r="A17" s="15"/>
      <c r="B17" s="15"/>
    </row>
    <row r="18" spans="1:48" ht="2.25" customHeight="1">
      <c r="A18" s="15"/>
      <c r="B18" s="15"/>
    </row>
    <row r="19" spans="1:48" ht="2.25" customHeight="1" thickBot="1"/>
    <row r="20" spans="1:48" s="20" customFormat="1" ht="15.75" customHeight="1">
      <c r="A20" s="1218"/>
      <c r="B20" s="1219"/>
      <c r="C20" s="2353" t="s">
        <v>1130</v>
      </c>
      <c r="D20" s="2354"/>
      <c r="E20" s="2354"/>
      <c r="F20" s="2354"/>
      <c r="G20" s="2354"/>
      <c r="H20" s="1916"/>
      <c r="I20" s="1916"/>
      <c r="J20" s="1916"/>
      <c r="K20" s="1916"/>
      <c r="L20" s="1916"/>
      <c r="M20" s="1916"/>
      <c r="N20" s="1916"/>
      <c r="O20" s="1916"/>
      <c r="P20" s="1916"/>
      <c r="Q20" s="1916"/>
      <c r="R20" s="1916"/>
      <c r="S20" s="1916"/>
      <c r="T20" s="1916"/>
      <c r="U20" s="1916"/>
      <c r="V20" s="1916"/>
      <c r="W20" s="1917"/>
      <c r="X20" s="2348" t="s">
        <v>638</v>
      </c>
      <c r="Y20" s="2349"/>
      <c r="Z20" s="2349"/>
      <c r="AA20" s="2349"/>
      <c r="AB20" s="1220"/>
      <c r="AC20" s="1220"/>
      <c r="AD20" s="1220"/>
      <c r="AE20" s="1220"/>
      <c r="AF20" s="1220"/>
      <c r="AG20" s="1220"/>
      <c r="AH20" s="1220"/>
      <c r="AI20" s="1220"/>
      <c r="AJ20" s="1220"/>
      <c r="AK20" s="1220"/>
      <c r="AL20" s="1220"/>
      <c r="AM20" s="1220"/>
      <c r="AN20" s="1220"/>
      <c r="AO20" s="1220"/>
      <c r="AP20" s="1220"/>
      <c r="AQ20" s="1220"/>
      <c r="AR20" s="1220"/>
      <c r="AS20" s="1221"/>
      <c r="AV20" s="2099"/>
    </row>
    <row r="21" spans="1:48" ht="12" thickBot="1">
      <c r="C21" s="2355"/>
      <c r="D21" s="2356"/>
      <c r="E21" s="2356"/>
      <c r="F21" s="2356"/>
      <c r="G21" s="2356"/>
      <c r="H21" s="696"/>
      <c r="I21" s="696"/>
      <c r="J21" s="696"/>
      <c r="K21" s="696"/>
      <c r="L21" s="696"/>
      <c r="M21" s="696"/>
      <c r="N21" s="696"/>
      <c r="O21" s="696"/>
      <c r="P21" s="696"/>
      <c r="Q21" s="696"/>
      <c r="R21" s="696"/>
      <c r="S21" s="696"/>
      <c r="T21" s="696"/>
      <c r="U21" s="696"/>
      <c r="V21" s="696"/>
      <c r="W21" s="1918"/>
      <c r="X21" s="2350"/>
      <c r="Y21" s="2351"/>
      <c r="Z21" s="2351"/>
      <c r="AA21" s="2351"/>
    </row>
    <row r="22" spans="1:48" s="1230" customFormat="1" ht="12.75">
      <c r="A22" s="1222"/>
      <c r="B22" s="1223"/>
      <c r="C22" s="1919"/>
      <c r="D22" s="1224">
        <v>1</v>
      </c>
      <c r="E22" s="1225">
        <v>2</v>
      </c>
      <c r="F22" s="1225">
        <v>3</v>
      </c>
      <c r="G22" s="1225">
        <v>4</v>
      </c>
      <c r="H22" s="1225">
        <v>5</v>
      </c>
      <c r="I22" s="1225">
        <v>6</v>
      </c>
      <c r="J22" s="1225">
        <v>7</v>
      </c>
      <c r="K22" s="1225">
        <v>8</v>
      </c>
      <c r="L22" s="1225">
        <v>9</v>
      </c>
      <c r="M22" s="1225">
        <v>10</v>
      </c>
      <c r="N22" s="1225">
        <v>11</v>
      </c>
      <c r="O22" s="1225">
        <v>12</v>
      </c>
      <c r="P22" s="1225">
        <v>13</v>
      </c>
      <c r="Q22" s="1225">
        <v>14</v>
      </c>
      <c r="R22" s="1225">
        <v>15</v>
      </c>
      <c r="S22" s="1225">
        <v>16</v>
      </c>
      <c r="T22" s="1225">
        <v>17</v>
      </c>
      <c r="U22" s="1225">
        <v>18</v>
      </c>
      <c r="V22" s="1225">
        <v>19</v>
      </c>
      <c r="W22" s="1920">
        <v>20</v>
      </c>
      <c r="X22" s="1226"/>
      <c r="Y22" s="1227">
        <v>1</v>
      </c>
      <c r="Z22" s="1228">
        <v>2</v>
      </c>
      <c r="AA22" s="1228">
        <v>3</v>
      </c>
      <c r="AB22" s="1228">
        <v>4</v>
      </c>
      <c r="AC22" s="1228">
        <v>5</v>
      </c>
      <c r="AD22" s="1228">
        <v>6</v>
      </c>
      <c r="AE22" s="1228">
        <v>7</v>
      </c>
      <c r="AF22" s="1228">
        <v>8</v>
      </c>
      <c r="AG22" s="1228">
        <v>9</v>
      </c>
      <c r="AH22" s="1228">
        <v>10</v>
      </c>
      <c r="AI22" s="1228">
        <v>11</v>
      </c>
      <c r="AJ22" s="1228">
        <v>12</v>
      </c>
      <c r="AK22" s="1228">
        <v>13</v>
      </c>
      <c r="AL22" s="1228">
        <v>14</v>
      </c>
      <c r="AM22" s="1228">
        <v>15</v>
      </c>
      <c r="AN22" s="1228">
        <v>16</v>
      </c>
      <c r="AO22" s="1228">
        <v>17</v>
      </c>
      <c r="AP22" s="1228">
        <v>18</v>
      </c>
      <c r="AQ22" s="1228">
        <v>19</v>
      </c>
      <c r="AR22" s="1225">
        <v>20</v>
      </c>
      <c r="AS22" s="1229"/>
      <c r="AV22" s="2100"/>
    </row>
    <row r="23" spans="1:48" s="838" customFormat="1" ht="39" thickBot="1">
      <c r="A23" s="1218"/>
      <c r="B23" s="1219"/>
      <c r="C23" s="1921" t="s">
        <v>551</v>
      </c>
      <c r="D23" s="1922" t="str">
        <f>IF('I2 LDC class'!$D$20="",'I2 LDC class'!$C$20,'I2 LDC class'!$D$20)</f>
        <v>Residential</v>
      </c>
      <c r="E23" s="1922" t="str">
        <f>IF('I2 LDC class'!$D$21="",'I2 LDC class'!$C$21,'I2 LDC class'!$D$21)</f>
        <v>GS &lt;50</v>
      </c>
      <c r="F23" s="1922" t="str">
        <f>IF('I2 LDC class'!$D$22="",'I2 LDC class'!$C$22,'I2 LDC class'!$D$22)</f>
        <v>GS&gt;50-Regular</v>
      </c>
      <c r="G23" s="1922" t="str">
        <f>IF('I2 LDC class'!$D$23="",'I2 LDC class'!$C$23,'I2 LDC class'!$D$23)</f>
        <v>GS&gt; 50-TOU</v>
      </c>
      <c r="H23" s="1922" t="str">
        <f>IF('I2 LDC class'!$D$24="",'I2 LDC class'!$C$24,'I2 LDC class'!$D$24)</f>
        <v>GS &gt;50-Intermediate</v>
      </c>
      <c r="I23" s="1922" t="str">
        <f>IF('I2 LDC class'!$D$25="",'I2 LDC class'!$C$25,'I2 LDC class'!$D$25)</f>
        <v>Large Use &gt;5MW</v>
      </c>
      <c r="J23" s="1922" t="str">
        <f>IF('I2 LDC class'!$D$26="",'I2 LDC class'!$C$26,'I2 LDC class'!$D$26)</f>
        <v>Street Light</v>
      </c>
      <c r="K23" s="1922" t="str">
        <f>IF('I2 LDC class'!$D$27="",'I2 LDC class'!$C$27,'I2 LDC class'!$D$27)</f>
        <v>Sentinel</v>
      </c>
      <c r="L23" s="1922" t="str">
        <f>IF('I2 LDC class'!$D$28="",'I2 LDC class'!$C$28,'I2 LDC class'!$D$28)</f>
        <v>Unmetered Scattered Load</v>
      </c>
      <c r="M23" s="1922" t="str">
        <f>IF('I2 LDC class'!$D$29="",'I2 LDC class'!$C$29,'I2 LDC class'!$D$29)</f>
        <v>Embedded Distributor</v>
      </c>
      <c r="N23" s="1922" t="str">
        <f>IF('I2 LDC class'!$D$30="",'I2 LDC class'!$C$30,'I2 LDC class'!$D$30)</f>
        <v>Back-up/Standby Power</v>
      </c>
      <c r="O23" s="1922" t="str">
        <f>IF('I2 LDC class'!$D$31="",'I2 LDC class'!$C$31,'I2 LDC class'!$D$31)</f>
        <v>Rate Class 1</v>
      </c>
      <c r="P23" s="1922" t="str">
        <f>IF('I2 LDC class'!$D$32="",'I2 LDC class'!$C$32,'I2 LDC class'!$D$32)</f>
        <v>Rate class 2</v>
      </c>
      <c r="Q23" s="1922" t="str">
        <f>IF('I2 LDC class'!$D$33="",'I2 LDC class'!$C$33,'I2 LDC class'!$D$33)</f>
        <v>Rate class 3</v>
      </c>
      <c r="R23" s="1922" t="str">
        <f>IF('I2 LDC class'!$D$34="",'I2 LDC class'!$C$34,'I2 LDC class'!$D$34)</f>
        <v>Rate class 4</v>
      </c>
      <c r="S23" s="1922" t="str">
        <f>IF('I2 LDC class'!$D$35="",'I2 LDC class'!$C$35,'I2 LDC class'!$D$35)</f>
        <v>Rate class 5</v>
      </c>
      <c r="T23" s="1922" t="str">
        <f>IF('I2 LDC class'!$D$36="",'I2 LDC class'!$C$36,'I2 LDC class'!$D$36)</f>
        <v>Rate class 6</v>
      </c>
      <c r="U23" s="1922" t="str">
        <f>IF('I2 LDC class'!$D$37="",'I2 LDC class'!$C$37,'I2 LDC class'!$D$37)</f>
        <v>Rate class 7</v>
      </c>
      <c r="V23" s="1922" t="str">
        <f>IF('I2 LDC class'!$D$38="",'I2 LDC class'!$C$38,'I2 LDC class'!$D$38)</f>
        <v>Rate class 8</v>
      </c>
      <c r="W23" s="1923" t="str">
        <f>IF('I2 LDC class'!$D$39="",'I2 LDC class'!$C$39,'I2 LDC class'!$D$39)</f>
        <v>Rate class 9</v>
      </c>
      <c r="X23" s="1231" t="s">
        <v>552</v>
      </c>
      <c r="Y23" s="708" t="str">
        <f>IF('I2 LDC class'!$D$20="",'I2 LDC class'!$C$20,'I2 LDC class'!$D$20)</f>
        <v>Residential</v>
      </c>
      <c r="Z23" s="708" t="str">
        <f>IF('I2 LDC class'!$D$21="",'I2 LDC class'!$C$21,'I2 LDC class'!$D$21)</f>
        <v>GS &lt;50</v>
      </c>
      <c r="AA23" s="708" t="str">
        <f>IF('I2 LDC class'!$D$22="",'I2 LDC class'!$C$22,'I2 LDC class'!$D$22)</f>
        <v>GS&gt;50-Regular</v>
      </c>
      <c r="AB23" s="708" t="str">
        <f>IF('I2 LDC class'!$D$23="",'I2 LDC class'!$C$23,'I2 LDC class'!$D$23)</f>
        <v>GS&gt; 50-TOU</v>
      </c>
      <c r="AC23" s="708" t="str">
        <f>IF('I2 LDC class'!$D$24="",'I2 LDC class'!$C$24,'I2 LDC class'!$D$24)</f>
        <v>GS &gt;50-Intermediate</v>
      </c>
      <c r="AD23" s="708" t="str">
        <f>IF('I2 LDC class'!$D$25="",'I2 LDC class'!$C$25,'I2 LDC class'!$D$25)</f>
        <v>Large Use &gt;5MW</v>
      </c>
      <c r="AE23" s="708" t="str">
        <f>IF('I2 LDC class'!$D$26="",'I2 LDC class'!$C$26,'I2 LDC class'!$D$26)</f>
        <v>Street Light</v>
      </c>
      <c r="AF23" s="708" t="str">
        <f>IF('I2 LDC class'!$D$27="",'I2 LDC class'!$C$27,'I2 LDC class'!$D$27)</f>
        <v>Sentinel</v>
      </c>
      <c r="AG23" s="708" t="str">
        <f>IF('I2 LDC class'!$D$28="",'I2 LDC class'!$C$28,'I2 LDC class'!$D$28)</f>
        <v>Unmetered Scattered Load</v>
      </c>
      <c r="AH23" s="708" t="str">
        <f>IF('I2 LDC class'!$D$29="",'I2 LDC class'!$C$29,'I2 LDC class'!$D$29)</f>
        <v>Embedded Distributor</v>
      </c>
      <c r="AI23" s="708" t="str">
        <f>IF('I2 LDC class'!$D$30="",'I2 LDC class'!$C$30,'I2 LDC class'!$D$30)</f>
        <v>Back-up/Standby Power</v>
      </c>
      <c r="AJ23" s="708" t="str">
        <f>IF('I2 LDC class'!$D$31="",'I2 LDC class'!$C$31,'I2 LDC class'!$D$31)</f>
        <v>Rate Class 1</v>
      </c>
      <c r="AK23" s="708" t="str">
        <f>IF('I2 LDC class'!$D$32="",'I2 LDC class'!$C$32,'I2 LDC class'!$D$32)</f>
        <v>Rate class 2</v>
      </c>
      <c r="AL23" s="708" t="str">
        <f>IF('I2 LDC class'!$D$33="",'I2 LDC class'!$C$33,'I2 LDC class'!$D$33)</f>
        <v>Rate class 3</v>
      </c>
      <c r="AM23" s="708" t="str">
        <f>IF('I2 LDC class'!$D$34="",'I2 LDC class'!$C$34,'I2 LDC class'!$D$34)</f>
        <v>Rate class 4</v>
      </c>
      <c r="AN23" s="708" t="str">
        <f>IF('I2 LDC class'!$D$35="",'I2 LDC class'!$C$35,'I2 LDC class'!$D$35)</f>
        <v>Rate class 5</v>
      </c>
      <c r="AO23" s="708" t="str">
        <f>IF('I2 LDC class'!$D$36="",'I2 LDC class'!$C$36,'I2 LDC class'!$D$36)</f>
        <v>Rate class 6</v>
      </c>
      <c r="AP23" s="708" t="str">
        <f>IF('I2 LDC class'!$D$37="",'I2 LDC class'!$C$37,'I2 LDC class'!$D$37)</f>
        <v>Rate class 7</v>
      </c>
      <c r="AQ23" s="708" t="str">
        <f>IF('I2 LDC class'!$D$38="",'I2 LDC class'!$C$38,'I2 LDC class'!$D$38)</f>
        <v>Rate class 8</v>
      </c>
      <c r="AR23" s="708" t="str">
        <f>IF('I2 LDC class'!$D$39="",'I2 LDC class'!$C$39,'I2 LDC class'!$D$39)</f>
        <v>Rate class 9</v>
      </c>
      <c r="AS23" s="1232" t="s">
        <v>1204</v>
      </c>
      <c r="AV23" s="1878"/>
    </row>
    <row r="24" spans="1:48" s="752" customFormat="1" ht="15.75">
      <c r="A24" s="1217" t="s">
        <v>898</v>
      </c>
      <c r="B24" s="1257"/>
      <c r="C24" s="893"/>
      <c r="D24" s="730"/>
      <c r="E24" s="730"/>
      <c r="F24" s="730"/>
      <c r="G24" s="730"/>
      <c r="H24" s="730"/>
      <c r="I24" s="730"/>
      <c r="J24" s="730"/>
      <c r="K24" s="730"/>
      <c r="L24" s="730"/>
      <c r="M24" s="730"/>
      <c r="N24" s="730"/>
      <c r="O24" s="730"/>
      <c r="P24" s="730"/>
      <c r="Q24" s="730"/>
      <c r="R24" s="730"/>
      <c r="S24" s="730"/>
      <c r="T24" s="730"/>
      <c r="U24" s="730"/>
      <c r="V24" s="730"/>
      <c r="W24" s="730"/>
      <c r="X24" s="732"/>
      <c r="Y24" s="730"/>
      <c r="Z24" s="730"/>
      <c r="AA24" s="730"/>
      <c r="AB24" s="730"/>
      <c r="AC24" s="730"/>
      <c r="AD24" s="730"/>
      <c r="AE24" s="730"/>
      <c r="AF24" s="730"/>
      <c r="AG24" s="730"/>
      <c r="AH24" s="730"/>
      <c r="AI24" s="730"/>
      <c r="AJ24" s="730"/>
      <c r="AK24" s="730"/>
      <c r="AL24" s="730"/>
      <c r="AM24" s="730"/>
      <c r="AN24" s="730"/>
      <c r="AO24" s="730"/>
      <c r="AP24" s="730"/>
      <c r="AQ24" s="730"/>
      <c r="AR24" s="730"/>
      <c r="AS24" s="893"/>
      <c r="AV24" s="1878"/>
    </row>
    <row r="25" spans="1:48" s="752" customFormat="1" ht="6" customHeight="1">
      <c r="A25" s="1218"/>
      <c r="B25" s="1219"/>
      <c r="C25" s="893"/>
      <c r="D25" s="730"/>
      <c r="E25" s="730"/>
      <c r="F25" s="730"/>
      <c r="G25" s="730"/>
      <c r="H25" s="730"/>
      <c r="I25" s="730"/>
      <c r="J25" s="730"/>
      <c r="K25" s="730"/>
      <c r="L25" s="730"/>
      <c r="M25" s="730"/>
      <c r="N25" s="730"/>
      <c r="O25" s="730"/>
      <c r="P25" s="730"/>
      <c r="Q25" s="730"/>
      <c r="R25" s="730"/>
      <c r="S25" s="730"/>
      <c r="T25" s="730"/>
      <c r="U25" s="730"/>
      <c r="V25" s="730"/>
      <c r="W25" s="730"/>
      <c r="X25" s="732"/>
      <c r="Y25" s="730"/>
      <c r="Z25" s="730"/>
      <c r="AA25" s="730"/>
      <c r="AB25" s="730"/>
      <c r="AC25" s="730"/>
      <c r="AD25" s="730"/>
      <c r="AE25" s="730"/>
      <c r="AF25" s="730"/>
      <c r="AG25" s="730"/>
      <c r="AH25" s="730"/>
      <c r="AI25" s="730"/>
      <c r="AJ25" s="730"/>
      <c r="AK25" s="730"/>
      <c r="AL25" s="730"/>
      <c r="AM25" s="730"/>
      <c r="AN25" s="730"/>
      <c r="AO25" s="730"/>
      <c r="AP25" s="730"/>
      <c r="AQ25" s="730"/>
      <c r="AR25" s="730"/>
      <c r="AS25" s="893"/>
      <c r="AV25" s="1878"/>
    </row>
    <row r="26" spans="1:48" s="752" customFormat="1" ht="26.25" customHeight="1">
      <c r="A26" s="1261" t="s">
        <v>999</v>
      </c>
      <c r="B26" s="1258"/>
      <c r="C26" s="1233"/>
      <c r="D26" s="872"/>
      <c r="E26" s="872"/>
      <c r="F26" s="872"/>
      <c r="G26" s="872"/>
      <c r="H26" s="872"/>
      <c r="I26" s="846"/>
      <c r="J26" s="846"/>
      <c r="K26" s="846"/>
      <c r="L26" s="846"/>
      <c r="M26" s="846"/>
      <c r="N26" s="846"/>
      <c r="O26" s="727"/>
      <c r="P26" s="727"/>
      <c r="Q26" s="727"/>
      <c r="R26" s="727"/>
      <c r="S26" s="727"/>
      <c r="T26" s="727"/>
      <c r="U26" s="727"/>
      <c r="V26" s="727"/>
      <c r="W26" s="727"/>
      <c r="X26" s="732"/>
      <c r="Y26" s="730"/>
      <c r="Z26" s="730"/>
      <c r="AA26" s="730"/>
      <c r="AB26" s="730"/>
      <c r="AC26" s="730"/>
      <c r="AD26" s="730"/>
      <c r="AE26" s="730"/>
      <c r="AF26" s="730"/>
      <c r="AG26" s="730"/>
      <c r="AH26" s="730"/>
      <c r="AI26" s="730"/>
      <c r="AJ26" s="730"/>
      <c r="AK26" s="730"/>
      <c r="AL26" s="730"/>
      <c r="AM26" s="730"/>
      <c r="AN26" s="730"/>
      <c r="AO26" s="730"/>
      <c r="AP26" s="730"/>
      <c r="AQ26" s="730"/>
      <c r="AR26" s="730"/>
      <c r="AS26" s="893"/>
      <c r="AV26" s="1878"/>
    </row>
    <row r="27" spans="1:48" s="752" customFormat="1" ht="25.5">
      <c r="A27" s="1234">
        <v>1565</v>
      </c>
      <c r="B27" s="1235" t="s">
        <v>1086</v>
      </c>
      <c r="C27" s="1259">
        <f>SUM(D27:W27)</f>
        <v>0</v>
      </c>
      <c r="D27" s="896">
        <f>+'O5 Details by Class &amp; Accounts'!I19</f>
        <v>0</v>
      </c>
      <c r="E27" s="896">
        <f>+'O5 Details by Class &amp; Accounts'!J19</f>
        <v>0</v>
      </c>
      <c r="F27" s="896">
        <f>+'O5 Details by Class &amp; Accounts'!K19</f>
        <v>0</v>
      </c>
      <c r="G27" s="896">
        <f>+'O5 Details by Class &amp; Accounts'!L19</f>
        <v>0</v>
      </c>
      <c r="H27" s="896">
        <f>+'O5 Details by Class &amp; Accounts'!M19</f>
        <v>0</v>
      </c>
      <c r="I27" s="896">
        <f>+'O5 Details by Class &amp; Accounts'!N19</f>
        <v>0</v>
      </c>
      <c r="J27" s="896">
        <f>+'O5 Details by Class &amp; Accounts'!O19</f>
        <v>0</v>
      </c>
      <c r="K27" s="896">
        <f>+'O5 Details by Class &amp; Accounts'!P19</f>
        <v>0</v>
      </c>
      <c r="L27" s="896">
        <f>+'O5 Details by Class &amp; Accounts'!Q19</f>
        <v>0</v>
      </c>
      <c r="M27" s="896">
        <f>+'O5 Details by Class &amp; Accounts'!R19</f>
        <v>0</v>
      </c>
      <c r="N27" s="896">
        <f>+'O5 Details by Class &amp; Accounts'!S19</f>
        <v>0</v>
      </c>
      <c r="O27" s="896">
        <f>+'O5 Details by Class &amp; Accounts'!T19</f>
        <v>0</v>
      </c>
      <c r="P27" s="896">
        <f>+'O5 Details by Class &amp; Accounts'!U19</f>
        <v>0</v>
      </c>
      <c r="Q27" s="896">
        <f>+'O5 Details by Class &amp; Accounts'!V19</f>
        <v>0</v>
      </c>
      <c r="R27" s="896">
        <f>+'O5 Details by Class &amp; Accounts'!W19</f>
        <v>0</v>
      </c>
      <c r="S27" s="896">
        <f>+'O5 Details by Class &amp; Accounts'!X19</f>
        <v>0</v>
      </c>
      <c r="T27" s="896">
        <f>+'O5 Details by Class &amp; Accounts'!Y19</f>
        <v>0</v>
      </c>
      <c r="U27" s="896">
        <f>+'O5 Details by Class &amp; Accounts'!Z19</f>
        <v>0</v>
      </c>
      <c r="V27" s="896">
        <f>+'O5 Details by Class &amp; Accounts'!AA19</f>
        <v>0</v>
      </c>
      <c r="W27" s="896">
        <f>+'O5 Details by Class &amp; Accounts'!AB19</f>
        <v>0</v>
      </c>
      <c r="X27" s="1259">
        <f>SUM(Y27:AR27)</f>
        <v>0</v>
      </c>
      <c r="Y27" s="896">
        <f>'O5 Details by Class &amp; Accounts'!AD19</f>
        <v>0</v>
      </c>
      <c r="Z27" s="896">
        <f>'O5 Details by Class &amp; Accounts'!AE19</f>
        <v>0</v>
      </c>
      <c r="AA27" s="896">
        <f>'O5 Details by Class &amp; Accounts'!AF19</f>
        <v>0</v>
      </c>
      <c r="AB27" s="896">
        <f>'O5 Details by Class &amp; Accounts'!AG19</f>
        <v>0</v>
      </c>
      <c r="AC27" s="896">
        <f>'O5 Details by Class &amp; Accounts'!AH19</f>
        <v>0</v>
      </c>
      <c r="AD27" s="896">
        <f>'O5 Details by Class &amp; Accounts'!AI19</f>
        <v>0</v>
      </c>
      <c r="AE27" s="896">
        <f>'O5 Details by Class &amp; Accounts'!AJ19</f>
        <v>0</v>
      </c>
      <c r="AF27" s="896">
        <f>'O5 Details by Class &amp; Accounts'!AK19</f>
        <v>0</v>
      </c>
      <c r="AG27" s="896">
        <f>'O5 Details by Class &amp; Accounts'!AL19</f>
        <v>0</v>
      </c>
      <c r="AH27" s="896">
        <f>'O5 Details by Class &amp; Accounts'!AM19</f>
        <v>0</v>
      </c>
      <c r="AI27" s="896">
        <f>'O5 Details by Class &amp; Accounts'!AN19</f>
        <v>0</v>
      </c>
      <c r="AJ27" s="896">
        <f>'O5 Details by Class &amp; Accounts'!AO19</f>
        <v>0</v>
      </c>
      <c r="AK27" s="896">
        <f>'O5 Details by Class &amp; Accounts'!AP19</f>
        <v>0</v>
      </c>
      <c r="AL27" s="896">
        <f>'O5 Details by Class &amp; Accounts'!AQ19</f>
        <v>0</v>
      </c>
      <c r="AM27" s="896">
        <f>'O5 Details by Class &amp; Accounts'!AR19</f>
        <v>0</v>
      </c>
      <c r="AN27" s="896">
        <f>'O5 Details by Class &amp; Accounts'!AS19</f>
        <v>0</v>
      </c>
      <c r="AO27" s="896">
        <f>'O5 Details by Class &amp; Accounts'!AT19</f>
        <v>0</v>
      </c>
      <c r="AP27" s="896">
        <f>'O5 Details by Class &amp; Accounts'!AU19</f>
        <v>0</v>
      </c>
      <c r="AQ27" s="896">
        <f>'O5 Details by Class &amp; Accounts'!AV19</f>
        <v>0</v>
      </c>
      <c r="AR27" s="896">
        <f>'O5 Details by Class &amp; Accounts'!AW19</f>
        <v>0</v>
      </c>
      <c r="AS27" s="1259">
        <f>C27+X27</f>
        <v>0</v>
      </c>
      <c r="AV27" s="2101" t="s">
        <v>501</v>
      </c>
    </row>
    <row r="28" spans="1:48" s="752" customFormat="1" ht="12.75">
      <c r="A28" s="289"/>
      <c r="B28" s="751"/>
      <c r="C28" s="893"/>
      <c r="D28" s="730"/>
      <c r="E28" s="730"/>
      <c r="F28" s="730"/>
      <c r="G28" s="730"/>
      <c r="H28" s="730"/>
      <c r="I28" s="730"/>
      <c r="J28" s="730"/>
      <c r="K28" s="730"/>
      <c r="L28" s="730"/>
      <c r="M28" s="730"/>
      <c r="N28" s="730"/>
      <c r="O28" s="730"/>
      <c r="P28" s="730"/>
      <c r="Q28" s="730"/>
      <c r="R28" s="730"/>
      <c r="S28" s="730"/>
      <c r="T28" s="730"/>
      <c r="U28" s="730"/>
      <c r="V28" s="730"/>
      <c r="W28" s="730"/>
      <c r="X28" s="732"/>
      <c r="Y28" s="730"/>
      <c r="Z28" s="730"/>
      <c r="AA28" s="730"/>
      <c r="AB28" s="730"/>
      <c r="AC28" s="730"/>
      <c r="AD28" s="730"/>
      <c r="AE28" s="730"/>
      <c r="AF28" s="730"/>
      <c r="AG28" s="730"/>
      <c r="AH28" s="730"/>
      <c r="AI28" s="730"/>
      <c r="AJ28" s="730"/>
      <c r="AK28" s="730"/>
      <c r="AL28" s="730"/>
      <c r="AM28" s="730"/>
      <c r="AN28" s="730"/>
      <c r="AO28" s="730"/>
      <c r="AP28" s="730"/>
      <c r="AQ28" s="730"/>
      <c r="AR28" s="730"/>
      <c r="AS28" s="893"/>
      <c r="AV28" s="2101" t="e">
        <v>#N/A</v>
      </c>
    </row>
    <row r="29" spans="1:48" s="752" customFormat="1" ht="12.75">
      <c r="A29" s="1262" t="s">
        <v>1257</v>
      </c>
      <c r="B29" s="1263" t="s">
        <v>1006</v>
      </c>
      <c r="C29" s="1264"/>
      <c r="D29" s="1265">
        <f>'O5 Details by Class &amp; Accounts'!I22</f>
        <v>0</v>
      </c>
      <c r="E29" s="1265">
        <f>'O5 Details by Class &amp; Accounts'!J22</f>
        <v>0</v>
      </c>
      <c r="F29" s="1265">
        <f>'O5 Details by Class &amp; Accounts'!K22</f>
        <v>0</v>
      </c>
      <c r="G29" s="1265">
        <f>'O5 Details by Class &amp; Accounts'!L22</f>
        <v>0</v>
      </c>
      <c r="H29" s="1265">
        <f>'O5 Details by Class &amp; Accounts'!M22</f>
        <v>0</v>
      </c>
      <c r="I29" s="1265">
        <f>'O5 Details by Class &amp; Accounts'!N22</f>
        <v>0</v>
      </c>
      <c r="J29" s="1265">
        <f>'O5 Details by Class &amp; Accounts'!O22</f>
        <v>0</v>
      </c>
      <c r="K29" s="1265">
        <f>'O5 Details by Class &amp; Accounts'!P22</f>
        <v>0</v>
      </c>
      <c r="L29" s="1265">
        <f>'O5 Details by Class &amp; Accounts'!Q22</f>
        <v>0</v>
      </c>
      <c r="M29" s="1265">
        <f>'O5 Details by Class &amp; Accounts'!R22</f>
        <v>0</v>
      </c>
      <c r="N29" s="1265">
        <f>'O5 Details by Class &amp; Accounts'!S22</f>
        <v>0</v>
      </c>
      <c r="O29" s="1265">
        <f>'O5 Details by Class &amp; Accounts'!T22</f>
        <v>0</v>
      </c>
      <c r="P29" s="1265">
        <f>'O5 Details by Class &amp; Accounts'!U22</f>
        <v>0</v>
      </c>
      <c r="Q29" s="1265">
        <f>'O5 Details by Class &amp; Accounts'!V22</f>
        <v>0</v>
      </c>
      <c r="R29" s="1265">
        <f>'O5 Details by Class &amp; Accounts'!W22</f>
        <v>0</v>
      </c>
      <c r="S29" s="1265">
        <f>'O5 Details by Class &amp; Accounts'!X22</f>
        <v>0</v>
      </c>
      <c r="T29" s="1265">
        <f>'O5 Details by Class &amp; Accounts'!Y22</f>
        <v>0</v>
      </c>
      <c r="U29" s="1265">
        <f>'O5 Details by Class &amp; Accounts'!Z22</f>
        <v>0</v>
      </c>
      <c r="V29" s="1265">
        <f>'O5 Details by Class &amp; Accounts'!AA22</f>
        <v>0</v>
      </c>
      <c r="W29" s="1265">
        <f>'O5 Details by Class &amp; Accounts'!AB22</f>
        <v>0</v>
      </c>
      <c r="X29" s="1266">
        <f>SUM(Y29:AR29)</f>
        <v>0</v>
      </c>
      <c r="Y29" s="1029">
        <f>'O5 Details by Class &amp; Accounts'!AD22</f>
        <v>0</v>
      </c>
      <c r="Z29" s="1029">
        <f>'O5 Details by Class &amp; Accounts'!AE22</f>
        <v>0</v>
      </c>
      <c r="AA29" s="1029">
        <f>'O5 Details by Class &amp; Accounts'!AF22</f>
        <v>0</v>
      </c>
      <c r="AB29" s="1029">
        <f>'O5 Details by Class &amp; Accounts'!AG22</f>
        <v>0</v>
      </c>
      <c r="AC29" s="1029">
        <f>'O5 Details by Class &amp; Accounts'!AH22</f>
        <v>0</v>
      </c>
      <c r="AD29" s="1029">
        <f>'O5 Details by Class &amp; Accounts'!AI22</f>
        <v>0</v>
      </c>
      <c r="AE29" s="1029">
        <f>'O5 Details by Class &amp; Accounts'!AJ22</f>
        <v>0</v>
      </c>
      <c r="AF29" s="1029">
        <f>'O5 Details by Class &amp; Accounts'!AK22</f>
        <v>0</v>
      </c>
      <c r="AG29" s="1029">
        <f>'O5 Details by Class &amp; Accounts'!AL22</f>
        <v>0</v>
      </c>
      <c r="AH29" s="1029">
        <f>'O5 Details by Class &amp; Accounts'!AM22</f>
        <v>0</v>
      </c>
      <c r="AI29" s="1029">
        <f>'O5 Details by Class &amp; Accounts'!AN22</f>
        <v>0</v>
      </c>
      <c r="AJ29" s="1029">
        <f>'O5 Details by Class &amp; Accounts'!AO22</f>
        <v>0</v>
      </c>
      <c r="AK29" s="1029">
        <f>'O5 Details by Class &amp; Accounts'!AP22</f>
        <v>0</v>
      </c>
      <c r="AL29" s="1029">
        <f>'O5 Details by Class &amp; Accounts'!AQ22</f>
        <v>0</v>
      </c>
      <c r="AM29" s="1029">
        <f>'O5 Details by Class &amp; Accounts'!AR22</f>
        <v>0</v>
      </c>
      <c r="AN29" s="1029">
        <f>'O5 Details by Class &amp; Accounts'!AS22</f>
        <v>0</v>
      </c>
      <c r="AO29" s="1029">
        <f>'O5 Details by Class &amp; Accounts'!AT22</f>
        <v>0</v>
      </c>
      <c r="AP29" s="1029">
        <f>'O5 Details by Class &amp; Accounts'!AU22</f>
        <v>0</v>
      </c>
      <c r="AQ29" s="1029">
        <f>'O5 Details by Class &amp; Accounts'!AV22</f>
        <v>0</v>
      </c>
      <c r="AR29" s="1029">
        <f>'O5 Details by Class &amp; Accounts'!AW22</f>
        <v>0</v>
      </c>
      <c r="AS29" s="1266">
        <f>C29+X29</f>
        <v>0</v>
      </c>
      <c r="AV29" s="2101" t="s">
        <v>1137</v>
      </c>
    </row>
    <row r="30" spans="1:48" s="752" customFormat="1" ht="12.75">
      <c r="A30" s="1267" t="s">
        <v>1258</v>
      </c>
      <c r="B30" s="1268" t="s">
        <v>1008</v>
      </c>
      <c r="C30" s="1264"/>
      <c r="D30" s="1265">
        <f>'O5 Details by Class &amp; Accounts'!I23</f>
        <v>45994.128191287193</v>
      </c>
      <c r="E30" s="1265">
        <f>'O5 Details by Class &amp; Accounts'!J23</f>
        <v>24392.300192816088</v>
      </c>
      <c r="F30" s="1265">
        <f>'O5 Details by Class &amp; Accounts'!K23</f>
        <v>62872.327949204824</v>
      </c>
      <c r="G30" s="1265">
        <f>'O5 Details by Class &amp; Accounts'!L23</f>
        <v>0</v>
      </c>
      <c r="H30" s="1265">
        <f>'O5 Details by Class &amp; Accounts'!M23</f>
        <v>0</v>
      </c>
      <c r="I30" s="1265">
        <f>'O5 Details by Class &amp; Accounts'!N23</f>
        <v>0</v>
      </c>
      <c r="J30" s="1265">
        <f>'O5 Details by Class &amp; Accounts'!O23</f>
        <v>426.00974956452319</v>
      </c>
      <c r="K30" s="1265">
        <f>'O5 Details by Class &amp; Accounts'!P23</f>
        <v>54.139562503214343</v>
      </c>
      <c r="L30" s="1265">
        <f>'O5 Details by Class &amp; Accounts'!Q23</f>
        <v>261.09435462415081</v>
      </c>
      <c r="M30" s="1265">
        <f>'O5 Details by Class &amp; Accounts'!R23</f>
        <v>0</v>
      </c>
      <c r="N30" s="1265">
        <f>'O5 Details by Class &amp; Accounts'!S23</f>
        <v>0</v>
      </c>
      <c r="O30" s="1265">
        <f>'O5 Details by Class &amp; Accounts'!T23</f>
        <v>0</v>
      </c>
      <c r="P30" s="1265">
        <f>'O5 Details by Class &amp; Accounts'!U23</f>
        <v>0</v>
      </c>
      <c r="Q30" s="1265">
        <f>'O5 Details by Class &amp; Accounts'!V23</f>
        <v>0</v>
      </c>
      <c r="R30" s="1265">
        <f>'O5 Details by Class &amp; Accounts'!W23</f>
        <v>0</v>
      </c>
      <c r="S30" s="1265">
        <f>'O5 Details by Class &amp; Accounts'!X23</f>
        <v>0</v>
      </c>
      <c r="T30" s="1265">
        <f>'O5 Details by Class &amp; Accounts'!Y23</f>
        <v>0</v>
      </c>
      <c r="U30" s="1265">
        <f>'O5 Details by Class &amp; Accounts'!Z23</f>
        <v>0</v>
      </c>
      <c r="V30" s="1265">
        <f>'O5 Details by Class &amp; Accounts'!AA23</f>
        <v>0</v>
      </c>
      <c r="W30" s="1265">
        <f>'O5 Details by Class &amp; Accounts'!AB23</f>
        <v>0</v>
      </c>
      <c r="X30" s="1266">
        <f>SUM(Y30:AR30)</f>
        <v>0</v>
      </c>
      <c r="Y30" s="1029">
        <f>'O5 Details by Class &amp; Accounts'!AD23</f>
        <v>0</v>
      </c>
      <c r="Z30" s="1029">
        <f>'O5 Details by Class &amp; Accounts'!AE23</f>
        <v>0</v>
      </c>
      <c r="AA30" s="1029">
        <f>'O5 Details by Class &amp; Accounts'!AF23</f>
        <v>0</v>
      </c>
      <c r="AB30" s="1029">
        <f>'O5 Details by Class &amp; Accounts'!AG23</f>
        <v>0</v>
      </c>
      <c r="AC30" s="1029">
        <f>'O5 Details by Class &amp; Accounts'!AH23</f>
        <v>0</v>
      </c>
      <c r="AD30" s="1029">
        <f>'O5 Details by Class &amp; Accounts'!AI23</f>
        <v>0</v>
      </c>
      <c r="AE30" s="1029">
        <f>'O5 Details by Class &amp; Accounts'!AJ23</f>
        <v>0</v>
      </c>
      <c r="AF30" s="1029">
        <f>'O5 Details by Class &amp; Accounts'!AK23</f>
        <v>0</v>
      </c>
      <c r="AG30" s="1029">
        <f>'O5 Details by Class &amp; Accounts'!AL23</f>
        <v>0</v>
      </c>
      <c r="AH30" s="1029">
        <f>'O5 Details by Class &amp; Accounts'!AM23</f>
        <v>0</v>
      </c>
      <c r="AI30" s="1029">
        <f>'O5 Details by Class &amp; Accounts'!AN23</f>
        <v>0</v>
      </c>
      <c r="AJ30" s="1029">
        <f>'O5 Details by Class &amp; Accounts'!AO23</f>
        <v>0</v>
      </c>
      <c r="AK30" s="1029">
        <f>'O5 Details by Class &amp; Accounts'!AP23</f>
        <v>0</v>
      </c>
      <c r="AL30" s="1029">
        <f>'O5 Details by Class &amp; Accounts'!AQ23</f>
        <v>0</v>
      </c>
      <c r="AM30" s="1029">
        <f>'O5 Details by Class &amp; Accounts'!AR23</f>
        <v>0</v>
      </c>
      <c r="AN30" s="1029">
        <f>'O5 Details by Class &amp; Accounts'!AS23</f>
        <v>0</v>
      </c>
      <c r="AO30" s="1029">
        <f>'O5 Details by Class &amp; Accounts'!AT23</f>
        <v>0</v>
      </c>
      <c r="AP30" s="1029">
        <f>'O5 Details by Class &amp; Accounts'!AU23</f>
        <v>0</v>
      </c>
      <c r="AQ30" s="1029">
        <f>'O5 Details by Class &amp; Accounts'!AV23</f>
        <v>0</v>
      </c>
      <c r="AR30" s="1029">
        <f>'O5 Details by Class &amp; Accounts'!AW23</f>
        <v>0</v>
      </c>
      <c r="AS30" s="1266">
        <f t="shared" ref="AS30:AS94" si="0">C30+X30</f>
        <v>0</v>
      </c>
      <c r="AV30" s="2101" t="s">
        <v>1138</v>
      </c>
    </row>
    <row r="31" spans="1:48" s="752" customFormat="1" ht="12.75">
      <c r="A31" s="1269">
        <v>1805</v>
      </c>
      <c r="B31" s="1270" t="s">
        <v>1204</v>
      </c>
      <c r="C31" s="1266">
        <f>SUM(D31:W31)</f>
        <v>134000</v>
      </c>
      <c r="D31" s="1265">
        <f>SUM(D29:D30)</f>
        <v>45994.128191287193</v>
      </c>
      <c r="E31" s="1265">
        <f t="shared" ref="E31:W31" si="1">SUM(E29:E30)</f>
        <v>24392.300192816088</v>
      </c>
      <c r="F31" s="1265">
        <f t="shared" si="1"/>
        <v>62872.327949204824</v>
      </c>
      <c r="G31" s="1265">
        <f t="shared" si="1"/>
        <v>0</v>
      </c>
      <c r="H31" s="1265">
        <f t="shared" si="1"/>
        <v>0</v>
      </c>
      <c r="I31" s="1265">
        <f t="shared" si="1"/>
        <v>0</v>
      </c>
      <c r="J31" s="1265">
        <f t="shared" si="1"/>
        <v>426.00974956452319</v>
      </c>
      <c r="K31" s="1265">
        <f t="shared" si="1"/>
        <v>54.139562503214343</v>
      </c>
      <c r="L31" s="1265">
        <f t="shared" si="1"/>
        <v>261.09435462415081</v>
      </c>
      <c r="M31" s="1265">
        <f t="shared" si="1"/>
        <v>0</v>
      </c>
      <c r="N31" s="1265">
        <f t="shared" si="1"/>
        <v>0</v>
      </c>
      <c r="O31" s="1265">
        <f t="shared" si="1"/>
        <v>0</v>
      </c>
      <c r="P31" s="1265">
        <f t="shared" si="1"/>
        <v>0</v>
      </c>
      <c r="Q31" s="1265">
        <f t="shared" si="1"/>
        <v>0</v>
      </c>
      <c r="R31" s="1265">
        <f t="shared" si="1"/>
        <v>0</v>
      </c>
      <c r="S31" s="1265">
        <f t="shared" si="1"/>
        <v>0</v>
      </c>
      <c r="T31" s="1265">
        <f t="shared" si="1"/>
        <v>0</v>
      </c>
      <c r="U31" s="1265">
        <f t="shared" si="1"/>
        <v>0</v>
      </c>
      <c r="V31" s="1265">
        <f t="shared" si="1"/>
        <v>0</v>
      </c>
      <c r="W31" s="1265">
        <f t="shared" si="1"/>
        <v>0</v>
      </c>
      <c r="X31" s="1266">
        <f>SUM(Y31:AR31)</f>
        <v>0</v>
      </c>
      <c r="Y31" s="1029">
        <f t="shared" ref="Y31:AR31" si="2">Y29+Y30</f>
        <v>0</v>
      </c>
      <c r="Z31" s="1029">
        <f t="shared" si="2"/>
        <v>0</v>
      </c>
      <c r="AA31" s="1029">
        <f t="shared" si="2"/>
        <v>0</v>
      </c>
      <c r="AB31" s="1029">
        <f t="shared" si="2"/>
        <v>0</v>
      </c>
      <c r="AC31" s="1029">
        <f t="shared" si="2"/>
        <v>0</v>
      </c>
      <c r="AD31" s="1029">
        <f t="shared" si="2"/>
        <v>0</v>
      </c>
      <c r="AE31" s="1029">
        <f t="shared" si="2"/>
        <v>0</v>
      </c>
      <c r="AF31" s="1029">
        <f t="shared" si="2"/>
        <v>0</v>
      </c>
      <c r="AG31" s="1029">
        <f t="shared" si="2"/>
        <v>0</v>
      </c>
      <c r="AH31" s="1029">
        <f t="shared" si="2"/>
        <v>0</v>
      </c>
      <c r="AI31" s="1029">
        <f t="shared" si="2"/>
        <v>0</v>
      </c>
      <c r="AJ31" s="1029">
        <f t="shared" si="2"/>
        <v>0</v>
      </c>
      <c r="AK31" s="1029">
        <f t="shared" si="2"/>
        <v>0</v>
      </c>
      <c r="AL31" s="1029">
        <f t="shared" si="2"/>
        <v>0</v>
      </c>
      <c r="AM31" s="1029">
        <f t="shared" si="2"/>
        <v>0</v>
      </c>
      <c r="AN31" s="1029">
        <f t="shared" si="2"/>
        <v>0</v>
      </c>
      <c r="AO31" s="1029">
        <f t="shared" si="2"/>
        <v>0</v>
      </c>
      <c r="AP31" s="1029">
        <f t="shared" si="2"/>
        <v>0</v>
      </c>
      <c r="AQ31" s="1029">
        <f t="shared" si="2"/>
        <v>0</v>
      </c>
      <c r="AR31" s="1029">
        <f t="shared" si="2"/>
        <v>0</v>
      </c>
      <c r="AS31" s="1266">
        <f t="shared" si="0"/>
        <v>134000</v>
      </c>
      <c r="AV31" s="2101" t="e">
        <v>#N/A</v>
      </c>
    </row>
    <row r="32" spans="1:48" s="752" customFormat="1" ht="12.75">
      <c r="A32" s="289"/>
      <c r="B32" s="751"/>
      <c r="C32" s="893"/>
      <c r="D32" s="730"/>
      <c r="E32" s="730"/>
      <c r="F32" s="730"/>
      <c r="G32" s="730"/>
      <c r="H32" s="730"/>
      <c r="I32" s="730"/>
      <c r="J32" s="730"/>
      <c r="K32" s="730"/>
      <c r="L32" s="730"/>
      <c r="M32" s="730"/>
      <c r="N32" s="730"/>
      <c r="O32" s="730"/>
      <c r="P32" s="730"/>
      <c r="Q32" s="730"/>
      <c r="R32" s="730"/>
      <c r="S32" s="730"/>
      <c r="T32" s="730"/>
      <c r="U32" s="730"/>
      <c r="V32" s="730"/>
      <c r="W32" s="730"/>
      <c r="X32" s="732"/>
      <c r="Y32" s="730"/>
      <c r="Z32" s="730"/>
      <c r="AA32" s="730"/>
      <c r="AB32" s="730"/>
      <c r="AC32" s="730"/>
      <c r="AD32" s="730"/>
      <c r="AE32" s="730"/>
      <c r="AF32" s="730"/>
      <c r="AG32" s="730"/>
      <c r="AH32" s="730"/>
      <c r="AI32" s="730"/>
      <c r="AJ32" s="730"/>
      <c r="AK32" s="730"/>
      <c r="AL32" s="730"/>
      <c r="AM32" s="730"/>
      <c r="AN32" s="730"/>
      <c r="AO32" s="730"/>
      <c r="AP32" s="730"/>
      <c r="AQ32" s="730"/>
      <c r="AR32" s="730"/>
      <c r="AS32" s="893"/>
      <c r="AV32" s="2101" t="e">
        <v>#N/A</v>
      </c>
    </row>
    <row r="33" spans="1:48" s="752" customFormat="1" ht="12.75">
      <c r="A33" s="1236" t="s">
        <v>1259</v>
      </c>
      <c r="B33" s="1237" t="s">
        <v>1007</v>
      </c>
      <c r="C33" s="1238"/>
      <c r="D33" s="896">
        <f>'O5 Details by Class &amp; Accounts'!I25</f>
        <v>0</v>
      </c>
      <c r="E33" s="896">
        <f>'O5 Details by Class &amp; Accounts'!J25</f>
        <v>0</v>
      </c>
      <c r="F33" s="896">
        <f>'O5 Details by Class &amp; Accounts'!K25</f>
        <v>0</v>
      </c>
      <c r="G33" s="896">
        <f>'O5 Details by Class &amp; Accounts'!L25</f>
        <v>0</v>
      </c>
      <c r="H33" s="896">
        <f>'O5 Details by Class &amp; Accounts'!M25</f>
        <v>0</v>
      </c>
      <c r="I33" s="896">
        <f>'O5 Details by Class &amp; Accounts'!N25</f>
        <v>0</v>
      </c>
      <c r="J33" s="896">
        <f>'O5 Details by Class &amp; Accounts'!O25</f>
        <v>0</v>
      </c>
      <c r="K33" s="896">
        <f>'O5 Details by Class &amp; Accounts'!P25</f>
        <v>0</v>
      </c>
      <c r="L33" s="896">
        <f>'O5 Details by Class &amp; Accounts'!Q25</f>
        <v>0</v>
      </c>
      <c r="M33" s="896">
        <f>'O5 Details by Class &amp; Accounts'!R25</f>
        <v>0</v>
      </c>
      <c r="N33" s="896">
        <f>'O5 Details by Class &amp; Accounts'!S25</f>
        <v>0</v>
      </c>
      <c r="O33" s="896">
        <f>'O5 Details by Class &amp; Accounts'!T25</f>
        <v>0</v>
      </c>
      <c r="P33" s="896">
        <f>'O5 Details by Class &amp; Accounts'!U25</f>
        <v>0</v>
      </c>
      <c r="Q33" s="896">
        <f>'O5 Details by Class &amp; Accounts'!V25</f>
        <v>0</v>
      </c>
      <c r="R33" s="896">
        <f>'O5 Details by Class &amp; Accounts'!W25</f>
        <v>0</v>
      </c>
      <c r="S33" s="896">
        <f>'O5 Details by Class &amp; Accounts'!X25</f>
        <v>0</v>
      </c>
      <c r="T33" s="896">
        <f>'O5 Details by Class &amp; Accounts'!Y25</f>
        <v>0</v>
      </c>
      <c r="U33" s="896">
        <f>'O5 Details by Class &amp; Accounts'!Z25</f>
        <v>0</v>
      </c>
      <c r="V33" s="896">
        <f>'O5 Details by Class &amp; Accounts'!AA25</f>
        <v>0</v>
      </c>
      <c r="W33" s="896">
        <f>'O5 Details by Class &amp; Accounts'!AB25</f>
        <v>0</v>
      </c>
      <c r="X33" s="732">
        <f t="shared" ref="X33:X94" si="3">SUM(Y33:AR33)</f>
        <v>0</v>
      </c>
      <c r="Y33" s="730">
        <f>'O5 Details by Class &amp; Accounts'!AD25</f>
        <v>0</v>
      </c>
      <c r="Z33" s="730">
        <f>'O5 Details by Class &amp; Accounts'!AE25</f>
        <v>0</v>
      </c>
      <c r="AA33" s="730">
        <f>'O5 Details by Class &amp; Accounts'!AF25</f>
        <v>0</v>
      </c>
      <c r="AB33" s="730">
        <f>'O5 Details by Class &amp; Accounts'!AG25</f>
        <v>0</v>
      </c>
      <c r="AC33" s="730">
        <f>'O5 Details by Class &amp; Accounts'!AH25</f>
        <v>0</v>
      </c>
      <c r="AD33" s="730">
        <f>'O5 Details by Class &amp; Accounts'!AI25</f>
        <v>0</v>
      </c>
      <c r="AE33" s="730">
        <f>'O5 Details by Class &amp; Accounts'!AJ25</f>
        <v>0</v>
      </c>
      <c r="AF33" s="730">
        <f>'O5 Details by Class &amp; Accounts'!AK25</f>
        <v>0</v>
      </c>
      <c r="AG33" s="730">
        <f>'O5 Details by Class &amp; Accounts'!AL25</f>
        <v>0</v>
      </c>
      <c r="AH33" s="730">
        <f>'O5 Details by Class &amp; Accounts'!AM25</f>
        <v>0</v>
      </c>
      <c r="AI33" s="730">
        <f>'O5 Details by Class &amp; Accounts'!AN25</f>
        <v>0</v>
      </c>
      <c r="AJ33" s="730">
        <f>'O5 Details by Class &amp; Accounts'!AO25</f>
        <v>0</v>
      </c>
      <c r="AK33" s="730">
        <f>'O5 Details by Class &amp; Accounts'!AP25</f>
        <v>0</v>
      </c>
      <c r="AL33" s="730">
        <f>'O5 Details by Class &amp; Accounts'!AQ25</f>
        <v>0</v>
      </c>
      <c r="AM33" s="730">
        <f>'O5 Details by Class &amp; Accounts'!AR25</f>
        <v>0</v>
      </c>
      <c r="AN33" s="730">
        <f>'O5 Details by Class &amp; Accounts'!AS25</f>
        <v>0</v>
      </c>
      <c r="AO33" s="730">
        <f>'O5 Details by Class &amp; Accounts'!AT25</f>
        <v>0</v>
      </c>
      <c r="AP33" s="730">
        <f>'O5 Details by Class &amp; Accounts'!AU25</f>
        <v>0</v>
      </c>
      <c r="AQ33" s="730">
        <f>'O5 Details by Class &amp; Accounts'!AV25</f>
        <v>0</v>
      </c>
      <c r="AR33" s="730">
        <f>'O5 Details by Class &amp; Accounts'!AW25</f>
        <v>0</v>
      </c>
      <c r="AS33" s="732">
        <f t="shared" si="0"/>
        <v>0</v>
      </c>
      <c r="AV33" s="2101" t="s">
        <v>1137</v>
      </c>
    </row>
    <row r="34" spans="1:48" s="752" customFormat="1" ht="12.75">
      <c r="A34" s="1239" t="s">
        <v>1260</v>
      </c>
      <c r="B34" s="1240" t="s">
        <v>1009</v>
      </c>
      <c r="C34" s="1238"/>
      <c r="D34" s="896">
        <f>'O5 Details by Class &amp; Accounts'!I26</f>
        <v>16818.748368455763</v>
      </c>
      <c r="E34" s="896">
        <f>'O5 Details by Class &amp; Accounts'!J26</f>
        <v>8919.5724585670778</v>
      </c>
      <c r="F34" s="896">
        <f>'O5 Details by Class &amp; Accounts'!K26</f>
        <v>22990.62738441072</v>
      </c>
      <c r="G34" s="896">
        <f>'O5 Details by Class &amp; Accounts'!L26</f>
        <v>0</v>
      </c>
      <c r="H34" s="896">
        <f>'O5 Details by Class &amp; Accounts'!M26</f>
        <v>0</v>
      </c>
      <c r="I34" s="896">
        <f>'O5 Details by Class &amp; Accounts'!N26</f>
        <v>0</v>
      </c>
      <c r="J34" s="896">
        <f>'O5 Details by Class &amp; Accounts'!O26</f>
        <v>155.779684542251</v>
      </c>
      <c r="K34" s="896">
        <f>'O5 Details by Class &amp; Accounts'!P26</f>
        <v>19.797302706399275</v>
      </c>
      <c r="L34" s="896">
        <f>'O5 Details by Class &amp; Accounts'!Q26</f>
        <v>95.474801317786486</v>
      </c>
      <c r="M34" s="896">
        <f>'O5 Details by Class &amp; Accounts'!R26</f>
        <v>0</v>
      </c>
      <c r="N34" s="896">
        <f>'O5 Details by Class &amp; Accounts'!S26</f>
        <v>0</v>
      </c>
      <c r="O34" s="896">
        <f>'O5 Details by Class &amp; Accounts'!T26</f>
        <v>0</v>
      </c>
      <c r="P34" s="896">
        <f>'O5 Details by Class &amp; Accounts'!U26</f>
        <v>0</v>
      </c>
      <c r="Q34" s="896">
        <f>'O5 Details by Class &amp; Accounts'!V26</f>
        <v>0</v>
      </c>
      <c r="R34" s="896">
        <f>'O5 Details by Class &amp; Accounts'!W26</f>
        <v>0</v>
      </c>
      <c r="S34" s="896">
        <f>'O5 Details by Class &amp; Accounts'!X26</f>
        <v>0</v>
      </c>
      <c r="T34" s="896">
        <f>'O5 Details by Class &amp; Accounts'!Y26</f>
        <v>0</v>
      </c>
      <c r="U34" s="896">
        <f>'O5 Details by Class &amp; Accounts'!Z26</f>
        <v>0</v>
      </c>
      <c r="V34" s="896">
        <f>'O5 Details by Class &amp; Accounts'!AA26</f>
        <v>0</v>
      </c>
      <c r="W34" s="896">
        <f>'O5 Details by Class &amp; Accounts'!AB26</f>
        <v>0</v>
      </c>
      <c r="X34" s="732">
        <f t="shared" si="3"/>
        <v>0</v>
      </c>
      <c r="Y34" s="730">
        <f>'O5 Details by Class &amp; Accounts'!AD26</f>
        <v>0</v>
      </c>
      <c r="Z34" s="730">
        <f>'O5 Details by Class &amp; Accounts'!AE26</f>
        <v>0</v>
      </c>
      <c r="AA34" s="730">
        <f>'O5 Details by Class &amp; Accounts'!AF26</f>
        <v>0</v>
      </c>
      <c r="AB34" s="730">
        <f>'O5 Details by Class &amp; Accounts'!AG26</f>
        <v>0</v>
      </c>
      <c r="AC34" s="730">
        <f>'O5 Details by Class &amp; Accounts'!AH26</f>
        <v>0</v>
      </c>
      <c r="AD34" s="730">
        <f>'O5 Details by Class &amp; Accounts'!AI26</f>
        <v>0</v>
      </c>
      <c r="AE34" s="730">
        <f>'O5 Details by Class &amp; Accounts'!AJ26</f>
        <v>0</v>
      </c>
      <c r="AF34" s="730">
        <f>'O5 Details by Class &amp; Accounts'!AK26</f>
        <v>0</v>
      </c>
      <c r="AG34" s="730">
        <f>'O5 Details by Class &amp; Accounts'!AL26</f>
        <v>0</v>
      </c>
      <c r="AH34" s="730">
        <f>'O5 Details by Class &amp; Accounts'!AM26</f>
        <v>0</v>
      </c>
      <c r="AI34" s="730">
        <f>'O5 Details by Class &amp; Accounts'!AN26</f>
        <v>0</v>
      </c>
      <c r="AJ34" s="730">
        <f>'O5 Details by Class &amp; Accounts'!AO26</f>
        <v>0</v>
      </c>
      <c r="AK34" s="730">
        <f>'O5 Details by Class &amp; Accounts'!AP26</f>
        <v>0</v>
      </c>
      <c r="AL34" s="730">
        <f>'O5 Details by Class &amp; Accounts'!AQ26</f>
        <v>0</v>
      </c>
      <c r="AM34" s="730">
        <f>'O5 Details by Class &amp; Accounts'!AR26</f>
        <v>0</v>
      </c>
      <c r="AN34" s="730">
        <f>'O5 Details by Class &amp; Accounts'!AS26</f>
        <v>0</v>
      </c>
      <c r="AO34" s="730">
        <f>'O5 Details by Class &amp; Accounts'!AT26</f>
        <v>0</v>
      </c>
      <c r="AP34" s="730">
        <f>'O5 Details by Class &amp; Accounts'!AU26</f>
        <v>0</v>
      </c>
      <c r="AQ34" s="730">
        <f>'O5 Details by Class &amp; Accounts'!AV26</f>
        <v>0</v>
      </c>
      <c r="AR34" s="730">
        <f>'O5 Details by Class &amp; Accounts'!AW26</f>
        <v>0</v>
      </c>
      <c r="AS34" s="732">
        <f t="shared" si="0"/>
        <v>0</v>
      </c>
      <c r="AV34" s="2101" t="s">
        <v>1138</v>
      </c>
    </row>
    <row r="35" spans="1:48" s="752" customFormat="1" ht="12.75">
      <c r="A35" s="1241">
        <v>1806</v>
      </c>
      <c r="B35" s="1242" t="s">
        <v>1204</v>
      </c>
      <c r="C35" s="732">
        <f>SUM(D35:W35)</f>
        <v>49000</v>
      </c>
      <c r="D35" s="896">
        <f>D33+D34</f>
        <v>16818.748368455763</v>
      </c>
      <c r="E35" s="896">
        <f t="shared" ref="E35:W35" si="4">E33+E34</f>
        <v>8919.5724585670778</v>
      </c>
      <c r="F35" s="896">
        <f t="shared" si="4"/>
        <v>22990.62738441072</v>
      </c>
      <c r="G35" s="896">
        <f t="shared" si="4"/>
        <v>0</v>
      </c>
      <c r="H35" s="896">
        <f t="shared" si="4"/>
        <v>0</v>
      </c>
      <c r="I35" s="896">
        <f t="shared" si="4"/>
        <v>0</v>
      </c>
      <c r="J35" s="896">
        <f t="shared" si="4"/>
        <v>155.779684542251</v>
      </c>
      <c r="K35" s="896">
        <f t="shared" si="4"/>
        <v>19.797302706399275</v>
      </c>
      <c r="L35" s="896">
        <f t="shared" si="4"/>
        <v>95.474801317786486</v>
      </c>
      <c r="M35" s="896">
        <f t="shared" si="4"/>
        <v>0</v>
      </c>
      <c r="N35" s="896">
        <f t="shared" si="4"/>
        <v>0</v>
      </c>
      <c r="O35" s="896">
        <f t="shared" si="4"/>
        <v>0</v>
      </c>
      <c r="P35" s="896">
        <f t="shared" si="4"/>
        <v>0</v>
      </c>
      <c r="Q35" s="896">
        <f t="shared" si="4"/>
        <v>0</v>
      </c>
      <c r="R35" s="896">
        <f t="shared" si="4"/>
        <v>0</v>
      </c>
      <c r="S35" s="896">
        <f t="shared" si="4"/>
        <v>0</v>
      </c>
      <c r="T35" s="896">
        <f t="shared" si="4"/>
        <v>0</v>
      </c>
      <c r="U35" s="896">
        <f t="shared" si="4"/>
        <v>0</v>
      </c>
      <c r="V35" s="896">
        <f t="shared" si="4"/>
        <v>0</v>
      </c>
      <c r="W35" s="896">
        <f t="shared" si="4"/>
        <v>0</v>
      </c>
      <c r="X35" s="732">
        <f t="shared" si="3"/>
        <v>0</v>
      </c>
      <c r="Y35" s="730">
        <f>Y33+Y34</f>
        <v>0</v>
      </c>
      <c r="Z35" s="730">
        <f t="shared" ref="Z35:AR35" si="5">Z33+Z34</f>
        <v>0</v>
      </c>
      <c r="AA35" s="730">
        <f t="shared" si="5"/>
        <v>0</v>
      </c>
      <c r="AB35" s="730">
        <f t="shared" si="5"/>
        <v>0</v>
      </c>
      <c r="AC35" s="730">
        <f t="shared" si="5"/>
        <v>0</v>
      </c>
      <c r="AD35" s="730">
        <f t="shared" si="5"/>
        <v>0</v>
      </c>
      <c r="AE35" s="730">
        <f t="shared" si="5"/>
        <v>0</v>
      </c>
      <c r="AF35" s="730">
        <f t="shared" si="5"/>
        <v>0</v>
      </c>
      <c r="AG35" s="730">
        <f t="shared" si="5"/>
        <v>0</v>
      </c>
      <c r="AH35" s="730">
        <f t="shared" si="5"/>
        <v>0</v>
      </c>
      <c r="AI35" s="730">
        <f t="shared" si="5"/>
        <v>0</v>
      </c>
      <c r="AJ35" s="730">
        <f t="shared" si="5"/>
        <v>0</v>
      </c>
      <c r="AK35" s="730">
        <f t="shared" si="5"/>
        <v>0</v>
      </c>
      <c r="AL35" s="730">
        <f t="shared" si="5"/>
        <v>0</v>
      </c>
      <c r="AM35" s="730">
        <f t="shared" si="5"/>
        <v>0</v>
      </c>
      <c r="AN35" s="730">
        <f t="shared" si="5"/>
        <v>0</v>
      </c>
      <c r="AO35" s="730">
        <f t="shared" si="5"/>
        <v>0</v>
      </c>
      <c r="AP35" s="730">
        <f t="shared" si="5"/>
        <v>0</v>
      </c>
      <c r="AQ35" s="730">
        <f t="shared" si="5"/>
        <v>0</v>
      </c>
      <c r="AR35" s="730">
        <f t="shared" si="5"/>
        <v>0</v>
      </c>
      <c r="AS35" s="732">
        <f t="shared" si="0"/>
        <v>49000</v>
      </c>
      <c r="AV35" s="2101" t="e">
        <v>#N/A</v>
      </c>
    </row>
    <row r="36" spans="1:48" s="752" customFormat="1" ht="12.75">
      <c r="A36" s="289"/>
      <c r="B36" s="751"/>
      <c r="C36" s="893"/>
      <c r="D36" s="896"/>
      <c r="E36" s="896"/>
      <c r="F36" s="896"/>
      <c r="G36" s="896"/>
      <c r="H36" s="896"/>
      <c r="I36" s="730"/>
      <c r="J36" s="730"/>
      <c r="K36" s="730"/>
      <c r="L36" s="730"/>
      <c r="M36" s="730"/>
      <c r="N36" s="730"/>
      <c r="O36" s="730"/>
      <c r="P36" s="730"/>
      <c r="Q36" s="730"/>
      <c r="R36" s="730"/>
      <c r="S36" s="730"/>
      <c r="T36" s="730"/>
      <c r="U36" s="730"/>
      <c r="V36" s="730"/>
      <c r="W36" s="730"/>
      <c r="X36" s="732"/>
      <c r="Y36" s="730"/>
      <c r="Z36" s="730"/>
      <c r="AA36" s="730"/>
      <c r="AB36" s="730"/>
      <c r="AC36" s="730"/>
      <c r="AD36" s="730"/>
      <c r="AE36" s="730"/>
      <c r="AF36" s="730"/>
      <c r="AG36" s="730"/>
      <c r="AH36" s="730"/>
      <c r="AI36" s="730"/>
      <c r="AJ36" s="730"/>
      <c r="AK36" s="730"/>
      <c r="AL36" s="730"/>
      <c r="AM36" s="730"/>
      <c r="AN36" s="730"/>
      <c r="AO36" s="730"/>
      <c r="AP36" s="730"/>
      <c r="AQ36" s="730"/>
      <c r="AR36" s="730"/>
      <c r="AS36" s="893"/>
      <c r="AV36" s="2101" t="e">
        <v>#N/A</v>
      </c>
    </row>
    <row r="37" spans="1:48" s="752" customFormat="1" ht="12.75">
      <c r="A37" s="1262" t="s">
        <v>1261</v>
      </c>
      <c r="B37" s="1263" t="s">
        <v>1010</v>
      </c>
      <c r="C37" s="1271"/>
      <c r="D37" s="1265">
        <f>'O5 Details by Class &amp; Accounts'!I28</f>
        <v>0</v>
      </c>
      <c r="E37" s="1265">
        <f>'O5 Details by Class &amp; Accounts'!J28</f>
        <v>0</v>
      </c>
      <c r="F37" s="1265">
        <f>'O5 Details by Class &amp; Accounts'!K28</f>
        <v>0</v>
      </c>
      <c r="G37" s="1265">
        <f>'O5 Details by Class &amp; Accounts'!L28</f>
        <v>0</v>
      </c>
      <c r="H37" s="1265">
        <f>'O5 Details by Class &amp; Accounts'!M28</f>
        <v>0</v>
      </c>
      <c r="I37" s="1265">
        <f>'O5 Details by Class &amp; Accounts'!N28</f>
        <v>0</v>
      </c>
      <c r="J37" s="1265">
        <f>'O5 Details by Class &amp; Accounts'!O28</f>
        <v>0</v>
      </c>
      <c r="K37" s="1265">
        <f>'O5 Details by Class &amp; Accounts'!P28</f>
        <v>0</v>
      </c>
      <c r="L37" s="1265">
        <f>'O5 Details by Class &amp; Accounts'!Q28</f>
        <v>0</v>
      </c>
      <c r="M37" s="1265">
        <f>'O5 Details by Class &amp; Accounts'!R28</f>
        <v>0</v>
      </c>
      <c r="N37" s="1265">
        <f>'O5 Details by Class &amp; Accounts'!S28</f>
        <v>0</v>
      </c>
      <c r="O37" s="1265">
        <f>'O5 Details by Class &amp; Accounts'!T28</f>
        <v>0</v>
      </c>
      <c r="P37" s="1265">
        <f>'O5 Details by Class &amp; Accounts'!U28</f>
        <v>0</v>
      </c>
      <c r="Q37" s="1265">
        <f>'O5 Details by Class &amp; Accounts'!V28</f>
        <v>0</v>
      </c>
      <c r="R37" s="1265">
        <f>'O5 Details by Class &amp; Accounts'!W28</f>
        <v>0</v>
      </c>
      <c r="S37" s="1265">
        <f>'O5 Details by Class &amp; Accounts'!X28</f>
        <v>0</v>
      </c>
      <c r="T37" s="1265">
        <f>'O5 Details by Class &amp; Accounts'!Y28</f>
        <v>0</v>
      </c>
      <c r="U37" s="1265">
        <f>'O5 Details by Class &amp; Accounts'!Z28</f>
        <v>0</v>
      </c>
      <c r="V37" s="1265">
        <f>'O5 Details by Class &amp; Accounts'!AA28</f>
        <v>0</v>
      </c>
      <c r="W37" s="1265">
        <f>'O5 Details by Class &amp; Accounts'!AB28</f>
        <v>0</v>
      </c>
      <c r="X37" s="1266">
        <f t="shared" si="3"/>
        <v>0</v>
      </c>
      <c r="Y37" s="1029">
        <f>'O5 Details by Class &amp; Accounts'!AD28</f>
        <v>0</v>
      </c>
      <c r="Z37" s="1029">
        <f>'O5 Details by Class &amp; Accounts'!AE28</f>
        <v>0</v>
      </c>
      <c r="AA37" s="1029">
        <f>'O5 Details by Class &amp; Accounts'!AF28</f>
        <v>0</v>
      </c>
      <c r="AB37" s="1029">
        <f>'O5 Details by Class &amp; Accounts'!AG28</f>
        <v>0</v>
      </c>
      <c r="AC37" s="1029">
        <f>'O5 Details by Class &amp; Accounts'!AH28</f>
        <v>0</v>
      </c>
      <c r="AD37" s="1029">
        <f>'O5 Details by Class &amp; Accounts'!AI28</f>
        <v>0</v>
      </c>
      <c r="AE37" s="1029">
        <f>'O5 Details by Class &amp; Accounts'!AJ28</f>
        <v>0</v>
      </c>
      <c r="AF37" s="1029">
        <f>'O5 Details by Class &amp; Accounts'!AK28</f>
        <v>0</v>
      </c>
      <c r="AG37" s="1029">
        <f>'O5 Details by Class &amp; Accounts'!AL28</f>
        <v>0</v>
      </c>
      <c r="AH37" s="1029">
        <f>'O5 Details by Class &amp; Accounts'!AM28</f>
        <v>0</v>
      </c>
      <c r="AI37" s="1029">
        <f>'O5 Details by Class &amp; Accounts'!AN28</f>
        <v>0</v>
      </c>
      <c r="AJ37" s="1029">
        <f>'O5 Details by Class &amp; Accounts'!AO28</f>
        <v>0</v>
      </c>
      <c r="AK37" s="1029">
        <f>'O5 Details by Class &amp; Accounts'!AP28</f>
        <v>0</v>
      </c>
      <c r="AL37" s="1029">
        <f>'O5 Details by Class &amp; Accounts'!AQ28</f>
        <v>0</v>
      </c>
      <c r="AM37" s="1029">
        <f>'O5 Details by Class &amp; Accounts'!AR28</f>
        <v>0</v>
      </c>
      <c r="AN37" s="1029">
        <f>'O5 Details by Class &amp; Accounts'!AS28</f>
        <v>0</v>
      </c>
      <c r="AO37" s="1029">
        <f>'O5 Details by Class &amp; Accounts'!AT28</f>
        <v>0</v>
      </c>
      <c r="AP37" s="1029">
        <f>'O5 Details by Class &amp; Accounts'!AU28</f>
        <v>0</v>
      </c>
      <c r="AQ37" s="1029">
        <f>'O5 Details by Class &amp; Accounts'!AV28</f>
        <v>0</v>
      </c>
      <c r="AR37" s="1029">
        <f>'O5 Details by Class &amp; Accounts'!AW28</f>
        <v>0</v>
      </c>
      <c r="AS37" s="1266">
        <f t="shared" si="0"/>
        <v>0</v>
      </c>
      <c r="AV37" s="2101" t="s">
        <v>1137</v>
      </c>
    </row>
    <row r="38" spans="1:48" s="752" customFormat="1" ht="12.75">
      <c r="A38" s="1267" t="s">
        <v>1262</v>
      </c>
      <c r="B38" s="1268" t="s">
        <v>1011</v>
      </c>
      <c r="C38" s="1271"/>
      <c r="D38" s="1265">
        <f>'O5 Details by Class &amp; Accounts'!I29</f>
        <v>0</v>
      </c>
      <c r="E38" s="1265">
        <f>'O5 Details by Class &amp; Accounts'!J29</f>
        <v>0</v>
      </c>
      <c r="F38" s="1265">
        <f>'O5 Details by Class &amp; Accounts'!K29</f>
        <v>0</v>
      </c>
      <c r="G38" s="1265">
        <f>'O5 Details by Class &amp; Accounts'!L29</f>
        <v>0</v>
      </c>
      <c r="H38" s="1265">
        <f>'O5 Details by Class &amp; Accounts'!M29</f>
        <v>0</v>
      </c>
      <c r="I38" s="1265">
        <f>'O5 Details by Class &amp; Accounts'!N29</f>
        <v>0</v>
      </c>
      <c r="J38" s="1265">
        <f>'O5 Details by Class &amp; Accounts'!O29</f>
        <v>0</v>
      </c>
      <c r="K38" s="1265">
        <f>'O5 Details by Class &amp; Accounts'!P29</f>
        <v>0</v>
      </c>
      <c r="L38" s="1265">
        <f>'O5 Details by Class &amp; Accounts'!Q29</f>
        <v>0</v>
      </c>
      <c r="M38" s="1265">
        <f>'O5 Details by Class &amp; Accounts'!R29</f>
        <v>0</v>
      </c>
      <c r="N38" s="1265">
        <f>'O5 Details by Class &amp; Accounts'!S29</f>
        <v>0</v>
      </c>
      <c r="O38" s="1265">
        <f>'O5 Details by Class &amp; Accounts'!T29</f>
        <v>0</v>
      </c>
      <c r="P38" s="1265">
        <f>'O5 Details by Class &amp; Accounts'!U29</f>
        <v>0</v>
      </c>
      <c r="Q38" s="1265">
        <f>'O5 Details by Class &amp; Accounts'!V29</f>
        <v>0</v>
      </c>
      <c r="R38" s="1265">
        <f>'O5 Details by Class &amp; Accounts'!W29</f>
        <v>0</v>
      </c>
      <c r="S38" s="1265">
        <f>'O5 Details by Class &amp; Accounts'!X29</f>
        <v>0</v>
      </c>
      <c r="T38" s="1265">
        <f>'O5 Details by Class &amp; Accounts'!Y29</f>
        <v>0</v>
      </c>
      <c r="U38" s="1265">
        <f>'O5 Details by Class &amp; Accounts'!Z29</f>
        <v>0</v>
      </c>
      <c r="V38" s="1265">
        <f>'O5 Details by Class &amp; Accounts'!AA29</f>
        <v>0</v>
      </c>
      <c r="W38" s="1265">
        <f>'O5 Details by Class &amp; Accounts'!AB29</f>
        <v>0</v>
      </c>
      <c r="X38" s="1266">
        <f t="shared" si="3"/>
        <v>0</v>
      </c>
      <c r="Y38" s="1029">
        <f>'O5 Details by Class &amp; Accounts'!AD29</f>
        <v>0</v>
      </c>
      <c r="Z38" s="1029">
        <f>'O5 Details by Class &amp; Accounts'!AE29</f>
        <v>0</v>
      </c>
      <c r="AA38" s="1029">
        <f>'O5 Details by Class &amp; Accounts'!AF29</f>
        <v>0</v>
      </c>
      <c r="AB38" s="1029">
        <f>'O5 Details by Class &amp; Accounts'!AG29</f>
        <v>0</v>
      </c>
      <c r="AC38" s="1029">
        <f>'O5 Details by Class &amp; Accounts'!AH29</f>
        <v>0</v>
      </c>
      <c r="AD38" s="1029">
        <f>'O5 Details by Class &amp; Accounts'!AI29</f>
        <v>0</v>
      </c>
      <c r="AE38" s="1029">
        <f>'O5 Details by Class &amp; Accounts'!AJ29</f>
        <v>0</v>
      </c>
      <c r="AF38" s="1029">
        <f>'O5 Details by Class &amp; Accounts'!AK29</f>
        <v>0</v>
      </c>
      <c r="AG38" s="1029">
        <f>'O5 Details by Class &amp; Accounts'!AL29</f>
        <v>0</v>
      </c>
      <c r="AH38" s="1029">
        <f>'O5 Details by Class &amp; Accounts'!AM29</f>
        <v>0</v>
      </c>
      <c r="AI38" s="1029">
        <f>'O5 Details by Class &amp; Accounts'!AN29</f>
        <v>0</v>
      </c>
      <c r="AJ38" s="1029">
        <f>'O5 Details by Class &amp; Accounts'!AO29</f>
        <v>0</v>
      </c>
      <c r="AK38" s="1029">
        <f>'O5 Details by Class &amp; Accounts'!AP29</f>
        <v>0</v>
      </c>
      <c r="AL38" s="1029">
        <f>'O5 Details by Class &amp; Accounts'!AQ29</f>
        <v>0</v>
      </c>
      <c r="AM38" s="1029">
        <f>'O5 Details by Class &amp; Accounts'!AR29</f>
        <v>0</v>
      </c>
      <c r="AN38" s="1029">
        <f>'O5 Details by Class &amp; Accounts'!AS29</f>
        <v>0</v>
      </c>
      <c r="AO38" s="1029">
        <f>'O5 Details by Class &amp; Accounts'!AT29</f>
        <v>0</v>
      </c>
      <c r="AP38" s="1029">
        <f>'O5 Details by Class &amp; Accounts'!AU29</f>
        <v>0</v>
      </c>
      <c r="AQ38" s="1029">
        <f>'O5 Details by Class &amp; Accounts'!AV29</f>
        <v>0</v>
      </c>
      <c r="AR38" s="1029">
        <f>'O5 Details by Class &amp; Accounts'!AW29</f>
        <v>0</v>
      </c>
      <c r="AS38" s="1266">
        <f t="shared" si="0"/>
        <v>0</v>
      </c>
      <c r="AV38" s="2101" t="s">
        <v>1138</v>
      </c>
    </row>
    <row r="39" spans="1:48" s="752" customFormat="1" ht="12.75">
      <c r="A39" s="1269">
        <v>1808</v>
      </c>
      <c r="B39" s="1270" t="s">
        <v>1204</v>
      </c>
      <c r="C39" s="1266">
        <f>SUM(D39:W39)</f>
        <v>0</v>
      </c>
      <c r="D39" s="1265">
        <f>D37+D38</f>
        <v>0</v>
      </c>
      <c r="E39" s="1265">
        <f t="shared" ref="E39:W39" si="6">E37+E38</f>
        <v>0</v>
      </c>
      <c r="F39" s="1265">
        <f t="shared" si="6"/>
        <v>0</v>
      </c>
      <c r="G39" s="1265">
        <f t="shared" si="6"/>
        <v>0</v>
      </c>
      <c r="H39" s="1265">
        <f t="shared" si="6"/>
        <v>0</v>
      </c>
      <c r="I39" s="1265">
        <f t="shared" si="6"/>
        <v>0</v>
      </c>
      <c r="J39" s="1265">
        <f t="shared" si="6"/>
        <v>0</v>
      </c>
      <c r="K39" s="1265">
        <f t="shared" si="6"/>
        <v>0</v>
      </c>
      <c r="L39" s="1265">
        <f t="shared" si="6"/>
        <v>0</v>
      </c>
      <c r="M39" s="1265">
        <f t="shared" si="6"/>
        <v>0</v>
      </c>
      <c r="N39" s="1265">
        <f t="shared" si="6"/>
        <v>0</v>
      </c>
      <c r="O39" s="1265">
        <f t="shared" si="6"/>
        <v>0</v>
      </c>
      <c r="P39" s="1265">
        <f t="shared" si="6"/>
        <v>0</v>
      </c>
      <c r="Q39" s="1265">
        <f t="shared" si="6"/>
        <v>0</v>
      </c>
      <c r="R39" s="1265">
        <f t="shared" si="6"/>
        <v>0</v>
      </c>
      <c r="S39" s="1265">
        <f t="shared" si="6"/>
        <v>0</v>
      </c>
      <c r="T39" s="1265">
        <f t="shared" si="6"/>
        <v>0</v>
      </c>
      <c r="U39" s="1265">
        <f t="shared" si="6"/>
        <v>0</v>
      </c>
      <c r="V39" s="1265">
        <f t="shared" si="6"/>
        <v>0</v>
      </c>
      <c r="W39" s="1265">
        <f t="shared" si="6"/>
        <v>0</v>
      </c>
      <c r="X39" s="1266">
        <f t="shared" si="3"/>
        <v>0</v>
      </c>
      <c r="Y39" s="1029">
        <f>Y37+Y38</f>
        <v>0</v>
      </c>
      <c r="Z39" s="1029">
        <f t="shared" ref="Z39:AR39" si="7">Z37+Z38</f>
        <v>0</v>
      </c>
      <c r="AA39" s="1029">
        <f t="shared" si="7"/>
        <v>0</v>
      </c>
      <c r="AB39" s="1029">
        <f t="shared" si="7"/>
        <v>0</v>
      </c>
      <c r="AC39" s="1029">
        <f t="shared" si="7"/>
        <v>0</v>
      </c>
      <c r="AD39" s="1029">
        <f t="shared" si="7"/>
        <v>0</v>
      </c>
      <c r="AE39" s="1029">
        <f t="shared" si="7"/>
        <v>0</v>
      </c>
      <c r="AF39" s="1029">
        <f t="shared" si="7"/>
        <v>0</v>
      </c>
      <c r="AG39" s="1029">
        <f t="shared" si="7"/>
        <v>0</v>
      </c>
      <c r="AH39" s="1029">
        <f t="shared" si="7"/>
        <v>0</v>
      </c>
      <c r="AI39" s="1029">
        <f t="shared" si="7"/>
        <v>0</v>
      </c>
      <c r="AJ39" s="1029">
        <f t="shared" si="7"/>
        <v>0</v>
      </c>
      <c r="AK39" s="1029">
        <f t="shared" si="7"/>
        <v>0</v>
      </c>
      <c r="AL39" s="1029">
        <f t="shared" si="7"/>
        <v>0</v>
      </c>
      <c r="AM39" s="1029">
        <f t="shared" si="7"/>
        <v>0</v>
      </c>
      <c r="AN39" s="1029">
        <f t="shared" si="7"/>
        <v>0</v>
      </c>
      <c r="AO39" s="1029">
        <f t="shared" si="7"/>
        <v>0</v>
      </c>
      <c r="AP39" s="1029">
        <f t="shared" si="7"/>
        <v>0</v>
      </c>
      <c r="AQ39" s="1029">
        <f t="shared" si="7"/>
        <v>0</v>
      </c>
      <c r="AR39" s="1029">
        <f t="shared" si="7"/>
        <v>0</v>
      </c>
      <c r="AS39" s="1266">
        <f t="shared" si="0"/>
        <v>0</v>
      </c>
      <c r="AV39" s="2101" t="e">
        <v>#N/A</v>
      </c>
    </row>
    <row r="40" spans="1:48" s="752" customFormat="1" ht="12.75">
      <c r="A40" s="793"/>
      <c r="B40" s="758"/>
      <c r="C40" s="732"/>
      <c r="D40" s="896"/>
      <c r="E40" s="896"/>
      <c r="F40" s="896"/>
      <c r="G40" s="896"/>
      <c r="H40" s="896"/>
      <c r="I40" s="896"/>
      <c r="J40" s="896"/>
      <c r="K40" s="896"/>
      <c r="L40" s="896"/>
      <c r="M40" s="896"/>
      <c r="N40" s="896"/>
      <c r="O40" s="896"/>
      <c r="P40" s="896"/>
      <c r="Q40" s="896"/>
      <c r="R40" s="896"/>
      <c r="S40" s="896"/>
      <c r="T40" s="896"/>
      <c r="U40" s="896"/>
      <c r="V40" s="896"/>
      <c r="W40" s="896"/>
      <c r="X40" s="732"/>
      <c r="Y40" s="730"/>
      <c r="Z40" s="730"/>
      <c r="AA40" s="730"/>
      <c r="AB40" s="730"/>
      <c r="AC40" s="730"/>
      <c r="AD40" s="730"/>
      <c r="AE40" s="730"/>
      <c r="AF40" s="730"/>
      <c r="AG40" s="730"/>
      <c r="AH40" s="730"/>
      <c r="AI40" s="730"/>
      <c r="AJ40" s="730"/>
      <c r="AK40" s="730"/>
      <c r="AL40" s="730"/>
      <c r="AM40" s="730"/>
      <c r="AN40" s="730"/>
      <c r="AO40" s="730"/>
      <c r="AP40" s="730"/>
      <c r="AQ40" s="730"/>
      <c r="AR40" s="730"/>
      <c r="AS40" s="893"/>
      <c r="AV40" s="2101" t="e">
        <v>#N/A</v>
      </c>
    </row>
    <row r="41" spans="1:48" s="752" customFormat="1" ht="12.75">
      <c r="A41" s="1236" t="s">
        <v>1263</v>
      </c>
      <c r="B41" s="1237" t="s">
        <v>1030</v>
      </c>
      <c r="C41" s="893"/>
      <c r="D41" s="730">
        <f>'O5 Details by Class &amp; Accounts'!I31</f>
        <v>0</v>
      </c>
      <c r="E41" s="730">
        <f>'O5 Details by Class &amp; Accounts'!J31</f>
        <v>0</v>
      </c>
      <c r="F41" s="730">
        <f>'O5 Details by Class &amp; Accounts'!K31</f>
        <v>0</v>
      </c>
      <c r="G41" s="730">
        <f>'O5 Details by Class &amp; Accounts'!L31</f>
        <v>0</v>
      </c>
      <c r="H41" s="730">
        <f>'O5 Details by Class &amp; Accounts'!M31</f>
        <v>0</v>
      </c>
      <c r="I41" s="730">
        <f>'O5 Details by Class &amp; Accounts'!N31</f>
        <v>0</v>
      </c>
      <c r="J41" s="730">
        <f>'O5 Details by Class &amp; Accounts'!O31</f>
        <v>0</v>
      </c>
      <c r="K41" s="730">
        <f>'O5 Details by Class &amp; Accounts'!P31</f>
        <v>0</v>
      </c>
      <c r="L41" s="730">
        <f>'O5 Details by Class &amp; Accounts'!Q31</f>
        <v>0</v>
      </c>
      <c r="M41" s="730">
        <f>'O5 Details by Class &amp; Accounts'!R31</f>
        <v>0</v>
      </c>
      <c r="N41" s="730">
        <f>'O5 Details by Class &amp; Accounts'!S31</f>
        <v>0</v>
      </c>
      <c r="O41" s="730">
        <f>'O5 Details by Class &amp; Accounts'!T31</f>
        <v>0</v>
      </c>
      <c r="P41" s="730">
        <f>'O5 Details by Class &amp; Accounts'!U31</f>
        <v>0</v>
      </c>
      <c r="Q41" s="730">
        <f>'O5 Details by Class &amp; Accounts'!V31</f>
        <v>0</v>
      </c>
      <c r="R41" s="730">
        <f>'O5 Details by Class &amp; Accounts'!W31</f>
        <v>0</v>
      </c>
      <c r="S41" s="730">
        <f>'O5 Details by Class &amp; Accounts'!X31</f>
        <v>0</v>
      </c>
      <c r="T41" s="730">
        <f>'O5 Details by Class &amp; Accounts'!Y31</f>
        <v>0</v>
      </c>
      <c r="U41" s="730">
        <f>'O5 Details by Class &amp; Accounts'!Z31</f>
        <v>0</v>
      </c>
      <c r="V41" s="730">
        <f>'O5 Details by Class &amp; Accounts'!AA31</f>
        <v>0</v>
      </c>
      <c r="W41" s="730">
        <f>'O5 Details by Class &amp; Accounts'!AB31</f>
        <v>0</v>
      </c>
      <c r="X41" s="732">
        <f t="shared" si="3"/>
        <v>0</v>
      </c>
      <c r="Y41" s="730">
        <f>'O5 Details by Class &amp; Accounts'!AD31</f>
        <v>0</v>
      </c>
      <c r="Z41" s="730">
        <f>'O5 Details by Class &amp; Accounts'!AE31</f>
        <v>0</v>
      </c>
      <c r="AA41" s="730">
        <f>'O5 Details by Class &amp; Accounts'!AF31</f>
        <v>0</v>
      </c>
      <c r="AB41" s="730">
        <f>'O5 Details by Class &amp; Accounts'!AG31</f>
        <v>0</v>
      </c>
      <c r="AC41" s="730">
        <f>'O5 Details by Class &amp; Accounts'!AH31</f>
        <v>0</v>
      </c>
      <c r="AD41" s="730">
        <f>'O5 Details by Class &amp; Accounts'!AI31</f>
        <v>0</v>
      </c>
      <c r="AE41" s="730">
        <f>'O5 Details by Class &amp; Accounts'!AJ31</f>
        <v>0</v>
      </c>
      <c r="AF41" s="730">
        <f>'O5 Details by Class &amp; Accounts'!AK31</f>
        <v>0</v>
      </c>
      <c r="AG41" s="730">
        <f>'O5 Details by Class &amp; Accounts'!AL31</f>
        <v>0</v>
      </c>
      <c r="AH41" s="730">
        <f>'O5 Details by Class &amp; Accounts'!AM31</f>
        <v>0</v>
      </c>
      <c r="AI41" s="730">
        <f>'O5 Details by Class &amp; Accounts'!AN31</f>
        <v>0</v>
      </c>
      <c r="AJ41" s="730">
        <f>'O5 Details by Class &amp; Accounts'!AO31</f>
        <v>0</v>
      </c>
      <c r="AK41" s="730">
        <f>'O5 Details by Class &amp; Accounts'!AP31</f>
        <v>0</v>
      </c>
      <c r="AL41" s="730">
        <f>'O5 Details by Class &amp; Accounts'!AQ31</f>
        <v>0</v>
      </c>
      <c r="AM41" s="730">
        <f>'O5 Details by Class &amp; Accounts'!AR31</f>
        <v>0</v>
      </c>
      <c r="AN41" s="730">
        <f>'O5 Details by Class &amp; Accounts'!AS31</f>
        <v>0</v>
      </c>
      <c r="AO41" s="730">
        <f>'O5 Details by Class &amp; Accounts'!AT31</f>
        <v>0</v>
      </c>
      <c r="AP41" s="730">
        <f>'O5 Details by Class &amp; Accounts'!AU31</f>
        <v>0</v>
      </c>
      <c r="AQ41" s="730">
        <f>'O5 Details by Class &amp; Accounts'!AV31</f>
        <v>0</v>
      </c>
      <c r="AR41" s="730">
        <f>'O5 Details by Class &amp; Accounts'!AW31</f>
        <v>0</v>
      </c>
      <c r="AS41" s="732">
        <f t="shared" si="0"/>
        <v>0</v>
      </c>
      <c r="AV41" s="2101" t="s">
        <v>1137</v>
      </c>
    </row>
    <row r="42" spans="1:48" s="752" customFormat="1" ht="12.75">
      <c r="A42" s="1239" t="s">
        <v>1264</v>
      </c>
      <c r="B42" s="1240" t="s">
        <v>1031</v>
      </c>
      <c r="C42" s="893"/>
      <c r="D42" s="730">
        <f>'O5 Details by Class &amp; Accounts'!I32</f>
        <v>0</v>
      </c>
      <c r="E42" s="730">
        <f>'O5 Details by Class &amp; Accounts'!J32</f>
        <v>0</v>
      </c>
      <c r="F42" s="730">
        <f>'O5 Details by Class &amp; Accounts'!K32</f>
        <v>0</v>
      </c>
      <c r="G42" s="730">
        <f>'O5 Details by Class &amp; Accounts'!L32</f>
        <v>0</v>
      </c>
      <c r="H42" s="730">
        <f>'O5 Details by Class &amp; Accounts'!M32</f>
        <v>0</v>
      </c>
      <c r="I42" s="730">
        <f>'O5 Details by Class &amp; Accounts'!N32</f>
        <v>0</v>
      </c>
      <c r="J42" s="730">
        <f>'O5 Details by Class &amp; Accounts'!O32</f>
        <v>0</v>
      </c>
      <c r="K42" s="730">
        <f>'O5 Details by Class &amp; Accounts'!P32</f>
        <v>0</v>
      </c>
      <c r="L42" s="730">
        <f>'O5 Details by Class &amp; Accounts'!Q32</f>
        <v>0</v>
      </c>
      <c r="M42" s="730">
        <f>'O5 Details by Class &amp; Accounts'!R32</f>
        <v>0</v>
      </c>
      <c r="N42" s="730">
        <f>'O5 Details by Class &amp; Accounts'!S32</f>
        <v>0</v>
      </c>
      <c r="O42" s="730">
        <f>'O5 Details by Class &amp; Accounts'!T32</f>
        <v>0</v>
      </c>
      <c r="P42" s="730">
        <f>'O5 Details by Class &amp; Accounts'!U32</f>
        <v>0</v>
      </c>
      <c r="Q42" s="730">
        <f>'O5 Details by Class &amp; Accounts'!V32</f>
        <v>0</v>
      </c>
      <c r="R42" s="730">
        <f>'O5 Details by Class &amp; Accounts'!W32</f>
        <v>0</v>
      </c>
      <c r="S42" s="730">
        <f>'O5 Details by Class &amp; Accounts'!X32</f>
        <v>0</v>
      </c>
      <c r="T42" s="730">
        <f>'O5 Details by Class &amp; Accounts'!Y32</f>
        <v>0</v>
      </c>
      <c r="U42" s="730">
        <f>'O5 Details by Class &amp; Accounts'!Z32</f>
        <v>0</v>
      </c>
      <c r="V42" s="730">
        <f>'O5 Details by Class &amp; Accounts'!AA32</f>
        <v>0</v>
      </c>
      <c r="W42" s="730">
        <f>'O5 Details by Class &amp; Accounts'!AB32</f>
        <v>0</v>
      </c>
      <c r="X42" s="732">
        <f t="shared" si="3"/>
        <v>0</v>
      </c>
      <c r="Y42" s="730">
        <f>'O5 Details by Class &amp; Accounts'!AD32</f>
        <v>0</v>
      </c>
      <c r="Z42" s="730">
        <f>'O5 Details by Class &amp; Accounts'!AE32</f>
        <v>0</v>
      </c>
      <c r="AA42" s="730">
        <f>'O5 Details by Class &amp; Accounts'!AF32</f>
        <v>0</v>
      </c>
      <c r="AB42" s="730">
        <f>'O5 Details by Class &amp; Accounts'!AG32</f>
        <v>0</v>
      </c>
      <c r="AC42" s="730">
        <f>'O5 Details by Class &amp; Accounts'!AH32</f>
        <v>0</v>
      </c>
      <c r="AD42" s="730">
        <f>'O5 Details by Class &amp; Accounts'!AI32</f>
        <v>0</v>
      </c>
      <c r="AE42" s="730">
        <f>'O5 Details by Class &amp; Accounts'!AJ32</f>
        <v>0</v>
      </c>
      <c r="AF42" s="730">
        <f>'O5 Details by Class &amp; Accounts'!AK32</f>
        <v>0</v>
      </c>
      <c r="AG42" s="730">
        <f>'O5 Details by Class &amp; Accounts'!AL32</f>
        <v>0</v>
      </c>
      <c r="AH42" s="730">
        <f>'O5 Details by Class &amp; Accounts'!AM32</f>
        <v>0</v>
      </c>
      <c r="AI42" s="730">
        <f>'O5 Details by Class &amp; Accounts'!AN32</f>
        <v>0</v>
      </c>
      <c r="AJ42" s="730">
        <f>'O5 Details by Class &amp; Accounts'!AO32</f>
        <v>0</v>
      </c>
      <c r="AK42" s="730">
        <f>'O5 Details by Class &amp; Accounts'!AP32</f>
        <v>0</v>
      </c>
      <c r="AL42" s="730">
        <f>'O5 Details by Class &amp; Accounts'!AQ32</f>
        <v>0</v>
      </c>
      <c r="AM42" s="730">
        <f>'O5 Details by Class &amp; Accounts'!AR32</f>
        <v>0</v>
      </c>
      <c r="AN42" s="730">
        <f>'O5 Details by Class &amp; Accounts'!AS32</f>
        <v>0</v>
      </c>
      <c r="AO42" s="730">
        <f>'O5 Details by Class &amp; Accounts'!AT32</f>
        <v>0</v>
      </c>
      <c r="AP42" s="730">
        <f>'O5 Details by Class &amp; Accounts'!AU32</f>
        <v>0</v>
      </c>
      <c r="AQ42" s="730">
        <f>'O5 Details by Class &amp; Accounts'!AV32</f>
        <v>0</v>
      </c>
      <c r="AR42" s="730">
        <f>'O5 Details by Class &amp; Accounts'!AW32</f>
        <v>0</v>
      </c>
      <c r="AS42" s="732">
        <f t="shared" si="0"/>
        <v>0</v>
      </c>
      <c r="AV42" s="2101" t="s">
        <v>1138</v>
      </c>
    </row>
    <row r="43" spans="1:48" s="752" customFormat="1" ht="12.75">
      <c r="A43" s="1241">
        <v>1810</v>
      </c>
      <c r="B43" s="1242" t="s">
        <v>1204</v>
      </c>
      <c r="C43" s="732">
        <f>SUM(D43:W43)</f>
        <v>0</v>
      </c>
      <c r="D43" s="730">
        <f>D41+D42</f>
        <v>0</v>
      </c>
      <c r="E43" s="730">
        <f t="shared" ref="E43:W43" si="8">E41+E42</f>
        <v>0</v>
      </c>
      <c r="F43" s="730">
        <f t="shared" si="8"/>
        <v>0</v>
      </c>
      <c r="G43" s="730">
        <f t="shared" si="8"/>
        <v>0</v>
      </c>
      <c r="H43" s="730">
        <f t="shared" si="8"/>
        <v>0</v>
      </c>
      <c r="I43" s="730">
        <f t="shared" si="8"/>
        <v>0</v>
      </c>
      <c r="J43" s="730">
        <f t="shared" si="8"/>
        <v>0</v>
      </c>
      <c r="K43" s="730">
        <f t="shared" si="8"/>
        <v>0</v>
      </c>
      <c r="L43" s="730">
        <f t="shared" si="8"/>
        <v>0</v>
      </c>
      <c r="M43" s="730">
        <f t="shared" si="8"/>
        <v>0</v>
      </c>
      <c r="N43" s="730">
        <f t="shared" si="8"/>
        <v>0</v>
      </c>
      <c r="O43" s="730">
        <f t="shared" si="8"/>
        <v>0</v>
      </c>
      <c r="P43" s="730">
        <f t="shared" si="8"/>
        <v>0</v>
      </c>
      <c r="Q43" s="730">
        <f t="shared" si="8"/>
        <v>0</v>
      </c>
      <c r="R43" s="730">
        <f t="shared" si="8"/>
        <v>0</v>
      </c>
      <c r="S43" s="730">
        <f t="shared" si="8"/>
        <v>0</v>
      </c>
      <c r="T43" s="730">
        <f t="shared" si="8"/>
        <v>0</v>
      </c>
      <c r="U43" s="730">
        <f t="shared" si="8"/>
        <v>0</v>
      </c>
      <c r="V43" s="730">
        <f t="shared" si="8"/>
        <v>0</v>
      </c>
      <c r="W43" s="730">
        <f t="shared" si="8"/>
        <v>0</v>
      </c>
      <c r="X43" s="732">
        <f t="shared" si="3"/>
        <v>0</v>
      </c>
      <c r="Y43" s="730">
        <f>Y41+Y42</f>
        <v>0</v>
      </c>
      <c r="Z43" s="730">
        <f t="shared" ref="Z43:AR43" si="9">Z41+Z42</f>
        <v>0</v>
      </c>
      <c r="AA43" s="730">
        <f t="shared" si="9"/>
        <v>0</v>
      </c>
      <c r="AB43" s="730">
        <f t="shared" si="9"/>
        <v>0</v>
      </c>
      <c r="AC43" s="730">
        <f t="shared" si="9"/>
        <v>0</v>
      </c>
      <c r="AD43" s="730">
        <f t="shared" si="9"/>
        <v>0</v>
      </c>
      <c r="AE43" s="730">
        <f t="shared" si="9"/>
        <v>0</v>
      </c>
      <c r="AF43" s="730">
        <f t="shared" si="9"/>
        <v>0</v>
      </c>
      <c r="AG43" s="730">
        <f t="shared" si="9"/>
        <v>0</v>
      </c>
      <c r="AH43" s="730">
        <f t="shared" si="9"/>
        <v>0</v>
      </c>
      <c r="AI43" s="730">
        <f t="shared" si="9"/>
        <v>0</v>
      </c>
      <c r="AJ43" s="730">
        <f t="shared" si="9"/>
        <v>0</v>
      </c>
      <c r="AK43" s="730">
        <f t="shared" si="9"/>
        <v>0</v>
      </c>
      <c r="AL43" s="730">
        <f t="shared" si="9"/>
        <v>0</v>
      </c>
      <c r="AM43" s="730">
        <f t="shared" si="9"/>
        <v>0</v>
      </c>
      <c r="AN43" s="730">
        <f t="shared" si="9"/>
        <v>0</v>
      </c>
      <c r="AO43" s="730">
        <f t="shared" si="9"/>
        <v>0</v>
      </c>
      <c r="AP43" s="730">
        <f t="shared" si="9"/>
        <v>0</v>
      </c>
      <c r="AQ43" s="730">
        <f t="shared" si="9"/>
        <v>0</v>
      </c>
      <c r="AR43" s="730">
        <f t="shared" si="9"/>
        <v>0</v>
      </c>
      <c r="AS43" s="732">
        <f t="shared" si="0"/>
        <v>0</v>
      </c>
      <c r="AV43" s="2101" t="e">
        <v>#N/A</v>
      </c>
    </row>
    <row r="44" spans="1:48" s="752" customFormat="1" ht="12.75">
      <c r="A44" s="289"/>
      <c r="B44" s="751"/>
      <c r="C44" s="893"/>
      <c r="D44" s="730"/>
      <c r="E44" s="730"/>
      <c r="F44" s="843"/>
      <c r="G44" s="843"/>
      <c r="H44" s="843"/>
      <c r="I44" s="730"/>
      <c r="J44" s="730"/>
      <c r="K44" s="730"/>
      <c r="L44" s="730"/>
      <c r="M44" s="730"/>
      <c r="N44" s="730"/>
      <c r="O44" s="730"/>
      <c r="P44" s="730"/>
      <c r="Q44" s="730"/>
      <c r="R44" s="730"/>
      <c r="S44" s="730"/>
      <c r="T44" s="730"/>
      <c r="U44" s="730"/>
      <c r="V44" s="730"/>
      <c r="W44" s="730"/>
      <c r="X44" s="732"/>
      <c r="Y44" s="730"/>
      <c r="Z44" s="730"/>
      <c r="AA44" s="730"/>
      <c r="AB44" s="730"/>
      <c r="AC44" s="730"/>
      <c r="AD44" s="730"/>
      <c r="AE44" s="730"/>
      <c r="AF44" s="730"/>
      <c r="AG44" s="730"/>
      <c r="AH44" s="730"/>
      <c r="AI44" s="730"/>
      <c r="AJ44" s="730"/>
      <c r="AK44" s="730"/>
      <c r="AL44" s="730"/>
      <c r="AM44" s="730"/>
      <c r="AN44" s="730"/>
      <c r="AO44" s="730"/>
      <c r="AP44" s="730"/>
      <c r="AQ44" s="730"/>
      <c r="AR44" s="730"/>
      <c r="AS44" s="893"/>
      <c r="AV44" s="2101" t="e">
        <v>#N/A</v>
      </c>
    </row>
    <row r="45" spans="1:48" s="752" customFormat="1" ht="25.5">
      <c r="A45" s="1272">
        <v>1815</v>
      </c>
      <c r="B45" s="1273" t="s">
        <v>37</v>
      </c>
      <c r="C45" s="1266">
        <f>SUM(D45:W45)</f>
        <v>0</v>
      </c>
      <c r="D45" s="1029">
        <f>'O5 Details by Class &amp; Accounts'!I33</f>
        <v>0</v>
      </c>
      <c r="E45" s="1029">
        <f>'O5 Details by Class &amp; Accounts'!J33</f>
        <v>0</v>
      </c>
      <c r="F45" s="1029">
        <f>'O5 Details by Class &amp; Accounts'!K33</f>
        <v>0</v>
      </c>
      <c r="G45" s="1029">
        <f>'O5 Details by Class &amp; Accounts'!L33</f>
        <v>0</v>
      </c>
      <c r="H45" s="1029">
        <f>'O5 Details by Class &amp; Accounts'!M33</f>
        <v>0</v>
      </c>
      <c r="I45" s="1029">
        <f>'O5 Details by Class &amp; Accounts'!N33</f>
        <v>0</v>
      </c>
      <c r="J45" s="1029">
        <f>'O5 Details by Class &amp; Accounts'!O33</f>
        <v>0</v>
      </c>
      <c r="K45" s="1029">
        <f>'O5 Details by Class &amp; Accounts'!P33</f>
        <v>0</v>
      </c>
      <c r="L45" s="1029">
        <f>'O5 Details by Class &amp; Accounts'!Q33</f>
        <v>0</v>
      </c>
      <c r="M45" s="1029">
        <f>'O5 Details by Class &amp; Accounts'!R33</f>
        <v>0</v>
      </c>
      <c r="N45" s="1029">
        <f>'O5 Details by Class &amp; Accounts'!S33</f>
        <v>0</v>
      </c>
      <c r="O45" s="1029">
        <f>'O5 Details by Class &amp; Accounts'!T33</f>
        <v>0</v>
      </c>
      <c r="P45" s="1029">
        <f>'O5 Details by Class &amp; Accounts'!U33</f>
        <v>0</v>
      </c>
      <c r="Q45" s="1029">
        <f>'O5 Details by Class &amp; Accounts'!V33</f>
        <v>0</v>
      </c>
      <c r="R45" s="1029">
        <f>'O5 Details by Class &amp; Accounts'!W33</f>
        <v>0</v>
      </c>
      <c r="S45" s="1029">
        <f>'O5 Details by Class &amp; Accounts'!X33</f>
        <v>0</v>
      </c>
      <c r="T45" s="1029">
        <f>'O5 Details by Class &amp; Accounts'!Y33</f>
        <v>0</v>
      </c>
      <c r="U45" s="1029">
        <f>'O5 Details by Class &amp; Accounts'!Z33</f>
        <v>0</v>
      </c>
      <c r="V45" s="1029">
        <f>'O5 Details by Class &amp; Accounts'!AA33</f>
        <v>0</v>
      </c>
      <c r="W45" s="1029">
        <f>'O5 Details by Class &amp; Accounts'!AB33</f>
        <v>0</v>
      </c>
      <c r="X45" s="1266">
        <f t="shared" si="3"/>
        <v>0</v>
      </c>
      <c r="Y45" s="1029">
        <f>'O5 Details by Class &amp; Accounts'!AD33</f>
        <v>0</v>
      </c>
      <c r="Z45" s="1029">
        <f>'O5 Details by Class &amp; Accounts'!AE33</f>
        <v>0</v>
      </c>
      <c r="AA45" s="1029">
        <f>'O5 Details by Class &amp; Accounts'!AF33</f>
        <v>0</v>
      </c>
      <c r="AB45" s="1029">
        <f>'O5 Details by Class &amp; Accounts'!AG33</f>
        <v>0</v>
      </c>
      <c r="AC45" s="1029">
        <f>'O5 Details by Class &amp; Accounts'!AH33</f>
        <v>0</v>
      </c>
      <c r="AD45" s="1029">
        <f>'O5 Details by Class &amp; Accounts'!AI33</f>
        <v>0</v>
      </c>
      <c r="AE45" s="1029">
        <f>'O5 Details by Class &amp; Accounts'!AJ33</f>
        <v>0</v>
      </c>
      <c r="AF45" s="1029">
        <f>'O5 Details by Class &amp; Accounts'!AK33</f>
        <v>0</v>
      </c>
      <c r="AG45" s="1029">
        <f>'O5 Details by Class &amp; Accounts'!AL33</f>
        <v>0</v>
      </c>
      <c r="AH45" s="1029">
        <f>'O5 Details by Class &amp; Accounts'!AM33</f>
        <v>0</v>
      </c>
      <c r="AI45" s="1029">
        <f>'O5 Details by Class &amp; Accounts'!AN33</f>
        <v>0</v>
      </c>
      <c r="AJ45" s="1029">
        <f>'O5 Details by Class &amp; Accounts'!AO33</f>
        <v>0</v>
      </c>
      <c r="AK45" s="1029">
        <f>'O5 Details by Class &amp; Accounts'!AP33</f>
        <v>0</v>
      </c>
      <c r="AL45" s="1029">
        <f>'O5 Details by Class &amp; Accounts'!AQ33</f>
        <v>0</v>
      </c>
      <c r="AM45" s="1029">
        <f>'O5 Details by Class &amp; Accounts'!AR33</f>
        <v>0</v>
      </c>
      <c r="AN45" s="1029">
        <f>'O5 Details by Class &amp; Accounts'!AS33</f>
        <v>0</v>
      </c>
      <c r="AO45" s="1029">
        <f>'O5 Details by Class &amp; Accounts'!AT33</f>
        <v>0</v>
      </c>
      <c r="AP45" s="1029">
        <f>'O5 Details by Class &amp; Accounts'!AU33</f>
        <v>0</v>
      </c>
      <c r="AQ45" s="1029">
        <f>'O5 Details by Class &amp; Accounts'!AV33</f>
        <v>0</v>
      </c>
      <c r="AR45" s="1029">
        <f>'O5 Details by Class &amp; Accounts'!AW33</f>
        <v>0</v>
      </c>
      <c r="AS45" s="1266">
        <f t="shared" si="0"/>
        <v>0</v>
      </c>
      <c r="AV45" s="2101" t="s">
        <v>1137</v>
      </c>
    </row>
    <row r="46" spans="1:48" s="752" customFormat="1" ht="12.75">
      <c r="A46" s="289"/>
      <c r="B46" s="751"/>
      <c r="C46" s="893"/>
      <c r="D46" s="730"/>
      <c r="E46" s="730"/>
      <c r="F46" s="730"/>
      <c r="G46" s="730"/>
      <c r="H46" s="730"/>
      <c r="I46" s="730"/>
      <c r="J46" s="730"/>
      <c r="K46" s="730"/>
      <c r="L46" s="730"/>
      <c r="M46" s="730"/>
      <c r="N46" s="730"/>
      <c r="O46" s="730"/>
      <c r="P46" s="730"/>
      <c r="Q46" s="730"/>
      <c r="R46" s="730"/>
      <c r="S46" s="730"/>
      <c r="T46" s="730"/>
      <c r="U46" s="730"/>
      <c r="V46" s="730"/>
      <c r="W46" s="730"/>
      <c r="X46" s="732"/>
      <c r="Y46" s="730"/>
      <c r="Z46" s="730"/>
      <c r="AA46" s="730"/>
      <c r="AB46" s="730"/>
      <c r="AC46" s="730"/>
      <c r="AD46" s="730"/>
      <c r="AE46" s="730"/>
      <c r="AF46" s="730"/>
      <c r="AG46" s="730"/>
      <c r="AH46" s="730"/>
      <c r="AI46" s="730"/>
      <c r="AJ46" s="730"/>
      <c r="AK46" s="730"/>
      <c r="AL46" s="730"/>
      <c r="AM46" s="730"/>
      <c r="AN46" s="730"/>
      <c r="AO46" s="730"/>
      <c r="AP46" s="730"/>
      <c r="AQ46" s="730"/>
      <c r="AR46" s="730"/>
      <c r="AS46" s="893"/>
      <c r="AV46" s="2101" t="e">
        <v>#N/A</v>
      </c>
    </row>
    <row r="47" spans="1:48" s="752" customFormat="1" ht="38.25">
      <c r="A47" s="1236" t="s">
        <v>549</v>
      </c>
      <c r="B47" s="1237" t="s">
        <v>506</v>
      </c>
      <c r="C47" s="732">
        <f>SUM(D47:W47)</f>
        <v>0</v>
      </c>
      <c r="D47" s="730">
        <f>'O5 Details by Class &amp; Accounts'!I35</f>
        <v>0</v>
      </c>
      <c r="E47" s="730">
        <f>'O5 Details by Class &amp; Accounts'!J35</f>
        <v>0</v>
      </c>
      <c r="F47" s="730">
        <f>'O5 Details by Class &amp; Accounts'!K35</f>
        <v>0</v>
      </c>
      <c r="G47" s="730">
        <f>'O5 Details by Class &amp; Accounts'!L35</f>
        <v>0</v>
      </c>
      <c r="H47" s="730">
        <f>'O5 Details by Class &amp; Accounts'!M35</f>
        <v>0</v>
      </c>
      <c r="I47" s="730">
        <f>'O5 Details by Class &amp; Accounts'!N35</f>
        <v>0</v>
      </c>
      <c r="J47" s="730">
        <f>'O5 Details by Class &amp; Accounts'!O35</f>
        <v>0</v>
      </c>
      <c r="K47" s="730">
        <f>'O5 Details by Class &amp; Accounts'!P35</f>
        <v>0</v>
      </c>
      <c r="L47" s="730">
        <f>'O5 Details by Class &amp; Accounts'!Q35</f>
        <v>0</v>
      </c>
      <c r="M47" s="730">
        <f>'O5 Details by Class &amp; Accounts'!R35</f>
        <v>0</v>
      </c>
      <c r="N47" s="730">
        <f>'O5 Details by Class &amp; Accounts'!S35</f>
        <v>0</v>
      </c>
      <c r="O47" s="730">
        <f>'O5 Details by Class &amp; Accounts'!T35</f>
        <v>0</v>
      </c>
      <c r="P47" s="730">
        <f>'O5 Details by Class &amp; Accounts'!U35</f>
        <v>0</v>
      </c>
      <c r="Q47" s="730">
        <f>'O5 Details by Class &amp; Accounts'!V35</f>
        <v>0</v>
      </c>
      <c r="R47" s="730">
        <f>'O5 Details by Class &amp; Accounts'!W35</f>
        <v>0</v>
      </c>
      <c r="S47" s="730">
        <f>'O5 Details by Class &amp; Accounts'!X35</f>
        <v>0</v>
      </c>
      <c r="T47" s="730">
        <f>'O5 Details by Class &amp; Accounts'!Y35</f>
        <v>0</v>
      </c>
      <c r="U47" s="730">
        <f>'O5 Details by Class &amp; Accounts'!Z35</f>
        <v>0</v>
      </c>
      <c r="V47" s="730">
        <f>'O5 Details by Class &amp; Accounts'!AA35</f>
        <v>0</v>
      </c>
      <c r="W47" s="730">
        <f>'O5 Details by Class &amp; Accounts'!AB35</f>
        <v>0</v>
      </c>
      <c r="X47" s="732">
        <f t="shared" si="3"/>
        <v>0</v>
      </c>
      <c r="Y47" s="730">
        <f>'O5 Details by Class &amp; Accounts'!AD35</f>
        <v>0</v>
      </c>
      <c r="Z47" s="730">
        <f>'O5 Details by Class &amp; Accounts'!AE35</f>
        <v>0</v>
      </c>
      <c r="AA47" s="730">
        <f>'O5 Details by Class &amp; Accounts'!AF35</f>
        <v>0</v>
      </c>
      <c r="AB47" s="730">
        <f>'O5 Details by Class &amp; Accounts'!AG35</f>
        <v>0</v>
      </c>
      <c r="AC47" s="730">
        <f>'O5 Details by Class &amp; Accounts'!AH35</f>
        <v>0</v>
      </c>
      <c r="AD47" s="730">
        <f>'O5 Details by Class &amp; Accounts'!AI35</f>
        <v>0</v>
      </c>
      <c r="AE47" s="730">
        <f>'O5 Details by Class &amp; Accounts'!AJ35</f>
        <v>0</v>
      </c>
      <c r="AF47" s="730">
        <f>'O5 Details by Class &amp; Accounts'!AK35</f>
        <v>0</v>
      </c>
      <c r="AG47" s="730">
        <f>'O5 Details by Class &amp; Accounts'!AL35</f>
        <v>0</v>
      </c>
      <c r="AH47" s="730">
        <f>'O5 Details by Class &amp; Accounts'!AM35</f>
        <v>0</v>
      </c>
      <c r="AI47" s="730">
        <f>'O5 Details by Class &amp; Accounts'!AN35</f>
        <v>0</v>
      </c>
      <c r="AJ47" s="730">
        <f>'O5 Details by Class &amp; Accounts'!AO35</f>
        <v>0</v>
      </c>
      <c r="AK47" s="730">
        <f>'O5 Details by Class &amp; Accounts'!AP35</f>
        <v>0</v>
      </c>
      <c r="AL47" s="730">
        <f>'O5 Details by Class &amp; Accounts'!AQ35</f>
        <v>0</v>
      </c>
      <c r="AM47" s="730">
        <f>'O5 Details by Class &amp; Accounts'!AR35</f>
        <v>0</v>
      </c>
      <c r="AN47" s="730">
        <f>'O5 Details by Class &amp; Accounts'!AS35</f>
        <v>0</v>
      </c>
      <c r="AO47" s="730">
        <f>'O5 Details by Class &amp; Accounts'!AT35</f>
        <v>0</v>
      </c>
      <c r="AP47" s="730">
        <f>'O5 Details by Class &amp; Accounts'!AU35</f>
        <v>0</v>
      </c>
      <c r="AQ47" s="730">
        <f>'O5 Details by Class &amp; Accounts'!AV35</f>
        <v>0</v>
      </c>
      <c r="AR47" s="730">
        <f>'O5 Details by Class &amp; Accounts'!AW35</f>
        <v>0</v>
      </c>
      <c r="AS47" s="732">
        <f t="shared" si="0"/>
        <v>0</v>
      </c>
      <c r="AV47" s="2101" t="s">
        <v>1138</v>
      </c>
    </row>
    <row r="48" spans="1:48" s="752" customFormat="1" ht="38.25">
      <c r="A48" s="1239" t="s">
        <v>550</v>
      </c>
      <c r="B48" s="1240" t="s">
        <v>509</v>
      </c>
      <c r="C48" s="732">
        <f>SUM(D48:W48)</f>
        <v>3861500</v>
      </c>
      <c r="D48" s="730">
        <f>'O5 Details by Class &amp; Accounts'!I36</f>
        <v>1451771.081113707</v>
      </c>
      <c r="E48" s="730">
        <f>'O5 Details by Class &amp; Accounts'!J36</f>
        <v>679682.79966693348</v>
      </c>
      <c r="F48" s="730">
        <f>'O5 Details by Class &amp; Accounts'!K36</f>
        <v>1727471.617715867</v>
      </c>
      <c r="G48" s="730">
        <f>'O5 Details by Class &amp; Accounts'!L36</f>
        <v>0</v>
      </c>
      <c r="H48" s="730">
        <f>'O5 Details by Class &amp; Accounts'!M36</f>
        <v>0</v>
      </c>
      <c r="I48" s="730">
        <f>'O5 Details by Class &amp; Accounts'!N36</f>
        <v>0</v>
      </c>
      <c r="J48" s="730">
        <f>'O5 Details by Class &amp; Accounts'!O36</f>
        <v>0</v>
      </c>
      <c r="K48" s="730">
        <f>'O5 Details by Class &amp; Accounts'!P36</f>
        <v>0</v>
      </c>
      <c r="L48" s="730">
        <f>'O5 Details by Class &amp; Accounts'!Q36</f>
        <v>2574.5015034925359</v>
      </c>
      <c r="M48" s="730">
        <f>'O5 Details by Class &amp; Accounts'!R36</f>
        <v>0</v>
      </c>
      <c r="N48" s="730">
        <f>'O5 Details by Class &amp; Accounts'!S36</f>
        <v>0</v>
      </c>
      <c r="O48" s="730">
        <f>'O5 Details by Class &amp; Accounts'!T36</f>
        <v>0</v>
      </c>
      <c r="P48" s="730">
        <f>'O5 Details by Class &amp; Accounts'!U36</f>
        <v>0</v>
      </c>
      <c r="Q48" s="730">
        <f>'O5 Details by Class &amp; Accounts'!V36</f>
        <v>0</v>
      </c>
      <c r="R48" s="730">
        <f>'O5 Details by Class &amp; Accounts'!W36</f>
        <v>0</v>
      </c>
      <c r="S48" s="730">
        <f>'O5 Details by Class &amp; Accounts'!X36</f>
        <v>0</v>
      </c>
      <c r="T48" s="730">
        <f>'O5 Details by Class &amp; Accounts'!Y36</f>
        <v>0</v>
      </c>
      <c r="U48" s="730">
        <f>'O5 Details by Class &amp; Accounts'!Z36</f>
        <v>0</v>
      </c>
      <c r="V48" s="730">
        <f>'O5 Details by Class &amp; Accounts'!AA36</f>
        <v>0</v>
      </c>
      <c r="W48" s="730">
        <f>'O5 Details by Class &amp; Accounts'!AB36</f>
        <v>0</v>
      </c>
      <c r="X48" s="732">
        <f t="shared" si="3"/>
        <v>0</v>
      </c>
      <c r="Y48" s="730">
        <f>'O5 Details by Class &amp; Accounts'!AD36</f>
        <v>0</v>
      </c>
      <c r="Z48" s="730">
        <f>'O5 Details by Class &amp; Accounts'!AE36</f>
        <v>0</v>
      </c>
      <c r="AA48" s="730">
        <f>'O5 Details by Class &amp; Accounts'!AF36</f>
        <v>0</v>
      </c>
      <c r="AB48" s="730">
        <f>'O5 Details by Class &amp; Accounts'!AG36</f>
        <v>0</v>
      </c>
      <c r="AC48" s="730">
        <f>'O5 Details by Class &amp; Accounts'!AH36</f>
        <v>0</v>
      </c>
      <c r="AD48" s="730">
        <f>'O5 Details by Class &amp; Accounts'!AI36</f>
        <v>0</v>
      </c>
      <c r="AE48" s="730">
        <f>'O5 Details by Class &amp; Accounts'!AJ36</f>
        <v>0</v>
      </c>
      <c r="AF48" s="730">
        <f>'O5 Details by Class &amp; Accounts'!AK36</f>
        <v>0</v>
      </c>
      <c r="AG48" s="730">
        <f>'O5 Details by Class &amp; Accounts'!AL36</f>
        <v>0</v>
      </c>
      <c r="AH48" s="730">
        <f>'O5 Details by Class &amp; Accounts'!AM36</f>
        <v>0</v>
      </c>
      <c r="AI48" s="730">
        <f>'O5 Details by Class &amp; Accounts'!AN36</f>
        <v>0</v>
      </c>
      <c r="AJ48" s="730">
        <f>'O5 Details by Class &amp; Accounts'!AO36</f>
        <v>0</v>
      </c>
      <c r="AK48" s="730">
        <f>'O5 Details by Class &amp; Accounts'!AP36</f>
        <v>0</v>
      </c>
      <c r="AL48" s="730">
        <f>'O5 Details by Class &amp; Accounts'!AQ36</f>
        <v>0</v>
      </c>
      <c r="AM48" s="730">
        <f>'O5 Details by Class &amp; Accounts'!AR36</f>
        <v>0</v>
      </c>
      <c r="AN48" s="730">
        <f>'O5 Details by Class &amp; Accounts'!AS36</f>
        <v>0</v>
      </c>
      <c r="AO48" s="730">
        <f>'O5 Details by Class &amp; Accounts'!AT36</f>
        <v>0</v>
      </c>
      <c r="AP48" s="730">
        <f>'O5 Details by Class &amp; Accounts'!AU36</f>
        <v>0</v>
      </c>
      <c r="AQ48" s="730">
        <f>'O5 Details by Class &amp; Accounts'!AV36</f>
        <v>0</v>
      </c>
      <c r="AR48" s="730">
        <f>'O5 Details by Class &amp; Accounts'!AW36</f>
        <v>0</v>
      </c>
      <c r="AS48" s="732">
        <f t="shared" si="0"/>
        <v>3861500</v>
      </c>
      <c r="AV48" s="2101" t="s">
        <v>1139</v>
      </c>
    </row>
    <row r="49" spans="1:48" s="752" customFormat="1" ht="38.25">
      <c r="A49" s="1239" t="s">
        <v>496</v>
      </c>
      <c r="B49" s="1240" t="s">
        <v>497</v>
      </c>
      <c r="C49" s="732">
        <f>SUM(D49:W49)</f>
        <v>0</v>
      </c>
      <c r="D49" s="730">
        <f>'O5 Details by Class &amp; Accounts'!I37</f>
        <v>0</v>
      </c>
      <c r="E49" s="730">
        <f>'O5 Details by Class &amp; Accounts'!J37</f>
        <v>0</v>
      </c>
      <c r="F49" s="730">
        <f>'O5 Details by Class &amp; Accounts'!K37</f>
        <v>0</v>
      </c>
      <c r="G49" s="730">
        <f>'O5 Details by Class &amp; Accounts'!L37</f>
        <v>0</v>
      </c>
      <c r="H49" s="730">
        <f>'O5 Details by Class &amp; Accounts'!M37</f>
        <v>0</v>
      </c>
      <c r="I49" s="730">
        <f>'O5 Details by Class &amp; Accounts'!N37</f>
        <v>0</v>
      </c>
      <c r="J49" s="730">
        <f>'O5 Details by Class &amp; Accounts'!O37</f>
        <v>0</v>
      </c>
      <c r="K49" s="730">
        <f>'O5 Details by Class &amp; Accounts'!P37</f>
        <v>0</v>
      </c>
      <c r="L49" s="730">
        <f>'O5 Details by Class &amp; Accounts'!Q37</f>
        <v>0</v>
      </c>
      <c r="M49" s="730">
        <f>'O5 Details by Class &amp; Accounts'!R37</f>
        <v>0</v>
      </c>
      <c r="N49" s="730">
        <f>'O5 Details by Class &amp; Accounts'!S37</f>
        <v>0</v>
      </c>
      <c r="O49" s="730">
        <f>'O5 Details by Class &amp; Accounts'!T37</f>
        <v>0</v>
      </c>
      <c r="P49" s="730">
        <f>'O5 Details by Class &amp; Accounts'!U37</f>
        <v>0</v>
      </c>
      <c r="Q49" s="730">
        <f>'O5 Details by Class &amp; Accounts'!V37</f>
        <v>0</v>
      </c>
      <c r="R49" s="730">
        <f>'O5 Details by Class &amp; Accounts'!W37</f>
        <v>0</v>
      </c>
      <c r="S49" s="730">
        <f>'O5 Details by Class &amp; Accounts'!X37</f>
        <v>0</v>
      </c>
      <c r="T49" s="730">
        <f>'O5 Details by Class &amp; Accounts'!Y37</f>
        <v>0</v>
      </c>
      <c r="U49" s="730">
        <f>'O5 Details by Class &amp; Accounts'!Z37</f>
        <v>0</v>
      </c>
      <c r="V49" s="730">
        <f>'O5 Details by Class &amp; Accounts'!AA37</f>
        <v>0</v>
      </c>
      <c r="W49" s="730">
        <f>'O5 Details by Class &amp; Accounts'!AB37</f>
        <v>0</v>
      </c>
      <c r="X49" s="732">
        <f t="shared" si="3"/>
        <v>0</v>
      </c>
      <c r="Y49" s="730">
        <f>'O5 Details by Class &amp; Accounts'!AD37</f>
        <v>0</v>
      </c>
      <c r="Z49" s="730">
        <f>'O5 Details by Class &amp; Accounts'!AE37</f>
        <v>0</v>
      </c>
      <c r="AA49" s="730">
        <f>'O5 Details by Class &amp; Accounts'!AF37</f>
        <v>0</v>
      </c>
      <c r="AB49" s="730">
        <f>'O5 Details by Class &amp; Accounts'!AG37</f>
        <v>0</v>
      </c>
      <c r="AC49" s="730">
        <f>'O5 Details by Class &amp; Accounts'!AH37</f>
        <v>0</v>
      </c>
      <c r="AD49" s="730">
        <f>'O5 Details by Class &amp; Accounts'!AI37</f>
        <v>0</v>
      </c>
      <c r="AE49" s="730">
        <f>'O5 Details by Class &amp; Accounts'!AJ37</f>
        <v>0</v>
      </c>
      <c r="AF49" s="730">
        <f>'O5 Details by Class &amp; Accounts'!AK37</f>
        <v>0</v>
      </c>
      <c r="AG49" s="730">
        <f>'O5 Details by Class &amp; Accounts'!AL37</f>
        <v>0</v>
      </c>
      <c r="AH49" s="730">
        <f>'O5 Details by Class &amp; Accounts'!AM37</f>
        <v>0</v>
      </c>
      <c r="AI49" s="730">
        <f>'O5 Details by Class &amp; Accounts'!AN37</f>
        <v>0</v>
      </c>
      <c r="AJ49" s="730">
        <f>'O5 Details by Class &amp; Accounts'!AO37</f>
        <v>0</v>
      </c>
      <c r="AK49" s="730">
        <f>'O5 Details by Class &amp; Accounts'!AP37</f>
        <v>0</v>
      </c>
      <c r="AL49" s="730">
        <f>'O5 Details by Class &amp; Accounts'!AQ37</f>
        <v>0</v>
      </c>
      <c r="AM49" s="730">
        <f>'O5 Details by Class &amp; Accounts'!AR37</f>
        <v>0</v>
      </c>
      <c r="AN49" s="730">
        <f>'O5 Details by Class &amp; Accounts'!AS37</f>
        <v>0</v>
      </c>
      <c r="AO49" s="730">
        <f>'O5 Details by Class &amp; Accounts'!AT37</f>
        <v>0</v>
      </c>
      <c r="AP49" s="730">
        <f>'O5 Details by Class &amp; Accounts'!AU37</f>
        <v>0</v>
      </c>
      <c r="AQ49" s="730">
        <f>'O5 Details by Class &amp; Accounts'!AV37</f>
        <v>0</v>
      </c>
      <c r="AR49" s="730">
        <f>'O5 Details by Class &amp; Accounts'!AW37</f>
        <v>0</v>
      </c>
      <c r="AS49" s="732">
        <f t="shared" si="0"/>
        <v>0</v>
      </c>
      <c r="AV49" s="2101" t="s">
        <v>1214</v>
      </c>
    </row>
    <row r="50" spans="1:48" s="752" customFormat="1" ht="12.75">
      <c r="A50" s="1241">
        <v>1820</v>
      </c>
      <c r="B50" s="1242" t="s">
        <v>1204</v>
      </c>
      <c r="C50" s="732">
        <f>SUM(D50:W50)</f>
        <v>3861500</v>
      </c>
      <c r="D50" s="730">
        <f>D47+D48+D49</f>
        <v>1451771.081113707</v>
      </c>
      <c r="E50" s="730">
        <f t="shared" ref="E50:AS50" si="10">E47+E48+E49</f>
        <v>679682.79966693348</v>
      </c>
      <c r="F50" s="730">
        <f t="shared" si="10"/>
        <v>1727471.617715867</v>
      </c>
      <c r="G50" s="730">
        <f t="shared" si="10"/>
        <v>0</v>
      </c>
      <c r="H50" s="730">
        <f t="shared" si="10"/>
        <v>0</v>
      </c>
      <c r="I50" s="730">
        <f t="shared" si="10"/>
        <v>0</v>
      </c>
      <c r="J50" s="730">
        <f t="shared" si="10"/>
        <v>0</v>
      </c>
      <c r="K50" s="730">
        <f t="shared" si="10"/>
        <v>0</v>
      </c>
      <c r="L50" s="730">
        <f t="shared" si="10"/>
        <v>2574.5015034925359</v>
      </c>
      <c r="M50" s="730">
        <f t="shared" si="10"/>
        <v>0</v>
      </c>
      <c r="N50" s="730">
        <f t="shared" si="10"/>
        <v>0</v>
      </c>
      <c r="O50" s="730">
        <f t="shared" si="10"/>
        <v>0</v>
      </c>
      <c r="P50" s="730">
        <f t="shared" si="10"/>
        <v>0</v>
      </c>
      <c r="Q50" s="730">
        <f t="shared" si="10"/>
        <v>0</v>
      </c>
      <c r="R50" s="730">
        <f t="shared" si="10"/>
        <v>0</v>
      </c>
      <c r="S50" s="730">
        <f t="shared" si="10"/>
        <v>0</v>
      </c>
      <c r="T50" s="730">
        <f t="shared" si="10"/>
        <v>0</v>
      </c>
      <c r="U50" s="730">
        <f t="shared" si="10"/>
        <v>0</v>
      </c>
      <c r="V50" s="730">
        <f t="shared" si="10"/>
        <v>0</v>
      </c>
      <c r="W50" s="730">
        <f t="shared" si="10"/>
        <v>0</v>
      </c>
      <c r="X50" s="732">
        <f t="shared" si="10"/>
        <v>0</v>
      </c>
      <c r="Y50" s="730">
        <f t="shared" si="10"/>
        <v>0</v>
      </c>
      <c r="Z50" s="730">
        <f t="shared" si="10"/>
        <v>0</v>
      </c>
      <c r="AA50" s="730">
        <f t="shared" si="10"/>
        <v>0</v>
      </c>
      <c r="AB50" s="730">
        <f t="shared" si="10"/>
        <v>0</v>
      </c>
      <c r="AC50" s="730">
        <f t="shared" si="10"/>
        <v>0</v>
      </c>
      <c r="AD50" s="730">
        <f t="shared" si="10"/>
        <v>0</v>
      </c>
      <c r="AE50" s="730">
        <f t="shared" si="10"/>
        <v>0</v>
      </c>
      <c r="AF50" s="730">
        <f t="shared" si="10"/>
        <v>0</v>
      </c>
      <c r="AG50" s="730">
        <f t="shared" si="10"/>
        <v>0</v>
      </c>
      <c r="AH50" s="730">
        <f t="shared" si="10"/>
        <v>0</v>
      </c>
      <c r="AI50" s="730">
        <f t="shared" si="10"/>
        <v>0</v>
      </c>
      <c r="AJ50" s="730">
        <f t="shared" si="10"/>
        <v>0</v>
      </c>
      <c r="AK50" s="730">
        <f t="shared" si="10"/>
        <v>0</v>
      </c>
      <c r="AL50" s="730">
        <f t="shared" si="10"/>
        <v>0</v>
      </c>
      <c r="AM50" s="730">
        <f t="shared" si="10"/>
        <v>0</v>
      </c>
      <c r="AN50" s="730">
        <f t="shared" si="10"/>
        <v>0</v>
      </c>
      <c r="AO50" s="730">
        <f t="shared" si="10"/>
        <v>0</v>
      </c>
      <c r="AP50" s="730">
        <f t="shared" si="10"/>
        <v>0</v>
      </c>
      <c r="AQ50" s="730">
        <f t="shared" si="10"/>
        <v>0</v>
      </c>
      <c r="AR50" s="730">
        <f t="shared" si="10"/>
        <v>0</v>
      </c>
      <c r="AS50" s="730">
        <f t="shared" si="10"/>
        <v>3861500</v>
      </c>
      <c r="AV50" s="2101" t="e">
        <v>#N/A</v>
      </c>
    </row>
    <row r="51" spans="1:48" s="752" customFormat="1" ht="12.75">
      <c r="A51" s="793"/>
      <c r="B51" s="758"/>
      <c r="C51" s="732"/>
      <c r="D51" s="730"/>
      <c r="E51" s="730"/>
      <c r="F51" s="730"/>
      <c r="G51" s="730"/>
      <c r="H51" s="730"/>
      <c r="I51" s="730"/>
      <c r="J51" s="730"/>
      <c r="K51" s="730"/>
      <c r="L51" s="730"/>
      <c r="M51" s="730"/>
      <c r="N51" s="730"/>
      <c r="O51" s="730"/>
      <c r="P51" s="730"/>
      <c r="Q51" s="730"/>
      <c r="R51" s="730"/>
      <c r="S51" s="730"/>
      <c r="T51" s="730"/>
      <c r="U51" s="730"/>
      <c r="V51" s="730"/>
      <c r="W51" s="730"/>
      <c r="X51" s="732"/>
      <c r="Y51" s="730"/>
      <c r="Z51" s="730"/>
      <c r="AA51" s="730"/>
      <c r="AB51" s="730"/>
      <c r="AC51" s="730"/>
      <c r="AD51" s="730"/>
      <c r="AE51" s="730"/>
      <c r="AF51" s="730"/>
      <c r="AG51" s="730"/>
      <c r="AH51" s="730"/>
      <c r="AI51" s="730"/>
      <c r="AJ51" s="730"/>
      <c r="AK51" s="730"/>
      <c r="AL51" s="730"/>
      <c r="AM51" s="730"/>
      <c r="AN51" s="730"/>
      <c r="AO51" s="730"/>
      <c r="AP51" s="730"/>
      <c r="AQ51" s="730"/>
      <c r="AR51" s="730"/>
      <c r="AS51" s="893"/>
      <c r="AV51" s="2101" t="e">
        <v>#N/A</v>
      </c>
    </row>
    <row r="52" spans="1:48" s="752" customFormat="1" ht="12.75">
      <c r="A52" s="1274" t="s">
        <v>562</v>
      </c>
      <c r="B52" s="1275" t="s">
        <v>1204</v>
      </c>
      <c r="C52" s="1266">
        <f>C45+C50</f>
        <v>3861500</v>
      </c>
      <c r="D52" s="1029">
        <f t="shared" ref="D52:AR52" si="11">D45+D50</f>
        <v>1451771.081113707</v>
      </c>
      <c r="E52" s="1029">
        <f t="shared" si="11"/>
        <v>679682.79966693348</v>
      </c>
      <c r="F52" s="1029">
        <f t="shared" si="11"/>
        <v>1727471.617715867</v>
      </c>
      <c r="G52" s="1029">
        <f t="shared" si="11"/>
        <v>0</v>
      </c>
      <c r="H52" s="1029">
        <f t="shared" si="11"/>
        <v>0</v>
      </c>
      <c r="I52" s="1029">
        <f t="shared" si="11"/>
        <v>0</v>
      </c>
      <c r="J52" s="1029">
        <f t="shared" si="11"/>
        <v>0</v>
      </c>
      <c r="K52" s="1029">
        <f t="shared" si="11"/>
        <v>0</v>
      </c>
      <c r="L52" s="1029">
        <f t="shared" si="11"/>
        <v>2574.5015034925359</v>
      </c>
      <c r="M52" s="1029">
        <f t="shared" si="11"/>
        <v>0</v>
      </c>
      <c r="N52" s="1029">
        <f t="shared" si="11"/>
        <v>0</v>
      </c>
      <c r="O52" s="1029">
        <f t="shared" si="11"/>
        <v>0</v>
      </c>
      <c r="P52" s="1029">
        <f t="shared" si="11"/>
        <v>0</v>
      </c>
      <c r="Q52" s="1029">
        <f t="shared" si="11"/>
        <v>0</v>
      </c>
      <c r="R52" s="1029">
        <f t="shared" si="11"/>
        <v>0</v>
      </c>
      <c r="S52" s="1029">
        <f t="shared" si="11"/>
        <v>0</v>
      </c>
      <c r="T52" s="1029">
        <f t="shared" si="11"/>
        <v>0</v>
      </c>
      <c r="U52" s="1029">
        <f t="shared" si="11"/>
        <v>0</v>
      </c>
      <c r="V52" s="1029">
        <f t="shared" si="11"/>
        <v>0</v>
      </c>
      <c r="W52" s="1029">
        <f t="shared" si="11"/>
        <v>0</v>
      </c>
      <c r="X52" s="1266">
        <f t="shared" si="11"/>
        <v>0</v>
      </c>
      <c r="Y52" s="1029">
        <f t="shared" si="11"/>
        <v>0</v>
      </c>
      <c r="Z52" s="1029">
        <f t="shared" si="11"/>
        <v>0</v>
      </c>
      <c r="AA52" s="1029">
        <f t="shared" si="11"/>
        <v>0</v>
      </c>
      <c r="AB52" s="1029">
        <f t="shared" si="11"/>
        <v>0</v>
      </c>
      <c r="AC52" s="1029">
        <f t="shared" si="11"/>
        <v>0</v>
      </c>
      <c r="AD52" s="1029">
        <f t="shared" si="11"/>
        <v>0</v>
      </c>
      <c r="AE52" s="1029">
        <f t="shared" si="11"/>
        <v>0</v>
      </c>
      <c r="AF52" s="1029">
        <f t="shared" si="11"/>
        <v>0</v>
      </c>
      <c r="AG52" s="1029">
        <f t="shared" si="11"/>
        <v>0</v>
      </c>
      <c r="AH52" s="1029">
        <f t="shared" si="11"/>
        <v>0</v>
      </c>
      <c r="AI52" s="1029">
        <f t="shared" si="11"/>
        <v>0</v>
      </c>
      <c r="AJ52" s="1029">
        <f t="shared" si="11"/>
        <v>0</v>
      </c>
      <c r="AK52" s="1029">
        <f t="shared" si="11"/>
        <v>0</v>
      </c>
      <c r="AL52" s="1029">
        <f t="shared" si="11"/>
        <v>0</v>
      </c>
      <c r="AM52" s="1029">
        <f t="shared" si="11"/>
        <v>0</v>
      </c>
      <c r="AN52" s="1029">
        <f t="shared" si="11"/>
        <v>0</v>
      </c>
      <c r="AO52" s="1029">
        <f t="shared" si="11"/>
        <v>0</v>
      </c>
      <c r="AP52" s="1029">
        <f t="shared" si="11"/>
        <v>0</v>
      </c>
      <c r="AQ52" s="1029">
        <f t="shared" si="11"/>
        <v>0</v>
      </c>
      <c r="AR52" s="1029">
        <f t="shared" si="11"/>
        <v>0</v>
      </c>
      <c r="AS52" s="1266">
        <f t="shared" si="0"/>
        <v>3861500</v>
      </c>
      <c r="AV52" s="2101" t="e">
        <v>#N/A</v>
      </c>
    </row>
    <row r="53" spans="1:48" s="752" customFormat="1" ht="12.75">
      <c r="A53" s="289"/>
      <c r="B53" s="751"/>
      <c r="C53" s="893"/>
      <c r="D53" s="730"/>
      <c r="E53" s="730"/>
      <c r="F53" s="730"/>
      <c r="G53" s="730"/>
      <c r="H53" s="730"/>
      <c r="I53" s="730"/>
      <c r="J53" s="730"/>
      <c r="K53" s="730"/>
      <c r="L53" s="730"/>
      <c r="M53" s="730"/>
      <c r="N53" s="730"/>
      <c r="O53" s="730"/>
      <c r="P53" s="730"/>
      <c r="Q53" s="730"/>
      <c r="R53" s="730"/>
      <c r="S53" s="730"/>
      <c r="T53" s="730"/>
      <c r="U53" s="730"/>
      <c r="V53" s="730"/>
      <c r="W53" s="730"/>
      <c r="X53" s="732"/>
      <c r="Y53" s="730"/>
      <c r="Z53" s="730"/>
      <c r="AA53" s="730"/>
      <c r="AB53" s="730"/>
      <c r="AC53" s="730"/>
      <c r="AD53" s="730"/>
      <c r="AE53" s="730"/>
      <c r="AF53" s="730"/>
      <c r="AG53" s="730"/>
      <c r="AH53" s="730"/>
      <c r="AI53" s="730"/>
      <c r="AJ53" s="730"/>
      <c r="AK53" s="730"/>
      <c r="AL53" s="730"/>
      <c r="AM53" s="730"/>
      <c r="AN53" s="730"/>
      <c r="AO53" s="730"/>
      <c r="AP53" s="730"/>
      <c r="AQ53" s="730"/>
      <c r="AR53" s="730"/>
      <c r="AS53" s="893"/>
      <c r="AV53" s="2101" t="e">
        <v>#N/A</v>
      </c>
    </row>
    <row r="54" spans="1:48" s="752" customFormat="1" ht="12.75">
      <c r="A54" s="1236" t="s">
        <v>1265</v>
      </c>
      <c r="B54" s="1237" t="s">
        <v>1032</v>
      </c>
      <c r="C54" s="893"/>
      <c r="D54" s="730">
        <f>'O5 Details by Class &amp; Accounts'!I39</f>
        <v>0</v>
      </c>
      <c r="E54" s="730">
        <f>'O5 Details by Class &amp; Accounts'!J39</f>
        <v>0</v>
      </c>
      <c r="F54" s="730">
        <f>'O5 Details by Class &amp; Accounts'!K39</f>
        <v>0</v>
      </c>
      <c r="G54" s="730">
        <f>'O5 Details by Class &amp; Accounts'!L39</f>
        <v>0</v>
      </c>
      <c r="H54" s="730">
        <f>'O5 Details by Class &amp; Accounts'!M39</f>
        <v>0</v>
      </c>
      <c r="I54" s="730">
        <f>'O5 Details by Class &amp; Accounts'!N39</f>
        <v>0</v>
      </c>
      <c r="J54" s="730">
        <f>'O5 Details by Class &amp; Accounts'!O39</f>
        <v>0</v>
      </c>
      <c r="K54" s="730">
        <f>'O5 Details by Class &amp; Accounts'!P39</f>
        <v>0</v>
      </c>
      <c r="L54" s="730">
        <f>'O5 Details by Class &amp; Accounts'!Q39</f>
        <v>0</v>
      </c>
      <c r="M54" s="730">
        <f>'O5 Details by Class &amp; Accounts'!R39</f>
        <v>0</v>
      </c>
      <c r="N54" s="730">
        <f>'O5 Details by Class &amp; Accounts'!S39</f>
        <v>0</v>
      </c>
      <c r="O54" s="730">
        <f>'O5 Details by Class &amp; Accounts'!T39</f>
        <v>0</v>
      </c>
      <c r="P54" s="730">
        <f>'O5 Details by Class &amp; Accounts'!U39</f>
        <v>0</v>
      </c>
      <c r="Q54" s="730">
        <f>'O5 Details by Class &amp; Accounts'!V39</f>
        <v>0</v>
      </c>
      <c r="R54" s="730">
        <f>'O5 Details by Class &amp; Accounts'!W39</f>
        <v>0</v>
      </c>
      <c r="S54" s="730">
        <f>'O5 Details by Class &amp; Accounts'!X39</f>
        <v>0</v>
      </c>
      <c r="T54" s="730">
        <f>'O5 Details by Class &amp; Accounts'!Y39</f>
        <v>0</v>
      </c>
      <c r="U54" s="730">
        <f>'O5 Details by Class &amp; Accounts'!Z39</f>
        <v>0</v>
      </c>
      <c r="V54" s="730">
        <f>'O5 Details by Class &amp; Accounts'!AA39</f>
        <v>0</v>
      </c>
      <c r="W54" s="730">
        <f>'O5 Details by Class &amp; Accounts'!AB39</f>
        <v>0</v>
      </c>
      <c r="X54" s="732">
        <f t="shared" si="3"/>
        <v>0</v>
      </c>
      <c r="Y54" s="730">
        <f>'O5 Details by Class &amp; Accounts'!AD39</f>
        <v>0</v>
      </c>
      <c r="Z54" s="730">
        <f>'O5 Details by Class &amp; Accounts'!AE39</f>
        <v>0</v>
      </c>
      <c r="AA54" s="730">
        <f>'O5 Details by Class &amp; Accounts'!AF39</f>
        <v>0</v>
      </c>
      <c r="AB54" s="730">
        <f>'O5 Details by Class &amp; Accounts'!AG39</f>
        <v>0</v>
      </c>
      <c r="AC54" s="730">
        <f>'O5 Details by Class &amp; Accounts'!AH39</f>
        <v>0</v>
      </c>
      <c r="AD54" s="730">
        <f>'O5 Details by Class &amp; Accounts'!AI39</f>
        <v>0</v>
      </c>
      <c r="AE54" s="730">
        <f>'O5 Details by Class &amp; Accounts'!AJ39</f>
        <v>0</v>
      </c>
      <c r="AF54" s="730">
        <f>'O5 Details by Class &amp; Accounts'!AK39</f>
        <v>0</v>
      </c>
      <c r="AG54" s="730">
        <f>'O5 Details by Class &amp; Accounts'!AL39</f>
        <v>0</v>
      </c>
      <c r="AH54" s="730">
        <f>'O5 Details by Class &amp; Accounts'!AM39</f>
        <v>0</v>
      </c>
      <c r="AI54" s="730">
        <f>'O5 Details by Class &amp; Accounts'!AN39</f>
        <v>0</v>
      </c>
      <c r="AJ54" s="730">
        <f>'O5 Details by Class &amp; Accounts'!AO39</f>
        <v>0</v>
      </c>
      <c r="AK54" s="730">
        <f>'O5 Details by Class &amp; Accounts'!AP39</f>
        <v>0</v>
      </c>
      <c r="AL54" s="730">
        <f>'O5 Details by Class &amp; Accounts'!AQ39</f>
        <v>0</v>
      </c>
      <c r="AM54" s="730">
        <f>'O5 Details by Class &amp; Accounts'!AR39</f>
        <v>0</v>
      </c>
      <c r="AN54" s="730">
        <f>'O5 Details by Class &amp; Accounts'!AS39</f>
        <v>0</v>
      </c>
      <c r="AO54" s="730">
        <f>'O5 Details by Class &amp; Accounts'!AT39</f>
        <v>0</v>
      </c>
      <c r="AP54" s="730">
        <f>'O5 Details by Class &amp; Accounts'!AU39</f>
        <v>0</v>
      </c>
      <c r="AQ54" s="730">
        <f>'O5 Details by Class &amp; Accounts'!AV39</f>
        <v>0</v>
      </c>
      <c r="AR54" s="730">
        <f>'O5 Details by Class &amp; Accounts'!AW39</f>
        <v>0</v>
      </c>
      <c r="AS54" s="732">
        <f t="shared" si="0"/>
        <v>0</v>
      </c>
      <c r="AV54" s="2101" t="s">
        <v>1137</v>
      </c>
    </row>
    <row r="55" spans="1:48" s="752" customFormat="1" ht="12.75">
      <c r="A55" s="1239" t="s">
        <v>1266</v>
      </c>
      <c r="B55" s="1240" t="s">
        <v>1033</v>
      </c>
      <c r="C55" s="893"/>
      <c r="D55" s="730">
        <f>'O5 Details by Class &amp; Accounts'!I40</f>
        <v>0</v>
      </c>
      <c r="E55" s="730">
        <f>'O5 Details by Class &amp; Accounts'!J40</f>
        <v>0</v>
      </c>
      <c r="F55" s="730">
        <f>'O5 Details by Class &amp; Accounts'!K40</f>
        <v>0</v>
      </c>
      <c r="G55" s="730">
        <f>'O5 Details by Class &amp; Accounts'!L40</f>
        <v>0</v>
      </c>
      <c r="H55" s="730">
        <f>'O5 Details by Class &amp; Accounts'!M40</f>
        <v>0</v>
      </c>
      <c r="I55" s="730">
        <f>'O5 Details by Class &amp; Accounts'!N40</f>
        <v>0</v>
      </c>
      <c r="J55" s="730">
        <f>'O5 Details by Class &amp; Accounts'!O40</f>
        <v>0</v>
      </c>
      <c r="K55" s="730">
        <f>'O5 Details by Class &amp; Accounts'!P40</f>
        <v>0</v>
      </c>
      <c r="L55" s="730">
        <f>'O5 Details by Class &amp; Accounts'!Q40</f>
        <v>0</v>
      </c>
      <c r="M55" s="730">
        <f>'O5 Details by Class &amp; Accounts'!R40</f>
        <v>0</v>
      </c>
      <c r="N55" s="730">
        <f>'O5 Details by Class &amp; Accounts'!S40</f>
        <v>0</v>
      </c>
      <c r="O55" s="730">
        <f>'O5 Details by Class &amp; Accounts'!T40</f>
        <v>0</v>
      </c>
      <c r="P55" s="730">
        <f>'O5 Details by Class &amp; Accounts'!U40</f>
        <v>0</v>
      </c>
      <c r="Q55" s="730">
        <f>'O5 Details by Class &amp; Accounts'!V40</f>
        <v>0</v>
      </c>
      <c r="R55" s="730">
        <f>'O5 Details by Class &amp; Accounts'!W40</f>
        <v>0</v>
      </c>
      <c r="S55" s="730">
        <f>'O5 Details by Class &amp; Accounts'!X40</f>
        <v>0</v>
      </c>
      <c r="T55" s="730">
        <f>'O5 Details by Class &amp; Accounts'!Y40</f>
        <v>0</v>
      </c>
      <c r="U55" s="730">
        <f>'O5 Details by Class &amp; Accounts'!Z40</f>
        <v>0</v>
      </c>
      <c r="V55" s="730">
        <f>'O5 Details by Class &amp; Accounts'!AA40</f>
        <v>0</v>
      </c>
      <c r="W55" s="730">
        <f>'O5 Details by Class &amp; Accounts'!AB40</f>
        <v>0</v>
      </c>
      <c r="X55" s="732">
        <f t="shared" si="3"/>
        <v>0</v>
      </c>
      <c r="Y55" s="730">
        <f>'O5 Details by Class &amp; Accounts'!AD40</f>
        <v>0</v>
      </c>
      <c r="Z55" s="730">
        <f>'O5 Details by Class &amp; Accounts'!AE40</f>
        <v>0</v>
      </c>
      <c r="AA55" s="730">
        <f>'O5 Details by Class &amp; Accounts'!AF40</f>
        <v>0</v>
      </c>
      <c r="AB55" s="730">
        <f>'O5 Details by Class &amp; Accounts'!AG40</f>
        <v>0</v>
      </c>
      <c r="AC55" s="730">
        <f>'O5 Details by Class &amp; Accounts'!AH40</f>
        <v>0</v>
      </c>
      <c r="AD55" s="730">
        <f>'O5 Details by Class &amp; Accounts'!AI40</f>
        <v>0</v>
      </c>
      <c r="AE55" s="730">
        <f>'O5 Details by Class &amp; Accounts'!AJ40</f>
        <v>0</v>
      </c>
      <c r="AF55" s="730">
        <f>'O5 Details by Class &amp; Accounts'!AK40</f>
        <v>0</v>
      </c>
      <c r="AG55" s="730">
        <f>'O5 Details by Class &amp; Accounts'!AL40</f>
        <v>0</v>
      </c>
      <c r="AH55" s="730">
        <f>'O5 Details by Class &amp; Accounts'!AM40</f>
        <v>0</v>
      </c>
      <c r="AI55" s="730">
        <f>'O5 Details by Class &amp; Accounts'!AN40</f>
        <v>0</v>
      </c>
      <c r="AJ55" s="730">
        <f>'O5 Details by Class &amp; Accounts'!AO40</f>
        <v>0</v>
      </c>
      <c r="AK55" s="730">
        <f>'O5 Details by Class &amp; Accounts'!AP40</f>
        <v>0</v>
      </c>
      <c r="AL55" s="730">
        <f>'O5 Details by Class &amp; Accounts'!AQ40</f>
        <v>0</v>
      </c>
      <c r="AM55" s="730">
        <f>'O5 Details by Class &amp; Accounts'!AR40</f>
        <v>0</v>
      </c>
      <c r="AN55" s="730">
        <f>'O5 Details by Class &amp; Accounts'!AS40</f>
        <v>0</v>
      </c>
      <c r="AO55" s="730">
        <f>'O5 Details by Class &amp; Accounts'!AT40</f>
        <v>0</v>
      </c>
      <c r="AP55" s="730">
        <f>'O5 Details by Class &amp; Accounts'!AU40</f>
        <v>0</v>
      </c>
      <c r="AQ55" s="730">
        <f>'O5 Details by Class &amp; Accounts'!AV40</f>
        <v>0</v>
      </c>
      <c r="AR55" s="730">
        <f>'O5 Details by Class &amp; Accounts'!AW40</f>
        <v>0</v>
      </c>
      <c r="AS55" s="732">
        <f t="shared" si="0"/>
        <v>0</v>
      </c>
      <c r="AV55" s="2101" t="s">
        <v>1138</v>
      </c>
    </row>
    <row r="56" spans="1:48" s="752" customFormat="1" ht="12.75">
      <c r="A56" s="1241">
        <v>1825</v>
      </c>
      <c r="B56" s="1242" t="s">
        <v>1204</v>
      </c>
      <c r="C56" s="732">
        <f>SUM(D56:W56)</f>
        <v>0</v>
      </c>
      <c r="D56" s="730">
        <f>D54+D55</f>
        <v>0</v>
      </c>
      <c r="E56" s="730">
        <f t="shared" ref="E56:W56" si="12">E54+E55</f>
        <v>0</v>
      </c>
      <c r="F56" s="730">
        <f t="shared" si="12"/>
        <v>0</v>
      </c>
      <c r="G56" s="730">
        <f t="shared" si="12"/>
        <v>0</v>
      </c>
      <c r="H56" s="730">
        <f t="shared" si="12"/>
        <v>0</v>
      </c>
      <c r="I56" s="730">
        <f t="shared" si="12"/>
        <v>0</v>
      </c>
      <c r="J56" s="730">
        <f t="shared" si="12"/>
        <v>0</v>
      </c>
      <c r="K56" s="730">
        <f t="shared" si="12"/>
        <v>0</v>
      </c>
      <c r="L56" s="730">
        <f t="shared" si="12"/>
        <v>0</v>
      </c>
      <c r="M56" s="730">
        <f t="shared" si="12"/>
        <v>0</v>
      </c>
      <c r="N56" s="730">
        <f t="shared" si="12"/>
        <v>0</v>
      </c>
      <c r="O56" s="730">
        <f t="shared" si="12"/>
        <v>0</v>
      </c>
      <c r="P56" s="730">
        <f t="shared" si="12"/>
        <v>0</v>
      </c>
      <c r="Q56" s="730">
        <f t="shared" si="12"/>
        <v>0</v>
      </c>
      <c r="R56" s="730">
        <f t="shared" si="12"/>
        <v>0</v>
      </c>
      <c r="S56" s="730">
        <f t="shared" si="12"/>
        <v>0</v>
      </c>
      <c r="T56" s="730">
        <f t="shared" si="12"/>
        <v>0</v>
      </c>
      <c r="U56" s="730">
        <f t="shared" si="12"/>
        <v>0</v>
      </c>
      <c r="V56" s="730">
        <f t="shared" si="12"/>
        <v>0</v>
      </c>
      <c r="W56" s="730">
        <f t="shared" si="12"/>
        <v>0</v>
      </c>
      <c r="X56" s="732">
        <f t="shared" si="3"/>
        <v>0</v>
      </c>
      <c r="Y56" s="730">
        <f>Y54+Y55</f>
        <v>0</v>
      </c>
      <c r="Z56" s="730">
        <f t="shared" ref="Z56:AR56" si="13">Z54+Z55</f>
        <v>0</v>
      </c>
      <c r="AA56" s="730">
        <f t="shared" si="13"/>
        <v>0</v>
      </c>
      <c r="AB56" s="730">
        <f t="shared" si="13"/>
        <v>0</v>
      </c>
      <c r="AC56" s="730">
        <f t="shared" si="13"/>
        <v>0</v>
      </c>
      <c r="AD56" s="730">
        <f t="shared" si="13"/>
        <v>0</v>
      </c>
      <c r="AE56" s="730">
        <f t="shared" si="13"/>
        <v>0</v>
      </c>
      <c r="AF56" s="730">
        <f t="shared" si="13"/>
        <v>0</v>
      </c>
      <c r="AG56" s="730">
        <f t="shared" si="13"/>
        <v>0</v>
      </c>
      <c r="AH56" s="730">
        <f t="shared" si="13"/>
        <v>0</v>
      </c>
      <c r="AI56" s="730">
        <f t="shared" si="13"/>
        <v>0</v>
      </c>
      <c r="AJ56" s="730">
        <f t="shared" si="13"/>
        <v>0</v>
      </c>
      <c r="AK56" s="730">
        <f t="shared" si="13"/>
        <v>0</v>
      </c>
      <c r="AL56" s="730">
        <f t="shared" si="13"/>
        <v>0</v>
      </c>
      <c r="AM56" s="730">
        <f t="shared" si="13"/>
        <v>0</v>
      </c>
      <c r="AN56" s="730">
        <f t="shared" si="13"/>
        <v>0</v>
      </c>
      <c r="AO56" s="730">
        <f t="shared" si="13"/>
        <v>0</v>
      </c>
      <c r="AP56" s="730">
        <f t="shared" si="13"/>
        <v>0</v>
      </c>
      <c r="AQ56" s="730">
        <f t="shared" si="13"/>
        <v>0</v>
      </c>
      <c r="AR56" s="730">
        <f t="shared" si="13"/>
        <v>0</v>
      </c>
      <c r="AS56" s="732">
        <f t="shared" si="0"/>
        <v>0</v>
      </c>
      <c r="AV56" s="2101" t="e">
        <v>#N/A</v>
      </c>
    </row>
    <row r="57" spans="1:48" s="752" customFormat="1" ht="12.75">
      <c r="A57" s="289"/>
      <c r="B57" s="751"/>
      <c r="C57" s="893"/>
      <c r="D57" s="730"/>
      <c r="E57" s="730"/>
      <c r="F57" s="730"/>
      <c r="G57" s="730"/>
      <c r="H57" s="730"/>
      <c r="I57" s="730"/>
      <c r="J57" s="730"/>
      <c r="K57" s="730"/>
      <c r="L57" s="730"/>
      <c r="M57" s="730"/>
      <c r="N57" s="730"/>
      <c r="O57" s="730"/>
      <c r="P57" s="730"/>
      <c r="Q57" s="730"/>
      <c r="R57" s="730"/>
      <c r="S57" s="730"/>
      <c r="T57" s="730"/>
      <c r="U57" s="730"/>
      <c r="V57" s="730"/>
      <c r="W57" s="730"/>
      <c r="X57" s="732"/>
      <c r="Y57" s="730"/>
      <c r="Z57" s="730"/>
      <c r="AA57" s="730"/>
      <c r="AB57" s="730"/>
      <c r="AC57" s="730"/>
      <c r="AD57" s="730"/>
      <c r="AE57" s="730"/>
      <c r="AF57" s="730"/>
      <c r="AG57" s="730"/>
      <c r="AH57" s="730"/>
      <c r="AI57" s="730"/>
      <c r="AJ57" s="730"/>
      <c r="AK57" s="730"/>
      <c r="AL57" s="730"/>
      <c r="AM57" s="730"/>
      <c r="AN57" s="730"/>
      <c r="AO57" s="730"/>
      <c r="AP57" s="730"/>
      <c r="AQ57" s="730"/>
      <c r="AR57" s="730"/>
      <c r="AS57" s="893"/>
      <c r="AV57" s="2101" t="e">
        <v>#N/A</v>
      </c>
    </row>
    <row r="58" spans="1:48" s="752" customFormat="1" ht="25.5">
      <c r="A58" s="1262" t="s">
        <v>1267</v>
      </c>
      <c r="B58" s="1263" t="s">
        <v>1034</v>
      </c>
      <c r="C58" s="1276"/>
      <c r="D58" s="1029">
        <f>'O5 Details by Class &amp; Accounts'!I42</f>
        <v>0</v>
      </c>
      <c r="E58" s="1029">
        <f>'O5 Details by Class &amp; Accounts'!J42</f>
        <v>0</v>
      </c>
      <c r="F58" s="1029">
        <f>'O5 Details by Class &amp; Accounts'!K42</f>
        <v>0</v>
      </c>
      <c r="G58" s="1029">
        <f>'O5 Details by Class &amp; Accounts'!L42</f>
        <v>0</v>
      </c>
      <c r="H58" s="1029">
        <f>'O5 Details by Class &amp; Accounts'!M42</f>
        <v>0</v>
      </c>
      <c r="I58" s="1029">
        <f>'O5 Details by Class &amp; Accounts'!N42</f>
        <v>0</v>
      </c>
      <c r="J58" s="1029">
        <f>'O5 Details by Class &amp; Accounts'!O42</f>
        <v>0</v>
      </c>
      <c r="K58" s="1029">
        <f>'O5 Details by Class &amp; Accounts'!P42</f>
        <v>0</v>
      </c>
      <c r="L58" s="1029">
        <f>'O5 Details by Class &amp; Accounts'!Q42</f>
        <v>0</v>
      </c>
      <c r="M58" s="1029">
        <f>'O5 Details by Class &amp; Accounts'!R42</f>
        <v>0</v>
      </c>
      <c r="N58" s="1029">
        <f>'O5 Details by Class &amp; Accounts'!S42</f>
        <v>0</v>
      </c>
      <c r="O58" s="1029">
        <f>'O5 Details by Class &amp; Accounts'!T42</f>
        <v>0</v>
      </c>
      <c r="P58" s="1029">
        <f>'O5 Details by Class &amp; Accounts'!U42</f>
        <v>0</v>
      </c>
      <c r="Q58" s="1029">
        <f>'O5 Details by Class &amp; Accounts'!V42</f>
        <v>0</v>
      </c>
      <c r="R58" s="1029">
        <f>'O5 Details by Class &amp; Accounts'!W42</f>
        <v>0</v>
      </c>
      <c r="S58" s="1029">
        <f>'O5 Details by Class &amp; Accounts'!X42</f>
        <v>0</v>
      </c>
      <c r="T58" s="1029">
        <f>'O5 Details by Class &amp; Accounts'!Y42</f>
        <v>0</v>
      </c>
      <c r="U58" s="1029">
        <f>'O5 Details by Class &amp; Accounts'!Z42</f>
        <v>0</v>
      </c>
      <c r="V58" s="1029">
        <f>'O5 Details by Class &amp; Accounts'!AA42</f>
        <v>0</v>
      </c>
      <c r="W58" s="1029">
        <f>'O5 Details by Class &amp; Accounts'!AB42</f>
        <v>0</v>
      </c>
      <c r="X58" s="1266">
        <f t="shared" si="3"/>
        <v>0</v>
      </c>
      <c r="Y58" s="1029">
        <f>'O5 Details by Class &amp; Accounts'!AD42</f>
        <v>0</v>
      </c>
      <c r="Z58" s="1029">
        <f>'O5 Details by Class &amp; Accounts'!AE42</f>
        <v>0</v>
      </c>
      <c r="AA58" s="1029">
        <f>'O5 Details by Class &amp; Accounts'!AF42</f>
        <v>0</v>
      </c>
      <c r="AB58" s="1029">
        <f>'O5 Details by Class &amp; Accounts'!AG42</f>
        <v>0</v>
      </c>
      <c r="AC58" s="1029">
        <f>'O5 Details by Class &amp; Accounts'!AH42</f>
        <v>0</v>
      </c>
      <c r="AD58" s="1029">
        <f>'O5 Details by Class &amp; Accounts'!AI42</f>
        <v>0</v>
      </c>
      <c r="AE58" s="1029">
        <f>'O5 Details by Class &amp; Accounts'!AJ42</f>
        <v>0</v>
      </c>
      <c r="AF58" s="1029">
        <f>'O5 Details by Class &amp; Accounts'!AK42</f>
        <v>0</v>
      </c>
      <c r="AG58" s="1029">
        <f>'O5 Details by Class &amp; Accounts'!AL42</f>
        <v>0</v>
      </c>
      <c r="AH58" s="1029">
        <f>'O5 Details by Class &amp; Accounts'!AM42</f>
        <v>0</v>
      </c>
      <c r="AI58" s="1029">
        <f>'O5 Details by Class &amp; Accounts'!AN42</f>
        <v>0</v>
      </c>
      <c r="AJ58" s="1029">
        <f>'O5 Details by Class &amp; Accounts'!AO42</f>
        <v>0</v>
      </c>
      <c r="AK58" s="1029">
        <f>'O5 Details by Class &amp; Accounts'!AP42</f>
        <v>0</v>
      </c>
      <c r="AL58" s="1029">
        <f>'O5 Details by Class &amp; Accounts'!AQ42</f>
        <v>0</v>
      </c>
      <c r="AM58" s="1029">
        <f>'O5 Details by Class &amp; Accounts'!AR42</f>
        <v>0</v>
      </c>
      <c r="AN58" s="1029">
        <f>'O5 Details by Class &amp; Accounts'!AS42</f>
        <v>0</v>
      </c>
      <c r="AO58" s="1029">
        <f>'O5 Details by Class &amp; Accounts'!AT42</f>
        <v>0</v>
      </c>
      <c r="AP58" s="1029">
        <f>'O5 Details by Class &amp; Accounts'!AU42</f>
        <v>0</v>
      </c>
      <c r="AQ58" s="1029">
        <f>'O5 Details by Class &amp; Accounts'!AV42</f>
        <v>0</v>
      </c>
      <c r="AR58" s="1029">
        <f>'O5 Details by Class &amp; Accounts'!AW42</f>
        <v>0</v>
      </c>
      <c r="AS58" s="1266">
        <f t="shared" si="0"/>
        <v>0</v>
      </c>
      <c r="AV58" s="2101" t="s">
        <v>755</v>
      </c>
    </row>
    <row r="59" spans="1:48" s="752" customFormat="1" ht="25.5">
      <c r="A59" s="1267" t="s">
        <v>1268</v>
      </c>
      <c r="B59" s="1268" t="s">
        <v>1035</v>
      </c>
      <c r="C59" s="1276"/>
      <c r="D59" s="1029">
        <f>'O5 Details by Class &amp; Accounts'!I43</f>
        <v>0</v>
      </c>
      <c r="E59" s="1029">
        <f>'O5 Details by Class &amp; Accounts'!J43</f>
        <v>0</v>
      </c>
      <c r="F59" s="1029">
        <f>'O5 Details by Class &amp; Accounts'!K43</f>
        <v>0</v>
      </c>
      <c r="G59" s="1029">
        <f>'O5 Details by Class &amp; Accounts'!L43</f>
        <v>0</v>
      </c>
      <c r="H59" s="1029">
        <f>'O5 Details by Class &amp; Accounts'!M43</f>
        <v>0</v>
      </c>
      <c r="I59" s="1029">
        <f>'O5 Details by Class &amp; Accounts'!N43</f>
        <v>0</v>
      </c>
      <c r="J59" s="1029">
        <f>'O5 Details by Class &amp; Accounts'!O43</f>
        <v>0</v>
      </c>
      <c r="K59" s="1029">
        <f>'O5 Details by Class &amp; Accounts'!P43</f>
        <v>0</v>
      </c>
      <c r="L59" s="1029">
        <f>'O5 Details by Class &amp; Accounts'!Q43</f>
        <v>0</v>
      </c>
      <c r="M59" s="1029">
        <f>'O5 Details by Class &amp; Accounts'!R43</f>
        <v>0</v>
      </c>
      <c r="N59" s="1029">
        <f>'O5 Details by Class &amp; Accounts'!S43</f>
        <v>0</v>
      </c>
      <c r="O59" s="1029">
        <f>'O5 Details by Class &amp; Accounts'!T43</f>
        <v>0</v>
      </c>
      <c r="P59" s="1029">
        <f>'O5 Details by Class &amp; Accounts'!U43</f>
        <v>0</v>
      </c>
      <c r="Q59" s="1029">
        <f>'O5 Details by Class &amp; Accounts'!V43</f>
        <v>0</v>
      </c>
      <c r="R59" s="1029">
        <f>'O5 Details by Class &amp; Accounts'!W43</f>
        <v>0</v>
      </c>
      <c r="S59" s="1029">
        <f>'O5 Details by Class &amp; Accounts'!X43</f>
        <v>0</v>
      </c>
      <c r="T59" s="1029">
        <f>'O5 Details by Class &amp; Accounts'!Y43</f>
        <v>0</v>
      </c>
      <c r="U59" s="1029">
        <f>'O5 Details by Class &amp; Accounts'!Z43</f>
        <v>0</v>
      </c>
      <c r="V59" s="1029">
        <f>'O5 Details by Class &amp; Accounts'!AA43</f>
        <v>0</v>
      </c>
      <c r="W59" s="1029">
        <f>'O5 Details by Class &amp; Accounts'!AB43</f>
        <v>0</v>
      </c>
      <c r="X59" s="1266">
        <f t="shared" si="3"/>
        <v>0</v>
      </c>
      <c r="Y59" s="1029">
        <f>'O5 Details by Class &amp; Accounts'!AD43</f>
        <v>0</v>
      </c>
      <c r="Z59" s="1029">
        <f>'O5 Details by Class &amp; Accounts'!AE43</f>
        <v>0</v>
      </c>
      <c r="AA59" s="1029">
        <f>'O5 Details by Class &amp; Accounts'!AF43</f>
        <v>0</v>
      </c>
      <c r="AB59" s="1029">
        <f>'O5 Details by Class &amp; Accounts'!AG43</f>
        <v>0</v>
      </c>
      <c r="AC59" s="1029">
        <f>'O5 Details by Class &amp; Accounts'!AH43</f>
        <v>0</v>
      </c>
      <c r="AD59" s="1029">
        <f>'O5 Details by Class &amp; Accounts'!AI43</f>
        <v>0</v>
      </c>
      <c r="AE59" s="1029">
        <f>'O5 Details by Class &amp; Accounts'!AJ43</f>
        <v>0</v>
      </c>
      <c r="AF59" s="1029">
        <f>'O5 Details by Class &amp; Accounts'!AK43</f>
        <v>0</v>
      </c>
      <c r="AG59" s="1029">
        <f>'O5 Details by Class &amp; Accounts'!AL43</f>
        <v>0</v>
      </c>
      <c r="AH59" s="1029">
        <f>'O5 Details by Class &amp; Accounts'!AM43</f>
        <v>0</v>
      </c>
      <c r="AI59" s="1029">
        <f>'O5 Details by Class &amp; Accounts'!AN43</f>
        <v>0</v>
      </c>
      <c r="AJ59" s="1029">
        <f>'O5 Details by Class &amp; Accounts'!AO43</f>
        <v>0</v>
      </c>
      <c r="AK59" s="1029">
        <f>'O5 Details by Class &amp; Accounts'!AP43</f>
        <v>0</v>
      </c>
      <c r="AL59" s="1029">
        <f>'O5 Details by Class &amp; Accounts'!AQ43</f>
        <v>0</v>
      </c>
      <c r="AM59" s="1029">
        <f>'O5 Details by Class &amp; Accounts'!AR43</f>
        <v>0</v>
      </c>
      <c r="AN59" s="1029">
        <f>'O5 Details by Class &amp; Accounts'!AS43</f>
        <v>0</v>
      </c>
      <c r="AO59" s="1029">
        <f>'O5 Details by Class &amp; Accounts'!AT43</f>
        <v>0</v>
      </c>
      <c r="AP59" s="1029">
        <f>'O5 Details by Class &amp; Accounts'!AU43</f>
        <v>0</v>
      </c>
      <c r="AQ59" s="1029">
        <f>'O5 Details by Class &amp; Accounts'!AV43</f>
        <v>0</v>
      </c>
      <c r="AR59" s="1029">
        <f>'O5 Details by Class &amp; Accounts'!AW43</f>
        <v>0</v>
      </c>
      <c r="AS59" s="1266">
        <f t="shared" si="0"/>
        <v>0</v>
      </c>
      <c r="AV59" s="2101" t="s">
        <v>1139</v>
      </c>
    </row>
    <row r="60" spans="1:48" s="752" customFormat="1" ht="25.5">
      <c r="A60" s="1267" t="s">
        <v>1269</v>
      </c>
      <c r="B60" s="1268" t="s">
        <v>1059</v>
      </c>
      <c r="C60" s="1276"/>
      <c r="D60" s="1029">
        <f>'O5 Details by Class &amp; Accounts'!I44</f>
        <v>0.40237380125994099</v>
      </c>
      <c r="E60" s="1029">
        <f>'O5 Details by Class &amp; Accounts'!J44</f>
        <v>0.15247713277824562</v>
      </c>
      <c r="F60" s="1029">
        <f>'O5 Details by Class &amp; Accounts'!K44</f>
        <v>9.4375817315590749E-2</v>
      </c>
      <c r="G60" s="1029">
        <f>'O5 Details by Class &amp; Accounts'!L44</f>
        <v>0</v>
      </c>
      <c r="H60" s="1029">
        <f>'O5 Details by Class &amp; Accounts'!M44</f>
        <v>0</v>
      </c>
      <c r="I60" s="1029">
        <f>'O5 Details by Class &amp; Accounts'!N44</f>
        <v>0</v>
      </c>
      <c r="J60" s="1029">
        <f>'O5 Details by Class &amp; Accounts'!O44</f>
        <v>0</v>
      </c>
      <c r="K60" s="1029">
        <f>'O5 Details by Class &amp; Accounts'!P44</f>
        <v>0</v>
      </c>
      <c r="L60" s="1029">
        <f>'O5 Details by Class &amp; Accounts'!Q44</f>
        <v>7.7324864622273573E-4</v>
      </c>
      <c r="M60" s="1029">
        <f>'O5 Details by Class &amp; Accounts'!R44</f>
        <v>0</v>
      </c>
      <c r="N60" s="1029">
        <f>'O5 Details by Class &amp; Accounts'!S44</f>
        <v>0</v>
      </c>
      <c r="O60" s="1029">
        <f>'O5 Details by Class &amp; Accounts'!T44</f>
        <v>0</v>
      </c>
      <c r="P60" s="1029">
        <f>'O5 Details by Class &amp; Accounts'!U44</f>
        <v>0</v>
      </c>
      <c r="Q60" s="1029">
        <f>'O5 Details by Class &amp; Accounts'!V44</f>
        <v>0</v>
      </c>
      <c r="R60" s="1029">
        <f>'O5 Details by Class &amp; Accounts'!W44</f>
        <v>0</v>
      </c>
      <c r="S60" s="1029">
        <f>'O5 Details by Class &amp; Accounts'!X44</f>
        <v>0</v>
      </c>
      <c r="T60" s="1029">
        <f>'O5 Details by Class &amp; Accounts'!Y44</f>
        <v>0</v>
      </c>
      <c r="U60" s="1029">
        <f>'O5 Details by Class &amp; Accounts'!Z44</f>
        <v>0</v>
      </c>
      <c r="V60" s="1029">
        <f>'O5 Details by Class &amp; Accounts'!AA44</f>
        <v>0</v>
      </c>
      <c r="W60" s="1029">
        <f>'O5 Details by Class &amp; Accounts'!AB44</f>
        <v>0</v>
      </c>
      <c r="X60" s="1266">
        <f t="shared" si="3"/>
        <v>0.34999999999999992</v>
      </c>
      <c r="Y60" s="1029">
        <f>'O5 Details by Class &amp; Accounts'!AD44</f>
        <v>0.23501807165407598</v>
      </c>
      <c r="Z60" s="1029">
        <f>'O5 Details by Class &amp; Accounts'!AE44</f>
        <v>2.5884695171542727E-2</v>
      </c>
      <c r="AA60" s="1029">
        <f>'O5 Details by Class &amp; Accounts'!AF44</f>
        <v>1.2887823264655768E-3</v>
      </c>
      <c r="AB60" s="1029">
        <f>'O5 Details by Class &amp; Accounts'!AG44</f>
        <v>0</v>
      </c>
      <c r="AC60" s="1029">
        <f>'O5 Details by Class &amp; Accounts'!AH44</f>
        <v>0</v>
      </c>
      <c r="AD60" s="1029">
        <f>'O5 Details by Class &amp; Accounts'!AI44</f>
        <v>0</v>
      </c>
      <c r="AE60" s="1029">
        <f>'O5 Details by Class &amp; Accounts'!AJ44</f>
        <v>8.0022258127931373E-2</v>
      </c>
      <c r="AF60" s="1029">
        <f>'O5 Details by Class &amp; Accounts'!AK44</f>
        <v>4.388172197679026E-3</v>
      </c>
      <c r="AG60" s="1029">
        <f>'O5 Details by Class &amp; Accounts'!AL44</f>
        <v>3.398020522305297E-3</v>
      </c>
      <c r="AH60" s="1029">
        <f>'O5 Details by Class &amp; Accounts'!AM44</f>
        <v>0</v>
      </c>
      <c r="AI60" s="1029">
        <f>'O5 Details by Class &amp; Accounts'!AN44</f>
        <v>0</v>
      </c>
      <c r="AJ60" s="1029">
        <f>'O5 Details by Class &amp; Accounts'!AO44</f>
        <v>0</v>
      </c>
      <c r="AK60" s="1029">
        <f>'O5 Details by Class &amp; Accounts'!AP44</f>
        <v>0</v>
      </c>
      <c r="AL60" s="1029">
        <f>'O5 Details by Class &amp; Accounts'!AQ44</f>
        <v>0</v>
      </c>
      <c r="AM60" s="1029">
        <f>'O5 Details by Class &amp; Accounts'!AR44</f>
        <v>0</v>
      </c>
      <c r="AN60" s="1029">
        <f>'O5 Details by Class &amp; Accounts'!AS44</f>
        <v>0</v>
      </c>
      <c r="AO60" s="1029">
        <f>'O5 Details by Class &amp; Accounts'!AT44</f>
        <v>0</v>
      </c>
      <c r="AP60" s="1029">
        <f>'O5 Details by Class &amp; Accounts'!AU44</f>
        <v>0</v>
      </c>
      <c r="AQ60" s="1029">
        <f>'O5 Details by Class &amp; Accounts'!AV44</f>
        <v>0</v>
      </c>
      <c r="AR60" s="1029">
        <f>'O5 Details by Class &amp; Accounts'!AW44</f>
        <v>0</v>
      </c>
      <c r="AS60" s="1266">
        <f t="shared" si="0"/>
        <v>0.34999999999999992</v>
      </c>
      <c r="AV60" s="2101" t="s">
        <v>1140</v>
      </c>
    </row>
    <row r="61" spans="1:48" s="752" customFormat="1" ht="12.75">
      <c r="A61" s="1269">
        <v>1830</v>
      </c>
      <c r="B61" s="1270" t="s">
        <v>1204</v>
      </c>
      <c r="C61" s="1266">
        <f>SUM(D61:W61)</f>
        <v>0.65000000000000013</v>
      </c>
      <c r="D61" s="1029">
        <f>D58+D59+D60</f>
        <v>0.40237380125994099</v>
      </c>
      <c r="E61" s="1029">
        <f t="shared" ref="E61:W61" si="14">E58+E59+E60</f>
        <v>0.15247713277824562</v>
      </c>
      <c r="F61" s="1029">
        <f t="shared" si="14"/>
        <v>9.4375817315590749E-2</v>
      </c>
      <c r="G61" s="1029">
        <f t="shared" si="14"/>
        <v>0</v>
      </c>
      <c r="H61" s="1029">
        <f t="shared" si="14"/>
        <v>0</v>
      </c>
      <c r="I61" s="1029">
        <f t="shared" si="14"/>
        <v>0</v>
      </c>
      <c r="J61" s="1029">
        <f t="shared" si="14"/>
        <v>0</v>
      </c>
      <c r="K61" s="1029">
        <f t="shared" si="14"/>
        <v>0</v>
      </c>
      <c r="L61" s="1029">
        <f t="shared" si="14"/>
        <v>7.7324864622273573E-4</v>
      </c>
      <c r="M61" s="1029">
        <f t="shared" si="14"/>
        <v>0</v>
      </c>
      <c r="N61" s="1029">
        <f t="shared" si="14"/>
        <v>0</v>
      </c>
      <c r="O61" s="1029">
        <f t="shared" si="14"/>
        <v>0</v>
      </c>
      <c r="P61" s="1029">
        <f t="shared" si="14"/>
        <v>0</v>
      </c>
      <c r="Q61" s="1029">
        <f t="shared" si="14"/>
        <v>0</v>
      </c>
      <c r="R61" s="1029">
        <f t="shared" si="14"/>
        <v>0</v>
      </c>
      <c r="S61" s="1029">
        <f t="shared" si="14"/>
        <v>0</v>
      </c>
      <c r="T61" s="1029">
        <f t="shared" si="14"/>
        <v>0</v>
      </c>
      <c r="U61" s="1029">
        <f t="shared" si="14"/>
        <v>0</v>
      </c>
      <c r="V61" s="1029">
        <f t="shared" si="14"/>
        <v>0</v>
      </c>
      <c r="W61" s="1029">
        <f t="shared" si="14"/>
        <v>0</v>
      </c>
      <c r="X61" s="1266">
        <f t="shared" si="3"/>
        <v>0.34999999999999992</v>
      </c>
      <c r="Y61" s="1029">
        <f>Y59+Y60</f>
        <v>0.23501807165407598</v>
      </c>
      <c r="Z61" s="1029">
        <f t="shared" ref="Z61:AR61" si="15">Z59+Z60</f>
        <v>2.5884695171542727E-2</v>
      </c>
      <c r="AA61" s="1029">
        <f t="shared" si="15"/>
        <v>1.2887823264655768E-3</v>
      </c>
      <c r="AB61" s="1029">
        <f t="shared" si="15"/>
        <v>0</v>
      </c>
      <c r="AC61" s="1029">
        <f t="shared" si="15"/>
        <v>0</v>
      </c>
      <c r="AD61" s="1029">
        <f t="shared" si="15"/>
        <v>0</v>
      </c>
      <c r="AE61" s="1029">
        <f t="shared" si="15"/>
        <v>8.0022258127931373E-2</v>
      </c>
      <c r="AF61" s="1029">
        <f t="shared" si="15"/>
        <v>4.388172197679026E-3</v>
      </c>
      <c r="AG61" s="1029">
        <f t="shared" si="15"/>
        <v>3.398020522305297E-3</v>
      </c>
      <c r="AH61" s="1029">
        <f t="shared" si="15"/>
        <v>0</v>
      </c>
      <c r="AI61" s="1029">
        <f t="shared" si="15"/>
        <v>0</v>
      </c>
      <c r="AJ61" s="1029">
        <f t="shared" si="15"/>
        <v>0</v>
      </c>
      <c r="AK61" s="1029">
        <f t="shared" si="15"/>
        <v>0</v>
      </c>
      <c r="AL61" s="1029">
        <f t="shared" si="15"/>
        <v>0</v>
      </c>
      <c r="AM61" s="1029">
        <f t="shared" si="15"/>
        <v>0</v>
      </c>
      <c r="AN61" s="1029">
        <f t="shared" si="15"/>
        <v>0</v>
      </c>
      <c r="AO61" s="1029">
        <f t="shared" si="15"/>
        <v>0</v>
      </c>
      <c r="AP61" s="1029">
        <f t="shared" si="15"/>
        <v>0</v>
      </c>
      <c r="AQ61" s="1029">
        <f t="shared" si="15"/>
        <v>0</v>
      </c>
      <c r="AR61" s="1029">
        <f t="shared" si="15"/>
        <v>0</v>
      </c>
      <c r="AS61" s="1266">
        <f t="shared" si="0"/>
        <v>1</v>
      </c>
      <c r="AV61" s="2101" t="e">
        <v>#N/A</v>
      </c>
    </row>
    <row r="62" spans="1:48" s="752" customFormat="1" ht="12.75">
      <c r="A62" s="289"/>
      <c r="B62" s="751"/>
      <c r="C62" s="893"/>
      <c r="D62" s="730"/>
      <c r="E62" s="730"/>
      <c r="F62" s="730"/>
      <c r="G62" s="730"/>
      <c r="H62" s="730"/>
      <c r="I62" s="730"/>
      <c r="J62" s="730"/>
      <c r="K62" s="730"/>
      <c r="L62" s="730"/>
      <c r="M62" s="730"/>
      <c r="N62" s="730"/>
      <c r="O62" s="730"/>
      <c r="P62" s="730"/>
      <c r="Q62" s="730"/>
      <c r="R62" s="730"/>
      <c r="S62" s="730"/>
      <c r="T62" s="730"/>
      <c r="U62" s="730"/>
      <c r="V62" s="730"/>
      <c r="W62" s="730"/>
      <c r="X62" s="732"/>
      <c r="Y62" s="730"/>
      <c r="Z62" s="730"/>
      <c r="AA62" s="730"/>
      <c r="AB62" s="730"/>
      <c r="AC62" s="730"/>
      <c r="AD62" s="730"/>
      <c r="AE62" s="730"/>
      <c r="AF62" s="730"/>
      <c r="AG62" s="730"/>
      <c r="AH62" s="730"/>
      <c r="AI62" s="730"/>
      <c r="AJ62" s="730"/>
      <c r="AK62" s="730"/>
      <c r="AL62" s="730"/>
      <c r="AM62" s="730"/>
      <c r="AN62" s="730"/>
      <c r="AO62" s="730"/>
      <c r="AP62" s="730"/>
      <c r="AQ62" s="730"/>
      <c r="AR62" s="730"/>
      <c r="AS62" s="893"/>
      <c r="AV62" s="2101" t="e">
        <v>#N/A</v>
      </c>
    </row>
    <row r="63" spans="1:48" s="752" customFormat="1" ht="25.5">
      <c r="A63" s="1236" t="s">
        <v>1270</v>
      </c>
      <c r="B63" s="1237" t="s">
        <v>1060</v>
      </c>
      <c r="C63" s="893"/>
      <c r="D63" s="730">
        <f>'O5 Details by Class &amp; Accounts'!I46</f>
        <v>0</v>
      </c>
      <c r="E63" s="730">
        <f>'O5 Details by Class &amp; Accounts'!J46</f>
        <v>0</v>
      </c>
      <c r="F63" s="730">
        <f>'O5 Details by Class &amp; Accounts'!K46</f>
        <v>0</v>
      </c>
      <c r="G63" s="730">
        <f>'O5 Details by Class &amp; Accounts'!L46</f>
        <v>0</v>
      </c>
      <c r="H63" s="730">
        <f>'O5 Details by Class &amp; Accounts'!M46</f>
        <v>0</v>
      </c>
      <c r="I63" s="730">
        <f>'O5 Details by Class &amp; Accounts'!N46</f>
        <v>0</v>
      </c>
      <c r="J63" s="730">
        <f>'O5 Details by Class &amp; Accounts'!O46</f>
        <v>0</v>
      </c>
      <c r="K63" s="730">
        <f>'O5 Details by Class &amp; Accounts'!P46</f>
        <v>0</v>
      </c>
      <c r="L63" s="730">
        <f>'O5 Details by Class &amp; Accounts'!Q46</f>
        <v>0</v>
      </c>
      <c r="M63" s="730">
        <f>'O5 Details by Class &amp; Accounts'!R46</f>
        <v>0</v>
      </c>
      <c r="N63" s="730">
        <f>'O5 Details by Class &amp; Accounts'!S46</f>
        <v>0</v>
      </c>
      <c r="O63" s="730">
        <f>'O5 Details by Class &amp; Accounts'!T46</f>
        <v>0</v>
      </c>
      <c r="P63" s="730">
        <f>'O5 Details by Class &amp; Accounts'!U46</f>
        <v>0</v>
      </c>
      <c r="Q63" s="730">
        <f>'O5 Details by Class &amp; Accounts'!V46</f>
        <v>0</v>
      </c>
      <c r="R63" s="730">
        <f>'O5 Details by Class &amp; Accounts'!W46</f>
        <v>0</v>
      </c>
      <c r="S63" s="730">
        <f>'O5 Details by Class &amp; Accounts'!X46</f>
        <v>0</v>
      </c>
      <c r="T63" s="730">
        <f>'O5 Details by Class &amp; Accounts'!Y46</f>
        <v>0</v>
      </c>
      <c r="U63" s="730">
        <f>'O5 Details by Class &amp; Accounts'!Z46</f>
        <v>0</v>
      </c>
      <c r="V63" s="730">
        <f>'O5 Details by Class &amp; Accounts'!AA46</f>
        <v>0</v>
      </c>
      <c r="W63" s="730">
        <f>'O5 Details by Class &amp; Accounts'!AB46</f>
        <v>0</v>
      </c>
      <c r="X63" s="732">
        <f t="shared" si="3"/>
        <v>0</v>
      </c>
      <c r="Y63" s="730">
        <f>'O5 Details by Class &amp; Accounts'!AD46</f>
        <v>0</v>
      </c>
      <c r="Z63" s="730">
        <f>'O5 Details by Class &amp; Accounts'!AE46</f>
        <v>0</v>
      </c>
      <c r="AA63" s="730">
        <f>'O5 Details by Class &amp; Accounts'!AF46</f>
        <v>0</v>
      </c>
      <c r="AB63" s="730">
        <f>'O5 Details by Class &amp; Accounts'!AG46</f>
        <v>0</v>
      </c>
      <c r="AC63" s="730">
        <f>'O5 Details by Class &amp; Accounts'!AH46</f>
        <v>0</v>
      </c>
      <c r="AD63" s="730">
        <f>'O5 Details by Class &amp; Accounts'!AI46</f>
        <v>0</v>
      </c>
      <c r="AE63" s="730">
        <f>'O5 Details by Class &amp; Accounts'!AJ46</f>
        <v>0</v>
      </c>
      <c r="AF63" s="730">
        <f>'O5 Details by Class &amp; Accounts'!AK46</f>
        <v>0</v>
      </c>
      <c r="AG63" s="730">
        <f>'O5 Details by Class &amp; Accounts'!AL46</f>
        <v>0</v>
      </c>
      <c r="AH63" s="730">
        <f>'O5 Details by Class &amp; Accounts'!AM46</f>
        <v>0</v>
      </c>
      <c r="AI63" s="730">
        <f>'O5 Details by Class &amp; Accounts'!AN46</f>
        <v>0</v>
      </c>
      <c r="AJ63" s="730">
        <f>'O5 Details by Class &amp; Accounts'!AO46</f>
        <v>0</v>
      </c>
      <c r="AK63" s="730">
        <f>'O5 Details by Class &amp; Accounts'!AP46</f>
        <v>0</v>
      </c>
      <c r="AL63" s="730">
        <f>'O5 Details by Class &amp; Accounts'!AQ46</f>
        <v>0</v>
      </c>
      <c r="AM63" s="730">
        <f>'O5 Details by Class &amp; Accounts'!AR46</f>
        <v>0</v>
      </c>
      <c r="AN63" s="730">
        <f>'O5 Details by Class &amp; Accounts'!AS46</f>
        <v>0</v>
      </c>
      <c r="AO63" s="730">
        <f>'O5 Details by Class &amp; Accounts'!AT46</f>
        <v>0</v>
      </c>
      <c r="AP63" s="730">
        <f>'O5 Details by Class &amp; Accounts'!AU46</f>
        <v>0</v>
      </c>
      <c r="AQ63" s="730">
        <f>'O5 Details by Class &amp; Accounts'!AV46</f>
        <v>0</v>
      </c>
      <c r="AR63" s="730">
        <f>'O5 Details by Class &amp; Accounts'!AW46</f>
        <v>0</v>
      </c>
      <c r="AS63" s="732">
        <f t="shared" si="0"/>
        <v>0</v>
      </c>
      <c r="AV63" s="2101" t="s">
        <v>755</v>
      </c>
    </row>
    <row r="64" spans="1:48" s="752" customFormat="1" ht="25.5">
      <c r="A64" s="1239" t="s">
        <v>1271</v>
      </c>
      <c r="B64" s="1240" t="s">
        <v>1061</v>
      </c>
      <c r="C64" s="893"/>
      <c r="D64" s="730">
        <f>'O5 Details by Class &amp; Accounts'!I47</f>
        <v>2293798.0455513182</v>
      </c>
      <c r="E64" s="730">
        <f>'O5 Details by Class &amp; Accounts'!J47</f>
        <v>1073898.7005271185</v>
      </c>
      <c r="F64" s="730">
        <f>'O5 Details by Class &amp; Accounts'!K47</f>
        <v>2729404.8435117416</v>
      </c>
      <c r="G64" s="730">
        <f>'O5 Details by Class &amp; Accounts'!L47</f>
        <v>0</v>
      </c>
      <c r="H64" s="730">
        <f>'O5 Details by Class &amp; Accounts'!M47</f>
        <v>0</v>
      </c>
      <c r="I64" s="730">
        <f>'O5 Details by Class &amp; Accounts'!N47</f>
        <v>0</v>
      </c>
      <c r="J64" s="730">
        <f>'O5 Details by Class &amp; Accounts'!O47</f>
        <v>0</v>
      </c>
      <c r="K64" s="730">
        <f>'O5 Details by Class &amp; Accounts'!P47</f>
        <v>0</v>
      </c>
      <c r="L64" s="730">
        <f>'O5 Details by Class &amp; Accounts'!Q47</f>
        <v>4067.7119098211192</v>
      </c>
      <c r="M64" s="730">
        <f>'O5 Details by Class &amp; Accounts'!R47</f>
        <v>0</v>
      </c>
      <c r="N64" s="730">
        <f>'O5 Details by Class &amp; Accounts'!S47</f>
        <v>0</v>
      </c>
      <c r="O64" s="730">
        <f>'O5 Details by Class &amp; Accounts'!T47</f>
        <v>0</v>
      </c>
      <c r="P64" s="730">
        <f>'O5 Details by Class &amp; Accounts'!U47</f>
        <v>0</v>
      </c>
      <c r="Q64" s="730">
        <f>'O5 Details by Class &amp; Accounts'!V47</f>
        <v>0</v>
      </c>
      <c r="R64" s="730">
        <f>'O5 Details by Class &amp; Accounts'!W47</f>
        <v>0</v>
      </c>
      <c r="S64" s="730">
        <f>'O5 Details by Class &amp; Accounts'!X47</f>
        <v>0</v>
      </c>
      <c r="T64" s="730">
        <f>'O5 Details by Class &amp; Accounts'!Y47</f>
        <v>0</v>
      </c>
      <c r="U64" s="730">
        <f>'O5 Details by Class &amp; Accounts'!Z47</f>
        <v>0</v>
      </c>
      <c r="V64" s="730">
        <f>'O5 Details by Class &amp; Accounts'!AA47</f>
        <v>0</v>
      </c>
      <c r="W64" s="730">
        <f>'O5 Details by Class &amp; Accounts'!AB47</f>
        <v>0</v>
      </c>
      <c r="X64" s="732">
        <f t="shared" si="3"/>
        <v>3285245.0084999995</v>
      </c>
      <c r="Y64" s="730">
        <f>'O5 Details by Class &amp; Accounts'!AD47</f>
        <v>2227983.1363000949</v>
      </c>
      <c r="Z64" s="730">
        <f>'O5 Details by Class &amp; Accounts'!AE47</f>
        <v>264608.3924696843</v>
      </c>
      <c r="AA64" s="730">
        <f>'O5 Details by Class &amp; Accounts'!AF47</f>
        <v>30659.422596118402</v>
      </c>
      <c r="AB64" s="730">
        <f>'O5 Details by Class &amp; Accounts'!AG47</f>
        <v>0</v>
      </c>
      <c r="AC64" s="730">
        <f>'O5 Details by Class &amp; Accounts'!AH47</f>
        <v>0</v>
      </c>
      <c r="AD64" s="730">
        <f>'O5 Details by Class &amp; Accounts'!AI47</f>
        <v>0</v>
      </c>
      <c r="AE64" s="730">
        <f>'O5 Details by Class &amp; Accounts'!AJ47</f>
        <v>694426.15765475819</v>
      </c>
      <c r="AF64" s="730">
        <f>'O5 Details by Class &amp; Accounts'!AK47</f>
        <v>38080.174562057895</v>
      </c>
      <c r="AG64" s="730">
        <f>'O5 Details by Class &amp; Accounts'!AL47</f>
        <v>29487.724917285854</v>
      </c>
      <c r="AH64" s="730">
        <f>'O5 Details by Class &amp; Accounts'!AM47</f>
        <v>0</v>
      </c>
      <c r="AI64" s="730">
        <f>'O5 Details by Class &amp; Accounts'!AN47</f>
        <v>0</v>
      </c>
      <c r="AJ64" s="730">
        <f>'O5 Details by Class &amp; Accounts'!AO47</f>
        <v>0</v>
      </c>
      <c r="AK64" s="730">
        <f>'O5 Details by Class &amp; Accounts'!AP47</f>
        <v>0</v>
      </c>
      <c r="AL64" s="730">
        <f>'O5 Details by Class &amp; Accounts'!AQ47</f>
        <v>0</v>
      </c>
      <c r="AM64" s="730">
        <f>'O5 Details by Class &amp; Accounts'!AR47</f>
        <v>0</v>
      </c>
      <c r="AN64" s="730">
        <f>'O5 Details by Class &amp; Accounts'!AS47</f>
        <v>0</v>
      </c>
      <c r="AO64" s="730">
        <f>'O5 Details by Class &amp; Accounts'!AT47</f>
        <v>0</v>
      </c>
      <c r="AP64" s="730">
        <f>'O5 Details by Class &amp; Accounts'!AU47</f>
        <v>0</v>
      </c>
      <c r="AQ64" s="730">
        <f>'O5 Details by Class &amp; Accounts'!AV47</f>
        <v>0</v>
      </c>
      <c r="AR64" s="730">
        <f>'O5 Details by Class &amp; Accounts'!AW47</f>
        <v>0</v>
      </c>
      <c r="AS64" s="732">
        <f t="shared" si="0"/>
        <v>3285245.0084999995</v>
      </c>
      <c r="AV64" s="2101" t="s">
        <v>1139</v>
      </c>
    </row>
    <row r="65" spans="1:48" s="752" customFormat="1" ht="25.5">
      <c r="A65" s="1239" t="s">
        <v>1272</v>
      </c>
      <c r="B65" s="1240" t="s">
        <v>1062</v>
      </c>
      <c r="C65" s="893"/>
      <c r="D65" s="730">
        <f>'O5 Details by Class &amp; Accounts'!I48</f>
        <v>1696844.3969504</v>
      </c>
      <c r="E65" s="730">
        <f>'O5 Details by Class &amp; Accounts'!J48</f>
        <v>643008.98221423686</v>
      </c>
      <c r="F65" s="730">
        <f>'O5 Details by Class &amp; Accounts'!K48</f>
        <v>397990.8143078147</v>
      </c>
      <c r="G65" s="730">
        <f>'O5 Details by Class &amp; Accounts'!L48</f>
        <v>0</v>
      </c>
      <c r="H65" s="730">
        <f>'O5 Details by Class &amp; Accounts'!M48</f>
        <v>0</v>
      </c>
      <c r="I65" s="730">
        <f>'O5 Details by Class &amp; Accounts'!N48</f>
        <v>0</v>
      </c>
      <c r="J65" s="730">
        <f>'O5 Details by Class &amp; Accounts'!O48</f>
        <v>0</v>
      </c>
      <c r="K65" s="730">
        <f>'O5 Details by Class &amp; Accounts'!P48</f>
        <v>0</v>
      </c>
      <c r="L65" s="730">
        <f>'O5 Details by Class &amp; Accounts'!Q48</f>
        <v>3260.8550275491257</v>
      </c>
      <c r="M65" s="730">
        <f>'O5 Details by Class &amp; Accounts'!R48</f>
        <v>0</v>
      </c>
      <c r="N65" s="730">
        <f>'O5 Details by Class &amp; Accounts'!S48</f>
        <v>0</v>
      </c>
      <c r="O65" s="730">
        <f>'O5 Details by Class &amp; Accounts'!T48</f>
        <v>0</v>
      </c>
      <c r="P65" s="730">
        <f>'O5 Details by Class &amp; Accounts'!U48</f>
        <v>0</v>
      </c>
      <c r="Q65" s="730">
        <f>'O5 Details by Class &amp; Accounts'!V48</f>
        <v>0</v>
      </c>
      <c r="R65" s="730">
        <f>'O5 Details by Class &amp; Accounts'!W48</f>
        <v>0</v>
      </c>
      <c r="S65" s="730">
        <f>'O5 Details by Class &amp; Accounts'!X48</f>
        <v>0</v>
      </c>
      <c r="T65" s="730">
        <f>'O5 Details by Class &amp; Accounts'!Y48</f>
        <v>0</v>
      </c>
      <c r="U65" s="730">
        <f>'O5 Details by Class &amp; Accounts'!Z48</f>
        <v>0</v>
      </c>
      <c r="V65" s="730">
        <f>'O5 Details by Class &amp; Accounts'!AA48</f>
        <v>0</v>
      </c>
      <c r="W65" s="730">
        <f>'O5 Details by Class &amp; Accounts'!AB48</f>
        <v>0</v>
      </c>
      <c r="X65" s="732">
        <f t="shared" si="3"/>
        <v>1475979.6415000006</v>
      </c>
      <c r="Y65" s="730">
        <f>'O5 Details by Class &amp; Accounts'!AD48</f>
        <v>991091.11184572696</v>
      </c>
      <c r="Z65" s="730">
        <f>'O5 Details by Class &amp; Accounts'!AE48</f>
        <v>109157.95171322978</v>
      </c>
      <c r="AA65" s="730">
        <f>'O5 Details by Class &amp; Accounts'!AF48</f>
        <v>5434.9042176805669</v>
      </c>
      <c r="AB65" s="730">
        <f>'O5 Details by Class &amp; Accounts'!AG48</f>
        <v>0</v>
      </c>
      <c r="AC65" s="730">
        <f>'O5 Details by Class &amp; Accounts'!AH48</f>
        <v>0</v>
      </c>
      <c r="AD65" s="730">
        <f>'O5 Details by Class &amp; Accounts'!AI48</f>
        <v>0</v>
      </c>
      <c r="AE65" s="730">
        <f>'O5 Details by Class &amp; Accounts'!AJ48</f>
        <v>337460.63961052749</v>
      </c>
      <c r="AF65" s="730">
        <f>'O5 Details by Class &amp; Accounts'!AK48</f>
        <v>18505.293791915876</v>
      </c>
      <c r="AG65" s="730">
        <f>'O5 Details by Class &amp; Accounts'!AL48</f>
        <v>14329.740320919473</v>
      </c>
      <c r="AH65" s="730">
        <f>'O5 Details by Class &amp; Accounts'!AM48</f>
        <v>0</v>
      </c>
      <c r="AI65" s="730">
        <f>'O5 Details by Class &amp; Accounts'!AN48</f>
        <v>0</v>
      </c>
      <c r="AJ65" s="730">
        <f>'O5 Details by Class &amp; Accounts'!AO48</f>
        <v>0</v>
      </c>
      <c r="AK65" s="730">
        <f>'O5 Details by Class &amp; Accounts'!AP48</f>
        <v>0</v>
      </c>
      <c r="AL65" s="730">
        <f>'O5 Details by Class &amp; Accounts'!AQ48</f>
        <v>0</v>
      </c>
      <c r="AM65" s="730">
        <f>'O5 Details by Class &amp; Accounts'!AR48</f>
        <v>0</v>
      </c>
      <c r="AN65" s="730">
        <f>'O5 Details by Class &amp; Accounts'!AS48</f>
        <v>0</v>
      </c>
      <c r="AO65" s="730">
        <f>'O5 Details by Class &amp; Accounts'!AT48</f>
        <v>0</v>
      </c>
      <c r="AP65" s="730">
        <f>'O5 Details by Class &amp; Accounts'!AU48</f>
        <v>0</v>
      </c>
      <c r="AQ65" s="730">
        <f>'O5 Details by Class &amp; Accounts'!AV48</f>
        <v>0</v>
      </c>
      <c r="AR65" s="730">
        <f>'O5 Details by Class &amp; Accounts'!AW48</f>
        <v>0</v>
      </c>
      <c r="AS65" s="732">
        <f t="shared" si="0"/>
        <v>1475979.6415000006</v>
      </c>
      <c r="AV65" s="2101" t="s">
        <v>1140</v>
      </c>
    </row>
    <row r="66" spans="1:48" s="752" customFormat="1" ht="12.75">
      <c r="A66" s="1241">
        <v>1835</v>
      </c>
      <c r="B66" s="1242" t="s">
        <v>1204</v>
      </c>
      <c r="C66" s="732">
        <f>SUM(D66:W66)</f>
        <v>8842274.3499999996</v>
      </c>
      <c r="D66" s="730">
        <f>D63+D64+D65</f>
        <v>3990642.4425017182</v>
      </c>
      <c r="E66" s="730">
        <f t="shared" ref="E66:W66" si="16">E63+E64+E65</f>
        <v>1716907.6827413554</v>
      </c>
      <c r="F66" s="730">
        <f t="shared" si="16"/>
        <v>3127395.6578195561</v>
      </c>
      <c r="G66" s="730">
        <f t="shared" si="16"/>
        <v>0</v>
      </c>
      <c r="H66" s="730">
        <f t="shared" si="16"/>
        <v>0</v>
      </c>
      <c r="I66" s="730">
        <f t="shared" si="16"/>
        <v>0</v>
      </c>
      <c r="J66" s="730">
        <f t="shared" si="16"/>
        <v>0</v>
      </c>
      <c r="K66" s="730">
        <f t="shared" si="16"/>
        <v>0</v>
      </c>
      <c r="L66" s="730">
        <f t="shared" si="16"/>
        <v>7328.5669373702449</v>
      </c>
      <c r="M66" s="730">
        <f t="shared" si="16"/>
        <v>0</v>
      </c>
      <c r="N66" s="730">
        <f t="shared" si="16"/>
        <v>0</v>
      </c>
      <c r="O66" s="730">
        <f t="shared" si="16"/>
        <v>0</v>
      </c>
      <c r="P66" s="730">
        <f t="shared" si="16"/>
        <v>0</v>
      </c>
      <c r="Q66" s="730">
        <f t="shared" si="16"/>
        <v>0</v>
      </c>
      <c r="R66" s="730">
        <f t="shared" si="16"/>
        <v>0</v>
      </c>
      <c r="S66" s="730">
        <f t="shared" si="16"/>
        <v>0</v>
      </c>
      <c r="T66" s="730">
        <f t="shared" si="16"/>
        <v>0</v>
      </c>
      <c r="U66" s="730">
        <f t="shared" si="16"/>
        <v>0</v>
      </c>
      <c r="V66" s="730">
        <f t="shared" si="16"/>
        <v>0</v>
      </c>
      <c r="W66" s="730">
        <f t="shared" si="16"/>
        <v>0</v>
      </c>
      <c r="X66" s="732">
        <f t="shared" si="3"/>
        <v>4761224.6499999994</v>
      </c>
      <c r="Y66" s="730">
        <f>Y63+Y64+Y65</f>
        <v>3219074.248145822</v>
      </c>
      <c r="Z66" s="730">
        <f t="shared" ref="Z66:AR66" si="17">Z63+Z64+Z65</f>
        <v>373766.34418291406</v>
      </c>
      <c r="AA66" s="730">
        <f t="shared" si="17"/>
        <v>36094.326813798965</v>
      </c>
      <c r="AB66" s="730">
        <f t="shared" si="17"/>
        <v>0</v>
      </c>
      <c r="AC66" s="730">
        <f t="shared" si="17"/>
        <v>0</v>
      </c>
      <c r="AD66" s="730">
        <f t="shared" si="17"/>
        <v>0</v>
      </c>
      <c r="AE66" s="730">
        <f t="shared" si="17"/>
        <v>1031886.7972652856</v>
      </c>
      <c r="AF66" s="730">
        <f t="shared" si="17"/>
        <v>56585.468353973774</v>
      </c>
      <c r="AG66" s="730">
        <f t="shared" si="17"/>
        <v>43817.465238205325</v>
      </c>
      <c r="AH66" s="730">
        <f t="shared" si="17"/>
        <v>0</v>
      </c>
      <c r="AI66" s="730">
        <f t="shared" si="17"/>
        <v>0</v>
      </c>
      <c r="AJ66" s="730">
        <f t="shared" si="17"/>
        <v>0</v>
      </c>
      <c r="AK66" s="730">
        <f t="shared" si="17"/>
        <v>0</v>
      </c>
      <c r="AL66" s="730">
        <f t="shared" si="17"/>
        <v>0</v>
      </c>
      <c r="AM66" s="730">
        <f t="shared" si="17"/>
        <v>0</v>
      </c>
      <c r="AN66" s="730">
        <f t="shared" si="17"/>
        <v>0</v>
      </c>
      <c r="AO66" s="730">
        <f t="shared" si="17"/>
        <v>0</v>
      </c>
      <c r="AP66" s="730">
        <f t="shared" si="17"/>
        <v>0</v>
      </c>
      <c r="AQ66" s="730">
        <f t="shared" si="17"/>
        <v>0</v>
      </c>
      <c r="AR66" s="730">
        <f t="shared" si="17"/>
        <v>0</v>
      </c>
      <c r="AS66" s="732">
        <f t="shared" si="0"/>
        <v>13603499</v>
      </c>
      <c r="AV66" s="2101" t="e">
        <v>#N/A</v>
      </c>
    </row>
    <row r="67" spans="1:48" s="752" customFormat="1" ht="12.75">
      <c r="A67" s="793"/>
      <c r="B67" s="758"/>
      <c r="C67" s="732"/>
      <c r="D67" s="730"/>
      <c r="E67" s="730"/>
      <c r="F67" s="730"/>
      <c r="G67" s="730"/>
      <c r="H67" s="730"/>
      <c r="I67" s="730"/>
      <c r="J67" s="730"/>
      <c r="K67" s="730"/>
      <c r="L67" s="730"/>
      <c r="M67" s="730"/>
      <c r="N67" s="730"/>
      <c r="O67" s="730"/>
      <c r="P67" s="730"/>
      <c r="Q67" s="730"/>
      <c r="R67" s="730"/>
      <c r="S67" s="730"/>
      <c r="T67" s="730"/>
      <c r="U67" s="730"/>
      <c r="V67" s="730"/>
      <c r="W67" s="730"/>
      <c r="X67" s="732"/>
      <c r="Y67" s="730"/>
      <c r="Z67" s="730"/>
      <c r="AA67" s="730"/>
      <c r="AB67" s="730"/>
      <c r="AC67" s="730"/>
      <c r="AD67" s="730"/>
      <c r="AE67" s="730"/>
      <c r="AF67" s="730"/>
      <c r="AG67" s="730"/>
      <c r="AH67" s="730"/>
      <c r="AI67" s="730"/>
      <c r="AJ67" s="730"/>
      <c r="AK67" s="730"/>
      <c r="AL67" s="730"/>
      <c r="AM67" s="730"/>
      <c r="AN67" s="730"/>
      <c r="AO67" s="730"/>
      <c r="AP67" s="730"/>
      <c r="AQ67" s="730"/>
      <c r="AR67" s="730"/>
      <c r="AS67" s="893"/>
      <c r="AV67" s="2101" t="e">
        <v>#N/A</v>
      </c>
    </row>
    <row r="68" spans="1:48" s="752" customFormat="1" ht="12.75">
      <c r="A68" s="1274" t="s">
        <v>563</v>
      </c>
      <c r="B68" s="1275" t="s">
        <v>1204</v>
      </c>
      <c r="C68" s="1266">
        <f>C61+C66</f>
        <v>8842275</v>
      </c>
      <c r="D68" s="1029">
        <f>D61+D66</f>
        <v>3990642.8448755196</v>
      </c>
      <c r="E68" s="1029">
        <f>E61+E66</f>
        <v>1716907.8352184882</v>
      </c>
      <c r="F68" s="1029">
        <f t="shared" ref="F68:AR68" si="18">F61+F66</f>
        <v>3127395.7521953732</v>
      </c>
      <c r="G68" s="1029">
        <f t="shared" si="18"/>
        <v>0</v>
      </c>
      <c r="H68" s="1029">
        <f t="shared" si="18"/>
        <v>0</v>
      </c>
      <c r="I68" s="1029">
        <f t="shared" si="18"/>
        <v>0</v>
      </c>
      <c r="J68" s="1029">
        <f t="shared" si="18"/>
        <v>0</v>
      </c>
      <c r="K68" s="1029">
        <f t="shared" si="18"/>
        <v>0</v>
      </c>
      <c r="L68" s="1029">
        <f t="shared" si="18"/>
        <v>7328.5677106188914</v>
      </c>
      <c r="M68" s="1029">
        <f t="shared" si="18"/>
        <v>0</v>
      </c>
      <c r="N68" s="1029">
        <f t="shared" si="18"/>
        <v>0</v>
      </c>
      <c r="O68" s="1029">
        <f t="shared" si="18"/>
        <v>0</v>
      </c>
      <c r="P68" s="1029">
        <f t="shared" si="18"/>
        <v>0</v>
      </c>
      <c r="Q68" s="1029">
        <f t="shared" si="18"/>
        <v>0</v>
      </c>
      <c r="R68" s="1029">
        <f t="shared" si="18"/>
        <v>0</v>
      </c>
      <c r="S68" s="1029">
        <f t="shared" si="18"/>
        <v>0</v>
      </c>
      <c r="T68" s="1029">
        <f t="shared" si="18"/>
        <v>0</v>
      </c>
      <c r="U68" s="1029">
        <f t="shared" si="18"/>
        <v>0</v>
      </c>
      <c r="V68" s="1029">
        <f t="shared" si="18"/>
        <v>0</v>
      </c>
      <c r="W68" s="1029">
        <f t="shared" si="18"/>
        <v>0</v>
      </c>
      <c r="X68" s="1266">
        <f t="shared" si="18"/>
        <v>4761224.9999999991</v>
      </c>
      <c r="Y68" s="1029">
        <f t="shared" si="18"/>
        <v>3219074.4831638937</v>
      </c>
      <c r="Z68" s="1029">
        <f t="shared" si="18"/>
        <v>373766.37006760924</v>
      </c>
      <c r="AA68" s="1029">
        <f t="shared" si="18"/>
        <v>36094.32810258129</v>
      </c>
      <c r="AB68" s="1029">
        <f t="shared" si="18"/>
        <v>0</v>
      </c>
      <c r="AC68" s="1029">
        <f t="shared" si="18"/>
        <v>0</v>
      </c>
      <c r="AD68" s="1029">
        <f t="shared" si="18"/>
        <v>0</v>
      </c>
      <c r="AE68" s="1029">
        <f t="shared" si="18"/>
        <v>1031886.8772875437</v>
      </c>
      <c r="AF68" s="1029">
        <f t="shared" si="18"/>
        <v>56585.472742145976</v>
      </c>
      <c r="AG68" s="1029">
        <f t="shared" si="18"/>
        <v>43817.468636225844</v>
      </c>
      <c r="AH68" s="1029">
        <f t="shared" si="18"/>
        <v>0</v>
      </c>
      <c r="AI68" s="1029">
        <f t="shared" si="18"/>
        <v>0</v>
      </c>
      <c r="AJ68" s="1029">
        <f t="shared" si="18"/>
        <v>0</v>
      </c>
      <c r="AK68" s="1029">
        <f t="shared" si="18"/>
        <v>0</v>
      </c>
      <c r="AL68" s="1029">
        <f t="shared" si="18"/>
        <v>0</v>
      </c>
      <c r="AM68" s="1029">
        <f t="shared" si="18"/>
        <v>0</v>
      </c>
      <c r="AN68" s="1029">
        <f t="shared" si="18"/>
        <v>0</v>
      </c>
      <c r="AO68" s="1029">
        <f t="shared" si="18"/>
        <v>0</v>
      </c>
      <c r="AP68" s="1029">
        <f t="shared" si="18"/>
        <v>0</v>
      </c>
      <c r="AQ68" s="1029">
        <f t="shared" si="18"/>
        <v>0</v>
      </c>
      <c r="AR68" s="1029">
        <f t="shared" si="18"/>
        <v>0</v>
      </c>
      <c r="AS68" s="1266">
        <f t="shared" si="0"/>
        <v>13603500</v>
      </c>
      <c r="AV68" s="2101" t="e">
        <v>#N/A</v>
      </c>
    </row>
    <row r="69" spans="1:48" s="752" customFormat="1" ht="12.75">
      <c r="A69" s="289"/>
      <c r="B69" s="751"/>
      <c r="C69" s="893"/>
      <c r="D69" s="730"/>
      <c r="E69" s="730"/>
      <c r="F69" s="730"/>
      <c r="G69" s="730"/>
      <c r="H69" s="730"/>
      <c r="I69" s="730"/>
      <c r="J69" s="730"/>
      <c r="K69" s="730"/>
      <c r="L69" s="730"/>
      <c r="M69" s="730"/>
      <c r="N69" s="730"/>
      <c r="O69" s="730"/>
      <c r="P69" s="730"/>
      <c r="Q69" s="730"/>
      <c r="R69" s="730"/>
      <c r="S69" s="730"/>
      <c r="T69" s="730"/>
      <c r="U69" s="730"/>
      <c r="V69" s="730"/>
      <c r="W69" s="730"/>
      <c r="X69" s="732"/>
      <c r="Y69" s="730"/>
      <c r="Z69" s="730"/>
      <c r="AA69" s="730"/>
      <c r="AB69" s="730"/>
      <c r="AC69" s="730"/>
      <c r="AD69" s="730"/>
      <c r="AE69" s="730"/>
      <c r="AF69" s="730"/>
      <c r="AG69" s="730"/>
      <c r="AH69" s="730"/>
      <c r="AI69" s="730"/>
      <c r="AJ69" s="730"/>
      <c r="AK69" s="730"/>
      <c r="AL69" s="730"/>
      <c r="AM69" s="730"/>
      <c r="AN69" s="730"/>
      <c r="AO69" s="730"/>
      <c r="AP69" s="730"/>
      <c r="AQ69" s="730"/>
      <c r="AR69" s="730"/>
      <c r="AS69" s="893"/>
      <c r="AV69" s="2101" t="e">
        <v>#N/A</v>
      </c>
    </row>
    <row r="70" spans="1:48" s="752" customFormat="1" ht="12.75">
      <c r="A70" s="1236" t="s">
        <v>1273</v>
      </c>
      <c r="B70" s="1237" t="s">
        <v>1063</v>
      </c>
      <c r="C70" s="893"/>
      <c r="D70" s="730">
        <f>'O5 Details by Class &amp; Accounts'!I50</f>
        <v>0</v>
      </c>
      <c r="E70" s="730">
        <f>'O5 Details by Class &amp; Accounts'!J50</f>
        <v>0</v>
      </c>
      <c r="F70" s="730">
        <f>'O5 Details by Class &amp; Accounts'!K50</f>
        <v>0</v>
      </c>
      <c r="G70" s="730">
        <f>'O5 Details by Class &amp; Accounts'!L50</f>
        <v>0</v>
      </c>
      <c r="H70" s="730">
        <f>'O5 Details by Class &amp; Accounts'!M50</f>
        <v>0</v>
      </c>
      <c r="I70" s="730">
        <f>'O5 Details by Class &amp; Accounts'!N50</f>
        <v>0</v>
      </c>
      <c r="J70" s="730">
        <f>'O5 Details by Class &amp; Accounts'!O50</f>
        <v>0</v>
      </c>
      <c r="K70" s="730">
        <f>'O5 Details by Class &amp; Accounts'!P50</f>
        <v>0</v>
      </c>
      <c r="L70" s="730">
        <f>'O5 Details by Class &amp; Accounts'!Q50</f>
        <v>0</v>
      </c>
      <c r="M70" s="730">
        <f>'O5 Details by Class &amp; Accounts'!R50</f>
        <v>0</v>
      </c>
      <c r="N70" s="730">
        <f>'O5 Details by Class &amp; Accounts'!S50</f>
        <v>0</v>
      </c>
      <c r="O70" s="730">
        <f>'O5 Details by Class &amp; Accounts'!T50</f>
        <v>0</v>
      </c>
      <c r="P70" s="730">
        <f>'O5 Details by Class &amp; Accounts'!U50</f>
        <v>0</v>
      </c>
      <c r="Q70" s="730">
        <f>'O5 Details by Class &amp; Accounts'!V50</f>
        <v>0</v>
      </c>
      <c r="R70" s="730">
        <f>'O5 Details by Class &amp; Accounts'!W50</f>
        <v>0</v>
      </c>
      <c r="S70" s="730">
        <f>'O5 Details by Class &amp; Accounts'!X50</f>
        <v>0</v>
      </c>
      <c r="T70" s="730">
        <f>'O5 Details by Class &amp; Accounts'!Y50</f>
        <v>0</v>
      </c>
      <c r="U70" s="730">
        <f>'O5 Details by Class &amp; Accounts'!Z50</f>
        <v>0</v>
      </c>
      <c r="V70" s="730">
        <f>'O5 Details by Class &amp; Accounts'!AA50</f>
        <v>0</v>
      </c>
      <c r="W70" s="730">
        <f>'O5 Details by Class &amp; Accounts'!AB50</f>
        <v>0</v>
      </c>
      <c r="X70" s="732">
        <f t="shared" si="3"/>
        <v>0</v>
      </c>
      <c r="Y70" s="730">
        <f>'O5 Details by Class &amp; Accounts'!AD50</f>
        <v>0</v>
      </c>
      <c r="Z70" s="730">
        <f>'O5 Details by Class &amp; Accounts'!AE50</f>
        <v>0</v>
      </c>
      <c r="AA70" s="730">
        <f>'O5 Details by Class &amp; Accounts'!AF50</f>
        <v>0</v>
      </c>
      <c r="AB70" s="730">
        <f>'O5 Details by Class &amp; Accounts'!AG50</f>
        <v>0</v>
      </c>
      <c r="AC70" s="730">
        <f>'O5 Details by Class &amp; Accounts'!AH50</f>
        <v>0</v>
      </c>
      <c r="AD70" s="730">
        <f>'O5 Details by Class &amp; Accounts'!AI50</f>
        <v>0</v>
      </c>
      <c r="AE70" s="730">
        <f>'O5 Details by Class &amp; Accounts'!AJ50</f>
        <v>0</v>
      </c>
      <c r="AF70" s="730">
        <f>'O5 Details by Class &amp; Accounts'!AK50</f>
        <v>0</v>
      </c>
      <c r="AG70" s="730">
        <f>'O5 Details by Class &amp; Accounts'!AL50</f>
        <v>0</v>
      </c>
      <c r="AH70" s="730">
        <f>'O5 Details by Class &amp; Accounts'!AM50</f>
        <v>0</v>
      </c>
      <c r="AI70" s="730">
        <f>'O5 Details by Class &amp; Accounts'!AN50</f>
        <v>0</v>
      </c>
      <c r="AJ70" s="730">
        <f>'O5 Details by Class &amp; Accounts'!AO50</f>
        <v>0</v>
      </c>
      <c r="AK70" s="730">
        <f>'O5 Details by Class &amp; Accounts'!AP50</f>
        <v>0</v>
      </c>
      <c r="AL70" s="730">
        <f>'O5 Details by Class &amp; Accounts'!AQ50</f>
        <v>0</v>
      </c>
      <c r="AM70" s="730">
        <f>'O5 Details by Class &amp; Accounts'!AR50</f>
        <v>0</v>
      </c>
      <c r="AN70" s="730">
        <f>'O5 Details by Class &amp; Accounts'!AS50</f>
        <v>0</v>
      </c>
      <c r="AO70" s="730">
        <f>'O5 Details by Class &amp; Accounts'!AT50</f>
        <v>0</v>
      </c>
      <c r="AP70" s="730">
        <f>'O5 Details by Class &amp; Accounts'!AU50</f>
        <v>0</v>
      </c>
      <c r="AQ70" s="730">
        <f>'O5 Details by Class &amp; Accounts'!AV50</f>
        <v>0</v>
      </c>
      <c r="AR70" s="730">
        <f>'O5 Details by Class &amp; Accounts'!AW50</f>
        <v>0</v>
      </c>
      <c r="AS70" s="732">
        <f t="shared" si="0"/>
        <v>0</v>
      </c>
      <c r="AV70" s="2101" t="s">
        <v>755</v>
      </c>
    </row>
    <row r="71" spans="1:48" s="752" customFormat="1" ht="12.75">
      <c r="A71" s="1239" t="s">
        <v>1274</v>
      </c>
      <c r="B71" s="1240" t="s">
        <v>1064</v>
      </c>
      <c r="C71" s="893"/>
      <c r="D71" s="730">
        <f>'O5 Details by Class &amp; Accounts'!I51</f>
        <v>1224925.9753084546</v>
      </c>
      <c r="E71" s="730">
        <f>'O5 Details by Class &amp; Accounts'!J51</f>
        <v>573479.61198105081</v>
      </c>
      <c r="F71" s="730">
        <f>'O5 Details by Class &amp; Accounts'!K51</f>
        <v>1457547.1874842702</v>
      </c>
      <c r="G71" s="730">
        <f>'O5 Details by Class &amp; Accounts'!L51</f>
        <v>0</v>
      </c>
      <c r="H71" s="730">
        <f>'O5 Details by Class &amp; Accounts'!M51</f>
        <v>0</v>
      </c>
      <c r="I71" s="730">
        <f>'O5 Details by Class &amp; Accounts'!N51</f>
        <v>0</v>
      </c>
      <c r="J71" s="730">
        <f>'O5 Details by Class &amp; Accounts'!O51</f>
        <v>0</v>
      </c>
      <c r="K71" s="730">
        <f>'O5 Details by Class &amp; Accounts'!P51</f>
        <v>0</v>
      </c>
      <c r="L71" s="730">
        <f>'O5 Details by Class &amp; Accounts'!Q51</f>
        <v>2172.2252262246843</v>
      </c>
      <c r="M71" s="730">
        <f>'O5 Details by Class &amp; Accounts'!R51</f>
        <v>0</v>
      </c>
      <c r="N71" s="730">
        <f>'O5 Details by Class &amp; Accounts'!S51</f>
        <v>0</v>
      </c>
      <c r="O71" s="730">
        <f>'O5 Details by Class &amp; Accounts'!T51</f>
        <v>0</v>
      </c>
      <c r="P71" s="730">
        <f>'O5 Details by Class &amp; Accounts'!U51</f>
        <v>0</v>
      </c>
      <c r="Q71" s="730">
        <f>'O5 Details by Class &amp; Accounts'!V51</f>
        <v>0</v>
      </c>
      <c r="R71" s="730">
        <f>'O5 Details by Class &amp; Accounts'!W51</f>
        <v>0</v>
      </c>
      <c r="S71" s="730">
        <f>'O5 Details by Class &amp; Accounts'!X51</f>
        <v>0</v>
      </c>
      <c r="T71" s="730">
        <f>'O5 Details by Class &amp; Accounts'!Y51</f>
        <v>0</v>
      </c>
      <c r="U71" s="730">
        <f>'O5 Details by Class &amp; Accounts'!Z51</f>
        <v>0</v>
      </c>
      <c r="V71" s="730">
        <f>'O5 Details by Class &amp; Accounts'!AA51</f>
        <v>0</v>
      </c>
      <c r="W71" s="730">
        <f>'O5 Details by Class &amp; Accounts'!AB51</f>
        <v>0</v>
      </c>
      <c r="X71" s="732">
        <f t="shared" si="3"/>
        <v>1754374.9999999998</v>
      </c>
      <c r="Y71" s="730">
        <f>'O5 Details by Class &amp; Accounts'!AD51</f>
        <v>1189779.728645307</v>
      </c>
      <c r="Z71" s="730">
        <f>'O5 Details by Class &amp; Accounts'!AE51</f>
        <v>141305.24430838734</v>
      </c>
      <c r="AA71" s="730">
        <f>'O5 Details by Class &amp; Accounts'!AF51</f>
        <v>16372.637163407238</v>
      </c>
      <c r="AB71" s="730">
        <f>'O5 Details by Class &amp; Accounts'!AG51</f>
        <v>0</v>
      </c>
      <c r="AC71" s="730">
        <f>'O5 Details by Class &amp; Accounts'!AH51</f>
        <v>0</v>
      </c>
      <c r="AD71" s="730">
        <f>'O5 Details by Class &amp; Accounts'!AI51</f>
        <v>0</v>
      </c>
      <c r="AE71" s="730">
        <f>'O5 Details by Class &amp; Accounts'!AJ51</f>
        <v>370835.01753551682</v>
      </c>
      <c r="AF71" s="730">
        <f>'O5 Details by Class &amp; Accounts'!AK51</f>
        <v>20335.44106283065</v>
      </c>
      <c r="AG71" s="730">
        <f>'O5 Details by Class &amp; Accounts'!AL51</f>
        <v>15746.931284550912</v>
      </c>
      <c r="AH71" s="730">
        <f>'O5 Details by Class &amp; Accounts'!AM51</f>
        <v>0</v>
      </c>
      <c r="AI71" s="730">
        <f>'O5 Details by Class &amp; Accounts'!AN51</f>
        <v>0</v>
      </c>
      <c r="AJ71" s="730">
        <f>'O5 Details by Class &amp; Accounts'!AO51</f>
        <v>0</v>
      </c>
      <c r="AK71" s="730">
        <f>'O5 Details by Class &amp; Accounts'!AP51</f>
        <v>0</v>
      </c>
      <c r="AL71" s="730">
        <f>'O5 Details by Class &amp; Accounts'!AQ51</f>
        <v>0</v>
      </c>
      <c r="AM71" s="730">
        <f>'O5 Details by Class &amp; Accounts'!AR51</f>
        <v>0</v>
      </c>
      <c r="AN71" s="730">
        <f>'O5 Details by Class &amp; Accounts'!AS51</f>
        <v>0</v>
      </c>
      <c r="AO71" s="730">
        <f>'O5 Details by Class &amp; Accounts'!AT51</f>
        <v>0</v>
      </c>
      <c r="AP71" s="730">
        <f>'O5 Details by Class &amp; Accounts'!AU51</f>
        <v>0</v>
      </c>
      <c r="AQ71" s="730">
        <f>'O5 Details by Class &amp; Accounts'!AV51</f>
        <v>0</v>
      </c>
      <c r="AR71" s="730">
        <f>'O5 Details by Class &amp; Accounts'!AW51</f>
        <v>0</v>
      </c>
      <c r="AS71" s="732">
        <f t="shared" si="0"/>
        <v>1754374.9999999998</v>
      </c>
      <c r="AV71" s="2101" t="s">
        <v>1139</v>
      </c>
    </row>
    <row r="72" spans="1:48" s="752" customFormat="1" ht="12.75">
      <c r="A72" s="1239" t="s">
        <v>1275</v>
      </c>
      <c r="B72" s="1240" t="s">
        <v>1065</v>
      </c>
      <c r="C72" s="893"/>
      <c r="D72" s="730">
        <f>'O5 Details by Class &amp; Accounts'!I52</f>
        <v>0</v>
      </c>
      <c r="E72" s="730">
        <f>'O5 Details by Class &amp; Accounts'!J52</f>
        <v>0</v>
      </c>
      <c r="F72" s="730">
        <f>'O5 Details by Class &amp; Accounts'!K52</f>
        <v>0</v>
      </c>
      <c r="G72" s="730">
        <f>'O5 Details by Class &amp; Accounts'!L52</f>
        <v>0</v>
      </c>
      <c r="H72" s="730">
        <f>'O5 Details by Class &amp; Accounts'!M52</f>
        <v>0</v>
      </c>
      <c r="I72" s="730">
        <f>'O5 Details by Class &amp; Accounts'!N52</f>
        <v>0</v>
      </c>
      <c r="J72" s="730">
        <f>'O5 Details by Class &amp; Accounts'!O52</f>
        <v>0</v>
      </c>
      <c r="K72" s="730">
        <f>'O5 Details by Class &amp; Accounts'!P52</f>
        <v>0</v>
      </c>
      <c r="L72" s="730">
        <f>'O5 Details by Class &amp; Accounts'!Q52</f>
        <v>0</v>
      </c>
      <c r="M72" s="730">
        <f>'O5 Details by Class &amp; Accounts'!R52</f>
        <v>0</v>
      </c>
      <c r="N72" s="730">
        <f>'O5 Details by Class &amp; Accounts'!S52</f>
        <v>0</v>
      </c>
      <c r="O72" s="730">
        <f>'O5 Details by Class &amp; Accounts'!T52</f>
        <v>0</v>
      </c>
      <c r="P72" s="730">
        <f>'O5 Details by Class &amp; Accounts'!U52</f>
        <v>0</v>
      </c>
      <c r="Q72" s="730">
        <f>'O5 Details by Class &amp; Accounts'!V52</f>
        <v>0</v>
      </c>
      <c r="R72" s="730">
        <f>'O5 Details by Class &amp; Accounts'!W52</f>
        <v>0</v>
      </c>
      <c r="S72" s="730">
        <f>'O5 Details by Class &amp; Accounts'!X52</f>
        <v>0</v>
      </c>
      <c r="T72" s="730">
        <f>'O5 Details by Class &amp; Accounts'!Y52</f>
        <v>0</v>
      </c>
      <c r="U72" s="730">
        <f>'O5 Details by Class &amp; Accounts'!Z52</f>
        <v>0</v>
      </c>
      <c r="V72" s="730">
        <f>'O5 Details by Class &amp; Accounts'!AA52</f>
        <v>0</v>
      </c>
      <c r="W72" s="730">
        <f>'O5 Details by Class &amp; Accounts'!AB52</f>
        <v>0</v>
      </c>
      <c r="X72" s="732">
        <f t="shared" si="3"/>
        <v>0</v>
      </c>
      <c r="Y72" s="730">
        <f>'O5 Details by Class &amp; Accounts'!AD52</f>
        <v>0</v>
      </c>
      <c r="Z72" s="730">
        <f>'O5 Details by Class &amp; Accounts'!AE52</f>
        <v>0</v>
      </c>
      <c r="AA72" s="730">
        <f>'O5 Details by Class &amp; Accounts'!AF52</f>
        <v>0</v>
      </c>
      <c r="AB72" s="730">
        <f>'O5 Details by Class &amp; Accounts'!AG52</f>
        <v>0</v>
      </c>
      <c r="AC72" s="730">
        <f>'O5 Details by Class &amp; Accounts'!AH52</f>
        <v>0</v>
      </c>
      <c r="AD72" s="730">
        <f>'O5 Details by Class &amp; Accounts'!AI52</f>
        <v>0</v>
      </c>
      <c r="AE72" s="730">
        <f>'O5 Details by Class &amp; Accounts'!AJ52</f>
        <v>0</v>
      </c>
      <c r="AF72" s="730">
        <f>'O5 Details by Class &amp; Accounts'!AK52</f>
        <v>0</v>
      </c>
      <c r="AG72" s="730">
        <f>'O5 Details by Class &amp; Accounts'!AL52</f>
        <v>0</v>
      </c>
      <c r="AH72" s="730">
        <f>'O5 Details by Class &amp; Accounts'!AM52</f>
        <v>0</v>
      </c>
      <c r="AI72" s="730">
        <f>'O5 Details by Class &amp; Accounts'!AN52</f>
        <v>0</v>
      </c>
      <c r="AJ72" s="730">
        <f>'O5 Details by Class &amp; Accounts'!AO52</f>
        <v>0</v>
      </c>
      <c r="AK72" s="730">
        <f>'O5 Details by Class &amp; Accounts'!AP52</f>
        <v>0</v>
      </c>
      <c r="AL72" s="730">
        <f>'O5 Details by Class &amp; Accounts'!AQ52</f>
        <v>0</v>
      </c>
      <c r="AM72" s="730">
        <f>'O5 Details by Class &amp; Accounts'!AR52</f>
        <v>0</v>
      </c>
      <c r="AN72" s="730">
        <f>'O5 Details by Class &amp; Accounts'!AS52</f>
        <v>0</v>
      </c>
      <c r="AO72" s="730">
        <f>'O5 Details by Class &amp; Accounts'!AT52</f>
        <v>0</v>
      </c>
      <c r="AP72" s="730">
        <f>'O5 Details by Class &amp; Accounts'!AU52</f>
        <v>0</v>
      </c>
      <c r="AQ72" s="730">
        <f>'O5 Details by Class &amp; Accounts'!AV52</f>
        <v>0</v>
      </c>
      <c r="AR72" s="730">
        <f>'O5 Details by Class &amp; Accounts'!AW52</f>
        <v>0</v>
      </c>
      <c r="AS72" s="732">
        <f t="shared" si="0"/>
        <v>0</v>
      </c>
      <c r="AV72" s="2101" t="s">
        <v>1140</v>
      </c>
    </row>
    <row r="73" spans="1:48" s="752" customFormat="1" ht="12.75">
      <c r="A73" s="1241">
        <v>1840</v>
      </c>
      <c r="B73" s="1242" t="s">
        <v>1204</v>
      </c>
      <c r="C73" s="732">
        <f>SUM(D73:W73)</f>
        <v>3258125.0000000005</v>
      </c>
      <c r="D73" s="730">
        <f>D70+D71+D72</f>
        <v>1224925.9753084546</v>
      </c>
      <c r="E73" s="730">
        <f t="shared" ref="E73:W73" si="19">E70+E71+E72</f>
        <v>573479.61198105081</v>
      </c>
      <c r="F73" s="730">
        <f t="shared" si="19"/>
        <v>1457547.1874842702</v>
      </c>
      <c r="G73" s="730">
        <f t="shared" si="19"/>
        <v>0</v>
      </c>
      <c r="H73" s="730">
        <f t="shared" si="19"/>
        <v>0</v>
      </c>
      <c r="I73" s="730">
        <f t="shared" si="19"/>
        <v>0</v>
      </c>
      <c r="J73" s="730">
        <f t="shared" si="19"/>
        <v>0</v>
      </c>
      <c r="K73" s="730">
        <f t="shared" si="19"/>
        <v>0</v>
      </c>
      <c r="L73" s="730">
        <f t="shared" si="19"/>
        <v>2172.2252262246843</v>
      </c>
      <c r="M73" s="730">
        <f t="shared" si="19"/>
        <v>0</v>
      </c>
      <c r="N73" s="730">
        <f t="shared" si="19"/>
        <v>0</v>
      </c>
      <c r="O73" s="730">
        <f t="shared" si="19"/>
        <v>0</v>
      </c>
      <c r="P73" s="730">
        <f t="shared" si="19"/>
        <v>0</v>
      </c>
      <c r="Q73" s="730">
        <f t="shared" si="19"/>
        <v>0</v>
      </c>
      <c r="R73" s="730">
        <f t="shared" si="19"/>
        <v>0</v>
      </c>
      <c r="S73" s="730">
        <f t="shared" si="19"/>
        <v>0</v>
      </c>
      <c r="T73" s="730">
        <f t="shared" si="19"/>
        <v>0</v>
      </c>
      <c r="U73" s="730">
        <f t="shared" si="19"/>
        <v>0</v>
      </c>
      <c r="V73" s="730">
        <f t="shared" si="19"/>
        <v>0</v>
      </c>
      <c r="W73" s="730">
        <f t="shared" si="19"/>
        <v>0</v>
      </c>
      <c r="X73" s="732">
        <f t="shared" si="3"/>
        <v>1754374.9999999998</v>
      </c>
      <c r="Y73" s="730">
        <f>Y70+Y71+Y72</f>
        <v>1189779.728645307</v>
      </c>
      <c r="Z73" s="730">
        <f t="shared" ref="Z73:AR73" si="20">Z70+Z71+Z72</f>
        <v>141305.24430838734</v>
      </c>
      <c r="AA73" s="730">
        <f t="shared" si="20"/>
        <v>16372.637163407238</v>
      </c>
      <c r="AB73" s="730">
        <f t="shared" si="20"/>
        <v>0</v>
      </c>
      <c r="AC73" s="730">
        <f t="shared" si="20"/>
        <v>0</v>
      </c>
      <c r="AD73" s="730">
        <f t="shared" si="20"/>
        <v>0</v>
      </c>
      <c r="AE73" s="730">
        <f t="shared" si="20"/>
        <v>370835.01753551682</v>
      </c>
      <c r="AF73" s="730">
        <f t="shared" si="20"/>
        <v>20335.44106283065</v>
      </c>
      <c r="AG73" s="730">
        <f t="shared" si="20"/>
        <v>15746.931284550912</v>
      </c>
      <c r="AH73" s="730">
        <f t="shared" si="20"/>
        <v>0</v>
      </c>
      <c r="AI73" s="730">
        <f t="shared" si="20"/>
        <v>0</v>
      </c>
      <c r="AJ73" s="730">
        <f t="shared" si="20"/>
        <v>0</v>
      </c>
      <c r="AK73" s="730">
        <f t="shared" si="20"/>
        <v>0</v>
      </c>
      <c r="AL73" s="730">
        <f t="shared" si="20"/>
        <v>0</v>
      </c>
      <c r="AM73" s="730">
        <f t="shared" si="20"/>
        <v>0</v>
      </c>
      <c r="AN73" s="730">
        <f t="shared" si="20"/>
        <v>0</v>
      </c>
      <c r="AO73" s="730">
        <f t="shared" si="20"/>
        <v>0</v>
      </c>
      <c r="AP73" s="730">
        <f t="shared" si="20"/>
        <v>0</v>
      </c>
      <c r="AQ73" s="730">
        <f t="shared" si="20"/>
        <v>0</v>
      </c>
      <c r="AR73" s="730">
        <f t="shared" si="20"/>
        <v>0</v>
      </c>
      <c r="AS73" s="732">
        <f t="shared" si="0"/>
        <v>5012500</v>
      </c>
      <c r="AV73" s="2101" t="e">
        <v>#N/A</v>
      </c>
    </row>
    <row r="74" spans="1:48" s="752" customFormat="1" ht="12.75">
      <c r="A74" s="289"/>
      <c r="B74" s="751"/>
      <c r="C74" s="893"/>
      <c r="D74" s="730"/>
      <c r="E74" s="730"/>
      <c r="F74" s="730"/>
      <c r="G74" s="730"/>
      <c r="H74" s="730"/>
      <c r="I74" s="730"/>
      <c r="J74" s="730"/>
      <c r="K74" s="730"/>
      <c r="L74" s="730"/>
      <c r="M74" s="730"/>
      <c r="N74" s="730"/>
      <c r="O74" s="730"/>
      <c r="P74" s="730"/>
      <c r="Q74" s="730"/>
      <c r="R74" s="730"/>
      <c r="S74" s="730"/>
      <c r="T74" s="730"/>
      <c r="U74" s="730"/>
      <c r="V74" s="730"/>
      <c r="W74" s="730"/>
      <c r="X74" s="732"/>
      <c r="Y74" s="730"/>
      <c r="Z74" s="730"/>
      <c r="AA74" s="730"/>
      <c r="AB74" s="730"/>
      <c r="AC74" s="730"/>
      <c r="AD74" s="730"/>
      <c r="AE74" s="730"/>
      <c r="AF74" s="730"/>
      <c r="AG74" s="730"/>
      <c r="AH74" s="730"/>
      <c r="AI74" s="730"/>
      <c r="AJ74" s="730"/>
      <c r="AK74" s="730"/>
      <c r="AL74" s="730"/>
      <c r="AM74" s="730"/>
      <c r="AN74" s="730"/>
      <c r="AO74" s="730"/>
      <c r="AP74" s="730"/>
      <c r="AQ74" s="730"/>
      <c r="AR74" s="730"/>
      <c r="AS74" s="893"/>
      <c r="AV74" s="2101" t="e">
        <v>#N/A</v>
      </c>
    </row>
    <row r="75" spans="1:48" s="752" customFormat="1" ht="25.5">
      <c r="A75" s="1262" t="s">
        <v>1276</v>
      </c>
      <c r="B75" s="1263" t="s">
        <v>1066</v>
      </c>
      <c r="C75" s="1276"/>
      <c r="D75" s="1029">
        <f>'O5 Details by Class &amp; Accounts'!I54</f>
        <v>0</v>
      </c>
      <c r="E75" s="1029">
        <f>'O5 Details by Class &amp; Accounts'!J54</f>
        <v>0</v>
      </c>
      <c r="F75" s="1029">
        <f>'O5 Details by Class &amp; Accounts'!K54</f>
        <v>0</v>
      </c>
      <c r="G75" s="1029">
        <f>'O5 Details by Class &amp; Accounts'!L54</f>
        <v>0</v>
      </c>
      <c r="H75" s="1029">
        <f>'O5 Details by Class &amp; Accounts'!M54</f>
        <v>0</v>
      </c>
      <c r="I75" s="1029">
        <f>'O5 Details by Class &amp; Accounts'!N54</f>
        <v>0</v>
      </c>
      <c r="J75" s="1029">
        <f>'O5 Details by Class &amp; Accounts'!O54</f>
        <v>0</v>
      </c>
      <c r="K75" s="1029">
        <f>'O5 Details by Class &amp; Accounts'!P54</f>
        <v>0</v>
      </c>
      <c r="L75" s="1029">
        <f>'O5 Details by Class &amp; Accounts'!Q54</f>
        <v>0</v>
      </c>
      <c r="M75" s="1029">
        <f>'O5 Details by Class &amp; Accounts'!R54</f>
        <v>0</v>
      </c>
      <c r="N75" s="1029">
        <f>'O5 Details by Class &amp; Accounts'!S54</f>
        <v>0</v>
      </c>
      <c r="O75" s="1029">
        <f>'O5 Details by Class &amp; Accounts'!T54</f>
        <v>0</v>
      </c>
      <c r="P75" s="1029">
        <f>'O5 Details by Class &amp; Accounts'!U54</f>
        <v>0</v>
      </c>
      <c r="Q75" s="1029">
        <f>'O5 Details by Class &amp; Accounts'!V54</f>
        <v>0</v>
      </c>
      <c r="R75" s="1029">
        <f>'O5 Details by Class &amp; Accounts'!W54</f>
        <v>0</v>
      </c>
      <c r="S75" s="1029">
        <f>'O5 Details by Class &amp; Accounts'!X54</f>
        <v>0</v>
      </c>
      <c r="T75" s="1029">
        <f>'O5 Details by Class &amp; Accounts'!Y54</f>
        <v>0</v>
      </c>
      <c r="U75" s="1029">
        <f>'O5 Details by Class &amp; Accounts'!Z54</f>
        <v>0</v>
      </c>
      <c r="V75" s="1029">
        <f>'O5 Details by Class &amp; Accounts'!AA54</f>
        <v>0</v>
      </c>
      <c r="W75" s="1029">
        <f>'O5 Details by Class &amp; Accounts'!AB54</f>
        <v>0</v>
      </c>
      <c r="X75" s="1266">
        <f t="shared" si="3"/>
        <v>0</v>
      </c>
      <c r="Y75" s="1029">
        <f>'O5 Details by Class &amp; Accounts'!AD54</f>
        <v>0</v>
      </c>
      <c r="Z75" s="1029">
        <f>'O5 Details by Class &amp; Accounts'!AE54</f>
        <v>0</v>
      </c>
      <c r="AA75" s="1029">
        <f>'O5 Details by Class &amp; Accounts'!AF54</f>
        <v>0</v>
      </c>
      <c r="AB75" s="1029">
        <f>'O5 Details by Class &amp; Accounts'!AG54</f>
        <v>0</v>
      </c>
      <c r="AC75" s="1029">
        <f>'O5 Details by Class &amp; Accounts'!AH54</f>
        <v>0</v>
      </c>
      <c r="AD75" s="1029">
        <f>'O5 Details by Class &amp; Accounts'!AI54</f>
        <v>0</v>
      </c>
      <c r="AE75" s="1029">
        <f>'O5 Details by Class &amp; Accounts'!AJ54</f>
        <v>0</v>
      </c>
      <c r="AF75" s="1029">
        <f>'O5 Details by Class &amp; Accounts'!AK54</f>
        <v>0</v>
      </c>
      <c r="AG75" s="1029">
        <f>'O5 Details by Class &amp; Accounts'!AL54</f>
        <v>0</v>
      </c>
      <c r="AH75" s="1029">
        <f>'O5 Details by Class &amp; Accounts'!AM54</f>
        <v>0</v>
      </c>
      <c r="AI75" s="1029">
        <f>'O5 Details by Class &amp; Accounts'!AN54</f>
        <v>0</v>
      </c>
      <c r="AJ75" s="1029">
        <f>'O5 Details by Class &amp; Accounts'!AO54</f>
        <v>0</v>
      </c>
      <c r="AK75" s="1029">
        <f>'O5 Details by Class &amp; Accounts'!AP54</f>
        <v>0</v>
      </c>
      <c r="AL75" s="1029">
        <f>'O5 Details by Class &amp; Accounts'!AQ54</f>
        <v>0</v>
      </c>
      <c r="AM75" s="1029">
        <f>'O5 Details by Class &amp; Accounts'!AR54</f>
        <v>0</v>
      </c>
      <c r="AN75" s="1029">
        <f>'O5 Details by Class &amp; Accounts'!AS54</f>
        <v>0</v>
      </c>
      <c r="AO75" s="1029">
        <f>'O5 Details by Class &amp; Accounts'!AT54</f>
        <v>0</v>
      </c>
      <c r="AP75" s="1029">
        <f>'O5 Details by Class &amp; Accounts'!AU54</f>
        <v>0</v>
      </c>
      <c r="AQ75" s="1029">
        <f>'O5 Details by Class &amp; Accounts'!AV54</f>
        <v>0</v>
      </c>
      <c r="AR75" s="1029">
        <f>'O5 Details by Class &amp; Accounts'!AW54</f>
        <v>0</v>
      </c>
      <c r="AS75" s="1266">
        <f t="shared" si="0"/>
        <v>0</v>
      </c>
      <c r="AV75" s="2101" t="s">
        <v>755</v>
      </c>
    </row>
    <row r="76" spans="1:48" s="752" customFormat="1" ht="25.5">
      <c r="A76" s="1267" t="s">
        <v>1277</v>
      </c>
      <c r="B76" s="1268" t="s">
        <v>1067</v>
      </c>
      <c r="C76" s="1276"/>
      <c r="D76" s="1029">
        <f>'O5 Details by Class &amp; Accounts'!I55</f>
        <v>0</v>
      </c>
      <c r="E76" s="1029">
        <f>'O5 Details by Class &amp; Accounts'!J55</f>
        <v>0</v>
      </c>
      <c r="F76" s="1029">
        <f>'O5 Details by Class &amp; Accounts'!K55</f>
        <v>0</v>
      </c>
      <c r="G76" s="1029">
        <f>'O5 Details by Class &amp; Accounts'!L55</f>
        <v>0</v>
      </c>
      <c r="H76" s="1029">
        <f>'O5 Details by Class &amp; Accounts'!M55</f>
        <v>0</v>
      </c>
      <c r="I76" s="1029">
        <f>'O5 Details by Class &amp; Accounts'!N55</f>
        <v>0</v>
      </c>
      <c r="J76" s="1029">
        <f>'O5 Details by Class &amp; Accounts'!O55</f>
        <v>0</v>
      </c>
      <c r="K76" s="1029">
        <f>'O5 Details by Class &amp; Accounts'!P55</f>
        <v>0</v>
      </c>
      <c r="L76" s="1029">
        <f>'O5 Details by Class &amp; Accounts'!Q55</f>
        <v>0</v>
      </c>
      <c r="M76" s="1029">
        <f>'O5 Details by Class &amp; Accounts'!R55</f>
        <v>0</v>
      </c>
      <c r="N76" s="1029">
        <f>'O5 Details by Class &amp; Accounts'!S55</f>
        <v>0</v>
      </c>
      <c r="O76" s="1029">
        <f>'O5 Details by Class &amp; Accounts'!T55</f>
        <v>0</v>
      </c>
      <c r="P76" s="1029">
        <f>'O5 Details by Class &amp; Accounts'!U55</f>
        <v>0</v>
      </c>
      <c r="Q76" s="1029">
        <f>'O5 Details by Class &amp; Accounts'!V55</f>
        <v>0</v>
      </c>
      <c r="R76" s="1029">
        <f>'O5 Details by Class &amp; Accounts'!W55</f>
        <v>0</v>
      </c>
      <c r="S76" s="1029">
        <f>'O5 Details by Class &amp; Accounts'!X55</f>
        <v>0</v>
      </c>
      <c r="T76" s="1029">
        <f>'O5 Details by Class &amp; Accounts'!Y55</f>
        <v>0</v>
      </c>
      <c r="U76" s="1029">
        <f>'O5 Details by Class &amp; Accounts'!Z55</f>
        <v>0</v>
      </c>
      <c r="V76" s="1029">
        <f>'O5 Details by Class &amp; Accounts'!AA55</f>
        <v>0</v>
      </c>
      <c r="W76" s="1029">
        <f>'O5 Details by Class &amp; Accounts'!AB55</f>
        <v>0</v>
      </c>
      <c r="X76" s="1266">
        <f t="shared" si="3"/>
        <v>0</v>
      </c>
      <c r="Y76" s="1029">
        <f>'O5 Details by Class &amp; Accounts'!AD55</f>
        <v>0</v>
      </c>
      <c r="Z76" s="1029">
        <f>'O5 Details by Class &amp; Accounts'!AE55</f>
        <v>0</v>
      </c>
      <c r="AA76" s="1029">
        <f>'O5 Details by Class &amp; Accounts'!AF55</f>
        <v>0</v>
      </c>
      <c r="AB76" s="1029">
        <f>'O5 Details by Class &amp; Accounts'!AG55</f>
        <v>0</v>
      </c>
      <c r="AC76" s="1029">
        <f>'O5 Details by Class &amp; Accounts'!AH55</f>
        <v>0</v>
      </c>
      <c r="AD76" s="1029">
        <f>'O5 Details by Class &amp; Accounts'!AI55</f>
        <v>0</v>
      </c>
      <c r="AE76" s="1029">
        <f>'O5 Details by Class &amp; Accounts'!AJ55</f>
        <v>0</v>
      </c>
      <c r="AF76" s="1029">
        <f>'O5 Details by Class &amp; Accounts'!AK55</f>
        <v>0</v>
      </c>
      <c r="AG76" s="1029">
        <f>'O5 Details by Class &amp; Accounts'!AL55</f>
        <v>0</v>
      </c>
      <c r="AH76" s="1029">
        <f>'O5 Details by Class &amp; Accounts'!AM55</f>
        <v>0</v>
      </c>
      <c r="AI76" s="1029">
        <f>'O5 Details by Class &amp; Accounts'!AN55</f>
        <v>0</v>
      </c>
      <c r="AJ76" s="1029">
        <f>'O5 Details by Class &amp; Accounts'!AO55</f>
        <v>0</v>
      </c>
      <c r="AK76" s="1029">
        <f>'O5 Details by Class &amp; Accounts'!AP55</f>
        <v>0</v>
      </c>
      <c r="AL76" s="1029">
        <f>'O5 Details by Class &amp; Accounts'!AQ55</f>
        <v>0</v>
      </c>
      <c r="AM76" s="1029">
        <f>'O5 Details by Class &amp; Accounts'!AR55</f>
        <v>0</v>
      </c>
      <c r="AN76" s="1029">
        <f>'O5 Details by Class &amp; Accounts'!AS55</f>
        <v>0</v>
      </c>
      <c r="AO76" s="1029">
        <f>'O5 Details by Class &amp; Accounts'!AT55</f>
        <v>0</v>
      </c>
      <c r="AP76" s="1029">
        <f>'O5 Details by Class &amp; Accounts'!AU55</f>
        <v>0</v>
      </c>
      <c r="AQ76" s="1029">
        <f>'O5 Details by Class &amp; Accounts'!AV55</f>
        <v>0</v>
      </c>
      <c r="AR76" s="1029">
        <f>'O5 Details by Class &amp; Accounts'!AW55</f>
        <v>0</v>
      </c>
      <c r="AS76" s="1266">
        <f t="shared" si="0"/>
        <v>0</v>
      </c>
      <c r="AV76" s="2101" t="s">
        <v>1139</v>
      </c>
    </row>
    <row r="77" spans="1:48" s="752" customFormat="1" ht="25.5">
      <c r="A77" s="1267" t="s">
        <v>1278</v>
      </c>
      <c r="B77" s="1268" t="s">
        <v>1068</v>
      </c>
      <c r="C77" s="1276"/>
      <c r="D77" s="1029">
        <f>'O5 Details by Class &amp; Accounts'!I56</f>
        <v>0</v>
      </c>
      <c r="E77" s="1029">
        <f>'O5 Details by Class &amp; Accounts'!J56</f>
        <v>0</v>
      </c>
      <c r="F77" s="1029">
        <f>'O5 Details by Class &amp; Accounts'!K56</f>
        <v>0</v>
      </c>
      <c r="G77" s="1029">
        <f>'O5 Details by Class &amp; Accounts'!L56</f>
        <v>0</v>
      </c>
      <c r="H77" s="1029">
        <f>'O5 Details by Class &amp; Accounts'!M56</f>
        <v>0</v>
      </c>
      <c r="I77" s="1029">
        <f>'O5 Details by Class &amp; Accounts'!N56</f>
        <v>0</v>
      </c>
      <c r="J77" s="1029">
        <f>'O5 Details by Class &amp; Accounts'!O56</f>
        <v>0</v>
      </c>
      <c r="K77" s="1029">
        <f>'O5 Details by Class &amp; Accounts'!P56</f>
        <v>0</v>
      </c>
      <c r="L77" s="1029">
        <f>'O5 Details by Class &amp; Accounts'!Q56</f>
        <v>0</v>
      </c>
      <c r="M77" s="1029">
        <f>'O5 Details by Class &amp; Accounts'!R56</f>
        <v>0</v>
      </c>
      <c r="N77" s="1029">
        <f>'O5 Details by Class &amp; Accounts'!S56</f>
        <v>0</v>
      </c>
      <c r="O77" s="1029">
        <f>'O5 Details by Class &amp; Accounts'!T56</f>
        <v>0</v>
      </c>
      <c r="P77" s="1029">
        <f>'O5 Details by Class &amp; Accounts'!U56</f>
        <v>0</v>
      </c>
      <c r="Q77" s="1029">
        <f>'O5 Details by Class &amp; Accounts'!V56</f>
        <v>0</v>
      </c>
      <c r="R77" s="1029">
        <f>'O5 Details by Class &amp; Accounts'!W56</f>
        <v>0</v>
      </c>
      <c r="S77" s="1029">
        <f>'O5 Details by Class &amp; Accounts'!X56</f>
        <v>0</v>
      </c>
      <c r="T77" s="1029">
        <f>'O5 Details by Class &amp; Accounts'!Y56</f>
        <v>0</v>
      </c>
      <c r="U77" s="1029">
        <f>'O5 Details by Class &amp; Accounts'!Z56</f>
        <v>0</v>
      </c>
      <c r="V77" s="1029">
        <f>'O5 Details by Class &amp; Accounts'!AA56</f>
        <v>0</v>
      </c>
      <c r="W77" s="1029">
        <f>'O5 Details by Class &amp; Accounts'!AB56</f>
        <v>0</v>
      </c>
      <c r="X77" s="1266">
        <f t="shared" si="3"/>
        <v>0</v>
      </c>
      <c r="Y77" s="1029">
        <f>'O5 Details by Class &amp; Accounts'!AD56</f>
        <v>0</v>
      </c>
      <c r="Z77" s="1029">
        <f>'O5 Details by Class &amp; Accounts'!AE56</f>
        <v>0</v>
      </c>
      <c r="AA77" s="1029">
        <f>'O5 Details by Class &amp; Accounts'!AF56</f>
        <v>0</v>
      </c>
      <c r="AB77" s="1029">
        <f>'O5 Details by Class &amp; Accounts'!AG56</f>
        <v>0</v>
      </c>
      <c r="AC77" s="1029">
        <f>'O5 Details by Class &amp; Accounts'!AH56</f>
        <v>0</v>
      </c>
      <c r="AD77" s="1029">
        <f>'O5 Details by Class &amp; Accounts'!AI56</f>
        <v>0</v>
      </c>
      <c r="AE77" s="1029">
        <f>'O5 Details by Class &amp; Accounts'!AJ56</f>
        <v>0</v>
      </c>
      <c r="AF77" s="1029">
        <f>'O5 Details by Class &amp; Accounts'!AK56</f>
        <v>0</v>
      </c>
      <c r="AG77" s="1029">
        <f>'O5 Details by Class &amp; Accounts'!AL56</f>
        <v>0</v>
      </c>
      <c r="AH77" s="1029">
        <f>'O5 Details by Class &amp; Accounts'!AM56</f>
        <v>0</v>
      </c>
      <c r="AI77" s="1029">
        <f>'O5 Details by Class &amp; Accounts'!AN56</f>
        <v>0</v>
      </c>
      <c r="AJ77" s="1029">
        <f>'O5 Details by Class &amp; Accounts'!AO56</f>
        <v>0</v>
      </c>
      <c r="AK77" s="1029">
        <f>'O5 Details by Class &amp; Accounts'!AP56</f>
        <v>0</v>
      </c>
      <c r="AL77" s="1029">
        <f>'O5 Details by Class &amp; Accounts'!AQ56</f>
        <v>0</v>
      </c>
      <c r="AM77" s="1029">
        <f>'O5 Details by Class &amp; Accounts'!AR56</f>
        <v>0</v>
      </c>
      <c r="AN77" s="1029">
        <f>'O5 Details by Class &amp; Accounts'!AS56</f>
        <v>0</v>
      </c>
      <c r="AO77" s="1029">
        <f>'O5 Details by Class &amp; Accounts'!AT56</f>
        <v>0</v>
      </c>
      <c r="AP77" s="1029">
        <f>'O5 Details by Class &amp; Accounts'!AU56</f>
        <v>0</v>
      </c>
      <c r="AQ77" s="1029">
        <f>'O5 Details by Class &amp; Accounts'!AV56</f>
        <v>0</v>
      </c>
      <c r="AR77" s="1029">
        <f>'O5 Details by Class &amp; Accounts'!AW56</f>
        <v>0</v>
      </c>
      <c r="AS77" s="1266">
        <f t="shared" si="0"/>
        <v>0</v>
      </c>
      <c r="AV77" s="2101" t="s">
        <v>1140</v>
      </c>
    </row>
    <row r="78" spans="1:48" s="752" customFormat="1" ht="12.75">
      <c r="A78" s="1269">
        <v>1845</v>
      </c>
      <c r="B78" s="1270" t="s">
        <v>1204</v>
      </c>
      <c r="C78" s="1266">
        <f>SUM(D78:W78)</f>
        <v>0</v>
      </c>
      <c r="D78" s="1029">
        <f>D75+D76+D77</f>
        <v>0</v>
      </c>
      <c r="E78" s="1029">
        <f t="shared" ref="E78:W78" si="21">E75+E76+E77</f>
        <v>0</v>
      </c>
      <c r="F78" s="1029">
        <f t="shared" si="21"/>
        <v>0</v>
      </c>
      <c r="G78" s="1029">
        <f t="shared" si="21"/>
        <v>0</v>
      </c>
      <c r="H78" s="1029">
        <f t="shared" si="21"/>
        <v>0</v>
      </c>
      <c r="I78" s="1029">
        <f t="shared" si="21"/>
        <v>0</v>
      </c>
      <c r="J78" s="1029">
        <f t="shared" si="21"/>
        <v>0</v>
      </c>
      <c r="K78" s="1029">
        <f t="shared" si="21"/>
        <v>0</v>
      </c>
      <c r="L78" s="1029">
        <f t="shared" si="21"/>
        <v>0</v>
      </c>
      <c r="M78" s="1029">
        <f t="shared" si="21"/>
        <v>0</v>
      </c>
      <c r="N78" s="1029">
        <f t="shared" si="21"/>
        <v>0</v>
      </c>
      <c r="O78" s="1029">
        <f t="shared" si="21"/>
        <v>0</v>
      </c>
      <c r="P78" s="1029">
        <f t="shared" si="21"/>
        <v>0</v>
      </c>
      <c r="Q78" s="1029">
        <f t="shared" si="21"/>
        <v>0</v>
      </c>
      <c r="R78" s="1029">
        <f t="shared" si="21"/>
        <v>0</v>
      </c>
      <c r="S78" s="1029">
        <f t="shared" si="21"/>
        <v>0</v>
      </c>
      <c r="T78" s="1029">
        <f t="shared" si="21"/>
        <v>0</v>
      </c>
      <c r="U78" s="1029">
        <f t="shared" si="21"/>
        <v>0</v>
      </c>
      <c r="V78" s="1029">
        <f t="shared" si="21"/>
        <v>0</v>
      </c>
      <c r="W78" s="1029">
        <f t="shared" si="21"/>
        <v>0</v>
      </c>
      <c r="X78" s="1266">
        <f t="shared" si="3"/>
        <v>0</v>
      </c>
      <c r="Y78" s="1029">
        <f>Y75+Y76+Y77</f>
        <v>0</v>
      </c>
      <c r="Z78" s="1029">
        <f t="shared" ref="Z78:AR78" si="22">Z75+Z76+Z77</f>
        <v>0</v>
      </c>
      <c r="AA78" s="1029">
        <f t="shared" si="22"/>
        <v>0</v>
      </c>
      <c r="AB78" s="1029">
        <f t="shared" si="22"/>
        <v>0</v>
      </c>
      <c r="AC78" s="1029">
        <f t="shared" si="22"/>
        <v>0</v>
      </c>
      <c r="AD78" s="1029">
        <f t="shared" si="22"/>
        <v>0</v>
      </c>
      <c r="AE78" s="1029">
        <f t="shared" si="22"/>
        <v>0</v>
      </c>
      <c r="AF78" s="1029">
        <f t="shared" si="22"/>
        <v>0</v>
      </c>
      <c r="AG78" s="1029">
        <f t="shared" si="22"/>
        <v>0</v>
      </c>
      <c r="AH78" s="1029">
        <f t="shared" si="22"/>
        <v>0</v>
      </c>
      <c r="AI78" s="1029">
        <f t="shared" si="22"/>
        <v>0</v>
      </c>
      <c r="AJ78" s="1029">
        <f t="shared" si="22"/>
        <v>0</v>
      </c>
      <c r="AK78" s="1029">
        <f t="shared" si="22"/>
        <v>0</v>
      </c>
      <c r="AL78" s="1029">
        <f t="shared" si="22"/>
        <v>0</v>
      </c>
      <c r="AM78" s="1029">
        <f t="shared" si="22"/>
        <v>0</v>
      </c>
      <c r="AN78" s="1029">
        <f t="shared" si="22"/>
        <v>0</v>
      </c>
      <c r="AO78" s="1029">
        <f t="shared" si="22"/>
        <v>0</v>
      </c>
      <c r="AP78" s="1029">
        <f t="shared" si="22"/>
        <v>0</v>
      </c>
      <c r="AQ78" s="1029">
        <f t="shared" si="22"/>
        <v>0</v>
      </c>
      <c r="AR78" s="1029">
        <f t="shared" si="22"/>
        <v>0</v>
      </c>
      <c r="AS78" s="1266">
        <f t="shared" si="0"/>
        <v>0</v>
      </c>
      <c r="AV78" s="2101" t="e">
        <v>#N/A</v>
      </c>
    </row>
    <row r="79" spans="1:48" s="752" customFormat="1" ht="12.75">
      <c r="A79" s="793"/>
      <c r="B79" s="758"/>
      <c r="C79" s="732"/>
      <c r="D79" s="730"/>
      <c r="E79" s="730"/>
      <c r="F79" s="730"/>
      <c r="G79" s="730"/>
      <c r="H79" s="730"/>
      <c r="I79" s="730"/>
      <c r="J79" s="730"/>
      <c r="K79" s="730"/>
      <c r="L79" s="730"/>
      <c r="M79" s="730"/>
      <c r="N79" s="730"/>
      <c r="O79" s="730"/>
      <c r="P79" s="730"/>
      <c r="Q79" s="730"/>
      <c r="R79" s="730"/>
      <c r="S79" s="730"/>
      <c r="T79" s="730"/>
      <c r="U79" s="730"/>
      <c r="V79" s="730"/>
      <c r="W79" s="730"/>
      <c r="X79" s="732"/>
      <c r="Y79" s="730"/>
      <c r="Z79" s="730"/>
      <c r="AA79" s="730"/>
      <c r="AB79" s="730"/>
      <c r="AC79" s="730"/>
      <c r="AD79" s="730"/>
      <c r="AE79" s="730"/>
      <c r="AF79" s="730"/>
      <c r="AG79" s="730"/>
      <c r="AH79" s="730"/>
      <c r="AI79" s="730"/>
      <c r="AJ79" s="730"/>
      <c r="AK79" s="730"/>
      <c r="AL79" s="730"/>
      <c r="AM79" s="730"/>
      <c r="AN79" s="730"/>
      <c r="AO79" s="730"/>
      <c r="AP79" s="730"/>
      <c r="AQ79" s="730"/>
      <c r="AR79" s="730"/>
      <c r="AS79" s="893"/>
      <c r="AV79" s="2101" t="e">
        <v>#N/A</v>
      </c>
    </row>
    <row r="80" spans="1:48" s="752" customFormat="1" ht="12.75">
      <c r="A80" s="793" t="s">
        <v>564</v>
      </c>
      <c r="B80" s="758" t="s">
        <v>1204</v>
      </c>
      <c r="C80" s="732">
        <f>C73+C78</f>
        <v>3258125.0000000005</v>
      </c>
      <c r="D80" s="730">
        <f t="shared" ref="D80:AR80" si="23">D73+D78</f>
        <v>1224925.9753084546</v>
      </c>
      <c r="E80" s="730">
        <f t="shared" si="23"/>
        <v>573479.61198105081</v>
      </c>
      <c r="F80" s="730">
        <f t="shared" si="23"/>
        <v>1457547.1874842702</v>
      </c>
      <c r="G80" s="730">
        <f t="shared" si="23"/>
        <v>0</v>
      </c>
      <c r="H80" s="730">
        <f t="shared" si="23"/>
        <v>0</v>
      </c>
      <c r="I80" s="730">
        <f t="shared" si="23"/>
        <v>0</v>
      </c>
      <c r="J80" s="730">
        <f t="shared" si="23"/>
        <v>0</v>
      </c>
      <c r="K80" s="730">
        <f t="shared" si="23"/>
        <v>0</v>
      </c>
      <c r="L80" s="730">
        <f t="shared" si="23"/>
        <v>2172.2252262246843</v>
      </c>
      <c r="M80" s="730">
        <f t="shared" si="23"/>
        <v>0</v>
      </c>
      <c r="N80" s="730">
        <f t="shared" si="23"/>
        <v>0</v>
      </c>
      <c r="O80" s="730">
        <f t="shared" si="23"/>
        <v>0</v>
      </c>
      <c r="P80" s="730">
        <f t="shared" si="23"/>
        <v>0</v>
      </c>
      <c r="Q80" s="730">
        <f t="shared" si="23"/>
        <v>0</v>
      </c>
      <c r="R80" s="730">
        <f t="shared" si="23"/>
        <v>0</v>
      </c>
      <c r="S80" s="730">
        <f t="shared" si="23"/>
        <v>0</v>
      </c>
      <c r="T80" s="730">
        <f t="shared" si="23"/>
        <v>0</v>
      </c>
      <c r="U80" s="730">
        <f t="shared" si="23"/>
        <v>0</v>
      </c>
      <c r="V80" s="730">
        <f t="shared" si="23"/>
        <v>0</v>
      </c>
      <c r="W80" s="730">
        <f t="shared" si="23"/>
        <v>0</v>
      </c>
      <c r="X80" s="732">
        <f t="shared" si="23"/>
        <v>1754374.9999999998</v>
      </c>
      <c r="Y80" s="730">
        <f t="shared" si="23"/>
        <v>1189779.728645307</v>
      </c>
      <c r="Z80" s="730">
        <f t="shared" si="23"/>
        <v>141305.24430838734</v>
      </c>
      <c r="AA80" s="730">
        <f t="shared" si="23"/>
        <v>16372.637163407238</v>
      </c>
      <c r="AB80" s="730">
        <f t="shared" si="23"/>
        <v>0</v>
      </c>
      <c r="AC80" s="730">
        <f t="shared" si="23"/>
        <v>0</v>
      </c>
      <c r="AD80" s="730">
        <f t="shared" si="23"/>
        <v>0</v>
      </c>
      <c r="AE80" s="730">
        <f t="shared" si="23"/>
        <v>370835.01753551682</v>
      </c>
      <c r="AF80" s="730">
        <f t="shared" si="23"/>
        <v>20335.44106283065</v>
      </c>
      <c r="AG80" s="730">
        <f t="shared" si="23"/>
        <v>15746.931284550912</v>
      </c>
      <c r="AH80" s="730">
        <f t="shared" si="23"/>
        <v>0</v>
      </c>
      <c r="AI80" s="730">
        <f t="shared" si="23"/>
        <v>0</v>
      </c>
      <c r="AJ80" s="730">
        <f t="shared" si="23"/>
        <v>0</v>
      </c>
      <c r="AK80" s="730">
        <f t="shared" si="23"/>
        <v>0</v>
      </c>
      <c r="AL80" s="730">
        <f t="shared" si="23"/>
        <v>0</v>
      </c>
      <c r="AM80" s="730">
        <f t="shared" si="23"/>
        <v>0</v>
      </c>
      <c r="AN80" s="730">
        <f t="shared" si="23"/>
        <v>0</v>
      </c>
      <c r="AO80" s="730">
        <f t="shared" si="23"/>
        <v>0</v>
      </c>
      <c r="AP80" s="730">
        <f t="shared" si="23"/>
        <v>0</v>
      </c>
      <c r="AQ80" s="730">
        <f t="shared" si="23"/>
        <v>0</v>
      </c>
      <c r="AR80" s="730">
        <f t="shared" si="23"/>
        <v>0</v>
      </c>
      <c r="AS80" s="732">
        <f t="shared" si="0"/>
        <v>5012500</v>
      </c>
      <c r="AV80" s="2101" t="e">
        <v>#N/A</v>
      </c>
    </row>
    <row r="81" spans="1:48" s="752" customFormat="1" ht="12.75">
      <c r="A81" s="289"/>
      <c r="B81" s="751"/>
      <c r="C81" s="893"/>
      <c r="D81" s="730"/>
      <c r="E81" s="730"/>
      <c r="F81" s="730"/>
      <c r="G81" s="730"/>
      <c r="H81" s="730"/>
      <c r="I81" s="730"/>
      <c r="J81" s="730"/>
      <c r="K81" s="730"/>
      <c r="L81" s="730"/>
      <c r="M81" s="730"/>
      <c r="N81" s="730"/>
      <c r="O81" s="730"/>
      <c r="P81" s="730"/>
      <c r="Q81" s="730"/>
      <c r="R81" s="730"/>
      <c r="S81" s="730"/>
      <c r="T81" s="730"/>
      <c r="U81" s="730"/>
      <c r="V81" s="730"/>
      <c r="W81" s="730"/>
      <c r="X81" s="732"/>
      <c r="Y81" s="730"/>
      <c r="Z81" s="730"/>
      <c r="AA81" s="730"/>
      <c r="AB81" s="730"/>
      <c r="AC81" s="730"/>
      <c r="AD81" s="730"/>
      <c r="AE81" s="730"/>
      <c r="AF81" s="730"/>
      <c r="AG81" s="730"/>
      <c r="AH81" s="730"/>
      <c r="AI81" s="730"/>
      <c r="AJ81" s="730"/>
      <c r="AK81" s="730"/>
      <c r="AL81" s="730"/>
      <c r="AM81" s="730"/>
      <c r="AN81" s="730"/>
      <c r="AO81" s="730"/>
      <c r="AP81" s="730"/>
      <c r="AQ81" s="730"/>
      <c r="AR81" s="730"/>
      <c r="AS81" s="893"/>
      <c r="AV81" s="2101" t="e">
        <v>#N/A</v>
      </c>
    </row>
    <row r="82" spans="1:48" s="752" customFormat="1" ht="12.75">
      <c r="A82" s="1277">
        <v>1850</v>
      </c>
      <c r="B82" s="1278" t="s">
        <v>41</v>
      </c>
      <c r="C82" s="1266">
        <f>SUM(D82:W82)</f>
        <v>2956449.9999999995</v>
      </c>
      <c r="D82" s="1029">
        <f>'O5 Details by Class &amp; Accounts'!I57</f>
        <v>1462588.6222971473</v>
      </c>
      <c r="E82" s="1029">
        <f>'O5 Details by Class &amp; Accounts'!J57</f>
        <v>697101.91357813147</v>
      </c>
      <c r="F82" s="1029">
        <f>'O5 Details by Class &amp; Accounts'!K57</f>
        <v>794032.45482222748</v>
      </c>
      <c r="G82" s="1029">
        <f>'O5 Details by Class &amp; Accounts'!L57</f>
        <v>0</v>
      </c>
      <c r="H82" s="1029">
        <f>'O5 Details by Class &amp; Accounts'!M57</f>
        <v>0</v>
      </c>
      <c r="I82" s="1029">
        <f>'O5 Details by Class &amp; Accounts'!N57</f>
        <v>0</v>
      </c>
      <c r="J82" s="1029">
        <f>'O5 Details by Class &amp; Accounts'!O57</f>
        <v>0</v>
      </c>
      <c r="K82" s="1029">
        <f>'O5 Details by Class &amp; Accounts'!P57</f>
        <v>0</v>
      </c>
      <c r="L82" s="1029">
        <f>'O5 Details by Class &amp; Accounts'!Q57</f>
        <v>2727.0093024938637</v>
      </c>
      <c r="M82" s="1029">
        <f>'O5 Details by Class &amp; Accounts'!R57</f>
        <v>0</v>
      </c>
      <c r="N82" s="1029">
        <f>'O5 Details by Class &amp; Accounts'!S57</f>
        <v>0</v>
      </c>
      <c r="O82" s="1029">
        <f>'O5 Details by Class &amp; Accounts'!T57</f>
        <v>0</v>
      </c>
      <c r="P82" s="1029">
        <f>'O5 Details by Class &amp; Accounts'!U57</f>
        <v>0</v>
      </c>
      <c r="Q82" s="1029">
        <f>'O5 Details by Class &amp; Accounts'!V57</f>
        <v>0</v>
      </c>
      <c r="R82" s="1029">
        <f>'O5 Details by Class &amp; Accounts'!W57</f>
        <v>0</v>
      </c>
      <c r="S82" s="1029">
        <f>'O5 Details by Class &amp; Accounts'!X57</f>
        <v>0</v>
      </c>
      <c r="T82" s="1029">
        <f>'O5 Details by Class &amp; Accounts'!Y57</f>
        <v>0</v>
      </c>
      <c r="U82" s="1029">
        <f>'O5 Details by Class &amp; Accounts'!Z57</f>
        <v>0</v>
      </c>
      <c r="V82" s="1029">
        <f>'O5 Details by Class &amp; Accounts'!AA57</f>
        <v>0</v>
      </c>
      <c r="W82" s="1029">
        <f>'O5 Details by Class &amp; Accounts'!AB57</f>
        <v>0</v>
      </c>
      <c r="X82" s="1266">
        <f t="shared" si="3"/>
        <v>1267050.0000000002</v>
      </c>
      <c r="Y82" s="1029">
        <f>'O5 Details by Class &amp; Accounts'!AD57</f>
        <v>848402.67498755024</v>
      </c>
      <c r="Z82" s="1029">
        <f>'O5 Details by Class &amp; Accounts'!AE57</f>
        <v>103401.24836153488</v>
      </c>
      <c r="AA82" s="1029">
        <f>'O5 Details by Class &amp; Accounts'!AF57</f>
        <v>9965.612288383556</v>
      </c>
      <c r="AB82" s="1029">
        <f>'O5 Details by Class &amp; Accounts'!AG57</f>
        <v>0</v>
      </c>
      <c r="AC82" s="1029">
        <f>'O5 Details by Class &amp; Accounts'!AH57</f>
        <v>0</v>
      </c>
      <c r="AD82" s="1029">
        <f>'O5 Details by Class &amp; Accounts'!AI57</f>
        <v>0</v>
      </c>
      <c r="AE82" s="1029">
        <f>'O5 Details by Class &amp; Accounts'!AJ57</f>
        <v>278210.48981885228</v>
      </c>
      <c r="AF82" s="1029">
        <f>'O5 Details by Class &amp; Accounts'!AK57</f>
        <v>15256.199526061924</v>
      </c>
      <c r="AG82" s="1029">
        <f>'O5 Details by Class &amp; Accounts'!AL57</f>
        <v>11813.775017617181</v>
      </c>
      <c r="AH82" s="1029">
        <f>'O5 Details by Class &amp; Accounts'!AM57</f>
        <v>0</v>
      </c>
      <c r="AI82" s="1029">
        <f>'O5 Details by Class &amp; Accounts'!AN57</f>
        <v>0</v>
      </c>
      <c r="AJ82" s="1029">
        <f>'O5 Details by Class &amp; Accounts'!AO57</f>
        <v>0</v>
      </c>
      <c r="AK82" s="1029">
        <f>'O5 Details by Class &amp; Accounts'!AP57</f>
        <v>0</v>
      </c>
      <c r="AL82" s="1029">
        <f>'O5 Details by Class &amp; Accounts'!AQ57</f>
        <v>0</v>
      </c>
      <c r="AM82" s="1029">
        <f>'O5 Details by Class &amp; Accounts'!AR57</f>
        <v>0</v>
      </c>
      <c r="AN82" s="1029">
        <f>'O5 Details by Class &amp; Accounts'!AS57</f>
        <v>0</v>
      </c>
      <c r="AO82" s="1029">
        <f>'O5 Details by Class &amp; Accounts'!AT57</f>
        <v>0</v>
      </c>
      <c r="AP82" s="1029">
        <f>'O5 Details by Class &amp; Accounts'!AU57</f>
        <v>0</v>
      </c>
      <c r="AQ82" s="1029">
        <f>'O5 Details by Class &amp; Accounts'!AV57</f>
        <v>0</v>
      </c>
      <c r="AR82" s="1029">
        <f>'O5 Details by Class &amp; Accounts'!AW57</f>
        <v>0</v>
      </c>
      <c r="AS82" s="1266">
        <f t="shared" si="0"/>
        <v>4223500</v>
      </c>
      <c r="AV82" s="2101" t="s">
        <v>266</v>
      </c>
    </row>
    <row r="83" spans="1:48" s="752" customFormat="1" ht="12.75">
      <c r="A83" s="1243"/>
      <c r="B83" s="748"/>
      <c r="C83" s="893"/>
      <c r="D83" s="730"/>
      <c r="E83" s="730"/>
      <c r="F83" s="730"/>
      <c r="G83" s="730"/>
      <c r="H83" s="730"/>
      <c r="I83" s="730"/>
      <c r="J83" s="730"/>
      <c r="K83" s="730"/>
      <c r="L83" s="730"/>
      <c r="M83" s="730"/>
      <c r="N83" s="730"/>
      <c r="O83" s="730"/>
      <c r="P83" s="730"/>
      <c r="Q83" s="730"/>
      <c r="R83" s="730"/>
      <c r="S83" s="730"/>
      <c r="T83" s="730"/>
      <c r="U83" s="730"/>
      <c r="V83" s="730"/>
      <c r="W83" s="730"/>
      <c r="X83" s="732"/>
      <c r="Y83" s="730"/>
      <c r="Z83" s="730"/>
      <c r="AA83" s="730"/>
      <c r="AB83" s="730"/>
      <c r="AC83" s="730"/>
      <c r="AD83" s="730"/>
      <c r="AE83" s="730"/>
      <c r="AF83" s="730"/>
      <c r="AG83" s="730"/>
      <c r="AH83" s="730"/>
      <c r="AI83" s="730"/>
      <c r="AJ83" s="730"/>
      <c r="AK83" s="730"/>
      <c r="AL83" s="730"/>
      <c r="AM83" s="730"/>
      <c r="AN83" s="730"/>
      <c r="AO83" s="730"/>
      <c r="AP83" s="730"/>
      <c r="AQ83" s="730"/>
      <c r="AR83" s="730"/>
      <c r="AS83" s="893"/>
      <c r="AV83" s="2101" t="e">
        <v>#N/A</v>
      </c>
    </row>
    <row r="84" spans="1:48" s="752" customFormat="1" ht="12.75">
      <c r="A84" s="748" t="s">
        <v>899</v>
      </c>
      <c r="B84" s="751" t="s">
        <v>1204</v>
      </c>
      <c r="C84" s="732">
        <f>SUM(D84:W84)</f>
        <v>18918350</v>
      </c>
      <c r="D84" s="730">
        <f>D82+D78+D73+D66+D61+D56+D50+D45</f>
        <v>8129928.5235948283</v>
      </c>
      <c r="E84" s="730">
        <f t="shared" ref="E84:AR84" si="24">E82+E78+E73+E66+E61+E56+E50+E45</f>
        <v>3667172.1604446033</v>
      </c>
      <c r="F84" s="730">
        <f t="shared" si="24"/>
        <v>7106447.0122177377</v>
      </c>
      <c r="G84" s="730">
        <f t="shared" si="24"/>
        <v>0</v>
      </c>
      <c r="H84" s="730">
        <f t="shared" si="24"/>
        <v>0</v>
      </c>
      <c r="I84" s="730">
        <f t="shared" si="24"/>
        <v>0</v>
      </c>
      <c r="J84" s="730">
        <f t="shared" si="24"/>
        <v>0</v>
      </c>
      <c r="K84" s="730">
        <f t="shared" si="24"/>
        <v>0</v>
      </c>
      <c r="L84" s="730">
        <f t="shared" si="24"/>
        <v>14802.303742829976</v>
      </c>
      <c r="M84" s="730">
        <f t="shared" si="24"/>
        <v>0</v>
      </c>
      <c r="N84" s="730">
        <f t="shared" si="24"/>
        <v>0</v>
      </c>
      <c r="O84" s="730">
        <f t="shared" si="24"/>
        <v>0</v>
      </c>
      <c r="P84" s="730">
        <f t="shared" si="24"/>
        <v>0</v>
      </c>
      <c r="Q84" s="730">
        <f t="shared" si="24"/>
        <v>0</v>
      </c>
      <c r="R84" s="730">
        <f t="shared" si="24"/>
        <v>0</v>
      </c>
      <c r="S84" s="730">
        <f t="shared" si="24"/>
        <v>0</v>
      </c>
      <c r="T84" s="730">
        <f t="shared" si="24"/>
        <v>0</v>
      </c>
      <c r="U84" s="730">
        <f t="shared" si="24"/>
        <v>0</v>
      </c>
      <c r="V84" s="730">
        <f t="shared" si="24"/>
        <v>0</v>
      </c>
      <c r="W84" s="730">
        <f t="shared" si="24"/>
        <v>0</v>
      </c>
      <c r="X84" s="732">
        <f t="shared" si="3"/>
        <v>7782650</v>
      </c>
      <c r="Y84" s="730">
        <f t="shared" si="24"/>
        <v>5257256.8867967511</v>
      </c>
      <c r="Z84" s="730">
        <f t="shared" si="24"/>
        <v>618472.86273753142</v>
      </c>
      <c r="AA84" s="730">
        <f t="shared" si="24"/>
        <v>62432.577554372081</v>
      </c>
      <c r="AB84" s="730">
        <f t="shared" si="24"/>
        <v>0</v>
      </c>
      <c r="AC84" s="730">
        <f t="shared" si="24"/>
        <v>0</v>
      </c>
      <c r="AD84" s="730">
        <f t="shared" si="24"/>
        <v>0</v>
      </c>
      <c r="AE84" s="730">
        <f t="shared" si="24"/>
        <v>1680932.384641913</v>
      </c>
      <c r="AF84" s="730">
        <f t="shared" si="24"/>
        <v>92177.113331038548</v>
      </c>
      <c r="AG84" s="730">
        <f t="shared" si="24"/>
        <v>71378.174938393931</v>
      </c>
      <c r="AH84" s="730">
        <f t="shared" si="24"/>
        <v>0</v>
      </c>
      <c r="AI84" s="730">
        <f t="shared" si="24"/>
        <v>0</v>
      </c>
      <c r="AJ84" s="730">
        <f t="shared" si="24"/>
        <v>0</v>
      </c>
      <c r="AK84" s="730">
        <f t="shared" si="24"/>
        <v>0</v>
      </c>
      <c r="AL84" s="730">
        <f t="shared" si="24"/>
        <v>0</v>
      </c>
      <c r="AM84" s="730">
        <f t="shared" si="24"/>
        <v>0</v>
      </c>
      <c r="AN84" s="730">
        <f t="shared" si="24"/>
        <v>0</v>
      </c>
      <c r="AO84" s="730">
        <f t="shared" si="24"/>
        <v>0</v>
      </c>
      <c r="AP84" s="730">
        <f t="shared" si="24"/>
        <v>0</v>
      </c>
      <c r="AQ84" s="730">
        <f t="shared" si="24"/>
        <v>0</v>
      </c>
      <c r="AR84" s="730">
        <f t="shared" si="24"/>
        <v>0</v>
      </c>
      <c r="AS84" s="732">
        <f t="shared" si="0"/>
        <v>26701000</v>
      </c>
      <c r="AV84" s="2101" t="e">
        <v>#N/A</v>
      </c>
    </row>
    <row r="85" spans="1:48" s="752" customFormat="1" ht="12.75">
      <c r="A85" s="289"/>
      <c r="B85" s="748"/>
      <c r="C85" s="732"/>
      <c r="D85" s="730"/>
      <c r="E85" s="730"/>
      <c r="F85" s="730"/>
      <c r="G85" s="730"/>
      <c r="H85" s="730"/>
      <c r="I85" s="730"/>
      <c r="J85" s="730"/>
      <c r="K85" s="730"/>
      <c r="L85" s="730"/>
      <c r="M85" s="730"/>
      <c r="N85" s="730"/>
      <c r="O85" s="730"/>
      <c r="P85" s="730"/>
      <c r="Q85" s="730"/>
      <c r="R85" s="730"/>
      <c r="S85" s="730"/>
      <c r="T85" s="730"/>
      <c r="U85" s="730"/>
      <c r="V85" s="730"/>
      <c r="W85" s="730"/>
      <c r="X85" s="732"/>
      <c r="Y85" s="730"/>
      <c r="Z85" s="730"/>
      <c r="AA85" s="730"/>
      <c r="AB85" s="730"/>
      <c r="AC85" s="730"/>
      <c r="AD85" s="730"/>
      <c r="AE85" s="730"/>
      <c r="AF85" s="730"/>
      <c r="AG85" s="730"/>
      <c r="AH85" s="730"/>
      <c r="AI85" s="730"/>
      <c r="AJ85" s="730"/>
      <c r="AK85" s="730"/>
      <c r="AL85" s="730"/>
      <c r="AM85" s="730"/>
      <c r="AN85" s="730"/>
      <c r="AO85" s="730"/>
      <c r="AP85" s="730"/>
      <c r="AQ85" s="730"/>
      <c r="AR85" s="730"/>
      <c r="AS85" s="893"/>
      <c r="AV85" s="2101" t="e">
        <v>#N/A</v>
      </c>
    </row>
    <row r="86" spans="1:48" s="752" customFormat="1" ht="12.75">
      <c r="A86" s="1277">
        <v>1855</v>
      </c>
      <c r="B86" s="1278" t="s">
        <v>43</v>
      </c>
      <c r="C86" s="1266">
        <f>SUM(D86:W86)</f>
        <v>0</v>
      </c>
      <c r="D86" s="1029">
        <f>'O5 Details by Class &amp; Accounts'!I58</f>
        <v>0</v>
      </c>
      <c r="E86" s="1029">
        <f>'O5 Details by Class &amp; Accounts'!J58</f>
        <v>0</v>
      </c>
      <c r="F86" s="1029">
        <f>'O5 Details by Class &amp; Accounts'!K58</f>
        <v>0</v>
      </c>
      <c r="G86" s="1029">
        <f>'O5 Details by Class &amp; Accounts'!L58</f>
        <v>0</v>
      </c>
      <c r="H86" s="1029">
        <f>'O5 Details by Class &amp; Accounts'!M58</f>
        <v>0</v>
      </c>
      <c r="I86" s="1029">
        <f>'O5 Details by Class &amp; Accounts'!N58</f>
        <v>0</v>
      </c>
      <c r="J86" s="1029">
        <f>'O5 Details by Class &amp; Accounts'!O58</f>
        <v>0</v>
      </c>
      <c r="K86" s="1029">
        <f>'O5 Details by Class &amp; Accounts'!P58</f>
        <v>0</v>
      </c>
      <c r="L86" s="1029">
        <f>'O5 Details by Class &amp; Accounts'!Q58</f>
        <v>0</v>
      </c>
      <c r="M86" s="1029">
        <f>'O5 Details by Class &amp; Accounts'!R58</f>
        <v>0</v>
      </c>
      <c r="N86" s="1029">
        <f>'O5 Details by Class &amp; Accounts'!S58</f>
        <v>0</v>
      </c>
      <c r="O86" s="1029">
        <f>'O5 Details by Class &amp; Accounts'!T58</f>
        <v>0</v>
      </c>
      <c r="P86" s="1029">
        <f>'O5 Details by Class &amp; Accounts'!U58</f>
        <v>0</v>
      </c>
      <c r="Q86" s="1029">
        <f>'O5 Details by Class &amp; Accounts'!V58</f>
        <v>0</v>
      </c>
      <c r="R86" s="1029">
        <f>'O5 Details by Class &amp; Accounts'!W58</f>
        <v>0</v>
      </c>
      <c r="S86" s="1029">
        <f>'O5 Details by Class &amp; Accounts'!X58</f>
        <v>0</v>
      </c>
      <c r="T86" s="1029">
        <f>'O5 Details by Class &amp; Accounts'!Y58</f>
        <v>0</v>
      </c>
      <c r="U86" s="1029">
        <f>'O5 Details by Class &amp; Accounts'!Z58</f>
        <v>0</v>
      </c>
      <c r="V86" s="1029">
        <f>'O5 Details by Class &amp; Accounts'!AA58</f>
        <v>0</v>
      </c>
      <c r="W86" s="1029">
        <f>'O5 Details by Class &amp; Accounts'!AB58</f>
        <v>0</v>
      </c>
      <c r="X86" s="1266">
        <f t="shared" si="3"/>
        <v>1908000.0000000002</v>
      </c>
      <c r="Y86" s="1029">
        <f>'O5 Details by Class &amp; Accounts'!AD58</f>
        <v>1157247.2311173053</v>
      </c>
      <c r="Z86" s="1029">
        <f>'O5 Details by Class &amp; Accounts'!AE58</f>
        <v>254916.49731237837</v>
      </c>
      <c r="AA86" s="1029">
        <f>'O5 Details by Class &amp; Accounts'!AF58</f>
        <v>63460.642337771533</v>
      </c>
      <c r="AB86" s="1029">
        <f>'O5 Details by Class &amp; Accounts'!AG58</f>
        <v>0</v>
      </c>
      <c r="AC86" s="1029">
        <f>'O5 Details by Class &amp; Accounts'!AH58</f>
        <v>0</v>
      </c>
      <c r="AD86" s="1029">
        <f>'O5 Details by Class &amp; Accounts'!AI58</f>
        <v>0</v>
      </c>
      <c r="AE86" s="1029">
        <f>'O5 Details by Class &amp; Accounts'!AJ58</f>
        <v>394035.8117762506</v>
      </c>
      <c r="AF86" s="1029">
        <f>'O5 Details by Class &amp; Accounts'!AK58</f>
        <v>21607.70058953005</v>
      </c>
      <c r="AG86" s="1029">
        <f>'O5 Details by Class &amp; Accounts'!AL58</f>
        <v>16732.116866764296</v>
      </c>
      <c r="AH86" s="1029">
        <f>'O5 Details by Class &amp; Accounts'!AM58</f>
        <v>0</v>
      </c>
      <c r="AI86" s="1029">
        <f>'O5 Details by Class &amp; Accounts'!AN58</f>
        <v>0</v>
      </c>
      <c r="AJ86" s="1029">
        <f>'O5 Details by Class &amp; Accounts'!AO58</f>
        <v>0</v>
      </c>
      <c r="AK86" s="1029">
        <f>'O5 Details by Class &amp; Accounts'!AP58</f>
        <v>0</v>
      </c>
      <c r="AL86" s="1029">
        <f>'O5 Details by Class &amp; Accounts'!AQ58</f>
        <v>0</v>
      </c>
      <c r="AM86" s="1029">
        <f>'O5 Details by Class &amp; Accounts'!AR58</f>
        <v>0</v>
      </c>
      <c r="AN86" s="1029">
        <f>'O5 Details by Class &amp; Accounts'!AS58</f>
        <v>0</v>
      </c>
      <c r="AO86" s="1029">
        <f>'O5 Details by Class &amp; Accounts'!AT58</f>
        <v>0</v>
      </c>
      <c r="AP86" s="1029">
        <f>'O5 Details by Class &amp; Accounts'!AU58</f>
        <v>0</v>
      </c>
      <c r="AQ86" s="1029">
        <f>'O5 Details by Class &amp; Accounts'!AV58</f>
        <v>0</v>
      </c>
      <c r="AR86" s="1029">
        <f>'O5 Details by Class &amp; Accounts'!AW58</f>
        <v>0</v>
      </c>
      <c r="AS86" s="1266">
        <f t="shared" si="0"/>
        <v>1908000.0000000002</v>
      </c>
      <c r="AV86" s="2101" t="s">
        <v>505</v>
      </c>
    </row>
    <row r="87" spans="1:48" s="752" customFormat="1" ht="12.75">
      <c r="A87" s="289"/>
      <c r="B87" s="751"/>
      <c r="C87" s="893"/>
      <c r="D87" s="730"/>
      <c r="E87" s="730"/>
      <c r="F87" s="730"/>
      <c r="G87" s="730"/>
      <c r="H87" s="730"/>
      <c r="I87" s="730"/>
      <c r="J87" s="730"/>
      <c r="K87" s="730"/>
      <c r="L87" s="730"/>
      <c r="M87" s="730"/>
      <c r="N87" s="730"/>
      <c r="O87" s="730"/>
      <c r="P87" s="730"/>
      <c r="Q87" s="730"/>
      <c r="R87" s="730"/>
      <c r="S87" s="730"/>
      <c r="T87" s="730"/>
      <c r="U87" s="730"/>
      <c r="V87" s="730"/>
      <c r="W87" s="730"/>
      <c r="X87" s="732"/>
      <c r="Y87" s="730"/>
      <c r="Z87" s="730"/>
      <c r="AA87" s="730"/>
      <c r="AB87" s="730"/>
      <c r="AC87" s="730"/>
      <c r="AD87" s="730"/>
      <c r="AE87" s="730"/>
      <c r="AF87" s="730"/>
      <c r="AG87" s="730"/>
      <c r="AH87" s="730"/>
      <c r="AI87" s="730"/>
      <c r="AJ87" s="730"/>
      <c r="AK87" s="730"/>
      <c r="AL87" s="730"/>
      <c r="AM87" s="730"/>
      <c r="AN87" s="730"/>
      <c r="AO87" s="730"/>
      <c r="AP87" s="730"/>
      <c r="AQ87" s="730"/>
      <c r="AR87" s="730"/>
      <c r="AS87" s="893"/>
      <c r="AV87" s="2101" t="e">
        <v>#N/A</v>
      </c>
    </row>
    <row r="88" spans="1:48" s="752" customFormat="1" ht="12.75">
      <c r="A88" s="748" t="s">
        <v>373</v>
      </c>
      <c r="B88" s="751" t="s">
        <v>1204</v>
      </c>
      <c r="C88" s="732">
        <f>SUM(D88:W88)</f>
        <v>18918350</v>
      </c>
      <c r="D88" s="730">
        <f>D84+D86</f>
        <v>8129928.5235948283</v>
      </c>
      <c r="E88" s="730">
        <f t="shared" ref="E88:AR88" si="25">E84+E86</f>
        <v>3667172.1604446033</v>
      </c>
      <c r="F88" s="730">
        <f t="shared" si="25"/>
        <v>7106447.0122177377</v>
      </c>
      <c r="G88" s="730">
        <f t="shared" si="25"/>
        <v>0</v>
      </c>
      <c r="H88" s="730">
        <f>H84+H86</f>
        <v>0</v>
      </c>
      <c r="I88" s="730">
        <f t="shared" si="25"/>
        <v>0</v>
      </c>
      <c r="J88" s="730">
        <f t="shared" si="25"/>
        <v>0</v>
      </c>
      <c r="K88" s="730">
        <f t="shared" si="25"/>
        <v>0</v>
      </c>
      <c r="L88" s="730">
        <f t="shared" si="25"/>
        <v>14802.303742829976</v>
      </c>
      <c r="M88" s="730">
        <f t="shared" si="25"/>
        <v>0</v>
      </c>
      <c r="N88" s="730">
        <f t="shared" si="25"/>
        <v>0</v>
      </c>
      <c r="O88" s="730">
        <f t="shared" si="25"/>
        <v>0</v>
      </c>
      <c r="P88" s="730">
        <f t="shared" si="25"/>
        <v>0</v>
      </c>
      <c r="Q88" s="730">
        <f t="shared" si="25"/>
        <v>0</v>
      </c>
      <c r="R88" s="730">
        <f t="shared" si="25"/>
        <v>0</v>
      </c>
      <c r="S88" s="730">
        <f t="shared" si="25"/>
        <v>0</v>
      </c>
      <c r="T88" s="730">
        <f t="shared" si="25"/>
        <v>0</v>
      </c>
      <c r="U88" s="730">
        <f t="shared" si="25"/>
        <v>0</v>
      </c>
      <c r="V88" s="730">
        <f t="shared" si="25"/>
        <v>0</v>
      </c>
      <c r="W88" s="730">
        <f t="shared" si="25"/>
        <v>0</v>
      </c>
      <c r="X88" s="732">
        <f t="shared" si="3"/>
        <v>9690650</v>
      </c>
      <c r="Y88" s="730">
        <f t="shared" si="25"/>
        <v>6414504.1179140564</v>
      </c>
      <c r="Z88" s="730">
        <f t="shared" si="25"/>
        <v>873389.3600499098</v>
      </c>
      <c r="AA88" s="730">
        <f t="shared" si="25"/>
        <v>125893.21989214362</v>
      </c>
      <c r="AB88" s="730">
        <f t="shared" si="25"/>
        <v>0</v>
      </c>
      <c r="AC88" s="730">
        <f t="shared" si="25"/>
        <v>0</v>
      </c>
      <c r="AD88" s="730">
        <f t="shared" si="25"/>
        <v>0</v>
      </c>
      <c r="AE88" s="730">
        <f t="shared" si="25"/>
        <v>2074968.1964181636</v>
      </c>
      <c r="AF88" s="730">
        <f t="shared" si="25"/>
        <v>113784.8139205686</v>
      </c>
      <c r="AG88" s="730">
        <f t="shared" si="25"/>
        <v>88110.291805158224</v>
      </c>
      <c r="AH88" s="730">
        <f t="shared" si="25"/>
        <v>0</v>
      </c>
      <c r="AI88" s="730">
        <f>AI84+AI86</f>
        <v>0</v>
      </c>
      <c r="AJ88" s="730">
        <f t="shared" si="25"/>
        <v>0</v>
      </c>
      <c r="AK88" s="730">
        <f t="shared" si="25"/>
        <v>0</v>
      </c>
      <c r="AL88" s="730">
        <f t="shared" si="25"/>
        <v>0</v>
      </c>
      <c r="AM88" s="730">
        <f t="shared" si="25"/>
        <v>0</v>
      </c>
      <c r="AN88" s="730">
        <f t="shared" si="25"/>
        <v>0</v>
      </c>
      <c r="AO88" s="730">
        <f t="shared" si="25"/>
        <v>0</v>
      </c>
      <c r="AP88" s="730">
        <f t="shared" si="25"/>
        <v>0</v>
      </c>
      <c r="AQ88" s="730">
        <f t="shared" si="25"/>
        <v>0</v>
      </c>
      <c r="AR88" s="730">
        <f t="shared" si="25"/>
        <v>0</v>
      </c>
      <c r="AS88" s="732">
        <f t="shared" si="0"/>
        <v>28609000</v>
      </c>
      <c r="AV88" s="2101" t="e">
        <v>#N/A</v>
      </c>
    </row>
    <row r="89" spans="1:48" s="752" customFormat="1" ht="12.75">
      <c r="A89" s="289"/>
      <c r="B89" s="751"/>
      <c r="C89" s="893"/>
      <c r="D89" s="730"/>
      <c r="E89" s="730"/>
      <c r="F89" s="730"/>
      <c r="G89" s="730"/>
      <c r="H89" s="730"/>
      <c r="I89" s="730"/>
      <c r="J89" s="730"/>
      <c r="K89" s="730"/>
      <c r="L89" s="730"/>
      <c r="M89" s="730"/>
      <c r="N89" s="730"/>
      <c r="O89" s="730"/>
      <c r="P89" s="730"/>
      <c r="Q89" s="730"/>
      <c r="R89" s="730"/>
      <c r="S89" s="730"/>
      <c r="T89" s="730"/>
      <c r="U89" s="730"/>
      <c r="V89" s="730"/>
      <c r="W89" s="730"/>
      <c r="X89" s="732"/>
      <c r="Y89" s="730"/>
      <c r="Z89" s="730"/>
      <c r="AA89" s="730"/>
      <c r="AB89" s="730"/>
      <c r="AC89" s="730"/>
      <c r="AD89" s="730"/>
      <c r="AE89" s="730"/>
      <c r="AF89" s="730"/>
      <c r="AG89" s="730"/>
      <c r="AH89" s="730"/>
      <c r="AI89" s="730"/>
      <c r="AJ89" s="730"/>
      <c r="AK89" s="730"/>
      <c r="AL89" s="730"/>
      <c r="AM89" s="730"/>
      <c r="AN89" s="730"/>
      <c r="AO89" s="730"/>
      <c r="AP89" s="730"/>
      <c r="AQ89" s="730"/>
      <c r="AR89" s="730"/>
      <c r="AS89" s="893"/>
      <c r="AV89" s="2101" t="e">
        <v>#N/A</v>
      </c>
    </row>
    <row r="90" spans="1:48" s="752" customFormat="1" ht="12.75">
      <c r="A90" s="1277">
        <v>1860</v>
      </c>
      <c r="B90" s="1278" t="s">
        <v>44</v>
      </c>
      <c r="C90" s="1266">
        <f>SUM(D90:W90)</f>
        <v>0</v>
      </c>
      <c r="D90" s="1029">
        <f>'O5 Details by Class &amp; Accounts'!I59</f>
        <v>0</v>
      </c>
      <c r="E90" s="1029">
        <f>'O5 Details by Class &amp; Accounts'!J59</f>
        <v>0</v>
      </c>
      <c r="F90" s="1029">
        <f>'O5 Details by Class &amp; Accounts'!K59</f>
        <v>0</v>
      </c>
      <c r="G90" s="1029">
        <f>'O5 Details by Class &amp; Accounts'!L59</f>
        <v>0</v>
      </c>
      <c r="H90" s="1029">
        <f>'O5 Details by Class &amp; Accounts'!M59</f>
        <v>0</v>
      </c>
      <c r="I90" s="1029">
        <f>'O5 Details by Class &amp; Accounts'!N59</f>
        <v>0</v>
      </c>
      <c r="J90" s="1029">
        <f>'O5 Details by Class &amp; Accounts'!O59</f>
        <v>0</v>
      </c>
      <c r="K90" s="1029">
        <f>'O5 Details by Class &amp; Accounts'!P59</f>
        <v>0</v>
      </c>
      <c r="L90" s="1029">
        <f>'O5 Details by Class &amp; Accounts'!Q59</f>
        <v>0</v>
      </c>
      <c r="M90" s="1029">
        <f>'O5 Details by Class &amp; Accounts'!R59</f>
        <v>0</v>
      </c>
      <c r="N90" s="1029">
        <f>'O5 Details by Class &amp; Accounts'!S59</f>
        <v>0</v>
      </c>
      <c r="O90" s="1029">
        <f>'O5 Details by Class &amp; Accounts'!T59</f>
        <v>0</v>
      </c>
      <c r="P90" s="1029">
        <f>'O5 Details by Class &amp; Accounts'!U59</f>
        <v>0</v>
      </c>
      <c r="Q90" s="1029">
        <f>'O5 Details by Class &amp; Accounts'!V59</f>
        <v>0</v>
      </c>
      <c r="R90" s="1029">
        <f>'O5 Details by Class &amp; Accounts'!W59</f>
        <v>0</v>
      </c>
      <c r="S90" s="1029">
        <f>'O5 Details by Class &amp; Accounts'!X59</f>
        <v>0</v>
      </c>
      <c r="T90" s="1029">
        <f>'O5 Details by Class &amp; Accounts'!Y59</f>
        <v>0</v>
      </c>
      <c r="U90" s="1029">
        <f>'O5 Details by Class &amp; Accounts'!Z59</f>
        <v>0</v>
      </c>
      <c r="V90" s="1029">
        <f>'O5 Details by Class &amp; Accounts'!AA59</f>
        <v>0</v>
      </c>
      <c r="W90" s="1029">
        <f>'O5 Details by Class &amp; Accounts'!AB59</f>
        <v>0</v>
      </c>
      <c r="X90" s="1266">
        <f t="shared" si="3"/>
        <v>1635500.0000000002</v>
      </c>
      <c r="Y90" s="1029">
        <f>'O5 Details by Class &amp; Accounts'!AD59</f>
        <v>574119.27233920444</v>
      </c>
      <c r="Z90" s="1029">
        <f>'O5 Details by Class &amp; Accounts'!AE59</f>
        <v>982630.22767992248</v>
      </c>
      <c r="AA90" s="1029">
        <f>'O5 Details by Class &amp; Accounts'!AF59</f>
        <v>78750.49998087321</v>
      </c>
      <c r="AB90" s="1029">
        <f>'O5 Details by Class &amp; Accounts'!AG59</f>
        <v>0</v>
      </c>
      <c r="AC90" s="1029">
        <f>'O5 Details by Class &amp; Accounts'!AH59</f>
        <v>0</v>
      </c>
      <c r="AD90" s="1029">
        <f>'O5 Details by Class &amp; Accounts'!AI59</f>
        <v>0</v>
      </c>
      <c r="AE90" s="1029">
        <f>'O5 Details by Class &amp; Accounts'!AJ59</f>
        <v>0</v>
      </c>
      <c r="AF90" s="1029">
        <f>'O5 Details by Class &amp; Accounts'!AK59</f>
        <v>0</v>
      </c>
      <c r="AG90" s="1029">
        <f>'O5 Details by Class &amp; Accounts'!AL59</f>
        <v>0</v>
      </c>
      <c r="AH90" s="1029">
        <f>'O5 Details by Class &amp; Accounts'!AM59</f>
        <v>0</v>
      </c>
      <c r="AI90" s="1029">
        <f>'O5 Details by Class &amp; Accounts'!AN59</f>
        <v>0</v>
      </c>
      <c r="AJ90" s="1029">
        <f>'O5 Details by Class &amp; Accounts'!AO59</f>
        <v>0</v>
      </c>
      <c r="AK90" s="1029">
        <f>'O5 Details by Class &amp; Accounts'!AP59</f>
        <v>0</v>
      </c>
      <c r="AL90" s="1029">
        <f>'O5 Details by Class &amp; Accounts'!AQ59</f>
        <v>0</v>
      </c>
      <c r="AM90" s="1029">
        <f>'O5 Details by Class &amp; Accounts'!AR59</f>
        <v>0</v>
      </c>
      <c r="AN90" s="1029">
        <f>'O5 Details by Class &amp; Accounts'!AS59</f>
        <v>0</v>
      </c>
      <c r="AO90" s="1029">
        <f>'O5 Details by Class &amp; Accounts'!AT59</f>
        <v>0</v>
      </c>
      <c r="AP90" s="1029">
        <f>'O5 Details by Class &amp; Accounts'!AU59</f>
        <v>0</v>
      </c>
      <c r="AQ90" s="1029">
        <f>'O5 Details by Class &amp; Accounts'!AV59</f>
        <v>0</v>
      </c>
      <c r="AR90" s="1029">
        <f>'O5 Details by Class &amp; Accounts'!AW59</f>
        <v>0</v>
      </c>
      <c r="AS90" s="1266">
        <f t="shared" si="0"/>
        <v>1635500.0000000002</v>
      </c>
      <c r="AV90" s="2101" t="s">
        <v>1215</v>
      </c>
    </row>
    <row r="91" spans="1:48" s="752" customFormat="1" ht="12.75">
      <c r="A91" s="289"/>
      <c r="B91" s="751"/>
      <c r="C91" s="893"/>
      <c r="D91" s="730"/>
      <c r="E91" s="730"/>
      <c r="F91" s="730"/>
      <c r="G91" s="730"/>
      <c r="H91" s="730"/>
      <c r="I91" s="730"/>
      <c r="J91" s="730"/>
      <c r="K91" s="730"/>
      <c r="L91" s="730"/>
      <c r="M91" s="730"/>
      <c r="N91" s="730"/>
      <c r="O91" s="730"/>
      <c r="P91" s="730"/>
      <c r="Q91" s="730"/>
      <c r="R91" s="730"/>
      <c r="S91" s="730"/>
      <c r="T91" s="730"/>
      <c r="U91" s="730"/>
      <c r="V91" s="730"/>
      <c r="W91" s="730"/>
      <c r="X91" s="732"/>
      <c r="Y91" s="730"/>
      <c r="Z91" s="730"/>
      <c r="AA91" s="730"/>
      <c r="AB91" s="730"/>
      <c r="AC91" s="730"/>
      <c r="AD91" s="730"/>
      <c r="AE91" s="730"/>
      <c r="AF91" s="730"/>
      <c r="AG91" s="730"/>
      <c r="AH91" s="730"/>
      <c r="AI91" s="730"/>
      <c r="AJ91" s="730"/>
      <c r="AK91" s="730"/>
      <c r="AL91" s="730"/>
      <c r="AM91" s="730"/>
      <c r="AN91" s="730"/>
      <c r="AO91" s="730"/>
      <c r="AP91" s="730"/>
      <c r="AQ91" s="730"/>
      <c r="AR91" s="730"/>
      <c r="AS91" s="893"/>
      <c r="AV91" s="2101" t="e">
        <v>#N/A</v>
      </c>
    </row>
    <row r="92" spans="1:48" s="752" customFormat="1" ht="12.75">
      <c r="A92" s="289" t="s">
        <v>1235</v>
      </c>
      <c r="B92" s="751" t="s">
        <v>1204</v>
      </c>
      <c r="C92" s="732">
        <f>SUM(D92:W92)</f>
        <v>18918350</v>
      </c>
      <c r="D92" s="730">
        <f>D88+D90</f>
        <v>8129928.5235948283</v>
      </c>
      <c r="E92" s="730">
        <f t="shared" ref="E92:AR92" si="26">E88+E90</f>
        <v>3667172.1604446033</v>
      </c>
      <c r="F92" s="730">
        <f t="shared" si="26"/>
        <v>7106447.0122177377</v>
      </c>
      <c r="G92" s="730">
        <f t="shared" si="26"/>
        <v>0</v>
      </c>
      <c r="H92" s="730">
        <f t="shared" si="26"/>
        <v>0</v>
      </c>
      <c r="I92" s="730">
        <f t="shared" si="26"/>
        <v>0</v>
      </c>
      <c r="J92" s="730">
        <f t="shared" si="26"/>
        <v>0</v>
      </c>
      <c r="K92" s="730">
        <f t="shared" si="26"/>
        <v>0</v>
      </c>
      <c r="L92" s="730">
        <f t="shared" si="26"/>
        <v>14802.303742829976</v>
      </c>
      <c r="M92" s="730">
        <f t="shared" si="26"/>
        <v>0</v>
      </c>
      <c r="N92" s="730">
        <f t="shared" si="26"/>
        <v>0</v>
      </c>
      <c r="O92" s="730">
        <f t="shared" si="26"/>
        <v>0</v>
      </c>
      <c r="P92" s="730">
        <f t="shared" si="26"/>
        <v>0</v>
      </c>
      <c r="Q92" s="730">
        <f t="shared" si="26"/>
        <v>0</v>
      </c>
      <c r="R92" s="730">
        <f t="shared" si="26"/>
        <v>0</v>
      </c>
      <c r="S92" s="730">
        <f t="shared" si="26"/>
        <v>0</v>
      </c>
      <c r="T92" s="730">
        <f t="shared" si="26"/>
        <v>0</v>
      </c>
      <c r="U92" s="730">
        <f t="shared" si="26"/>
        <v>0</v>
      </c>
      <c r="V92" s="730">
        <f t="shared" si="26"/>
        <v>0</v>
      </c>
      <c r="W92" s="730">
        <f t="shared" si="26"/>
        <v>0</v>
      </c>
      <c r="X92" s="732">
        <f t="shared" si="3"/>
        <v>11326150</v>
      </c>
      <c r="Y92" s="730">
        <f t="shared" si="26"/>
        <v>6988623.3902532607</v>
      </c>
      <c r="Z92" s="730">
        <f t="shared" si="26"/>
        <v>1856019.5877298322</v>
      </c>
      <c r="AA92" s="730">
        <f t="shared" si="26"/>
        <v>204643.71987301682</v>
      </c>
      <c r="AB92" s="730">
        <f t="shared" si="26"/>
        <v>0</v>
      </c>
      <c r="AC92" s="730">
        <f t="shared" si="26"/>
        <v>0</v>
      </c>
      <c r="AD92" s="730">
        <f t="shared" si="26"/>
        <v>0</v>
      </c>
      <c r="AE92" s="730">
        <f t="shared" si="26"/>
        <v>2074968.1964181636</v>
      </c>
      <c r="AF92" s="730">
        <f t="shared" si="26"/>
        <v>113784.8139205686</v>
      </c>
      <c r="AG92" s="730">
        <f t="shared" si="26"/>
        <v>88110.291805158224</v>
      </c>
      <c r="AH92" s="730">
        <f t="shared" si="26"/>
        <v>0</v>
      </c>
      <c r="AI92" s="730">
        <f t="shared" si="26"/>
        <v>0</v>
      </c>
      <c r="AJ92" s="730">
        <f t="shared" si="26"/>
        <v>0</v>
      </c>
      <c r="AK92" s="730">
        <f t="shared" si="26"/>
        <v>0</v>
      </c>
      <c r="AL92" s="730">
        <f t="shared" si="26"/>
        <v>0</v>
      </c>
      <c r="AM92" s="730">
        <f t="shared" si="26"/>
        <v>0</v>
      </c>
      <c r="AN92" s="730">
        <f t="shared" si="26"/>
        <v>0</v>
      </c>
      <c r="AO92" s="730">
        <f t="shared" si="26"/>
        <v>0</v>
      </c>
      <c r="AP92" s="730">
        <f t="shared" si="26"/>
        <v>0</v>
      </c>
      <c r="AQ92" s="730">
        <f t="shared" si="26"/>
        <v>0</v>
      </c>
      <c r="AR92" s="730">
        <f t="shared" si="26"/>
        <v>0</v>
      </c>
      <c r="AS92" s="732">
        <f t="shared" si="0"/>
        <v>30244500</v>
      </c>
      <c r="AV92" s="2101" t="e">
        <v>#N/A</v>
      </c>
    </row>
    <row r="93" spans="1:48" s="752" customFormat="1" ht="12.75">
      <c r="A93" s="289"/>
      <c r="B93" s="751"/>
      <c r="C93" s="732"/>
      <c r="D93" s="730"/>
      <c r="E93" s="730"/>
      <c r="F93" s="730"/>
      <c r="G93" s="730"/>
      <c r="H93" s="730"/>
      <c r="I93" s="730"/>
      <c r="J93" s="730"/>
      <c r="K93" s="730"/>
      <c r="L93" s="730"/>
      <c r="M93" s="730"/>
      <c r="N93" s="730"/>
      <c r="O93" s="730"/>
      <c r="P93" s="730"/>
      <c r="Q93" s="730"/>
      <c r="R93" s="730"/>
      <c r="S93" s="730"/>
      <c r="T93" s="730"/>
      <c r="U93" s="730"/>
      <c r="V93" s="730"/>
      <c r="W93" s="730"/>
      <c r="X93" s="732"/>
      <c r="Y93" s="730"/>
      <c r="Z93" s="730"/>
      <c r="AA93" s="730"/>
      <c r="AB93" s="730"/>
      <c r="AC93" s="730"/>
      <c r="AD93" s="730"/>
      <c r="AE93" s="730"/>
      <c r="AF93" s="730"/>
      <c r="AG93" s="730"/>
      <c r="AH93" s="730"/>
      <c r="AI93" s="730"/>
      <c r="AJ93" s="730"/>
      <c r="AK93" s="730"/>
      <c r="AL93" s="730"/>
      <c r="AM93" s="730"/>
      <c r="AN93" s="730"/>
      <c r="AO93" s="730"/>
      <c r="AP93" s="730"/>
      <c r="AQ93" s="730"/>
      <c r="AR93" s="730"/>
      <c r="AS93" s="893"/>
      <c r="AV93" s="2101" t="e">
        <v>#N/A</v>
      </c>
    </row>
    <row r="94" spans="1:48" s="752" customFormat="1" ht="12.75">
      <c r="A94" s="1279" t="s">
        <v>1234</v>
      </c>
      <c r="B94" s="1280" t="s">
        <v>1204</v>
      </c>
      <c r="C94" s="1266">
        <f>SUM(D94:W94)</f>
        <v>19101350</v>
      </c>
      <c r="D94" s="1029">
        <f>D27+D31+D35+D39+D43+D92</f>
        <v>8192741.400154571</v>
      </c>
      <c r="E94" s="1029">
        <f t="shared" ref="E94:AR94" si="27">E27+E31+E35+E39+E43+E92</f>
        <v>3700484.0330959866</v>
      </c>
      <c r="F94" s="1029">
        <f t="shared" si="27"/>
        <v>7192309.9675513534</v>
      </c>
      <c r="G94" s="1029">
        <f t="shared" si="27"/>
        <v>0</v>
      </c>
      <c r="H94" s="1029">
        <f t="shared" si="27"/>
        <v>0</v>
      </c>
      <c r="I94" s="1029">
        <f t="shared" si="27"/>
        <v>0</v>
      </c>
      <c r="J94" s="1029">
        <f t="shared" si="27"/>
        <v>581.78943410677425</v>
      </c>
      <c r="K94" s="1029">
        <f t="shared" si="27"/>
        <v>73.936865209613615</v>
      </c>
      <c r="L94" s="1029">
        <f t="shared" si="27"/>
        <v>15158.872898771913</v>
      </c>
      <c r="M94" s="1029">
        <f t="shared" si="27"/>
        <v>0</v>
      </c>
      <c r="N94" s="1029">
        <f t="shared" si="27"/>
        <v>0</v>
      </c>
      <c r="O94" s="1029">
        <f t="shared" si="27"/>
        <v>0</v>
      </c>
      <c r="P94" s="1029">
        <f t="shared" si="27"/>
        <v>0</v>
      </c>
      <c r="Q94" s="1029">
        <f t="shared" si="27"/>
        <v>0</v>
      </c>
      <c r="R94" s="1029">
        <f t="shared" si="27"/>
        <v>0</v>
      </c>
      <c r="S94" s="1029">
        <f t="shared" si="27"/>
        <v>0</v>
      </c>
      <c r="T94" s="1029">
        <f t="shared" si="27"/>
        <v>0</v>
      </c>
      <c r="U94" s="1029">
        <f t="shared" si="27"/>
        <v>0</v>
      </c>
      <c r="V94" s="1029">
        <f t="shared" si="27"/>
        <v>0</v>
      </c>
      <c r="W94" s="1029">
        <f t="shared" si="27"/>
        <v>0</v>
      </c>
      <c r="X94" s="1266">
        <f t="shared" si="3"/>
        <v>11326150</v>
      </c>
      <c r="Y94" s="1029">
        <f t="shared" si="27"/>
        <v>6988623.3902532607</v>
      </c>
      <c r="Z94" s="1029">
        <f t="shared" si="27"/>
        <v>1856019.5877298322</v>
      </c>
      <c r="AA94" s="1029">
        <f t="shared" si="27"/>
        <v>204643.71987301682</v>
      </c>
      <c r="AB94" s="1029">
        <f t="shared" si="27"/>
        <v>0</v>
      </c>
      <c r="AC94" s="1029">
        <f t="shared" si="27"/>
        <v>0</v>
      </c>
      <c r="AD94" s="1029">
        <f t="shared" si="27"/>
        <v>0</v>
      </c>
      <c r="AE94" s="1029">
        <f t="shared" si="27"/>
        <v>2074968.1964181636</v>
      </c>
      <c r="AF94" s="1029">
        <f t="shared" si="27"/>
        <v>113784.8139205686</v>
      </c>
      <c r="AG94" s="1029">
        <f t="shared" si="27"/>
        <v>88110.291805158224</v>
      </c>
      <c r="AH94" s="1029">
        <f t="shared" si="27"/>
        <v>0</v>
      </c>
      <c r="AI94" s="1029">
        <f t="shared" si="27"/>
        <v>0</v>
      </c>
      <c r="AJ94" s="1029">
        <f t="shared" si="27"/>
        <v>0</v>
      </c>
      <c r="AK94" s="1029">
        <f t="shared" si="27"/>
        <v>0</v>
      </c>
      <c r="AL94" s="1029">
        <f t="shared" si="27"/>
        <v>0</v>
      </c>
      <c r="AM94" s="1029">
        <f t="shared" si="27"/>
        <v>0</v>
      </c>
      <c r="AN94" s="1029">
        <f t="shared" si="27"/>
        <v>0</v>
      </c>
      <c r="AO94" s="1029">
        <f t="shared" si="27"/>
        <v>0</v>
      </c>
      <c r="AP94" s="1029">
        <f t="shared" si="27"/>
        <v>0</v>
      </c>
      <c r="AQ94" s="1029">
        <f t="shared" si="27"/>
        <v>0</v>
      </c>
      <c r="AR94" s="1029">
        <f t="shared" si="27"/>
        <v>0</v>
      </c>
      <c r="AS94" s="1266">
        <f t="shared" si="0"/>
        <v>30427500</v>
      </c>
      <c r="AV94" s="2101" t="e">
        <v>#N/A</v>
      </c>
    </row>
    <row r="95" spans="1:48" s="752" customFormat="1" ht="12.75">
      <c r="A95" s="289"/>
      <c r="B95" s="751"/>
      <c r="C95" s="732"/>
      <c r="D95" s="730"/>
      <c r="E95" s="730"/>
      <c r="F95" s="730"/>
      <c r="G95" s="730"/>
      <c r="H95" s="730"/>
      <c r="I95" s="730"/>
      <c r="J95" s="730"/>
      <c r="K95" s="730"/>
      <c r="L95" s="730"/>
      <c r="M95" s="730"/>
      <c r="N95" s="730"/>
      <c r="O95" s="730"/>
      <c r="P95" s="730"/>
      <c r="Q95" s="730"/>
      <c r="R95" s="730"/>
      <c r="S95" s="730"/>
      <c r="T95" s="730"/>
      <c r="U95" s="730"/>
      <c r="V95" s="730"/>
      <c r="W95" s="730"/>
      <c r="X95" s="732"/>
      <c r="Y95" s="730"/>
      <c r="Z95" s="730"/>
      <c r="AA95" s="730"/>
      <c r="AB95" s="730"/>
      <c r="AC95" s="730"/>
      <c r="AD95" s="730"/>
      <c r="AE95" s="730"/>
      <c r="AF95" s="730"/>
      <c r="AG95" s="730"/>
      <c r="AH95" s="730"/>
      <c r="AI95" s="730"/>
      <c r="AJ95" s="730"/>
      <c r="AK95" s="730"/>
      <c r="AL95" s="730"/>
      <c r="AM95" s="730"/>
      <c r="AN95" s="730"/>
      <c r="AO95" s="730"/>
      <c r="AP95" s="730"/>
      <c r="AQ95" s="730"/>
      <c r="AR95" s="730"/>
      <c r="AS95" s="893"/>
      <c r="AV95" s="2101" t="e">
        <v>#N/A</v>
      </c>
    </row>
    <row r="96" spans="1:48" s="752" customFormat="1" ht="22.5" customHeight="1">
      <c r="B96" s="751" t="s">
        <v>1339</v>
      </c>
      <c r="C96" s="732">
        <f>SUM(D96:W96)</f>
        <v>30427500.000000004</v>
      </c>
      <c r="D96" s="730">
        <f>D94+Y94</f>
        <v>15181364.790407833</v>
      </c>
      <c r="E96" s="730">
        <f t="shared" ref="E96:W96" si="28">E94+Z94</f>
        <v>5556503.6208258187</v>
      </c>
      <c r="F96" s="730">
        <f t="shared" si="28"/>
        <v>7396953.6874243701</v>
      </c>
      <c r="G96" s="730">
        <f t="shared" si="28"/>
        <v>0</v>
      </c>
      <c r="H96" s="730">
        <f t="shared" si="28"/>
        <v>0</v>
      </c>
      <c r="I96" s="730">
        <f t="shared" si="28"/>
        <v>0</v>
      </c>
      <c r="J96" s="730">
        <f t="shared" si="28"/>
        <v>2075549.9858522704</v>
      </c>
      <c r="K96" s="730">
        <f t="shared" si="28"/>
        <v>113858.75078577822</v>
      </c>
      <c r="L96" s="730">
        <f t="shared" si="28"/>
        <v>103269.16470393013</v>
      </c>
      <c r="M96" s="730">
        <f t="shared" si="28"/>
        <v>0</v>
      </c>
      <c r="N96" s="730">
        <f t="shared" si="28"/>
        <v>0</v>
      </c>
      <c r="O96" s="730">
        <f t="shared" si="28"/>
        <v>0</v>
      </c>
      <c r="P96" s="730">
        <f t="shared" si="28"/>
        <v>0</v>
      </c>
      <c r="Q96" s="730">
        <f t="shared" si="28"/>
        <v>0</v>
      </c>
      <c r="R96" s="730">
        <f t="shared" si="28"/>
        <v>0</v>
      </c>
      <c r="S96" s="730">
        <f t="shared" si="28"/>
        <v>0</v>
      </c>
      <c r="T96" s="730">
        <f t="shared" si="28"/>
        <v>0</v>
      </c>
      <c r="U96" s="730">
        <f t="shared" si="28"/>
        <v>0</v>
      </c>
      <c r="V96" s="730">
        <f t="shared" si="28"/>
        <v>0</v>
      </c>
      <c r="W96" s="730">
        <f t="shared" si="28"/>
        <v>0</v>
      </c>
      <c r="X96" s="732"/>
      <c r="Y96" s="730"/>
      <c r="Z96" s="730"/>
      <c r="AA96" s="730"/>
      <c r="AB96" s="730"/>
      <c r="AC96" s="730"/>
      <c r="AD96" s="730"/>
      <c r="AE96" s="730"/>
      <c r="AF96" s="730"/>
      <c r="AG96" s="730"/>
      <c r="AH96" s="730"/>
      <c r="AI96" s="730"/>
      <c r="AJ96" s="730"/>
      <c r="AK96" s="730"/>
      <c r="AL96" s="730"/>
      <c r="AM96" s="730"/>
      <c r="AN96" s="730"/>
      <c r="AO96" s="730"/>
      <c r="AP96" s="730"/>
      <c r="AQ96" s="730"/>
      <c r="AR96" s="730"/>
      <c r="AS96" s="893"/>
      <c r="AV96" s="2101" t="e">
        <v>#N/A</v>
      </c>
    </row>
    <row r="97" spans="1:48" s="752" customFormat="1" ht="18" customHeight="1">
      <c r="A97" s="289"/>
      <c r="B97" s="751" t="s">
        <v>643</v>
      </c>
      <c r="C97" s="732">
        <f>SUM(D97:W97)</f>
        <v>-15840850</v>
      </c>
      <c r="D97" s="290">
        <f>IF(ISERROR('O7 Amortization'!G58+'O7 Amortization'!G128+'O7 Amortization'!G198+'O7 Amortization'!G268 + 'O7 Amortization'!AB58+'O7 Amortization'!AB128+'O7 Amortization'!AB198+'O7 Amortization'!AB268), "-", 'O7 Amortization'!G58+'O7 Amortization'!G128+'O7 Amortization'!G198+'O7 Amortization'!G268 + 'O7 Amortization'!AB58+'O7 Amortization'!AB128+'O7 Amortization'!AB198+'O7 Amortization'!AB268)</f>
        <v>-7894370.3352621086</v>
      </c>
      <c r="E97" s="290">
        <f>IF(ISERROR('O7 Amortization'!H58+'O7 Amortization'!H128+'O7 Amortization'!H198+'O7 Amortization'!H268 + 'O7 Amortization'!AC58+'O7 Amortization'!AC128+'O7 Amortization'!AC198+'O7 Amortization'!AC268), "-", 'O7 Amortization'!H58+'O7 Amortization'!H128+'O7 Amortization'!H198+'O7 Amortization'!H268 + 'O7 Amortization'!AC58+'O7 Amortization'!AC128+'O7 Amortization'!AC198+'O7 Amortization'!AC268)</f>
        <v>-3033703.3570866412</v>
      </c>
      <c r="F97" s="290">
        <f>IF(ISERROR('O7 Amortization'!I58+'O7 Amortization'!I128+'O7 Amortization'!I198+'O7 Amortization'!I268 + 'O7 Amortization'!AD58+'O7 Amortization'!AD128+'O7 Amortization'!AD198+'O7 Amortization'!AD268), "-", 'O7 Amortization'!I58+'O7 Amortization'!I128+'O7 Amortization'!I198+'O7 Amortization'!I268 + 'O7 Amortization'!AD58+'O7 Amortization'!AD128+'O7 Amortization'!AD198+'O7 Amortization'!AD268)</f>
        <v>-3716179.980584126</v>
      </c>
      <c r="G97" s="290">
        <f>IF(ISERROR('O7 Amortization'!J58+'O7 Amortization'!J128+'O7 Amortization'!J198+'O7 Amortization'!J268 + 'O7 Amortization'!AE58+'O7 Amortization'!AE128+'O7 Amortization'!AE198+'O7 Amortization'!AE268), "-", 'O7 Amortization'!J58+'O7 Amortization'!J128+'O7 Amortization'!J198+'O7 Amortization'!J268 + 'O7 Amortization'!AE58+'O7 Amortization'!AE128+'O7 Amortization'!AE198+'O7 Amortization'!AE268)</f>
        <v>0</v>
      </c>
      <c r="H97" s="290">
        <f>IF(ISERROR('O7 Amortization'!K58+'O7 Amortization'!K128+'O7 Amortization'!K198+'O7 Amortization'!K268 + 'O7 Amortization'!AF58+'O7 Amortization'!AF128+'O7 Amortization'!AF198+'O7 Amortization'!AF268), "-", 'O7 Amortization'!K58+'O7 Amortization'!K128+'O7 Amortization'!K198+'O7 Amortization'!K268 + 'O7 Amortization'!AF58+'O7 Amortization'!AF128+'O7 Amortization'!AF198+'O7 Amortization'!AF268)</f>
        <v>0</v>
      </c>
      <c r="I97" s="290">
        <f>IF(ISERROR('O7 Amortization'!L58+'O7 Amortization'!L128+'O7 Amortization'!L198+'O7 Amortization'!L268 + 'O7 Amortization'!AG58+'O7 Amortization'!AG128+'O7 Amortization'!AG198+'O7 Amortization'!AG268), "-", 'O7 Amortization'!L58+'O7 Amortization'!L128+'O7 Amortization'!L198+'O7 Amortization'!L268 + 'O7 Amortization'!AG58+'O7 Amortization'!AG128+'O7 Amortization'!AG198+'O7 Amortization'!AG268)</f>
        <v>0</v>
      </c>
      <c r="J97" s="290">
        <f>IF(ISERROR('O7 Amortization'!M58+'O7 Amortization'!M128+'O7 Amortization'!M198+'O7 Amortization'!M268 + 'O7 Amortization'!AH58+'O7 Amortization'!AH128+'O7 Amortization'!AH198+'O7 Amortization'!AH268), "-", 'O7 Amortization'!M58+'O7 Amortization'!M128+'O7 Amortization'!M198+'O7 Amortization'!M268 + 'O7 Amortization'!AH58+'O7 Amortization'!AH128+'O7 Amortization'!AH198+'O7 Amortization'!AH268)</f>
        <v>-1083525.3509918577</v>
      </c>
      <c r="K97" s="290">
        <f>IF(ISERROR('O7 Amortization'!N58+'O7 Amortization'!N128+'O7 Amortization'!N198+'O7 Amortization'!N268 + 'O7 Amortization'!AI58+'O7 Amortization'!AI128+'O7 Amortization'!AI198+'O7 Amortization'!AI268), "-", 'O7 Amortization'!N58+'O7 Amortization'!N128+'O7 Amortization'!N198+'O7 Amortization'!N268 + 'O7 Amortization'!AI58+'O7 Amortization'!AI128+'O7 Amortization'!AI198+'O7 Amortization'!AI268)</f>
        <v>-59424.516414712838</v>
      </c>
      <c r="L97" s="290">
        <f>IF(ISERROR('O7 Amortization'!O58+'O7 Amortization'!O128+'O7 Amortization'!O198+'O7 Amortization'!O268 + 'O7 Amortization'!AJ58+'O7 Amortization'!AJ128+'O7 Amortization'!AJ198+'O7 Amortization'!AJ268), "-", 'O7 Amortization'!O58+'O7 Amortization'!O128+'O7 Amortization'!O198+'O7 Amortization'!O268 + 'O7 Amortization'!AJ58+'O7 Amortization'!AJ128+'O7 Amortization'!AJ198+'O7 Amortization'!AJ268)</f>
        <v>-53646.45966055298</v>
      </c>
      <c r="M97" s="290">
        <f>IF(ISERROR('O7 Amortization'!P58+'O7 Amortization'!P128+'O7 Amortization'!P198+'O7 Amortization'!P268 + 'O7 Amortization'!AK58+'O7 Amortization'!AK128+'O7 Amortization'!AK198+'O7 Amortization'!AK268), "-", 'O7 Amortization'!P58+'O7 Amortization'!P128+'O7 Amortization'!P198+'O7 Amortization'!P268 + 'O7 Amortization'!AK58+'O7 Amortization'!AK128+'O7 Amortization'!AK198+'O7 Amortization'!AK268)</f>
        <v>0</v>
      </c>
      <c r="N97" s="290">
        <f>IF(ISERROR('O7 Amortization'!Q58+'O7 Amortization'!Q128+'O7 Amortization'!Q198+'O7 Amortization'!Q268 + 'O7 Amortization'!AL58+'O7 Amortization'!AL128+'O7 Amortization'!AL198+'O7 Amortization'!AL268), "-", 'O7 Amortization'!Q58+'O7 Amortization'!Q128+'O7 Amortization'!Q198+'O7 Amortization'!Q268 + 'O7 Amortization'!AL58+'O7 Amortization'!AL128+'O7 Amortization'!AL198+'O7 Amortization'!AL268)</f>
        <v>0</v>
      </c>
      <c r="O97" s="290">
        <f>IF(ISERROR('O7 Amortization'!R58+'O7 Amortization'!R128+'O7 Amortization'!R198+'O7 Amortization'!R268 + 'O7 Amortization'!AM58+'O7 Amortization'!AM128+'O7 Amortization'!AM198+'O7 Amortization'!AM268), "-", 'O7 Amortization'!R58+'O7 Amortization'!R128+'O7 Amortization'!R198+'O7 Amortization'!R268 + 'O7 Amortization'!AM58+'O7 Amortization'!AM128+'O7 Amortization'!AM198+'O7 Amortization'!AM268)</f>
        <v>0</v>
      </c>
      <c r="P97" s="290">
        <f>IF(ISERROR('O7 Amortization'!S58+'O7 Amortization'!S128+'O7 Amortization'!S198+'O7 Amortization'!S268 + 'O7 Amortization'!AN58+'O7 Amortization'!AN128+'O7 Amortization'!AN198+'O7 Amortization'!AN268), "-", 'O7 Amortization'!S58+'O7 Amortization'!S128+'O7 Amortization'!S198+'O7 Amortization'!S268 + 'O7 Amortization'!AN58+'O7 Amortization'!AN128+'O7 Amortization'!AN198+'O7 Amortization'!AN268)</f>
        <v>0</v>
      </c>
      <c r="Q97" s="290">
        <f>IF(ISERROR('O7 Amortization'!T58+'O7 Amortization'!T128+'O7 Amortization'!T198+'O7 Amortization'!T268 + 'O7 Amortization'!AO58+'O7 Amortization'!AO128+'O7 Amortization'!AO198+'O7 Amortization'!AO268), "-", 'O7 Amortization'!T58+'O7 Amortization'!T128+'O7 Amortization'!T198+'O7 Amortization'!T268 + 'O7 Amortization'!AO58+'O7 Amortization'!AO128+'O7 Amortization'!AO198+'O7 Amortization'!AO268)</f>
        <v>0</v>
      </c>
      <c r="R97" s="290">
        <f>IF(ISERROR('O7 Amortization'!U58+'O7 Amortization'!U128+'O7 Amortization'!U198+'O7 Amortization'!U268 + 'O7 Amortization'!AP58+'O7 Amortization'!AP128+'O7 Amortization'!AP198+'O7 Amortization'!AP268), "-", 'O7 Amortization'!U58+'O7 Amortization'!U128+'O7 Amortization'!U198+'O7 Amortization'!U268 + 'O7 Amortization'!AP58+'O7 Amortization'!AP128+'O7 Amortization'!AP198+'O7 Amortization'!AP268)</f>
        <v>0</v>
      </c>
      <c r="S97" s="290">
        <f>IF(ISERROR('O7 Amortization'!V58+'O7 Amortization'!V128+'O7 Amortization'!V198+'O7 Amortization'!V268 + 'O7 Amortization'!AQ58+'O7 Amortization'!AQ128+'O7 Amortization'!AQ198+'O7 Amortization'!AQ268), "-", 'O7 Amortization'!V58+'O7 Amortization'!V128+'O7 Amortization'!V198+'O7 Amortization'!V268 + 'O7 Amortization'!AQ58+'O7 Amortization'!AQ128+'O7 Amortization'!AQ198+'O7 Amortization'!AQ268)</f>
        <v>0</v>
      </c>
      <c r="T97" s="290">
        <f>IF(ISERROR('O7 Amortization'!W58+'O7 Amortization'!W128+'O7 Amortization'!W198+'O7 Amortization'!W268 + 'O7 Amortization'!AR58+'O7 Amortization'!AR128+'O7 Amortization'!AR198+'O7 Amortization'!AR268), "-", 'O7 Amortization'!W58+'O7 Amortization'!W128+'O7 Amortization'!W198+'O7 Amortization'!W268 + 'O7 Amortization'!AR58+'O7 Amortization'!AR128+'O7 Amortization'!AR198+'O7 Amortization'!AR268)</f>
        <v>0</v>
      </c>
      <c r="U97" s="290">
        <f>IF(ISERROR('O7 Amortization'!X58+'O7 Amortization'!X128+'O7 Amortization'!X198+'O7 Amortization'!X268 + 'O7 Amortization'!AS58+'O7 Amortization'!AS128+'O7 Amortization'!AS198+'O7 Amortization'!AS268), "-", 'O7 Amortization'!X58+'O7 Amortization'!X128+'O7 Amortization'!X198+'O7 Amortization'!X268 + 'O7 Amortization'!AS58+'O7 Amortization'!AS128+'O7 Amortization'!AS198+'O7 Amortization'!AS268)</f>
        <v>0</v>
      </c>
      <c r="V97" s="290">
        <f>IF(ISERROR('O7 Amortization'!Y58+'O7 Amortization'!Y128+'O7 Amortization'!Y198+'O7 Amortization'!Y268 + 'O7 Amortization'!AT58+'O7 Amortization'!AT128+'O7 Amortization'!AT198+'O7 Amortization'!AT268), "-", 'O7 Amortization'!Y58+'O7 Amortization'!Y128+'O7 Amortization'!Y198+'O7 Amortization'!Y268 + 'O7 Amortization'!AT58+'O7 Amortization'!AT128+'O7 Amortization'!AT198+'O7 Amortization'!AT268)</f>
        <v>0</v>
      </c>
      <c r="W97" s="290">
        <f>IF(ISERROR('O7 Amortization'!Z58+'O7 Amortization'!Z128+'O7 Amortization'!Z198+'O7 Amortization'!Z268 + 'O7 Amortization'!AU58+'O7 Amortization'!AU128+'O7 Amortization'!AU198+'O7 Amortization'!AU268), "-", 'O7 Amortization'!Z58+'O7 Amortization'!Z128+'O7 Amortization'!Z198+'O7 Amortization'!Z268 + 'O7 Amortization'!AU58+'O7 Amortization'!AU128+'O7 Amortization'!AU198+'O7 Amortization'!AU268)</f>
        <v>0</v>
      </c>
      <c r="X97" s="732"/>
      <c r="Y97" s="730"/>
      <c r="Z97" s="730"/>
      <c r="AA97" s="730"/>
      <c r="AB97" s="730"/>
      <c r="AC97" s="730"/>
      <c r="AD97" s="730"/>
      <c r="AE97" s="730"/>
      <c r="AF97" s="730"/>
      <c r="AG97" s="730"/>
      <c r="AH97" s="730"/>
      <c r="AI97" s="730"/>
      <c r="AJ97" s="730"/>
      <c r="AK97" s="730"/>
      <c r="AL97" s="730"/>
      <c r="AM97" s="730"/>
      <c r="AN97" s="730"/>
      <c r="AO97" s="730"/>
      <c r="AP97" s="730"/>
      <c r="AQ97" s="730"/>
      <c r="AR97" s="730"/>
      <c r="AS97" s="893"/>
      <c r="AV97" s="2101" t="e">
        <v>#N/A</v>
      </c>
    </row>
    <row r="98" spans="1:48" s="752" customFormat="1" ht="18" customHeight="1">
      <c r="A98" s="289"/>
      <c r="B98" s="751" t="s">
        <v>644</v>
      </c>
      <c r="C98" s="732">
        <f>SUM(D98:W98)</f>
        <v>-15469850</v>
      </c>
      <c r="D98" s="290">
        <f>IF(ISERROR('O7 Amortization'!G128+'O7 Amortization'!G198+'O7 Amortization'!G268+'O7 Amortization'!AB128+'O7 Amortization'!AB198+'O7 Amortization'!AB268), "-", 'O7 Amortization'!G128+'O7 Amortization'!G198+'O7 Amortization'!G268+'O7 Amortization'!AB128+'O7 Amortization'!AB198+'O7 Amortization'!AB268)</f>
        <v>-7687543.6605008543</v>
      </c>
      <c r="E98" s="290">
        <f>IF(ISERROR('O7 Amortization'!H128+'O7 Amortization'!H198+'O7 Amortization'!H268+'O7 Amortization'!AC128+'O7 Amortization'!AC198+'O7 Amortization'!AC268), "-", 'O7 Amortization'!H128+'O7 Amortization'!H198+'O7 Amortization'!H268+'O7 Amortization'!AC128+'O7 Amortization'!AC198+'O7 Amortization'!AC268)</f>
        <v>-2979072.3278861884</v>
      </c>
      <c r="F98" s="290">
        <f>IF(ISERROR('O7 Amortization'!I128+'O7 Amortization'!I198+'O7 Amortization'!I268+'O7 Amortization'!AD128+'O7 Amortization'!AD198+'O7 Amortization'!AD268), "-", 'O7 Amortization'!I128+'O7 Amortization'!I198+'O7 Amortization'!I268+'O7 Amortization'!AD128+'O7 Amortization'!AD198+'O7 Amortization'!AD268)</f>
        <v>-3663415.714925311</v>
      </c>
      <c r="G98" s="290">
        <f>IF(ISERROR('O7 Amortization'!J128+'O7 Amortization'!J198+'O7 Amortization'!J268+'O7 Amortization'!AE128+'O7 Amortization'!AE198+'O7 Amortization'!AE268), "-", 'O7 Amortization'!J128+'O7 Amortization'!J198+'O7 Amortization'!J268+'O7 Amortization'!AE128+'O7 Amortization'!AE198+'O7 Amortization'!AE268)</f>
        <v>0</v>
      </c>
      <c r="H98" s="290">
        <f>IF(ISERROR('O7 Amortization'!K128+'O7 Amortization'!K198+'O7 Amortization'!K268+'O7 Amortization'!AF128+'O7 Amortization'!AF198+'O7 Amortization'!AF268), "-", 'O7 Amortization'!K128+'O7 Amortization'!K198+'O7 Amortization'!K268+'O7 Amortization'!AF128+'O7 Amortization'!AF198+'O7 Amortization'!AF268)</f>
        <v>0</v>
      </c>
      <c r="I98" s="290">
        <f>IF(ISERROR('O7 Amortization'!L128+'O7 Amortization'!L198+'O7 Amortization'!L268+'O7 Amortization'!AG128+'O7 Amortization'!AG198+'O7 Amortization'!AG268), "-", 'O7 Amortization'!L128+'O7 Amortization'!L198+'O7 Amortization'!L268+'O7 Amortization'!AG128+'O7 Amortization'!AG198+'O7 Amortization'!AG268)</f>
        <v>0</v>
      </c>
      <c r="J98" s="290">
        <f>IF(ISERROR('O7 Amortization'!M128+'O7 Amortization'!M198+'O7 Amortization'!M268+'O7 Amortization'!AH128+'O7 Amortization'!AH198+'O7 Amortization'!AH268), "-", 'O7 Amortization'!M128+'O7 Amortization'!M198+'O7 Amortization'!M268+'O7 Amortization'!AH128+'O7 Amortization'!AH198+'O7 Amortization'!AH268)</f>
        <v>-1031868.650075321</v>
      </c>
      <c r="K98" s="290">
        <f>IF(ISERROR('O7 Amortization'!N128+'O7 Amortization'!N198+'O7 Amortization'!N268+'O7 Amortization'!AI128+'O7 Amortization'!AI198+'O7 Amortization'!AI268), "-", 'O7 Amortization'!N128+'O7 Amortization'!N198+'O7 Amortization'!N268+'O7 Amortization'!AI128+'O7 Amortization'!AI198+'O7 Amortization'!AI268)</f>
        <v>-56591.823310459557</v>
      </c>
      <c r="L98" s="290">
        <f>IF(ISERROR('O7 Amortization'!O128+'O7 Amortization'!O198+'O7 Amortization'!O268+'O7 Amortization'!AJ128+'O7 Amortization'!AJ198+'O7 Amortization'!AJ268), "-", 'O7 Amortization'!O128+'O7 Amortization'!O198+'O7 Amortization'!O268+'O7 Amortization'!AJ128+'O7 Amortization'!AJ198+'O7 Amortization'!AJ268)</f>
        <v>-51357.823301865785</v>
      </c>
      <c r="M98" s="290">
        <f>IF(ISERROR('O7 Amortization'!P128+'O7 Amortization'!P198+'O7 Amortization'!P268+'O7 Amortization'!AK128+'O7 Amortization'!AK198+'O7 Amortization'!AK268), "-", 'O7 Amortization'!P128+'O7 Amortization'!P198+'O7 Amortization'!P268+'O7 Amortization'!AK128+'O7 Amortization'!AK198+'O7 Amortization'!AK268)</f>
        <v>0</v>
      </c>
      <c r="N98" s="290">
        <f>IF(ISERROR('O7 Amortization'!Q128+'O7 Amortization'!Q198+'O7 Amortization'!Q268+'O7 Amortization'!AL128+'O7 Amortization'!AL198+'O7 Amortization'!AL268), "-", 'O7 Amortization'!Q128+'O7 Amortization'!Q198+'O7 Amortization'!Q268+'O7 Amortization'!AL128+'O7 Amortization'!AL198+'O7 Amortization'!AL268)</f>
        <v>0</v>
      </c>
      <c r="O98" s="290">
        <f>IF(ISERROR('O7 Amortization'!R128+'O7 Amortization'!R198+'O7 Amortization'!R268+'O7 Amortization'!AM128+'O7 Amortization'!AM198+'O7 Amortization'!AM268), "-", 'O7 Amortization'!R128+'O7 Amortization'!R198+'O7 Amortization'!R268+'O7 Amortization'!AM128+'O7 Amortization'!AM198+'O7 Amortization'!AM268)</f>
        <v>0</v>
      </c>
      <c r="P98" s="290">
        <f>IF(ISERROR('O7 Amortization'!S128+'O7 Amortization'!S198+'O7 Amortization'!S268+'O7 Amortization'!AN128+'O7 Amortization'!AN198+'O7 Amortization'!AN268), "-", 'O7 Amortization'!S128+'O7 Amortization'!S198+'O7 Amortization'!S268+'O7 Amortization'!AN128+'O7 Amortization'!AN198+'O7 Amortization'!AN268)</f>
        <v>0</v>
      </c>
      <c r="Q98" s="290">
        <f>IF(ISERROR('O7 Amortization'!T128+'O7 Amortization'!T198+'O7 Amortization'!T268+'O7 Amortization'!AO128+'O7 Amortization'!AO198+'O7 Amortization'!AO268), "-", 'O7 Amortization'!T128+'O7 Amortization'!T198+'O7 Amortization'!T268+'O7 Amortization'!AO128+'O7 Amortization'!AO198+'O7 Amortization'!AO268)</f>
        <v>0</v>
      </c>
      <c r="R98" s="290">
        <f>IF(ISERROR('O7 Amortization'!U128+'O7 Amortization'!U198+'O7 Amortization'!U268+'O7 Amortization'!AP128+'O7 Amortization'!AP198+'O7 Amortization'!AP268), "-", 'O7 Amortization'!U128+'O7 Amortization'!U198+'O7 Amortization'!U268+'O7 Amortization'!AP128+'O7 Amortization'!AP198+'O7 Amortization'!AP268)</f>
        <v>0</v>
      </c>
      <c r="S98" s="290">
        <f>IF(ISERROR('O7 Amortization'!V128+'O7 Amortization'!V198+'O7 Amortization'!V268+'O7 Amortization'!AQ128+'O7 Amortization'!AQ198+'O7 Amortization'!AQ268), "-", 'O7 Amortization'!V128+'O7 Amortization'!V198+'O7 Amortization'!V268+'O7 Amortization'!AQ128+'O7 Amortization'!AQ198+'O7 Amortization'!AQ268)</f>
        <v>0</v>
      </c>
      <c r="T98" s="290">
        <f>IF(ISERROR('O7 Amortization'!W128+'O7 Amortization'!W198+'O7 Amortization'!W268+'O7 Amortization'!AR128+'O7 Amortization'!AR198+'O7 Amortization'!AR268), "-", 'O7 Amortization'!W128+'O7 Amortization'!W198+'O7 Amortization'!W268+'O7 Amortization'!AR128+'O7 Amortization'!AR198+'O7 Amortization'!AR268)</f>
        <v>0</v>
      </c>
      <c r="U98" s="290">
        <f>IF(ISERROR('O7 Amortization'!X128+'O7 Amortization'!X198+'O7 Amortization'!X268+'O7 Amortization'!AS128+'O7 Amortization'!AS198+'O7 Amortization'!AS268), "-", 'O7 Amortization'!X128+'O7 Amortization'!X198+'O7 Amortization'!X268+'O7 Amortization'!AS128+'O7 Amortization'!AS198+'O7 Amortization'!AS268)</f>
        <v>0</v>
      </c>
      <c r="V98" s="290">
        <f>IF(ISERROR('O7 Amortization'!Y128+'O7 Amortization'!Y198+'O7 Amortization'!Y268+'O7 Amortization'!AT128+'O7 Amortization'!AT198+'O7 Amortization'!AT268), "-", 'O7 Amortization'!Y128+'O7 Amortization'!Y198+'O7 Amortization'!Y268+'O7 Amortization'!AT128+'O7 Amortization'!AT198+'O7 Amortization'!AT268)</f>
        <v>0</v>
      </c>
      <c r="W98" s="290">
        <f>IF(ISERROR('O7 Amortization'!Z128+'O7 Amortization'!Z198+'O7 Amortization'!Z268+'O7 Amortization'!AU128+'O7 Amortization'!AU198+'O7 Amortization'!AU268), "-", 'O7 Amortization'!Z128+'O7 Amortization'!Z198+'O7 Amortization'!Z268+'O7 Amortization'!AU128+'O7 Amortization'!AU198+'O7 Amortization'!AU268)</f>
        <v>0</v>
      </c>
      <c r="X98" s="732"/>
      <c r="Y98" s="730"/>
      <c r="Z98" s="730"/>
      <c r="AA98" s="730"/>
      <c r="AB98" s="730"/>
      <c r="AC98" s="730"/>
      <c r="AD98" s="730"/>
      <c r="AE98" s="730"/>
      <c r="AF98" s="730"/>
      <c r="AG98" s="730"/>
      <c r="AH98" s="730"/>
      <c r="AI98" s="730"/>
      <c r="AJ98" s="730"/>
      <c r="AK98" s="730"/>
      <c r="AL98" s="730"/>
      <c r="AM98" s="730"/>
      <c r="AN98" s="730"/>
      <c r="AO98" s="730"/>
      <c r="AP98" s="730"/>
      <c r="AQ98" s="730"/>
      <c r="AR98" s="730"/>
      <c r="AS98" s="893"/>
      <c r="AV98" s="2101" t="e">
        <v>#N/A</v>
      </c>
    </row>
    <row r="99" spans="1:48" s="752" customFormat="1" ht="17.25" customHeight="1">
      <c r="A99" s="289" t="s">
        <v>401</v>
      </c>
      <c r="B99" s="751" t="s">
        <v>835</v>
      </c>
      <c r="C99" s="732">
        <f>SUM(D99:W99)</f>
        <v>14586650.000000004</v>
      </c>
      <c r="D99" s="290">
        <f>IF(ISERROR(D96+D97), "-", D96+D97)</f>
        <v>7286994.4551457241</v>
      </c>
      <c r="E99" s="290">
        <f t="shared" ref="E99:W99" si="29">IF(ISERROR(E96+E97), "-", E96+E97)</f>
        <v>2522800.2637391775</v>
      </c>
      <c r="F99" s="290">
        <f t="shared" si="29"/>
        <v>3680773.7068402441</v>
      </c>
      <c r="G99" s="290">
        <f t="shared" si="29"/>
        <v>0</v>
      </c>
      <c r="H99" s="290">
        <f t="shared" si="29"/>
        <v>0</v>
      </c>
      <c r="I99" s="290">
        <f t="shared" si="29"/>
        <v>0</v>
      </c>
      <c r="J99" s="290">
        <f t="shared" si="29"/>
        <v>992024.63486041268</v>
      </c>
      <c r="K99" s="290">
        <f t="shared" si="29"/>
        <v>54434.23437106538</v>
      </c>
      <c r="L99" s="290">
        <f t="shared" si="29"/>
        <v>49622.705043377151</v>
      </c>
      <c r="M99" s="290">
        <f t="shared" si="29"/>
        <v>0</v>
      </c>
      <c r="N99" s="290">
        <f t="shared" si="29"/>
        <v>0</v>
      </c>
      <c r="O99" s="290">
        <f t="shared" si="29"/>
        <v>0</v>
      </c>
      <c r="P99" s="290">
        <f t="shared" si="29"/>
        <v>0</v>
      </c>
      <c r="Q99" s="290">
        <f t="shared" si="29"/>
        <v>0</v>
      </c>
      <c r="R99" s="290">
        <f t="shared" si="29"/>
        <v>0</v>
      </c>
      <c r="S99" s="290">
        <f t="shared" si="29"/>
        <v>0</v>
      </c>
      <c r="T99" s="290">
        <f t="shared" si="29"/>
        <v>0</v>
      </c>
      <c r="U99" s="290">
        <f t="shared" si="29"/>
        <v>0</v>
      </c>
      <c r="V99" s="290">
        <f t="shared" si="29"/>
        <v>0</v>
      </c>
      <c r="W99" s="290">
        <f t="shared" si="29"/>
        <v>0</v>
      </c>
      <c r="X99" s="732"/>
      <c r="Y99" s="730"/>
      <c r="Z99" s="730"/>
      <c r="AA99" s="730"/>
      <c r="AB99" s="730"/>
      <c r="AC99" s="730"/>
      <c r="AD99" s="730"/>
      <c r="AE99" s="730"/>
      <c r="AF99" s="730"/>
      <c r="AG99" s="730"/>
      <c r="AH99" s="730"/>
      <c r="AI99" s="730"/>
      <c r="AJ99" s="730"/>
      <c r="AK99" s="730"/>
      <c r="AL99" s="730"/>
      <c r="AM99" s="730"/>
      <c r="AN99" s="730"/>
      <c r="AO99" s="730"/>
      <c r="AP99" s="730"/>
      <c r="AQ99" s="730"/>
      <c r="AR99" s="730"/>
      <c r="AS99" s="893"/>
      <c r="AV99" s="2101" t="e">
        <v>#N/A</v>
      </c>
    </row>
    <row r="100" spans="1:48" s="752" customFormat="1" ht="25.5">
      <c r="A100" s="289" t="s">
        <v>1471</v>
      </c>
      <c r="B100" s="751" t="s">
        <v>1472</v>
      </c>
      <c r="C100" s="732">
        <f>SUM(D100:W100)</f>
        <v>14957650</v>
      </c>
      <c r="D100" s="290">
        <f>IF(ISERROR(D96+D98), "-", D96+D98)</f>
        <v>7493821.1299069785</v>
      </c>
      <c r="E100" s="290">
        <f t="shared" ref="E100:W100" si="30">IF(ISERROR(E96+E98), "-", E96+E98)</f>
        <v>2577431.2929396303</v>
      </c>
      <c r="F100" s="290">
        <f t="shared" si="30"/>
        <v>3733537.972499059</v>
      </c>
      <c r="G100" s="290">
        <f t="shared" si="30"/>
        <v>0</v>
      </c>
      <c r="H100" s="290">
        <f t="shared" si="30"/>
        <v>0</v>
      </c>
      <c r="I100" s="290">
        <f t="shared" si="30"/>
        <v>0</v>
      </c>
      <c r="J100" s="290">
        <f t="shared" si="30"/>
        <v>1043681.3357769494</v>
      </c>
      <c r="K100" s="290">
        <f t="shared" si="30"/>
        <v>57266.927475318662</v>
      </c>
      <c r="L100" s="290">
        <f t="shared" si="30"/>
        <v>51911.341402064347</v>
      </c>
      <c r="M100" s="290">
        <f t="shared" si="30"/>
        <v>0</v>
      </c>
      <c r="N100" s="290">
        <f t="shared" si="30"/>
        <v>0</v>
      </c>
      <c r="O100" s="290">
        <f t="shared" si="30"/>
        <v>0</v>
      </c>
      <c r="P100" s="290">
        <f t="shared" si="30"/>
        <v>0</v>
      </c>
      <c r="Q100" s="290">
        <f t="shared" si="30"/>
        <v>0</v>
      </c>
      <c r="R100" s="290">
        <f t="shared" si="30"/>
        <v>0</v>
      </c>
      <c r="S100" s="290">
        <f t="shared" si="30"/>
        <v>0</v>
      </c>
      <c r="T100" s="290">
        <f t="shared" si="30"/>
        <v>0</v>
      </c>
      <c r="U100" s="290">
        <f t="shared" si="30"/>
        <v>0</v>
      </c>
      <c r="V100" s="290">
        <f t="shared" si="30"/>
        <v>0</v>
      </c>
      <c r="W100" s="290">
        <f t="shared" si="30"/>
        <v>0</v>
      </c>
      <c r="X100" s="732"/>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893"/>
      <c r="AV100" s="2101" t="e">
        <v>#N/A</v>
      </c>
    </row>
    <row r="101" spans="1:48" s="752" customFormat="1" ht="12.75">
      <c r="A101" s="289"/>
      <c r="B101" s="751"/>
      <c r="C101" s="732"/>
      <c r="D101" s="730"/>
      <c r="E101" s="730"/>
      <c r="F101" s="730"/>
      <c r="G101" s="730"/>
      <c r="H101" s="730"/>
      <c r="I101" s="730"/>
      <c r="J101" s="730"/>
      <c r="K101" s="730"/>
      <c r="L101" s="730"/>
      <c r="M101" s="730"/>
      <c r="N101" s="730"/>
      <c r="O101" s="730"/>
      <c r="P101" s="730"/>
      <c r="Q101" s="730"/>
      <c r="R101" s="730"/>
      <c r="S101" s="730"/>
      <c r="T101" s="730"/>
      <c r="U101" s="730"/>
      <c r="V101" s="730"/>
      <c r="W101" s="730"/>
      <c r="X101" s="732"/>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893"/>
      <c r="AV101" s="2101" t="e">
        <v>#N/A</v>
      </c>
    </row>
    <row r="102" spans="1:48" s="752" customFormat="1" ht="15">
      <c r="A102" s="1260"/>
      <c r="B102" s="751"/>
      <c r="C102" s="732"/>
      <c r="D102" s="730"/>
      <c r="E102" s="730"/>
      <c r="F102" s="730"/>
      <c r="G102" s="730"/>
      <c r="H102" s="730"/>
      <c r="I102" s="730"/>
      <c r="J102" s="730"/>
      <c r="K102" s="730"/>
      <c r="L102" s="730"/>
      <c r="M102" s="730"/>
      <c r="N102" s="730"/>
      <c r="O102" s="730"/>
      <c r="P102" s="730"/>
      <c r="Q102" s="730"/>
      <c r="R102" s="730"/>
      <c r="S102" s="730"/>
      <c r="T102" s="730"/>
      <c r="U102" s="730"/>
      <c r="V102" s="730"/>
      <c r="W102" s="730"/>
      <c r="X102" s="732"/>
      <c r="Y102" s="730"/>
      <c r="Z102" s="730"/>
      <c r="AA102" s="730"/>
      <c r="AB102" s="730"/>
      <c r="AC102" s="730"/>
      <c r="AD102" s="730"/>
      <c r="AE102" s="730"/>
      <c r="AF102" s="730"/>
      <c r="AG102" s="730"/>
      <c r="AH102" s="730"/>
      <c r="AI102" s="730"/>
      <c r="AJ102" s="730"/>
      <c r="AK102" s="730"/>
      <c r="AL102" s="730"/>
      <c r="AM102" s="730"/>
      <c r="AN102" s="730"/>
      <c r="AO102" s="730"/>
      <c r="AP102" s="730"/>
      <c r="AQ102" s="730"/>
      <c r="AR102" s="730"/>
      <c r="AS102" s="893"/>
      <c r="AV102" s="2101" t="e">
        <v>#N/A</v>
      </c>
    </row>
    <row r="103" spans="1:48" s="752" customFormat="1" ht="15">
      <c r="A103" s="1260" t="s">
        <v>1294</v>
      </c>
      <c r="B103" s="751"/>
      <c r="C103" s="893"/>
      <c r="D103" s="730" t="s">
        <v>901</v>
      </c>
      <c r="E103" s="730"/>
      <c r="F103" s="730"/>
      <c r="G103" s="730"/>
      <c r="H103" s="730"/>
      <c r="I103" s="730"/>
      <c r="J103" s="730"/>
      <c r="K103" s="730"/>
      <c r="L103" s="730"/>
      <c r="M103" s="730"/>
      <c r="N103" s="730"/>
      <c r="O103" s="730"/>
      <c r="P103" s="730"/>
      <c r="Q103" s="730"/>
      <c r="R103" s="730"/>
      <c r="S103" s="730"/>
      <c r="T103" s="730"/>
      <c r="U103" s="730"/>
      <c r="V103" s="730"/>
      <c r="W103" s="730"/>
      <c r="X103" s="732"/>
      <c r="Y103" s="730"/>
      <c r="Z103" s="730"/>
      <c r="AA103" s="730"/>
      <c r="AB103" s="730"/>
      <c r="AC103" s="730"/>
      <c r="AD103" s="730"/>
      <c r="AE103" s="730"/>
      <c r="AF103" s="730"/>
      <c r="AG103" s="730"/>
      <c r="AH103" s="730"/>
      <c r="AI103" s="730"/>
      <c r="AJ103" s="730"/>
      <c r="AK103" s="730"/>
      <c r="AL103" s="730"/>
      <c r="AM103" s="730"/>
      <c r="AN103" s="730"/>
      <c r="AO103" s="730"/>
      <c r="AP103" s="730"/>
      <c r="AQ103" s="730"/>
      <c r="AR103" s="730"/>
      <c r="AS103" s="893"/>
      <c r="AV103" s="2101" t="e">
        <v>#N/A</v>
      </c>
    </row>
    <row r="104" spans="1:48" s="752" customFormat="1" ht="12.75">
      <c r="A104" s="289"/>
      <c r="B104" s="751"/>
      <c r="C104" s="893"/>
      <c r="E104" s="730"/>
      <c r="F104" s="730"/>
      <c r="G104" s="730"/>
      <c r="H104" s="730"/>
      <c r="I104" s="730"/>
      <c r="J104" s="730"/>
      <c r="K104" s="730"/>
      <c r="L104" s="730"/>
      <c r="M104" s="730"/>
      <c r="N104" s="730"/>
      <c r="O104" s="730"/>
      <c r="P104" s="730"/>
      <c r="Q104" s="730"/>
      <c r="R104" s="730"/>
      <c r="S104" s="730"/>
      <c r="T104" s="730"/>
      <c r="U104" s="730"/>
      <c r="V104" s="730"/>
      <c r="W104" s="730"/>
      <c r="X104" s="732"/>
      <c r="Y104" s="730"/>
      <c r="Z104" s="730"/>
      <c r="AA104" s="730"/>
      <c r="AB104" s="730"/>
      <c r="AC104" s="730"/>
      <c r="AD104" s="730"/>
      <c r="AE104" s="730"/>
      <c r="AF104" s="730"/>
      <c r="AG104" s="730"/>
      <c r="AH104" s="730"/>
      <c r="AI104" s="730"/>
      <c r="AJ104" s="730"/>
      <c r="AK104" s="730"/>
      <c r="AL104" s="730"/>
      <c r="AM104" s="730"/>
      <c r="AN104" s="730"/>
      <c r="AO104" s="730"/>
      <c r="AP104" s="730"/>
      <c r="AQ104" s="730"/>
      <c r="AR104" s="730"/>
      <c r="AS104" s="893"/>
      <c r="AV104" s="2101" t="e">
        <v>#N/A</v>
      </c>
    </row>
    <row r="105" spans="1:48" s="752" customFormat="1" ht="12.75">
      <c r="A105" s="395" t="s">
        <v>900</v>
      </c>
      <c r="B105" s="751"/>
      <c r="C105" s="893"/>
      <c r="D105" s="730"/>
      <c r="E105" s="730"/>
      <c r="F105" s="730"/>
      <c r="G105" s="730"/>
      <c r="H105" s="730"/>
      <c r="I105" s="730"/>
      <c r="J105" s="730"/>
      <c r="K105" s="730"/>
      <c r="L105" s="730"/>
      <c r="M105" s="730"/>
      <c r="N105" s="730"/>
      <c r="O105" s="730"/>
      <c r="P105" s="730"/>
      <c r="Q105" s="730"/>
      <c r="R105" s="730"/>
      <c r="S105" s="730"/>
      <c r="T105" s="730"/>
      <c r="U105" s="730"/>
      <c r="V105" s="730"/>
      <c r="W105" s="730"/>
      <c r="X105" s="732"/>
      <c r="Y105" s="730"/>
      <c r="Z105" s="730"/>
      <c r="AA105" s="730"/>
      <c r="AB105" s="730"/>
      <c r="AC105" s="730"/>
      <c r="AD105" s="730"/>
      <c r="AE105" s="730"/>
      <c r="AF105" s="730"/>
      <c r="AG105" s="730"/>
      <c r="AH105" s="730"/>
      <c r="AI105" s="730"/>
      <c r="AJ105" s="730"/>
      <c r="AK105" s="730"/>
      <c r="AL105" s="730"/>
      <c r="AM105" s="730"/>
      <c r="AN105" s="730"/>
      <c r="AO105" s="730"/>
      <c r="AP105" s="730"/>
      <c r="AQ105" s="730"/>
      <c r="AR105" s="730"/>
      <c r="AS105" s="893"/>
      <c r="AV105" s="2101" t="e">
        <v>#N/A</v>
      </c>
    </row>
    <row r="106" spans="1:48" s="752" customFormat="1" ht="25.5">
      <c r="A106" s="1281">
        <v>5005</v>
      </c>
      <c r="B106" s="1249" t="s">
        <v>1439</v>
      </c>
      <c r="C106" s="1259">
        <f>SUM(D106:W106)</f>
        <v>419249.99999999994</v>
      </c>
      <c r="D106" s="896">
        <f>'O5 Details by Class &amp; Accounts'!I123</f>
        <v>180167.53752399824</v>
      </c>
      <c r="E106" s="896">
        <f>'O5 Details by Class &amp; Accounts'!J123</f>
        <v>81268.28863333218</v>
      </c>
      <c r="F106" s="896">
        <f>'O5 Details by Class &amp; Accounts'!K123</f>
        <v>157486.13964073433</v>
      </c>
      <c r="G106" s="896">
        <f>'O5 Details by Class &amp; Accounts'!L123</f>
        <v>0</v>
      </c>
      <c r="H106" s="896">
        <f>'O5 Details by Class &amp; Accounts'!M123</f>
        <v>0</v>
      </c>
      <c r="I106" s="896">
        <f>'O5 Details by Class &amp; Accounts'!N123</f>
        <v>0</v>
      </c>
      <c r="J106" s="896">
        <f>'O5 Details by Class &amp; Accounts'!O123</f>
        <v>0</v>
      </c>
      <c r="K106" s="896">
        <f>'O5 Details by Class &amp; Accounts'!P123</f>
        <v>0</v>
      </c>
      <c r="L106" s="896">
        <f>'O5 Details by Class &amp; Accounts'!Q123</f>
        <v>328.03420193523573</v>
      </c>
      <c r="M106" s="896">
        <f>'O5 Details by Class &amp; Accounts'!R123</f>
        <v>0</v>
      </c>
      <c r="N106" s="896">
        <f>'O5 Details by Class &amp; Accounts'!S123</f>
        <v>0</v>
      </c>
      <c r="O106" s="896">
        <f>'O5 Details by Class &amp; Accounts'!T123</f>
        <v>0</v>
      </c>
      <c r="P106" s="896">
        <f>'O5 Details by Class &amp; Accounts'!U123</f>
        <v>0</v>
      </c>
      <c r="Q106" s="896">
        <f>'O5 Details by Class &amp; Accounts'!V123</f>
        <v>0</v>
      </c>
      <c r="R106" s="896">
        <f>'O5 Details by Class &amp; Accounts'!W123</f>
        <v>0</v>
      </c>
      <c r="S106" s="896">
        <f>'O5 Details by Class &amp; Accounts'!X123</f>
        <v>0</v>
      </c>
      <c r="T106" s="896">
        <f>'O5 Details by Class &amp; Accounts'!Y123</f>
        <v>0</v>
      </c>
      <c r="U106" s="896">
        <f>'O5 Details by Class &amp; Accounts'!Z123</f>
        <v>0</v>
      </c>
      <c r="V106" s="896">
        <f>'O5 Details by Class &amp; Accounts'!AA123</f>
        <v>0</v>
      </c>
      <c r="W106" s="896">
        <f>'O5 Details by Class &amp; Accounts'!AB123</f>
        <v>0</v>
      </c>
      <c r="X106" s="1259">
        <f>SUM(Y106:AB106)</f>
        <v>172708.98722387216</v>
      </c>
      <c r="Y106" s="896">
        <f>'O5 Details by Class &amp; Accounts'!AD123</f>
        <v>149430.04902860985</v>
      </c>
      <c r="Z106" s="896">
        <f>'O5 Details by Class &amp; Accounts'!AE123</f>
        <v>20346.173686106416</v>
      </c>
      <c r="AA106" s="896">
        <f>'O5 Details by Class &amp; Accounts'!AF123</f>
        <v>2932.7645091558793</v>
      </c>
      <c r="AB106" s="896">
        <f>'O5 Details by Class &amp; Accounts'!AG123</f>
        <v>0</v>
      </c>
      <c r="AC106" s="896">
        <f>'O5 Details by Class &amp; Accounts'!AH123</f>
        <v>0</v>
      </c>
      <c r="AD106" s="896">
        <f>'O5 Details by Class &amp; Accounts'!AI123</f>
        <v>0</v>
      </c>
      <c r="AE106" s="896">
        <f>'O5 Details by Class &amp; Accounts'!AJ123</f>
        <v>48337.734862099074</v>
      </c>
      <c r="AF106" s="896">
        <f>'O5 Details by Class &amp; Accounts'!AK123</f>
        <v>2650.6913099295057</v>
      </c>
      <c r="AG106" s="896">
        <f>'O5 Details by Class &amp; Accounts'!AL123</f>
        <v>2052.5866040992578</v>
      </c>
      <c r="AH106" s="896">
        <f>'O5 Details by Class &amp; Accounts'!AM123</f>
        <v>0</v>
      </c>
      <c r="AI106" s="896">
        <f>'O5 Details by Class &amp; Accounts'!AN123</f>
        <v>0</v>
      </c>
      <c r="AJ106" s="896">
        <f>'O5 Details by Class &amp; Accounts'!AO123</f>
        <v>0</v>
      </c>
      <c r="AK106" s="896">
        <f>'O5 Details by Class &amp; Accounts'!AP123</f>
        <v>0</v>
      </c>
      <c r="AL106" s="896">
        <f>'O5 Details by Class &amp; Accounts'!AQ123</f>
        <v>0</v>
      </c>
      <c r="AM106" s="896">
        <f>'O5 Details by Class &amp; Accounts'!AR123</f>
        <v>0</v>
      </c>
      <c r="AN106" s="896">
        <f>'O5 Details by Class &amp; Accounts'!AS123</f>
        <v>0</v>
      </c>
      <c r="AO106" s="896">
        <f>'O5 Details by Class &amp; Accounts'!AT123</f>
        <v>0</v>
      </c>
      <c r="AP106" s="896">
        <f>'O5 Details by Class &amp; Accounts'!AU123</f>
        <v>0</v>
      </c>
      <c r="AQ106" s="896">
        <f>'O5 Details by Class &amp; Accounts'!AV123</f>
        <v>0</v>
      </c>
      <c r="AR106" s="896">
        <f>'O5 Details by Class &amp; Accounts'!AW123</f>
        <v>0</v>
      </c>
      <c r="AS106" s="1282"/>
      <c r="AV106" s="2101" t="s">
        <v>61</v>
      </c>
    </row>
    <row r="107" spans="1:48" s="752" customFormat="1" ht="12.75">
      <c r="A107" s="1281">
        <v>5010</v>
      </c>
      <c r="B107" s="1249" t="s">
        <v>637</v>
      </c>
      <c r="C107" s="1259">
        <f t="shared" ref="C107:C152" si="31">SUM(D107:W107)</f>
        <v>169649.99999999997</v>
      </c>
      <c r="D107" s="896">
        <f>'O5 Details by Class &amp; Accounts'!I124</f>
        <v>72905.003556222538</v>
      </c>
      <c r="E107" s="896">
        <f>'O5 Details by Class &amp; Accounts'!J124</f>
        <v>32885.307493487904</v>
      </c>
      <c r="F107" s="896">
        <f>'O5 Details by Class &amp; Accounts'!K124</f>
        <v>63726.949529041332</v>
      </c>
      <c r="G107" s="896">
        <f>'O5 Details by Class &amp; Accounts'!L124</f>
        <v>0</v>
      </c>
      <c r="H107" s="896">
        <f>'O5 Details by Class &amp; Accounts'!M124</f>
        <v>0</v>
      </c>
      <c r="I107" s="896">
        <f>'O5 Details by Class &amp; Accounts'!N124</f>
        <v>0</v>
      </c>
      <c r="J107" s="896">
        <f>'O5 Details by Class &amp; Accounts'!O124</f>
        <v>0</v>
      </c>
      <c r="K107" s="896">
        <f>'O5 Details by Class &amp; Accounts'!P124</f>
        <v>0</v>
      </c>
      <c r="L107" s="896">
        <f>'O5 Details by Class &amp; Accounts'!Q124</f>
        <v>132.73942124821167</v>
      </c>
      <c r="M107" s="896">
        <f>'O5 Details by Class &amp; Accounts'!R124</f>
        <v>0</v>
      </c>
      <c r="N107" s="896">
        <f>'O5 Details by Class &amp; Accounts'!S124</f>
        <v>0</v>
      </c>
      <c r="O107" s="896">
        <f>'O5 Details by Class &amp; Accounts'!T124</f>
        <v>0</v>
      </c>
      <c r="P107" s="896">
        <f>'O5 Details by Class &amp; Accounts'!U124</f>
        <v>0</v>
      </c>
      <c r="Q107" s="896">
        <f>'O5 Details by Class &amp; Accounts'!V124</f>
        <v>0</v>
      </c>
      <c r="R107" s="896">
        <f>'O5 Details by Class &amp; Accounts'!W124</f>
        <v>0</v>
      </c>
      <c r="S107" s="896">
        <f>'O5 Details by Class &amp; Accounts'!X124</f>
        <v>0</v>
      </c>
      <c r="T107" s="896">
        <f>'O5 Details by Class &amp; Accounts'!Y124</f>
        <v>0</v>
      </c>
      <c r="U107" s="896">
        <f>'O5 Details by Class &amp; Accounts'!Z124</f>
        <v>0</v>
      </c>
      <c r="V107" s="896">
        <f>'O5 Details by Class &amp; Accounts'!AA124</f>
        <v>0</v>
      </c>
      <c r="W107" s="896">
        <f>'O5 Details by Class &amp; Accounts'!AB124</f>
        <v>0</v>
      </c>
      <c r="X107" s="1259">
        <f>SUM(Y107:AB107)</f>
        <v>69886.892504543604</v>
      </c>
      <c r="Y107" s="896">
        <f>'O5 Details by Class &amp; Accounts'!AD124</f>
        <v>60467.043095297944</v>
      </c>
      <c r="Z107" s="896">
        <f>'O5 Details by Class &amp; Accounts'!AE124</f>
        <v>8233.1028404244571</v>
      </c>
      <c r="AA107" s="896">
        <f>'O5 Details by Class &amp; Accounts'!AF124</f>
        <v>1186.7465688212162</v>
      </c>
      <c r="AB107" s="896">
        <f>'O5 Details by Class &amp; Accounts'!AG124</f>
        <v>0</v>
      </c>
      <c r="AC107" s="896">
        <f>'O5 Details by Class &amp; Accounts'!AH124</f>
        <v>0</v>
      </c>
      <c r="AD107" s="896">
        <f>'O5 Details by Class &amp; Accounts'!AI124</f>
        <v>0</v>
      </c>
      <c r="AE107" s="896">
        <f>'O5 Details by Class &amp; Accounts'!AJ124</f>
        <v>19559.920618616834</v>
      </c>
      <c r="AF107" s="896">
        <f>'O5 Details by Class &amp; Accounts'!AK124</f>
        <v>1072.6053207621721</v>
      </c>
      <c r="AG107" s="896">
        <f>'O5 Details by Class &amp; Accounts'!AL124</f>
        <v>830.58155607737399</v>
      </c>
      <c r="AH107" s="896">
        <f>'O5 Details by Class &amp; Accounts'!AM124</f>
        <v>0</v>
      </c>
      <c r="AI107" s="896">
        <f>'O5 Details by Class &amp; Accounts'!AN124</f>
        <v>0</v>
      </c>
      <c r="AJ107" s="896">
        <f>'O5 Details by Class &amp; Accounts'!AO124</f>
        <v>0</v>
      </c>
      <c r="AK107" s="896">
        <f>'O5 Details by Class &amp; Accounts'!AP124</f>
        <v>0</v>
      </c>
      <c r="AL107" s="896">
        <f>'O5 Details by Class &amp; Accounts'!AQ124</f>
        <v>0</v>
      </c>
      <c r="AM107" s="896">
        <f>'O5 Details by Class &amp; Accounts'!AR124</f>
        <v>0</v>
      </c>
      <c r="AN107" s="896">
        <f>'O5 Details by Class &amp; Accounts'!AS124</f>
        <v>0</v>
      </c>
      <c r="AO107" s="896">
        <f>'O5 Details by Class &amp; Accounts'!AT124</f>
        <v>0</v>
      </c>
      <c r="AP107" s="896">
        <f>'O5 Details by Class &amp; Accounts'!AU124</f>
        <v>0</v>
      </c>
      <c r="AQ107" s="896">
        <f>'O5 Details by Class &amp; Accounts'!AV124</f>
        <v>0</v>
      </c>
      <c r="AR107" s="896">
        <f>'O5 Details by Class &amp; Accounts'!AW124</f>
        <v>0</v>
      </c>
      <c r="AS107" s="1282"/>
      <c r="AV107" s="2101" t="s">
        <v>61</v>
      </c>
    </row>
    <row r="108" spans="1:48" s="752" customFormat="1" ht="25.5">
      <c r="A108" s="1281">
        <v>5012</v>
      </c>
      <c r="B108" s="1249" t="s">
        <v>1430</v>
      </c>
      <c r="C108" s="1259">
        <f t="shared" si="31"/>
        <v>0</v>
      </c>
      <c r="D108" s="896">
        <f>'O5 Details by Class &amp; Accounts'!I125</f>
        <v>0</v>
      </c>
      <c r="E108" s="896">
        <f>'O5 Details by Class &amp; Accounts'!J125</f>
        <v>0</v>
      </c>
      <c r="F108" s="896">
        <f>'O5 Details by Class &amp; Accounts'!K125</f>
        <v>0</v>
      </c>
      <c r="G108" s="896">
        <f>'O5 Details by Class &amp; Accounts'!L125</f>
        <v>0</v>
      </c>
      <c r="H108" s="896">
        <f>'O5 Details by Class &amp; Accounts'!M125</f>
        <v>0</v>
      </c>
      <c r="I108" s="896">
        <f>'O5 Details by Class &amp; Accounts'!N125</f>
        <v>0</v>
      </c>
      <c r="J108" s="896">
        <f>'O5 Details by Class &amp; Accounts'!O125</f>
        <v>0</v>
      </c>
      <c r="K108" s="896">
        <f>'O5 Details by Class &amp; Accounts'!P125</f>
        <v>0</v>
      </c>
      <c r="L108" s="896">
        <f>'O5 Details by Class &amp; Accounts'!Q125</f>
        <v>0</v>
      </c>
      <c r="M108" s="896">
        <f>'O5 Details by Class &amp; Accounts'!R125</f>
        <v>0</v>
      </c>
      <c r="N108" s="896">
        <f>'O5 Details by Class &amp; Accounts'!S125</f>
        <v>0</v>
      </c>
      <c r="O108" s="896">
        <f>'O5 Details by Class &amp; Accounts'!T125</f>
        <v>0</v>
      </c>
      <c r="P108" s="896">
        <f>'O5 Details by Class &amp; Accounts'!U125</f>
        <v>0</v>
      </c>
      <c r="Q108" s="896">
        <f>'O5 Details by Class &amp; Accounts'!V125</f>
        <v>0</v>
      </c>
      <c r="R108" s="896">
        <f>'O5 Details by Class &amp; Accounts'!W125</f>
        <v>0</v>
      </c>
      <c r="S108" s="896">
        <f>'O5 Details by Class &amp; Accounts'!X125</f>
        <v>0</v>
      </c>
      <c r="T108" s="896">
        <f>'O5 Details by Class &amp; Accounts'!Y125</f>
        <v>0</v>
      </c>
      <c r="U108" s="896">
        <f>'O5 Details by Class &amp; Accounts'!Z125</f>
        <v>0</v>
      </c>
      <c r="V108" s="896">
        <f>'O5 Details by Class &amp; Accounts'!AA125</f>
        <v>0</v>
      </c>
      <c r="W108" s="896">
        <f>'O5 Details by Class &amp; Accounts'!AB125</f>
        <v>0</v>
      </c>
      <c r="X108" s="1259">
        <f>SUM(Y108:AB108)</f>
        <v>0</v>
      </c>
      <c r="Y108" s="896">
        <f>'O5 Details by Class &amp; Accounts'!AD125</f>
        <v>0</v>
      </c>
      <c r="Z108" s="896">
        <f>'O5 Details by Class &amp; Accounts'!AE125</f>
        <v>0</v>
      </c>
      <c r="AA108" s="896">
        <f>'O5 Details by Class &amp; Accounts'!AF125</f>
        <v>0</v>
      </c>
      <c r="AB108" s="896">
        <f>'O5 Details by Class &amp; Accounts'!AG125</f>
        <v>0</v>
      </c>
      <c r="AC108" s="896">
        <f>'O5 Details by Class &amp; Accounts'!AH125</f>
        <v>0</v>
      </c>
      <c r="AD108" s="896">
        <f>'O5 Details by Class &amp; Accounts'!AI125</f>
        <v>0</v>
      </c>
      <c r="AE108" s="896">
        <f>'O5 Details by Class &amp; Accounts'!AJ125</f>
        <v>0</v>
      </c>
      <c r="AF108" s="896">
        <f>'O5 Details by Class &amp; Accounts'!AK125</f>
        <v>0</v>
      </c>
      <c r="AG108" s="896">
        <f>'O5 Details by Class &amp; Accounts'!AL125</f>
        <v>0</v>
      </c>
      <c r="AH108" s="896">
        <f>'O5 Details by Class &amp; Accounts'!AM125</f>
        <v>0</v>
      </c>
      <c r="AI108" s="896">
        <f>'O5 Details by Class &amp; Accounts'!AN125</f>
        <v>0</v>
      </c>
      <c r="AJ108" s="896">
        <f>'O5 Details by Class &amp; Accounts'!AO125</f>
        <v>0</v>
      </c>
      <c r="AK108" s="896">
        <f>'O5 Details by Class &amp; Accounts'!AP125</f>
        <v>0</v>
      </c>
      <c r="AL108" s="896">
        <f>'O5 Details by Class &amp; Accounts'!AQ125</f>
        <v>0</v>
      </c>
      <c r="AM108" s="896">
        <f>'O5 Details by Class &amp; Accounts'!AR125</f>
        <v>0</v>
      </c>
      <c r="AN108" s="896">
        <f>'O5 Details by Class &amp; Accounts'!AS125</f>
        <v>0</v>
      </c>
      <c r="AO108" s="896">
        <f>'O5 Details by Class &amp; Accounts'!AT125</f>
        <v>0</v>
      </c>
      <c r="AP108" s="896">
        <f>'O5 Details by Class &amp; Accounts'!AU125</f>
        <v>0</v>
      </c>
      <c r="AQ108" s="896">
        <f>'O5 Details by Class &amp; Accounts'!AV125</f>
        <v>0</v>
      </c>
      <c r="AR108" s="896">
        <f>'O5 Details by Class &amp; Accounts'!AW125</f>
        <v>0</v>
      </c>
      <c r="AS108" s="1282"/>
      <c r="AV108" s="2101">
        <v>1808</v>
      </c>
    </row>
    <row r="109" spans="1:48" s="752" customFormat="1" ht="25.5">
      <c r="A109" s="1281">
        <v>5014</v>
      </c>
      <c r="B109" s="1249" t="s">
        <v>1431</v>
      </c>
      <c r="C109" s="1259">
        <f t="shared" si="31"/>
        <v>0</v>
      </c>
      <c r="D109" s="896">
        <f>'O5 Details by Class &amp; Accounts'!I126</f>
        <v>0</v>
      </c>
      <c r="E109" s="896">
        <f>'O5 Details by Class &amp; Accounts'!J126</f>
        <v>0</v>
      </c>
      <c r="F109" s="896">
        <f>'O5 Details by Class &amp; Accounts'!K126</f>
        <v>0</v>
      </c>
      <c r="G109" s="896">
        <f>'O5 Details by Class &amp; Accounts'!L126</f>
        <v>0</v>
      </c>
      <c r="H109" s="896">
        <f>'O5 Details by Class &amp; Accounts'!M126</f>
        <v>0</v>
      </c>
      <c r="I109" s="896">
        <f>'O5 Details by Class &amp; Accounts'!N126</f>
        <v>0</v>
      </c>
      <c r="J109" s="896">
        <f>'O5 Details by Class &amp; Accounts'!O126</f>
        <v>0</v>
      </c>
      <c r="K109" s="896">
        <f>'O5 Details by Class &amp; Accounts'!P126</f>
        <v>0</v>
      </c>
      <c r="L109" s="896">
        <f>'O5 Details by Class &amp; Accounts'!Q126</f>
        <v>0</v>
      </c>
      <c r="M109" s="896">
        <f>'O5 Details by Class &amp; Accounts'!R126</f>
        <v>0</v>
      </c>
      <c r="N109" s="896">
        <f>'O5 Details by Class &amp; Accounts'!S126</f>
        <v>0</v>
      </c>
      <c r="O109" s="896">
        <f>'O5 Details by Class &amp; Accounts'!T126</f>
        <v>0</v>
      </c>
      <c r="P109" s="896">
        <f>'O5 Details by Class &amp; Accounts'!U126</f>
        <v>0</v>
      </c>
      <c r="Q109" s="896">
        <f>'O5 Details by Class &amp; Accounts'!V126</f>
        <v>0</v>
      </c>
      <c r="R109" s="896">
        <f>'O5 Details by Class &amp; Accounts'!W126</f>
        <v>0</v>
      </c>
      <c r="S109" s="896">
        <f>'O5 Details by Class &amp; Accounts'!X126</f>
        <v>0</v>
      </c>
      <c r="T109" s="896">
        <f>'O5 Details by Class &amp; Accounts'!Y126</f>
        <v>0</v>
      </c>
      <c r="U109" s="896">
        <f>'O5 Details by Class &amp; Accounts'!Z126</f>
        <v>0</v>
      </c>
      <c r="V109" s="896">
        <f>'O5 Details by Class &amp; Accounts'!AA126</f>
        <v>0</v>
      </c>
      <c r="W109" s="896">
        <f>'O5 Details by Class &amp; Accounts'!AB126</f>
        <v>0</v>
      </c>
      <c r="X109" s="1259">
        <f>SUM(Y109:AB109)</f>
        <v>0</v>
      </c>
      <c r="Y109" s="896">
        <f>'O5 Details by Class &amp; Accounts'!AD126</f>
        <v>0</v>
      </c>
      <c r="Z109" s="896">
        <f>'O5 Details by Class &amp; Accounts'!AE126</f>
        <v>0</v>
      </c>
      <c r="AA109" s="896">
        <f>'O5 Details by Class &amp; Accounts'!AF126</f>
        <v>0</v>
      </c>
      <c r="AB109" s="896">
        <f>'O5 Details by Class &amp; Accounts'!AG126</f>
        <v>0</v>
      </c>
      <c r="AC109" s="896">
        <f>'O5 Details by Class &amp; Accounts'!AH126</f>
        <v>0</v>
      </c>
      <c r="AD109" s="896">
        <f>'O5 Details by Class &amp; Accounts'!AI126</f>
        <v>0</v>
      </c>
      <c r="AE109" s="896">
        <f>'O5 Details by Class &amp; Accounts'!AJ126</f>
        <v>0</v>
      </c>
      <c r="AF109" s="896">
        <f>'O5 Details by Class &amp; Accounts'!AK126</f>
        <v>0</v>
      </c>
      <c r="AG109" s="896">
        <f>'O5 Details by Class &amp; Accounts'!AL126</f>
        <v>0</v>
      </c>
      <c r="AH109" s="896">
        <f>'O5 Details by Class &amp; Accounts'!AM126</f>
        <v>0</v>
      </c>
      <c r="AI109" s="896">
        <f>'O5 Details by Class &amp; Accounts'!AN126</f>
        <v>0</v>
      </c>
      <c r="AJ109" s="896">
        <f>'O5 Details by Class &amp; Accounts'!AO126</f>
        <v>0</v>
      </c>
      <c r="AK109" s="896">
        <f>'O5 Details by Class &amp; Accounts'!AP126</f>
        <v>0</v>
      </c>
      <c r="AL109" s="896">
        <f>'O5 Details by Class &amp; Accounts'!AQ126</f>
        <v>0</v>
      </c>
      <c r="AM109" s="896">
        <f>'O5 Details by Class &amp; Accounts'!AR126</f>
        <v>0</v>
      </c>
      <c r="AN109" s="896">
        <f>'O5 Details by Class &amp; Accounts'!AS126</f>
        <v>0</v>
      </c>
      <c r="AO109" s="896">
        <f>'O5 Details by Class &amp; Accounts'!AT126</f>
        <v>0</v>
      </c>
      <c r="AP109" s="896">
        <f>'O5 Details by Class &amp; Accounts'!AU126</f>
        <v>0</v>
      </c>
      <c r="AQ109" s="896">
        <f>'O5 Details by Class &amp; Accounts'!AV126</f>
        <v>0</v>
      </c>
      <c r="AR109" s="896">
        <f>'O5 Details by Class &amp; Accounts'!AW126</f>
        <v>0</v>
      </c>
      <c r="AS109" s="1282"/>
      <c r="AV109" s="2101">
        <v>1815</v>
      </c>
    </row>
    <row r="110" spans="1:48" s="752" customFormat="1" ht="25.5">
      <c r="A110" s="1281">
        <v>5015</v>
      </c>
      <c r="B110" s="1249" t="s">
        <v>1432</v>
      </c>
      <c r="C110" s="1259">
        <f t="shared" si="31"/>
        <v>0</v>
      </c>
      <c r="D110" s="896">
        <f>'O5 Details by Class &amp; Accounts'!I127</f>
        <v>0</v>
      </c>
      <c r="E110" s="896">
        <f>'O5 Details by Class &amp; Accounts'!J127</f>
        <v>0</v>
      </c>
      <c r="F110" s="896">
        <f>'O5 Details by Class &amp; Accounts'!K127</f>
        <v>0</v>
      </c>
      <c r="G110" s="896">
        <f>'O5 Details by Class &amp; Accounts'!L127</f>
        <v>0</v>
      </c>
      <c r="H110" s="896">
        <f>'O5 Details by Class &amp; Accounts'!M127</f>
        <v>0</v>
      </c>
      <c r="I110" s="896">
        <f>'O5 Details by Class &amp; Accounts'!N127</f>
        <v>0</v>
      </c>
      <c r="J110" s="896">
        <f>'O5 Details by Class &amp; Accounts'!O127</f>
        <v>0</v>
      </c>
      <c r="K110" s="896">
        <f>'O5 Details by Class &amp; Accounts'!P127</f>
        <v>0</v>
      </c>
      <c r="L110" s="896">
        <f>'O5 Details by Class &amp; Accounts'!Q127</f>
        <v>0</v>
      </c>
      <c r="M110" s="896">
        <f>'O5 Details by Class &amp; Accounts'!R127</f>
        <v>0</v>
      </c>
      <c r="N110" s="896">
        <f>'O5 Details by Class &amp; Accounts'!S127</f>
        <v>0</v>
      </c>
      <c r="O110" s="896">
        <f>'O5 Details by Class &amp; Accounts'!T127</f>
        <v>0</v>
      </c>
      <c r="P110" s="896">
        <f>'O5 Details by Class &amp; Accounts'!U127</f>
        <v>0</v>
      </c>
      <c r="Q110" s="896">
        <f>'O5 Details by Class &amp; Accounts'!V127</f>
        <v>0</v>
      </c>
      <c r="R110" s="896">
        <f>'O5 Details by Class &amp; Accounts'!W127</f>
        <v>0</v>
      </c>
      <c r="S110" s="896">
        <f>'O5 Details by Class &amp; Accounts'!X127</f>
        <v>0</v>
      </c>
      <c r="T110" s="896">
        <f>'O5 Details by Class &amp; Accounts'!Y127</f>
        <v>0</v>
      </c>
      <c r="U110" s="896">
        <f>'O5 Details by Class &amp; Accounts'!Z127</f>
        <v>0</v>
      </c>
      <c r="V110" s="896">
        <f>'O5 Details by Class &amp; Accounts'!AA127</f>
        <v>0</v>
      </c>
      <c r="W110" s="896">
        <f>'O5 Details by Class &amp; Accounts'!AB127</f>
        <v>0</v>
      </c>
      <c r="X110" s="1259">
        <f t="shared" ref="X110:X150" si="32">SUM(Y110:AB110)</f>
        <v>0</v>
      </c>
      <c r="Y110" s="896">
        <f>'O5 Details by Class &amp; Accounts'!AD127</f>
        <v>0</v>
      </c>
      <c r="Z110" s="896">
        <f>'O5 Details by Class &amp; Accounts'!AE127</f>
        <v>0</v>
      </c>
      <c r="AA110" s="896">
        <f>'O5 Details by Class &amp; Accounts'!AF127</f>
        <v>0</v>
      </c>
      <c r="AB110" s="896">
        <f>'O5 Details by Class &amp; Accounts'!AG127</f>
        <v>0</v>
      </c>
      <c r="AC110" s="896">
        <f>'O5 Details by Class &amp; Accounts'!AH127</f>
        <v>0</v>
      </c>
      <c r="AD110" s="896">
        <f>'O5 Details by Class &amp; Accounts'!AI127</f>
        <v>0</v>
      </c>
      <c r="AE110" s="896">
        <f>'O5 Details by Class &amp; Accounts'!AJ127</f>
        <v>0</v>
      </c>
      <c r="AF110" s="896">
        <f>'O5 Details by Class &amp; Accounts'!AK127</f>
        <v>0</v>
      </c>
      <c r="AG110" s="896">
        <f>'O5 Details by Class &amp; Accounts'!AL127</f>
        <v>0</v>
      </c>
      <c r="AH110" s="896">
        <f>'O5 Details by Class &amp; Accounts'!AM127</f>
        <v>0</v>
      </c>
      <c r="AI110" s="896">
        <f>'O5 Details by Class &amp; Accounts'!AN127</f>
        <v>0</v>
      </c>
      <c r="AJ110" s="896">
        <f>'O5 Details by Class &amp; Accounts'!AO127</f>
        <v>0</v>
      </c>
      <c r="AK110" s="896">
        <f>'O5 Details by Class &amp; Accounts'!AP127</f>
        <v>0</v>
      </c>
      <c r="AL110" s="896">
        <f>'O5 Details by Class &amp; Accounts'!AQ127</f>
        <v>0</v>
      </c>
      <c r="AM110" s="896">
        <f>'O5 Details by Class &amp; Accounts'!AR127</f>
        <v>0</v>
      </c>
      <c r="AN110" s="896">
        <f>'O5 Details by Class &amp; Accounts'!AS127</f>
        <v>0</v>
      </c>
      <c r="AO110" s="896">
        <f>'O5 Details by Class &amp; Accounts'!AT127</f>
        <v>0</v>
      </c>
      <c r="AP110" s="896">
        <f>'O5 Details by Class &amp; Accounts'!AU127</f>
        <v>0</v>
      </c>
      <c r="AQ110" s="896">
        <f>'O5 Details by Class &amp; Accounts'!AV127</f>
        <v>0</v>
      </c>
      <c r="AR110" s="896">
        <f>'O5 Details by Class &amp; Accounts'!AW127</f>
        <v>0</v>
      </c>
      <c r="AS110" s="1282"/>
      <c r="AV110" s="2101">
        <v>1815</v>
      </c>
    </row>
    <row r="111" spans="1:48" s="752" customFormat="1" ht="25.5">
      <c r="A111" s="1281">
        <v>5016</v>
      </c>
      <c r="B111" s="1249" t="s">
        <v>1433</v>
      </c>
      <c r="C111" s="1259">
        <f t="shared" si="31"/>
        <v>27000</v>
      </c>
      <c r="D111" s="896">
        <f>'O5 Details by Class &amp; Accounts'!I128</f>
        <v>10150.930775623487</v>
      </c>
      <c r="E111" s="896">
        <f>'O5 Details by Class &amp; Accounts'!J128</f>
        <v>4752.4111332402445</v>
      </c>
      <c r="F111" s="896">
        <f>'O5 Details by Class &amp; Accounts'!K128</f>
        <v>12078.656915273446</v>
      </c>
      <c r="G111" s="896">
        <f>'O5 Details by Class &amp; Accounts'!L128</f>
        <v>0</v>
      </c>
      <c r="H111" s="896">
        <f>'O5 Details by Class &amp; Accounts'!M128</f>
        <v>0</v>
      </c>
      <c r="I111" s="896">
        <f>'O5 Details by Class &amp; Accounts'!N128</f>
        <v>0</v>
      </c>
      <c r="J111" s="896">
        <f>'O5 Details by Class &amp; Accounts'!O128</f>
        <v>0</v>
      </c>
      <c r="K111" s="896">
        <f>'O5 Details by Class &amp; Accounts'!P128</f>
        <v>0</v>
      </c>
      <c r="L111" s="896">
        <f>'O5 Details by Class &amp; Accounts'!Q128</f>
        <v>18.00117586282493</v>
      </c>
      <c r="M111" s="896">
        <f>'O5 Details by Class &amp; Accounts'!R128</f>
        <v>0</v>
      </c>
      <c r="N111" s="896">
        <f>'O5 Details by Class &amp; Accounts'!S128</f>
        <v>0</v>
      </c>
      <c r="O111" s="896">
        <f>'O5 Details by Class &amp; Accounts'!T128</f>
        <v>0</v>
      </c>
      <c r="P111" s="896">
        <f>'O5 Details by Class &amp; Accounts'!U128</f>
        <v>0</v>
      </c>
      <c r="Q111" s="896">
        <f>'O5 Details by Class &amp; Accounts'!V128</f>
        <v>0</v>
      </c>
      <c r="R111" s="896">
        <f>'O5 Details by Class &amp; Accounts'!W128</f>
        <v>0</v>
      </c>
      <c r="S111" s="896">
        <f>'O5 Details by Class &amp; Accounts'!X128</f>
        <v>0</v>
      </c>
      <c r="T111" s="896">
        <f>'O5 Details by Class &amp; Accounts'!Y128</f>
        <v>0</v>
      </c>
      <c r="U111" s="896">
        <f>'O5 Details by Class &amp; Accounts'!Z128</f>
        <v>0</v>
      </c>
      <c r="V111" s="896">
        <f>'O5 Details by Class &amp; Accounts'!AA128</f>
        <v>0</v>
      </c>
      <c r="W111" s="896">
        <f>'O5 Details by Class &amp; Accounts'!AB128</f>
        <v>0</v>
      </c>
      <c r="X111" s="1259">
        <f t="shared" si="32"/>
        <v>0</v>
      </c>
      <c r="Y111" s="896">
        <f>'O5 Details by Class &amp; Accounts'!AD128</f>
        <v>0</v>
      </c>
      <c r="Z111" s="896">
        <f>'O5 Details by Class &amp; Accounts'!AE128</f>
        <v>0</v>
      </c>
      <c r="AA111" s="896">
        <f>'O5 Details by Class &amp; Accounts'!AF128</f>
        <v>0</v>
      </c>
      <c r="AB111" s="896">
        <f>'O5 Details by Class &amp; Accounts'!AG128</f>
        <v>0</v>
      </c>
      <c r="AC111" s="896">
        <f>'O5 Details by Class &amp; Accounts'!AH128</f>
        <v>0</v>
      </c>
      <c r="AD111" s="896">
        <f>'O5 Details by Class &amp; Accounts'!AI128</f>
        <v>0</v>
      </c>
      <c r="AE111" s="896">
        <f>'O5 Details by Class &amp; Accounts'!AJ128</f>
        <v>0</v>
      </c>
      <c r="AF111" s="896">
        <f>'O5 Details by Class &amp; Accounts'!AK128</f>
        <v>0</v>
      </c>
      <c r="AG111" s="896">
        <f>'O5 Details by Class &amp; Accounts'!AL128</f>
        <v>0</v>
      </c>
      <c r="AH111" s="896">
        <f>'O5 Details by Class &amp; Accounts'!AM128</f>
        <v>0</v>
      </c>
      <c r="AI111" s="896">
        <f>'O5 Details by Class &amp; Accounts'!AN128</f>
        <v>0</v>
      </c>
      <c r="AJ111" s="896">
        <f>'O5 Details by Class &amp; Accounts'!AO128</f>
        <v>0</v>
      </c>
      <c r="AK111" s="896">
        <f>'O5 Details by Class &amp; Accounts'!AP128</f>
        <v>0</v>
      </c>
      <c r="AL111" s="896">
        <f>'O5 Details by Class &amp; Accounts'!AQ128</f>
        <v>0</v>
      </c>
      <c r="AM111" s="896">
        <f>'O5 Details by Class &amp; Accounts'!AR128</f>
        <v>0</v>
      </c>
      <c r="AN111" s="896">
        <f>'O5 Details by Class &amp; Accounts'!AS128</f>
        <v>0</v>
      </c>
      <c r="AO111" s="896">
        <f>'O5 Details by Class &amp; Accounts'!AT128</f>
        <v>0</v>
      </c>
      <c r="AP111" s="896">
        <f>'O5 Details by Class &amp; Accounts'!AU128</f>
        <v>0</v>
      </c>
      <c r="AQ111" s="896">
        <f>'O5 Details by Class &amp; Accounts'!AV128</f>
        <v>0</v>
      </c>
      <c r="AR111" s="896">
        <f>'O5 Details by Class &amp; Accounts'!AW128</f>
        <v>0</v>
      </c>
      <c r="AS111" s="1282"/>
      <c r="AV111" s="2101">
        <v>1820</v>
      </c>
    </row>
    <row r="112" spans="1:48" s="752" customFormat="1" ht="25.5">
      <c r="A112" s="1281">
        <v>5017</v>
      </c>
      <c r="B112" s="1249" t="s">
        <v>613</v>
      </c>
      <c r="C112" s="1259">
        <f t="shared" si="31"/>
        <v>147000</v>
      </c>
      <c r="D112" s="896">
        <f>'O5 Details by Class &amp; Accounts'!I129</f>
        <v>55266.178667283428</v>
      </c>
      <c r="E112" s="896">
        <f>'O5 Details by Class &amp; Accounts'!J129</f>
        <v>25874.238392085776</v>
      </c>
      <c r="F112" s="896">
        <f>'O5 Details by Class &amp; Accounts'!K129</f>
        <v>65761.576538710986</v>
      </c>
      <c r="G112" s="896">
        <f>'O5 Details by Class &amp; Accounts'!L129</f>
        <v>0</v>
      </c>
      <c r="H112" s="896">
        <f>'O5 Details by Class &amp; Accounts'!M129</f>
        <v>0</v>
      </c>
      <c r="I112" s="896">
        <f>'O5 Details by Class &amp; Accounts'!N129</f>
        <v>0</v>
      </c>
      <c r="J112" s="896">
        <f>'O5 Details by Class &amp; Accounts'!O129</f>
        <v>0</v>
      </c>
      <c r="K112" s="896">
        <f>'O5 Details by Class &amp; Accounts'!P129</f>
        <v>0</v>
      </c>
      <c r="L112" s="896">
        <f>'O5 Details by Class &amp; Accounts'!Q129</f>
        <v>98.006401919824611</v>
      </c>
      <c r="M112" s="896">
        <f>'O5 Details by Class &amp; Accounts'!R129</f>
        <v>0</v>
      </c>
      <c r="N112" s="896">
        <f>'O5 Details by Class &amp; Accounts'!S129</f>
        <v>0</v>
      </c>
      <c r="O112" s="896">
        <f>'O5 Details by Class &amp; Accounts'!T129</f>
        <v>0</v>
      </c>
      <c r="P112" s="896">
        <f>'O5 Details by Class &amp; Accounts'!U129</f>
        <v>0</v>
      </c>
      <c r="Q112" s="896">
        <f>'O5 Details by Class &amp; Accounts'!V129</f>
        <v>0</v>
      </c>
      <c r="R112" s="896">
        <f>'O5 Details by Class &amp; Accounts'!W129</f>
        <v>0</v>
      </c>
      <c r="S112" s="896">
        <f>'O5 Details by Class &amp; Accounts'!X129</f>
        <v>0</v>
      </c>
      <c r="T112" s="896">
        <f>'O5 Details by Class &amp; Accounts'!Y129</f>
        <v>0</v>
      </c>
      <c r="U112" s="896">
        <f>'O5 Details by Class &amp; Accounts'!Z129</f>
        <v>0</v>
      </c>
      <c r="V112" s="896">
        <f>'O5 Details by Class &amp; Accounts'!AA129</f>
        <v>0</v>
      </c>
      <c r="W112" s="896">
        <f>'O5 Details by Class &amp; Accounts'!AB129</f>
        <v>0</v>
      </c>
      <c r="X112" s="1259">
        <f t="shared" si="32"/>
        <v>0</v>
      </c>
      <c r="Y112" s="896">
        <f>'O5 Details by Class &amp; Accounts'!AD129</f>
        <v>0</v>
      </c>
      <c r="Z112" s="896">
        <f>'O5 Details by Class &amp; Accounts'!AE129</f>
        <v>0</v>
      </c>
      <c r="AA112" s="896">
        <f>'O5 Details by Class &amp; Accounts'!AF129</f>
        <v>0</v>
      </c>
      <c r="AB112" s="896">
        <f>'O5 Details by Class &amp; Accounts'!AG129</f>
        <v>0</v>
      </c>
      <c r="AC112" s="896">
        <f>'O5 Details by Class &amp; Accounts'!AH129</f>
        <v>0</v>
      </c>
      <c r="AD112" s="896">
        <f>'O5 Details by Class &amp; Accounts'!AI129</f>
        <v>0</v>
      </c>
      <c r="AE112" s="896">
        <f>'O5 Details by Class &amp; Accounts'!AJ129</f>
        <v>0</v>
      </c>
      <c r="AF112" s="896">
        <f>'O5 Details by Class &amp; Accounts'!AK129</f>
        <v>0</v>
      </c>
      <c r="AG112" s="896">
        <f>'O5 Details by Class &amp; Accounts'!AL129</f>
        <v>0</v>
      </c>
      <c r="AH112" s="896">
        <f>'O5 Details by Class &amp; Accounts'!AM129</f>
        <v>0</v>
      </c>
      <c r="AI112" s="896">
        <f>'O5 Details by Class &amp; Accounts'!AN129</f>
        <v>0</v>
      </c>
      <c r="AJ112" s="896">
        <f>'O5 Details by Class &amp; Accounts'!AO129</f>
        <v>0</v>
      </c>
      <c r="AK112" s="896">
        <f>'O5 Details by Class &amp; Accounts'!AP129</f>
        <v>0</v>
      </c>
      <c r="AL112" s="896">
        <f>'O5 Details by Class &amp; Accounts'!AQ129</f>
        <v>0</v>
      </c>
      <c r="AM112" s="896">
        <f>'O5 Details by Class &amp; Accounts'!AR129</f>
        <v>0</v>
      </c>
      <c r="AN112" s="896">
        <f>'O5 Details by Class &amp; Accounts'!AS129</f>
        <v>0</v>
      </c>
      <c r="AO112" s="896">
        <f>'O5 Details by Class &amp; Accounts'!AT129</f>
        <v>0</v>
      </c>
      <c r="AP112" s="896">
        <f>'O5 Details by Class &amp; Accounts'!AU129</f>
        <v>0</v>
      </c>
      <c r="AQ112" s="896">
        <f>'O5 Details by Class &amp; Accounts'!AV129</f>
        <v>0</v>
      </c>
      <c r="AR112" s="896">
        <f>'O5 Details by Class &amp; Accounts'!AW129</f>
        <v>0</v>
      </c>
      <c r="AS112" s="1282"/>
      <c r="AV112" s="2101">
        <v>1820</v>
      </c>
    </row>
    <row r="113" spans="1:48" s="752" customFormat="1" ht="25.5">
      <c r="A113" s="1281">
        <v>5020</v>
      </c>
      <c r="B113" s="1249" t="s">
        <v>614</v>
      </c>
      <c r="C113" s="1259">
        <f t="shared" si="31"/>
        <v>8450</v>
      </c>
      <c r="D113" s="896">
        <f>'O5 Details by Class &amp; Accounts'!I130</f>
        <v>3813.6036301967697</v>
      </c>
      <c r="E113" s="896">
        <f>'O5 Details by Class &amp; Accounts'!J130</f>
        <v>1640.7396521366079</v>
      </c>
      <c r="F113" s="896">
        <f>'O5 Details by Class &amp; Accounts'!K130</f>
        <v>2988.6532714771824</v>
      </c>
      <c r="G113" s="896">
        <f>'O5 Details by Class &amp; Accounts'!L130</f>
        <v>0</v>
      </c>
      <c r="H113" s="896">
        <f>'O5 Details by Class &amp; Accounts'!M130</f>
        <v>0</v>
      </c>
      <c r="I113" s="896">
        <f>'O5 Details by Class &amp; Accounts'!N130</f>
        <v>0</v>
      </c>
      <c r="J113" s="896">
        <f>'O5 Details by Class &amp; Accounts'!O130</f>
        <v>0</v>
      </c>
      <c r="K113" s="896">
        <f>'O5 Details by Class &amp; Accounts'!P130</f>
        <v>0</v>
      </c>
      <c r="L113" s="896">
        <f>'O5 Details by Class &amp; Accounts'!Q130</f>
        <v>7.0034461894398934</v>
      </c>
      <c r="M113" s="896">
        <f>'O5 Details by Class &amp; Accounts'!R130</f>
        <v>0</v>
      </c>
      <c r="N113" s="896">
        <f>'O5 Details by Class &amp; Accounts'!S130</f>
        <v>0</v>
      </c>
      <c r="O113" s="896">
        <f>'O5 Details by Class &amp; Accounts'!T130</f>
        <v>0</v>
      </c>
      <c r="P113" s="896">
        <f>'O5 Details by Class &amp; Accounts'!U130</f>
        <v>0</v>
      </c>
      <c r="Q113" s="896">
        <f>'O5 Details by Class &amp; Accounts'!V130</f>
        <v>0</v>
      </c>
      <c r="R113" s="896">
        <f>'O5 Details by Class &amp; Accounts'!W130</f>
        <v>0</v>
      </c>
      <c r="S113" s="896">
        <f>'O5 Details by Class &amp; Accounts'!X130</f>
        <v>0</v>
      </c>
      <c r="T113" s="896">
        <f>'O5 Details by Class &amp; Accounts'!Y130</f>
        <v>0</v>
      </c>
      <c r="U113" s="896">
        <f>'O5 Details by Class &amp; Accounts'!Z130</f>
        <v>0</v>
      </c>
      <c r="V113" s="896">
        <f>'O5 Details by Class &amp; Accounts'!AA130</f>
        <v>0</v>
      </c>
      <c r="W113" s="896">
        <f>'O5 Details by Class &amp; Accounts'!AB130</f>
        <v>0</v>
      </c>
      <c r="X113" s="1259">
        <f t="shared" si="32"/>
        <v>3467.9426145729481</v>
      </c>
      <c r="Y113" s="896">
        <f>'O5 Details by Class &amp; Accounts'!AD130</f>
        <v>3076.2648054640808</v>
      </c>
      <c r="Z113" s="896">
        <f>'O5 Details by Class &amp; Accounts'!AE130</f>
        <v>357.18475472333745</v>
      </c>
      <c r="AA113" s="896">
        <f>'O5 Details by Class &amp; Accounts'!AF130</f>
        <v>34.493054385529959</v>
      </c>
      <c r="AB113" s="896">
        <f>'O5 Details by Class &amp; Accounts'!AG130</f>
        <v>0</v>
      </c>
      <c r="AC113" s="896">
        <f>'O5 Details by Class &amp; Accounts'!AH130</f>
        <v>0</v>
      </c>
      <c r="AD113" s="896">
        <f>'O5 Details by Class &amp; Accounts'!AI130</f>
        <v>0</v>
      </c>
      <c r="AE113" s="896">
        <f>'O5 Details by Class &amp; Accounts'!AJ130</f>
        <v>986.10867826207016</v>
      </c>
      <c r="AF113" s="896">
        <f>'O5 Details by Class &amp; Accounts'!AK130</f>
        <v>54.075138431131528</v>
      </c>
      <c r="AG113" s="896">
        <f>'O5 Details by Class &amp; Accounts'!AL130</f>
        <v>41.873568733850561</v>
      </c>
      <c r="AH113" s="896">
        <f>'O5 Details by Class &amp; Accounts'!AM130</f>
        <v>0</v>
      </c>
      <c r="AI113" s="896">
        <f>'O5 Details by Class &amp; Accounts'!AN130</f>
        <v>0</v>
      </c>
      <c r="AJ113" s="896">
        <f>'O5 Details by Class &amp; Accounts'!AO130</f>
        <v>0</v>
      </c>
      <c r="AK113" s="896">
        <f>'O5 Details by Class &amp; Accounts'!AP130</f>
        <v>0</v>
      </c>
      <c r="AL113" s="896">
        <f>'O5 Details by Class &amp; Accounts'!AQ130</f>
        <v>0</v>
      </c>
      <c r="AM113" s="896">
        <f>'O5 Details by Class &amp; Accounts'!AR130</f>
        <v>0</v>
      </c>
      <c r="AN113" s="896">
        <f>'O5 Details by Class &amp; Accounts'!AS130</f>
        <v>0</v>
      </c>
      <c r="AO113" s="896">
        <f>'O5 Details by Class &amp; Accounts'!AT130</f>
        <v>0</v>
      </c>
      <c r="AP113" s="896">
        <f>'O5 Details by Class &amp; Accounts'!AU130</f>
        <v>0</v>
      </c>
      <c r="AQ113" s="896">
        <f>'O5 Details by Class &amp; Accounts'!AV130</f>
        <v>0</v>
      </c>
      <c r="AR113" s="896">
        <f>'O5 Details by Class &amp; Accounts'!AW130</f>
        <v>0</v>
      </c>
      <c r="AS113" s="1282"/>
      <c r="AV113" s="2101" t="s">
        <v>563</v>
      </c>
    </row>
    <row r="114" spans="1:48" s="752" customFormat="1" ht="38.25">
      <c r="A114" s="1281">
        <v>5025</v>
      </c>
      <c r="B114" s="1249" t="s">
        <v>931</v>
      </c>
      <c r="C114" s="1259">
        <f t="shared" si="31"/>
        <v>24699.999999999996</v>
      </c>
      <c r="D114" s="896">
        <f>'O5 Details by Class &amp; Accounts'!I131</f>
        <v>11147.456765190556</v>
      </c>
      <c r="E114" s="896">
        <f>'O5 Details by Class &amp; Accounts'!J131</f>
        <v>4796.0082139377773</v>
      </c>
      <c r="F114" s="896">
        <f>'O5 Details by Class &amp; Accounts'!K131</f>
        <v>8736.0634089333016</v>
      </c>
      <c r="G114" s="896">
        <f>'O5 Details by Class &amp; Accounts'!L131</f>
        <v>0</v>
      </c>
      <c r="H114" s="896">
        <f>'O5 Details by Class &amp; Accounts'!M131</f>
        <v>0</v>
      </c>
      <c r="I114" s="896">
        <f>'O5 Details by Class &amp; Accounts'!N131</f>
        <v>0</v>
      </c>
      <c r="J114" s="896">
        <f>'O5 Details by Class &amp; Accounts'!O131</f>
        <v>0</v>
      </c>
      <c r="K114" s="896">
        <f>'O5 Details by Class &amp; Accounts'!P131</f>
        <v>0</v>
      </c>
      <c r="L114" s="896">
        <f>'O5 Details by Class &amp; Accounts'!Q131</f>
        <v>20.471611938362766</v>
      </c>
      <c r="M114" s="896">
        <f>'O5 Details by Class &amp; Accounts'!R131</f>
        <v>0</v>
      </c>
      <c r="N114" s="896">
        <f>'O5 Details by Class &amp; Accounts'!S131</f>
        <v>0</v>
      </c>
      <c r="O114" s="896">
        <f>'O5 Details by Class &amp; Accounts'!T131</f>
        <v>0</v>
      </c>
      <c r="P114" s="896">
        <f>'O5 Details by Class &amp; Accounts'!U131</f>
        <v>0</v>
      </c>
      <c r="Q114" s="896">
        <f>'O5 Details by Class &amp; Accounts'!V131</f>
        <v>0</v>
      </c>
      <c r="R114" s="896">
        <f>'O5 Details by Class &amp; Accounts'!W131</f>
        <v>0</v>
      </c>
      <c r="S114" s="896">
        <f>'O5 Details by Class &amp; Accounts'!X131</f>
        <v>0</v>
      </c>
      <c r="T114" s="896">
        <f>'O5 Details by Class &amp; Accounts'!Y131</f>
        <v>0</v>
      </c>
      <c r="U114" s="896">
        <f>'O5 Details by Class &amp; Accounts'!Z131</f>
        <v>0</v>
      </c>
      <c r="V114" s="896">
        <f>'O5 Details by Class &amp; Accounts'!AA131</f>
        <v>0</v>
      </c>
      <c r="W114" s="896">
        <f>'O5 Details by Class &amp; Accounts'!AB131</f>
        <v>0</v>
      </c>
      <c r="X114" s="1259">
        <f t="shared" si="32"/>
        <v>10137.063027213235</v>
      </c>
      <c r="Y114" s="896">
        <f>'O5 Details by Class &amp; Accounts'!AD131</f>
        <v>8992.1586621257757</v>
      </c>
      <c r="Z114" s="896">
        <f>'O5 Details by Class &amp; Accounts'!AE131</f>
        <v>1044.0785138066788</v>
      </c>
      <c r="AA114" s="896">
        <f>'O5 Details by Class &amp; Accounts'!AF131</f>
        <v>100.82585128077989</v>
      </c>
      <c r="AB114" s="896">
        <f>'O5 Details by Class &amp; Accounts'!AG131</f>
        <v>0</v>
      </c>
      <c r="AC114" s="896">
        <f>'O5 Details by Class &amp; Accounts'!AH131</f>
        <v>0</v>
      </c>
      <c r="AD114" s="896">
        <f>'O5 Details by Class &amp; Accounts'!AI131</f>
        <v>0</v>
      </c>
      <c r="AE114" s="896">
        <f>'O5 Details by Class &amp; Accounts'!AJ131</f>
        <v>2882.4715210737436</v>
      </c>
      <c r="AF114" s="896">
        <f>'O5 Details by Class &amp; Accounts'!AK131</f>
        <v>158.06578926023062</v>
      </c>
      <c r="AG114" s="896">
        <f>'O5 Details by Class &amp; Accounts'!AL131</f>
        <v>122.39966245279395</v>
      </c>
      <c r="AH114" s="896">
        <f>'O5 Details by Class &amp; Accounts'!AM131</f>
        <v>0</v>
      </c>
      <c r="AI114" s="896">
        <f>'O5 Details by Class &amp; Accounts'!AN131</f>
        <v>0</v>
      </c>
      <c r="AJ114" s="896">
        <f>'O5 Details by Class &amp; Accounts'!AO131</f>
        <v>0</v>
      </c>
      <c r="AK114" s="896">
        <f>'O5 Details by Class &amp; Accounts'!AP131</f>
        <v>0</v>
      </c>
      <c r="AL114" s="896">
        <f>'O5 Details by Class &amp; Accounts'!AQ131</f>
        <v>0</v>
      </c>
      <c r="AM114" s="896">
        <f>'O5 Details by Class &amp; Accounts'!AR131</f>
        <v>0</v>
      </c>
      <c r="AN114" s="896">
        <f>'O5 Details by Class &amp; Accounts'!AS131</f>
        <v>0</v>
      </c>
      <c r="AO114" s="896">
        <f>'O5 Details by Class &amp; Accounts'!AT131</f>
        <v>0</v>
      </c>
      <c r="AP114" s="896">
        <f>'O5 Details by Class &amp; Accounts'!AU131</f>
        <v>0</v>
      </c>
      <c r="AQ114" s="896">
        <f>'O5 Details by Class &amp; Accounts'!AV131</f>
        <v>0</v>
      </c>
      <c r="AR114" s="896">
        <f>'O5 Details by Class &amp; Accounts'!AW131</f>
        <v>0</v>
      </c>
      <c r="AS114" s="1282"/>
      <c r="AV114" s="2101" t="s">
        <v>563</v>
      </c>
    </row>
    <row r="115" spans="1:48" s="752" customFormat="1" ht="25.5">
      <c r="A115" s="1281">
        <v>5030</v>
      </c>
      <c r="B115" s="1249" t="s">
        <v>621</v>
      </c>
      <c r="C115" s="1259">
        <f t="shared" si="31"/>
        <v>0</v>
      </c>
      <c r="D115" s="896">
        <f>'O5 Details by Class &amp; Accounts'!I132</f>
        <v>0</v>
      </c>
      <c r="E115" s="896">
        <f>'O5 Details by Class &amp; Accounts'!J132</f>
        <v>0</v>
      </c>
      <c r="F115" s="896">
        <f>'O5 Details by Class &amp; Accounts'!K132</f>
        <v>0</v>
      </c>
      <c r="G115" s="896">
        <f>'O5 Details by Class &amp; Accounts'!L132</f>
        <v>0</v>
      </c>
      <c r="H115" s="896">
        <f>'O5 Details by Class &amp; Accounts'!M132</f>
        <v>0</v>
      </c>
      <c r="I115" s="896">
        <f>'O5 Details by Class &amp; Accounts'!N132</f>
        <v>0</v>
      </c>
      <c r="J115" s="896">
        <f>'O5 Details by Class &amp; Accounts'!O132</f>
        <v>0</v>
      </c>
      <c r="K115" s="896">
        <f>'O5 Details by Class &amp; Accounts'!P132</f>
        <v>0</v>
      </c>
      <c r="L115" s="896">
        <f>'O5 Details by Class &amp; Accounts'!Q132</f>
        <v>0</v>
      </c>
      <c r="M115" s="896">
        <f>'O5 Details by Class &amp; Accounts'!R132</f>
        <v>0</v>
      </c>
      <c r="N115" s="896">
        <f>'O5 Details by Class &amp; Accounts'!S132</f>
        <v>0</v>
      </c>
      <c r="O115" s="896">
        <f>'O5 Details by Class &amp; Accounts'!T132</f>
        <v>0</v>
      </c>
      <c r="P115" s="896">
        <f>'O5 Details by Class &amp; Accounts'!U132</f>
        <v>0</v>
      </c>
      <c r="Q115" s="896">
        <f>'O5 Details by Class &amp; Accounts'!V132</f>
        <v>0</v>
      </c>
      <c r="R115" s="896">
        <f>'O5 Details by Class &amp; Accounts'!W132</f>
        <v>0</v>
      </c>
      <c r="S115" s="896">
        <f>'O5 Details by Class &amp; Accounts'!X132</f>
        <v>0</v>
      </c>
      <c r="T115" s="896">
        <f>'O5 Details by Class &amp; Accounts'!Y132</f>
        <v>0</v>
      </c>
      <c r="U115" s="896">
        <f>'O5 Details by Class &amp; Accounts'!Z132</f>
        <v>0</v>
      </c>
      <c r="V115" s="896">
        <f>'O5 Details by Class &amp; Accounts'!AA132</f>
        <v>0</v>
      </c>
      <c r="W115" s="896">
        <f>'O5 Details by Class &amp; Accounts'!AB132</f>
        <v>0</v>
      </c>
      <c r="X115" s="1259">
        <f t="shared" si="32"/>
        <v>0</v>
      </c>
      <c r="Y115" s="896">
        <f>'O5 Details by Class &amp; Accounts'!AD132</f>
        <v>0</v>
      </c>
      <c r="Z115" s="896">
        <f>'O5 Details by Class &amp; Accounts'!AE132</f>
        <v>0</v>
      </c>
      <c r="AA115" s="896">
        <f>'O5 Details by Class &amp; Accounts'!AF132</f>
        <v>0</v>
      </c>
      <c r="AB115" s="896">
        <f>'O5 Details by Class &amp; Accounts'!AG132</f>
        <v>0</v>
      </c>
      <c r="AC115" s="896">
        <f>'O5 Details by Class &amp; Accounts'!AH132</f>
        <v>0</v>
      </c>
      <c r="AD115" s="896">
        <f>'O5 Details by Class &amp; Accounts'!AI132</f>
        <v>0</v>
      </c>
      <c r="AE115" s="896">
        <f>'O5 Details by Class &amp; Accounts'!AJ132</f>
        <v>0</v>
      </c>
      <c r="AF115" s="896">
        <f>'O5 Details by Class &amp; Accounts'!AK132</f>
        <v>0</v>
      </c>
      <c r="AG115" s="896">
        <f>'O5 Details by Class &amp; Accounts'!AL132</f>
        <v>0</v>
      </c>
      <c r="AH115" s="896">
        <f>'O5 Details by Class &amp; Accounts'!AM132</f>
        <v>0</v>
      </c>
      <c r="AI115" s="896">
        <f>'O5 Details by Class &amp; Accounts'!AN132</f>
        <v>0</v>
      </c>
      <c r="AJ115" s="896">
        <f>'O5 Details by Class &amp; Accounts'!AO132</f>
        <v>0</v>
      </c>
      <c r="AK115" s="896">
        <f>'O5 Details by Class &amp; Accounts'!AP132</f>
        <v>0</v>
      </c>
      <c r="AL115" s="896">
        <f>'O5 Details by Class &amp; Accounts'!AQ132</f>
        <v>0</v>
      </c>
      <c r="AM115" s="896">
        <f>'O5 Details by Class &amp; Accounts'!AR132</f>
        <v>0</v>
      </c>
      <c r="AN115" s="896">
        <f>'O5 Details by Class &amp; Accounts'!AS132</f>
        <v>0</v>
      </c>
      <c r="AO115" s="896">
        <f>'O5 Details by Class &amp; Accounts'!AT132</f>
        <v>0</v>
      </c>
      <c r="AP115" s="896">
        <f>'O5 Details by Class &amp; Accounts'!AU132</f>
        <v>0</v>
      </c>
      <c r="AQ115" s="896">
        <f>'O5 Details by Class &amp; Accounts'!AV132</f>
        <v>0</v>
      </c>
      <c r="AR115" s="896">
        <f>'O5 Details by Class &amp; Accounts'!AW132</f>
        <v>0</v>
      </c>
      <c r="AS115" s="1282"/>
      <c r="AV115" s="2101" t="s">
        <v>563</v>
      </c>
    </row>
    <row r="116" spans="1:48" s="752" customFormat="1" ht="25.5">
      <c r="A116" s="1281">
        <v>5035</v>
      </c>
      <c r="B116" s="1249" t="s">
        <v>743</v>
      </c>
      <c r="C116" s="1259">
        <f t="shared" si="31"/>
        <v>0</v>
      </c>
      <c r="D116" s="896">
        <f>'O5 Details by Class &amp; Accounts'!I133</f>
        <v>0</v>
      </c>
      <c r="E116" s="896">
        <f>'O5 Details by Class &amp; Accounts'!J133</f>
        <v>0</v>
      </c>
      <c r="F116" s="896">
        <f>'O5 Details by Class &amp; Accounts'!K133</f>
        <v>0</v>
      </c>
      <c r="G116" s="896">
        <f>'O5 Details by Class &amp; Accounts'!L133</f>
        <v>0</v>
      </c>
      <c r="H116" s="896">
        <f>'O5 Details by Class &amp; Accounts'!M133</f>
        <v>0</v>
      </c>
      <c r="I116" s="896">
        <f>'O5 Details by Class &amp; Accounts'!N133</f>
        <v>0</v>
      </c>
      <c r="J116" s="896">
        <f>'O5 Details by Class &amp; Accounts'!O133</f>
        <v>0</v>
      </c>
      <c r="K116" s="896">
        <f>'O5 Details by Class &amp; Accounts'!P133</f>
        <v>0</v>
      </c>
      <c r="L116" s="896">
        <f>'O5 Details by Class &amp; Accounts'!Q133</f>
        <v>0</v>
      </c>
      <c r="M116" s="896">
        <f>'O5 Details by Class &amp; Accounts'!R133</f>
        <v>0</v>
      </c>
      <c r="N116" s="896">
        <f>'O5 Details by Class &amp; Accounts'!S133</f>
        <v>0</v>
      </c>
      <c r="O116" s="896">
        <f>'O5 Details by Class &amp; Accounts'!T133</f>
        <v>0</v>
      </c>
      <c r="P116" s="896">
        <f>'O5 Details by Class &amp; Accounts'!U133</f>
        <v>0</v>
      </c>
      <c r="Q116" s="896">
        <f>'O5 Details by Class &amp; Accounts'!V133</f>
        <v>0</v>
      </c>
      <c r="R116" s="896">
        <f>'O5 Details by Class &amp; Accounts'!W133</f>
        <v>0</v>
      </c>
      <c r="S116" s="896">
        <f>'O5 Details by Class &amp; Accounts'!X133</f>
        <v>0</v>
      </c>
      <c r="T116" s="896">
        <f>'O5 Details by Class &amp; Accounts'!Y133</f>
        <v>0</v>
      </c>
      <c r="U116" s="896">
        <f>'O5 Details by Class &amp; Accounts'!Z133</f>
        <v>0</v>
      </c>
      <c r="V116" s="896">
        <f>'O5 Details by Class &amp; Accounts'!AA133</f>
        <v>0</v>
      </c>
      <c r="W116" s="896">
        <f>'O5 Details by Class &amp; Accounts'!AB133</f>
        <v>0</v>
      </c>
      <c r="X116" s="1259">
        <f t="shared" si="32"/>
        <v>0</v>
      </c>
      <c r="Y116" s="896">
        <f>'O5 Details by Class &amp; Accounts'!AD133</f>
        <v>0</v>
      </c>
      <c r="Z116" s="896">
        <f>'O5 Details by Class &amp; Accounts'!AE133</f>
        <v>0</v>
      </c>
      <c r="AA116" s="896">
        <f>'O5 Details by Class &amp; Accounts'!AF133</f>
        <v>0</v>
      </c>
      <c r="AB116" s="896">
        <f>'O5 Details by Class &amp; Accounts'!AG133</f>
        <v>0</v>
      </c>
      <c r="AC116" s="896">
        <f>'O5 Details by Class &amp; Accounts'!AH133</f>
        <v>0</v>
      </c>
      <c r="AD116" s="896">
        <f>'O5 Details by Class &amp; Accounts'!AI133</f>
        <v>0</v>
      </c>
      <c r="AE116" s="896">
        <f>'O5 Details by Class &amp; Accounts'!AJ133</f>
        <v>0</v>
      </c>
      <c r="AF116" s="896">
        <f>'O5 Details by Class &amp; Accounts'!AK133</f>
        <v>0</v>
      </c>
      <c r="AG116" s="896">
        <f>'O5 Details by Class &amp; Accounts'!AL133</f>
        <v>0</v>
      </c>
      <c r="AH116" s="896">
        <f>'O5 Details by Class &amp; Accounts'!AM133</f>
        <v>0</v>
      </c>
      <c r="AI116" s="896">
        <f>'O5 Details by Class &amp; Accounts'!AN133</f>
        <v>0</v>
      </c>
      <c r="AJ116" s="896">
        <f>'O5 Details by Class &amp; Accounts'!AO133</f>
        <v>0</v>
      </c>
      <c r="AK116" s="896">
        <f>'O5 Details by Class &amp; Accounts'!AP133</f>
        <v>0</v>
      </c>
      <c r="AL116" s="896">
        <f>'O5 Details by Class &amp; Accounts'!AQ133</f>
        <v>0</v>
      </c>
      <c r="AM116" s="896">
        <f>'O5 Details by Class &amp; Accounts'!AR133</f>
        <v>0</v>
      </c>
      <c r="AN116" s="896">
        <f>'O5 Details by Class &amp; Accounts'!AS133</f>
        <v>0</v>
      </c>
      <c r="AO116" s="896">
        <f>'O5 Details by Class &amp; Accounts'!AT133</f>
        <v>0</v>
      </c>
      <c r="AP116" s="896">
        <f>'O5 Details by Class &amp; Accounts'!AU133</f>
        <v>0</v>
      </c>
      <c r="AQ116" s="896">
        <f>'O5 Details by Class &amp; Accounts'!AV133</f>
        <v>0</v>
      </c>
      <c r="AR116" s="896">
        <f>'O5 Details by Class &amp; Accounts'!AW133</f>
        <v>0</v>
      </c>
      <c r="AS116" s="1282"/>
      <c r="AV116" s="2101">
        <v>1850</v>
      </c>
    </row>
    <row r="117" spans="1:48" s="752" customFormat="1" ht="25.5">
      <c r="A117" s="1281">
        <v>5040</v>
      </c>
      <c r="B117" s="1249" t="s">
        <v>1470</v>
      </c>
      <c r="C117" s="1259">
        <f t="shared" si="31"/>
        <v>0</v>
      </c>
      <c r="D117" s="896">
        <f>'O5 Details by Class &amp; Accounts'!I134</f>
        <v>0</v>
      </c>
      <c r="E117" s="896">
        <f>'O5 Details by Class &amp; Accounts'!J134</f>
        <v>0</v>
      </c>
      <c r="F117" s="896">
        <f>'O5 Details by Class &amp; Accounts'!K134</f>
        <v>0</v>
      </c>
      <c r="G117" s="896">
        <f>'O5 Details by Class &amp; Accounts'!L134</f>
        <v>0</v>
      </c>
      <c r="H117" s="896">
        <f>'O5 Details by Class &amp; Accounts'!M134</f>
        <v>0</v>
      </c>
      <c r="I117" s="896">
        <f>'O5 Details by Class &amp; Accounts'!N134</f>
        <v>0</v>
      </c>
      <c r="J117" s="896">
        <f>'O5 Details by Class &amp; Accounts'!O134</f>
        <v>0</v>
      </c>
      <c r="K117" s="896">
        <f>'O5 Details by Class &amp; Accounts'!P134</f>
        <v>0</v>
      </c>
      <c r="L117" s="896">
        <f>'O5 Details by Class &amp; Accounts'!Q134</f>
        <v>0</v>
      </c>
      <c r="M117" s="896">
        <f>'O5 Details by Class &amp; Accounts'!R134</f>
        <v>0</v>
      </c>
      <c r="N117" s="896">
        <f>'O5 Details by Class &amp; Accounts'!S134</f>
        <v>0</v>
      </c>
      <c r="O117" s="896">
        <f>'O5 Details by Class &amp; Accounts'!T134</f>
        <v>0</v>
      </c>
      <c r="P117" s="896">
        <f>'O5 Details by Class &amp; Accounts'!U134</f>
        <v>0</v>
      </c>
      <c r="Q117" s="896">
        <f>'O5 Details by Class &amp; Accounts'!V134</f>
        <v>0</v>
      </c>
      <c r="R117" s="896">
        <f>'O5 Details by Class &amp; Accounts'!W134</f>
        <v>0</v>
      </c>
      <c r="S117" s="896">
        <f>'O5 Details by Class &amp; Accounts'!X134</f>
        <v>0</v>
      </c>
      <c r="T117" s="896">
        <f>'O5 Details by Class &amp; Accounts'!Y134</f>
        <v>0</v>
      </c>
      <c r="U117" s="896">
        <f>'O5 Details by Class &amp; Accounts'!Z134</f>
        <v>0</v>
      </c>
      <c r="V117" s="896">
        <f>'O5 Details by Class &amp; Accounts'!AA134</f>
        <v>0</v>
      </c>
      <c r="W117" s="896">
        <f>'O5 Details by Class &amp; Accounts'!AB134</f>
        <v>0</v>
      </c>
      <c r="X117" s="1259">
        <f t="shared" si="32"/>
        <v>0</v>
      </c>
      <c r="Y117" s="896">
        <f>'O5 Details by Class &amp; Accounts'!AD134</f>
        <v>0</v>
      </c>
      <c r="Z117" s="896">
        <f>'O5 Details by Class &amp; Accounts'!AE134</f>
        <v>0</v>
      </c>
      <c r="AA117" s="896">
        <f>'O5 Details by Class &amp; Accounts'!AF134</f>
        <v>0</v>
      </c>
      <c r="AB117" s="896">
        <f>'O5 Details by Class &amp; Accounts'!AG134</f>
        <v>0</v>
      </c>
      <c r="AC117" s="896">
        <f>'O5 Details by Class &amp; Accounts'!AH134</f>
        <v>0</v>
      </c>
      <c r="AD117" s="896">
        <f>'O5 Details by Class &amp; Accounts'!AI134</f>
        <v>0</v>
      </c>
      <c r="AE117" s="896">
        <f>'O5 Details by Class &amp; Accounts'!AJ134</f>
        <v>0</v>
      </c>
      <c r="AF117" s="896">
        <f>'O5 Details by Class &amp; Accounts'!AK134</f>
        <v>0</v>
      </c>
      <c r="AG117" s="896">
        <f>'O5 Details by Class &amp; Accounts'!AL134</f>
        <v>0</v>
      </c>
      <c r="AH117" s="896">
        <f>'O5 Details by Class &amp; Accounts'!AM134</f>
        <v>0</v>
      </c>
      <c r="AI117" s="896">
        <f>'O5 Details by Class &amp; Accounts'!AN134</f>
        <v>0</v>
      </c>
      <c r="AJ117" s="896">
        <f>'O5 Details by Class &amp; Accounts'!AO134</f>
        <v>0</v>
      </c>
      <c r="AK117" s="896">
        <f>'O5 Details by Class &amp; Accounts'!AP134</f>
        <v>0</v>
      </c>
      <c r="AL117" s="896">
        <f>'O5 Details by Class &amp; Accounts'!AQ134</f>
        <v>0</v>
      </c>
      <c r="AM117" s="896">
        <f>'O5 Details by Class &amp; Accounts'!AR134</f>
        <v>0</v>
      </c>
      <c r="AN117" s="896">
        <f>'O5 Details by Class &amp; Accounts'!AS134</f>
        <v>0</v>
      </c>
      <c r="AO117" s="896">
        <f>'O5 Details by Class &amp; Accounts'!AT134</f>
        <v>0</v>
      </c>
      <c r="AP117" s="896">
        <f>'O5 Details by Class &amp; Accounts'!AU134</f>
        <v>0</v>
      </c>
      <c r="AQ117" s="896">
        <f>'O5 Details by Class &amp; Accounts'!AV134</f>
        <v>0</v>
      </c>
      <c r="AR117" s="896">
        <f>'O5 Details by Class &amp; Accounts'!AW134</f>
        <v>0</v>
      </c>
      <c r="AS117" s="1282"/>
      <c r="AV117" s="2101" t="s">
        <v>564</v>
      </c>
    </row>
    <row r="118" spans="1:48" s="752" customFormat="1" ht="38.25">
      <c r="A118" s="1281">
        <v>5045</v>
      </c>
      <c r="B118" s="1249" t="s">
        <v>932</v>
      </c>
      <c r="C118" s="1259">
        <f t="shared" si="31"/>
        <v>0</v>
      </c>
      <c r="D118" s="896">
        <f>'O5 Details by Class &amp; Accounts'!I135</f>
        <v>0</v>
      </c>
      <c r="E118" s="896">
        <f>'O5 Details by Class &amp; Accounts'!J135</f>
        <v>0</v>
      </c>
      <c r="F118" s="896">
        <f>'O5 Details by Class &amp; Accounts'!K135</f>
        <v>0</v>
      </c>
      <c r="G118" s="896">
        <f>'O5 Details by Class &amp; Accounts'!L135</f>
        <v>0</v>
      </c>
      <c r="H118" s="896">
        <f>'O5 Details by Class &amp; Accounts'!M135</f>
        <v>0</v>
      </c>
      <c r="I118" s="896">
        <f>'O5 Details by Class &amp; Accounts'!N135</f>
        <v>0</v>
      </c>
      <c r="J118" s="896">
        <f>'O5 Details by Class &amp; Accounts'!O135</f>
        <v>0</v>
      </c>
      <c r="K118" s="896">
        <f>'O5 Details by Class &amp; Accounts'!P135</f>
        <v>0</v>
      </c>
      <c r="L118" s="896">
        <f>'O5 Details by Class &amp; Accounts'!Q135</f>
        <v>0</v>
      </c>
      <c r="M118" s="896">
        <f>'O5 Details by Class &amp; Accounts'!R135</f>
        <v>0</v>
      </c>
      <c r="N118" s="896">
        <f>'O5 Details by Class &amp; Accounts'!S135</f>
        <v>0</v>
      </c>
      <c r="O118" s="896">
        <f>'O5 Details by Class &amp; Accounts'!T135</f>
        <v>0</v>
      </c>
      <c r="P118" s="896">
        <f>'O5 Details by Class &amp; Accounts'!U135</f>
        <v>0</v>
      </c>
      <c r="Q118" s="896">
        <f>'O5 Details by Class &amp; Accounts'!V135</f>
        <v>0</v>
      </c>
      <c r="R118" s="896">
        <f>'O5 Details by Class &amp; Accounts'!W135</f>
        <v>0</v>
      </c>
      <c r="S118" s="896">
        <f>'O5 Details by Class &amp; Accounts'!X135</f>
        <v>0</v>
      </c>
      <c r="T118" s="896">
        <f>'O5 Details by Class &amp; Accounts'!Y135</f>
        <v>0</v>
      </c>
      <c r="U118" s="896">
        <f>'O5 Details by Class &amp; Accounts'!Z135</f>
        <v>0</v>
      </c>
      <c r="V118" s="896">
        <f>'O5 Details by Class &amp; Accounts'!AA135</f>
        <v>0</v>
      </c>
      <c r="W118" s="896">
        <f>'O5 Details by Class &amp; Accounts'!AB135</f>
        <v>0</v>
      </c>
      <c r="X118" s="1259">
        <f t="shared" si="32"/>
        <v>0</v>
      </c>
      <c r="Y118" s="896">
        <f>'O5 Details by Class &amp; Accounts'!AD135</f>
        <v>0</v>
      </c>
      <c r="Z118" s="896">
        <f>'O5 Details by Class &amp; Accounts'!AE135</f>
        <v>0</v>
      </c>
      <c r="AA118" s="896">
        <f>'O5 Details by Class &amp; Accounts'!AF135</f>
        <v>0</v>
      </c>
      <c r="AB118" s="896">
        <f>'O5 Details by Class &amp; Accounts'!AG135</f>
        <v>0</v>
      </c>
      <c r="AC118" s="896">
        <f>'O5 Details by Class &amp; Accounts'!AH135</f>
        <v>0</v>
      </c>
      <c r="AD118" s="896">
        <f>'O5 Details by Class &amp; Accounts'!AI135</f>
        <v>0</v>
      </c>
      <c r="AE118" s="896">
        <f>'O5 Details by Class &amp; Accounts'!AJ135</f>
        <v>0</v>
      </c>
      <c r="AF118" s="896">
        <f>'O5 Details by Class &amp; Accounts'!AK135</f>
        <v>0</v>
      </c>
      <c r="AG118" s="896">
        <f>'O5 Details by Class &amp; Accounts'!AL135</f>
        <v>0</v>
      </c>
      <c r="AH118" s="896">
        <f>'O5 Details by Class &amp; Accounts'!AM135</f>
        <v>0</v>
      </c>
      <c r="AI118" s="896">
        <f>'O5 Details by Class &amp; Accounts'!AN135</f>
        <v>0</v>
      </c>
      <c r="AJ118" s="896">
        <f>'O5 Details by Class &amp; Accounts'!AO135</f>
        <v>0</v>
      </c>
      <c r="AK118" s="896">
        <f>'O5 Details by Class &amp; Accounts'!AP135</f>
        <v>0</v>
      </c>
      <c r="AL118" s="896">
        <f>'O5 Details by Class &amp; Accounts'!AQ135</f>
        <v>0</v>
      </c>
      <c r="AM118" s="896">
        <f>'O5 Details by Class &amp; Accounts'!AR135</f>
        <v>0</v>
      </c>
      <c r="AN118" s="896">
        <f>'O5 Details by Class &amp; Accounts'!AS135</f>
        <v>0</v>
      </c>
      <c r="AO118" s="896">
        <f>'O5 Details by Class &amp; Accounts'!AT135</f>
        <v>0</v>
      </c>
      <c r="AP118" s="896">
        <f>'O5 Details by Class &amp; Accounts'!AU135</f>
        <v>0</v>
      </c>
      <c r="AQ118" s="896">
        <f>'O5 Details by Class &amp; Accounts'!AV135</f>
        <v>0</v>
      </c>
      <c r="AR118" s="896">
        <f>'O5 Details by Class &amp; Accounts'!AW135</f>
        <v>0</v>
      </c>
      <c r="AS118" s="1282"/>
      <c r="AV118" s="2101" t="s">
        <v>564</v>
      </c>
    </row>
    <row r="119" spans="1:48" s="752" customFormat="1" ht="25.5">
      <c r="A119" s="1281">
        <v>5050</v>
      </c>
      <c r="B119" s="1249" t="s">
        <v>597</v>
      </c>
      <c r="C119" s="1259">
        <f t="shared" si="31"/>
        <v>0</v>
      </c>
      <c r="D119" s="896">
        <f>'O5 Details by Class &amp; Accounts'!I136</f>
        <v>0</v>
      </c>
      <c r="E119" s="896">
        <f>'O5 Details by Class &amp; Accounts'!J136</f>
        <v>0</v>
      </c>
      <c r="F119" s="896">
        <f>'O5 Details by Class &amp; Accounts'!K136</f>
        <v>0</v>
      </c>
      <c r="G119" s="896">
        <f>'O5 Details by Class &amp; Accounts'!L136</f>
        <v>0</v>
      </c>
      <c r="H119" s="896">
        <f>'O5 Details by Class &amp; Accounts'!M136</f>
        <v>0</v>
      </c>
      <c r="I119" s="896">
        <f>'O5 Details by Class &amp; Accounts'!N136</f>
        <v>0</v>
      </c>
      <c r="J119" s="896">
        <f>'O5 Details by Class &amp; Accounts'!O136</f>
        <v>0</v>
      </c>
      <c r="K119" s="896">
        <f>'O5 Details by Class &amp; Accounts'!P136</f>
        <v>0</v>
      </c>
      <c r="L119" s="896">
        <f>'O5 Details by Class &amp; Accounts'!Q136</f>
        <v>0</v>
      </c>
      <c r="M119" s="896">
        <f>'O5 Details by Class &amp; Accounts'!R136</f>
        <v>0</v>
      </c>
      <c r="N119" s="896">
        <f>'O5 Details by Class &amp; Accounts'!S136</f>
        <v>0</v>
      </c>
      <c r="O119" s="896">
        <f>'O5 Details by Class &amp; Accounts'!T136</f>
        <v>0</v>
      </c>
      <c r="P119" s="896">
        <f>'O5 Details by Class &amp; Accounts'!U136</f>
        <v>0</v>
      </c>
      <c r="Q119" s="896">
        <f>'O5 Details by Class &amp; Accounts'!V136</f>
        <v>0</v>
      </c>
      <c r="R119" s="896">
        <f>'O5 Details by Class &amp; Accounts'!W136</f>
        <v>0</v>
      </c>
      <c r="S119" s="896">
        <f>'O5 Details by Class &amp; Accounts'!X136</f>
        <v>0</v>
      </c>
      <c r="T119" s="896">
        <f>'O5 Details by Class &amp; Accounts'!Y136</f>
        <v>0</v>
      </c>
      <c r="U119" s="896">
        <f>'O5 Details by Class &amp; Accounts'!Z136</f>
        <v>0</v>
      </c>
      <c r="V119" s="896">
        <f>'O5 Details by Class &amp; Accounts'!AA136</f>
        <v>0</v>
      </c>
      <c r="W119" s="896">
        <f>'O5 Details by Class &amp; Accounts'!AB136</f>
        <v>0</v>
      </c>
      <c r="X119" s="1259">
        <f t="shared" si="32"/>
        <v>0</v>
      </c>
      <c r="Y119" s="896">
        <f>'O5 Details by Class &amp; Accounts'!AD136</f>
        <v>0</v>
      </c>
      <c r="Z119" s="896">
        <f>'O5 Details by Class &amp; Accounts'!AE136</f>
        <v>0</v>
      </c>
      <c r="AA119" s="896">
        <f>'O5 Details by Class &amp; Accounts'!AF136</f>
        <v>0</v>
      </c>
      <c r="AB119" s="896">
        <f>'O5 Details by Class &amp; Accounts'!AG136</f>
        <v>0</v>
      </c>
      <c r="AC119" s="896">
        <f>'O5 Details by Class &amp; Accounts'!AH136</f>
        <v>0</v>
      </c>
      <c r="AD119" s="896">
        <f>'O5 Details by Class &amp; Accounts'!AI136</f>
        <v>0</v>
      </c>
      <c r="AE119" s="896">
        <f>'O5 Details by Class &amp; Accounts'!AJ136</f>
        <v>0</v>
      </c>
      <c r="AF119" s="896">
        <f>'O5 Details by Class &amp; Accounts'!AK136</f>
        <v>0</v>
      </c>
      <c r="AG119" s="896">
        <f>'O5 Details by Class &amp; Accounts'!AL136</f>
        <v>0</v>
      </c>
      <c r="AH119" s="896">
        <f>'O5 Details by Class &amp; Accounts'!AM136</f>
        <v>0</v>
      </c>
      <c r="AI119" s="896">
        <f>'O5 Details by Class &amp; Accounts'!AN136</f>
        <v>0</v>
      </c>
      <c r="AJ119" s="896">
        <f>'O5 Details by Class &amp; Accounts'!AO136</f>
        <v>0</v>
      </c>
      <c r="AK119" s="896">
        <f>'O5 Details by Class &amp; Accounts'!AP136</f>
        <v>0</v>
      </c>
      <c r="AL119" s="896">
        <f>'O5 Details by Class &amp; Accounts'!AQ136</f>
        <v>0</v>
      </c>
      <c r="AM119" s="896">
        <f>'O5 Details by Class &amp; Accounts'!AR136</f>
        <v>0</v>
      </c>
      <c r="AN119" s="896">
        <f>'O5 Details by Class &amp; Accounts'!AS136</f>
        <v>0</v>
      </c>
      <c r="AO119" s="896">
        <f>'O5 Details by Class &amp; Accounts'!AT136</f>
        <v>0</v>
      </c>
      <c r="AP119" s="896">
        <f>'O5 Details by Class &amp; Accounts'!AU136</f>
        <v>0</v>
      </c>
      <c r="AQ119" s="896">
        <f>'O5 Details by Class &amp; Accounts'!AV136</f>
        <v>0</v>
      </c>
      <c r="AR119" s="896">
        <f>'O5 Details by Class &amp; Accounts'!AW136</f>
        <v>0</v>
      </c>
      <c r="AS119" s="1282"/>
      <c r="AV119" s="2101" t="s">
        <v>564</v>
      </c>
    </row>
    <row r="120" spans="1:48" s="752" customFormat="1" ht="25.5">
      <c r="A120" s="1281">
        <v>5055</v>
      </c>
      <c r="B120" s="1249" t="s">
        <v>751</v>
      </c>
      <c r="C120" s="1259">
        <f t="shared" si="31"/>
        <v>0</v>
      </c>
      <c r="D120" s="896">
        <f>'O5 Details by Class &amp; Accounts'!I137</f>
        <v>0</v>
      </c>
      <c r="E120" s="896">
        <f>'O5 Details by Class &amp; Accounts'!J137</f>
        <v>0</v>
      </c>
      <c r="F120" s="896">
        <f>'O5 Details by Class &amp; Accounts'!K137</f>
        <v>0</v>
      </c>
      <c r="G120" s="896">
        <f>'O5 Details by Class &amp; Accounts'!L137</f>
        <v>0</v>
      </c>
      <c r="H120" s="896">
        <f>'O5 Details by Class &amp; Accounts'!M137</f>
        <v>0</v>
      </c>
      <c r="I120" s="896">
        <f>'O5 Details by Class &amp; Accounts'!N137</f>
        <v>0</v>
      </c>
      <c r="J120" s="896">
        <f>'O5 Details by Class &amp; Accounts'!O137</f>
        <v>0</v>
      </c>
      <c r="K120" s="896">
        <f>'O5 Details by Class &amp; Accounts'!P137</f>
        <v>0</v>
      </c>
      <c r="L120" s="896">
        <f>'O5 Details by Class &amp; Accounts'!Q137</f>
        <v>0</v>
      </c>
      <c r="M120" s="896">
        <f>'O5 Details by Class &amp; Accounts'!R137</f>
        <v>0</v>
      </c>
      <c r="N120" s="896">
        <f>'O5 Details by Class &amp; Accounts'!S137</f>
        <v>0</v>
      </c>
      <c r="O120" s="896">
        <f>'O5 Details by Class &amp; Accounts'!T137</f>
        <v>0</v>
      </c>
      <c r="P120" s="896">
        <f>'O5 Details by Class &amp; Accounts'!U137</f>
        <v>0</v>
      </c>
      <c r="Q120" s="896">
        <f>'O5 Details by Class &amp; Accounts'!V137</f>
        <v>0</v>
      </c>
      <c r="R120" s="896">
        <f>'O5 Details by Class &amp; Accounts'!W137</f>
        <v>0</v>
      </c>
      <c r="S120" s="896">
        <f>'O5 Details by Class &amp; Accounts'!X137</f>
        <v>0</v>
      </c>
      <c r="T120" s="896">
        <f>'O5 Details by Class &amp; Accounts'!Y137</f>
        <v>0</v>
      </c>
      <c r="U120" s="896">
        <f>'O5 Details by Class &amp; Accounts'!Z137</f>
        <v>0</v>
      </c>
      <c r="V120" s="896">
        <f>'O5 Details by Class &amp; Accounts'!AA137</f>
        <v>0</v>
      </c>
      <c r="W120" s="896">
        <f>'O5 Details by Class &amp; Accounts'!AB137</f>
        <v>0</v>
      </c>
      <c r="X120" s="1259">
        <f t="shared" si="32"/>
        <v>0</v>
      </c>
      <c r="Y120" s="896">
        <f>'O5 Details by Class &amp; Accounts'!AD137</f>
        <v>0</v>
      </c>
      <c r="Z120" s="896">
        <f>'O5 Details by Class &amp; Accounts'!AE137</f>
        <v>0</v>
      </c>
      <c r="AA120" s="896">
        <f>'O5 Details by Class &amp; Accounts'!AF137</f>
        <v>0</v>
      </c>
      <c r="AB120" s="896">
        <f>'O5 Details by Class &amp; Accounts'!AG137</f>
        <v>0</v>
      </c>
      <c r="AC120" s="896">
        <f>'O5 Details by Class &amp; Accounts'!AH137</f>
        <v>0</v>
      </c>
      <c r="AD120" s="896">
        <f>'O5 Details by Class &amp; Accounts'!AI137</f>
        <v>0</v>
      </c>
      <c r="AE120" s="896">
        <f>'O5 Details by Class &amp; Accounts'!AJ137</f>
        <v>0</v>
      </c>
      <c r="AF120" s="896">
        <f>'O5 Details by Class &amp; Accounts'!AK137</f>
        <v>0</v>
      </c>
      <c r="AG120" s="896">
        <f>'O5 Details by Class &amp; Accounts'!AL137</f>
        <v>0</v>
      </c>
      <c r="AH120" s="896">
        <f>'O5 Details by Class &amp; Accounts'!AM137</f>
        <v>0</v>
      </c>
      <c r="AI120" s="896">
        <f>'O5 Details by Class &amp; Accounts'!AN137</f>
        <v>0</v>
      </c>
      <c r="AJ120" s="896">
        <f>'O5 Details by Class &amp; Accounts'!AO137</f>
        <v>0</v>
      </c>
      <c r="AK120" s="896">
        <f>'O5 Details by Class &amp; Accounts'!AP137</f>
        <v>0</v>
      </c>
      <c r="AL120" s="896">
        <f>'O5 Details by Class &amp; Accounts'!AQ137</f>
        <v>0</v>
      </c>
      <c r="AM120" s="896">
        <f>'O5 Details by Class &amp; Accounts'!AR137</f>
        <v>0</v>
      </c>
      <c r="AN120" s="896">
        <f>'O5 Details by Class &amp; Accounts'!AS137</f>
        <v>0</v>
      </c>
      <c r="AO120" s="896">
        <f>'O5 Details by Class &amp; Accounts'!AT137</f>
        <v>0</v>
      </c>
      <c r="AP120" s="896">
        <f>'O5 Details by Class &amp; Accounts'!AU137</f>
        <v>0</v>
      </c>
      <c r="AQ120" s="896">
        <f>'O5 Details by Class &amp; Accounts'!AV137</f>
        <v>0</v>
      </c>
      <c r="AR120" s="896">
        <f>'O5 Details by Class &amp; Accounts'!AW137</f>
        <v>0</v>
      </c>
      <c r="AS120" s="1282"/>
      <c r="AV120" s="2101">
        <v>1850</v>
      </c>
    </row>
    <row r="121" spans="1:48" s="752" customFormat="1" ht="12.75">
      <c r="A121" s="1281">
        <v>5065</v>
      </c>
      <c r="B121" s="1249" t="s">
        <v>926</v>
      </c>
      <c r="C121" s="1259">
        <f t="shared" si="31"/>
        <v>0</v>
      </c>
      <c r="D121" s="896">
        <f>'O5 Details by Class &amp; Accounts'!I138</f>
        <v>0</v>
      </c>
      <c r="E121" s="896">
        <f>'O5 Details by Class &amp; Accounts'!J138</f>
        <v>0</v>
      </c>
      <c r="F121" s="896">
        <f>'O5 Details by Class &amp; Accounts'!K138</f>
        <v>0</v>
      </c>
      <c r="G121" s="896">
        <f>'O5 Details by Class &amp; Accounts'!L138</f>
        <v>0</v>
      </c>
      <c r="H121" s="896">
        <f>'O5 Details by Class &amp; Accounts'!M138</f>
        <v>0</v>
      </c>
      <c r="I121" s="896">
        <f>'O5 Details by Class &amp; Accounts'!N138</f>
        <v>0</v>
      </c>
      <c r="J121" s="896">
        <f>'O5 Details by Class &amp; Accounts'!O138</f>
        <v>0</v>
      </c>
      <c r="K121" s="896">
        <f>'O5 Details by Class &amp; Accounts'!P138</f>
        <v>0</v>
      </c>
      <c r="L121" s="896">
        <f>'O5 Details by Class &amp; Accounts'!Q138</f>
        <v>0</v>
      </c>
      <c r="M121" s="896">
        <f>'O5 Details by Class &amp; Accounts'!R138</f>
        <v>0</v>
      </c>
      <c r="N121" s="896">
        <f>'O5 Details by Class &amp; Accounts'!S138</f>
        <v>0</v>
      </c>
      <c r="O121" s="896">
        <f>'O5 Details by Class &amp; Accounts'!T138</f>
        <v>0</v>
      </c>
      <c r="P121" s="896">
        <f>'O5 Details by Class &amp; Accounts'!U138</f>
        <v>0</v>
      </c>
      <c r="Q121" s="896">
        <f>'O5 Details by Class &amp; Accounts'!V138</f>
        <v>0</v>
      </c>
      <c r="R121" s="896">
        <f>'O5 Details by Class &amp; Accounts'!W138</f>
        <v>0</v>
      </c>
      <c r="S121" s="896">
        <f>'O5 Details by Class &amp; Accounts'!X138</f>
        <v>0</v>
      </c>
      <c r="T121" s="896">
        <f>'O5 Details by Class &amp; Accounts'!Y138</f>
        <v>0</v>
      </c>
      <c r="U121" s="896">
        <f>'O5 Details by Class &amp; Accounts'!Z138</f>
        <v>0</v>
      </c>
      <c r="V121" s="896">
        <f>'O5 Details by Class &amp; Accounts'!AA138</f>
        <v>0</v>
      </c>
      <c r="W121" s="896">
        <f>'O5 Details by Class &amp; Accounts'!AB138</f>
        <v>0</v>
      </c>
      <c r="X121" s="1259">
        <f t="shared" si="32"/>
        <v>0</v>
      </c>
      <c r="Y121" s="896">
        <f>'O5 Details by Class &amp; Accounts'!AD138</f>
        <v>0</v>
      </c>
      <c r="Z121" s="896">
        <f>'O5 Details by Class &amp; Accounts'!AE138</f>
        <v>0</v>
      </c>
      <c r="AA121" s="896">
        <f>'O5 Details by Class &amp; Accounts'!AF138</f>
        <v>0</v>
      </c>
      <c r="AB121" s="896">
        <f>'O5 Details by Class &amp; Accounts'!AG138</f>
        <v>0</v>
      </c>
      <c r="AC121" s="896">
        <f>'O5 Details by Class &amp; Accounts'!AH138</f>
        <v>0</v>
      </c>
      <c r="AD121" s="896">
        <f>'O5 Details by Class &amp; Accounts'!AI138</f>
        <v>0</v>
      </c>
      <c r="AE121" s="896">
        <f>'O5 Details by Class &amp; Accounts'!AJ138</f>
        <v>0</v>
      </c>
      <c r="AF121" s="896">
        <f>'O5 Details by Class &amp; Accounts'!AK138</f>
        <v>0</v>
      </c>
      <c r="AG121" s="896">
        <f>'O5 Details by Class &amp; Accounts'!AL138</f>
        <v>0</v>
      </c>
      <c r="AH121" s="896">
        <f>'O5 Details by Class &amp; Accounts'!AM138</f>
        <v>0</v>
      </c>
      <c r="AI121" s="896">
        <f>'O5 Details by Class &amp; Accounts'!AN138</f>
        <v>0</v>
      </c>
      <c r="AJ121" s="896">
        <f>'O5 Details by Class &amp; Accounts'!AO138</f>
        <v>0</v>
      </c>
      <c r="AK121" s="896">
        <f>'O5 Details by Class &amp; Accounts'!AP138</f>
        <v>0</v>
      </c>
      <c r="AL121" s="896">
        <f>'O5 Details by Class &amp; Accounts'!AQ138</f>
        <v>0</v>
      </c>
      <c r="AM121" s="896">
        <f>'O5 Details by Class &amp; Accounts'!AR138</f>
        <v>0</v>
      </c>
      <c r="AN121" s="896">
        <f>'O5 Details by Class &amp; Accounts'!AS138</f>
        <v>0</v>
      </c>
      <c r="AO121" s="896">
        <f>'O5 Details by Class &amp; Accounts'!AT138</f>
        <v>0</v>
      </c>
      <c r="AP121" s="896">
        <f>'O5 Details by Class &amp; Accounts'!AU138</f>
        <v>0</v>
      </c>
      <c r="AQ121" s="896">
        <f>'O5 Details by Class &amp; Accounts'!AV138</f>
        <v>0</v>
      </c>
      <c r="AR121" s="896">
        <f>'O5 Details by Class &amp; Accounts'!AW138</f>
        <v>0</v>
      </c>
      <c r="AS121" s="1282"/>
      <c r="AV121" s="2101" t="s">
        <v>1215</v>
      </c>
    </row>
    <row r="122" spans="1:48" s="752" customFormat="1" ht="25.5">
      <c r="A122" s="1281">
        <v>5070</v>
      </c>
      <c r="B122" s="1249" t="s">
        <v>927</v>
      </c>
      <c r="C122" s="1259">
        <f t="shared" si="31"/>
        <v>0</v>
      </c>
      <c r="D122" s="896">
        <f>'O5 Details by Class &amp; Accounts'!I139</f>
        <v>0</v>
      </c>
      <c r="E122" s="896">
        <f>'O5 Details by Class &amp; Accounts'!J139</f>
        <v>0</v>
      </c>
      <c r="F122" s="896">
        <f>'O5 Details by Class &amp; Accounts'!K139</f>
        <v>0</v>
      </c>
      <c r="G122" s="896">
        <f>'O5 Details by Class &amp; Accounts'!L139</f>
        <v>0</v>
      </c>
      <c r="H122" s="896">
        <f>'O5 Details by Class &amp; Accounts'!M139</f>
        <v>0</v>
      </c>
      <c r="I122" s="896">
        <f>'O5 Details by Class &amp; Accounts'!N139</f>
        <v>0</v>
      </c>
      <c r="J122" s="896">
        <f>'O5 Details by Class &amp; Accounts'!O139</f>
        <v>0</v>
      </c>
      <c r="K122" s="896">
        <f>'O5 Details by Class &amp; Accounts'!P139</f>
        <v>0</v>
      </c>
      <c r="L122" s="896">
        <f>'O5 Details by Class &amp; Accounts'!Q139</f>
        <v>0</v>
      </c>
      <c r="M122" s="896">
        <f>'O5 Details by Class &amp; Accounts'!R139</f>
        <v>0</v>
      </c>
      <c r="N122" s="896">
        <f>'O5 Details by Class &amp; Accounts'!S139</f>
        <v>0</v>
      </c>
      <c r="O122" s="896">
        <f>'O5 Details by Class &amp; Accounts'!T139</f>
        <v>0</v>
      </c>
      <c r="P122" s="896">
        <f>'O5 Details by Class &amp; Accounts'!U139</f>
        <v>0</v>
      </c>
      <c r="Q122" s="896">
        <f>'O5 Details by Class &amp; Accounts'!V139</f>
        <v>0</v>
      </c>
      <c r="R122" s="896">
        <f>'O5 Details by Class &amp; Accounts'!W139</f>
        <v>0</v>
      </c>
      <c r="S122" s="896">
        <f>'O5 Details by Class &amp; Accounts'!X139</f>
        <v>0</v>
      </c>
      <c r="T122" s="896">
        <f>'O5 Details by Class &amp; Accounts'!Y139</f>
        <v>0</v>
      </c>
      <c r="U122" s="896">
        <f>'O5 Details by Class &amp; Accounts'!Z139</f>
        <v>0</v>
      </c>
      <c r="V122" s="896">
        <f>'O5 Details by Class &amp; Accounts'!AA139</f>
        <v>0</v>
      </c>
      <c r="W122" s="896">
        <f>'O5 Details by Class &amp; Accounts'!AB139</f>
        <v>0</v>
      </c>
      <c r="X122" s="1259">
        <f t="shared" si="32"/>
        <v>1536.1112762289724</v>
      </c>
      <c r="Y122" s="896">
        <f>'O5 Details by Class &amp; Accounts'!AD139</f>
        <v>1356.3573678891994</v>
      </c>
      <c r="Z122" s="896">
        <f>'O5 Details by Class &amp; Accounts'!AE139</f>
        <v>161.08898531771979</v>
      </c>
      <c r="AA122" s="896">
        <f>'O5 Details by Class &amp; Accounts'!AF139</f>
        <v>18.664923022053141</v>
      </c>
      <c r="AB122" s="896">
        <f>'O5 Details by Class &amp; Accounts'!AG139</f>
        <v>0</v>
      </c>
      <c r="AC122" s="896">
        <f>'O5 Details by Class &amp; Accounts'!AH139</f>
        <v>0</v>
      </c>
      <c r="AD122" s="896">
        <f>'O5 Details by Class &amp; Accounts'!AI139</f>
        <v>0</v>
      </c>
      <c r="AE122" s="896">
        <f>'O5 Details by Class &amp; Accounts'!AJ139</f>
        <v>422.75456220650301</v>
      </c>
      <c r="AF122" s="896">
        <f>'O5 Details by Class &amp; Accounts'!AK139</f>
        <v>23.182547702550082</v>
      </c>
      <c r="AG122" s="896">
        <f>'O5 Details by Class &amp; Accounts'!AL139</f>
        <v>17.951613861974678</v>
      </c>
      <c r="AH122" s="896">
        <f>'O5 Details by Class &amp; Accounts'!AM139</f>
        <v>0</v>
      </c>
      <c r="AI122" s="896">
        <f>'O5 Details by Class &amp; Accounts'!AN139</f>
        <v>0</v>
      </c>
      <c r="AJ122" s="896">
        <f>'O5 Details by Class &amp; Accounts'!AO139</f>
        <v>0</v>
      </c>
      <c r="AK122" s="896">
        <f>'O5 Details by Class &amp; Accounts'!AP139</f>
        <v>0</v>
      </c>
      <c r="AL122" s="896">
        <f>'O5 Details by Class &amp; Accounts'!AQ139</f>
        <v>0</v>
      </c>
      <c r="AM122" s="896">
        <f>'O5 Details by Class &amp; Accounts'!AR139</f>
        <v>0</v>
      </c>
      <c r="AN122" s="896">
        <f>'O5 Details by Class &amp; Accounts'!AS139</f>
        <v>0</v>
      </c>
      <c r="AO122" s="896">
        <f>'O5 Details by Class &amp; Accounts'!AT139</f>
        <v>0</v>
      </c>
      <c r="AP122" s="896">
        <f>'O5 Details by Class &amp; Accounts'!AU139</f>
        <v>0</v>
      </c>
      <c r="AQ122" s="896">
        <f>'O5 Details by Class &amp; Accounts'!AV139</f>
        <v>0</v>
      </c>
      <c r="AR122" s="896">
        <f>'O5 Details by Class &amp; Accounts'!AW139</f>
        <v>0</v>
      </c>
      <c r="AS122" s="1282"/>
      <c r="AV122" s="2101" t="s">
        <v>1144</v>
      </c>
    </row>
    <row r="123" spans="1:48" s="752" customFormat="1" ht="25.5">
      <c r="A123" s="1281">
        <v>5075</v>
      </c>
      <c r="B123" s="1249" t="s">
        <v>928</v>
      </c>
      <c r="C123" s="1259">
        <f t="shared" si="31"/>
        <v>0</v>
      </c>
      <c r="D123" s="896">
        <f>'O5 Details by Class &amp; Accounts'!I140</f>
        <v>0</v>
      </c>
      <c r="E123" s="896">
        <f>'O5 Details by Class &amp; Accounts'!J140</f>
        <v>0</v>
      </c>
      <c r="F123" s="896">
        <f>'O5 Details by Class &amp; Accounts'!K140</f>
        <v>0</v>
      </c>
      <c r="G123" s="896">
        <f>'O5 Details by Class &amp; Accounts'!L140</f>
        <v>0</v>
      </c>
      <c r="H123" s="896">
        <f>'O5 Details by Class &amp; Accounts'!M140</f>
        <v>0</v>
      </c>
      <c r="I123" s="896">
        <f>'O5 Details by Class &amp; Accounts'!N140</f>
        <v>0</v>
      </c>
      <c r="J123" s="896">
        <f>'O5 Details by Class &amp; Accounts'!O140</f>
        <v>0</v>
      </c>
      <c r="K123" s="896">
        <f>'O5 Details by Class &amp; Accounts'!P140</f>
        <v>0</v>
      </c>
      <c r="L123" s="896">
        <f>'O5 Details by Class &amp; Accounts'!Q140</f>
        <v>0</v>
      </c>
      <c r="M123" s="896">
        <f>'O5 Details by Class &amp; Accounts'!R140</f>
        <v>0</v>
      </c>
      <c r="N123" s="896">
        <f>'O5 Details by Class &amp; Accounts'!S140</f>
        <v>0</v>
      </c>
      <c r="O123" s="896">
        <f>'O5 Details by Class &amp; Accounts'!T140</f>
        <v>0</v>
      </c>
      <c r="P123" s="896">
        <f>'O5 Details by Class &amp; Accounts'!U140</f>
        <v>0</v>
      </c>
      <c r="Q123" s="896">
        <f>'O5 Details by Class &amp; Accounts'!V140</f>
        <v>0</v>
      </c>
      <c r="R123" s="896">
        <f>'O5 Details by Class &amp; Accounts'!W140</f>
        <v>0</v>
      </c>
      <c r="S123" s="896">
        <f>'O5 Details by Class &amp; Accounts'!X140</f>
        <v>0</v>
      </c>
      <c r="T123" s="896">
        <f>'O5 Details by Class &amp; Accounts'!Y140</f>
        <v>0</v>
      </c>
      <c r="U123" s="896">
        <f>'O5 Details by Class &amp; Accounts'!Z140</f>
        <v>0</v>
      </c>
      <c r="V123" s="896">
        <f>'O5 Details by Class &amp; Accounts'!AA140</f>
        <v>0</v>
      </c>
      <c r="W123" s="896">
        <f>'O5 Details by Class &amp; Accounts'!AB140</f>
        <v>0</v>
      </c>
      <c r="X123" s="1259">
        <f t="shared" si="32"/>
        <v>0</v>
      </c>
      <c r="Y123" s="896">
        <f>'O5 Details by Class &amp; Accounts'!AD140</f>
        <v>0</v>
      </c>
      <c r="Z123" s="896">
        <f>'O5 Details by Class &amp; Accounts'!AE140</f>
        <v>0</v>
      </c>
      <c r="AA123" s="896">
        <f>'O5 Details by Class &amp; Accounts'!AF140</f>
        <v>0</v>
      </c>
      <c r="AB123" s="896">
        <f>'O5 Details by Class &amp; Accounts'!AG140</f>
        <v>0</v>
      </c>
      <c r="AC123" s="896">
        <f>'O5 Details by Class &amp; Accounts'!AH140</f>
        <v>0</v>
      </c>
      <c r="AD123" s="896">
        <f>'O5 Details by Class &amp; Accounts'!AI140</f>
        <v>0</v>
      </c>
      <c r="AE123" s="896">
        <f>'O5 Details by Class &amp; Accounts'!AJ140</f>
        <v>0</v>
      </c>
      <c r="AF123" s="896">
        <f>'O5 Details by Class &amp; Accounts'!AK140</f>
        <v>0</v>
      </c>
      <c r="AG123" s="896">
        <f>'O5 Details by Class &amp; Accounts'!AL140</f>
        <v>0</v>
      </c>
      <c r="AH123" s="896">
        <f>'O5 Details by Class &amp; Accounts'!AM140</f>
        <v>0</v>
      </c>
      <c r="AI123" s="896">
        <f>'O5 Details by Class &amp; Accounts'!AN140</f>
        <v>0</v>
      </c>
      <c r="AJ123" s="896">
        <f>'O5 Details by Class &amp; Accounts'!AO140</f>
        <v>0</v>
      </c>
      <c r="AK123" s="896">
        <f>'O5 Details by Class &amp; Accounts'!AP140</f>
        <v>0</v>
      </c>
      <c r="AL123" s="896">
        <f>'O5 Details by Class &amp; Accounts'!AQ140</f>
        <v>0</v>
      </c>
      <c r="AM123" s="896">
        <f>'O5 Details by Class &amp; Accounts'!AR140</f>
        <v>0</v>
      </c>
      <c r="AN123" s="896">
        <f>'O5 Details by Class &amp; Accounts'!AS140</f>
        <v>0</v>
      </c>
      <c r="AO123" s="896">
        <f>'O5 Details by Class &amp; Accounts'!AT140</f>
        <v>0</v>
      </c>
      <c r="AP123" s="896">
        <f>'O5 Details by Class &amp; Accounts'!AU140</f>
        <v>0</v>
      </c>
      <c r="AQ123" s="896">
        <f>'O5 Details by Class &amp; Accounts'!AV140</f>
        <v>0</v>
      </c>
      <c r="AR123" s="896">
        <f>'O5 Details by Class &amp; Accounts'!AW140</f>
        <v>0</v>
      </c>
      <c r="AS123" s="1282"/>
      <c r="AV123" s="2101" t="s">
        <v>1144</v>
      </c>
    </row>
    <row r="124" spans="1:48" s="752" customFormat="1" ht="12.75">
      <c r="A124" s="1281">
        <v>5085</v>
      </c>
      <c r="B124" s="1249" t="s">
        <v>909</v>
      </c>
      <c r="C124" s="1259">
        <f t="shared" si="31"/>
        <v>0</v>
      </c>
      <c r="D124" s="896">
        <f>'O5 Details by Class &amp; Accounts'!I141</f>
        <v>0</v>
      </c>
      <c r="E124" s="896">
        <f>'O5 Details by Class &amp; Accounts'!J141</f>
        <v>0</v>
      </c>
      <c r="F124" s="896">
        <f>'O5 Details by Class &amp; Accounts'!K141</f>
        <v>0</v>
      </c>
      <c r="G124" s="896">
        <f>'O5 Details by Class &amp; Accounts'!L141</f>
        <v>0</v>
      </c>
      <c r="H124" s="896">
        <f>'O5 Details by Class &amp; Accounts'!M141</f>
        <v>0</v>
      </c>
      <c r="I124" s="896">
        <f>'O5 Details by Class &amp; Accounts'!N141</f>
        <v>0</v>
      </c>
      <c r="J124" s="896">
        <f>'O5 Details by Class &amp; Accounts'!O141</f>
        <v>0</v>
      </c>
      <c r="K124" s="896">
        <f>'O5 Details by Class &amp; Accounts'!P141</f>
        <v>0</v>
      </c>
      <c r="L124" s="896">
        <f>'O5 Details by Class &amp; Accounts'!Q141</f>
        <v>0</v>
      </c>
      <c r="M124" s="896">
        <f>'O5 Details by Class &amp; Accounts'!R141</f>
        <v>0</v>
      </c>
      <c r="N124" s="896">
        <f>'O5 Details by Class &amp; Accounts'!S141</f>
        <v>0</v>
      </c>
      <c r="O124" s="896">
        <f>'O5 Details by Class &amp; Accounts'!T141</f>
        <v>0</v>
      </c>
      <c r="P124" s="896">
        <f>'O5 Details by Class &amp; Accounts'!U141</f>
        <v>0</v>
      </c>
      <c r="Q124" s="896">
        <f>'O5 Details by Class &amp; Accounts'!V141</f>
        <v>0</v>
      </c>
      <c r="R124" s="896">
        <f>'O5 Details by Class &amp; Accounts'!W141</f>
        <v>0</v>
      </c>
      <c r="S124" s="896">
        <f>'O5 Details by Class &amp; Accounts'!X141</f>
        <v>0</v>
      </c>
      <c r="T124" s="896">
        <f>'O5 Details by Class &amp; Accounts'!Y141</f>
        <v>0</v>
      </c>
      <c r="U124" s="896">
        <f>'O5 Details by Class &amp; Accounts'!Z141</f>
        <v>0</v>
      </c>
      <c r="V124" s="896">
        <f>'O5 Details by Class &amp; Accounts'!AA141</f>
        <v>0</v>
      </c>
      <c r="W124" s="896">
        <f>'O5 Details by Class &amp; Accounts'!AB141</f>
        <v>0</v>
      </c>
      <c r="X124" s="1259">
        <f t="shared" si="32"/>
        <v>0</v>
      </c>
      <c r="Y124" s="896">
        <f>'O5 Details by Class &amp; Accounts'!AD141</f>
        <v>0</v>
      </c>
      <c r="Z124" s="896">
        <f>'O5 Details by Class &amp; Accounts'!AE141</f>
        <v>0</v>
      </c>
      <c r="AA124" s="896">
        <f>'O5 Details by Class &amp; Accounts'!AF141</f>
        <v>0</v>
      </c>
      <c r="AB124" s="896">
        <f>'O5 Details by Class &amp; Accounts'!AG141</f>
        <v>0</v>
      </c>
      <c r="AC124" s="896">
        <f>'O5 Details by Class &amp; Accounts'!AH141</f>
        <v>0</v>
      </c>
      <c r="AD124" s="896">
        <f>'O5 Details by Class &amp; Accounts'!AI141</f>
        <v>0</v>
      </c>
      <c r="AE124" s="896">
        <f>'O5 Details by Class &amp; Accounts'!AJ141</f>
        <v>0</v>
      </c>
      <c r="AF124" s="896">
        <f>'O5 Details by Class &amp; Accounts'!AK141</f>
        <v>0</v>
      </c>
      <c r="AG124" s="896">
        <f>'O5 Details by Class &amp; Accounts'!AL141</f>
        <v>0</v>
      </c>
      <c r="AH124" s="896">
        <f>'O5 Details by Class &amp; Accounts'!AM141</f>
        <v>0</v>
      </c>
      <c r="AI124" s="896">
        <f>'O5 Details by Class &amp; Accounts'!AN141</f>
        <v>0</v>
      </c>
      <c r="AJ124" s="896">
        <f>'O5 Details by Class &amp; Accounts'!AO141</f>
        <v>0</v>
      </c>
      <c r="AK124" s="896">
        <f>'O5 Details by Class &amp; Accounts'!AP141</f>
        <v>0</v>
      </c>
      <c r="AL124" s="896">
        <f>'O5 Details by Class &amp; Accounts'!AQ141</f>
        <v>0</v>
      </c>
      <c r="AM124" s="896">
        <f>'O5 Details by Class &amp; Accounts'!AR141</f>
        <v>0</v>
      </c>
      <c r="AN124" s="896">
        <f>'O5 Details by Class &amp; Accounts'!AS141</f>
        <v>0</v>
      </c>
      <c r="AO124" s="896">
        <f>'O5 Details by Class &amp; Accounts'!AT141</f>
        <v>0</v>
      </c>
      <c r="AP124" s="896">
        <f>'O5 Details by Class &amp; Accounts'!AU141</f>
        <v>0</v>
      </c>
      <c r="AQ124" s="896">
        <f>'O5 Details by Class &amp; Accounts'!AV141</f>
        <v>0</v>
      </c>
      <c r="AR124" s="896">
        <f>'O5 Details by Class &amp; Accounts'!AW141</f>
        <v>0</v>
      </c>
      <c r="AS124" s="1282"/>
      <c r="AV124" s="2101" t="s">
        <v>61</v>
      </c>
    </row>
    <row r="125" spans="1:48" s="752" customFormat="1" ht="25.5">
      <c r="A125" s="1281">
        <v>5090</v>
      </c>
      <c r="B125" s="1249" t="s">
        <v>910</v>
      </c>
      <c r="C125" s="1259">
        <f t="shared" si="31"/>
        <v>0</v>
      </c>
      <c r="D125" s="896">
        <f>'O5 Details by Class &amp; Accounts'!I142</f>
        <v>0</v>
      </c>
      <c r="E125" s="896">
        <f>'O5 Details by Class &amp; Accounts'!J142</f>
        <v>0</v>
      </c>
      <c r="F125" s="896">
        <f>'O5 Details by Class &amp; Accounts'!K142</f>
        <v>0</v>
      </c>
      <c r="G125" s="896">
        <f>'O5 Details by Class &amp; Accounts'!L142</f>
        <v>0</v>
      </c>
      <c r="H125" s="896">
        <f>'O5 Details by Class &amp; Accounts'!M142</f>
        <v>0</v>
      </c>
      <c r="I125" s="896">
        <f>'O5 Details by Class &amp; Accounts'!N142</f>
        <v>0</v>
      </c>
      <c r="J125" s="896">
        <f>'O5 Details by Class &amp; Accounts'!O142</f>
        <v>0</v>
      </c>
      <c r="K125" s="896">
        <f>'O5 Details by Class &amp; Accounts'!P142</f>
        <v>0</v>
      </c>
      <c r="L125" s="896">
        <f>'O5 Details by Class &amp; Accounts'!Q142</f>
        <v>0</v>
      </c>
      <c r="M125" s="896">
        <f>'O5 Details by Class &amp; Accounts'!R142</f>
        <v>0</v>
      </c>
      <c r="N125" s="896">
        <f>'O5 Details by Class &amp; Accounts'!S142</f>
        <v>0</v>
      </c>
      <c r="O125" s="896">
        <f>'O5 Details by Class &amp; Accounts'!T142</f>
        <v>0</v>
      </c>
      <c r="P125" s="896">
        <f>'O5 Details by Class &amp; Accounts'!U142</f>
        <v>0</v>
      </c>
      <c r="Q125" s="896">
        <f>'O5 Details by Class &amp; Accounts'!V142</f>
        <v>0</v>
      </c>
      <c r="R125" s="896">
        <f>'O5 Details by Class &amp; Accounts'!W142</f>
        <v>0</v>
      </c>
      <c r="S125" s="896">
        <f>'O5 Details by Class &amp; Accounts'!X142</f>
        <v>0</v>
      </c>
      <c r="T125" s="896">
        <f>'O5 Details by Class &amp; Accounts'!Y142</f>
        <v>0</v>
      </c>
      <c r="U125" s="896">
        <f>'O5 Details by Class &amp; Accounts'!Z142</f>
        <v>0</v>
      </c>
      <c r="V125" s="896">
        <f>'O5 Details by Class &amp; Accounts'!AA142</f>
        <v>0</v>
      </c>
      <c r="W125" s="896">
        <f>'O5 Details by Class &amp; Accounts'!AB142</f>
        <v>0</v>
      </c>
      <c r="X125" s="1259">
        <f t="shared" si="32"/>
        <v>0</v>
      </c>
      <c r="Y125" s="896">
        <f>'O5 Details by Class &amp; Accounts'!AD142</f>
        <v>0</v>
      </c>
      <c r="Z125" s="896">
        <f>'O5 Details by Class &amp; Accounts'!AE142</f>
        <v>0</v>
      </c>
      <c r="AA125" s="896">
        <f>'O5 Details by Class &amp; Accounts'!AF142</f>
        <v>0</v>
      </c>
      <c r="AB125" s="896">
        <f>'O5 Details by Class &amp; Accounts'!AG142</f>
        <v>0</v>
      </c>
      <c r="AC125" s="896">
        <f>'O5 Details by Class &amp; Accounts'!AH142</f>
        <v>0</v>
      </c>
      <c r="AD125" s="896">
        <f>'O5 Details by Class &amp; Accounts'!AI142</f>
        <v>0</v>
      </c>
      <c r="AE125" s="896">
        <f>'O5 Details by Class &amp; Accounts'!AJ142</f>
        <v>0</v>
      </c>
      <c r="AF125" s="896">
        <f>'O5 Details by Class &amp; Accounts'!AK142</f>
        <v>0</v>
      </c>
      <c r="AG125" s="896">
        <f>'O5 Details by Class &amp; Accounts'!AL142</f>
        <v>0</v>
      </c>
      <c r="AH125" s="896">
        <f>'O5 Details by Class &amp; Accounts'!AM142</f>
        <v>0</v>
      </c>
      <c r="AI125" s="896">
        <f>'O5 Details by Class &amp; Accounts'!AN142</f>
        <v>0</v>
      </c>
      <c r="AJ125" s="896">
        <f>'O5 Details by Class &amp; Accounts'!AO142</f>
        <v>0</v>
      </c>
      <c r="AK125" s="896">
        <f>'O5 Details by Class &amp; Accounts'!AP142</f>
        <v>0</v>
      </c>
      <c r="AL125" s="896">
        <f>'O5 Details by Class &amp; Accounts'!AQ142</f>
        <v>0</v>
      </c>
      <c r="AM125" s="896">
        <f>'O5 Details by Class &amp; Accounts'!AR142</f>
        <v>0</v>
      </c>
      <c r="AN125" s="896">
        <f>'O5 Details by Class &amp; Accounts'!AS142</f>
        <v>0</v>
      </c>
      <c r="AO125" s="896">
        <f>'O5 Details by Class &amp; Accounts'!AT142</f>
        <v>0</v>
      </c>
      <c r="AP125" s="896">
        <f>'O5 Details by Class &amp; Accounts'!AU142</f>
        <v>0</v>
      </c>
      <c r="AQ125" s="896">
        <f>'O5 Details by Class &amp; Accounts'!AV142</f>
        <v>0</v>
      </c>
      <c r="AR125" s="896">
        <f>'O5 Details by Class &amp; Accounts'!AW142</f>
        <v>0</v>
      </c>
      <c r="AS125" s="1282"/>
      <c r="AV125" s="2101" t="s">
        <v>564</v>
      </c>
    </row>
    <row r="126" spans="1:48" s="752" customFormat="1" ht="25.5">
      <c r="A126" s="1281">
        <v>5095</v>
      </c>
      <c r="B126" s="1249" t="s">
        <v>911</v>
      </c>
      <c r="C126" s="1259">
        <f t="shared" si="31"/>
        <v>0</v>
      </c>
      <c r="D126" s="896">
        <f>'O5 Details by Class &amp; Accounts'!I143</f>
        <v>0</v>
      </c>
      <c r="E126" s="896">
        <f>'O5 Details by Class &amp; Accounts'!J143</f>
        <v>0</v>
      </c>
      <c r="F126" s="896">
        <f>'O5 Details by Class &amp; Accounts'!K143</f>
        <v>0</v>
      </c>
      <c r="G126" s="896">
        <f>'O5 Details by Class &amp; Accounts'!L143</f>
        <v>0</v>
      </c>
      <c r="H126" s="896">
        <f>'O5 Details by Class &amp; Accounts'!M143</f>
        <v>0</v>
      </c>
      <c r="I126" s="896">
        <f>'O5 Details by Class &amp; Accounts'!N143</f>
        <v>0</v>
      </c>
      <c r="J126" s="896">
        <f>'O5 Details by Class &amp; Accounts'!O143</f>
        <v>0</v>
      </c>
      <c r="K126" s="896">
        <f>'O5 Details by Class &amp; Accounts'!P143</f>
        <v>0</v>
      </c>
      <c r="L126" s="896">
        <f>'O5 Details by Class &amp; Accounts'!Q143</f>
        <v>0</v>
      </c>
      <c r="M126" s="896">
        <f>'O5 Details by Class &amp; Accounts'!R143</f>
        <v>0</v>
      </c>
      <c r="N126" s="896">
        <f>'O5 Details by Class &amp; Accounts'!S143</f>
        <v>0</v>
      </c>
      <c r="O126" s="896">
        <f>'O5 Details by Class &amp; Accounts'!T143</f>
        <v>0</v>
      </c>
      <c r="P126" s="896">
        <f>'O5 Details by Class &amp; Accounts'!U143</f>
        <v>0</v>
      </c>
      <c r="Q126" s="896">
        <f>'O5 Details by Class &amp; Accounts'!V143</f>
        <v>0</v>
      </c>
      <c r="R126" s="896">
        <f>'O5 Details by Class &amp; Accounts'!W143</f>
        <v>0</v>
      </c>
      <c r="S126" s="896">
        <f>'O5 Details by Class &amp; Accounts'!X143</f>
        <v>0</v>
      </c>
      <c r="T126" s="896">
        <f>'O5 Details by Class &amp; Accounts'!Y143</f>
        <v>0</v>
      </c>
      <c r="U126" s="896">
        <f>'O5 Details by Class &amp; Accounts'!Z143</f>
        <v>0</v>
      </c>
      <c r="V126" s="896">
        <f>'O5 Details by Class &amp; Accounts'!AA143</f>
        <v>0</v>
      </c>
      <c r="W126" s="896">
        <f>'O5 Details by Class &amp; Accounts'!AB143</f>
        <v>0</v>
      </c>
      <c r="X126" s="1259">
        <f t="shared" si="32"/>
        <v>0</v>
      </c>
      <c r="Y126" s="896">
        <f>'O5 Details by Class &amp; Accounts'!AD143</f>
        <v>0</v>
      </c>
      <c r="Z126" s="896">
        <f>'O5 Details by Class &amp; Accounts'!AE143</f>
        <v>0</v>
      </c>
      <c r="AA126" s="896">
        <f>'O5 Details by Class &amp; Accounts'!AF143</f>
        <v>0</v>
      </c>
      <c r="AB126" s="896">
        <f>'O5 Details by Class &amp; Accounts'!AG143</f>
        <v>0</v>
      </c>
      <c r="AC126" s="896">
        <f>'O5 Details by Class &amp; Accounts'!AH143</f>
        <v>0</v>
      </c>
      <c r="AD126" s="896">
        <f>'O5 Details by Class &amp; Accounts'!AI143</f>
        <v>0</v>
      </c>
      <c r="AE126" s="896">
        <f>'O5 Details by Class &amp; Accounts'!AJ143</f>
        <v>0</v>
      </c>
      <c r="AF126" s="896">
        <f>'O5 Details by Class &amp; Accounts'!AK143</f>
        <v>0</v>
      </c>
      <c r="AG126" s="896">
        <f>'O5 Details by Class &amp; Accounts'!AL143</f>
        <v>0</v>
      </c>
      <c r="AH126" s="896">
        <f>'O5 Details by Class &amp; Accounts'!AM143</f>
        <v>0</v>
      </c>
      <c r="AI126" s="896">
        <f>'O5 Details by Class &amp; Accounts'!AN143</f>
        <v>0</v>
      </c>
      <c r="AJ126" s="896">
        <f>'O5 Details by Class &amp; Accounts'!AO143</f>
        <v>0</v>
      </c>
      <c r="AK126" s="896">
        <f>'O5 Details by Class &amp; Accounts'!AP143</f>
        <v>0</v>
      </c>
      <c r="AL126" s="896">
        <f>'O5 Details by Class &amp; Accounts'!AQ143</f>
        <v>0</v>
      </c>
      <c r="AM126" s="896">
        <f>'O5 Details by Class &amp; Accounts'!AR143</f>
        <v>0</v>
      </c>
      <c r="AN126" s="896">
        <f>'O5 Details by Class &amp; Accounts'!AS143</f>
        <v>0</v>
      </c>
      <c r="AO126" s="896">
        <f>'O5 Details by Class &amp; Accounts'!AT143</f>
        <v>0</v>
      </c>
      <c r="AP126" s="896">
        <f>'O5 Details by Class &amp; Accounts'!AU143</f>
        <v>0</v>
      </c>
      <c r="AQ126" s="896">
        <f>'O5 Details by Class &amp; Accounts'!AV143</f>
        <v>0</v>
      </c>
      <c r="AR126" s="896">
        <f>'O5 Details by Class &amp; Accounts'!AW143</f>
        <v>0</v>
      </c>
      <c r="AS126" s="1282"/>
      <c r="AV126" s="2101" t="s">
        <v>563</v>
      </c>
    </row>
    <row r="127" spans="1:48" s="752" customFormat="1" ht="12.75">
      <c r="A127" s="1281">
        <v>5096</v>
      </c>
      <c r="B127" s="1249" t="s">
        <v>744</v>
      </c>
      <c r="C127" s="1259">
        <f t="shared" si="31"/>
        <v>0</v>
      </c>
      <c r="D127" s="896">
        <f>'O5 Details by Class &amp; Accounts'!I144</f>
        <v>0</v>
      </c>
      <c r="E127" s="896">
        <f>'O5 Details by Class &amp; Accounts'!J144</f>
        <v>0</v>
      </c>
      <c r="F127" s="896">
        <f>'O5 Details by Class &amp; Accounts'!K144</f>
        <v>0</v>
      </c>
      <c r="G127" s="896">
        <f>'O5 Details by Class &amp; Accounts'!L144</f>
        <v>0</v>
      </c>
      <c r="H127" s="896">
        <f>'O5 Details by Class &amp; Accounts'!M144</f>
        <v>0</v>
      </c>
      <c r="I127" s="896">
        <f>'O5 Details by Class &amp; Accounts'!N144</f>
        <v>0</v>
      </c>
      <c r="J127" s="896">
        <f>'O5 Details by Class &amp; Accounts'!O144</f>
        <v>0</v>
      </c>
      <c r="K127" s="896">
        <f>'O5 Details by Class &amp; Accounts'!P144</f>
        <v>0</v>
      </c>
      <c r="L127" s="896">
        <f>'O5 Details by Class &amp; Accounts'!Q144</f>
        <v>0</v>
      </c>
      <c r="M127" s="896">
        <f>'O5 Details by Class &amp; Accounts'!R144</f>
        <v>0</v>
      </c>
      <c r="N127" s="896">
        <f>'O5 Details by Class &amp; Accounts'!S144</f>
        <v>0</v>
      </c>
      <c r="O127" s="896">
        <f>'O5 Details by Class &amp; Accounts'!T144</f>
        <v>0</v>
      </c>
      <c r="P127" s="896">
        <f>'O5 Details by Class &amp; Accounts'!U144</f>
        <v>0</v>
      </c>
      <c r="Q127" s="896">
        <f>'O5 Details by Class &amp; Accounts'!V144</f>
        <v>0</v>
      </c>
      <c r="R127" s="896">
        <f>'O5 Details by Class &amp; Accounts'!W144</f>
        <v>0</v>
      </c>
      <c r="S127" s="896">
        <f>'O5 Details by Class &amp; Accounts'!X144</f>
        <v>0</v>
      </c>
      <c r="T127" s="896">
        <f>'O5 Details by Class &amp; Accounts'!Y144</f>
        <v>0</v>
      </c>
      <c r="U127" s="896">
        <f>'O5 Details by Class &amp; Accounts'!Z144</f>
        <v>0</v>
      </c>
      <c r="V127" s="896">
        <f>'O5 Details by Class &amp; Accounts'!AA144</f>
        <v>0</v>
      </c>
      <c r="W127" s="896">
        <f>'O5 Details by Class &amp; Accounts'!AB144</f>
        <v>0</v>
      </c>
      <c r="X127" s="1259">
        <f t="shared" si="32"/>
        <v>0</v>
      </c>
      <c r="Y127" s="896">
        <f>'O5 Details by Class &amp; Accounts'!AD144</f>
        <v>0</v>
      </c>
      <c r="Z127" s="896">
        <f>'O5 Details by Class &amp; Accounts'!AE144</f>
        <v>0</v>
      </c>
      <c r="AA127" s="896">
        <f>'O5 Details by Class &amp; Accounts'!AF144</f>
        <v>0</v>
      </c>
      <c r="AB127" s="896">
        <f>'O5 Details by Class &amp; Accounts'!AG144</f>
        <v>0</v>
      </c>
      <c r="AC127" s="896">
        <f>'O5 Details by Class &amp; Accounts'!AH144</f>
        <v>0</v>
      </c>
      <c r="AD127" s="896">
        <f>'O5 Details by Class &amp; Accounts'!AI144</f>
        <v>0</v>
      </c>
      <c r="AE127" s="896">
        <f>'O5 Details by Class &amp; Accounts'!AJ144</f>
        <v>0</v>
      </c>
      <c r="AF127" s="896">
        <f>'O5 Details by Class &amp; Accounts'!AK144</f>
        <v>0</v>
      </c>
      <c r="AG127" s="896">
        <f>'O5 Details by Class &amp; Accounts'!AL144</f>
        <v>0</v>
      </c>
      <c r="AH127" s="896">
        <f>'O5 Details by Class &amp; Accounts'!AM144</f>
        <v>0</v>
      </c>
      <c r="AI127" s="896">
        <f>'O5 Details by Class &amp; Accounts'!AN144</f>
        <v>0</v>
      </c>
      <c r="AJ127" s="896">
        <f>'O5 Details by Class &amp; Accounts'!AO144</f>
        <v>0</v>
      </c>
      <c r="AK127" s="896">
        <f>'O5 Details by Class &amp; Accounts'!AP144</f>
        <v>0</v>
      </c>
      <c r="AL127" s="896">
        <f>'O5 Details by Class &amp; Accounts'!AQ144</f>
        <v>0</v>
      </c>
      <c r="AM127" s="896">
        <f>'O5 Details by Class &amp; Accounts'!AR144</f>
        <v>0</v>
      </c>
      <c r="AN127" s="896">
        <f>'O5 Details by Class &amp; Accounts'!AS144</f>
        <v>0</v>
      </c>
      <c r="AO127" s="896">
        <f>'O5 Details by Class &amp; Accounts'!AT144</f>
        <v>0</v>
      </c>
      <c r="AP127" s="896">
        <f>'O5 Details by Class &amp; Accounts'!AU144</f>
        <v>0</v>
      </c>
      <c r="AQ127" s="896">
        <f>'O5 Details by Class &amp; Accounts'!AV144</f>
        <v>0</v>
      </c>
      <c r="AR127" s="896">
        <f>'O5 Details by Class &amp; Accounts'!AW144</f>
        <v>0</v>
      </c>
      <c r="AS127" s="1282"/>
      <c r="AV127" s="2101" t="s">
        <v>288</v>
      </c>
    </row>
    <row r="128" spans="1:48" s="752" customFormat="1" ht="25.5">
      <c r="A128" s="1281">
        <v>5105</v>
      </c>
      <c r="B128" s="1249" t="s">
        <v>675</v>
      </c>
      <c r="C128" s="1259">
        <f t="shared" si="31"/>
        <v>0</v>
      </c>
      <c r="D128" s="896">
        <f>'O5 Details by Class &amp; Accounts'!I145</f>
        <v>0</v>
      </c>
      <c r="E128" s="896">
        <f>'O5 Details by Class &amp; Accounts'!J145</f>
        <v>0</v>
      </c>
      <c r="F128" s="896">
        <f>'O5 Details by Class &amp; Accounts'!K145</f>
        <v>0</v>
      </c>
      <c r="G128" s="896">
        <f>'O5 Details by Class &amp; Accounts'!L145</f>
        <v>0</v>
      </c>
      <c r="H128" s="896">
        <f>'O5 Details by Class &amp; Accounts'!M145</f>
        <v>0</v>
      </c>
      <c r="I128" s="896">
        <f>'O5 Details by Class &amp; Accounts'!N145</f>
        <v>0</v>
      </c>
      <c r="J128" s="896">
        <f>'O5 Details by Class &amp; Accounts'!O145</f>
        <v>0</v>
      </c>
      <c r="K128" s="896">
        <f>'O5 Details by Class &amp; Accounts'!P145</f>
        <v>0</v>
      </c>
      <c r="L128" s="896">
        <f>'O5 Details by Class &amp; Accounts'!Q145</f>
        <v>0</v>
      </c>
      <c r="M128" s="896">
        <f>'O5 Details by Class &amp; Accounts'!R145</f>
        <v>0</v>
      </c>
      <c r="N128" s="896">
        <f>'O5 Details by Class &amp; Accounts'!S145</f>
        <v>0</v>
      </c>
      <c r="O128" s="896">
        <f>'O5 Details by Class &amp; Accounts'!T145</f>
        <v>0</v>
      </c>
      <c r="P128" s="896">
        <f>'O5 Details by Class &amp; Accounts'!U145</f>
        <v>0</v>
      </c>
      <c r="Q128" s="896">
        <f>'O5 Details by Class &amp; Accounts'!V145</f>
        <v>0</v>
      </c>
      <c r="R128" s="896">
        <f>'O5 Details by Class &amp; Accounts'!W145</f>
        <v>0</v>
      </c>
      <c r="S128" s="896">
        <f>'O5 Details by Class &amp; Accounts'!X145</f>
        <v>0</v>
      </c>
      <c r="T128" s="896">
        <f>'O5 Details by Class &amp; Accounts'!Y145</f>
        <v>0</v>
      </c>
      <c r="U128" s="896">
        <f>'O5 Details by Class &amp; Accounts'!Z145</f>
        <v>0</v>
      </c>
      <c r="V128" s="896">
        <f>'O5 Details by Class &amp; Accounts'!AA145</f>
        <v>0</v>
      </c>
      <c r="W128" s="896">
        <f>'O5 Details by Class &amp; Accounts'!AB145</f>
        <v>0</v>
      </c>
      <c r="X128" s="1259">
        <f t="shared" si="32"/>
        <v>0</v>
      </c>
      <c r="Y128" s="896">
        <f>'O5 Details by Class &amp; Accounts'!AD145</f>
        <v>0</v>
      </c>
      <c r="Z128" s="896">
        <f>'O5 Details by Class &amp; Accounts'!AE145</f>
        <v>0</v>
      </c>
      <c r="AA128" s="896">
        <f>'O5 Details by Class &amp; Accounts'!AF145</f>
        <v>0</v>
      </c>
      <c r="AB128" s="896">
        <f>'O5 Details by Class &amp; Accounts'!AG145</f>
        <v>0</v>
      </c>
      <c r="AC128" s="896">
        <f>'O5 Details by Class &amp; Accounts'!AH145</f>
        <v>0</v>
      </c>
      <c r="AD128" s="896">
        <f>'O5 Details by Class &amp; Accounts'!AI145</f>
        <v>0</v>
      </c>
      <c r="AE128" s="896">
        <f>'O5 Details by Class &amp; Accounts'!AJ145</f>
        <v>0</v>
      </c>
      <c r="AF128" s="896">
        <f>'O5 Details by Class &amp; Accounts'!AK145</f>
        <v>0</v>
      </c>
      <c r="AG128" s="896">
        <f>'O5 Details by Class &amp; Accounts'!AL145</f>
        <v>0</v>
      </c>
      <c r="AH128" s="896">
        <f>'O5 Details by Class &amp; Accounts'!AM145</f>
        <v>0</v>
      </c>
      <c r="AI128" s="896">
        <f>'O5 Details by Class &amp; Accounts'!AN145</f>
        <v>0</v>
      </c>
      <c r="AJ128" s="896">
        <f>'O5 Details by Class &amp; Accounts'!AO145</f>
        <v>0</v>
      </c>
      <c r="AK128" s="896">
        <f>'O5 Details by Class &amp; Accounts'!AP145</f>
        <v>0</v>
      </c>
      <c r="AL128" s="896">
        <f>'O5 Details by Class &amp; Accounts'!AQ145</f>
        <v>0</v>
      </c>
      <c r="AM128" s="896">
        <f>'O5 Details by Class &amp; Accounts'!AR145</f>
        <v>0</v>
      </c>
      <c r="AN128" s="896">
        <f>'O5 Details by Class &amp; Accounts'!AS145</f>
        <v>0</v>
      </c>
      <c r="AO128" s="896">
        <f>'O5 Details by Class &amp; Accounts'!AT145</f>
        <v>0</v>
      </c>
      <c r="AP128" s="896">
        <f>'O5 Details by Class &amp; Accounts'!AU145</f>
        <v>0</v>
      </c>
      <c r="AQ128" s="896">
        <f>'O5 Details by Class &amp; Accounts'!AV145</f>
        <v>0</v>
      </c>
      <c r="AR128" s="896">
        <f>'O5 Details by Class &amp; Accounts'!AW145</f>
        <v>0</v>
      </c>
      <c r="AS128" s="1282"/>
      <c r="AV128" s="2101" t="s">
        <v>61</v>
      </c>
    </row>
    <row r="129" spans="1:48" s="752" customFormat="1" ht="25.5">
      <c r="A129" s="1281">
        <v>5110</v>
      </c>
      <c r="B129" s="1249" t="s">
        <v>745</v>
      </c>
      <c r="C129" s="1259">
        <f t="shared" si="31"/>
        <v>0</v>
      </c>
      <c r="D129" s="896">
        <f>'O5 Details by Class &amp; Accounts'!I146</f>
        <v>0</v>
      </c>
      <c r="E129" s="896">
        <f>'O5 Details by Class &amp; Accounts'!J146</f>
        <v>0</v>
      </c>
      <c r="F129" s="896">
        <f>'O5 Details by Class &amp; Accounts'!K146</f>
        <v>0</v>
      </c>
      <c r="G129" s="896">
        <f>'O5 Details by Class &amp; Accounts'!L146</f>
        <v>0</v>
      </c>
      <c r="H129" s="896">
        <f>'O5 Details by Class &amp; Accounts'!M146</f>
        <v>0</v>
      </c>
      <c r="I129" s="896">
        <f>'O5 Details by Class &amp; Accounts'!N146</f>
        <v>0</v>
      </c>
      <c r="J129" s="896">
        <f>'O5 Details by Class &amp; Accounts'!O146</f>
        <v>0</v>
      </c>
      <c r="K129" s="896">
        <f>'O5 Details by Class &amp; Accounts'!P146</f>
        <v>0</v>
      </c>
      <c r="L129" s="896">
        <f>'O5 Details by Class &amp; Accounts'!Q146</f>
        <v>0</v>
      </c>
      <c r="M129" s="896">
        <f>'O5 Details by Class &amp; Accounts'!R146</f>
        <v>0</v>
      </c>
      <c r="N129" s="896">
        <f>'O5 Details by Class &amp; Accounts'!S146</f>
        <v>0</v>
      </c>
      <c r="O129" s="896">
        <f>'O5 Details by Class &amp; Accounts'!T146</f>
        <v>0</v>
      </c>
      <c r="P129" s="896">
        <f>'O5 Details by Class &amp; Accounts'!U146</f>
        <v>0</v>
      </c>
      <c r="Q129" s="896">
        <f>'O5 Details by Class &amp; Accounts'!V146</f>
        <v>0</v>
      </c>
      <c r="R129" s="896">
        <f>'O5 Details by Class &amp; Accounts'!W146</f>
        <v>0</v>
      </c>
      <c r="S129" s="896">
        <f>'O5 Details by Class &amp; Accounts'!X146</f>
        <v>0</v>
      </c>
      <c r="T129" s="896">
        <f>'O5 Details by Class &amp; Accounts'!Y146</f>
        <v>0</v>
      </c>
      <c r="U129" s="896">
        <f>'O5 Details by Class &amp; Accounts'!Z146</f>
        <v>0</v>
      </c>
      <c r="V129" s="896">
        <f>'O5 Details by Class &amp; Accounts'!AA146</f>
        <v>0</v>
      </c>
      <c r="W129" s="896">
        <f>'O5 Details by Class &amp; Accounts'!AB146</f>
        <v>0</v>
      </c>
      <c r="X129" s="1259">
        <f t="shared" si="32"/>
        <v>0</v>
      </c>
      <c r="Y129" s="896">
        <f>'O5 Details by Class &amp; Accounts'!AD146</f>
        <v>0</v>
      </c>
      <c r="Z129" s="896">
        <f>'O5 Details by Class &amp; Accounts'!AE146</f>
        <v>0</v>
      </c>
      <c r="AA129" s="896">
        <f>'O5 Details by Class &amp; Accounts'!AF146</f>
        <v>0</v>
      </c>
      <c r="AB129" s="896">
        <f>'O5 Details by Class &amp; Accounts'!AG146</f>
        <v>0</v>
      </c>
      <c r="AC129" s="896">
        <f>'O5 Details by Class &amp; Accounts'!AH146</f>
        <v>0</v>
      </c>
      <c r="AD129" s="896">
        <f>'O5 Details by Class &amp; Accounts'!AI146</f>
        <v>0</v>
      </c>
      <c r="AE129" s="896">
        <f>'O5 Details by Class &amp; Accounts'!AJ146</f>
        <v>0</v>
      </c>
      <c r="AF129" s="896">
        <f>'O5 Details by Class &amp; Accounts'!AK146</f>
        <v>0</v>
      </c>
      <c r="AG129" s="896">
        <f>'O5 Details by Class &amp; Accounts'!AL146</f>
        <v>0</v>
      </c>
      <c r="AH129" s="896">
        <f>'O5 Details by Class &amp; Accounts'!AM146</f>
        <v>0</v>
      </c>
      <c r="AI129" s="896">
        <f>'O5 Details by Class &amp; Accounts'!AN146</f>
        <v>0</v>
      </c>
      <c r="AJ129" s="896">
        <f>'O5 Details by Class &amp; Accounts'!AO146</f>
        <v>0</v>
      </c>
      <c r="AK129" s="896">
        <f>'O5 Details by Class &amp; Accounts'!AP146</f>
        <v>0</v>
      </c>
      <c r="AL129" s="896">
        <f>'O5 Details by Class &amp; Accounts'!AQ146</f>
        <v>0</v>
      </c>
      <c r="AM129" s="896">
        <f>'O5 Details by Class &amp; Accounts'!AR146</f>
        <v>0</v>
      </c>
      <c r="AN129" s="896">
        <f>'O5 Details by Class &amp; Accounts'!AS146</f>
        <v>0</v>
      </c>
      <c r="AO129" s="896">
        <f>'O5 Details by Class &amp; Accounts'!AT146</f>
        <v>0</v>
      </c>
      <c r="AP129" s="896">
        <f>'O5 Details by Class &amp; Accounts'!AU146</f>
        <v>0</v>
      </c>
      <c r="AQ129" s="896">
        <f>'O5 Details by Class &amp; Accounts'!AV146</f>
        <v>0</v>
      </c>
      <c r="AR129" s="896">
        <f>'O5 Details by Class &amp; Accounts'!AW146</f>
        <v>0</v>
      </c>
      <c r="AS129" s="1282"/>
      <c r="AV129" s="2101">
        <v>1808</v>
      </c>
    </row>
    <row r="130" spans="1:48" s="752" customFormat="1" ht="25.5">
      <c r="A130" s="1281">
        <v>5112</v>
      </c>
      <c r="B130" s="1249" t="s">
        <v>709</v>
      </c>
      <c r="C130" s="1259">
        <f t="shared" si="31"/>
        <v>0</v>
      </c>
      <c r="D130" s="896">
        <f>'O5 Details by Class &amp; Accounts'!I147</f>
        <v>0</v>
      </c>
      <c r="E130" s="896">
        <f>'O5 Details by Class &amp; Accounts'!J147</f>
        <v>0</v>
      </c>
      <c r="F130" s="896">
        <f>'O5 Details by Class &amp; Accounts'!K147</f>
        <v>0</v>
      </c>
      <c r="G130" s="896">
        <f>'O5 Details by Class &amp; Accounts'!L147</f>
        <v>0</v>
      </c>
      <c r="H130" s="896">
        <f>'O5 Details by Class &amp; Accounts'!M147</f>
        <v>0</v>
      </c>
      <c r="I130" s="896">
        <f>'O5 Details by Class &amp; Accounts'!N147</f>
        <v>0</v>
      </c>
      <c r="J130" s="896">
        <f>'O5 Details by Class &amp; Accounts'!O147</f>
        <v>0</v>
      </c>
      <c r="K130" s="896">
        <f>'O5 Details by Class &amp; Accounts'!P147</f>
        <v>0</v>
      </c>
      <c r="L130" s="896">
        <f>'O5 Details by Class &amp; Accounts'!Q147</f>
        <v>0</v>
      </c>
      <c r="M130" s="896">
        <f>'O5 Details by Class &amp; Accounts'!R147</f>
        <v>0</v>
      </c>
      <c r="N130" s="896">
        <f>'O5 Details by Class &amp; Accounts'!S147</f>
        <v>0</v>
      </c>
      <c r="O130" s="896">
        <f>'O5 Details by Class &amp; Accounts'!T147</f>
        <v>0</v>
      </c>
      <c r="P130" s="896">
        <f>'O5 Details by Class &amp; Accounts'!U147</f>
        <v>0</v>
      </c>
      <c r="Q130" s="896">
        <f>'O5 Details by Class &amp; Accounts'!V147</f>
        <v>0</v>
      </c>
      <c r="R130" s="896">
        <f>'O5 Details by Class &amp; Accounts'!W147</f>
        <v>0</v>
      </c>
      <c r="S130" s="896">
        <f>'O5 Details by Class &amp; Accounts'!X147</f>
        <v>0</v>
      </c>
      <c r="T130" s="896">
        <f>'O5 Details by Class &amp; Accounts'!Y147</f>
        <v>0</v>
      </c>
      <c r="U130" s="896">
        <f>'O5 Details by Class &amp; Accounts'!Z147</f>
        <v>0</v>
      </c>
      <c r="V130" s="896">
        <f>'O5 Details by Class &amp; Accounts'!AA147</f>
        <v>0</v>
      </c>
      <c r="W130" s="896">
        <f>'O5 Details by Class &amp; Accounts'!AB147</f>
        <v>0</v>
      </c>
      <c r="X130" s="1259">
        <f t="shared" si="32"/>
        <v>0</v>
      </c>
      <c r="Y130" s="896">
        <f>'O5 Details by Class &amp; Accounts'!AD147</f>
        <v>0</v>
      </c>
      <c r="Z130" s="896">
        <f>'O5 Details by Class &amp; Accounts'!AE147</f>
        <v>0</v>
      </c>
      <c r="AA130" s="896">
        <f>'O5 Details by Class &amp; Accounts'!AF147</f>
        <v>0</v>
      </c>
      <c r="AB130" s="896">
        <f>'O5 Details by Class &amp; Accounts'!AG147</f>
        <v>0</v>
      </c>
      <c r="AC130" s="896">
        <f>'O5 Details by Class &amp; Accounts'!AH147</f>
        <v>0</v>
      </c>
      <c r="AD130" s="896">
        <f>'O5 Details by Class &amp; Accounts'!AI147</f>
        <v>0</v>
      </c>
      <c r="AE130" s="896">
        <f>'O5 Details by Class &amp; Accounts'!AJ147</f>
        <v>0</v>
      </c>
      <c r="AF130" s="896">
        <f>'O5 Details by Class &amp; Accounts'!AK147</f>
        <v>0</v>
      </c>
      <c r="AG130" s="896">
        <f>'O5 Details by Class &amp; Accounts'!AL147</f>
        <v>0</v>
      </c>
      <c r="AH130" s="896">
        <f>'O5 Details by Class &amp; Accounts'!AM147</f>
        <v>0</v>
      </c>
      <c r="AI130" s="896">
        <f>'O5 Details by Class &amp; Accounts'!AN147</f>
        <v>0</v>
      </c>
      <c r="AJ130" s="896">
        <f>'O5 Details by Class &amp; Accounts'!AO147</f>
        <v>0</v>
      </c>
      <c r="AK130" s="896">
        <f>'O5 Details by Class &amp; Accounts'!AP147</f>
        <v>0</v>
      </c>
      <c r="AL130" s="896">
        <f>'O5 Details by Class &amp; Accounts'!AQ147</f>
        <v>0</v>
      </c>
      <c r="AM130" s="896">
        <f>'O5 Details by Class &amp; Accounts'!AR147</f>
        <v>0</v>
      </c>
      <c r="AN130" s="896">
        <f>'O5 Details by Class &amp; Accounts'!AS147</f>
        <v>0</v>
      </c>
      <c r="AO130" s="896">
        <f>'O5 Details by Class &amp; Accounts'!AT147</f>
        <v>0</v>
      </c>
      <c r="AP130" s="896">
        <f>'O5 Details by Class &amp; Accounts'!AU147</f>
        <v>0</v>
      </c>
      <c r="AQ130" s="896">
        <f>'O5 Details by Class &amp; Accounts'!AV147</f>
        <v>0</v>
      </c>
      <c r="AR130" s="896">
        <f>'O5 Details by Class &amp; Accounts'!AW147</f>
        <v>0</v>
      </c>
      <c r="AS130" s="1282"/>
      <c r="AV130" s="2101">
        <v>1815</v>
      </c>
    </row>
    <row r="131" spans="1:48" s="752" customFormat="1" ht="25.5">
      <c r="A131" s="1281">
        <v>5114</v>
      </c>
      <c r="B131" s="1249" t="s">
        <v>1473</v>
      </c>
      <c r="C131" s="1259">
        <f t="shared" si="31"/>
        <v>0</v>
      </c>
      <c r="D131" s="896">
        <f>'O5 Details by Class &amp; Accounts'!I148</f>
        <v>0</v>
      </c>
      <c r="E131" s="896">
        <f>'O5 Details by Class &amp; Accounts'!J148</f>
        <v>0</v>
      </c>
      <c r="F131" s="896">
        <f>'O5 Details by Class &amp; Accounts'!K148</f>
        <v>0</v>
      </c>
      <c r="G131" s="896">
        <f>'O5 Details by Class &amp; Accounts'!L148</f>
        <v>0</v>
      </c>
      <c r="H131" s="896">
        <f>'O5 Details by Class &amp; Accounts'!M148</f>
        <v>0</v>
      </c>
      <c r="I131" s="896">
        <f>'O5 Details by Class &amp; Accounts'!N148</f>
        <v>0</v>
      </c>
      <c r="J131" s="896">
        <f>'O5 Details by Class &amp; Accounts'!O148</f>
        <v>0</v>
      </c>
      <c r="K131" s="896">
        <f>'O5 Details by Class &amp; Accounts'!P148</f>
        <v>0</v>
      </c>
      <c r="L131" s="896">
        <f>'O5 Details by Class &amp; Accounts'!Q148</f>
        <v>0</v>
      </c>
      <c r="M131" s="896">
        <f>'O5 Details by Class &amp; Accounts'!R148</f>
        <v>0</v>
      </c>
      <c r="N131" s="896">
        <f>'O5 Details by Class &amp; Accounts'!S148</f>
        <v>0</v>
      </c>
      <c r="O131" s="896">
        <f>'O5 Details by Class &amp; Accounts'!T148</f>
        <v>0</v>
      </c>
      <c r="P131" s="896">
        <f>'O5 Details by Class &amp; Accounts'!U148</f>
        <v>0</v>
      </c>
      <c r="Q131" s="896">
        <f>'O5 Details by Class &amp; Accounts'!V148</f>
        <v>0</v>
      </c>
      <c r="R131" s="896">
        <f>'O5 Details by Class &amp; Accounts'!W148</f>
        <v>0</v>
      </c>
      <c r="S131" s="896">
        <f>'O5 Details by Class &amp; Accounts'!X148</f>
        <v>0</v>
      </c>
      <c r="T131" s="896">
        <f>'O5 Details by Class &amp; Accounts'!Y148</f>
        <v>0</v>
      </c>
      <c r="U131" s="896">
        <f>'O5 Details by Class &amp; Accounts'!Z148</f>
        <v>0</v>
      </c>
      <c r="V131" s="896">
        <f>'O5 Details by Class &amp; Accounts'!AA148</f>
        <v>0</v>
      </c>
      <c r="W131" s="896">
        <f>'O5 Details by Class &amp; Accounts'!AB148</f>
        <v>0</v>
      </c>
      <c r="X131" s="1259">
        <f t="shared" si="32"/>
        <v>0</v>
      </c>
      <c r="Y131" s="896">
        <f>'O5 Details by Class &amp; Accounts'!AD148</f>
        <v>0</v>
      </c>
      <c r="Z131" s="896">
        <f>'O5 Details by Class &amp; Accounts'!AE148</f>
        <v>0</v>
      </c>
      <c r="AA131" s="896">
        <f>'O5 Details by Class &amp; Accounts'!AF148</f>
        <v>0</v>
      </c>
      <c r="AB131" s="896">
        <f>'O5 Details by Class &amp; Accounts'!AG148</f>
        <v>0</v>
      </c>
      <c r="AC131" s="896">
        <f>'O5 Details by Class &amp; Accounts'!AH148</f>
        <v>0</v>
      </c>
      <c r="AD131" s="896">
        <f>'O5 Details by Class &amp; Accounts'!AI148</f>
        <v>0</v>
      </c>
      <c r="AE131" s="896">
        <f>'O5 Details by Class &amp; Accounts'!AJ148</f>
        <v>0</v>
      </c>
      <c r="AF131" s="896">
        <f>'O5 Details by Class &amp; Accounts'!AK148</f>
        <v>0</v>
      </c>
      <c r="AG131" s="896">
        <f>'O5 Details by Class &amp; Accounts'!AL148</f>
        <v>0</v>
      </c>
      <c r="AH131" s="896">
        <f>'O5 Details by Class &amp; Accounts'!AM148</f>
        <v>0</v>
      </c>
      <c r="AI131" s="896">
        <f>'O5 Details by Class &amp; Accounts'!AN148</f>
        <v>0</v>
      </c>
      <c r="AJ131" s="896">
        <f>'O5 Details by Class &amp; Accounts'!AO148</f>
        <v>0</v>
      </c>
      <c r="AK131" s="896">
        <f>'O5 Details by Class &amp; Accounts'!AP148</f>
        <v>0</v>
      </c>
      <c r="AL131" s="896">
        <f>'O5 Details by Class &amp; Accounts'!AQ148</f>
        <v>0</v>
      </c>
      <c r="AM131" s="896">
        <f>'O5 Details by Class &amp; Accounts'!AR148</f>
        <v>0</v>
      </c>
      <c r="AN131" s="896">
        <f>'O5 Details by Class &amp; Accounts'!AS148</f>
        <v>0</v>
      </c>
      <c r="AO131" s="896">
        <f>'O5 Details by Class &amp; Accounts'!AT148</f>
        <v>0</v>
      </c>
      <c r="AP131" s="896">
        <f>'O5 Details by Class &amp; Accounts'!AU148</f>
        <v>0</v>
      </c>
      <c r="AQ131" s="896">
        <f>'O5 Details by Class &amp; Accounts'!AV148</f>
        <v>0</v>
      </c>
      <c r="AR131" s="896">
        <f>'O5 Details by Class &amp; Accounts'!AW148</f>
        <v>0</v>
      </c>
      <c r="AS131" s="1282"/>
      <c r="AV131" s="2101">
        <v>1820</v>
      </c>
    </row>
    <row r="132" spans="1:48" s="752" customFormat="1" ht="25.5">
      <c r="A132" s="1281">
        <v>5120</v>
      </c>
      <c r="B132" s="1249" t="s">
        <v>1474</v>
      </c>
      <c r="C132" s="1259">
        <f t="shared" si="31"/>
        <v>257399.99999999997</v>
      </c>
      <c r="D132" s="896">
        <f>'O5 Details by Class &amp; Accounts'!I149</f>
        <v>159340.02529893658</v>
      </c>
      <c r="E132" s="896">
        <f>'O5 Details by Class &amp; Accounts'!J149</f>
        <v>60380.944580185256</v>
      </c>
      <c r="F132" s="896">
        <f>'O5 Details by Class &amp; Accounts'!K149</f>
        <v>37372.823656973924</v>
      </c>
      <c r="G132" s="896">
        <f>'O5 Details by Class &amp; Accounts'!L149</f>
        <v>0</v>
      </c>
      <c r="H132" s="896">
        <f>'O5 Details by Class &amp; Accounts'!M149</f>
        <v>0</v>
      </c>
      <c r="I132" s="896">
        <f>'O5 Details by Class &amp; Accounts'!N149</f>
        <v>0</v>
      </c>
      <c r="J132" s="896">
        <f>'O5 Details by Class &amp; Accounts'!O149</f>
        <v>0</v>
      </c>
      <c r="K132" s="896">
        <f>'O5 Details by Class &amp; Accounts'!P149</f>
        <v>0</v>
      </c>
      <c r="L132" s="896">
        <f>'O5 Details by Class &amp; Accounts'!Q149</f>
        <v>306.20646390420325</v>
      </c>
      <c r="M132" s="896">
        <f>'O5 Details by Class &amp; Accounts'!R149</f>
        <v>0</v>
      </c>
      <c r="N132" s="896">
        <f>'O5 Details by Class &amp; Accounts'!S149</f>
        <v>0</v>
      </c>
      <c r="O132" s="896">
        <f>'O5 Details by Class &amp; Accounts'!T149</f>
        <v>0</v>
      </c>
      <c r="P132" s="896">
        <f>'O5 Details by Class &amp; Accounts'!U149</f>
        <v>0</v>
      </c>
      <c r="Q132" s="896">
        <f>'O5 Details by Class &amp; Accounts'!V149</f>
        <v>0</v>
      </c>
      <c r="R132" s="896">
        <f>'O5 Details by Class &amp; Accounts'!W149</f>
        <v>0</v>
      </c>
      <c r="S132" s="896">
        <f>'O5 Details by Class &amp; Accounts'!X149</f>
        <v>0</v>
      </c>
      <c r="T132" s="896">
        <f>'O5 Details by Class &amp; Accounts'!Y149</f>
        <v>0</v>
      </c>
      <c r="U132" s="896">
        <f>'O5 Details by Class &amp; Accounts'!Z149</f>
        <v>0</v>
      </c>
      <c r="V132" s="896">
        <f>'O5 Details by Class &amp; Accounts'!AA149</f>
        <v>0</v>
      </c>
      <c r="W132" s="896">
        <f>'O5 Details by Class &amp; Accounts'!AB149</f>
        <v>0</v>
      </c>
      <c r="X132" s="1259">
        <f t="shared" si="32"/>
        <v>103827.85346422539</v>
      </c>
      <c r="Y132" s="896">
        <f>'O5 Details by Class &amp; Accounts'!AD149</f>
        <v>93067.156375014107</v>
      </c>
      <c r="Z132" s="896">
        <f>'O5 Details by Class &amp; Accounts'!AE149</f>
        <v>10250.339287930923</v>
      </c>
      <c r="AA132" s="896">
        <f>'O5 Details by Class &amp; Accounts'!AF149</f>
        <v>510.35780128036856</v>
      </c>
      <c r="AB132" s="896">
        <f>'O5 Details by Class &amp; Accounts'!AG149</f>
        <v>0</v>
      </c>
      <c r="AC132" s="896">
        <f>'O5 Details by Class &amp; Accounts'!AH149</f>
        <v>0</v>
      </c>
      <c r="AD132" s="896">
        <f>'O5 Details by Class &amp; Accounts'!AI149</f>
        <v>0</v>
      </c>
      <c r="AE132" s="896">
        <f>'O5 Details by Class &amp; Accounts'!AJ149</f>
        <v>31688.814218660827</v>
      </c>
      <c r="AF132" s="896">
        <f>'O5 Details by Class &amp; Accounts'!AK149</f>
        <v>1737.7161902808946</v>
      </c>
      <c r="AG132" s="896">
        <f>'O5 Details by Class &amp; Accounts'!AL149</f>
        <v>1345.6161268328979</v>
      </c>
      <c r="AH132" s="896">
        <f>'O5 Details by Class &amp; Accounts'!AM149</f>
        <v>0</v>
      </c>
      <c r="AI132" s="896">
        <f>'O5 Details by Class &amp; Accounts'!AN149</f>
        <v>0</v>
      </c>
      <c r="AJ132" s="896">
        <f>'O5 Details by Class &amp; Accounts'!AO149</f>
        <v>0</v>
      </c>
      <c r="AK132" s="896">
        <f>'O5 Details by Class &amp; Accounts'!AP149</f>
        <v>0</v>
      </c>
      <c r="AL132" s="896">
        <f>'O5 Details by Class &amp; Accounts'!AQ149</f>
        <v>0</v>
      </c>
      <c r="AM132" s="896">
        <f>'O5 Details by Class &amp; Accounts'!AR149</f>
        <v>0</v>
      </c>
      <c r="AN132" s="896">
        <f>'O5 Details by Class &amp; Accounts'!AS149</f>
        <v>0</v>
      </c>
      <c r="AO132" s="896">
        <f>'O5 Details by Class &amp; Accounts'!AT149</f>
        <v>0</v>
      </c>
      <c r="AP132" s="896">
        <f>'O5 Details by Class &amp; Accounts'!AU149</f>
        <v>0</v>
      </c>
      <c r="AQ132" s="896">
        <f>'O5 Details by Class &amp; Accounts'!AV149</f>
        <v>0</v>
      </c>
      <c r="AR132" s="896">
        <f>'O5 Details by Class &amp; Accounts'!AW149</f>
        <v>0</v>
      </c>
      <c r="AS132" s="1282"/>
      <c r="AV132" s="2101">
        <v>1830</v>
      </c>
    </row>
    <row r="133" spans="1:48" s="752" customFormat="1" ht="25.5">
      <c r="A133" s="1281">
        <v>5125</v>
      </c>
      <c r="B133" s="1249" t="s">
        <v>711</v>
      </c>
      <c r="C133" s="1259">
        <f t="shared" si="31"/>
        <v>66300</v>
      </c>
      <c r="D133" s="896">
        <f>'O5 Details by Class &amp; Accounts'!I150</f>
        <v>29922.119973337394</v>
      </c>
      <c r="E133" s="896">
        <f>'O5 Details by Class &amp; Accounts'!J150</f>
        <v>12873.495535201513</v>
      </c>
      <c r="F133" s="896">
        <f>'O5 Details by Class &amp; Accounts'!K150</f>
        <v>23449.434376963953</v>
      </c>
      <c r="G133" s="896">
        <f>'O5 Details by Class &amp; Accounts'!L150</f>
        <v>0</v>
      </c>
      <c r="H133" s="896">
        <f>'O5 Details by Class &amp; Accounts'!M150</f>
        <v>0</v>
      </c>
      <c r="I133" s="896">
        <f>'O5 Details by Class &amp; Accounts'!N150</f>
        <v>0</v>
      </c>
      <c r="J133" s="896">
        <f>'O5 Details by Class &amp; Accounts'!O150</f>
        <v>0</v>
      </c>
      <c r="K133" s="896">
        <f>'O5 Details by Class &amp; Accounts'!P150</f>
        <v>0</v>
      </c>
      <c r="L133" s="896">
        <f>'O5 Details by Class &amp; Accounts'!Q150</f>
        <v>54.950114497142607</v>
      </c>
      <c r="M133" s="896">
        <f>'O5 Details by Class &amp; Accounts'!R150</f>
        <v>0</v>
      </c>
      <c r="N133" s="896">
        <f>'O5 Details by Class &amp; Accounts'!S150</f>
        <v>0</v>
      </c>
      <c r="O133" s="896">
        <f>'O5 Details by Class &amp; Accounts'!T150</f>
        <v>0</v>
      </c>
      <c r="P133" s="896">
        <f>'O5 Details by Class &amp; Accounts'!U150</f>
        <v>0</v>
      </c>
      <c r="Q133" s="896">
        <f>'O5 Details by Class &amp; Accounts'!V150</f>
        <v>0</v>
      </c>
      <c r="R133" s="896">
        <f>'O5 Details by Class &amp; Accounts'!W150</f>
        <v>0</v>
      </c>
      <c r="S133" s="896">
        <f>'O5 Details by Class &amp; Accounts'!X150</f>
        <v>0</v>
      </c>
      <c r="T133" s="896">
        <f>'O5 Details by Class &amp; Accounts'!Y150</f>
        <v>0</v>
      </c>
      <c r="U133" s="896">
        <f>'O5 Details by Class &amp; Accounts'!Z150</f>
        <v>0</v>
      </c>
      <c r="V133" s="896">
        <f>'O5 Details by Class &amp; Accounts'!AA150</f>
        <v>0</v>
      </c>
      <c r="W133" s="896">
        <f>'O5 Details by Class &amp; Accounts'!AB150</f>
        <v>0</v>
      </c>
      <c r="X133" s="1259">
        <f t="shared" si="32"/>
        <v>27210.011317863049</v>
      </c>
      <c r="Y133" s="896">
        <f>'O5 Details by Class &amp; Accounts'!AD150</f>
        <v>24136.846947309212</v>
      </c>
      <c r="Z133" s="896">
        <f>'O5 Details by Class &amp; Accounts'!AE150</f>
        <v>2802.5265489898766</v>
      </c>
      <c r="AA133" s="896">
        <f>'O5 Details by Class &amp; Accounts'!AF150</f>
        <v>270.63782156395899</v>
      </c>
      <c r="AB133" s="896">
        <f>'O5 Details by Class &amp; Accounts'!AG150</f>
        <v>0</v>
      </c>
      <c r="AC133" s="896">
        <f>'O5 Details by Class &amp; Accounts'!AH150</f>
        <v>0</v>
      </c>
      <c r="AD133" s="896">
        <f>'O5 Details by Class &amp; Accounts'!AI150</f>
        <v>0</v>
      </c>
      <c r="AE133" s="896">
        <f>'O5 Details by Class &amp; Accounts'!AJ150</f>
        <v>7737.1603674215839</v>
      </c>
      <c r="AF133" s="896">
        <f>'O5 Details by Class &amp; Accounts'!AK150</f>
        <v>424.28185366906894</v>
      </c>
      <c r="AG133" s="896">
        <f>'O5 Details by Class &amp; Accounts'!AL150</f>
        <v>328.54646104630461</v>
      </c>
      <c r="AH133" s="896">
        <f>'O5 Details by Class &amp; Accounts'!AM150</f>
        <v>0</v>
      </c>
      <c r="AI133" s="896">
        <f>'O5 Details by Class &amp; Accounts'!AN150</f>
        <v>0</v>
      </c>
      <c r="AJ133" s="896">
        <f>'O5 Details by Class &amp; Accounts'!AO150</f>
        <v>0</v>
      </c>
      <c r="AK133" s="896">
        <f>'O5 Details by Class &amp; Accounts'!AP150</f>
        <v>0</v>
      </c>
      <c r="AL133" s="896">
        <f>'O5 Details by Class &amp; Accounts'!AQ150</f>
        <v>0</v>
      </c>
      <c r="AM133" s="896">
        <f>'O5 Details by Class &amp; Accounts'!AR150</f>
        <v>0</v>
      </c>
      <c r="AN133" s="896">
        <f>'O5 Details by Class &amp; Accounts'!AS150</f>
        <v>0</v>
      </c>
      <c r="AO133" s="896">
        <f>'O5 Details by Class &amp; Accounts'!AT150</f>
        <v>0</v>
      </c>
      <c r="AP133" s="896">
        <f>'O5 Details by Class &amp; Accounts'!AU150</f>
        <v>0</v>
      </c>
      <c r="AQ133" s="896">
        <f>'O5 Details by Class &amp; Accounts'!AV150</f>
        <v>0</v>
      </c>
      <c r="AR133" s="896">
        <f>'O5 Details by Class &amp; Accounts'!AW150</f>
        <v>0</v>
      </c>
      <c r="AS133" s="1282"/>
      <c r="AV133" s="2101">
        <v>1835</v>
      </c>
    </row>
    <row r="134" spans="1:48" s="752" customFormat="1" ht="12.75">
      <c r="A134" s="1281">
        <v>5130</v>
      </c>
      <c r="B134" s="1249" t="s">
        <v>1475</v>
      </c>
      <c r="C134" s="1259">
        <f t="shared" si="31"/>
        <v>0</v>
      </c>
      <c r="D134" s="896">
        <f>'O5 Details by Class &amp; Accounts'!I151</f>
        <v>0</v>
      </c>
      <c r="E134" s="896">
        <f>'O5 Details by Class &amp; Accounts'!J151</f>
        <v>0</v>
      </c>
      <c r="F134" s="896">
        <f>'O5 Details by Class &amp; Accounts'!K151</f>
        <v>0</v>
      </c>
      <c r="G134" s="896">
        <f>'O5 Details by Class &amp; Accounts'!L151</f>
        <v>0</v>
      </c>
      <c r="H134" s="896">
        <f>'O5 Details by Class &amp; Accounts'!M151</f>
        <v>0</v>
      </c>
      <c r="I134" s="896">
        <f>'O5 Details by Class &amp; Accounts'!N151</f>
        <v>0</v>
      </c>
      <c r="J134" s="896">
        <f>'O5 Details by Class &amp; Accounts'!O151</f>
        <v>0</v>
      </c>
      <c r="K134" s="896">
        <f>'O5 Details by Class &amp; Accounts'!P151</f>
        <v>0</v>
      </c>
      <c r="L134" s="896">
        <f>'O5 Details by Class &amp; Accounts'!Q151</f>
        <v>0</v>
      </c>
      <c r="M134" s="896">
        <f>'O5 Details by Class &amp; Accounts'!R151</f>
        <v>0</v>
      </c>
      <c r="N134" s="896">
        <f>'O5 Details by Class &amp; Accounts'!S151</f>
        <v>0</v>
      </c>
      <c r="O134" s="896">
        <f>'O5 Details by Class &amp; Accounts'!T151</f>
        <v>0</v>
      </c>
      <c r="P134" s="896">
        <f>'O5 Details by Class &amp; Accounts'!U151</f>
        <v>0</v>
      </c>
      <c r="Q134" s="896">
        <f>'O5 Details by Class &amp; Accounts'!V151</f>
        <v>0</v>
      </c>
      <c r="R134" s="896">
        <f>'O5 Details by Class &amp; Accounts'!W151</f>
        <v>0</v>
      </c>
      <c r="S134" s="896">
        <f>'O5 Details by Class &amp; Accounts'!X151</f>
        <v>0</v>
      </c>
      <c r="T134" s="896">
        <f>'O5 Details by Class &amp; Accounts'!Y151</f>
        <v>0</v>
      </c>
      <c r="U134" s="896">
        <f>'O5 Details by Class &amp; Accounts'!Z151</f>
        <v>0</v>
      </c>
      <c r="V134" s="896">
        <f>'O5 Details by Class &amp; Accounts'!AA151</f>
        <v>0</v>
      </c>
      <c r="W134" s="896">
        <f>'O5 Details by Class &amp; Accounts'!AB151</f>
        <v>0</v>
      </c>
      <c r="X134" s="1259">
        <f t="shared" si="32"/>
        <v>0</v>
      </c>
      <c r="Y134" s="896">
        <f>'O5 Details by Class &amp; Accounts'!AD151</f>
        <v>0</v>
      </c>
      <c r="Z134" s="896">
        <f>'O5 Details by Class &amp; Accounts'!AE151</f>
        <v>0</v>
      </c>
      <c r="AA134" s="896">
        <f>'O5 Details by Class &amp; Accounts'!AF151</f>
        <v>0</v>
      </c>
      <c r="AB134" s="896">
        <f>'O5 Details by Class &amp; Accounts'!AG151</f>
        <v>0</v>
      </c>
      <c r="AC134" s="896">
        <f>'O5 Details by Class &amp; Accounts'!AH151</f>
        <v>0</v>
      </c>
      <c r="AD134" s="896">
        <f>'O5 Details by Class &amp; Accounts'!AI151</f>
        <v>0</v>
      </c>
      <c r="AE134" s="896">
        <f>'O5 Details by Class &amp; Accounts'!AJ151</f>
        <v>0</v>
      </c>
      <c r="AF134" s="896">
        <f>'O5 Details by Class &amp; Accounts'!AK151</f>
        <v>0</v>
      </c>
      <c r="AG134" s="896">
        <f>'O5 Details by Class &amp; Accounts'!AL151</f>
        <v>0</v>
      </c>
      <c r="AH134" s="896">
        <f>'O5 Details by Class &amp; Accounts'!AM151</f>
        <v>0</v>
      </c>
      <c r="AI134" s="896">
        <f>'O5 Details by Class &amp; Accounts'!AN151</f>
        <v>0</v>
      </c>
      <c r="AJ134" s="896">
        <f>'O5 Details by Class &amp; Accounts'!AO151</f>
        <v>0</v>
      </c>
      <c r="AK134" s="896">
        <f>'O5 Details by Class &amp; Accounts'!AP151</f>
        <v>0</v>
      </c>
      <c r="AL134" s="896">
        <f>'O5 Details by Class &amp; Accounts'!AQ151</f>
        <v>0</v>
      </c>
      <c r="AM134" s="896">
        <f>'O5 Details by Class &amp; Accounts'!AR151</f>
        <v>0</v>
      </c>
      <c r="AN134" s="896">
        <f>'O5 Details by Class &amp; Accounts'!AS151</f>
        <v>0</v>
      </c>
      <c r="AO134" s="896">
        <f>'O5 Details by Class &amp; Accounts'!AT151</f>
        <v>0</v>
      </c>
      <c r="AP134" s="896">
        <f>'O5 Details by Class &amp; Accounts'!AU151</f>
        <v>0</v>
      </c>
      <c r="AQ134" s="896">
        <f>'O5 Details by Class &amp; Accounts'!AV151</f>
        <v>0</v>
      </c>
      <c r="AR134" s="896">
        <f>'O5 Details by Class &amp; Accounts'!AW151</f>
        <v>0</v>
      </c>
      <c r="AS134" s="1282"/>
      <c r="AV134" s="2101">
        <v>1855</v>
      </c>
    </row>
    <row r="135" spans="1:48" s="752" customFormat="1" ht="25.5">
      <c r="A135" s="1281">
        <v>5135</v>
      </c>
      <c r="B135" s="1249" t="s">
        <v>1476</v>
      </c>
      <c r="C135" s="1259">
        <f t="shared" si="31"/>
        <v>0</v>
      </c>
      <c r="D135" s="896">
        <f>'O5 Details by Class &amp; Accounts'!I152</f>
        <v>0</v>
      </c>
      <c r="E135" s="896">
        <f>'O5 Details by Class &amp; Accounts'!J152</f>
        <v>0</v>
      </c>
      <c r="F135" s="896">
        <f>'O5 Details by Class &amp; Accounts'!K152</f>
        <v>0</v>
      </c>
      <c r="G135" s="896">
        <f>'O5 Details by Class &amp; Accounts'!L152</f>
        <v>0</v>
      </c>
      <c r="H135" s="896">
        <f>'O5 Details by Class &amp; Accounts'!M152</f>
        <v>0</v>
      </c>
      <c r="I135" s="896">
        <f>'O5 Details by Class &amp; Accounts'!N152</f>
        <v>0</v>
      </c>
      <c r="J135" s="896">
        <f>'O5 Details by Class &amp; Accounts'!O152</f>
        <v>0</v>
      </c>
      <c r="K135" s="896">
        <f>'O5 Details by Class &amp; Accounts'!P152</f>
        <v>0</v>
      </c>
      <c r="L135" s="896">
        <f>'O5 Details by Class &amp; Accounts'!Q152</f>
        <v>0</v>
      </c>
      <c r="M135" s="896">
        <f>'O5 Details by Class &amp; Accounts'!R152</f>
        <v>0</v>
      </c>
      <c r="N135" s="896">
        <f>'O5 Details by Class &amp; Accounts'!S152</f>
        <v>0</v>
      </c>
      <c r="O135" s="896">
        <f>'O5 Details by Class &amp; Accounts'!T152</f>
        <v>0</v>
      </c>
      <c r="P135" s="896">
        <f>'O5 Details by Class &amp; Accounts'!U152</f>
        <v>0</v>
      </c>
      <c r="Q135" s="896">
        <f>'O5 Details by Class &amp; Accounts'!V152</f>
        <v>0</v>
      </c>
      <c r="R135" s="896">
        <f>'O5 Details by Class &amp; Accounts'!W152</f>
        <v>0</v>
      </c>
      <c r="S135" s="896">
        <f>'O5 Details by Class &amp; Accounts'!X152</f>
        <v>0</v>
      </c>
      <c r="T135" s="896">
        <f>'O5 Details by Class &amp; Accounts'!Y152</f>
        <v>0</v>
      </c>
      <c r="U135" s="896">
        <f>'O5 Details by Class &amp; Accounts'!Z152</f>
        <v>0</v>
      </c>
      <c r="V135" s="896">
        <f>'O5 Details by Class &amp; Accounts'!AA152</f>
        <v>0</v>
      </c>
      <c r="W135" s="896">
        <f>'O5 Details by Class &amp; Accounts'!AB152</f>
        <v>0</v>
      </c>
      <c r="X135" s="1259">
        <f t="shared" si="32"/>
        <v>0</v>
      </c>
      <c r="Y135" s="896">
        <f>'O5 Details by Class &amp; Accounts'!AD152</f>
        <v>0</v>
      </c>
      <c r="Z135" s="896">
        <f>'O5 Details by Class &amp; Accounts'!AE152</f>
        <v>0</v>
      </c>
      <c r="AA135" s="896">
        <f>'O5 Details by Class &amp; Accounts'!AF152</f>
        <v>0</v>
      </c>
      <c r="AB135" s="896">
        <f>'O5 Details by Class &amp; Accounts'!AG152</f>
        <v>0</v>
      </c>
      <c r="AC135" s="896">
        <f>'O5 Details by Class &amp; Accounts'!AH152</f>
        <v>0</v>
      </c>
      <c r="AD135" s="896">
        <f>'O5 Details by Class &amp; Accounts'!AI152</f>
        <v>0</v>
      </c>
      <c r="AE135" s="896">
        <f>'O5 Details by Class &amp; Accounts'!AJ152</f>
        <v>0</v>
      </c>
      <c r="AF135" s="896">
        <f>'O5 Details by Class &amp; Accounts'!AK152</f>
        <v>0</v>
      </c>
      <c r="AG135" s="896">
        <f>'O5 Details by Class &amp; Accounts'!AL152</f>
        <v>0</v>
      </c>
      <c r="AH135" s="896">
        <f>'O5 Details by Class &amp; Accounts'!AM152</f>
        <v>0</v>
      </c>
      <c r="AI135" s="896">
        <f>'O5 Details by Class &amp; Accounts'!AN152</f>
        <v>0</v>
      </c>
      <c r="AJ135" s="896">
        <f>'O5 Details by Class &amp; Accounts'!AO152</f>
        <v>0</v>
      </c>
      <c r="AK135" s="896">
        <f>'O5 Details by Class &amp; Accounts'!AP152</f>
        <v>0</v>
      </c>
      <c r="AL135" s="896">
        <f>'O5 Details by Class &amp; Accounts'!AQ152</f>
        <v>0</v>
      </c>
      <c r="AM135" s="896">
        <f>'O5 Details by Class &amp; Accounts'!AR152</f>
        <v>0</v>
      </c>
      <c r="AN135" s="896">
        <f>'O5 Details by Class &amp; Accounts'!AS152</f>
        <v>0</v>
      </c>
      <c r="AO135" s="896">
        <f>'O5 Details by Class &amp; Accounts'!AT152</f>
        <v>0</v>
      </c>
      <c r="AP135" s="896">
        <f>'O5 Details by Class &amp; Accounts'!AU152</f>
        <v>0</v>
      </c>
      <c r="AQ135" s="896">
        <f>'O5 Details by Class &amp; Accounts'!AV152</f>
        <v>0</v>
      </c>
      <c r="AR135" s="896">
        <f>'O5 Details by Class &amp; Accounts'!AW152</f>
        <v>0</v>
      </c>
      <c r="AS135" s="1282"/>
      <c r="AV135" s="2101" t="s">
        <v>563</v>
      </c>
    </row>
    <row r="136" spans="1:48" s="752" customFormat="1" ht="25.5">
      <c r="A136" s="1281">
        <v>5145</v>
      </c>
      <c r="B136" s="1249" t="s">
        <v>1477</v>
      </c>
      <c r="C136" s="1259">
        <f t="shared" si="31"/>
        <v>63700.000000000007</v>
      </c>
      <c r="D136" s="896">
        <f>'O5 Details by Class &amp; Accounts'!I153</f>
        <v>23948.677422489483</v>
      </c>
      <c r="E136" s="896">
        <f>'O5 Details by Class &amp; Accounts'!J153</f>
        <v>11212.169969903834</v>
      </c>
      <c r="F136" s="896">
        <f>'O5 Details by Class &amp; Accounts'!K153</f>
        <v>28496.683166774757</v>
      </c>
      <c r="G136" s="896">
        <f>'O5 Details by Class &amp; Accounts'!L153</f>
        <v>0</v>
      </c>
      <c r="H136" s="896">
        <f>'O5 Details by Class &amp; Accounts'!M153</f>
        <v>0</v>
      </c>
      <c r="I136" s="896">
        <f>'O5 Details by Class &amp; Accounts'!N153</f>
        <v>0</v>
      </c>
      <c r="J136" s="896">
        <f>'O5 Details by Class &amp; Accounts'!O153</f>
        <v>0</v>
      </c>
      <c r="K136" s="896">
        <f>'O5 Details by Class &amp; Accounts'!P153</f>
        <v>0</v>
      </c>
      <c r="L136" s="896">
        <f>'O5 Details by Class &amp; Accounts'!Q153</f>
        <v>42.469440831923997</v>
      </c>
      <c r="M136" s="896">
        <f>'O5 Details by Class &amp; Accounts'!R153</f>
        <v>0</v>
      </c>
      <c r="N136" s="896">
        <f>'O5 Details by Class &amp; Accounts'!S153</f>
        <v>0</v>
      </c>
      <c r="O136" s="896">
        <f>'O5 Details by Class &amp; Accounts'!T153</f>
        <v>0</v>
      </c>
      <c r="P136" s="896">
        <f>'O5 Details by Class &amp; Accounts'!U153</f>
        <v>0</v>
      </c>
      <c r="Q136" s="896">
        <f>'O5 Details by Class &amp; Accounts'!V153</f>
        <v>0</v>
      </c>
      <c r="R136" s="896">
        <f>'O5 Details by Class &amp; Accounts'!W153</f>
        <v>0</v>
      </c>
      <c r="S136" s="896">
        <f>'O5 Details by Class &amp; Accounts'!X153</f>
        <v>0</v>
      </c>
      <c r="T136" s="896">
        <f>'O5 Details by Class &amp; Accounts'!Y153</f>
        <v>0</v>
      </c>
      <c r="U136" s="896">
        <f>'O5 Details by Class &amp; Accounts'!Z153</f>
        <v>0</v>
      </c>
      <c r="V136" s="896">
        <f>'O5 Details by Class &amp; Accounts'!AA153</f>
        <v>0</v>
      </c>
      <c r="W136" s="896">
        <f>'O5 Details by Class &amp; Accounts'!AB153</f>
        <v>0</v>
      </c>
      <c r="X136" s="1259">
        <f t="shared" si="32"/>
        <v>26344.308387326877</v>
      </c>
      <c r="Y136" s="896">
        <f>'O5 Details by Class &amp; Accounts'!AD153</f>
        <v>23261.528859299771</v>
      </c>
      <c r="Z136" s="896">
        <f>'O5 Details by Class &amp; Accounts'!AE153</f>
        <v>2762.6760981988946</v>
      </c>
      <c r="AA136" s="896">
        <f>'O5 Details by Class &amp; Accounts'!AF153</f>
        <v>320.10342982821135</v>
      </c>
      <c r="AB136" s="896">
        <f>'O5 Details by Class &amp; Accounts'!AG153</f>
        <v>0</v>
      </c>
      <c r="AC136" s="896">
        <f>'O5 Details by Class &amp; Accounts'!AH153</f>
        <v>0</v>
      </c>
      <c r="AD136" s="896">
        <f>'O5 Details by Class &amp; Accounts'!AI153</f>
        <v>0</v>
      </c>
      <c r="AE136" s="896">
        <f>'O5 Details by Class &amp; Accounts'!AJ153</f>
        <v>7250.2407418415269</v>
      </c>
      <c r="AF136" s="896">
        <f>'O5 Details by Class &amp; Accounts'!AK153</f>
        <v>397.58069309873395</v>
      </c>
      <c r="AG136" s="896">
        <f>'O5 Details by Class &amp; Accounts'!AL153</f>
        <v>307.87017773286578</v>
      </c>
      <c r="AH136" s="896">
        <f>'O5 Details by Class &amp; Accounts'!AM153</f>
        <v>0</v>
      </c>
      <c r="AI136" s="896">
        <f>'O5 Details by Class &amp; Accounts'!AN153</f>
        <v>0</v>
      </c>
      <c r="AJ136" s="896">
        <f>'O5 Details by Class &amp; Accounts'!AO153</f>
        <v>0</v>
      </c>
      <c r="AK136" s="896">
        <f>'O5 Details by Class &amp; Accounts'!AP153</f>
        <v>0</v>
      </c>
      <c r="AL136" s="896">
        <f>'O5 Details by Class &amp; Accounts'!AQ153</f>
        <v>0</v>
      </c>
      <c r="AM136" s="896">
        <f>'O5 Details by Class &amp; Accounts'!AR153</f>
        <v>0</v>
      </c>
      <c r="AN136" s="896">
        <f>'O5 Details by Class &amp; Accounts'!AS153</f>
        <v>0</v>
      </c>
      <c r="AO136" s="896">
        <f>'O5 Details by Class &amp; Accounts'!AT153</f>
        <v>0</v>
      </c>
      <c r="AP136" s="896">
        <f>'O5 Details by Class &amp; Accounts'!AU153</f>
        <v>0</v>
      </c>
      <c r="AQ136" s="896">
        <f>'O5 Details by Class &amp; Accounts'!AV153</f>
        <v>0</v>
      </c>
      <c r="AR136" s="896">
        <f>'O5 Details by Class &amp; Accounts'!AW153</f>
        <v>0</v>
      </c>
      <c r="AS136" s="1282"/>
      <c r="AV136" s="2101">
        <v>1840</v>
      </c>
    </row>
    <row r="137" spans="1:48" s="752" customFormat="1" ht="25.5">
      <c r="A137" s="1281">
        <v>5150</v>
      </c>
      <c r="B137" s="1249" t="s">
        <v>1478</v>
      </c>
      <c r="C137" s="1259">
        <f t="shared" si="31"/>
        <v>0</v>
      </c>
      <c r="D137" s="896">
        <f>'O5 Details by Class &amp; Accounts'!I154</f>
        <v>0</v>
      </c>
      <c r="E137" s="896">
        <f>'O5 Details by Class &amp; Accounts'!J154</f>
        <v>0</v>
      </c>
      <c r="F137" s="896">
        <f>'O5 Details by Class &amp; Accounts'!K154</f>
        <v>0</v>
      </c>
      <c r="G137" s="896">
        <f>'O5 Details by Class &amp; Accounts'!L154</f>
        <v>0</v>
      </c>
      <c r="H137" s="896">
        <f>'O5 Details by Class &amp; Accounts'!M154</f>
        <v>0</v>
      </c>
      <c r="I137" s="896">
        <f>'O5 Details by Class &amp; Accounts'!N154</f>
        <v>0</v>
      </c>
      <c r="J137" s="896">
        <f>'O5 Details by Class &amp; Accounts'!O154</f>
        <v>0</v>
      </c>
      <c r="K137" s="896">
        <f>'O5 Details by Class &amp; Accounts'!P154</f>
        <v>0</v>
      </c>
      <c r="L137" s="896">
        <f>'O5 Details by Class &amp; Accounts'!Q154</f>
        <v>0</v>
      </c>
      <c r="M137" s="896">
        <f>'O5 Details by Class &amp; Accounts'!R154</f>
        <v>0</v>
      </c>
      <c r="N137" s="896">
        <f>'O5 Details by Class &amp; Accounts'!S154</f>
        <v>0</v>
      </c>
      <c r="O137" s="896">
        <f>'O5 Details by Class &amp; Accounts'!T154</f>
        <v>0</v>
      </c>
      <c r="P137" s="896">
        <f>'O5 Details by Class &amp; Accounts'!U154</f>
        <v>0</v>
      </c>
      <c r="Q137" s="896">
        <f>'O5 Details by Class &amp; Accounts'!V154</f>
        <v>0</v>
      </c>
      <c r="R137" s="896">
        <f>'O5 Details by Class &amp; Accounts'!W154</f>
        <v>0</v>
      </c>
      <c r="S137" s="896">
        <f>'O5 Details by Class &amp; Accounts'!X154</f>
        <v>0</v>
      </c>
      <c r="T137" s="896">
        <f>'O5 Details by Class &amp; Accounts'!Y154</f>
        <v>0</v>
      </c>
      <c r="U137" s="896">
        <f>'O5 Details by Class &amp; Accounts'!Z154</f>
        <v>0</v>
      </c>
      <c r="V137" s="896">
        <f>'O5 Details by Class &amp; Accounts'!AA154</f>
        <v>0</v>
      </c>
      <c r="W137" s="896">
        <f>'O5 Details by Class &amp; Accounts'!AB154</f>
        <v>0</v>
      </c>
      <c r="X137" s="1259">
        <f t="shared" si="32"/>
        <v>0</v>
      </c>
      <c r="Y137" s="896">
        <f>'O5 Details by Class &amp; Accounts'!AD154</f>
        <v>0</v>
      </c>
      <c r="Z137" s="896">
        <f>'O5 Details by Class &amp; Accounts'!AE154</f>
        <v>0</v>
      </c>
      <c r="AA137" s="896">
        <f>'O5 Details by Class &amp; Accounts'!AF154</f>
        <v>0</v>
      </c>
      <c r="AB137" s="896">
        <f>'O5 Details by Class &amp; Accounts'!AG154</f>
        <v>0</v>
      </c>
      <c r="AC137" s="896">
        <f>'O5 Details by Class &amp; Accounts'!AH154</f>
        <v>0</v>
      </c>
      <c r="AD137" s="896">
        <f>'O5 Details by Class &amp; Accounts'!AI154</f>
        <v>0</v>
      </c>
      <c r="AE137" s="896">
        <f>'O5 Details by Class &amp; Accounts'!AJ154</f>
        <v>0</v>
      </c>
      <c r="AF137" s="896">
        <f>'O5 Details by Class &amp; Accounts'!AK154</f>
        <v>0</v>
      </c>
      <c r="AG137" s="896">
        <f>'O5 Details by Class &amp; Accounts'!AL154</f>
        <v>0</v>
      </c>
      <c r="AH137" s="896">
        <f>'O5 Details by Class &amp; Accounts'!AM154</f>
        <v>0</v>
      </c>
      <c r="AI137" s="896">
        <f>'O5 Details by Class &amp; Accounts'!AN154</f>
        <v>0</v>
      </c>
      <c r="AJ137" s="896">
        <f>'O5 Details by Class &amp; Accounts'!AO154</f>
        <v>0</v>
      </c>
      <c r="AK137" s="896">
        <f>'O5 Details by Class &amp; Accounts'!AP154</f>
        <v>0</v>
      </c>
      <c r="AL137" s="896">
        <f>'O5 Details by Class &amp; Accounts'!AQ154</f>
        <v>0</v>
      </c>
      <c r="AM137" s="896">
        <f>'O5 Details by Class &amp; Accounts'!AR154</f>
        <v>0</v>
      </c>
      <c r="AN137" s="896">
        <f>'O5 Details by Class &amp; Accounts'!AS154</f>
        <v>0</v>
      </c>
      <c r="AO137" s="896">
        <f>'O5 Details by Class &amp; Accounts'!AT154</f>
        <v>0</v>
      </c>
      <c r="AP137" s="896">
        <f>'O5 Details by Class &amp; Accounts'!AU154</f>
        <v>0</v>
      </c>
      <c r="AQ137" s="896">
        <f>'O5 Details by Class &amp; Accounts'!AV154</f>
        <v>0</v>
      </c>
      <c r="AR137" s="896">
        <f>'O5 Details by Class &amp; Accounts'!AW154</f>
        <v>0</v>
      </c>
      <c r="AS137" s="1282"/>
      <c r="AV137" s="2101">
        <v>1845</v>
      </c>
    </row>
    <row r="138" spans="1:48" s="752" customFormat="1" ht="25.5">
      <c r="A138" s="1281">
        <v>5155</v>
      </c>
      <c r="B138" s="1249" t="s">
        <v>1479</v>
      </c>
      <c r="C138" s="1259">
        <f t="shared" si="31"/>
        <v>0</v>
      </c>
      <c r="D138" s="896">
        <f>'O5 Details by Class &amp; Accounts'!I155</f>
        <v>0</v>
      </c>
      <c r="E138" s="896">
        <f>'O5 Details by Class &amp; Accounts'!J155</f>
        <v>0</v>
      </c>
      <c r="F138" s="896">
        <f>'O5 Details by Class &amp; Accounts'!K155</f>
        <v>0</v>
      </c>
      <c r="G138" s="896">
        <f>'O5 Details by Class &amp; Accounts'!L155</f>
        <v>0</v>
      </c>
      <c r="H138" s="896">
        <f>'O5 Details by Class &amp; Accounts'!M155</f>
        <v>0</v>
      </c>
      <c r="I138" s="896">
        <f>'O5 Details by Class &amp; Accounts'!N155</f>
        <v>0</v>
      </c>
      <c r="J138" s="896">
        <f>'O5 Details by Class &amp; Accounts'!O155</f>
        <v>0</v>
      </c>
      <c r="K138" s="896">
        <f>'O5 Details by Class &amp; Accounts'!P155</f>
        <v>0</v>
      </c>
      <c r="L138" s="896">
        <f>'O5 Details by Class &amp; Accounts'!Q155</f>
        <v>0</v>
      </c>
      <c r="M138" s="896">
        <f>'O5 Details by Class &amp; Accounts'!R155</f>
        <v>0</v>
      </c>
      <c r="N138" s="896">
        <f>'O5 Details by Class &amp; Accounts'!S155</f>
        <v>0</v>
      </c>
      <c r="O138" s="896">
        <f>'O5 Details by Class &amp; Accounts'!T155</f>
        <v>0</v>
      </c>
      <c r="P138" s="896">
        <f>'O5 Details by Class &amp; Accounts'!U155</f>
        <v>0</v>
      </c>
      <c r="Q138" s="896">
        <f>'O5 Details by Class &amp; Accounts'!V155</f>
        <v>0</v>
      </c>
      <c r="R138" s="896">
        <f>'O5 Details by Class &amp; Accounts'!W155</f>
        <v>0</v>
      </c>
      <c r="S138" s="896">
        <f>'O5 Details by Class &amp; Accounts'!X155</f>
        <v>0</v>
      </c>
      <c r="T138" s="896">
        <f>'O5 Details by Class &amp; Accounts'!Y155</f>
        <v>0</v>
      </c>
      <c r="U138" s="896">
        <f>'O5 Details by Class &amp; Accounts'!Z155</f>
        <v>0</v>
      </c>
      <c r="V138" s="896">
        <f>'O5 Details by Class &amp; Accounts'!AA155</f>
        <v>0</v>
      </c>
      <c r="W138" s="896">
        <f>'O5 Details by Class &amp; Accounts'!AB155</f>
        <v>0</v>
      </c>
      <c r="X138" s="1259">
        <f t="shared" si="32"/>
        <v>0</v>
      </c>
      <c r="Y138" s="896">
        <f>'O5 Details by Class &amp; Accounts'!AD155</f>
        <v>0</v>
      </c>
      <c r="Z138" s="896">
        <f>'O5 Details by Class &amp; Accounts'!AE155</f>
        <v>0</v>
      </c>
      <c r="AA138" s="896">
        <f>'O5 Details by Class &amp; Accounts'!AF155</f>
        <v>0</v>
      </c>
      <c r="AB138" s="896">
        <f>'O5 Details by Class &amp; Accounts'!AG155</f>
        <v>0</v>
      </c>
      <c r="AC138" s="896">
        <f>'O5 Details by Class &amp; Accounts'!AH155</f>
        <v>0</v>
      </c>
      <c r="AD138" s="896">
        <f>'O5 Details by Class &amp; Accounts'!AI155</f>
        <v>0</v>
      </c>
      <c r="AE138" s="896">
        <f>'O5 Details by Class &amp; Accounts'!AJ155</f>
        <v>0</v>
      </c>
      <c r="AF138" s="896">
        <f>'O5 Details by Class &amp; Accounts'!AK155</f>
        <v>0</v>
      </c>
      <c r="AG138" s="896">
        <f>'O5 Details by Class &amp; Accounts'!AL155</f>
        <v>0</v>
      </c>
      <c r="AH138" s="896">
        <f>'O5 Details by Class &amp; Accounts'!AM155</f>
        <v>0</v>
      </c>
      <c r="AI138" s="896">
        <f>'O5 Details by Class &amp; Accounts'!AN155</f>
        <v>0</v>
      </c>
      <c r="AJ138" s="896">
        <f>'O5 Details by Class &amp; Accounts'!AO155</f>
        <v>0</v>
      </c>
      <c r="AK138" s="896">
        <f>'O5 Details by Class &amp; Accounts'!AP155</f>
        <v>0</v>
      </c>
      <c r="AL138" s="896">
        <f>'O5 Details by Class &amp; Accounts'!AQ155</f>
        <v>0</v>
      </c>
      <c r="AM138" s="896">
        <f>'O5 Details by Class &amp; Accounts'!AR155</f>
        <v>0</v>
      </c>
      <c r="AN138" s="896">
        <f>'O5 Details by Class &amp; Accounts'!AS155</f>
        <v>0</v>
      </c>
      <c r="AO138" s="896">
        <f>'O5 Details by Class &amp; Accounts'!AT155</f>
        <v>0</v>
      </c>
      <c r="AP138" s="896">
        <f>'O5 Details by Class &amp; Accounts'!AU155</f>
        <v>0</v>
      </c>
      <c r="AQ138" s="896">
        <f>'O5 Details by Class &amp; Accounts'!AV155</f>
        <v>0</v>
      </c>
      <c r="AR138" s="896">
        <f>'O5 Details by Class &amp; Accounts'!AW155</f>
        <v>0</v>
      </c>
      <c r="AS138" s="1282"/>
      <c r="AV138" s="2101">
        <v>1855</v>
      </c>
    </row>
    <row r="139" spans="1:48" s="752" customFormat="1" ht="12.75">
      <c r="A139" s="1281">
        <v>5160</v>
      </c>
      <c r="B139" s="1249" t="s">
        <v>1480</v>
      </c>
      <c r="C139" s="1259">
        <f t="shared" si="31"/>
        <v>39200</v>
      </c>
      <c r="D139" s="896">
        <f>'O5 Details by Class &amp; Accounts'!I156</f>
        <v>19392.674996718422</v>
      </c>
      <c r="E139" s="896">
        <f>'O5 Details by Class &amp; Accounts'!J156</f>
        <v>9242.9755322304645</v>
      </c>
      <c r="F139" s="896">
        <f>'O5 Details by Class &amp; Accounts'!K156</f>
        <v>10528.191658587604</v>
      </c>
      <c r="G139" s="896">
        <f>'O5 Details by Class &amp; Accounts'!L156</f>
        <v>0</v>
      </c>
      <c r="H139" s="896">
        <f>'O5 Details by Class &amp; Accounts'!M156</f>
        <v>0</v>
      </c>
      <c r="I139" s="896">
        <f>'O5 Details by Class &amp; Accounts'!N156</f>
        <v>0</v>
      </c>
      <c r="J139" s="896">
        <f>'O5 Details by Class &amp; Accounts'!O156</f>
        <v>0</v>
      </c>
      <c r="K139" s="896">
        <f>'O5 Details by Class &amp; Accounts'!P156</f>
        <v>0</v>
      </c>
      <c r="L139" s="896">
        <f>'O5 Details by Class &amp; Accounts'!Q156</f>
        <v>36.157812463515185</v>
      </c>
      <c r="M139" s="896">
        <f>'O5 Details by Class &amp; Accounts'!R156</f>
        <v>0</v>
      </c>
      <c r="N139" s="896">
        <f>'O5 Details by Class &amp; Accounts'!S156</f>
        <v>0</v>
      </c>
      <c r="O139" s="896">
        <f>'O5 Details by Class &amp; Accounts'!T156</f>
        <v>0</v>
      </c>
      <c r="P139" s="896">
        <f>'O5 Details by Class &amp; Accounts'!U156</f>
        <v>0</v>
      </c>
      <c r="Q139" s="896">
        <f>'O5 Details by Class &amp; Accounts'!V156</f>
        <v>0</v>
      </c>
      <c r="R139" s="896">
        <f>'O5 Details by Class &amp; Accounts'!W156</f>
        <v>0</v>
      </c>
      <c r="S139" s="896">
        <f>'O5 Details by Class &amp; Accounts'!X156</f>
        <v>0</v>
      </c>
      <c r="T139" s="896">
        <f>'O5 Details by Class &amp; Accounts'!Y156</f>
        <v>0</v>
      </c>
      <c r="U139" s="896">
        <f>'O5 Details by Class &amp; Accounts'!Z156</f>
        <v>0</v>
      </c>
      <c r="V139" s="896">
        <f>'O5 Details by Class &amp; Accounts'!AA156</f>
        <v>0</v>
      </c>
      <c r="W139" s="896">
        <f>'O5 Details by Class &amp; Accounts'!AB156</f>
        <v>0</v>
      </c>
      <c r="X139" s="1259">
        <f t="shared" si="32"/>
        <v>12752.241978382439</v>
      </c>
      <c r="Y139" s="896">
        <f>'O5 Details by Class &amp; Accounts'!AD156</f>
        <v>11249.094305505576</v>
      </c>
      <c r="Z139" s="896">
        <f>'O5 Details by Class &amp; Accounts'!AE156</f>
        <v>1371.0121719535816</v>
      </c>
      <c r="AA139" s="896">
        <f>'O5 Details by Class &amp; Accounts'!AF156</f>
        <v>132.1355009232814</v>
      </c>
      <c r="AB139" s="896">
        <f>'O5 Details by Class &amp; Accounts'!AG156</f>
        <v>0</v>
      </c>
      <c r="AC139" s="896">
        <f>'O5 Details by Class &amp; Accounts'!AH156</f>
        <v>0</v>
      </c>
      <c r="AD139" s="896">
        <f>'O5 Details by Class &amp; Accounts'!AI156</f>
        <v>0</v>
      </c>
      <c r="AE139" s="896">
        <f>'O5 Details by Class &amp; Accounts'!AJ156</f>
        <v>3688.8332969943708</v>
      </c>
      <c r="AF139" s="896">
        <f>'O5 Details by Class &amp; Accounts'!AK156</f>
        <v>202.28416561133363</v>
      </c>
      <c r="AG139" s="896">
        <f>'O5 Details by Class &amp; Accounts'!AL156</f>
        <v>156.64055901185321</v>
      </c>
      <c r="AH139" s="896">
        <f>'O5 Details by Class &amp; Accounts'!AM156</f>
        <v>0</v>
      </c>
      <c r="AI139" s="896">
        <f>'O5 Details by Class &amp; Accounts'!AN156</f>
        <v>0</v>
      </c>
      <c r="AJ139" s="896">
        <f>'O5 Details by Class &amp; Accounts'!AO156</f>
        <v>0</v>
      </c>
      <c r="AK139" s="896">
        <f>'O5 Details by Class &amp; Accounts'!AP156</f>
        <v>0</v>
      </c>
      <c r="AL139" s="896">
        <f>'O5 Details by Class &amp; Accounts'!AQ156</f>
        <v>0</v>
      </c>
      <c r="AM139" s="896">
        <f>'O5 Details by Class &amp; Accounts'!AR156</f>
        <v>0</v>
      </c>
      <c r="AN139" s="896">
        <f>'O5 Details by Class &amp; Accounts'!AS156</f>
        <v>0</v>
      </c>
      <c r="AO139" s="896">
        <f>'O5 Details by Class &amp; Accounts'!AT156</f>
        <v>0</v>
      </c>
      <c r="AP139" s="896">
        <f>'O5 Details by Class &amp; Accounts'!AU156</f>
        <v>0</v>
      </c>
      <c r="AQ139" s="896">
        <f>'O5 Details by Class &amp; Accounts'!AV156</f>
        <v>0</v>
      </c>
      <c r="AR139" s="896">
        <f>'O5 Details by Class &amp; Accounts'!AW156</f>
        <v>0</v>
      </c>
      <c r="AS139" s="1282"/>
      <c r="AV139" s="2101">
        <v>1850</v>
      </c>
    </row>
    <row r="140" spans="1:48" s="752" customFormat="1" ht="12.75">
      <c r="A140" s="1281">
        <v>5175</v>
      </c>
      <c r="B140" s="1249" t="s">
        <v>870</v>
      </c>
      <c r="C140" s="1259">
        <f t="shared" si="31"/>
        <v>0</v>
      </c>
      <c r="D140" s="896">
        <f>'O5 Details by Class &amp; Accounts'!I157</f>
        <v>0</v>
      </c>
      <c r="E140" s="896">
        <f>'O5 Details by Class &amp; Accounts'!J157</f>
        <v>0</v>
      </c>
      <c r="F140" s="896">
        <f>'O5 Details by Class &amp; Accounts'!K157</f>
        <v>0</v>
      </c>
      <c r="G140" s="896">
        <f>'O5 Details by Class &amp; Accounts'!L157</f>
        <v>0</v>
      </c>
      <c r="H140" s="896">
        <f>'O5 Details by Class &amp; Accounts'!M157</f>
        <v>0</v>
      </c>
      <c r="I140" s="896">
        <f>'O5 Details by Class &amp; Accounts'!N157</f>
        <v>0</v>
      </c>
      <c r="J140" s="896">
        <f>'O5 Details by Class &amp; Accounts'!O157</f>
        <v>0</v>
      </c>
      <c r="K140" s="896">
        <f>'O5 Details by Class &amp; Accounts'!P157</f>
        <v>0</v>
      </c>
      <c r="L140" s="896">
        <f>'O5 Details by Class &amp; Accounts'!Q157</f>
        <v>0</v>
      </c>
      <c r="M140" s="896">
        <f>'O5 Details by Class &amp; Accounts'!R157</f>
        <v>0</v>
      </c>
      <c r="N140" s="896">
        <f>'O5 Details by Class &amp; Accounts'!S157</f>
        <v>0</v>
      </c>
      <c r="O140" s="896">
        <f>'O5 Details by Class &amp; Accounts'!T157</f>
        <v>0</v>
      </c>
      <c r="P140" s="896">
        <f>'O5 Details by Class &amp; Accounts'!U157</f>
        <v>0</v>
      </c>
      <c r="Q140" s="896">
        <f>'O5 Details by Class &amp; Accounts'!V157</f>
        <v>0</v>
      </c>
      <c r="R140" s="896">
        <f>'O5 Details by Class &amp; Accounts'!W157</f>
        <v>0</v>
      </c>
      <c r="S140" s="896">
        <f>'O5 Details by Class &amp; Accounts'!X157</f>
        <v>0</v>
      </c>
      <c r="T140" s="896">
        <f>'O5 Details by Class &amp; Accounts'!Y157</f>
        <v>0</v>
      </c>
      <c r="U140" s="896">
        <f>'O5 Details by Class &amp; Accounts'!Z157</f>
        <v>0</v>
      </c>
      <c r="V140" s="896">
        <f>'O5 Details by Class &amp; Accounts'!AA157</f>
        <v>0</v>
      </c>
      <c r="W140" s="896">
        <f>'O5 Details by Class &amp; Accounts'!AB157</f>
        <v>0</v>
      </c>
      <c r="X140" s="1259">
        <f t="shared" si="32"/>
        <v>38000</v>
      </c>
      <c r="Y140" s="896">
        <f>'O5 Details by Class &amp; Accounts'!AD157</f>
        <v>13339.365545025841</v>
      </c>
      <c r="Z140" s="896">
        <f>'O5 Details by Class &amp; Accounts'!AE157</f>
        <v>22830.907154898836</v>
      </c>
      <c r="AA140" s="896">
        <f>'O5 Details by Class &amp; Accounts'!AF157</f>
        <v>1829.7273000753173</v>
      </c>
      <c r="AB140" s="896">
        <f>'O5 Details by Class &amp; Accounts'!AG157</f>
        <v>0</v>
      </c>
      <c r="AC140" s="896">
        <f>'O5 Details by Class &amp; Accounts'!AH157</f>
        <v>0</v>
      </c>
      <c r="AD140" s="896">
        <f>'O5 Details by Class &amp; Accounts'!AI157</f>
        <v>0</v>
      </c>
      <c r="AE140" s="896">
        <f>'O5 Details by Class &amp; Accounts'!AJ157</f>
        <v>0</v>
      </c>
      <c r="AF140" s="896">
        <f>'O5 Details by Class &amp; Accounts'!AK157</f>
        <v>0</v>
      </c>
      <c r="AG140" s="896">
        <f>'O5 Details by Class &amp; Accounts'!AL157</f>
        <v>0</v>
      </c>
      <c r="AH140" s="896">
        <f>'O5 Details by Class &amp; Accounts'!AM157</f>
        <v>0</v>
      </c>
      <c r="AI140" s="896">
        <f>'O5 Details by Class &amp; Accounts'!AN157</f>
        <v>0</v>
      </c>
      <c r="AJ140" s="896">
        <f>'O5 Details by Class &amp; Accounts'!AO157</f>
        <v>0</v>
      </c>
      <c r="AK140" s="896">
        <f>'O5 Details by Class &amp; Accounts'!AP157</f>
        <v>0</v>
      </c>
      <c r="AL140" s="896">
        <f>'O5 Details by Class &amp; Accounts'!AQ157</f>
        <v>0</v>
      </c>
      <c r="AM140" s="896">
        <f>'O5 Details by Class &amp; Accounts'!AR157</f>
        <v>0</v>
      </c>
      <c r="AN140" s="896">
        <f>'O5 Details by Class &amp; Accounts'!AS157</f>
        <v>0</v>
      </c>
      <c r="AO140" s="896">
        <f>'O5 Details by Class &amp; Accounts'!AT157</f>
        <v>0</v>
      </c>
      <c r="AP140" s="896">
        <f>'O5 Details by Class &amp; Accounts'!AU157</f>
        <v>0</v>
      </c>
      <c r="AQ140" s="896">
        <f>'O5 Details by Class &amp; Accounts'!AV157</f>
        <v>0</v>
      </c>
      <c r="AR140" s="896">
        <f>'O5 Details by Class &amp; Accounts'!AW157</f>
        <v>0</v>
      </c>
      <c r="AS140" s="1282"/>
      <c r="AV140" s="2101">
        <v>1860</v>
      </c>
    </row>
    <row r="141" spans="1:48" s="752" customFormat="1" ht="12.75">
      <c r="A141" s="1281">
        <v>5305</v>
      </c>
      <c r="B141" s="1249" t="s">
        <v>880</v>
      </c>
      <c r="C141" s="1259">
        <f t="shared" si="31"/>
        <v>0</v>
      </c>
      <c r="D141" s="896">
        <f>'O5 Details by Class &amp; Accounts'!I158</f>
        <v>0</v>
      </c>
      <c r="E141" s="896">
        <f>'O5 Details by Class &amp; Accounts'!J158</f>
        <v>0</v>
      </c>
      <c r="F141" s="896">
        <f>'O5 Details by Class &amp; Accounts'!K158</f>
        <v>0</v>
      </c>
      <c r="G141" s="896">
        <f>'O5 Details by Class &amp; Accounts'!L158</f>
        <v>0</v>
      </c>
      <c r="H141" s="896">
        <f>'O5 Details by Class &amp; Accounts'!M158</f>
        <v>0</v>
      </c>
      <c r="I141" s="896">
        <f>'O5 Details by Class &amp; Accounts'!N158</f>
        <v>0</v>
      </c>
      <c r="J141" s="896">
        <f>'O5 Details by Class &amp; Accounts'!O158</f>
        <v>0</v>
      </c>
      <c r="K141" s="896">
        <f>'O5 Details by Class &amp; Accounts'!P158</f>
        <v>0</v>
      </c>
      <c r="L141" s="896">
        <f>'O5 Details by Class &amp; Accounts'!Q158</f>
        <v>0</v>
      </c>
      <c r="M141" s="896">
        <f>'O5 Details by Class &amp; Accounts'!R158</f>
        <v>0</v>
      </c>
      <c r="N141" s="896">
        <f>'O5 Details by Class &amp; Accounts'!S158</f>
        <v>0</v>
      </c>
      <c r="O141" s="896">
        <f>'O5 Details by Class &amp; Accounts'!T158</f>
        <v>0</v>
      </c>
      <c r="P141" s="896">
        <f>'O5 Details by Class &amp; Accounts'!U158</f>
        <v>0</v>
      </c>
      <c r="Q141" s="896">
        <f>'O5 Details by Class &amp; Accounts'!V158</f>
        <v>0</v>
      </c>
      <c r="R141" s="896">
        <f>'O5 Details by Class &amp; Accounts'!W158</f>
        <v>0</v>
      </c>
      <c r="S141" s="896">
        <f>'O5 Details by Class &amp; Accounts'!X158</f>
        <v>0</v>
      </c>
      <c r="T141" s="896">
        <f>'O5 Details by Class &amp; Accounts'!Y158</f>
        <v>0</v>
      </c>
      <c r="U141" s="896">
        <f>'O5 Details by Class &amp; Accounts'!Z158</f>
        <v>0</v>
      </c>
      <c r="V141" s="896">
        <f>'O5 Details by Class &amp; Accounts'!AA158</f>
        <v>0</v>
      </c>
      <c r="W141" s="896">
        <f>'O5 Details by Class &amp; Accounts'!AB158</f>
        <v>0</v>
      </c>
      <c r="X141" s="1259">
        <f t="shared" si="32"/>
        <v>0</v>
      </c>
      <c r="Y141" s="896">
        <f>'O5 Details by Class &amp; Accounts'!AD158</f>
        <v>0</v>
      </c>
      <c r="Z141" s="896">
        <f>'O5 Details by Class &amp; Accounts'!AE158</f>
        <v>0</v>
      </c>
      <c r="AA141" s="896">
        <f>'O5 Details by Class &amp; Accounts'!AF158</f>
        <v>0</v>
      </c>
      <c r="AB141" s="896">
        <f>'O5 Details by Class &amp; Accounts'!AG158</f>
        <v>0</v>
      </c>
      <c r="AC141" s="896">
        <f>'O5 Details by Class &amp; Accounts'!AH158</f>
        <v>0</v>
      </c>
      <c r="AD141" s="896">
        <f>'O5 Details by Class &amp; Accounts'!AI158</f>
        <v>0</v>
      </c>
      <c r="AE141" s="896">
        <f>'O5 Details by Class &amp; Accounts'!AJ158</f>
        <v>0</v>
      </c>
      <c r="AF141" s="896">
        <f>'O5 Details by Class &amp; Accounts'!AK158</f>
        <v>0</v>
      </c>
      <c r="AG141" s="896">
        <f>'O5 Details by Class &amp; Accounts'!AL158</f>
        <v>0</v>
      </c>
      <c r="AH141" s="896">
        <f>'O5 Details by Class &amp; Accounts'!AM158</f>
        <v>0</v>
      </c>
      <c r="AI141" s="896">
        <f>'O5 Details by Class &amp; Accounts'!AN158</f>
        <v>0</v>
      </c>
      <c r="AJ141" s="896">
        <f>'O5 Details by Class &amp; Accounts'!AO158</f>
        <v>0</v>
      </c>
      <c r="AK141" s="896">
        <f>'O5 Details by Class &amp; Accounts'!AP158</f>
        <v>0</v>
      </c>
      <c r="AL141" s="896">
        <f>'O5 Details by Class &amp; Accounts'!AQ158</f>
        <v>0</v>
      </c>
      <c r="AM141" s="896">
        <f>'O5 Details by Class &amp; Accounts'!AR158</f>
        <v>0</v>
      </c>
      <c r="AN141" s="896">
        <f>'O5 Details by Class &amp; Accounts'!AS158</f>
        <v>0</v>
      </c>
      <c r="AO141" s="896">
        <f>'O5 Details by Class &amp; Accounts'!AT158</f>
        <v>0</v>
      </c>
      <c r="AP141" s="896">
        <f>'O5 Details by Class &amp; Accounts'!AU158</f>
        <v>0</v>
      </c>
      <c r="AQ141" s="896">
        <f>'O5 Details by Class &amp; Accounts'!AV158</f>
        <v>0</v>
      </c>
      <c r="AR141" s="896">
        <f>'O5 Details by Class &amp; Accounts'!AW158</f>
        <v>0</v>
      </c>
      <c r="AS141" s="1282"/>
      <c r="AV141" s="2101" t="s">
        <v>504</v>
      </c>
    </row>
    <row r="142" spans="1:48" s="752" customFormat="1" ht="12.75">
      <c r="A142" s="1281">
        <v>5310</v>
      </c>
      <c r="B142" s="1249" t="s">
        <v>240</v>
      </c>
      <c r="C142" s="1259">
        <f t="shared" si="31"/>
        <v>0</v>
      </c>
      <c r="D142" s="896">
        <f>'O5 Details by Class &amp; Accounts'!I159</f>
        <v>0</v>
      </c>
      <c r="E142" s="896">
        <f>'O5 Details by Class &amp; Accounts'!J159</f>
        <v>0</v>
      </c>
      <c r="F142" s="896">
        <f>'O5 Details by Class &amp; Accounts'!K159</f>
        <v>0</v>
      </c>
      <c r="G142" s="896">
        <f>'O5 Details by Class &amp; Accounts'!L159</f>
        <v>0</v>
      </c>
      <c r="H142" s="896">
        <f>'O5 Details by Class &amp; Accounts'!M159</f>
        <v>0</v>
      </c>
      <c r="I142" s="896">
        <f>'O5 Details by Class &amp; Accounts'!N159</f>
        <v>0</v>
      </c>
      <c r="J142" s="896">
        <f>'O5 Details by Class &amp; Accounts'!O159</f>
        <v>0</v>
      </c>
      <c r="K142" s="896">
        <f>'O5 Details by Class &amp; Accounts'!P159</f>
        <v>0</v>
      </c>
      <c r="L142" s="896">
        <f>'O5 Details by Class &amp; Accounts'!Q159</f>
        <v>0</v>
      </c>
      <c r="M142" s="896">
        <f>'O5 Details by Class &amp; Accounts'!R159</f>
        <v>0</v>
      </c>
      <c r="N142" s="896">
        <f>'O5 Details by Class &amp; Accounts'!S159</f>
        <v>0</v>
      </c>
      <c r="O142" s="896">
        <f>'O5 Details by Class &amp; Accounts'!T159</f>
        <v>0</v>
      </c>
      <c r="P142" s="896">
        <f>'O5 Details by Class &amp; Accounts'!U159</f>
        <v>0</v>
      </c>
      <c r="Q142" s="896">
        <f>'O5 Details by Class &amp; Accounts'!V159</f>
        <v>0</v>
      </c>
      <c r="R142" s="896">
        <f>'O5 Details by Class &amp; Accounts'!W159</f>
        <v>0</v>
      </c>
      <c r="S142" s="896">
        <f>'O5 Details by Class &amp; Accounts'!X159</f>
        <v>0</v>
      </c>
      <c r="T142" s="896">
        <f>'O5 Details by Class &amp; Accounts'!Y159</f>
        <v>0</v>
      </c>
      <c r="U142" s="896">
        <f>'O5 Details by Class &amp; Accounts'!Z159</f>
        <v>0</v>
      </c>
      <c r="V142" s="896">
        <f>'O5 Details by Class &amp; Accounts'!AA159</f>
        <v>0</v>
      </c>
      <c r="W142" s="896">
        <f>'O5 Details by Class &amp; Accounts'!AB159</f>
        <v>0</v>
      </c>
      <c r="X142" s="1259">
        <f t="shared" si="32"/>
        <v>302794.00000000006</v>
      </c>
      <c r="Y142" s="896">
        <f>'O5 Details by Class &amp; Accounts'!AD159</f>
        <v>232197.08889590731</v>
      </c>
      <c r="Z142" s="896">
        <f>'O5 Details by Class &amp; Accounts'!AE159</f>
        <v>52300.584115561454</v>
      </c>
      <c r="AA142" s="896">
        <f>'O5 Details by Class &amp; Accounts'!AF159</f>
        <v>18296.326988531251</v>
      </c>
      <c r="AB142" s="896">
        <f>'O5 Details by Class &amp; Accounts'!AG159</f>
        <v>0</v>
      </c>
      <c r="AC142" s="896">
        <f>'O5 Details by Class &amp; Accounts'!AH159</f>
        <v>0</v>
      </c>
      <c r="AD142" s="896">
        <f>'O5 Details by Class &amp; Accounts'!AI159</f>
        <v>0</v>
      </c>
      <c r="AE142" s="896">
        <f>'O5 Details by Class &amp; Accounts'!AJ159</f>
        <v>0</v>
      </c>
      <c r="AF142" s="896">
        <f>'O5 Details by Class &amp; Accounts'!AK159</f>
        <v>0</v>
      </c>
      <c r="AG142" s="896">
        <f>'O5 Details by Class &amp; Accounts'!AL159</f>
        <v>0</v>
      </c>
      <c r="AH142" s="896">
        <f>'O5 Details by Class &amp; Accounts'!AM159</f>
        <v>0</v>
      </c>
      <c r="AI142" s="896">
        <f>'O5 Details by Class &amp; Accounts'!AN159</f>
        <v>0</v>
      </c>
      <c r="AJ142" s="896">
        <f>'O5 Details by Class &amp; Accounts'!AO159</f>
        <v>0</v>
      </c>
      <c r="AK142" s="896">
        <f>'O5 Details by Class &amp; Accounts'!AP159</f>
        <v>0</v>
      </c>
      <c r="AL142" s="896">
        <f>'O5 Details by Class &amp; Accounts'!AQ159</f>
        <v>0</v>
      </c>
      <c r="AM142" s="896">
        <f>'O5 Details by Class &amp; Accounts'!AR159</f>
        <v>0</v>
      </c>
      <c r="AN142" s="896">
        <f>'O5 Details by Class &amp; Accounts'!AS159</f>
        <v>0</v>
      </c>
      <c r="AO142" s="896">
        <f>'O5 Details by Class &amp; Accounts'!AT159</f>
        <v>0</v>
      </c>
      <c r="AP142" s="896">
        <f>'O5 Details by Class &amp; Accounts'!AU159</f>
        <v>0</v>
      </c>
      <c r="AQ142" s="896">
        <f>'O5 Details by Class &amp; Accounts'!AV159</f>
        <v>0</v>
      </c>
      <c r="AR142" s="896">
        <f>'O5 Details by Class &amp; Accounts'!AW159</f>
        <v>0</v>
      </c>
      <c r="AS142" s="1282"/>
      <c r="AV142" s="2101" t="s">
        <v>1216</v>
      </c>
    </row>
    <row r="143" spans="1:48" s="752" customFormat="1" ht="12.75">
      <c r="A143" s="1281">
        <v>5315</v>
      </c>
      <c r="B143" s="1249" t="s">
        <v>344</v>
      </c>
      <c r="C143" s="1259">
        <f t="shared" si="31"/>
        <v>0</v>
      </c>
      <c r="D143" s="896">
        <f>'O5 Details by Class &amp; Accounts'!I160</f>
        <v>0</v>
      </c>
      <c r="E143" s="896">
        <f>'O5 Details by Class &amp; Accounts'!J160</f>
        <v>0</v>
      </c>
      <c r="F143" s="896">
        <f>'O5 Details by Class &amp; Accounts'!K160</f>
        <v>0</v>
      </c>
      <c r="G143" s="896">
        <f>'O5 Details by Class &amp; Accounts'!L160</f>
        <v>0</v>
      </c>
      <c r="H143" s="896">
        <f>'O5 Details by Class &amp; Accounts'!M160</f>
        <v>0</v>
      </c>
      <c r="I143" s="896">
        <f>'O5 Details by Class &amp; Accounts'!N160</f>
        <v>0</v>
      </c>
      <c r="J143" s="896">
        <f>'O5 Details by Class &amp; Accounts'!O160</f>
        <v>0</v>
      </c>
      <c r="K143" s="896">
        <f>'O5 Details by Class &amp; Accounts'!P160</f>
        <v>0</v>
      </c>
      <c r="L143" s="896">
        <f>'O5 Details by Class &amp; Accounts'!Q160</f>
        <v>0</v>
      </c>
      <c r="M143" s="896">
        <f>'O5 Details by Class &amp; Accounts'!R160</f>
        <v>0</v>
      </c>
      <c r="N143" s="896">
        <f>'O5 Details by Class &amp; Accounts'!S160</f>
        <v>0</v>
      </c>
      <c r="O143" s="896">
        <f>'O5 Details by Class &amp; Accounts'!T160</f>
        <v>0</v>
      </c>
      <c r="P143" s="896">
        <f>'O5 Details by Class &amp; Accounts'!U160</f>
        <v>0</v>
      </c>
      <c r="Q143" s="896">
        <f>'O5 Details by Class &amp; Accounts'!V160</f>
        <v>0</v>
      </c>
      <c r="R143" s="896">
        <f>'O5 Details by Class &amp; Accounts'!W160</f>
        <v>0</v>
      </c>
      <c r="S143" s="896">
        <f>'O5 Details by Class &amp; Accounts'!X160</f>
        <v>0</v>
      </c>
      <c r="T143" s="896">
        <f>'O5 Details by Class &amp; Accounts'!Y160</f>
        <v>0</v>
      </c>
      <c r="U143" s="896">
        <f>'O5 Details by Class &amp; Accounts'!Z160</f>
        <v>0</v>
      </c>
      <c r="V143" s="896">
        <f>'O5 Details by Class &amp; Accounts'!AA160</f>
        <v>0</v>
      </c>
      <c r="W143" s="896">
        <f>'O5 Details by Class &amp; Accounts'!AB160</f>
        <v>0</v>
      </c>
      <c r="X143" s="1259">
        <f t="shared" si="32"/>
        <v>504647.42273173924</v>
      </c>
      <c r="Y143" s="896">
        <f>'O5 Details by Class &amp; Accounts'!AD160</f>
        <v>378336.34156567312</v>
      </c>
      <c r="Z143" s="896">
        <f>'O5 Details by Class &amp; Accounts'!AE160</f>
        <v>89866.902063544054</v>
      </c>
      <c r="AA143" s="896">
        <f>'O5 Details by Class &amp; Accounts'!AF160</f>
        <v>36444.17910252211</v>
      </c>
      <c r="AB143" s="896">
        <f>'O5 Details by Class &amp; Accounts'!AG160</f>
        <v>0</v>
      </c>
      <c r="AC143" s="896">
        <f>'O5 Details by Class &amp; Accounts'!AH160</f>
        <v>0</v>
      </c>
      <c r="AD143" s="896">
        <f>'O5 Details by Class &amp; Accounts'!AI160</f>
        <v>0</v>
      </c>
      <c r="AE143" s="896">
        <f>'O5 Details by Class &amp; Accounts'!AJ160</f>
        <v>165.80609236816244</v>
      </c>
      <c r="AF143" s="896">
        <f>'O5 Details by Class &amp; Accounts'!AK160</f>
        <v>895.35289878807725</v>
      </c>
      <c r="AG143" s="896">
        <f>'O5 Details by Class &amp; Accounts'!AL160</f>
        <v>497.41827710448734</v>
      </c>
      <c r="AH143" s="896">
        <f>'O5 Details by Class &amp; Accounts'!AM160</f>
        <v>0</v>
      </c>
      <c r="AI143" s="896">
        <f>'O5 Details by Class &amp; Accounts'!AN160</f>
        <v>0</v>
      </c>
      <c r="AJ143" s="896">
        <f>'O5 Details by Class &amp; Accounts'!AO160</f>
        <v>0</v>
      </c>
      <c r="AK143" s="896">
        <f>'O5 Details by Class &amp; Accounts'!AP160</f>
        <v>0</v>
      </c>
      <c r="AL143" s="896">
        <f>'O5 Details by Class &amp; Accounts'!AQ160</f>
        <v>0</v>
      </c>
      <c r="AM143" s="896">
        <f>'O5 Details by Class &amp; Accounts'!AR160</f>
        <v>0</v>
      </c>
      <c r="AN143" s="896">
        <f>'O5 Details by Class &amp; Accounts'!AS160</f>
        <v>0</v>
      </c>
      <c r="AO143" s="896">
        <f>'O5 Details by Class &amp; Accounts'!AT160</f>
        <v>0</v>
      </c>
      <c r="AP143" s="896">
        <f>'O5 Details by Class &amp; Accounts'!AU160</f>
        <v>0</v>
      </c>
      <c r="AQ143" s="896">
        <f>'O5 Details by Class &amp; Accounts'!AV160</f>
        <v>0</v>
      </c>
      <c r="AR143" s="896">
        <f>'O5 Details by Class &amp; Accounts'!AW160</f>
        <v>0</v>
      </c>
      <c r="AS143" s="1282"/>
      <c r="AV143" s="2101" t="s">
        <v>504</v>
      </c>
    </row>
    <row r="144" spans="1:48" s="752" customFormat="1" ht="12.75">
      <c r="A144" s="1281">
        <v>5320</v>
      </c>
      <c r="B144" s="1249" t="s">
        <v>345</v>
      </c>
      <c r="C144" s="1259">
        <f t="shared" si="31"/>
        <v>0</v>
      </c>
      <c r="D144" s="896">
        <f>'O5 Details by Class &amp; Accounts'!I161</f>
        <v>0</v>
      </c>
      <c r="E144" s="896">
        <f>'O5 Details by Class &amp; Accounts'!J161</f>
        <v>0</v>
      </c>
      <c r="F144" s="896">
        <f>'O5 Details by Class &amp; Accounts'!K161</f>
        <v>0</v>
      </c>
      <c r="G144" s="896">
        <f>'O5 Details by Class &amp; Accounts'!L161</f>
        <v>0</v>
      </c>
      <c r="H144" s="896">
        <f>'O5 Details by Class &amp; Accounts'!M161</f>
        <v>0</v>
      </c>
      <c r="I144" s="896">
        <f>'O5 Details by Class &amp; Accounts'!N161</f>
        <v>0</v>
      </c>
      <c r="J144" s="896">
        <f>'O5 Details by Class &amp; Accounts'!O161</f>
        <v>0</v>
      </c>
      <c r="K144" s="896">
        <f>'O5 Details by Class &amp; Accounts'!P161</f>
        <v>0</v>
      </c>
      <c r="L144" s="896">
        <f>'O5 Details by Class &amp; Accounts'!Q161</f>
        <v>0</v>
      </c>
      <c r="M144" s="896">
        <f>'O5 Details by Class &amp; Accounts'!R161</f>
        <v>0</v>
      </c>
      <c r="N144" s="896">
        <f>'O5 Details by Class &amp; Accounts'!S161</f>
        <v>0</v>
      </c>
      <c r="O144" s="896">
        <f>'O5 Details by Class &amp; Accounts'!T161</f>
        <v>0</v>
      </c>
      <c r="P144" s="896">
        <f>'O5 Details by Class &amp; Accounts'!U161</f>
        <v>0</v>
      </c>
      <c r="Q144" s="896">
        <f>'O5 Details by Class &amp; Accounts'!V161</f>
        <v>0</v>
      </c>
      <c r="R144" s="896">
        <f>'O5 Details by Class &amp; Accounts'!W161</f>
        <v>0</v>
      </c>
      <c r="S144" s="896">
        <f>'O5 Details by Class &amp; Accounts'!X161</f>
        <v>0</v>
      </c>
      <c r="T144" s="896">
        <f>'O5 Details by Class &amp; Accounts'!Y161</f>
        <v>0</v>
      </c>
      <c r="U144" s="896">
        <f>'O5 Details by Class &amp; Accounts'!Z161</f>
        <v>0</v>
      </c>
      <c r="V144" s="896">
        <f>'O5 Details by Class &amp; Accounts'!AA161</f>
        <v>0</v>
      </c>
      <c r="W144" s="896">
        <f>'O5 Details by Class &amp; Accounts'!AB161</f>
        <v>0</v>
      </c>
      <c r="X144" s="1259">
        <f t="shared" si="32"/>
        <v>49846.053062561419</v>
      </c>
      <c r="Y144" s="896">
        <f>'O5 Details by Class &amp; Accounts'!AD161</f>
        <v>37369.800196528005</v>
      </c>
      <c r="Z144" s="896">
        <f>'O5 Details by Class &amp; Accounts'!AE161</f>
        <v>8876.5149033737307</v>
      </c>
      <c r="AA144" s="896">
        <f>'O5 Details by Class &amp; Accounts'!AF161</f>
        <v>3599.7379626596789</v>
      </c>
      <c r="AB144" s="896">
        <f>'O5 Details by Class &amp; Accounts'!AG161</f>
        <v>0</v>
      </c>
      <c r="AC144" s="896">
        <f>'O5 Details by Class &amp; Accounts'!AH161</f>
        <v>0</v>
      </c>
      <c r="AD144" s="896">
        <f>'O5 Details by Class &amp; Accounts'!AI161</f>
        <v>0</v>
      </c>
      <c r="AE144" s="896">
        <f>'O5 Details by Class &amp; Accounts'!AJ161</f>
        <v>16.377333770062233</v>
      </c>
      <c r="AF144" s="896">
        <f>'O5 Details by Class &amp; Accounts'!AK161</f>
        <v>88.437602358336065</v>
      </c>
      <c r="AG144" s="896">
        <f>'O5 Details by Class &amp; Accounts'!AL161</f>
        <v>49.132001310186695</v>
      </c>
      <c r="AH144" s="896">
        <f>'O5 Details by Class &amp; Accounts'!AM161</f>
        <v>0</v>
      </c>
      <c r="AI144" s="896">
        <f>'O5 Details by Class &amp; Accounts'!AN161</f>
        <v>0</v>
      </c>
      <c r="AJ144" s="896">
        <f>'O5 Details by Class &amp; Accounts'!AO161</f>
        <v>0</v>
      </c>
      <c r="AK144" s="896">
        <f>'O5 Details by Class &amp; Accounts'!AP161</f>
        <v>0</v>
      </c>
      <c r="AL144" s="896">
        <f>'O5 Details by Class &amp; Accounts'!AQ161</f>
        <v>0</v>
      </c>
      <c r="AM144" s="896">
        <f>'O5 Details by Class &amp; Accounts'!AR161</f>
        <v>0</v>
      </c>
      <c r="AN144" s="896">
        <f>'O5 Details by Class &amp; Accounts'!AS161</f>
        <v>0</v>
      </c>
      <c r="AO144" s="896">
        <f>'O5 Details by Class &amp; Accounts'!AT161</f>
        <v>0</v>
      </c>
      <c r="AP144" s="896">
        <f>'O5 Details by Class &amp; Accounts'!AU161</f>
        <v>0</v>
      </c>
      <c r="AQ144" s="896">
        <f>'O5 Details by Class &amp; Accounts'!AV161</f>
        <v>0</v>
      </c>
      <c r="AR144" s="896">
        <f>'O5 Details by Class &amp; Accounts'!AW161</f>
        <v>0</v>
      </c>
      <c r="AS144" s="1282"/>
      <c r="AV144" s="2101" t="s">
        <v>504</v>
      </c>
    </row>
    <row r="145" spans="1:48" s="752" customFormat="1" ht="12.75">
      <c r="A145" s="1281">
        <v>5325</v>
      </c>
      <c r="B145" s="1249" t="s">
        <v>346</v>
      </c>
      <c r="C145" s="1259">
        <f t="shared" si="31"/>
        <v>0</v>
      </c>
      <c r="D145" s="896">
        <f>'O5 Details by Class &amp; Accounts'!I162</f>
        <v>0</v>
      </c>
      <c r="E145" s="896">
        <f>'O5 Details by Class &amp; Accounts'!J162</f>
        <v>0</v>
      </c>
      <c r="F145" s="896">
        <f>'O5 Details by Class &amp; Accounts'!K162</f>
        <v>0</v>
      </c>
      <c r="G145" s="896">
        <f>'O5 Details by Class &amp; Accounts'!L162</f>
        <v>0</v>
      </c>
      <c r="H145" s="896">
        <f>'O5 Details by Class &amp; Accounts'!M162</f>
        <v>0</v>
      </c>
      <c r="I145" s="896">
        <f>'O5 Details by Class &amp; Accounts'!N162</f>
        <v>0</v>
      </c>
      <c r="J145" s="896">
        <f>'O5 Details by Class &amp; Accounts'!O162</f>
        <v>0</v>
      </c>
      <c r="K145" s="896">
        <f>'O5 Details by Class &amp; Accounts'!P162</f>
        <v>0</v>
      </c>
      <c r="L145" s="896">
        <f>'O5 Details by Class &amp; Accounts'!Q162</f>
        <v>0</v>
      </c>
      <c r="M145" s="896">
        <f>'O5 Details by Class &amp; Accounts'!R162</f>
        <v>0</v>
      </c>
      <c r="N145" s="896">
        <f>'O5 Details by Class &amp; Accounts'!S162</f>
        <v>0</v>
      </c>
      <c r="O145" s="896">
        <f>'O5 Details by Class &amp; Accounts'!T162</f>
        <v>0</v>
      </c>
      <c r="P145" s="896">
        <f>'O5 Details by Class &amp; Accounts'!U162</f>
        <v>0</v>
      </c>
      <c r="Q145" s="896">
        <f>'O5 Details by Class &amp; Accounts'!V162</f>
        <v>0</v>
      </c>
      <c r="R145" s="896">
        <f>'O5 Details by Class &amp; Accounts'!W162</f>
        <v>0</v>
      </c>
      <c r="S145" s="896">
        <f>'O5 Details by Class &amp; Accounts'!X162</f>
        <v>0</v>
      </c>
      <c r="T145" s="896">
        <f>'O5 Details by Class &amp; Accounts'!Y162</f>
        <v>0</v>
      </c>
      <c r="U145" s="896">
        <f>'O5 Details by Class &amp; Accounts'!Z162</f>
        <v>0</v>
      </c>
      <c r="V145" s="896">
        <f>'O5 Details by Class &amp; Accounts'!AA162</f>
        <v>0</v>
      </c>
      <c r="W145" s="896">
        <f>'O5 Details by Class &amp; Accounts'!AB162</f>
        <v>0</v>
      </c>
      <c r="X145" s="1259">
        <f t="shared" si="32"/>
        <v>0</v>
      </c>
      <c r="Y145" s="896">
        <f>'O5 Details by Class &amp; Accounts'!AD162</f>
        <v>0</v>
      </c>
      <c r="Z145" s="896">
        <f>'O5 Details by Class &amp; Accounts'!AE162</f>
        <v>0</v>
      </c>
      <c r="AA145" s="896">
        <f>'O5 Details by Class &amp; Accounts'!AF162</f>
        <v>0</v>
      </c>
      <c r="AB145" s="896">
        <f>'O5 Details by Class &amp; Accounts'!AG162</f>
        <v>0</v>
      </c>
      <c r="AC145" s="896">
        <f>'O5 Details by Class &amp; Accounts'!AH162</f>
        <v>0</v>
      </c>
      <c r="AD145" s="896">
        <f>'O5 Details by Class &amp; Accounts'!AI162</f>
        <v>0</v>
      </c>
      <c r="AE145" s="896">
        <f>'O5 Details by Class &amp; Accounts'!AJ162</f>
        <v>0</v>
      </c>
      <c r="AF145" s="896">
        <f>'O5 Details by Class &amp; Accounts'!AK162</f>
        <v>0</v>
      </c>
      <c r="AG145" s="896">
        <f>'O5 Details by Class &amp; Accounts'!AL162</f>
        <v>0</v>
      </c>
      <c r="AH145" s="896">
        <f>'O5 Details by Class &amp; Accounts'!AM162</f>
        <v>0</v>
      </c>
      <c r="AI145" s="896">
        <f>'O5 Details by Class &amp; Accounts'!AN162</f>
        <v>0</v>
      </c>
      <c r="AJ145" s="896">
        <f>'O5 Details by Class &amp; Accounts'!AO162</f>
        <v>0</v>
      </c>
      <c r="AK145" s="896">
        <f>'O5 Details by Class &amp; Accounts'!AP162</f>
        <v>0</v>
      </c>
      <c r="AL145" s="896">
        <f>'O5 Details by Class &amp; Accounts'!AQ162</f>
        <v>0</v>
      </c>
      <c r="AM145" s="896">
        <f>'O5 Details by Class &amp; Accounts'!AR162</f>
        <v>0</v>
      </c>
      <c r="AN145" s="896">
        <f>'O5 Details by Class &amp; Accounts'!AS162</f>
        <v>0</v>
      </c>
      <c r="AO145" s="896">
        <f>'O5 Details by Class &amp; Accounts'!AT162</f>
        <v>0</v>
      </c>
      <c r="AP145" s="896">
        <f>'O5 Details by Class &amp; Accounts'!AU162</f>
        <v>0</v>
      </c>
      <c r="AQ145" s="896">
        <f>'O5 Details by Class &amp; Accounts'!AV162</f>
        <v>0</v>
      </c>
      <c r="AR145" s="896">
        <f>'O5 Details by Class &amp; Accounts'!AW162</f>
        <v>0</v>
      </c>
      <c r="AS145" s="1282"/>
      <c r="AV145" s="2101" t="s">
        <v>504</v>
      </c>
    </row>
    <row r="146" spans="1:48" s="752" customFormat="1" ht="12.75">
      <c r="A146" s="1281">
        <v>5330</v>
      </c>
      <c r="B146" s="1249" t="s">
        <v>347</v>
      </c>
      <c r="C146" s="1259">
        <f t="shared" si="31"/>
        <v>0</v>
      </c>
      <c r="D146" s="896">
        <f>'O5 Details by Class &amp; Accounts'!I163</f>
        <v>0</v>
      </c>
      <c r="E146" s="896">
        <f>'O5 Details by Class &amp; Accounts'!J163</f>
        <v>0</v>
      </c>
      <c r="F146" s="896">
        <f>'O5 Details by Class &amp; Accounts'!K163</f>
        <v>0</v>
      </c>
      <c r="G146" s="896">
        <f>'O5 Details by Class &amp; Accounts'!L163</f>
        <v>0</v>
      </c>
      <c r="H146" s="896">
        <f>'O5 Details by Class &amp; Accounts'!M163</f>
        <v>0</v>
      </c>
      <c r="I146" s="896">
        <f>'O5 Details by Class &amp; Accounts'!N163</f>
        <v>0</v>
      </c>
      <c r="J146" s="896">
        <f>'O5 Details by Class &amp; Accounts'!O163</f>
        <v>0</v>
      </c>
      <c r="K146" s="896">
        <f>'O5 Details by Class &amp; Accounts'!P163</f>
        <v>0</v>
      </c>
      <c r="L146" s="896">
        <f>'O5 Details by Class &amp; Accounts'!Q163</f>
        <v>0</v>
      </c>
      <c r="M146" s="896">
        <f>'O5 Details by Class &amp; Accounts'!R163</f>
        <v>0</v>
      </c>
      <c r="N146" s="896">
        <f>'O5 Details by Class &amp; Accounts'!S163</f>
        <v>0</v>
      </c>
      <c r="O146" s="896">
        <f>'O5 Details by Class &amp; Accounts'!T163</f>
        <v>0</v>
      </c>
      <c r="P146" s="896">
        <f>'O5 Details by Class &amp; Accounts'!U163</f>
        <v>0</v>
      </c>
      <c r="Q146" s="896">
        <f>'O5 Details by Class &amp; Accounts'!V163</f>
        <v>0</v>
      </c>
      <c r="R146" s="896">
        <f>'O5 Details by Class &amp; Accounts'!W163</f>
        <v>0</v>
      </c>
      <c r="S146" s="896">
        <f>'O5 Details by Class &amp; Accounts'!X163</f>
        <v>0</v>
      </c>
      <c r="T146" s="896">
        <f>'O5 Details by Class &amp; Accounts'!Y163</f>
        <v>0</v>
      </c>
      <c r="U146" s="896">
        <f>'O5 Details by Class &amp; Accounts'!Z163</f>
        <v>0</v>
      </c>
      <c r="V146" s="896">
        <f>'O5 Details by Class &amp; Accounts'!AA163</f>
        <v>0</v>
      </c>
      <c r="W146" s="896">
        <f>'O5 Details by Class &amp; Accounts'!AB163</f>
        <v>0</v>
      </c>
      <c r="X146" s="1259">
        <f t="shared" si="32"/>
        <v>21932.263347527023</v>
      </c>
      <c r="Y146" s="896">
        <f>'O5 Details by Class &amp; Accounts'!AD163</f>
        <v>16442.712086472322</v>
      </c>
      <c r="Z146" s="896">
        <f>'O5 Details by Class &amp; Accounts'!AE163</f>
        <v>3905.6665574844415</v>
      </c>
      <c r="AA146" s="896">
        <f>'O5 Details by Class &amp; Accounts'!AF163</f>
        <v>1583.8847035702588</v>
      </c>
      <c r="AB146" s="896">
        <f>'O5 Details by Class &amp; Accounts'!AG163</f>
        <v>0</v>
      </c>
      <c r="AC146" s="896">
        <f>'O5 Details by Class &amp; Accounts'!AH163</f>
        <v>0</v>
      </c>
      <c r="AD146" s="896">
        <f>'O5 Details by Class &amp; Accounts'!AI163</f>
        <v>0</v>
      </c>
      <c r="AE146" s="896">
        <f>'O5 Details by Class &amp; Accounts'!AJ163</f>
        <v>7.2060268588273821</v>
      </c>
      <c r="AF146" s="896">
        <f>'O5 Details by Class &amp; Accounts'!AK163</f>
        <v>38.912545037667869</v>
      </c>
      <c r="AG146" s="896">
        <f>'O5 Details by Class &amp; Accounts'!AL163</f>
        <v>21.618080576482146</v>
      </c>
      <c r="AH146" s="896">
        <f>'O5 Details by Class &amp; Accounts'!AM163</f>
        <v>0</v>
      </c>
      <c r="AI146" s="896">
        <f>'O5 Details by Class &amp; Accounts'!AN163</f>
        <v>0</v>
      </c>
      <c r="AJ146" s="896">
        <f>'O5 Details by Class &amp; Accounts'!AO163</f>
        <v>0</v>
      </c>
      <c r="AK146" s="896">
        <f>'O5 Details by Class &amp; Accounts'!AP163</f>
        <v>0</v>
      </c>
      <c r="AL146" s="896">
        <f>'O5 Details by Class &amp; Accounts'!AQ163</f>
        <v>0</v>
      </c>
      <c r="AM146" s="896">
        <f>'O5 Details by Class &amp; Accounts'!AR163</f>
        <v>0</v>
      </c>
      <c r="AN146" s="896">
        <f>'O5 Details by Class &amp; Accounts'!AS163</f>
        <v>0</v>
      </c>
      <c r="AO146" s="896">
        <f>'O5 Details by Class &amp; Accounts'!AT163</f>
        <v>0</v>
      </c>
      <c r="AP146" s="896">
        <f>'O5 Details by Class &amp; Accounts'!AU163</f>
        <v>0</v>
      </c>
      <c r="AQ146" s="896">
        <f>'O5 Details by Class &amp; Accounts'!AV163</f>
        <v>0</v>
      </c>
      <c r="AR146" s="896">
        <f>'O5 Details by Class &amp; Accounts'!AW163</f>
        <v>0</v>
      </c>
      <c r="AS146" s="1282"/>
      <c r="AV146" s="2101" t="s">
        <v>504</v>
      </c>
    </row>
    <row r="147" spans="1:48" s="752" customFormat="1" ht="12.75">
      <c r="A147" s="1281">
        <v>5335</v>
      </c>
      <c r="B147" s="1249" t="s">
        <v>348</v>
      </c>
      <c r="C147" s="1259">
        <f t="shared" si="31"/>
        <v>0</v>
      </c>
      <c r="D147" s="896">
        <f>'O5 Details by Class &amp; Accounts'!I164</f>
        <v>0</v>
      </c>
      <c r="E147" s="896">
        <f>'O5 Details by Class &amp; Accounts'!J164</f>
        <v>0</v>
      </c>
      <c r="F147" s="896">
        <f>'O5 Details by Class &amp; Accounts'!K164</f>
        <v>0</v>
      </c>
      <c r="G147" s="896">
        <f>'O5 Details by Class &amp; Accounts'!L164</f>
        <v>0</v>
      </c>
      <c r="H147" s="896">
        <f>'O5 Details by Class &amp; Accounts'!M164</f>
        <v>0</v>
      </c>
      <c r="I147" s="896">
        <f>'O5 Details by Class &amp; Accounts'!N164</f>
        <v>0</v>
      </c>
      <c r="J147" s="896">
        <f>'O5 Details by Class &amp; Accounts'!O164</f>
        <v>0</v>
      </c>
      <c r="K147" s="896">
        <f>'O5 Details by Class &amp; Accounts'!P164</f>
        <v>0</v>
      </c>
      <c r="L147" s="896">
        <f>'O5 Details by Class &amp; Accounts'!Q164</f>
        <v>0</v>
      </c>
      <c r="M147" s="896">
        <f>'O5 Details by Class &amp; Accounts'!R164</f>
        <v>0</v>
      </c>
      <c r="N147" s="896">
        <f>'O5 Details by Class &amp; Accounts'!S164</f>
        <v>0</v>
      </c>
      <c r="O147" s="896">
        <f>'O5 Details by Class &amp; Accounts'!T164</f>
        <v>0</v>
      </c>
      <c r="P147" s="896">
        <f>'O5 Details by Class &amp; Accounts'!U164</f>
        <v>0</v>
      </c>
      <c r="Q147" s="896">
        <f>'O5 Details by Class &amp; Accounts'!V164</f>
        <v>0</v>
      </c>
      <c r="R147" s="896">
        <f>'O5 Details by Class &amp; Accounts'!W164</f>
        <v>0</v>
      </c>
      <c r="S147" s="896">
        <f>'O5 Details by Class &amp; Accounts'!X164</f>
        <v>0</v>
      </c>
      <c r="T147" s="896">
        <f>'O5 Details by Class &amp; Accounts'!Y164</f>
        <v>0</v>
      </c>
      <c r="U147" s="896">
        <f>'O5 Details by Class &amp; Accounts'!Z164</f>
        <v>0</v>
      </c>
      <c r="V147" s="896">
        <f>'O5 Details by Class &amp; Accounts'!AA164</f>
        <v>0</v>
      </c>
      <c r="W147" s="896">
        <f>'O5 Details by Class &amp; Accounts'!AB164</f>
        <v>0</v>
      </c>
      <c r="X147" s="1259">
        <f t="shared" si="32"/>
        <v>159999.99999999997</v>
      </c>
      <c r="Y147" s="896">
        <f>'O5 Details by Class &amp; Accounts'!AD164</f>
        <v>100962.9059369633</v>
      </c>
      <c r="Z147" s="896">
        <f>'O5 Details by Class &amp; Accounts'!AE164</f>
        <v>13848.207249354278</v>
      </c>
      <c r="AA147" s="896">
        <f>'O5 Details by Class &amp; Accounts'!AF164</f>
        <v>45188.886813682388</v>
      </c>
      <c r="AB147" s="896">
        <f>'O5 Details by Class &amp; Accounts'!AG164</f>
        <v>0</v>
      </c>
      <c r="AC147" s="896">
        <f>'O5 Details by Class &amp; Accounts'!AH164</f>
        <v>0</v>
      </c>
      <c r="AD147" s="896">
        <f>'O5 Details by Class &amp; Accounts'!AI164</f>
        <v>0</v>
      </c>
      <c r="AE147" s="896">
        <f>'O5 Details by Class &amp; Accounts'!AJ164</f>
        <v>0</v>
      </c>
      <c r="AF147" s="896">
        <f>'O5 Details by Class &amp; Accounts'!AK164</f>
        <v>0</v>
      </c>
      <c r="AG147" s="896">
        <f>'O5 Details by Class &amp; Accounts'!AL164</f>
        <v>0</v>
      </c>
      <c r="AH147" s="896">
        <f>'O5 Details by Class &amp; Accounts'!AM164</f>
        <v>0</v>
      </c>
      <c r="AI147" s="896">
        <f>'O5 Details by Class &amp; Accounts'!AN164</f>
        <v>0</v>
      </c>
      <c r="AJ147" s="896">
        <f>'O5 Details by Class &amp; Accounts'!AO164</f>
        <v>0</v>
      </c>
      <c r="AK147" s="896">
        <f>'O5 Details by Class &amp; Accounts'!AP164</f>
        <v>0</v>
      </c>
      <c r="AL147" s="896">
        <f>'O5 Details by Class &amp; Accounts'!AQ164</f>
        <v>0</v>
      </c>
      <c r="AM147" s="896">
        <f>'O5 Details by Class &amp; Accounts'!AR164</f>
        <v>0</v>
      </c>
      <c r="AN147" s="896">
        <f>'O5 Details by Class &amp; Accounts'!AS164</f>
        <v>0</v>
      </c>
      <c r="AO147" s="896">
        <f>'O5 Details by Class &amp; Accounts'!AT164</f>
        <v>0</v>
      </c>
      <c r="AP147" s="896">
        <f>'O5 Details by Class &amp; Accounts'!AU164</f>
        <v>0</v>
      </c>
      <c r="AQ147" s="896">
        <f>'O5 Details by Class &amp; Accounts'!AV164</f>
        <v>0</v>
      </c>
      <c r="AR147" s="896">
        <f>'O5 Details by Class &amp; Accounts'!AW164</f>
        <v>0</v>
      </c>
      <c r="AS147" s="1282"/>
      <c r="AV147" s="2101" t="s">
        <v>681</v>
      </c>
    </row>
    <row r="148" spans="1:48" s="1245" customFormat="1" ht="25.5">
      <c r="A148" s="1283">
        <v>5340</v>
      </c>
      <c r="B148" s="1284" t="s">
        <v>349</v>
      </c>
      <c r="C148" s="1285">
        <f t="shared" si="31"/>
        <v>0</v>
      </c>
      <c r="D148" s="1286">
        <f>'O5 Details by Class &amp; Accounts'!I165</f>
        <v>0</v>
      </c>
      <c r="E148" s="1286">
        <f>'O5 Details by Class &amp; Accounts'!J165</f>
        <v>0</v>
      </c>
      <c r="F148" s="1286">
        <f>'O5 Details by Class &amp; Accounts'!K165</f>
        <v>0</v>
      </c>
      <c r="G148" s="1286">
        <f>'O5 Details by Class &amp; Accounts'!L165</f>
        <v>0</v>
      </c>
      <c r="H148" s="1286">
        <f>'O5 Details by Class &amp; Accounts'!M165</f>
        <v>0</v>
      </c>
      <c r="I148" s="1286">
        <f>'O5 Details by Class &amp; Accounts'!N165</f>
        <v>0</v>
      </c>
      <c r="J148" s="1286">
        <f>'O5 Details by Class &amp; Accounts'!O165</f>
        <v>0</v>
      </c>
      <c r="K148" s="1286">
        <f>'O5 Details by Class &amp; Accounts'!P165</f>
        <v>0</v>
      </c>
      <c r="L148" s="1286">
        <f>'O5 Details by Class &amp; Accounts'!Q165</f>
        <v>0</v>
      </c>
      <c r="M148" s="1286">
        <f>'O5 Details by Class &amp; Accounts'!R165</f>
        <v>0</v>
      </c>
      <c r="N148" s="1286">
        <f>'O5 Details by Class &amp; Accounts'!S165</f>
        <v>0</v>
      </c>
      <c r="O148" s="1286">
        <f>'O5 Details by Class &amp; Accounts'!T165</f>
        <v>0</v>
      </c>
      <c r="P148" s="1286">
        <f>'O5 Details by Class &amp; Accounts'!U165</f>
        <v>0</v>
      </c>
      <c r="Q148" s="1286">
        <f>'O5 Details by Class &amp; Accounts'!V165</f>
        <v>0</v>
      </c>
      <c r="R148" s="1286">
        <f>'O5 Details by Class &amp; Accounts'!W165</f>
        <v>0</v>
      </c>
      <c r="S148" s="1286">
        <f>'O5 Details by Class &amp; Accounts'!X165</f>
        <v>0</v>
      </c>
      <c r="T148" s="1286">
        <f>'O5 Details by Class &amp; Accounts'!Y165</f>
        <v>0</v>
      </c>
      <c r="U148" s="1286">
        <f>'O5 Details by Class &amp; Accounts'!Z165</f>
        <v>0</v>
      </c>
      <c r="V148" s="1286">
        <f>'O5 Details by Class &amp; Accounts'!AA165</f>
        <v>0</v>
      </c>
      <c r="W148" s="1286">
        <f>'O5 Details by Class &amp; Accounts'!AB165</f>
        <v>0</v>
      </c>
      <c r="X148" s="1285">
        <f t="shared" si="32"/>
        <v>0</v>
      </c>
      <c r="Y148" s="1286">
        <f>'O5 Details by Class &amp; Accounts'!AD165</f>
        <v>0</v>
      </c>
      <c r="Z148" s="1286">
        <f>'O5 Details by Class &amp; Accounts'!AE165</f>
        <v>0</v>
      </c>
      <c r="AA148" s="1286">
        <f>'O5 Details by Class &amp; Accounts'!AF165</f>
        <v>0</v>
      </c>
      <c r="AB148" s="1286">
        <f>'O5 Details by Class &amp; Accounts'!AG165</f>
        <v>0</v>
      </c>
      <c r="AC148" s="1286">
        <f>'O5 Details by Class &amp; Accounts'!AH165</f>
        <v>0</v>
      </c>
      <c r="AD148" s="1286">
        <f>'O5 Details by Class &amp; Accounts'!AI165</f>
        <v>0</v>
      </c>
      <c r="AE148" s="1286">
        <f>'O5 Details by Class &amp; Accounts'!AJ165</f>
        <v>0</v>
      </c>
      <c r="AF148" s="1286">
        <f>'O5 Details by Class &amp; Accounts'!AK165</f>
        <v>0</v>
      </c>
      <c r="AG148" s="1286">
        <f>'O5 Details by Class &amp; Accounts'!AL165</f>
        <v>0</v>
      </c>
      <c r="AH148" s="1286">
        <f>'O5 Details by Class &amp; Accounts'!AM165</f>
        <v>0</v>
      </c>
      <c r="AI148" s="1286">
        <f>'O5 Details by Class &amp; Accounts'!AN165</f>
        <v>0</v>
      </c>
      <c r="AJ148" s="1286">
        <f>'O5 Details by Class &amp; Accounts'!AO165</f>
        <v>0</v>
      </c>
      <c r="AK148" s="1286">
        <f>'O5 Details by Class &amp; Accounts'!AP165</f>
        <v>0</v>
      </c>
      <c r="AL148" s="1286">
        <f>'O5 Details by Class &amp; Accounts'!AQ165</f>
        <v>0</v>
      </c>
      <c r="AM148" s="1286">
        <f>'O5 Details by Class &amp; Accounts'!AR165</f>
        <v>0</v>
      </c>
      <c r="AN148" s="1286">
        <f>'O5 Details by Class &amp; Accounts'!AS165</f>
        <v>0</v>
      </c>
      <c r="AO148" s="1286">
        <f>'O5 Details by Class &amp; Accounts'!AT165</f>
        <v>0</v>
      </c>
      <c r="AP148" s="1286">
        <f>'O5 Details by Class &amp; Accounts'!AU165</f>
        <v>0</v>
      </c>
      <c r="AQ148" s="1286">
        <f>'O5 Details by Class &amp; Accounts'!AV165</f>
        <v>0</v>
      </c>
      <c r="AR148" s="1286">
        <f>'O5 Details by Class &amp; Accounts'!AW165</f>
        <v>0</v>
      </c>
      <c r="AS148" s="1287"/>
      <c r="AV148" s="2101" t="s">
        <v>504</v>
      </c>
    </row>
    <row r="149" spans="1:48" s="752" customFormat="1" ht="12.75">
      <c r="A149" s="199"/>
      <c r="B149" s="1247"/>
      <c r="C149" s="1282"/>
      <c r="D149" s="896"/>
      <c r="E149" s="896"/>
      <c r="F149" s="896"/>
      <c r="G149" s="896"/>
      <c r="H149" s="896"/>
      <c r="I149" s="896"/>
      <c r="J149" s="896"/>
      <c r="K149" s="896"/>
      <c r="L149" s="896"/>
      <c r="M149" s="896"/>
      <c r="N149" s="896"/>
      <c r="O149" s="896"/>
      <c r="P149" s="896"/>
      <c r="Q149" s="896"/>
      <c r="R149" s="896"/>
      <c r="S149" s="896"/>
      <c r="T149" s="896"/>
      <c r="U149" s="896"/>
      <c r="V149" s="896"/>
      <c r="W149" s="896"/>
      <c r="X149" s="1259"/>
      <c r="Y149" s="896"/>
      <c r="Z149" s="896"/>
      <c r="AA149" s="896"/>
      <c r="AB149" s="896"/>
      <c r="AC149" s="896"/>
      <c r="AD149" s="896"/>
      <c r="AE149" s="896"/>
      <c r="AF149" s="896"/>
      <c r="AG149" s="896"/>
      <c r="AH149" s="896"/>
      <c r="AI149" s="896"/>
      <c r="AJ149" s="896"/>
      <c r="AK149" s="896"/>
      <c r="AL149" s="896"/>
      <c r="AM149" s="896"/>
      <c r="AN149" s="896"/>
      <c r="AO149" s="896"/>
      <c r="AP149" s="896"/>
      <c r="AQ149" s="896"/>
      <c r="AR149" s="896"/>
      <c r="AS149" s="1282"/>
      <c r="AV149" s="2101" t="e">
        <v>#N/A</v>
      </c>
    </row>
    <row r="150" spans="1:48" s="752" customFormat="1" ht="12.75">
      <c r="A150" s="1288" t="s">
        <v>1341</v>
      </c>
      <c r="B150" s="1289" t="s">
        <v>1204</v>
      </c>
      <c r="C150" s="1290">
        <f t="shared" si="31"/>
        <v>1222650</v>
      </c>
      <c r="D150" s="1265">
        <f>SUM(D106:D148)</f>
        <v>566054.20860999695</v>
      </c>
      <c r="E150" s="1265">
        <f t="shared" ref="E150:AR150" si="33">SUM(E106:E148)</f>
        <v>244926.57913574151</v>
      </c>
      <c r="F150" s="1265">
        <f t="shared" si="33"/>
        <v>410625.17216347082</v>
      </c>
      <c r="G150" s="1265">
        <f t="shared" si="33"/>
        <v>0</v>
      </c>
      <c r="H150" s="1265">
        <f t="shared" si="33"/>
        <v>0</v>
      </c>
      <c r="I150" s="1265">
        <f t="shared" si="33"/>
        <v>0</v>
      </c>
      <c r="J150" s="1265">
        <f t="shared" si="33"/>
        <v>0</v>
      </c>
      <c r="K150" s="1265">
        <f t="shared" si="33"/>
        <v>0</v>
      </c>
      <c r="L150" s="1265">
        <f t="shared" si="33"/>
        <v>1044.0400907906846</v>
      </c>
      <c r="M150" s="1265">
        <f t="shared" si="33"/>
        <v>0</v>
      </c>
      <c r="N150" s="1265">
        <f t="shared" si="33"/>
        <v>0</v>
      </c>
      <c r="O150" s="1265">
        <f t="shared" si="33"/>
        <v>0</v>
      </c>
      <c r="P150" s="1265">
        <f t="shared" si="33"/>
        <v>0</v>
      </c>
      <c r="Q150" s="1265">
        <f t="shared" si="33"/>
        <v>0</v>
      </c>
      <c r="R150" s="1265">
        <f t="shared" si="33"/>
        <v>0</v>
      </c>
      <c r="S150" s="1265">
        <f t="shared" si="33"/>
        <v>0</v>
      </c>
      <c r="T150" s="1265">
        <f t="shared" si="33"/>
        <v>0</v>
      </c>
      <c r="U150" s="1265">
        <f t="shared" si="33"/>
        <v>0</v>
      </c>
      <c r="V150" s="1265">
        <f t="shared" si="33"/>
        <v>0</v>
      </c>
      <c r="W150" s="1265">
        <f t="shared" si="33"/>
        <v>0</v>
      </c>
      <c r="X150" s="1290">
        <f t="shared" si="32"/>
        <v>1505091.1509360564</v>
      </c>
      <c r="Y150" s="1265">
        <f t="shared" si="33"/>
        <v>1153684.7136730854</v>
      </c>
      <c r="Z150" s="1265">
        <f t="shared" si="33"/>
        <v>238956.96493166868</v>
      </c>
      <c r="AA150" s="1265">
        <f t="shared" si="33"/>
        <v>112449.47233130228</v>
      </c>
      <c r="AB150" s="1265">
        <f t="shared" si="33"/>
        <v>0</v>
      </c>
      <c r="AC150" s="1265">
        <f t="shared" si="33"/>
        <v>0</v>
      </c>
      <c r="AD150" s="1265">
        <f t="shared" si="33"/>
        <v>0</v>
      </c>
      <c r="AE150" s="1265">
        <f t="shared" si="33"/>
        <v>122743.4283201736</v>
      </c>
      <c r="AF150" s="1265">
        <f t="shared" si="33"/>
        <v>7743.1860549297025</v>
      </c>
      <c r="AG150" s="1265">
        <f t="shared" si="33"/>
        <v>5772.234688840329</v>
      </c>
      <c r="AH150" s="1265">
        <f t="shared" si="33"/>
        <v>0</v>
      </c>
      <c r="AI150" s="1265">
        <f t="shared" si="33"/>
        <v>0</v>
      </c>
      <c r="AJ150" s="1265">
        <f t="shared" si="33"/>
        <v>0</v>
      </c>
      <c r="AK150" s="1265">
        <f t="shared" si="33"/>
        <v>0</v>
      </c>
      <c r="AL150" s="1265">
        <f t="shared" si="33"/>
        <v>0</v>
      </c>
      <c r="AM150" s="1265">
        <f t="shared" si="33"/>
        <v>0</v>
      </c>
      <c r="AN150" s="1265">
        <f t="shared" si="33"/>
        <v>0</v>
      </c>
      <c r="AO150" s="1265">
        <f t="shared" si="33"/>
        <v>0</v>
      </c>
      <c r="AP150" s="1265">
        <f t="shared" si="33"/>
        <v>0</v>
      </c>
      <c r="AQ150" s="1265">
        <f t="shared" si="33"/>
        <v>0</v>
      </c>
      <c r="AR150" s="1265">
        <f t="shared" si="33"/>
        <v>0</v>
      </c>
      <c r="AS150" s="1282"/>
      <c r="AV150" s="2101" t="e">
        <v>#N/A</v>
      </c>
    </row>
    <row r="151" spans="1:48" s="752" customFormat="1" ht="12.75">
      <c r="C151" s="893"/>
      <c r="D151" s="730"/>
      <c r="E151" s="730"/>
      <c r="F151" s="730"/>
      <c r="G151" s="730"/>
      <c r="H151" s="730"/>
      <c r="I151" s="730"/>
      <c r="J151" s="730"/>
      <c r="K151" s="730"/>
      <c r="L151" s="730"/>
      <c r="M151" s="730"/>
      <c r="N151" s="730"/>
      <c r="O151" s="730"/>
      <c r="P151" s="730"/>
      <c r="Q151" s="730"/>
      <c r="R151" s="730"/>
      <c r="S151" s="730"/>
      <c r="T151" s="730"/>
      <c r="U151" s="730"/>
      <c r="V151" s="730"/>
      <c r="W151" s="730"/>
      <c r="X151" s="732"/>
      <c r="Y151" s="730"/>
      <c r="Z151" s="730"/>
      <c r="AA151" s="730"/>
      <c r="AB151" s="730"/>
      <c r="AC151" s="730"/>
      <c r="AD151" s="730"/>
      <c r="AE151" s="730"/>
      <c r="AF151" s="730"/>
      <c r="AG151" s="730"/>
      <c r="AH151" s="730"/>
      <c r="AI151" s="730"/>
      <c r="AJ151" s="730"/>
      <c r="AK151" s="730"/>
      <c r="AL151" s="730"/>
      <c r="AM151" s="730"/>
      <c r="AN151" s="730"/>
      <c r="AO151" s="730"/>
      <c r="AP151" s="730"/>
      <c r="AQ151" s="730"/>
      <c r="AR151" s="730"/>
      <c r="AS151" s="893"/>
      <c r="AV151" s="2101" t="e">
        <v>#N/A</v>
      </c>
    </row>
    <row r="152" spans="1:48" s="752" customFormat="1" ht="12.75">
      <c r="A152" s="289" t="s">
        <v>1342</v>
      </c>
      <c r="B152" s="751" t="s">
        <v>1340</v>
      </c>
      <c r="C152" s="732">
        <f t="shared" si="31"/>
        <v>2864000</v>
      </c>
      <c r="D152" s="730">
        <f t="shared" ref="D152:W152" si="34">D150+Y150</f>
        <v>1719738.9222830823</v>
      </c>
      <c r="E152" s="730">
        <f t="shared" si="34"/>
        <v>483883.54406741017</v>
      </c>
      <c r="F152" s="730">
        <f t="shared" si="34"/>
        <v>523074.64449477312</v>
      </c>
      <c r="G152" s="730">
        <f t="shared" si="34"/>
        <v>0</v>
      </c>
      <c r="H152" s="730">
        <f t="shared" si="34"/>
        <v>0</v>
      </c>
      <c r="I152" s="730">
        <f t="shared" si="34"/>
        <v>0</v>
      </c>
      <c r="J152" s="730">
        <f t="shared" si="34"/>
        <v>122743.4283201736</v>
      </c>
      <c r="K152" s="730">
        <f t="shared" si="34"/>
        <v>7743.1860549297025</v>
      </c>
      <c r="L152" s="730">
        <f t="shared" si="34"/>
        <v>6816.2747796310141</v>
      </c>
      <c r="M152" s="730">
        <f t="shared" si="34"/>
        <v>0</v>
      </c>
      <c r="N152" s="730">
        <f t="shared" si="34"/>
        <v>0</v>
      </c>
      <c r="O152" s="730">
        <f t="shared" si="34"/>
        <v>0</v>
      </c>
      <c r="P152" s="730">
        <f t="shared" si="34"/>
        <v>0</v>
      </c>
      <c r="Q152" s="730">
        <f t="shared" si="34"/>
        <v>0</v>
      </c>
      <c r="R152" s="730">
        <f t="shared" si="34"/>
        <v>0</v>
      </c>
      <c r="S152" s="730">
        <f t="shared" si="34"/>
        <v>0</v>
      </c>
      <c r="T152" s="730">
        <f t="shared" si="34"/>
        <v>0</v>
      </c>
      <c r="U152" s="730">
        <f t="shared" si="34"/>
        <v>0</v>
      </c>
      <c r="V152" s="730">
        <f t="shared" si="34"/>
        <v>0</v>
      </c>
      <c r="W152" s="730">
        <f t="shared" si="34"/>
        <v>0</v>
      </c>
      <c r="X152" s="732"/>
      <c r="Y152" s="730"/>
      <c r="Z152" s="730"/>
      <c r="AA152" s="730"/>
      <c r="AB152" s="730"/>
      <c r="AC152" s="730"/>
      <c r="AD152" s="730"/>
      <c r="AE152" s="730"/>
      <c r="AF152" s="730"/>
      <c r="AG152" s="730"/>
      <c r="AH152" s="730"/>
      <c r="AI152" s="730"/>
      <c r="AJ152" s="730"/>
      <c r="AK152" s="730"/>
      <c r="AL152" s="730"/>
      <c r="AM152" s="730"/>
      <c r="AN152" s="730"/>
      <c r="AO152" s="730"/>
      <c r="AP152" s="730"/>
      <c r="AQ152" s="730"/>
      <c r="AR152" s="730"/>
      <c r="AS152" s="893"/>
      <c r="AV152" s="2101" t="e">
        <v>#N/A</v>
      </c>
    </row>
    <row r="153" spans="1:48" s="752" customFormat="1" ht="12.75">
      <c r="A153" s="289"/>
      <c r="B153" s="751"/>
      <c r="C153" s="893"/>
      <c r="D153" s="730"/>
      <c r="E153" s="730"/>
      <c r="F153" s="730"/>
      <c r="G153" s="730"/>
      <c r="H153" s="730"/>
      <c r="I153" s="730"/>
      <c r="J153" s="730"/>
      <c r="K153" s="730"/>
      <c r="L153" s="730"/>
      <c r="M153" s="730"/>
      <c r="N153" s="730"/>
      <c r="O153" s="730"/>
      <c r="P153" s="730"/>
      <c r="Q153" s="730"/>
      <c r="R153" s="730"/>
      <c r="S153" s="730"/>
      <c r="T153" s="730"/>
      <c r="U153" s="730"/>
      <c r="V153" s="730"/>
      <c r="W153" s="730"/>
      <c r="X153" s="732"/>
      <c r="Y153" s="730"/>
      <c r="Z153" s="730"/>
      <c r="AA153" s="730"/>
      <c r="AB153" s="730"/>
      <c r="AC153" s="730"/>
      <c r="AD153" s="730"/>
      <c r="AE153" s="730"/>
      <c r="AF153" s="730"/>
      <c r="AG153" s="730"/>
      <c r="AH153" s="730"/>
      <c r="AI153" s="730"/>
      <c r="AJ153" s="730"/>
      <c r="AK153" s="730"/>
      <c r="AL153" s="730"/>
      <c r="AM153" s="730"/>
      <c r="AN153" s="730"/>
      <c r="AO153" s="730"/>
      <c r="AP153" s="730"/>
      <c r="AQ153" s="730"/>
      <c r="AR153" s="730"/>
      <c r="AS153" s="893"/>
      <c r="AV153" s="2101" t="e">
        <v>#N/A</v>
      </c>
    </row>
    <row r="154" spans="1:48" s="752" customFormat="1" ht="12.75">
      <c r="A154" s="289"/>
      <c r="B154" s="751"/>
      <c r="C154" s="893"/>
      <c r="D154" s="730"/>
      <c r="E154" s="730"/>
      <c r="F154" s="730"/>
      <c r="G154" s="730"/>
      <c r="H154" s="730"/>
      <c r="I154" s="730"/>
      <c r="J154" s="730"/>
      <c r="K154" s="730"/>
      <c r="L154" s="730"/>
      <c r="M154" s="730"/>
      <c r="N154" s="730"/>
      <c r="O154" s="730"/>
      <c r="P154" s="730"/>
      <c r="Q154" s="730"/>
      <c r="R154" s="730"/>
      <c r="S154" s="730"/>
      <c r="T154" s="730"/>
      <c r="U154" s="730"/>
      <c r="V154" s="730"/>
      <c r="W154" s="730"/>
      <c r="X154" s="732"/>
      <c r="Y154" s="730"/>
      <c r="Z154" s="730"/>
      <c r="AA154" s="730"/>
      <c r="AB154" s="730"/>
      <c r="AC154" s="730"/>
      <c r="AD154" s="730"/>
      <c r="AE154" s="730"/>
      <c r="AF154" s="730"/>
      <c r="AG154" s="730"/>
      <c r="AH154" s="730"/>
      <c r="AI154" s="730"/>
      <c r="AJ154" s="730"/>
      <c r="AK154" s="730"/>
      <c r="AL154" s="730"/>
      <c r="AM154" s="730"/>
      <c r="AN154" s="730"/>
      <c r="AO154" s="730"/>
      <c r="AP154" s="730"/>
      <c r="AQ154" s="730"/>
      <c r="AR154" s="730"/>
      <c r="AS154" s="893"/>
      <c r="AV154" s="2101" t="e">
        <v>#N/A</v>
      </c>
    </row>
    <row r="155" spans="1:48" s="752" customFormat="1" ht="12.75">
      <c r="A155" s="1291" t="s">
        <v>984</v>
      </c>
      <c r="B155" s="1247"/>
      <c r="C155" s="893"/>
      <c r="D155" s="730"/>
      <c r="E155" s="730"/>
      <c r="F155" s="730"/>
      <c r="G155" s="730"/>
      <c r="H155" s="730"/>
      <c r="I155" s="730"/>
      <c r="J155" s="730"/>
      <c r="K155" s="730"/>
      <c r="L155" s="730"/>
      <c r="M155" s="730"/>
      <c r="N155" s="730"/>
      <c r="O155" s="730"/>
      <c r="P155" s="730"/>
      <c r="Q155" s="730"/>
      <c r="R155" s="730"/>
      <c r="S155" s="730"/>
      <c r="T155" s="730"/>
      <c r="U155" s="730"/>
      <c r="V155" s="730"/>
      <c r="W155" s="730"/>
      <c r="X155" s="732"/>
      <c r="Y155" s="730"/>
      <c r="Z155" s="730"/>
      <c r="AA155" s="730"/>
      <c r="AB155" s="730"/>
      <c r="AC155" s="730"/>
      <c r="AD155" s="730"/>
      <c r="AE155" s="730"/>
      <c r="AF155" s="730"/>
      <c r="AG155" s="730"/>
      <c r="AH155" s="730"/>
      <c r="AI155" s="730"/>
      <c r="AJ155" s="730"/>
      <c r="AK155" s="730"/>
      <c r="AL155" s="730"/>
      <c r="AM155" s="730"/>
      <c r="AN155" s="730"/>
      <c r="AO155" s="730"/>
      <c r="AP155" s="730"/>
      <c r="AQ155" s="730"/>
      <c r="AR155" s="730"/>
      <c r="AS155" s="893"/>
      <c r="AV155" s="2101" t="e">
        <v>#N/A</v>
      </c>
    </row>
    <row r="156" spans="1:48" s="752" customFormat="1" ht="12.75">
      <c r="A156" s="1248">
        <v>4705</v>
      </c>
      <c r="B156" s="1249" t="s">
        <v>698</v>
      </c>
      <c r="C156" s="732">
        <f>'I3 TB Data'!H311</f>
        <v>20323000</v>
      </c>
      <c r="D156" s="730">
        <f>'O5 Details by Class &amp; Accounts'!BT115</f>
        <v>7060257.0843892414</v>
      </c>
      <c r="E156" s="730">
        <f>'O5 Details by Class &amp; Accounts'!BU115</f>
        <v>3133340.2000126583</v>
      </c>
      <c r="F156" s="730">
        <f>'O5 Details by Class &amp; Accounts'!BV115</f>
        <v>9890921.8289651908</v>
      </c>
      <c r="G156" s="730">
        <f>'O5 Details by Class &amp; Accounts'!BW115</f>
        <v>0</v>
      </c>
      <c r="H156" s="730">
        <f>'O5 Details by Class &amp; Accounts'!BX115</f>
        <v>0</v>
      </c>
      <c r="I156" s="730">
        <f>'O5 Details by Class &amp; Accounts'!BY115</f>
        <v>0</v>
      </c>
      <c r="J156" s="730">
        <f>'O5 Details by Class &amp; Accounts'!BZ115</f>
        <v>164683.89326898733</v>
      </c>
      <c r="K156" s="730">
        <f>'O5 Details by Class &amp; Accounts'!CA115</f>
        <v>20887.220503164557</v>
      </c>
      <c r="L156" s="730">
        <f>'O5 Details by Class &amp; Accounts'!CB115</f>
        <v>52909.772860759498</v>
      </c>
      <c r="M156" s="730">
        <f>'O5 Details by Class &amp; Accounts'!CC115</f>
        <v>0</v>
      </c>
      <c r="N156" s="730">
        <f>'O5 Details by Class &amp; Accounts'!CD115</f>
        <v>0</v>
      </c>
      <c r="O156" s="730">
        <f>'O5 Details by Class &amp; Accounts'!CE115</f>
        <v>0</v>
      </c>
      <c r="P156" s="730">
        <f>'O5 Details by Class &amp; Accounts'!CF115</f>
        <v>0</v>
      </c>
      <c r="Q156" s="730">
        <f>'O5 Details by Class &amp; Accounts'!CG115</f>
        <v>0</v>
      </c>
      <c r="R156" s="730">
        <f>'O5 Details by Class &amp; Accounts'!CH115</f>
        <v>0</v>
      </c>
      <c r="S156" s="730">
        <f>'O5 Details by Class &amp; Accounts'!CI115</f>
        <v>0</v>
      </c>
      <c r="T156" s="730">
        <f>'O5 Details by Class &amp; Accounts'!CJ115</f>
        <v>0</v>
      </c>
      <c r="U156" s="730">
        <f>'O5 Details by Class &amp; Accounts'!CK115</f>
        <v>0</v>
      </c>
      <c r="V156" s="730">
        <f>'O5 Details by Class &amp; Accounts'!CL115</f>
        <v>0</v>
      </c>
      <c r="W156" s="730">
        <f>'O5 Details by Class &amp; Accounts'!CM115</f>
        <v>0</v>
      </c>
      <c r="X156" s="732">
        <f>SUM(D156:W156)</f>
        <v>20323000</v>
      </c>
      <c r="Y156" s="730"/>
      <c r="Z156" s="730"/>
      <c r="AA156" s="730"/>
      <c r="AB156" s="730"/>
      <c r="AC156" s="730"/>
      <c r="AD156" s="730"/>
      <c r="AE156" s="730"/>
      <c r="AF156" s="730"/>
      <c r="AG156" s="730"/>
      <c r="AH156" s="730"/>
      <c r="AI156" s="730"/>
      <c r="AJ156" s="730"/>
      <c r="AK156" s="730"/>
      <c r="AL156" s="730"/>
      <c r="AM156" s="730"/>
      <c r="AN156" s="730"/>
      <c r="AO156" s="730"/>
      <c r="AP156" s="730"/>
      <c r="AQ156" s="730"/>
      <c r="AR156" s="730"/>
      <c r="AS156" s="893"/>
      <c r="AV156" s="2101" t="s">
        <v>494</v>
      </c>
    </row>
    <row r="157" spans="1:48" s="752" customFormat="1" ht="12.75">
      <c r="A157" s="1248">
        <v>4708</v>
      </c>
      <c r="B157" s="1249" t="s">
        <v>699</v>
      </c>
      <c r="C157" s="732">
        <f>'I3 TB Data'!H312</f>
        <v>1459000</v>
      </c>
      <c r="D157" s="730">
        <f>'O5 Details by Class &amp; Accounts'!BT116</f>
        <v>506859.96585759497</v>
      </c>
      <c r="E157" s="730">
        <f>'O5 Details by Class &amp; Accounts'!BU116</f>
        <v>224944.31687341773</v>
      </c>
      <c r="F157" s="730">
        <f>'O5 Details by Class &amp; Accounts'!BV116</f>
        <v>710075.03559810133</v>
      </c>
      <c r="G157" s="730">
        <f>'O5 Details by Class &amp; Accounts'!BW116</f>
        <v>0</v>
      </c>
      <c r="H157" s="730">
        <f>'O5 Details by Class &amp; Accounts'!BX116</f>
        <v>0</v>
      </c>
      <c r="I157" s="730">
        <f>'O5 Details by Class &amp; Accounts'!BY116</f>
        <v>0</v>
      </c>
      <c r="J157" s="730">
        <f>'O5 Details by Class &amp; Accounts'!BZ116</f>
        <v>11822.752560126582</v>
      </c>
      <c r="K157" s="730">
        <f>'O5 Details by Class &amp; Accounts'!CA116</f>
        <v>1499.5057183544304</v>
      </c>
      <c r="L157" s="730">
        <f>'O5 Details by Class &amp; Accounts'!CB116</f>
        <v>3798.4233924050636</v>
      </c>
      <c r="M157" s="730">
        <f>'O5 Details by Class &amp; Accounts'!CC116</f>
        <v>0</v>
      </c>
      <c r="N157" s="730">
        <f>'O5 Details by Class &amp; Accounts'!CD116</f>
        <v>0</v>
      </c>
      <c r="O157" s="730">
        <f>'O5 Details by Class &amp; Accounts'!CE116</f>
        <v>0</v>
      </c>
      <c r="P157" s="730">
        <f>'O5 Details by Class &amp; Accounts'!CF116</f>
        <v>0</v>
      </c>
      <c r="Q157" s="730">
        <f>'O5 Details by Class &amp; Accounts'!CG116</f>
        <v>0</v>
      </c>
      <c r="R157" s="730">
        <f>'O5 Details by Class &amp; Accounts'!CH116</f>
        <v>0</v>
      </c>
      <c r="S157" s="730">
        <f>'O5 Details by Class &amp; Accounts'!CI116</f>
        <v>0</v>
      </c>
      <c r="T157" s="730">
        <f>'O5 Details by Class &amp; Accounts'!CJ116</f>
        <v>0</v>
      </c>
      <c r="U157" s="730">
        <f>'O5 Details by Class &amp; Accounts'!CK116</f>
        <v>0</v>
      </c>
      <c r="V157" s="730">
        <f>'O5 Details by Class &amp; Accounts'!CL116</f>
        <v>0</v>
      </c>
      <c r="W157" s="730">
        <f>'O5 Details by Class &amp; Accounts'!CM116</f>
        <v>0</v>
      </c>
      <c r="X157" s="732">
        <f t="shared" ref="X157:X162" si="35">SUM(D157:W157)</f>
        <v>1459000</v>
      </c>
      <c r="Y157" s="730"/>
      <c r="Z157" s="730"/>
      <c r="AA157" s="730"/>
      <c r="AB157" s="730"/>
      <c r="AC157" s="730"/>
      <c r="AD157" s="730"/>
      <c r="AE157" s="730"/>
      <c r="AF157" s="730"/>
      <c r="AG157" s="730"/>
      <c r="AH157" s="730"/>
      <c r="AI157" s="730"/>
      <c r="AJ157" s="730"/>
      <c r="AK157" s="730"/>
      <c r="AL157" s="730"/>
      <c r="AM157" s="730"/>
      <c r="AN157" s="730"/>
      <c r="AO157" s="730"/>
      <c r="AP157" s="730"/>
      <c r="AQ157" s="730"/>
      <c r="AR157" s="730"/>
      <c r="AS157" s="893"/>
      <c r="AV157" s="2101" t="s">
        <v>494</v>
      </c>
    </row>
    <row r="158" spans="1:48" s="752" customFormat="1" ht="12.75">
      <c r="A158" s="1248">
        <v>4710</v>
      </c>
      <c r="B158" s="1249" t="s">
        <v>722</v>
      </c>
      <c r="C158" s="732">
        <f>'I3 TB Data'!H313</f>
        <v>185000</v>
      </c>
      <c r="D158" s="730">
        <f>'O5 Details by Class &amp; Accounts'!BT117</f>
        <v>64269.426787974691</v>
      </c>
      <c r="E158" s="730">
        <f>'O5 Details by Class &amp; Accounts'!BU117</f>
        <v>28522.754367088608</v>
      </c>
      <c r="F158" s="730">
        <f>'O5 Details by Class &amp; Accounts'!BV117</f>
        <v>90036.930490506333</v>
      </c>
      <c r="G158" s="730">
        <f>'O5 Details by Class &amp; Accounts'!BW117</f>
        <v>0</v>
      </c>
      <c r="H158" s="730">
        <f>'O5 Details by Class &amp; Accounts'!BX117</f>
        <v>0</v>
      </c>
      <c r="I158" s="730">
        <f>'O5 Details by Class &amp; Accounts'!BY117</f>
        <v>0</v>
      </c>
      <c r="J158" s="730">
        <f>'O5 Details by Class &amp; Accounts'!BZ117</f>
        <v>1499.1153006329114</v>
      </c>
      <c r="K158" s="730">
        <f>'O5 Details by Class &amp; Accounts'!CA117</f>
        <v>190.1360917721519</v>
      </c>
      <c r="L158" s="730">
        <f>'O5 Details by Class &amp; Accounts'!CB117</f>
        <v>481.63696202531651</v>
      </c>
      <c r="M158" s="730">
        <f>'O5 Details by Class &amp; Accounts'!CC117</f>
        <v>0</v>
      </c>
      <c r="N158" s="730">
        <f>'O5 Details by Class &amp; Accounts'!CD117</f>
        <v>0</v>
      </c>
      <c r="O158" s="730">
        <f>'O5 Details by Class &amp; Accounts'!CE117</f>
        <v>0</v>
      </c>
      <c r="P158" s="730">
        <f>'O5 Details by Class &amp; Accounts'!CF117</f>
        <v>0</v>
      </c>
      <c r="Q158" s="730">
        <f>'O5 Details by Class &amp; Accounts'!CG117</f>
        <v>0</v>
      </c>
      <c r="R158" s="730">
        <f>'O5 Details by Class &amp; Accounts'!CH117</f>
        <v>0</v>
      </c>
      <c r="S158" s="730">
        <f>'O5 Details by Class &amp; Accounts'!CI117</f>
        <v>0</v>
      </c>
      <c r="T158" s="730">
        <f>'O5 Details by Class &amp; Accounts'!CJ117</f>
        <v>0</v>
      </c>
      <c r="U158" s="730">
        <f>'O5 Details by Class &amp; Accounts'!CK117</f>
        <v>0</v>
      </c>
      <c r="V158" s="730">
        <f>'O5 Details by Class &amp; Accounts'!CL117</f>
        <v>0</v>
      </c>
      <c r="W158" s="730">
        <f>'O5 Details by Class &amp; Accounts'!CM117</f>
        <v>0</v>
      </c>
      <c r="X158" s="732">
        <f t="shared" si="35"/>
        <v>184999.99999999997</v>
      </c>
      <c r="Y158" s="730"/>
      <c r="Z158" s="730"/>
      <c r="AA158" s="730"/>
      <c r="AB158" s="730"/>
      <c r="AC158" s="730"/>
      <c r="AD158" s="730"/>
      <c r="AE158" s="730"/>
      <c r="AF158" s="730"/>
      <c r="AG158" s="730"/>
      <c r="AH158" s="730"/>
      <c r="AI158" s="730"/>
      <c r="AJ158" s="730"/>
      <c r="AK158" s="730"/>
      <c r="AL158" s="730"/>
      <c r="AM158" s="730"/>
      <c r="AN158" s="730"/>
      <c r="AO158" s="730"/>
      <c r="AP158" s="730"/>
      <c r="AQ158" s="730"/>
      <c r="AR158" s="730"/>
      <c r="AS158" s="893"/>
      <c r="AV158" s="2101" t="s">
        <v>494</v>
      </c>
    </row>
    <row r="159" spans="1:48" s="752" customFormat="1" ht="12.75">
      <c r="A159" s="1248">
        <v>4712</v>
      </c>
      <c r="B159" s="1249" t="s">
        <v>723</v>
      </c>
      <c r="C159" s="732">
        <f>'I3 TB Data'!H314</f>
        <v>0</v>
      </c>
      <c r="D159" s="730">
        <f>'O5 Details by Class &amp; Accounts'!BT118</f>
        <v>0</v>
      </c>
      <c r="E159" s="730">
        <f>'O5 Details by Class &amp; Accounts'!BU118</f>
        <v>0</v>
      </c>
      <c r="F159" s="730">
        <f>'O5 Details by Class &amp; Accounts'!BV118</f>
        <v>0</v>
      </c>
      <c r="G159" s="730">
        <f>'O5 Details by Class &amp; Accounts'!BW118</f>
        <v>0</v>
      </c>
      <c r="H159" s="730">
        <f>'O5 Details by Class &amp; Accounts'!BX118</f>
        <v>0</v>
      </c>
      <c r="I159" s="730">
        <f>'O5 Details by Class &amp; Accounts'!BY118</f>
        <v>0</v>
      </c>
      <c r="J159" s="730">
        <f>'O5 Details by Class &amp; Accounts'!BZ118</f>
        <v>0</v>
      </c>
      <c r="K159" s="730">
        <f>'O5 Details by Class &amp; Accounts'!CA118</f>
        <v>0</v>
      </c>
      <c r="L159" s="730">
        <f>'O5 Details by Class &amp; Accounts'!CB118</f>
        <v>0</v>
      </c>
      <c r="M159" s="730">
        <f>'O5 Details by Class &amp; Accounts'!CC118</f>
        <v>0</v>
      </c>
      <c r="N159" s="730">
        <f>'O5 Details by Class &amp; Accounts'!CD118</f>
        <v>0</v>
      </c>
      <c r="O159" s="730">
        <f>'O5 Details by Class &amp; Accounts'!CE118</f>
        <v>0</v>
      </c>
      <c r="P159" s="730">
        <f>'O5 Details by Class &amp; Accounts'!CF118</f>
        <v>0</v>
      </c>
      <c r="Q159" s="730">
        <f>'O5 Details by Class &amp; Accounts'!CG118</f>
        <v>0</v>
      </c>
      <c r="R159" s="730">
        <f>'O5 Details by Class &amp; Accounts'!CH118</f>
        <v>0</v>
      </c>
      <c r="S159" s="730">
        <f>'O5 Details by Class &amp; Accounts'!CI118</f>
        <v>0</v>
      </c>
      <c r="T159" s="730">
        <f>'O5 Details by Class &amp; Accounts'!CJ118</f>
        <v>0</v>
      </c>
      <c r="U159" s="730">
        <f>'O5 Details by Class &amp; Accounts'!CK118</f>
        <v>0</v>
      </c>
      <c r="V159" s="730">
        <f>'O5 Details by Class &amp; Accounts'!CL118</f>
        <v>0</v>
      </c>
      <c r="W159" s="730">
        <f>'O5 Details by Class &amp; Accounts'!CM118</f>
        <v>0</v>
      </c>
      <c r="X159" s="732">
        <f t="shared" si="35"/>
        <v>0</v>
      </c>
      <c r="Y159" s="730"/>
      <c r="Z159" s="730"/>
      <c r="AA159" s="730"/>
      <c r="AB159" s="730"/>
      <c r="AC159" s="730"/>
      <c r="AD159" s="730"/>
      <c r="AE159" s="730"/>
      <c r="AF159" s="730"/>
      <c r="AG159" s="730"/>
      <c r="AH159" s="730"/>
      <c r="AI159" s="730"/>
      <c r="AJ159" s="730"/>
      <c r="AK159" s="730"/>
      <c r="AL159" s="730"/>
      <c r="AM159" s="730"/>
      <c r="AN159" s="730"/>
      <c r="AO159" s="730"/>
      <c r="AP159" s="730"/>
      <c r="AQ159" s="730"/>
      <c r="AR159" s="730"/>
      <c r="AS159" s="893"/>
      <c r="AV159" s="2101" t="s">
        <v>494</v>
      </c>
    </row>
    <row r="160" spans="1:48" s="752" customFormat="1" ht="12.75">
      <c r="A160" s="1248">
        <v>4714</v>
      </c>
      <c r="B160" s="1249" t="s">
        <v>724</v>
      </c>
      <c r="C160" s="732">
        <f>'I3 TB Data'!H315</f>
        <v>1055000</v>
      </c>
      <c r="D160" s="730">
        <f>'O5 Details by Class &amp; Accounts'!BT119</f>
        <v>366509.43384493672</v>
      </c>
      <c r="E160" s="730">
        <f>'O5 Details by Class &amp; Accounts'!BU119</f>
        <v>162656.78841772152</v>
      </c>
      <c r="F160" s="730">
        <f>'O5 Details by Class &amp; Accounts'!BV119</f>
        <v>513453.84685126587</v>
      </c>
      <c r="G160" s="730">
        <f>'O5 Details by Class &amp; Accounts'!BW119</f>
        <v>0</v>
      </c>
      <c r="H160" s="730">
        <f>'O5 Details by Class &amp; Accounts'!BX119</f>
        <v>0</v>
      </c>
      <c r="I160" s="730">
        <f>'O5 Details by Class &amp; Accounts'!BY119</f>
        <v>0</v>
      </c>
      <c r="J160" s="730">
        <f>'O5 Details by Class &amp; Accounts'!BZ119</f>
        <v>8549.0088765822784</v>
      </c>
      <c r="K160" s="730">
        <f>'O5 Details by Class &amp; Accounts'!CA119</f>
        <v>1084.2896044303798</v>
      </c>
      <c r="L160" s="730">
        <f>'O5 Details by Class &amp; Accounts'!CB119</f>
        <v>2746.6324050632911</v>
      </c>
      <c r="M160" s="730">
        <f>'O5 Details by Class &amp; Accounts'!CC119</f>
        <v>0</v>
      </c>
      <c r="N160" s="730">
        <f>'O5 Details by Class &amp; Accounts'!CD119</f>
        <v>0</v>
      </c>
      <c r="O160" s="730">
        <f>'O5 Details by Class &amp; Accounts'!CE119</f>
        <v>0</v>
      </c>
      <c r="P160" s="730">
        <f>'O5 Details by Class &amp; Accounts'!CF119</f>
        <v>0</v>
      </c>
      <c r="Q160" s="730">
        <f>'O5 Details by Class &amp; Accounts'!CG119</f>
        <v>0</v>
      </c>
      <c r="R160" s="730">
        <f>'O5 Details by Class &amp; Accounts'!CH119</f>
        <v>0</v>
      </c>
      <c r="S160" s="730">
        <f>'O5 Details by Class &amp; Accounts'!CI119</f>
        <v>0</v>
      </c>
      <c r="T160" s="730">
        <f>'O5 Details by Class &amp; Accounts'!CJ119</f>
        <v>0</v>
      </c>
      <c r="U160" s="730">
        <f>'O5 Details by Class &amp; Accounts'!CK119</f>
        <v>0</v>
      </c>
      <c r="V160" s="730">
        <f>'O5 Details by Class &amp; Accounts'!CL119</f>
        <v>0</v>
      </c>
      <c r="W160" s="730">
        <f>'O5 Details by Class &amp; Accounts'!CM119</f>
        <v>0</v>
      </c>
      <c r="X160" s="732">
        <f t="shared" si="35"/>
        <v>1055000</v>
      </c>
      <c r="Y160" s="730"/>
      <c r="Z160" s="730"/>
      <c r="AA160" s="730"/>
      <c r="AB160" s="730"/>
      <c r="AC160" s="730"/>
      <c r="AD160" s="730"/>
      <c r="AE160" s="730"/>
      <c r="AF160" s="730"/>
      <c r="AG160" s="730"/>
      <c r="AH160" s="730"/>
      <c r="AI160" s="730"/>
      <c r="AJ160" s="730"/>
      <c r="AK160" s="730"/>
      <c r="AL160" s="730"/>
      <c r="AM160" s="730"/>
      <c r="AN160" s="730"/>
      <c r="AO160" s="730"/>
      <c r="AP160" s="730"/>
      <c r="AQ160" s="730"/>
      <c r="AR160" s="730"/>
      <c r="AS160" s="893"/>
      <c r="AV160" s="2101" t="s">
        <v>1214</v>
      </c>
    </row>
    <row r="161" spans="1:48" s="752" customFormat="1" ht="12.75">
      <c r="A161" s="1248">
        <v>4716</v>
      </c>
      <c r="B161" s="1249" t="s">
        <v>633</v>
      </c>
      <c r="C161" s="732">
        <f>'I3 TB Data'!H317</f>
        <v>989000</v>
      </c>
      <c r="D161" s="730">
        <f>'O5 Details by Class &amp; Accounts'!BT121</f>
        <v>343580.88158544304</v>
      </c>
      <c r="E161" s="730">
        <f>'O5 Details by Class &amp; Accounts'!BU121</f>
        <v>152481.10307594939</v>
      </c>
      <c r="F161" s="730">
        <f>'O5 Details by Class &amp; Accounts'!BV121</f>
        <v>481332.56354113924</v>
      </c>
      <c r="G161" s="730">
        <f>'O5 Details by Class &amp; Accounts'!BW121</f>
        <v>0</v>
      </c>
      <c r="H161" s="730">
        <f>'O5 Details by Class &amp; Accounts'!BX121</f>
        <v>0</v>
      </c>
      <c r="I161" s="730">
        <f>'O5 Details by Class &amp; Accounts'!BY121</f>
        <v>0</v>
      </c>
      <c r="J161" s="730">
        <f>'O5 Details by Class &amp; Accounts'!BZ121</f>
        <v>8014.1893639240498</v>
      </c>
      <c r="K161" s="730">
        <f>'O5 Details by Class &amp; Accounts'!CA121</f>
        <v>1016.4572689873418</v>
      </c>
      <c r="L161" s="730">
        <f>'O5 Details by Class &amp; Accounts'!CB121</f>
        <v>2574.8051645569622</v>
      </c>
      <c r="M161" s="730">
        <f>'O5 Details by Class &amp; Accounts'!CC121</f>
        <v>0</v>
      </c>
      <c r="N161" s="730">
        <f>'O5 Details by Class &amp; Accounts'!CD121</f>
        <v>0</v>
      </c>
      <c r="O161" s="730">
        <f>'O5 Details by Class &amp; Accounts'!CE121</f>
        <v>0</v>
      </c>
      <c r="P161" s="730">
        <f>'O5 Details by Class &amp; Accounts'!CF121</f>
        <v>0</v>
      </c>
      <c r="Q161" s="730">
        <f>'O5 Details by Class &amp; Accounts'!CG121</f>
        <v>0</v>
      </c>
      <c r="R161" s="730">
        <f>'O5 Details by Class &amp; Accounts'!CH121</f>
        <v>0</v>
      </c>
      <c r="S161" s="730">
        <f>'O5 Details by Class &amp; Accounts'!CI121</f>
        <v>0</v>
      </c>
      <c r="T161" s="730">
        <f>'O5 Details by Class &amp; Accounts'!CJ121</f>
        <v>0</v>
      </c>
      <c r="U161" s="730">
        <f>'O5 Details by Class &amp; Accounts'!CK121</f>
        <v>0</v>
      </c>
      <c r="V161" s="730">
        <f>'O5 Details by Class &amp; Accounts'!CL121</f>
        <v>0</v>
      </c>
      <c r="W161" s="730">
        <f>'O5 Details by Class &amp; Accounts'!CM121</f>
        <v>0</v>
      </c>
      <c r="X161" s="732">
        <f t="shared" si="35"/>
        <v>989000</v>
      </c>
      <c r="Y161" s="730"/>
      <c r="Z161" s="730"/>
      <c r="AA161" s="730"/>
      <c r="AB161" s="730"/>
      <c r="AC161" s="730"/>
      <c r="AD161" s="730"/>
      <c r="AE161" s="730"/>
      <c r="AF161" s="730"/>
      <c r="AG161" s="730"/>
      <c r="AH161" s="730"/>
      <c r="AI161" s="730"/>
      <c r="AJ161" s="730"/>
      <c r="AK161" s="730"/>
      <c r="AL161" s="730"/>
      <c r="AM161" s="730"/>
      <c r="AN161" s="730"/>
      <c r="AO161" s="730"/>
      <c r="AP161" s="730"/>
      <c r="AQ161" s="730"/>
      <c r="AR161" s="730"/>
      <c r="AS161" s="893"/>
      <c r="AV161" s="2101" t="s">
        <v>1214</v>
      </c>
    </row>
    <row r="162" spans="1:48" s="856" customFormat="1" ht="12.75">
      <c r="A162" s="1250">
        <v>4730</v>
      </c>
      <c r="B162" s="1249" t="s">
        <v>636</v>
      </c>
      <c r="C162" s="729">
        <f>'I3 TB Data'!H320</f>
        <v>0</v>
      </c>
      <c r="D162" s="843">
        <f>'O5 Details by Class &amp; Accounts'!BT122</f>
        <v>0</v>
      </c>
      <c r="E162" s="843">
        <f>'O5 Details by Class &amp; Accounts'!BU122</f>
        <v>0</v>
      </c>
      <c r="F162" s="843">
        <f>'O5 Details by Class &amp; Accounts'!BV122</f>
        <v>0</v>
      </c>
      <c r="G162" s="843">
        <f>'O5 Details by Class &amp; Accounts'!BW122</f>
        <v>0</v>
      </c>
      <c r="H162" s="843">
        <f>'O5 Details by Class &amp; Accounts'!BX122</f>
        <v>0</v>
      </c>
      <c r="I162" s="843">
        <f>'O5 Details by Class &amp; Accounts'!BY122</f>
        <v>0</v>
      </c>
      <c r="J162" s="843">
        <f>'O5 Details by Class &amp; Accounts'!BZ122</f>
        <v>0</v>
      </c>
      <c r="K162" s="843">
        <f>'O5 Details by Class &amp; Accounts'!CA122</f>
        <v>0</v>
      </c>
      <c r="L162" s="843">
        <f>'O5 Details by Class &amp; Accounts'!CB122</f>
        <v>0</v>
      </c>
      <c r="M162" s="843">
        <f>'O5 Details by Class &amp; Accounts'!CC122</f>
        <v>0</v>
      </c>
      <c r="N162" s="843">
        <f>'O5 Details by Class &amp; Accounts'!CD122</f>
        <v>0</v>
      </c>
      <c r="O162" s="843">
        <f>'O5 Details by Class &amp; Accounts'!CE122</f>
        <v>0</v>
      </c>
      <c r="P162" s="843">
        <f>'O5 Details by Class &amp; Accounts'!CF122</f>
        <v>0</v>
      </c>
      <c r="Q162" s="843">
        <f>'O5 Details by Class &amp; Accounts'!CG122</f>
        <v>0</v>
      </c>
      <c r="R162" s="843">
        <f>'O5 Details by Class &amp; Accounts'!CH122</f>
        <v>0</v>
      </c>
      <c r="S162" s="843">
        <f>'O5 Details by Class &amp; Accounts'!CI122</f>
        <v>0</v>
      </c>
      <c r="T162" s="843">
        <f>'O5 Details by Class &amp; Accounts'!CJ122</f>
        <v>0</v>
      </c>
      <c r="U162" s="843">
        <f>'O5 Details by Class &amp; Accounts'!CK122</f>
        <v>0</v>
      </c>
      <c r="V162" s="843">
        <f>'O5 Details by Class &amp; Accounts'!CL122</f>
        <v>0</v>
      </c>
      <c r="W162" s="843">
        <f>'O5 Details by Class &amp; Accounts'!CM122</f>
        <v>0</v>
      </c>
      <c r="X162" s="729">
        <f t="shared" si="35"/>
        <v>0</v>
      </c>
      <c r="Y162" s="843"/>
      <c r="Z162" s="843"/>
      <c r="AA162" s="843"/>
      <c r="AB162" s="843"/>
      <c r="AC162" s="843"/>
      <c r="AD162" s="843"/>
      <c r="AE162" s="843"/>
      <c r="AF162" s="843"/>
      <c r="AG162" s="843"/>
      <c r="AH162" s="843"/>
      <c r="AI162" s="843"/>
      <c r="AJ162" s="843"/>
      <c r="AK162" s="843"/>
      <c r="AL162" s="843"/>
      <c r="AM162" s="843"/>
      <c r="AN162" s="843"/>
      <c r="AO162" s="843"/>
      <c r="AP162" s="843"/>
      <c r="AQ162" s="843"/>
      <c r="AR162" s="843"/>
      <c r="AS162" s="1251"/>
      <c r="AV162" s="2101" t="s">
        <v>494</v>
      </c>
    </row>
    <row r="163" spans="1:48" s="856" customFormat="1" ht="25.5">
      <c r="A163" s="1250">
        <v>5685</v>
      </c>
      <c r="B163" s="1249" t="s">
        <v>717</v>
      </c>
      <c r="C163" s="729">
        <f>'I3 TB Data'!H422</f>
        <v>0</v>
      </c>
      <c r="D163" s="843">
        <f>'O5 Details by Class &amp; Accounts'!BT191</f>
        <v>0</v>
      </c>
      <c r="E163" s="843">
        <f>'O5 Details by Class &amp; Accounts'!BU191</f>
        <v>0</v>
      </c>
      <c r="F163" s="843">
        <f>'O5 Details by Class &amp; Accounts'!BV191</f>
        <v>0</v>
      </c>
      <c r="G163" s="843">
        <f>'O5 Details by Class &amp; Accounts'!BW191</f>
        <v>0</v>
      </c>
      <c r="H163" s="843">
        <f>'O5 Details by Class &amp; Accounts'!BX191</f>
        <v>0</v>
      </c>
      <c r="I163" s="843">
        <f>'O5 Details by Class &amp; Accounts'!BY191</f>
        <v>0</v>
      </c>
      <c r="J163" s="843">
        <f>'O5 Details by Class &amp; Accounts'!BZ191</f>
        <v>0</v>
      </c>
      <c r="K163" s="843">
        <f>'O5 Details by Class &amp; Accounts'!CA191</f>
        <v>0</v>
      </c>
      <c r="L163" s="843">
        <f>'O5 Details by Class &amp; Accounts'!CB191</f>
        <v>0</v>
      </c>
      <c r="M163" s="843">
        <f>'O5 Details by Class &amp; Accounts'!CC191</f>
        <v>0</v>
      </c>
      <c r="N163" s="843">
        <f>'O5 Details by Class &amp; Accounts'!CD191</f>
        <v>0</v>
      </c>
      <c r="O163" s="843">
        <f>'O5 Details by Class &amp; Accounts'!CE191</f>
        <v>0</v>
      </c>
      <c r="P163" s="843">
        <f>'O5 Details by Class &amp; Accounts'!CF191</f>
        <v>0</v>
      </c>
      <c r="Q163" s="843">
        <f>'O5 Details by Class &amp; Accounts'!CG191</f>
        <v>0</v>
      </c>
      <c r="R163" s="843">
        <f>'O5 Details by Class &amp; Accounts'!CH191</f>
        <v>0</v>
      </c>
      <c r="S163" s="843">
        <f>'O5 Details by Class &amp; Accounts'!CI191</f>
        <v>0</v>
      </c>
      <c r="T163" s="843">
        <f>'O5 Details by Class &amp; Accounts'!CJ191</f>
        <v>0</v>
      </c>
      <c r="U163" s="843">
        <f>'O5 Details by Class &amp; Accounts'!CK191</f>
        <v>0</v>
      </c>
      <c r="V163" s="843">
        <f>'O5 Details by Class &amp; Accounts'!CL191</f>
        <v>0</v>
      </c>
      <c r="W163" s="843">
        <f>'O5 Details by Class &amp; Accounts'!CM191</f>
        <v>0</v>
      </c>
      <c r="X163" s="729">
        <f>SUM(D163:W163)</f>
        <v>0</v>
      </c>
      <c r="Y163" s="843"/>
      <c r="Z163" s="843"/>
      <c r="AA163" s="843"/>
      <c r="AB163" s="843"/>
      <c r="AC163" s="843"/>
      <c r="AD163" s="843"/>
      <c r="AE163" s="843"/>
      <c r="AF163" s="843"/>
      <c r="AG163" s="843"/>
      <c r="AH163" s="843"/>
      <c r="AI163" s="843"/>
      <c r="AJ163" s="843"/>
      <c r="AK163" s="843"/>
      <c r="AL163" s="843"/>
      <c r="AM163" s="843"/>
      <c r="AN163" s="843"/>
      <c r="AO163" s="843"/>
      <c r="AP163" s="843"/>
      <c r="AQ163" s="843"/>
      <c r="AR163" s="843"/>
      <c r="AS163" s="1251"/>
      <c r="AV163" s="2101" t="s">
        <v>401</v>
      </c>
    </row>
    <row r="164" spans="1:48" s="752" customFormat="1" ht="12.75">
      <c r="A164" s="1246"/>
      <c r="B164" s="1247"/>
      <c r="C164" s="893"/>
      <c r="D164" s="730"/>
      <c r="E164" s="730"/>
      <c r="F164" s="730"/>
      <c r="G164" s="730"/>
      <c r="H164" s="730"/>
      <c r="I164" s="730"/>
      <c r="J164" s="730"/>
      <c r="K164" s="730"/>
      <c r="L164" s="730"/>
      <c r="M164" s="730"/>
      <c r="N164" s="730"/>
      <c r="O164" s="730"/>
      <c r="P164" s="730"/>
      <c r="Q164" s="730"/>
      <c r="R164" s="730"/>
      <c r="S164" s="730"/>
      <c r="T164" s="730"/>
      <c r="U164" s="730"/>
      <c r="V164" s="730"/>
      <c r="W164" s="730"/>
      <c r="X164" s="732"/>
      <c r="Y164" s="730"/>
      <c r="Z164" s="730"/>
      <c r="AA164" s="730"/>
      <c r="AB164" s="730"/>
      <c r="AC164" s="730"/>
      <c r="AD164" s="730"/>
      <c r="AE164" s="730"/>
      <c r="AF164" s="730"/>
      <c r="AG164" s="730"/>
      <c r="AH164" s="730"/>
      <c r="AI164" s="730"/>
      <c r="AJ164" s="730"/>
      <c r="AK164" s="730"/>
      <c r="AL164" s="730"/>
      <c r="AM164" s="730"/>
      <c r="AN164" s="730"/>
      <c r="AO164" s="730"/>
      <c r="AP164" s="730"/>
      <c r="AQ164" s="730"/>
      <c r="AR164" s="730"/>
      <c r="AS164" s="893"/>
      <c r="AV164" s="2101" t="e">
        <v>#N/A</v>
      </c>
    </row>
    <row r="165" spans="1:48" s="752" customFormat="1" ht="12.75">
      <c r="A165" s="1293" t="s">
        <v>664</v>
      </c>
      <c r="B165" s="1289" t="s">
        <v>662</v>
      </c>
      <c r="C165" s="1266">
        <f>SUM(C156:C164)</f>
        <v>24011000</v>
      </c>
      <c r="D165" s="1029">
        <f>SUM(D156:D164)</f>
        <v>8341476.7924651913</v>
      </c>
      <c r="E165" s="1029">
        <f t="shared" ref="E165:X165" si="36">SUM(E156:E164)</f>
        <v>3701945.1627468355</v>
      </c>
      <c r="F165" s="1029">
        <f t="shared" si="36"/>
        <v>11685820.205446202</v>
      </c>
      <c r="G165" s="1029">
        <f t="shared" si="36"/>
        <v>0</v>
      </c>
      <c r="H165" s="1029">
        <f t="shared" si="36"/>
        <v>0</v>
      </c>
      <c r="I165" s="1029">
        <f t="shared" si="36"/>
        <v>0</v>
      </c>
      <c r="J165" s="1029">
        <f t="shared" si="36"/>
        <v>194568.9593702532</v>
      </c>
      <c r="K165" s="1029">
        <f t="shared" si="36"/>
        <v>24677.609186708858</v>
      </c>
      <c r="L165" s="1029">
        <f t="shared" si="36"/>
        <v>62511.270784810135</v>
      </c>
      <c r="M165" s="1029">
        <f t="shared" si="36"/>
        <v>0</v>
      </c>
      <c r="N165" s="1029">
        <f t="shared" si="36"/>
        <v>0</v>
      </c>
      <c r="O165" s="1029">
        <f t="shared" si="36"/>
        <v>0</v>
      </c>
      <c r="P165" s="1029">
        <f t="shared" si="36"/>
        <v>0</v>
      </c>
      <c r="Q165" s="1029">
        <f t="shared" si="36"/>
        <v>0</v>
      </c>
      <c r="R165" s="1029">
        <f t="shared" si="36"/>
        <v>0</v>
      </c>
      <c r="S165" s="1029">
        <f t="shared" si="36"/>
        <v>0</v>
      </c>
      <c r="T165" s="1029">
        <f t="shared" si="36"/>
        <v>0</v>
      </c>
      <c r="U165" s="1029">
        <f t="shared" si="36"/>
        <v>0</v>
      </c>
      <c r="V165" s="1029">
        <f t="shared" si="36"/>
        <v>0</v>
      </c>
      <c r="W165" s="1029">
        <f t="shared" si="36"/>
        <v>0</v>
      </c>
      <c r="X165" s="1266">
        <f t="shared" si="36"/>
        <v>24011000</v>
      </c>
      <c r="Y165" s="730"/>
      <c r="Z165" s="730"/>
      <c r="AA165" s="730"/>
      <c r="AB165" s="730"/>
      <c r="AC165" s="730"/>
      <c r="AD165" s="730"/>
      <c r="AE165" s="730"/>
      <c r="AF165" s="730"/>
      <c r="AG165" s="730"/>
      <c r="AH165" s="730"/>
      <c r="AI165" s="730"/>
      <c r="AJ165" s="730"/>
      <c r="AK165" s="730"/>
      <c r="AL165" s="730"/>
      <c r="AM165" s="730"/>
      <c r="AN165" s="730"/>
      <c r="AO165" s="730"/>
      <c r="AP165" s="730"/>
      <c r="AQ165" s="730"/>
      <c r="AR165" s="730"/>
      <c r="AS165" s="893"/>
      <c r="AV165" s="2101" t="e">
        <v>#N/A</v>
      </c>
    </row>
    <row r="166" spans="1:48" s="752" customFormat="1" ht="12.75">
      <c r="A166" s="1246"/>
      <c r="B166" s="1247"/>
      <c r="C166" s="893"/>
      <c r="D166" s="730"/>
      <c r="E166" s="730"/>
      <c r="F166" s="730"/>
      <c r="G166" s="730"/>
      <c r="H166" s="730"/>
      <c r="I166" s="730"/>
      <c r="J166" s="730"/>
      <c r="K166" s="730"/>
      <c r="L166" s="730"/>
      <c r="M166" s="730"/>
      <c r="N166" s="730"/>
      <c r="O166" s="730"/>
      <c r="P166" s="730"/>
      <c r="Q166" s="730"/>
      <c r="R166" s="730"/>
      <c r="S166" s="730"/>
      <c r="T166" s="730"/>
      <c r="U166" s="730"/>
      <c r="V166" s="730"/>
      <c r="W166" s="730"/>
      <c r="X166" s="732"/>
      <c r="Y166" s="730"/>
      <c r="Z166" s="730"/>
      <c r="AA166" s="730"/>
      <c r="AB166" s="730"/>
      <c r="AC166" s="730"/>
      <c r="AD166" s="730"/>
      <c r="AE166" s="730"/>
      <c r="AF166" s="730"/>
      <c r="AG166" s="730"/>
      <c r="AH166" s="730"/>
      <c r="AI166" s="730"/>
      <c r="AJ166" s="730"/>
      <c r="AK166" s="730"/>
      <c r="AL166" s="730"/>
      <c r="AM166" s="730"/>
      <c r="AN166" s="730"/>
      <c r="AO166" s="730"/>
      <c r="AP166" s="730"/>
      <c r="AQ166" s="730"/>
      <c r="AR166" s="730"/>
      <c r="AS166" s="893"/>
      <c r="AV166" s="2101" t="e">
        <v>#N/A</v>
      </c>
    </row>
    <row r="167" spans="1:48" s="752" customFormat="1" ht="12.75">
      <c r="A167" s="1291" t="s">
        <v>900</v>
      </c>
      <c r="B167" s="1247"/>
      <c r="C167" s="893"/>
      <c r="D167" s="730"/>
      <c r="E167" s="730"/>
      <c r="F167" s="730"/>
      <c r="G167" s="730"/>
      <c r="H167" s="730"/>
      <c r="I167" s="730"/>
      <c r="J167" s="730"/>
      <c r="K167" s="730"/>
      <c r="L167" s="730"/>
      <c r="M167" s="730"/>
      <c r="N167" s="730"/>
      <c r="O167" s="730"/>
      <c r="P167" s="730"/>
      <c r="Q167" s="730"/>
      <c r="R167" s="730"/>
      <c r="S167" s="730"/>
      <c r="T167" s="730"/>
      <c r="U167" s="730"/>
      <c r="V167" s="730"/>
      <c r="W167" s="730"/>
      <c r="X167" s="732"/>
      <c r="Y167" s="730"/>
      <c r="Z167" s="730"/>
      <c r="AA167" s="730"/>
      <c r="AB167" s="730"/>
      <c r="AC167" s="730"/>
      <c r="AD167" s="730"/>
      <c r="AE167" s="730"/>
      <c r="AF167" s="730"/>
      <c r="AG167" s="730"/>
      <c r="AH167" s="730"/>
      <c r="AI167" s="730"/>
      <c r="AJ167" s="730"/>
      <c r="AK167" s="730"/>
      <c r="AL167" s="730"/>
      <c r="AM167" s="730"/>
      <c r="AN167" s="730"/>
      <c r="AO167" s="730"/>
      <c r="AP167" s="730"/>
      <c r="AQ167" s="730"/>
      <c r="AR167" s="730"/>
      <c r="AS167" s="893"/>
      <c r="AV167" s="2101" t="e">
        <v>#N/A</v>
      </c>
    </row>
    <row r="168" spans="1:48" s="752" customFormat="1" ht="25.5">
      <c r="A168" s="1250">
        <v>5005</v>
      </c>
      <c r="B168" s="1249" t="s">
        <v>1439</v>
      </c>
      <c r="C168" s="732">
        <f t="shared" ref="C168:C238" si="37">SUM(D168:W168)</f>
        <v>644999.99999999988</v>
      </c>
      <c r="D168" s="730">
        <f>'O4 Summary by Class &amp; Accounts'!E123</f>
        <v>329597.58655260806</v>
      </c>
      <c r="E168" s="730">
        <f>'O4 Summary by Class &amp; Accounts'!F123</f>
        <v>101614.46231943859</v>
      </c>
      <c r="F168" s="730">
        <f>'O4 Summary by Class &amp; Accounts'!G123</f>
        <v>160418.90414989021</v>
      </c>
      <c r="G168" s="730">
        <f>'O4 Summary by Class &amp; Accounts'!H123</f>
        <v>0</v>
      </c>
      <c r="H168" s="730">
        <f>'O4 Summary by Class &amp; Accounts'!I123</f>
        <v>0</v>
      </c>
      <c r="I168" s="730">
        <f>'O4 Summary by Class &amp; Accounts'!J123</f>
        <v>0</v>
      </c>
      <c r="J168" s="730">
        <f>'O4 Summary by Class &amp; Accounts'!K123</f>
        <v>48337.734862099074</v>
      </c>
      <c r="K168" s="730">
        <f>'O4 Summary by Class &amp; Accounts'!L123</f>
        <v>2650.6913099295057</v>
      </c>
      <c r="L168" s="730">
        <f>'O4 Summary by Class &amp; Accounts'!M123</f>
        <v>2380.6208060344934</v>
      </c>
      <c r="M168" s="730">
        <f>'O4 Summary by Class &amp; Accounts'!N123</f>
        <v>0</v>
      </c>
      <c r="N168" s="730">
        <f>'O4 Summary by Class &amp; Accounts'!O123</f>
        <v>0</v>
      </c>
      <c r="O168" s="730">
        <f>'O4 Summary by Class &amp; Accounts'!P123</f>
        <v>0</v>
      </c>
      <c r="P168" s="730">
        <f>'O4 Summary by Class &amp; Accounts'!Q123</f>
        <v>0</v>
      </c>
      <c r="Q168" s="730">
        <f>'O4 Summary by Class &amp; Accounts'!R123</f>
        <v>0</v>
      </c>
      <c r="R168" s="730">
        <f>'O4 Summary by Class &amp; Accounts'!S123</f>
        <v>0</v>
      </c>
      <c r="S168" s="730">
        <f>'O4 Summary by Class &amp; Accounts'!T123</f>
        <v>0</v>
      </c>
      <c r="T168" s="730">
        <f>'O4 Summary by Class &amp; Accounts'!U123</f>
        <v>0</v>
      </c>
      <c r="U168" s="730">
        <f>'O4 Summary by Class &amp; Accounts'!V123</f>
        <v>0</v>
      </c>
      <c r="V168" s="730">
        <f>'O4 Summary by Class &amp; Accounts'!W123</f>
        <v>0</v>
      </c>
      <c r="W168" s="730">
        <f>'O4 Summary by Class &amp; Accounts'!X123</f>
        <v>0</v>
      </c>
      <c r="X168" s="732">
        <f>SUM(D168:W168)</f>
        <v>644999.99999999988</v>
      </c>
      <c r="Y168" s="730"/>
      <c r="Z168" s="730"/>
      <c r="AA168" s="730"/>
      <c r="AB168" s="730"/>
      <c r="AC168" s="730"/>
      <c r="AD168" s="730"/>
      <c r="AE168" s="730"/>
      <c r="AF168" s="730"/>
      <c r="AG168" s="730"/>
      <c r="AH168" s="730"/>
      <c r="AI168" s="730"/>
      <c r="AJ168" s="730"/>
      <c r="AK168" s="730"/>
      <c r="AL168" s="730"/>
      <c r="AM168" s="730"/>
      <c r="AN168" s="730"/>
      <c r="AO168" s="730"/>
      <c r="AP168" s="730"/>
      <c r="AQ168" s="730"/>
      <c r="AR168" s="730"/>
      <c r="AS168" s="893"/>
      <c r="AV168" s="2101" t="s">
        <v>61</v>
      </c>
    </row>
    <row r="169" spans="1:48" s="752" customFormat="1" ht="12.75">
      <c r="A169" s="1250">
        <v>5010</v>
      </c>
      <c r="B169" s="1249" t="s">
        <v>637</v>
      </c>
      <c r="C169" s="732">
        <f t="shared" si="37"/>
        <v>260999.99999999997</v>
      </c>
      <c r="D169" s="730">
        <f>'O4 Summary by Class &amp; Accounts'!E124</f>
        <v>133372.04665152048</v>
      </c>
      <c r="E169" s="730">
        <f>'O4 Summary by Class &amp; Accounts'!F124</f>
        <v>41118.410333912361</v>
      </c>
      <c r="F169" s="730">
        <f>'O4 Summary by Class &amp; Accounts'!G124</f>
        <v>64913.69609786255</v>
      </c>
      <c r="G169" s="730">
        <f>'O4 Summary by Class &amp; Accounts'!H124</f>
        <v>0</v>
      </c>
      <c r="H169" s="730">
        <f>'O4 Summary by Class &amp; Accounts'!I124</f>
        <v>0</v>
      </c>
      <c r="I169" s="730">
        <f>'O4 Summary by Class &amp; Accounts'!J124</f>
        <v>0</v>
      </c>
      <c r="J169" s="730">
        <f>'O4 Summary by Class &amp; Accounts'!K124</f>
        <v>19559.920618616834</v>
      </c>
      <c r="K169" s="730">
        <f>'O4 Summary by Class &amp; Accounts'!L124</f>
        <v>1072.6053207621721</v>
      </c>
      <c r="L169" s="730">
        <f>'O4 Summary by Class &amp; Accounts'!M124</f>
        <v>963.32097732558566</v>
      </c>
      <c r="M169" s="730">
        <f>'O4 Summary by Class &amp; Accounts'!N124</f>
        <v>0</v>
      </c>
      <c r="N169" s="730">
        <f>'O4 Summary by Class &amp; Accounts'!O124</f>
        <v>0</v>
      </c>
      <c r="O169" s="730">
        <f>'O4 Summary by Class &amp; Accounts'!P124</f>
        <v>0</v>
      </c>
      <c r="P169" s="730">
        <f>'O4 Summary by Class &amp; Accounts'!Q124</f>
        <v>0</v>
      </c>
      <c r="Q169" s="730">
        <f>'O4 Summary by Class &amp; Accounts'!R124</f>
        <v>0</v>
      </c>
      <c r="R169" s="730">
        <f>'O4 Summary by Class &amp; Accounts'!S124</f>
        <v>0</v>
      </c>
      <c r="S169" s="730">
        <f>'O4 Summary by Class &amp; Accounts'!T124</f>
        <v>0</v>
      </c>
      <c r="T169" s="730">
        <f>'O4 Summary by Class &amp; Accounts'!U124</f>
        <v>0</v>
      </c>
      <c r="U169" s="730">
        <f>'O4 Summary by Class &amp; Accounts'!V124</f>
        <v>0</v>
      </c>
      <c r="V169" s="730">
        <f>'O4 Summary by Class &amp; Accounts'!W124</f>
        <v>0</v>
      </c>
      <c r="W169" s="730">
        <f>'O4 Summary by Class &amp; Accounts'!X124</f>
        <v>0</v>
      </c>
      <c r="X169" s="732">
        <f t="shared" ref="X169:X238" si="38">SUM(D169:W169)</f>
        <v>260999.99999999997</v>
      </c>
      <c r="Y169" s="730"/>
      <c r="Z169" s="730"/>
      <c r="AA169" s="730"/>
      <c r="AB169" s="730"/>
      <c r="AC169" s="730"/>
      <c r="AD169" s="730"/>
      <c r="AE169" s="730"/>
      <c r="AF169" s="730"/>
      <c r="AG169" s="730"/>
      <c r="AH169" s="730"/>
      <c r="AI169" s="730"/>
      <c r="AJ169" s="730"/>
      <c r="AK169" s="730"/>
      <c r="AL169" s="730"/>
      <c r="AM169" s="730"/>
      <c r="AN169" s="730"/>
      <c r="AO169" s="730"/>
      <c r="AP169" s="730"/>
      <c r="AQ169" s="730"/>
      <c r="AR169" s="730"/>
      <c r="AS169" s="893"/>
      <c r="AV169" s="2101" t="s">
        <v>61</v>
      </c>
    </row>
    <row r="170" spans="1:48" s="752" customFormat="1" ht="25.5">
      <c r="A170" s="1250">
        <v>5012</v>
      </c>
      <c r="B170" s="1249" t="s">
        <v>1430</v>
      </c>
      <c r="C170" s="732">
        <f t="shared" si="37"/>
        <v>0</v>
      </c>
      <c r="D170" s="730">
        <f>'O4 Summary by Class &amp; Accounts'!E125</f>
        <v>0</v>
      </c>
      <c r="E170" s="730">
        <f>'O4 Summary by Class &amp; Accounts'!F125</f>
        <v>0</v>
      </c>
      <c r="F170" s="730">
        <f>'O4 Summary by Class &amp; Accounts'!G125</f>
        <v>0</v>
      </c>
      <c r="G170" s="730">
        <f>'O4 Summary by Class &amp; Accounts'!H125</f>
        <v>0</v>
      </c>
      <c r="H170" s="730">
        <f>'O4 Summary by Class &amp; Accounts'!I125</f>
        <v>0</v>
      </c>
      <c r="I170" s="730">
        <f>'O4 Summary by Class &amp; Accounts'!J125</f>
        <v>0</v>
      </c>
      <c r="J170" s="730">
        <f>'O4 Summary by Class &amp; Accounts'!K125</f>
        <v>0</v>
      </c>
      <c r="K170" s="730">
        <f>'O4 Summary by Class &amp; Accounts'!L125</f>
        <v>0</v>
      </c>
      <c r="L170" s="730">
        <f>'O4 Summary by Class &amp; Accounts'!M125</f>
        <v>0</v>
      </c>
      <c r="M170" s="730">
        <f>'O4 Summary by Class &amp; Accounts'!N125</f>
        <v>0</v>
      </c>
      <c r="N170" s="730">
        <f>'O4 Summary by Class &amp; Accounts'!O125</f>
        <v>0</v>
      </c>
      <c r="O170" s="730">
        <f>'O4 Summary by Class &amp; Accounts'!P125</f>
        <v>0</v>
      </c>
      <c r="P170" s="730">
        <f>'O4 Summary by Class &amp; Accounts'!Q125</f>
        <v>0</v>
      </c>
      <c r="Q170" s="730">
        <f>'O4 Summary by Class &amp; Accounts'!R125</f>
        <v>0</v>
      </c>
      <c r="R170" s="730">
        <f>'O4 Summary by Class &amp; Accounts'!S125</f>
        <v>0</v>
      </c>
      <c r="S170" s="730">
        <f>'O4 Summary by Class &amp; Accounts'!T125</f>
        <v>0</v>
      </c>
      <c r="T170" s="730">
        <f>'O4 Summary by Class &amp; Accounts'!U125</f>
        <v>0</v>
      </c>
      <c r="U170" s="730">
        <f>'O4 Summary by Class &amp; Accounts'!V125</f>
        <v>0</v>
      </c>
      <c r="V170" s="730">
        <f>'O4 Summary by Class &amp; Accounts'!W125</f>
        <v>0</v>
      </c>
      <c r="W170" s="730">
        <f>'O4 Summary by Class &amp; Accounts'!X125</f>
        <v>0</v>
      </c>
      <c r="X170" s="732">
        <f t="shared" si="38"/>
        <v>0</v>
      </c>
      <c r="Y170" s="730"/>
      <c r="Z170" s="730"/>
      <c r="AA170" s="730"/>
      <c r="AB170" s="730"/>
      <c r="AC170" s="730"/>
      <c r="AD170" s="730"/>
      <c r="AE170" s="730"/>
      <c r="AF170" s="730"/>
      <c r="AG170" s="730"/>
      <c r="AH170" s="730"/>
      <c r="AI170" s="730"/>
      <c r="AJ170" s="730"/>
      <c r="AK170" s="730"/>
      <c r="AL170" s="730"/>
      <c r="AM170" s="730"/>
      <c r="AN170" s="730"/>
      <c r="AO170" s="730"/>
      <c r="AP170" s="730"/>
      <c r="AQ170" s="730"/>
      <c r="AR170" s="730"/>
      <c r="AS170" s="893"/>
      <c r="AV170" s="2101">
        <v>1808</v>
      </c>
    </row>
    <row r="171" spans="1:48" s="752" customFormat="1" ht="25.5">
      <c r="A171" s="1250">
        <v>5014</v>
      </c>
      <c r="B171" s="1249" t="s">
        <v>1431</v>
      </c>
      <c r="C171" s="732">
        <f t="shared" si="37"/>
        <v>0</v>
      </c>
      <c r="D171" s="730">
        <f>'O4 Summary by Class &amp; Accounts'!E126</f>
        <v>0</v>
      </c>
      <c r="E171" s="730">
        <f>'O4 Summary by Class &amp; Accounts'!F126</f>
        <v>0</v>
      </c>
      <c r="F171" s="730">
        <f>'O4 Summary by Class &amp; Accounts'!G126</f>
        <v>0</v>
      </c>
      <c r="G171" s="730">
        <f>'O4 Summary by Class &amp; Accounts'!H126</f>
        <v>0</v>
      </c>
      <c r="H171" s="730">
        <f>'O4 Summary by Class &amp; Accounts'!I126</f>
        <v>0</v>
      </c>
      <c r="I171" s="730">
        <f>'O4 Summary by Class &amp; Accounts'!J126</f>
        <v>0</v>
      </c>
      <c r="J171" s="730">
        <f>'O4 Summary by Class &amp; Accounts'!K126</f>
        <v>0</v>
      </c>
      <c r="K171" s="730">
        <f>'O4 Summary by Class &amp; Accounts'!L126</f>
        <v>0</v>
      </c>
      <c r="L171" s="730">
        <f>'O4 Summary by Class &amp; Accounts'!M126</f>
        <v>0</v>
      </c>
      <c r="M171" s="730">
        <f>'O4 Summary by Class &amp; Accounts'!N126</f>
        <v>0</v>
      </c>
      <c r="N171" s="730">
        <f>'O4 Summary by Class &amp; Accounts'!O126</f>
        <v>0</v>
      </c>
      <c r="O171" s="730">
        <f>'O4 Summary by Class &amp; Accounts'!P126</f>
        <v>0</v>
      </c>
      <c r="P171" s="730">
        <f>'O4 Summary by Class &amp; Accounts'!Q126</f>
        <v>0</v>
      </c>
      <c r="Q171" s="730">
        <f>'O4 Summary by Class &amp; Accounts'!R126</f>
        <v>0</v>
      </c>
      <c r="R171" s="730">
        <f>'O4 Summary by Class &amp; Accounts'!S126</f>
        <v>0</v>
      </c>
      <c r="S171" s="730">
        <f>'O4 Summary by Class &amp; Accounts'!T126</f>
        <v>0</v>
      </c>
      <c r="T171" s="730">
        <f>'O4 Summary by Class &amp; Accounts'!U126</f>
        <v>0</v>
      </c>
      <c r="U171" s="730">
        <f>'O4 Summary by Class &amp; Accounts'!V126</f>
        <v>0</v>
      </c>
      <c r="V171" s="730">
        <f>'O4 Summary by Class &amp; Accounts'!W126</f>
        <v>0</v>
      </c>
      <c r="W171" s="730">
        <f>'O4 Summary by Class &amp; Accounts'!X126</f>
        <v>0</v>
      </c>
      <c r="X171" s="732">
        <f t="shared" si="38"/>
        <v>0</v>
      </c>
      <c r="Y171" s="730"/>
      <c r="Z171" s="730"/>
      <c r="AA171" s="730"/>
      <c r="AB171" s="730"/>
      <c r="AC171" s="730"/>
      <c r="AD171" s="730"/>
      <c r="AE171" s="730"/>
      <c r="AF171" s="730"/>
      <c r="AG171" s="730"/>
      <c r="AH171" s="730"/>
      <c r="AI171" s="730"/>
      <c r="AJ171" s="730"/>
      <c r="AK171" s="730"/>
      <c r="AL171" s="730"/>
      <c r="AM171" s="730"/>
      <c r="AN171" s="730"/>
      <c r="AO171" s="730"/>
      <c r="AP171" s="730"/>
      <c r="AQ171" s="730"/>
      <c r="AR171" s="730"/>
      <c r="AS171" s="893"/>
      <c r="AV171" s="2101">
        <v>1815</v>
      </c>
    </row>
    <row r="172" spans="1:48" s="752" customFormat="1" ht="25.5">
      <c r="A172" s="1250">
        <v>5015</v>
      </c>
      <c r="B172" s="1249" t="s">
        <v>1432</v>
      </c>
      <c r="C172" s="732">
        <f t="shared" si="37"/>
        <v>0</v>
      </c>
      <c r="D172" s="730">
        <f>'O4 Summary by Class &amp; Accounts'!E127</f>
        <v>0</v>
      </c>
      <c r="E172" s="730">
        <f>'O4 Summary by Class &amp; Accounts'!F127</f>
        <v>0</v>
      </c>
      <c r="F172" s="730">
        <f>'O4 Summary by Class &amp; Accounts'!G127</f>
        <v>0</v>
      </c>
      <c r="G172" s="730">
        <f>'O4 Summary by Class &amp; Accounts'!H127</f>
        <v>0</v>
      </c>
      <c r="H172" s="730">
        <f>'O4 Summary by Class &amp; Accounts'!I127</f>
        <v>0</v>
      </c>
      <c r="I172" s="730">
        <f>'O4 Summary by Class &amp; Accounts'!J127</f>
        <v>0</v>
      </c>
      <c r="J172" s="730">
        <f>'O4 Summary by Class &amp; Accounts'!K127</f>
        <v>0</v>
      </c>
      <c r="K172" s="730">
        <f>'O4 Summary by Class &amp; Accounts'!L127</f>
        <v>0</v>
      </c>
      <c r="L172" s="730">
        <f>'O4 Summary by Class &amp; Accounts'!M127</f>
        <v>0</v>
      </c>
      <c r="M172" s="730">
        <f>'O4 Summary by Class &amp; Accounts'!N127</f>
        <v>0</v>
      </c>
      <c r="N172" s="730">
        <f>'O4 Summary by Class &amp; Accounts'!O127</f>
        <v>0</v>
      </c>
      <c r="O172" s="730">
        <f>'O4 Summary by Class &amp; Accounts'!P127</f>
        <v>0</v>
      </c>
      <c r="P172" s="730">
        <f>'O4 Summary by Class &amp; Accounts'!Q127</f>
        <v>0</v>
      </c>
      <c r="Q172" s="730">
        <f>'O4 Summary by Class &amp; Accounts'!R127</f>
        <v>0</v>
      </c>
      <c r="R172" s="730">
        <f>'O4 Summary by Class &amp; Accounts'!S127</f>
        <v>0</v>
      </c>
      <c r="S172" s="730">
        <f>'O4 Summary by Class &amp; Accounts'!T127</f>
        <v>0</v>
      </c>
      <c r="T172" s="730">
        <f>'O4 Summary by Class &amp; Accounts'!U127</f>
        <v>0</v>
      </c>
      <c r="U172" s="730">
        <f>'O4 Summary by Class &amp; Accounts'!V127</f>
        <v>0</v>
      </c>
      <c r="V172" s="730">
        <f>'O4 Summary by Class &amp; Accounts'!W127</f>
        <v>0</v>
      </c>
      <c r="W172" s="730">
        <f>'O4 Summary by Class &amp; Accounts'!X127</f>
        <v>0</v>
      </c>
      <c r="X172" s="732">
        <f t="shared" si="38"/>
        <v>0</v>
      </c>
      <c r="Y172" s="730"/>
      <c r="Z172" s="730"/>
      <c r="AA172" s="730"/>
      <c r="AB172" s="730"/>
      <c r="AC172" s="730"/>
      <c r="AD172" s="730"/>
      <c r="AE172" s="730"/>
      <c r="AF172" s="730"/>
      <c r="AG172" s="730"/>
      <c r="AH172" s="730"/>
      <c r="AI172" s="730"/>
      <c r="AJ172" s="730"/>
      <c r="AK172" s="730"/>
      <c r="AL172" s="730"/>
      <c r="AM172" s="730"/>
      <c r="AN172" s="730"/>
      <c r="AO172" s="730"/>
      <c r="AP172" s="730"/>
      <c r="AQ172" s="730"/>
      <c r="AR172" s="730"/>
      <c r="AS172" s="893"/>
      <c r="AV172" s="2101">
        <v>1815</v>
      </c>
    </row>
    <row r="173" spans="1:48" s="752" customFormat="1" ht="25.5">
      <c r="A173" s="1250">
        <v>5016</v>
      </c>
      <c r="B173" s="1249" t="s">
        <v>1433</v>
      </c>
      <c r="C173" s="732">
        <f t="shared" si="37"/>
        <v>27000</v>
      </c>
      <c r="D173" s="730">
        <f>'O4 Summary by Class &amp; Accounts'!E128</f>
        <v>10150.930775623487</v>
      </c>
      <c r="E173" s="730">
        <f>'O4 Summary by Class &amp; Accounts'!F128</f>
        <v>4752.4111332402445</v>
      </c>
      <c r="F173" s="730">
        <f>'O4 Summary by Class &amp; Accounts'!G128</f>
        <v>12078.656915273446</v>
      </c>
      <c r="G173" s="730">
        <f>'O4 Summary by Class &amp; Accounts'!H128</f>
        <v>0</v>
      </c>
      <c r="H173" s="730">
        <f>'O4 Summary by Class &amp; Accounts'!I128</f>
        <v>0</v>
      </c>
      <c r="I173" s="730">
        <f>'O4 Summary by Class &amp; Accounts'!J128</f>
        <v>0</v>
      </c>
      <c r="J173" s="730">
        <f>'O4 Summary by Class &amp; Accounts'!K128</f>
        <v>0</v>
      </c>
      <c r="K173" s="730">
        <f>'O4 Summary by Class &amp; Accounts'!L128</f>
        <v>0</v>
      </c>
      <c r="L173" s="730">
        <f>'O4 Summary by Class &amp; Accounts'!M128</f>
        <v>18.00117586282493</v>
      </c>
      <c r="M173" s="730">
        <f>'O4 Summary by Class &amp; Accounts'!N128</f>
        <v>0</v>
      </c>
      <c r="N173" s="730">
        <f>'O4 Summary by Class &amp; Accounts'!O128</f>
        <v>0</v>
      </c>
      <c r="O173" s="730">
        <f>'O4 Summary by Class &amp; Accounts'!P128</f>
        <v>0</v>
      </c>
      <c r="P173" s="730">
        <f>'O4 Summary by Class &amp; Accounts'!Q128</f>
        <v>0</v>
      </c>
      <c r="Q173" s="730">
        <f>'O4 Summary by Class &amp; Accounts'!R128</f>
        <v>0</v>
      </c>
      <c r="R173" s="730">
        <f>'O4 Summary by Class &amp; Accounts'!S128</f>
        <v>0</v>
      </c>
      <c r="S173" s="730">
        <f>'O4 Summary by Class &amp; Accounts'!T128</f>
        <v>0</v>
      </c>
      <c r="T173" s="730">
        <f>'O4 Summary by Class &amp; Accounts'!U128</f>
        <v>0</v>
      </c>
      <c r="U173" s="730">
        <f>'O4 Summary by Class &amp; Accounts'!V128</f>
        <v>0</v>
      </c>
      <c r="V173" s="730">
        <f>'O4 Summary by Class &amp; Accounts'!W128</f>
        <v>0</v>
      </c>
      <c r="W173" s="730">
        <f>'O4 Summary by Class &amp; Accounts'!X128</f>
        <v>0</v>
      </c>
      <c r="X173" s="732">
        <f t="shared" si="38"/>
        <v>27000</v>
      </c>
      <c r="Y173" s="730"/>
      <c r="Z173" s="730"/>
      <c r="AA173" s="730"/>
      <c r="AB173" s="730"/>
      <c r="AC173" s="730"/>
      <c r="AD173" s="730"/>
      <c r="AE173" s="730"/>
      <c r="AF173" s="730"/>
      <c r="AG173" s="730"/>
      <c r="AH173" s="730"/>
      <c r="AI173" s="730"/>
      <c r="AJ173" s="730"/>
      <c r="AK173" s="730"/>
      <c r="AL173" s="730"/>
      <c r="AM173" s="730"/>
      <c r="AN173" s="730"/>
      <c r="AO173" s="730"/>
      <c r="AP173" s="730"/>
      <c r="AQ173" s="730"/>
      <c r="AR173" s="730"/>
      <c r="AS173" s="893"/>
      <c r="AV173" s="2101">
        <v>1820</v>
      </c>
    </row>
    <row r="174" spans="1:48" s="752" customFormat="1" ht="25.5">
      <c r="A174" s="1250">
        <v>5017</v>
      </c>
      <c r="B174" s="1249" t="s">
        <v>613</v>
      </c>
      <c r="C174" s="732">
        <f t="shared" si="37"/>
        <v>147000</v>
      </c>
      <c r="D174" s="730">
        <f>'O4 Summary by Class &amp; Accounts'!E129</f>
        <v>55266.178667283428</v>
      </c>
      <c r="E174" s="730">
        <f>'O4 Summary by Class &amp; Accounts'!F129</f>
        <v>25874.238392085776</v>
      </c>
      <c r="F174" s="730">
        <f>'O4 Summary by Class &amp; Accounts'!G129</f>
        <v>65761.576538710986</v>
      </c>
      <c r="G174" s="730">
        <f>'O4 Summary by Class &amp; Accounts'!H129</f>
        <v>0</v>
      </c>
      <c r="H174" s="730">
        <f>'O4 Summary by Class &amp; Accounts'!I129</f>
        <v>0</v>
      </c>
      <c r="I174" s="730">
        <f>'O4 Summary by Class &amp; Accounts'!J129</f>
        <v>0</v>
      </c>
      <c r="J174" s="730">
        <f>'O4 Summary by Class &amp; Accounts'!K129</f>
        <v>0</v>
      </c>
      <c r="K174" s="730">
        <f>'O4 Summary by Class &amp; Accounts'!L129</f>
        <v>0</v>
      </c>
      <c r="L174" s="730">
        <f>'O4 Summary by Class &amp; Accounts'!M129</f>
        <v>98.006401919824611</v>
      </c>
      <c r="M174" s="730">
        <f>'O4 Summary by Class &amp; Accounts'!N129</f>
        <v>0</v>
      </c>
      <c r="N174" s="730">
        <f>'O4 Summary by Class &amp; Accounts'!O129</f>
        <v>0</v>
      </c>
      <c r="O174" s="730">
        <f>'O4 Summary by Class &amp; Accounts'!P129</f>
        <v>0</v>
      </c>
      <c r="P174" s="730">
        <f>'O4 Summary by Class &amp; Accounts'!Q129</f>
        <v>0</v>
      </c>
      <c r="Q174" s="730">
        <f>'O4 Summary by Class &amp; Accounts'!R129</f>
        <v>0</v>
      </c>
      <c r="R174" s="730">
        <f>'O4 Summary by Class &amp; Accounts'!S129</f>
        <v>0</v>
      </c>
      <c r="S174" s="730">
        <f>'O4 Summary by Class &amp; Accounts'!T129</f>
        <v>0</v>
      </c>
      <c r="T174" s="730">
        <f>'O4 Summary by Class &amp; Accounts'!U129</f>
        <v>0</v>
      </c>
      <c r="U174" s="730">
        <f>'O4 Summary by Class &amp; Accounts'!V129</f>
        <v>0</v>
      </c>
      <c r="V174" s="730">
        <f>'O4 Summary by Class &amp; Accounts'!W129</f>
        <v>0</v>
      </c>
      <c r="W174" s="730">
        <f>'O4 Summary by Class &amp; Accounts'!X129</f>
        <v>0</v>
      </c>
      <c r="X174" s="732">
        <f t="shared" si="38"/>
        <v>147000</v>
      </c>
      <c r="Y174" s="730"/>
      <c r="Z174" s="730"/>
      <c r="AA174" s="730"/>
      <c r="AB174" s="730"/>
      <c r="AC174" s="730"/>
      <c r="AD174" s="730"/>
      <c r="AE174" s="730"/>
      <c r="AF174" s="730"/>
      <c r="AG174" s="730"/>
      <c r="AH174" s="730"/>
      <c r="AI174" s="730"/>
      <c r="AJ174" s="730"/>
      <c r="AK174" s="730"/>
      <c r="AL174" s="730"/>
      <c r="AM174" s="730"/>
      <c r="AN174" s="730"/>
      <c r="AO174" s="730"/>
      <c r="AP174" s="730"/>
      <c r="AQ174" s="730"/>
      <c r="AR174" s="730"/>
      <c r="AS174" s="893"/>
      <c r="AV174" s="2101">
        <v>1820</v>
      </c>
    </row>
    <row r="175" spans="1:48" s="752" customFormat="1" ht="25.5">
      <c r="A175" s="1250">
        <v>5020</v>
      </c>
      <c r="B175" s="1249" t="s">
        <v>614</v>
      </c>
      <c r="C175" s="732">
        <f t="shared" si="37"/>
        <v>12999.999999999998</v>
      </c>
      <c r="D175" s="730">
        <f>'O4 Summary by Class &amp; Accounts'!E130</f>
        <v>6889.8684356608501</v>
      </c>
      <c r="E175" s="730">
        <f>'O4 Summary by Class &amp; Accounts'!F130</f>
        <v>1997.9244068599453</v>
      </c>
      <c r="F175" s="730">
        <f>'O4 Summary by Class &amp; Accounts'!G130</f>
        <v>3023.1463258627123</v>
      </c>
      <c r="G175" s="730">
        <f>'O4 Summary by Class &amp; Accounts'!H130</f>
        <v>0</v>
      </c>
      <c r="H175" s="730">
        <f>'O4 Summary by Class &amp; Accounts'!I130</f>
        <v>0</v>
      </c>
      <c r="I175" s="730">
        <f>'O4 Summary by Class &amp; Accounts'!J130</f>
        <v>0</v>
      </c>
      <c r="J175" s="730">
        <f>'O4 Summary by Class &amp; Accounts'!K130</f>
        <v>986.10867826207016</v>
      </c>
      <c r="K175" s="730">
        <f>'O4 Summary by Class &amp; Accounts'!L130</f>
        <v>54.075138431131528</v>
      </c>
      <c r="L175" s="730">
        <f>'O4 Summary by Class &amp; Accounts'!M130</f>
        <v>48.877014923290453</v>
      </c>
      <c r="M175" s="730">
        <f>'O4 Summary by Class &amp; Accounts'!N130</f>
        <v>0</v>
      </c>
      <c r="N175" s="730">
        <f>'O4 Summary by Class &amp; Accounts'!O130</f>
        <v>0</v>
      </c>
      <c r="O175" s="730">
        <f>'O4 Summary by Class &amp; Accounts'!P130</f>
        <v>0</v>
      </c>
      <c r="P175" s="730">
        <f>'O4 Summary by Class &amp; Accounts'!Q130</f>
        <v>0</v>
      </c>
      <c r="Q175" s="730">
        <f>'O4 Summary by Class &amp; Accounts'!R130</f>
        <v>0</v>
      </c>
      <c r="R175" s="730">
        <f>'O4 Summary by Class &amp; Accounts'!S130</f>
        <v>0</v>
      </c>
      <c r="S175" s="730">
        <f>'O4 Summary by Class &amp; Accounts'!T130</f>
        <v>0</v>
      </c>
      <c r="T175" s="730">
        <f>'O4 Summary by Class &amp; Accounts'!U130</f>
        <v>0</v>
      </c>
      <c r="U175" s="730">
        <f>'O4 Summary by Class &amp; Accounts'!V130</f>
        <v>0</v>
      </c>
      <c r="V175" s="730">
        <f>'O4 Summary by Class &amp; Accounts'!W130</f>
        <v>0</v>
      </c>
      <c r="W175" s="730">
        <f>'O4 Summary by Class &amp; Accounts'!X130</f>
        <v>0</v>
      </c>
      <c r="X175" s="732">
        <f t="shared" si="38"/>
        <v>12999.999999999998</v>
      </c>
      <c r="Y175" s="730"/>
      <c r="Z175" s="730"/>
      <c r="AA175" s="730"/>
      <c r="AB175" s="730"/>
      <c r="AC175" s="730"/>
      <c r="AD175" s="730"/>
      <c r="AE175" s="730"/>
      <c r="AF175" s="730"/>
      <c r="AG175" s="730"/>
      <c r="AH175" s="730"/>
      <c r="AI175" s="730"/>
      <c r="AJ175" s="730"/>
      <c r="AK175" s="730"/>
      <c r="AL175" s="730"/>
      <c r="AM175" s="730"/>
      <c r="AN175" s="730"/>
      <c r="AO175" s="730"/>
      <c r="AP175" s="730"/>
      <c r="AQ175" s="730"/>
      <c r="AR175" s="730"/>
      <c r="AS175" s="893"/>
      <c r="AV175" s="2101" t="s">
        <v>563</v>
      </c>
    </row>
    <row r="176" spans="1:48" s="752" customFormat="1" ht="38.25">
      <c r="A176" s="1250">
        <v>5025</v>
      </c>
      <c r="B176" s="1249" t="s">
        <v>931</v>
      </c>
      <c r="C176" s="732">
        <f t="shared" si="37"/>
        <v>38000.000000000007</v>
      </c>
      <c r="D176" s="730">
        <f>'O4 Summary by Class &amp; Accounts'!E131</f>
        <v>20139.615427316334</v>
      </c>
      <c r="E176" s="730">
        <f>'O4 Summary by Class &amp; Accounts'!F131</f>
        <v>5840.0867277444559</v>
      </c>
      <c r="F176" s="730">
        <f>'O4 Summary by Class &amp; Accounts'!G131</f>
        <v>8836.8892602140822</v>
      </c>
      <c r="G176" s="730">
        <f>'O4 Summary by Class &amp; Accounts'!H131</f>
        <v>0</v>
      </c>
      <c r="H176" s="730">
        <f>'O4 Summary by Class &amp; Accounts'!I131</f>
        <v>0</v>
      </c>
      <c r="I176" s="730">
        <f>'O4 Summary by Class &amp; Accounts'!J131</f>
        <v>0</v>
      </c>
      <c r="J176" s="730">
        <f>'O4 Summary by Class &amp; Accounts'!K131</f>
        <v>2882.4715210737436</v>
      </c>
      <c r="K176" s="730">
        <f>'O4 Summary by Class &amp; Accounts'!L131</f>
        <v>158.06578926023062</v>
      </c>
      <c r="L176" s="730">
        <f>'O4 Summary by Class &amp; Accounts'!M131</f>
        <v>142.8712743911567</v>
      </c>
      <c r="M176" s="730">
        <f>'O4 Summary by Class &amp; Accounts'!N131</f>
        <v>0</v>
      </c>
      <c r="N176" s="730">
        <f>'O4 Summary by Class &amp; Accounts'!O131</f>
        <v>0</v>
      </c>
      <c r="O176" s="730">
        <f>'O4 Summary by Class &amp; Accounts'!P131</f>
        <v>0</v>
      </c>
      <c r="P176" s="730">
        <f>'O4 Summary by Class &amp; Accounts'!Q131</f>
        <v>0</v>
      </c>
      <c r="Q176" s="730">
        <f>'O4 Summary by Class &amp; Accounts'!R131</f>
        <v>0</v>
      </c>
      <c r="R176" s="730">
        <f>'O4 Summary by Class &amp; Accounts'!S131</f>
        <v>0</v>
      </c>
      <c r="S176" s="730">
        <f>'O4 Summary by Class &amp; Accounts'!T131</f>
        <v>0</v>
      </c>
      <c r="T176" s="730">
        <f>'O4 Summary by Class &amp; Accounts'!U131</f>
        <v>0</v>
      </c>
      <c r="U176" s="730">
        <f>'O4 Summary by Class &amp; Accounts'!V131</f>
        <v>0</v>
      </c>
      <c r="V176" s="730">
        <f>'O4 Summary by Class &amp; Accounts'!W131</f>
        <v>0</v>
      </c>
      <c r="W176" s="730">
        <f>'O4 Summary by Class &amp; Accounts'!X131</f>
        <v>0</v>
      </c>
      <c r="X176" s="732">
        <f t="shared" si="38"/>
        <v>38000.000000000007</v>
      </c>
      <c r="Y176" s="730"/>
      <c r="Z176" s="730"/>
      <c r="AA176" s="730"/>
      <c r="AB176" s="730"/>
      <c r="AC176" s="730"/>
      <c r="AD176" s="730"/>
      <c r="AE176" s="730"/>
      <c r="AF176" s="730"/>
      <c r="AG176" s="730"/>
      <c r="AH176" s="730"/>
      <c r="AI176" s="730"/>
      <c r="AJ176" s="730"/>
      <c r="AK176" s="730"/>
      <c r="AL176" s="730"/>
      <c r="AM176" s="730"/>
      <c r="AN176" s="730"/>
      <c r="AO176" s="730"/>
      <c r="AP176" s="730"/>
      <c r="AQ176" s="730"/>
      <c r="AR176" s="730"/>
      <c r="AS176" s="893"/>
      <c r="AV176" s="2101" t="s">
        <v>563</v>
      </c>
    </row>
    <row r="177" spans="1:48" s="752" customFormat="1" ht="25.5">
      <c r="A177" s="1250">
        <v>5030</v>
      </c>
      <c r="B177" s="1249" t="s">
        <v>621</v>
      </c>
      <c r="C177" s="732">
        <f t="shared" si="37"/>
        <v>0</v>
      </c>
      <c r="D177" s="730">
        <f>'O4 Summary by Class &amp; Accounts'!E132</f>
        <v>0</v>
      </c>
      <c r="E177" s="730">
        <f>'O4 Summary by Class &amp; Accounts'!F132</f>
        <v>0</v>
      </c>
      <c r="F177" s="730">
        <f>'O4 Summary by Class &amp; Accounts'!G132</f>
        <v>0</v>
      </c>
      <c r="G177" s="730">
        <f>'O4 Summary by Class &amp; Accounts'!H132</f>
        <v>0</v>
      </c>
      <c r="H177" s="730">
        <f>'O4 Summary by Class &amp; Accounts'!I132</f>
        <v>0</v>
      </c>
      <c r="I177" s="730">
        <f>'O4 Summary by Class &amp; Accounts'!J132</f>
        <v>0</v>
      </c>
      <c r="J177" s="730">
        <f>'O4 Summary by Class &amp; Accounts'!K132</f>
        <v>0</v>
      </c>
      <c r="K177" s="730">
        <f>'O4 Summary by Class &amp; Accounts'!L132</f>
        <v>0</v>
      </c>
      <c r="L177" s="730">
        <f>'O4 Summary by Class &amp; Accounts'!M132</f>
        <v>0</v>
      </c>
      <c r="M177" s="730">
        <f>'O4 Summary by Class &amp; Accounts'!N132</f>
        <v>0</v>
      </c>
      <c r="N177" s="730">
        <f>'O4 Summary by Class &amp; Accounts'!O132</f>
        <v>0</v>
      </c>
      <c r="O177" s="730">
        <f>'O4 Summary by Class &amp; Accounts'!P132</f>
        <v>0</v>
      </c>
      <c r="P177" s="730">
        <f>'O4 Summary by Class &amp; Accounts'!Q132</f>
        <v>0</v>
      </c>
      <c r="Q177" s="730">
        <f>'O4 Summary by Class &amp; Accounts'!R132</f>
        <v>0</v>
      </c>
      <c r="R177" s="730">
        <f>'O4 Summary by Class &amp; Accounts'!S132</f>
        <v>0</v>
      </c>
      <c r="S177" s="730">
        <f>'O4 Summary by Class &amp; Accounts'!T132</f>
        <v>0</v>
      </c>
      <c r="T177" s="730">
        <f>'O4 Summary by Class &amp; Accounts'!U132</f>
        <v>0</v>
      </c>
      <c r="U177" s="730">
        <f>'O4 Summary by Class &amp; Accounts'!V132</f>
        <v>0</v>
      </c>
      <c r="V177" s="730">
        <f>'O4 Summary by Class &amp; Accounts'!W132</f>
        <v>0</v>
      </c>
      <c r="W177" s="730">
        <f>'O4 Summary by Class &amp; Accounts'!X132</f>
        <v>0</v>
      </c>
      <c r="X177" s="732">
        <f t="shared" si="38"/>
        <v>0</v>
      </c>
      <c r="Y177" s="730"/>
      <c r="Z177" s="730"/>
      <c r="AA177" s="730"/>
      <c r="AB177" s="730"/>
      <c r="AC177" s="730"/>
      <c r="AD177" s="730"/>
      <c r="AE177" s="730"/>
      <c r="AF177" s="730"/>
      <c r="AG177" s="730"/>
      <c r="AH177" s="730"/>
      <c r="AI177" s="730"/>
      <c r="AJ177" s="730"/>
      <c r="AK177" s="730"/>
      <c r="AL177" s="730"/>
      <c r="AM177" s="730"/>
      <c r="AN177" s="730"/>
      <c r="AO177" s="730"/>
      <c r="AP177" s="730"/>
      <c r="AQ177" s="730"/>
      <c r="AR177" s="730"/>
      <c r="AS177" s="893"/>
      <c r="AV177" s="2101" t="s">
        <v>563</v>
      </c>
    </row>
    <row r="178" spans="1:48" s="752" customFormat="1" ht="25.5">
      <c r="A178" s="1250">
        <v>5035</v>
      </c>
      <c r="B178" s="1249" t="s">
        <v>743</v>
      </c>
      <c r="C178" s="732">
        <f t="shared" si="37"/>
        <v>0</v>
      </c>
      <c r="D178" s="730">
        <f>'O4 Summary by Class &amp; Accounts'!E133</f>
        <v>0</v>
      </c>
      <c r="E178" s="730">
        <f>'O4 Summary by Class &amp; Accounts'!F133</f>
        <v>0</v>
      </c>
      <c r="F178" s="730">
        <f>'O4 Summary by Class &amp; Accounts'!G133</f>
        <v>0</v>
      </c>
      <c r="G178" s="730">
        <f>'O4 Summary by Class &amp; Accounts'!H133</f>
        <v>0</v>
      </c>
      <c r="H178" s="730">
        <f>'O4 Summary by Class &amp; Accounts'!I133</f>
        <v>0</v>
      </c>
      <c r="I178" s="730">
        <f>'O4 Summary by Class &amp; Accounts'!J133</f>
        <v>0</v>
      </c>
      <c r="J178" s="730">
        <f>'O4 Summary by Class &amp; Accounts'!K133</f>
        <v>0</v>
      </c>
      <c r="K178" s="730">
        <f>'O4 Summary by Class &amp; Accounts'!L133</f>
        <v>0</v>
      </c>
      <c r="L178" s="730">
        <f>'O4 Summary by Class &amp; Accounts'!M133</f>
        <v>0</v>
      </c>
      <c r="M178" s="730">
        <f>'O4 Summary by Class &amp; Accounts'!N133</f>
        <v>0</v>
      </c>
      <c r="N178" s="730">
        <f>'O4 Summary by Class &amp; Accounts'!O133</f>
        <v>0</v>
      </c>
      <c r="O178" s="730">
        <f>'O4 Summary by Class &amp; Accounts'!P133</f>
        <v>0</v>
      </c>
      <c r="P178" s="730">
        <f>'O4 Summary by Class &amp; Accounts'!Q133</f>
        <v>0</v>
      </c>
      <c r="Q178" s="730">
        <f>'O4 Summary by Class &amp; Accounts'!R133</f>
        <v>0</v>
      </c>
      <c r="R178" s="730">
        <f>'O4 Summary by Class &amp; Accounts'!S133</f>
        <v>0</v>
      </c>
      <c r="S178" s="730">
        <f>'O4 Summary by Class &amp; Accounts'!T133</f>
        <v>0</v>
      </c>
      <c r="T178" s="730">
        <f>'O4 Summary by Class &amp; Accounts'!U133</f>
        <v>0</v>
      </c>
      <c r="U178" s="730">
        <f>'O4 Summary by Class &amp; Accounts'!V133</f>
        <v>0</v>
      </c>
      <c r="V178" s="730">
        <f>'O4 Summary by Class &amp; Accounts'!W133</f>
        <v>0</v>
      </c>
      <c r="W178" s="730">
        <f>'O4 Summary by Class &amp; Accounts'!X133</f>
        <v>0</v>
      </c>
      <c r="X178" s="732">
        <f t="shared" si="38"/>
        <v>0</v>
      </c>
      <c r="Y178" s="730"/>
      <c r="Z178" s="730"/>
      <c r="AA178" s="730"/>
      <c r="AB178" s="730"/>
      <c r="AC178" s="730"/>
      <c r="AD178" s="730"/>
      <c r="AE178" s="730"/>
      <c r="AF178" s="730"/>
      <c r="AG178" s="730"/>
      <c r="AH178" s="730"/>
      <c r="AI178" s="730"/>
      <c r="AJ178" s="730"/>
      <c r="AK178" s="730"/>
      <c r="AL178" s="730"/>
      <c r="AM178" s="730"/>
      <c r="AN178" s="730"/>
      <c r="AO178" s="730"/>
      <c r="AP178" s="730"/>
      <c r="AQ178" s="730"/>
      <c r="AR178" s="730"/>
      <c r="AS178" s="893"/>
      <c r="AV178" s="2101">
        <v>1850</v>
      </c>
    </row>
    <row r="179" spans="1:48" s="752" customFormat="1" ht="25.5">
      <c r="A179" s="1250">
        <v>5040</v>
      </c>
      <c r="B179" s="1249" t="s">
        <v>1470</v>
      </c>
      <c r="C179" s="732">
        <f t="shared" si="37"/>
        <v>0</v>
      </c>
      <c r="D179" s="730">
        <f>'O4 Summary by Class &amp; Accounts'!E134</f>
        <v>0</v>
      </c>
      <c r="E179" s="730">
        <f>'O4 Summary by Class &amp; Accounts'!F134</f>
        <v>0</v>
      </c>
      <c r="F179" s="730">
        <f>'O4 Summary by Class &amp; Accounts'!G134</f>
        <v>0</v>
      </c>
      <c r="G179" s="730">
        <f>'O4 Summary by Class &amp; Accounts'!H134</f>
        <v>0</v>
      </c>
      <c r="H179" s="730">
        <f>'O4 Summary by Class &amp; Accounts'!I134</f>
        <v>0</v>
      </c>
      <c r="I179" s="730">
        <f>'O4 Summary by Class &amp; Accounts'!J134</f>
        <v>0</v>
      </c>
      <c r="J179" s="730">
        <f>'O4 Summary by Class &amp; Accounts'!K134</f>
        <v>0</v>
      </c>
      <c r="K179" s="730">
        <f>'O4 Summary by Class &amp; Accounts'!L134</f>
        <v>0</v>
      </c>
      <c r="L179" s="730">
        <f>'O4 Summary by Class &amp; Accounts'!M134</f>
        <v>0</v>
      </c>
      <c r="M179" s="730">
        <f>'O4 Summary by Class &amp; Accounts'!N134</f>
        <v>0</v>
      </c>
      <c r="N179" s="730">
        <f>'O4 Summary by Class &amp; Accounts'!O134</f>
        <v>0</v>
      </c>
      <c r="O179" s="730">
        <f>'O4 Summary by Class &amp; Accounts'!P134</f>
        <v>0</v>
      </c>
      <c r="P179" s="730">
        <f>'O4 Summary by Class &amp; Accounts'!Q134</f>
        <v>0</v>
      </c>
      <c r="Q179" s="730">
        <f>'O4 Summary by Class &amp; Accounts'!R134</f>
        <v>0</v>
      </c>
      <c r="R179" s="730">
        <f>'O4 Summary by Class &amp; Accounts'!S134</f>
        <v>0</v>
      </c>
      <c r="S179" s="730">
        <f>'O4 Summary by Class &amp; Accounts'!T134</f>
        <v>0</v>
      </c>
      <c r="T179" s="730">
        <f>'O4 Summary by Class &amp; Accounts'!U134</f>
        <v>0</v>
      </c>
      <c r="U179" s="730">
        <f>'O4 Summary by Class &amp; Accounts'!V134</f>
        <v>0</v>
      </c>
      <c r="V179" s="730">
        <f>'O4 Summary by Class &amp; Accounts'!W134</f>
        <v>0</v>
      </c>
      <c r="W179" s="730">
        <f>'O4 Summary by Class &amp; Accounts'!X134</f>
        <v>0</v>
      </c>
      <c r="X179" s="732">
        <f t="shared" si="38"/>
        <v>0</v>
      </c>
      <c r="Y179" s="730"/>
      <c r="Z179" s="730"/>
      <c r="AA179" s="730"/>
      <c r="AB179" s="730"/>
      <c r="AC179" s="730"/>
      <c r="AD179" s="730"/>
      <c r="AE179" s="730"/>
      <c r="AF179" s="730"/>
      <c r="AG179" s="730"/>
      <c r="AH179" s="730"/>
      <c r="AI179" s="730"/>
      <c r="AJ179" s="730"/>
      <c r="AK179" s="730"/>
      <c r="AL179" s="730"/>
      <c r="AM179" s="730"/>
      <c r="AN179" s="730"/>
      <c r="AO179" s="730"/>
      <c r="AP179" s="730"/>
      <c r="AQ179" s="730"/>
      <c r="AR179" s="730"/>
      <c r="AS179" s="893"/>
      <c r="AV179" s="2101" t="s">
        <v>564</v>
      </c>
    </row>
    <row r="180" spans="1:48" s="752" customFormat="1" ht="38.25">
      <c r="A180" s="1250">
        <v>5045</v>
      </c>
      <c r="B180" s="1249" t="s">
        <v>932</v>
      </c>
      <c r="C180" s="732">
        <f t="shared" si="37"/>
        <v>0</v>
      </c>
      <c r="D180" s="730">
        <f>'O4 Summary by Class &amp; Accounts'!E135</f>
        <v>0</v>
      </c>
      <c r="E180" s="730">
        <f>'O4 Summary by Class &amp; Accounts'!F135</f>
        <v>0</v>
      </c>
      <c r="F180" s="730">
        <f>'O4 Summary by Class &amp; Accounts'!G135</f>
        <v>0</v>
      </c>
      <c r="G180" s="730">
        <f>'O4 Summary by Class &amp; Accounts'!H135</f>
        <v>0</v>
      </c>
      <c r="H180" s="730">
        <f>'O4 Summary by Class &amp; Accounts'!I135</f>
        <v>0</v>
      </c>
      <c r="I180" s="730">
        <f>'O4 Summary by Class &amp; Accounts'!J135</f>
        <v>0</v>
      </c>
      <c r="J180" s="730">
        <f>'O4 Summary by Class &amp; Accounts'!K135</f>
        <v>0</v>
      </c>
      <c r="K180" s="730">
        <f>'O4 Summary by Class &amp; Accounts'!L135</f>
        <v>0</v>
      </c>
      <c r="L180" s="730">
        <f>'O4 Summary by Class &amp; Accounts'!M135</f>
        <v>0</v>
      </c>
      <c r="M180" s="730">
        <f>'O4 Summary by Class &amp; Accounts'!N135</f>
        <v>0</v>
      </c>
      <c r="N180" s="730">
        <f>'O4 Summary by Class &amp; Accounts'!O135</f>
        <v>0</v>
      </c>
      <c r="O180" s="730">
        <f>'O4 Summary by Class &amp; Accounts'!P135</f>
        <v>0</v>
      </c>
      <c r="P180" s="730">
        <f>'O4 Summary by Class &amp; Accounts'!Q135</f>
        <v>0</v>
      </c>
      <c r="Q180" s="730">
        <f>'O4 Summary by Class &amp; Accounts'!R135</f>
        <v>0</v>
      </c>
      <c r="R180" s="730">
        <f>'O4 Summary by Class &amp; Accounts'!S135</f>
        <v>0</v>
      </c>
      <c r="S180" s="730">
        <f>'O4 Summary by Class &amp; Accounts'!T135</f>
        <v>0</v>
      </c>
      <c r="T180" s="730">
        <f>'O4 Summary by Class &amp; Accounts'!U135</f>
        <v>0</v>
      </c>
      <c r="U180" s="730">
        <f>'O4 Summary by Class &amp; Accounts'!V135</f>
        <v>0</v>
      </c>
      <c r="V180" s="730">
        <f>'O4 Summary by Class &amp; Accounts'!W135</f>
        <v>0</v>
      </c>
      <c r="W180" s="730">
        <f>'O4 Summary by Class &amp; Accounts'!X135</f>
        <v>0</v>
      </c>
      <c r="X180" s="732">
        <f t="shared" si="38"/>
        <v>0</v>
      </c>
      <c r="Y180" s="730"/>
      <c r="Z180" s="730"/>
      <c r="AA180" s="730"/>
      <c r="AB180" s="730"/>
      <c r="AC180" s="730"/>
      <c r="AD180" s="730"/>
      <c r="AE180" s="730"/>
      <c r="AF180" s="730"/>
      <c r="AG180" s="730"/>
      <c r="AH180" s="730"/>
      <c r="AI180" s="730"/>
      <c r="AJ180" s="730"/>
      <c r="AK180" s="730"/>
      <c r="AL180" s="730"/>
      <c r="AM180" s="730"/>
      <c r="AN180" s="730"/>
      <c r="AO180" s="730"/>
      <c r="AP180" s="730"/>
      <c r="AQ180" s="730"/>
      <c r="AR180" s="730"/>
      <c r="AS180" s="893"/>
      <c r="AV180" s="2101" t="s">
        <v>564</v>
      </c>
    </row>
    <row r="181" spans="1:48" s="752" customFormat="1" ht="25.5">
      <c r="A181" s="1250">
        <v>5050</v>
      </c>
      <c r="B181" s="1249" t="s">
        <v>597</v>
      </c>
      <c r="C181" s="732">
        <f t="shared" si="37"/>
        <v>0</v>
      </c>
      <c r="D181" s="730">
        <f>'O4 Summary by Class &amp; Accounts'!E136</f>
        <v>0</v>
      </c>
      <c r="E181" s="730">
        <f>'O4 Summary by Class &amp; Accounts'!F136</f>
        <v>0</v>
      </c>
      <c r="F181" s="730">
        <f>'O4 Summary by Class &amp; Accounts'!G136</f>
        <v>0</v>
      </c>
      <c r="G181" s="730">
        <f>'O4 Summary by Class &amp; Accounts'!H136</f>
        <v>0</v>
      </c>
      <c r="H181" s="730">
        <f>'O4 Summary by Class &amp; Accounts'!I136</f>
        <v>0</v>
      </c>
      <c r="I181" s="730">
        <f>'O4 Summary by Class &amp; Accounts'!J136</f>
        <v>0</v>
      </c>
      <c r="J181" s="730">
        <f>'O4 Summary by Class &amp; Accounts'!K136</f>
        <v>0</v>
      </c>
      <c r="K181" s="730">
        <f>'O4 Summary by Class &amp; Accounts'!L136</f>
        <v>0</v>
      </c>
      <c r="L181" s="730">
        <f>'O4 Summary by Class &amp; Accounts'!M136</f>
        <v>0</v>
      </c>
      <c r="M181" s="730">
        <f>'O4 Summary by Class &amp; Accounts'!N136</f>
        <v>0</v>
      </c>
      <c r="N181" s="730">
        <f>'O4 Summary by Class &amp; Accounts'!O136</f>
        <v>0</v>
      </c>
      <c r="O181" s="730">
        <f>'O4 Summary by Class &amp; Accounts'!P136</f>
        <v>0</v>
      </c>
      <c r="P181" s="730">
        <f>'O4 Summary by Class &amp; Accounts'!Q136</f>
        <v>0</v>
      </c>
      <c r="Q181" s="730">
        <f>'O4 Summary by Class &amp; Accounts'!R136</f>
        <v>0</v>
      </c>
      <c r="R181" s="730">
        <f>'O4 Summary by Class &amp; Accounts'!S136</f>
        <v>0</v>
      </c>
      <c r="S181" s="730">
        <f>'O4 Summary by Class &amp; Accounts'!T136</f>
        <v>0</v>
      </c>
      <c r="T181" s="730">
        <f>'O4 Summary by Class &amp; Accounts'!U136</f>
        <v>0</v>
      </c>
      <c r="U181" s="730">
        <f>'O4 Summary by Class &amp; Accounts'!V136</f>
        <v>0</v>
      </c>
      <c r="V181" s="730">
        <f>'O4 Summary by Class &amp; Accounts'!W136</f>
        <v>0</v>
      </c>
      <c r="W181" s="730">
        <f>'O4 Summary by Class &amp; Accounts'!X136</f>
        <v>0</v>
      </c>
      <c r="X181" s="732">
        <f t="shared" si="38"/>
        <v>0</v>
      </c>
      <c r="Y181" s="730"/>
      <c r="Z181" s="730"/>
      <c r="AA181" s="730"/>
      <c r="AB181" s="730"/>
      <c r="AC181" s="730"/>
      <c r="AD181" s="730"/>
      <c r="AE181" s="730"/>
      <c r="AF181" s="730"/>
      <c r="AG181" s="730"/>
      <c r="AH181" s="730"/>
      <c r="AI181" s="730"/>
      <c r="AJ181" s="730"/>
      <c r="AK181" s="730"/>
      <c r="AL181" s="730"/>
      <c r="AM181" s="730"/>
      <c r="AN181" s="730"/>
      <c r="AO181" s="730"/>
      <c r="AP181" s="730"/>
      <c r="AQ181" s="730"/>
      <c r="AR181" s="730"/>
      <c r="AS181" s="893"/>
      <c r="AV181" s="2101" t="s">
        <v>564</v>
      </c>
    </row>
    <row r="182" spans="1:48" s="752" customFormat="1" ht="25.5">
      <c r="A182" s="1250">
        <v>5055</v>
      </c>
      <c r="B182" s="1249" t="s">
        <v>751</v>
      </c>
      <c r="C182" s="732">
        <f t="shared" si="37"/>
        <v>0</v>
      </c>
      <c r="D182" s="730">
        <f>'O4 Summary by Class &amp; Accounts'!E137</f>
        <v>0</v>
      </c>
      <c r="E182" s="730">
        <f>'O4 Summary by Class &amp; Accounts'!F137</f>
        <v>0</v>
      </c>
      <c r="F182" s="730">
        <f>'O4 Summary by Class &amp; Accounts'!G137</f>
        <v>0</v>
      </c>
      <c r="G182" s="730">
        <f>'O4 Summary by Class &amp; Accounts'!H137</f>
        <v>0</v>
      </c>
      <c r="H182" s="730">
        <f>'O4 Summary by Class &amp; Accounts'!I137</f>
        <v>0</v>
      </c>
      <c r="I182" s="730">
        <f>'O4 Summary by Class &amp; Accounts'!J137</f>
        <v>0</v>
      </c>
      <c r="J182" s="730">
        <f>'O4 Summary by Class &amp; Accounts'!K137</f>
        <v>0</v>
      </c>
      <c r="K182" s="730">
        <f>'O4 Summary by Class &amp; Accounts'!L137</f>
        <v>0</v>
      </c>
      <c r="L182" s="730">
        <f>'O4 Summary by Class &amp; Accounts'!M137</f>
        <v>0</v>
      </c>
      <c r="M182" s="730">
        <f>'O4 Summary by Class &amp; Accounts'!N137</f>
        <v>0</v>
      </c>
      <c r="N182" s="730">
        <f>'O4 Summary by Class &amp; Accounts'!O137</f>
        <v>0</v>
      </c>
      <c r="O182" s="730">
        <f>'O4 Summary by Class &amp; Accounts'!P137</f>
        <v>0</v>
      </c>
      <c r="P182" s="730">
        <f>'O4 Summary by Class &amp; Accounts'!Q137</f>
        <v>0</v>
      </c>
      <c r="Q182" s="730">
        <f>'O4 Summary by Class &amp; Accounts'!R137</f>
        <v>0</v>
      </c>
      <c r="R182" s="730">
        <f>'O4 Summary by Class &amp; Accounts'!S137</f>
        <v>0</v>
      </c>
      <c r="S182" s="730">
        <f>'O4 Summary by Class &amp; Accounts'!T137</f>
        <v>0</v>
      </c>
      <c r="T182" s="730">
        <f>'O4 Summary by Class &amp; Accounts'!U137</f>
        <v>0</v>
      </c>
      <c r="U182" s="730">
        <f>'O4 Summary by Class &amp; Accounts'!V137</f>
        <v>0</v>
      </c>
      <c r="V182" s="730">
        <f>'O4 Summary by Class &amp; Accounts'!W137</f>
        <v>0</v>
      </c>
      <c r="W182" s="730">
        <f>'O4 Summary by Class &amp; Accounts'!X137</f>
        <v>0</v>
      </c>
      <c r="X182" s="732">
        <f t="shared" si="38"/>
        <v>0</v>
      </c>
      <c r="Y182" s="730"/>
      <c r="Z182" s="730"/>
      <c r="AA182" s="730"/>
      <c r="AB182" s="730"/>
      <c r="AC182" s="730"/>
      <c r="AD182" s="730"/>
      <c r="AE182" s="730"/>
      <c r="AF182" s="730"/>
      <c r="AG182" s="730"/>
      <c r="AH182" s="730"/>
      <c r="AI182" s="730"/>
      <c r="AJ182" s="730"/>
      <c r="AK182" s="730"/>
      <c r="AL182" s="730"/>
      <c r="AM182" s="730"/>
      <c r="AN182" s="730"/>
      <c r="AO182" s="730"/>
      <c r="AP182" s="730"/>
      <c r="AQ182" s="730"/>
      <c r="AR182" s="730"/>
      <c r="AS182" s="893"/>
      <c r="AV182" s="2101">
        <v>1850</v>
      </c>
    </row>
    <row r="183" spans="1:48" s="752" customFormat="1" ht="12.75">
      <c r="A183" s="1250">
        <v>5065</v>
      </c>
      <c r="B183" s="1249" t="s">
        <v>926</v>
      </c>
      <c r="C183" s="732">
        <f t="shared" si="37"/>
        <v>0</v>
      </c>
      <c r="D183" s="730">
        <f>'O4 Summary by Class &amp; Accounts'!E138</f>
        <v>0</v>
      </c>
      <c r="E183" s="730">
        <f>'O4 Summary by Class &amp; Accounts'!F138</f>
        <v>0</v>
      </c>
      <c r="F183" s="730">
        <f>'O4 Summary by Class &amp; Accounts'!G138</f>
        <v>0</v>
      </c>
      <c r="G183" s="730">
        <f>'O4 Summary by Class &amp; Accounts'!H138</f>
        <v>0</v>
      </c>
      <c r="H183" s="730">
        <f>'O4 Summary by Class &amp; Accounts'!I138</f>
        <v>0</v>
      </c>
      <c r="I183" s="730">
        <f>'O4 Summary by Class &amp; Accounts'!J138</f>
        <v>0</v>
      </c>
      <c r="J183" s="730">
        <f>'O4 Summary by Class &amp; Accounts'!K138</f>
        <v>0</v>
      </c>
      <c r="K183" s="730">
        <f>'O4 Summary by Class &amp; Accounts'!L138</f>
        <v>0</v>
      </c>
      <c r="L183" s="730">
        <f>'O4 Summary by Class &amp; Accounts'!M138</f>
        <v>0</v>
      </c>
      <c r="M183" s="730">
        <f>'O4 Summary by Class &amp; Accounts'!N138</f>
        <v>0</v>
      </c>
      <c r="N183" s="730">
        <f>'O4 Summary by Class &amp; Accounts'!O138</f>
        <v>0</v>
      </c>
      <c r="O183" s="730">
        <f>'O4 Summary by Class &amp; Accounts'!P138</f>
        <v>0</v>
      </c>
      <c r="P183" s="730">
        <f>'O4 Summary by Class &amp; Accounts'!Q138</f>
        <v>0</v>
      </c>
      <c r="Q183" s="730">
        <f>'O4 Summary by Class &amp; Accounts'!R138</f>
        <v>0</v>
      </c>
      <c r="R183" s="730">
        <f>'O4 Summary by Class &amp; Accounts'!S138</f>
        <v>0</v>
      </c>
      <c r="S183" s="730">
        <f>'O4 Summary by Class &amp; Accounts'!T138</f>
        <v>0</v>
      </c>
      <c r="T183" s="730">
        <f>'O4 Summary by Class &amp; Accounts'!U138</f>
        <v>0</v>
      </c>
      <c r="U183" s="730">
        <f>'O4 Summary by Class &amp; Accounts'!V138</f>
        <v>0</v>
      </c>
      <c r="V183" s="730">
        <f>'O4 Summary by Class &amp; Accounts'!W138</f>
        <v>0</v>
      </c>
      <c r="W183" s="730">
        <f>'O4 Summary by Class &amp; Accounts'!X138</f>
        <v>0</v>
      </c>
      <c r="X183" s="732">
        <f t="shared" si="38"/>
        <v>0</v>
      </c>
      <c r="Y183" s="730"/>
      <c r="Z183" s="730"/>
      <c r="AA183" s="730"/>
      <c r="AB183" s="730"/>
      <c r="AC183" s="730"/>
      <c r="AD183" s="730"/>
      <c r="AE183" s="730"/>
      <c r="AF183" s="730"/>
      <c r="AG183" s="730"/>
      <c r="AH183" s="730"/>
      <c r="AI183" s="730"/>
      <c r="AJ183" s="730"/>
      <c r="AK183" s="730"/>
      <c r="AL183" s="730"/>
      <c r="AM183" s="730"/>
      <c r="AN183" s="730"/>
      <c r="AO183" s="730"/>
      <c r="AP183" s="730"/>
      <c r="AQ183" s="730"/>
      <c r="AR183" s="730"/>
      <c r="AS183" s="893"/>
      <c r="AV183" s="2101" t="s">
        <v>1215</v>
      </c>
    </row>
    <row r="184" spans="1:48" s="752" customFormat="1" ht="25.5">
      <c r="A184" s="1250">
        <v>5070</v>
      </c>
      <c r="B184" s="1249" t="s">
        <v>927</v>
      </c>
      <c r="C184" s="732">
        <f t="shared" si="37"/>
        <v>2000</v>
      </c>
      <c r="D184" s="730">
        <f>'O4 Summary by Class &amp; Accounts'!E139</f>
        <v>1356.3573678891994</v>
      </c>
      <c r="E184" s="730">
        <f>'O4 Summary by Class &amp; Accounts'!F139</f>
        <v>161.08898531771979</v>
      </c>
      <c r="F184" s="730">
        <f>'O4 Summary by Class &amp; Accounts'!G139</f>
        <v>18.664923022053141</v>
      </c>
      <c r="G184" s="730">
        <f>'O4 Summary by Class &amp; Accounts'!H139</f>
        <v>0</v>
      </c>
      <c r="H184" s="730">
        <f>'O4 Summary by Class &amp; Accounts'!I139</f>
        <v>0</v>
      </c>
      <c r="I184" s="730">
        <f>'O4 Summary by Class &amp; Accounts'!J139</f>
        <v>0</v>
      </c>
      <c r="J184" s="730">
        <f>'O4 Summary by Class &amp; Accounts'!K139</f>
        <v>422.75456220650301</v>
      </c>
      <c r="K184" s="730">
        <f>'O4 Summary by Class &amp; Accounts'!L139</f>
        <v>23.182547702550082</v>
      </c>
      <c r="L184" s="730">
        <f>'O4 Summary by Class &amp; Accounts'!M139</f>
        <v>17.951613861974678</v>
      </c>
      <c r="M184" s="730">
        <f>'O4 Summary by Class &amp; Accounts'!N139</f>
        <v>0</v>
      </c>
      <c r="N184" s="730">
        <f>'O4 Summary by Class &amp; Accounts'!O139</f>
        <v>0</v>
      </c>
      <c r="O184" s="730">
        <f>'O4 Summary by Class &amp; Accounts'!P139</f>
        <v>0</v>
      </c>
      <c r="P184" s="730">
        <f>'O4 Summary by Class &amp; Accounts'!Q139</f>
        <v>0</v>
      </c>
      <c r="Q184" s="730">
        <f>'O4 Summary by Class &amp; Accounts'!R139</f>
        <v>0</v>
      </c>
      <c r="R184" s="730">
        <f>'O4 Summary by Class &amp; Accounts'!S139</f>
        <v>0</v>
      </c>
      <c r="S184" s="730">
        <f>'O4 Summary by Class &amp; Accounts'!T139</f>
        <v>0</v>
      </c>
      <c r="T184" s="730">
        <f>'O4 Summary by Class &amp; Accounts'!U139</f>
        <v>0</v>
      </c>
      <c r="U184" s="730">
        <f>'O4 Summary by Class &amp; Accounts'!V139</f>
        <v>0</v>
      </c>
      <c r="V184" s="730">
        <f>'O4 Summary by Class &amp; Accounts'!W139</f>
        <v>0</v>
      </c>
      <c r="W184" s="730">
        <f>'O4 Summary by Class &amp; Accounts'!X139</f>
        <v>0</v>
      </c>
      <c r="X184" s="732">
        <f t="shared" si="38"/>
        <v>2000</v>
      </c>
      <c r="Y184" s="730"/>
      <c r="Z184" s="730"/>
      <c r="AA184" s="730"/>
      <c r="AB184" s="730"/>
      <c r="AC184" s="730"/>
      <c r="AD184" s="730"/>
      <c r="AE184" s="730"/>
      <c r="AF184" s="730"/>
      <c r="AG184" s="730"/>
      <c r="AH184" s="730"/>
      <c r="AI184" s="730"/>
      <c r="AJ184" s="730"/>
      <c r="AK184" s="730"/>
      <c r="AL184" s="730"/>
      <c r="AM184" s="730"/>
      <c r="AN184" s="730"/>
      <c r="AO184" s="730"/>
      <c r="AP184" s="730"/>
      <c r="AQ184" s="730"/>
      <c r="AR184" s="730"/>
      <c r="AS184" s="893"/>
      <c r="AV184" s="2101" t="s">
        <v>1144</v>
      </c>
    </row>
    <row r="185" spans="1:48" s="752" customFormat="1" ht="25.5">
      <c r="A185" s="1250">
        <v>5075</v>
      </c>
      <c r="B185" s="1249" t="s">
        <v>928</v>
      </c>
      <c r="C185" s="732">
        <f t="shared" si="37"/>
        <v>0</v>
      </c>
      <c r="D185" s="730">
        <f>'O4 Summary by Class &amp; Accounts'!E140</f>
        <v>0</v>
      </c>
      <c r="E185" s="730">
        <f>'O4 Summary by Class &amp; Accounts'!F140</f>
        <v>0</v>
      </c>
      <c r="F185" s="730">
        <f>'O4 Summary by Class &amp; Accounts'!G140</f>
        <v>0</v>
      </c>
      <c r="G185" s="730">
        <f>'O4 Summary by Class &amp; Accounts'!H140</f>
        <v>0</v>
      </c>
      <c r="H185" s="730">
        <f>'O4 Summary by Class &amp; Accounts'!I140</f>
        <v>0</v>
      </c>
      <c r="I185" s="730">
        <f>'O4 Summary by Class &amp; Accounts'!J140</f>
        <v>0</v>
      </c>
      <c r="J185" s="730">
        <f>'O4 Summary by Class &amp; Accounts'!K140</f>
        <v>0</v>
      </c>
      <c r="K185" s="730">
        <f>'O4 Summary by Class &amp; Accounts'!L140</f>
        <v>0</v>
      </c>
      <c r="L185" s="730">
        <f>'O4 Summary by Class &amp; Accounts'!M140</f>
        <v>0</v>
      </c>
      <c r="M185" s="730">
        <f>'O4 Summary by Class &amp; Accounts'!N140</f>
        <v>0</v>
      </c>
      <c r="N185" s="730">
        <f>'O4 Summary by Class &amp; Accounts'!O140</f>
        <v>0</v>
      </c>
      <c r="O185" s="730">
        <f>'O4 Summary by Class &amp; Accounts'!P140</f>
        <v>0</v>
      </c>
      <c r="P185" s="730">
        <f>'O4 Summary by Class &amp; Accounts'!Q140</f>
        <v>0</v>
      </c>
      <c r="Q185" s="730">
        <f>'O4 Summary by Class &amp; Accounts'!R140</f>
        <v>0</v>
      </c>
      <c r="R185" s="730">
        <f>'O4 Summary by Class &amp; Accounts'!S140</f>
        <v>0</v>
      </c>
      <c r="S185" s="730">
        <f>'O4 Summary by Class &amp; Accounts'!T140</f>
        <v>0</v>
      </c>
      <c r="T185" s="730">
        <f>'O4 Summary by Class &amp; Accounts'!U140</f>
        <v>0</v>
      </c>
      <c r="U185" s="730">
        <f>'O4 Summary by Class &amp; Accounts'!V140</f>
        <v>0</v>
      </c>
      <c r="V185" s="730">
        <f>'O4 Summary by Class &amp; Accounts'!W140</f>
        <v>0</v>
      </c>
      <c r="W185" s="730">
        <f>'O4 Summary by Class &amp; Accounts'!X140</f>
        <v>0</v>
      </c>
      <c r="X185" s="732">
        <f t="shared" si="38"/>
        <v>0</v>
      </c>
      <c r="Y185" s="730"/>
      <c r="Z185" s="730"/>
      <c r="AA185" s="730"/>
      <c r="AB185" s="730"/>
      <c r="AC185" s="730"/>
      <c r="AD185" s="730"/>
      <c r="AE185" s="730"/>
      <c r="AF185" s="730"/>
      <c r="AG185" s="730"/>
      <c r="AH185" s="730"/>
      <c r="AI185" s="730"/>
      <c r="AJ185" s="730"/>
      <c r="AK185" s="730"/>
      <c r="AL185" s="730"/>
      <c r="AM185" s="730"/>
      <c r="AN185" s="730"/>
      <c r="AO185" s="730"/>
      <c r="AP185" s="730"/>
      <c r="AQ185" s="730"/>
      <c r="AR185" s="730"/>
      <c r="AS185" s="893"/>
      <c r="AV185" s="2101" t="s">
        <v>1144</v>
      </c>
    </row>
    <row r="186" spans="1:48" s="752" customFormat="1" ht="12.75">
      <c r="A186" s="1250">
        <v>5085</v>
      </c>
      <c r="B186" s="1249" t="s">
        <v>909</v>
      </c>
      <c r="C186" s="732">
        <f t="shared" si="37"/>
        <v>0</v>
      </c>
      <c r="D186" s="730">
        <f>'O4 Summary by Class &amp; Accounts'!E141</f>
        <v>0</v>
      </c>
      <c r="E186" s="730">
        <f>'O4 Summary by Class &amp; Accounts'!F141</f>
        <v>0</v>
      </c>
      <c r="F186" s="730">
        <f>'O4 Summary by Class &amp; Accounts'!G141</f>
        <v>0</v>
      </c>
      <c r="G186" s="730">
        <f>'O4 Summary by Class &amp; Accounts'!H141</f>
        <v>0</v>
      </c>
      <c r="H186" s="730">
        <f>'O4 Summary by Class &amp; Accounts'!I141</f>
        <v>0</v>
      </c>
      <c r="I186" s="730">
        <f>'O4 Summary by Class &amp; Accounts'!J141</f>
        <v>0</v>
      </c>
      <c r="J186" s="730">
        <f>'O4 Summary by Class &amp; Accounts'!K141</f>
        <v>0</v>
      </c>
      <c r="K186" s="730">
        <f>'O4 Summary by Class &amp; Accounts'!L141</f>
        <v>0</v>
      </c>
      <c r="L186" s="730">
        <f>'O4 Summary by Class &amp; Accounts'!M141</f>
        <v>0</v>
      </c>
      <c r="M186" s="730">
        <f>'O4 Summary by Class &amp; Accounts'!N141</f>
        <v>0</v>
      </c>
      <c r="N186" s="730">
        <f>'O4 Summary by Class &amp; Accounts'!O141</f>
        <v>0</v>
      </c>
      <c r="O186" s="730">
        <f>'O4 Summary by Class &amp; Accounts'!P141</f>
        <v>0</v>
      </c>
      <c r="P186" s="730">
        <f>'O4 Summary by Class &amp; Accounts'!Q141</f>
        <v>0</v>
      </c>
      <c r="Q186" s="730">
        <f>'O4 Summary by Class &amp; Accounts'!R141</f>
        <v>0</v>
      </c>
      <c r="R186" s="730">
        <f>'O4 Summary by Class &amp; Accounts'!S141</f>
        <v>0</v>
      </c>
      <c r="S186" s="730">
        <f>'O4 Summary by Class &amp; Accounts'!T141</f>
        <v>0</v>
      </c>
      <c r="T186" s="730">
        <f>'O4 Summary by Class &amp; Accounts'!U141</f>
        <v>0</v>
      </c>
      <c r="U186" s="730">
        <f>'O4 Summary by Class &amp; Accounts'!V141</f>
        <v>0</v>
      </c>
      <c r="V186" s="730">
        <f>'O4 Summary by Class &amp; Accounts'!W141</f>
        <v>0</v>
      </c>
      <c r="W186" s="730">
        <f>'O4 Summary by Class &amp; Accounts'!X141</f>
        <v>0</v>
      </c>
      <c r="X186" s="732">
        <f t="shared" si="38"/>
        <v>0</v>
      </c>
      <c r="Y186" s="730"/>
      <c r="Z186" s="730"/>
      <c r="AA186" s="730"/>
      <c r="AB186" s="730"/>
      <c r="AC186" s="730"/>
      <c r="AD186" s="730"/>
      <c r="AE186" s="730"/>
      <c r="AF186" s="730"/>
      <c r="AG186" s="730"/>
      <c r="AH186" s="730"/>
      <c r="AI186" s="730"/>
      <c r="AJ186" s="730"/>
      <c r="AK186" s="730"/>
      <c r="AL186" s="730"/>
      <c r="AM186" s="730"/>
      <c r="AN186" s="730"/>
      <c r="AO186" s="730"/>
      <c r="AP186" s="730"/>
      <c r="AQ186" s="730"/>
      <c r="AR186" s="730"/>
      <c r="AS186" s="893"/>
      <c r="AV186" s="2101" t="s">
        <v>61</v>
      </c>
    </row>
    <row r="187" spans="1:48" s="752" customFormat="1" ht="25.5">
      <c r="A187" s="1250">
        <v>5090</v>
      </c>
      <c r="B187" s="1249" t="s">
        <v>910</v>
      </c>
      <c r="C187" s="732">
        <f t="shared" si="37"/>
        <v>0</v>
      </c>
      <c r="D187" s="730">
        <f>'O4 Summary by Class &amp; Accounts'!E142</f>
        <v>0</v>
      </c>
      <c r="E187" s="730">
        <f>'O4 Summary by Class &amp; Accounts'!F142</f>
        <v>0</v>
      </c>
      <c r="F187" s="730">
        <f>'O4 Summary by Class &amp; Accounts'!G142</f>
        <v>0</v>
      </c>
      <c r="G187" s="730">
        <f>'O4 Summary by Class &amp; Accounts'!H142</f>
        <v>0</v>
      </c>
      <c r="H187" s="730">
        <f>'O4 Summary by Class &amp; Accounts'!I142</f>
        <v>0</v>
      </c>
      <c r="I187" s="730">
        <f>'O4 Summary by Class &amp; Accounts'!J142</f>
        <v>0</v>
      </c>
      <c r="J187" s="730">
        <f>'O4 Summary by Class &amp; Accounts'!K142</f>
        <v>0</v>
      </c>
      <c r="K187" s="730">
        <f>'O4 Summary by Class &amp; Accounts'!L142</f>
        <v>0</v>
      </c>
      <c r="L187" s="730">
        <f>'O4 Summary by Class &amp; Accounts'!M142</f>
        <v>0</v>
      </c>
      <c r="M187" s="730">
        <f>'O4 Summary by Class &amp; Accounts'!N142</f>
        <v>0</v>
      </c>
      <c r="N187" s="730">
        <f>'O4 Summary by Class &amp; Accounts'!O142</f>
        <v>0</v>
      </c>
      <c r="O187" s="730">
        <f>'O4 Summary by Class &amp; Accounts'!P142</f>
        <v>0</v>
      </c>
      <c r="P187" s="730">
        <f>'O4 Summary by Class &amp; Accounts'!Q142</f>
        <v>0</v>
      </c>
      <c r="Q187" s="730">
        <f>'O4 Summary by Class &amp; Accounts'!R142</f>
        <v>0</v>
      </c>
      <c r="R187" s="730">
        <f>'O4 Summary by Class &amp; Accounts'!S142</f>
        <v>0</v>
      </c>
      <c r="S187" s="730">
        <f>'O4 Summary by Class &amp; Accounts'!T142</f>
        <v>0</v>
      </c>
      <c r="T187" s="730">
        <f>'O4 Summary by Class &amp; Accounts'!U142</f>
        <v>0</v>
      </c>
      <c r="U187" s="730">
        <f>'O4 Summary by Class &amp; Accounts'!V142</f>
        <v>0</v>
      </c>
      <c r="V187" s="730">
        <f>'O4 Summary by Class &amp; Accounts'!W142</f>
        <v>0</v>
      </c>
      <c r="W187" s="730">
        <f>'O4 Summary by Class &amp; Accounts'!X142</f>
        <v>0</v>
      </c>
      <c r="X187" s="732">
        <f t="shared" si="38"/>
        <v>0</v>
      </c>
      <c r="Y187" s="730"/>
      <c r="Z187" s="730"/>
      <c r="AA187" s="730"/>
      <c r="AB187" s="730"/>
      <c r="AC187" s="730"/>
      <c r="AD187" s="730"/>
      <c r="AE187" s="730"/>
      <c r="AF187" s="730"/>
      <c r="AG187" s="730"/>
      <c r="AH187" s="730"/>
      <c r="AI187" s="730"/>
      <c r="AJ187" s="730"/>
      <c r="AK187" s="730"/>
      <c r="AL187" s="730"/>
      <c r="AM187" s="730"/>
      <c r="AN187" s="730"/>
      <c r="AO187" s="730"/>
      <c r="AP187" s="730"/>
      <c r="AQ187" s="730"/>
      <c r="AR187" s="730"/>
      <c r="AS187" s="893"/>
      <c r="AV187" s="2101" t="s">
        <v>564</v>
      </c>
    </row>
    <row r="188" spans="1:48" s="752" customFormat="1" ht="25.5">
      <c r="A188" s="1250">
        <v>5095</v>
      </c>
      <c r="B188" s="1249" t="s">
        <v>911</v>
      </c>
      <c r="C188" s="732">
        <f t="shared" si="37"/>
        <v>0</v>
      </c>
      <c r="D188" s="730">
        <f>'O4 Summary by Class &amp; Accounts'!E143</f>
        <v>0</v>
      </c>
      <c r="E188" s="730">
        <f>'O4 Summary by Class &amp; Accounts'!F143</f>
        <v>0</v>
      </c>
      <c r="F188" s="730">
        <f>'O4 Summary by Class &amp; Accounts'!G143</f>
        <v>0</v>
      </c>
      <c r="G188" s="730">
        <f>'O4 Summary by Class &amp; Accounts'!H143</f>
        <v>0</v>
      </c>
      <c r="H188" s="730">
        <f>'O4 Summary by Class &amp; Accounts'!I143</f>
        <v>0</v>
      </c>
      <c r="I188" s="730">
        <f>'O4 Summary by Class &amp; Accounts'!J143</f>
        <v>0</v>
      </c>
      <c r="J188" s="730">
        <f>'O4 Summary by Class &amp; Accounts'!K143</f>
        <v>0</v>
      </c>
      <c r="K188" s="730">
        <f>'O4 Summary by Class &amp; Accounts'!L143</f>
        <v>0</v>
      </c>
      <c r="L188" s="730">
        <f>'O4 Summary by Class &amp; Accounts'!M143</f>
        <v>0</v>
      </c>
      <c r="M188" s="730">
        <f>'O4 Summary by Class &amp; Accounts'!N143</f>
        <v>0</v>
      </c>
      <c r="N188" s="730">
        <f>'O4 Summary by Class &amp; Accounts'!O143</f>
        <v>0</v>
      </c>
      <c r="O188" s="730">
        <f>'O4 Summary by Class &amp; Accounts'!P143</f>
        <v>0</v>
      </c>
      <c r="P188" s="730">
        <f>'O4 Summary by Class &amp; Accounts'!Q143</f>
        <v>0</v>
      </c>
      <c r="Q188" s="730">
        <f>'O4 Summary by Class &amp; Accounts'!R143</f>
        <v>0</v>
      </c>
      <c r="R188" s="730">
        <f>'O4 Summary by Class &amp; Accounts'!S143</f>
        <v>0</v>
      </c>
      <c r="S188" s="730">
        <f>'O4 Summary by Class &amp; Accounts'!T143</f>
        <v>0</v>
      </c>
      <c r="T188" s="730">
        <f>'O4 Summary by Class &amp; Accounts'!U143</f>
        <v>0</v>
      </c>
      <c r="U188" s="730">
        <f>'O4 Summary by Class &amp; Accounts'!V143</f>
        <v>0</v>
      </c>
      <c r="V188" s="730">
        <f>'O4 Summary by Class &amp; Accounts'!W143</f>
        <v>0</v>
      </c>
      <c r="W188" s="730">
        <f>'O4 Summary by Class &amp; Accounts'!X143</f>
        <v>0</v>
      </c>
      <c r="X188" s="732">
        <f t="shared" si="38"/>
        <v>0</v>
      </c>
      <c r="Y188" s="730"/>
      <c r="Z188" s="730"/>
      <c r="AA188" s="730"/>
      <c r="AB188" s="730"/>
      <c r="AC188" s="730"/>
      <c r="AD188" s="730"/>
      <c r="AE188" s="730"/>
      <c r="AF188" s="730"/>
      <c r="AG188" s="730"/>
      <c r="AH188" s="730"/>
      <c r="AI188" s="730"/>
      <c r="AJ188" s="730"/>
      <c r="AK188" s="730"/>
      <c r="AL188" s="730"/>
      <c r="AM188" s="730"/>
      <c r="AN188" s="730"/>
      <c r="AO188" s="730"/>
      <c r="AP188" s="730"/>
      <c r="AQ188" s="730"/>
      <c r="AR188" s="730"/>
      <c r="AS188" s="893"/>
      <c r="AV188" s="2101" t="s">
        <v>563</v>
      </c>
    </row>
    <row r="189" spans="1:48" s="752" customFormat="1" ht="12.75">
      <c r="A189" s="1250">
        <v>5096</v>
      </c>
      <c r="B189" s="1249" t="s">
        <v>744</v>
      </c>
      <c r="C189" s="732">
        <f t="shared" si="37"/>
        <v>0</v>
      </c>
      <c r="D189" s="730">
        <f>'O4 Summary by Class &amp; Accounts'!E144</f>
        <v>0</v>
      </c>
      <c r="E189" s="730">
        <f>'O4 Summary by Class &amp; Accounts'!F144</f>
        <v>0</v>
      </c>
      <c r="F189" s="730">
        <f>'O4 Summary by Class &amp; Accounts'!G144</f>
        <v>0</v>
      </c>
      <c r="G189" s="730">
        <f>'O4 Summary by Class &amp; Accounts'!H144</f>
        <v>0</v>
      </c>
      <c r="H189" s="730">
        <f>'O4 Summary by Class &amp; Accounts'!I144</f>
        <v>0</v>
      </c>
      <c r="I189" s="730">
        <f>'O4 Summary by Class &amp; Accounts'!J144</f>
        <v>0</v>
      </c>
      <c r="J189" s="730">
        <f>'O4 Summary by Class &amp; Accounts'!K144</f>
        <v>0</v>
      </c>
      <c r="K189" s="730">
        <f>'O4 Summary by Class &amp; Accounts'!L144</f>
        <v>0</v>
      </c>
      <c r="L189" s="730">
        <f>'O4 Summary by Class &amp; Accounts'!M144</f>
        <v>0</v>
      </c>
      <c r="M189" s="730">
        <f>'O4 Summary by Class &amp; Accounts'!N144</f>
        <v>0</v>
      </c>
      <c r="N189" s="730">
        <f>'O4 Summary by Class &amp; Accounts'!O144</f>
        <v>0</v>
      </c>
      <c r="O189" s="730">
        <f>'O4 Summary by Class &amp; Accounts'!P144</f>
        <v>0</v>
      </c>
      <c r="P189" s="730">
        <f>'O4 Summary by Class &amp; Accounts'!Q144</f>
        <v>0</v>
      </c>
      <c r="Q189" s="730">
        <f>'O4 Summary by Class &amp; Accounts'!R144</f>
        <v>0</v>
      </c>
      <c r="R189" s="730">
        <f>'O4 Summary by Class &amp; Accounts'!S144</f>
        <v>0</v>
      </c>
      <c r="S189" s="730">
        <f>'O4 Summary by Class &amp; Accounts'!T144</f>
        <v>0</v>
      </c>
      <c r="T189" s="730">
        <f>'O4 Summary by Class &amp; Accounts'!U144</f>
        <v>0</v>
      </c>
      <c r="U189" s="730">
        <f>'O4 Summary by Class &amp; Accounts'!V144</f>
        <v>0</v>
      </c>
      <c r="V189" s="730">
        <f>'O4 Summary by Class &amp; Accounts'!W144</f>
        <v>0</v>
      </c>
      <c r="W189" s="730">
        <f>'O4 Summary by Class &amp; Accounts'!X144</f>
        <v>0</v>
      </c>
      <c r="X189" s="732">
        <f t="shared" si="38"/>
        <v>0</v>
      </c>
      <c r="Y189" s="730"/>
      <c r="Z189" s="730"/>
      <c r="AA189" s="730"/>
      <c r="AB189" s="730"/>
      <c r="AC189" s="730"/>
      <c r="AD189" s="730"/>
      <c r="AE189" s="730"/>
      <c r="AF189" s="730"/>
      <c r="AG189" s="730"/>
      <c r="AH189" s="730"/>
      <c r="AI189" s="730"/>
      <c r="AJ189" s="730"/>
      <c r="AK189" s="730"/>
      <c r="AL189" s="730"/>
      <c r="AM189" s="730"/>
      <c r="AN189" s="730"/>
      <c r="AO189" s="730"/>
      <c r="AP189" s="730"/>
      <c r="AQ189" s="730"/>
      <c r="AR189" s="730"/>
      <c r="AS189" s="893"/>
      <c r="AV189" s="2101" t="s">
        <v>288</v>
      </c>
    </row>
    <row r="190" spans="1:48" s="752" customFormat="1" ht="25.5">
      <c r="A190" s="1250">
        <v>5105</v>
      </c>
      <c r="B190" s="1249" t="s">
        <v>675</v>
      </c>
      <c r="C190" s="732">
        <f t="shared" si="37"/>
        <v>0</v>
      </c>
      <c r="D190" s="730">
        <f>'O4 Summary by Class &amp; Accounts'!E145</f>
        <v>0</v>
      </c>
      <c r="E190" s="730">
        <f>'O4 Summary by Class &amp; Accounts'!F145</f>
        <v>0</v>
      </c>
      <c r="F190" s="730">
        <f>'O4 Summary by Class &amp; Accounts'!G145</f>
        <v>0</v>
      </c>
      <c r="G190" s="730">
        <f>'O4 Summary by Class &amp; Accounts'!H145</f>
        <v>0</v>
      </c>
      <c r="H190" s="730">
        <f>'O4 Summary by Class &amp; Accounts'!I145</f>
        <v>0</v>
      </c>
      <c r="I190" s="730">
        <f>'O4 Summary by Class &amp; Accounts'!J145</f>
        <v>0</v>
      </c>
      <c r="J190" s="730">
        <f>'O4 Summary by Class &amp; Accounts'!K145</f>
        <v>0</v>
      </c>
      <c r="K190" s="730">
        <f>'O4 Summary by Class &amp; Accounts'!L145</f>
        <v>0</v>
      </c>
      <c r="L190" s="730">
        <f>'O4 Summary by Class &amp; Accounts'!M145</f>
        <v>0</v>
      </c>
      <c r="M190" s="730">
        <f>'O4 Summary by Class &amp; Accounts'!N145</f>
        <v>0</v>
      </c>
      <c r="N190" s="730">
        <f>'O4 Summary by Class &amp; Accounts'!O145</f>
        <v>0</v>
      </c>
      <c r="O190" s="730">
        <f>'O4 Summary by Class &amp; Accounts'!P145</f>
        <v>0</v>
      </c>
      <c r="P190" s="730">
        <f>'O4 Summary by Class &amp; Accounts'!Q145</f>
        <v>0</v>
      </c>
      <c r="Q190" s="730">
        <f>'O4 Summary by Class &amp; Accounts'!R145</f>
        <v>0</v>
      </c>
      <c r="R190" s="730">
        <f>'O4 Summary by Class &amp; Accounts'!S145</f>
        <v>0</v>
      </c>
      <c r="S190" s="730">
        <f>'O4 Summary by Class &amp; Accounts'!T145</f>
        <v>0</v>
      </c>
      <c r="T190" s="730">
        <f>'O4 Summary by Class &amp; Accounts'!U145</f>
        <v>0</v>
      </c>
      <c r="U190" s="730">
        <f>'O4 Summary by Class &amp; Accounts'!V145</f>
        <v>0</v>
      </c>
      <c r="V190" s="730">
        <f>'O4 Summary by Class &amp; Accounts'!W145</f>
        <v>0</v>
      </c>
      <c r="W190" s="730">
        <f>'O4 Summary by Class &amp; Accounts'!X145</f>
        <v>0</v>
      </c>
      <c r="X190" s="732">
        <f t="shared" si="38"/>
        <v>0</v>
      </c>
      <c r="Y190" s="730"/>
      <c r="Z190" s="730"/>
      <c r="AA190" s="730"/>
      <c r="AB190" s="730"/>
      <c r="AC190" s="730"/>
      <c r="AD190" s="730"/>
      <c r="AE190" s="730"/>
      <c r="AF190" s="730"/>
      <c r="AG190" s="730"/>
      <c r="AH190" s="730"/>
      <c r="AI190" s="730"/>
      <c r="AJ190" s="730"/>
      <c r="AK190" s="730"/>
      <c r="AL190" s="730"/>
      <c r="AM190" s="730"/>
      <c r="AN190" s="730"/>
      <c r="AO190" s="730"/>
      <c r="AP190" s="730"/>
      <c r="AQ190" s="730"/>
      <c r="AR190" s="730"/>
      <c r="AS190" s="893"/>
      <c r="AV190" s="2101" t="s">
        <v>61</v>
      </c>
    </row>
    <row r="191" spans="1:48" s="752" customFormat="1" ht="25.5">
      <c r="A191" s="1250">
        <v>5110</v>
      </c>
      <c r="B191" s="1249" t="s">
        <v>745</v>
      </c>
      <c r="C191" s="732">
        <f t="shared" si="37"/>
        <v>0</v>
      </c>
      <c r="D191" s="730">
        <f>'O4 Summary by Class &amp; Accounts'!E146</f>
        <v>0</v>
      </c>
      <c r="E191" s="730">
        <f>'O4 Summary by Class &amp; Accounts'!F146</f>
        <v>0</v>
      </c>
      <c r="F191" s="730">
        <f>'O4 Summary by Class &amp; Accounts'!G146</f>
        <v>0</v>
      </c>
      <c r="G191" s="730">
        <f>'O4 Summary by Class &amp; Accounts'!H146</f>
        <v>0</v>
      </c>
      <c r="H191" s="730">
        <f>'O4 Summary by Class &amp; Accounts'!I146</f>
        <v>0</v>
      </c>
      <c r="I191" s="730">
        <f>'O4 Summary by Class &amp; Accounts'!J146</f>
        <v>0</v>
      </c>
      <c r="J191" s="730">
        <f>'O4 Summary by Class &amp; Accounts'!K146</f>
        <v>0</v>
      </c>
      <c r="K191" s="730">
        <f>'O4 Summary by Class &amp; Accounts'!L146</f>
        <v>0</v>
      </c>
      <c r="L191" s="730">
        <f>'O4 Summary by Class &amp; Accounts'!M146</f>
        <v>0</v>
      </c>
      <c r="M191" s="730">
        <f>'O4 Summary by Class &amp; Accounts'!N146</f>
        <v>0</v>
      </c>
      <c r="N191" s="730">
        <f>'O4 Summary by Class &amp; Accounts'!O146</f>
        <v>0</v>
      </c>
      <c r="O191" s="730">
        <f>'O4 Summary by Class &amp; Accounts'!P146</f>
        <v>0</v>
      </c>
      <c r="P191" s="730">
        <f>'O4 Summary by Class &amp; Accounts'!Q146</f>
        <v>0</v>
      </c>
      <c r="Q191" s="730">
        <f>'O4 Summary by Class &amp; Accounts'!R146</f>
        <v>0</v>
      </c>
      <c r="R191" s="730">
        <f>'O4 Summary by Class &amp; Accounts'!S146</f>
        <v>0</v>
      </c>
      <c r="S191" s="730">
        <f>'O4 Summary by Class &amp; Accounts'!T146</f>
        <v>0</v>
      </c>
      <c r="T191" s="730">
        <f>'O4 Summary by Class &amp; Accounts'!U146</f>
        <v>0</v>
      </c>
      <c r="U191" s="730">
        <f>'O4 Summary by Class &amp; Accounts'!V146</f>
        <v>0</v>
      </c>
      <c r="V191" s="730">
        <f>'O4 Summary by Class &amp; Accounts'!W146</f>
        <v>0</v>
      </c>
      <c r="W191" s="730">
        <f>'O4 Summary by Class &amp; Accounts'!X146</f>
        <v>0</v>
      </c>
      <c r="X191" s="732">
        <f t="shared" si="38"/>
        <v>0</v>
      </c>
      <c r="Y191" s="730"/>
      <c r="Z191" s="730"/>
      <c r="AA191" s="730"/>
      <c r="AB191" s="730"/>
      <c r="AC191" s="730"/>
      <c r="AD191" s="730"/>
      <c r="AE191" s="730"/>
      <c r="AF191" s="730"/>
      <c r="AG191" s="730"/>
      <c r="AH191" s="730"/>
      <c r="AI191" s="730"/>
      <c r="AJ191" s="730"/>
      <c r="AK191" s="730"/>
      <c r="AL191" s="730"/>
      <c r="AM191" s="730"/>
      <c r="AN191" s="730"/>
      <c r="AO191" s="730"/>
      <c r="AP191" s="730"/>
      <c r="AQ191" s="730"/>
      <c r="AR191" s="730"/>
      <c r="AS191" s="893"/>
      <c r="AV191" s="2101">
        <v>1808</v>
      </c>
    </row>
    <row r="192" spans="1:48" s="752" customFormat="1" ht="25.5">
      <c r="A192" s="1250">
        <v>5112</v>
      </c>
      <c r="B192" s="1249" t="s">
        <v>709</v>
      </c>
      <c r="C192" s="732">
        <f t="shared" si="37"/>
        <v>0</v>
      </c>
      <c r="D192" s="730">
        <f>'O4 Summary by Class &amp; Accounts'!E147</f>
        <v>0</v>
      </c>
      <c r="E192" s="730">
        <f>'O4 Summary by Class &amp; Accounts'!F147</f>
        <v>0</v>
      </c>
      <c r="F192" s="730">
        <f>'O4 Summary by Class &amp; Accounts'!G147</f>
        <v>0</v>
      </c>
      <c r="G192" s="730">
        <f>'O4 Summary by Class &amp; Accounts'!H147</f>
        <v>0</v>
      </c>
      <c r="H192" s="730">
        <f>'O4 Summary by Class &amp; Accounts'!I147</f>
        <v>0</v>
      </c>
      <c r="I192" s="730">
        <f>'O4 Summary by Class &amp; Accounts'!J147</f>
        <v>0</v>
      </c>
      <c r="J192" s="730">
        <f>'O4 Summary by Class &amp; Accounts'!K147</f>
        <v>0</v>
      </c>
      <c r="K192" s="730">
        <f>'O4 Summary by Class &amp; Accounts'!L147</f>
        <v>0</v>
      </c>
      <c r="L192" s="730">
        <f>'O4 Summary by Class &amp; Accounts'!M147</f>
        <v>0</v>
      </c>
      <c r="M192" s="730">
        <f>'O4 Summary by Class &amp; Accounts'!N147</f>
        <v>0</v>
      </c>
      <c r="N192" s="730">
        <f>'O4 Summary by Class &amp; Accounts'!O147</f>
        <v>0</v>
      </c>
      <c r="O192" s="730">
        <f>'O4 Summary by Class &amp; Accounts'!P147</f>
        <v>0</v>
      </c>
      <c r="P192" s="730">
        <f>'O4 Summary by Class &amp; Accounts'!Q147</f>
        <v>0</v>
      </c>
      <c r="Q192" s="730">
        <f>'O4 Summary by Class &amp; Accounts'!R147</f>
        <v>0</v>
      </c>
      <c r="R192" s="730">
        <f>'O4 Summary by Class &amp; Accounts'!S147</f>
        <v>0</v>
      </c>
      <c r="S192" s="730">
        <f>'O4 Summary by Class &amp; Accounts'!T147</f>
        <v>0</v>
      </c>
      <c r="T192" s="730">
        <f>'O4 Summary by Class &amp; Accounts'!U147</f>
        <v>0</v>
      </c>
      <c r="U192" s="730">
        <f>'O4 Summary by Class &amp; Accounts'!V147</f>
        <v>0</v>
      </c>
      <c r="V192" s="730">
        <f>'O4 Summary by Class &amp; Accounts'!W147</f>
        <v>0</v>
      </c>
      <c r="W192" s="730">
        <f>'O4 Summary by Class &amp; Accounts'!X147</f>
        <v>0</v>
      </c>
      <c r="X192" s="732">
        <f t="shared" si="38"/>
        <v>0</v>
      </c>
      <c r="Y192" s="730"/>
      <c r="Z192" s="730"/>
      <c r="AA192" s="730"/>
      <c r="AB192" s="730"/>
      <c r="AC192" s="730"/>
      <c r="AD192" s="730"/>
      <c r="AE192" s="730"/>
      <c r="AF192" s="730"/>
      <c r="AG192" s="730"/>
      <c r="AH192" s="730"/>
      <c r="AI192" s="730"/>
      <c r="AJ192" s="730"/>
      <c r="AK192" s="730"/>
      <c r="AL192" s="730"/>
      <c r="AM192" s="730"/>
      <c r="AN192" s="730"/>
      <c r="AO192" s="730"/>
      <c r="AP192" s="730"/>
      <c r="AQ192" s="730"/>
      <c r="AR192" s="730"/>
      <c r="AS192" s="893"/>
      <c r="AV192" s="2101">
        <v>1815</v>
      </c>
    </row>
    <row r="193" spans="1:48" s="752" customFormat="1" ht="25.5">
      <c r="A193" s="1250">
        <v>5114</v>
      </c>
      <c r="B193" s="1249" t="s">
        <v>1473</v>
      </c>
      <c r="C193" s="732">
        <f t="shared" si="37"/>
        <v>0</v>
      </c>
      <c r="D193" s="730">
        <f>'O4 Summary by Class &amp; Accounts'!E148</f>
        <v>0</v>
      </c>
      <c r="E193" s="730">
        <f>'O4 Summary by Class &amp; Accounts'!F148</f>
        <v>0</v>
      </c>
      <c r="F193" s="730">
        <f>'O4 Summary by Class &amp; Accounts'!G148</f>
        <v>0</v>
      </c>
      <c r="G193" s="730">
        <f>'O4 Summary by Class &amp; Accounts'!H148</f>
        <v>0</v>
      </c>
      <c r="H193" s="730">
        <f>'O4 Summary by Class &amp; Accounts'!I148</f>
        <v>0</v>
      </c>
      <c r="I193" s="730">
        <f>'O4 Summary by Class &amp; Accounts'!J148</f>
        <v>0</v>
      </c>
      <c r="J193" s="730">
        <f>'O4 Summary by Class &amp; Accounts'!K148</f>
        <v>0</v>
      </c>
      <c r="K193" s="730">
        <f>'O4 Summary by Class &amp; Accounts'!L148</f>
        <v>0</v>
      </c>
      <c r="L193" s="730">
        <f>'O4 Summary by Class &amp; Accounts'!M148</f>
        <v>0</v>
      </c>
      <c r="M193" s="730">
        <f>'O4 Summary by Class &amp; Accounts'!N148</f>
        <v>0</v>
      </c>
      <c r="N193" s="730">
        <f>'O4 Summary by Class &amp; Accounts'!O148</f>
        <v>0</v>
      </c>
      <c r="O193" s="730">
        <f>'O4 Summary by Class &amp; Accounts'!P148</f>
        <v>0</v>
      </c>
      <c r="P193" s="730">
        <f>'O4 Summary by Class &amp; Accounts'!Q148</f>
        <v>0</v>
      </c>
      <c r="Q193" s="730">
        <f>'O4 Summary by Class &amp; Accounts'!R148</f>
        <v>0</v>
      </c>
      <c r="R193" s="730">
        <f>'O4 Summary by Class &amp; Accounts'!S148</f>
        <v>0</v>
      </c>
      <c r="S193" s="730">
        <f>'O4 Summary by Class &amp; Accounts'!T148</f>
        <v>0</v>
      </c>
      <c r="T193" s="730">
        <f>'O4 Summary by Class &amp; Accounts'!U148</f>
        <v>0</v>
      </c>
      <c r="U193" s="730">
        <f>'O4 Summary by Class &amp; Accounts'!V148</f>
        <v>0</v>
      </c>
      <c r="V193" s="730">
        <f>'O4 Summary by Class &amp; Accounts'!W148</f>
        <v>0</v>
      </c>
      <c r="W193" s="730">
        <f>'O4 Summary by Class &amp; Accounts'!X148</f>
        <v>0</v>
      </c>
      <c r="X193" s="732">
        <f t="shared" si="38"/>
        <v>0</v>
      </c>
      <c r="Y193" s="730"/>
      <c r="Z193" s="730"/>
      <c r="AA193" s="730"/>
      <c r="AB193" s="730"/>
      <c r="AC193" s="730"/>
      <c r="AD193" s="730"/>
      <c r="AE193" s="730"/>
      <c r="AF193" s="730"/>
      <c r="AG193" s="730"/>
      <c r="AH193" s="730"/>
      <c r="AI193" s="730"/>
      <c r="AJ193" s="730"/>
      <c r="AK193" s="730"/>
      <c r="AL193" s="730"/>
      <c r="AM193" s="730"/>
      <c r="AN193" s="730"/>
      <c r="AO193" s="730"/>
      <c r="AP193" s="730"/>
      <c r="AQ193" s="730"/>
      <c r="AR193" s="730"/>
      <c r="AS193" s="893"/>
      <c r="AV193" s="2101">
        <v>1820</v>
      </c>
    </row>
    <row r="194" spans="1:48" s="752" customFormat="1" ht="25.5">
      <c r="A194" s="1250">
        <v>5120</v>
      </c>
      <c r="B194" s="1249" t="s">
        <v>1474</v>
      </c>
      <c r="C194" s="732">
        <f t="shared" si="37"/>
        <v>395999.99999999994</v>
      </c>
      <c r="D194" s="730">
        <f>'O4 Summary by Class &amp; Accounts'!E149</f>
        <v>252407.18167395069</v>
      </c>
      <c r="E194" s="730">
        <f>'O4 Summary by Class &amp; Accounts'!F149</f>
        <v>70631.283868116181</v>
      </c>
      <c r="F194" s="730">
        <f>'O4 Summary by Class &amp; Accounts'!G149</f>
        <v>37883.181458254294</v>
      </c>
      <c r="G194" s="730">
        <f>'O4 Summary by Class &amp; Accounts'!H149</f>
        <v>0</v>
      </c>
      <c r="H194" s="730">
        <f>'O4 Summary by Class &amp; Accounts'!I149</f>
        <v>0</v>
      </c>
      <c r="I194" s="730">
        <f>'O4 Summary by Class &amp; Accounts'!J149</f>
        <v>0</v>
      </c>
      <c r="J194" s="730">
        <f>'O4 Summary by Class &amp; Accounts'!K149</f>
        <v>31688.814218660827</v>
      </c>
      <c r="K194" s="730">
        <f>'O4 Summary by Class &amp; Accounts'!L149</f>
        <v>1737.7161902808946</v>
      </c>
      <c r="L194" s="730">
        <f>'O4 Summary by Class &amp; Accounts'!M149</f>
        <v>1651.8225907371011</v>
      </c>
      <c r="M194" s="730">
        <f>'O4 Summary by Class &amp; Accounts'!N149</f>
        <v>0</v>
      </c>
      <c r="N194" s="730">
        <f>'O4 Summary by Class &amp; Accounts'!O149</f>
        <v>0</v>
      </c>
      <c r="O194" s="730">
        <f>'O4 Summary by Class &amp; Accounts'!P149</f>
        <v>0</v>
      </c>
      <c r="P194" s="730">
        <f>'O4 Summary by Class &amp; Accounts'!Q149</f>
        <v>0</v>
      </c>
      <c r="Q194" s="730">
        <f>'O4 Summary by Class &amp; Accounts'!R149</f>
        <v>0</v>
      </c>
      <c r="R194" s="730">
        <f>'O4 Summary by Class &amp; Accounts'!S149</f>
        <v>0</v>
      </c>
      <c r="S194" s="730">
        <f>'O4 Summary by Class &amp; Accounts'!T149</f>
        <v>0</v>
      </c>
      <c r="T194" s="730">
        <f>'O4 Summary by Class &amp; Accounts'!U149</f>
        <v>0</v>
      </c>
      <c r="U194" s="730">
        <f>'O4 Summary by Class &amp; Accounts'!V149</f>
        <v>0</v>
      </c>
      <c r="V194" s="730">
        <f>'O4 Summary by Class &amp; Accounts'!W149</f>
        <v>0</v>
      </c>
      <c r="W194" s="730">
        <f>'O4 Summary by Class &amp; Accounts'!X149</f>
        <v>0</v>
      </c>
      <c r="X194" s="732">
        <f t="shared" si="38"/>
        <v>395999.99999999994</v>
      </c>
      <c r="Y194" s="730"/>
      <c r="Z194" s="730"/>
      <c r="AA194" s="730"/>
      <c r="AB194" s="730"/>
      <c r="AC194" s="730"/>
      <c r="AD194" s="730"/>
      <c r="AE194" s="730"/>
      <c r="AF194" s="730"/>
      <c r="AG194" s="730"/>
      <c r="AH194" s="730"/>
      <c r="AI194" s="730"/>
      <c r="AJ194" s="730"/>
      <c r="AK194" s="730"/>
      <c r="AL194" s="730"/>
      <c r="AM194" s="730"/>
      <c r="AN194" s="730"/>
      <c r="AO194" s="730"/>
      <c r="AP194" s="730"/>
      <c r="AQ194" s="730"/>
      <c r="AR194" s="730"/>
      <c r="AS194" s="893"/>
      <c r="AV194" s="2101">
        <v>1830</v>
      </c>
    </row>
    <row r="195" spans="1:48" s="752" customFormat="1" ht="25.5">
      <c r="A195" s="1250">
        <v>5125</v>
      </c>
      <c r="B195" s="1249" t="s">
        <v>711</v>
      </c>
      <c r="C195" s="732">
        <f t="shared" si="37"/>
        <v>102000.00000000001</v>
      </c>
      <c r="D195" s="730">
        <f>'O4 Summary by Class &amp; Accounts'!E150</f>
        <v>54058.966920646606</v>
      </c>
      <c r="E195" s="730">
        <f>'O4 Summary by Class &amp; Accounts'!F150</f>
        <v>15676.022084191391</v>
      </c>
      <c r="F195" s="730">
        <f>'O4 Summary by Class &amp; Accounts'!G150</f>
        <v>23720.072198527912</v>
      </c>
      <c r="G195" s="730">
        <f>'O4 Summary by Class &amp; Accounts'!H150</f>
        <v>0</v>
      </c>
      <c r="H195" s="730">
        <f>'O4 Summary by Class &amp; Accounts'!I150</f>
        <v>0</v>
      </c>
      <c r="I195" s="730">
        <f>'O4 Summary by Class &amp; Accounts'!J150</f>
        <v>0</v>
      </c>
      <c r="J195" s="730">
        <f>'O4 Summary by Class &amp; Accounts'!K150</f>
        <v>7737.1603674215839</v>
      </c>
      <c r="K195" s="730">
        <f>'O4 Summary by Class &amp; Accounts'!L150</f>
        <v>424.28185366906894</v>
      </c>
      <c r="L195" s="730">
        <f>'O4 Summary by Class &amp; Accounts'!M150</f>
        <v>383.49657554344719</v>
      </c>
      <c r="M195" s="730">
        <f>'O4 Summary by Class &amp; Accounts'!N150</f>
        <v>0</v>
      </c>
      <c r="N195" s="730">
        <f>'O4 Summary by Class &amp; Accounts'!O150</f>
        <v>0</v>
      </c>
      <c r="O195" s="730">
        <f>'O4 Summary by Class &amp; Accounts'!P150</f>
        <v>0</v>
      </c>
      <c r="P195" s="730">
        <f>'O4 Summary by Class &amp; Accounts'!Q150</f>
        <v>0</v>
      </c>
      <c r="Q195" s="730">
        <f>'O4 Summary by Class &amp; Accounts'!R150</f>
        <v>0</v>
      </c>
      <c r="R195" s="730">
        <f>'O4 Summary by Class &amp; Accounts'!S150</f>
        <v>0</v>
      </c>
      <c r="S195" s="730">
        <f>'O4 Summary by Class &amp; Accounts'!T150</f>
        <v>0</v>
      </c>
      <c r="T195" s="730">
        <f>'O4 Summary by Class &amp; Accounts'!U150</f>
        <v>0</v>
      </c>
      <c r="U195" s="730">
        <f>'O4 Summary by Class &amp; Accounts'!V150</f>
        <v>0</v>
      </c>
      <c r="V195" s="730">
        <f>'O4 Summary by Class &amp; Accounts'!W150</f>
        <v>0</v>
      </c>
      <c r="W195" s="730">
        <f>'O4 Summary by Class &amp; Accounts'!X150</f>
        <v>0</v>
      </c>
      <c r="X195" s="732">
        <f t="shared" si="38"/>
        <v>102000.00000000001</v>
      </c>
      <c r="Y195" s="730"/>
      <c r="Z195" s="730"/>
      <c r="AA195" s="730"/>
      <c r="AB195" s="730"/>
      <c r="AC195" s="730"/>
      <c r="AD195" s="730"/>
      <c r="AE195" s="730"/>
      <c r="AF195" s="730"/>
      <c r="AG195" s="730"/>
      <c r="AH195" s="730"/>
      <c r="AI195" s="730"/>
      <c r="AJ195" s="730"/>
      <c r="AK195" s="730"/>
      <c r="AL195" s="730"/>
      <c r="AM195" s="730"/>
      <c r="AN195" s="730"/>
      <c r="AO195" s="730"/>
      <c r="AP195" s="730"/>
      <c r="AQ195" s="730"/>
      <c r="AR195" s="730"/>
      <c r="AS195" s="893"/>
      <c r="AV195" s="2101">
        <v>1835</v>
      </c>
    </row>
    <row r="196" spans="1:48" s="752" customFormat="1" ht="12.75">
      <c r="A196" s="1250">
        <v>5130</v>
      </c>
      <c r="B196" s="1249" t="s">
        <v>1475</v>
      </c>
      <c r="C196" s="732">
        <f t="shared" si="37"/>
        <v>0</v>
      </c>
      <c r="D196" s="730">
        <f>'O4 Summary by Class &amp; Accounts'!E151</f>
        <v>0</v>
      </c>
      <c r="E196" s="730">
        <f>'O4 Summary by Class &amp; Accounts'!F151</f>
        <v>0</v>
      </c>
      <c r="F196" s="730">
        <f>'O4 Summary by Class &amp; Accounts'!G151</f>
        <v>0</v>
      </c>
      <c r="G196" s="730">
        <f>'O4 Summary by Class &amp; Accounts'!H151</f>
        <v>0</v>
      </c>
      <c r="H196" s="730">
        <f>'O4 Summary by Class &amp; Accounts'!I151</f>
        <v>0</v>
      </c>
      <c r="I196" s="730">
        <f>'O4 Summary by Class &amp; Accounts'!J151</f>
        <v>0</v>
      </c>
      <c r="J196" s="730">
        <f>'O4 Summary by Class &amp; Accounts'!K151</f>
        <v>0</v>
      </c>
      <c r="K196" s="730">
        <f>'O4 Summary by Class &amp; Accounts'!L151</f>
        <v>0</v>
      </c>
      <c r="L196" s="730">
        <f>'O4 Summary by Class &amp; Accounts'!M151</f>
        <v>0</v>
      </c>
      <c r="M196" s="730">
        <f>'O4 Summary by Class &amp; Accounts'!N151</f>
        <v>0</v>
      </c>
      <c r="N196" s="730">
        <f>'O4 Summary by Class &amp; Accounts'!O151</f>
        <v>0</v>
      </c>
      <c r="O196" s="730">
        <f>'O4 Summary by Class &amp; Accounts'!P151</f>
        <v>0</v>
      </c>
      <c r="P196" s="730">
        <f>'O4 Summary by Class &amp; Accounts'!Q151</f>
        <v>0</v>
      </c>
      <c r="Q196" s="730">
        <f>'O4 Summary by Class &amp; Accounts'!R151</f>
        <v>0</v>
      </c>
      <c r="R196" s="730">
        <f>'O4 Summary by Class &amp; Accounts'!S151</f>
        <v>0</v>
      </c>
      <c r="S196" s="730">
        <f>'O4 Summary by Class &amp; Accounts'!T151</f>
        <v>0</v>
      </c>
      <c r="T196" s="730">
        <f>'O4 Summary by Class &amp; Accounts'!U151</f>
        <v>0</v>
      </c>
      <c r="U196" s="730">
        <f>'O4 Summary by Class &amp; Accounts'!V151</f>
        <v>0</v>
      </c>
      <c r="V196" s="730">
        <f>'O4 Summary by Class &amp; Accounts'!W151</f>
        <v>0</v>
      </c>
      <c r="W196" s="730">
        <f>'O4 Summary by Class &amp; Accounts'!X151</f>
        <v>0</v>
      </c>
      <c r="X196" s="732">
        <f t="shared" si="38"/>
        <v>0</v>
      </c>
      <c r="Y196" s="730"/>
      <c r="Z196" s="730"/>
      <c r="AA196" s="730"/>
      <c r="AB196" s="730"/>
      <c r="AC196" s="730"/>
      <c r="AD196" s="730"/>
      <c r="AE196" s="730"/>
      <c r="AF196" s="730"/>
      <c r="AG196" s="730"/>
      <c r="AH196" s="730"/>
      <c r="AI196" s="730"/>
      <c r="AJ196" s="730"/>
      <c r="AK196" s="730"/>
      <c r="AL196" s="730"/>
      <c r="AM196" s="730"/>
      <c r="AN196" s="730"/>
      <c r="AO196" s="730"/>
      <c r="AP196" s="730"/>
      <c r="AQ196" s="730"/>
      <c r="AR196" s="730"/>
      <c r="AS196" s="893"/>
      <c r="AV196" s="2101">
        <v>1855</v>
      </c>
    </row>
    <row r="197" spans="1:48" s="752" customFormat="1" ht="25.5">
      <c r="A197" s="1250">
        <v>5135</v>
      </c>
      <c r="B197" s="1249" t="s">
        <v>1476</v>
      </c>
      <c r="C197" s="732">
        <f t="shared" si="37"/>
        <v>0</v>
      </c>
      <c r="D197" s="730">
        <f>'O4 Summary by Class &amp; Accounts'!E152</f>
        <v>0</v>
      </c>
      <c r="E197" s="730">
        <f>'O4 Summary by Class &amp; Accounts'!F152</f>
        <v>0</v>
      </c>
      <c r="F197" s="730">
        <f>'O4 Summary by Class &amp; Accounts'!G152</f>
        <v>0</v>
      </c>
      <c r="G197" s="730">
        <f>'O4 Summary by Class &amp; Accounts'!H152</f>
        <v>0</v>
      </c>
      <c r="H197" s="730">
        <f>'O4 Summary by Class &amp; Accounts'!I152</f>
        <v>0</v>
      </c>
      <c r="I197" s="730">
        <f>'O4 Summary by Class &amp; Accounts'!J152</f>
        <v>0</v>
      </c>
      <c r="J197" s="730">
        <f>'O4 Summary by Class &amp; Accounts'!K152</f>
        <v>0</v>
      </c>
      <c r="K197" s="730">
        <f>'O4 Summary by Class &amp; Accounts'!L152</f>
        <v>0</v>
      </c>
      <c r="L197" s="730">
        <f>'O4 Summary by Class &amp; Accounts'!M152</f>
        <v>0</v>
      </c>
      <c r="M197" s="730">
        <f>'O4 Summary by Class &amp; Accounts'!N152</f>
        <v>0</v>
      </c>
      <c r="N197" s="730">
        <f>'O4 Summary by Class &amp; Accounts'!O152</f>
        <v>0</v>
      </c>
      <c r="O197" s="730">
        <f>'O4 Summary by Class &amp; Accounts'!P152</f>
        <v>0</v>
      </c>
      <c r="P197" s="730">
        <f>'O4 Summary by Class &amp; Accounts'!Q152</f>
        <v>0</v>
      </c>
      <c r="Q197" s="730">
        <f>'O4 Summary by Class &amp; Accounts'!R152</f>
        <v>0</v>
      </c>
      <c r="R197" s="730">
        <f>'O4 Summary by Class &amp; Accounts'!S152</f>
        <v>0</v>
      </c>
      <c r="S197" s="730">
        <f>'O4 Summary by Class &amp; Accounts'!T152</f>
        <v>0</v>
      </c>
      <c r="T197" s="730">
        <f>'O4 Summary by Class &amp; Accounts'!U152</f>
        <v>0</v>
      </c>
      <c r="U197" s="730">
        <f>'O4 Summary by Class &amp; Accounts'!V152</f>
        <v>0</v>
      </c>
      <c r="V197" s="730">
        <f>'O4 Summary by Class &amp; Accounts'!W152</f>
        <v>0</v>
      </c>
      <c r="W197" s="730">
        <f>'O4 Summary by Class &amp; Accounts'!X152</f>
        <v>0</v>
      </c>
      <c r="X197" s="732">
        <f t="shared" si="38"/>
        <v>0</v>
      </c>
      <c r="Y197" s="730"/>
      <c r="Z197" s="730"/>
      <c r="AA197" s="730"/>
      <c r="AB197" s="730"/>
      <c r="AC197" s="730"/>
      <c r="AD197" s="730"/>
      <c r="AE197" s="730"/>
      <c r="AF197" s="730"/>
      <c r="AG197" s="730"/>
      <c r="AH197" s="730"/>
      <c r="AI197" s="730"/>
      <c r="AJ197" s="730"/>
      <c r="AK197" s="730"/>
      <c r="AL197" s="730"/>
      <c r="AM197" s="730"/>
      <c r="AN197" s="730"/>
      <c r="AO197" s="730"/>
      <c r="AP197" s="730"/>
      <c r="AQ197" s="730"/>
      <c r="AR197" s="730"/>
      <c r="AS197" s="893"/>
      <c r="AV197" s="2101" t="s">
        <v>563</v>
      </c>
    </row>
    <row r="198" spans="1:48" s="752" customFormat="1" ht="25.5">
      <c r="A198" s="1250">
        <v>5145</v>
      </c>
      <c r="B198" s="1249" t="s">
        <v>1477</v>
      </c>
      <c r="C198" s="732">
        <f t="shared" si="37"/>
        <v>98000</v>
      </c>
      <c r="D198" s="730">
        <f>'O4 Summary by Class &amp; Accounts'!E153</f>
        <v>47210.206281789258</v>
      </c>
      <c r="E198" s="730">
        <f>'O4 Summary by Class &amp; Accounts'!F153</f>
        <v>13974.846068102728</v>
      </c>
      <c r="F198" s="730">
        <f>'O4 Summary by Class &amp; Accounts'!G153</f>
        <v>28816.786596602968</v>
      </c>
      <c r="G198" s="730">
        <f>'O4 Summary by Class &amp; Accounts'!H153</f>
        <v>0</v>
      </c>
      <c r="H198" s="730">
        <f>'O4 Summary by Class &amp; Accounts'!I153</f>
        <v>0</v>
      </c>
      <c r="I198" s="730">
        <f>'O4 Summary by Class &amp; Accounts'!J153</f>
        <v>0</v>
      </c>
      <c r="J198" s="730">
        <f>'O4 Summary by Class &amp; Accounts'!K153</f>
        <v>7250.2407418415269</v>
      </c>
      <c r="K198" s="730">
        <f>'O4 Summary by Class &amp; Accounts'!L153</f>
        <v>397.58069309873395</v>
      </c>
      <c r="L198" s="730">
        <f>'O4 Summary by Class &amp; Accounts'!M153</f>
        <v>350.33961856478976</v>
      </c>
      <c r="M198" s="730">
        <f>'O4 Summary by Class &amp; Accounts'!N153</f>
        <v>0</v>
      </c>
      <c r="N198" s="730">
        <f>'O4 Summary by Class &amp; Accounts'!O153</f>
        <v>0</v>
      </c>
      <c r="O198" s="730">
        <f>'O4 Summary by Class &amp; Accounts'!P153</f>
        <v>0</v>
      </c>
      <c r="P198" s="730">
        <f>'O4 Summary by Class &amp; Accounts'!Q153</f>
        <v>0</v>
      </c>
      <c r="Q198" s="730">
        <f>'O4 Summary by Class &amp; Accounts'!R153</f>
        <v>0</v>
      </c>
      <c r="R198" s="730">
        <f>'O4 Summary by Class &amp; Accounts'!S153</f>
        <v>0</v>
      </c>
      <c r="S198" s="730">
        <f>'O4 Summary by Class &amp; Accounts'!T153</f>
        <v>0</v>
      </c>
      <c r="T198" s="730">
        <f>'O4 Summary by Class &amp; Accounts'!U153</f>
        <v>0</v>
      </c>
      <c r="U198" s="730">
        <f>'O4 Summary by Class &amp; Accounts'!V153</f>
        <v>0</v>
      </c>
      <c r="V198" s="730">
        <f>'O4 Summary by Class &amp; Accounts'!W153</f>
        <v>0</v>
      </c>
      <c r="W198" s="730">
        <f>'O4 Summary by Class &amp; Accounts'!X153</f>
        <v>0</v>
      </c>
      <c r="X198" s="732">
        <f t="shared" si="38"/>
        <v>98000</v>
      </c>
      <c r="Y198" s="730"/>
      <c r="Z198" s="730"/>
      <c r="AA198" s="730"/>
      <c r="AB198" s="730"/>
      <c r="AC198" s="730"/>
      <c r="AD198" s="730"/>
      <c r="AE198" s="730"/>
      <c r="AF198" s="730"/>
      <c r="AG198" s="730"/>
      <c r="AH198" s="730"/>
      <c r="AI198" s="730"/>
      <c r="AJ198" s="730"/>
      <c r="AK198" s="730"/>
      <c r="AL198" s="730"/>
      <c r="AM198" s="730"/>
      <c r="AN198" s="730"/>
      <c r="AO198" s="730"/>
      <c r="AP198" s="730"/>
      <c r="AQ198" s="730"/>
      <c r="AR198" s="730"/>
      <c r="AS198" s="893"/>
      <c r="AV198" s="2101">
        <v>1840</v>
      </c>
    </row>
    <row r="199" spans="1:48" s="752" customFormat="1" ht="25.5">
      <c r="A199" s="1250">
        <v>5150</v>
      </c>
      <c r="B199" s="1249" t="s">
        <v>1478</v>
      </c>
      <c r="C199" s="732">
        <f t="shared" si="37"/>
        <v>0</v>
      </c>
      <c r="D199" s="730">
        <f>'O4 Summary by Class &amp; Accounts'!E154</f>
        <v>0</v>
      </c>
      <c r="E199" s="730">
        <f>'O4 Summary by Class &amp; Accounts'!F154</f>
        <v>0</v>
      </c>
      <c r="F199" s="730">
        <f>'O4 Summary by Class &amp; Accounts'!G154</f>
        <v>0</v>
      </c>
      <c r="G199" s="730">
        <f>'O4 Summary by Class &amp; Accounts'!H154</f>
        <v>0</v>
      </c>
      <c r="H199" s="730">
        <f>'O4 Summary by Class &amp; Accounts'!I154</f>
        <v>0</v>
      </c>
      <c r="I199" s="730">
        <f>'O4 Summary by Class &amp; Accounts'!J154</f>
        <v>0</v>
      </c>
      <c r="J199" s="730">
        <f>'O4 Summary by Class &amp; Accounts'!K154</f>
        <v>0</v>
      </c>
      <c r="K199" s="730">
        <f>'O4 Summary by Class &amp; Accounts'!L154</f>
        <v>0</v>
      </c>
      <c r="L199" s="730">
        <f>'O4 Summary by Class &amp; Accounts'!M154</f>
        <v>0</v>
      </c>
      <c r="M199" s="730">
        <f>'O4 Summary by Class &amp; Accounts'!N154</f>
        <v>0</v>
      </c>
      <c r="N199" s="730">
        <f>'O4 Summary by Class &amp; Accounts'!O154</f>
        <v>0</v>
      </c>
      <c r="O199" s="730">
        <f>'O4 Summary by Class &amp; Accounts'!P154</f>
        <v>0</v>
      </c>
      <c r="P199" s="730">
        <f>'O4 Summary by Class &amp; Accounts'!Q154</f>
        <v>0</v>
      </c>
      <c r="Q199" s="730">
        <f>'O4 Summary by Class &amp; Accounts'!R154</f>
        <v>0</v>
      </c>
      <c r="R199" s="730">
        <f>'O4 Summary by Class &amp; Accounts'!S154</f>
        <v>0</v>
      </c>
      <c r="S199" s="730">
        <f>'O4 Summary by Class &amp; Accounts'!T154</f>
        <v>0</v>
      </c>
      <c r="T199" s="730">
        <f>'O4 Summary by Class &amp; Accounts'!U154</f>
        <v>0</v>
      </c>
      <c r="U199" s="730">
        <f>'O4 Summary by Class &amp; Accounts'!V154</f>
        <v>0</v>
      </c>
      <c r="V199" s="730">
        <f>'O4 Summary by Class &amp; Accounts'!W154</f>
        <v>0</v>
      </c>
      <c r="W199" s="730">
        <f>'O4 Summary by Class &amp; Accounts'!X154</f>
        <v>0</v>
      </c>
      <c r="X199" s="732">
        <f t="shared" si="38"/>
        <v>0</v>
      </c>
      <c r="Y199" s="730"/>
      <c r="Z199" s="730"/>
      <c r="AA199" s="730"/>
      <c r="AB199" s="730"/>
      <c r="AC199" s="730"/>
      <c r="AD199" s="730"/>
      <c r="AE199" s="730"/>
      <c r="AF199" s="730"/>
      <c r="AG199" s="730"/>
      <c r="AH199" s="730"/>
      <c r="AI199" s="730"/>
      <c r="AJ199" s="730"/>
      <c r="AK199" s="730"/>
      <c r="AL199" s="730"/>
      <c r="AM199" s="730"/>
      <c r="AN199" s="730"/>
      <c r="AO199" s="730"/>
      <c r="AP199" s="730"/>
      <c r="AQ199" s="730"/>
      <c r="AR199" s="730"/>
      <c r="AS199" s="893"/>
      <c r="AV199" s="2101">
        <v>1845</v>
      </c>
    </row>
    <row r="200" spans="1:48" s="752" customFormat="1" ht="25.5">
      <c r="A200" s="1250">
        <v>5155</v>
      </c>
      <c r="B200" s="1249" t="s">
        <v>1479</v>
      </c>
      <c r="C200" s="732">
        <f t="shared" si="37"/>
        <v>0</v>
      </c>
      <c r="D200" s="730">
        <f>'O4 Summary by Class &amp; Accounts'!E155</f>
        <v>0</v>
      </c>
      <c r="E200" s="730">
        <f>'O4 Summary by Class &amp; Accounts'!F155</f>
        <v>0</v>
      </c>
      <c r="F200" s="730">
        <f>'O4 Summary by Class &amp; Accounts'!G155</f>
        <v>0</v>
      </c>
      <c r="G200" s="730">
        <f>'O4 Summary by Class &amp; Accounts'!H155</f>
        <v>0</v>
      </c>
      <c r="H200" s="730">
        <f>'O4 Summary by Class &amp; Accounts'!I155</f>
        <v>0</v>
      </c>
      <c r="I200" s="730">
        <f>'O4 Summary by Class &amp; Accounts'!J155</f>
        <v>0</v>
      </c>
      <c r="J200" s="730">
        <f>'O4 Summary by Class &amp; Accounts'!K155</f>
        <v>0</v>
      </c>
      <c r="K200" s="730">
        <f>'O4 Summary by Class &amp; Accounts'!L155</f>
        <v>0</v>
      </c>
      <c r="L200" s="730">
        <f>'O4 Summary by Class &amp; Accounts'!M155</f>
        <v>0</v>
      </c>
      <c r="M200" s="730">
        <f>'O4 Summary by Class &amp; Accounts'!N155</f>
        <v>0</v>
      </c>
      <c r="N200" s="730">
        <f>'O4 Summary by Class &amp; Accounts'!O155</f>
        <v>0</v>
      </c>
      <c r="O200" s="730">
        <f>'O4 Summary by Class &amp; Accounts'!P155</f>
        <v>0</v>
      </c>
      <c r="P200" s="730">
        <f>'O4 Summary by Class &amp; Accounts'!Q155</f>
        <v>0</v>
      </c>
      <c r="Q200" s="730">
        <f>'O4 Summary by Class &amp; Accounts'!R155</f>
        <v>0</v>
      </c>
      <c r="R200" s="730">
        <f>'O4 Summary by Class &amp; Accounts'!S155</f>
        <v>0</v>
      </c>
      <c r="S200" s="730">
        <f>'O4 Summary by Class &amp; Accounts'!T155</f>
        <v>0</v>
      </c>
      <c r="T200" s="730">
        <f>'O4 Summary by Class &amp; Accounts'!U155</f>
        <v>0</v>
      </c>
      <c r="U200" s="730">
        <f>'O4 Summary by Class &amp; Accounts'!V155</f>
        <v>0</v>
      </c>
      <c r="V200" s="730">
        <f>'O4 Summary by Class &amp; Accounts'!W155</f>
        <v>0</v>
      </c>
      <c r="W200" s="730">
        <f>'O4 Summary by Class &amp; Accounts'!X155</f>
        <v>0</v>
      </c>
      <c r="X200" s="732">
        <f t="shared" si="38"/>
        <v>0</v>
      </c>
      <c r="Y200" s="730"/>
      <c r="Z200" s="730"/>
      <c r="AA200" s="730"/>
      <c r="AB200" s="730"/>
      <c r="AC200" s="730"/>
      <c r="AD200" s="730"/>
      <c r="AE200" s="730"/>
      <c r="AF200" s="730"/>
      <c r="AG200" s="730"/>
      <c r="AH200" s="730"/>
      <c r="AI200" s="730"/>
      <c r="AJ200" s="730"/>
      <c r="AK200" s="730"/>
      <c r="AL200" s="730"/>
      <c r="AM200" s="730"/>
      <c r="AN200" s="730"/>
      <c r="AO200" s="730"/>
      <c r="AP200" s="730"/>
      <c r="AQ200" s="730"/>
      <c r="AR200" s="730"/>
      <c r="AS200" s="893"/>
      <c r="AV200" s="2101">
        <v>1855</v>
      </c>
    </row>
    <row r="201" spans="1:48" s="752" customFormat="1" ht="12.75">
      <c r="A201" s="1250">
        <v>5160</v>
      </c>
      <c r="B201" s="1249" t="s">
        <v>1480</v>
      </c>
      <c r="C201" s="732">
        <f t="shared" si="37"/>
        <v>56000.000000000007</v>
      </c>
      <c r="D201" s="730">
        <f>'O4 Summary by Class &amp; Accounts'!E156</f>
        <v>30641.769302223998</v>
      </c>
      <c r="E201" s="730">
        <f>'O4 Summary by Class &amp; Accounts'!F156</f>
        <v>10613.987704184046</v>
      </c>
      <c r="F201" s="730">
        <f>'O4 Summary by Class &amp; Accounts'!G156</f>
        <v>10660.327159510885</v>
      </c>
      <c r="G201" s="730">
        <f>'O4 Summary by Class &amp; Accounts'!H156</f>
        <v>0</v>
      </c>
      <c r="H201" s="730">
        <f>'O4 Summary by Class &amp; Accounts'!I156</f>
        <v>0</v>
      </c>
      <c r="I201" s="730">
        <f>'O4 Summary by Class &amp; Accounts'!J156</f>
        <v>0</v>
      </c>
      <c r="J201" s="730">
        <f>'O4 Summary by Class &amp; Accounts'!K156</f>
        <v>3688.8332969943708</v>
      </c>
      <c r="K201" s="730">
        <f>'O4 Summary by Class &amp; Accounts'!L156</f>
        <v>202.28416561133363</v>
      </c>
      <c r="L201" s="730">
        <f>'O4 Summary by Class &amp; Accounts'!M156</f>
        <v>192.79837147536841</v>
      </c>
      <c r="M201" s="730">
        <f>'O4 Summary by Class &amp; Accounts'!N156</f>
        <v>0</v>
      </c>
      <c r="N201" s="730">
        <f>'O4 Summary by Class &amp; Accounts'!O156</f>
        <v>0</v>
      </c>
      <c r="O201" s="730">
        <f>'O4 Summary by Class &amp; Accounts'!P156</f>
        <v>0</v>
      </c>
      <c r="P201" s="730">
        <f>'O4 Summary by Class &amp; Accounts'!Q156</f>
        <v>0</v>
      </c>
      <c r="Q201" s="730">
        <f>'O4 Summary by Class &amp; Accounts'!R156</f>
        <v>0</v>
      </c>
      <c r="R201" s="730">
        <f>'O4 Summary by Class &amp; Accounts'!S156</f>
        <v>0</v>
      </c>
      <c r="S201" s="730">
        <f>'O4 Summary by Class &amp; Accounts'!T156</f>
        <v>0</v>
      </c>
      <c r="T201" s="730">
        <f>'O4 Summary by Class &amp; Accounts'!U156</f>
        <v>0</v>
      </c>
      <c r="U201" s="730">
        <f>'O4 Summary by Class &amp; Accounts'!V156</f>
        <v>0</v>
      </c>
      <c r="V201" s="730">
        <f>'O4 Summary by Class &amp; Accounts'!W156</f>
        <v>0</v>
      </c>
      <c r="W201" s="730">
        <f>'O4 Summary by Class &amp; Accounts'!X156</f>
        <v>0</v>
      </c>
      <c r="X201" s="732">
        <f t="shared" si="38"/>
        <v>56000.000000000007</v>
      </c>
      <c r="Y201" s="730"/>
      <c r="Z201" s="730"/>
      <c r="AA201" s="730"/>
      <c r="AB201" s="730"/>
      <c r="AC201" s="730"/>
      <c r="AD201" s="730"/>
      <c r="AE201" s="730"/>
      <c r="AF201" s="730"/>
      <c r="AG201" s="730"/>
      <c r="AH201" s="730"/>
      <c r="AI201" s="730"/>
      <c r="AJ201" s="730"/>
      <c r="AK201" s="730"/>
      <c r="AL201" s="730"/>
      <c r="AM201" s="730"/>
      <c r="AN201" s="730"/>
      <c r="AO201" s="730"/>
      <c r="AP201" s="730"/>
      <c r="AQ201" s="730"/>
      <c r="AR201" s="730"/>
      <c r="AS201" s="893"/>
      <c r="AV201" s="2101">
        <v>1850</v>
      </c>
    </row>
    <row r="202" spans="1:48" s="752" customFormat="1" ht="12.75">
      <c r="A202" s="1250">
        <v>5175</v>
      </c>
      <c r="B202" s="1249" t="s">
        <v>870</v>
      </c>
      <c r="C202" s="732">
        <f t="shared" si="37"/>
        <v>38000</v>
      </c>
      <c r="D202" s="730">
        <f>'O4 Summary by Class &amp; Accounts'!E157</f>
        <v>13339.365545025841</v>
      </c>
      <c r="E202" s="730">
        <f>'O4 Summary by Class &amp; Accounts'!F157</f>
        <v>22830.907154898836</v>
      </c>
      <c r="F202" s="730">
        <f>'O4 Summary by Class &amp; Accounts'!G157</f>
        <v>1829.7273000753173</v>
      </c>
      <c r="G202" s="730">
        <f>'O4 Summary by Class &amp; Accounts'!H157</f>
        <v>0</v>
      </c>
      <c r="H202" s="730">
        <f>'O4 Summary by Class &amp; Accounts'!I157</f>
        <v>0</v>
      </c>
      <c r="I202" s="730">
        <f>'O4 Summary by Class &amp; Accounts'!J157</f>
        <v>0</v>
      </c>
      <c r="J202" s="730">
        <f>'O4 Summary by Class &amp; Accounts'!K157</f>
        <v>0</v>
      </c>
      <c r="K202" s="730">
        <f>'O4 Summary by Class &amp; Accounts'!L157</f>
        <v>0</v>
      </c>
      <c r="L202" s="730">
        <f>'O4 Summary by Class &amp; Accounts'!M157</f>
        <v>0</v>
      </c>
      <c r="M202" s="730">
        <f>'O4 Summary by Class &amp; Accounts'!N157</f>
        <v>0</v>
      </c>
      <c r="N202" s="730">
        <f>'O4 Summary by Class &amp; Accounts'!O157</f>
        <v>0</v>
      </c>
      <c r="O202" s="730">
        <f>'O4 Summary by Class &amp; Accounts'!P157</f>
        <v>0</v>
      </c>
      <c r="P202" s="730">
        <f>'O4 Summary by Class &amp; Accounts'!Q157</f>
        <v>0</v>
      </c>
      <c r="Q202" s="730">
        <f>'O4 Summary by Class &amp; Accounts'!R157</f>
        <v>0</v>
      </c>
      <c r="R202" s="730">
        <f>'O4 Summary by Class &amp; Accounts'!S157</f>
        <v>0</v>
      </c>
      <c r="S202" s="730">
        <f>'O4 Summary by Class &amp; Accounts'!T157</f>
        <v>0</v>
      </c>
      <c r="T202" s="730">
        <f>'O4 Summary by Class &amp; Accounts'!U157</f>
        <v>0</v>
      </c>
      <c r="U202" s="730">
        <f>'O4 Summary by Class &amp; Accounts'!V157</f>
        <v>0</v>
      </c>
      <c r="V202" s="730">
        <f>'O4 Summary by Class &amp; Accounts'!W157</f>
        <v>0</v>
      </c>
      <c r="W202" s="730">
        <f>'O4 Summary by Class &amp; Accounts'!X157</f>
        <v>0</v>
      </c>
      <c r="X202" s="732">
        <f t="shared" si="38"/>
        <v>38000</v>
      </c>
      <c r="Y202" s="730"/>
      <c r="Z202" s="730"/>
      <c r="AA202" s="730"/>
      <c r="AB202" s="730"/>
      <c r="AC202" s="730"/>
      <c r="AD202" s="730"/>
      <c r="AE202" s="730"/>
      <c r="AF202" s="730"/>
      <c r="AG202" s="730"/>
      <c r="AH202" s="730"/>
      <c r="AI202" s="730"/>
      <c r="AJ202" s="730"/>
      <c r="AK202" s="730"/>
      <c r="AL202" s="730"/>
      <c r="AM202" s="730"/>
      <c r="AN202" s="730"/>
      <c r="AO202" s="730"/>
      <c r="AP202" s="730"/>
      <c r="AQ202" s="730"/>
      <c r="AR202" s="730"/>
      <c r="AS202" s="893"/>
      <c r="AV202" s="2101">
        <v>1860</v>
      </c>
    </row>
    <row r="203" spans="1:48" s="752" customFormat="1" ht="12.75">
      <c r="A203" s="1250">
        <v>5305</v>
      </c>
      <c r="B203" s="1249" t="s">
        <v>880</v>
      </c>
      <c r="C203" s="732">
        <f t="shared" si="37"/>
        <v>0</v>
      </c>
      <c r="D203" s="730">
        <f>'O4 Summary by Class &amp; Accounts'!E158</f>
        <v>0</v>
      </c>
      <c r="E203" s="730">
        <f>'O4 Summary by Class &amp; Accounts'!F158</f>
        <v>0</v>
      </c>
      <c r="F203" s="730">
        <f>'O4 Summary by Class &amp; Accounts'!G158</f>
        <v>0</v>
      </c>
      <c r="G203" s="730">
        <f>'O4 Summary by Class &amp; Accounts'!H158</f>
        <v>0</v>
      </c>
      <c r="H203" s="730">
        <f>'O4 Summary by Class &amp; Accounts'!I158</f>
        <v>0</v>
      </c>
      <c r="I203" s="730">
        <f>'O4 Summary by Class &amp; Accounts'!J158</f>
        <v>0</v>
      </c>
      <c r="J203" s="730">
        <f>'O4 Summary by Class &amp; Accounts'!K158</f>
        <v>0</v>
      </c>
      <c r="K203" s="730">
        <f>'O4 Summary by Class &amp; Accounts'!L158</f>
        <v>0</v>
      </c>
      <c r="L203" s="730">
        <f>'O4 Summary by Class &amp; Accounts'!M158</f>
        <v>0</v>
      </c>
      <c r="M203" s="730">
        <f>'O4 Summary by Class &amp; Accounts'!N158</f>
        <v>0</v>
      </c>
      <c r="N203" s="730">
        <f>'O4 Summary by Class &amp; Accounts'!O158</f>
        <v>0</v>
      </c>
      <c r="O203" s="730">
        <f>'O4 Summary by Class &amp; Accounts'!P158</f>
        <v>0</v>
      </c>
      <c r="P203" s="730">
        <f>'O4 Summary by Class &amp; Accounts'!Q158</f>
        <v>0</v>
      </c>
      <c r="Q203" s="730">
        <f>'O4 Summary by Class &amp; Accounts'!R158</f>
        <v>0</v>
      </c>
      <c r="R203" s="730">
        <f>'O4 Summary by Class &amp; Accounts'!S158</f>
        <v>0</v>
      </c>
      <c r="S203" s="730">
        <f>'O4 Summary by Class &amp; Accounts'!T158</f>
        <v>0</v>
      </c>
      <c r="T203" s="730">
        <f>'O4 Summary by Class &amp; Accounts'!U158</f>
        <v>0</v>
      </c>
      <c r="U203" s="730">
        <f>'O4 Summary by Class &amp; Accounts'!V158</f>
        <v>0</v>
      </c>
      <c r="V203" s="730">
        <f>'O4 Summary by Class &amp; Accounts'!W158</f>
        <v>0</v>
      </c>
      <c r="W203" s="730">
        <f>'O4 Summary by Class &amp; Accounts'!X158</f>
        <v>0</v>
      </c>
      <c r="X203" s="732">
        <f t="shared" si="38"/>
        <v>0</v>
      </c>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893"/>
      <c r="AV203" s="2101" t="s">
        <v>504</v>
      </c>
    </row>
    <row r="204" spans="1:48" s="752" customFormat="1" ht="12.75">
      <c r="A204" s="1250">
        <v>5310</v>
      </c>
      <c r="B204" s="1249" t="s">
        <v>240</v>
      </c>
      <c r="C204" s="732">
        <f t="shared" si="37"/>
        <v>302794.00000000006</v>
      </c>
      <c r="D204" s="730">
        <f>'O4 Summary by Class &amp; Accounts'!E159</f>
        <v>232197.08889590731</v>
      </c>
      <c r="E204" s="730">
        <f>'O4 Summary by Class &amp; Accounts'!F159</f>
        <v>52300.584115561454</v>
      </c>
      <c r="F204" s="730">
        <f>'O4 Summary by Class &amp; Accounts'!G159</f>
        <v>18296.326988531251</v>
      </c>
      <c r="G204" s="730">
        <f>'O4 Summary by Class &amp; Accounts'!H159</f>
        <v>0</v>
      </c>
      <c r="H204" s="730">
        <f>'O4 Summary by Class &amp; Accounts'!I159</f>
        <v>0</v>
      </c>
      <c r="I204" s="730">
        <f>'O4 Summary by Class &amp; Accounts'!J159</f>
        <v>0</v>
      </c>
      <c r="J204" s="730">
        <f>'O4 Summary by Class &amp; Accounts'!K159</f>
        <v>0</v>
      </c>
      <c r="K204" s="730">
        <f>'O4 Summary by Class &amp; Accounts'!L159</f>
        <v>0</v>
      </c>
      <c r="L204" s="730">
        <f>'O4 Summary by Class &amp; Accounts'!M159</f>
        <v>0</v>
      </c>
      <c r="M204" s="730">
        <f>'O4 Summary by Class &amp; Accounts'!N159</f>
        <v>0</v>
      </c>
      <c r="N204" s="730">
        <f>'O4 Summary by Class &amp; Accounts'!O159</f>
        <v>0</v>
      </c>
      <c r="O204" s="730">
        <f>'O4 Summary by Class &amp; Accounts'!P159</f>
        <v>0</v>
      </c>
      <c r="P204" s="730">
        <f>'O4 Summary by Class &amp; Accounts'!Q159</f>
        <v>0</v>
      </c>
      <c r="Q204" s="730">
        <f>'O4 Summary by Class &amp; Accounts'!R159</f>
        <v>0</v>
      </c>
      <c r="R204" s="730">
        <f>'O4 Summary by Class &amp; Accounts'!S159</f>
        <v>0</v>
      </c>
      <c r="S204" s="730">
        <f>'O4 Summary by Class &amp; Accounts'!T159</f>
        <v>0</v>
      </c>
      <c r="T204" s="730">
        <f>'O4 Summary by Class &amp; Accounts'!U159</f>
        <v>0</v>
      </c>
      <c r="U204" s="730">
        <f>'O4 Summary by Class &amp; Accounts'!V159</f>
        <v>0</v>
      </c>
      <c r="V204" s="730">
        <f>'O4 Summary by Class &amp; Accounts'!W159</f>
        <v>0</v>
      </c>
      <c r="W204" s="730">
        <f>'O4 Summary by Class &amp; Accounts'!X159</f>
        <v>0</v>
      </c>
      <c r="X204" s="732">
        <f t="shared" si="38"/>
        <v>302794.00000000006</v>
      </c>
      <c r="Y204" s="730"/>
      <c r="Z204" s="730"/>
      <c r="AA204" s="730"/>
      <c r="AB204" s="730"/>
      <c r="AC204" s="730"/>
      <c r="AD204" s="730"/>
      <c r="AE204" s="730"/>
      <c r="AF204" s="730"/>
      <c r="AG204" s="730"/>
      <c r="AH204" s="730"/>
      <c r="AI204" s="730"/>
      <c r="AJ204" s="730"/>
      <c r="AK204" s="730"/>
      <c r="AL204" s="730"/>
      <c r="AM204" s="730"/>
      <c r="AN204" s="730"/>
      <c r="AO204" s="730"/>
      <c r="AP204" s="730"/>
      <c r="AQ204" s="730"/>
      <c r="AR204" s="730"/>
      <c r="AS204" s="893"/>
      <c r="AV204" s="2101" t="s">
        <v>1216</v>
      </c>
    </row>
    <row r="205" spans="1:48" s="752" customFormat="1" ht="12.75">
      <c r="A205" s="1250">
        <v>5315</v>
      </c>
      <c r="B205" s="1249" t="s">
        <v>344</v>
      </c>
      <c r="C205" s="732">
        <f t="shared" si="37"/>
        <v>506205.99999999994</v>
      </c>
      <c r="D205" s="730">
        <f>'O4 Summary by Class &amp; Accounts'!E160</f>
        <v>378336.34156567312</v>
      </c>
      <c r="E205" s="730">
        <f>'O4 Summary by Class &amp; Accounts'!F160</f>
        <v>89866.902063544054</v>
      </c>
      <c r="F205" s="730">
        <f>'O4 Summary by Class &amp; Accounts'!G160</f>
        <v>36444.17910252211</v>
      </c>
      <c r="G205" s="730">
        <f>'O4 Summary by Class &amp; Accounts'!H160</f>
        <v>0</v>
      </c>
      <c r="H205" s="730">
        <f>'O4 Summary by Class &amp; Accounts'!I160</f>
        <v>0</v>
      </c>
      <c r="I205" s="730">
        <f>'O4 Summary by Class &amp; Accounts'!J160</f>
        <v>0</v>
      </c>
      <c r="J205" s="730">
        <f>'O4 Summary by Class &amp; Accounts'!K160</f>
        <v>165.80609236816244</v>
      </c>
      <c r="K205" s="730">
        <f>'O4 Summary by Class &amp; Accounts'!L160</f>
        <v>895.35289878807725</v>
      </c>
      <c r="L205" s="730">
        <f>'O4 Summary by Class &amp; Accounts'!M160</f>
        <v>497.41827710448734</v>
      </c>
      <c r="M205" s="730">
        <f>'O4 Summary by Class &amp; Accounts'!N160</f>
        <v>0</v>
      </c>
      <c r="N205" s="730">
        <f>'O4 Summary by Class &amp; Accounts'!O160</f>
        <v>0</v>
      </c>
      <c r="O205" s="730">
        <f>'O4 Summary by Class &amp; Accounts'!P160</f>
        <v>0</v>
      </c>
      <c r="P205" s="730">
        <f>'O4 Summary by Class &amp; Accounts'!Q160</f>
        <v>0</v>
      </c>
      <c r="Q205" s="730">
        <f>'O4 Summary by Class &amp; Accounts'!R160</f>
        <v>0</v>
      </c>
      <c r="R205" s="730">
        <f>'O4 Summary by Class &amp; Accounts'!S160</f>
        <v>0</v>
      </c>
      <c r="S205" s="730">
        <f>'O4 Summary by Class &amp; Accounts'!T160</f>
        <v>0</v>
      </c>
      <c r="T205" s="730">
        <f>'O4 Summary by Class &amp; Accounts'!U160</f>
        <v>0</v>
      </c>
      <c r="U205" s="730">
        <f>'O4 Summary by Class &amp; Accounts'!V160</f>
        <v>0</v>
      </c>
      <c r="V205" s="730">
        <f>'O4 Summary by Class &amp; Accounts'!W160</f>
        <v>0</v>
      </c>
      <c r="W205" s="730">
        <f>'O4 Summary by Class &amp; Accounts'!X160</f>
        <v>0</v>
      </c>
      <c r="X205" s="732">
        <f t="shared" si="38"/>
        <v>506205.99999999994</v>
      </c>
      <c r="Y205" s="730"/>
      <c r="Z205" s="730"/>
      <c r="AA205" s="730"/>
      <c r="AB205" s="730"/>
      <c r="AC205" s="730"/>
      <c r="AD205" s="730"/>
      <c r="AE205" s="730"/>
      <c r="AF205" s="730"/>
      <c r="AG205" s="730"/>
      <c r="AH205" s="730"/>
      <c r="AI205" s="730"/>
      <c r="AJ205" s="730"/>
      <c r="AK205" s="730"/>
      <c r="AL205" s="730"/>
      <c r="AM205" s="730"/>
      <c r="AN205" s="730"/>
      <c r="AO205" s="730"/>
      <c r="AP205" s="730"/>
      <c r="AQ205" s="730"/>
      <c r="AR205" s="730"/>
      <c r="AS205" s="893"/>
      <c r="AV205" s="2101" t="s">
        <v>504</v>
      </c>
    </row>
    <row r="206" spans="1:48" s="752" customFormat="1" ht="12.75">
      <c r="A206" s="1250">
        <v>5320</v>
      </c>
      <c r="B206" s="1249" t="s">
        <v>345</v>
      </c>
      <c r="C206" s="732">
        <f t="shared" si="37"/>
        <v>50000.000000000007</v>
      </c>
      <c r="D206" s="730">
        <f>'O4 Summary by Class &amp; Accounts'!E161</f>
        <v>37369.800196528005</v>
      </c>
      <c r="E206" s="730">
        <f>'O4 Summary by Class &amp; Accounts'!F161</f>
        <v>8876.5149033737307</v>
      </c>
      <c r="F206" s="730">
        <f>'O4 Summary by Class &amp; Accounts'!G161</f>
        <v>3599.7379626596789</v>
      </c>
      <c r="G206" s="730">
        <f>'O4 Summary by Class &amp; Accounts'!H161</f>
        <v>0</v>
      </c>
      <c r="H206" s="730">
        <f>'O4 Summary by Class &amp; Accounts'!I161</f>
        <v>0</v>
      </c>
      <c r="I206" s="730">
        <f>'O4 Summary by Class &amp; Accounts'!J161</f>
        <v>0</v>
      </c>
      <c r="J206" s="730">
        <f>'O4 Summary by Class &amp; Accounts'!K161</f>
        <v>16.377333770062233</v>
      </c>
      <c r="K206" s="730">
        <f>'O4 Summary by Class &amp; Accounts'!L161</f>
        <v>88.437602358336065</v>
      </c>
      <c r="L206" s="730">
        <f>'O4 Summary by Class &amp; Accounts'!M161</f>
        <v>49.132001310186695</v>
      </c>
      <c r="M206" s="730">
        <f>'O4 Summary by Class &amp; Accounts'!N161</f>
        <v>0</v>
      </c>
      <c r="N206" s="730">
        <f>'O4 Summary by Class &amp; Accounts'!O161</f>
        <v>0</v>
      </c>
      <c r="O206" s="730">
        <f>'O4 Summary by Class &amp; Accounts'!P161</f>
        <v>0</v>
      </c>
      <c r="P206" s="730">
        <f>'O4 Summary by Class &amp; Accounts'!Q161</f>
        <v>0</v>
      </c>
      <c r="Q206" s="730">
        <f>'O4 Summary by Class &amp; Accounts'!R161</f>
        <v>0</v>
      </c>
      <c r="R206" s="730">
        <f>'O4 Summary by Class &amp; Accounts'!S161</f>
        <v>0</v>
      </c>
      <c r="S206" s="730">
        <f>'O4 Summary by Class &amp; Accounts'!T161</f>
        <v>0</v>
      </c>
      <c r="T206" s="730">
        <f>'O4 Summary by Class &amp; Accounts'!U161</f>
        <v>0</v>
      </c>
      <c r="U206" s="730">
        <f>'O4 Summary by Class &amp; Accounts'!V161</f>
        <v>0</v>
      </c>
      <c r="V206" s="730">
        <f>'O4 Summary by Class &amp; Accounts'!W161</f>
        <v>0</v>
      </c>
      <c r="W206" s="730">
        <f>'O4 Summary by Class &amp; Accounts'!X161</f>
        <v>0</v>
      </c>
      <c r="X206" s="732">
        <f t="shared" si="38"/>
        <v>50000.000000000007</v>
      </c>
      <c r="Y206" s="730"/>
      <c r="Z206" s="730"/>
      <c r="AA206" s="730"/>
      <c r="AB206" s="730"/>
      <c r="AC206" s="730"/>
      <c r="AD206" s="730"/>
      <c r="AE206" s="730"/>
      <c r="AF206" s="730"/>
      <c r="AG206" s="730"/>
      <c r="AH206" s="730"/>
      <c r="AI206" s="730"/>
      <c r="AJ206" s="730"/>
      <c r="AK206" s="730"/>
      <c r="AL206" s="730"/>
      <c r="AM206" s="730"/>
      <c r="AN206" s="730"/>
      <c r="AO206" s="730"/>
      <c r="AP206" s="730"/>
      <c r="AQ206" s="730"/>
      <c r="AR206" s="730"/>
      <c r="AS206" s="893"/>
      <c r="AV206" s="2101" t="s">
        <v>504</v>
      </c>
    </row>
    <row r="207" spans="1:48" s="752" customFormat="1" ht="12.75">
      <c r="A207" s="1250">
        <v>5325</v>
      </c>
      <c r="B207" s="1249" t="s">
        <v>346</v>
      </c>
      <c r="C207" s="732">
        <f t="shared" si="37"/>
        <v>0</v>
      </c>
      <c r="D207" s="730">
        <f>'O4 Summary by Class &amp; Accounts'!E162</f>
        <v>0</v>
      </c>
      <c r="E207" s="730">
        <f>'O4 Summary by Class &amp; Accounts'!F162</f>
        <v>0</v>
      </c>
      <c r="F207" s="730">
        <f>'O4 Summary by Class &amp; Accounts'!G162</f>
        <v>0</v>
      </c>
      <c r="G207" s="730">
        <f>'O4 Summary by Class &amp; Accounts'!H162</f>
        <v>0</v>
      </c>
      <c r="H207" s="730">
        <f>'O4 Summary by Class &amp; Accounts'!I162</f>
        <v>0</v>
      </c>
      <c r="I207" s="730">
        <f>'O4 Summary by Class &amp; Accounts'!J162</f>
        <v>0</v>
      </c>
      <c r="J207" s="730">
        <f>'O4 Summary by Class &amp; Accounts'!K162</f>
        <v>0</v>
      </c>
      <c r="K207" s="730">
        <f>'O4 Summary by Class &amp; Accounts'!L162</f>
        <v>0</v>
      </c>
      <c r="L207" s="730">
        <f>'O4 Summary by Class &amp; Accounts'!M162</f>
        <v>0</v>
      </c>
      <c r="M207" s="730">
        <f>'O4 Summary by Class &amp; Accounts'!N162</f>
        <v>0</v>
      </c>
      <c r="N207" s="730">
        <f>'O4 Summary by Class &amp; Accounts'!O162</f>
        <v>0</v>
      </c>
      <c r="O207" s="730">
        <f>'O4 Summary by Class &amp; Accounts'!P162</f>
        <v>0</v>
      </c>
      <c r="P207" s="730">
        <f>'O4 Summary by Class &amp; Accounts'!Q162</f>
        <v>0</v>
      </c>
      <c r="Q207" s="730">
        <f>'O4 Summary by Class &amp; Accounts'!R162</f>
        <v>0</v>
      </c>
      <c r="R207" s="730">
        <f>'O4 Summary by Class &amp; Accounts'!S162</f>
        <v>0</v>
      </c>
      <c r="S207" s="730">
        <f>'O4 Summary by Class &amp; Accounts'!T162</f>
        <v>0</v>
      </c>
      <c r="T207" s="730">
        <f>'O4 Summary by Class &amp; Accounts'!U162</f>
        <v>0</v>
      </c>
      <c r="U207" s="730">
        <f>'O4 Summary by Class &amp; Accounts'!V162</f>
        <v>0</v>
      </c>
      <c r="V207" s="730">
        <f>'O4 Summary by Class &amp; Accounts'!W162</f>
        <v>0</v>
      </c>
      <c r="W207" s="730">
        <f>'O4 Summary by Class &amp; Accounts'!X162</f>
        <v>0</v>
      </c>
      <c r="X207" s="732">
        <f t="shared" si="38"/>
        <v>0</v>
      </c>
      <c r="Y207" s="730"/>
      <c r="Z207" s="730"/>
      <c r="AA207" s="730"/>
      <c r="AB207" s="730"/>
      <c r="AC207" s="730"/>
      <c r="AD207" s="730"/>
      <c r="AE207" s="730"/>
      <c r="AF207" s="730"/>
      <c r="AG207" s="730"/>
      <c r="AH207" s="730"/>
      <c r="AI207" s="730"/>
      <c r="AJ207" s="730"/>
      <c r="AK207" s="730"/>
      <c r="AL207" s="730"/>
      <c r="AM207" s="730"/>
      <c r="AN207" s="730"/>
      <c r="AO207" s="730"/>
      <c r="AP207" s="730"/>
      <c r="AQ207" s="730"/>
      <c r="AR207" s="730"/>
      <c r="AS207" s="893"/>
      <c r="AV207" s="2101" t="s">
        <v>504</v>
      </c>
    </row>
    <row r="208" spans="1:48" s="752" customFormat="1" ht="12.75">
      <c r="A208" s="1250">
        <v>5330</v>
      </c>
      <c r="B208" s="1249" t="s">
        <v>347</v>
      </c>
      <c r="C208" s="732">
        <f t="shared" si="37"/>
        <v>22000</v>
      </c>
      <c r="D208" s="730">
        <f>'O4 Summary by Class &amp; Accounts'!E163</f>
        <v>16442.712086472322</v>
      </c>
      <c r="E208" s="730">
        <f>'O4 Summary by Class &amp; Accounts'!F163</f>
        <v>3905.6665574844415</v>
      </c>
      <c r="F208" s="730">
        <f>'O4 Summary by Class &amp; Accounts'!G163</f>
        <v>1583.8847035702588</v>
      </c>
      <c r="G208" s="730">
        <f>'O4 Summary by Class &amp; Accounts'!H163</f>
        <v>0</v>
      </c>
      <c r="H208" s="730">
        <f>'O4 Summary by Class &amp; Accounts'!I163</f>
        <v>0</v>
      </c>
      <c r="I208" s="730">
        <f>'O4 Summary by Class &amp; Accounts'!J163</f>
        <v>0</v>
      </c>
      <c r="J208" s="730">
        <f>'O4 Summary by Class &amp; Accounts'!K163</f>
        <v>7.2060268588273821</v>
      </c>
      <c r="K208" s="730">
        <f>'O4 Summary by Class &amp; Accounts'!L163</f>
        <v>38.912545037667869</v>
      </c>
      <c r="L208" s="730">
        <f>'O4 Summary by Class &amp; Accounts'!M163</f>
        <v>21.618080576482146</v>
      </c>
      <c r="M208" s="730">
        <f>'O4 Summary by Class &amp; Accounts'!N163</f>
        <v>0</v>
      </c>
      <c r="N208" s="730">
        <f>'O4 Summary by Class &amp; Accounts'!O163</f>
        <v>0</v>
      </c>
      <c r="O208" s="730">
        <f>'O4 Summary by Class &amp; Accounts'!P163</f>
        <v>0</v>
      </c>
      <c r="P208" s="730">
        <f>'O4 Summary by Class &amp; Accounts'!Q163</f>
        <v>0</v>
      </c>
      <c r="Q208" s="730">
        <f>'O4 Summary by Class &amp; Accounts'!R163</f>
        <v>0</v>
      </c>
      <c r="R208" s="730">
        <f>'O4 Summary by Class &amp; Accounts'!S163</f>
        <v>0</v>
      </c>
      <c r="S208" s="730">
        <f>'O4 Summary by Class &amp; Accounts'!T163</f>
        <v>0</v>
      </c>
      <c r="T208" s="730">
        <f>'O4 Summary by Class &amp; Accounts'!U163</f>
        <v>0</v>
      </c>
      <c r="U208" s="730">
        <f>'O4 Summary by Class &amp; Accounts'!V163</f>
        <v>0</v>
      </c>
      <c r="V208" s="730">
        <f>'O4 Summary by Class &amp; Accounts'!W163</f>
        <v>0</v>
      </c>
      <c r="W208" s="730">
        <f>'O4 Summary by Class &amp; Accounts'!X163</f>
        <v>0</v>
      </c>
      <c r="X208" s="732">
        <f t="shared" si="38"/>
        <v>22000</v>
      </c>
      <c r="Y208" s="730"/>
      <c r="Z208" s="730"/>
      <c r="AA208" s="730"/>
      <c r="AB208" s="730"/>
      <c r="AC208" s="730"/>
      <c r="AD208" s="730"/>
      <c r="AE208" s="730"/>
      <c r="AF208" s="730"/>
      <c r="AG208" s="730"/>
      <c r="AH208" s="730"/>
      <c r="AI208" s="730"/>
      <c r="AJ208" s="730"/>
      <c r="AK208" s="730"/>
      <c r="AL208" s="730"/>
      <c r="AM208" s="730"/>
      <c r="AN208" s="730"/>
      <c r="AO208" s="730"/>
      <c r="AP208" s="730"/>
      <c r="AQ208" s="730"/>
      <c r="AR208" s="730"/>
      <c r="AS208" s="893"/>
      <c r="AV208" s="2101" t="s">
        <v>504</v>
      </c>
    </row>
    <row r="209" spans="1:48" s="752" customFormat="1" ht="12.75">
      <c r="A209" s="1250">
        <v>5335</v>
      </c>
      <c r="B209" s="1249" t="s">
        <v>348</v>
      </c>
      <c r="C209" s="732">
        <f t="shared" si="37"/>
        <v>159999.99999999997</v>
      </c>
      <c r="D209" s="730">
        <f>'O4 Summary by Class &amp; Accounts'!E164</f>
        <v>100962.9059369633</v>
      </c>
      <c r="E209" s="730">
        <f>'O4 Summary by Class &amp; Accounts'!F164</f>
        <v>13848.207249354278</v>
      </c>
      <c r="F209" s="730">
        <f>'O4 Summary by Class &amp; Accounts'!G164</f>
        <v>45188.886813682388</v>
      </c>
      <c r="G209" s="730">
        <f>'O4 Summary by Class &amp; Accounts'!H164</f>
        <v>0</v>
      </c>
      <c r="H209" s="730">
        <f>'O4 Summary by Class &amp; Accounts'!I164</f>
        <v>0</v>
      </c>
      <c r="I209" s="730">
        <f>'O4 Summary by Class &amp; Accounts'!J164</f>
        <v>0</v>
      </c>
      <c r="J209" s="730">
        <f>'O4 Summary by Class &amp; Accounts'!K164</f>
        <v>0</v>
      </c>
      <c r="K209" s="730">
        <f>'O4 Summary by Class &amp; Accounts'!L164</f>
        <v>0</v>
      </c>
      <c r="L209" s="730">
        <f>'O4 Summary by Class &amp; Accounts'!M164</f>
        <v>0</v>
      </c>
      <c r="M209" s="730">
        <f>'O4 Summary by Class &amp; Accounts'!N164</f>
        <v>0</v>
      </c>
      <c r="N209" s="730">
        <f>'O4 Summary by Class &amp; Accounts'!O164</f>
        <v>0</v>
      </c>
      <c r="O209" s="730">
        <f>'O4 Summary by Class &amp; Accounts'!P164</f>
        <v>0</v>
      </c>
      <c r="P209" s="730">
        <f>'O4 Summary by Class &amp; Accounts'!Q164</f>
        <v>0</v>
      </c>
      <c r="Q209" s="730">
        <f>'O4 Summary by Class &amp; Accounts'!R164</f>
        <v>0</v>
      </c>
      <c r="R209" s="730">
        <f>'O4 Summary by Class &amp; Accounts'!S164</f>
        <v>0</v>
      </c>
      <c r="S209" s="730">
        <f>'O4 Summary by Class &amp; Accounts'!T164</f>
        <v>0</v>
      </c>
      <c r="T209" s="730">
        <f>'O4 Summary by Class &amp; Accounts'!U164</f>
        <v>0</v>
      </c>
      <c r="U209" s="730">
        <f>'O4 Summary by Class &amp; Accounts'!V164</f>
        <v>0</v>
      </c>
      <c r="V209" s="730">
        <f>'O4 Summary by Class &amp; Accounts'!W164</f>
        <v>0</v>
      </c>
      <c r="W209" s="730">
        <f>'O4 Summary by Class &amp; Accounts'!X164</f>
        <v>0</v>
      </c>
      <c r="X209" s="732">
        <f t="shared" si="38"/>
        <v>159999.99999999997</v>
      </c>
      <c r="Y209" s="730"/>
      <c r="Z209" s="730"/>
      <c r="AA209" s="730"/>
      <c r="AB209" s="730"/>
      <c r="AC209" s="730"/>
      <c r="AD209" s="730"/>
      <c r="AE209" s="730"/>
      <c r="AF209" s="730"/>
      <c r="AG209" s="730"/>
      <c r="AH209" s="730"/>
      <c r="AI209" s="730"/>
      <c r="AJ209" s="730"/>
      <c r="AK209" s="730"/>
      <c r="AL209" s="730"/>
      <c r="AM209" s="730"/>
      <c r="AN209" s="730"/>
      <c r="AO209" s="730"/>
      <c r="AP209" s="730"/>
      <c r="AQ209" s="730"/>
      <c r="AR209" s="730"/>
      <c r="AS209" s="893"/>
      <c r="AV209" s="2101" t="s">
        <v>681</v>
      </c>
    </row>
    <row r="210" spans="1:48" s="752" customFormat="1" ht="25.5">
      <c r="A210" s="1250">
        <v>5340</v>
      </c>
      <c r="B210" s="1249" t="s">
        <v>349</v>
      </c>
      <c r="C210" s="732">
        <f t="shared" si="37"/>
        <v>0</v>
      </c>
      <c r="D210" s="730">
        <f>'O4 Summary by Class &amp; Accounts'!E165</f>
        <v>0</v>
      </c>
      <c r="E210" s="730">
        <f>'O4 Summary by Class &amp; Accounts'!F165</f>
        <v>0</v>
      </c>
      <c r="F210" s="730">
        <f>'O4 Summary by Class &amp; Accounts'!G165</f>
        <v>0</v>
      </c>
      <c r="G210" s="730">
        <f>'O4 Summary by Class &amp; Accounts'!H165</f>
        <v>0</v>
      </c>
      <c r="H210" s="730">
        <f>'O4 Summary by Class &amp; Accounts'!I165</f>
        <v>0</v>
      </c>
      <c r="I210" s="730">
        <f>'O4 Summary by Class &amp; Accounts'!J165</f>
        <v>0</v>
      </c>
      <c r="J210" s="730">
        <f>'O4 Summary by Class &amp; Accounts'!K165</f>
        <v>0</v>
      </c>
      <c r="K210" s="730">
        <f>'O4 Summary by Class &amp; Accounts'!L165</f>
        <v>0</v>
      </c>
      <c r="L210" s="730">
        <f>'O4 Summary by Class &amp; Accounts'!M165</f>
        <v>0</v>
      </c>
      <c r="M210" s="730">
        <f>'O4 Summary by Class &amp; Accounts'!N165</f>
        <v>0</v>
      </c>
      <c r="N210" s="730">
        <f>'O4 Summary by Class &amp; Accounts'!O165</f>
        <v>0</v>
      </c>
      <c r="O210" s="730">
        <f>'O4 Summary by Class &amp; Accounts'!P165</f>
        <v>0</v>
      </c>
      <c r="P210" s="730">
        <f>'O4 Summary by Class &amp; Accounts'!Q165</f>
        <v>0</v>
      </c>
      <c r="Q210" s="730">
        <f>'O4 Summary by Class &amp; Accounts'!R165</f>
        <v>0</v>
      </c>
      <c r="R210" s="730">
        <f>'O4 Summary by Class &amp; Accounts'!S165</f>
        <v>0</v>
      </c>
      <c r="S210" s="730">
        <f>'O4 Summary by Class &amp; Accounts'!T165</f>
        <v>0</v>
      </c>
      <c r="T210" s="730">
        <f>'O4 Summary by Class &amp; Accounts'!U165</f>
        <v>0</v>
      </c>
      <c r="U210" s="730">
        <f>'O4 Summary by Class &amp; Accounts'!V165</f>
        <v>0</v>
      </c>
      <c r="V210" s="730">
        <f>'O4 Summary by Class &amp; Accounts'!W165</f>
        <v>0</v>
      </c>
      <c r="W210" s="730">
        <f>'O4 Summary by Class &amp; Accounts'!X165</f>
        <v>0</v>
      </c>
      <c r="X210" s="732">
        <f t="shared" si="38"/>
        <v>0</v>
      </c>
      <c r="Y210" s="730"/>
      <c r="Z210" s="730"/>
      <c r="AA210" s="730"/>
      <c r="AB210" s="730"/>
      <c r="AC210" s="730"/>
      <c r="AD210" s="730"/>
      <c r="AE210" s="730"/>
      <c r="AF210" s="730"/>
      <c r="AG210" s="730"/>
      <c r="AH210" s="730"/>
      <c r="AI210" s="730"/>
      <c r="AJ210" s="730"/>
      <c r="AK210" s="730"/>
      <c r="AL210" s="730"/>
      <c r="AM210" s="730"/>
      <c r="AN210" s="730"/>
      <c r="AO210" s="730"/>
      <c r="AP210" s="730"/>
      <c r="AQ210" s="730"/>
      <c r="AR210" s="730"/>
      <c r="AS210" s="893"/>
      <c r="AV210" s="2101" t="s">
        <v>504</v>
      </c>
    </row>
    <row r="211" spans="1:48" s="752" customFormat="1" ht="12.75">
      <c r="A211" s="1246">
        <v>5405</v>
      </c>
      <c r="B211" s="1252" t="s">
        <v>880</v>
      </c>
      <c r="C211" s="732">
        <f t="shared" si="37"/>
        <v>0</v>
      </c>
      <c r="D211" s="730">
        <f>'O4 Summary by Class &amp; Accounts'!E166</f>
        <v>0</v>
      </c>
      <c r="E211" s="730">
        <f>'O4 Summary by Class &amp; Accounts'!F166</f>
        <v>0</v>
      </c>
      <c r="F211" s="730">
        <f>'O4 Summary by Class &amp; Accounts'!G166</f>
        <v>0</v>
      </c>
      <c r="G211" s="730">
        <f>'O4 Summary by Class &amp; Accounts'!H166</f>
        <v>0</v>
      </c>
      <c r="H211" s="730">
        <f>'O4 Summary by Class &amp; Accounts'!I166</f>
        <v>0</v>
      </c>
      <c r="I211" s="730">
        <f>'O4 Summary by Class &amp; Accounts'!J166</f>
        <v>0</v>
      </c>
      <c r="J211" s="730">
        <f>'O4 Summary by Class &amp; Accounts'!K166</f>
        <v>0</v>
      </c>
      <c r="K211" s="730">
        <f>'O4 Summary by Class &amp; Accounts'!L166</f>
        <v>0</v>
      </c>
      <c r="L211" s="730">
        <f>'O4 Summary by Class &amp; Accounts'!M166</f>
        <v>0</v>
      </c>
      <c r="M211" s="730">
        <f>'O4 Summary by Class &amp; Accounts'!N166</f>
        <v>0</v>
      </c>
      <c r="N211" s="730">
        <f>'O4 Summary by Class &amp; Accounts'!O166</f>
        <v>0</v>
      </c>
      <c r="O211" s="730">
        <f>'O4 Summary by Class &amp; Accounts'!P166</f>
        <v>0</v>
      </c>
      <c r="P211" s="730">
        <f>'O4 Summary by Class &amp; Accounts'!Q166</f>
        <v>0</v>
      </c>
      <c r="Q211" s="730">
        <f>'O4 Summary by Class &amp; Accounts'!R166</f>
        <v>0</v>
      </c>
      <c r="R211" s="730">
        <f>'O4 Summary by Class &amp; Accounts'!S166</f>
        <v>0</v>
      </c>
      <c r="S211" s="730">
        <f>'O4 Summary by Class &amp; Accounts'!T166</f>
        <v>0</v>
      </c>
      <c r="T211" s="730">
        <f>'O4 Summary by Class &amp; Accounts'!U166</f>
        <v>0</v>
      </c>
      <c r="U211" s="730">
        <f>'O4 Summary by Class &amp; Accounts'!V166</f>
        <v>0</v>
      </c>
      <c r="V211" s="730">
        <f>'O4 Summary by Class &amp; Accounts'!W166</f>
        <v>0</v>
      </c>
      <c r="W211" s="730">
        <f>'O4 Summary by Class &amp; Accounts'!X166</f>
        <v>0</v>
      </c>
      <c r="X211" s="732">
        <f t="shared" si="38"/>
        <v>0</v>
      </c>
      <c r="Y211" s="730"/>
      <c r="Z211" s="730"/>
      <c r="AA211" s="730"/>
      <c r="AB211" s="730"/>
      <c r="AC211" s="730"/>
      <c r="AD211" s="730"/>
      <c r="AE211" s="730"/>
      <c r="AF211" s="730"/>
      <c r="AG211" s="730"/>
      <c r="AH211" s="730"/>
      <c r="AI211" s="730"/>
      <c r="AJ211" s="730"/>
      <c r="AK211" s="730"/>
      <c r="AL211" s="730"/>
      <c r="AM211" s="730"/>
      <c r="AN211" s="730"/>
      <c r="AO211" s="730"/>
      <c r="AP211" s="730"/>
      <c r="AQ211" s="730"/>
      <c r="AR211" s="730"/>
      <c r="AS211" s="893"/>
      <c r="AV211" s="2101" t="s">
        <v>288</v>
      </c>
    </row>
    <row r="212" spans="1:48" s="752" customFormat="1" ht="12.75">
      <c r="A212" s="1246">
        <v>5410</v>
      </c>
      <c r="B212" s="1252" t="s">
        <v>350</v>
      </c>
      <c r="C212" s="732">
        <f t="shared" si="37"/>
        <v>21000</v>
      </c>
      <c r="D212" s="730">
        <f>'O4 Summary by Class &amp; Accounts'!E167</f>
        <v>12609.817516740477</v>
      </c>
      <c r="E212" s="730">
        <f>'O4 Summary by Class &amp; Accounts'!F167</f>
        <v>3548.0287798238874</v>
      </c>
      <c r="F212" s="730">
        <f>'O4 Summary by Class &amp; Accounts'!G167</f>
        <v>3835.3936921753616</v>
      </c>
      <c r="G212" s="730">
        <f>'O4 Summary by Class &amp; Accounts'!H167</f>
        <v>0</v>
      </c>
      <c r="H212" s="730">
        <f>'O4 Summary by Class &amp; Accounts'!I167</f>
        <v>0</v>
      </c>
      <c r="I212" s="730">
        <f>'O4 Summary by Class &amp; Accounts'!J167</f>
        <v>0</v>
      </c>
      <c r="J212" s="730">
        <f>'O4 Summary by Class &amp; Accounts'!K167</f>
        <v>900.00418810183157</v>
      </c>
      <c r="K212" s="730">
        <f>'O4 Summary by Class &amp; Accounts'!L167</f>
        <v>56.776154732375609</v>
      </c>
      <c r="L212" s="730">
        <f>'O4 Summary by Class &amp; Accounts'!M167</f>
        <v>49.979668426065402</v>
      </c>
      <c r="M212" s="730">
        <f>'O4 Summary by Class &amp; Accounts'!N167</f>
        <v>0</v>
      </c>
      <c r="N212" s="730">
        <f>'O4 Summary by Class &amp; Accounts'!O167</f>
        <v>0</v>
      </c>
      <c r="O212" s="730">
        <f>'O4 Summary by Class &amp; Accounts'!P167</f>
        <v>0</v>
      </c>
      <c r="P212" s="730">
        <f>'O4 Summary by Class &amp; Accounts'!Q167</f>
        <v>0</v>
      </c>
      <c r="Q212" s="730">
        <f>'O4 Summary by Class &amp; Accounts'!R167</f>
        <v>0</v>
      </c>
      <c r="R212" s="730">
        <f>'O4 Summary by Class &amp; Accounts'!S167</f>
        <v>0</v>
      </c>
      <c r="S212" s="730">
        <f>'O4 Summary by Class &amp; Accounts'!T167</f>
        <v>0</v>
      </c>
      <c r="T212" s="730">
        <f>'O4 Summary by Class &amp; Accounts'!U167</f>
        <v>0</v>
      </c>
      <c r="U212" s="730">
        <f>'O4 Summary by Class &amp; Accounts'!V167</f>
        <v>0</v>
      </c>
      <c r="V212" s="730">
        <f>'O4 Summary by Class &amp; Accounts'!W167</f>
        <v>0</v>
      </c>
      <c r="W212" s="730">
        <f>'O4 Summary by Class &amp; Accounts'!X167</f>
        <v>0</v>
      </c>
      <c r="X212" s="732">
        <f t="shared" si="38"/>
        <v>21000</v>
      </c>
      <c r="Y212" s="730"/>
      <c r="Z212" s="730"/>
      <c r="AA212" s="730"/>
      <c r="AB212" s="730"/>
      <c r="AC212" s="730"/>
      <c r="AD212" s="730"/>
      <c r="AE212" s="730"/>
      <c r="AF212" s="730"/>
      <c r="AG212" s="730"/>
      <c r="AH212" s="730"/>
      <c r="AI212" s="730"/>
      <c r="AJ212" s="730"/>
      <c r="AK212" s="730"/>
      <c r="AL212" s="730"/>
      <c r="AM212" s="730"/>
      <c r="AN212" s="730"/>
      <c r="AO212" s="730"/>
      <c r="AP212" s="730"/>
      <c r="AQ212" s="730"/>
      <c r="AR212" s="730"/>
      <c r="AS212" s="893"/>
      <c r="AV212" s="2101" t="s">
        <v>288</v>
      </c>
    </row>
    <row r="213" spans="1:48" s="752" customFormat="1" ht="12.75">
      <c r="A213" s="1246">
        <v>5415</v>
      </c>
      <c r="B213" s="1252" t="s">
        <v>1502</v>
      </c>
      <c r="C213" s="732">
        <f t="shared" si="37"/>
        <v>0</v>
      </c>
      <c r="D213" s="730">
        <f>'O4 Summary by Class &amp; Accounts'!E168</f>
        <v>0</v>
      </c>
      <c r="E213" s="730">
        <f>'O4 Summary by Class &amp; Accounts'!F168</f>
        <v>0</v>
      </c>
      <c r="F213" s="730">
        <f>'O4 Summary by Class &amp; Accounts'!G168</f>
        <v>0</v>
      </c>
      <c r="G213" s="730">
        <f>'O4 Summary by Class &amp; Accounts'!H168</f>
        <v>0</v>
      </c>
      <c r="H213" s="730">
        <f>'O4 Summary by Class &amp; Accounts'!I168</f>
        <v>0</v>
      </c>
      <c r="I213" s="730">
        <f>'O4 Summary by Class &amp; Accounts'!J168</f>
        <v>0</v>
      </c>
      <c r="J213" s="730">
        <f>'O4 Summary by Class &amp; Accounts'!K168</f>
        <v>0</v>
      </c>
      <c r="K213" s="730">
        <f>'O4 Summary by Class &amp; Accounts'!L168</f>
        <v>0</v>
      </c>
      <c r="L213" s="730">
        <f>'O4 Summary by Class &amp; Accounts'!M168</f>
        <v>0</v>
      </c>
      <c r="M213" s="730">
        <f>'O4 Summary by Class &amp; Accounts'!N168</f>
        <v>0</v>
      </c>
      <c r="N213" s="730">
        <f>'O4 Summary by Class &amp; Accounts'!O168</f>
        <v>0</v>
      </c>
      <c r="O213" s="730">
        <f>'O4 Summary by Class &amp; Accounts'!P168</f>
        <v>0</v>
      </c>
      <c r="P213" s="730">
        <f>'O4 Summary by Class &amp; Accounts'!Q168</f>
        <v>0</v>
      </c>
      <c r="Q213" s="730">
        <f>'O4 Summary by Class &amp; Accounts'!R168</f>
        <v>0</v>
      </c>
      <c r="R213" s="730">
        <f>'O4 Summary by Class &amp; Accounts'!S168</f>
        <v>0</v>
      </c>
      <c r="S213" s="730">
        <f>'O4 Summary by Class &amp; Accounts'!T168</f>
        <v>0</v>
      </c>
      <c r="T213" s="730">
        <f>'O4 Summary by Class &amp; Accounts'!U168</f>
        <v>0</v>
      </c>
      <c r="U213" s="730">
        <f>'O4 Summary by Class &amp; Accounts'!V168</f>
        <v>0</v>
      </c>
      <c r="V213" s="730">
        <f>'O4 Summary by Class &amp; Accounts'!W168</f>
        <v>0</v>
      </c>
      <c r="W213" s="730">
        <f>'O4 Summary by Class &amp; Accounts'!X168</f>
        <v>0</v>
      </c>
      <c r="X213" s="732">
        <f t="shared" si="38"/>
        <v>0</v>
      </c>
      <c r="Y213" s="730"/>
      <c r="Z213" s="730"/>
      <c r="AA213" s="730"/>
      <c r="AB213" s="730"/>
      <c r="AC213" s="730"/>
      <c r="AD213" s="730"/>
      <c r="AE213" s="730"/>
      <c r="AF213" s="730"/>
      <c r="AG213" s="730"/>
      <c r="AH213" s="730"/>
      <c r="AI213" s="730"/>
      <c r="AJ213" s="730"/>
      <c r="AK213" s="730"/>
      <c r="AL213" s="730"/>
      <c r="AM213" s="730"/>
      <c r="AN213" s="730"/>
      <c r="AO213" s="730"/>
      <c r="AP213" s="730"/>
      <c r="AQ213" s="730"/>
      <c r="AR213" s="730"/>
      <c r="AS213" s="893"/>
      <c r="AV213" s="2101" t="s">
        <v>501</v>
      </c>
    </row>
    <row r="214" spans="1:48" s="752" customFormat="1" ht="12.75">
      <c r="A214" s="1246">
        <v>5420</v>
      </c>
      <c r="B214" s="1252" t="s">
        <v>1503</v>
      </c>
      <c r="C214" s="732">
        <f t="shared" si="37"/>
        <v>0</v>
      </c>
      <c r="D214" s="730">
        <f>'O4 Summary by Class &amp; Accounts'!E169</f>
        <v>0</v>
      </c>
      <c r="E214" s="730">
        <f>'O4 Summary by Class &amp; Accounts'!F169</f>
        <v>0</v>
      </c>
      <c r="F214" s="730">
        <f>'O4 Summary by Class &amp; Accounts'!G169</f>
        <v>0</v>
      </c>
      <c r="G214" s="730">
        <f>'O4 Summary by Class &amp; Accounts'!H169</f>
        <v>0</v>
      </c>
      <c r="H214" s="730">
        <f>'O4 Summary by Class &amp; Accounts'!I169</f>
        <v>0</v>
      </c>
      <c r="I214" s="730">
        <f>'O4 Summary by Class &amp; Accounts'!J169</f>
        <v>0</v>
      </c>
      <c r="J214" s="730">
        <f>'O4 Summary by Class &amp; Accounts'!K169</f>
        <v>0</v>
      </c>
      <c r="K214" s="730">
        <f>'O4 Summary by Class &amp; Accounts'!L169</f>
        <v>0</v>
      </c>
      <c r="L214" s="730">
        <f>'O4 Summary by Class &amp; Accounts'!M169</f>
        <v>0</v>
      </c>
      <c r="M214" s="730">
        <f>'O4 Summary by Class &amp; Accounts'!N169</f>
        <v>0</v>
      </c>
      <c r="N214" s="730">
        <f>'O4 Summary by Class &amp; Accounts'!O169</f>
        <v>0</v>
      </c>
      <c r="O214" s="730">
        <f>'O4 Summary by Class &amp; Accounts'!P169</f>
        <v>0</v>
      </c>
      <c r="P214" s="730">
        <f>'O4 Summary by Class &amp; Accounts'!Q169</f>
        <v>0</v>
      </c>
      <c r="Q214" s="730">
        <f>'O4 Summary by Class &amp; Accounts'!R169</f>
        <v>0</v>
      </c>
      <c r="R214" s="730">
        <f>'O4 Summary by Class &amp; Accounts'!S169</f>
        <v>0</v>
      </c>
      <c r="S214" s="730">
        <f>'O4 Summary by Class &amp; Accounts'!T169</f>
        <v>0</v>
      </c>
      <c r="T214" s="730">
        <f>'O4 Summary by Class &amp; Accounts'!U169</f>
        <v>0</v>
      </c>
      <c r="U214" s="730">
        <f>'O4 Summary by Class &amp; Accounts'!V169</f>
        <v>0</v>
      </c>
      <c r="V214" s="730">
        <f>'O4 Summary by Class &amp; Accounts'!W169</f>
        <v>0</v>
      </c>
      <c r="W214" s="730">
        <f>'O4 Summary by Class &amp; Accounts'!X169</f>
        <v>0</v>
      </c>
      <c r="X214" s="732">
        <f t="shared" si="38"/>
        <v>0</v>
      </c>
      <c r="Y214" s="730"/>
      <c r="Z214" s="730"/>
      <c r="AA214" s="730"/>
      <c r="AB214" s="730"/>
      <c r="AC214" s="730"/>
      <c r="AD214" s="730"/>
      <c r="AE214" s="730"/>
      <c r="AF214" s="730"/>
      <c r="AG214" s="730"/>
      <c r="AH214" s="730"/>
      <c r="AI214" s="730"/>
      <c r="AJ214" s="730"/>
      <c r="AK214" s="730"/>
      <c r="AL214" s="730"/>
      <c r="AM214" s="730"/>
      <c r="AN214" s="730"/>
      <c r="AO214" s="730"/>
      <c r="AP214" s="730"/>
      <c r="AQ214" s="730"/>
      <c r="AR214" s="730"/>
      <c r="AS214" s="893"/>
      <c r="AV214" s="2101" t="s">
        <v>1471</v>
      </c>
    </row>
    <row r="215" spans="1:48" s="752" customFormat="1" ht="25.5">
      <c r="A215" s="1246">
        <v>5425</v>
      </c>
      <c r="B215" s="1252" t="s">
        <v>1504</v>
      </c>
      <c r="C215" s="732">
        <f t="shared" si="37"/>
        <v>0</v>
      </c>
      <c r="D215" s="730">
        <f>'O4 Summary by Class &amp; Accounts'!E170</f>
        <v>0</v>
      </c>
      <c r="E215" s="730">
        <f>'O4 Summary by Class &amp; Accounts'!F170</f>
        <v>0</v>
      </c>
      <c r="F215" s="730">
        <f>'O4 Summary by Class &amp; Accounts'!G170</f>
        <v>0</v>
      </c>
      <c r="G215" s="730">
        <f>'O4 Summary by Class &amp; Accounts'!H170</f>
        <v>0</v>
      </c>
      <c r="H215" s="730">
        <f>'O4 Summary by Class &amp; Accounts'!I170</f>
        <v>0</v>
      </c>
      <c r="I215" s="730">
        <f>'O4 Summary by Class &amp; Accounts'!J170</f>
        <v>0</v>
      </c>
      <c r="J215" s="730">
        <f>'O4 Summary by Class &amp; Accounts'!K170</f>
        <v>0</v>
      </c>
      <c r="K215" s="730">
        <f>'O4 Summary by Class &amp; Accounts'!L170</f>
        <v>0</v>
      </c>
      <c r="L215" s="730">
        <f>'O4 Summary by Class &amp; Accounts'!M170</f>
        <v>0</v>
      </c>
      <c r="M215" s="730">
        <f>'O4 Summary by Class &amp; Accounts'!N170</f>
        <v>0</v>
      </c>
      <c r="N215" s="730">
        <f>'O4 Summary by Class &amp; Accounts'!O170</f>
        <v>0</v>
      </c>
      <c r="O215" s="730">
        <f>'O4 Summary by Class &amp; Accounts'!P170</f>
        <v>0</v>
      </c>
      <c r="P215" s="730">
        <f>'O4 Summary by Class &amp; Accounts'!Q170</f>
        <v>0</v>
      </c>
      <c r="Q215" s="730">
        <f>'O4 Summary by Class &amp; Accounts'!R170</f>
        <v>0</v>
      </c>
      <c r="R215" s="730">
        <f>'O4 Summary by Class &amp; Accounts'!S170</f>
        <v>0</v>
      </c>
      <c r="S215" s="730">
        <f>'O4 Summary by Class &amp; Accounts'!T170</f>
        <v>0</v>
      </c>
      <c r="T215" s="730">
        <f>'O4 Summary by Class &amp; Accounts'!U170</f>
        <v>0</v>
      </c>
      <c r="U215" s="730">
        <f>'O4 Summary by Class &amp; Accounts'!V170</f>
        <v>0</v>
      </c>
      <c r="V215" s="730">
        <f>'O4 Summary by Class &amp; Accounts'!W170</f>
        <v>0</v>
      </c>
      <c r="W215" s="730">
        <f>'O4 Summary by Class &amp; Accounts'!X170</f>
        <v>0</v>
      </c>
      <c r="X215" s="732">
        <f t="shared" si="38"/>
        <v>0</v>
      </c>
      <c r="Y215" s="730"/>
      <c r="Z215" s="730"/>
      <c r="AA215" s="730"/>
      <c r="AB215" s="730"/>
      <c r="AC215" s="730"/>
      <c r="AD215" s="730"/>
      <c r="AE215" s="730"/>
      <c r="AF215" s="730"/>
      <c r="AG215" s="730"/>
      <c r="AH215" s="730"/>
      <c r="AI215" s="730"/>
      <c r="AJ215" s="730"/>
      <c r="AK215" s="730"/>
      <c r="AL215" s="730"/>
      <c r="AM215" s="730"/>
      <c r="AN215" s="730"/>
      <c r="AO215" s="730"/>
      <c r="AP215" s="730"/>
      <c r="AQ215" s="730"/>
      <c r="AR215" s="730"/>
      <c r="AS215" s="893"/>
      <c r="AV215" s="2101" t="s">
        <v>288</v>
      </c>
    </row>
    <row r="216" spans="1:48" s="752" customFormat="1" ht="12.75">
      <c r="A216" s="1246">
        <v>5505</v>
      </c>
      <c r="B216" s="1252" t="s">
        <v>880</v>
      </c>
      <c r="C216" s="732">
        <f>SUM(D216:W216)</f>
        <v>0</v>
      </c>
      <c r="D216" s="730">
        <f>'O4 Summary by Class &amp; Accounts'!E171</f>
        <v>0</v>
      </c>
      <c r="E216" s="730">
        <f>'O4 Summary by Class &amp; Accounts'!F171</f>
        <v>0</v>
      </c>
      <c r="F216" s="730">
        <f>'O4 Summary by Class &amp; Accounts'!G171</f>
        <v>0</v>
      </c>
      <c r="G216" s="730">
        <f>'O4 Summary by Class &amp; Accounts'!H171</f>
        <v>0</v>
      </c>
      <c r="H216" s="730">
        <f>'O4 Summary by Class &amp; Accounts'!I171</f>
        <v>0</v>
      </c>
      <c r="I216" s="730">
        <f>'O4 Summary by Class &amp; Accounts'!J171</f>
        <v>0</v>
      </c>
      <c r="J216" s="730">
        <f>'O4 Summary by Class &amp; Accounts'!K171</f>
        <v>0</v>
      </c>
      <c r="K216" s="730">
        <f>'O4 Summary by Class &amp; Accounts'!L171</f>
        <v>0</v>
      </c>
      <c r="L216" s="730">
        <f>'O4 Summary by Class &amp; Accounts'!M171</f>
        <v>0</v>
      </c>
      <c r="M216" s="730">
        <f>'O4 Summary by Class &amp; Accounts'!N171</f>
        <v>0</v>
      </c>
      <c r="N216" s="730">
        <f>'O4 Summary by Class &amp; Accounts'!O171</f>
        <v>0</v>
      </c>
      <c r="O216" s="730">
        <f>'O4 Summary by Class &amp; Accounts'!P171</f>
        <v>0</v>
      </c>
      <c r="P216" s="730">
        <f>'O4 Summary by Class &amp; Accounts'!Q171</f>
        <v>0</v>
      </c>
      <c r="Q216" s="730">
        <f>'O4 Summary by Class &amp; Accounts'!R171</f>
        <v>0</v>
      </c>
      <c r="R216" s="730">
        <f>'O4 Summary by Class &amp; Accounts'!S171</f>
        <v>0</v>
      </c>
      <c r="S216" s="730">
        <f>'O4 Summary by Class &amp; Accounts'!T171</f>
        <v>0</v>
      </c>
      <c r="T216" s="730">
        <f>'O4 Summary by Class &amp; Accounts'!U171</f>
        <v>0</v>
      </c>
      <c r="U216" s="730">
        <f>'O4 Summary by Class &amp; Accounts'!V171</f>
        <v>0</v>
      </c>
      <c r="V216" s="730">
        <f>'O4 Summary by Class &amp; Accounts'!W171</f>
        <v>0</v>
      </c>
      <c r="W216" s="730">
        <f>'O4 Summary by Class &amp; Accounts'!X171</f>
        <v>0</v>
      </c>
      <c r="X216" s="732">
        <f>SUM(D216:W216)</f>
        <v>0</v>
      </c>
      <c r="Y216" s="730"/>
      <c r="Z216" s="730"/>
      <c r="AA216" s="730"/>
      <c r="AB216" s="730"/>
      <c r="AC216" s="730"/>
      <c r="AD216" s="730"/>
      <c r="AE216" s="730"/>
      <c r="AF216" s="730"/>
      <c r="AG216" s="730"/>
      <c r="AH216" s="730"/>
      <c r="AI216" s="730"/>
      <c r="AJ216" s="730"/>
      <c r="AK216" s="730"/>
      <c r="AL216" s="730"/>
      <c r="AM216" s="730"/>
      <c r="AN216" s="730"/>
      <c r="AO216" s="730"/>
      <c r="AP216" s="730"/>
      <c r="AQ216" s="730"/>
      <c r="AR216" s="730"/>
      <c r="AS216" s="893"/>
      <c r="AV216" s="2101" t="s">
        <v>288</v>
      </c>
    </row>
    <row r="217" spans="1:48" s="752" customFormat="1" ht="12.75">
      <c r="A217" s="1246">
        <v>5510</v>
      </c>
      <c r="B217" s="1252" t="s">
        <v>933</v>
      </c>
      <c r="C217" s="732">
        <f>SUM(D217:W217)</f>
        <v>0</v>
      </c>
      <c r="D217" s="730">
        <f>'O4 Summary by Class &amp; Accounts'!E172</f>
        <v>0</v>
      </c>
      <c r="E217" s="730">
        <f>'O4 Summary by Class &amp; Accounts'!F172</f>
        <v>0</v>
      </c>
      <c r="F217" s="730">
        <f>'O4 Summary by Class &amp; Accounts'!G172</f>
        <v>0</v>
      </c>
      <c r="G217" s="730">
        <f>'O4 Summary by Class &amp; Accounts'!H172</f>
        <v>0</v>
      </c>
      <c r="H217" s="730">
        <f>'O4 Summary by Class &amp; Accounts'!I172</f>
        <v>0</v>
      </c>
      <c r="I217" s="730">
        <f>'O4 Summary by Class &amp; Accounts'!J172</f>
        <v>0</v>
      </c>
      <c r="J217" s="730">
        <f>'O4 Summary by Class &amp; Accounts'!K172</f>
        <v>0</v>
      </c>
      <c r="K217" s="730">
        <f>'O4 Summary by Class &amp; Accounts'!L172</f>
        <v>0</v>
      </c>
      <c r="L217" s="730">
        <f>'O4 Summary by Class &amp; Accounts'!M172</f>
        <v>0</v>
      </c>
      <c r="M217" s="730">
        <f>'O4 Summary by Class &amp; Accounts'!N172</f>
        <v>0</v>
      </c>
      <c r="N217" s="730">
        <f>'O4 Summary by Class &amp; Accounts'!O172</f>
        <v>0</v>
      </c>
      <c r="O217" s="730">
        <f>'O4 Summary by Class &amp; Accounts'!P172</f>
        <v>0</v>
      </c>
      <c r="P217" s="730">
        <f>'O4 Summary by Class &amp; Accounts'!Q172</f>
        <v>0</v>
      </c>
      <c r="Q217" s="730">
        <f>'O4 Summary by Class &amp; Accounts'!R172</f>
        <v>0</v>
      </c>
      <c r="R217" s="730">
        <f>'O4 Summary by Class &amp; Accounts'!S172</f>
        <v>0</v>
      </c>
      <c r="S217" s="730">
        <f>'O4 Summary by Class &amp; Accounts'!T172</f>
        <v>0</v>
      </c>
      <c r="T217" s="730">
        <f>'O4 Summary by Class &amp; Accounts'!U172</f>
        <v>0</v>
      </c>
      <c r="U217" s="730">
        <f>'O4 Summary by Class &amp; Accounts'!V172</f>
        <v>0</v>
      </c>
      <c r="V217" s="730">
        <f>'O4 Summary by Class &amp; Accounts'!W172</f>
        <v>0</v>
      </c>
      <c r="W217" s="730">
        <f>'O4 Summary by Class &amp; Accounts'!X172</f>
        <v>0</v>
      </c>
      <c r="X217" s="732">
        <f>SUM(D217:W217)</f>
        <v>0</v>
      </c>
      <c r="Y217" s="730"/>
      <c r="Z217" s="730"/>
      <c r="AA217" s="730"/>
      <c r="AB217" s="730"/>
      <c r="AC217" s="730"/>
      <c r="AD217" s="730"/>
      <c r="AE217" s="730"/>
      <c r="AF217" s="730"/>
      <c r="AG217" s="730"/>
      <c r="AH217" s="730"/>
      <c r="AI217" s="730"/>
      <c r="AJ217" s="730"/>
      <c r="AK217" s="730"/>
      <c r="AL217" s="730"/>
      <c r="AM217" s="730"/>
      <c r="AN217" s="730"/>
      <c r="AO217" s="730"/>
      <c r="AP217" s="730"/>
      <c r="AQ217" s="730"/>
      <c r="AR217" s="730"/>
      <c r="AS217" s="893"/>
      <c r="AV217" s="2101" t="s">
        <v>288</v>
      </c>
    </row>
    <row r="218" spans="1:48" s="752" customFormat="1" ht="12.75">
      <c r="A218" s="1246">
        <v>5515</v>
      </c>
      <c r="B218" s="1252" t="s">
        <v>934</v>
      </c>
      <c r="C218" s="732">
        <f>SUM(D218:W218)</f>
        <v>0</v>
      </c>
      <c r="D218" s="730">
        <f>'O4 Summary by Class &amp; Accounts'!E173</f>
        <v>0</v>
      </c>
      <c r="E218" s="730">
        <f>'O4 Summary by Class &amp; Accounts'!F173</f>
        <v>0</v>
      </c>
      <c r="F218" s="730">
        <f>'O4 Summary by Class &amp; Accounts'!G173</f>
        <v>0</v>
      </c>
      <c r="G218" s="730">
        <f>'O4 Summary by Class &amp; Accounts'!H173</f>
        <v>0</v>
      </c>
      <c r="H218" s="730">
        <f>'O4 Summary by Class &amp; Accounts'!I173</f>
        <v>0</v>
      </c>
      <c r="I218" s="730">
        <f>'O4 Summary by Class &amp; Accounts'!J173</f>
        <v>0</v>
      </c>
      <c r="J218" s="730">
        <f>'O4 Summary by Class &amp; Accounts'!K173</f>
        <v>0</v>
      </c>
      <c r="K218" s="730">
        <f>'O4 Summary by Class &amp; Accounts'!L173</f>
        <v>0</v>
      </c>
      <c r="L218" s="730">
        <f>'O4 Summary by Class &amp; Accounts'!M173</f>
        <v>0</v>
      </c>
      <c r="M218" s="730">
        <f>'O4 Summary by Class &amp; Accounts'!N173</f>
        <v>0</v>
      </c>
      <c r="N218" s="730">
        <f>'O4 Summary by Class &amp; Accounts'!O173</f>
        <v>0</v>
      </c>
      <c r="O218" s="730">
        <f>'O4 Summary by Class &amp; Accounts'!P173</f>
        <v>0</v>
      </c>
      <c r="P218" s="730">
        <f>'O4 Summary by Class &amp; Accounts'!Q173</f>
        <v>0</v>
      </c>
      <c r="Q218" s="730">
        <f>'O4 Summary by Class &amp; Accounts'!R173</f>
        <v>0</v>
      </c>
      <c r="R218" s="730">
        <f>'O4 Summary by Class &amp; Accounts'!S173</f>
        <v>0</v>
      </c>
      <c r="S218" s="730">
        <f>'O4 Summary by Class &amp; Accounts'!T173</f>
        <v>0</v>
      </c>
      <c r="T218" s="730">
        <f>'O4 Summary by Class &amp; Accounts'!U173</f>
        <v>0</v>
      </c>
      <c r="U218" s="730">
        <f>'O4 Summary by Class &amp; Accounts'!V173</f>
        <v>0</v>
      </c>
      <c r="V218" s="730">
        <f>'O4 Summary by Class &amp; Accounts'!W173</f>
        <v>0</v>
      </c>
      <c r="W218" s="730">
        <f>'O4 Summary by Class &amp; Accounts'!X173</f>
        <v>0</v>
      </c>
      <c r="X218" s="732">
        <f>SUM(D218:W218)</f>
        <v>0</v>
      </c>
      <c r="Y218" s="730"/>
      <c r="Z218" s="730"/>
      <c r="AA218" s="730"/>
      <c r="AB218" s="730"/>
      <c r="AC218" s="730"/>
      <c r="AD218" s="730"/>
      <c r="AE218" s="730"/>
      <c r="AF218" s="730"/>
      <c r="AG218" s="730"/>
      <c r="AH218" s="730"/>
      <c r="AI218" s="730"/>
      <c r="AJ218" s="730"/>
      <c r="AK218" s="730"/>
      <c r="AL218" s="730"/>
      <c r="AM218" s="730"/>
      <c r="AN218" s="730"/>
      <c r="AO218" s="730"/>
      <c r="AP218" s="730"/>
      <c r="AQ218" s="730"/>
      <c r="AR218" s="730"/>
      <c r="AS218" s="893"/>
      <c r="AV218" s="2101" t="s">
        <v>288</v>
      </c>
    </row>
    <row r="219" spans="1:48" s="752" customFormat="1" ht="12.75">
      <c r="A219" s="1246">
        <v>5520</v>
      </c>
      <c r="B219" s="1252" t="s">
        <v>935</v>
      </c>
      <c r="C219" s="732">
        <f>SUM(D219:W219)</f>
        <v>0</v>
      </c>
      <c r="D219" s="730">
        <f>'O4 Summary by Class &amp; Accounts'!E174</f>
        <v>0</v>
      </c>
      <c r="E219" s="730">
        <f>'O4 Summary by Class &amp; Accounts'!F174</f>
        <v>0</v>
      </c>
      <c r="F219" s="730">
        <f>'O4 Summary by Class &amp; Accounts'!G174</f>
        <v>0</v>
      </c>
      <c r="G219" s="730">
        <f>'O4 Summary by Class &amp; Accounts'!H174</f>
        <v>0</v>
      </c>
      <c r="H219" s="730">
        <f>'O4 Summary by Class &amp; Accounts'!I174</f>
        <v>0</v>
      </c>
      <c r="I219" s="730">
        <f>'O4 Summary by Class &amp; Accounts'!J174</f>
        <v>0</v>
      </c>
      <c r="J219" s="730">
        <f>'O4 Summary by Class &amp; Accounts'!K174</f>
        <v>0</v>
      </c>
      <c r="K219" s="730">
        <f>'O4 Summary by Class &amp; Accounts'!L174</f>
        <v>0</v>
      </c>
      <c r="L219" s="730">
        <f>'O4 Summary by Class &amp; Accounts'!M174</f>
        <v>0</v>
      </c>
      <c r="M219" s="730">
        <f>'O4 Summary by Class &amp; Accounts'!N174</f>
        <v>0</v>
      </c>
      <c r="N219" s="730">
        <f>'O4 Summary by Class &amp; Accounts'!O174</f>
        <v>0</v>
      </c>
      <c r="O219" s="730">
        <f>'O4 Summary by Class &amp; Accounts'!P174</f>
        <v>0</v>
      </c>
      <c r="P219" s="730">
        <f>'O4 Summary by Class &amp; Accounts'!Q174</f>
        <v>0</v>
      </c>
      <c r="Q219" s="730">
        <f>'O4 Summary by Class &amp; Accounts'!R174</f>
        <v>0</v>
      </c>
      <c r="R219" s="730">
        <f>'O4 Summary by Class &amp; Accounts'!S174</f>
        <v>0</v>
      </c>
      <c r="S219" s="730">
        <f>'O4 Summary by Class &amp; Accounts'!T174</f>
        <v>0</v>
      </c>
      <c r="T219" s="730">
        <f>'O4 Summary by Class &amp; Accounts'!U174</f>
        <v>0</v>
      </c>
      <c r="U219" s="730">
        <f>'O4 Summary by Class &amp; Accounts'!V174</f>
        <v>0</v>
      </c>
      <c r="V219" s="730">
        <f>'O4 Summary by Class &amp; Accounts'!W174</f>
        <v>0</v>
      </c>
      <c r="W219" s="730">
        <f>'O4 Summary by Class &amp; Accounts'!X174</f>
        <v>0</v>
      </c>
      <c r="X219" s="732">
        <f>SUM(D219:W219)</f>
        <v>0</v>
      </c>
      <c r="Y219" s="730"/>
      <c r="Z219" s="730"/>
      <c r="AA219" s="730"/>
      <c r="AB219" s="730"/>
      <c r="AC219" s="730"/>
      <c r="AD219" s="730"/>
      <c r="AE219" s="730"/>
      <c r="AF219" s="730"/>
      <c r="AG219" s="730"/>
      <c r="AH219" s="730"/>
      <c r="AI219" s="730"/>
      <c r="AJ219" s="730"/>
      <c r="AK219" s="730"/>
      <c r="AL219" s="730"/>
      <c r="AM219" s="730"/>
      <c r="AN219" s="730"/>
      <c r="AO219" s="730"/>
      <c r="AP219" s="730"/>
      <c r="AQ219" s="730"/>
      <c r="AR219" s="730"/>
      <c r="AS219" s="893"/>
      <c r="AV219" s="2101" t="s">
        <v>288</v>
      </c>
    </row>
    <row r="220" spans="1:48" s="752" customFormat="1" ht="12.75">
      <c r="A220" s="1246">
        <v>5605</v>
      </c>
      <c r="B220" s="1252" t="s">
        <v>936</v>
      </c>
      <c r="C220" s="732">
        <f t="shared" si="37"/>
        <v>319000</v>
      </c>
      <c r="D220" s="730">
        <f>'O4 Summary by Class &amp; Accounts'!E175</f>
        <v>191549.13275429583</v>
      </c>
      <c r="E220" s="730">
        <f>'O4 Summary by Class &amp; Accounts'!F175</f>
        <v>53896.246703039054</v>
      </c>
      <c r="F220" s="730">
        <f>'O4 Summary by Class &amp; Accounts'!G175</f>
        <v>58261.456562092404</v>
      </c>
      <c r="G220" s="730">
        <f>'O4 Summary by Class &amp; Accounts'!H175</f>
        <v>0</v>
      </c>
      <c r="H220" s="730">
        <f>'O4 Summary by Class &amp; Accounts'!I175</f>
        <v>0</v>
      </c>
      <c r="I220" s="730">
        <f>'O4 Summary by Class &amp; Accounts'!J175</f>
        <v>0</v>
      </c>
      <c r="J220" s="730">
        <f>'O4 Summary by Class &amp; Accounts'!K175</f>
        <v>13671.492190689727</v>
      </c>
      <c r="K220" s="730">
        <f>'O4 Summary by Class &amp; Accounts'!L175</f>
        <v>862.45682664894377</v>
      </c>
      <c r="L220" s="730">
        <f>'O4 Summary by Class &amp; Accounts'!M175</f>
        <v>759.21496323404108</v>
      </c>
      <c r="M220" s="730">
        <f>'O4 Summary by Class &amp; Accounts'!N175</f>
        <v>0</v>
      </c>
      <c r="N220" s="730">
        <f>'O4 Summary by Class &amp; Accounts'!O175</f>
        <v>0</v>
      </c>
      <c r="O220" s="730">
        <f>'O4 Summary by Class &amp; Accounts'!P175</f>
        <v>0</v>
      </c>
      <c r="P220" s="730">
        <f>'O4 Summary by Class &amp; Accounts'!Q175</f>
        <v>0</v>
      </c>
      <c r="Q220" s="730">
        <f>'O4 Summary by Class &amp; Accounts'!R175</f>
        <v>0</v>
      </c>
      <c r="R220" s="730">
        <f>'O4 Summary by Class &amp; Accounts'!S175</f>
        <v>0</v>
      </c>
      <c r="S220" s="730">
        <f>'O4 Summary by Class &amp; Accounts'!T175</f>
        <v>0</v>
      </c>
      <c r="T220" s="730">
        <f>'O4 Summary by Class &amp; Accounts'!U175</f>
        <v>0</v>
      </c>
      <c r="U220" s="730">
        <f>'O4 Summary by Class &amp; Accounts'!V175</f>
        <v>0</v>
      </c>
      <c r="V220" s="730">
        <f>'O4 Summary by Class &amp; Accounts'!W175</f>
        <v>0</v>
      </c>
      <c r="W220" s="730">
        <f>'O4 Summary by Class &amp; Accounts'!X175</f>
        <v>0</v>
      </c>
      <c r="X220" s="732">
        <f t="shared" si="38"/>
        <v>319000</v>
      </c>
      <c r="Y220" s="730"/>
      <c r="Z220" s="730"/>
      <c r="AA220" s="730"/>
      <c r="AB220" s="730"/>
      <c r="AC220" s="730"/>
      <c r="AD220" s="730"/>
      <c r="AE220" s="730"/>
      <c r="AF220" s="730"/>
      <c r="AG220" s="730"/>
      <c r="AH220" s="730"/>
      <c r="AI220" s="730"/>
      <c r="AJ220" s="730"/>
      <c r="AK220" s="730"/>
      <c r="AL220" s="730"/>
      <c r="AM220" s="730"/>
      <c r="AN220" s="730"/>
      <c r="AO220" s="730"/>
      <c r="AP220" s="730"/>
      <c r="AQ220" s="730"/>
      <c r="AR220" s="730"/>
      <c r="AS220" s="893"/>
      <c r="AV220" s="2101" t="s">
        <v>288</v>
      </c>
    </row>
    <row r="221" spans="1:48" s="752" customFormat="1" ht="25.5">
      <c r="A221" s="1246">
        <v>5610</v>
      </c>
      <c r="B221" s="1252" t="s">
        <v>937</v>
      </c>
      <c r="C221" s="732">
        <f t="shared" si="37"/>
        <v>403000</v>
      </c>
      <c r="D221" s="730">
        <f>'O4 Summary by Class &amp; Accounts'!E176</f>
        <v>241988.40282125774</v>
      </c>
      <c r="E221" s="730">
        <f>'O4 Summary by Class &amp; Accounts'!F176</f>
        <v>68088.361822334598</v>
      </c>
      <c r="F221" s="730">
        <f>'O4 Summary by Class &amp; Accounts'!G176</f>
        <v>73603.031330793849</v>
      </c>
      <c r="G221" s="730">
        <f>'O4 Summary by Class &amp; Accounts'!H176</f>
        <v>0</v>
      </c>
      <c r="H221" s="730">
        <f>'O4 Summary by Class &amp; Accounts'!I176</f>
        <v>0</v>
      </c>
      <c r="I221" s="730">
        <f>'O4 Summary by Class &amp; Accounts'!J176</f>
        <v>0</v>
      </c>
      <c r="J221" s="730">
        <f>'O4 Summary by Class &amp; Accounts'!K176</f>
        <v>17271.508943097051</v>
      </c>
      <c r="K221" s="730">
        <f>'O4 Summary by Class &amp; Accounts'!L176</f>
        <v>1089.5614455784462</v>
      </c>
      <c r="L221" s="730">
        <f>'O4 Summary by Class &amp; Accounts'!M176</f>
        <v>959.13363693830263</v>
      </c>
      <c r="M221" s="730">
        <f>'O4 Summary by Class &amp; Accounts'!N176</f>
        <v>0</v>
      </c>
      <c r="N221" s="730">
        <f>'O4 Summary by Class &amp; Accounts'!O176</f>
        <v>0</v>
      </c>
      <c r="O221" s="730">
        <f>'O4 Summary by Class &amp; Accounts'!P176</f>
        <v>0</v>
      </c>
      <c r="P221" s="730">
        <f>'O4 Summary by Class &amp; Accounts'!Q176</f>
        <v>0</v>
      </c>
      <c r="Q221" s="730">
        <f>'O4 Summary by Class &amp; Accounts'!R176</f>
        <v>0</v>
      </c>
      <c r="R221" s="730">
        <f>'O4 Summary by Class &amp; Accounts'!S176</f>
        <v>0</v>
      </c>
      <c r="S221" s="730">
        <f>'O4 Summary by Class &amp; Accounts'!T176</f>
        <v>0</v>
      </c>
      <c r="T221" s="730">
        <f>'O4 Summary by Class &amp; Accounts'!U176</f>
        <v>0</v>
      </c>
      <c r="U221" s="730">
        <f>'O4 Summary by Class &amp; Accounts'!V176</f>
        <v>0</v>
      </c>
      <c r="V221" s="730">
        <f>'O4 Summary by Class &amp; Accounts'!W176</f>
        <v>0</v>
      </c>
      <c r="W221" s="730">
        <f>'O4 Summary by Class &amp; Accounts'!X176</f>
        <v>0</v>
      </c>
      <c r="X221" s="732">
        <f t="shared" si="38"/>
        <v>403000</v>
      </c>
      <c r="Y221" s="730"/>
      <c r="Z221" s="730"/>
      <c r="AA221" s="730"/>
      <c r="AB221" s="730"/>
      <c r="AC221" s="730"/>
      <c r="AD221" s="730"/>
      <c r="AE221" s="730"/>
      <c r="AF221" s="730"/>
      <c r="AG221" s="730"/>
      <c r="AH221" s="730"/>
      <c r="AI221" s="730"/>
      <c r="AJ221" s="730"/>
      <c r="AK221" s="730"/>
      <c r="AL221" s="730"/>
      <c r="AM221" s="730"/>
      <c r="AN221" s="730"/>
      <c r="AO221" s="730"/>
      <c r="AP221" s="730"/>
      <c r="AQ221" s="730"/>
      <c r="AR221" s="730"/>
      <c r="AS221" s="893"/>
      <c r="AV221" s="2101" t="s">
        <v>288</v>
      </c>
    </row>
    <row r="222" spans="1:48" s="752" customFormat="1" ht="25.5">
      <c r="A222" s="1246">
        <v>5615</v>
      </c>
      <c r="B222" s="1252" t="s">
        <v>938</v>
      </c>
      <c r="C222" s="732">
        <f t="shared" si="37"/>
        <v>184999.99999999997</v>
      </c>
      <c r="D222" s="730">
        <f>'O4 Summary by Class &amp; Accounts'!E177</f>
        <v>111086.48764747563</v>
      </c>
      <c r="E222" s="730">
        <f>'O4 Summary by Class &amp; Accounts'!F177</f>
        <v>31256.444012734246</v>
      </c>
      <c r="F222" s="730">
        <f>'O4 Summary by Class &amp; Accounts'!G177</f>
        <v>33787.992050116285</v>
      </c>
      <c r="G222" s="730">
        <f>'O4 Summary by Class &amp; Accounts'!H177</f>
        <v>0</v>
      </c>
      <c r="H222" s="730">
        <f>'O4 Summary by Class &amp; Accounts'!I177</f>
        <v>0</v>
      </c>
      <c r="I222" s="730">
        <f>'O4 Summary by Class &amp; Accounts'!J177</f>
        <v>0</v>
      </c>
      <c r="J222" s="730">
        <f>'O4 Summary by Class &amp; Accounts'!K177</f>
        <v>7928.6083237542298</v>
      </c>
      <c r="K222" s="730">
        <f>'O4 Summary by Class &amp; Accounts'!L177</f>
        <v>500.17088692807084</v>
      </c>
      <c r="L222" s="730">
        <f>'O4 Summary by Class &amp; Accounts'!M177</f>
        <v>440.29707899152851</v>
      </c>
      <c r="M222" s="730">
        <f>'O4 Summary by Class &amp; Accounts'!N177</f>
        <v>0</v>
      </c>
      <c r="N222" s="730">
        <f>'O4 Summary by Class &amp; Accounts'!O177</f>
        <v>0</v>
      </c>
      <c r="O222" s="730">
        <f>'O4 Summary by Class &amp; Accounts'!P177</f>
        <v>0</v>
      </c>
      <c r="P222" s="730">
        <f>'O4 Summary by Class &amp; Accounts'!Q177</f>
        <v>0</v>
      </c>
      <c r="Q222" s="730">
        <f>'O4 Summary by Class &amp; Accounts'!R177</f>
        <v>0</v>
      </c>
      <c r="R222" s="730">
        <f>'O4 Summary by Class &amp; Accounts'!S177</f>
        <v>0</v>
      </c>
      <c r="S222" s="730">
        <f>'O4 Summary by Class &amp; Accounts'!T177</f>
        <v>0</v>
      </c>
      <c r="T222" s="730">
        <f>'O4 Summary by Class &amp; Accounts'!U177</f>
        <v>0</v>
      </c>
      <c r="U222" s="730">
        <f>'O4 Summary by Class &amp; Accounts'!V177</f>
        <v>0</v>
      </c>
      <c r="V222" s="730">
        <f>'O4 Summary by Class &amp; Accounts'!W177</f>
        <v>0</v>
      </c>
      <c r="W222" s="730">
        <f>'O4 Summary by Class &amp; Accounts'!X177</f>
        <v>0</v>
      </c>
      <c r="X222" s="732">
        <f t="shared" si="38"/>
        <v>184999.99999999997</v>
      </c>
      <c r="Y222" s="730"/>
      <c r="Z222" s="730"/>
      <c r="AA222" s="730"/>
      <c r="AB222" s="730"/>
      <c r="AC222" s="730"/>
      <c r="AD222" s="730"/>
      <c r="AE222" s="730"/>
      <c r="AF222" s="730"/>
      <c r="AG222" s="730"/>
      <c r="AH222" s="730"/>
      <c r="AI222" s="730"/>
      <c r="AJ222" s="730"/>
      <c r="AK222" s="730"/>
      <c r="AL222" s="730"/>
      <c r="AM222" s="730"/>
      <c r="AN222" s="730"/>
      <c r="AO222" s="730"/>
      <c r="AP222" s="730"/>
      <c r="AQ222" s="730"/>
      <c r="AR222" s="730"/>
      <c r="AS222" s="893"/>
      <c r="AV222" s="2101" t="s">
        <v>288</v>
      </c>
    </row>
    <row r="223" spans="1:48" s="752" customFormat="1" ht="12.75">
      <c r="A223" s="1246">
        <v>5620</v>
      </c>
      <c r="B223" s="1252" t="s">
        <v>952</v>
      </c>
      <c r="C223" s="732">
        <f t="shared" si="37"/>
        <v>209999.99999999997</v>
      </c>
      <c r="D223" s="730">
        <f>'O4 Summary by Class &amp; Accounts'!E178</f>
        <v>126098.17516740477</v>
      </c>
      <c r="E223" s="730">
        <f>'O4 Summary by Class &amp; Accounts'!F178</f>
        <v>35480.287798238875</v>
      </c>
      <c r="F223" s="730">
        <f>'O4 Summary by Class &amp; Accounts'!G178</f>
        <v>38353.936921753615</v>
      </c>
      <c r="G223" s="730">
        <f>'O4 Summary by Class &amp; Accounts'!H178</f>
        <v>0</v>
      </c>
      <c r="H223" s="730">
        <f>'O4 Summary by Class &amp; Accounts'!I178</f>
        <v>0</v>
      </c>
      <c r="I223" s="730">
        <f>'O4 Summary by Class &amp; Accounts'!J178</f>
        <v>0</v>
      </c>
      <c r="J223" s="730">
        <f>'O4 Summary by Class &amp; Accounts'!K178</f>
        <v>9000.0418810183146</v>
      </c>
      <c r="K223" s="730">
        <f>'O4 Summary by Class &amp; Accounts'!L178</f>
        <v>567.76154732375608</v>
      </c>
      <c r="L223" s="730">
        <f>'O4 Summary by Class &amp; Accounts'!M178</f>
        <v>499.79668426065399</v>
      </c>
      <c r="M223" s="730">
        <f>'O4 Summary by Class &amp; Accounts'!N178</f>
        <v>0</v>
      </c>
      <c r="N223" s="730">
        <f>'O4 Summary by Class &amp; Accounts'!O178</f>
        <v>0</v>
      </c>
      <c r="O223" s="730">
        <f>'O4 Summary by Class &amp; Accounts'!P178</f>
        <v>0</v>
      </c>
      <c r="P223" s="730">
        <f>'O4 Summary by Class &amp; Accounts'!Q178</f>
        <v>0</v>
      </c>
      <c r="Q223" s="730">
        <f>'O4 Summary by Class &amp; Accounts'!R178</f>
        <v>0</v>
      </c>
      <c r="R223" s="730">
        <f>'O4 Summary by Class &amp; Accounts'!S178</f>
        <v>0</v>
      </c>
      <c r="S223" s="730">
        <f>'O4 Summary by Class &amp; Accounts'!T178</f>
        <v>0</v>
      </c>
      <c r="T223" s="730">
        <f>'O4 Summary by Class &amp; Accounts'!U178</f>
        <v>0</v>
      </c>
      <c r="U223" s="730">
        <f>'O4 Summary by Class &amp; Accounts'!V178</f>
        <v>0</v>
      </c>
      <c r="V223" s="730">
        <f>'O4 Summary by Class &amp; Accounts'!W178</f>
        <v>0</v>
      </c>
      <c r="W223" s="730">
        <f>'O4 Summary by Class &amp; Accounts'!X178</f>
        <v>0</v>
      </c>
      <c r="X223" s="732">
        <f t="shared" si="38"/>
        <v>209999.99999999997</v>
      </c>
      <c r="Y223" s="730"/>
      <c r="Z223" s="730"/>
      <c r="AA223" s="730"/>
      <c r="AB223" s="730"/>
      <c r="AC223" s="730"/>
      <c r="AD223" s="730"/>
      <c r="AE223" s="730"/>
      <c r="AF223" s="730"/>
      <c r="AG223" s="730"/>
      <c r="AH223" s="730"/>
      <c r="AI223" s="730"/>
      <c r="AJ223" s="730"/>
      <c r="AK223" s="730"/>
      <c r="AL223" s="730"/>
      <c r="AM223" s="730"/>
      <c r="AN223" s="730"/>
      <c r="AO223" s="730"/>
      <c r="AP223" s="730"/>
      <c r="AQ223" s="730"/>
      <c r="AR223" s="730"/>
      <c r="AS223" s="893"/>
      <c r="AV223" s="2101" t="s">
        <v>288</v>
      </c>
    </row>
    <row r="224" spans="1:48" s="752" customFormat="1" ht="25.5">
      <c r="A224" s="1246">
        <v>5625</v>
      </c>
      <c r="B224" s="1252" t="s">
        <v>343</v>
      </c>
      <c r="C224" s="732">
        <f t="shared" si="37"/>
        <v>-330000</v>
      </c>
      <c r="D224" s="730">
        <f>'O4 Summary by Class &amp; Accounts'!E179</f>
        <v>-198154.27526306466</v>
      </c>
      <c r="E224" s="730">
        <f>'O4 Summary by Class &amp; Accounts'!F179</f>
        <v>-55754.737968661088</v>
      </c>
      <c r="F224" s="730">
        <f>'O4 Summary by Class &amp; Accounts'!G179</f>
        <v>-60270.472305612828</v>
      </c>
      <c r="G224" s="730">
        <f>'O4 Summary by Class &amp; Accounts'!H179</f>
        <v>0</v>
      </c>
      <c r="H224" s="730">
        <f>'O4 Summary by Class &amp; Accounts'!I179</f>
        <v>0</v>
      </c>
      <c r="I224" s="730">
        <f>'O4 Summary by Class &amp; Accounts'!J179</f>
        <v>0</v>
      </c>
      <c r="J224" s="730">
        <f>'O4 Summary by Class &amp; Accounts'!K179</f>
        <v>-14142.922955885924</v>
      </c>
      <c r="K224" s="730">
        <f>'O4 Summary by Class &amp; Accounts'!L179</f>
        <v>-892.19671722304531</v>
      </c>
      <c r="L224" s="730">
        <f>'O4 Summary by Class &amp; Accounts'!M179</f>
        <v>-785.39478955245625</v>
      </c>
      <c r="M224" s="730">
        <f>'O4 Summary by Class &amp; Accounts'!N179</f>
        <v>0</v>
      </c>
      <c r="N224" s="730">
        <f>'O4 Summary by Class &amp; Accounts'!O179</f>
        <v>0</v>
      </c>
      <c r="O224" s="730">
        <f>'O4 Summary by Class &amp; Accounts'!P179</f>
        <v>0</v>
      </c>
      <c r="P224" s="730">
        <f>'O4 Summary by Class &amp; Accounts'!Q179</f>
        <v>0</v>
      </c>
      <c r="Q224" s="730">
        <f>'O4 Summary by Class &amp; Accounts'!R179</f>
        <v>0</v>
      </c>
      <c r="R224" s="730">
        <f>'O4 Summary by Class &amp; Accounts'!S179</f>
        <v>0</v>
      </c>
      <c r="S224" s="730">
        <f>'O4 Summary by Class &amp; Accounts'!T179</f>
        <v>0</v>
      </c>
      <c r="T224" s="730">
        <f>'O4 Summary by Class &amp; Accounts'!U179</f>
        <v>0</v>
      </c>
      <c r="U224" s="730">
        <f>'O4 Summary by Class &amp; Accounts'!V179</f>
        <v>0</v>
      </c>
      <c r="V224" s="730">
        <f>'O4 Summary by Class &amp; Accounts'!W179</f>
        <v>0</v>
      </c>
      <c r="W224" s="730">
        <f>'O4 Summary by Class &amp; Accounts'!X179</f>
        <v>0</v>
      </c>
      <c r="X224" s="732">
        <f t="shared" si="38"/>
        <v>-330000</v>
      </c>
      <c r="Y224" s="730"/>
      <c r="Z224" s="730"/>
      <c r="AA224" s="730"/>
      <c r="AB224" s="730"/>
      <c r="AC224" s="730"/>
      <c r="AD224" s="730"/>
      <c r="AE224" s="730"/>
      <c r="AF224" s="730"/>
      <c r="AG224" s="730"/>
      <c r="AH224" s="730"/>
      <c r="AI224" s="730"/>
      <c r="AJ224" s="730"/>
      <c r="AK224" s="730"/>
      <c r="AL224" s="730"/>
      <c r="AM224" s="730"/>
      <c r="AN224" s="730"/>
      <c r="AO224" s="730"/>
      <c r="AP224" s="730"/>
      <c r="AQ224" s="730"/>
      <c r="AR224" s="730"/>
      <c r="AS224" s="893"/>
      <c r="AV224" s="2101" t="s">
        <v>288</v>
      </c>
    </row>
    <row r="225" spans="1:48" s="752" customFormat="1" ht="12.75">
      <c r="A225" s="1246">
        <v>5630</v>
      </c>
      <c r="B225" s="1252" t="s">
        <v>953</v>
      </c>
      <c r="C225" s="732">
        <f t="shared" si="37"/>
        <v>124999.99999999999</v>
      </c>
      <c r="D225" s="730">
        <f>'O4 Summary by Class &amp; Accounts'!E180</f>
        <v>75058.437599645695</v>
      </c>
      <c r="E225" s="730">
        <f>'O4 Summary by Class &amp; Accounts'!F180</f>
        <v>21119.218927523139</v>
      </c>
      <c r="F225" s="730">
        <f>'O4 Summary by Class &amp; Accounts'!G180</f>
        <v>22829.724358186679</v>
      </c>
      <c r="G225" s="730">
        <f>'O4 Summary by Class &amp; Accounts'!H180</f>
        <v>0</v>
      </c>
      <c r="H225" s="730">
        <f>'O4 Summary by Class &amp; Accounts'!I180</f>
        <v>0</v>
      </c>
      <c r="I225" s="730">
        <f>'O4 Summary by Class &amp; Accounts'!J180</f>
        <v>0</v>
      </c>
      <c r="J225" s="730">
        <f>'O4 Summary by Class &amp; Accounts'!K180</f>
        <v>5357.1677863204259</v>
      </c>
      <c r="K225" s="730">
        <f>'O4 Summary by Class &amp; Accounts'!L180</f>
        <v>337.95330197842628</v>
      </c>
      <c r="L225" s="730">
        <f>'O4 Summary by Class &amp; Accounts'!M180</f>
        <v>297.49802634562741</v>
      </c>
      <c r="M225" s="730">
        <f>'O4 Summary by Class &amp; Accounts'!N180</f>
        <v>0</v>
      </c>
      <c r="N225" s="730">
        <f>'O4 Summary by Class &amp; Accounts'!O180</f>
        <v>0</v>
      </c>
      <c r="O225" s="730">
        <f>'O4 Summary by Class &amp; Accounts'!P180</f>
        <v>0</v>
      </c>
      <c r="P225" s="730">
        <f>'O4 Summary by Class &amp; Accounts'!Q180</f>
        <v>0</v>
      </c>
      <c r="Q225" s="730">
        <f>'O4 Summary by Class &amp; Accounts'!R180</f>
        <v>0</v>
      </c>
      <c r="R225" s="730">
        <f>'O4 Summary by Class &amp; Accounts'!S180</f>
        <v>0</v>
      </c>
      <c r="S225" s="730">
        <f>'O4 Summary by Class &amp; Accounts'!T180</f>
        <v>0</v>
      </c>
      <c r="T225" s="730">
        <f>'O4 Summary by Class &amp; Accounts'!U180</f>
        <v>0</v>
      </c>
      <c r="U225" s="730">
        <f>'O4 Summary by Class &amp; Accounts'!V180</f>
        <v>0</v>
      </c>
      <c r="V225" s="730">
        <f>'O4 Summary by Class &amp; Accounts'!W180</f>
        <v>0</v>
      </c>
      <c r="W225" s="730">
        <f>'O4 Summary by Class &amp; Accounts'!X180</f>
        <v>0</v>
      </c>
      <c r="X225" s="732">
        <f t="shared" si="38"/>
        <v>124999.99999999999</v>
      </c>
      <c r="Y225" s="730"/>
      <c r="Z225" s="730"/>
      <c r="AA225" s="730"/>
      <c r="AB225" s="730"/>
      <c r="AC225" s="730"/>
      <c r="AD225" s="730"/>
      <c r="AE225" s="730"/>
      <c r="AF225" s="730"/>
      <c r="AG225" s="730"/>
      <c r="AH225" s="730"/>
      <c r="AI225" s="730"/>
      <c r="AJ225" s="730"/>
      <c r="AK225" s="730"/>
      <c r="AL225" s="730"/>
      <c r="AM225" s="730"/>
      <c r="AN225" s="730"/>
      <c r="AO225" s="730"/>
      <c r="AP225" s="730"/>
      <c r="AQ225" s="730"/>
      <c r="AR225" s="730"/>
      <c r="AS225" s="893"/>
      <c r="AV225" s="2101" t="s">
        <v>288</v>
      </c>
    </row>
    <row r="226" spans="1:48" s="752" customFormat="1" ht="12.75">
      <c r="A226" s="1246">
        <v>5635</v>
      </c>
      <c r="B226" s="1252" t="s">
        <v>954</v>
      </c>
      <c r="C226" s="732">
        <f t="shared" si="37"/>
        <v>24000</v>
      </c>
      <c r="D226" s="730">
        <f>'O4 Summary by Class &amp; Accounts'!E181</f>
        <v>12024.061742169892</v>
      </c>
      <c r="E226" s="730">
        <f>'O4 Summary by Class &amp; Accounts'!F181</f>
        <v>4135.5661504682303</v>
      </c>
      <c r="F226" s="730">
        <f>'O4 Summary by Class &amp; Accounts'!G181</f>
        <v>5990.5741436641056</v>
      </c>
      <c r="G226" s="730">
        <f>'O4 Summary by Class &amp; Accounts'!H181</f>
        <v>0</v>
      </c>
      <c r="H226" s="730">
        <f>'O4 Summary by Class &amp; Accounts'!I181</f>
        <v>0</v>
      </c>
      <c r="I226" s="730">
        <f>'O4 Summary by Class &amp; Accounts'!J181</f>
        <v>0</v>
      </c>
      <c r="J226" s="730">
        <f>'O4 Summary by Class &amp; Accounts'!K181</f>
        <v>1674.6181424653462</v>
      </c>
      <c r="K226" s="730">
        <f>'O4 Summary by Class &amp; Accounts'!L181</f>
        <v>91.886510207662823</v>
      </c>
      <c r="L226" s="730">
        <f>'O4 Summary by Class &amp; Accounts'!M181</f>
        <v>83.293311024762872</v>
      </c>
      <c r="M226" s="730">
        <f>'O4 Summary by Class &amp; Accounts'!N181</f>
        <v>0</v>
      </c>
      <c r="N226" s="730">
        <f>'O4 Summary by Class &amp; Accounts'!O181</f>
        <v>0</v>
      </c>
      <c r="O226" s="730">
        <f>'O4 Summary by Class &amp; Accounts'!P181</f>
        <v>0</v>
      </c>
      <c r="P226" s="730">
        <f>'O4 Summary by Class &amp; Accounts'!Q181</f>
        <v>0</v>
      </c>
      <c r="Q226" s="730">
        <f>'O4 Summary by Class &amp; Accounts'!R181</f>
        <v>0</v>
      </c>
      <c r="R226" s="730">
        <f>'O4 Summary by Class &amp; Accounts'!S181</f>
        <v>0</v>
      </c>
      <c r="S226" s="730">
        <f>'O4 Summary by Class &amp; Accounts'!T181</f>
        <v>0</v>
      </c>
      <c r="T226" s="730">
        <f>'O4 Summary by Class &amp; Accounts'!U181</f>
        <v>0</v>
      </c>
      <c r="U226" s="730">
        <f>'O4 Summary by Class &amp; Accounts'!V181</f>
        <v>0</v>
      </c>
      <c r="V226" s="730">
        <f>'O4 Summary by Class &amp; Accounts'!W181</f>
        <v>0</v>
      </c>
      <c r="W226" s="730">
        <f>'O4 Summary by Class &amp; Accounts'!X181</f>
        <v>0</v>
      </c>
      <c r="X226" s="732">
        <f t="shared" si="38"/>
        <v>24000</v>
      </c>
      <c r="Y226" s="730"/>
      <c r="Z226" s="730"/>
      <c r="AA226" s="730"/>
      <c r="AB226" s="730"/>
      <c r="AC226" s="730"/>
      <c r="AD226" s="730"/>
      <c r="AE226" s="730"/>
      <c r="AF226" s="730"/>
      <c r="AG226" s="730"/>
      <c r="AH226" s="730"/>
      <c r="AI226" s="730"/>
      <c r="AJ226" s="730"/>
      <c r="AK226" s="730"/>
      <c r="AL226" s="730"/>
      <c r="AM226" s="730"/>
      <c r="AN226" s="730"/>
      <c r="AO226" s="730"/>
      <c r="AP226" s="730"/>
      <c r="AQ226" s="730"/>
      <c r="AR226" s="730"/>
      <c r="AS226" s="893"/>
      <c r="AV226" s="2101" t="s">
        <v>1471</v>
      </c>
    </row>
    <row r="227" spans="1:48" s="752" customFormat="1" ht="12.75">
      <c r="A227" s="1246">
        <v>5640</v>
      </c>
      <c r="B227" s="1252" t="s">
        <v>955</v>
      </c>
      <c r="C227" s="732">
        <f t="shared" si="37"/>
        <v>28000</v>
      </c>
      <c r="D227" s="730">
        <f>'O4 Summary by Class &amp; Accounts'!E182</f>
        <v>16813.090022320637</v>
      </c>
      <c r="E227" s="730">
        <f>'O4 Summary by Class &amp; Accounts'!F182</f>
        <v>4730.7050397651838</v>
      </c>
      <c r="F227" s="730">
        <f>'O4 Summary by Class &amp; Accounts'!G182</f>
        <v>5113.8582562338161</v>
      </c>
      <c r="G227" s="730">
        <f>'O4 Summary by Class &amp; Accounts'!H182</f>
        <v>0</v>
      </c>
      <c r="H227" s="730">
        <f>'O4 Summary by Class &amp; Accounts'!I182</f>
        <v>0</v>
      </c>
      <c r="I227" s="730">
        <f>'O4 Summary by Class &amp; Accounts'!J182</f>
        <v>0</v>
      </c>
      <c r="J227" s="730">
        <f>'O4 Summary by Class &amp; Accounts'!K182</f>
        <v>1200.0055841357753</v>
      </c>
      <c r="K227" s="730">
        <f>'O4 Summary by Class &amp; Accounts'!L182</f>
        <v>75.701539643167479</v>
      </c>
      <c r="L227" s="730">
        <f>'O4 Summary by Class &amp; Accounts'!M182</f>
        <v>66.639557901420531</v>
      </c>
      <c r="M227" s="730">
        <f>'O4 Summary by Class &amp; Accounts'!N182</f>
        <v>0</v>
      </c>
      <c r="N227" s="730">
        <f>'O4 Summary by Class &amp; Accounts'!O182</f>
        <v>0</v>
      </c>
      <c r="O227" s="730">
        <f>'O4 Summary by Class &amp; Accounts'!P182</f>
        <v>0</v>
      </c>
      <c r="P227" s="730">
        <f>'O4 Summary by Class &amp; Accounts'!Q182</f>
        <v>0</v>
      </c>
      <c r="Q227" s="730">
        <f>'O4 Summary by Class &amp; Accounts'!R182</f>
        <v>0</v>
      </c>
      <c r="R227" s="730">
        <f>'O4 Summary by Class &amp; Accounts'!S182</f>
        <v>0</v>
      </c>
      <c r="S227" s="730">
        <f>'O4 Summary by Class &amp; Accounts'!T182</f>
        <v>0</v>
      </c>
      <c r="T227" s="730">
        <f>'O4 Summary by Class &amp; Accounts'!U182</f>
        <v>0</v>
      </c>
      <c r="U227" s="730">
        <f>'O4 Summary by Class &amp; Accounts'!V182</f>
        <v>0</v>
      </c>
      <c r="V227" s="730">
        <f>'O4 Summary by Class &amp; Accounts'!W182</f>
        <v>0</v>
      </c>
      <c r="W227" s="730">
        <f>'O4 Summary by Class &amp; Accounts'!X182</f>
        <v>0</v>
      </c>
      <c r="X227" s="732">
        <f t="shared" si="38"/>
        <v>28000</v>
      </c>
      <c r="Y227" s="730"/>
      <c r="Z227" s="730"/>
      <c r="AA227" s="730"/>
      <c r="AB227" s="730"/>
      <c r="AC227" s="730"/>
      <c r="AD227" s="730"/>
      <c r="AE227" s="730"/>
      <c r="AF227" s="730"/>
      <c r="AG227" s="730"/>
      <c r="AH227" s="730"/>
      <c r="AI227" s="730"/>
      <c r="AJ227" s="730"/>
      <c r="AK227" s="730"/>
      <c r="AL227" s="730"/>
      <c r="AM227" s="730"/>
      <c r="AN227" s="730"/>
      <c r="AO227" s="730"/>
      <c r="AP227" s="730"/>
      <c r="AQ227" s="730"/>
      <c r="AR227" s="730"/>
      <c r="AS227" s="893"/>
      <c r="AV227" s="2101" t="s">
        <v>288</v>
      </c>
    </row>
    <row r="228" spans="1:48" s="752" customFormat="1" ht="12.75">
      <c r="A228" s="1246">
        <v>5645</v>
      </c>
      <c r="B228" s="1252" t="s">
        <v>956</v>
      </c>
      <c r="C228" s="732">
        <f t="shared" si="37"/>
        <v>0</v>
      </c>
      <c r="D228" s="730">
        <f>'O4 Summary by Class &amp; Accounts'!E183</f>
        <v>0</v>
      </c>
      <c r="E228" s="730">
        <f>'O4 Summary by Class &amp; Accounts'!F183</f>
        <v>0</v>
      </c>
      <c r="F228" s="730">
        <f>'O4 Summary by Class &amp; Accounts'!G183</f>
        <v>0</v>
      </c>
      <c r="G228" s="730">
        <f>'O4 Summary by Class &amp; Accounts'!H183</f>
        <v>0</v>
      </c>
      <c r="H228" s="730">
        <f>'O4 Summary by Class &amp; Accounts'!I183</f>
        <v>0</v>
      </c>
      <c r="I228" s="730">
        <f>'O4 Summary by Class &amp; Accounts'!J183</f>
        <v>0</v>
      </c>
      <c r="J228" s="730">
        <f>'O4 Summary by Class &amp; Accounts'!K183</f>
        <v>0</v>
      </c>
      <c r="K228" s="730">
        <f>'O4 Summary by Class &amp; Accounts'!L183</f>
        <v>0</v>
      </c>
      <c r="L228" s="730">
        <f>'O4 Summary by Class &amp; Accounts'!M183</f>
        <v>0</v>
      </c>
      <c r="M228" s="730">
        <f>'O4 Summary by Class &amp; Accounts'!N183</f>
        <v>0</v>
      </c>
      <c r="N228" s="730">
        <f>'O4 Summary by Class &amp; Accounts'!O183</f>
        <v>0</v>
      </c>
      <c r="O228" s="730">
        <f>'O4 Summary by Class &amp; Accounts'!P183</f>
        <v>0</v>
      </c>
      <c r="P228" s="730">
        <f>'O4 Summary by Class &amp; Accounts'!Q183</f>
        <v>0</v>
      </c>
      <c r="Q228" s="730">
        <f>'O4 Summary by Class &amp; Accounts'!R183</f>
        <v>0</v>
      </c>
      <c r="R228" s="730">
        <f>'O4 Summary by Class &amp; Accounts'!S183</f>
        <v>0</v>
      </c>
      <c r="S228" s="730">
        <f>'O4 Summary by Class &amp; Accounts'!T183</f>
        <v>0</v>
      </c>
      <c r="T228" s="730">
        <f>'O4 Summary by Class &amp; Accounts'!U183</f>
        <v>0</v>
      </c>
      <c r="U228" s="730">
        <f>'O4 Summary by Class &amp; Accounts'!V183</f>
        <v>0</v>
      </c>
      <c r="V228" s="730">
        <f>'O4 Summary by Class &amp; Accounts'!W183</f>
        <v>0</v>
      </c>
      <c r="W228" s="730">
        <f>'O4 Summary by Class &amp; Accounts'!X183</f>
        <v>0</v>
      </c>
      <c r="X228" s="732">
        <f t="shared" si="38"/>
        <v>0</v>
      </c>
      <c r="Y228" s="730"/>
      <c r="Z228" s="730"/>
      <c r="AA228" s="730"/>
      <c r="AB228" s="730"/>
      <c r="AC228" s="730"/>
      <c r="AD228" s="730"/>
      <c r="AE228" s="730"/>
      <c r="AF228" s="730"/>
      <c r="AG228" s="730"/>
      <c r="AH228" s="730"/>
      <c r="AI228" s="730"/>
      <c r="AJ228" s="730"/>
      <c r="AK228" s="730"/>
      <c r="AL228" s="730"/>
      <c r="AM228" s="730"/>
      <c r="AN228" s="730"/>
      <c r="AO228" s="730"/>
      <c r="AP228" s="730"/>
      <c r="AQ228" s="730"/>
      <c r="AR228" s="730"/>
      <c r="AS228" s="893"/>
      <c r="AV228" s="2101" t="s">
        <v>288</v>
      </c>
    </row>
    <row r="229" spans="1:48" s="752" customFormat="1" ht="12.75">
      <c r="A229" s="1246">
        <v>5650</v>
      </c>
      <c r="B229" s="1252" t="s">
        <v>957</v>
      </c>
      <c r="C229" s="732">
        <f t="shared" si="37"/>
        <v>0</v>
      </c>
      <c r="D229" s="730">
        <f>'O4 Summary by Class &amp; Accounts'!E184</f>
        <v>0</v>
      </c>
      <c r="E229" s="730">
        <f>'O4 Summary by Class &amp; Accounts'!F184</f>
        <v>0</v>
      </c>
      <c r="F229" s="730">
        <f>'O4 Summary by Class &amp; Accounts'!G184</f>
        <v>0</v>
      </c>
      <c r="G229" s="730">
        <f>'O4 Summary by Class &amp; Accounts'!H184</f>
        <v>0</v>
      </c>
      <c r="H229" s="730">
        <f>'O4 Summary by Class &amp; Accounts'!I184</f>
        <v>0</v>
      </c>
      <c r="I229" s="730">
        <f>'O4 Summary by Class &amp; Accounts'!J184</f>
        <v>0</v>
      </c>
      <c r="J229" s="730">
        <f>'O4 Summary by Class &amp; Accounts'!K184</f>
        <v>0</v>
      </c>
      <c r="K229" s="730">
        <f>'O4 Summary by Class &amp; Accounts'!L184</f>
        <v>0</v>
      </c>
      <c r="L229" s="730">
        <f>'O4 Summary by Class &amp; Accounts'!M184</f>
        <v>0</v>
      </c>
      <c r="M229" s="730">
        <f>'O4 Summary by Class &amp; Accounts'!N184</f>
        <v>0</v>
      </c>
      <c r="N229" s="730">
        <f>'O4 Summary by Class &amp; Accounts'!O184</f>
        <v>0</v>
      </c>
      <c r="O229" s="730">
        <f>'O4 Summary by Class &amp; Accounts'!P184</f>
        <v>0</v>
      </c>
      <c r="P229" s="730">
        <f>'O4 Summary by Class &amp; Accounts'!Q184</f>
        <v>0</v>
      </c>
      <c r="Q229" s="730">
        <f>'O4 Summary by Class &amp; Accounts'!R184</f>
        <v>0</v>
      </c>
      <c r="R229" s="730">
        <f>'O4 Summary by Class &amp; Accounts'!S184</f>
        <v>0</v>
      </c>
      <c r="S229" s="730">
        <f>'O4 Summary by Class &amp; Accounts'!T184</f>
        <v>0</v>
      </c>
      <c r="T229" s="730">
        <f>'O4 Summary by Class &amp; Accounts'!U184</f>
        <v>0</v>
      </c>
      <c r="U229" s="730">
        <f>'O4 Summary by Class &amp; Accounts'!V184</f>
        <v>0</v>
      </c>
      <c r="V229" s="730">
        <f>'O4 Summary by Class &amp; Accounts'!W184</f>
        <v>0</v>
      </c>
      <c r="W229" s="730">
        <f>'O4 Summary by Class &amp; Accounts'!X184</f>
        <v>0</v>
      </c>
      <c r="X229" s="732">
        <f t="shared" si="38"/>
        <v>0</v>
      </c>
      <c r="Y229" s="730"/>
      <c r="Z229" s="730"/>
      <c r="AA229" s="730"/>
      <c r="AB229" s="730"/>
      <c r="AC229" s="730"/>
      <c r="AD229" s="730"/>
      <c r="AE229" s="730"/>
      <c r="AF229" s="730"/>
      <c r="AG229" s="730"/>
      <c r="AH229" s="730"/>
      <c r="AI229" s="730"/>
      <c r="AJ229" s="730"/>
      <c r="AK229" s="730"/>
      <c r="AL229" s="730"/>
      <c r="AM229" s="730"/>
      <c r="AN229" s="730"/>
      <c r="AO229" s="730"/>
      <c r="AP229" s="730"/>
      <c r="AQ229" s="730"/>
      <c r="AR229" s="730"/>
      <c r="AS229" s="893"/>
      <c r="AV229" s="2101" t="s">
        <v>288</v>
      </c>
    </row>
    <row r="230" spans="1:48" s="752" customFormat="1" ht="12.75">
      <c r="A230" s="1246">
        <v>5655</v>
      </c>
      <c r="B230" s="1252" t="s">
        <v>958</v>
      </c>
      <c r="C230" s="732">
        <f t="shared" si="37"/>
        <v>87000</v>
      </c>
      <c r="D230" s="730">
        <f>'O4 Summary by Class &amp; Accounts'!E185</f>
        <v>52240.67256935341</v>
      </c>
      <c r="E230" s="730">
        <f>'O4 Summary by Class &amp; Accounts'!F185</f>
        <v>14698.976373556106</v>
      </c>
      <c r="F230" s="730">
        <f>'O4 Summary by Class &amp; Accounts'!G185</f>
        <v>15889.488153297927</v>
      </c>
      <c r="G230" s="730">
        <f>'O4 Summary by Class &amp; Accounts'!H185</f>
        <v>0</v>
      </c>
      <c r="H230" s="730">
        <f>'O4 Summary by Class &amp; Accounts'!I185</f>
        <v>0</v>
      </c>
      <c r="I230" s="730">
        <f>'O4 Summary by Class &amp; Accounts'!J185</f>
        <v>0</v>
      </c>
      <c r="J230" s="730">
        <f>'O4 Summary by Class &amp; Accounts'!K185</f>
        <v>3728.5887792790163</v>
      </c>
      <c r="K230" s="730">
        <f>'O4 Summary by Class &amp; Accounts'!L185</f>
        <v>235.21549817698468</v>
      </c>
      <c r="L230" s="730">
        <f>'O4 Summary by Class &amp; Accounts'!M185</f>
        <v>207.05862633655667</v>
      </c>
      <c r="M230" s="730">
        <f>'O4 Summary by Class &amp; Accounts'!N185</f>
        <v>0</v>
      </c>
      <c r="N230" s="730">
        <f>'O4 Summary by Class &amp; Accounts'!O185</f>
        <v>0</v>
      </c>
      <c r="O230" s="730">
        <f>'O4 Summary by Class &amp; Accounts'!P185</f>
        <v>0</v>
      </c>
      <c r="P230" s="730">
        <f>'O4 Summary by Class &amp; Accounts'!Q185</f>
        <v>0</v>
      </c>
      <c r="Q230" s="730">
        <f>'O4 Summary by Class &amp; Accounts'!R185</f>
        <v>0</v>
      </c>
      <c r="R230" s="730">
        <f>'O4 Summary by Class &amp; Accounts'!S185</f>
        <v>0</v>
      </c>
      <c r="S230" s="730">
        <f>'O4 Summary by Class &amp; Accounts'!T185</f>
        <v>0</v>
      </c>
      <c r="T230" s="730">
        <f>'O4 Summary by Class &amp; Accounts'!U185</f>
        <v>0</v>
      </c>
      <c r="U230" s="730">
        <f>'O4 Summary by Class &amp; Accounts'!V185</f>
        <v>0</v>
      </c>
      <c r="V230" s="730">
        <f>'O4 Summary by Class &amp; Accounts'!W185</f>
        <v>0</v>
      </c>
      <c r="W230" s="730">
        <f>'O4 Summary by Class &amp; Accounts'!X185</f>
        <v>0</v>
      </c>
      <c r="X230" s="732">
        <f t="shared" si="38"/>
        <v>87000</v>
      </c>
      <c r="Y230" s="730"/>
      <c r="Z230" s="730"/>
      <c r="AA230" s="730"/>
      <c r="AB230" s="730"/>
      <c r="AC230" s="730"/>
      <c r="AD230" s="730"/>
      <c r="AE230" s="730"/>
      <c r="AF230" s="730"/>
      <c r="AG230" s="730"/>
      <c r="AH230" s="730"/>
      <c r="AI230" s="730"/>
      <c r="AJ230" s="730"/>
      <c r="AK230" s="730"/>
      <c r="AL230" s="730"/>
      <c r="AM230" s="730"/>
      <c r="AN230" s="730"/>
      <c r="AO230" s="730"/>
      <c r="AP230" s="730"/>
      <c r="AQ230" s="730"/>
      <c r="AR230" s="730"/>
      <c r="AS230" s="893"/>
      <c r="AV230" s="2101" t="s">
        <v>288</v>
      </c>
    </row>
    <row r="231" spans="1:48" s="752" customFormat="1" ht="12.75">
      <c r="A231" s="1246">
        <v>5660</v>
      </c>
      <c r="B231" s="1252" t="s">
        <v>959</v>
      </c>
      <c r="C231" s="732">
        <f>SUM(D231:W231)</f>
        <v>29999.999999999996</v>
      </c>
      <c r="D231" s="730">
        <f>'O4 Summary by Class &amp; Accounts'!E186</f>
        <v>18014.025023914968</v>
      </c>
      <c r="E231" s="730">
        <f>'O4 Summary by Class &amp; Accounts'!F186</f>
        <v>5068.6125426055532</v>
      </c>
      <c r="F231" s="730">
        <f>'O4 Summary by Class &amp; Accounts'!G186</f>
        <v>5479.1338459648023</v>
      </c>
      <c r="G231" s="730">
        <f>'O4 Summary by Class &amp; Accounts'!H186</f>
        <v>0</v>
      </c>
      <c r="H231" s="730">
        <f>'O4 Summary by Class &amp; Accounts'!I186</f>
        <v>0</v>
      </c>
      <c r="I231" s="730">
        <f>'O4 Summary by Class &amp; Accounts'!J186</f>
        <v>0</v>
      </c>
      <c r="J231" s="730">
        <f>'O4 Summary by Class &amp; Accounts'!K186</f>
        <v>1285.7202687169022</v>
      </c>
      <c r="K231" s="730">
        <f>'O4 Summary by Class &amp; Accounts'!L186</f>
        <v>81.108792474822295</v>
      </c>
      <c r="L231" s="730">
        <f>'O4 Summary by Class &amp; Accounts'!M186</f>
        <v>71.399526322950578</v>
      </c>
      <c r="M231" s="730">
        <f>'O4 Summary by Class &amp; Accounts'!N186</f>
        <v>0</v>
      </c>
      <c r="N231" s="730">
        <f>'O4 Summary by Class &amp; Accounts'!O186</f>
        <v>0</v>
      </c>
      <c r="O231" s="730">
        <f>'O4 Summary by Class &amp; Accounts'!P186</f>
        <v>0</v>
      </c>
      <c r="P231" s="730">
        <f>'O4 Summary by Class &amp; Accounts'!Q186</f>
        <v>0</v>
      </c>
      <c r="Q231" s="730">
        <f>'O4 Summary by Class &amp; Accounts'!R186</f>
        <v>0</v>
      </c>
      <c r="R231" s="730">
        <f>'O4 Summary by Class &amp; Accounts'!S186</f>
        <v>0</v>
      </c>
      <c r="S231" s="730">
        <f>'O4 Summary by Class &amp; Accounts'!T186</f>
        <v>0</v>
      </c>
      <c r="T231" s="730">
        <f>'O4 Summary by Class &amp; Accounts'!U186</f>
        <v>0</v>
      </c>
      <c r="U231" s="730">
        <f>'O4 Summary by Class &amp; Accounts'!V186</f>
        <v>0</v>
      </c>
      <c r="V231" s="730">
        <f>'O4 Summary by Class &amp; Accounts'!W186</f>
        <v>0</v>
      </c>
      <c r="W231" s="730">
        <f>'O4 Summary by Class &amp; Accounts'!X186</f>
        <v>0</v>
      </c>
      <c r="X231" s="732">
        <f>SUM(D231:W231)</f>
        <v>29999.999999999996</v>
      </c>
      <c r="Y231" s="730"/>
      <c r="Z231" s="730"/>
      <c r="AA231" s="730"/>
      <c r="AB231" s="730"/>
      <c r="AC231" s="730"/>
      <c r="AD231" s="730"/>
      <c r="AE231" s="730"/>
      <c r="AF231" s="730"/>
      <c r="AG231" s="730"/>
      <c r="AH231" s="730"/>
      <c r="AI231" s="730"/>
      <c r="AJ231" s="730"/>
      <c r="AK231" s="730"/>
      <c r="AL231" s="730"/>
      <c r="AM231" s="730"/>
      <c r="AN231" s="730"/>
      <c r="AO231" s="730"/>
      <c r="AP231" s="730"/>
      <c r="AQ231" s="730"/>
      <c r="AR231" s="730"/>
      <c r="AS231" s="893"/>
      <c r="AV231" s="2101" t="s">
        <v>288</v>
      </c>
    </row>
    <row r="232" spans="1:48" s="752" customFormat="1" ht="12.75">
      <c r="A232" s="1246">
        <v>5665</v>
      </c>
      <c r="B232" s="1252" t="s">
        <v>960</v>
      </c>
      <c r="C232" s="732">
        <f t="shared" si="37"/>
        <v>96000.000000000015</v>
      </c>
      <c r="D232" s="730">
        <f>'O4 Summary by Class &amp; Accounts'!E187</f>
        <v>57644.880076527901</v>
      </c>
      <c r="E232" s="730">
        <f>'O4 Summary by Class &amp; Accounts'!F187</f>
        <v>16219.560136337772</v>
      </c>
      <c r="F232" s="730">
        <f>'O4 Summary by Class &amp; Accounts'!G187</f>
        <v>17533.228307087367</v>
      </c>
      <c r="G232" s="730">
        <f>'O4 Summary by Class &amp; Accounts'!H187</f>
        <v>0</v>
      </c>
      <c r="H232" s="730">
        <f>'O4 Summary by Class &amp; Accounts'!I187</f>
        <v>0</v>
      </c>
      <c r="I232" s="730">
        <f>'O4 Summary by Class &amp; Accounts'!J187</f>
        <v>0</v>
      </c>
      <c r="J232" s="730">
        <f>'O4 Summary by Class &amp; Accounts'!K187</f>
        <v>4114.3048598940868</v>
      </c>
      <c r="K232" s="730">
        <f>'O4 Summary by Class &amp; Accounts'!L187</f>
        <v>259.54813591943139</v>
      </c>
      <c r="L232" s="730">
        <f>'O4 Summary by Class &amp; Accounts'!M187</f>
        <v>228.47848423344183</v>
      </c>
      <c r="M232" s="730">
        <f>'O4 Summary by Class &amp; Accounts'!N187</f>
        <v>0</v>
      </c>
      <c r="N232" s="730">
        <f>'O4 Summary by Class &amp; Accounts'!O187</f>
        <v>0</v>
      </c>
      <c r="O232" s="730">
        <f>'O4 Summary by Class &amp; Accounts'!P187</f>
        <v>0</v>
      </c>
      <c r="P232" s="730">
        <f>'O4 Summary by Class &amp; Accounts'!Q187</f>
        <v>0</v>
      </c>
      <c r="Q232" s="730">
        <f>'O4 Summary by Class &amp; Accounts'!R187</f>
        <v>0</v>
      </c>
      <c r="R232" s="730">
        <f>'O4 Summary by Class &amp; Accounts'!S187</f>
        <v>0</v>
      </c>
      <c r="S232" s="730">
        <f>'O4 Summary by Class &amp; Accounts'!T187</f>
        <v>0</v>
      </c>
      <c r="T232" s="730">
        <f>'O4 Summary by Class &amp; Accounts'!U187</f>
        <v>0</v>
      </c>
      <c r="U232" s="730">
        <f>'O4 Summary by Class &amp; Accounts'!V187</f>
        <v>0</v>
      </c>
      <c r="V232" s="730">
        <f>'O4 Summary by Class &amp; Accounts'!W187</f>
        <v>0</v>
      </c>
      <c r="W232" s="730">
        <f>'O4 Summary by Class &amp; Accounts'!X187</f>
        <v>0</v>
      </c>
      <c r="X232" s="732">
        <f t="shared" si="38"/>
        <v>96000.000000000015</v>
      </c>
      <c r="Y232" s="730"/>
      <c r="Z232" s="730"/>
      <c r="AA232" s="730"/>
      <c r="AB232" s="730"/>
      <c r="AC232" s="730"/>
      <c r="AD232" s="730"/>
      <c r="AE232" s="730"/>
      <c r="AF232" s="730"/>
      <c r="AG232" s="730"/>
      <c r="AH232" s="730"/>
      <c r="AI232" s="730"/>
      <c r="AJ232" s="730"/>
      <c r="AK232" s="730"/>
      <c r="AL232" s="730"/>
      <c r="AM232" s="730"/>
      <c r="AN232" s="730"/>
      <c r="AO232" s="730"/>
      <c r="AP232" s="730"/>
      <c r="AQ232" s="730"/>
      <c r="AR232" s="730"/>
      <c r="AS232" s="893"/>
      <c r="AV232" s="2101" t="s">
        <v>288</v>
      </c>
    </row>
    <row r="233" spans="1:48" s="752" customFormat="1" ht="12.75">
      <c r="A233" s="1246">
        <v>5670</v>
      </c>
      <c r="B233" s="1252" t="s">
        <v>961</v>
      </c>
      <c r="C233" s="732">
        <f t="shared" si="37"/>
        <v>0</v>
      </c>
      <c r="D233" s="730">
        <f>'O4 Summary by Class &amp; Accounts'!E188</f>
        <v>0</v>
      </c>
      <c r="E233" s="730">
        <f>'O4 Summary by Class &amp; Accounts'!F188</f>
        <v>0</v>
      </c>
      <c r="F233" s="730">
        <f>'O4 Summary by Class &amp; Accounts'!G188</f>
        <v>0</v>
      </c>
      <c r="G233" s="730">
        <f>'O4 Summary by Class &amp; Accounts'!H188</f>
        <v>0</v>
      </c>
      <c r="H233" s="730">
        <f>'O4 Summary by Class &amp; Accounts'!I188</f>
        <v>0</v>
      </c>
      <c r="I233" s="730">
        <f>'O4 Summary by Class &amp; Accounts'!J188</f>
        <v>0</v>
      </c>
      <c r="J233" s="730">
        <f>'O4 Summary by Class &amp; Accounts'!K188</f>
        <v>0</v>
      </c>
      <c r="K233" s="730">
        <f>'O4 Summary by Class &amp; Accounts'!L188</f>
        <v>0</v>
      </c>
      <c r="L233" s="730">
        <f>'O4 Summary by Class &amp; Accounts'!M188</f>
        <v>0</v>
      </c>
      <c r="M233" s="730">
        <f>'O4 Summary by Class &amp; Accounts'!N188</f>
        <v>0</v>
      </c>
      <c r="N233" s="730">
        <f>'O4 Summary by Class &amp; Accounts'!O188</f>
        <v>0</v>
      </c>
      <c r="O233" s="730">
        <f>'O4 Summary by Class &amp; Accounts'!P188</f>
        <v>0</v>
      </c>
      <c r="P233" s="730">
        <f>'O4 Summary by Class &amp; Accounts'!Q188</f>
        <v>0</v>
      </c>
      <c r="Q233" s="730">
        <f>'O4 Summary by Class &amp; Accounts'!R188</f>
        <v>0</v>
      </c>
      <c r="R233" s="730">
        <f>'O4 Summary by Class &amp; Accounts'!S188</f>
        <v>0</v>
      </c>
      <c r="S233" s="730">
        <f>'O4 Summary by Class &amp; Accounts'!T188</f>
        <v>0</v>
      </c>
      <c r="T233" s="730">
        <f>'O4 Summary by Class &amp; Accounts'!U188</f>
        <v>0</v>
      </c>
      <c r="U233" s="730">
        <f>'O4 Summary by Class &amp; Accounts'!V188</f>
        <v>0</v>
      </c>
      <c r="V233" s="730">
        <f>'O4 Summary by Class &amp; Accounts'!W188</f>
        <v>0</v>
      </c>
      <c r="W233" s="730">
        <f>'O4 Summary by Class &amp; Accounts'!X188</f>
        <v>0</v>
      </c>
      <c r="X233" s="732">
        <f t="shared" si="38"/>
        <v>0</v>
      </c>
      <c r="Y233" s="730"/>
      <c r="Z233" s="730"/>
      <c r="AA233" s="730"/>
      <c r="AB233" s="730"/>
      <c r="AC233" s="730"/>
      <c r="AD233" s="730"/>
      <c r="AE233" s="730"/>
      <c r="AF233" s="730"/>
      <c r="AG233" s="730"/>
      <c r="AH233" s="730"/>
      <c r="AI233" s="730"/>
      <c r="AJ233" s="730"/>
      <c r="AK233" s="730"/>
      <c r="AL233" s="730"/>
      <c r="AM233" s="730"/>
      <c r="AN233" s="730"/>
      <c r="AO233" s="730"/>
      <c r="AP233" s="730"/>
      <c r="AQ233" s="730"/>
      <c r="AR233" s="730"/>
      <c r="AS233" s="893"/>
      <c r="AV233" s="2101" t="s">
        <v>288</v>
      </c>
    </row>
    <row r="234" spans="1:48" s="752" customFormat="1" ht="12.75">
      <c r="A234" s="1246">
        <v>5675</v>
      </c>
      <c r="B234" s="1252" t="s">
        <v>962</v>
      </c>
      <c r="C234" s="732">
        <f t="shared" si="37"/>
        <v>245000</v>
      </c>
      <c r="D234" s="730">
        <f>'O4 Summary by Class &amp; Accounts'!E189</f>
        <v>147114.53769530557</v>
      </c>
      <c r="E234" s="730">
        <f>'O4 Summary by Class &amp; Accounts'!F189</f>
        <v>41393.669097945356</v>
      </c>
      <c r="F234" s="730">
        <f>'O4 Summary by Class &amp; Accounts'!G189</f>
        <v>44746.259742045884</v>
      </c>
      <c r="G234" s="730">
        <f>'O4 Summary by Class &amp; Accounts'!H189</f>
        <v>0</v>
      </c>
      <c r="H234" s="730">
        <f>'O4 Summary by Class &amp; Accounts'!I189</f>
        <v>0</v>
      </c>
      <c r="I234" s="730">
        <f>'O4 Summary by Class &amp; Accounts'!J189</f>
        <v>0</v>
      </c>
      <c r="J234" s="730">
        <f>'O4 Summary by Class &amp; Accounts'!K189</f>
        <v>10500.048861188034</v>
      </c>
      <c r="K234" s="730">
        <f>'O4 Summary by Class &amp; Accounts'!L189</f>
        <v>662.38847187771546</v>
      </c>
      <c r="L234" s="730">
        <f>'O4 Summary by Class &amp; Accounts'!M189</f>
        <v>583.09613163742972</v>
      </c>
      <c r="M234" s="730">
        <f>'O4 Summary by Class &amp; Accounts'!N189</f>
        <v>0</v>
      </c>
      <c r="N234" s="730">
        <f>'O4 Summary by Class &amp; Accounts'!O189</f>
        <v>0</v>
      </c>
      <c r="O234" s="730">
        <f>'O4 Summary by Class &amp; Accounts'!P189</f>
        <v>0</v>
      </c>
      <c r="P234" s="730">
        <f>'O4 Summary by Class &amp; Accounts'!Q189</f>
        <v>0</v>
      </c>
      <c r="Q234" s="730">
        <f>'O4 Summary by Class &amp; Accounts'!R189</f>
        <v>0</v>
      </c>
      <c r="R234" s="730">
        <f>'O4 Summary by Class &amp; Accounts'!S189</f>
        <v>0</v>
      </c>
      <c r="S234" s="730">
        <f>'O4 Summary by Class &amp; Accounts'!T189</f>
        <v>0</v>
      </c>
      <c r="T234" s="730">
        <f>'O4 Summary by Class &amp; Accounts'!U189</f>
        <v>0</v>
      </c>
      <c r="U234" s="730">
        <f>'O4 Summary by Class &amp; Accounts'!V189</f>
        <v>0</v>
      </c>
      <c r="V234" s="730">
        <f>'O4 Summary by Class &amp; Accounts'!W189</f>
        <v>0</v>
      </c>
      <c r="W234" s="730">
        <f>'O4 Summary by Class &amp; Accounts'!X189</f>
        <v>0</v>
      </c>
      <c r="X234" s="732">
        <f t="shared" si="38"/>
        <v>245000</v>
      </c>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893"/>
      <c r="AV234" s="2101" t="s">
        <v>288</v>
      </c>
    </row>
    <row r="235" spans="1:48" s="752" customFormat="1" ht="12.75">
      <c r="A235" s="1246">
        <v>5680</v>
      </c>
      <c r="B235" s="1252" t="s">
        <v>716</v>
      </c>
      <c r="C235" s="732">
        <f t="shared" si="37"/>
        <v>0</v>
      </c>
      <c r="D235" s="730">
        <f>'O4 Summary by Class &amp; Accounts'!E190</f>
        <v>0</v>
      </c>
      <c r="E235" s="730">
        <f>'O4 Summary by Class &amp; Accounts'!F190</f>
        <v>0</v>
      </c>
      <c r="F235" s="730">
        <f>'O4 Summary by Class &amp; Accounts'!G190</f>
        <v>0</v>
      </c>
      <c r="G235" s="730">
        <f>'O4 Summary by Class &amp; Accounts'!H190</f>
        <v>0</v>
      </c>
      <c r="H235" s="730">
        <f>'O4 Summary by Class &amp; Accounts'!I190</f>
        <v>0</v>
      </c>
      <c r="I235" s="730">
        <f>'O4 Summary by Class &amp; Accounts'!J190</f>
        <v>0</v>
      </c>
      <c r="J235" s="730">
        <f>'O4 Summary by Class &amp; Accounts'!K190</f>
        <v>0</v>
      </c>
      <c r="K235" s="730">
        <f>'O4 Summary by Class &amp; Accounts'!L190</f>
        <v>0</v>
      </c>
      <c r="L235" s="730">
        <f>'O4 Summary by Class &amp; Accounts'!M190</f>
        <v>0</v>
      </c>
      <c r="M235" s="730">
        <f>'O4 Summary by Class &amp; Accounts'!N190</f>
        <v>0</v>
      </c>
      <c r="N235" s="730">
        <f>'O4 Summary by Class &amp; Accounts'!O190</f>
        <v>0</v>
      </c>
      <c r="O235" s="730">
        <f>'O4 Summary by Class &amp; Accounts'!P190</f>
        <v>0</v>
      </c>
      <c r="P235" s="730">
        <f>'O4 Summary by Class &amp; Accounts'!Q190</f>
        <v>0</v>
      </c>
      <c r="Q235" s="730">
        <f>'O4 Summary by Class &amp; Accounts'!R190</f>
        <v>0</v>
      </c>
      <c r="R235" s="730">
        <f>'O4 Summary by Class &amp; Accounts'!S190</f>
        <v>0</v>
      </c>
      <c r="S235" s="730">
        <f>'O4 Summary by Class &amp; Accounts'!T190</f>
        <v>0</v>
      </c>
      <c r="T235" s="730">
        <f>'O4 Summary by Class &amp; Accounts'!U190</f>
        <v>0</v>
      </c>
      <c r="U235" s="730">
        <f>'O4 Summary by Class &amp; Accounts'!V190</f>
        <v>0</v>
      </c>
      <c r="V235" s="730">
        <f>'O4 Summary by Class &amp; Accounts'!W190</f>
        <v>0</v>
      </c>
      <c r="W235" s="730">
        <f>'O4 Summary by Class &amp; Accounts'!X190</f>
        <v>0</v>
      </c>
      <c r="X235" s="732">
        <f t="shared" si="38"/>
        <v>0</v>
      </c>
      <c r="Y235" s="730"/>
      <c r="Z235" s="730"/>
      <c r="AA235" s="730"/>
      <c r="AB235" s="730"/>
      <c r="AC235" s="730"/>
      <c r="AD235" s="730"/>
      <c r="AE235" s="730"/>
      <c r="AF235" s="730"/>
      <c r="AG235" s="730"/>
      <c r="AH235" s="730"/>
      <c r="AI235" s="730"/>
      <c r="AJ235" s="730"/>
      <c r="AK235" s="730"/>
      <c r="AL235" s="730"/>
      <c r="AM235" s="730"/>
      <c r="AN235" s="730"/>
      <c r="AO235" s="730"/>
      <c r="AP235" s="730"/>
      <c r="AQ235" s="730"/>
      <c r="AR235" s="730"/>
      <c r="AS235" s="893"/>
      <c r="AV235" s="2101" t="s">
        <v>288</v>
      </c>
    </row>
    <row r="236" spans="1:48" s="752" customFormat="1" ht="12.75">
      <c r="A236" s="1246">
        <v>6105</v>
      </c>
      <c r="B236" s="1252" t="s">
        <v>604</v>
      </c>
      <c r="C236" s="732">
        <f>SUM(D236:W236)</f>
        <v>32999.999999999993</v>
      </c>
      <c r="D236" s="730">
        <f>'O4 Summary by Class &amp; Accounts'!E200</f>
        <v>16485.678138558807</v>
      </c>
      <c r="E236" s="730">
        <f>'O4 Summary by Class &amp; Accounts'!F200</f>
        <v>5707.4385622053614</v>
      </c>
      <c r="F236" s="730">
        <f>'O4 Summary by Class &amp; Accounts'!G200</f>
        <v>8327.171237105711</v>
      </c>
      <c r="G236" s="730">
        <f>'O4 Summary by Class &amp; Accounts'!H200</f>
        <v>0</v>
      </c>
      <c r="H236" s="730">
        <f>'O4 Summary by Class &amp; Accounts'!I200</f>
        <v>0</v>
      </c>
      <c r="I236" s="730">
        <f>'O4 Summary by Class &amp; Accounts'!J200</f>
        <v>0</v>
      </c>
      <c r="J236" s="730">
        <f>'O4 Summary by Class &amp; Accounts'!K200</f>
        <v>2244.2996130292845</v>
      </c>
      <c r="K236" s="730">
        <f>'O4 Summary by Class &amp; Accounts'!L200</f>
        <v>123.1488884867435</v>
      </c>
      <c r="L236" s="730">
        <f>'O4 Summary by Class &amp; Accounts'!M200</f>
        <v>112.26356061408518</v>
      </c>
      <c r="M236" s="730">
        <f>'O4 Summary by Class &amp; Accounts'!N200</f>
        <v>0</v>
      </c>
      <c r="N236" s="730">
        <f>'O4 Summary by Class &amp; Accounts'!O200</f>
        <v>0</v>
      </c>
      <c r="O236" s="730">
        <f>'O4 Summary by Class &amp; Accounts'!P200</f>
        <v>0</v>
      </c>
      <c r="P236" s="730">
        <f>'O4 Summary by Class &amp; Accounts'!Q200</f>
        <v>0</v>
      </c>
      <c r="Q236" s="730">
        <f>'O4 Summary by Class &amp; Accounts'!R200</f>
        <v>0</v>
      </c>
      <c r="R236" s="730">
        <f>'O4 Summary by Class &amp; Accounts'!S200</f>
        <v>0</v>
      </c>
      <c r="S236" s="730">
        <f>'O4 Summary by Class &amp; Accounts'!T200</f>
        <v>0</v>
      </c>
      <c r="T236" s="730">
        <f>'O4 Summary by Class &amp; Accounts'!U200</f>
        <v>0</v>
      </c>
      <c r="U236" s="730">
        <f>'O4 Summary by Class &amp; Accounts'!V200</f>
        <v>0</v>
      </c>
      <c r="V236" s="730">
        <f>'O4 Summary by Class &amp; Accounts'!W200</f>
        <v>0</v>
      </c>
      <c r="W236" s="730">
        <f>'O4 Summary by Class &amp; Accounts'!X200</f>
        <v>0</v>
      </c>
      <c r="X236" s="732">
        <f>SUM(D236:W236)</f>
        <v>32999.999999999993</v>
      </c>
      <c r="Y236" s="730"/>
      <c r="Z236" s="730"/>
      <c r="AA236" s="730"/>
      <c r="AB236" s="730"/>
      <c r="AC236" s="730"/>
      <c r="AD236" s="730"/>
      <c r="AE236" s="730"/>
      <c r="AF236" s="730"/>
      <c r="AG236" s="730"/>
      <c r="AH236" s="730"/>
      <c r="AI236" s="730"/>
      <c r="AJ236" s="730"/>
      <c r="AK236" s="730"/>
      <c r="AL236" s="730"/>
      <c r="AM236" s="730"/>
      <c r="AN236" s="730"/>
      <c r="AO236" s="730"/>
      <c r="AP236" s="730"/>
      <c r="AQ236" s="730"/>
      <c r="AR236" s="730"/>
      <c r="AS236" s="893"/>
      <c r="AV236" s="2101" t="s">
        <v>401</v>
      </c>
    </row>
    <row r="237" spans="1:48" s="752" customFormat="1" ht="12.75">
      <c r="A237" s="1246">
        <v>6205</v>
      </c>
      <c r="B237" s="1252" t="s">
        <v>607</v>
      </c>
      <c r="C237" s="732">
        <f>SUM(D237:W237)</f>
        <v>6000.0000000000009</v>
      </c>
      <c r="D237" s="730">
        <f>'O4 Summary by Class &amp; Accounts'!E202</f>
        <v>3602.8050047829938</v>
      </c>
      <c r="E237" s="730">
        <f>'O4 Summary by Class &amp; Accounts'!F202</f>
        <v>1013.7225085211107</v>
      </c>
      <c r="F237" s="730">
        <f>'O4 Summary by Class &amp; Accounts'!G202</f>
        <v>1095.8267691929605</v>
      </c>
      <c r="G237" s="730">
        <f>'O4 Summary by Class &amp; Accounts'!H202</f>
        <v>0</v>
      </c>
      <c r="H237" s="730">
        <f>'O4 Summary by Class &amp; Accounts'!I202</f>
        <v>0</v>
      </c>
      <c r="I237" s="730">
        <f>'O4 Summary by Class &amp; Accounts'!J202</f>
        <v>0</v>
      </c>
      <c r="J237" s="730">
        <f>'O4 Summary by Class &amp; Accounts'!K202</f>
        <v>257.14405374338043</v>
      </c>
      <c r="K237" s="730">
        <f>'O4 Summary by Class &amp; Accounts'!L202</f>
        <v>16.221758494964462</v>
      </c>
      <c r="L237" s="730">
        <f>'O4 Summary by Class &amp; Accounts'!M202</f>
        <v>14.279905264590115</v>
      </c>
      <c r="M237" s="730">
        <f>'O4 Summary by Class &amp; Accounts'!N202</f>
        <v>0</v>
      </c>
      <c r="N237" s="730">
        <f>'O4 Summary by Class &amp; Accounts'!O202</f>
        <v>0</v>
      </c>
      <c r="O237" s="730">
        <f>'O4 Summary by Class &amp; Accounts'!P202</f>
        <v>0</v>
      </c>
      <c r="P237" s="730">
        <f>'O4 Summary by Class &amp; Accounts'!Q202</f>
        <v>0</v>
      </c>
      <c r="Q237" s="730">
        <f>'O4 Summary by Class &amp; Accounts'!R202</f>
        <v>0</v>
      </c>
      <c r="R237" s="730">
        <f>'O4 Summary by Class &amp; Accounts'!S202</f>
        <v>0</v>
      </c>
      <c r="S237" s="730">
        <f>'O4 Summary by Class &amp; Accounts'!T202</f>
        <v>0</v>
      </c>
      <c r="T237" s="730">
        <f>'O4 Summary by Class &amp; Accounts'!U202</f>
        <v>0</v>
      </c>
      <c r="U237" s="730">
        <f>'O4 Summary by Class &amp; Accounts'!V202</f>
        <v>0</v>
      </c>
      <c r="V237" s="730">
        <f>'O4 Summary by Class &amp; Accounts'!W202</f>
        <v>0</v>
      </c>
      <c r="W237" s="730">
        <f>'O4 Summary by Class &amp; Accounts'!X202</f>
        <v>0</v>
      </c>
      <c r="X237" s="732">
        <f>SUM(D237:W237)</f>
        <v>6000.0000000000009</v>
      </c>
      <c r="Y237" s="730"/>
      <c r="Z237" s="730"/>
      <c r="AA237" s="730"/>
      <c r="AB237" s="730"/>
      <c r="AC237" s="730"/>
      <c r="AD237" s="730"/>
      <c r="AE237" s="730"/>
      <c r="AF237" s="730"/>
      <c r="AG237" s="730"/>
      <c r="AH237" s="730"/>
      <c r="AI237" s="730"/>
      <c r="AJ237" s="730"/>
      <c r="AK237" s="730"/>
      <c r="AL237" s="730"/>
      <c r="AM237" s="730"/>
      <c r="AN237" s="730"/>
      <c r="AO237" s="730"/>
      <c r="AP237" s="730"/>
      <c r="AQ237" s="730"/>
      <c r="AR237" s="730"/>
      <c r="AS237" s="893"/>
      <c r="AV237" s="2101" t="s">
        <v>288</v>
      </c>
    </row>
    <row r="238" spans="1:48" s="856" customFormat="1" ht="12.75">
      <c r="A238" s="1253">
        <v>6210</v>
      </c>
      <c r="B238" s="1254" t="s">
        <v>1447</v>
      </c>
      <c r="C238" s="729">
        <f t="shared" si="37"/>
        <v>0</v>
      </c>
      <c r="D238" s="843">
        <f>'O4 Summary by Class &amp; Accounts'!E203</f>
        <v>0</v>
      </c>
      <c r="E238" s="843">
        <f>'O4 Summary by Class &amp; Accounts'!F203</f>
        <v>0</v>
      </c>
      <c r="F238" s="843">
        <f>'O4 Summary by Class &amp; Accounts'!G203</f>
        <v>0</v>
      </c>
      <c r="G238" s="843">
        <f>'O4 Summary by Class &amp; Accounts'!H203</f>
        <v>0</v>
      </c>
      <c r="H238" s="843">
        <f>'O4 Summary by Class &amp; Accounts'!I203</f>
        <v>0</v>
      </c>
      <c r="I238" s="843">
        <f>'O4 Summary by Class &amp; Accounts'!J203</f>
        <v>0</v>
      </c>
      <c r="J238" s="843">
        <f>'O4 Summary by Class &amp; Accounts'!K203</f>
        <v>0</v>
      </c>
      <c r="K238" s="843">
        <f>'O4 Summary by Class &amp; Accounts'!L203</f>
        <v>0</v>
      </c>
      <c r="L238" s="843">
        <f>'O4 Summary by Class &amp; Accounts'!M203</f>
        <v>0</v>
      </c>
      <c r="M238" s="843">
        <f>'O4 Summary by Class &amp; Accounts'!N203</f>
        <v>0</v>
      </c>
      <c r="N238" s="843">
        <f>'O4 Summary by Class &amp; Accounts'!O203</f>
        <v>0</v>
      </c>
      <c r="O238" s="843">
        <f>'O4 Summary by Class &amp; Accounts'!P203</f>
        <v>0</v>
      </c>
      <c r="P238" s="843">
        <f>'O4 Summary by Class &amp; Accounts'!Q203</f>
        <v>0</v>
      </c>
      <c r="Q238" s="843">
        <f>'O4 Summary by Class &amp; Accounts'!R203</f>
        <v>0</v>
      </c>
      <c r="R238" s="843">
        <f>'O4 Summary by Class &amp; Accounts'!S203</f>
        <v>0</v>
      </c>
      <c r="S238" s="843">
        <f>'O4 Summary by Class &amp; Accounts'!T203</f>
        <v>0</v>
      </c>
      <c r="T238" s="843">
        <f>'O4 Summary by Class &amp; Accounts'!U203</f>
        <v>0</v>
      </c>
      <c r="U238" s="843">
        <f>'O4 Summary by Class &amp; Accounts'!V203</f>
        <v>0</v>
      </c>
      <c r="V238" s="843">
        <f>'O4 Summary by Class &amp; Accounts'!W203</f>
        <v>0</v>
      </c>
      <c r="W238" s="843">
        <f>'O4 Summary by Class &amp; Accounts'!X203</f>
        <v>0</v>
      </c>
      <c r="X238" s="729">
        <f t="shared" si="38"/>
        <v>0</v>
      </c>
      <c r="Y238" s="843"/>
      <c r="Z238" s="843"/>
      <c r="AA238" s="843"/>
      <c r="AB238" s="843"/>
      <c r="AC238" s="843"/>
      <c r="AD238" s="843"/>
      <c r="AE238" s="843"/>
      <c r="AF238" s="843"/>
      <c r="AG238" s="843"/>
      <c r="AH238" s="843"/>
      <c r="AI238" s="843"/>
      <c r="AJ238" s="843"/>
      <c r="AK238" s="843"/>
      <c r="AL238" s="843"/>
      <c r="AM238" s="843"/>
      <c r="AN238" s="843"/>
      <c r="AO238" s="843"/>
      <c r="AP238" s="843"/>
      <c r="AQ238" s="843"/>
      <c r="AR238" s="843"/>
      <c r="AS238" s="1251"/>
      <c r="AV238" s="2101" t="s">
        <v>288</v>
      </c>
    </row>
    <row r="239" spans="1:48" s="856" customFormat="1" ht="12.75">
      <c r="A239" s="1253">
        <v>6215</v>
      </c>
      <c r="B239" s="1254" t="s">
        <v>1448</v>
      </c>
      <c r="C239" s="729">
        <f>SUM(D239:W239)</f>
        <v>0</v>
      </c>
      <c r="D239" s="843">
        <f>'O4 Summary by Class &amp; Accounts'!E204</f>
        <v>0</v>
      </c>
      <c r="E239" s="843">
        <f>'O4 Summary by Class &amp; Accounts'!F204</f>
        <v>0</v>
      </c>
      <c r="F239" s="843">
        <f>'O4 Summary by Class &amp; Accounts'!G204</f>
        <v>0</v>
      </c>
      <c r="G239" s="843">
        <f>'O4 Summary by Class &amp; Accounts'!H204</f>
        <v>0</v>
      </c>
      <c r="H239" s="843">
        <f>'O4 Summary by Class &amp; Accounts'!I204</f>
        <v>0</v>
      </c>
      <c r="I239" s="843">
        <f>'O4 Summary by Class &amp; Accounts'!J204</f>
        <v>0</v>
      </c>
      <c r="J239" s="843">
        <f>'O4 Summary by Class &amp; Accounts'!K204</f>
        <v>0</v>
      </c>
      <c r="K239" s="843">
        <f>'O4 Summary by Class &amp; Accounts'!L204</f>
        <v>0</v>
      </c>
      <c r="L239" s="843">
        <f>'O4 Summary by Class &amp; Accounts'!M204</f>
        <v>0</v>
      </c>
      <c r="M239" s="843">
        <f>'O4 Summary by Class &amp; Accounts'!N204</f>
        <v>0</v>
      </c>
      <c r="N239" s="843">
        <f>'O4 Summary by Class &amp; Accounts'!O204</f>
        <v>0</v>
      </c>
      <c r="O239" s="843">
        <f>'O4 Summary by Class &amp; Accounts'!P204</f>
        <v>0</v>
      </c>
      <c r="P239" s="843">
        <f>'O4 Summary by Class &amp; Accounts'!Q204</f>
        <v>0</v>
      </c>
      <c r="Q239" s="843">
        <f>'O4 Summary by Class &amp; Accounts'!R204</f>
        <v>0</v>
      </c>
      <c r="R239" s="843">
        <f>'O4 Summary by Class &amp; Accounts'!S204</f>
        <v>0</v>
      </c>
      <c r="S239" s="843">
        <f>'O4 Summary by Class &amp; Accounts'!T204</f>
        <v>0</v>
      </c>
      <c r="T239" s="843">
        <f>'O4 Summary by Class &amp; Accounts'!U204</f>
        <v>0</v>
      </c>
      <c r="U239" s="843">
        <f>'O4 Summary by Class &amp; Accounts'!V204</f>
        <v>0</v>
      </c>
      <c r="V239" s="843">
        <f>'O4 Summary by Class &amp; Accounts'!W204</f>
        <v>0</v>
      </c>
      <c r="W239" s="843">
        <f>'O4 Summary by Class &amp; Accounts'!X204</f>
        <v>0</v>
      </c>
      <c r="X239" s="729">
        <f>SUM(D239:W239)</f>
        <v>0</v>
      </c>
      <c r="Y239" s="843"/>
      <c r="Z239" s="843"/>
      <c r="AA239" s="843"/>
      <c r="AB239" s="843"/>
      <c r="AC239" s="843"/>
      <c r="AD239" s="843"/>
      <c r="AE239" s="843"/>
      <c r="AF239" s="843"/>
      <c r="AG239" s="843"/>
      <c r="AH239" s="843"/>
      <c r="AI239" s="843"/>
      <c r="AJ239" s="843"/>
      <c r="AK239" s="843"/>
      <c r="AL239" s="843"/>
      <c r="AM239" s="843"/>
      <c r="AN239" s="843"/>
      <c r="AO239" s="843"/>
      <c r="AP239" s="843"/>
      <c r="AQ239" s="843"/>
      <c r="AR239" s="843"/>
      <c r="AS239" s="1251"/>
      <c r="AV239" s="2101" t="s">
        <v>288</v>
      </c>
    </row>
    <row r="240" spans="1:48" s="856" customFormat="1" ht="12.75">
      <c r="A240" s="1255">
        <v>6225</v>
      </c>
      <c r="B240" s="1256" t="s">
        <v>1449</v>
      </c>
      <c r="C240" s="1244">
        <f>SUM(D240:W240)</f>
        <v>0</v>
      </c>
      <c r="D240" s="868">
        <f>'O4 Summary by Class &amp; Accounts'!E205</f>
        <v>0</v>
      </c>
      <c r="E240" s="868">
        <f>'O4 Summary by Class &amp; Accounts'!F205</f>
        <v>0</v>
      </c>
      <c r="F240" s="868">
        <f>'O4 Summary by Class &amp; Accounts'!G205</f>
        <v>0</v>
      </c>
      <c r="G240" s="868">
        <f>'O4 Summary by Class &amp; Accounts'!H205</f>
        <v>0</v>
      </c>
      <c r="H240" s="868">
        <f>'O4 Summary by Class &amp; Accounts'!I205</f>
        <v>0</v>
      </c>
      <c r="I240" s="868">
        <f>'O4 Summary by Class &amp; Accounts'!J205</f>
        <v>0</v>
      </c>
      <c r="J240" s="868">
        <f>'O4 Summary by Class &amp; Accounts'!K205</f>
        <v>0</v>
      </c>
      <c r="K240" s="868">
        <f>'O4 Summary by Class &amp; Accounts'!L205</f>
        <v>0</v>
      </c>
      <c r="L240" s="868">
        <f>'O4 Summary by Class &amp; Accounts'!M205</f>
        <v>0</v>
      </c>
      <c r="M240" s="868">
        <f>'O4 Summary by Class &amp; Accounts'!N205</f>
        <v>0</v>
      </c>
      <c r="N240" s="868">
        <f>'O4 Summary by Class &amp; Accounts'!O205</f>
        <v>0</v>
      </c>
      <c r="O240" s="868">
        <f>'O4 Summary by Class &amp; Accounts'!P205</f>
        <v>0</v>
      </c>
      <c r="P240" s="868">
        <f>'O4 Summary by Class &amp; Accounts'!Q205</f>
        <v>0</v>
      </c>
      <c r="Q240" s="868">
        <f>'O4 Summary by Class &amp; Accounts'!R205</f>
        <v>0</v>
      </c>
      <c r="R240" s="868">
        <f>'O4 Summary by Class &amp; Accounts'!S205</f>
        <v>0</v>
      </c>
      <c r="S240" s="868">
        <f>'O4 Summary by Class &amp; Accounts'!T205</f>
        <v>0</v>
      </c>
      <c r="T240" s="868">
        <f>'O4 Summary by Class &amp; Accounts'!U205</f>
        <v>0</v>
      </c>
      <c r="U240" s="868">
        <f>'O4 Summary by Class &amp; Accounts'!V205</f>
        <v>0</v>
      </c>
      <c r="V240" s="868">
        <f>'O4 Summary by Class &amp; Accounts'!W205</f>
        <v>0</v>
      </c>
      <c r="W240" s="868">
        <f>'O4 Summary by Class &amp; Accounts'!X205</f>
        <v>0</v>
      </c>
      <c r="X240" s="1244">
        <f>SUM(D240:W240)</f>
        <v>0</v>
      </c>
      <c r="Y240" s="843"/>
      <c r="Z240" s="843"/>
      <c r="AA240" s="843"/>
      <c r="AB240" s="843"/>
      <c r="AC240" s="843"/>
      <c r="AD240" s="843"/>
      <c r="AE240" s="843"/>
      <c r="AF240" s="843"/>
      <c r="AG240" s="843"/>
      <c r="AH240" s="843"/>
      <c r="AI240" s="843"/>
      <c r="AJ240" s="843"/>
      <c r="AK240" s="843"/>
      <c r="AL240" s="843"/>
      <c r="AM240" s="843"/>
      <c r="AN240" s="843"/>
      <c r="AO240" s="843"/>
      <c r="AP240" s="843"/>
      <c r="AQ240" s="843"/>
      <c r="AR240" s="843"/>
      <c r="AS240" s="1251"/>
      <c r="AV240" s="2101" t="s">
        <v>288</v>
      </c>
    </row>
    <row r="241" spans="1:66" s="752" customFormat="1" ht="12.75">
      <c r="A241" s="289"/>
      <c r="B241" s="751"/>
      <c r="C241" s="893"/>
      <c r="D241" s="730"/>
      <c r="E241" s="730"/>
      <c r="F241" s="730"/>
      <c r="G241" s="730"/>
      <c r="H241" s="730"/>
      <c r="I241" s="730"/>
      <c r="J241" s="730"/>
      <c r="K241" s="730"/>
      <c r="L241" s="730"/>
      <c r="M241" s="730"/>
      <c r="N241" s="730"/>
      <c r="O241" s="730"/>
      <c r="P241" s="730"/>
      <c r="Q241" s="730"/>
      <c r="R241" s="730"/>
      <c r="S241" s="730"/>
      <c r="T241" s="730"/>
      <c r="U241" s="730"/>
      <c r="V241" s="730"/>
      <c r="W241" s="730"/>
      <c r="X241" s="732"/>
      <c r="Y241" s="730"/>
      <c r="Z241" s="730"/>
      <c r="AA241" s="730"/>
      <c r="AB241" s="730"/>
      <c r="AC241" s="730"/>
      <c r="AD241" s="730"/>
      <c r="AE241" s="730"/>
      <c r="AF241" s="730"/>
      <c r="AG241" s="730"/>
      <c r="AH241" s="730"/>
      <c r="AI241" s="730"/>
      <c r="AJ241" s="730"/>
      <c r="AK241" s="730"/>
      <c r="AL241" s="730"/>
      <c r="AM241" s="730"/>
      <c r="AN241" s="730"/>
      <c r="AO241" s="730"/>
      <c r="AP241" s="730"/>
      <c r="AQ241" s="730"/>
      <c r="AR241" s="730"/>
      <c r="AS241" s="893"/>
      <c r="AV241" s="1878"/>
    </row>
    <row r="242" spans="1:66" s="752" customFormat="1" ht="12.75">
      <c r="A242" s="289"/>
      <c r="B242" s="785" t="s">
        <v>1188</v>
      </c>
      <c r="C242" s="1292">
        <f>SUM(C168:C241)</f>
        <v>4346000</v>
      </c>
      <c r="D242" s="728">
        <f t="shared" ref="D242:X242" si="39">SUM(D168:D241)</f>
        <v>2603914.850799772</v>
      </c>
      <c r="E242" s="728">
        <f t="shared" si="39"/>
        <v>734485.64455384761</v>
      </c>
      <c r="F242" s="728">
        <f t="shared" si="39"/>
        <v>797651.24755887105</v>
      </c>
      <c r="G242" s="728">
        <f t="shared" si="39"/>
        <v>0</v>
      </c>
      <c r="H242" s="728">
        <f t="shared" si="39"/>
        <v>0</v>
      </c>
      <c r="I242" s="728">
        <f t="shared" si="39"/>
        <v>0</v>
      </c>
      <c r="J242" s="728">
        <f t="shared" si="39"/>
        <v>187734.05883972105</v>
      </c>
      <c r="K242" s="728">
        <f t="shared" si="39"/>
        <v>11810.889096178167</v>
      </c>
      <c r="L242" s="728">
        <f t="shared" si="39"/>
        <v>10403.309151610014</v>
      </c>
      <c r="M242" s="728">
        <f t="shared" si="39"/>
        <v>0</v>
      </c>
      <c r="N242" s="728">
        <f t="shared" si="39"/>
        <v>0</v>
      </c>
      <c r="O242" s="728">
        <f t="shared" si="39"/>
        <v>0</v>
      </c>
      <c r="P242" s="728">
        <f t="shared" si="39"/>
        <v>0</v>
      </c>
      <c r="Q242" s="728">
        <f t="shared" si="39"/>
        <v>0</v>
      </c>
      <c r="R242" s="728">
        <f t="shared" si="39"/>
        <v>0</v>
      </c>
      <c r="S242" s="728">
        <f t="shared" si="39"/>
        <v>0</v>
      </c>
      <c r="T242" s="728">
        <f t="shared" si="39"/>
        <v>0</v>
      </c>
      <c r="U242" s="728">
        <f t="shared" si="39"/>
        <v>0</v>
      </c>
      <c r="V242" s="728">
        <f t="shared" si="39"/>
        <v>0</v>
      </c>
      <c r="W242" s="728">
        <f t="shared" si="39"/>
        <v>0</v>
      </c>
      <c r="X242" s="1292">
        <f t="shared" si="39"/>
        <v>4346000</v>
      </c>
      <c r="Y242" s="730"/>
      <c r="Z242" s="730"/>
      <c r="AA242" s="730"/>
      <c r="AB242" s="730"/>
      <c r="AC242" s="730"/>
      <c r="AD242" s="730"/>
      <c r="AE242" s="730"/>
      <c r="AF242" s="730"/>
      <c r="AG242" s="730"/>
      <c r="AH242" s="730"/>
      <c r="AI242" s="730"/>
      <c r="AJ242" s="730"/>
      <c r="AK242" s="730"/>
      <c r="AL242" s="730"/>
      <c r="AM242" s="730"/>
      <c r="AN242" s="730"/>
      <c r="AO242" s="730"/>
      <c r="AP242" s="730"/>
      <c r="AQ242" s="730"/>
      <c r="AR242" s="730"/>
      <c r="AS242" s="893"/>
      <c r="AV242" s="1878"/>
    </row>
    <row r="243" spans="1:66" s="752" customFormat="1" ht="12.75">
      <c r="A243" s="289"/>
      <c r="B243" s="751"/>
      <c r="C243" s="893"/>
      <c r="D243" s="730"/>
      <c r="E243" s="730"/>
      <c r="F243" s="730"/>
      <c r="G243" s="730"/>
      <c r="H243" s="730"/>
      <c r="I243" s="730"/>
      <c r="J243" s="730"/>
      <c r="K243" s="730"/>
      <c r="L243" s="730"/>
      <c r="M243" s="730"/>
      <c r="N243" s="730"/>
      <c r="O243" s="730"/>
      <c r="P243" s="730"/>
      <c r="Q243" s="730"/>
      <c r="R243" s="730"/>
      <c r="S243" s="730"/>
      <c r="T243" s="730"/>
      <c r="U243" s="730"/>
      <c r="V243" s="730"/>
      <c r="W243" s="730"/>
      <c r="X243" s="732"/>
      <c r="Y243" s="730"/>
      <c r="Z243" s="730"/>
      <c r="AA243" s="730"/>
      <c r="AB243" s="730"/>
      <c r="AC243" s="730"/>
      <c r="AD243" s="730"/>
      <c r="AE243" s="730"/>
      <c r="AF243" s="730"/>
      <c r="AG243" s="730"/>
      <c r="AH243" s="730"/>
      <c r="AI243" s="730"/>
      <c r="AJ243" s="730"/>
      <c r="AK243" s="730"/>
      <c r="AL243" s="730"/>
      <c r="AM243" s="730"/>
      <c r="AN243" s="730"/>
      <c r="AO243" s="730"/>
      <c r="AP243" s="730"/>
      <c r="AQ243" s="730"/>
      <c r="AR243" s="730"/>
      <c r="AS243" s="893"/>
      <c r="AV243" s="1878"/>
    </row>
    <row r="244" spans="1:66" s="752" customFormat="1" ht="12.75">
      <c r="A244" s="289"/>
      <c r="C244" s="893"/>
      <c r="D244" s="730"/>
      <c r="E244" s="730"/>
      <c r="F244" s="730"/>
      <c r="G244" s="730"/>
      <c r="H244" s="730"/>
      <c r="I244" s="730"/>
      <c r="J244" s="730"/>
      <c r="K244" s="730"/>
      <c r="L244" s="730"/>
      <c r="M244" s="730"/>
      <c r="N244" s="730"/>
      <c r="O244" s="730"/>
      <c r="P244" s="730"/>
      <c r="Q244" s="730"/>
      <c r="R244" s="730"/>
      <c r="S244" s="730"/>
      <c r="T244" s="730"/>
      <c r="U244" s="730"/>
      <c r="V244" s="730"/>
      <c r="W244" s="730"/>
      <c r="X244" s="732"/>
      <c r="Y244" s="730"/>
      <c r="Z244" s="730"/>
      <c r="AA244" s="730"/>
      <c r="AB244" s="730"/>
      <c r="AC244" s="730"/>
      <c r="AD244" s="730"/>
      <c r="AE244" s="730"/>
      <c r="AF244" s="730"/>
      <c r="AG244" s="730"/>
      <c r="AH244" s="730"/>
      <c r="AI244" s="730"/>
      <c r="AJ244" s="730"/>
      <c r="AK244" s="730"/>
      <c r="AL244" s="730"/>
      <c r="AM244" s="730"/>
      <c r="AN244" s="730"/>
      <c r="AO244" s="730"/>
      <c r="AP244" s="730"/>
      <c r="AQ244" s="730"/>
      <c r="AR244" s="730"/>
      <c r="AS244" s="893"/>
      <c r="AV244" s="1878"/>
    </row>
    <row r="245" spans="1:66" s="1990" customFormat="1" ht="12.75">
      <c r="A245" s="1989"/>
      <c r="C245" s="1991"/>
      <c r="D245" s="1992"/>
      <c r="E245" s="1992"/>
      <c r="F245" s="1992"/>
      <c r="G245" s="1992"/>
      <c r="H245" s="1992"/>
      <c r="I245" s="1992"/>
      <c r="J245" s="1992"/>
      <c r="K245" s="1992"/>
      <c r="L245" s="1992"/>
      <c r="M245" s="1992"/>
      <c r="N245" s="1992"/>
      <c r="O245" s="1992"/>
      <c r="P245" s="1992"/>
      <c r="Q245" s="1992"/>
      <c r="R245" s="1992"/>
      <c r="S245" s="1992"/>
      <c r="T245" s="1992"/>
      <c r="U245" s="1992"/>
      <c r="V245" s="1992"/>
      <c r="W245" s="1992"/>
      <c r="X245" s="1993"/>
      <c r="Y245" s="1992"/>
      <c r="Z245" s="1992"/>
      <c r="AA245" s="1992"/>
      <c r="AB245" s="1992"/>
      <c r="AC245" s="1992"/>
      <c r="AD245" s="1992"/>
      <c r="AE245" s="1992"/>
      <c r="AF245" s="1992"/>
      <c r="AG245" s="1992"/>
      <c r="AH245" s="1992"/>
      <c r="AI245" s="1992"/>
      <c r="AJ245" s="1992"/>
      <c r="AK245" s="1992"/>
      <c r="AL245" s="1992"/>
      <c r="AM245" s="1992"/>
      <c r="AN245" s="1992"/>
      <c r="AO245" s="1992"/>
      <c r="AP245" s="1992"/>
      <c r="AQ245" s="1992"/>
      <c r="AR245" s="1992"/>
      <c r="AS245" s="1991"/>
      <c r="AV245" s="2102"/>
    </row>
    <row r="246" spans="1:66" s="752" customFormat="1" ht="13.5" thickBot="1">
      <c r="A246" s="289"/>
      <c r="C246" s="893"/>
      <c r="D246" s="730"/>
      <c r="E246" s="730"/>
      <c r="F246" s="730"/>
      <c r="G246" s="730"/>
      <c r="H246" s="730"/>
      <c r="I246" s="730"/>
      <c r="J246" s="730"/>
      <c r="K246" s="730"/>
      <c r="L246" s="730"/>
      <c r="M246" s="730"/>
      <c r="N246" s="730"/>
      <c r="O246" s="730"/>
      <c r="P246" s="730"/>
      <c r="Q246" s="730"/>
      <c r="R246" s="730"/>
      <c r="S246" s="730"/>
      <c r="T246" s="730"/>
      <c r="U246" s="730"/>
      <c r="V246" s="730"/>
      <c r="W246" s="730"/>
      <c r="X246" s="732"/>
      <c r="Y246" s="730"/>
      <c r="Z246" s="730"/>
      <c r="AA246" s="730"/>
      <c r="AB246" s="730"/>
      <c r="AC246" s="730"/>
      <c r="AD246" s="730"/>
      <c r="AE246" s="730"/>
      <c r="AF246" s="730"/>
      <c r="AG246" s="730"/>
      <c r="AH246" s="730"/>
      <c r="AI246" s="730"/>
      <c r="AJ246" s="730"/>
      <c r="AK246" s="730"/>
      <c r="AL246" s="730"/>
      <c r="AM246" s="730"/>
      <c r="AN246" s="730"/>
      <c r="AO246" s="730"/>
      <c r="AP246" s="730"/>
      <c r="AQ246" s="730"/>
      <c r="AR246" s="730"/>
      <c r="AS246" s="893"/>
      <c r="AV246" s="1878"/>
    </row>
    <row r="247" spans="1:66" s="752" customFormat="1" ht="18">
      <c r="C247" s="2344" t="s">
        <v>1130</v>
      </c>
      <c r="D247" s="2345"/>
      <c r="E247" s="1982"/>
      <c r="F247" s="1982"/>
      <c r="G247" s="1982"/>
      <c r="H247" s="1982"/>
      <c r="I247" s="1982"/>
      <c r="J247" s="1982"/>
      <c r="K247" s="1982"/>
      <c r="L247" s="1982"/>
      <c r="M247" s="1982"/>
      <c r="N247" s="1982"/>
      <c r="O247" s="1982"/>
      <c r="P247" s="1982"/>
      <c r="Q247" s="1982"/>
      <c r="R247" s="1982"/>
      <c r="S247" s="1982"/>
      <c r="T247" s="1982"/>
      <c r="U247" s="1982"/>
      <c r="V247" s="1982"/>
      <c r="W247" s="1982"/>
      <c r="X247" s="1983"/>
      <c r="Y247" s="2344" t="s">
        <v>638</v>
      </c>
      <c r="Z247" s="2345"/>
      <c r="AA247" s="1982"/>
      <c r="AB247" s="1982"/>
      <c r="AC247" s="1982"/>
      <c r="AD247" s="1982"/>
      <c r="AE247" s="1982"/>
      <c r="AF247" s="1982"/>
      <c r="AG247" s="1982"/>
      <c r="AH247" s="1982"/>
      <c r="AI247" s="1982"/>
      <c r="AJ247" s="1982"/>
      <c r="AK247" s="1982"/>
      <c r="AL247" s="1982"/>
      <c r="AM247" s="1982"/>
      <c r="AN247" s="1982"/>
      <c r="AO247" s="1982"/>
      <c r="AP247" s="1982"/>
      <c r="AQ247" s="1982"/>
      <c r="AR247" s="1982"/>
      <c r="AS247" s="1987"/>
      <c r="AV247" s="1878"/>
    </row>
    <row r="248" spans="1:66" s="362" customFormat="1" ht="39" thickBot="1">
      <c r="A248" s="2352" t="s">
        <v>1251</v>
      </c>
      <c r="B248" s="2352"/>
      <c r="C248" s="1984" t="str">
        <f>C23</f>
        <v>Demand Total</v>
      </c>
      <c r="D248" s="1985" t="str">
        <f t="shared" ref="D248:AS248" si="40">D23</f>
        <v>Residential</v>
      </c>
      <c r="E248" s="1985" t="str">
        <f t="shared" si="40"/>
        <v>GS &lt;50</v>
      </c>
      <c r="F248" s="1985" t="str">
        <f t="shared" si="40"/>
        <v>GS&gt;50-Regular</v>
      </c>
      <c r="G248" s="1985" t="str">
        <f t="shared" si="40"/>
        <v>GS&gt; 50-TOU</v>
      </c>
      <c r="H248" s="1985" t="str">
        <f t="shared" si="40"/>
        <v>GS &gt;50-Intermediate</v>
      </c>
      <c r="I248" s="1985" t="str">
        <f t="shared" si="40"/>
        <v>Large Use &gt;5MW</v>
      </c>
      <c r="J248" s="1985" t="str">
        <f t="shared" si="40"/>
        <v>Street Light</v>
      </c>
      <c r="K248" s="1985" t="str">
        <f t="shared" si="40"/>
        <v>Sentinel</v>
      </c>
      <c r="L248" s="1985" t="str">
        <f t="shared" si="40"/>
        <v>Unmetered Scattered Load</v>
      </c>
      <c r="M248" s="1985" t="str">
        <f t="shared" si="40"/>
        <v>Embedded Distributor</v>
      </c>
      <c r="N248" s="1985" t="str">
        <f t="shared" si="40"/>
        <v>Back-up/Standby Power</v>
      </c>
      <c r="O248" s="1985" t="str">
        <f t="shared" si="40"/>
        <v>Rate Class 1</v>
      </c>
      <c r="P248" s="1985" t="str">
        <f t="shared" si="40"/>
        <v>Rate class 2</v>
      </c>
      <c r="Q248" s="1985" t="str">
        <f t="shared" si="40"/>
        <v>Rate class 3</v>
      </c>
      <c r="R248" s="1985" t="str">
        <f t="shared" si="40"/>
        <v>Rate class 4</v>
      </c>
      <c r="S248" s="1985" t="str">
        <f t="shared" si="40"/>
        <v>Rate class 5</v>
      </c>
      <c r="T248" s="1985" t="str">
        <f t="shared" si="40"/>
        <v>Rate class 6</v>
      </c>
      <c r="U248" s="1985" t="str">
        <f t="shared" si="40"/>
        <v>Rate class 7</v>
      </c>
      <c r="V248" s="1985" t="str">
        <f t="shared" si="40"/>
        <v>Rate class 8</v>
      </c>
      <c r="W248" s="1985" t="str">
        <f t="shared" si="40"/>
        <v>Rate class 9</v>
      </c>
      <c r="X248" s="1986" t="str">
        <f t="shared" si="40"/>
        <v>Customer Total</v>
      </c>
      <c r="Y248" s="1984" t="str">
        <f>Y23</f>
        <v>Residential</v>
      </c>
      <c r="Z248" s="1985" t="str">
        <f t="shared" si="40"/>
        <v>GS &lt;50</v>
      </c>
      <c r="AA248" s="1985" t="str">
        <f>AA23</f>
        <v>GS&gt;50-Regular</v>
      </c>
      <c r="AB248" s="1985" t="str">
        <f t="shared" si="40"/>
        <v>GS&gt; 50-TOU</v>
      </c>
      <c r="AC248" s="1985" t="str">
        <f t="shared" si="40"/>
        <v>GS &gt;50-Intermediate</v>
      </c>
      <c r="AD248" s="1985" t="str">
        <f t="shared" si="40"/>
        <v>Large Use &gt;5MW</v>
      </c>
      <c r="AE248" s="1985" t="str">
        <f t="shared" si="40"/>
        <v>Street Light</v>
      </c>
      <c r="AF248" s="1985" t="str">
        <f t="shared" si="40"/>
        <v>Sentinel</v>
      </c>
      <c r="AG248" s="1985" t="str">
        <f t="shared" si="40"/>
        <v>Unmetered Scattered Load</v>
      </c>
      <c r="AH248" s="1985" t="str">
        <f t="shared" si="40"/>
        <v>Embedded Distributor</v>
      </c>
      <c r="AI248" s="1985" t="str">
        <f t="shared" si="40"/>
        <v>Back-up/Standby Power</v>
      </c>
      <c r="AJ248" s="1985" t="str">
        <f t="shared" si="40"/>
        <v>Rate Class 1</v>
      </c>
      <c r="AK248" s="1985" t="str">
        <f t="shared" si="40"/>
        <v>Rate class 2</v>
      </c>
      <c r="AL248" s="1985" t="str">
        <f t="shared" si="40"/>
        <v>Rate class 3</v>
      </c>
      <c r="AM248" s="1985" t="str">
        <f t="shared" si="40"/>
        <v>Rate class 4</v>
      </c>
      <c r="AN248" s="1985" t="str">
        <f t="shared" si="40"/>
        <v>Rate class 5</v>
      </c>
      <c r="AO248" s="1985" t="str">
        <f t="shared" si="40"/>
        <v>Rate class 6</v>
      </c>
      <c r="AP248" s="1985" t="str">
        <f t="shared" si="40"/>
        <v>Rate class 7</v>
      </c>
      <c r="AQ248" s="1985" t="str">
        <f t="shared" si="40"/>
        <v>Rate class 8</v>
      </c>
      <c r="AR248" s="1985" t="str">
        <f t="shared" si="40"/>
        <v>Rate class 9</v>
      </c>
      <c r="AS248" s="1986" t="str">
        <f t="shared" si="40"/>
        <v>Total</v>
      </c>
      <c r="AT248" s="1963"/>
      <c r="AU248" s="1963"/>
      <c r="AV248" s="1877"/>
    </row>
    <row r="249" spans="1:66" s="752" customFormat="1" ht="12.75">
      <c r="A249" s="289"/>
      <c r="B249" s="247"/>
      <c r="C249" s="1956"/>
      <c r="D249" s="730"/>
      <c r="E249" s="730"/>
      <c r="F249" s="730"/>
      <c r="G249" s="730"/>
      <c r="H249" s="730"/>
      <c r="I249" s="730"/>
      <c r="J249" s="730"/>
      <c r="K249" s="730"/>
      <c r="L249" s="730"/>
      <c r="M249" s="730"/>
      <c r="N249" s="730"/>
      <c r="O249" s="730"/>
      <c r="P249" s="730"/>
      <c r="Q249" s="730"/>
      <c r="R249" s="730"/>
      <c r="S249" s="730"/>
      <c r="T249" s="730"/>
      <c r="U249" s="730"/>
      <c r="V249" s="730"/>
      <c r="W249" s="730"/>
      <c r="X249" s="732"/>
      <c r="Y249" s="730"/>
      <c r="Z249" s="730"/>
      <c r="AA249" s="730"/>
      <c r="AB249" s="730"/>
      <c r="AC249" s="730"/>
      <c r="AD249" s="730"/>
      <c r="AE249" s="730"/>
      <c r="AF249" s="730"/>
      <c r="AG249" s="730"/>
      <c r="AH249" s="730"/>
      <c r="AI249" s="730"/>
      <c r="AJ249" s="730"/>
      <c r="AK249" s="730"/>
      <c r="AL249" s="730"/>
      <c r="AM249" s="730"/>
      <c r="AN249" s="730"/>
      <c r="AO249" s="730"/>
      <c r="AP249" s="730"/>
      <c r="AQ249" s="730"/>
      <c r="AR249" s="730"/>
      <c r="AS249" s="893"/>
      <c r="AV249" s="1878"/>
    </row>
    <row r="250" spans="1:66" s="752" customFormat="1" ht="12.75">
      <c r="A250" s="289"/>
      <c r="B250" s="247">
        <v>1808</v>
      </c>
      <c r="C250" s="1956">
        <f t="shared" ref="C250:C283" si="41">SUMIF($AV$106:$AV$148, $B250,C$106:C$148)</f>
        <v>0</v>
      </c>
      <c r="D250" s="1956">
        <f t="shared" ref="D250:AS254" si="42">SUMIF($AV$106:$AV$148, $B250,D$106:D$148)</f>
        <v>0</v>
      </c>
      <c r="E250" s="1956">
        <f t="shared" si="42"/>
        <v>0</v>
      </c>
      <c r="F250" s="1956">
        <f t="shared" si="42"/>
        <v>0</v>
      </c>
      <c r="G250" s="1956">
        <f t="shared" si="42"/>
        <v>0</v>
      </c>
      <c r="H250" s="1956">
        <f t="shared" si="42"/>
        <v>0</v>
      </c>
      <c r="I250" s="1956">
        <f t="shared" si="42"/>
        <v>0</v>
      </c>
      <c r="J250" s="1956">
        <f t="shared" si="42"/>
        <v>0</v>
      </c>
      <c r="K250" s="1956">
        <f t="shared" si="42"/>
        <v>0</v>
      </c>
      <c r="L250" s="1956">
        <f t="shared" si="42"/>
        <v>0</v>
      </c>
      <c r="M250" s="1956">
        <f t="shared" si="42"/>
        <v>0</v>
      </c>
      <c r="N250" s="1956">
        <f t="shared" si="42"/>
        <v>0</v>
      </c>
      <c r="O250" s="1956">
        <f t="shared" si="42"/>
        <v>0</v>
      </c>
      <c r="P250" s="1956">
        <f t="shared" si="42"/>
        <v>0</v>
      </c>
      <c r="Q250" s="1956">
        <f t="shared" si="42"/>
        <v>0</v>
      </c>
      <c r="R250" s="1956">
        <f t="shared" si="42"/>
        <v>0</v>
      </c>
      <c r="S250" s="1956">
        <f t="shared" si="42"/>
        <v>0</v>
      </c>
      <c r="T250" s="1956">
        <f t="shared" si="42"/>
        <v>0</v>
      </c>
      <c r="U250" s="1956">
        <f t="shared" si="42"/>
        <v>0</v>
      </c>
      <c r="V250" s="1956">
        <f t="shared" si="42"/>
        <v>0</v>
      </c>
      <c r="W250" s="1956">
        <f t="shared" si="42"/>
        <v>0</v>
      </c>
      <c r="X250" s="1956">
        <f t="shared" si="42"/>
        <v>0</v>
      </c>
      <c r="Y250" s="1956">
        <f t="shared" si="42"/>
        <v>0</v>
      </c>
      <c r="Z250" s="1956">
        <f t="shared" si="42"/>
        <v>0</v>
      </c>
      <c r="AA250" s="1956">
        <f t="shared" si="42"/>
        <v>0</v>
      </c>
      <c r="AB250" s="1956">
        <f t="shared" si="42"/>
        <v>0</v>
      </c>
      <c r="AC250" s="1956">
        <f t="shared" si="42"/>
        <v>0</v>
      </c>
      <c r="AD250" s="1956">
        <f t="shared" si="42"/>
        <v>0</v>
      </c>
      <c r="AE250" s="1956">
        <f t="shared" si="42"/>
        <v>0</v>
      </c>
      <c r="AF250" s="1956">
        <f t="shared" si="42"/>
        <v>0</v>
      </c>
      <c r="AG250" s="1956">
        <f t="shared" si="42"/>
        <v>0</v>
      </c>
      <c r="AH250" s="1956">
        <f t="shared" si="42"/>
        <v>0</v>
      </c>
      <c r="AI250" s="1956">
        <f t="shared" si="42"/>
        <v>0</v>
      </c>
      <c r="AJ250" s="1956">
        <f t="shared" si="42"/>
        <v>0</v>
      </c>
      <c r="AK250" s="1956">
        <f t="shared" si="42"/>
        <v>0</v>
      </c>
      <c r="AL250" s="1956">
        <f t="shared" si="42"/>
        <v>0</v>
      </c>
      <c r="AM250" s="1956">
        <f t="shared" si="42"/>
        <v>0</v>
      </c>
      <c r="AN250" s="1956">
        <f t="shared" si="42"/>
        <v>0</v>
      </c>
      <c r="AO250" s="1956">
        <f t="shared" si="42"/>
        <v>0</v>
      </c>
      <c r="AP250" s="1956">
        <f t="shared" si="42"/>
        <v>0</v>
      </c>
      <c r="AQ250" s="1956">
        <f t="shared" si="42"/>
        <v>0</v>
      </c>
      <c r="AR250" s="1956">
        <f t="shared" si="42"/>
        <v>0</v>
      </c>
      <c r="AS250" s="1956">
        <f t="shared" si="42"/>
        <v>0</v>
      </c>
      <c r="AT250" s="1956"/>
      <c r="AU250" s="1956"/>
      <c r="AV250" s="2103"/>
      <c r="AW250" s="1956"/>
      <c r="AX250" s="1956"/>
      <c r="AY250" s="1956"/>
      <c r="AZ250" s="1956"/>
      <c r="BA250" s="1956"/>
      <c r="BB250" s="1956"/>
      <c r="BC250" s="1956"/>
      <c r="BD250" s="1956"/>
      <c r="BE250" s="1956"/>
      <c r="BF250" s="1956"/>
      <c r="BG250" s="1956"/>
      <c r="BH250" s="1956"/>
      <c r="BI250" s="1956"/>
      <c r="BJ250" s="1956"/>
      <c r="BK250" s="1956"/>
      <c r="BL250" s="1956"/>
      <c r="BM250" s="1956"/>
      <c r="BN250" s="1956"/>
    </row>
    <row r="251" spans="1:66" s="752" customFormat="1" ht="12.75">
      <c r="A251" s="289"/>
      <c r="B251" s="247">
        <v>1815</v>
      </c>
      <c r="C251" s="1956">
        <f t="shared" si="41"/>
        <v>0</v>
      </c>
      <c r="D251" s="1956">
        <f t="shared" ref="D251:R251" si="43">SUMIF($AV$106:$AV$148, $B251,D$106:D$148)</f>
        <v>0</v>
      </c>
      <c r="E251" s="1956">
        <f t="shared" si="43"/>
        <v>0</v>
      </c>
      <c r="F251" s="1956">
        <f t="shared" si="43"/>
        <v>0</v>
      </c>
      <c r="G251" s="1956">
        <f t="shared" si="43"/>
        <v>0</v>
      </c>
      <c r="H251" s="1956">
        <f t="shared" si="43"/>
        <v>0</v>
      </c>
      <c r="I251" s="1956">
        <f t="shared" si="43"/>
        <v>0</v>
      </c>
      <c r="J251" s="1956">
        <f t="shared" si="43"/>
        <v>0</v>
      </c>
      <c r="K251" s="1956">
        <f t="shared" si="43"/>
        <v>0</v>
      </c>
      <c r="L251" s="1956">
        <f t="shared" si="43"/>
        <v>0</v>
      </c>
      <c r="M251" s="1956">
        <f t="shared" si="43"/>
        <v>0</v>
      </c>
      <c r="N251" s="1956">
        <f t="shared" si="43"/>
        <v>0</v>
      </c>
      <c r="O251" s="1956">
        <f t="shared" si="43"/>
        <v>0</v>
      </c>
      <c r="P251" s="1956">
        <f t="shared" si="43"/>
        <v>0</v>
      </c>
      <c r="Q251" s="1956">
        <f t="shared" si="43"/>
        <v>0</v>
      </c>
      <c r="R251" s="1956">
        <f t="shared" si="43"/>
        <v>0</v>
      </c>
      <c r="S251" s="1956">
        <f t="shared" si="42"/>
        <v>0</v>
      </c>
      <c r="T251" s="1956">
        <f t="shared" si="42"/>
        <v>0</v>
      </c>
      <c r="U251" s="1956">
        <f t="shared" si="42"/>
        <v>0</v>
      </c>
      <c r="V251" s="1956">
        <f t="shared" si="42"/>
        <v>0</v>
      </c>
      <c r="W251" s="1956">
        <f t="shared" si="42"/>
        <v>0</v>
      </c>
      <c r="X251" s="1956">
        <f t="shared" si="42"/>
        <v>0</v>
      </c>
      <c r="Y251" s="1956">
        <f t="shared" si="42"/>
        <v>0</v>
      </c>
      <c r="Z251" s="1956">
        <f t="shared" si="42"/>
        <v>0</v>
      </c>
      <c r="AA251" s="1956">
        <f t="shared" si="42"/>
        <v>0</v>
      </c>
      <c r="AB251" s="1956">
        <f t="shared" si="42"/>
        <v>0</v>
      </c>
      <c r="AC251" s="1956">
        <f t="shared" si="42"/>
        <v>0</v>
      </c>
      <c r="AD251" s="1956">
        <f t="shared" si="42"/>
        <v>0</v>
      </c>
      <c r="AE251" s="1956">
        <f t="shared" si="42"/>
        <v>0</v>
      </c>
      <c r="AF251" s="1956">
        <f t="shared" si="42"/>
        <v>0</v>
      </c>
      <c r="AG251" s="1956">
        <f t="shared" si="42"/>
        <v>0</v>
      </c>
      <c r="AH251" s="1956">
        <f t="shared" si="42"/>
        <v>0</v>
      </c>
      <c r="AI251" s="1956">
        <f t="shared" si="42"/>
        <v>0</v>
      </c>
      <c r="AJ251" s="1956">
        <f t="shared" si="42"/>
        <v>0</v>
      </c>
      <c r="AK251" s="1956">
        <f t="shared" si="42"/>
        <v>0</v>
      </c>
      <c r="AL251" s="1956">
        <f t="shared" si="42"/>
        <v>0</v>
      </c>
      <c r="AM251" s="1956">
        <f t="shared" si="42"/>
        <v>0</v>
      </c>
      <c r="AN251" s="1956">
        <f t="shared" si="42"/>
        <v>0</v>
      </c>
      <c r="AO251" s="1956">
        <f t="shared" si="42"/>
        <v>0</v>
      </c>
      <c r="AP251" s="1956">
        <f t="shared" si="42"/>
        <v>0</v>
      </c>
      <c r="AQ251" s="1956">
        <f t="shared" si="42"/>
        <v>0</v>
      </c>
      <c r="AR251" s="1956">
        <f t="shared" si="42"/>
        <v>0</v>
      </c>
      <c r="AS251" s="1956">
        <f t="shared" si="42"/>
        <v>0</v>
      </c>
      <c r="AT251" s="1956"/>
      <c r="AU251" s="1956"/>
      <c r="AV251" s="2103"/>
      <c r="AW251" s="1956"/>
      <c r="AX251" s="1956"/>
      <c r="AY251" s="1956"/>
      <c r="AZ251" s="1956"/>
      <c r="BA251" s="1956"/>
      <c r="BB251" s="1956"/>
      <c r="BC251" s="1956"/>
      <c r="BD251" s="1956"/>
      <c r="BE251" s="1956"/>
      <c r="BF251" s="1956"/>
      <c r="BG251" s="1956"/>
      <c r="BH251" s="1956"/>
      <c r="BI251" s="1956"/>
      <c r="BJ251" s="1956"/>
      <c r="BK251" s="1956"/>
      <c r="BL251" s="1956"/>
      <c r="BM251" s="1956"/>
      <c r="BN251" s="1956"/>
    </row>
    <row r="252" spans="1:66" s="752" customFormat="1" ht="12.75">
      <c r="A252" s="289"/>
      <c r="B252" s="247">
        <v>1820</v>
      </c>
      <c r="C252" s="1956">
        <f t="shared" si="41"/>
        <v>174000</v>
      </c>
      <c r="D252" s="1956">
        <f t="shared" si="42"/>
        <v>65417.109442906913</v>
      </c>
      <c r="E252" s="1956">
        <f t="shared" si="42"/>
        <v>30626.649525326022</v>
      </c>
      <c r="F252" s="1956">
        <f t="shared" si="42"/>
        <v>77840.233453984431</v>
      </c>
      <c r="G252" s="1956">
        <f t="shared" si="42"/>
        <v>0</v>
      </c>
      <c r="H252" s="1956">
        <f t="shared" si="42"/>
        <v>0</v>
      </c>
      <c r="I252" s="1956">
        <f t="shared" si="42"/>
        <v>0</v>
      </c>
      <c r="J252" s="1956">
        <f t="shared" si="42"/>
        <v>0</v>
      </c>
      <c r="K252" s="1956">
        <f t="shared" si="42"/>
        <v>0</v>
      </c>
      <c r="L252" s="1956">
        <f t="shared" si="42"/>
        <v>116.00757778264955</v>
      </c>
      <c r="M252" s="1956">
        <f t="shared" si="42"/>
        <v>0</v>
      </c>
      <c r="N252" s="1956">
        <f t="shared" si="42"/>
        <v>0</v>
      </c>
      <c r="O252" s="1956">
        <f t="shared" si="42"/>
        <v>0</v>
      </c>
      <c r="P252" s="1956">
        <f t="shared" si="42"/>
        <v>0</v>
      </c>
      <c r="Q252" s="1956">
        <f t="shared" si="42"/>
        <v>0</v>
      </c>
      <c r="R252" s="1956">
        <f t="shared" si="42"/>
        <v>0</v>
      </c>
      <c r="S252" s="1956">
        <f t="shared" si="42"/>
        <v>0</v>
      </c>
      <c r="T252" s="1956">
        <f t="shared" si="42"/>
        <v>0</v>
      </c>
      <c r="U252" s="1956">
        <f t="shared" si="42"/>
        <v>0</v>
      </c>
      <c r="V252" s="1956">
        <f t="shared" si="42"/>
        <v>0</v>
      </c>
      <c r="W252" s="1956">
        <f t="shared" si="42"/>
        <v>0</v>
      </c>
      <c r="X252" s="1956">
        <f t="shared" si="42"/>
        <v>0</v>
      </c>
      <c r="Y252" s="1956">
        <f t="shared" si="42"/>
        <v>0</v>
      </c>
      <c r="Z252" s="1956">
        <f t="shared" si="42"/>
        <v>0</v>
      </c>
      <c r="AA252" s="1956">
        <f t="shared" si="42"/>
        <v>0</v>
      </c>
      <c r="AB252" s="1956">
        <f t="shared" si="42"/>
        <v>0</v>
      </c>
      <c r="AC252" s="1956">
        <f t="shared" si="42"/>
        <v>0</v>
      </c>
      <c r="AD252" s="1956">
        <f t="shared" si="42"/>
        <v>0</v>
      </c>
      <c r="AE252" s="1956">
        <f t="shared" si="42"/>
        <v>0</v>
      </c>
      <c r="AF252" s="1956">
        <f t="shared" si="42"/>
        <v>0</v>
      </c>
      <c r="AG252" s="1956">
        <f t="shared" si="42"/>
        <v>0</v>
      </c>
      <c r="AH252" s="1956">
        <f t="shared" si="42"/>
        <v>0</v>
      </c>
      <c r="AI252" s="1956">
        <f t="shared" si="42"/>
        <v>0</v>
      </c>
      <c r="AJ252" s="1956">
        <f t="shared" si="42"/>
        <v>0</v>
      </c>
      <c r="AK252" s="1956">
        <f t="shared" si="42"/>
        <v>0</v>
      </c>
      <c r="AL252" s="1956">
        <f t="shared" si="42"/>
        <v>0</v>
      </c>
      <c r="AM252" s="1956">
        <f t="shared" si="42"/>
        <v>0</v>
      </c>
      <c r="AN252" s="1956">
        <f t="shared" si="42"/>
        <v>0</v>
      </c>
      <c r="AO252" s="1956">
        <f t="shared" si="42"/>
        <v>0</v>
      </c>
      <c r="AP252" s="1956">
        <f t="shared" si="42"/>
        <v>0</v>
      </c>
      <c r="AQ252" s="1956">
        <f t="shared" si="42"/>
        <v>0</v>
      </c>
      <c r="AR252" s="1956">
        <f t="shared" si="42"/>
        <v>0</v>
      </c>
      <c r="AS252" s="1956">
        <f t="shared" si="42"/>
        <v>0</v>
      </c>
      <c r="AT252" s="1956"/>
      <c r="AU252" s="1956"/>
      <c r="AV252" s="2103"/>
      <c r="AW252" s="1956"/>
      <c r="AX252" s="1956"/>
      <c r="AY252" s="1956"/>
      <c r="AZ252" s="1956"/>
      <c r="BA252" s="1956"/>
      <c r="BB252" s="1956"/>
      <c r="BC252" s="1956"/>
      <c r="BD252" s="1956"/>
      <c r="BE252" s="1956"/>
      <c r="BF252" s="1956"/>
      <c r="BG252" s="1956"/>
      <c r="BH252" s="1956"/>
      <c r="BI252" s="1956"/>
      <c r="BJ252" s="1956"/>
      <c r="BK252" s="1956"/>
      <c r="BL252" s="1956"/>
      <c r="BM252" s="1956"/>
      <c r="BN252" s="1956"/>
    </row>
    <row r="253" spans="1:66" s="752" customFormat="1" ht="12.75">
      <c r="A253" s="793"/>
      <c r="B253" s="247">
        <v>1830</v>
      </c>
      <c r="C253" s="1956">
        <f t="shared" si="41"/>
        <v>257399.99999999997</v>
      </c>
      <c r="D253" s="1956">
        <f t="shared" si="42"/>
        <v>159340.02529893658</v>
      </c>
      <c r="E253" s="1956">
        <f t="shared" si="42"/>
        <v>60380.944580185256</v>
      </c>
      <c r="F253" s="1956">
        <f t="shared" si="42"/>
        <v>37372.823656973924</v>
      </c>
      <c r="G253" s="1956">
        <f t="shared" si="42"/>
        <v>0</v>
      </c>
      <c r="H253" s="1956">
        <f t="shared" si="42"/>
        <v>0</v>
      </c>
      <c r="I253" s="1956">
        <f t="shared" si="42"/>
        <v>0</v>
      </c>
      <c r="J253" s="1956">
        <f t="shared" si="42"/>
        <v>0</v>
      </c>
      <c r="K253" s="1956">
        <f t="shared" si="42"/>
        <v>0</v>
      </c>
      <c r="L253" s="1956">
        <f t="shared" si="42"/>
        <v>306.20646390420325</v>
      </c>
      <c r="M253" s="1956">
        <f t="shared" si="42"/>
        <v>0</v>
      </c>
      <c r="N253" s="1956">
        <f t="shared" si="42"/>
        <v>0</v>
      </c>
      <c r="O253" s="1956">
        <f t="shared" si="42"/>
        <v>0</v>
      </c>
      <c r="P253" s="1956">
        <f t="shared" si="42"/>
        <v>0</v>
      </c>
      <c r="Q253" s="1956">
        <f t="shared" si="42"/>
        <v>0</v>
      </c>
      <c r="R253" s="1956">
        <f t="shared" si="42"/>
        <v>0</v>
      </c>
      <c r="S253" s="1956">
        <f t="shared" si="42"/>
        <v>0</v>
      </c>
      <c r="T253" s="1956">
        <f t="shared" si="42"/>
        <v>0</v>
      </c>
      <c r="U253" s="1956">
        <f t="shared" si="42"/>
        <v>0</v>
      </c>
      <c r="V253" s="1956">
        <f t="shared" si="42"/>
        <v>0</v>
      </c>
      <c r="W253" s="1956">
        <f t="shared" si="42"/>
        <v>0</v>
      </c>
      <c r="X253" s="1956">
        <f t="shared" si="42"/>
        <v>103827.85346422539</v>
      </c>
      <c r="Y253" s="1956">
        <f t="shared" si="42"/>
        <v>93067.156375014107</v>
      </c>
      <c r="Z253" s="1956">
        <f t="shared" si="42"/>
        <v>10250.339287930923</v>
      </c>
      <c r="AA253" s="1956">
        <f t="shared" si="42"/>
        <v>510.35780128036856</v>
      </c>
      <c r="AB253" s="1956">
        <f t="shared" si="42"/>
        <v>0</v>
      </c>
      <c r="AC253" s="1956">
        <f t="shared" si="42"/>
        <v>0</v>
      </c>
      <c r="AD253" s="1956">
        <f t="shared" si="42"/>
        <v>0</v>
      </c>
      <c r="AE253" s="1956">
        <f t="shared" si="42"/>
        <v>31688.814218660827</v>
      </c>
      <c r="AF253" s="1956">
        <f t="shared" si="42"/>
        <v>1737.7161902808946</v>
      </c>
      <c r="AG253" s="1956">
        <f t="shared" si="42"/>
        <v>1345.6161268328979</v>
      </c>
      <c r="AH253" s="1956">
        <f t="shared" si="42"/>
        <v>0</v>
      </c>
      <c r="AI253" s="1956">
        <f t="shared" si="42"/>
        <v>0</v>
      </c>
      <c r="AJ253" s="1956">
        <f t="shared" si="42"/>
        <v>0</v>
      </c>
      <c r="AK253" s="1956">
        <f t="shared" si="42"/>
        <v>0</v>
      </c>
      <c r="AL253" s="1956">
        <f t="shared" si="42"/>
        <v>0</v>
      </c>
      <c r="AM253" s="1956">
        <f t="shared" si="42"/>
        <v>0</v>
      </c>
      <c r="AN253" s="1956">
        <f t="shared" si="42"/>
        <v>0</v>
      </c>
      <c r="AO253" s="1956">
        <f t="shared" si="42"/>
        <v>0</v>
      </c>
      <c r="AP253" s="1956">
        <f t="shared" si="42"/>
        <v>0</v>
      </c>
      <c r="AQ253" s="1956">
        <f t="shared" si="42"/>
        <v>0</v>
      </c>
      <c r="AR253" s="1956">
        <f t="shared" si="42"/>
        <v>0</v>
      </c>
      <c r="AS253" s="1956">
        <f t="shared" si="42"/>
        <v>0</v>
      </c>
      <c r="AT253" s="1956"/>
      <c r="AU253" s="1956"/>
      <c r="AV253" s="2103"/>
      <c r="AW253" s="1956"/>
      <c r="AX253" s="1956"/>
      <c r="AY253" s="1956"/>
      <c r="AZ253" s="1956"/>
      <c r="BA253" s="1956"/>
      <c r="BB253" s="1956"/>
      <c r="BC253" s="1956"/>
      <c r="BD253" s="1956"/>
      <c r="BE253" s="1956"/>
      <c r="BF253" s="1956"/>
      <c r="BG253" s="1956"/>
      <c r="BH253" s="1956"/>
      <c r="BI253" s="1956"/>
      <c r="BJ253" s="1956"/>
      <c r="BK253" s="1956"/>
      <c r="BL253" s="1956"/>
      <c r="BM253" s="1956"/>
      <c r="BN253" s="1956"/>
    </row>
    <row r="254" spans="1:66" s="752" customFormat="1" ht="12.75">
      <c r="A254" s="793"/>
      <c r="B254" s="247">
        <v>1835</v>
      </c>
      <c r="C254" s="1956">
        <f t="shared" si="41"/>
        <v>66300</v>
      </c>
      <c r="D254" s="1956">
        <f t="shared" si="42"/>
        <v>29922.119973337394</v>
      </c>
      <c r="E254" s="1956">
        <f t="shared" si="42"/>
        <v>12873.495535201513</v>
      </c>
      <c r="F254" s="1956">
        <f t="shared" si="42"/>
        <v>23449.434376963953</v>
      </c>
      <c r="G254" s="1956">
        <f t="shared" si="42"/>
        <v>0</v>
      </c>
      <c r="H254" s="1956">
        <f t="shared" si="42"/>
        <v>0</v>
      </c>
      <c r="I254" s="1956">
        <f t="shared" si="42"/>
        <v>0</v>
      </c>
      <c r="J254" s="1956">
        <f t="shared" si="42"/>
        <v>0</v>
      </c>
      <c r="K254" s="1956">
        <f t="shared" si="42"/>
        <v>0</v>
      </c>
      <c r="L254" s="1956">
        <f t="shared" si="42"/>
        <v>54.950114497142607</v>
      </c>
      <c r="M254" s="1956">
        <f t="shared" si="42"/>
        <v>0</v>
      </c>
      <c r="N254" s="1956">
        <f t="shared" si="42"/>
        <v>0</v>
      </c>
      <c r="O254" s="1956">
        <f t="shared" si="42"/>
        <v>0</v>
      </c>
      <c r="P254" s="1956">
        <f t="shared" si="42"/>
        <v>0</v>
      </c>
      <c r="Q254" s="1956">
        <f t="shared" si="42"/>
        <v>0</v>
      </c>
      <c r="R254" s="1956">
        <f t="shared" si="42"/>
        <v>0</v>
      </c>
      <c r="S254" s="1956">
        <f t="shared" si="42"/>
        <v>0</v>
      </c>
      <c r="T254" s="1956">
        <f t="shared" si="42"/>
        <v>0</v>
      </c>
      <c r="U254" s="1956">
        <f t="shared" si="42"/>
        <v>0</v>
      </c>
      <c r="V254" s="1956">
        <f t="shared" ref="D254:AS258" si="44">SUMIF($AV$106:$AV$148, $B254,V$106:V$148)</f>
        <v>0</v>
      </c>
      <c r="W254" s="1956">
        <f t="shared" si="44"/>
        <v>0</v>
      </c>
      <c r="X254" s="1956">
        <f t="shared" si="44"/>
        <v>27210.011317863049</v>
      </c>
      <c r="Y254" s="1956">
        <f t="shared" si="44"/>
        <v>24136.846947309212</v>
      </c>
      <c r="Z254" s="1956">
        <f t="shared" si="44"/>
        <v>2802.5265489898766</v>
      </c>
      <c r="AA254" s="1956">
        <f t="shared" si="44"/>
        <v>270.63782156395899</v>
      </c>
      <c r="AB254" s="1956">
        <f t="shared" si="44"/>
        <v>0</v>
      </c>
      <c r="AC254" s="1956">
        <f t="shared" si="44"/>
        <v>0</v>
      </c>
      <c r="AD254" s="1956">
        <f t="shared" si="44"/>
        <v>0</v>
      </c>
      <c r="AE254" s="1956">
        <f t="shared" si="44"/>
        <v>7737.1603674215839</v>
      </c>
      <c r="AF254" s="1956">
        <f t="shared" si="44"/>
        <v>424.28185366906894</v>
      </c>
      <c r="AG254" s="1956">
        <f t="shared" si="44"/>
        <v>328.54646104630461</v>
      </c>
      <c r="AH254" s="1956">
        <f t="shared" si="44"/>
        <v>0</v>
      </c>
      <c r="AI254" s="1956">
        <f t="shared" si="44"/>
        <v>0</v>
      </c>
      <c r="AJ254" s="1956">
        <f t="shared" si="44"/>
        <v>0</v>
      </c>
      <c r="AK254" s="1956">
        <f t="shared" si="44"/>
        <v>0</v>
      </c>
      <c r="AL254" s="1956">
        <f t="shared" si="44"/>
        <v>0</v>
      </c>
      <c r="AM254" s="1956">
        <f t="shared" si="44"/>
        <v>0</v>
      </c>
      <c r="AN254" s="1956">
        <f t="shared" si="44"/>
        <v>0</v>
      </c>
      <c r="AO254" s="1956">
        <f t="shared" si="44"/>
        <v>0</v>
      </c>
      <c r="AP254" s="1956">
        <f t="shared" si="44"/>
        <v>0</v>
      </c>
      <c r="AQ254" s="1956">
        <f t="shared" si="44"/>
        <v>0</v>
      </c>
      <c r="AR254" s="1956">
        <f t="shared" si="44"/>
        <v>0</v>
      </c>
      <c r="AS254" s="1956">
        <f t="shared" si="44"/>
        <v>0</v>
      </c>
      <c r="AT254" s="1956"/>
      <c r="AU254" s="1956"/>
      <c r="AV254" s="2103"/>
      <c r="AW254" s="1956"/>
      <c r="AX254" s="1956"/>
      <c r="AY254" s="1956"/>
      <c r="AZ254" s="1956"/>
      <c r="BA254" s="1956"/>
      <c r="BB254" s="1956"/>
      <c r="BC254" s="1956"/>
      <c r="BD254" s="1956"/>
      <c r="BE254" s="1956"/>
      <c r="BF254" s="1956"/>
      <c r="BG254" s="1956"/>
      <c r="BH254" s="1956"/>
      <c r="BI254" s="1956"/>
      <c r="BJ254" s="1956"/>
      <c r="BK254" s="1956"/>
      <c r="BL254" s="1956"/>
      <c r="BM254" s="1956"/>
      <c r="BN254" s="1956"/>
    </row>
    <row r="255" spans="1:66" s="752" customFormat="1" ht="12.75">
      <c r="A255" s="793"/>
      <c r="B255" s="247">
        <v>1840</v>
      </c>
      <c r="C255" s="1956">
        <f t="shared" si="41"/>
        <v>63700.000000000007</v>
      </c>
      <c r="D255" s="1956">
        <f t="shared" si="44"/>
        <v>23948.677422489483</v>
      </c>
      <c r="E255" s="1956">
        <f t="shared" si="44"/>
        <v>11212.169969903834</v>
      </c>
      <c r="F255" s="1956">
        <f t="shared" si="44"/>
        <v>28496.683166774757</v>
      </c>
      <c r="G255" s="1956">
        <f t="shared" si="44"/>
        <v>0</v>
      </c>
      <c r="H255" s="1956">
        <f t="shared" si="44"/>
        <v>0</v>
      </c>
      <c r="I255" s="1956">
        <f t="shared" si="44"/>
        <v>0</v>
      </c>
      <c r="J255" s="1956">
        <f t="shared" si="44"/>
        <v>0</v>
      </c>
      <c r="K255" s="1956">
        <f t="shared" si="44"/>
        <v>0</v>
      </c>
      <c r="L255" s="1956">
        <f t="shared" si="44"/>
        <v>42.469440831923997</v>
      </c>
      <c r="M255" s="1956">
        <f t="shared" si="44"/>
        <v>0</v>
      </c>
      <c r="N255" s="1956">
        <f t="shared" si="44"/>
        <v>0</v>
      </c>
      <c r="O255" s="1956">
        <f t="shared" si="44"/>
        <v>0</v>
      </c>
      <c r="P255" s="1956">
        <f t="shared" si="44"/>
        <v>0</v>
      </c>
      <c r="Q255" s="1956">
        <f t="shared" si="44"/>
        <v>0</v>
      </c>
      <c r="R255" s="1956">
        <f t="shared" si="44"/>
        <v>0</v>
      </c>
      <c r="S255" s="1956">
        <f t="shared" si="44"/>
        <v>0</v>
      </c>
      <c r="T255" s="1956">
        <f t="shared" si="44"/>
        <v>0</v>
      </c>
      <c r="U255" s="1956">
        <f t="shared" si="44"/>
        <v>0</v>
      </c>
      <c r="V255" s="1956">
        <f t="shared" si="44"/>
        <v>0</v>
      </c>
      <c r="W255" s="1956">
        <f t="shared" si="44"/>
        <v>0</v>
      </c>
      <c r="X255" s="1956">
        <f t="shared" si="44"/>
        <v>26344.308387326877</v>
      </c>
      <c r="Y255" s="1956">
        <f t="shared" si="44"/>
        <v>23261.528859299771</v>
      </c>
      <c r="Z255" s="1956">
        <f t="shared" si="44"/>
        <v>2762.6760981988946</v>
      </c>
      <c r="AA255" s="1956">
        <f t="shared" si="44"/>
        <v>320.10342982821135</v>
      </c>
      <c r="AB255" s="1956">
        <f t="shared" si="44"/>
        <v>0</v>
      </c>
      <c r="AC255" s="1956">
        <f t="shared" si="44"/>
        <v>0</v>
      </c>
      <c r="AD255" s="1956">
        <f t="shared" si="44"/>
        <v>0</v>
      </c>
      <c r="AE255" s="1956">
        <f t="shared" si="44"/>
        <v>7250.2407418415269</v>
      </c>
      <c r="AF255" s="1956">
        <f t="shared" si="44"/>
        <v>397.58069309873395</v>
      </c>
      <c r="AG255" s="1956">
        <f t="shared" si="44"/>
        <v>307.87017773286578</v>
      </c>
      <c r="AH255" s="1956">
        <f t="shared" si="44"/>
        <v>0</v>
      </c>
      <c r="AI255" s="1956">
        <f t="shared" si="44"/>
        <v>0</v>
      </c>
      <c r="AJ255" s="1956">
        <f t="shared" si="44"/>
        <v>0</v>
      </c>
      <c r="AK255" s="1956">
        <f t="shared" si="44"/>
        <v>0</v>
      </c>
      <c r="AL255" s="1956">
        <f t="shared" si="44"/>
        <v>0</v>
      </c>
      <c r="AM255" s="1956">
        <f t="shared" si="44"/>
        <v>0</v>
      </c>
      <c r="AN255" s="1956">
        <f t="shared" si="44"/>
        <v>0</v>
      </c>
      <c r="AO255" s="1956">
        <f t="shared" si="44"/>
        <v>0</v>
      </c>
      <c r="AP255" s="1956">
        <f t="shared" si="44"/>
        <v>0</v>
      </c>
      <c r="AQ255" s="1956">
        <f t="shared" si="44"/>
        <v>0</v>
      </c>
      <c r="AR255" s="1956">
        <f t="shared" si="44"/>
        <v>0</v>
      </c>
      <c r="AS255" s="1956">
        <f t="shared" si="44"/>
        <v>0</v>
      </c>
      <c r="AT255" s="1956"/>
      <c r="AU255" s="1956"/>
      <c r="AV255" s="2103"/>
      <c r="AW255" s="1956"/>
      <c r="AX255" s="1956"/>
      <c r="AY255" s="1956"/>
      <c r="AZ255" s="1956"/>
      <c r="BA255" s="1956"/>
      <c r="BB255" s="1956"/>
      <c r="BC255" s="1956"/>
      <c r="BD255" s="1956"/>
      <c r="BE255" s="1956"/>
      <c r="BF255" s="1956"/>
      <c r="BG255" s="1956"/>
      <c r="BH255" s="1956"/>
      <c r="BI255" s="1956"/>
      <c r="BJ255" s="1956"/>
      <c r="BK255" s="1956"/>
      <c r="BL255" s="1956"/>
      <c r="BM255" s="1956"/>
      <c r="BN255" s="1956"/>
    </row>
    <row r="256" spans="1:66" s="752" customFormat="1" ht="12.75">
      <c r="A256" s="793"/>
      <c r="B256" s="247">
        <v>1845</v>
      </c>
      <c r="C256" s="1956">
        <f t="shared" si="41"/>
        <v>0</v>
      </c>
      <c r="D256" s="1956">
        <f t="shared" si="44"/>
        <v>0</v>
      </c>
      <c r="E256" s="1956">
        <f t="shared" si="44"/>
        <v>0</v>
      </c>
      <c r="F256" s="1956">
        <f t="shared" si="44"/>
        <v>0</v>
      </c>
      <c r="G256" s="1956">
        <f t="shared" si="44"/>
        <v>0</v>
      </c>
      <c r="H256" s="1956">
        <f t="shared" si="44"/>
        <v>0</v>
      </c>
      <c r="I256" s="1956">
        <f t="shared" si="44"/>
        <v>0</v>
      </c>
      <c r="J256" s="1956">
        <f t="shared" si="44"/>
        <v>0</v>
      </c>
      <c r="K256" s="1956">
        <f t="shared" si="44"/>
        <v>0</v>
      </c>
      <c r="L256" s="1956">
        <f t="shared" si="44"/>
        <v>0</v>
      </c>
      <c r="M256" s="1956">
        <f t="shared" si="44"/>
        <v>0</v>
      </c>
      <c r="N256" s="1956">
        <f t="shared" si="44"/>
        <v>0</v>
      </c>
      <c r="O256" s="1956">
        <f t="shared" si="44"/>
        <v>0</v>
      </c>
      <c r="P256" s="1956">
        <f t="shared" si="44"/>
        <v>0</v>
      </c>
      <c r="Q256" s="1956">
        <f t="shared" si="44"/>
        <v>0</v>
      </c>
      <c r="R256" s="1956">
        <f t="shared" si="44"/>
        <v>0</v>
      </c>
      <c r="S256" s="1956">
        <f t="shared" si="44"/>
        <v>0</v>
      </c>
      <c r="T256" s="1956">
        <f t="shared" si="44"/>
        <v>0</v>
      </c>
      <c r="U256" s="1956">
        <f t="shared" si="44"/>
        <v>0</v>
      </c>
      <c r="V256" s="1956">
        <f t="shared" si="44"/>
        <v>0</v>
      </c>
      <c r="W256" s="1956">
        <f t="shared" si="44"/>
        <v>0</v>
      </c>
      <c r="X256" s="1956">
        <f t="shared" si="44"/>
        <v>0</v>
      </c>
      <c r="Y256" s="1956">
        <f t="shared" si="44"/>
        <v>0</v>
      </c>
      <c r="Z256" s="1956">
        <f t="shared" si="44"/>
        <v>0</v>
      </c>
      <c r="AA256" s="1956">
        <f t="shared" si="44"/>
        <v>0</v>
      </c>
      <c r="AB256" s="1956">
        <f t="shared" si="44"/>
        <v>0</v>
      </c>
      <c r="AC256" s="1956">
        <f t="shared" si="44"/>
        <v>0</v>
      </c>
      <c r="AD256" s="1956">
        <f t="shared" si="44"/>
        <v>0</v>
      </c>
      <c r="AE256" s="1956">
        <f t="shared" si="44"/>
        <v>0</v>
      </c>
      <c r="AF256" s="1956">
        <f t="shared" si="44"/>
        <v>0</v>
      </c>
      <c r="AG256" s="1956">
        <f t="shared" si="44"/>
        <v>0</v>
      </c>
      <c r="AH256" s="1956">
        <f t="shared" si="44"/>
        <v>0</v>
      </c>
      <c r="AI256" s="1956">
        <f t="shared" si="44"/>
        <v>0</v>
      </c>
      <c r="AJ256" s="1956">
        <f t="shared" si="44"/>
        <v>0</v>
      </c>
      <c r="AK256" s="1956">
        <f t="shared" si="44"/>
        <v>0</v>
      </c>
      <c r="AL256" s="1956">
        <f t="shared" si="44"/>
        <v>0</v>
      </c>
      <c r="AM256" s="1956">
        <f t="shared" si="44"/>
        <v>0</v>
      </c>
      <c r="AN256" s="1956">
        <f t="shared" si="44"/>
        <v>0</v>
      </c>
      <c r="AO256" s="1956">
        <f t="shared" si="44"/>
        <v>0</v>
      </c>
      <c r="AP256" s="1956">
        <f t="shared" si="44"/>
        <v>0</v>
      </c>
      <c r="AQ256" s="1956">
        <f t="shared" si="44"/>
        <v>0</v>
      </c>
      <c r="AR256" s="1956">
        <f t="shared" si="44"/>
        <v>0</v>
      </c>
      <c r="AS256" s="1956">
        <f t="shared" si="44"/>
        <v>0</v>
      </c>
      <c r="AT256" s="1956"/>
      <c r="AU256" s="1956"/>
      <c r="AV256" s="2103"/>
      <c r="AW256" s="1956"/>
      <c r="AX256" s="1956"/>
      <c r="AY256" s="1956"/>
      <c r="AZ256" s="1956"/>
      <c r="BA256" s="1956"/>
      <c r="BB256" s="1956"/>
      <c r="BC256" s="1956"/>
      <c r="BD256" s="1956"/>
      <c r="BE256" s="1956"/>
      <c r="BF256" s="1956"/>
      <c r="BG256" s="1956"/>
      <c r="BH256" s="1956"/>
      <c r="BI256" s="1956"/>
      <c r="BJ256" s="1956"/>
      <c r="BK256" s="1956"/>
      <c r="BL256" s="1956"/>
      <c r="BM256" s="1956"/>
      <c r="BN256" s="1956"/>
    </row>
    <row r="257" spans="1:66" s="752" customFormat="1" ht="12.75">
      <c r="A257" s="793"/>
      <c r="B257" s="247">
        <v>1850</v>
      </c>
      <c r="C257" s="1956">
        <f t="shared" si="41"/>
        <v>39200</v>
      </c>
      <c r="D257" s="1956">
        <f t="shared" si="44"/>
        <v>19392.674996718422</v>
      </c>
      <c r="E257" s="1956">
        <f t="shared" si="44"/>
        <v>9242.9755322304645</v>
      </c>
      <c r="F257" s="1956">
        <f t="shared" si="44"/>
        <v>10528.191658587604</v>
      </c>
      <c r="G257" s="1956">
        <f t="shared" si="44"/>
        <v>0</v>
      </c>
      <c r="H257" s="1956">
        <f t="shared" si="44"/>
        <v>0</v>
      </c>
      <c r="I257" s="1956">
        <f t="shared" si="44"/>
        <v>0</v>
      </c>
      <c r="J257" s="1956">
        <f t="shared" si="44"/>
        <v>0</v>
      </c>
      <c r="K257" s="1956">
        <f t="shared" si="44"/>
        <v>0</v>
      </c>
      <c r="L257" s="1956">
        <f t="shared" si="44"/>
        <v>36.157812463515185</v>
      </c>
      <c r="M257" s="1956">
        <f t="shared" si="44"/>
        <v>0</v>
      </c>
      <c r="N257" s="1956">
        <f t="shared" si="44"/>
        <v>0</v>
      </c>
      <c r="O257" s="1956">
        <f t="shared" si="44"/>
        <v>0</v>
      </c>
      <c r="P257" s="1956">
        <f t="shared" si="44"/>
        <v>0</v>
      </c>
      <c r="Q257" s="1956">
        <f t="shared" si="44"/>
        <v>0</v>
      </c>
      <c r="R257" s="1956">
        <f t="shared" si="44"/>
        <v>0</v>
      </c>
      <c r="S257" s="1956">
        <f t="shared" si="44"/>
        <v>0</v>
      </c>
      <c r="T257" s="1956">
        <f t="shared" si="44"/>
        <v>0</v>
      </c>
      <c r="U257" s="1956">
        <f t="shared" si="44"/>
        <v>0</v>
      </c>
      <c r="V257" s="1956">
        <f t="shared" si="44"/>
        <v>0</v>
      </c>
      <c r="W257" s="1956">
        <f t="shared" si="44"/>
        <v>0</v>
      </c>
      <c r="X257" s="1956">
        <f t="shared" si="44"/>
        <v>12752.241978382439</v>
      </c>
      <c r="Y257" s="1956">
        <f t="shared" si="44"/>
        <v>11249.094305505576</v>
      </c>
      <c r="Z257" s="1956">
        <f t="shared" si="44"/>
        <v>1371.0121719535816</v>
      </c>
      <c r="AA257" s="1956">
        <f t="shared" si="44"/>
        <v>132.1355009232814</v>
      </c>
      <c r="AB257" s="1956">
        <f t="shared" si="44"/>
        <v>0</v>
      </c>
      <c r="AC257" s="1956">
        <f t="shared" si="44"/>
        <v>0</v>
      </c>
      <c r="AD257" s="1956">
        <f t="shared" si="44"/>
        <v>0</v>
      </c>
      <c r="AE257" s="1956">
        <f t="shared" si="44"/>
        <v>3688.8332969943708</v>
      </c>
      <c r="AF257" s="1956">
        <f t="shared" si="44"/>
        <v>202.28416561133363</v>
      </c>
      <c r="AG257" s="1956">
        <f t="shared" si="44"/>
        <v>156.64055901185321</v>
      </c>
      <c r="AH257" s="1956">
        <f t="shared" si="44"/>
        <v>0</v>
      </c>
      <c r="AI257" s="1956">
        <f t="shared" si="44"/>
        <v>0</v>
      </c>
      <c r="AJ257" s="1956">
        <f t="shared" si="44"/>
        <v>0</v>
      </c>
      <c r="AK257" s="1956">
        <f t="shared" si="44"/>
        <v>0</v>
      </c>
      <c r="AL257" s="1956">
        <f t="shared" si="44"/>
        <v>0</v>
      </c>
      <c r="AM257" s="1956">
        <f t="shared" si="44"/>
        <v>0</v>
      </c>
      <c r="AN257" s="1956">
        <f t="shared" si="44"/>
        <v>0</v>
      </c>
      <c r="AO257" s="1956">
        <f t="shared" si="44"/>
        <v>0</v>
      </c>
      <c r="AP257" s="1956">
        <f t="shared" si="44"/>
        <v>0</v>
      </c>
      <c r="AQ257" s="1956">
        <f t="shared" si="44"/>
        <v>0</v>
      </c>
      <c r="AR257" s="1956">
        <f t="shared" si="44"/>
        <v>0</v>
      </c>
      <c r="AS257" s="1956">
        <f t="shared" si="44"/>
        <v>0</v>
      </c>
      <c r="AT257" s="1956"/>
      <c r="AU257" s="1956"/>
      <c r="AV257" s="2103"/>
      <c r="AW257" s="1956"/>
      <c r="AX257" s="1956"/>
      <c r="AY257" s="1956"/>
      <c r="AZ257" s="1956"/>
      <c r="BA257" s="1956"/>
      <c r="BB257" s="1956"/>
      <c r="BC257" s="1956"/>
      <c r="BD257" s="1956"/>
      <c r="BE257" s="1956"/>
      <c r="BF257" s="1956"/>
      <c r="BG257" s="1956"/>
      <c r="BH257" s="1956"/>
      <c r="BI257" s="1956"/>
      <c r="BJ257" s="1956"/>
      <c r="BK257" s="1956"/>
      <c r="BL257" s="1956"/>
      <c r="BM257" s="1956"/>
      <c r="BN257" s="1956"/>
    </row>
    <row r="258" spans="1:66" s="752" customFormat="1" ht="12.75">
      <c r="A258" s="793"/>
      <c r="B258" s="247">
        <v>1855</v>
      </c>
      <c r="C258" s="1956">
        <f t="shared" si="41"/>
        <v>0</v>
      </c>
      <c r="D258" s="1956">
        <f t="shared" si="44"/>
        <v>0</v>
      </c>
      <c r="E258" s="1956">
        <f t="shared" si="44"/>
        <v>0</v>
      </c>
      <c r="F258" s="1956">
        <f t="shared" si="44"/>
        <v>0</v>
      </c>
      <c r="G258" s="1956">
        <f t="shared" si="44"/>
        <v>0</v>
      </c>
      <c r="H258" s="1956">
        <f t="shared" si="44"/>
        <v>0</v>
      </c>
      <c r="I258" s="1956">
        <f t="shared" si="44"/>
        <v>0</v>
      </c>
      <c r="J258" s="1956">
        <f t="shared" si="44"/>
        <v>0</v>
      </c>
      <c r="K258" s="1956">
        <f t="shared" si="44"/>
        <v>0</v>
      </c>
      <c r="L258" s="1956">
        <f t="shared" si="44"/>
        <v>0</v>
      </c>
      <c r="M258" s="1956">
        <f t="shared" si="44"/>
        <v>0</v>
      </c>
      <c r="N258" s="1956">
        <f t="shared" si="44"/>
        <v>0</v>
      </c>
      <c r="O258" s="1956">
        <f t="shared" si="44"/>
        <v>0</v>
      </c>
      <c r="P258" s="1956">
        <f t="shared" si="44"/>
        <v>0</v>
      </c>
      <c r="Q258" s="1956">
        <f t="shared" si="44"/>
        <v>0</v>
      </c>
      <c r="R258" s="1956">
        <f t="shared" si="44"/>
        <v>0</v>
      </c>
      <c r="S258" s="1956">
        <f t="shared" si="44"/>
        <v>0</v>
      </c>
      <c r="T258" s="1956">
        <f t="shared" si="44"/>
        <v>0</v>
      </c>
      <c r="U258" s="1956">
        <f t="shared" si="44"/>
        <v>0</v>
      </c>
      <c r="V258" s="1956">
        <f t="shared" si="44"/>
        <v>0</v>
      </c>
      <c r="W258" s="1956">
        <f t="shared" si="44"/>
        <v>0</v>
      </c>
      <c r="X258" s="1956">
        <f t="shared" si="44"/>
        <v>0</v>
      </c>
      <c r="Y258" s="1956">
        <f t="shared" ref="D258:AS262" si="45">SUMIF($AV$106:$AV$148, $B258,Y$106:Y$148)</f>
        <v>0</v>
      </c>
      <c r="Z258" s="1956">
        <f t="shared" si="45"/>
        <v>0</v>
      </c>
      <c r="AA258" s="1956">
        <f t="shared" si="45"/>
        <v>0</v>
      </c>
      <c r="AB258" s="1956">
        <f t="shared" si="45"/>
        <v>0</v>
      </c>
      <c r="AC258" s="1956">
        <f t="shared" si="45"/>
        <v>0</v>
      </c>
      <c r="AD258" s="1956">
        <f t="shared" si="45"/>
        <v>0</v>
      </c>
      <c r="AE258" s="1956">
        <f t="shared" si="45"/>
        <v>0</v>
      </c>
      <c r="AF258" s="1956">
        <f t="shared" si="45"/>
        <v>0</v>
      </c>
      <c r="AG258" s="1956">
        <f t="shared" si="45"/>
        <v>0</v>
      </c>
      <c r="AH258" s="1956">
        <f t="shared" si="45"/>
        <v>0</v>
      </c>
      <c r="AI258" s="1956">
        <f t="shared" si="45"/>
        <v>0</v>
      </c>
      <c r="AJ258" s="1956">
        <f t="shared" si="45"/>
        <v>0</v>
      </c>
      <c r="AK258" s="1956">
        <f t="shared" si="45"/>
        <v>0</v>
      </c>
      <c r="AL258" s="1956">
        <f t="shared" si="45"/>
        <v>0</v>
      </c>
      <c r="AM258" s="1956">
        <f t="shared" si="45"/>
        <v>0</v>
      </c>
      <c r="AN258" s="1956">
        <f t="shared" si="45"/>
        <v>0</v>
      </c>
      <c r="AO258" s="1956">
        <f t="shared" si="45"/>
        <v>0</v>
      </c>
      <c r="AP258" s="1956">
        <f t="shared" si="45"/>
        <v>0</v>
      </c>
      <c r="AQ258" s="1956">
        <f t="shared" si="45"/>
        <v>0</v>
      </c>
      <c r="AR258" s="1956">
        <f t="shared" si="45"/>
        <v>0</v>
      </c>
      <c r="AS258" s="1956">
        <f t="shared" si="45"/>
        <v>0</v>
      </c>
      <c r="AT258" s="1956"/>
      <c r="AU258" s="1956"/>
      <c r="AV258" s="2103"/>
      <c r="AW258" s="1956"/>
      <c r="AX258" s="1956"/>
      <c r="AY258" s="1956"/>
      <c r="AZ258" s="1956"/>
      <c r="BA258" s="1956"/>
      <c r="BB258" s="1956"/>
      <c r="BC258" s="1956"/>
      <c r="BD258" s="1956"/>
      <c r="BE258" s="1956"/>
      <c r="BF258" s="1956"/>
      <c r="BG258" s="1956"/>
      <c r="BH258" s="1956"/>
      <c r="BI258" s="1956"/>
      <c r="BJ258" s="1956"/>
      <c r="BK258" s="1956"/>
      <c r="BL258" s="1956"/>
      <c r="BM258" s="1956"/>
      <c r="BN258" s="1956"/>
    </row>
    <row r="259" spans="1:66" s="752" customFormat="1" ht="12.75">
      <c r="A259" s="793"/>
      <c r="B259" s="1965">
        <v>1860</v>
      </c>
      <c r="C259" s="1956">
        <f t="shared" si="41"/>
        <v>0</v>
      </c>
      <c r="D259" s="1956">
        <f t="shared" si="45"/>
        <v>0</v>
      </c>
      <c r="E259" s="1956">
        <f t="shared" si="45"/>
        <v>0</v>
      </c>
      <c r="F259" s="1956">
        <f t="shared" si="45"/>
        <v>0</v>
      </c>
      <c r="G259" s="1956">
        <f t="shared" si="45"/>
        <v>0</v>
      </c>
      <c r="H259" s="1956">
        <f t="shared" si="45"/>
        <v>0</v>
      </c>
      <c r="I259" s="1956">
        <f t="shared" si="45"/>
        <v>0</v>
      </c>
      <c r="J259" s="1956">
        <f t="shared" si="45"/>
        <v>0</v>
      </c>
      <c r="K259" s="1956">
        <f t="shared" si="45"/>
        <v>0</v>
      </c>
      <c r="L259" s="1956">
        <f t="shared" si="45"/>
        <v>0</v>
      </c>
      <c r="M259" s="1956">
        <f t="shared" si="45"/>
        <v>0</v>
      </c>
      <c r="N259" s="1956">
        <f t="shared" si="45"/>
        <v>0</v>
      </c>
      <c r="O259" s="1956">
        <f t="shared" si="45"/>
        <v>0</v>
      </c>
      <c r="P259" s="1956">
        <f t="shared" si="45"/>
        <v>0</v>
      </c>
      <c r="Q259" s="1956">
        <f t="shared" si="45"/>
        <v>0</v>
      </c>
      <c r="R259" s="1956">
        <f t="shared" si="45"/>
        <v>0</v>
      </c>
      <c r="S259" s="1956">
        <f t="shared" si="45"/>
        <v>0</v>
      </c>
      <c r="T259" s="1956">
        <f t="shared" si="45"/>
        <v>0</v>
      </c>
      <c r="U259" s="1956">
        <f t="shared" si="45"/>
        <v>0</v>
      </c>
      <c r="V259" s="1956">
        <f t="shared" si="45"/>
        <v>0</v>
      </c>
      <c r="W259" s="1956">
        <f t="shared" si="45"/>
        <v>0</v>
      </c>
      <c r="X259" s="1956">
        <f t="shared" si="45"/>
        <v>38000</v>
      </c>
      <c r="Y259" s="1956">
        <f t="shared" si="45"/>
        <v>13339.365545025841</v>
      </c>
      <c r="Z259" s="1956">
        <f t="shared" si="45"/>
        <v>22830.907154898836</v>
      </c>
      <c r="AA259" s="1956">
        <f t="shared" si="45"/>
        <v>1829.7273000753173</v>
      </c>
      <c r="AB259" s="1956">
        <f t="shared" si="45"/>
        <v>0</v>
      </c>
      <c r="AC259" s="1956">
        <f t="shared" si="45"/>
        <v>0</v>
      </c>
      <c r="AD259" s="1956">
        <f t="shared" si="45"/>
        <v>0</v>
      </c>
      <c r="AE259" s="1956">
        <f t="shared" si="45"/>
        <v>0</v>
      </c>
      <c r="AF259" s="1956">
        <f t="shared" si="45"/>
        <v>0</v>
      </c>
      <c r="AG259" s="1956">
        <f t="shared" si="45"/>
        <v>0</v>
      </c>
      <c r="AH259" s="1956">
        <f t="shared" si="45"/>
        <v>0</v>
      </c>
      <c r="AI259" s="1956">
        <f t="shared" si="45"/>
        <v>0</v>
      </c>
      <c r="AJ259" s="1956">
        <f t="shared" si="45"/>
        <v>0</v>
      </c>
      <c r="AK259" s="1956">
        <f t="shared" si="45"/>
        <v>0</v>
      </c>
      <c r="AL259" s="1956">
        <f t="shared" si="45"/>
        <v>0</v>
      </c>
      <c r="AM259" s="1956">
        <f t="shared" si="45"/>
        <v>0</v>
      </c>
      <c r="AN259" s="1956">
        <f t="shared" si="45"/>
        <v>0</v>
      </c>
      <c r="AO259" s="1956">
        <f t="shared" si="45"/>
        <v>0</v>
      </c>
      <c r="AP259" s="1956">
        <f t="shared" si="45"/>
        <v>0</v>
      </c>
      <c r="AQ259" s="1956">
        <f t="shared" si="45"/>
        <v>0</v>
      </c>
      <c r="AR259" s="1956">
        <f t="shared" si="45"/>
        <v>0</v>
      </c>
      <c r="AS259" s="1956">
        <f t="shared" si="45"/>
        <v>0</v>
      </c>
      <c r="AT259" s="1956"/>
      <c r="AU259" s="1956"/>
      <c r="AV259" s="2103"/>
      <c r="AW259" s="1956"/>
      <c r="AX259" s="1956"/>
      <c r="AY259" s="1956"/>
      <c r="AZ259" s="1956"/>
      <c r="BA259" s="1956"/>
      <c r="BB259" s="1956"/>
      <c r="BC259" s="1956"/>
      <c r="BD259" s="1956"/>
      <c r="BE259" s="1956"/>
      <c r="BF259" s="1956"/>
      <c r="BG259" s="1956"/>
      <c r="BH259" s="1956"/>
      <c r="BI259" s="1956"/>
      <c r="BJ259" s="1956"/>
      <c r="BK259" s="1956"/>
      <c r="BL259" s="1956"/>
      <c r="BM259" s="1956"/>
      <c r="BN259" s="1956"/>
    </row>
    <row r="260" spans="1:66" s="752" customFormat="1" ht="12.75">
      <c r="A260" s="793"/>
      <c r="B260" s="1950" t="s">
        <v>61</v>
      </c>
      <c r="C260" s="1956">
        <f t="shared" si="41"/>
        <v>588899.99999999988</v>
      </c>
      <c r="D260" s="1956">
        <f t="shared" si="45"/>
        <v>253072.54108022078</v>
      </c>
      <c r="E260" s="1956">
        <f t="shared" si="45"/>
        <v>114153.59612682008</v>
      </c>
      <c r="F260" s="1956">
        <f t="shared" si="45"/>
        <v>221213.08916977566</v>
      </c>
      <c r="G260" s="1956">
        <f t="shared" si="45"/>
        <v>0</v>
      </c>
      <c r="H260" s="1956">
        <f t="shared" si="45"/>
        <v>0</v>
      </c>
      <c r="I260" s="1956">
        <f t="shared" si="45"/>
        <v>0</v>
      </c>
      <c r="J260" s="1956">
        <f t="shared" si="45"/>
        <v>0</v>
      </c>
      <c r="K260" s="1956">
        <f t="shared" si="45"/>
        <v>0</v>
      </c>
      <c r="L260" s="1956">
        <f t="shared" si="45"/>
        <v>460.7736231834474</v>
      </c>
      <c r="M260" s="1956">
        <f t="shared" si="45"/>
        <v>0</v>
      </c>
      <c r="N260" s="1956">
        <f t="shared" si="45"/>
        <v>0</v>
      </c>
      <c r="O260" s="1956">
        <f t="shared" si="45"/>
        <v>0</v>
      </c>
      <c r="P260" s="1956">
        <f t="shared" si="45"/>
        <v>0</v>
      </c>
      <c r="Q260" s="1956">
        <f t="shared" si="45"/>
        <v>0</v>
      </c>
      <c r="R260" s="1956">
        <f t="shared" si="45"/>
        <v>0</v>
      </c>
      <c r="S260" s="1956">
        <f t="shared" si="45"/>
        <v>0</v>
      </c>
      <c r="T260" s="1956">
        <f t="shared" si="45"/>
        <v>0</v>
      </c>
      <c r="U260" s="1956">
        <f t="shared" si="45"/>
        <v>0</v>
      </c>
      <c r="V260" s="1956">
        <f t="shared" si="45"/>
        <v>0</v>
      </c>
      <c r="W260" s="1956">
        <f t="shared" si="45"/>
        <v>0</v>
      </c>
      <c r="X260" s="1956">
        <f t="shared" si="45"/>
        <v>242595.87972841575</v>
      </c>
      <c r="Y260" s="1956">
        <f t="shared" si="45"/>
        <v>209897.09212390779</v>
      </c>
      <c r="Z260" s="1956">
        <f t="shared" si="45"/>
        <v>28579.276526530874</v>
      </c>
      <c r="AA260" s="1956">
        <f t="shared" si="45"/>
        <v>4119.5110779770957</v>
      </c>
      <c r="AB260" s="1956">
        <f t="shared" si="45"/>
        <v>0</v>
      </c>
      <c r="AC260" s="1956">
        <f t="shared" si="45"/>
        <v>0</v>
      </c>
      <c r="AD260" s="1956">
        <f t="shared" si="45"/>
        <v>0</v>
      </c>
      <c r="AE260" s="1956">
        <f t="shared" si="45"/>
        <v>67897.655480715912</v>
      </c>
      <c r="AF260" s="1956">
        <f t="shared" si="45"/>
        <v>3723.2966306916778</v>
      </c>
      <c r="AG260" s="1956">
        <f t="shared" si="45"/>
        <v>2883.1681601766318</v>
      </c>
      <c r="AH260" s="1956">
        <f t="shared" si="45"/>
        <v>0</v>
      </c>
      <c r="AI260" s="1956">
        <f t="shared" si="45"/>
        <v>0</v>
      </c>
      <c r="AJ260" s="1956">
        <f t="shared" si="45"/>
        <v>0</v>
      </c>
      <c r="AK260" s="1956">
        <f t="shared" si="45"/>
        <v>0</v>
      </c>
      <c r="AL260" s="1956">
        <f t="shared" si="45"/>
        <v>0</v>
      </c>
      <c r="AM260" s="1956">
        <f t="shared" si="45"/>
        <v>0</v>
      </c>
      <c r="AN260" s="1956">
        <f t="shared" si="45"/>
        <v>0</v>
      </c>
      <c r="AO260" s="1956">
        <f t="shared" si="45"/>
        <v>0</v>
      </c>
      <c r="AP260" s="1956">
        <f t="shared" si="45"/>
        <v>0</v>
      </c>
      <c r="AQ260" s="1956">
        <f t="shared" si="45"/>
        <v>0</v>
      </c>
      <c r="AR260" s="1956">
        <f t="shared" si="45"/>
        <v>0</v>
      </c>
      <c r="AS260" s="1956">
        <f t="shared" si="45"/>
        <v>0</v>
      </c>
      <c r="AT260" s="1956"/>
      <c r="AU260" s="1956"/>
      <c r="AV260" s="2103"/>
      <c r="AW260" s="1956"/>
      <c r="AX260" s="1956"/>
      <c r="AY260" s="1956"/>
      <c r="AZ260" s="1956"/>
      <c r="BA260" s="1956"/>
      <c r="BB260" s="1956"/>
      <c r="BC260" s="1956"/>
      <c r="BD260" s="1956"/>
      <c r="BE260" s="1956"/>
      <c r="BF260" s="1956"/>
      <c r="BG260" s="1956"/>
      <c r="BH260" s="1956"/>
      <c r="BI260" s="1956"/>
      <c r="BJ260" s="1956"/>
      <c r="BK260" s="1956"/>
      <c r="BL260" s="1956"/>
      <c r="BM260" s="1956"/>
      <c r="BN260" s="1956"/>
    </row>
    <row r="261" spans="1:66" s="752" customFormat="1" ht="12.75">
      <c r="A261" s="793"/>
      <c r="B261" s="247" t="s">
        <v>563</v>
      </c>
      <c r="C261" s="1956">
        <f t="shared" si="41"/>
        <v>33150</v>
      </c>
      <c r="D261" s="1956">
        <f t="shared" si="45"/>
        <v>14961.060395387325</v>
      </c>
      <c r="E261" s="1956">
        <f t="shared" si="45"/>
        <v>6436.7478660743855</v>
      </c>
      <c r="F261" s="1956">
        <f t="shared" si="45"/>
        <v>11724.716680410484</v>
      </c>
      <c r="G261" s="1956">
        <f t="shared" si="45"/>
        <v>0</v>
      </c>
      <c r="H261" s="1956">
        <f t="shared" si="45"/>
        <v>0</v>
      </c>
      <c r="I261" s="1956">
        <f t="shared" si="45"/>
        <v>0</v>
      </c>
      <c r="J261" s="1956">
        <f t="shared" si="45"/>
        <v>0</v>
      </c>
      <c r="K261" s="1956">
        <f t="shared" si="45"/>
        <v>0</v>
      </c>
      <c r="L261" s="1956">
        <f t="shared" si="45"/>
        <v>27.475058127802662</v>
      </c>
      <c r="M261" s="1956">
        <f t="shared" si="45"/>
        <v>0</v>
      </c>
      <c r="N261" s="1956">
        <f t="shared" si="45"/>
        <v>0</v>
      </c>
      <c r="O261" s="1956">
        <f t="shared" si="45"/>
        <v>0</v>
      </c>
      <c r="P261" s="1956">
        <f t="shared" si="45"/>
        <v>0</v>
      </c>
      <c r="Q261" s="1956">
        <f t="shared" si="45"/>
        <v>0</v>
      </c>
      <c r="R261" s="1956">
        <f t="shared" si="45"/>
        <v>0</v>
      </c>
      <c r="S261" s="1956">
        <f t="shared" si="45"/>
        <v>0</v>
      </c>
      <c r="T261" s="1956">
        <f t="shared" si="45"/>
        <v>0</v>
      </c>
      <c r="U261" s="1956">
        <f t="shared" si="45"/>
        <v>0</v>
      </c>
      <c r="V261" s="1956">
        <f t="shared" si="45"/>
        <v>0</v>
      </c>
      <c r="W261" s="1956">
        <f t="shared" si="45"/>
        <v>0</v>
      </c>
      <c r="X261" s="1956">
        <f t="shared" si="45"/>
        <v>13605.005641786183</v>
      </c>
      <c r="Y261" s="1956">
        <f t="shared" si="45"/>
        <v>12068.423467589857</v>
      </c>
      <c r="Z261" s="1956">
        <f t="shared" si="45"/>
        <v>1401.2632685300161</v>
      </c>
      <c r="AA261" s="1956">
        <f t="shared" si="45"/>
        <v>135.31890566630983</v>
      </c>
      <c r="AB261" s="1956">
        <f t="shared" si="45"/>
        <v>0</v>
      </c>
      <c r="AC261" s="1956">
        <f t="shared" si="45"/>
        <v>0</v>
      </c>
      <c r="AD261" s="1956">
        <f t="shared" si="45"/>
        <v>0</v>
      </c>
      <c r="AE261" s="1956">
        <f t="shared" si="45"/>
        <v>3868.5801993358136</v>
      </c>
      <c r="AF261" s="1956">
        <f t="shared" si="45"/>
        <v>212.14092769136215</v>
      </c>
      <c r="AG261" s="1956">
        <f t="shared" si="45"/>
        <v>164.27323118664452</v>
      </c>
      <c r="AH261" s="1956">
        <f t="shared" si="45"/>
        <v>0</v>
      </c>
      <c r="AI261" s="1956">
        <f t="shared" si="45"/>
        <v>0</v>
      </c>
      <c r="AJ261" s="1956">
        <f t="shared" si="45"/>
        <v>0</v>
      </c>
      <c r="AK261" s="1956">
        <f t="shared" si="45"/>
        <v>0</v>
      </c>
      <c r="AL261" s="1956">
        <f t="shared" si="45"/>
        <v>0</v>
      </c>
      <c r="AM261" s="1956">
        <f t="shared" si="45"/>
        <v>0</v>
      </c>
      <c r="AN261" s="1956">
        <f t="shared" si="45"/>
        <v>0</v>
      </c>
      <c r="AO261" s="1956">
        <f t="shared" si="45"/>
        <v>0</v>
      </c>
      <c r="AP261" s="1956">
        <f t="shared" si="45"/>
        <v>0</v>
      </c>
      <c r="AQ261" s="1956">
        <f t="shared" si="45"/>
        <v>0</v>
      </c>
      <c r="AR261" s="1956">
        <f t="shared" si="45"/>
        <v>0</v>
      </c>
      <c r="AS261" s="1956">
        <f t="shared" si="45"/>
        <v>0</v>
      </c>
      <c r="AT261" s="1956"/>
      <c r="AU261" s="1956"/>
      <c r="AV261" s="2103"/>
      <c r="AW261" s="1956"/>
      <c r="AX261" s="1956"/>
      <c r="AY261" s="1956"/>
      <c r="AZ261" s="1956"/>
      <c r="BA261" s="1956"/>
      <c r="BB261" s="1956"/>
      <c r="BC261" s="1956"/>
      <c r="BD261" s="1956"/>
      <c r="BE261" s="1956"/>
      <c r="BF261" s="1956"/>
      <c r="BG261" s="1956"/>
      <c r="BH261" s="1956"/>
      <c r="BI261" s="1956"/>
      <c r="BJ261" s="1956"/>
      <c r="BK261" s="1956"/>
      <c r="BL261" s="1956"/>
      <c r="BM261" s="1956"/>
      <c r="BN261" s="1956"/>
    </row>
    <row r="262" spans="1:66" s="752" customFormat="1" ht="12.75">
      <c r="A262" s="793"/>
      <c r="B262" s="247" t="s">
        <v>564</v>
      </c>
      <c r="C262" s="1956">
        <f t="shared" si="41"/>
        <v>0</v>
      </c>
      <c r="D262" s="1956">
        <f t="shared" si="45"/>
        <v>0</v>
      </c>
      <c r="E262" s="1956">
        <f t="shared" si="45"/>
        <v>0</v>
      </c>
      <c r="F262" s="1956">
        <f t="shared" si="45"/>
        <v>0</v>
      </c>
      <c r="G262" s="1956">
        <f t="shared" si="45"/>
        <v>0</v>
      </c>
      <c r="H262" s="1956">
        <f t="shared" si="45"/>
        <v>0</v>
      </c>
      <c r="I262" s="1956">
        <f t="shared" si="45"/>
        <v>0</v>
      </c>
      <c r="J262" s="1956">
        <f t="shared" si="45"/>
        <v>0</v>
      </c>
      <c r="K262" s="1956">
        <f t="shared" si="45"/>
        <v>0</v>
      </c>
      <c r="L262" s="1956">
        <f t="shared" si="45"/>
        <v>0</v>
      </c>
      <c r="M262" s="1956">
        <f t="shared" si="45"/>
        <v>0</v>
      </c>
      <c r="N262" s="1956">
        <f t="shared" si="45"/>
        <v>0</v>
      </c>
      <c r="O262" s="1956">
        <f t="shared" si="45"/>
        <v>0</v>
      </c>
      <c r="P262" s="1956">
        <f t="shared" si="45"/>
        <v>0</v>
      </c>
      <c r="Q262" s="1956">
        <f t="shared" si="45"/>
        <v>0</v>
      </c>
      <c r="R262" s="1956">
        <f t="shared" si="45"/>
        <v>0</v>
      </c>
      <c r="S262" s="1956">
        <f t="shared" si="45"/>
        <v>0</v>
      </c>
      <c r="T262" s="1956">
        <f t="shared" si="45"/>
        <v>0</v>
      </c>
      <c r="U262" s="1956">
        <f t="shared" si="45"/>
        <v>0</v>
      </c>
      <c r="V262" s="1956">
        <f t="shared" si="45"/>
        <v>0</v>
      </c>
      <c r="W262" s="1956">
        <f t="shared" si="45"/>
        <v>0</v>
      </c>
      <c r="X262" s="1956">
        <f t="shared" si="45"/>
        <v>0</v>
      </c>
      <c r="Y262" s="1956">
        <f t="shared" si="45"/>
        <v>0</v>
      </c>
      <c r="Z262" s="1956">
        <f t="shared" si="45"/>
        <v>0</v>
      </c>
      <c r="AA262" s="1956">
        <f t="shared" si="45"/>
        <v>0</v>
      </c>
      <c r="AB262" s="1956">
        <f t="shared" ref="D262:AS266" si="46">SUMIF($AV$106:$AV$148, $B262,AB$106:AB$148)</f>
        <v>0</v>
      </c>
      <c r="AC262" s="1956">
        <f t="shared" si="46"/>
        <v>0</v>
      </c>
      <c r="AD262" s="1956">
        <f t="shared" si="46"/>
        <v>0</v>
      </c>
      <c r="AE262" s="1956">
        <f t="shared" si="46"/>
        <v>0</v>
      </c>
      <c r="AF262" s="1956">
        <f t="shared" si="46"/>
        <v>0</v>
      </c>
      <c r="AG262" s="1956">
        <f t="shared" si="46"/>
        <v>0</v>
      </c>
      <c r="AH262" s="1956">
        <f t="shared" si="46"/>
        <v>0</v>
      </c>
      <c r="AI262" s="1956">
        <f t="shared" si="46"/>
        <v>0</v>
      </c>
      <c r="AJ262" s="1956">
        <f t="shared" si="46"/>
        <v>0</v>
      </c>
      <c r="AK262" s="1956">
        <f t="shared" si="46"/>
        <v>0</v>
      </c>
      <c r="AL262" s="1956">
        <f t="shared" si="46"/>
        <v>0</v>
      </c>
      <c r="AM262" s="1956">
        <f t="shared" si="46"/>
        <v>0</v>
      </c>
      <c r="AN262" s="1956">
        <f t="shared" si="46"/>
        <v>0</v>
      </c>
      <c r="AO262" s="1956">
        <f t="shared" si="46"/>
        <v>0</v>
      </c>
      <c r="AP262" s="1956">
        <f t="shared" si="46"/>
        <v>0</v>
      </c>
      <c r="AQ262" s="1956">
        <f t="shared" si="46"/>
        <v>0</v>
      </c>
      <c r="AR262" s="1956">
        <f t="shared" si="46"/>
        <v>0</v>
      </c>
      <c r="AS262" s="1956">
        <f t="shared" si="46"/>
        <v>0</v>
      </c>
      <c r="AT262" s="1956"/>
      <c r="AU262" s="1956"/>
      <c r="AV262" s="2103"/>
      <c r="AW262" s="1956"/>
      <c r="AX262" s="1956"/>
      <c r="AY262" s="1956"/>
      <c r="AZ262" s="1956"/>
      <c r="BA262" s="1956"/>
      <c r="BB262" s="1956"/>
      <c r="BC262" s="1956"/>
      <c r="BD262" s="1956"/>
      <c r="BE262" s="1956"/>
      <c r="BF262" s="1956"/>
      <c r="BG262" s="1956"/>
      <c r="BH262" s="1956"/>
      <c r="BI262" s="1956"/>
      <c r="BJ262" s="1956"/>
      <c r="BK262" s="1956"/>
      <c r="BL262" s="1956"/>
      <c r="BM262" s="1956"/>
      <c r="BN262" s="1956"/>
    </row>
    <row r="263" spans="1:66" s="752" customFormat="1" ht="12.75">
      <c r="A263" s="793"/>
      <c r="B263" s="247" t="s">
        <v>755</v>
      </c>
      <c r="C263" s="1956">
        <f t="shared" si="41"/>
        <v>0</v>
      </c>
      <c r="D263" s="1956">
        <f t="shared" si="46"/>
        <v>0</v>
      </c>
      <c r="E263" s="1956">
        <f t="shared" si="46"/>
        <v>0</v>
      </c>
      <c r="F263" s="1956">
        <f t="shared" si="46"/>
        <v>0</v>
      </c>
      <c r="G263" s="1956">
        <f t="shared" si="46"/>
        <v>0</v>
      </c>
      <c r="H263" s="1956">
        <f t="shared" si="46"/>
        <v>0</v>
      </c>
      <c r="I263" s="1956">
        <f t="shared" si="46"/>
        <v>0</v>
      </c>
      <c r="J263" s="1956">
        <f t="shared" si="46"/>
        <v>0</v>
      </c>
      <c r="K263" s="1956">
        <f t="shared" si="46"/>
        <v>0</v>
      </c>
      <c r="L263" s="1956">
        <f t="shared" si="46"/>
        <v>0</v>
      </c>
      <c r="M263" s="1956">
        <f t="shared" si="46"/>
        <v>0</v>
      </c>
      <c r="N263" s="1956">
        <f t="shared" si="46"/>
        <v>0</v>
      </c>
      <c r="O263" s="1956">
        <f t="shared" si="46"/>
        <v>0</v>
      </c>
      <c r="P263" s="1956">
        <f t="shared" si="46"/>
        <v>0</v>
      </c>
      <c r="Q263" s="1956">
        <f t="shared" si="46"/>
        <v>0</v>
      </c>
      <c r="R263" s="1956">
        <f t="shared" si="46"/>
        <v>0</v>
      </c>
      <c r="S263" s="1956">
        <f t="shared" si="46"/>
        <v>0</v>
      </c>
      <c r="T263" s="1956">
        <f t="shared" si="46"/>
        <v>0</v>
      </c>
      <c r="U263" s="1956">
        <f t="shared" si="46"/>
        <v>0</v>
      </c>
      <c r="V263" s="1956">
        <f t="shared" si="46"/>
        <v>0</v>
      </c>
      <c r="W263" s="1956">
        <f t="shared" si="46"/>
        <v>0</v>
      </c>
      <c r="X263" s="1956">
        <f t="shared" si="46"/>
        <v>0</v>
      </c>
      <c r="Y263" s="1956">
        <f t="shared" si="46"/>
        <v>0</v>
      </c>
      <c r="Z263" s="1956">
        <f t="shared" si="46"/>
        <v>0</v>
      </c>
      <c r="AA263" s="1956">
        <f t="shared" si="46"/>
        <v>0</v>
      </c>
      <c r="AB263" s="1956">
        <f t="shared" si="46"/>
        <v>0</v>
      </c>
      <c r="AC263" s="1956">
        <f t="shared" si="46"/>
        <v>0</v>
      </c>
      <c r="AD263" s="1956">
        <f t="shared" si="46"/>
        <v>0</v>
      </c>
      <c r="AE263" s="1956">
        <f t="shared" si="46"/>
        <v>0</v>
      </c>
      <c r="AF263" s="1956">
        <f t="shared" si="46"/>
        <v>0</v>
      </c>
      <c r="AG263" s="1956">
        <f t="shared" si="46"/>
        <v>0</v>
      </c>
      <c r="AH263" s="1956">
        <f t="shared" si="46"/>
        <v>0</v>
      </c>
      <c r="AI263" s="1956">
        <f t="shared" si="46"/>
        <v>0</v>
      </c>
      <c r="AJ263" s="1956">
        <f t="shared" si="46"/>
        <v>0</v>
      </c>
      <c r="AK263" s="1956">
        <f t="shared" si="46"/>
        <v>0</v>
      </c>
      <c r="AL263" s="1956">
        <f t="shared" si="46"/>
        <v>0</v>
      </c>
      <c r="AM263" s="1956">
        <f t="shared" si="46"/>
        <v>0</v>
      </c>
      <c r="AN263" s="1956">
        <f t="shared" si="46"/>
        <v>0</v>
      </c>
      <c r="AO263" s="1956">
        <f t="shared" si="46"/>
        <v>0</v>
      </c>
      <c r="AP263" s="1956">
        <f t="shared" si="46"/>
        <v>0</v>
      </c>
      <c r="AQ263" s="1956">
        <f t="shared" si="46"/>
        <v>0</v>
      </c>
      <c r="AR263" s="1956">
        <f t="shared" si="46"/>
        <v>0</v>
      </c>
      <c r="AS263" s="1956">
        <f t="shared" si="46"/>
        <v>0</v>
      </c>
      <c r="AT263" s="1956"/>
      <c r="AU263" s="1956"/>
      <c r="AV263" s="2103"/>
      <c r="AW263" s="1956"/>
      <c r="AX263" s="1956"/>
      <c r="AY263" s="1956"/>
      <c r="AZ263" s="1956"/>
      <c r="BA263" s="1956"/>
      <c r="BB263" s="1956"/>
      <c r="BC263" s="1956"/>
      <c r="BD263" s="1956"/>
      <c r="BE263" s="1956"/>
      <c r="BF263" s="1956"/>
      <c r="BG263" s="1956"/>
      <c r="BH263" s="1956"/>
      <c r="BI263" s="1956"/>
      <c r="BJ263" s="1956"/>
      <c r="BK263" s="1956"/>
      <c r="BL263" s="1956"/>
      <c r="BM263" s="1956"/>
      <c r="BN263" s="1956"/>
    </row>
    <row r="264" spans="1:66" s="752" customFormat="1" ht="12.75">
      <c r="A264" s="793"/>
      <c r="B264" s="247" t="s">
        <v>681</v>
      </c>
      <c r="C264" s="1956">
        <f t="shared" si="41"/>
        <v>0</v>
      </c>
      <c r="D264" s="1956">
        <f t="shared" si="46"/>
        <v>0</v>
      </c>
      <c r="E264" s="1956">
        <f t="shared" si="46"/>
        <v>0</v>
      </c>
      <c r="F264" s="1956">
        <f t="shared" si="46"/>
        <v>0</v>
      </c>
      <c r="G264" s="1956">
        <f t="shared" si="46"/>
        <v>0</v>
      </c>
      <c r="H264" s="1956">
        <f t="shared" si="46"/>
        <v>0</v>
      </c>
      <c r="I264" s="1956">
        <f t="shared" si="46"/>
        <v>0</v>
      </c>
      <c r="J264" s="1956">
        <f t="shared" si="46"/>
        <v>0</v>
      </c>
      <c r="K264" s="1956">
        <f t="shared" si="46"/>
        <v>0</v>
      </c>
      <c r="L264" s="1956">
        <f t="shared" si="46"/>
        <v>0</v>
      </c>
      <c r="M264" s="1956">
        <f t="shared" si="46"/>
        <v>0</v>
      </c>
      <c r="N264" s="1956">
        <f t="shared" si="46"/>
        <v>0</v>
      </c>
      <c r="O264" s="1956">
        <f t="shared" si="46"/>
        <v>0</v>
      </c>
      <c r="P264" s="1956">
        <f t="shared" si="46"/>
        <v>0</v>
      </c>
      <c r="Q264" s="1956">
        <f t="shared" si="46"/>
        <v>0</v>
      </c>
      <c r="R264" s="1956">
        <f t="shared" si="46"/>
        <v>0</v>
      </c>
      <c r="S264" s="1956">
        <f t="shared" si="46"/>
        <v>0</v>
      </c>
      <c r="T264" s="1956">
        <f t="shared" si="46"/>
        <v>0</v>
      </c>
      <c r="U264" s="1956">
        <f t="shared" si="46"/>
        <v>0</v>
      </c>
      <c r="V264" s="1956">
        <f t="shared" si="46"/>
        <v>0</v>
      </c>
      <c r="W264" s="1956">
        <f t="shared" si="46"/>
        <v>0</v>
      </c>
      <c r="X264" s="1956">
        <f t="shared" si="46"/>
        <v>159999.99999999997</v>
      </c>
      <c r="Y264" s="1956">
        <f t="shared" si="46"/>
        <v>100962.9059369633</v>
      </c>
      <c r="Z264" s="1956">
        <f t="shared" si="46"/>
        <v>13848.207249354278</v>
      </c>
      <c r="AA264" s="1956">
        <f t="shared" si="46"/>
        <v>45188.886813682388</v>
      </c>
      <c r="AB264" s="1956">
        <f t="shared" si="46"/>
        <v>0</v>
      </c>
      <c r="AC264" s="1956">
        <f t="shared" si="46"/>
        <v>0</v>
      </c>
      <c r="AD264" s="1956">
        <f t="shared" si="46"/>
        <v>0</v>
      </c>
      <c r="AE264" s="1956">
        <f t="shared" si="46"/>
        <v>0</v>
      </c>
      <c r="AF264" s="1956">
        <f t="shared" si="46"/>
        <v>0</v>
      </c>
      <c r="AG264" s="1956">
        <f t="shared" si="46"/>
        <v>0</v>
      </c>
      <c r="AH264" s="1956">
        <f t="shared" si="46"/>
        <v>0</v>
      </c>
      <c r="AI264" s="1956">
        <f t="shared" si="46"/>
        <v>0</v>
      </c>
      <c r="AJ264" s="1956">
        <f t="shared" si="46"/>
        <v>0</v>
      </c>
      <c r="AK264" s="1956">
        <f t="shared" si="46"/>
        <v>0</v>
      </c>
      <c r="AL264" s="1956">
        <f t="shared" si="46"/>
        <v>0</v>
      </c>
      <c r="AM264" s="1956">
        <f t="shared" si="46"/>
        <v>0</v>
      </c>
      <c r="AN264" s="1956">
        <f t="shared" si="46"/>
        <v>0</v>
      </c>
      <c r="AO264" s="1956">
        <f t="shared" si="46"/>
        <v>0</v>
      </c>
      <c r="AP264" s="1956">
        <f t="shared" si="46"/>
        <v>0</v>
      </c>
      <c r="AQ264" s="1956">
        <f t="shared" si="46"/>
        <v>0</v>
      </c>
      <c r="AR264" s="1956">
        <f t="shared" si="46"/>
        <v>0</v>
      </c>
      <c r="AS264" s="1956">
        <f t="shared" si="46"/>
        <v>0</v>
      </c>
      <c r="AT264" s="1956"/>
      <c r="AU264" s="1956"/>
      <c r="AV264" s="2103"/>
      <c r="AW264" s="1956"/>
      <c r="AX264" s="1956"/>
      <c r="AY264" s="1956"/>
      <c r="AZ264" s="1956"/>
      <c r="BA264" s="1956"/>
      <c r="BB264" s="1956"/>
      <c r="BC264" s="1956"/>
      <c r="BD264" s="1956"/>
      <c r="BE264" s="1956"/>
      <c r="BF264" s="1956"/>
      <c r="BG264" s="1956"/>
      <c r="BH264" s="1956"/>
      <c r="BI264" s="1956"/>
      <c r="BJ264" s="1956"/>
      <c r="BK264" s="1956"/>
      <c r="BL264" s="1956"/>
      <c r="BM264" s="1956"/>
      <c r="BN264" s="1956"/>
    </row>
    <row r="265" spans="1:66" s="752" customFormat="1" ht="12.75">
      <c r="A265" s="793"/>
      <c r="B265" s="247" t="s">
        <v>222</v>
      </c>
      <c r="C265" s="1956">
        <f t="shared" si="41"/>
        <v>0</v>
      </c>
      <c r="D265" s="1956">
        <f t="shared" si="46"/>
        <v>0</v>
      </c>
      <c r="E265" s="1956">
        <f t="shared" si="46"/>
        <v>0</v>
      </c>
      <c r="F265" s="1956">
        <f t="shared" si="46"/>
        <v>0</v>
      </c>
      <c r="G265" s="1956">
        <f t="shared" si="46"/>
        <v>0</v>
      </c>
      <c r="H265" s="1956">
        <f t="shared" si="46"/>
        <v>0</v>
      </c>
      <c r="I265" s="1956">
        <f t="shared" si="46"/>
        <v>0</v>
      </c>
      <c r="J265" s="1956">
        <f t="shared" si="46"/>
        <v>0</v>
      </c>
      <c r="K265" s="1956">
        <f t="shared" si="46"/>
        <v>0</v>
      </c>
      <c r="L265" s="1956">
        <f t="shared" si="46"/>
        <v>0</v>
      </c>
      <c r="M265" s="1956">
        <f t="shared" si="46"/>
        <v>0</v>
      </c>
      <c r="N265" s="1956">
        <f t="shared" si="46"/>
        <v>0</v>
      </c>
      <c r="O265" s="1956">
        <f t="shared" si="46"/>
        <v>0</v>
      </c>
      <c r="P265" s="1956">
        <f t="shared" si="46"/>
        <v>0</v>
      </c>
      <c r="Q265" s="1956">
        <f t="shared" si="46"/>
        <v>0</v>
      </c>
      <c r="R265" s="1956">
        <f t="shared" si="46"/>
        <v>0</v>
      </c>
      <c r="S265" s="1956">
        <f t="shared" si="46"/>
        <v>0</v>
      </c>
      <c r="T265" s="1956">
        <f t="shared" si="46"/>
        <v>0</v>
      </c>
      <c r="U265" s="1956">
        <f t="shared" si="46"/>
        <v>0</v>
      </c>
      <c r="V265" s="1956">
        <f t="shared" si="46"/>
        <v>0</v>
      </c>
      <c r="W265" s="1956">
        <f t="shared" si="46"/>
        <v>0</v>
      </c>
      <c r="X265" s="1956">
        <f t="shared" si="46"/>
        <v>0</v>
      </c>
      <c r="Y265" s="1956">
        <f t="shared" si="46"/>
        <v>0</v>
      </c>
      <c r="Z265" s="1956">
        <f t="shared" si="46"/>
        <v>0</v>
      </c>
      <c r="AA265" s="1956">
        <f t="shared" si="46"/>
        <v>0</v>
      </c>
      <c r="AB265" s="1956">
        <f t="shared" si="46"/>
        <v>0</v>
      </c>
      <c r="AC265" s="1956">
        <f t="shared" si="46"/>
        <v>0</v>
      </c>
      <c r="AD265" s="1956">
        <f t="shared" si="46"/>
        <v>0</v>
      </c>
      <c r="AE265" s="1956">
        <f t="shared" si="46"/>
        <v>0</v>
      </c>
      <c r="AF265" s="1956">
        <f t="shared" si="46"/>
        <v>0</v>
      </c>
      <c r="AG265" s="1956">
        <f t="shared" si="46"/>
        <v>0</v>
      </c>
      <c r="AH265" s="1956">
        <f t="shared" si="46"/>
        <v>0</v>
      </c>
      <c r="AI265" s="1956">
        <f t="shared" si="46"/>
        <v>0</v>
      </c>
      <c r="AJ265" s="1956">
        <f t="shared" si="46"/>
        <v>0</v>
      </c>
      <c r="AK265" s="1956">
        <f t="shared" si="46"/>
        <v>0</v>
      </c>
      <c r="AL265" s="1956">
        <f t="shared" si="46"/>
        <v>0</v>
      </c>
      <c r="AM265" s="1956">
        <f t="shared" si="46"/>
        <v>0</v>
      </c>
      <c r="AN265" s="1956">
        <f t="shared" si="46"/>
        <v>0</v>
      </c>
      <c r="AO265" s="1956">
        <f t="shared" si="46"/>
        <v>0</v>
      </c>
      <c r="AP265" s="1956">
        <f t="shared" si="46"/>
        <v>0</v>
      </c>
      <c r="AQ265" s="1956">
        <f t="shared" si="46"/>
        <v>0</v>
      </c>
      <c r="AR265" s="1956">
        <f t="shared" si="46"/>
        <v>0</v>
      </c>
      <c r="AS265" s="1956">
        <f t="shared" si="46"/>
        <v>0</v>
      </c>
      <c r="AT265" s="1956"/>
      <c r="AU265" s="1956"/>
      <c r="AV265" s="2103"/>
      <c r="AW265" s="1956"/>
      <c r="AX265" s="1956"/>
      <c r="AY265" s="1956"/>
      <c r="AZ265" s="1956"/>
      <c r="BA265" s="1956"/>
      <c r="BB265" s="1956"/>
      <c r="BC265" s="1956"/>
      <c r="BD265" s="1956"/>
      <c r="BE265" s="1956"/>
      <c r="BF265" s="1956"/>
      <c r="BG265" s="1956"/>
      <c r="BH265" s="1956"/>
      <c r="BI265" s="1956"/>
      <c r="BJ265" s="1956"/>
      <c r="BK265" s="1956"/>
      <c r="BL265" s="1956"/>
      <c r="BM265" s="1956"/>
      <c r="BN265" s="1956"/>
    </row>
    <row r="266" spans="1:66" s="752" customFormat="1" ht="12.75">
      <c r="A266" s="793"/>
      <c r="B266" s="247" t="s">
        <v>1144</v>
      </c>
      <c r="C266" s="1956">
        <f t="shared" si="41"/>
        <v>0</v>
      </c>
      <c r="D266" s="1956">
        <f t="shared" si="46"/>
        <v>0</v>
      </c>
      <c r="E266" s="1956">
        <f t="shared" si="46"/>
        <v>0</v>
      </c>
      <c r="F266" s="1956">
        <f t="shared" si="46"/>
        <v>0</v>
      </c>
      <c r="G266" s="1956">
        <f t="shared" si="46"/>
        <v>0</v>
      </c>
      <c r="H266" s="1956">
        <f t="shared" si="46"/>
        <v>0</v>
      </c>
      <c r="I266" s="1956">
        <f t="shared" si="46"/>
        <v>0</v>
      </c>
      <c r="J266" s="1956">
        <f t="shared" si="46"/>
        <v>0</v>
      </c>
      <c r="K266" s="1956">
        <f t="shared" si="46"/>
        <v>0</v>
      </c>
      <c r="L266" s="1956">
        <f t="shared" si="46"/>
        <v>0</v>
      </c>
      <c r="M266" s="1956">
        <f t="shared" si="46"/>
        <v>0</v>
      </c>
      <c r="N266" s="1956">
        <f t="shared" si="46"/>
        <v>0</v>
      </c>
      <c r="O266" s="1956">
        <f t="shared" si="46"/>
        <v>0</v>
      </c>
      <c r="P266" s="1956">
        <f t="shared" si="46"/>
        <v>0</v>
      </c>
      <c r="Q266" s="1956">
        <f t="shared" si="46"/>
        <v>0</v>
      </c>
      <c r="R266" s="1956">
        <f t="shared" si="46"/>
        <v>0</v>
      </c>
      <c r="S266" s="1956">
        <f t="shared" si="46"/>
        <v>0</v>
      </c>
      <c r="T266" s="1956">
        <f t="shared" si="46"/>
        <v>0</v>
      </c>
      <c r="U266" s="1956">
        <f t="shared" si="46"/>
        <v>0</v>
      </c>
      <c r="V266" s="1956">
        <f t="shared" si="46"/>
        <v>0</v>
      </c>
      <c r="W266" s="1956">
        <f t="shared" si="46"/>
        <v>0</v>
      </c>
      <c r="X266" s="1956">
        <f t="shared" si="46"/>
        <v>1536.1112762289724</v>
      </c>
      <c r="Y266" s="1956">
        <f t="shared" si="46"/>
        <v>1356.3573678891994</v>
      </c>
      <c r="Z266" s="1956">
        <f t="shared" si="46"/>
        <v>161.08898531771979</v>
      </c>
      <c r="AA266" s="1956">
        <f t="shared" si="46"/>
        <v>18.664923022053141</v>
      </c>
      <c r="AB266" s="1956">
        <f t="shared" si="46"/>
        <v>0</v>
      </c>
      <c r="AC266" s="1956">
        <f t="shared" si="46"/>
        <v>0</v>
      </c>
      <c r="AD266" s="1956">
        <f t="shared" si="46"/>
        <v>0</v>
      </c>
      <c r="AE266" s="1956">
        <f t="shared" ref="D266:AS270" si="47">SUMIF($AV$106:$AV$148, $B266,AE$106:AE$148)</f>
        <v>422.75456220650301</v>
      </c>
      <c r="AF266" s="1956">
        <f t="shared" si="47"/>
        <v>23.182547702550082</v>
      </c>
      <c r="AG266" s="1956">
        <f t="shared" si="47"/>
        <v>17.951613861974678</v>
      </c>
      <c r="AH266" s="1956">
        <f t="shared" si="47"/>
        <v>0</v>
      </c>
      <c r="AI266" s="1956">
        <f t="shared" si="47"/>
        <v>0</v>
      </c>
      <c r="AJ266" s="1956">
        <f t="shared" si="47"/>
        <v>0</v>
      </c>
      <c r="AK266" s="1956">
        <f t="shared" si="47"/>
        <v>0</v>
      </c>
      <c r="AL266" s="1956">
        <f t="shared" si="47"/>
        <v>0</v>
      </c>
      <c r="AM266" s="1956">
        <f t="shared" si="47"/>
        <v>0</v>
      </c>
      <c r="AN266" s="1956">
        <f t="shared" si="47"/>
        <v>0</v>
      </c>
      <c r="AO266" s="1956">
        <f t="shared" si="47"/>
        <v>0</v>
      </c>
      <c r="AP266" s="1956">
        <f t="shared" si="47"/>
        <v>0</v>
      </c>
      <c r="AQ266" s="1956">
        <f t="shared" si="47"/>
        <v>0</v>
      </c>
      <c r="AR266" s="1956">
        <f t="shared" si="47"/>
        <v>0</v>
      </c>
      <c r="AS266" s="1956">
        <f t="shared" si="47"/>
        <v>0</v>
      </c>
      <c r="AT266" s="1956"/>
      <c r="AU266" s="1956"/>
      <c r="AV266" s="2103"/>
      <c r="AW266" s="1956"/>
      <c r="AX266" s="1956"/>
      <c r="AY266" s="1956"/>
      <c r="AZ266" s="1956"/>
      <c r="BA266" s="1956"/>
      <c r="BB266" s="1956"/>
      <c r="BC266" s="1956"/>
      <c r="BD266" s="1956"/>
      <c r="BE266" s="1956"/>
      <c r="BF266" s="1956"/>
      <c r="BG266" s="1956"/>
      <c r="BH266" s="1956"/>
      <c r="BI266" s="1956"/>
      <c r="BJ266" s="1956"/>
      <c r="BK266" s="1956"/>
      <c r="BL266" s="1956"/>
      <c r="BM266" s="1956"/>
      <c r="BN266" s="1956"/>
    </row>
    <row r="267" spans="1:66" s="752" customFormat="1" ht="12.75">
      <c r="A267" s="793"/>
      <c r="B267" s="247" t="s">
        <v>501</v>
      </c>
      <c r="C267" s="1956">
        <f t="shared" si="41"/>
        <v>0</v>
      </c>
      <c r="D267" s="1956">
        <f t="shared" si="47"/>
        <v>0</v>
      </c>
      <c r="E267" s="1956">
        <f t="shared" si="47"/>
        <v>0</v>
      </c>
      <c r="F267" s="1956">
        <f t="shared" si="47"/>
        <v>0</v>
      </c>
      <c r="G267" s="1956">
        <f t="shared" si="47"/>
        <v>0</v>
      </c>
      <c r="H267" s="1956">
        <f t="shared" si="47"/>
        <v>0</v>
      </c>
      <c r="I267" s="1956">
        <f t="shared" si="47"/>
        <v>0</v>
      </c>
      <c r="J267" s="1956">
        <f t="shared" si="47"/>
        <v>0</v>
      </c>
      <c r="K267" s="1956">
        <f t="shared" si="47"/>
        <v>0</v>
      </c>
      <c r="L267" s="1956">
        <f t="shared" si="47"/>
        <v>0</v>
      </c>
      <c r="M267" s="1956">
        <f t="shared" si="47"/>
        <v>0</v>
      </c>
      <c r="N267" s="1956">
        <f t="shared" si="47"/>
        <v>0</v>
      </c>
      <c r="O267" s="1956">
        <f t="shared" si="47"/>
        <v>0</v>
      </c>
      <c r="P267" s="1956">
        <f t="shared" si="47"/>
        <v>0</v>
      </c>
      <c r="Q267" s="1956">
        <f t="shared" si="47"/>
        <v>0</v>
      </c>
      <c r="R267" s="1956">
        <f t="shared" si="47"/>
        <v>0</v>
      </c>
      <c r="S267" s="1956">
        <f t="shared" si="47"/>
        <v>0</v>
      </c>
      <c r="T267" s="1956">
        <f t="shared" si="47"/>
        <v>0</v>
      </c>
      <c r="U267" s="1956">
        <f t="shared" si="47"/>
        <v>0</v>
      </c>
      <c r="V267" s="1956">
        <f t="shared" si="47"/>
        <v>0</v>
      </c>
      <c r="W267" s="1956">
        <f t="shared" si="47"/>
        <v>0</v>
      </c>
      <c r="X267" s="1956">
        <f t="shared" si="47"/>
        <v>0</v>
      </c>
      <c r="Y267" s="1956">
        <f t="shared" si="47"/>
        <v>0</v>
      </c>
      <c r="Z267" s="1956">
        <f t="shared" si="47"/>
        <v>0</v>
      </c>
      <c r="AA267" s="1956">
        <f t="shared" si="47"/>
        <v>0</v>
      </c>
      <c r="AB267" s="1956">
        <f t="shared" si="47"/>
        <v>0</v>
      </c>
      <c r="AC267" s="1956">
        <f t="shared" si="47"/>
        <v>0</v>
      </c>
      <c r="AD267" s="1956">
        <f t="shared" si="47"/>
        <v>0</v>
      </c>
      <c r="AE267" s="1956">
        <f t="shared" si="47"/>
        <v>0</v>
      </c>
      <c r="AF267" s="1956">
        <f t="shared" si="47"/>
        <v>0</v>
      </c>
      <c r="AG267" s="1956">
        <f t="shared" si="47"/>
        <v>0</v>
      </c>
      <c r="AH267" s="1956">
        <f t="shared" si="47"/>
        <v>0</v>
      </c>
      <c r="AI267" s="1956">
        <f t="shared" si="47"/>
        <v>0</v>
      </c>
      <c r="AJ267" s="1956">
        <f t="shared" si="47"/>
        <v>0</v>
      </c>
      <c r="AK267" s="1956">
        <f t="shared" si="47"/>
        <v>0</v>
      </c>
      <c r="AL267" s="1956">
        <f t="shared" si="47"/>
        <v>0</v>
      </c>
      <c r="AM267" s="1956">
        <f t="shared" si="47"/>
        <v>0</v>
      </c>
      <c r="AN267" s="1956">
        <f t="shared" si="47"/>
        <v>0</v>
      </c>
      <c r="AO267" s="1956">
        <f t="shared" si="47"/>
        <v>0</v>
      </c>
      <c r="AP267" s="1956">
        <f t="shared" si="47"/>
        <v>0</v>
      </c>
      <c r="AQ267" s="1956">
        <f t="shared" si="47"/>
        <v>0</v>
      </c>
      <c r="AR267" s="1956">
        <f t="shared" si="47"/>
        <v>0</v>
      </c>
      <c r="AS267" s="1956">
        <f t="shared" si="47"/>
        <v>0</v>
      </c>
      <c r="AT267" s="1956"/>
      <c r="AU267" s="1956"/>
      <c r="AV267" s="2103"/>
      <c r="AW267" s="1956"/>
      <c r="AX267" s="1956"/>
      <c r="AY267" s="1956"/>
      <c r="AZ267" s="1956"/>
      <c r="BA267" s="1956"/>
      <c r="BB267" s="1956"/>
      <c r="BC267" s="1956"/>
      <c r="BD267" s="1956"/>
      <c r="BE267" s="1956"/>
      <c r="BF267" s="1956"/>
      <c r="BG267" s="1956"/>
      <c r="BH267" s="1956"/>
      <c r="BI267" s="1956"/>
      <c r="BJ267" s="1956"/>
      <c r="BK267" s="1956"/>
      <c r="BL267" s="1956"/>
      <c r="BM267" s="1956"/>
      <c r="BN267" s="1956"/>
    </row>
    <row r="268" spans="1:66" s="752" customFormat="1" ht="12.75">
      <c r="A268" s="793"/>
      <c r="B268" s="247" t="s">
        <v>1214</v>
      </c>
      <c r="C268" s="1956">
        <f t="shared" si="41"/>
        <v>0</v>
      </c>
      <c r="D268" s="1956">
        <f t="shared" si="47"/>
        <v>0</v>
      </c>
      <c r="E268" s="1956">
        <f t="shared" si="47"/>
        <v>0</v>
      </c>
      <c r="F268" s="1956">
        <f t="shared" si="47"/>
        <v>0</v>
      </c>
      <c r="G268" s="1956">
        <f t="shared" si="47"/>
        <v>0</v>
      </c>
      <c r="H268" s="1956">
        <f t="shared" si="47"/>
        <v>0</v>
      </c>
      <c r="I268" s="1956">
        <f t="shared" si="47"/>
        <v>0</v>
      </c>
      <c r="J268" s="1956">
        <f t="shared" si="47"/>
        <v>0</v>
      </c>
      <c r="K268" s="1956">
        <f t="shared" si="47"/>
        <v>0</v>
      </c>
      <c r="L268" s="1956">
        <f t="shared" si="47"/>
        <v>0</v>
      </c>
      <c r="M268" s="1956">
        <f t="shared" si="47"/>
        <v>0</v>
      </c>
      <c r="N268" s="1956">
        <f t="shared" si="47"/>
        <v>0</v>
      </c>
      <c r="O268" s="1956">
        <f t="shared" si="47"/>
        <v>0</v>
      </c>
      <c r="P268" s="1956">
        <f t="shared" si="47"/>
        <v>0</v>
      </c>
      <c r="Q268" s="1956">
        <f t="shared" si="47"/>
        <v>0</v>
      </c>
      <c r="R268" s="1956">
        <f t="shared" si="47"/>
        <v>0</v>
      </c>
      <c r="S268" s="1956">
        <f t="shared" si="47"/>
        <v>0</v>
      </c>
      <c r="T268" s="1956">
        <f t="shared" si="47"/>
        <v>0</v>
      </c>
      <c r="U268" s="1956">
        <f t="shared" si="47"/>
        <v>0</v>
      </c>
      <c r="V268" s="1956">
        <f t="shared" si="47"/>
        <v>0</v>
      </c>
      <c r="W268" s="1956">
        <f t="shared" si="47"/>
        <v>0</v>
      </c>
      <c r="X268" s="1956">
        <f t="shared" si="47"/>
        <v>0</v>
      </c>
      <c r="Y268" s="1956">
        <f t="shared" si="47"/>
        <v>0</v>
      </c>
      <c r="Z268" s="1956">
        <f t="shared" si="47"/>
        <v>0</v>
      </c>
      <c r="AA268" s="1956">
        <f t="shared" si="47"/>
        <v>0</v>
      </c>
      <c r="AB268" s="1956">
        <f t="shared" si="47"/>
        <v>0</v>
      </c>
      <c r="AC268" s="1956">
        <f t="shared" si="47"/>
        <v>0</v>
      </c>
      <c r="AD268" s="1956">
        <f t="shared" si="47"/>
        <v>0</v>
      </c>
      <c r="AE268" s="1956">
        <f t="shared" si="47"/>
        <v>0</v>
      </c>
      <c r="AF268" s="1956">
        <f t="shared" si="47"/>
        <v>0</v>
      </c>
      <c r="AG268" s="1956">
        <f t="shared" si="47"/>
        <v>0</v>
      </c>
      <c r="AH268" s="1956">
        <f t="shared" si="47"/>
        <v>0</v>
      </c>
      <c r="AI268" s="1956">
        <f t="shared" si="47"/>
        <v>0</v>
      </c>
      <c r="AJ268" s="1956">
        <f t="shared" si="47"/>
        <v>0</v>
      </c>
      <c r="AK268" s="1956">
        <f t="shared" si="47"/>
        <v>0</v>
      </c>
      <c r="AL268" s="1956">
        <f t="shared" si="47"/>
        <v>0</v>
      </c>
      <c r="AM268" s="1956">
        <f t="shared" si="47"/>
        <v>0</v>
      </c>
      <c r="AN268" s="1956">
        <f t="shared" si="47"/>
        <v>0</v>
      </c>
      <c r="AO268" s="1956">
        <f t="shared" si="47"/>
        <v>0</v>
      </c>
      <c r="AP268" s="1956">
        <f t="shared" si="47"/>
        <v>0</v>
      </c>
      <c r="AQ268" s="1956">
        <f t="shared" si="47"/>
        <v>0</v>
      </c>
      <c r="AR268" s="1956">
        <f t="shared" si="47"/>
        <v>0</v>
      </c>
      <c r="AS268" s="1956">
        <f t="shared" si="47"/>
        <v>0</v>
      </c>
      <c r="AT268" s="1956"/>
      <c r="AU268" s="1956"/>
      <c r="AV268" s="2103"/>
      <c r="AW268" s="1956"/>
      <c r="AX268" s="1956"/>
      <c r="AY268" s="1956"/>
      <c r="AZ268" s="1956"/>
      <c r="BA268" s="1956"/>
      <c r="BB268" s="1956"/>
      <c r="BC268" s="1956"/>
      <c r="BD268" s="1956"/>
      <c r="BE268" s="1956"/>
      <c r="BF268" s="1956"/>
      <c r="BG268" s="1956"/>
      <c r="BH268" s="1956"/>
      <c r="BI268" s="1956"/>
      <c r="BJ268" s="1956"/>
      <c r="BK268" s="1956"/>
      <c r="BL268" s="1956"/>
      <c r="BM268" s="1956"/>
      <c r="BN268" s="1956"/>
    </row>
    <row r="269" spans="1:66" s="752" customFormat="1" ht="12.75">
      <c r="A269" s="793"/>
      <c r="B269" s="247" t="s">
        <v>494</v>
      </c>
      <c r="C269" s="1956">
        <f t="shared" si="41"/>
        <v>0</v>
      </c>
      <c r="D269" s="1956">
        <f t="shared" si="47"/>
        <v>0</v>
      </c>
      <c r="E269" s="1956">
        <f t="shared" si="47"/>
        <v>0</v>
      </c>
      <c r="F269" s="1956">
        <f t="shared" si="47"/>
        <v>0</v>
      </c>
      <c r="G269" s="1956">
        <f t="shared" si="47"/>
        <v>0</v>
      </c>
      <c r="H269" s="1956">
        <f t="shared" si="47"/>
        <v>0</v>
      </c>
      <c r="I269" s="1956">
        <f t="shared" si="47"/>
        <v>0</v>
      </c>
      <c r="J269" s="1956">
        <f t="shared" si="47"/>
        <v>0</v>
      </c>
      <c r="K269" s="1956">
        <f t="shared" si="47"/>
        <v>0</v>
      </c>
      <c r="L269" s="1956">
        <f t="shared" si="47"/>
        <v>0</v>
      </c>
      <c r="M269" s="1956">
        <f t="shared" si="47"/>
        <v>0</v>
      </c>
      <c r="N269" s="1956">
        <f t="shared" si="47"/>
        <v>0</v>
      </c>
      <c r="O269" s="1956">
        <f t="shared" si="47"/>
        <v>0</v>
      </c>
      <c r="P269" s="1956">
        <f t="shared" si="47"/>
        <v>0</v>
      </c>
      <c r="Q269" s="1956">
        <f t="shared" si="47"/>
        <v>0</v>
      </c>
      <c r="R269" s="1956">
        <f t="shared" si="47"/>
        <v>0</v>
      </c>
      <c r="S269" s="1956">
        <f t="shared" si="47"/>
        <v>0</v>
      </c>
      <c r="T269" s="1956">
        <f t="shared" si="47"/>
        <v>0</v>
      </c>
      <c r="U269" s="1956">
        <f t="shared" si="47"/>
        <v>0</v>
      </c>
      <c r="V269" s="1956">
        <f t="shared" si="47"/>
        <v>0</v>
      </c>
      <c r="W269" s="1956">
        <f t="shared" si="47"/>
        <v>0</v>
      </c>
      <c r="X269" s="1956">
        <f t="shared" si="47"/>
        <v>0</v>
      </c>
      <c r="Y269" s="1956">
        <f t="shared" si="47"/>
        <v>0</v>
      </c>
      <c r="Z269" s="1956">
        <f t="shared" si="47"/>
        <v>0</v>
      </c>
      <c r="AA269" s="1956">
        <f t="shared" si="47"/>
        <v>0</v>
      </c>
      <c r="AB269" s="1956">
        <f t="shared" si="47"/>
        <v>0</v>
      </c>
      <c r="AC269" s="1956">
        <f t="shared" si="47"/>
        <v>0</v>
      </c>
      <c r="AD269" s="1956">
        <f t="shared" si="47"/>
        <v>0</v>
      </c>
      <c r="AE269" s="1956">
        <f t="shared" si="47"/>
        <v>0</v>
      </c>
      <c r="AF269" s="1956">
        <f t="shared" si="47"/>
        <v>0</v>
      </c>
      <c r="AG269" s="1956">
        <f t="shared" si="47"/>
        <v>0</v>
      </c>
      <c r="AH269" s="1956">
        <f t="shared" si="47"/>
        <v>0</v>
      </c>
      <c r="AI269" s="1956">
        <f t="shared" si="47"/>
        <v>0</v>
      </c>
      <c r="AJ269" s="1956">
        <f t="shared" si="47"/>
        <v>0</v>
      </c>
      <c r="AK269" s="1956">
        <f t="shared" si="47"/>
        <v>0</v>
      </c>
      <c r="AL269" s="1956">
        <f t="shared" si="47"/>
        <v>0</v>
      </c>
      <c r="AM269" s="1956">
        <f t="shared" si="47"/>
        <v>0</v>
      </c>
      <c r="AN269" s="1956">
        <f t="shared" si="47"/>
        <v>0</v>
      </c>
      <c r="AO269" s="1956">
        <f t="shared" si="47"/>
        <v>0</v>
      </c>
      <c r="AP269" s="1956">
        <f t="shared" si="47"/>
        <v>0</v>
      </c>
      <c r="AQ269" s="1956">
        <f t="shared" si="47"/>
        <v>0</v>
      </c>
      <c r="AR269" s="1956">
        <f t="shared" si="47"/>
        <v>0</v>
      </c>
      <c r="AS269" s="1956">
        <f t="shared" si="47"/>
        <v>0</v>
      </c>
      <c r="AT269" s="1956"/>
      <c r="AU269" s="1956"/>
      <c r="AV269" s="2103"/>
      <c r="AW269" s="1956"/>
      <c r="AX269" s="1956"/>
      <c r="AY269" s="1956"/>
      <c r="AZ269" s="1956"/>
      <c r="BA269" s="1956"/>
      <c r="BB269" s="1956"/>
      <c r="BC269" s="1956"/>
      <c r="BD269" s="1956"/>
      <c r="BE269" s="1956"/>
      <c r="BF269" s="1956"/>
      <c r="BG269" s="1956"/>
      <c r="BH269" s="1956"/>
      <c r="BI269" s="1956"/>
      <c r="BJ269" s="1956"/>
      <c r="BK269" s="1956"/>
      <c r="BL269" s="1956"/>
      <c r="BM269" s="1956"/>
      <c r="BN269" s="1956"/>
    </row>
    <row r="270" spans="1:66" s="752" customFormat="1" ht="12.75">
      <c r="A270" s="793"/>
      <c r="B270" s="247" t="s">
        <v>287</v>
      </c>
      <c r="C270" s="1956">
        <f t="shared" si="41"/>
        <v>0</v>
      </c>
      <c r="D270" s="1956">
        <f t="shared" si="47"/>
        <v>0</v>
      </c>
      <c r="E270" s="1956">
        <f t="shared" si="47"/>
        <v>0</v>
      </c>
      <c r="F270" s="1956">
        <f t="shared" si="47"/>
        <v>0</v>
      </c>
      <c r="G270" s="1956">
        <f t="shared" si="47"/>
        <v>0</v>
      </c>
      <c r="H270" s="1956">
        <f t="shared" si="47"/>
        <v>0</v>
      </c>
      <c r="I270" s="1956">
        <f t="shared" si="47"/>
        <v>0</v>
      </c>
      <c r="J270" s="1956">
        <f t="shared" si="47"/>
        <v>0</v>
      </c>
      <c r="K270" s="1956">
        <f t="shared" si="47"/>
        <v>0</v>
      </c>
      <c r="L270" s="1956">
        <f t="shared" si="47"/>
        <v>0</v>
      </c>
      <c r="M270" s="1956">
        <f t="shared" si="47"/>
        <v>0</v>
      </c>
      <c r="N270" s="1956">
        <f t="shared" si="47"/>
        <v>0</v>
      </c>
      <c r="O270" s="1956">
        <f t="shared" si="47"/>
        <v>0</v>
      </c>
      <c r="P270" s="1956">
        <f t="shared" si="47"/>
        <v>0</v>
      </c>
      <c r="Q270" s="1956">
        <f t="shared" si="47"/>
        <v>0</v>
      </c>
      <c r="R270" s="1956">
        <f t="shared" si="47"/>
        <v>0</v>
      </c>
      <c r="S270" s="1956">
        <f t="shared" si="47"/>
        <v>0</v>
      </c>
      <c r="T270" s="1956">
        <f t="shared" si="47"/>
        <v>0</v>
      </c>
      <c r="U270" s="1956">
        <f t="shared" si="47"/>
        <v>0</v>
      </c>
      <c r="V270" s="1956">
        <f t="shared" si="47"/>
        <v>0</v>
      </c>
      <c r="W270" s="1956">
        <f t="shared" si="47"/>
        <v>0</v>
      </c>
      <c r="X270" s="1956">
        <f t="shared" si="47"/>
        <v>0</v>
      </c>
      <c r="Y270" s="1956">
        <f t="shared" si="47"/>
        <v>0</v>
      </c>
      <c r="Z270" s="1956">
        <f t="shared" si="47"/>
        <v>0</v>
      </c>
      <c r="AA270" s="1956">
        <f t="shared" si="47"/>
        <v>0</v>
      </c>
      <c r="AB270" s="1956">
        <f t="shared" si="47"/>
        <v>0</v>
      </c>
      <c r="AC270" s="1956">
        <f t="shared" si="47"/>
        <v>0</v>
      </c>
      <c r="AD270" s="1956">
        <f t="shared" si="47"/>
        <v>0</v>
      </c>
      <c r="AE270" s="1956">
        <f t="shared" si="47"/>
        <v>0</v>
      </c>
      <c r="AF270" s="1956">
        <f t="shared" si="47"/>
        <v>0</v>
      </c>
      <c r="AG270" s="1956">
        <f t="shared" si="47"/>
        <v>0</v>
      </c>
      <c r="AH270" s="1956">
        <f t="shared" ref="D270:AS274" si="48">SUMIF($AV$106:$AV$148, $B270,AH$106:AH$148)</f>
        <v>0</v>
      </c>
      <c r="AI270" s="1956">
        <f t="shared" si="48"/>
        <v>0</v>
      </c>
      <c r="AJ270" s="1956">
        <f t="shared" si="48"/>
        <v>0</v>
      </c>
      <c r="AK270" s="1956">
        <f t="shared" si="48"/>
        <v>0</v>
      </c>
      <c r="AL270" s="1956">
        <f t="shared" si="48"/>
        <v>0</v>
      </c>
      <c r="AM270" s="1956">
        <f t="shared" si="48"/>
        <v>0</v>
      </c>
      <c r="AN270" s="1956">
        <f t="shared" si="48"/>
        <v>0</v>
      </c>
      <c r="AO270" s="1956">
        <f t="shared" si="48"/>
        <v>0</v>
      </c>
      <c r="AP270" s="1956">
        <f t="shared" si="48"/>
        <v>0</v>
      </c>
      <c r="AQ270" s="1956">
        <f t="shared" si="48"/>
        <v>0</v>
      </c>
      <c r="AR270" s="1956">
        <f t="shared" si="48"/>
        <v>0</v>
      </c>
      <c r="AS270" s="1956">
        <f t="shared" si="48"/>
        <v>0</v>
      </c>
      <c r="AT270" s="1956"/>
      <c r="AU270" s="1956"/>
      <c r="AV270" s="2103"/>
      <c r="AW270" s="1956"/>
      <c r="AX270" s="1956"/>
      <c r="AY270" s="1956"/>
      <c r="AZ270" s="1956"/>
      <c r="BA270" s="1956"/>
      <c r="BB270" s="1956"/>
      <c r="BC270" s="1956"/>
      <c r="BD270" s="1956"/>
      <c r="BE270" s="1956"/>
      <c r="BF270" s="1956"/>
      <c r="BG270" s="1956"/>
      <c r="BH270" s="1956"/>
      <c r="BI270" s="1956"/>
      <c r="BJ270" s="1956"/>
      <c r="BK270" s="1956"/>
      <c r="BL270" s="1956"/>
      <c r="BM270" s="1956"/>
      <c r="BN270" s="1956"/>
    </row>
    <row r="271" spans="1:66" s="752" customFormat="1" ht="12.75">
      <c r="A271" s="793"/>
      <c r="B271" s="247" t="s">
        <v>505</v>
      </c>
      <c r="C271" s="1956">
        <f t="shared" si="41"/>
        <v>0</v>
      </c>
      <c r="D271" s="1956">
        <f t="shared" si="48"/>
        <v>0</v>
      </c>
      <c r="E271" s="1956">
        <f t="shared" si="48"/>
        <v>0</v>
      </c>
      <c r="F271" s="1956">
        <f t="shared" si="48"/>
        <v>0</v>
      </c>
      <c r="G271" s="1956">
        <f t="shared" si="48"/>
        <v>0</v>
      </c>
      <c r="H271" s="1956">
        <f t="shared" si="48"/>
        <v>0</v>
      </c>
      <c r="I271" s="1956">
        <f t="shared" si="48"/>
        <v>0</v>
      </c>
      <c r="J271" s="1956">
        <f t="shared" si="48"/>
        <v>0</v>
      </c>
      <c r="K271" s="1956">
        <f t="shared" si="48"/>
        <v>0</v>
      </c>
      <c r="L271" s="1956">
        <f t="shared" si="48"/>
        <v>0</v>
      </c>
      <c r="M271" s="1956">
        <f t="shared" si="48"/>
        <v>0</v>
      </c>
      <c r="N271" s="1956">
        <f t="shared" si="48"/>
        <v>0</v>
      </c>
      <c r="O271" s="1956">
        <f t="shared" si="48"/>
        <v>0</v>
      </c>
      <c r="P271" s="1956">
        <f t="shared" si="48"/>
        <v>0</v>
      </c>
      <c r="Q271" s="1956">
        <f t="shared" si="48"/>
        <v>0</v>
      </c>
      <c r="R271" s="1956">
        <f t="shared" si="48"/>
        <v>0</v>
      </c>
      <c r="S271" s="1956">
        <f t="shared" si="48"/>
        <v>0</v>
      </c>
      <c r="T271" s="1956">
        <f t="shared" si="48"/>
        <v>0</v>
      </c>
      <c r="U271" s="1956">
        <f t="shared" si="48"/>
        <v>0</v>
      </c>
      <c r="V271" s="1956">
        <f t="shared" si="48"/>
        <v>0</v>
      </c>
      <c r="W271" s="1956">
        <f t="shared" si="48"/>
        <v>0</v>
      </c>
      <c r="X271" s="1956">
        <f t="shared" si="48"/>
        <v>0</v>
      </c>
      <c r="Y271" s="1956">
        <f t="shared" si="48"/>
        <v>0</v>
      </c>
      <c r="Z271" s="1956">
        <f t="shared" si="48"/>
        <v>0</v>
      </c>
      <c r="AA271" s="1956">
        <f t="shared" si="48"/>
        <v>0</v>
      </c>
      <c r="AB271" s="1956">
        <f t="shared" si="48"/>
        <v>0</v>
      </c>
      <c r="AC271" s="1956">
        <f t="shared" si="48"/>
        <v>0</v>
      </c>
      <c r="AD271" s="1956">
        <f t="shared" si="48"/>
        <v>0</v>
      </c>
      <c r="AE271" s="1956">
        <f t="shared" si="48"/>
        <v>0</v>
      </c>
      <c r="AF271" s="1956">
        <f t="shared" si="48"/>
        <v>0</v>
      </c>
      <c r="AG271" s="1956">
        <f t="shared" si="48"/>
        <v>0</v>
      </c>
      <c r="AH271" s="1956">
        <f t="shared" si="48"/>
        <v>0</v>
      </c>
      <c r="AI271" s="1956">
        <f t="shared" si="48"/>
        <v>0</v>
      </c>
      <c r="AJ271" s="1956">
        <f t="shared" si="48"/>
        <v>0</v>
      </c>
      <c r="AK271" s="1956">
        <f t="shared" si="48"/>
        <v>0</v>
      </c>
      <c r="AL271" s="1956">
        <f t="shared" si="48"/>
        <v>0</v>
      </c>
      <c r="AM271" s="1956">
        <f t="shared" si="48"/>
        <v>0</v>
      </c>
      <c r="AN271" s="1956">
        <f t="shared" si="48"/>
        <v>0</v>
      </c>
      <c r="AO271" s="1956">
        <f t="shared" si="48"/>
        <v>0</v>
      </c>
      <c r="AP271" s="1956">
        <f t="shared" si="48"/>
        <v>0</v>
      </c>
      <c r="AQ271" s="1956">
        <f t="shared" si="48"/>
        <v>0</v>
      </c>
      <c r="AR271" s="1956">
        <f t="shared" si="48"/>
        <v>0</v>
      </c>
      <c r="AS271" s="1956">
        <f t="shared" si="48"/>
        <v>0</v>
      </c>
      <c r="AT271" s="1956"/>
      <c r="AU271" s="1956"/>
      <c r="AV271" s="2103"/>
      <c r="AW271" s="1956"/>
      <c r="AX271" s="1956"/>
      <c r="AY271" s="1956"/>
      <c r="AZ271" s="1956"/>
      <c r="BA271" s="1956"/>
      <c r="BB271" s="1956"/>
      <c r="BC271" s="1956"/>
      <c r="BD271" s="1956"/>
      <c r="BE271" s="1956"/>
      <c r="BF271" s="1956"/>
      <c r="BG271" s="1956"/>
      <c r="BH271" s="1956"/>
      <c r="BI271" s="1956"/>
      <c r="BJ271" s="1956"/>
      <c r="BK271" s="1956"/>
      <c r="BL271" s="1956"/>
      <c r="BM271" s="1956"/>
      <c r="BN271" s="1956"/>
    </row>
    <row r="272" spans="1:66" s="752" customFormat="1" ht="12.75">
      <c r="A272" s="793"/>
      <c r="B272" s="247" t="s">
        <v>1215</v>
      </c>
      <c r="C272" s="1956">
        <f t="shared" si="41"/>
        <v>0</v>
      </c>
      <c r="D272" s="1956">
        <f t="shared" si="48"/>
        <v>0</v>
      </c>
      <c r="E272" s="1956">
        <f t="shared" si="48"/>
        <v>0</v>
      </c>
      <c r="F272" s="1956">
        <f t="shared" si="48"/>
        <v>0</v>
      </c>
      <c r="G272" s="1956">
        <f t="shared" si="48"/>
        <v>0</v>
      </c>
      <c r="H272" s="1956">
        <f t="shared" si="48"/>
        <v>0</v>
      </c>
      <c r="I272" s="1956">
        <f t="shared" si="48"/>
        <v>0</v>
      </c>
      <c r="J272" s="1956">
        <f t="shared" si="48"/>
        <v>0</v>
      </c>
      <c r="K272" s="1956">
        <f t="shared" si="48"/>
        <v>0</v>
      </c>
      <c r="L272" s="1956">
        <f t="shared" si="48"/>
        <v>0</v>
      </c>
      <c r="M272" s="1956">
        <f t="shared" si="48"/>
        <v>0</v>
      </c>
      <c r="N272" s="1956">
        <f t="shared" si="48"/>
        <v>0</v>
      </c>
      <c r="O272" s="1956">
        <f t="shared" si="48"/>
        <v>0</v>
      </c>
      <c r="P272" s="1956">
        <f t="shared" si="48"/>
        <v>0</v>
      </c>
      <c r="Q272" s="1956">
        <f t="shared" si="48"/>
        <v>0</v>
      </c>
      <c r="R272" s="1956">
        <f t="shared" si="48"/>
        <v>0</v>
      </c>
      <c r="S272" s="1956">
        <f t="shared" si="48"/>
        <v>0</v>
      </c>
      <c r="T272" s="1956">
        <f t="shared" si="48"/>
        <v>0</v>
      </c>
      <c r="U272" s="1956">
        <f t="shared" si="48"/>
        <v>0</v>
      </c>
      <c r="V272" s="1956">
        <f t="shared" si="48"/>
        <v>0</v>
      </c>
      <c r="W272" s="1956">
        <f t="shared" si="48"/>
        <v>0</v>
      </c>
      <c r="X272" s="1956">
        <f t="shared" si="48"/>
        <v>0</v>
      </c>
      <c r="Y272" s="1956">
        <f t="shared" si="48"/>
        <v>0</v>
      </c>
      <c r="Z272" s="1956">
        <f t="shared" si="48"/>
        <v>0</v>
      </c>
      <c r="AA272" s="1956">
        <f t="shared" si="48"/>
        <v>0</v>
      </c>
      <c r="AB272" s="1956">
        <f t="shared" si="48"/>
        <v>0</v>
      </c>
      <c r="AC272" s="1956">
        <f t="shared" si="48"/>
        <v>0</v>
      </c>
      <c r="AD272" s="1956">
        <f t="shared" si="48"/>
        <v>0</v>
      </c>
      <c r="AE272" s="1956">
        <f t="shared" si="48"/>
        <v>0</v>
      </c>
      <c r="AF272" s="1956">
        <f t="shared" si="48"/>
        <v>0</v>
      </c>
      <c r="AG272" s="1956">
        <f t="shared" si="48"/>
        <v>0</v>
      </c>
      <c r="AH272" s="1956">
        <f t="shared" si="48"/>
        <v>0</v>
      </c>
      <c r="AI272" s="1956">
        <f t="shared" si="48"/>
        <v>0</v>
      </c>
      <c r="AJ272" s="1956">
        <f t="shared" si="48"/>
        <v>0</v>
      </c>
      <c r="AK272" s="1956">
        <f t="shared" si="48"/>
        <v>0</v>
      </c>
      <c r="AL272" s="1956">
        <f t="shared" si="48"/>
        <v>0</v>
      </c>
      <c r="AM272" s="1956">
        <f t="shared" si="48"/>
        <v>0</v>
      </c>
      <c r="AN272" s="1956">
        <f t="shared" si="48"/>
        <v>0</v>
      </c>
      <c r="AO272" s="1956">
        <f t="shared" si="48"/>
        <v>0</v>
      </c>
      <c r="AP272" s="1956">
        <f t="shared" si="48"/>
        <v>0</v>
      </c>
      <c r="AQ272" s="1956">
        <f t="shared" si="48"/>
        <v>0</v>
      </c>
      <c r="AR272" s="1956">
        <f t="shared" si="48"/>
        <v>0</v>
      </c>
      <c r="AS272" s="1956">
        <f t="shared" si="48"/>
        <v>0</v>
      </c>
      <c r="AT272" s="1956"/>
      <c r="AU272" s="1956"/>
      <c r="AV272" s="2103"/>
      <c r="AW272" s="1956"/>
      <c r="AX272" s="1956"/>
      <c r="AY272" s="1956"/>
      <c r="AZ272" s="1956"/>
      <c r="BA272" s="1956"/>
      <c r="BB272" s="1956"/>
      <c r="BC272" s="1956"/>
      <c r="BD272" s="1956"/>
      <c r="BE272" s="1956"/>
      <c r="BF272" s="1956"/>
      <c r="BG272" s="1956"/>
      <c r="BH272" s="1956"/>
      <c r="BI272" s="1956"/>
      <c r="BJ272" s="1956"/>
      <c r="BK272" s="1956"/>
      <c r="BL272" s="1956"/>
      <c r="BM272" s="1956"/>
      <c r="BN272" s="1956"/>
    </row>
    <row r="273" spans="1:66" s="752" customFormat="1" ht="12.75">
      <c r="A273" s="793"/>
      <c r="B273" s="247" t="s">
        <v>1216</v>
      </c>
      <c r="C273" s="1956">
        <f t="shared" si="41"/>
        <v>0</v>
      </c>
      <c r="D273" s="1956">
        <f t="shared" si="48"/>
        <v>0</v>
      </c>
      <c r="E273" s="1956">
        <f t="shared" si="48"/>
        <v>0</v>
      </c>
      <c r="F273" s="1956">
        <f t="shared" si="48"/>
        <v>0</v>
      </c>
      <c r="G273" s="1956">
        <f t="shared" si="48"/>
        <v>0</v>
      </c>
      <c r="H273" s="1956">
        <f t="shared" si="48"/>
        <v>0</v>
      </c>
      <c r="I273" s="1956">
        <f t="shared" si="48"/>
        <v>0</v>
      </c>
      <c r="J273" s="1956">
        <f t="shared" si="48"/>
        <v>0</v>
      </c>
      <c r="K273" s="1956">
        <f t="shared" si="48"/>
        <v>0</v>
      </c>
      <c r="L273" s="1956">
        <f t="shared" si="48"/>
        <v>0</v>
      </c>
      <c r="M273" s="1956">
        <f t="shared" si="48"/>
        <v>0</v>
      </c>
      <c r="N273" s="1956">
        <f t="shared" si="48"/>
        <v>0</v>
      </c>
      <c r="O273" s="1956">
        <f t="shared" si="48"/>
        <v>0</v>
      </c>
      <c r="P273" s="1956">
        <f t="shared" si="48"/>
        <v>0</v>
      </c>
      <c r="Q273" s="1956">
        <f t="shared" si="48"/>
        <v>0</v>
      </c>
      <c r="R273" s="1956">
        <f t="shared" si="48"/>
        <v>0</v>
      </c>
      <c r="S273" s="1956">
        <f t="shared" si="48"/>
        <v>0</v>
      </c>
      <c r="T273" s="1956">
        <f t="shared" si="48"/>
        <v>0</v>
      </c>
      <c r="U273" s="1956">
        <f t="shared" si="48"/>
        <v>0</v>
      </c>
      <c r="V273" s="1956">
        <f t="shared" si="48"/>
        <v>0</v>
      </c>
      <c r="W273" s="1956">
        <f t="shared" si="48"/>
        <v>0</v>
      </c>
      <c r="X273" s="1956">
        <f t="shared" si="48"/>
        <v>302794.00000000006</v>
      </c>
      <c r="Y273" s="1956">
        <f t="shared" si="48"/>
        <v>232197.08889590731</v>
      </c>
      <c r="Z273" s="1956">
        <f t="shared" si="48"/>
        <v>52300.584115561454</v>
      </c>
      <c r="AA273" s="1956">
        <f t="shared" si="48"/>
        <v>18296.326988531251</v>
      </c>
      <c r="AB273" s="1956">
        <f t="shared" si="48"/>
        <v>0</v>
      </c>
      <c r="AC273" s="1956">
        <f t="shared" si="48"/>
        <v>0</v>
      </c>
      <c r="AD273" s="1956">
        <f t="shared" si="48"/>
        <v>0</v>
      </c>
      <c r="AE273" s="1956">
        <f t="shared" si="48"/>
        <v>0</v>
      </c>
      <c r="AF273" s="1956">
        <f t="shared" si="48"/>
        <v>0</v>
      </c>
      <c r="AG273" s="1956">
        <f t="shared" si="48"/>
        <v>0</v>
      </c>
      <c r="AH273" s="1956">
        <f t="shared" si="48"/>
        <v>0</v>
      </c>
      <c r="AI273" s="1956">
        <f t="shared" si="48"/>
        <v>0</v>
      </c>
      <c r="AJ273" s="1956">
        <f t="shared" si="48"/>
        <v>0</v>
      </c>
      <c r="AK273" s="1956">
        <f t="shared" si="48"/>
        <v>0</v>
      </c>
      <c r="AL273" s="1956">
        <f t="shared" si="48"/>
        <v>0</v>
      </c>
      <c r="AM273" s="1956">
        <f t="shared" si="48"/>
        <v>0</v>
      </c>
      <c r="AN273" s="1956">
        <f t="shared" si="48"/>
        <v>0</v>
      </c>
      <c r="AO273" s="1956">
        <f t="shared" si="48"/>
        <v>0</v>
      </c>
      <c r="AP273" s="1956">
        <f t="shared" si="48"/>
        <v>0</v>
      </c>
      <c r="AQ273" s="1956">
        <f t="shared" si="48"/>
        <v>0</v>
      </c>
      <c r="AR273" s="1956">
        <f t="shared" si="48"/>
        <v>0</v>
      </c>
      <c r="AS273" s="1956">
        <f t="shared" si="48"/>
        <v>0</v>
      </c>
      <c r="AT273" s="1956"/>
      <c r="AU273" s="1956"/>
      <c r="AV273" s="2103"/>
      <c r="AW273" s="1956"/>
      <c r="AX273" s="1956"/>
      <c r="AY273" s="1956"/>
      <c r="AZ273" s="1956"/>
      <c r="BA273" s="1956"/>
      <c r="BB273" s="1956"/>
      <c r="BC273" s="1956"/>
      <c r="BD273" s="1956"/>
      <c r="BE273" s="1956"/>
      <c r="BF273" s="1956"/>
      <c r="BG273" s="1956"/>
      <c r="BH273" s="1956"/>
      <c r="BI273" s="1956"/>
      <c r="BJ273" s="1956"/>
      <c r="BK273" s="1956"/>
      <c r="BL273" s="1956"/>
      <c r="BM273" s="1956"/>
      <c r="BN273" s="1956"/>
    </row>
    <row r="274" spans="1:66" s="752" customFormat="1" ht="12.75">
      <c r="A274" s="793"/>
      <c r="B274" s="247" t="s">
        <v>504</v>
      </c>
      <c r="C274" s="1956">
        <f t="shared" si="41"/>
        <v>0</v>
      </c>
      <c r="D274" s="1956">
        <f t="shared" si="48"/>
        <v>0</v>
      </c>
      <c r="E274" s="1956">
        <f t="shared" si="48"/>
        <v>0</v>
      </c>
      <c r="F274" s="1956">
        <f t="shared" si="48"/>
        <v>0</v>
      </c>
      <c r="G274" s="1956">
        <f t="shared" si="48"/>
        <v>0</v>
      </c>
      <c r="H274" s="1956">
        <f t="shared" si="48"/>
        <v>0</v>
      </c>
      <c r="I274" s="1956">
        <f t="shared" si="48"/>
        <v>0</v>
      </c>
      <c r="J274" s="1956">
        <f t="shared" si="48"/>
        <v>0</v>
      </c>
      <c r="K274" s="1956">
        <f t="shared" si="48"/>
        <v>0</v>
      </c>
      <c r="L274" s="1956">
        <f t="shared" si="48"/>
        <v>0</v>
      </c>
      <c r="M274" s="1956">
        <f t="shared" si="48"/>
        <v>0</v>
      </c>
      <c r="N274" s="1956">
        <f t="shared" si="48"/>
        <v>0</v>
      </c>
      <c r="O274" s="1956">
        <f t="shared" si="48"/>
        <v>0</v>
      </c>
      <c r="P274" s="1956">
        <f t="shared" si="48"/>
        <v>0</v>
      </c>
      <c r="Q274" s="1956">
        <f t="shared" si="48"/>
        <v>0</v>
      </c>
      <c r="R274" s="1956">
        <f t="shared" si="48"/>
        <v>0</v>
      </c>
      <c r="S274" s="1956">
        <f t="shared" si="48"/>
        <v>0</v>
      </c>
      <c r="T274" s="1956">
        <f t="shared" si="48"/>
        <v>0</v>
      </c>
      <c r="U274" s="1956">
        <f t="shared" si="48"/>
        <v>0</v>
      </c>
      <c r="V274" s="1956">
        <f t="shared" si="48"/>
        <v>0</v>
      </c>
      <c r="W274" s="1956">
        <f t="shared" si="48"/>
        <v>0</v>
      </c>
      <c r="X274" s="1956">
        <f t="shared" si="48"/>
        <v>576425.73914182768</v>
      </c>
      <c r="Y274" s="1956">
        <f t="shared" si="48"/>
        <v>432148.85384867346</v>
      </c>
      <c r="Z274" s="1956">
        <f t="shared" si="48"/>
        <v>102649.08352440222</v>
      </c>
      <c r="AA274" s="1956">
        <f t="shared" si="48"/>
        <v>41627.801768752048</v>
      </c>
      <c r="AB274" s="1956">
        <f t="shared" si="48"/>
        <v>0</v>
      </c>
      <c r="AC274" s="1956">
        <f t="shared" si="48"/>
        <v>0</v>
      </c>
      <c r="AD274" s="1956">
        <f t="shared" si="48"/>
        <v>0</v>
      </c>
      <c r="AE274" s="1956">
        <f t="shared" si="48"/>
        <v>189.38945299705205</v>
      </c>
      <c r="AF274" s="1956">
        <f t="shared" si="48"/>
        <v>1022.7030461840812</v>
      </c>
      <c r="AG274" s="1956">
        <f t="shared" si="48"/>
        <v>568.1683589911562</v>
      </c>
      <c r="AH274" s="1956">
        <f t="shared" si="48"/>
        <v>0</v>
      </c>
      <c r="AI274" s="1956">
        <f t="shared" si="48"/>
        <v>0</v>
      </c>
      <c r="AJ274" s="1956">
        <f t="shared" si="48"/>
        <v>0</v>
      </c>
      <c r="AK274" s="1956">
        <f t="shared" ref="D274:AS278" si="49">SUMIF($AV$106:$AV$148, $B274,AK$106:AK$148)</f>
        <v>0</v>
      </c>
      <c r="AL274" s="1956">
        <f t="shared" si="49"/>
        <v>0</v>
      </c>
      <c r="AM274" s="1956">
        <f t="shared" si="49"/>
        <v>0</v>
      </c>
      <c r="AN274" s="1956">
        <f t="shared" si="49"/>
        <v>0</v>
      </c>
      <c r="AO274" s="1956">
        <f t="shared" si="49"/>
        <v>0</v>
      </c>
      <c r="AP274" s="1956">
        <f t="shared" si="49"/>
        <v>0</v>
      </c>
      <c r="AQ274" s="1956">
        <f t="shared" si="49"/>
        <v>0</v>
      </c>
      <c r="AR274" s="1956">
        <f t="shared" si="49"/>
        <v>0</v>
      </c>
      <c r="AS274" s="1956">
        <f t="shared" si="49"/>
        <v>0</v>
      </c>
      <c r="AT274" s="1956"/>
      <c r="AU274" s="1956"/>
      <c r="AV274" s="2103"/>
      <c r="AW274" s="1956"/>
      <c r="AX274" s="1956"/>
      <c r="AY274" s="1956"/>
      <c r="AZ274" s="1956"/>
      <c r="BA274" s="1956"/>
      <c r="BB274" s="1956"/>
      <c r="BC274" s="1956"/>
      <c r="BD274" s="1956"/>
      <c r="BE274" s="1956"/>
      <c r="BF274" s="1956"/>
      <c r="BG274" s="1956"/>
      <c r="BH274" s="1956"/>
      <c r="BI274" s="1956"/>
      <c r="BJ274" s="1956"/>
      <c r="BK274" s="1956"/>
      <c r="BL274" s="1956"/>
      <c r="BM274" s="1956"/>
      <c r="BN274" s="1956"/>
    </row>
    <row r="275" spans="1:66" s="752" customFormat="1" ht="12.75">
      <c r="A275" s="793"/>
      <c r="B275" s="247" t="s">
        <v>1138</v>
      </c>
      <c r="C275" s="1956">
        <f t="shared" si="41"/>
        <v>0</v>
      </c>
      <c r="D275" s="1956">
        <f t="shared" si="49"/>
        <v>0</v>
      </c>
      <c r="E275" s="1956">
        <f t="shared" si="49"/>
        <v>0</v>
      </c>
      <c r="F275" s="1956">
        <f t="shared" si="49"/>
        <v>0</v>
      </c>
      <c r="G275" s="1956">
        <f t="shared" si="49"/>
        <v>0</v>
      </c>
      <c r="H275" s="1956">
        <f t="shared" si="49"/>
        <v>0</v>
      </c>
      <c r="I275" s="1956">
        <f t="shared" si="49"/>
        <v>0</v>
      </c>
      <c r="J275" s="1956">
        <f t="shared" si="49"/>
        <v>0</v>
      </c>
      <c r="K275" s="1956">
        <f t="shared" si="49"/>
        <v>0</v>
      </c>
      <c r="L275" s="1956">
        <f t="shared" si="49"/>
        <v>0</v>
      </c>
      <c r="M275" s="1956">
        <f t="shared" si="49"/>
        <v>0</v>
      </c>
      <c r="N275" s="1956">
        <f t="shared" si="49"/>
        <v>0</v>
      </c>
      <c r="O275" s="1956">
        <f t="shared" si="49"/>
        <v>0</v>
      </c>
      <c r="P275" s="1956">
        <f t="shared" si="49"/>
        <v>0</v>
      </c>
      <c r="Q275" s="1956">
        <f t="shared" si="49"/>
        <v>0</v>
      </c>
      <c r="R275" s="1956">
        <f t="shared" si="49"/>
        <v>0</v>
      </c>
      <c r="S275" s="1956">
        <f t="shared" si="49"/>
        <v>0</v>
      </c>
      <c r="T275" s="1956">
        <f t="shared" si="49"/>
        <v>0</v>
      </c>
      <c r="U275" s="1956">
        <f t="shared" si="49"/>
        <v>0</v>
      </c>
      <c r="V275" s="1956">
        <f t="shared" si="49"/>
        <v>0</v>
      </c>
      <c r="W275" s="1956">
        <f t="shared" si="49"/>
        <v>0</v>
      </c>
      <c r="X275" s="1956">
        <f t="shared" si="49"/>
        <v>0</v>
      </c>
      <c r="Y275" s="1956">
        <f t="shared" si="49"/>
        <v>0</v>
      </c>
      <c r="Z275" s="1956">
        <f t="shared" si="49"/>
        <v>0</v>
      </c>
      <c r="AA275" s="1956">
        <f t="shared" si="49"/>
        <v>0</v>
      </c>
      <c r="AB275" s="1956">
        <f t="shared" si="49"/>
        <v>0</v>
      </c>
      <c r="AC275" s="1956">
        <f t="shared" si="49"/>
        <v>0</v>
      </c>
      <c r="AD275" s="1956">
        <f t="shared" si="49"/>
        <v>0</v>
      </c>
      <c r="AE275" s="1956">
        <f t="shared" si="49"/>
        <v>0</v>
      </c>
      <c r="AF275" s="1956">
        <f t="shared" si="49"/>
        <v>0</v>
      </c>
      <c r="AG275" s="1956">
        <f t="shared" si="49"/>
        <v>0</v>
      </c>
      <c r="AH275" s="1956">
        <f t="shared" si="49"/>
        <v>0</v>
      </c>
      <c r="AI275" s="1956">
        <f t="shared" si="49"/>
        <v>0</v>
      </c>
      <c r="AJ275" s="1956">
        <f t="shared" si="49"/>
        <v>0</v>
      </c>
      <c r="AK275" s="1956">
        <f t="shared" si="49"/>
        <v>0</v>
      </c>
      <c r="AL275" s="1956">
        <f t="shared" si="49"/>
        <v>0</v>
      </c>
      <c r="AM275" s="1956">
        <f t="shared" si="49"/>
        <v>0</v>
      </c>
      <c r="AN275" s="1956">
        <f t="shared" si="49"/>
        <v>0</v>
      </c>
      <c r="AO275" s="1956">
        <f t="shared" si="49"/>
        <v>0</v>
      </c>
      <c r="AP275" s="1956">
        <f t="shared" si="49"/>
        <v>0</v>
      </c>
      <c r="AQ275" s="1956">
        <f t="shared" si="49"/>
        <v>0</v>
      </c>
      <c r="AR275" s="1956">
        <f t="shared" si="49"/>
        <v>0</v>
      </c>
      <c r="AS275" s="1956">
        <f t="shared" si="49"/>
        <v>0</v>
      </c>
      <c r="AT275" s="1956"/>
      <c r="AU275" s="1956"/>
      <c r="AV275" s="2103"/>
      <c r="AW275" s="1956"/>
      <c r="AX275" s="1956"/>
      <c r="AY275" s="1956"/>
      <c r="AZ275" s="1956"/>
      <c r="BA275" s="1956"/>
      <c r="BB275" s="1956"/>
      <c r="BC275" s="1956"/>
      <c r="BD275" s="1956"/>
      <c r="BE275" s="1956"/>
      <c r="BF275" s="1956"/>
      <c r="BG275" s="1956"/>
      <c r="BH275" s="1956"/>
      <c r="BI275" s="1956"/>
      <c r="BJ275" s="1956"/>
      <c r="BK275" s="1956"/>
      <c r="BL275" s="1956"/>
      <c r="BM275" s="1956"/>
      <c r="BN275" s="1956"/>
    </row>
    <row r="276" spans="1:66" s="752" customFormat="1" ht="12.75">
      <c r="A276" s="793"/>
      <c r="B276" s="247" t="s">
        <v>684</v>
      </c>
      <c r="C276" s="1956">
        <f t="shared" si="41"/>
        <v>0</v>
      </c>
      <c r="D276" s="1956">
        <f t="shared" si="49"/>
        <v>0</v>
      </c>
      <c r="E276" s="1956">
        <f t="shared" si="49"/>
        <v>0</v>
      </c>
      <c r="F276" s="1956">
        <f t="shared" si="49"/>
        <v>0</v>
      </c>
      <c r="G276" s="1956">
        <f t="shared" si="49"/>
        <v>0</v>
      </c>
      <c r="H276" s="1956">
        <f t="shared" si="49"/>
        <v>0</v>
      </c>
      <c r="I276" s="1956">
        <f t="shared" si="49"/>
        <v>0</v>
      </c>
      <c r="J276" s="1956">
        <f t="shared" si="49"/>
        <v>0</v>
      </c>
      <c r="K276" s="1956">
        <f t="shared" si="49"/>
        <v>0</v>
      </c>
      <c r="L276" s="1956">
        <f t="shared" si="49"/>
        <v>0</v>
      </c>
      <c r="M276" s="1956">
        <f t="shared" si="49"/>
        <v>0</v>
      </c>
      <c r="N276" s="1956">
        <f t="shared" si="49"/>
        <v>0</v>
      </c>
      <c r="O276" s="1956">
        <f t="shared" si="49"/>
        <v>0</v>
      </c>
      <c r="P276" s="1956">
        <f t="shared" si="49"/>
        <v>0</v>
      </c>
      <c r="Q276" s="1956">
        <f t="shared" si="49"/>
        <v>0</v>
      </c>
      <c r="R276" s="1956">
        <f t="shared" si="49"/>
        <v>0</v>
      </c>
      <c r="S276" s="1956">
        <f t="shared" si="49"/>
        <v>0</v>
      </c>
      <c r="T276" s="1956">
        <f t="shared" si="49"/>
        <v>0</v>
      </c>
      <c r="U276" s="1956">
        <f t="shared" si="49"/>
        <v>0</v>
      </c>
      <c r="V276" s="1956">
        <f t="shared" si="49"/>
        <v>0</v>
      </c>
      <c r="W276" s="1956">
        <f t="shared" si="49"/>
        <v>0</v>
      </c>
      <c r="X276" s="1956">
        <f t="shared" si="49"/>
        <v>0</v>
      </c>
      <c r="Y276" s="1956">
        <f t="shared" si="49"/>
        <v>0</v>
      </c>
      <c r="Z276" s="1956">
        <f t="shared" si="49"/>
        <v>0</v>
      </c>
      <c r="AA276" s="1956">
        <f t="shared" si="49"/>
        <v>0</v>
      </c>
      <c r="AB276" s="1956">
        <f t="shared" si="49"/>
        <v>0</v>
      </c>
      <c r="AC276" s="1956">
        <f t="shared" si="49"/>
        <v>0</v>
      </c>
      <c r="AD276" s="1956">
        <f t="shared" si="49"/>
        <v>0</v>
      </c>
      <c r="AE276" s="1956">
        <f t="shared" si="49"/>
        <v>0</v>
      </c>
      <c r="AF276" s="1956">
        <f t="shared" si="49"/>
        <v>0</v>
      </c>
      <c r="AG276" s="1956">
        <f t="shared" si="49"/>
        <v>0</v>
      </c>
      <c r="AH276" s="1956">
        <f t="shared" si="49"/>
        <v>0</v>
      </c>
      <c r="AI276" s="1956">
        <f t="shared" si="49"/>
        <v>0</v>
      </c>
      <c r="AJ276" s="1956">
        <f t="shared" si="49"/>
        <v>0</v>
      </c>
      <c r="AK276" s="1956">
        <f t="shared" si="49"/>
        <v>0</v>
      </c>
      <c r="AL276" s="1956">
        <f t="shared" si="49"/>
        <v>0</v>
      </c>
      <c r="AM276" s="1956">
        <f t="shared" si="49"/>
        <v>0</v>
      </c>
      <c r="AN276" s="1956">
        <f t="shared" si="49"/>
        <v>0</v>
      </c>
      <c r="AO276" s="1956">
        <f t="shared" si="49"/>
        <v>0</v>
      </c>
      <c r="AP276" s="1956">
        <f t="shared" si="49"/>
        <v>0</v>
      </c>
      <c r="AQ276" s="1956">
        <f t="shared" si="49"/>
        <v>0</v>
      </c>
      <c r="AR276" s="1956">
        <f t="shared" si="49"/>
        <v>0</v>
      </c>
      <c r="AS276" s="1956">
        <f t="shared" si="49"/>
        <v>0</v>
      </c>
      <c r="AT276" s="1956"/>
      <c r="AU276" s="1956"/>
      <c r="AV276" s="2103"/>
      <c r="AW276" s="1956"/>
      <c r="AX276" s="1956"/>
      <c r="AY276" s="1956"/>
      <c r="AZ276" s="1956"/>
      <c r="BA276" s="1956"/>
      <c r="BB276" s="1956"/>
      <c r="BC276" s="1956"/>
      <c r="BD276" s="1956"/>
      <c r="BE276" s="1956"/>
      <c r="BF276" s="1956"/>
      <c r="BG276" s="1956"/>
      <c r="BH276" s="1956"/>
      <c r="BI276" s="1956"/>
      <c r="BJ276" s="1956"/>
      <c r="BK276" s="1956"/>
      <c r="BL276" s="1956"/>
      <c r="BM276" s="1956"/>
      <c r="BN276" s="1956"/>
    </row>
    <row r="277" spans="1:66" s="752" customFormat="1" ht="12.75">
      <c r="A277" s="793"/>
      <c r="B277" s="247" t="s">
        <v>266</v>
      </c>
      <c r="C277" s="1956">
        <f t="shared" si="41"/>
        <v>0</v>
      </c>
      <c r="D277" s="1956">
        <f t="shared" si="49"/>
        <v>0</v>
      </c>
      <c r="E277" s="1956">
        <f t="shared" si="49"/>
        <v>0</v>
      </c>
      <c r="F277" s="1956">
        <f t="shared" si="49"/>
        <v>0</v>
      </c>
      <c r="G277" s="1956">
        <f t="shared" si="49"/>
        <v>0</v>
      </c>
      <c r="H277" s="1956">
        <f t="shared" si="49"/>
        <v>0</v>
      </c>
      <c r="I277" s="1956">
        <f t="shared" si="49"/>
        <v>0</v>
      </c>
      <c r="J277" s="1956">
        <f t="shared" si="49"/>
        <v>0</v>
      </c>
      <c r="K277" s="1956">
        <f t="shared" si="49"/>
        <v>0</v>
      </c>
      <c r="L277" s="1956">
        <f t="shared" si="49"/>
        <v>0</v>
      </c>
      <c r="M277" s="1956">
        <f t="shared" si="49"/>
        <v>0</v>
      </c>
      <c r="N277" s="1956">
        <f t="shared" si="49"/>
        <v>0</v>
      </c>
      <c r="O277" s="1956">
        <f t="shared" si="49"/>
        <v>0</v>
      </c>
      <c r="P277" s="1956">
        <f t="shared" si="49"/>
        <v>0</v>
      </c>
      <c r="Q277" s="1956">
        <f t="shared" si="49"/>
        <v>0</v>
      </c>
      <c r="R277" s="1956">
        <f t="shared" si="49"/>
        <v>0</v>
      </c>
      <c r="S277" s="1956">
        <f t="shared" si="49"/>
        <v>0</v>
      </c>
      <c r="T277" s="1956">
        <f t="shared" si="49"/>
        <v>0</v>
      </c>
      <c r="U277" s="1956">
        <f t="shared" si="49"/>
        <v>0</v>
      </c>
      <c r="V277" s="1956">
        <f t="shared" si="49"/>
        <v>0</v>
      </c>
      <c r="W277" s="1956">
        <f t="shared" si="49"/>
        <v>0</v>
      </c>
      <c r="X277" s="1956">
        <f t="shared" si="49"/>
        <v>0</v>
      </c>
      <c r="Y277" s="1956">
        <f t="shared" si="49"/>
        <v>0</v>
      </c>
      <c r="Z277" s="1956">
        <f t="shared" si="49"/>
        <v>0</v>
      </c>
      <c r="AA277" s="1956">
        <f t="shared" si="49"/>
        <v>0</v>
      </c>
      <c r="AB277" s="1956">
        <f t="shared" si="49"/>
        <v>0</v>
      </c>
      <c r="AC277" s="1956">
        <f t="shared" si="49"/>
        <v>0</v>
      </c>
      <c r="AD277" s="1956">
        <f t="shared" si="49"/>
        <v>0</v>
      </c>
      <c r="AE277" s="1956">
        <f t="shared" si="49"/>
        <v>0</v>
      </c>
      <c r="AF277" s="1956">
        <f t="shared" si="49"/>
        <v>0</v>
      </c>
      <c r="AG277" s="1956">
        <f t="shared" si="49"/>
        <v>0</v>
      </c>
      <c r="AH277" s="1956">
        <f t="shared" si="49"/>
        <v>0</v>
      </c>
      <c r="AI277" s="1956">
        <f t="shared" si="49"/>
        <v>0</v>
      </c>
      <c r="AJ277" s="1956">
        <f t="shared" si="49"/>
        <v>0</v>
      </c>
      <c r="AK277" s="1956">
        <f t="shared" si="49"/>
        <v>0</v>
      </c>
      <c r="AL277" s="1956">
        <f t="shared" si="49"/>
        <v>0</v>
      </c>
      <c r="AM277" s="1956">
        <f t="shared" si="49"/>
        <v>0</v>
      </c>
      <c r="AN277" s="1956">
        <f t="shared" si="49"/>
        <v>0</v>
      </c>
      <c r="AO277" s="1956">
        <f t="shared" si="49"/>
        <v>0</v>
      </c>
      <c r="AP277" s="1956">
        <f t="shared" si="49"/>
        <v>0</v>
      </c>
      <c r="AQ277" s="1956">
        <f t="shared" si="49"/>
        <v>0</v>
      </c>
      <c r="AR277" s="1956">
        <f t="shared" si="49"/>
        <v>0</v>
      </c>
      <c r="AS277" s="1956">
        <f t="shared" si="49"/>
        <v>0</v>
      </c>
      <c r="AT277" s="1956"/>
      <c r="AU277" s="1956"/>
      <c r="AV277" s="2103"/>
      <c r="AW277" s="1956"/>
      <c r="AX277" s="1956"/>
      <c r="AY277" s="1956"/>
      <c r="AZ277" s="1956"/>
      <c r="BA277" s="1956"/>
      <c r="BB277" s="1956"/>
      <c r="BC277" s="1956"/>
      <c r="BD277" s="1956"/>
      <c r="BE277" s="1956"/>
      <c r="BF277" s="1956"/>
      <c r="BG277" s="1956"/>
      <c r="BH277" s="1956"/>
      <c r="BI277" s="1956"/>
      <c r="BJ277" s="1956"/>
      <c r="BK277" s="1956"/>
      <c r="BL277" s="1956"/>
      <c r="BM277" s="1956"/>
      <c r="BN277" s="1956"/>
    </row>
    <row r="278" spans="1:66" s="752" customFormat="1" ht="12.75">
      <c r="A278" s="793"/>
      <c r="B278" s="247" t="s">
        <v>401</v>
      </c>
      <c r="C278" s="1956">
        <f t="shared" si="41"/>
        <v>0</v>
      </c>
      <c r="D278" s="1956">
        <f t="shared" si="49"/>
        <v>0</v>
      </c>
      <c r="E278" s="1956">
        <f t="shared" si="49"/>
        <v>0</v>
      </c>
      <c r="F278" s="1956">
        <f t="shared" si="49"/>
        <v>0</v>
      </c>
      <c r="G278" s="1956">
        <f t="shared" si="49"/>
        <v>0</v>
      </c>
      <c r="H278" s="1956">
        <f t="shared" si="49"/>
        <v>0</v>
      </c>
      <c r="I278" s="1956">
        <f t="shared" si="49"/>
        <v>0</v>
      </c>
      <c r="J278" s="1956">
        <f t="shared" si="49"/>
        <v>0</v>
      </c>
      <c r="K278" s="1956">
        <f t="shared" si="49"/>
        <v>0</v>
      </c>
      <c r="L278" s="1956">
        <f t="shared" si="49"/>
        <v>0</v>
      </c>
      <c r="M278" s="1956">
        <f t="shared" si="49"/>
        <v>0</v>
      </c>
      <c r="N278" s="1956">
        <f t="shared" si="49"/>
        <v>0</v>
      </c>
      <c r="O278" s="1956">
        <f t="shared" si="49"/>
        <v>0</v>
      </c>
      <c r="P278" s="1956">
        <f t="shared" si="49"/>
        <v>0</v>
      </c>
      <c r="Q278" s="1956">
        <f t="shared" si="49"/>
        <v>0</v>
      </c>
      <c r="R278" s="1956">
        <f t="shared" si="49"/>
        <v>0</v>
      </c>
      <c r="S278" s="1956">
        <f t="shared" si="49"/>
        <v>0</v>
      </c>
      <c r="T278" s="1956">
        <f t="shared" si="49"/>
        <v>0</v>
      </c>
      <c r="U278" s="1956">
        <f t="shared" si="49"/>
        <v>0</v>
      </c>
      <c r="V278" s="1956">
        <f t="shared" si="49"/>
        <v>0</v>
      </c>
      <c r="W278" s="1956">
        <f t="shared" si="49"/>
        <v>0</v>
      </c>
      <c r="X278" s="1956">
        <f t="shared" si="49"/>
        <v>0</v>
      </c>
      <c r="Y278" s="1956">
        <f t="shared" si="49"/>
        <v>0</v>
      </c>
      <c r="Z278" s="1956">
        <f t="shared" si="49"/>
        <v>0</v>
      </c>
      <c r="AA278" s="1956">
        <f t="shared" si="49"/>
        <v>0</v>
      </c>
      <c r="AB278" s="1956">
        <f t="shared" si="49"/>
        <v>0</v>
      </c>
      <c r="AC278" s="1956">
        <f t="shared" si="49"/>
        <v>0</v>
      </c>
      <c r="AD278" s="1956">
        <f t="shared" si="49"/>
        <v>0</v>
      </c>
      <c r="AE278" s="1956">
        <f t="shared" si="49"/>
        <v>0</v>
      </c>
      <c r="AF278" s="1956">
        <f t="shared" si="49"/>
        <v>0</v>
      </c>
      <c r="AG278" s="1956">
        <f t="shared" si="49"/>
        <v>0</v>
      </c>
      <c r="AH278" s="1956">
        <f t="shared" si="49"/>
        <v>0</v>
      </c>
      <c r="AI278" s="1956">
        <f t="shared" si="49"/>
        <v>0</v>
      </c>
      <c r="AJ278" s="1956">
        <f t="shared" si="49"/>
        <v>0</v>
      </c>
      <c r="AK278" s="1956">
        <f t="shared" si="49"/>
        <v>0</v>
      </c>
      <c r="AL278" s="1956">
        <f t="shared" si="49"/>
        <v>0</v>
      </c>
      <c r="AM278" s="1956">
        <f t="shared" si="49"/>
        <v>0</v>
      </c>
      <c r="AN278" s="1956">
        <f t="shared" ref="D278:AS282" si="50">SUMIF($AV$106:$AV$148, $B278,AN$106:AN$148)</f>
        <v>0</v>
      </c>
      <c r="AO278" s="1956">
        <f t="shared" si="50"/>
        <v>0</v>
      </c>
      <c r="AP278" s="1956">
        <f t="shared" si="50"/>
        <v>0</v>
      </c>
      <c r="AQ278" s="1956">
        <f t="shared" si="50"/>
        <v>0</v>
      </c>
      <c r="AR278" s="1956">
        <f t="shared" si="50"/>
        <v>0</v>
      </c>
      <c r="AS278" s="1956">
        <f t="shared" si="50"/>
        <v>0</v>
      </c>
      <c r="AT278" s="1956"/>
      <c r="AU278" s="1956"/>
      <c r="AV278" s="2103"/>
      <c r="AW278" s="1956"/>
      <c r="AX278" s="1956"/>
      <c r="AY278" s="1956"/>
      <c r="AZ278" s="1956"/>
      <c r="BA278" s="1956"/>
      <c r="BB278" s="1956"/>
      <c r="BC278" s="1956"/>
      <c r="BD278" s="1956"/>
      <c r="BE278" s="1956"/>
      <c r="BF278" s="1956"/>
      <c r="BG278" s="1956"/>
      <c r="BH278" s="1956"/>
      <c r="BI278" s="1956"/>
      <c r="BJ278" s="1956"/>
      <c r="BK278" s="1956"/>
      <c r="BL278" s="1956"/>
      <c r="BM278" s="1956"/>
      <c r="BN278" s="1956"/>
    </row>
    <row r="279" spans="1:66" s="752" customFormat="1" ht="12.75">
      <c r="A279" s="793"/>
      <c r="B279" s="247" t="s">
        <v>1471</v>
      </c>
      <c r="C279" s="1956">
        <f t="shared" si="41"/>
        <v>0</v>
      </c>
      <c r="D279" s="1956">
        <f t="shared" si="50"/>
        <v>0</v>
      </c>
      <c r="E279" s="1956">
        <f t="shared" si="50"/>
        <v>0</v>
      </c>
      <c r="F279" s="1956">
        <f t="shared" si="50"/>
        <v>0</v>
      </c>
      <c r="G279" s="1956">
        <f t="shared" si="50"/>
        <v>0</v>
      </c>
      <c r="H279" s="1956">
        <f t="shared" si="50"/>
        <v>0</v>
      </c>
      <c r="I279" s="1956">
        <f t="shared" si="50"/>
        <v>0</v>
      </c>
      <c r="J279" s="1956">
        <f t="shared" si="50"/>
        <v>0</v>
      </c>
      <c r="K279" s="1956">
        <f t="shared" si="50"/>
        <v>0</v>
      </c>
      <c r="L279" s="1956">
        <f t="shared" si="50"/>
        <v>0</v>
      </c>
      <c r="M279" s="1956">
        <f t="shared" si="50"/>
        <v>0</v>
      </c>
      <c r="N279" s="1956">
        <f t="shared" si="50"/>
        <v>0</v>
      </c>
      <c r="O279" s="1956">
        <f t="shared" si="50"/>
        <v>0</v>
      </c>
      <c r="P279" s="1956">
        <f t="shared" si="50"/>
        <v>0</v>
      </c>
      <c r="Q279" s="1956">
        <f t="shared" si="50"/>
        <v>0</v>
      </c>
      <c r="R279" s="1956">
        <f t="shared" si="50"/>
        <v>0</v>
      </c>
      <c r="S279" s="1956">
        <f t="shared" si="50"/>
        <v>0</v>
      </c>
      <c r="T279" s="1956">
        <f t="shared" si="50"/>
        <v>0</v>
      </c>
      <c r="U279" s="1956">
        <f t="shared" si="50"/>
        <v>0</v>
      </c>
      <c r="V279" s="1956">
        <f t="shared" si="50"/>
        <v>0</v>
      </c>
      <c r="W279" s="1956">
        <f t="shared" si="50"/>
        <v>0</v>
      </c>
      <c r="X279" s="1956">
        <f t="shared" si="50"/>
        <v>0</v>
      </c>
      <c r="Y279" s="1956">
        <f t="shared" si="50"/>
        <v>0</v>
      </c>
      <c r="Z279" s="1956">
        <f t="shared" si="50"/>
        <v>0</v>
      </c>
      <c r="AA279" s="1956">
        <f t="shared" si="50"/>
        <v>0</v>
      </c>
      <c r="AB279" s="1956">
        <f t="shared" si="50"/>
        <v>0</v>
      </c>
      <c r="AC279" s="1956">
        <f t="shared" si="50"/>
        <v>0</v>
      </c>
      <c r="AD279" s="1956">
        <f t="shared" si="50"/>
        <v>0</v>
      </c>
      <c r="AE279" s="1956">
        <f t="shared" si="50"/>
        <v>0</v>
      </c>
      <c r="AF279" s="1956">
        <f t="shared" si="50"/>
        <v>0</v>
      </c>
      <c r="AG279" s="1956">
        <f t="shared" si="50"/>
        <v>0</v>
      </c>
      <c r="AH279" s="1956">
        <f t="shared" si="50"/>
        <v>0</v>
      </c>
      <c r="AI279" s="1956">
        <f t="shared" si="50"/>
        <v>0</v>
      </c>
      <c r="AJ279" s="1956">
        <f t="shared" si="50"/>
        <v>0</v>
      </c>
      <c r="AK279" s="1956">
        <f t="shared" si="50"/>
        <v>0</v>
      </c>
      <c r="AL279" s="1956">
        <f t="shared" si="50"/>
        <v>0</v>
      </c>
      <c r="AM279" s="1956">
        <f t="shared" si="50"/>
        <v>0</v>
      </c>
      <c r="AN279" s="1956">
        <f t="shared" si="50"/>
        <v>0</v>
      </c>
      <c r="AO279" s="1956">
        <f t="shared" si="50"/>
        <v>0</v>
      </c>
      <c r="AP279" s="1956">
        <f t="shared" si="50"/>
        <v>0</v>
      </c>
      <c r="AQ279" s="1956">
        <f t="shared" si="50"/>
        <v>0</v>
      </c>
      <c r="AR279" s="1956">
        <f t="shared" si="50"/>
        <v>0</v>
      </c>
      <c r="AS279" s="1956">
        <f t="shared" si="50"/>
        <v>0</v>
      </c>
      <c r="AT279" s="1956"/>
      <c r="AU279" s="1956"/>
      <c r="AV279" s="2103"/>
      <c r="AW279" s="1956"/>
      <c r="AX279" s="1956"/>
      <c r="AY279" s="1956"/>
      <c r="AZ279" s="1956"/>
      <c r="BA279" s="1956"/>
      <c r="BB279" s="1956"/>
      <c r="BC279" s="1956"/>
      <c r="BD279" s="1956"/>
      <c r="BE279" s="1956"/>
      <c r="BF279" s="1956"/>
      <c r="BG279" s="1956"/>
      <c r="BH279" s="1956"/>
      <c r="BI279" s="1956"/>
      <c r="BJ279" s="1956"/>
      <c r="BK279" s="1956"/>
      <c r="BL279" s="1956"/>
      <c r="BM279" s="1956"/>
      <c r="BN279" s="1956"/>
    </row>
    <row r="280" spans="1:66" s="752" customFormat="1" ht="12.75">
      <c r="A280" s="793"/>
      <c r="B280" s="247" t="s">
        <v>288</v>
      </c>
      <c r="C280" s="1956">
        <f t="shared" si="41"/>
        <v>0</v>
      </c>
      <c r="D280" s="1956">
        <f t="shared" si="50"/>
        <v>0</v>
      </c>
      <c r="E280" s="1956">
        <f t="shared" si="50"/>
        <v>0</v>
      </c>
      <c r="F280" s="1956">
        <f t="shared" si="50"/>
        <v>0</v>
      </c>
      <c r="G280" s="1956">
        <f t="shared" si="50"/>
        <v>0</v>
      </c>
      <c r="H280" s="1956">
        <f t="shared" si="50"/>
        <v>0</v>
      </c>
      <c r="I280" s="1956">
        <f t="shared" si="50"/>
        <v>0</v>
      </c>
      <c r="J280" s="1956">
        <f t="shared" si="50"/>
        <v>0</v>
      </c>
      <c r="K280" s="1956">
        <f t="shared" si="50"/>
        <v>0</v>
      </c>
      <c r="L280" s="1956">
        <f t="shared" si="50"/>
        <v>0</v>
      </c>
      <c r="M280" s="1956">
        <f t="shared" si="50"/>
        <v>0</v>
      </c>
      <c r="N280" s="1956">
        <f t="shared" si="50"/>
        <v>0</v>
      </c>
      <c r="O280" s="1956">
        <f t="shared" si="50"/>
        <v>0</v>
      </c>
      <c r="P280" s="1956">
        <f t="shared" si="50"/>
        <v>0</v>
      </c>
      <c r="Q280" s="1956">
        <f t="shared" si="50"/>
        <v>0</v>
      </c>
      <c r="R280" s="1956">
        <f t="shared" si="50"/>
        <v>0</v>
      </c>
      <c r="S280" s="1956">
        <f t="shared" si="50"/>
        <v>0</v>
      </c>
      <c r="T280" s="1956">
        <f t="shared" si="50"/>
        <v>0</v>
      </c>
      <c r="U280" s="1956">
        <f t="shared" si="50"/>
        <v>0</v>
      </c>
      <c r="V280" s="1956">
        <f t="shared" si="50"/>
        <v>0</v>
      </c>
      <c r="W280" s="1956">
        <f t="shared" si="50"/>
        <v>0</v>
      </c>
      <c r="X280" s="1956">
        <f t="shared" si="50"/>
        <v>0</v>
      </c>
      <c r="Y280" s="1956">
        <f t="shared" si="50"/>
        <v>0</v>
      </c>
      <c r="Z280" s="1956">
        <f t="shared" si="50"/>
        <v>0</v>
      </c>
      <c r="AA280" s="1956">
        <f t="shared" si="50"/>
        <v>0</v>
      </c>
      <c r="AB280" s="1956">
        <f t="shared" si="50"/>
        <v>0</v>
      </c>
      <c r="AC280" s="1956">
        <f t="shared" si="50"/>
        <v>0</v>
      </c>
      <c r="AD280" s="1956">
        <f t="shared" si="50"/>
        <v>0</v>
      </c>
      <c r="AE280" s="1956">
        <f t="shared" si="50"/>
        <v>0</v>
      </c>
      <c r="AF280" s="1956">
        <f t="shared" si="50"/>
        <v>0</v>
      </c>
      <c r="AG280" s="1956">
        <f t="shared" si="50"/>
        <v>0</v>
      </c>
      <c r="AH280" s="1956">
        <f t="shared" si="50"/>
        <v>0</v>
      </c>
      <c r="AI280" s="1956">
        <f t="shared" si="50"/>
        <v>0</v>
      </c>
      <c r="AJ280" s="1956">
        <f t="shared" si="50"/>
        <v>0</v>
      </c>
      <c r="AK280" s="1956">
        <f t="shared" si="50"/>
        <v>0</v>
      </c>
      <c r="AL280" s="1956">
        <f t="shared" si="50"/>
        <v>0</v>
      </c>
      <c r="AM280" s="1956">
        <f t="shared" si="50"/>
        <v>0</v>
      </c>
      <c r="AN280" s="1956">
        <f t="shared" si="50"/>
        <v>0</v>
      </c>
      <c r="AO280" s="1956">
        <f t="shared" si="50"/>
        <v>0</v>
      </c>
      <c r="AP280" s="1956">
        <f t="shared" si="50"/>
        <v>0</v>
      </c>
      <c r="AQ280" s="1956">
        <f t="shared" si="50"/>
        <v>0</v>
      </c>
      <c r="AR280" s="1956">
        <f t="shared" si="50"/>
        <v>0</v>
      </c>
      <c r="AS280" s="1956">
        <f t="shared" si="50"/>
        <v>0</v>
      </c>
      <c r="AT280" s="1956"/>
      <c r="AU280" s="1956"/>
      <c r="AV280" s="2103"/>
      <c r="AW280" s="1956"/>
      <c r="AX280" s="1956"/>
      <c r="AY280" s="1956"/>
      <c r="AZ280" s="1956"/>
      <c r="BA280" s="1956"/>
      <c r="BB280" s="1956"/>
      <c r="BC280" s="1956"/>
      <c r="BD280" s="1956"/>
      <c r="BE280" s="1956"/>
      <c r="BF280" s="1956"/>
      <c r="BG280" s="1956"/>
      <c r="BH280" s="1956"/>
      <c r="BI280" s="1956"/>
      <c r="BJ280" s="1956"/>
      <c r="BK280" s="1956"/>
      <c r="BL280" s="1956"/>
      <c r="BM280" s="1956"/>
      <c r="BN280" s="1956"/>
    </row>
    <row r="281" spans="1:66" s="752" customFormat="1" ht="12.75">
      <c r="A281" s="793"/>
      <c r="B281" s="247" t="s">
        <v>1139</v>
      </c>
      <c r="C281" s="1956">
        <f t="shared" si="41"/>
        <v>0</v>
      </c>
      <c r="D281" s="1956">
        <f t="shared" si="50"/>
        <v>0</v>
      </c>
      <c r="E281" s="1956">
        <f t="shared" si="50"/>
        <v>0</v>
      </c>
      <c r="F281" s="1956">
        <f t="shared" si="50"/>
        <v>0</v>
      </c>
      <c r="G281" s="1956">
        <f t="shared" si="50"/>
        <v>0</v>
      </c>
      <c r="H281" s="1956">
        <f t="shared" si="50"/>
        <v>0</v>
      </c>
      <c r="I281" s="1956">
        <f t="shared" si="50"/>
        <v>0</v>
      </c>
      <c r="J281" s="1956">
        <f t="shared" si="50"/>
        <v>0</v>
      </c>
      <c r="K281" s="1956">
        <f t="shared" si="50"/>
        <v>0</v>
      </c>
      <c r="L281" s="1956">
        <f t="shared" si="50"/>
        <v>0</v>
      </c>
      <c r="M281" s="1956">
        <f t="shared" si="50"/>
        <v>0</v>
      </c>
      <c r="N281" s="1956">
        <f t="shared" si="50"/>
        <v>0</v>
      </c>
      <c r="O281" s="1956">
        <f t="shared" si="50"/>
        <v>0</v>
      </c>
      <c r="P281" s="1956">
        <f t="shared" si="50"/>
        <v>0</v>
      </c>
      <c r="Q281" s="1956">
        <f t="shared" si="50"/>
        <v>0</v>
      </c>
      <c r="R281" s="1956">
        <f t="shared" si="50"/>
        <v>0</v>
      </c>
      <c r="S281" s="1956">
        <f t="shared" si="50"/>
        <v>0</v>
      </c>
      <c r="T281" s="1956">
        <f t="shared" si="50"/>
        <v>0</v>
      </c>
      <c r="U281" s="1956">
        <f t="shared" si="50"/>
        <v>0</v>
      </c>
      <c r="V281" s="1956">
        <f t="shared" si="50"/>
        <v>0</v>
      </c>
      <c r="W281" s="1956">
        <f t="shared" si="50"/>
        <v>0</v>
      </c>
      <c r="X281" s="1956">
        <f t="shared" si="50"/>
        <v>0</v>
      </c>
      <c r="Y281" s="1956">
        <f t="shared" si="50"/>
        <v>0</v>
      </c>
      <c r="Z281" s="1956">
        <f t="shared" si="50"/>
        <v>0</v>
      </c>
      <c r="AA281" s="1956">
        <f t="shared" si="50"/>
        <v>0</v>
      </c>
      <c r="AB281" s="1956">
        <f t="shared" si="50"/>
        <v>0</v>
      </c>
      <c r="AC281" s="1956">
        <f t="shared" si="50"/>
        <v>0</v>
      </c>
      <c r="AD281" s="1956">
        <f t="shared" si="50"/>
        <v>0</v>
      </c>
      <c r="AE281" s="1956">
        <f t="shared" si="50"/>
        <v>0</v>
      </c>
      <c r="AF281" s="1956">
        <f t="shared" si="50"/>
        <v>0</v>
      </c>
      <c r="AG281" s="1956">
        <f t="shared" si="50"/>
        <v>0</v>
      </c>
      <c r="AH281" s="1956">
        <f t="shared" si="50"/>
        <v>0</v>
      </c>
      <c r="AI281" s="1956">
        <f t="shared" si="50"/>
        <v>0</v>
      </c>
      <c r="AJ281" s="1956">
        <f t="shared" si="50"/>
        <v>0</v>
      </c>
      <c r="AK281" s="1956">
        <f t="shared" si="50"/>
        <v>0</v>
      </c>
      <c r="AL281" s="1956">
        <f t="shared" si="50"/>
        <v>0</v>
      </c>
      <c r="AM281" s="1956">
        <f t="shared" si="50"/>
        <v>0</v>
      </c>
      <c r="AN281" s="1956">
        <f t="shared" si="50"/>
        <v>0</v>
      </c>
      <c r="AO281" s="1956">
        <f t="shared" si="50"/>
        <v>0</v>
      </c>
      <c r="AP281" s="1956">
        <f t="shared" si="50"/>
        <v>0</v>
      </c>
      <c r="AQ281" s="1956">
        <f t="shared" si="50"/>
        <v>0</v>
      </c>
      <c r="AR281" s="1956">
        <f t="shared" si="50"/>
        <v>0</v>
      </c>
      <c r="AS281" s="1956">
        <f t="shared" si="50"/>
        <v>0</v>
      </c>
      <c r="AT281" s="1956"/>
      <c r="AU281" s="1956"/>
      <c r="AV281" s="2103"/>
      <c r="AW281" s="1956"/>
      <c r="AX281" s="1956"/>
      <c r="AY281" s="1956"/>
      <c r="AZ281" s="1956"/>
      <c r="BA281" s="1956"/>
      <c r="BB281" s="1956"/>
      <c r="BC281" s="1956"/>
      <c r="BD281" s="1956"/>
      <c r="BE281" s="1956"/>
      <c r="BF281" s="1956"/>
      <c r="BG281" s="1956"/>
      <c r="BH281" s="1956"/>
      <c r="BI281" s="1956"/>
      <c r="BJ281" s="1956"/>
      <c r="BK281" s="1956"/>
      <c r="BL281" s="1956"/>
      <c r="BM281" s="1956"/>
      <c r="BN281" s="1956"/>
    </row>
    <row r="282" spans="1:66" s="752" customFormat="1" ht="12.75">
      <c r="A282" s="793"/>
      <c r="B282" s="1976" t="s">
        <v>1140</v>
      </c>
      <c r="C282" s="1956">
        <f t="shared" si="41"/>
        <v>0</v>
      </c>
      <c r="D282" s="1956">
        <f t="shared" si="50"/>
        <v>0</v>
      </c>
      <c r="E282" s="1956">
        <f t="shared" si="50"/>
        <v>0</v>
      </c>
      <c r="F282" s="1956">
        <f t="shared" si="50"/>
        <v>0</v>
      </c>
      <c r="G282" s="1956">
        <f t="shared" si="50"/>
        <v>0</v>
      </c>
      <c r="H282" s="1956">
        <f t="shared" si="50"/>
        <v>0</v>
      </c>
      <c r="I282" s="1956">
        <f t="shared" si="50"/>
        <v>0</v>
      </c>
      <c r="J282" s="1956">
        <f t="shared" si="50"/>
        <v>0</v>
      </c>
      <c r="K282" s="1956">
        <f t="shared" si="50"/>
        <v>0</v>
      </c>
      <c r="L282" s="1956">
        <f t="shared" si="50"/>
        <v>0</v>
      </c>
      <c r="M282" s="1956">
        <f t="shared" si="50"/>
        <v>0</v>
      </c>
      <c r="N282" s="1956">
        <f t="shared" si="50"/>
        <v>0</v>
      </c>
      <c r="O282" s="1956">
        <f t="shared" si="50"/>
        <v>0</v>
      </c>
      <c r="P282" s="1956">
        <f t="shared" si="50"/>
        <v>0</v>
      </c>
      <c r="Q282" s="1956">
        <f t="shared" si="50"/>
        <v>0</v>
      </c>
      <c r="R282" s="1956">
        <f t="shared" si="50"/>
        <v>0</v>
      </c>
      <c r="S282" s="1956">
        <f t="shared" si="50"/>
        <v>0</v>
      </c>
      <c r="T282" s="1956">
        <f t="shared" si="50"/>
        <v>0</v>
      </c>
      <c r="U282" s="1956">
        <f t="shared" si="50"/>
        <v>0</v>
      </c>
      <c r="V282" s="1956">
        <f t="shared" si="50"/>
        <v>0</v>
      </c>
      <c r="W282" s="1956">
        <f t="shared" si="50"/>
        <v>0</v>
      </c>
      <c r="X282" s="1956">
        <f t="shared" si="50"/>
        <v>0</v>
      </c>
      <c r="Y282" s="1956">
        <f t="shared" si="50"/>
        <v>0</v>
      </c>
      <c r="Z282" s="1956">
        <f t="shared" si="50"/>
        <v>0</v>
      </c>
      <c r="AA282" s="1956">
        <f t="shared" si="50"/>
        <v>0</v>
      </c>
      <c r="AB282" s="1956">
        <f t="shared" si="50"/>
        <v>0</v>
      </c>
      <c r="AC282" s="1956">
        <f t="shared" si="50"/>
        <v>0</v>
      </c>
      <c r="AD282" s="1956">
        <f t="shared" si="50"/>
        <v>0</v>
      </c>
      <c r="AE282" s="1956">
        <f t="shared" si="50"/>
        <v>0</v>
      </c>
      <c r="AF282" s="1956">
        <f t="shared" si="50"/>
        <v>0</v>
      </c>
      <c r="AG282" s="1956">
        <f t="shared" si="50"/>
        <v>0</v>
      </c>
      <c r="AH282" s="1956">
        <f t="shared" si="50"/>
        <v>0</v>
      </c>
      <c r="AI282" s="1956">
        <f t="shared" si="50"/>
        <v>0</v>
      </c>
      <c r="AJ282" s="1956">
        <f t="shared" si="50"/>
        <v>0</v>
      </c>
      <c r="AK282" s="1956">
        <f t="shared" si="50"/>
        <v>0</v>
      </c>
      <c r="AL282" s="1956">
        <f t="shared" si="50"/>
        <v>0</v>
      </c>
      <c r="AM282" s="1956">
        <f t="shared" si="50"/>
        <v>0</v>
      </c>
      <c r="AN282" s="1956">
        <f t="shared" si="50"/>
        <v>0</v>
      </c>
      <c r="AO282" s="1956">
        <f t="shared" si="50"/>
        <v>0</v>
      </c>
      <c r="AP282" s="1956">
        <f t="shared" si="50"/>
        <v>0</v>
      </c>
      <c r="AQ282" s="1956">
        <f t="shared" ref="AQ282:AS283" si="51">SUMIF($AV$106:$AV$148, $B282,AQ$106:AQ$148)</f>
        <v>0</v>
      </c>
      <c r="AR282" s="1956">
        <f t="shared" si="51"/>
        <v>0</v>
      </c>
      <c r="AS282" s="1956">
        <f t="shared" si="51"/>
        <v>0</v>
      </c>
      <c r="AT282" s="1956"/>
      <c r="AU282" s="1956"/>
      <c r="AV282" s="2103"/>
      <c r="AW282" s="1956"/>
      <c r="AX282" s="1956"/>
      <c r="AY282" s="1956"/>
      <c r="AZ282" s="1956"/>
      <c r="BA282" s="1956"/>
      <c r="BB282" s="1956"/>
      <c r="BC282" s="1956"/>
      <c r="BD282" s="1956"/>
      <c r="BE282" s="1956"/>
      <c r="BF282" s="1956"/>
      <c r="BG282" s="1956"/>
      <c r="BH282" s="1956"/>
      <c r="BI282" s="1956"/>
      <c r="BJ282" s="1956"/>
      <c r="BK282" s="1956"/>
      <c r="BL282" s="1956"/>
      <c r="BM282" s="1956"/>
      <c r="BN282" s="1956"/>
    </row>
    <row r="283" spans="1:66" s="752" customFormat="1" ht="12.75">
      <c r="A283" s="793"/>
      <c r="B283" s="1975" t="s">
        <v>1137</v>
      </c>
      <c r="C283" s="1956">
        <f t="shared" si="41"/>
        <v>0</v>
      </c>
      <c r="D283" s="1956">
        <f t="shared" ref="D283:AP283" si="52">SUMIF($AV$106:$AV$148, $B283,D$106:D$148)</f>
        <v>0</v>
      </c>
      <c r="E283" s="1956">
        <f t="shared" si="52"/>
        <v>0</v>
      </c>
      <c r="F283" s="1956">
        <f t="shared" si="52"/>
        <v>0</v>
      </c>
      <c r="G283" s="1956">
        <f t="shared" si="52"/>
        <v>0</v>
      </c>
      <c r="H283" s="1956">
        <f t="shared" si="52"/>
        <v>0</v>
      </c>
      <c r="I283" s="1956">
        <f t="shared" si="52"/>
        <v>0</v>
      </c>
      <c r="J283" s="1956">
        <f t="shared" si="52"/>
        <v>0</v>
      </c>
      <c r="K283" s="1956">
        <f t="shared" si="52"/>
        <v>0</v>
      </c>
      <c r="L283" s="1956">
        <f t="shared" si="52"/>
        <v>0</v>
      </c>
      <c r="M283" s="1956">
        <f t="shared" si="52"/>
        <v>0</v>
      </c>
      <c r="N283" s="1956">
        <f t="shared" si="52"/>
        <v>0</v>
      </c>
      <c r="O283" s="1956">
        <f t="shared" si="52"/>
        <v>0</v>
      </c>
      <c r="P283" s="1956">
        <f t="shared" si="52"/>
        <v>0</v>
      </c>
      <c r="Q283" s="1956">
        <f t="shared" si="52"/>
        <v>0</v>
      </c>
      <c r="R283" s="1956">
        <f t="shared" si="52"/>
        <v>0</v>
      </c>
      <c r="S283" s="1956">
        <f t="shared" si="52"/>
        <v>0</v>
      </c>
      <c r="T283" s="1956">
        <f t="shared" si="52"/>
        <v>0</v>
      </c>
      <c r="U283" s="1956">
        <f t="shared" si="52"/>
        <v>0</v>
      </c>
      <c r="V283" s="1956">
        <f t="shared" si="52"/>
        <v>0</v>
      </c>
      <c r="W283" s="1956">
        <f t="shared" si="52"/>
        <v>0</v>
      </c>
      <c r="X283" s="1956">
        <f t="shared" si="52"/>
        <v>0</v>
      </c>
      <c r="Y283" s="1956">
        <f t="shared" si="52"/>
        <v>0</v>
      </c>
      <c r="Z283" s="1956">
        <f t="shared" si="52"/>
        <v>0</v>
      </c>
      <c r="AA283" s="1956">
        <f t="shared" si="52"/>
        <v>0</v>
      </c>
      <c r="AB283" s="1956">
        <f t="shared" si="52"/>
        <v>0</v>
      </c>
      <c r="AC283" s="1956">
        <f t="shared" si="52"/>
        <v>0</v>
      </c>
      <c r="AD283" s="1956">
        <f t="shared" si="52"/>
        <v>0</v>
      </c>
      <c r="AE283" s="1956">
        <f t="shared" si="52"/>
        <v>0</v>
      </c>
      <c r="AF283" s="1956">
        <f t="shared" si="52"/>
        <v>0</v>
      </c>
      <c r="AG283" s="1956">
        <f t="shared" si="52"/>
        <v>0</v>
      </c>
      <c r="AH283" s="1956">
        <f t="shared" si="52"/>
        <v>0</v>
      </c>
      <c r="AI283" s="1956">
        <f t="shared" si="52"/>
        <v>0</v>
      </c>
      <c r="AJ283" s="1956">
        <f t="shared" si="52"/>
        <v>0</v>
      </c>
      <c r="AK283" s="1956">
        <f t="shared" si="52"/>
        <v>0</v>
      </c>
      <c r="AL283" s="1956">
        <f t="shared" si="52"/>
        <v>0</v>
      </c>
      <c r="AM283" s="1956">
        <f t="shared" si="52"/>
        <v>0</v>
      </c>
      <c r="AN283" s="1956">
        <f t="shared" si="52"/>
        <v>0</v>
      </c>
      <c r="AO283" s="1956">
        <f t="shared" si="52"/>
        <v>0</v>
      </c>
      <c r="AP283" s="1956">
        <f t="shared" si="52"/>
        <v>0</v>
      </c>
      <c r="AQ283" s="1956">
        <f t="shared" si="51"/>
        <v>0</v>
      </c>
      <c r="AR283" s="1956">
        <f t="shared" si="51"/>
        <v>0</v>
      </c>
      <c r="AS283" s="1956">
        <f t="shared" si="51"/>
        <v>0</v>
      </c>
      <c r="AT283" s="1956"/>
      <c r="AU283" s="1956"/>
      <c r="AV283" s="2103"/>
      <c r="AW283" s="1956"/>
      <c r="AX283" s="1956"/>
      <c r="AY283" s="1956"/>
      <c r="AZ283" s="1956"/>
      <c r="BA283" s="1956"/>
      <c r="BB283" s="1956"/>
      <c r="BC283" s="1956"/>
      <c r="BD283" s="1956"/>
      <c r="BE283" s="1956"/>
      <c r="BF283" s="1956"/>
      <c r="BG283" s="1956"/>
      <c r="BH283" s="1956"/>
      <c r="BI283" s="1956"/>
      <c r="BJ283" s="1956"/>
      <c r="BK283" s="1956"/>
      <c r="BL283" s="1956"/>
      <c r="BM283" s="1956"/>
      <c r="BN283" s="1956"/>
    </row>
    <row r="284" spans="1:66" s="752" customFormat="1" ht="15">
      <c r="A284" s="793"/>
      <c r="B284" s="669"/>
      <c r="C284" s="1808"/>
      <c r="D284" s="1808"/>
      <c r="E284" s="1808"/>
      <c r="F284" s="1808"/>
      <c r="G284" s="1808"/>
      <c r="H284" s="1808"/>
      <c r="I284" s="1808"/>
      <c r="J284" s="1808"/>
      <c r="K284" s="1808"/>
      <c r="L284" s="1808"/>
      <c r="M284" s="1808"/>
      <c r="N284" s="1808"/>
      <c r="O284" s="1808"/>
      <c r="P284" s="1808"/>
      <c r="Q284" s="1808"/>
      <c r="R284" s="1808"/>
      <c r="S284" s="1808"/>
      <c r="T284" s="1808"/>
      <c r="U284" s="1808"/>
      <c r="V284" s="1808"/>
      <c r="W284" s="1808"/>
      <c r="X284" s="1808"/>
      <c r="Y284" s="1808"/>
      <c r="Z284" s="1808"/>
      <c r="AA284" s="1808"/>
      <c r="AB284" s="1808"/>
      <c r="AC284" s="1808"/>
      <c r="AD284" s="1808"/>
      <c r="AE284" s="1808"/>
      <c r="AF284" s="1808"/>
      <c r="AG284" s="1808"/>
      <c r="AH284" s="1808"/>
      <c r="AI284" s="1808"/>
      <c r="AJ284" s="1808"/>
      <c r="AK284" s="1808"/>
      <c r="AL284" s="1808"/>
      <c r="AM284" s="1808"/>
      <c r="AN284" s="1808"/>
      <c r="AO284" s="1808"/>
      <c r="AP284" s="1808"/>
      <c r="AQ284" s="1808"/>
      <c r="AR284" s="1808"/>
      <c r="AS284" s="1808"/>
      <c r="AT284" s="1808"/>
      <c r="AU284" s="1808"/>
      <c r="AV284" s="2104"/>
      <c r="AW284" s="1808"/>
      <c r="AX284" s="1808"/>
      <c r="AY284" s="1808"/>
      <c r="AZ284" s="1808"/>
      <c r="BA284" s="1808"/>
      <c r="BB284" s="1808"/>
      <c r="BC284" s="1808"/>
      <c r="BD284" s="1808"/>
      <c r="BE284" s="1808"/>
      <c r="BF284" s="1808"/>
      <c r="BG284" s="1808"/>
      <c r="BH284" s="1808"/>
      <c r="BI284" s="1808"/>
      <c r="BJ284" s="1808"/>
      <c r="BK284" s="1808"/>
      <c r="BL284" s="1808"/>
      <c r="BM284" s="1808"/>
      <c r="BN284" s="1808"/>
    </row>
    <row r="285" spans="1:66" s="752" customFormat="1" ht="13.5" thickBot="1">
      <c r="A285" s="793"/>
      <c r="B285" s="669" t="s">
        <v>1204</v>
      </c>
      <c r="C285" s="1981">
        <f>SUM(C250:C283)</f>
        <v>1222650</v>
      </c>
      <c r="D285" s="1981">
        <f t="shared" ref="D285:AS285" si="53">SUM(D250:D283)</f>
        <v>566054.20860999695</v>
      </c>
      <c r="E285" s="1981">
        <f t="shared" si="53"/>
        <v>244926.57913574154</v>
      </c>
      <c r="F285" s="1981">
        <f t="shared" si="53"/>
        <v>410625.17216347082</v>
      </c>
      <c r="G285" s="1981">
        <f t="shared" si="53"/>
        <v>0</v>
      </c>
      <c r="H285" s="1981">
        <f t="shared" si="53"/>
        <v>0</v>
      </c>
      <c r="I285" s="1981">
        <f t="shared" si="53"/>
        <v>0</v>
      </c>
      <c r="J285" s="1981">
        <f t="shared" si="53"/>
        <v>0</v>
      </c>
      <c r="K285" s="1981">
        <f t="shared" si="53"/>
        <v>0</v>
      </c>
      <c r="L285" s="1981">
        <f t="shared" si="53"/>
        <v>1044.0400907906846</v>
      </c>
      <c r="M285" s="1981">
        <f t="shared" si="53"/>
        <v>0</v>
      </c>
      <c r="N285" s="1981">
        <f t="shared" si="53"/>
        <v>0</v>
      </c>
      <c r="O285" s="1981">
        <f t="shared" si="53"/>
        <v>0</v>
      </c>
      <c r="P285" s="1981">
        <f t="shared" si="53"/>
        <v>0</v>
      </c>
      <c r="Q285" s="1981">
        <f t="shared" si="53"/>
        <v>0</v>
      </c>
      <c r="R285" s="1981">
        <f t="shared" si="53"/>
        <v>0</v>
      </c>
      <c r="S285" s="1981">
        <f t="shared" si="53"/>
        <v>0</v>
      </c>
      <c r="T285" s="1981">
        <f t="shared" si="53"/>
        <v>0</v>
      </c>
      <c r="U285" s="1981">
        <f t="shared" si="53"/>
        <v>0</v>
      </c>
      <c r="V285" s="1981">
        <f t="shared" si="53"/>
        <v>0</v>
      </c>
      <c r="W285" s="1981">
        <f t="shared" si="53"/>
        <v>0</v>
      </c>
      <c r="X285" s="1981">
        <f t="shared" si="53"/>
        <v>1505091.1509360564</v>
      </c>
      <c r="Y285" s="1981">
        <f t="shared" si="53"/>
        <v>1153684.7136730854</v>
      </c>
      <c r="Z285" s="1981">
        <f t="shared" si="53"/>
        <v>238956.96493166866</v>
      </c>
      <c r="AA285" s="1981">
        <f t="shared" si="53"/>
        <v>112449.47233130228</v>
      </c>
      <c r="AB285" s="1981">
        <f t="shared" si="53"/>
        <v>0</v>
      </c>
      <c r="AC285" s="1981">
        <f t="shared" si="53"/>
        <v>0</v>
      </c>
      <c r="AD285" s="1981">
        <f t="shared" si="53"/>
        <v>0</v>
      </c>
      <c r="AE285" s="1981">
        <f t="shared" si="53"/>
        <v>122743.4283201736</v>
      </c>
      <c r="AF285" s="1981">
        <f t="shared" si="53"/>
        <v>7743.1860549297025</v>
      </c>
      <c r="AG285" s="1981">
        <f t="shared" si="53"/>
        <v>5772.234688840329</v>
      </c>
      <c r="AH285" s="1981">
        <f t="shared" si="53"/>
        <v>0</v>
      </c>
      <c r="AI285" s="1981">
        <f t="shared" si="53"/>
        <v>0</v>
      </c>
      <c r="AJ285" s="1981">
        <f t="shared" si="53"/>
        <v>0</v>
      </c>
      <c r="AK285" s="1981">
        <f t="shared" si="53"/>
        <v>0</v>
      </c>
      <c r="AL285" s="1981">
        <f t="shared" si="53"/>
        <v>0</v>
      </c>
      <c r="AM285" s="1981">
        <f t="shared" si="53"/>
        <v>0</v>
      </c>
      <c r="AN285" s="1981">
        <f t="shared" si="53"/>
        <v>0</v>
      </c>
      <c r="AO285" s="1981">
        <f t="shared" si="53"/>
        <v>0</v>
      </c>
      <c r="AP285" s="1981">
        <f t="shared" si="53"/>
        <v>0</v>
      </c>
      <c r="AQ285" s="1981">
        <f t="shared" si="53"/>
        <v>0</v>
      </c>
      <c r="AR285" s="1981">
        <f t="shared" si="53"/>
        <v>0</v>
      </c>
      <c r="AS285" s="1981">
        <f t="shared" si="53"/>
        <v>0</v>
      </c>
      <c r="AT285" s="1978"/>
      <c r="AU285" s="1978"/>
      <c r="AV285" s="2105"/>
      <c r="AW285" s="1978"/>
      <c r="AX285" s="1978"/>
      <c r="AY285" s="1978"/>
      <c r="AZ285" s="1978"/>
      <c r="BA285" s="1978"/>
      <c r="BB285" s="1978"/>
      <c r="BC285" s="1978"/>
      <c r="BD285" s="1978"/>
      <c r="BE285" s="1978"/>
      <c r="BF285" s="1978"/>
      <c r="BG285" s="1978"/>
      <c r="BH285" s="1978"/>
      <c r="BI285" s="1978"/>
      <c r="BJ285" s="1978"/>
      <c r="BK285" s="1978"/>
      <c r="BL285" s="1978"/>
      <c r="BM285" s="1978"/>
      <c r="BN285" s="1978"/>
    </row>
    <row r="286" spans="1:66" s="752" customFormat="1" ht="15">
      <c r="A286" s="793"/>
      <c r="B286" s="793"/>
      <c r="C286" s="1808"/>
      <c r="D286" s="1807"/>
      <c r="E286" s="1970"/>
      <c r="F286" s="1807"/>
      <c r="G286" s="730"/>
      <c r="H286" s="730"/>
      <c r="I286" s="730"/>
      <c r="J286" s="730"/>
      <c r="K286" s="730"/>
      <c r="L286" s="730"/>
      <c r="M286" s="730"/>
      <c r="N286" s="730"/>
      <c r="O286" s="730"/>
      <c r="P286" s="730"/>
      <c r="Q286" s="730"/>
      <c r="R286" s="730"/>
      <c r="S286" s="730"/>
      <c r="T286" s="730"/>
      <c r="U286" s="730"/>
      <c r="V286" s="730"/>
      <c r="W286" s="730"/>
      <c r="X286" s="732"/>
      <c r="Y286" s="730"/>
      <c r="Z286" s="730"/>
      <c r="AA286" s="730"/>
      <c r="AB286" s="730"/>
      <c r="AC286" s="730"/>
      <c r="AD286" s="730"/>
      <c r="AE286" s="730"/>
      <c r="AF286" s="730"/>
      <c r="AG286" s="730"/>
      <c r="AH286" s="730"/>
      <c r="AI286" s="730"/>
      <c r="AJ286" s="730"/>
      <c r="AK286" s="730"/>
      <c r="AL286" s="730"/>
      <c r="AM286" s="730"/>
      <c r="AN286" s="730"/>
      <c r="AO286" s="730"/>
      <c r="AP286" s="730"/>
      <c r="AQ286" s="730"/>
      <c r="AR286" s="730"/>
      <c r="AS286" s="893"/>
      <c r="AV286" s="1878"/>
    </row>
    <row r="287" spans="1:66" s="752" customFormat="1" ht="15.75" thickBot="1">
      <c r="A287" s="793"/>
      <c r="B287" s="793"/>
      <c r="C287" s="1977"/>
      <c r="D287" s="1977"/>
      <c r="E287" s="1977"/>
      <c r="F287" s="1977"/>
      <c r="G287" s="1977"/>
      <c r="H287" s="1977"/>
      <c r="I287" s="1977"/>
      <c r="J287" s="1977"/>
      <c r="K287" s="1977"/>
      <c r="L287" s="1977"/>
      <c r="M287" s="1977"/>
      <c r="N287" s="1977"/>
      <c r="O287" s="1977"/>
      <c r="P287" s="1977"/>
      <c r="Q287" s="1977"/>
      <c r="R287" s="1977"/>
      <c r="S287" s="1977"/>
      <c r="T287" s="1977"/>
      <c r="U287" s="1977"/>
      <c r="V287" s="1977"/>
      <c r="W287" s="1977"/>
      <c r="X287" s="1977"/>
      <c r="Y287" s="1977"/>
      <c r="Z287" s="1977"/>
      <c r="AA287" s="1977"/>
      <c r="AB287" s="1977"/>
      <c r="AC287" s="1977"/>
      <c r="AD287" s="1977"/>
      <c r="AE287" s="1977"/>
      <c r="AF287" s="1977"/>
      <c r="AG287" s="1977"/>
      <c r="AH287" s="1977"/>
      <c r="AI287" s="1977"/>
      <c r="AJ287" s="1977"/>
      <c r="AK287" s="1977"/>
      <c r="AL287" s="1977"/>
      <c r="AM287" s="1977"/>
      <c r="AN287" s="1977"/>
      <c r="AO287" s="1977"/>
      <c r="AP287" s="1977"/>
      <c r="AQ287" s="1977"/>
      <c r="AR287" s="1977"/>
      <c r="AS287" s="1977"/>
      <c r="AV287" s="1878"/>
    </row>
    <row r="288" spans="1:66" s="752" customFormat="1" ht="18">
      <c r="C288" s="2344" t="s">
        <v>1130</v>
      </c>
      <c r="D288" s="2345"/>
      <c r="E288" s="1982"/>
      <c r="F288" s="1982"/>
      <c r="G288" s="1982"/>
      <c r="H288" s="1982"/>
      <c r="I288" s="1982"/>
      <c r="J288" s="1982"/>
      <c r="K288" s="1982"/>
      <c r="L288" s="1982"/>
      <c r="M288" s="1982"/>
      <c r="N288" s="1982"/>
      <c r="O288" s="1982"/>
      <c r="P288" s="1982"/>
      <c r="Q288" s="1982"/>
      <c r="R288" s="1982"/>
      <c r="S288" s="1982"/>
      <c r="T288" s="1982"/>
      <c r="U288" s="1982"/>
      <c r="V288" s="1982"/>
      <c r="W288" s="1982"/>
      <c r="X288" s="1988"/>
      <c r="Y288" s="2344" t="s">
        <v>638</v>
      </c>
      <c r="Z288" s="2345"/>
      <c r="AA288" s="1982"/>
      <c r="AB288" s="1982"/>
      <c r="AC288" s="1982"/>
      <c r="AD288" s="1982"/>
      <c r="AE288" s="1982"/>
      <c r="AF288" s="1982"/>
      <c r="AG288" s="1982"/>
      <c r="AH288" s="1982"/>
      <c r="AI288" s="1982"/>
      <c r="AJ288" s="1982"/>
      <c r="AK288" s="1982"/>
      <c r="AL288" s="1982"/>
      <c r="AM288" s="1982"/>
      <c r="AN288" s="1982"/>
      <c r="AO288" s="1982"/>
      <c r="AP288" s="1982"/>
      <c r="AQ288" s="1982"/>
      <c r="AR288" s="1982"/>
      <c r="AS288" s="1987"/>
      <c r="AV288" s="1878"/>
    </row>
    <row r="289" spans="1:66" s="362" customFormat="1" ht="39" thickBot="1">
      <c r="A289" s="2346" t="s">
        <v>1252</v>
      </c>
      <c r="B289" s="2347"/>
      <c r="C289" s="1984" t="str">
        <f>C248</f>
        <v>Demand Total</v>
      </c>
      <c r="D289" s="1985" t="str">
        <f>D248</f>
        <v>Residential</v>
      </c>
      <c r="E289" s="1985" t="str">
        <f t="shared" ref="E289:AS289" si="54">E248</f>
        <v>GS &lt;50</v>
      </c>
      <c r="F289" s="1985" t="str">
        <f t="shared" si="54"/>
        <v>GS&gt;50-Regular</v>
      </c>
      <c r="G289" s="1985" t="str">
        <f t="shared" si="54"/>
        <v>GS&gt; 50-TOU</v>
      </c>
      <c r="H289" s="1985" t="str">
        <f t="shared" si="54"/>
        <v>GS &gt;50-Intermediate</v>
      </c>
      <c r="I289" s="1985" t="str">
        <f t="shared" si="54"/>
        <v>Large Use &gt;5MW</v>
      </c>
      <c r="J289" s="1985" t="str">
        <f t="shared" si="54"/>
        <v>Street Light</v>
      </c>
      <c r="K289" s="1985" t="str">
        <f t="shared" si="54"/>
        <v>Sentinel</v>
      </c>
      <c r="L289" s="1985" t="str">
        <f t="shared" si="54"/>
        <v>Unmetered Scattered Load</v>
      </c>
      <c r="M289" s="1985" t="str">
        <f t="shared" si="54"/>
        <v>Embedded Distributor</v>
      </c>
      <c r="N289" s="1985" t="str">
        <f t="shared" si="54"/>
        <v>Back-up/Standby Power</v>
      </c>
      <c r="O289" s="1985" t="str">
        <f t="shared" si="54"/>
        <v>Rate Class 1</v>
      </c>
      <c r="P289" s="1985" t="str">
        <f t="shared" si="54"/>
        <v>Rate class 2</v>
      </c>
      <c r="Q289" s="1985" t="str">
        <f t="shared" si="54"/>
        <v>Rate class 3</v>
      </c>
      <c r="R289" s="1985" t="str">
        <f t="shared" si="54"/>
        <v>Rate class 4</v>
      </c>
      <c r="S289" s="1985" t="str">
        <f t="shared" si="54"/>
        <v>Rate class 5</v>
      </c>
      <c r="T289" s="1985" t="str">
        <f t="shared" si="54"/>
        <v>Rate class 6</v>
      </c>
      <c r="U289" s="1985" t="str">
        <f t="shared" si="54"/>
        <v>Rate class 7</v>
      </c>
      <c r="V289" s="1985" t="str">
        <f t="shared" si="54"/>
        <v>Rate class 8</v>
      </c>
      <c r="W289" s="1985" t="str">
        <f t="shared" si="54"/>
        <v>Rate class 9</v>
      </c>
      <c r="X289" s="1985" t="str">
        <f t="shared" si="54"/>
        <v>Customer Total</v>
      </c>
      <c r="Y289" s="1984" t="str">
        <f t="shared" si="54"/>
        <v>Residential</v>
      </c>
      <c r="Z289" s="1985" t="str">
        <f t="shared" si="54"/>
        <v>GS &lt;50</v>
      </c>
      <c r="AA289" s="1985" t="str">
        <f t="shared" si="54"/>
        <v>GS&gt;50-Regular</v>
      </c>
      <c r="AB289" s="1985" t="str">
        <f t="shared" si="54"/>
        <v>GS&gt; 50-TOU</v>
      </c>
      <c r="AC289" s="1985" t="str">
        <f t="shared" si="54"/>
        <v>GS &gt;50-Intermediate</v>
      </c>
      <c r="AD289" s="1985" t="str">
        <f t="shared" si="54"/>
        <v>Large Use &gt;5MW</v>
      </c>
      <c r="AE289" s="1985" t="str">
        <f t="shared" si="54"/>
        <v>Street Light</v>
      </c>
      <c r="AF289" s="1985" t="str">
        <f t="shared" si="54"/>
        <v>Sentinel</v>
      </c>
      <c r="AG289" s="1985" t="str">
        <f t="shared" si="54"/>
        <v>Unmetered Scattered Load</v>
      </c>
      <c r="AH289" s="1985" t="str">
        <f t="shared" si="54"/>
        <v>Embedded Distributor</v>
      </c>
      <c r="AI289" s="1985" t="str">
        <f t="shared" si="54"/>
        <v>Back-up/Standby Power</v>
      </c>
      <c r="AJ289" s="1985" t="str">
        <f t="shared" si="54"/>
        <v>Rate Class 1</v>
      </c>
      <c r="AK289" s="1985" t="str">
        <f t="shared" si="54"/>
        <v>Rate class 2</v>
      </c>
      <c r="AL289" s="1985" t="str">
        <f t="shared" si="54"/>
        <v>Rate class 3</v>
      </c>
      <c r="AM289" s="1985" t="str">
        <f t="shared" si="54"/>
        <v>Rate class 4</v>
      </c>
      <c r="AN289" s="1985" t="str">
        <f t="shared" si="54"/>
        <v>Rate class 5</v>
      </c>
      <c r="AO289" s="1985" t="str">
        <f t="shared" si="54"/>
        <v>Rate class 6</v>
      </c>
      <c r="AP289" s="1985" t="str">
        <f t="shared" si="54"/>
        <v>Rate class 7</v>
      </c>
      <c r="AQ289" s="1985" t="str">
        <f t="shared" si="54"/>
        <v>Rate class 8</v>
      </c>
      <c r="AR289" s="1985" t="str">
        <f t="shared" si="54"/>
        <v>Rate class 9</v>
      </c>
      <c r="AS289" s="1986" t="str">
        <f t="shared" si="54"/>
        <v>Total</v>
      </c>
      <c r="AT289" s="1963"/>
      <c r="AU289" s="1963"/>
      <c r="AV289" s="1877"/>
    </row>
    <row r="290" spans="1:66" s="752" customFormat="1" ht="12.75">
      <c r="A290" s="289"/>
      <c r="B290" s="247"/>
      <c r="C290" s="1956"/>
      <c r="D290" s="730"/>
      <c r="E290" s="730"/>
      <c r="F290" s="730"/>
      <c r="G290" s="730"/>
      <c r="H290" s="730"/>
      <c r="I290" s="730"/>
      <c r="J290" s="730"/>
      <c r="K290" s="730"/>
      <c r="L290" s="730"/>
      <c r="M290" s="730"/>
      <c r="N290" s="730"/>
      <c r="O290" s="730"/>
      <c r="P290" s="730"/>
      <c r="Q290" s="730"/>
      <c r="R290" s="730"/>
      <c r="S290" s="730"/>
      <c r="T290" s="730"/>
      <c r="U290" s="730"/>
      <c r="V290" s="730"/>
      <c r="W290" s="730"/>
      <c r="X290" s="732"/>
      <c r="Y290" s="730"/>
      <c r="Z290" s="730"/>
      <c r="AA290" s="730"/>
      <c r="AB290" s="730"/>
      <c r="AC290" s="730"/>
      <c r="AD290" s="730"/>
      <c r="AE290" s="730"/>
      <c r="AF290" s="730"/>
      <c r="AG290" s="730"/>
      <c r="AH290" s="730"/>
      <c r="AI290" s="730"/>
      <c r="AJ290" s="730"/>
      <c r="AK290" s="730"/>
      <c r="AL290" s="730"/>
      <c r="AM290" s="730"/>
      <c r="AN290" s="730"/>
      <c r="AO290" s="730"/>
      <c r="AP290" s="730"/>
      <c r="AQ290" s="730"/>
      <c r="AR290" s="730"/>
      <c r="AS290" s="893"/>
      <c r="AV290" s="1878"/>
    </row>
    <row r="291" spans="1:66" s="752" customFormat="1" ht="12.75">
      <c r="A291" s="289"/>
      <c r="B291" s="247">
        <v>1808</v>
      </c>
      <c r="C291" s="1956">
        <f t="shared" ref="C291:C324" si="55">SUMIF($AV$168:$AV$240, $B291,C$168:C$240)</f>
        <v>0</v>
      </c>
      <c r="D291" s="1956">
        <f t="shared" ref="D291:AS297" si="56">SUMIF($AV$168:$AV$240, $B291,D$168:D$240)</f>
        <v>0</v>
      </c>
      <c r="E291" s="1956">
        <f t="shared" si="56"/>
        <v>0</v>
      </c>
      <c r="F291" s="1956">
        <f t="shared" si="56"/>
        <v>0</v>
      </c>
      <c r="G291" s="1956">
        <f t="shared" si="56"/>
        <v>0</v>
      </c>
      <c r="H291" s="1956">
        <f t="shared" si="56"/>
        <v>0</v>
      </c>
      <c r="I291" s="1956">
        <f t="shared" si="56"/>
        <v>0</v>
      </c>
      <c r="J291" s="1956">
        <f t="shared" si="56"/>
        <v>0</v>
      </c>
      <c r="K291" s="1956">
        <f t="shared" si="56"/>
        <v>0</v>
      </c>
      <c r="L291" s="1956">
        <f t="shared" si="56"/>
        <v>0</v>
      </c>
      <c r="M291" s="1956">
        <f t="shared" si="56"/>
        <v>0</v>
      </c>
      <c r="N291" s="1956">
        <f t="shared" si="56"/>
        <v>0</v>
      </c>
      <c r="O291" s="1956">
        <f t="shared" si="56"/>
        <v>0</v>
      </c>
      <c r="P291" s="1956">
        <f t="shared" si="56"/>
        <v>0</v>
      </c>
      <c r="Q291" s="1956">
        <f t="shared" si="56"/>
        <v>0</v>
      </c>
      <c r="R291" s="1956">
        <f t="shared" si="56"/>
        <v>0</v>
      </c>
      <c r="S291" s="1956">
        <f t="shared" si="56"/>
        <v>0</v>
      </c>
      <c r="T291" s="1956">
        <f t="shared" si="56"/>
        <v>0</v>
      </c>
      <c r="U291" s="1956">
        <f t="shared" si="56"/>
        <v>0</v>
      </c>
      <c r="V291" s="1956">
        <f t="shared" si="56"/>
        <v>0</v>
      </c>
      <c r="W291" s="1956">
        <f t="shared" si="56"/>
        <v>0</v>
      </c>
      <c r="X291" s="1956">
        <f t="shared" si="56"/>
        <v>0</v>
      </c>
      <c r="Y291" s="1956">
        <f t="shared" si="56"/>
        <v>0</v>
      </c>
      <c r="Z291" s="1956">
        <f t="shared" si="56"/>
        <v>0</v>
      </c>
      <c r="AA291" s="1956">
        <f t="shared" si="56"/>
        <v>0</v>
      </c>
      <c r="AB291" s="1956">
        <f t="shared" si="56"/>
        <v>0</v>
      </c>
      <c r="AC291" s="1956">
        <f t="shared" si="56"/>
        <v>0</v>
      </c>
      <c r="AD291" s="1956">
        <f t="shared" si="56"/>
        <v>0</v>
      </c>
      <c r="AE291" s="1956">
        <f t="shared" si="56"/>
        <v>0</v>
      </c>
      <c r="AF291" s="1956">
        <f t="shared" si="56"/>
        <v>0</v>
      </c>
      <c r="AG291" s="1956">
        <f t="shared" si="56"/>
        <v>0</v>
      </c>
      <c r="AH291" s="1956">
        <f t="shared" si="56"/>
        <v>0</v>
      </c>
      <c r="AI291" s="1956">
        <f t="shared" si="56"/>
        <v>0</v>
      </c>
      <c r="AJ291" s="1956">
        <f t="shared" si="56"/>
        <v>0</v>
      </c>
      <c r="AK291" s="1956">
        <f t="shared" si="56"/>
        <v>0</v>
      </c>
      <c r="AL291" s="1956">
        <f t="shared" si="56"/>
        <v>0</v>
      </c>
      <c r="AM291" s="1956">
        <f t="shared" si="56"/>
        <v>0</v>
      </c>
      <c r="AN291" s="1956">
        <f t="shared" si="56"/>
        <v>0</v>
      </c>
      <c r="AO291" s="1956">
        <f t="shared" si="56"/>
        <v>0</v>
      </c>
      <c r="AP291" s="1956">
        <f t="shared" si="56"/>
        <v>0</v>
      </c>
      <c r="AQ291" s="1956">
        <f t="shared" si="56"/>
        <v>0</v>
      </c>
      <c r="AR291" s="1956">
        <f t="shared" si="56"/>
        <v>0</v>
      </c>
      <c r="AS291" s="1956">
        <f t="shared" si="56"/>
        <v>0</v>
      </c>
      <c r="AT291" s="1956"/>
      <c r="AU291" s="1956"/>
      <c r="AV291" s="2103"/>
      <c r="AW291" s="1956"/>
      <c r="AX291" s="1956"/>
      <c r="AY291" s="1956"/>
      <c r="AZ291" s="1956"/>
      <c r="BA291" s="1956"/>
      <c r="BB291" s="1956"/>
      <c r="BC291" s="1956"/>
      <c r="BD291" s="1956"/>
      <c r="BE291" s="1956"/>
      <c r="BF291" s="1956"/>
      <c r="BG291" s="1956"/>
      <c r="BH291" s="1956"/>
      <c r="BI291" s="1956"/>
      <c r="BJ291" s="1956"/>
      <c r="BK291" s="1956"/>
      <c r="BL291" s="1956"/>
      <c r="BM291" s="1956"/>
      <c r="BN291" s="1956"/>
    </row>
    <row r="292" spans="1:66" s="752" customFormat="1" ht="12.75">
      <c r="A292" s="289"/>
      <c r="B292" s="247">
        <v>1815</v>
      </c>
      <c r="C292" s="1956">
        <f t="shared" si="55"/>
        <v>0</v>
      </c>
      <c r="D292" s="1956">
        <f t="shared" ref="D292:R292" si="57">SUMIF($AV$168:$AV$240, $B292,D$168:D$240)</f>
        <v>0</v>
      </c>
      <c r="E292" s="1956">
        <f t="shared" si="57"/>
        <v>0</v>
      </c>
      <c r="F292" s="1956">
        <f t="shared" si="57"/>
        <v>0</v>
      </c>
      <c r="G292" s="1956">
        <f t="shared" si="57"/>
        <v>0</v>
      </c>
      <c r="H292" s="1956">
        <f t="shared" si="57"/>
        <v>0</v>
      </c>
      <c r="I292" s="1956">
        <f t="shared" si="57"/>
        <v>0</v>
      </c>
      <c r="J292" s="1956">
        <f t="shared" si="57"/>
        <v>0</v>
      </c>
      <c r="K292" s="1956">
        <f t="shared" si="57"/>
        <v>0</v>
      </c>
      <c r="L292" s="1956">
        <f t="shared" si="57"/>
        <v>0</v>
      </c>
      <c r="M292" s="1956">
        <f t="shared" si="57"/>
        <v>0</v>
      </c>
      <c r="N292" s="1956">
        <f t="shared" si="57"/>
        <v>0</v>
      </c>
      <c r="O292" s="1956">
        <f t="shared" si="57"/>
        <v>0</v>
      </c>
      <c r="P292" s="1956">
        <f t="shared" si="57"/>
        <v>0</v>
      </c>
      <c r="Q292" s="1956">
        <f t="shared" si="57"/>
        <v>0</v>
      </c>
      <c r="R292" s="1956">
        <f t="shared" si="57"/>
        <v>0</v>
      </c>
      <c r="S292" s="1956">
        <f t="shared" si="56"/>
        <v>0</v>
      </c>
      <c r="T292" s="1956">
        <f t="shared" si="56"/>
        <v>0</v>
      </c>
      <c r="U292" s="1956">
        <f t="shared" si="56"/>
        <v>0</v>
      </c>
      <c r="V292" s="1956">
        <f t="shared" si="56"/>
        <v>0</v>
      </c>
      <c r="W292" s="1956">
        <f t="shared" si="56"/>
        <v>0</v>
      </c>
      <c r="X292" s="1956">
        <f t="shared" si="56"/>
        <v>0</v>
      </c>
      <c r="Y292" s="1956">
        <f t="shared" si="56"/>
        <v>0</v>
      </c>
      <c r="Z292" s="1956">
        <f t="shared" si="56"/>
        <v>0</v>
      </c>
      <c r="AA292" s="1956">
        <f t="shared" si="56"/>
        <v>0</v>
      </c>
      <c r="AB292" s="1956">
        <f t="shared" si="56"/>
        <v>0</v>
      </c>
      <c r="AC292" s="1956">
        <f t="shared" si="56"/>
        <v>0</v>
      </c>
      <c r="AD292" s="1956">
        <f t="shared" si="56"/>
        <v>0</v>
      </c>
      <c r="AE292" s="1956">
        <f t="shared" si="56"/>
        <v>0</v>
      </c>
      <c r="AF292" s="1956">
        <f t="shared" si="56"/>
        <v>0</v>
      </c>
      <c r="AG292" s="1956">
        <f t="shared" si="56"/>
        <v>0</v>
      </c>
      <c r="AH292" s="1956">
        <f t="shared" si="56"/>
        <v>0</v>
      </c>
      <c r="AI292" s="1956">
        <f t="shared" si="56"/>
        <v>0</v>
      </c>
      <c r="AJ292" s="1956">
        <f t="shared" si="56"/>
        <v>0</v>
      </c>
      <c r="AK292" s="1956">
        <f t="shared" si="56"/>
        <v>0</v>
      </c>
      <c r="AL292" s="1956">
        <f t="shared" si="56"/>
        <v>0</v>
      </c>
      <c r="AM292" s="1956">
        <f t="shared" si="56"/>
        <v>0</v>
      </c>
      <c r="AN292" s="1956">
        <f t="shared" si="56"/>
        <v>0</v>
      </c>
      <c r="AO292" s="1956">
        <f t="shared" si="56"/>
        <v>0</v>
      </c>
      <c r="AP292" s="1956">
        <f t="shared" si="56"/>
        <v>0</v>
      </c>
      <c r="AQ292" s="1956">
        <f t="shared" si="56"/>
        <v>0</v>
      </c>
      <c r="AR292" s="1956">
        <f t="shared" si="56"/>
        <v>0</v>
      </c>
      <c r="AS292" s="1956">
        <f t="shared" si="56"/>
        <v>0</v>
      </c>
      <c r="AT292" s="1956"/>
      <c r="AU292" s="1956"/>
      <c r="AV292" s="2103"/>
      <c r="AW292" s="1956"/>
      <c r="AX292" s="1956"/>
      <c r="AY292" s="1956"/>
      <c r="AZ292" s="1956"/>
      <c r="BA292" s="1956"/>
      <c r="BB292" s="1956"/>
      <c r="BC292" s="1956"/>
      <c r="BD292" s="1956"/>
      <c r="BE292" s="1956"/>
      <c r="BF292" s="1956"/>
      <c r="BG292" s="1956"/>
      <c r="BH292" s="1956"/>
      <c r="BI292" s="1956"/>
      <c r="BJ292" s="1956"/>
      <c r="BK292" s="1956"/>
      <c r="BL292" s="1956"/>
      <c r="BM292" s="1956"/>
      <c r="BN292" s="1956"/>
    </row>
    <row r="293" spans="1:66" s="752" customFormat="1" ht="12.75">
      <c r="A293" s="289"/>
      <c r="B293" s="247">
        <v>1820</v>
      </c>
      <c r="C293" s="1956">
        <f t="shared" si="55"/>
        <v>174000</v>
      </c>
      <c r="D293" s="1956">
        <f t="shared" si="56"/>
        <v>65417.109442906913</v>
      </c>
      <c r="E293" s="1956">
        <f t="shared" si="56"/>
        <v>30626.649525326022</v>
      </c>
      <c r="F293" s="1956">
        <f t="shared" si="56"/>
        <v>77840.233453984431</v>
      </c>
      <c r="G293" s="1956">
        <f t="shared" si="56"/>
        <v>0</v>
      </c>
      <c r="H293" s="1956">
        <f t="shared" si="56"/>
        <v>0</v>
      </c>
      <c r="I293" s="1956">
        <f t="shared" si="56"/>
        <v>0</v>
      </c>
      <c r="J293" s="1956">
        <f t="shared" si="56"/>
        <v>0</v>
      </c>
      <c r="K293" s="1956">
        <f t="shared" si="56"/>
        <v>0</v>
      </c>
      <c r="L293" s="1956">
        <f t="shared" si="56"/>
        <v>116.00757778264955</v>
      </c>
      <c r="M293" s="1956">
        <f t="shared" si="56"/>
        <v>0</v>
      </c>
      <c r="N293" s="1956">
        <f t="shared" si="56"/>
        <v>0</v>
      </c>
      <c r="O293" s="1956">
        <f t="shared" si="56"/>
        <v>0</v>
      </c>
      <c r="P293" s="1956">
        <f t="shared" si="56"/>
        <v>0</v>
      </c>
      <c r="Q293" s="1956">
        <f t="shared" si="56"/>
        <v>0</v>
      </c>
      <c r="R293" s="1956">
        <f t="shared" si="56"/>
        <v>0</v>
      </c>
      <c r="S293" s="1956">
        <f t="shared" si="56"/>
        <v>0</v>
      </c>
      <c r="T293" s="1956">
        <f t="shared" si="56"/>
        <v>0</v>
      </c>
      <c r="U293" s="1956">
        <f t="shared" si="56"/>
        <v>0</v>
      </c>
      <c r="V293" s="1956">
        <f t="shared" si="56"/>
        <v>0</v>
      </c>
      <c r="W293" s="1956">
        <f t="shared" si="56"/>
        <v>0</v>
      </c>
      <c r="X293" s="1956">
        <f t="shared" si="56"/>
        <v>174000</v>
      </c>
      <c r="Y293" s="1956">
        <f t="shared" si="56"/>
        <v>0</v>
      </c>
      <c r="Z293" s="1956">
        <f t="shared" si="56"/>
        <v>0</v>
      </c>
      <c r="AA293" s="1956">
        <f t="shared" si="56"/>
        <v>0</v>
      </c>
      <c r="AB293" s="1956">
        <f t="shared" si="56"/>
        <v>0</v>
      </c>
      <c r="AC293" s="1956">
        <f t="shared" si="56"/>
        <v>0</v>
      </c>
      <c r="AD293" s="1956">
        <f t="shared" si="56"/>
        <v>0</v>
      </c>
      <c r="AE293" s="1956">
        <f t="shared" si="56"/>
        <v>0</v>
      </c>
      <c r="AF293" s="1956">
        <f t="shared" si="56"/>
        <v>0</v>
      </c>
      <c r="AG293" s="1956">
        <f t="shared" si="56"/>
        <v>0</v>
      </c>
      <c r="AH293" s="1956">
        <f t="shared" si="56"/>
        <v>0</v>
      </c>
      <c r="AI293" s="1956">
        <f t="shared" si="56"/>
        <v>0</v>
      </c>
      <c r="AJ293" s="1956">
        <f t="shared" si="56"/>
        <v>0</v>
      </c>
      <c r="AK293" s="1956">
        <f t="shared" si="56"/>
        <v>0</v>
      </c>
      <c r="AL293" s="1956">
        <f t="shared" si="56"/>
        <v>0</v>
      </c>
      <c r="AM293" s="1956">
        <f t="shared" si="56"/>
        <v>0</v>
      </c>
      <c r="AN293" s="1956">
        <f t="shared" si="56"/>
        <v>0</v>
      </c>
      <c r="AO293" s="1956">
        <f t="shared" si="56"/>
        <v>0</v>
      </c>
      <c r="AP293" s="1956">
        <f t="shared" si="56"/>
        <v>0</v>
      </c>
      <c r="AQ293" s="1956">
        <f t="shared" si="56"/>
        <v>0</v>
      </c>
      <c r="AR293" s="1956">
        <f t="shared" si="56"/>
        <v>0</v>
      </c>
      <c r="AS293" s="1956">
        <f t="shared" si="56"/>
        <v>0</v>
      </c>
      <c r="AT293" s="1956"/>
      <c r="AU293" s="1956"/>
      <c r="AV293" s="2103"/>
      <c r="AW293" s="1956"/>
      <c r="AX293" s="1956"/>
      <c r="AY293" s="1956"/>
      <c r="AZ293" s="1956"/>
      <c r="BA293" s="1956"/>
      <c r="BB293" s="1956"/>
      <c r="BC293" s="1956"/>
      <c r="BD293" s="1956"/>
      <c r="BE293" s="1956"/>
      <c r="BF293" s="1956"/>
      <c r="BG293" s="1956"/>
      <c r="BH293" s="1956"/>
      <c r="BI293" s="1956"/>
      <c r="BJ293" s="1956"/>
      <c r="BK293" s="1956"/>
      <c r="BL293" s="1956"/>
      <c r="BM293" s="1956"/>
      <c r="BN293" s="1956"/>
    </row>
    <row r="294" spans="1:66" s="752" customFormat="1" ht="12.75">
      <c r="A294" s="793"/>
      <c r="B294" s="247">
        <v>1830</v>
      </c>
      <c r="C294" s="1956">
        <f t="shared" si="55"/>
        <v>395999.99999999994</v>
      </c>
      <c r="D294" s="1956">
        <f t="shared" si="56"/>
        <v>252407.18167395069</v>
      </c>
      <c r="E294" s="1956">
        <f t="shared" si="56"/>
        <v>70631.283868116181</v>
      </c>
      <c r="F294" s="1956">
        <f t="shared" si="56"/>
        <v>37883.181458254294</v>
      </c>
      <c r="G294" s="1956">
        <f t="shared" si="56"/>
        <v>0</v>
      </c>
      <c r="H294" s="1956">
        <f t="shared" si="56"/>
        <v>0</v>
      </c>
      <c r="I294" s="1956">
        <f t="shared" si="56"/>
        <v>0</v>
      </c>
      <c r="J294" s="1956">
        <f t="shared" si="56"/>
        <v>31688.814218660827</v>
      </c>
      <c r="K294" s="1956">
        <f t="shared" si="56"/>
        <v>1737.7161902808946</v>
      </c>
      <c r="L294" s="1956">
        <f t="shared" si="56"/>
        <v>1651.8225907371011</v>
      </c>
      <c r="M294" s="1956">
        <f t="shared" si="56"/>
        <v>0</v>
      </c>
      <c r="N294" s="1956">
        <f t="shared" si="56"/>
        <v>0</v>
      </c>
      <c r="O294" s="1956">
        <f t="shared" si="56"/>
        <v>0</v>
      </c>
      <c r="P294" s="1956">
        <f t="shared" si="56"/>
        <v>0</v>
      </c>
      <c r="Q294" s="1956">
        <f t="shared" si="56"/>
        <v>0</v>
      </c>
      <c r="R294" s="1956">
        <f t="shared" si="56"/>
        <v>0</v>
      </c>
      <c r="S294" s="1956">
        <f t="shared" si="56"/>
        <v>0</v>
      </c>
      <c r="T294" s="1956">
        <f t="shared" si="56"/>
        <v>0</v>
      </c>
      <c r="U294" s="1956">
        <f t="shared" si="56"/>
        <v>0</v>
      </c>
      <c r="V294" s="1956">
        <f t="shared" si="56"/>
        <v>0</v>
      </c>
      <c r="W294" s="1956">
        <f t="shared" si="56"/>
        <v>0</v>
      </c>
      <c r="X294" s="1956">
        <f t="shared" si="56"/>
        <v>395999.99999999994</v>
      </c>
      <c r="Y294" s="1956">
        <f t="shared" si="56"/>
        <v>0</v>
      </c>
      <c r="Z294" s="1956">
        <f t="shared" si="56"/>
        <v>0</v>
      </c>
      <c r="AA294" s="1956">
        <f t="shared" si="56"/>
        <v>0</v>
      </c>
      <c r="AB294" s="1956">
        <f t="shared" si="56"/>
        <v>0</v>
      </c>
      <c r="AC294" s="1956">
        <f t="shared" si="56"/>
        <v>0</v>
      </c>
      <c r="AD294" s="1956">
        <f t="shared" si="56"/>
        <v>0</v>
      </c>
      <c r="AE294" s="1956">
        <f t="shared" si="56"/>
        <v>0</v>
      </c>
      <c r="AF294" s="1956">
        <f t="shared" si="56"/>
        <v>0</v>
      </c>
      <c r="AG294" s="1956">
        <f t="shared" si="56"/>
        <v>0</v>
      </c>
      <c r="AH294" s="1956">
        <f t="shared" si="56"/>
        <v>0</v>
      </c>
      <c r="AI294" s="1956">
        <f t="shared" si="56"/>
        <v>0</v>
      </c>
      <c r="AJ294" s="1956">
        <f t="shared" si="56"/>
        <v>0</v>
      </c>
      <c r="AK294" s="1956">
        <f t="shared" si="56"/>
        <v>0</v>
      </c>
      <c r="AL294" s="1956">
        <f t="shared" si="56"/>
        <v>0</v>
      </c>
      <c r="AM294" s="1956">
        <f t="shared" si="56"/>
        <v>0</v>
      </c>
      <c r="AN294" s="1956">
        <f t="shared" si="56"/>
        <v>0</v>
      </c>
      <c r="AO294" s="1956">
        <f t="shared" si="56"/>
        <v>0</v>
      </c>
      <c r="AP294" s="1956">
        <f t="shared" si="56"/>
        <v>0</v>
      </c>
      <c r="AQ294" s="1956">
        <f t="shared" si="56"/>
        <v>0</v>
      </c>
      <c r="AR294" s="1956">
        <f t="shared" si="56"/>
        <v>0</v>
      </c>
      <c r="AS294" s="1956">
        <f t="shared" si="56"/>
        <v>0</v>
      </c>
      <c r="AT294" s="1956"/>
      <c r="AU294" s="1956"/>
      <c r="AV294" s="2103"/>
      <c r="AW294" s="1956"/>
      <c r="AX294" s="1956"/>
      <c r="AY294" s="1956"/>
      <c r="AZ294" s="1956"/>
      <c r="BA294" s="1956"/>
      <c r="BB294" s="1956"/>
      <c r="BC294" s="1956"/>
      <c r="BD294" s="1956"/>
      <c r="BE294" s="1956"/>
      <c r="BF294" s="1956"/>
      <c r="BG294" s="1956"/>
      <c r="BH294" s="1956"/>
      <c r="BI294" s="1956"/>
      <c r="BJ294" s="1956"/>
      <c r="BK294" s="1956"/>
      <c r="BL294" s="1956"/>
      <c r="BM294" s="1956"/>
      <c r="BN294" s="1956"/>
    </row>
    <row r="295" spans="1:66" s="752" customFormat="1" ht="12.75">
      <c r="A295" s="793"/>
      <c r="B295" s="247">
        <v>1835</v>
      </c>
      <c r="C295" s="1956">
        <f t="shared" si="55"/>
        <v>102000.00000000001</v>
      </c>
      <c r="D295" s="1956">
        <f t="shared" si="56"/>
        <v>54058.966920646606</v>
      </c>
      <c r="E295" s="1956">
        <f t="shared" si="56"/>
        <v>15676.022084191391</v>
      </c>
      <c r="F295" s="1956">
        <f t="shared" si="56"/>
        <v>23720.072198527912</v>
      </c>
      <c r="G295" s="1956">
        <f t="shared" si="56"/>
        <v>0</v>
      </c>
      <c r="H295" s="1956">
        <f t="shared" si="56"/>
        <v>0</v>
      </c>
      <c r="I295" s="1956">
        <f t="shared" si="56"/>
        <v>0</v>
      </c>
      <c r="J295" s="1956">
        <f t="shared" si="56"/>
        <v>7737.1603674215839</v>
      </c>
      <c r="K295" s="1956">
        <f t="shared" si="56"/>
        <v>424.28185366906894</v>
      </c>
      <c r="L295" s="1956">
        <f t="shared" si="56"/>
        <v>383.49657554344719</v>
      </c>
      <c r="M295" s="1956">
        <f t="shared" si="56"/>
        <v>0</v>
      </c>
      <c r="N295" s="1956">
        <f t="shared" si="56"/>
        <v>0</v>
      </c>
      <c r="O295" s="1956">
        <f t="shared" si="56"/>
        <v>0</v>
      </c>
      <c r="P295" s="1956">
        <f t="shared" si="56"/>
        <v>0</v>
      </c>
      <c r="Q295" s="1956">
        <f t="shared" si="56"/>
        <v>0</v>
      </c>
      <c r="R295" s="1956">
        <f t="shared" si="56"/>
        <v>0</v>
      </c>
      <c r="S295" s="1956">
        <f t="shared" si="56"/>
        <v>0</v>
      </c>
      <c r="T295" s="1956">
        <f t="shared" si="56"/>
        <v>0</v>
      </c>
      <c r="U295" s="1956">
        <f t="shared" si="56"/>
        <v>0</v>
      </c>
      <c r="V295" s="1956">
        <f t="shared" si="56"/>
        <v>0</v>
      </c>
      <c r="W295" s="1956">
        <f t="shared" si="56"/>
        <v>0</v>
      </c>
      <c r="X295" s="1956">
        <f t="shared" si="56"/>
        <v>102000.00000000001</v>
      </c>
      <c r="Y295" s="1956">
        <f t="shared" si="56"/>
        <v>0</v>
      </c>
      <c r="Z295" s="1956">
        <f t="shared" si="56"/>
        <v>0</v>
      </c>
      <c r="AA295" s="1956">
        <f t="shared" si="56"/>
        <v>0</v>
      </c>
      <c r="AB295" s="1956">
        <f t="shared" si="56"/>
        <v>0</v>
      </c>
      <c r="AC295" s="1956">
        <f t="shared" si="56"/>
        <v>0</v>
      </c>
      <c r="AD295" s="1956">
        <f t="shared" si="56"/>
        <v>0</v>
      </c>
      <c r="AE295" s="1956">
        <f t="shared" si="56"/>
        <v>0</v>
      </c>
      <c r="AF295" s="1956">
        <f t="shared" si="56"/>
        <v>0</v>
      </c>
      <c r="AG295" s="1956">
        <f t="shared" si="56"/>
        <v>0</v>
      </c>
      <c r="AH295" s="1956">
        <f t="shared" si="56"/>
        <v>0</v>
      </c>
      <c r="AI295" s="1956">
        <f t="shared" si="56"/>
        <v>0</v>
      </c>
      <c r="AJ295" s="1956">
        <f t="shared" si="56"/>
        <v>0</v>
      </c>
      <c r="AK295" s="1956">
        <f t="shared" si="56"/>
        <v>0</v>
      </c>
      <c r="AL295" s="1956">
        <f t="shared" si="56"/>
        <v>0</v>
      </c>
      <c r="AM295" s="1956">
        <f t="shared" si="56"/>
        <v>0</v>
      </c>
      <c r="AN295" s="1956">
        <f t="shared" si="56"/>
        <v>0</v>
      </c>
      <c r="AO295" s="1956">
        <f t="shared" si="56"/>
        <v>0</v>
      </c>
      <c r="AP295" s="1956">
        <f t="shared" si="56"/>
        <v>0</v>
      </c>
      <c r="AQ295" s="1956">
        <f t="shared" si="56"/>
        <v>0</v>
      </c>
      <c r="AR295" s="1956">
        <f t="shared" si="56"/>
        <v>0</v>
      </c>
      <c r="AS295" s="1956">
        <f t="shared" si="56"/>
        <v>0</v>
      </c>
      <c r="AT295" s="1956"/>
      <c r="AU295" s="1956"/>
      <c r="AV295" s="2103"/>
      <c r="AW295" s="1956"/>
      <c r="AX295" s="1956"/>
      <c r="AY295" s="1956"/>
      <c r="AZ295" s="1956"/>
      <c r="BA295" s="1956"/>
      <c r="BB295" s="1956"/>
      <c r="BC295" s="1956"/>
      <c r="BD295" s="1956"/>
      <c r="BE295" s="1956"/>
      <c r="BF295" s="1956"/>
      <c r="BG295" s="1956"/>
      <c r="BH295" s="1956"/>
      <c r="BI295" s="1956"/>
      <c r="BJ295" s="1956"/>
      <c r="BK295" s="1956"/>
      <c r="BL295" s="1956"/>
      <c r="BM295" s="1956"/>
      <c r="BN295" s="1956"/>
    </row>
    <row r="296" spans="1:66" s="752" customFormat="1" ht="12.75">
      <c r="A296" s="793"/>
      <c r="B296" s="247">
        <v>1840</v>
      </c>
      <c r="C296" s="1956">
        <f t="shared" si="55"/>
        <v>98000</v>
      </c>
      <c r="D296" s="1956">
        <f t="shared" si="56"/>
        <v>47210.206281789258</v>
      </c>
      <c r="E296" s="1956">
        <f t="shared" si="56"/>
        <v>13974.846068102728</v>
      </c>
      <c r="F296" s="1956">
        <f t="shared" si="56"/>
        <v>28816.786596602968</v>
      </c>
      <c r="G296" s="1956">
        <f t="shared" si="56"/>
        <v>0</v>
      </c>
      <c r="H296" s="1956">
        <f t="shared" si="56"/>
        <v>0</v>
      </c>
      <c r="I296" s="1956">
        <f t="shared" si="56"/>
        <v>0</v>
      </c>
      <c r="J296" s="1956">
        <f t="shared" si="56"/>
        <v>7250.2407418415269</v>
      </c>
      <c r="K296" s="1956">
        <f t="shared" si="56"/>
        <v>397.58069309873395</v>
      </c>
      <c r="L296" s="1956">
        <f t="shared" si="56"/>
        <v>350.33961856478976</v>
      </c>
      <c r="M296" s="1956">
        <f t="shared" si="56"/>
        <v>0</v>
      </c>
      <c r="N296" s="1956">
        <f t="shared" si="56"/>
        <v>0</v>
      </c>
      <c r="O296" s="1956">
        <f t="shared" si="56"/>
        <v>0</v>
      </c>
      <c r="P296" s="1956">
        <f t="shared" si="56"/>
        <v>0</v>
      </c>
      <c r="Q296" s="1956">
        <f t="shared" si="56"/>
        <v>0</v>
      </c>
      <c r="R296" s="1956">
        <f t="shared" si="56"/>
        <v>0</v>
      </c>
      <c r="S296" s="1956">
        <f t="shared" si="56"/>
        <v>0</v>
      </c>
      <c r="T296" s="1956">
        <f t="shared" si="56"/>
        <v>0</v>
      </c>
      <c r="U296" s="1956">
        <f t="shared" si="56"/>
        <v>0</v>
      </c>
      <c r="V296" s="1956">
        <f t="shared" si="56"/>
        <v>0</v>
      </c>
      <c r="W296" s="1956">
        <f t="shared" si="56"/>
        <v>0</v>
      </c>
      <c r="X296" s="1956">
        <f t="shared" si="56"/>
        <v>98000</v>
      </c>
      <c r="Y296" s="1956">
        <f t="shared" si="56"/>
        <v>0</v>
      </c>
      <c r="Z296" s="1956">
        <f t="shared" si="56"/>
        <v>0</v>
      </c>
      <c r="AA296" s="1956">
        <f t="shared" si="56"/>
        <v>0</v>
      </c>
      <c r="AB296" s="1956">
        <f t="shared" si="56"/>
        <v>0</v>
      </c>
      <c r="AC296" s="1956">
        <f t="shared" si="56"/>
        <v>0</v>
      </c>
      <c r="AD296" s="1956">
        <f t="shared" si="56"/>
        <v>0</v>
      </c>
      <c r="AE296" s="1956">
        <f t="shared" si="56"/>
        <v>0</v>
      </c>
      <c r="AF296" s="1956">
        <f t="shared" si="56"/>
        <v>0</v>
      </c>
      <c r="AG296" s="1956">
        <f t="shared" si="56"/>
        <v>0</v>
      </c>
      <c r="AH296" s="1956">
        <f t="shared" si="56"/>
        <v>0</v>
      </c>
      <c r="AI296" s="1956">
        <f t="shared" si="56"/>
        <v>0</v>
      </c>
      <c r="AJ296" s="1956">
        <f t="shared" si="56"/>
        <v>0</v>
      </c>
      <c r="AK296" s="1956">
        <f t="shared" si="56"/>
        <v>0</v>
      </c>
      <c r="AL296" s="1956">
        <f t="shared" si="56"/>
        <v>0</v>
      </c>
      <c r="AM296" s="1956">
        <f t="shared" si="56"/>
        <v>0</v>
      </c>
      <c r="AN296" s="1956">
        <f t="shared" si="56"/>
        <v>0</v>
      </c>
      <c r="AO296" s="1956">
        <f t="shared" si="56"/>
        <v>0</v>
      </c>
      <c r="AP296" s="1956">
        <f t="shared" si="56"/>
        <v>0</v>
      </c>
      <c r="AQ296" s="1956">
        <f t="shared" si="56"/>
        <v>0</v>
      </c>
      <c r="AR296" s="1956">
        <f t="shared" si="56"/>
        <v>0</v>
      </c>
      <c r="AS296" s="1956">
        <f t="shared" si="56"/>
        <v>0</v>
      </c>
      <c r="AT296" s="1956"/>
      <c r="AU296" s="1956"/>
      <c r="AV296" s="2103"/>
      <c r="AW296" s="1956"/>
      <c r="AX296" s="1956"/>
      <c r="AY296" s="1956"/>
      <c r="AZ296" s="1956"/>
      <c r="BA296" s="1956"/>
      <c r="BB296" s="1956"/>
      <c r="BC296" s="1956"/>
      <c r="BD296" s="1956"/>
      <c r="BE296" s="1956"/>
      <c r="BF296" s="1956"/>
      <c r="BG296" s="1956"/>
      <c r="BH296" s="1956"/>
      <c r="BI296" s="1956"/>
      <c r="BJ296" s="1956"/>
      <c r="BK296" s="1956"/>
      <c r="BL296" s="1956"/>
      <c r="BM296" s="1956"/>
      <c r="BN296" s="1956"/>
    </row>
    <row r="297" spans="1:66" s="752" customFormat="1" ht="12.75">
      <c r="A297" s="793"/>
      <c r="B297" s="247">
        <v>1845</v>
      </c>
      <c r="C297" s="1956">
        <f t="shared" si="55"/>
        <v>0</v>
      </c>
      <c r="D297" s="1956">
        <f t="shared" si="56"/>
        <v>0</v>
      </c>
      <c r="E297" s="1956">
        <f t="shared" si="56"/>
        <v>0</v>
      </c>
      <c r="F297" s="1956">
        <f t="shared" si="56"/>
        <v>0</v>
      </c>
      <c r="G297" s="1956">
        <f t="shared" si="56"/>
        <v>0</v>
      </c>
      <c r="H297" s="1956">
        <f t="shared" si="56"/>
        <v>0</v>
      </c>
      <c r="I297" s="1956">
        <f t="shared" si="56"/>
        <v>0</v>
      </c>
      <c r="J297" s="1956">
        <f t="shared" si="56"/>
        <v>0</v>
      </c>
      <c r="K297" s="1956">
        <f t="shared" si="56"/>
        <v>0</v>
      </c>
      <c r="L297" s="1956">
        <f t="shared" si="56"/>
        <v>0</v>
      </c>
      <c r="M297" s="1956">
        <f t="shared" si="56"/>
        <v>0</v>
      </c>
      <c r="N297" s="1956">
        <f t="shared" si="56"/>
        <v>0</v>
      </c>
      <c r="O297" s="1956">
        <f t="shared" si="56"/>
        <v>0</v>
      </c>
      <c r="P297" s="1956">
        <f t="shared" si="56"/>
        <v>0</v>
      </c>
      <c r="Q297" s="1956">
        <f t="shared" si="56"/>
        <v>0</v>
      </c>
      <c r="R297" s="1956">
        <f t="shared" si="56"/>
        <v>0</v>
      </c>
      <c r="S297" s="1956">
        <f t="shared" si="56"/>
        <v>0</v>
      </c>
      <c r="T297" s="1956">
        <f t="shared" si="56"/>
        <v>0</v>
      </c>
      <c r="U297" s="1956">
        <f t="shared" si="56"/>
        <v>0</v>
      </c>
      <c r="V297" s="1956">
        <f t="shared" ref="D297:AS303" si="58">SUMIF($AV$168:$AV$240, $B297,V$168:V$240)</f>
        <v>0</v>
      </c>
      <c r="W297" s="1956">
        <f t="shared" si="58"/>
        <v>0</v>
      </c>
      <c r="X297" s="1956">
        <f t="shared" si="58"/>
        <v>0</v>
      </c>
      <c r="Y297" s="1956">
        <f t="shared" si="58"/>
        <v>0</v>
      </c>
      <c r="Z297" s="1956">
        <f t="shared" si="58"/>
        <v>0</v>
      </c>
      <c r="AA297" s="1956">
        <f t="shared" si="58"/>
        <v>0</v>
      </c>
      <c r="AB297" s="1956">
        <f t="shared" si="58"/>
        <v>0</v>
      </c>
      <c r="AC297" s="1956">
        <f t="shared" si="58"/>
        <v>0</v>
      </c>
      <c r="AD297" s="1956">
        <f t="shared" si="58"/>
        <v>0</v>
      </c>
      <c r="AE297" s="1956">
        <f t="shared" si="58"/>
        <v>0</v>
      </c>
      <c r="AF297" s="1956">
        <f t="shared" si="58"/>
        <v>0</v>
      </c>
      <c r="AG297" s="1956">
        <f t="shared" si="58"/>
        <v>0</v>
      </c>
      <c r="AH297" s="1956">
        <f t="shared" si="58"/>
        <v>0</v>
      </c>
      <c r="AI297" s="1956">
        <f t="shared" si="58"/>
        <v>0</v>
      </c>
      <c r="AJ297" s="1956">
        <f t="shared" si="58"/>
        <v>0</v>
      </c>
      <c r="AK297" s="1956">
        <f t="shared" si="58"/>
        <v>0</v>
      </c>
      <c r="AL297" s="1956">
        <f t="shared" si="58"/>
        <v>0</v>
      </c>
      <c r="AM297" s="1956">
        <f t="shared" si="58"/>
        <v>0</v>
      </c>
      <c r="AN297" s="1956">
        <f t="shared" si="58"/>
        <v>0</v>
      </c>
      <c r="AO297" s="1956">
        <f t="shared" si="58"/>
        <v>0</v>
      </c>
      <c r="AP297" s="1956">
        <f t="shared" si="58"/>
        <v>0</v>
      </c>
      <c r="AQ297" s="1956">
        <f t="shared" si="58"/>
        <v>0</v>
      </c>
      <c r="AR297" s="1956">
        <f t="shared" si="58"/>
        <v>0</v>
      </c>
      <c r="AS297" s="1956">
        <f t="shared" si="58"/>
        <v>0</v>
      </c>
      <c r="AT297" s="1956"/>
      <c r="AU297" s="1956"/>
      <c r="AV297" s="2103"/>
      <c r="AW297" s="1956"/>
      <c r="AX297" s="1956"/>
      <c r="AY297" s="1956"/>
      <c r="AZ297" s="1956"/>
      <c r="BA297" s="1956"/>
      <c r="BB297" s="1956"/>
      <c r="BC297" s="1956"/>
      <c r="BD297" s="1956"/>
      <c r="BE297" s="1956"/>
      <c r="BF297" s="1956"/>
      <c r="BG297" s="1956"/>
      <c r="BH297" s="1956"/>
      <c r="BI297" s="1956"/>
      <c r="BJ297" s="1956"/>
      <c r="BK297" s="1956"/>
      <c r="BL297" s="1956"/>
      <c r="BM297" s="1956"/>
      <c r="BN297" s="1956"/>
    </row>
    <row r="298" spans="1:66" s="752" customFormat="1" ht="12.75">
      <c r="A298" s="793"/>
      <c r="B298" s="247">
        <v>1850</v>
      </c>
      <c r="C298" s="1956">
        <f t="shared" si="55"/>
        <v>56000.000000000007</v>
      </c>
      <c r="D298" s="1956">
        <f t="shared" si="58"/>
        <v>30641.769302223998</v>
      </c>
      <c r="E298" s="1956">
        <f t="shared" si="58"/>
        <v>10613.987704184046</v>
      </c>
      <c r="F298" s="1956">
        <f t="shared" si="58"/>
        <v>10660.327159510885</v>
      </c>
      <c r="G298" s="1956">
        <f t="shared" si="58"/>
        <v>0</v>
      </c>
      <c r="H298" s="1956">
        <f t="shared" si="58"/>
        <v>0</v>
      </c>
      <c r="I298" s="1956">
        <f t="shared" si="58"/>
        <v>0</v>
      </c>
      <c r="J298" s="1956">
        <f t="shared" si="58"/>
        <v>3688.8332969943708</v>
      </c>
      <c r="K298" s="1956">
        <f t="shared" si="58"/>
        <v>202.28416561133363</v>
      </c>
      <c r="L298" s="1956">
        <f t="shared" si="58"/>
        <v>192.79837147536841</v>
      </c>
      <c r="M298" s="1956">
        <f t="shared" si="58"/>
        <v>0</v>
      </c>
      <c r="N298" s="1956">
        <f t="shared" si="58"/>
        <v>0</v>
      </c>
      <c r="O298" s="1956">
        <f t="shared" si="58"/>
        <v>0</v>
      </c>
      <c r="P298" s="1956">
        <f t="shared" si="58"/>
        <v>0</v>
      </c>
      <c r="Q298" s="1956">
        <f t="shared" si="58"/>
        <v>0</v>
      </c>
      <c r="R298" s="1956">
        <f t="shared" si="58"/>
        <v>0</v>
      </c>
      <c r="S298" s="1956">
        <f t="shared" si="58"/>
        <v>0</v>
      </c>
      <c r="T298" s="1956">
        <f t="shared" si="58"/>
        <v>0</v>
      </c>
      <c r="U298" s="1956">
        <f t="shared" si="58"/>
        <v>0</v>
      </c>
      <c r="V298" s="1956">
        <f t="shared" si="58"/>
        <v>0</v>
      </c>
      <c r="W298" s="1956">
        <f t="shared" si="58"/>
        <v>0</v>
      </c>
      <c r="X298" s="1956">
        <f t="shared" si="58"/>
        <v>56000.000000000007</v>
      </c>
      <c r="Y298" s="1956">
        <f t="shared" si="58"/>
        <v>0</v>
      </c>
      <c r="Z298" s="1956">
        <f t="shared" si="58"/>
        <v>0</v>
      </c>
      <c r="AA298" s="1956">
        <f t="shared" si="58"/>
        <v>0</v>
      </c>
      <c r="AB298" s="1956">
        <f t="shared" si="58"/>
        <v>0</v>
      </c>
      <c r="AC298" s="1956">
        <f t="shared" si="58"/>
        <v>0</v>
      </c>
      <c r="AD298" s="1956">
        <f t="shared" si="58"/>
        <v>0</v>
      </c>
      <c r="AE298" s="1956">
        <f t="shared" si="58"/>
        <v>0</v>
      </c>
      <c r="AF298" s="1956">
        <f t="shared" si="58"/>
        <v>0</v>
      </c>
      <c r="AG298" s="1956">
        <f t="shared" si="58"/>
        <v>0</v>
      </c>
      <c r="AH298" s="1956">
        <f t="shared" si="58"/>
        <v>0</v>
      </c>
      <c r="AI298" s="1956">
        <f t="shared" si="58"/>
        <v>0</v>
      </c>
      <c r="AJ298" s="1956">
        <f t="shared" si="58"/>
        <v>0</v>
      </c>
      <c r="AK298" s="1956">
        <f t="shared" si="58"/>
        <v>0</v>
      </c>
      <c r="AL298" s="1956">
        <f t="shared" si="58"/>
        <v>0</v>
      </c>
      <c r="AM298" s="1956">
        <f t="shared" si="58"/>
        <v>0</v>
      </c>
      <c r="AN298" s="1956">
        <f t="shared" si="58"/>
        <v>0</v>
      </c>
      <c r="AO298" s="1956">
        <f t="shared" si="58"/>
        <v>0</v>
      </c>
      <c r="AP298" s="1956">
        <f t="shared" si="58"/>
        <v>0</v>
      </c>
      <c r="AQ298" s="1956">
        <f t="shared" si="58"/>
        <v>0</v>
      </c>
      <c r="AR298" s="1956">
        <f t="shared" si="58"/>
        <v>0</v>
      </c>
      <c r="AS298" s="1956">
        <f t="shared" si="58"/>
        <v>0</v>
      </c>
      <c r="AT298" s="1956"/>
      <c r="AU298" s="1956"/>
      <c r="AV298" s="2103"/>
      <c r="AW298" s="1956"/>
      <c r="AX298" s="1956"/>
      <c r="AY298" s="1956"/>
      <c r="AZ298" s="1956"/>
      <c r="BA298" s="1956"/>
      <c r="BB298" s="1956"/>
      <c r="BC298" s="1956"/>
      <c r="BD298" s="1956"/>
      <c r="BE298" s="1956"/>
      <c r="BF298" s="1956"/>
      <c r="BG298" s="1956"/>
      <c r="BH298" s="1956"/>
      <c r="BI298" s="1956"/>
      <c r="BJ298" s="1956"/>
      <c r="BK298" s="1956"/>
      <c r="BL298" s="1956"/>
      <c r="BM298" s="1956"/>
      <c r="BN298" s="1956"/>
    </row>
    <row r="299" spans="1:66" s="752" customFormat="1" ht="12.75">
      <c r="A299" s="793"/>
      <c r="B299" s="247">
        <v>1855</v>
      </c>
      <c r="C299" s="1956">
        <f t="shared" si="55"/>
        <v>0</v>
      </c>
      <c r="D299" s="1956">
        <f t="shared" si="58"/>
        <v>0</v>
      </c>
      <c r="E299" s="1956">
        <f t="shared" si="58"/>
        <v>0</v>
      </c>
      <c r="F299" s="1956">
        <f t="shared" si="58"/>
        <v>0</v>
      </c>
      <c r="G299" s="1956">
        <f t="shared" si="58"/>
        <v>0</v>
      </c>
      <c r="H299" s="1956">
        <f t="shared" si="58"/>
        <v>0</v>
      </c>
      <c r="I299" s="1956">
        <f t="shared" si="58"/>
        <v>0</v>
      </c>
      <c r="J299" s="1956">
        <f t="shared" si="58"/>
        <v>0</v>
      </c>
      <c r="K299" s="1956">
        <f t="shared" si="58"/>
        <v>0</v>
      </c>
      <c r="L299" s="1956">
        <f t="shared" si="58"/>
        <v>0</v>
      </c>
      <c r="M299" s="1956">
        <f t="shared" si="58"/>
        <v>0</v>
      </c>
      <c r="N299" s="1956">
        <f t="shared" si="58"/>
        <v>0</v>
      </c>
      <c r="O299" s="1956">
        <f t="shared" si="58"/>
        <v>0</v>
      </c>
      <c r="P299" s="1956">
        <f t="shared" si="58"/>
        <v>0</v>
      </c>
      <c r="Q299" s="1956">
        <f t="shared" si="58"/>
        <v>0</v>
      </c>
      <c r="R299" s="1956">
        <f t="shared" si="58"/>
        <v>0</v>
      </c>
      <c r="S299" s="1956">
        <f t="shared" si="58"/>
        <v>0</v>
      </c>
      <c r="T299" s="1956">
        <f t="shared" si="58"/>
        <v>0</v>
      </c>
      <c r="U299" s="1956">
        <f t="shared" si="58"/>
        <v>0</v>
      </c>
      <c r="V299" s="1956">
        <f t="shared" si="58"/>
        <v>0</v>
      </c>
      <c r="W299" s="1956">
        <f t="shared" si="58"/>
        <v>0</v>
      </c>
      <c r="X299" s="1956">
        <f t="shared" si="58"/>
        <v>0</v>
      </c>
      <c r="Y299" s="1956">
        <f t="shared" si="58"/>
        <v>0</v>
      </c>
      <c r="Z299" s="1956">
        <f t="shared" si="58"/>
        <v>0</v>
      </c>
      <c r="AA299" s="1956">
        <f t="shared" si="58"/>
        <v>0</v>
      </c>
      <c r="AB299" s="1956">
        <f t="shared" si="58"/>
        <v>0</v>
      </c>
      <c r="AC299" s="1956">
        <f t="shared" si="58"/>
        <v>0</v>
      </c>
      <c r="AD299" s="1956">
        <f t="shared" si="58"/>
        <v>0</v>
      </c>
      <c r="AE299" s="1956">
        <f t="shared" si="58"/>
        <v>0</v>
      </c>
      <c r="AF299" s="1956">
        <f t="shared" si="58"/>
        <v>0</v>
      </c>
      <c r="AG299" s="1956">
        <f t="shared" si="58"/>
        <v>0</v>
      </c>
      <c r="AH299" s="1956">
        <f t="shared" si="58"/>
        <v>0</v>
      </c>
      <c r="AI299" s="1956">
        <f t="shared" si="58"/>
        <v>0</v>
      </c>
      <c r="AJ299" s="1956">
        <f t="shared" si="58"/>
        <v>0</v>
      </c>
      <c r="AK299" s="1956">
        <f t="shared" si="58"/>
        <v>0</v>
      </c>
      <c r="AL299" s="1956">
        <f t="shared" si="58"/>
        <v>0</v>
      </c>
      <c r="AM299" s="1956">
        <f t="shared" si="58"/>
        <v>0</v>
      </c>
      <c r="AN299" s="1956">
        <f t="shared" si="58"/>
        <v>0</v>
      </c>
      <c r="AO299" s="1956">
        <f t="shared" si="58"/>
        <v>0</v>
      </c>
      <c r="AP299" s="1956">
        <f t="shared" si="58"/>
        <v>0</v>
      </c>
      <c r="AQ299" s="1956">
        <f t="shared" si="58"/>
        <v>0</v>
      </c>
      <c r="AR299" s="1956">
        <f t="shared" si="58"/>
        <v>0</v>
      </c>
      <c r="AS299" s="1956">
        <f t="shared" si="58"/>
        <v>0</v>
      </c>
      <c r="AT299" s="1956"/>
      <c r="AU299" s="1956"/>
      <c r="AV299" s="2103"/>
      <c r="AW299" s="1956"/>
      <c r="AX299" s="1956"/>
      <c r="AY299" s="1956"/>
      <c r="AZ299" s="1956"/>
      <c r="BA299" s="1956"/>
      <c r="BB299" s="1956"/>
      <c r="BC299" s="1956"/>
      <c r="BD299" s="1956"/>
      <c r="BE299" s="1956"/>
      <c r="BF299" s="1956"/>
      <c r="BG299" s="1956"/>
      <c r="BH299" s="1956"/>
      <c r="BI299" s="1956"/>
      <c r="BJ299" s="1956"/>
      <c r="BK299" s="1956"/>
      <c r="BL299" s="1956"/>
      <c r="BM299" s="1956"/>
      <c r="BN299" s="1956"/>
    </row>
    <row r="300" spans="1:66" s="752" customFormat="1" ht="12.75">
      <c r="A300" s="793"/>
      <c r="B300" s="1965">
        <v>1860</v>
      </c>
      <c r="C300" s="1956">
        <f t="shared" si="55"/>
        <v>38000</v>
      </c>
      <c r="D300" s="1956">
        <f t="shared" si="58"/>
        <v>13339.365545025841</v>
      </c>
      <c r="E300" s="1956">
        <f t="shared" si="58"/>
        <v>22830.907154898836</v>
      </c>
      <c r="F300" s="1956">
        <f t="shared" si="58"/>
        <v>1829.7273000753173</v>
      </c>
      <c r="G300" s="1956">
        <f t="shared" si="58"/>
        <v>0</v>
      </c>
      <c r="H300" s="1956">
        <f t="shared" si="58"/>
        <v>0</v>
      </c>
      <c r="I300" s="1956">
        <f t="shared" si="58"/>
        <v>0</v>
      </c>
      <c r="J300" s="1956">
        <f t="shared" si="58"/>
        <v>0</v>
      </c>
      <c r="K300" s="1956">
        <f t="shared" si="58"/>
        <v>0</v>
      </c>
      <c r="L300" s="1956">
        <f t="shared" si="58"/>
        <v>0</v>
      </c>
      <c r="M300" s="1956">
        <f t="shared" si="58"/>
        <v>0</v>
      </c>
      <c r="N300" s="1956">
        <f t="shared" si="58"/>
        <v>0</v>
      </c>
      <c r="O300" s="1956">
        <f t="shared" si="58"/>
        <v>0</v>
      </c>
      <c r="P300" s="1956">
        <f t="shared" si="58"/>
        <v>0</v>
      </c>
      <c r="Q300" s="1956">
        <f t="shared" si="58"/>
        <v>0</v>
      </c>
      <c r="R300" s="1956">
        <f t="shared" si="58"/>
        <v>0</v>
      </c>
      <c r="S300" s="1956">
        <f t="shared" si="58"/>
        <v>0</v>
      </c>
      <c r="T300" s="1956">
        <f t="shared" si="58"/>
        <v>0</v>
      </c>
      <c r="U300" s="1956">
        <f t="shared" si="58"/>
        <v>0</v>
      </c>
      <c r="V300" s="1956">
        <f t="shared" si="58"/>
        <v>0</v>
      </c>
      <c r="W300" s="1956">
        <f t="shared" si="58"/>
        <v>0</v>
      </c>
      <c r="X300" s="1956">
        <f t="shared" si="58"/>
        <v>38000</v>
      </c>
      <c r="Y300" s="1956">
        <f t="shared" si="58"/>
        <v>0</v>
      </c>
      <c r="Z300" s="1956">
        <f t="shared" si="58"/>
        <v>0</v>
      </c>
      <c r="AA300" s="1956">
        <f t="shared" si="58"/>
        <v>0</v>
      </c>
      <c r="AB300" s="1956">
        <f t="shared" si="58"/>
        <v>0</v>
      </c>
      <c r="AC300" s="1956">
        <f t="shared" si="58"/>
        <v>0</v>
      </c>
      <c r="AD300" s="1956">
        <f t="shared" si="58"/>
        <v>0</v>
      </c>
      <c r="AE300" s="1956">
        <f t="shared" si="58"/>
        <v>0</v>
      </c>
      <c r="AF300" s="1956">
        <f t="shared" si="58"/>
        <v>0</v>
      </c>
      <c r="AG300" s="1956">
        <f t="shared" si="58"/>
        <v>0</v>
      </c>
      <c r="AH300" s="1956">
        <f t="shared" si="58"/>
        <v>0</v>
      </c>
      <c r="AI300" s="1956">
        <f t="shared" si="58"/>
        <v>0</v>
      </c>
      <c r="AJ300" s="1956">
        <f t="shared" si="58"/>
        <v>0</v>
      </c>
      <c r="AK300" s="1956">
        <f t="shared" si="58"/>
        <v>0</v>
      </c>
      <c r="AL300" s="1956">
        <f t="shared" si="58"/>
        <v>0</v>
      </c>
      <c r="AM300" s="1956">
        <f t="shared" si="58"/>
        <v>0</v>
      </c>
      <c r="AN300" s="1956">
        <f t="shared" si="58"/>
        <v>0</v>
      </c>
      <c r="AO300" s="1956">
        <f t="shared" si="58"/>
        <v>0</v>
      </c>
      <c r="AP300" s="1956">
        <f t="shared" si="58"/>
        <v>0</v>
      </c>
      <c r="AQ300" s="1956">
        <f t="shared" si="58"/>
        <v>0</v>
      </c>
      <c r="AR300" s="1956">
        <f t="shared" si="58"/>
        <v>0</v>
      </c>
      <c r="AS300" s="1956">
        <f t="shared" si="58"/>
        <v>0</v>
      </c>
      <c r="AT300" s="1956"/>
      <c r="AU300" s="1956"/>
      <c r="AV300" s="2103"/>
      <c r="AW300" s="1956"/>
      <c r="AX300" s="1956"/>
      <c r="AY300" s="1956"/>
      <c r="AZ300" s="1956"/>
      <c r="BA300" s="1956"/>
      <c r="BB300" s="1956"/>
      <c r="BC300" s="1956"/>
      <c r="BD300" s="1956"/>
      <c r="BE300" s="1956"/>
      <c r="BF300" s="1956"/>
      <c r="BG300" s="1956"/>
      <c r="BH300" s="1956"/>
      <c r="BI300" s="1956"/>
      <c r="BJ300" s="1956"/>
      <c r="BK300" s="1956"/>
      <c r="BL300" s="1956"/>
      <c r="BM300" s="1956"/>
      <c r="BN300" s="1956"/>
    </row>
    <row r="301" spans="1:66" s="752" customFormat="1" ht="12.75">
      <c r="A301" s="793"/>
      <c r="B301" s="1950" t="s">
        <v>61</v>
      </c>
      <c r="C301" s="1956">
        <f t="shared" si="55"/>
        <v>905999.99999999988</v>
      </c>
      <c r="D301" s="1956">
        <f t="shared" si="58"/>
        <v>462969.63320412853</v>
      </c>
      <c r="E301" s="1956">
        <f t="shared" si="58"/>
        <v>142732.87265335096</v>
      </c>
      <c r="F301" s="1956">
        <f t="shared" si="58"/>
        <v>225332.60024775277</v>
      </c>
      <c r="G301" s="1956">
        <f t="shared" si="58"/>
        <v>0</v>
      </c>
      <c r="H301" s="1956">
        <f t="shared" si="58"/>
        <v>0</v>
      </c>
      <c r="I301" s="1956">
        <f t="shared" si="58"/>
        <v>0</v>
      </c>
      <c r="J301" s="1956">
        <f t="shared" si="58"/>
        <v>67897.655480715912</v>
      </c>
      <c r="K301" s="1956">
        <f t="shared" si="58"/>
        <v>3723.2966306916778</v>
      </c>
      <c r="L301" s="1956">
        <f t="shared" si="58"/>
        <v>3343.9417833600792</v>
      </c>
      <c r="M301" s="1956">
        <f t="shared" si="58"/>
        <v>0</v>
      </c>
      <c r="N301" s="1956">
        <f t="shared" si="58"/>
        <v>0</v>
      </c>
      <c r="O301" s="1956">
        <f t="shared" si="58"/>
        <v>0</v>
      </c>
      <c r="P301" s="1956">
        <f t="shared" si="58"/>
        <v>0</v>
      </c>
      <c r="Q301" s="1956">
        <f t="shared" si="58"/>
        <v>0</v>
      </c>
      <c r="R301" s="1956">
        <f t="shared" si="58"/>
        <v>0</v>
      </c>
      <c r="S301" s="1956">
        <f t="shared" si="58"/>
        <v>0</v>
      </c>
      <c r="T301" s="1956">
        <f t="shared" si="58"/>
        <v>0</v>
      </c>
      <c r="U301" s="1956">
        <f t="shared" si="58"/>
        <v>0</v>
      </c>
      <c r="V301" s="1956">
        <f t="shared" si="58"/>
        <v>0</v>
      </c>
      <c r="W301" s="1956">
        <f t="shared" si="58"/>
        <v>0</v>
      </c>
      <c r="X301" s="1956">
        <f t="shared" si="58"/>
        <v>905999.99999999988</v>
      </c>
      <c r="Y301" s="1956">
        <f t="shared" si="58"/>
        <v>0</v>
      </c>
      <c r="Z301" s="1956">
        <f t="shared" si="58"/>
        <v>0</v>
      </c>
      <c r="AA301" s="1956">
        <f t="shared" si="58"/>
        <v>0</v>
      </c>
      <c r="AB301" s="1956">
        <f t="shared" si="58"/>
        <v>0</v>
      </c>
      <c r="AC301" s="1956">
        <f t="shared" si="58"/>
        <v>0</v>
      </c>
      <c r="AD301" s="1956">
        <f t="shared" si="58"/>
        <v>0</v>
      </c>
      <c r="AE301" s="1956">
        <f t="shared" si="58"/>
        <v>0</v>
      </c>
      <c r="AF301" s="1956">
        <f t="shared" si="58"/>
        <v>0</v>
      </c>
      <c r="AG301" s="1956">
        <f t="shared" si="58"/>
        <v>0</v>
      </c>
      <c r="AH301" s="1956">
        <f t="shared" si="58"/>
        <v>0</v>
      </c>
      <c r="AI301" s="1956">
        <f t="shared" si="58"/>
        <v>0</v>
      </c>
      <c r="AJ301" s="1956">
        <f t="shared" si="58"/>
        <v>0</v>
      </c>
      <c r="AK301" s="1956">
        <f t="shared" si="58"/>
        <v>0</v>
      </c>
      <c r="AL301" s="1956">
        <f t="shared" si="58"/>
        <v>0</v>
      </c>
      <c r="AM301" s="1956">
        <f t="shared" si="58"/>
        <v>0</v>
      </c>
      <c r="AN301" s="1956">
        <f t="shared" si="58"/>
        <v>0</v>
      </c>
      <c r="AO301" s="1956">
        <f t="shared" si="58"/>
        <v>0</v>
      </c>
      <c r="AP301" s="1956">
        <f t="shared" si="58"/>
        <v>0</v>
      </c>
      <c r="AQ301" s="1956">
        <f t="shared" si="58"/>
        <v>0</v>
      </c>
      <c r="AR301" s="1956">
        <f t="shared" si="58"/>
        <v>0</v>
      </c>
      <c r="AS301" s="1956">
        <f t="shared" si="58"/>
        <v>0</v>
      </c>
      <c r="AT301" s="1956"/>
      <c r="AU301" s="1956"/>
      <c r="AV301" s="2103"/>
      <c r="AW301" s="1956"/>
      <c r="AX301" s="1956"/>
      <c r="AY301" s="1956"/>
      <c r="AZ301" s="1956"/>
      <c r="BA301" s="1956"/>
      <c r="BB301" s="1956"/>
      <c r="BC301" s="1956"/>
      <c r="BD301" s="1956"/>
      <c r="BE301" s="1956"/>
      <c r="BF301" s="1956"/>
      <c r="BG301" s="1956"/>
      <c r="BH301" s="1956"/>
      <c r="BI301" s="1956"/>
      <c r="BJ301" s="1956"/>
      <c r="BK301" s="1956"/>
      <c r="BL301" s="1956"/>
      <c r="BM301" s="1956"/>
      <c r="BN301" s="1956"/>
    </row>
    <row r="302" spans="1:66" s="752" customFormat="1" ht="12.75">
      <c r="A302" s="793"/>
      <c r="B302" s="247" t="s">
        <v>563</v>
      </c>
      <c r="C302" s="1956">
        <f t="shared" si="55"/>
        <v>51000.000000000007</v>
      </c>
      <c r="D302" s="1956">
        <f t="shared" si="58"/>
        <v>27029.483862977184</v>
      </c>
      <c r="E302" s="1956">
        <f t="shared" si="58"/>
        <v>7838.0111346044014</v>
      </c>
      <c r="F302" s="1956">
        <f t="shared" si="58"/>
        <v>11860.035586076794</v>
      </c>
      <c r="G302" s="1956">
        <f t="shared" si="58"/>
        <v>0</v>
      </c>
      <c r="H302" s="1956">
        <f t="shared" si="58"/>
        <v>0</v>
      </c>
      <c r="I302" s="1956">
        <f t="shared" si="58"/>
        <v>0</v>
      </c>
      <c r="J302" s="1956">
        <f t="shared" si="58"/>
        <v>3868.5801993358136</v>
      </c>
      <c r="K302" s="1956">
        <f t="shared" si="58"/>
        <v>212.14092769136215</v>
      </c>
      <c r="L302" s="1956">
        <f t="shared" si="58"/>
        <v>191.74828931444716</v>
      </c>
      <c r="M302" s="1956">
        <f t="shared" si="58"/>
        <v>0</v>
      </c>
      <c r="N302" s="1956">
        <f t="shared" si="58"/>
        <v>0</v>
      </c>
      <c r="O302" s="1956">
        <f t="shared" si="58"/>
        <v>0</v>
      </c>
      <c r="P302" s="1956">
        <f t="shared" si="58"/>
        <v>0</v>
      </c>
      <c r="Q302" s="1956">
        <f t="shared" si="58"/>
        <v>0</v>
      </c>
      <c r="R302" s="1956">
        <f t="shared" si="58"/>
        <v>0</v>
      </c>
      <c r="S302" s="1956">
        <f t="shared" si="58"/>
        <v>0</v>
      </c>
      <c r="T302" s="1956">
        <f t="shared" si="58"/>
        <v>0</v>
      </c>
      <c r="U302" s="1956">
        <f t="shared" si="58"/>
        <v>0</v>
      </c>
      <c r="V302" s="1956">
        <f t="shared" si="58"/>
        <v>0</v>
      </c>
      <c r="W302" s="1956">
        <f t="shared" si="58"/>
        <v>0</v>
      </c>
      <c r="X302" s="1956">
        <f t="shared" si="58"/>
        <v>51000.000000000007</v>
      </c>
      <c r="Y302" s="1956">
        <f t="shared" si="58"/>
        <v>0</v>
      </c>
      <c r="Z302" s="1956">
        <f t="shared" si="58"/>
        <v>0</v>
      </c>
      <c r="AA302" s="1956">
        <f t="shared" si="58"/>
        <v>0</v>
      </c>
      <c r="AB302" s="1956">
        <f t="shared" si="58"/>
        <v>0</v>
      </c>
      <c r="AC302" s="1956">
        <f t="shared" si="58"/>
        <v>0</v>
      </c>
      <c r="AD302" s="1956">
        <f t="shared" si="58"/>
        <v>0</v>
      </c>
      <c r="AE302" s="1956">
        <f t="shared" si="58"/>
        <v>0</v>
      </c>
      <c r="AF302" s="1956">
        <f t="shared" si="58"/>
        <v>0</v>
      </c>
      <c r="AG302" s="1956">
        <f t="shared" si="58"/>
        <v>0</v>
      </c>
      <c r="AH302" s="1956">
        <f t="shared" si="58"/>
        <v>0</v>
      </c>
      <c r="AI302" s="1956">
        <f t="shared" si="58"/>
        <v>0</v>
      </c>
      <c r="AJ302" s="1956">
        <f t="shared" si="58"/>
        <v>0</v>
      </c>
      <c r="AK302" s="1956">
        <f t="shared" si="58"/>
        <v>0</v>
      </c>
      <c r="AL302" s="1956">
        <f t="shared" si="58"/>
        <v>0</v>
      </c>
      <c r="AM302" s="1956">
        <f t="shared" si="58"/>
        <v>0</v>
      </c>
      <c r="AN302" s="1956">
        <f t="shared" si="58"/>
        <v>0</v>
      </c>
      <c r="AO302" s="1956">
        <f t="shared" si="58"/>
        <v>0</v>
      </c>
      <c r="AP302" s="1956">
        <f t="shared" si="58"/>
        <v>0</v>
      </c>
      <c r="AQ302" s="1956">
        <f t="shared" si="58"/>
        <v>0</v>
      </c>
      <c r="AR302" s="1956">
        <f t="shared" si="58"/>
        <v>0</v>
      </c>
      <c r="AS302" s="1956">
        <f t="shared" si="58"/>
        <v>0</v>
      </c>
      <c r="AT302" s="1956"/>
      <c r="AU302" s="1956"/>
      <c r="AV302" s="2103"/>
      <c r="AW302" s="1956"/>
      <c r="AX302" s="1956"/>
      <c r="AY302" s="1956"/>
      <c r="AZ302" s="1956"/>
      <c r="BA302" s="1956"/>
      <c r="BB302" s="1956"/>
      <c r="BC302" s="1956"/>
      <c r="BD302" s="1956"/>
      <c r="BE302" s="1956"/>
      <c r="BF302" s="1956"/>
      <c r="BG302" s="1956"/>
      <c r="BH302" s="1956"/>
      <c r="BI302" s="1956"/>
      <c r="BJ302" s="1956"/>
      <c r="BK302" s="1956"/>
      <c r="BL302" s="1956"/>
      <c r="BM302" s="1956"/>
      <c r="BN302" s="1956"/>
    </row>
    <row r="303" spans="1:66" s="752" customFormat="1" ht="12.75">
      <c r="A303" s="793"/>
      <c r="B303" s="247" t="s">
        <v>564</v>
      </c>
      <c r="C303" s="1956">
        <f t="shared" si="55"/>
        <v>0</v>
      </c>
      <c r="D303" s="1956">
        <f t="shared" si="58"/>
        <v>0</v>
      </c>
      <c r="E303" s="1956">
        <f t="shared" si="58"/>
        <v>0</v>
      </c>
      <c r="F303" s="1956">
        <f t="shared" si="58"/>
        <v>0</v>
      </c>
      <c r="G303" s="1956">
        <f t="shared" si="58"/>
        <v>0</v>
      </c>
      <c r="H303" s="1956">
        <f t="shared" si="58"/>
        <v>0</v>
      </c>
      <c r="I303" s="1956">
        <f t="shared" si="58"/>
        <v>0</v>
      </c>
      <c r="J303" s="1956">
        <f t="shared" si="58"/>
        <v>0</v>
      </c>
      <c r="K303" s="1956">
        <f t="shared" si="58"/>
        <v>0</v>
      </c>
      <c r="L303" s="1956">
        <f t="shared" si="58"/>
        <v>0</v>
      </c>
      <c r="M303" s="1956">
        <f t="shared" si="58"/>
        <v>0</v>
      </c>
      <c r="N303" s="1956">
        <f t="shared" si="58"/>
        <v>0</v>
      </c>
      <c r="O303" s="1956">
        <f t="shared" si="58"/>
        <v>0</v>
      </c>
      <c r="P303" s="1956">
        <f t="shared" si="58"/>
        <v>0</v>
      </c>
      <c r="Q303" s="1956">
        <f t="shared" si="58"/>
        <v>0</v>
      </c>
      <c r="R303" s="1956">
        <f t="shared" si="58"/>
        <v>0</v>
      </c>
      <c r="S303" s="1956">
        <f t="shared" si="58"/>
        <v>0</v>
      </c>
      <c r="T303" s="1956">
        <f t="shared" si="58"/>
        <v>0</v>
      </c>
      <c r="U303" s="1956">
        <f t="shared" si="58"/>
        <v>0</v>
      </c>
      <c r="V303" s="1956">
        <f t="shared" si="58"/>
        <v>0</v>
      </c>
      <c r="W303" s="1956">
        <f t="shared" si="58"/>
        <v>0</v>
      </c>
      <c r="X303" s="1956">
        <f t="shared" si="58"/>
        <v>0</v>
      </c>
      <c r="Y303" s="1956">
        <f t="shared" ref="D303:AS309" si="59">SUMIF($AV$168:$AV$240, $B303,Y$168:Y$240)</f>
        <v>0</v>
      </c>
      <c r="Z303" s="1956">
        <f t="shared" si="59"/>
        <v>0</v>
      </c>
      <c r="AA303" s="1956">
        <f t="shared" si="59"/>
        <v>0</v>
      </c>
      <c r="AB303" s="1956">
        <f t="shared" si="59"/>
        <v>0</v>
      </c>
      <c r="AC303" s="1956">
        <f t="shared" si="59"/>
        <v>0</v>
      </c>
      <c r="AD303" s="1956">
        <f t="shared" si="59"/>
        <v>0</v>
      </c>
      <c r="AE303" s="1956">
        <f t="shared" si="59"/>
        <v>0</v>
      </c>
      <c r="AF303" s="1956">
        <f t="shared" si="59"/>
        <v>0</v>
      </c>
      <c r="AG303" s="1956">
        <f t="shared" si="59"/>
        <v>0</v>
      </c>
      <c r="AH303" s="1956">
        <f t="shared" si="59"/>
        <v>0</v>
      </c>
      <c r="AI303" s="1956">
        <f t="shared" si="59"/>
        <v>0</v>
      </c>
      <c r="AJ303" s="1956">
        <f t="shared" si="59"/>
        <v>0</v>
      </c>
      <c r="AK303" s="1956">
        <f t="shared" si="59"/>
        <v>0</v>
      </c>
      <c r="AL303" s="1956">
        <f t="shared" si="59"/>
        <v>0</v>
      </c>
      <c r="AM303" s="1956">
        <f t="shared" si="59"/>
        <v>0</v>
      </c>
      <c r="AN303" s="1956">
        <f t="shared" si="59"/>
        <v>0</v>
      </c>
      <c r="AO303" s="1956">
        <f t="shared" si="59"/>
        <v>0</v>
      </c>
      <c r="AP303" s="1956">
        <f t="shared" si="59"/>
        <v>0</v>
      </c>
      <c r="AQ303" s="1956">
        <f t="shared" si="59"/>
        <v>0</v>
      </c>
      <c r="AR303" s="1956">
        <f t="shared" si="59"/>
        <v>0</v>
      </c>
      <c r="AS303" s="1956">
        <f t="shared" si="59"/>
        <v>0</v>
      </c>
      <c r="AT303" s="1956"/>
      <c r="AU303" s="1956"/>
      <c r="AV303" s="2103"/>
      <c r="AW303" s="1956"/>
      <c r="AX303" s="1956"/>
      <c r="AY303" s="1956"/>
      <c r="AZ303" s="1956"/>
      <c r="BA303" s="1956"/>
      <c r="BB303" s="1956"/>
      <c r="BC303" s="1956"/>
      <c r="BD303" s="1956"/>
      <c r="BE303" s="1956"/>
      <c r="BF303" s="1956"/>
      <c r="BG303" s="1956"/>
      <c r="BH303" s="1956"/>
      <c r="BI303" s="1956"/>
      <c r="BJ303" s="1956"/>
      <c r="BK303" s="1956"/>
      <c r="BL303" s="1956"/>
      <c r="BM303" s="1956"/>
      <c r="BN303" s="1956"/>
    </row>
    <row r="304" spans="1:66" s="752" customFormat="1" ht="12.75">
      <c r="A304" s="793"/>
      <c r="B304" s="247" t="s">
        <v>755</v>
      </c>
      <c r="C304" s="1956">
        <f t="shared" si="55"/>
        <v>0</v>
      </c>
      <c r="D304" s="1956">
        <f t="shared" si="59"/>
        <v>0</v>
      </c>
      <c r="E304" s="1956">
        <f t="shared" si="59"/>
        <v>0</v>
      </c>
      <c r="F304" s="1956">
        <f t="shared" si="59"/>
        <v>0</v>
      </c>
      <c r="G304" s="1956">
        <f t="shared" si="59"/>
        <v>0</v>
      </c>
      <c r="H304" s="1956">
        <f t="shared" si="59"/>
        <v>0</v>
      </c>
      <c r="I304" s="1956">
        <f t="shared" si="59"/>
        <v>0</v>
      </c>
      <c r="J304" s="1956">
        <f t="shared" si="59"/>
        <v>0</v>
      </c>
      <c r="K304" s="1956">
        <f t="shared" si="59"/>
        <v>0</v>
      </c>
      <c r="L304" s="1956">
        <f t="shared" si="59"/>
        <v>0</v>
      </c>
      <c r="M304" s="1956">
        <f t="shared" si="59"/>
        <v>0</v>
      </c>
      <c r="N304" s="1956">
        <f t="shared" si="59"/>
        <v>0</v>
      </c>
      <c r="O304" s="1956">
        <f t="shared" si="59"/>
        <v>0</v>
      </c>
      <c r="P304" s="1956">
        <f t="shared" si="59"/>
        <v>0</v>
      </c>
      <c r="Q304" s="1956">
        <f t="shared" si="59"/>
        <v>0</v>
      </c>
      <c r="R304" s="1956">
        <f t="shared" si="59"/>
        <v>0</v>
      </c>
      <c r="S304" s="1956">
        <f t="shared" si="59"/>
        <v>0</v>
      </c>
      <c r="T304" s="1956">
        <f t="shared" si="59"/>
        <v>0</v>
      </c>
      <c r="U304" s="1956">
        <f t="shared" si="59"/>
        <v>0</v>
      </c>
      <c r="V304" s="1956">
        <f t="shared" si="59"/>
        <v>0</v>
      </c>
      <c r="W304" s="1956">
        <f t="shared" si="59"/>
        <v>0</v>
      </c>
      <c r="X304" s="1956">
        <f t="shared" si="59"/>
        <v>0</v>
      </c>
      <c r="Y304" s="1956">
        <f t="shared" si="59"/>
        <v>0</v>
      </c>
      <c r="Z304" s="1956">
        <f t="shared" si="59"/>
        <v>0</v>
      </c>
      <c r="AA304" s="1956">
        <f t="shared" si="59"/>
        <v>0</v>
      </c>
      <c r="AB304" s="1956">
        <f t="shared" si="59"/>
        <v>0</v>
      </c>
      <c r="AC304" s="1956">
        <f t="shared" si="59"/>
        <v>0</v>
      </c>
      <c r="AD304" s="1956">
        <f t="shared" si="59"/>
        <v>0</v>
      </c>
      <c r="AE304" s="1956">
        <f t="shared" si="59"/>
        <v>0</v>
      </c>
      <c r="AF304" s="1956">
        <f t="shared" si="59"/>
        <v>0</v>
      </c>
      <c r="AG304" s="1956">
        <f t="shared" si="59"/>
        <v>0</v>
      </c>
      <c r="AH304" s="1956">
        <f t="shared" si="59"/>
        <v>0</v>
      </c>
      <c r="AI304" s="1956">
        <f t="shared" si="59"/>
        <v>0</v>
      </c>
      <c r="AJ304" s="1956">
        <f t="shared" si="59"/>
        <v>0</v>
      </c>
      <c r="AK304" s="1956">
        <f t="shared" si="59"/>
        <v>0</v>
      </c>
      <c r="AL304" s="1956">
        <f t="shared" si="59"/>
        <v>0</v>
      </c>
      <c r="AM304" s="1956">
        <f t="shared" si="59"/>
        <v>0</v>
      </c>
      <c r="AN304" s="1956">
        <f t="shared" si="59"/>
        <v>0</v>
      </c>
      <c r="AO304" s="1956">
        <f t="shared" si="59"/>
        <v>0</v>
      </c>
      <c r="AP304" s="1956">
        <f t="shared" si="59"/>
        <v>0</v>
      </c>
      <c r="AQ304" s="1956">
        <f t="shared" si="59"/>
        <v>0</v>
      </c>
      <c r="AR304" s="1956">
        <f t="shared" si="59"/>
        <v>0</v>
      </c>
      <c r="AS304" s="1956">
        <f t="shared" si="59"/>
        <v>0</v>
      </c>
      <c r="AT304" s="1956"/>
      <c r="AU304" s="1956"/>
      <c r="AV304" s="2103"/>
      <c r="AW304" s="1956"/>
      <c r="AX304" s="1956"/>
      <c r="AY304" s="1956"/>
      <c r="AZ304" s="1956"/>
      <c r="BA304" s="1956"/>
      <c r="BB304" s="1956"/>
      <c r="BC304" s="1956"/>
      <c r="BD304" s="1956"/>
      <c r="BE304" s="1956"/>
      <c r="BF304" s="1956"/>
      <c r="BG304" s="1956"/>
      <c r="BH304" s="1956"/>
      <c r="BI304" s="1956"/>
      <c r="BJ304" s="1956"/>
      <c r="BK304" s="1956"/>
      <c r="BL304" s="1956"/>
      <c r="BM304" s="1956"/>
      <c r="BN304" s="1956"/>
    </row>
    <row r="305" spans="1:66" s="752" customFormat="1" ht="12.75">
      <c r="A305" s="793"/>
      <c r="B305" s="247" t="s">
        <v>681</v>
      </c>
      <c r="C305" s="1956">
        <f t="shared" si="55"/>
        <v>159999.99999999997</v>
      </c>
      <c r="D305" s="1956">
        <f t="shared" si="59"/>
        <v>100962.9059369633</v>
      </c>
      <c r="E305" s="1956">
        <f t="shared" si="59"/>
        <v>13848.207249354278</v>
      </c>
      <c r="F305" s="1956">
        <f t="shared" si="59"/>
        <v>45188.886813682388</v>
      </c>
      <c r="G305" s="1956">
        <f t="shared" si="59"/>
        <v>0</v>
      </c>
      <c r="H305" s="1956">
        <f t="shared" si="59"/>
        <v>0</v>
      </c>
      <c r="I305" s="1956">
        <f t="shared" si="59"/>
        <v>0</v>
      </c>
      <c r="J305" s="1956">
        <f t="shared" si="59"/>
        <v>0</v>
      </c>
      <c r="K305" s="1956">
        <f t="shared" si="59"/>
        <v>0</v>
      </c>
      <c r="L305" s="1956">
        <f t="shared" si="59"/>
        <v>0</v>
      </c>
      <c r="M305" s="1956">
        <f t="shared" si="59"/>
        <v>0</v>
      </c>
      <c r="N305" s="1956">
        <f t="shared" si="59"/>
        <v>0</v>
      </c>
      <c r="O305" s="1956">
        <f t="shared" si="59"/>
        <v>0</v>
      </c>
      <c r="P305" s="1956">
        <f t="shared" si="59"/>
        <v>0</v>
      </c>
      <c r="Q305" s="1956">
        <f t="shared" si="59"/>
        <v>0</v>
      </c>
      <c r="R305" s="1956">
        <f t="shared" si="59"/>
        <v>0</v>
      </c>
      <c r="S305" s="1956">
        <f t="shared" si="59"/>
        <v>0</v>
      </c>
      <c r="T305" s="1956">
        <f t="shared" si="59"/>
        <v>0</v>
      </c>
      <c r="U305" s="1956">
        <f t="shared" si="59"/>
        <v>0</v>
      </c>
      <c r="V305" s="1956">
        <f t="shared" si="59"/>
        <v>0</v>
      </c>
      <c r="W305" s="1956">
        <f t="shared" si="59"/>
        <v>0</v>
      </c>
      <c r="X305" s="1956">
        <f t="shared" si="59"/>
        <v>159999.99999999997</v>
      </c>
      <c r="Y305" s="1956">
        <f t="shared" si="59"/>
        <v>0</v>
      </c>
      <c r="Z305" s="1956">
        <f t="shared" si="59"/>
        <v>0</v>
      </c>
      <c r="AA305" s="1956">
        <f t="shared" si="59"/>
        <v>0</v>
      </c>
      <c r="AB305" s="1956">
        <f t="shared" si="59"/>
        <v>0</v>
      </c>
      <c r="AC305" s="1956">
        <f t="shared" si="59"/>
        <v>0</v>
      </c>
      <c r="AD305" s="1956">
        <f t="shared" si="59"/>
        <v>0</v>
      </c>
      <c r="AE305" s="1956">
        <f t="shared" si="59"/>
        <v>0</v>
      </c>
      <c r="AF305" s="1956">
        <f t="shared" si="59"/>
        <v>0</v>
      </c>
      <c r="AG305" s="1956">
        <f t="shared" si="59"/>
        <v>0</v>
      </c>
      <c r="AH305" s="1956">
        <f t="shared" si="59"/>
        <v>0</v>
      </c>
      <c r="AI305" s="1956">
        <f t="shared" si="59"/>
        <v>0</v>
      </c>
      <c r="AJ305" s="1956">
        <f t="shared" si="59"/>
        <v>0</v>
      </c>
      <c r="AK305" s="1956">
        <f t="shared" si="59"/>
        <v>0</v>
      </c>
      <c r="AL305" s="1956">
        <f t="shared" si="59"/>
        <v>0</v>
      </c>
      <c r="AM305" s="1956">
        <f t="shared" si="59"/>
        <v>0</v>
      </c>
      <c r="AN305" s="1956">
        <f t="shared" si="59"/>
        <v>0</v>
      </c>
      <c r="AO305" s="1956">
        <f t="shared" si="59"/>
        <v>0</v>
      </c>
      <c r="AP305" s="1956">
        <f t="shared" si="59"/>
        <v>0</v>
      </c>
      <c r="AQ305" s="1956">
        <f t="shared" si="59"/>
        <v>0</v>
      </c>
      <c r="AR305" s="1956">
        <f t="shared" si="59"/>
        <v>0</v>
      </c>
      <c r="AS305" s="1956">
        <f t="shared" si="59"/>
        <v>0</v>
      </c>
      <c r="AT305" s="1956"/>
      <c r="AU305" s="1956"/>
      <c r="AV305" s="2103"/>
      <c r="AW305" s="1956"/>
      <c r="AX305" s="1956"/>
      <c r="AY305" s="1956"/>
      <c r="AZ305" s="1956"/>
      <c r="BA305" s="1956"/>
      <c r="BB305" s="1956"/>
      <c r="BC305" s="1956"/>
      <c r="BD305" s="1956"/>
      <c r="BE305" s="1956"/>
      <c r="BF305" s="1956"/>
      <c r="BG305" s="1956"/>
      <c r="BH305" s="1956"/>
      <c r="BI305" s="1956"/>
      <c r="BJ305" s="1956"/>
      <c r="BK305" s="1956"/>
      <c r="BL305" s="1956"/>
      <c r="BM305" s="1956"/>
      <c r="BN305" s="1956"/>
    </row>
    <row r="306" spans="1:66" s="752" customFormat="1" ht="12.75">
      <c r="A306" s="793"/>
      <c r="B306" s="247" t="s">
        <v>222</v>
      </c>
      <c r="C306" s="1956">
        <f t="shared" si="55"/>
        <v>0</v>
      </c>
      <c r="D306" s="1956">
        <f t="shared" si="59"/>
        <v>0</v>
      </c>
      <c r="E306" s="1956">
        <f t="shared" si="59"/>
        <v>0</v>
      </c>
      <c r="F306" s="1956">
        <f t="shared" si="59"/>
        <v>0</v>
      </c>
      <c r="G306" s="1956">
        <f t="shared" si="59"/>
        <v>0</v>
      </c>
      <c r="H306" s="1956">
        <f t="shared" si="59"/>
        <v>0</v>
      </c>
      <c r="I306" s="1956">
        <f t="shared" si="59"/>
        <v>0</v>
      </c>
      <c r="J306" s="1956">
        <f t="shared" si="59"/>
        <v>0</v>
      </c>
      <c r="K306" s="1956">
        <f t="shared" si="59"/>
        <v>0</v>
      </c>
      <c r="L306" s="1956">
        <f t="shared" si="59"/>
        <v>0</v>
      </c>
      <c r="M306" s="1956">
        <f t="shared" si="59"/>
        <v>0</v>
      </c>
      <c r="N306" s="1956">
        <f t="shared" si="59"/>
        <v>0</v>
      </c>
      <c r="O306" s="1956">
        <f t="shared" si="59"/>
        <v>0</v>
      </c>
      <c r="P306" s="1956">
        <f t="shared" si="59"/>
        <v>0</v>
      </c>
      <c r="Q306" s="1956">
        <f t="shared" si="59"/>
        <v>0</v>
      </c>
      <c r="R306" s="1956">
        <f t="shared" si="59"/>
        <v>0</v>
      </c>
      <c r="S306" s="1956">
        <f t="shared" si="59"/>
        <v>0</v>
      </c>
      <c r="T306" s="1956">
        <f t="shared" si="59"/>
        <v>0</v>
      </c>
      <c r="U306" s="1956">
        <f t="shared" si="59"/>
        <v>0</v>
      </c>
      <c r="V306" s="1956">
        <f t="shared" si="59"/>
        <v>0</v>
      </c>
      <c r="W306" s="1956">
        <f t="shared" si="59"/>
        <v>0</v>
      </c>
      <c r="X306" s="1956">
        <f t="shared" si="59"/>
        <v>0</v>
      </c>
      <c r="Y306" s="1956">
        <f t="shared" si="59"/>
        <v>0</v>
      </c>
      <c r="Z306" s="1956">
        <f t="shared" si="59"/>
        <v>0</v>
      </c>
      <c r="AA306" s="1956">
        <f t="shared" si="59"/>
        <v>0</v>
      </c>
      <c r="AB306" s="1956">
        <f t="shared" si="59"/>
        <v>0</v>
      </c>
      <c r="AC306" s="1956">
        <f t="shared" si="59"/>
        <v>0</v>
      </c>
      <c r="AD306" s="1956">
        <f t="shared" si="59"/>
        <v>0</v>
      </c>
      <c r="AE306" s="1956">
        <f t="shared" si="59"/>
        <v>0</v>
      </c>
      <c r="AF306" s="1956">
        <f t="shared" si="59"/>
        <v>0</v>
      </c>
      <c r="AG306" s="1956">
        <f t="shared" si="59"/>
        <v>0</v>
      </c>
      <c r="AH306" s="1956">
        <f t="shared" si="59"/>
        <v>0</v>
      </c>
      <c r="AI306" s="1956">
        <f t="shared" si="59"/>
        <v>0</v>
      </c>
      <c r="AJ306" s="1956">
        <f t="shared" si="59"/>
        <v>0</v>
      </c>
      <c r="AK306" s="1956">
        <f t="shared" si="59"/>
        <v>0</v>
      </c>
      <c r="AL306" s="1956">
        <f t="shared" si="59"/>
        <v>0</v>
      </c>
      <c r="AM306" s="1956">
        <f t="shared" si="59"/>
        <v>0</v>
      </c>
      <c r="AN306" s="1956">
        <f t="shared" si="59"/>
        <v>0</v>
      </c>
      <c r="AO306" s="1956">
        <f t="shared" si="59"/>
        <v>0</v>
      </c>
      <c r="AP306" s="1956">
        <f t="shared" si="59"/>
        <v>0</v>
      </c>
      <c r="AQ306" s="1956">
        <f t="shared" si="59"/>
        <v>0</v>
      </c>
      <c r="AR306" s="1956">
        <f t="shared" si="59"/>
        <v>0</v>
      </c>
      <c r="AS306" s="1956">
        <f t="shared" si="59"/>
        <v>0</v>
      </c>
      <c r="AT306" s="1956"/>
      <c r="AU306" s="1956"/>
      <c r="AV306" s="2103"/>
      <c r="AW306" s="1956"/>
      <c r="AX306" s="1956"/>
      <c r="AY306" s="1956"/>
      <c r="AZ306" s="1956"/>
      <c r="BA306" s="1956"/>
      <c r="BB306" s="1956"/>
      <c r="BC306" s="1956"/>
      <c r="BD306" s="1956"/>
      <c r="BE306" s="1956"/>
      <c r="BF306" s="1956"/>
      <c r="BG306" s="1956"/>
      <c r="BH306" s="1956"/>
      <c r="BI306" s="1956"/>
      <c r="BJ306" s="1956"/>
      <c r="BK306" s="1956"/>
      <c r="BL306" s="1956"/>
      <c r="BM306" s="1956"/>
      <c r="BN306" s="1956"/>
    </row>
    <row r="307" spans="1:66" s="752" customFormat="1" ht="12.75">
      <c r="A307" s="793"/>
      <c r="B307" s="247" t="s">
        <v>1144</v>
      </c>
      <c r="C307" s="1956">
        <f t="shared" si="55"/>
        <v>2000</v>
      </c>
      <c r="D307" s="1956">
        <f t="shared" si="59"/>
        <v>1356.3573678891994</v>
      </c>
      <c r="E307" s="1956">
        <f t="shared" si="59"/>
        <v>161.08898531771979</v>
      </c>
      <c r="F307" s="1956">
        <f t="shared" si="59"/>
        <v>18.664923022053141</v>
      </c>
      <c r="G307" s="1956">
        <f t="shared" si="59"/>
        <v>0</v>
      </c>
      <c r="H307" s="1956">
        <f t="shared" si="59"/>
        <v>0</v>
      </c>
      <c r="I307" s="1956">
        <f t="shared" si="59"/>
        <v>0</v>
      </c>
      <c r="J307" s="1956">
        <f t="shared" si="59"/>
        <v>422.75456220650301</v>
      </c>
      <c r="K307" s="1956">
        <f t="shared" si="59"/>
        <v>23.182547702550082</v>
      </c>
      <c r="L307" s="1956">
        <f t="shared" si="59"/>
        <v>17.951613861974678</v>
      </c>
      <c r="M307" s="1956">
        <f t="shared" si="59"/>
        <v>0</v>
      </c>
      <c r="N307" s="1956">
        <f t="shared" si="59"/>
        <v>0</v>
      </c>
      <c r="O307" s="1956">
        <f t="shared" si="59"/>
        <v>0</v>
      </c>
      <c r="P307" s="1956">
        <f t="shared" si="59"/>
        <v>0</v>
      </c>
      <c r="Q307" s="1956">
        <f t="shared" si="59"/>
        <v>0</v>
      </c>
      <c r="R307" s="1956">
        <f t="shared" si="59"/>
        <v>0</v>
      </c>
      <c r="S307" s="1956">
        <f t="shared" si="59"/>
        <v>0</v>
      </c>
      <c r="T307" s="1956">
        <f t="shared" si="59"/>
        <v>0</v>
      </c>
      <c r="U307" s="1956">
        <f t="shared" si="59"/>
        <v>0</v>
      </c>
      <c r="V307" s="1956">
        <f t="shared" si="59"/>
        <v>0</v>
      </c>
      <c r="W307" s="1956">
        <f t="shared" si="59"/>
        <v>0</v>
      </c>
      <c r="X307" s="1956">
        <f t="shared" si="59"/>
        <v>2000</v>
      </c>
      <c r="Y307" s="1956">
        <f t="shared" si="59"/>
        <v>0</v>
      </c>
      <c r="Z307" s="1956">
        <f t="shared" si="59"/>
        <v>0</v>
      </c>
      <c r="AA307" s="1956">
        <f t="shared" si="59"/>
        <v>0</v>
      </c>
      <c r="AB307" s="1956">
        <f t="shared" si="59"/>
        <v>0</v>
      </c>
      <c r="AC307" s="1956">
        <f t="shared" si="59"/>
        <v>0</v>
      </c>
      <c r="AD307" s="1956">
        <f t="shared" si="59"/>
        <v>0</v>
      </c>
      <c r="AE307" s="1956">
        <f t="shared" si="59"/>
        <v>0</v>
      </c>
      <c r="AF307" s="1956">
        <f t="shared" si="59"/>
        <v>0</v>
      </c>
      <c r="AG307" s="1956">
        <f t="shared" si="59"/>
        <v>0</v>
      </c>
      <c r="AH307" s="1956">
        <f t="shared" si="59"/>
        <v>0</v>
      </c>
      <c r="AI307" s="1956">
        <f t="shared" si="59"/>
        <v>0</v>
      </c>
      <c r="AJ307" s="1956">
        <f t="shared" si="59"/>
        <v>0</v>
      </c>
      <c r="AK307" s="1956">
        <f t="shared" si="59"/>
        <v>0</v>
      </c>
      <c r="AL307" s="1956">
        <f t="shared" si="59"/>
        <v>0</v>
      </c>
      <c r="AM307" s="1956">
        <f t="shared" si="59"/>
        <v>0</v>
      </c>
      <c r="AN307" s="1956">
        <f t="shared" si="59"/>
        <v>0</v>
      </c>
      <c r="AO307" s="1956">
        <f t="shared" si="59"/>
        <v>0</v>
      </c>
      <c r="AP307" s="1956">
        <f t="shared" si="59"/>
        <v>0</v>
      </c>
      <c r="AQ307" s="1956">
        <f t="shared" si="59"/>
        <v>0</v>
      </c>
      <c r="AR307" s="1956">
        <f t="shared" si="59"/>
        <v>0</v>
      </c>
      <c r="AS307" s="1956">
        <f t="shared" si="59"/>
        <v>0</v>
      </c>
      <c r="AT307" s="1956"/>
      <c r="AU307" s="1956"/>
      <c r="AV307" s="2103"/>
      <c r="AW307" s="1956"/>
      <c r="AX307" s="1956"/>
      <c r="AY307" s="1956"/>
      <c r="AZ307" s="1956"/>
      <c r="BA307" s="1956"/>
      <c r="BB307" s="1956"/>
      <c r="BC307" s="1956"/>
      <c r="BD307" s="1956"/>
      <c r="BE307" s="1956"/>
      <c r="BF307" s="1956"/>
      <c r="BG307" s="1956"/>
      <c r="BH307" s="1956"/>
      <c r="BI307" s="1956"/>
      <c r="BJ307" s="1956"/>
      <c r="BK307" s="1956"/>
      <c r="BL307" s="1956"/>
      <c r="BM307" s="1956"/>
      <c r="BN307" s="1956"/>
    </row>
    <row r="308" spans="1:66" s="752" customFormat="1" ht="12.75">
      <c r="A308" s="793"/>
      <c r="B308" s="247" t="s">
        <v>501</v>
      </c>
      <c r="C308" s="1956">
        <f t="shared" si="55"/>
        <v>0</v>
      </c>
      <c r="D308" s="1956">
        <f t="shared" si="59"/>
        <v>0</v>
      </c>
      <c r="E308" s="1956">
        <f t="shared" si="59"/>
        <v>0</v>
      </c>
      <c r="F308" s="1956">
        <f t="shared" si="59"/>
        <v>0</v>
      </c>
      <c r="G308" s="1956">
        <f t="shared" si="59"/>
        <v>0</v>
      </c>
      <c r="H308" s="1956">
        <f t="shared" si="59"/>
        <v>0</v>
      </c>
      <c r="I308" s="1956">
        <f t="shared" si="59"/>
        <v>0</v>
      </c>
      <c r="J308" s="1956">
        <f t="shared" si="59"/>
        <v>0</v>
      </c>
      <c r="K308" s="1956">
        <f t="shared" si="59"/>
        <v>0</v>
      </c>
      <c r="L308" s="1956">
        <f t="shared" si="59"/>
        <v>0</v>
      </c>
      <c r="M308" s="1956">
        <f t="shared" si="59"/>
        <v>0</v>
      </c>
      <c r="N308" s="1956">
        <f t="shared" si="59"/>
        <v>0</v>
      </c>
      <c r="O308" s="1956">
        <f t="shared" si="59"/>
        <v>0</v>
      </c>
      <c r="P308" s="1956">
        <f t="shared" si="59"/>
        <v>0</v>
      </c>
      <c r="Q308" s="1956">
        <f t="shared" si="59"/>
        <v>0</v>
      </c>
      <c r="R308" s="1956">
        <f t="shared" si="59"/>
        <v>0</v>
      </c>
      <c r="S308" s="1956">
        <f t="shared" si="59"/>
        <v>0</v>
      </c>
      <c r="T308" s="1956">
        <f t="shared" si="59"/>
        <v>0</v>
      </c>
      <c r="U308" s="1956">
        <f t="shared" si="59"/>
        <v>0</v>
      </c>
      <c r="V308" s="1956">
        <f t="shared" si="59"/>
        <v>0</v>
      </c>
      <c r="W308" s="1956">
        <f t="shared" si="59"/>
        <v>0</v>
      </c>
      <c r="X308" s="1956">
        <f t="shared" si="59"/>
        <v>0</v>
      </c>
      <c r="Y308" s="1956">
        <f t="shared" si="59"/>
        <v>0</v>
      </c>
      <c r="Z308" s="1956">
        <f t="shared" si="59"/>
        <v>0</v>
      </c>
      <c r="AA308" s="1956">
        <f t="shared" si="59"/>
        <v>0</v>
      </c>
      <c r="AB308" s="1956">
        <f t="shared" si="59"/>
        <v>0</v>
      </c>
      <c r="AC308" s="1956">
        <f t="shared" si="59"/>
        <v>0</v>
      </c>
      <c r="AD308" s="1956">
        <f t="shared" si="59"/>
        <v>0</v>
      </c>
      <c r="AE308" s="1956">
        <f t="shared" si="59"/>
        <v>0</v>
      </c>
      <c r="AF308" s="1956">
        <f t="shared" si="59"/>
        <v>0</v>
      </c>
      <c r="AG308" s="1956">
        <f t="shared" si="59"/>
        <v>0</v>
      </c>
      <c r="AH308" s="1956">
        <f t="shared" si="59"/>
        <v>0</v>
      </c>
      <c r="AI308" s="1956">
        <f t="shared" si="59"/>
        <v>0</v>
      </c>
      <c r="AJ308" s="1956">
        <f t="shared" si="59"/>
        <v>0</v>
      </c>
      <c r="AK308" s="1956">
        <f t="shared" si="59"/>
        <v>0</v>
      </c>
      <c r="AL308" s="1956">
        <f t="shared" si="59"/>
        <v>0</v>
      </c>
      <c r="AM308" s="1956">
        <f t="shared" si="59"/>
        <v>0</v>
      </c>
      <c r="AN308" s="1956">
        <f t="shared" si="59"/>
        <v>0</v>
      </c>
      <c r="AO308" s="1956">
        <f t="shared" si="59"/>
        <v>0</v>
      </c>
      <c r="AP308" s="1956">
        <f t="shared" si="59"/>
        <v>0</v>
      </c>
      <c r="AQ308" s="1956">
        <f t="shared" si="59"/>
        <v>0</v>
      </c>
      <c r="AR308" s="1956">
        <f t="shared" si="59"/>
        <v>0</v>
      </c>
      <c r="AS308" s="1956">
        <f t="shared" si="59"/>
        <v>0</v>
      </c>
      <c r="AT308" s="1956"/>
      <c r="AU308" s="1956"/>
      <c r="AV308" s="2103"/>
      <c r="AW308" s="1956"/>
      <c r="AX308" s="1956"/>
      <c r="AY308" s="1956"/>
      <c r="AZ308" s="1956"/>
      <c r="BA308" s="1956"/>
      <c r="BB308" s="1956"/>
      <c r="BC308" s="1956"/>
      <c r="BD308" s="1956"/>
      <c r="BE308" s="1956"/>
      <c r="BF308" s="1956"/>
      <c r="BG308" s="1956"/>
      <c r="BH308" s="1956"/>
      <c r="BI308" s="1956"/>
      <c r="BJ308" s="1956"/>
      <c r="BK308" s="1956"/>
      <c r="BL308" s="1956"/>
      <c r="BM308" s="1956"/>
      <c r="BN308" s="1956"/>
    </row>
    <row r="309" spans="1:66" s="752" customFormat="1" ht="12.75">
      <c r="A309" s="793"/>
      <c r="B309" s="247" t="s">
        <v>1214</v>
      </c>
      <c r="C309" s="1956">
        <f t="shared" si="55"/>
        <v>0</v>
      </c>
      <c r="D309" s="1956">
        <f t="shared" si="59"/>
        <v>0</v>
      </c>
      <c r="E309" s="1956">
        <f t="shared" si="59"/>
        <v>0</v>
      </c>
      <c r="F309" s="1956">
        <f t="shared" si="59"/>
        <v>0</v>
      </c>
      <c r="G309" s="1956">
        <f t="shared" si="59"/>
        <v>0</v>
      </c>
      <c r="H309" s="1956">
        <f t="shared" si="59"/>
        <v>0</v>
      </c>
      <c r="I309" s="1956">
        <f t="shared" si="59"/>
        <v>0</v>
      </c>
      <c r="J309" s="1956">
        <f t="shared" si="59"/>
        <v>0</v>
      </c>
      <c r="K309" s="1956">
        <f t="shared" si="59"/>
        <v>0</v>
      </c>
      <c r="L309" s="1956">
        <f t="shared" si="59"/>
        <v>0</v>
      </c>
      <c r="M309" s="1956">
        <f t="shared" si="59"/>
        <v>0</v>
      </c>
      <c r="N309" s="1956">
        <f t="shared" si="59"/>
        <v>0</v>
      </c>
      <c r="O309" s="1956">
        <f t="shared" si="59"/>
        <v>0</v>
      </c>
      <c r="P309" s="1956">
        <f t="shared" si="59"/>
        <v>0</v>
      </c>
      <c r="Q309" s="1956">
        <f t="shared" si="59"/>
        <v>0</v>
      </c>
      <c r="R309" s="1956">
        <f t="shared" si="59"/>
        <v>0</v>
      </c>
      <c r="S309" s="1956">
        <f t="shared" si="59"/>
        <v>0</v>
      </c>
      <c r="T309" s="1956">
        <f t="shared" si="59"/>
        <v>0</v>
      </c>
      <c r="U309" s="1956">
        <f t="shared" si="59"/>
        <v>0</v>
      </c>
      <c r="V309" s="1956">
        <f t="shared" si="59"/>
        <v>0</v>
      </c>
      <c r="W309" s="1956">
        <f t="shared" si="59"/>
        <v>0</v>
      </c>
      <c r="X309" s="1956">
        <f t="shared" si="59"/>
        <v>0</v>
      </c>
      <c r="Y309" s="1956">
        <f t="shared" si="59"/>
        <v>0</v>
      </c>
      <c r="Z309" s="1956">
        <f t="shared" si="59"/>
        <v>0</v>
      </c>
      <c r="AA309" s="1956">
        <f t="shared" si="59"/>
        <v>0</v>
      </c>
      <c r="AB309" s="1956">
        <f t="shared" ref="D309:AS315" si="60">SUMIF($AV$168:$AV$240, $B309,AB$168:AB$240)</f>
        <v>0</v>
      </c>
      <c r="AC309" s="1956">
        <f t="shared" si="60"/>
        <v>0</v>
      </c>
      <c r="AD309" s="1956">
        <f t="shared" si="60"/>
        <v>0</v>
      </c>
      <c r="AE309" s="1956">
        <f t="shared" si="60"/>
        <v>0</v>
      </c>
      <c r="AF309" s="1956">
        <f t="shared" si="60"/>
        <v>0</v>
      </c>
      <c r="AG309" s="1956">
        <f t="shared" si="60"/>
        <v>0</v>
      </c>
      <c r="AH309" s="1956">
        <f t="shared" si="60"/>
        <v>0</v>
      </c>
      <c r="AI309" s="1956">
        <f t="shared" si="60"/>
        <v>0</v>
      </c>
      <c r="AJ309" s="1956">
        <f t="shared" si="60"/>
        <v>0</v>
      </c>
      <c r="AK309" s="1956">
        <f t="shared" si="60"/>
        <v>0</v>
      </c>
      <c r="AL309" s="1956">
        <f t="shared" si="60"/>
        <v>0</v>
      </c>
      <c r="AM309" s="1956">
        <f t="shared" si="60"/>
        <v>0</v>
      </c>
      <c r="AN309" s="1956">
        <f t="shared" si="60"/>
        <v>0</v>
      </c>
      <c r="AO309" s="1956">
        <f t="shared" si="60"/>
        <v>0</v>
      </c>
      <c r="AP309" s="1956">
        <f t="shared" si="60"/>
        <v>0</v>
      </c>
      <c r="AQ309" s="1956">
        <f t="shared" si="60"/>
        <v>0</v>
      </c>
      <c r="AR309" s="1956">
        <f t="shared" si="60"/>
        <v>0</v>
      </c>
      <c r="AS309" s="1956">
        <f t="shared" si="60"/>
        <v>0</v>
      </c>
      <c r="AT309" s="1956"/>
      <c r="AU309" s="1956"/>
      <c r="AV309" s="2103"/>
      <c r="AW309" s="1956"/>
      <c r="AX309" s="1956"/>
      <c r="AY309" s="1956"/>
      <c r="AZ309" s="1956"/>
      <c r="BA309" s="1956"/>
      <c r="BB309" s="1956"/>
      <c r="BC309" s="1956"/>
      <c r="BD309" s="1956"/>
      <c r="BE309" s="1956"/>
      <c r="BF309" s="1956"/>
      <c r="BG309" s="1956"/>
      <c r="BH309" s="1956"/>
      <c r="BI309" s="1956"/>
      <c r="BJ309" s="1956"/>
      <c r="BK309" s="1956"/>
      <c r="BL309" s="1956"/>
      <c r="BM309" s="1956"/>
      <c r="BN309" s="1956"/>
    </row>
    <row r="310" spans="1:66" s="752" customFormat="1" ht="12.75">
      <c r="A310" s="793"/>
      <c r="B310" s="247" t="s">
        <v>494</v>
      </c>
      <c r="C310" s="1956">
        <f t="shared" si="55"/>
        <v>0</v>
      </c>
      <c r="D310" s="1956">
        <f t="shared" si="60"/>
        <v>0</v>
      </c>
      <c r="E310" s="1956">
        <f t="shared" si="60"/>
        <v>0</v>
      </c>
      <c r="F310" s="1956">
        <f t="shared" si="60"/>
        <v>0</v>
      </c>
      <c r="G310" s="1956">
        <f t="shared" si="60"/>
        <v>0</v>
      </c>
      <c r="H310" s="1956">
        <f t="shared" si="60"/>
        <v>0</v>
      </c>
      <c r="I310" s="1956">
        <f t="shared" si="60"/>
        <v>0</v>
      </c>
      <c r="J310" s="1956">
        <f t="shared" si="60"/>
        <v>0</v>
      </c>
      <c r="K310" s="1956">
        <f t="shared" si="60"/>
        <v>0</v>
      </c>
      <c r="L310" s="1956">
        <f t="shared" si="60"/>
        <v>0</v>
      </c>
      <c r="M310" s="1956">
        <f t="shared" si="60"/>
        <v>0</v>
      </c>
      <c r="N310" s="1956">
        <f t="shared" si="60"/>
        <v>0</v>
      </c>
      <c r="O310" s="1956">
        <f t="shared" si="60"/>
        <v>0</v>
      </c>
      <c r="P310" s="1956">
        <f t="shared" si="60"/>
        <v>0</v>
      </c>
      <c r="Q310" s="1956">
        <f t="shared" si="60"/>
        <v>0</v>
      </c>
      <c r="R310" s="1956">
        <f t="shared" si="60"/>
        <v>0</v>
      </c>
      <c r="S310" s="1956">
        <f t="shared" si="60"/>
        <v>0</v>
      </c>
      <c r="T310" s="1956">
        <f t="shared" si="60"/>
        <v>0</v>
      </c>
      <c r="U310" s="1956">
        <f t="shared" si="60"/>
        <v>0</v>
      </c>
      <c r="V310" s="1956">
        <f t="shared" si="60"/>
        <v>0</v>
      </c>
      <c r="W310" s="1956">
        <f t="shared" si="60"/>
        <v>0</v>
      </c>
      <c r="X310" s="1956">
        <f t="shared" si="60"/>
        <v>0</v>
      </c>
      <c r="Y310" s="1956">
        <f t="shared" si="60"/>
        <v>0</v>
      </c>
      <c r="Z310" s="1956">
        <f t="shared" si="60"/>
        <v>0</v>
      </c>
      <c r="AA310" s="1956">
        <f t="shared" si="60"/>
        <v>0</v>
      </c>
      <c r="AB310" s="1956">
        <f t="shared" si="60"/>
        <v>0</v>
      </c>
      <c r="AC310" s="1956">
        <f t="shared" si="60"/>
        <v>0</v>
      </c>
      <c r="AD310" s="1956">
        <f t="shared" si="60"/>
        <v>0</v>
      </c>
      <c r="AE310" s="1956">
        <f t="shared" si="60"/>
        <v>0</v>
      </c>
      <c r="AF310" s="1956">
        <f t="shared" si="60"/>
        <v>0</v>
      </c>
      <c r="AG310" s="1956">
        <f t="shared" si="60"/>
        <v>0</v>
      </c>
      <c r="AH310" s="1956">
        <f t="shared" si="60"/>
        <v>0</v>
      </c>
      <c r="AI310" s="1956">
        <f t="shared" si="60"/>
        <v>0</v>
      </c>
      <c r="AJ310" s="1956">
        <f t="shared" si="60"/>
        <v>0</v>
      </c>
      <c r="AK310" s="1956">
        <f t="shared" si="60"/>
        <v>0</v>
      </c>
      <c r="AL310" s="1956">
        <f t="shared" si="60"/>
        <v>0</v>
      </c>
      <c r="AM310" s="1956">
        <f t="shared" si="60"/>
        <v>0</v>
      </c>
      <c r="AN310" s="1956">
        <f t="shared" si="60"/>
        <v>0</v>
      </c>
      <c r="AO310" s="1956">
        <f t="shared" si="60"/>
        <v>0</v>
      </c>
      <c r="AP310" s="1956">
        <f t="shared" si="60"/>
        <v>0</v>
      </c>
      <c r="AQ310" s="1956">
        <f t="shared" si="60"/>
        <v>0</v>
      </c>
      <c r="AR310" s="1956">
        <f t="shared" si="60"/>
        <v>0</v>
      </c>
      <c r="AS310" s="1956">
        <f t="shared" si="60"/>
        <v>0</v>
      </c>
      <c r="AT310" s="1956"/>
      <c r="AU310" s="1956"/>
      <c r="AV310" s="2103"/>
      <c r="AW310" s="1956"/>
      <c r="AX310" s="1956"/>
      <c r="AY310" s="1956"/>
      <c r="AZ310" s="1956"/>
      <c r="BA310" s="1956"/>
      <c r="BB310" s="1956"/>
      <c r="BC310" s="1956"/>
      <c r="BD310" s="1956"/>
      <c r="BE310" s="1956"/>
      <c r="BF310" s="1956"/>
      <c r="BG310" s="1956"/>
      <c r="BH310" s="1956"/>
      <c r="BI310" s="1956"/>
      <c r="BJ310" s="1956"/>
      <c r="BK310" s="1956"/>
      <c r="BL310" s="1956"/>
      <c r="BM310" s="1956"/>
      <c r="BN310" s="1956"/>
    </row>
    <row r="311" spans="1:66" s="752" customFormat="1" ht="12.75">
      <c r="A311" s="793"/>
      <c r="B311" s="247" t="s">
        <v>287</v>
      </c>
      <c r="C311" s="1956">
        <f t="shared" si="55"/>
        <v>0</v>
      </c>
      <c r="D311" s="1956">
        <f t="shared" si="60"/>
        <v>0</v>
      </c>
      <c r="E311" s="1956">
        <f t="shared" si="60"/>
        <v>0</v>
      </c>
      <c r="F311" s="1956">
        <f t="shared" si="60"/>
        <v>0</v>
      </c>
      <c r="G311" s="1956">
        <f t="shared" si="60"/>
        <v>0</v>
      </c>
      <c r="H311" s="1956">
        <f t="shared" si="60"/>
        <v>0</v>
      </c>
      <c r="I311" s="1956">
        <f t="shared" si="60"/>
        <v>0</v>
      </c>
      <c r="J311" s="1956">
        <f t="shared" si="60"/>
        <v>0</v>
      </c>
      <c r="K311" s="1956">
        <f t="shared" si="60"/>
        <v>0</v>
      </c>
      <c r="L311" s="1956">
        <f t="shared" si="60"/>
        <v>0</v>
      </c>
      <c r="M311" s="1956">
        <f t="shared" si="60"/>
        <v>0</v>
      </c>
      <c r="N311" s="1956">
        <f t="shared" si="60"/>
        <v>0</v>
      </c>
      <c r="O311" s="1956">
        <f t="shared" si="60"/>
        <v>0</v>
      </c>
      <c r="P311" s="1956">
        <f t="shared" si="60"/>
        <v>0</v>
      </c>
      <c r="Q311" s="1956">
        <f t="shared" si="60"/>
        <v>0</v>
      </c>
      <c r="R311" s="1956">
        <f t="shared" si="60"/>
        <v>0</v>
      </c>
      <c r="S311" s="1956">
        <f t="shared" si="60"/>
        <v>0</v>
      </c>
      <c r="T311" s="1956">
        <f t="shared" si="60"/>
        <v>0</v>
      </c>
      <c r="U311" s="1956">
        <f t="shared" si="60"/>
        <v>0</v>
      </c>
      <c r="V311" s="1956">
        <f t="shared" si="60"/>
        <v>0</v>
      </c>
      <c r="W311" s="1956">
        <f t="shared" si="60"/>
        <v>0</v>
      </c>
      <c r="X311" s="1956">
        <f t="shared" si="60"/>
        <v>0</v>
      </c>
      <c r="Y311" s="1956">
        <f t="shared" si="60"/>
        <v>0</v>
      </c>
      <c r="Z311" s="1956">
        <f t="shared" si="60"/>
        <v>0</v>
      </c>
      <c r="AA311" s="1956">
        <f t="shared" si="60"/>
        <v>0</v>
      </c>
      <c r="AB311" s="1956">
        <f t="shared" si="60"/>
        <v>0</v>
      </c>
      <c r="AC311" s="1956">
        <f t="shared" si="60"/>
        <v>0</v>
      </c>
      <c r="AD311" s="1956">
        <f t="shared" si="60"/>
        <v>0</v>
      </c>
      <c r="AE311" s="1956">
        <f t="shared" si="60"/>
        <v>0</v>
      </c>
      <c r="AF311" s="1956">
        <f t="shared" si="60"/>
        <v>0</v>
      </c>
      <c r="AG311" s="1956">
        <f t="shared" si="60"/>
        <v>0</v>
      </c>
      <c r="AH311" s="1956">
        <f t="shared" si="60"/>
        <v>0</v>
      </c>
      <c r="AI311" s="1956">
        <f t="shared" si="60"/>
        <v>0</v>
      </c>
      <c r="AJ311" s="1956">
        <f t="shared" si="60"/>
        <v>0</v>
      </c>
      <c r="AK311" s="1956">
        <f t="shared" si="60"/>
        <v>0</v>
      </c>
      <c r="AL311" s="1956">
        <f t="shared" si="60"/>
        <v>0</v>
      </c>
      <c r="AM311" s="1956">
        <f t="shared" si="60"/>
        <v>0</v>
      </c>
      <c r="AN311" s="1956">
        <f t="shared" si="60"/>
        <v>0</v>
      </c>
      <c r="AO311" s="1956">
        <f t="shared" si="60"/>
        <v>0</v>
      </c>
      <c r="AP311" s="1956">
        <f t="shared" si="60"/>
        <v>0</v>
      </c>
      <c r="AQ311" s="1956">
        <f t="shared" si="60"/>
        <v>0</v>
      </c>
      <c r="AR311" s="1956">
        <f t="shared" si="60"/>
        <v>0</v>
      </c>
      <c r="AS311" s="1956">
        <f t="shared" si="60"/>
        <v>0</v>
      </c>
      <c r="AT311" s="1956"/>
      <c r="AU311" s="1956"/>
      <c r="AV311" s="2103"/>
      <c r="AW311" s="1956"/>
      <c r="AX311" s="1956"/>
      <c r="AY311" s="1956"/>
      <c r="AZ311" s="1956"/>
      <c r="BA311" s="1956"/>
      <c r="BB311" s="1956"/>
      <c r="BC311" s="1956"/>
      <c r="BD311" s="1956"/>
      <c r="BE311" s="1956"/>
      <c r="BF311" s="1956"/>
      <c r="BG311" s="1956"/>
      <c r="BH311" s="1956"/>
      <c r="BI311" s="1956"/>
      <c r="BJ311" s="1956"/>
      <c r="BK311" s="1956"/>
      <c r="BL311" s="1956"/>
      <c r="BM311" s="1956"/>
      <c r="BN311" s="1956"/>
    </row>
    <row r="312" spans="1:66" s="752" customFormat="1" ht="12.75">
      <c r="A312" s="793"/>
      <c r="B312" s="247" t="s">
        <v>505</v>
      </c>
      <c r="C312" s="1956">
        <f t="shared" si="55"/>
        <v>0</v>
      </c>
      <c r="D312" s="1956">
        <f t="shared" si="60"/>
        <v>0</v>
      </c>
      <c r="E312" s="1956">
        <f t="shared" si="60"/>
        <v>0</v>
      </c>
      <c r="F312" s="1956">
        <f t="shared" si="60"/>
        <v>0</v>
      </c>
      <c r="G312" s="1956">
        <f t="shared" si="60"/>
        <v>0</v>
      </c>
      <c r="H312" s="1956">
        <f t="shared" si="60"/>
        <v>0</v>
      </c>
      <c r="I312" s="1956">
        <f t="shared" si="60"/>
        <v>0</v>
      </c>
      <c r="J312" s="1956">
        <f t="shared" si="60"/>
        <v>0</v>
      </c>
      <c r="K312" s="1956">
        <f t="shared" si="60"/>
        <v>0</v>
      </c>
      <c r="L312" s="1956">
        <f t="shared" si="60"/>
        <v>0</v>
      </c>
      <c r="M312" s="1956">
        <f t="shared" si="60"/>
        <v>0</v>
      </c>
      <c r="N312" s="1956">
        <f t="shared" si="60"/>
        <v>0</v>
      </c>
      <c r="O312" s="1956">
        <f t="shared" si="60"/>
        <v>0</v>
      </c>
      <c r="P312" s="1956">
        <f t="shared" si="60"/>
        <v>0</v>
      </c>
      <c r="Q312" s="1956">
        <f t="shared" si="60"/>
        <v>0</v>
      </c>
      <c r="R312" s="1956">
        <f t="shared" si="60"/>
        <v>0</v>
      </c>
      <c r="S312" s="1956">
        <f t="shared" si="60"/>
        <v>0</v>
      </c>
      <c r="T312" s="1956">
        <f t="shared" si="60"/>
        <v>0</v>
      </c>
      <c r="U312" s="1956">
        <f t="shared" si="60"/>
        <v>0</v>
      </c>
      <c r="V312" s="1956">
        <f t="shared" si="60"/>
        <v>0</v>
      </c>
      <c r="W312" s="1956">
        <f t="shared" si="60"/>
        <v>0</v>
      </c>
      <c r="X312" s="1956">
        <f t="shared" si="60"/>
        <v>0</v>
      </c>
      <c r="Y312" s="1956">
        <f t="shared" si="60"/>
        <v>0</v>
      </c>
      <c r="Z312" s="1956">
        <f t="shared" si="60"/>
        <v>0</v>
      </c>
      <c r="AA312" s="1956">
        <f t="shared" si="60"/>
        <v>0</v>
      </c>
      <c r="AB312" s="1956">
        <f t="shared" si="60"/>
        <v>0</v>
      </c>
      <c r="AC312" s="1956">
        <f t="shared" si="60"/>
        <v>0</v>
      </c>
      <c r="AD312" s="1956">
        <f t="shared" si="60"/>
        <v>0</v>
      </c>
      <c r="AE312" s="1956">
        <f t="shared" si="60"/>
        <v>0</v>
      </c>
      <c r="AF312" s="1956">
        <f t="shared" si="60"/>
        <v>0</v>
      </c>
      <c r="AG312" s="1956">
        <f t="shared" si="60"/>
        <v>0</v>
      </c>
      <c r="AH312" s="1956">
        <f t="shared" si="60"/>
        <v>0</v>
      </c>
      <c r="AI312" s="1956">
        <f t="shared" si="60"/>
        <v>0</v>
      </c>
      <c r="AJ312" s="1956">
        <f t="shared" si="60"/>
        <v>0</v>
      </c>
      <c r="AK312" s="1956">
        <f t="shared" si="60"/>
        <v>0</v>
      </c>
      <c r="AL312" s="1956">
        <f t="shared" si="60"/>
        <v>0</v>
      </c>
      <c r="AM312" s="1956">
        <f t="shared" si="60"/>
        <v>0</v>
      </c>
      <c r="AN312" s="1956">
        <f t="shared" si="60"/>
        <v>0</v>
      </c>
      <c r="AO312" s="1956">
        <f t="shared" si="60"/>
        <v>0</v>
      </c>
      <c r="AP312" s="1956">
        <f t="shared" si="60"/>
        <v>0</v>
      </c>
      <c r="AQ312" s="1956">
        <f t="shared" si="60"/>
        <v>0</v>
      </c>
      <c r="AR312" s="1956">
        <f t="shared" si="60"/>
        <v>0</v>
      </c>
      <c r="AS312" s="1956">
        <f t="shared" si="60"/>
        <v>0</v>
      </c>
      <c r="AT312" s="1956"/>
      <c r="AU312" s="1956"/>
      <c r="AV312" s="2103"/>
      <c r="AW312" s="1956"/>
      <c r="AX312" s="1956"/>
      <c r="AY312" s="1956"/>
      <c r="AZ312" s="1956"/>
      <c r="BA312" s="1956"/>
      <c r="BB312" s="1956"/>
      <c r="BC312" s="1956"/>
      <c r="BD312" s="1956"/>
      <c r="BE312" s="1956"/>
      <c r="BF312" s="1956"/>
      <c r="BG312" s="1956"/>
      <c r="BH312" s="1956"/>
      <c r="BI312" s="1956"/>
      <c r="BJ312" s="1956"/>
      <c r="BK312" s="1956"/>
      <c r="BL312" s="1956"/>
      <c r="BM312" s="1956"/>
      <c r="BN312" s="1956"/>
    </row>
    <row r="313" spans="1:66" s="752" customFormat="1" ht="12.75">
      <c r="A313" s="793"/>
      <c r="B313" s="247" t="s">
        <v>1215</v>
      </c>
      <c r="C313" s="1956">
        <f t="shared" si="55"/>
        <v>0</v>
      </c>
      <c r="D313" s="1956">
        <f t="shared" si="60"/>
        <v>0</v>
      </c>
      <c r="E313" s="1956">
        <f t="shared" si="60"/>
        <v>0</v>
      </c>
      <c r="F313" s="1956">
        <f t="shared" si="60"/>
        <v>0</v>
      </c>
      <c r="G313" s="1956">
        <f t="shared" si="60"/>
        <v>0</v>
      </c>
      <c r="H313" s="1956">
        <f t="shared" si="60"/>
        <v>0</v>
      </c>
      <c r="I313" s="1956">
        <f t="shared" si="60"/>
        <v>0</v>
      </c>
      <c r="J313" s="1956">
        <f t="shared" si="60"/>
        <v>0</v>
      </c>
      <c r="K313" s="1956">
        <f t="shared" si="60"/>
        <v>0</v>
      </c>
      <c r="L313" s="1956">
        <f t="shared" si="60"/>
        <v>0</v>
      </c>
      <c r="M313" s="1956">
        <f t="shared" si="60"/>
        <v>0</v>
      </c>
      <c r="N313" s="1956">
        <f t="shared" si="60"/>
        <v>0</v>
      </c>
      <c r="O313" s="1956">
        <f t="shared" si="60"/>
        <v>0</v>
      </c>
      <c r="P313" s="1956">
        <f t="shared" si="60"/>
        <v>0</v>
      </c>
      <c r="Q313" s="1956">
        <f t="shared" si="60"/>
        <v>0</v>
      </c>
      <c r="R313" s="1956">
        <f t="shared" si="60"/>
        <v>0</v>
      </c>
      <c r="S313" s="1956">
        <f t="shared" si="60"/>
        <v>0</v>
      </c>
      <c r="T313" s="1956">
        <f t="shared" si="60"/>
        <v>0</v>
      </c>
      <c r="U313" s="1956">
        <f t="shared" si="60"/>
        <v>0</v>
      </c>
      <c r="V313" s="1956">
        <f t="shared" si="60"/>
        <v>0</v>
      </c>
      <c r="W313" s="1956">
        <f t="shared" si="60"/>
        <v>0</v>
      </c>
      <c r="X313" s="1956">
        <f t="shared" si="60"/>
        <v>0</v>
      </c>
      <c r="Y313" s="1956">
        <f t="shared" si="60"/>
        <v>0</v>
      </c>
      <c r="Z313" s="1956">
        <f t="shared" si="60"/>
        <v>0</v>
      </c>
      <c r="AA313" s="1956">
        <f t="shared" si="60"/>
        <v>0</v>
      </c>
      <c r="AB313" s="1956">
        <f t="shared" si="60"/>
        <v>0</v>
      </c>
      <c r="AC313" s="1956">
        <f t="shared" si="60"/>
        <v>0</v>
      </c>
      <c r="AD313" s="1956">
        <f t="shared" si="60"/>
        <v>0</v>
      </c>
      <c r="AE313" s="1956">
        <f t="shared" si="60"/>
        <v>0</v>
      </c>
      <c r="AF313" s="1956">
        <f t="shared" si="60"/>
        <v>0</v>
      </c>
      <c r="AG313" s="1956">
        <f t="shared" si="60"/>
        <v>0</v>
      </c>
      <c r="AH313" s="1956">
        <f t="shared" si="60"/>
        <v>0</v>
      </c>
      <c r="AI313" s="1956">
        <f t="shared" si="60"/>
        <v>0</v>
      </c>
      <c r="AJ313" s="1956">
        <f t="shared" si="60"/>
        <v>0</v>
      </c>
      <c r="AK313" s="1956">
        <f t="shared" si="60"/>
        <v>0</v>
      </c>
      <c r="AL313" s="1956">
        <f t="shared" si="60"/>
        <v>0</v>
      </c>
      <c r="AM313" s="1956">
        <f t="shared" si="60"/>
        <v>0</v>
      </c>
      <c r="AN313" s="1956">
        <f t="shared" si="60"/>
        <v>0</v>
      </c>
      <c r="AO313" s="1956">
        <f t="shared" si="60"/>
        <v>0</v>
      </c>
      <c r="AP313" s="1956">
        <f t="shared" si="60"/>
        <v>0</v>
      </c>
      <c r="AQ313" s="1956">
        <f t="shared" si="60"/>
        <v>0</v>
      </c>
      <c r="AR313" s="1956">
        <f t="shared" si="60"/>
        <v>0</v>
      </c>
      <c r="AS313" s="1956">
        <f t="shared" si="60"/>
        <v>0</v>
      </c>
      <c r="AT313" s="1956"/>
      <c r="AU313" s="1956"/>
      <c r="AV313" s="2103"/>
      <c r="AW313" s="1956"/>
      <c r="AX313" s="1956"/>
      <c r="AY313" s="1956"/>
      <c r="AZ313" s="1956"/>
      <c r="BA313" s="1956"/>
      <c r="BB313" s="1956"/>
      <c r="BC313" s="1956"/>
      <c r="BD313" s="1956"/>
      <c r="BE313" s="1956"/>
      <c r="BF313" s="1956"/>
      <c r="BG313" s="1956"/>
      <c r="BH313" s="1956"/>
      <c r="BI313" s="1956"/>
      <c r="BJ313" s="1956"/>
      <c r="BK313" s="1956"/>
      <c r="BL313" s="1956"/>
      <c r="BM313" s="1956"/>
      <c r="BN313" s="1956"/>
    </row>
    <row r="314" spans="1:66" s="752" customFormat="1" ht="12.75">
      <c r="A314" s="793"/>
      <c r="B314" s="247" t="s">
        <v>1216</v>
      </c>
      <c r="C314" s="1956">
        <f t="shared" si="55"/>
        <v>302794.00000000006</v>
      </c>
      <c r="D314" s="1956">
        <f t="shared" si="60"/>
        <v>232197.08889590731</v>
      </c>
      <c r="E314" s="1956">
        <f t="shared" si="60"/>
        <v>52300.584115561454</v>
      </c>
      <c r="F314" s="1956">
        <f t="shared" si="60"/>
        <v>18296.326988531251</v>
      </c>
      <c r="G314" s="1956">
        <f t="shared" si="60"/>
        <v>0</v>
      </c>
      <c r="H314" s="1956">
        <f t="shared" si="60"/>
        <v>0</v>
      </c>
      <c r="I314" s="1956">
        <f t="shared" si="60"/>
        <v>0</v>
      </c>
      <c r="J314" s="1956">
        <f t="shared" si="60"/>
        <v>0</v>
      </c>
      <c r="K314" s="1956">
        <f t="shared" si="60"/>
        <v>0</v>
      </c>
      <c r="L314" s="1956">
        <f t="shared" si="60"/>
        <v>0</v>
      </c>
      <c r="M314" s="1956">
        <f t="shared" si="60"/>
        <v>0</v>
      </c>
      <c r="N314" s="1956">
        <f t="shared" si="60"/>
        <v>0</v>
      </c>
      <c r="O314" s="1956">
        <f t="shared" si="60"/>
        <v>0</v>
      </c>
      <c r="P314" s="1956">
        <f t="shared" si="60"/>
        <v>0</v>
      </c>
      <c r="Q314" s="1956">
        <f t="shared" si="60"/>
        <v>0</v>
      </c>
      <c r="R314" s="1956">
        <f t="shared" si="60"/>
        <v>0</v>
      </c>
      <c r="S314" s="1956">
        <f t="shared" si="60"/>
        <v>0</v>
      </c>
      <c r="T314" s="1956">
        <f t="shared" si="60"/>
        <v>0</v>
      </c>
      <c r="U314" s="1956">
        <f t="shared" si="60"/>
        <v>0</v>
      </c>
      <c r="V314" s="1956">
        <f t="shared" si="60"/>
        <v>0</v>
      </c>
      <c r="W314" s="1956">
        <f t="shared" si="60"/>
        <v>0</v>
      </c>
      <c r="X314" s="1956">
        <f t="shared" si="60"/>
        <v>302794.00000000006</v>
      </c>
      <c r="Y314" s="1956">
        <f t="shared" si="60"/>
        <v>0</v>
      </c>
      <c r="Z314" s="1956">
        <f t="shared" si="60"/>
        <v>0</v>
      </c>
      <c r="AA314" s="1956">
        <f t="shared" si="60"/>
        <v>0</v>
      </c>
      <c r="AB314" s="1956">
        <f t="shared" si="60"/>
        <v>0</v>
      </c>
      <c r="AC314" s="1956">
        <f t="shared" si="60"/>
        <v>0</v>
      </c>
      <c r="AD314" s="1956">
        <f t="shared" si="60"/>
        <v>0</v>
      </c>
      <c r="AE314" s="1956">
        <f t="shared" si="60"/>
        <v>0</v>
      </c>
      <c r="AF314" s="1956">
        <f t="shared" si="60"/>
        <v>0</v>
      </c>
      <c r="AG314" s="1956">
        <f t="shared" si="60"/>
        <v>0</v>
      </c>
      <c r="AH314" s="1956">
        <f t="shared" si="60"/>
        <v>0</v>
      </c>
      <c r="AI314" s="1956">
        <f t="shared" si="60"/>
        <v>0</v>
      </c>
      <c r="AJ314" s="1956">
        <f t="shared" si="60"/>
        <v>0</v>
      </c>
      <c r="AK314" s="1956">
        <f t="shared" si="60"/>
        <v>0</v>
      </c>
      <c r="AL314" s="1956">
        <f t="shared" si="60"/>
        <v>0</v>
      </c>
      <c r="AM314" s="1956">
        <f t="shared" si="60"/>
        <v>0</v>
      </c>
      <c r="AN314" s="1956">
        <f t="shared" si="60"/>
        <v>0</v>
      </c>
      <c r="AO314" s="1956">
        <f t="shared" si="60"/>
        <v>0</v>
      </c>
      <c r="AP314" s="1956">
        <f t="shared" si="60"/>
        <v>0</v>
      </c>
      <c r="AQ314" s="1956">
        <f t="shared" si="60"/>
        <v>0</v>
      </c>
      <c r="AR314" s="1956">
        <f t="shared" si="60"/>
        <v>0</v>
      </c>
      <c r="AS314" s="1956">
        <f t="shared" si="60"/>
        <v>0</v>
      </c>
      <c r="AT314" s="1956"/>
      <c r="AU314" s="1956"/>
      <c r="AV314" s="2103"/>
      <c r="AW314" s="1956"/>
      <c r="AX314" s="1956"/>
      <c r="AY314" s="1956"/>
      <c r="AZ314" s="1956"/>
      <c r="BA314" s="1956"/>
      <c r="BB314" s="1956"/>
      <c r="BC314" s="1956"/>
      <c r="BD314" s="1956"/>
      <c r="BE314" s="1956"/>
      <c r="BF314" s="1956"/>
      <c r="BG314" s="1956"/>
      <c r="BH314" s="1956"/>
      <c r="BI314" s="1956"/>
      <c r="BJ314" s="1956"/>
      <c r="BK314" s="1956"/>
      <c r="BL314" s="1956"/>
      <c r="BM314" s="1956"/>
      <c r="BN314" s="1956"/>
    </row>
    <row r="315" spans="1:66" s="752" customFormat="1" ht="12.75">
      <c r="A315" s="793"/>
      <c r="B315" s="247" t="s">
        <v>504</v>
      </c>
      <c r="C315" s="1956">
        <f t="shared" si="55"/>
        <v>578206</v>
      </c>
      <c r="D315" s="1956">
        <f t="shared" si="60"/>
        <v>432148.85384867346</v>
      </c>
      <c r="E315" s="1956">
        <f t="shared" si="60"/>
        <v>102649.08352440222</v>
      </c>
      <c r="F315" s="1956">
        <f t="shared" si="60"/>
        <v>41627.801768752048</v>
      </c>
      <c r="G315" s="1956">
        <f t="shared" si="60"/>
        <v>0</v>
      </c>
      <c r="H315" s="1956">
        <f t="shared" si="60"/>
        <v>0</v>
      </c>
      <c r="I315" s="1956">
        <f t="shared" si="60"/>
        <v>0</v>
      </c>
      <c r="J315" s="1956">
        <f t="shared" si="60"/>
        <v>189.38945299705205</v>
      </c>
      <c r="K315" s="1956">
        <f t="shared" si="60"/>
        <v>1022.7030461840812</v>
      </c>
      <c r="L315" s="1956">
        <f t="shared" si="60"/>
        <v>568.1683589911562</v>
      </c>
      <c r="M315" s="1956">
        <f t="shared" si="60"/>
        <v>0</v>
      </c>
      <c r="N315" s="1956">
        <f t="shared" si="60"/>
        <v>0</v>
      </c>
      <c r="O315" s="1956">
        <f t="shared" si="60"/>
        <v>0</v>
      </c>
      <c r="P315" s="1956">
        <f t="shared" si="60"/>
        <v>0</v>
      </c>
      <c r="Q315" s="1956">
        <f t="shared" si="60"/>
        <v>0</v>
      </c>
      <c r="R315" s="1956">
        <f t="shared" si="60"/>
        <v>0</v>
      </c>
      <c r="S315" s="1956">
        <f t="shared" si="60"/>
        <v>0</v>
      </c>
      <c r="T315" s="1956">
        <f t="shared" si="60"/>
        <v>0</v>
      </c>
      <c r="U315" s="1956">
        <f t="shared" si="60"/>
        <v>0</v>
      </c>
      <c r="V315" s="1956">
        <f t="shared" si="60"/>
        <v>0</v>
      </c>
      <c r="W315" s="1956">
        <f t="shared" si="60"/>
        <v>0</v>
      </c>
      <c r="X315" s="1956">
        <f t="shared" si="60"/>
        <v>578206</v>
      </c>
      <c r="Y315" s="1956">
        <f t="shared" si="60"/>
        <v>0</v>
      </c>
      <c r="Z315" s="1956">
        <f t="shared" si="60"/>
        <v>0</v>
      </c>
      <c r="AA315" s="1956">
        <f t="shared" si="60"/>
        <v>0</v>
      </c>
      <c r="AB315" s="1956">
        <f t="shared" si="60"/>
        <v>0</v>
      </c>
      <c r="AC315" s="1956">
        <f t="shared" si="60"/>
        <v>0</v>
      </c>
      <c r="AD315" s="1956">
        <f t="shared" si="60"/>
        <v>0</v>
      </c>
      <c r="AE315" s="1956">
        <f t="shared" ref="D315:AS321" si="61">SUMIF($AV$168:$AV$240, $B315,AE$168:AE$240)</f>
        <v>0</v>
      </c>
      <c r="AF315" s="1956">
        <f t="shared" si="61"/>
        <v>0</v>
      </c>
      <c r="AG315" s="1956">
        <f t="shared" si="61"/>
        <v>0</v>
      </c>
      <c r="AH315" s="1956">
        <f t="shared" si="61"/>
        <v>0</v>
      </c>
      <c r="AI315" s="1956">
        <f t="shared" si="61"/>
        <v>0</v>
      </c>
      <c r="AJ315" s="1956">
        <f t="shared" si="61"/>
        <v>0</v>
      </c>
      <c r="AK315" s="1956">
        <f t="shared" si="61"/>
        <v>0</v>
      </c>
      <c r="AL315" s="1956">
        <f t="shared" si="61"/>
        <v>0</v>
      </c>
      <c r="AM315" s="1956">
        <f t="shared" si="61"/>
        <v>0</v>
      </c>
      <c r="AN315" s="1956">
        <f t="shared" si="61"/>
        <v>0</v>
      </c>
      <c r="AO315" s="1956">
        <f t="shared" si="61"/>
        <v>0</v>
      </c>
      <c r="AP315" s="1956">
        <f t="shared" si="61"/>
        <v>0</v>
      </c>
      <c r="AQ315" s="1956">
        <f t="shared" si="61"/>
        <v>0</v>
      </c>
      <c r="AR315" s="1956">
        <f t="shared" si="61"/>
        <v>0</v>
      </c>
      <c r="AS315" s="1956">
        <f t="shared" si="61"/>
        <v>0</v>
      </c>
      <c r="AT315" s="1956"/>
      <c r="AU315" s="1956"/>
      <c r="AV315" s="2103"/>
      <c r="AW315" s="1956"/>
      <c r="AX315" s="1956"/>
      <c r="AY315" s="1956"/>
      <c r="AZ315" s="1956"/>
      <c r="BA315" s="1956"/>
      <c r="BB315" s="1956"/>
      <c r="BC315" s="1956"/>
      <c r="BD315" s="1956"/>
      <c r="BE315" s="1956"/>
      <c r="BF315" s="1956"/>
      <c r="BG315" s="1956"/>
      <c r="BH315" s="1956"/>
      <c r="BI315" s="1956"/>
      <c r="BJ315" s="1956"/>
      <c r="BK315" s="1956"/>
      <c r="BL315" s="1956"/>
      <c r="BM315" s="1956"/>
      <c r="BN315" s="1956"/>
    </row>
    <row r="316" spans="1:66" s="752" customFormat="1" ht="12.75">
      <c r="A316" s="793"/>
      <c r="B316" s="247" t="s">
        <v>1138</v>
      </c>
      <c r="C316" s="1956">
        <f t="shared" si="55"/>
        <v>0</v>
      </c>
      <c r="D316" s="1956">
        <f t="shared" si="61"/>
        <v>0</v>
      </c>
      <c r="E316" s="1956">
        <f t="shared" si="61"/>
        <v>0</v>
      </c>
      <c r="F316" s="1956">
        <f t="shared" si="61"/>
        <v>0</v>
      </c>
      <c r="G316" s="1956">
        <f t="shared" si="61"/>
        <v>0</v>
      </c>
      <c r="H316" s="1956">
        <f t="shared" si="61"/>
        <v>0</v>
      </c>
      <c r="I316" s="1956">
        <f t="shared" si="61"/>
        <v>0</v>
      </c>
      <c r="J316" s="1956">
        <f t="shared" si="61"/>
        <v>0</v>
      </c>
      <c r="K316" s="1956">
        <f t="shared" si="61"/>
        <v>0</v>
      </c>
      <c r="L316" s="1956">
        <f t="shared" si="61"/>
        <v>0</v>
      </c>
      <c r="M316" s="1956">
        <f t="shared" si="61"/>
        <v>0</v>
      </c>
      <c r="N316" s="1956">
        <f t="shared" si="61"/>
        <v>0</v>
      </c>
      <c r="O316" s="1956">
        <f t="shared" si="61"/>
        <v>0</v>
      </c>
      <c r="P316" s="1956">
        <f t="shared" si="61"/>
        <v>0</v>
      </c>
      <c r="Q316" s="1956">
        <f t="shared" si="61"/>
        <v>0</v>
      </c>
      <c r="R316" s="1956">
        <f t="shared" si="61"/>
        <v>0</v>
      </c>
      <c r="S316" s="1956">
        <f t="shared" si="61"/>
        <v>0</v>
      </c>
      <c r="T316" s="1956">
        <f t="shared" si="61"/>
        <v>0</v>
      </c>
      <c r="U316" s="1956">
        <f t="shared" si="61"/>
        <v>0</v>
      </c>
      <c r="V316" s="1956">
        <f t="shared" si="61"/>
        <v>0</v>
      </c>
      <c r="W316" s="1956">
        <f t="shared" si="61"/>
        <v>0</v>
      </c>
      <c r="X316" s="1956">
        <f t="shared" si="61"/>
        <v>0</v>
      </c>
      <c r="Y316" s="1956">
        <f t="shared" si="61"/>
        <v>0</v>
      </c>
      <c r="Z316" s="1956">
        <f t="shared" si="61"/>
        <v>0</v>
      </c>
      <c r="AA316" s="1956">
        <f t="shared" si="61"/>
        <v>0</v>
      </c>
      <c r="AB316" s="1956">
        <f t="shared" si="61"/>
        <v>0</v>
      </c>
      <c r="AC316" s="1956">
        <f t="shared" si="61"/>
        <v>0</v>
      </c>
      <c r="AD316" s="1956">
        <f t="shared" si="61"/>
        <v>0</v>
      </c>
      <c r="AE316" s="1956">
        <f t="shared" si="61"/>
        <v>0</v>
      </c>
      <c r="AF316" s="1956">
        <f t="shared" si="61"/>
        <v>0</v>
      </c>
      <c r="AG316" s="1956">
        <f t="shared" si="61"/>
        <v>0</v>
      </c>
      <c r="AH316" s="1956">
        <f t="shared" si="61"/>
        <v>0</v>
      </c>
      <c r="AI316" s="1956">
        <f t="shared" si="61"/>
        <v>0</v>
      </c>
      <c r="AJ316" s="1956">
        <f t="shared" si="61"/>
        <v>0</v>
      </c>
      <c r="AK316" s="1956">
        <f t="shared" si="61"/>
        <v>0</v>
      </c>
      <c r="AL316" s="1956">
        <f t="shared" si="61"/>
        <v>0</v>
      </c>
      <c r="AM316" s="1956">
        <f t="shared" si="61"/>
        <v>0</v>
      </c>
      <c r="AN316" s="1956">
        <f t="shared" si="61"/>
        <v>0</v>
      </c>
      <c r="AO316" s="1956">
        <f t="shared" si="61"/>
        <v>0</v>
      </c>
      <c r="AP316" s="1956">
        <f t="shared" si="61"/>
        <v>0</v>
      </c>
      <c r="AQ316" s="1956">
        <f t="shared" si="61"/>
        <v>0</v>
      </c>
      <c r="AR316" s="1956">
        <f t="shared" si="61"/>
        <v>0</v>
      </c>
      <c r="AS316" s="1956">
        <f t="shared" si="61"/>
        <v>0</v>
      </c>
      <c r="AT316" s="1956"/>
      <c r="AU316" s="1956"/>
      <c r="AV316" s="2103"/>
      <c r="AW316" s="1956"/>
      <c r="AX316" s="1956"/>
      <c r="AY316" s="1956"/>
      <c r="AZ316" s="1956"/>
      <c r="BA316" s="1956"/>
      <c r="BB316" s="1956"/>
      <c r="BC316" s="1956"/>
      <c r="BD316" s="1956"/>
      <c r="BE316" s="1956"/>
      <c r="BF316" s="1956"/>
      <c r="BG316" s="1956"/>
      <c r="BH316" s="1956"/>
      <c r="BI316" s="1956"/>
      <c r="BJ316" s="1956"/>
      <c r="BK316" s="1956"/>
      <c r="BL316" s="1956"/>
      <c r="BM316" s="1956"/>
      <c r="BN316" s="1956"/>
    </row>
    <row r="317" spans="1:66" s="752" customFormat="1" ht="12.75">
      <c r="A317" s="793"/>
      <c r="B317" s="247" t="s">
        <v>684</v>
      </c>
      <c r="C317" s="1956">
        <f t="shared" si="55"/>
        <v>0</v>
      </c>
      <c r="D317" s="1956">
        <f t="shared" si="61"/>
        <v>0</v>
      </c>
      <c r="E317" s="1956">
        <f t="shared" si="61"/>
        <v>0</v>
      </c>
      <c r="F317" s="1956">
        <f t="shared" si="61"/>
        <v>0</v>
      </c>
      <c r="G317" s="1956">
        <f t="shared" si="61"/>
        <v>0</v>
      </c>
      <c r="H317" s="1956">
        <f t="shared" si="61"/>
        <v>0</v>
      </c>
      <c r="I317" s="1956">
        <f t="shared" si="61"/>
        <v>0</v>
      </c>
      <c r="J317" s="1956">
        <f t="shared" si="61"/>
        <v>0</v>
      </c>
      <c r="K317" s="1956">
        <f t="shared" si="61"/>
        <v>0</v>
      </c>
      <c r="L317" s="1956">
        <f t="shared" si="61"/>
        <v>0</v>
      </c>
      <c r="M317" s="1956">
        <f t="shared" si="61"/>
        <v>0</v>
      </c>
      <c r="N317" s="1956">
        <f t="shared" si="61"/>
        <v>0</v>
      </c>
      <c r="O317" s="1956">
        <f t="shared" si="61"/>
        <v>0</v>
      </c>
      <c r="P317" s="1956">
        <f t="shared" si="61"/>
        <v>0</v>
      </c>
      <c r="Q317" s="1956">
        <f t="shared" si="61"/>
        <v>0</v>
      </c>
      <c r="R317" s="1956">
        <f t="shared" si="61"/>
        <v>0</v>
      </c>
      <c r="S317" s="1956">
        <f t="shared" si="61"/>
        <v>0</v>
      </c>
      <c r="T317" s="1956">
        <f t="shared" si="61"/>
        <v>0</v>
      </c>
      <c r="U317" s="1956">
        <f t="shared" si="61"/>
        <v>0</v>
      </c>
      <c r="V317" s="1956">
        <f t="shared" si="61"/>
        <v>0</v>
      </c>
      <c r="W317" s="1956">
        <f t="shared" si="61"/>
        <v>0</v>
      </c>
      <c r="X317" s="1956">
        <f t="shared" si="61"/>
        <v>0</v>
      </c>
      <c r="Y317" s="1956">
        <f t="shared" si="61"/>
        <v>0</v>
      </c>
      <c r="Z317" s="1956">
        <f t="shared" si="61"/>
        <v>0</v>
      </c>
      <c r="AA317" s="1956">
        <f t="shared" si="61"/>
        <v>0</v>
      </c>
      <c r="AB317" s="1956">
        <f t="shared" si="61"/>
        <v>0</v>
      </c>
      <c r="AC317" s="1956">
        <f t="shared" si="61"/>
        <v>0</v>
      </c>
      <c r="AD317" s="1956">
        <f t="shared" si="61"/>
        <v>0</v>
      </c>
      <c r="AE317" s="1956">
        <f t="shared" si="61"/>
        <v>0</v>
      </c>
      <c r="AF317" s="1956">
        <f t="shared" si="61"/>
        <v>0</v>
      </c>
      <c r="AG317" s="1956">
        <f t="shared" si="61"/>
        <v>0</v>
      </c>
      <c r="AH317" s="1956">
        <f t="shared" si="61"/>
        <v>0</v>
      </c>
      <c r="AI317" s="1956">
        <f t="shared" si="61"/>
        <v>0</v>
      </c>
      <c r="AJ317" s="1956">
        <f t="shared" si="61"/>
        <v>0</v>
      </c>
      <c r="AK317" s="1956">
        <f t="shared" si="61"/>
        <v>0</v>
      </c>
      <c r="AL317" s="1956">
        <f t="shared" si="61"/>
        <v>0</v>
      </c>
      <c r="AM317" s="1956">
        <f t="shared" si="61"/>
        <v>0</v>
      </c>
      <c r="AN317" s="1956">
        <f t="shared" si="61"/>
        <v>0</v>
      </c>
      <c r="AO317" s="1956">
        <f t="shared" si="61"/>
        <v>0</v>
      </c>
      <c r="AP317" s="1956">
        <f t="shared" si="61"/>
        <v>0</v>
      </c>
      <c r="AQ317" s="1956">
        <f t="shared" si="61"/>
        <v>0</v>
      </c>
      <c r="AR317" s="1956">
        <f t="shared" si="61"/>
        <v>0</v>
      </c>
      <c r="AS317" s="1956">
        <f t="shared" si="61"/>
        <v>0</v>
      </c>
      <c r="AT317" s="1956"/>
      <c r="AU317" s="1956"/>
      <c r="AV317" s="2103"/>
      <c r="AW317" s="1956"/>
      <c r="AX317" s="1956"/>
      <c r="AY317" s="1956"/>
      <c r="AZ317" s="1956"/>
      <c r="BA317" s="1956"/>
      <c r="BB317" s="1956"/>
      <c r="BC317" s="1956"/>
      <c r="BD317" s="1956"/>
      <c r="BE317" s="1956"/>
      <c r="BF317" s="1956"/>
      <c r="BG317" s="1956"/>
      <c r="BH317" s="1956"/>
      <c r="BI317" s="1956"/>
      <c r="BJ317" s="1956"/>
      <c r="BK317" s="1956"/>
      <c r="BL317" s="1956"/>
      <c r="BM317" s="1956"/>
      <c r="BN317" s="1956"/>
    </row>
    <row r="318" spans="1:66" s="752" customFormat="1" ht="12.75">
      <c r="A318" s="793"/>
      <c r="B318" s="247" t="s">
        <v>266</v>
      </c>
      <c r="C318" s="1956">
        <f t="shared" si="55"/>
        <v>0</v>
      </c>
      <c r="D318" s="1956">
        <f t="shared" si="61"/>
        <v>0</v>
      </c>
      <c r="E318" s="1956">
        <f t="shared" si="61"/>
        <v>0</v>
      </c>
      <c r="F318" s="1956">
        <f t="shared" si="61"/>
        <v>0</v>
      </c>
      <c r="G318" s="1956">
        <f t="shared" si="61"/>
        <v>0</v>
      </c>
      <c r="H318" s="1956">
        <f t="shared" si="61"/>
        <v>0</v>
      </c>
      <c r="I318" s="1956">
        <f t="shared" si="61"/>
        <v>0</v>
      </c>
      <c r="J318" s="1956">
        <f t="shared" si="61"/>
        <v>0</v>
      </c>
      <c r="K318" s="1956">
        <f t="shared" si="61"/>
        <v>0</v>
      </c>
      <c r="L318" s="1956">
        <f t="shared" si="61"/>
        <v>0</v>
      </c>
      <c r="M318" s="1956">
        <f t="shared" si="61"/>
        <v>0</v>
      </c>
      <c r="N318" s="1956">
        <f t="shared" si="61"/>
        <v>0</v>
      </c>
      <c r="O318" s="1956">
        <f t="shared" si="61"/>
        <v>0</v>
      </c>
      <c r="P318" s="1956">
        <f t="shared" si="61"/>
        <v>0</v>
      </c>
      <c r="Q318" s="1956">
        <f t="shared" si="61"/>
        <v>0</v>
      </c>
      <c r="R318" s="1956">
        <f t="shared" si="61"/>
        <v>0</v>
      </c>
      <c r="S318" s="1956">
        <f t="shared" si="61"/>
        <v>0</v>
      </c>
      <c r="T318" s="1956">
        <f t="shared" si="61"/>
        <v>0</v>
      </c>
      <c r="U318" s="1956">
        <f t="shared" si="61"/>
        <v>0</v>
      </c>
      <c r="V318" s="1956">
        <f t="shared" si="61"/>
        <v>0</v>
      </c>
      <c r="W318" s="1956">
        <f t="shared" si="61"/>
        <v>0</v>
      </c>
      <c r="X318" s="1956">
        <f t="shared" si="61"/>
        <v>0</v>
      </c>
      <c r="Y318" s="1956">
        <f t="shared" si="61"/>
        <v>0</v>
      </c>
      <c r="Z318" s="1956">
        <f t="shared" si="61"/>
        <v>0</v>
      </c>
      <c r="AA318" s="1956">
        <f t="shared" si="61"/>
        <v>0</v>
      </c>
      <c r="AB318" s="1956">
        <f t="shared" si="61"/>
        <v>0</v>
      </c>
      <c r="AC318" s="1956">
        <f t="shared" si="61"/>
        <v>0</v>
      </c>
      <c r="AD318" s="1956">
        <f t="shared" si="61"/>
        <v>0</v>
      </c>
      <c r="AE318" s="1956">
        <f t="shared" si="61"/>
        <v>0</v>
      </c>
      <c r="AF318" s="1956">
        <f t="shared" si="61"/>
        <v>0</v>
      </c>
      <c r="AG318" s="1956">
        <f t="shared" si="61"/>
        <v>0</v>
      </c>
      <c r="AH318" s="1956">
        <f t="shared" si="61"/>
        <v>0</v>
      </c>
      <c r="AI318" s="1956">
        <f t="shared" si="61"/>
        <v>0</v>
      </c>
      <c r="AJ318" s="1956">
        <f t="shared" si="61"/>
        <v>0</v>
      </c>
      <c r="AK318" s="1956">
        <f t="shared" si="61"/>
        <v>0</v>
      </c>
      <c r="AL318" s="1956">
        <f t="shared" si="61"/>
        <v>0</v>
      </c>
      <c r="AM318" s="1956">
        <f t="shared" si="61"/>
        <v>0</v>
      </c>
      <c r="AN318" s="1956">
        <f t="shared" si="61"/>
        <v>0</v>
      </c>
      <c r="AO318" s="1956">
        <f t="shared" si="61"/>
        <v>0</v>
      </c>
      <c r="AP318" s="1956">
        <f t="shared" si="61"/>
        <v>0</v>
      </c>
      <c r="AQ318" s="1956">
        <f t="shared" si="61"/>
        <v>0</v>
      </c>
      <c r="AR318" s="1956">
        <f t="shared" si="61"/>
        <v>0</v>
      </c>
      <c r="AS318" s="1956">
        <f t="shared" si="61"/>
        <v>0</v>
      </c>
      <c r="AT318" s="1956"/>
      <c r="AU318" s="1956"/>
      <c r="AV318" s="2103"/>
      <c r="AW318" s="1956"/>
      <c r="AX318" s="1956"/>
      <c r="AY318" s="1956"/>
      <c r="AZ318" s="1956"/>
      <c r="BA318" s="1956"/>
      <c r="BB318" s="1956"/>
      <c r="BC318" s="1956"/>
      <c r="BD318" s="1956"/>
      <c r="BE318" s="1956"/>
      <c r="BF318" s="1956"/>
      <c r="BG318" s="1956"/>
      <c r="BH318" s="1956"/>
      <c r="BI318" s="1956"/>
      <c r="BJ318" s="1956"/>
      <c r="BK318" s="1956"/>
      <c r="BL318" s="1956"/>
      <c r="BM318" s="1956"/>
      <c r="BN318" s="1956"/>
    </row>
    <row r="319" spans="1:66" s="752" customFormat="1" ht="12.75">
      <c r="A319" s="793"/>
      <c r="B319" s="247" t="s">
        <v>401</v>
      </c>
      <c r="C319" s="1956">
        <f t="shared" si="55"/>
        <v>32999.999999999993</v>
      </c>
      <c r="D319" s="1956">
        <f t="shared" si="61"/>
        <v>16485.678138558807</v>
      </c>
      <c r="E319" s="1956">
        <f t="shared" si="61"/>
        <v>5707.4385622053614</v>
      </c>
      <c r="F319" s="1956">
        <f t="shared" si="61"/>
        <v>8327.171237105711</v>
      </c>
      <c r="G319" s="1956">
        <f t="shared" si="61"/>
        <v>0</v>
      </c>
      <c r="H319" s="1956">
        <f t="shared" si="61"/>
        <v>0</v>
      </c>
      <c r="I319" s="1956">
        <f t="shared" si="61"/>
        <v>0</v>
      </c>
      <c r="J319" s="1956">
        <f t="shared" si="61"/>
        <v>2244.2996130292845</v>
      </c>
      <c r="K319" s="1956">
        <f t="shared" si="61"/>
        <v>123.1488884867435</v>
      </c>
      <c r="L319" s="1956">
        <f t="shared" si="61"/>
        <v>112.26356061408518</v>
      </c>
      <c r="M319" s="1956">
        <f t="shared" si="61"/>
        <v>0</v>
      </c>
      <c r="N319" s="1956">
        <f t="shared" si="61"/>
        <v>0</v>
      </c>
      <c r="O319" s="1956">
        <f t="shared" si="61"/>
        <v>0</v>
      </c>
      <c r="P319" s="1956">
        <f t="shared" si="61"/>
        <v>0</v>
      </c>
      <c r="Q319" s="1956">
        <f t="shared" si="61"/>
        <v>0</v>
      </c>
      <c r="R319" s="1956">
        <f t="shared" si="61"/>
        <v>0</v>
      </c>
      <c r="S319" s="1956">
        <f t="shared" si="61"/>
        <v>0</v>
      </c>
      <c r="T319" s="1956">
        <f t="shared" si="61"/>
        <v>0</v>
      </c>
      <c r="U319" s="1956">
        <f t="shared" si="61"/>
        <v>0</v>
      </c>
      <c r="V319" s="1956">
        <f t="shared" si="61"/>
        <v>0</v>
      </c>
      <c r="W319" s="1956">
        <f t="shared" si="61"/>
        <v>0</v>
      </c>
      <c r="X319" s="1956">
        <f t="shared" si="61"/>
        <v>32999.999999999993</v>
      </c>
      <c r="Y319" s="1956">
        <f t="shared" si="61"/>
        <v>0</v>
      </c>
      <c r="Z319" s="1956">
        <f t="shared" si="61"/>
        <v>0</v>
      </c>
      <c r="AA319" s="1956">
        <f t="shared" si="61"/>
        <v>0</v>
      </c>
      <c r="AB319" s="1956">
        <f t="shared" si="61"/>
        <v>0</v>
      </c>
      <c r="AC319" s="1956">
        <f t="shared" si="61"/>
        <v>0</v>
      </c>
      <c r="AD319" s="1956">
        <f t="shared" si="61"/>
        <v>0</v>
      </c>
      <c r="AE319" s="1956">
        <f t="shared" si="61"/>
        <v>0</v>
      </c>
      <c r="AF319" s="1956">
        <f t="shared" si="61"/>
        <v>0</v>
      </c>
      <c r="AG319" s="1956">
        <f t="shared" si="61"/>
        <v>0</v>
      </c>
      <c r="AH319" s="1956">
        <f t="shared" si="61"/>
        <v>0</v>
      </c>
      <c r="AI319" s="1956">
        <f t="shared" si="61"/>
        <v>0</v>
      </c>
      <c r="AJ319" s="1956">
        <f t="shared" si="61"/>
        <v>0</v>
      </c>
      <c r="AK319" s="1956">
        <f t="shared" si="61"/>
        <v>0</v>
      </c>
      <c r="AL319" s="1956">
        <f t="shared" si="61"/>
        <v>0</v>
      </c>
      <c r="AM319" s="1956">
        <f t="shared" si="61"/>
        <v>0</v>
      </c>
      <c r="AN319" s="1956">
        <f t="shared" si="61"/>
        <v>0</v>
      </c>
      <c r="AO319" s="1956">
        <f t="shared" si="61"/>
        <v>0</v>
      </c>
      <c r="AP319" s="1956">
        <f t="shared" si="61"/>
        <v>0</v>
      </c>
      <c r="AQ319" s="1956">
        <f t="shared" si="61"/>
        <v>0</v>
      </c>
      <c r="AR319" s="1956">
        <f t="shared" si="61"/>
        <v>0</v>
      </c>
      <c r="AS319" s="1956">
        <f t="shared" si="61"/>
        <v>0</v>
      </c>
      <c r="AT319" s="1956"/>
      <c r="AU319" s="1956"/>
      <c r="AV319" s="2103"/>
      <c r="AW319" s="1956"/>
      <c r="AX319" s="1956"/>
      <c r="AY319" s="1956"/>
      <c r="AZ319" s="1956"/>
      <c r="BA319" s="1956"/>
      <c r="BB319" s="1956"/>
      <c r="BC319" s="1956"/>
      <c r="BD319" s="1956"/>
      <c r="BE319" s="1956"/>
      <c r="BF319" s="1956"/>
      <c r="BG319" s="1956"/>
      <c r="BH319" s="1956"/>
      <c r="BI319" s="1956"/>
      <c r="BJ319" s="1956"/>
      <c r="BK319" s="1956"/>
      <c r="BL319" s="1956"/>
      <c r="BM319" s="1956"/>
      <c r="BN319" s="1956"/>
    </row>
    <row r="320" spans="1:66" s="752" customFormat="1" ht="12.75">
      <c r="A320" s="793"/>
      <c r="B320" s="247" t="s">
        <v>1471</v>
      </c>
      <c r="C320" s="1956">
        <f t="shared" si="55"/>
        <v>24000</v>
      </c>
      <c r="D320" s="1956">
        <f t="shared" si="61"/>
        <v>12024.061742169892</v>
      </c>
      <c r="E320" s="1956">
        <f t="shared" si="61"/>
        <v>4135.5661504682303</v>
      </c>
      <c r="F320" s="1956">
        <f t="shared" si="61"/>
        <v>5990.5741436641056</v>
      </c>
      <c r="G320" s="1956">
        <f t="shared" si="61"/>
        <v>0</v>
      </c>
      <c r="H320" s="1956">
        <f t="shared" si="61"/>
        <v>0</v>
      </c>
      <c r="I320" s="1956">
        <f t="shared" si="61"/>
        <v>0</v>
      </c>
      <c r="J320" s="1956">
        <f t="shared" si="61"/>
        <v>1674.6181424653462</v>
      </c>
      <c r="K320" s="1956">
        <f t="shared" si="61"/>
        <v>91.886510207662823</v>
      </c>
      <c r="L320" s="1956">
        <f t="shared" si="61"/>
        <v>83.293311024762872</v>
      </c>
      <c r="M320" s="1956">
        <f t="shared" si="61"/>
        <v>0</v>
      </c>
      <c r="N320" s="1956">
        <f t="shared" si="61"/>
        <v>0</v>
      </c>
      <c r="O320" s="1956">
        <f t="shared" si="61"/>
        <v>0</v>
      </c>
      <c r="P320" s="1956">
        <f t="shared" si="61"/>
        <v>0</v>
      </c>
      <c r="Q320" s="1956">
        <f t="shared" si="61"/>
        <v>0</v>
      </c>
      <c r="R320" s="1956">
        <f t="shared" si="61"/>
        <v>0</v>
      </c>
      <c r="S320" s="1956">
        <f t="shared" si="61"/>
        <v>0</v>
      </c>
      <c r="T320" s="1956">
        <f t="shared" si="61"/>
        <v>0</v>
      </c>
      <c r="U320" s="1956">
        <f t="shared" si="61"/>
        <v>0</v>
      </c>
      <c r="V320" s="1956">
        <f t="shared" si="61"/>
        <v>0</v>
      </c>
      <c r="W320" s="1956">
        <f t="shared" si="61"/>
        <v>0</v>
      </c>
      <c r="X320" s="1956">
        <f t="shared" si="61"/>
        <v>24000</v>
      </c>
      <c r="Y320" s="1956">
        <f t="shared" si="61"/>
        <v>0</v>
      </c>
      <c r="Z320" s="1956">
        <f t="shared" si="61"/>
        <v>0</v>
      </c>
      <c r="AA320" s="1956">
        <f t="shared" si="61"/>
        <v>0</v>
      </c>
      <c r="AB320" s="1956">
        <f t="shared" si="61"/>
        <v>0</v>
      </c>
      <c r="AC320" s="1956">
        <f t="shared" si="61"/>
        <v>0</v>
      </c>
      <c r="AD320" s="1956">
        <f t="shared" si="61"/>
        <v>0</v>
      </c>
      <c r="AE320" s="1956">
        <f t="shared" si="61"/>
        <v>0</v>
      </c>
      <c r="AF320" s="1956">
        <f t="shared" si="61"/>
        <v>0</v>
      </c>
      <c r="AG320" s="1956">
        <f t="shared" si="61"/>
        <v>0</v>
      </c>
      <c r="AH320" s="1956">
        <f t="shared" si="61"/>
        <v>0</v>
      </c>
      <c r="AI320" s="1956">
        <f t="shared" si="61"/>
        <v>0</v>
      </c>
      <c r="AJ320" s="1956">
        <f t="shared" si="61"/>
        <v>0</v>
      </c>
      <c r="AK320" s="1956">
        <f t="shared" si="61"/>
        <v>0</v>
      </c>
      <c r="AL320" s="1956">
        <f t="shared" si="61"/>
        <v>0</v>
      </c>
      <c r="AM320" s="1956">
        <f t="shared" si="61"/>
        <v>0</v>
      </c>
      <c r="AN320" s="1956">
        <f t="shared" si="61"/>
        <v>0</v>
      </c>
      <c r="AO320" s="1956">
        <f t="shared" si="61"/>
        <v>0</v>
      </c>
      <c r="AP320" s="1956">
        <f t="shared" si="61"/>
        <v>0</v>
      </c>
      <c r="AQ320" s="1956">
        <f t="shared" si="61"/>
        <v>0</v>
      </c>
      <c r="AR320" s="1956">
        <f t="shared" si="61"/>
        <v>0</v>
      </c>
      <c r="AS320" s="1956">
        <f t="shared" si="61"/>
        <v>0</v>
      </c>
      <c r="AT320" s="1956"/>
      <c r="AU320" s="1956"/>
      <c r="AV320" s="2103"/>
      <c r="AW320" s="1956"/>
      <c r="AX320" s="1956"/>
      <c r="AY320" s="1956"/>
      <c r="AZ320" s="1956"/>
      <c r="BA320" s="1956"/>
      <c r="BB320" s="1956"/>
      <c r="BC320" s="1956"/>
      <c r="BD320" s="1956"/>
      <c r="BE320" s="1956"/>
      <c r="BF320" s="1956"/>
      <c r="BG320" s="1956"/>
      <c r="BH320" s="1956"/>
      <c r="BI320" s="1956"/>
      <c r="BJ320" s="1956"/>
      <c r="BK320" s="1956"/>
      <c r="BL320" s="1956"/>
      <c r="BM320" s="1956"/>
      <c r="BN320" s="1956"/>
    </row>
    <row r="321" spans="1:66" s="752" customFormat="1" ht="12.75">
      <c r="A321" s="793"/>
      <c r="B321" s="247" t="s">
        <v>288</v>
      </c>
      <c r="C321" s="1956">
        <f t="shared" si="55"/>
        <v>1425000</v>
      </c>
      <c r="D321" s="1956">
        <f t="shared" si="61"/>
        <v>855666.18863596104</v>
      </c>
      <c r="E321" s="1956">
        <f t="shared" si="61"/>
        <v>240759.09577376381</v>
      </c>
      <c r="F321" s="1956">
        <f t="shared" si="61"/>
        <v>260258.85768332818</v>
      </c>
      <c r="G321" s="1956">
        <f t="shared" si="61"/>
        <v>0</v>
      </c>
      <c r="H321" s="1956">
        <f t="shared" si="61"/>
        <v>0</v>
      </c>
      <c r="I321" s="1956">
        <f t="shared" si="61"/>
        <v>0</v>
      </c>
      <c r="J321" s="1956">
        <f t="shared" si="61"/>
        <v>61071.712764052856</v>
      </c>
      <c r="K321" s="1956">
        <f t="shared" si="61"/>
        <v>3852.6676425540591</v>
      </c>
      <c r="L321" s="1956">
        <f t="shared" si="61"/>
        <v>3391.4775003401523</v>
      </c>
      <c r="M321" s="1956">
        <f t="shared" si="61"/>
        <v>0</v>
      </c>
      <c r="N321" s="1956">
        <f t="shared" si="61"/>
        <v>0</v>
      </c>
      <c r="O321" s="1956">
        <f t="shared" si="61"/>
        <v>0</v>
      </c>
      <c r="P321" s="1956">
        <f t="shared" si="61"/>
        <v>0</v>
      </c>
      <c r="Q321" s="1956">
        <f t="shared" si="61"/>
        <v>0</v>
      </c>
      <c r="R321" s="1956">
        <f t="shared" si="61"/>
        <v>0</v>
      </c>
      <c r="S321" s="1956">
        <f t="shared" si="61"/>
        <v>0</v>
      </c>
      <c r="T321" s="1956">
        <f t="shared" si="61"/>
        <v>0</v>
      </c>
      <c r="U321" s="1956">
        <f t="shared" si="61"/>
        <v>0</v>
      </c>
      <c r="V321" s="1956">
        <f t="shared" si="61"/>
        <v>0</v>
      </c>
      <c r="W321" s="1956">
        <f t="shared" si="61"/>
        <v>0</v>
      </c>
      <c r="X321" s="1956">
        <f t="shared" si="61"/>
        <v>1425000</v>
      </c>
      <c r="Y321" s="1956">
        <f t="shared" si="61"/>
        <v>0</v>
      </c>
      <c r="Z321" s="1956">
        <f t="shared" si="61"/>
        <v>0</v>
      </c>
      <c r="AA321" s="1956">
        <f t="shared" si="61"/>
        <v>0</v>
      </c>
      <c r="AB321" s="1956">
        <f t="shared" si="61"/>
        <v>0</v>
      </c>
      <c r="AC321" s="1956">
        <f t="shared" si="61"/>
        <v>0</v>
      </c>
      <c r="AD321" s="1956">
        <f t="shared" si="61"/>
        <v>0</v>
      </c>
      <c r="AE321" s="1956">
        <f t="shared" si="61"/>
        <v>0</v>
      </c>
      <c r="AF321" s="1956">
        <f t="shared" si="61"/>
        <v>0</v>
      </c>
      <c r="AG321" s="1956">
        <f t="shared" si="61"/>
        <v>0</v>
      </c>
      <c r="AH321" s="1956">
        <f t="shared" ref="D321:AS324" si="62">SUMIF($AV$168:$AV$240, $B321,AH$168:AH$240)</f>
        <v>0</v>
      </c>
      <c r="AI321" s="1956">
        <f t="shared" si="62"/>
        <v>0</v>
      </c>
      <c r="AJ321" s="1956">
        <f t="shared" si="62"/>
        <v>0</v>
      </c>
      <c r="AK321" s="1956">
        <f t="shared" si="62"/>
        <v>0</v>
      </c>
      <c r="AL321" s="1956">
        <f t="shared" si="62"/>
        <v>0</v>
      </c>
      <c r="AM321" s="1956">
        <f t="shared" si="62"/>
        <v>0</v>
      </c>
      <c r="AN321" s="1956">
        <f t="shared" si="62"/>
        <v>0</v>
      </c>
      <c r="AO321" s="1956">
        <f t="shared" si="62"/>
        <v>0</v>
      </c>
      <c r="AP321" s="1956">
        <f t="shared" si="62"/>
        <v>0</v>
      </c>
      <c r="AQ321" s="1956">
        <f t="shared" si="62"/>
        <v>0</v>
      </c>
      <c r="AR321" s="1956">
        <f t="shared" si="62"/>
        <v>0</v>
      </c>
      <c r="AS321" s="1956">
        <f t="shared" si="62"/>
        <v>0</v>
      </c>
      <c r="AT321" s="1956"/>
      <c r="AU321" s="1956"/>
      <c r="AV321" s="2103"/>
      <c r="AW321" s="1956"/>
      <c r="AX321" s="1956"/>
      <c r="AY321" s="1956"/>
      <c r="AZ321" s="1956"/>
      <c r="BA321" s="1956"/>
      <c r="BB321" s="1956"/>
      <c r="BC321" s="1956"/>
      <c r="BD321" s="1956"/>
      <c r="BE321" s="1956"/>
      <c r="BF321" s="1956"/>
      <c r="BG321" s="1956"/>
      <c r="BH321" s="1956"/>
      <c r="BI321" s="1956"/>
      <c r="BJ321" s="1956"/>
      <c r="BK321" s="1956"/>
      <c r="BL321" s="1956"/>
      <c r="BM321" s="1956"/>
      <c r="BN321" s="1956"/>
    </row>
    <row r="322" spans="1:66" s="752" customFormat="1" ht="12.75">
      <c r="A322" s="793"/>
      <c r="B322" s="247" t="s">
        <v>1139</v>
      </c>
      <c r="C322" s="1956">
        <f t="shared" si="55"/>
        <v>0</v>
      </c>
      <c r="D322" s="1956">
        <f t="shared" si="62"/>
        <v>0</v>
      </c>
      <c r="E322" s="1956">
        <f t="shared" si="62"/>
        <v>0</v>
      </c>
      <c r="F322" s="1956">
        <f t="shared" si="62"/>
        <v>0</v>
      </c>
      <c r="G322" s="1956">
        <f t="shared" si="62"/>
        <v>0</v>
      </c>
      <c r="H322" s="1956">
        <f t="shared" si="62"/>
        <v>0</v>
      </c>
      <c r="I322" s="1956">
        <f t="shared" si="62"/>
        <v>0</v>
      </c>
      <c r="J322" s="1956">
        <f t="shared" si="62"/>
        <v>0</v>
      </c>
      <c r="K322" s="1956">
        <f t="shared" si="62"/>
        <v>0</v>
      </c>
      <c r="L322" s="1956">
        <f t="shared" si="62"/>
        <v>0</v>
      </c>
      <c r="M322" s="1956">
        <f t="shared" si="62"/>
        <v>0</v>
      </c>
      <c r="N322" s="1956">
        <f t="shared" si="62"/>
        <v>0</v>
      </c>
      <c r="O322" s="1956">
        <f t="shared" si="62"/>
        <v>0</v>
      </c>
      <c r="P322" s="1956">
        <f t="shared" si="62"/>
        <v>0</v>
      </c>
      <c r="Q322" s="1956">
        <f t="shared" si="62"/>
        <v>0</v>
      </c>
      <c r="R322" s="1956">
        <f t="shared" si="62"/>
        <v>0</v>
      </c>
      <c r="S322" s="1956">
        <f t="shared" si="62"/>
        <v>0</v>
      </c>
      <c r="T322" s="1956">
        <f t="shared" si="62"/>
        <v>0</v>
      </c>
      <c r="U322" s="1956">
        <f t="shared" si="62"/>
        <v>0</v>
      </c>
      <c r="V322" s="1956">
        <f t="shared" si="62"/>
        <v>0</v>
      </c>
      <c r="W322" s="1956">
        <f t="shared" si="62"/>
        <v>0</v>
      </c>
      <c r="X322" s="1956">
        <f t="shared" si="62"/>
        <v>0</v>
      </c>
      <c r="Y322" s="1956">
        <f t="shared" si="62"/>
        <v>0</v>
      </c>
      <c r="Z322" s="1956">
        <f t="shared" si="62"/>
        <v>0</v>
      </c>
      <c r="AA322" s="1956">
        <f t="shared" si="62"/>
        <v>0</v>
      </c>
      <c r="AB322" s="1956">
        <f t="shared" si="62"/>
        <v>0</v>
      </c>
      <c r="AC322" s="1956">
        <f t="shared" si="62"/>
        <v>0</v>
      </c>
      <c r="AD322" s="1956">
        <f t="shared" si="62"/>
        <v>0</v>
      </c>
      <c r="AE322" s="1956">
        <f t="shared" si="62"/>
        <v>0</v>
      </c>
      <c r="AF322" s="1956">
        <f t="shared" si="62"/>
        <v>0</v>
      </c>
      <c r="AG322" s="1956">
        <f t="shared" si="62"/>
        <v>0</v>
      </c>
      <c r="AH322" s="1956">
        <f t="shared" si="62"/>
        <v>0</v>
      </c>
      <c r="AI322" s="1956">
        <f t="shared" si="62"/>
        <v>0</v>
      </c>
      <c r="AJ322" s="1956">
        <f t="shared" si="62"/>
        <v>0</v>
      </c>
      <c r="AK322" s="1956">
        <f t="shared" si="62"/>
        <v>0</v>
      </c>
      <c r="AL322" s="1956">
        <f t="shared" si="62"/>
        <v>0</v>
      </c>
      <c r="AM322" s="1956">
        <f t="shared" si="62"/>
        <v>0</v>
      </c>
      <c r="AN322" s="1956">
        <f t="shared" si="62"/>
        <v>0</v>
      </c>
      <c r="AO322" s="1956">
        <f t="shared" si="62"/>
        <v>0</v>
      </c>
      <c r="AP322" s="1956">
        <f t="shared" si="62"/>
        <v>0</v>
      </c>
      <c r="AQ322" s="1956">
        <f t="shared" si="62"/>
        <v>0</v>
      </c>
      <c r="AR322" s="1956">
        <f t="shared" si="62"/>
        <v>0</v>
      </c>
      <c r="AS322" s="1956">
        <f t="shared" si="62"/>
        <v>0</v>
      </c>
      <c r="AT322" s="1956"/>
      <c r="AU322" s="1956"/>
      <c r="AV322" s="2103"/>
      <c r="AW322" s="1956"/>
      <c r="AX322" s="1956"/>
      <c r="AY322" s="1956"/>
      <c r="AZ322" s="1956"/>
      <c r="BA322" s="1956"/>
      <c r="BB322" s="1956"/>
      <c r="BC322" s="1956"/>
      <c r="BD322" s="1956"/>
      <c r="BE322" s="1956"/>
      <c r="BF322" s="1956"/>
      <c r="BG322" s="1956"/>
      <c r="BH322" s="1956"/>
      <c r="BI322" s="1956"/>
      <c r="BJ322" s="1956"/>
      <c r="BK322" s="1956"/>
      <c r="BL322" s="1956"/>
      <c r="BM322" s="1956"/>
      <c r="BN322" s="1956"/>
    </row>
    <row r="323" spans="1:66" s="752" customFormat="1" ht="12.75">
      <c r="A323" s="793"/>
      <c r="B323" s="1976" t="s">
        <v>1140</v>
      </c>
      <c r="C323" s="1956">
        <f t="shared" si="55"/>
        <v>0</v>
      </c>
      <c r="D323" s="1956">
        <f t="shared" si="62"/>
        <v>0</v>
      </c>
      <c r="E323" s="1956">
        <f t="shared" si="62"/>
        <v>0</v>
      </c>
      <c r="F323" s="1956">
        <f t="shared" si="62"/>
        <v>0</v>
      </c>
      <c r="G323" s="1956">
        <f t="shared" si="62"/>
        <v>0</v>
      </c>
      <c r="H323" s="1956">
        <f t="shared" si="62"/>
        <v>0</v>
      </c>
      <c r="I323" s="1956">
        <f t="shared" si="62"/>
        <v>0</v>
      </c>
      <c r="J323" s="1956">
        <f t="shared" si="62"/>
        <v>0</v>
      </c>
      <c r="K323" s="1956">
        <f t="shared" si="62"/>
        <v>0</v>
      </c>
      <c r="L323" s="1956">
        <f t="shared" si="62"/>
        <v>0</v>
      </c>
      <c r="M323" s="1956">
        <f t="shared" si="62"/>
        <v>0</v>
      </c>
      <c r="N323" s="1956">
        <f t="shared" si="62"/>
        <v>0</v>
      </c>
      <c r="O323" s="1956">
        <f t="shared" si="62"/>
        <v>0</v>
      </c>
      <c r="P323" s="1956">
        <f t="shared" si="62"/>
        <v>0</v>
      </c>
      <c r="Q323" s="1956">
        <f t="shared" si="62"/>
        <v>0</v>
      </c>
      <c r="R323" s="1956">
        <f t="shared" si="62"/>
        <v>0</v>
      </c>
      <c r="S323" s="1956">
        <f t="shared" si="62"/>
        <v>0</v>
      </c>
      <c r="T323" s="1956">
        <f t="shared" si="62"/>
        <v>0</v>
      </c>
      <c r="U323" s="1956">
        <f t="shared" si="62"/>
        <v>0</v>
      </c>
      <c r="V323" s="1956">
        <f t="shared" si="62"/>
        <v>0</v>
      </c>
      <c r="W323" s="1956">
        <f t="shared" si="62"/>
        <v>0</v>
      </c>
      <c r="X323" s="1956">
        <f t="shared" si="62"/>
        <v>0</v>
      </c>
      <c r="Y323" s="1956">
        <f t="shared" si="62"/>
        <v>0</v>
      </c>
      <c r="Z323" s="1956">
        <f t="shared" si="62"/>
        <v>0</v>
      </c>
      <c r="AA323" s="1956">
        <f t="shared" si="62"/>
        <v>0</v>
      </c>
      <c r="AB323" s="1956">
        <f t="shared" si="62"/>
        <v>0</v>
      </c>
      <c r="AC323" s="1956">
        <f t="shared" si="62"/>
        <v>0</v>
      </c>
      <c r="AD323" s="1956">
        <f t="shared" si="62"/>
        <v>0</v>
      </c>
      <c r="AE323" s="1956">
        <f t="shared" si="62"/>
        <v>0</v>
      </c>
      <c r="AF323" s="1956">
        <f t="shared" si="62"/>
        <v>0</v>
      </c>
      <c r="AG323" s="1956">
        <f t="shared" si="62"/>
        <v>0</v>
      </c>
      <c r="AH323" s="1956">
        <f t="shared" si="62"/>
        <v>0</v>
      </c>
      <c r="AI323" s="1956">
        <f t="shared" si="62"/>
        <v>0</v>
      </c>
      <c r="AJ323" s="1956">
        <f t="shared" si="62"/>
        <v>0</v>
      </c>
      <c r="AK323" s="1956">
        <f t="shared" si="62"/>
        <v>0</v>
      </c>
      <c r="AL323" s="1956">
        <f t="shared" si="62"/>
        <v>0</v>
      </c>
      <c r="AM323" s="1956">
        <f t="shared" si="62"/>
        <v>0</v>
      </c>
      <c r="AN323" s="1956">
        <f t="shared" si="62"/>
        <v>0</v>
      </c>
      <c r="AO323" s="1956">
        <f t="shared" si="62"/>
        <v>0</v>
      </c>
      <c r="AP323" s="1956">
        <f t="shared" si="62"/>
        <v>0</v>
      </c>
      <c r="AQ323" s="1956">
        <f t="shared" si="62"/>
        <v>0</v>
      </c>
      <c r="AR323" s="1956">
        <f t="shared" si="62"/>
        <v>0</v>
      </c>
      <c r="AS323" s="1956">
        <f t="shared" si="62"/>
        <v>0</v>
      </c>
      <c r="AT323" s="1956"/>
      <c r="AU323" s="1956"/>
      <c r="AV323" s="2103"/>
      <c r="AW323" s="1956"/>
      <c r="AX323" s="1956"/>
      <c r="AY323" s="1956"/>
      <c r="AZ323" s="1956"/>
      <c r="BA323" s="1956"/>
      <c r="BB323" s="1956"/>
      <c r="BC323" s="1956"/>
      <c r="BD323" s="1956"/>
      <c r="BE323" s="1956"/>
      <c r="BF323" s="1956"/>
      <c r="BG323" s="1956"/>
      <c r="BH323" s="1956"/>
      <c r="BI323" s="1956"/>
      <c r="BJ323" s="1956"/>
      <c r="BK323" s="1956"/>
      <c r="BL323" s="1956"/>
      <c r="BM323" s="1956"/>
      <c r="BN323" s="1956"/>
    </row>
    <row r="324" spans="1:66" s="752" customFormat="1" ht="12.75">
      <c r="A324" s="793"/>
      <c r="B324" s="1975" t="s">
        <v>1137</v>
      </c>
      <c r="C324" s="1956">
        <f t="shared" si="55"/>
        <v>0</v>
      </c>
      <c r="D324" s="1956">
        <f t="shared" si="62"/>
        <v>0</v>
      </c>
      <c r="E324" s="1956">
        <f t="shared" si="62"/>
        <v>0</v>
      </c>
      <c r="F324" s="1956">
        <f t="shared" si="62"/>
        <v>0</v>
      </c>
      <c r="G324" s="1956">
        <f t="shared" si="62"/>
        <v>0</v>
      </c>
      <c r="H324" s="1956">
        <f t="shared" si="62"/>
        <v>0</v>
      </c>
      <c r="I324" s="1956">
        <f t="shared" si="62"/>
        <v>0</v>
      </c>
      <c r="J324" s="1956">
        <f t="shared" si="62"/>
        <v>0</v>
      </c>
      <c r="K324" s="1956">
        <f t="shared" si="62"/>
        <v>0</v>
      </c>
      <c r="L324" s="1956">
        <f t="shared" si="62"/>
        <v>0</v>
      </c>
      <c r="M324" s="1956">
        <f t="shared" si="62"/>
        <v>0</v>
      </c>
      <c r="N324" s="1956">
        <f t="shared" si="62"/>
        <v>0</v>
      </c>
      <c r="O324" s="1956">
        <f t="shared" si="62"/>
        <v>0</v>
      </c>
      <c r="P324" s="1956">
        <f t="shared" si="62"/>
        <v>0</v>
      </c>
      <c r="Q324" s="1956">
        <f t="shared" si="62"/>
        <v>0</v>
      </c>
      <c r="R324" s="1956">
        <f t="shared" si="62"/>
        <v>0</v>
      </c>
      <c r="S324" s="1956">
        <f t="shared" si="62"/>
        <v>0</v>
      </c>
      <c r="T324" s="1956">
        <f t="shared" si="62"/>
        <v>0</v>
      </c>
      <c r="U324" s="1956">
        <f t="shared" si="62"/>
        <v>0</v>
      </c>
      <c r="V324" s="1956">
        <f t="shared" si="62"/>
        <v>0</v>
      </c>
      <c r="W324" s="1956">
        <f t="shared" si="62"/>
        <v>0</v>
      </c>
      <c r="X324" s="1956">
        <f t="shared" si="62"/>
        <v>0</v>
      </c>
      <c r="Y324" s="1956">
        <f t="shared" si="62"/>
        <v>0</v>
      </c>
      <c r="Z324" s="1956">
        <f t="shared" si="62"/>
        <v>0</v>
      </c>
      <c r="AA324" s="1956">
        <f t="shared" si="62"/>
        <v>0</v>
      </c>
      <c r="AB324" s="1956">
        <f t="shared" si="62"/>
        <v>0</v>
      </c>
      <c r="AC324" s="1956">
        <f t="shared" si="62"/>
        <v>0</v>
      </c>
      <c r="AD324" s="1956">
        <f t="shared" si="62"/>
        <v>0</v>
      </c>
      <c r="AE324" s="1956">
        <f t="shared" si="62"/>
        <v>0</v>
      </c>
      <c r="AF324" s="1956">
        <f t="shared" si="62"/>
        <v>0</v>
      </c>
      <c r="AG324" s="1956">
        <f t="shared" si="62"/>
        <v>0</v>
      </c>
      <c r="AH324" s="1956">
        <f t="shared" si="62"/>
        <v>0</v>
      </c>
      <c r="AI324" s="1956">
        <f t="shared" si="62"/>
        <v>0</v>
      </c>
      <c r="AJ324" s="1956">
        <f t="shared" si="62"/>
        <v>0</v>
      </c>
      <c r="AK324" s="1956">
        <f t="shared" si="62"/>
        <v>0</v>
      </c>
      <c r="AL324" s="1956">
        <f t="shared" si="62"/>
        <v>0</v>
      </c>
      <c r="AM324" s="1956">
        <f t="shared" si="62"/>
        <v>0</v>
      </c>
      <c r="AN324" s="1956">
        <f t="shared" si="62"/>
        <v>0</v>
      </c>
      <c r="AO324" s="1956">
        <f t="shared" si="62"/>
        <v>0</v>
      </c>
      <c r="AP324" s="1956">
        <f t="shared" si="62"/>
        <v>0</v>
      </c>
      <c r="AQ324" s="1956">
        <f t="shared" si="62"/>
        <v>0</v>
      </c>
      <c r="AR324" s="1956">
        <f t="shared" si="62"/>
        <v>0</v>
      </c>
      <c r="AS324" s="1956">
        <f t="shared" si="62"/>
        <v>0</v>
      </c>
      <c r="AT324" s="1956"/>
      <c r="AU324" s="1956"/>
      <c r="AV324" s="2103"/>
      <c r="AW324" s="1956"/>
      <c r="AX324" s="1956"/>
      <c r="AY324" s="1956"/>
      <c r="AZ324" s="1956"/>
      <c r="BA324" s="1956"/>
      <c r="BB324" s="1956"/>
      <c r="BC324" s="1956"/>
      <c r="BD324" s="1956"/>
      <c r="BE324" s="1956"/>
      <c r="BF324" s="1956"/>
      <c r="BG324" s="1956"/>
      <c r="BH324" s="1956"/>
      <c r="BI324" s="1956"/>
      <c r="BJ324" s="1956"/>
      <c r="BK324" s="1956"/>
      <c r="BL324" s="1956"/>
      <c r="BM324" s="1956"/>
      <c r="BN324" s="1956"/>
    </row>
    <row r="325" spans="1:66" s="752" customFormat="1" ht="15">
      <c r="A325" s="793"/>
      <c r="B325" s="669"/>
      <c r="C325" s="1808"/>
      <c r="D325" s="1808"/>
      <c r="E325" s="1808"/>
      <c r="F325" s="1808"/>
      <c r="G325" s="1808"/>
      <c r="H325" s="1808"/>
      <c r="I325" s="1808"/>
      <c r="J325" s="1808"/>
      <c r="K325" s="1808"/>
      <c r="L325" s="1808"/>
      <c r="M325" s="1808"/>
      <c r="N325" s="1808"/>
      <c r="O325" s="1808"/>
      <c r="P325" s="1808"/>
      <c r="Q325" s="1808"/>
      <c r="R325" s="1808"/>
      <c r="S325" s="1808"/>
      <c r="T325" s="1808"/>
      <c r="U325" s="1808"/>
      <c r="V325" s="1808"/>
      <c r="W325" s="1808"/>
      <c r="X325" s="1808"/>
      <c r="Y325" s="1808"/>
      <c r="Z325" s="1808"/>
      <c r="AA325" s="1808"/>
      <c r="AB325" s="1808"/>
      <c r="AC325" s="1808"/>
      <c r="AD325" s="1808"/>
      <c r="AE325" s="1808"/>
      <c r="AF325" s="1808"/>
      <c r="AG325" s="1808"/>
      <c r="AH325" s="1808"/>
      <c r="AI325" s="1808"/>
      <c r="AJ325" s="1808"/>
      <c r="AK325" s="1808"/>
      <c r="AL325" s="1808"/>
      <c r="AM325" s="1808"/>
      <c r="AN325" s="1808"/>
      <c r="AO325" s="1808"/>
      <c r="AP325" s="1808"/>
      <c r="AQ325" s="1808"/>
      <c r="AR325" s="1808"/>
      <c r="AS325" s="1808"/>
      <c r="AT325" s="1808"/>
      <c r="AU325" s="1808"/>
      <c r="AV325" s="2104"/>
      <c r="AW325" s="1808"/>
      <c r="AX325" s="1808"/>
      <c r="AY325" s="1808"/>
      <c r="AZ325" s="1808"/>
      <c r="BA325" s="1808"/>
      <c r="BB325" s="1808"/>
      <c r="BC325" s="1808"/>
      <c r="BD325" s="1808"/>
      <c r="BE325" s="1808"/>
      <c r="BF325" s="1808"/>
      <c r="BG325" s="1808"/>
      <c r="BH325" s="1808"/>
      <c r="BI325" s="1808"/>
      <c r="BJ325" s="1808"/>
      <c r="BK325" s="1808"/>
      <c r="BL325" s="1808"/>
      <c r="BM325" s="1808"/>
      <c r="BN325" s="1808"/>
    </row>
    <row r="326" spans="1:66" s="752" customFormat="1" ht="16.5" thickBot="1">
      <c r="A326" s="793"/>
      <c r="B326" s="1405" t="s">
        <v>1204</v>
      </c>
      <c r="C326" s="1994">
        <f>SUM(C291:C324)</f>
        <v>4346000</v>
      </c>
      <c r="D326" s="1994">
        <f t="shared" ref="D326:AS326" si="63">SUM(D291:D324)</f>
        <v>2603914.850799772</v>
      </c>
      <c r="E326" s="1994">
        <f t="shared" si="63"/>
        <v>734485.64455384773</v>
      </c>
      <c r="F326" s="1994">
        <f t="shared" si="63"/>
        <v>797651.24755887117</v>
      </c>
      <c r="G326" s="1994">
        <f t="shared" si="63"/>
        <v>0</v>
      </c>
      <c r="H326" s="1994">
        <f t="shared" si="63"/>
        <v>0</v>
      </c>
      <c r="I326" s="1994">
        <f t="shared" si="63"/>
        <v>0</v>
      </c>
      <c r="J326" s="1994">
        <f t="shared" si="63"/>
        <v>187734.05883972108</v>
      </c>
      <c r="K326" s="1994">
        <f t="shared" si="63"/>
        <v>11810.889096178167</v>
      </c>
      <c r="L326" s="1994">
        <f t="shared" si="63"/>
        <v>10403.309151610014</v>
      </c>
      <c r="M326" s="1994">
        <f t="shared" si="63"/>
        <v>0</v>
      </c>
      <c r="N326" s="1994">
        <f t="shared" si="63"/>
        <v>0</v>
      </c>
      <c r="O326" s="1994">
        <f t="shared" si="63"/>
        <v>0</v>
      </c>
      <c r="P326" s="1994">
        <f t="shared" si="63"/>
        <v>0</v>
      </c>
      <c r="Q326" s="1994">
        <f t="shared" si="63"/>
        <v>0</v>
      </c>
      <c r="R326" s="1994">
        <f t="shared" si="63"/>
        <v>0</v>
      </c>
      <c r="S326" s="1994">
        <f t="shared" si="63"/>
        <v>0</v>
      </c>
      <c r="T326" s="1994">
        <f t="shared" si="63"/>
        <v>0</v>
      </c>
      <c r="U326" s="1994">
        <f t="shared" si="63"/>
        <v>0</v>
      </c>
      <c r="V326" s="1994">
        <f t="shared" si="63"/>
        <v>0</v>
      </c>
      <c r="W326" s="1994">
        <f t="shared" si="63"/>
        <v>0</v>
      </c>
      <c r="X326" s="1994">
        <f t="shared" si="63"/>
        <v>4346000</v>
      </c>
      <c r="Y326" s="1994">
        <f t="shared" si="63"/>
        <v>0</v>
      </c>
      <c r="Z326" s="1994">
        <f t="shared" si="63"/>
        <v>0</v>
      </c>
      <c r="AA326" s="1994">
        <f t="shared" si="63"/>
        <v>0</v>
      </c>
      <c r="AB326" s="1994">
        <f t="shared" si="63"/>
        <v>0</v>
      </c>
      <c r="AC326" s="1994">
        <f t="shared" si="63"/>
        <v>0</v>
      </c>
      <c r="AD326" s="1994">
        <f t="shared" si="63"/>
        <v>0</v>
      </c>
      <c r="AE326" s="1994">
        <f t="shared" si="63"/>
        <v>0</v>
      </c>
      <c r="AF326" s="1994">
        <f t="shared" si="63"/>
        <v>0</v>
      </c>
      <c r="AG326" s="1994">
        <f t="shared" si="63"/>
        <v>0</v>
      </c>
      <c r="AH326" s="1994">
        <f t="shared" si="63"/>
        <v>0</v>
      </c>
      <c r="AI326" s="1994">
        <f t="shared" si="63"/>
        <v>0</v>
      </c>
      <c r="AJ326" s="1994">
        <f t="shared" si="63"/>
        <v>0</v>
      </c>
      <c r="AK326" s="1994">
        <f t="shared" si="63"/>
        <v>0</v>
      </c>
      <c r="AL326" s="1994">
        <f t="shared" si="63"/>
        <v>0</v>
      </c>
      <c r="AM326" s="1994">
        <f t="shared" si="63"/>
        <v>0</v>
      </c>
      <c r="AN326" s="1994">
        <f t="shared" si="63"/>
        <v>0</v>
      </c>
      <c r="AO326" s="1994">
        <f t="shared" si="63"/>
        <v>0</v>
      </c>
      <c r="AP326" s="1994">
        <f t="shared" si="63"/>
        <v>0</v>
      </c>
      <c r="AQ326" s="1994">
        <f t="shared" si="63"/>
        <v>0</v>
      </c>
      <c r="AR326" s="1994">
        <f t="shared" si="63"/>
        <v>0</v>
      </c>
      <c r="AS326" s="1994">
        <f t="shared" si="63"/>
        <v>0</v>
      </c>
      <c r="AT326" s="1978"/>
      <c r="AU326" s="1978"/>
      <c r="AV326" s="2105"/>
      <c r="AW326" s="1978"/>
      <c r="AX326" s="1978"/>
      <c r="AY326" s="1978"/>
      <c r="AZ326" s="1978"/>
      <c r="BA326" s="1978"/>
      <c r="BB326" s="1978"/>
      <c r="BC326" s="1978"/>
      <c r="BD326" s="1978"/>
      <c r="BE326" s="1978"/>
      <c r="BF326" s="1978"/>
      <c r="BG326" s="1978"/>
      <c r="BH326" s="1978"/>
      <c r="BI326" s="1978"/>
      <c r="BJ326" s="1978"/>
      <c r="BK326" s="1978"/>
      <c r="BL326" s="1978"/>
      <c r="BM326" s="1978"/>
      <c r="BN326" s="1978"/>
    </row>
    <row r="327" spans="1:66" s="752" customFormat="1" ht="15.75" thickTop="1">
      <c r="A327" s="793"/>
      <c r="B327" s="793"/>
      <c r="C327" s="1808"/>
      <c r="D327" s="1807"/>
      <c r="E327" s="1970"/>
      <c r="F327" s="1807"/>
      <c r="G327" s="730"/>
      <c r="H327" s="730"/>
      <c r="I327" s="730"/>
      <c r="J327" s="730"/>
      <c r="K327" s="730"/>
      <c r="L327" s="730"/>
      <c r="M327" s="730"/>
      <c r="N327" s="730"/>
      <c r="O327" s="730"/>
      <c r="P327" s="730"/>
      <c r="Q327" s="730"/>
      <c r="R327" s="730"/>
      <c r="S327" s="730"/>
      <c r="T327" s="730"/>
      <c r="U327" s="730"/>
      <c r="V327" s="730"/>
      <c r="W327" s="730"/>
      <c r="X327" s="732"/>
      <c r="Y327" s="730"/>
      <c r="Z327" s="730"/>
      <c r="AA327" s="730"/>
      <c r="AB327" s="730"/>
      <c r="AC327" s="730"/>
      <c r="AD327" s="730"/>
      <c r="AE327" s="730"/>
      <c r="AF327" s="730"/>
      <c r="AG327" s="730"/>
      <c r="AH327" s="730"/>
      <c r="AI327" s="730"/>
      <c r="AJ327" s="730"/>
      <c r="AK327" s="730"/>
      <c r="AL327" s="730"/>
      <c r="AM327" s="730"/>
      <c r="AN327" s="730"/>
      <c r="AO327" s="730"/>
      <c r="AP327" s="730"/>
      <c r="AQ327" s="730"/>
      <c r="AR327" s="730"/>
      <c r="AS327" s="893"/>
      <c r="AV327" s="1878"/>
    </row>
    <row r="328" spans="1:66" s="752" customFormat="1" ht="15">
      <c r="A328" s="1971"/>
      <c r="B328" s="793"/>
      <c r="C328" s="1808"/>
      <c r="D328" s="1807"/>
      <c r="E328" s="1970"/>
      <c r="F328" s="1807"/>
      <c r="G328" s="730"/>
      <c r="H328" s="730"/>
      <c r="I328" s="730"/>
      <c r="J328" s="730"/>
      <c r="K328" s="730"/>
      <c r="L328" s="730"/>
      <c r="M328" s="730"/>
      <c r="N328" s="730"/>
      <c r="O328" s="730"/>
      <c r="P328" s="730"/>
      <c r="Q328" s="730"/>
      <c r="R328" s="730"/>
      <c r="S328" s="730"/>
      <c r="T328" s="730"/>
      <c r="U328" s="730"/>
      <c r="V328" s="730"/>
      <c r="W328" s="730"/>
      <c r="X328" s="732"/>
      <c r="Y328" s="730"/>
      <c r="Z328" s="730"/>
      <c r="AA328" s="730"/>
      <c r="AB328" s="730"/>
      <c r="AC328" s="730"/>
      <c r="AD328" s="730"/>
      <c r="AE328" s="730"/>
      <c r="AF328" s="730"/>
      <c r="AG328" s="730"/>
      <c r="AH328" s="730"/>
      <c r="AI328" s="730"/>
      <c r="AJ328" s="730"/>
      <c r="AK328" s="730"/>
      <c r="AL328" s="730"/>
      <c r="AM328" s="730"/>
      <c r="AN328" s="730"/>
      <c r="AO328" s="730"/>
      <c r="AP328" s="730"/>
      <c r="AQ328" s="730"/>
      <c r="AR328" s="730"/>
      <c r="AS328" s="893"/>
      <c r="AV328" s="1878"/>
    </row>
    <row r="329" spans="1:66" s="752" customFormat="1" ht="15">
      <c r="A329" s="1971"/>
      <c r="B329" s="793"/>
      <c r="C329" s="1808"/>
      <c r="D329" s="1807"/>
      <c r="E329" s="1970"/>
      <c r="F329" s="1807"/>
      <c r="G329" s="730"/>
      <c r="H329" s="730"/>
      <c r="I329" s="730"/>
      <c r="J329" s="730"/>
      <c r="K329" s="730"/>
      <c r="L329" s="730"/>
      <c r="M329" s="730"/>
      <c r="N329" s="730"/>
      <c r="O329" s="730"/>
      <c r="P329" s="730"/>
      <c r="Q329" s="730"/>
      <c r="R329" s="730"/>
      <c r="S329" s="730"/>
      <c r="T329" s="730"/>
      <c r="U329" s="730"/>
      <c r="V329" s="730"/>
      <c r="W329" s="730"/>
      <c r="X329" s="732"/>
      <c r="Y329" s="730"/>
      <c r="Z329" s="730"/>
      <c r="AA329" s="730"/>
      <c r="AB329" s="730"/>
      <c r="AC329" s="730"/>
      <c r="AD329" s="730"/>
      <c r="AE329" s="730"/>
      <c r="AF329" s="730"/>
      <c r="AG329" s="730"/>
      <c r="AH329" s="730"/>
      <c r="AI329" s="730"/>
      <c r="AJ329" s="730"/>
      <c r="AK329" s="730"/>
      <c r="AL329" s="730"/>
      <c r="AM329" s="730"/>
      <c r="AN329" s="730"/>
      <c r="AO329" s="730"/>
      <c r="AP329" s="730"/>
      <c r="AQ329" s="730"/>
      <c r="AR329" s="730"/>
      <c r="AS329" s="893"/>
      <c r="AV329" s="1878"/>
    </row>
    <row r="330" spans="1:66" s="752" customFormat="1" ht="15">
      <c r="A330" s="793"/>
      <c r="B330" s="793"/>
      <c r="C330" s="1977"/>
      <c r="D330" s="1977"/>
      <c r="E330" s="1977"/>
      <c r="F330" s="1977"/>
      <c r="G330" s="1977"/>
      <c r="H330" s="1977"/>
      <c r="I330" s="1977"/>
      <c r="J330" s="1977"/>
      <c r="K330" s="1977"/>
      <c r="L330" s="1977"/>
      <c r="M330" s="1977"/>
      <c r="N330" s="1977"/>
      <c r="O330" s="1977"/>
      <c r="P330" s="1977"/>
      <c r="Q330" s="1977"/>
      <c r="R330" s="1977"/>
      <c r="S330" s="1977"/>
      <c r="T330" s="1977"/>
      <c r="U330" s="1977"/>
      <c r="V330" s="1977"/>
      <c r="W330" s="1977"/>
      <c r="X330" s="1977"/>
      <c r="Y330" s="1977"/>
      <c r="Z330" s="1977"/>
      <c r="AA330" s="1977"/>
      <c r="AB330" s="1977"/>
      <c r="AC330" s="1977"/>
      <c r="AD330" s="1977"/>
      <c r="AE330" s="1977"/>
      <c r="AF330" s="1977"/>
      <c r="AG330" s="1977"/>
      <c r="AH330" s="1977"/>
      <c r="AI330" s="1977"/>
      <c r="AJ330" s="1977"/>
      <c r="AK330" s="1977"/>
      <c r="AL330" s="1977"/>
      <c r="AM330" s="1977"/>
      <c r="AN330" s="1977"/>
      <c r="AO330" s="1977"/>
      <c r="AP330" s="1977"/>
      <c r="AQ330" s="1977"/>
      <c r="AR330" s="1977"/>
      <c r="AS330" s="1977"/>
      <c r="AV330" s="1878"/>
    </row>
    <row r="331" spans="1:66" s="752" customFormat="1" ht="15">
      <c r="A331" s="1972"/>
      <c r="B331" s="793"/>
      <c r="C331" s="1808"/>
      <c r="D331" s="1807"/>
      <c r="E331" s="1970"/>
      <c r="F331" s="1807"/>
      <c r="G331" s="730"/>
      <c r="H331" s="730"/>
      <c r="I331" s="730"/>
      <c r="J331" s="730"/>
      <c r="K331" s="730"/>
      <c r="L331" s="730"/>
      <c r="M331" s="730"/>
      <c r="N331" s="730"/>
      <c r="O331" s="730"/>
      <c r="P331" s="730"/>
      <c r="Q331" s="730"/>
      <c r="R331" s="730"/>
      <c r="S331" s="730"/>
      <c r="T331" s="730"/>
      <c r="U331" s="730"/>
      <c r="V331" s="730"/>
      <c r="W331" s="730"/>
      <c r="X331" s="732"/>
      <c r="Y331" s="730"/>
      <c r="Z331" s="730"/>
      <c r="AA331" s="730"/>
      <c r="AB331" s="730"/>
      <c r="AC331" s="730"/>
      <c r="AD331" s="730"/>
      <c r="AE331" s="730"/>
      <c r="AF331" s="730"/>
      <c r="AG331" s="730"/>
      <c r="AH331" s="730"/>
      <c r="AI331" s="730"/>
      <c r="AJ331" s="730"/>
      <c r="AK331" s="730"/>
      <c r="AL331" s="730"/>
      <c r="AM331" s="730"/>
      <c r="AN331" s="730"/>
      <c r="AO331" s="730"/>
      <c r="AP331" s="730"/>
      <c r="AQ331" s="730"/>
      <c r="AR331" s="730"/>
      <c r="AS331" s="893"/>
      <c r="AV331" s="1878"/>
    </row>
    <row r="332" spans="1:66" s="752" customFormat="1" ht="15">
      <c r="A332" s="1281"/>
      <c r="B332" s="793"/>
      <c r="C332" s="1808"/>
      <c r="D332" s="1807"/>
      <c r="E332" s="1970"/>
      <c r="F332" s="1807"/>
      <c r="G332" s="730"/>
      <c r="H332" s="730"/>
      <c r="I332" s="730"/>
      <c r="J332" s="730"/>
      <c r="K332" s="730"/>
      <c r="L332" s="730"/>
      <c r="M332" s="730"/>
      <c r="N332" s="730"/>
      <c r="O332" s="730"/>
      <c r="P332" s="730"/>
      <c r="Q332" s="730"/>
      <c r="R332" s="730"/>
      <c r="S332" s="730"/>
      <c r="T332" s="730"/>
      <c r="U332" s="730"/>
      <c r="V332" s="730"/>
      <c r="W332" s="730"/>
      <c r="X332" s="732"/>
      <c r="Y332" s="730"/>
      <c r="Z332" s="730"/>
      <c r="AA332" s="730"/>
      <c r="AB332" s="730"/>
      <c r="AC332" s="730"/>
      <c r="AD332" s="730"/>
      <c r="AE332" s="730"/>
      <c r="AF332" s="730"/>
      <c r="AG332" s="730"/>
      <c r="AH332" s="730"/>
      <c r="AI332" s="730"/>
      <c r="AJ332" s="730"/>
      <c r="AK332" s="730"/>
      <c r="AL332" s="730"/>
      <c r="AM332" s="730"/>
      <c r="AN332" s="730"/>
      <c r="AO332" s="730"/>
      <c r="AP332" s="730"/>
      <c r="AQ332" s="730"/>
      <c r="AR332" s="730"/>
      <c r="AS332" s="893"/>
      <c r="AV332" s="1878"/>
    </row>
    <row r="333" spans="1:66" s="752" customFormat="1" ht="15">
      <c r="A333" s="1281"/>
      <c r="B333" s="793"/>
      <c r="C333" s="1808"/>
      <c r="D333" s="1807"/>
      <c r="E333" s="1970"/>
      <c r="F333" s="1807"/>
      <c r="G333" s="730"/>
      <c r="H333" s="730"/>
      <c r="I333" s="730"/>
      <c r="J333" s="730"/>
      <c r="K333" s="730"/>
      <c r="L333" s="730"/>
      <c r="M333" s="730"/>
      <c r="N333" s="730"/>
      <c r="O333" s="730"/>
      <c r="P333" s="730"/>
      <c r="Q333" s="730"/>
      <c r="R333" s="730"/>
      <c r="S333" s="730"/>
      <c r="T333" s="730"/>
      <c r="U333" s="730"/>
      <c r="V333" s="730"/>
      <c r="W333" s="730"/>
      <c r="X333" s="732"/>
      <c r="Y333" s="730"/>
      <c r="Z333" s="730"/>
      <c r="AA333" s="730"/>
      <c r="AB333" s="730"/>
      <c r="AC333" s="730"/>
      <c r="AD333" s="730"/>
      <c r="AE333" s="730"/>
      <c r="AF333" s="730"/>
      <c r="AG333" s="730"/>
      <c r="AH333" s="730"/>
      <c r="AI333" s="730"/>
      <c r="AJ333" s="730"/>
      <c r="AK333" s="730"/>
      <c r="AL333" s="730"/>
      <c r="AM333" s="730"/>
      <c r="AN333" s="730"/>
      <c r="AO333" s="730"/>
      <c r="AP333" s="730"/>
      <c r="AQ333" s="730"/>
      <c r="AR333" s="730"/>
      <c r="AS333" s="893"/>
      <c r="AV333" s="1878"/>
    </row>
    <row r="334" spans="1:66" s="752" customFormat="1" ht="15">
      <c r="A334" s="1281"/>
      <c r="B334" s="793"/>
      <c r="C334" s="1808"/>
      <c r="D334" s="1807"/>
      <c r="E334" s="1970"/>
      <c r="F334" s="1807"/>
      <c r="G334" s="730"/>
      <c r="H334" s="730"/>
      <c r="I334" s="730"/>
      <c r="J334" s="730"/>
      <c r="K334" s="730"/>
      <c r="L334" s="730"/>
      <c r="M334" s="730"/>
      <c r="N334" s="730"/>
      <c r="O334" s="730"/>
      <c r="P334" s="730"/>
      <c r="Q334" s="730"/>
      <c r="R334" s="730"/>
      <c r="S334" s="730"/>
      <c r="T334" s="730"/>
      <c r="U334" s="730"/>
      <c r="V334" s="730"/>
      <c r="W334" s="730"/>
      <c r="X334" s="732"/>
      <c r="Y334" s="730"/>
      <c r="Z334" s="730"/>
      <c r="AA334" s="730"/>
      <c r="AB334" s="730"/>
      <c r="AC334" s="730"/>
      <c r="AD334" s="730"/>
      <c r="AE334" s="730"/>
      <c r="AF334" s="730"/>
      <c r="AG334" s="730"/>
      <c r="AH334" s="730"/>
      <c r="AI334" s="730"/>
      <c r="AJ334" s="730"/>
      <c r="AK334" s="730"/>
      <c r="AL334" s="730"/>
      <c r="AM334" s="730"/>
      <c r="AN334" s="730"/>
      <c r="AO334" s="730"/>
      <c r="AP334" s="730"/>
      <c r="AQ334" s="730"/>
      <c r="AR334" s="730"/>
      <c r="AS334" s="893"/>
      <c r="AV334" s="1878"/>
    </row>
    <row r="335" spans="1:66" s="752" customFormat="1" ht="15">
      <c r="A335" s="1281"/>
      <c r="B335" s="793"/>
      <c r="C335" s="1808"/>
      <c r="D335" s="1807"/>
      <c r="E335" s="1970"/>
      <c r="F335" s="1807"/>
      <c r="G335" s="730"/>
      <c r="H335" s="730"/>
      <c r="I335" s="730"/>
      <c r="J335" s="730"/>
      <c r="K335" s="730"/>
      <c r="L335" s="730"/>
      <c r="M335" s="730"/>
      <c r="N335" s="730"/>
      <c r="O335" s="730"/>
      <c r="P335" s="730"/>
      <c r="Q335" s="730"/>
      <c r="R335" s="730"/>
      <c r="S335" s="730"/>
      <c r="T335" s="730"/>
      <c r="U335" s="730"/>
      <c r="V335" s="730"/>
      <c r="W335" s="730"/>
      <c r="X335" s="732"/>
      <c r="Y335" s="730"/>
      <c r="Z335" s="730"/>
      <c r="AA335" s="730"/>
      <c r="AB335" s="730"/>
      <c r="AC335" s="730"/>
      <c r="AD335" s="730"/>
      <c r="AE335" s="730"/>
      <c r="AF335" s="730"/>
      <c r="AG335" s="730"/>
      <c r="AH335" s="730"/>
      <c r="AI335" s="730"/>
      <c r="AJ335" s="730"/>
      <c r="AK335" s="730"/>
      <c r="AL335" s="730"/>
      <c r="AM335" s="730"/>
      <c r="AN335" s="730"/>
      <c r="AO335" s="730"/>
      <c r="AP335" s="730"/>
      <c r="AQ335" s="730"/>
      <c r="AR335" s="730"/>
      <c r="AS335" s="893"/>
      <c r="AV335" s="1878"/>
    </row>
    <row r="336" spans="1:66" s="752" customFormat="1" ht="15">
      <c r="A336" s="1281"/>
      <c r="B336" s="793"/>
      <c r="C336" s="1808"/>
      <c r="D336" s="1807"/>
      <c r="E336" s="1970"/>
      <c r="F336" s="1807"/>
      <c r="G336" s="730"/>
      <c r="H336" s="730"/>
      <c r="I336" s="730"/>
      <c r="J336" s="730"/>
      <c r="K336" s="730"/>
      <c r="L336" s="730"/>
      <c r="M336" s="730"/>
      <c r="N336" s="730"/>
      <c r="O336" s="730"/>
      <c r="P336" s="730"/>
      <c r="Q336" s="730"/>
      <c r="R336" s="730"/>
      <c r="S336" s="730"/>
      <c r="T336" s="730"/>
      <c r="U336" s="730"/>
      <c r="V336" s="730"/>
      <c r="W336" s="730"/>
      <c r="X336" s="732"/>
      <c r="Y336" s="730"/>
      <c r="Z336" s="730"/>
      <c r="AA336" s="730"/>
      <c r="AB336" s="730"/>
      <c r="AC336" s="730"/>
      <c r="AD336" s="730"/>
      <c r="AE336" s="730"/>
      <c r="AF336" s="730"/>
      <c r="AG336" s="730"/>
      <c r="AH336" s="730"/>
      <c r="AI336" s="730"/>
      <c r="AJ336" s="730"/>
      <c r="AK336" s="730"/>
      <c r="AL336" s="730"/>
      <c r="AM336" s="730"/>
      <c r="AN336" s="730"/>
      <c r="AO336" s="730"/>
      <c r="AP336" s="730"/>
      <c r="AQ336" s="730"/>
      <c r="AR336" s="730"/>
      <c r="AS336" s="893"/>
      <c r="AV336" s="1878"/>
    </row>
    <row r="337" spans="1:48" s="752" customFormat="1" ht="15">
      <c r="A337" s="1281"/>
      <c r="B337" s="793"/>
      <c r="C337" s="1808"/>
      <c r="D337" s="1807"/>
      <c r="E337" s="1970"/>
      <c r="F337" s="1807"/>
      <c r="G337" s="730"/>
      <c r="H337" s="730"/>
      <c r="I337" s="730"/>
      <c r="J337" s="730"/>
      <c r="K337" s="730"/>
      <c r="L337" s="730"/>
      <c r="M337" s="730"/>
      <c r="N337" s="730"/>
      <c r="O337" s="730"/>
      <c r="P337" s="730"/>
      <c r="Q337" s="730"/>
      <c r="R337" s="730"/>
      <c r="S337" s="730"/>
      <c r="T337" s="730"/>
      <c r="U337" s="730"/>
      <c r="V337" s="730"/>
      <c r="W337" s="730"/>
      <c r="X337" s="732"/>
      <c r="Y337" s="730"/>
      <c r="Z337" s="730"/>
      <c r="AA337" s="730"/>
      <c r="AB337" s="730"/>
      <c r="AC337" s="730"/>
      <c r="AD337" s="730"/>
      <c r="AE337" s="730"/>
      <c r="AF337" s="730"/>
      <c r="AG337" s="730"/>
      <c r="AH337" s="730"/>
      <c r="AI337" s="730"/>
      <c r="AJ337" s="730"/>
      <c r="AK337" s="730"/>
      <c r="AL337" s="730"/>
      <c r="AM337" s="730"/>
      <c r="AN337" s="730"/>
      <c r="AO337" s="730"/>
      <c r="AP337" s="730"/>
      <c r="AQ337" s="730"/>
      <c r="AR337" s="730"/>
      <c r="AS337" s="893"/>
      <c r="AV337" s="1878"/>
    </row>
    <row r="338" spans="1:48" s="752" customFormat="1" ht="15">
      <c r="A338" s="1281"/>
      <c r="B338" s="793"/>
      <c r="C338" s="1808"/>
      <c r="D338" s="1807"/>
      <c r="E338" s="1970"/>
      <c r="F338" s="1807"/>
      <c r="G338" s="730"/>
      <c r="H338" s="730"/>
      <c r="I338" s="730"/>
      <c r="J338" s="730"/>
      <c r="K338" s="730"/>
      <c r="L338" s="730"/>
      <c r="M338" s="730"/>
      <c r="N338" s="730"/>
      <c r="O338" s="730"/>
      <c r="P338" s="730"/>
      <c r="Q338" s="730"/>
      <c r="R338" s="730"/>
      <c r="S338" s="730"/>
      <c r="T338" s="730"/>
      <c r="U338" s="730"/>
      <c r="V338" s="730"/>
      <c r="W338" s="730"/>
      <c r="X338" s="732"/>
      <c r="Y338" s="730"/>
      <c r="Z338" s="730"/>
      <c r="AA338" s="730"/>
      <c r="AB338" s="730"/>
      <c r="AC338" s="730"/>
      <c r="AD338" s="730"/>
      <c r="AE338" s="730"/>
      <c r="AF338" s="730"/>
      <c r="AG338" s="730"/>
      <c r="AH338" s="730"/>
      <c r="AI338" s="730"/>
      <c r="AJ338" s="730"/>
      <c r="AK338" s="730"/>
      <c r="AL338" s="730"/>
      <c r="AM338" s="730"/>
      <c r="AN338" s="730"/>
      <c r="AO338" s="730"/>
      <c r="AP338" s="730"/>
      <c r="AQ338" s="730"/>
      <c r="AR338" s="730"/>
      <c r="AS338" s="893"/>
      <c r="AV338" s="1878"/>
    </row>
    <row r="339" spans="1:48" s="752" customFormat="1" ht="15">
      <c r="A339" s="1281"/>
      <c r="B339" s="793"/>
      <c r="C339" s="1808"/>
      <c r="D339" s="1807"/>
      <c r="E339" s="1970"/>
      <c r="F339" s="1807"/>
      <c r="G339" s="730"/>
      <c r="H339" s="730"/>
      <c r="I339" s="730"/>
      <c r="J339" s="730"/>
      <c r="K339" s="730"/>
      <c r="L339" s="730"/>
      <c r="M339" s="730"/>
      <c r="N339" s="730"/>
      <c r="O339" s="730"/>
      <c r="P339" s="730"/>
      <c r="Q339" s="730"/>
      <c r="R339" s="730"/>
      <c r="S339" s="730"/>
      <c r="T339" s="730"/>
      <c r="U339" s="730"/>
      <c r="V339" s="730"/>
      <c r="W339" s="730"/>
      <c r="X339" s="732"/>
      <c r="Y339" s="730"/>
      <c r="Z339" s="730"/>
      <c r="AA339" s="730"/>
      <c r="AB339" s="730"/>
      <c r="AC339" s="730"/>
      <c r="AD339" s="730"/>
      <c r="AE339" s="730"/>
      <c r="AF339" s="730"/>
      <c r="AG339" s="730"/>
      <c r="AH339" s="730"/>
      <c r="AI339" s="730"/>
      <c r="AJ339" s="730"/>
      <c r="AK339" s="730"/>
      <c r="AL339" s="730"/>
      <c r="AM339" s="730"/>
      <c r="AN339" s="730"/>
      <c r="AO339" s="730"/>
      <c r="AP339" s="730"/>
      <c r="AQ339" s="730"/>
      <c r="AR339" s="730"/>
      <c r="AS339" s="893"/>
      <c r="AV339" s="1878"/>
    </row>
    <row r="340" spans="1:48" s="752" customFormat="1" ht="15">
      <c r="A340" s="1281"/>
      <c r="B340" s="793"/>
      <c r="C340" s="1808"/>
      <c r="D340" s="1807"/>
      <c r="E340" s="1970"/>
      <c r="F340" s="1807"/>
      <c r="G340" s="730"/>
      <c r="H340" s="730"/>
      <c r="I340" s="730"/>
      <c r="J340" s="730"/>
      <c r="K340" s="730"/>
      <c r="L340" s="730"/>
      <c r="M340" s="730"/>
      <c r="N340" s="730"/>
      <c r="O340" s="730"/>
      <c r="P340" s="730"/>
      <c r="Q340" s="730"/>
      <c r="R340" s="730"/>
      <c r="S340" s="730"/>
      <c r="T340" s="730"/>
      <c r="U340" s="730"/>
      <c r="V340" s="730"/>
      <c r="W340" s="730"/>
      <c r="X340" s="732"/>
      <c r="Y340" s="730"/>
      <c r="Z340" s="730"/>
      <c r="AA340" s="730"/>
      <c r="AB340" s="730"/>
      <c r="AC340" s="730"/>
      <c r="AD340" s="730"/>
      <c r="AE340" s="730"/>
      <c r="AF340" s="730"/>
      <c r="AG340" s="730"/>
      <c r="AH340" s="730"/>
      <c r="AI340" s="730"/>
      <c r="AJ340" s="730"/>
      <c r="AK340" s="730"/>
      <c r="AL340" s="730"/>
      <c r="AM340" s="730"/>
      <c r="AN340" s="730"/>
      <c r="AO340" s="730"/>
      <c r="AP340" s="730"/>
      <c r="AQ340" s="730"/>
      <c r="AR340" s="730"/>
      <c r="AS340" s="893"/>
      <c r="AV340" s="1878"/>
    </row>
    <row r="341" spans="1:48" s="752" customFormat="1" ht="15">
      <c r="A341" s="1281"/>
      <c r="B341" s="793"/>
      <c r="C341" s="1808"/>
      <c r="D341" s="1807"/>
      <c r="E341" s="1970"/>
      <c r="F341" s="1807"/>
      <c r="G341" s="730"/>
      <c r="H341" s="730"/>
      <c r="I341" s="730"/>
      <c r="J341" s="730"/>
      <c r="K341" s="730"/>
      <c r="L341" s="730"/>
      <c r="M341" s="730"/>
      <c r="N341" s="730"/>
      <c r="O341" s="730"/>
      <c r="P341" s="730"/>
      <c r="Q341" s="730"/>
      <c r="R341" s="730"/>
      <c r="S341" s="730"/>
      <c r="T341" s="730"/>
      <c r="U341" s="730"/>
      <c r="V341" s="730"/>
      <c r="W341" s="730"/>
      <c r="X341" s="732"/>
      <c r="Y341" s="730"/>
      <c r="Z341" s="730"/>
      <c r="AA341" s="730"/>
      <c r="AB341" s="730"/>
      <c r="AC341" s="730"/>
      <c r="AD341" s="730"/>
      <c r="AE341" s="730"/>
      <c r="AF341" s="730"/>
      <c r="AG341" s="730"/>
      <c r="AH341" s="730"/>
      <c r="AI341" s="730"/>
      <c r="AJ341" s="730"/>
      <c r="AK341" s="730"/>
      <c r="AL341" s="730"/>
      <c r="AM341" s="730"/>
      <c r="AN341" s="730"/>
      <c r="AO341" s="730"/>
      <c r="AP341" s="730"/>
      <c r="AQ341" s="730"/>
      <c r="AR341" s="730"/>
      <c r="AS341" s="893"/>
      <c r="AV341" s="1878"/>
    </row>
    <row r="342" spans="1:48" s="752" customFormat="1" ht="15">
      <c r="A342" s="1281"/>
      <c r="B342" s="793"/>
      <c r="C342" s="1808"/>
      <c r="D342" s="1807"/>
      <c r="E342" s="1970"/>
      <c r="F342" s="1807"/>
      <c r="G342" s="730"/>
      <c r="H342" s="730"/>
      <c r="I342" s="730"/>
      <c r="J342" s="730"/>
      <c r="K342" s="730"/>
      <c r="L342" s="730"/>
      <c r="M342" s="730"/>
      <c r="N342" s="730"/>
      <c r="O342" s="730"/>
      <c r="P342" s="730"/>
      <c r="Q342" s="730"/>
      <c r="R342" s="730"/>
      <c r="S342" s="730"/>
      <c r="T342" s="730"/>
      <c r="U342" s="730"/>
      <c r="V342" s="730"/>
      <c r="W342" s="730"/>
      <c r="X342" s="732"/>
      <c r="Y342" s="730"/>
      <c r="Z342" s="730"/>
      <c r="AA342" s="730"/>
      <c r="AB342" s="730"/>
      <c r="AC342" s="730"/>
      <c r="AD342" s="730"/>
      <c r="AE342" s="730"/>
      <c r="AF342" s="730"/>
      <c r="AG342" s="730"/>
      <c r="AH342" s="730"/>
      <c r="AI342" s="730"/>
      <c r="AJ342" s="730"/>
      <c r="AK342" s="730"/>
      <c r="AL342" s="730"/>
      <c r="AM342" s="730"/>
      <c r="AN342" s="730"/>
      <c r="AO342" s="730"/>
      <c r="AP342" s="730"/>
      <c r="AQ342" s="730"/>
      <c r="AR342" s="730"/>
      <c r="AS342" s="893"/>
      <c r="AV342" s="1878"/>
    </row>
    <row r="343" spans="1:48" s="752" customFormat="1" ht="15">
      <c r="A343" s="1281"/>
      <c r="B343" s="793"/>
      <c r="C343" s="1808"/>
      <c r="D343" s="1807"/>
      <c r="E343" s="1970"/>
      <c r="F343" s="1807"/>
      <c r="G343" s="730"/>
      <c r="H343" s="730"/>
      <c r="I343" s="730"/>
      <c r="J343" s="730"/>
      <c r="K343" s="730"/>
      <c r="L343" s="730"/>
      <c r="M343" s="730"/>
      <c r="N343" s="730"/>
      <c r="O343" s="730"/>
      <c r="P343" s="730"/>
      <c r="Q343" s="730"/>
      <c r="R343" s="730"/>
      <c r="S343" s="730"/>
      <c r="T343" s="730"/>
      <c r="U343" s="730"/>
      <c r="V343" s="730"/>
      <c r="W343" s="730"/>
      <c r="X343" s="732"/>
      <c r="Y343" s="730"/>
      <c r="Z343" s="730"/>
      <c r="AA343" s="730"/>
      <c r="AB343" s="730"/>
      <c r="AC343" s="730"/>
      <c r="AD343" s="730"/>
      <c r="AE343" s="730"/>
      <c r="AF343" s="730"/>
      <c r="AG343" s="730"/>
      <c r="AH343" s="730"/>
      <c r="AI343" s="730"/>
      <c r="AJ343" s="730"/>
      <c r="AK343" s="730"/>
      <c r="AL343" s="730"/>
      <c r="AM343" s="730"/>
      <c r="AN343" s="730"/>
      <c r="AO343" s="730"/>
      <c r="AP343" s="730"/>
      <c r="AQ343" s="730"/>
      <c r="AR343" s="730"/>
      <c r="AS343" s="893"/>
      <c r="AV343" s="1878"/>
    </row>
    <row r="344" spans="1:48" s="752" customFormat="1" ht="15">
      <c r="A344" s="1281"/>
      <c r="B344" s="793"/>
      <c r="C344" s="1808"/>
      <c r="D344" s="1807"/>
      <c r="E344" s="1970"/>
      <c r="F344" s="1807"/>
      <c r="G344" s="730"/>
      <c r="H344" s="730"/>
      <c r="I344" s="730"/>
      <c r="J344" s="730"/>
      <c r="K344" s="730"/>
      <c r="L344" s="730"/>
      <c r="M344" s="730"/>
      <c r="N344" s="730"/>
      <c r="O344" s="730"/>
      <c r="P344" s="730"/>
      <c r="Q344" s="730"/>
      <c r="R344" s="730"/>
      <c r="S344" s="730"/>
      <c r="T344" s="730"/>
      <c r="U344" s="730"/>
      <c r="V344" s="730"/>
      <c r="W344" s="730"/>
      <c r="X344" s="732"/>
      <c r="Y344" s="730"/>
      <c r="Z344" s="730"/>
      <c r="AA344" s="730"/>
      <c r="AB344" s="730"/>
      <c r="AC344" s="730"/>
      <c r="AD344" s="730"/>
      <c r="AE344" s="730"/>
      <c r="AF344" s="730"/>
      <c r="AG344" s="730"/>
      <c r="AH344" s="730"/>
      <c r="AI344" s="730"/>
      <c r="AJ344" s="730"/>
      <c r="AK344" s="730"/>
      <c r="AL344" s="730"/>
      <c r="AM344" s="730"/>
      <c r="AN344" s="730"/>
      <c r="AO344" s="730"/>
      <c r="AP344" s="730"/>
      <c r="AQ344" s="730"/>
      <c r="AR344" s="730"/>
      <c r="AS344" s="893"/>
      <c r="AV344" s="1878"/>
    </row>
    <row r="345" spans="1:48" s="752" customFormat="1" ht="15">
      <c r="A345" s="1281"/>
      <c r="B345" s="793"/>
      <c r="C345" s="1808"/>
      <c r="D345" s="1807"/>
      <c r="E345" s="1970"/>
      <c r="F345" s="1807"/>
      <c r="G345" s="730"/>
      <c r="H345" s="730"/>
      <c r="I345" s="730"/>
      <c r="J345" s="730"/>
      <c r="K345" s="730"/>
      <c r="L345" s="730"/>
      <c r="M345" s="730"/>
      <c r="N345" s="730"/>
      <c r="O345" s="730"/>
      <c r="P345" s="730"/>
      <c r="Q345" s="730"/>
      <c r="R345" s="730"/>
      <c r="S345" s="730"/>
      <c r="T345" s="730"/>
      <c r="U345" s="730"/>
      <c r="V345" s="730"/>
      <c r="W345" s="730"/>
      <c r="X345" s="732"/>
      <c r="Y345" s="730"/>
      <c r="Z345" s="730"/>
      <c r="AA345" s="730"/>
      <c r="AB345" s="730"/>
      <c r="AC345" s="730"/>
      <c r="AD345" s="730"/>
      <c r="AE345" s="730"/>
      <c r="AF345" s="730"/>
      <c r="AG345" s="730"/>
      <c r="AH345" s="730"/>
      <c r="AI345" s="730"/>
      <c r="AJ345" s="730"/>
      <c r="AK345" s="730"/>
      <c r="AL345" s="730"/>
      <c r="AM345" s="730"/>
      <c r="AN345" s="730"/>
      <c r="AO345" s="730"/>
      <c r="AP345" s="730"/>
      <c r="AQ345" s="730"/>
      <c r="AR345" s="730"/>
      <c r="AS345" s="893"/>
      <c r="AV345" s="1878"/>
    </row>
    <row r="346" spans="1:48" s="752" customFormat="1" ht="15">
      <c r="A346" s="1281"/>
      <c r="B346" s="793"/>
      <c r="C346" s="1808"/>
      <c r="D346" s="1807"/>
      <c r="E346" s="1970"/>
      <c r="F346" s="1807"/>
      <c r="G346" s="730"/>
      <c r="H346" s="730"/>
      <c r="I346" s="730"/>
      <c r="J346" s="730"/>
      <c r="K346" s="730"/>
      <c r="L346" s="730"/>
      <c r="M346" s="730"/>
      <c r="N346" s="730"/>
      <c r="O346" s="730"/>
      <c r="P346" s="730"/>
      <c r="Q346" s="730"/>
      <c r="R346" s="730"/>
      <c r="S346" s="730"/>
      <c r="T346" s="730"/>
      <c r="U346" s="730"/>
      <c r="V346" s="730"/>
      <c r="W346" s="730"/>
      <c r="X346" s="732"/>
      <c r="Y346" s="730"/>
      <c r="Z346" s="730"/>
      <c r="AA346" s="730"/>
      <c r="AB346" s="730"/>
      <c r="AC346" s="730"/>
      <c r="AD346" s="730"/>
      <c r="AE346" s="730"/>
      <c r="AF346" s="730"/>
      <c r="AG346" s="730"/>
      <c r="AH346" s="730"/>
      <c r="AI346" s="730"/>
      <c r="AJ346" s="730"/>
      <c r="AK346" s="730"/>
      <c r="AL346" s="730"/>
      <c r="AM346" s="730"/>
      <c r="AN346" s="730"/>
      <c r="AO346" s="730"/>
      <c r="AP346" s="730"/>
      <c r="AQ346" s="730"/>
      <c r="AR346" s="730"/>
      <c r="AS346" s="893"/>
      <c r="AV346" s="1878"/>
    </row>
    <row r="347" spans="1:48" s="752" customFormat="1" ht="15">
      <c r="A347" s="1281"/>
      <c r="B347" s="793"/>
      <c r="C347" s="1808"/>
      <c r="D347" s="1807"/>
      <c r="E347" s="1970"/>
      <c r="F347" s="1807"/>
      <c r="G347" s="730"/>
      <c r="H347" s="730"/>
      <c r="I347" s="730"/>
      <c r="J347" s="730"/>
      <c r="K347" s="730"/>
      <c r="L347" s="730"/>
      <c r="M347" s="730"/>
      <c r="N347" s="730"/>
      <c r="O347" s="730"/>
      <c r="P347" s="730"/>
      <c r="Q347" s="730"/>
      <c r="R347" s="730"/>
      <c r="S347" s="730"/>
      <c r="T347" s="730"/>
      <c r="U347" s="730"/>
      <c r="V347" s="730"/>
      <c r="W347" s="730"/>
      <c r="X347" s="732"/>
      <c r="Y347" s="730"/>
      <c r="Z347" s="730"/>
      <c r="AA347" s="730"/>
      <c r="AB347" s="730"/>
      <c r="AC347" s="730"/>
      <c r="AD347" s="730"/>
      <c r="AE347" s="730"/>
      <c r="AF347" s="730"/>
      <c r="AG347" s="730"/>
      <c r="AH347" s="730"/>
      <c r="AI347" s="730"/>
      <c r="AJ347" s="730"/>
      <c r="AK347" s="730"/>
      <c r="AL347" s="730"/>
      <c r="AM347" s="730"/>
      <c r="AN347" s="730"/>
      <c r="AO347" s="730"/>
      <c r="AP347" s="730"/>
      <c r="AQ347" s="730"/>
      <c r="AR347" s="730"/>
      <c r="AS347" s="893"/>
      <c r="AV347" s="1878"/>
    </row>
    <row r="348" spans="1:48" s="752" customFormat="1" ht="15">
      <c r="A348" s="1281"/>
      <c r="B348" s="793"/>
      <c r="C348" s="1808"/>
      <c r="D348" s="1807"/>
      <c r="E348" s="1970"/>
      <c r="F348" s="1807"/>
      <c r="G348" s="730"/>
      <c r="H348" s="730"/>
      <c r="I348" s="730"/>
      <c r="J348" s="730"/>
      <c r="K348" s="730"/>
      <c r="L348" s="730"/>
      <c r="M348" s="730"/>
      <c r="N348" s="730"/>
      <c r="O348" s="730"/>
      <c r="P348" s="730"/>
      <c r="Q348" s="730"/>
      <c r="R348" s="730"/>
      <c r="S348" s="730"/>
      <c r="T348" s="730"/>
      <c r="U348" s="730"/>
      <c r="V348" s="730"/>
      <c r="W348" s="730"/>
      <c r="X348" s="732"/>
      <c r="Y348" s="730"/>
      <c r="Z348" s="730"/>
      <c r="AA348" s="730"/>
      <c r="AB348" s="730"/>
      <c r="AC348" s="730"/>
      <c r="AD348" s="730"/>
      <c r="AE348" s="730"/>
      <c r="AF348" s="730"/>
      <c r="AG348" s="730"/>
      <c r="AH348" s="730"/>
      <c r="AI348" s="730"/>
      <c r="AJ348" s="730"/>
      <c r="AK348" s="730"/>
      <c r="AL348" s="730"/>
      <c r="AM348" s="730"/>
      <c r="AN348" s="730"/>
      <c r="AO348" s="730"/>
      <c r="AP348" s="730"/>
      <c r="AQ348" s="730"/>
      <c r="AR348" s="730"/>
      <c r="AS348" s="893"/>
      <c r="AV348" s="1878"/>
    </row>
    <row r="349" spans="1:48" s="752" customFormat="1" ht="15">
      <c r="A349" s="1281"/>
      <c r="B349" s="793"/>
      <c r="C349" s="1808"/>
      <c r="D349" s="1807"/>
      <c r="E349" s="1970"/>
      <c r="F349" s="1807"/>
      <c r="G349" s="730"/>
      <c r="H349" s="730"/>
      <c r="I349" s="730"/>
      <c r="J349" s="730"/>
      <c r="K349" s="730"/>
      <c r="L349" s="730"/>
      <c r="M349" s="730"/>
      <c r="N349" s="730"/>
      <c r="O349" s="730"/>
      <c r="P349" s="730"/>
      <c r="Q349" s="730"/>
      <c r="R349" s="730"/>
      <c r="S349" s="730"/>
      <c r="T349" s="730"/>
      <c r="U349" s="730"/>
      <c r="V349" s="730"/>
      <c r="W349" s="730"/>
      <c r="X349" s="732"/>
      <c r="Y349" s="730"/>
      <c r="Z349" s="730"/>
      <c r="AA349" s="730"/>
      <c r="AB349" s="730"/>
      <c r="AC349" s="730"/>
      <c r="AD349" s="730"/>
      <c r="AE349" s="730"/>
      <c r="AF349" s="730"/>
      <c r="AG349" s="730"/>
      <c r="AH349" s="730"/>
      <c r="AI349" s="730"/>
      <c r="AJ349" s="730"/>
      <c r="AK349" s="730"/>
      <c r="AL349" s="730"/>
      <c r="AM349" s="730"/>
      <c r="AN349" s="730"/>
      <c r="AO349" s="730"/>
      <c r="AP349" s="730"/>
      <c r="AQ349" s="730"/>
      <c r="AR349" s="730"/>
      <c r="AS349" s="893"/>
      <c r="AV349" s="1878"/>
    </row>
    <row r="350" spans="1:48" s="752" customFormat="1" ht="15">
      <c r="A350" s="1281"/>
      <c r="B350" s="793"/>
      <c r="C350" s="1808"/>
      <c r="D350" s="1807"/>
      <c r="E350" s="1970"/>
      <c r="F350" s="1807"/>
      <c r="G350" s="730"/>
      <c r="H350" s="730"/>
      <c r="I350" s="730"/>
      <c r="J350" s="730"/>
      <c r="K350" s="730"/>
      <c r="L350" s="730"/>
      <c r="M350" s="730"/>
      <c r="N350" s="730"/>
      <c r="O350" s="730"/>
      <c r="P350" s="730"/>
      <c r="Q350" s="730"/>
      <c r="R350" s="730"/>
      <c r="S350" s="730"/>
      <c r="T350" s="730"/>
      <c r="U350" s="730"/>
      <c r="V350" s="730"/>
      <c r="W350" s="730"/>
      <c r="X350" s="732"/>
      <c r="Y350" s="730"/>
      <c r="Z350" s="730"/>
      <c r="AA350" s="730"/>
      <c r="AB350" s="730"/>
      <c r="AC350" s="730"/>
      <c r="AD350" s="730"/>
      <c r="AE350" s="730"/>
      <c r="AF350" s="730"/>
      <c r="AG350" s="730"/>
      <c r="AH350" s="730"/>
      <c r="AI350" s="730"/>
      <c r="AJ350" s="730"/>
      <c r="AK350" s="730"/>
      <c r="AL350" s="730"/>
      <c r="AM350" s="730"/>
      <c r="AN350" s="730"/>
      <c r="AO350" s="730"/>
      <c r="AP350" s="730"/>
      <c r="AQ350" s="730"/>
      <c r="AR350" s="730"/>
      <c r="AS350" s="893"/>
      <c r="AV350" s="1878"/>
    </row>
    <row r="351" spans="1:48" s="752" customFormat="1" ht="15">
      <c r="A351" s="1281"/>
      <c r="B351" s="793"/>
      <c r="C351" s="1808"/>
      <c r="D351" s="1807"/>
      <c r="E351" s="1970"/>
      <c r="F351" s="1807"/>
      <c r="G351" s="730"/>
      <c r="H351" s="730"/>
      <c r="I351" s="730"/>
      <c r="J351" s="730"/>
      <c r="K351" s="730"/>
      <c r="L351" s="730"/>
      <c r="M351" s="730"/>
      <c r="N351" s="730"/>
      <c r="O351" s="730"/>
      <c r="P351" s="730"/>
      <c r="Q351" s="730"/>
      <c r="R351" s="730"/>
      <c r="S351" s="730"/>
      <c r="T351" s="730"/>
      <c r="U351" s="730"/>
      <c r="V351" s="730"/>
      <c r="W351" s="730"/>
      <c r="X351" s="732"/>
      <c r="Y351" s="730"/>
      <c r="Z351" s="730"/>
      <c r="AA351" s="730"/>
      <c r="AB351" s="730"/>
      <c r="AC351" s="730"/>
      <c r="AD351" s="730"/>
      <c r="AE351" s="730"/>
      <c r="AF351" s="730"/>
      <c r="AG351" s="730"/>
      <c r="AH351" s="730"/>
      <c r="AI351" s="730"/>
      <c r="AJ351" s="730"/>
      <c r="AK351" s="730"/>
      <c r="AL351" s="730"/>
      <c r="AM351" s="730"/>
      <c r="AN351" s="730"/>
      <c r="AO351" s="730"/>
      <c r="AP351" s="730"/>
      <c r="AQ351" s="730"/>
      <c r="AR351" s="730"/>
      <c r="AS351" s="893"/>
      <c r="AV351" s="1878"/>
    </row>
    <row r="352" spans="1:48" s="752" customFormat="1" ht="15">
      <c r="A352" s="1281"/>
      <c r="B352" s="793"/>
      <c r="C352" s="1808"/>
      <c r="D352" s="1807"/>
      <c r="E352" s="1970"/>
      <c r="F352" s="1807"/>
      <c r="G352" s="730"/>
      <c r="H352" s="730"/>
      <c r="I352" s="730"/>
      <c r="J352" s="730"/>
      <c r="K352" s="730"/>
      <c r="L352" s="730"/>
      <c r="M352" s="730"/>
      <c r="N352" s="730"/>
      <c r="O352" s="730"/>
      <c r="P352" s="730"/>
      <c r="Q352" s="730"/>
      <c r="R352" s="730"/>
      <c r="S352" s="730"/>
      <c r="T352" s="730"/>
      <c r="U352" s="730"/>
      <c r="V352" s="730"/>
      <c r="W352" s="730"/>
      <c r="X352" s="732"/>
      <c r="Y352" s="730"/>
      <c r="Z352" s="730"/>
      <c r="AA352" s="730"/>
      <c r="AB352" s="730"/>
      <c r="AC352" s="730"/>
      <c r="AD352" s="730"/>
      <c r="AE352" s="730"/>
      <c r="AF352" s="730"/>
      <c r="AG352" s="730"/>
      <c r="AH352" s="730"/>
      <c r="AI352" s="730"/>
      <c r="AJ352" s="730"/>
      <c r="AK352" s="730"/>
      <c r="AL352" s="730"/>
      <c r="AM352" s="730"/>
      <c r="AN352" s="730"/>
      <c r="AO352" s="730"/>
      <c r="AP352" s="730"/>
      <c r="AQ352" s="730"/>
      <c r="AR352" s="730"/>
      <c r="AS352" s="893"/>
      <c r="AV352" s="1878"/>
    </row>
    <row r="353" spans="1:48" s="752" customFormat="1" ht="15">
      <c r="A353" s="1281"/>
      <c r="B353" s="793"/>
      <c r="C353" s="1808"/>
      <c r="D353" s="1807"/>
      <c r="E353" s="1970"/>
      <c r="F353" s="1807"/>
      <c r="G353" s="730"/>
      <c r="H353" s="730"/>
      <c r="I353" s="730"/>
      <c r="J353" s="730"/>
      <c r="K353" s="730"/>
      <c r="L353" s="730"/>
      <c r="M353" s="730"/>
      <c r="N353" s="730"/>
      <c r="O353" s="730"/>
      <c r="P353" s="730"/>
      <c r="Q353" s="730"/>
      <c r="R353" s="730"/>
      <c r="S353" s="730"/>
      <c r="T353" s="730"/>
      <c r="U353" s="730"/>
      <c r="V353" s="730"/>
      <c r="W353" s="730"/>
      <c r="X353" s="732"/>
      <c r="Y353" s="730"/>
      <c r="Z353" s="730"/>
      <c r="AA353" s="730"/>
      <c r="AB353" s="730"/>
      <c r="AC353" s="730"/>
      <c r="AD353" s="730"/>
      <c r="AE353" s="730"/>
      <c r="AF353" s="730"/>
      <c r="AG353" s="730"/>
      <c r="AH353" s="730"/>
      <c r="AI353" s="730"/>
      <c r="AJ353" s="730"/>
      <c r="AK353" s="730"/>
      <c r="AL353" s="730"/>
      <c r="AM353" s="730"/>
      <c r="AN353" s="730"/>
      <c r="AO353" s="730"/>
      <c r="AP353" s="730"/>
      <c r="AQ353" s="730"/>
      <c r="AR353" s="730"/>
      <c r="AS353" s="893"/>
      <c r="AV353" s="1878"/>
    </row>
    <row r="354" spans="1:48" s="752" customFormat="1" ht="15">
      <c r="A354" s="1281"/>
      <c r="B354" s="793"/>
      <c r="C354" s="1808"/>
      <c r="D354" s="1807"/>
      <c r="E354" s="1970"/>
      <c r="F354" s="1807"/>
      <c r="G354" s="730"/>
      <c r="H354" s="730"/>
      <c r="I354" s="730"/>
      <c r="J354" s="730"/>
      <c r="K354" s="730"/>
      <c r="L354" s="730"/>
      <c r="M354" s="730"/>
      <c r="N354" s="730"/>
      <c r="O354" s="730"/>
      <c r="P354" s="730"/>
      <c r="Q354" s="730"/>
      <c r="R354" s="730"/>
      <c r="S354" s="730"/>
      <c r="T354" s="730"/>
      <c r="U354" s="730"/>
      <c r="V354" s="730"/>
      <c r="W354" s="730"/>
      <c r="X354" s="732"/>
      <c r="Y354" s="730"/>
      <c r="Z354" s="730"/>
      <c r="AA354" s="730"/>
      <c r="AB354" s="730"/>
      <c r="AC354" s="730"/>
      <c r="AD354" s="730"/>
      <c r="AE354" s="730"/>
      <c r="AF354" s="730"/>
      <c r="AG354" s="730"/>
      <c r="AH354" s="730"/>
      <c r="AI354" s="730"/>
      <c r="AJ354" s="730"/>
      <c r="AK354" s="730"/>
      <c r="AL354" s="730"/>
      <c r="AM354" s="730"/>
      <c r="AN354" s="730"/>
      <c r="AO354" s="730"/>
      <c r="AP354" s="730"/>
      <c r="AQ354" s="730"/>
      <c r="AR354" s="730"/>
      <c r="AS354" s="893"/>
      <c r="AV354" s="1878"/>
    </row>
    <row r="355" spans="1:48" s="752" customFormat="1" ht="15">
      <c r="A355" s="1281"/>
      <c r="B355" s="793"/>
      <c r="C355" s="1808"/>
      <c r="D355" s="1807"/>
      <c r="E355" s="1970"/>
      <c r="F355" s="1807"/>
      <c r="G355" s="730"/>
      <c r="H355" s="730"/>
      <c r="I355" s="730"/>
      <c r="J355" s="730"/>
      <c r="K355" s="730"/>
      <c r="L355" s="730"/>
      <c r="M355" s="730"/>
      <c r="N355" s="730"/>
      <c r="O355" s="730"/>
      <c r="P355" s="730"/>
      <c r="Q355" s="730"/>
      <c r="R355" s="730"/>
      <c r="S355" s="730"/>
      <c r="T355" s="730"/>
      <c r="U355" s="730"/>
      <c r="V355" s="730"/>
      <c r="W355" s="730"/>
      <c r="X355" s="732"/>
      <c r="Y355" s="730"/>
      <c r="Z355" s="730"/>
      <c r="AA355" s="730"/>
      <c r="AB355" s="730"/>
      <c r="AC355" s="730"/>
      <c r="AD355" s="730"/>
      <c r="AE355" s="730"/>
      <c r="AF355" s="730"/>
      <c r="AG355" s="730"/>
      <c r="AH355" s="730"/>
      <c r="AI355" s="730"/>
      <c r="AJ355" s="730"/>
      <c r="AK355" s="730"/>
      <c r="AL355" s="730"/>
      <c r="AM355" s="730"/>
      <c r="AN355" s="730"/>
      <c r="AO355" s="730"/>
      <c r="AP355" s="730"/>
      <c r="AQ355" s="730"/>
      <c r="AR355" s="730"/>
      <c r="AS355" s="893"/>
      <c r="AV355" s="1878"/>
    </row>
    <row r="356" spans="1:48" s="752" customFormat="1" ht="15">
      <c r="A356" s="1281"/>
      <c r="B356" s="793"/>
      <c r="C356" s="1808"/>
      <c r="D356" s="1807"/>
      <c r="E356" s="1970"/>
      <c r="F356" s="1807"/>
      <c r="G356" s="730"/>
      <c r="H356" s="730"/>
      <c r="I356" s="730"/>
      <c r="J356" s="730"/>
      <c r="K356" s="730"/>
      <c r="L356" s="730"/>
      <c r="M356" s="730"/>
      <c r="N356" s="730"/>
      <c r="O356" s="730"/>
      <c r="P356" s="730"/>
      <c r="Q356" s="730"/>
      <c r="R356" s="730"/>
      <c r="S356" s="730"/>
      <c r="T356" s="730"/>
      <c r="U356" s="730"/>
      <c r="V356" s="730"/>
      <c r="W356" s="730"/>
      <c r="X356" s="732"/>
      <c r="Y356" s="730"/>
      <c r="Z356" s="730"/>
      <c r="AA356" s="730"/>
      <c r="AB356" s="730"/>
      <c r="AC356" s="730"/>
      <c r="AD356" s="730"/>
      <c r="AE356" s="730"/>
      <c r="AF356" s="730"/>
      <c r="AG356" s="730"/>
      <c r="AH356" s="730"/>
      <c r="AI356" s="730"/>
      <c r="AJ356" s="730"/>
      <c r="AK356" s="730"/>
      <c r="AL356" s="730"/>
      <c r="AM356" s="730"/>
      <c r="AN356" s="730"/>
      <c r="AO356" s="730"/>
      <c r="AP356" s="730"/>
      <c r="AQ356" s="730"/>
      <c r="AR356" s="730"/>
      <c r="AS356" s="893"/>
      <c r="AV356" s="1878"/>
    </row>
    <row r="357" spans="1:48" s="752" customFormat="1" ht="15">
      <c r="A357" s="1281"/>
      <c r="B357" s="793"/>
      <c r="C357" s="1808"/>
      <c r="D357" s="1807"/>
      <c r="E357" s="1970"/>
      <c r="F357" s="1807"/>
      <c r="G357" s="730"/>
      <c r="H357" s="730"/>
      <c r="I357" s="730"/>
      <c r="J357" s="730"/>
      <c r="K357" s="730"/>
      <c r="L357" s="730"/>
      <c r="M357" s="730"/>
      <c r="N357" s="730"/>
      <c r="O357" s="730"/>
      <c r="P357" s="730"/>
      <c r="Q357" s="730"/>
      <c r="R357" s="730"/>
      <c r="S357" s="730"/>
      <c r="T357" s="730"/>
      <c r="U357" s="730"/>
      <c r="V357" s="730"/>
      <c r="W357" s="730"/>
      <c r="X357" s="732"/>
      <c r="Y357" s="730"/>
      <c r="Z357" s="730"/>
      <c r="AA357" s="730"/>
      <c r="AB357" s="730"/>
      <c r="AC357" s="730"/>
      <c r="AD357" s="730"/>
      <c r="AE357" s="730"/>
      <c r="AF357" s="730"/>
      <c r="AG357" s="730"/>
      <c r="AH357" s="730"/>
      <c r="AI357" s="730"/>
      <c r="AJ357" s="730"/>
      <c r="AK357" s="730"/>
      <c r="AL357" s="730"/>
      <c r="AM357" s="730"/>
      <c r="AN357" s="730"/>
      <c r="AO357" s="730"/>
      <c r="AP357" s="730"/>
      <c r="AQ357" s="730"/>
      <c r="AR357" s="730"/>
      <c r="AS357" s="893"/>
      <c r="AV357" s="1878"/>
    </row>
    <row r="358" spans="1:48" s="752" customFormat="1" ht="15">
      <c r="A358" s="1281"/>
      <c r="B358" s="793"/>
      <c r="C358" s="1808"/>
      <c r="D358" s="1807"/>
      <c r="E358" s="1970"/>
      <c r="F358" s="1807"/>
      <c r="G358" s="730"/>
      <c r="H358" s="730"/>
      <c r="I358" s="730"/>
      <c r="J358" s="730"/>
      <c r="K358" s="730"/>
      <c r="L358" s="730"/>
      <c r="M358" s="730"/>
      <c r="N358" s="730"/>
      <c r="O358" s="730"/>
      <c r="P358" s="730"/>
      <c r="Q358" s="730"/>
      <c r="R358" s="730"/>
      <c r="S358" s="730"/>
      <c r="T358" s="730"/>
      <c r="U358" s="730"/>
      <c r="V358" s="730"/>
      <c r="W358" s="730"/>
      <c r="X358" s="732"/>
      <c r="Y358" s="730"/>
      <c r="Z358" s="730"/>
      <c r="AA358" s="730"/>
      <c r="AB358" s="730"/>
      <c r="AC358" s="730"/>
      <c r="AD358" s="730"/>
      <c r="AE358" s="730"/>
      <c r="AF358" s="730"/>
      <c r="AG358" s="730"/>
      <c r="AH358" s="730"/>
      <c r="AI358" s="730"/>
      <c r="AJ358" s="730"/>
      <c r="AK358" s="730"/>
      <c r="AL358" s="730"/>
      <c r="AM358" s="730"/>
      <c r="AN358" s="730"/>
      <c r="AO358" s="730"/>
      <c r="AP358" s="730"/>
      <c r="AQ358" s="730"/>
      <c r="AR358" s="730"/>
      <c r="AS358" s="893"/>
      <c r="AV358" s="1878"/>
    </row>
    <row r="359" spans="1:48" s="752" customFormat="1" ht="15">
      <c r="A359" s="1281"/>
      <c r="B359" s="793"/>
      <c r="C359" s="1808"/>
      <c r="D359" s="1807"/>
      <c r="E359" s="1970"/>
      <c r="F359" s="1807"/>
      <c r="G359" s="730"/>
      <c r="H359" s="730"/>
      <c r="I359" s="730"/>
      <c r="J359" s="730"/>
      <c r="K359" s="730"/>
      <c r="L359" s="730"/>
      <c r="M359" s="730"/>
      <c r="N359" s="730"/>
      <c r="O359" s="730"/>
      <c r="P359" s="730"/>
      <c r="Q359" s="730"/>
      <c r="R359" s="730"/>
      <c r="S359" s="730"/>
      <c r="T359" s="730"/>
      <c r="U359" s="730"/>
      <c r="V359" s="730"/>
      <c r="W359" s="730"/>
      <c r="X359" s="732"/>
      <c r="Y359" s="730"/>
      <c r="Z359" s="730"/>
      <c r="AA359" s="730"/>
      <c r="AB359" s="730"/>
      <c r="AC359" s="730"/>
      <c r="AD359" s="730"/>
      <c r="AE359" s="730"/>
      <c r="AF359" s="730"/>
      <c r="AG359" s="730"/>
      <c r="AH359" s="730"/>
      <c r="AI359" s="730"/>
      <c r="AJ359" s="730"/>
      <c r="AK359" s="730"/>
      <c r="AL359" s="730"/>
      <c r="AM359" s="730"/>
      <c r="AN359" s="730"/>
      <c r="AO359" s="730"/>
      <c r="AP359" s="730"/>
      <c r="AQ359" s="730"/>
      <c r="AR359" s="730"/>
      <c r="AS359" s="893"/>
      <c r="AV359" s="1878"/>
    </row>
    <row r="360" spans="1:48" s="752" customFormat="1" ht="15">
      <c r="A360" s="1281"/>
      <c r="B360" s="793"/>
      <c r="C360" s="1808"/>
      <c r="D360" s="1807"/>
      <c r="E360" s="1970"/>
      <c r="F360" s="1807"/>
      <c r="G360" s="730"/>
      <c r="H360" s="730"/>
      <c r="I360" s="730"/>
      <c r="J360" s="730"/>
      <c r="K360" s="730"/>
      <c r="L360" s="730"/>
      <c r="M360" s="730"/>
      <c r="N360" s="730"/>
      <c r="O360" s="730"/>
      <c r="P360" s="730"/>
      <c r="Q360" s="730"/>
      <c r="R360" s="730"/>
      <c r="S360" s="730"/>
      <c r="T360" s="730"/>
      <c r="U360" s="730"/>
      <c r="V360" s="730"/>
      <c r="W360" s="730"/>
      <c r="X360" s="732"/>
      <c r="Y360" s="730"/>
      <c r="Z360" s="730"/>
      <c r="AA360" s="730"/>
      <c r="AB360" s="730"/>
      <c r="AC360" s="730"/>
      <c r="AD360" s="730"/>
      <c r="AE360" s="730"/>
      <c r="AF360" s="730"/>
      <c r="AG360" s="730"/>
      <c r="AH360" s="730"/>
      <c r="AI360" s="730"/>
      <c r="AJ360" s="730"/>
      <c r="AK360" s="730"/>
      <c r="AL360" s="730"/>
      <c r="AM360" s="730"/>
      <c r="AN360" s="730"/>
      <c r="AO360" s="730"/>
      <c r="AP360" s="730"/>
      <c r="AQ360" s="730"/>
      <c r="AR360" s="730"/>
      <c r="AS360" s="893"/>
      <c r="AV360" s="1878"/>
    </row>
    <row r="361" spans="1:48" s="752" customFormat="1" ht="15">
      <c r="A361" s="1281"/>
      <c r="B361" s="793"/>
      <c r="C361" s="1808"/>
      <c r="D361" s="1807"/>
      <c r="E361" s="1970"/>
      <c r="F361" s="1807"/>
      <c r="G361" s="730"/>
      <c r="H361" s="730"/>
      <c r="I361" s="730"/>
      <c r="J361" s="730"/>
      <c r="K361" s="730"/>
      <c r="L361" s="730"/>
      <c r="M361" s="730"/>
      <c r="N361" s="730"/>
      <c r="O361" s="730"/>
      <c r="P361" s="730"/>
      <c r="Q361" s="730"/>
      <c r="R361" s="730"/>
      <c r="S361" s="730"/>
      <c r="T361" s="730"/>
      <c r="U361" s="730"/>
      <c r="V361" s="730"/>
      <c r="W361" s="730"/>
      <c r="X361" s="732"/>
      <c r="Y361" s="730"/>
      <c r="Z361" s="730"/>
      <c r="AA361" s="730"/>
      <c r="AB361" s="730"/>
      <c r="AC361" s="730"/>
      <c r="AD361" s="730"/>
      <c r="AE361" s="730"/>
      <c r="AF361" s="730"/>
      <c r="AG361" s="730"/>
      <c r="AH361" s="730"/>
      <c r="AI361" s="730"/>
      <c r="AJ361" s="730"/>
      <c r="AK361" s="730"/>
      <c r="AL361" s="730"/>
      <c r="AM361" s="730"/>
      <c r="AN361" s="730"/>
      <c r="AO361" s="730"/>
      <c r="AP361" s="730"/>
      <c r="AQ361" s="730"/>
      <c r="AR361" s="730"/>
      <c r="AS361" s="893"/>
      <c r="AV361" s="1878"/>
    </row>
    <row r="362" spans="1:48" s="752" customFormat="1" ht="15">
      <c r="A362" s="1281"/>
      <c r="B362" s="793"/>
      <c r="C362" s="1808"/>
      <c r="D362" s="1807"/>
      <c r="E362" s="1970"/>
      <c r="F362" s="1807"/>
      <c r="G362" s="730"/>
      <c r="H362" s="730"/>
      <c r="I362" s="730"/>
      <c r="J362" s="730"/>
      <c r="K362" s="730"/>
      <c r="L362" s="730"/>
      <c r="M362" s="730"/>
      <c r="N362" s="730"/>
      <c r="O362" s="730"/>
      <c r="P362" s="730"/>
      <c r="Q362" s="730"/>
      <c r="R362" s="730"/>
      <c r="S362" s="730"/>
      <c r="T362" s="730"/>
      <c r="U362" s="730"/>
      <c r="V362" s="730"/>
      <c r="W362" s="730"/>
      <c r="X362" s="732"/>
      <c r="Y362" s="730"/>
      <c r="Z362" s="730"/>
      <c r="AA362" s="730"/>
      <c r="AB362" s="730"/>
      <c r="AC362" s="730"/>
      <c r="AD362" s="730"/>
      <c r="AE362" s="730"/>
      <c r="AF362" s="730"/>
      <c r="AG362" s="730"/>
      <c r="AH362" s="730"/>
      <c r="AI362" s="730"/>
      <c r="AJ362" s="730"/>
      <c r="AK362" s="730"/>
      <c r="AL362" s="730"/>
      <c r="AM362" s="730"/>
      <c r="AN362" s="730"/>
      <c r="AO362" s="730"/>
      <c r="AP362" s="730"/>
      <c r="AQ362" s="730"/>
      <c r="AR362" s="730"/>
      <c r="AS362" s="893"/>
      <c r="AV362" s="1878"/>
    </row>
    <row r="363" spans="1:48" s="752" customFormat="1" ht="15">
      <c r="A363" s="1281"/>
      <c r="B363" s="793"/>
      <c r="C363" s="1808"/>
      <c r="D363" s="1807"/>
      <c r="E363" s="1970"/>
      <c r="F363" s="1807"/>
      <c r="G363" s="730"/>
      <c r="H363" s="730"/>
      <c r="I363" s="730"/>
      <c r="J363" s="730"/>
      <c r="K363" s="730"/>
      <c r="L363" s="730"/>
      <c r="M363" s="730"/>
      <c r="N363" s="730"/>
      <c r="O363" s="730"/>
      <c r="P363" s="730"/>
      <c r="Q363" s="730"/>
      <c r="R363" s="730"/>
      <c r="S363" s="730"/>
      <c r="T363" s="730"/>
      <c r="U363" s="730"/>
      <c r="V363" s="730"/>
      <c r="W363" s="730"/>
      <c r="X363" s="732"/>
      <c r="Y363" s="730"/>
      <c r="Z363" s="730"/>
      <c r="AA363" s="730"/>
      <c r="AB363" s="730"/>
      <c r="AC363" s="730"/>
      <c r="AD363" s="730"/>
      <c r="AE363" s="730"/>
      <c r="AF363" s="730"/>
      <c r="AG363" s="730"/>
      <c r="AH363" s="730"/>
      <c r="AI363" s="730"/>
      <c r="AJ363" s="730"/>
      <c r="AK363" s="730"/>
      <c r="AL363" s="730"/>
      <c r="AM363" s="730"/>
      <c r="AN363" s="730"/>
      <c r="AO363" s="730"/>
      <c r="AP363" s="730"/>
      <c r="AQ363" s="730"/>
      <c r="AR363" s="730"/>
      <c r="AS363" s="893"/>
      <c r="AV363" s="1878"/>
    </row>
    <row r="364" spans="1:48" s="752" customFormat="1" ht="15">
      <c r="A364" s="1281"/>
      <c r="B364" s="793"/>
      <c r="C364" s="1808"/>
      <c r="D364" s="1807"/>
      <c r="E364" s="1970"/>
      <c r="F364" s="1807"/>
      <c r="G364" s="730"/>
      <c r="H364" s="730"/>
      <c r="I364" s="730"/>
      <c r="J364" s="730"/>
      <c r="K364" s="730"/>
      <c r="L364" s="730"/>
      <c r="M364" s="730"/>
      <c r="N364" s="730"/>
      <c r="O364" s="730"/>
      <c r="P364" s="730"/>
      <c r="Q364" s="730"/>
      <c r="R364" s="730"/>
      <c r="S364" s="730"/>
      <c r="T364" s="730"/>
      <c r="U364" s="730"/>
      <c r="V364" s="730"/>
      <c r="W364" s="730"/>
      <c r="X364" s="732"/>
      <c r="Y364" s="730"/>
      <c r="Z364" s="730"/>
      <c r="AA364" s="730"/>
      <c r="AB364" s="730"/>
      <c r="AC364" s="730"/>
      <c r="AD364" s="730"/>
      <c r="AE364" s="730"/>
      <c r="AF364" s="730"/>
      <c r="AG364" s="730"/>
      <c r="AH364" s="730"/>
      <c r="AI364" s="730"/>
      <c r="AJ364" s="730"/>
      <c r="AK364" s="730"/>
      <c r="AL364" s="730"/>
      <c r="AM364" s="730"/>
      <c r="AN364" s="730"/>
      <c r="AO364" s="730"/>
      <c r="AP364" s="730"/>
      <c r="AQ364" s="730"/>
      <c r="AR364" s="730"/>
      <c r="AS364" s="893"/>
      <c r="AV364" s="1878"/>
    </row>
    <row r="365" spans="1:48" s="752" customFormat="1" ht="15">
      <c r="A365" s="1281"/>
      <c r="B365" s="793"/>
      <c r="C365" s="1808"/>
      <c r="D365" s="1807"/>
      <c r="E365" s="1970"/>
      <c r="F365" s="1807"/>
      <c r="G365" s="730"/>
      <c r="H365" s="730"/>
      <c r="I365" s="730"/>
      <c r="J365" s="730"/>
      <c r="K365" s="730"/>
      <c r="L365" s="730"/>
      <c r="M365" s="730"/>
      <c r="N365" s="730"/>
      <c r="O365" s="730"/>
      <c r="P365" s="730"/>
      <c r="Q365" s="730"/>
      <c r="R365" s="730"/>
      <c r="S365" s="730"/>
      <c r="T365" s="730"/>
      <c r="U365" s="730"/>
      <c r="V365" s="730"/>
      <c r="W365" s="730"/>
      <c r="X365" s="732"/>
      <c r="Y365" s="730"/>
      <c r="Z365" s="730"/>
      <c r="AA365" s="730"/>
      <c r="AB365" s="730"/>
      <c r="AC365" s="730"/>
      <c r="AD365" s="730"/>
      <c r="AE365" s="730"/>
      <c r="AF365" s="730"/>
      <c r="AG365" s="730"/>
      <c r="AH365" s="730"/>
      <c r="AI365" s="730"/>
      <c r="AJ365" s="730"/>
      <c r="AK365" s="730"/>
      <c r="AL365" s="730"/>
      <c r="AM365" s="730"/>
      <c r="AN365" s="730"/>
      <c r="AO365" s="730"/>
      <c r="AP365" s="730"/>
      <c r="AQ365" s="730"/>
      <c r="AR365" s="730"/>
      <c r="AS365" s="893"/>
      <c r="AV365" s="1878"/>
    </row>
    <row r="366" spans="1:48" s="752" customFormat="1" ht="15">
      <c r="A366" s="1281"/>
      <c r="B366" s="793"/>
      <c r="C366" s="1808"/>
      <c r="D366" s="1807"/>
      <c r="E366" s="1970"/>
      <c r="F366" s="1807"/>
      <c r="G366" s="730"/>
      <c r="H366" s="730"/>
      <c r="I366" s="730"/>
      <c r="J366" s="730"/>
      <c r="K366" s="730"/>
      <c r="L366" s="730"/>
      <c r="M366" s="730"/>
      <c r="N366" s="730"/>
      <c r="O366" s="730"/>
      <c r="P366" s="730"/>
      <c r="Q366" s="730"/>
      <c r="R366" s="730"/>
      <c r="S366" s="730"/>
      <c r="T366" s="730"/>
      <c r="U366" s="730"/>
      <c r="V366" s="730"/>
      <c r="W366" s="730"/>
      <c r="X366" s="732"/>
      <c r="Y366" s="730"/>
      <c r="Z366" s="730"/>
      <c r="AA366" s="730"/>
      <c r="AB366" s="730"/>
      <c r="AC366" s="730"/>
      <c r="AD366" s="730"/>
      <c r="AE366" s="730"/>
      <c r="AF366" s="730"/>
      <c r="AG366" s="730"/>
      <c r="AH366" s="730"/>
      <c r="AI366" s="730"/>
      <c r="AJ366" s="730"/>
      <c r="AK366" s="730"/>
      <c r="AL366" s="730"/>
      <c r="AM366" s="730"/>
      <c r="AN366" s="730"/>
      <c r="AO366" s="730"/>
      <c r="AP366" s="730"/>
      <c r="AQ366" s="730"/>
      <c r="AR366" s="730"/>
      <c r="AS366" s="893"/>
      <c r="AV366" s="1878"/>
    </row>
    <row r="367" spans="1:48" s="752" customFormat="1" ht="15">
      <c r="A367" s="1281"/>
      <c r="B367" s="793"/>
      <c r="C367" s="1808"/>
      <c r="D367" s="1807"/>
      <c r="E367" s="1970"/>
      <c r="F367" s="1807"/>
      <c r="G367" s="730"/>
      <c r="H367" s="730"/>
      <c r="I367" s="730"/>
      <c r="J367" s="730"/>
      <c r="K367" s="730"/>
      <c r="L367" s="730"/>
      <c r="M367" s="730"/>
      <c r="N367" s="730"/>
      <c r="O367" s="730"/>
      <c r="P367" s="730"/>
      <c r="Q367" s="730"/>
      <c r="R367" s="730"/>
      <c r="S367" s="730"/>
      <c r="T367" s="730"/>
      <c r="U367" s="730"/>
      <c r="V367" s="730"/>
      <c r="W367" s="730"/>
      <c r="X367" s="732"/>
      <c r="Y367" s="730"/>
      <c r="Z367" s="730"/>
      <c r="AA367" s="730"/>
      <c r="AB367" s="730"/>
      <c r="AC367" s="730"/>
      <c r="AD367" s="730"/>
      <c r="AE367" s="730"/>
      <c r="AF367" s="730"/>
      <c r="AG367" s="730"/>
      <c r="AH367" s="730"/>
      <c r="AI367" s="730"/>
      <c r="AJ367" s="730"/>
      <c r="AK367" s="730"/>
      <c r="AL367" s="730"/>
      <c r="AM367" s="730"/>
      <c r="AN367" s="730"/>
      <c r="AO367" s="730"/>
      <c r="AP367" s="730"/>
      <c r="AQ367" s="730"/>
      <c r="AR367" s="730"/>
      <c r="AS367" s="893"/>
      <c r="AV367" s="1878"/>
    </row>
    <row r="368" spans="1:48" s="752" customFormat="1" ht="15">
      <c r="A368" s="1281"/>
      <c r="B368" s="793"/>
      <c r="C368" s="1808"/>
      <c r="D368" s="1807"/>
      <c r="E368" s="1970"/>
      <c r="F368" s="1807"/>
      <c r="G368" s="730"/>
      <c r="H368" s="730"/>
      <c r="I368" s="730"/>
      <c r="J368" s="730"/>
      <c r="K368" s="730"/>
      <c r="L368" s="730"/>
      <c r="M368" s="730"/>
      <c r="N368" s="730"/>
      <c r="O368" s="730"/>
      <c r="P368" s="730"/>
      <c r="Q368" s="730"/>
      <c r="R368" s="730"/>
      <c r="S368" s="730"/>
      <c r="T368" s="730"/>
      <c r="U368" s="730"/>
      <c r="V368" s="730"/>
      <c r="W368" s="730"/>
      <c r="X368" s="732"/>
      <c r="Y368" s="730"/>
      <c r="Z368" s="730"/>
      <c r="AA368" s="730"/>
      <c r="AB368" s="730"/>
      <c r="AC368" s="730"/>
      <c r="AD368" s="730"/>
      <c r="AE368" s="730"/>
      <c r="AF368" s="730"/>
      <c r="AG368" s="730"/>
      <c r="AH368" s="730"/>
      <c r="AI368" s="730"/>
      <c r="AJ368" s="730"/>
      <c r="AK368" s="730"/>
      <c r="AL368" s="730"/>
      <c r="AM368" s="730"/>
      <c r="AN368" s="730"/>
      <c r="AO368" s="730"/>
      <c r="AP368" s="730"/>
      <c r="AQ368" s="730"/>
      <c r="AR368" s="730"/>
      <c r="AS368" s="893"/>
      <c r="AV368" s="1878"/>
    </row>
    <row r="369" spans="1:48" s="752" customFormat="1" ht="15">
      <c r="A369" s="1281"/>
      <c r="B369" s="793"/>
      <c r="C369" s="1808"/>
      <c r="D369" s="1807"/>
      <c r="E369" s="1970"/>
      <c r="F369" s="1807"/>
      <c r="G369" s="730"/>
      <c r="H369" s="730"/>
      <c r="I369" s="730"/>
      <c r="J369" s="730"/>
      <c r="K369" s="730"/>
      <c r="L369" s="730"/>
      <c r="M369" s="730"/>
      <c r="N369" s="730"/>
      <c r="O369" s="730"/>
      <c r="P369" s="730"/>
      <c r="Q369" s="730"/>
      <c r="R369" s="730"/>
      <c r="S369" s="730"/>
      <c r="T369" s="730"/>
      <c r="U369" s="730"/>
      <c r="V369" s="730"/>
      <c r="W369" s="730"/>
      <c r="X369" s="732"/>
      <c r="Y369" s="730"/>
      <c r="Z369" s="730"/>
      <c r="AA369" s="730"/>
      <c r="AB369" s="730"/>
      <c r="AC369" s="730"/>
      <c r="AD369" s="730"/>
      <c r="AE369" s="730"/>
      <c r="AF369" s="730"/>
      <c r="AG369" s="730"/>
      <c r="AH369" s="730"/>
      <c r="AI369" s="730"/>
      <c r="AJ369" s="730"/>
      <c r="AK369" s="730"/>
      <c r="AL369" s="730"/>
      <c r="AM369" s="730"/>
      <c r="AN369" s="730"/>
      <c r="AO369" s="730"/>
      <c r="AP369" s="730"/>
      <c r="AQ369" s="730"/>
      <c r="AR369" s="730"/>
      <c r="AS369" s="893"/>
      <c r="AV369" s="1878"/>
    </row>
    <row r="370" spans="1:48" s="752" customFormat="1" ht="15">
      <c r="A370" s="1281"/>
      <c r="B370" s="793"/>
      <c r="C370" s="1808"/>
      <c r="D370" s="1807"/>
      <c r="E370" s="1970"/>
      <c r="F370" s="1807"/>
      <c r="G370" s="730"/>
      <c r="H370" s="730"/>
      <c r="I370" s="730"/>
      <c r="J370" s="730"/>
      <c r="K370" s="730"/>
      <c r="L370" s="730"/>
      <c r="M370" s="730"/>
      <c r="N370" s="730"/>
      <c r="O370" s="730"/>
      <c r="P370" s="730"/>
      <c r="Q370" s="730"/>
      <c r="R370" s="730"/>
      <c r="S370" s="730"/>
      <c r="T370" s="730"/>
      <c r="U370" s="730"/>
      <c r="V370" s="730"/>
      <c r="W370" s="730"/>
      <c r="X370" s="732"/>
      <c r="Y370" s="730"/>
      <c r="Z370" s="730"/>
      <c r="AA370" s="730"/>
      <c r="AB370" s="730"/>
      <c r="AC370" s="730"/>
      <c r="AD370" s="730"/>
      <c r="AE370" s="730"/>
      <c r="AF370" s="730"/>
      <c r="AG370" s="730"/>
      <c r="AH370" s="730"/>
      <c r="AI370" s="730"/>
      <c r="AJ370" s="730"/>
      <c r="AK370" s="730"/>
      <c r="AL370" s="730"/>
      <c r="AM370" s="730"/>
      <c r="AN370" s="730"/>
      <c r="AO370" s="730"/>
      <c r="AP370" s="730"/>
      <c r="AQ370" s="730"/>
      <c r="AR370" s="730"/>
      <c r="AS370" s="893"/>
      <c r="AV370" s="1878"/>
    </row>
    <row r="371" spans="1:48" ht="15">
      <c r="A371" s="1281"/>
      <c r="B371" s="793"/>
      <c r="C371" s="1808"/>
      <c r="D371" s="1807"/>
      <c r="E371" s="1970"/>
      <c r="F371" s="1807"/>
    </row>
    <row r="372" spans="1:48" ht="15">
      <c r="A372" s="1281"/>
      <c r="B372" s="793"/>
      <c r="C372" s="1808"/>
      <c r="D372" s="1807"/>
      <c r="E372" s="1970"/>
      <c r="F372" s="1807"/>
    </row>
    <row r="373" spans="1:48" ht="15">
      <c r="A373" s="1281"/>
      <c r="B373" s="793"/>
      <c r="C373" s="1808"/>
      <c r="D373" s="1807"/>
      <c r="E373" s="1970"/>
      <c r="F373" s="1807"/>
    </row>
    <row r="374" spans="1:48" ht="15">
      <c r="A374" s="1281"/>
      <c r="B374" s="793"/>
      <c r="C374" s="1808"/>
      <c r="D374" s="1807"/>
      <c r="E374" s="1970"/>
      <c r="F374" s="1807"/>
    </row>
    <row r="375" spans="1:48" ht="15">
      <c r="A375" s="202"/>
      <c r="B375" s="793"/>
      <c r="C375" s="1808"/>
      <c r="D375" s="1807"/>
      <c r="E375" s="1970"/>
      <c r="F375" s="1807"/>
    </row>
    <row r="376" spans="1:48" ht="15">
      <c r="A376" s="202"/>
      <c r="B376" s="793"/>
      <c r="C376" s="1808"/>
      <c r="D376" s="1807"/>
      <c r="E376" s="1970"/>
      <c r="F376" s="1807"/>
    </row>
    <row r="377" spans="1:48" ht="15">
      <c r="A377" s="856"/>
      <c r="B377" s="793"/>
      <c r="C377" s="1808"/>
      <c r="D377" s="1807"/>
      <c r="E377" s="1970"/>
      <c r="F377" s="1807"/>
    </row>
    <row r="378" spans="1:48" ht="15">
      <c r="A378" s="793"/>
      <c r="B378" s="793"/>
      <c r="C378" s="1808"/>
      <c r="D378" s="1807"/>
      <c r="E378" s="1970"/>
      <c r="F378" s="1807"/>
    </row>
    <row r="379" spans="1:48" ht="15">
      <c r="A379" s="793"/>
      <c r="B379" s="793"/>
      <c r="C379" s="1808"/>
      <c r="D379" s="1807"/>
      <c r="E379" s="1970"/>
      <c r="F379" s="1807"/>
    </row>
    <row r="380" spans="1:48" ht="15">
      <c r="A380" s="793"/>
      <c r="B380" s="793"/>
      <c r="C380" s="1808"/>
      <c r="D380" s="1807"/>
      <c r="E380" s="1970"/>
      <c r="F380" s="1807"/>
    </row>
    <row r="381" spans="1:48" ht="15">
      <c r="A381" s="1973"/>
      <c r="B381" s="793"/>
      <c r="C381" s="1808"/>
      <c r="D381" s="1807"/>
      <c r="E381" s="1970"/>
      <c r="F381" s="1807"/>
    </row>
    <row r="382" spans="1:48" ht="15">
      <c r="A382" s="1250"/>
      <c r="B382" s="793"/>
      <c r="C382" s="1808"/>
      <c r="D382" s="1807"/>
      <c r="E382" s="1970"/>
      <c r="F382" s="1807"/>
    </row>
    <row r="383" spans="1:48" ht="15">
      <c r="A383" s="1250"/>
      <c r="B383" s="793"/>
      <c r="C383" s="1808"/>
      <c r="D383" s="1807"/>
      <c r="E383" s="1970"/>
      <c r="F383" s="1807"/>
    </row>
    <row r="384" spans="1:48" ht="15">
      <c r="A384" s="1250"/>
      <c r="B384" s="793"/>
      <c r="C384" s="1808"/>
      <c r="D384" s="1807"/>
      <c r="E384" s="1970"/>
      <c r="F384" s="1807"/>
    </row>
    <row r="385" spans="1:6" ht="15">
      <c r="A385" s="1250"/>
      <c r="B385" s="793"/>
      <c r="C385" s="1808"/>
      <c r="D385" s="1807"/>
      <c r="E385" s="1970"/>
      <c r="F385" s="1807"/>
    </row>
    <row r="386" spans="1:6" ht="15">
      <c r="A386" s="1250"/>
      <c r="B386" s="793"/>
      <c r="C386" s="1808"/>
      <c r="D386" s="1807"/>
      <c r="E386" s="1970"/>
      <c r="F386" s="1807"/>
    </row>
    <row r="387" spans="1:6" ht="15">
      <c r="A387" s="1250"/>
      <c r="B387" s="793"/>
      <c r="C387" s="1808"/>
      <c r="D387" s="1807"/>
      <c r="E387" s="1970"/>
      <c r="F387" s="1807"/>
    </row>
    <row r="388" spans="1:6" ht="15">
      <c r="A388" s="1250"/>
      <c r="B388" s="793"/>
      <c r="C388" s="1808"/>
      <c r="D388" s="1807"/>
      <c r="E388" s="1970"/>
      <c r="F388" s="1807"/>
    </row>
    <row r="389" spans="1:6" ht="15">
      <c r="A389" s="1250"/>
      <c r="B389" s="793"/>
      <c r="C389" s="1808"/>
      <c r="D389" s="1807"/>
      <c r="E389" s="1970"/>
      <c r="F389" s="1807"/>
    </row>
    <row r="390" spans="1:6" ht="15">
      <c r="A390" s="1253"/>
      <c r="B390" s="793"/>
      <c r="C390" s="1808"/>
      <c r="D390" s="1807"/>
      <c r="E390" s="1970"/>
      <c r="F390" s="1807"/>
    </row>
    <row r="391" spans="1:6" ht="15">
      <c r="A391" s="1253"/>
      <c r="B391" s="793"/>
      <c r="C391" s="1808"/>
      <c r="D391" s="1807"/>
      <c r="E391" s="1970"/>
      <c r="F391" s="1807"/>
    </row>
    <row r="392" spans="1:6" ht="15">
      <c r="A392" s="1253"/>
      <c r="B392" s="793"/>
      <c r="C392" s="1808"/>
      <c r="D392" s="1807"/>
      <c r="E392" s="1970"/>
      <c r="F392" s="1807"/>
    </row>
    <row r="393" spans="1:6" ht="15">
      <c r="A393" s="1973"/>
      <c r="B393" s="793"/>
      <c r="C393" s="1808"/>
      <c r="D393" s="1807"/>
      <c r="E393" s="1970"/>
      <c r="F393" s="1807"/>
    </row>
    <row r="394" spans="1:6" ht="15">
      <c r="A394" s="1250"/>
      <c r="B394" s="793"/>
      <c r="C394" s="1808"/>
      <c r="D394" s="1807"/>
      <c r="E394" s="1970"/>
      <c r="F394" s="1807"/>
    </row>
    <row r="395" spans="1:6" ht="15">
      <c r="A395" s="1250"/>
      <c r="B395" s="793"/>
      <c r="C395" s="1808"/>
      <c r="D395" s="1807"/>
      <c r="E395" s="1970"/>
      <c r="F395" s="1807"/>
    </row>
    <row r="396" spans="1:6" ht="15">
      <c r="A396" s="1250"/>
      <c r="B396" s="793"/>
      <c r="C396" s="1808"/>
      <c r="D396" s="1807"/>
      <c r="E396" s="1970"/>
      <c r="F396" s="1807"/>
    </row>
    <row r="397" spans="1:6" ht="15">
      <c r="A397" s="1250"/>
      <c r="B397" s="793"/>
      <c r="C397" s="1808"/>
      <c r="D397" s="1807"/>
      <c r="E397" s="1970"/>
      <c r="F397" s="1807"/>
    </row>
    <row r="398" spans="1:6" ht="15">
      <c r="A398" s="1250"/>
      <c r="B398" s="793"/>
      <c r="C398" s="1808"/>
      <c r="D398" s="1807"/>
      <c r="E398" s="1970"/>
      <c r="F398" s="1807"/>
    </row>
    <row r="399" spans="1:6" ht="15">
      <c r="A399" s="1250"/>
      <c r="B399" s="793"/>
      <c r="C399" s="1808"/>
      <c r="D399" s="1807"/>
      <c r="E399" s="1970"/>
      <c r="F399" s="1807"/>
    </row>
    <row r="400" spans="1:6" ht="15">
      <c r="A400" s="1250"/>
      <c r="B400" s="793"/>
      <c r="C400" s="1808"/>
      <c r="D400" s="1807"/>
      <c r="E400" s="1970"/>
      <c r="F400" s="1807"/>
    </row>
    <row r="401" spans="1:6" ht="15">
      <c r="A401" s="1250"/>
      <c r="B401" s="793"/>
      <c r="C401" s="1808"/>
      <c r="D401" s="1807"/>
      <c r="E401" s="1970"/>
      <c r="F401" s="1807"/>
    </row>
    <row r="402" spans="1:6" ht="15">
      <c r="A402" s="1250"/>
      <c r="B402" s="793"/>
      <c r="C402" s="1808"/>
      <c r="D402" s="1807"/>
      <c r="E402" s="1970"/>
      <c r="F402" s="1807"/>
    </row>
    <row r="403" spans="1:6" ht="15">
      <c r="A403" s="1250"/>
      <c r="B403" s="793"/>
      <c r="C403" s="1808"/>
      <c r="D403" s="1807"/>
      <c r="E403" s="1970"/>
      <c r="F403" s="1807"/>
    </row>
    <row r="404" spans="1:6" ht="15">
      <c r="A404" s="1250"/>
      <c r="B404" s="793"/>
      <c r="C404" s="1808"/>
      <c r="D404" s="1807"/>
      <c r="E404" s="1970"/>
      <c r="F404" s="1807"/>
    </row>
    <row r="405" spans="1:6" ht="15">
      <c r="A405" s="1250"/>
      <c r="B405" s="793"/>
      <c r="C405" s="1808"/>
      <c r="D405" s="1807"/>
      <c r="E405" s="1970"/>
      <c r="F405" s="1807"/>
    </row>
    <row r="406" spans="1:6" ht="15">
      <c r="A406" s="1250"/>
      <c r="B406" s="793"/>
      <c r="C406" s="1808"/>
      <c r="D406" s="1807"/>
      <c r="E406" s="1970"/>
      <c r="F406" s="1807"/>
    </row>
    <row r="407" spans="1:6" ht="15">
      <c r="A407" s="1250"/>
      <c r="B407" s="793"/>
      <c r="C407" s="1808"/>
      <c r="D407" s="1807"/>
      <c r="E407" s="1970"/>
      <c r="F407" s="1807"/>
    </row>
    <row r="408" spans="1:6" ht="15">
      <c r="A408" s="1250"/>
      <c r="B408" s="793"/>
      <c r="C408" s="1808"/>
      <c r="D408" s="1807"/>
      <c r="E408" s="1970"/>
      <c r="F408" s="1807"/>
    </row>
    <row r="409" spans="1:6" ht="15">
      <c r="A409" s="1250"/>
      <c r="B409" s="793"/>
      <c r="C409" s="1808"/>
      <c r="D409" s="1807"/>
      <c r="E409" s="1970"/>
      <c r="F409" s="1807"/>
    </row>
    <row r="410" spans="1:6" ht="15">
      <c r="A410" s="1250"/>
      <c r="B410" s="793"/>
      <c r="C410" s="1808"/>
      <c r="D410" s="1807"/>
      <c r="E410" s="1970"/>
      <c r="F410" s="1807"/>
    </row>
    <row r="411" spans="1:6" ht="15">
      <c r="A411" s="1250"/>
      <c r="B411" s="793"/>
      <c r="C411" s="1808"/>
      <c r="D411" s="1807"/>
      <c r="E411" s="1970"/>
      <c r="F411" s="1807"/>
    </row>
    <row r="412" spans="1:6" ht="15">
      <c r="A412" s="1250"/>
      <c r="B412" s="793"/>
      <c r="C412" s="1808"/>
      <c r="D412" s="1807"/>
      <c r="E412" s="1970"/>
      <c r="F412" s="1807"/>
    </row>
    <row r="413" spans="1:6" ht="15">
      <c r="A413" s="1250"/>
      <c r="B413" s="793"/>
      <c r="C413" s="1808"/>
      <c r="D413" s="1807"/>
      <c r="E413" s="1970"/>
      <c r="F413" s="1807"/>
    </row>
    <row r="414" spans="1:6" ht="15">
      <c r="A414" s="1250"/>
      <c r="B414" s="793"/>
      <c r="C414" s="1808"/>
      <c r="D414" s="1807"/>
      <c r="E414" s="1970"/>
      <c r="F414" s="1807"/>
    </row>
    <row r="415" spans="1:6" ht="15">
      <c r="A415" s="1250"/>
      <c r="B415" s="793"/>
      <c r="C415" s="1808"/>
      <c r="D415" s="1807"/>
      <c r="E415" s="1970"/>
      <c r="F415" s="1807"/>
    </row>
    <row r="416" spans="1:6" ht="15">
      <c r="A416" s="1250"/>
      <c r="B416" s="793"/>
      <c r="C416" s="1808"/>
      <c r="D416" s="1807"/>
      <c r="E416" s="1970"/>
      <c r="F416" s="1807"/>
    </row>
    <row r="417" spans="1:6" ht="15">
      <c r="A417" s="1250"/>
      <c r="B417" s="793"/>
      <c r="C417" s="1808"/>
      <c r="D417" s="1807"/>
      <c r="E417" s="1970"/>
      <c r="F417" s="1807"/>
    </row>
    <row r="418" spans="1:6" ht="15">
      <c r="A418" s="1250"/>
      <c r="B418" s="793"/>
      <c r="C418" s="1808"/>
      <c r="D418" s="1807"/>
      <c r="E418" s="1970"/>
      <c r="F418" s="1807"/>
    </row>
    <row r="419" spans="1:6" ht="15">
      <c r="A419" s="1250"/>
      <c r="B419" s="793"/>
      <c r="C419" s="1808"/>
      <c r="D419" s="1807"/>
      <c r="E419" s="1970"/>
      <c r="F419" s="1807"/>
    </row>
    <row r="420" spans="1:6" ht="15">
      <c r="A420" s="1250"/>
      <c r="B420" s="793"/>
      <c r="C420" s="1808"/>
      <c r="D420" s="1807"/>
      <c r="E420" s="1970"/>
      <c r="F420" s="1807"/>
    </row>
    <row r="421" spans="1:6" ht="15">
      <c r="A421" s="1250"/>
      <c r="B421" s="793"/>
      <c r="C421" s="1808"/>
      <c r="D421" s="1807"/>
      <c r="E421" s="1970"/>
      <c r="F421" s="1807"/>
    </row>
    <row r="422" spans="1:6" ht="15">
      <c r="A422" s="1250"/>
      <c r="B422" s="793"/>
      <c r="C422" s="1808"/>
      <c r="D422" s="1807"/>
      <c r="E422" s="1970"/>
      <c r="F422" s="1807"/>
    </row>
    <row r="423" spans="1:6" ht="15">
      <c r="A423" s="1250"/>
      <c r="B423" s="793"/>
      <c r="C423" s="1808"/>
      <c r="D423" s="1807"/>
      <c r="E423" s="1970"/>
      <c r="F423" s="1807"/>
    </row>
    <row r="424" spans="1:6" ht="15">
      <c r="A424" s="1250"/>
      <c r="B424" s="793"/>
      <c r="C424" s="1808"/>
      <c r="D424" s="1807"/>
      <c r="E424" s="1970"/>
      <c r="F424" s="1807"/>
    </row>
    <row r="425" spans="1:6" ht="15">
      <c r="A425" s="1250"/>
      <c r="B425" s="793"/>
      <c r="C425" s="1808"/>
      <c r="D425" s="1807"/>
      <c r="E425" s="1970"/>
      <c r="F425" s="1807"/>
    </row>
    <row r="426" spans="1:6" ht="15">
      <c r="A426" s="1250"/>
      <c r="B426" s="793"/>
      <c r="C426" s="1808"/>
      <c r="D426" s="1807"/>
      <c r="E426" s="1970"/>
      <c r="F426" s="1807"/>
    </row>
    <row r="427" spans="1:6" ht="15">
      <c r="A427" s="1250"/>
      <c r="B427" s="793"/>
      <c r="C427" s="1808"/>
      <c r="D427" s="1807"/>
      <c r="E427" s="1970"/>
      <c r="F427" s="1807"/>
    </row>
    <row r="428" spans="1:6" ht="15">
      <c r="A428" s="1250"/>
      <c r="B428" s="793"/>
      <c r="C428" s="1808"/>
      <c r="D428" s="1807"/>
      <c r="E428" s="1970"/>
      <c r="F428" s="1807"/>
    </row>
    <row r="429" spans="1:6" ht="15">
      <c r="A429" s="1250"/>
      <c r="B429" s="793"/>
      <c r="C429" s="1808"/>
      <c r="D429" s="1807"/>
      <c r="E429" s="1970"/>
      <c r="F429" s="1807"/>
    </row>
    <row r="430" spans="1:6" ht="15">
      <c r="A430" s="1250"/>
      <c r="B430" s="793"/>
      <c r="C430" s="1808"/>
      <c r="D430" s="1807"/>
      <c r="E430" s="1970"/>
      <c r="F430" s="1807"/>
    </row>
    <row r="431" spans="1:6" ht="15">
      <c r="A431" s="1250"/>
      <c r="B431" s="793"/>
      <c r="C431" s="1808"/>
      <c r="D431" s="1807"/>
      <c r="E431" s="1970"/>
      <c r="F431" s="1807"/>
    </row>
    <row r="432" spans="1:6" ht="15">
      <c r="A432" s="1250"/>
      <c r="B432" s="793"/>
      <c r="C432" s="1808"/>
      <c r="D432" s="1807"/>
      <c r="E432" s="1970"/>
      <c r="F432" s="1807"/>
    </row>
    <row r="433" spans="1:6" ht="15">
      <c r="A433" s="1250"/>
      <c r="B433" s="793"/>
      <c r="C433" s="1808"/>
      <c r="D433" s="1807"/>
      <c r="E433" s="1970"/>
      <c r="F433" s="1807"/>
    </row>
    <row r="434" spans="1:6" ht="12.75">
      <c r="A434" s="1250"/>
      <c r="B434" s="793"/>
      <c r="C434" s="1974"/>
      <c r="D434" s="696"/>
      <c r="E434" s="696"/>
      <c r="F434" s="696"/>
    </row>
    <row r="435" spans="1:6" ht="12.75">
      <c r="A435" s="1250"/>
      <c r="B435" s="793"/>
      <c r="C435" s="1974"/>
      <c r="D435" s="696"/>
      <c r="E435" s="696"/>
      <c r="F435" s="696"/>
    </row>
    <row r="436" spans="1:6" ht="12.75">
      <c r="A436" s="1250"/>
      <c r="B436" s="793"/>
      <c r="C436" s="1974"/>
      <c r="D436" s="696"/>
      <c r="E436" s="696"/>
      <c r="F436" s="696"/>
    </row>
    <row r="437" spans="1:6" ht="12.75">
      <c r="A437" s="1253"/>
      <c r="B437" s="793"/>
      <c r="C437" s="1974"/>
      <c r="D437" s="696"/>
      <c r="E437" s="696"/>
      <c r="F437" s="696"/>
    </row>
    <row r="438" spans="1:6" ht="12.75">
      <c r="A438" s="1253"/>
      <c r="B438" s="793"/>
      <c r="C438" s="1974"/>
      <c r="D438" s="696"/>
      <c r="E438" s="696"/>
      <c r="F438" s="696"/>
    </row>
    <row r="439" spans="1:6" ht="12.75">
      <c r="A439" s="1253"/>
      <c r="B439" s="793"/>
      <c r="C439" s="1974"/>
      <c r="D439" s="696"/>
      <c r="E439" s="696"/>
      <c r="F439" s="696"/>
    </row>
    <row r="440" spans="1:6" ht="12.75">
      <c r="A440" s="1253"/>
      <c r="B440" s="793"/>
      <c r="C440" s="1974"/>
      <c r="D440" s="696"/>
      <c r="E440" s="696"/>
      <c r="F440" s="696"/>
    </row>
    <row r="441" spans="1:6" ht="12.75">
      <c r="A441" s="1253"/>
      <c r="B441" s="793"/>
      <c r="C441" s="1974"/>
      <c r="D441" s="696"/>
      <c r="E441" s="696"/>
      <c r="F441" s="696"/>
    </row>
    <row r="442" spans="1:6" ht="12.75">
      <c r="A442" s="1253"/>
      <c r="B442" s="793"/>
      <c r="C442" s="1974"/>
      <c r="D442" s="696"/>
      <c r="E442" s="696"/>
      <c r="F442" s="696"/>
    </row>
    <row r="443" spans="1:6" ht="12.75">
      <c r="A443" s="1253"/>
      <c r="B443" s="793"/>
      <c r="C443" s="1974"/>
      <c r="D443" s="696"/>
      <c r="E443" s="696"/>
      <c r="F443" s="696"/>
    </row>
    <row r="444" spans="1:6" ht="12.75">
      <c r="A444" s="1253"/>
      <c r="B444" s="793"/>
      <c r="C444" s="1974"/>
      <c r="D444" s="696"/>
      <c r="E444" s="696"/>
      <c r="F444" s="696"/>
    </row>
    <row r="445" spans="1:6" ht="12.75">
      <c r="A445" s="1253"/>
      <c r="B445" s="793"/>
      <c r="C445" s="1974"/>
      <c r="D445" s="696"/>
      <c r="E445" s="696"/>
      <c r="F445" s="696"/>
    </row>
    <row r="446" spans="1:6" ht="12.75">
      <c r="A446" s="1253"/>
      <c r="B446" s="793"/>
      <c r="C446" s="1974"/>
      <c r="D446" s="696"/>
      <c r="E446" s="696"/>
      <c r="F446" s="696"/>
    </row>
    <row r="447" spans="1:6" ht="12.75">
      <c r="A447" s="1253"/>
      <c r="B447" s="793"/>
      <c r="C447" s="1974"/>
      <c r="D447" s="696"/>
      <c r="E447" s="696"/>
      <c r="F447" s="696"/>
    </row>
    <row r="448" spans="1:6" ht="12.75">
      <c r="A448" s="1253"/>
      <c r="B448" s="793"/>
      <c r="C448" s="1974"/>
      <c r="D448" s="696"/>
      <c r="E448" s="696"/>
      <c r="F448" s="696"/>
    </row>
    <row r="449" spans="1:6" ht="12.75">
      <c r="A449" s="1253"/>
      <c r="B449" s="793"/>
      <c r="C449" s="1974"/>
      <c r="D449" s="696"/>
      <c r="E449" s="696"/>
      <c r="F449" s="696"/>
    </row>
    <row r="450" spans="1:6" ht="12.75">
      <c r="A450" s="1253"/>
      <c r="B450" s="793"/>
      <c r="C450" s="1974"/>
      <c r="D450" s="696"/>
      <c r="E450" s="696"/>
      <c r="F450" s="696"/>
    </row>
    <row r="451" spans="1:6" ht="12.75">
      <c r="A451" s="1253"/>
      <c r="B451" s="793"/>
      <c r="C451" s="1974"/>
      <c r="D451" s="696"/>
      <c r="E451" s="696"/>
      <c r="F451" s="696"/>
    </row>
    <row r="452" spans="1:6" ht="12.75">
      <c r="A452" s="1253"/>
      <c r="B452" s="793"/>
      <c r="C452" s="1974"/>
      <c r="D452" s="696"/>
      <c r="E452" s="696"/>
      <c r="F452" s="696"/>
    </row>
    <row r="453" spans="1:6" ht="12.75">
      <c r="A453" s="1253"/>
      <c r="B453" s="793"/>
      <c r="C453" s="1974"/>
      <c r="D453" s="696"/>
      <c r="E453" s="696"/>
      <c r="F453" s="696"/>
    </row>
    <row r="454" spans="1:6" ht="12.75">
      <c r="A454" s="1253"/>
      <c r="B454" s="793"/>
      <c r="C454" s="1974"/>
      <c r="D454" s="696"/>
      <c r="E454" s="696"/>
      <c r="F454" s="696"/>
    </row>
    <row r="455" spans="1:6" ht="12.75">
      <c r="A455" s="1253"/>
      <c r="B455" s="793"/>
      <c r="C455" s="1974"/>
      <c r="D455" s="696"/>
      <c r="E455" s="696"/>
      <c r="F455" s="696"/>
    </row>
    <row r="456" spans="1:6" ht="12.75">
      <c r="A456" s="1253"/>
      <c r="B456" s="793"/>
      <c r="C456" s="1974"/>
      <c r="D456" s="696"/>
      <c r="E456" s="696"/>
      <c r="F456" s="696"/>
    </row>
    <row r="457" spans="1:6" ht="12.75">
      <c r="A457" s="1253"/>
      <c r="B457" s="793"/>
      <c r="C457" s="1974"/>
      <c r="D457" s="696"/>
      <c r="E457" s="696"/>
      <c r="F457" s="696"/>
    </row>
    <row r="458" spans="1:6" ht="12.75">
      <c r="A458" s="1253"/>
      <c r="B458" s="793"/>
      <c r="C458" s="1974"/>
      <c r="D458" s="696"/>
      <c r="E458" s="696"/>
      <c r="F458" s="696"/>
    </row>
    <row r="459" spans="1:6" ht="12.75">
      <c r="A459" s="1253"/>
      <c r="B459" s="793"/>
      <c r="C459" s="1974"/>
      <c r="D459" s="696"/>
      <c r="E459" s="696"/>
      <c r="F459" s="696"/>
    </row>
    <row r="460" spans="1:6" ht="12.75">
      <c r="A460" s="1253"/>
      <c r="B460" s="793"/>
      <c r="C460" s="1974"/>
      <c r="D460" s="696"/>
      <c r="E460" s="696"/>
      <c r="F460" s="696"/>
    </row>
    <row r="461" spans="1:6" ht="12.75">
      <c r="A461" s="1253"/>
      <c r="B461" s="793"/>
      <c r="C461" s="1974"/>
      <c r="D461" s="696"/>
      <c r="E461" s="696"/>
      <c r="F461" s="696"/>
    </row>
    <row r="462" spans="1:6" ht="12.75">
      <c r="A462" s="1253"/>
      <c r="B462" s="793"/>
      <c r="C462" s="1974"/>
      <c r="D462" s="696"/>
      <c r="E462" s="696"/>
      <c r="F462" s="696"/>
    </row>
    <row r="463" spans="1:6" ht="12.75">
      <c r="A463" s="1253"/>
      <c r="B463" s="793"/>
      <c r="C463" s="1974"/>
      <c r="D463" s="696"/>
      <c r="E463" s="696"/>
      <c r="F463" s="696"/>
    </row>
    <row r="464" spans="1:6" ht="12.75">
      <c r="A464" s="1253"/>
      <c r="B464" s="793"/>
      <c r="C464" s="1974"/>
      <c r="D464" s="696"/>
      <c r="E464" s="696"/>
      <c r="F464" s="696"/>
    </row>
    <row r="465" spans="1:6" ht="12.75">
      <c r="A465" s="1253"/>
      <c r="B465" s="793"/>
      <c r="C465" s="1974"/>
      <c r="D465" s="696"/>
      <c r="E465" s="696"/>
      <c r="F465" s="696"/>
    </row>
    <row r="466" spans="1:6" ht="12.75">
      <c r="A466" s="1253"/>
      <c r="B466" s="793"/>
      <c r="C466" s="1974"/>
      <c r="D466" s="696"/>
      <c r="E466" s="696"/>
      <c r="F466" s="696"/>
    </row>
    <row r="467" spans="1:6">
      <c r="A467" s="136"/>
      <c r="B467" s="697"/>
      <c r="C467" s="1974"/>
      <c r="D467" s="696"/>
      <c r="E467" s="696"/>
      <c r="F467" s="696"/>
    </row>
    <row r="468" spans="1:6">
      <c r="A468" s="136"/>
      <c r="B468" s="697"/>
      <c r="C468" s="1974"/>
      <c r="D468" s="696"/>
      <c r="E468" s="696"/>
      <c r="F468" s="696"/>
    </row>
    <row r="469" spans="1:6">
      <c r="A469" s="136"/>
      <c r="B469" s="697"/>
      <c r="C469" s="1974"/>
      <c r="D469" s="696"/>
      <c r="E469" s="696"/>
      <c r="F469" s="696"/>
    </row>
    <row r="470" spans="1:6">
      <c r="A470" s="136"/>
      <c r="B470" s="697"/>
      <c r="C470" s="1974"/>
      <c r="D470" s="696"/>
      <c r="E470" s="696"/>
      <c r="F470" s="696"/>
    </row>
    <row r="471" spans="1:6">
      <c r="A471" s="136"/>
      <c r="B471" s="697"/>
      <c r="C471" s="1974"/>
      <c r="D471" s="696"/>
      <c r="E471" s="696"/>
      <c r="F471" s="696"/>
    </row>
    <row r="472" spans="1:6">
      <c r="A472" s="136"/>
      <c r="B472" s="697"/>
      <c r="C472" s="1974"/>
      <c r="D472" s="696"/>
      <c r="E472" s="696"/>
      <c r="F472" s="696"/>
    </row>
    <row r="473" spans="1:6">
      <c r="A473" s="136"/>
      <c r="B473" s="697"/>
      <c r="C473" s="1974"/>
      <c r="D473" s="696"/>
      <c r="E473" s="696"/>
      <c r="F473" s="696"/>
    </row>
    <row r="474" spans="1:6">
      <c r="A474" s="136"/>
      <c r="B474" s="697"/>
      <c r="C474" s="1974"/>
      <c r="D474" s="696"/>
      <c r="E474" s="696"/>
      <c r="F474" s="696"/>
    </row>
    <row r="475" spans="1:6">
      <c r="A475" s="136"/>
      <c r="B475" s="697"/>
      <c r="C475" s="1974"/>
      <c r="D475" s="696"/>
      <c r="E475" s="696"/>
      <c r="F475" s="696"/>
    </row>
    <row r="476" spans="1:6">
      <c r="A476" s="136"/>
      <c r="B476" s="697"/>
      <c r="C476" s="1974"/>
      <c r="D476" s="696"/>
      <c r="E476" s="696"/>
      <c r="F476" s="696"/>
    </row>
    <row r="477" spans="1:6">
      <c r="A477" s="136"/>
      <c r="B477" s="697"/>
      <c r="C477" s="1974"/>
      <c r="D477" s="696"/>
      <c r="E477" s="696"/>
      <c r="F477" s="696"/>
    </row>
    <row r="478" spans="1:6">
      <c r="A478" s="136"/>
      <c r="B478" s="697"/>
      <c r="C478" s="1974"/>
      <c r="D478" s="696"/>
      <c r="E478" s="696"/>
      <c r="F478" s="696"/>
    </row>
    <row r="479" spans="1:6">
      <c r="A479" s="136"/>
      <c r="B479" s="697"/>
      <c r="C479" s="1974"/>
      <c r="D479" s="696"/>
      <c r="E479" s="696"/>
      <c r="F479" s="696"/>
    </row>
    <row r="480" spans="1:6">
      <c r="A480" s="136"/>
      <c r="B480" s="697"/>
      <c r="C480" s="1974"/>
      <c r="D480" s="696"/>
      <c r="E480" s="696"/>
      <c r="F480" s="696"/>
    </row>
    <row r="481" spans="1:6">
      <c r="A481" s="136"/>
      <c r="B481" s="697"/>
      <c r="C481" s="1974"/>
      <c r="D481" s="696"/>
      <c r="E481" s="696"/>
      <c r="F481" s="696"/>
    </row>
    <row r="482" spans="1:6">
      <c r="A482" s="136"/>
      <c r="B482" s="697"/>
      <c r="C482" s="1974"/>
      <c r="D482" s="696"/>
      <c r="E482" s="696"/>
      <c r="F482" s="696"/>
    </row>
    <row r="483" spans="1:6">
      <c r="A483" s="136"/>
      <c r="B483" s="697"/>
      <c r="C483" s="1974"/>
      <c r="D483" s="696"/>
      <c r="E483" s="696"/>
      <c r="F483" s="696"/>
    </row>
    <row r="484" spans="1:6">
      <c r="A484" s="136"/>
      <c r="B484" s="697"/>
      <c r="C484" s="1974"/>
      <c r="D484" s="696"/>
      <c r="E484" s="696"/>
      <c r="F484" s="696"/>
    </row>
    <row r="485" spans="1:6">
      <c r="A485" s="136"/>
      <c r="B485" s="697"/>
      <c r="C485" s="1974"/>
      <c r="D485" s="696"/>
      <c r="E485" s="696"/>
      <c r="F485" s="696"/>
    </row>
    <row r="486" spans="1:6">
      <c r="A486" s="136"/>
      <c r="B486" s="697"/>
      <c r="C486" s="1974"/>
      <c r="D486" s="696"/>
      <c r="E486" s="696"/>
      <c r="F486" s="696"/>
    </row>
    <row r="487" spans="1:6">
      <c r="A487" s="136"/>
      <c r="B487" s="697"/>
      <c r="C487" s="1974"/>
      <c r="D487" s="696"/>
      <c r="E487" s="696"/>
      <c r="F487" s="696"/>
    </row>
    <row r="488" spans="1:6">
      <c r="A488" s="136"/>
      <c r="B488" s="697"/>
      <c r="C488" s="1974"/>
      <c r="D488" s="696"/>
      <c r="E488" s="696"/>
      <c r="F488" s="696"/>
    </row>
    <row r="489" spans="1:6">
      <c r="A489" s="136"/>
      <c r="B489" s="697"/>
      <c r="C489" s="1974"/>
      <c r="D489" s="696"/>
      <c r="E489" s="696"/>
      <c r="F489" s="696"/>
    </row>
    <row r="490" spans="1:6">
      <c r="A490" s="136"/>
      <c r="B490" s="697"/>
      <c r="C490" s="1974"/>
      <c r="D490" s="696"/>
      <c r="E490" s="696"/>
      <c r="F490" s="696"/>
    </row>
    <row r="491" spans="1:6">
      <c r="A491" s="136"/>
      <c r="B491" s="697"/>
      <c r="C491" s="1974"/>
      <c r="D491" s="696"/>
      <c r="E491" s="696"/>
      <c r="F491" s="696"/>
    </row>
    <row r="492" spans="1:6">
      <c r="A492" s="136"/>
      <c r="B492" s="697"/>
      <c r="C492" s="1974"/>
      <c r="D492" s="696"/>
      <c r="E492" s="696"/>
      <c r="F492" s="696"/>
    </row>
    <row r="493" spans="1:6">
      <c r="A493" s="136"/>
      <c r="B493" s="697"/>
      <c r="C493" s="1974"/>
      <c r="D493" s="696"/>
      <c r="E493" s="696"/>
      <c r="F493" s="696"/>
    </row>
    <row r="494" spans="1:6">
      <c r="A494" s="136"/>
      <c r="B494" s="697"/>
      <c r="C494" s="1974"/>
      <c r="D494" s="696"/>
      <c r="E494" s="696"/>
      <c r="F494" s="696"/>
    </row>
    <row r="495" spans="1:6">
      <c r="A495" s="136"/>
      <c r="B495" s="697"/>
      <c r="C495" s="1974"/>
      <c r="D495" s="696"/>
      <c r="E495" s="696"/>
      <c r="F495" s="696"/>
    </row>
    <row r="496" spans="1:6">
      <c r="A496" s="136"/>
      <c r="B496" s="697"/>
      <c r="C496" s="1974"/>
      <c r="D496" s="696"/>
      <c r="E496" s="696"/>
      <c r="F496" s="696"/>
    </row>
    <row r="497" spans="1:6">
      <c r="A497" s="136"/>
      <c r="B497" s="697"/>
      <c r="C497" s="1974"/>
      <c r="D497" s="696"/>
      <c r="E497" s="696"/>
      <c r="F497" s="696"/>
    </row>
    <row r="498" spans="1:6">
      <c r="A498" s="136"/>
      <c r="B498" s="697"/>
      <c r="C498" s="1974"/>
      <c r="D498" s="696"/>
      <c r="E498" s="696"/>
      <c r="F498" s="696"/>
    </row>
    <row r="499" spans="1:6">
      <c r="A499" s="136"/>
      <c r="B499" s="697"/>
      <c r="C499" s="1974"/>
      <c r="D499" s="696"/>
      <c r="E499" s="696"/>
      <c r="F499" s="696"/>
    </row>
    <row r="500" spans="1:6">
      <c r="A500" s="136"/>
      <c r="B500" s="697"/>
      <c r="C500" s="1974"/>
      <c r="D500" s="696"/>
      <c r="E500" s="696"/>
      <c r="F500" s="696"/>
    </row>
    <row r="501" spans="1:6">
      <c r="A501" s="136"/>
      <c r="B501" s="697"/>
      <c r="C501" s="1974"/>
      <c r="D501" s="696"/>
      <c r="E501" s="696"/>
      <c r="F501" s="696"/>
    </row>
    <row r="502" spans="1:6">
      <c r="A502" s="136"/>
      <c r="B502" s="697"/>
      <c r="C502" s="1974"/>
      <c r="D502" s="696"/>
      <c r="E502" s="696"/>
      <c r="F502" s="696"/>
    </row>
    <row r="503" spans="1:6">
      <c r="A503" s="136"/>
      <c r="B503" s="697"/>
      <c r="C503" s="1974"/>
      <c r="D503" s="696"/>
      <c r="E503" s="696"/>
      <c r="F503" s="696"/>
    </row>
    <row r="504" spans="1:6">
      <c r="A504" s="136"/>
      <c r="B504" s="697"/>
      <c r="C504" s="1974"/>
      <c r="D504" s="696"/>
      <c r="E504" s="696"/>
      <c r="F504" s="696"/>
    </row>
    <row r="505" spans="1:6">
      <c r="A505" s="136"/>
      <c r="B505" s="697"/>
      <c r="C505" s="1974"/>
      <c r="D505" s="696"/>
      <c r="E505" s="696"/>
      <c r="F505" s="696"/>
    </row>
    <row r="506" spans="1:6">
      <c r="A506" s="136"/>
      <c r="B506" s="697"/>
      <c r="C506" s="1974"/>
      <c r="D506" s="696"/>
      <c r="E506" s="696"/>
      <c r="F506" s="696"/>
    </row>
    <row r="507" spans="1:6">
      <c r="A507" s="136"/>
      <c r="B507" s="697"/>
      <c r="C507" s="1974"/>
      <c r="D507" s="696"/>
      <c r="E507" s="696"/>
      <c r="F507" s="696"/>
    </row>
    <row r="508" spans="1:6">
      <c r="A508" s="136"/>
      <c r="B508" s="697"/>
      <c r="C508" s="1974"/>
      <c r="D508" s="696"/>
      <c r="E508" s="696"/>
      <c r="F508" s="696"/>
    </row>
    <row r="509" spans="1:6">
      <c r="A509" s="136"/>
      <c r="B509" s="697"/>
      <c r="C509" s="1974"/>
      <c r="D509" s="696"/>
      <c r="E509" s="696"/>
      <c r="F509" s="696"/>
    </row>
    <row r="510" spans="1:6">
      <c r="A510" s="136"/>
      <c r="B510" s="697"/>
      <c r="C510" s="1974"/>
      <c r="D510" s="696"/>
      <c r="E510" s="696"/>
      <c r="F510" s="696"/>
    </row>
    <row r="511" spans="1:6">
      <c r="A511" s="136"/>
      <c r="B511" s="697"/>
      <c r="C511" s="1974"/>
      <c r="D511" s="696"/>
      <c r="E511" s="696"/>
      <c r="F511" s="696"/>
    </row>
    <row r="512" spans="1:6">
      <c r="A512" s="136"/>
      <c r="B512" s="697"/>
      <c r="C512" s="1974"/>
      <c r="D512" s="696"/>
      <c r="E512" s="696"/>
      <c r="F512" s="696"/>
    </row>
    <row r="513" spans="1:6">
      <c r="A513" s="136"/>
      <c r="B513" s="697"/>
      <c r="C513" s="1974"/>
      <c r="D513" s="696"/>
      <c r="E513" s="696"/>
      <c r="F513" s="696"/>
    </row>
    <row r="514" spans="1:6">
      <c r="A514" s="136"/>
      <c r="B514" s="697"/>
      <c r="C514" s="1974"/>
      <c r="D514" s="696"/>
      <c r="E514" s="696"/>
      <c r="F514" s="696"/>
    </row>
    <row r="515" spans="1:6">
      <c r="A515" s="136"/>
      <c r="B515" s="697"/>
      <c r="C515" s="1974"/>
      <c r="D515" s="696"/>
      <c r="E515" s="696"/>
      <c r="F515" s="696"/>
    </row>
    <row r="516" spans="1:6">
      <c r="A516" s="136"/>
      <c r="B516" s="697"/>
      <c r="C516" s="1974"/>
      <c r="D516" s="696"/>
      <c r="E516" s="696"/>
      <c r="F516" s="696"/>
    </row>
    <row r="517" spans="1:6">
      <c r="A517" s="136"/>
      <c r="B517" s="697"/>
      <c r="C517" s="1974"/>
      <c r="D517" s="696"/>
      <c r="E517" s="696"/>
      <c r="F517" s="696"/>
    </row>
    <row r="518" spans="1:6">
      <c r="A518" s="136"/>
      <c r="B518" s="697"/>
      <c r="C518" s="1974"/>
      <c r="D518" s="696"/>
      <c r="E518" s="696"/>
      <c r="F518" s="696"/>
    </row>
    <row r="519" spans="1:6">
      <c r="A519" s="136"/>
      <c r="B519" s="697"/>
      <c r="C519" s="1974"/>
      <c r="D519" s="696"/>
      <c r="E519" s="696"/>
      <c r="F519" s="696"/>
    </row>
    <row r="520" spans="1:6">
      <c r="A520" s="136"/>
      <c r="B520" s="697"/>
      <c r="C520" s="1974"/>
      <c r="D520" s="696"/>
      <c r="E520" s="696"/>
      <c r="F520" s="696"/>
    </row>
    <row r="521" spans="1:6">
      <c r="A521" s="136"/>
      <c r="B521" s="697"/>
      <c r="C521" s="1974"/>
      <c r="D521" s="696"/>
      <c r="E521" s="696"/>
      <c r="F521" s="696"/>
    </row>
    <row r="522" spans="1:6">
      <c r="A522" s="136"/>
      <c r="B522" s="697"/>
      <c r="C522" s="1974"/>
      <c r="D522" s="696"/>
      <c r="E522" s="696"/>
      <c r="F522" s="696"/>
    </row>
    <row r="523" spans="1:6">
      <c r="A523" s="136"/>
      <c r="B523" s="697"/>
      <c r="C523" s="1974"/>
      <c r="D523" s="696"/>
      <c r="E523" s="696"/>
      <c r="F523" s="696"/>
    </row>
    <row r="524" spans="1:6">
      <c r="A524" s="136"/>
      <c r="B524" s="697"/>
      <c r="C524" s="1974"/>
      <c r="D524" s="696"/>
      <c r="E524" s="696"/>
      <c r="F524" s="696"/>
    </row>
    <row r="525" spans="1:6">
      <c r="A525" s="136"/>
      <c r="B525" s="697"/>
      <c r="C525" s="1974"/>
      <c r="D525" s="696"/>
      <c r="E525" s="696"/>
      <c r="F525" s="696"/>
    </row>
    <row r="526" spans="1:6">
      <c r="A526" s="136"/>
      <c r="B526" s="697"/>
      <c r="C526" s="1974"/>
      <c r="D526" s="696"/>
      <c r="E526" s="696"/>
      <c r="F526" s="696"/>
    </row>
    <row r="527" spans="1:6">
      <c r="A527" s="136"/>
      <c r="B527" s="697"/>
      <c r="C527" s="1974"/>
      <c r="D527" s="696"/>
      <c r="E527" s="696"/>
      <c r="F527" s="696"/>
    </row>
    <row r="528" spans="1:6">
      <c r="A528" s="136"/>
      <c r="B528" s="697"/>
      <c r="C528" s="1974"/>
      <c r="D528" s="696"/>
      <c r="E528" s="696"/>
      <c r="F528" s="696"/>
    </row>
    <row r="529" spans="1:6">
      <c r="A529" s="136"/>
      <c r="B529" s="697"/>
      <c r="C529" s="1974"/>
      <c r="D529" s="696"/>
      <c r="E529" s="696"/>
      <c r="F529" s="696"/>
    </row>
    <row r="530" spans="1:6">
      <c r="A530" s="136"/>
      <c r="B530" s="697"/>
      <c r="C530" s="1974"/>
      <c r="D530" s="696"/>
      <c r="E530" s="696"/>
      <c r="F530" s="696"/>
    </row>
    <row r="531" spans="1:6">
      <c r="A531" s="136"/>
      <c r="B531" s="697"/>
      <c r="C531" s="1974"/>
      <c r="D531" s="696"/>
      <c r="E531" s="696"/>
      <c r="F531" s="696"/>
    </row>
    <row r="532" spans="1:6">
      <c r="A532" s="136"/>
      <c r="B532" s="697"/>
      <c r="C532" s="1974"/>
      <c r="D532" s="696"/>
      <c r="E532" s="696"/>
      <c r="F532" s="696"/>
    </row>
    <row r="533" spans="1:6">
      <c r="A533" s="136"/>
      <c r="B533" s="697"/>
      <c r="C533" s="1974"/>
      <c r="D533" s="696"/>
      <c r="E533" s="696"/>
      <c r="F533" s="696"/>
    </row>
    <row r="534" spans="1:6">
      <c r="A534" s="136"/>
      <c r="B534" s="697"/>
      <c r="C534" s="1974"/>
      <c r="D534" s="696"/>
      <c r="E534" s="696"/>
      <c r="F534" s="696"/>
    </row>
    <row r="535" spans="1:6">
      <c r="A535" s="136"/>
      <c r="B535" s="697"/>
      <c r="C535" s="1974"/>
      <c r="D535" s="696"/>
      <c r="E535" s="696"/>
      <c r="F535" s="696"/>
    </row>
    <row r="536" spans="1:6">
      <c r="A536" s="136"/>
      <c r="B536" s="697"/>
      <c r="C536" s="1974"/>
      <c r="D536" s="696"/>
      <c r="E536" s="696"/>
      <c r="F536" s="696"/>
    </row>
    <row r="537" spans="1:6">
      <c r="A537" s="136"/>
      <c r="B537" s="697"/>
      <c r="C537" s="1974"/>
      <c r="D537" s="696"/>
      <c r="E537" s="696"/>
      <c r="F537" s="696"/>
    </row>
    <row r="538" spans="1:6">
      <c r="A538" s="136"/>
      <c r="B538" s="697"/>
      <c r="C538" s="1974"/>
      <c r="D538" s="696"/>
      <c r="E538" s="696"/>
      <c r="F538" s="696"/>
    </row>
    <row r="539" spans="1:6">
      <c r="A539" s="136"/>
      <c r="B539" s="697"/>
      <c r="C539" s="1974"/>
      <c r="D539" s="696"/>
      <c r="E539" s="696"/>
      <c r="F539" s="696"/>
    </row>
    <row r="540" spans="1:6">
      <c r="A540" s="136"/>
      <c r="B540" s="697"/>
      <c r="C540" s="1974"/>
      <c r="D540" s="696"/>
      <c r="E540" s="696"/>
      <c r="F540" s="696"/>
    </row>
    <row r="541" spans="1:6">
      <c r="A541" s="136"/>
      <c r="B541" s="697"/>
      <c r="C541" s="1974"/>
      <c r="D541" s="696"/>
      <c r="E541" s="696"/>
      <c r="F541" s="696"/>
    </row>
    <row r="542" spans="1:6">
      <c r="A542" s="136"/>
      <c r="B542" s="697"/>
      <c r="C542" s="1974"/>
      <c r="D542" s="696"/>
      <c r="E542" s="696"/>
      <c r="F542" s="696"/>
    </row>
    <row r="543" spans="1:6">
      <c r="A543" s="136"/>
      <c r="B543" s="697"/>
      <c r="C543" s="1974"/>
      <c r="D543" s="696"/>
      <c r="E543" s="696"/>
      <c r="F543" s="696"/>
    </row>
    <row r="544" spans="1:6">
      <c r="A544" s="136"/>
      <c r="B544" s="697"/>
      <c r="C544" s="1974"/>
      <c r="D544" s="696"/>
      <c r="E544" s="696"/>
      <c r="F544" s="696"/>
    </row>
    <row r="545" spans="1:6">
      <c r="A545" s="136"/>
      <c r="B545" s="697"/>
      <c r="C545" s="1974"/>
      <c r="D545" s="696"/>
      <c r="E545" s="696"/>
      <c r="F545" s="696"/>
    </row>
  </sheetData>
  <mergeCells count="12">
    <mergeCell ref="A1:F1"/>
    <mergeCell ref="A2:E2"/>
    <mergeCell ref="A3:E3"/>
    <mergeCell ref="A4:E4"/>
    <mergeCell ref="C288:D288"/>
    <mergeCell ref="Y288:Z288"/>
    <mergeCell ref="A289:B289"/>
    <mergeCell ref="X20:AA21"/>
    <mergeCell ref="A248:B248"/>
    <mergeCell ref="C247:D247"/>
    <mergeCell ref="Y247:Z247"/>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legacyDrawing r:id="rId3"/>
  <oleObjects>
    <oleObject progId="Unknown" shapeId="22540" r:id="rId4"/>
  </oleObjects>
</worksheet>
</file>

<file path=xl/worksheets/sheet24.xml><?xml version="1.0" encoding="utf-8"?>
<worksheet xmlns="http://schemas.openxmlformats.org/spreadsheetml/2006/main" xmlns:r="http://schemas.openxmlformats.org/officeDocument/2006/relationships">
  <sheetPr codeName="Sheet11" enableFormatConditionsCalculation="0">
    <tabColor indexed="9"/>
    <pageSetUpPr fitToPage="1"/>
  </sheetPr>
  <dimension ref="A1:BQ669"/>
  <sheetViews>
    <sheetView workbookViewId="0">
      <selection sqref="A1:F1"/>
    </sheetView>
  </sheetViews>
  <sheetFormatPr defaultRowHeight="11.25"/>
  <cols>
    <col min="1" max="1" width="8.5703125" style="136" customWidth="1"/>
    <col min="2" max="2" width="36.5703125" style="697" customWidth="1"/>
    <col min="3" max="3" width="15.7109375" style="1294" customWidth="1"/>
    <col min="4" max="6" width="15.7109375" style="1295" customWidth="1"/>
    <col min="7" max="9" width="15.7109375" style="7" customWidth="1"/>
    <col min="10" max="12" width="15.7109375" style="7" hidden="1" customWidth="1"/>
    <col min="13" max="15" width="15.7109375" style="7" customWidth="1"/>
    <col min="16" max="26" width="15.7109375" style="7" hidden="1" customWidth="1"/>
    <col min="27" max="30" width="15.7109375" style="7" customWidth="1"/>
    <col min="31" max="33" width="15.7109375" style="7" hidden="1" customWidth="1"/>
    <col min="34" max="36" width="15.7109375" style="7" customWidth="1"/>
    <col min="37" max="47" width="15.7109375" style="7" hidden="1" customWidth="1"/>
    <col min="48" max="48" width="15.7109375" style="77" customWidth="1"/>
    <col min="49" max="51" width="15.7109375" style="7" customWidth="1"/>
    <col min="52" max="54" width="15.7109375" style="7" hidden="1" customWidth="1"/>
    <col min="55" max="57" width="15.7109375" style="7" customWidth="1"/>
    <col min="58" max="68" width="15.7109375" style="7" hidden="1" customWidth="1"/>
    <col min="69" max="69" width="15.7109375" style="77" customWidth="1"/>
    <col min="70" max="16384" width="9.140625" style="7"/>
  </cols>
  <sheetData>
    <row r="1" spans="1:69" s="15" customFormat="1" ht="21.75">
      <c r="A1" s="2211" t="s">
        <v>967</v>
      </c>
      <c r="B1" s="2211"/>
      <c r="C1" s="2211"/>
      <c r="D1" s="2211"/>
      <c r="E1" s="2211"/>
      <c r="F1" s="2211"/>
    </row>
    <row r="2" spans="1:69" s="15" customFormat="1" ht="20.25">
      <c r="A2" s="2255" t="str">
        <f>'I1 Intro'!C9</f>
        <v>Orillia Power Distribution Corporation</v>
      </c>
      <c r="B2" s="2255"/>
      <c r="C2" s="2255"/>
      <c r="D2" s="2255"/>
      <c r="E2" s="2255"/>
    </row>
    <row r="3" spans="1:69" s="15" customFormat="1" ht="30">
      <c r="A3" s="2256" t="str">
        <f>'I1 Intro'!C13 &amp; "   " &amp; 'I1 Intro'!E13</f>
        <v xml:space="preserve">EB-2009-0273   </v>
      </c>
      <c r="B3" s="2256"/>
      <c r="C3" s="2256"/>
      <c r="D3" s="2256"/>
      <c r="E3" s="2256"/>
      <c r="G3" s="16"/>
    </row>
    <row r="4" spans="1:69" s="15" customFormat="1" ht="18">
      <c r="A4" s="2257">
        <f>'I1 Intro'!C15</f>
        <v>40072</v>
      </c>
      <c r="B4" s="2257"/>
      <c r="C4" s="2257"/>
      <c r="D4" s="2257"/>
      <c r="E4" s="2257"/>
    </row>
    <row r="5" spans="1:69" s="15" customFormat="1" ht="20.25">
      <c r="A5" s="368" t="str">
        <f>"Sheet O7 Amortization Output Worksheet  - "&amp; 'I2 LDC class'!$C$17 &amp; "  " &amp;  'I2 LDC class'!$D$17</f>
        <v xml:space="preserve">Sheet O7 Amortization Output Worksheet  -   </v>
      </c>
      <c r="B5" s="369"/>
      <c r="C5" s="623"/>
      <c r="D5" s="623"/>
      <c r="E5" s="370"/>
    </row>
    <row r="6" spans="1:69" s="15" customFormat="1">
      <c r="A6" s="18"/>
      <c r="B6" s="18"/>
      <c r="C6" s="624"/>
      <c r="D6" s="624"/>
      <c r="E6" s="18"/>
      <c r="F6" s="18"/>
      <c r="G6" s="18"/>
      <c r="H6" s="18"/>
      <c r="I6" s="18"/>
      <c r="J6" s="18"/>
      <c r="K6" s="18"/>
      <c r="L6" s="18"/>
      <c r="M6" s="18"/>
      <c r="N6" s="18"/>
      <c r="O6" s="18"/>
    </row>
    <row r="7" spans="1:69">
      <c r="A7" s="1079"/>
      <c r="D7" s="688"/>
    </row>
    <row r="8" spans="1:69" ht="12.75">
      <c r="C8" s="1296"/>
    </row>
    <row r="9" spans="1:69" ht="15.75">
      <c r="A9" s="1401" t="s">
        <v>1396</v>
      </c>
      <c r="B9" s="1402"/>
      <c r="C9" s="1403"/>
    </row>
    <row r="10" spans="1:69" ht="15.75">
      <c r="A10" s="1404" t="s">
        <v>1247</v>
      </c>
      <c r="B10" s="1405"/>
      <c r="C10" s="1406"/>
    </row>
    <row r="11" spans="1:69" ht="3" customHeight="1">
      <c r="A11" s="132"/>
    </row>
    <row r="12" spans="1:69" s="399" customFormat="1" ht="3" customHeight="1">
      <c r="C12" s="1346"/>
      <c r="AV12" s="525"/>
    </row>
    <row r="13" spans="1:69" s="399" customFormat="1" ht="3" customHeight="1">
      <c r="AV13" s="525"/>
    </row>
    <row r="14" spans="1:69" s="399" customFormat="1" ht="12.75">
      <c r="AV14" s="525"/>
    </row>
    <row r="15" spans="1:69" s="1349" customFormat="1" ht="25.5">
      <c r="C15" s="1350"/>
      <c r="D15" s="1351"/>
      <c r="E15" s="1352"/>
      <c r="F15" s="1353"/>
      <c r="G15" s="1354" t="s">
        <v>338</v>
      </c>
      <c r="H15" s="1354"/>
      <c r="I15" s="1354"/>
      <c r="J15" s="1354"/>
      <c r="K15" s="1354"/>
      <c r="L15" s="1354"/>
      <c r="M15" s="1354"/>
      <c r="N15" s="1354"/>
      <c r="O15" s="1354"/>
      <c r="P15" s="1354"/>
      <c r="Q15" s="1354"/>
      <c r="R15" s="1354"/>
      <c r="S15" s="1354"/>
      <c r="T15" s="1354"/>
      <c r="U15" s="1354"/>
      <c r="V15" s="1354"/>
      <c r="W15" s="1354"/>
      <c r="X15" s="1354"/>
      <c r="Y15" s="1354"/>
      <c r="Z15" s="1354"/>
      <c r="AA15" s="1355"/>
      <c r="AB15" s="1354" t="s">
        <v>339</v>
      </c>
      <c r="AC15" s="1354"/>
      <c r="AD15" s="1354"/>
      <c r="AE15" s="1354"/>
      <c r="AF15" s="1354"/>
      <c r="AG15" s="1354"/>
      <c r="AH15" s="1354"/>
      <c r="AI15" s="1354"/>
      <c r="AJ15" s="1354"/>
      <c r="AK15" s="1354"/>
      <c r="AL15" s="1354"/>
      <c r="AM15" s="1354"/>
      <c r="AN15" s="1354"/>
      <c r="AO15" s="1354"/>
      <c r="AP15" s="1354"/>
      <c r="AQ15" s="1354"/>
      <c r="AR15" s="1354"/>
      <c r="AS15" s="1354"/>
      <c r="AT15" s="1354"/>
      <c r="AU15" s="1354"/>
      <c r="AV15" s="1355"/>
      <c r="AW15" s="1356" t="s">
        <v>340</v>
      </c>
      <c r="AX15" s="1354"/>
      <c r="AY15" s="1354"/>
      <c r="AZ15" s="1354"/>
      <c r="BA15" s="1354"/>
      <c r="BB15" s="1354"/>
      <c r="BC15" s="1354"/>
      <c r="BD15" s="1354"/>
      <c r="BE15" s="1354"/>
      <c r="BF15" s="1354"/>
      <c r="BG15" s="1354"/>
      <c r="BH15" s="1354"/>
      <c r="BI15" s="1354"/>
      <c r="BJ15" s="1354"/>
      <c r="BK15" s="1354"/>
      <c r="BL15" s="1354"/>
      <c r="BM15" s="1354"/>
      <c r="BN15" s="1354"/>
      <c r="BO15" s="1354"/>
      <c r="BP15" s="1354"/>
      <c r="BQ15" s="1355"/>
    </row>
    <row r="16" spans="1:69" s="1161" customFormat="1" ht="12.75">
      <c r="A16" s="1357"/>
      <c r="B16" s="1357"/>
      <c r="C16" s="1358"/>
      <c r="D16" s="1359"/>
      <c r="E16" s="1360"/>
      <c r="F16" s="1361"/>
      <c r="G16" s="1362">
        <v>1</v>
      </c>
      <c r="H16" s="1362">
        <v>2</v>
      </c>
      <c r="I16" s="1362">
        <v>3</v>
      </c>
      <c r="J16" s="1362">
        <v>4</v>
      </c>
      <c r="K16" s="1362">
        <v>5</v>
      </c>
      <c r="L16" s="1362">
        <v>6</v>
      </c>
      <c r="M16" s="1362">
        <v>7</v>
      </c>
      <c r="N16" s="1362">
        <v>8</v>
      </c>
      <c r="O16" s="1362">
        <v>9</v>
      </c>
      <c r="P16" s="1362">
        <v>10</v>
      </c>
      <c r="Q16" s="1362">
        <v>11</v>
      </c>
      <c r="R16" s="1362">
        <v>12</v>
      </c>
      <c r="S16" s="1362">
        <v>13</v>
      </c>
      <c r="T16" s="1362">
        <v>14</v>
      </c>
      <c r="U16" s="1362">
        <v>15</v>
      </c>
      <c r="V16" s="1362">
        <v>16</v>
      </c>
      <c r="W16" s="1362">
        <v>17</v>
      </c>
      <c r="X16" s="1362">
        <v>18</v>
      </c>
      <c r="Y16" s="1362">
        <v>19</v>
      </c>
      <c r="Z16" s="1362">
        <v>20</v>
      </c>
      <c r="AA16" s="1363" t="s">
        <v>1148</v>
      </c>
      <c r="AB16" s="1362">
        <v>1</v>
      </c>
      <c r="AC16" s="1362">
        <v>2</v>
      </c>
      <c r="AD16" s="1362">
        <v>3</v>
      </c>
      <c r="AE16" s="1362">
        <v>4</v>
      </c>
      <c r="AF16" s="1362">
        <v>5</v>
      </c>
      <c r="AG16" s="1362">
        <v>6</v>
      </c>
      <c r="AH16" s="1362">
        <v>7</v>
      </c>
      <c r="AI16" s="1362">
        <v>8</v>
      </c>
      <c r="AJ16" s="1362">
        <v>9</v>
      </c>
      <c r="AK16" s="1362">
        <v>10</v>
      </c>
      <c r="AL16" s="1362">
        <v>11</v>
      </c>
      <c r="AM16" s="1362">
        <v>12</v>
      </c>
      <c r="AN16" s="1362">
        <v>13</v>
      </c>
      <c r="AO16" s="1362">
        <v>14</v>
      </c>
      <c r="AP16" s="1362">
        <v>15</v>
      </c>
      <c r="AQ16" s="1362">
        <v>16</v>
      </c>
      <c r="AR16" s="1362">
        <v>17</v>
      </c>
      <c r="AS16" s="1362">
        <v>18</v>
      </c>
      <c r="AT16" s="1362">
        <v>19</v>
      </c>
      <c r="AU16" s="1362">
        <v>20</v>
      </c>
      <c r="AV16" s="1363" t="s">
        <v>1148</v>
      </c>
      <c r="AW16" s="1364">
        <v>1</v>
      </c>
      <c r="AX16" s="1362">
        <v>2</v>
      </c>
      <c r="AY16" s="1362">
        <v>3</v>
      </c>
      <c r="AZ16" s="1362">
        <v>4</v>
      </c>
      <c r="BA16" s="1362">
        <v>5</v>
      </c>
      <c r="BB16" s="1362">
        <v>6</v>
      </c>
      <c r="BC16" s="1362">
        <v>7</v>
      </c>
      <c r="BD16" s="1362">
        <v>8</v>
      </c>
      <c r="BE16" s="1362">
        <v>9</v>
      </c>
      <c r="BF16" s="1362">
        <v>10</v>
      </c>
      <c r="BG16" s="1362">
        <v>11</v>
      </c>
      <c r="BH16" s="1362">
        <v>12</v>
      </c>
      <c r="BI16" s="1362">
        <v>13</v>
      </c>
      <c r="BJ16" s="1362">
        <v>14</v>
      </c>
      <c r="BK16" s="1362">
        <v>15</v>
      </c>
      <c r="BL16" s="1362">
        <v>16</v>
      </c>
      <c r="BM16" s="1362">
        <v>17</v>
      </c>
      <c r="BN16" s="1362">
        <v>18</v>
      </c>
      <c r="BO16" s="1362">
        <v>19</v>
      </c>
      <c r="BP16" s="1362">
        <v>20</v>
      </c>
      <c r="BQ16" s="1363" t="s">
        <v>1148</v>
      </c>
    </row>
    <row r="17" spans="1:69" s="507" customFormat="1" ht="38.25">
      <c r="A17" s="106" t="s">
        <v>394</v>
      </c>
      <c r="B17" s="106" t="s">
        <v>1074</v>
      </c>
      <c r="C17" s="1407" t="s">
        <v>987</v>
      </c>
      <c r="D17" s="1366" t="s">
        <v>964</v>
      </c>
      <c r="E17" s="1367" t="s">
        <v>965</v>
      </c>
      <c r="F17" s="1368" t="s">
        <v>1204</v>
      </c>
      <c r="G17" s="933" t="str">
        <f>IF('I2 LDC class'!$D$20="",'I2 LDC class'!$C$20,'I2 LDC class'!$D$20)</f>
        <v>Residential</v>
      </c>
      <c r="H17" s="933" t="str">
        <f>IF('I2 LDC class'!$D$21="",'I2 LDC class'!$C$21,'I2 LDC class'!$D$21)</f>
        <v>GS &lt;50</v>
      </c>
      <c r="I17" s="933" t="str">
        <f>IF('I2 LDC class'!$D$22="",'I2 LDC class'!$C$22,'I2 LDC class'!$D$22)</f>
        <v>GS&gt;50-Regular</v>
      </c>
      <c r="J17" s="933" t="str">
        <f>IF('I2 LDC class'!$D$23="",'I2 LDC class'!$C$23,'I2 LDC class'!$D$23)</f>
        <v>GS&gt; 50-TOU</v>
      </c>
      <c r="K17" s="933" t="str">
        <f>IF('I2 LDC class'!$D$24="",'I2 LDC class'!$C$24,'I2 LDC class'!$D$24)</f>
        <v>GS &gt;50-Intermediate</v>
      </c>
      <c r="L17" s="933" t="str">
        <f>IF('I2 LDC class'!$D$25="",'I2 LDC class'!$C$25,'I2 LDC class'!$D$25)</f>
        <v>Large Use &gt;5MW</v>
      </c>
      <c r="M17" s="933" t="str">
        <f>IF('I2 LDC class'!$D$26="",'I2 LDC class'!$C$26,'I2 LDC class'!$D$26)</f>
        <v>Street Light</v>
      </c>
      <c r="N17" s="933" t="str">
        <f>IF('I2 LDC class'!$D$27="",'I2 LDC class'!$C$27,'I2 LDC class'!$D$27)</f>
        <v>Sentinel</v>
      </c>
      <c r="O17" s="933" t="str">
        <f>IF('I2 LDC class'!$D$28="",'I2 LDC class'!$C$28,'I2 LDC class'!$D$28)</f>
        <v>Unmetered Scattered Load</v>
      </c>
      <c r="P17" s="933" t="str">
        <f>IF('I2 LDC class'!$D$29="",'I2 LDC class'!$C$29,'I2 LDC class'!$D$29)</f>
        <v>Embedded Distributor</v>
      </c>
      <c r="Q17" s="933" t="str">
        <f>IF('I2 LDC class'!$D$30="",'I2 LDC class'!$C$30,'I2 LDC class'!$D$30)</f>
        <v>Back-up/Standby Power</v>
      </c>
      <c r="R17" s="933" t="str">
        <f>IF('I2 LDC class'!$D$31="",'I2 LDC class'!$C$31,'I2 LDC class'!$D$31)</f>
        <v>Rate Class 1</v>
      </c>
      <c r="S17" s="933" t="str">
        <f>IF('I2 LDC class'!$D$32="",'I2 LDC class'!$C$32,'I2 LDC class'!$D$32)</f>
        <v>Rate class 2</v>
      </c>
      <c r="T17" s="933" t="str">
        <f>IF('I2 LDC class'!$D$33="",'I2 LDC class'!$C$33,'I2 LDC class'!$D$33)</f>
        <v>Rate class 3</v>
      </c>
      <c r="U17" s="933" t="str">
        <f>IF('I2 LDC class'!$D$34="",'I2 LDC class'!$C$34,'I2 LDC class'!$D$34)</f>
        <v>Rate class 4</v>
      </c>
      <c r="V17" s="933" t="str">
        <f>IF('I2 LDC class'!$D$35="",'I2 LDC class'!$C$35,'I2 LDC class'!$D$35)</f>
        <v>Rate class 5</v>
      </c>
      <c r="W17" s="933" t="str">
        <f>IF('I2 LDC class'!$D$36="",'I2 LDC class'!$C$36,'I2 LDC class'!$D$36)</f>
        <v>Rate class 6</v>
      </c>
      <c r="X17" s="933" t="str">
        <f>IF('I2 LDC class'!$D$37="",'I2 LDC class'!$C$37,'I2 LDC class'!$D$37)</f>
        <v>Rate class 7</v>
      </c>
      <c r="Y17" s="933" t="str">
        <f>IF('I2 LDC class'!$D$38="",'I2 LDC class'!$C$38,'I2 LDC class'!$D$38)</f>
        <v>Rate class 8</v>
      </c>
      <c r="Z17" s="933" t="str">
        <f>IF('I2 LDC class'!$D$39="",'I2 LDC class'!$C$39,'I2 LDC class'!$D$39)</f>
        <v>Rate class 9</v>
      </c>
      <c r="AA17" s="1369" t="s">
        <v>1204</v>
      </c>
      <c r="AB17" s="933" t="str">
        <f>IF('I2 LDC class'!$D$20="",'I2 LDC class'!$C$20,'I2 LDC class'!$D$20)</f>
        <v>Residential</v>
      </c>
      <c r="AC17" s="933" t="str">
        <f>IF('I2 LDC class'!$D$21="",'I2 LDC class'!$C$21,'I2 LDC class'!$D$21)</f>
        <v>GS &lt;50</v>
      </c>
      <c r="AD17" s="933" t="str">
        <f>IF('I2 LDC class'!$D$22="",'I2 LDC class'!$C$22,'I2 LDC class'!$D$22)</f>
        <v>GS&gt;50-Regular</v>
      </c>
      <c r="AE17" s="933" t="str">
        <f>IF('I2 LDC class'!$D$23="",'I2 LDC class'!$C$23,'I2 LDC class'!$D$23)</f>
        <v>GS&gt; 50-TOU</v>
      </c>
      <c r="AF17" s="933" t="str">
        <f>IF('I2 LDC class'!$D$24="",'I2 LDC class'!$C$24,'I2 LDC class'!$D$24)</f>
        <v>GS &gt;50-Intermediate</v>
      </c>
      <c r="AG17" s="933" t="str">
        <f>IF('I2 LDC class'!$D$25="",'I2 LDC class'!$C$25,'I2 LDC class'!$D$25)</f>
        <v>Large Use &gt;5MW</v>
      </c>
      <c r="AH17" s="933" t="str">
        <f>IF('I2 LDC class'!$D$26="",'I2 LDC class'!$C$26,'I2 LDC class'!$D$26)</f>
        <v>Street Light</v>
      </c>
      <c r="AI17" s="933" t="str">
        <f>IF('I2 LDC class'!$D$27="",'I2 LDC class'!$C$27,'I2 LDC class'!$D$27)</f>
        <v>Sentinel</v>
      </c>
      <c r="AJ17" s="933" t="str">
        <f>IF('I2 LDC class'!$D$28="",'I2 LDC class'!$C$28,'I2 LDC class'!$D$28)</f>
        <v>Unmetered Scattered Load</v>
      </c>
      <c r="AK17" s="933" t="str">
        <f>IF('I2 LDC class'!$D$29="",'I2 LDC class'!$C$29,'I2 LDC class'!$D$29)</f>
        <v>Embedded Distributor</v>
      </c>
      <c r="AL17" s="933" t="str">
        <f>IF('I2 LDC class'!$D$30="",'I2 LDC class'!$C$30,'I2 LDC class'!$D$30)</f>
        <v>Back-up/Standby Power</v>
      </c>
      <c r="AM17" s="933" t="str">
        <f>IF('I2 LDC class'!$D$31="",'I2 LDC class'!$C$31,'I2 LDC class'!$D$31)</f>
        <v>Rate Class 1</v>
      </c>
      <c r="AN17" s="933" t="str">
        <f>IF('I2 LDC class'!$D$32="",'I2 LDC class'!$C$32,'I2 LDC class'!$D$32)</f>
        <v>Rate class 2</v>
      </c>
      <c r="AO17" s="933" t="str">
        <f>IF('I2 LDC class'!$D$33="",'I2 LDC class'!$C$33,'I2 LDC class'!$D$33)</f>
        <v>Rate class 3</v>
      </c>
      <c r="AP17" s="933" t="str">
        <f>IF('I2 LDC class'!$D$34="",'I2 LDC class'!$C$34,'I2 LDC class'!$D$34)</f>
        <v>Rate class 4</v>
      </c>
      <c r="AQ17" s="933" t="str">
        <f>IF('I2 LDC class'!$D$35="",'I2 LDC class'!$C$35,'I2 LDC class'!$D$35)</f>
        <v>Rate class 5</v>
      </c>
      <c r="AR17" s="933" t="str">
        <f>IF('I2 LDC class'!$D$36="",'I2 LDC class'!$C$36,'I2 LDC class'!$D$36)</f>
        <v>Rate class 6</v>
      </c>
      <c r="AS17" s="933" t="str">
        <f>IF('I2 LDC class'!$D$37="",'I2 LDC class'!$C$37,'I2 LDC class'!$D$37)</f>
        <v>Rate class 7</v>
      </c>
      <c r="AT17" s="933" t="str">
        <f>IF('I2 LDC class'!$D$38="",'I2 LDC class'!$C$38,'I2 LDC class'!$D$38)</f>
        <v>Rate class 8</v>
      </c>
      <c r="AU17" s="933" t="str">
        <f>IF('I2 LDC class'!$D$39="",'I2 LDC class'!$C$39,'I2 LDC class'!$D$39)</f>
        <v>Rate class 9</v>
      </c>
      <c r="AV17" s="1370" t="s">
        <v>1148</v>
      </c>
      <c r="AW17" s="933" t="str">
        <f>IF('I2 LDC class'!$D$20="",'I2 LDC class'!$C$20,'I2 LDC class'!$D$20)</f>
        <v>Residential</v>
      </c>
      <c r="AX17" s="933" t="str">
        <f>IF('I2 LDC class'!$D$21="",'I2 LDC class'!$C$21,'I2 LDC class'!$D$21)</f>
        <v>GS &lt;50</v>
      </c>
      <c r="AY17" s="933" t="str">
        <f>IF('I2 LDC class'!$D$22="",'I2 LDC class'!$C$22,'I2 LDC class'!$D$22)</f>
        <v>GS&gt;50-Regular</v>
      </c>
      <c r="AZ17" s="933" t="str">
        <f>IF('I2 LDC class'!$D$23="",'I2 LDC class'!$C$23,'I2 LDC class'!$D$23)</f>
        <v>GS&gt; 50-TOU</v>
      </c>
      <c r="BA17" s="933" t="str">
        <f>IF('I2 LDC class'!$D$24="",'I2 LDC class'!$C$24,'I2 LDC class'!$D$24)</f>
        <v>GS &gt;50-Intermediate</v>
      </c>
      <c r="BB17" s="933" t="str">
        <f>IF('I2 LDC class'!$D$25="",'I2 LDC class'!$C$25,'I2 LDC class'!$D$25)</f>
        <v>Large Use &gt;5MW</v>
      </c>
      <c r="BC17" s="933" t="str">
        <f>IF('I2 LDC class'!$D$26="",'I2 LDC class'!$C$26,'I2 LDC class'!$D$26)</f>
        <v>Street Light</v>
      </c>
      <c r="BD17" s="933" t="str">
        <f>IF('I2 LDC class'!$D$27="",'I2 LDC class'!$C$27,'I2 LDC class'!$D$27)</f>
        <v>Sentinel</v>
      </c>
      <c r="BE17" s="933" t="str">
        <f>IF('I2 LDC class'!$D$28="",'I2 LDC class'!$C$28,'I2 LDC class'!$D$28)</f>
        <v>Unmetered Scattered Load</v>
      </c>
      <c r="BF17" s="933" t="str">
        <f>IF('I2 LDC class'!$D$29="",'I2 LDC class'!$C$29,'I2 LDC class'!$D$29)</f>
        <v>Embedded Distributor</v>
      </c>
      <c r="BG17" s="933" t="str">
        <f>IF('I2 LDC class'!$D$30="",'I2 LDC class'!$C$30,'I2 LDC class'!$D$30)</f>
        <v>Back-up/Standby Power</v>
      </c>
      <c r="BH17" s="933" t="str">
        <f>IF('I2 LDC class'!$D$31="",'I2 LDC class'!$C$31,'I2 LDC class'!$D$31)</f>
        <v>Rate Class 1</v>
      </c>
      <c r="BI17" s="933" t="str">
        <f>IF('I2 LDC class'!$D$32="",'I2 LDC class'!$C$32,'I2 LDC class'!$D$32)</f>
        <v>Rate class 2</v>
      </c>
      <c r="BJ17" s="933" t="str">
        <f>IF('I2 LDC class'!$D$33="",'I2 LDC class'!$C$33,'I2 LDC class'!$D$33)</f>
        <v>Rate class 3</v>
      </c>
      <c r="BK17" s="933" t="str">
        <f>IF('I2 LDC class'!$D$34="",'I2 LDC class'!$C$34,'I2 LDC class'!$D$34)</f>
        <v>Rate class 4</v>
      </c>
      <c r="BL17" s="933" t="str">
        <f>IF('I2 LDC class'!$D$35="",'I2 LDC class'!$C$35,'I2 LDC class'!$D$35)</f>
        <v>Rate class 5</v>
      </c>
      <c r="BM17" s="933" t="str">
        <f>IF('I2 LDC class'!$D$36="",'I2 LDC class'!$C$36,'I2 LDC class'!$D$36)</f>
        <v>Rate class 6</v>
      </c>
      <c r="BN17" s="933" t="str">
        <f>IF('I2 LDC class'!$D$37="",'I2 LDC class'!$C$37,'I2 LDC class'!$D$37)</f>
        <v>Rate class 7</v>
      </c>
      <c r="BO17" s="933" t="str">
        <f>IF('I2 LDC class'!$D$38="",'I2 LDC class'!$C$38,'I2 LDC class'!$D$38)</f>
        <v>Rate class 8</v>
      </c>
      <c r="BP17" s="933" t="str">
        <f>IF('I2 LDC class'!$D$39="",'I2 LDC class'!$C$39,'I2 LDC class'!$D$39)</f>
        <v>Rate class 9</v>
      </c>
      <c r="BQ17" s="1370" t="s">
        <v>1148</v>
      </c>
    </row>
    <row r="18" spans="1:69" s="399" customFormat="1" ht="12.75">
      <c r="A18" s="248">
        <v>1565</v>
      </c>
      <c r="B18" s="423" t="s">
        <v>1086</v>
      </c>
      <c r="C18" s="1348">
        <f>'I4 BO ASSETS'!G17</f>
        <v>0</v>
      </c>
      <c r="D18" s="719">
        <f>$C18*D589</f>
        <v>0</v>
      </c>
      <c r="E18" s="719">
        <f>$C18*E589</f>
        <v>0</v>
      </c>
      <c r="F18" s="719">
        <f>D18+E18</f>
        <v>0</v>
      </c>
      <c r="G18" s="719">
        <f t="shared" ref="G18:G33" si="0">$D18*G589</f>
        <v>0</v>
      </c>
      <c r="H18" s="719">
        <f t="shared" ref="H18:Z18" si="1">$D18*H589</f>
        <v>0</v>
      </c>
      <c r="I18" s="719">
        <f t="shared" si="1"/>
        <v>0</v>
      </c>
      <c r="J18" s="719">
        <f t="shared" si="1"/>
        <v>0</v>
      </c>
      <c r="K18" s="719">
        <f t="shared" si="1"/>
        <v>0</v>
      </c>
      <c r="L18" s="719">
        <f t="shared" si="1"/>
        <v>0</v>
      </c>
      <c r="M18" s="719">
        <f t="shared" si="1"/>
        <v>0</v>
      </c>
      <c r="N18" s="719">
        <f t="shared" si="1"/>
        <v>0</v>
      </c>
      <c r="O18" s="719">
        <f t="shared" si="1"/>
        <v>0</v>
      </c>
      <c r="P18" s="719">
        <f t="shared" si="1"/>
        <v>0</v>
      </c>
      <c r="Q18" s="719">
        <f t="shared" si="1"/>
        <v>0</v>
      </c>
      <c r="R18" s="719">
        <f t="shared" si="1"/>
        <v>0</v>
      </c>
      <c r="S18" s="719">
        <f t="shared" si="1"/>
        <v>0</v>
      </c>
      <c r="T18" s="719">
        <f t="shared" si="1"/>
        <v>0</v>
      </c>
      <c r="U18" s="719">
        <f t="shared" si="1"/>
        <v>0</v>
      </c>
      <c r="V18" s="719">
        <f t="shared" si="1"/>
        <v>0</v>
      </c>
      <c r="W18" s="719">
        <f t="shared" si="1"/>
        <v>0</v>
      </c>
      <c r="X18" s="719">
        <f t="shared" si="1"/>
        <v>0</v>
      </c>
      <c r="Y18" s="719">
        <f t="shared" si="1"/>
        <v>0</v>
      </c>
      <c r="Z18" s="719">
        <f t="shared" si="1"/>
        <v>0</v>
      </c>
      <c r="AA18" s="719">
        <f>SUM(G18:Z18)</f>
        <v>0</v>
      </c>
      <c r="AB18" s="719">
        <f t="shared" ref="AB18:AB33" si="2">$E18*AB589</f>
        <v>0</v>
      </c>
      <c r="AC18" s="719">
        <f t="shared" ref="AC18:AU18" si="3">$E18*AC589</f>
        <v>0</v>
      </c>
      <c r="AD18" s="719">
        <f t="shared" si="3"/>
        <v>0</v>
      </c>
      <c r="AE18" s="719">
        <f t="shared" si="3"/>
        <v>0</v>
      </c>
      <c r="AF18" s="719">
        <f t="shared" si="3"/>
        <v>0</v>
      </c>
      <c r="AG18" s="719">
        <f t="shared" si="3"/>
        <v>0</v>
      </c>
      <c r="AH18" s="719">
        <f t="shared" si="3"/>
        <v>0</v>
      </c>
      <c r="AI18" s="719">
        <f t="shared" si="3"/>
        <v>0</v>
      </c>
      <c r="AJ18" s="719">
        <f t="shared" si="3"/>
        <v>0</v>
      </c>
      <c r="AK18" s="719">
        <f t="shared" si="3"/>
        <v>0</v>
      </c>
      <c r="AL18" s="719">
        <f t="shared" si="3"/>
        <v>0</v>
      </c>
      <c r="AM18" s="719">
        <f t="shared" si="3"/>
        <v>0</v>
      </c>
      <c r="AN18" s="719">
        <f t="shared" si="3"/>
        <v>0</v>
      </c>
      <c r="AO18" s="719">
        <f t="shared" si="3"/>
        <v>0</v>
      </c>
      <c r="AP18" s="719">
        <f t="shared" si="3"/>
        <v>0</v>
      </c>
      <c r="AQ18" s="719">
        <f t="shared" si="3"/>
        <v>0</v>
      </c>
      <c r="AR18" s="719">
        <f t="shared" si="3"/>
        <v>0</v>
      </c>
      <c r="AS18" s="719">
        <f t="shared" si="3"/>
        <v>0</v>
      </c>
      <c r="AT18" s="719">
        <f t="shared" si="3"/>
        <v>0</v>
      </c>
      <c r="AU18" s="719">
        <f t="shared" si="3"/>
        <v>0</v>
      </c>
      <c r="AV18" s="719">
        <f>SUM(AB18:AU18)</f>
        <v>0</v>
      </c>
      <c r="AW18" s="719"/>
      <c r="AX18" s="719"/>
      <c r="AY18" s="719"/>
      <c r="AZ18" s="719"/>
      <c r="BA18" s="719"/>
      <c r="BB18" s="719"/>
      <c r="BC18" s="719"/>
      <c r="BD18" s="719"/>
      <c r="BE18" s="719"/>
      <c r="BF18" s="719"/>
      <c r="BG18" s="719"/>
      <c r="BH18" s="719"/>
      <c r="BI18" s="719"/>
      <c r="BJ18" s="719"/>
      <c r="BK18" s="719"/>
      <c r="BL18" s="719"/>
      <c r="BM18" s="719"/>
      <c r="BN18" s="719"/>
      <c r="BO18" s="719"/>
      <c r="BP18" s="719"/>
      <c r="BQ18" s="719"/>
    </row>
    <row r="19" spans="1:69" s="399" customFormat="1" ht="12.75">
      <c r="A19" s="1371">
        <v>1805</v>
      </c>
      <c r="B19" s="423" t="s">
        <v>236</v>
      </c>
      <c r="C19" s="1348">
        <f>'I4 BO ASSETS'!G18</f>
        <v>0</v>
      </c>
      <c r="D19" s="719">
        <f t="shared" ref="D19:D57" si="4">C19*D590</f>
        <v>0</v>
      </c>
      <c r="E19" s="719">
        <f t="shared" ref="E19:E57" si="5">$C19*E590</f>
        <v>0</v>
      </c>
      <c r="F19" s="719">
        <f t="shared" ref="F19:F57" si="6">D19+E19</f>
        <v>0</v>
      </c>
      <c r="G19" s="719">
        <f t="shared" si="0"/>
        <v>0</v>
      </c>
      <c r="H19" s="719">
        <f t="shared" ref="H19:Z19" si="7">$D19*H590</f>
        <v>0</v>
      </c>
      <c r="I19" s="719">
        <f t="shared" si="7"/>
        <v>0</v>
      </c>
      <c r="J19" s="719">
        <f t="shared" si="7"/>
        <v>0</v>
      </c>
      <c r="K19" s="719">
        <f t="shared" si="7"/>
        <v>0</v>
      </c>
      <c r="L19" s="719">
        <f t="shared" si="7"/>
        <v>0</v>
      </c>
      <c r="M19" s="719">
        <f t="shared" si="7"/>
        <v>0</v>
      </c>
      <c r="N19" s="719">
        <f t="shared" si="7"/>
        <v>0</v>
      </c>
      <c r="O19" s="719">
        <f t="shared" si="7"/>
        <v>0</v>
      </c>
      <c r="P19" s="719">
        <f t="shared" si="7"/>
        <v>0</v>
      </c>
      <c r="Q19" s="719">
        <f t="shared" si="7"/>
        <v>0</v>
      </c>
      <c r="R19" s="719">
        <f t="shared" si="7"/>
        <v>0</v>
      </c>
      <c r="S19" s="719">
        <f t="shared" si="7"/>
        <v>0</v>
      </c>
      <c r="T19" s="719">
        <f t="shared" si="7"/>
        <v>0</v>
      </c>
      <c r="U19" s="719">
        <f t="shared" si="7"/>
        <v>0</v>
      </c>
      <c r="V19" s="719">
        <f t="shared" si="7"/>
        <v>0</v>
      </c>
      <c r="W19" s="719">
        <f t="shared" si="7"/>
        <v>0</v>
      </c>
      <c r="X19" s="719">
        <f t="shared" si="7"/>
        <v>0</v>
      </c>
      <c r="Y19" s="719">
        <f t="shared" si="7"/>
        <v>0</v>
      </c>
      <c r="Z19" s="719">
        <f t="shared" si="7"/>
        <v>0</v>
      </c>
      <c r="AA19" s="719">
        <f t="shared" ref="AA19:AA57" si="8">SUM(G19:Z19)</f>
        <v>0</v>
      </c>
      <c r="AB19" s="719">
        <f t="shared" si="2"/>
        <v>0</v>
      </c>
      <c r="AC19" s="719">
        <f t="shared" ref="AC19:AU19" si="9">$E19*AC590</f>
        <v>0</v>
      </c>
      <c r="AD19" s="719">
        <f t="shared" si="9"/>
        <v>0</v>
      </c>
      <c r="AE19" s="719">
        <f t="shared" si="9"/>
        <v>0</v>
      </c>
      <c r="AF19" s="719">
        <f t="shared" si="9"/>
        <v>0</v>
      </c>
      <c r="AG19" s="719">
        <f t="shared" si="9"/>
        <v>0</v>
      </c>
      <c r="AH19" s="719">
        <f t="shared" si="9"/>
        <v>0</v>
      </c>
      <c r="AI19" s="719">
        <f t="shared" si="9"/>
        <v>0</v>
      </c>
      <c r="AJ19" s="719">
        <f t="shared" si="9"/>
        <v>0</v>
      </c>
      <c r="AK19" s="719">
        <f t="shared" si="9"/>
        <v>0</v>
      </c>
      <c r="AL19" s="719">
        <f t="shared" si="9"/>
        <v>0</v>
      </c>
      <c r="AM19" s="719">
        <f t="shared" si="9"/>
        <v>0</v>
      </c>
      <c r="AN19" s="719">
        <f t="shared" si="9"/>
        <v>0</v>
      </c>
      <c r="AO19" s="719">
        <f t="shared" si="9"/>
        <v>0</v>
      </c>
      <c r="AP19" s="719">
        <f t="shared" si="9"/>
        <v>0</v>
      </c>
      <c r="AQ19" s="719">
        <f t="shared" si="9"/>
        <v>0</v>
      </c>
      <c r="AR19" s="719">
        <f t="shared" si="9"/>
        <v>0</v>
      </c>
      <c r="AS19" s="719">
        <f t="shared" si="9"/>
        <v>0</v>
      </c>
      <c r="AT19" s="719">
        <f t="shared" si="9"/>
        <v>0</v>
      </c>
      <c r="AU19" s="719">
        <f t="shared" si="9"/>
        <v>0</v>
      </c>
      <c r="AV19" s="719">
        <f t="shared" ref="AV19:AV57" si="10">SUM(AB19:AU19)</f>
        <v>0</v>
      </c>
      <c r="AW19" s="719"/>
      <c r="AX19" s="719"/>
      <c r="AY19" s="719"/>
      <c r="AZ19" s="719"/>
      <c r="BA19" s="719"/>
      <c r="BB19" s="719"/>
      <c r="BC19" s="719"/>
      <c r="BD19" s="719"/>
      <c r="BE19" s="719"/>
      <c r="BF19" s="719"/>
      <c r="BG19" s="719"/>
      <c r="BH19" s="719"/>
      <c r="BI19" s="719"/>
      <c r="BJ19" s="719"/>
      <c r="BK19" s="719"/>
      <c r="BL19" s="719"/>
      <c r="BM19" s="719"/>
      <c r="BN19" s="719"/>
      <c r="BO19" s="719"/>
      <c r="BP19" s="719"/>
      <c r="BQ19" s="719"/>
    </row>
    <row r="20" spans="1:69" s="399" customFormat="1" ht="12.75">
      <c r="A20" s="1371" t="s">
        <v>1257</v>
      </c>
      <c r="B20" s="423" t="s">
        <v>1006</v>
      </c>
      <c r="C20" s="1348">
        <f>'I4 BO ASSETS'!G19</f>
        <v>0</v>
      </c>
      <c r="D20" s="719">
        <f t="shared" si="4"/>
        <v>0</v>
      </c>
      <c r="E20" s="719">
        <f t="shared" si="5"/>
        <v>0</v>
      </c>
      <c r="F20" s="719">
        <f t="shared" si="6"/>
        <v>0</v>
      </c>
      <c r="G20" s="719">
        <f t="shared" si="0"/>
        <v>0</v>
      </c>
      <c r="H20" s="719">
        <f t="shared" ref="H20:Z20" si="11">$D20*H591</f>
        <v>0</v>
      </c>
      <c r="I20" s="719">
        <f t="shared" si="11"/>
        <v>0</v>
      </c>
      <c r="J20" s="719">
        <f t="shared" si="11"/>
        <v>0</v>
      </c>
      <c r="K20" s="719">
        <f t="shared" si="11"/>
        <v>0</v>
      </c>
      <c r="L20" s="719">
        <f t="shared" si="11"/>
        <v>0</v>
      </c>
      <c r="M20" s="719">
        <f t="shared" si="11"/>
        <v>0</v>
      </c>
      <c r="N20" s="719">
        <f t="shared" si="11"/>
        <v>0</v>
      </c>
      <c r="O20" s="719">
        <f t="shared" si="11"/>
        <v>0</v>
      </c>
      <c r="P20" s="719">
        <f t="shared" si="11"/>
        <v>0</v>
      </c>
      <c r="Q20" s="719">
        <f t="shared" si="11"/>
        <v>0</v>
      </c>
      <c r="R20" s="719">
        <f t="shared" si="11"/>
        <v>0</v>
      </c>
      <c r="S20" s="719">
        <f t="shared" si="11"/>
        <v>0</v>
      </c>
      <c r="T20" s="719">
        <f t="shared" si="11"/>
        <v>0</v>
      </c>
      <c r="U20" s="719">
        <f t="shared" si="11"/>
        <v>0</v>
      </c>
      <c r="V20" s="719">
        <f t="shared" si="11"/>
        <v>0</v>
      </c>
      <c r="W20" s="719">
        <f t="shared" si="11"/>
        <v>0</v>
      </c>
      <c r="X20" s="719">
        <f t="shared" si="11"/>
        <v>0</v>
      </c>
      <c r="Y20" s="719">
        <f t="shared" si="11"/>
        <v>0</v>
      </c>
      <c r="Z20" s="719">
        <f t="shared" si="11"/>
        <v>0</v>
      </c>
      <c r="AA20" s="719">
        <f t="shared" si="8"/>
        <v>0</v>
      </c>
      <c r="AB20" s="719">
        <f t="shared" si="2"/>
        <v>0</v>
      </c>
      <c r="AC20" s="719">
        <f t="shared" ref="AC20:AU20" si="12">$E20*AC591</f>
        <v>0</v>
      </c>
      <c r="AD20" s="719">
        <f t="shared" si="12"/>
        <v>0</v>
      </c>
      <c r="AE20" s="719">
        <f t="shared" si="12"/>
        <v>0</v>
      </c>
      <c r="AF20" s="719">
        <f t="shared" si="12"/>
        <v>0</v>
      </c>
      <c r="AG20" s="719">
        <f t="shared" si="12"/>
        <v>0</v>
      </c>
      <c r="AH20" s="719">
        <f t="shared" si="12"/>
        <v>0</v>
      </c>
      <c r="AI20" s="719">
        <f t="shared" si="12"/>
        <v>0</v>
      </c>
      <c r="AJ20" s="719">
        <f t="shared" si="12"/>
        <v>0</v>
      </c>
      <c r="AK20" s="719">
        <f t="shared" si="12"/>
        <v>0</v>
      </c>
      <c r="AL20" s="719">
        <f t="shared" si="12"/>
        <v>0</v>
      </c>
      <c r="AM20" s="719">
        <f t="shared" si="12"/>
        <v>0</v>
      </c>
      <c r="AN20" s="719">
        <f t="shared" si="12"/>
        <v>0</v>
      </c>
      <c r="AO20" s="719">
        <f t="shared" si="12"/>
        <v>0</v>
      </c>
      <c r="AP20" s="719">
        <f t="shared" si="12"/>
        <v>0</v>
      </c>
      <c r="AQ20" s="719">
        <f t="shared" si="12"/>
        <v>0</v>
      </c>
      <c r="AR20" s="719">
        <f t="shared" si="12"/>
        <v>0</v>
      </c>
      <c r="AS20" s="719">
        <f t="shared" si="12"/>
        <v>0</v>
      </c>
      <c r="AT20" s="719">
        <f t="shared" si="12"/>
        <v>0</v>
      </c>
      <c r="AU20" s="719">
        <f t="shared" si="12"/>
        <v>0</v>
      </c>
      <c r="AV20" s="719">
        <f t="shared" si="10"/>
        <v>0</v>
      </c>
      <c r="AW20" s="719"/>
      <c r="AX20" s="719"/>
      <c r="AY20" s="719"/>
      <c r="AZ20" s="719"/>
      <c r="BA20" s="719"/>
      <c r="BB20" s="719"/>
      <c r="BC20" s="719"/>
      <c r="BD20" s="719"/>
      <c r="BE20" s="719"/>
      <c r="BF20" s="719"/>
      <c r="BG20" s="719"/>
      <c r="BH20" s="719"/>
      <c r="BI20" s="719"/>
      <c r="BJ20" s="719"/>
      <c r="BK20" s="719"/>
      <c r="BL20" s="719"/>
      <c r="BM20" s="719"/>
      <c r="BN20" s="719"/>
      <c r="BO20" s="719"/>
      <c r="BP20" s="719"/>
      <c r="BQ20" s="719"/>
    </row>
    <row r="21" spans="1:69" s="399" customFormat="1" ht="12.75">
      <c r="A21" s="1371" t="s">
        <v>1258</v>
      </c>
      <c r="B21" s="423" t="s">
        <v>1008</v>
      </c>
      <c r="C21" s="1348">
        <f>'I4 BO ASSETS'!G20</f>
        <v>0</v>
      </c>
      <c r="D21" s="719">
        <f t="shared" si="4"/>
        <v>0</v>
      </c>
      <c r="E21" s="719">
        <f t="shared" si="5"/>
        <v>0</v>
      </c>
      <c r="F21" s="719">
        <f t="shared" si="6"/>
        <v>0</v>
      </c>
      <c r="G21" s="719">
        <f t="shared" si="0"/>
        <v>0</v>
      </c>
      <c r="H21" s="719">
        <f t="shared" ref="H21:Z21" si="13">$D21*H592</f>
        <v>0</v>
      </c>
      <c r="I21" s="719">
        <f t="shared" si="13"/>
        <v>0</v>
      </c>
      <c r="J21" s="719">
        <f t="shared" si="13"/>
        <v>0</v>
      </c>
      <c r="K21" s="719">
        <f t="shared" si="13"/>
        <v>0</v>
      </c>
      <c r="L21" s="719">
        <f t="shared" si="13"/>
        <v>0</v>
      </c>
      <c r="M21" s="719">
        <f t="shared" si="13"/>
        <v>0</v>
      </c>
      <c r="N21" s="719">
        <f t="shared" si="13"/>
        <v>0</v>
      </c>
      <c r="O21" s="719">
        <f t="shared" si="13"/>
        <v>0</v>
      </c>
      <c r="P21" s="719">
        <f t="shared" si="13"/>
        <v>0</v>
      </c>
      <c r="Q21" s="719">
        <f t="shared" si="13"/>
        <v>0</v>
      </c>
      <c r="R21" s="719">
        <f t="shared" si="13"/>
        <v>0</v>
      </c>
      <c r="S21" s="719">
        <f t="shared" si="13"/>
        <v>0</v>
      </c>
      <c r="T21" s="719">
        <f t="shared" si="13"/>
        <v>0</v>
      </c>
      <c r="U21" s="719">
        <f t="shared" si="13"/>
        <v>0</v>
      </c>
      <c r="V21" s="719">
        <f t="shared" si="13"/>
        <v>0</v>
      </c>
      <c r="W21" s="719">
        <f t="shared" si="13"/>
        <v>0</v>
      </c>
      <c r="X21" s="719">
        <f t="shared" si="13"/>
        <v>0</v>
      </c>
      <c r="Y21" s="719">
        <f t="shared" si="13"/>
        <v>0</v>
      </c>
      <c r="Z21" s="719">
        <f t="shared" si="13"/>
        <v>0</v>
      </c>
      <c r="AA21" s="719">
        <f t="shared" si="8"/>
        <v>0</v>
      </c>
      <c r="AB21" s="719">
        <f t="shared" si="2"/>
        <v>0</v>
      </c>
      <c r="AC21" s="719">
        <f t="shared" ref="AC21:AU21" si="14">$E21*AC592</f>
        <v>0</v>
      </c>
      <c r="AD21" s="719">
        <f t="shared" si="14"/>
        <v>0</v>
      </c>
      <c r="AE21" s="719">
        <f t="shared" si="14"/>
        <v>0</v>
      </c>
      <c r="AF21" s="719">
        <f t="shared" si="14"/>
        <v>0</v>
      </c>
      <c r="AG21" s="719">
        <f t="shared" si="14"/>
        <v>0</v>
      </c>
      <c r="AH21" s="719">
        <f t="shared" si="14"/>
        <v>0</v>
      </c>
      <c r="AI21" s="719">
        <f t="shared" si="14"/>
        <v>0</v>
      </c>
      <c r="AJ21" s="719">
        <f t="shared" si="14"/>
        <v>0</v>
      </c>
      <c r="AK21" s="719">
        <f t="shared" si="14"/>
        <v>0</v>
      </c>
      <c r="AL21" s="719">
        <f t="shared" si="14"/>
        <v>0</v>
      </c>
      <c r="AM21" s="719">
        <f t="shared" si="14"/>
        <v>0</v>
      </c>
      <c r="AN21" s="719">
        <f t="shared" si="14"/>
        <v>0</v>
      </c>
      <c r="AO21" s="719">
        <f t="shared" si="14"/>
        <v>0</v>
      </c>
      <c r="AP21" s="719">
        <f t="shared" si="14"/>
        <v>0</v>
      </c>
      <c r="AQ21" s="719">
        <f t="shared" si="14"/>
        <v>0</v>
      </c>
      <c r="AR21" s="719">
        <f t="shared" si="14"/>
        <v>0</v>
      </c>
      <c r="AS21" s="719">
        <f t="shared" si="14"/>
        <v>0</v>
      </c>
      <c r="AT21" s="719">
        <f t="shared" si="14"/>
        <v>0</v>
      </c>
      <c r="AU21" s="719">
        <f t="shared" si="14"/>
        <v>0</v>
      </c>
      <c r="AV21" s="719">
        <f t="shared" si="10"/>
        <v>0</v>
      </c>
      <c r="AW21" s="719"/>
      <c r="AX21" s="719"/>
      <c r="AY21" s="719"/>
      <c r="AZ21" s="719"/>
      <c r="BA21" s="719"/>
      <c r="BB21" s="719"/>
      <c r="BC21" s="719"/>
      <c r="BD21" s="719"/>
      <c r="BE21" s="719"/>
      <c r="BF21" s="719"/>
      <c r="BG21" s="719"/>
      <c r="BH21" s="719"/>
      <c r="BI21" s="719"/>
      <c r="BJ21" s="719"/>
      <c r="BK21" s="719"/>
      <c r="BL21" s="719"/>
      <c r="BM21" s="719"/>
      <c r="BN21" s="719"/>
      <c r="BO21" s="719"/>
      <c r="BP21" s="719"/>
      <c r="BQ21" s="719"/>
    </row>
    <row r="22" spans="1:69" s="399" customFormat="1" ht="12.75">
      <c r="A22" s="1371">
        <v>1806</v>
      </c>
      <c r="B22" s="423" t="s">
        <v>237</v>
      </c>
      <c r="C22" s="1348">
        <f>'I4 BO ASSETS'!G21</f>
        <v>0</v>
      </c>
      <c r="D22" s="719">
        <f t="shared" si="4"/>
        <v>0</v>
      </c>
      <c r="E22" s="719">
        <f t="shared" si="5"/>
        <v>0</v>
      </c>
      <c r="F22" s="719">
        <f t="shared" si="6"/>
        <v>0</v>
      </c>
      <c r="G22" s="719">
        <f t="shared" si="0"/>
        <v>0</v>
      </c>
      <c r="H22" s="719">
        <f t="shared" ref="H22:Z22" si="15">$D22*H593</f>
        <v>0</v>
      </c>
      <c r="I22" s="719">
        <f t="shared" si="15"/>
        <v>0</v>
      </c>
      <c r="J22" s="719">
        <f t="shared" si="15"/>
        <v>0</v>
      </c>
      <c r="K22" s="719">
        <f t="shared" si="15"/>
        <v>0</v>
      </c>
      <c r="L22" s="719">
        <f t="shared" si="15"/>
        <v>0</v>
      </c>
      <c r="M22" s="719">
        <f t="shared" si="15"/>
        <v>0</v>
      </c>
      <c r="N22" s="719">
        <f t="shared" si="15"/>
        <v>0</v>
      </c>
      <c r="O22" s="719">
        <f t="shared" si="15"/>
        <v>0</v>
      </c>
      <c r="P22" s="719">
        <f t="shared" si="15"/>
        <v>0</v>
      </c>
      <c r="Q22" s="719">
        <f t="shared" si="15"/>
        <v>0</v>
      </c>
      <c r="R22" s="719">
        <f t="shared" si="15"/>
        <v>0</v>
      </c>
      <c r="S22" s="719">
        <f t="shared" si="15"/>
        <v>0</v>
      </c>
      <c r="T22" s="719">
        <f t="shared" si="15"/>
        <v>0</v>
      </c>
      <c r="U22" s="719">
        <f t="shared" si="15"/>
        <v>0</v>
      </c>
      <c r="V22" s="719">
        <f t="shared" si="15"/>
        <v>0</v>
      </c>
      <c r="W22" s="719">
        <f t="shared" si="15"/>
        <v>0</v>
      </c>
      <c r="X22" s="719">
        <f t="shared" si="15"/>
        <v>0</v>
      </c>
      <c r="Y22" s="719">
        <f t="shared" si="15"/>
        <v>0</v>
      </c>
      <c r="Z22" s="719">
        <f t="shared" si="15"/>
        <v>0</v>
      </c>
      <c r="AA22" s="719">
        <f t="shared" si="8"/>
        <v>0</v>
      </c>
      <c r="AB22" s="719">
        <f t="shared" si="2"/>
        <v>0</v>
      </c>
      <c r="AC22" s="719">
        <f t="shared" ref="AC22:AU22" si="16">$E22*AC593</f>
        <v>0</v>
      </c>
      <c r="AD22" s="719">
        <f t="shared" si="16"/>
        <v>0</v>
      </c>
      <c r="AE22" s="719">
        <f t="shared" si="16"/>
        <v>0</v>
      </c>
      <c r="AF22" s="719">
        <f t="shared" si="16"/>
        <v>0</v>
      </c>
      <c r="AG22" s="719">
        <f t="shared" si="16"/>
        <v>0</v>
      </c>
      <c r="AH22" s="719">
        <f t="shared" si="16"/>
        <v>0</v>
      </c>
      <c r="AI22" s="719">
        <f t="shared" si="16"/>
        <v>0</v>
      </c>
      <c r="AJ22" s="719">
        <f t="shared" si="16"/>
        <v>0</v>
      </c>
      <c r="AK22" s="719">
        <f t="shared" si="16"/>
        <v>0</v>
      </c>
      <c r="AL22" s="719">
        <f t="shared" si="16"/>
        <v>0</v>
      </c>
      <c r="AM22" s="719">
        <f t="shared" si="16"/>
        <v>0</v>
      </c>
      <c r="AN22" s="719">
        <f t="shared" si="16"/>
        <v>0</v>
      </c>
      <c r="AO22" s="719">
        <f t="shared" si="16"/>
        <v>0</v>
      </c>
      <c r="AP22" s="719">
        <f t="shared" si="16"/>
        <v>0</v>
      </c>
      <c r="AQ22" s="719">
        <f t="shared" si="16"/>
        <v>0</v>
      </c>
      <c r="AR22" s="719">
        <f t="shared" si="16"/>
        <v>0</v>
      </c>
      <c r="AS22" s="719">
        <f t="shared" si="16"/>
        <v>0</v>
      </c>
      <c r="AT22" s="719">
        <f t="shared" si="16"/>
        <v>0</v>
      </c>
      <c r="AU22" s="719">
        <f t="shared" si="16"/>
        <v>0</v>
      </c>
      <c r="AV22" s="719">
        <f t="shared" si="10"/>
        <v>0</v>
      </c>
      <c r="AW22" s="719"/>
      <c r="AX22" s="719"/>
      <c r="AY22" s="719"/>
      <c r="AZ22" s="719"/>
      <c r="BA22" s="719"/>
      <c r="BB22" s="719"/>
      <c r="BC22" s="719"/>
      <c r="BD22" s="719"/>
      <c r="BE22" s="719"/>
      <c r="BF22" s="719"/>
      <c r="BG22" s="719"/>
      <c r="BH22" s="719"/>
      <c r="BI22" s="719"/>
      <c r="BJ22" s="719"/>
      <c r="BK22" s="719"/>
      <c r="BL22" s="719"/>
      <c r="BM22" s="719"/>
      <c r="BN22" s="719"/>
      <c r="BO22" s="719"/>
      <c r="BP22" s="719"/>
      <c r="BQ22" s="719"/>
    </row>
    <row r="23" spans="1:69" s="399" customFormat="1" ht="12.75">
      <c r="A23" s="1371" t="s">
        <v>1259</v>
      </c>
      <c r="B23" s="423" t="s">
        <v>1007</v>
      </c>
      <c r="C23" s="1348">
        <f>'I4 BO ASSETS'!G22</f>
        <v>0</v>
      </c>
      <c r="D23" s="719">
        <f t="shared" si="4"/>
        <v>0</v>
      </c>
      <c r="E23" s="719">
        <f t="shared" si="5"/>
        <v>0</v>
      </c>
      <c r="F23" s="719">
        <f t="shared" si="6"/>
        <v>0</v>
      </c>
      <c r="G23" s="719">
        <f t="shared" si="0"/>
        <v>0</v>
      </c>
      <c r="H23" s="719">
        <f t="shared" ref="H23:Z23" si="17">$D23*H594</f>
        <v>0</v>
      </c>
      <c r="I23" s="719">
        <f t="shared" si="17"/>
        <v>0</v>
      </c>
      <c r="J23" s="719">
        <f t="shared" si="17"/>
        <v>0</v>
      </c>
      <c r="K23" s="719">
        <f t="shared" si="17"/>
        <v>0</v>
      </c>
      <c r="L23" s="719">
        <f t="shared" si="17"/>
        <v>0</v>
      </c>
      <c r="M23" s="719">
        <f t="shared" si="17"/>
        <v>0</v>
      </c>
      <c r="N23" s="719">
        <f t="shared" si="17"/>
        <v>0</v>
      </c>
      <c r="O23" s="719">
        <f t="shared" si="17"/>
        <v>0</v>
      </c>
      <c r="P23" s="719">
        <f t="shared" si="17"/>
        <v>0</v>
      </c>
      <c r="Q23" s="719">
        <f t="shared" si="17"/>
        <v>0</v>
      </c>
      <c r="R23" s="719">
        <f t="shared" si="17"/>
        <v>0</v>
      </c>
      <c r="S23" s="719">
        <f t="shared" si="17"/>
        <v>0</v>
      </c>
      <c r="T23" s="719">
        <f t="shared" si="17"/>
        <v>0</v>
      </c>
      <c r="U23" s="719">
        <f t="shared" si="17"/>
        <v>0</v>
      </c>
      <c r="V23" s="719">
        <f t="shared" si="17"/>
        <v>0</v>
      </c>
      <c r="W23" s="719">
        <f t="shared" si="17"/>
        <v>0</v>
      </c>
      <c r="X23" s="719">
        <f t="shared" si="17"/>
        <v>0</v>
      </c>
      <c r="Y23" s="719">
        <f t="shared" si="17"/>
        <v>0</v>
      </c>
      <c r="Z23" s="719">
        <f t="shared" si="17"/>
        <v>0</v>
      </c>
      <c r="AA23" s="719">
        <f t="shared" si="8"/>
        <v>0</v>
      </c>
      <c r="AB23" s="719">
        <f t="shared" si="2"/>
        <v>0</v>
      </c>
      <c r="AC23" s="719">
        <f t="shared" ref="AC23:AU23" si="18">$E23*AC594</f>
        <v>0</v>
      </c>
      <c r="AD23" s="719">
        <f t="shared" si="18"/>
        <v>0</v>
      </c>
      <c r="AE23" s="719">
        <f t="shared" si="18"/>
        <v>0</v>
      </c>
      <c r="AF23" s="719">
        <f t="shared" si="18"/>
        <v>0</v>
      </c>
      <c r="AG23" s="719">
        <f t="shared" si="18"/>
        <v>0</v>
      </c>
      <c r="AH23" s="719">
        <f t="shared" si="18"/>
        <v>0</v>
      </c>
      <c r="AI23" s="719">
        <f t="shared" si="18"/>
        <v>0</v>
      </c>
      <c r="AJ23" s="719">
        <f t="shared" si="18"/>
        <v>0</v>
      </c>
      <c r="AK23" s="719">
        <f t="shared" si="18"/>
        <v>0</v>
      </c>
      <c r="AL23" s="719">
        <f t="shared" si="18"/>
        <v>0</v>
      </c>
      <c r="AM23" s="719">
        <f t="shared" si="18"/>
        <v>0</v>
      </c>
      <c r="AN23" s="719">
        <f t="shared" si="18"/>
        <v>0</v>
      </c>
      <c r="AO23" s="719">
        <f t="shared" si="18"/>
        <v>0</v>
      </c>
      <c r="AP23" s="719">
        <f t="shared" si="18"/>
        <v>0</v>
      </c>
      <c r="AQ23" s="719">
        <f t="shared" si="18"/>
        <v>0</v>
      </c>
      <c r="AR23" s="719">
        <f t="shared" si="18"/>
        <v>0</v>
      </c>
      <c r="AS23" s="719">
        <f t="shared" si="18"/>
        <v>0</v>
      </c>
      <c r="AT23" s="719">
        <f t="shared" si="18"/>
        <v>0</v>
      </c>
      <c r="AU23" s="719">
        <f t="shared" si="18"/>
        <v>0</v>
      </c>
      <c r="AV23" s="719">
        <f t="shared" si="10"/>
        <v>0</v>
      </c>
      <c r="AW23" s="719"/>
      <c r="AX23" s="719"/>
      <c r="AY23" s="719"/>
      <c r="AZ23" s="719"/>
      <c r="BA23" s="719"/>
      <c r="BB23" s="719"/>
      <c r="BC23" s="719"/>
      <c r="BD23" s="719"/>
      <c r="BE23" s="719"/>
      <c r="BF23" s="719"/>
      <c r="BG23" s="719"/>
      <c r="BH23" s="719"/>
      <c r="BI23" s="719"/>
      <c r="BJ23" s="719"/>
      <c r="BK23" s="719"/>
      <c r="BL23" s="719"/>
      <c r="BM23" s="719"/>
      <c r="BN23" s="719"/>
      <c r="BO23" s="719"/>
      <c r="BP23" s="719"/>
      <c r="BQ23" s="719"/>
    </row>
    <row r="24" spans="1:69" s="399" customFormat="1" ht="12.75">
      <c r="A24" s="1371" t="s">
        <v>1260</v>
      </c>
      <c r="B24" s="423" t="s">
        <v>1009</v>
      </c>
      <c r="C24" s="1348">
        <f>'I4 BO ASSETS'!G23</f>
        <v>0</v>
      </c>
      <c r="D24" s="719">
        <f t="shared" si="4"/>
        <v>0</v>
      </c>
      <c r="E24" s="719">
        <f t="shared" si="5"/>
        <v>0</v>
      </c>
      <c r="F24" s="719">
        <f t="shared" si="6"/>
        <v>0</v>
      </c>
      <c r="G24" s="719">
        <f t="shared" si="0"/>
        <v>0</v>
      </c>
      <c r="H24" s="719">
        <f t="shared" ref="H24:Z24" si="19">$D24*H595</f>
        <v>0</v>
      </c>
      <c r="I24" s="719">
        <f t="shared" si="19"/>
        <v>0</v>
      </c>
      <c r="J24" s="719">
        <f t="shared" si="19"/>
        <v>0</v>
      </c>
      <c r="K24" s="719">
        <f t="shared" si="19"/>
        <v>0</v>
      </c>
      <c r="L24" s="719">
        <f t="shared" si="19"/>
        <v>0</v>
      </c>
      <c r="M24" s="719">
        <f t="shared" si="19"/>
        <v>0</v>
      </c>
      <c r="N24" s="719">
        <f t="shared" si="19"/>
        <v>0</v>
      </c>
      <c r="O24" s="719">
        <f t="shared" si="19"/>
        <v>0</v>
      </c>
      <c r="P24" s="719">
        <f t="shared" si="19"/>
        <v>0</v>
      </c>
      <c r="Q24" s="719">
        <f t="shared" si="19"/>
        <v>0</v>
      </c>
      <c r="R24" s="719">
        <f t="shared" si="19"/>
        <v>0</v>
      </c>
      <c r="S24" s="719">
        <f t="shared" si="19"/>
        <v>0</v>
      </c>
      <c r="T24" s="719">
        <f t="shared" si="19"/>
        <v>0</v>
      </c>
      <c r="U24" s="719">
        <f t="shared" si="19"/>
        <v>0</v>
      </c>
      <c r="V24" s="719">
        <f t="shared" si="19"/>
        <v>0</v>
      </c>
      <c r="W24" s="719">
        <f t="shared" si="19"/>
        <v>0</v>
      </c>
      <c r="X24" s="719">
        <f t="shared" si="19"/>
        <v>0</v>
      </c>
      <c r="Y24" s="719">
        <f t="shared" si="19"/>
        <v>0</v>
      </c>
      <c r="Z24" s="719">
        <f t="shared" si="19"/>
        <v>0</v>
      </c>
      <c r="AA24" s="719">
        <f t="shared" si="8"/>
        <v>0</v>
      </c>
      <c r="AB24" s="719">
        <f t="shared" si="2"/>
        <v>0</v>
      </c>
      <c r="AC24" s="719">
        <f t="shared" ref="AC24:AU24" si="20">$E24*AC595</f>
        <v>0</v>
      </c>
      <c r="AD24" s="719">
        <f t="shared" si="20"/>
        <v>0</v>
      </c>
      <c r="AE24" s="719">
        <f t="shared" si="20"/>
        <v>0</v>
      </c>
      <c r="AF24" s="719">
        <f t="shared" si="20"/>
        <v>0</v>
      </c>
      <c r="AG24" s="719">
        <f t="shared" si="20"/>
        <v>0</v>
      </c>
      <c r="AH24" s="719">
        <f t="shared" si="20"/>
        <v>0</v>
      </c>
      <c r="AI24" s="719">
        <f t="shared" si="20"/>
        <v>0</v>
      </c>
      <c r="AJ24" s="719">
        <f t="shared" si="20"/>
        <v>0</v>
      </c>
      <c r="AK24" s="719">
        <f t="shared" si="20"/>
        <v>0</v>
      </c>
      <c r="AL24" s="719">
        <f t="shared" si="20"/>
        <v>0</v>
      </c>
      <c r="AM24" s="719">
        <f t="shared" si="20"/>
        <v>0</v>
      </c>
      <c r="AN24" s="719">
        <f t="shared" si="20"/>
        <v>0</v>
      </c>
      <c r="AO24" s="719">
        <f t="shared" si="20"/>
        <v>0</v>
      </c>
      <c r="AP24" s="719">
        <f t="shared" si="20"/>
        <v>0</v>
      </c>
      <c r="AQ24" s="719">
        <f t="shared" si="20"/>
        <v>0</v>
      </c>
      <c r="AR24" s="719">
        <f t="shared" si="20"/>
        <v>0</v>
      </c>
      <c r="AS24" s="719">
        <f t="shared" si="20"/>
        <v>0</v>
      </c>
      <c r="AT24" s="719">
        <f t="shared" si="20"/>
        <v>0</v>
      </c>
      <c r="AU24" s="719">
        <f t="shared" si="20"/>
        <v>0</v>
      </c>
      <c r="AV24" s="719">
        <f t="shared" si="10"/>
        <v>0</v>
      </c>
      <c r="AW24" s="719"/>
      <c r="AX24" s="719"/>
      <c r="AY24" s="719"/>
      <c r="AZ24" s="719"/>
      <c r="BA24" s="719"/>
      <c r="BB24" s="719"/>
      <c r="BC24" s="719"/>
      <c r="BD24" s="719"/>
      <c r="BE24" s="719"/>
      <c r="BF24" s="719"/>
      <c r="BG24" s="719"/>
      <c r="BH24" s="719"/>
      <c r="BI24" s="719"/>
      <c r="BJ24" s="719"/>
      <c r="BK24" s="719"/>
      <c r="BL24" s="719"/>
      <c r="BM24" s="719"/>
      <c r="BN24" s="719"/>
      <c r="BO24" s="719"/>
      <c r="BP24" s="719"/>
      <c r="BQ24" s="719"/>
    </row>
    <row r="25" spans="1:69" s="399" customFormat="1" ht="12.75">
      <c r="A25" s="1371">
        <v>1808</v>
      </c>
      <c r="B25" s="423" t="s">
        <v>238</v>
      </c>
      <c r="C25" s="1348">
        <f>'I4 BO ASSETS'!G24</f>
        <v>0</v>
      </c>
      <c r="D25" s="719">
        <f t="shared" si="4"/>
        <v>0</v>
      </c>
      <c r="E25" s="719">
        <f t="shared" si="5"/>
        <v>0</v>
      </c>
      <c r="F25" s="719">
        <f t="shared" si="6"/>
        <v>0</v>
      </c>
      <c r="G25" s="719">
        <f t="shared" si="0"/>
        <v>0</v>
      </c>
      <c r="H25" s="719">
        <f t="shared" ref="H25:Z25" si="21">$D25*H596</f>
        <v>0</v>
      </c>
      <c r="I25" s="719">
        <f t="shared" si="21"/>
        <v>0</v>
      </c>
      <c r="J25" s="719">
        <f t="shared" si="21"/>
        <v>0</v>
      </c>
      <c r="K25" s="719">
        <f t="shared" si="21"/>
        <v>0</v>
      </c>
      <c r="L25" s="719">
        <f t="shared" si="21"/>
        <v>0</v>
      </c>
      <c r="M25" s="719">
        <f t="shared" si="21"/>
        <v>0</v>
      </c>
      <c r="N25" s="719">
        <f t="shared" si="21"/>
        <v>0</v>
      </c>
      <c r="O25" s="719">
        <f t="shared" si="21"/>
        <v>0</v>
      </c>
      <c r="P25" s="719">
        <f t="shared" si="21"/>
        <v>0</v>
      </c>
      <c r="Q25" s="719">
        <f t="shared" si="21"/>
        <v>0</v>
      </c>
      <c r="R25" s="719">
        <f t="shared" si="21"/>
        <v>0</v>
      </c>
      <c r="S25" s="719">
        <f t="shared" si="21"/>
        <v>0</v>
      </c>
      <c r="T25" s="719">
        <f t="shared" si="21"/>
        <v>0</v>
      </c>
      <c r="U25" s="719">
        <f t="shared" si="21"/>
        <v>0</v>
      </c>
      <c r="V25" s="719">
        <f t="shared" si="21"/>
        <v>0</v>
      </c>
      <c r="W25" s="719">
        <f t="shared" si="21"/>
        <v>0</v>
      </c>
      <c r="X25" s="719">
        <f t="shared" si="21"/>
        <v>0</v>
      </c>
      <c r="Y25" s="719">
        <f t="shared" si="21"/>
        <v>0</v>
      </c>
      <c r="Z25" s="719">
        <f t="shared" si="21"/>
        <v>0</v>
      </c>
      <c r="AA25" s="719">
        <f t="shared" si="8"/>
        <v>0</v>
      </c>
      <c r="AB25" s="719">
        <f t="shared" si="2"/>
        <v>0</v>
      </c>
      <c r="AC25" s="719">
        <f t="shared" ref="AC25:AU25" si="22">$E25*AC596</f>
        <v>0</v>
      </c>
      <c r="AD25" s="719">
        <f t="shared" si="22"/>
        <v>0</v>
      </c>
      <c r="AE25" s="719">
        <f t="shared" si="22"/>
        <v>0</v>
      </c>
      <c r="AF25" s="719">
        <f t="shared" si="22"/>
        <v>0</v>
      </c>
      <c r="AG25" s="719">
        <f t="shared" si="22"/>
        <v>0</v>
      </c>
      <c r="AH25" s="719">
        <f t="shared" si="22"/>
        <v>0</v>
      </c>
      <c r="AI25" s="719">
        <f t="shared" si="22"/>
        <v>0</v>
      </c>
      <c r="AJ25" s="719">
        <f t="shared" si="22"/>
        <v>0</v>
      </c>
      <c r="AK25" s="719">
        <f t="shared" si="22"/>
        <v>0</v>
      </c>
      <c r="AL25" s="719">
        <f t="shared" si="22"/>
        <v>0</v>
      </c>
      <c r="AM25" s="719">
        <f t="shared" si="22"/>
        <v>0</v>
      </c>
      <c r="AN25" s="719">
        <f t="shared" si="22"/>
        <v>0</v>
      </c>
      <c r="AO25" s="719">
        <f t="shared" si="22"/>
        <v>0</v>
      </c>
      <c r="AP25" s="719">
        <f t="shared" si="22"/>
        <v>0</v>
      </c>
      <c r="AQ25" s="719">
        <f t="shared" si="22"/>
        <v>0</v>
      </c>
      <c r="AR25" s="719">
        <f t="shared" si="22"/>
        <v>0</v>
      </c>
      <c r="AS25" s="719">
        <f t="shared" si="22"/>
        <v>0</v>
      </c>
      <c r="AT25" s="719">
        <f t="shared" si="22"/>
        <v>0</v>
      </c>
      <c r="AU25" s="719">
        <f t="shared" si="22"/>
        <v>0</v>
      </c>
      <c r="AV25" s="719">
        <f t="shared" si="10"/>
        <v>0</v>
      </c>
      <c r="AW25" s="719"/>
      <c r="AX25" s="719"/>
      <c r="AY25" s="719"/>
      <c r="AZ25" s="719"/>
      <c r="BA25" s="719"/>
      <c r="BB25" s="719"/>
      <c r="BC25" s="719"/>
      <c r="BD25" s="719"/>
      <c r="BE25" s="719"/>
      <c r="BF25" s="719"/>
      <c r="BG25" s="719"/>
      <c r="BH25" s="719"/>
      <c r="BI25" s="719"/>
      <c r="BJ25" s="719"/>
      <c r="BK25" s="719"/>
      <c r="BL25" s="719"/>
      <c r="BM25" s="719"/>
      <c r="BN25" s="719"/>
      <c r="BO25" s="719"/>
      <c r="BP25" s="719"/>
      <c r="BQ25" s="719"/>
    </row>
    <row r="26" spans="1:69" s="399" customFormat="1" ht="12.75">
      <c r="A26" s="1371" t="s">
        <v>1261</v>
      </c>
      <c r="B26" s="423" t="s">
        <v>1010</v>
      </c>
      <c r="C26" s="1348">
        <f>'I4 BO ASSETS'!G25</f>
        <v>0</v>
      </c>
      <c r="D26" s="719">
        <f t="shared" si="4"/>
        <v>0</v>
      </c>
      <c r="E26" s="719">
        <f t="shared" si="5"/>
        <v>0</v>
      </c>
      <c r="F26" s="719">
        <f t="shared" si="6"/>
        <v>0</v>
      </c>
      <c r="G26" s="719">
        <f t="shared" si="0"/>
        <v>0</v>
      </c>
      <c r="H26" s="719">
        <f t="shared" ref="H26:Z26" si="23">$D26*H597</f>
        <v>0</v>
      </c>
      <c r="I26" s="719">
        <f t="shared" si="23"/>
        <v>0</v>
      </c>
      <c r="J26" s="719">
        <f t="shared" si="23"/>
        <v>0</v>
      </c>
      <c r="K26" s="719">
        <f t="shared" si="23"/>
        <v>0</v>
      </c>
      <c r="L26" s="719">
        <f t="shared" si="23"/>
        <v>0</v>
      </c>
      <c r="M26" s="719">
        <f t="shared" si="23"/>
        <v>0</v>
      </c>
      <c r="N26" s="719">
        <f t="shared" si="23"/>
        <v>0</v>
      </c>
      <c r="O26" s="719">
        <f t="shared" si="23"/>
        <v>0</v>
      </c>
      <c r="P26" s="719">
        <f t="shared" si="23"/>
        <v>0</v>
      </c>
      <c r="Q26" s="719">
        <f t="shared" si="23"/>
        <v>0</v>
      </c>
      <c r="R26" s="719">
        <f t="shared" si="23"/>
        <v>0</v>
      </c>
      <c r="S26" s="719">
        <f t="shared" si="23"/>
        <v>0</v>
      </c>
      <c r="T26" s="719">
        <f t="shared" si="23"/>
        <v>0</v>
      </c>
      <c r="U26" s="719">
        <f t="shared" si="23"/>
        <v>0</v>
      </c>
      <c r="V26" s="719">
        <f t="shared" si="23"/>
        <v>0</v>
      </c>
      <c r="W26" s="719">
        <f t="shared" si="23"/>
        <v>0</v>
      </c>
      <c r="X26" s="719">
        <f t="shared" si="23"/>
        <v>0</v>
      </c>
      <c r="Y26" s="719">
        <f t="shared" si="23"/>
        <v>0</v>
      </c>
      <c r="Z26" s="719">
        <f t="shared" si="23"/>
        <v>0</v>
      </c>
      <c r="AA26" s="719">
        <f t="shared" si="8"/>
        <v>0</v>
      </c>
      <c r="AB26" s="719">
        <f t="shared" si="2"/>
        <v>0</v>
      </c>
      <c r="AC26" s="719">
        <f t="shared" ref="AC26:AU26" si="24">$E26*AC597</f>
        <v>0</v>
      </c>
      <c r="AD26" s="719">
        <f t="shared" si="24"/>
        <v>0</v>
      </c>
      <c r="AE26" s="719">
        <f t="shared" si="24"/>
        <v>0</v>
      </c>
      <c r="AF26" s="719">
        <f t="shared" si="24"/>
        <v>0</v>
      </c>
      <c r="AG26" s="719">
        <f t="shared" si="24"/>
        <v>0</v>
      </c>
      <c r="AH26" s="719">
        <f t="shared" si="24"/>
        <v>0</v>
      </c>
      <c r="AI26" s="719">
        <f t="shared" si="24"/>
        <v>0</v>
      </c>
      <c r="AJ26" s="719">
        <f t="shared" si="24"/>
        <v>0</v>
      </c>
      <c r="AK26" s="719">
        <f t="shared" si="24"/>
        <v>0</v>
      </c>
      <c r="AL26" s="719">
        <f t="shared" si="24"/>
        <v>0</v>
      </c>
      <c r="AM26" s="719">
        <f t="shared" si="24"/>
        <v>0</v>
      </c>
      <c r="AN26" s="719">
        <f t="shared" si="24"/>
        <v>0</v>
      </c>
      <c r="AO26" s="719">
        <f t="shared" si="24"/>
        <v>0</v>
      </c>
      <c r="AP26" s="719">
        <f t="shared" si="24"/>
        <v>0</v>
      </c>
      <c r="AQ26" s="719">
        <f t="shared" si="24"/>
        <v>0</v>
      </c>
      <c r="AR26" s="719">
        <f t="shared" si="24"/>
        <v>0</v>
      </c>
      <c r="AS26" s="719">
        <f t="shared" si="24"/>
        <v>0</v>
      </c>
      <c r="AT26" s="719">
        <f t="shared" si="24"/>
        <v>0</v>
      </c>
      <c r="AU26" s="719">
        <f t="shared" si="24"/>
        <v>0</v>
      </c>
      <c r="AV26" s="719">
        <f t="shared" si="10"/>
        <v>0</v>
      </c>
      <c r="AW26" s="719"/>
      <c r="AX26" s="719"/>
      <c r="AY26" s="719"/>
      <c r="AZ26" s="719"/>
      <c r="BA26" s="719"/>
      <c r="BB26" s="719"/>
      <c r="BC26" s="719"/>
      <c r="BD26" s="719"/>
      <c r="BE26" s="719"/>
      <c r="BF26" s="719"/>
      <c r="BG26" s="719"/>
      <c r="BH26" s="719"/>
      <c r="BI26" s="719"/>
      <c r="BJ26" s="719"/>
      <c r="BK26" s="719"/>
      <c r="BL26" s="719"/>
      <c r="BM26" s="719"/>
      <c r="BN26" s="719"/>
      <c r="BO26" s="719"/>
      <c r="BP26" s="719"/>
      <c r="BQ26" s="719"/>
    </row>
    <row r="27" spans="1:69" s="399" customFormat="1" ht="12.75">
      <c r="A27" s="1371" t="s">
        <v>1262</v>
      </c>
      <c r="B27" s="423" t="s">
        <v>1011</v>
      </c>
      <c r="C27" s="1348">
        <f>'I4 BO ASSETS'!G26</f>
        <v>0</v>
      </c>
      <c r="D27" s="719">
        <f t="shared" si="4"/>
        <v>0</v>
      </c>
      <c r="E27" s="719">
        <f t="shared" si="5"/>
        <v>0</v>
      </c>
      <c r="F27" s="719">
        <f t="shared" si="6"/>
        <v>0</v>
      </c>
      <c r="G27" s="719">
        <f t="shared" si="0"/>
        <v>0</v>
      </c>
      <c r="H27" s="719">
        <f t="shared" ref="H27:Z27" si="25">$D27*H598</f>
        <v>0</v>
      </c>
      <c r="I27" s="719">
        <f t="shared" si="25"/>
        <v>0</v>
      </c>
      <c r="J27" s="719">
        <f t="shared" si="25"/>
        <v>0</v>
      </c>
      <c r="K27" s="719">
        <f t="shared" si="25"/>
        <v>0</v>
      </c>
      <c r="L27" s="719">
        <f t="shared" si="25"/>
        <v>0</v>
      </c>
      <c r="M27" s="719">
        <f t="shared" si="25"/>
        <v>0</v>
      </c>
      <c r="N27" s="719">
        <f t="shared" si="25"/>
        <v>0</v>
      </c>
      <c r="O27" s="719">
        <f t="shared" si="25"/>
        <v>0</v>
      </c>
      <c r="P27" s="719">
        <f t="shared" si="25"/>
        <v>0</v>
      </c>
      <c r="Q27" s="719">
        <f t="shared" si="25"/>
        <v>0</v>
      </c>
      <c r="R27" s="719">
        <f t="shared" si="25"/>
        <v>0</v>
      </c>
      <c r="S27" s="719">
        <f t="shared" si="25"/>
        <v>0</v>
      </c>
      <c r="T27" s="719">
        <f t="shared" si="25"/>
        <v>0</v>
      </c>
      <c r="U27" s="719">
        <f t="shared" si="25"/>
        <v>0</v>
      </c>
      <c r="V27" s="719">
        <f t="shared" si="25"/>
        <v>0</v>
      </c>
      <c r="W27" s="719">
        <f t="shared" si="25"/>
        <v>0</v>
      </c>
      <c r="X27" s="719">
        <f t="shared" si="25"/>
        <v>0</v>
      </c>
      <c r="Y27" s="719">
        <f t="shared" si="25"/>
        <v>0</v>
      </c>
      <c r="Z27" s="719">
        <f t="shared" si="25"/>
        <v>0</v>
      </c>
      <c r="AA27" s="719">
        <f t="shared" si="8"/>
        <v>0</v>
      </c>
      <c r="AB27" s="719">
        <f t="shared" si="2"/>
        <v>0</v>
      </c>
      <c r="AC27" s="719">
        <f t="shared" ref="AC27:AU27" si="26">$E27*AC598</f>
        <v>0</v>
      </c>
      <c r="AD27" s="719">
        <f t="shared" si="26"/>
        <v>0</v>
      </c>
      <c r="AE27" s="719">
        <f t="shared" si="26"/>
        <v>0</v>
      </c>
      <c r="AF27" s="719">
        <f t="shared" si="26"/>
        <v>0</v>
      </c>
      <c r="AG27" s="719">
        <f t="shared" si="26"/>
        <v>0</v>
      </c>
      <c r="AH27" s="719">
        <f t="shared" si="26"/>
        <v>0</v>
      </c>
      <c r="AI27" s="719">
        <f t="shared" si="26"/>
        <v>0</v>
      </c>
      <c r="AJ27" s="719">
        <f t="shared" si="26"/>
        <v>0</v>
      </c>
      <c r="AK27" s="719">
        <f t="shared" si="26"/>
        <v>0</v>
      </c>
      <c r="AL27" s="719">
        <f t="shared" si="26"/>
        <v>0</v>
      </c>
      <c r="AM27" s="719">
        <f t="shared" si="26"/>
        <v>0</v>
      </c>
      <c r="AN27" s="719">
        <f t="shared" si="26"/>
        <v>0</v>
      </c>
      <c r="AO27" s="719">
        <f t="shared" si="26"/>
        <v>0</v>
      </c>
      <c r="AP27" s="719">
        <f t="shared" si="26"/>
        <v>0</v>
      </c>
      <c r="AQ27" s="719">
        <f t="shared" si="26"/>
        <v>0</v>
      </c>
      <c r="AR27" s="719">
        <f t="shared" si="26"/>
        <v>0</v>
      </c>
      <c r="AS27" s="719">
        <f t="shared" si="26"/>
        <v>0</v>
      </c>
      <c r="AT27" s="719">
        <f t="shared" si="26"/>
        <v>0</v>
      </c>
      <c r="AU27" s="719">
        <f t="shared" si="26"/>
        <v>0</v>
      </c>
      <c r="AV27" s="719">
        <f t="shared" si="10"/>
        <v>0</v>
      </c>
      <c r="AW27" s="719"/>
      <c r="AX27" s="719"/>
      <c r="AY27" s="719"/>
      <c r="AZ27" s="719"/>
      <c r="BA27" s="719"/>
      <c r="BB27" s="719"/>
      <c r="BC27" s="719"/>
      <c r="BD27" s="719"/>
      <c r="BE27" s="719"/>
      <c r="BF27" s="719"/>
      <c r="BG27" s="719"/>
      <c r="BH27" s="719"/>
      <c r="BI27" s="719"/>
      <c r="BJ27" s="719"/>
      <c r="BK27" s="719"/>
      <c r="BL27" s="719"/>
      <c r="BM27" s="719"/>
      <c r="BN27" s="719"/>
      <c r="BO27" s="719"/>
      <c r="BP27" s="719"/>
      <c r="BQ27" s="719"/>
    </row>
    <row r="28" spans="1:69" s="399" customFormat="1" ht="12.75">
      <c r="A28" s="1371">
        <v>1810</v>
      </c>
      <c r="B28" s="423" t="s">
        <v>239</v>
      </c>
      <c r="C28" s="1348">
        <f>'I4 BO ASSETS'!G27</f>
        <v>0</v>
      </c>
      <c r="D28" s="719">
        <f t="shared" si="4"/>
        <v>0</v>
      </c>
      <c r="E28" s="719">
        <f t="shared" si="5"/>
        <v>0</v>
      </c>
      <c r="F28" s="719">
        <f t="shared" si="6"/>
        <v>0</v>
      </c>
      <c r="G28" s="719">
        <f t="shared" si="0"/>
        <v>0</v>
      </c>
      <c r="H28" s="719">
        <f t="shared" ref="H28:Z28" si="27">$D28*H599</f>
        <v>0</v>
      </c>
      <c r="I28" s="719">
        <f t="shared" si="27"/>
        <v>0</v>
      </c>
      <c r="J28" s="719">
        <f t="shared" si="27"/>
        <v>0</v>
      </c>
      <c r="K28" s="719">
        <f t="shared" si="27"/>
        <v>0</v>
      </c>
      <c r="L28" s="719">
        <f t="shared" si="27"/>
        <v>0</v>
      </c>
      <c r="M28" s="719">
        <f t="shared" si="27"/>
        <v>0</v>
      </c>
      <c r="N28" s="719">
        <f t="shared" si="27"/>
        <v>0</v>
      </c>
      <c r="O28" s="719">
        <f t="shared" si="27"/>
        <v>0</v>
      </c>
      <c r="P28" s="719">
        <f t="shared" si="27"/>
        <v>0</v>
      </c>
      <c r="Q28" s="719">
        <f t="shared" si="27"/>
        <v>0</v>
      </c>
      <c r="R28" s="719">
        <f t="shared" si="27"/>
        <v>0</v>
      </c>
      <c r="S28" s="719">
        <f t="shared" si="27"/>
        <v>0</v>
      </c>
      <c r="T28" s="719">
        <f t="shared" si="27"/>
        <v>0</v>
      </c>
      <c r="U28" s="719">
        <f t="shared" si="27"/>
        <v>0</v>
      </c>
      <c r="V28" s="719">
        <f t="shared" si="27"/>
        <v>0</v>
      </c>
      <c r="W28" s="719">
        <f t="shared" si="27"/>
        <v>0</v>
      </c>
      <c r="X28" s="719">
        <f t="shared" si="27"/>
        <v>0</v>
      </c>
      <c r="Y28" s="719">
        <f t="shared" si="27"/>
        <v>0</v>
      </c>
      <c r="Z28" s="719">
        <f t="shared" si="27"/>
        <v>0</v>
      </c>
      <c r="AA28" s="719">
        <f t="shared" si="8"/>
        <v>0</v>
      </c>
      <c r="AB28" s="719">
        <f t="shared" si="2"/>
        <v>0</v>
      </c>
      <c r="AC28" s="719">
        <f t="shared" ref="AC28:AU28" si="28">$E28*AC599</f>
        <v>0</v>
      </c>
      <c r="AD28" s="719">
        <f t="shared" si="28"/>
        <v>0</v>
      </c>
      <c r="AE28" s="719">
        <f t="shared" si="28"/>
        <v>0</v>
      </c>
      <c r="AF28" s="719">
        <f t="shared" si="28"/>
        <v>0</v>
      </c>
      <c r="AG28" s="719">
        <f t="shared" si="28"/>
        <v>0</v>
      </c>
      <c r="AH28" s="719">
        <f t="shared" si="28"/>
        <v>0</v>
      </c>
      <c r="AI28" s="719">
        <f t="shared" si="28"/>
        <v>0</v>
      </c>
      <c r="AJ28" s="719">
        <f t="shared" si="28"/>
        <v>0</v>
      </c>
      <c r="AK28" s="719">
        <f t="shared" si="28"/>
        <v>0</v>
      </c>
      <c r="AL28" s="719">
        <f t="shared" si="28"/>
        <v>0</v>
      </c>
      <c r="AM28" s="719">
        <f t="shared" si="28"/>
        <v>0</v>
      </c>
      <c r="AN28" s="719">
        <f t="shared" si="28"/>
        <v>0</v>
      </c>
      <c r="AO28" s="719">
        <f t="shared" si="28"/>
        <v>0</v>
      </c>
      <c r="AP28" s="719">
        <f t="shared" si="28"/>
        <v>0</v>
      </c>
      <c r="AQ28" s="719">
        <f t="shared" si="28"/>
        <v>0</v>
      </c>
      <c r="AR28" s="719">
        <f t="shared" si="28"/>
        <v>0</v>
      </c>
      <c r="AS28" s="719">
        <f t="shared" si="28"/>
        <v>0</v>
      </c>
      <c r="AT28" s="719">
        <f t="shared" si="28"/>
        <v>0</v>
      </c>
      <c r="AU28" s="719">
        <f t="shared" si="28"/>
        <v>0</v>
      </c>
      <c r="AV28" s="719">
        <f t="shared" si="10"/>
        <v>0</v>
      </c>
      <c r="AW28" s="719"/>
      <c r="AX28" s="719"/>
      <c r="AY28" s="719"/>
      <c r="AZ28" s="719"/>
      <c r="BA28" s="719"/>
      <c r="BB28" s="719"/>
      <c r="BC28" s="719"/>
      <c r="BD28" s="719"/>
      <c r="BE28" s="719"/>
      <c r="BF28" s="719"/>
      <c r="BG28" s="719"/>
      <c r="BH28" s="719"/>
      <c r="BI28" s="719"/>
      <c r="BJ28" s="719"/>
      <c r="BK28" s="719"/>
      <c r="BL28" s="719"/>
      <c r="BM28" s="719"/>
      <c r="BN28" s="719"/>
      <c r="BO28" s="719"/>
      <c r="BP28" s="719"/>
      <c r="BQ28" s="719"/>
    </row>
    <row r="29" spans="1:69" s="399" customFormat="1" ht="25.5">
      <c r="A29" s="1371" t="s">
        <v>1263</v>
      </c>
      <c r="B29" s="423" t="s">
        <v>553</v>
      </c>
      <c r="C29" s="1348">
        <f>'I4 BO ASSETS'!G28</f>
        <v>0</v>
      </c>
      <c r="D29" s="719">
        <f t="shared" si="4"/>
        <v>0</v>
      </c>
      <c r="E29" s="719">
        <f t="shared" si="5"/>
        <v>0</v>
      </c>
      <c r="F29" s="719">
        <f t="shared" si="6"/>
        <v>0</v>
      </c>
      <c r="G29" s="719">
        <f t="shared" si="0"/>
        <v>0</v>
      </c>
      <c r="H29" s="719">
        <f t="shared" ref="H29:Z29" si="29">$D29*H600</f>
        <v>0</v>
      </c>
      <c r="I29" s="719">
        <f t="shared" si="29"/>
        <v>0</v>
      </c>
      <c r="J29" s="719">
        <f t="shared" si="29"/>
        <v>0</v>
      </c>
      <c r="K29" s="719">
        <f t="shared" si="29"/>
        <v>0</v>
      </c>
      <c r="L29" s="719">
        <f t="shared" si="29"/>
        <v>0</v>
      </c>
      <c r="M29" s="719">
        <f t="shared" si="29"/>
        <v>0</v>
      </c>
      <c r="N29" s="719">
        <f t="shared" si="29"/>
        <v>0</v>
      </c>
      <c r="O29" s="719">
        <f t="shared" si="29"/>
        <v>0</v>
      </c>
      <c r="P29" s="719">
        <f t="shared" si="29"/>
        <v>0</v>
      </c>
      <c r="Q29" s="719">
        <f t="shared" si="29"/>
        <v>0</v>
      </c>
      <c r="R29" s="719">
        <f t="shared" si="29"/>
        <v>0</v>
      </c>
      <c r="S29" s="719">
        <f t="shared" si="29"/>
        <v>0</v>
      </c>
      <c r="T29" s="719">
        <f t="shared" si="29"/>
        <v>0</v>
      </c>
      <c r="U29" s="719">
        <f t="shared" si="29"/>
        <v>0</v>
      </c>
      <c r="V29" s="719">
        <f t="shared" si="29"/>
        <v>0</v>
      </c>
      <c r="W29" s="719">
        <f t="shared" si="29"/>
        <v>0</v>
      </c>
      <c r="X29" s="719">
        <f t="shared" si="29"/>
        <v>0</v>
      </c>
      <c r="Y29" s="719">
        <f t="shared" si="29"/>
        <v>0</v>
      </c>
      <c r="Z29" s="719">
        <f t="shared" si="29"/>
        <v>0</v>
      </c>
      <c r="AA29" s="719">
        <f t="shared" si="8"/>
        <v>0</v>
      </c>
      <c r="AB29" s="719">
        <f t="shared" si="2"/>
        <v>0</v>
      </c>
      <c r="AC29" s="719">
        <f t="shared" ref="AC29:AU29" si="30">$E29*AC600</f>
        <v>0</v>
      </c>
      <c r="AD29" s="719">
        <f t="shared" si="30"/>
        <v>0</v>
      </c>
      <c r="AE29" s="719">
        <f t="shared" si="30"/>
        <v>0</v>
      </c>
      <c r="AF29" s="719">
        <f t="shared" si="30"/>
        <v>0</v>
      </c>
      <c r="AG29" s="719">
        <f t="shared" si="30"/>
        <v>0</v>
      </c>
      <c r="AH29" s="719">
        <f t="shared" si="30"/>
        <v>0</v>
      </c>
      <c r="AI29" s="719">
        <f t="shared" si="30"/>
        <v>0</v>
      </c>
      <c r="AJ29" s="719">
        <f t="shared" si="30"/>
        <v>0</v>
      </c>
      <c r="AK29" s="719">
        <f t="shared" si="30"/>
        <v>0</v>
      </c>
      <c r="AL29" s="719">
        <f t="shared" si="30"/>
        <v>0</v>
      </c>
      <c r="AM29" s="719">
        <f t="shared" si="30"/>
        <v>0</v>
      </c>
      <c r="AN29" s="719">
        <f t="shared" si="30"/>
        <v>0</v>
      </c>
      <c r="AO29" s="719">
        <f t="shared" si="30"/>
        <v>0</v>
      </c>
      <c r="AP29" s="719">
        <f t="shared" si="30"/>
        <v>0</v>
      </c>
      <c r="AQ29" s="719">
        <f t="shared" si="30"/>
        <v>0</v>
      </c>
      <c r="AR29" s="719">
        <f t="shared" si="30"/>
        <v>0</v>
      </c>
      <c r="AS29" s="719">
        <f t="shared" si="30"/>
        <v>0</v>
      </c>
      <c r="AT29" s="719">
        <f t="shared" si="30"/>
        <v>0</v>
      </c>
      <c r="AU29" s="719">
        <f t="shared" si="30"/>
        <v>0</v>
      </c>
      <c r="AV29" s="719">
        <f t="shared" si="10"/>
        <v>0</v>
      </c>
      <c r="AW29" s="719"/>
      <c r="AX29" s="719"/>
      <c r="AY29" s="719"/>
      <c r="AZ29" s="719"/>
      <c r="BA29" s="719"/>
      <c r="BB29" s="719"/>
      <c r="BC29" s="719"/>
      <c r="BD29" s="719"/>
      <c r="BE29" s="719"/>
      <c r="BF29" s="719"/>
      <c r="BG29" s="719"/>
      <c r="BH29" s="719"/>
      <c r="BI29" s="719"/>
      <c r="BJ29" s="719"/>
      <c r="BK29" s="719"/>
      <c r="BL29" s="719"/>
      <c r="BM29" s="719"/>
      <c r="BN29" s="719"/>
      <c r="BO29" s="719"/>
      <c r="BP29" s="719"/>
      <c r="BQ29" s="719"/>
    </row>
    <row r="30" spans="1:69" s="399" customFormat="1" ht="12.75">
      <c r="A30" s="1371" t="s">
        <v>1264</v>
      </c>
      <c r="B30" s="423" t="s">
        <v>554</v>
      </c>
      <c r="C30" s="1348">
        <f>'I4 BO ASSETS'!G29</f>
        <v>0</v>
      </c>
      <c r="D30" s="719">
        <f t="shared" si="4"/>
        <v>0</v>
      </c>
      <c r="E30" s="719">
        <f t="shared" si="5"/>
        <v>0</v>
      </c>
      <c r="F30" s="719">
        <f t="shared" si="6"/>
        <v>0</v>
      </c>
      <c r="G30" s="719">
        <f t="shared" si="0"/>
        <v>0</v>
      </c>
      <c r="H30" s="719">
        <f t="shared" ref="H30:Z30" si="31">$D30*H601</f>
        <v>0</v>
      </c>
      <c r="I30" s="719">
        <f t="shared" si="31"/>
        <v>0</v>
      </c>
      <c r="J30" s="719">
        <f t="shared" si="31"/>
        <v>0</v>
      </c>
      <c r="K30" s="719">
        <f t="shared" si="31"/>
        <v>0</v>
      </c>
      <c r="L30" s="719">
        <f t="shared" si="31"/>
        <v>0</v>
      </c>
      <c r="M30" s="719">
        <f t="shared" si="31"/>
        <v>0</v>
      </c>
      <c r="N30" s="719">
        <f t="shared" si="31"/>
        <v>0</v>
      </c>
      <c r="O30" s="719">
        <f t="shared" si="31"/>
        <v>0</v>
      </c>
      <c r="P30" s="719">
        <f t="shared" si="31"/>
        <v>0</v>
      </c>
      <c r="Q30" s="719">
        <f t="shared" si="31"/>
        <v>0</v>
      </c>
      <c r="R30" s="719">
        <f t="shared" si="31"/>
        <v>0</v>
      </c>
      <c r="S30" s="719">
        <f t="shared" si="31"/>
        <v>0</v>
      </c>
      <c r="T30" s="719">
        <f t="shared" si="31"/>
        <v>0</v>
      </c>
      <c r="U30" s="719">
        <f t="shared" si="31"/>
        <v>0</v>
      </c>
      <c r="V30" s="719">
        <f t="shared" si="31"/>
        <v>0</v>
      </c>
      <c r="W30" s="719">
        <f t="shared" si="31"/>
        <v>0</v>
      </c>
      <c r="X30" s="719">
        <f t="shared" si="31"/>
        <v>0</v>
      </c>
      <c r="Y30" s="719">
        <f t="shared" si="31"/>
        <v>0</v>
      </c>
      <c r="Z30" s="719">
        <f t="shared" si="31"/>
        <v>0</v>
      </c>
      <c r="AA30" s="719">
        <f t="shared" si="8"/>
        <v>0</v>
      </c>
      <c r="AB30" s="719">
        <f t="shared" si="2"/>
        <v>0</v>
      </c>
      <c r="AC30" s="719">
        <f t="shared" ref="AC30:AU30" si="32">$E30*AC601</f>
        <v>0</v>
      </c>
      <c r="AD30" s="719">
        <f t="shared" si="32"/>
        <v>0</v>
      </c>
      <c r="AE30" s="719">
        <f t="shared" si="32"/>
        <v>0</v>
      </c>
      <c r="AF30" s="719">
        <f t="shared" si="32"/>
        <v>0</v>
      </c>
      <c r="AG30" s="719">
        <f t="shared" si="32"/>
        <v>0</v>
      </c>
      <c r="AH30" s="719">
        <f t="shared" si="32"/>
        <v>0</v>
      </c>
      <c r="AI30" s="719">
        <f t="shared" si="32"/>
        <v>0</v>
      </c>
      <c r="AJ30" s="719">
        <f t="shared" si="32"/>
        <v>0</v>
      </c>
      <c r="AK30" s="719">
        <f t="shared" si="32"/>
        <v>0</v>
      </c>
      <c r="AL30" s="719">
        <f t="shared" si="32"/>
        <v>0</v>
      </c>
      <c r="AM30" s="719">
        <f t="shared" si="32"/>
        <v>0</v>
      </c>
      <c r="AN30" s="719">
        <f t="shared" si="32"/>
        <v>0</v>
      </c>
      <c r="AO30" s="719">
        <f t="shared" si="32"/>
        <v>0</v>
      </c>
      <c r="AP30" s="719">
        <f t="shared" si="32"/>
        <v>0</v>
      </c>
      <c r="AQ30" s="719">
        <f t="shared" si="32"/>
        <v>0</v>
      </c>
      <c r="AR30" s="719">
        <f t="shared" si="32"/>
        <v>0</v>
      </c>
      <c r="AS30" s="719">
        <f t="shared" si="32"/>
        <v>0</v>
      </c>
      <c r="AT30" s="719">
        <f t="shared" si="32"/>
        <v>0</v>
      </c>
      <c r="AU30" s="719">
        <f t="shared" si="32"/>
        <v>0</v>
      </c>
      <c r="AV30" s="719">
        <f t="shared" si="10"/>
        <v>0</v>
      </c>
      <c r="AW30" s="719"/>
      <c r="AX30" s="719"/>
      <c r="AY30" s="719"/>
      <c r="AZ30" s="719"/>
      <c r="BA30" s="719"/>
      <c r="BB30" s="719"/>
      <c r="BC30" s="719"/>
      <c r="BD30" s="719"/>
      <c r="BE30" s="719"/>
      <c r="BF30" s="719"/>
      <c r="BG30" s="719"/>
      <c r="BH30" s="719"/>
      <c r="BI30" s="719"/>
      <c r="BJ30" s="719"/>
      <c r="BK30" s="719"/>
      <c r="BL30" s="719"/>
      <c r="BM30" s="719"/>
      <c r="BN30" s="719"/>
      <c r="BO30" s="719"/>
      <c r="BP30" s="719"/>
      <c r="BQ30" s="719"/>
    </row>
    <row r="31" spans="1:69" s="399" customFormat="1" ht="25.5">
      <c r="A31" s="1371">
        <v>1815</v>
      </c>
      <c r="B31" s="423" t="s">
        <v>37</v>
      </c>
      <c r="C31" s="1348">
        <f>'I4 BO ASSETS'!G30</f>
        <v>0</v>
      </c>
      <c r="D31" s="719">
        <f t="shared" si="4"/>
        <v>0</v>
      </c>
      <c r="E31" s="719">
        <f t="shared" si="5"/>
        <v>0</v>
      </c>
      <c r="F31" s="719">
        <f t="shared" si="6"/>
        <v>0</v>
      </c>
      <c r="G31" s="719">
        <f t="shared" si="0"/>
        <v>0</v>
      </c>
      <c r="H31" s="719">
        <f t="shared" ref="H31:Z31" si="33">$D31*H602</f>
        <v>0</v>
      </c>
      <c r="I31" s="719">
        <f t="shared" si="33"/>
        <v>0</v>
      </c>
      <c r="J31" s="719">
        <f t="shared" si="33"/>
        <v>0</v>
      </c>
      <c r="K31" s="719">
        <f t="shared" si="33"/>
        <v>0</v>
      </c>
      <c r="L31" s="719">
        <f t="shared" si="33"/>
        <v>0</v>
      </c>
      <c r="M31" s="719">
        <f t="shared" si="33"/>
        <v>0</v>
      </c>
      <c r="N31" s="719">
        <f t="shared" si="33"/>
        <v>0</v>
      </c>
      <c r="O31" s="719">
        <f t="shared" si="33"/>
        <v>0</v>
      </c>
      <c r="P31" s="719">
        <f t="shared" si="33"/>
        <v>0</v>
      </c>
      <c r="Q31" s="719">
        <f t="shared" si="33"/>
        <v>0</v>
      </c>
      <c r="R31" s="719">
        <f t="shared" si="33"/>
        <v>0</v>
      </c>
      <c r="S31" s="719">
        <f t="shared" si="33"/>
        <v>0</v>
      </c>
      <c r="T31" s="719">
        <f t="shared" si="33"/>
        <v>0</v>
      </c>
      <c r="U31" s="719">
        <f t="shared" si="33"/>
        <v>0</v>
      </c>
      <c r="V31" s="719">
        <f t="shared" si="33"/>
        <v>0</v>
      </c>
      <c r="W31" s="719">
        <f t="shared" si="33"/>
        <v>0</v>
      </c>
      <c r="X31" s="719">
        <f t="shared" si="33"/>
        <v>0</v>
      </c>
      <c r="Y31" s="719">
        <f t="shared" si="33"/>
        <v>0</v>
      </c>
      <c r="Z31" s="719">
        <f t="shared" si="33"/>
        <v>0</v>
      </c>
      <c r="AA31" s="719">
        <f t="shared" si="8"/>
        <v>0</v>
      </c>
      <c r="AB31" s="719">
        <f t="shared" si="2"/>
        <v>0</v>
      </c>
      <c r="AC31" s="719">
        <f t="shared" ref="AC31:AU31" si="34">$E31*AC602</f>
        <v>0</v>
      </c>
      <c r="AD31" s="719">
        <f t="shared" si="34"/>
        <v>0</v>
      </c>
      <c r="AE31" s="719">
        <f t="shared" si="34"/>
        <v>0</v>
      </c>
      <c r="AF31" s="719">
        <f t="shared" si="34"/>
        <v>0</v>
      </c>
      <c r="AG31" s="719">
        <f t="shared" si="34"/>
        <v>0</v>
      </c>
      <c r="AH31" s="719">
        <f t="shared" si="34"/>
        <v>0</v>
      </c>
      <c r="AI31" s="719">
        <f t="shared" si="34"/>
        <v>0</v>
      </c>
      <c r="AJ31" s="719">
        <f t="shared" si="34"/>
        <v>0</v>
      </c>
      <c r="AK31" s="719">
        <f t="shared" si="34"/>
        <v>0</v>
      </c>
      <c r="AL31" s="719">
        <f t="shared" si="34"/>
        <v>0</v>
      </c>
      <c r="AM31" s="719">
        <f t="shared" si="34"/>
        <v>0</v>
      </c>
      <c r="AN31" s="719">
        <f t="shared" si="34"/>
        <v>0</v>
      </c>
      <c r="AO31" s="719">
        <f t="shared" si="34"/>
        <v>0</v>
      </c>
      <c r="AP31" s="719">
        <f t="shared" si="34"/>
        <v>0</v>
      </c>
      <c r="AQ31" s="719">
        <f t="shared" si="34"/>
        <v>0</v>
      </c>
      <c r="AR31" s="719">
        <f t="shared" si="34"/>
        <v>0</v>
      </c>
      <c r="AS31" s="719">
        <f t="shared" si="34"/>
        <v>0</v>
      </c>
      <c r="AT31" s="719">
        <f t="shared" si="34"/>
        <v>0</v>
      </c>
      <c r="AU31" s="719">
        <f t="shared" si="34"/>
        <v>0</v>
      </c>
      <c r="AV31" s="719">
        <f t="shared" si="10"/>
        <v>0</v>
      </c>
      <c r="AW31" s="719"/>
      <c r="AX31" s="719"/>
      <c r="AY31" s="719"/>
      <c r="AZ31" s="719"/>
      <c r="BA31" s="719"/>
      <c r="BB31" s="719"/>
      <c r="BC31" s="719"/>
      <c r="BD31" s="719"/>
      <c r="BE31" s="719"/>
      <c r="BF31" s="719"/>
      <c r="BG31" s="719"/>
      <c r="BH31" s="719"/>
      <c r="BI31" s="719"/>
      <c r="BJ31" s="719"/>
      <c r="BK31" s="719"/>
      <c r="BL31" s="719"/>
      <c r="BM31" s="719"/>
      <c r="BN31" s="719"/>
      <c r="BO31" s="719"/>
      <c r="BP31" s="719"/>
      <c r="BQ31" s="719"/>
    </row>
    <row r="32" spans="1:69" s="399" customFormat="1" ht="25.5">
      <c r="A32" s="1371">
        <v>1820</v>
      </c>
      <c r="B32" s="423" t="s">
        <v>38</v>
      </c>
      <c r="C32" s="1348">
        <f>'I4 BO ASSETS'!G31</f>
        <v>0</v>
      </c>
      <c r="D32" s="719">
        <f t="shared" si="4"/>
        <v>0</v>
      </c>
      <c r="E32" s="719">
        <f t="shared" si="5"/>
        <v>0</v>
      </c>
      <c r="F32" s="719">
        <f t="shared" si="6"/>
        <v>0</v>
      </c>
      <c r="G32" s="719">
        <f t="shared" si="0"/>
        <v>0</v>
      </c>
      <c r="H32" s="719">
        <f t="shared" ref="H32:Z32" si="35">$D32*H603</f>
        <v>0</v>
      </c>
      <c r="I32" s="719">
        <f t="shared" si="35"/>
        <v>0</v>
      </c>
      <c r="J32" s="719">
        <f t="shared" si="35"/>
        <v>0</v>
      </c>
      <c r="K32" s="719">
        <f t="shared" si="35"/>
        <v>0</v>
      </c>
      <c r="L32" s="719">
        <f t="shared" si="35"/>
        <v>0</v>
      </c>
      <c r="M32" s="719">
        <f t="shared" si="35"/>
        <v>0</v>
      </c>
      <c r="N32" s="719">
        <f t="shared" si="35"/>
        <v>0</v>
      </c>
      <c r="O32" s="719">
        <f t="shared" si="35"/>
        <v>0</v>
      </c>
      <c r="P32" s="719">
        <f t="shared" si="35"/>
        <v>0</v>
      </c>
      <c r="Q32" s="719">
        <f t="shared" si="35"/>
        <v>0</v>
      </c>
      <c r="R32" s="719">
        <f t="shared" si="35"/>
        <v>0</v>
      </c>
      <c r="S32" s="719">
        <f t="shared" si="35"/>
        <v>0</v>
      </c>
      <c r="T32" s="719">
        <f t="shared" si="35"/>
        <v>0</v>
      </c>
      <c r="U32" s="719">
        <f t="shared" si="35"/>
        <v>0</v>
      </c>
      <c r="V32" s="719">
        <f t="shared" si="35"/>
        <v>0</v>
      </c>
      <c r="W32" s="719">
        <f t="shared" si="35"/>
        <v>0</v>
      </c>
      <c r="X32" s="719">
        <f t="shared" si="35"/>
        <v>0</v>
      </c>
      <c r="Y32" s="719">
        <f t="shared" si="35"/>
        <v>0</v>
      </c>
      <c r="Z32" s="719">
        <f t="shared" si="35"/>
        <v>0</v>
      </c>
      <c r="AA32" s="719">
        <f t="shared" si="8"/>
        <v>0</v>
      </c>
      <c r="AB32" s="719">
        <f t="shared" si="2"/>
        <v>0</v>
      </c>
      <c r="AC32" s="719">
        <f t="shared" ref="AC32:AU32" si="36">$E32*AC603</f>
        <v>0</v>
      </c>
      <c r="AD32" s="719">
        <f t="shared" si="36"/>
        <v>0</v>
      </c>
      <c r="AE32" s="719">
        <f t="shared" si="36"/>
        <v>0</v>
      </c>
      <c r="AF32" s="719">
        <f t="shared" si="36"/>
        <v>0</v>
      </c>
      <c r="AG32" s="719">
        <f t="shared" si="36"/>
        <v>0</v>
      </c>
      <c r="AH32" s="719">
        <f t="shared" si="36"/>
        <v>0</v>
      </c>
      <c r="AI32" s="719">
        <f t="shared" si="36"/>
        <v>0</v>
      </c>
      <c r="AJ32" s="719">
        <f t="shared" si="36"/>
        <v>0</v>
      </c>
      <c r="AK32" s="719">
        <f t="shared" si="36"/>
        <v>0</v>
      </c>
      <c r="AL32" s="719">
        <f t="shared" si="36"/>
        <v>0</v>
      </c>
      <c r="AM32" s="719">
        <f t="shared" si="36"/>
        <v>0</v>
      </c>
      <c r="AN32" s="719">
        <f t="shared" si="36"/>
        <v>0</v>
      </c>
      <c r="AO32" s="719">
        <f t="shared" si="36"/>
        <v>0</v>
      </c>
      <c r="AP32" s="719">
        <f t="shared" si="36"/>
        <v>0</v>
      </c>
      <c r="AQ32" s="719">
        <f t="shared" si="36"/>
        <v>0</v>
      </c>
      <c r="AR32" s="719">
        <f t="shared" si="36"/>
        <v>0</v>
      </c>
      <c r="AS32" s="719">
        <f t="shared" si="36"/>
        <v>0</v>
      </c>
      <c r="AT32" s="719">
        <f t="shared" si="36"/>
        <v>0</v>
      </c>
      <c r="AU32" s="719">
        <f t="shared" si="36"/>
        <v>0</v>
      </c>
      <c r="AV32" s="719">
        <f t="shared" si="10"/>
        <v>0</v>
      </c>
      <c r="AW32" s="719"/>
      <c r="AX32" s="719"/>
      <c r="AY32" s="719"/>
      <c r="AZ32" s="719"/>
      <c r="BA32" s="719"/>
      <c r="BB32" s="719"/>
      <c r="BC32" s="719"/>
      <c r="BD32" s="719"/>
      <c r="BE32" s="719"/>
      <c r="BF32" s="719"/>
      <c r="BG32" s="719"/>
      <c r="BH32" s="719"/>
      <c r="BI32" s="719"/>
      <c r="BJ32" s="719"/>
      <c r="BK32" s="719"/>
      <c r="BL32" s="719"/>
      <c r="BM32" s="719"/>
      <c r="BN32" s="719"/>
      <c r="BO32" s="719"/>
      <c r="BP32" s="719"/>
      <c r="BQ32" s="719"/>
    </row>
    <row r="33" spans="1:69" s="399" customFormat="1" ht="25.5">
      <c r="A33" s="1371" t="s">
        <v>549</v>
      </c>
      <c r="B33" s="423" t="s">
        <v>506</v>
      </c>
      <c r="C33" s="1348">
        <f>'I4 BO ASSETS'!G32</f>
        <v>0</v>
      </c>
      <c r="D33" s="719">
        <f t="shared" si="4"/>
        <v>0</v>
      </c>
      <c r="E33" s="719">
        <f t="shared" si="5"/>
        <v>0</v>
      </c>
      <c r="F33" s="719">
        <f>D33+E33</f>
        <v>0</v>
      </c>
      <c r="G33" s="719">
        <f t="shared" si="0"/>
        <v>0</v>
      </c>
      <c r="H33" s="719">
        <f t="shared" ref="H33:Z33" si="37">$D33*H604</f>
        <v>0</v>
      </c>
      <c r="I33" s="719">
        <f t="shared" si="37"/>
        <v>0</v>
      </c>
      <c r="J33" s="719">
        <f t="shared" si="37"/>
        <v>0</v>
      </c>
      <c r="K33" s="719">
        <f t="shared" si="37"/>
        <v>0</v>
      </c>
      <c r="L33" s="719">
        <f t="shared" si="37"/>
        <v>0</v>
      </c>
      <c r="M33" s="719">
        <f t="shared" si="37"/>
        <v>0</v>
      </c>
      <c r="N33" s="719">
        <f t="shared" si="37"/>
        <v>0</v>
      </c>
      <c r="O33" s="719">
        <f t="shared" si="37"/>
        <v>0</v>
      </c>
      <c r="P33" s="719">
        <f t="shared" si="37"/>
        <v>0</v>
      </c>
      <c r="Q33" s="719">
        <f t="shared" si="37"/>
        <v>0</v>
      </c>
      <c r="R33" s="719">
        <f t="shared" si="37"/>
        <v>0</v>
      </c>
      <c r="S33" s="719">
        <f t="shared" si="37"/>
        <v>0</v>
      </c>
      <c r="T33" s="719">
        <f t="shared" si="37"/>
        <v>0</v>
      </c>
      <c r="U33" s="719">
        <f t="shared" si="37"/>
        <v>0</v>
      </c>
      <c r="V33" s="719">
        <f t="shared" si="37"/>
        <v>0</v>
      </c>
      <c r="W33" s="719">
        <f t="shared" si="37"/>
        <v>0</v>
      </c>
      <c r="X33" s="719">
        <f t="shared" si="37"/>
        <v>0</v>
      </c>
      <c r="Y33" s="719">
        <f t="shared" si="37"/>
        <v>0</v>
      </c>
      <c r="Z33" s="719">
        <f t="shared" si="37"/>
        <v>0</v>
      </c>
      <c r="AA33" s="719">
        <f>SUM(G33:Z33)</f>
        <v>0</v>
      </c>
      <c r="AB33" s="719">
        <f t="shared" si="2"/>
        <v>0</v>
      </c>
      <c r="AC33" s="719">
        <f t="shared" ref="AC33:AU33" si="38">$E33*AC604</f>
        <v>0</v>
      </c>
      <c r="AD33" s="719">
        <f t="shared" si="38"/>
        <v>0</v>
      </c>
      <c r="AE33" s="719">
        <f t="shared" si="38"/>
        <v>0</v>
      </c>
      <c r="AF33" s="719">
        <f t="shared" si="38"/>
        <v>0</v>
      </c>
      <c r="AG33" s="719">
        <f t="shared" si="38"/>
        <v>0</v>
      </c>
      <c r="AH33" s="719">
        <f t="shared" si="38"/>
        <v>0</v>
      </c>
      <c r="AI33" s="719">
        <f t="shared" si="38"/>
        <v>0</v>
      </c>
      <c r="AJ33" s="719">
        <f t="shared" si="38"/>
        <v>0</v>
      </c>
      <c r="AK33" s="719">
        <f t="shared" si="38"/>
        <v>0</v>
      </c>
      <c r="AL33" s="719">
        <f t="shared" si="38"/>
        <v>0</v>
      </c>
      <c r="AM33" s="719">
        <f t="shared" si="38"/>
        <v>0</v>
      </c>
      <c r="AN33" s="719">
        <f t="shared" si="38"/>
        <v>0</v>
      </c>
      <c r="AO33" s="719">
        <f t="shared" si="38"/>
        <v>0</v>
      </c>
      <c r="AP33" s="719">
        <f t="shared" si="38"/>
        <v>0</v>
      </c>
      <c r="AQ33" s="719">
        <f t="shared" si="38"/>
        <v>0</v>
      </c>
      <c r="AR33" s="719">
        <f t="shared" si="38"/>
        <v>0</v>
      </c>
      <c r="AS33" s="719">
        <f t="shared" si="38"/>
        <v>0</v>
      </c>
      <c r="AT33" s="719">
        <f t="shared" si="38"/>
        <v>0</v>
      </c>
      <c r="AU33" s="719">
        <f t="shared" si="38"/>
        <v>0</v>
      </c>
      <c r="AV33" s="719">
        <f>SUM(AB33:AU33)</f>
        <v>0</v>
      </c>
      <c r="AW33" s="719"/>
      <c r="AX33" s="719"/>
      <c r="AY33" s="719"/>
      <c r="AZ33" s="719"/>
      <c r="BA33" s="719"/>
      <c r="BB33" s="719"/>
      <c r="BC33" s="719"/>
      <c r="BD33" s="719"/>
      <c r="BE33" s="719"/>
      <c r="BF33" s="719"/>
      <c r="BG33" s="719"/>
      <c r="BH33" s="719"/>
      <c r="BI33" s="719"/>
      <c r="BJ33" s="719"/>
      <c r="BK33" s="719"/>
      <c r="BL33" s="719"/>
      <c r="BM33" s="719"/>
      <c r="BN33" s="719"/>
      <c r="BO33" s="719"/>
      <c r="BP33" s="719"/>
      <c r="BQ33" s="719"/>
    </row>
    <row r="34" spans="1:69" s="399" customFormat="1" ht="25.5">
      <c r="A34" s="1371" t="s">
        <v>550</v>
      </c>
      <c r="B34" s="423" t="s">
        <v>509</v>
      </c>
      <c r="C34" s="1348">
        <f>'I4 BO ASSETS'!G33</f>
        <v>0</v>
      </c>
      <c r="D34" s="719">
        <f t="shared" si="4"/>
        <v>0</v>
      </c>
      <c r="E34" s="719">
        <f t="shared" si="5"/>
        <v>0</v>
      </c>
      <c r="F34" s="719">
        <f>D34+E34</f>
        <v>0</v>
      </c>
      <c r="G34" s="719">
        <f t="shared" ref="G34:Z35" si="39">$D34*G605</f>
        <v>0</v>
      </c>
      <c r="H34" s="719">
        <f t="shared" si="39"/>
        <v>0</v>
      </c>
      <c r="I34" s="719">
        <f t="shared" si="39"/>
        <v>0</v>
      </c>
      <c r="J34" s="719">
        <f t="shared" si="39"/>
        <v>0</v>
      </c>
      <c r="K34" s="719">
        <f t="shared" si="39"/>
        <v>0</v>
      </c>
      <c r="L34" s="719">
        <f t="shared" si="39"/>
        <v>0</v>
      </c>
      <c r="M34" s="719">
        <f t="shared" si="39"/>
        <v>0</v>
      </c>
      <c r="N34" s="719">
        <f t="shared" si="39"/>
        <v>0</v>
      </c>
      <c r="O34" s="719">
        <f t="shared" si="39"/>
        <v>0</v>
      </c>
      <c r="P34" s="719">
        <f t="shared" si="39"/>
        <v>0</v>
      </c>
      <c r="Q34" s="719">
        <f t="shared" si="39"/>
        <v>0</v>
      </c>
      <c r="R34" s="719">
        <f t="shared" si="39"/>
        <v>0</v>
      </c>
      <c r="S34" s="719">
        <f t="shared" si="39"/>
        <v>0</v>
      </c>
      <c r="T34" s="719">
        <f t="shared" si="39"/>
        <v>0</v>
      </c>
      <c r="U34" s="719">
        <f t="shared" si="39"/>
        <v>0</v>
      </c>
      <c r="V34" s="719">
        <f t="shared" si="39"/>
        <v>0</v>
      </c>
      <c r="W34" s="719">
        <f t="shared" si="39"/>
        <v>0</v>
      </c>
      <c r="X34" s="719">
        <f t="shared" si="39"/>
        <v>0</v>
      </c>
      <c r="Y34" s="719">
        <f t="shared" si="39"/>
        <v>0</v>
      </c>
      <c r="Z34" s="719">
        <f t="shared" si="39"/>
        <v>0</v>
      </c>
      <c r="AA34" s="719">
        <f>SUM(G34:Z34)</f>
        <v>0</v>
      </c>
      <c r="AB34" s="719">
        <f t="shared" ref="AB34:AU35" si="40">$E34*AB605</f>
        <v>0</v>
      </c>
      <c r="AC34" s="719">
        <f t="shared" si="40"/>
        <v>0</v>
      </c>
      <c r="AD34" s="719">
        <f t="shared" si="40"/>
        <v>0</v>
      </c>
      <c r="AE34" s="719">
        <f t="shared" si="40"/>
        <v>0</v>
      </c>
      <c r="AF34" s="719">
        <f t="shared" si="40"/>
        <v>0</v>
      </c>
      <c r="AG34" s="719">
        <f t="shared" si="40"/>
        <v>0</v>
      </c>
      <c r="AH34" s="719">
        <f t="shared" si="40"/>
        <v>0</v>
      </c>
      <c r="AI34" s="719">
        <f t="shared" si="40"/>
        <v>0</v>
      </c>
      <c r="AJ34" s="719">
        <f t="shared" si="40"/>
        <v>0</v>
      </c>
      <c r="AK34" s="719">
        <f t="shared" si="40"/>
        <v>0</v>
      </c>
      <c r="AL34" s="719">
        <f t="shared" si="40"/>
        <v>0</v>
      </c>
      <c r="AM34" s="719">
        <f t="shared" si="40"/>
        <v>0</v>
      </c>
      <c r="AN34" s="719">
        <f t="shared" si="40"/>
        <v>0</v>
      </c>
      <c r="AO34" s="719">
        <f t="shared" si="40"/>
        <v>0</v>
      </c>
      <c r="AP34" s="719">
        <f t="shared" si="40"/>
        <v>0</v>
      </c>
      <c r="AQ34" s="719">
        <f t="shared" si="40"/>
        <v>0</v>
      </c>
      <c r="AR34" s="719">
        <f t="shared" si="40"/>
        <v>0</v>
      </c>
      <c r="AS34" s="719">
        <f t="shared" si="40"/>
        <v>0</v>
      </c>
      <c r="AT34" s="719">
        <f t="shared" si="40"/>
        <v>0</v>
      </c>
      <c r="AU34" s="719">
        <f t="shared" si="40"/>
        <v>0</v>
      </c>
      <c r="AV34" s="719">
        <f>SUM(AB34:AU34)</f>
        <v>0</v>
      </c>
      <c r="AW34" s="719"/>
      <c r="AX34" s="719"/>
      <c r="AY34" s="719"/>
      <c r="AZ34" s="719"/>
      <c r="BA34" s="719"/>
      <c r="BB34" s="719"/>
      <c r="BC34" s="719"/>
      <c r="BD34" s="719"/>
      <c r="BE34" s="719"/>
      <c r="BF34" s="719"/>
      <c r="BG34" s="719"/>
      <c r="BH34" s="719"/>
      <c r="BI34" s="719"/>
      <c r="BJ34" s="719"/>
      <c r="BK34" s="719"/>
      <c r="BL34" s="719"/>
      <c r="BM34" s="719"/>
      <c r="BN34" s="719"/>
      <c r="BO34" s="719"/>
      <c r="BP34" s="719"/>
      <c r="BQ34" s="719"/>
    </row>
    <row r="35" spans="1:69" s="399" customFormat="1" ht="25.5">
      <c r="A35" s="1371" t="s">
        <v>496</v>
      </c>
      <c r="B35" s="423" t="s">
        <v>497</v>
      </c>
      <c r="C35" s="1348">
        <f>'I4 BO ASSETS'!G34</f>
        <v>0</v>
      </c>
      <c r="D35" s="719">
        <f t="shared" si="4"/>
        <v>0</v>
      </c>
      <c r="E35" s="719">
        <f t="shared" si="5"/>
        <v>0</v>
      </c>
      <c r="F35" s="719">
        <f>D35+E35</f>
        <v>0</v>
      </c>
      <c r="G35" s="719">
        <f t="shared" si="39"/>
        <v>0</v>
      </c>
      <c r="H35" s="719">
        <f t="shared" si="39"/>
        <v>0</v>
      </c>
      <c r="I35" s="719">
        <f t="shared" si="39"/>
        <v>0</v>
      </c>
      <c r="J35" s="719">
        <f t="shared" si="39"/>
        <v>0</v>
      </c>
      <c r="K35" s="719">
        <f t="shared" si="39"/>
        <v>0</v>
      </c>
      <c r="L35" s="719">
        <f t="shared" si="39"/>
        <v>0</v>
      </c>
      <c r="M35" s="719">
        <f t="shared" si="39"/>
        <v>0</v>
      </c>
      <c r="N35" s="719">
        <f t="shared" si="39"/>
        <v>0</v>
      </c>
      <c r="O35" s="719">
        <f t="shared" si="39"/>
        <v>0</v>
      </c>
      <c r="P35" s="719">
        <f t="shared" si="39"/>
        <v>0</v>
      </c>
      <c r="Q35" s="719">
        <f t="shared" si="39"/>
        <v>0</v>
      </c>
      <c r="R35" s="719">
        <f t="shared" si="39"/>
        <v>0</v>
      </c>
      <c r="S35" s="719">
        <f t="shared" si="39"/>
        <v>0</v>
      </c>
      <c r="T35" s="719">
        <f t="shared" si="39"/>
        <v>0</v>
      </c>
      <c r="U35" s="719">
        <f t="shared" si="39"/>
        <v>0</v>
      </c>
      <c r="V35" s="719">
        <f t="shared" si="39"/>
        <v>0</v>
      </c>
      <c r="W35" s="719">
        <f t="shared" si="39"/>
        <v>0</v>
      </c>
      <c r="X35" s="719">
        <f t="shared" si="39"/>
        <v>0</v>
      </c>
      <c r="Y35" s="719">
        <f t="shared" si="39"/>
        <v>0</v>
      </c>
      <c r="Z35" s="719">
        <f t="shared" si="39"/>
        <v>0</v>
      </c>
      <c r="AA35" s="719">
        <f>SUM(G35:Z35)</f>
        <v>0</v>
      </c>
      <c r="AB35" s="719">
        <f t="shared" si="40"/>
        <v>0</v>
      </c>
      <c r="AC35" s="719">
        <f t="shared" si="40"/>
        <v>0</v>
      </c>
      <c r="AD35" s="719">
        <f t="shared" si="40"/>
        <v>0</v>
      </c>
      <c r="AE35" s="719">
        <f t="shared" si="40"/>
        <v>0</v>
      </c>
      <c r="AF35" s="719">
        <f t="shared" si="40"/>
        <v>0</v>
      </c>
      <c r="AG35" s="719">
        <f t="shared" si="40"/>
        <v>0</v>
      </c>
      <c r="AH35" s="719">
        <f t="shared" si="40"/>
        <v>0</v>
      </c>
      <c r="AI35" s="719">
        <f t="shared" si="40"/>
        <v>0</v>
      </c>
      <c r="AJ35" s="719">
        <f t="shared" si="40"/>
        <v>0</v>
      </c>
      <c r="AK35" s="719">
        <f t="shared" si="40"/>
        <v>0</v>
      </c>
      <c r="AL35" s="719">
        <f t="shared" si="40"/>
        <v>0</v>
      </c>
      <c r="AM35" s="719">
        <f t="shared" si="40"/>
        <v>0</v>
      </c>
      <c r="AN35" s="719">
        <f t="shared" si="40"/>
        <v>0</v>
      </c>
      <c r="AO35" s="719">
        <f t="shared" si="40"/>
        <v>0</v>
      </c>
      <c r="AP35" s="719">
        <f t="shared" si="40"/>
        <v>0</v>
      </c>
      <c r="AQ35" s="719">
        <f t="shared" si="40"/>
        <v>0</v>
      </c>
      <c r="AR35" s="719">
        <f t="shared" si="40"/>
        <v>0</v>
      </c>
      <c r="AS35" s="719">
        <f t="shared" si="40"/>
        <v>0</v>
      </c>
      <c r="AT35" s="719">
        <f t="shared" si="40"/>
        <v>0</v>
      </c>
      <c r="AU35" s="719">
        <f t="shared" si="40"/>
        <v>0</v>
      </c>
      <c r="AV35" s="719">
        <f>SUM(AB35:AU35)</f>
        <v>0</v>
      </c>
      <c r="AW35" s="719"/>
      <c r="AX35" s="719"/>
      <c r="AY35" s="719"/>
      <c r="AZ35" s="719"/>
      <c r="BA35" s="719"/>
      <c r="BB35" s="719"/>
      <c r="BC35" s="719"/>
      <c r="BD35" s="719"/>
      <c r="BE35" s="719"/>
      <c r="BF35" s="719"/>
      <c r="BG35" s="719"/>
      <c r="BH35" s="719"/>
      <c r="BI35" s="719"/>
      <c r="BJ35" s="719"/>
      <c r="BK35" s="719"/>
      <c r="BL35" s="719"/>
      <c r="BM35" s="719"/>
      <c r="BN35" s="719"/>
      <c r="BO35" s="719"/>
      <c r="BP35" s="719"/>
      <c r="BQ35" s="719"/>
    </row>
    <row r="36" spans="1:69" s="399" customFormat="1" ht="12.75">
      <c r="A36" s="1371">
        <v>1825</v>
      </c>
      <c r="B36" s="423" t="s">
        <v>39</v>
      </c>
      <c r="C36" s="1348">
        <f>'I4 BO ASSETS'!G35</f>
        <v>0</v>
      </c>
      <c r="D36" s="719">
        <f t="shared" si="4"/>
        <v>0</v>
      </c>
      <c r="E36" s="719">
        <f t="shared" si="5"/>
        <v>0</v>
      </c>
      <c r="F36" s="719">
        <f t="shared" si="6"/>
        <v>0</v>
      </c>
      <c r="G36" s="719">
        <f t="shared" ref="G36:G55" si="41">$D36*G607</f>
        <v>0</v>
      </c>
      <c r="H36" s="719">
        <f t="shared" ref="H36:Z36" si="42">$D36*H607</f>
        <v>0</v>
      </c>
      <c r="I36" s="719">
        <f t="shared" si="42"/>
        <v>0</v>
      </c>
      <c r="J36" s="719">
        <f t="shared" si="42"/>
        <v>0</v>
      </c>
      <c r="K36" s="719">
        <f t="shared" si="42"/>
        <v>0</v>
      </c>
      <c r="L36" s="719">
        <f t="shared" si="42"/>
        <v>0</v>
      </c>
      <c r="M36" s="719">
        <f t="shared" si="42"/>
        <v>0</v>
      </c>
      <c r="N36" s="719">
        <f t="shared" si="42"/>
        <v>0</v>
      </c>
      <c r="O36" s="719">
        <f t="shared" si="42"/>
        <v>0</v>
      </c>
      <c r="P36" s="719">
        <f t="shared" si="42"/>
        <v>0</v>
      </c>
      <c r="Q36" s="719">
        <f t="shared" si="42"/>
        <v>0</v>
      </c>
      <c r="R36" s="719">
        <f t="shared" si="42"/>
        <v>0</v>
      </c>
      <c r="S36" s="719">
        <f t="shared" si="42"/>
        <v>0</v>
      </c>
      <c r="T36" s="719">
        <f t="shared" si="42"/>
        <v>0</v>
      </c>
      <c r="U36" s="719">
        <f t="shared" si="42"/>
        <v>0</v>
      </c>
      <c r="V36" s="719">
        <f t="shared" si="42"/>
        <v>0</v>
      </c>
      <c r="W36" s="719">
        <f t="shared" si="42"/>
        <v>0</v>
      </c>
      <c r="X36" s="719">
        <f t="shared" si="42"/>
        <v>0</v>
      </c>
      <c r="Y36" s="719">
        <f t="shared" si="42"/>
        <v>0</v>
      </c>
      <c r="Z36" s="719">
        <f t="shared" si="42"/>
        <v>0</v>
      </c>
      <c r="AA36" s="719">
        <f t="shared" si="8"/>
        <v>0</v>
      </c>
      <c r="AB36" s="719">
        <f t="shared" ref="AB36:AB55" si="43">$E36*AB607</f>
        <v>0</v>
      </c>
      <c r="AC36" s="719">
        <f t="shared" ref="AC36:AU36" si="44">$E36*AC607</f>
        <v>0</v>
      </c>
      <c r="AD36" s="719">
        <f t="shared" si="44"/>
        <v>0</v>
      </c>
      <c r="AE36" s="719">
        <f t="shared" si="44"/>
        <v>0</v>
      </c>
      <c r="AF36" s="719">
        <f t="shared" si="44"/>
        <v>0</v>
      </c>
      <c r="AG36" s="719">
        <f t="shared" si="44"/>
        <v>0</v>
      </c>
      <c r="AH36" s="719">
        <f t="shared" si="44"/>
        <v>0</v>
      </c>
      <c r="AI36" s="719">
        <f t="shared" si="44"/>
        <v>0</v>
      </c>
      <c r="AJ36" s="719">
        <f t="shared" si="44"/>
        <v>0</v>
      </c>
      <c r="AK36" s="719">
        <f t="shared" si="44"/>
        <v>0</v>
      </c>
      <c r="AL36" s="719">
        <f t="shared" si="44"/>
        <v>0</v>
      </c>
      <c r="AM36" s="719">
        <f t="shared" si="44"/>
        <v>0</v>
      </c>
      <c r="AN36" s="719">
        <f t="shared" si="44"/>
        <v>0</v>
      </c>
      <c r="AO36" s="719">
        <f t="shared" si="44"/>
        <v>0</v>
      </c>
      <c r="AP36" s="719">
        <f t="shared" si="44"/>
        <v>0</v>
      </c>
      <c r="AQ36" s="719">
        <f t="shared" si="44"/>
        <v>0</v>
      </c>
      <c r="AR36" s="719">
        <f t="shared" si="44"/>
        <v>0</v>
      </c>
      <c r="AS36" s="719">
        <f t="shared" si="44"/>
        <v>0</v>
      </c>
      <c r="AT36" s="719">
        <f t="shared" si="44"/>
        <v>0</v>
      </c>
      <c r="AU36" s="719">
        <f t="shared" si="44"/>
        <v>0</v>
      </c>
      <c r="AV36" s="719">
        <f t="shared" si="10"/>
        <v>0</v>
      </c>
      <c r="AW36" s="719"/>
      <c r="AX36" s="719"/>
      <c r="AY36" s="719"/>
      <c r="AZ36" s="719"/>
      <c r="BA36" s="719"/>
      <c r="BB36" s="719"/>
      <c r="BC36" s="719"/>
      <c r="BD36" s="719"/>
      <c r="BE36" s="719"/>
      <c r="BF36" s="719"/>
      <c r="BG36" s="719"/>
      <c r="BH36" s="719"/>
      <c r="BI36" s="719"/>
      <c r="BJ36" s="719"/>
      <c r="BK36" s="719"/>
      <c r="BL36" s="719"/>
      <c r="BM36" s="719"/>
      <c r="BN36" s="719"/>
      <c r="BO36" s="719"/>
      <c r="BP36" s="719"/>
      <c r="BQ36" s="719"/>
    </row>
    <row r="37" spans="1:69" s="399" customFormat="1" ht="12.75">
      <c r="A37" s="1371" t="s">
        <v>1265</v>
      </c>
      <c r="B37" s="423" t="s">
        <v>1032</v>
      </c>
      <c r="C37" s="1348">
        <f>'I4 BO ASSETS'!G36</f>
        <v>0</v>
      </c>
      <c r="D37" s="719">
        <f t="shared" si="4"/>
        <v>0</v>
      </c>
      <c r="E37" s="719">
        <f t="shared" si="5"/>
        <v>0</v>
      </c>
      <c r="F37" s="719">
        <f t="shared" si="6"/>
        <v>0</v>
      </c>
      <c r="G37" s="719">
        <f t="shared" si="41"/>
        <v>0</v>
      </c>
      <c r="H37" s="719">
        <f t="shared" ref="H37:Z37" si="45">$D37*H608</f>
        <v>0</v>
      </c>
      <c r="I37" s="719">
        <f t="shared" si="45"/>
        <v>0</v>
      </c>
      <c r="J37" s="719">
        <f t="shared" si="45"/>
        <v>0</v>
      </c>
      <c r="K37" s="719">
        <f t="shared" si="45"/>
        <v>0</v>
      </c>
      <c r="L37" s="719">
        <f t="shared" si="45"/>
        <v>0</v>
      </c>
      <c r="M37" s="719">
        <f t="shared" si="45"/>
        <v>0</v>
      </c>
      <c r="N37" s="719">
        <f t="shared" si="45"/>
        <v>0</v>
      </c>
      <c r="O37" s="719">
        <f t="shared" si="45"/>
        <v>0</v>
      </c>
      <c r="P37" s="719">
        <f t="shared" si="45"/>
        <v>0</v>
      </c>
      <c r="Q37" s="719">
        <f t="shared" si="45"/>
        <v>0</v>
      </c>
      <c r="R37" s="719">
        <f t="shared" si="45"/>
        <v>0</v>
      </c>
      <c r="S37" s="719">
        <f t="shared" si="45"/>
        <v>0</v>
      </c>
      <c r="T37" s="719">
        <f t="shared" si="45"/>
        <v>0</v>
      </c>
      <c r="U37" s="719">
        <f t="shared" si="45"/>
        <v>0</v>
      </c>
      <c r="V37" s="719">
        <f t="shared" si="45"/>
        <v>0</v>
      </c>
      <c r="W37" s="719">
        <f t="shared" si="45"/>
        <v>0</v>
      </c>
      <c r="X37" s="719">
        <f t="shared" si="45"/>
        <v>0</v>
      </c>
      <c r="Y37" s="719">
        <f t="shared" si="45"/>
        <v>0</v>
      </c>
      <c r="Z37" s="719">
        <f t="shared" si="45"/>
        <v>0</v>
      </c>
      <c r="AA37" s="719">
        <f t="shared" si="8"/>
        <v>0</v>
      </c>
      <c r="AB37" s="719">
        <f t="shared" si="43"/>
        <v>0</v>
      </c>
      <c r="AC37" s="719">
        <f t="shared" ref="AC37:AU37" si="46">$E37*AC608</f>
        <v>0</v>
      </c>
      <c r="AD37" s="719">
        <f t="shared" si="46"/>
        <v>0</v>
      </c>
      <c r="AE37" s="719">
        <f t="shared" si="46"/>
        <v>0</v>
      </c>
      <c r="AF37" s="719">
        <f t="shared" si="46"/>
        <v>0</v>
      </c>
      <c r="AG37" s="719">
        <f t="shared" si="46"/>
        <v>0</v>
      </c>
      <c r="AH37" s="719">
        <f t="shared" si="46"/>
        <v>0</v>
      </c>
      <c r="AI37" s="719">
        <f t="shared" si="46"/>
        <v>0</v>
      </c>
      <c r="AJ37" s="719">
        <f t="shared" si="46"/>
        <v>0</v>
      </c>
      <c r="AK37" s="719">
        <f t="shared" si="46"/>
        <v>0</v>
      </c>
      <c r="AL37" s="719">
        <f t="shared" si="46"/>
        <v>0</v>
      </c>
      <c r="AM37" s="719">
        <f t="shared" si="46"/>
        <v>0</v>
      </c>
      <c r="AN37" s="719">
        <f t="shared" si="46"/>
        <v>0</v>
      </c>
      <c r="AO37" s="719">
        <f t="shared" si="46"/>
        <v>0</v>
      </c>
      <c r="AP37" s="719">
        <f t="shared" si="46"/>
        <v>0</v>
      </c>
      <c r="AQ37" s="719">
        <f t="shared" si="46"/>
        <v>0</v>
      </c>
      <c r="AR37" s="719">
        <f t="shared" si="46"/>
        <v>0</v>
      </c>
      <c r="AS37" s="719">
        <f t="shared" si="46"/>
        <v>0</v>
      </c>
      <c r="AT37" s="719">
        <f t="shared" si="46"/>
        <v>0</v>
      </c>
      <c r="AU37" s="719">
        <f t="shared" si="46"/>
        <v>0</v>
      </c>
      <c r="AV37" s="719">
        <f t="shared" si="10"/>
        <v>0</v>
      </c>
      <c r="AW37" s="719"/>
      <c r="AX37" s="719"/>
      <c r="AY37" s="719"/>
      <c r="AZ37" s="719"/>
      <c r="BA37" s="719"/>
      <c r="BB37" s="719"/>
      <c r="BC37" s="719"/>
      <c r="BD37" s="719"/>
      <c r="BE37" s="719"/>
      <c r="BF37" s="719"/>
      <c r="BG37" s="719"/>
      <c r="BH37" s="719"/>
      <c r="BI37" s="719"/>
      <c r="BJ37" s="719"/>
      <c r="BK37" s="719"/>
      <c r="BL37" s="719"/>
      <c r="BM37" s="719"/>
      <c r="BN37" s="719"/>
      <c r="BO37" s="719"/>
      <c r="BP37" s="719"/>
      <c r="BQ37" s="719"/>
    </row>
    <row r="38" spans="1:69" s="399" customFormat="1" ht="12.75">
      <c r="A38" s="1371" t="s">
        <v>1266</v>
      </c>
      <c r="B38" s="423" t="s">
        <v>1033</v>
      </c>
      <c r="C38" s="1348">
        <f>'I4 BO ASSETS'!G37</f>
        <v>0</v>
      </c>
      <c r="D38" s="719">
        <f t="shared" si="4"/>
        <v>0</v>
      </c>
      <c r="E38" s="719">
        <f t="shared" si="5"/>
        <v>0</v>
      </c>
      <c r="F38" s="719">
        <f t="shared" si="6"/>
        <v>0</v>
      </c>
      <c r="G38" s="719">
        <f t="shared" si="41"/>
        <v>0</v>
      </c>
      <c r="H38" s="719">
        <f t="shared" ref="H38:Z38" si="47">$D38*H609</f>
        <v>0</v>
      </c>
      <c r="I38" s="719">
        <f t="shared" si="47"/>
        <v>0</v>
      </c>
      <c r="J38" s="719">
        <f t="shared" si="47"/>
        <v>0</v>
      </c>
      <c r="K38" s="719">
        <f t="shared" si="47"/>
        <v>0</v>
      </c>
      <c r="L38" s="719">
        <f t="shared" si="47"/>
        <v>0</v>
      </c>
      <c r="M38" s="719">
        <f t="shared" si="47"/>
        <v>0</v>
      </c>
      <c r="N38" s="719">
        <f t="shared" si="47"/>
        <v>0</v>
      </c>
      <c r="O38" s="719">
        <f t="shared" si="47"/>
        <v>0</v>
      </c>
      <c r="P38" s="719">
        <f t="shared" si="47"/>
        <v>0</v>
      </c>
      <c r="Q38" s="719">
        <f t="shared" si="47"/>
        <v>0</v>
      </c>
      <c r="R38" s="719">
        <f t="shared" si="47"/>
        <v>0</v>
      </c>
      <c r="S38" s="719">
        <f t="shared" si="47"/>
        <v>0</v>
      </c>
      <c r="T38" s="719">
        <f t="shared" si="47"/>
        <v>0</v>
      </c>
      <c r="U38" s="719">
        <f t="shared" si="47"/>
        <v>0</v>
      </c>
      <c r="V38" s="719">
        <f t="shared" si="47"/>
        <v>0</v>
      </c>
      <c r="W38" s="719">
        <f t="shared" si="47"/>
        <v>0</v>
      </c>
      <c r="X38" s="719">
        <f t="shared" si="47"/>
        <v>0</v>
      </c>
      <c r="Y38" s="719">
        <f t="shared" si="47"/>
        <v>0</v>
      </c>
      <c r="Z38" s="719">
        <f t="shared" si="47"/>
        <v>0</v>
      </c>
      <c r="AA38" s="719">
        <f t="shared" si="8"/>
        <v>0</v>
      </c>
      <c r="AB38" s="719">
        <f t="shared" si="43"/>
        <v>0</v>
      </c>
      <c r="AC38" s="719">
        <f t="shared" ref="AC38:AU38" si="48">$E38*AC609</f>
        <v>0</v>
      </c>
      <c r="AD38" s="719">
        <f t="shared" si="48"/>
        <v>0</v>
      </c>
      <c r="AE38" s="719">
        <f t="shared" si="48"/>
        <v>0</v>
      </c>
      <c r="AF38" s="719">
        <f t="shared" si="48"/>
        <v>0</v>
      </c>
      <c r="AG38" s="719">
        <f t="shared" si="48"/>
        <v>0</v>
      </c>
      <c r="AH38" s="719">
        <f t="shared" si="48"/>
        <v>0</v>
      </c>
      <c r="AI38" s="719">
        <f t="shared" si="48"/>
        <v>0</v>
      </c>
      <c r="AJ38" s="719">
        <f t="shared" si="48"/>
        <v>0</v>
      </c>
      <c r="AK38" s="719">
        <f t="shared" si="48"/>
        <v>0</v>
      </c>
      <c r="AL38" s="719">
        <f t="shared" si="48"/>
        <v>0</v>
      </c>
      <c r="AM38" s="719">
        <f t="shared" si="48"/>
        <v>0</v>
      </c>
      <c r="AN38" s="719">
        <f t="shared" si="48"/>
        <v>0</v>
      </c>
      <c r="AO38" s="719">
        <f t="shared" si="48"/>
        <v>0</v>
      </c>
      <c r="AP38" s="719">
        <f t="shared" si="48"/>
        <v>0</v>
      </c>
      <c r="AQ38" s="719">
        <f t="shared" si="48"/>
        <v>0</v>
      </c>
      <c r="AR38" s="719">
        <f t="shared" si="48"/>
        <v>0</v>
      </c>
      <c r="AS38" s="719">
        <f t="shared" si="48"/>
        <v>0</v>
      </c>
      <c r="AT38" s="719">
        <f t="shared" si="48"/>
        <v>0</v>
      </c>
      <c r="AU38" s="719">
        <f t="shared" si="48"/>
        <v>0</v>
      </c>
      <c r="AV38" s="719">
        <f t="shared" si="10"/>
        <v>0</v>
      </c>
      <c r="AW38" s="719"/>
      <c r="AX38" s="719"/>
      <c r="AY38" s="719"/>
      <c r="AZ38" s="719"/>
      <c r="BA38" s="719"/>
      <c r="BB38" s="719"/>
      <c r="BC38" s="719"/>
      <c r="BD38" s="719"/>
      <c r="BE38" s="719"/>
      <c r="BF38" s="719"/>
      <c r="BG38" s="719"/>
      <c r="BH38" s="719"/>
      <c r="BI38" s="719"/>
      <c r="BJ38" s="719"/>
      <c r="BK38" s="719"/>
      <c r="BL38" s="719"/>
      <c r="BM38" s="719"/>
      <c r="BN38" s="719"/>
      <c r="BO38" s="719"/>
      <c r="BP38" s="719"/>
      <c r="BQ38" s="719"/>
    </row>
    <row r="39" spans="1:69" s="399" customFormat="1" ht="12.75">
      <c r="A39" s="1371">
        <v>1830</v>
      </c>
      <c r="B39" s="423" t="s">
        <v>40</v>
      </c>
      <c r="C39" s="1348">
        <f>'I4 BO ASSETS'!G38</f>
        <v>0</v>
      </c>
      <c r="D39" s="719">
        <f t="shared" si="4"/>
        <v>0</v>
      </c>
      <c r="E39" s="719">
        <f t="shared" si="5"/>
        <v>0</v>
      </c>
      <c r="F39" s="719">
        <f t="shared" si="6"/>
        <v>0</v>
      </c>
      <c r="G39" s="719">
        <f t="shared" si="41"/>
        <v>0</v>
      </c>
      <c r="H39" s="719">
        <f t="shared" ref="H39:Z39" si="49">$D39*H610</f>
        <v>0</v>
      </c>
      <c r="I39" s="719">
        <f t="shared" si="49"/>
        <v>0</v>
      </c>
      <c r="J39" s="719">
        <f t="shared" si="49"/>
        <v>0</v>
      </c>
      <c r="K39" s="719">
        <f t="shared" si="49"/>
        <v>0</v>
      </c>
      <c r="L39" s="719">
        <f t="shared" si="49"/>
        <v>0</v>
      </c>
      <c r="M39" s="719">
        <f t="shared" si="49"/>
        <v>0</v>
      </c>
      <c r="N39" s="719">
        <f t="shared" si="49"/>
        <v>0</v>
      </c>
      <c r="O39" s="719">
        <f t="shared" si="49"/>
        <v>0</v>
      </c>
      <c r="P39" s="719">
        <f t="shared" si="49"/>
        <v>0</v>
      </c>
      <c r="Q39" s="719">
        <f t="shared" si="49"/>
        <v>0</v>
      </c>
      <c r="R39" s="719">
        <f t="shared" si="49"/>
        <v>0</v>
      </c>
      <c r="S39" s="719">
        <f t="shared" si="49"/>
        <v>0</v>
      </c>
      <c r="T39" s="719">
        <f t="shared" si="49"/>
        <v>0</v>
      </c>
      <c r="U39" s="719">
        <f t="shared" si="49"/>
        <v>0</v>
      </c>
      <c r="V39" s="719">
        <f t="shared" si="49"/>
        <v>0</v>
      </c>
      <c r="W39" s="719">
        <f t="shared" si="49"/>
        <v>0</v>
      </c>
      <c r="X39" s="719">
        <f t="shared" si="49"/>
        <v>0</v>
      </c>
      <c r="Y39" s="719">
        <f t="shared" si="49"/>
        <v>0</v>
      </c>
      <c r="Z39" s="719">
        <f t="shared" si="49"/>
        <v>0</v>
      </c>
      <c r="AA39" s="719">
        <f t="shared" si="8"/>
        <v>0</v>
      </c>
      <c r="AB39" s="719">
        <f t="shared" si="43"/>
        <v>0</v>
      </c>
      <c r="AC39" s="719">
        <f t="shared" ref="AC39:AU39" si="50">$E39*AC610</f>
        <v>0</v>
      </c>
      <c r="AD39" s="719">
        <f t="shared" si="50"/>
        <v>0</v>
      </c>
      <c r="AE39" s="719">
        <f t="shared" si="50"/>
        <v>0</v>
      </c>
      <c r="AF39" s="719">
        <f t="shared" si="50"/>
        <v>0</v>
      </c>
      <c r="AG39" s="719">
        <f t="shared" si="50"/>
        <v>0</v>
      </c>
      <c r="AH39" s="719">
        <f t="shared" si="50"/>
        <v>0</v>
      </c>
      <c r="AI39" s="719">
        <f t="shared" si="50"/>
        <v>0</v>
      </c>
      <c r="AJ39" s="719">
        <f t="shared" si="50"/>
        <v>0</v>
      </c>
      <c r="AK39" s="719">
        <f t="shared" si="50"/>
        <v>0</v>
      </c>
      <c r="AL39" s="719">
        <f t="shared" si="50"/>
        <v>0</v>
      </c>
      <c r="AM39" s="719">
        <f t="shared" si="50"/>
        <v>0</v>
      </c>
      <c r="AN39" s="719">
        <f t="shared" si="50"/>
        <v>0</v>
      </c>
      <c r="AO39" s="719">
        <f t="shared" si="50"/>
        <v>0</v>
      </c>
      <c r="AP39" s="719">
        <f t="shared" si="50"/>
        <v>0</v>
      </c>
      <c r="AQ39" s="719">
        <f t="shared" si="50"/>
        <v>0</v>
      </c>
      <c r="AR39" s="719">
        <f t="shared" si="50"/>
        <v>0</v>
      </c>
      <c r="AS39" s="719">
        <f t="shared" si="50"/>
        <v>0</v>
      </c>
      <c r="AT39" s="719">
        <f t="shared" si="50"/>
        <v>0</v>
      </c>
      <c r="AU39" s="719">
        <f t="shared" si="50"/>
        <v>0</v>
      </c>
      <c r="AV39" s="719">
        <f t="shared" si="10"/>
        <v>0</v>
      </c>
      <c r="AW39" s="719"/>
      <c r="AX39" s="719"/>
      <c r="AY39" s="719"/>
      <c r="AZ39" s="719"/>
      <c r="BA39" s="719"/>
      <c r="BB39" s="719"/>
      <c r="BC39" s="719"/>
      <c r="BD39" s="719"/>
      <c r="BE39" s="719"/>
      <c r="BF39" s="719"/>
      <c r="BG39" s="719"/>
      <c r="BH39" s="719"/>
      <c r="BI39" s="719"/>
      <c r="BJ39" s="719"/>
      <c r="BK39" s="719"/>
      <c r="BL39" s="719"/>
      <c r="BM39" s="719"/>
      <c r="BN39" s="719"/>
      <c r="BO39" s="719"/>
      <c r="BP39" s="719"/>
      <c r="BQ39" s="719"/>
    </row>
    <row r="40" spans="1:69" s="399" customFormat="1" ht="25.5">
      <c r="A40" s="1371" t="s">
        <v>1267</v>
      </c>
      <c r="B40" s="423" t="s">
        <v>1034</v>
      </c>
      <c r="C40" s="1348">
        <f>'I4 BO ASSETS'!G39</f>
        <v>0</v>
      </c>
      <c r="D40" s="719">
        <f t="shared" si="4"/>
        <v>0</v>
      </c>
      <c r="E40" s="719">
        <f t="shared" si="5"/>
        <v>0</v>
      </c>
      <c r="F40" s="719">
        <f t="shared" si="6"/>
        <v>0</v>
      </c>
      <c r="G40" s="719">
        <f t="shared" si="41"/>
        <v>0</v>
      </c>
      <c r="H40" s="719">
        <f t="shared" ref="H40:Z40" si="51">$D40*H611</f>
        <v>0</v>
      </c>
      <c r="I40" s="719">
        <f t="shared" si="51"/>
        <v>0</v>
      </c>
      <c r="J40" s="719">
        <f t="shared" si="51"/>
        <v>0</v>
      </c>
      <c r="K40" s="719">
        <f t="shared" si="51"/>
        <v>0</v>
      </c>
      <c r="L40" s="719">
        <f t="shared" si="51"/>
        <v>0</v>
      </c>
      <c r="M40" s="719">
        <f t="shared" si="51"/>
        <v>0</v>
      </c>
      <c r="N40" s="719">
        <f t="shared" si="51"/>
        <v>0</v>
      </c>
      <c r="O40" s="719">
        <f t="shared" si="51"/>
        <v>0</v>
      </c>
      <c r="P40" s="719">
        <f t="shared" si="51"/>
        <v>0</v>
      </c>
      <c r="Q40" s="719">
        <f t="shared" si="51"/>
        <v>0</v>
      </c>
      <c r="R40" s="719">
        <f t="shared" si="51"/>
        <v>0</v>
      </c>
      <c r="S40" s="719">
        <f t="shared" si="51"/>
        <v>0</v>
      </c>
      <c r="T40" s="719">
        <f t="shared" si="51"/>
        <v>0</v>
      </c>
      <c r="U40" s="719">
        <f t="shared" si="51"/>
        <v>0</v>
      </c>
      <c r="V40" s="719">
        <f t="shared" si="51"/>
        <v>0</v>
      </c>
      <c r="W40" s="719">
        <f t="shared" si="51"/>
        <v>0</v>
      </c>
      <c r="X40" s="719">
        <f t="shared" si="51"/>
        <v>0</v>
      </c>
      <c r="Y40" s="719">
        <f t="shared" si="51"/>
        <v>0</v>
      </c>
      <c r="Z40" s="719">
        <f t="shared" si="51"/>
        <v>0</v>
      </c>
      <c r="AA40" s="719">
        <f t="shared" si="8"/>
        <v>0</v>
      </c>
      <c r="AB40" s="719">
        <f t="shared" si="43"/>
        <v>0</v>
      </c>
      <c r="AC40" s="719">
        <f t="shared" ref="AC40:AU40" si="52">$E40*AC611</f>
        <v>0</v>
      </c>
      <c r="AD40" s="719">
        <f t="shared" si="52"/>
        <v>0</v>
      </c>
      <c r="AE40" s="719">
        <f t="shared" si="52"/>
        <v>0</v>
      </c>
      <c r="AF40" s="719">
        <f t="shared" si="52"/>
        <v>0</v>
      </c>
      <c r="AG40" s="719">
        <f t="shared" si="52"/>
        <v>0</v>
      </c>
      <c r="AH40" s="719">
        <f t="shared" si="52"/>
        <v>0</v>
      </c>
      <c r="AI40" s="719">
        <f t="shared" si="52"/>
        <v>0</v>
      </c>
      <c r="AJ40" s="719">
        <f t="shared" si="52"/>
        <v>0</v>
      </c>
      <c r="AK40" s="719">
        <f t="shared" si="52"/>
        <v>0</v>
      </c>
      <c r="AL40" s="719">
        <f t="shared" si="52"/>
        <v>0</v>
      </c>
      <c r="AM40" s="719">
        <f t="shared" si="52"/>
        <v>0</v>
      </c>
      <c r="AN40" s="719">
        <f t="shared" si="52"/>
        <v>0</v>
      </c>
      <c r="AO40" s="719">
        <f t="shared" si="52"/>
        <v>0</v>
      </c>
      <c r="AP40" s="719">
        <f t="shared" si="52"/>
        <v>0</v>
      </c>
      <c r="AQ40" s="719">
        <f t="shared" si="52"/>
        <v>0</v>
      </c>
      <c r="AR40" s="719">
        <f t="shared" si="52"/>
        <v>0</v>
      </c>
      <c r="AS40" s="719">
        <f t="shared" si="52"/>
        <v>0</v>
      </c>
      <c r="AT40" s="719">
        <f t="shared" si="52"/>
        <v>0</v>
      </c>
      <c r="AU40" s="719">
        <f t="shared" si="52"/>
        <v>0</v>
      </c>
      <c r="AV40" s="719">
        <f t="shared" si="10"/>
        <v>0</v>
      </c>
      <c r="AW40" s="719"/>
      <c r="AX40" s="719"/>
      <c r="AY40" s="719"/>
      <c r="AZ40" s="719"/>
      <c r="BA40" s="719"/>
      <c r="BB40" s="719"/>
      <c r="BC40" s="719"/>
      <c r="BD40" s="719"/>
      <c r="BE40" s="719"/>
      <c r="BF40" s="719"/>
      <c r="BG40" s="719"/>
      <c r="BH40" s="719"/>
      <c r="BI40" s="719"/>
      <c r="BJ40" s="719"/>
      <c r="BK40" s="719"/>
      <c r="BL40" s="719"/>
      <c r="BM40" s="719"/>
      <c r="BN40" s="719"/>
      <c r="BO40" s="719"/>
      <c r="BP40" s="719"/>
      <c r="BQ40" s="719"/>
    </row>
    <row r="41" spans="1:69" s="399" customFormat="1" ht="12.75">
      <c r="A41" s="1371" t="s">
        <v>1268</v>
      </c>
      <c r="B41" s="423" t="s">
        <v>1035</v>
      </c>
      <c r="C41" s="1348">
        <f>'I4 BO ASSETS'!G40</f>
        <v>0</v>
      </c>
      <c r="D41" s="719">
        <f>IF(ISERROR(C41*D612), "-", C41*D612)</f>
        <v>0</v>
      </c>
      <c r="E41" s="719">
        <f>IF(ISERROR($C41*E612), "-", $C41*E612)</f>
        <v>0</v>
      </c>
      <c r="F41" s="719">
        <f>IF(ISERROR(D41+E41), "-", D41+E41)</f>
        <v>0</v>
      </c>
      <c r="G41" s="719">
        <f t="shared" si="41"/>
        <v>0</v>
      </c>
      <c r="H41" s="719">
        <f t="shared" ref="H41:Z41" si="53">$D41*H612</f>
        <v>0</v>
      </c>
      <c r="I41" s="719">
        <f t="shared" si="53"/>
        <v>0</v>
      </c>
      <c r="J41" s="719">
        <f t="shared" si="53"/>
        <v>0</v>
      </c>
      <c r="K41" s="719">
        <f t="shared" si="53"/>
        <v>0</v>
      </c>
      <c r="L41" s="719">
        <f t="shared" si="53"/>
        <v>0</v>
      </c>
      <c r="M41" s="719">
        <f t="shared" si="53"/>
        <v>0</v>
      </c>
      <c r="N41" s="719">
        <f t="shared" si="53"/>
        <v>0</v>
      </c>
      <c r="O41" s="719">
        <f t="shared" si="53"/>
        <v>0</v>
      </c>
      <c r="P41" s="719">
        <f t="shared" si="53"/>
        <v>0</v>
      </c>
      <c r="Q41" s="719">
        <f t="shared" si="53"/>
        <v>0</v>
      </c>
      <c r="R41" s="719">
        <f t="shared" si="53"/>
        <v>0</v>
      </c>
      <c r="S41" s="719">
        <f t="shared" si="53"/>
        <v>0</v>
      </c>
      <c r="T41" s="719">
        <f t="shared" si="53"/>
        <v>0</v>
      </c>
      <c r="U41" s="719">
        <f t="shared" si="53"/>
        <v>0</v>
      </c>
      <c r="V41" s="719">
        <f t="shared" si="53"/>
        <v>0</v>
      </c>
      <c r="W41" s="719">
        <f t="shared" si="53"/>
        <v>0</v>
      </c>
      <c r="X41" s="719">
        <f t="shared" si="53"/>
        <v>0</v>
      </c>
      <c r="Y41" s="719">
        <f t="shared" si="53"/>
        <v>0</v>
      </c>
      <c r="Z41" s="719">
        <f t="shared" si="53"/>
        <v>0</v>
      </c>
      <c r="AA41" s="719">
        <f t="shared" si="8"/>
        <v>0</v>
      </c>
      <c r="AB41" s="719">
        <f t="shared" si="43"/>
        <v>0</v>
      </c>
      <c r="AC41" s="719">
        <f t="shared" ref="AC41:AU41" si="54">$E41*AC612</f>
        <v>0</v>
      </c>
      <c r="AD41" s="719">
        <f t="shared" si="54"/>
        <v>0</v>
      </c>
      <c r="AE41" s="719">
        <f t="shared" si="54"/>
        <v>0</v>
      </c>
      <c r="AF41" s="719">
        <f t="shared" si="54"/>
        <v>0</v>
      </c>
      <c r="AG41" s="719">
        <f t="shared" si="54"/>
        <v>0</v>
      </c>
      <c r="AH41" s="719">
        <f t="shared" si="54"/>
        <v>0</v>
      </c>
      <c r="AI41" s="719">
        <f t="shared" si="54"/>
        <v>0</v>
      </c>
      <c r="AJ41" s="719">
        <f t="shared" si="54"/>
        <v>0</v>
      </c>
      <c r="AK41" s="719">
        <f t="shared" si="54"/>
        <v>0</v>
      </c>
      <c r="AL41" s="719">
        <f t="shared" si="54"/>
        <v>0</v>
      </c>
      <c r="AM41" s="719">
        <f t="shared" si="54"/>
        <v>0</v>
      </c>
      <c r="AN41" s="719">
        <f t="shared" si="54"/>
        <v>0</v>
      </c>
      <c r="AO41" s="719">
        <f t="shared" si="54"/>
        <v>0</v>
      </c>
      <c r="AP41" s="719">
        <f t="shared" si="54"/>
        <v>0</v>
      </c>
      <c r="AQ41" s="719">
        <f t="shared" si="54"/>
        <v>0</v>
      </c>
      <c r="AR41" s="719">
        <f t="shared" si="54"/>
        <v>0</v>
      </c>
      <c r="AS41" s="719">
        <f t="shared" si="54"/>
        <v>0</v>
      </c>
      <c r="AT41" s="719">
        <f t="shared" si="54"/>
        <v>0</v>
      </c>
      <c r="AU41" s="719">
        <f t="shared" si="54"/>
        <v>0</v>
      </c>
      <c r="AV41" s="719">
        <f t="shared" si="10"/>
        <v>0</v>
      </c>
      <c r="AW41" s="719"/>
      <c r="AX41" s="719"/>
      <c r="AY41" s="719"/>
      <c r="AZ41" s="719"/>
      <c r="BA41" s="719"/>
      <c r="BB41" s="719"/>
      <c r="BC41" s="719"/>
      <c r="BD41" s="719"/>
      <c r="BE41" s="719"/>
      <c r="BF41" s="719"/>
      <c r="BG41" s="719"/>
      <c r="BH41" s="719"/>
      <c r="BI41" s="719"/>
      <c r="BJ41" s="719"/>
      <c r="BK41" s="719"/>
      <c r="BL41" s="719"/>
      <c r="BM41" s="719"/>
      <c r="BN41" s="719"/>
      <c r="BO41" s="719"/>
      <c r="BP41" s="719"/>
      <c r="BQ41" s="719"/>
    </row>
    <row r="42" spans="1:69" s="399" customFormat="1" ht="12.75">
      <c r="A42" s="1371" t="s">
        <v>1269</v>
      </c>
      <c r="B42" s="423" t="s">
        <v>1059</v>
      </c>
      <c r="C42" s="1348">
        <f>'I4 BO ASSETS'!G41</f>
        <v>0</v>
      </c>
      <c r="D42" s="719">
        <f>IF(ISERROR(C42*D613), "-", C42*D613)</f>
        <v>0</v>
      </c>
      <c r="E42" s="719">
        <f>IF(ISERROR($C42*E613), "-", $C42*E613)</f>
        <v>0</v>
      </c>
      <c r="F42" s="719">
        <f>IF(ISERROR(D42+E42), "-", D42+E42)</f>
        <v>0</v>
      </c>
      <c r="G42" s="719">
        <f t="shared" si="41"/>
        <v>0</v>
      </c>
      <c r="H42" s="719">
        <f t="shared" ref="H42:Z42" si="55">$D42*H613</f>
        <v>0</v>
      </c>
      <c r="I42" s="719">
        <f t="shared" si="55"/>
        <v>0</v>
      </c>
      <c r="J42" s="719">
        <f t="shared" si="55"/>
        <v>0</v>
      </c>
      <c r="K42" s="719">
        <f t="shared" si="55"/>
        <v>0</v>
      </c>
      <c r="L42" s="719">
        <f t="shared" si="55"/>
        <v>0</v>
      </c>
      <c r="M42" s="719">
        <f t="shared" si="55"/>
        <v>0</v>
      </c>
      <c r="N42" s="719">
        <f t="shared" si="55"/>
        <v>0</v>
      </c>
      <c r="O42" s="719">
        <f t="shared" si="55"/>
        <v>0</v>
      </c>
      <c r="P42" s="719">
        <f t="shared" si="55"/>
        <v>0</v>
      </c>
      <c r="Q42" s="719">
        <f t="shared" si="55"/>
        <v>0</v>
      </c>
      <c r="R42" s="719">
        <f t="shared" si="55"/>
        <v>0</v>
      </c>
      <c r="S42" s="719">
        <f t="shared" si="55"/>
        <v>0</v>
      </c>
      <c r="T42" s="719">
        <f t="shared" si="55"/>
        <v>0</v>
      </c>
      <c r="U42" s="719">
        <f t="shared" si="55"/>
        <v>0</v>
      </c>
      <c r="V42" s="719">
        <f t="shared" si="55"/>
        <v>0</v>
      </c>
      <c r="W42" s="719">
        <f t="shared" si="55"/>
        <v>0</v>
      </c>
      <c r="X42" s="719">
        <f t="shared" si="55"/>
        <v>0</v>
      </c>
      <c r="Y42" s="719">
        <f t="shared" si="55"/>
        <v>0</v>
      </c>
      <c r="Z42" s="719">
        <f t="shared" si="55"/>
        <v>0</v>
      </c>
      <c r="AA42" s="719">
        <f t="shared" si="8"/>
        <v>0</v>
      </c>
      <c r="AB42" s="719">
        <f t="shared" si="43"/>
        <v>0</v>
      </c>
      <c r="AC42" s="719">
        <f t="shared" ref="AC42:AU42" si="56">$E42*AC613</f>
        <v>0</v>
      </c>
      <c r="AD42" s="719">
        <f t="shared" si="56"/>
        <v>0</v>
      </c>
      <c r="AE42" s="719">
        <f t="shared" si="56"/>
        <v>0</v>
      </c>
      <c r="AF42" s="719">
        <f t="shared" si="56"/>
        <v>0</v>
      </c>
      <c r="AG42" s="719">
        <f t="shared" si="56"/>
        <v>0</v>
      </c>
      <c r="AH42" s="719">
        <f t="shared" si="56"/>
        <v>0</v>
      </c>
      <c r="AI42" s="719">
        <f t="shared" si="56"/>
        <v>0</v>
      </c>
      <c r="AJ42" s="719">
        <f t="shared" si="56"/>
        <v>0</v>
      </c>
      <c r="AK42" s="719">
        <f t="shared" si="56"/>
        <v>0</v>
      </c>
      <c r="AL42" s="719">
        <f t="shared" si="56"/>
        <v>0</v>
      </c>
      <c r="AM42" s="719">
        <f t="shared" si="56"/>
        <v>0</v>
      </c>
      <c r="AN42" s="719">
        <f t="shared" si="56"/>
        <v>0</v>
      </c>
      <c r="AO42" s="719">
        <f t="shared" si="56"/>
        <v>0</v>
      </c>
      <c r="AP42" s="719">
        <f t="shared" si="56"/>
        <v>0</v>
      </c>
      <c r="AQ42" s="719">
        <f t="shared" si="56"/>
        <v>0</v>
      </c>
      <c r="AR42" s="719">
        <f t="shared" si="56"/>
        <v>0</v>
      </c>
      <c r="AS42" s="719">
        <f t="shared" si="56"/>
        <v>0</v>
      </c>
      <c r="AT42" s="719">
        <f t="shared" si="56"/>
        <v>0</v>
      </c>
      <c r="AU42" s="719">
        <f t="shared" si="56"/>
        <v>0</v>
      </c>
      <c r="AV42" s="719">
        <f t="shared" si="10"/>
        <v>0</v>
      </c>
      <c r="AW42" s="719"/>
      <c r="AX42" s="719"/>
      <c r="AY42" s="719"/>
      <c r="AZ42" s="719"/>
      <c r="BA42" s="719"/>
      <c r="BB42" s="719"/>
      <c r="BC42" s="719"/>
      <c r="BD42" s="719"/>
      <c r="BE42" s="719"/>
      <c r="BF42" s="719"/>
      <c r="BG42" s="719"/>
      <c r="BH42" s="719"/>
      <c r="BI42" s="719"/>
      <c r="BJ42" s="719"/>
      <c r="BK42" s="719"/>
      <c r="BL42" s="719"/>
      <c r="BM42" s="719"/>
      <c r="BN42" s="719"/>
      <c r="BO42" s="719"/>
      <c r="BP42" s="719"/>
      <c r="BQ42" s="719"/>
    </row>
    <row r="43" spans="1:69" s="399" customFormat="1" ht="12.75">
      <c r="A43" s="1371">
        <v>1835</v>
      </c>
      <c r="B43" s="423" t="s">
        <v>26</v>
      </c>
      <c r="C43" s="1348">
        <f>'I4 BO ASSETS'!G42</f>
        <v>0</v>
      </c>
      <c r="D43" s="719">
        <f t="shared" si="4"/>
        <v>0</v>
      </c>
      <c r="E43" s="719">
        <f t="shared" si="5"/>
        <v>0</v>
      </c>
      <c r="F43" s="719">
        <f t="shared" si="6"/>
        <v>0</v>
      </c>
      <c r="G43" s="719">
        <f t="shared" si="41"/>
        <v>0</v>
      </c>
      <c r="H43" s="719">
        <f t="shared" ref="H43:Z43" si="57">$D43*H614</f>
        <v>0</v>
      </c>
      <c r="I43" s="719">
        <f t="shared" si="57"/>
        <v>0</v>
      </c>
      <c r="J43" s="719">
        <f t="shared" si="57"/>
        <v>0</v>
      </c>
      <c r="K43" s="719">
        <f t="shared" si="57"/>
        <v>0</v>
      </c>
      <c r="L43" s="719">
        <f t="shared" si="57"/>
        <v>0</v>
      </c>
      <c r="M43" s="719">
        <f t="shared" si="57"/>
        <v>0</v>
      </c>
      <c r="N43" s="719">
        <f t="shared" si="57"/>
        <v>0</v>
      </c>
      <c r="O43" s="719">
        <f t="shared" si="57"/>
        <v>0</v>
      </c>
      <c r="P43" s="719">
        <f t="shared" si="57"/>
        <v>0</v>
      </c>
      <c r="Q43" s="719">
        <f t="shared" si="57"/>
        <v>0</v>
      </c>
      <c r="R43" s="719">
        <f t="shared" si="57"/>
        <v>0</v>
      </c>
      <c r="S43" s="719">
        <f t="shared" si="57"/>
        <v>0</v>
      </c>
      <c r="T43" s="719">
        <f t="shared" si="57"/>
        <v>0</v>
      </c>
      <c r="U43" s="719">
        <f t="shared" si="57"/>
        <v>0</v>
      </c>
      <c r="V43" s="719">
        <f t="shared" si="57"/>
        <v>0</v>
      </c>
      <c r="W43" s="719">
        <f t="shared" si="57"/>
        <v>0</v>
      </c>
      <c r="X43" s="719">
        <f t="shared" si="57"/>
        <v>0</v>
      </c>
      <c r="Y43" s="719">
        <f t="shared" si="57"/>
        <v>0</v>
      </c>
      <c r="Z43" s="719">
        <f t="shared" si="57"/>
        <v>0</v>
      </c>
      <c r="AA43" s="719">
        <f t="shared" si="8"/>
        <v>0</v>
      </c>
      <c r="AB43" s="719">
        <f t="shared" si="43"/>
        <v>0</v>
      </c>
      <c r="AC43" s="719">
        <f t="shared" ref="AC43:AU43" si="58">$E43*AC614</f>
        <v>0</v>
      </c>
      <c r="AD43" s="719">
        <f t="shared" si="58"/>
        <v>0</v>
      </c>
      <c r="AE43" s="719">
        <f t="shared" si="58"/>
        <v>0</v>
      </c>
      <c r="AF43" s="719">
        <f t="shared" si="58"/>
        <v>0</v>
      </c>
      <c r="AG43" s="719">
        <f t="shared" si="58"/>
        <v>0</v>
      </c>
      <c r="AH43" s="719">
        <f t="shared" si="58"/>
        <v>0</v>
      </c>
      <c r="AI43" s="719">
        <f t="shared" si="58"/>
        <v>0</v>
      </c>
      <c r="AJ43" s="719">
        <f t="shared" si="58"/>
        <v>0</v>
      </c>
      <c r="AK43" s="719">
        <f t="shared" si="58"/>
        <v>0</v>
      </c>
      <c r="AL43" s="719">
        <f t="shared" si="58"/>
        <v>0</v>
      </c>
      <c r="AM43" s="719">
        <f t="shared" si="58"/>
        <v>0</v>
      </c>
      <c r="AN43" s="719">
        <f t="shared" si="58"/>
        <v>0</v>
      </c>
      <c r="AO43" s="719">
        <f t="shared" si="58"/>
        <v>0</v>
      </c>
      <c r="AP43" s="719">
        <f t="shared" si="58"/>
        <v>0</v>
      </c>
      <c r="AQ43" s="719">
        <f t="shared" si="58"/>
        <v>0</v>
      </c>
      <c r="AR43" s="719">
        <f t="shared" si="58"/>
        <v>0</v>
      </c>
      <c r="AS43" s="719">
        <f t="shared" si="58"/>
        <v>0</v>
      </c>
      <c r="AT43" s="719">
        <f t="shared" si="58"/>
        <v>0</v>
      </c>
      <c r="AU43" s="719">
        <f t="shared" si="58"/>
        <v>0</v>
      </c>
      <c r="AV43" s="719">
        <f t="shared" si="10"/>
        <v>0</v>
      </c>
      <c r="AW43" s="719"/>
      <c r="AX43" s="719"/>
      <c r="AY43" s="719"/>
      <c r="AZ43" s="719"/>
      <c r="BA43" s="719"/>
      <c r="BB43" s="719"/>
      <c r="BC43" s="719"/>
      <c r="BD43" s="719"/>
      <c r="BE43" s="719"/>
      <c r="BF43" s="719"/>
      <c r="BG43" s="719"/>
      <c r="BH43" s="719"/>
      <c r="BI43" s="719"/>
      <c r="BJ43" s="719"/>
      <c r="BK43" s="719"/>
      <c r="BL43" s="719"/>
      <c r="BM43" s="719"/>
      <c r="BN43" s="719"/>
      <c r="BO43" s="719"/>
      <c r="BP43" s="719"/>
      <c r="BQ43" s="719"/>
    </row>
    <row r="44" spans="1:69" s="399" customFormat="1" ht="25.5">
      <c r="A44" s="1371" t="s">
        <v>1270</v>
      </c>
      <c r="B44" s="423" t="s">
        <v>1060</v>
      </c>
      <c r="C44" s="1348">
        <f>'I4 BO ASSETS'!G43</f>
        <v>0</v>
      </c>
      <c r="D44" s="719">
        <f t="shared" si="4"/>
        <v>0</v>
      </c>
      <c r="E44" s="719">
        <f t="shared" si="5"/>
        <v>0</v>
      </c>
      <c r="F44" s="719">
        <f t="shared" si="6"/>
        <v>0</v>
      </c>
      <c r="G44" s="719">
        <f t="shared" si="41"/>
        <v>0</v>
      </c>
      <c r="H44" s="719">
        <f t="shared" ref="H44:Z44" si="59">$D44*H615</f>
        <v>0</v>
      </c>
      <c r="I44" s="719">
        <f t="shared" si="59"/>
        <v>0</v>
      </c>
      <c r="J44" s="719">
        <f t="shared" si="59"/>
        <v>0</v>
      </c>
      <c r="K44" s="719">
        <f t="shared" si="59"/>
        <v>0</v>
      </c>
      <c r="L44" s="719">
        <f t="shared" si="59"/>
        <v>0</v>
      </c>
      <c r="M44" s="719">
        <f t="shared" si="59"/>
        <v>0</v>
      </c>
      <c r="N44" s="719">
        <f t="shared" si="59"/>
        <v>0</v>
      </c>
      <c r="O44" s="719">
        <f t="shared" si="59"/>
        <v>0</v>
      </c>
      <c r="P44" s="719">
        <f t="shared" si="59"/>
        <v>0</v>
      </c>
      <c r="Q44" s="719">
        <f t="shared" si="59"/>
        <v>0</v>
      </c>
      <c r="R44" s="719">
        <f t="shared" si="59"/>
        <v>0</v>
      </c>
      <c r="S44" s="719">
        <f t="shared" si="59"/>
        <v>0</v>
      </c>
      <c r="T44" s="719">
        <f t="shared" si="59"/>
        <v>0</v>
      </c>
      <c r="U44" s="719">
        <f t="shared" si="59"/>
        <v>0</v>
      </c>
      <c r="V44" s="719">
        <f t="shared" si="59"/>
        <v>0</v>
      </c>
      <c r="W44" s="719">
        <f t="shared" si="59"/>
        <v>0</v>
      </c>
      <c r="X44" s="719">
        <f t="shared" si="59"/>
        <v>0</v>
      </c>
      <c r="Y44" s="719">
        <f t="shared" si="59"/>
        <v>0</v>
      </c>
      <c r="Z44" s="719">
        <f t="shared" si="59"/>
        <v>0</v>
      </c>
      <c r="AA44" s="719">
        <f t="shared" si="8"/>
        <v>0</v>
      </c>
      <c r="AB44" s="719">
        <f t="shared" si="43"/>
        <v>0</v>
      </c>
      <c r="AC44" s="719">
        <f t="shared" ref="AC44:AU44" si="60">$E44*AC615</f>
        <v>0</v>
      </c>
      <c r="AD44" s="719">
        <f t="shared" si="60"/>
        <v>0</v>
      </c>
      <c r="AE44" s="719">
        <f t="shared" si="60"/>
        <v>0</v>
      </c>
      <c r="AF44" s="719">
        <f t="shared" si="60"/>
        <v>0</v>
      </c>
      <c r="AG44" s="719">
        <f t="shared" si="60"/>
        <v>0</v>
      </c>
      <c r="AH44" s="719">
        <f t="shared" si="60"/>
        <v>0</v>
      </c>
      <c r="AI44" s="719">
        <f t="shared" si="60"/>
        <v>0</v>
      </c>
      <c r="AJ44" s="719">
        <f t="shared" si="60"/>
        <v>0</v>
      </c>
      <c r="AK44" s="719">
        <f t="shared" si="60"/>
        <v>0</v>
      </c>
      <c r="AL44" s="719">
        <f t="shared" si="60"/>
        <v>0</v>
      </c>
      <c r="AM44" s="719">
        <f t="shared" si="60"/>
        <v>0</v>
      </c>
      <c r="AN44" s="719">
        <f t="shared" si="60"/>
        <v>0</v>
      </c>
      <c r="AO44" s="719">
        <f t="shared" si="60"/>
        <v>0</v>
      </c>
      <c r="AP44" s="719">
        <f t="shared" si="60"/>
        <v>0</v>
      </c>
      <c r="AQ44" s="719">
        <f t="shared" si="60"/>
        <v>0</v>
      </c>
      <c r="AR44" s="719">
        <f t="shared" si="60"/>
        <v>0</v>
      </c>
      <c r="AS44" s="719">
        <f t="shared" si="60"/>
        <v>0</v>
      </c>
      <c r="AT44" s="719">
        <f t="shared" si="60"/>
        <v>0</v>
      </c>
      <c r="AU44" s="719">
        <f t="shared" si="60"/>
        <v>0</v>
      </c>
      <c r="AV44" s="719">
        <f t="shared" si="10"/>
        <v>0</v>
      </c>
      <c r="AW44" s="719"/>
      <c r="AX44" s="719"/>
      <c r="AY44" s="719"/>
      <c r="AZ44" s="719"/>
      <c r="BA44" s="719"/>
      <c r="BB44" s="719"/>
      <c r="BC44" s="719"/>
      <c r="BD44" s="719"/>
      <c r="BE44" s="719"/>
      <c r="BF44" s="719"/>
      <c r="BG44" s="719"/>
      <c r="BH44" s="719"/>
      <c r="BI44" s="719"/>
      <c r="BJ44" s="719"/>
      <c r="BK44" s="719"/>
      <c r="BL44" s="719"/>
      <c r="BM44" s="719"/>
      <c r="BN44" s="719"/>
      <c r="BO44" s="719"/>
      <c r="BP44" s="719"/>
      <c r="BQ44" s="719"/>
    </row>
    <row r="45" spans="1:69" s="399" customFormat="1" ht="25.5">
      <c r="A45" s="1371" t="s">
        <v>1271</v>
      </c>
      <c r="B45" s="423" t="s">
        <v>1061</v>
      </c>
      <c r="C45" s="1348">
        <f>'I4 BO ASSETS'!G44</f>
        <v>0</v>
      </c>
      <c r="D45" s="719">
        <f t="shared" si="4"/>
        <v>0</v>
      </c>
      <c r="E45" s="719">
        <f t="shared" si="5"/>
        <v>0</v>
      </c>
      <c r="F45" s="719">
        <f t="shared" si="6"/>
        <v>0</v>
      </c>
      <c r="G45" s="719">
        <f t="shared" si="41"/>
        <v>0</v>
      </c>
      <c r="H45" s="719">
        <f t="shared" ref="H45:Z45" si="61">$D45*H616</f>
        <v>0</v>
      </c>
      <c r="I45" s="719">
        <f t="shared" si="61"/>
        <v>0</v>
      </c>
      <c r="J45" s="719">
        <f t="shared" si="61"/>
        <v>0</v>
      </c>
      <c r="K45" s="719">
        <f t="shared" si="61"/>
        <v>0</v>
      </c>
      <c r="L45" s="719">
        <f t="shared" si="61"/>
        <v>0</v>
      </c>
      <c r="M45" s="719">
        <f t="shared" si="61"/>
        <v>0</v>
      </c>
      <c r="N45" s="719">
        <f t="shared" si="61"/>
        <v>0</v>
      </c>
      <c r="O45" s="719">
        <f t="shared" si="61"/>
        <v>0</v>
      </c>
      <c r="P45" s="719">
        <f t="shared" si="61"/>
        <v>0</v>
      </c>
      <c r="Q45" s="719">
        <f t="shared" si="61"/>
        <v>0</v>
      </c>
      <c r="R45" s="719">
        <f t="shared" si="61"/>
        <v>0</v>
      </c>
      <c r="S45" s="719">
        <f t="shared" si="61"/>
        <v>0</v>
      </c>
      <c r="T45" s="719">
        <f t="shared" si="61"/>
        <v>0</v>
      </c>
      <c r="U45" s="719">
        <f t="shared" si="61"/>
        <v>0</v>
      </c>
      <c r="V45" s="719">
        <f t="shared" si="61"/>
        <v>0</v>
      </c>
      <c r="W45" s="719">
        <f t="shared" si="61"/>
        <v>0</v>
      </c>
      <c r="X45" s="719">
        <f t="shared" si="61"/>
        <v>0</v>
      </c>
      <c r="Y45" s="719">
        <f t="shared" si="61"/>
        <v>0</v>
      </c>
      <c r="Z45" s="719">
        <f t="shared" si="61"/>
        <v>0</v>
      </c>
      <c r="AA45" s="719">
        <f t="shared" si="8"/>
        <v>0</v>
      </c>
      <c r="AB45" s="719">
        <f t="shared" si="43"/>
        <v>0</v>
      </c>
      <c r="AC45" s="719">
        <f t="shared" ref="AC45:AU45" si="62">$E45*AC616</f>
        <v>0</v>
      </c>
      <c r="AD45" s="719">
        <f t="shared" si="62"/>
        <v>0</v>
      </c>
      <c r="AE45" s="719">
        <f t="shared" si="62"/>
        <v>0</v>
      </c>
      <c r="AF45" s="719">
        <f t="shared" si="62"/>
        <v>0</v>
      </c>
      <c r="AG45" s="719">
        <f t="shared" si="62"/>
        <v>0</v>
      </c>
      <c r="AH45" s="719">
        <f t="shared" si="62"/>
        <v>0</v>
      </c>
      <c r="AI45" s="719">
        <f t="shared" si="62"/>
        <v>0</v>
      </c>
      <c r="AJ45" s="719">
        <f t="shared" si="62"/>
        <v>0</v>
      </c>
      <c r="AK45" s="719">
        <f t="shared" si="62"/>
        <v>0</v>
      </c>
      <c r="AL45" s="719">
        <f t="shared" si="62"/>
        <v>0</v>
      </c>
      <c r="AM45" s="719">
        <f t="shared" si="62"/>
        <v>0</v>
      </c>
      <c r="AN45" s="719">
        <f t="shared" si="62"/>
        <v>0</v>
      </c>
      <c r="AO45" s="719">
        <f t="shared" si="62"/>
        <v>0</v>
      </c>
      <c r="AP45" s="719">
        <f t="shared" si="62"/>
        <v>0</v>
      </c>
      <c r="AQ45" s="719">
        <f t="shared" si="62"/>
        <v>0</v>
      </c>
      <c r="AR45" s="719">
        <f t="shared" si="62"/>
        <v>0</v>
      </c>
      <c r="AS45" s="719">
        <f t="shared" si="62"/>
        <v>0</v>
      </c>
      <c r="AT45" s="719">
        <f t="shared" si="62"/>
        <v>0</v>
      </c>
      <c r="AU45" s="719">
        <f t="shared" si="62"/>
        <v>0</v>
      </c>
      <c r="AV45" s="719">
        <f t="shared" si="10"/>
        <v>0</v>
      </c>
      <c r="AW45" s="719"/>
      <c r="AX45" s="719"/>
      <c r="AY45" s="719"/>
      <c r="AZ45" s="719"/>
      <c r="BA45" s="719"/>
      <c r="BB45" s="719"/>
      <c r="BC45" s="719"/>
      <c r="BD45" s="719"/>
      <c r="BE45" s="719"/>
      <c r="BF45" s="719"/>
      <c r="BG45" s="719"/>
      <c r="BH45" s="719"/>
      <c r="BI45" s="719"/>
      <c r="BJ45" s="719"/>
      <c r="BK45" s="719"/>
      <c r="BL45" s="719"/>
      <c r="BM45" s="719"/>
      <c r="BN45" s="719"/>
      <c r="BO45" s="719"/>
      <c r="BP45" s="719"/>
      <c r="BQ45" s="719"/>
    </row>
    <row r="46" spans="1:69" s="399" customFormat="1" ht="25.5">
      <c r="A46" s="1371" t="s">
        <v>1272</v>
      </c>
      <c r="B46" s="423" t="s">
        <v>1062</v>
      </c>
      <c r="C46" s="1348">
        <f>'I4 BO ASSETS'!G45</f>
        <v>0</v>
      </c>
      <c r="D46" s="719">
        <f t="shared" si="4"/>
        <v>0</v>
      </c>
      <c r="E46" s="719">
        <f t="shared" si="5"/>
        <v>0</v>
      </c>
      <c r="F46" s="719">
        <f t="shared" si="6"/>
        <v>0</v>
      </c>
      <c r="G46" s="719">
        <f t="shared" si="41"/>
        <v>0</v>
      </c>
      <c r="H46" s="719">
        <f t="shared" ref="H46:Z46" si="63">$D46*H617</f>
        <v>0</v>
      </c>
      <c r="I46" s="719">
        <f t="shared" si="63"/>
        <v>0</v>
      </c>
      <c r="J46" s="719">
        <f t="shared" si="63"/>
        <v>0</v>
      </c>
      <c r="K46" s="719">
        <f t="shared" si="63"/>
        <v>0</v>
      </c>
      <c r="L46" s="719">
        <f t="shared" si="63"/>
        <v>0</v>
      </c>
      <c r="M46" s="719">
        <f t="shared" si="63"/>
        <v>0</v>
      </c>
      <c r="N46" s="719">
        <f t="shared" si="63"/>
        <v>0</v>
      </c>
      <c r="O46" s="719">
        <f t="shared" si="63"/>
        <v>0</v>
      </c>
      <c r="P46" s="719">
        <f t="shared" si="63"/>
        <v>0</v>
      </c>
      <c r="Q46" s="719">
        <f t="shared" si="63"/>
        <v>0</v>
      </c>
      <c r="R46" s="719">
        <f t="shared" si="63"/>
        <v>0</v>
      </c>
      <c r="S46" s="719">
        <f t="shared" si="63"/>
        <v>0</v>
      </c>
      <c r="T46" s="719">
        <f t="shared" si="63"/>
        <v>0</v>
      </c>
      <c r="U46" s="719">
        <f t="shared" si="63"/>
        <v>0</v>
      </c>
      <c r="V46" s="719">
        <f t="shared" si="63"/>
        <v>0</v>
      </c>
      <c r="W46" s="719">
        <f t="shared" si="63"/>
        <v>0</v>
      </c>
      <c r="X46" s="719">
        <f t="shared" si="63"/>
        <v>0</v>
      </c>
      <c r="Y46" s="719">
        <f t="shared" si="63"/>
        <v>0</v>
      </c>
      <c r="Z46" s="719">
        <f t="shared" si="63"/>
        <v>0</v>
      </c>
      <c r="AA46" s="719">
        <f t="shared" si="8"/>
        <v>0</v>
      </c>
      <c r="AB46" s="719">
        <f t="shared" si="43"/>
        <v>0</v>
      </c>
      <c r="AC46" s="719">
        <f t="shared" ref="AC46:AU46" si="64">$E46*AC617</f>
        <v>0</v>
      </c>
      <c r="AD46" s="719">
        <f t="shared" si="64"/>
        <v>0</v>
      </c>
      <c r="AE46" s="719">
        <f t="shared" si="64"/>
        <v>0</v>
      </c>
      <c r="AF46" s="719">
        <f t="shared" si="64"/>
        <v>0</v>
      </c>
      <c r="AG46" s="719">
        <f t="shared" si="64"/>
        <v>0</v>
      </c>
      <c r="AH46" s="719">
        <f t="shared" si="64"/>
        <v>0</v>
      </c>
      <c r="AI46" s="719">
        <f t="shared" si="64"/>
        <v>0</v>
      </c>
      <c r="AJ46" s="719">
        <f t="shared" si="64"/>
        <v>0</v>
      </c>
      <c r="AK46" s="719">
        <f t="shared" si="64"/>
        <v>0</v>
      </c>
      <c r="AL46" s="719">
        <f t="shared" si="64"/>
        <v>0</v>
      </c>
      <c r="AM46" s="719">
        <f t="shared" si="64"/>
        <v>0</v>
      </c>
      <c r="AN46" s="719">
        <f t="shared" si="64"/>
        <v>0</v>
      </c>
      <c r="AO46" s="719">
        <f t="shared" si="64"/>
        <v>0</v>
      </c>
      <c r="AP46" s="719">
        <f t="shared" si="64"/>
        <v>0</v>
      </c>
      <c r="AQ46" s="719">
        <f t="shared" si="64"/>
        <v>0</v>
      </c>
      <c r="AR46" s="719">
        <f t="shared" si="64"/>
        <v>0</v>
      </c>
      <c r="AS46" s="719">
        <f t="shared" si="64"/>
        <v>0</v>
      </c>
      <c r="AT46" s="719">
        <f t="shared" si="64"/>
        <v>0</v>
      </c>
      <c r="AU46" s="719">
        <f t="shared" si="64"/>
        <v>0</v>
      </c>
      <c r="AV46" s="719">
        <f t="shared" si="10"/>
        <v>0</v>
      </c>
      <c r="AW46" s="719"/>
      <c r="AX46" s="719"/>
      <c r="AY46" s="719"/>
      <c r="AZ46" s="719"/>
      <c r="BA46" s="719"/>
      <c r="BB46" s="719"/>
      <c r="BC46" s="719"/>
      <c r="BD46" s="719"/>
      <c r="BE46" s="719"/>
      <c r="BF46" s="719"/>
      <c r="BG46" s="719"/>
      <c r="BH46" s="719"/>
      <c r="BI46" s="719"/>
      <c r="BJ46" s="719"/>
      <c r="BK46" s="719"/>
      <c r="BL46" s="719"/>
      <c r="BM46" s="719"/>
      <c r="BN46" s="719"/>
      <c r="BO46" s="719"/>
      <c r="BP46" s="719"/>
      <c r="BQ46" s="719"/>
    </row>
    <row r="47" spans="1:69" s="399" customFormat="1" ht="12.75">
      <c r="A47" s="1371">
        <v>1840</v>
      </c>
      <c r="B47" s="423" t="s">
        <v>27</v>
      </c>
      <c r="C47" s="1348">
        <f>'I4 BO ASSETS'!G46</f>
        <v>0</v>
      </c>
      <c r="D47" s="719">
        <f t="shared" si="4"/>
        <v>0</v>
      </c>
      <c r="E47" s="719">
        <f t="shared" si="5"/>
        <v>0</v>
      </c>
      <c r="F47" s="719">
        <f t="shared" si="6"/>
        <v>0</v>
      </c>
      <c r="G47" s="719">
        <f t="shared" si="41"/>
        <v>0</v>
      </c>
      <c r="H47" s="719">
        <f t="shared" ref="H47:Z47" si="65">$D47*H618</f>
        <v>0</v>
      </c>
      <c r="I47" s="719">
        <f t="shared" si="65"/>
        <v>0</v>
      </c>
      <c r="J47" s="719">
        <f t="shared" si="65"/>
        <v>0</v>
      </c>
      <c r="K47" s="719">
        <f t="shared" si="65"/>
        <v>0</v>
      </c>
      <c r="L47" s="719">
        <f t="shared" si="65"/>
        <v>0</v>
      </c>
      <c r="M47" s="719">
        <f t="shared" si="65"/>
        <v>0</v>
      </c>
      <c r="N47" s="719">
        <f t="shared" si="65"/>
        <v>0</v>
      </c>
      <c r="O47" s="719">
        <f t="shared" si="65"/>
        <v>0</v>
      </c>
      <c r="P47" s="719">
        <f t="shared" si="65"/>
        <v>0</v>
      </c>
      <c r="Q47" s="719">
        <f t="shared" si="65"/>
        <v>0</v>
      </c>
      <c r="R47" s="719">
        <f t="shared" si="65"/>
        <v>0</v>
      </c>
      <c r="S47" s="719">
        <f t="shared" si="65"/>
        <v>0</v>
      </c>
      <c r="T47" s="719">
        <f t="shared" si="65"/>
        <v>0</v>
      </c>
      <c r="U47" s="719">
        <f t="shared" si="65"/>
        <v>0</v>
      </c>
      <c r="V47" s="719">
        <f t="shared" si="65"/>
        <v>0</v>
      </c>
      <c r="W47" s="719">
        <f t="shared" si="65"/>
        <v>0</v>
      </c>
      <c r="X47" s="719">
        <f t="shared" si="65"/>
        <v>0</v>
      </c>
      <c r="Y47" s="719">
        <f t="shared" si="65"/>
        <v>0</v>
      </c>
      <c r="Z47" s="719">
        <f t="shared" si="65"/>
        <v>0</v>
      </c>
      <c r="AA47" s="719">
        <f t="shared" si="8"/>
        <v>0</v>
      </c>
      <c r="AB47" s="719">
        <f t="shared" si="43"/>
        <v>0</v>
      </c>
      <c r="AC47" s="719">
        <f t="shared" ref="AC47:AU47" si="66">$E47*AC618</f>
        <v>0</v>
      </c>
      <c r="AD47" s="719">
        <f t="shared" si="66"/>
        <v>0</v>
      </c>
      <c r="AE47" s="719">
        <f t="shared" si="66"/>
        <v>0</v>
      </c>
      <c r="AF47" s="719">
        <f t="shared" si="66"/>
        <v>0</v>
      </c>
      <c r="AG47" s="719">
        <f t="shared" si="66"/>
        <v>0</v>
      </c>
      <c r="AH47" s="719">
        <f t="shared" si="66"/>
        <v>0</v>
      </c>
      <c r="AI47" s="719">
        <f t="shared" si="66"/>
        <v>0</v>
      </c>
      <c r="AJ47" s="719">
        <f t="shared" si="66"/>
        <v>0</v>
      </c>
      <c r="AK47" s="719">
        <f t="shared" si="66"/>
        <v>0</v>
      </c>
      <c r="AL47" s="719">
        <f t="shared" si="66"/>
        <v>0</v>
      </c>
      <c r="AM47" s="719">
        <f t="shared" si="66"/>
        <v>0</v>
      </c>
      <c r="AN47" s="719">
        <f t="shared" si="66"/>
        <v>0</v>
      </c>
      <c r="AO47" s="719">
        <f t="shared" si="66"/>
        <v>0</v>
      </c>
      <c r="AP47" s="719">
        <f t="shared" si="66"/>
        <v>0</v>
      </c>
      <c r="AQ47" s="719">
        <f t="shared" si="66"/>
        <v>0</v>
      </c>
      <c r="AR47" s="719">
        <f t="shared" si="66"/>
        <v>0</v>
      </c>
      <c r="AS47" s="719">
        <f t="shared" si="66"/>
        <v>0</v>
      </c>
      <c r="AT47" s="719">
        <f t="shared" si="66"/>
        <v>0</v>
      </c>
      <c r="AU47" s="719">
        <f t="shared" si="66"/>
        <v>0</v>
      </c>
      <c r="AV47" s="719">
        <f t="shared" si="10"/>
        <v>0</v>
      </c>
      <c r="AW47" s="719"/>
      <c r="AX47" s="719"/>
      <c r="AY47" s="719"/>
      <c r="AZ47" s="719"/>
      <c r="BA47" s="719"/>
      <c r="BB47" s="719"/>
      <c r="BC47" s="719"/>
      <c r="BD47" s="719"/>
      <c r="BE47" s="719"/>
      <c r="BF47" s="719"/>
      <c r="BG47" s="719"/>
      <c r="BH47" s="719"/>
      <c r="BI47" s="719"/>
      <c r="BJ47" s="719"/>
      <c r="BK47" s="719"/>
      <c r="BL47" s="719"/>
      <c r="BM47" s="719"/>
      <c r="BN47" s="719"/>
      <c r="BO47" s="719"/>
      <c r="BP47" s="719"/>
      <c r="BQ47" s="719"/>
    </row>
    <row r="48" spans="1:69" s="399" customFormat="1" ht="12.75">
      <c r="A48" s="1371" t="s">
        <v>1273</v>
      </c>
      <c r="B48" s="423" t="s">
        <v>1063</v>
      </c>
      <c r="C48" s="1348">
        <f>'I4 BO ASSETS'!G47</f>
        <v>0</v>
      </c>
      <c r="D48" s="719">
        <f t="shared" si="4"/>
        <v>0</v>
      </c>
      <c r="E48" s="719">
        <f t="shared" si="5"/>
        <v>0</v>
      </c>
      <c r="F48" s="719">
        <f t="shared" si="6"/>
        <v>0</v>
      </c>
      <c r="G48" s="719">
        <f t="shared" si="41"/>
        <v>0</v>
      </c>
      <c r="H48" s="719">
        <f t="shared" ref="H48:Z48" si="67">$D48*H619</f>
        <v>0</v>
      </c>
      <c r="I48" s="719">
        <f t="shared" si="67"/>
        <v>0</v>
      </c>
      <c r="J48" s="719">
        <f t="shared" si="67"/>
        <v>0</v>
      </c>
      <c r="K48" s="719">
        <f t="shared" si="67"/>
        <v>0</v>
      </c>
      <c r="L48" s="719">
        <f t="shared" si="67"/>
        <v>0</v>
      </c>
      <c r="M48" s="719">
        <f t="shared" si="67"/>
        <v>0</v>
      </c>
      <c r="N48" s="719">
        <f t="shared" si="67"/>
        <v>0</v>
      </c>
      <c r="O48" s="719">
        <f t="shared" si="67"/>
        <v>0</v>
      </c>
      <c r="P48" s="719">
        <f t="shared" si="67"/>
        <v>0</v>
      </c>
      <c r="Q48" s="719">
        <f t="shared" si="67"/>
        <v>0</v>
      </c>
      <c r="R48" s="719">
        <f t="shared" si="67"/>
        <v>0</v>
      </c>
      <c r="S48" s="719">
        <f t="shared" si="67"/>
        <v>0</v>
      </c>
      <c r="T48" s="719">
        <f t="shared" si="67"/>
        <v>0</v>
      </c>
      <c r="U48" s="719">
        <f t="shared" si="67"/>
        <v>0</v>
      </c>
      <c r="V48" s="719">
        <f t="shared" si="67"/>
        <v>0</v>
      </c>
      <c r="W48" s="719">
        <f t="shared" si="67"/>
        <v>0</v>
      </c>
      <c r="X48" s="719">
        <f t="shared" si="67"/>
        <v>0</v>
      </c>
      <c r="Y48" s="719">
        <f t="shared" si="67"/>
        <v>0</v>
      </c>
      <c r="Z48" s="719">
        <f t="shared" si="67"/>
        <v>0</v>
      </c>
      <c r="AA48" s="719">
        <f t="shared" si="8"/>
        <v>0</v>
      </c>
      <c r="AB48" s="719">
        <f t="shared" si="43"/>
        <v>0</v>
      </c>
      <c r="AC48" s="719">
        <f t="shared" ref="AC48:AU48" si="68">$E48*AC619</f>
        <v>0</v>
      </c>
      <c r="AD48" s="719">
        <f t="shared" si="68"/>
        <v>0</v>
      </c>
      <c r="AE48" s="719">
        <f t="shared" si="68"/>
        <v>0</v>
      </c>
      <c r="AF48" s="719">
        <f t="shared" si="68"/>
        <v>0</v>
      </c>
      <c r="AG48" s="719">
        <f t="shared" si="68"/>
        <v>0</v>
      </c>
      <c r="AH48" s="719">
        <f t="shared" si="68"/>
        <v>0</v>
      </c>
      <c r="AI48" s="719">
        <f t="shared" si="68"/>
        <v>0</v>
      </c>
      <c r="AJ48" s="719">
        <f t="shared" si="68"/>
        <v>0</v>
      </c>
      <c r="AK48" s="719">
        <f t="shared" si="68"/>
        <v>0</v>
      </c>
      <c r="AL48" s="719">
        <f t="shared" si="68"/>
        <v>0</v>
      </c>
      <c r="AM48" s="719">
        <f t="shared" si="68"/>
        <v>0</v>
      </c>
      <c r="AN48" s="719">
        <f t="shared" si="68"/>
        <v>0</v>
      </c>
      <c r="AO48" s="719">
        <f t="shared" si="68"/>
        <v>0</v>
      </c>
      <c r="AP48" s="719">
        <f t="shared" si="68"/>
        <v>0</v>
      </c>
      <c r="AQ48" s="719">
        <f t="shared" si="68"/>
        <v>0</v>
      </c>
      <c r="AR48" s="719">
        <f t="shared" si="68"/>
        <v>0</v>
      </c>
      <c r="AS48" s="719">
        <f t="shared" si="68"/>
        <v>0</v>
      </c>
      <c r="AT48" s="719">
        <f t="shared" si="68"/>
        <v>0</v>
      </c>
      <c r="AU48" s="719">
        <f t="shared" si="68"/>
        <v>0</v>
      </c>
      <c r="AV48" s="719">
        <f t="shared" si="10"/>
        <v>0</v>
      </c>
      <c r="AW48" s="719"/>
      <c r="AX48" s="719"/>
      <c r="AY48" s="719"/>
      <c r="AZ48" s="719"/>
      <c r="BA48" s="719"/>
      <c r="BB48" s="719"/>
      <c r="BC48" s="719"/>
      <c r="BD48" s="719"/>
      <c r="BE48" s="719"/>
      <c r="BF48" s="719"/>
      <c r="BG48" s="719"/>
      <c r="BH48" s="719"/>
      <c r="BI48" s="719"/>
      <c r="BJ48" s="719"/>
      <c r="BK48" s="719"/>
      <c r="BL48" s="719"/>
      <c r="BM48" s="719"/>
      <c r="BN48" s="719"/>
      <c r="BO48" s="719"/>
      <c r="BP48" s="719"/>
      <c r="BQ48" s="719"/>
    </row>
    <row r="49" spans="1:69" s="399" customFormat="1" ht="12.75">
      <c r="A49" s="1371" t="s">
        <v>1274</v>
      </c>
      <c r="B49" s="423" t="s">
        <v>1064</v>
      </c>
      <c r="C49" s="1348">
        <f>'I4 BO ASSETS'!G48</f>
        <v>-111247.53468001683</v>
      </c>
      <c r="D49" s="719">
        <f t="shared" si="4"/>
        <v>-72310.897542010949</v>
      </c>
      <c r="E49" s="719">
        <f t="shared" si="5"/>
        <v>-38936.637138005892</v>
      </c>
      <c r="F49" s="719">
        <f t="shared" si="6"/>
        <v>-111247.53468001683</v>
      </c>
      <c r="G49" s="719">
        <f t="shared" si="41"/>
        <v>-27186.03389896873</v>
      </c>
      <c r="H49" s="719">
        <f t="shared" ref="H49:Z49" si="69">$D49*H620</f>
        <v>-12727.819056786944</v>
      </c>
      <c r="I49" s="719">
        <f t="shared" si="69"/>
        <v>-32348.834172053339</v>
      </c>
      <c r="J49" s="719">
        <f t="shared" si="69"/>
        <v>0</v>
      </c>
      <c r="K49" s="719">
        <f t="shared" si="69"/>
        <v>0</v>
      </c>
      <c r="L49" s="719">
        <f t="shared" si="69"/>
        <v>0</v>
      </c>
      <c r="M49" s="719">
        <f t="shared" si="69"/>
        <v>0</v>
      </c>
      <c r="N49" s="719">
        <f t="shared" si="69"/>
        <v>0</v>
      </c>
      <c r="O49" s="719">
        <f t="shared" si="69"/>
        <v>-48.21041420194274</v>
      </c>
      <c r="P49" s="719">
        <f t="shared" si="69"/>
        <v>0</v>
      </c>
      <c r="Q49" s="719">
        <f t="shared" si="69"/>
        <v>0</v>
      </c>
      <c r="R49" s="719">
        <f t="shared" si="69"/>
        <v>0</v>
      </c>
      <c r="S49" s="719">
        <f t="shared" si="69"/>
        <v>0</v>
      </c>
      <c r="T49" s="719">
        <f t="shared" si="69"/>
        <v>0</v>
      </c>
      <c r="U49" s="719">
        <f t="shared" si="69"/>
        <v>0</v>
      </c>
      <c r="V49" s="719">
        <f t="shared" si="69"/>
        <v>0</v>
      </c>
      <c r="W49" s="719">
        <f t="shared" si="69"/>
        <v>0</v>
      </c>
      <c r="X49" s="719">
        <f t="shared" si="69"/>
        <v>0</v>
      </c>
      <c r="Y49" s="719">
        <f t="shared" si="69"/>
        <v>0</v>
      </c>
      <c r="Z49" s="719">
        <f t="shared" si="69"/>
        <v>0</v>
      </c>
      <c r="AA49" s="719">
        <f t="shared" si="8"/>
        <v>-72310.897542010949</v>
      </c>
      <c r="AB49" s="719">
        <f t="shared" si="43"/>
        <v>-26405.99733148126</v>
      </c>
      <c r="AC49" s="719">
        <f t="shared" ref="AC49:AU49" si="70">$E49*AC620</f>
        <v>-3136.1316841228072</v>
      </c>
      <c r="AD49" s="719">
        <f t="shared" si="70"/>
        <v>-363.37466745924775</v>
      </c>
      <c r="AE49" s="719">
        <f t="shared" si="70"/>
        <v>0</v>
      </c>
      <c r="AF49" s="719">
        <f t="shared" si="70"/>
        <v>0</v>
      </c>
      <c r="AG49" s="719">
        <f t="shared" si="70"/>
        <v>0</v>
      </c>
      <c r="AH49" s="719">
        <f t="shared" si="70"/>
        <v>-8230.3204935355734</v>
      </c>
      <c r="AI49" s="719">
        <f t="shared" si="70"/>
        <v>-451.32522391435236</v>
      </c>
      <c r="AJ49" s="719">
        <f t="shared" si="70"/>
        <v>-349.48773749265229</v>
      </c>
      <c r="AK49" s="719">
        <f t="shared" si="70"/>
        <v>0</v>
      </c>
      <c r="AL49" s="719">
        <f t="shared" si="70"/>
        <v>0</v>
      </c>
      <c r="AM49" s="719">
        <f t="shared" si="70"/>
        <v>0</v>
      </c>
      <c r="AN49" s="719">
        <f t="shared" si="70"/>
        <v>0</v>
      </c>
      <c r="AO49" s="719">
        <f t="shared" si="70"/>
        <v>0</v>
      </c>
      <c r="AP49" s="719">
        <f t="shared" si="70"/>
        <v>0</v>
      </c>
      <c r="AQ49" s="719">
        <f t="shared" si="70"/>
        <v>0</v>
      </c>
      <c r="AR49" s="719">
        <f t="shared" si="70"/>
        <v>0</v>
      </c>
      <c r="AS49" s="719">
        <f t="shared" si="70"/>
        <v>0</v>
      </c>
      <c r="AT49" s="719">
        <f t="shared" si="70"/>
        <v>0</v>
      </c>
      <c r="AU49" s="719">
        <f t="shared" si="70"/>
        <v>0</v>
      </c>
      <c r="AV49" s="719">
        <f t="shared" si="10"/>
        <v>-38936.637138005892</v>
      </c>
      <c r="AW49" s="719"/>
      <c r="AX49" s="719"/>
      <c r="AY49" s="719"/>
      <c r="AZ49" s="719"/>
      <c r="BA49" s="719"/>
      <c r="BB49" s="719"/>
      <c r="BC49" s="719"/>
      <c r="BD49" s="719"/>
      <c r="BE49" s="719"/>
      <c r="BF49" s="719"/>
      <c r="BG49" s="719"/>
      <c r="BH49" s="719"/>
      <c r="BI49" s="719"/>
      <c r="BJ49" s="719"/>
      <c r="BK49" s="719"/>
      <c r="BL49" s="719"/>
      <c r="BM49" s="719"/>
      <c r="BN49" s="719"/>
      <c r="BO49" s="719"/>
      <c r="BP49" s="719"/>
      <c r="BQ49" s="719"/>
    </row>
    <row r="50" spans="1:69" s="399" customFormat="1" ht="12.75">
      <c r="A50" s="1371" t="s">
        <v>1275</v>
      </c>
      <c r="B50" s="423" t="s">
        <v>1065</v>
      </c>
      <c r="C50" s="1348">
        <f>'I4 BO ASSETS'!G49</f>
        <v>0</v>
      </c>
      <c r="D50" s="719">
        <f t="shared" si="4"/>
        <v>0</v>
      </c>
      <c r="E50" s="719">
        <f t="shared" si="5"/>
        <v>0</v>
      </c>
      <c r="F50" s="719">
        <f t="shared" si="6"/>
        <v>0</v>
      </c>
      <c r="G50" s="719">
        <f t="shared" si="41"/>
        <v>0</v>
      </c>
      <c r="H50" s="719">
        <f t="shared" ref="H50:Z50" si="71">$D50*H621</f>
        <v>0</v>
      </c>
      <c r="I50" s="719">
        <f t="shared" si="71"/>
        <v>0</v>
      </c>
      <c r="J50" s="719">
        <f t="shared" si="71"/>
        <v>0</v>
      </c>
      <c r="K50" s="719">
        <f t="shared" si="71"/>
        <v>0</v>
      </c>
      <c r="L50" s="719">
        <f t="shared" si="71"/>
        <v>0</v>
      </c>
      <c r="M50" s="719">
        <f t="shared" si="71"/>
        <v>0</v>
      </c>
      <c r="N50" s="719">
        <f t="shared" si="71"/>
        <v>0</v>
      </c>
      <c r="O50" s="719">
        <f t="shared" si="71"/>
        <v>0</v>
      </c>
      <c r="P50" s="719">
        <f t="shared" si="71"/>
        <v>0</v>
      </c>
      <c r="Q50" s="719">
        <f t="shared" si="71"/>
        <v>0</v>
      </c>
      <c r="R50" s="719">
        <f t="shared" si="71"/>
        <v>0</v>
      </c>
      <c r="S50" s="719">
        <f t="shared" si="71"/>
        <v>0</v>
      </c>
      <c r="T50" s="719">
        <f t="shared" si="71"/>
        <v>0</v>
      </c>
      <c r="U50" s="719">
        <f t="shared" si="71"/>
        <v>0</v>
      </c>
      <c r="V50" s="719">
        <f t="shared" si="71"/>
        <v>0</v>
      </c>
      <c r="W50" s="719">
        <f t="shared" si="71"/>
        <v>0</v>
      </c>
      <c r="X50" s="719">
        <f t="shared" si="71"/>
        <v>0</v>
      </c>
      <c r="Y50" s="719">
        <f t="shared" si="71"/>
        <v>0</v>
      </c>
      <c r="Z50" s="719">
        <f t="shared" si="71"/>
        <v>0</v>
      </c>
      <c r="AA50" s="719">
        <f t="shared" si="8"/>
        <v>0</v>
      </c>
      <c r="AB50" s="719">
        <f t="shared" si="43"/>
        <v>0</v>
      </c>
      <c r="AC50" s="719">
        <f t="shared" ref="AC50:AU50" si="72">$E50*AC621</f>
        <v>0</v>
      </c>
      <c r="AD50" s="719">
        <f t="shared" si="72"/>
        <v>0</v>
      </c>
      <c r="AE50" s="719">
        <f t="shared" si="72"/>
        <v>0</v>
      </c>
      <c r="AF50" s="719">
        <f t="shared" si="72"/>
        <v>0</v>
      </c>
      <c r="AG50" s="719">
        <f t="shared" si="72"/>
        <v>0</v>
      </c>
      <c r="AH50" s="719">
        <f t="shared" si="72"/>
        <v>0</v>
      </c>
      <c r="AI50" s="719">
        <f t="shared" si="72"/>
        <v>0</v>
      </c>
      <c r="AJ50" s="719">
        <f t="shared" si="72"/>
        <v>0</v>
      </c>
      <c r="AK50" s="719">
        <f t="shared" si="72"/>
        <v>0</v>
      </c>
      <c r="AL50" s="719">
        <f t="shared" si="72"/>
        <v>0</v>
      </c>
      <c r="AM50" s="719">
        <f t="shared" si="72"/>
        <v>0</v>
      </c>
      <c r="AN50" s="719">
        <f t="shared" si="72"/>
        <v>0</v>
      </c>
      <c r="AO50" s="719">
        <f t="shared" si="72"/>
        <v>0</v>
      </c>
      <c r="AP50" s="719">
        <f t="shared" si="72"/>
        <v>0</v>
      </c>
      <c r="AQ50" s="719">
        <f t="shared" si="72"/>
        <v>0</v>
      </c>
      <c r="AR50" s="719">
        <f t="shared" si="72"/>
        <v>0</v>
      </c>
      <c r="AS50" s="719">
        <f t="shared" si="72"/>
        <v>0</v>
      </c>
      <c r="AT50" s="719">
        <f t="shared" si="72"/>
        <v>0</v>
      </c>
      <c r="AU50" s="719">
        <f t="shared" si="72"/>
        <v>0</v>
      </c>
      <c r="AV50" s="719">
        <f t="shared" si="10"/>
        <v>0</v>
      </c>
      <c r="AW50" s="719"/>
      <c r="AX50" s="719"/>
      <c r="AY50" s="719"/>
      <c r="AZ50" s="719"/>
      <c r="BA50" s="719"/>
      <c r="BB50" s="719"/>
      <c r="BC50" s="719"/>
      <c r="BD50" s="719"/>
      <c r="BE50" s="719"/>
      <c r="BF50" s="719"/>
      <c r="BG50" s="719"/>
      <c r="BH50" s="719"/>
      <c r="BI50" s="719"/>
      <c r="BJ50" s="719"/>
      <c r="BK50" s="719"/>
      <c r="BL50" s="719"/>
      <c r="BM50" s="719"/>
      <c r="BN50" s="719"/>
      <c r="BO50" s="719"/>
      <c r="BP50" s="719"/>
      <c r="BQ50" s="719"/>
    </row>
    <row r="51" spans="1:69" s="399" customFormat="1" ht="12.75">
      <c r="A51" s="1371">
        <v>1845</v>
      </c>
      <c r="B51" s="423" t="s">
        <v>35</v>
      </c>
      <c r="C51" s="1348">
        <f>'I4 BO ASSETS'!G50</f>
        <v>0</v>
      </c>
      <c r="D51" s="719">
        <f t="shared" si="4"/>
        <v>0</v>
      </c>
      <c r="E51" s="719">
        <f t="shared" si="5"/>
        <v>0</v>
      </c>
      <c r="F51" s="719">
        <f t="shared" si="6"/>
        <v>0</v>
      </c>
      <c r="G51" s="719">
        <f t="shared" si="41"/>
        <v>0</v>
      </c>
      <c r="H51" s="719">
        <f t="shared" ref="H51:Z51" si="73">$D51*H622</f>
        <v>0</v>
      </c>
      <c r="I51" s="719">
        <f t="shared" si="73"/>
        <v>0</v>
      </c>
      <c r="J51" s="719">
        <f t="shared" si="73"/>
        <v>0</v>
      </c>
      <c r="K51" s="719">
        <f t="shared" si="73"/>
        <v>0</v>
      </c>
      <c r="L51" s="719">
        <f t="shared" si="73"/>
        <v>0</v>
      </c>
      <c r="M51" s="719">
        <f t="shared" si="73"/>
        <v>0</v>
      </c>
      <c r="N51" s="719">
        <f t="shared" si="73"/>
        <v>0</v>
      </c>
      <c r="O51" s="719">
        <f t="shared" si="73"/>
        <v>0</v>
      </c>
      <c r="P51" s="719">
        <f t="shared" si="73"/>
        <v>0</v>
      </c>
      <c r="Q51" s="719">
        <f t="shared" si="73"/>
        <v>0</v>
      </c>
      <c r="R51" s="719">
        <f t="shared" si="73"/>
        <v>0</v>
      </c>
      <c r="S51" s="719">
        <f t="shared" si="73"/>
        <v>0</v>
      </c>
      <c r="T51" s="719">
        <f t="shared" si="73"/>
        <v>0</v>
      </c>
      <c r="U51" s="719">
        <f t="shared" si="73"/>
        <v>0</v>
      </c>
      <c r="V51" s="719">
        <f t="shared" si="73"/>
        <v>0</v>
      </c>
      <c r="W51" s="719">
        <f t="shared" si="73"/>
        <v>0</v>
      </c>
      <c r="X51" s="719">
        <f t="shared" si="73"/>
        <v>0</v>
      </c>
      <c r="Y51" s="719">
        <f t="shared" si="73"/>
        <v>0</v>
      </c>
      <c r="Z51" s="719">
        <f t="shared" si="73"/>
        <v>0</v>
      </c>
      <c r="AA51" s="719">
        <f t="shared" si="8"/>
        <v>0</v>
      </c>
      <c r="AB51" s="719">
        <f t="shared" si="43"/>
        <v>0</v>
      </c>
      <c r="AC51" s="719">
        <f t="shared" ref="AC51:AU51" si="74">$E51*AC622</f>
        <v>0</v>
      </c>
      <c r="AD51" s="719">
        <f t="shared" si="74"/>
        <v>0</v>
      </c>
      <c r="AE51" s="719">
        <f t="shared" si="74"/>
        <v>0</v>
      </c>
      <c r="AF51" s="719">
        <f t="shared" si="74"/>
        <v>0</v>
      </c>
      <c r="AG51" s="719">
        <f t="shared" si="74"/>
        <v>0</v>
      </c>
      <c r="AH51" s="719">
        <f t="shared" si="74"/>
        <v>0</v>
      </c>
      <c r="AI51" s="719">
        <f t="shared" si="74"/>
        <v>0</v>
      </c>
      <c r="AJ51" s="719">
        <f t="shared" si="74"/>
        <v>0</v>
      </c>
      <c r="AK51" s="719">
        <f t="shared" si="74"/>
        <v>0</v>
      </c>
      <c r="AL51" s="719">
        <f t="shared" si="74"/>
        <v>0</v>
      </c>
      <c r="AM51" s="719">
        <f t="shared" si="74"/>
        <v>0</v>
      </c>
      <c r="AN51" s="719">
        <f t="shared" si="74"/>
        <v>0</v>
      </c>
      <c r="AO51" s="719">
        <f t="shared" si="74"/>
        <v>0</v>
      </c>
      <c r="AP51" s="719">
        <f t="shared" si="74"/>
        <v>0</v>
      </c>
      <c r="AQ51" s="719">
        <f t="shared" si="74"/>
        <v>0</v>
      </c>
      <c r="AR51" s="719">
        <f t="shared" si="74"/>
        <v>0</v>
      </c>
      <c r="AS51" s="719">
        <f t="shared" si="74"/>
        <v>0</v>
      </c>
      <c r="AT51" s="719">
        <f t="shared" si="74"/>
        <v>0</v>
      </c>
      <c r="AU51" s="719">
        <f t="shared" si="74"/>
        <v>0</v>
      </c>
      <c r="AV51" s="719">
        <f t="shared" si="10"/>
        <v>0</v>
      </c>
      <c r="AW51" s="719"/>
      <c r="AX51" s="719"/>
      <c r="AY51" s="719"/>
      <c r="AZ51" s="719"/>
      <c r="BA51" s="719"/>
      <c r="BB51" s="719"/>
      <c r="BC51" s="719"/>
      <c r="BD51" s="719"/>
      <c r="BE51" s="719"/>
      <c r="BF51" s="719"/>
      <c r="BG51" s="719"/>
      <c r="BH51" s="719"/>
      <c r="BI51" s="719"/>
      <c r="BJ51" s="719"/>
      <c r="BK51" s="719"/>
      <c r="BL51" s="719"/>
      <c r="BM51" s="719"/>
      <c r="BN51" s="719"/>
      <c r="BO51" s="719"/>
      <c r="BP51" s="719"/>
      <c r="BQ51" s="719"/>
    </row>
    <row r="52" spans="1:69" s="399" customFormat="1" ht="25.5">
      <c r="A52" s="1371" t="s">
        <v>1276</v>
      </c>
      <c r="B52" s="423" t="s">
        <v>1066</v>
      </c>
      <c r="C52" s="1348">
        <f>'I4 BO ASSETS'!G51</f>
        <v>0</v>
      </c>
      <c r="D52" s="719">
        <f t="shared" si="4"/>
        <v>0</v>
      </c>
      <c r="E52" s="719">
        <f t="shared" si="5"/>
        <v>0</v>
      </c>
      <c r="F52" s="719">
        <f t="shared" si="6"/>
        <v>0</v>
      </c>
      <c r="G52" s="719">
        <f t="shared" si="41"/>
        <v>0</v>
      </c>
      <c r="H52" s="719">
        <f t="shared" ref="H52:Z52" si="75">$D52*H623</f>
        <v>0</v>
      </c>
      <c r="I52" s="719">
        <f t="shared" si="75"/>
        <v>0</v>
      </c>
      <c r="J52" s="719">
        <f t="shared" si="75"/>
        <v>0</v>
      </c>
      <c r="K52" s="719">
        <f t="shared" si="75"/>
        <v>0</v>
      </c>
      <c r="L52" s="719">
        <f t="shared" si="75"/>
        <v>0</v>
      </c>
      <c r="M52" s="719">
        <f t="shared" si="75"/>
        <v>0</v>
      </c>
      <c r="N52" s="719">
        <f t="shared" si="75"/>
        <v>0</v>
      </c>
      <c r="O52" s="719">
        <f t="shared" si="75"/>
        <v>0</v>
      </c>
      <c r="P52" s="719">
        <f t="shared" si="75"/>
        <v>0</v>
      </c>
      <c r="Q52" s="719">
        <f t="shared" si="75"/>
        <v>0</v>
      </c>
      <c r="R52" s="719">
        <f t="shared" si="75"/>
        <v>0</v>
      </c>
      <c r="S52" s="719">
        <f t="shared" si="75"/>
        <v>0</v>
      </c>
      <c r="T52" s="719">
        <f t="shared" si="75"/>
        <v>0</v>
      </c>
      <c r="U52" s="719">
        <f t="shared" si="75"/>
        <v>0</v>
      </c>
      <c r="V52" s="719">
        <f t="shared" si="75"/>
        <v>0</v>
      </c>
      <c r="W52" s="719">
        <f t="shared" si="75"/>
        <v>0</v>
      </c>
      <c r="X52" s="719">
        <f t="shared" si="75"/>
        <v>0</v>
      </c>
      <c r="Y52" s="719">
        <f t="shared" si="75"/>
        <v>0</v>
      </c>
      <c r="Z52" s="719">
        <f t="shared" si="75"/>
        <v>0</v>
      </c>
      <c r="AA52" s="719">
        <f t="shared" si="8"/>
        <v>0</v>
      </c>
      <c r="AB52" s="719">
        <f t="shared" si="43"/>
        <v>0</v>
      </c>
      <c r="AC52" s="719">
        <f t="shared" ref="AC52:AU52" si="76">$E52*AC623</f>
        <v>0</v>
      </c>
      <c r="AD52" s="719">
        <f t="shared" si="76"/>
        <v>0</v>
      </c>
      <c r="AE52" s="719">
        <f t="shared" si="76"/>
        <v>0</v>
      </c>
      <c r="AF52" s="719">
        <f t="shared" si="76"/>
        <v>0</v>
      </c>
      <c r="AG52" s="719">
        <f t="shared" si="76"/>
        <v>0</v>
      </c>
      <c r="AH52" s="719">
        <f t="shared" si="76"/>
        <v>0</v>
      </c>
      <c r="AI52" s="719">
        <f t="shared" si="76"/>
        <v>0</v>
      </c>
      <c r="AJ52" s="719">
        <f t="shared" si="76"/>
        <v>0</v>
      </c>
      <c r="AK52" s="719">
        <f t="shared" si="76"/>
        <v>0</v>
      </c>
      <c r="AL52" s="719">
        <f t="shared" si="76"/>
        <v>0</v>
      </c>
      <c r="AM52" s="719">
        <f t="shared" si="76"/>
        <v>0</v>
      </c>
      <c r="AN52" s="719">
        <f t="shared" si="76"/>
        <v>0</v>
      </c>
      <c r="AO52" s="719">
        <f t="shared" si="76"/>
        <v>0</v>
      </c>
      <c r="AP52" s="719">
        <f t="shared" si="76"/>
        <v>0</v>
      </c>
      <c r="AQ52" s="719">
        <f t="shared" si="76"/>
        <v>0</v>
      </c>
      <c r="AR52" s="719">
        <f t="shared" si="76"/>
        <v>0</v>
      </c>
      <c r="AS52" s="719">
        <f t="shared" si="76"/>
        <v>0</v>
      </c>
      <c r="AT52" s="719">
        <f t="shared" si="76"/>
        <v>0</v>
      </c>
      <c r="AU52" s="719">
        <f t="shared" si="76"/>
        <v>0</v>
      </c>
      <c r="AV52" s="719">
        <f t="shared" si="10"/>
        <v>0</v>
      </c>
      <c r="AW52" s="719"/>
      <c r="AX52" s="719"/>
      <c r="AY52" s="719"/>
      <c r="AZ52" s="719"/>
      <c r="BA52" s="719"/>
      <c r="BB52" s="719"/>
      <c r="BC52" s="719"/>
      <c r="BD52" s="719"/>
      <c r="BE52" s="719"/>
      <c r="BF52" s="719"/>
      <c r="BG52" s="719"/>
      <c r="BH52" s="719"/>
      <c r="BI52" s="719"/>
      <c r="BJ52" s="719"/>
      <c r="BK52" s="719"/>
      <c r="BL52" s="719"/>
      <c r="BM52" s="719"/>
      <c r="BN52" s="719"/>
      <c r="BO52" s="719"/>
      <c r="BP52" s="719"/>
      <c r="BQ52" s="719"/>
    </row>
    <row r="53" spans="1:69" s="399" customFormat="1" ht="25.5">
      <c r="A53" s="1371" t="s">
        <v>1277</v>
      </c>
      <c r="B53" s="423" t="s">
        <v>1067</v>
      </c>
      <c r="C53" s="1348">
        <f>'I4 BO ASSETS'!G52</f>
        <v>0</v>
      </c>
      <c r="D53" s="719">
        <f t="shared" si="4"/>
        <v>0</v>
      </c>
      <c r="E53" s="719">
        <f t="shared" si="5"/>
        <v>0</v>
      </c>
      <c r="F53" s="719">
        <f t="shared" si="6"/>
        <v>0</v>
      </c>
      <c r="G53" s="719">
        <f t="shared" si="41"/>
        <v>0</v>
      </c>
      <c r="H53" s="719">
        <f t="shared" ref="H53:Z53" si="77">$D53*H624</f>
        <v>0</v>
      </c>
      <c r="I53" s="719">
        <f t="shared" si="77"/>
        <v>0</v>
      </c>
      <c r="J53" s="719">
        <f t="shared" si="77"/>
        <v>0</v>
      </c>
      <c r="K53" s="719">
        <f t="shared" si="77"/>
        <v>0</v>
      </c>
      <c r="L53" s="719">
        <f t="shared" si="77"/>
        <v>0</v>
      </c>
      <c r="M53" s="719">
        <f t="shared" si="77"/>
        <v>0</v>
      </c>
      <c r="N53" s="719">
        <f t="shared" si="77"/>
        <v>0</v>
      </c>
      <c r="O53" s="719">
        <f t="shared" si="77"/>
        <v>0</v>
      </c>
      <c r="P53" s="719">
        <f t="shared" si="77"/>
        <v>0</v>
      </c>
      <c r="Q53" s="719">
        <f t="shared" si="77"/>
        <v>0</v>
      </c>
      <c r="R53" s="719">
        <f t="shared" si="77"/>
        <v>0</v>
      </c>
      <c r="S53" s="719">
        <f t="shared" si="77"/>
        <v>0</v>
      </c>
      <c r="T53" s="719">
        <f t="shared" si="77"/>
        <v>0</v>
      </c>
      <c r="U53" s="719">
        <f t="shared" si="77"/>
        <v>0</v>
      </c>
      <c r="V53" s="719">
        <f t="shared" si="77"/>
        <v>0</v>
      </c>
      <c r="W53" s="719">
        <f t="shared" si="77"/>
        <v>0</v>
      </c>
      <c r="X53" s="719">
        <f t="shared" si="77"/>
        <v>0</v>
      </c>
      <c r="Y53" s="719">
        <f t="shared" si="77"/>
        <v>0</v>
      </c>
      <c r="Z53" s="719">
        <f t="shared" si="77"/>
        <v>0</v>
      </c>
      <c r="AA53" s="719">
        <f t="shared" si="8"/>
        <v>0</v>
      </c>
      <c r="AB53" s="719">
        <f t="shared" si="43"/>
        <v>0</v>
      </c>
      <c r="AC53" s="719">
        <f t="shared" ref="AC53:AU53" si="78">$E53*AC624</f>
        <v>0</v>
      </c>
      <c r="AD53" s="719">
        <f t="shared" si="78"/>
        <v>0</v>
      </c>
      <c r="AE53" s="719">
        <f t="shared" si="78"/>
        <v>0</v>
      </c>
      <c r="AF53" s="719">
        <f t="shared" si="78"/>
        <v>0</v>
      </c>
      <c r="AG53" s="719">
        <f t="shared" si="78"/>
        <v>0</v>
      </c>
      <c r="AH53" s="719">
        <f t="shared" si="78"/>
        <v>0</v>
      </c>
      <c r="AI53" s="719">
        <f t="shared" si="78"/>
        <v>0</v>
      </c>
      <c r="AJ53" s="719">
        <f t="shared" si="78"/>
        <v>0</v>
      </c>
      <c r="AK53" s="719">
        <f t="shared" si="78"/>
        <v>0</v>
      </c>
      <c r="AL53" s="719">
        <f t="shared" si="78"/>
        <v>0</v>
      </c>
      <c r="AM53" s="719">
        <f t="shared" si="78"/>
        <v>0</v>
      </c>
      <c r="AN53" s="719">
        <f t="shared" si="78"/>
        <v>0</v>
      </c>
      <c r="AO53" s="719">
        <f t="shared" si="78"/>
        <v>0</v>
      </c>
      <c r="AP53" s="719">
        <f t="shared" si="78"/>
        <v>0</v>
      </c>
      <c r="AQ53" s="719">
        <f t="shared" si="78"/>
        <v>0</v>
      </c>
      <c r="AR53" s="719">
        <f t="shared" si="78"/>
        <v>0</v>
      </c>
      <c r="AS53" s="719">
        <f t="shared" si="78"/>
        <v>0</v>
      </c>
      <c r="AT53" s="719">
        <f t="shared" si="78"/>
        <v>0</v>
      </c>
      <c r="AU53" s="719">
        <f t="shared" si="78"/>
        <v>0</v>
      </c>
      <c r="AV53" s="719">
        <f t="shared" si="10"/>
        <v>0</v>
      </c>
      <c r="AW53" s="719"/>
      <c r="AX53" s="719"/>
      <c r="AY53" s="719"/>
      <c r="AZ53" s="719"/>
      <c r="BA53" s="719"/>
      <c r="BB53" s="719"/>
      <c r="BC53" s="719"/>
      <c r="BD53" s="719"/>
      <c r="BE53" s="719"/>
      <c r="BF53" s="719"/>
      <c r="BG53" s="719"/>
      <c r="BH53" s="719"/>
      <c r="BI53" s="719"/>
      <c r="BJ53" s="719"/>
      <c r="BK53" s="719"/>
      <c r="BL53" s="719"/>
      <c r="BM53" s="719"/>
      <c r="BN53" s="719"/>
      <c r="BO53" s="719"/>
      <c r="BP53" s="719"/>
      <c r="BQ53" s="719"/>
    </row>
    <row r="54" spans="1:69" s="399" customFormat="1" ht="25.5">
      <c r="A54" s="1371" t="s">
        <v>1278</v>
      </c>
      <c r="B54" s="423" t="s">
        <v>1068</v>
      </c>
      <c r="C54" s="1348">
        <f>'I4 BO ASSETS'!G53</f>
        <v>0</v>
      </c>
      <c r="D54" s="719">
        <f t="shared" si="4"/>
        <v>0</v>
      </c>
      <c r="E54" s="719">
        <f t="shared" si="5"/>
        <v>0</v>
      </c>
      <c r="F54" s="719">
        <f t="shared" si="6"/>
        <v>0</v>
      </c>
      <c r="G54" s="719">
        <f t="shared" si="41"/>
        <v>0</v>
      </c>
      <c r="H54" s="719">
        <f t="shared" ref="H54:Z54" si="79">$D54*H625</f>
        <v>0</v>
      </c>
      <c r="I54" s="719">
        <f t="shared" si="79"/>
        <v>0</v>
      </c>
      <c r="J54" s="719">
        <f t="shared" si="79"/>
        <v>0</v>
      </c>
      <c r="K54" s="719">
        <f t="shared" si="79"/>
        <v>0</v>
      </c>
      <c r="L54" s="719">
        <f t="shared" si="79"/>
        <v>0</v>
      </c>
      <c r="M54" s="719">
        <f t="shared" si="79"/>
        <v>0</v>
      </c>
      <c r="N54" s="719">
        <f t="shared" si="79"/>
        <v>0</v>
      </c>
      <c r="O54" s="719">
        <f t="shared" si="79"/>
        <v>0</v>
      </c>
      <c r="P54" s="719">
        <f t="shared" si="79"/>
        <v>0</v>
      </c>
      <c r="Q54" s="719">
        <f t="shared" si="79"/>
        <v>0</v>
      </c>
      <c r="R54" s="719">
        <f t="shared" si="79"/>
        <v>0</v>
      </c>
      <c r="S54" s="719">
        <f t="shared" si="79"/>
        <v>0</v>
      </c>
      <c r="T54" s="719">
        <f t="shared" si="79"/>
        <v>0</v>
      </c>
      <c r="U54" s="719">
        <f t="shared" si="79"/>
        <v>0</v>
      </c>
      <c r="V54" s="719">
        <f t="shared" si="79"/>
        <v>0</v>
      </c>
      <c r="W54" s="719">
        <f t="shared" si="79"/>
        <v>0</v>
      </c>
      <c r="X54" s="719">
        <f t="shared" si="79"/>
        <v>0</v>
      </c>
      <c r="Y54" s="719">
        <f t="shared" si="79"/>
        <v>0</v>
      </c>
      <c r="Z54" s="719">
        <f t="shared" si="79"/>
        <v>0</v>
      </c>
      <c r="AA54" s="719">
        <f t="shared" si="8"/>
        <v>0</v>
      </c>
      <c r="AB54" s="719">
        <f t="shared" si="43"/>
        <v>0</v>
      </c>
      <c r="AC54" s="719">
        <f t="shared" ref="AC54:AU54" si="80">$E54*AC625</f>
        <v>0</v>
      </c>
      <c r="AD54" s="719">
        <f t="shared" si="80"/>
        <v>0</v>
      </c>
      <c r="AE54" s="719">
        <f t="shared" si="80"/>
        <v>0</v>
      </c>
      <c r="AF54" s="719">
        <f t="shared" si="80"/>
        <v>0</v>
      </c>
      <c r="AG54" s="719">
        <f t="shared" si="80"/>
        <v>0</v>
      </c>
      <c r="AH54" s="719">
        <f t="shared" si="80"/>
        <v>0</v>
      </c>
      <c r="AI54" s="719">
        <f t="shared" si="80"/>
        <v>0</v>
      </c>
      <c r="AJ54" s="719">
        <f t="shared" si="80"/>
        <v>0</v>
      </c>
      <c r="AK54" s="719">
        <f t="shared" si="80"/>
        <v>0</v>
      </c>
      <c r="AL54" s="719">
        <f t="shared" si="80"/>
        <v>0</v>
      </c>
      <c r="AM54" s="719">
        <f t="shared" si="80"/>
        <v>0</v>
      </c>
      <c r="AN54" s="719">
        <f t="shared" si="80"/>
        <v>0</v>
      </c>
      <c r="AO54" s="719">
        <f t="shared" si="80"/>
        <v>0</v>
      </c>
      <c r="AP54" s="719">
        <f t="shared" si="80"/>
        <v>0</v>
      </c>
      <c r="AQ54" s="719">
        <f t="shared" si="80"/>
        <v>0</v>
      </c>
      <c r="AR54" s="719">
        <f t="shared" si="80"/>
        <v>0</v>
      </c>
      <c r="AS54" s="719">
        <f t="shared" si="80"/>
        <v>0</v>
      </c>
      <c r="AT54" s="719">
        <f t="shared" si="80"/>
        <v>0</v>
      </c>
      <c r="AU54" s="719">
        <f t="shared" si="80"/>
        <v>0</v>
      </c>
      <c r="AV54" s="719">
        <f t="shared" si="10"/>
        <v>0</v>
      </c>
      <c r="AW54" s="719"/>
      <c r="AX54" s="719"/>
      <c r="AY54" s="719"/>
      <c r="AZ54" s="719"/>
      <c r="BA54" s="719"/>
      <c r="BB54" s="719"/>
      <c r="BC54" s="719"/>
      <c r="BD54" s="719"/>
      <c r="BE54" s="719"/>
      <c r="BF54" s="719"/>
      <c r="BG54" s="719"/>
      <c r="BH54" s="719"/>
      <c r="BI54" s="719"/>
      <c r="BJ54" s="719"/>
      <c r="BK54" s="719"/>
      <c r="BL54" s="719"/>
      <c r="BM54" s="719"/>
      <c r="BN54" s="719"/>
      <c r="BO54" s="719"/>
      <c r="BP54" s="719"/>
      <c r="BQ54" s="719"/>
    </row>
    <row r="55" spans="1:69" s="399" customFormat="1" ht="12.75">
      <c r="A55" s="1371">
        <v>1850</v>
      </c>
      <c r="B55" s="423" t="s">
        <v>41</v>
      </c>
      <c r="C55" s="1348">
        <f>'I4 BO ASSETS'!G54</f>
        <v>-72644.289207455789</v>
      </c>
      <c r="D55" s="719">
        <f t="shared" si="4"/>
        <v>-50851.002445219048</v>
      </c>
      <c r="E55" s="719">
        <f t="shared" si="5"/>
        <v>-21793.286762236738</v>
      </c>
      <c r="F55" s="719">
        <f t="shared" si="6"/>
        <v>-72644.289207455789</v>
      </c>
      <c r="G55" s="719">
        <f t="shared" si="41"/>
        <v>-25156.555195853743</v>
      </c>
      <c r="H55" s="719">
        <f t="shared" ref="H55:Z55" si="81">$D55*H626</f>
        <v>-11990.16763751406</v>
      </c>
      <c r="I55" s="719">
        <f t="shared" si="81"/>
        <v>-13657.37499424931</v>
      </c>
      <c r="J55" s="719">
        <f t="shared" si="81"/>
        <v>0</v>
      </c>
      <c r="K55" s="719">
        <f t="shared" si="81"/>
        <v>0</v>
      </c>
      <c r="L55" s="719">
        <f t="shared" si="81"/>
        <v>0</v>
      </c>
      <c r="M55" s="719">
        <f t="shared" si="81"/>
        <v>0</v>
      </c>
      <c r="N55" s="719">
        <f t="shared" si="81"/>
        <v>0</v>
      </c>
      <c r="O55" s="719">
        <f t="shared" si="81"/>
        <v>-46.90461760193832</v>
      </c>
      <c r="P55" s="719">
        <f t="shared" si="81"/>
        <v>0</v>
      </c>
      <c r="Q55" s="719">
        <f t="shared" si="81"/>
        <v>0</v>
      </c>
      <c r="R55" s="719">
        <f t="shared" si="81"/>
        <v>0</v>
      </c>
      <c r="S55" s="719">
        <f t="shared" si="81"/>
        <v>0</v>
      </c>
      <c r="T55" s="719">
        <f t="shared" si="81"/>
        <v>0</v>
      </c>
      <c r="U55" s="719">
        <f t="shared" si="81"/>
        <v>0</v>
      </c>
      <c r="V55" s="719">
        <f t="shared" si="81"/>
        <v>0</v>
      </c>
      <c r="W55" s="719">
        <f t="shared" si="81"/>
        <v>0</v>
      </c>
      <c r="X55" s="719">
        <f t="shared" si="81"/>
        <v>0</v>
      </c>
      <c r="Y55" s="719">
        <f t="shared" si="81"/>
        <v>0</v>
      </c>
      <c r="Z55" s="719">
        <f t="shared" si="81"/>
        <v>0</v>
      </c>
      <c r="AA55" s="719">
        <f t="shared" si="8"/>
        <v>-50851.002445219056</v>
      </c>
      <c r="AB55" s="719">
        <f t="shared" si="43"/>
        <v>-14592.543929483774</v>
      </c>
      <c r="AC55" s="719">
        <f t="shared" ref="AC55:AU55" si="82">$E55*AC626</f>
        <v>-1778.5036558274662</v>
      </c>
      <c r="AD55" s="719">
        <f t="shared" si="82"/>
        <v>-171.40874185076603</v>
      </c>
      <c r="AE55" s="719">
        <f t="shared" si="82"/>
        <v>0</v>
      </c>
      <c r="AF55" s="719">
        <f t="shared" si="82"/>
        <v>0</v>
      </c>
      <c r="AG55" s="719">
        <f t="shared" si="82"/>
        <v>0</v>
      </c>
      <c r="AH55" s="719">
        <f t="shared" si="82"/>
        <v>-4785.2263011598534</v>
      </c>
      <c r="AI55" s="719">
        <f t="shared" si="82"/>
        <v>-262.4069540849751</v>
      </c>
      <c r="AJ55" s="719">
        <f t="shared" si="82"/>
        <v>-203.1971798299038</v>
      </c>
      <c r="AK55" s="719">
        <f t="shared" si="82"/>
        <v>0</v>
      </c>
      <c r="AL55" s="719">
        <f t="shared" si="82"/>
        <v>0</v>
      </c>
      <c r="AM55" s="719">
        <f t="shared" si="82"/>
        <v>0</v>
      </c>
      <c r="AN55" s="719">
        <f t="shared" si="82"/>
        <v>0</v>
      </c>
      <c r="AO55" s="719">
        <f t="shared" si="82"/>
        <v>0</v>
      </c>
      <c r="AP55" s="719">
        <f t="shared" si="82"/>
        <v>0</v>
      </c>
      <c r="AQ55" s="719">
        <f t="shared" si="82"/>
        <v>0</v>
      </c>
      <c r="AR55" s="719">
        <f t="shared" si="82"/>
        <v>0</v>
      </c>
      <c r="AS55" s="719">
        <f t="shared" si="82"/>
        <v>0</v>
      </c>
      <c r="AT55" s="719">
        <f t="shared" si="82"/>
        <v>0</v>
      </c>
      <c r="AU55" s="719">
        <f t="shared" si="82"/>
        <v>0</v>
      </c>
      <c r="AV55" s="719">
        <f t="shared" si="10"/>
        <v>-21793.286762236741</v>
      </c>
      <c r="AW55" s="719"/>
      <c r="AX55" s="719"/>
      <c r="AY55" s="719"/>
      <c r="AZ55" s="719"/>
      <c r="BA55" s="719"/>
      <c r="BB55" s="719"/>
      <c r="BC55" s="719"/>
      <c r="BD55" s="719"/>
      <c r="BE55" s="719"/>
      <c r="BF55" s="719"/>
      <c r="BG55" s="719"/>
      <c r="BH55" s="719"/>
      <c r="BI55" s="719"/>
      <c r="BJ55" s="719"/>
      <c r="BK55" s="719"/>
      <c r="BL55" s="719"/>
      <c r="BM55" s="719"/>
      <c r="BN55" s="719"/>
      <c r="BO55" s="719"/>
      <c r="BP55" s="719"/>
      <c r="BQ55" s="719"/>
    </row>
    <row r="56" spans="1:69" s="399" customFormat="1" ht="12.75">
      <c r="A56" s="1371">
        <v>1855</v>
      </c>
      <c r="B56" s="423" t="s">
        <v>43</v>
      </c>
      <c r="C56" s="1348">
        <f>'I4 BO ASSETS'!G55</f>
        <v>-187108.17611252738</v>
      </c>
      <c r="D56" s="719">
        <f t="shared" si="4"/>
        <v>0</v>
      </c>
      <c r="E56" s="719">
        <f t="shared" si="5"/>
        <v>-187108.17611252738</v>
      </c>
      <c r="F56" s="719">
        <f t="shared" si="6"/>
        <v>-187108.17611252738</v>
      </c>
      <c r="G56" s="719">
        <f t="shared" ref="G56:V56" si="83">$D56*G627</f>
        <v>0</v>
      </c>
      <c r="H56" s="719">
        <f t="shared" si="83"/>
        <v>0</v>
      </c>
      <c r="I56" s="719">
        <f t="shared" si="83"/>
        <v>0</v>
      </c>
      <c r="J56" s="719">
        <f t="shared" si="83"/>
        <v>0</v>
      </c>
      <c r="K56" s="719">
        <f t="shared" si="83"/>
        <v>0</v>
      </c>
      <c r="L56" s="719">
        <f t="shared" si="83"/>
        <v>0</v>
      </c>
      <c r="M56" s="719">
        <f t="shared" si="83"/>
        <v>0</v>
      </c>
      <c r="N56" s="719">
        <f t="shared" si="83"/>
        <v>0</v>
      </c>
      <c r="O56" s="719">
        <f t="shared" si="83"/>
        <v>0</v>
      </c>
      <c r="P56" s="719">
        <f t="shared" si="83"/>
        <v>0</v>
      </c>
      <c r="Q56" s="719">
        <f t="shared" si="83"/>
        <v>0</v>
      </c>
      <c r="R56" s="719">
        <f t="shared" si="83"/>
        <v>0</v>
      </c>
      <c r="S56" s="719">
        <f t="shared" si="83"/>
        <v>0</v>
      </c>
      <c r="T56" s="719">
        <f t="shared" si="83"/>
        <v>0</v>
      </c>
      <c r="U56" s="719">
        <f t="shared" si="83"/>
        <v>0</v>
      </c>
      <c r="V56" s="719">
        <f t="shared" si="83"/>
        <v>0</v>
      </c>
      <c r="W56" s="719">
        <f>$D56*W627</f>
        <v>0</v>
      </c>
      <c r="X56" s="719">
        <f>$D56*X627</f>
        <v>0</v>
      </c>
      <c r="Y56" s="719">
        <f>$D56*Y627</f>
        <v>0</v>
      </c>
      <c r="Z56" s="719">
        <f>$D56*Z627</f>
        <v>0</v>
      </c>
      <c r="AA56" s="719">
        <f t="shared" si="8"/>
        <v>0</v>
      </c>
      <c r="AB56" s="719">
        <f t="shared" ref="AB56:AQ56" si="84">$E56*AB627</f>
        <v>-113485.54440546721</v>
      </c>
      <c r="AC56" s="719">
        <f t="shared" si="84"/>
        <v>-24998.407166201836</v>
      </c>
      <c r="AD56" s="719">
        <f t="shared" si="84"/>
        <v>-6223.2730832022362</v>
      </c>
      <c r="AE56" s="719">
        <f t="shared" si="84"/>
        <v>0</v>
      </c>
      <c r="AF56" s="719">
        <f t="shared" si="84"/>
        <v>0</v>
      </c>
      <c r="AG56" s="719">
        <f t="shared" si="84"/>
        <v>0</v>
      </c>
      <c r="AH56" s="719">
        <f t="shared" si="84"/>
        <v>-38641.154121841399</v>
      </c>
      <c r="AI56" s="719">
        <f t="shared" si="84"/>
        <v>-2118.960926253957</v>
      </c>
      <c r="AJ56" s="719">
        <f t="shared" si="84"/>
        <v>-1640.8364095607567</v>
      </c>
      <c r="AK56" s="719">
        <f t="shared" si="84"/>
        <v>0</v>
      </c>
      <c r="AL56" s="719">
        <f t="shared" si="84"/>
        <v>0</v>
      </c>
      <c r="AM56" s="719">
        <f t="shared" si="84"/>
        <v>0</v>
      </c>
      <c r="AN56" s="719">
        <f t="shared" si="84"/>
        <v>0</v>
      </c>
      <c r="AO56" s="719">
        <f t="shared" si="84"/>
        <v>0</v>
      </c>
      <c r="AP56" s="719">
        <f t="shared" si="84"/>
        <v>0</v>
      </c>
      <c r="AQ56" s="719">
        <f t="shared" si="84"/>
        <v>0</v>
      </c>
      <c r="AR56" s="719">
        <f>$E56*AR627</f>
        <v>0</v>
      </c>
      <c r="AS56" s="719">
        <f>$E56*AS627</f>
        <v>0</v>
      </c>
      <c r="AT56" s="719">
        <f>$E56*AT627</f>
        <v>0</v>
      </c>
      <c r="AU56" s="719">
        <f>$E56*AU627</f>
        <v>0</v>
      </c>
      <c r="AV56" s="719">
        <f t="shared" si="10"/>
        <v>-187108.17611252741</v>
      </c>
      <c r="AW56" s="719"/>
      <c r="AX56" s="719"/>
      <c r="AY56" s="719"/>
      <c r="AZ56" s="719"/>
      <c r="BA56" s="719"/>
      <c r="BB56" s="719"/>
      <c r="BC56" s="719"/>
      <c r="BD56" s="719"/>
      <c r="BE56" s="719"/>
      <c r="BF56" s="719"/>
      <c r="BG56" s="719"/>
      <c r="BH56" s="719"/>
      <c r="BI56" s="719"/>
      <c r="BJ56" s="719"/>
      <c r="BK56" s="719"/>
      <c r="BL56" s="719"/>
      <c r="BM56" s="719"/>
      <c r="BN56" s="719"/>
      <c r="BO56" s="719"/>
      <c r="BP56" s="719"/>
      <c r="BQ56" s="719"/>
    </row>
    <row r="57" spans="1:69" s="1373" customFormat="1" ht="12.75">
      <c r="A57" s="1372">
        <v>1860</v>
      </c>
      <c r="B57" s="762" t="s">
        <v>44</v>
      </c>
      <c r="C57" s="1348">
        <f>'I4 BO ASSETS'!G56</f>
        <v>0</v>
      </c>
      <c r="D57" s="719">
        <f t="shared" si="4"/>
        <v>0</v>
      </c>
      <c r="E57" s="719">
        <f t="shared" si="5"/>
        <v>0</v>
      </c>
      <c r="F57" s="719">
        <f t="shared" si="6"/>
        <v>0</v>
      </c>
      <c r="G57" s="719">
        <f t="shared" ref="G57:Z57" si="85">$D57*G628</f>
        <v>0</v>
      </c>
      <c r="H57" s="719">
        <f t="shared" si="85"/>
        <v>0</v>
      </c>
      <c r="I57" s="719">
        <f t="shared" si="85"/>
        <v>0</v>
      </c>
      <c r="J57" s="719">
        <f t="shared" si="85"/>
        <v>0</v>
      </c>
      <c r="K57" s="719">
        <f t="shared" si="85"/>
        <v>0</v>
      </c>
      <c r="L57" s="719">
        <f t="shared" si="85"/>
        <v>0</v>
      </c>
      <c r="M57" s="719">
        <f t="shared" si="85"/>
        <v>0</v>
      </c>
      <c r="N57" s="719">
        <f t="shared" si="85"/>
        <v>0</v>
      </c>
      <c r="O57" s="719">
        <f t="shared" si="85"/>
        <v>0</v>
      </c>
      <c r="P57" s="719">
        <f t="shared" si="85"/>
        <v>0</v>
      </c>
      <c r="Q57" s="719">
        <f t="shared" si="85"/>
        <v>0</v>
      </c>
      <c r="R57" s="719">
        <f t="shared" si="85"/>
        <v>0</v>
      </c>
      <c r="S57" s="719">
        <f t="shared" si="85"/>
        <v>0</v>
      </c>
      <c r="T57" s="719">
        <f t="shared" si="85"/>
        <v>0</v>
      </c>
      <c r="U57" s="719">
        <f t="shared" si="85"/>
        <v>0</v>
      </c>
      <c r="V57" s="719">
        <f t="shared" si="85"/>
        <v>0</v>
      </c>
      <c r="W57" s="719">
        <f t="shared" si="85"/>
        <v>0</v>
      </c>
      <c r="X57" s="719">
        <f t="shared" si="85"/>
        <v>0</v>
      </c>
      <c r="Y57" s="719">
        <f t="shared" si="85"/>
        <v>0</v>
      </c>
      <c r="Z57" s="719">
        <f t="shared" si="85"/>
        <v>0</v>
      </c>
      <c r="AA57" s="719">
        <f t="shared" si="8"/>
        <v>0</v>
      </c>
      <c r="AB57" s="719">
        <f t="shared" ref="AB57:AU57" si="86">$E57*AB628</f>
        <v>0</v>
      </c>
      <c r="AC57" s="719">
        <f t="shared" si="86"/>
        <v>0</v>
      </c>
      <c r="AD57" s="719">
        <f t="shared" si="86"/>
        <v>0</v>
      </c>
      <c r="AE57" s="719">
        <f t="shared" si="86"/>
        <v>0</v>
      </c>
      <c r="AF57" s="719">
        <f t="shared" si="86"/>
        <v>0</v>
      </c>
      <c r="AG57" s="719">
        <f t="shared" si="86"/>
        <v>0</v>
      </c>
      <c r="AH57" s="719">
        <f t="shared" si="86"/>
        <v>0</v>
      </c>
      <c r="AI57" s="719">
        <f t="shared" si="86"/>
        <v>0</v>
      </c>
      <c r="AJ57" s="719">
        <f t="shared" si="86"/>
        <v>0</v>
      </c>
      <c r="AK57" s="719">
        <f t="shared" si="86"/>
        <v>0</v>
      </c>
      <c r="AL57" s="719">
        <f t="shared" si="86"/>
        <v>0</v>
      </c>
      <c r="AM57" s="719">
        <f t="shared" si="86"/>
        <v>0</v>
      </c>
      <c r="AN57" s="719">
        <f t="shared" si="86"/>
        <v>0</v>
      </c>
      <c r="AO57" s="719">
        <f t="shared" si="86"/>
        <v>0</v>
      </c>
      <c r="AP57" s="719">
        <f t="shared" si="86"/>
        <v>0</v>
      </c>
      <c r="AQ57" s="719">
        <f t="shared" si="86"/>
        <v>0</v>
      </c>
      <c r="AR57" s="719">
        <f t="shared" si="86"/>
        <v>0</v>
      </c>
      <c r="AS57" s="719">
        <f t="shared" si="86"/>
        <v>0</v>
      </c>
      <c r="AT57" s="719">
        <f t="shared" si="86"/>
        <v>0</v>
      </c>
      <c r="AU57" s="719">
        <f t="shared" si="86"/>
        <v>0</v>
      </c>
      <c r="AV57" s="719">
        <f t="shared" si="10"/>
        <v>0</v>
      </c>
      <c r="AW57" s="719"/>
      <c r="AX57" s="719"/>
      <c r="AY57" s="719"/>
      <c r="AZ57" s="719"/>
      <c r="BA57" s="719"/>
      <c r="BB57" s="719"/>
      <c r="BC57" s="719"/>
      <c r="BD57" s="719"/>
      <c r="BE57" s="719"/>
      <c r="BF57" s="719"/>
      <c r="BG57" s="719"/>
      <c r="BH57" s="719"/>
      <c r="BI57" s="719"/>
      <c r="BJ57" s="719"/>
      <c r="BK57" s="719"/>
      <c r="BL57" s="719"/>
      <c r="BM57" s="719"/>
      <c r="BN57" s="719"/>
      <c r="BO57" s="719"/>
      <c r="BP57" s="719"/>
      <c r="BQ57" s="719"/>
    </row>
    <row r="58" spans="1:69" s="1390" customFormat="1" ht="12.75">
      <c r="A58" s="1385"/>
      <c r="B58" s="1386" t="s">
        <v>1359</v>
      </c>
      <c r="C58" s="1387">
        <f>SUM(C18:C57)</f>
        <v>-371000</v>
      </c>
      <c r="D58" s="1388">
        <f>SUM(D18:D57)</f>
        <v>-123161.89998722999</v>
      </c>
      <c r="E58" s="1388">
        <f>SUM(E18:E57)</f>
        <v>-247838.10001277001</v>
      </c>
      <c r="F58" s="1389">
        <f>D58+E58</f>
        <v>-371000</v>
      </c>
      <c r="G58" s="1388">
        <f t="shared" ref="G58:AB58" si="87">SUM(G18:G57)</f>
        <v>-52342.58909482247</v>
      </c>
      <c r="H58" s="1388">
        <f t="shared" si="87"/>
        <v>-24717.986694301006</v>
      </c>
      <c r="I58" s="1388">
        <f t="shared" si="87"/>
        <v>-46006.209166302651</v>
      </c>
      <c r="J58" s="1388">
        <f t="shared" si="87"/>
        <v>0</v>
      </c>
      <c r="K58" s="1388">
        <f t="shared" si="87"/>
        <v>0</v>
      </c>
      <c r="L58" s="1388">
        <f t="shared" si="87"/>
        <v>0</v>
      </c>
      <c r="M58" s="1388">
        <f t="shared" si="87"/>
        <v>0</v>
      </c>
      <c r="N58" s="1388">
        <f t="shared" si="87"/>
        <v>0</v>
      </c>
      <c r="O58" s="1388">
        <f t="shared" si="87"/>
        <v>-95.115031803881067</v>
      </c>
      <c r="P58" s="1388">
        <f t="shared" si="87"/>
        <v>0</v>
      </c>
      <c r="Q58" s="1388">
        <f t="shared" si="87"/>
        <v>0</v>
      </c>
      <c r="R58" s="1388">
        <f t="shared" ref="R58:AA58" si="88">SUM(R18:R57)</f>
        <v>0</v>
      </c>
      <c r="S58" s="1388">
        <f t="shared" si="88"/>
        <v>0</v>
      </c>
      <c r="T58" s="1388">
        <f t="shared" si="88"/>
        <v>0</v>
      </c>
      <c r="U58" s="1388">
        <f t="shared" si="88"/>
        <v>0</v>
      </c>
      <c r="V58" s="1388">
        <f t="shared" si="88"/>
        <v>0</v>
      </c>
      <c r="W58" s="1388">
        <f t="shared" si="88"/>
        <v>0</v>
      </c>
      <c r="X58" s="1388">
        <f t="shared" si="88"/>
        <v>0</v>
      </c>
      <c r="Y58" s="1388">
        <f t="shared" si="88"/>
        <v>0</v>
      </c>
      <c r="Z58" s="1388">
        <f t="shared" si="88"/>
        <v>0</v>
      </c>
      <c r="AA58" s="1388">
        <f t="shared" si="88"/>
        <v>-123161.89998723</v>
      </c>
      <c r="AB58" s="1388">
        <f t="shared" si="87"/>
        <v>-154484.08566643225</v>
      </c>
      <c r="AC58" s="1388">
        <f t="shared" ref="AC58:AV58" si="89">SUM(AC18:AC57)</f>
        <v>-29913.042506152109</v>
      </c>
      <c r="AD58" s="1388">
        <f t="shared" si="89"/>
        <v>-6758.0564925122499</v>
      </c>
      <c r="AE58" s="1388">
        <f t="shared" si="89"/>
        <v>0</v>
      </c>
      <c r="AF58" s="1388">
        <f t="shared" si="89"/>
        <v>0</v>
      </c>
      <c r="AG58" s="1388">
        <f t="shared" si="89"/>
        <v>0</v>
      </c>
      <c r="AH58" s="1388">
        <f t="shared" si="89"/>
        <v>-51656.700916536822</v>
      </c>
      <c r="AI58" s="1388">
        <f t="shared" si="89"/>
        <v>-2832.6931042532842</v>
      </c>
      <c r="AJ58" s="1388">
        <f t="shared" si="89"/>
        <v>-2193.5213268833127</v>
      </c>
      <c r="AK58" s="1388">
        <f t="shared" si="89"/>
        <v>0</v>
      </c>
      <c r="AL58" s="1388">
        <f t="shared" si="89"/>
        <v>0</v>
      </c>
      <c r="AM58" s="1388">
        <f t="shared" si="89"/>
        <v>0</v>
      </c>
      <c r="AN58" s="1388">
        <f t="shared" si="89"/>
        <v>0</v>
      </c>
      <c r="AO58" s="1388">
        <f t="shared" si="89"/>
        <v>0</v>
      </c>
      <c r="AP58" s="1388">
        <f t="shared" si="89"/>
        <v>0</v>
      </c>
      <c r="AQ58" s="1388">
        <f t="shared" si="89"/>
        <v>0</v>
      </c>
      <c r="AR58" s="1388">
        <f t="shared" si="89"/>
        <v>0</v>
      </c>
      <c r="AS58" s="1388">
        <f t="shared" si="89"/>
        <v>0</v>
      </c>
      <c r="AT58" s="1388">
        <f t="shared" si="89"/>
        <v>0</v>
      </c>
      <c r="AU58" s="1388">
        <f t="shared" si="89"/>
        <v>0</v>
      </c>
      <c r="AV58" s="1388">
        <f t="shared" si="89"/>
        <v>-247838.10001277004</v>
      </c>
      <c r="AW58" s="1388"/>
      <c r="AX58" s="1388"/>
      <c r="AY58" s="1388"/>
      <c r="AZ58" s="1388"/>
      <c r="BA58" s="1388"/>
      <c r="BB58" s="1388"/>
      <c r="BC58" s="1388"/>
      <c r="BD58" s="1388"/>
      <c r="BE58" s="1388"/>
      <c r="BF58" s="1388"/>
      <c r="BG58" s="1388"/>
      <c r="BH58" s="1388"/>
      <c r="BI58" s="1388"/>
      <c r="BJ58" s="1388"/>
      <c r="BK58" s="1388"/>
      <c r="BL58" s="1388"/>
      <c r="BM58" s="1388"/>
      <c r="BN58" s="1388"/>
      <c r="BO58" s="1388"/>
      <c r="BP58" s="1388"/>
      <c r="BQ58" s="1388"/>
    </row>
    <row r="59" spans="1:69" s="399" customFormat="1" ht="12.75">
      <c r="A59" s="1444" t="s">
        <v>594</v>
      </c>
      <c r="B59" s="1380"/>
      <c r="C59" s="1381"/>
      <c r="D59" s="1382"/>
      <c r="E59" s="1382"/>
      <c r="F59" s="719"/>
      <c r="G59" s="719"/>
      <c r="H59" s="719"/>
      <c r="I59" s="719"/>
      <c r="J59" s="719"/>
      <c r="K59" s="719"/>
      <c r="L59" s="719"/>
      <c r="M59" s="719"/>
      <c r="N59" s="719"/>
      <c r="O59" s="719"/>
      <c r="P59" s="719"/>
      <c r="Q59" s="719"/>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c r="AS59" s="719"/>
      <c r="AT59" s="719"/>
      <c r="AU59" s="719"/>
      <c r="AV59" s="719"/>
      <c r="AW59" s="719"/>
      <c r="AX59" s="719"/>
      <c r="AY59" s="719"/>
      <c r="AZ59" s="719"/>
      <c r="BA59" s="719"/>
      <c r="BB59" s="719"/>
      <c r="BC59" s="719"/>
      <c r="BD59" s="719"/>
      <c r="BE59" s="719"/>
      <c r="BF59" s="719"/>
      <c r="BG59" s="719"/>
      <c r="BH59" s="719"/>
      <c r="BI59" s="719"/>
      <c r="BJ59" s="719"/>
      <c r="BK59" s="719"/>
      <c r="BL59" s="719"/>
      <c r="BM59" s="719"/>
      <c r="BN59" s="719"/>
      <c r="BO59" s="719"/>
      <c r="BP59" s="719"/>
      <c r="BQ59" s="719"/>
    </row>
    <row r="60" spans="1:69" s="399" customFormat="1" ht="12.75">
      <c r="A60" s="759">
        <v>1905</v>
      </c>
      <c r="B60" s="423" t="s">
        <v>236</v>
      </c>
      <c r="C60" s="1383">
        <f>'I4 BO ASSETS'!G61</f>
        <v>0</v>
      </c>
      <c r="D60" s="719"/>
      <c r="E60" s="719"/>
      <c r="F60" s="719"/>
      <c r="G60" s="719"/>
      <c r="H60" s="719"/>
      <c r="I60" s="719"/>
      <c r="J60" s="719"/>
      <c r="K60" s="719"/>
      <c r="L60" s="719"/>
      <c r="M60" s="719"/>
      <c r="N60" s="719"/>
      <c r="O60" s="719"/>
      <c r="P60" s="719"/>
      <c r="Q60" s="719"/>
      <c r="R60" s="719"/>
      <c r="S60" s="719"/>
      <c r="T60" s="719"/>
      <c r="U60" s="719"/>
      <c r="V60" s="719"/>
      <c r="W60" s="719"/>
      <c r="X60" s="719"/>
      <c r="Y60" s="719"/>
      <c r="Z60" s="719"/>
      <c r="AA60" s="719"/>
      <c r="AB60" s="719"/>
      <c r="AC60" s="719"/>
      <c r="AD60" s="719"/>
      <c r="AE60" s="719"/>
      <c r="AF60" s="719"/>
      <c r="AG60" s="719"/>
      <c r="AH60" s="719"/>
      <c r="AI60" s="719"/>
      <c r="AJ60" s="719"/>
      <c r="AK60" s="719"/>
      <c r="AL60" s="719"/>
      <c r="AM60" s="719"/>
      <c r="AN60" s="719"/>
      <c r="AO60" s="719"/>
      <c r="AP60" s="719"/>
      <c r="AQ60" s="719"/>
      <c r="AR60" s="719"/>
      <c r="AS60" s="719"/>
      <c r="AT60" s="719"/>
      <c r="AU60" s="719"/>
      <c r="AV60" s="719"/>
      <c r="AW60" s="719">
        <f t="shared" ref="AW60:BP60" si="90">$C60*AW630</f>
        <v>0</v>
      </c>
      <c r="AX60" s="719">
        <f t="shared" si="90"/>
        <v>0</v>
      </c>
      <c r="AY60" s="719">
        <f t="shared" si="90"/>
        <v>0</v>
      </c>
      <c r="AZ60" s="719">
        <f t="shared" si="90"/>
        <v>0</v>
      </c>
      <c r="BA60" s="719">
        <f t="shared" si="90"/>
        <v>0</v>
      </c>
      <c r="BB60" s="719">
        <f t="shared" si="90"/>
        <v>0</v>
      </c>
      <c r="BC60" s="719">
        <f t="shared" si="90"/>
        <v>0</v>
      </c>
      <c r="BD60" s="719">
        <f t="shared" si="90"/>
        <v>0</v>
      </c>
      <c r="BE60" s="719">
        <f t="shared" si="90"/>
        <v>0</v>
      </c>
      <c r="BF60" s="719">
        <f t="shared" si="90"/>
        <v>0</v>
      </c>
      <c r="BG60" s="719">
        <f t="shared" si="90"/>
        <v>0</v>
      </c>
      <c r="BH60" s="719">
        <f t="shared" si="90"/>
        <v>0</v>
      </c>
      <c r="BI60" s="719">
        <f t="shared" si="90"/>
        <v>0</v>
      </c>
      <c r="BJ60" s="719">
        <f t="shared" si="90"/>
        <v>0</v>
      </c>
      <c r="BK60" s="719">
        <f t="shared" si="90"/>
        <v>0</v>
      </c>
      <c r="BL60" s="719">
        <f t="shared" si="90"/>
        <v>0</v>
      </c>
      <c r="BM60" s="719">
        <f t="shared" si="90"/>
        <v>0</v>
      </c>
      <c r="BN60" s="719">
        <f t="shared" si="90"/>
        <v>0</v>
      </c>
      <c r="BO60" s="719">
        <f t="shared" si="90"/>
        <v>0</v>
      </c>
      <c r="BP60" s="719">
        <f t="shared" si="90"/>
        <v>0</v>
      </c>
      <c r="BQ60" s="719">
        <f>SUM(AW60:BP60)</f>
        <v>0</v>
      </c>
    </row>
    <row r="61" spans="1:69" s="399" customFormat="1" ht="12.75">
      <c r="A61" s="759">
        <v>1906</v>
      </c>
      <c r="B61" s="423" t="s">
        <v>237</v>
      </c>
      <c r="C61" s="1383">
        <f>'I4 BO ASSETS'!G62</f>
        <v>0</v>
      </c>
      <c r="D61" s="719"/>
      <c r="E61" s="719"/>
      <c r="F61" s="719"/>
      <c r="G61" s="719"/>
      <c r="H61" s="719"/>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19"/>
      <c r="AH61" s="719"/>
      <c r="AI61" s="719"/>
      <c r="AJ61" s="719"/>
      <c r="AK61" s="719"/>
      <c r="AL61" s="719"/>
      <c r="AM61" s="719"/>
      <c r="AN61" s="719"/>
      <c r="AO61" s="719"/>
      <c r="AP61" s="719"/>
      <c r="AQ61" s="719"/>
      <c r="AR61" s="719"/>
      <c r="AS61" s="719"/>
      <c r="AT61" s="719"/>
      <c r="AU61" s="719"/>
      <c r="AV61" s="719"/>
      <c r="AW61" s="719">
        <f t="shared" ref="AW61:BP61" si="91">$C61*AW631</f>
        <v>0</v>
      </c>
      <c r="AX61" s="719">
        <f t="shared" si="91"/>
        <v>0</v>
      </c>
      <c r="AY61" s="719">
        <f t="shared" si="91"/>
        <v>0</v>
      </c>
      <c r="AZ61" s="719">
        <f t="shared" si="91"/>
        <v>0</v>
      </c>
      <c r="BA61" s="719">
        <f t="shared" si="91"/>
        <v>0</v>
      </c>
      <c r="BB61" s="719">
        <f t="shared" si="91"/>
        <v>0</v>
      </c>
      <c r="BC61" s="719">
        <f t="shared" si="91"/>
        <v>0</v>
      </c>
      <c r="BD61" s="719">
        <f t="shared" si="91"/>
        <v>0</v>
      </c>
      <c r="BE61" s="719">
        <f t="shared" si="91"/>
        <v>0</v>
      </c>
      <c r="BF61" s="719">
        <f t="shared" si="91"/>
        <v>0</v>
      </c>
      <c r="BG61" s="719">
        <f t="shared" si="91"/>
        <v>0</v>
      </c>
      <c r="BH61" s="719">
        <f t="shared" si="91"/>
        <v>0</v>
      </c>
      <c r="BI61" s="719">
        <f t="shared" si="91"/>
        <v>0</v>
      </c>
      <c r="BJ61" s="719">
        <f t="shared" si="91"/>
        <v>0</v>
      </c>
      <c r="BK61" s="719">
        <f t="shared" si="91"/>
        <v>0</v>
      </c>
      <c r="BL61" s="719">
        <f t="shared" si="91"/>
        <v>0</v>
      </c>
      <c r="BM61" s="719">
        <f t="shared" si="91"/>
        <v>0</v>
      </c>
      <c r="BN61" s="719">
        <f t="shared" si="91"/>
        <v>0</v>
      </c>
      <c r="BO61" s="719">
        <f t="shared" si="91"/>
        <v>0</v>
      </c>
      <c r="BP61" s="719">
        <f t="shared" si="91"/>
        <v>0</v>
      </c>
      <c r="BQ61" s="719">
        <f t="shared" ref="BQ61:BQ79" si="92">SUM(AW61:BP61)</f>
        <v>0</v>
      </c>
    </row>
    <row r="62" spans="1:69" s="399" customFormat="1" ht="12.75">
      <c r="A62" s="759">
        <v>1908</v>
      </c>
      <c r="B62" s="423" t="s">
        <v>238</v>
      </c>
      <c r="C62" s="1383">
        <f>'I4 BO ASSETS'!G63</f>
        <v>0</v>
      </c>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c r="AT62" s="719"/>
      <c r="AU62" s="719"/>
      <c r="AV62" s="719"/>
      <c r="AW62" s="719">
        <f t="shared" ref="AW62:BP62" si="93">$C62*AW632</f>
        <v>0</v>
      </c>
      <c r="AX62" s="719">
        <f t="shared" si="93"/>
        <v>0</v>
      </c>
      <c r="AY62" s="719">
        <f t="shared" si="93"/>
        <v>0</v>
      </c>
      <c r="AZ62" s="719">
        <f t="shared" si="93"/>
        <v>0</v>
      </c>
      <c r="BA62" s="719">
        <f t="shared" si="93"/>
        <v>0</v>
      </c>
      <c r="BB62" s="719">
        <f t="shared" si="93"/>
        <v>0</v>
      </c>
      <c r="BC62" s="719">
        <f t="shared" si="93"/>
        <v>0</v>
      </c>
      <c r="BD62" s="719">
        <f t="shared" si="93"/>
        <v>0</v>
      </c>
      <c r="BE62" s="719">
        <f t="shared" si="93"/>
        <v>0</v>
      </c>
      <c r="BF62" s="719">
        <f t="shared" si="93"/>
        <v>0</v>
      </c>
      <c r="BG62" s="719">
        <f t="shared" si="93"/>
        <v>0</v>
      </c>
      <c r="BH62" s="719">
        <f t="shared" si="93"/>
        <v>0</v>
      </c>
      <c r="BI62" s="719">
        <f t="shared" si="93"/>
        <v>0</v>
      </c>
      <c r="BJ62" s="719">
        <f t="shared" si="93"/>
        <v>0</v>
      </c>
      <c r="BK62" s="719">
        <f t="shared" si="93"/>
        <v>0</v>
      </c>
      <c r="BL62" s="719">
        <f t="shared" si="93"/>
        <v>0</v>
      </c>
      <c r="BM62" s="719">
        <f t="shared" si="93"/>
        <v>0</v>
      </c>
      <c r="BN62" s="719">
        <f t="shared" si="93"/>
        <v>0</v>
      </c>
      <c r="BO62" s="719">
        <f t="shared" si="93"/>
        <v>0</v>
      </c>
      <c r="BP62" s="719">
        <f t="shared" si="93"/>
        <v>0</v>
      </c>
      <c r="BQ62" s="719">
        <f t="shared" si="92"/>
        <v>0</v>
      </c>
    </row>
    <row r="63" spans="1:69" s="399" customFormat="1" ht="12.75">
      <c r="A63" s="759">
        <v>1910</v>
      </c>
      <c r="B63" s="423" t="s">
        <v>239</v>
      </c>
      <c r="C63" s="1383">
        <f>'I4 BO ASSETS'!G64</f>
        <v>0</v>
      </c>
      <c r="D63" s="719"/>
      <c r="E63" s="719"/>
      <c r="F63" s="719"/>
      <c r="G63" s="719"/>
      <c r="H63" s="719"/>
      <c r="I63" s="719"/>
      <c r="J63" s="719"/>
      <c r="K63" s="719"/>
      <c r="L63" s="719"/>
      <c r="M63" s="719"/>
      <c r="N63" s="719"/>
      <c r="O63" s="719"/>
      <c r="P63" s="719"/>
      <c r="Q63" s="719"/>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c r="AS63" s="719"/>
      <c r="AT63" s="719"/>
      <c r="AU63" s="719"/>
      <c r="AV63" s="719"/>
      <c r="AW63" s="719">
        <f t="shared" ref="AW63:BP63" si="94">$C63*AW633</f>
        <v>0</v>
      </c>
      <c r="AX63" s="719">
        <f t="shared" si="94"/>
        <v>0</v>
      </c>
      <c r="AY63" s="719">
        <f t="shared" si="94"/>
        <v>0</v>
      </c>
      <c r="AZ63" s="719">
        <f t="shared" si="94"/>
        <v>0</v>
      </c>
      <c r="BA63" s="719">
        <f t="shared" si="94"/>
        <v>0</v>
      </c>
      <c r="BB63" s="719">
        <f t="shared" si="94"/>
        <v>0</v>
      </c>
      <c r="BC63" s="719">
        <f t="shared" si="94"/>
        <v>0</v>
      </c>
      <c r="BD63" s="719">
        <f t="shared" si="94"/>
        <v>0</v>
      </c>
      <c r="BE63" s="719">
        <f t="shared" si="94"/>
        <v>0</v>
      </c>
      <c r="BF63" s="719">
        <f t="shared" si="94"/>
        <v>0</v>
      </c>
      <c r="BG63" s="719">
        <f t="shared" si="94"/>
        <v>0</v>
      </c>
      <c r="BH63" s="719">
        <f t="shared" si="94"/>
        <v>0</v>
      </c>
      <c r="BI63" s="719">
        <f t="shared" si="94"/>
        <v>0</v>
      </c>
      <c r="BJ63" s="719">
        <f t="shared" si="94"/>
        <v>0</v>
      </c>
      <c r="BK63" s="719">
        <f t="shared" si="94"/>
        <v>0</v>
      </c>
      <c r="BL63" s="719">
        <f t="shared" si="94"/>
        <v>0</v>
      </c>
      <c r="BM63" s="719">
        <f t="shared" si="94"/>
        <v>0</v>
      </c>
      <c r="BN63" s="719">
        <f t="shared" si="94"/>
        <v>0</v>
      </c>
      <c r="BO63" s="719">
        <f t="shared" si="94"/>
        <v>0</v>
      </c>
      <c r="BP63" s="719">
        <f t="shared" si="94"/>
        <v>0</v>
      </c>
      <c r="BQ63" s="719">
        <f t="shared" si="92"/>
        <v>0</v>
      </c>
    </row>
    <row r="64" spans="1:69" s="399" customFormat="1" ht="12.75">
      <c r="A64" s="759">
        <v>1915</v>
      </c>
      <c r="B64" s="423" t="s">
        <v>569</v>
      </c>
      <c r="C64" s="1383">
        <f>'I4 BO ASSETS'!G65</f>
        <v>0</v>
      </c>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f t="shared" ref="AW64:BP64" si="95">$C64*AW634</f>
        <v>0</v>
      </c>
      <c r="AX64" s="719">
        <f t="shared" si="95"/>
        <v>0</v>
      </c>
      <c r="AY64" s="719">
        <f t="shared" si="95"/>
        <v>0</v>
      </c>
      <c r="AZ64" s="719">
        <f t="shared" si="95"/>
        <v>0</v>
      </c>
      <c r="BA64" s="719">
        <f t="shared" si="95"/>
        <v>0</v>
      </c>
      <c r="BB64" s="719">
        <f t="shared" si="95"/>
        <v>0</v>
      </c>
      <c r="BC64" s="719">
        <f t="shared" si="95"/>
        <v>0</v>
      </c>
      <c r="BD64" s="719">
        <f t="shared" si="95"/>
        <v>0</v>
      </c>
      <c r="BE64" s="719">
        <f t="shared" si="95"/>
        <v>0</v>
      </c>
      <c r="BF64" s="719">
        <f t="shared" si="95"/>
        <v>0</v>
      </c>
      <c r="BG64" s="719">
        <f t="shared" si="95"/>
        <v>0</v>
      </c>
      <c r="BH64" s="719">
        <f t="shared" si="95"/>
        <v>0</v>
      </c>
      <c r="BI64" s="719">
        <f t="shared" si="95"/>
        <v>0</v>
      </c>
      <c r="BJ64" s="719">
        <f t="shared" si="95"/>
        <v>0</v>
      </c>
      <c r="BK64" s="719">
        <f t="shared" si="95"/>
        <v>0</v>
      </c>
      <c r="BL64" s="719">
        <f t="shared" si="95"/>
        <v>0</v>
      </c>
      <c r="BM64" s="719">
        <f t="shared" si="95"/>
        <v>0</v>
      </c>
      <c r="BN64" s="719">
        <f t="shared" si="95"/>
        <v>0</v>
      </c>
      <c r="BO64" s="719">
        <f t="shared" si="95"/>
        <v>0</v>
      </c>
      <c r="BP64" s="719">
        <f t="shared" si="95"/>
        <v>0</v>
      </c>
      <c r="BQ64" s="719">
        <f t="shared" si="92"/>
        <v>0</v>
      </c>
    </row>
    <row r="65" spans="1:69" s="399" customFormat="1" ht="12.75">
      <c r="A65" s="759">
        <v>1920</v>
      </c>
      <c r="B65" s="423" t="s">
        <v>570</v>
      </c>
      <c r="C65" s="1383">
        <f>'I4 BO ASSETS'!G66</f>
        <v>0</v>
      </c>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B65" s="719"/>
      <c r="AC65" s="719"/>
      <c r="AD65" s="719"/>
      <c r="AE65" s="719"/>
      <c r="AF65" s="719"/>
      <c r="AG65" s="719"/>
      <c r="AH65" s="719"/>
      <c r="AI65" s="719"/>
      <c r="AJ65" s="719"/>
      <c r="AK65" s="719"/>
      <c r="AL65" s="719"/>
      <c r="AM65" s="719"/>
      <c r="AN65" s="719"/>
      <c r="AO65" s="719"/>
      <c r="AP65" s="719"/>
      <c r="AQ65" s="719"/>
      <c r="AR65" s="719"/>
      <c r="AS65" s="719"/>
      <c r="AT65" s="719"/>
      <c r="AU65" s="719"/>
      <c r="AV65" s="719"/>
      <c r="AW65" s="719">
        <f t="shared" ref="AW65:BP65" si="96">$C65*AW635</f>
        <v>0</v>
      </c>
      <c r="AX65" s="719">
        <f t="shared" si="96"/>
        <v>0</v>
      </c>
      <c r="AY65" s="719">
        <f t="shared" si="96"/>
        <v>0</v>
      </c>
      <c r="AZ65" s="719">
        <f t="shared" si="96"/>
        <v>0</v>
      </c>
      <c r="BA65" s="719">
        <f t="shared" si="96"/>
        <v>0</v>
      </c>
      <c r="BB65" s="719">
        <f t="shared" si="96"/>
        <v>0</v>
      </c>
      <c r="BC65" s="719">
        <f t="shared" si="96"/>
        <v>0</v>
      </c>
      <c r="BD65" s="719">
        <f t="shared" si="96"/>
        <v>0</v>
      </c>
      <c r="BE65" s="719">
        <f t="shared" si="96"/>
        <v>0</v>
      </c>
      <c r="BF65" s="719">
        <f t="shared" si="96"/>
        <v>0</v>
      </c>
      <c r="BG65" s="719">
        <f t="shared" si="96"/>
        <v>0</v>
      </c>
      <c r="BH65" s="719">
        <f t="shared" si="96"/>
        <v>0</v>
      </c>
      <c r="BI65" s="719">
        <f t="shared" si="96"/>
        <v>0</v>
      </c>
      <c r="BJ65" s="719">
        <f t="shared" si="96"/>
        <v>0</v>
      </c>
      <c r="BK65" s="719">
        <f t="shared" si="96"/>
        <v>0</v>
      </c>
      <c r="BL65" s="719">
        <f t="shared" si="96"/>
        <v>0</v>
      </c>
      <c r="BM65" s="719">
        <f t="shared" si="96"/>
        <v>0</v>
      </c>
      <c r="BN65" s="719">
        <f t="shared" si="96"/>
        <v>0</v>
      </c>
      <c r="BO65" s="719">
        <f t="shared" si="96"/>
        <v>0</v>
      </c>
      <c r="BP65" s="719">
        <f t="shared" si="96"/>
        <v>0</v>
      </c>
      <c r="BQ65" s="719">
        <f t="shared" si="92"/>
        <v>0</v>
      </c>
    </row>
    <row r="66" spans="1:69" s="399" customFormat="1" ht="12.75">
      <c r="A66" s="759">
        <v>1925</v>
      </c>
      <c r="B66" s="423" t="s">
        <v>571</v>
      </c>
      <c r="C66" s="1383">
        <f>'I4 BO ASSETS'!G67</f>
        <v>0</v>
      </c>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B66" s="719"/>
      <c r="AC66" s="719"/>
      <c r="AD66" s="719"/>
      <c r="AE66" s="719"/>
      <c r="AF66" s="719"/>
      <c r="AG66" s="719"/>
      <c r="AH66" s="719"/>
      <c r="AI66" s="719"/>
      <c r="AJ66" s="719"/>
      <c r="AK66" s="719"/>
      <c r="AL66" s="719"/>
      <c r="AM66" s="719"/>
      <c r="AN66" s="719"/>
      <c r="AO66" s="719"/>
      <c r="AP66" s="719"/>
      <c r="AQ66" s="719"/>
      <c r="AR66" s="719"/>
      <c r="AS66" s="719"/>
      <c r="AT66" s="719"/>
      <c r="AU66" s="719"/>
      <c r="AV66" s="719"/>
      <c r="AW66" s="719">
        <f t="shared" ref="AW66:BP66" si="97">$C66*AW636</f>
        <v>0</v>
      </c>
      <c r="AX66" s="719">
        <f t="shared" si="97"/>
        <v>0</v>
      </c>
      <c r="AY66" s="719">
        <f t="shared" si="97"/>
        <v>0</v>
      </c>
      <c r="AZ66" s="719">
        <f t="shared" si="97"/>
        <v>0</v>
      </c>
      <c r="BA66" s="719">
        <f t="shared" si="97"/>
        <v>0</v>
      </c>
      <c r="BB66" s="719">
        <f t="shared" si="97"/>
        <v>0</v>
      </c>
      <c r="BC66" s="719">
        <f t="shared" si="97"/>
        <v>0</v>
      </c>
      <c r="BD66" s="719">
        <f t="shared" si="97"/>
        <v>0</v>
      </c>
      <c r="BE66" s="719">
        <f t="shared" si="97"/>
        <v>0</v>
      </c>
      <c r="BF66" s="719">
        <f t="shared" si="97"/>
        <v>0</v>
      </c>
      <c r="BG66" s="719">
        <f t="shared" si="97"/>
        <v>0</v>
      </c>
      <c r="BH66" s="719">
        <f t="shared" si="97"/>
        <v>0</v>
      </c>
      <c r="BI66" s="719">
        <f t="shared" si="97"/>
        <v>0</v>
      </c>
      <c r="BJ66" s="719">
        <f t="shared" si="97"/>
        <v>0</v>
      </c>
      <c r="BK66" s="719">
        <f t="shared" si="97"/>
        <v>0</v>
      </c>
      <c r="BL66" s="719">
        <f t="shared" si="97"/>
        <v>0</v>
      </c>
      <c r="BM66" s="719">
        <f t="shared" si="97"/>
        <v>0</v>
      </c>
      <c r="BN66" s="719">
        <f t="shared" si="97"/>
        <v>0</v>
      </c>
      <c r="BO66" s="719">
        <f t="shared" si="97"/>
        <v>0</v>
      </c>
      <c r="BP66" s="719">
        <f t="shared" si="97"/>
        <v>0</v>
      </c>
      <c r="BQ66" s="719">
        <f t="shared" si="92"/>
        <v>0</v>
      </c>
    </row>
    <row r="67" spans="1:69" s="399" customFormat="1" ht="12.75">
      <c r="A67" s="759">
        <v>1930</v>
      </c>
      <c r="B67" s="423" t="s">
        <v>572</v>
      </c>
      <c r="C67" s="1383">
        <f>'I4 BO ASSETS'!G68</f>
        <v>0</v>
      </c>
      <c r="D67" s="719"/>
      <c r="E67" s="719"/>
      <c r="F67" s="719"/>
      <c r="G67" s="719"/>
      <c r="H67" s="719"/>
      <c r="I67" s="719"/>
      <c r="J67" s="719"/>
      <c r="K67" s="719"/>
      <c r="L67" s="719"/>
      <c r="M67" s="719"/>
      <c r="N67" s="719"/>
      <c r="O67" s="719"/>
      <c r="P67" s="719"/>
      <c r="Q67" s="719"/>
      <c r="R67" s="719"/>
      <c r="S67" s="719"/>
      <c r="T67" s="719"/>
      <c r="U67" s="719"/>
      <c r="V67" s="719"/>
      <c r="W67" s="719"/>
      <c r="X67" s="719"/>
      <c r="Y67" s="719"/>
      <c r="Z67" s="719"/>
      <c r="AA67" s="719"/>
      <c r="AB67" s="719"/>
      <c r="AC67" s="719"/>
      <c r="AD67" s="719"/>
      <c r="AE67" s="719"/>
      <c r="AF67" s="719"/>
      <c r="AG67" s="719"/>
      <c r="AH67" s="719"/>
      <c r="AI67" s="719"/>
      <c r="AJ67" s="719"/>
      <c r="AK67" s="719"/>
      <c r="AL67" s="719"/>
      <c r="AM67" s="719"/>
      <c r="AN67" s="719"/>
      <c r="AO67" s="719"/>
      <c r="AP67" s="719"/>
      <c r="AQ67" s="719"/>
      <c r="AR67" s="719"/>
      <c r="AS67" s="719"/>
      <c r="AT67" s="719"/>
      <c r="AU67" s="719"/>
      <c r="AV67" s="719"/>
      <c r="AW67" s="719">
        <f t="shared" ref="AW67:BP67" si="98">$C67*AW637</f>
        <v>0</v>
      </c>
      <c r="AX67" s="719">
        <f t="shared" si="98"/>
        <v>0</v>
      </c>
      <c r="AY67" s="719">
        <f t="shared" si="98"/>
        <v>0</v>
      </c>
      <c r="AZ67" s="719">
        <f t="shared" si="98"/>
        <v>0</v>
      </c>
      <c r="BA67" s="719">
        <f t="shared" si="98"/>
        <v>0</v>
      </c>
      <c r="BB67" s="719">
        <f t="shared" si="98"/>
        <v>0</v>
      </c>
      <c r="BC67" s="719">
        <f t="shared" si="98"/>
        <v>0</v>
      </c>
      <c r="BD67" s="719">
        <f t="shared" si="98"/>
        <v>0</v>
      </c>
      <c r="BE67" s="719">
        <f t="shared" si="98"/>
        <v>0</v>
      </c>
      <c r="BF67" s="719">
        <f t="shared" si="98"/>
        <v>0</v>
      </c>
      <c r="BG67" s="719">
        <f t="shared" si="98"/>
        <v>0</v>
      </c>
      <c r="BH67" s="719">
        <f t="shared" si="98"/>
        <v>0</v>
      </c>
      <c r="BI67" s="719">
        <f t="shared" si="98"/>
        <v>0</v>
      </c>
      <c r="BJ67" s="719">
        <f t="shared" si="98"/>
        <v>0</v>
      </c>
      <c r="BK67" s="719">
        <f t="shared" si="98"/>
        <v>0</v>
      </c>
      <c r="BL67" s="719">
        <f t="shared" si="98"/>
        <v>0</v>
      </c>
      <c r="BM67" s="719">
        <f t="shared" si="98"/>
        <v>0</v>
      </c>
      <c r="BN67" s="719">
        <f t="shared" si="98"/>
        <v>0</v>
      </c>
      <c r="BO67" s="719">
        <f t="shared" si="98"/>
        <v>0</v>
      </c>
      <c r="BP67" s="719">
        <f t="shared" si="98"/>
        <v>0</v>
      </c>
      <c r="BQ67" s="719">
        <f t="shared" si="92"/>
        <v>0</v>
      </c>
    </row>
    <row r="68" spans="1:69" s="399" customFormat="1" ht="12.75">
      <c r="A68" s="759">
        <v>1935</v>
      </c>
      <c r="B68" s="423" t="s">
        <v>573</v>
      </c>
      <c r="C68" s="1383">
        <f>'I4 BO ASSETS'!G69</f>
        <v>0</v>
      </c>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c r="AI68" s="719"/>
      <c r="AJ68" s="719"/>
      <c r="AK68" s="719"/>
      <c r="AL68" s="719"/>
      <c r="AM68" s="719"/>
      <c r="AN68" s="719"/>
      <c r="AO68" s="719"/>
      <c r="AP68" s="719"/>
      <c r="AQ68" s="719"/>
      <c r="AR68" s="719"/>
      <c r="AS68" s="719"/>
      <c r="AT68" s="719"/>
      <c r="AU68" s="719"/>
      <c r="AV68" s="719"/>
      <c r="AW68" s="719">
        <f t="shared" ref="AW68:BP68" si="99">$C68*AW638</f>
        <v>0</v>
      </c>
      <c r="AX68" s="719">
        <f t="shared" si="99"/>
        <v>0</v>
      </c>
      <c r="AY68" s="719">
        <f t="shared" si="99"/>
        <v>0</v>
      </c>
      <c r="AZ68" s="719">
        <f t="shared" si="99"/>
        <v>0</v>
      </c>
      <c r="BA68" s="719">
        <f t="shared" si="99"/>
        <v>0</v>
      </c>
      <c r="BB68" s="719">
        <f t="shared" si="99"/>
        <v>0</v>
      </c>
      <c r="BC68" s="719">
        <f t="shared" si="99"/>
        <v>0</v>
      </c>
      <c r="BD68" s="719">
        <f t="shared" si="99"/>
        <v>0</v>
      </c>
      <c r="BE68" s="719">
        <f t="shared" si="99"/>
        <v>0</v>
      </c>
      <c r="BF68" s="719">
        <f t="shared" si="99"/>
        <v>0</v>
      </c>
      <c r="BG68" s="719">
        <f t="shared" si="99"/>
        <v>0</v>
      </c>
      <c r="BH68" s="719">
        <f t="shared" si="99"/>
        <v>0</v>
      </c>
      <c r="BI68" s="719">
        <f t="shared" si="99"/>
        <v>0</v>
      </c>
      <c r="BJ68" s="719">
        <f t="shared" si="99"/>
        <v>0</v>
      </c>
      <c r="BK68" s="719">
        <f t="shared" si="99"/>
        <v>0</v>
      </c>
      <c r="BL68" s="719">
        <f t="shared" si="99"/>
        <v>0</v>
      </c>
      <c r="BM68" s="719">
        <f t="shared" si="99"/>
        <v>0</v>
      </c>
      <c r="BN68" s="719">
        <f t="shared" si="99"/>
        <v>0</v>
      </c>
      <c r="BO68" s="719">
        <f t="shared" si="99"/>
        <v>0</v>
      </c>
      <c r="BP68" s="719">
        <f t="shared" si="99"/>
        <v>0</v>
      </c>
      <c r="BQ68" s="719">
        <f t="shared" si="92"/>
        <v>0</v>
      </c>
    </row>
    <row r="69" spans="1:69" s="399" customFormat="1" ht="12.75">
      <c r="A69" s="759">
        <v>1940</v>
      </c>
      <c r="B69" s="423" t="s">
        <v>574</v>
      </c>
      <c r="C69" s="1383">
        <f>'I4 BO ASSETS'!G70</f>
        <v>0</v>
      </c>
      <c r="D69" s="719"/>
      <c r="E69" s="719"/>
      <c r="F69" s="719"/>
      <c r="G69" s="719"/>
      <c r="H69" s="719"/>
      <c r="I69" s="719"/>
      <c r="J69" s="719"/>
      <c r="K69" s="719"/>
      <c r="L69" s="719"/>
      <c r="M69" s="719"/>
      <c r="N69" s="719"/>
      <c r="O69" s="719"/>
      <c r="P69" s="719"/>
      <c r="Q69" s="719"/>
      <c r="R69" s="719"/>
      <c r="S69" s="719"/>
      <c r="T69" s="719"/>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c r="AS69" s="719"/>
      <c r="AT69" s="719"/>
      <c r="AU69" s="719"/>
      <c r="AV69" s="719"/>
      <c r="AW69" s="719">
        <f t="shared" ref="AW69:BP69" si="100">$C69*AW639</f>
        <v>0</v>
      </c>
      <c r="AX69" s="719">
        <f t="shared" si="100"/>
        <v>0</v>
      </c>
      <c r="AY69" s="719">
        <f t="shared" si="100"/>
        <v>0</v>
      </c>
      <c r="AZ69" s="719">
        <f t="shared" si="100"/>
        <v>0</v>
      </c>
      <c r="BA69" s="719">
        <f t="shared" si="100"/>
        <v>0</v>
      </c>
      <c r="BB69" s="719">
        <f t="shared" si="100"/>
        <v>0</v>
      </c>
      <c r="BC69" s="719">
        <f t="shared" si="100"/>
        <v>0</v>
      </c>
      <c r="BD69" s="719">
        <f t="shared" si="100"/>
        <v>0</v>
      </c>
      <c r="BE69" s="719">
        <f t="shared" si="100"/>
        <v>0</v>
      </c>
      <c r="BF69" s="719">
        <f t="shared" si="100"/>
        <v>0</v>
      </c>
      <c r="BG69" s="719">
        <f t="shared" si="100"/>
        <v>0</v>
      </c>
      <c r="BH69" s="719">
        <f t="shared" si="100"/>
        <v>0</v>
      </c>
      <c r="BI69" s="719">
        <f t="shared" si="100"/>
        <v>0</v>
      </c>
      <c r="BJ69" s="719">
        <f t="shared" si="100"/>
        <v>0</v>
      </c>
      <c r="BK69" s="719">
        <f t="shared" si="100"/>
        <v>0</v>
      </c>
      <c r="BL69" s="719">
        <f t="shared" si="100"/>
        <v>0</v>
      </c>
      <c r="BM69" s="719">
        <f t="shared" si="100"/>
        <v>0</v>
      </c>
      <c r="BN69" s="719">
        <f t="shared" si="100"/>
        <v>0</v>
      </c>
      <c r="BO69" s="719">
        <f t="shared" si="100"/>
        <v>0</v>
      </c>
      <c r="BP69" s="719">
        <f t="shared" si="100"/>
        <v>0</v>
      </c>
      <c r="BQ69" s="719">
        <f t="shared" si="92"/>
        <v>0</v>
      </c>
    </row>
    <row r="70" spans="1:69" s="399" customFormat="1" ht="12.75">
      <c r="A70" s="759">
        <v>1945</v>
      </c>
      <c r="B70" s="423" t="s">
        <v>575</v>
      </c>
      <c r="C70" s="1383">
        <f>'I4 BO ASSETS'!G71</f>
        <v>0</v>
      </c>
      <c r="D70" s="719"/>
      <c r="E70" s="719"/>
      <c r="F70" s="719"/>
      <c r="G70" s="719"/>
      <c r="H70" s="719"/>
      <c r="I70" s="719"/>
      <c r="J70" s="719"/>
      <c r="K70" s="719"/>
      <c r="L70" s="719"/>
      <c r="M70" s="719"/>
      <c r="N70" s="719"/>
      <c r="O70" s="719"/>
      <c r="P70" s="719"/>
      <c r="Q70" s="719"/>
      <c r="R70" s="719"/>
      <c r="S70" s="719"/>
      <c r="T70" s="719"/>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c r="AT70" s="719"/>
      <c r="AU70" s="719"/>
      <c r="AV70" s="719"/>
      <c r="AW70" s="719">
        <f t="shared" ref="AW70:BP70" si="101">$C70*AW640</f>
        <v>0</v>
      </c>
      <c r="AX70" s="719">
        <f t="shared" si="101"/>
        <v>0</v>
      </c>
      <c r="AY70" s="719">
        <f t="shared" si="101"/>
        <v>0</v>
      </c>
      <c r="AZ70" s="719">
        <f t="shared" si="101"/>
        <v>0</v>
      </c>
      <c r="BA70" s="719">
        <f t="shared" si="101"/>
        <v>0</v>
      </c>
      <c r="BB70" s="719">
        <f t="shared" si="101"/>
        <v>0</v>
      </c>
      <c r="BC70" s="719">
        <f t="shared" si="101"/>
        <v>0</v>
      </c>
      <c r="BD70" s="719">
        <f t="shared" si="101"/>
        <v>0</v>
      </c>
      <c r="BE70" s="719">
        <f t="shared" si="101"/>
        <v>0</v>
      </c>
      <c r="BF70" s="719">
        <f t="shared" si="101"/>
        <v>0</v>
      </c>
      <c r="BG70" s="719">
        <f t="shared" si="101"/>
        <v>0</v>
      </c>
      <c r="BH70" s="719">
        <f t="shared" si="101"/>
        <v>0</v>
      </c>
      <c r="BI70" s="719">
        <f t="shared" si="101"/>
        <v>0</v>
      </c>
      <c r="BJ70" s="719">
        <f t="shared" si="101"/>
        <v>0</v>
      </c>
      <c r="BK70" s="719">
        <f t="shared" si="101"/>
        <v>0</v>
      </c>
      <c r="BL70" s="719">
        <f t="shared" si="101"/>
        <v>0</v>
      </c>
      <c r="BM70" s="719">
        <f t="shared" si="101"/>
        <v>0</v>
      </c>
      <c r="BN70" s="719">
        <f t="shared" si="101"/>
        <v>0</v>
      </c>
      <c r="BO70" s="719">
        <f t="shared" si="101"/>
        <v>0</v>
      </c>
      <c r="BP70" s="719">
        <f t="shared" si="101"/>
        <v>0</v>
      </c>
      <c r="BQ70" s="719">
        <f t="shared" si="92"/>
        <v>0</v>
      </c>
    </row>
    <row r="71" spans="1:69" s="399" customFormat="1" ht="12.75">
      <c r="A71" s="759">
        <v>1950</v>
      </c>
      <c r="B71" s="423" t="s">
        <v>576</v>
      </c>
      <c r="C71" s="1383">
        <f>'I4 BO ASSETS'!G72</f>
        <v>0</v>
      </c>
      <c r="D71" s="719"/>
      <c r="E71" s="719"/>
      <c r="F71" s="719"/>
      <c r="G71" s="719"/>
      <c r="H71" s="719"/>
      <c r="I71" s="719"/>
      <c r="J71" s="719"/>
      <c r="K71" s="719"/>
      <c r="L71" s="719"/>
      <c r="M71" s="719"/>
      <c r="N71" s="719"/>
      <c r="O71" s="719"/>
      <c r="P71" s="719"/>
      <c r="Q71" s="719"/>
      <c r="R71" s="719"/>
      <c r="S71" s="719"/>
      <c r="T71" s="719"/>
      <c r="U71" s="719"/>
      <c r="V71" s="719"/>
      <c r="W71" s="719"/>
      <c r="X71" s="719"/>
      <c r="Y71" s="719"/>
      <c r="Z71" s="719"/>
      <c r="AA71" s="719"/>
      <c r="AB71" s="719"/>
      <c r="AC71" s="719"/>
      <c r="AD71" s="719"/>
      <c r="AE71" s="719"/>
      <c r="AF71" s="719"/>
      <c r="AG71" s="719"/>
      <c r="AH71" s="719"/>
      <c r="AI71" s="719"/>
      <c r="AJ71" s="719"/>
      <c r="AK71" s="719"/>
      <c r="AL71" s="719"/>
      <c r="AM71" s="719"/>
      <c r="AN71" s="719"/>
      <c r="AO71" s="719"/>
      <c r="AP71" s="719"/>
      <c r="AQ71" s="719"/>
      <c r="AR71" s="719"/>
      <c r="AS71" s="719"/>
      <c r="AT71" s="719"/>
      <c r="AU71" s="719"/>
      <c r="AV71" s="719"/>
      <c r="AW71" s="719">
        <f t="shared" ref="AW71:BP71" si="102">$C71*AW641</f>
        <v>0</v>
      </c>
      <c r="AX71" s="719">
        <f t="shared" si="102"/>
        <v>0</v>
      </c>
      <c r="AY71" s="719">
        <f t="shared" si="102"/>
        <v>0</v>
      </c>
      <c r="AZ71" s="719">
        <f t="shared" si="102"/>
        <v>0</v>
      </c>
      <c r="BA71" s="719">
        <f t="shared" si="102"/>
        <v>0</v>
      </c>
      <c r="BB71" s="719">
        <f t="shared" si="102"/>
        <v>0</v>
      </c>
      <c r="BC71" s="719">
        <f t="shared" si="102"/>
        <v>0</v>
      </c>
      <c r="BD71" s="719">
        <f t="shared" si="102"/>
        <v>0</v>
      </c>
      <c r="BE71" s="719">
        <f t="shared" si="102"/>
        <v>0</v>
      </c>
      <c r="BF71" s="719">
        <f t="shared" si="102"/>
        <v>0</v>
      </c>
      <c r="BG71" s="719">
        <f t="shared" si="102"/>
        <v>0</v>
      </c>
      <c r="BH71" s="719">
        <f t="shared" si="102"/>
        <v>0</v>
      </c>
      <c r="BI71" s="719">
        <f t="shared" si="102"/>
        <v>0</v>
      </c>
      <c r="BJ71" s="719">
        <f t="shared" si="102"/>
        <v>0</v>
      </c>
      <c r="BK71" s="719">
        <f t="shared" si="102"/>
        <v>0</v>
      </c>
      <c r="BL71" s="719">
        <f t="shared" si="102"/>
        <v>0</v>
      </c>
      <c r="BM71" s="719">
        <f t="shared" si="102"/>
        <v>0</v>
      </c>
      <c r="BN71" s="719">
        <f t="shared" si="102"/>
        <v>0</v>
      </c>
      <c r="BO71" s="719">
        <f t="shared" si="102"/>
        <v>0</v>
      </c>
      <c r="BP71" s="719">
        <f t="shared" si="102"/>
        <v>0</v>
      </c>
      <c r="BQ71" s="719">
        <f t="shared" si="92"/>
        <v>0</v>
      </c>
    </row>
    <row r="72" spans="1:69" s="399" customFormat="1" ht="12.75">
      <c r="A72" s="759">
        <v>1955</v>
      </c>
      <c r="B72" s="423" t="s">
        <v>227</v>
      </c>
      <c r="C72" s="1383">
        <f>'I4 BO ASSETS'!G73</f>
        <v>0</v>
      </c>
      <c r="D72" s="719"/>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c r="AD72" s="719"/>
      <c r="AE72" s="719"/>
      <c r="AF72" s="719"/>
      <c r="AG72" s="719"/>
      <c r="AH72" s="719"/>
      <c r="AI72" s="719"/>
      <c r="AJ72" s="719"/>
      <c r="AK72" s="719"/>
      <c r="AL72" s="719"/>
      <c r="AM72" s="719"/>
      <c r="AN72" s="719"/>
      <c r="AO72" s="719"/>
      <c r="AP72" s="719"/>
      <c r="AQ72" s="719"/>
      <c r="AR72" s="719"/>
      <c r="AS72" s="719"/>
      <c r="AT72" s="719"/>
      <c r="AU72" s="719"/>
      <c r="AV72" s="719"/>
      <c r="AW72" s="719">
        <f t="shared" ref="AW72:BP72" si="103">$C72*AW642</f>
        <v>0</v>
      </c>
      <c r="AX72" s="719">
        <f t="shared" si="103"/>
        <v>0</v>
      </c>
      <c r="AY72" s="719">
        <f t="shared" si="103"/>
        <v>0</v>
      </c>
      <c r="AZ72" s="719">
        <f t="shared" si="103"/>
        <v>0</v>
      </c>
      <c r="BA72" s="719">
        <f t="shared" si="103"/>
        <v>0</v>
      </c>
      <c r="BB72" s="719">
        <f t="shared" si="103"/>
        <v>0</v>
      </c>
      <c r="BC72" s="719">
        <f t="shared" si="103"/>
        <v>0</v>
      </c>
      <c r="BD72" s="719">
        <f t="shared" si="103"/>
        <v>0</v>
      </c>
      <c r="BE72" s="719">
        <f t="shared" si="103"/>
        <v>0</v>
      </c>
      <c r="BF72" s="719">
        <f t="shared" si="103"/>
        <v>0</v>
      </c>
      <c r="BG72" s="719">
        <f t="shared" si="103"/>
        <v>0</v>
      </c>
      <c r="BH72" s="719">
        <f t="shared" si="103"/>
        <v>0</v>
      </c>
      <c r="BI72" s="719">
        <f t="shared" si="103"/>
        <v>0</v>
      </c>
      <c r="BJ72" s="719">
        <f t="shared" si="103"/>
        <v>0</v>
      </c>
      <c r="BK72" s="719">
        <f t="shared" si="103"/>
        <v>0</v>
      </c>
      <c r="BL72" s="719">
        <f t="shared" si="103"/>
        <v>0</v>
      </c>
      <c r="BM72" s="719">
        <f t="shared" si="103"/>
        <v>0</v>
      </c>
      <c r="BN72" s="719">
        <f t="shared" si="103"/>
        <v>0</v>
      </c>
      <c r="BO72" s="719">
        <f t="shared" si="103"/>
        <v>0</v>
      </c>
      <c r="BP72" s="719">
        <f t="shared" si="103"/>
        <v>0</v>
      </c>
      <c r="BQ72" s="719">
        <f t="shared" si="92"/>
        <v>0</v>
      </c>
    </row>
    <row r="73" spans="1:69" s="399" customFormat="1" ht="12.75">
      <c r="A73" s="759">
        <v>1960</v>
      </c>
      <c r="B73" s="423" t="s">
        <v>228</v>
      </c>
      <c r="C73" s="1383">
        <f>'I4 BO ASSETS'!G74</f>
        <v>0</v>
      </c>
      <c r="D73" s="719"/>
      <c r="E73" s="719"/>
      <c r="F73" s="719"/>
      <c r="G73" s="719"/>
      <c r="H73" s="719"/>
      <c r="I73" s="719"/>
      <c r="J73" s="719"/>
      <c r="K73" s="719"/>
      <c r="L73" s="719"/>
      <c r="M73" s="719"/>
      <c r="N73" s="719"/>
      <c r="O73" s="719"/>
      <c r="P73" s="719"/>
      <c r="Q73" s="719"/>
      <c r="R73" s="719"/>
      <c r="S73" s="719"/>
      <c r="T73" s="719"/>
      <c r="U73" s="719"/>
      <c r="V73" s="719"/>
      <c r="W73" s="719"/>
      <c r="X73" s="719"/>
      <c r="Y73" s="719"/>
      <c r="Z73" s="719"/>
      <c r="AA73" s="719"/>
      <c r="AB73" s="719"/>
      <c r="AC73" s="719"/>
      <c r="AD73" s="719"/>
      <c r="AE73" s="719"/>
      <c r="AF73" s="719"/>
      <c r="AG73" s="719"/>
      <c r="AH73" s="719"/>
      <c r="AI73" s="719"/>
      <c r="AJ73" s="719"/>
      <c r="AK73" s="719"/>
      <c r="AL73" s="719"/>
      <c r="AM73" s="719"/>
      <c r="AN73" s="719"/>
      <c r="AO73" s="719"/>
      <c r="AP73" s="719"/>
      <c r="AQ73" s="719"/>
      <c r="AR73" s="719"/>
      <c r="AS73" s="719"/>
      <c r="AT73" s="719"/>
      <c r="AU73" s="719"/>
      <c r="AV73" s="719"/>
      <c r="AW73" s="719">
        <f t="shared" ref="AW73:BP73" si="104">$C73*AW643</f>
        <v>0</v>
      </c>
      <c r="AX73" s="719">
        <f t="shared" si="104"/>
        <v>0</v>
      </c>
      <c r="AY73" s="719">
        <f t="shared" si="104"/>
        <v>0</v>
      </c>
      <c r="AZ73" s="719">
        <f t="shared" si="104"/>
        <v>0</v>
      </c>
      <c r="BA73" s="719">
        <f t="shared" si="104"/>
        <v>0</v>
      </c>
      <c r="BB73" s="719">
        <f t="shared" si="104"/>
        <v>0</v>
      </c>
      <c r="BC73" s="719">
        <f t="shared" si="104"/>
        <v>0</v>
      </c>
      <c r="BD73" s="719">
        <f t="shared" si="104"/>
        <v>0</v>
      </c>
      <c r="BE73" s="719">
        <f t="shared" si="104"/>
        <v>0</v>
      </c>
      <c r="BF73" s="719">
        <f t="shared" si="104"/>
        <v>0</v>
      </c>
      <c r="BG73" s="719">
        <f t="shared" si="104"/>
        <v>0</v>
      </c>
      <c r="BH73" s="719">
        <f t="shared" si="104"/>
        <v>0</v>
      </c>
      <c r="BI73" s="719">
        <f t="shared" si="104"/>
        <v>0</v>
      </c>
      <c r="BJ73" s="719">
        <f t="shared" si="104"/>
        <v>0</v>
      </c>
      <c r="BK73" s="719">
        <f t="shared" si="104"/>
        <v>0</v>
      </c>
      <c r="BL73" s="719">
        <f t="shared" si="104"/>
        <v>0</v>
      </c>
      <c r="BM73" s="719">
        <f t="shared" si="104"/>
        <v>0</v>
      </c>
      <c r="BN73" s="719">
        <f t="shared" si="104"/>
        <v>0</v>
      </c>
      <c r="BO73" s="719">
        <f t="shared" si="104"/>
        <v>0</v>
      </c>
      <c r="BP73" s="719">
        <f t="shared" si="104"/>
        <v>0</v>
      </c>
      <c r="BQ73" s="719">
        <f t="shared" si="92"/>
        <v>0</v>
      </c>
    </row>
    <row r="74" spans="1:69" s="399" customFormat="1" ht="25.5">
      <c r="A74" s="759">
        <v>1970</v>
      </c>
      <c r="B74" s="423" t="s">
        <v>230</v>
      </c>
      <c r="C74" s="1383">
        <f>'I4 BO ASSETS'!G75</f>
        <v>0</v>
      </c>
      <c r="D74" s="719"/>
      <c r="E74" s="719"/>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c r="AI74" s="719"/>
      <c r="AJ74" s="719"/>
      <c r="AK74" s="719"/>
      <c r="AL74" s="719"/>
      <c r="AM74" s="719"/>
      <c r="AN74" s="719"/>
      <c r="AO74" s="719"/>
      <c r="AP74" s="719"/>
      <c r="AQ74" s="719"/>
      <c r="AR74" s="719"/>
      <c r="AS74" s="719"/>
      <c r="AT74" s="719"/>
      <c r="AU74" s="719"/>
      <c r="AV74" s="719"/>
      <c r="AW74" s="719">
        <f t="shared" ref="AW74:BP74" si="105">$C74*AW644</f>
        <v>0</v>
      </c>
      <c r="AX74" s="719">
        <f t="shared" si="105"/>
        <v>0</v>
      </c>
      <c r="AY74" s="719">
        <f t="shared" si="105"/>
        <v>0</v>
      </c>
      <c r="AZ74" s="719">
        <f t="shared" si="105"/>
        <v>0</v>
      </c>
      <c r="BA74" s="719">
        <f t="shared" si="105"/>
        <v>0</v>
      </c>
      <c r="BB74" s="719">
        <f t="shared" si="105"/>
        <v>0</v>
      </c>
      <c r="BC74" s="719">
        <f t="shared" si="105"/>
        <v>0</v>
      </c>
      <c r="BD74" s="719">
        <f t="shared" si="105"/>
        <v>0</v>
      </c>
      <c r="BE74" s="719">
        <f t="shared" si="105"/>
        <v>0</v>
      </c>
      <c r="BF74" s="719">
        <f t="shared" si="105"/>
        <v>0</v>
      </c>
      <c r="BG74" s="719">
        <f t="shared" si="105"/>
        <v>0</v>
      </c>
      <c r="BH74" s="719">
        <f t="shared" si="105"/>
        <v>0</v>
      </c>
      <c r="BI74" s="719">
        <f t="shared" si="105"/>
        <v>0</v>
      </c>
      <c r="BJ74" s="719">
        <f t="shared" si="105"/>
        <v>0</v>
      </c>
      <c r="BK74" s="719">
        <f t="shared" si="105"/>
        <v>0</v>
      </c>
      <c r="BL74" s="719">
        <f t="shared" si="105"/>
        <v>0</v>
      </c>
      <c r="BM74" s="719">
        <f t="shared" si="105"/>
        <v>0</v>
      </c>
      <c r="BN74" s="719">
        <f t="shared" si="105"/>
        <v>0</v>
      </c>
      <c r="BO74" s="719">
        <f t="shared" si="105"/>
        <v>0</v>
      </c>
      <c r="BP74" s="719">
        <f t="shared" si="105"/>
        <v>0</v>
      </c>
      <c r="BQ74" s="719">
        <f t="shared" si="92"/>
        <v>0</v>
      </c>
    </row>
    <row r="75" spans="1:69" s="399" customFormat="1" ht="25.5">
      <c r="A75" s="759">
        <v>1975</v>
      </c>
      <c r="B75" s="423" t="s">
        <v>895</v>
      </c>
      <c r="C75" s="1383">
        <f>'I4 BO ASSETS'!G76</f>
        <v>0</v>
      </c>
      <c r="D75" s="719"/>
      <c r="E75" s="719"/>
      <c r="F75" s="719"/>
      <c r="G75" s="719"/>
      <c r="H75" s="719"/>
      <c r="I75" s="719"/>
      <c r="J75" s="719"/>
      <c r="K75" s="719"/>
      <c r="L75" s="719"/>
      <c r="M75" s="719"/>
      <c r="N75" s="719"/>
      <c r="O75" s="719"/>
      <c r="P75" s="719"/>
      <c r="Q75" s="719"/>
      <c r="R75" s="719"/>
      <c r="S75" s="719"/>
      <c r="T75" s="719"/>
      <c r="U75" s="719"/>
      <c r="V75" s="719"/>
      <c r="W75" s="719"/>
      <c r="X75" s="719"/>
      <c r="Y75" s="719"/>
      <c r="Z75" s="719"/>
      <c r="AA75" s="719"/>
      <c r="AB75" s="719"/>
      <c r="AC75" s="719"/>
      <c r="AD75" s="719"/>
      <c r="AE75" s="719"/>
      <c r="AF75" s="719"/>
      <c r="AG75" s="719"/>
      <c r="AH75" s="719"/>
      <c r="AI75" s="719"/>
      <c r="AJ75" s="719"/>
      <c r="AK75" s="719"/>
      <c r="AL75" s="719"/>
      <c r="AM75" s="719"/>
      <c r="AN75" s="719"/>
      <c r="AO75" s="719"/>
      <c r="AP75" s="719"/>
      <c r="AQ75" s="719"/>
      <c r="AR75" s="719"/>
      <c r="AS75" s="719"/>
      <c r="AT75" s="719"/>
      <c r="AU75" s="719"/>
      <c r="AV75" s="719"/>
      <c r="AW75" s="719">
        <f t="shared" ref="AW75:BP75" si="106">$C75*AW645</f>
        <v>0</v>
      </c>
      <c r="AX75" s="719">
        <f t="shared" si="106"/>
        <v>0</v>
      </c>
      <c r="AY75" s="719">
        <f t="shared" si="106"/>
        <v>0</v>
      </c>
      <c r="AZ75" s="719">
        <f t="shared" si="106"/>
        <v>0</v>
      </c>
      <c r="BA75" s="719">
        <f t="shared" si="106"/>
        <v>0</v>
      </c>
      <c r="BB75" s="719">
        <f t="shared" si="106"/>
        <v>0</v>
      </c>
      <c r="BC75" s="719">
        <f t="shared" si="106"/>
        <v>0</v>
      </c>
      <c r="BD75" s="719">
        <f t="shared" si="106"/>
        <v>0</v>
      </c>
      <c r="BE75" s="719">
        <f t="shared" si="106"/>
        <v>0</v>
      </c>
      <c r="BF75" s="719">
        <f t="shared" si="106"/>
        <v>0</v>
      </c>
      <c r="BG75" s="719">
        <f t="shared" si="106"/>
        <v>0</v>
      </c>
      <c r="BH75" s="719">
        <f t="shared" si="106"/>
        <v>0</v>
      </c>
      <c r="BI75" s="719">
        <f t="shared" si="106"/>
        <v>0</v>
      </c>
      <c r="BJ75" s="719">
        <f t="shared" si="106"/>
        <v>0</v>
      </c>
      <c r="BK75" s="719">
        <f t="shared" si="106"/>
        <v>0</v>
      </c>
      <c r="BL75" s="719">
        <f t="shared" si="106"/>
        <v>0</v>
      </c>
      <c r="BM75" s="719">
        <f t="shared" si="106"/>
        <v>0</v>
      </c>
      <c r="BN75" s="719">
        <f t="shared" si="106"/>
        <v>0</v>
      </c>
      <c r="BO75" s="719">
        <f t="shared" si="106"/>
        <v>0</v>
      </c>
      <c r="BP75" s="719">
        <f t="shared" si="106"/>
        <v>0</v>
      </c>
      <c r="BQ75" s="719">
        <f t="shared" si="92"/>
        <v>0</v>
      </c>
    </row>
    <row r="76" spans="1:69" s="399" customFormat="1" ht="12.75">
      <c r="A76" s="759">
        <v>1980</v>
      </c>
      <c r="B76" s="423" t="s">
        <v>248</v>
      </c>
      <c r="C76" s="1383">
        <f>'I4 BO ASSETS'!G77</f>
        <v>0</v>
      </c>
      <c r="D76" s="719"/>
      <c r="E76" s="71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c r="AS76" s="719"/>
      <c r="AT76" s="719"/>
      <c r="AU76" s="719"/>
      <c r="AV76" s="719"/>
      <c r="AW76" s="719">
        <f t="shared" ref="AW76:BP76" si="107">$C76*AW646</f>
        <v>0</v>
      </c>
      <c r="AX76" s="719">
        <f t="shared" si="107"/>
        <v>0</v>
      </c>
      <c r="AY76" s="719">
        <f t="shared" si="107"/>
        <v>0</v>
      </c>
      <c r="AZ76" s="719">
        <f t="shared" si="107"/>
        <v>0</v>
      </c>
      <c r="BA76" s="719">
        <f t="shared" si="107"/>
        <v>0</v>
      </c>
      <c r="BB76" s="719">
        <f t="shared" si="107"/>
        <v>0</v>
      </c>
      <c r="BC76" s="719">
        <f t="shared" si="107"/>
        <v>0</v>
      </c>
      <c r="BD76" s="719">
        <f t="shared" si="107"/>
        <v>0</v>
      </c>
      <c r="BE76" s="719">
        <f t="shared" si="107"/>
        <v>0</v>
      </c>
      <c r="BF76" s="719">
        <f t="shared" si="107"/>
        <v>0</v>
      </c>
      <c r="BG76" s="719">
        <f t="shared" si="107"/>
        <v>0</v>
      </c>
      <c r="BH76" s="719">
        <f t="shared" si="107"/>
        <v>0</v>
      </c>
      <c r="BI76" s="719">
        <f t="shared" si="107"/>
        <v>0</v>
      </c>
      <c r="BJ76" s="719">
        <f t="shared" si="107"/>
        <v>0</v>
      </c>
      <c r="BK76" s="719">
        <f t="shared" si="107"/>
        <v>0</v>
      </c>
      <c r="BL76" s="719">
        <f t="shared" si="107"/>
        <v>0</v>
      </c>
      <c r="BM76" s="719">
        <f t="shared" si="107"/>
        <v>0</v>
      </c>
      <c r="BN76" s="719">
        <f t="shared" si="107"/>
        <v>0</v>
      </c>
      <c r="BO76" s="719">
        <f t="shared" si="107"/>
        <v>0</v>
      </c>
      <c r="BP76" s="719">
        <f t="shared" si="107"/>
        <v>0</v>
      </c>
      <c r="BQ76" s="719">
        <f t="shared" si="92"/>
        <v>0</v>
      </c>
    </row>
    <row r="77" spans="1:69" s="399" customFormat="1" ht="12.75">
      <c r="A77" s="759">
        <v>1990</v>
      </c>
      <c r="B77" s="423" t="s">
        <v>250</v>
      </c>
      <c r="C77" s="1383">
        <f>'I4 BO ASSETS'!G78</f>
        <v>0</v>
      </c>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f t="shared" ref="AW77:BP77" si="108">$C77*AW647</f>
        <v>0</v>
      </c>
      <c r="AX77" s="719">
        <f t="shared" si="108"/>
        <v>0</v>
      </c>
      <c r="AY77" s="719">
        <f t="shared" si="108"/>
        <v>0</v>
      </c>
      <c r="AZ77" s="719">
        <f t="shared" si="108"/>
        <v>0</v>
      </c>
      <c r="BA77" s="719">
        <f t="shared" si="108"/>
        <v>0</v>
      </c>
      <c r="BB77" s="719">
        <f t="shared" si="108"/>
        <v>0</v>
      </c>
      <c r="BC77" s="719">
        <f t="shared" si="108"/>
        <v>0</v>
      </c>
      <c r="BD77" s="719">
        <f t="shared" si="108"/>
        <v>0</v>
      </c>
      <c r="BE77" s="719">
        <f t="shared" si="108"/>
        <v>0</v>
      </c>
      <c r="BF77" s="719">
        <f t="shared" si="108"/>
        <v>0</v>
      </c>
      <c r="BG77" s="719">
        <f t="shared" si="108"/>
        <v>0</v>
      </c>
      <c r="BH77" s="719">
        <f t="shared" si="108"/>
        <v>0</v>
      </c>
      <c r="BI77" s="719">
        <f t="shared" si="108"/>
        <v>0</v>
      </c>
      <c r="BJ77" s="719">
        <f t="shared" si="108"/>
        <v>0</v>
      </c>
      <c r="BK77" s="719">
        <f t="shared" si="108"/>
        <v>0</v>
      </c>
      <c r="BL77" s="719">
        <f t="shared" si="108"/>
        <v>0</v>
      </c>
      <c r="BM77" s="719">
        <f t="shared" si="108"/>
        <v>0</v>
      </c>
      <c r="BN77" s="719">
        <f t="shared" si="108"/>
        <v>0</v>
      </c>
      <c r="BO77" s="719">
        <f t="shared" si="108"/>
        <v>0</v>
      </c>
      <c r="BP77" s="719">
        <f t="shared" si="108"/>
        <v>0</v>
      </c>
      <c r="BQ77" s="719">
        <f t="shared" si="92"/>
        <v>0</v>
      </c>
    </row>
    <row r="78" spans="1:69" s="399" customFormat="1" ht="12.75">
      <c r="A78" s="759">
        <v>2005</v>
      </c>
      <c r="B78" s="423" t="s">
        <v>252</v>
      </c>
      <c r="C78" s="1383">
        <f>'I4 BO ASSETS'!G79</f>
        <v>0</v>
      </c>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f t="shared" ref="AW78:BP78" si="109">$C78*AW648</f>
        <v>0</v>
      </c>
      <c r="AX78" s="719">
        <f t="shared" si="109"/>
        <v>0</v>
      </c>
      <c r="AY78" s="719">
        <f t="shared" si="109"/>
        <v>0</v>
      </c>
      <c r="AZ78" s="719">
        <f t="shared" si="109"/>
        <v>0</v>
      </c>
      <c r="BA78" s="719">
        <f t="shared" si="109"/>
        <v>0</v>
      </c>
      <c r="BB78" s="719">
        <f t="shared" si="109"/>
        <v>0</v>
      </c>
      <c r="BC78" s="719">
        <f t="shared" si="109"/>
        <v>0</v>
      </c>
      <c r="BD78" s="719">
        <f t="shared" si="109"/>
        <v>0</v>
      </c>
      <c r="BE78" s="719">
        <f t="shared" si="109"/>
        <v>0</v>
      </c>
      <c r="BF78" s="719">
        <f t="shared" si="109"/>
        <v>0</v>
      </c>
      <c r="BG78" s="719">
        <f t="shared" si="109"/>
        <v>0</v>
      </c>
      <c r="BH78" s="719">
        <f t="shared" si="109"/>
        <v>0</v>
      </c>
      <c r="BI78" s="719">
        <f t="shared" si="109"/>
        <v>0</v>
      </c>
      <c r="BJ78" s="719">
        <f t="shared" si="109"/>
        <v>0</v>
      </c>
      <c r="BK78" s="719">
        <f t="shared" si="109"/>
        <v>0</v>
      </c>
      <c r="BL78" s="719">
        <f t="shared" si="109"/>
        <v>0</v>
      </c>
      <c r="BM78" s="719">
        <f t="shared" si="109"/>
        <v>0</v>
      </c>
      <c r="BN78" s="719">
        <f t="shared" si="109"/>
        <v>0</v>
      </c>
      <c r="BO78" s="719">
        <f t="shared" si="109"/>
        <v>0</v>
      </c>
      <c r="BP78" s="719">
        <f t="shared" si="109"/>
        <v>0</v>
      </c>
      <c r="BQ78" s="719">
        <f t="shared" si="92"/>
        <v>0</v>
      </c>
    </row>
    <row r="79" spans="1:69" s="1373" customFormat="1" ht="12.75">
      <c r="A79" s="763">
        <v>2010</v>
      </c>
      <c r="B79" s="762" t="s">
        <v>253</v>
      </c>
      <c r="C79" s="1383">
        <f>'I4 BO ASSETS'!G80</f>
        <v>0</v>
      </c>
      <c r="D79" s="1187"/>
      <c r="E79" s="1187"/>
      <c r="F79" s="1187"/>
      <c r="G79" s="1187"/>
      <c r="H79" s="1187"/>
      <c r="I79" s="1187"/>
      <c r="J79" s="1187"/>
      <c r="K79" s="1187"/>
      <c r="L79" s="1187"/>
      <c r="M79" s="1187"/>
      <c r="N79" s="1187"/>
      <c r="O79" s="1187"/>
      <c r="P79" s="1187"/>
      <c r="Q79" s="1187"/>
      <c r="R79" s="1187"/>
      <c r="S79" s="1187"/>
      <c r="T79" s="1187"/>
      <c r="U79" s="1187"/>
      <c r="V79" s="1187"/>
      <c r="W79" s="1187"/>
      <c r="X79" s="1187"/>
      <c r="Y79" s="1187"/>
      <c r="Z79" s="1187"/>
      <c r="AA79" s="719"/>
      <c r="AB79" s="1187"/>
      <c r="AC79" s="1187"/>
      <c r="AD79" s="1187"/>
      <c r="AE79" s="1187"/>
      <c r="AF79" s="1187"/>
      <c r="AG79" s="1187"/>
      <c r="AH79" s="1187"/>
      <c r="AI79" s="1187"/>
      <c r="AJ79" s="1187"/>
      <c r="AK79" s="1187"/>
      <c r="AL79" s="1187"/>
      <c r="AM79" s="1187"/>
      <c r="AN79" s="1187"/>
      <c r="AO79" s="1187"/>
      <c r="AP79" s="1187"/>
      <c r="AQ79" s="1187"/>
      <c r="AR79" s="1187"/>
      <c r="AS79" s="1187"/>
      <c r="AT79" s="1187"/>
      <c r="AU79" s="1187"/>
      <c r="AV79" s="1187"/>
      <c r="AW79" s="719">
        <f t="shared" ref="AW79:BP79" si="110">$C79*AW649</f>
        <v>0</v>
      </c>
      <c r="AX79" s="719">
        <f t="shared" si="110"/>
        <v>0</v>
      </c>
      <c r="AY79" s="719">
        <f t="shared" si="110"/>
        <v>0</v>
      </c>
      <c r="AZ79" s="719">
        <f t="shared" si="110"/>
        <v>0</v>
      </c>
      <c r="BA79" s="719">
        <f t="shared" si="110"/>
        <v>0</v>
      </c>
      <c r="BB79" s="719">
        <f t="shared" si="110"/>
        <v>0</v>
      </c>
      <c r="BC79" s="719">
        <f t="shared" si="110"/>
        <v>0</v>
      </c>
      <c r="BD79" s="719">
        <f t="shared" si="110"/>
        <v>0</v>
      </c>
      <c r="BE79" s="719">
        <f t="shared" si="110"/>
        <v>0</v>
      </c>
      <c r="BF79" s="719">
        <f t="shared" si="110"/>
        <v>0</v>
      </c>
      <c r="BG79" s="719">
        <f t="shared" si="110"/>
        <v>0</v>
      </c>
      <c r="BH79" s="719">
        <f t="shared" si="110"/>
        <v>0</v>
      </c>
      <c r="BI79" s="719">
        <f t="shared" si="110"/>
        <v>0</v>
      </c>
      <c r="BJ79" s="719">
        <f t="shared" si="110"/>
        <v>0</v>
      </c>
      <c r="BK79" s="719">
        <f t="shared" si="110"/>
        <v>0</v>
      </c>
      <c r="BL79" s="719">
        <f t="shared" si="110"/>
        <v>0</v>
      </c>
      <c r="BM79" s="719">
        <f t="shared" si="110"/>
        <v>0</v>
      </c>
      <c r="BN79" s="719">
        <f t="shared" si="110"/>
        <v>0</v>
      </c>
      <c r="BO79" s="719">
        <f t="shared" si="110"/>
        <v>0</v>
      </c>
      <c r="BP79" s="719">
        <f t="shared" si="110"/>
        <v>0</v>
      </c>
      <c r="BQ79" s="719">
        <f t="shared" si="92"/>
        <v>0</v>
      </c>
    </row>
    <row r="80" spans="1:69" s="1379" customFormat="1" ht="12.75">
      <c r="A80" s="1374"/>
      <c r="B80" s="1375" t="s">
        <v>1359</v>
      </c>
      <c r="C80" s="1376">
        <f>SUM(C60:C79)</f>
        <v>0</v>
      </c>
      <c r="D80" s="1377"/>
      <c r="E80" s="1377"/>
      <c r="F80" s="1378"/>
      <c r="G80" s="1377"/>
      <c r="H80" s="1377"/>
      <c r="I80" s="1377"/>
      <c r="J80" s="1377"/>
      <c r="K80" s="1377"/>
      <c r="L80" s="1377"/>
      <c r="M80" s="1377"/>
      <c r="N80" s="1377"/>
      <c r="O80" s="1377"/>
      <c r="P80" s="1377"/>
      <c r="Q80" s="1377"/>
      <c r="R80" s="1377"/>
      <c r="S80" s="1377"/>
      <c r="T80" s="1377"/>
      <c r="U80" s="1377"/>
      <c r="V80" s="1377"/>
      <c r="W80" s="1377"/>
      <c r="X80" s="1377"/>
      <c r="Y80" s="1377"/>
      <c r="Z80" s="1377"/>
      <c r="AA80" s="1377"/>
      <c r="AB80" s="1377"/>
      <c r="AC80" s="1377"/>
      <c r="AD80" s="1377"/>
      <c r="AE80" s="1377"/>
      <c r="AF80" s="1377"/>
      <c r="AG80" s="1377"/>
      <c r="AH80" s="1377"/>
      <c r="AI80" s="1377"/>
      <c r="AJ80" s="1377"/>
      <c r="AK80" s="1377"/>
      <c r="AL80" s="1377"/>
      <c r="AM80" s="1377"/>
      <c r="AN80" s="1377"/>
      <c r="AO80" s="1377"/>
      <c r="AP80" s="1377"/>
      <c r="AQ80" s="1377"/>
      <c r="AR80" s="1377"/>
      <c r="AS80" s="1377"/>
      <c r="AT80" s="1377"/>
      <c r="AU80" s="1377"/>
      <c r="AV80" s="1377"/>
      <c r="AW80" s="1377">
        <f>SUM(AW60:AW79)</f>
        <v>0</v>
      </c>
      <c r="AX80" s="1377">
        <f>SUM(AX60:AX79)</f>
        <v>0</v>
      </c>
      <c r="AY80" s="1377">
        <f t="shared" ref="AY80:BQ80" si="111">SUM(AY60:AY79)</f>
        <v>0</v>
      </c>
      <c r="AZ80" s="1377">
        <f t="shared" si="111"/>
        <v>0</v>
      </c>
      <c r="BA80" s="1377">
        <f t="shared" si="111"/>
        <v>0</v>
      </c>
      <c r="BB80" s="1377">
        <f t="shared" si="111"/>
        <v>0</v>
      </c>
      <c r="BC80" s="1377">
        <f t="shared" si="111"/>
        <v>0</v>
      </c>
      <c r="BD80" s="1377">
        <f t="shared" si="111"/>
        <v>0</v>
      </c>
      <c r="BE80" s="1377">
        <f t="shared" si="111"/>
        <v>0</v>
      </c>
      <c r="BF80" s="1377">
        <f t="shared" si="111"/>
        <v>0</v>
      </c>
      <c r="BG80" s="1377">
        <f t="shared" si="111"/>
        <v>0</v>
      </c>
      <c r="BH80" s="1377">
        <f t="shared" si="111"/>
        <v>0</v>
      </c>
      <c r="BI80" s="1377">
        <f t="shared" si="111"/>
        <v>0</v>
      </c>
      <c r="BJ80" s="1377">
        <f t="shared" si="111"/>
        <v>0</v>
      </c>
      <c r="BK80" s="1377">
        <f t="shared" si="111"/>
        <v>0</v>
      </c>
      <c r="BL80" s="1377">
        <f t="shared" si="111"/>
        <v>0</v>
      </c>
      <c r="BM80" s="1377">
        <f t="shared" si="111"/>
        <v>0</v>
      </c>
      <c r="BN80" s="1377">
        <f t="shared" si="111"/>
        <v>0</v>
      </c>
      <c r="BO80" s="1377">
        <f t="shared" si="111"/>
        <v>0</v>
      </c>
      <c r="BP80" s="1377">
        <f t="shared" si="111"/>
        <v>0</v>
      </c>
      <c r="BQ80" s="1377">
        <f t="shared" si="111"/>
        <v>0</v>
      </c>
    </row>
    <row r="81" spans="1:69" s="399" customFormat="1" ht="12.75">
      <c r="C81" s="1384"/>
      <c r="D81" s="719"/>
      <c r="E81" s="719"/>
      <c r="F81" s="719"/>
      <c r="AV81" s="525"/>
      <c r="BQ81" s="525"/>
    </row>
    <row r="82" spans="1:69" s="1303" customFormat="1" ht="13.5" thickBot="1">
      <c r="A82" s="1300"/>
      <c r="B82" s="1301" t="s">
        <v>1225</v>
      </c>
      <c r="C82" s="1302">
        <f t="shared" ref="C82:AH82" si="112">C58+C80</f>
        <v>-371000</v>
      </c>
      <c r="D82" s="1302">
        <f t="shared" si="112"/>
        <v>-123161.89998722999</v>
      </c>
      <c r="E82" s="1302">
        <f t="shared" si="112"/>
        <v>-247838.10001277001</v>
      </c>
      <c r="F82" s="1302">
        <f t="shared" si="112"/>
        <v>-371000</v>
      </c>
      <c r="G82" s="1302">
        <f t="shared" si="112"/>
        <v>-52342.58909482247</v>
      </c>
      <c r="H82" s="1302">
        <f t="shared" si="112"/>
        <v>-24717.986694301006</v>
      </c>
      <c r="I82" s="1302">
        <f t="shared" si="112"/>
        <v>-46006.209166302651</v>
      </c>
      <c r="J82" s="1302">
        <f t="shared" si="112"/>
        <v>0</v>
      </c>
      <c r="K82" s="1302">
        <f t="shared" si="112"/>
        <v>0</v>
      </c>
      <c r="L82" s="1302">
        <f t="shared" si="112"/>
        <v>0</v>
      </c>
      <c r="M82" s="1302">
        <f t="shared" si="112"/>
        <v>0</v>
      </c>
      <c r="N82" s="1302">
        <f t="shared" si="112"/>
        <v>0</v>
      </c>
      <c r="O82" s="1302">
        <f t="shared" si="112"/>
        <v>-95.115031803881067</v>
      </c>
      <c r="P82" s="1302">
        <f t="shared" si="112"/>
        <v>0</v>
      </c>
      <c r="Q82" s="1302">
        <f t="shared" si="112"/>
        <v>0</v>
      </c>
      <c r="R82" s="1302">
        <f t="shared" si="112"/>
        <v>0</v>
      </c>
      <c r="S82" s="1302">
        <f t="shared" si="112"/>
        <v>0</v>
      </c>
      <c r="T82" s="1302">
        <f t="shared" si="112"/>
        <v>0</v>
      </c>
      <c r="U82" s="1302">
        <f t="shared" si="112"/>
        <v>0</v>
      </c>
      <c r="V82" s="1302">
        <f t="shared" si="112"/>
        <v>0</v>
      </c>
      <c r="W82" s="1302">
        <f t="shared" si="112"/>
        <v>0</v>
      </c>
      <c r="X82" s="1302">
        <f t="shared" si="112"/>
        <v>0</v>
      </c>
      <c r="Y82" s="1302">
        <f t="shared" si="112"/>
        <v>0</v>
      </c>
      <c r="Z82" s="1302">
        <f t="shared" si="112"/>
        <v>0</v>
      </c>
      <c r="AA82" s="1302">
        <f t="shared" si="112"/>
        <v>-123161.89998723</v>
      </c>
      <c r="AB82" s="1302">
        <f t="shared" si="112"/>
        <v>-154484.08566643225</v>
      </c>
      <c r="AC82" s="1302">
        <f t="shared" si="112"/>
        <v>-29913.042506152109</v>
      </c>
      <c r="AD82" s="1302">
        <f t="shared" si="112"/>
        <v>-6758.0564925122499</v>
      </c>
      <c r="AE82" s="1302">
        <f t="shared" si="112"/>
        <v>0</v>
      </c>
      <c r="AF82" s="1302">
        <f t="shared" si="112"/>
        <v>0</v>
      </c>
      <c r="AG82" s="1302">
        <f t="shared" si="112"/>
        <v>0</v>
      </c>
      <c r="AH82" s="1302">
        <f t="shared" si="112"/>
        <v>-51656.700916536822</v>
      </c>
      <c r="AI82" s="1302">
        <f t="shared" ref="AI82:BQ82" si="113">AI58+AI80</f>
        <v>-2832.6931042532842</v>
      </c>
      <c r="AJ82" s="1302">
        <f t="shared" si="113"/>
        <v>-2193.5213268833127</v>
      </c>
      <c r="AK82" s="1302">
        <f t="shared" si="113"/>
        <v>0</v>
      </c>
      <c r="AL82" s="1302">
        <f t="shared" si="113"/>
        <v>0</v>
      </c>
      <c r="AM82" s="1302">
        <f t="shared" si="113"/>
        <v>0</v>
      </c>
      <c r="AN82" s="1302">
        <f t="shared" si="113"/>
        <v>0</v>
      </c>
      <c r="AO82" s="1302">
        <f t="shared" si="113"/>
        <v>0</v>
      </c>
      <c r="AP82" s="1302">
        <f t="shared" si="113"/>
        <v>0</v>
      </c>
      <c r="AQ82" s="1302">
        <f t="shared" si="113"/>
        <v>0</v>
      </c>
      <c r="AR82" s="1302">
        <f t="shared" si="113"/>
        <v>0</v>
      </c>
      <c r="AS82" s="1302">
        <f t="shared" si="113"/>
        <v>0</v>
      </c>
      <c r="AT82" s="1302">
        <f t="shared" si="113"/>
        <v>0</v>
      </c>
      <c r="AU82" s="1302">
        <f t="shared" si="113"/>
        <v>0</v>
      </c>
      <c r="AV82" s="1302">
        <f t="shared" si="113"/>
        <v>-247838.10001277004</v>
      </c>
      <c r="AW82" s="1302">
        <f t="shared" si="113"/>
        <v>0</v>
      </c>
      <c r="AX82" s="1302">
        <f t="shared" si="113"/>
        <v>0</v>
      </c>
      <c r="AY82" s="1302">
        <f t="shared" si="113"/>
        <v>0</v>
      </c>
      <c r="AZ82" s="1302">
        <f t="shared" si="113"/>
        <v>0</v>
      </c>
      <c r="BA82" s="1302">
        <f t="shared" si="113"/>
        <v>0</v>
      </c>
      <c r="BB82" s="1302">
        <f t="shared" si="113"/>
        <v>0</v>
      </c>
      <c r="BC82" s="1302">
        <f t="shared" si="113"/>
        <v>0</v>
      </c>
      <c r="BD82" s="1302">
        <f t="shared" si="113"/>
        <v>0</v>
      </c>
      <c r="BE82" s="1302">
        <f t="shared" si="113"/>
        <v>0</v>
      </c>
      <c r="BF82" s="1302">
        <f t="shared" si="113"/>
        <v>0</v>
      </c>
      <c r="BG82" s="1302">
        <f t="shared" si="113"/>
        <v>0</v>
      </c>
      <c r="BH82" s="1302">
        <f t="shared" si="113"/>
        <v>0</v>
      </c>
      <c r="BI82" s="1302">
        <f t="shared" si="113"/>
        <v>0</v>
      </c>
      <c r="BJ82" s="1302">
        <f t="shared" si="113"/>
        <v>0</v>
      </c>
      <c r="BK82" s="1302">
        <f t="shared" si="113"/>
        <v>0</v>
      </c>
      <c r="BL82" s="1302">
        <f t="shared" si="113"/>
        <v>0</v>
      </c>
      <c r="BM82" s="1302">
        <f t="shared" si="113"/>
        <v>0</v>
      </c>
      <c r="BN82" s="1302">
        <f t="shared" si="113"/>
        <v>0</v>
      </c>
      <c r="BO82" s="1302">
        <f t="shared" si="113"/>
        <v>0</v>
      </c>
      <c r="BP82" s="1302">
        <f t="shared" si="113"/>
        <v>0</v>
      </c>
      <c r="BQ82" s="1302">
        <f t="shared" si="113"/>
        <v>0</v>
      </c>
    </row>
    <row r="83" spans="1:69" s="399" customFormat="1" ht="13.5" thickTop="1">
      <c r="A83" s="671"/>
      <c r="B83" s="671"/>
      <c r="C83" s="1384"/>
      <c r="D83" s="1384"/>
      <c r="E83" s="1384"/>
      <c r="F83" s="1384"/>
      <c r="G83" s="1384"/>
      <c r="H83" s="1384"/>
      <c r="I83" s="1384"/>
      <c r="J83" s="1384"/>
      <c r="K83" s="1384"/>
      <c r="L83" s="1384"/>
      <c r="M83" s="1384"/>
      <c r="N83" s="1384"/>
      <c r="O83" s="1384"/>
      <c r="P83" s="1384"/>
      <c r="Q83" s="1384"/>
      <c r="R83" s="1384"/>
      <c r="S83" s="1384"/>
      <c r="T83" s="1384"/>
      <c r="U83" s="1384"/>
      <c r="V83" s="1384"/>
      <c r="W83" s="1384"/>
      <c r="X83" s="1384"/>
      <c r="Y83" s="1384"/>
      <c r="Z83" s="1384"/>
      <c r="AA83" s="1384"/>
      <c r="AB83" s="1384"/>
      <c r="AC83" s="1384"/>
      <c r="AD83" s="1384"/>
      <c r="AE83" s="1384"/>
      <c r="AF83" s="1384"/>
      <c r="AG83" s="1384"/>
      <c r="AH83" s="1384"/>
      <c r="AI83" s="1384"/>
      <c r="AJ83" s="1384"/>
      <c r="AK83" s="1384"/>
      <c r="AL83" s="1384"/>
      <c r="AM83" s="1384"/>
      <c r="AN83" s="1384"/>
      <c r="AO83" s="1384"/>
      <c r="AP83" s="1384"/>
      <c r="AQ83" s="1384"/>
      <c r="AR83" s="1384"/>
      <c r="AS83" s="1384"/>
      <c r="AT83" s="1384"/>
      <c r="AU83" s="1384"/>
      <c r="AV83" s="1384"/>
      <c r="AW83" s="1384"/>
      <c r="AX83" s="1384"/>
      <c r="AY83" s="1384"/>
      <c r="AZ83" s="1384"/>
      <c r="BA83" s="1384"/>
      <c r="BB83" s="1384"/>
      <c r="BC83" s="1384"/>
      <c r="BD83" s="1384"/>
      <c r="BE83" s="1384"/>
      <c r="BF83" s="1384"/>
      <c r="BG83" s="1384"/>
      <c r="BH83" s="1384"/>
      <c r="BI83" s="1384"/>
      <c r="BJ83" s="1384"/>
      <c r="BK83" s="1384"/>
      <c r="BL83" s="1384"/>
      <c r="BM83" s="1384"/>
      <c r="BN83" s="1384"/>
      <c r="BO83" s="1384"/>
      <c r="BP83" s="1384"/>
      <c r="BQ83" s="1384"/>
    </row>
    <row r="84" spans="1:69" s="399" customFormat="1" ht="15.75">
      <c r="A84" s="1924" t="s">
        <v>1044</v>
      </c>
      <c r="B84" s="1408"/>
      <c r="C84" s="1409"/>
      <c r="AV84" s="525"/>
    </row>
    <row r="85" spans="1:69" s="1349" customFormat="1" ht="25.5">
      <c r="C85" s="1350"/>
      <c r="D85" s="1351"/>
      <c r="E85" s="1352"/>
      <c r="F85" s="1353"/>
      <c r="G85" s="1354" t="s">
        <v>338</v>
      </c>
      <c r="H85" s="1354"/>
      <c r="I85" s="1354"/>
      <c r="J85" s="1354"/>
      <c r="K85" s="1354"/>
      <c r="L85" s="1354"/>
      <c r="M85" s="1354"/>
      <c r="N85" s="1354"/>
      <c r="O85" s="1354"/>
      <c r="P85" s="1354"/>
      <c r="Q85" s="1354"/>
      <c r="R85" s="1354"/>
      <c r="S85" s="1354"/>
      <c r="T85" s="1354"/>
      <c r="U85" s="1354"/>
      <c r="V85" s="1354"/>
      <c r="W85" s="1354"/>
      <c r="X85" s="1354"/>
      <c r="Y85" s="1354"/>
      <c r="Z85" s="1354"/>
      <c r="AA85" s="1355"/>
      <c r="AB85" s="1354" t="s">
        <v>339</v>
      </c>
      <c r="AC85" s="1354"/>
      <c r="AD85" s="1354"/>
      <c r="AE85" s="1354"/>
      <c r="AF85" s="1354"/>
      <c r="AG85" s="1354"/>
      <c r="AH85" s="1354"/>
      <c r="AI85" s="1354"/>
      <c r="AJ85" s="1354"/>
      <c r="AK85" s="1354"/>
      <c r="AL85" s="1354"/>
      <c r="AM85" s="1354"/>
      <c r="AN85" s="1354"/>
      <c r="AO85" s="1354"/>
      <c r="AP85" s="1354"/>
      <c r="AQ85" s="1354"/>
      <c r="AR85" s="1354"/>
      <c r="AS85" s="1354"/>
      <c r="AT85" s="1354"/>
      <c r="AU85" s="1354"/>
      <c r="AV85" s="1355"/>
      <c r="AW85" s="1356" t="s">
        <v>340</v>
      </c>
      <c r="AX85" s="1354"/>
      <c r="AY85" s="1354"/>
      <c r="AZ85" s="1354"/>
      <c r="BA85" s="1354"/>
      <c r="BB85" s="1354"/>
      <c r="BC85" s="1354"/>
      <c r="BD85" s="1354"/>
      <c r="BE85" s="1354"/>
      <c r="BF85" s="1354"/>
      <c r="BG85" s="1354"/>
      <c r="BH85" s="1354"/>
      <c r="BI85" s="1354"/>
      <c r="BJ85" s="1354"/>
      <c r="BK85" s="1354"/>
      <c r="BL85" s="1354"/>
      <c r="BM85" s="1354"/>
      <c r="BN85" s="1354"/>
      <c r="BO85" s="1354"/>
      <c r="BP85" s="1354"/>
      <c r="BQ85" s="1355"/>
    </row>
    <row r="86" spans="1:69" s="1161" customFormat="1" ht="12.75">
      <c r="A86" s="1357"/>
      <c r="B86" s="1357"/>
      <c r="C86" s="1358"/>
      <c r="D86" s="1359"/>
      <c r="E86" s="1360"/>
      <c r="F86" s="1361"/>
      <c r="G86" s="1362">
        <v>1</v>
      </c>
      <c r="H86" s="1362">
        <v>2</v>
      </c>
      <c r="I86" s="1362">
        <v>3</v>
      </c>
      <c r="J86" s="1362">
        <v>4</v>
      </c>
      <c r="K86" s="1362">
        <v>5</v>
      </c>
      <c r="L86" s="1362">
        <v>6</v>
      </c>
      <c r="M86" s="1362">
        <v>7</v>
      </c>
      <c r="N86" s="1362">
        <v>8</v>
      </c>
      <c r="O86" s="1362">
        <v>9</v>
      </c>
      <c r="P86" s="1362">
        <v>10</v>
      </c>
      <c r="Q86" s="1362">
        <v>11</v>
      </c>
      <c r="R86" s="1362">
        <v>12</v>
      </c>
      <c r="S86" s="1362">
        <v>13</v>
      </c>
      <c r="T86" s="1362">
        <v>14</v>
      </c>
      <c r="U86" s="1362">
        <v>15</v>
      </c>
      <c r="V86" s="1362">
        <v>16</v>
      </c>
      <c r="W86" s="1362">
        <v>17</v>
      </c>
      <c r="X86" s="1362">
        <v>18</v>
      </c>
      <c r="Y86" s="1362">
        <v>19</v>
      </c>
      <c r="Z86" s="1362">
        <v>20</v>
      </c>
      <c r="AA86" s="1363" t="s">
        <v>1148</v>
      </c>
      <c r="AB86" s="1362">
        <v>1</v>
      </c>
      <c r="AC86" s="1362">
        <v>2</v>
      </c>
      <c r="AD86" s="1362">
        <v>3</v>
      </c>
      <c r="AE86" s="1362">
        <v>4</v>
      </c>
      <c r="AF86" s="1362">
        <v>5</v>
      </c>
      <c r="AG86" s="1362">
        <v>6</v>
      </c>
      <c r="AH86" s="1362">
        <v>7</v>
      </c>
      <c r="AI86" s="1362">
        <v>8</v>
      </c>
      <c r="AJ86" s="1362">
        <v>9</v>
      </c>
      <c r="AK86" s="1362">
        <v>10</v>
      </c>
      <c r="AL86" s="1362">
        <v>11</v>
      </c>
      <c r="AM86" s="1362">
        <v>12</v>
      </c>
      <c r="AN86" s="1362">
        <v>13</v>
      </c>
      <c r="AO86" s="1362">
        <v>14</v>
      </c>
      <c r="AP86" s="1362">
        <v>15</v>
      </c>
      <c r="AQ86" s="1362">
        <v>16</v>
      </c>
      <c r="AR86" s="1362">
        <v>17</v>
      </c>
      <c r="AS86" s="1362">
        <v>18</v>
      </c>
      <c r="AT86" s="1362">
        <v>19</v>
      </c>
      <c r="AU86" s="1362">
        <v>20</v>
      </c>
      <c r="AV86" s="1363" t="s">
        <v>1148</v>
      </c>
      <c r="AW86" s="1364">
        <v>1</v>
      </c>
      <c r="AX86" s="1362">
        <v>2</v>
      </c>
      <c r="AY86" s="1362">
        <v>3</v>
      </c>
      <c r="AZ86" s="1362">
        <v>4</v>
      </c>
      <c r="BA86" s="1362">
        <v>5</v>
      </c>
      <c r="BB86" s="1362">
        <v>6</v>
      </c>
      <c r="BC86" s="1362">
        <v>7</v>
      </c>
      <c r="BD86" s="1362">
        <v>8</v>
      </c>
      <c r="BE86" s="1362">
        <v>9</v>
      </c>
      <c r="BF86" s="1362">
        <v>10</v>
      </c>
      <c r="BG86" s="1362">
        <v>11</v>
      </c>
      <c r="BH86" s="1362">
        <v>12</v>
      </c>
      <c r="BI86" s="1362">
        <v>13</v>
      </c>
      <c r="BJ86" s="1362">
        <v>14</v>
      </c>
      <c r="BK86" s="1362">
        <v>15</v>
      </c>
      <c r="BL86" s="1362">
        <v>16</v>
      </c>
      <c r="BM86" s="1362">
        <v>17</v>
      </c>
      <c r="BN86" s="1362">
        <v>18</v>
      </c>
      <c r="BO86" s="1362">
        <v>19</v>
      </c>
      <c r="BP86" s="1362">
        <v>20</v>
      </c>
      <c r="BQ86" s="1363" t="s">
        <v>1148</v>
      </c>
    </row>
    <row r="87" spans="1:69" s="507" customFormat="1" ht="38.25">
      <c r="A87" s="106" t="s">
        <v>394</v>
      </c>
      <c r="B87" s="106" t="s">
        <v>1074</v>
      </c>
      <c r="C87" s="1407" t="s">
        <v>1224</v>
      </c>
      <c r="D87" s="1366" t="s">
        <v>964</v>
      </c>
      <c r="E87" s="1367" t="s">
        <v>965</v>
      </c>
      <c r="F87" s="1368" t="s">
        <v>1204</v>
      </c>
      <c r="G87" s="933" t="str">
        <f>IF('I2 LDC class'!$D$20="",'I2 LDC class'!$C$20,'I2 LDC class'!$D$20)</f>
        <v>Residential</v>
      </c>
      <c r="H87" s="933" t="str">
        <f>IF('I2 LDC class'!$D$21="",'I2 LDC class'!$C$21,'I2 LDC class'!$D$21)</f>
        <v>GS &lt;50</v>
      </c>
      <c r="I87" s="933" t="str">
        <f>IF('I2 LDC class'!$D$22="",'I2 LDC class'!$C$22,'I2 LDC class'!$D$22)</f>
        <v>GS&gt;50-Regular</v>
      </c>
      <c r="J87" s="933" t="str">
        <f>IF('I2 LDC class'!$D$23="",'I2 LDC class'!$C$23,'I2 LDC class'!$D$23)</f>
        <v>GS&gt; 50-TOU</v>
      </c>
      <c r="K87" s="933" t="str">
        <f>IF('I2 LDC class'!$D$24="",'I2 LDC class'!$C$24,'I2 LDC class'!$D$24)</f>
        <v>GS &gt;50-Intermediate</v>
      </c>
      <c r="L87" s="933" t="str">
        <f>IF('I2 LDC class'!$D$25="",'I2 LDC class'!$C$25,'I2 LDC class'!$D$25)</f>
        <v>Large Use &gt;5MW</v>
      </c>
      <c r="M87" s="933" t="str">
        <f>IF('I2 LDC class'!$D$26="",'I2 LDC class'!$C$26,'I2 LDC class'!$D$26)</f>
        <v>Street Light</v>
      </c>
      <c r="N87" s="933" t="str">
        <f>IF('I2 LDC class'!$D$27="",'I2 LDC class'!$C$27,'I2 LDC class'!$D$27)</f>
        <v>Sentinel</v>
      </c>
      <c r="O87" s="933" t="str">
        <f>IF('I2 LDC class'!$D$28="",'I2 LDC class'!$C$28,'I2 LDC class'!$D$28)</f>
        <v>Unmetered Scattered Load</v>
      </c>
      <c r="P87" s="933" t="str">
        <f>IF('I2 LDC class'!$D$29="",'I2 LDC class'!$C$29,'I2 LDC class'!$D$29)</f>
        <v>Embedded Distributor</v>
      </c>
      <c r="Q87" s="933" t="str">
        <f>IF('I2 LDC class'!$D$30="",'I2 LDC class'!$C$30,'I2 LDC class'!$D$30)</f>
        <v>Back-up/Standby Power</v>
      </c>
      <c r="R87" s="933" t="str">
        <f>IF('I2 LDC class'!$D$31="",'I2 LDC class'!$C$31,'I2 LDC class'!$D$31)</f>
        <v>Rate Class 1</v>
      </c>
      <c r="S87" s="933" t="str">
        <f>IF('I2 LDC class'!$D$32="",'I2 LDC class'!$C$32,'I2 LDC class'!$D$32)</f>
        <v>Rate class 2</v>
      </c>
      <c r="T87" s="933" t="str">
        <f>IF('I2 LDC class'!$D$33="",'I2 LDC class'!$C$33,'I2 LDC class'!$D$33)</f>
        <v>Rate class 3</v>
      </c>
      <c r="U87" s="933" t="str">
        <f>IF('I2 LDC class'!$D$34="",'I2 LDC class'!$C$34,'I2 LDC class'!$D$34)</f>
        <v>Rate class 4</v>
      </c>
      <c r="V87" s="933" t="str">
        <f>IF('I2 LDC class'!$D$35="",'I2 LDC class'!$C$35,'I2 LDC class'!$D$35)</f>
        <v>Rate class 5</v>
      </c>
      <c r="W87" s="933" t="str">
        <f>IF('I2 LDC class'!$D$36="",'I2 LDC class'!$C$36,'I2 LDC class'!$D$36)</f>
        <v>Rate class 6</v>
      </c>
      <c r="X87" s="933" t="str">
        <f>IF('I2 LDC class'!$D$37="",'I2 LDC class'!$C$37,'I2 LDC class'!$D$37)</f>
        <v>Rate class 7</v>
      </c>
      <c r="Y87" s="933" t="str">
        <f>IF('I2 LDC class'!$D$38="",'I2 LDC class'!$C$38,'I2 LDC class'!$D$38)</f>
        <v>Rate class 8</v>
      </c>
      <c r="Z87" s="933" t="str">
        <f>IF('I2 LDC class'!$D$39="",'I2 LDC class'!$C$39,'I2 LDC class'!$D$39)</f>
        <v>Rate class 9</v>
      </c>
      <c r="AA87" s="1370" t="s">
        <v>1148</v>
      </c>
      <c r="AB87" s="933" t="str">
        <f>IF('I2 LDC class'!$D$20="",'I2 LDC class'!$C$20,'I2 LDC class'!$D$20)</f>
        <v>Residential</v>
      </c>
      <c r="AC87" s="933" t="str">
        <f>IF('I2 LDC class'!$D$21="",'I2 LDC class'!$C$21,'I2 LDC class'!$D$21)</f>
        <v>GS &lt;50</v>
      </c>
      <c r="AD87" s="933" t="str">
        <f>IF('I2 LDC class'!$D$22="",'I2 LDC class'!$C$22,'I2 LDC class'!$D$22)</f>
        <v>GS&gt;50-Regular</v>
      </c>
      <c r="AE87" s="933" t="str">
        <f>IF('I2 LDC class'!$D$23="",'I2 LDC class'!$C$23,'I2 LDC class'!$D$23)</f>
        <v>GS&gt; 50-TOU</v>
      </c>
      <c r="AF87" s="933" t="str">
        <f>IF('I2 LDC class'!$D$24="",'I2 LDC class'!$C$24,'I2 LDC class'!$D$24)</f>
        <v>GS &gt;50-Intermediate</v>
      </c>
      <c r="AG87" s="933" t="str">
        <f>IF('I2 LDC class'!$D$25="",'I2 LDC class'!$C$25,'I2 LDC class'!$D$25)</f>
        <v>Large Use &gt;5MW</v>
      </c>
      <c r="AH87" s="933" t="str">
        <f>IF('I2 LDC class'!$D$26="",'I2 LDC class'!$C$26,'I2 LDC class'!$D$26)</f>
        <v>Street Light</v>
      </c>
      <c r="AI87" s="933" t="str">
        <f>IF('I2 LDC class'!$D$27="",'I2 LDC class'!$C$27,'I2 LDC class'!$D$27)</f>
        <v>Sentinel</v>
      </c>
      <c r="AJ87" s="933" t="str">
        <f>IF('I2 LDC class'!$D$28="",'I2 LDC class'!$C$28,'I2 LDC class'!$D$28)</f>
        <v>Unmetered Scattered Load</v>
      </c>
      <c r="AK87" s="933" t="str">
        <f>IF('I2 LDC class'!$D$29="",'I2 LDC class'!$C$29,'I2 LDC class'!$D$29)</f>
        <v>Embedded Distributor</v>
      </c>
      <c r="AL87" s="933" t="str">
        <f>IF('I2 LDC class'!$D$30="",'I2 LDC class'!$C$30,'I2 LDC class'!$D$30)</f>
        <v>Back-up/Standby Power</v>
      </c>
      <c r="AM87" s="933" t="str">
        <f>IF('I2 LDC class'!$D$31="",'I2 LDC class'!$C$31,'I2 LDC class'!$D$31)</f>
        <v>Rate Class 1</v>
      </c>
      <c r="AN87" s="933" t="str">
        <f>IF('I2 LDC class'!$D$32="",'I2 LDC class'!$C$32,'I2 LDC class'!$D$32)</f>
        <v>Rate class 2</v>
      </c>
      <c r="AO87" s="933" t="str">
        <f>IF('I2 LDC class'!$D$33="",'I2 LDC class'!$C$33,'I2 LDC class'!$D$33)</f>
        <v>Rate class 3</v>
      </c>
      <c r="AP87" s="933" t="str">
        <f>IF('I2 LDC class'!$D$34="",'I2 LDC class'!$C$34,'I2 LDC class'!$D$34)</f>
        <v>Rate class 4</v>
      </c>
      <c r="AQ87" s="933" t="str">
        <f>IF('I2 LDC class'!$D$35="",'I2 LDC class'!$C$35,'I2 LDC class'!$D$35)</f>
        <v>Rate class 5</v>
      </c>
      <c r="AR87" s="933" t="str">
        <f>IF('I2 LDC class'!$D$36="",'I2 LDC class'!$C$36,'I2 LDC class'!$D$36)</f>
        <v>Rate class 6</v>
      </c>
      <c r="AS87" s="933" t="str">
        <f>IF('I2 LDC class'!$D$37="",'I2 LDC class'!$C$37,'I2 LDC class'!$D$37)</f>
        <v>Rate class 7</v>
      </c>
      <c r="AT87" s="933" t="str">
        <f>IF('I2 LDC class'!$D$38="",'I2 LDC class'!$C$38,'I2 LDC class'!$D$38)</f>
        <v>Rate class 8</v>
      </c>
      <c r="AU87" s="933" t="str">
        <f>IF('I2 LDC class'!$D$39="",'I2 LDC class'!$C$39,'I2 LDC class'!$D$39)</f>
        <v>Rate class 9</v>
      </c>
      <c r="AV87" s="1370" t="s">
        <v>1148</v>
      </c>
      <c r="AW87" s="933" t="str">
        <f>IF('I2 LDC class'!$D$20="",'I2 LDC class'!$C$20,'I2 LDC class'!$D$20)</f>
        <v>Residential</v>
      </c>
      <c r="AX87" s="933" t="str">
        <f>IF('I2 LDC class'!$D$21="",'I2 LDC class'!$C$21,'I2 LDC class'!$D$21)</f>
        <v>GS &lt;50</v>
      </c>
      <c r="AY87" s="933" t="str">
        <f>IF('I2 LDC class'!$D$22="",'I2 LDC class'!$C$22,'I2 LDC class'!$D$22)</f>
        <v>GS&gt;50-Regular</v>
      </c>
      <c r="AZ87" s="933" t="str">
        <f>IF('I2 LDC class'!$D$23="",'I2 LDC class'!$C$23,'I2 LDC class'!$D$23)</f>
        <v>GS&gt; 50-TOU</v>
      </c>
      <c r="BA87" s="933" t="str">
        <f>IF('I2 LDC class'!$D$24="",'I2 LDC class'!$C$24,'I2 LDC class'!$D$24)</f>
        <v>GS &gt;50-Intermediate</v>
      </c>
      <c r="BB87" s="933" t="str">
        <f>IF('I2 LDC class'!$D$25="",'I2 LDC class'!$C$25,'I2 LDC class'!$D$25)</f>
        <v>Large Use &gt;5MW</v>
      </c>
      <c r="BC87" s="933" t="str">
        <f>IF('I2 LDC class'!$D$26="",'I2 LDC class'!$C$26,'I2 LDC class'!$D$26)</f>
        <v>Street Light</v>
      </c>
      <c r="BD87" s="933" t="str">
        <f>IF('I2 LDC class'!$D$27="",'I2 LDC class'!$C$27,'I2 LDC class'!$D$27)</f>
        <v>Sentinel</v>
      </c>
      <c r="BE87" s="933" t="str">
        <f>IF('I2 LDC class'!$D$28="",'I2 LDC class'!$C$28,'I2 LDC class'!$D$28)</f>
        <v>Unmetered Scattered Load</v>
      </c>
      <c r="BF87" s="933" t="str">
        <f>IF('I2 LDC class'!$D$29="",'I2 LDC class'!$C$29,'I2 LDC class'!$D$29)</f>
        <v>Embedded Distributor</v>
      </c>
      <c r="BG87" s="933" t="str">
        <f>IF('I2 LDC class'!$D$30="",'I2 LDC class'!$C$30,'I2 LDC class'!$D$30)</f>
        <v>Back-up/Standby Power</v>
      </c>
      <c r="BH87" s="933" t="str">
        <f>IF('I2 LDC class'!$D$31="",'I2 LDC class'!$C$31,'I2 LDC class'!$D$31)</f>
        <v>Rate Class 1</v>
      </c>
      <c r="BI87" s="933" t="str">
        <f>IF('I2 LDC class'!$D$32="",'I2 LDC class'!$C$32,'I2 LDC class'!$D$32)</f>
        <v>Rate class 2</v>
      </c>
      <c r="BJ87" s="933" t="str">
        <f>IF('I2 LDC class'!$D$33="",'I2 LDC class'!$C$33,'I2 LDC class'!$D$33)</f>
        <v>Rate class 3</v>
      </c>
      <c r="BK87" s="933" t="str">
        <f>IF('I2 LDC class'!$D$34="",'I2 LDC class'!$C$34,'I2 LDC class'!$D$34)</f>
        <v>Rate class 4</v>
      </c>
      <c r="BL87" s="933" t="str">
        <f>IF('I2 LDC class'!$D$35="",'I2 LDC class'!$C$35,'I2 LDC class'!$D$35)</f>
        <v>Rate class 5</v>
      </c>
      <c r="BM87" s="933" t="str">
        <f>IF('I2 LDC class'!$D$36="",'I2 LDC class'!$C$36,'I2 LDC class'!$D$36)</f>
        <v>Rate class 6</v>
      </c>
      <c r="BN87" s="933" t="str">
        <f>IF('I2 LDC class'!$D$37="",'I2 LDC class'!$C$37,'I2 LDC class'!$D$37)</f>
        <v>Rate class 7</v>
      </c>
      <c r="BO87" s="933" t="str">
        <f>IF('I2 LDC class'!$D$38="",'I2 LDC class'!$C$38,'I2 LDC class'!$D$38)</f>
        <v>Rate class 8</v>
      </c>
      <c r="BP87" s="933" t="str">
        <f>IF('I2 LDC class'!$D$39="",'I2 LDC class'!$C$39,'I2 LDC class'!$D$39)</f>
        <v>Rate class 9</v>
      </c>
      <c r="BQ87" s="1370" t="s">
        <v>1148</v>
      </c>
    </row>
    <row r="88" spans="1:69" s="1412" customFormat="1" ht="12.75">
      <c r="A88" s="248">
        <v>1565</v>
      </c>
      <c r="B88" s="248" t="s">
        <v>1086</v>
      </c>
      <c r="C88" s="1410">
        <f>'I4 BO ASSETS'!H17</f>
        <v>0</v>
      </c>
      <c r="D88" s="1411">
        <f t="shared" ref="D88:E107" si="114">$C88*D589</f>
        <v>0</v>
      </c>
      <c r="E88" s="1411">
        <f t="shared" si="114"/>
        <v>0</v>
      </c>
      <c r="F88" s="1411">
        <f>D88+E88</f>
        <v>0</v>
      </c>
      <c r="G88" s="1411">
        <f t="shared" ref="G88:G102" si="115">$D88*G589</f>
        <v>0</v>
      </c>
      <c r="H88" s="1411">
        <f t="shared" ref="H88:Z88" si="116">$D88*H589</f>
        <v>0</v>
      </c>
      <c r="I88" s="1411">
        <f t="shared" si="116"/>
        <v>0</v>
      </c>
      <c r="J88" s="1411">
        <f t="shared" si="116"/>
        <v>0</v>
      </c>
      <c r="K88" s="1411">
        <f t="shared" si="116"/>
        <v>0</v>
      </c>
      <c r="L88" s="1411">
        <f t="shared" si="116"/>
        <v>0</v>
      </c>
      <c r="M88" s="1411">
        <f t="shared" si="116"/>
        <v>0</v>
      </c>
      <c r="N88" s="1411">
        <f t="shared" si="116"/>
        <v>0</v>
      </c>
      <c r="O88" s="1411">
        <f t="shared" si="116"/>
        <v>0</v>
      </c>
      <c r="P88" s="1411">
        <f t="shared" si="116"/>
        <v>0</v>
      </c>
      <c r="Q88" s="1411">
        <f t="shared" si="116"/>
        <v>0</v>
      </c>
      <c r="R88" s="1411">
        <f t="shared" si="116"/>
        <v>0</v>
      </c>
      <c r="S88" s="1411">
        <f t="shared" si="116"/>
        <v>0</v>
      </c>
      <c r="T88" s="1411">
        <f t="shared" si="116"/>
        <v>0</v>
      </c>
      <c r="U88" s="1411">
        <f t="shared" si="116"/>
        <v>0</v>
      </c>
      <c r="V88" s="1411">
        <f t="shared" si="116"/>
        <v>0</v>
      </c>
      <c r="W88" s="1411">
        <f t="shared" si="116"/>
        <v>0</v>
      </c>
      <c r="X88" s="1411">
        <f t="shared" si="116"/>
        <v>0</v>
      </c>
      <c r="Y88" s="1411">
        <f t="shared" si="116"/>
        <v>0</v>
      </c>
      <c r="Z88" s="1411">
        <f t="shared" si="116"/>
        <v>0</v>
      </c>
      <c r="AA88" s="1411">
        <f>SUM(G88:Z88)</f>
        <v>0</v>
      </c>
      <c r="AB88" s="1411">
        <f t="shared" ref="AB88:AB102" si="117">$E88*AB589</f>
        <v>0</v>
      </c>
      <c r="AC88" s="1411">
        <f t="shared" ref="AC88:AU88" si="118">$E88*AC589</f>
        <v>0</v>
      </c>
      <c r="AD88" s="1411">
        <f t="shared" si="118"/>
        <v>0</v>
      </c>
      <c r="AE88" s="1411">
        <f t="shared" si="118"/>
        <v>0</v>
      </c>
      <c r="AF88" s="1411">
        <f t="shared" si="118"/>
        <v>0</v>
      </c>
      <c r="AG88" s="1411">
        <f t="shared" si="118"/>
        <v>0</v>
      </c>
      <c r="AH88" s="1411">
        <f t="shared" si="118"/>
        <v>0</v>
      </c>
      <c r="AI88" s="1411">
        <f t="shared" si="118"/>
        <v>0</v>
      </c>
      <c r="AJ88" s="1411">
        <f t="shared" si="118"/>
        <v>0</v>
      </c>
      <c r="AK88" s="1411">
        <f t="shared" si="118"/>
        <v>0</v>
      </c>
      <c r="AL88" s="1411">
        <f t="shared" si="118"/>
        <v>0</v>
      </c>
      <c r="AM88" s="1411">
        <f t="shared" si="118"/>
        <v>0</v>
      </c>
      <c r="AN88" s="1411">
        <f t="shared" si="118"/>
        <v>0</v>
      </c>
      <c r="AO88" s="1411">
        <f t="shared" si="118"/>
        <v>0</v>
      </c>
      <c r="AP88" s="1411">
        <f t="shared" si="118"/>
        <v>0</v>
      </c>
      <c r="AQ88" s="1411">
        <f t="shared" si="118"/>
        <v>0</v>
      </c>
      <c r="AR88" s="1411">
        <f t="shared" si="118"/>
        <v>0</v>
      </c>
      <c r="AS88" s="1411">
        <f t="shared" si="118"/>
        <v>0</v>
      </c>
      <c r="AT88" s="1411">
        <f t="shared" si="118"/>
        <v>0</v>
      </c>
      <c r="AU88" s="1411">
        <f t="shared" si="118"/>
        <v>0</v>
      </c>
      <c r="AV88" s="1411">
        <f>SUM(AB88:AU88)</f>
        <v>0</v>
      </c>
      <c r="AW88" s="1411"/>
      <c r="AX88" s="1411"/>
      <c r="AY88" s="1411"/>
      <c r="AZ88" s="1411"/>
      <c r="BA88" s="1411"/>
      <c r="BB88" s="1411"/>
      <c r="BC88" s="1411"/>
      <c r="BD88" s="1411"/>
      <c r="BE88" s="1411"/>
      <c r="BF88" s="1411"/>
      <c r="BG88" s="1411"/>
      <c r="BH88" s="1411"/>
      <c r="BI88" s="1411"/>
      <c r="BJ88" s="1411"/>
      <c r="BK88" s="1411"/>
      <c r="BL88" s="1411"/>
      <c r="BM88" s="1411"/>
      <c r="BN88" s="1411"/>
      <c r="BO88" s="1411"/>
      <c r="BP88" s="1411"/>
      <c r="BQ88" s="1411"/>
    </row>
    <row r="89" spans="1:69" s="1412" customFormat="1" ht="12.75">
      <c r="A89" s="1371">
        <v>1805</v>
      </c>
      <c r="B89" s="248" t="s">
        <v>236</v>
      </c>
      <c r="C89" s="1410">
        <f>'I4 BO ASSETS'!H18</f>
        <v>0</v>
      </c>
      <c r="D89" s="1411">
        <f t="shared" si="114"/>
        <v>0</v>
      </c>
      <c r="E89" s="1411">
        <f t="shared" si="114"/>
        <v>0</v>
      </c>
      <c r="F89" s="1411">
        <f t="shared" ref="F89:F127" si="119">D89+E89</f>
        <v>0</v>
      </c>
      <c r="G89" s="1411">
        <f t="shared" si="115"/>
        <v>0</v>
      </c>
      <c r="H89" s="1411">
        <f t="shared" ref="H89:Z89" si="120">$D89*H590</f>
        <v>0</v>
      </c>
      <c r="I89" s="1411">
        <f t="shared" si="120"/>
        <v>0</v>
      </c>
      <c r="J89" s="1411">
        <f t="shared" si="120"/>
        <v>0</v>
      </c>
      <c r="K89" s="1411">
        <f t="shared" si="120"/>
        <v>0</v>
      </c>
      <c r="L89" s="1411">
        <f t="shared" si="120"/>
        <v>0</v>
      </c>
      <c r="M89" s="1411">
        <f t="shared" si="120"/>
        <v>0</v>
      </c>
      <c r="N89" s="1411">
        <f t="shared" si="120"/>
        <v>0</v>
      </c>
      <c r="O89" s="1411">
        <f t="shared" si="120"/>
        <v>0</v>
      </c>
      <c r="P89" s="1411">
        <f t="shared" si="120"/>
        <v>0</v>
      </c>
      <c r="Q89" s="1411">
        <f t="shared" si="120"/>
        <v>0</v>
      </c>
      <c r="R89" s="1411">
        <f t="shared" si="120"/>
        <v>0</v>
      </c>
      <c r="S89" s="1411">
        <f t="shared" si="120"/>
        <v>0</v>
      </c>
      <c r="T89" s="1411">
        <f t="shared" si="120"/>
        <v>0</v>
      </c>
      <c r="U89" s="1411">
        <f t="shared" si="120"/>
        <v>0</v>
      </c>
      <c r="V89" s="1411">
        <f t="shared" si="120"/>
        <v>0</v>
      </c>
      <c r="W89" s="1411">
        <f t="shared" si="120"/>
        <v>0</v>
      </c>
      <c r="X89" s="1411">
        <f t="shared" si="120"/>
        <v>0</v>
      </c>
      <c r="Y89" s="1411">
        <f t="shared" si="120"/>
        <v>0</v>
      </c>
      <c r="Z89" s="1411">
        <f t="shared" si="120"/>
        <v>0</v>
      </c>
      <c r="AA89" s="1411">
        <f t="shared" ref="AA89:AA127" si="121">SUM(G89:Z89)</f>
        <v>0</v>
      </c>
      <c r="AB89" s="1411">
        <f t="shared" si="117"/>
        <v>0</v>
      </c>
      <c r="AC89" s="1411">
        <f t="shared" ref="AC89:AU89" si="122">$E89*AC590</f>
        <v>0</v>
      </c>
      <c r="AD89" s="1411">
        <f t="shared" si="122"/>
        <v>0</v>
      </c>
      <c r="AE89" s="1411">
        <f t="shared" si="122"/>
        <v>0</v>
      </c>
      <c r="AF89" s="1411">
        <f t="shared" si="122"/>
        <v>0</v>
      </c>
      <c r="AG89" s="1411">
        <f t="shared" si="122"/>
        <v>0</v>
      </c>
      <c r="AH89" s="1411">
        <f t="shared" si="122"/>
        <v>0</v>
      </c>
      <c r="AI89" s="1411">
        <f t="shared" si="122"/>
        <v>0</v>
      </c>
      <c r="AJ89" s="1411">
        <f t="shared" si="122"/>
        <v>0</v>
      </c>
      <c r="AK89" s="1411">
        <f t="shared" si="122"/>
        <v>0</v>
      </c>
      <c r="AL89" s="1411">
        <f t="shared" si="122"/>
        <v>0</v>
      </c>
      <c r="AM89" s="1411">
        <f t="shared" si="122"/>
        <v>0</v>
      </c>
      <c r="AN89" s="1411">
        <f t="shared" si="122"/>
        <v>0</v>
      </c>
      <c r="AO89" s="1411">
        <f t="shared" si="122"/>
        <v>0</v>
      </c>
      <c r="AP89" s="1411">
        <f t="shared" si="122"/>
        <v>0</v>
      </c>
      <c r="AQ89" s="1411">
        <f t="shared" si="122"/>
        <v>0</v>
      </c>
      <c r="AR89" s="1411">
        <f t="shared" si="122"/>
        <v>0</v>
      </c>
      <c r="AS89" s="1411">
        <f t="shared" si="122"/>
        <v>0</v>
      </c>
      <c r="AT89" s="1411">
        <f t="shared" si="122"/>
        <v>0</v>
      </c>
      <c r="AU89" s="1411">
        <f t="shared" si="122"/>
        <v>0</v>
      </c>
      <c r="AV89" s="1411">
        <f t="shared" ref="AV89:AV127" si="123">SUM(AB89:AU89)</f>
        <v>0</v>
      </c>
      <c r="AW89" s="1411"/>
      <c r="AX89" s="1411"/>
      <c r="AY89" s="1411"/>
      <c r="AZ89" s="1411"/>
      <c r="BA89" s="1411"/>
      <c r="BB89" s="1411"/>
      <c r="BC89" s="1411"/>
      <c r="BD89" s="1411"/>
      <c r="BE89" s="1411"/>
      <c r="BF89" s="1411"/>
      <c r="BG89" s="1411"/>
      <c r="BH89" s="1411"/>
      <c r="BI89" s="1411"/>
      <c r="BJ89" s="1411"/>
      <c r="BK89" s="1411"/>
      <c r="BL89" s="1411"/>
      <c r="BM89" s="1411"/>
      <c r="BN89" s="1411"/>
      <c r="BO89" s="1411"/>
      <c r="BP89" s="1411"/>
      <c r="BQ89" s="1411"/>
    </row>
    <row r="90" spans="1:69" s="1412" customFormat="1" ht="12.75">
      <c r="A90" s="1371" t="s">
        <v>1257</v>
      </c>
      <c r="B90" s="248" t="s">
        <v>1006</v>
      </c>
      <c r="C90" s="1410">
        <f>'I4 BO ASSETS'!H19</f>
        <v>0</v>
      </c>
      <c r="D90" s="1411">
        <f t="shared" si="114"/>
        <v>0</v>
      </c>
      <c r="E90" s="1411">
        <f t="shared" si="114"/>
        <v>0</v>
      </c>
      <c r="F90" s="1411">
        <f t="shared" si="119"/>
        <v>0</v>
      </c>
      <c r="G90" s="1411">
        <f t="shared" si="115"/>
        <v>0</v>
      </c>
      <c r="H90" s="1411">
        <f t="shared" ref="H90:Z90" si="124">$D90*H591</f>
        <v>0</v>
      </c>
      <c r="I90" s="1411">
        <f t="shared" si="124"/>
        <v>0</v>
      </c>
      <c r="J90" s="1411">
        <f t="shared" si="124"/>
        <v>0</v>
      </c>
      <c r="K90" s="1411">
        <f t="shared" si="124"/>
        <v>0</v>
      </c>
      <c r="L90" s="1411">
        <f t="shared" si="124"/>
        <v>0</v>
      </c>
      <c r="M90" s="1411">
        <f t="shared" si="124"/>
        <v>0</v>
      </c>
      <c r="N90" s="1411">
        <f t="shared" si="124"/>
        <v>0</v>
      </c>
      <c r="O90" s="1411">
        <f t="shared" si="124"/>
        <v>0</v>
      </c>
      <c r="P90" s="1411">
        <f t="shared" si="124"/>
        <v>0</v>
      </c>
      <c r="Q90" s="1411">
        <f t="shared" si="124"/>
        <v>0</v>
      </c>
      <c r="R90" s="1411">
        <f t="shared" si="124"/>
        <v>0</v>
      </c>
      <c r="S90" s="1411">
        <f t="shared" si="124"/>
        <v>0</v>
      </c>
      <c r="T90" s="1411">
        <f t="shared" si="124"/>
        <v>0</v>
      </c>
      <c r="U90" s="1411">
        <f t="shared" si="124"/>
        <v>0</v>
      </c>
      <c r="V90" s="1411">
        <f t="shared" si="124"/>
        <v>0</v>
      </c>
      <c r="W90" s="1411">
        <f t="shared" si="124"/>
        <v>0</v>
      </c>
      <c r="X90" s="1411">
        <f t="shared" si="124"/>
        <v>0</v>
      </c>
      <c r="Y90" s="1411">
        <f t="shared" si="124"/>
        <v>0</v>
      </c>
      <c r="Z90" s="1411">
        <f t="shared" si="124"/>
        <v>0</v>
      </c>
      <c r="AA90" s="1411">
        <f t="shared" si="121"/>
        <v>0</v>
      </c>
      <c r="AB90" s="1411">
        <f t="shared" si="117"/>
        <v>0</v>
      </c>
      <c r="AC90" s="1411">
        <f t="shared" ref="AC90:AU90" si="125">$E90*AC591</f>
        <v>0</v>
      </c>
      <c r="AD90" s="1411">
        <f t="shared" si="125"/>
        <v>0</v>
      </c>
      <c r="AE90" s="1411">
        <f t="shared" si="125"/>
        <v>0</v>
      </c>
      <c r="AF90" s="1411">
        <f t="shared" si="125"/>
        <v>0</v>
      </c>
      <c r="AG90" s="1411">
        <f t="shared" si="125"/>
        <v>0</v>
      </c>
      <c r="AH90" s="1411">
        <f t="shared" si="125"/>
        <v>0</v>
      </c>
      <c r="AI90" s="1411">
        <f t="shared" si="125"/>
        <v>0</v>
      </c>
      <c r="AJ90" s="1411">
        <f t="shared" si="125"/>
        <v>0</v>
      </c>
      <c r="AK90" s="1411">
        <f t="shared" si="125"/>
        <v>0</v>
      </c>
      <c r="AL90" s="1411">
        <f t="shared" si="125"/>
        <v>0</v>
      </c>
      <c r="AM90" s="1411">
        <f t="shared" si="125"/>
        <v>0</v>
      </c>
      <c r="AN90" s="1411">
        <f t="shared" si="125"/>
        <v>0</v>
      </c>
      <c r="AO90" s="1411">
        <f t="shared" si="125"/>
        <v>0</v>
      </c>
      <c r="AP90" s="1411">
        <f t="shared" si="125"/>
        <v>0</v>
      </c>
      <c r="AQ90" s="1411">
        <f t="shared" si="125"/>
        <v>0</v>
      </c>
      <c r="AR90" s="1411">
        <f t="shared" si="125"/>
        <v>0</v>
      </c>
      <c r="AS90" s="1411">
        <f t="shared" si="125"/>
        <v>0</v>
      </c>
      <c r="AT90" s="1411">
        <f t="shared" si="125"/>
        <v>0</v>
      </c>
      <c r="AU90" s="1411">
        <f t="shared" si="125"/>
        <v>0</v>
      </c>
      <c r="AV90" s="1411">
        <f t="shared" si="123"/>
        <v>0</v>
      </c>
      <c r="AW90" s="1411"/>
      <c r="AX90" s="1411"/>
      <c r="AY90" s="1411"/>
      <c r="AZ90" s="1411"/>
      <c r="BA90" s="1411"/>
      <c r="BB90" s="1411"/>
      <c r="BC90" s="1411"/>
      <c r="BD90" s="1411"/>
      <c r="BE90" s="1411"/>
      <c r="BF90" s="1411"/>
      <c r="BG90" s="1411"/>
      <c r="BH90" s="1411"/>
      <c r="BI90" s="1411"/>
      <c r="BJ90" s="1411"/>
      <c r="BK90" s="1411"/>
      <c r="BL90" s="1411"/>
      <c r="BM90" s="1411"/>
      <c r="BN90" s="1411"/>
      <c r="BO90" s="1411"/>
      <c r="BP90" s="1411"/>
      <c r="BQ90" s="1411"/>
    </row>
    <row r="91" spans="1:69" s="1412" customFormat="1" ht="12.75">
      <c r="A91" s="1371" t="s">
        <v>1258</v>
      </c>
      <c r="B91" s="248" t="s">
        <v>1008</v>
      </c>
      <c r="C91" s="1410">
        <f>'I4 BO ASSETS'!H20</f>
        <v>0</v>
      </c>
      <c r="D91" s="1411">
        <f t="shared" si="114"/>
        <v>0</v>
      </c>
      <c r="E91" s="1411">
        <f t="shared" si="114"/>
        <v>0</v>
      </c>
      <c r="F91" s="1411">
        <f t="shared" si="119"/>
        <v>0</v>
      </c>
      <c r="G91" s="1411">
        <f t="shared" si="115"/>
        <v>0</v>
      </c>
      <c r="H91" s="1411">
        <f t="shared" ref="H91:Z91" si="126">$D91*H592</f>
        <v>0</v>
      </c>
      <c r="I91" s="1411">
        <f t="shared" si="126"/>
        <v>0</v>
      </c>
      <c r="J91" s="1411">
        <f t="shared" si="126"/>
        <v>0</v>
      </c>
      <c r="K91" s="1411">
        <f t="shared" si="126"/>
        <v>0</v>
      </c>
      <c r="L91" s="1411">
        <f t="shared" si="126"/>
        <v>0</v>
      </c>
      <c r="M91" s="1411">
        <f t="shared" si="126"/>
        <v>0</v>
      </c>
      <c r="N91" s="1411">
        <f t="shared" si="126"/>
        <v>0</v>
      </c>
      <c r="O91" s="1411">
        <f t="shared" si="126"/>
        <v>0</v>
      </c>
      <c r="P91" s="1411">
        <f t="shared" si="126"/>
        <v>0</v>
      </c>
      <c r="Q91" s="1411">
        <f t="shared" si="126"/>
        <v>0</v>
      </c>
      <c r="R91" s="1411">
        <f t="shared" si="126"/>
        <v>0</v>
      </c>
      <c r="S91" s="1411">
        <f t="shared" si="126"/>
        <v>0</v>
      </c>
      <c r="T91" s="1411">
        <f t="shared" si="126"/>
        <v>0</v>
      </c>
      <c r="U91" s="1411">
        <f t="shared" si="126"/>
        <v>0</v>
      </c>
      <c r="V91" s="1411">
        <f t="shared" si="126"/>
        <v>0</v>
      </c>
      <c r="W91" s="1411">
        <f t="shared" si="126"/>
        <v>0</v>
      </c>
      <c r="X91" s="1411">
        <f t="shared" si="126"/>
        <v>0</v>
      </c>
      <c r="Y91" s="1411">
        <f t="shared" si="126"/>
        <v>0</v>
      </c>
      <c r="Z91" s="1411">
        <f t="shared" si="126"/>
        <v>0</v>
      </c>
      <c r="AA91" s="1411">
        <f t="shared" si="121"/>
        <v>0</v>
      </c>
      <c r="AB91" s="1411">
        <f t="shared" si="117"/>
        <v>0</v>
      </c>
      <c r="AC91" s="1411">
        <f t="shared" ref="AC91:AU91" si="127">$E91*AC592</f>
        <v>0</v>
      </c>
      <c r="AD91" s="1411">
        <f t="shared" si="127"/>
        <v>0</v>
      </c>
      <c r="AE91" s="1411">
        <f t="shared" si="127"/>
        <v>0</v>
      </c>
      <c r="AF91" s="1411">
        <f t="shared" si="127"/>
        <v>0</v>
      </c>
      <c r="AG91" s="1411">
        <f t="shared" si="127"/>
        <v>0</v>
      </c>
      <c r="AH91" s="1411">
        <f t="shared" si="127"/>
        <v>0</v>
      </c>
      <c r="AI91" s="1411">
        <f t="shared" si="127"/>
        <v>0</v>
      </c>
      <c r="AJ91" s="1411">
        <f t="shared" si="127"/>
        <v>0</v>
      </c>
      <c r="AK91" s="1411">
        <f t="shared" si="127"/>
        <v>0</v>
      </c>
      <c r="AL91" s="1411">
        <f t="shared" si="127"/>
        <v>0</v>
      </c>
      <c r="AM91" s="1411">
        <f t="shared" si="127"/>
        <v>0</v>
      </c>
      <c r="AN91" s="1411">
        <f t="shared" si="127"/>
        <v>0</v>
      </c>
      <c r="AO91" s="1411">
        <f t="shared" si="127"/>
        <v>0</v>
      </c>
      <c r="AP91" s="1411">
        <f t="shared" si="127"/>
        <v>0</v>
      </c>
      <c r="AQ91" s="1411">
        <f t="shared" si="127"/>
        <v>0</v>
      </c>
      <c r="AR91" s="1411">
        <f t="shared" si="127"/>
        <v>0</v>
      </c>
      <c r="AS91" s="1411">
        <f t="shared" si="127"/>
        <v>0</v>
      </c>
      <c r="AT91" s="1411">
        <f t="shared" si="127"/>
        <v>0</v>
      </c>
      <c r="AU91" s="1411">
        <f t="shared" si="127"/>
        <v>0</v>
      </c>
      <c r="AV91" s="1411">
        <f t="shared" si="123"/>
        <v>0</v>
      </c>
      <c r="AW91" s="1411"/>
      <c r="AX91" s="1411"/>
      <c r="AY91" s="1411"/>
      <c r="AZ91" s="1411"/>
      <c r="BA91" s="1411"/>
      <c r="BB91" s="1411"/>
      <c r="BC91" s="1411"/>
      <c r="BD91" s="1411"/>
      <c r="BE91" s="1411"/>
      <c r="BF91" s="1411"/>
      <c r="BG91" s="1411"/>
      <c r="BH91" s="1411"/>
      <c r="BI91" s="1411"/>
      <c r="BJ91" s="1411"/>
      <c r="BK91" s="1411"/>
      <c r="BL91" s="1411"/>
      <c r="BM91" s="1411"/>
      <c r="BN91" s="1411"/>
      <c r="BO91" s="1411"/>
      <c r="BP91" s="1411"/>
      <c r="BQ91" s="1411"/>
    </row>
    <row r="92" spans="1:69" s="1412" customFormat="1" ht="12.75">
      <c r="A92" s="1371">
        <v>1806</v>
      </c>
      <c r="B92" s="248" t="s">
        <v>237</v>
      </c>
      <c r="C92" s="1410">
        <f>'I4 BO ASSETS'!H21</f>
        <v>0</v>
      </c>
      <c r="D92" s="1411">
        <f t="shared" si="114"/>
        <v>0</v>
      </c>
      <c r="E92" s="1411">
        <f t="shared" si="114"/>
        <v>0</v>
      </c>
      <c r="F92" s="1411">
        <f t="shared" si="119"/>
        <v>0</v>
      </c>
      <c r="G92" s="1411">
        <f t="shared" si="115"/>
        <v>0</v>
      </c>
      <c r="H92" s="1411">
        <f t="shared" ref="H92:Z92" si="128">$D92*H593</f>
        <v>0</v>
      </c>
      <c r="I92" s="1411">
        <f t="shared" si="128"/>
        <v>0</v>
      </c>
      <c r="J92" s="1411">
        <f t="shared" si="128"/>
        <v>0</v>
      </c>
      <c r="K92" s="1411">
        <f t="shared" si="128"/>
        <v>0</v>
      </c>
      <c r="L92" s="1411">
        <f t="shared" si="128"/>
        <v>0</v>
      </c>
      <c r="M92" s="1411">
        <f t="shared" si="128"/>
        <v>0</v>
      </c>
      <c r="N92" s="1411">
        <f t="shared" si="128"/>
        <v>0</v>
      </c>
      <c r="O92" s="1411">
        <f t="shared" si="128"/>
        <v>0</v>
      </c>
      <c r="P92" s="1411">
        <f t="shared" si="128"/>
        <v>0</v>
      </c>
      <c r="Q92" s="1411">
        <f t="shared" si="128"/>
        <v>0</v>
      </c>
      <c r="R92" s="1411">
        <f t="shared" si="128"/>
        <v>0</v>
      </c>
      <c r="S92" s="1411">
        <f t="shared" si="128"/>
        <v>0</v>
      </c>
      <c r="T92" s="1411">
        <f t="shared" si="128"/>
        <v>0</v>
      </c>
      <c r="U92" s="1411">
        <f t="shared" si="128"/>
        <v>0</v>
      </c>
      <c r="V92" s="1411">
        <f t="shared" si="128"/>
        <v>0</v>
      </c>
      <c r="W92" s="1411">
        <f t="shared" si="128"/>
        <v>0</v>
      </c>
      <c r="X92" s="1411">
        <f t="shared" si="128"/>
        <v>0</v>
      </c>
      <c r="Y92" s="1411">
        <f t="shared" si="128"/>
        <v>0</v>
      </c>
      <c r="Z92" s="1411">
        <f t="shared" si="128"/>
        <v>0</v>
      </c>
      <c r="AA92" s="1411">
        <f t="shared" si="121"/>
        <v>0</v>
      </c>
      <c r="AB92" s="1411">
        <f t="shared" si="117"/>
        <v>0</v>
      </c>
      <c r="AC92" s="1411">
        <f t="shared" ref="AC92:AU92" si="129">$E92*AC593</f>
        <v>0</v>
      </c>
      <c r="AD92" s="1411">
        <f t="shared" si="129"/>
        <v>0</v>
      </c>
      <c r="AE92" s="1411">
        <f t="shared" si="129"/>
        <v>0</v>
      </c>
      <c r="AF92" s="1411">
        <f t="shared" si="129"/>
        <v>0</v>
      </c>
      <c r="AG92" s="1411">
        <f t="shared" si="129"/>
        <v>0</v>
      </c>
      <c r="AH92" s="1411">
        <f t="shared" si="129"/>
        <v>0</v>
      </c>
      <c r="AI92" s="1411">
        <f t="shared" si="129"/>
        <v>0</v>
      </c>
      <c r="AJ92" s="1411">
        <f t="shared" si="129"/>
        <v>0</v>
      </c>
      <c r="AK92" s="1411">
        <f t="shared" si="129"/>
        <v>0</v>
      </c>
      <c r="AL92" s="1411">
        <f t="shared" si="129"/>
        <v>0</v>
      </c>
      <c r="AM92" s="1411">
        <f t="shared" si="129"/>
        <v>0</v>
      </c>
      <c r="AN92" s="1411">
        <f t="shared" si="129"/>
        <v>0</v>
      </c>
      <c r="AO92" s="1411">
        <f t="shared" si="129"/>
        <v>0</v>
      </c>
      <c r="AP92" s="1411">
        <f t="shared" si="129"/>
        <v>0</v>
      </c>
      <c r="AQ92" s="1411">
        <f t="shared" si="129"/>
        <v>0</v>
      </c>
      <c r="AR92" s="1411">
        <f t="shared" si="129"/>
        <v>0</v>
      </c>
      <c r="AS92" s="1411">
        <f t="shared" si="129"/>
        <v>0</v>
      </c>
      <c r="AT92" s="1411">
        <f t="shared" si="129"/>
        <v>0</v>
      </c>
      <c r="AU92" s="1411">
        <f t="shared" si="129"/>
        <v>0</v>
      </c>
      <c r="AV92" s="1411">
        <f t="shared" si="123"/>
        <v>0</v>
      </c>
      <c r="AW92" s="1411"/>
      <c r="AX92" s="1411"/>
      <c r="AY92" s="1411"/>
      <c r="AZ92" s="1411"/>
      <c r="BA92" s="1411"/>
      <c r="BB92" s="1411"/>
      <c r="BC92" s="1411"/>
      <c r="BD92" s="1411"/>
      <c r="BE92" s="1411"/>
      <c r="BF92" s="1411"/>
      <c r="BG92" s="1411"/>
      <c r="BH92" s="1411"/>
      <c r="BI92" s="1411"/>
      <c r="BJ92" s="1411"/>
      <c r="BK92" s="1411"/>
      <c r="BL92" s="1411"/>
      <c r="BM92" s="1411"/>
      <c r="BN92" s="1411"/>
      <c r="BO92" s="1411"/>
      <c r="BP92" s="1411"/>
      <c r="BQ92" s="1411"/>
    </row>
    <row r="93" spans="1:69" s="1412" customFormat="1" ht="12.75">
      <c r="A93" s="1371" t="s">
        <v>1259</v>
      </c>
      <c r="B93" s="248" t="s">
        <v>1007</v>
      </c>
      <c r="C93" s="1410">
        <f>'I4 BO ASSETS'!H22</f>
        <v>0</v>
      </c>
      <c r="D93" s="1411">
        <f t="shared" si="114"/>
        <v>0</v>
      </c>
      <c r="E93" s="1411">
        <f t="shared" si="114"/>
        <v>0</v>
      </c>
      <c r="F93" s="1411">
        <f t="shared" si="119"/>
        <v>0</v>
      </c>
      <c r="G93" s="1411">
        <f t="shared" si="115"/>
        <v>0</v>
      </c>
      <c r="H93" s="1411">
        <f t="shared" ref="H93:Z93" si="130">$D93*H594</f>
        <v>0</v>
      </c>
      <c r="I93" s="1411">
        <f t="shared" si="130"/>
        <v>0</v>
      </c>
      <c r="J93" s="1411">
        <f t="shared" si="130"/>
        <v>0</v>
      </c>
      <c r="K93" s="1411">
        <f t="shared" si="130"/>
        <v>0</v>
      </c>
      <c r="L93" s="1411">
        <f t="shared" si="130"/>
        <v>0</v>
      </c>
      <c r="M93" s="1411">
        <f t="shared" si="130"/>
        <v>0</v>
      </c>
      <c r="N93" s="1411">
        <f t="shared" si="130"/>
        <v>0</v>
      </c>
      <c r="O93" s="1411">
        <f t="shared" si="130"/>
        <v>0</v>
      </c>
      <c r="P93" s="1411">
        <f t="shared" si="130"/>
        <v>0</v>
      </c>
      <c r="Q93" s="1411">
        <f t="shared" si="130"/>
        <v>0</v>
      </c>
      <c r="R93" s="1411">
        <f t="shared" si="130"/>
        <v>0</v>
      </c>
      <c r="S93" s="1411">
        <f t="shared" si="130"/>
        <v>0</v>
      </c>
      <c r="T93" s="1411">
        <f t="shared" si="130"/>
        <v>0</v>
      </c>
      <c r="U93" s="1411">
        <f t="shared" si="130"/>
        <v>0</v>
      </c>
      <c r="V93" s="1411">
        <f t="shared" si="130"/>
        <v>0</v>
      </c>
      <c r="W93" s="1411">
        <f t="shared" si="130"/>
        <v>0</v>
      </c>
      <c r="X93" s="1411">
        <f t="shared" si="130"/>
        <v>0</v>
      </c>
      <c r="Y93" s="1411">
        <f t="shared" si="130"/>
        <v>0</v>
      </c>
      <c r="Z93" s="1411">
        <f t="shared" si="130"/>
        <v>0</v>
      </c>
      <c r="AA93" s="1411">
        <f t="shared" si="121"/>
        <v>0</v>
      </c>
      <c r="AB93" s="1411">
        <f t="shared" si="117"/>
        <v>0</v>
      </c>
      <c r="AC93" s="1411">
        <f t="shared" ref="AC93:AU93" si="131">$E93*AC594</f>
        <v>0</v>
      </c>
      <c r="AD93" s="1411">
        <f t="shared" si="131"/>
        <v>0</v>
      </c>
      <c r="AE93" s="1411">
        <f t="shared" si="131"/>
        <v>0</v>
      </c>
      <c r="AF93" s="1411">
        <f t="shared" si="131"/>
        <v>0</v>
      </c>
      <c r="AG93" s="1411">
        <f t="shared" si="131"/>
        <v>0</v>
      </c>
      <c r="AH93" s="1411">
        <f t="shared" si="131"/>
        <v>0</v>
      </c>
      <c r="AI93" s="1411">
        <f t="shared" si="131"/>
        <v>0</v>
      </c>
      <c r="AJ93" s="1411">
        <f t="shared" si="131"/>
        <v>0</v>
      </c>
      <c r="AK93" s="1411">
        <f t="shared" si="131"/>
        <v>0</v>
      </c>
      <c r="AL93" s="1411">
        <f t="shared" si="131"/>
        <v>0</v>
      </c>
      <c r="AM93" s="1411">
        <f t="shared" si="131"/>
        <v>0</v>
      </c>
      <c r="AN93" s="1411">
        <f t="shared" si="131"/>
        <v>0</v>
      </c>
      <c r="AO93" s="1411">
        <f t="shared" si="131"/>
        <v>0</v>
      </c>
      <c r="AP93" s="1411">
        <f t="shared" si="131"/>
        <v>0</v>
      </c>
      <c r="AQ93" s="1411">
        <f t="shared" si="131"/>
        <v>0</v>
      </c>
      <c r="AR93" s="1411">
        <f t="shared" si="131"/>
        <v>0</v>
      </c>
      <c r="AS93" s="1411">
        <f t="shared" si="131"/>
        <v>0</v>
      </c>
      <c r="AT93" s="1411">
        <f t="shared" si="131"/>
        <v>0</v>
      </c>
      <c r="AU93" s="1411">
        <f t="shared" si="131"/>
        <v>0</v>
      </c>
      <c r="AV93" s="1411">
        <f t="shared" si="123"/>
        <v>0</v>
      </c>
      <c r="AW93" s="1411"/>
      <c r="AX93" s="1411"/>
      <c r="AY93" s="1411"/>
      <c r="AZ93" s="1411"/>
      <c r="BA93" s="1411"/>
      <c r="BB93" s="1411"/>
      <c r="BC93" s="1411"/>
      <c r="BD93" s="1411"/>
      <c r="BE93" s="1411"/>
      <c r="BF93" s="1411"/>
      <c r="BG93" s="1411"/>
      <c r="BH93" s="1411"/>
      <c r="BI93" s="1411"/>
      <c r="BJ93" s="1411"/>
      <c r="BK93" s="1411"/>
      <c r="BL93" s="1411"/>
      <c r="BM93" s="1411"/>
      <c r="BN93" s="1411"/>
      <c r="BO93" s="1411"/>
      <c r="BP93" s="1411"/>
      <c r="BQ93" s="1411"/>
    </row>
    <row r="94" spans="1:69" s="1412" customFormat="1" ht="12.75">
      <c r="A94" s="1371" t="s">
        <v>1260</v>
      </c>
      <c r="B94" s="248" t="s">
        <v>1009</v>
      </c>
      <c r="C94" s="1410">
        <f>'I4 BO ASSETS'!H23</f>
        <v>0</v>
      </c>
      <c r="D94" s="1411">
        <f t="shared" si="114"/>
        <v>0</v>
      </c>
      <c r="E94" s="1411">
        <f t="shared" si="114"/>
        <v>0</v>
      </c>
      <c r="F94" s="1411">
        <f t="shared" si="119"/>
        <v>0</v>
      </c>
      <c r="G94" s="1411">
        <f t="shared" si="115"/>
        <v>0</v>
      </c>
      <c r="H94" s="1411">
        <f t="shared" ref="H94:Z94" si="132">$D94*H595</f>
        <v>0</v>
      </c>
      <c r="I94" s="1411">
        <f t="shared" si="132"/>
        <v>0</v>
      </c>
      <c r="J94" s="1411">
        <f t="shared" si="132"/>
        <v>0</v>
      </c>
      <c r="K94" s="1411">
        <f t="shared" si="132"/>
        <v>0</v>
      </c>
      <c r="L94" s="1411">
        <f t="shared" si="132"/>
        <v>0</v>
      </c>
      <c r="M94" s="1411">
        <f t="shared" si="132"/>
        <v>0</v>
      </c>
      <c r="N94" s="1411">
        <f t="shared" si="132"/>
        <v>0</v>
      </c>
      <c r="O94" s="1411">
        <f t="shared" si="132"/>
        <v>0</v>
      </c>
      <c r="P94" s="1411">
        <f t="shared" si="132"/>
        <v>0</v>
      </c>
      <c r="Q94" s="1411">
        <f t="shared" si="132"/>
        <v>0</v>
      </c>
      <c r="R94" s="1411">
        <f t="shared" si="132"/>
        <v>0</v>
      </c>
      <c r="S94" s="1411">
        <f t="shared" si="132"/>
        <v>0</v>
      </c>
      <c r="T94" s="1411">
        <f t="shared" si="132"/>
        <v>0</v>
      </c>
      <c r="U94" s="1411">
        <f t="shared" si="132"/>
        <v>0</v>
      </c>
      <c r="V94" s="1411">
        <f t="shared" si="132"/>
        <v>0</v>
      </c>
      <c r="W94" s="1411">
        <f t="shared" si="132"/>
        <v>0</v>
      </c>
      <c r="X94" s="1411">
        <f t="shared" si="132"/>
        <v>0</v>
      </c>
      <c r="Y94" s="1411">
        <f t="shared" si="132"/>
        <v>0</v>
      </c>
      <c r="Z94" s="1411">
        <f t="shared" si="132"/>
        <v>0</v>
      </c>
      <c r="AA94" s="1411">
        <f t="shared" si="121"/>
        <v>0</v>
      </c>
      <c r="AB94" s="1411">
        <f t="shared" si="117"/>
        <v>0</v>
      </c>
      <c r="AC94" s="1411">
        <f t="shared" ref="AC94:AU94" si="133">$E94*AC595</f>
        <v>0</v>
      </c>
      <c r="AD94" s="1411">
        <f t="shared" si="133"/>
        <v>0</v>
      </c>
      <c r="AE94" s="1411">
        <f t="shared" si="133"/>
        <v>0</v>
      </c>
      <c r="AF94" s="1411">
        <f t="shared" si="133"/>
        <v>0</v>
      </c>
      <c r="AG94" s="1411">
        <f t="shared" si="133"/>
        <v>0</v>
      </c>
      <c r="AH94" s="1411">
        <f t="shared" si="133"/>
        <v>0</v>
      </c>
      <c r="AI94" s="1411">
        <f t="shared" si="133"/>
        <v>0</v>
      </c>
      <c r="AJ94" s="1411">
        <f t="shared" si="133"/>
        <v>0</v>
      </c>
      <c r="AK94" s="1411">
        <f t="shared" si="133"/>
        <v>0</v>
      </c>
      <c r="AL94" s="1411">
        <f t="shared" si="133"/>
        <v>0</v>
      </c>
      <c r="AM94" s="1411">
        <f t="shared" si="133"/>
        <v>0</v>
      </c>
      <c r="AN94" s="1411">
        <f t="shared" si="133"/>
        <v>0</v>
      </c>
      <c r="AO94" s="1411">
        <f t="shared" si="133"/>
        <v>0</v>
      </c>
      <c r="AP94" s="1411">
        <f t="shared" si="133"/>
        <v>0</v>
      </c>
      <c r="AQ94" s="1411">
        <f t="shared" si="133"/>
        <v>0</v>
      </c>
      <c r="AR94" s="1411">
        <f t="shared" si="133"/>
        <v>0</v>
      </c>
      <c r="AS94" s="1411">
        <f t="shared" si="133"/>
        <v>0</v>
      </c>
      <c r="AT94" s="1411">
        <f t="shared" si="133"/>
        <v>0</v>
      </c>
      <c r="AU94" s="1411">
        <f t="shared" si="133"/>
        <v>0</v>
      </c>
      <c r="AV94" s="1411">
        <f t="shared" si="123"/>
        <v>0</v>
      </c>
      <c r="AW94" s="1411"/>
      <c r="AX94" s="1411"/>
      <c r="AY94" s="1411"/>
      <c r="AZ94" s="1411"/>
      <c r="BA94" s="1411"/>
      <c r="BB94" s="1411"/>
      <c r="BC94" s="1411"/>
      <c r="BD94" s="1411"/>
      <c r="BE94" s="1411"/>
      <c r="BF94" s="1411"/>
      <c r="BG94" s="1411"/>
      <c r="BH94" s="1411"/>
      <c r="BI94" s="1411"/>
      <c r="BJ94" s="1411"/>
      <c r="BK94" s="1411"/>
      <c r="BL94" s="1411"/>
      <c r="BM94" s="1411"/>
      <c r="BN94" s="1411"/>
      <c r="BO94" s="1411"/>
      <c r="BP94" s="1411"/>
      <c r="BQ94" s="1411"/>
    </row>
    <row r="95" spans="1:69" s="1412" customFormat="1" ht="12.75">
      <c r="A95" s="1371">
        <v>1808</v>
      </c>
      <c r="B95" s="248" t="s">
        <v>238</v>
      </c>
      <c r="C95" s="1410">
        <f>'I4 BO ASSETS'!H24</f>
        <v>0</v>
      </c>
      <c r="D95" s="1411">
        <f t="shared" si="114"/>
        <v>0</v>
      </c>
      <c r="E95" s="1411">
        <f t="shared" si="114"/>
        <v>0</v>
      </c>
      <c r="F95" s="1411">
        <f t="shared" si="119"/>
        <v>0</v>
      </c>
      <c r="G95" s="1411">
        <f t="shared" si="115"/>
        <v>0</v>
      </c>
      <c r="H95" s="1411">
        <f t="shared" ref="H95:Z95" si="134">$D95*H596</f>
        <v>0</v>
      </c>
      <c r="I95" s="1411">
        <f t="shared" si="134"/>
        <v>0</v>
      </c>
      <c r="J95" s="1411">
        <f t="shared" si="134"/>
        <v>0</v>
      </c>
      <c r="K95" s="1411">
        <f t="shared" si="134"/>
        <v>0</v>
      </c>
      <c r="L95" s="1411">
        <f t="shared" si="134"/>
        <v>0</v>
      </c>
      <c r="M95" s="1411">
        <f t="shared" si="134"/>
        <v>0</v>
      </c>
      <c r="N95" s="1411">
        <f t="shared" si="134"/>
        <v>0</v>
      </c>
      <c r="O95" s="1411">
        <f t="shared" si="134"/>
        <v>0</v>
      </c>
      <c r="P95" s="1411">
        <f t="shared" si="134"/>
        <v>0</v>
      </c>
      <c r="Q95" s="1411">
        <f t="shared" si="134"/>
        <v>0</v>
      </c>
      <c r="R95" s="1411">
        <f t="shared" si="134"/>
        <v>0</v>
      </c>
      <c r="S95" s="1411">
        <f t="shared" si="134"/>
        <v>0</v>
      </c>
      <c r="T95" s="1411">
        <f t="shared" si="134"/>
        <v>0</v>
      </c>
      <c r="U95" s="1411">
        <f t="shared" si="134"/>
        <v>0</v>
      </c>
      <c r="V95" s="1411">
        <f t="shared" si="134"/>
        <v>0</v>
      </c>
      <c r="W95" s="1411">
        <f t="shared" si="134"/>
        <v>0</v>
      </c>
      <c r="X95" s="1411">
        <f t="shared" si="134"/>
        <v>0</v>
      </c>
      <c r="Y95" s="1411">
        <f t="shared" si="134"/>
        <v>0</v>
      </c>
      <c r="Z95" s="1411">
        <f t="shared" si="134"/>
        <v>0</v>
      </c>
      <c r="AA95" s="1411">
        <f t="shared" si="121"/>
        <v>0</v>
      </c>
      <c r="AB95" s="1411">
        <f t="shared" si="117"/>
        <v>0</v>
      </c>
      <c r="AC95" s="1411">
        <f t="shared" ref="AC95:AU95" si="135">$E95*AC596</f>
        <v>0</v>
      </c>
      <c r="AD95" s="1411">
        <f t="shared" si="135"/>
        <v>0</v>
      </c>
      <c r="AE95" s="1411">
        <f t="shared" si="135"/>
        <v>0</v>
      </c>
      <c r="AF95" s="1411">
        <f t="shared" si="135"/>
        <v>0</v>
      </c>
      <c r="AG95" s="1411">
        <f t="shared" si="135"/>
        <v>0</v>
      </c>
      <c r="AH95" s="1411">
        <f t="shared" si="135"/>
        <v>0</v>
      </c>
      <c r="AI95" s="1411">
        <f t="shared" si="135"/>
        <v>0</v>
      </c>
      <c r="AJ95" s="1411">
        <f t="shared" si="135"/>
        <v>0</v>
      </c>
      <c r="AK95" s="1411">
        <f t="shared" si="135"/>
        <v>0</v>
      </c>
      <c r="AL95" s="1411">
        <f t="shared" si="135"/>
        <v>0</v>
      </c>
      <c r="AM95" s="1411">
        <f t="shared" si="135"/>
        <v>0</v>
      </c>
      <c r="AN95" s="1411">
        <f t="shared" si="135"/>
        <v>0</v>
      </c>
      <c r="AO95" s="1411">
        <f t="shared" si="135"/>
        <v>0</v>
      </c>
      <c r="AP95" s="1411">
        <f t="shared" si="135"/>
        <v>0</v>
      </c>
      <c r="AQ95" s="1411">
        <f t="shared" si="135"/>
        <v>0</v>
      </c>
      <c r="AR95" s="1411">
        <f t="shared" si="135"/>
        <v>0</v>
      </c>
      <c r="AS95" s="1411">
        <f t="shared" si="135"/>
        <v>0</v>
      </c>
      <c r="AT95" s="1411">
        <f t="shared" si="135"/>
        <v>0</v>
      </c>
      <c r="AU95" s="1411">
        <f t="shared" si="135"/>
        <v>0</v>
      </c>
      <c r="AV95" s="1411">
        <f t="shared" si="123"/>
        <v>0</v>
      </c>
      <c r="AW95" s="1411"/>
      <c r="AX95" s="1411"/>
      <c r="AY95" s="1411"/>
      <c r="AZ95" s="1411"/>
      <c r="BA95" s="1411"/>
      <c r="BB95" s="1411"/>
      <c r="BC95" s="1411"/>
      <c r="BD95" s="1411"/>
      <c r="BE95" s="1411"/>
      <c r="BF95" s="1411"/>
      <c r="BG95" s="1411"/>
      <c r="BH95" s="1411"/>
      <c r="BI95" s="1411"/>
      <c r="BJ95" s="1411"/>
      <c r="BK95" s="1411"/>
      <c r="BL95" s="1411"/>
      <c r="BM95" s="1411"/>
      <c r="BN95" s="1411"/>
      <c r="BO95" s="1411"/>
      <c r="BP95" s="1411"/>
      <c r="BQ95" s="1411"/>
    </row>
    <row r="96" spans="1:69" s="1412" customFormat="1" ht="12.75">
      <c r="A96" s="1371" t="s">
        <v>1261</v>
      </c>
      <c r="B96" s="248" t="s">
        <v>1010</v>
      </c>
      <c r="C96" s="1410">
        <f>'I4 BO ASSETS'!H25</f>
        <v>0</v>
      </c>
      <c r="D96" s="1411">
        <f t="shared" si="114"/>
        <v>0</v>
      </c>
      <c r="E96" s="1411">
        <f t="shared" si="114"/>
        <v>0</v>
      </c>
      <c r="F96" s="1411">
        <f t="shared" si="119"/>
        <v>0</v>
      </c>
      <c r="G96" s="1411">
        <f t="shared" si="115"/>
        <v>0</v>
      </c>
      <c r="H96" s="1411">
        <f t="shared" ref="H96:Z96" si="136">$D96*H597</f>
        <v>0</v>
      </c>
      <c r="I96" s="1411">
        <f t="shared" si="136"/>
        <v>0</v>
      </c>
      <c r="J96" s="1411">
        <f t="shared" si="136"/>
        <v>0</v>
      </c>
      <c r="K96" s="1411">
        <f t="shared" si="136"/>
        <v>0</v>
      </c>
      <c r="L96" s="1411">
        <f t="shared" si="136"/>
        <v>0</v>
      </c>
      <c r="M96" s="1411">
        <f t="shared" si="136"/>
        <v>0</v>
      </c>
      <c r="N96" s="1411">
        <f t="shared" si="136"/>
        <v>0</v>
      </c>
      <c r="O96" s="1411">
        <f t="shared" si="136"/>
        <v>0</v>
      </c>
      <c r="P96" s="1411">
        <f t="shared" si="136"/>
        <v>0</v>
      </c>
      <c r="Q96" s="1411">
        <f t="shared" si="136"/>
        <v>0</v>
      </c>
      <c r="R96" s="1411">
        <f t="shared" si="136"/>
        <v>0</v>
      </c>
      <c r="S96" s="1411">
        <f t="shared" si="136"/>
        <v>0</v>
      </c>
      <c r="T96" s="1411">
        <f t="shared" si="136"/>
        <v>0</v>
      </c>
      <c r="U96" s="1411">
        <f t="shared" si="136"/>
        <v>0</v>
      </c>
      <c r="V96" s="1411">
        <f t="shared" si="136"/>
        <v>0</v>
      </c>
      <c r="W96" s="1411">
        <f t="shared" si="136"/>
        <v>0</v>
      </c>
      <c r="X96" s="1411">
        <f t="shared" si="136"/>
        <v>0</v>
      </c>
      <c r="Y96" s="1411">
        <f t="shared" si="136"/>
        <v>0</v>
      </c>
      <c r="Z96" s="1411">
        <f t="shared" si="136"/>
        <v>0</v>
      </c>
      <c r="AA96" s="1411">
        <f t="shared" si="121"/>
        <v>0</v>
      </c>
      <c r="AB96" s="1411">
        <f t="shared" si="117"/>
        <v>0</v>
      </c>
      <c r="AC96" s="1411">
        <f t="shared" ref="AC96:AU96" si="137">$E96*AC597</f>
        <v>0</v>
      </c>
      <c r="AD96" s="1411">
        <f t="shared" si="137"/>
        <v>0</v>
      </c>
      <c r="AE96" s="1411">
        <f t="shared" si="137"/>
        <v>0</v>
      </c>
      <c r="AF96" s="1411">
        <f t="shared" si="137"/>
        <v>0</v>
      </c>
      <c r="AG96" s="1411">
        <f t="shared" si="137"/>
        <v>0</v>
      </c>
      <c r="AH96" s="1411">
        <f t="shared" si="137"/>
        <v>0</v>
      </c>
      <c r="AI96" s="1411">
        <f t="shared" si="137"/>
        <v>0</v>
      </c>
      <c r="AJ96" s="1411">
        <f t="shared" si="137"/>
        <v>0</v>
      </c>
      <c r="AK96" s="1411">
        <f t="shared" si="137"/>
        <v>0</v>
      </c>
      <c r="AL96" s="1411">
        <f t="shared" si="137"/>
        <v>0</v>
      </c>
      <c r="AM96" s="1411">
        <f t="shared" si="137"/>
        <v>0</v>
      </c>
      <c r="AN96" s="1411">
        <f t="shared" si="137"/>
        <v>0</v>
      </c>
      <c r="AO96" s="1411">
        <f t="shared" si="137"/>
        <v>0</v>
      </c>
      <c r="AP96" s="1411">
        <f t="shared" si="137"/>
        <v>0</v>
      </c>
      <c r="AQ96" s="1411">
        <f t="shared" si="137"/>
        <v>0</v>
      </c>
      <c r="AR96" s="1411">
        <f t="shared" si="137"/>
        <v>0</v>
      </c>
      <c r="AS96" s="1411">
        <f t="shared" si="137"/>
        <v>0</v>
      </c>
      <c r="AT96" s="1411">
        <f t="shared" si="137"/>
        <v>0</v>
      </c>
      <c r="AU96" s="1411">
        <f t="shared" si="137"/>
        <v>0</v>
      </c>
      <c r="AV96" s="1411">
        <f t="shared" si="123"/>
        <v>0</v>
      </c>
      <c r="AW96" s="1411"/>
      <c r="AX96" s="1411"/>
      <c r="AY96" s="1411"/>
      <c r="AZ96" s="1411"/>
      <c r="BA96" s="1411"/>
      <c r="BB96" s="1411"/>
      <c r="BC96" s="1411"/>
      <c r="BD96" s="1411"/>
      <c r="BE96" s="1411"/>
      <c r="BF96" s="1411"/>
      <c r="BG96" s="1411"/>
      <c r="BH96" s="1411"/>
      <c r="BI96" s="1411"/>
      <c r="BJ96" s="1411"/>
      <c r="BK96" s="1411"/>
      <c r="BL96" s="1411"/>
      <c r="BM96" s="1411"/>
      <c r="BN96" s="1411"/>
      <c r="BO96" s="1411"/>
      <c r="BP96" s="1411"/>
      <c r="BQ96" s="1411"/>
    </row>
    <row r="97" spans="1:69" s="1412" customFormat="1" ht="12.75">
      <c r="A97" s="1371" t="s">
        <v>1262</v>
      </c>
      <c r="B97" s="248" t="s">
        <v>1011</v>
      </c>
      <c r="C97" s="1410">
        <f>'I4 BO ASSETS'!H26</f>
        <v>0</v>
      </c>
      <c r="D97" s="1411">
        <f t="shared" si="114"/>
        <v>0</v>
      </c>
      <c r="E97" s="1411">
        <f t="shared" si="114"/>
        <v>0</v>
      </c>
      <c r="F97" s="1411">
        <f t="shared" si="119"/>
        <v>0</v>
      </c>
      <c r="G97" s="1411">
        <f t="shared" si="115"/>
        <v>0</v>
      </c>
      <c r="H97" s="1411">
        <f t="shared" ref="H97:Z97" si="138">$D97*H598</f>
        <v>0</v>
      </c>
      <c r="I97" s="1411">
        <f t="shared" si="138"/>
        <v>0</v>
      </c>
      <c r="J97" s="1411">
        <f t="shared" si="138"/>
        <v>0</v>
      </c>
      <c r="K97" s="1411">
        <f t="shared" si="138"/>
        <v>0</v>
      </c>
      <c r="L97" s="1411">
        <f t="shared" si="138"/>
        <v>0</v>
      </c>
      <c r="M97" s="1411">
        <f t="shared" si="138"/>
        <v>0</v>
      </c>
      <c r="N97" s="1411">
        <f t="shared" si="138"/>
        <v>0</v>
      </c>
      <c r="O97" s="1411">
        <f t="shared" si="138"/>
        <v>0</v>
      </c>
      <c r="P97" s="1411">
        <f t="shared" si="138"/>
        <v>0</v>
      </c>
      <c r="Q97" s="1411">
        <f t="shared" si="138"/>
        <v>0</v>
      </c>
      <c r="R97" s="1411">
        <f t="shared" si="138"/>
        <v>0</v>
      </c>
      <c r="S97" s="1411">
        <f t="shared" si="138"/>
        <v>0</v>
      </c>
      <c r="T97" s="1411">
        <f t="shared" si="138"/>
        <v>0</v>
      </c>
      <c r="U97" s="1411">
        <f t="shared" si="138"/>
        <v>0</v>
      </c>
      <c r="V97" s="1411">
        <f t="shared" si="138"/>
        <v>0</v>
      </c>
      <c r="W97" s="1411">
        <f t="shared" si="138"/>
        <v>0</v>
      </c>
      <c r="X97" s="1411">
        <f t="shared" si="138"/>
        <v>0</v>
      </c>
      <c r="Y97" s="1411">
        <f t="shared" si="138"/>
        <v>0</v>
      </c>
      <c r="Z97" s="1411">
        <f t="shared" si="138"/>
        <v>0</v>
      </c>
      <c r="AA97" s="1411">
        <f t="shared" si="121"/>
        <v>0</v>
      </c>
      <c r="AB97" s="1411">
        <f t="shared" si="117"/>
        <v>0</v>
      </c>
      <c r="AC97" s="1411">
        <f t="shared" ref="AC97:AU97" si="139">$E97*AC598</f>
        <v>0</v>
      </c>
      <c r="AD97" s="1411">
        <f t="shared" si="139"/>
        <v>0</v>
      </c>
      <c r="AE97" s="1411">
        <f t="shared" si="139"/>
        <v>0</v>
      </c>
      <c r="AF97" s="1411">
        <f t="shared" si="139"/>
        <v>0</v>
      </c>
      <c r="AG97" s="1411">
        <f t="shared" si="139"/>
        <v>0</v>
      </c>
      <c r="AH97" s="1411">
        <f t="shared" si="139"/>
        <v>0</v>
      </c>
      <c r="AI97" s="1411">
        <f t="shared" si="139"/>
        <v>0</v>
      </c>
      <c r="AJ97" s="1411">
        <f t="shared" si="139"/>
        <v>0</v>
      </c>
      <c r="AK97" s="1411">
        <f t="shared" si="139"/>
        <v>0</v>
      </c>
      <c r="AL97" s="1411">
        <f t="shared" si="139"/>
        <v>0</v>
      </c>
      <c r="AM97" s="1411">
        <f t="shared" si="139"/>
        <v>0</v>
      </c>
      <c r="AN97" s="1411">
        <f t="shared" si="139"/>
        <v>0</v>
      </c>
      <c r="AO97" s="1411">
        <f t="shared" si="139"/>
        <v>0</v>
      </c>
      <c r="AP97" s="1411">
        <f t="shared" si="139"/>
        <v>0</v>
      </c>
      <c r="AQ97" s="1411">
        <f t="shared" si="139"/>
        <v>0</v>
      </c>
      <c r="AR97" s="1411">
        <f t="shared" si="139"/>
        <v>0</v>
      </c>
      <c r="AS97" s="1411">
        <f t="shared" si="139"/>
        <v>0</v>
      </c>
      <c r="AT97" s="1411">
        <f t="shared" si="139"/>
        <v>0</v>
      </c>
      <c r="AU97" s="1411">
        <f t="shared" si="139"/>
        <v>0</v>
      </c>
      <c r="AV97" s="1411">
        <f t="shared" si="123"/>
        <v>0</v>
      </c>
      <c r="AW97" s="1411"/>
      <c r="AX97" s="1411"/>
      <c r="AY97" s="1411"/>
      <c r="AZ97" s="1411"/>
      <c r="BA97" s="1411"/>
      <c r="BB97" s="1411"/>
      <c r="BC97" s="1411"/>
      <c r="BD97" s="1411"/>
      <c r="BE97" s="1411"/>
      <c r="BF97" s="1411"/>
      <c r="BG97" s="1411"/>
      <c r="BH97" s="1411"/>
      <c r="BI97" s="1411"/>
      <c r="BJ97" s="1411"/>
      <c r="BK97" s="1411"/>
      <c r="BL97" s="1411"/>
      <c r="BM97" s="1411"/>
      <c r="BN97" s="1411"/>
      <c r="BO97" s="1411"/>
      <c r="BP97" s="1411"/>
      <c r="BQ97" s="1411"/>
    </row>
    <row r="98" spans="1:69" s="1412" customFormat="1" ht="12.75">
      <c r="A98" s="1371">
        <v>1810</v>
      </c>
      <c r="B98" s="248" t="s">
        <v>239</v>
      </c>
      <c r="C98" s="1410">
        <f>'I4 BO ASSETS'!H27</f>
        <v>0</v>
      </c>
      <c r="D98" s="1411">
        <f t="shared" si="114"/>
        <v>0</v>
      </c>
      <c r="E98" s="1411">
        <f t="shared" si="114"/>
        <v>0</v>
      </c>
      <c r="F98" s="1411">
        <f t="shared" si="119"/>
        <v>0</v>
      </c>
      <c r="G98" s="1411">
        <f t="shared" si="115"/>
        <v>0</v>
      </c>
      <c r="H98" s="1411">
        <f t="shared" ref="H98:Z98" si="140">$D98*H599</f>
        <v>0</v>
      </c>
      <c r="I98" s="1411">
        <f t="shared" si="140"/>
        <v>0</v>
      </c>
      <c r="J98" s="1411">
        <f t="shared" si="140"/>
        <v>0</v>
      </c>
      <c r="K98" s="1411">
        <f t="shared" si="140"/>
        <v>0</v>
      </c>
      <c r="L98" s="1411">
        <f t="shared" si="140"/>
        <v>0</v>
      </c>
      <c r="M98" s="1411">
        <f t="shared" si="140"/>
        <v>0</v>
      </c>
      <c r="N98" s="1411">
        <f t="shared" si="140"/>
        <v>0</v>
      </c>
      <c r="O98" s="1411">
        <f t="shared" si="140"/>
        <v>0</v>
      </c>
      <c r="P98" s="1411">
        <f t="shared" si="140"/>
        <v>0</v>
      </c>
      <c r="Q98" s="1411">
        <f t="shared" si="140"/>
        <v>0</v>
      </c>
      <c r="R98" s="1411">
        <f t="shared" si="140"/>
        <v>0</v>
      </c>
      <c r="S98" s="1411">
        <f t="shared" si="140"/>
        <v>0</v>
      </c>
      <c r="T98" s="1411">
        <f t="shared" si="140"/>
        <v>0</v>
      </c>
      <c r="U98" s="1411">
        <f t="shared" si="140"/>
        <v>0</v>
      </c>
      <c r="V98" s="1411">
        <f t="shared" si="140"/>
        <v>0</v>
      </c>
      <c r="W98" s="1411">
        <f t="shared" si="140"/>
        <v>0</v>
      </c>
      <c r="X98" s="1411">
        <f t="shared" si="140"/>
        <v>0</v>
      </c>
      <c r="Y98" s="1411">
        <f t="shared" si="140"/>
        <v>0</v>
      </c>
      <c r="Z98" s="1411">
        <f t="shared" si="140"/>
        <v>0</v>
      </c>
      <c r="AA98" s="1411">
        <f t="shared" si="121"/>
        <v>0</v>
      </c>
      <c r="AB98" s="1411">
        <f t="shared" si="117"/>
        <v>0</v>
      </c>
      <c r="AC98" s="1411">
        <f t="shared" ref="AC98:AU98" si="141">$E98*AC599</f>
        <v>0</v>
      </c>
      <c r="AD98" s="1411">
        <f t="shared" si="141"/>
        <v>0</v>
      </c>
      <c r="AE98" s="1411">
        <f t="shared" si="141"/>
        <v>0</v>
      </c>
      <c r="AF98" s="1411">
        <f t="shared" si="141"/>
        <v>0</v>
      </c>
      <c r="AG98" s="1411">
        <f t="shared" si="141"/>
        <v>0</v>
      </c>
      <c r="AH98" s="1411">
        <f t="shared" si="141"/>
        <v>0</v>
      </c>
      <c r="AI98" s="1411">
        <f t="shared" si="141"/>
        <v>0</v>
      </c>
      <c r="AJ98" s="1411">
        <f t="shared" si="141"/>
        <v>0</v>
      </c>
      <c r="AK98" s="1411">
        <f t="shared" si="141"/>
        <v>0</v>
      </c>
      <c r="AL98" s="1411">
        <f t="shared" si="141"/>
        <v>0</v>
      </c>
      <c r="AM98" s="1411">
        <f t="shared" si="141"/>
        <v>0</v>
      </c>
      <c r="AN98" s="1411">
        <f t="shared" si="141"/>
        <v>0</v>
      </c>
      <c r="AO98" s="1411">
        <f t="shared" si="141"/>
        <v>0</v>
      </c>
      <c r="AP98" s="1411">
        <f t="shared" si="141"/>
        <v>0</v>
      </c>
      <c r="AQ98" s="1411">
        <f t="shared" si="141"/>
        <v>0</v>
      </c>
      <c r="AR98" s="1411">
        <f t="shared" si="141"/>
        <v>0</v>
      </c>
      <c r="AS98" s="1411">
        <f t="shared" si="141"/>
        <v>0</v>
      </c>
      <c r="AT98" s="1411">
        <f t="shared" si="141"/>
        <v>0</v>
      </c>
      <c r="AU98" s="1411">
        <f t="shared" si="141"/>
        <v>0</v>
      </c>
      <c r="AV98" s="1411">
        <f t="shared" si="123"/>
        <v>0</v>
      </c>
      <c r="AW98" s="1411"/>
      <c r="AX98" s="1411"/>
      <c r="AY98" s="1411"/>
      <c r="AZ98" s="1411"/>
      <c r="BA98" s="1411"/>
      <c r="BB98" s="1411"/>
      <c r="BC98" s="1411"/>
      <c r="BD98" s="1411"/>
      <c r="BE98" s="1411"/>
      <c r="BF98" s="1411"/>
      <c r="BG98" s="1411"/>
      <c r="BH98" s="1411"/>
      <c r="BI98" s="1411"/>
      <c r="BJ98" s="1411"/>
      <c r="BK98" s="1411"/>
      <c r="BL98" s="1411"/>
      <c r="BM98" s="1411"/>
      <c r="BN98" s="1411"/>
      <c r="BO98" s="1411"/>
      <c r="BP98" s="1411"/>
      <c r="BQ98" s="1411"/>
    </row>
    <row r="99" spans="1:69" s="1412" customFormat="1" ht="12.75">
      <c r="A99" s="1371" t="s">
        <v>1263</v>
      </c>
      <c r="B99" s="248" t="s">
        <v>1030</v>
      </c>
      <c r="C99" s="1410">
        <f>'I4 BO ASSETS'!H28</f>
        <v>0</v>
      </c>
      <c r="D99" s="1411">
        <f t="shared" si="114"/>
        <v>0</v>
      </c>
      <c r="E99" s="1411">
        <f t="shared" si="114"/>
        <v>0</v>
      </c>
      <c r="F99" s="1411">
        <f t="shared" si="119"/>
        <v>0</v>
      </c>
      <c r="G99" s="1411">
        <f t="shared" si="115"/>
        <v>0</v>
      </c>
      <c r="H99" s="1411">
        <f t="shared" ref="H99:Z99" si="142">$D99*H600</f>
        <v>0</v>
      </c>
      <c r="I99" s="1411">
        <f t="shared" si="142"/>
        <v>0</v>
      </c>
      <c r="J99" s="1411">
        <f t="shared" si="142"/>
        <v>0</v>
      </c>
      <c r="K99" s="1411">
        <f t="shared" si="142"/>
        <v>0</v>
      </c>
      <c r="L99" s="1411">
        <f t="shared" si="142"/>
        <v>0</v>
      </c>
      <c r="M99" s="1411">
        <f t="shared" si="142"/>
        <v>0</v>
      </c>
      <c r="N99" s="1411">
        <f t="shared" si="142"/>
        <v>0</v>
      </c>
      <c r="O99" s="1411">
        <f t="shared" si="142"/>
        <v>0</v>
      </c>
      <c r="P99" s="1411">
        <f t="shared" si="142"/>
        <v>0</v>
      </c>
      <c r="Q99" s="1411">
        <f t="shared" si="142"/>
        <v>0</v>
      </c>
      <c r="R99" s="1411">
        <f t="shared" si="142"/>
        <v>0</v>
      </c>
      <c r="S99" s="1411">
        <f t="shared" si="142"/>
        <v>0</v>
      </c>
      <c r="T99" s="1411">
        <f t="shared" si="142"/>
        <v>0</v>
      </c>
      <c r="U99" s="1411">
        <f t="shared" si="142"/>
        <v>0</v>
      </c>
      <c r="V99" s="1411">
        <f t="shared" si="142"/>
        <v>0</v>
      </c>
      <c r="W99" s="1411">
        <f t="shared" si="142"/>
        <v>0</v>
      </c>
      <c r="X99" s="1411">
        <f t="shared" si="142"/>
        <v>0</v>
      </c>
      <c r="Y99" s="1411">
        <f t="shared" si="142"/>
        <v>0</v>
      </c>
      <c r="Z99" s="1411">
        <f t="shared" si="142"/>
        <v>0</v>
      </c>
      <c r="AA99" s="1411">
        <f t="shared" si="121"/>
        <v>0</v>
      </c>
      <c r="AB99" s="1411">
        <f t="shared" si="117"/>
        <v>0</v>
      </c>
      <c r="AC99" s="1411">
        <f t="shared" ref="AC99:AU99" si="143">$E99*AC600</f>
        <v>0</v>
      </c>
      <c r="AD99" s="1411">
        <f t="shared" si="143"/>
        <v>0</v>
      </c>
      <c r="AE99" s="1411">
        <f t="shared" si="143"/>
        <v>0</v>
      </c>
      <c r="AF99" s="1411">
        <f t="shared" si="143"/>
        <v>0</v>
      </c>
      <c r="AG99" s="1411">
        <f t="shared" si="143"/>
        <v>0</v>
      </c>
      <c r="AH99" s="1411">
        <f t="shared" si="143"/>
        <v>0</v>
      </c>
      <c r="AI99" s="1411">
        <f t="shared" si="143"/>
        <v>0</v>
      </c>
      <c r="AJ99" s="1411">
        <f t="shared" si="143"/>
        <v>0</v>
      </c>
      <c r="AK99" s="1411">
        <f t="shared" si="143"/>
        <v>0</v>
      </c>
      <c r="AL99" s="1411">
        <f t="shared" si="143"/>
        <v>0</v>
      </c>
      <c r="AM99" s="1411">
        <f t="shared" si="143"/>
        <v>0</v>
      </c>
      <c r="AN99" s="1411">
        <f t="shared" si="143"/>
        <v>0</v>
      </c>
      <c r="AO99" s="1411">
        <f t="shared" si="143"/>
        <v>0</v>
      </c>
      <c r="AP99" s="1411">
        <f t="shared" si="143"/>
        <v>0</v>
      </c>
      <c r="AQ99" s="1411">
        <f t="shared" si="143"/>
        <v>0</v>
      </c>
      <c r="AR99" s="1411">
        <f t="shared" si="143"/>
        <v>0</v>
      </c>
      <c r="AS99" s="1411">
        <f t="shared" si="143"/>
        <v>0</v>
      </c>
      <c r="AT99" s="1411">
        <f t="shared" si="143"/>
        <v>0</v>
      </c>
      <c r="AU99" s="1411">
        <f t="shared" si="143"/>
        <v>0</v>
      </c>
      <c r="AV99" s="1411">
        <f t="shared" si="123"/>
        <v>0</v>
      </c>
      <c r="AW99" s="1411"/>
      <c r="AX99" s="1411"/>
      <c r="AY99" s="1411"/>
      <c r="AZ99" s="1411"/>
      <c r="BA99" s="1411"/>
      <c r="BB99" s="1411"/>
      <c r="BC99" s="1411"/>
      <c r="BD99" s="1411"/>
      <c r="BE99" s="1411"/>
      <c r="BF99" s="1411"/>
      <c r="BG99" s="1411"/>
      <c r="BH99" s="1411"/>
      <c r="BI99" s="1411"/>
      <c r="BJ99" s="1411"/>
      <c r="BK99" s="1411"/>
      <c r="BL99" s="1411"/>
      <c r="BM99" s="1411"/>
      <c r="BN99" s="1411"/>
      <c r="BO99" s="1411"/>
      <c r="BP99" s="1411"/>
      <c r="BQ99" s="1411"/>
    </row>
    <row r="100" spans="1:69" s="1412" customFormat="1" ht="12.75">
      <c r="A100" s="1371" t="s">
        <v>1264</v>
      </c>
      <c r="B100" s="248" t="s">
        <v>1031</v>
      </c>
      <c r="C100" s="1410">
        <f>'I4 BO ASSETS'!H29</f>
        <v>0</v>
      </c>
      <c r="D100" s="1411">
        <f t="shared" si="114"/>
        <v>0</v>
      </c>
      <c r="E100" s="1411">
        <f t="shared" si="114"/>
        <v>0</v>
      </c>
      <c r="F100" s="1411">
        <f t="shared" si="119"/>
        <v>0</v>
      </c>
      <c r="G100" s="1411">
        <f t="shared" si="115"/>
        <v>0</v>
      </c>
      <c r="H100" s="1411">
        <f t="shared" ref="H100:Z100" si="144">$D100*H601</f>
        <v>0</v>
      </c>
      <c r="I100" s="1411">
        <f t="shared" si="144"/>
        <v>0</v>
      </c>
      <c r="J100" s="1411">
        <f t="shared" si="144"/>
        <v>0</v>
      </c>
      <c r="K100" s="1411">
        <f t="shared" si="144"/>
        <v>0</v>
      </c>
      <c r="L100" s="1411">
        <f t="shared" si="144"/>
        <v>0</v>
      </c>
      <c r="M100" s="1411">
        <f t="shared" si="144"/>
        <v>0</v>
      </c>
      <c r="N100" s="1411">
        <f t="shared" si="144"/>
        <v>0</v>
      </c>
      <c r="O100" s="1411">
        <f t="shared" si="144"/>
        <v>0</v>
      </c>
      <c r="P100" s="1411">
        <f t="shared" si="144"/>
        <v>0</v>
      </c>
      <c r="Q100" s="1411">
        <f t="shared" si="144"/>
        <v>0</v>
      </c>
      <c r="R100" s="1411">
        <f t="shared" si="144"/>
        <v>0</v>
      </c>
      <c r="S100" s="1411">
        <f t="shared" si="144"/>
        <v>0</v>
      </c>
      <c r="T100" s="1411">
        <f t="shared" si="144"/>
        <v>0</v>
      </c>
      <c r="U100" s="1411">
        <f t="shared" si="144"/>
        <v>0</v>
      </c>
      <c r="V100" s="1411">
        <f t="shared" si="144"/>
        <v>0</v>
      </c>
      <c r="W100" s="1411">
        <f t="shared" si="144"/>
        <v>0</v>
      </c>
      <c r="X100" s="1411">
        <f t="shared" si="144"/>
        <v>0</v>
      </c>
      <c r="Y100" s="1411">
        <f t="shared" si="144"/>
        <v>0</v>
      </c>
      <c r="Z100" s="1411">
        <f t="shared" si="144"/>
        <v>0</v>
      </c>
      <c r="AA100" s="1411">
        <f t="shared" si="121"/>
        <v>0</v>
      </c>
      <c r="AB100" s="1411">
        <f t="shared" si="117"/>
        <v>0</v>
      </c>
      <c r="AC100" s="1411">
        <f t="shared" ref="AC100:AU100" si="145">$E100*AC601</f>
        <v>0</v>
      </c>
      <c r="AD100" s="1411">
        <f t="shared" si="145"/>
        <v>0</v>
      </c>
      <c r="AE100" s="1411">
        <f t="shared" si="145"/>
        <v>0</v>
      </c>
      <c r="AF100" s="1411">
        <f t="shared" si="145"/>
        <v>0</v>
      </c>
      <c r="AG100" s="1411">
        <f t="shared" si="145"/>
        <v>0</v>
      </c>
      <c r="AH100" s="1411">
        <f t="shared" si="145"/>
        <v>0</v>
      </c>
      <c r="AI100" s="1411">
        <f t="shared" si="145"/>
        <v>0</v>
      </c>
      <c r="AJ100" s="1411">
        <f t="shared" si="145"/>
        <v>0</v>
      </c>
      <c r="AK100" s="1411">
        <f t="shared" si="145"/>
        <v>0</v>
      </c>
      <c r="AL100" s="1411">
        <f t="shared" si="145"/>
        <v>0</v>
      </c>
      <c r="AM100" s="1411">
        <f t="shared" si="145"/>
        <v>0</v>
      </c>
      <c r="AN100" s="1411">
        <f t="shared" si="145"/>
        <v>0</v>
      </c>
      <c r="AO100" s="1411">
        <f t="shared" si="145"/>
        <v>0</v>
      </c>
      <c r="AP100" s="1411">
        <f t="shared" si="145"/>
        <v>0</v>
      </c>
      <c r="AQ100" s="1411">
        <f t="shared" si="145"/>
        <v>0</v>
      </c>
      <c r="AR100" s="1411">
        <f t="shared" si="145"/>
        <v>0</v>
      </c>
      <c r="AS100" s="1411">
        <f t="shared" si="145"/>
        <v>0</v>
      </c>
      <c r="AT100" s="1411">
        <f t="shared" si="145"/>
        <v>0</v>
      </c>
      <c r="AU100" s="1411">
        <f t="shared" si="145"/>
        <v>0</v>
      </c>
      <c r="AV100" s="1411">
        <f t="shared" si="123"/>
        <v>0</v>
      </c>
      <c r="AW100" s="1411"/>
      <c r="AX100" s="1411"/>
      <c r="AY100" s="1411"/>
      <c r="AZ100" s="1411"/>
      <c r="BA100" s="1411"/>
      <c r="BB100" s="1411"/>
      <c r="BC100" s="1411"/>
      <c r="BD100" s="1411"/>
      <c r="BE100" s="1411"/>
      <c r="BF100" s="1411"/>
      <c r="BG100" s="1411"/>
      <c r="BH100" s="1411"/>
      <c r="BI100" s="1411"/>
      <c r="BJ100" s="1411"/>
      <c r="BK100" s="1411"/>
      <c r="BL100" s="1411"/>
      <c r="BM100" s="1411"/>
      <c r="BN100" s="1411"/>
      <c r="BO100" s="1411"/>
      <c r="BP100" s="1411"/>
      <c r="BQ100" s="1411"/>
    </row>
    <row r="101" spans="1:69" s="1412" customFormat="1" ht="25.5">
      <c r="A101" s="1371">
        <v>1815</v>
      </c>
      <c r="B101" s="248" t="s">
        <v>37</v>
      </c>
      <c r="C101" s="1410">
        <f>'I4 BO ASSETS'!H30</f>
        <v>0</v>
      </c>
      <c r="D101" s="1411">
        <f t="shared" si="114"/>
        <v>0</v>
      </c>
      <c r="E101" s="1411">
        <f t="shared" si="114"/>
        <v>0</v>
      </c>
      <c r="F101" s="1411">
        <f t="shared" si="119"/>
        <v>0</v>
      </c>
      <c r="G101" s="1411">
        <f t="shared" si="115"/>
        <v>0</v>
      </c>
      <c r="H101" s="1411">
        <f t="shared" ref="H101:Z101" si="146">$D101*H602</f>
        <v>0</v>
      </c>
      <c r="I101" s="1411">
        <f t="shared" si="146"/>
        <v>0</v>
      </c>
      <c r="J101" s="1411">
        <f t="shared" si="146"/>
        <v>0</v>
      </c>
      <c r="K101" s="1411">
        <f t="shared" si="146"/>
        <v>0</v>
      </c>
      <c r="L101" s="1411">
        <f t="shared" si="146"/>
        <v>0</v>
      </c>
      <c r="M101" s="1411">
        <f t="shared" si="146"/>
        <v>0</v>
      </c>
      <c r="N101" s="1411">
        <f t="shared" si="146"/>
        <v>0</v>
      </c>
      <c r="O101" s="1411">
        <f t="shared" si="146"/>
        <v>0</v>
      </c>
      <c r="P101" s="1411">
        <f t="shared" si="146"/>
        <v>0</v>
      </c>
      <c r="Q101" s="1411">
        <f t="shared" si="146"/>
        <v>0</v>
      </c>
      <c r="R101" s="1411">
        <f t="shared" si="146"/>
        <v>0</v>
      </c>
      <c r="S101" s="1411">
        <f t="shared" si="146"/>
        <v>0</v>
      </c>
      <c r="T101" s="1411">
        <f t="shared" si="146"/>
        <v>0</v>
      </c>
      <c r="U101" s="1411">
        <f t="shared" si="146"/>
        <v>0</v>
      </c>
      <c r="V101" s="1411">
        <f t="shared" si="146"/>
        <v>0</v>
      </c>
      <c r="W101" s="1411">
        <f t="shared" si="146"/>
        <v>0</v>
      </c>
      <c r="X101" s="1411">
        <f t="shared" si="146"/>
        <v>0</v>
      </c>
      <c r="Y101" s="1411">
        <f t="shared" si="146"/>
        <v>0</v>
      </c>
      <c r="Z101" s="1411">
        <f t="shared" si="146"/>
        <v>0</v>
      </c>
      <c r="AA101" s="1411">
        <f t="shared" si="121"/>
        <v>0</v>
      </c>
      <c r="AB101" s="1411">
        <f t="shared" si="117"/>
        <v>0</v>
      </c>
      <c r="AC101" s="1411">
        <f t="shared" ref="AC101:AU101" si="147">$E101*AC602</f>
        <v>0</v>
      </c>
      <c r="AD101" s="1411">
        <f t="shared" si="147"/>
        <v>0</v>
      </c>
      <c r="AE101" s="1411">
        <f t="shared" si="147"/>
        <v>0</v>
      </c>
      <c r="AF101" s="1411">
        <f t="shared" si="147"/>
        <v>0</v>
      </c>
      <c r="AG101" s="1411">
        <f t="shared" si="147"/>
        <v>0</v>
      </c>
      <c r="AH101" s="1411">
        <f t="shared" si="147"/>
        <v>0</v>
      </c>
      <c r="AI101" s="1411">
        <f t="shared" si="147"/>
        <v>0</v>
      </c>
      <c r="AJ101" s="1411">
        <f t="shared" si="147"/>
        <v>0</v>
      </c>
      <c r="AK101" s="1411">
        <f t="shared" si="147"/>
        <v>0</v>
      </c>
      <c r="AL101" s="1411">
        <f t="shared" si="147"/>
        <v>0</v>
      </c>
      <c r="AM101" s="1411">
        <f t="shared" si="147"/>
        <v>0</v>
      </c>
      <c r="AN101" s="1411">
        <f t="shared" si="147"/>
        <v>0</v>
      </c>
      <c r="AO101" s="1411">
        <f t="shared" si="147"/>
        <v>0</v>
      </c>
      <c r="AP101" s="1411">
        <f t="shared" si="147"/>
        <v>0</v>
      </c>
      <c r="AQ101" s="1411">
        <f t="shared" si="147"/>
        <v>0</v>
      </c>
      <c r="AR101" s="1411">
        <f t="shared" si="147"/>
        <v>0</v>
      </c>
      <c r="AS101" s="1411">
        <f t="shared" si="147"/>
        <v>0</v>
      </c>
      <c r="AT101" s="1411">
        <f t="shared" si="147"/>
        <v>0</v>
      </c>
      <c r="AU101" s="1411">
        <f t="shared" si="147"/>
        <v>0</v>
      </c>
      <c r="AV101" s="1411">
        <f t="shared" si="123"/>
        <v>0</v>
      </c>
      <c r="AW101" s="1411"/>
      <c r="AX101" s="1411"/>
      <c r="AY101" s="1411"/>
      <c r="AZ101" s="1411"/>
      <c r="BA101" s="1411"/>
      <c r="BB101" s="1411"/>
      <c r="BC101" s="1411"/>
      <c r="BD101" s="1411"/>
      <c r="BE101" s="1411"/>
      <c r="BF101" s="1411"/>
      <c r="BG101" s="1411"/>
      <c r="BH101" s="1411"/>
      <c r="BI101" s="1411"/>
      <c r="BJ101" s="1411"/>
      <c r="BK101" s="1411"/>
      <c r="BL101" s="1411"/>
      <c r="BM101" s="1411"/>
      <c r="BN101" s="1411"/>
      <c r="BO101" s="1411"/>
      <c r="BP101" s="1411"/>
      <c r="BQ101" s="1411"/>
    </row>
    <row r="102" spans="1:69" s="1412" customFormat="1" ht="25.5">
      <c r="A102" s="1371">
        <v>1820</v>
      </c>
      <c r="B102" s="248" t="s">
        <v>38</v>
      </c>
      <c r="C102" s="1410">
        <f>'I4 BO ASSETS'!H31</f>
        <v>0</v>
      </c>
      <c r="D102" s="1411">
        <f t="shared" si="114"/>
        <v>0</v>
      </c>
      <c r="E102" s="1411">
        <f t="shared" si="114"/>
        <v>0</v>
      </c>
      <c r="F102" s="1411">
        <f t="shared" si="119"/>
        <v>0</v>
      </c>
      <c r="G102" s="1411">
        <f t="shared" si="115"/>
        <v>0</v>
      </c>
      <c r="H102" s="1411">
        <f t="shared" ref="H102:Z102" si="148">$D102*H603</f>
        <v>0</v>
      </c>
      <c r="I102" s="1411">
        <f t="shared" si="148"/>
        <v>0</v>
      </c>
      <c r="J102" s="1411">
        <f t="shared" si="148"/>
        <v>0</v>
      </c>
      <c r="K102" s="1411">
        <f t="shared" si="148"/>
        <v>0</v>
      </c>
      <c r="L102" s="1411">
        <f t="shared" si="148"/>
        <v>0</v>
      </c>
      <c r="M102" s="1411">
        <f t="shared" si="148"/>
        <v>0</v>
      </c>
      <c r="N102" s="1411">
        <f t="shared" si="148"/>
        <v>0</v>
      </c>
      <c r="O102" s="1411">
        <f t="shared" si="148"/>
        <v>0</v>
      </c>
      <c r="P102" s="1411">
        <f t="shared" si="148"/>
        <v>0</v>
      </c>
      <c r="Q102" s="1411">
        <f t="shared" si="148"/>
        <v>0</v>
      </c>
      <c r="R102" s="1411">
        <f t="shared" si="148"/>
        <v>0</v>
      </c>
      <c r="S102" s="1411">
        <f t="shared" si="148"/>
        <v>0</v>
      </c>
      <c r="T102" s="1411">
        <f t="shared" si="148"/>
        <v>0</v>
      </c>
      <c r="U102" s="1411">
        <f t="shared" si="148"/>
        <v>0</v>
      </c>
      <c r="V102" s="1411">
        <f t="shared" si="148"/>
        <v>0</v>
      </c>
      <c r="W102" s="1411">
        <f t="shared" si="148"/>
        <v>0</v>
      </c>
      <c r="X102" s="1411">
        <f t="shared" si="148"/>
        <v>0</v>
      </c>
      <c r="Y102" s="1411">
        <f t="shared" si="148"/>
        <v>0</v>
      </c>
      <c r="Z102" s="1411">
        <f t="shared" si="148"/>
        <v>0</v>
      </c>
      <c r="AA102" s="1411">
        <f t="shared" si="121"/>
        <v>0</v>
      </c>
      <c r="AB102" s="1411">
        <f t="shared" si="117"/>
        <v>0</v>
      </c>
      <c r="AC102" s="1411">
        <f t="shared" ref="AC102:AU102" si="149">$E102*AC603</f>
        <v>0</v>
      </c>
      <c r="AD102" s="1411">
        <f t="shared" si="149"/>
        <v>0</v>
      </c>
      <c r="AE102" s="1411">
        <f t="shared" si="149"/>
        <v>0</v>
      </c>
      <c r="AF102" s="1411">
        <f t="shared" si="149"/>
        <v>0</v>
      </c>
      <c r="AG102" s="1411">
        <f t="shared" si="149"/>
        <v>0</v>
      </c>
      <c r="AH102" s="1411">
        <f t="shared" si="149"/>
        <v>0</v>
      </c>
      <c r="AI102" s="1411">
        <f t="shared" si="149"/>
        <v>0</v>
      </c>
      <c r="AJ102" s="1411">
        <f t="shared" si="149"/>
        <v>0</v>
      </c>
      <c r="AK102" s="1411">
        <f t="shared" si="149"/>
        <v>0</v>
      </c>
      <c r="AL102" s="1411">
        <f t="shared" si="149"/>
        <v>0</v>
      </c>
      <c r="AM102" s="1411">
        <f t="shared" si="149"/>
        <v>0</v>
      </c>
      <c r="AN102" s="1411">
        <f t="shared" si="149"/>
        <v>0</v>
      </c>
      <c r="AO102" s="1411">
        <f t="shared" si="149"/>
        <v>0</v>
      </c>
      <c r="AP102" s="1411">
        <f t="shared" si="149"/>
        <v>0</v>
      </c>
      <c r="AQ102" s="1411">
        <f t="shared" si="149"/>
        <v>0</v>
      </c>
      <c r="AR102" s="1411">
        <f t="shared" si="149"/>
        <v>0</v>
      </c>
      <c r="AS102" s="1411">
        <f t="shared" si="149"/>
        <v>0</v>
      </c>
      <c r="AT102" s="1411">
        <f t="shared" si="149"/>
        <v>0</v>
      </c>
      <c r="AU102" s="1411">
        <f t="shared" si="149"/>
        <v>0</v>
      </c>
      <c r="AV102" s="1411">
        <f t="shared" si="123"/>
        <v>0</v>
      </c>
      <c r="AW102" s="1411"/>
      <c r="AX102" s="1411"/>
      <c r="AY102" s="1411"/>
      <c r="AZ102" s="1411"/>
      <c r="BA102" s="1411"/>
      <c r="BB102" s="1411"/>
      <c r="BC102" s="1411"/>
      <c r="BD102" s="1411"/>
      <c r="BE102" s="1411"/>
      <c r="BF102" s="1411"/>
      <c r="BG102" s="1411"/>
      <c r="BH102" s="1411"/>
      <c r="BI102" s="1411"/>
      <c r="BJ102" s="1411"/>
      <c r="BK102" s="1411"/>
      <c r="BL102" s="1411"/>
      <c r="BM102" s="1411"/>
      <c r="BN102" s="1411"/>
      <c r="BO102" s="1411"/>
      <c r="BP102" s="1411"/>
      <c r="BQ102" s="1411"/>
    </row>
    <row r="103" spans="1:69" s="1412" customFormat="1" ht="25.5">
      <c r="A103" s="1371" t="s">
        <v>549</v>
      </c>
      <c r="B103" s="248" t="s">
        <v>506</v>
      </c>
      <c r="C103" s="1410">
        <f>'I4 BO ASSETS'!H32</f>
        <v>0</v>
      </c>
      <c r="D103" s="1411">
        <f t="shared" si="114"/>
        <v>0</v>
      </c>
      <c r="E103" s="1411">
        <f t="shared" si="114"/>
        <v>0</v>
      </c>
      <c r="F103" s="1411">
        <f>D103+E103</f>
        <v>0</v>
      </c>
      <c r="G103" s="1411">
        <f t="shared" ref="G103:V103" si="150">$D103*G604</f>
        <v>0</v>
      </c>
      <c r="H103" s="1411">
        <f t="shared" si="150"/>
        <v>0</v>
      </c>
      <c r="I103" s="1411">
        <f t="shared" si="150"/>
        <v>0</v>
      </c>
      <c r="J103" s="1411">
        <f t="shared" si="150"/>
        <v>0</v>
      </c>
      <c r="K103" s="1411">
        <f t="shared" si="150"/>
        <v>0</v>
      </c>
      <c r="L103" s="1411">
        <f t="shared" si="150"/>
        <v>0</v>
      </c>
      <c r="M103" s="1411">
        <f t="shared" si="150"/>
        <v>0</v>
      </c>
      <c r="N103" s="1411">
        <f t="shared" si="150"/>
        <v>0</v>
      </c>
      <c r="O103" s="1411">
        <f t="shared" si="150"/>
        <v>0</v>
      </c>
      <c r="P103" s="1411">
        <f t="shared" si="150"/>
        <v>0</v>
      </c>
      <c r="Q103" s="1411">
        <f t="shared" si="150"/>
        <v>0</v>
      </c>
      <c r="R103" s="1411">
        <f t="shared" si="150"/>
        <v>0</v>
      </c>
      <c r="S103" s="1411">
        <f t="shared" si="150"/>
        <v>0</v>
      </c>
      <c r="T103" s="1411">
        <f t="shared" si="150"/>
        <v>0</v>
      </c>
      <c r="U103" s="1411">
        <f t="shared" si="150"/>
        <v>0</v>
      </c>
      <c r="V103" s="1411">
        <f t="shared" si="150"/>
        <v>0</v>
      </c>
      <c r="W103" s="1411">
        <f>$D103*W604</f>
        <v>0</v>
      </c>
      <c r="X103" s="1411">
        <f>$D103*X604</f>
        <v>0</v>
      </c>
      <c r="Y103" s="1411">
        <f>$D103*Y604</f>
        <v>0</v>
      </c>
      <c r="Z103" s="1411">
        <f>$D103*Z604</f>
        <v>0</v>
      </c>
      <c r="AA103" s="1411">
        <f>SUM(G103:Z103)</f>
        <v>0</v>
      </c>
      <c r="AB103" s="1411">
        <f t="shared" ref="AB103:AQ103" si="151">$E103*AB604</f>
        <v>0</v>
      </c>
      <c r="AC103" s="1411">
        <f t="shared" si="151"/>
        <v>0</v>
      </c>
      <c r="AD103" s="1411">
        <f t="shared" si="151"/>
        <v>0</v>
      </c>
      <c r="AE103" s="1411">
        <f t="shared" si="151"/>
        <v>0</v>
      </c>
      <c r="AF103" s="1411">
        <f t="shared" si="151"/>
        <v>0</v>
      </c>
      <c r="AG103" s="1411">
        <f t="shared" si="151"/>
        <v>0</v>
      </c>
      <c r="AH103" s="1411">
        <f t="shared" si="151"/>
        <v>0</v>
      </c>
      <c r="AI103" s="1411">
        <f t="shared" si="151"/>
        <v>0</v>
      </c>
      <c r="AJ103" s="1411">
        <f t="shared" si="151"/>
        <v>0</v>
      </c>
      <c r="AK103" s="1411">
        <f t="shared" si="151"/>
        <v>0</v>
      </c>
      <c r="AL103" s="1411">
        <f t="shared" si="151"/>
        <v>0</v>
      </c>
      <c r="AM103" s="1411">
        <f t="shared" si="151"/>
        <v>0</v>
      </c>
      <c r="AN103" s="1411">
        <f t="shared" si="151"/>
        <v>0</v>
      </c>
      <c r="AO103" s="1411">
        <f t="shared" si="151"/>
        <v>0</v>
      </c>
      <c r="AP103" s="1411">
        <f t="shared" si="151"/>
        <v>0</v>
      </c>
      <c r="AQ103" s="1411">
        <f t="shared" si="151"/>
        <v>0</v>
      </c>
      <c r="AR103" s="1411">
        <f>$E103*AR604</f>
        <v>0</v>
      </c>
      <c r="AS103" s="1411">
        <f>$E103*AS604</f>
        <v>0</v>
      </c>
      <c r="AT103" s="1411">
        <f>$E103*AT604</f>
        <v>0</v>
      </c>
      <c r="AU103" s="1411">
        <f>$E103*AU604</f>
        <v>0</v>
      </c>
      <c r="AV103" s="1411">
        <f>SUM(AB103:AU103)</f>
        <v>0</v>
      </c>
      <c r="AW103" s="1411"/>
      <c r="AX103" s="1411"/>
      <c r="AY103" s="1411"/>
      <c r="AZ103" s="1411"/>
      <c r="BA103" s="1411"/>
      <c r="BB103" s="1411"/>
      <c r="BC103" s="1411"/>
      <c r="BD103" s="1411"/>
      <c r="BE103" s="1411"/>
      <c r="BF103" s="1411"/>
      <c r="BG103" s="1411"/>
      <c r="BH103" s="1411"/>
      <c r="BI103" s="1411"/>
      <c r="BJ103" s="1411"/>
      <c r="BK103" s="1411"/>
      <c r="BL103" s="1411"/>
      <c r="BM103" s="1411"/>
      <c r="BN103" s="1411"/>
      <c r="BO103" s="1411"/>
      <c r="BP103" s="1411"/>
      <c r="BQ103" s="1411"/>
    </row>
    <row r="104" spans="1:69" s="1412" customFormat="1" ht="25.5">
      <c r="A104" s="1371" t="s">
        <v>550</v>
      </c>
      <c r="B104" s="248" t="s">
        <v>509</v>
      </c>
      <c r="C104" s="1410">
        <f>'I4 BO ASSETS'!H33</f>
        <v>0</v>
      </c>
      <c r="D104" s="1411">
        <f t="shared" si="114"/>
        <v>0</v>
      </c>
      <c r="E104" s="1411">
        <f t="shared" si="114"/>
        <v>0</v>
      </c>
      <c r="F104" s="1411">
        <f>D104+E104</f>
        <v>0</v>
      </c>
      <c r="G104" s="1411">
        <f t="shared" ref="G104:Z105" si="152">$D104*G605</f>
        <v>0</v>
      </c>
      <c r="H104" s="1411">
        <f t="shared" si="152"/>
        <v>0</v>
      </c>
      <c r="I104" s="1411">
        <f t="shared" si="152"/>
        <v>0</v>
      </c>
      <c r="J104" s="1411">
        <f t="shared" si="152"/>
        <v>0</v>
      </c>
      <c r="K104" s="1411">
        <f t="shared" si="152"/>
        <v>0</v>
      </c>
      <c r="L104" s="1411">
        <f t="shared" si="152"/>
        <v>0</v>
      </c>
      <c r="M104" s="1411">
        <f t="shared" si="152"/>
        <v>0</v>
      </c>
      <c r="N104" s="1411">
        <f t="shared" si="152"/>
        <v>0</v>
      </c>
      <c r="O104" s="1411">
        <f t="shared" si="152"/>
        <v>0</v>
      </c>
      <c r="P104" s="1411">
        <f t="shared" si="152"/>
        <v>0</v>
      </c>
      <c r="Q104" s="1411">
        <f t="shared" si="152"/>
        <v>0</v>
      </c>
      <c r="R104" s="1411">
        <f t="shared" si="152"/>
        <v>0</v>
      </c>
      <c r="S104" s="1411">
        <f t="shared" si="152"/>
        <v>0</v>
      </c>
      <c r="T104" s="1411">
        <f t="shared" si="152"/>
        <v>0</v>
      </c>
      <c r="U104" s="1411">
        <f t="shared" si="152"/>
        <v>0</v>
      </c>
      <c r="V104" s="1411">
        <f t="shared" si="152"/>
        <v>0</v>
      </c>
      <c r="W104" s="1411">
        <f t="shared" si="152"/>
        <v>0</v>
      </c>
      <c r="X104" s="1411">
        <f t="shared" si="152"/>
        <v>0</v>
      </c>
      <c r="Y104" s="1411">
        <f t="shared" si="152"/>
        <v>0</v>
      </c>
      <c r="Z104" s="1411">
        <f t="shared" si="152"/>
        <v>0</v>
      </c>
      <c r="AA104" s="1411">
        <f>SUM(G104:Z104)</f>
        <v>0</v>
      </c>
      <c r="AB104" s="1411">
        <f t="shared" ref="AB104:AU105" si="153">$E104*AB605</f>
        <v>0</v>
      </c>
      <c r="AC104" s="1411">
        <f t="shared" si="153"/>
        <v>0</v>
      </c>
      <c r="AD104" s="1411">
        <f t="shared" si="153"/>
        <v>0</v>
      </c>
      <c r="AE104" s="1411">
        <f t="shared" si="153"/>
        <v>0</v>
      </c>
      <c r="AF104" s="1411">
        <f t="shared" si="153"/>
        <v>0</v>
      </c>
      <c r="AG104" s="1411">
        <f t="shared" si="153"/>
        <v>0</v>
      </c>
      <c r="AH104" s="1411">
        <f t="shared" si="153"/>
        <v>0</v>
      </c>
      <c r="AI104" s="1411">
        <f t="shared" si="153"/>
        <v>0</v>
      </c>
      <c r="AJ104" s="1411">
        <f t="shared" si="153"/>
        <v>0</v>
      </c>
      <c r="AK104" s="1411">
        <f t="shared" si="153"/>
        <v>0</v>
      </c>
      <c r="AL104" s="1411">
        <f t="shared" si="153"/>
        <v>0</v>
      </c>
      <c r="AM104" s="1411">
        <f t="shared" si="153"/>
        <v>0</v>
      </c>
      <c r="AN104" s="1411">
        <f t="shared" si="153"/>
        <v>0</v>
      </c>
      <c r="AO104" s="1411">
        <f t="shared" si="153"/>
        <v>0</v>
      </c>
      <c r="AP104" s="1411">
        <f t="shared" si="153"/>
        <v>0</v>
      </c>
      <c r="AQ104" s="1411">
        <f t="shared" si="153"/>
        <v>0</v>
      </c>
      <c r="AR104" s="1411">
        <f t="shared" si="153"/>
        <v>0</v>
      </c>
      <c r="AS104" s="1411">
        <f t="shared" si="153"/>
        <v>0</v>
      </c>
      <c r="AT104" s="1411">
        <f t="shared" si="153"/>
        <v>0</v>
      </c>
      <c r="AU104" s="1411">
        <f t="shared" si="153"/>
        <v>0</v>
      </c>
      <c r="AV104" s="1411">
        <f>SUM(AB104:AU104)</f>
        <v>0</v>
      </c>
      <c r="AW104" s="1411"/>
      <c r="AX104" s="1411"/>
      <c r="AY104" s="1411"/>
      <c r="AZ104" s="1411"/>
      <c r="BA104" s="1411"/>
      <c r="BB104" s="1411"/>
      <c r="BC104" s="1411"/>
      <c r="BD104" s="1411"/>
      <c r="BE104" s="1411"/>
      <c r="BF104" s="1411"/>
      <c r="BG104" s="1411"/>
      <c r="BH104" s="1411"/>
      <c r="BI104" s="1411"/>
      <c r="BJ104" s="1411"/>
      <c r="BK104" s="1411"/>
      <c r="BL104" s="1411"/>
      <c r="BM104" s="1411"/>
      <c r="BN104" s="1411"/>
      <c r="BO104" s="1411"/>
      <c r="BP104" s="1411"/>
      <c r="BQ104" s="1411"/>
    </row>
    <row r="105" spans="1:69" s="1412" customFormat="1" ht="25.5">
      <c r="A105" s="1371" t="s">
        <v>496</v>
      </c>
      <c r="B105" s="248" t="s">
        <v>497</v>
      </c>
      <c r="C105" s="1410">
        <f>'I4 BO ASSETS'!H34</f>
        <v>0</v>
      </c>
      <c r="D105" s="1411">
        <f t="shared" si="114"/>
        <v>0</v>
      </c>
      <c r="E105" s="1411">
        <f t="shared" si="114"/>
        <v>0</v>
      </c>
      <c r="F105" s="1411">
        <f>D105+E105</f>
        <v>0</v>
      </c>
      <c r="G105" s="1411">
        <f t="shared" si="152"/>
        <v>0</v>
      </c>
      <c r="H105" s="1411">
        <f t="shared" si="152"/>
        <v>0</v>
      </c>
      <c r="I105" s="1411">
        <f t="shared" si="152"/>
        <v>0</v>
      </c>
      <c r="J105" s="1411">
        <f t="shared" si="152"/>
        <v>0</v>
      </c>
      <c r="K105" s="1411">
        <f t="shared" si="152"/>
        <v>0</v>
      </c>
      <c r="L105" s="1411">
        <f t="shared" si="152"/>
        <v>0</v>
      </c>
      <c r="M105" s="1411">
        <f t="shared" si="152"/>
        <v>0</v>
      </c>
      <c r="N105" s="1411">
        <f t="shared" si="152"/>
        <v>0</v>
      </c>
      <c r="O105" s="1411">
        <f t="shared" si="152"/>
        <v>0</v>
      </c>
      <c r="P105" s="1411">
        <f t="shared" si="152"/>
        <v>0</v>
      </c>
      <c r="Q105" s="1411">
        <f t="shared" si="152"/>
        <v>0</v>
      </c>
      <c r="R105" s="1411">
        <f t="shared" si="152"/>
        <v>0</v>
      </c>
      <c r="S105" s="1411">
        <f t="shared" si="152"/>
        <v>0</v>
      </c>
      <c r="T105" s="1411">
        <f t="shared" si="152"/>
        <v>0</v>
      </c>
      <c r="U105" s="1411">
        <f t="shared" si="152"/>
        <v>0</v>
      </c>
      <c r="V105" s="1411">
        <f t="shared" si="152"/>
        <v>0</v>
      </c>
      <c r="W105" s="1411">
        <f t="shared" si="152"/>
        <v>0</v>
      </c>
      <c r="X105" s="1411">
        <f t="shared" si="152"/>
        <v>0</v>
      </c>
      <c r="Y105" s="1411">
        <f t="shared" si="152"/>
        <v>0</v>
      </c>
      <c r="Z105" s="1411">
        <f t="shared" si="152"/>
        <v>0</v>
      </c>
      <c r="AA105" s="1411">
        <f>SUM(G105:Z105)</f>
        <v>0</v>
      </c>
      <c r="AB105" s="1411">
        <f t="shared" si="153"/>
        <v>0</v>
      </c>
      <c r="AC105" s="1411">
        <f t="shared" si="153"/>
        <v>0</v>
      </c>
      <c r="AD105" s="1411">
        <f t="shared" si="153"/>
        <v>0</v>
      </c>
      <c r="AE105" s="1411">
        <f t="shared" si="153"/>
        <v>0</v>
      </c>
      <c r="AF105" s="1411">
        <f t="shared" si="153"/>
        <v>0</v>
      </c>
      <c r="AG105" s="1411">
        <f t="shared" si="153"/>
        <v>0</v>
      </c>
      <c r="AH105" s="1411">
        <f t="shared" si="153"/>
        <v>0</v>
      </c>
      <c r="AI105" s="1411">
        <f t="shared" si="153"/>
        <v>0</v>
      </c>
      <c r="AJ105" s="1411">
        <f t="shared" si="153"/>
        <v>0</v>
      </c>
      <c r="AK105" s="1411">
        <f t="shared" si="153"/>
        <v>0</v>
      </c>
      <c r="AL105" s="1411">
        <f t="shared" si="153"/>
        <v>0</v>
      </c>
      <c r="AM105" s="1411">
        <f t="shared" si="153"/>
        <v>0</v>
      </c>
      <c r="AN105" s="1411">
        <f t="shared" si="153"/>
        <v>0</v>
      </c>
      <c r="AO105" s="1411">
        <f t="shared" si="153"/>
        <v>0</v>
      </c>
      <c r="AP105" s="1411">
        <f t="shared" si="153"/>
        <v>0</v>
      </c>
      <c r="AQ105" s="1411">
        <f t="shared" si="153"/>
        <v>0</v>
      </c>
      <c r="AR105" s="1411">
        <f t="shared" si="153"/>
        <v>0</v>
      </c>
      <c r="AS105" s="1411">
        <f t="shared" si="153"/>
        <v>0</v>
      </c>
      <c r="AT105" s="1411">
        <f t="shared" si="153"/>
        <v>0</v>
      </c>
      <c r="AU105" s="1411">
        <f t="shared" si="153"/>
        <v>0</v>
      </c>
      <c r="AV105" s="1411">
        <f>SUM(AB105:AU105)</f>
        <v>0</v>
      </c>
      <c r="AW105" s="1411"/>
      <c r="AX105" s="1411"/>
      <c r="AY105" s="1411"/>
      <c r="AZ105" s="1411"/>
      <c r="BA105" s="1411"/>
      <c r="BB105" s="1411"/>
      <c r="BC105" s="1411"/>
      <c r="BD105" s="1411"/>
      <c r="BE105" s="1411"/>
      <c r="BF105" s="1411"/>
      <c r="BG105" s="1411"/>
      <c r="BH105" s="1411"/>
      <c r="BI105" s="1411"/>
      <c r="BJ105" s="1411"/>
      <c r="BK105" s="1411"/>
      <c r="BL105" s="1411"/>
      <c r="BM105" s="1411"/>
      <c r="BN105" s="1411"/>
      <c r="BO105" s="1411"/>
      <c r="BP105" s="1411"/>
      <c r="BQ105" s="1411"/>
    </row>
    <row r="106" spans="1:69" s="1412" customFormat="1" ht="12.75">
      <c r="A106" s="1371">
        <v>1825</v>
      </c>
      <c r="B106" s="248" t="s">
        <v>39</v>
      </c>
      <c r="C106" s="1410">
        <f>'I4 BO ASSETS'!H35</f>
        <v>0</v>
      </c>
      <c r="D106" s="1411">
        <f t="shared" si="114"/>
        <v>0</v>
      </c>
      <c r="E106" s="1411">
        <f t="shared" si="114"/>
        <v>0</v>
      </c>
      <c r="F106" s="1411">
        <f t="shared" si="119"/>
        <v>0</v>
      </c>
      <c r="G106" s="1411">
        <f t="shared" ref="G106:G125" si="154">$D106*G607</f>
        <v>0</v>
      </c>
      <c r="H106" s="1411">
        <f t="shared" ref="H106:Z106" si="155">$D106*H607</f>
        <v>0</v>
      </c>
      <c r="I106" s="1411">
        <f t="shared" si="155"/>
        <v>0</v>
      </c>
      <c r="J106" s="1411">
        <f t="shared" si="155"/>
        <v>0</v>
      </c>
      <c r="K106" s="1411">
        <f t="shared" si="155"/>
        <v>0</v>
      </c>
      <c r="L106" s="1411">
        <f t="shared" si="155"/>
        <v>0</v>
      </c>
      <c r="M106" s="1411">
        <f t="shared" si="155"/>
        <v>0</v>
      </c>
      <c r="N106" s="1411">
        <f t="shared" si="155"/>
        <v>0</v>
      </c>
      <c r="O106" s="1411">
        <f t="shared" si="155"/>
        <v>0</v>
      </c>
      <c r="P106" s="1411">
        <f t="shared" si="155"/>
        <v>0</v>
      </c>
      <c r="Q106" s="1411">
        <f t="shared" si="155"/>
        <v>0</v>
      </c>
      <c r="R106" s="1411">
        <f t="shared" si="155"/>
        <v>0</v>
      </c>
      <c r="S106" s="1411">
        <f t="shared" si="155"/>
        <v>0</v>
      </c>
      <c r="T106" s="1411">
        <f t="shared" si="155"/>
        <v>0</v>
      </c>
      <c r="U106" s="1411">
        <f t="shared" si="155"/>
        <v>0</v>
      </c>
      <c r="V106" s="1411">
        <f t="shared" si="155"/>
        <v>0</v>
      </c>
      <c r="W106" s="1411">
        <f t="shared" si="155"/>
        <v>0</v>
      </c>
      <c r="X106" s="1411">
        <f t="shared" si="155"/>
        <v>0</v>
      </c>
      <c r="Y106" s="1411">
        <f t="shared" si="155"/>
        <v>0</v>
      </c>
      <c r="Z106" s="1411">
        <f t="shared" si="155"/>
        <v>0</v>
      </c>
      <c r="AA106" s="1411">
        <f t="shared" si="121"/>
        <v>0</v>
      </c>
      <c r="AB106" s="1411">
        <f t="shared" ref="AB106:AB125" si="156">$E106*AB607</f>
        <v>0</v>
      </c>
      <c r="AC106" s="1411">
        <f t="shared" ref="AC106:AU106" si="157">$E106*AC607</f>
        <v>0</v>
      </c>
      <c r="AD106" s="1411">
        <f t="shared" si="157"/>
        <v>0</v>
      </c>
      <c r="AE106" s="1411">
        <f t="shared" si="157"/>
        <v>0</v>
      </c>
      <c r="AF106" s="1411">
        <f t="shared" si="157"/>
        <v>0</v>
      </c>
      <c r="AG106" s="1411">
        <f t="shared" si="157"/>
        <v>0</v>
      </c>
      <c r="AH106" s="1411">
        <f t="shared" si="157"/>
        <v>0</v>
      </c>
      <c r="AI106" s="1411">
        <f t="shared" si="157"/>
        <v>0</v>
      </c>
      <c r="AJ106" s="1411">
        <f t="shared" si="157"/>
        <v>0</v>
      </c>
      <c r="AK106" s="1411">
        <f t="shared" si="157"/>
        <v>0</v>
      </c>
      <c r="AL106" s="1411">
        <f t="shared" si="157"/>
        <v>0</v>
      </c>
      <c r="AM106" s="1411">
        <f t="shared" si="157"/>
        <v>0</v>
      </c>
      <c r="AN106" s="1411">
        <f t="shared" si="157"/>
        <v>0</v>
      </c>
      <c r="AO106" s="1411">
        <f t="shared" si="157"/>
        <v>0</v>
      </c>
      <c r="AP106" s="1411">
        <f t="shared" si="157"/>
        <v>0</v>
      </c>
      <c r="AQ106" s="1411">
        <f t="shared" si="157"/>
        <v>0</v>
      </c>
      <c r="AR106" s="1411">
        <f t="shared" si="157"/>
        <v>0</v>
      </c>
      <c r="AS106" s="1411">
        <f t="shared" si="157"/>
        <v>0</v>
      </c>
      <c r="AT106" s="1411">
        <f t="shared" si="157"/>
        <v>0</v>
      </c>
      <c r="AU106" s="1411">
        <f t="shared" si="157"/>
        <v>0</v>
      </c>
      <c r="AV106" s="1411">
        <f t="shared" si="123"/>
        <v>0</v>
      </c>
      <c r="AW106" s="1411"/>
      <c r="AX106" s="1411"/>
      <c r="AY106" s="1411"/>
      <c r="AZ106" s="1411"/>
      <c r="BA106" s="1411"/>
      <c r="BB106" s="1411"/>
      <c r="BC106" s="1411"/>
      <c r="BD106" s="1411"/>
      <c r="BE106" s="1411"/>
      <c r="BF106" s="1411"/>
      <c r="BG106" s="1411"/>
      <c r="BH106" s="1411"/>
      <c r="BI106" s="1411"/>
      <c r="BJ106" s="1411"/>
      <c r="BK106" s="1411"/>
      <c r="BL106" s="1411"/>
      <c r="BM106" s="1411"/>
      <c r="BN106" s="1411"/>
      <c r="BO106" s="1411"/>
      <c r="BP106" s="1411"/>
      <c r="BQ106" s="1411"/>
    </row>
    <row r="107" spans="1:69" s="1412" customFormat="1" ht="12.75">
      <c r="A107" s="1371" t="s">
        <v>1265</v>
      </c>
      <c r="B107" s="248" t="s">
        <v>1032</v>
      </c>
      <c r="C107" s="1410">
        <f>'I4 BO ASSETS'!H36</f>
        <v>0</v>
      </c>
      <c r="D107" s="1411">
        <f t="shared" si="114"/>
        <v>0</v>
      </c>
      <c r="E107" s="1411">
        <f t="shared" si="114"/>
        <v>0</v>
      </c>
      <c r="F107" s="1411">
        <f t="shared" si="119"/>
        <v>0</v>
      </c>
      <c r="G107" s="1411">
        <f t="shared" si="154"/>
        <v>0</v>
      </c>
      <c r="H107" s="1411">
        <f t="shared" ref="H107:Z107" si="158">$D107*H608</f>
        <v>0</v>
      </c>
      <c r="I107" s="1411">
        <f t="shared" si="158"/>
        <v>0</v>
      </c>
      <c r="J107" s="1411">
        <f t="shared" si="158"/>
        <v>0</v>
      </c>
      <c r="K107" s="1411">
        <f t="shared" si="158"/>
        <v>0</v>
      </c>
      <c r="L107" s="1411">
        <f t="shared" si="158"/>
        <v>0</v>
      </c>
      <c r="M107" s="1411">
        <f t="shared" si="158"/>
        <v>0</v>
      </c>
      <c r="N107" s="1411">
        <f t="shared" si="158"/>
        <v>0</v>
      </c>
      <c r="O107" s="1411">
        <f t="shared" si="158"/>
        <v>0</v>
      </c>
      <c r="P107" s="1411">
        <f t="shared" si="158"/>
        <v>0</v>
      </c>
      <c r="Q107" s="1411">
        <f t="shared" si="158"/>
        <v>0</v>
      </c>
      <c r="R107" s="1411">
        <f t="shared" si="158"/>
        <v>0</v>
      </c>
      <c r="S107" s="1411">
        <f t="shared" si="158"/>
        <v>0</v>
      </c>
      <c r="T107" s="1411">
        <f t="shared" si="158"/>
        <v>0</v>
      </c>
      <c r="U107" s="1411">
        <f t="shared" si="158"/>
        <v>0</v>
      </c>
      <c r="V107" s="1411">
        <f t="shared" si="158"/>
        <v>0</v>
      </c>
      <c r="W107" s="1411">
        <f t="shared" si="158"/>
        <v>0</v>
      </c>
      <c r="X107" s="1411">
        <f t="shared" si="158"/>
        <v>0</v>
      </c>
      <c r="Y107" s="1411">
        <f t="shared" si="158"/>
        <v>0</v>
      </c>
      <c r="Z107" s="1411">
        <f t="shared" si="158"/>
        <v>0</v>
      </c>
      <c r="AA107" s="1411">
        <f t="shared" si="121"/>
        <v>0</v>
      </c>
      <c r="AB107" s="1411">
        <f t="shared" si="156"/>
        <v>0</v>
      </c>
      <c r="AC107" s="1411">
        <f t="shared" ref="AC107:AU107" si="159">$E107*AC608</f>
        <v>0</v>
      </c>
      <c r="AD107" s="1411">
        <f t="shared" si="159"/>
        <v>0</v>
      </c>
      <c r="AE107" s="1411">
        <f t="shared" si="159"/>
        <v>0</v>
      </c>
      <c r="AF107" s="1411">
        <f t="shared" si="159"/>
        <v>0</v>
      </c>
      <c r="AG107" s="1411">
        <f t="shared" si="159"/>
        <v>0</v>
      </c>
      <c r="AH107" s="1411">
        <f t="shared" si="159"/>
        <v>0</v>
      </c>
      <c r="AI107" s="1411">
        <f t="shared" si="159"/>
        <v>0</v>
      </c>
      <c r="AJ107" s="1411">
        <f t="shared" si="159"/>
        <v>0</v>
      </c>
      <c r="AK107" s="1411">
        <f t="shared" si="159"/>
        <v>0</v>
      </c>
      <c r="AL107" s="1411">
        <f t="shared" si="159"/>
        <v>0</v>
      </c>
      <c r="AM107" s="1411">
        <f t="shared" si="159"/>
        <v>0</v>
      </c>
      <c r="AN107" s="1411">
        <f t="shared" si="159"/>
        <v>0</v>
      </c>
      <c r="AO107" s="1411">
        <f t="shared" si="159"/>
        <v>0</v>
      </c>
      <c r="AP107" s="1411">
        <f t="shared" si="159"/>
        <v>0</v>
      </c>
      <c r="AQ107" s="1411">
        <f t="shared" si="159"/>
        <v>0</v>
      </c>
      <c r="AR107" s="1411">
        <f t="shared" si="159"/>
        <v>0</v>
      </c>
      <c r="AS107" s="1411">
        <f t="shared" si="159"/>
        <v>0</v>
      </c>
      <c r="AT107" s="1411">
        <f t="shared" si="159"/>
        <v>0</v>
      </c>
      <c r="AU107" s="1411">
        <f t="shared" si="159"/>
        <v>0</v>
      </c>
      <c r="AV107" s="1411">
        <f t="shared" si="123"/>
        <v>0</v>
      </c>
      <c r="AW107" s="1411"/>
      <c r="AX107" s="1411"/>
      <c r="AY107" s="1411"/>
      <c r="AZ107" s="1411"/>
      <c r="BA107" s="1411"/>
      <c r="BB107" s="1411"/>
      <c r="BC107" s="1411"/>
      <c r="BD107" s="1411"/>
      <c r="BE107" s="1411"/>
      <c r="BF107" s="1411"/>
      <c r="BG107" s="1411"/>
      <c r="BH107" s="1411"/>
      <c r="BI107" s="1411"/>
      <c r="BJ107" s="1411"/>
      <c r="BK107" s="1411"/>
      <c r="BL107" s="1411"/>
      <c r="BM107" s="1411"/>
      <c r="BN107" s="1411"/>
      <c r="BO107" s="1411"/>
      <c r="BP107" s="1411"/>
      <c r="BQ107" s="1411"/>
    </row>
    <row r="108" spans="1:69" s="1412" customFormat="1" ht="12.75">
      <c r="A108" s="1371" t="s">
        <v>1266</v>
      </c>
      <c r="B108" s="248" t="s">
        <v>1033</v>
      </c>
      <c r="C108" s="1410">
        <f>'I4 BO ASSETS'!H37</f>
        <v>0</v>
      </c>
      <c r="D108" s="1411">
        <f t="shared" ref="D108:E127" si="160">$C108*D609</f>
        <v>0</v>
      </c>
      <c r="E108" s="1411">
        <f t="shared" si="160"/>
        <v>0</v>
      </c>
      <c r="F108" s="1411">
        <f t="shared" si="119"/>
        <v>0</v>
      </c>
      <c r="G108" s="1411">
        <f t="shared" si="154"/>
        <v>0</v>
      </c>
      <c r="H108" s="1411">
        <f t="shared" ref="H108:Z108" si="161">$D108*H609</f>
        <v>0</v>
      </c>
      <c r="I108" s="1411">
        <f t="shared" si="161"/>
        <v>0</v>
      </c>
      <c r="J108" s="1411">
        <f t="shared" si="161"/>
        <v>0</v>
      </c>
      <c r="K108" s="1411">
        <f t="shared" si="161"/>
        <v>0</v>
      </c>
      <c r="L108" s="1411">
        <f t="shared" si="161"/>
        <v>0</v>
      </c>
      <c r="M108" s="1411">
        <f t="shared" si="161"/>
        <v>0</v>
      </c>
      <c r="N108" s="1411">
        <f t="shared" si="161"/>
        <v>0</v>
      </c>
      <c r="O108" s="1411">
        <f t="shared" si="161"/>
        <v>0</v>
      </c>
      <c r="P108" s="1411">
        <f t="shared" si="161"/>
        <v>0</v>
      </c>
      <c r="Q108" s="1411">
        <f t="shared" si="161"/>
        <v>0</v>
      </c>
      <c r="R108" s="1411">
        <f t="shared" si="161"/>
        <v>0</v>
      </c>
      <c r="S108" s="1411">
        <f t="shared" si="161"/>
        <v>0</v>
      </c>
      <c r="T108" s="1411">
        <f t="shared" si="161"/>
        <v>0</v>
      </c>
      <c r="U108" s="1411">
        <f t="shared" si="161"/>
        <v>0</v>
      </c>
      <c r="V108" s="1411">
        <f t="shared" si="161"/>
        <v>0</v>
      </c>
      <c r="W108" s="1411">
        <f t="shared" si="161"/>
        <v>0</v>
      </c>
      <c r="X108" s="1411">
        <f t="shared" si="161"/>
        <v>0</v>
      </c>
      <c r="Y108" s="1411">
        <f t="shared" si="161"/>
        <v>0</v>
      </c>
      <c r="Z108" s="1411">
        <f t="shared" si="161"/>
        <v>0</v>
      </c>
      <c r="AA108" s="1411">
        <f t="shared" si="121"/>
        <v>0</v>
      </c>
      <c r="AB108" s="1411">
        <f t="shared" si="156"/>
        <v>0</v>
      </c>
      <c r="AC108" s="1411">
        <f t="shared" ref="AC108:AU108" si="162">$E108*AC609</f>
        <v>0</v>
      </c>
      <c r="AD108" s="1411">
        <f t="shared" si="162"/>
        <v>0</v>
      </c>
      <c r="AE108" s="1411">
        <f t="shared" si="162"/>
        <v>0</v>
      </c>
      <c r="AF108" s="1411">
        <f t="shared" si="162"/>
        <v>0</v>
      </c>
      <c r="AG108" s="1411">
        <f t="shared" si="162"/>
        <v>0</v>
      </c>
      <c r="AH108" s="1411">
        <f t="shared" si="162"/>
        <v>0</v>
      </c>
      <c r="AI108" s="1411">
        <f t="shared" si="162"/>
        <v>0</v>
      </c>
      <c r="AJ108" s="1411">
        <f t="shared" si="162"/>
        <v>0</v>
      </c>
      <c r="AK108" s="1411">
        <f t="shared" si="162"/>
        <v>0</v>
      </c>
      <c r="AL108" s="1411">
        <f t="shared" si="162"/>
        <v>0</v>
      </c>
      <c r="AM108" s="1411">
        <f t="shared" si="162"/>
        <v>0</v>
      </c>
      <c r="AN108" s="1411">
        <f t="shared" si="162"/>
        <v>0</v>
      </c>
      <c r="AO108" s="1411">
        <f t="shared" si="162"/>
        <v>0</v>
      </c>
      <c r="AP108" s="1411">
        <f t="shared" si="162"/>
        <v>0</v>
      </c>
      <c r="AQ108" s="1411">
        <f t="shared" si="162"/>
        <v>0</v>
      </c>
      <c r="AR108" s="1411">
        <f t="shared" si="162"/>
        <v>0</v>
      </c>
      <c r="AS108" s="1411">
        <f t="shared" si="162"/>
        <v>0</v>
      </c>
      <c r="AT108" s="1411">
        <f t="shared" si="162"/>
        <v>0</v>
      </c>
      <c r="AU108" s="1411">
        <f t="shared" si="162"/>
        <v>0</v>
      </c>
      <c r="AV108" s="1411">
        <f t="shared" si="123"/>
        <v>0</v>
      </c>
      <c r="AW108" s="1411"/>
      <c r="AX108" s="1411"/>
      <c r="AY108" s="1411"/>
      <c r="AZ108" s="1411"/>
      <c r="BA108" s="1411"/>
      <c r="BB108" s="1411"/>
      <c r="BC108" s="1411"/>
      <c r="BD108" s="1411"/>
      <c r="BE108" s="1411"/>
      <c r="BF108" s="1411"/>
      <c r="BG108" s="1411"/>
      <c r="BH108" s="1411"/>
      <c r="BI108" s="1411"/>
      <c r="BJ108" s="1411"/>
      <c r="BK108" s="1411"/>
      <c r="BL108" s="1411"/>
      <c r="BM108" s="1411"/>
      <c r="BN108" s="1411"/>
      <c r="BO108" s="1411"/>
      <c r="BP108" s="1411"/>
      <c r="BQ108" s="1411"/>
    </row>
    <row r="109" spans="1:69" s="1412" customFormat="1" ht="12.75">
      <c r="A109" s="1371">
        <v>1830</v>
      </c>
      <c r="B109" s="248" t="s">
        <v>40</v>
      </c>
      <c r="C109" s="1410">
        <f>'I4 BO ASSETS'!H38</f>
        <v>0</v>
      </c>
      <c r="D109" s="1411">
        <f t="shared" si="160"/>
        <v>0</v>
      </c>
      <c r="E109" s="1411">
        <f t="shared" si="160"/>
        <v>0</v>
      </c>
      <c r="F109" s="1411">
        <f t="shared" si="119"/>
        <v>0</v>
      </c>
      <c r="G109" s="1411">
        <f t="shared" si="154"/>
        <v>0</v>
      </c>
      <c r="H109" s="1411">
        <f t="shared" ref="H109:Z109" si="163">$D109*H610</f>
        <v>0</v>
      </c>
      <c r="I109" s="1411">
        <f t="shared" si="163"/>
        <v>0</v>
      </c>
      <c r="J109" s="1411">
        <f t="shared" si="163"/>
        <v>0</v>
      </c>
      <c r="K109" s="1411">
        <f t="shared" si="163"/>
        <v>0</v>
      </c>
      <c r="L109" s="1411">
        <f t="shared" si="163"/>
        <v>0</v>
      </c>
      <c r="M109" s="1411">
        <f t="shared" si="163"/>
        <v>0</v>
      </c>
      <c r="N109" s="1411">
        <f t="shared" si="163"/>
        <v>0</v>
      </c>
      <c r="O109" s="1411">
        <f t="shared" si="163"/>
        <v>0</v>
      </c>
      <c r="P109" s="1411">
        <f t="shared" si="163"/>
        <v>0</v>
      </c>
      <c r="Q109" s="1411">
        <f t="shared" si="163"/>
        <v>0</v>
      </c>
      <c r="R109" s="1411">
        <f t="shared" si="163"/>
        <v>0</v>
      </c>
      <c r="S109" s="1411">
        <f t="shared" si="163"/>
        <v>0</v>
      </c>
      <c r="T109" s="1411">
        <f t="shared" si="163"/>
        <v>0</v>
      </c>
      <c r="U109" s="1411">
        <f t="shared" si="163"/>
        <v>0</v>
      </c>
      <c r="V109" s="1411">
        <f t="shared" si="163"/>
        <v>0</v>
      </c>
      <c r="W109" s="1411">
        <f t="shared" si="163"/>
        <v>0</v>
      </c>
      <c r="X109" s="1411">
        <f t="shared" si="163"/>
        <v>0</v>
      </c>
      <c r="Y109" s="1411">
        <f t="shared" si="163"/>
        <v>0</v>
      </c>
      <c r="Z109" s="1411">
        <f t="shared" si="163"/>
        <v>0</v>
      </c>
      <c r="AA109" s="1411">
        <f t="shared" si="121"/>
        <v>0</v>
      </c>
      <c r="AB109" s="1411">
        <f t="shared" si="156"/>
        <v>0</v>
      </c>
      <c r="AC109" s="1411">
        <f t="shared" ref="AC109:AU109" si="164">$E109*AC610</f>
        <v>0</v>
      </c>
      <c r="AD109" s="1411">
        <f t="shared" si="164"/>
        <v>0</v>
      </c>
      <c r="AE109" s="1411">
        <f t="shared" si="164"/>
        <v>0</v>
      </c>
      <c r="AF109" s="1411">
        <f t="shared" si="164"/>
        <v>0</v>
      </c>
      <c r="AG109" s="1411">
        <f t="shared" si="164"/>
        <v>0</v>
      </c>
      <c r="AH109" s="1411">
        <f t="shared" si="164"/>
        <v>0</v>
      </c>
      <c r="AI109" s="1411">
        <f t="shared" si="164"/>
        <v>0</v>
      </c>
      <c r="AJ109" s="1411">
        <f t="shared" si="164"/>
        <v>0</v>
      </c>
      <c r="AK109" s="1411">
        <f t="shared" si="164"/>
        <v>0</v>
      </c>
      <c r="AL109" s="1411">
        <f t="shared" si="164"/>
        <v>0</v>
      </c>
      <c r="AM109" s="1411">
        <f t="shared" si="164"/>
        <v>0</v>
      </c>
      <c r="AN109" s="1411">
        <f t="shared" si="164"/>
        <v>0</v>
      </c>
      <c r="AO109" s="1411">
        <f t="shared" si="164"/>
        <v>0</v>
      </c>
      <c r="AP109" s="1411">
        <f t="shared" si="164"/>
        <v>0</v>
      </c>
      <c r="AQ109" s="1411">
        <f t="shared" si="164"/>
        <v>0</v>
      </c>
      <c r="AR109" s="1411">
        <f t="shared" si="164"/>
        <v>0</v>
      </c>
      <c r="AS109" s="1411">
        <f t="shared" si="164"/>
        <v>0</v>
      </c>
      <c r="AT109" s="1411">
        <f t="shared" si="164"/>
        <v>0</v>
      </c>
      <c r="AU109" s="1411">
        <f t="shared" si="164"/>
        <v>0</v>
      </c>
      <c r="AV109" s="1411">
        <f t="shared" si="123"/>
        <v>0</v>
      </c>
      <c r="AW109" s="1411"/>
      <c r="AX109" s="1411"/>
      <c r="AY109" s="1411"/>
      <c r="AZ109" s="1411"/>
      <c r="BA109" s="1411"/>
      <c r="BB109" s="1411"/>
      <c r="BC109" s="1411"/>
      <c r="BD109" s="1411"/>
      <c r="BE109" s="1411"/>
      <c r="BF109" s="1411"/>
      <c r="BG109" s="1411"/>
      <c r="BH109" s="1411"/>
      <c r="BI109" s="1411"/>
      <c r="BJ109" s="1411"/>
      <c r="BK109" s="1411"/>
      <c r="BL109" s="1411"/>
      <c r="BM109" s="1411"/>
      <c r="BN109" s="1411"/>
      <c r="BO109" s="1411"/>
      <c r="BP109" s="1411"/>
      <c r="BQ109" s="1411"/>
    </row>
    <row r="110" spans="1:69" s="1412" customFormat="1" ht="25.5">
      <c r="A110" s="1371" t="s">
        <v>1267</v>
      </c>
      <c r="B110" s="248" t="s">
        <v>1034</v>
      </c>
      <c r="C110" s="1410">
        <f>'I4 BO ASSETS'!H39</f>
        <v>0</v>
      </c>
      <c r="D110" s="1411">
        <f t="shared" si="160"/>
        <v>0</v>
      </c>
      <c r="E110" s="1411">
        <f t="shared" si="160"/>
        <v>0</v>
      </c>
      <c r="F110" s="1411">
        <f t="shared" si="119"/>
        <v>0</v>
      </c>
      <c r="G110" s="1411">
        <f t="shared" si="154"/>
        <v>0</v>
      </c>
      <c r="H110" s="1411">
        <f t="shared" ref="H110:Z110" si="165">$D110*H611</f>
        <v>0</v>
      </c>
      <c r="I110" s="1411">
        <f t="shared" si="165"/>
        <v>0</v>
      </c>
      <c r="J110" s="1411">
        <f t="shared" si="165"/>
        <v>0</v>
      </c>
      <c r="K110" s="1411">
        <f t="shared" si="165"/>
        <v>0</v>
      </c>
      <c r="L110" s="1411">
        <f t="shared" si="165"/>
        <v>0</v>
      </c>
      <c r="M110" s="1411">
        <f t="shared" si="165"/>
        <v>0</v>
      </c>
      <c r="N110" s="1411">
        <f t="shared" si="165"/>
        <v>0</v>
      </c>
      <c r="O110" s="1411">
        <f t="shared" si="165"/>
        <v>0</v>
      </c>
      <c r="P110" s="1411">
        <f t="shared" si="165"/>
        <v>0</v>
      </c>
      <c r="Q110" s="1411">
        <f t="shared" si="165"/>
        <v>0</v>
      </c>
      <c r="R110" s="1411">
        <f t="shared" si="165"/>
        <v>0</v>
      </c>
      <c r="S110" s="1411">
        <f t="shared" si="165"/>
        <v>0</v>
      </c>
      <c r="T110" s="1411">
        <f t="shared" si="165"/>
        <v>0</v>
      </c>
      <c r="U110" s="1411">
        <f t="shared" si="165"/>
        <v>0</v>
      </c>
      <c r="V110" s="1411">
        <f t="shared" si="165"/>
        <v>0</v>
      </c>
      <c r="W110" s="1411">
        <f t="shared" si="165"/>
        <v>0</v>
      </c>
      <c r="X110" s="1411">
        <f t="shared" si="165"/>
        <v>0</v>
      </c>
      <c r="Y110" s="1411">
        <f t="shared" si="165"/>
        <v>0</v>
      </c>
      <c r="Z110" s="1411">
        <f t="shared" si="165"/>
        <v>0</v>
      </c>
      <c r="AA110" s="1411">
        <f t="shared" si="121"/>
        <v>0</v>
      </c>
      <c r="AB110" s="1411">
        <f t="shared" si="156"/>
        <v>0</v>
      </c>
      <c r="AC110" s="1411">
        <f t="shared" ref="AC110:AU110" si="166">$E110*AC611</f>
        <v>0</v>
      </c>
      <c r="AD110" s="1411">
        <f t="shared" si="166"/>
        <v>0</v>
      </c>
      <c r="AE110" s="1411">
        <f t="shared" si="166"/>
        <v>0</v>
      </c>
      <c r="AF110" s="1411">
        <f t="shared" si="166"/>
        <v>0</v>
      </c>
      <c r="AG110" s="1411">
        <f t="shared" si="166"/>
        <v>0</v>
      </c>
      <c r="AH110" s="1411">
        <f t="shared" si="166"/>
        <v>0</v>
      </c>
      <c r="AI110" s="1411">
        <f t="shared" si="166"/>
        <v>0</v>
      </c>
      <c r="AJ110" s="1411">
        <f t="shared" si="166"/>
        <v>0</v>
      </c>
      <c r="AK110" s="1411">
        <f t="shared" si="166"/>
        <v>0</v>
      </c>
      <c r="AL110" s="1411">
        <f t="shared" si="166"/>
        <v>0</v>
      </c>
      <c r="AM110" s="1411">
        <f t="shared" si="166"/>
        <v>0</v>
      </c>
      <c r="AN110" s="1411">
        <f t="shared" si="166"/>
        <v>0</v>
      </c>
      <c r="AO110" s="1411">
        <f t="shared" si="166"/>
        <v>0</v>
      </c>
      <c r="AP110" s="1411">
        <f t="shared" si="166"/>
        <v>0</v>
      </c>
      <c r="AQ110" s="1411">
        <f t="shared" si="166"/>
        <v>0</v>
      </c>
      <c r="AR110" s="1411">
        <f t="shared" si="166"/>
        <v>0</v>
      </c>
      <c r="AS110" s="1411">
        <f t="shared" si="166"/>
        <v>0</v>
      </c>
      <c r="AT110" s="1411">
        <f t="shared" si="166"/>
        <v>0</v>
      </c>
      <c r="AU110" s="1411">
        <f t="shared" si="166"/>
        <v>0</v>
      </c>
      <c r="AV110" s="1411">
        <f t="shared" si="123"/>
        <v>0</v>
      </c>
      <c r="AW110" s="1411"/>
      <c r="AX110" s="1411"/>
      <c r="AY110" s="1411"/>
      <c r="AZ110" s="1411"/>
      <c r="BA110" s="1411"/>
      <c r="BB110" s="1411"/>
      <c r="BC110" s="1411"/>
      <c r="BD110" s="1411"/>
      <c r="BE110" s="1411"/>
      <c r="BF110" s="1411"/>
      <c r="BG110" s="1411"/>
      <c r="BH110" s="1411"/>
      <c r="BI110" s="1411"/>
      <c r="BJ110" s="1411"/>
      <c r="BK110" s="1411"/>
      <c r="BL110" s="1411"/>
      <c r="BM110" s="1411"/>
      <c r="BN110" s="1411"/>
      <c r="BO110" s="1411"/>
      <c r="BP110" s="1411"/>
      <c r="BQ110" s="1411"/>
    </row>
    <row r="111" spans="1:69" s="1412" customFormat="1" ht="12.75">
      <c r="A111" s="1371" t="s">
        <v>1268</v>
      </c>
      <c r="B111" s="248" t="s">
        <v>1035</v>
      </c>
      <c r="C111" s="1410">
        <f>'I4 BO ASSETS'!H40</f>
        <v>0</v>
      </c>
      <c r="D111" s="1411">
        <f t="shared" si="160"/>
        <v>0</v>
      </c>
      <c r="E111" s="1411">
        <f t="shared" si="160"/>
        <v>0</v>
      </c>
      <c r="F111" s="1411">
        <f t="shared" si="119"/>
        <v>0</v>
      </c>
      <c r="G111" s="1411">
        <f t="shared" si="154"/>
        <v>0</v>
      </c>
      <c r="H111" s="1411">
        <f t="shared" ref="H111:Z111" si="167">$D111*H612</f>
        <v>0</v>
      </c>
      <c r="I111" s="1411">
        <f t="shared" si="167"/>
        <v>0</v>
      </c>
      <c r="J111" s="1411">
        <f t="shared" si="167"/>
        <v>0</v>
      </c>
      <c r="K111" s="1411">
        <f t="shared" si="167"/>
        <v>0</v>
      </c>
      <c r="L111" s="1411">
        <f t="shared" si="167"/>
        <v>0</v>
      </c>
      <c r="M111" s="1411">
        <f t="shared" si="167"/>
        <v>0</v>
      </c>
      <c r="N111" s="1411">
        <f t="shared" si="167"/>
        <v>0</v>
      </c>
      <c r="O111" s="1411">
        <f t="shared" si="167"/>
        <v>0</v>
      </c>
      <c r="P111" s="1411">
        <f t="shared" si="167"/>
        <v>0</v>
      </c>
      <c r="Q111" s="1411">
        <f t="shared" si="167"/>
        <v>0</v>
      </c>
      <c r="R111" s="1411">
        <f t="shared" si="167"/>
        <v>0</v>
      </c>
      <c r="S111" s="1411">
        <f t="shared" si="167"/>
        <v>0</v>
      </c>
      <c r="T111" s="1411">
        <f t="shared" si="167"/>
        <v>0</v>
      </c>
      <c r="U111" s="1411">
        <f t="shared" si="167"/>
        <v>0</v>
      </c>
      <c r="V111" s="1411">
        <f t="shared" si="167"/>
        <v>0</v>
      </c>
      <c r="W111" s="1411">
        <f t="shared" si="167"/>
        <v>0</v>
      </c>
      <c r="X111" s="1411">
        <f t="shared" si="167"/>
        <v>0</v>
      </c>
      <c r="Y111" s="1411">
        <f t="shared" si="167"/>
        <v>0</v>
      </c>
      <c r="Z111" s="1411">
        <f t="shared" si="167"/>
        <v>0</v>
      </c>
      <c r="AA111" s="1411">
        <f t="shared" si="121"/>
        <v>0</v>
      </c>
      <c r="AB111" s="1411">
        <f t="shared" si="156"/>
        <v>0</v>
      </c>
      <c r="AC111" s="1411">
        <f t="shared" ref="AC111:AU111" si="168">$E111*AC612</f>
        <v>0</v>
      </c>
      <c r="AD111" s="1411">
        <f t="shared" si="168"/>
        <v>0</v>
      </c>
      <c r="AE111" s="1411">
        <f t="shared" si="168"/>
        <v>0</v>
      </c>
      <c r="AF111" s="1411">
        <f t="shared" si="168"/>
        <v>0</v>
      </c>
      <c r="AG111" s="1411">
        <f t="shared" si="168"/>
        <v>0</v>
      </c>
      <c r="AH111" s="1411">
        <f t="shared" si="168"/>
        <v>0</v>
      </c>
      <c r="AI111" s="1411">
        <f t="shared" si="168"/>
        <v>0</v>
      </c>
      <c r="AJ111" s="1411">
        <f t="shared" si="168"/>
        <v>0</v>
      </c>
      <c r="AK111" s="1411">
        <f t="shared" si="168"/>
        <v>0</v>
      </c>
      <c r="AL111" s="1411">
        <f t="shared" si="168"/>
        <v>0</v>
      </c>
      <c r="AM111" s="1411">
        <f t="shared" si="168"/>
        <v>0</v>
      </c>
      <c r="AN111" s="1411">
        <f t="shared" si="168"/>
        <v>0</v>
      </c>
      <c r="AO111" s="1411">
        <f t="shared" si="168"/>
        <v>0</v>
      </c>
      <c r="AP111" s="1411">
        <f t="shared" si="168"/>
        <v>0</v>
      </c>
      <c r="AQ111" s="1411">
        <f t="shared" si="168"/>
        <v>0</v>
      </c>
      <c r="AR111" s="1411">
        <f t="shared" si="168"/>
        <v>0</v>
      </c>
      <c r="AS111" s="1411">
        <f t="shared" si="168"/>
        <v>0</v>
      </c>
      <c r="AT111" s="1411">
        <f t="shared" si="168"/>
        <v>0</v>
      </c>
      <c r="AU111" s="1411">
        <f t="shared" si="168"/>
        <v>0</v>
      </c>
      <c r="AV111" s="1411">
        <f t="shared" si="123"/>
        <v>0</v>
      </c>
      <c r="AW111" s="1411"/>
      <c r="AX111" s="1411"/>
      <c r="AY111" s="1411"/>
      <c r="AZ111" s="1411"/>
      <c r="BA111" s="1411"/>
      <c r="BB111" s="1411"/>
      <c r="BC111" s="1411"/>
      <c r="BD111" s="1411"/>
      <c r="BE111" s="1411"/>
      <c r="BF111" s="1411"/>
      <c r="BG111" s="1411"/>
      <c r="BH111" s="1411"/>
      <c r="BI111" s="1411"/>
      <c r="BJ111" s="1411"/>
      <c r="BK111" s="1411"/>
      <c r="BL111" s="1411"/>
      <c r="BM111" s="1411"/>
      <c r="BN111" s="1411"/>
      <c r="BO111" s="1411"/>
      <c r="BP111" s="1411"/>
      <c r="BQ111" s="1411"/>
    </row>
    <row r="112" spans="1:69" s="1412" customFormat="1" ht="12.75">
      <c r="A112" s="1371" t="s">
        <v>1269</v>
      </c>
      <c r="B112" s="248" t="s">
        <v>1059</v>
      </c>
      <c r="C112" s="1410">
        <f>'I4 BO ASSETS'!H41</f>
        <v>0</v>
      </c>
      <c r="D112" s="1411">
        <f t="shared" si="160"/>
        <v>0</v>
      </c>
      <c r="E112" s="1411">
        <f t="shared" si="160"/>
        <v>0</v>
      </c>
      <c r="F112" s="1411">
        <f t="shared" si="119"/>
        <v>0</v>
      </c>
      <c r="G112" s="1411">
        <f t="shared" si="154"/>
        <v>0</v>
      </c>
      <c r="H112" s="1411">
        <f t="shared" ref="H112:Z112" si="169">$D112*H613</f>
        <v>0</v>
      </c>
      <c r="I112" s="1411">
        <f t="shared" si="169"/>
        <v>0</v>
      </c>
      <c r="J112" s="1411">
        <f t="shared" si="169"/>
        <v>0</v>
      </c>
      <c r="K112" s="1411">
        <f t="shared" si="169"/>
        <v>0</v>
      </c>
      <c r="L112" s="1411">
        <f t="shared" si="169"/>
        <v>0</v>
      </c>
      <c r="M112" s="1411">
        <f t="shared" si="169"/>
        <v>0</v>
      </c>
      <c r="N112" s="1411">
        <f t="shared" si="169"/>
        <v>0</v>
      </c>
      <c r="O112" s="1411">
        <f t="shared" si="169"/>
        <v>0</v>
      </c>
      <c r="P112" s="1411">
        <f t="shared" si="169"/>
        <v>0</v>
      </c>
      <c r="Q112" s="1411">
        <f t="shared" si="169"/>
        <v>0</v>
      </c>
      <c r="R112" s="1411">
        <f t="shared" si="169"/>
        <v>0</v>
      </c>
      <c r="S112" s="1411">
        <f t="shared" si="169"/>
        <v>0</v>
      </c>
      <c r="T112" s="1411">
        <f t="shared" si="169"/>
        <v>0</v>
      </c>
      <c r="U112" s="1411">
        <f t="shared" si="169"/>
        <v>0</v>
      </c>
      <c r="V112" s="1411">
        <f t="shared" si="169"/>
        <v>0</v>
      </c>
      <c r="W112" s="1411">
        <f t="shared" si="169"/>
        <v>0</v>
      </c>
      <c r="X112" s="1411">
        <f t="shared" si="169"/>
        <v>0</v>
      </c>
      <c r="Y112" s="1411">
        <f t="shared" si="169"/>
        <v>0</v>
      </c>
      <c r="Z112" s="1411">
        <f t="shared" si="169"/>
        <v>0</v>
      </c>
      <c r="AA112" s="1411">
        <f t="shared" si="121"/>
        <v>0</v>
      </c>
      <c r="AB112" s="1411">
        <f t="shared" si="156"/>
        <v>0</v>
      </c>
      <c r="AC112" s="1411">
        <f t="shared" ref="AC112:AU112" si="170">$E112*AC613</f>
        <v>0</v>
      </c>
      <c r="AD112" s="1411">
        <f t="shared" si="170"/>
        <v>0</v>
      </c>
      <c r="AE112" s="1411">
        <f t="shared" si="170"/>
        <v>0</v>
      </c>
      <c r="AF112" s="1411">
        <f t="shared" si="170"/>
        <v>0</v>
      </c>
      <c r="AG112" s="1411">
        <f t="shared" si="170"/>
        <v>0</v>
      </c>
      <c r="AH112" s="1411">
        <f t="shared" si="170"/>
        <v>0</v>
      </c>
      <c r="AI112" s="1411">
        <f t="shared" si="170"/>
        <v>0</v>
      </c>
      <c r="AJ112" s="1411">
        <f t="shared" si="170"/>
        <v>0</v>
      </c>
      <c r="AK112" s="1411">
        <f t="shared" si="170"/>
        <v>0</v>
      </c>
      <c r="AL112" s="1411">
        <f t="shared" si="170"/>
        <v>0</v>
      </c>
      <c r="AM112" s="1411">
        <f t="shared" si="170"/>
        <v>0</v>
      </c>
      <c r="AN112" s="1411">
        <f t="shared" si="170"/>
        <v>0</v>
      </c>
      <c r="AO112" s="1411">
        <f t="shared" si="170"/>
        <v>0</v>
      </c>
      <c r="AP112" s="1411">
        <f t="shared" si="170"/>
        <v>0</v>
      </c>
      <c r="AQ112" s="1411">
        <f t="shared" si="170"/>
        <v>0</v>
      </c>
      <c r="AR112" s="1411">
        <f t="shared" si="170"/>
        <v>0</v>
      </c>
      <c r="AS112" s="1411">
        <f t="shared" si="170"/>
        <v>0</v>
      </c>
      <c r="AT112" s="1411">
        <f t="shared" si="170"/>
        <v>0</v>
      </c>
      <c r="AU112" s="1411">
        <f t="shared" si="170"/>
        <v>0</v>
      </c>
      <c r="AV112" s="1411">
        <f t="shared" si="123"/>
        <v>0</v>
      </c>
      <c r="AW112" s="1411"/>
      <c r="AX112" s="1411"/>
      <c r="AY112" s="1411"/>
      <c r="AZ112" s="1411"/>
      <c r="BA112" s="1411"/>
      <c r="BB112" s="1411"/>
      <c r="BC112" s="1411"/>
      <c r="BD112" s="1411"/>
      <c r="BE112" s="1411"/>
      <c r="BF112" s="1411"/>
      <c r="BG112" s="1411"/>
      <c r="BH112" s="1411"/>
      <c r="BI112" s="1411"/>
      <c r="BJ112" s="1411"/>
      <c r="BK112" s="1411"/>
      <c r="BL112" s="1411"/>
      <c r="BM112" s="1411"/>
      <c r="BN112" s="1411"/>
      <c r="BO112" s="1411"/>
      <c r="BP112" s="1411"/>
      <c r="BQ112" s="1411"/>
    </row>
    <row r="113" spans="1:69" s="1412" customFormat="1" ht="12.75">
      <c r="A113" s="1371">
        <v>1835</v>
      </c>
      <c r="B113" s="248" t="s">
        <v>26</v>
      </c>
      <c r="C113" s="1410">
        <f>'I4 BO ASSETS'!H42</f>
        <v>0</v>
      </c>
      <c r="D113" s="1411">
        <f t="shared" si="160"/>
        <v>0</v>
      </c>
      <c r="E113" s="1411">
        <f t="shared" si="160"/>
        <v>0</v>
      </c>
      <c r="F113" s="1411">
        <f t="shared" si="119"/>
        <v>0</v>
      </c>
      <c r="G113" s="1411">
        <f t="shared" si="154"/>
        <v>0</v>
      </c>
      <c r="H113" s="1411">
        <f t="shared" ref="H113:Z113" si="171">$D113*H614</f>
        <v>0</v>
      </c>
      <c r="I113" s="1411">
        <f t="shared" si="171"/>
        <v>0</v>
      </c>
      <c r="J113" s="1411">
        <f t="shared" si="171"/>
        <v>0</v>
      </c>
      <c r="K113" s="1411">
        <f t="shared" si="171"/>
        <v>0</v>
      </c>
      <c r="L113" s="1411">
        <f t="shared" si="171"/>
        <v>0</v>
      </c>
      <c r="M113" s="1411">
        <f t="shared" si="171"/>
        <v>0</v>
      </c>
      <c r="N113" s="1411">
        <f t="shared" si="171"/>
        <v>0</v>
      </c>
      <c r="O113" s="1411">
        <f t="shared" si="171"/>
        <v>0</v>
      </c>
      <c r="P113" s="1411">
        <f t="shared" si="171"/>
        <v>0</v>
      </c>
      <c r="Q113" s="1411">
        <f t="shared" si="171"/>
        <v>0</v>
      </c>
      <c r="R113" s="1411">
        <f t="shared" si="171"/>
        <v>0</v>
      </c>
      <c r="S113" s="1411">
        <f t="shared" si="171"/>
        <v>0</v>
      </c>
      <c r="T113" s="1411">
        <f t="shared" si="171"/>
        <v>0</v>
      </c>
      <c r="U113" s="1411">
        <f t="shared" si="171"/>
        <v>0</v>
      </c>
      <c r="V113" s="1411">
        <f t="shared" si="171"/>
        <v>0</v>
      </c>
      <c r="W113" s="1411">
        <f t="shared" si="171"/>
        <v>0</v>
      </c>
      <c r="X113" s="1411">
        <f t="shared" si="171"/>
        <v>0</v>
      </c>
      <c r="Y113" s="1411">
        <f t="shared" si="171"/>
        <v>0</v>
      </c>
      <c r="Z113" s="1411">
        <f t="shared" si="171"/>
        <v>0</v>
      </c>
      <c r="AA113" s="1411">
        <f t="shared" si="121"/>
        <v>0</v>
      </c>
      <c r="AB113" s="1411">
        <f t="shared" si="156"/>
        <v>0</v>
      </c>
      <c r="AC113" s="1411">
        <f t="shared" ref="AC113:AU113" si="172">$E113*AC614</f>
        <v>0</v>
      </c>
      <c r="AD113" s="1411">
        <f t="shared" si="172"/>
        <v>0</v>
      </c>
      <c r="AE113" s="1411">
        <f t="shared" si="172"/>
        <v>0</v>
      </c>
      <c r="AF113" s="1411">
        <f t="shared" si="172"/>
        <v>0</v>
      </c>
      <c r="AG113" s="1411">
        <f t="shared" si="172"/>
        <v>0</v>
      </c>
      <c r="AH113" s="1411">
        <f t="shared" si="172"/>
        <v>0</v>
      </c>
      <c r="AI113" s="1411">
        <f t="shared" si="172"/>
        <v>0</v>
      </c>
      <c r="AJ113" s="1411">
        <f t="shared" si="172"/>
        <v>0</v>
      </c>
      <c r="AK113" s="1411">
        <f t="shared" si="172"/>
        <v>0</v>
      </c>
      <c r="AL113" s="1411">
        <f t="shared" si="172"/>
        <v>0</v>
      </c>
      <c r="AM113" s="1411">
        <f t="shared" si="172"/>
        <v>0</v>
      </c>
      <c r="AN113" s="1411">
        <f t="shared" si="172"/>
        <v>0</v>
      </c>
      <c r="AO113" s="1411">
        <f t="shared" si="172"/>
        <v>0</v>
      </c>
      <c r="AP113" s="1411">
        <f t="shared" si="172"/>
        <v>0</v>
      </c>
      <c r="AQ113" s="1411">
        <f t="shared" si="172"/>
        <v>0</v>
      </c>
      <c r="AR113" s="1411">
        <f t="shared" si="172"/>
        <v>0</v>
      </c>
      <c r="AS113" s="1411">
        <f t="shared" si="172"/>
        <v>0</v>
      </c>
      <c r="AT113" s="1411">
        <f t="shared" si="172"/>
        <v>0</v>
      </c>
      <c r="AU113" s="1411">
        <f t="shared" si="172"/>
        <v>0</v>
      </c>
      <c r="AV113" s="1411">
        <f t="shared" si="123"/>
        <v>0</v>
      </c>
      <c r="AW113" s="1411"/>
      <c r="AX113" s="1411"/>
      <c r="AY113" s="1411"/>
      <c r="AZ113" s="1411"/>
      <c r="BA113" s="1411"/>
      <c r="BB113" s="1411"/>
      <c r="BC113" s="1411"/>
      <c r="BD113" s="1411"/>
      <c r="BE113" s="1411"/>
      <c r="BF113" s="1411"/>
      <c r="BG113" s="1411"/>
      <c r="BH113" s="1411"/>
      <c r="BI113" s="1411"/>
      <c r="BJ113" s="1411"/>
      <c r="BK113" s="1411"/>
      <c r="BL113" s="1411"/>
      <c r="BM113" s="1411"/>
      <c r="BN113" s="1411"/>
      <c r="BO113" s="1411"/>
      <c r="BP113" s="1411"/>
      <c r="BQ113" s="1411"/>
    </row>
    <row r="114" spans="1:69" s="1412" customFormat="1" ht="25.5">
      <c r="A114" s="1371" t="s">
        <v>1270</v>
      </c>
      <c r="B114" s="248" t="s">
        <v>1060</v>
      </c>
      <c r="C114" s="1410">
        <f>'I4 BO ASSETS'!H43</f>
        <v>0</v>
      </c>
      <c r="D114" s="1411">
        <f t="shared" si="160"/>
        <v>0</v>
      </c>
      <c r="E114" s="1411">
        <f t="shared" si="160"/>
        <v>0</v>
      </c>
      <c r="F114" s="1411">
        <f t="shared" si="119"/>
        <v>0</v>
      </c>
      <c r="G114" s="1411">
        <f t="shared" si="154"/>
        <v>0</v>
      </c>
      <c r="H114" s="1411">
        <f t="shared" ref="H114:Z114" si="173">$D114*H615</f>
        <v>0</v>
      </c>
      <c r="I114" s="1411">
        <f t="shared" si="173"/>
        <v>0</v>
      </c>
      <c r="J114" s="1411">
        <f t="shared" si="173"/>
        <v>0</v>
      </c>
      <c r="K114" s="1411">
        <f t="shared" si="173"/>
        <v>0</v>
      </c>
      <c r="L114" s="1411">
        <f t="shared" si="173"/>
        <v>0</v>
      </c>
      <c r="M114" s="1411">
        <f t="shared" si="173"/>
        <v>0</v>
      </c>
      <c r="N114" s="1411">
        <f t="shared" si="173"/>
        <v>0</v>
      </c>
      <c r="O114" s="1411">
        <f t="shared" si="173"/>
        <v>0</v>
      </c>
      <c r="P114" s="1411">
        <f t="shared" si="173"/>
        <v>0</v>
      </c>
      <c r="Q114" s="1411">
        <f t="shared" si="173"/>
        <v>0</v>
      </c>
      <c r="R114" s="1411">
        <f t="shared" si="173"/>
        <v>0</v>
      </c>
      <c r="S114" s="1411">
        <f t="shared" si="173"/>
        <v>0</v>
      </c>
      <c r="T114" s="1411">
        <f t="shared" si="173"/>
        <v>0</v>
      </c>
      <c r="U114" s="1411">
        <f t="shared" si="173"/>
        <v>0</v>
      </c>
      <c r="V114" s="1411">
        <f t="shared" si="173"/>
        <v>0</v>
      </c>
      <c r="W114" s="1411">
        <f t="shared" si="173"/>
        <v>0</v>
      </c>
      <c r="X114" s="1411">
        <f t="shared" si="173"/>
        <v>0</v>
      </c>
      <c r="Y114" s="1411">
        <f t="shared" si="173"/>
        <v>0</v>
      </c>
      <c r="Z114" s="1411">
        <f t="shared" si="173"/>
        <v>0</v>
      </c>
      <c r="AA114" s="1411">
        <f t="shared" si="121"/>
        <v>0</v>
      </c>
      <c r="AB114" s="1411">
        <f t="shared" si="156"/>
        <v>0</v>
      </c>
      <c r="AC114" s="1411">
        <f t="shared" ref="AC114:AU114" si="174">$E114*AC615</f>
        <v>0</v>
      </c>
      <c r="AD114" s="1411">
        <f t="shared" si="174"/>
        <v>0</v>
      </c>
      <c r="AE114" s="1411">
        <f t="shared" si="174"/>
        <v>0</v>
      </c>
      <c r="AF114" s="1411">
        <f t="shared" si="174"/>
        <v>0</v>
      </c>
      <c r="AG114" s="1411">
        <f t="shared" si="174"/>
        <v>0</v>
      </c>
      <c r="AH114" s="1411">
        <f t="shared" si="174"/>
        <v>0</v>
      </c>
      <c r="AI114" s="1411">
        <f t="shared" si="174"/>
        <v>0</v>
      </c>
      <c r="AJ114" s="1411">
        <f t="shared" si="174"/>
        <v>0</v>
      </c>
      <c r="AK114" s="1411">
        <f t="shared" si="174"/>
        <v>0</v>
      </c>
      <c r="AL114" s="1411">
        <f t="shared" si="174"/>
        <v>0</v>
      </c>
      <c r="AM114" s="1411">
        <f t="shared" si="174"/>
        <v>0</v>
      </c>
      <c r="AN114" s="1411">
        <f t="shared" si="174"/>
        <v>0</v>
      </c>
      <c r="AO114" s="1411">
        <f t="shared" si="174"/>
        <v>0</v>
      </c>
      <c r="AP114" s="1411">
        <f t="shared" si="174"/>
        <v>0</v>
      </c>
      <c r="AQ114" s="1411">
        <f t="shared" si="174"/>
        <v>0</v>
      </c>
      <c r="AR114" s="1411">
        <f t="shared" si="174"/>
        <v>0</v>
      </c>
      <c r="AS114" s="1411">
        <f t="shared" si="174"/>
        <v>0</v>
      </c>
      <c r="AT114" s="1411">
        <f t="shared" si="174"/>
        <v>0</v>
      </c>
      <c r="AU114" s="1411">
        <f t="shared" si="174"/>
        <v>0</v>
      </c>
      <c r="AV114" s="1411">
        <f t="shared" si="123"/>
        <v>0</v>
      </c>
      <c r="AW114" s="1411"/>
      <c r="AX114" s="1411"/>
      <c r="AY114" s="1411"/>
      <c r="AZ114" s="1411"/>
      <c r="BA114" s="1411"/>
      <c r="BB114" s="1411"/>
      <c r="BC114" s="1411"/>
      <c r="BD114" s="1411"/>
      <c r="BE114" s="1411"/>
      <c r="BF114" s="1411"/>
      <c r="BG114" s="1411"/>
      <c r="BH114" s="1411"/>
      <c r="BI114" s="1411"/>
      <c r="BJ114" s="1411"/>
      <c r="BK114" s="1411"/>
      <c r="BL114" s="1411"/>
      <c r="BM114" s="1411"/>
      <c r="BN114" s="1411"/>
      <c r="BO114" s="1411"/>
      <c r="BP114" s="1411"/>
      <c r="BQ114" s="1411"/>
    </row>
    <row r="115" spans="1:69" s="1412" customFormat="1" ht="25.5">
      <c r="A115" s="1371" t="s">
        <v>1271</v>
      </c>
      <c r="B115" s="248" t="s">
        <v>1061</v>
      </c>
      <c r="C115" s="1410">
        <f>'I4 BO ASSETS'!H44</f>
        <v>0</v>
      </c>
      <c r="D115" s="1411">
        <f t="shared" si="160"/>
        <v>0</v>
      </c>
      <c r="E115" s="1411">
        <f t="shared" si="160"/>
        <v>0</v>
      </c>
      <c r="F115" s="1411">
        <f t="shared" si="119"/>
        <v>0</v>
      </c>
      <c r="G115" s="1411">
        <f t="shared" si="154"/>
        <v>0</v>
      </c>
      <c r="H115" s="1411">
        <f t="shared" ref="H115:Z115" si="175">$D115*H616</f>
        <v>0</v>
      </c>
      <c r="I115" s="1411">
        <f t="shared" si="175"/>
        <v>0</v>
      </c>
      <c r="J115" s="1411">
        <f t="shared" si="175"/>
        <v>0</v>
      </c>
      <c r="K115" s="1411">
        <f t="shared" si="175"/>
        <v>0</v>
      </c>
      <c r="L115" s="1411">
        <f t="shared" si="175"/>
        <v>0</v>
      </c>
      <c r="M115" s="1411">
        <f t="shared" si="175"/>
        <v>0</v>
      </c>
      <c r="N115" s="1411">
        <f t="shared" si="175"/>
        <v>0</v>
      </c>
      <c r="O115" s="1411">
        <f t="shared" si="175"/>
        <v>0</v>
      </c>
      <c r="P115" s="1411">
        <f t="shared" si="175"/>
        <v>0</v>
      </c>
      <c r="Q115" s="1411">
        <f t="shared" si="175"/>
        <v>0</v>
      </c>
      <c r="R115" s="1411">
        <f t="shared" si="175"/>
        <v>0</v>
      </c>
      <c r="S115" s="1411">
        <f t="shared" si="175"/>
        <v>0</v>
      </c>
      <c r="T115" s="1411">
        <f t="shared" si="175"/>
        <v>0</v>
      </c>
      <c r="U115" s="1411">
        <f t="shared" si="175"/>
        <v>0</v>
      </c>
      <c r="V115" s="1411">
        <f t="shared" si="175"/>
        <v>0</v>
      </c>
      <c r="W115" s="1411">
        <f t="shared" si="175"/>
        <v>0</v>
      </c>
      <c r="X115" s="1411">
        <f t="shared" si="175"/>
        <v>0</v>
      </c>
      <c r="Y115" s="1411">
        <f t="shared" si="175"/>
        <v>0</v>
      </c>
      <c r="Z115" s="1411">
        <f t="shared" si="175"/>
        <v>0</v>
      </c>
      <c r="AA115" s="1411">
        <f t="shared" si="121"/>
        <v>0</v>
      </c>
      <c r="AB115" s="1411">
        <f t="shared" si="156"/>
        <v>0</v>
      </c>
      <c r="AC115" s="1411">
        <f t="shared" ref="AC115:AU115" si="176">$E115*AC616</f>
        <v>0</v>
      </c>
      <c r="AD115" s="1411">
        <f t="shared" si="176"/>
        <v>0</v>
      </c>
      <c r="AE115" s="1411">
        <f t="shared" si="176"/>
        <v>0</v>
      </c>
      <c r="AF115" s="1411">
        <f t="shared" si="176"/>
        <v>0</v>
      </c>
      <c r="AG115" s="1411">
        <f t="shared" si="176"/>
        <v>0</v>
      </c>
      <c r="AH115" s="1411">
        <f t="shared" si="176"/>
        <v>0</v>
      </c>
      <c r="AI115" s="1411">
        <f t="shared" si="176"/>
        <v>0</v>
      </c>
      <c r="AJ115" s="1411">
        <f t="shared" si="176"/>
        <v>0</v>
      </c>
      <c r="AK115" s="1411">
        <f t="shared" si="176"/>
        <v>0</v>
      </c>
      <c r="AL115" s="1411">
        <f t="shared" si="176"/>
        <v>0</v>
      </c>
      <c r="AM115" s="1411">
        <f t="shared" si="176"/>
        <v>0</v>
      </c>
      <c r="AN115" s="1411">
        <f t="shared" si="176"/>
        <v>0</v>
      </c>
      <c r="AO115" s="1411">
        <f t="shared" si="176"/>
        <v>0</v>
      </c>
      <c r="AP115" s="1411">
        <f t="shared" si="176"/>
        <v>0</v>
      </c>
      <c r="AQ115" s="1411">
        <f t="shared" si="176"/>
        <v>0</v>
      </c>
      <c r="AR115" s="1411">
        <f t="shared" si="176"/>
        <v>0</v>
      </c>
      <c r="AS115" s="1411">
        <f t="shared" si="176"/>
        <v>0</v>
      </c>
      <c r="AT115" s="1411">
        <f t="shared" si="176"/>
        <v>0</v>
      </c>
      <c r="AU115" s="1411">
        <f t="shared" si="176"/>
        <v>0</v>
      </c>
      <c r="AV115" s="1411">
        <f t="shared" si="123"/>
        <v>0</v>
      </c>
      <c r="AW115" s="1411"/>
      <c r="AX115" s="1411"/>
      <c r="AY115" s="1411"/>
      <c r="AZ115" s="1411"/>
      <c r="BA115" s="1411"/>
      <c r="BB115" s="1411"/>
      <c r="BC115" s="1411"/>
      <c r="BD115" s="1411"/>
      <c r="BE115" s="1411"/>
      <c r="BF115" s="1411"/>
      <c r="BG115" s="1411"/>
      <c r="BH115" s="1411"/>
      <c r="BI115" s="1411"/>
      <c r="BJ115" s="1411"/>
      <c r="BK115" s="1411"/>
      <c r="BL115" s="1411"/>
      <c r="BM115" s="1411"/>
      <c r="BN115" s="1411"/>
      <c r="BO115" s="1411"/>
      <c r="BP115" s="1411"/>
      <c r="BQ115" s="1411"/>
    </row>
    <row r="116" spans="1:69" s="1412" customFormat="1" ht="25.5">
      <c r="A116" s="1371" t="s">
        <v>1272</v>
      </c>
      <c r="B116" s="248" t="s">
        <v>1062</v>
      </c>
      <c r="C116" s="1410">
        <f>'I4 BO ASSETS'!H45</f>
        <v>0</v>
      </c>
      <c r="D116" s="1411">
        <f t="shared" si="160"/>
        <v>0</v>
      </c>
      <c r="E116" s="1411">
        <f t="shared" si="160"/>
        <v>0</v>
      </c>
      <c r="F116" s="1411">
        <f t="shared" si="119"/>
        <v>0</v>
      </c>
      <c r="G116" s="1411">
        <f t="shared" si="154"/>
        <v>0</v>
      </c>
      <c r="H116" s="1411">
        <f t="shared" ref="H116:Z116" si="177">$D116*H617</f>
        <v>0</v>
      </c>
      <c r="I116" s="1411">
        <f t="shared" si="177"/>
        <v>0</v>
      </c>
      <c r="J116" s="1411">
        <f t="shared" si="177"/>
        <v>0</v>
      </c>
      <c r="K116" s="1411">
        <f t="shared" si="177"/>
        <v>0</v>
      </c>
      <c r="L116" s="1411">
        <f t="shared" si="177"/>
        <v>0</v>
      </c>
      <c r="M116" s="1411">
        <f t="shared" si="177"/>
        <v>0</v>
      </c>
      <c r="N116" s="1411">
        <f t="shared" si="177"/>
        <v>0</v>
      </c>
      <c r="O116" s="1411">
        <f t="shared" si="177"/>
        <v>0</v>
      </c>
      <c r="P116" s="1411">
        <f t="shared" si="177"/>
        <v>0</v>
      </c>
      <c r="Q116" s="1411">
        <f t="shared" si="177"/>
        <v>0</v>
      </c>
      <c r="R116" s="1411">
        <f t="shared" si="177"/>
        <v>0</v>
      </c>
      <c r="S116" s="1411">
        <f t="shared" si="177"/>
        <v>0</v>
      </c>
      <c r="T116" s="1411">
        <f t="shared" si="177"/>
        <v>0</v>
      </c>
      <c r="U116" s="1411">
        <f t="shared" si="177"/>
        <v>0</v>
      </c>
      <c r="V116" s="1411">
        <f t="shared" si="177"/>
        <v>0</v>
      </c>
      <c r="W116" s="1411">
        <f t="shared" si="177"/>
        <v>0</v>
      </c>
      <c r="X116" s="1411">
        <f t="shared" si="177"/>
        <v>0</v>
      </c>
      <c r="Y116" s="1411">
        <f t="shared" si="177"/>
        <v>0</v>
      </c>
      <c r="Z116" s="1411">
        <f t="shared" si="177"/>
        <v>0</v>
      </c>
      <c r="AA116" s="1411">
        <f t="shared" si="121"/>
        <v>0</v>
      </c>
      <c r="AB116" s="1411">
        <f t="shared" si="156"/>
        <v>0</v>
      </c>
      <c r="AC116" s="1411">
        <f t="shared" ref="AC116:AU116" si="178">$E116*AC617</f>
        <v>0</v>
      </c>
      <c r="AD116" s="1411">
        <f t="shared" si="178"/>
        <v>0</v>
      </c>
      <c r="AE116" s="1411">
        <f t="shared" si="178"/>
        <v>0</v>
      </c>
      <c r="AF116" s="1411">
        <f t="shared" si="178"/>
        <v>0</v>
      </c>
      <c r="AG116" s="1411">
        <f t="shared" si="178"/>
        <v>0</v>
      </c>
      <c r="AH116" s="1411">
        <f t="shared" si="178"/>
        <v>0</v>
      </c>
      <c r="AI116" s="1411">
        <f t="shared" si="178"/>
        <v>0</v>
      </c>
      <c r="AJ116" s="1411">
        <f t="shared" si="178"/>
        <v>0</v>
      </c>
      <c r="AK116" s="1411">
        <f t="shared" si="178"/>
        <v>0</v>
      </c>
      <c r="AL116" s="1411">
        <f t="shared" si="178"/>
        <v>0</v>
      </c>
      <c r="AM116" s="1411">
        <f t="shared" si="178"/>
        <v>0</v>
      </c>
      <c r="AN116" s="1411">
        <f t="shared" si="178"/>
        <v>0</v>
      </c>
      <c r="AO116" s="1411">
        <f t="shared" si="178"/>
        <v>0</v>
      </c>
      <c r="AP116" s="1411">
        <f t="shared" si="178"/>
        <v>0</v>
      </c>
      <c r="AQ116" s="1411">
        <f t="shared" si="178"/>
        <v>0</v>
      </c>
      <c r="AR116" s="1411">
        <f t="shared" si="178"/>
        <v>0</v>
      </c>
      <c r="AS116" s="1411">
        <f t="shared" si="178"/>
        <v>0</v>
      </c>
      <c r="AT116" s="1411">
        <f t="shared" si="178"/>
        <v>0</v>
      </c>
      <c r="AU116" s="1411">
        <f t="shared" si="178"/>
        <v>0</v>
      </c>
      <c r="AV116" s="1411">
        <f t="shared" si="123"/>
        <v>0</v>
      </c>
      <c r="AW116" s="1411"/>
      <c r="AX116" s="1411"/>
      <c r="AY116" s="1411"/>
      <c r="AZ116" s="1411"/>
      <c r="BA116" s="1411"/>
      <c r="BB116" s="1411"/>
      <c r="BC116" s="1411"/>
      <c r="BD116" s="1411"/>
      <c r="BE116" s="1411"/>
      <c r="BF116" s="1411"/>
      <c r="BG116" s="1411"/>
      <c r="BH116" s="1411"/>
      <c r="BI116" s="1411"/>
      <c r="BJ116" s="1411"/>
      <c r="BK116" s="1411"/>
      <c r="BL116" s="1411"/>
      <c r="BM116" s="1411"/>
      <c r="BN116" s="1411"/>
      <c r="BO116" s="1411"/>
      <c r="BP116" s="1411"/>
      <c r="BQ116" s="1411"/>
    </row>
    <row r="117" spans="1:69" s="1412" customFormat="1" ht="12.75">
      <c r="A117" s="1371">
        <v>1840</v>
      </c>
      <c r="B117" s="248" t="s">
        <v>27</v>
      </c>
      <c r="C117" s="1410">
        <f>'I4 BO ASSETS'!H46</f>
        <v>0</v>
      </c>
      <c r="D117" s="1411">
        <f t="shared" si="160"/>
        <v>0</v>
      </c>
      <c r="E117" s="1411">
        <f t="shared" si="160"/>
        <v>0</v>
      </c>
      <c r="F117" s="1411">
        <f t="shared" si="119"/>
        <v>0</v>
      </c>
      <c r="G117" s="1411">
        <f t="shared" si="154"/>
        <v>0</v>
      </c>
      <c r="H117" s="1411">
        <f t="shared" ref="H117:Z117" si="179">$D117*H618</f>
        <v>0</v>
      </c>
      <c r="I117" s="1411">
        <f t="shared" si="179"/>
        <v>0</v>
      </c>
      <c r="J117" s="1411">
        <f t="shared" si="179"/>
        <v>0</v>
      </c>
      <c r="K117" s="1411">
        <f t="shared" si="179"/>
        <v>0</v>
      </c>
      <c r="L117" s="1411">
        <f t="shared" si="179"/>
        <v>0</v>
      </c>
      <c r="M117" s="1411">
        <f t="shared" si="179"/>
        <v>0</v>
      </c>
      <c r="N117" s="1411">
        <f t="shared" si="179"/>
        <v>0</v>
      </c>
      <c r="O117" s="1411">
        <f t="shared" si="179"/>
        <v>0</v>
      </c>
      <c r="P117" s="1411">
        <f t="shared" si="179"/>
        <v>0</v>
      </c>
      <c r="Q117" s="1411">
        <f t="shared" si="179"/>
        <v>0</v>
      </c>
      <c r="R117" s="1411">
        <f t="shared" si="179"/>
        <v>0</v>
      </c>
      <c r="S117" s="1411">
        <f t="shared" si="179"/>
        <v>0</v>
      </c>
      <c r="T117" s="1411">
        <f t="shared" si="179"/>
        <v>0</v>
      </c>
      <c r="U117" s="1411">
        <f t="shared" si="179"/>
        <v>0</v>
      </c>
      <c r="V117" s="1411">
        <f t="shared" si="179"/>
        <v>0</v>
      </c>
      <c r="W117" s="1411">
        <f t="shared" si="179"/>
        <v>0</v>
      </c>
      <c r="X117" s="1411">
        <f t="shared" si="179"/>
        <v>0</v>
      </c>
      <c r="Y117" s="1411">
        <f t="shared" si="179"/>
        <v>0</v>
      </c>
      <c r="Z117" s="1411">
        <f t="shared" si="179"/>
        <v>0</v>
      </c>
      <c r="AA117" s="1411">
        <f t="shared" si="121"/>
        <v>0</v>
      </c>
      <c r="AB117" s="1411">
        <f t="shared" si="156"/>
        <v>0</v>
      </c>
      <c r="AC117" s="1411">
        <f t="shared" ref="AC117:AU117" si="180">$E117*AC618</f>
        <v>0</v>
      </c>
      <c r="AD117" s="1411">
        <f t="shared" si="180"/>
        <v>0</v>
      </c>
      <c r="AE117" s="1411">
        <f t="shared" si="180"/>
        <v>0</v>
      </c>
      <c r="AF117" s="1411">
        <f t="shared" si="180"/>
        <v>0</v>
      </c>
      <c r="AG117" s="1411">
        <f t="shared" si="180"/>
        <v>0</v>
      </c>
      <c r="AH117" s="1411">
        <f t="shared" si="180"/>
        <v>0</v>
      </c>
      <c r="AI117" s="1411">
        <f t="shared" si="180"/>
        <v>0</v>
      </c>
      <c r="AJ117" s="1411">
        <f t="shared" si="180"/>
        <v>0</v>
      </c>
      <c r="AK117" s="1411">
        <f t="shared" si="180"/>
        <v>0</v>
      </c>
      <c r="AL117" s="1411">
        <f t="shared" si="180"/>
        <v>0</v>
      </c>
      <c r="AM117" s="1411">
        <f t="shared" si="180"/>
        <v>0</v>
      </c>
      <c r="AN117" s="1411">
        <f t="shared" si="180"/>
        <v>0</v>
      </c>
      <c r="AO117" s="1411">
        <f t="shared" si="180"/>
        <v>0</v>
      </c>
      <c r="AP117" s="1411">
        <f t="shared" si="180"/>
        <v>0</v>
      </c>
      <c r="AQ117" s="1411">
        <f t="shared" si="180"/>
        <v>0</v>
      </c>
      <c r="AR117" s="1411">
        <f t="shared" si="180"/>
        <v>0</v>
      </c>
      <c r="AS117" s="1411">
        <f t="shared" si="180"/>
        <v>0</v>
      </c>
      <c r="AT117" s="1411">
        <f t="shared" si="180"/>
        <v>0</v>
      </c>
      <c r="AU117" s="1411">
        <f t="shared" si="180"/>
        <v>0</v>
      </c>
      <c r="AV117" s="1411">
        <f t="shared" si="123"/>
        <v>0</v>
      </c>
      <c r="AW117" s="1411"/>
      <c r="AX117" s="1411"/>
      <c r="AY117" s="1411"/>
      <c r="AZ117" s="1411"/>
      <c r="BA117" s="1411"/>
      <c r="BB117" s="1411"/>
      <c r="BC117" s="1411"/>
      <c r="BD117" s="1411"/>
      <c r="BE117" s="1411"/>
      <c r="BF117" s="1411"/>
      <c r="BG117" s="1411"/>
      <c r="BH117" s="1411"/>
      <c r="BI117" s="1411"/>
      <c r="BJ117" s="1411"/>
      <c r="BK117" s="1411"/>
      <c r="BL117" s="1411"/>
      <c r="BM117" s="1411"/>
      <c r="BN117" s="1411"/>
      <c r="BO117" s="1411"/>
      <c r="BP117" s="1411"/>
      <c r="BQ117" s="1411"/>
    </row>
    <row r="118" spans="1:69" s="1412" customFormat="1" ht="12.75">
      <c r="A118" s="1371" t="s">
        <v>1273</v>
      </c>
      <c r="B118" s="248" t="s">
        <v>1063</v>
      </c>
      <c r="C118" s="1410">
        <f>'I4 BO ASSETS'!H47</f>
        <v>0</v>
      </c>
      <c r="D118" s="1411">
        <f t="shared" si="160"/>
        <v>0</v>
      </c>
      <c r="E118" s="1411">
        <f t="shared" si="160"/>
        <v>0</v>
      </c>
      <c r="F118" s="1411">
        <f t="shared" si="119"/>
        <v>0</v>
      </c>
      <c r="G118" s="1411">
        <f t="shared" si="154"/>
        <v>0</v>
      </c>
      <c r="H118" s="1411">
        <f t="shared" ref="H118:Z118" si="181">$D118*H619</f>
        <v>0</v>
      </c>
      <c r="I118" s="1411">
        <f t="shared" si="181"/>
        <v>0</v>
      </c>
      <c r="J118" s="1411">
        <f t="shared" si="181"/>
        <v>0</v>
      </c>
      <c r="K118" s="1411">
        <f t="shared" si="181"/>
        <v>0</v>
      </c>
      <c r="L118" s="1411">
        <f t="shared" si="181"/>
        <v>0</v>
      </c>
      <c r="M118" s="1411">
        <f t="shared" si="181"/>
        <v>0</v>
      </c>
      <c r="N118" s="1411">
        <f t="shared" si="181"/>
        <v>0</v>
      </c>
      <c r="O118" s="1411">
        <f t="shared" si="181"/>
        <v>0</v>
      </c>
      <c r="P118" s="1411">
        <f t="shared" si="181"/>
        <v>0</v>
      </c>
      <c r="Q118" s="1411">
        <f t="shared" si="181"/>
        <v>0</v>
      </c>
      <c r="R118" s="1411">
        <f t="shared" si="181"/>
        <v>0</v>
      </c>
      <c r="S118" s="1411">
        <f t="shared" si="181"/>
        <v>0</v>
      </c>
      <c r="T118" s="1411">
        <f t="shared" si="181"/>
        <v>0</v>
      </c>
      <c r="U118" s="1411">
        <f t="shared" si="181"/>
        <v>0</v>
      </c>
      <c r="V118" s="1411">
        <f t="shared" si="181"/>
        <v>0</v>
      </c>
      <c r="W118" s="1411">
        <f t="shared" si="181"/>
        <v>0</v>
      </c>
      <c r="X118" s="1411">
        <f t="shared" si="181"/>
        <v>0</v>
      </c>
      <c r="Y118" s="1411">
        <f t="shared" si="181"/>
        <v>0</v>
      </c>
      <c r="Z118" s="1411">
        <f t="shared" si="181"/>
        <v>0</v>
      </c>
      <c r="AA118" s="1411">
        <f t="shared" si="121"/>
        <v>0</v>
      </c>
      <c r="AB118" s="1411">
        <f t="shared" si="156"/>
        <v>0</v>
      </c>
      <c r="AC118" s="1411">
        <f t="shared" ref="AC118:AU118" si="182">$E118*AC619</f>
        <v>0</v>
      </c>
      <c r="AD118" s="1411">
        <f t="shared" si="182"/>
        <v>0</v>
      </c>
      <c r="AE118" s="1411">
        <f t="shared" si="182"/>
        <v>0</v>
      </c>
      <c r="AF118" s="1411">
        <f t="shared" si="182"/>
        <v>0</v>
      </c>
      <c r="AG118" s="1411">
        <f t="shared" si="182"/>
        <v>0</v>
      </c>
      <c r="AH118" s="1411">
        <f t="shared" si="182"/>
        <v>0</v>
      </c>
      <c r="AI118" s="1411">
        <f t="shared" si="182"/>
        <v>0</v>
      </c>
      <c r="AJ118" s="1411">
        <f t="shared" si="182"/>
        <v>0</v>
      </c>
      <c r="AK118" s="1411">
        <f t="shared" si="182"/>
        <v>0</v>
      </c>
      <c r="AL118" s="1411">
        <f t="shared" si="182"/>
        <v>0</v>
      </c>
      <c r="AM118" s="1411">
        <f t="shared" si="182"/>
        <v>0</v>
      </c>
      <c r="AN118" s="1411">
        <f t="shared" si="182"/>
        <v>0</v>
      </c>
      <c r="AO118" s="1411">
        <f t="shared" si="182"/>
        <v>0</v>
      </c>
      <c r="AP118" s="1411">
        <f t="shared" si="182"/>
        <v>0</v>
      </c>
      <c r="AQ118" s="1411">
        <f t="shared" si="182"/>
        <v>0</v>
      </c>
      <c r="AR118" s="1411">
        <f t="shared" si="182"/>
        <v>0</v>
      </c>
      <c r="AS118" s="1411">
        <f t="shared" si="182"/>
        <v>0</v>
      </c>
      <c r="AT118" s="1411">
        <f t="shared" si="182"/>
        <v>0</v>
      </c>
      <c r="AU118" s="1411">
        <f t="shared" si="182"/>
        <v>0</v>
      </c>
      <c r="AV118" s="1411">
        <f t="shared" si="123"/>
        <v>0</v>
      </c>
      <c r="AW118" s="1411"/>
      <c r="AX118" s="1411"/>
      <c r="AY118" s="1411"/>
      <c r="AZ118" s="1411"/>
      <c r="BA118" s="1411"/>
      <c r="BB118" s="1411"/>
      <c r="BC118" s="1411"/>
      <c r="BD118" s="1411"/>
      <c r="BE118" s="1411"/>
      <c r="BF118" s="1411"/>
      <c r="BG118" s="1411"/>
      <c r="BH118" s="1411"/>
      <c r="BI118" s="1411"/>
      <c r="BJ118" s="1411"/>
      <c r="BK118" s="1411"/>
      <c r="BL118" s="1411"/>
      <c r="BM118" s="1411"/>
      <c r="BN118" s="1411"/>
      <c r="BO118" s="1411"/>
      <c r="BP118" s="1411"/>
      <c r="BQ118" s="1411"/>
    </row>
    <row r="119" spans="1:69" s="1412" customFormat="1" ht="12.75">
      <c r="A119" s="1371" t="s">
        <v>1274</v>
      </c>
      <c r="B119" s="248" t="s">
        <v>1064</v>
      </c>
      <c r="C119" s="1410">
        <f>'I4 BO ASSETS'!H48</f>
        <v>18274.778499704666</v>
      </c>
      <c r="D119" s="1411">
        <f t="shared" si="160"/>
        <v>11878.606024808034</v>
      </c>
      <c r="E119" s="1411">
        <f t="shared" si="160"/>
        <v>6396.1724748966326</v>
      </c>
      <c r="F119" s="1411">
        <f t="shared" si="119"/>
        <v>18274.778499704666</v>
      </c>
      <c r="G119" s="1411">
        <f t="shared" si="154"/>
        <v>4465.8854618048308</v>
      </c>
      <c r="H119" s="1411">
        <f t="shared" ref="H119:Z119" si="183">$D119*H620</f>
        <v>2090.8155377656426</v>
      </c>
      <c r="I119" s="1411">
        <f t="shared" si="183"/>
        <v>5313.9854372354212</v>
      </c>
      <c r="J119" s="1411">
        <f t="shared" si="183"/>
        <v>0</v>
      </c>
      <c r="K119" s="1411">
        <f t="shared" si="183"/>
        <v>0</v>
      </c>
      <c r="L119" s="1411">
        <f t="shared" si="183"/>
        <v>0</v>
      </c>
      <c r="M119" s="1411">
        <f t="shared" si="183"/>
        <v>0</v>
      </c>
      <c r="N119" s="1411">
        <f t="shared" si="183"/>
        <v>0</v>
      </c>
      <c r="O119" s="1411">
        <f t="shared" si="183"/>
        <v>7.9195880021400438</v>
      </c>
      <c r="P119" s="1411">
        <f t="shared" si="183"/>
        <v>0</v>
      </c>
      <c r="Q119" s="1411">
        <f t="shared" si="183"/>
        <v>0</v>
      </c>
      <c r="R119" s="1411">
        <f t="shared" si="183"/>
        <v>0</v>
      </c>
      <c r="S119" s="1411">
        <f t="shared" si="183"/>
        <v>0</v>
      </c>
      <c r="T119" s="1411">
        <f t="shared" si="183"/>
        <v>0</v>
      </c>
      <c r="U119" s="1411">
        <f t="shared" si="183"/>
        <v>0</v>
      </c>
      <c r="V119" s="1411">
        <f t="shared" si="183"/>
        <v>0</v>
      </c>
      <c r="W119" s="1411">
        <f t="shared" si="183"/>
        <v>0</v>
      </c>
      <c r="X119" s="1411">
        <f t="shared" si="183"/>
        <v>0</v>
      </c>
      <c r="Y119" s="1411">
        <f t="shared" si="183"/>
        <v>0</v>
      </c>
      <c r="Z119" s="1411">
        <f t="shared" si="183"/>
        <v>0</v>
      </c>
      <c r="AA119" s="1411">
        <f t="shared" si="121"/>
        <v>11878.606024808036</v>
      </c>
      <c r="AB119" s="1411">
        <f t="shared" si="156"/>
        <v>4337.747831308071</v>
      </c>
      <c r="AC119" s="1411">
        <f t="shared" ref="AC119:AU119" si="184">$E119*AC620</f>
        <v>515.17646694911355</v>
      </c>
      <c r="AD119" s="1411">
        <f t="shared" si="184"/>
        <v>59.692033439860388</v>
      </c>
      <c r="AE119" s="1411">
        <f t="shared" si="184"/>
        <v>0</v>
      </c>
      <c r="AF119" s="1411">
        <f t="shared" si="184"/>
        <v>0</v>
      </c>
      <c r="AG119" s="1411">
        <f t="shared" si="184"/>
        <v>0</v>
      </c>
      <c r="AH119" s="1411">
        <f t="shared" si="184"/>
        <v>1352.0055472111053</v>
      </c>
      <c r="AI119" s="1411">
        <f t="shared" si="184"/>
        <v>74.139786756514496</v>
      </c>
      <c r="AJ119" s="1411">
        <f t="shared" si="184"/>
        <v>57.410809231967633</v>
      </c>
      <c r="AK119" s="1411">
        <f t="shared" si="184"/>
        <v>0</v>
      </c>
      <c r="AL119" s="1411">
        <f t="shared" si="184"/>
        <v>0</v>
      </c>
      <c r="AM119" s="1411">
        <f t="shared" si="184"/>
        <v>0</v>
      </c>
      <c r="AN119" s="1411">
        <f t="shared" si="184"/>
        <v>0</v>
      </c>
      <c r="AO119" s="1411">
        <f t="shared" si="184"/>
        <v>0</v>
      </c>
      <c r="AP119" s="1411">
        <f t="shared" si="184"/>
        <v>0</v>
      </c>
      <c r="AQ119" s="1411">
        <f t="shared" si="184"/>
        <v>0</v>
      </c>
      <c r="AR119" s="1411">
        <f t="shared" si="184"/>
        <v>0</v>
      </c>
      <c r="AS119" s="1411">
        <f t="shared" si="184"/>
        <v>0</v>
      </c>
      <c r="AT119" s="1411">
        <f t="shared" si="184"/>
        <v>0</v>
      </c>
      <c r="AU119" s="1411">
        <f t="shared" si="184"/>
        <v>0</v>
      </c>
      <c r="AV119" s="1411">
        <f t="shared" si="123"/>
        <v>6396.1724748966326</v>
      </c>
      <c r="AW119" s="1411"/>
      <c r="AX119" s="1411"/>
      <c r="AY119" s="1411"/>
      <c r="AZ119" s="1411"/>
      <c r="BA119" s="1411"/>
      <c r="BB119" s="1411"/>
      <c r="BC119" s="1411"/>
      <c r="BD119" s="1411"/>
      <c r="BE119" s="1411"/>
      <c r="BF119" s="1411"/>
      <c r="BG119" s="1411"/>
      <c r="BH119" s="1411"/>
      <c r="BI119" s="1411"/>
      <c r="BJ119" s="1411"/>
      <c r="BK119" s="1411"/>
      <c r="BL119" s="1411"/>
      <c r="BM119" s="1411"/>
      <c r="BN119" s="1411"/>
      <c r="BO119" s="1411"/>
      <c r="BP119" s="1411"/>
      <c r="BQ119" s="1411"/>
    </row>
    <row r="120" spans="1:69" s="1412" customFormat="1" ht="12.75">
      <c r="A120" s="1371" t="s">
        <v>1275</v>
      </c>
      <c r="B120" s="248" t="s">
        <v>1065</v>
      </c>
      <c r="C120" s="1410">
        <f>'I4 BO ASSETS'!H49</f>
        <v>0</v>
      </c>
      <c r="D120" s="1411">
        <f t="shared" si="160"/>
        <v>0</v>
      </c>
      <c r="E120" s="1411">
        <f t="shared" si="160"/>
        <v>0</v>
      </c>
      <c r="F120" s="1411">
        <f t="shared" si="119"/>
        <v>0</v>
      </c>
      <c r="G120" s="1411">
        <f t="shared" si="154"/>
        <v>0</v>
      </c>
      <c r="H120" s="1411">
        <f t="shared" ref="H120:Z120" si="185">$D120*H621</f>
        <v>0</v>
      </c>
      <c r="I120" s="1411">
        <f t="shared" si="185"/>
        <v>0</v>
      </c>
      <c r="J120" s="1411">
        <f t="shared" si="185"/>
        <v>0</v>
      </c>
      <c r="K120" s="1411">
        <f t="shared" si="185"/>
        <v>0</v>
      </c>
      <c r="L120" s="1411">
        <f t="shared" si="185"/>
        <v>0</v>
      </c>
      <c r="M120" s="1411">
        <f t="shared" si="185"/>
        <v>0</v>
      </c>
      <c r="N120" s="1411">
        <f t="shared" si="185"/>
        <v>0</v>
      </c>
      <c r="O120" s="1411">
        <f t="shared" si="185"/>
        <v>0</v>
      </c>
      <c r="P120" s="1411">
        <f t="shared" si="185"/>
        <v>0</v>
      </c>
      <c r="Q120" s="1411">
        <f t="shared" si="185"/>
        <v>0</v>
      </c>
      <c r="R120" s="1411">
        <f t="shared" si="185"/>
        <v>0</v>
      </c>
      <c r="S120" s="1411">
        <f t="shared" si="185"/>
        <v>0</v>
      </c>
      <c r="T120" s="1411">
        <f t="shared" si="185"/>
        <v>0</v>
      </c>
      <c r="U120" s="1411">
        <f t="shared" si="185"/>
        <v>0</v>
      </c>
      <c r="V120" s="1411">
        <f t="shared" si="185"/>
        <v>0</v>
      </c>
      <c r="W120" s="1411">
        <f t="shared" si="185"/>
        <v>0</v>
      </c>
      <c r="X120" s="1411">
        <f t="shared" si="185"/>
        <v>0</v>
      </c>
      <c r="Y120" s="1411">
        <f t="shared" si="185"/>
        <v>0</v>
      </c>
      <c r="Z120" s="1411">
        <f t="shared" si="185"/>
        <v>0</v>
      </c>
      <c r="AA120" s="1411">
        <f t="shared" si="121"/>
        <v>0</v>
      </c>
      <c r="AB120" s="1411">
        <f t="shared" si="156"/>
        <v>0</v>
      </c>
      <c r="AC120" s="1411">
        <f t="shared" ref="AC120:AU120" si="186">$E120*AC621</f>
        <v>0</v>
      </c>
      <c r="AD120" s="1411">
        <f t="shared" si="186"/>
        <v>0</v>
      </c>
      <c r="AE120" s="1411">
        <f t="shared" si="186"/>
        <v>0</v>
      </c>
      <c r="AF120" s="1411">
        <f t="shared" si="186"/>
        <v>0</v>
      </c>
      <c r="AG120" s="1411">
        <f t="shared" si="186"/>
        <v>0</v>
      </c>
      <c r="AH120" s="1411">
        <f t="shared" si="186"/>
        <v>0</v>
      </c>
      <c r="AI120" s="1411">
        <f t="shared" si="186"/>
        <v>0</v>
      </c>
      <c r="AJ120" s="1411">
        <f t="shared" si="186"/>
        <v>0</v>
      </c>
      <c r="AK120" s="1411">
        <f t="shared" si="186"/>
        <v>0</v>
      </c>
      <c r="AL120" s="1411">
        <f t="shared" si="186"/>
        <v>0</v>
      </c>
      <c r="AM120" s="1411">
        <f t="shared" si="186"/>
        <v>0</v>
      </c>
      <c r="AN120" s="1411">
        <f t="shared" si="186"/>
        <v>0</v>
      </c>
      <c r="AO120" s="1411">
        <f t="shared" si="186"/>
        <v>0</v>
      </c>
      <c r="AP120" s="1411">
        <f t="shared" si="186"/>
        <v>0</v>
      </c>
      <c r="AQ120" s="1411">
        <f t="shared" si="186"/>
        <v>0</v>
      </c>
      <c r="AR120" s="1411">
        <f t="shared" si="186"/>
        <v>0</v>
      </c>
      <c r="AS120" s="1411">
        <f t="shared" si="186"/>
        <v>0</v>
      </c>
      <c r="AT120" s="1411">
        <f t="shared" si="186"/>
        <v>0</v>
      </c>
      <c r="AU120" s="1411">
        <f t="shared" si="186"/>
        <v>0</v>
      </c>
      <c r="AV120" s="1411">
        <f t="shared" si="123"/>
        <v>0</v>
      </c>
      <c r="AW120" s="1411"/>
      <c r="AX120" s="1411"/>
      <c r="AY120" s="1411"/>
      <c r="AZ120" s="1411"/>
      <c r="BA120" s="1411"/>
      <c r="BB120" s="1411"/>
      <c r="BC120" s="1411"/>
      <c r="BD120" s="1411"/>
      <c r="BE120" s="1411"/>
      <c r="BF120" s="1411"/>
      <c r="BG120" s="1411"/>
      <c r="BH120" s="1411"/>
      <c r="BI120" s="1411"/>
      <c r="BJ120" s="1411"/>
      <c r="BK120" s="1411"/>
      <c r="BL120" s="1411"/>
      <c r="BM120" s="1411"/>
      <c r="BN120" s="1411"/>
      <c r="BO120" s="1411"/>
      <c r="BP120" s="1411"/>
      <c r="BQ120" s="1411"/>
    </row>
    <row r="121" spans="1:69" s="1412" customFormat="1" ht="12.75">
      <c r="A121" s="1371">
        <v>1845</v>
      </c>
      <c r="B121" s="248" t="s">
        <v>35</v>
      </c>
      <c r="C121" s="1410">
        <f>'I4 BO ASSETS'!H50</f>
        <v>0</v>
      </c>
      <c r="D121" s="1411">
        <f t="shared" si="160"/>
        <v>0</v>
      </c>
      <c r="E121" s="1411">
        <f t="shared" si="160"/>
        <v>0</v>
      </c>
      <c r="F121" s="1411">
        <f t="shared" si="119"/>
        <v>0</v>
      </c>
      <c r="G121" s="1411">
        <f t="shared" si="154"/>
        <v>0</v>
      </c>
      <c r="H121" s="1411">
        <f t="shared" ref="H121:Z121" si="187">$D121*H622</f>
        <v>0</v>
      </c>
      <c r="I121" s="1411">
        <f t="shared" si="187"/>
        <v>0</v>
      </c>
      <c r="J121" s="1411">
        <f t="shared" si="187"/>
        <v>0</v>
      </c>
      <c r="K121" s="1411">
        <f t="shared" si="187"/>
        <v>0</v>
      </c>
      <c r="L121" s="1411">
        <f t="shared" si="187"/>
        <v>0</v>
      </c>
      <c r="M121" s="1411">
        <f t="shared" si="187"/>
        <v>0</v>
      </c>
      <c r="N121" s="1411">
        <f t="shared" si="187"/>
        <v>0</v>
      </c>
      <c r="O121" s="1411">
        <f t="shared" si="187"/>
        <v>0</v>
      </c>
      <c r="P121" s="1411">
        <f t="shared" si="187"/>
        <v>0</v>
      </c>
      <c r="Q121" s="1411">
        <f t="shared" si="187"/>
        <v>0</v>
      </c>
      <c r="R121" s="1411">
        <f t="shared" si="187"/>
        <v>0</v>
      </c>
      <c r="S121" s="1411">
        <f t="shared" si="187"/>
        <v>0</v>
      </c>
      <c r="T121" s="1411">
        <f t="shared" si="187"/>
        <v>0</v>
      </c>
      <c r="U121" s="1411">
        <f t="shared" si="187"/>
        <v>0</v>
      </c>
      <c r="V121" s="1411">
        <f t="shared" si="187"/>
        <v>0</v>
      </c>
      <c r="W121" s="1411">
        <f t="shared" si="187"/>
        <v>0</v>
      </c>
      <c r="X121" s="1411">
        <f t="shared" si="187"/>
        <v>0</v>
      </c>
      <c r="Y121" s="1411">
        <f t="shared" si="187"/>
        <v>0</v>
      </c>
      <c r="Z121" s="1411">
        <f t="shared" si="187"/>
        <v>0</v>
      </c>
      <c r="AA121" s="1411">
        <f t="shared" si="121"/>
        <v>0</v>
      </c>
      <c r="AB121" s="1411">
        <f t="shared" si="156"/>
        <v>0</v>
      </c>
      <c r="AC121" s="1411">
        <f t="shared" ref="AC121:AU121" si="188">$E121*AC622</f>
        <v>0</v>
      </c>
      <c r="AD121" s="1411">
        <f t="shared" si="188"/>
        <v>0</v>
      </c>
      <c r="AE121" s="1411">
        <f t="shared" si="188"/>
        <v>0</v>
      </c>
      <c r="AF121" s="1411">
        <f t="shared" si="188"/>
        <v>0</v>
      </c>
      <c r="AG121" s="1411">
        <f t="shared" si="188"/>
        <v>0</v>
      </c>
      <c r="AH121" s="1411">
        <f t="shared" si="188"/>
        <v>0</v>
      </c>
      <c r="AI121" s="1411">
        <f t="shared" si="188"/>
        <v>0</v>
      </c>
      <c r="AJ121" s="1411">
        <f t="shared" si="188"/>
        <v>0</v>
      </c>
      <c r="AK121" s="1411">
        <f t="shared" si="188"/>
        <v>0</v>
      </c>
      <c r="AL121" s="1411">
        <f t="shared" si="188"/>
        <v>0</v>
      </c>
      <c r="AM121" s="1411">
        <f t="shared" si="188"/>
        <v>0</v>
      </c>
      <c r="AN121" s="1411">
        <f t="shared" si="188"/>
        <v>0</v>
      </c>
      <c r="AO121" s="1411">
        <f t="shared" si="188"/>
        <v>0</v>
      </c>
      <c r="AP121" s="1411">
        <f t="shared" si="188"/>
        <v>0</v>
      </c>
      <c r="AQ121" s="1411">
        <f t="shared" si="188"/>
        <v>0</v>
      </c>
      <c r="AR121" s="1411">
        <f t="shared" si="188"/>
        <v>0</v>
      </c>
      <c r="AS121" s="1411">
        <f t="shared" si="188"/>
        <v>0</v>
      </c>
      <c r="AT121" s="1411">
        <f t="shared" si="188"/>
        <v>0</v>
      </c>
      <c r="AU121" s="1411">
        <f t="shared" si="188"/>
        <v>0</v>
      </c>
      <c r="AV121" s="1411">
        <f t="shared" si="123"/>
        <v>0</v>
      </c>
      <c r="AW121" s="1411"/>
      <c r="AX121" s="1411"/>
      <c r="AY121" s="1411"/>
      <c r="AZ121" s="1411"/>
      <c r="BA121" s="1411"/>
      <c r="BB121" s="1411"/>
      <c r="BC121" s="1411"/>
      <c r="BD121" s="1411"/>
      <c r="BE121" s="1411"/>
      <c r="BF121" s="1411"/>
      <c r="BG121" s="1411"/>
      <c r="BH121" s="1411"/>
      <c r="BI121" s="1411"/>
      <c r="BJ121" s="1411"/>
      <c r="BK121" s="1411"/>
      <c r="BL121" s="1411"/>
      <c r="BM121" s="1411"/>
      <c r="BN121" s="1411"/>
      <c r="BO121" s="1411"/>
      <c r="BP121" s="1411"/>
      <c r="BQ121" s="1411"/>
    </row>
    <row r="122" spans="1:69" s="1412" customFormat="1" ht="25.5">
      <c r="A122" s="1371" t="s">
        <v>1276</v>
      </c>
      <c r="B122" s="248" t="s">
        <v>1066</v>
      </c>
      <c r="C122" s="1410">
        <f>'I4 BO ASSETS'!H51</f>
        <v>0</v>
      </c>
      <c r="D122" s="1411">
        <f t="shared" si="160"/>
        <v>0</v>
      </c>
      <c r="E122" s="1411">
        <f t="shared" si="160"/>
        <v>0</v>
      </c>
      <c r="F122" s="1411">
        <f t="shared" si="119"/>
        <v>0</v>
      </c>
      <c r="G122" s="1411">
        <f t="shared" si="154"/>
        <v>0</v>
      </c>
      <c r="H122" s="1411">
        <f t="shared" ref="H122:Z122" si="189">$D122*H623</f>
        <v>0</v>
      </c>
      <c r="I122" s="1411">
        <f t="shared" si="189"/>
        <v>0</v>
      </c>
      <c r="J122" s="1411">
        <f t="shared" si="189"/>
        <v>0</v>
      </c>
      <c r="K122" s="1411">
        <f t="shared" si="189"/>
        <v>0</v>
      </c>
      <c r="L122" s="1411">
        <f t="shared" si="189"/>
        <v>0</v>
      </c>
      <c r="M122" s="1411">
        <f t="shared" si="189"/>
        <v>0</v>
      </c>
      <c r="N122" s="1411">
        <f t="shared" si="189"/>
        <v>0</v>
      </c>
      <c r="O122" s="1411">
        <f t="shared" si="189"/>
        <v>0</v>
      </c>
      <c r="P122" s="1411">
        <f t="shared" si="189"/>
        <v>0</v>
      </c>
      <c r="Q122" s="1411">
        <f t="shared" si="189"/>
        <v>0</v>
      </c>
      <c r="R122" s="1411">
        <f t="shared" si="189"/>
        <v>0</v>
      </c>
      <c r="S122" s="1411">
        <f t="shared" si="189"/>
        <v>0</v>
      </c>
      <c r="T122" s="1411">
        <f t="shared" si="189"/>
        <v>0</v>
      </c>
      <c r="U122" s="1411">
        <f t="shared" si="189"/>
        <v>0</v>
      </c>
      <c r="V122" s="1411">
        <f t="shared" si="189"/>
        <v>0</v>
      </c>
      <c r="W122" s="1411">
        <f t="shared" si="189"/>
        <v>0</v>
      </c>
      <c r="X122" s="1411">
        <f t="shared" si="189"/>
        <v>0</v>
      </c>
      <c r="Y122" s="1411">
        <f t="shared" si="189"/>
        <v>0</v>
      </c>
      <c r="Z122" s="1411">
        <f t="shared" si="189"/>
        <v>0</v>
      </c>
      <c r="AA122" s="1411">
        <f t="shared" si="121"/>
        <v>0</v>
      </c>
      <c r="AB122" s="1411">
        <f t="shared" si="156"/>
        <v>0</v>
      </c>
      <c r="AC122" s="1411">
        <f t="shared" ref="AC122:AU122" si="190">$E122*AC623</f>
        <v>0</v>
      </c>
      <c r="AD122" s="1411">
        <f t="shared" si="190"/>
        <v>0</v>
      </c>
      <c r="AE122" s="1411">
        <f t="shared" si="190"/>
        <v>0</v>
      </c>
      <c r="AF122" s="1411">
        <f t="shared" si="190"/>
        <v>0</v>
      </c>
      <c r="AG122" s="1411">
        <f t="shared" si="190"/>
        <v>0</v>
      </c>
      <c r="AH122" s="1411">
        <f t="shared" si="190"/>
        <v>0</v>
      </c>
      <c r="AI122" s="1411">
        <f t="shared" si="190"/>
        <v>0</v>
      </c>
      <c r="AJ122" s="1411">
        <f t="shared" si="190"/>
        <v>0</v>
      </c>
      <c r="AK122" s="1411">
        <f t="shared" si="190"/>
        <v>0</v>
      </c>
      <c r="AL122" s="1411">
        <f t="shared" si="190"/>
        <v>0</v>
      </c>
      <c r="AM122" s="1411">
        <f t="shared" si="190"/>
        <v>0</v>
      </c>
      <c r="AN122" s="1411">
        <f t="shared" si="190"/>
        <v>0</v>
      </c>
      <c r="AO122" s="1411">
        <f t="shared" si="190"/>
        <v>0</v>
      </c>
      <c r="AP122" s="1411">
        <f t="shared" si="190"/>
        <v>0</v>
      </c>
      <c r="AQ122" s="1411">
        <f t="shared" si="190"/>
        <v>0</v>
      </c>
      <c r="AR122" s="1411">
        <f t="shared" si="190"/>
        <v>0</v>
      </c>
      <c r="AS122" s="1411">
        <f t="shared" si="190"/>
        <v>0</v>
      </c>
      <c r="AT122" s="1411">
        <f t="shared" si="190"/>
        <v>0</v>
      </c>
      <c r="AU122" s="1411">
        <f t="shared" si="190"/>
        <v>0</v>
      </c>
      <c r="AV122" s="1411">
        <f t="shared" si="123"/>
        <v>0</v>
      </c>
      <c r="AW122" s="1411"/>
      <c r="AX122" s="1411"/>
      <c r="AY122" s="1411"/>
      <c r="AZ122" s="1411"/>
      <c r="BA122" s="1411"/>
      <c r="BB122" s="1411"/>
      <c r="BC122" s="1411"/>
      <c r="BD122" s="1411"/>
      <c r="BE122" s="1411"/>
      <c r="BF122" s="1411"/>
      <c r="BG122" s="1411"/>
      <c r="BH122" s="1411"/>
      <c r="BI122" s="1411"/>
      <c r="BJ122" s="1411"/>
      <c r="BK122" s="1411"/>
      <c r="BL122" s="1411"/>
      <c r="BM122" s="1411"/>
      <c r="BN122" s="1411"/>
      <c r="BO122" s="1411"/>
      <c r="BP122" s="1411"/>
      <c r="BQ122" s="1411"/>
    </row>
    <row r="123" spans="1:69" s="1412" customFormat="1" ht="25.5">
      <c r="A123" s="1371" t="s">
        <v>1277</v>
      </c>
      <c r="B123" s="248" t="s">
        <v>1067</v>
      </c>
      <c r="C123" s="1410">
        <f>'I4 BO ASSETS'!H52</f>
        <v>0</v>
      </c>
      <c r="D123" s="1411">
        <f t="shared" si="160"/>
        <v>0</v>
      </c>
      <c r="E123" s="1411">
        <f t="shared" si="160"/>
        <v>0</v>
      </c>
      <c r="F123" s="1411">
        <f t="shared" si="119"/>
        <v>0</v>
      </c>
      <c r="G123" s="1411">
        <f t="shared" si="154"/>
        <v>0</v>
      </c>
      <c r="H123" s="1411">
        <f t="shared" ref="H123:Z123" si="191">$D123*H624</f>
        <v>0</v>
      </c>
      <c r="I123" s="1411">
        <f t="shared" si="191"/>
        <v>0</v>
      </c>
      <c r="J123" s="1411">
        <f t="shared" si="191"/>
        <v>0</v>
      </c>
      <c r="K123" s="1411">
        <f t="shared" si="191"/>
        <v>0</v>
      </c>
      <c r="L123" s="1411">
        <f t="shared" si="191"/>
        <v>0</v>
      </c>
      <c r="M123" s="1411">
        <f t="shared" si="191"/>
        <v>0</v>
      </c>
      <c r="N123" s="1411">
        <f t="shared" si="191"/>
        <v>0</v>
      </c>
      <c r="O123" s="1411">
        <f t="shared" si="191"/>
        <v>0</v>
      </c>
      <c r="P123" s="1411">
        <f t="shared" si="191"/>
        <v>0</v>
      </c>
      <c r="Q123" s="1411">
        <f t="shared" si="191"/>
        <v>0</v>
      </c>
      <c r="R123" s="1411">
        <f t="shared" si="191"/>
        <v>0</v>
      </c>
      <c r="S123" s="1411">
        <f t="shared" si="191"/>
        <v>0</v>
      </c>
      <c r="T123" s="1411">
        <f t="shared" si="191"/>
        <v>0</v>
      </c>
      <c r="U123" s="1411">
        <f t="shared" si="191"/>
        <v>0</v>
      </c>
      <c r="V123" s="1411">
        <f t="shared" si="191"/>
        <v>0</v>
      </c>
      <c r="W123" s="1411">
        <f t="shared" si="191"/>
        <v>0</v>
      </c>
      <c r="X123" s="1411">
        <f t="shared" si="191"/>
        <v>0</v>
      </c>
      <c r="Y123" s="1411">
        <f t="shared" si="191"/>
        <v>0</v>
      </c>
      <c r="Z123" s="1411">
        <f t="shared" si="191"/>
        <v>0</v>
      </c>
      <c r="AA123" s="1411">
        <f t="shared" si="121"/>
        <v>0</v>
      </c>
      <c r="AB123" s="1411">
        <f t="shared" si="156"/>
        <v>0</v>
      </c>
      <c r="AC123" s="1411">
        <f t="shared" ref="AC123:AU123" si="192">$E123*AC624</f>
        <v>0</v>
      </c>
      <c r="AD123" s="1411">
        <f t="shared" si="192"/>
        <v>0</v>
      </c>
      <c r="AE123" s="1411">
        <f t="shared" si="192"/>
        <v>0</v>
      </c>
      <c r="AF123" s="1411">
        <f t="shared" si="192"/>
        <v>0</v>
      </c>
      <c r="AG123" s="1411">
        <f t="shared" si="192"/>
        <v>0</v>
      </c>
      <c r="AH123" s="1411">
        <f t="shared" si="192"/>
        <v>0</v>
      </c>
      <c r="AI123" s="1411">
        <f t="shared" si="192"/>
        <v>0</v>
      </c>
      <c r="AJ123" s="1411">
        <f t="shared" si="192"/>
        <v>0</v>
      </c>
      <c r="AK123" s="1411">
        <f t="shared" si="192"/>
        <v>0</v>
      </c>
      <c r="AL123" s="1411">
        <f t="shared" si="192"/>
        <v>0</v>
      </c>
      <c r="AM123" s="1411">
        <f t="shared" si="192"/>
        <v>0</v>
      </c>
      <c r="AN123" s="1411">
        <f t="shared" si="192"/>
        <v>0</v>
      </c>
      <c r="AO123" s="1411">
        <f t="shared" si="192"/>
        <v>0</v>
      </c>
      <c r="AP123" s="1411">
        <f t="shared" si="192"/>
        <v>0</v>
      </c>
      <c r="AQ123" s="1411">
        <f t="shared" si="192"/>
        <v>0</v>
      </c>
      <c r="AR123" s="1411">
        <f t="shared" si="192"/>
        <v>0</v>
      </c>
      <c r="AS123" s="1411">
        <f t="shared" si="192"/>
        <v>0</v>
      </c>
      <c r="AT123" s="1411">
        <f t="shared" si="192"/>
        <v>0</v>
      </c>
      <c r="AU123" s="1411">
        <f t="shared" si="192"/>
        <v>0</v>
      </c>
      <c r="AV123" s="1411">
        <f t="shared" si="123"/>
        <v>0</v>
      </c>
      <c r="AW123" s="1411"/>
      <c r="AX123" s="1411"/>
      <c r="AY123" s="1411"/>
      <c r="AZ123" s="1411"/>
      <c r="BA123" s="1411"/>
      <c r="BB123" s="1411"/>
      <c r="BC123" s="1411"/>
      <c r="BD123" s="1411"/>
      <c r="BE123" s="1411"/>
      <c r="BF123" s="1411"/>
      <c r="BG123" s="1411"/>
      <c r="BH123" s="1411"/>
      <c r="BI123" s="1411"/>
      <c r="BJ123" s="1411"/>
      <c r="BK123" s="1411"/>
      <c r="BL123" s="1411"/>
      <c r="BM123" s="1411"/>
      <c r="BN123" s="1411"/>
      <c r="BO123" s="1411"/>
      <c r="BP123" s="1411"/>
      <c r="BQ123" s="1411"/>
    </row>
    <row r="124" spans="1:69" s="1412" customFormat="1" ht="25.5">
      <c r="A124" s="1371" t="s">
        <v>1278</v>
      </c>
      <c r="B124" s="248" t="s">
        <v>1068</v>
      </c>
      <c r="C124" s="1410">
        <f>'I4 BO ASSETS'!H53</f>
        <v>0</v>
      </c>
      <c r="D124" s="1411">
        <f t="shared" si="160"/>
        <v>0</v>
      </c>
      <c r="E124" s="1411">
        <f t="shared" si="160"/>
        <v>0</v>
      </c>
      <c r="F124" s="1411">
        <f t="shared" si="119"/>
        <v>0</v>
      </c>
      <c r="G124" s="1411">
        <f t="shared" si="154"/>
        <v>0</v>
      </c>
      <c r="H124" s="1411">
        <f t="shared" ref="H124:Z124" si="193">$D124*H625</f>
        <v>0</v>
      </c>
      <c r="I124" s="1411">
        <f t="shared" si="193"/>
        <v>0</v>
      </c>
      <c r="J124" s="1411">
        <f t="shared" si="193"/>
        <v>0</v>
      </c>
      <c r="K124" s="1411">
        <f t="shared" si="193"/>
        <v>0</v>
      </c>
      <c r="L124" s="1411">
        <f t="shared" si="193"/>
        <v>0</v>
      </c>
      <c r="M124" s="1411">
        <f t="shared" si="193"/>
        <v>0</v>
      </c>
      <c r="N124" s="1411">
        <f t="shared" si="193"/>
        <v>0</v>
      </c>
      <c r="O124" s="1411">
        <f t="shared" si="193"/>
        <v>0</v>
      </c>
      <c r="P124" s="1411">
        <f t="shared" si="193"/>
        <v>0</v>
      </c>
      <c r="Q124" s="1411">
        <f t="shared" si="193"/>
        <v>0</v>
      </c>
      <c r="R124" s="1411">
        <f t="shared" si="193"/>
        <v>0</v>
      </c>
      <c r="S124" s="1411">
        <f t="shared" si="193"/>
        <v>0</v>
      </c>
      <c r="T124" s="1411">
        <f t="shared" si="193"/>
        <v>0</v>
      </c>
      <c r="U124" s="1411">
        <f t="shared" si="193"/>
        <v>0</v>
      </c>
      <c r="V124" s="1411">
        <f t="shared" si="193"/>
        <v>0</v>
      </c>
      <c r="W124" s="1411">
        <f t="shared" si="193"/>
        <v>0</v>
      </c>
      <c r="X124" s="1411">
        <f t="shared" si="193"/>
        <v>0</v>
      </c>
      <c r="Y124" s="1411">
        <f t="shared" si="193"/>
        <v>0</v>
      </c>
      <c r="Z124" s="1411">
        <f t="shared" si="193"/>
        <v>0</v>
      </c>
      <c r="AA124" s="1411">
        <f t="shared" si="121"/>
        <v>0</v>
      </c>
      <c r="AB124" s="1411">
        <f t="shared" si="156"/>
        <v>0</v>
      </c>
      <c r="AC124" s="1411">
        <f t="shared" ref="AC124:AU124" si="194">$E124*AC625</f>
        <v>0</v>
      </c>
      <c r="AD124" s="1411">
        <f t="shared" si="194"/>
        <v>0</v>
      </c>
      <c r="AE124" s="1411">
        <f t="shared" si="194"/>
        <v>0</v>
      </c>
      <c r="AF124" s="1411">
        <f t="shared" si="194"/>
        <v>0</v>
      </c>
      <c r="AG124" s="1411">
        <f t="shared" si="194"/>
        <v>0</v>
      </c>
      <c r="AH124" s="1411">
        <f t="shared" si="194"/>
        <v>0</v>
      </c>
      <c r="AI124" s="1411">
        <f t="shared" si="194"/>
        <v>0</v>
      </c>
      <c r="AJ124" s="1411">
        <f t="shared" si="194"/>
        <v>0</v>
      </c>
      <c r="AK124" s="1411">
        <f t="shared" si="194"/>
        <v>0</v>
      </c>
      <c r="AL124" s="1411">
        <f t="shared" si="194"/>
        <v>0</v>
      </c>
      <c r="AM124" s="1411">
        <f t="shared" si="194"/>
        <v>0</v>
      </c>
      <c r="AN124" s="1411">
        <f t="shared" si="194"/>
        <v>0</v>
      </c>
      <c r="AO124" s="1411">
        <f t="shared" si="194"/>
        <v>0</v>
      </c>
      <c r="AP124" s="1411">
        <f t="shared" si="194"/>
        <v>0</v>
      </c>
      <c r="AQ124" s="1411">
        <f t="shared" si="194"/>
        <v>0</v>
      </c>
      <c r="AR124" s="1411">
        <f t="shared" si="194"/>
        <v>0</v>
      </c>
      <c r="AS124" s="1411">
        <f t="shared" si="194"/>
        <v>0</v>
      </c>
      <c r="AT124" s="1411">
        <f t="shared" si="194"/>
        <v>0</v>
      </c>
      <c r="AU124" s="1411">
        <f t="shared" si="194"/>
        <v>0</v>
      </c>
      <c r="AV124" s="1411">
        <f t="shared" si="123"/>
        <v>0</v>
      </c>
      <c r="AW124" s="1411"/>
      <c r="AX124" s="1411"/>
      <c r="AY124" s="1411"/>
      <c r="AZ124" s="1411"/>
      <c r="BA124" s="1411"/>
      <c r="BB124" s="1411"/>
      <c r="BC124" s="1411"/>
      <c r="BD124" s="1411"/>
      <c r="BE124" s="1411"/>
      <c r="BF124" s="1411"/>
      <c r="BG124" s="1411"/>
      <c r="BH124" s="1411"/>
      <c r="BI124" s="1411"/>
      <c r="BJ124" s="1411"/>
      <c r="BK124" s="1411"/>
      <c r="BL124" s="1411"/>
      <c r="BM124" s="1411"/>
      <c r="BN124" s="1411"/>
      <c r="BO124" s="1411"/>
      <c r="BP124" s="1411"/>
      <c r="BQ124" s="1411"/>
    </row>
    <row r="125" spans="1:69" s="1412" customFormat="1" ht="12.75">
      <c r="A125" s="1371">
        <v>1850</v>
      </c>
      <c r="B125" s="248" t="s">
        <v>41</v>
      </c>
      <c r="C125" s="1410">
        <f>'I4 BO ASSETS'!H54</f>
        <v>11933.372711163614</v>
      </c>
      <c r="D125" s="1411">
        <f t="shared" si="160"/>
        <v>8353.3608978145294</v>
      </c>
      <c r="E125" s="1411">
        <f t="shared" si="160"/>
        <v>3580.0118133490842</v>
      </c>
      <c r="F125" s="1411">
        <f t="shared" si="119"/>
        <v>11933.372711163614</v>
      </c>
      <c r="G125" s="1411">
        <f t="shared" si="154"/>
        <v>4132.5003321840095</v>
      </c>
      <c r="H125" s="1411">
        <f t="shared" ref="H125:Z125" si="195">$D125*H626</f>
        <v>1969.6405711834284</v>
      </c>
      <c r="I125" s="1411">
        <f t="shared" si="195"/>
        <v>2243.5149113658872</v>
      </c>
      <c r="J125" s="1411">
        <f t="shared" si="195"/>
        <v>0</v>
      </c>
      <c r="K125" s="1411">
        <f t="shared" si="195"/>
        <v>0</v>
      </c>
      <c r="L125" s="1411">
        <f t="shared" si="195"/>
        <v>0</v>
      </c>
      <c r="M125" s="1411">
        <f t="shared" si="195"/>
        <v>0</v>
      </c>
      <c r="N125" s="1411">
        <f t="shared" si="195"/>
        <v>0</v>
      </c>
      <c r="O125" s="1411">
        <f t="shared" si="195"/>
        <v>7.705083081205065</v>
      </c>
      <c r="P125" s="1411">
        <f t="shared" si="195"/>
        <v>0</v>
      </c>
      <c r="Q125" s="1411">
        <f t="shared" si="195"/>
        <v>0</v>
      </c>
      <c r="R125" s="1411">
        <f t="shared" si="195"/>
        <v>0</v>
      </c>
      <c r="S125" s="1411">
        <f t="shared" si="195"/>
        <v>0</v>
      </c>
      <c r="T125" s="1411">
        <f t="shared" si="195"/>
        <v>0</v>
      </c>
      <c r="U125" s="1411">
        <f t="shared" si="195"/>
        <v>0</v>
      </c>
      <c r="V125" s="1411">
        <f t="shared" si="195"/>
        <v>0</v>
      </c>
      <c r="W125" s="1411">
        <f t="shared" si="195"/>
        <v>0</v>
      </c>
      <c r="X125" s="1411">
        <f t="shared" si="195"/>
        <v>0</v>
      </c>
      <c r="Y125" s="1411">
        <f t="shared" si="195"/>
        <v>0</v>
      </c>
      <c r="Z125" s="1411">
        <f t="shared" si="195"/>
        <v>0</v>
      </c>
      <c r="AA125" s="1411">
        <f t="shared" si="121"/>
        <v>8353.3608978145312</v>
      </c>
      <c r="AB125" s="1411">
        <f t="shared" si="156"/>
        <v>2397.1363394754694</v>
      </c>
      <c r="AC125" s="1411">
        <f t="shared" ref="AC125:AU125" si="196">$E125*AC626</f>
        <v>292.15712927614339</v>
      </c>
      <c r="AD125" s="1411">
        <f t="shared" si="196"/>
        <v>28.157538944532522</v>
      </c>
      <c r="AE125" s="1411">
        <f t="shared" si="196"/>
        <v>0</v>
      </c>
      <c r="AF125" s="1411">
        <f t="shared" si="196"/>
        <v>0</v>
      </c>
      <c r="AG125" s="1411">
        <f t="shared" si="196"/>
        <v>0</v>
      </c>
      <c r="AH125" s="1411">
        <f t="shared" si="196"/>
        <v>786.07540361400606</v>
      </c>
      <c r="AI125" s="1411">
        <f t="shared" si="196"/>
        <v>43.105934675121254</v>
      </c>
      <c r="AJ125" s="1411">
        <f t="shared" si="196"/>
        <v>33.379467363811841</v>
      </c>
      <c r="AK125" s="1411">
        <f t="shared" si="196"/>
        <v>0</v>
      </c>
      <c r="AL125" s="1411">
        <f t="shared" si="196"/>
        <v>0</v>
      </c>
      <c r="AM125" s="1411">
        <f t="shared" si="196"/>
        <v>0</v>
      </c>
      <c r="AN125" s="1411">
        <f t="shared" si="196"/>
        <v>0</v>
      </c>
      <c r="AO125" s="1411">
        <f t="shared" si="196"/>
        <v>0</v>
      </c>
      <c r="AP125" s="1411">
        <f t="shared" si="196"/>
        <v>0</v>
      </c>
      <c r="AQ125" s="1411">
        <f t="shared" si="196"/>
        <v>0</v>
      </c>
      <c r="AR125" s="1411">
        <f t="shared" si="196"/>
        <v>0</v>
      </c>
      <c r="AS125" s="1411">
        <f t="shared" si="196"/>
        <v>0</v>
      </c>
      <c r="AT125" s="1411">
        <f t="shared" si="196"/>
        <v>0</v>
      </c>
      <c r="AU125" s="1411">
        <f t="shared" si="196"/>
        <v>0</v>
      </c>
      <c r="AV125" s="1411">
        <f t="shared" si="123"/>
        <v>3580.0118133490842</v>
      </c>
      <c r="AW125" s="1411"/>
      <c r="AX125" s="1411"/>
      <c r="AY125" s="1411"/>
      <c r="AZ125" s="1411"/>
      <c r="BA125" s="1411"/>
      <c r="BB125" s="1411"/>
      <c r="BC125" s="1411"/>
      <c r="BD125" s="1411"/>
      <c r="BE125" s="1411"/>
      <c r="BF125" s="1411"/>
      <c r="BG125" s="1411"/>
      <c r="BH125" s="1411"/>
      <c r="BI125" s="1411"/>
      <c r="BJ125" s="1411"/>
      <c r="BK125" s="1411"/>
      <c r="BL125" s="1411"/>
      <c r="BM125" s="1411"/>
      <c r="BN125" s="1411"/>
      <c r="BO125" s="1411"/>
      <c r="BP125" s="1411"/>
      <c r="BQ125" s="1411"/>
    </row>
    <row r="126" spans="1:69" s="1412" customFormat="1" ht="12.75">
      <c r="A126" s="1371">
        <v>1855</v>
      </c>
      <c r="B126" s="248" t="s">
        <v>43</v>
      </c>
      <c r="C126" s="1410">
        <f>'I4 BO ASSETS'!H55</f>
        <v>30791.84878913172</v>
      </c>
      <c r="D126" s="1411">
        <f t="shared" si="160"/>
        <v>0</v>
      </c>
      <c r="E126" s="1411">
        <f t="shared" si="160"/>
        <v>30791.84878913172</v>
      </c>
      <c r="F126" s="1411">
        <f t="shared" si="119"/>
        <v>30791.84878913172</v>
      </c>
      <c r="G126" s="1411">
        <f t="shared" ref="G126:V126" si="197">$D126*G627</f>
        <v>0</v>
      </c>
      <c r="H126" s="1411">
        <f t="shared" si="197"/>
        <v>0</v>
      </c>
      <c r="I126" s="1411">
        <f t="shared" si="197"/>
        <v>0</v>
      </c>
      <c r="J126" s="1411">
        <f t="shared" si="197"/>
        <v>0</v>
      </c>
      <c r="K126" s="1411">
        <f t="shared" si="197"/>
        <v>0</v>
      </c>
      <c r="L126" s="1411">
        <f t="shared" si="197"/>
        <v>0</v>
      </c>
      <c r="M126" s="1411">
        <f t="shared" si="197"/>
        <v>0</v>
      </c>
      <c r="N126" s="1411">
        <f t="shared" si="197"/>
        <v>0</v>
      </c>
      <c r="O126" s="1411">
        <f t="shared" si="197"/>
        <v>0</v>
      </c>
      <c r="P126" s="1411">
        <f t="shared" si="197"/>
        <v>0</v>
      </c>
      <c r="Q126" s="1411">
        <f t="shared" si="197"/>
        <v>0</v>
      </c>
      <c r="R126" s="1411">
        <f t="shared" si="197"/>
        <v>0</v>
      </c>
      <c r="S126" s="1411">
        <f t="shared" si="197"/>
        <v>0</v>
      </c>
      <c r="T126" s="1411">
        <f t="shared" si="197"/>
        <v>0</v>
      </c>
      <c r="U126" s="1411">
        <f t="shared" si="197"/>
        <v>0</v>
      </c>
      <c r="V126" s="1411">
        <f t="shared" si="197"/>
        <v>0</v>
      </c>
      <c r="W126" s="1411">
        <f>$D126*W627</f>
        <v>0</v>
      </c>
      <c r="X126" s="1411">
        <f>$D126*X627</f>
        <v>0</v>
      </c>
      <c r="Y126" s="1411">
        <f>$D126*Y627</f>
        <v>0</v>
      </c>
      <c r="Z126" s="1411">
        <f>$D126*Z627</f>
        <v>0</v>
      </c>
      <c r="AA126" s="1411">
        <f t="shared" si="121"/>
        <v>0</v>
      </c>
      <c r="AB126" s="1411">
        <f t="shared" ref="AB126:AQ126" si="198">$E126*AB627</f>
        <v>18675.986243294254</v>
      </c>
      <c r="AC126" s="1411">
        <f t="shared" si="198"/>
        <v>4113.9152196529649</v>
      </c>
      <c r="AD126" s="1411">
        <f t="shared" si="198"/>
        <v>1024.1459658940416</v>
      </c>
      <c r="AE126" s="1411">
        <f t="shared" si="198"/>
        <v>0</v>
      </c>
      <c r="AF126" s="1411">
        <f t="shared" si="198"/>
        <v>0</v>
      </c>
      <c r="AG126" s="1411">
        <f t="shared" si="198"/>
        <v>0</v>
      </c>
      <c r="AH126" s="1411">
        <f t="shared" si="198"/>
        <v>6359.0624390550711</v>
      </c>
      <c r="AI126" s="1411">
        <f t="shared" si="198"/>
        <v>348.71124173670944</v>
      </c>
      <c r="AJ126" s="1411">
        <f t="shared" si="198"/>
        <v>270.02767949868274</v>
      </c>
      <c r="AK126" s="1411">
        <f t="shared" si="198"/>
        <v>0</v>
      </c>
      <c r="AL126" s="1411">
        <f t="shared" si="198"/>
        <v>0</v>
      </c>
      <c r="AM126" s="1411">
        <f t="shared" si="198"/>
        <v>0</v>
      </c>
      <c r="AN126" s="1411">
        <f t="shared" si="198"/>
        <v>0</v>
      </c>
      <c r="AO126" s="1411">
        <f t="shared" si="198"/>
        <v>0</v>
      </c>
      <c r="AP126" s="1411">
        <f t="shared" si="198"/>
        <v>0</v>
      </c>
      <c r="AQ126" s="1411">
        <f t="shared" si="198"/>
        <v>0</v>
      </c>
      <c r="AR126" s="1411">
        <f>$E126*AR627</f>
        <v>0</v>
      </c>
      <c r="AS126" s="1411">
        <f>$E126*AS627</f>
        <v>0</v>
      </c>
      <c r="AT126" s="1411">
        <f>$E126*AT627</f>
        <v>0</v>
      </c>
      <c r="AU126" s="1411">
        <f>$E126*AU627</f>
        <v>0</v>
      </c>
      <c r="AV126" s="1411">
        <f t="shared" si="123"/>
        <v>30791.848789131724</v>
      </c>
      <c r="AW126" s="1411"/>
      <c r="AX126" s="1411"/>
      <c r="AY126" s="1411"/>
      <c r="AZ126" s="1411"/>
      <c r="BA126" s="1411"/>
      <c r="BB126" s="1411"/>
      <c r="BC126" s="1411"/>
      <c r="BD126" s="1411"/>
      <c r="BE126" s="1411"/>
      <c r="BF126" s="1411"/>
      <c r="BG126" s="1411"/>
      <c r="BH126" s="1411"/>
      <c r="BI126" s="1411"/>
      <c r="BJ126" s="1411"/>
      <c r="BK126" s="1411"/>
      <c r="BL126" s="1411"/>
      <c r="BM126" s="1411"/>
      <c r="BN126" s="1411"/>
      <c r="BO126" s="1411"/>
      <c r="BP126" s="1411"/>
      <c r="BQ126" s="1411"/>
    </row>
    <row r="127" spans="1:69" s="1414" customFormat="1" ht="12.75">
      <c r="A127" s="1372">
        <v>1860</v>
      </c>
      <c r="B127" s="1413" t="s">
        <v>44</v>
      </c>
      <c r="C127" s="1410">
        <f>'I4 BO ASSETS'!H56</f>
        <v>0</v>
      </c>
      <c r="D127" s="1411">
        <f t="shared" si="160"/>
        <v>0</v>
      </c>
      <c r="E127" s="1411">
        <f t="shared" si="160"/>
        <v>0</v>
      </c>
      <c r="F127" s="1411">
        <f t="shared" si="119"/>
        <v>0</v>
      </c>
      <c r="G127" s="1411">
        <f t="shared" ref="G127:Z127" si="199">$D127*G628</f>
        <v>0</v>
      </c>
      <c r="H127" s="1411">
        <f t="shared" si="199"/>
        <v>0</v>
      </c>
      <c r="I127" s="1411">
        <f t="shared" si="199"/>
        <v>0</v>
      </c>
      <c r="J127" s="1411">
        <f t="shared" si="199"/>
        <v>0</v>
      </c>
      <c r="K127" s="1411">
        <f t="shared" si="199"/>
        <v>0</v>
      </c>
      <c r="L127" s="1411">
        <f t="shared" si="199"/>
        <v>0</v>
      </c>
      <c r="M127" s="1411">
        <f t="shared" si="199"/>
        <v>0</v>
      </c>
      <c r="N127" s="1411">
        <f t="shared" si="199"/>
        <v>0</v>
      </c>
      <c r="O127" s="1411">
        <f t="shared" si="199"/>
        <v>0</v>
      </c>
      <c r="P127" s="1411">
        <f t="shared" si="199"/>
        <v>0</v>
      </c>
      <c r="Q127" s="1411">
        <f t="shared" si="199"/>
        <v>0</v>
      </c>
      <c r="R127" s="1411">
        <f t="shared" si="199"/>
        <v>0</v>
      </c>
      <c r="S127" s="1411">
        <f t="shared" si="199"/>
        <v>0</v>
      </c>
      <c r="T127" s="1411">
        <f t="shared" si="199"/>
        <v>0</v>
      </c>
      <c r="U127" s="1411">
        <f t="shared" si="199"/>
        <v>0</v>
      </c>
      <c r="V127" s="1411">
        <f t="shared" si="199"/>
        <v>0</v>
      </c>
      <c r="W127" s="1411">
        <f t="shared" si="199"/>
        <v>0</v>
      </c>
      <c r="X127" s="1411">
        <f t="shared" si="199"/>
        <v>0</v>
      </c>
      <c r="Y127" s="1411">
        <f t="shared" si="199"/>
        <v>0</v>
      </c>
      <c r="Z127" s="1411">
        <f t="shared" si="199"/>
        <v>0</v>
      </c>
      <c r="AA127" s="1411">
        <f t="shared" si="121"/>
        <v>0</v>
      </c>
      <c r="AB127" s="1411">
        <f t="shared" ref="AB127:AU127" si="200">$E127*AB628</f>
        <v>0</v>
      </c>
      <c r="AC127" s="1411">
        <f t="shared" si="200"/>
        <v>0</v>
      </c>
      <c r="AD127" s="1411">
        <f t="shared" si="200"/>
        <v>0</v>
      </c>
      <c r="AE127" s="1411">
        <f t="shared" si="200"/>
        <v>0</v>
      </c>
      <c r="AF127" s="1411">
        <f t="shared" si="200"/>
        <v>0</v>
      </c>
      <c r="AG127" s="1411">
        <f t="shared" si="200"/>
        <v>0</v>
      </c>
      <c r="AH127" s="1411">
        <f t="shared" si="200"/>
        <v>0</v>
      </c>
      <c r="AI127" s="1411">
        <f t="shared" si="200"/>
        <v>0</v>
      </c>
      <c r="AJ127" s="1411">
        <f t="shared" si="200"/>
        <v>0</v>
      </c>
      <c r="AK127" s="1411">
        <f t="shared" si="200"/>
        <v>0</v>
      </c>
      <c r="AL127" s="1411">
        <f t="shared" si="200"/>
        <v>0</v>
      </c>
      <c r="AM127" s="1411">
        <f t="shared" si="200"/>
        <v>0</v>
      </c>
      <c r="AN127" s="1411">
        <f t="shared" si="200"/>
        <v>0</v>
      </c>
      <c r="AO127" s="1411">
        <f t="shared" si="200"/>
        <v>0</v>
      </c>
      <c r="AP127" s="1411">
        <f t="shared" si="200"/>
        <v>0</v>
      </c>
      <c r="AQ127" s="1411">
        <f t="shared" si="200"/>
        <v>0</v>
      </c>
      <c r="AR127" s="1411">
        <f t="shared" si="200"/>
        <v>0</v>
      </c>
      <c r="AS127" s="1411">
        <f t="shared" si="200"/>
        <v>0</v>
      </c>
      <c r="AT127" s="1411">
        <f t="shared" si="200"/>
        <v>0</v>
      </c>
      <c r="AU127" s="1411">
        <f t="shared" si="200"/>
        <v>0</v>
      </c>
      <c r="AV127" s="1411">
        <f t="shared" si="123"/>
        <v>0</v>
      </c>
      <c r="AW127" s="1411"/>
      <c r="AX127" s="1411"/>
      <c r="AY127" s="1411"/>
      <c r="AZ127" s="1411"/>
      <c r="BA127" s="1411"/>
      <c r="BB127" s="1411"/>
      <c r="BC127" s="1411"/>
      <c r="BD127" s="1411"/>
      <c r="BE127" s="1411"/>
      <c r="BF127" s="1411"/>
      <c r="BG127" s="1411"/>
      <c r="BH127" s="1411"/>
      <c r="BI127" s="1411"/>
      <c r="BJ127" s="1411"/>
      <c r="BK127" s="1411"/>
      <c r="BL127" s="1411"/>
      <c r="BM127" s="1411"/>
      <c r="BN127" s="1411"/>
      <c r="BO127" s="1411"/>
      <c r="BP127" s="1411"/>
      <c r="BQ127" s="1411"/>
    </row>
    <row r="128" spans="1:69" s="1443" customFormat="1" ht="12.75">
      <c r="A128" s="1440"/>
      <c r="B128" s="1441" t="s">
        <v>1359</v>
      </c>
      <c r="C128" s="1445">
        <f>SUM(C88:C127)</f>
        <v>61000</v>
      </c>
      <c r="D128" s="1369">
        <f>SUM(D88:D127)</f>
        <v>20231.966922622563</v>
      </c>
      <c r="E128" s="1369">
        <f>SUM(E88:E127)</f>
        <v>40768.033077377433</v>
      </c>
      <c r="F128" s="1442">
        <f>D128+E128</f>
        <v>61000</v>
      </c>
      <c r="G128" s="1369">
        <f t="shared" ref="G128:AB128" si="201">SUM(G88:G127)</f>
        <v>8598.3857939888403</v>
      </c>
      <c r="H128" s="1369">
        <f t="shared" si="201"/>
        <v>4060.4561089490708</v>
      </c>
      <c r="I128" s="1369">
        <f t="shared" si="201"/>
        <v>7557.5003486013084</v>
      </c>
      <c r="J128" s="1369">
        <f t="shared" si="201"/>
        <v>0</v>
      </c>
      <c r="K128" s="1369">
        <f t="shared" si="201"/>
        <v>0</v>
      </c>
      <c r="L128" s="1369">
        <f t="shared" si="201"/>
        <v>0</v>
      </c>
      <c r="M128" s="1369">
        <f t="shared" si="201"/>
        <v>0</v>
      </c>
      <c r="N128" s="1369">
        <f t="shared" si="201"/>
        <v>0</v>
      </c>
      <c r="O128" s="1369">
        <f t="shared" si="201"/>
        <v>15.62467108334511</v>
      </c>
      <c r="P128" s="1369">
        <f t="shared" si="201"/>
        <v>0</v>
      </c>
      <c r="Q128" s="1369">
        <f t="shared" si="201"/>
        <v>0</v>
      </c>
      <c r="R128" s="1369">
        <f t="shared" ref="R128:AA128" si="202">SUM(R88:R127)</f>
        <v>0</v>
      </c>
      <c r="S128" s="1369">
        <f t="shared" si="202"/>
        <v>0</v>
      </c>
      <c r="T128" s="1369">
        <f t="shared" si="202"/>
        <v>0</v>
      </c>
      <c r="U128" s="1369">
        <f t="shared" si="202"/>
        <v>0</v>
      </c>
      <c r="V128" s="1369">
        <f t="shared" si="202"/>
        <v>0</v>
      </c>
      <c r="W128" s="1369">
        <f t="shared" si="202"/>
        <v>0</v>
      </c>
      <c r="X128" s="1369">
        <f t="shared" si="202"/>
        <v>0</v>
      </c>
      <c r="Y128" s="1369">
        <f t="shared" si="202"/>
        <v>0</v>
      </c>
      <c r="Z128" s="1369">
        <f t="shared" si="202"/>
        <v>0</v>
      </c>
      <c r="AA128" s="1369">
        <f t="shared" si="202"/>
        <v>20231.966922622567</v>
      </c>
      <c r="AB128" s="1369">
        <f t="shared" si="201"/>
        <v>25410.870414077792</v>
      </c>
      <c r="AC128" s="1369">
        <f t="shared" ref="AC128:AV128" si="203">SUM(AC88:AC127)</f>
        <v>4921.2488158782216</v>
      </c>
      <c r="AD128" s="1369">
        <f t="shared" si="203"/>
        <v>1111.9955382784347</v>
      </c>
      <c r="AE128" s="1369">
        <f t="shared" si="203"/>
        <v>0</v>
      </c>
      <c r="AF128" s="1369">
        <f t="shared" si="203"/>
        <v>0</v>
      </c>
      <c r="AG128" s="1369">
        <f t="shared" si="203"/>
        <v>0</v>
      </c>
      <c r="AH128" s="1369">
        <f t="shared" si="203"/>
        <v>8497.1433898801824</v>
      </c>
      <c r="AI128" s="1369">
        <f t="shared" si="203"/>
        <v>465.95696316834517</v>
      </c>
      <c r="AJ128" s="1369">
        <f t="shared" si="203"/>
        <v>360.8179560944622</v>
      </c>
      <c r="AK128" s="1369">
        <f t="shared" si="203"/>
        <v>0</v>
      </c>
      <c r="AL128" s="1369">
        <f t="shared" si="203"/>
        <v>0</v>
      </c>
      <c r="AM128" s="1369">
        <f t="shared" si="203"/>
        <v>0</v>
      </c>
      <c r="AN128" s="1369">
        <f t="shared" si="203"/>
        <v>0</v>
      </c>
      <c r="AO128" s="1369">
        <f t="shared" si="203"/>
        <v>0</v>
      </c>
      <c r="AP128" s="1369">
        <f t="shared" si="203"/>
        <v>0</v>
      </c>
      <c r="AQ128" s="1369">
        <f t="shared" si="203"/>
        <v>0</v>
      </c>
      <c r="AR128" s="1369">
        <f t="shared" si="203"/>
        <v>0</v>
      </c>
      <c r="AS128" s="1369">
        <f t="shared" si="203"/>
        <v>0</v>
      </c>
      <c r="AT128" s="1369">
        <f t="shared" si="203"/>
        <v>0</v>
      </c>
      <c r="AU128" s="1369">
        <f t="shared" si="203"/>
        <v>0</v>
      </c>
      <c r="AV128" s="1369">
        <f t="shared" si="203"/>
        <v>40768.03307737744</v>
      </c>
      <c r="AW128" s="1369"/>
      <c r="AX128" s="1369"/>
      <c r="AY128" s="1369"/>
      <c r="AZ128" s="1369"/>
      <c r="BA128" s="1369"/>
      <c r="BB128" s="1369"/>
      <c r="BC128" s="1369"/>
      <c r="BD128" s="1369"/>
      <c r="BE128" s="1369"/>
      <c r="BF128" s="1369"/>
      <c r="BG128" s="1369"/>
      <c r="BH128" s="1369"/>
      <c r="BI128" s="1369"/>
      <c r="BJ128" s="1369"/>
      <c r="BK128" s="1369"/>
      <c r="BL128" s="1369"/>
      <c r="BM128" s="1369"/>
      <c r="BN128" s="1369"/>
      <c r="BO128" s="1369"/>
      <c r="BP128" s="1369"/>
      <c r="BQ128" s="1369"/>
    </row>
    <row r="129" spans="1:69" s="1412" customFormat="1" ht="12.75">
      <c r="A129" s="801" t="s">
        <v>594</v>
      </c>
      <c r="B129" s="801"/>
      <c r="C129" s="1381"/>
      <c r="D129" s="1419"/>
      <c r="E129" s="1419"/>
      <c r="F129" s="1411"/>
      <c r="G129" s="1411"/>
      <c r="H129" s="1411"/>
      <c r="I129" s="1411"/>
      <c r="J129" s="1411"/>
      <c r="K129" s="1411"/>
      <c r="L129" s="1411"/>
      <c r="M129" s="1411"/>
      <c r="N129" s="1411"/>
      <c r="O129" s="1411"/>
      <c r="P129" s="1411"/>
      <c r="Q129" s="1411"/>
      <c r="R129" s="1411"/>
      <c r="S129" s="1411"/>
      <c r="T129" s="1411"/>
      <c r="U129" s="1411"/>
      <c r="V129" s="1411"/>
      <c r="W129" s="1411"/>
      <c r="X129" s="1411"/>
      <c r="Y129" s="1411"/>
      <c r="Z129" s="1411"/>
      <c r="AA129" s="1411"/>
      <c r="AB129" s="1411"/>
      <c r="AC129" s="1411"/>
      <c r="AD129" s="1411"/>
      <c r="AE129" s="1411"/>
      <c r="AF129" s="1411"/>
      <c r="AG129" s="1411"/>
      <c r="AH129" s="1411"/>
      <c r="AI129" s="1411"/>
      <c r="AJ129" s="1411"/>
      <c r="AK129" s="1411"/>
      <c r="AL129" s="1411"/>
      <c r="AM129" s="1411"/>
      <c r="AN129" s="1411"/>
      <c r="AO129" s="1411"/>
      <c r="AP129" s="1411"/>
      <c r="AQ129" s="1411"/>
      <c r="AR129" s="1411"/>
      <c r="AS129" s="1411"/>
      <c r="AT129" s="1411"/>
      <c r="AU129" s="1411"/>
      <c r="AV129" s="1411"/>
      <c r="AW129" s="1411"/>
      <c r="AX129" s="1411"/>
      <c r="AY129" s="1411"/>
      <c r="AZ129" s="1411"/>
      <c r="BA129" s="1411"/>
      <c r="BB129" s="1411"/>
      <c r="BC129" s="1411"/>
      <c r="BD129" s="1411"/>
      <c r="BE129" s="1411"/>
      <c r="BF129" s="1411"/>
      <c r="BG129" s="1411"/>
      <c r="BH129" s="1411"/>
      <c r="BI129" s="1411"/>
      <c r="BJ129" s="1411"/>
      <c r="BK129" s="1411"/>
      <c r="BL129" s="1411"/>
      <c r="BM129" s="1411"/>
      <c r="BN129" s="1411"/>
      <c r="BO129" s="1411"/>
      <c r="BP129" s="1411"/>
      <c r="BQ129" s="1411"/>
    </row>
    <row r="130" spans="1:69" s="1412" customFormat="1" ht="12.75">
      <c r="A130" s="1371">
        <v>1905</v>
      </c>
      <c r="B130" s="248" t="s">
        <v>236</v>
      </c>
      <c r="C130" s="1420">
        <f>'I4 BO ASSETS'!H61</f>
        <v>0</v>
      </c>
      <c r="D130" s="1411"/>
      <c r="E130" s="1411"/>
      <c r="F130" s="1411"/>
      <c r="G130" s="1411"/>
      <c r="H130" s="1411"/>
      <c r="I130" s="1411"/>
      <c r="J130" s="1411"/>
      <c r="K130" s="1411"/>
      <c r="L130" s="1411"/>
      <c r="M130" s="1411"/>
      <c r="N130" s="1411"/>
      <c r="O130" s="1411"/>
      <c r="P130" s="1411"/>
      <c r="Q130" s="1411"/>
      <c r="R130" s="1411"/>
      <c r="S130" s="1411"/>
      <c r="T130" s="1411"/>
      <c r="U130" s="1411"/>
      <c r="V130" s="1411"/>
      <c r="W130" s="1411"/>
      <c r="X130" s="1411"/>
      <c r="Y130" s="1411"/>
      <c r="Z130" s="1411"/>
      <c r="AA130" s="1411"/>
      <c r="AB130" s="1411"/>
      <c r="AC130" s="1411"/>
      <c r="AD130" s="1411"/>
      <c r="AE130" s="1411"/>
      <c r="AF130" s="1411"/>
      <c r="AG130" s="1411"/>
      <c r="AH130" s="1411"/>
      <c r="AI130" s="1411"/>
      <c r="AJ130" s="1411"/>
      <c r="AK130" s="1411"/>
      <c r="AL130" s="1411"/>
      <c r="AM130" s="1411"/>
      <c r="AN130" s="1411"/>
      <c r="AO130" s="1411"/>
      <c r="AP130" s="1411"/>
      <c r="AQ130" s="1411"/>
      <c r="AR130" s="1411"/>
      <c r="AS130" s="1411"/>
      <c r="AT130" s="1411"/>
      <c r="AU130" s="1411"/>
      <c r="AV130" s="1411"/>
      <c r="AW130" s="1411">
        <f t="shared" ref="AW130:BP130" si="204">$C130*AW630</f>
        <v>0</v>
      </c>
      <c r="AX130" s="1411">
        <f t="shared" si="204"/>
        <v>0</v>
      </c>
      <c r="AY130" s="1411">
        <f t="shared" si="204"/>
        <v>0</v>
      </c>
      <c r="AZ130" s="1411">
        <f t="shared" si="204"/>
        <v>0</v>
      </c>
      <c r="BA130" s="1411">
        <f t="shared" si="204"/>
        <v>0</v>
      </c>
      <c r="BB130" s="1411">
        <f t="shared" si="204"/>
        <v>0</v>
      </c>
      <c r="BC130" s="1411">
        <f t="shared" si="204"/>
        <v>0</v>
      </c>
      <c r="BD130" s="1411">
        <f t="shared" si="204"/>
        <v>0</v>
      </c>
      <c r="BE130" s="1411">
        <f t="shared" si="204"/>
        <v>0</v>
      </c>
      <c r="BF130" s="1411">
        <f t="shared" si="204"/>
        <v>0</v>
      </c>
      <c r="BG130" s="1411">
        <f t="shared" si="204"/>
        <v>0</v>
      </c>
      <c r="BH130" s="1411">
        <f t="shared" si="204"/>
        <v>0</v>
      </c>
      <c r="BI130" s="1411">
        <f t="shared" si="204"/>
        <v>0</v>
      </c>
      <c r="BJ130" s="1411">
        <f t="shared" si="204"/>
        <v>0</v>
      </c>
      <c r="BK130" s="1411">
        <f t="shared" si="204"/>
        <v>0</v>
      </c>
      <c r="BL130" s="1411">
        <f t="shared" si="204"/>
        <v>0</v>
      </c>
      <c r="BM130" s="1411">
        <f t="shared" si="204"/>
        <v>0</v>
      </c>
      <c r="BN130" s="1411">
        <f t="shared" si="204"/>
        <v>0</v>
      </c>
      <c r="BO130" s="1411">
        <f t="shared" si="204"/>
        <v>0</v>
      </c>
      <c r="BP130" s="1411">
        <f t="shared" si="204"/>
        <v>0</v>
      </c>
      <c r="BQ130" s="1411">
        <f>SUM(AW130:BP130)</f>
        <v>0</v>
      </c>
    </row>
    <row r="131" spans="1:69" s="1412" customFormat="1" ht="12.75">
      <c r="A131" s="1371">
        <v>1906</v>
      </c>
      <c r="B131" s="248" t="s">
        <v>237</v>
      </c>
      <c r="C131" s="1420">
        <f>'I4 BO ASSETS'!H62</f>
        <v>0</v>
      </c>
      <c r="D131" s="1411"/>
      <c r="E131" s="1411"/>
      <c r="F131" s="1411"/>
      <c r="G131" s="1411"/>
      <c r="H131" s="1411"/>
      <c r="I131" s="1411"/>
      <c r="J131" s="1411"/>
      <c r="K131" s="1411"/>
      <c r="L131" s="1411"/>
      <c r="M131" s="1411"/>
      <c r="N131" s="1411"/>
      <c r="O131" s="1411"/>
      <c r="P131" s="1411"/>
      <c r="Q131" s="1411"/>
      <c r="R131" s="1411"/>
      <c r="S131" s="1411"/>
      <c r="T131" s="1411"/>
      <c r="U131" s="1411"/>
      <c r="V131" s="1411"/>
      <c r="W131" s="1411"/>
      <c r="X131" s="1411"/>
      <c r="Y131" s="1411"/>
      <c r="Z131" s="1411"/>
      <c r="AA131" s="1411"/>
      <c r="AB131" s="1411"/>
      <c r="AC131" s="1411"/>
      <c r="AD131" s="1411"/>
      <c r="AE131" s="1411"/>
      <c r="AF131" s="1411"/>
      <c r="AG131" s="1411"/>
      <c r="AH131" s="1411"/>
      <c r="AI131" s="1411"/>
      <c r="AJ131" s="1411"/>
      <c r="AK131" s="1411"/>
      <c r="AL131" s="1411"/>
      <c r="AM131" s="1411"/>
      <c r="AN131" s="1411"/>
      <c r="AO131" s="1411"/>
      <c r="AP131" s="1411"/>
      <c r="AQ131" s="1411"/>
      <c r="AR131" s="1411"/>
      <c r="AS131" s="1411"/>
      <c r="AT131" s="1411"/>
      <c r="AU131" s="1411"/>
      <c r="AV131" s="1411"/>
      <c r="AW131" s="1411">
        <f t="shared" ref="AW131:BP131" si="205">$C131*AW631</f>
        <v>0</v>
      </c>
      <c r="AX131" s="1411">
        <f t="shared" si="205"/>
        <v>0</v>
      </c>
      <c r="AY131" s="1411">
        <f t="shared" si="205"/>
        <v>0</v>
      </c>
      <c r="AZ131" s="1411">
        <f t="shared" si="205"/>
        <v>0</v>
      </c>
      <c r="BA131" s="1411">
        <f t="shared" si="205"/>
        <v>0</v>
      </c>
      <c r="BB131" s="1411">
        <f t="shared" si="205"/>
        <v>0</v>
      </c>
      <c r="BC131" s="1411">
        <f t="shared" si="205"/>
        <v>0</v>
      </c>
      <c r="BD131" s="1411">
        <f t="shared" si="205"/>
        <v>0</v>
      </c>
      <c r="BE131" s="1411">
        <f t="shared" si="205"/>
        <v>0</v>
      </c>
      <c r="BF131" s="1411">
        <f t="shared" si="205"/>
        <v>0</v>
      </c>
      <c r="BG131" s="1411">
        <f t="shared" si="205"/>
        <v>0</v>
      </c>
      <c r="BH131" s="1411">
        <f t="shared" si="205"/>
        <v>0</v>
      </c>
      <c r="BI131" s="1411">
        <f t="shared" si="205"/>
        <v>0</v>
      </c>
      <c r="BJ131" s="1411">
        <f t="shared" si="205"/>
        <v>0</v>
      </c>
      <c r="BK131" s="1411">
        <f t="shared" si="205"/>
        <v>0</v>
      </c>
      <c r="BL131" s="1411">
        <f t="shared" si="205"/>
        <v>0</v>
      </c>
      <c r="BM131" s="1411">
        <f t="shared" si="205"/>
        <v>0</v>
      </c>
      <c r="BN131" s="1411">
        <f t="shared" si="205"/>
        <v>0</v>
      </c>
      <c r="BO131" s="1411">
        <f t="shared" si="205"/>
        <v>0</v>
      </c>
      <c r="BP131" s="1411">
        <f t="shared" si="205"/>
        <v>0</v>
      </c>
      <c r="BQ131" s="1411">
        <f t="shared" ref="BQ131:BQ149" si="206">SUM(AW131:BP131)</f>
        <v>0</v>
      </c>
    </row>
    <row r="132" spans="1:69" s="1412" customFormat="1" ht="12.75">
      <c r="A132" s="1371">
        <v>1908</v>
      </c>
      <c r="B132" s="248" t="s">
        <v>238</v>
      </c>
      <c r="C132" s="1420">
        <f>'I4 BO ASSETS'!H63</f>
        <v>0</v>
      </c>
      <c r="D132" s="1411"/>
      <c r="E132" s="1411"/>
      <c r="F132" s="1411"/>
      <c r="G132" s="1411"/>
      <c r="H132" s="1411"/>
      <c r="I132" s="1411"/>
      <c r="J132" s="1411"/>
      <c r="K132" s="1411"/>
      <c r="L132" s="1411"/>
      <c r="M132" s="1411"/>
      <c r="N132" s="1411"/>
      <c r="O132" s="1411"/>
      <c r="P132" s="1411"/>
      <c r="Q132" s="1411"/>
      <c r="R132" s="1411"/>
      <c r="S132" s="1411"/>
      <c r="T132" s="1411"/>
      <c r="U132" s="1411"/>
      <c r="V132" s="1411"/>
      <c r="W132" s="1411"/>
      <c r="X132" s="1411"/>
      <c r="Y132" s="1411"/>
      <c r="Z132" s="1411"/>
      <c r="AA132" s="1411"/>
      <c r="AB132" s="1411"/>
      <c r="AC132" s="1411"/>
      <c r="AD132" s="1411"/>
      <c r="AE132" s="1411"/>
      <c r="AF132" s="1411"/>
      <c r="AG132" s="1411"/>
      <c r="AH132" s="1411"/>
      <c r="AI132" s="1411"/>
      <c r="AJ132" s="1411"/>
      <c r="AK132" s="1411"/>
      <c r="AL132" s="1411"/>
      <c r="AM132" s="1411"/>
      <c r="AN132" s="1411"/>
      <c r="AO132" s="1411"/>
      <c r="AP132" s="1411"/>
      <c r="AQ132" s="1411"/>
      <c r="AR132" s="1411"/>
      <c r="AS132" s="1411"/>
      <c r="AT132" s="1411"/>
      <c r="AU132" s="1411"/>
      <c r="AV132" s="1411"/>
      <c r="AW132" s="1411">
        <f t="shared" ref="AW132:BP132" si="207">$C132*AW632</f>
        <v>0</v>
      </c>
      <c r="AX132" s="1411">
        <f t="shared" si="207"/>
        <v>0</v>
      </c>
      <c r="AY132" s="1411">
        <f t="shared" si="207"/>
        <v>0</v>
      </c>
      <c r="AZ132" s="1411">
        <f t="shared" si="207"/>
        <v>0</v>
      </c>
      <c r="BA132" s="1411">
        <f t="shared" si="207"/>
        <v>0</v>
      </c>
      <c r="BB132" s="1411">
        <f t="shared" si="207"/>
        <v>0</v>
      </c>
      <c r="BC132" s="1411">
        <f t="shared" si="207"/>
        <v>0</v>
      </c>
      <c r="BD132" s="1411">
        <f t="shared" si="207"/>
        <v>0</v>
      </c>
      <c r="BE132" s="1411">
        <f t="shared" si="207"/>
        <v>0</v>
      </c>
      <c r="BF132" s="1411">
        <f t="shared" si="207"/>
        <v>0</v>
      </c>
      <c r="BG132" s="1411">
        <f t="shared" si="207"/>
        <v>0</v>
      </c>
      <c r="BH132" s="1411">
        <f t="shared" si="207"/>
        <v>0</v>
      </c>
      <c r="BI132" s="1411">
        <f t="shared" si="207"/>
        <v>0</v>
      </c>
      <c r="BJ132" s="1411">
        <f t="shared" si="207"/>
        <v>0</v>
      </c>
      <c r="BK132" s="1411">
        <f t="shared" si="207"/>
        <v>0</v>
      </c>
      <c r="BL132" s="1411">
        <f t="shared" si="207"/>
        <v>0</v>
      </c>
      <c r="BM132" s="1411">
        <f t="shared" si="207"/>
        <v>0</v>
      </c>
      <c r="BN132" s="1411">
        <f t="shared" si="207"/>
        <v>0</v>
      </c>
      <c r="BO132" s="1411">
        <f t="shared" si="207"/>
        <v>0</v>
      </c>
      <c r="BP132" s="1411">
        <f t="shared" si="207"/>
        <v>0</v>
      </c>
      <c r="BQ132" s="1411">
        <f t="shared" si="206"/>
        <v>0</v>
      </c>
    </row>
    <row r="133" spans="1:69" s="1412" customFormat="1" ht="12.75">
      <c r="A133" s="1371">
        <v>1910</v>
      </c>
      <c r="B133" s="248" t="s">
        <v>239</v>
      </c>
      <c r="C133" s="1420">
        <f>'I4 BO ASSETS'!H64</f>
        <v>0</v>
      </c>
      <c r="D133" s="1411"/>
      <c r="E133" s="1411"/>
      <c r="F133" s="1411"/>
      <c r="G133" s="1411"/>
      <c r="H133" s="1411"/>
      <c r="I133" s="1411"/>
      <c r="J133" s="1411"/>
      <c r="K133" s="1411"/>
      <c r="L133" s="1411"/>
      <c r="M133" s="1411"/>
      <c r="N133" s="1411"/>
      <c r="O133" s="1411"/>
      <c r="P133" s="1411"/>
      <c r="Q133" s="1411"/>
      <c r="R133" s="1411"/>
      <c r="S133" s="1411"/>
      <c r="T133" s="1411"/>
      <c r="U133" s="1411"/>
      <c r="V133" s="1411"/>
      <c r="W133" s="1411"/>
      <c r="X133" s="1411"/>
      <c r="Y133" s="1411"/>
      <c r="Z133" s="1411"/>
      <c r="AA133" s="1411"/>
      <c r="AB133" s="1411"/>
      <c r="AC133" s="1411"/>
      <c r="AD133" s="1411"/>
      <c r="AE133" s="1411"/>
      <c r="AF133" s="1411"/>
      <c r="AG133" s="1411"/>
      <c r="AH133" s="1411"/>
      <c r="AI133" s="1411"/>
      <c r="AJ133" s="1411"/>
      <c r="AK133" s="1411"/>
      <c r="AL133" s="1411"/>
      <c r="AM133" s="1411"/>
      <c r="AN133" s="1411"/>
      <c r="AO133" s="1411"/>
      <c r="AP133" s="1411"/>
      <c r="AQ133" s="1411"/>
      <c r="AR133" s="1411"/>
      <c r="AS133" s="1411"/>
      <c r="AT133" s="1411"/>
      <c r="AU133" s="1411"/>
      <c r="AV133" s="1411"/>
      <c r="AW133" s="1411">
        <f t="shared" ref="AW133:BP133" si="208">$C133*AW633</f>
        <v>0</v>
      </c>
      <c r="AX133" s="1411">
        <f t="shared" si="208"/>
        <v>0</v>
      </c>
      <c r="AY133" s="1411">
        <f t="shared" si="208"/>
        <v>0</v>
      </c>
      <c r="AZ133" s="1411">
        <f t="shared" si="208"/>
        <v>0</v>
      </c>
      <c r="BA133" s="1411">
        <f t="shared" si="208"/>
        <v>0</v>
      </c>
      <c r="BB133" s="1411">
        <f t="shared" si="208"/>
        <v>0</v>
      </c>
      <c r="BC133" s="1411">
        <f t="shared" si="208"/>
        <v>0</v>
      </c>
      <c r="BD133" s="1411">
        <f t="shared" si="208"/>
        <v>0</v>
      </c>
      <c r="BE133" s="1411">
        <f t="shared" si="208"/>
        <v>0</v>
      </c>
      <c r="BF133" s="1411">
        <f t="shared" si="208"/>
        <v>0</v>
      </c>
      <c r="BG133" s="1411">
        <f t="shared" si="208"/>
        <v>0</v>
      </c>
      <c r="BH133" s="1411">
        <f t="shared" si="208"/>
        <v>0</v>
      </c>
      <c r="BI133" s="1411">
        <f t="shared" si="208"/>
        <v>0</v>
      </c>
      <c r="BJ133" s="1411">
        <f t="shared" si="208"/>
        <v>0</v>
      </c>
      <c r="BK133" s="1411">
        <f t="shared" si="208"/>
        <v>0</v>
      </c>
      <c r="BL133" s="1411">
        <f t="shared" si="208"/>
        <v>0</v>
      </c>
      <c r="BM133" s="1411">
        <f t="shared" si="208"/>
        <v>0</v>
      </c>
      <c r="BN133" s="1411">
        <f t="shared" si="208"/>
        <v>0</v>
      </c>
      <c r="BO133" s="1411">
        <f t="shared" si="208"/>
        <v>0</v>
      </c>
      <c r="BP133" s="1411">
        <f t="shared" si="208"/>
        <v>0</v>
      </c>
      <c r="BQ133" s="1411">
        <f t="shared" si="206"/>
        <v>0</v>
      </c>
    </row>
    <row r="134" spans="1:69" s="1412" customFormat="1" ht="12.75">
      <c r="A134" s="1371">
        <v>1915</v>
      </c>
      <c r="B134" s="248" t="s">
        <v>569</v>
      </c>
      <c r="C134" s="1420">
        <f>'I4 BO ASSETS'!H65</f>
        <v>0</v>
      </c>
      <c r="D134" s="1411"/>
      <c r="E134" s="1411"/>
      <c r="F134" s="1411"/>
      <c r="G134" s="1411"/>
      <c r="H134" s="1411"/>
      <c r="I134" s="1411"/>
      <c r="J134" s="1411"/>
      <c r="K134" s="1411"/>
      <c r="L134" s="1411"/>
      <c r="M134" s="1411"/>
      <c r="N134" s="1411"/>
      <c r="O134" s="1411"/>
      <c r="P134" s="1411"/>
      <c r="Q134" s="1411"/>
      <c r="R134" s="1411"/>
      <c r="S134" s="1411"/>
      <c r="T134" s="1411"/>
      <c r="U134" s="1411"/>
      <c r="V134" s="1411"/>
      <c r="W134" s="1411"/>
      <c r="X134" s="1411"/>
      <c r="Y134" s="1411"/>
      <c r="Z134" s="1411"/>
      <c r="AA134" s="1411"/>
      <c r="AB134" s="1411"/>
      <c r="AC134" s="1411"/>
      <c r="AD134" s="1411"/>
      <c r="AE134" s="1411"/>
      <c r="AF134" s="1411"/>
      <c r="AG134" s="1411"/>
      <c r="AH134" s="1411"/>
      <c r="AI134" s="1411"/>
      <c r="AJ134" s="1411"/>
      <c r="AK134" s="1411"/>
      <c r="AL134" s="1411"/>
      <c r="AM134" s="1411"/>
      <c r="AN134" s="1411"/>
      <c r="AO134" s="1411"/>
      <c r="AP134" s="1411"/>
      <c r="AQ134" s="1411"/>
      <c r="AR134" s="1411"/>
      <c r="AS134" s="1411"/>
      <c r="AT134" s="1411"/>
      <c r="AU134" s="1411"/>
      <c r="AV134" s="1411"/>
      <c r="AW134" s="1411">
        <f t="shared" ref="AW134:BP134" si="209">$C134*AW634</f>
        <v>0</v>
      </c>
      <c r="AX134" s="1411">
        <f t="shared" si="209"/>
        <v>0</v>
      </c>
      <c r="AY134" s="1411">
        <f t="shared" si="209"/>
        <v>0</v>
      </c>
      <c r="AZ134" s="1411">
        <f t="shared" si="209"/>
        <v>0</v>
      </c>
      <c r="BA134" s="1411">
        <f t="shared" si="209"/>
        <v>0</v>
      </c>
      <c r="BB134" s="1411">
        <f t="shared" si="209"/>
        <v>0</v>
      </c>
      <c r="BC134" s="1411">
        <f t="shared" si="209"/>
        <v>0</v>
      </c>
      <c r="BD134" s="1411">
        <f t="shared" si="209"/>
        <v>0</v>
      </c>
      <c r="BE134" s="1411">
        <f t="shared" si="209"/>
        <v>0</v>
      </c>
      <c r="BF134" s="1411">
        <f t="shared" si="209"/>
        <v>0</v>
      </c>
      <c r="BG134" s="1411">
        <f t="shared" si="209"/>
        <v>0</v>
      </c>
      <c r="BH134" s="1411">
        <f t="shared" si="209"/>
        <v>0</v>
      </c>
      <c r="BI134" s="1411">
        <f t="shared" si="209"/>
        <v>0</v>
      </c>
      <c r="BJ134" s="1411">
        <f t="shared" si="209"/>
        <v>0</v>
      </c>
      <c r="BK134" s="1411">
        <f t="shared" si="209"/>
        <v>0</v>
      </c>
      <c r="BL134" s="1411">
        <f t="shared" si="209"/>
        <v>0</v>
      </c>
      <c r="BM134" s="1411">
        <f t="shared" si="209"/>
        <v>0</v>
      </c>
      <c r="BN134" s="1411">
        <f t="shared" si="209"/>
        <v>0</v>
      </c>
      <c r="BO134" s="1411">
        <f t="shared" si="209"/>
        <v>0</v>
      </c>
      <c r="BP134" s="1411">
        <f t="shared" si="209"/>
        <v>0</v>
      </c>
      <c r="BQ134" s="1411">
        <f t="shared" si="206"/>
        <v>0</v>
      </c>
    </row>
    <row r="135" spans="1:69" s="1412" customFormat="1" ht="12.75">
      <c r="A135" s="1371">
        <v>1920</v>
      </c>
      <c r="B135" s="248" t="s">
        <v>570</v>
      </c>
      <c r="C135" s="1420">
        <f>'I4 BO ASSETS'!H66</f>
        <v>0</v>
      </c>
      <c r="D135" s="1411"/>
      <c r="E135" s="1411"/>
      <c r="F135" s="1411"/>
      <c r="G135" s="1411"/>
      <c r="H135" s="1411"/>
      <c r="I135" s="1411"/>
      <c r="J135" s="1411"/>
      <c r="K135" s="1411"/>
      <c r="L135" s="1411"/>
      <c r="M135" s="1411"/>
      <c r="N135" s="1411"/>
      <c r="O135" s="1411"/>
      <c r="P135" s="1411"/>
      <c r="Q135" s="1411"/>
      <c r="R135" s="1411"/>
      <c r="S135" s="1411"/>
      <c r="T135" s="1411"/>
      <c r="U135" s="1411"/>
      <c r="V135" s="1411"/>
      <c r="W135" s="1411"/>
      <c r="X135" s="1411"/>
      <c r="Y135" s="1411"/>
      <c r="Z135" s="1411"/>
      <c r="AA135" s="1411"/>
      <c r="AB135" s="1411"/>
      <c r="AC135" s="1411"/>
      <c r="AD135" s="1411"/>
      <c r="AE135" s="1411"/>
      <c r="AF135" s="1411"/>
      <c r="AG135" s="1411"/>
      <c r="AH135" s="1411"/>
      <c r="AI135" s="1411"/>
      <c r="AJ135" s="1411"/>
      <c r="AK135" s="1411"/>
      <c r="AL135" s="1411"/>
      <c r="AM135" s="1411"/>
      <c r="AN135" s="1411"/>
      <c r="AO135" s="1411"/>
      <c r="AP135" s="1411"/>
      <c r="AQ135" s="1411"/>
      <c r="AR135" s="1411"/>
      <c r="AS135" s="1411"/>
      <c r="AT135" s="1411"/>
      <c r="AU135" s="1411"/>
      <c r="AV135" s="1411"/>
      <c r="AW135" s="1411">
        <f t="shared" ref="AW135:BP135" si="210">$C135*AW635</f>
        <v>0</v>
      </c>
      <c r="AX135" s="1411">
        <f t="shared" si="210"/>
        <v>0</v>
      </c>
      <c r="AY135" s="1411">
        <f t="shared" si="210"/>
        <v>0</v>
      </c>
      <c r="AZ135" s="1411">
        <f t="shared" si="210"/>
        <v>0</v>
      </c>
      <c r="BA135" s="1411">
        <f t="shared" si="210"/>
        <v>0</v>
      </c>
      <c r="BB135" s="1411">
        <f t="shared" si="210"/>
        <v>0</v>
      </c>
      <c r="BC135" s="1411">
        <f t="shared" si="210"/>
        <v>0</v>
      </c>
      <c r="BD135" s="1411">
        <f t="shared" si="210"/>
        <v>0</v>
      </c>
      <c r="BE135" s="1411">
        <f t="shared" si="210"/>
        <v>0</v>
      </c>
      <c r="BF135" s="1411">
        <f t="shared" si="210"/>
        <v>0</v>
      </c>
      <c r="BG135" s="1411">
        <f t="shared" si="210"/>
        <v>0</v>
      </c>
      <c r="BH135" s="1411">
        <f t="shared" si="210"/>
        <v>0</v>
      </c>
      <c r="BI135" s="1411">
        <f t="shared" si="210"/>
        <v>0</v>
      </c>
      <c r="BJ135" s="1411">
        <f t="shared" si="210"/>
        <v>0</v>
      </c>
      <c r="BK135" s="1411">
        <f t="shared" si="210"/>
        <v>0</v>
      </c>
      <c r="BL135" s="1411">
        <f t="shared" si="210"/>
        <v>0</v>
      </c>
      <c r="BM135" s="1411">
        <f t="shared" si="210"/>
        <v>0</v>
      </c>
      <c r="BN135" s="1411">
        <f t="shared" si="210"/>
        <v>0</v>
      </c>
      <c r="BO135" s="1411">
        <f t="shared" si="210"/>
        <v>0</v>
      </c>
      <c r="BP135" s="1411">
        <f t="shared" si="210"/>
        <v>0</v>
      </c>
      <c r="BQ135" s="1411">
        <f t="shared" si="206"/>
        <v>0</v>
      </c>
    </row>
    <row r="136" spans="1:69" s="1412" customFormat="1" ht="12.75">
      <c r="A136" s="1371">
        <v>1925</v>
      </c>
      <c r="B136" s="248" t="s">
        <v>571</v>
      </c>
      <c r="C136" s="1420">
        <f>'I4 BO ASSETS'!H67</f>
        <v>0</v>
      </c>
      <c r="D136" s="1411"/>
      <c r="E136" s="1411"/>
      <c r="F136" s="1411"/>
      <c r="G136" s="1411"/>
      <c r="H136" s="1411"/>
      <c r="I136" s="1411"/>
      <c r="J136" s="1411"/>
      <c r="K136" s="1411"/>
      <c r="L136" s="1411"/>
      <c r="M136" s="1411"/>
      <c r="N136" s="1411"/>
      <c r="O136" s="1411"/>
      <c r="P136" s="1411"/>
      <c r="Q136" s="1411"/>
      <c r="R136" s="1411"/>
      <c r="S136" s="1411"/>
      <c r="T136" s="1411"/>
      <c r="U136" s="1411"/>
      <c r="V136" s="1411"/>
      <c r="W136" s="1411"/>
      <c r="X136" s="1411"/>
      <c r="Y136" s="1411"/>
      <c r="Z136" s="1411"/>
      <c r="AA136" s="1411"/>
      <c r="AB136" s="1411"/>
      <c r="AC136" s="1411"/>
      <c r="AD136" s="1411"/>
      <c r="AE136" s="1411"/>
      <c r="AF136" s="1411"/>
      <c r="AG136" s="1411"/>
      <c r="AH136" s="1411"/>
      <c r="AI136" s="1411"/>
      <c r="AJ136" s="1411"/>
      <c r="AK136" s="1411"/>
      <c r="AL136" s="1411"/>
      <c r="AM136" s="1411"/>
      <c r="AN136" s="1411"/>
      <c r="AO136" s="1411"/>
      <c r="AP136" s="1411"/>
      <c r="AQ136" s="1411"/>
      <c r="AR136" s="1411"/>
      <c r="AS136" s="1411"/>
      <c r="AT136" s="1411"/>
      <c r="AU136" s="1411"/>
      <c r="AV136" s="1411"/>
      <c r="AW136" s="1411">
        <f t="shared" ref="AW136:BP136" si="211">$C136*AW636</f>
        <v>0</v>
      </c>
      <c r="AX136" s="1411">
        <f t="shared" si="211"/>
        <v>0</v>
      </c>
      <c r="AY136" s="1411">
        <f t="shared" si="211"/>
        <v>0</v>
      </c>
      <c r="AZ136" s="1411">
        <f t="shared" si="211"/>
        <v>0</v>
      </c>
      <c r="BA136" s="1411">
        <f t="shared" si="211"/>
        <v>0</v>
      </c>
      <c r="BB136" s="1411">
        <f t="shared" si="211"/>
        <v>0</v>
      </c>
      <c r="BC136" s="1411">
        <f t="shared" si="211"/>
        <v>0</v>
      </c>
      <c r="BD136" s="1411">
        <f t="shared" si="211"/>
        <v>0</v>
      </c>
      <c r="BE136" s="1411">
        <f t="shared" si="211"/>
        <v>0</v>
      </c>
      <c r="BF136" s="1411">
        <f t="shared" si="211"/>
        <v>0</v>
      </c>
      <c r="BG136" s="1411">
        <f t="shared" si="211"/>
        <v>0</v>
      </c>
      <c r="BH136" s="1411">
        <f t="shared" si="211"/>
        <v>0</v>
      </c>
      <c r="BI136" s="1411">
        <f t="shared" si="211"/>
        <v>0</v>
      </c>
      <c r="BJ136" s="1411">
        <f t="shared" si="211"/>
        <v>0</v>
      </c>
      <c r="BK136" s="1411">
        <f t="shared" si="211"/>
        <v>0</v>
      </c>
      <c r="BL136" s="1411">
        <f t="shared" si="211"/>
        <v>0</v>
      </c>
      <c r="BM136" s="1411">
        <f t="shared" si="211"/>
        <v>0</v>
      </c>
      <c r="BN136" s="1411">
        <f t="shared" si="211"/>
        <v>0</v>
      </c>
      <c r="BO136" s="1411">
        <f t="shared" si="211"/>
        <v>0</v>
      </c>
      <c r="BP136" s="1411">
        <f t="shared" si="211"/>
        <v>0</v>
      </c>
      <c r="BQ136" s="1411">
        <f t="shared" si="206"/>
        <v>0</v>
      </c>
    </row>
    <row r="137" spans="1:69" s="1412" customFormat="1" ht="12.75">
      <c r="A137" s="1371">
        <v>1930</v>
      </c>
      <c r="B137" s="248" t="s">
        <v>572</v>
      </c>
      <c r="C137" s="1420">
        <f>'I4 BO ASSETS'!H68</f>
        <v>0</v>
      </c>
      <c r="D137" s="1411"/>
      <c r="E137" s="1411"/>
      <c r="F137" s="1411"/>
      <c r="G137" s="1411"/>
      <c r="H137" s="1411"/>
      <c r="I137" s="1411"/>
      <c r="J137" s="1411"/>
      <c r="K137" s="1411"/>
      <c r="L137" s="1411"/>
      <c r="M137" s="1411"/>
      <c r="N137" s="1411"/>
      <c r="O137" s="1411"/>
      <c r="P137" s="1411"/>
      <c r="Q137" s="1411"/>
      <c r="R137" s="1411"/>
      <c r="S137" s="1411"/>
      <c r="T137" s="1411"/>
      <c r="U137" s="1411"/>
      <c r="V137" s="1411"/>
      <c r="W137" s="1411"/>
      <c r="X137" s="1411"/>
      <c r="Y137" s="1411"/>
      <c r="Z137" s="1411"/>
      <c r="AA137" s="1411"/>
      <c r="AB137" s="1411"/>
      <c r="AC137" s="1411"/>
      <c r="AD137" s="1411"/>
      <c r="AE137" s="1411"/>
      <c r="AF137" s="1411"/>
      <c r="AG137" s="1411"/>
      <c r="AH137" s="1411"/>
      <c r="AI137" s="1411"/>
      <c r="AJ137" s="1411"/>
      <c r="AK137" s="1411"/>
      <c r="AL137" s="1411"/>
      <c r="AM137" s="1411"/>
      <c r="AN137" s="1411"/>
      <c r="AO137" s="1411"/>
      <c r="AP137" s="1411"/>
      <c r="AQ137" s="1411"/>
      <c r="AR137" s="1411"/>
      <c r="AS137" s="1411"/>
      <c r="AT137" s="1411"/>
      <c r="AU137" s="1411"/>
      <c r="AV137" s="1411"/>
      <c r="AW137" s="1411">
        <f t="shared" ref="AW137:BP137" si="212">$C137*AW637</f>
        <v>0</v>
      </c>
      <c r="AX137" s="1411">
        <f t="shared" si="212"/>
        <v>0</v>
      </c>
      <c r="AY137" s="1411">
        <f t="shared" si="212"/>
        <v>0</v>
      </c>
      <c r="AZ137" s="1411">
        <f t="shared" si="212"/>
        <v>0</v>
      </c>
      <c r="BA137" s="1411">
        <f t="shared" si="212"/>
        <v>0</v>
      </c>
      <c r="BB137" s="1411">
        <f t="shared" si="212"/>
        <v>0</v>
      </c>
      <c r="BC137" s="1411">
        <f t="shared" si="212"/>
        <v>0</v>
      </c>
      <c r="BD137" s="1411">
        <f t="shared" si="212"/>
        <v>0</v>
      </c>
      <c r="BE137" s="1411">
        <f t="shared" si="212"/>
        <v>0</v>
      </c>
      <c r="BF137" s="1411">
        <f t="shared" si="212"/>
        <v>0</v>
      </c>
      <c r="BG137" s="1411">
        <f t="shared" si="212"/>
        <v>0</v>
      </c>
      <c r="BH137" s="1411">
        <f t="shared" si="212"/>
        <v>0</v>
      </c>
      <c r="BI137" s="1411">
        <f t="shared" si="212"/>
        <v>0</v>
      </c>
      <c r="BJ137" s="1411">
        <f t="shared" si="212"/>
        <v>0</v>
      </c>
      <c r="BK137" s="1411">
        <f t="shared" si="212"/>
        <v>0</v>
      </c>
      <c r="BL137" s="1411">
        <f t="shared" si="212"/>
        <v>0</v>
      </c>
      <c r="BM137" s="1411">
        <f t="shared" si="212"/>
        <v>0</v>
      </c>
      <c r="BN137" s="1411">
        <f t="shared" si="212"/>
        <v>0</v>
      </c>
      <c r="BO137" s="1411">
        <f t="shared" si="212"/>
        <v>0</v>
      </c>
      <c r="BP137" s="1411">
        <f t="shared" si="212"/>
        <v>0</v>
      </c>
      <c r="BQ137" s="1411">
        <f t="shared" si="206"/>
        <v>0</v>
      </c>
    </row>
    <row r="138" spans="1:69" s="1412" customFormat="1" ht="12.75">
      <c r="A138" s="1371">
        <v>1935</v>
      </c>
      <c r="B138" s="248" t="s">
        <v>573</v>
      </c>
      <c r="C138" s="1420">
        <f>'I4 BO ASSETS'!H69</f>
        <v>0</v>
      </c>
      <c r="D138" s="1411"/>
      <c r="E138" s="1411"/>
      <c r="F138" s="1411"/>
      <c r="G138" s="1411"/>
      <c r="H138" s="1411"/>
      <c r="I138" s="1411"/>
      <c r="J138" s="1411"/>
      <c r="K138" s="1411"/>
      <c r="L138" s="1411"/>
      <c r="M138" s="1411"/>
      <c r="N138" s="1411"/>
      <c r="O138" s="1411"/>
      <c r="P138" s="1411"/>
      <c r="Q138" s="1411"/>
      <c r="R138" s="1411"/>
      <c r="S138" s="1411"/>
      <c r="T138" s="1411"/>
      <c r="U138" s="1411"/>
      <c r="V138" s="1411"/>
      <c r="W138" s="1411"/>
      <c r="X138" s="1411"/>
      <c r="Y138" s="1411"/>
      <c r="Z138" s="1411"/>
      <c r="AA138" s="1411"/>
      <c r="AB138" s="1411"/>
      <c r="AC138" s="1411"/>
      <c r="AD138" s="1411"/>
      <c r="AE138" s="1411"/>
      <c r="AF138" s="1411"/>
      <c r="AG138" s="1411"/>
      <c r="AH138" s="1411"/>
      <c r="AI138" s="1411"/>
      <c r="AJ138" s="1411"/>
      <c r="AK138" s="1411"/>
      <c r="AL138" s="1411"/>
      <c r="AM138" s="1411"/>
      <c r="AN138" s="1411"/>
      <c r="AO138" s="1411"/>
      <c r="AP138" s="1411"/>
      <c r="AQ138" s="1411"/>
      <c r="AR138" s="1411"/>
      <c r="AS138" s="1411"/>
      <c r="AT138" s="1411"/>
      <c r="AU138" s="1411"/>
      <c r="AV138" s="1411"/>
      <c r="AW138" s="1411">
        <f t="shared" ref="AW138:BP138" si="213">$C138*AW638</f>
        <v>0</v>
      </c>
      <c r="AX138" s="1411">
        <f t="shared" si="213"/>
        <v>0</v>
      </c>
      <c r="AY138" s="1411">
        <f t="shared" si="213"/>
        <v>0</v>
      </c>
      <c r="AZ138" s="1411">
        <f t="shared" si="213"/>
        <v>0</v>
      </c>
      <c r="BA138" s="1411">
        <f t="shared" si="213"/>
        <v>0</v>
      </c>
      <c r="BB138" s="1411">
        <f t="shared" si="213"/>
        <v>0</v>
      </c>
      <c r="BC138" s="1411">
        <f t="shared" si="213"/>
        <v>0</v>
      </c>
      <c r="BD138" s="1411">
        <f t="shared" si="213"/>
        <v>0</v>
      </c>
      <c r="BE138" s="1411">
        <f t="shared" si="213"/>
        <v>0</v>
      </c>
      <c r="BF138" s="1411">
        <f t="shared" si="213"/>
        <v>0</v>
      </c>
      <c r="BG138" s="1411">
        <f t="shared" si="213"/>
        <v>0</v>
      </c>
      <c r="BH138" s="1411">
        <f t="shared" si="213"/>
        <v>0</v>
      </c>
      <c r="BI138" s="1411">
        <f t="shared" si="213"/>
        <v>0</v>
      </c>
      <c r="BJ138" s="1411">
        <f t="shared" si="213"/>
        <v>0</v>
      </c>
      <c r="BK138" s="1411">
        <f t="shared" si="213"/>
        <v>0</v>
      </c>
      <c r="BL138" s="1411">
        <f t="shared" si="213"/>
        <v>0</v>
      </c>
      <c r="BM138" s="1411">
        <f t="shared" si="213"/>
        <v>0</v>
      </c>
      <c r="BN138" s="1411">
        <f t="shared" si="213"/>
        <v>0</v>
      </c>
      <c r="BO138" s="1411">
        <f t="shared" si="213"/>
        <v>0</v>
      </c>
      <c r="BP138" s="1411">
        <f t="shared" si="213"/>
        <v>0</v>
      </c>
      <c r="BQ138" s="1411">
        <f t="shared" si="206"/>
        <v>0</v>
      </c>
    </row>
    <row r="139" spans="1:69" s="1412" customFormat="1" ht="12.75">
      <c r="A139" s="1371">
        <v>1940</v>
      </c>
      <c r="B139" s="248" t="s">
        <v>574</v>
      </c>
      <c r="C139" s="1420">
        <f>'I4 BO ASSETS'!H70</f>
        <v>0</v>
      </c>
      <c r="D139" s="1411"/>
      <c r="E139" s="1411"/>
      <c r="F139" s="1411"/>
      <c r="G139" s="1411"/>
      <c r="H139" s="1411"/>
      <c r="I139" s="1411"/>
      <c r="J139" s="1411"/>
      <c r="K139" s="1411"/>
      <c r="L139" s="1411"/>
      <c r="M139" s="1411"/>
      <c r="N139" s="1411"/>
      <c r="O139" s="1411"/>
      <c r="P139" s="1411"/>
      <c r="Q139" s="1411"/>
      <c r="R139" s="1411"/>
      <c r="S139" s="1411"/>
      <c r="T139" s="1411"/>
      <c r="U139" s="1411"/>
      <c r="V139" s="1411"/>
      <c r="W139" s="1411"/>
      <c r="X139" s="1411"/>
      <c r="Y139" s="1411"/>
      <c r="Z139" s="1411"/>
      <c r="AA139" s="1411"/>
      <c r="AB139" s="1411"/>
      <c r="AC139" s="1411"/>
      <c r="AD139" s="1411"/>
      <c r="AE139" s="1411"/>
      <c r="AF139" s="1411"/>
      <c r="AG139" s="1411"/>
      <c r="AH139" s="1411"/>
      <c r="AI139" s="1411"/>
      <c r="AJ139" s="1411"/>
      <c r="AK139" s="1411"/>
      <c r="AL139" s="1411"/>
      <c r="AM139" s="1411"/>
      <c r="AN139" s="1411"/>
      <c r="AO139" s="1411"/>
      <c r="AP139" s="1411"/>
      <c r="AQ139" s="1411"/>
      <c r="AR139" s="1411"/>
      <c r="AS139" s="1411"/>
      <c r="AT139" s="1411"/>
      <c r="AU139" s="1411"/>
      <c r="AV139" s="1411"/>
      <c r="AW139" s="1411">
        <f t="shared" ref="AW139:BP139" si="214">$C139*AW639</f>
        <v>0</v>
      </c>
      <c r="AX139" s="1411">
        <f t="shared" si="214"/>
        <v>0</v>
      </c>
      <c r="AY139" s="1411">
        <f t="shared" si="214"/>
        <v>0</v>
      </c>
      <c r="AZ139" s="1411">
        <f t="shared" si="214"/>
        <v>0</v>
      </c>
      <c r="BA139" s="1411">
        <f t="shared" si="214"/>
        <v>0</v>
      </c>
      <c r="BB139" s="1411">
        <f t="shared" si="214"/>
        <v>0</v>
      </c>
      <c r="BC139" s="1411">
        <f t="shared" si="214"/>
        <v>0</v>
      </c>
      <c r="BD139" s="1411">
        <f t="shared" si="214"/>
        <v>0</v>
      </c>
      <c r="BE139" s="1411">
        <f t="shared" si="214"/>
        <v>0</v>
      </c>
      <c r="BF139" s="1411">
        <f t="shared" si="214"/>
        <v>0</v>
      </c>
      <c r="BG139" s="1411">
        <f t="shared" si="214"/>
        <v>0</v>
      </c>
      <c r="BH139" s="1411">
        <f t="shared" si="214"/>
        <v>0</v>
      </c>
      <c r="BI139" s="1411">
        <f t="shared" si="214"/>
        <v>0</v>
      </c>
      <c r="BJ139" s="1411">
        <f t="shared" si="214"/>
        <v>0</v>
      </c>
      <c r="BK139" s="1411">
        <f t="shared" si="214"/>
        <v>0</v>
      </c>
      <c r="BL139" s="1411">
        <f t="shared" si="214"/>
        <v>0</v>
      </c>
      <c r="BM139" s="1411">
        <f t="shared" si="214"/>
        <v>0</v>
      </c>
      <c r="BN139" s="1411">
        <f t="shared" si="214"/>
        <v>0</v>
      </c>
      <c r="BO139" s="1411">
        <f t="shared" si="214"/>
        <v>0</v>
      </c>
      <c r="BP139" s="1411">
        <f t="shared" si="214"/>
        <v>0</v>
      </c>
      <c r="BQ139" s="1411">
        <f t="shared" si="206"/>
        <v>0</v>
      </c>
    </row>
    <row r="140" spans="1:69" s="1412" customFormat="1" ht="12.75">
      <c r="A140" s="1371">
        <v>1945</v>
      </c>
      <c r="B140" s="248" t="s">
        <v>575</v>
      </c>
      <c r="C140" s="1420">
        <f>'I4 BO ASSETS'!H71</f>
        <v>0</v>
      </c>
      <c r="D140" s="1411"/>
      <c r="E140" s="1411"/>
      <c r="F140" s="1411"/>
      <c r="G140" s="1411"/>
      <c r="H140" s="1411"/>
      <c r="I140" s="1411"/>
      <c r="J140" s="1411"/>
      <c r="K140" s="1411"/>
      <c r="L140" s="1411"/>
      <c r="M140" s="1411"/>
      <c r="N140" s="1411"/>
      <c r="O140" s="1411"/>
      <c r="P140" s="1411"/>
      <c r="Q140" s="1411"/>
      <c r="R140" s="1411"/>
      <c r="S140" s="1411"/>
      <c r="T140" s="1411"/>
      <c r="U140" s="1411"/>
      <c r="V140" s="1411"/>
      <c r="W140" s="1411"/>
      <c r="X140" s="1411"/>
      <c r="Y140" s="1411"/>
      <c r="Z140" s="1411"/>
      <c r="AA140" s="1411"/>
      <c r="AB140" s="1411"/>
      <c r="AC140" s="1411"/>
      <c r="AD140" s="1411"/>
      <c r="AE140" s="1411"/>
      <c r="AF140" s="1411"/>
      <c r="AG140" s="1411"/>
      <c r="AH140" s="1411"/>
      <c r="AI140" s="1411"/>
      <c r="AJ140" s="1411"/>
      <c r="AK140" s="1411"/>
      <c r="AL140" s="1411"/>
      <c r="AM140" s="1411"/>
      <c r="AN140" s="1411"/>
      <c r="AO140" s="1411"/>
      <c r="AP140" s="1411"/>
      <c r="AQ140" s="1411"/>
      <c r="AR140" s="1411"/>
      <c r="AS140" s="1411"/>
      <c r="AT140" s="1411"/>
      <c r="AU140" s="1411"/>
      <c r="AV140" s="1411"/>
      <c r="AW140" s="1411">
        <f t="shared" ref="AW140:BP140" si="215">$C140*AW640</f>
        <v>0</v>
      </c>
      <c r="AX140" s="1411">
        <f t="shared" si="215"/>
        <v>0</v>
      </c>
      <c r="AY140" s="1411">
        <f t="shared" si="215"/>
        <v>0</v>
      </c>
      <c r="AZ140" s="1411">
        <f t="shared" si="215"/>
        <v>0</v>
      </c>
      <c r="BA140" s="1411">
        <f t="shared" si="215"/>
        <v>0</v>
      </c>
      <c r="BB140" s="1411">
        <f t="shared" si="215"/>
        <v>0</v>
      </c>
      <c r="BC140" s="1411">
        <f t="shared" si="215"/>
        <v>0</v>
      </c>
      <c r="BD140" s="1411">
        <f t="shared" si="215"/>
        <v>0</v>
      </c>
      <c r="BE140" s="1411">
        <f t="shared" si="215"/>
        <v>0</v>
      </c>
      <c r="BF140" s="1411">
        <f t="shared" si="215"/>
        <v>0</v>
      </c>
      <c r="BG140" s="1411">
        <f t="shared" si="215"/>
        <v>0</v>
      </c>
      <c r="BH140" s="1411">
        <f t="shared" si="215"/>
        <v>0</v>
      </c>
      <c r="BI140" s="1411">
        <f t="shared" si="215"/>
        <v>0</v>
      </c>
      <c r="BJ140" s="1411">
        <f t="shared" si="215"/>
        <v>0</v>
      </c>
      <c r="BK140" s="1411">
        <f t="shared" si="215"/>
        <v>0</v>
      </c>
      <c r="BL140" s="1411">
        <f t="shared" si="215"/>
        <v>0</v>
      </c>
      <c r="BM140" s="1411">
        <f t="shared" si="215"/>
        <v>0</v>
      </c>
      <c r="BN140" s="1411">
        <f t="shared" si="215"/>
        <v>0</v>
      </c>
      <c r="BO140" s="1411">
        <f t="shared" si="215"/>
        <v>0</v>
      </c>
      <c r="BP140" s="1411">
        <f t="shared" si="215"/>
        <v>0</v>
      </c>
      <c r="BQ140" s="1411">
        <f t="shared" si="206"/>
        <v>0</v>
      </c>
    </row>
    <row r="141" spans="1:69" s="1412" customFormat="1" ht="12.75">
      <c r="A141" s="1371">
        <v>1950</v>
      </c>
      <c r="B141" s="248" t="s">
        <v>576</v>
      </c>
      <c r="C141" s="1420">
        <f>'I4 BO ASSETS'!H72</f>
        <v>0</v>
      </c>
      <c r="D141" s="1411"/>
      <c r="E141" s="1411"/>
      <c r="F141" s="1411"/>
      <c r="G141" s="1411"/>
      <c r="H141" s="1411"/>
      <c r="I141" s="1411"/>
      <c r="J141" s="1411"/>
      <c r="K141" s="1411"/>
      <c r="L141" s="1411"/>
      <c r="M141" s="1411"/>
      <c r="N141" s="1411"/>
      <c r="O141" s="1411"/>
      <c r="P141" s="1411"/>
      <c r="Q141" s="1411"/>
      <c r="R141" s="1411"/>
      <c r="S141" s="1411"/>
      <c r="T141" s="1411"/>
      <c r="U141" s="1411"/>
      <c r="V141" s="1411"/>
      <c r="W141" s="1411"/>
      <c r="X141" s="1411"/>
      <c r="Y141" s="1411"/>
      <c r="Z141" s="1411"/>
      <c r="AA141" s="1411"/>
      <c r="AB141" s="1411"/>
      <c r="AC141" s="1411"/>
      <c r="AD141" s="1411"/>
      <c r="AE141" s="1411"/>
      <c r="AF141" s="1411"/>
      <c r="AG141" s="1411"/>
      <c r="AH141" s="1411"/>
      <c r="AI141" s="1411"/>
      <c r="AJ141" s="1411"/>
      <c r="AK141" s="1411"/>
      <c r="AL141" s="1411"/>
      <c r="AM141" s="1411"/>
      <c r="AN141" s="1411"/>
      <c r="AO141" s="1411"/>
      <c r="AP141" s="1411"/>
      <c r="AQ141" s="1411"/>
      <c r="AR141" s="1411"/>
      <c r="AS141" s="1411"/>
      <c r="AT141" s="1411"/>
      <c r="AU141" s="1411"/>
      <c r="AV141" s="1411"/>
      <c r="AW141" s="1411">
        <f t="shared" ref="AW141:BP141" si="216">$C141*AW641</f>
        <v>0</v>
      </c>
      <c r="AX141" s="1411">
        <f t="shared" si="216"/>
        <v>0</v>
      </c>
      <c r="AY141" s="1411">
        <f t="shared" si="216"/>
        <v>0</v>
      </c>
      <c r="AZ141" s="1411">
        <f t="shared" si="216"/>
        <v>0</v>
      </c>
      <c r="BA141" s="1411">
        <f t="shared" si="216"/>
        <v>0</v>
      </c>
      <c r="BB141" s="1411">
        <f t="shared" si="216"/>
        <v>0</v>
      </c>
      <c r="BC141" s="1411">
        <f t="shared" si="216"/>
        <v>0</v>
      </c>
      <c r="BD141" s="1411">
        <f t="shared" si="216"/>
        <v>0</v>
      </c>
      <c r="BE141" s="1411">
        <f t="shared" si="216"/>
        <v>0</v>
      </c>
      <c r="BF141" s="1411">
        <f t="shared" si="216"/>
        <v>0</v>
      </c>
      <c r="BG141" s="1411">
        <f t="shared" si="216"/>
        <v>0</v>
      </c>
      <c r="BH141" s="1411">
        <f t="shared" si="216"/>
        <v>0</v>
      </c>
      <c r="BI141" s="1411">
        <f t="shared" si="216"/>
        <v>0</v>
      </c>
      <c r="BJ141" s="1411">
        <f t="shared" si="216"/>
        <v>0</v>
      </c>
      <c r="BK141" s="1411">
        <f t="shared" si="216"/>
        <v>0</v>
      </c>
      <c r="BL141" s="1411">
        <f t="shared" si="216"/>
        <v>0</v>
      </c>
      <c r="BM141" s="1411">
        <f t="shared" si="216"/>
        <v>0</v>
      </c>
      <c r="BN141" s="1411">
        <f t="shared" si="216"/>
        <v>0</v>
      </c>
      <c r="BO141" s="1411">
        <f t="shared" si="216"/>
        <v>0</v>
      </c>
      <c r="BP141" s="1411">
        <f t="shared" si="216"/>
        <v>0</v>
      </c>
      <c r="BQ141" s="1411">
        <f t="shared" si="206"/>
        <v>0</v>
      </c>
    </row>
    <row r="142" spans="1:69" s="1412" customFormat="1" ht="12.75">
      <c r="A142" s="1371">
        <v>1955</v>
      </c>
      <c r="B142" s="248" t="s">
        <v>227</v>
      </c>
      <c r="C142" s="1420">
        <f>'I4 BO ASSETS'!H73</f>
        <v>0</v>
      </c>
      <c r="D142" s="1411"/>
      <c r="E142" s="1411"/>
      <c r="F142" s="1411"/>
      <c r="G142" s="1411"/>
      <c r="H142" s="1411"/>
      <c r="I142" s="1411"/>
      <c r="J142" s="1411"/>
      <c r="K142" s="1411"/>
      <c r="L142" s="1411"/>
      <c r="M142" s="1411"/>
      <c r="N142" s="1411"/>
      <c r="O142" s="1411"/>
      <c r="P142" s="1411"/>
      <c r="Q142" s="1411"/>
      <c r="R142" s="1411"/>
      <c r="S142" s="1411"/>
      <c r="T142" s="1411"/>
      <c r="U142" s="1411"/>
      <c r="V142" s="1411"/>
      <c r="W142" s="1411"/>
      <c r="X142" s="1411"/>
      <c r="Y142" s="1411"/>
      <c r="Z142" s="1411"/>
      <c r="AA142" s="1411"/>
      <c r="AB142" s="1411"/>
      <c r="AC142" s="1411"/>
      <c r="AD142" s="1411"/>
      <c r="AE142" s="1411"/>
      <c r="AF142" s="1411"/>
      <c r="AG142" s="1411"/>
      <c r="AH142" s="1411"/>
      <c r="AI142" s="1411"/>
      <c r="AJ142" s="1411"/>
      <c r="AK142" s="1411"/>
      <c r="AL142" s="1411"/>
      <c r="AM142" s="1411"/>
      <c r="AN142" s="1411"/>
      <c r="AO142" s="1411"/>
      <c r="AP142" s="1411"/>
      <c r="AQ142" s="1411"/>
      <c r="AR142" s="1411"/>
      <c r="AS142" s="1411"/>
      <c r="AT142" s="1411"/>
      <c r="AU142" s="1411"/>
      <c r="AV142" s="1411"/>
      <c r="AW142" s="1411">
        <f t="shared" ref="AW142:BP142" si="217">$C142*AW642</f>
        <v>0</v>
      </c>
      <c r="AX142" s="1411">
        <f t="shared" si="217"/>
        <v>0</v>
      </c>
      <c r="AY142" s="1411">
        <f t="shared" si="217"/>
        <v>0</v>
      </c>
      <c r="AZ142" s="1411">
        <f t="shared" si="217"/>
        <v>0</v>
      </c>
      <c r="BA142" s="1411">
        <f t="shared" si="217"/>
        <v>0</v>
      </c>
      <c r="BB142" s="1411">
        <f t="shared" si="217"/>
        <v>0</v>
      </c>
      <c r="BC142" s="1411">
        <f t="shared" si="217"/>
        <v>0</v>
      </c>
      <c r="BD142" s="1411">
        <f t="shared" si="217"/>
        <v>0</v>
      </c>
      <c r="BE142" s="1411">
        <f t="shared" si="217"/>
        <v>0</v>
      </c>
      <c r="BF142" s="1411">
        <f t="shared" si="217"/>
        <v>0</v>
      </c>
      <c r="BG142" s="1411">
        <f t="shared" si="217"/>
        <v>0</v>
      </c>
      <c r="BH142" s="1411">
        <f t="shared" si="217"/>
        <v>0</v>
      </c>
      <c r="BI142" s="1411">
        <f t="shared" si="217"/>
        <v>0</v>
      </c>
      <c r="BJ142" s="1411">
        <f t="shared" si="217"/>
        <v>0</v>
      </c>
      <c r="BK142" s="1411">
        <f t="shared" si="217"/>
        <v>0</v>
      </c>
      <c r="BL142" s="1411">
        <f t="shared" si="217"/>
        <v>0</v>
      </c>
      <c r="BM142" s="1411">
        <f t="shared" si="217"/>
        <v>0</v>
      </c>
      <c r="BN142" s="1411">
        <f t="shared" si="217"/>
        <v>0</v>
      </c>
      <c r="BO142" s="1411">
        <f t="shared" si="217"/>
        <v>0</v>
      </c>
      <c r="BP142" s="1411">
        <f t="shared" si="217"/>
        <v>0</v>
      </c>
      <c r="BQ142" s="1411">
        <f t="shared" si="206"/>
        <v>0</v>
      </c>
    </row>
    <row r="143" spans="1:69" s="1412" customFormat="1" ht="12.75">
      <c r="A143" s="1371">
        <v>1960</v>
      </c>
      <c r="B143" s="248" t="s">
        <v>228</v>
      </c>
      <c r="C143" s="1420">
        <f>'I4 BO ASSETS'!H74</f>
        <v>0</v>
      </c>
      <c r="D143" s="1411"/>
      <c r="E143" s="1411"/>
      <c r="F143" s="1411"/>
      <c r="G143" s="1411"/>
      <c r="H143" s="1411"/>
      <c r="I143" s="1411"/>
      <c r="J143" s="1411"/>
      <c r="K143" s="1411"/>
      <c r="L143" s="1411"/>
      <c r="M143" s="1411"/>
      <c r="N143" s="1411"/>
      <c r="O143" s="1411"/>
      <c r="P143" s="1411"/>
      <c r="Q143" s="1411"/>
      <c r="R143" s="1411"/>
      <c r="S143" s="1411"/>
      <c r="T143" s="1411"/>
      <c r="U143" s="1411"/>
      <c r="V143" s="1411"/>
      <c r="W143" s="1411"/>
      <c r="X143" s="1411"/>
      <c r="Y143" s="1411"/>
      <c r="Z143" s="1411"/>
      <c r="AA143" s="1411"/>
      <c r="AB143" s="1411"/>
      <c r="AC143" s="1411"/>
      <c r="AD143" s="1411"/>
      <c r="AE143" s="1411"/>
      <c r="AF143" s="1411"/>
      <c r="AG143" s="1411"/>
      <c r="AH143" s="1411"/>
      <c r="AI143" s="1411"/>
      <c r="AJ143" s="1411"/>
      <c r="AK143" s="1411"/>
      <c r="AL143" s="1411"/>
      <c r="AM143" s="1411"/>
      <c r="AN143" s="1411"/>
      <c r="AO143" s="1411"/>
      <c r="AP143" s="1411"/>
      <c r="AQ143" s="1411"/>
      <c r="AR143" s="1411"/>
      <c r="AS143" s="1411"/>
      <c r="AT143" s="1411"/>
      <c r="AU143" s="1411"/>
      <c r="AV143" s="1411"/>
      <c r="AW143" s="1411">
        <f t="shared" ref="AW143:BP143" si="218">$C143*AW643</f>
        <v>0</v>
      </c>
      <c r="AX143" s="1411">
        <f t="shared" si="218"/>
        <v>0</v>
      </c>
      <c r="AY143" s="1411">
        <f t="shared" si="218"/>
        <v>0</v>
      </c>
      <c r="AZ143" s="1411">
        <f t="shared" si="218"/>
        <v>0</v>
      </c>
      <c r="BA143" s="1411">
        <f t="shared" si="218"/>
        <v>0</v>
      </c>
      <c r="BB143" s="1411">
        <f t="shared" si="218"/>
        <v>0</v>
      </c>
      <c r="BC143" s="1411">
        <f t="shared" si="218"/>
        <v>0</v>
      </c>
      <c r="BD143" s="1411">
        <f t="shared" si="218"/>
        <v>0</v>
      </c>
      <c r="BE143" s="1411">
        <f t="shared" si="218"/>
        <v>0</v>
      </c>
      <c r="BF143" s="1411">
        <f t="shared" si="218"/>
        <v>0</v>
      </c>
      <c r="BG143" s="1411">
        <f t="shared" si="218"/>
        <v>0</v>
      </c>
      <c r="BH143" s="1411">
        <f t="shared" si="218"/>
        <v>0</v>
      </c>
      <c r="BI143" s="1411">
        <f t="shared" si="218"/>
        <v>0</v>
      </c>
      <c r="BJ143" s="1411">
        <f t="shared" si="218"/>
        <v>0</v>
      </c>
      <c r="BK143" s="1411">
        <f t="shared" si="218"/>
        <v>0</v>
      </c>
      <c r="BL143" s="1411">
        <f t="shared" si="218"/>
        <v>0</v>
      </c>
      <c r="BM143" s="1411">
        <f t="shared" si="218"/>
        <v>0</v>
      </c>
      <c r="BN143" s="1411">
        <f t="shared" si="218"/>
        <v>0</v>
      </c>
      <c r="BO143" s="1411">
        <f t="shared" si="218"/>
        <v>0</v>
      </c>
      <c r="BP143" s="1411">
        <f t="shared" si="218"/>
        <v>0</v>
      </c>
      <c r="BQ143" s="1411">
        <f t="shared" si="206"/>
        <v>0</v>
      </c>
    </row>
    <row r="144" spans="1:69" s="1412" customFormat="1" ht="25.5">
      <c r="A144" s="1371">
        <v>1970</v>
      </c>
      <c r="B144" s="248" t="s">
        <v>230</v>
      </c>
      <c r="C144" s="1420">
        <f>'I4 BO ASSETS'!H75</f>
        <v>0</v>
      </c>
      <c r="D144" s="1411"/>
      <c r="E144" s="1411"/>
      <c r="F144" s="1411"/>
      <c r="G144" s="1411"/>
      <c r="H144" s="1411"/>
      <c r="I144" s="1411"/>
      <c r="J144" s="1411"/>
      <c r="K144" s="1411"/>
      <c r="L144" s="1411"/>
      <c r="M144" s="1411"/>
      <c r="N144" s="1411"/>
      <c r="O144" s="1411"/>
      <c r="P144" s="1411"/>
      <c r="Q144" s="1411"/>
      <c r="R144" s="1411"/>
      <c r="S144" s="1411"/>
      <c r="T144" s="1411"/>
      <c r="U144" s="1411"/>
      <c r="V144" s="1411"/>
      <c r="W144" s="1411"/>
      <c r="X144" s="1411"/>
      <c r="Y144" s="1411"/>
      <c r="Z144" s="1411"/>
      <c r="AA144" s="1411"/>
      <c r="AB144" s="1411"/>
      <c r="AC144" s="1411"/>
      <c r="AD144" s="1411"/>
      <c r="AE144" s="1411"/>
      <c r="AF144" s="1411"/>
      <c r="AG144" s="1411"/>
      <c r="AH144" s="1411"/>
      <c r="AI144" s="1411"/>
      <c r="AJ144" s="1411"/>
      <c r="AK144" s="1411"/>
      <c r="AL144" s="1411"/>
      <c r="AM144" s="1411"/>
      <c r="AN144" s="1411"/>
      <c r="AO144" s="1411"/>
      <c r="AP144" s="1411"/>
      <c r="AQ144" s="1411"/>
      <c r="AR144" s="1411"/>
      <c r="AS144" s="1411"/>
      <c r="AT144" s="1411"/>
      <c r="AU144" s="1411"/>
      <c r="AV144" s="1411"/>
      <c r="AW144" s="1411">
        <f t="shared" ref="AW144:BP144" si="219">$C144*AW644</f>
        <v>0</v>
      </c>
      <c r="AX144" s="1411">
        <f t="shared" si="219"/>
        <v>0</v>
      </c>
      <c r="AY144" s="1411">
        <f t="shared" si="219"/>
        <v>0</v>
      </c>
      <c r="AZ144" s="1411">
        <f t="shared" si="219"/>
        <v>0</v>
      </c>
      <c r="BA144" s="1411">
        <f t="shared" si="219"/>
        <v>0</v>
      </c>
      <c r="BB144" s="1411">
        <f t="shared" si="219"/>
        <v>0</v>
      </c>
      <c r="BC144" s="1411">
        <f t="shared" si="219"/>
        <v>0</v>
      </c>
      <c r="BD144" s="1411">
        <f t="shared" si="219"/>
        <v>0</v>
      </c>
      <c r="BE144" s="1411">
        <f t="shared" si="219"/>
        <v>0</v>
      </c>
      <c r="BF144" s="1411">
        <f t="shared" si="219"/>
        <v>0</v>
      </c>
      <c r="BG144" s="1411">
        <f t="shared" si="219"/>
        <v>0</v>
      </c>
      <c r="BH144" s="1411">
        <f t="shared" si="219"/>
        <v>0</v>
      </c>
      <c r="BI144" s="1411">
        <f t="shared" si="219"/>
        <v>0</v>
      </c>
      <c r="BJ144" s="1411">
        <f t="shared" si="219"/>
        <v>0</v>
      </c>
      <c r="BK144" s="1411">
        <f t="shared" si="219"/>
        <v>0</v>
      </c>
      <c r="BL144" s="1411">
        <f t="shared" si="219"/>
        <v>0</v>
      </c>
      <c r="BM144" s="1411">
        <f t="shared" si="219"/>
        <v>0</v>
      </c>
      <c r="BN144" s="1411">
        <f t="shared" si="219"/>
        <v>0</v>
      </c>
      <c r="BO144" s="1411">
        <f t="shared" si="219"/>
        <v>0</v>
      </c>
      <c r="BP144" s="1411">
        <f t="shared" si="219"/>
        <v>0</v>
      </c>
      <c r="BQ144" s="1411">
        <f t="shared" si="206"/>
        <v>0</v>
      </c>
    </row>
    <row r="145" spans="1:69" s="1412" customFormat="1" ht="25.5">
      <c r="A145" s="1371">
        <v>1975</v>
      </c>
      <c r="B145" s="248" t="s">
        <v>895</v>
      </c>
      <c r="C145" s="1420">
        <f>'I4 BO ASSETS'!H76</f>
        <v>0</v>
      </c>
      <c r="D145" s="1411"/>
      <c r="E145" s="1411"/>
      <c r="F145" s="1411"/>
      <c r="G145" s="1411"/>
      <c r="H145" s="1411"/>
      <c r="I145" s="1411"/>
      <c r="J145" s="1411"/>
      <c r="K145" s="1411"/>
      <c r="L145" s="1411"/>
      <c r="M145" s="1411"/>
      <c r="N145" s="1411"/>
      <c r="O145" s="1411"/>
      <c r="P145" s="1411"/>
      <c r="Q145" s="1411"/>
      <c r="R145" s="1411"/>
      <c r="S145" s="1411"/>
      <c r="T145" s="1411"/>
      <c r="U145" s="1411"/>
      <c r="V145" s="1411"/>
      <c r="W145" s="1411"/>
      <c r="X145" s="1411"/>
      <c r="Y145" s="1411"/>
      <c r="Z145" s="1411"/>
      <c r="AA145" s="1411"/>
      <c r="AB145" s="1411"/>
      <c r="AC145" s="1411"/>
      <c r="AD145" s="1411"/>
      <c r="AE145" s="1411"/>
      <c r="AF145" s="1411"/>
      <c r="AG145" s="1411"/>
      <c r="AH145" s="1411"/>
      <c r="AI145" s="1411"/>
      <c r="AJ145" s="1411"/>
      <c r="AK145" s="1411"/>
      <c r="AL145" s="1411"/>
      <c r="AM145" s="1411"/>
      <c r="AN145" s="1411"/>
      <c r="AO145" s="1411"/>
      <c r="AP145" s="1411"/>
      <c r="AQ145" s="1411"/>
      <c r="AR145" s="1411"/>
      <c r="AS145" s="1411"/>
      <c r="AT145" s="1411"/>
      <c r="AU145" s="1411"/>
      <c r="AV145" s="1411"/>
      <c r="AW145" s="1411">
        <f t="shared" ref="AW145:BP145" si="220">$C145*AW645</f>
        <v>0</v>
      </c>
      <c r="AX145" s="1411">
        <f t="shared" si="220"/>
        <v>0</v>
      </c>
      <c r="AY145" s="1411">
        <f t="shared" si="220"/>
        <v>0</v>
      </c>
      <c r="AZ145" s="1411">
        <f t="shared" si="220"/>
        <v>0</v>
      </c>
      <c r="BA145" s="1411">
        <f t="shared" si="220"/>
        <v>0</v>
      </c>
      <c r="BB145" s="1411">
        <f t="shared" si="220"/>
        <v>0</v>
      </c>
      <c r="BC145" s="1411">
        <f t="shared" si="220"/>
        <v>0</v>
      </c>
      <c r="BD145" s="1411">
        <f t="shared" si="220"/>
        <v>0</v>
      </c>
      <c r="BE145" s="1411">
        <f t="shared" si="220"/>
        <v>0</v>
      </c>
      <c r="BF145" s="1411">
        <f t="shared" si="220"/>
        <v>0</v>
      </c>
      <c r="BG145" s="1411">
        <f t="shared" si="220"/>
        <v>0</v>
      </c>
      <c r="BH145" s="1411">
        <f t="shared" si="220"/>
        <v>0</v>
      </c>
      <c r="BI145" s="1411">
        <f t="shared" si="220"/>
        <v>0</v>
      </c>
      <c r="BJ145" s="1411">
        <f t="shared" si="220"/>
        <v>0</v>
      </c>
      <c r="BK145" s="1411">
        <f t="shared" si="220"/>
        <v>0</v>
      </c>
      <c r="BL145" s="1411">
        <f t="shared" si="220"/>
        <v>0</v>
      </c>
      <c r="BM145" s="1411">
        <f t="shared" si="220"/>
        <v>0</v>
      </c>
      <c r="BN145" s="1411">
        <f t="shared" si="220"/>
        <v>0</v>
      </c>
      <c r="BO145" s="1411">
        <f t="shared" si="220"/>
        <v>0</v>
      </c>
      <c r="BP145" s="1411">
        <f t="shared" si="220"/>
        <v>0</v>
      </c>
      <c r="BQ145" s="1411">
        <f t="shared" si="206"/>
        <v>0</v>
      </c>
    </row>
    <row r="146" spans="1:69" s="1412" customFormat="1" ht="12.75">
      <c r="A146" s="1371">
        <v>1980</v>
      </c>
      <c r="B146" s="248" t="s">
        <v>248</v>
      </c>
      <c r="C146" s="1420">
        <f>'I4 BO ASSETS'!H77</f>
        <v>0</v>
      </c>
      <c r="D146" s="1411"/>
      <c r="E146" s="1411"/>
      <c r="F146" s="1411"/>
      <c r="G146" s="1411"/>
      <c r="H146" s="1411"/>
      <c r="I146" s="1411"/>
      <c r="J146" s="1411"/>
      <c r="K146" s="1411"/>
      <c r="L146" s="1411"/>
      <c r="M146" s="1411"/>
      <c r="N146" s="1411"/>
      <c r="O146" s="1411"/>
      <c r="P146" s="1411"/>
      <c r="Q146" s="1411"/>
      <c r="R146" s="1411"/>
      <c r="S146" s="1411"/>
      <c r="T146" s="1411"/>
      <c r="U146" s="1411"/>
      <c r="V146" s="1411"/>
      <c r="W146" s="1411"/>
      <c r="X146" s="1411"/>
      <c r="Y146" s="1411"/>
      <c r="Z146" s="1411"/>
      <c r="AA146" s="1411"/>
      <c r="AB146" s="1411"/>
      <c r="AC146" s="1411"/>
      <c r="AD146" s="1411"/>
      <c r="AE146" s="1411"/>
      <c r="AF146" s="1411"/>
      <c r="AG146" s="1411"/>
      <c r="AH146" s="1411"/>
      <c r="AI146" s="1411"/>
      <c r="AJ146" s="1411"/>
      <c r="AK146" s="1411"/>
      <c r="AL146" s="1411"/>
      <c r="AM146" s="1411"/>
      <c r="AN146" s="1411"/>
      <c r="AO146" s="1411"/>
      <c r="AP146" s="1411"/>
      <c r="AQ146" s="1411"/>
      <c r="AR146" s="1411"/>
      <c r="AS146" s="1411"/>
      <c r="AT146" s="1411"/>
      <c r="AU146" s="1411"/>
      <c r="AV146" s="1411"/>
      <c r="AW146" s="1411">
        <f t="shared" ref="AW146:BP146" si="221">$C146*AW646</f>
        <v>0</v>
      </c>
      <c r="AX146" s="1411">
        <f t="shared" si="221"/>
        <v>0</v>
      </c>
      <c r="AY146" s="1411">
        <f t="shared" si="221"/>
        <v>0</v>
      </c>
      <c r="AZ146" s="1411">
        <f t="shared" si="221"/>
        <v>0</v>
      </c>
      <c r="BA146" s="1411">
        <f t="shared" si="221"/>
        <v>0</v>
      </c>
      <c r="BB146" s="1411">
        <f t="shared" si="221"/>
        <v>0</v>
      </c>
      <c r="BC146" s="1411">
        <f t="shared" si="221"/>
        <v>0</v>
      </c>
      <c r="BD146" s="1411">
        <f t="shared" si="221"/>
        <v>0</v>
      </c>
      <c r="BE146" s="1411">
        <f t="shared" si="221"/>
        <v>0</v>
      </c>
      <c r="BF146" s="1411">
        <f t="shared" si="221"/>
        <v>0</v>
      </c>
      <c r="BG146" s="1411">
        <f t="shared" si="221"/>
        <v>0</v>
      </c>
      <c r="BH146" s="1411">
        <f t="shared" si="221"/>
        <v>0</v>
      </c>
      <c r="BI146" s="1411">
        <f t="shared" si="221"/>
        <v>0</v>
      </c>
      <c r="BJ146" s="1411">
        <f t="shared" si="221"/>
        <v>0</v>
      </c>
      <c r="BK146" s="1411">
        <f t="shared" si="221"/>
        <v>0</v>
      </c>
      <c r="BL146" s="1411">
        <f t="shared" si="221"/>
        <v>0</v>
      </c>
      <c r="BM146" s="1411">
        <f t="shared" si="221"/>
        <v>0</v>
      </c>
      <c r="BN146" s="1411">
        <f t="shared" si="221"/>
        <v>0</v>
      </c>
      <c r="BO146" s="1411">
        <f t="shared" si="221"/>
        <v>0</v>
      </c>
      <c r="BP146" s="1411">
        <f t="shared" si="221"/>
        <v>0</v>
      </c>
      <c r="BQ146" s="1411">
        <f t="shared" si="206"/>
        <v>0</v>
      </c>
    </row>
    <row r="147" spans="1:69" s="1412" customFormat="1" ht="12.75">
      <c r="A147" s="1371">
        <v>1990</v>
      </c>
      <c r="B147" s="248" t="s">
        <v>250</v>
      </c>
      <c r="C147" s="1420">
        <f>'I4 BO ASSETS'!H78</f>
        <v>0</v>
      </c>
      <c r="D147" s="1411"/>
      <c r="E147" s="1411"/>
      <c r="F147" s="1411"/>
      <c r="G147" s="1411"/>
      <c r="H147" s="1411"/>
      <c r="I147" s="1411"/>
      <c r="J147" s="1411"/>
      <c r="K147" s="1411"/>
      <c r="L147" s="1411"/>
      <c r="M147" s="1411"/>
      <c r="N147" s="1411"/>
      <c r="O147" s="1411"/>
      <c r="P147" s="1411"/>
      <c r="Q147" s="1411"/>
      <c r="R147" s="1411"/>
      <c r="S147" s="1411"/>
      <c r="T147" s="1411"/>
      <c r="U147" s="1411"/>
      <c r="V147" s="1411"/>
      <c r="W147" s="1411"/>
      <c r="X147" s="1411"/>
      <c r="Y147" s="1411"/>
      <c r="Z147" s="1411"/>
      <c r="AA147" s="1411"/>
      <c r="AB147" s="1411"/>
      <c r="AC147" s="1411"/>
      <c r="AD147" s="1411"/>
      <c r="AE147" s="1411"/>
      <c r="AF147" s="1411"/>
      <c r="AG147" s="1411"/>
      <c r="AH147" s="1411"/>
      <c r="AI147" s="1411"/>
      <c r="AJ147" s="1411"/>
      <c r="AK147" s="1411"/>
      <c r="AL147" s="1411"/>
      <c r="AM147" s="1411"/>
      <c r="AN147" s="1411"/>
      <c r="AO147" s="1411"/>
      <c r="AP147" s="1411"/>
      <c r="AQ147" s="1411"/>
      <c r="AR147" s="1411"/>
      <c r="AS147" s="1411"/>
      <c r="AT147" s="1411"/>
      <c r="AU147" s="1411"/>
      <c r="AV147" s="1411"/>
      <c r="AW147" s="1411">
        <f t="shared" ref="AW147:BP147" si="222">$C147*AW647</f>
        <v>0</v>
      </c>
      <c r="AX147" s="1411">
        <f t="shared" si="222"/>
        <v>0</v>
      </c>
      <c r="AY147" s="1411">
        <f t="shared" si="222"/>
        <v>0</v>
      </c>
      <c r="AZ147" s="1411">
        <f t="shared" si="222"/>
        <v>0</v>
      </c>
      <c r="BA147" s="1411">
        <f t="shared" si="222"/>
        <v>0</v>
      </c>
      <c r="BB147" s="1411">
        <f t="shared" si="222"/>
        <v>0</v>
      </c>
      <c r="BC147" s="1411">
        <f t="shared" si="222"/>
        <v>0</v>
      </c>
      <c r="BD147" s="1411">
        <f t="shared" si="222"/>
        <v>0</v>
      </c>
      <c r="BE147" s="1411">
        <f t="shared" si="222"/>
        <v>0</v>
      </c>
      <c r="BF147" s="1411">
        <f t="shared" si="222"/>
        <v>0</v>
      </c>
      <c r="BG147" s="1411">
        <f t="shared" si="222"/>
        <v>0</v>
      </c>
      <c r="BH147" s="1411">
        <f t="shared" si="222"/>
        <v>0</v>
      </c>
      <c r="BI147" s="1411">
        <f t="shared" si="222"/>
        <v>0</v>
      </c>
      <c r="BJ147" s="1411">
        <f t="shared" si="222"/>
        <v>0</v>
      </c>
      <c r="BK147" s="1411">
        <f t="shared" si="222"/>
        <v>0</v>
      </c>
      <c r="BL147" s="1411">
        <f t="shared" si="222"/>
        <v>0</v>
      </c>
      <c r="BM147" s="1411">
        <f t="shared" si="222"/>
        <v>0</v>
      </c>
      <c r="BN147" s="1411">
        <f t="shared" si="222"/>
        <v>0</v>
      </c>
      <c r="BO147" s="1411">
        <f t="shared" si="222"/>
        <v>0</v>
      </c>
      <c r="BP147" s="1411">
        <f t="shared" si="222"/>
        <v>0</v>
      </c>
      <c r="BQ147" s="1411">
        <f t="shared" si="206"/>
        <v>0</v>
      </c>
    </row>
    <row r="148" spans="1:69" s="1412" customFormat="1" ht="12.75">
      <c r="A148" s="1371">
        <v>2005</v>
      </c>
      <c r="B148" s="248" t="s">
        <v>252</v>
      </c>
      <c r="C148" s="1420">
        <f>'I4 BO ASSETS'!H79</f>
        <v>0</v>
      </c>
      <c r="D148" s="1411"/>
      <c r="E148" s="1411"/>
      <c r="F148" s="1411"/>
      <c r="G148" s="1411"/>
      <c r="H148" s="1411"/>
      <c r="I148" s="1411"/>
      <c r="J148" s="1411"/>
      <c r="K148" s="1411"/>
      <c r="L148" s="1411"/>
      <c r="M148" s="1411"/>
      <c r="N148" s="1411"/>
      <c r="O148" s="1411"/>
      <c r="P148" s="1411"/>
      <c r="Q148" s="1411"/>
      <c r="R148" s="1411"/>
      <c r="S148" s="1411"/>
      <c r="T148" s="1411"/>
      <c r="U148" s="1411"/>
      <c r="V148" s="1411"/>
      <c r="W148" s="1411"/>
      <c r="X148" s="1411"/>
      <c r="Y148" s="1411"/>
      <c r="Z148" s="1411"/>
      <c r="AA148" s="1411"/>
      <c r="AB148" s="1411"/>
      <c r="AC148" s="1411"/>
      <c r="AD148" s="1411"/>
      <c r="AE148" s="1411"/>
      <c r="AF148" s="1411"/>
      <c r="AG148" s="1411"/>
      <c r="AH148" s="1411"/>
      <c r="AI148" s="1411"/>
      <c r="AJ148" s="1411"/>
      <c r="AK148" s="1411"/>
      <c r="AL148" s="1411"/>
      <c r="AM148" s="1411"/>
      <c r="AN148" s="1411"/>
      <c r="AO148" s="1411"/>
      <c r="AP148" s="1411"/>
      <c r="AQ148" s="1411"/>
      <c r="AR148" s="1411"/>
      <c r="AS148" s="1411"/>
      <c r="AT148" s="1411"/>
      <c r="AU148" s="1411"/>
      <c r="AV148" s="1411"/>
      <c r="AW148" s="1411">
        <f t="shared" ref="AW148:BP148" si="223">$C148*AW648</f>
        <v>0</v>
      </c>
      <c r="AX148" s="1411">
        <f t="shared" si="223"/>
        <v>0</v>
      </c>
      <c r="AY148" s="1411">
        <f t="shared" si="223"/>
        <v>0</v>
      </c>
      <c r="AZ148" s="1411">
        <f t="shared" si="223"/>
        <v>0</v>
      </c>
      <c r="BA148" s="1411">
        <f t="shared" si="223"/>
        <v>0</v>
      </c>
      <c r="BB148" s="1411">
        <f t="shared" si="223"/>
        <v>0</v>
      </c>
      <c r="BC148" s="1411">
        <f t="shared" si="223"/>
        <v>0</v>
      </c>
      <c r="BD148" s="1411">
        <f t="shared" si="223"/>
        <v>0</v>
      </c>
      <c r="BE148" s="1411">
        <f t="shared" si="223"/>
        <v>0</v>
      </c>
      <c r="BF148" s="1411">
        <f t="shared" si="223"/>
        <v>0</v>
      </c>
      <c r="BG148" s="1411">
        <f t="shared" si="223"/>
        <v>0</v>
      </c>
      <c r="BH148" s="1411">
        <f t="shared" si="223"/>
        <v>0</v>
      </c>
      <c r="BI148" s="1411">
        <f t="shared" si="223"/>
        <v>0</v>
      </c>
      <c r="BJ148" s="1411">
        <f t="shared" si="223"/>
        <v>0</v>
      </c>
      <c r="BK148" s="1411">
        <f t="shared" si="223"/>
        <v>0</v>
      </c>
      <c r="BL148" s="1411">
        <f t="shared" si="223"/>
        <v>0</v>
      </c>
      <c r="BM148" s="1411">
        <f t="shared" si="223"/>
        <v>0</v>
      </c>
      <c r="BN148" s="1411">
        <f t="shared" si="223"/>
        <v>0</v>
      </c>
      <c r="BO148" s="1411">
        <f t="shared" si="223"/>
        <v>0</v>
      </c>
      <c r="BP148" s="1411">
        <f t="shared" si="223"/>
        <v>0</v>
      </c>
      <c r="BQ148" s="1411">
        <f t="shared" si="206"/>
        <v>0</v>
      </c>
    </row>
    <row r="149" spans="1:69" s="1414" customFormat="1" ht="12.75">
      <c r="A149" s="1372">
        <v>2010</v>
      </c>
      <c r="B149" s="1413" t="s">
        <v>253</v>
      </c>
      <c r="C149" s="1420">
        <f>'I4 BO ASSETS'!H80</f>
        <v>0</v>
      </c>
      <c r="D149" s="1411"/>
      <c r="E149" s="1411"/>
      <c r="F149" s="1411"/>
      <c r="G149" s="1411"/>
      <c r="H149" s="1411"/>
      <c r="I149" s="1411"/>
      <c r="J149" s="1411"/>
      <c r="K149" s="1411"/>
      <c r="L149" s="1411"/>
      <c r="M149" s="1411"/>
      <c r="N149" s="1411"/>
      <c r="O149" s="1411"/>
      <c r="P149" s="1411"/>
      <c r="Q149" s="1411"/>
      <c r="R149" s="1411"/>
      <c r="S149" s="1411"/>
      <c r="T149" s="1411"/>
      <c r="U149" s="1411"/>
      <c r="V149" s="1411"/>
      <c r="W149" s="1411"/>
      <c r="X149" s="1411"/>
      <c r="Y149" s="1411"/>
      <c r="Z149" s="1411"/>
      <c r="AA149" s="1411"/>
      <c r="AB149" s="1411"/>
      <c r="AC149" s="1411"/>
      <c r="AD149" s="1411"/>
      <c r="AE149" s="1411"/>
      <c r="AF149" s="1411"/>
      <c r="AG149" s="1411"/>
      <c r="AH149" s="1411"/>
      <c r="AI149" s="1411"/>
      <c r="AJ149" s="1411"/>
      <c r="AK149" s="1411"/>
      <c r="AL149" s="1411"/>
      <c r="AM149" s="1411"/>
      <c r="AN149" s="1411"/>
      <c r="AO149" s="1411"/>
      <c r="AP149" s="1411"/>
      <c r="AQ149" s="1411"/>
      <c r="AR149" s="1411"/>
      <c r="AS149" s="1411"/>
      <c r="AT149" s="1411"/>
      <c r="AU149" s="1411"/>
      <c r="AV149" s="1411"/>
      <c r="AW149" s="1411">
        <f t="shared" ref="AW149:BP149" si="224">$C149*AW649</f>
        <v>0</v>
      </c>
      <c r="AX149" s="1411">
        <f t="shared" si="224"/>
        <v>0</v>
      </c>
      <c r="AY149" s="1411">
        <f t="shared" si="224"/>
        <v>0</v>
      </c>
      <c r="AZ149" s="1411">
        <f t="shared" si="224"/>
        <v>0</v>
      </c>
      <c r="BA149" s="1411">
        <f t="shared" si="224"/>
        <v>0</v>
      </c>
      <c r="BB149" s="1411">
        <f t="shared" si="224"/>
        <v>0</v>
      </c>
      <c r="BC149" s="1411">
        <f t="shared" si="224"/>
        <v>0</v>
      </c>
      <c r="BD149" s="1411">
        <f t="shared" si="224"/>
        <v>0</v>
      </c>
      <c r="BE149" s="1411">
        <f t="shared" si="224"/>
        <v>0</v>
      </c>
      <c r="BF149" s="1411">
        <f t="shared" si="224"/>
        <v>0</v>
      </c>
      <c r="BG149" s="1411">
        <f t="shared" si="224"/>
        <v>0</v>
      </c>
      <c r="BH149" s="1411">
        <f t="shared" si="224"/>
        <v>0</v>
      </c>
      <c r="BI149" s="1411">
        <f t="shared" si="224"/>
        <v>0</v>
      </c>
      <c r="BJ149" s="1411">
        <f t="shared" si="224"/>
        <v>0</v>
      </c>
      <c r="BK149" s="1411">
        <f t="shared" si="224"/>
        <v>0</v>
      </c>
      <c r="BL149" s="1411">
        <f t="shared" si="224"/>
        <v>0</v>
      </c>
      <c r="BM149" s="1411">
        <f t="shared" si="224"/>
        <v>0</v>
      </c>
      <c r="BN149" s="1411">
        <f t="shared" si="224"/>
        <v>0</v>
      </c>
      <c r="BO149" s="1411">
        <f t="shared" si="224"/>
        <v>0</v>
      </c>
      <c r="BP149" s="1411">
        <f t="shared" si="224"/>
        <v>0</v>
      </c>
      <c r="BQ149" s="1411">
        <f t="shared" si="206"/>
        <v>0</v>
      </c>
    </row>
    <row r="150" spans="1:69" s="1418" customFormat="1" ht="12.75">
      <c r="A150" s="1415"/>
      <c r="B150" s="1441" t="s">
        <v>1359</v>
      </c>
      <c r="C150" s="1445">
        <f>SUM(C130:C149)</f>
        <v>0</v>
      </c>
      <c r="D150" s="1416"/>
      <c r="E150" s="1416"/>
      <c r="F150" s="1417"/>
      <c r="G150" s="1416"/>
      <c r="H150" s="1416"/>
      <c r="I150" s="1416"/>
      <c r="J150" s="1416"/>
      <c r="K150" s="1416"/>
      <c r="L150" s="1416"/>
      <c r="M150" s="1416"/>
      <c r="N150" s="1416"/>
      <c r="O150" s="1416"/>
      <c r="P150" s="1416"/>
      <c r="Q150" s="1416"/>
      <c r="R150" s="1416"/>
      <c r="S150" s="1416"/>
      <c r="T150" s="1416"/>
      <c r="U150" s="1416"/>
      <c r="V150" s="1416"/>
      <c r="W150" s="1416"/>
      <c r="X150" s="1416"/>
      <c r="Y150" s="1416"/>
      <c r="Z150" s="1416"/>
      <c r="AA150" s="1416"/>
      <c r="AB150" s="1416"/>
      <c r="AC150" s="1416"/>
      <c r="AD150" s="1416"/>
      <c r="AE150" s="1416"/>
      <c r="AF150" s="1416"/>
      <c r="AG150" s="1416"/>
      <c r="AH150" s="1416"/>
      <c r="AI150" s="1416"/>
      <c r="AJ150" s="1416"/>
      <c r="AK150" s="1416"/>
      <c r="AL150" s="1416"/>
      <c r="AM150" s="1416"/>
      <c r="AN150" s="1416"/>
      <c r="AO150" s="1416"/>
      <c r="AP150" s="1416"/>
      <c r="AQ150" s="1416"/>
      <c r="AR150" s="1416"/>
      <c r="AS150" s="1416"/>
      <c r="AT150" s="1416"/>
      <c r="AU150" s="1416"/>
      <c r="AV150" s="1416"/>
      <c r="AW150" s="1416">
        <f>SUM(AW130:AW149)</f>
        <v>0</v>
      </c>
      <c r="AX150" s="1416">
        <f>SUM(AX130:AX149)</f>
        <v>0</v>
      </c>
      <c r="AY150" s="1416">
        <f t="shared" ref="AY150:BQ150" si="225">SUM(AY130:AY149)</f>
        <v>0</v>
      </c>
      <c r="AZ150" s="1416">
        <f t="shared" si="225"/>
        <v>0</v>
      </c>
      <c r="BA150" s="1416">
        <f t="shared" si="225"/>
        <v>0</v>
      </c>
      <c r="BB150" s="1416">
        <f t="shared" si="225"/>
        <v>0</v>
      </c>
      <c r="BC150" s="1416">
        <f t="shared" si="225"/>
        <v>0</v>
      </c>
      <c r="BD150" s="1416">
        <f t="shared" si="225"/>
        <v>0</v>
      </c>
      <c r="BE150" s="1416">
        <f t="shared" si="225"/>
        <v>0</v>
      </c>
      <c r="BF150" s="1416">
        <f t="shared" si="225"/>
        <v>0</v>
      </c>
      <c r="BG150" s="1416">
        <f t="shared" si="225"/>
        <v>0</v>
      </c>
      <c r="BH150" s="1416">
        <f t="shared" si="225"/>
        <v>0</v>
      </c>
      <c r="BI150" s="1416">
        <f t="shared" si="225"/>
        <v>0</v>
      </c>
      <c r="BJ150" s="1416">
        <f t="shared" si="225"/>
        <v>0</v>
      </c>
      <c r="BK150" s="1416">
        <f t="shared" si="225"/>
        <v>0</v>
      </c>
      <c r="BL150" s="1416">
        <f t="shared" si="225"/>
        <v>0</v>
      </c>
      <c r="BM150" s="1416">
        <f t="shared" si="225"/>
        <v>0</v>
      </c>
      <c r="BN150" s="1416">
        <f t="shared" si="225"/>
        <v>0</v>
      </c>
      <c r="BO150" s="1416">
        <f t="shared" si="225"/>
        <v>0</v>
      </c>
      <c r="BP150" s="1416">
        <f t="shared" si="225"/>
        <v>0</v>
      </c>
      <c r="BQ150" s="1416">
        <f t="shared" si="225"/>
        <v>0</v>
      </c>
    </row>
    <row r="151" spans="1:69" s="1412" customFormat="1" ht="12.75">
      <c r="B151" s="523"/>
      <c r="C151" s="1421"/>
      <c r="D151" s="1411"/>
      <c r="E151" s="1411"/>
      <c r="F151" s="1411"/>
      <c r="AV151" s="1422"/>
      <c r="BQ151" s="1422"/>
    </row>
    <row r="152" spans="1:69" s="1423" customFormat="1" ht="13.5" thickBot="1">
      <c r="B152" s="1424" t="s">
        <v>1285</v>
      </c>
      <c r="C152" s="1425">
        <f t="shared" ref="C152:AH152" si="226">C128+C150</f>
        <v>61000</v>
      </c>
      <c r="D152" s="1425">
        <f t="shared" si="226"/>
        <v>20231.966922622563</v>
      </c>
      <c r="E152" s="1425">
        <f t="shared" si="226"/>
        <v>40768.033077377433</v>
      </c>
      <c r="F152" s="1425">
        <f t="shared" si="226"/>
        <v>61000</v>
      </c>
      <c r="G152" s="1425">
        <f t="shared" si="226"/>
        <v>8598.3857939888403</v>
      </c>
      <c r="H152" s="1425">
        <f t="shared" si="226"/>
        <v>4060.4561089490708</v>
      </c>
      <c r="I152" s="1425">
        <f t="shared" si="226"/>
        <v>7557.5003486013084</v>
      </c>
      <c r="J152" s="1425">
        <f t="shared" si="226"/>
        <v>0</v>
      </c>
      <c r="K152" s="1425">
        <f t="shared" si="226"/>
        <v>0</v>
      </c>
      <c r="L152" s="1425">
        <f t="shared" si="226"/>
        <v>0</v>
      </c>
      <c r="M152" s="1425">
        <f t="shared" si="226"/>
        <v>0</v>
      </c>
      <c r="N152" s="1425">
        <f t="shared" si="226"/>
        <v>0</v>
      </c>
      <c r="O152" s="1425">
        <f t="shared" si="226"/>
        <v>15.62467108334511</v>
      </c>
      <c r="P152" s="1425">
        <f t="shared" si="226"/>
        <v>0</v>
      </c>
      <c r="Q152" s="1425">
        <f t="shared" si="226"/>
        <v>0</v>
      </c>
      <c r="R152" s="1425">
        <f t="shared" si="226"/>
        <v>0</v>
      </c>
      <c r="S152" s="1425">
        <f t="shared" si="226"/>
        <v>0</v>
      </c>
      <c r="T152" s="1425">
        <f t="shared" si="226"/>
        <v>0</v>
      </c>
      <c r="U152" s="1425">
        <f t="shared" si="226"/>
        <v>0</v>
      </c>
      <c r="V152" s="1425">
        <f t="shared" si="226"/>
        <v>0</v>
      </c>
      <c r="W152" s="1425">
        <f t="shared" si="226"/>
        <v>0</v>
      </c>
      <c r="X152" s="1425">
        <f t="shared" si="226"/>
        <v>0</v>
      </c>
      <c r="Y152" s="1425">
        <f t="shared" si="226"/>
        <v>0</v>
      </c>
      <c r="Z152" s="1425">
        <f t="shared" si="226"/>
        <v>0</v>
      </c>
      <c r="AA152" s="1425">
        <f t="shared" si="226"/>
        <v>20231.966922622567</v>
      </c>
      <c r="AB152" s="1425">
        <f t="shared" si="226"/>
        <v>25410.870414077792</v>
      </c>
      <c r="AC152" s="1425">
        <f t="shared" si="226"/>
        <v>4921.2488158782216</v>
      </c>
      <c r="AD152" s="1425">
        <f t="shared" si="226"/>
        <v>1111.9955382784347</v>
      </c>
      <c r="AE152" s="1425">
        <f t="shared" si="226"/>
        <v>0</v>
      </c>
      <c r="AF152" s="1425">
        <f t="shared" si="226"/>
        <v>0</v>
      </c>
      <c r="AG152" s="1425">
        <f t="shared" si="226"/>
        <v>0</v>
      </c>
      <c r="AH152" s="1425">
        <f t="shared" si="226"/>
        <v>8497.1433898801824</v>
      </c>
      <c r="AI152" s="1425">
        <f t="shared" ref="AI152:BQ152" si="227">AI128+AI150</f>
        <v>465.95696316834517</v>
      </c>
      <c r="AJ152" s="1425">
        <f t="shared" si="227"/>
        <v>360.8179560944622</v>
      </c>
      <c r="AK152" s="1425">
        <f t="shared" si="227"/>
        <v>0</v>
      </c>
      <c r="AL152" s="1425">
        <f t="shared" si="227"/>
        <v>0</v>
      </c>
      <c r="AM152" s="1425">
        <f t="shared" si="227"/>
        <v>0</v>
      </c>
      <c r="AN152" s="1425">
        <f t="shared" si="227"/>
        <v>0</v>
      </c>
      <c r="AO152" s="1425">
        <f t="shared" si="227"/>
        <v>0</v>
      </c>
      <c r="AP152" s="1425">
        <f t="shared" si="227"/>
        <v>0</v>
      </c>
      <c r="AQ152" s="1425">
        <f t="shared" si="227"/>
        <v>0</v>
      </c>
      <c r="AR152" s="1425">
        <f t="shared" si="227"/>
        <v>0</v>
      </c>
      <c r="AS152" s="1425">
        <f t="shared" si="227"/>
        <v>0</v>
      </c>
      <c r="AT152" s="1425">
        <f t="shared" si="227"/>
        <v>0</v>
      </c>
      <c r="AU152" s="1425">
        <f t="shared" si="227"/>
        <v>0</v>
      </c>
      <c r="AV152" s="1425">
        <f t="shared" si="227"/>
        <v>40768.03307737744</v>
      </c>
      <c r="AW152" s="1425">
        <f t="shared" si="227"/>
        <v>0</v>
      </c>
      <c r="AX152" s="1425">
        <f t="shared" si="227"/>
        <v>0</v>
      </c>
      <c r="AY152" s="1425">
        <f t="shared" si="227"/>
        <v>0</v>
      </c>
      <c r="AZ152" s="1425">
        <f t="shared" si="227"/>
        <v>0</v>
      </c>
      <c r="BA152" s="1425">
        <f t="shared" si="227"/>
        <v>0</v>
      </c>
      <c r="BB152" s="1425">
        <f t="shared" si="227"/>
        <v>0</v>
      </c>
      <c r="BC152" s="1425">
        <f t="shared" si="227"/>
        <v>0</v>
      </c>
      <c r="BD152" s="1425">
        <f t="shared" si="227"/>
        <v>0</v>
      </c>
      <c r="BE152" s="1425">
        <f t="shared" si="227"/>
        <v>0</v>
      </c>
      <c r="BF152" s="1425">
        <f t="shared" si="227"/>
        <v>0</v>
      </c>
      <c r="BG152" s="1425">
        <f t="shared" si="227"/>
        <v>0</v>
      </c>
      <c r="BH152" s="1425">
        <f t="shared" si="227"/>
        <v>0</v>
      </c>
      <c r="BI152" s="1425">
        <f t="shared" si="227"/>
        <v>0</v>
      </c>
      <c r="BJ152" s="1425">
        <f t="shared" si="227"/>
        <v>0</v>
      </c>
      <c r="BK152" s="1425">
        <f t="shared" si="227"/>
        <v>0</v>
      </c>
      <c r="BL152" s="1425">
        <f t="shared" si="227"/>
        <v>0</v>
      </c>
      <c r="BM152" s="1425">
        <f t="shared" si="227"/>
        <v>0</v>
      </c>
      <c r="BN152" s="1425">
        <f t="shared" si="227"/>
        <v>0</v>
      </c>
      <c r="BO152" s="1425">
        <f t="shared" si="227"/>
        <v>0</v>
      </c>
      <c r="BP152" s="1425">
        <f t="shared" si="227"/>
        <v>0</v>
      </c>
      <c r="BQ152" s="1425">
        <f t="shared" si="227"/>
        <v>0</v>
      </c>
    </row>
    <row r="153" spans="1:69" s="1412" customFormat="1" ht="13.5" thickTop="1">
      <c r="B153" s="523"/>
      <c r="C153" s="1421"/>
      <c r="D153" s="1411"/>
      <c r="E153" s="1411"/>
      <c r="F153" s="1411"/>
      <c r="AV153" s="1422"/>
      <c r="BQ153" s="1422"/>
    </row>
    <row r="154" spans="1:69" s="1412" customFormat="1" ht="15.75">
      <c r="A154" s="1924" t="s">
        <v>1012</v>
      </c>
      <c r="B154" s="801"/>
      <c r="C154" s="1410"/>
      <c r="AV154" s="1422"/>
    </row>
    <row r="155" spans="1:69" s="1349" customFormat="1" ht="25.5">
      <c r="C155" s="1350"/>
      <c r="D155" s="1351"/>
      <c r="E155" s="1352"/>
      <c r="F155" s="1353"/>
      <c r="G155" s="1354" t="s">
        <v>338</v>
      </c>
      <c r="H155" s="1354"/>
      <c r="I155" s="1354"/>
      <c r="J155" s="1354"/>
      <c r="K155" s="1354"/>
      <c r="L155" s="1354"/>
      <c r="M155" s="1354"/>
      <c r="N155" s="1354"/>
      <c r="O155" s="1354"/>
      <c r="P155" s="1354"/>
      <c r="Q155" s="1354"/>
      <c r="R155" s="1354"/>
      <c r="S155" s="1354"/>
      <c r="T155" s="1354"/>
      <c r="U155" s="1354"/>
      <c r="V155" s="1354"/>
      <c r="W155" s="1354"/>
      <c r="X155" s="1354"/>
      <c r="Y155" s="1354"/>
      <c r="Z155" s="1354"/>
      <c r="AA155" s="1355"/>
      <c r="AB155" s="1354" t="s">
        <v>339</v>
      </c>
      <c r="AC155" s="1354"/>
      <c r="AD155" s="1354"/>
      <c r="AE155" s="1354"/>
      <c r="AF155" s="1354"/>
      <c r="AG155" s="1354"/>
      <c r="AH155" s="1354"/>
      <c r="AI155" s="1354"/>
      <c r="AJ155" s="1354"/>
      <c r="AK155" s="1354"/>
      <c r="AL155" s="1354"/>
      <c r="AM155" s="1354"/>
      <c r="AN155" s="1354"/>
      <c r="AO155" s="1354"/>
      <c r="AP155" s="1354"/>
      <c r="AQ155" s="1354"/>
      <c r="AR155" s="1354"/>
      <c r="AS155" s="1354"/>
      <c r="AT155" s="1354"/>
      <c r="AU155" s="1354"/>
      <c r="AV155" s="1355"/>
      <c r="AW155" s="1356" t="s">
        <v>340</v>
      </c>
      <c r="AX155" s="1354"/>
      <c r="AY155" s="1354"/>
      <c r="AZ155" s="1354"/>
      <c r="BA155" s="1354"/>
      <c r="BB155" s="1354"/>
      <c r="BC155" s="1354"/>
      <c r="BD155" s="1354"/>
      <c r="BE155" s="1354"/>
      <c r="BF155" s="1354"/>
      <c r="BG155" s="1354"/>
      <c r="BH155" s="1354"/>
      <c r="BI155" s="1354"/>
      <c r="BJ155" s="1354"/>
      <c r="BK155" s="1354"/>
      <c r="BL155" s="1354"/>
      <c r="BM155" s="1354"/>
      <c r="BN155" s="1354"/>
      <c r="BO155" s="1354"/>
      <c r="BP155" s="1354"/>
      <c r="BQ155" s="1355"/>
    </row>
    <row r="156" spans="1:69" s="1433" customFormat="1" ht="12.75">
      <c r="A156" s="1357"/>
      <c r="B156" s="1357"/>
      <c r="C156" s="1426"/>
      <c r="D156" s="1427"/>
      <c r="E156" s="1428"/>
      <c r="F156" s="1429"/>
      <c r="G156" s="1430">
        <v>1</v>
      </c>
      <c r="H156" s="1430">
        <v>2</v>
      </c>
      <c r="I156" s="1430">
        <v>3</v>
      </c>
      <c r="J156" s="1430">
        <v>4</v>
      </c>
      <c r="K156" s="1430">
        <v>5</v>
      </c>
      <c r="L156" s="1430">
        <v>6</v>
      </c>
      <c r="M156" s="1430">
        <v>7</v>
      </c>
      <c r="N156" s="1430">
        <v>8</v>
      </c>
      <c r="O156" s="1430">
        <v>9</v>
      </c>
      <c r="P156" s="1430">
        <v>10</v>
      </c>
      <c r="Q156" s="1430">
        <v>11</v>
      </c>
      <c r="R156" s="1430">
        <v>12</v>
      </c>
      <c r="S156" s="1430">
        <v>13</v>
      </c>
      <c r="T156" s="1430">
        <v>14</v>
      </c>
      <c r="U156" s="1430">
        <v>15</v>
      </c>
      <c r="V156" s="1430">
        <v>16</v>
      </c>
      <c r="W156" s="1430">
        <v>17</v>
      </c>
      <c r="X156" s="1430">
        <v>18</v>
      </c>
      <c r="Y156" s="1430">
        <v>19</v>
      </c>
      <c r="Z156" s="1430">
        <v>20</v>
      </c>
      <c r="AA156" s="1431" t="s">
        <v>1148</v>
      </c>
      <c r="AB156" s="1430">
        <v>1</v>
      </c>
      <c r="AC156" s="1430">
        <v>2</v>
      </c>
      <c r="AD156" s="1430">
        <v>3</v>
      </c>
      <c r="AE156" s="1430">
        <v>4</v>
      </c>
      <c r="AF156" s="1430">
        <v>5</v>
      </c>
      <c r="AG156" s="1430">
        <v>6</v>
      </c>
      <c r="AH156" s="1430">
        <v>7</v>
      </c>
      <c r="AI156" s="1430">
        <v>8</v>
      </c>
      <c r="AJ156" s="1430">
        <v>9</v>
      </c>
      <c r="AK156" s="1430">
        <v>10</v>
      </c>
      <c r="AL156" s="1430">
        <v>11</v>
      </c>
      <c r="AM156" s="1430">
        <v>12</v>
      </c>
      <c r="AN156" s="1430">
        <v>13</v>
      </c>
      <c r="AO156" s="1430">
        <v>14</v>
      </c>
      <c r="AP156" s="1430">
        <v>15</v>
      </c>
      <c r="AQ156" s="1430">
        <v>16</v>
      </c>
      <c r="AR156" s="1430">
        <v>17</v>
      </c>
      <c r="AS156" s="1430">
        <v>18</v>
      </c>
      <c r="AT156" s="1430">
        <v>19</v>
      </c>
      <c r="AU156" s="1430">
        <v>20</v>
      </c>
      <c r="AV156" s="1431" t="s">
        <v>1148</v>
      </c>
      <c r="AW156" s="1432">
        <v>1</v>
      </c>
      <c r="AX156" s="1430">
        <v>2</v>
      </c>
      <c r="AY156" s="1430">
        <v>3</v>
      </c>
      <c r="AZ156" s="1430">
        <v>4</v>
      </c>
      <c r="BA156" s="1430">
        <v>5</v>
      </c>
      <c r="BB156" s="1430">
        <v>6</v>
      </c>
      <c r="BC156" s="1430">
        <v>7</v>
      </c>
      <c r="BD156" s="1430">
        <v>8</v>
      </c>
      <c r="BE156" s="1430">
        <v>9</v>
      </c>
      <c r="BF156" s="1430">
        <v>10</v>
      </c>
      <c r="BG156" s="1430">
        <v>11</v>
      </c>
      <c r="BH156" s="1430">
        <v>12</v>
      </c>
      <c r="BI156" s="1430">
        <v>13</v>
      </c>
      <c r="BJ156" s="1430">
        <v>14</v>
      </c>
      <c r="BK156" s="1430">
        <v>15</v>
      </c>
      <c r="BL156" s="1430">
        <v>16</v>
      </c>
      <c r="BM156" s="1430">
        <v>17</v>
      </c>
      <c r="BN156" s="1430">
        <v>18</v>
      </c>
      <c r="BO156" s="1430">
        <v>19</v>
      </c>
      <c r="BP156" s="1430">
        <v>20</v>
      </c>
      <c r="BQ156" s="1431" t="s">
        <v>1148</v>
      </c>
    </row>
    <row r="157" spans="1:69" s="507" customFormat="1" ht="38.25">
      <c r="A157" s="106" t="s">
        <v>394</v>
      </c>
      <c r="B157" s="106" t="s">
        <v>1074</v>
      </c>
      <c r="C157" s="1407" t="s">
        <v>1224</v>
      </c>
      <c r="D157" s="1366" t="s">
        <v>964</v>
      </c>
      <c r="E157" s="1367" t="s">
        <v>965</v>
      </c>
      <c r="F157" s="1368" t="s">
        <v>1204</v>
      </c>
      <c r="G157" s="933" t="str">
        <f>IF('I2 LDC class'!$D$20="",'I2 LDC class'!$C$20,'I2 LDC class'!$D$20)</f>
        <v>Residential</v>
      </c>
      <c r="H157" s="933" t="str">
        <f>IF('I2 LDC class'!$D$21="",'I2 LDC class'!$C$21,'I2 LDC class'!$D$21)</f>
        <v>GS &lt;50</v>
      </c>
      <c r="I157" s="933" t="str">
        <f>IF('I2 LDC class'!$D$22="",'I2 LDC class'!$C$22,'I2 LDC class'!$D$22)</f>
        <v>GS&gt;50-Regular</v>
      </c>
      <c r="J157" s="933" t="str">
        <f>IF('I2 LDC class'!$D$23="",'I2 LDC class'!$C$23,'I2 LDC class'!$D$23)</f>
        <v>GS&gt; 50-TOU</v>
      </c>
      <c r="K157" s="933" t="str">
        <f>IF('I2 LDC class'!$D$24="",'I2 LDC class'!$C$24,'I2 LDC class'!$D$24)</f>
        <v>GS &gt;50-Intermediate</v>
      </c>
      <c r="L157" s="933" t="str">
        <f>IF('I2 LDC class'!$D$25="",'I2 LDC class'!$C$25,'I2 LDC class'!$D$25)</f>
        <v>Large Use &gt;5MW</v>
      </c>
      <c r="M157" s="933" t="str">
        <f>IF('I2 LDC class'!$D$26="",'I2 LDC class'!$C$26,'I2 LDC class'!$D$26)</f>
        <v>Street Light</v>
      </c>
      <c r="N157" s="933" t="str">
        <f>IF('I2 LDC class'!$D$27="",'I2 LDC class'!$C$27,'I2 LDC class'!$D$27)</f>
        <v>Sentinel</v>
      </c>
      <c r="O157" s="933" t="str">
        <f>IF('I2 LDC class'!$D$28="",'I2 LDC class'!$C$28,'I2 LDC class'!$D$28)</f>
        <v>Unmetered Scattered Load</v>
      </c>
      <c r="P157" s="933" t="str">
        <f>IF('I2 LDC class'!$D$29="",'I2 LDC class'!$C$29,'I2 LDC class'!$D$29)</f>
        <v>Embedded Distributor</v>
      </c>
      <c r="Q157" s="933" t="str">
        <f>IF('I2 LDC class'!$D$30="",'I2 LDC class'!$C$30,'I2 LDC class'!$D$30)</f>
        <v>Back-up/Standby Power</v>
      </c>
      <c r="R157" s="933" t="str">
        <f>IF('I2 LDC class'!$D$31="",'I2 LDC class'!$C$31,'I2 LDC class'!$D$31)</f>
        <v>Rate Class 1</v>
      </c>
      <c r="S157" s="933" t="str">
        <f>IF('I2 LDC class'!$D$32="",'I2 LDC class'!$C$32,'I2 LDC class'!$D$32)</f>
        <v>Rate class 2</v>
      </c>
      <c r="T157" s="933" t="str">
        <f>IF('I2 LDC class'!$D$33="",'I2 LDC class'!$C$33,'I2 LDC class'!$D$33)</f>
        <v>Rate class 3</v>
      </c>
      <c r="U157" s="933" t="str">
        <f>IF('I2 LDC class'!$D$34="",'I2 LDC class'!$C$34,'I2 LDC class'!$D$34)</f>
        <v>Rate class 4</v>
      </c>
      <c r="V157" s="933" t="str">
        <f>IF('I2 LDC class'!$D$35="",'I2 LDC class'!$C$35,'I2 LDC class'!$D$35)</f>
        <v>Rate class 5</v>
      </c>
      <c r="W157" s="933" t="str">
        <f>IF('I2 LDC class'!$D$36="",'I2 LDC class'!$C$36,'I2 LDC class'!$D$36)</f>
        <v>Rate class 6</v>
      </c>
      <c r="X157" s="933" t="str">
        <f>IF('I2 LDC class'!$D$37="",'I2 LDC class'!$C$37,'I2 LDC class'!$D$37)</f>
        <v>Rate class 7</v>
      </c>
      <c r="Y157" s="933" t="str">
        <f>IF('I2 LDC class'!$D$38="",'I2 LDC class'!$C$38,'I2 LDC class'!$D$38)</f>
        <v>Rate class 8</v>
      </c>
      <c r="Z157" s="933" t="str">
        <f>IF('I2 LDC class'!$D$39="",'I2 LDC class'!$C$39,'I2 LDC class'!$D$39)</f>
        <v>Rate class 9</v>
      </c>
      <c r="AA157" s="1370" t="s">
        <v>1148</v>
      </c>
      <c r="AB157" s="933" t="str">
        <f>IF('I2 LDC class'!$D$20="",'I2 LDC class'!$C$20,'I2 LDC class'!$D$20)</f>
        <v>Residential</v>
      </c>
      <c r="AC157" s="933" t="str">
        <f>IF('I2 LDC class'!$D$21="",'I2 LDC class'!$C$21,'I2 LDC class'!$D$21)</f>
        <v>GS &lt;50</v>
      </c>
      <c r="AD157" s="933" t="str">
        <f>IF('I2 LDC class'!$D$22="",'I2 LDC class'!$C$22,'I2 LDC class'!$D$22)</f>
        <v>GS&gt;50-Regular</v>
      </c>
      <c r="AE157" s="933" t="str">
        <f>IF('I2 LDC class'!$D$23="",'I2 LDC class'!$C$23,'I2 LDC class'!$D$23)</f>
        <v>GS&gt; 50-TOU</v>
      </c>
      <c r="AF157" s="933" t="str">
        <f>IF('I2 LDC class'!$D$24="",'I2 LDC class'!$C$24,'I2 LDC class'!$D$24)</f>
        <v>GS &gt;50-Intermediate</v>
      </c>
      <c r="AG157" s="933" t="str">
        <f>IF('I2 LDC class'!$D$25="",'I2 LDC class'!$C$25,'I2 LDC class'!$D$25)</f>
        <v>Large Use &gt;5MW</v>
      </c>
      <c r="AH157" s="933" t="str">
        <f>IF('I2 LDC class'!$D$26="",'I2 LDC class'!$C$26,'I2 LDC class'!$D$26)</f>
        <v>Street Light</v>
      </c>
      <c r="AI157" s="933" t="str">
        <f>IF('I2 LDC class'!$D$27="",'I2 LDC class'!$C$27,'I2 LDC class'!$D$27)</f>
        <v>Sentinel</v>
      </c>
      <c r="AJ157" s="933" t="str">
        <f>IF('I2 LDC class'!$D$28="",'I2 LDC class'!$C$28,'I2 LDC class'!$D$28)</f>
        <v>Unmetered Scattered Load</v>
      </c>
      <c r="AK157" s="933" t="str">
        <f>IF('I2 LDC class'!$D$29="",'I2 LDC class'!$C$29,'I2 LDC class'!$D$29)</f>
        <v>Embedded Distributor</v>
      </c>
      <c r="AL157" s="933" t="str">
        <f>IF('I2 LDC class'!$D$30="",'I2 LDC class'!$C$30,'I2 LDC class'!$D$30)</f>
        <v>Back-up/Standby Power</v>
      </c>
      <c r="AM157" s="933" t="str">
        <f>IF('I2 LDC class'!$D$31="",'I2 LDC class'!$C$31,'I2 LDC class'!$D$31)</f>
        <v>Rate Class 1</v>
      </c>
      <c r="AN157" s="933" t="str">
        <f>IF('I2 LDC class'!$D$32="",'I2 LDC class'!$C$32,'I2 LDC class'!$D$32)</f>
        <v>Rate class 2</v>
      </c>
      <c r="AO157" s="933" t="str">
        <f>IF('I2 LDC class'!$D$33="",'I2 LDC class'!$C$33,'I2 LDC class'!$D$33)</f>
        <v>Rate class 3</v>
      </c>
      <c r="AP157" s="933" t="str">
        <f>IF('I2 LDC class'!$D$34="",'I2 LDC class'!$C$34,'I2 LDC class'!$D$34)</f>
        <v>Rate class 4</v>
      </c>
      <c r="AQ157" s="933" t="str">
        <f>IF('I2 LDC class'!$D$35="",'I2 LDC class'!$C$35,'I2 LDC class'!$D$35)</f>
        <v>Rate class 5</v>
      </c>
      <c r="AR157" s="933" t="str">
        <f>IF('I2 LDC class'!$D$36="",'I2 LDC class'!$C$36,'I2 LDC class'!$D$36)</f>
        <v>Rate class 6</v>
      </c>
      <c r="AS157" s="933" t="str">
        <f>IF('I2 LDC class'!$D$37="",'I2 LDC class'!$C$37,'I2 LDC class'!$D$37)</f>
        <v>Rate class 7</v>
      </c>
      <c r="AT157" s="933" t="str">
        <f>IF('I2 LDC class'!$D$38="",'I2 LDC class'!$C$38,'I2 LDC class'!$D$38)</f>
        <v>Rate class 8</v>
      </c>
      <c r="AU157" s="933" t="str">
        <f>IF('I2 LDC class'!$D$39="",'I2 LDC class'!$C$39,'I2 LDC class'!$D$39)</f>
        <v>Rate class 9</v>
      </c>
      <c r="AV157" s="1370" t="s">
        <v>1148</v>
      </c>
      <c r="AW157" s="933" t="str">
        <f>IF('I2 LDC class'!$D$20="",'I2 LDC class'!$C$20,'I2 LDC class'!$D$20)</f>
        <v>Residential</v>
      </c>
      <c r="AX157" s="933" t="str">
        <f>IF('I2 LDC class'!$D$21="",'I2 LDC class'!$C$21,'I2 LDC class'!$D$21)</f>
        <v>GS &lt;50</v>
      </c>
      <c r="AY157" s="933" t="str">
        <f>IF('I2 LDC class'!$D$22="",'I2 LDC class'!$C$22,'I2 LDC class'!$D$22)</f>
        <v>GS&gt;50-Regular</v>
      </c>
      <c r="AZ157" s="933" t="str">
        <f>IF('I2 LDC class'!$D$23="",'I2 LDC class'!$C$23,'I2 LDC class'!$D$23)</f>
        <v>GS&gt; 50-TOU</v>
      </c>
      <c r="BA157" s="933" t="str">
        <f>IF('I2 LDC class'!$D$24="",'I2 LDC class'!$C$24,'I2 LDC class'!$D$24)</f>
        <v>GS &gt;50-Intermediate</v>
      </c>
      <c r="BB157" s="933" t="str">
        <f>IF('I2 LDC class'!$D$25="",'I2 LDC class'!$C$25,'I2 LDC class'!$D$25)</f>
        <v>Large Use &gt;5MW</v>
      </c>
      <c r="BC157" s="933" t="str">
        <f>IF('I2 LDC class'!$D$26="",'I2 LDC class'!$C$26,'I2 LDC class'!$D$26)</f>
        <v>Street Light</v>
      </c>
      <c r="BD157" s="933" t="str">
        <f>IF('I2 LDC class'!$D$27="",'I2 LDC class'!$C$27,'I2 LDC class'!$D$27)</f>
        <v>Sentinel</v>
      </c>
      <c r="BE157" s="933" t="str">
        <f>IF('I2 LDC class'!$D$28="",'I2 LDC class'!$C$28,'I2 LDC class'!$D$28)</f>
        <v>Unmetered Scattered Load</v>
      </c>
      <c r="BF157" s="933" t="str">
        <f>IF('I2 LDC class'!$D$29="",'I2 LDC class'!$C$29,'I2 LDC class'!$D$29)</f>
        <v>Embedded Distributor</v>
      </c>
      <c r="BG157" s="933" t="str">
        <f>IF('I2 LDC class'!$D$30="",'I2 LDC class'!$C$30,'I2 LDC class'!$D$30)</f>
        <v>Back-up/Standby Power</v>
      </c>
      <c r="BH157" s="933" t="str">
        <f>IF('I2 LDC class'!$D$31="",'I2 LDC class'!$C$31,'I2 LDC class'!$D$31)</f>
        <v>Rate Class 1</v>
      </c>
      <c r="BI157" s="933" t="str">
        <f>IF('I2 LDC class'!$D$32="",'I2 LDC class'!$C$32,'I2 LDC class'!$D$32)</f>
        <v>Rate class 2</v>
      </c>
      <c r="BJ157" s="933" t="str">
        <f>IF('I2 LDC class'!$D$33="",'I2 LDC class'!$C$33,'I2 LDC class'!$D$33)</f>
        <v>Rate class 3</v>
      </c>
      <c r="BK157" s="933" t="str">
        <f>IF('I2 LDC class'!$D$34="",'I2 LDC class'!$C$34,'I2 LDC class'!$D$34)</f>
        <v>Rate class 4</v>
      </c>
      <c r="BL157" s="933" t="str">
        <f>IF('I2 LDC class'!$D$35="",'I2 LDC class'!$C$35,'I2 LDC class'!$D$35)</f>
        <v>Rate class 5</v>
      </c>
      <c r="BM157" s="933" t="str">
        <f>IF('I2 LDC class'!$D$36="",'I2 LDC class'!$C$36,'I2 LDC class'!$D$36)</f>
        <v>Rate class 6</v>
      </c>
      <c r="BN157" s="933" t="str">
        <f>IF('I2 LDC class'!$D$37="",'I2 LDC class'!$C$37,'I2 LDC class'!$D$37)</f>
        <v>Rate class 7</v>
      </c>
      <c r="BO157" s="933" t="str">
        <f>IF('I2 LDC class'!$D$38="",'I2 LDC class'!$C$38,'I2 LDC class'!$D$38)</f>
        <v>Rate class 8</v>
      </c>
      <c r="BP157" s="933" t="str">
        <f>IF('I2 LDC class'!$D$39="",'I2 LDC class'!$C$39,'I2 LDC class'!$D$39)</f>
        <v>Rate class 9</v>
      </c>
      <c r="BQ157" s="1370" t="s">
        <v>1148</v>
      </c>
    </row>
    <row r="158" spans="1:69" s="1412" customFormat="1" ht="12.75">
      <c r="A158" s="248">
        <v>1565</v>
      </c>
      <c r="B158" s="248" t="s">
        <v>1086</v>
      </c>
      <c r="C158" s="1410">
        <f>'I4 BO ASSETS'!I17</f>
        <v>0</v>
      </c>
      <c r="D158" s="1411">
        <f t="shared" ref="D158:E177" si="228">$C158*D589</f>
        <v>0</v>
      </c>
      <c r="E158" s="1411">
        <f t="shared" si="228"/>
        <v>0</v>
      </c>
      <c r="F158" s="1411">
        <f>D158+E158</f>
        <v>0</v>
      </c>
      <c r="G158" s="1411">
        <f t="shared" ref="G158:G172" si="229">$D158*G589</f>
        <v>0</v>
      </c>
      <c r="H158" s="1411">
        <f t="shared" ref="H158:Z158" si="230">$D158*H589</f>
        <v>0</v>
      </c>
      <c r="I158" s="1411">
        <f t="shared" si="230"/>
        <v>0</v>
      </c>
      <c r="J158" s="1411">
        <f t="shared" si="230"/>
        <v>0</v>
      </c>
      <c r="K158" s="1411">
        <f t="shared" si="230"/>
        <v>0</v>
      </c>
      <c r="L158" s="1411">
        <f t="shared" si="230"/>
        <v>0</v>
      </c>
      <c r="M158" s="1411">
        <f t="shared" si="230"/>
        <v>0</v>
      </c>
      <c r="N158" s="1411">
        <f t="shared" si="230"/>
        <v>0</v>
      </c>
      <c r="O158" s="1411">
        <f t="shared" si="230"/>
        <v>0</v>
      </c>
      <c r="P158" s="1411">
        <f t="shared" si="230"/>
        <v>0</v>
      </c>
      <c r="Q158" s="1411">
        <f t="shared" si="230"/>
        <v>0</v>
      </c>
      <c r="R158" s="1411">
        <f t="shared" si="230"/>
        <v>0</v>
      </c>
      <c r="S158" s="1411">
        <f t="shared" si="230"/>
        <v>0</v>
      </c>
      <c r="T158" s="1411">
        <f t="shared" si="230"/>
        <v>0</v>
      </c>
      <c r="U158" s="1411">
        <f t="shared" si="230"/>
        <v>0</v>
      </c>
      <c r="V158" s="1411">
        <f t="shared" si="230"/>
        <v>0</v>
      </c>
      <c r="W158" s="1411">
        <f t="shared" si="230"/>
        <v>0</v>
      </c>
      <c r="X158" s="1411">
        <f t="shared" si="230"/>
        <v>0</v>
      </c>
      <c r="Y158" s="1411">
        <f t="shared" si="230"/>
        <v>0</v>
      </c>
      <c r="Z158" s="1411">
        <f t="shared" si="230"/>
        <v>0</v>
      </c>
      <c r="AA158" s="1411">
        <f>SUM(G158:Z158)</f>
        <v>0</v>
      </c>
      <c r="AB158" s="1411">
        <f t="shared" ref="AB158:AB172" si="231">$E158*AB589</f>
        <v>0</v>
      </c>
      <c r="AC158" s="1411">
        <f t="shared" ref="AC158:AU158" si="232">$E158*AC589</f>
        <v>0</v>
      </c>
      <c r="AD158" s="1411">
        <f t="shared" si="232"/>
        <v>0</v>
      </c>
      <c r="AE158" s="1411">
        <f t="shared" si="232"/>
        <v>0</v>
      </c>
      <c r="AF158" s="1411">
        <f t="shared" si="232"/>
        <v>0</v>
      </c>
      <c r="AG158" s="1411">
        <f t="shared" si="232"/>
        <v>0</v>
      </c>
      <c r="AH158" s="1411">
        <f t="shared" si="232"/>
        <v>0</v>
      </c>
      <c r="AI158" s="1411">
        <f t="shared" si="232"/>
        <v>0</v>
      </c>
      <c r="AJ158" s="1411">
        <f t="shared" si="232"/>
        <v>0</v>
      </c>
      <c r="AK158" s="1411">
        <f t="shared" si="232"/>
        <v>0</v>
      </c>
      <c r="AL158" s="1411">
        <f t="shared" si="232"/>
        <v>0</v>
      </c>
      <c r="AM158" s="1411">
        <f t="shared" si="232"/>
        <v>0</v>
      </c>
      <c r="AN158" s="1411">
        <f t="shared" si="232"/>
        <v>0</v>
      </c>
      <c r="AO158" s="1411">
        <f t="shared" si="232"/>
        <v>0</v>
      </c>
      <c r="AP158" s="1411">
        <f t="shared" si="232"/>
        <v>0</v>
      </c>
      <c r="AQ158" s="1411">
        <f t="shared" si="232"/>
        <v>0</v>
      </c>
      <c r="AR158" s="1411">
        <f t="shared" si="232"/>
        <v>0</v>
      </c>
      <c r="AS158" s="1411">
        <f t="shared" si="232"/>
        <v>0</v>
      </c>
      <c r="AT158" s="1411">
        <f t="shared" si="232"/>
        <v>0</v>
      </c>
      <c r="AU158" s="1411">
        <f t="shared" si="232"/>
        <v>0</v>
      </c>
      <c r="AV158" s="1411">
        <f>SUM(AB158:AU158)</f>
        <v>0</v>
      </c>
      <c r="AW158" s="1411"/>
      <c r="AX158" s="1411"/>
      <c r="AY158" s="1411"/>
      <c r="AZ158" s="1411"/>
      <c r="BA158" s="1411"/>
      <c r="BB158" s="1411"/>
      <c r="BC158" s="1411"/>
      <c r="BD158" s="1411"/>
      <c r="BE158" s="1411"/>
      <c r="BF158" s="1411"/>
      <c r="BG158" s="1411"/>
      <c r="BH158" s="1411"/>
      <c r="BI158" s="1411"/>
      <c r="BJ158" s="1411"/>
      <c r="BK158" s="1411"/>
      <c r="BL158" s="1411"/>
      <c r="BM158" s="1411"/>
      <c r="BN158" s="1411"/>
      <c r="BO158" s="1411"/>
      <c r="BP158" s="1411"/>
      <c r="BQ158" s="1411"/>
    </row>
    <row r="159" spans="1:69" s="1412" customFormat="1" ht="12.75">
      <c r="A159" s="1371">
        <v>1805</v>
      </c>
      <c r="B159" s="248" t="s">
        <v>236</v>
      </c>
      <c r="C159" s="1410">
        <f>'I4 BO ASSETS'!I18</f>
        <v>0</v>
      </c>
      <c r="D159" s="1411">
        <f t="shared" si="228"/>
        <v>0</v>
      </c>
      <c r="E159" s="1411">
        <f t="shared" si="228"/>
        <v>0</v>
      </c>
      <c r="F159" s="1411">
        <f t="shared" ref="F159:F197" si="233">D159+E159</f>
        <v>0</v>
      </c>
      <c r="G159" s="1411">
        <f t="shared" si="229"/>
        <v>0</v>
      </c>
      <c r="H159" s="1411">
        <f t="shared" ref="H159:Z159" si="234">$D159*H590</f>
        <v>0</v>
      </c>
      <c r="I159" s="1411">
        <f t="shared" si="234"/>
        <v>0</v>
      </c>
      <c r="J159" s="1411">
        <f t="shared" si="234"/>
        <v>0</v>
      </c>
      <c r="K159" s="1411">
        <f t="shared" si="234"/>
        <v>0</v>
      </c>
      <c r="L159" s="1411">
        <f t="shared" si="234"/>
        <v>0</v>
      </c>
      <c r="M159" s="1411">
        <f t="shared" si="234"/>
        <v>0</v>
      </c>
      <c r="N159" s="1411">
        <f t="shared" si="234"/>
        <v>0</v>
      </c>
      <c r="O159" s="1411">
        <f t="shared" si="234"/>
        <v>0</v>
      </c>
      <c r="P159" s="1411">
        <f t="shared" si="234"/>
        <v>0</v>
      </c>
      <c r="Q159" s="1411">
        <f t="shared" si="234"/>
        <v>0</v>
      </c>
      <c r="R159" s="1411">
        <f t="shared" si="234"/>
        <v>0</v>
      </c>
      <c r="S159" s="1411">
        <f t="shared" si="234"/>
        <v>0</v>
      </c>
      <c r="T159" s="1411">
        <f t="shared" si="234"/>
        <v>0</v>
      </c>
      <c r="U159" s="1411">
        <f t="shared" si="234"/>
        <v>0</v>
      </c>
      <c r="V159" s="1411">
        <f t="shared" si="234"/>
        <v>0</v>
      </c>
      <c r="W159" s="1411">
        <f t="shared" si="234"/>
        <v>0</v>
      </c>
      <c r="X159" s="1411">
        <f t="shared" si="234"/>
        <v>0</v>
      </c>
      <c r="Y159" s="1411">
        <f t="shared" si="234"/>
        <v>0</v>
      </c>
      <c r="Z159" s="1411">
        <f t="shared" si="234"/>
        <v>0</v>
      </c>
      <c r="AA159" s="1411">
        <f t="shared" ref="AA159:AA197" si="235">SUM(G159:Z159)</f>
        <v>0</v>
      </c>
      <c r="AB159" s="1411">
        <f t="shared" si="231"/>
        <v>0</v>
      </c>
      <c r="AC159" s="1411">
        <f t="shared" ref="AC159:AU159" si="236">$E159*AC590</f>
        <v>0</v>
      </c>
      <c r="AD159" s="1411">
        <f t="shared" si="236"/>
        <v>0</v>
      </c>
      <c r="AE159" s="1411">
        <f t="shared" si="236"/>
        <v>0</v>
      </c>
      <c r="AF159" s="1411">
        <f t="shared" si="236"/>
        <v>0</v>
      </c>
      <c r="AG159" s="1411">
        <f t="shared" si="236"/>
        <v>0</v>
      </c>
      <c r="AH159" s="1411">
        <f t="shared" si="236"/>
        <v>0</v>
      </c>
      <c r="AI159" s="1411">
        <f t="shared" si="236"/>
        <v>0</v>
      </c>
      <c r="AJ159" s="1411">
        <f t="shared" si="236"/>
        <v>0</v>
      </c>
      <c r="AK159" s="1411">
        <f t="shared" si="236"/>
        <v>0</v>
      </c>
      <c r="AL159" s="1411">
        <f t="shared" si="236"/>
        <v>0</v>
      </c>
      <c r="AM159" s="1411">
        <f t="shared" si="236"/>
        <v>0</v>
      </c>
      <c r="AN159" s="1411">
        <f t="shared" si="236"/>
        <v>0</v>
      </c>
      <c r="AO159" s="1411">
        <f t="shared" si="236"/>
        <v>0</v>
      </c>
      <c r="AP159" s="1411">
        <f t="shared" si="236"/>
        <v>0</v>
      </c>
      <c r="AQ159" s="1411">
        <f t="shared" si="236"/>
        <v>0</v>
      </c>
      <c r="AR159" s="1411">
        <f t="shared" si="236"/>
        <v>0</v>
      </c>
      <c r="AS159" s="1411">
        <f t="shared" si="236"/>
        <v>0</v>
      </c>
      <c r="AT159" s="1411">
        <f t="shared" si="236"/>
        <v>0</v>
      </c>
      <c r="AU159" s="1411">
        <f t="shared" si="236"/>
        <v>0</v>
      </c>
      <c r="AV159" s="1411">
        <f t="shared" ref="AV159:AV197" si="237">SUM(AB159:AU159)</f>
        <v>0</v>
      </c>
      <c r="AW159" s="1411"/>
      <c r="AX159" s="1411"/>
      <c r="AY159" s="1411"/>
      <c r="AZ159" s="1411"/>
      <c r="BA159" s="1411"/>
      <c r="BB159" s="1411"/>
      <c r="BC159" s="1411"/>
      <c r="BD159" s="1411"/>
      <c r="BE159" s="1411"/>
      <c r="BF159" s="1411"/>
      <c r="BG159" s="1411"/>
      <c r="BH159" s="1411"/>
      <c r="BI159" s="1411"/>
      <c r="BJ159" s="1411"/>
      <c r="BK159" s="1411"/>
      <c r="BL159" s="1411"/>
      <c r="BM159" s="1411"/>
      <c r="BN159" s="1411"/>
      <c r="BO159" s="1411"/>
      <c r="BP159" s="1411"/>
      <c r="BQ159" s="1411"/>
    </row>
    <row r="160" spans="1:69" s="1412" customFormat="1" ht="12.75">
      <c r="A160" s="1371" t="s">
        <v>1257</v>
      </c>
      <c r="B160" s="248" t="s">
        <v>1006</v>
      </c>
      <c r="C160" s="1410">
        <f>'I4 BO ASSETS'!I19</f>
        <v>0</v>
      </c>
      <c r="D160" s="1411">
        <f t="shared" si="228"/>
        <v>0</v>
      </c>
      <c r="E160" s="1411">
        <f t="shared" si="228"/>
        <v>0</v>
      </c>
      <c r="F160" s="1411">
        <f t="shared" si="233"/>
        <v>0</v>
      </c>
      <c r="G160" s="1411">
        <f t="shared" si="229"/>
        <v>0</v>
      </c>
      <c r="H160" s="1411">
        <f t="shared" ref="H160:Z160" si="238">$D160*H591</f>
        <v>0</v>
      </c>
      <c r="I160" s="1411">
        <f t="shared" si="238"/>
        <v>0</v>
      </c>
      <c r="J160" s="1411">
        <f t="shared" si="238"/>
        <v>0</v>
      </c>
      <c r="K160" s="1411">
        <f t="shared" si="238"/>
        <v>0</v>
      </c>
      <c r="L160" s="1411">
        <f t="shared" si="238"/>
        <v>0</v>
      </c>
      <c r="M160" s="1411">
        <f t="shared" si="238"/>
        <v>0</v>
      </c>
      <c r="N160" s="1411">
        <f t="shared" si="238"/>
        <v>0</v>
      </c>
      <c r="O160" s="1411">
        <f t="shared" si="238"/>
        <v>0</v>
      </c>
      <c r="P160" s="1411">
        <f t="shared" si="238"/>
        <v>0</v>
      </c>
      <c r="Q160" s="1411">
        <f t="shared" si="238"/>
        <v>0</v>
      </c>
      <c r="R160" s="1411">
        <f t="shared" si="238"/>
        <v>0</v>
      </c>
      <c r="S160" s="1411">
        <f t="shared" si="238"/>
        <v>0</v>
      </c>
      <c r="T160" s="1411">
        <f t="shared" si="238"/>
        <v>0</v>
      </c>
      <c r="U160" s="1411">
        <f t="shared" si="238"/>
        <v>0</v>
      </c>
      <c r="V160" s="1411">
        <f t="shared" si="238"/>
        <v>0</v>
      </c>
      <c r="W160" s="1411">
        <f t="shared" si="238"/>
        <v>0</v>
      </c>
      <c r="X160" s="1411">
        <f t="shared" si="238"/>
        <v>0</v>
      </c>
      <c r="Y160" s="1411">
        <f t="shared" si="238"/>
        <v>0</v>
      </c>
      <c r="Z160" s="1411">
        <f t="shared" si="238"/>
        <v>0</v>
      </c>
      <c r="AA160" s="1411">
        <f t="shared" si="235"/>
        <v>0</v>
      </c>
      <c r="AB160" s="1411">
        <f t="shared" si="231"/>
        <v>0</v>
      </c>
      <c r="AC160" s="1411">
        <f t="shared" ref="AC160:AU160" si="239">$E160*AC591</f>
        <v>0</v>
      </c>
      <c r="AD160" s="1411">
        <f t="shared" si="239"/>
        <v>0</v>
      </c>
      <c r="AE160" s="1411">
        <f t="shared" si="239"/>
        <v>0</v>
      </c>
      <c r="AF160" s="1411">
        <f t="shared" si="239"/>
        <v>0</v>
      </c>
      <c r="AG160" s="1411">
        <f t="shared" si="239"/>
        <v>0</v>
      </c>
      <c r="AH160" s="1411">
        <f t="shared" si="239"/>
        <v>0</v>
      </c>
      <c r="AI160" s="1411">
        <f t="shared" si="239"/>
        <v>0</v>
      </c>
      <c r="AJ160" s="1411">
        <f t="shared" si="239"/>
        <v>0</v>
      </c>
      <c r="AK160" s="1411">
        <f t="shared" si="239"/>
        <v>0</v>
      </c>
      <c r="AL160" s="1411">
        <f t="shared" si="239"/>
        <v>0</v>
      </c>
      <c r="AM160" s="1411">
        <f t="shared" si="239"/>
        <v>0</v>
      </c>
      <c r="AN160" s="1411">
        <f t="shared" si="239"/>
        <v>0</v>
      </c>
      <c r="AO160" s="1411">
        <f t="shared" si="239"/>
        <v>0</v>
      </c>
      <c r="AP160" s="1411">
        <f t="shared" si="239"/>
        <v>0</v>
      </c>
      <c r="AQ160" s="1411">
        <f t="shared" si="239"/>
        <v>0</v>
      </c>
      <c r="AR160" s="1411">
        <f t="shared" si="239"/>
        <v>0</v>
      </c>
      <c r="AS160" s="1411">
        <f t="shared" si="239"/>
        <v>0</v>
      </c>
      <c r="AT160" s="1411">
        <f t="shared" si="239"/>
        <v>0</v>
      </c>
      <c r="AU160" s="1411">
        <f t="shared" si="239"/>
        <v>0</v>
      </c>
      <c r="AV160" s="1411">
        <f t="shared" si="237"/>
        <v>0</v>
      </c>
      <c r="AW160" s="1411"/>
      <c r="AX160" s="1411"/>
      <c r="AY160" s="1411"/>
      <c r="AZ160" s="1411"/>
      <c r="BA160" s="1411"/>
      <c r="BB160" s="1411"/>
      <c r="BC160" s="1411"/>
      <c r="BD160" s="1411"/>
      <c r="BE160" s="1411"/>
      <c r="BF160" s="1411"/>
      <c r="BG160" s="1411"/>
      <c r="BH160" s="1411"/>
      <c r="BI160" s="1411"/>
      <c r="BJ160" s="1411"/>
      <c r="BK160" s="1411"/>
      <c r="BL160" s="1411"/>
      <c r="BM160" s="1411"/>
      <c r="BN160" s="1411"/>
      <c r="BO160" s="1411"/>
      <c r="BP160" s="1411"/>
      <c r="BQ160" s="1411"/>
    </row>
    <row r="161" spans="1:69" s="1412" customFormat="1" ht="12.75">
      <c r="A161" s="1371" t="s">
        <v>1258</v>
      </c>
      <c r="B161" s="248" t="s">
        <v>1008</v>
      </c>
      <c r="C161" s="1410">
        <f>'I4 BO ASSETS'!I20</f>
        <v>0</v>
      </c>
      <c r="D161" s="1411">
        <f t="shared" si="228"/>
        <v>0</v>
      </c>
      <c r="E161" s="1411">
        <f t="shared" si="228"/>
        <v>0</v>
      </c>
      <c r="F161" s="1411">
        <f t="shared" si="233"/>
        <v>0</v>
      </c>
      <c r="G161" s="1411">
        <f t="shared" si="229"/>
        <v>0</v>
      </c>
      <c r="H161" s="1411">
        <f t="shared" ref="H161:Z161" si="240">$D161*H592</f>
        <v>0</v>
      </c>
      <c r="I161" s="1411">
        <f t="shared" si="240"/>
        <v>0</v>
      </c>
      <c r="J161" s="1411">
        <f t="shared" si="240"/>
        <v>0</v>
      </c>
      <c r="K161" s="1411">
        <f t="shared" si="240"/>
        <v>0</v>
      </c>
      <c r="L161" s="1411">
        <f t="shared" si="240"/>
        <v>0</v>
      </c>
      <c r="M161" s="1411">
        <f t="shared" si="240"/>
        <v>0</v>
      </c>
      <c r="N161" s="1411">
        <f t="shared" si="240"/>
        <v>0</v>
      </c>
      <c r="O161" s="1411">
        <f t="shared" si="240"/>
        <v>0</v>
      </c>
      <c r="P161" s="1411">
        <f t="shared" si="240"/>
        <v>0</v>
      </c>
      <c r="Q161" s="1411">
        <f t="shared" si="240"/>
        <v>0</v>
      </c>
      <c r="R161" s="1411">
        <f t="shared" si="240"/>
        <v>0</v>
      </c>
      <c r="S161" s="1411">
        <f t="shared" si="240"/>
        <v>0</v>
      </c>
      <c r="T161" s="1411">
        <f t="shared" si="240"/>
        <v>0</v>
      </c>
      <c r="U161" s="1411">
        <f t="shared" si="240"/>
        <v>0</v>
      </c>
      <c r="V161" s="1411">
        <f t="shared" si="240"/>
        <v>0</v>
      </c>
      <c r="W161" s="1411">
        <f t="shared" si="240"/>
        <v>0</v>
      </c>
      <c r="X161" s="1411">
        <f t="shared" si="240"/>
        <v>0</v>
      </c>
      <c r="Y161" s="1411">
        <f t="shared" si="240"/>
        <v>0</v>
      </c>
      <c r="Z161" s="1411">
        <f t="shared" si="240"/>
        <v>0</v>
      </c>
      <c r="AA161" s="1411">
        <f t="shared" si="235"/>
        <v>0</v>
      </c>
      <c r="AB161" s="1411">
        <f t="shared" si="231"/>
        <v>0</v>
      </c>
      <c r="AC161" s="1411">
        <f t="shared" ref="AC161:AU161" si="241">$E161*AC592</f>
        <v>0</v>
      </c>
      <c r="AD161" s="1411">
        <f t="shared" si="241"/>
        <v>0</v>
      </c>
      <c r="AE161" s="1411">
        <f t="shared" si="241"/>
        <v>0</v>
      </c>
      <c r="AF161" s="1411">
        <f t="shared" si="241"/>
        <v>0</v>
      </c>
      <c r="AG161" s="1411">
        <f t="shared" si="241"/>
        <v>0</v>
      </c>
      <c r="AH161" s="1411">
        <f t="shared" si="241"/>
        <v>0</v>
      </c>
      <c r="AI161" s="1411">
        <f t="shared" si="241"/>
        <v>0</v>
      </c>
      <c r="AJ161" s="1411">
        <f t="shared" si="241"/>
        <v>0</v>
      </c>
      <c r="AK161" s="1411">
        <f t="shared" si="241"/>
        <v>0</v>
      </c>
      <c r="AL161" s="1411">
        <f t="shared" si="241"/>
        <v>0</v>
      </c>
      <c r="AM161" s="1411">
        <f t="shared" si="241"/>
        <v>0</v>
      </c>
      <c r="AN161" s="1411">
        <f t="shared" si="241"/>
        <v>0</v>
      </c>
      <c r="AO161" s="1411">
        <f t="shared" si="241"/>
        <v>0</v>
      </c>
      <c r="AP161" s="1411">
        <f t="shared" si="241"/>
        <v>0</v>
      </c>
      <c r="AQ161" s="1411">
        <f t="shared" si="241"/>
        <v>0</v>
      </c>
      <c r="AR161" s="1411">
        <f t="shared" si="241"/>
        <v>0</v>
      </c>
      <c r="AS161" s="1411">
        <f t="shared" si="241"/>
        <v>0</v>
      </c>
      <c r="AT161" s="1411">
        <f t="shared" si="241"/>
        <v>0</v>
      </c>
      <c r="AU161" s="1411">
        <f t="shared" si="241"/>
        <v>0</v>
      </c>
      <c r="AV161" s="1411">
        <f t="shared" si="237"/>
        <v>0</v>
      </c>
      <c r="AW161" s="1411"/>
      <c r="AX161" s="1411"/>
      <c r="AY161" s="1411"/>
      <c r="AZ161" s="1411"/>
      <c r="BA161" s="1411"/>
      <c r="BB161" s="1411"/>
      <c r="BC161" s="1411"/>
      <c r="BD161" s="1411"/>
      <c r="BE161" s="1411"/>
      <c r="BF161" s="1411"/>
      <c r="BG161" s="1411"/>
      <c r="BH161" s="1411"/>
      <c r="BI161" s="1411"/>
      <c r="BJ161" s="1411"/>
      <c r="BK161" s="1411"/>
      <c r="BL161" s="1411"/>
      <c r="BM161" s="1411"/>
      <c r="BN161" s="1411"/>
      <c r="BO161" s="1411"/>
      <c r="BP161" s="1411"/>
      <c r="BQ161" s="1411"/>
    </row>
    <row r="162" spans="1:69" s="1412" customFormat="1" ht="12.75">
      <c r="A162" s="1371">
        <v>1806</v>
      </c>
      <c r="B162" s="248" t="s">
        <v>237</v>
      </c>
      <c r="C162" s="1410">
        <f>'I4 BO ASSETS'!I21</f>
        <v>0</v>
      </c>
      <c r="D162" s="1411">
        <f t="shared" si="228"/>
        <v>0</v>
      </c>
      <c r="E162" s="1411">
        <f t="shared" si="228"/>
        <v>0</v>
      </c>
      <c r="F162" s="1411">
        <f t="shared" si="233"/>
        <v>0</v>
      </c>
      <c r="G162" s="1411">
        <f t="shared" si="229"/>
        <v>0</v>
      </c>
      <c r="H162" s="1411">
        <f t="shared" ref="H162:Z162" si="242">$D162*H593</f>
        <v>0</v>
      </c>
      <c r="I162" s="1411">
        <f t="shared" si="242"/>
        <v>0</v>
      </c>
      <c r="J162" s="1411">
        <f t="shared" si="242"/>
        <v>0</v>
      </c>
      <c r="K162" s="1411">
        <f t="shared" si="242"/>
        <v>0</v>
      </c>
      <c r="L162" s="1411">
        <f t="shared" si="242"/>
        <v>0</v>
      </c>
      <c r="M162" s="1411">
        <f t="shared" si="242"/>
        <v>0</v>
      </c>
      <c r="N162" s="1411">
        <f t="shared" si="242"/>
        <v>0</v>
      </c>
      <c r="O162" s="1411">
        <f t="shared" si="242"/>
        <v>0</v>
      </c>
      <c r="P162" s="1411">
        <f t="shared" si="242"/>
        <v>0</v>
      </c>
      <c r="Q162" s="1411">
        <f t="shared" si="242"/>
        <v>0</v>
      </c>
      <c r="R162" s="1411">
        <f t="shared" si="242"/>
        <v>0</v>
      </c>
      <c r="S162" s="1411">
        <f t="shared" si="242"/>
        <v>0</v>
      </c>
      <c r="T162" s="1411">
        <f t="shared" si="242"/>
        <v>0</v>
      </c>
      <c r="U162" s="1411">
        <f t="shared" si="242"/>
        <v>0</v>
      </c>
      <c r="V162" s="1411">
        <f t="shared" si="242"/>
        <v>0</v>
      </c>
      <c r="W162" s="1411">
        <f t="shared" si="242"/>
        <v>0</v>
      </c>
      <c r="X162" s="1411">
        <f t="shared" si="242"/>
        <v>0</v>
      </c>
      <c r="Y162" s="1411">
        <f t="shared" si="242"/>
        <v>0</v>
      </c>
      <c r="Z162" s="1411">
        <f t="shared" si="242"/>
        <v>0</v>
      </c>
      <c r="AA162" s="1411">
        <f t="shared" si="235"/>
        <v>0</v>
      </c>
      <c r="AB162" s="1411">
        <f t="shared" si="231"/>
        <v>0</v>
      </c>
      <c r="AC162" s="1411">
        <f t="shared" ref="AC162:AU162" si="243">$E162*AC593</f>
        <v>0</v>
      </c>
      <c r="AD162" s="1411">
        <f t="shared" si="243"/>
        <v>0</v>
      </c>
      <c r="AE162" s="1411">
        <f t="shared" si="243"/>
        <v>0</v>
      </c>
      <c r="AF162" s="1411">
        <f t="shared" si="243"/>
        <v>0</v>
      </c>
      <c r="AG162" s="1411">
        <f t="shared" si="243"/>
        <v>0</v>
      </c>
      <c r="AH162" s="1411">
        <f t="shared" si="243"/>
        <v>0</v>
      </c>
      <c r="AI162" s="1411">
        <f t="shared" si="243"/>
        <v>0</v>
      </c>
      <c r="AJ162" s="1411">
        <f t="shared" si="243"/>
        <v>0</v>
      </c>
      <c r="AK162" s="1411">
        <f t="shared" si="243"/>
        <v>0</v>
      </c>
      <c r="AL162" s="1411">
        <f t="shared" si="243"/>
        <v>0</v>
      </c>
      <c r="AM162" s="1411">
        <f t="shared" si="243"/>
        <v>0</v>
      </c>
      <c r="AN162" s="1411">
        <f t="shared" si="243"/>
        <v>0</v>
      </c>
      <c r="AO162" s="1411">
        <f t="shared" si="243"/>
        <v>0</v>
      </c>
      <c r="AP162" s="1411">
        <f t="shared" si="243"/>
        <v>0</v>
      </c>
      <c r="AQ162" s="1411">
        <f t="shared" si="243"/>
        <v>0</v>
      </c>
      <c r="AR162" s="1411">
        <f t="shared" si="243"/>
        <v>0</v>
      </c>
      <c r="AS162" s="1411">
        <f t="shared" si="243"/>
        <v>0</v>
      </c>
      <c r="AT162" s="1411">
        <f t="shared" si="243"/>
        <v>0</v>
      </c>
      <c r="AU162" s="1411">
        <f t="shared" si="243"/>
        <v>0</v>
      </c>
      <c r="AV162" s="1411">
        <f t="shared" si="237"/>
        <v>0</v>
      </c>
      <c r="AW162" s="1411"/>
      <c r="AX162" s="1411"/>
      <c r="AY162" s="1411"/>
      <c r="AZ162" s="1411"/>
      <c r="BA162" s="1411"/>
      <c r="BB162" s="1411"/>
      <c r="BC162" s="1411"/>
      <c r="BD162" s="1411"/>
      <c r="BE162" s="1411"/>
      <c r="BF162" s="1411"/>
      <c r="BG162" s="1411"/>
      <c r="BH162" s="1411"/>
      <c r="BI162" s="1411"/>
      <c r="BJ162" s="1411"/>
      <c r="BK162" s="1411"/>
      <c r="BL162" s="1411"/>
      <c r="BM162" s="1411"/>
      <c r="BN162" s="1411"/>
      <c r="BO162" s="1411"/>
      <c r="BP162" s="1411"/>
      <c r="BQ162" s="1411"/>
    </row>
    <row r="163" spans="1:69" s="1412" customFormat="1" ht="12.75">
      <c r="A163" s="1371" t="s">
        <v>1259</v>
      </c>
      <c r="B163" s="248" t="s">
        <v>1007</v>
      </c>
      <c r="C163" s="1410">
        <f>'I4 BO ASSETS'!I22</f>
        <v>0</v>
      </c>
      <c r="D163" s="1411">
        <f t="shared" si="228"/>
        <v>0</v>
      </c>
      <c r="E163" s="1411">
        <f t="shared" si="228"/>
        <v>0</v>
      </c>
      <c r="F163" s="1411">
        <f t="shared" si="233"/>
        <v>0</v>
      </c>
      <c r="G163" s="1411">
        <f t="shared" si="229"/>
        <v>0</v>
      </c>
      <c r="H163" s="1411">
        <f t="shared" ref="H163:Z163" si="244">$D163*H594</f>
        <v>0</v>
      </c>
      <c r="I163" s="1411">
        <f t="shared" si="244"/>
        <v>0</v>
      </c>
      <c r="J163" s="1411">
        <f t="shared" si="244"/>
        <v>0</v>
      </c>
      <c r="K163" s="1411">
        <f t="shared" si="244"/>
        <v>0</v>
      </c>
      <c r="L163" s="1411">
        <f t="shared" si="244"/>
        <v>0</v>
      </c>
      <c r="M163" s="1411">
        <f t="shared" si="244"/>
        <v>0</v>
      </c>
      <c r="N163" s="1411">
        <f t="shared" si="244"/>
        <v>0</v>
      </c>
      <c r="O163" s="1411">
        <f t="shared" si="244"/>
        <v>0</v>
      </c>
      <c r="P163" s="1411">
        <f t="shared" si="244"/>
        <v>0</v>
      </c>
      <c r="Q163" s="1411">
        <f t="shared" si="244"/>
        <v>0</v>
      </c>
      <c r="R163" s="1411">
        <f t="shared" si="244"/>
        <v>0</v>
      </c>
      <c r="S163" s="1411">
        <f t="shared" si="244"/>
        <v>0</v>
      </c>
      <c r="T163" s="1411">
        <f t="shared" si="244"/>
        <v>0</v>
      </c>
      <c r="U163" s="1411">
        <f t="shared" si="244"/>
        <v>0</v>
      </c>
      <c r="V163" s="1411">
        <f t="shared" si="244"/>
        <v>0</v>
      </c>
      <c r="W163" s="1411">
        <f t="shared" si="244"/>
        <v>0</v>
      </c>
      <c r="X163" s="1411">
        <f t="shared" si="244"/>
        <v>0</v>
      </c>
      <c r="Y163" s="1411">
        <f t="shared" si="244"/>
        <v>0</v>
      </c>
      <c r="Z163" s="1411">
        <f t="shared" si="244"/>
        <v>0</v>
      </c>
      <c r="AA163" s="1411">
        <f t="shared" si="235"/>
        <v>0</v>
      </c>
      <c r="AB163" s="1411">
        <f t="shared" si="231"/>
        <v>0</v>
      </c>
      <c r="AC163" s="1411">
        <f t="shared" ref="AC163:AU163" si="245">$E163*AC594</f>
        <v>0</v>
      </c>
      <c r="AD163" s="1411">
        <f t="shared" si="245"/>
        <v>0</v>
      </c>
      <c r="AE163" s="1411">
        <f t="shared" si="245"/>
        <v>0</v>
      </c>
      <c r="AF163" s="1411">
        <f t="shared" si="245"/>
        <v>0</v>
      </c>
      <c r="AG163" s="1411">
        <f t="shared" si="245"/>
        <v>0</v>
      </c>
      <c r="AH163" s="1411">
        <f t="shared" si="245"/>
        <v>0</v>
      </c>
      <c r="AI163" s="1411">
        <f t="shared" si="245"/>
        <v>0</v>
      </c>
      <c r="AJ163" s="1411">
        <f t="shared" si="245"/>
        <v>0</v>
      </c>
      <c r="AK163" s="1411">
        <f t="shared" si="245"/>
        <v>0</v>
      </c>
      <c r="AL163" s="1411">
        <f t="shared" si="245"/>
        <v>0</v>
      </c>
      <c r="AM163" s="1411">
        <f t="shared" si="245"/>
        <v>0</v>
      </c>
      <c r="AN163" s="1411">
        <f t="shared" si="245"/>
        <v>0</v>
      </c>
      <c r="AO163" s="1411">
        <f t="shared" si="245"/>
        <v>0</v>
      </c>
      <c r="AP163" s="1411">
        <f t="shared" si="245"/>
        <v>0</v>
      </c>
      <c r="AQ163" s="1411">
        <f t="shared" si="245"/>
        <v>0</v>
      </c>
      <c r="AR163" s="1411">
        <f t="shared" si="245"/>
        <v>0</v>
      </c>
      <c r="AS163" s="1411">
        <f t="shared" si="245"/>
        <v>0</v>
      </c>
      <c r="AT163" s="1411">
        <f t="shared" si="245"/>
        <v>0</v>
      </c>
      <c r="AU163" s="1411">
        <f t="shared" si="245"/>
        <v>0</v>
      </c>
      <c r="AV163" s="1411">
        <f t="shared" si="237"/>
        <v>0</v>
      </c>
      <c r="AW163" s="1411"/>
      <c r="AX163" s="1411"/>
      <c r="AY163" s="1411"/>
      <c r="AZ163" s="1411"/>
      <c r="BA163" s="1411"/>
      <c r="BB163" s="1411"/>
      <c r="BC163" s="1411"/>
      <c r="BD163" s="1411"/>
      <c r="BE163" s="1411"/>
      <c r="BF163" s="1411"/>
      <c r="BG163" s="1411"/>
      <c r="BH163" s="1411"/>
      <c r="BI163" s="1411"/>
      <c r="BJ163" s="1411"/>
      <c r="BK163" s="1411"/>
      <c r="BL163" s="1411"/>
      <c r="BM163" s="1411"/>
      <c r="BN163" s="1411"/>
      <c r="BO163" s="1411"/>
      <c r="BP163" s="1411"/>
      <c r="BQ163" s="1411"/>
    </row>
    <row r="164" spans="1:69" s="1412" customFormat="1" ht="12.75">
      <c r="A164" s="1371" t="s">
        <v>1260</v>
      </c>
      <c r="B164" s="248" t="s">
        <v>1009</v>
      </c>
      <c r="C164" s="1410">
        <f>'I4 BO ASSETS'!I23</f>
        <v>-32000</v>
      </c>
      <c r="D164" s="1411">
        <f t="shared" si="228"/>
        <v>-32000</v>
      </c>
      <c r="E164" s="1411">
        <f t="shared" si="228"/>
        <v>0</v>
      </c>
      <c r="F164" s="1411">
        <f t="shared" si="233"/>
        <v>-32000</v>
      </c>
      <c r="G164" s="1411">
        <f t="shared" si="229"/>
        <v>-10983.672403889479</v>
      </c>
      <c r="H164" s="1411">
        <f t="shared" ref="H164:Z164" si="246">$D164*H595</f>
        <v>-5825.0269117172757</v>
      </c>
      <c r="I164" s="1411">
        <f t="shared" si="246"/>
        <v>-15014.287271451898</v>
      </c>
      <c r="J164" s="1411">
        <f t="shared" si="246"/>
        <v>0</v>
      </c>
      <c r="K164" s="1411">
        <f t="shared" si="246"/>
        <v>0</v>
      </c>
      <c r="L164" s="1411">
        <f t="shared" si="246"/>
        <v>0</v>
      </c>
      <c r="M164" s="1411">
        <f t="shared" si="246"/>
        <v>-101.73367153779658</v>
      </c>
      <c r="N164" s="1411">
        <f t="shared" si="246"/>
        <v>-12.928850747036261</v>
      </c>
      <c r="O164" s="1411">
        <f t="shared" si="246"/>
        <v>-62.350890656513627</v>
      </c>
      <c r="P164" s="1411">
        <f t="shared" si="246"/>
        <v>0</v>
      </c>
      <c r="Q164" s="1411">
        <f t="shared" si="246"/>
        <v>0</v>
      </c>
      <c r="R164" s="1411">
        <f t="shared" si="246"/>
        <v>0</v>
      </c>
      <c r="S164" s="1411">
        <f t="shared" si="246"/>
        <v>0</v>
      </c>
      <c r="T164" s="1411">
        <f t="shared" si="246"/>
        <v>0</v>
      </c>
      <c r="U164" s="1411">
        <f t="shared" si="246"/>
        <v>0</v>
      </c>
      <c r="V164" s="1411">
        <f t="shared" si="246"/>
        <v>0</v>
      </c>
      <c r="W164" s="1411">
        <f t="shared" si="246"/>
        <v>0</v>
      </c>
      <c r="X164" s="1411">
        <f t="shared" si="246"/>
        <v>0</v>
      </c>
      <c r="Y164" s="1411">
        <f t="shared" si="246"/>
        <v>0</v>
      </c>
      <c r="Z164" s="1411">
        <f t="shared" si="246"/>
        <v>0</v>
      </c>
      <c r="AA164" s="1411">
        <f t="shared" si="235"/>
        <v>-32000</v>
      </c>
      <c r="AB164" s="1411">
        <f t="shared" si="231"/>
        <v>0</v>
      </c>
      <c r="AC164" s="1411">
        <f t="shared" ref="AC164:AU164" si="247">$E164*AC595</f>
        <v>0</v>
      </c>
      <c r="AD164" s="1411">
        <f t="shared" si="247"/>
        <v>0</v>
      </c>
      <c r="AE164" s="1411">
        <f t="shared" si="247"/>
        <v>0</v>
      </c>
      <c r="AF164" s="1411">
        <f t="shared" si="247"/>
        <v>0</v>
      </c>
      <c r="AG164" s="1411">
        <f t="shared" si="247"/>
        <v>0</v>
      </c>
      <c r="AH164" s="1411">
        <f t="shared" si="247"/>
        <v>0</v>
      </c>
      <c r="AI164" s="1411">
        <f t="shared" si="247"/>
        <v>0</v>
      </c>
      <c r="AJ164" s="1411">
        <f t="shared" si="247"/>
        <v>0</v>
      </c>
      <c r="AK164" s="1411">
        <f t="shared" si="247"/>
        <v>0</v>
      </c>
      <c r="AL164" s="1411">
        <f t="shared" si="247"/>
        <v>0</v>
      </c>
      <c r="AM164" s="1411">
        <f t="shared" si="247"/>
        <v>0</v>
      </c>
      <c r="AN164" s="1411">
        <f t="shared" si="247"/>
        <v>0</v>
      </c>
      <c r="AO164" s="1411">
        <f t="shared" si="247"/>
        <v>0</v>
      </c>
      <c r="AP164" s="1411">
        <f t="shared" si="247"/>
        <v>0</v>
      </c>
      <c r="AQ164" s="1411">
        <f t="shared" si="247"/>
        <v>0</v>
      </c>
      <c r="AR164" s="1411">
        <f t="shared" si="247"/>
        <v>0</v>
      </c>
      <c r="AS164" s="1411">
        <f t="shared" si="247"/>
        <v>0</v>
      </c>
      <c r="AT164" s="1411">
        <f t="shared" si="247"/>
        <v>0</v>
      </c>
      <c r="AU164" s="1411">
        <f t="shared" si="247"/>
        <v>0</v>
      </c>
      <c r="AV164" s="1411">
        <f t="shared" si="237"/>
        <v>0</v>
      </c>
      <c r="AW164" s="1411"/>
      <c r="AX164" s="1411"/>
      <c r="AY164" s="1411"/>
      <c r="AZ164" s="1411"/>
      <c r="BA164" s="1411"/>
      <c r="BB164" s="1411"/>
      <c r="BC164" s="1411"/>
      <c r="BD164" s="1411"/>
      <c r="BE164" s="1411"/>
      <c r="BF164" s="1411"/>
      <c r="BG164" s="1411"/>
      <c r="BH164" s="1411"/>
      <c r="BI164" s="1411"/>
      <c r="BJ164" s="1411"/>
      <c r="BK164" s="1411"/>
      <c r="BL164" s="1411"/>
      <c r="BM164" s="1411"/>
      <c r="BN164" s="1411"/>
      <c r="BO164" s="1411"/>
      <c r="BP164" s="1411"/>
      <c r="BQ164" s="1411"/>
    </row>
    <row r="165" spans="1:69" s="1412" customFormat="1" ht="12.75">
      <c r="A165" s="1371">
        <v>1808</v>
      </c>
      <c r="B165" s="248" t="s">
        <v>238</v>
      </c>
      <c r="C165" s="1410">
        <f>'I4 BO ASSETS'!I24</f>
        <v>0</v>
      </c>
      <c r="D165" s="1411">
        <f t="shared" si="228"/>
        <v>0</v>
      </c>
      <c r="E165" s="1411">
        <f t="shared" si="228"/>
        <v>0</v>
      </c>
      <c r="F165" s="1411">
        <f t="shared" si="233"/>
        <v>0</v>
      </c>
      <c r="G165" s="1411">
        <f t="shared" si="229"/>
        <v>0</v>
      </c>
      <c r="H165" s="1411">
        <f t="shared" ref="H165:Z165" si="248">$D165*H596</f>
        <v>0</v>
      </c>
      <c r="I165" s="1411">
        <f t="shared" si="248"/>
        <v>0</v>
      </c>
      <c r="J165" s="1411">
        <f t="shared" si="248"/>
        <v>0</v>
      </c>
      <c r="K165" s="1411">
        <f t="shared" si="248"/>
        <v>0</v>
      </c>
      <c r="L165" s="1411">
        <f t="shared" si="248"/>
        <v>0</v>
      </c>
      <c r="M165" s="1411">
        <f t="shared" si="248"/>
        <v>0</v>
      </c>
      <c r="N165" s="1411">
        <f t="shared" si="248"/>
        <v>0</v>
      </c>
      <c r="O165" s="1411">
        <f t="shared" si="248"/>
        <v>0</v>
      </c>
      <c r="P165" s="1411">
        <f t="shared" si="248"/>
        <v>0</v>
      </c>
      <c r="Q165" s="1411">
        <f t="shared" si="248"/>
        <v>0</v>
      </c>
      <c r="R165" s="1411">
        <f t="shared" si="248"/>
        <v>0</v>
      </c>
      <c r="S165" s="1411">
        <f t="shared" si="248"/>
        <v>0</v>
      </c>
      <c r="T165" s="1411">
        <f t="shared" si="248"/>
        <v>0</v>
      </c>
      <c r="U165" s="1411">
        <f t="shared" si="248"/>
        <v>0</v>
      </c>
      <c r="V165" s="1411">
        <f t="shared" si="248"/>
        <v>0</v>
      </c>
      <c r="W165" s="1411">
        <f t="shared" si="248"/>
        <v>0</v>
      </c>
      <c r="X165" s="1411">
        <f t="shared" si="248"/>
        <v>0</v>
      </c>
      <c r="Y165" s="1411">
        <f t="shared" si="248"/>
        <v>0</v>
      </c>
      <c r="Z165" s="1411">
        <f t="shared" si="248"/>
        <v>0</v>
      </c>
      <c r="AA165" s="1411">
        <f t="shared" si="235"/>
        <v>0</v>
      </c>
      <c r="AB165" s="1411">
        <f t="shared" si="231"/>
        <v>0</v>
      </c>
      <c r="AC165" s="1411">
        <f t="shared" ref="AC165:AU165" si="249">$E165*AC596</f>
        <v>0</v>
      </c>
      <c r="AD165" s="1411">
        <f t="shared" si="249"/>
        <v>0</v>
      </c>
      <c r="AE165" s="1411">
        <f t="shared" si="249"/>
        <v>0</v>
      </c>
      <c r="AF165" s="1411">
        <f t="shared" si="249"/>
        <v>0</v>
      </c>
      <c r="AG165" s="1411">
        <f t="shared" si="249"/>
        <v>0</v>
      </c>
      <c r="AH165" s="1411">
        <f t="shared" si="249"/>
        <v>0</v>
      </c>
      <c r="AI165" s="1411">
        <f t="shared" si="249"/>
        <v>0</v>
      </c>
      <c r="AJ165" s="1411">
        <f t="shared" si="249"/>
        <v>0</v>
      </c>
      <c r="AK165" s="1411">
        <f t="shared" si="249"/>
        <v>0</v>
      </c>
      <c r="AL165" s="1411">
        <f t="shared" si="249"/>
        <v>0</v>
      </c>
      <c r="AM165" s="1411">
        <f t="shared" si="249"/>
        <v>0</v>
      </c>
      <c r="AN165" s="1411">
        <f t="shared" si="249"/>
        <v>0</v>
      </c>
      <c r="AO165" s="1411">
        <f t="shared" si="249"/>
        <v>0</v>
      </c>
      <c r="AP165" s="1411">
        <f t="shared" si="249"/>
        <v>0</v>
      </c>
      <c r="AQ165" s="1411">
        <f t="shared" si="249"/>
        <v>0</v>
      </c>
      <c r="AR165" s="1411">
        <f t="shared" si="249"/>
        <v>0</v>
      </c>
      <c r="AS165" s="1411">
        <f t="shared" si="249"/>
        <v>0</v>
      </c>
      <c r="AT165" s="1411">
        <f t="shared" si="249"/>
        <v>0</v>
      </c>
      <c r="AU165" s="1411">
        <f t="shared" si="249"/>
        <v>0</v>
      </c>
      <c r="AV165" s="1411">
        <f t="shared" si="237"/>
        <v>0</v>
      </c>
      <c r="AW165" s="1411"/>
      <c r="AX165" s="1411"/>
      <c r="AY165" s="1411"/>
      <c r="AZ165" s="1411"/>
      <c r="BA165" s="1411"/>
      <c r="BB165" s="1411"/>
      <c r="BC165" s="1411"/>
      <c r="BD165" s="1411"/>
      <c r="BE165" s="1411"/>
      <c r="BF165" s="1411"/>
      <c r="BG165" s="1411"/>
      <c r="BH165" s="1411"/>
      <c r="BI165" s="1411"/>
      <c r="BJ165" s="1411"/>
      <c r="BK165" s="1411"/>
      <c r="BL165" s="1411"/>
      <c r="BM165" s="1411"/>
      <c r="BN165" s="1411"/>
      <c r="BO165" s="1411"/>
      <c r="BP165" s="1411"/>
      <c r="BQ165" s="1411"/>
    </row>
    <row r="166" spans="1:69" s="1412" customFormat="1" ht="12.75">
      <c r="A166" s="1371" t="s">
        <v>1261</v>
      </c>
      <c r="B166" s="248" t="s">
        <v>1010</v>
      </c>
      <c r="C166" s="1410">
        <f>'I4 BO ASSETS'!I25</f>
        <v>0</v>
      </c>
      <c r="D166" s="1411">
        <f t="shared" si="228"/>
        <v>0</v>
      </c>
      <c r="E166" s="1411">
        <f t="shared" si="228"/>
        <v>0</v>
      </c>
      <c r="F166" s="1411">
        <f t="shared" si="233"/>
        <v>0</v>
      </c>
      <c r="G166" s="1411">
        <f t="shared" si="229"/>
        <v>0</v>
      </c>
      <c r="H166" s="1411">
        <f t="shared" ref="H166:Z166" si="250">$D166*H597</f>
        <v>0</v>
      </c>
      <c r="I166" s="1411">
        <f t="shared" si="250"/>
        <v>0</v>
      </c>
      <c r="J166" s="1411">
        <f t="shared" si="250"/>
        <v>0</v>
      </c>
      <c r="K166" s="1411">
        <f t="shared" si="250"/>
        <v>0</v>
      </c>
      <c r="L166" s="1411">
        <f t="shared" si="250"/>
        <v>0</v>
      </c>
      <c r="M166" s="1411">
        <f t="shared" si="250"/>
        <v>0</v>
      </c>
      <c r="N166" s="1411">
        <f t="shared" si="250"/>
        <v>0</v>
      </c>
      <c r="O166" s="1411">
        <f t="shared" si="250"/>
        <v>0</v>
      </c>
      <c r="P166" s="1411">
        <f t="shared" si="250"/>
        <v>0</v>
      </c>
      <c r="Q166" s="1411">
        <f t="shared" si="250"/>
        <v>0</v>
      </c>
      <c r="R166" s="1411">
        <f t="shared" si="250"/>
        <v>0</v>
      </c>
      <c r="S166" s="1411">
        <f t="shared" si="250"/>
        <v>0</v>
      </c>
      <c r="T166" s="1411">
        <f t="shared" si="250"/>
        <v>0</v>
      </c>
      <c r="U166" s="1411">
        <f t="shared" si="250"/>
        <v>0</v>
      </c>
      <c r="V166" s="1411">
        <f t="shared" si="250"/>
        <v>0</v>
      </c>
      <c r="W166" s="1411">
        <f t="shared" si="250"/>
        <v>0</v>
      </c>
      <c r="X166" s="1411">
        <f t="shared" si="250"/>
        <v>0</v>
      </c>
      <c r="Y166" s="1411">
        <f t="shared" si="250"/>
        <v>0</v>
      </c>
      <c r="Z166" s="1411">
        <f t="shared" si="250"/>
        <v>0</v>
      </c>
      <c r="AA166" s="1411">
        <f t="shared" si="235"/>
        <v>0</v>
      </c>
      <c r="AB166" s="1411">
        <f t="shared" si="231"/>
        <v>0</v>
      </c>
      <c r="AC166" s="1411">
        <f t="shared" ref="AC166:AU166" si="251">$E166*AC597</f>
        <v>0</v>
      </c>
      <c r="AD166" s="1411">
        <f t="shared" si="251"/>
        <v>0</v>
      </c>
      <c r="AE166" s="1411">
        <f t="shared" si="251"/>
        <v>0</v>
      </c>
      <c r="AF166" s="1411">
        <f t="shared" si="251"/>
        <v>0</v>
      </c>
      <c r="AG166" s="1411">
        <f t="shared" si="251"/>
        <v>0</v>
      </c>
      <c r="AH166" s="1411">
        <f t="shared" si="251"/>
        <v>0</v>
      </c>
      <c r="AI166" s="1411">
        <f t="shared" si="251"/>
        <v>0</v>
      </c>
      <c r="AJ166" s="1411">
        <f t="shared" si="251"/>
        <v>0</v>
      </c>
      <c r="AK166" s="1411">
        <f t="shared" si="251"/>
        <v>0</v>
      </c>
      <c r="AL166" s="1411">
        <f t="shared" si="251"/>
        <v>0</v>
      </c>
      <c r="AM166" s="1411">
        <f t="shared" si="251"/>
        <v>0</v>
      </c>
      <c r="AN166" s="1411">
        <f t="shared" si="251"/>
        <v>0</v>
      </c>
      <c r="AO166" s="1411">
        <f t="shared" si="251"/>
        <v>0</v>
      </c>
      <c r="AP166" s="1411">
        <f t="shared" si="251"/>
        <v>0</v>
      </c>
      <c r="AQ166" s="1411">
        <f t="shared" si="251"/>
        <v>0</v>
      </c>
      <c r="AR166" s="1411">
        <f t="shared" si="251"/>
        <v>0</v>
      </c>
      <c r="AS166" s="1411">
        <f t="shared" si="251"/>
        <v>0</v>
      </c>
      <c r="AT166" s="1411">
        <f t="shared" si="251"/>
        <v>0</v>
      </c>
      <c r="AU166" s="1411">
        <f t="shared" si="251"/>
        <v>0</v>
      </c>
      <c r="AV166" s="1411">
        <f t="shared" si="237"/>
        <v>0</v>
      </c>
      <c r="AW166" s="1411"/>
      <c r="AX166" s="1411"/>
      <c r="AY166" s="1411"/>
      <c r="AZ166" s="1411"/>
      <c r="BA166" s="1411"/>
      <c r="BB166" s="1411"/>
      <c r="BC166" s="1411"/>
      <c r="BD166" s="1411"/>
      <c r="BE166" s="1411"/>
      <c r="BF166" s="1411"/>
      <c r="BG166" s="1411"/>
      <c r="BH166" s="1411"/>
      <c r="BI166" s="1411"/>
      <c r="BJ166" s="1411"/>
      <c r="BK166" s="1411"/>
      <c r="BL166" s="1411"/>
      <c r="BM166" s="1411"/>
      <c r="BN166" s="1411"/>
      <c r="BO166" s="1411"/>
      <c r="BP166" s="1411"/>
      <c r="BQ166" s="1411"/>
    </row>
    <row r="167" spans="1:69" s="1412" customFormat="1" ht="12.75">
      <c r="A167" s="1371" t="s">
        <v>1262</v>
      </c>
      <c r="B167" s="248" t="s">
        <v>1011</v>
      </c>
      <c r="C167" s="1410">
        <f>'I4 BO ASSETS'!I26</f>
        <v>0</v>
      </c>
      <c r="D167" s="1411">
        <f t="shared" si="228"/>
        <v>0</v>
      </c>
      <c r="E167" s="1411">
        <f t="shared" si="228"/>
        <v>0</v>
      </c>
      <c r="F167" s="1411">
        <f t="shared" si="233"/>
        <v>0</v>
      </c>
      <c r="G167" s="1411">
        <f t="shared" si="229"/>
        <v>0</v>
      </c>
      <c r="H167" s="1411">
        <f t="shared" ref="H167:Z167" si="252">$D167*H598</f>
        <v>0</v>
      </c>
      <c r="I167" s="1411">
        <f t="shared" si="252"/>
        <v>0</v>
      </c>
      <c r="J167" s="1411">
        <f t="shared" si="252"/>
        <v>0</v>
      </c>
      <c r="K167" s="1411">
        <f t="shared" si="252"/>
        <v>0</v>
      </c>
      <c r="L167" s="1411">
        <f t="shared" si="252"/>
        <v>0</v>
      </c>
      <c r="M167" s="1411">
        <f t="shared" si="252"/>
        <v>0</v>
      </c>
      <c r="N167" s="1411">
        <f t="shared" si="252"/>
        <v>0</v>
      </c>
      <c r="O167" s="1411">
        <f t="shared" si="252"/>
        <v>0</v>
      </c>
      <c r="P167" s="1411">
        <f t="shared" si="252"/>
        <v>0</v>
      </c>
      <c r="Q167" s="1411">
        <f t="shared" si="252"/>
        <v>0</v>
      </c>
      <c r="R167" s="1411">
        <f t="shared" si="252"/>
        <v>0</v>
      </c>
      <c r="S167" s="1411">
        <f t="shared" si="252"/>
        <v>0</v>
      </c>
      <c r="T167" s="1411">
        <f t="shared" si="252"/>
        <v>0</v>
      </c>
      <c r="U167" s="1411">
        <f t="shared" si="252"/>
        <v>0</v>
      </c>
      <c r="V167" s="1411">
        <f t="shared" si="252"/>
        <v>0</v>
      </c>
      <c r="W167" s="1411">
        <f t="shared" si="252"/>
        <v>0</v>
      </c>
      <c r="X167" s="1411">
        <f t="shared" si="252"/>
        <v>0</v>
      </c>
      <c r="Y167" s="1411">
        <f t="shared" si="252"/>
        <v>0</v>
      </c>
      <c r="Z167" s="1411">
        <f t="shared" si="252"/>
        <v>0</v>
      </c>
      <c r="AA167" s="1411">
        <f t="shared" si="235"/>
        <v>0</v>
      </c>
      <c r="AB167" s="1411">
        <f t="shared" si="231"/>
        <v>0</v>
      </c>
      <c r="AC167" s="1411">
        <f t="shared" ref="AC167:AU167" si="253">$E167*AC598</f>
        <v>0</v>
      </c>
      <c r="AD167" s="1411">
        <f t="shared" si="253"/>
        <v>0</v>
      </c>
      <c r="AE167" s="1411">
        <f t="shared" si="253"/>
        <v>0</v>
      </c>
      <c r="AF167" s="1411">
        <f t="shared" si="253"/>
        <v>0</v>
      </c>
      <c r="AG167" s="1411">
        <f t="shared" si="253"/>
        <v>0</v>
      </c>
      <c r="AH167" s="1411">
        <f t="shared" si="253"/>
        <v>0</v>
      </c>
      <c r="AI167" s="1411">
        <f t="shared" si="253"/>
        <v>0</v>
      </c>
      <c r="AJ167" s="1411">
        <f t="shared" si="253"/>
        <v>0</v>
      </c>
      <c r="AK167" s="1411">
        <f t="shared" si="253"/>
        <v>0</v>
      </c>
      <c r="AL167" s="1411">
        <f t="shared" si="253"/>
        <v>0</v>
      </c>
      <c r="AM167" s="1411">
        <f t="shared" si="253"/>
        <v>0</v>
      </c>
      <c r="AN167" s="1411">
        <f t="shared" si="253"/>
        <v>0</v>
      </c>
      <c r="AO167" s="1411">
        <f t="shared" si="253"/>
        <v>0</v>
      </c>
      <c r="AP167" s="1411">
        <f t="shared" si="253"/>
        <v>0</v>
      </c>
      <c r="AQ167" s="1411">
        <f t="shared" si="253"/>
        <v>0</v>
      </c>
      <c r="AR167" s="1411">
        <f t="shared" si="253"/>
        <v>0</v>
      </c>
      <c r="AS167" s="1411">
        <f t="shared" si="253"/>
        <v>0</v>
      </c>
      <c r="AT167" s="1411">
        <f t="shared" si="253"/>
        <v>0</v>
      </c>
      <c r="AU167" s="1411">
        <f t="shared" si="253"/>
        <v>0</v>
      </c>
      <c r="AV167" s="1411">
        <f t="shared" si="237"/>
        <v>0</v>
      </c>
      <c r="AW167" s="1411"/>
      <c r="AX167" s="1411"/>
      <c r="AY167" s="1411"/>
      <c r="AZ167" s="1411"/>
      <c r="BA167" s="1411"/>
      <c r="BB167" s="1411"/>
      <c r="BC167" s="1411"/>
      <c r="BD167" s="1411"/>
      <c r="BE167" s="1411"/>
      <c r="BF167" s="1411"/>
      <c r="BG167" s="1411"/>
      <c r="BH167" s="1411"/>
      <c r="BI167" s="1411"/>
      <c r="BJ167" s="1411"/>
      <c r="BK167" s="1411"/>
      <c r="BL167" s="1411"/>
      <c r="BM167" s="1411"/>
      <c r="BN167" s="1411"/>
      <c r="BO167" s="1411"/>
      <c r="BP167" s="1411"/>
      <c r="BQ167" s="1411"/>
    </row>
    <row r="168" spans="1:69" s="1412" customFormat="1" ht="12.75">
      <c r="A168" s="1371">
        <v>1810</v>
      </c>
      <c r="B168" s="248" t="s">
        <v>239</v>
      </c>
      <c r="C168" s="1410">
        <f>'I4 BO ASSETS'!I27</f>
        <v>0</v>
      </c>
      <c r="D168" s="1411">
        <f t="shared" si="228"/>
        <v>0</v>
      </c>
      <c r="E168" s="1411">
        <f t="shared" si="228"/>
        <v>0</v>
      </c>
      <c r="F168" s="1411">
        <f t="shared" si="233"/>
        <v>0</v>
      </c>
      <c r="G168" s="1411">
        <f t="shared" si="229"/>
        <v>0</v>
      </c>
      <c r="H168" s="1411">
        <f t="shared" ref="H168:Z168" si="254">$D168*H599</f>
        <v>0</v>
      </c>
      <c r="I168" s="1411">
        <f t="shared" si="254"/>
        <v>0</v>
      </c>
      <c r="J168" s="1411">
        <f t="shared" si="254"/>
        <v>0</v>
      </c>
      <c r="K168" s="1411">
        <f t="shared" si="254"/>
        <v>0</v>
      </c>
      <c r="L168" s="1411">
        <f t="shared" si="254"/>
        <v>0</v>
      </c>
      <c r="M168" s="1411">
        <f t="shared" si="254"/>
        <v>0</v>
      </c>
      <c r="N168" s="1411">
        <f t="shared" si="254"/>
        <v>0</v>
      </c>
      <c r="O168" s="1411">
        <f t="shared" si="254"/>
        <v>0</v>
      </c>
      <c r="P168" s="1411">
        <f t="shared" si="254"/>
        <v>0</v>
      </c>
      <c r="Q168" s="1411">
        <f t="shared" si="254"/>
        <v>0</v>
      </c>
      <c r="R168" s="1411">
        <f t="shared" si="254"/>
        <v>0</v>
      </c>
      <c r="S168" s="1411">
        <f t="shared" si="254"/>
        <v>0</v>
      </c>
      <c r="T168" s="1411">
        <f t="shared" si="254"/>
        <v>0</v>
      </c>
      <c r="U168" s="1411">
        <f t="shared" si="254"/>
        <v>0</v>
      </c>
      <c r="V168" s="1411">
        <f t="shared" si="254"/>
        <v>0</v>
      </c>
      <c r="W168" s="1411">
        <f t="shared" si="254"/>
        <v>0</v>
      </c>
      <c r="X168" s="1411">
        <f t="shared" si="254"/>
        <v>0</v>
      </c>
      <c r="Y168" s="1411">
        <f t="shared" si="254"/>
        <v>0</v>
      </c>
      <c r="Z168" s="1411">
        <f t="shared" si="254"/>
        <v>0</v>
      </c>
      <c r="AA168" s="1411">
        <f t="shared" si="235"/>
        <v>0</v>
      </c>
      <c r="AB168" s="1411">
        <f t="shared" si="231"/>
        <v>0</v>
      </c>
      <c r="AC168" s="1411">
        <f t="shared" ref="AC168:AU168" si="255">$E168*AC599</f>
        <v>0</v>
      </c>
      <c r="AD168" s="1411">
        <f t="shared" si="255"/>
        <v>0</v>
      </c>
      <c r="AE168" s="1411">
        <f t="shared" si="255"/>
        <v>0</v>
      </c>
      <c r="AF168" s="1411">
        <f t="shared" si="255"/>
        <v>0</v>
      </c>
      <c r="AG168" s="1411">
        <f t="shared" si="255"/>
        <v>0</v>
      </c>
      <c r="AH168" s="1411">
        <f t="shared" si="255"/>
        <v>0</v>
      </c>
      <c r="AI168" s="1411">
        <f t="shared" si="255"/>
        <v>0</v>
      </c>
      <c r="AJ168" s="1411">
        <f t="shared" si="255"/>
        <v>0</v>
      </c>
      <c r="AK168" s="1411">
        <f t="shared" si="255"/>
        <v>0</v>
      </c>
      <c r="AL168" s="1411">
        <f t="shared" si="255"/>
        <v>0</v>
      </c>
      <c r="AM168" s="1411">
        <f t="shared" si="255"/>
        <v>0</v>
      </c>
      <c r="AN168" s="1411">
        <f t="shared" si="255"/>
        <v>0</v>
      </c>
      <c r="AO168" s="1411">
        <f t="shared" si="255"/>
        <v>0</v>
      </c>
      <c r="AP168" s="1411">
        <f t="shared" si="255"/>
        <v>0</v>
      </c>
      <c r="AQ168" s="1411">
        <f t="shared" si="255"/>
        <v>0</v>
      </c>
      <c r="AR168" s="1411">
        <f t="shared" si="255"/>
        <v>0</v>
      </c>
      <c r="AS168" s="1411">
        <f t="shared" si="255"/>
        <v>0</v>
      </c>
      <c r="AT168" s="1411">
        <f t="shared" si="255"/>
        <v>0</v>
      </c>
      <c r="AU168" s="1411">
        <f t="shared" si="255"/>
        <v>0</v>
      </c>
      <c r="AV168" s="1411">
        <f t="shared" si="237"/>
        <v>0</v>
      </c>
      <c r="AW168" s="1411"/>
      <c r="AX168" s="1411"/>
      <c r="AY168" s="1411"/>
      <c r="AZ168" s="1411"/>
      <c r="BA168" s="1411"/>
      <c r="BB168" s="1411"/>
      <c r="BC168" s="1411"/>
      <c r="BD168" s="1411"/>
      <c r="BE168" s="1411"/>
      <c r="BF168" s="1411"/>
      <c r="BG168" s="1411"/>
      <c r="BH168" s="1411"/>
      <c r="BI168" s="1411"/>
      <c r="BJ168" s="1411"/>
      <c r="BK168" s="1411"/>
      <c r="BL168" s="1411"/>
      <c r="BM168" s="1411"/>
      <c r="BN168" s="1411"/>
      <c r="BO168" s="1411"/>
      <c r="BP168" s="1411"/>
      <c r="BQ168" s="1411"/>
    </row>
    <row r="169" spans="1:69" s="1412" customFormat="1" ht="12.75">
      <c r="A169" s="1371" t="s">
        <v>1263</v>
      </c>
      <c r="B169" s="248" t="s">
        <v>1030</v>
      </c>
      <c r="C169" s="1410">
        <f>'I4 BO ASSETS'!I28</f>
        <v>0</v>
      </c>
      <c r="D169" s="1411">
        <f t="shared" si="228"/>
        <v>0</v>
      </c>
      <c r="E169" s="1411">
        <f t="shared" si="228"/>
        <v>0</v>
      </c>
      <c r="F169" s="1411">
        <f t="shared" si="233"/>
        <v>0</v>
      </c>
      <c r="G169" s="1411">
        <f t="shared" si="229"/>
        <v>0</v>
      </c>
      <c r="H169" s="1411">
        <f t="shared" ref="H169:Z169" si="256">$D169*H600</f>
        <v>0</v>
      </c>
      <c r="I169" s="1411">
        <f t="shared" si="256"/>
        <v>0</v>
      </c>
      <c r="J169" s="1411">
        <f t="shared" si="256"/>
        <v>0</v>
      </c>
      <c r="K169" s="1411">
        <f t="shared" si="256"/>
        <v>0</v>
      </c>
      <c r="L169" s="1411">
        <f t="shared" si="256"/>
        <v>0</v>
      </c>
      <c r="M169" s="1411">
        <f t="shared" si="256"/>
        <v>0</v>
      </c>
      <c r="N169" s="1411">
        <f t="shared" si="256"/>
        <v>0</v>
      </c>
      <c r="O169" s="1411">
        <f t="shared" si="256"/>
        <v>0</v>
      </c>
      <c r="P169" s="1411">
        <f t="shared" si="256"/>
        <v>0</v>
      </c>
      <c r="Q169" s="1411">
        <f t="shared" si="256"/>
        <v>0</v>
      </c>
      <c r="R169" s="1411">
        <f t="shared" si="256"/>
        <v>0</v>
      </c>
      <c r="S169" s="1411">
        <f t="shared" si="256"/>
        <v>0</v>
      </c>
      <c r="T169" s="1411">
        <f t="shared" si="256"/>
        <v>0</v>
      </c>
      <c r="U169" s="1411">
        <f t="shared" si="256"/>
        <v>0</v>
      </c>
      <c r="V169" s="1411">
        <f t="shared" si="256"/>
        <v>0</v>
      </c>
      <c r="W169" s="1411">
        <f t="shared" si="256"/>
        <v>0</v>
      </c>
      <c r="X169" s="1411">
        <f t="shared" si="256"/>
        <v>0</v>
      </c>
      <c r="Y169" s="1411">
        <f t="shared" si="256"/>
        <v>0</v>
      </c>
      <c r="Z169" s="1411">
        <f t="shared" si="256"/>
        <v>0</v>
      </c>
      <c r="AA169" s="1411">
        <f t="shared" si="235"/>
        <v>0</v>
      </c>
      <c r="AB169" s="1411">
        <f t="shared" si="231"/>
        <v>0</v>
      </c>
      <c r="AC169" s="1411">
        <f t="shared" ref="AC169:AU169" si="257">$E169*AC600</f>
        <v>0</v>
      </c>
      <c r="AD169" s="1411">
        <f t="shared" si="257"/>
        <v>0</v>
      </c>
      <c r="AE169" s="1411">
        <f t="shared" si="257"/>
        <v>0</v>
      </c>
      <c r="AF169" s="1411">
        <f t="shared" si="257"/>
        <v>0</v>
      </c>
      <c r="AG169" s="1411">
        <f t="shared" si="257"/>
        <v>0</v>
      </c>
      <c r="AH169" s="1411">
        <f t="shared" si="257"/>
        <v>0</v>
      </c>
      <c r="AI169" s="1411">
        <f t="shared" si="257"/>
        <v>0</v>
      </c>
      <c r="AJ169" s="1411">
        <f t="shared" si="257"/>
        <v>0</v>
      </c>
      <c r="AK169" s="1411">
        <f t="shared" si="257"/>
        <v>0</v>
      </c>
      <c r="AL169" s="1411">
        <f t="shared" si="257"/>
        <v>0</v>
      </c>
      <c r="AM169" s="1411">
        <f t="shared" si="257"/>
        <v>0</v>
      </c>
      <c r="AN169" s="1411">
        <f t="shared" si="257"/>
        <v>0</v>
      </c>
      <c r="AO169" s="1411">
        <f t="shared" si="257"/>
        <v>0</v>
      </c>
      <c r="AP169" s="1411">
        <f t="shared" si="257"/>
        <v>0</v>
      </c>
      <c r="AQ169" s="1411">
        <f t="shared" si="257"/>
        <v>0</v>
      </c>
      <c r="AR169" s="1411">
        <f t="shared" si="257"/>
        <v>0</v>
      </c>
      <c r="AS169" s="1411">
        <f t="shared" si="257"/>
        <v>0</v>
      </c>
      <c r="AT169" s="1411">
        <f t="shared" si="257"/>
        <v>0</v>
      </c>
      <c r="AU169" s="1411">
        <f t="shared" si="257"/>
        <v>0</v>
      </c>
      <c r="AV169" s="1411">
        <f t="shared" si="237"/>
        <v>0</v>
      </c>
      <c r="AW169" s="1411"/>
      <c r="AX169" s="1411"/>
      <c r="AY169" s="1411"/>
      <c r="AZ169" s="1411"/>
      <c r="BA169" s="1411"/>
      <c r="BB169" s="1411"/>
      <c r="BC169" s="1411"/>
      <c r="BD169" s="1411"/>
      <c r="BE169" s="1411"/>
      <c r="BF169" s="1411"/>
      <c r="BG169" s="1411"/>
      <c r="BH169" s="1411"/>
      <c r="BI169" s="1411"/>
      <c r="BJ169" s="1411"/>
      <c r="BK169" s="1411"/>
      <c r="BL169" s="1411"/>
      <c r="BM169" s="1411"/>
      <c r="BN169" s="1411"/>
      <c r="BO169" s="1411"/>
      <c r="BP169" s="1411"/>
      <c r="BQ169" s="1411"/>
    </row>
    <row r="170" spans="1:69" s="1412" customFormat="1" ht="12.75">
      <c r="A170" s="1371" t="s">
        <v>1264</v>
      </c>
      <c r="B170" s="248" t="s">
        <v>1031</v>
      </c>
      <c r="C170" s="1410">
        <f>'I4 BO ASSETS'!I29</f>
        <v>0</v>
      </c>
      <c r="D170" s="1411">
        <f t="shared" si="228"/>
        <v>0</v>
      </c>
      <c r="E170" s="1411">
        <f t="shared" si="228"/>
        <v>0</v>
      </c>
      <c r="F170" s="1411">
        <f t="shared" si="233"/>
        <v>0</v>
      </c>
      <c r="G170" s="1411">
        <f t="shared" si="229"/>
        <v>0</v>
      </c>
      <c r="H170" s="1411">
        <f t="shared" ref="H170:Z170" si="258">$D170*H601</f>
        <v>0</v>
      </c>
      <c r="I170" s="1411">
        <f t="shared" si="258"/>
        <v>0</v>
      </c>
      <c r="J170" s="1411">
        <f t="shared" si="258"/>
        <v>0</v>
      </c>
      <c r="K170" s="1411">
        <f t="shared" si="258"/>
        <v>0</v>
      </c>
      <c r="L170" s="1411">
        <f t="shared" si="258"/>
        <v>0</v>
      </c>
      <c r="M170" s="1411">
        <f t="shared" si="258"/>
        <v>0</v>
      </c>
      <c r="N170" s="1411">
        <f t="shared" si="258"/>
        <v>0</v>
      </c>
      <c r="O170" s="1411">
        <f t="shared" si="258"/>
        <v>0</v>
      </c>
      <c r="P170" s="1411">
        <f t="shared" si="258"/>
        <v>0</v>
      </c>
      <c r="Q170" s="1411">
        <f t="shared" si="258"/>
        <v>0</v>
      </c>
      <c r="R170" s="1411">
        <f t="shared" si="258"/>
        <v>0</v>
      </c>
      <c r="S170" s="1411">
        <f t="shared" si="258"/>
        <v>0</v>
      </c>
      <c r="T170" s="1411">
        <f t="shared" si="258"/>
        <v>0</v>
      </c>
      <c r="U170" s="1411">
        <f t="shared" si="258"/>
        <v>0</v>
      </c>
      <c r="V170" s="1411">
        <f t="shared" si="258"/>
        <v>0</v>
      </c>
      <c r="W170" s="1411">
        <f t="shared" si="258"/>
        <v>0</v>
      </c>
      <c r="X170" s="1411">
        <f t="shared" si="258"/>
        <v>0</v>
      </c>
      <c r="Y170" s="1411">
        <f t="shared" si="258"/>
        <v>0</v>
      </c>
      <c r="Z170" s="1411">
        <f t="shared" si="258"/>
        <v>0</v>
      </c>
      <c r="AA170" s="1411">
        <f t="shared" si="235"/>
        <v>0</v>
      </c>
      <c r="AB170" s="1411">
        <f t="shared" si="231"/>
        <v>0</v>
      </c>
      <c r="AC170" s="1411">
        <f t="shared" ref="AC170:AU170" si="259">$E170*AC601</f>
        <v>0</v>
      </c>
      <c r="AD170" s="1411">
        <f t="shared" si="259"/>
        <v>0</v>
      </c>
      <c r="AE170" s="1411">
        <f t="shared" si="259"/>
        <v>0</v>
      </c>
      <c r="AF170" s="1411">
        <f t="shared" si="259"/>
        <v>0</v>
      </c>
      <c r="AG170" s="1411">
        <f t="shared" si="259"/>
        <v>0</v>
      </c>
      <c r="AH170" s="1411">
        <f t="shared" si="259"/>
        <v>0</v>
      </c>
      <c r="AI170" s="1411">
        <f t="shared" si="259"/>
        <v>0</v>
      </c>
      <c r="AJ170" s="1411">
        <f t="shared" si="259"/>
        <v>0</v>
      </c>
      <c r="AK170" s="1411">
        <f t="shared" si="259"/>
        <v>0</v>
      </c>
      <c r="AL170" s="1411">
        <f t="shared" si="259"/>
        <v>0</v>
      </c>
      <c r="AM170" s="1411">
        <f t="shared" si="259"/>
        <v>0</v>
      </c>
      <c r="AN170" s="1411">
        <f t="shared" si="259"/>
        <v>0</v>
      </c>
      <c r="AO170" s="1411">
        <f t="shared" si="259"/>
        <v>0</v>
      </c>
      <c r="AP170" s="1411">
        <f t="shared" si="259"/>
        <v>0</v>
      </c>
      <c r="AQ170" s="1411">
        <f t="shared" si="259"/>
        <v>0</v>
      </c>
      <c r="AR170" s="1411">
        <f t="shared" si="259"/>
        <v>0</v>
      </c>
      <c r="AS170" s="1411">
        <f t="shared" si="259"/>
        <v>0</v>
      </c>
      <c r="AT170" s="1411">
        <f t="shared" si="259"/>
        <v>0</v>
      </c>
      <c r="AU170" s="1411">
        <f t="shared" si="259"/>
        <v>0</v>
      </c>
      <c r="AV170" s="1411">
        <f t="shared" si="237"/>
        <v>0</v>
      </c>
      <c r="AW170" s="1411"/>
      <c r="AX170" s="1411"/>
      <c r="AY170" s="1411"/>
      <c r="AZ170" s="1411"/>
      <c r="BA170" s="1411"/>
      <c r="BB170" s="1411"/>
      <c r="BC170" s="1411"/>
      <c r="BD170" s="1411"/>
      <c r="BE170" s="1411"/>
      <c r="BF170" s="1411"/>
      <c r="BG170" s="1411"/>
      <c r="BH170" s="1411"/>
      <c r="BI170" s="1411"/>
      <c r="BJ170" s="1411"/>
      <c r="BK170" s="1411"/>
      <c r="BL170" s="1411"/>
      <c r="BM170" s="1411"/>
      <c r="BN170" s="1411"/>
      <c r="BO170" s="1411"/>
      <c r="BP170" s="1411"/>
      <c r="BQ170" s="1411"/>
    </row>
    <row r="171" spans="1:69" s="1412" customFormat="1" ht="25.5">
      <c r="A171" s="1371">
        <v>1815</v>
      </c>
      <c r="B171" s="248" t="s">
        <v>37</v>
      </c>
      <c r="C171" s="1410">
        <f>'I4 BO ASSETS'!I30</f>
        <v>0</v>
      </c>
      <c r="D171" s="1411">
        <f t="shared" si="228"/>
        <v>0</v>
      </c>
      <c r="E171" s="1411">
        <f t="shared" si="228"/>
        <v>0</v>
      </c>
      <c r="F171" s="1411">
        <f t="shared" si="233"/>
        <v>0</v>
      </c>
      <c r="G171" s="1411">
        <f t="shared" si="229"/>
        <v>0</v>
      </c>
      <c r="H171" s="1411">
        <f t="shared" ref="H171:Z171" si="260">$D171*H602</f>
        <v>0</v>
      </c>
      <c r="I171" s="1411">
        <f t="shared" si="260"/>
        <v>0</v>
      </c>
      <c r="J171" s="1411">
        <f t="shared" si="260"/>
        <v>0</v>
      </c>
      <c r="K171" s="1411">
        <f t="shared" si="260"/>
        <v>0</v>
      </c>
      <c r="L171" s="1411">
        <f t="shared" si="260"/>
        <v>0</v>
      </c>
      <c r="M171" s="1411">
        <f t="shared" si="260"/>
        <v>0</v>
      </c>
      <c r="N171" s="1411">
        <f t="shared" si="260"/>
        <v>0</v>
      </c>
      <c r="O171" s="1411">
        <f t="shared" si="260"/>
        <v>0</v>
      </c>
      <c r="P171" s="1411">
        <f t="shared" si="260"/>
        <v>0</v>
      </c>
      <c r="Q171" s="1411">
        <f t="shared" si="260"/>
        <v>0</v>
      </c>
      <c r="R171" s="1411">
        <f t="shared" si="260"/>
        <v>0</v>
      </c>
      <c r="S171" s="1411">
        <f t="shared" si="260"/>
        <v>0</v>
      </c>
      <c r="T171" s="1411">
        <f t="shared" si="260"/>
        <v>0</v>
      </c>
      <c r="U171" s="1411">
        <f t="shared" si="260"/>
        <v>0</v>
      </c>
      <c r="V171" s="1411">
        <f t="shared" si="260"/>
        <v>0</v>
      </c>
      <c r="W171" s="1411">
        <f t="shared" si="260"/>
        <v>0</v>
      </c>
      <c r="X171" s="1411">
        <f t="shared" si="260"/>
        <v>0</v>
      </c>
      <c r="Y171" s="1411">
        <f t="shared" si="260"/>
        <v>0</v>
      </c>
      <c r="Z171" s="1411">
        <f t="shared" si="260"/>
        <v>0</v>
      </c>
      <c r="AA171" s="1411">
        <f t="shared" si="235"/>
        <v>0</v>
      </c>
      <c r="AB171" s="1411">
        <f t="shared" si="231"/>
        <v>0</v>
      </c>
      <c r="AC171" s="1411">
        <f t="shared" ref="AC171:AU171" si="261">$E171*AC602</f>
        <v>0</v>
      </c>
      <c r="AD171" s="1411">
        <f t="shared" si="261"/>
        <v>0</v>
      </c>
      <c r="AE171" s="1411">
        <f t="shared" si="261"/>
        <v>0</v>
      </c>
      <c r="AF171" s="1411">
        <f t="shared" si="261"/>
        <v>0</v>
      </c>
      <c r="AG171" s="1411">
        <f t="shared" si="261"/>
        <v>0</v>
      </c>
      <c r="AH171" s="1411">
        <f t="shared" si="261"/>
        <v>0</v>
      </c>
      <c r="AI171" s="1411">
        <f t="shared" si="261"/>
        <v>0</v>
      </c>
      <c r="AJ171" s="1411">
        <f t="shared" si="261"/>
        <v>0</v>
      </c>
      <c r="AK171" s="1411">
        <f t="shared" si="261"/>
        <v>0</v>
      </c>
      <c r="AL171" s="1411">
        <f t="shared" si="261"/>
        <v>0</v>
      </c>
      <c r="AM171" s="1411">
        <f t="shared" si="261"/>
        <v>0</v>
      </c>
      <c r="AN171" s="1411">
        <f t="shared" si="261"/>
        <v>0</v>
      </c>
      <c r="AO171" s="1411">
        <f t="shared" si="261"/>
        <v>0</v>
      </c>
      <c r="AP171" s="1411">
        <f t="shared" si="261"/>
        <v>0</v>
      </c>
      <c r="AQ171" s="1411">
        <f t="shared" si="261"/>
        <v>0</v>
      </c>
      <c r="AR171" s="1411">
        <f t="shared" si="261"/>
        <v>0</v>
      </c>
      <c r="AS171" s="1411">
        <f t="shared" si="261"/>
        <v>0</v>
      </c>
      <c r="AT171" s="1411">
        <f t="shared" si="261"/>
        <v>0</v>
      </c>
      <c r="AU171" s="1411">
        <f t="shared" si="261"/>
        <v>0</v>
      </c>
      <c r="AV171" s="1411">
        <f t="shared" si="237"/>
        <v>0</v>
      </c>
      <c r="AW171" s="1411"/>
      <c r="AX171" s="1411"/>
      <c r="AY171" s="1411"/>
      <c r="AZ171" s="1411"/>
      <c r="BA171" s="1411"/>
      <c r="BB171" s="1411"/>
      <c r="BC171" s="1411"/>
      <c r="BD171" s="1411"/>
      <c r="BE171" s="1411"/>
      <c r="BF171" s="1411"/>
      <c r="BG171" s="1411"/>
      <c r="BH171" s="1411"/>
      <c r="BI171" s="1411"/>
      <c r="BJ171" s="1411"/>
      <c r="BK171" s="1411"/>
      <c r="BL171" s="1411"/>
      <c r="BM171" s="1411"/>
      <c r="BN171" s="1411"/>
      <c r="BO171" s="1411"/>
      <c r="BP171" s="1411"/>
      <c r="BQ171" s="1411"/>
    </row>
    <row r="172" spans="1:69" s="1412" customFormat="1" ht="25.5">
      <c r="A172" s="1371">
        <v>1820</v>
      </c>
      <c r="B172" s="248" t="s">
        <v>38</v>
      </c>
      <c r="C172" s="1410">
        <f>'I4 BO ASSETS'!I31</f>
        <v>0</v>
      </c>
      <c r="D172" s="1411">
        <f t="shared" si="228"/>
        <v>0</v>
      </c>
      <c r="E172" s="1411">
        <f t="shared" si="228"/>
        <v>0</v>
      </c>
      <c r="F172" s="1411">
        <f t="shared" si="233"/>
        <v>0</v>
      </c>
      <c r="G172" s="1411">
        <f t="shared" si="229"/>
        <v>0</v>
      </c>
      <c r="H172" s="1411">
        <f t="shared" ref="H172:Z172" si="262">$D172*H603</f>
        <v>0</v>
      </c>
      <c r="I172" s="1411">
        <f t="shared" si="262"/>
        <v>0</v>
      </c>
      <c r="J172" s="1411">
        <f t="shared" si="262"/>
        <v>0</v>
      </c>
      <c r="K172" s="1411">
        <f t="shared" si="262"/>
        <v>0</v>
      </c>
      <c r="L172" s="1411">
        <f t="shared" si="262"/>
        <v>0</v>
      </c>
      <c r="M172" s="1411">
        <f t="shared" si="262"/>
        <v>0</v>
      </c>
      <c r="N172" s="1411">
        <f t="shared" si="262"/>
        <v>0</v>
      </c>
      <c r="O172" s="1411">
        <f t="shared" si="262"/>
        <v>0</v>
      </c>
      <c r="P172" s="1411">
        <f t="shared" si="262"/>
        <v>0</v>
      </c>
      <c r="Q172" s="1411">
        <f t="shared" si="262"/>
        <v>0</v>
      </c>
      <c r="R172" s="1411">
        <f t="shared" si="262"/>
        <v>0</v>
      </c>
      <c r="S172" s="1411">
        <f t="shared" si="262"/>
        <v>0</v>
      </c>
      <c r="T172" s="1411">
        <f t="shared" si="262"/>
        <v>0</v>
      </c>
      <c r="U172" s="1411">
        <f t="shared" si="262"/>
        <v>0</v>
      </c>
      <c r="V172" s="1411">
        <f t="shared" si="262"/>
        <v>0</v>
      </c>
      <c r="W172" s="1411">
        <f t="shared" si="262"/>
        <v>0</v>
      </c>
      <c r="X172" s="1411">
        <f t="shared" si="262"/>
        <v>0</v>
      </c>
      <c r="Y172" s="1411">
        <f t="shared" si="262"/>
        <v>0</v>
      </c>
      <c r="Z172" s="1411">
        <f t="shared" si="262"/>
        <v>0</v>
      </c>
      <c r="AA172" s="1411">
        <f t="shared" si="235"/>
        <v>0</v>
      </c>
      <c r="AB172" s="1411">
        <f t="shared" si="231"/>
        <v>0</v>
      </c>
      <c r="AC172" s="1411">
        <f t="shared" ref="AC172:AU172" si="263">$E172*AC603</f>
        <v>0</v>
      </c>
      <c r="AD172" s="1411">
        <f t="shared" si="263"/>
        <v>0</v>
      </c>
      <c r="AE172" s="1411">
        <f t="shared" si="263"/>
        <v>0</v>
      </c>
      <c r="AF172" s="1411">
        <f t="shared" si="263"/>
        <v>0</v>
      </c>
      <c r="AG172" s="1411">
        <f t="shared" si="263"/>
        <v>0</v>
      </c>
      <c r="AH172" s="1411">
        <f t="shared" si="263"/>
        <v>0</v>
      </c>
      <c r="AI172" s="1411">
        <f t="shared" si="263"/>
        <v>0</v>
      </c>
      <c r="AJ172" s="1411">
        <f t="shared" si="263"/>
        <v>0</v>
      </c>
      <c r="AK172" s="1411">
        <f t="shared" si="263"/>
        <v>0</v>
      </c>
      <c r="AL172" s="1411">
        <f t="shared" si="263"/>
        <v>0</v>
      </c>
      <c r="AM172" s="1411">
        <f t="shared" si="263"/>
        <v>0</v>
      </c>
      <c r="AN172" s="1411">
        <f t="shared" si="263"/>
        <v>0</v>
      </c>
      <c r="AO172" s="1411">
        <f t="shared" si="263"/>
        <v>0</v>
      </c>
      <c r="AP172" s="1411">
        <f t="shared" si="263"/>
        <v>0</v>
      </c>
      <c r="AQ172" s="1411">
        <f t="shared" si="263"/>
        <v>0</v>
      </c>
      <c r="AR172" s="1411">
        <f t="shared" si="263"/>
        <v>0</v>
      </c>
      <c r="AS172" s="1411">
        <f t="shared" si="263"/>
        <v>0</v>
      </c>
      <c r="AT172" s="1411">
        <f t="shared" si="263"/>
        <v>0</v>
      </c>
      <c r="AU172" s="1411">
        <f t="shared" si="263"/>
        <v>0</v>
      </c>
      <c r="AV172" s="1411">
        <f t="shared" si="237"/>
        <v>0</v>
      </c>
      <c r="AW172" s="1411"/>
      <c r="AX172" s="1411"/>
      <c r="AY172" s="1411"/>
      <c r="AZ172" s="1411"/>
      <c r="BA172" s="1411"/>
      <c r="BB172" s="1411"/>
      <c r="BC172" s="1411"/>
      <c r="BD172" s="1411"/>
      <c r="BE172" s="1411"/>
      <c r="BF172" s="1411"/>
      <c r="BG172" s="1411"/>
      <c r="BH172" s="1411"/>
      <c r="BI172" s="1411"/>
      <c r="BJ172" s="1411"/>
      <c r="BK172" s="1411"/>
      <c r="BL172" s="1411"/>
      <c r="BM172" s="1411"/>
      <c r="BN172" s="1411"/>
      <c r="BO172" s="1411"/>
      <c r="BP172" s="1411"/>
      <c r="BQ172" s="1411"/>
    </row>
    <row r="173" spans="1:69" s="1412" customFormat="1" ht="25.5">
      <c r="A173" s="1371" t="s">
        <v>549</v>
      </c>
      <c r="B173" s="248" t="s">
        <v>506</v>
      </c>
      <c r="C173" s="1410">
        <f>'I4 BO ASSETS'!I32</f>
        <v>0</v>
      </c>
      <c r="D173" s="1411">
        <f t="shared" si="228"/>
        <v>0</v>
      </c>
      <c r="E173" s="1411">
        <f t="shared" si="228"/>
        <v>0</v>
      </c>
      <c r="F173" s="1411">
        <f>D173+E173</f>
        <v>0</v>
      </c>
      <c r="G173" s="1411">
        <f t="shared" ref="G173:V173" si="264">$D173*G604</f>
        <v>0</v>
      </c>
      <c r="H173" s="1411">
        <f t="shared" si="264"/>
        <v>0</v>
      </c>
      <c r="I173" s="1411">
        <f t="shared" si="264"/>
        <v>0</v>
      </c>
      <c r="J173" s="1411">
        <f t="shared" si="264"/>
        <v>0</v>
      </c>
      <c r="K173" s="1411">
        <f t="shared" si="264"/>
        <v>0</v>
      </c>
      <c r="L173" s="1411">
        <f t="shared" si="264"/>
        <v>0</v>
      </c>
      <c r="M173" s="1411">
        <f t="shared" si="264"/>
        <v>0</v>
      </c>
      <c r="N173" s="1411">
        <f t="shared" si="264"/>
        <v>0</v>
      </c>
      <c r="O173" s="1411">
        <f t="shared" si="264"/>
        <v>0</v>
      </c>
      <c r="P173" s="1411">
        <f t="shared" si="264"/>
        <v>0</v>
      </c>
      <c r="Q173" s="1411">
        <f t="shared" si="264"/>
        <v>0</v>
      </c>
      <c r="R173" s="1411">
        <f t="shared" si="264"/>
        <v>0</v>
      </c>
      <c r="S173" s="1411">
        <f t="shared" si="264"/>
        <v>0</v>
      </c>
      <c r="T173" s="1411">
        <f t="shared" si="264"/>
        <v>0</v>
      </c>
      <c r="U173" s="1411">
        <f t="shared" si="264"/>
        <v>0</v>
      </c>
      <c r="V173" s="1411">
        <f t="shared" si="264"/>
        <v>0</v>
      </c>
      <c r="W173" s="1411">
        <f>$D173*W604</f>
        <v>0</v>
      </c>
      <c r="X173" s="1411">
        <f>$D173*X604</f>
        <v>0</v>
      </c>
      <c r="Y173" s="1411">
        <f>$D173*Y604</f>
        <v>0</v>
      </c>
      <c r="Z173" s="1411">
        <f>$D173*Z604</f>
        <v>0</v>
      </c>
      <c r="AA173" s="1411">
        <f>SUM(G173:Z173)</f>
        <v>0</v>
      </c>
      <c r="AB173" s="1411">
        <f t="shared" ref="AB173:AQ173" si="265">$E173*AB604</f>
        <v>0</v>
      </c>
      <c r="AC173" s="1411">
        <f t="shared" si="265"/>
        <v>0</v>
      </c>
      <c r="AD173" s="1411">
        <f t="shared" si="265"/>
        <v>0</v>
      </c>
      <c r="AE173" s="1411">
        <f t="shared" si="265"/>
        <v>0</v>
      </c>
      <c r="AF173" s="1411">
        <f t="shared" si="265"/>
        <v>0</v>
      </c>
      <c r="AG173" s="1411">
        <f t="shared" si="265"/>
        <v>0</v>
      </c>
      <c r="AH173" s="1411">
        <f t="shared" si="265"/>
        <v>0</v>
      </c>
      <c r="AI173" s="1411">
        <f t="shared" si="265"/>
        <v>0</v>
      </c>
      <c r="AJ173" s="1411">
        <f t="shared" si="265"/>
        <v>0</v>
      </c>
      <c r="AK173" s="1411">
        <f t="shared" si="265"/>
        <v>0</v>
      </c>
      <c r="AL173" s="1411">
        <f t="shared" si="265"/>
        <v>0</v>
      </c>
      <c r="AM173" s="1411">
        <f t="shared" si="265"/>
        <v>0</v>
      </c>
      <c r="AN173" s="1411">
        <f t="shared" si="265"/>
        <v>0</v>
      </c>
      <c r="AO173" s="1411">
        <f t="shared" si="265"/>
        <v>0</v>
      </c>
      <c r="AP173" s="1411">
        <f t="shared" si="265"/>
        <v>0</v>
      </c>
      <c r="AQ173" s="1411">
        <f t="shared" si="265"/>
        <v>0</v>
      </c>
      <c r="AR173" s="1411">
        <f>$E173*AR604</f>
        <v>0</v>
      </c>
      <c r="AS173" s="1411">
        <f>$E173*AS604</f>
        <v>0</v>
      </c>
      <c r="AT173" s="1411">
        <f>$E173*AT604</f>
        <v>0</v>
      </c>
      <c r="AU173" s="1411">
        <f>$E173*AU604</f>
        <v>0</v>
      </c>
      <c r="AV173" s="1411">
        <f>SUM(AB173:AU173)</f>
        <v>0</v>
      </c>
      <c r="AW173" s="1411"/>
      <c r="AX173" s="1411"/>
      <c r="AY173" s="1411"/>
      <c r="AZ173" s="1411"/>
      <c r="BA173" s="1411"/>
      <c r="BB173" s="1411"/>
      <c r="BC173" s="1411"/>
      <c r="BD173" s="1411"/>
      <c r="BE173" s="1411"/>
      <c r="BF173" s="1411"/>
      <c r="BG173" s="1411"/>
      <c r="BH173" s="1411"/>
      <c r="BI173" s="1411"/>
      <c r="BJ173" s="1411"/>
      <c r="BK173" s="1411"/>
      <c r="BL173" s="1411"/>
      <c r="BM173" s="1411"/>
      <c r="BN173" s="1411"/>
      <c r="BO173" s="1411"/>
      <c r="BP173" s="1411"/>
      <c r="BQ173" s="1411"/>
    </row>
    <row r="174" spans="1:69" s="1412" customFormat="1" ht="25.5">
      <c r="A174" s="1371" t="s">
        <v>550</v>
      </c>
      <c r="B174" s="248" t="s">
        <v>509</v>
      </c>
      <c r="C174" s="1410">
        <f>'I4 BO ASSETS'!I33</f>
        <v>-2136500</v>
      </c>
      <c r="D174" s="1411">
        <f t="shared" si="228"/>
        <v>-2136500</v>
      </c>
      <c r="E174" s="1411">
        <f t="shared" si="228"/>
        <v>0</v>
      </c>
      <c r="F174" s="1411">
        <f>D174+E174</f>
        <v>-2136500</v>
      </c>
      <c r="G174" s="1411">
        <f t="shared" ref="G174:Z175" si="266">$D174*G605</f>
        <v>-803239.39267109556</v>
      </c>
      <c r="H174" s="1411">
        <f t="shared" si="266"/>
        <v>-376056.53282102896</v>
      </c>
      <c r="I174" s="1411">
        <f t="shared" si="266"/>
        <v>-955779.64812895248</v>
      </c>
      <c r="J174" s="1411">
        <f t="shared" si="266"/>
        <v>0</v>
      </c>
      <c r="K174" s="1411">
        <f t="shared" si="266"/>
        <v>0</v>
      </c>
      <c r="L174" s="1411">
        <f t="shared" si="266"/>
        <v>0</v>
      </c>
      <c r="M174" s="1411">
        <f t="shared" si="266"/>
        <v>0</v>
      </c>
      <c r="N174" s="1411">
        <f t="shared" si="266"/>
        <v>0</v>
      </c>
      <c r="O174" s="1411">
        <f t="shared" si="266"/>
        <v>-1424.4263789231652</v>
      </c>
      <c r="P174" s="1411">
        <f t="shared" si="266"/>
        <v>0</v>
      </c>
      <c r="Q174" s="1411">
        <f t="shared" si="266"/>
        <v>0</v>
      </c>
      <c r="R174" s="1411">
        <f t="shared" si="266"/>
        <v>0</v>
      </c>
      <c r="S174" s="1411">
        <f t="shared" si="266"/>
        <v>0</v>
      </c>
      <c r="T174" s="1411">
        <f t="shared" si="266"/>
        <v>0</v>
      </c>
      <c r="U174" s="1411">
        <f t="shared" si="266"/>
        <v>0</v>
      </c>
      <c r="V174" s="1411">
        <f t="shared" si="266"/>
        <v>0</v>
      </c>
      <c r="W174" s="1411">
        <f t="shared" si="266"/>
        <v>0</v>
      </c>
      <c r="X174" s="1411">
        <f t="shared" si="266"/>
        <v>0</v>
      </c>
      <c r="Y174" s="1411">
        <f t="shared" si="266"/>
        <v>0</v>
      </c>
      <c r="Z174" s="1411">
        <f t="shared" si="266"/>
        <v>0</v>
      </c>
      <c r="AA174" s="1411">
        <f>SUM(G174:Z174)</f>
        <v>-2136500</v>
      </c>
      <c r="AB174" s="1411">
        <f t="shared" ref="AB174:AU175" si="267">$E174*AB605</f>
        <v>0</v>
      </c>
      <c r="AC174" s="1411">
        <f t="shared" si="267"/>
        <v>0</v>
      </c>
      <c r="AD174" s="1411">
        <f t="shared" si="267"/>
        <v>0</v>
      </c>
      <c r="AE174" s="1411">
        <f t="shared" si="267"/>
        <v>0</v>
      </c>
      <c r="AF174" s="1411">
        <f t="shared" si="267"/>
        <v>0</v>
      </c>
      <c r="AG174" s="1411">
        <f t="shared" si="267"/>
        <v>0</v>
      </c>
      <c r="AH174" s="1411">
        <f t="shared" si="267"/>
        <v>0</v>
      </c>
      <c r="AI174" s="1411">
        <f t="shared" si="267"/>
        <v>0</v>
      </c>
      <c r="AJ174" s="1411">
        <f t="shared" si="267"/>
        <v>0</v>
      </c>
      <c r="AK174" s="1411">
        <f t="shared" si="267"/>
        <v>0</v>
      </c>
      <c r="AL174" s="1411">
        <f t="shared" si="267"/>
        <v>0</v>
      </c>
      <c r="AM174" s="1411">
        <f t="shared" si="267"/>
        <v>0</v>
      </c>
      <c r="AN174" s="1411">
        <f t="shared" si="267"/>
        <v>0</v>
      </c>
      <c r="AO174" s="1411">
        <f t="shared" si="267"/>
        <v>0</v>
      </c>
      <c r="AP174" s="1411">
        <f t="shared" si="267"/>
        <v>0</v>
      </c>
      <c r="AQ174" s="1411">
        <f t="shared" si="267"/>
        <v>0</v>
      </c>
      <c r="AR174" s="1411">
        <f t="shared" si="267"/>
        <v>0</v>
      </c>
      <c r="AS174" s="1411">
        <f t="shared" si="267"/>
        <v>0</v>
      </c>
      <c r="AT174" s="1411">
        <f t="shared" si="267"/>
        <v>0</v>
      </c>
      <c r="AU174" s="1411">
        <f t="shared" si="267"/>
        <v>0</v>
      </c>
      <c r="AV174" s="1411">
        <f>SUM(AB174:AU174)</f>
        <v>0</v>
      </c>
      <c r="AW174" s="1411"/>
      <c r="AX174" s="1411"/>
      <c r="AY174" s="1411"/>
      <c r="AZ174" s="1411"/>
      <c r="BA174" s="1411"/>
      <c r="BB174" s="1411"/>
      <c r="BC174" s="1411"/>
      <c r="BD174" s="1411"/>
      <c r="BE174" s="1411"/>
      <c r="BF174" s="1411"/>
      <c r="BG174" s="1411"/>
      <c r="BH174" s="1411"/>
      <c r="BI174" s="1411"/>
      <c r="BJ174" s="1411"/>
      <c r="BK174" s="1411"/>
      <c r="BL174" s="1411"/>
      <c r="BM174" s="1411"/>
      <c r="BN174" s="1411"/>
      <c r="BO174" s="1411"/>
      <c r="BP174" s="1411"/>
      <c r="BQ174" s="1411"/>
    </row>
    <row r="175" spans="1:69" s="1412" customFormat="1" ht="25.5">
      <c r="A175" s="1371" t="s">
        <v>496</v>
      </c>
      <c r="B175" s="248" t="s">
        <v>497</v>
      </c>
      <c r="C175" s="1410">
        <f>'I4 BO ASSETS'!I34</f>
        <v>0</v>
      </c>
      <c r="D175" s="1411">
        <f t="shared" si="228"/>
        <v>0</v>
      </c>
      <c r="E175" s="1411">
        <f t="shared" si="228"/>
        <v>0</v>
      </c>
      <c r="F175" s="1411">
        <f>D175+E175</f>
        <v>0</v>
      </c>
      <c r="G175" s="1411">
        <f t="shared" si="266"/>
        <v>0</v>
      </c>
      <c r="H175" s="1411">
        <f t="shared" si="266"/>
        <v>0</v>
      </c>
      <c r="I175" s="1411">
        <f t="shared" si="266"/>
        <v>0</v>
      </c>
      <c r="J175" s="1411">
        <f t="shared" si="266"/>
        <v>0</v>
      </c>
      <c r="K175" s="1411">
        <f t="shared" si="266"/>
        <v>0</v>
      </c>
      <c r="L175" s="1411">
        <f t="shared" si="266"/>
        <v>0</v>
      </c>
      <c r="M175" s="1411">
        <f t="shared" si="266"/>
        <v>0</v>
      </c>
      <c r="N175" s="1411">
        <f t="shared" si="266"/>
        <v>0</v>
      </c>
      <c r="O175" s="1411">
        <f t="shared" si="266"/>
        <v>0</v>
      </c>
      <c r="P175" s="1411">
        <f t="shared" si="266"/>
        <v>0</v>
      </c>
      <c r="Q175" s="1411">
        <f t="shared" si="266"/>
        <v>0</v>
      </c>
      <c r="R175" s="1411">
        <f t="shared" si="266"/>
        <v>0</v>
      </c>
      <c r="S175" s="1411">
        <f t="shared" si="266"/>
        <v>0</v>
      </c>
      <c r="T175" s="1411">
        <f t="shared" si="266"/>
        <v>0</v>
      </c>
      <c r="U175" s="1411">
        <f t="shared" si="266"/>
        <v>0</v>
      </c>
      <c r="V175" s="1411">
        <f t="shared" si="266"/>
        <v>0</v>
      </c>
      <c r="W175" s="1411">
        <f t="shared" si="266"/>
        <v>0</v>
      </c>
      <c r="X175" s="1411">
        <f t="shared" si="266"/>
        <v>0</v>
      </c>
      <c r="Y175" s="1411">
        <f t="shared" si="266"/>
        <v>0</v>
      </c>
      <c r="Z175" s="1411">
        <f t="shared" si="266"/>
        <v>0</v>
      </c>
      <c r="AA175" s="1411">
        <f>SUM(G175:Z175)</f>
        <v>0</v>
      </c>
      <c r="AB175" s="1411">
        <f t="shared" si="267"/>
        <v>0</v>
      </c>
      <c r="AC175" s="1411">
        <f t="shared" si="267"/>
        <v>0</v>
      </c>
      <c r="AD175" s="1411">
        <f t="shared" si="267"/>
        <v>0</v>
      </c>
      <c r="AE175" s="1411">
        <f t="shared" si="267"/>
        <v>0</v>
      </c>
      <c r="AF175" s="1411">
        <f t="shared" si="267"/>
        <v>0</v>
      </c>
      <c r="AG175" s="1411">
        <f t="shared" si="267"/>
        <v>0</v>
      </c>
      <c r="AH175" s="1411">
        <f t="shared" si="267"/>
        <v>0</v>
      </c>
      <c r="AI175" s="1411">
        <f t="shared" si="267"/>
        <v>0</v>
      </c>
      <c r="AJ175" s="1411">
        <f t="shared" si="267"/>
        <v>0</v>
      </c>
      <c r="AK175" s="1411">
        <f t="shared" si="267"/>
        <v>0</v>
      </c>
      <c r="AL175" s="1411">
        <f t="shared" si="267"/>
        <v>0</v>
      </c>
      <c r="AM175" s="1411">
        <f t="shared" si="267"/>
        <v>0</v>
      </c>
      <c r="AN175" s="1411">
        <f t="shared" si="267"/>
        <v>0</v>
      </c>
      <c r="AO175" s="1411">
        <f t="shared" si="267"/>
        <v>0</v>
      </c>
      <c r="AP175" s="1411">
        <f t="shared" si="267"/>
        <v>0</v>
      </c>
      <c r="AQ175" s="1411">
        <f t="shared" si="267"/>
        <v>0</v>
      </c>
      <c r="AR175" s="1411">
        <f t="shared" si="267"/>
        <v>0</v>
      </c>
      <c r="AS175" s="1411">
        <f t="shared" si="267"/>
        <v>0</v>
      </c>
      <c r="AT175" s="1411">
        <f t="shared" si="267"/>
        <v>0</v>
      </c>
      <c r="AU175" s="1411">
        <f t="shared" si="267"/>
        <v>0</v>
      </c>
      <c r="AV175" s="1411">
        <f>SUM(AB175:AU175)</f>
        <v>0</v>
      </c>
      <c r="AW175" s="1411"/>
      <c r="AX175" s="1411"/>
      <c r="AY175" s="1411"/>
      <c r="AZ175" s="1411"/>
      <c r="BA175" s="1411"/>
      <c r="BB175" s="1411"/>
      <c r="BC175" s="1411"/>
      <c r="BD175" s="1411"/>
      <c r="BE175" s="1411"/>
      <c r="BF175" s="1411"/>
      <c r="BG175" s="1411"/>
      <c r="BH175" s="1411"/>
      <c r="BI175" s="1411"/>
      <c r="BJ175" s="1411"/>
      <c r="BK175" s="1411"/>
      <c r="BL175" s="1411"/>
      <c r="BM175" s="1411"/>
      <c r="BN175" s="1411"/>
      <c r="BO175" s="1411"/>
      <c r="BP175" s="1411"/>
      <c r="BQ175" s="1411"/>
    </row>
    <row r="176" spans="1:69" s="1412" customFormat="1" ht="12.75">
      <c r="A176" s="1371">
        <v>1825</v>
      </c>
      <c r="B176" s="248" t="s">
        <v>39</v>
      </c>
      <c r="C176" s="1410">
        <f>'I4 BO ASSETS'!I35</f>
        <v>0</v>
      </c>
      <c r="D176" s="1411">
        <f t="shared" si="228"/>
        <v>0</v>
      </c>
      <c r="E176" s="1411">
        <f t="shared" si="228"/>
        <v>0</v>
      </c>
      <c r="F176" s="1411">
        <f t="shared" si="233"/>
        <v>0</v>
      </c>
      <c r="G176" s="1411">
        <f t="shared" ref="G176:G195" si="268">$D176*G607</f>
        <v>0</v>
      </c>
      <c r="H176" s="1411">
        <f t="shared" ref="H176:Z176" si="269">$D176*H607</f>
        <v>0</v>
      </c>
      <c r="I176" s="1411">
        <f t="shared" si="269"/>
        <v>0</v>
      </c>
      <c r="J176" s="1411">
        <f t="shared" si="269"/>
        <v>0</v>
      </c>
      <c r="K176" s="1411">
        <f t="shared" si="269"/>
        <v>0</v>
      </c>
      <c r="L176" s="1411">
        <f t="shared" si="269"/>
        <v>0</v>
      </c>
      <c r="M176" s="1411">
        <f t="shared" si="269"/>
        <v>0</v>
      </c>
      <c r="N176" s="1411">
        <f t="shared" si="269"/>
        <v>0</v>
      </c>
      <c r="O176" s="1411">
        <f t="shared" si="269"/>
        <v>0</v>
      </c>
      <c r="P176" s="1411">
        <f t="shared" si="269"/>
        <v>0</v>
      </c>
      <c r="Q176" s="1411">
        <f t="shared" si="269"/>
        <v>0</v>
      </c>
      <c r="R176" s="1411">
        <f t="shared" si="269"/>
        <v>0</v>
      </c>
      <c r="S176" s="1411">
        <f t="shared" si="269"/>
        <v>0</v>
      </c>
      <c r="T176" s="1411">
        <f t="shared" si="269"/>
        <v>0</v>
      </c>
      <c r="U176" s="1411">
        <f t="shared" si="269"/>
        <v>0</v>
      </c>
      <c r="V176" s="1411">
        <f t="shared" si="269"/>
        <v>0</v>
      </c>
      <c r="W176" s="1411">
        <f t="shared" si="269"/>
        <v>0</v>
      </c>
      <c r="X176" s="1411">
        <f t="shared" si="269"/>
        <v>0</v>
      </c>
      <c r="Y176" s="1411">
        <f t="shared" si="269"/>
        <v>0</v>
      </c>
      <c r="Z176" s="1411">
        <f t="shared" si="269"/>
        <v>0</v>
      </c>
      <c r="AA176" s="1411">
        <f t="shared" si="235"/>
        <v>0</v>
      </c>
      <c r="AB176" s="1411">
        <f t="shared" ref="AB176:AB195" si="270">$E176*AB607</f>
        <v>0</v>
      </c>
      <c r="AC176" s="1411">
        <f t="shared" ref="AC176:AU176" si="271">$E176*AC607</f>
        <v>0</v>
      </c>
      <c r="AD176" s="1411">
        <f t="shared" si="271"/>
        <v>0</v>
      </c>
      <c r="AE176" s="1411">
        <f t="shared" si="271"/>
        <v>0</v>
      </c>
      <c r="AF176" s="1411">
        <f t="shared" si="271"/>
        <v>0</v>
      </c>
      <c r="AG176" s="1411">
        <f t="shared" si="271"/>
        <v>0</v>
      </c>
      <c r="AH176" s="1411">
        <f t="shared" si="271"/>
        <v>0</v>
      </c>
      <c r="AI176" s="1411">
        <f t="shared" si="271"/>
        <v>0</v>
      </c>
      <c r="AJ176" s="1411">
        <f t="shared" si="271"/>
        <v>0</v>
      </c>
      <c r="AK176" s="1411">
        <f t="shared" si="271"/>
        <v>0</v>
      </c>
      <c r="AL176" s="1411">
        <f t="shared" si="271"/>
        <v>0</v>
      </c>
      <c r="AM176" s="1411">
        <f t="shared" si="271"/>
        <v>0</v>
      </c>
      <c r="AN176" s="1411">
        <f t="shared" si="271"/>
        <v>0</v>
      </c>
      <c r="AO176" s="1411">
        <f t="shared" si="271"/>
        <v>0</v>
      </c>
      <c r="AP176" s="1411">
        <f t="shared" si="271"/>
        <v>0</v>
      </c>
      <c r="AQ176" s="1411">
        <f t="shared" si="271"/>
        <v>0</v>
      </c>
      <c r="AR176" s="1411">
        <f t="shared" si="271"/>
        <v>0</v>
      </c>
      <c r="AS176" s="1411">
        <f t="shared" si="271"/>
        <v>0</v>
      </c>
      <c r="AT176" s="1411">
        <f t="shared" si="271"/>
        <v>0</v>
      </c>
      <c r="AU176" s="1411">
        <f t="shared" si="271"/>
        <v>0</v>
      </c>
      <c r="AV176" s="1411">
        <f t="shared" si="237"/>
        <v>0</v>
      </c>
      <c r="AW176" s="1411"/>
      <c r="AX176" s="1411"/>
      <c r="AY176" s="1411"/>
      <c r="AZ176" s="1411"/>
      <c r="BA176" s="1411"/>
      <c r="BB176" s="1411"/>
      <c r="BC176" s="1411"/>
      <c r="BD176" s="1411"/>
      <c r="BE176" s="1411"/>
      <c r="BF176" s="1411"/>
      <c r="BG176" s="1411"/>
      <c r="BH176" s="1411"/>
      <c r="BI176" s="1411"/>
      <c r="BJ176" s="1411"/>
      <c r="BK176" s="1411"/>
      <c r="BL176" s="1411"/>
      <c r="BM176" s="1411"/>
      <c r="BN176" s="1411"/>
      <c r="BO176" s="1411"/>
      <c r="BP176" s="1411"/>
      <c r="BQ176" s="1411"/>
    </row>
    <row r="177" spans="1:69" s="1412" customFormat="1" ht="12.75">
      <c r="A177" s="1371" t="s">
        <v>1265</v>
      </c>
      <c r="B177" s="248" t="s">
        <v>1032</v>
      </c>
      <c r="C177" s="1410">
        <f>'I4 BO ASSETS'!I36</f>
        <v>0</v>
      </c>
      <c r="D177" s="1411">
        <f t="shared" si="228"/>
        <v>0</v>
      </c>
      <c r="E177" s="1411">
        <f t="shared" si="228"/>
        <v>0</v>
      </c>
      <c r="F177" s="1411">
        <f t="shared" si="233"/>
        <v>0</v>
      </c>
      <c r="G177" s="1411">
        <f t="shared" si="268"/>
        <v>0</v>
      </c>
      <c r="H177" s="1411">
        <f t="shared" ref="H177:Z177" si="272">$D177*H608</f>
        <v>0</v>
      </c>
      <c r="I177" s="1411">
        <f t="shared" si="272"/>
        <v>0</v>
      </c>
      <c r="J177" s="1411">
        <f t="shared" si="272"/>
        <v>0</v>
      </c>
      <c r="K177" s="1411">
        <f t="shared" si="272"/>
        <v>0</v>
      </c>
      <c r="L177" s="1411">
        <f t="shared" si="272"/>
        <v>0</v>
      </c>
      <c r="M177" s="1411">
        <f t="shared" si="272"/>
        <v>0</v>
      </c>
      <c r="N177" s="1411">
        <f t="shared" si="272"/>
        <v>0</v>
      </c>
      <c r="O177" s="1411">
        <f t="shared" si="272"/>
        <v>0</v>
      </c>
      <c r="P177" s="1411">
        <f t="shared" si="272"/>
        <v>0</v>
      </c>
      <c r="Q177" s="1411">
        <f t="shared" si="272"/>
        <v>0</v>
      </c>
      <c r="R177" s="1411">
        <f t="shared" si="272"/>
        <v>0</v>
      </c>
      <c r="S177" s="1411">
        <f t="shared" si="272"/>
        <v>0</v>
      </c>
      <c r="T177" s="1411">
        <f t="shared" si="272"/>
        <v>0</v>
      </c>
      <c r="U177" s="1411">
        <f t="shared" si="272"/>
        <v>0</v>
      </c>
      <c r="V177" s="1411">
        <f t="shared" si="272"/>
        <v>0</v>
      </c>
      <c r="W177" s="1411">
        <f t="shared" si="272"/>
        <v>0</v>
      </c>
      <c r="X177" s="1411">
        <f t="shared" si="272"/>
        <v>0</v>
      </c>
      <c r="Y177" s="1411">
        <f t="shared" si="272"/>
        <v>0</v>
      </c>
      <c r="Z177" s="1411">
        <f t="shared" si="272"/>
        <v>0</v>
      </c>
      <c r="AA177" s="1411">
        <f t="shared" si="235"/>
        <v>0</v>
      </c>
      <c r="AB177" s="1411">
        <f t="shared" si="270"/>
        <v>0</v>
      </c>
      <c r="AC177" s="1411">
        <f t="shared" ref="AC177:AU177" si="273">$E177*AC608</f>
        <v>0</v>
      </c>
      <c r="AD177" s="1411">
        <f t="shared" si="273"/>
        <v>0</v>
      </c>
      <c r="AE177" s="1411">
        <f t="shared" si="273"/>
        <v>0</v>
      </c>
      <c r="AF177" s="1411">
        <f t="shared" si="273"/>
        <v>0</v>
      </c>
      <c r="AG177" s="1411">
        <f t="shared" si="273"/>
        <v>0</v>
      </c>
      <c r="AH177" s="1411">
        <f t="shared" si="273"/>
        <v>0</v>
      </c>
      <c r="AI177" s="1411">
        <f t="shared" si="273"/>
        <v>0</v>
      </c>
      <c r="AJ177" s="1411">
        <f t="shared" si="273"/>
        <v>0</v>
      </c>
      <c r="AK177" s="1411">
        <f t="shared" si="273"/>
        <v>0</v>
      </c>
      <c r="AL177" s="1411">
        <f t="shared" si="273"/>
        <v>0</v>
      </c>
      <c r="AM177" s="1411">
        <f t="shared" si="273"/>
        <v>0</v>
      </c>
      <c r="AN177" s="1411">
        <f t="shared" si="273"/>
        <v>0</v>
      </c>
      <c r="AO177" s="1411">
        <f t="shared" si="273"/>
        <v>0</v>
      </c>
      <c r="AP177" s="1411">
        <f t="shared" si="273"/>
        <v>0</v>
      </c>
      <c r="AQ177" s="1411">
        <f t="shared" si="273"/>
        <v>0</v>
      </c>
      <c r="AR177" s="1411">
        <f t="shared" si="273"/>
        <v>0</v>
      </c>
      <c r="AS177" s="1411">
        <f t="shared" si="273"/>
        <v>0</v>
      </c>
      <c r="AT177" s="1411">
        <f t="shared" si="273"/>
        <v>0</v>
      </c>
      <c r="AU177" s="1411">
        <f t="shared" si="273"/>
        <v>0</v>
      </c>
      <c r="AV177" s="1411">
        <f t="shared" si="237"/>
        <v>0</v>
      </c>
      <c r="AW177" s="1411"/>
      <c r="AX177" s="1411"/>
      <c r="AY177" s="1411"/>
      <c r="AZ177" s="1411"/>
      <c r="BA177" s="1411"/>
      <c r="BB177" s="1411"/>
      <c r="BC177" s="1411"/>
      <c r="BD177" s="1411"/>
      <c r="BE177" s="1411"/>
      <c r="BF177" s="1411"/>
      <c r="BG177" s="1411"/>
      <c r="BH177" s="1411"/>
      <c r="BI177" s="1411"/>
      <c r="BJ177" s="1411"/>
      <c r="BK177" s="1411"/>
      <c r="BL177" s="1411"/>
      <c r="BM177" s="1411"/>
      <c r="BN177" s="1411"/>
      <c r="BO177" s="1411"/>
      <c r="BP177" s="1411"/>
      <c r="BQ177" s="1411"/>
    </row>
    <row r="178" spans="1:69" s="1412" customFormat="1" ht="12.75">
      <c r="A178" s="1371" t="s">
        <v>1266</v>
      </c>
      <c r="B178" s="248" t="s">
        <v>1033</v>
      </c>
      <c r="C178" s="1410">
        <f>'I4 BO ASSETS'!I37</f>
        <v>0</v>
      </c>
      <c r="D178" s="1411">
        <f t="shared" ref="D178:E197" si="274">$C178*D609</f>
        <v>0</v>
      </c>
      <c r="E178" s="1411">
        <f t="shared" si="274"/>
        <v>0</v>
      </c>
      <c r="F178" s="1411">
        <f t="shared" si="233"/>
        <v>0</v>
      </c>
      <c r="G178" s="1411">
        <f t="shared" si="268"/>
        <v>0</v>
      </c>
      <c r="H178" s="1411">
        <f t="shared" ref="H178:Z178" si="275">$D178*H609</f>
        <v>0</v>
      </c>
      <c r="I178" s="1411">
        <f t="shared" si="275"/>
        <v>0</v>
      </c>
      <c r="J178" s="1411">
        <f t="shared" si="275"/>
        <v>0</v>
      </c>
      <c r="K178" s="1411">
        <f t="shared" si="275"/>
        <v>0</v>
      </c>
      <c r="L178" s="1411">
        <f t="shared" si="275"/>
        <v>0</v>
      </c>
      <c r="M178" s="1411">
        <f t="shared" si="275"/>
        <v>0</v>
      </c>
      <c r="N178" s="1411">
        <f t="shared" si="275"/>
        <v>0</v>
      </c>
      <c r="O178" s="1411">
        <f t="shared" si="275"/>
        <v>0</v>
      </c>
      <c r="P178" s="1411">
        <f t="shared" si="275"/>
        <v>0</v>
      </c>
      <c r="Q178" s="1411">
        <f t="shared" si="275"/>
        <v>0</v>
      </c>
      <c r="R178" s="1411">
        <f t="shared" si="275"/>
        <v>0</v>
      </c>
      <c r="S178" s="1411">
        <f t="shared" si="275"/>
        <v>0</v>
      </c>
      <c r="T178" s="1411">
        <f t="shared" si="275"/>
        <v>0</v>
      </c>
      <c r="U178" s="1411">
        <f t="shared" si="275"/>
        <v>0</v>
      </c>
      <c r="V178" s="1411">
        <f t="shared" si="275"/>
        <v>0</v>
      </c>
      <c r="W178" s="1411">
        <f t="shared" si="275"/>
        <v>0</v>
      </c>
      <c r="X178" s="1411">
        <f t="shared" si="275"/>
        <v>0</v>
      </c>
      <c r="Y178" s="1411">
        <f t="shared" si="275"/>
        <v>0</v>
      </c>
      <c r="Z178" s="1411">
        <f t="shared" si="275"/>
        <v>0</v>
      </c>
      <c r="AA178" s="1411">
        <f t="shared" si="235"/>
        <v>0</v>
      </c>
      <c r="AB178" s="1411">
        <f t="shared" si="270"/>
        <v>0</v>
      </c>
      <c r="AC178" s="1411">
        <f t="shared" ref="AC178:AU178" si="276">$E178*AC609</f>
        <v>0</v>
      </c>
      <c r="AD178" s="1411">
        <f t="shared" si="276"/>
        <v>0</v>
      </c>
      <c r="AE178" s="1411">
        <f t="shared" si="276"/>
        <v>0</v>
      </c>
      <c r="AF178" s="1411">
        <f t="shared" si="276"/>
        <v>0</v>
      </c>
      <c r="AG178" s="1411">
        <f t="shared" si="276"/>
        <v>0</v>
      </c>
      <c r="AH178" s="1411">
        <f t="shared" si="276"/>
        <v>0</v>
      </c>
      <c r="AI178" s="1411">
        <f t="shared" si="276"/>
        <v>0</v>
      </c>
      <c r="AJ178" s="1411">
        <f t="shared" si="276"/>
        <v>0</v>
      </c>
      <c r="AK178" s="1411">
        <f t="shared" si="276"/>
        <v>0</v>
      </c>
      <c r="AL178" s="1411">
        <f t="shared" si="276"/>
        <v>0</v>
      </c>
      <c r="AM178" s="1411">
        <f t="shared" si="276"/>
        <v>0</v>
      </c>
      <c r="AN178" s="1411">
        <f t="shared" si="276"/>
        <v>0</v>
      </c>
      <c r="AO178" s="1411">
        <f t="shared" si="276"/>
        <v>0</v>
      </c>
      <c r="AP178" s="1411">
        <f t="shared" si="276"/>
        <v>0</v>
      </c>
      <c r="AQ178" s="1411">
        <f t="shared" si="276"/>
        <v>0</v>
      </c>
      <c r="AR178" s="1411">
        <f t="shared" si="276"/>
        <v>0</v>
      </c>
      <c r="AS178" s="1411">
        <f t="shared" si="276"/>
        <v>0</v>
      </c>
      <c r="AT178" s="1411">
        <f t="shared" si="276"/>
        <v>0</v>
      </c>
      <c r="AU178" s="1411">
        <f t="shared" si="276"/>
        <v>0</v>
      </c>
      <c r="AV178" s="1411">
        <f t="shared" si="237"/>
        <v>0</v>
      </c>
      <c r="AW178" s="1411"/>
      <c r="AX178" s="1411"/>
      <c r="AY178" s="1411"/>
      <c r="AZ178" s="1411"/>
      <c r="BA178" s="1411"/>
      <c r="BB178" s="1411"/>
      <c r="BC178" s="1411"/>
      <c r="BD178" s="1411"/>
      <c r="BE178" s="1411"/>
      <c r="BF178" s="1411"/>
      <c r="BG178" s="1411"/>
      <c r="BH178" s="1411"/>
      <c r="BI178" s="1411"/>
      <c r="BJ178" s="1411"/>
      <c r="BK178" s="1411"/>
      <c r="BL178" s="1411"/>
      <c r="BM178" s="1411"/>
      <c r="BN178" s="1411"/>
      <c r="BO178" s="1411"/>
      <c r="BP178" s="1411"/>
      <c r="BQ178" s="1411"/>
    </row>
    <row r="179" spans="1:69" s="1412" customFormat="1" ht="12.75">
      <c r="A179" s="1371">
        <v>1830</v>
      </c>
      <c r="B179" s="248" t="s">
        <v>40</v>
      </c>
      <c r="C179" s="1410">
        <f>'I4 BO ASSETS'!I38</f>
        <v>0</v>
      </c>
      <c r="D179" s="1411">
        <f t="shared" si="274"/>
        <v>0</v>
      </c>
      <c r="E179" s="1411">
        <f t="shared" si="274"/>
        <v>0</v>
      </c>
      <c r="F179" s="1411">
        <f t="shared" si="233"/>
        <v>0</v>
      </c>
      <c r="G179" s="1411">
        <f t="shared" si="268"/>
        <v>0</v>
      </c>
      <c r="H179" s="1411">
        <f t="shared" ref="H179:Z179" si="277">$D179*H610</f>
        <v>0</v>
      </c>
      <c r="I179" s="1411">
        <f t="shared" si="277"/>
        <v>0</v>
      </c>
      <c r="J179" s="1411">
        <f t="shared" si="277"/>
        <v>0</v>
      </c>
      <c r="K179" s="1411">
        <f t="shared" si="277"/>
        <v>0</v>
      </c>
      <c r="L179" s="1411">
        <f t="shared" si="277"/>
        <v>0</v>
      </c>
      <c r="M179" s="1411">
        <f t="shared" si="277"/>
        <v>0</v>
      </c>
      <c r="N179" s="1411">
        <f t="shared" si="277"/>
        <v>0</v>
      </c>
      <c r="O179" s="1411">
        <f t="shared" si="277"/>
        <v>0</v>
      </c>
      <c r="P179" s="1411">
        <f t="shared" si="277"/>
        <v>0</v>
      </c>
      <c r="Q179" s="1411">
        <f t="shared" si="277"/>
        <v>0</v>
      </c>
      <c r="R179" s="1411">
        <f t="shared" si="277"/>
        <v>0</v>
      </c>
      <c r="S179" s="1411">
        <f t="shared" si="277"/>
        <v>0</v>
      </c>
      <c r="T179" s="1411">
        <f t="shared" si="277"/>
        <v>0</v>
      </c>
      <c r="U179" s="1411">
        <f t="shared" si="277"/>
        <v>0</v>
      </c>
      <c r="V179" s="1411">
        <f t="shared" si="277"/>
        <v>0</v>
      </c>
      <c r="W179" s="1411">
        <f t="shared" si="277"/>
        <v>0</v>
      </c>
      <c r="X179" s="1411">
        <f t="shared" si="277"/>
        <v>0</v>
      </c>
      <c r="Y179" s="1411">
        <f t="shared" si="277"/>
        <v>0</v>
      </c>
      <c r="Z179" s="1411">
        <f t="shared" si="277"/>
        <v>0</v>
      </c>
      <c r="AA179" s="1411">
        <f t="shared" si="235"/>
        <v>0</v>
      </c>
      <c r="AB179" s="1411">
        <f t="shared" si="270"/>
        <v>0</v>
      </c>
      <c r="AC179" s="1411">
        <f t="shared" ref="AC179:AU179" si="278">$E179*AC610</f>
        <v>0</v>
      </c>
      <c r="AD179" s="1411">
        <f t="shared" si="278"/>
        <v>0</v>
      </c>
      <c r="AE179" s="1411">
        <f t="shared" si="278"/>
        <v>0</v>
      </c>
      <c r="AF179" s="1411">
        <f t="shared" si="278"/>
        <v>0</v>
      </c>
      <c r="AG179" s="1411">
        <f t="shared" si="278"/>
        <v>0</v>
      </c>
      <c r="AH179" s="1411">
        <f t="shared" si="278"/>
        <v>0</v>
      </c>
      <c r="AI179" s="1411">
        <f t="shared" si="278"/>
        <v>0</v>
      </c>
      <c r="AJ179" s="1411">
        <f t="shared" si="278"/>
        <v>0</v>
      </c>
      <c r="AK179" s="1411">
        <f t="shared" si="278"/>
        <v>0</v>
      </c>
      <c r="AL179" s="1411">
        <f t="shared" si="278"/>
        <v>0</v>
      </c>
      <c r="AM179" s="1411">
        <f t="shared" si="278"/>
        <v>0</v>
      </c>
      <c r="AN179" s="1411">
        <f t="shared" si="278"/>
        <v>0</v>
      </c>
      <c r="AO179" s="1411">
        <f t="shared" si="278"/>
        <v>0</v>
      </c>
      <c r="AP179" s="1411">
        <f t="shared" si="278"/>
        <v>0</v>
      </c>
      <c r="AQ179" s="1411">
        <f t="shared" si="278"/>
        <v>0</v>
      </c>
      <c r="AR179" s="1411">
        <f t="shared" si="278"/>
        <v>0</v>
      </c>
      <c r="AS179" s="1411">
        <f t="shared" si="278"/>
        <v>0</v>
      </c>
      <c r="AT179" s="1411">
        <f t="shared" si="278"/>
        <v>0</v>
      </c>
      <c r="AU179" s="1411">
        <f t="shared" si="278"/>
        <v>0</v>
      </c>
      <c r="AV179" s="1411">
        <f t="shared" si="237"/>
        <v>0</v>
      </c>
      <c r="AW179" s="1411"/>
      <c r="AX179" s="1411"/>
      <c r="AY179" s="1411"/>
      <c r="AZ179" s="1411"/>
      <c r="BA179" s="1411"/>
      <c r="BB179" s="1411"/>
      <c r="BC179" s="1411"/>
      <c r="BD179" s="1411"/>
      <c r="BE179" s="1411"/>
      <c r="BF179" s="1411"/>
      <c r="BG179" s="1411"/>
      <c r="BH179" s="1411"/>
      <c r="BI179" s="1411"/>
      <c r="BJ179" s="1411"/>
      <c r="BK179" s="1411"/>
      <c r="BL179" s="1411"/>
      <c r="BM179" s="1411"/>
      <c r="BN179" s="1411"/>
      <c r="BO179" s="1411"/>
      <c r="BP179" s="1411"/>
      <c r="BQ179" s="1411"/>
    </row>
    <row r="180" spans="1:69" s="1412" customFormat="1" ht="25.5">
      <c r="A180" s="1371" t="s">
        <v>1267</v>
      </c>
      <c r="B180" s="248" t="s">
        <v>1034</v>
      </c>
      <c r="C180" s="1410">
        <f>'I4 BO ASSETS'!I39</f>
        <v>0</v>
      </c>
      <c r="D180" s="1411">
        <f t="shared" si="274"/>
        <v>0</v>
      </c>
      <c r="E180" s="1411">
        <f t="shared" si="274"/>
        <v>0</v>
      </c>
      <c r="F180" s="1411">
        <f t="shared" si="233"/>
        <v>0</v>
      </c>
      <c r="G180" s="1411">
        <f t="shared" si="268"/>
        <v>0</v>
      </c>
      <c r="H180" s="1411">
        <f t="shared" ref="H180:Z180" si="279">$D180*H611</f>
        <v>0</v>
      </c>
      <c r="I180" s="1411">
        <f t="shared" si="279"/>
        <v>0</v>
      </c>
      <c r="J180" s="1411">
        <f t="shared" si="279"/>
        <v>0</v>
      </c>
      <c r="K180" s="1411">
        <f t="shared" si="279"/>
        <v>0</v>
      </c>
      <c r="L180" s="1411">
        <f t="shared" si="279"/>
        <v>0</v>
      </c>
      <c r="M180" s="1411">
        <f t="shared" si="279"/>
        <v>0</v>
      </c>
      <c r="N180" s="1411">
        <f t="shared" si="279"/>
        <v>0</v>
      </c>
      <c r="O180" s="1411">
        <f t="shared" si="279"/>
        <v>0</v>
      </c>
      <c r="P180" s="1411">
        <f t="shared" si="279"/>
        <v>0</v>
      </c>
      <c r="Q180" s="1411">
        <f t="shared" si="279"/>
        <v>0</v>
      </c>
      <c r="R180" s="1411">
        <f t="shared" si="279"/>
        <v>0</v>
      </c>
      <c r="S180" s="1411">
        <f t="shared" si="279"/>
        <v>0</v>
      </c>
      <c r="T180" s="1411">
        <f t="shared" si="279"/>
        <v>0</v>
      </c>
      <c r="U180" s="1411">
        <f t="shared" si="279"/>
        <v>0</v>
      </c>
      <c r="V180" s="1411">
        <f t="shared" si="279"/>
        <v>0</v>
      </c>
      <c r="W180" s="1411">
        <f t="shared" si="279"/>
        <v>0</v>
      </c>
      <c r="X180" s="1411">
        <f t="shared" si="279"/>
        <v>0</v>
      </c>
      <c r="Y180" s="1411">
        <f t="shared" si="279"/>
        <v>0</v>
      </c>
      <c r="Z180" s="1411">
        <f t="shared" si="279"/>
        <v>0</v>
      </c>
      <c r="AA180" s="1411">
        <f t="shared" si="235"/>
        <v>0</v>
      </c>
      <c r="AB180" s="1411">
        <f t="shared" si="270"/>
        <v>0</v>
      </c>
      <c r="AC180" s="1411">
        <f t="shared" ref="AC180:AU180" si="280">$E180*AC611</f>
        <v>0</v>
      </c>
      <c r="AD180" s="1411">
        <f t="shared" si="280"/>
        <v>0</v>
      </c>
      <c r="AE180" s="1411">
        <f t="shared" si="280"/>
        <v>0</v>
      </c>
      <c r="AF180" s="1411">
        <f t="shared" si="280"/>
        <v>0</v>
      </c>
      <c r="AG180" s="1411">
        <f t="shared" si="280"/>
        <v>0</v>
      </c>
      <c r="AH180" s="1411">
        <f t="shared" si="280"/>
        <v>0</v>
      </c>
      <c r="AI180" s="1411">
        <f t="shared" si="280"/>
        <v>0</v>
      </c>
      <c r="AJ180" s="1411">
        <f t="shared" si="280"/>
        <v>0</v>
      </c>
      <c r="AK180" s="1411">
        <f t="shared" si="280"/>
        <v>0</v>
      </c>
      <c r="AL180" s="1411">
        <f t="shared" si="280"/>
        <v>0</v>
      </c>
      <c r="AM180" s="1411">
        <f t="shared" si="280"/>
        <v>0</v>
      </c>
      <c r="AN180" s="1411">
        <f t="shared" si="280"/>
        <v>0</v>
      </c>
      <c r="AO180" s="1411">
        <f t="shared" si="280"/>
        <v>0</v>
      </c>
      <c r="AP180" s="1411">
        <f t="shared" si="280"/>
        <v>0</v>
      </c>
      <c r="AQ180" s="1411">
        <f t="shared" si="280"/>
        <v>0</v>
      </c>
      <c r="AR180" s="1411">
        <f t="shared" si="280"/>
        <v>0</v>
      </c>
      <c r="AS180" s="1411">
        <f t="shared" si="280"/>
        <v>0</v>
      </c>
      <c r="AT180" s="1411">
        <f t="shared" si="280"/>
        <v>0</v>
      </c>
      <c r="AU180" s="1411">
        <f t="shared" si="280"/>
        <v>0</v>
      </c>
      <c r="AV180" s="1411">
        <f t="shared" si="237"/>
        <v>0</v>
      </c>
      <c r="AW180" s="1411"/>
      <c r="AX180" s="1411"/>
      <c r="AY180" s="1411"/>
      <c r="AZ180" s="1411"/>
      <c r="BA180" s="1411"/>
      <c r="BB180" s="1411"/>
      <c r="BC180" s="1411"/>
      <c r="BD180" s="1411"/>
      <c r="BE180" s="1411"/>
      <c r="BF180" s="1411"/>
      <c r="BG180" s="1411"/>
      <c r="BH180" s="1411"/>
      <c r="BI180" s="1411"/>
      <c r="BJ180" s="1411"/>
      <c r="BK180" s="1411"/>
      <c r="BL180" s="1411"/>
      <c r="BM180" s="1411"/>
      <c r="BN180" s="1411"/>
      <c r="BO180" s="1411"/>
      <c r="BP180" s="1411"/>
      <c r="BQ180" s="1411"/>
    </row>
    <row r="181" spans="1:69" s="1412" customFormat="1" ht="12.75">
      <c r="A181" s="1371" t="s">
        <v>1268</v>
      </c>
      <c r="B181" s="248" t="s">
        <v>1035</v>
      </c>
      <c r="C181" s="1410">
        <f>'I4 BO ASSETS'!I40</f>
        <v>0</v>
      </c>
      <c r="D181" s="1411">
        <f t="shared" si="274"/>
        <v>0</v>
      </c>
      <c r="E181" s="1411">
        <f t="shared" si="274"/>
        <v>0</v>
      </c>
      <c r="F181" s="1411">
        <f t="shared" si="233"/>
        <v>0</v>
      </c>
      <c r="G181" s="1411">
        <f t="shared" si="268"/>
        <v>0</v>
      </c>
      <c r="H181" s="1411">
        <f t="shared" ref="H181:Z181" si="281">$D181*H612</f>
        <v>0</v>
      </c>
      <c r="I181" s="1411">
        <f t="shared" si="281"/>
        <v>0</v>
      </c>
      <c r="J181" s="1411">
        <f t="shared" si="281"/>
        <v>0</v>
      </c>
      <c r="K181" s="1411">
        <f t="shared" si="281"/>
        <v>0</v>
      </c>
      <c r="L181" s="1411">
        <f t="shared" si="281"/>
        <v>0</v>
      </c>
      <c r="M181" s="1411">
        <f t="shared" si="281"/>
        <v>0</v>
      </c>
      <c r="N181" s="1411">
        <f t="shared" si="281"/>
        <v>0</v>
      </c>
      <c r="O181" s="1411">
        <f t="shared" si="281"/>
        <v>0</v>
      </c>
      <c r="P181" s="1411">
        <f t="shared" si="281"/>
        <v>0</v>
      </c>
      <c r="Q181" s="1411">
        <f t="shared" si="281"/>
        <v>0</v>
      </c>
      <c r="R181" s="1411">
        <f t="shared" si="281"/>
        <v>0</v>
      </c>
      <c r="S181" s="1411">
        <f t="shared" si="281"/>
        <v>0</v>
      </c>
      <c r="T181" s="1411">
        <f t="shared" si="281"/>
        <v>0</v>
      </c>
      <c r="U181" s="1411">
        <f t="shared" si="281"/>
        <v>0</v>
      </c>
      <c r="V181" s="1411">
        <f t="shared" si="281"/>
        <v>0</v>
      </c>
      <c r="W181" s="1411">
        <f t="shared" si="281"/>
        <v>0</v>
      </c>
      <c r="X181" s="1411">
        <f t="shared" si="281"/>
        <v>0</v>
      </c>
      <c r="Y181" s="1411">
        <f t="shared" si="281"/>
        <v>0</v>
      </c>
      <c r="Z181" s="1411">
        <f t="shared" si="281"/>
        <v>0</v>
      </c>
      <c r="AA181" s="1411">
        <f t="shared" si="235"/>
        <v>0</v>
      </c>
      <c r="AB181" s="1411">
        <f t="shared" si="270"/>
        <v>0</v>
      </c>
      <c r="AC181" s="1411">
        <f t="shared" ref="AC181:AU181" si="282">$E181*AC612</f>
        <v>0</v>
      </c>
      <c r="AD181" s="1411">
        <f t="shared" si="282"/>
        <v>0</v>
      </c>
      <c r="AE181" s="1411">
        <f t="shared" si="282"/>
        <v>0</v>
      </c>
      <c r="AF181" s="1411">
        <f t="shared" si="282"/>
        <v>0</v>
      </c>
      <c r="AG181" s="1411">
        <f t="shared" si="282"/>
        <v>0</v>
      </c>
      <c r="AH181" s="1411">
        <f t="shared" si="282"/>
        <v>0</v>
      </c>
      <c r="AI181" s="1411">
        <f t="shared" si="282"/>
        <v>0</v>
      </c>
      <c r="AJ181" s="1411">
        <f t="shared" si="282"/>
        <v>0</v>
      </c>
      <c r="AK181" s="1411">
        <f t="shared" si="282"/>
        <v>0</v>
      </c>
      <c r="AL181" s="1411">
        <f t="shared" si="282"/>
        <v>0</v>
      </c>
      <c r="AM181" s="1411">
        <f t="shared" si="282"/>
        <v>0</v>
      </c>
      <c r="AN181" s="1411">
        <f t="shared" si="282"/>
        <v>0</v>
      </c>
      <c r="AO181" s="1411">
        <f t="shared" si="282"/>
        <v>0</v>
      </c>
      <c r="AP181" s="1411">
        <f t="shared" si="282"/>
        <v>0</v>
      </c>
      <c r="AQ181" s="1411">
        <f t="shared" si="282"/>
        <v>0</v>
      </c>
      <c r="AR181" s="1411">
        <f t="shared" si="282"/>
        <v>0</v>
      </c>
      <c r="AS181" s="1411">
        <f t="shared" si="282"/>
        <v>0</v>
      </c>
      <c r="AT181" s="1411">
        <f t="shared" si="282"/>
        <v>0</v>
      </c>
      <c r="AU181" s="1411">
        <f t="shared" si="282"/>
        <v>0</v>
      </c>
      <c r="AV181" s="1411">
        <f t="shared" si="237"/>
        <v>0</v>
      </c>
      <c r="AW181" s="1411"/>
      <c r="AX181" s="1411"/>
      <c r="AY181" s="1411"/>
      <c r="AZ181" s="1411"/>
      <c r="BA181" s="1411"/>
      <c r="BB181" s="1411"/>
      <c r="BC181" s="1411"/>
      <c r="BD181" s="1411"/>
      <c r="BE181" s="1411"/>
      <c r="BF181" s="1411"/>
      <c r="BG181" s="1411"/>
      <c r="BH181" s="1411"/>
      <c r="BI181" s="1411"/>
      <c r="BJ181" s="1411"/>
      <c r="BK181" s="1411"/>
      <c r="BL181" s="1411"/>
      <c r="BM181" s="1411"/>
      <c r="BN181" s="1411"/>
      <c r="BO181" s="1411"/>
      <c r="BP181" s="1411"/>
      <c r="BQ181" s="1411"/>
    </row>
    <row r="182" spans="1:69" s="1412" customFormat="1" ht="12.75">
      <c r="A182" s="1371" t="s">
        <v>1269</v>
      </c>
      <c r="B182" s="248" t="s">
        <v>1059</v>
      </c>
      <c r="C182" s="1410">
        <f>'I4 BO ASSETS'!I41</f>
        <v>0</v>
      </c>
      <c r="D182" s="1411">
        <f t="shared" si="274"/>
        <v>0</v>
      </c>
      <c r="E182" s="1411">
        <f t="shared" si="274"/>
        <v>0</v>
      </c>
      <c r="F182" s="1411">
        <f t="shared" si="233"/>
        <v>0</v>
      </c>
      <c r="G182" s="1411">
        <f t="shared" si="268"/>
        <v>0</v>
      </c>
      <c r="H182" s="1411">
        <f t="shared" ref="H182:Z182" si="283">$D182*H613</f>
        <v>0</v>
      </c>
      <c r="I182" s="1411">
        <f t="shared" si="283"/>
        <v>0</v>
      </c>
      <c r="J182" s="1411">
        <f t="shared" si="283"/>
        <v>0</v>
      </c>
      <c r="K182" s="1411">
        <f t="shared" si="283"/>
        <v>0</v>
      </c>
      <c r="L182" s="1411">
        <f t="shared" si="283"/>
        <v>0</v>
      </c>
      <c r="M182" s="1411">
        <f t="shared" si="283"/>
        <v>0</v>
      </c>
      <c r="N182" s="1411">
        <f t="shared" si="283"/>
        <v>0</v>
      </c>
      <c r="O182" s="1411">
        <f t="shared" si="283"/>
        <v>0</v>
      </c>
      <c r="P182" s="1411">
        <f t="shared" si="283"/>
        <v>0</v>
      </c>
      <c r="Q182" s="1411">
        <f t="shared" si="283"/>
        <v>0</v>
      </c>
      <c r="R182" s="1411">
        <f t="shared" si="283"/>
        <v>0</v>
      </c>
      <c r="S182" s="1411">
        <f t="shared" si="283"/>
        <v>0</v>
      </c>
      <c r="T182" s="1411">
        <f t="shared" si="283"/>
        <v>0</v>
      </c>
      <c r="U182" s="1411">
        <f t="shared" si="283"/>
        <v>0</v>
      </c>
      <c r="V182" s="1411">
        <f t="shared" si="283"/>
        <v>0</v>
      </c>
      <c r="W182" s="1411">
        <f t="shared" si="283"/>
        <v>0</v>
      </c>
      <c r="X182" s="1411">
        <f t="shared" si="283"/>
        <v>0</v>
      </c>
      <c r="Y182" s="1411">
        <f t="shared" si="283"/>
        <v>0</v>
      </c>
      <c r="Z182" s="1411">
        <f t="shared" si="283"/>
        <v>0</v>
      </c>
      <c r="AA182" s="1411">
        <f t="shared" si="235"/>
        <v>0</v>
      </c>
      <c r="AB182" s="1411">
        <f t="shared" si="270"/>
        <v>0</v>
      </c>
      <c r="AC182" s="1411">
        <f t="shared" ref="AC182:AU182" si="284">$E182*AC613</f>
        <v>0</v>
      </c>
      <c r="AD182" s="1411">
        <f t="shared" si="284"/>
        <v>0</v>
      </c>
      <c r="AE182" s="1411">
        <f t="shared" si="284"/>
        <v>0</v>
      </c>
      <c r="AF182" s="1411">
        <f t="shared" si="284"/>
        <v>0</v>
      </c>
      <c r="AG182" s="1411">
        <f t="shared" si="284"/>
        <v>0</v>
      </c>
      <c r="AH182" s="1411">
        <f t="shared" si="284"/>
        <v>0</v>
      </c>
      <c r="AI182" s="1411">
        <f t="shared" si="284"/>
        <v>0</v>
      </c>
      <c r="AJ182" s="1411">
        <f t="shared" si="284"/>
        <v>0</v>
      </c>
      <c r="AK182" s="1411">
        <f t="shared" si="284"/>
        <v>0</v>
      </c>
      <c r="AL182" s="1411">
        <f t="shared" si="284"/>
        <v>0</v>
      </c>
      <c r="AM182" s="1411">
        <f t="shared" si="284"/>
        <v>0</v>
      </c>
      <c r="AN182" s="1411">
        <f t="shared" si="284"/>
        <v>0</v>
      </c>
      <c r="AO182" s="1411">
        <f t="shared" si="284"/>
        <v>0</v>
      </c>
      <c r="AP182" s="1411">
        <f t="shared" si="284"/>
        <v>0</v>
      </c>
      <c r="AQ182" s="1411">
        <f t="shared" si="284"/>
        <v>0</v>
      </c>
      <c r="AR182" s="1411">
        <f t="shared" si="284"/>
        <v>0</v>
      </c>
      <c r="AS182" s="1411">
        <f t="shared" si="284"/>
        <v>0</v>
      </c>
      <c r="AT182" s="1411">
        <f t="shared" si="284"/>
        <v>0</v>
      </c>
      <c r="AU182" s="1411">
        <f t="shared" si="284"/>
        <v>0</v>
      </c>
      <c r="AV182" s="1411">
        <f t="shared" si="237"/>
        <v>0</v>
      </c>
      <c r="AW182" s="1411"/>
      <c r="AX182" s="1411"/>
      <c r="AY182" s="1411"/>
      <c r="AZ182" s="1411"/>
      <c r="BA182" s="1411"/>
      <c r="BB182" s="1411"/>
      <c r="BC182" s="1411"/>
      <c r="BD182" s="1411"/>
      <c r="BE182" s="1411"/>
      <c r="BF182" s="1411"/>
      <c r="BG182" s="1411"/>
      <c r="BH182" s="1411"/>
      <c r="BI182" s="1411"/>
      <c r="BJ182" s="1411"/>
      <c r="BK182" s="1411"/>
      <c r="BL182" s="1411"/>
      <c r="BM182" s="1411"/>
      <c r="BN182" s="1411"/>
      <c r="BO182" s="1411"/>
      <c r="BP182" s="1411"/>
      <c r="BQ182" s="1411"/>
    </row>
    <row r="183" spans="1:69" s="1412" customFormat="1" ht="12.75">
      <c r="A183" s="1371">
        <v>1835</v>
      </c>
      <c r="B183" s="248" t="s">
        <v>26</v>
      </c>
      <c r="C183" s="1410">
        <f>'I4 BO ASSETS'!I42</f>
        <v>0</v>
      </c>
      <c r="D183" s="1411">
        <f t="shared" si="274"/>
        <v>0</v>
      </c>
      <c r="E183" s="1411">
        <f t="shared" si="274"/>
        <v>0</v>
      </c>
      <c r="F183" s="1411">
        <f t="shared" si="233"/>
        <v>0</v>
      </c>
      <c r="G183" s="1411">
        <f t="shared" si="268"/>
        <v>0</v>
      </c>
      <c r="H183" s="1411">
        <f t="shared" ref="H183:Z183" si="285">$D183*H614</f>
        <v>0</v>
      </c>
      <c r="I183" s="1411">
        <f t="shared" si="285"/>
        <v>0</v>
      </c>
      <c r="J183" s="1411">
        <f t="shared" si="285"/>
        <v>0</v>
      </c>
      <c r="K183" s="1411">
        <f t="shared" si="285"/>
        <v>0</v>
      </c>
      <c r="L183" s="1411">
        <f t="shared" si="285"/>
        <v>0</v>
      </c>
      <c r="M183" s="1411">
        <f t="shared" si="285"/>
        <v>0</v>
      </c>
      <c r="N183" s="1411">
        <f t="shared" si="285"/>
        <v>0</v>
      </c>
      <c r="O183" s="1411">
        <f t="shared" si="285"/>
        <v>0</v>
      </c>
      <c r="P183" s="1411">
        <f t="shared" si="285"/>
        <v>0</v>
      </c>
      <c r="Q183" s="1411">
        <f t="shared" si="285"/>
        <v>0</v>
      </c>
      <c r="R183" s="1411">
        <f t="shared" si="285"/>
        <v>0</v>
      </c>
      <c r="S183" s="1411">
        <f t="shared" si="285"/>
        <v>0</v>
      </c>
      <c r="T183" s="1411">
        <f t="shared" si="285"/>
        <v>0</v>
      </c>
      <c r="U183" s="1411">
        <f t="shared" si="285"/>
        <v>0</v>
      </c>
      <c r="V183" s="1411">
        <f t="shared" si="285"/>
        <v>0</v>
      </c>
      <c r="W183" s="1411">
        <f t="shared" si="285"/>
        <v>0</v>
      </c>
      <c r="X183" s="1411">
        <f t="shared" si="285"/>
        <v>0</v>
      </c>
      <c r="Y183" s="1411">
        <f t="shared" si="285"/>
        <v>0</v>
      </c>
      <c r="Z183" s="1411">
        <f t="shared" si="285"/>
        <v>0</v>
      </c>
      <c r="AA183" s="1411">
        <f t="shared" si="235"/>
        <v>0</v>
      </c>
      <c r="AB183" s="1411">
        <f t="shared" si="270"/>
        <v>0</v>
      </c>
      <c r="AC183" s="1411">
        <f t="shared" ref="AC183:AU183" si="286">$E183*AC614</f>
        <v>0</v>
      </c>
      <c r="AD183" s="1411">
        <f t="shared" si="286"/>
        <v>0</v>
      </c>
      <c r="AE183" s="1411">
        <f t="shared" si="286"/>
        <v>0</v>
      </c>
      <c r="AF183" s="1411">
        <f t="shared" si="286"/>
        <v>0</v>
      </c>
      <c r="AG183" s="1411">
        <f t="shared" si="286"/>
        <v>0</v>
      </c>
      <c r="AH183" s="1411">
        <f t="shared" si="286"/>
        <v>0</v>
      </c>
      <c r="AI183" s="1411">
        <f t="shared" si="286"/>
        <v>0</v>
      </c>
      <c r="AJ183" s="1411">
        <f t="shared" si="286"/>
        <v>0</v>
      </c>
      <c r="AK183" s="1411">
        <f t="shared" si="286"/>
        <v>0</v>
      </c>
      <c r="AL183" s="1411">
        <f t="shared" si="286"/>
        <v>0</v>
      </c>
      <c r="AM183" s="1411">
        <f t="shared" si="286"/>
        <v>0</v>
      </c>
      <c r="AN183" s="1411">
        <f t="shared" si="286"/>
        <v>0</v>
      </c>
      <c r="AO183" s="1411">
        <f t="shared" si="286"/>
        <v>0</v>
      </c>
      <c r="AP183" s="1411">
        <f t="shared" si="286"/>
        <v>0</v>
      </c>
      <c r="AQ183" s="1411">
        <f t="shared" si="286"/>
        <v>0</v>
      </c>
      <c r="AR183" s="1411">
        <f t="shared" si="286"/>
        <v>0</v>
      </c>
      <c r="AS183" s="1411">
        <f t="shared" si="286"/>
        <v>0</v>
      </c>
      <c r="AT183" s="1411">
        <f t="shared" si="286"/>
        <v>0</v>
      </c>
      <c r="AU183" s="1411">
        <f t="shared" si="286"/>
        <v>0</v>
      </c>
      <c r="AV183" s="1411">
        <f t="shared" si="237"/>
        <v>0</v>
      </c>
      <c r="AW183" s="1411"/>
      <c r="AX183" s="1411"/>
      <c r="AY183" s="1411"/>
      <c r="AZ183" s="1411"/>
      <c r="BA183" s="1411"/>
      <c r="BB183" s="1411"/>
      <c r="BC183" s="1411"/>
      <c r="BD183" s="1411"/>
      <c r="BE183" s="1411"/>
      <c r="BF183" s="1411"/>
      <c r="BG183" s="1411"/>
      <c r="BH183" s="1411"/>
      <c r="BI183" s="1411"/>
      <c r="BJ183" s="1411"/>
      <c r="BK183" s="1411"/>
      <c r="BL183" s="1411"/>
      <c r="BM183" s="1411"/>
      <c r="BN183" s="1411"/>
      <c r="BO183" s="1411"/>
      <c r="BP183" s="1411"/>
      <c r="BQ183" s="1411"/>
    </row>
    <row r="184" spans="1:69" s="1412" customFormat="1" ht="25.5">
      <c r="A184" s="1371" t="s">
        <v>1270</v>
      </c>
      <c r="B184" s="248" t="s">
        <v>1060</v>
      </c>
      <c r="C184" s="1410">
        <f>'I4 BO ASSETS'!I43</f>
        <v>0</v>
      </c>
      <c r="D184" s="1411">
        <f t="shared" si="274"/>
        <v>0</v>
      </c>
      <c r="E184" s="1411">
        <f t="shared" si="274"/>
        <v>0</v>
      </c>
      <c r="F184" s="1411">
        <f t="shared" si="233"/>
        <v>0</v>
      </c>
      <c r="G184" s="1411">
        <f t="shared" si="268"/>
        <v>0</v>
      </c>
      <c r="H184" s="1411">
        <f t="shared" ref="H184:Z184" si="287">$D184*H615</f>
        <v>0</v>
      </c>
      <c r="I184" s="1411">
        <f t="shared" si="287"/>
        <v>0</v>
      </c>
      <c r="J184" s="1411">
        <f t="shared" si="287"/>
        <v>0</v>
      </c>
      <c r="K184" s="1411">
        <f t="shared" si="287"/>
        <v>0</v>
      </c>
      <c r="L184" s="1411">
        <f t="shared" si="287"/>
        <v>0</v>
      </c>
      <c r="M184" s="1411">
        <f t="shared" si="287"/>
        <v>0</v>
      </c>
      <c r="N184" s="1411">
        <f t="shared" si="287"/>
        <v>0</v>
      </c>
      <c r="O184" s="1411">
        <f t="shared" si="287"/>
        <v>0</v>
      </c>
      <c r="P184" s="1411">
        <f t="shared" si="287"/>
        <v>0</v>
      </c>
      <c r="Q184" s="1411">
        <f t="shared" si="287"/>
        <v>0</v>
      </c>
      <c r="R184" s="1411">
        <f t="shared" si="287"/>
        <v>0</v>
      </c>
      <c r="S184" s="1411">
        <f t="shared" si="287"/>
        <v>0</v>
      </c>
      <c r="T184" s="1411">
        <f t="shared" si="287"/>
        <v>0</v>
      </c>
      <c r="U184" s="1411">
        <f t="shared" si="287"/>
        <v>0</v>
      </c>
      <c r="V184" s="1411">
        <f t="shared" si="287"/>
        <v>0</v>
      </c>
      <c r="W184" s="1411">
        <f t="shared" si="287"/>
        <v>0</v>
      </c>
      <c r="X184" s="1411">
        <f t="shared" si="287"/>
        <v>0</v>
      </c>
      <c r="Y184" s="1411">
        <f t="shared" si="287"/>
        <v>0</v>
      </c>
      <c r="Z184" s="1411">
        <f t="shared" si="287"/>
        <v>0</v>
      </c>
      <c r="AA184" s="1411">
        <f t="shared" si="235"/>
        <v>0</v>
      </c>
      <c r="AB184" s="1411">
        <f t="shared" si="270"/>
        <v>0</v>
      </c>
      <c r="AC184" s="1411">
        <f t="shared" ref="AC184:AU184" si="288">$E184*AC615</f>
        <v>0</v>
      </c>
      <c r="AD184" s="1411">
        <f t="shared" si="288"/>
        <v>0</v>
      </c>
      <c r="AE184" s="1411">
        <f t="shared" si="288"/>
        <v>0</v>
      </c>
      <c r="AF184" s="1411">
        <f t="shared" si="288"/>
        <v>0</v>
      </c>
      <c r="AG184" s="1411">
        <f t="shared" si="288"/>
        <v>0</v>
      </c>
      <c r="AH184" s="1411">
        <f t="shared" si="288"/>
        <v>0</v>
      </c>
      <c r="AI184" s="1411">
        <f t="shared" si="288"/>
        <v>0</v>
      </c>
      <c r="AJ184" s="1411">
        <f t="shared" si="288"/>
        <v>0</v>
      </c>
      <c r="AK184" s="1411">
        <f t="shared" si="288"/>
        <v>0</v>
      </c>
      <c r="AL184" s="1411">
        <f t="shared" si="288"/>
        <v>0</v>
      </c>
      <c r="AM184" s="1411">
        <f t="shared" si="288"/>
        <v>0</v>
      </c>
      <c r="AN184" s="1411">
        <f t="shared" si="288"/>
        <v>0</v>
      </c>
      <c r="AO184" s="1411">
        <f t="shared" si="288"/>
        <v>0</v>
      </c>
      <c r="AP184" s="1411">
        <f t="shared" si="288"/>
        <v>0</v>
      </c>
      <c r="AQ184" s="1411">
        <f t="shared" si="288"/>
        <v>0</v>
      </c>
      <c r="AR184" s="1411">
        <f t="shared" si="288"/>
        <v>0</v>
      </c>
      <c r="AS184" s="1411">
        <f t="shared" si="288"/>
        <v>0</v>
      </c>
      <c r="AT184" s="1411">
        <f t="shared" si="288"/>
        <v>0</v>
      </c>
      <c r="AU184" s="1411">
        <f t="shared" si="288"/>
        <v>0</v>
      </c>
      <c r="AV184" s="1411">
        <f t="shared" si="237"/>
        <v>0</v>
      </c>
      <c r="AW184" s="1411"/>
      <c r="AX184" s="1411"/>
      <c r="AY184" s="1411"/>
      <c r="AZ184" s="1411"/>
      <c r="BA184" s="1411"/>
      <c r="BB184" s="1411"/>
      <c r="BC184" s="1411"/>
      <c r="BD184" s="1411"/>
      <c r="BE184" s="1411"/>
      <c r="BF184" s="1411"/>
      <c r="BG184" s="1411"/>
      <c r="BH184" s="1411"/>
      <c r="BI184" s="1411"/>
      <c r="BJ184" s="1411"/>
      <c r="BK184" s="1411"/>
      <c r="BL184" s="1411"/>
      <c r="BM184" s="1411"/>
      <c r="BN184" s="1411"/>
      <c r="BO184" s="1411"/>
      <c r="BP184" s="1411"/>
      <c r="BQ184" s="1411"/>
    </row>
    <row r="185" spans="1:69" s="1412" customFormat="1" ht="25.5">
      <c r="A185" s="1371" t="s">
        <v>1271</v>
      </c>
      <c r="B185" s="248" t="s">
        <v>1061</v>
      </c>
      <c r="C185" s="1410">
        <f>'I4 BO ASSETS'!I44</f>
        <v>-4172671.4999999995</v>
      </c>
      <c r="D185" s="1411">
        <f t="shared" si="274"/>
        <v>-2712236.4749999996</v>
      </c>
      <c r="E185" s="1411">
        <f t="shared" si="274"/>
        <v>-1460435.0249999997</v>
      </c>
      <c r="F185" s="1411">
        <f t="shared" si="233"/>
        <v>-4172671.4999999991</v>
      </c>
      <c r="G185" s="1411">
        <f t="shared" si="268"/>
        <v>-1019693.5075868909</v>
      </c>
      <c r="H185" s="1411">
        <f t="shared" ref="H185:Z185" si="289">$D185*H616</f>
        <v>-477394.91925075091</v>
      </c>
      <c r="I185" s="1411">
        <f t="shared" si="289"/>
        <v>-1213339.7723931712</v>
      </c>
      <c r="J185" s="1411">
        <f t="shared" si="289"/>
        <v>0</v>
      </c>
      <c r="K185" s="1411">
        <f t="shared" si="289"/>
        <v>0</v>
      </c>
      <c r="L185" s="1411">
        <f t="shared" si="289"/>
        <v>0</v>
      </c>
      <c r="M185" s="1411">
        <f t="shared" si="289"/>
        <v>0</v>
      </c>
      <c r="N185" s="1411">
        <f t="shared" si="289"/>
        <v>0</v>
      </c>
      <c r="O185" s="1411">
        <f t="shared" si="289"/>
        <v>-1808.2757691867912</v>
      </c>
      <c r="P185" s="1411">
        <f t="shared" si="289"/>
        <v>0</v>
      </c>
      <c r="Q185" s="1411">
        <f t="shared" si="289"/>
        <v>0</v>
      </c>
      <c r="R185" s="1411">
        <f t="shared" si="289"/>
        <v>0</v>
      </c>
      <c r="S185" s="1411">
        <f t="shared" si="289"/>
        <v>0</v>
      </c>
      <c r="T185" s="1411">
        <f t="shared" si="289"/>
        <v>0</v>
      </c>
      <c r="U185" s="1411">
        <f t="shared" si="289"/>
        <v>0</v>
      </c>
      <c r="V185" s="1411">
        <f t="shared" si="289"/>
        <v>0</v>
      </c>
      <c r="W185" s="1411">
        <f t="shared" si="289"/>
        <v>0</v>
      </c>
      <c r="X185" s="1411">
        <f t="shared" si="289"/>
        <v>0</v>
      </c>
      <c r="Y185" s="1411">
        <f t="shared" si="289"/>
        <v>0</v>
      </c>
      <c r="Z185" s="1411">
        <f t="shared" si="289"/>
        <v>0</v>
      </c>
      <c r="AA185" s="1411">
        <f t="shared" si="235"/>
        <v>-2712236.4749999996</v>
      </c>
      <c r="AB185" s="1411">
        <f t="shared" si="270"/>
        <v>-990435.90324109828</v>
      </c>
      <c r="AC185" s="1411">
        <f t="shared" ref="AC185:AU185" si="290">$E185*AC616</f>
        <v>-117629.99814985433</v>
      </c>
      <c r="AD185" s="1411">
        <f t="shared" si="290"/>
        <v>-13629.453660167625</v>
      </c>
      <c r="AE185" s="1411">
        <f t="shared" si="290"/>
        <v>0</v>
      </c>
      <c r="AF185" s="1411">
        <f t="shared" si="290"/>
        <v>0</v>
      </c>
      <c r="AG185" s="1411">
        <f t="shared" si="290"/>
        <v>0</v>
      </c>
      <c r="AH185" s="1411">
        <f t="shared" si="290"/>
        <v>-308702.78481245902</v>
      </c>
      <c r="AI185" s="1411">
        <f t="shared" si="290"/>
        <v>-16928.302316768706</v>
      </c>
      <c r="AJ185" s="1411">
        <f t="shared" si="290"/>
        <v>-13108.582819651665</v>
      </c>
      <c r="AK185" s="1411">
        <f t="shared" si="290"/>
        <v>0</v>
      </c>
      <c r="AL185" s="1411">
        <f t="shared" si="290"/>
        <v>0</v>
      </c>
      <c r="AM185" s="1411">
        <f t="shared" si="290"/>
        <v>0</v>
      </c>
      <c r="AN185" s="1411">
        <f t="shared" si="290"/>
        <v>0</v>
      </c>
      <c r="AO185" s="1411">
        <f t="shared" si="290"/>
        <v>0</v>
      </c>
      <c r="AP185" s="1411">
        <f t="shared" si="290"/>
        <v>0</v>
      </c>
      <c r="AQ185" s="1411">
        <f t="shared" si="290"/>
        <v>0</v>
      </c>
      <c r="AR185" s="1411">
        <f t="shared" si="290"/>
        <v>0</v>
      </c>
      <c r="AS185" s="1411">
        <f t="shared" si="290"/>
        <v>0</v>
      </c>
      <c r="AT185" s="1411">
        <f t="shared" si="290"/>
        <v>0</v>
      </c>
      <c r="AU185" s="1411">
        <f t="shared" si="290"/>
        <v>0</v>
      </c>
      <c r="AV185" s="1411">
        <f t="shared" si="237"/>
        <v>-1460435.0249999994</v>
      </c>
      <c r="AW185" s="1411"/>
      <c r="AX185" s="1411"/>
      <c r="AY185" s="1411"/>
      <c r="AZ185" s="1411"/>
      <c r="BA185" s="1411"/>
      <c r="BB185" s="1411"/>
      <c r="BC185" s="1411"/>
      <c r="BD185" s="1411"/>
      <c r="BE185" s="1411"/>
      <c r="BF185" s="1411"/>
      <c r="BG185" s="1411"/>
      <c r="BH185" s="1411"/>
      <c r="BI185" s="1411"/>
      <c r="BJ185" s="1411"/>
      <c r="BK185" s="1411"/>
      <c r="BL185" s="1411"/>
      <c r="BM185" s="1411"/>
      <c r="BN185" s="1411"/>
      <c r="BO185" s="1411"/>
      <c r="BP185" s="1411"/>
      <c r="BQ185" s="1411"/>
    </row>
    <row r="186" spans="1:69" s="1412" customFormat="1" ht="25.5">
      <c r="A186" s="1371" t="s">
        <v>1272</v>
      </c>
      <c r="B186" s="248" t="s">
        <v>1062</v>
      </c>
      <c r="C186" s="1410">
        <f>'I4 BO ASSETS'!I45</f>
        <v>-1874678.5000000002</v>
      </c>
      <c r="D186" s="1411">
        <f t="shared" si="274"/>
        <v>-1218541.0250000001</v>
      </c>
      <c r="E186" s="1411">
        <f t="shared" si="274"/>
        <v>-656137.47500000009</v>
      </c>
      <c r="F186" s="1411">
        <f t="shared" si="233"/>
        <v>-1874678.5000000002</v>
      </c>
      <c r="G186" s="1411">
        <f t="shared" si="268"/>
        <v>-754321.51418528426</v>
      </c>
      <c r="H186" s="1411">
        <f t="shared" ref="H186:Z186" si="291">$D186*H617</f>
        <v>-285845.60256102233</v>
      </c>
      <c r="I186" s="1411">
        <f t="shared" si="291"/>
        <v>-176924.31564146568</v>
      </c>
      <c r="J186" s="1411">
        <f t="shared" si="291"/>
        <v>0</v>
      </c>
      <c r="K186" s="1411">
        <f t="shared" si="291"/>
        <v>0</v>
      </c>
      <c r="L186" s="1411">
        <f t="shared" si="291"/>
        <v>0</v>
      </c>
      <c r="M186" s="1411">
        <f t="shared" si="291"/>
        <v>0</v>
      </c>
      <c r="N186" s="1411">
        <f t="shared" si="291"/>
        <v>0</v>
      </c>
      <c r="O186" s="1411">
        <f t="shared" si="291"/>
        <v>-1449.592612227869</v>
      </c>
      <c r="P186" s="1411">
        <f t="shared" si="291"/>
        <v>0</v>
      </c>
      <c r="Q186" s="1411">
        <f t="shared" si="291"/>
        <v>0</v>
      </c>
      <c r="R186" s="1411">
        <f t="shared" si="291"/>
        <v>0</v>
      </c>
      <c r="S186" s="1411">
        <f t="shared" si="291"/>
        <v>0</v>
      </c>
      <c r="T186" s="1411">
        <f t="shared" si="291"/>
        <v>0</v>
      </c>
      <c r="U186" s="1411">
        <f t="shared" si="291"/>
        <v>0</v>
      </c>
      <c r="V186" s="1411">
        <f t="shared" si="291"/>
        <v>0</v>
      </c>
      <c r="W186" s="1411">
        <f t="shared" si="291"/>
        <v>0</v>
      </c>
      <c r="X186" s="1411">
        <f t="shared" si="291"/>
        <v>0</v>
      </c>
      <c r="Y186" s="1411">
        <f t="shared" si="291"/>
        <v>0</v>
      </c>
      <c r="Z186" s="1411">
        <f t="shared" si="291"/>
        <v>0</v>
      </c>
      <c r="AA186" s="1411">
        <f t="shared" si="235"/>
        <v>-1218541.0250000001</v>
      </c>
      <c r="AB186" s="1411">
        <f t="shared" si="270"/>
        <v>-440583.32604135573</v>
      </c>
      <c r="AC186" s="1411">
        <f t="shared" ref="AC186:AU186" si="292">$E186*AC617</f>
        <v>-48525.481517144974</v>
      </c>
      <c r="AD186" s="1411">
        <f t="shared" si="292"/>
        <v>-2416.0525186049986</v>
      </c>
      <c r="AE186" s="1411">
        <f t="shared" si="292"/>
        <v>0</v>
      </c>
      <c r="AF186" s="1411">
        <f t="shared" si="292"/>
        <v>0</v>
      </c>
      <c r="AG186" s="1411">
        <f t="shared" si="292"/>
        <v>0</v>
      </c>
      <c r="AH186" s="1411">
        <f t="shared" si="292"/>
        <v>-150016.00683388324</v>
      </c>
      <c r="AI186" s="1411">
        <f t="shared" si="292"/>
        <v>-8226.4120732866213</v>
      </c>
      <c r="AJ186" s="1411">
        <f t="shared" si="292"/>
        <v>-6370.1960157245121</v>
      </c>
      <c r="AK186" s="1411">
        <f t="shared" si="292"/>
        <v>0</v>
      </c>
      <c r="AL186" s="1411">
        <f t="shared" si="292"/>
        <v>0</v>
      </c>
      <c r="AM186" s="1411">
        <f t="shared" si="292"/>
        <v>0</v>
      </c>
      <c r="AN186" s="1411">
        <f t="shared" si="292"/>
        <v>0</v>
      </c>
      <c r="AO186" s="1411">
        <f t="shared" si="292"/>
        <v>0</v>
      </c>
      <c r="AP186" s="1411">
        <f t="shared" si="292"/>
        <v>0</v>
      </c>
      <c r="AQ186" s="1411">
        <f t="shared" si="292"/>
        <v>0</v>
      </c>
      <c r="AR186" s="1411">
        <f t="shared" si="292"/>
        <v>0</v>
      </c>
      <c r="AS186" s="1411">
        <f t="shared" si="292"/>
        <v>0</v>
      </c>
      <c r="AT186" s="1411">
        <f t="shared" si="292"/>
        <v>0</v>
      </c>
      <c r="AU186" s="1411">
        <f t="shared" si="292"/>
        <v>0</v>
      </c>
      <c r="AV186" s="1411">
        <f t="shared" si="237"/>
        <v>-656137.47500000009</v>
      </c>
      <c r="AW186" s="1411"/>
      <c r="AX186" s="1411"/>
      <c r="AY186" s="1411"/>
      <c r="AZ186" s="1411"/>
      <c r="BA186" s="1411"/>
      <c r="BB186" s="1411"/>
      <c r="BC186" s="1411"/>
      <c r="BD186" s="1411"/>
      <c r="BE186" s="1411"/>
      <c r="BF186" s="1411"/>
      <c r="BG186" s="1411"/>
      <c r="BH186" s="1411"/>
      <c r="BI186" s="1411"/>
      <c r="BJ186" s="1411"/>
      <c r="BK186" s="1411"/>
      <c r="BL186" s="1411"/>
      <c r="BM186" s="1411"/>
      <c r="BN186" s="1411"/>
      <c r="BO186" s="1411"/>
      <c r="BP186" s="1411"/>
      <c r="BQ186" s="1411"/>
    </row>
    <row r="187" spans="1:69" s="1412" customFormat="1" ht="12.75">
      <c r="A187" s="1371">
        <v>1840</v>
      </c>
      <c r="B187" s="248" t="s">
        <v>27</v>
      </c>
      <c r="C187" s="1410">
        <f>'I4 BO ASSETS'!I46</f>
        <v>0</v>
      </c>
      <c r="D187" s="1411">
        <f t="shared" si="274"/>
        <v>0</v>
      </c>
      <c r="E187" s="1411">
        <f t="shared" si="274"/>
        <v>0</v>
      </c>
      <c r="F187" s="1411">
        <f t="shared" si="233"/>
        <v>0</v>
      </c>
      <c r="G187" s="1411">
        <f t="shared" si="268"/>
        <v>0</v>
      </c>
      <c r="H187" s="1411">
        <f t="shared" ref="H187:Z187" si="293">$D187*H618</f>
        <v>0</v>
      </c>
      <c r="I187" s="1411">
        <f t="shared" si="293"/>
        <v>0</v>
      </c>
      <c r="J187" s="1411">
        <f t="shared" si="293"/>
        <v>0</v>
      </c>
      <c r="K187" s="1411">
        <f t="shared" si="293"/>
        <v>0</v>
      </c>
      <c r="L187" s="1411">
        <f t="shared" si="293"/>
        <v>0</v>
      </c>
      <c r="M187" s="1411">
        <f t="shared" si="293"/>
        <v>0</v>
      </c>
      <c r="N187" s="1411">
        <f t="shared" si="293"/>
        <v>0</v>
      </c>
      <c r="O187" s="1411">
        <f t="shared" si="293"/>
        <v>0</v>
      </c>
      <c r="P187" s="1411">
        <f t="shared" si="293"/>
        <v>0</v>
      </c>
      <c r="Q187" s="1411">
        <f t="shared" si="293"/>
        <v>0</v>
      </c>
      <c r="R187" s="1411">
        <f t="shared" si="293"/>
        <v>0</v>
      </c>
      <c r="S187" s="1411">
        <f t="shared" si="293"/>
        <v>0</v>
      </c>
      <c r="T187" s="1411">
        <f t="shared" si="293"/>
        <v>0</v>
      </c>
      <c r="U187" s="1411">
        <f t="shared" si="293"/>
        <v>0</v>
      </c>
      <c r="V187" s="1411">
        <f t="shared" si="293"/>
        <v>0</v>
      </c>
      <c r="W187" s="1411">
        <f t="shared" si="293"/>
        <v>0</v>
      </c>
      <c r="X187" s="1411">
        <f t="shared" si="293"/>
        <v>0</v>
      </c>
      <c r="Y187" s="1411">
        <f t="shared" si="293"/>
        <v>0</v>
      </c>
      <c r="Z187" s="1411">
        <f t="shared" si="293"/>
        <v>0</v>
      </c>
      <c r="AA187" s="1411">
        <f t="shared" si="235"/>
        <v>0</v>
      </c>
      <c r="AB187" s="1411">
        <f t="shared" si="270"/>
        <v>0</v>
      </c>
      <c r="AC187" s="1411">
        <f t="shared" ref="AC187:AU187" si="294">$E187*AC618</f>
        <v>0</v>
      </c>
      <c r="AD187" s="1411">
        <f t="shared" si="294"/>
        <v>0</v>
      </c>
      <c r="AE187" s="1411">
        <f t="shared" si="294"/>
        <v>0</v>
      </c>
      <c r="AF187" s="1411">
        <f t="shared" si="294"/>
        <v>0</v>
      </c>
      <c r="AG187" s="1411">
        <f t="shared" si="294"/>
        <v>0</v>
      </c>
      <c r="AH187" s="1411">
        <f t="shared" si="294"/>
        <v>0</v>
      </c>
      <c r="AI187" s="1411">
        <f t="shared" si="294"/>
        <v>0</v>
      </c>
      <c r="AJ187" s="1411">
        <f t="shared" si="294"/>
        <v>0</v>
      </c>
      <c r="AK187" s="1411">
        <f t="shared" si="294"/>
        <v>0</v>
      </c>
      <c r="AL187" s="1411">
        <f t="shared" si="294"/>
        <v>0</v>
      </c>
      <c r="AM187" s="1411">
        <f t="shared" si="294"/>
        <v>0</v>
      </c>
      <c r="AN187" s="1411">
        <f t="shared" si="294"/>
        <v>0</v>
      </c>
      <c r="AO187" s="1411">
        <f t="shared" si="294"/>
        <v>0</v>
      </c>
      <c r="AP187" s="1411">
        <f t="shared" si="294"/>
        <v>0</v>
      </c>
      <c r="AQ187" s="1411">
        <f t="shared" si="294"/>
        <v>0</v>
      </c>
      <c r="AR187" s="1411">
        <f t="shared" si="294"/>
        <v>0</v>
      </c>
      <c r="AS187" s="1411">
        <f t="shared" si="294"/>
        <v>0</v>
      </c>
      <c r="AT187" s="1411">
        <f t="shared" si="294"/>
        <v>0</v>
      </c>
      <c r="AU187" s="1411">
        <f t="shared" si="294"/>
        <v>0</v>
      </c>
      <c r="AV187" s="1411">
        <f t="shared" si="237"/>
        <v>0</v>
      </c>
      <c r="AW187" s="1411"/>
      <c r="AX187" s="1411"/>
      <c r="AY187" s="1411"/>
      <c r="AZ187" s="1411"/>
      <c r="BA187" s="1411"/>
      <c r="BB187" s="1411"/>
      <c r="BC187" s="1411"/>
      <c r="BD187" s="1411"/>
      <c r="BE187" s="1411"/>
      <c r="BF187" s="1411"/>
      <c r="BG187" s="1411"/>
      <c r="BH187" s="1411"/>
      <c r="BI187" s="1411"/>
      <c r="BJ187" s="1411"/>
      <c r="BK187" s="1411"/>
      <c r="BL187" s="1411"/>
      <c r="BM187" s="1411"/>
      <c r="BN187" s="1411"/>
      <c r="BO187" s="1411"/>
      <c r="BP187" s="1411"/>
      <c r="BQ187" s="1411"/>
    </row>
    <row r="188" spans="1:69" s="1412" customFormat="1" ht="12.75">
      <c r="A188" s="1371" t="s">
        <v>1273</v>
      </c>
      <c r="B188" s="248" t="s">
        <v>1063</v>
      </c>
      <c r="C188" s="1410">
        <f>'I4 BO ASSETS'!I47</f>
        <v>0</v>
      </c>
      <c r="D188" s="1411">
        <f t="shared" si="274"/>
        <v>0</v>
      </c>
      <c r="E188" s="1411">
        <f t="shared" si="274"/>
        <v>0</v>
      </c>
      <c r="F188" s="1411">
        <f t="shared" si="233"/>
        <v>0</v>
      </c>
      <c r="G188" s="1411">
        <f t="shared" si="268"/>
        <v>0</v>
      </c>
      <c r="H188" s="1411">
        <f t="shared" ref="H188:Z188" si="295">$D188*H619</f>
        <v>0</v>
      </c>
      <c r="I188" s="1411">
        <f t="shared" si="295"/>
        <v>0</v>
      </c>
      <c r="J188" s="1411">
        <f t="shared" si="295"/>
        <v>0</v>
      </c>
      <c r="K188" s="1411">
        <f t="shared" si="295"/>
        <v>0</v>
      </c>
      <c r="L188" s="1411">
        <f t="shared" si="295"/>
        <v>0</v>
      </c>
      <c r="M188" s="1411">
        <f t="shared" si="295"/>
        <v>0</v>
      </c>
      <c r="N188" s="1411">
        <f t="shared" si="295"/>
        <v>0</v>
      </c>
      <c r="O188" s="1411">
        <f t="shared" si="295"/>
        <v>0</v>
      </c>
      <c r="P188" s="1411">
        <f t="shared" si="295"/>
        <v>0</v>
      </c>
      <c r="Q188" s="1411">
        <f t="shared" si="295"/>
        <v>0</v>
      </c>
      <c r="R188" s="1411">
        <f t="shared" si="295"/>
        <v>0</v>
      </c>
      <c r="S188" s="1411">
        <f t="shared" si="295"/>
        <v>0</v>
      </c>
      <c r="T188" s="1411">
        <f t="shared" si="295"/>
        <v>0</v>
      </c>
      <c r="U188" s="1411">
        <f t="shared" si="295"/>
        <v>0</v>
      </c>
      <c r="V188" s="1411">
        <f t="shared" si="295"/>
        <v>0</v>
      </c>
      <c r="W188" s="1411">
        <f t="shared" si="295"/>
        <v>0</v>
      </c>
      <c r="X188" s="1411">
        <f t="shared" si="295"/>
        <v>0</v>
      </c>
      <c r="Y188" s="1411">
        <f t="shared" si="295"/>
        <v>0</v>
      </c>
      <c r="Z188" s="1411">
        <f t="shared" si="295"/>
        <v>0</v>
      </c>
      <c r="AA188" s="1411">
        <f t="shared" si="235"/>
        <v>0</v>
      </c>
      <c r="AB188" s="1411">
        <f t="shared" si="270"/>
        <v>0</v>
      </c>
      <c r="AC188" s="1411">
        <f t="shared" ref="AC188:AU188" si="296">$E188*AC619</f>
        <v>0</v>
      </c>
      <c r="AD188" s="1411">
        <f t="shared" si="296"/>
        <v>0</v>
      </c>
      <c r="AE188" s="1411">
        <f t="shared" si="296"/>
        <v>0</v>
      </c>
      <c r="AF188" s="1411">
        <f t="shared" si="296"/>
        <v>0</v>
      </c>
      <c r="AG188" s="1411">
        <f t="shared" si="296"/>
        <v>0</v>
      </c>
      <c r="AH188" s="1411">
        <f t="shared" si="296"/>
        <v>0</v>
      </c>
      <c r="AI188" s="1411">
        <f t="shared" si="296"/>
        <v>0</v>
      </c>
      <c r="AJ188" s="1411">
        <f t="shared" si="296"/>
        <v>0</v>
      </c>
      <c r="AK188" s="1411">
        <f t="shared" si="296"/>
        <v>0</v>
      </c>
      <c r="AL188" s="1411">
        <f t="shared" si="296"/>
        <v>0</v>
      </c>
      <c r="AM188" s="1411">
        <f t="shared" si="296"/>
        <v>0</v>
      </c>
      <c r="AN188" s="1411">
        <f t="shared" si="296"/>
        <v>0</v>
      </c>
      <c r="AO188" s="1411">
        <f t="shared" si="296"/>
        <v>0</v>
      </c>
      <c r="AP188" s="1411">
        <f t="shared" si="296"/>
        <v>0</v>
      </c>
      <c r="AQ188" s="1411">
        <f t="shared" si="296"/>
        <v>0</v>
      </c>
      <c r="AR188" s="1411">
        <f t="shared" si="296"/>
        <v>0</v>
      </c>
      <c r="AS188" s="1411">
        <f t="shared" si="296"/>
        <v>0</v>
      </c>
      <c r="AT188" s="1411">
        <f t="shared" si="296"/>
        <v>0</v>
      </c>
      <c r="AU188" s="1411">
        <f t="shared" si="296"/>
        <v>0</v>
      </c>
      <c r="AV188" s="1411">
        <f t="shared" si="237"/>
        <v>0</v>
      </c>
      <c r="AW188" s="1411"/>
      <c r="AX188" s="1411"/>
      <c r="AY188" s="1411"/>
      <c r="AZ188" s="1411"/>
      <c r="BA188" s="1411"/>
      <c r="BB188" s="1411"/>
      <c r="BC188" s="1411"/>
      <c r="BD188" s="1411"/>
      <c r="BE188" s="1411"/>
      <c r="BF188" s="1411"/>
      <c r="BG188" s="1411"/>
      <c r="BH188" s="1411"/>
      <c r="BI188" s="1411"/>
      <c r="BJ188" s="1411"/>
      <c r="BK188" s="1411"/>
      <c r="BL188" s="1411"/>
      <c r="BM188" s="1411"/>
      <c r="BN188" s="1411"/>
      <c r="BO188" s="1411"/>
      <c r="BP188" s="1411"/>
      <c r="BQ188" s="1411"/>
    </row>
    <row r="189" spans="1:69" s="1412" customFormat="1" ht="12.75">
      <c r="A189" s="1371" t="s">
        <v>1274</v>
      </c>
      <c r="B189" s="248" t="s">
        <v>1064</v>
      </c>
      <c r="C189" s="1410">
        <f>'I4 BO ASSETS'!I48</f>
        <v>-2252000</v>
      </c>
      <c r="D189" s="1411">
        <f t="shared" si="274"/>
        <v>-1463800</v>
      </c>
      <c r="E189" s="1411">
        <f t="shared" si="274"/>
        <v>-788200</v>
      </c>
      <c r="F189" s="1411">
        <f t="shared" si="233"/>
        <v>-2252000</v>
      </c>
      <c r="G189" s="1411">
        <f t="shared" si="268"/>
        <v>-550330.83219843183</v>
      </c>
      <c r="H189" s="1411">
        <f t="shared" ref="H189:Z189" si="297">$D189*H620</f>
        <v>-257651.08951248406</v>
      </c>
      <c r="I189" s="1411">
        <f t="shared" si="297"/>
        <v>-654842.14787323226</v>
      </c>
      <c r="J189" s="1411">
        <f t="shared" si="297"/>
        <v>0</v>
      </c>
      <c r="K189" s="1411">
        <f t="shared" si="297"/>
        <v>0</v>
      </c>
      <c r="L189" s="1411">
        <f t="shared" si="297"/>
        <v>0</v>
      </c>
      <c r="M189" s="1411">
        <f t="shared" si="297"/>
        <v>0</v>
      </c>
      <c r="N189" s="1411">
        <f t="shared" si="297"/>
        <v>0</v>
      </c>
      <c r="O189" s="1411">
        <f t="shared" si="297"/>
        <v>-975.93041585196784</v>
      </c>
      <c r="P189" s="1411">
        <f t="shared" si="297"/>
        <v>0</v>
      </c>
      <c r="Q189" s="1411">
        <f t="shared" si="297"/>
        <v>0</v>
      </c>
      <c r="R189" s="1411">
        <f t="shared" si="297"/>
        <v>0</v>
      </c>
      <c r="S189" s="1411">
        <f t="shared" si="297"/>
        <v>0</v>
      </c>
      <c r="T189" s="1411">
        <f t="shared" si="297"/>
        <v>0</v>
      </c>
      <c r="U189" s="1411">
        <f t="shared" si="297"/>
        <v>0</v>
      </c>
      <c r="V189" s="1411">
        <f t="shared" si="297"/>
        <v>0</v>
      </c>
      <c r="W189" s="1411">
        <f t="shared" si="297"/>
        <v>0</v>
      </c>
      <c r="X189" s="1411">
        <f t="shared" si="297"/>
        <v>0</v>
      </c>
      <c r="Y189" s="1411">
        <f t="shared" si="297"/>
        <v>0</v>
      </c>
      <c r="Z189" s="1411">
        <f t="shared" si="297"/>
        <v>0</v>
      </c>
      <c r="AA189" s="1411">
        <f t="shared" si="235"/>
        <v>-1463800</v>
      </c>
      <c r="AB189" s="1411">
        <f t="shared" si="270"/>
        <v>-534540.43868513347</v>
      </c>
      <c r="AC189" s="1411">
        <f t="shared" ref="AC189:AU189" si="298">$E189*AC620</f>
        <v>-63485.169113713368</v>
      </c>
      <c r="AD189" s="1411">
        <f t="shared" si="298"/>
        <v>-7355.8461629911426</v>
      </c>
      <c r="AE189" s="1411">
        <f t="shared" si="298"/>
        <v>0</v>
      </c>
      <c r="AF189" s="1411">
        <f t="shared" si="298"/>
        <v>0</v>
      </c>
      <c r="AG189" s="1411">
        <f t="shared" si="298"/>
        <v>0</v>
      </c>
      <c r="AH189" s="1411">
        <f t="shared" si="298"/>
        <v>-166607.57296558283</v>
      </c>
      <c r="AI189" s="1411">
        <f t="shared" si="298"/>
        <v>-9136.2420495749866</v>
      </c>
      <c r="AJ189" s="1411">
        <f t="shared" si="298"/>
        <v>-7074.7310230042203</v>
      </c>
      <c r="AK189" s="1411">
        <f t="shared" si="298"/>
        <v>0</v>
      </c>
      <c r="AL189" s="1411">
        <f t="shared" si="298"/>
        <v>0</v>
      </c>
      <c r="AM189" s="1411">
        <f t="shared" si="298"/>
        <v>0</v>
      </c>
      <c r="AN189" s="1411">
        <f t="shared" si="298"/>
        <v>0</v>
      </c>
      <c r="AO189" s="1411">
        <f t="shared" si="298"/>
        <v>0</v>
      </c>
      <c r="AP189" s="1411">
        <f t="shared" si="298"/>
        <v>0</v>
      </c>
      <c r="AQ189" s="1411">
        <f t="shared" si="298"/>
        <v>0</v>
      </c>
      <c r="AR189" s="1411">
        <f t="shared" si="298"/>
        <v>0</v>
      </c>
      <c r="AS189" s="1411">
        <f t="shared" si="298"/>
        <v>0</v>
      </c>
      <c r="AT189" s="1411">
        <f t="shared" si="298"/>
        <v>0</v>
      </c>
      <c r="AU189" s="1411">
        <f t="shared" si="298"/>
        <v>0</v>
      </c>
      <c r="AV189" s="1411">
        <f t="shared" si="237"/>
        <v>-788200</v>
      </c>
      <c r="AW189" s="1411"/>
      <c r="AX189" s="1411"/>
      <c r="AY189" s="1411"/>
      <c r="AZ189" s="1411"/>
      <c r="BA189" s="1411"/>
      <c r="BB189" s="1411"/>
      <c r="BC189" s="1411"/>
      <c r="BD189" s="1411"/>
      <c r="BE189" s="1411"/>
      <c r="BF189" s="1411"/>
      <c r="BG189" s="1411"/>
      <c r="BH189" s="1411"/>
      <c r="BI189" s="1411"/>
      <c r="BJ189" s="1411"/>
      <c r="BK189" s="1411"/>
      <c r="BL189" s="1411"/>
      <c r="BM189" s="1411"/>
      <c r="BN189" s="1411"/>
      <c r="BO189" s="1411"/>
      <c r="BP189" s="1411"/>
      <c r="BQ189" s="1411"/>
    </row>
    <row r="190" spans="1:69" s="1412" customFormat="1" ht="12.75">
      <c r="A190" s="1371" t="s">
        <v>1275</v>
      </c>
      <c r="B190" s="248" t="s">
        <v>1065</v>
      </c>
      <c r="C190" s="1410">
        <f>'I4 BO ASSETS'!I49</f>
        <v>0</v>
      </c>
      <c r="D190" s="1411">
        <f t="shared" si="274"/>
        <v>0</v>
      </c>
      <c r="E190" s="1411">
        <f t="shared" si="274"/>
        <v>0</v>
      </c>
      <c r="F190" s="1411">
        <f t="shared" si="233"/>
        <v>0</v>
      </c>
      <c r="G190" s="1411">
        <f t="shared" si="268"/>
        <v>0</v>
      </c>
      <c r="H190" s="1411">
        <f t="shared" ref="H190:Z190" si="299">$D190*H621</f>
        <v>0</v>
      </c>
      <c r="I190" s="1411">
        <f t="shared" si="299"/>
        <v>0</v>
      </c>
      <c r="J190" s="1411">
        <f t="shared" si="299"/>
        <v>0</v>
      </c>
      <c r="K190" s="1411">
        <f t="shared" si="299"/>
        <v>0</v>
      </c>
      <c r="L190" s="1411">
        <f t="shared" si="299"/>
        <v>0</v>
      </c>
      <c r="M190" s="1411">
        <f t="shared" si="299"/>
        <v>0</v>
      </c>
      <c r="N190" s="1411">
        <f t="shared" si="299"/>
        <v>0</v>
      </c>
      <c r="O190" s="1411">
        <f t="shared" si="299"/>
        <v>0</v>
      </c>
      <c r="P190" s="1411">
        <f t="shared" si="299"/>
        <v>0</v>
      </c>
      <c r="Q190" s="1411">
        <f t="shared" si="299"/>
        <v>0</v>
      </c>
      <c r="R190" s="1411">
        <f t="shared" si="299"/>
        <v>0</v>
      </c>
      <c r="S190" s="1411">
        <f t="shared" si="299"/>
        <v>0</v>
      </c>
      <c r="T190" s="1411">
        <f t="shared" si="299"/>
        <v>0</v>
      </c>
      <c r="U190" s="1411">
        <f t="shared" si="299"/>
        <v>0</v>
      </c>
      <c r="V190" s="1411">
        <f t="shared" si="299"/>
        <v>0</v>
      </c>
      <c r="W190" s="1411">
        <f t="shared" si="299"/>
        <v>0</v>
      </c>
      <c r="X190" s="1411">
        <f t="shared" si="299"/>
        <v>0</v>
      </c>
      <c r="Y190" s="1411">
        <f t="shared" si="299"/>
        <v>0</v>
      </c>
      <c r="Z190" s="1411">
        <f t="shared" si="299"/>
        <v>0</v>
      </c>
      <c r="AA190" s="1411">
        <f t="shared" si="235"/>
        <v>0</v>
      </c>
      <c r="AB190" s="1411">
        <f t="shared" si="270"/>
        <v>0</v>
      </c>
      <c r="AC190" s="1411">
        <f t="shared" ref="AC190:AU190" si="300">$E190*AC621</f>
        <v>0</v>
      </c>
      <c r="AD190" s="1411">
        <f t="shared" si="300"/>
        <v>0</v>
      </c>
      <c r="AE190" s="1411">
        <f t="shared" si="300"/>
        <v>0</v>
      </c>
      <c r="AF190" s="1411">
        <f t="shared" si="300"/>
        <v>0</v>
      </c>
      <c r="AG190" s="1411">
        <f t="shared" si="300"/>
        <v>0</v>
      </c>
      <c r="AH190" s="1411">
        <f t="shared" si="300"/>
        <v>0</v>
      </c>
      <c r="AI190" s="1411">
        <f t="shared" si="300"/>
        <v>0</v>
      </c>
      <c r="AJ190" s="1411">
        <f t="shared" si="300"/>
        <v>0</v>
      </c>
      <c r="AK190" s="1411">
        <f t="shared" si="300"/>
        <v>0</v>
      </c>
      <c r="AL190" s="1411">
        <f t="shared" si="300"/>
        <v>0</v>
      </c>
      <c r="AM190" s="1411">
        <f t="shared" si="300"/>
        <v>0</v>
      </c>
      <c r="AN190" s="1411">
        <f t="shared" si="300"/>
        <v>0</v>
      </c>
      <c r="AO190" s="1411">
        <f t="shared" si="300"/>
        <v>0</v>
      </c>
      <c r="AP190" s="1411">
        <f t="shared" si="300"/>
        <v>0</v>
      </c>
      <c r="AQ190" s="1411">
        <f t="shared" si="300"/>
        <v>0</v>
      </c>
      <c r="AR190" s="1411">
        <f t="shared" si="300"/>
        <v>0</v>
      </c>
      <c r="AS190" s="1411">
        <f t="shared" si="300"/>
        <v>0</v>
      </c>
      <c r="AT190" s="1411">
        <f t="shared" si="300"/>
        <v>0</v>
      </c>
      <c r="AU190" s="1411">
        <f t="shared" si="300"/>
        <v>0</v>
      </c>
      <c r="AV190" s="1411">
        <f t="shared" si="237"/>
        <v>0</v>
      </c>
      <c r="AW190" s="1411"/>
      <c r="AX190" s="1411"/>
      <c r="AY190" s="1411"/>
      <c r="AZ190" s="1411"/>
      <c r="BA190" s="1411"/>
      <c r="BB190" s="1411"/>
      <c r="BC190" s="1411"/>
      <c r="BD190" s="1411"/>
      <c r="BE190" s="1411"/>
      <c r="BF190" s="1411"/>
      <c r="BG190" s="1411"/>
      <c r="BH190" s="1411"/>
      <c r="BI190" s="1411"/>
      <c r="BJ190" s="1411"/>
      <c r="BK190" s="1411"/>
      <c r="BL190" s="1411"/>
      <c r="BM190" s="1411"/>
      <c r="BN190" s="1411"/>
      <c r="BO190" s="1411"/>
      <c r="BP190" s="1411"/>
      <c r="BQ190" s="1411"/>
    </row>
    <row r="191" spans="1:69" s="1412" customFormat="1" ht="12.75">
      <c r="A191" s="1371">
        <v>1845</v>
      </c>
      <c r="B191" s="248" t="s">
        <v>35</v>
      </c>
      <c r="C191" s="1410">
        <f>'I4 BO ASSETS'!I50</f>
        <v>0</v>
      </c>
      <c r="D191" s="1411">
        <f t="shared" si="274"/>
        <v>0</v>
      </c>
      <c r="E191" s="1411">
        <f t="shared" si="274"/>
        <v>0</v>
      </c>
      <c r="F191" s="1411">
        <f t="shared" si="233"/>
        <v>0</v>
      </c>
      <c r="G191" s="1411">
        <f t="shared" si="268"/>
        <v>0</v>
      </c>
      <c r="H191" s="1411">
        <f t="shared" ref="H191:Z191" si="301">$D191*H622</f>
        <v>0</v>
      </c>
      <c r="I191" s="1411">
        <f t="shared" si="301"/>
        <v>0</v>
      </c>
      <c r="J191" s="1411">
        <f t="shared" si="301"/>
        <v>0</v>
      </c>
      <c r="K191" s="1411">
        <f t="shared" si="301"/>
        <v>0</v>
      </c>
      <c r="L191" s="1411">
        <f t="shared" si="301"/>
        <v>0</v>
      </c>
      <c r="M191" s="1411">
        <f t="shared" si="301"/>
        <v>0</v>
      </c>
      <c r="N191" s="1411">
        <f t="shared" si="301"/>
        <v>0</v>
      </c>
      <c r="O191" s="1411">
        <f t="shared" si="301"/>
        <v>0</v>
      </c>
      <c r="P191" s="1411">
        <f t="shared" si="301"/>
        <v>0</v>
      </c>
      <c r="Q191" s="1411">
        <f t="shared" si="301"/>
        <v>0</v>
      </c>
      <c r="R191" s="1411">
        <f t="shared" si="301"/>
        <v>0</v>
      </c>
      <c r="S191" s="1411">
        <f t="shared" si="301"/>
        <v>0</v>
      </c>
      <c r="T191" s="1411">
        <f t="shared" si="301"/>
        <v>0</v>
      </c>
      <c r="U191" s="1411">
        <f t="shared" si="301"/>
        <v>0</v>
      </c>
      <c r="V191" s="1411">
        <f t="shared" si="301"/>
        <v>0</v>
      </c>
      <c r="W191" s="1411">
        <f t="shared" si="301"/>
        <v>0</v>
      </c>
      <c r="X191" s="1411">
        <f t="shared" si="301"/>
        <v>0</v>
      </c>
      <c r="Y191" s="1411">
        <f t="shared" si="301"/>
        <v>0</v>
      </c>
      <c r="Z191" s="1411">
        <f t="shared" si="301"/>
        <v>0</v>
      </c>
      <c r="AA191" s="1411">
        <f t="shared" si="235"/>
        <v>0</v>
      </c>
      <c r="AB191" s="1411">
        <f t="shared" si="270"/>
        <v>0</v>
      </c>
      <c r="AC191" s="1411">
        <f t="shared" ref="AC191:AU191" si="302">$E191*AC622</f>
        <v>0</v>
      </c>
      <c r="AD191" s="1411">
        <f t="shared" si="302"/>
        <v>0</v>
      </c>
      <c r="AE191" s="1411">
        <f t="shared" si="302"/>
        <v>0</v>
      </c>
      <c r="AF191" s="1411">
        <f t="shared" si="302"/>
        <v>0</v>
      </c>
      <c r="AG191" s="1411">
        <f t="shared" si="302"/>
        <v>0</v>
      </c>
      <c r="AH191" s="1411">
        <f t="shared" si="302"/>
        <v>0</v>
      </c>
      <c r="AI191" s="1411">
        <f t="shared" si="302"/>
        <v>0</v>
      </c>
      <c r="AJ191" s="1411">
        <f t="shared" si="302"/>
        <v>0</v>
      </c>
      <c r="AK191" s="1411">
        <f t="shared" si="302"/>
        <v>0</v>
      </c>
      <c r="AL191" s="1411">
        <f t="shared" si="302"/>
        <v>0</v>
      </c>
      <c r="AM191" s="1411">
        <f t="shared" si="302"/>
        <v>0</v>
      </c>
      <c r="AN191" s="1411">
        <f t="shared" si="302"/>
        <v>0</v>
      </c>
      <c r="AO191" s="1411">
        <f t="shared" si="302"/>
        <v>0</v>
      </c>
      <c r="AP191" s="1411">
        <f t="shared" si="302"/>
        <v>0</v>
      </c>
      <c r="AQ191" s="1411">
        <f t="shared" si="302"/>
        <v>0</v>
      </c>
      <c r="AR191" s="1411">
        <f t="shared" si="302"/>
        <v>0</v>
      </c>
      <c r="AS191" s="1411">
        <f t="shared" si="302"/>
        <v>0</v>
      </c>
      <c r="AT191" s="1411">
        <f t="shared" si="302"/>
        <v>0</v>
      </c>
      <c r="AU191" s="1411">
        <f t="shared" si="302"/>
        <v>0</v>
      </c>
      <c r="AV191" s="1411">
        <f t="shared" si="237"/>
        <v>0</v>
      </c>
      <c r="AW191" s="1411"/>
      <c r="AX191" s="1411"/>
      <c r="AY191" s="1411"/>
      <c r="AZ191" s="1411"/>
      <c r="BA191" s="1411"/>
      <c r="BB191" s="1411"/>
      <c r="BC191" s="1411"/>
      <c r="BD191" s="1411"/>
      <c r="BE191" s="1411"/>
      <c r="BF191" s="1411"/>
      <c r="BG191" s="1411"/>
      <c r="BH191" s="1411"/>
      <c r="BI191" s="1411"/>
      <c r="BJ191" s="1411"/>
      <c r="BK191" s="1411"/>
      <c r="BL191" s="1411"/>
      <c r="BM191" s="1411"/>
      <c r="BN191" s="1411"/>
      <c r="BO191" s="1411"/>
      <c r="BP191" s="1411"/>
      <c r="BQ191" s="1411"/>
    </row>
    <row r="192" spans="1:69" s="1412" customFormat="1" ht="25.5">
      <c r="A192" s="1371" t="s">
        <v>1276</v>
      </c>
      <c r="B192" s="248" t="s">
        <v>1066</v>
      </c>
      <c r="C192" s="1410">
        <f>'I4 BO ASSETS'!I51</f>
        <v>0</v>
      </c>
      <c r="D192" s="1411">
        <f t="shared" si="274"/>
        <v>0</v>
      </c>
      <c r="E192" s="1411">
        <f t="shared" si="274"/>
        <v>0</v>
      </c>
      <c r="F192" s="1411">
        <f t="shared" si="233"/>
        <v>0</v>
      </c>
      <c r="G192" s="1411">
        <f t="shared" si="268"/>
        <v>0</v>
      </c>
      <c r="H192" s="1411">
        <f t="shared" ref="H192:Z192" si="303">$D192*H623</f>
        <v>0</v>
      </c>
      <c r="I192" s="1411">
        <f t="shared" si="303"/>
        <v>0</v>
      </c>
      <c r="J192" s="1411">
        <f t="shared" si="303"/>
        <v>0</v>
      </c>
      <c r="K192" s="1411">
        <f t="shared" si="303"/>
        <v>0</v>
      </c>
      <c r="L192" s="1411">
        <f t="shared" si="303"/>
        <v>0</v>
      </c>
      <c r="M192" s="1411">
        <f t="shared" si="303"/>
        <v>0</v>
      </c>
      <c r="N192" s="1411">
        <f t="shared" si="303"/>
        <v>0</v>
      </c>
      <c r="O192" s="1411">
        <f t="shared" si="303"/>
        <v>0</v>
      </c>
      <c r="P192" s="1411">
        <f t="shared" si="303"/>
        <v>0</v>
      </c>
      <c r="Q192" s="1411">
        <f t="shared" si="303"/>
        <v>0</v>
      </c>
      <c r="R192" s="1411">
        <f t="shared" si="303"/>
        <v>0</v>
      </c>
      <c r="S192" s="1411">
        <f t="shared" si="303"/>
        <v>0</v>
      </c>
      <c r="T192" s="1411">
        <f t="shared" si="303"/>
        <v>0</v>
      </c>
      <c r="U192" s="1411">
        <f t="shared" si="303"/>
        <v>0</v>
      </c>
      <c r="V192" s="1411">
        <f t="shared" si="303"/>
        <v>0</v>
      </c>
      <c r="W192" s="1411">
        <f t="shared" si="303"/>
        <v>0</v>
      </c>
      <c r="X192" s="1411">
        <f t="shared" si="303"/>
        <v>0</v>
      </c>
      <c r="Y192" s="1411">
        <f t="shared" si="303"/>
        <v>0</v>
      </c>
      <c r="Z192" s="1411">
        <f t="shared" si="303"/>
        <v>0</v>
      </c>
      <c r="AA192" s="1411">
        <f t="shared" si="235"/>
        <v>0</v>
      </c>
      <c r="AB192" s="1411">
        <f t="shared" si="270"/>
        <v>0</v>
      </c>
      <c r="AC192" s="1411">
        <f t="shared" ref="AC192:AU192" si="304">$E192*AC623</f>
        <v>0</v>
      </c>
      <c r="AD192" s="1411">
        <f t="shared" si="304"/>
        <v>0</v>
      </c>
      <c r="AE192" s="1411">
        <f t="shared" si="304"/>
        <v>0</v>
      </c>
      <c r="AF192" s="1411">
        <f t="shared" si="304"/>
        <v>0</v>
      </c>
      <c r="AG192" s="1411">
        <f t="shared" si="304"/>
        <v>0</v>
      </c>
      <c r="AH192" s="1411">
        <f t="shared" si="304"/>
        <v>0</v>
      </c>
      <c r="AI192" s="1411">
        <f t="shared" si="304"/>
        <v>0</v>
      </c>
      <c r="AJ192" s="1411">
        <f t="shared" si="304"/>
        <v>0</v>
      </c>
      <c r="AK192" s="1411">
        <f t="shared" si="304"/>
        <v>0</v>
      </c>
      <c r="AL192" s="1411">
        <f t="shared" si="304"/>
        <v>0</v>
      </c>
      <c r="AM192" s="1411">
        <f t="shared" si="304"/>
        <v>0</v>
      </c>
      <c r="AN192" s="1411">
        <f t="shared" si="304"/>
        <v>0</v>
      </c>
      <c r="AO192" s="1411">
        <f t="shared" si="304"/>
        <v>0</v>
      </c>
      <c r="AP192" s="1411">
        <f t="shared" si="304"/>
        <v>0</v>
      </c>
      <c r="AQ192" s="1411">
        <f t="shared" si="304"/>
        <v>0</v>
      </c>
      <c r="AR192" s="1411">
        <f t="shared" si="304"/>
        <v>0</v>
      </c>
      <c r="AS192" s="1411">
        <f t="shared" si="304"/>
        <v>0</v>
      </c>
      <c r="AT192" s="1411">
        <f t="shared" si="304"/>
        <v>0</v>
      </c>
      <c r="AU192" s="1411">
        <f t="shared" si="304"/>
        <v>0</v>
      </c>
      <c r="AV192" s="1411">
        <f t="shared" si="237"/>
        <v>0</v>
      </c>
      <c r="AW192" s="1411"/>
      <c r="AX192" s="1411"/>
      <c r="AY192" s="1411"/>
      <c r="AZ192" s="1411"/>
      <c r="BA192" s="1411"/>
      <c r="BB192" s="1411"/>
      <c r="BC192" s="1411"/>
      <c r="BD192" s="1411"/>
      <c r="BE192" s="1411"/>
      <c r="BF192" s="1411"/>
      <c r="BG192" s="1411"/>
      <c r="BH192" s="1411"/>
      <c r="BI192" s="1411"/>
      <c r="BJ192" s="1411"/>
      <c r="BK192" s="1411"/>
      <c r="BL192" s="1411"/>
      <c r="BM192" s="1411"/>
      <c r="BN192" s="1411"/>
      <c r="BO192" s="1411"/>
      <c r="BP192" s="1411"/>
      <c r="BQ192" s="1411"/>
    </row>
    <row r="193" spans="1:69" s="1412" customFormat="1" ht="25.5">
      <c r="A193" s="1371" t="s">
        <v>1277</v>
      </c>
      <c r="B193" s="248" t="s">
        <v>1067</v>
      </c>
      <c r="C193" s="1410">
        <f>'I4 BO ASSETS'!I52</f>
        <v>0</v>
      </c>
      <c r="D193" s="1411">
        <f t="shared" si="274"/>
        <v>0</v>
      </c>
      <c r="E193" s="1411">
        <f t="shared" si="274"/>
        <v>0</v>
      </c>
      <c r="F193" s="1411">
        <f t="shared" si="233"/>
        <v>0</v>
      </c>
      <c r="G193" s="1411">
        <f t="shared" si="268"/>
        <v>0</v>
      </c>
      <c r="H193" s="1411">
        <f t="shared" ref="H193:Z193" si="305">$D193*H624</f>
        <v>0</v>
      </c>
      <c r="I193" s="1411">
        <f t="shared" si="305"/>
        <v>0</v>
      </c>
      <c r="J193" s="1411">
        <f t="shared" si="305"/>
        <v>0</v>
      </c>
      <c r="K193" s="1411">
        <f t="shared" si="305"/>
        <v>0</v>
      </c>
      <c r="L193" s="1411">
        <f t="shared" si="305"/>
        <v>0</v>
      </c>
      <c r="M193" s="1411">
        <f t="shared" si="305"/>
        <v>0</v>
      </c>
      <c r="N193" s="1411">
        <f t="shared" si="305"/>
        <v>0</v>
      </c>
      <c r="O193" s="1411">
        <f t="shared" si="305"/>
        <v>0</v>
      </c>
      <c r="P193" s="1411">
        <f t="shared" si="305"/>
        <v>0</v>
      </c>
      <c r="Q193" s="1411">
        <f t="shared" si="305"/>
        <v>0</v>
      </c>
      <c r="R193" s="1411">
        <f t="shared" si="305"/>
        <v>0</v>
      </c>
      <c r="S193" s="1411">
        <f t="shared" si="305"/>
        <v>0</v>
      </c>
      <c r="T193" s="1411">
        <f t="shared" si="305"/>
        <v>0</v>
      </c>
      <c r="U193" s="1411">
        <f t="shared" si="305"/>
        <v>0</v>
      </c>
      <c r="V193" s="1411">
        <f t="shared" si="305"/>
        <v>0</v>
      </c>
      <c r="W193" s="1411">
        <f t="shared" si="305"/>
        <v>0</v>
      </c>
      <c r="X193" s="1411">
        <f t="shared" si="305"/>
        <v>0</v>
      </c>
      <c r="Y193" s="1411">
        <f t="shared" si="305"/>
        <v>0</v>
      </c>
      <c r="Z193" s="1411">
        <f t="shared" si="305"/>
        <v>0</v>
      </c>
      <c r="AA193" s="1411">
        <f t="shared" si="235"/>
        <v>0</v>
      </c>
      <c r="AB193" s="1411">
        <f t="shared" si="270"/>
        <v>0</v>
      </c>
      <c r="AC193" s="1411">
        <f t="shared" ref="AC193:AU193" si="306">$E193*AC624</f>
        <v>0</v>
      </c>
      <c r="AD193" s="1411">
        <f t="shared" si="306"/>
        <v>0</v>
      </c>
      <c r="AE193" s="1411">
        <f t="shared" si="306"/>
        <v>0</v>
      </c>
      <c r="AF193" s="1411">
        <f t="shared" si="306"/>
        <v>0</v>
      </c>
      <c r="AG193" s="1411">
        <f t="shared" si="306"/>
        <v>0</v>
      </c>
      <c r="AH193" s="1411">
        <f t="shared" si="306"/>
        <v>0</v>
      </c>
      <c r="AI193" s="1411">
        <f t="shared" si="306"/>
        <v>0</v>
      </c>
      <c r="AJ193" s="1411">
        <f t="shared" si="306"/>
        <v>0</v>
      </c>
      <c r="AK193" s="1411">
        <f t="shared" si="306"/>
        <v>0</v>
      </c>
      <c r="AL193" s="1411">
        <f t="shared" si="306"/>
        <v>0</v>
      </c>
      <c r="AM193" s="1411">
        <f t="shared" si="306"/>
        <v>0</v>
      </c>
      <c r="AN193" s="1411">
        <f t="shared" si="306"/>
        <v>0</v>
      </c>
      <c r="AO193" s="1411">
        <f t="shared" si="306"/>
        <v>0</v>
      </c>
      <c r="AP193" s="1411">
        <f t="shared" si="306"/>
        <v>0</v>
      </c>
      <c r="AQ193" s="1411">
        <f t="shared" si="306"/>
        <v>0</v>
      </c>
      <c r="AR193" s="1411">
        <f t="shared" si="306"/>
        <v>0</v>
      </c>
      <c r="AS193" s="1411">
        <f t="shared" si="306"/>
        <v>0</v>
      </c>
      <c r="AT193" s="1411">
        <f t="shared" si="306"/>
        <v>0</v>
      </c>
      <c r="AU193" s="1411">
        <f t="shared" si="306"/>
        <v>0</v>
      </c>
      <c r="AV193" s="1411">
        <f t="shared" si="237"/>
        <v>0</v>
      </c>
      <c r="AW193" s="1411"/>
      <c r="AX193" s="1411"/>
      <c r="AY193" s="1411"/>
      <c r="AZ193" s="1411"/>
      <c r="BA193" s="1411"/>
      <c r="BB193" s="1411"/>
      <c r="BC193" s="1411"/>
      <c r="BD193" s="1411"/>
      <c r="BE193" s="1411"/>
      <c r="BF193" s="1411"/>
      <c r="BG193" s="1411"/>
      <c r="BH193" s="1411"/>
      <c r="BI193" s="1411"/>
      <c r="BJ193" s="1411"/>
      <c r="BK193" s="1411"/>
      <c r="BL193" s="1411"/>
      <c r="BM193" s="1411"/>
      <c r="BN193" s="1411"/>
      <c r="BO193" s="1411"/>
      <c r="BP193" s="1411"/>
      <c r="BQ193" s="1411"/>
    </row>
    <row r="194" spans="1:69" s="1412" customFormat="1" ht="25.5">
      <c r="A194" s="1371" t="s">
        <v>1278</v>
      </c>
      <c r="B194" s="248" t="s">
        <v>1068</v>
      </c>
      <c r="C194" s="1410">
        <f>'I4 BO ASSETS'!I53</f>
        <v>0</v>
      </c>
      <c r="D194" s="1411">
        <f t="shared" si="274"/>
        <v>0</v>
      </c>
      <c r="E194" s="1411">
        <f t="shared" si="274"/>
        <v>0</v>
      </c>
      <c r="F194" s="1411">
        <f t="shared" si="233"/>
        <v>0</v>
      </c>
      <c r="G194" s="1411">
        <f t="shared" si="268"/>
        <v>0</v>
      </c>
      <c r="H194" s="1411">
        <f t="shared" ref="H194:Z194" si="307">$D194*H625</f>
        <v>0</v>
      </c>
      <c r="I194" s="1411">
        <f t="shared" si="307"/>
        <v>0</v>
      </c>
      <c r="J194" s="1411">
        <f t="shared" si="307"/>
        <v>0</v>
      </c>
      <c r="K194" s="1411">
        <f t="shared" si="307"/>
        <v>0</v>
      </c>
      <c r="L194" s="1411">
        <f t="shared" si="307"/>
        <v>0</v>
      </c>
      <c r="M194" s="1411">
        <f t="shared" si="307"/>
        <v>0</v>
      </c>
      <c r="N194" s="1411">
        <f t="shared" si="307"/>
        <v>0</v>
      </c>
      <c r="O194" s="1411">
        <f t="shared" si="307"/>
        <v>0</v>
      </c>
      <c r="P194" s="1411">
        <f t="shared" si="307"/>
        <v>0</v>
      </c>
      <c r="Q194" s="1411">
        <f t="shared" si="307"/>
        <v>0</v>
      </c>
      <c r="R194" s="1411">
        <f t="shared" si="307"/>
        <v>0</v>
      </c>
      <c r="S194" s="1411">
        <f t="shared" si="307"/>
        <v>0</v>
      </c>
      <c r="T194" s="1411">
        <f t="shared" si="307"/>
        <v>0</v>
      </c>
      <c r="U194" s="1411">
        <f t="shared" si="307"/>
        <v>0</v>
      </c>
      <c r="V194" s="1411">
        <f t="shared" si="307"/>
        <v>0</v>
      </c>
      <c r="W194" s="1411">
        <f t="shared" si="307"/>
        <v>0</v>
      </c>
      <c r="X194" s="1411">
        <f t="shared" si="307"/>
        <v>0</v>
      </c>
      <c r="Y194" s="1411">
        <f t="shared" si="307"/>
        <v>0</v>
      </c>
      <c r="Z194" s="1411">
        <f t="shared" si="307"/>
        <v>0</v>
      </c>
      <c r="AA194" s="1411">
        <f t="shared" si="235"/>
        <v>0</v>
      </c>
      <c r="AB194" s="1411">
        <f t="shared" si="270"/>
        <v>0</v>
      </c>
      <c r="AC194" s="1411">
        <f t="shared" ref="AC194:AU194" si="308">$E194*AC625</f>
        <v>0</v>
      </c>
      <c r="AD194" s="1411">
        <f t="shared" si="308"/>
        <v>0</v>
      </c>
      <c r="AE194" s="1411">
        <f t="shared" si="308"/>
        <v>0</v>
      </c>
      <c r="AF194" s="1411">
        <f t="shared" si="308"/>
        <v>0</v>
      </c>
      <c r="AG194" s="1411">
        <f t="shared" si="308"/>
        <v>0</v>
      </c>
      <c r="AH194" s="1411">
        <f t="shared" si="308"/>
        <v>0</v>
      </c>
      <c r="AI194" s="1411">
        <f t="shared" si="308"/>
        <v>0</v>
      </c>
      <c r="AJ194" s="1411">
        <f t="shared" si="308"/>
        <v>0</v>
      </c>
      <c r="AK194" s="1411">
        <f t="shared" si="308"/>
        <v>0</v>
      </c>
      <c r="AL194" s="1411">
        <f t="shared" si="308"/>
        <v>0</v>
      </c>
      <c r="AM194" s="1411">
        <f t="shared" si="308"/>
        <v>0</v>
      </c>
      <c r="AN194" s="1411">
        <f t="shared" si="308"/>
        <v>0</v>
      </c>
      <c r="AO194" s="1411">
        <f t="shared" si="308"/>
        <v>0</v>
      </c>
      <c r="AP194" s="1411">
        <f t="shared" si="308"/>
        <v>0</v>
      </c>
      <c r="AQ194" s="1411">
        <f t="shared" si="308"/>
        <v>0</v>
      </c>
      <c r="AR194" s="1411">
        <f t="shared" si="308"/>
        <v>0</v>
      </c>
      <c r="AS194" s="1411">
        <f t="shared" si="308"/>
        <v>0</v>
      </c>
      <c r="AT194" s="1411">
        <f t="shared" si="308"/>
        <v>0</v>
      </c>
      <c r="AU194" s="1411">
        <f t="shared" si="308"/>
        <v>0</v>
      </c>
      <c r="AV194" s="1411">
        <f t="shared" si="237"/>
        <v>0</v>
      </c>
      <c r="AW194" s="1411"/>
      <c r="AX194" s="1411"/>
      <c r="AY194" s="1411"/>
      <c r="AZ194" s="1411"/>
      <c r="BA194" s="1411"/>
      <c r="BB194" s="1411"/>
      <c r="BC194" s="1411"/>
      <c r="BD194" s="1411"/>
      <c r="BE194" s="1411"/>
      <c r="BF194" s="1411"/>
      <c r="BG194" s="1411"/>
      <c r="BH194" s="1411"/>
      <c r="BI194" s="1411"/>
      <c r="BJ194" s="1411"/>
      <c r="BK194" s="1411"/>
      <c r="BL194" s="1411"/>
      <c r="BM194" s="1411"/>
      <c r="BN194" s="1411"/>
      <c r="BO194" s="1411"/>
      <c r="BP194" s="1411"/>
      <c r="BQ194" s="1411"/>
    </row>
    <row r="195" spans="1:69" s="1412" customFormat="1" ht="12.75">
      <c r="A195" s="1371">
        <v>1850</v>
      </c>
      <c r="B195" s="248" t="s">
        <v>41</v>
      </c>
      <c r="C195" s="1410">
        <f>'I4 BO ASSETS'!I54</f>
        <v>-2850500</v>
      </c>
      <c r="D195" s="1411">
        <f t="shared" si="274"/>
        <v>-1995349.9999999998</v>
      </c>
      <c r="E195" s="1411">
        <f t="shared" si="274"/>
        <v>-855150</v>
      </c>
      <c r="F195" s="1411">
        <f t="shared" si="233"/>
        <v>-2850500</v>
      </c>
      <c r="G195" s="1411">
        <f t="shared" si="268"/>
        <v>-987121.78710974741</v>
      </c>
      <c r="H195" s="1411">
        <f t="shared" ref="H195:Z195" si="309">$D195*H626</f>
        <v>-470483.95990398095</v>
      </c>
      <c r="I195" s="1411">
        <f t="shared" si="309"/>
        <v>-535903.75576435635</v>
      </c>
      <c r="J195" s="1411">
        <f t="shared" si="309"/>
        <v>0</v>
      </c>
      <c r="K195" s="1411">
        <f t="shared" si="309"/>
        <v>0</v>
      </c>
      <c r="L195" s="1411">
        <f t="shared" si="309"/>
        <v>0</v>
      </c>
      <c r="M195" s="1411">
        <f t="shared" si="309"/>
        <v>0</v>
      </c>
      <c r="N195" s="1411">
        <f t="shared" si="309"/>
        <v>0</v>
      </c>
      <c r="O195" s="1411">
        <f t="shared" si="309"/>
        <v>-1840.4972219151787</v>
      </c>
      <c r="P195" s="1411">
        <f t="shared" si="309"/>
        <v>0</v>
      </c>
      <c r="Q195" s="1411">
        <f t="shared" si="309"/>
        <v>0</v>
      </c>
      <c r="R195" s="1411">
        <f t="shared" si="309"/>
        <v>0</v>
      </c>
      <c r="S195" s="1411">
        <f t="shared" si="309"/>
        <v>0</v>
      </c>
      <c r="T195" s="1411">
        <f t="shared" si="309"/>
        <v>0</v>
      </c>
      <c r="U195" s="1411">
        <f t="shared" si="309"/>
        <v>0</v>
      </c>
      <c r="V195" s="1411">
        <f t="shared" si="309"/>
        <v>0</v>
      </c>
      <c r="W195" s="1411">
        <f t="shared" si="309"/>
        <v>0</v>
      </c>
      <c r="X195" s="1411">
        <f t="shared" si="309"/>
        <v>0</v>
      </c>
      <c r="Y195" s="1411">
        <f t="shared" si="309"/>
        <v>0</v>
      </c>
      <c r="Z195" s="1411">
        <f t="shared" si="309"/>
        <v>0</v>
      </c>
      <c r="AA195" s="1411">
        <f t="shared" si="235"/>
        <v>-1995350</v>
      </c>
      <c r="AB195" s="1411">
        <f t="shared" si="270"/>
        <v>-572598.9878186367</v>
      </c>
      <c r="AC195" s="1411">
        <f t="shared" ref="AC195:AU195" si="310">$E195*AC626</f>
        <v>-69786.967788458656</v>
      </c>
      <c r="AD195" s="1411">
        <f t="shared" si="310"/>
        <v>-6725.9329532466736</v>
      </c>
      <c r="AE195" s="1411">
        <f t="shared" si="310"/>
        <v>0</v>
      </c>
      <c r="AF195" s="1411">
        <f t="shared" si="310"/>
        <v>0</v>
      </c>
      <c r="AG195" s="1411">
        <f t="shared" si="310"/>
        <v>0</v>
      </c>
      <c r="AH195" s="1411">
        <f t="shared" si="310"/>
        <v>-187768.20201932959</v>
      </c>
      <c r="AI195" s="1411">
        <f t="shared" si="310"/>
        <v>-10296.625251341189</v>
      </c>
      <c r="AJ195" s="1411">
        <f t="shared" si="310"/>
        <v>-7973.2841689872803</v>
      </c>
      <c r="AK195" s="1411">
        <f t="shared" si="310"/>
        <v>0</v>
      </c>
      <c r="AL195" s="1411">
        <f t="shared" si="310"/>
        <v>0</v>
      </c>
      <c r="AM195" s="1411">
        <f t="shared" si="310"/>
        <v>0</v>
      </c>
      <c r="AN195" s="1411">
        <f t="shared" si="310"/>
        <v>0</v>
      </c>
      <c r="AO195" s="1411">
        <f t="shared" si="310"/>
        <v>0</v>
      </c>
      <c r="AP195" s="1411">
        <f t="shared" si="310"/>
        <v>0</v>
      </c>
      <c r="AQ195" s="1411">
        <f t="shared" si="310"/>
        <v>0</v>
      </c>
      <c r="AR195" s="1411">
        <f t="shared" si="310"/>
        <v>0</v>
      </c>
      <c r="AS195" s="1411">
        <f t="shared" si="310"/>
        <v>0</v>
      </c>
      <c r="AT195" s="1411">
        <f t="shared" si="310"/>
        <v>0</v>
      </c>
      <c r="AU195" s="1411">
        <f t="shared" si="310"/>
        <v>0</v>
      </c>
      <c r="AV195" s="1411">
        <f t="shared" si="237"/>
        <v>-855150</v>
      </c>
      <c r="AW195" s="1411"/>
      <c r="AX195" s="1411"/>
      <c r="AY195" s="1411"/>
      <c r="AZ195" s="1411"/>
      <c r="BA195" s="1411"/>
      <c r="BB195" s="1411"/>
      <c r="BC195" s="1411"/>
      <c r="BD195" s="1411"/>
      <c r="BE195" s="1411"/>
      <c r="BF195" s="1411"/>
      <c r="BG195" s="1411"/>
      <c r="BH195" s="1411"/>
      <c r="BI195" s="1411"/>
      <c r="BJ195" s="1411"/>
      <c r="BK195" s="1411"/>
      <c r="BL195" s="1411"/>
      <c r="BM195" s="1411"/>
      <c r="BN195" s="1411"/>
      <c r="BO195" s="1411"/>
      <c r="BP195" s="1411"/>
      <c r="BQ195" s="1411"/>
    </row>
    <row r="196" spans="1:69" s="1412" customFormat="1" ht="12.75">
      <c r="A196" s="1371">
        <v>1855</v>
      </c>
      <c r="B196" s="248" t="s">
        <v>43</v>
      </c>
      <c r="C196" s="1410">
        <f>'I4 BO ASSETS'!I55</f>
        <v>-1100000</v>
      </c>
      <c r="D196" s="1411">
        <f t="shared" si="274"/>
        <v>0</v>
      </c>
      <c r="E196" s="1411">
        <f t="shared" si="274"/>
        <v>-1100000</v>
      </c>
      <c r="F196" s="1411">
        <f t="shared" si="233"/>
        <v>-1100000</v>
      </c>
      <c r="G196" s="1411">
        <f t="shared" ref="G196:V196" si="311">$D196*G627</f>
        <v>0</v>
      </c>
      <c r="H196" s="1411">
        <f t="shared" si="311"/>
        <v>0</v>
      </c>
      <c r="I196" s="1411">
        <f t="shared" si="311"/>
        <v>0</v>
      </c>
      <c r="J196" s="1411">
        <f t="shared" si="311"/>
        <v>0</v>
      </c>
      <c r="K196" s="1411">
        <f t="shared" si="311"/>
        <v>0</v>
      </c>
      <c r="L196" s="1411">
        <f t="shared" si="311"/>
        <v>0</v>
      </c>
      <c r="M196" s="1411">
        <f t="shared" si="311"/>
        <v>0</v>
      </c>
      <c r="N196" s="1411">
        <f t="shared" si="311"/>
        <v>0</v>
      </c>
      <c r="O196" s="1411">
        <f t="shared" si="311"/>
        <v>0</v>
      </c>
      <c r="P196" s="1411">
        <f t="shared" si="311"/>
        <v>0</v>
      </c>
      <c r="Q196" s="1411">
        <f t="shared" si="311"/>
        <v>0</v>
      </c>
      <c r="R196" s="1411">
        <f t="shared" si="311"/>
        <v>0</v>
      </c>
      <c r="S196" s="1411">
        <f t="shared" si="311"/>
        <v>0</v>
      </c>
      <c r="T196" s="1411">
        <f t="shared" si="311"/>
        <v>0</v>
      </c>
      <c r="U196" s="1411">
        <f t="shared" si="311"/>
        <v>0</v>
      </c>
      <c r="V196" s="1411">
        <f t="shared" si="311"/>
        <v>0</v>
      </c>
      <c r="W196" s="1411">
        <f>$D196*W627</f>
        <v>0</v>
      </c>
      <c r="X196" s="1411">
        <f>$D196*X627</f>
        <v>0</v>
      </c>
      <c r="Y196" s="1411">
        <f>$D196*Y627</f>
        <v>0</v>
      </c>
      <c r="Z196" s="1411">
        <f>$D196*Z627</f>
        <v>0</v>
      </c>
      <c r="AA196" s="1411">
        <f t="shared" si="235"/>
        <v>0</v>
      </c>
      <c r="AB196" s="1411">
        <f t="shared" ref="AB196:AQ196" si="312">$E196*AB627</f>
        <v>-667176.07663995586</v>
      </c>
      <c r="AC196" s="1411">
        <f t="shared" si="312"/>
        <v>-146964.43765388691</v>
      </c>
      <c r="AD196" s="1411">
        <f t="shared" si="312"/>
        <v>-36586.324198924885</v>
      </c>
      <c r="AE196" s="1411">
        <f t="shared" si="312"/>
        <v>0</v>
      </c>
      <c r="AF196" s="1411">
        <f t="shared" si="312"/>
        <v>0</v>
      </c>
      <c r="AG196" s="1411">
        <f t="shared" si="312"/>
        <v>0</v>
      </c>
      <c r="AH196" s="1411">
        <f t="shared" si="312"/>
        <v>-227169.49316240862</v>
      </c>
      <c r="AI196" s="1411">
        <f t="shared" si="312"/>
        <v>-12457.269731909359</v>
      </c>
      <c r="AJ196" s="1411">
        <f t="shared" si="312"/>
        <v>-9646.3986129144268</v>
      </c>
      <c r="AK196" s="1411">
        <f t="shared" si="312"/>
        <v>0</v>
      </c>
      <c r="AL196" s="1411">
        <f t="shared" si="312"/>
        <v>0</v>
      </c>
      <c r="AM196" s="1411">
        <f t="shared" si="312"/>
        <v>0</v>
      </c>
      <c r="AN196" s="1411">
        <f t="shared" si="312"/>
        <v>0</v>
      </c>
      <c r="AO196" s="1411">
        <f t="shared" si="312"/>
        <v>0</v>
      </c>
      <c r="AP196" s="1411">
        <f t="shared" si="312"/>
        <v>0</v>
      </c>
      <c r="AQ196" s="1411">
        <f t="shared" si="312"/>
        <v>0</v>
      </c>
      <c r="AR196" s="1411">
        <f>$E196*AR627</f>
        <v>0</v>
      </c>
      <c r="AS196" s="1411">
        <f>$E196*AS627</f>
        <v>0</v>
      </c>
      <c r="AT196" s="1411">
        <f>$E196*AT627</f>
        <v>0</v>
      </c>
      <c r="AU196" s="1411">
        <f>$E196*AU627</f>
        <v>0</v>
      </c>
      <c r="AV196" s="1411">
        <f t="shared" si="237"/>
        <v>-1100000</v>
      </c>
      <c r="AW196" s="1411"/>
      <c r="AX196" s="1411"/>
      <c r="AY196" s="1411"/>
      <c r="AZ196" s="1411"/>
      <c r="BA196" s="1411"/>
      <c r="BB196" s="1411"/>
      <c r="BC196" s="1411"/>
      <c r="BD196" s="1411"/>
      <c r="BE196" s="1411"/>
      <c r="BF196" s="1411"/>
      <c r="BG196" s="1411"/>
      <c r="BH196" s="1411"/>
      <c r="BI196" s="1411"/>
      <c r="BJ196" s="1411"/>
      <c r="BK196" s="1411"/>
      <c r="BL196" s="1411"/>
      <c r="BM196" s="1411"/>
      <c r="BN196" s="1411"/>
      <c r="BO196" s="1411"/>
      <c r="BP196" s="1411"/>
      <c r="BQ196" s="1411"/>
    </row>
    <row r="197" spans="1:69" s="1414" customFormat="1" ht="12.75">
      <c r="A197" s="1372">
        <v>1860</v>
      </c>
      <c r="B197" s="1413" t="s">
        <v>44</v>
      </c>
      <c r="C197" s="1410">
        <f>'I4 BO ASSETS'!I56</f>
        <v>-1112500</v>
      </c>
      <c r="D197" s="1411">
        <f t="shared" si="274"/>
        <v>0</v>
      </c>
      <c r="E197" s="1411">
        <f t="shared" si="274"/>
        <v>-1112500</v>
      </c>
      <c r="F197" s="1411">
        <f t="shared" si="233"/>
        <v>-1112500</v>
      </c>
      <c r="G197" s="1411">
        <f t="shared" ref="G197:Z197" si="313">$D197*G628</f>
        <v>0</v>
      </c>
      <c r="H197" s="1411">
        <f t="shared" si="313"/>
        <v>0</v>
      </c>
      <c r="I197" s="1411">
        <f t="shared" si="313"/>
        <v>0</v>
      </c>
      <c r="J197" s="1411">
        <f t="shared" si="313"/>
        <v>0</v>
      </c>
      <c r="K197" s="1411">
        <f t="shared" si="313"/>
        <v>0</v>
      </c>
      <c r="L197" s="1411">
        <f t="shared" si="313"/>
        <v>0</v>
      </c>
      <c r="M197" s="1411">
        <f t="shared" si="313"/>
        <v>0</v>
      </c>
      <c r="N197" s="1411">
        <f t="shared" si="313"/>
        <v>0</v>
      </c>
      <c r="O197" s="1411">
        <f t="shared" si="313"/>
        <v>0</v>
      </c>
      <c r="P197" s="1411">
        <f t="shared" si="313"/>
        <v>0</v>
      </c>
      <c r="Q197" s="1411">
        <f t="shared" si="313"/>
        <v>0</v>
      </c>
      <c r="R197" s="1411">
        <f t="shared" si="313"/>
        <v>0</v>
      </c>
      <c r="S197" s="1411">
        <f t="shared" si="313"/>
        <v>0</v>
      </c>
      <c r="T197" s="1411">
        <f t="shared" si="313"/>
        <v>0</v>
      </c>
      <c r="U197" s="1411">
        <f t="shared" si="313"/>
        <v>0</v>
      </c>
      <c r="V197" s="1411">
        <f t="shared" si="313"/>
        <v>0</v>
      </c>
      <c r="W197" s="1411">
        <f t="shared" si="313"/>
        <v>0</v>
      </c>
      <c r="X197" s="1411">
        <f t="shared" si="313"/>
        <v>0</v>
      </c>
      <c r="Y197" s="1411">
        <f t="shared" si="313"/>
        <v>0</v>
      </c>
      <c r="Z197" s="1411">
        <f t="shared" si="313"/>
        <v>0</v>
      </c>
      <c r="AA197" s="1411">
        <f t="shared" si="235"/>
        <v>0</v>
      </c>
      <c r="AB197" s="1411">
        <f t="shared" ref="AB197:AU197" si="314">$E197*AB628</f>
        <v>-390527.47812740132</v>
      </c>
      <c r="AC197" s="1411">
        <f t="shared" si="314"/>
        <v>-668404.84762697271</v>
      </c>
      <c r="AD197" s="1411">
        <f t="shared" si="314"/>
        <v>-53567.674245626084</v>
      </c>
      <c r="AE197" s="1411">
        <f t="shared" si="314"/>
        <v>0</v>
      </c>
      <c r="AF197" s="1411">
        <f t="shared" si="314"/>
        <v>0</v>
      </c>
      <c r="AG197" s="1411">
        <f t="shared" si="314"/>
        <v>0</v>
      </c>
      <c r="AH197" s="1411">
        <f t="shared" si="314"/>
        <v>0</v>
      </c>
      <c r="AI197" s="1411">
        <f t="shared" si="314"/>
        <v>0</v>
      </c>
      <c r="AJ197" s="1411">
        <f t="shared" si="314"/>
        <v>0</v>
      </c>
      <c r="AK197" s="1411">
        <f t="shared" si="314"/>
        <v>0</v>
      </c>
      <c r="AL197" s="1411">
        <f t="shared" si="314"/>
        <v>0</v>
      </c>
      <c r="AM197" s="1411">
        <f t="shared" si="314"/>
        <v>0</v>
      </c>
      <c r="AN197" s="1411">
        <f t="shared" si="314"/>
        <v>0</v>
      </c>
      <c r="AO197" s="1411">
        <f t="shared" si="314"/>
        <v>0</v>
      </c>
      <c r="AP197" s="1411">
        <f t="shared" si="314"/>
        <v>0</v>
      </c>
      <c r="AQ197" s="1411">
        <f t="shared" si="314"/>
        <v>0</v>
      </c>
      <c r="AR197" s="1411">
        <f t="shared" si="314"/>
        <v>0</v>
      </c>
      <c r="AS197" s="1411">
        <f t="shared" si="314"/>
        <v>0</v>
      </c>
      <c r="AT197" s="1411">
        <f t="shared" si="314"/>
        <v>0</v>
      </c>
      <c r="AU197" s="1411">
        <f t="shared" si="314"/>
        <v>0</v>
      </c>
      <c r="AV197" s="1411">
        <f t="shared" si="237"/>
        <v>-1112500</v>
      </c>
      <c r="AW197" s="1411"/>
      <c r="AX197" s="1411"/>
      <c r="AY197" s="1411"/>
      <c r="AZ197" s="1411"/>
      <c r="BA197" s="1411"/>
      <c r="BB197" s="1411"/>
      <c r="BC197" s="1411"/>
      <c r="BD197" s="1411"/>
      <c r="BE197" s="1411"/>
      <c r="BF197" s="1411"/>
      <c r="BG197" s="1411"/>
      <c r="BH197" s="1411"/>
      <c r="BI197" s="1411"/>
      <c r="BJ197" s="1411"/>
      <c r="BK197" s="1411"/>
      <c r="BL197" s="1411"/>
      <c r="BM197" s="1411"/>
      <c r="BN197" s="1411"/>
      <c r="BO197" s="1411"/>
      <c r="BP197" s="1411"/>
      <c r="BQ197" s="1411"/>
    </row>
    <row r="198" spans="1:69" s="1443" customFormat="1" ht="12.75">
      <c r="A198" s="1440"/>
      <c r="B198" s="1441" t="s">
        <v>1359</v>
      </c>
      <c r="C198" s="1445">
        <f>SUM(C158:C197)</f>
        <v>-15530850</v>
      </c>
      <c r="D198" s="1369">
        <f>SUM(D158:D197)</f>
        <v>-9558427.5</v>
      </c>
      <c r="E198" s="1369">
        <f>SUM(E158:E197)</f>
        <v>-5972422.5</v>
      </c>
      <c r="F198" s="1442">
        <f>D198+E198</f>
        <v>-15530850</v>
      </c>
      <c r="G198" s="1369">
        <f t="shared" ref="G198:AB198" si="315">SUM(G158:G197)</f>
        <v>-4125690.7061553393</v>
      </c>
      <c r="H198" s="1369">
        <f t="shared" si="315"/>
        <v>-1873257.1309609846</v>
      </c>
      <c r="I198" s="1369">
        <f t="shared" si="315"/>
        <v>-3551803.9270726298</v>
      </c>
      <c r="J198" s="1369">
        <f t="shared" si="315"/>
        <v>0</v>
      </c>
      <c r="K198" s="1369">
        <f t="shared" si="315"/>
        <v>0</v>
      </c>
      <c r="L198" s="1369">
        <f t="shared" si="315"/>
        <v>0</v>
      </c>
      <c r="M198" s="1369">
        <f t="shared" si="315"/>
        <v>-101.73367153779658</v>
      </c>
      <c r="N198" s="1369">
        <f t="shared" si="315"/>
        <v>-12.928850747036261</v>
      </c>
      <c r="O198" s="1369">
        <f t="shared" si="315"/>
        <v>-7561.0732887614859</v>
      </c>
      <c r="P198" s="1369">
        <f t="shared" si="315"/>
        <v>0</v>
      </c>
      <c r="Q198" s="1369">
        <f t="shared" si="315"/>
        <v>0</v>
      </c>
      <c r="R198" s="1369">
        <f t="shared" si="315"/>
        <v>0</v>
      </c>
      <c r="S198" s="1369">
        <f t="shared" si="315"/>
        <v>0</v>
      </c>
      <c r="T198" s="1369">
        <f t="shared" si="315"/>
        <v>0</v>
      </c>
      <c r="U198" s="1369">
        <f t="shared" si="315"/>
        <v>0</v>
      </c>
      <c r="V198" s="1369">
        <f t="shared" si="315"/>
        <v>0</v>
      </c>
      <c r="W198" s="1369">
        <f t="shared" si="315"/>
        <v>0</v>
      </c>
      <c r="X198" s="1369">
        <f t="shared" si="315"/>
        <v>0</v>
      </c>
      <c r="Y198" s="1369">
        <f t="shared" si="315"/>
        <v>0</v>
      </c>
      <c r="Z198" s="1369">
        <f t="shared" si="315"/>
        <v>0</v>
      </c>
      <c r="AA198" s="1369">
        <f t="shared" si="315"/>
        <v>-9558427.5</v>
      </c>
      <c r="AB198" s="1369">
        <f t="shared" si="315"/>
        <v>-3595862.2105535818</v>
      </c>
      <c r="AC198" s="1369">
        <f t="shared" ref="AC198:AX198" si="316">SUM(AC158:AC197)</f>
        <v>-1114796.901850031</v>
      </c>
      <c r="AD198" s="1369">
        <f t="shared" si="316"/>
        <v>-120281.2837395614</v>
      </c>
      <c r="AE198" s="1369">
        <f t="shared" si="316"/>
        <v>0</v>
      </c>
      <c r="AF198" s="1369">
        <f t="shared" si="316"/>
        <v>0</v>
      </c>
      <c r="AG198" s="1369">
        <f t="shared" si="316"/>
        <v>0</v>
      </c>
      <c r="AH198" s="1369">
        <f t="shared" si="316"/>
        <v>-1040264.0597936633</v>
      </c>
      <c r="AI198" s="1369">
        <f t="shared" si="316"/>
        <v>-57044.851422880864</v>
      </c>
      <c r="AJ198" s="1369">
        <f t="shared" si="316"/>
        <v>-44173.192640282105</v>
      </c>
      <c r="AK198" s="1369">
        <f t="shared" si="316"/>
        <v>0</v>
      </c>
      <c r="AL198" s="1369">
        <f t="shared" si="316"/>
        <v>0</v>
      </c>
      <c r="AM198" s="1369">
        <f t="shared" si="316"/>
        <v>0</v>
      </c>
      <c r="AN198" s="1369">
        <f t="shared" si="316"/>
        <v>0</v>
      </c>
      <c r="AO198" s="1369">
        <f t="shared" si="316"/>
        <v>0</v>
      </c>
      <c r="AP198" s="1369">
        <f t="shared" si="316"/>
        <v>0</v>
      </c>
      <c r="AQ198" s="1369">
        <f t="shared" si="316"/>
        <v>0</v>
      </c>
      <c r="AR198" s="1369">
        <f t="shared" si="316"/>
        <v>0</v>
      </c>
      <c r="AS198" s="1369">
        <f t="shared" si="316"/>
        <v>0</v>
      </c>
      <c r="AT198" s="1369">
        <f t="shared" si="316"/>
        <v>0</v>
      </c>
      <c r="AU198" s="1369">
        <f t="shared" si="316"/>
        <v>0</v>
      </c>
      <c r="AV198" s="1369">
        <f t="shared" si="316"/>
        <v>-5972422.5</v>
      </c>
      <c r="AW198" s="1369">
        <f t="shared" si="316"/>
        <v>0</v>
      </c>
      <c r="AX198" s="1369">
        <f t="shared" si="316"/>
        <v>0</v>
      </c>
      <c r="AY198" s="1369">
        <f t="shared" ref="AY198:BQ198" si="317">SUM(AY158:AY197)</f>
        <v>0</v>
      </c>
      <c r="AZ198" s="1369">
        <f t="shared" si="317"/>
        <v>0</v>
      </c>
      <c r="BA198" s="1369">
        <f t="shared" si="317"/>
        <v>0</v>
      </c>
      <c r="BB198" s="1369">
        <f t="shared" si="317"/>
        <v>0</v>
      </c>
      <c r="BC198" s="1369">
        <f t="shared" si="317"/>
        <v>0</v>
      </c>
      <c r="BD198" s="1369">
        <f t="shared" si="317"/>
        <v>0</v>
      </c>
      <c r="BE198" s="1369">
        <f t="shared" si="317"/>
        <v>0</v>
      </c>
      <c r="BF198" s="1369">
        <f t="shared" si="317"/>
        <v>0</v>
      </c>
      <c r="BG198" s="1369">
        <f t="shared" si="317"/>
        <v>0</v>
      </c>
      <c r="BH198" s="1369">
        <f t="shared" si="317"/>
        <v>0</v>
      </c>
      <c r="BI198" s="1369">
        <f t="shared" si="317"/>
        <v>0</v>
      </c>
      <c r="BJ198" s="1369">
        <f t="shared" si="317"/>
        <v>0</v>
      </c>
      <c r="BK198" s="1369">
        <f t="shared" si="317"/>
        <v>0</v>
      </c>
      <c r="BL198" s="1369">
        <f t="shared" si="317"/>
        <v>0</v>
      </c>
      <c r="BM198" s="1369">
        <f t="shared" si="317"/>
        <v>0</v>
      </c>
      <c r="BN198" s="1369">
        <f t="shared" si="317"/>
        <v>0</v>
      </c>
      <c r="BO198" s="1369">
        <f t="shared" si="317"/>
        <v>0</v>
      </c>
      <c r="BP198" s="1369">
        <f t="shared" si="317"/>
        <v>0</v>
      </c>
      <c r="BQ198" s="1369">
        <f t="shared" si="317"/>
        <v>0</v>
      </c>
    </row>
    <row r="199" spans="1:69" s="1412" customFormat="1" ht="12.75">
      <c r="A199" s="1444" t="s">
        <v>594</v>
      </c>
      <c r="B199" s="801"/>
      <c r="C199" s="1381"/>
      <c r="D199" s="1419"/>
      <c r="E199" s="1419"/>
      <c r="F199" s="1411"/>
      <c r="G199" s="1411"/>
      <c r="H199" s="1411"/>
      <c r="I199" s="1411"/>
      <c r="J199" s="1411"/>
      <c r="K199" s="1411"/>
      <c r="L199" s="1411"/>
      <c r="M199" s="1411"/>
      <c r="N199" s="1411"/>
      <c r="O199" s="1411"/>
      <c r="P199" s="1411"/>
      <c r="Q199" s="1411"/>
      <c r="R199" s="1411"/>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c r="AS199" s="1411"/>
      <c r="AT199" s="1411"/>
      <c r="AU199" s="1411"/>
      <c r="AV199" s="1411"/>
      <c r="AW199" s="1411"/>
      <c r="AX199" s="1411"/>
      <c r="AY199" s="1411"/>
      <c r="AZ199" s="1411"/>
      <c r="BA199" s="1411"/>
      <c r="BB199" s="1411"/>
      <c r="BC199" s="1411"/>
      <c r="BD199" s="1411"/>
      <c r="BE199" s="1411"/>
      <c r="BF199" s="1411"/>
      <c r="BG199" s="1411"/>
      <c r="BH199" s="1411"/>
      <c r="BI199" s="1411"/>
      <c r="BJ199" s="1411"/>
      <c r="BK199" s="1411"/>
      <c r="BL199" s="1411"/>
      <c r="BM199" s="1411"/>
      <c r="BN199" s="1411"/>
      <c r="BO199" s="1411"/>
      <c r="BP199" s="1411"/>
      <c r="BQ199" s="1411"/>
    </row>
    <row r="200" spans="1:69" s="1412" customFormat="1" ht="12.75">
      <c r="A200" s="1371">
        <v>1905</v>
      </c>
      <c r="B200" s="248" t="s">
        <v>236</v>
      </c>
      <c r="C200" s="1420">
        <f>'I4 BO ASSETS'!I61</f>
        <v>0</v>
      </c>
      <c r="D200" s="1411"/>
      <c r="E200" s="1411"/>
      <c r="F200" s="1411"/>
      <c r="G200" s="1411"/>
      <c r="H200" s="1411"/>
      <c r="I200" s="1411"/>
      <c r="J200" s="1411"/>
      <c r="K200" s="1411"/>
      <c r="L200" s="1411"/>
      <c r="M200" s="1411"/>
      <c r="N200" s="1411"/>
      <c r="O200" s="1411"/>
      <c r="P200" s="1411"/>
      <c r="Q200" s="1411"/>
      <c r="R200" s="1411"/>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c r="AS200" s="1411"/>
      <c r="AT200" s="1411"/>
      <c r="AU200" s="1411"/>
      <c r="AV200" s="1411"/>
      <c r="AW200" s="1411">
        <f t="shared" ref="AW200:BP200" si="318">$C200*AW630</f>
        <v>0</v>
      </c>
      <c r="AX200" s="1411">
        <f t="shared" si="318"/>
        <v>0</v>
      </c>
      <c r="AY200" s="1411">
        <f t="shared" si="318"/>
        <v>0</v>
      </c>
      <c r="AZ200" s="1411">
        <f t="shared" si="318"/>
        <v>0</v>
      </c>
      <c r="BA200" s="1411">
        <f t="shared" si="318"/>
        <v>0</v>
      </c>
      <c r="BB200" s="1411">
        <f t="shared" si="318"/>
        <v>0</v>
      </c>
      <c r="BC200" s="1411">
        <f t="shared" si="318"/>
        <v>0</v>
      </c>
      <c r="BD200" s="1411">
        <f t="shared" si="318"/>
        <v>0</v>
      </c>
      <c r="BE200" s="1411">
        <f t="shared" si="318"/>
        <v>0</v>
      </c>
      <c r="BF200" s="1411">
        <f t="shared" si="318"/>
        <v>0</v>
      </c>
      <c r="BG200" s="1411">
        <f t="shared" si="318"/>
        <v>0</v>
      </c>
      <c r="BH200" s="1411">
        <f t="shared" si="318"/>
        <v>0</v>
      </c>
      <c r="BI200" s="1411">
        <f t="shared" si="318"/>
        <v>0</v>
      </c>
      <c r="BJ200" s="1411">
        <f t="shared" si="318"/>
        <v>0</v>
      </c>
      <c r="BK200" s="1411">
        <f t="shared" si="318"/>
        <v>0</v>
      </c>
      <c r="BL200" s="1411">
        <f t="shared" si="318"/>
        <v>0</v>
      </c>
      <c r="BM200" s="1411">
        <f t="shared" si="318"/>
        <v>0</v>
      </c>
      <c r="BN200" s="1411">
        <f t="shared" si="318"/>
        <v>0</v>
      </c>
      <c r="BO200" s="1411">
        <f t="shared" si="318"/>
        <v>0</v>
      </c>
      <c r="BP200" s="1411">
        <f t="shared" si="318"/>
        <v>0</v>
      </c>
      <c r="BQ200" s="1411">
        <f>SUM(AW200:BP200)</f>
        <v>0</v>
      </c>
    </row>
    <row r="201" spans="1:69" s="1412" customFormat="1" ht="12.75">
      <c r="A201" s="1371">
        <v>1906</v>
      </c>
      <c r="B201" s="248" t="s">
        <v>237</v>
      </c>
      <c r="C201" s="1420">
        <f>'I4 BO ASSETS'!I62</f>
        <v>0</v>
      </c>
      <c r="D201" s="1411"/>
      <c r="E201" s="1411"/>
      <c r="F201" s="1411"/>
      <c r="G201" s="1411"/>
      <c r="H201" s="1411"/>
      <c r="I201" s="1411"/>
      <c r="J201" s="1411"/>
      <c r="K201" s="1411"/>
      <c r="L201" s="1411"/>
      <c r="M201" s="1411"/>
      <c r="N201" s="1411"/>
      <c r="O201" s="1411"/>
      <c r="P201" s="1411"/>
      <c r="Q201" s="1411"/>
      <c r="R201" s="1411"/>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c r="AS201" s="1411"/>
      <c r="AT201" s="1411"/>
      <c r="AU201" s="1411"/>
      <c r="AV201" s="1411"/>
      <c r="AW201" s="1411">
        <f t="shared" ref="AW201:BP201" si="319">$C201*AW631</f>
        <v>0</v>
      </c>
      <c r="AX201" s="1411">
        <f t="shared" si="319"/>
        <v>0</v>
      </c>
      <c r="AY201" s="1411">
        <f t="shared" si="319"/>
        <v>0</v>
      </c>
      <c r="AZ201" s="1411">
        <f t="shared" si="319"/>
        <v>0</v>
      </c>
      <c r="BA201" s="1411">
        <f t="shared" si="319"/>
        <v>0</v>
      </c>
      <c r="BB201" s="1411">
        <f t="shared" si="319"/>
        <v>0</v>
      </c>
      <c r="BC201" s="1411">
        <f t="shared" si="319"/>
        <v>0</v>
      </c>
      <c r="BD201" s="1411">
        <f t="shared" si="319"/>
        <v>0</v>
      </c>
      <c r="BE201" s="1411">
        <f t="shared" si="319"/>
        <v>0</v>
      </c>
      <c r="BF201" s="1411">
        <f t="shared" si="319"/>
        <v>0</v>
      </c>
      <c r="BG201" s="1411">
        <f t="shared" si="319"/>
        <v>0</v>
      </c>
      <c r="BH201" s="1411">
        <f t="shared" si="319"/>
        <v>0</v>
      </c>
      <c r="BI201" s="1411">
        <f t="shared" si="319"/>
        <v>0</v>
      </c>
      <c r="BJ201" s="1411">
        <f t="shared" si="319"/>
        <v>0</v>
      </c>
      <c r="BK201" s="1411">
        <f t="shared" si="319"/>
        <v>0</v>
      </c>
      <c r="BL201" s="1411">
        <f t="shared" si="319"/>
        <v>0</v>
      </c>
      <c r="BM201" s="1411">
        <f t="shared" si="319"/>
        <v>0</v>
      </c>
      <c r="BN201" s="1411">
        <f t="shared" si="319"/>
        <v>0</v>
      </c>
      <c r="BO201" s="1411">
        <f t="shared" si="319"/>
        <v>0</v>
      </c>
      <c r="BP201" s="1411">
        <f t="shared" si="319"/>
        <v>0</v>
      </c>
      <c r="BQ201" s="1411">
        <f t="shared" ref="BQ201:BQ219" si="320">SUM(AW201:BP201)</f>
        <v>0</v>
      </c>
    </row>
    <row r="202" spans="1:69" s="1412" customFormat="1" ht="12.75">
      <c r="A202" s="1371">
        <v>1908</v>
      </c>
      <c r="B202" s="248" t="s">
        <v>238</v>
      </c>
      <c r="C202" s="1420">
        <f>'I4 BO ASSETS'!I63</f>
        <v>-763000</v>
      </c>
      <c r="D202" s="1411"/>
      <c r="E202" s="1411"/>
      <c r="F202" s="1411"/>
      <c r="G202" s="1411"/>
      <c r="H202" s="1411"/>
      <c r="I202" s="1411"/>
      <c r="J202" s="1411"/>
      <c r="K202" s="1411"/>
      <c r="L202" s="1411"/>
      <c r="M202" s="1411"/>
      <c r="N202" s="1411"/>
      <c r="O202" s="1411"/>
      <c r="P202" s="1411"/>
      <c r="Q202" s="1411"/>
      <c r="R202" s="1411"/>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c r="AS202" s="1411"/>
      <c r="AT202" s="1411"/>
      <c r="AU202" s="1411"/>
      <c r="AV202" s="1411"/>
      <c r="AW202" s="1411">
        <f t="shared" ref="AW202:BP202" si="321">$C202*AW632</f>
        <v>-382264.96288648446</v>
      </c>
      <c r="AX202" s="1411">
        <f t="shared" si="321"/>
        <v>-131476.54053363582</v>
      </c>
      <c r="AY202" s="1411">
        <f t="shared" si="321"/>
        <v>-190450.33631732137</v>
      </c>
      <c r="AZ202" s="1411">
        <f t="shared" si="321"/>
        <v>0</v>
      </c>
      <c r="BA202" s="1411">
        <f t="shared" si="321"/>
        <v>0</v>
      </c>
      <c r="BB202" s="1411">
        <f t="shared" si="321"/>
        <v>0</v>
      </c>
      <c r="BC202" s="1411">
        <f t="shared" si="321"/>
        <v>-53238.901779210799</v>
      </c>
      <c r="BD202" s="1411">
        <f t="shared" si="321"/>
        <v>-2921.2253036852808</v>
      </c>
      <c r="BE202" s="1411">
        <f t="shared" si="321"/>
        <v>-2648.0331796622527</v>
      </c>
      <c r="BF202" s="1411">
        <f t="shared" si="321"/>
        <v>0</v>
      </c>
      <c r="BG202" s="1411">
        <f t="shared" si="321"/>
        <v>0</v>
      </c>
      <c r="BH202" s="1411">
        <f t="shared" si="321"/>
        <v>0</v>
      </c>
      <c r="BI202" s="1411">
        <f t="shared" si="321"/>
        <v>0</v>
      </c>
      <c r="BJ202" s="1411">
        <f t="shared" si="321"/>
        <v>0</v>
      </c>
      <c r="BK202" s="1411">
        <f t="shared" si="321"/>
        <v>0</v>
      </c>
      <c r="BL202" s="1411">
        <f t="shared" si="321"/>
        <v>0</v>
      </c>
      <c r="BM202" s="1411">
        <f t="shared" si="321"/>
        <v>0</v>
      </c>
      <c r="BN202" s="1411">
        <f t="shared" si="321"/>
        <v>0</v>
      </c>
      <c r="BO202" s="1411">
        <f t="shared" si="321"/>
        <v>0</v>
      </c>
      <c r="BP202" s="1411">
        <f t="shared" si="321"/>
        <v>0</v>
      </c>
      <c r="BQ202" s="1411">
        <f t="shared" si="320"/>
        <v>-763000</v>
      </c>
    </row>
    <row r="203" spans="1:69" s="1412" customFormat="1" ht="12.75">
      <c r="A203" s="1371">
        <v>1910</v>
      </c>
      <c r="B203" s="248" t="s">
        <v>239</v>
      </c>
      <c r="C203" s="1420">
        <f>'I4 BO ASSETS'!I64</f>
        <v>0</v>
      </c>
      <c r="D203" s="1411"/>
      <c r="E203" s="1411"/>
      <c r="F203" s="1411"/>
      <c r="G203" s="1411"/>
      <c r="H203" s="1411"/>
      <c r="I203" s="1411"/>
      <c r="J203" s="1411"/>
      <c r="K203" s="1411"/>
      <c r="L203" s="1411"/>
      <c r="M203" s="1411"/>
      <c r="N203" s="1411"/>
      <c r="O203" s="1411"/>
      <c r="P203" s="1411"/>
      <c r="Q203" s="1411"/>
      <c r="R203" s="1411"/>
      <c r="S203" s="1411"/>
      <c r="T203" s="1411"/>
      <c r="U203" s="1411"/>
      <c r="V203" s="1411"/>
      <c r="W203" s="1411"/>
      <c r="X203" s="1411"/>
      <c r="Y203" s="1411"/>
      <c r="Z203" s="1411"/>
      <c r="AA203" s="1411"/>
      <c r="AB203" s="1411"/>
      <c r="AC203" s="1411"/>
      <c r="AD203" s="1411"/>
      <c r="AE203" s="1411"/>
      <c r="AF203" s="1411"/>
      <c r="AG203" s="1411"/>
      <c r="AH203" s="1411"/>
      <c r="AI203" s="1411"/>
      <c r="AJ203" s="1411"/>
      <c r="AK203" s="1411"/>
      <c r="AL203" s="1411"/>
      <c r="AM203" s="1411"/>
      <c r="AN203" s="1411"/>
      <c r="AO203" s="1411"/>
      <c r="AP203" s="1411"/>
      <c r="AQ203" s="1411"/>
      <c r="AR203" s="1411"/>
      <c r="AS203" s="1411"/>
      <c r="AT203" s="1411"/>
      <c r="AU203" s="1411"/>
      <c r="AV203" s="1411"/>
      <c r="AW203" s="1411">
        <f t="shared" ref="AW203:BP203" si="322">$C203*AW633</f>
        <v>0</v>
      </c>
      <c r="AX203" s="1411">
        <f t="shared" si="322"/>
        <v>0</v>
      </c>
      <c r="AY203" s="1411">
        <f t="shared" si="322"/>
        <v>0</v>
      </c>
      <c r="AZ203" s="1411">
        <f t="shared" si="322"/>
        <v>0</v>
      </c>
      <c r="BA203" s="1411">
        <f t="shared" si="322"/>
        <v>0</v>
      </c>
      <c r="BB203" s="1411">
        <f t="shared" si="322"/>
        <v>0</v>
      </c>
      <c r="BC203" s="1411">
        <f t="shared" si="322"/>
        <v>0</v>
      </c>
      <c r="BD203" s="1411">
        <f t="shared" si="322"/>
        <v>0</v>
      </c>
      <c r="BE203" s="1411">
        <f t="shared" si="322"/>
        <v>0</v>
      </c>
      <c r="BF203" s="1411">
        <f t="shared" si="322"/>
        <v>0</v>
      </c>
      <c r="BG203" s="1411">
        <f t="shared" si="322"/>
        <v>0</v>
      </c>
      <c r="BH203" s="1411">
        <f t="shared" si="322"/>
        <v>0</v>
      </c>
      <c r="BI203" s="1411">
        <f t="shared" si="322"/>
        <v>0</v>
      </c>
      <c r="BJ203" s="1411">
        <f t="shared" si="322"/>
        <v>0</v>
      </c>
      <c r="BK203" s="1411">
        <f t="shared" si="322"/>
        <v>0</v>
      </c>
      <c r="BL203" s="1411">
        <f t="shared" si="322"/>
        <v>0</v>
      </c>
      <c r="BM203" s="1411">
        <f t="shared" si="322"/>
        <v>0</v>
      </c>
      <c r="BN203" s="1411">
        <f t="shared" si="322"/>
        <v>0</v>
      </c>
      <c r="BO203" s="1411">
        <f t="shared" si="322"/>
        <v>0</v>
      </c>
      <c r="BP203" s="1411">
        <f t="shared" si="322"/>
        <v>0</v>
      </c>
      <c r="BQ203" s="1411">
        <f t="shared" si="320"/>
        <v>0</v>
      </c>
    </row>
    <row r="204" spans="1:69" s="1412" customFormat="1" ht="12.75">
      <c r="A204" s="1371">
        <v>1915</v>
      </c>
      <c r="B204" s="248" t="s">
        <v>569</v>
      </c>
      <c r="C204" s="1420">
        <f>'I4 BO ASSETS'!I65</f>
        <v>-28000</v>
      </c>
      <c r="D204" s="1411"/>
      <c r="E204" s="1411"/>
      <c r="F204" s="1411"/>
      <c r="G204" s="1411"/>
      <c r="H204" s="1411"/>
      <c r="I204" s="1411"/>
      <c r="J204" s="1411"/>
      <c r="K204" s="1411"/>
      <c r="L204" s="1411"/>
      <c r="M204" s="1411"/>
      <c r="N204" s="1411"/>
      <c r="O204" s="1411"/>
      <c r="P204" s="1411"/>
      <c r="Q204" s="1411"/>
      <c r="R204" s="1411"/>
      <c r="S204" s="1411"/>
      <c r="T204" s="1411"/>
      <c r="U204" s="1411"/>
      <c r="V204" s="1411"/>
      <c r="W204" s="1411"/>
      <c r="X204" s="1411"/>
      <c r="Y204" s="1411"/>
      <c r="Z204" s="1411"/>
      <c r="AA204" s="1411"/>
      <c r="AB204" s="1411"/>
      <c r="AC204" s="1411"/>
      <c r="AD204" s="1411"/>
      <c r="AE204" s="1411"/>
      <c r="AF204" s="1411"/>
      <c r="AG204" s="1411"/>
      <c r="AH204" s="1411"/>
      <c r="AI204" s="1411"/>
      <c r="AJ204" s="1411"/>
      <c r="AK204" s="1411"/>
      <c r="AL204" s="1411"/>
      <c r="AM204" s="1411"/>
      <c r="AN204" s="1411"/>
      <c r="AO204" s="1411"/>
      <c r="AP204" s="1411"/>
      <c r="AQ204" s="1411"/>
      <c r="AR204" s="1411"/>
      <c r="AS204" s="1411"/>
      <c r="AT204" s="1411"/>
      <c r="AU204" s="1411"/>
      <c r="AV204" s="1411"/>
      <c r="AW204" s="1411">
        <f t="shared" ref="AW204:BP204" si="323">$C204*AW634</f>
        <v>-14028.07203253154</v>
      </c>
      <c r="AX204" s="1411">
        <f t="shared" si="323"/>
        <v>-4824.8271755462692</v>
      </c>
      <c r="AY204" s="1411">
        <f t="shared" si="323"/>
        <v>-6989.0031676081235</v>
      </c>
      <c r="AZ204" s="1411">
        <f t="shared" si="323"/>
        <v>0</v>
      </c>
      <c r="BA204" s="1411">
        <f t="shared" si="323"/>
        <v>0</v>
      </c>
      <c r="BB204" s="1411">
        <f t="shared" si="323"/>
        <v>0</v>
      </c>
      <c r="BC204" s="1411">
        <f t="shared" si="323"/>
        <v>-1953.7211662095706</v>
      </c>
      <c r="BD204" s="1411">
        <f t="shared" si="323"/>
        <v>-107.20092857560662</v>
      </c>
      <c r="BE204" s="1411">
        <f t="shared" si="323"/>
        <v>-97.17552952889001</v>
      </c>
      <c r="BF204" s="1411">
        <f t="shared" si="323"/>
        <v>0</v>
      </c>
      <c r="BG204" s="1411">
        <f t="shared" si="323"/>
        <v>0</v>
      </c>
      <c r="BH204" s="1411">
        <f t="shared" si="323"/>
        <v>0</v>
      </c>
      <c r="BI204" s="1411">
        <f t="shared" si="323"/>
        <v>0</v>
      </c>
      <c r="BJ204" s="1411">
        <f t="shared" si="323"/>
        <v>0</v>
      </c>
      <c r="BK204" s="1411">
        <f t="shared" si="323"/>
        <v>0</v>
      </c>
      <c r="BL204" s="1411">
        <f t="shared" si="323"/>
        <v>0</v>
      </c>
      <c r="BM204" s="1411">
        <f t="shared" si="323"/>
        <v>0</v>
      </c>
      <c r="BN204" s="1411">
        <f t="shared" si="323"/>
        <v>0</v>
      </c>
      <c r="BO204" s="1411">
        <f t="shared" si="323"/>
        <v>0</v>
      </c>
      <c r="BP204" s="1411">
        <f t="shared" si="323"/>
        <v>0</v>
      </c>
      <c r="BQ204" s="1411">
        <f t="shared" si="320"/>
        <v>-28000</v>
      </c>
    </row>
    <row r="205" spans="1:69" s="1412" customFormat="1" ht="12.75">
      <c r="A205" s="1371">
        <v>1920</v>
      </c>
      <c r="B205" s="248" t="s">
        <v>570</v>
      </c>
      <c r="C205" s="1420">
        <f>'I4 BO ASSETS'!I66</f>
        <v>-172500</v>
      </c>
      <c r="D205" s="1411"/>
      <c r="E205" s="1411"/>
      <c r="F205" s="1411"/>
      <c r="G205" s="1411"/>
      <c r="H205" s="1411"/>
      <c r="I205" s="1411"/>
      <c r="J205" s="1411"/>
      <c r="K205" s="1411"/>
      <c r="L205" s="1411"/>
      <c r="M205" s="1411"/>
      <c r="N205" s="1411"/>
      <c r="O205" s="1411"/>
      <c r="P205" s="1411"/>
      <c r="Q205" s="1411"/>
      <c r="R205" s="1411"/>
      <c r="S205" s="1411"/>
      <c r="T205" s="1411"/>
      <c r="U205" s="1411"/>
      <c r="V205" s="1411"/>
      <c r="W205" s="1411"/>
      <c r="X205" s="1411"/>
      <c r="Y205" s="1411"/>
      <c r="Z205" s="1411"/>
      <c r="AA205" s="1411"/>
      <c r="AB205" s="1411"/>
      <c r="AC205" s="1411"/>
      <c r="AD205" s="1411"/>
      <c r="AE205" s="1411"/>
      <c r="AF205" s="1411"/>
      <c r="AG205" s="1411"/>
      <c r="AH205" s="1411"/>
      <c r="AI205" s="1411"/>
      <c r="AJ205" s="1411"/>
      <c r="AK205" s="1411"/>
      <c r="AL205" s="1411"/>
      <c r="AM205" s="1411"/>
      <c r="AN205" s="1411"/>
      <c r="AO205" s="1411"/>
      <c r="AP205" s="1411"/>
      <c r="AQ205" s="1411"/>
      <c r="AR205" s="1411"/>
      <c r="AS205" s="1411"/>
      <c r="AT205" s="1411"/>
      <c r="AU205" s="1411"/>
      <c r="AV205" s="1411"/>
      <c r="AW205" s="1411">
        <f t="shared" ref="AW205:BP205" si="324">$C205*AW635</f>
        <v>-86422.943771846098</v>
      </c>
      <c r="AX205" s="1411">
        <f t="shared" si="324"/>
        <v>-29724.381706490407</v>
      </c>
      <c r="AY205" s="1411">
        <f t="shared" si="324"/>
        <v>-43057.251657585759</v>
      </c>
      <c r="AZ205" s="1411">
        <f t="shared" si="324"/>
        <v>0</v>
      </c>
      <c r="BA205" s="1411">
        <f t="shared" si="324"/>
        <v>0</v>
      </c>
      <c r="BB205" s="1411">
        <f t="shared" si="324"/>
        <v>0</v>
      </c>
      <c r="BC205" s="1411">
        <f t="shared" si="324"/>
        <v>-12036.317898969675</v>
      </c>
      <c r="BD205" s="1411">
        <f t="shared" si="324"/>
        <v>-660.43429211757655</v>
      </c>
      <c r="BE205" s="1411">
        <f t="shared" si="324"/>
        <v>-598.67067299048313</v>
      </c>
      <c r="BF205" s="1411">
        <f t="shared" si="324"/>
        <v>0</v>
      </c>
      <c r="BG205" s="1411">
        <f t="shared" si="324"/>
        <v>0</v>
      </c>
      <c r="BH205" s="1411">
        <f t="shared" si="324"/>
        <v>0</v>
      </c>
      <c r="BI205" s="1411">
        <f t="shared" si="324"/>
        <v>0</v>
      </c>
      <c r="BJ205" s="1411">
        <f t="shared" si="324"/>
        <v>0</v>
      </c>
      <c r="BK205" s="1411">
        <f t="shared" si="324"/>
        <v>0</v>
      </c>
      <c r="BL205" s="1411">
        <f t="shared" si="324"/>
        <v>0</v>
      </c>
      <c r="BM205" s="1411">
        <f t="shared" si="324"/>
        <v>0</v>
      </c>
      <c r="BN205" s="1411">
        <f t="shared" si="324"/>
        <v>0</v>
      </c>
      <c r="BO205" s="1411">
        <f t="shared" si="324"/>
        <v>0</v>
      </c>
      <c r="BP205" s="1411">
        <f t="shared" si="324"/>
        <v>0</v>
      </c>
      <c r="BQ205" s="1411">
        <f t="shared" si="320"/>
        <v>-172500</v>
      </c>
    </row>
    <row r="206" spans="1:69" s="1412" customFormat="1" ht="12.75">
      <c r="A206" s="1371">
        <v>1925</v>
      </c>
      <c r="B206" s="248" t="s">
        <v>571</v>
      </c>
      <c r="C206" s="1420">
        <f>'I4 BO ASSETS'!I67</f>
        <v>-165000</v>
      </c>
      <c r="D206" s="1411"/>
      <c r="E206" s="1411"/>
      <c r="F206" s="1411"/>
      <c r="G206" s="1411"/>
      <c r="H206" s="1411"/>
      <c r="I206" s="1411"/>
      <c r="J206" s="1411"/>
      <c r="K206" s="1411"/>
      <c r="L206" s="1411"/>
      <c r="M206" s="1411"/>
      <c r="N206" s="1411"/>
      <c r="O206" s="1411"/>
      <c r="P206" s="1411"/>
      <c r="Q206" s="1411"/>
      <c r="R206" s="1411"/>
      <c r="S206" s="1411"/>
      <c r="T206" s="1411"/>
      <c r="U206" s="1411"/>
      <c r="V206" s="1411"/>
      <c r="W206" s="1411"/>
      <c r="X206" s="1411"/>
      <c r="Y206" s="1411"/>
      <c r="Z206" s="1411"/>
      <c r="AA206" s="1411"/>
      <c r="AB206" s="1411"/>
      <c r="AC206" s="1411"/>
      <c r="AD206" s="1411"/>
      <c r="AE206" s="1411"/>
      <c r="AF206" s="1411"/>
      <c r="AG206" s="1411"/>
      <c r="AH206" s="1411"/>
      <c r="AI206" s="1411"/>
      <c r="AJ206" s="1411"/>
      <c r="AK206" s="1411"/>
      <c r="AL206" s="1411"/>
      <c r="AM206" s="1411"/>
      <c r="AN206" s="1411"/>
      <c r="AO206" s="1411"/>
      <c r="AP206" s="1411"/>
      <c r="AQ206" s="1411"/>
      <c r="AR206" s="1411"/>
      <c r="AS206" s="1411"/>
      <c r="AT206" s="1411"/>
      <c r="AU206" s="1411"/>
      <c r="AV206" s="1411"/>
      <c r="AW206" s="1411">
        <f t="shared" ref="AW206:BP206" si="325">$C206*AW636</f>
        <v>-82665.424477417997</v>
      </c>
      <c r="AX206" s="1411">
        <f t="shared" si="325"/>
        <v>-28432.017284469086</v>
      </c>
      <c r="AY206" s="1411">
        <f t="shared" si="325"/>
        <v>-41185.197237690729</v>
      </c>
      <c r="AZ206" s="1411">
        <f t="shared" si="325"/>
        <v>0</v>
      </c>
      <c r="BA206" s="1411">
        <f t="shared" si="325"/>
        <v>0</v>
      </c>
      <c r="BB206" s="1411">
        <f t="shared" si="325"/>
        <v>0</v>
      </c>
      <c r="BC206" s="1411">
        <f t="shared" si="325"/>
        <v>-11512.999729449255</v>
      </c>
      <c r="BD206" s="1411">
        <f t="shared" si="325"/>
        <v>-631.71975767768186</v>
      </c>
      <c r="BE206" s="1411">
        <f t="shared" si="325"/>
        <v>-572.64151329524475</v>
      </c>
      <c r="BF206" s="1411">
        <f t="shared" si="325"/>
        <v>0</v>
      </c>
      <c r="BG206" s="1411">
        <f t="shared" si="325"/>
        <v>0</v>
      </c>
      <c r="BH206" s="1411">
        <f t="shared" si="325"/>
        <v>0</v>
      </c>
      <c r="BI206" s="1411">
        <f t="shared" si="325"/>
        <v>0</v>
      </c>
      <c r="BJ206" s="1411">
        <f t="shared" si="325"/>
        <v>0</v>
      </c>
      <c r="BK206" s="1411">
        <f t="shared" si="325"/>
        <v>0</v>
      </c>
      <c r="BL206" s="1411">
        <f t="shared" si="325"/>
        <v>0</v>
      </c>
      <c r="BM206" s="1411">
        <f t="shared" si="325"/>
        <v>0</v>
      </c>
      <c r="BN206" s="1411">
        <f t="shared" si="325"/>
        <v>0</v>
      </c>
      <c r="BO206" s="1411">
        <f t="shared" si="325"/>
        <v>0</v>
      </c>
      <c r="BP206" s="1411">
        <f t="shared" si="325"/>
        <v>0</v>
      </c>
      <c r="BQ206" s="1411">
        <f t="shared" si="320"/>
        <v>-165000</v>
      </c>
    </row>
    <row r="207" spans="1:69" s="1412" customFormat="1" ht="12.75">
      <c r="A207" s="1371">
        <v>1930</v>
      </c>
      <c r="B207" s="248" t="s">
        <v>572</v>
      </c>
      <c r="C207" s="1420">
        <f>'I4 BO ASSETS'!I68</f>
        <v>-1340500</v>
      </c>
      <c r="D207" s="1411"/>
      <c r="E207" s="1411"/>
      <c r="F207" s="1411"/>
      <c r="G207" s="1411"/>
      <c r="H207" s="1411"/>
      <c r="I207" s="1411"/>
      <c r="J207" s="1411"/>
      <c r="K207" s="1411"/>
      <c r="L207" s="1411"/>
      <c r="M207" s="1411"/>
      <c r="N207" s="1411"/>
      <c r="O207" s="1411"/>
      <c r="P207" s="1411"/>
      <c r="Q207" s="1411"/>
      <c r="R207" s="1411"/>
      <c r="S207" s="1411"/>
      <c r="T207" s="1411"/>
      <c r="U207" s="1411"/>
      <c r="V207" s="1411"/>
      <c r="W207" s="1411"/>
      <c r="X207" s="1411"/>
      <c r="Y207" s="1411"/>
      <c r="Z207" s="1411"/>
      <c r="AA207" s="1411"/>
      <c r="AB207" s="1411"/>
      <c r="AC207" s="1411"/>
      <c r="AD207" s="1411"/>
      <c r="AE207" s="1411"/>
      <c r="AF207" s="1411"/>
      <c r="AG207" s="1411"/>
      <c r="AH207" s="1411"/>
      <c r="AI207" s="1411"/>
      <c r="AJ207" s="1411"/>
      <c r="AK207" s="1411"/>
      <c r="AL207" s="1411"/>
      <c r="AM207" s="1411"/>
      <c r="AN207" s="1411"/>
      <c r="AO207" s="1411"/>
      <c r="AP207" s="1411"/>
      <c r="AQ207" s="1411"/>
      <c r="AR207" s="1411"/>
      <c r="AS207" s="1411"/>
      <c r="AT207" s="1411"/>
      <c r="AU207" s="1411"/>
      <c r="AV207" s="1411"/>
      <c r="AW207" s="1411">
        <f t="shared" ref="AW207:BP207" si="326">$C207*AW637</f>
        <v>-671593.94855744753</v>
      </c>
      <c r="AX207" s="1411">
        <f t="shared" si="326"/>
        <v>-230988.60102927763</v>
      </c>
      <c r="AY207" s="1411">
        <f t="shared" si="326"/>
        <v>-334598.52664923895</v>
      </c>
      <c r="AZ207" s="1411">
        <f t="shared" si="326"/>
        <v>0</v>
      </c>
      <c r="BA207" s="1411">
        <f t="shared" si="326"/>
        <v>0</v>
      </c>
      <c r="BB207" s="1411">
        <f t="shared" si="326"/>
        <v>0</v>
      </c>
      <c r="BC207" s="1411">
        <f t="shared" si="326"/>
        <v>-93534.40083228318</v>
      </c>
      <c r="BD207" s="1411">
        <f t="shared" si="326"/>
        <v>-5132.2444555571674</v>
      </c>
      <c r="BE207" s="1411">
        <f t="shared" si="326"/>
        <v>-4652.2784761956091</v>
      </c>
      <c r="BF207" s="1411">
        <f t="shared" si="326"/>
        <v>0</v>
      </c>
      <c r="BG207" s="1411">
        <f t="shared" si="326"/>
        <v>0</v>
      </c>
      <c r="BH207" s="1411">
        <f t="shared" si="326"/>
        <v>0</v>
      </c>
      <c r="BI207" s="1411">
        <f t="shared" si="326"/>
        <v>0</v>
      </c>
      <c r="BJ207" s="1411">
        <f t="shared" si="326"/>
        <v>0</v>
      </c>
      <c r="BK207" s="1411">
        <f t="shared" si="326"/>
        <v>0</v>
      </c>
      <c r="BL207" s="1411">
        <f t="shared" si="326"/>
        <v>0</v>
      </c>
      <c r="BM207" s="1411">
        <f t="shared" si="326"/>
        <v>0</v>
      </c>
      <c r="BN207" s="1411">
        <f t="shared" si="326"/>
        <v>0</v>
      </c>
      <c r="BO207" s="1411">
        <f t="shared" si="326"/>
        <v>0</v>
      </c>
      <c r="BP207" s="1411">
        <f t="shared" si="326"/>
        <v>0</v>
      </c>
      <c r="BQ207" s="1411">
        <f t="shared" si="320"/>
        <v>-1340500</v>
      </c>
    </row>
    <row r="208" spans="1:69" s="1412" customFormat="1" ht="12.75">
      <c r="A208" s="1371">
        <v>1935</v>
      </c>
      <c r="B208" s="248" t="s">
        <v>573</v>
      </c>
      <c r="C208" s="1420">
        <f>'I4 BO ASSETS'!I69</f>
        <v>-27500</v>
      </c>
      <c r="D208" s="1411"/>
      <c r="E208" s="1411"/>
      <c r="F208" s="1411"/>
      <c r="G208" s="1411"/>
      <c r="H208" s="1411"/>
      <c r="I208" s="1411"/>
      <c r="J208" s="1411"/>
      <c r="K208" s="1411"/>
      <c r="L208" s="1411"/>
      <c r="M208" s="1411"/>
      <c r="N208" s="1411"/>
      <c r="O208" s="1411"/>
      <c r="P208" s="1411"/>
      <c r="Q208" s="1411"/>
      <c r="R208" s="1411"/>
      <c r="S208" s="1411"/>
      <c r="T208" s="1411"/>
      <c r="U208" s="1411"/>
      <c r="V208" s="1411"/>
      <c r="W208" s="1411"/>
      <c r="X208" s="1411"/>
      <c r="Y208" s="1411"/>
      <c r="Z208" s="1411"/>
      <c r="AA208" s="1411"/>
      <c r="AB208" s="1411"/>
      <c r="AC208" s="1411"/>
      <c r="AD208" s="1411"/>
      <c r="AE208" s="1411"/>
      <c r="AF208" s="1411"/>
      <c r="AG208" s="1411"/>
      <c r="AH208" s="1411"/>
      <c r="AI208" s="1411"/>
      <c r="AJ208" s="1411"/>
      <c r="AK208" s="1411"/>
      <c r="AL208" s="1411"/>
      <c r="AM208" s="1411"/>
      <c r="AN208" s="1411"/>
      <c r="AO208" s="1411"/>
      <c r="AP208" s="1411"/>
      <c r="AQ208" s="1411"/>
      <c r="AR208" s="1411"/>
      <c r="AS208" s="1411"/>
      <c r="AT208" s="1411"/>
      <c r="AU208" s="1411"/>
      <c r="AV208" s="1411"/>
      <c r="AW208" s="1411">
        <f t="shared" ref="AW208:BP208" si="327">$C208*AW638</f>
        <v>-13777.570746236333</v>
      </c>
      <c r="AX208" s="1411">
        <f t="shared" si="327"/>
        <v>-4738.669547411514</v>
      </c>
      <c r="AY208" s="1411">
        <f t="shared" si="327"/>
        <v>-6864.1995396151215</v>
      </c>
      <c r="AZ208" s="1411">
        <f t="shared" si="327"/>
        <v>0</v>
      </c>
      <c r="BA208" s="1411">
        <f t="shared" si="327"/>
        <v>0</v>
      </c>
      <c r="BB208" s="1411">
        <f t="shared" si="327"/>
        <v>0</v>
      </c>
      <c r="BC208" s="1411">
        <f t="shared" si="327"/>
        <v>-1918.8332882415425</v>
      </c>
      <c r="BD208" s="1411">
        <f t="shared" si="327"/>
        <v>-105.28662627961366</v>
      </c>
      <c r="BE208" s="1411">
        <f t="shared" si="327"/>
        <v>-95.440252215874125</v>
      </c>
      <c r="BF208" s="1411">
        <f t="shared" si="327"/>
        <v>0</v>
      </c>
      <c r="BG208" s="1411">
        <f t="shared" si="327"/>
        <v>0</v>
      </c>
      <c r="BH208" s="1411">
        <f t="shared" si="327"/>
        <v>0</v>
      </c>
      <c r="BI208" s="1411">
        <f t="shared" si="327"/>
        <v>0</v>
      </c>
      <c r="BJ208" s="1411">
        <f t="shared" si="327"/>
        <v>0</v>
      </c>
      <c r="BK208" s="1411">
        <f t="shared" si="327"/>
        <v>0</v>
      </c>
      <c r="BL208" s="1411">
        <f t="shared" si="327"/>
        <v>0</v>
      </c>
      <c r="BM208" s="1411">
        <f t="shared" si="327"/>
        <v>0</v>
      </c>
      <c r="BN208" s="1411">
        <f t="shared" si="327"/>
        <v>0</v>
      </c>
      <c r="BO208" s="1411">
        <f t="shared" si="327"/>
        <v>0</v>
      </c>
      <c r="BP208" s="1411">
        <f t="shared" si="327"/>
        <v>0</v>
      </c>
      <c r="BQ208" s="1411">
        <f t="shared" si="320"/>
        <v>-27499.999999999996</v>
      </c>
    </row>
    <row r="209" spans="1:69" s="1412" customFormat="1" ht="12.75">
      <c r="A209" s="1371">
        <v>1940</v>
      </c>
      <c r="B209" s="248" t="s">
        <v>574</v>
      </c>
      <c r="C209" s="1420">
        <f>'I4 BO ASSETS'!I70</f>
        <v>-127000</v>
      </c>
      <c r="D209" s="1411"/>
      <c r="E209" s="1411"/>
      <c r="F209" s="1411"/>
      <c r="G209" s="1411"/>
      <c r="H209" s="1411"/>
      <c r="I209" s="1411"/>
      <c r="J209" s="1411"/>
      <c r="K209" s="1411"/>
      <c r="L209" s="1411"/>
      <c r="M209" s="1411"/>
      <c r="N209" s="1411"/>
      <c r="O209" s="1411"/>
      <c r="P209" s="1411"/>
      <c r="Q209" s="1411"/>
      <c r="R209" s="1411"/>
      <c r="S209" s="1411"/>
      <c r="T209" s="1411"/>
      <c r="U209" s="1411"/>
      <c r="V209" s="1411"/>
      <c r="W209" s="1411"/>
      <c r="X209" s="1411"/>
      <c r="Y209" s="1411"/>
      <c r="Z209" s="1411"/>
      <c r="AA209" s="1411"/>
      <c r="AB209" s="1411"/>
      <c r="AC209" s="1411"/>
      <c r="AD209" s="1411"/>
      <c r="AE209" s="1411"/>
      <c r="AF209" s="1411"/>
      <c r="AG209" s="1411"/>
      <c r="AH209" s="1411"/>
      <c r="AI209" s="1411"/>
      <c r="AJ209" s="1411"/>
      <c r="AK209" s="1411"/>
      <c r="AL209" s="1411"/>
      <c r="AM209" s="1411"/>
      <c r="AN209" s="1411"/>
      <c r="AO209" s="1411"/>
      <c r="AP209" s="1411"/>
      <c r="AQ209" s="1411"/>
      <c r="AR209" s="1411"/>
      <c r="AS209" s="1411"/>
      <c r="AT209" s="1411"/>
      <c r="AU209" s="1411"/>
      <c r="AV209" s="1411"/>
      <c r="AW209" s="1411">
        <f t="shared" ref="AW209:BP209" si="328">$C209*AW639</f>
        <v>-63627.326718982345</v>
      </c>
      <c r="AX209" s="1411">
        <f t="shared" si="328"/>
        <v>-21884.037546227719</v>
      </c>
      <c r="AY209" s="1411">
        <f t="shared" si="328"/>
        <v>-31700.121510222561</v>
      </c>
      <c r="AZ209" s="1411">
        <f t="shared" si="328"/>
        <v>0</v>
      </c>
      <c r="BA209" s="1411">
        <f t="shared" si="328"/>
        <v>0</v>
      </c>
      <c r="BB209" s="1411">
        <f t="shared" si="328"/>
        <v>0</v>
      </c>
      <c r="BC209" s="1411">
        <f t="shared" si="328"/>
        <v>-8861.5210038791229</v>
      </c>
      <c r="BD209" s="1411">
        <f t="shared" si="328"/>
        <v>-486.23278318221577</v>
      </c>
      <c r="BE209" s="1411">
        <f t="shared" si="328"/>
        <v>-440.76043750603685</v>
      </c>
      <c r="BF209" s="1411">
        <f t="shared" si="328"/>
        <v>0</v>
      </c>
      <c r="BG209" s="1411">
        <f t="shared" si="328"/>
        <v>0</v>
      </c>
      <c r="BH209" s="1411">
        <f t="shared" si="328"/>
        <v>0</v>
      </c>
      <c r="BI209" s="1411">
        <f t="shared" si="328"/>
        <v>0</v>
      </c>
      <c r="BJ209" s="1411">
        <f t="shared" si="328"/>
        <v>0</v>
      </c>
      <c r="BK209" s="1411">
        <f t="shared" si="328"/>
        <v>0</v>
      </c>
      <c r="BL209" s="1411">
        <f t="shared" si="328"/>
        <v>0</v>
      </c>
      <c r="BM209" s="1411">
        <f t="shared" si="328"/>
        <v>0</v>
      </c>
      <c r="BN209" s="1411">
        <f t="shared" si="328"/>
        <v>0</v>
      </c>
      <c r="BO209" s="1411">
        <f t="shared" si="328"/>
        <v>0</v>
      </c>
      <c r="BP209" s="1411">
        <f t="shared" si="328"/>
        <v>0</v>
      </c>
      <c r="BQ209" s="1411">
        <f t="shared" si="320"/>
        <v>-127000.00000000001</v>
      </c>
    </row>
    <row r="210" spans="1:69" s="1412" customFormat="1" ht="12.75">
      <c r="A210" s="1371">
        <v>1945</v>
      </c>
      <c r="B210" s="248" t="s">
        <v>575</v>
      </c>
      <c r="C210" s="1420">
        <f>'I4 BO ASSETS'!I71</f>
        <v>0</v>
      </c>
      <c r="D210" s="1411"/>
      <c r="E210" s="1411"/>
      <c r="F210" s="1411"/>
      <c r="G210" s="1411"/>
      <c r="H210" s="1411"/>
      <c r="I210" s="1411"/>
      <c r="J210" s="1411"/>
      <c r="K210" s="1411"/>
      <c r="L210" s="1411"/>
      <c r="M210" s="1411"/>
      <c r="N210" s="1411"/>
      <c r="O210" s="1411"/>
      <c r="P210" s="1411"/>
      <c r="Q210" s="1411"/>
      <c r="R210" s="1411"/>
      <c r="S210" s="1411"/>
      <c r="T210" s="1411"/>
      <c r="U210" s="1411"/>
      <c r="V210" s="1411"/>
      <c r="W210" s="1411"/>
      <c r="X210" s="1411"/>
      <c r="Y210" s="1411"/>
      <c r="Z210" s="1411"/>
      <c r="AA210" s="1411"/>
      <c r="AB210" s="1411"/>
      <c r="AC210" s="1411"/>
      <c r="AD210" s="1411"/>
      <c r="AE210" s="1411"/>
      <c r="AF210" s="1411"/>
      <c r="AG210" s="1411"/>
      <c r="AH210" s="1411"/>
      <c r="AI210" s="1411"/>
      <c r="AJ210" s="1411"/>
      <c r="AK210" s="1411"/>
      <c r="AL210" s="1411"/>
      <c r="AM210" s="1411"/>
      <c r="AN210" s="1411"/>
      <c r="AO210" s="1411"/>
      <c r="AP210" s="1411"/>
      <c r="AQ210" s="1411"/>
      <c r="AR210" s="1411"/>
      <c r="AS210" s="1411"/>
      <c r="AT210" s="1411"/>
      <c r="AU210" s="1411"/>
      <c r="AV210" s="1411"/>
      <c r="AW210" s="1411">
        <f t="shared" ref="AW210:BP210" si="329">$C210*AW640</f>
        <v>0</v>
      </c>
      <c r="AX210" s="1411">
        <f t="shared" si="329"/>
        <v>0</v>
      </c>
      <c r="AY210" s="1411">
        <f t="shared" si="329"/>
        <v>0</v>
      </c>
      <c r="AZ210" s="1411">
        <f t="shared" si="329"/>
        <v>0</v>
      </c>
      <c r="BA210" s="1411">
        <f t="shared" si="329"/>
        <v>0</v>
      </c>
      <c r="BB210" s="1411">
        <f t="shared" si="329"/>
        <v>0</v>
      </c>
      <c r="BC210" s="1411">
        <f t="shared" si="329"/>
        <v>0</v>
      </c>
      <c r="BD210" s="1411">
        <f t="shared" si="329"/>
        <v>0</v>
      </c>
      <c r="BE210" s="1411">
        <f t="shared" si="329"/>
        <v>0</v>
      </c>
      <c r="BF210" s="1411">
        <f t="shared" si="329"/>
        <v>0</v>
      </c>
      <c r="BG210" s="1411">
        <f t="shared" si="329"/>
        <v>0</v>
      </c>
      <c r="BH210" s="1411">
        <f t="shared" si="329"/>
        <v>0</v>
      </c>
      <c r="BI210" s="1411">
        <f t="shared" si="329"/>
        <v>0</v>
      </c>
      <c r="BJ210" s="1411">
        <f t="shared" si="329"/>
        <v>0</v>
      </c>
      <c r="BK210" s="1411">
        <f t="shared" si="329"/>
        <v>0</v>
      </c>
      <c r="BL210" s="1411">
        <f t="shared" si="329"/>
        <v>0</v>
      </c>
      <c r="BM210" s="1411">
        <f t="shared" si="329"/>
        <v>0</v>
      </c>
      <c r="BN210" s="1411">
        <f t="shared" si="329"/>
        <v>0</v>
      </c>
      <c r="BO210" s="1411">
        <f t="shared" si="329"/>
        <v>0</v>
      </c>
      <c r="BP210" s="1411">
        <f t="shared" si="329"/>
        <v>0</v>
      </c>
      <c r="BQ210" s="1411">
        <f t="shared" si="320"/>
        <v>0</v>
      </c>
    </row>
    <row r="211" spans="1:69" s="1412" customFormat="1" ht="12.75">
      <c r="A211" s="1371">
        <v>1950</v>
      </c>
      <c r="B211" s="248" t="s">
        <v>576</v>
      </c>
      <c r="C211" s="1420">
        <f>'I4 BO ASSETS'!I72</f>
        <v>0</v>
      </c>
      <c r="D211" s="1411"/>
      <c r="E211" s="1411"/>
      <c r="F211" s="1411"/>
      <c r="G211" s="1411"/>
      <c r="H211" s="1411"/>
      <c r="I211" s="1411"/>
      <c r="J211" s="1411"/>
      <c r="K211" s="1411"/>
      <c r="L211" s="1411"/>
      <c r="M211" s="1411"/>
      <c r="N211" s="1411"/>
      <c r="O211" s="1411"/>
      <c r="P211" s="1411"/>
      <c r="Q211" s="1411"/>
      <c r="R211" s="1411"/>
      <c r="S211" s="1411"/>
      <c r="T211" s="1411"/>
      <c r="U211" s="1411"/>
      <c r="V211" s="1411"/>
      <c r="W211" s="1411"/>
      <c r="X211" s="1411"/>
      <c r="Y211" s="1411"/>
      <c r="Z211" s="1411"/>
      <c r="AA211" s="1411"/>
      <c r="AB211" s="1411"/>
      <c r="AC211" s="1411"/>
      <c r="AD211" s="1411"/>
      <c r="AE211" s="1411"/>
      <c r="AF211" s="1411"/>
      <c r="AG211" s="1411"/>
      <c r="AH211" s="1411"/>
      <c r="AI211" s="1411"/>
      <c r="AJ211" s="1411"/>
      <c r="AK211" s="1411"/>
      <c r="AL211" s="1411"/>
      <c r="AM211" s="1411"/>
      <c r="AN211" s="1411"/>
      <c r="AO211" s="1411"/>
      <c r="AP211" s="1411"/>
      <c r="AQ211" s="1411"/>
      <c r="AR211" s="1411"/>
      <c r="AS211" s="1411"/>
      <c r="AT211" s="1411"/>
      <c r="AU211" s="1411"/>
      <c r="AV211" s="1411"/>
      <c r="AW211" s="1411">
        <f t="shared" ref="AW211:BP211" si="330">$C211*AW641</f>
        <v>0</v>
      </c>
      <c r="AX211" s="1411">
        <f t="shared" si="330"/>
        <v>0</v>
      </c>
      <c r="AY211" s="1411">
        <f t="shared" si="330"/>
        <v>0</v>
      </c>
      <c r="AZ211" s="1411">
        <f t="shared" si="330"/>
        <v>0</v>
      </c>
      <c r="BA211" s="1411">
        <f t="shared" si="330"/>
        <v>0</v>
      </c>
      <c r="BB211" s="1411">
        <f t="shared" si="330"/>
        <v>0</v>
      </c>
      <c r="BC211" s="1411">
        <f t="shared" si="330"/>
        <v>0</v>
      </c>
      <c r="BD211" s="1411">
        <f t="shared" si="330"/>
        <v>0</v>
      </c>
      <c r="BE211" s="1411">
        <f t="shared" si="330"/>
        <v>0</v>
      </c>
      <c r="BF211" s="1411">
        <f t="shared" si="330"/>
        <v>0</v>
      </c>
      <c r="BG211" s="1411">
        <f t="shared" si="330"/>
        <v>0</v>
      </c>
      <c r="BH211" s="1411">
        <f t="shared" si="330"/>
        <v>0</v>
      </c>
      <c r="BI211" s="1411">
        <f t="shared" si="330"/>
        <v>0</v>
      </c>
      <c r="BJ211" s="1411">
        <f t="shared" si="330"/>
        <v>0</v>
      </c>
      <c r="BK211" s="1411">
        <f t="shared" si="330"/>
        <v>0</v>
      </c>
      <c r="BL211" s="1411">
        <f t="shared" si="330"/>
        <v>0</v>
      </c>
      <c r="BM211" s="1411">
        <f t="shared" si="330"/>
        <v>0</v>
      </c>
      <c r="BN211" s="1411">
        <f t="shared" si="330"/>
        <v>0</v>
      </c>
      <c r="BO211" s="1411">
        <f t="shared" si="330"/>
        <v>0</v>
      </c>
      <c r="BP211" s="1411">
        <f t="shared" si="330"/>
        <v>0</v>
      </c>
      <c r="BQ211" s="1411">
        <f t="shared" si="320"/>
        <v>0</v>
      </c>
    </row>
    <row r="212" spans="1:69" s="1412" customFormat="1" ht="12.75">
      <c r="A212" s="1371">
        <v>1955</v>
      </c>
      <c r="B212" s="248" t="s">
        <v>227</v>
      </c>
      <c r="C212" s="1420">
        <f>'I4 BO ASSETS'!I73</f>
        <v>0</v>
      </c>
      <c r="D212" s="1411"/>
      <c r="E212" s="1411"/>
      <c r="F212" s="1411"/>
      <c r="G212" s="1411"/>
      <c r="H212" s="1411"/>
      <c r="I212" s="1411"/>
      <c r="J212" s="1411"/>
      <c r="K212" s="1411"/>
      <c r="L212" s="1411"/>
      <c r="M212" s="1411"/>
      <c r="N212" s="1411"/>
      <c r="O212" s="1411"/>
      <c r="P212" s="1411"/>
      <c r="Q212" s="1411"/>
      <c r="R212" s="1411"/>
      <c r="S212" s="1411"/>
      <c r="T212" s="1411"/>
      <c r="U212" s="1411"/>
      <c r="V212" s="1411"/>
      <c r="W212" s="1411"/>
      <c r="X212" s="1411"/>
      <c r="Y212" s="1411"/>
      <c r="Z212" s="1411"/>
      <c r="AA212" s="1411"/>
      <c r="AB212" s="1411"/>
      <c r="AC212" s="1411"/>
      <c r="AD212" s="1411"/>
      <c r="AE212" s="1411"/>
      <c r="AF212" s="1411"/>
      <c r="AG212" s="1411"/>
      <c r="AH212" s="1411"/>
      <c r="AI212" s="1411"/>
      <c r="AJ212" s="1411"/>
      <c r="AK212" s="1411"/>
      <c r="AL212" s="1411"/>
      <c r="AM212" s="1411"/>
      <c r="AN212" s="1411"/>
      <c r="AO212" s="1411"/>
      <c r="AP212" s="1411"/>
      <c r="AQ212" s="1411"/>
      <c r="AR212" s="1411"/>
      <c r="AS212" s="1411"/>
      <c r="AT212" s="1411"/>
      <c r="AU212" s="1411"/>
      <c r="AV212" s="1411"/>
      <c r="AW212" s="1411">
        <f t="shared" ref="AW212:BP212" si="331">$C212*AW642</f>
        <v>0</v>
      </c>
      <c r="AX212" s="1411">
        <f t="shared" si="331"/>
        <v>0</v>
      </c>
      <c r="AY212" s="1411">
        <f t="shared" si="331"/>
        <v>0</v>
      </c>
      <c r="AZ212" s="1411">
        <f t="shared" si="331"/>
        <v>0</v>
      </c>
      <c r="BA212" s="1411">
        <f t="shared" si="331"/>
        <v>0</v>
      </c>
      <c r="BB212" s="1411">
        <f t="shared" si="331"/>
        <v>0</v>
      </c>
      <c r="BC212" s="1411">
        <f t="shared" si="331"/>
        <v>0</v>
      </c>
      <c r="BD212" s="1411">
        <f t="shared" si="331"/>
        <v>0</v>
      </c>
      <c r="BE212" s="1411">
        <f t="shared" si="331"/>
        <v>0</v>
      </c>
      <c r="BF212" s="1411">
        <f t="shared" si="331"/>
        <v>0</v>
      </c>
      <c r="BG212" s="1411">
        <f t="shared" si="331"/>
        <v>0</v>
      </c>
      <c r="BH212" s="1411">
        <f t="shared" si="331"/>
        <v>0</v>
      </c>
      <c r="BI212" s="1411">
        <f t="shared" si="331"/>
        <v>0</v>
      </c>
      <c r="BJ212" s="1411">
        <f t="shared" si="331"/>
        <v>0</v>
      </c>
      <c r="BK212" s="1411">
        <f t="shared" si="331"/>
        <v>0</v>
      </c>
      <c r="BL212" s="1411">
        <f t="shared" si="331"/>
        <v>0</v>
      </c>
      <c r="BM212" s="1411">
        <f t="shared" si="331"/>
        <v>0</v>
      </c>
      <c r="BN212" s="1411">
        <f t="shared" si="331"/>
        <v>0</v>
      </c>
      <c r="BO212" s="1411">
        <f t="shared" si="331"/>
        <v>0</v>
      </c>
      <c r="BP212" s="1411">
        <f t="shared" si="331"/>
        <v>0</v>
      </c>
      <c r="BQ212" s="1411">
        <f t="shared" si="320"/>
        <v>0</v>
      </c>
    </row>
    <row r="213" spans="1:69" s="1412" customFormat="1" ht="12.75">
      <c r="A213" s="1371">
        <v>1960</v>
      </c>
      <c r="B213" s="248" t="s">
        <v>228</v>
      </c>
      <c r="C213" s="1420">
        <f>'I4 BO ASSETS'!I74</f>
        <v>0</v>
      </c>
      <c r="D213" s="1411"/>
      <c r="E213" s="1411"/>
      <c r="F213" s="1411"/>
      <c r="G213" s="1411"/>
      <c r="H213" s="1411"/>
      <c r="I213" s="1411"/>
      <c r="J213" s="1411"/>
      <c r="K213" s="1411"/>
      <c r="L213" s="1411"/>
      <c r="M213" s="1411"/>
      <c r="N213" s="1411"/>
      <c r="O213" s="1411"/>
      <c r="P213" s="1411"/>
      <c r="Q213" s="1411"/>
      <c r="R213" s="1411"/>
      <c r="S213" s="1411"/>
      <c r="T213" s="1411"/>
      <c r="U213" s="1411"/>
      <c r="V213" s="1411"/>
      <c r="W213" s="1411"/>
      <c r="X213" s="1411"/>
      <c r="Y213" s="1411"/>
      <c r="Z213" s="1411"/>
      <c r="AA213" s="1411"/>
      <c r="AB213" s="1411"/>
      <c r="AC213" s="1411"/>
      <c r="AD213" s="1411"/>
      <c r="AE213" s="1411"/>
      <c r="AF213" s="1411"/>
      <c r="AG213" s="1411"/>
      <c r="AH213" s="1411"/>
      <c r="AI213" s="1411"/>
      <c r="AJ213" s="1411"/>
      <c r="AK213" s="1411"/>
      <c r="AL213" s="1411"/>
      <c r="AM213" s="1411"/>
      <c r="AN213" s="1411"/>
      <c r="AO213" s="1411"/>
      <c r="AP213" s="1411"/>
      <c r="AQ213" s="1411"/>
      <c r="AR213" s="1411"/>
      <c r="AS213" s="1411"/>
      <c r="AT213" s="1411"/>
      <c r="AU213" s="1411"/>
      <c r="AV213" s="1411"/>
      <c r="AW213" s="1411">
        <f t="shared" ref="AW213:BP213" si="332">$C213*AW643</f>
        <v>0</v>
      </c>
      <c r="AX213" s="1411">
        <f t="shared" si="332"/>
        <v>0</v>
      </c>
      <c r="AY213" s="1411">
        <f t="shared" si="332"/>
        <v>0</v>
      </c>
      <c r="AZ213" s="1411">
        <f t="shared" si="332"/>
        <v>0</v>
      </c>
      <c r="BA213" s="1411">
        <f t="shared" si="332"/>
        <v>0</v>
      </c>
      <c r="BB213" s="1411">
        <f t="shared" si="332"/>
        <v>0</v>
      </c>
      <c r="BC213" s="1411">
        <f t="shared" si="332"/>
        <v>0</v>
      </c>
      <c r="BD213" s="1411">
        <f t="shared" si="332"/>
        <v>0</v>
      </c>
      <c r="BE213" s="1411">
        <f t="shared" si="332"/>
        <v>0</v>
      </c>
      <c r="BF213" s="1411">
        <f t="shared" si="332"/>
        <v>0</v>
      </c>
      <c r="BG213" s="1411">
        <f t="shared" si="332"/>
        <v>0</v>
      </c>
      <c r="BH213" s="1411">
        <f t="shared" si="332"/>
        <v>0</v>
      </c>
      <c r="BI213" s="1411">
        <f t="shared" si="332"/>
        <v>0</v>
      </c>
      <c r="BJ213" s="1411">
        <f t="shared" si="332"/>
        <v>0</v>
      </c>
      <c r="BK213" s="1411">
        <f t="shared" si="332"/>
        <v>0</v>
      </c>
      <c r="BL213" s="1411">
        <f t="shared" si="332"/>
        <v>0</v>
      </c>
      <c r="BM213" s="1411">
        <f t="shared" si="332"/>
        <v>0</v>
      </c>
      <c r="BN213" s="1411">
        <f t="shared" si="332"/>
        <v>0</v>
      </c>
      <c r="BO213" s="1411">
        <f t="shared" si="332"/>
        <v>0</v>
      </c>
      <c r="BP213" s="1411">
        <f t="shared" si="332"/>
        <v>0</v>
      </c>
      <c r="BQ213" s="1411">
        <f t="shared" si="320"/>
        <v>0</v>
      </c>
    </row>
    <row r="214" spans="1:69" s="1412" customFormat="1" ht="25.5">
      <c r="A214" s="1371">
        <v>1970</v>
      </c>
      <c r="B214" s="248" t="s">
        <v>230</v>
      </c>
      <c r="C214" s="1420">
        <f>'I4 BO ASSETS'!I75</f>
        <v>0</v>
      </c>
      <c r="D214" s="1411"/>
      <c r="E214" s="1411"/>
      <c r="F214" s="1411"/>
      <c r="G214" s="1411"/>
      <c r="H214" s="1411"/>
      <c r="I214" s="1411"/>
      <c r="J214" s="1411"/>
      <c r="K214" s="1411"/>
      <c r="L214" s="1411"/>
      <c r="M214" s="1411"/>
      <c r="N214" s="1411"/>
      <c r="O214" s="1411"/>
      <c r="P214" s="1411"/>
      <c r="Q214" s="1411"/>
      <c r="R214" s="1411"/>
      <c r="S214" s="1411"/>
      <c r="T214" s="1411"/>
      <c r="U214" s="1411"/>
      <c r="V214" s="1411"/>
      <c r="W214" s="1411"/>
      <c r="X214" s="1411"/>
      <c r="Y214" s="1411"/>
      <c r="Z214" s="1411"/>
      <c r="AA214" s="1411"/>
      <c r="AB214" s="1411"/>
      <c r="AC214" s="1411"/>
      <c r="AD214" s="1411"/>
      <c r="AE214" s="1411"/>
      <c r="AF214" s="1411"/>
      <c r="AG214" s="1411"/>
      <c r="AH214" s="1411"/>
      <c r="AI214" s="1411"/>
      <c r="AJ214" s="1411"/>
      <c r="AK214" s="1411"/>
      <c r="AL214" s="1411"/>
      <c r="AM214" s="1411"/>
      <c r="AN214" s="1411"/>
      <c r="AO214" s="1411"/>
      <c r="AP214" s="1411"/>
      <c r="AQ214" s="1411"/>
      <c r="AR214" s="1411"/>
      <c r="AS214" s="1411"/>
      <c r="AT214" s="1411"/>
      <c r="AU214" s="1411"/>
      <c r="AV214" s="1411"/>
      <c r="AW214" s="1411">
        <f t="shared" ref="AW214:BP214" si="333">$C214*AW644</f>
        <v>0</v>
      </c>
      <c r="AX214" s="1411">
        <f t="shared" si="333"/>
        <v>0</v>
      </c>
      <c r="AY214" s="1411">
        <f t="shared" si="333"/>
        <v>0</v>
      </c>
      <c r="AZ214" s="1411">
        <f t="shared" si="333"/>
        <v>0</v>
      </c>
      <c r="BA214" s="1411">
        <f t="shared" si="333"/>
        <v>0</v>
      </c>
      <c r="BB214" s="1411">
        <f t="shared" si="333"/>
        <v>0</v>
      </c>
      <c r="BC214" s="1411">
        <f t="shared" si="333"/>
        <v>0</v>
      </c>
      <c r="BD214" s="1411">
        <f t="shared" si="333"/>
        <v>0</v>
      </c>
      <c r="BE214" s="1411">
        <f t="shared" si="333"/>
        <v>0</v>
      </c>
      <c r="BF214" s="1411">
        <f t="shared" si="333"/>
        <v>0</v>
      </c>
      <c r="BG214" s="1411">
        <f t="shared" si="333"/>
        <v>0</v>
      </c>
      <c r="BH214" s="1411">
        <f t="shared" si="333"/>
        <v>0</v>
      </c>
      <c r="BI214" s="1411">
        <f t="shared" si="333"/>
        <v>0</v>
      </c>
      <c r="BJ214" s="1411">
        <f t="shared" si="333"/>
        <v>0</v>
      </c>
      <c r="BK214" s="1411">
        <f t="shared" si="333"/>
        <v>0</v>
      </c>
      <c r="BL214" s="1411">
        <f t="shared" si="333"/>
        <v>0</v>
      </c>
      <c r="BM214" s="1411">
        <f t="shared" si="333"/>
        <v>0</v>
      </c>
      <c r="BN214" s="1411">
        <f t="shared" si="333"/>
        <v>0</v>
      </c>
      <c r="BO214" s="1411">
        <f t="shared" si="333"/>
        <v>0</v>
      </c>
      <c r="BP214" s="1411">
        <f t="shared" si="333"/>
        <v>0</v>
      </c>
      <c r="BQ214" s="1411">
        <f t="shared" si="320"/>
        <v>0</v>
      </c>
    </row>
    <row r="215" spans="1:69" s="1412" customFormat="1" ht="25.5">
      <c r="A215" s="1371">
        <v>1975</v>
      </c>
      <c r="B215" s="248" t="s">
        <v>895</v>
      </c>
      <c r="C215" s="1420">
        <f>'I4 BO ASSETS'!I76</f>
        <v>0</v>
      </c>
      <c r="D215" s="1411"/>
      <c r="E215" s="1411"/>
      <c r="F215" s="1411"/>
      <c r="G215" s="1411"/>
      <c r="H215" s="1411"/>
      <c r="I215" s="1411"/>
      <c r="J215" s="1411"/>
      <c r="K215" s="1411"/>
      <c r="L215" s="1411"/>
      <c r="M215" s="1411"/>
      <c r="N215" s="1411"/>
      <c r="O215" s="1411"/>
      <c r="P215" s="1411"/>
      <c r="Q215" s="1411"/>
      <c r="R215" s="1411"/>
      <c r="S215" s="1411"/>
      <c r="T215" s="1411"/>
      <c r="U215" s="1411"/>
      <c r="V215" s="1411"/>
      <c r="W215" s="1411"/>
      <c r="X215" s="1411"/>
      <c r="Y215" s="1411"/>
      <c r="Z215" s="1411"/>
      <c r="AA215" s="1411"/>
      <c r="AB215" s="1411"/>
      <c r="AC215" s="1411"/>
      <c r="AD215" s="1411"/>
      <c r="AE215" s="1411"/>
      <c r="AF215" s="1411"/>
      <c r="AG215" s="1411"/>
      <c r="AH215" s="1411"/>
      <c r="AI215" s="1411"/>
      <c r="AJ215" s="1411"/>
      <c r="AK215" s="1411"/>
      <c r="AL215" s="1411"/>
      <c r="AM215" s="1411"/>
      <c r="AN215" s="1411"/>
      <c r="AO215" s="1411"/>
      <c r="AP215" s="1411"/>
      <c r="AQ215" s="1411"/>
      <c r="AR215" s="1411"/>
      <c r="AS215" s="1411"/>
      <c r="AT215" s="1411"/>
      <c r="AU215" s="1411"/>
      <c r="AV215" s="1411"/>
      <c r="AW215" s="1411">
        <f t="shared" ref="AW215:BP215" si="334">$C215*AW645</f>
        <v>0</v>
      </c>
      <c r="AX215" s="1411">
        <f t="shared" si="334"/>
        <v>0</v>
      </c>
      <c r="AY215" s="1411">
        <f t="shared" si="334"/>
        <v>0</v>
      </c>
      <c r="AZ215" s="1411">
        <f t="shared" si="334"/>
        <v>0</v>
      </c>
      <c r="BA215" s="1411">
        <f t="shared" si="334"/>
        <v>0</v>
      </c>
      <c r="BB215" s="1411">
        <f t="shared" si="334"/>
        <v>0</v>
      </c>
      <c r="BC215" s="1411">
        <f t="shared" si="334"/>
        <v>0</v>
      </c>
      <c r="BD215" s="1411">
        <f t="shared" si="334"/>
        <v>0</v>
      </c>
      <c r="BE215" s="1411">
        <f t="shared" si="334"/>
        <v>0</v>
      </c>
      <c r="BF215" s="1411">
        <f t="shared" si="334"/>
        <v>0</v>
      </c>
      <c r="BG215" s="1411">
        <f t="shared" si="334"/>
        <v>0</v>
      </c>
      <c r="BH215" s="1411">
        <f t="shared" si="334"/>
        <v>0</v>
      </c>
      <c r="BI215" s="1411">
        <f t="shared" si="334"/>
        <v>0</v>
      </c>
      <c r="BJ215" s="1411">
        <f t="shared" si="334"/>
        <v>0</v>
      </c>
      <c r="BK215" s="1411">
        <f t="shared" si="334"/>
        <v>0</v>
      </c>
      <c r="BL215" s="1411">
        <f t="shared" si="334"/>
        <v>0</v>
      </c>
      <c r="BM215" s="1411">
        <f t="shared" si="334"/>
        <v>0</v>
      </c>
      <c r="BN215" s="1411">
        <f t="shared" si="334"/>
        <v>0</v>
      </c>
      <c r="BO215" s="1411">
        <f t="shared" si="334"/>
        <v>0</v>
      </c>
      <c r="BP215" s="1411">
        <f t="shared" si="334"/>
        <v>0</v>
      </c>
      <c r="BQ215" s="1411">
        <f t="shared" si="320"/>
        <v>0</v>
      </c>
    </row>
    <row r="216" spans="1:69" s="1412" customFormat="1" ht="12.75">
      <c r="A216" s="1371">
        <v>1980</v>
      </c>
      <c r="B216" s="248" t="s">
        <v>248</v>
      </c>
      <c r="C216" s="1420">
        <f>'I4 BO ASSETS'!I77</f>
        <v>-1598500</v>
      </c>
      <c r="D216" s="1411"/>
      <c r="E216" s="1411"/>
      <c r="F216" s="1411"/>
      <c r="G216" s="1411"/>
      <c r="H216" s="1411"/>
      <c r="I216" s="1411"/>
      <c r="J216" s="1411"/>
      <c r="K216" s="1411"/>
      <c r="L216" s="1411"/>
      <c r="M216" s="1411"/>
      <c r="N216" s="1411"/>
      <c r="O216" s="1411"/>
      <c r="P216" s="1411"/>
      <c r="Q216" s="1411"/>
      <c r="R216" s="1411"/>
      <c r="S216" s="1411"/>
      <c r="T216" s="1411"/>
      <c r="U216" s="1411"/>
      <c r="V216" s="1411"/>
      <c r="W216" s="1411"/>
      <c r="X216" s="1411"/>
      <c r="Y216" s="1411"/>
      <c r="Z216" s="1411"/>
      <c r="AA216" s="1411"/>
      <c r="AB216" s="1411"/>
      <c r="AC216" s="1411"/>
      <c r="AD216" s="1411"/>
      <c r="AE216" s="1411"/>
      <c r="AF216" s="1411"/>
      <c r="AG216" s="1411"/>
      <c r="AH216" s="1411"/>
      <c r="AI216" s="1411"/>
      <c r="AJ216" s="1411"/>
      <c r="AK216" s="1411"/>
      <c r="AL216" s="1411"/>
      <c r="AM216" s="1411"/>
      <c r="AN216" s="1411"/>
      <c r="AO216" s="1411"/>
      <c r="AP216" s="1411"/>
      <c r="AQ216" s="1411"/>
      <c r="AR216" s="1411"/>
      <c r="AS216" s="1411"/>
      <c r="AT216" s="1411"/>
      <c r="AU216" s="1411"/>
      <c r="AV216" s="1411"/>
      <c r="AW216" s="1411">
        <f t="shared" ref="AW216:BP216" si="335">$C216*AW646</f>
        <v>-800852.61228577385</v>
      </c>
      <c r="AX216" s="1411">
        <f t="shared" si="335"/>
        <v>-275445.93714681111</v>
      </c>
      <c r="AY216" s="1411">
        <f t="shared" si="335"/>
        <v>-398997.19869362807</v>
      </c>
      <c r="AZ216" s="1411">
        <f t="shared" si="335"/>
        <v>0</v>
      </c>
      <c r="BA216" s="1411">
        <f t="shared" si="335"/>
        <v>0</v>
      </c>
      <c r="BB216" s="1411">
        <f t="shared" si="335"/>
        <v>0</v>
      </c>
      <c r="BC216" s="1411">
        <f t="shared" si="335"/>
        <v>-111536.54586378566</v>
      </c>
      <c r="BD216" s="1411">
        <f t="shared" si="335"/>
        <v>-6120.0244402895423</v>
      </c>
      <c r="BE216" s="1411">
        <f t="shared" si="335"/>
        <v>-5547.68156971181</v>
      </c>
      <c r="BF216" s="1411">
        <f t="shared" si="335"/>
        <v>0</v>
      </c>
      <c r="BG216" s="1411">
        <f t="shared" si="335"/>
        <v>0</v>
      </c>
      <c r="BH216" s="1411">
        <f t="shared" si="335"/>
        <v>0</v>
      </c>
      <c r="BI216" s="1411">
        <f t="shared" si="335"/>
        <v>0</v>
      </c>
      <c r="BJ216" s="1411">
        <f t="shared" si="335"/>
        <v>0</v>
      </c>
      <c r="BK216" s="1411">
        <f t="shared" si="335"/>
        <v>0</v>
      </c>
      <c r="BL216" s="1411">
        <f t="shared" si="335"/>
        <v>0</v>
      </c>
      <c r="BM216" s="1411">
        <f t="shared" si="335"/>
        <v>0</v>
      </c>
      <c r="BN216" s="1411">
        <f t="shared" si="335"/>
        <v>0</v>
      </c>
      <c r="BO216" s="1411">
        <f t="shared" si="335"/>
        <v>0</v>
      </c>
      <c r="BP216" s="1411">
        <f t="shared" si="335"/>
        <v>0</v>
      </c>
      <c r="BQ216" s="1411">
        <f t="shared" si="320"/>
        <v>-1598500</v>
      </c>
    </row>
    <row r="217" spans="1:69" s="1412" customFormat="1" ht="12.75">
      <c r="A217" s="1371">
        <v>1990</v>
      </c>
      <c r="B217" s="248" t="s">
        <v>250</v>
      </c>
      <c r="C217" s="1420">
        <f>'I4 BO ASSETS'!I78</f>
        <v>0</v>
      </c>
      <c r="D217" s="1411"/>
      <c r="E217" s="1411"/>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1411"/>
      <c r="AB217" s="1411"/>
      <c r="AC217" s="1411"/>
      <c r="AD217" s="1411"/>
      <c r="AE217" s="1411"/>
      <c r="AF217" s="1411"/>
      <c r="AG217" s="1411"/>
      <c r="AH217" s="1411"/>
      <c r="AI217" s="1411"/>
      <c r="AJ217" s="1411"/>
      <c r="AK217" s="1411"/>
      <c r="AL217" s="1411"/>
      <c r="AM217" s="1411"/>
      <c r="AN217" s="1411"/>
      <c r="AO217" s="1411"/>
      <c r="AP217" s="1411"/>
      <c r="AQ217" s="1411"/>
      <c r="AR217" s="1411"/>
      <c r="AS217" s="1411"/>
      <c r="AT217" s="1411"/>
      <c r="AU217" s="1411"/>
      <c r="AV217" s="1411"/>
      <c r="AW217" s="1411">
        <f t="shared" ref="AW217:BP217" si="336">$C217*AW647</f>
        <v>0</v>
      </c>
      <c r="AX217" s="1411">
        <f t="shared" si="336"/>
        <v>0</v>
      </c>
      <c r="AY217" s="1411">
        <f t="shared" si="336"/>
        <v>0</v>
      </c>
      <c r="AZ217" s="1411">
        <f t="shared" si="336"/>
        <v>0</v>
      </c>
      <c r="BA217" s="1411">
        <f t="shared" si="336"/>
        <v>0</v>
      </c>
      <c r="BB217" s="1411">
        <f t="shared" si="336"/>
        <v>0</v>
      </c>
      <c r="BC217" s="1411">
        <f t="shared" si="336"/>
        <v>0</v>
      </c>
      <c r="BD217" s="1411">
        <f t="shared" si="336"/>
        <v>0</v>
      </c>
      <c r="BE217" s="1411">
        <f t="shared" si="336"/>
        <v>0</v>
      </c>
      <c r="BF217" s="1411">
        <f t="shared" si="336"/>
        <v>0</v>
      </c>
      <c r="BG217" s="1411">
        <f t="shared" si="336"/>
        <v>0</v>
      </c>
      <c r="BH217" s="1411">
        <f t="shared" si="336"/>
        <v>0</v>
      </c>
      <c r="BI217" s="1411">
        <f t="shared" si="336"/>
        <v>0</v>
      </c>
      <c r="BJ217" s="1411">
        <f t="shared" si="336"/>
        <v>0</v>
      </c>
      <c r="BK217" s="1411">
        <f t="shared" si="336"/>
        <v>0</v>
      </c>
      <c r="BL217" s="1411">
        <f t="shared" si="336"/>
        <v>0</v>
      </c>
      <c r="BM217" s="1411">
        <f t="shared" si="336"/>
        <v>0</v>
      </c>
      <c r="BN217" s="1411">
        <f t="shared" si="336"/>
        <v>0</v>
      </c>
      <c r="BO217" s="1411">
        <f t="shared" si="336"/>
        <v>0</v>
      </c>
      <c r="BP217" s="1411">
        <f t="shared" si="336"/>
        <v>0</v>
      </c>
      <c r="BQ217" s="1411">
        <f t="shared" si="320"/>
        <v>0</v>
      </c>
    </row>
    <row r="218" spans="1:69" s="1412" customFormat="1" ht="12.75">
      <c r="A218" s="1371">
        <v>2005</v>
      </c>
      <c r="B218" s="248" t="s">
        <v>252</v>
      </c>
      <c r="C218" s="1420">
        <f>'I4 BO ASSETS'!I79</f>
        <v>0</v>
      </c>
      <c r="D218" s="1411"/>
      <c r="E218" s="1411"/>
      <c r="F218" s="1411"/>
      <c r="G218" s="1411"/>
      <c r="H218" s="1411"/>
      <c r="I218" s="1411"/>
      <c r="J218" s="1411"/>
      <c r="K218" s="1411"/>
      <c r="L218" s="1411"/>
      <c r="M218" s="1411"/>
      <c r="N218" s="1411"/>
      <c r="O218" s="1411"/>
      <c r="P218" s="1411"/>
      <c r="Q218" s="1411"/>
      <c r="R218" s="1411"/>
      <c r="S218" s="1411"/>
      <c r="T218" s="1411"/>
      <c r="U218" s="1411"/>
      <c r="V218" s="1411"/>
      <c r="W218" s="1411"/>
      <c r="X218" s="1411"/>
      <c r="Y218" s="1411"/>
      <c r="Z218" s="1411"/>
      <c r="AA218" s="1411"/>
      <c r="AB218" s="1411"/>
      <c r="AC218" s="1411"/>
      <c r="AD218" s="1411"/>
      <c r="AE218" s="1411"/>
      <c r="AF218" s="1411"/>
      <c r="AG218" s="1411"/>
      <c r="AH218" s="1411"/>
      <c r="AI218" s="1411"/>
      <c r="AJ218" s="1411"/>
      <c r="AK218" s="1411"/>
      <c r="AL218" s="1411"/>
      <c r="AM218" s="1411"/>
      <c r="AN218" s="1411"/>
      <c r="AO218" s="1411"/>
      <c r="AP218" s="1411"/>
      <c r="AQ218" s="1411"/>
      <c r="AR218" s="1411"/>
      <c r="AS218" s="1411"/>
      <c r="AT218" s="1411"/>
      <c r="AU218" s="1411"/>
      <c r="AV218" s="1411"/>
      <c r="AW218" s="1411">
        <f t="shared" ref="AW218:BP218" si="337">$C218*AW648</f>
        <v>0</v>
      </c>
      <c r="AX218" s="1411">
        <f t="shared" si="337"/>
        <v>0</v>
      </c>
      <c r="AY218" s="1411">
        <f t="shared" si="337"/>
        <v>0</v>
      </c>
      <c r="AZ218" s="1411">
        <f t="shared" si="337"/>
        <v>0</v>
      </c>
      <c r="BA218" s="1411">
        <f t="shared" si="337"/>
        <v>0</v>
      </c>
      <c r="BB218" s="1411">
        <f t="shared" si="337"/>
        <v>0</v>
      </c>
      <c r="BC218" s="1411">
        <f t="shared" si="337"/>
        <v>0</v>
      </c>
      <c r="BD218" s="1411">
        <f t="shared" si="337"/>
        <v>0</v>
      </c>
      <c r="BE218" s="1411">
        <f t="shared" si="337"/>
        <v>0</v>
      </c>
      <c r="BF218" s="1411">
        <f t="shared" si="337"/>
        <v>0</v>
      </c>
      <c r="BG218" s="1411">
        <f t="shared" si="337"/>
        <v>0</v>
      </c>
      <c r="BH218" s="1411">
        <f t="shared" si="337"/>
        <v>0</v>
      </c>
      <c r="BI218" s="1411">
        <f t="shared" si="337"/>
        <v>0</v>
      </c>
      <c r="BJ218" s="1411">
        <f t="shared" si="337"/>
        <v>0</v>
      </c>
      <c r="BK218" s="1411">
        <f t="shared" si="337"/>
        <v>0</v>
      </c>
      <c r="BL218" s="1411">
        <f t="shared" si="337"/>
        <v>0</v>
      </c>
      <c r="BM218" s="1411">
        <f t="shared" si="337"/>
        <v>0</v>
      </c>
      <c r="BN218" s="1411">
        <f t="shared" si="337"/>
        <v>0</v>
      </c>
      <c r="BO218" s="1411">
        <f t="shared" si="337"/>
        <v>0</v>
      </c>
      <c r="BP218" s="1411">
        <f t="shared" si="337"/>
        <v>0</v>
      </c>
      <c r="BQ218" s="1411">
        <f t="shared" si="320"/>
        <v>0</v>
      </c>
    </row>
    <row r="219" spans="1:69" s="1414" customFormat="1" ht="12.75">
      <c r="A219" s="1372">
        <v>2010</v>
      </c>
      <c r="B219" s="1413" t="s">
        <v>253</v>
      </c>
      <c r="C219" s="1420">
        <f>'I4 BO ASSETS'!I80</f>
        <v>0</v>
      </c>
      <c r="D219" s="1411"/>
      <c r="E219" s="1411"/>
      <c r="F219" s="1411"/>
      <c r="G219" s="1411"/>
      <c r="H219" s="1411"/>
      <c r="I219" s="1411"/>
      <c r="J219" s="1411"/>
      <c r="K219" s="1411"/>
      <c r="L219" s="1411"/>
      <c r="M219" s="1411"/>
      <c r="N219" s="1411"/>
      <c r="O219" s="1411"/>
      <c r="P219" s="1411"/>
      <c r="Q219" s="1411"/>
      <c r="R219" s="1411"/>
      <c r="S219" s="1411"/>
      <c r="T219" s="1411"/>
      <c r="U219" s="1411"/>
      <c r="V219" s="1411"/>
      <c r="W219" s="1411"/>
      <c r="X219" s="1411"/>
      <c r="Y219" s="1411"/>
      <c r="Z219" s="1411"/>
      <c r="AA219" s="1411"/>
      <c r="AB219" s="1411"/>
      <c r="AC219" s="1411"/>
      <c r="AD219" s="1411"/>
      <c r="AE219" s="1411"/>
      <c r="AF219" s="1411"/>
      <c r="AG219" s="1411"/>
      <c r="AH219" s="1411"/>
      <c r="AI219" s="1411"/>
      <c r="AJ219" s="1411"/>
      <c r="AK219" s="1411"/>
      <c r="AL219" s="1411"/>
      <c r="AM219" s="1411"/>
      <c r="AN219" s="1411"/>
      <c r="AO219" s="1411"/>
      <c r="AP219" s="1411"/>
      <c r="AQ219" s="1411"/>
      <c r="AR219" s="1411"/>
      <c r="AS219" s="1411"/>
      <c r="AT219" s="1411"/>
      <c r="AU219" s="1411"/>
      <c r="AV219" s="1411"/>
      <c r="AW219" s="1411">
        <f t="shared" ref="AW219:BP219" si="338">$C219*AW649</f>
        <v>0</v>
      </c>
      <c r="AX219" s="1411">
        <f t="shared" si="338"/>
        <v>0</v>
      </c>
      <c r="AY219" s="1411">
        <f t="shared" si="338"/>
        <v>0</v>
      </c>
      <c r="AZ219" s="1411">
        <f t="shared" si="338"/>
        <v>0</v>
      </c>
      <c r="BA219" s="1411">
        <f t="shared" si="338"/>
        <v>0</v>
      </c>
      <c r="BB219" s="1411">
        <f t="shared" si="338"/>
        <v>0</v>
      </c>
      <c r="BC219" s="1411">
        <f t="shared" si="338"/>
        <v>0</v>
      </c>
      <c r="BD219" s="1411">
        <f t="shared" si="338"/>
        <v>0</v>
      </c>
      <c r="BE219" s="1411">
        <f t="shared" si="338"/>
        <v>0</v>
      </c>
      <c r="BF219" s="1411">
        <f t="shared" si="338"/>
        <v>0</v>
      </c>
      <c r="BG219" s="1411">
        <f t="shared" si="338"/>
        <v>0</v>
      </c>
      <c r="BH219" s="1411">
        <f t="shared" si="338"/>
        <v>0</v>
      </c>
      <c r="BI219" s="1411">
        <f t="shared" si="338"/>
        <v>0</v>
      </c>
      <c r="BJ219" s="1411">
        <f t="shared" si="338"/>
        <v>0</v>
      </c>
      <c r="BK219" s="1411">
        <f t="shared" si="338"/>
        <v>0</v>
      </c>
      <c r="BL219" s="1411">
        <f t="shared" si="338"/>
        <v>0</v>
      </c>
      <c r="BM219" s="1411">
        <f t="shared" si="338"/>
        <v>0</v>
      </c>
      <c r="BN219" s="1411">
        <f t="shared" si="338"/>
        <v>0</v>
      </c>
      <c r="BO219" s="1411">
        <f t="shared" si="338"/>
        <v>0</v>
      </c>
      <c r="BP219" s="1411">
        <f t="shared" si="338"/>
        <v>0</v>
      </c>
      <c r="BQ219" s="1411">
        <f t="shared" si="320"/>
        <v>0</v>
      </c>
    </row>
    <row r="220" spans="1:69" s="1418" customFormat="1" ht="12.75">
      <c r="A220" s="1415"/>
      <c r="B220" s="1441" t="s">
        <v>1359</v>
      </c>
      <c r="C220" s="1369">
        <f>SUM(C200:C219)</f>
        <v>-4222000</v>
      </c>
      <c r="D220" s="1416"/>
      <c r="E220" s="1416"/>
      <c r="F220" s="1417"/>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A220" s="1416"/>
      <c r="AB220" s="1416"/>
      <c r="AC220" s="1416"/>
      <c r="AD220" s="1416"/>
      <c r="AE220" s="1416"/>
      <c r="AF220" s="1416"/>
      <c r="AG220" s="1416"/>
      <c r="AH220" s="1416"/>
      <c r="AI220" s="1416"/>
      <c r="AJ220" s="1416"/>
      <c r="AK220" s="1416"/>
      <c r="AL220" s="1416"/>
      <c r="AM220" s="1416"/>
      <c r="AN220" s="1416"/>
      <c r="AO220" s="1416"/>
      <c r="AP220" s="1416"/>
      <c r="AQ220" s="1416"/>
      <c r="AR220" s="1416"/>
      <c r="AS220" s="1416"/>
      <c r="AT220" s="1416"/>
      <c r="AU220" s="1416"/>
      <c r="AV220" s="1416"/>
      <c r="AW220" s="1416">
        <f>SUM(AW200:AW219)</f>
        <v>-2115232.8614767198</v>
      </c>
      <c r="AX220" s="1416">
        <f>SUM(AX200:AX219)</f>
        <v>-727515.01196986961</v>
      </c>
      <c r="AY220" s="1416">
        <f t="shared" ref="AY220:BQ220" si="339">SUM(AY200:AY219)</f>
        <v>-1053841.8347729105</v>
      </c>
      <c r="AZ220" s="1416">
        <f t="shared" si="339"/>
        <v>0</v>
      </c>
      <c r="BA220" s="1416">
        <f t="shared" si="339"/>
        <v>0</v>
      </c>
      <c r="BB220" s="1416">
        <f t="shared" si="339"/>
        <v>0</v>
      </c>
      <c r="BC220" s="1416">
        <f t="shared" si="339"/>
        <v>-294593.24156202882</v>
      </c>
      <c r="BD220" s="1416">
        <f t="shared" si="339"/>
        <v>-16164.368587364685</v>
      </c>
      <c r="BE220" s="1416">
        <f t="shared" si="339"/>
        <v>-14652.681631106199</v>
      </c>
      <c r="BF220" s="1416">
        <f t="shared" si="339"/>
        <v>0</v>
      </c>
      <c r="BG220" s="1416">
        <f t="shared" si="339"/>
        <v>0</v>
      </c>
      <c r="BH220" s="1416">
        <f t="shared" si="339"/>
        <v>0</v>
      </c>
      <c r="BI220" s="1416">
        <f t="shared" si="339"/>
        <v>0</v>
      </c>
      <c r="BJ220" s="1416">
        <f t="shared" si="339"/>
        <v>0</v>
      </c>
      <c r="BK220" s="1416">
        <f t="shared" si="339"/>
        <v>0</v>
      </c>
      <c r="BL220" s="1416">
        <f t="shared" si="339"/>
        <v>0</v>
      </c>
      <c r="BM220" s="1416">
        <f t="shared" si="339"/>
        <v>0</v>
      </c>
      <c r="BN220" s="1416">
        <f t="shared" si="339"/>
        <v>0</v>
      </c>
      <c r="BO220" s="1416">
        <f t="shared" si="339"/>
        <v>0</v>
      </c>
      <c r="BP220" s="1416">
        <f t="shared" si="339"/>
        <v>0</v>
      </c>
      <c r="BQ220" s="1416">
        <f t="shared" si="339"/>
        <v>-4222000</v>
      </c>
    </row>
    <row r="221" spans="1:69" s="1412" customFormat="1" ht="12.75">
      <c r="B221" s="523"/>
      <c r="C221" s="1421"/>
      <c r="D221" s="1411"/>
      <c r="E221" s="1411"/>
      <c r="F221" s="1411"/>
      <c r="AV221" s="1422"/>
      <c r="BQ221" s="1422"/>
    </row>
    <row r="222" spans="1:69" s="1423" customFormat="1" ht="13.5" thickBot="1">
      <c r="B222" s="1424" t="s">
        <v>1286</v>
      </c>
      <c r="C222" s="1425">
        <f t="shared" ref="C222:AH222" si="340">C198+C220</f>
        <v>-19752850</v>
      </c>
      <c r="D222" s="1425">
        <f t="shared" si="340"/>
        <v>-9558427.5</v>
      </c>
      <c r="E222" s="1425">
        <f t="shared" si="340"/>
        <v>-5972422.5</v>
      </c>
      <c r="F222" s="1425">
        <f t="shared" si="340"/>
        <v>-15530850</v>
      </c>
      <c r="G222" s="1425">
        <f t="shared" si="340"/>
        <v>-4125690.7061553393</v>
      </c>
      <c r="H222" s="1425">
        <f t="shared" si="340"/>
        <v>-1873257.1309609846</v>
      </c>
      <c r="I222" s="1425">
        <f t="shared" si="340"/>
        <v>-3551803.9270726298</v>
      </c>
      <c r="J222" s="1425">
        <f t="shared" si="340"/>
        <v>0</v>
      </c>
      <c r="K222" s="1425">
        <f t="shared" si="340"/>
        <v>0</v>
      </c>
      <c r="L222" s="1425">
        <f t="shared" si="340"/>
        <v>0</v>
      </c>
      <c r="M222" s="1425">
        <f t="shared" si="340"/>
        <v>-101.73367153779658</v>
      </c>
      <c r="N222" s="1425">
        <f t="shared" si="340"/>
        <v>-12.928850747036261</v>
      </c>
      <c r="O222" s="1425">
        <f t="shared" si="340"/>
        <v>-7561.0732887614859</v>
      </c>
      <c r="P222" s="1425">
        <f t="shared" si="340"/>
        <v>0</v>
      </c>
      <c r="Q222" s="1425">
        <f t="shared" si="340"/>
        <v>0</v>
      </c>
      <c r="R222" s="1425">
        <f t="shared" si="340"/>
        <v>0</v>
      </c>
      <c r="S222" s="1425">
        <f t="shared" si="340"/>
        <v>0</v>
      </c>
      <c r="T222" s="1425">
        <f t="shared" si="340"/>
        <v>0</v>
      </c>
      <c r="U222" s="1425">
        <f t="shared" si="340"/>
        <v>0</v>
      </c>
      <c r="V222" s="1425">
        <f t="shared" si="340"/>
        <v>0</v>
      </c>
      <c r="W222" s="1425">
        <f t="shared" si="340"/>
        <v>0</v>
      </c>
      <c r="X222" s="1425">
        <f t="shared" si="340"/>
        <v>0</v>
      </c>
      <c r="Y222" s="1425">
        <f t="shared" si="340"/>
        <v>0</v>
      </c>
      <c r="Z222" s="1425">
        <f t="shared" si="340"/>
        <v>0</v>
      </c>
      <c r="AA222" s="1425">
        <f t="shared" si="340"/>
        <v>-9558427.5</v>
      </c>
      <c r="AB222" s="1425">
        <f t="shared" si="340"/>
        <v>-3595862.2105535818</v>
      </c>
      <c r="AC222" s="1425">
        <f t="shared" si="340"/>
        <v>-1114796.901850031</v>
      </c>
      <c r="AD222" s="1425">
        <f t="shared" si="340"/>
        <v>-120281.2837395614</v>
      </c>
      <c r="AE222" s="1425">
        <f t="shared" si="340"/>
        <v>0</v>
      </c>
      <c r="AF222" s="1425">
        <f t="shared" si="340"/>
        <v>0</v>
      </c>
      <c r="AG222" s="1425">
        <f t="shared" si="340"/>
        <v>0</v>
      </c>
      <c r="AH222" s="1425">
        <f t="shared" si="340"/>
        <v>-1040264.0597936633</v>
      </c>
      <c r="AI222" s="1425">
        <f t="shared" ref="AI222:BQ222" si="341">AI198+AI220</f>
        <v>-57044.851422880864</v>
      </c>
      <c r="AJ222" s="1425">
        <f t="shared" si="341"/>
        <v>-44173.192640282105</v>
      </c>
      <c r="AK222" s="1425">
        <f t="shared" si="341"/>
        <v>0</v>
      </c>
      <c r="AL222" s="1425">
        <f t="shared" si="341"/>
        <v>0</v>
      </c>
      <c r="AM222" s="1425">
        <f t="shared" si="341"/>
        <v>0</v>
      </c>
      <c r="AN222" s="1425">
        <f t="shared" si="341"/>
        <v>0</v>
      </c>
      <c r="AO222" s="1425">
        <f t="shared" si="341"/>
        <v>0</v>
      </c>
      <c r="AP222" s="1425">
        <f t="shared" si="341"/>
        <v>0</v>
      </c>
      <c r="AQ222" s="1425">
        <f t="shared" si="341"/>
        <v>0</v>
      </c>
      <c r="AR222" s="1425">
        <f t="shared" si="341"/>
        <v>0</v>
      </c>
      <c r="AS222" s="1425">
        <f t="shared" si="341"/>
        <v>0</v>
      </c>
      <c r="AT222" s="1425">
        <f t="shared" si="341"/>
        <v>0</v>
      </c>
      <c r="AU222" s="1425">
        <f t="shared" si="341"/>
        <v>0</v>
      </c>
      <c r="AV222" s="1425">
        <f t="shared" si="341"/>
        <v>-5972422.5</v>
      </c>
      <c r="AW222" s="1425">
        <f t="shared" si="341"/>
        <v>-2115232.8614767198</v>
      </c>
      <c r="AX222" s="1425">
        <f t="shared" si="341"/>
        <v>-727515.01196986961</v>
      </c>
      <c r="AY222" s="1425">
        <f t="shared" si="341"/>
        <v>-1053841.8347729105</v>
      </c>
      <c r="AZ222" s="1425">
        <f t="shared" si="341"/>
        <v>0</v>
      </c>
      <c r="BA222" s="1425">
        <f t="shared" si="341"/>
        <v>0</v>
      </c>
      <c r="BB222" s="1425">
        <f t="shared" si="341"/>
        <v>0</v>
      </c>
      <c r="BC222" s="1425">
        <f t="shared" si="341"/>
        <v>-294593.24156202882</v>
      </c>
      <c r="BD222" s="1425">
        <f t="shared" si="341"/>
        <v>-16164.368587364685</v>
      </c>
      <c r="BE222" s="1425">
        <f t="shared" si="341"/>
        <v>-14652.681631106199</v>
      </c>
      <c r="BF222" s="1425">
        <f t="shared" si="341"/>
        <v>0</v>
      </c>
      <c r="BG222" s="1425">
        <f t="shared" si="341"/>
        <v>0</v>
      </c>
      <c r="BH222" s="1425">
        <f t="shared" si="341"/>
        <v>0</v>
      </c>
      <c r="BI222" s="1425">
        <f t="shared" si="341"/>
        <v>0</v>
      </c>
      <c r="BJ222" s="1425">
        <f t="shared" si="341"/>
        <v>0</v>
      </c>
      <c r="BK222" s="1425">
        <f t="shared" si="341"/>
        <v>0</v>
      </c>
      <c r="BL222" s="1425">
        <f t="shared" si="341"/>
        <v>0</v>
      </c>
      <c r="BM222" s="1425">
        <f t="shared" si="341"/>
        <v>0</v>
      </c>
      <c r="BN222" s="1425">
        <f t="shared" si="341"/>
        <v>0</v>
      </c>
      <c r="BO222" s="1425">
        <f t="shared" si="341"/>
        <v>0</v>
      </c>
      <c r="BP222" s="1425">
        <f t="shared" si="341"/>
        <v>0</v>
      </c>
      <c r="BQ222" s="1425">
        <f t="shared" si="341"/>
        <v>-4222000</v>
      </c>
    </row>
    <row r="223" spans="1:69" s="1412" customFormat="1" ht="13.5" thickTop="1">
      <c r="A223" s="1434"/>
      <c r="B223" s="523"/>
      <c r="C223" s="1435"/>
      <c r="D223" s="1411"/>
      <c r="E223" s="1411"/>
      <c r="F223" s="1411"/>
      <c r="AV223" s="1422"/>
      <c r="BQ223" s="1422"/>
    </row>
    <row r="224" spans="1:69" s="1412" customFormat="1" ht="15.75">
      <c r="A224" s="1924" t="s">
        <v>341</v>
      </c>
      <c r="B224" s="801"/>
      <c r="C224" s="1436"/>
      <c r="AV224" s="1422"/>
    </row>
    <row r="225" spans="1:69" s="1349" customFormat="1" ht="25.5">
      <c r="C225" s="1350"/>
      <c r="D225" s="1351"/>
      <c r="E225" s="1352"/>
      <c r="F225" s="1353"/>
      <c r="G225" s="1354" t="s">
        <v>338</v>
      </c>
      <c r="H225" s="1354"/>
      <c r="I225" s="1354"/>
      <c r="J225" s="1354"/>
      <c r="K225" s="1354"/>
      <c r="L225" s="1354"/>
      <c r="M225" s="1354"/>
      <c r="N225" s="1354"/>
      <c r="O225" s="1354"/>
      <c r="P225" s="1354"/>
      <c r="Q225" s="1354"/>
      <c r="R225" s="1354"/>
      <c r="S225" s="1354"/>
      <c r="T225" s="1354"/>
      <c r="U225" s="1354"/>
      <c r="V225" s="1354"/>
      <c r="W225" s="1354"/>
      <c r="X225" s="1354"/>
      <c r="Y225" s="1354"/>
      <c r="Z225" s="1354"/>
      <c r="AA225" s="1355"/>
      <c r="AB225" s="1354" t="s">
        <v>339</v>
      </c>
      <c r="AC225" s="1354"/>
      <c r="AD225" s="1354"/>
      <c r="AE225" s="1354"/>
      <c r="AF225" s="1354"/>
      <c r="AG225" s="1354"/>
      <c r="AH225" s="1354"/>
      <c r="AI225" s="1354"/>
      <c r="AJ225" s="1354"/>
      <c r="AK225" s="1354"/>
      <c r="AL225" s="1354"/>
      <c r="AM225" s="1354"/>
      <c r="AN225" s="1354"/>
      <c r="AO225" s="1354"/>
      <c r="AP225" s="1354"/>
      <c r="AQ225" s="1354"/>
      <c r="AR225" s="1354"/>
      <c r="AS225" s="1354"/>
      <c r="AT225" s="1354"/>
      <c r="AU225" s="1354"/>
      <c r="AV225" s="1355"/>
      <c r="AW225" s="1356" t="s">
        <v>340</v>
      </c>
      <c r="AX225" s="1354"/>
      <c r="AY225" s="1354"/>
      <c r="AZ225" s="1354"/>
      <c r="BA225" s="1354"/>
      <c r="BB225" s="1354"/>
      <c r="BC225" s="1354"/>
      <c r="BD225" s="1354"/>
      <c r="BE225" s="1354"/>
      <c r="BF225" s="1354"/>
      <c r="BG225" s="1354"/>
      <c r="BH225" s="1354"/>
      <c r="BI225" s="1354"/>
      <c r="BJ225" s="1354"/>
      <c r="BK225" s="1354"/>
      <c r="BL225" s="1354"/>
      <c r="BM225" s="1354"/>
      <c r="BN225" s="1354"/>
      <c r="BO225" s="1354"/>
      <c r="BP225" s="1354"/>
      <c r="BQ225" s="1355"/>
    </row>
    <row r="226" spans="1:69" s="1433" customFormat="1" ht="12.75">
      <c r="A226" s="1357"/>
      <c r="B226" s="1357"/>
      <c r="C226" s="1426"/>
      <c r="D226" s="1427"/>
      <c r="E226" s="1428"/>
      <c r="F226" s="1429"/>
      <c r="G226" s="1430">
        <v>1</v>
      </c>
      <c r="H226" s="1430">
        <v>2</v>
      </c>
      <c r="I226" s="1430">
        <v>3</v>
      </c>
      <c r="J226" s="1430">
        <v>4</v>
      </c>
      <c r="K226" s="1430">
        <v>5</v>
      </c>
      <c r="L226" s="1430">
        <v>6</v>
      </c>
      <c r="M226" s="1430">
        <v>7</v>
      </c>
      <c r="N226" s="1430">
        <v>8</v>
      </c>
      <c r="O226" s="1430">
        <v>9</v>
      </c>
      <c r="P226" s="1430">
        <v>10</v>
      </c>
      <c r="Q226" s="1430">
        <v>11</v>
      </c>
      <c r="R226" s="1430">
        <v>12</v>
      </c>
      <c r="S226" s="1430">
        <v>13</v>
      </c>
      <c r="T226" s="1430">
        <v>14</v>
      </c>
      <c r="U226" s="1430">
        <v>15</v>
      </c>
      <c r="V226" s="1430">
        <v>16</v>
      </c>
      <c r="W226" s="1430">
        <v>17</v>
      </c>
      <c r="X226" s="1430">
        <v>18</v>
      </c>
      <c r="Y226" s="1430">
        <v>19</v>
      </c>
      <c r="Z226" s="1430">
        <v>20</v>
      </c>
      <c r="AA226" s="1431" t="s">
        <v>1148</v>
      </c>
      <c r="AB226" s="1430">
        <v>1</v>
      </c>
      <c r="AC226" s="1430">
        <v>2</v>
      </c>
      <c r="AD226" s="1430">
        <v>3</v>
      </c>
      <c r="AE226" s="1430">
        <v>4</v>
      </c>
      <c r="AF226" s="1430">
        <v>5</v>
      </c>
      <c r="AG226" s="1430">
        <v>6</v>
      </c>
      <c r="AH226" s="1430">
        <v>7</v>
      </c>
      <c r="AI226" s="1430">
        <v>8</v>
      </c>
      <c r="AJ226" s="1430">
        <v>9</v>
      </c>
      <c r="AK226" s="1430">
        <v>10</v>
      </c>
      <c r="AL226" s="1430">
        <v>11</v>
      </c>
      <c r="AM226" s="1430">
        <v>12</v>
      </c>
      <c r="AN226" s="1430">
        <v>13</v>
      </c>
      <c r="AO226" s="1430">
        <v>14</v>
      </c>
      <c r="AP226" s="1430">
        <v>15</v>
      </c>
      <c r="AQ226" s="1430">
        <v>16</v>
      </c>
      <c r="AR226" s="1430">
        <v>17</v>
      </c>
      <c r="AS226" s="1430">
        <v>18</v>
      </c>
      <c r="AT226" s="1430">
        <v>19</v>
      </c>
      <c r="AU226" s="1430">
        <v>20</v>
      </c>
      <c r="AV226" s="1431" t="s">
        <v>1148</v>
      </c>
      <c r="AW226" s="1432">
        <v>1</v>
      </c>
      <c r="AX226" s="1430">
        <v>2</v>
      </c>
      <c r="AY226" s="1430">
        <v>3</v>
      </c>
      <c r="AZ226" s="1430">
        <v>4</v>
      </c>
      <c r="BA226" s="1430">
        <v>5</v>
      </c>
      <c r="BB226" s="1430">
        <v>6</v>
      </c>
      <c r="BC226" s="1430">
        <v>7</v>
      </c>
      <c r="BD226" s="1430">
        <v>8</v>
      </c>
      <c r="BE226" s="1430">
        <v>9</v>
      </c>
      <c r="BF226" s="1430">
        <v>10</v>
      </c>
      <c r="BG226" s="1430">
        <v>11</v>
      </c>
      <c r="BH226" s="1430">
        <v>12</v>
      </c>
      <c r="BI226" s="1430">
        <v>13</v>
      </c>
      <c r="BJ226" s="1430">
        <v>14</v>
      </c>
      <c r="BK226" s="1430">
        <v>15</v>
      </c>
      <c r="BL226" s="1430">
        <v>16</v>
      </c>
      <c r="BM226" s="1430">
        <v>17</v>
      </c>
      <c r="BN226" s="1430">
        <v>18</v>
      </c>
      <c r="BO226" s="1430">
        <v>19</v>
      </c>
      <c r="BP226" s="1430">
        <v>20</v>
      </c>
      <c r="BQ226" s="1431" t="s">
        <v>1148</v>
      </c>
    </row>
    <row r="227" spans="1:69" s="507" customFormat="1" ht="38.25">
      <c r="A227" s="421" t="s">
        <v>394</v>
      </c>
      <c r="B227" s="421" t="s">
        <v>1074</v>
      </c>
      <c r="C227" s="1365" t="s">
        <v>1224</v>
      </c>
      <c r="D227" s="1366" t="s">
        <v>964</v>
      </c>
      <c r="E227" s="1367" t="s">
        <v>965</v>
      </c>
      <c r="F227" s="1368" t="s">
        <v>1204</v>
      </c>
      <c r="G227" s="933" t="str">
        <f>IF('I2 LDC class'!$D$20="",'I2 LDC class'!$C$20,'I2 LDC class'!$D$20)</f>
        <v>Residential</v>
      </c>
      <c r="H227" s="933" t="str">
        <f>IF('I2 LDC class'!$D$21="",'I2 LDC class'!$C$21,'I2 LDC class'!$D$21)</f>
        <v>GS &lt;50</v>
      </c>
      <c r="I227" s="933" t="str">
        <f>IF('I2 LDC class'!$D$22="",'I2 LDC class'!$C$22,'I2 LDC class'!$D$22)</f>
        <v>GS&gt;50-Regular</v>
      </c>
      <c r="J227" s="933" t="str">
        <f>IF('I2 LDC class'!$D$23="",'I2 LDC class'!$C$23,'I2 LDC class'!$D$23)</f>
        <v>GS&gt; 50-TOU</v>
      </c>
      <c r="K227" s="933" t="str">
        <f>IF('I2 LDC class'!$D$24="",'I2 LDC class'!$C$24,'I2 LDC class'!$D$24)</f>
        <v>GS &gt;50-Intermediate</v>
      </c>
      <c r="L227" s="933" t="str">
        <f>IF('I2 LDC class'!$D$25="",'I2 LDC class'!$C$25,'I2 LDC class'!$D$25)</f>
        <v>Large Use &gt;5MW</v>
      </c>
      <c r="M227" s="933" t="str">
        <f>IF('I2 LDC class'!$D$26="",'I2 LDC class'!$C$26,'I2 LDC class'!$D$26)</f>
        <v>Street Light</v>
      </c>
      <c r="N227" s="933" t="str">
        <f>IF('I2 LDC class'!$D$27="",'I2 LDC class'!$C$27,'I2 LDC class'!$D$27)</f>
        <v>Sentinel</v>
      </c>
      <c r="O227" s="933" t="str">
        <f>IF('I2 LDC class'!$D$28="",'I2 LDC class'!$C$28,'I2 LDC class'!$D$28)</f>
        <v>Unmetered Scattered Load</v>
      </c>
      <c r="P227" s="933" t="str">
        <f>IF('I2 LDC class'!$D$29="",'I2 LDC class'!$C$29,'I2 LDC class'!$D$29)</f>
        <v>Embedded Distributor</v>
      </c>
      <c r="Q227" s="933" t="str">
        <f>IF('I2 LDC class'!$D$30="",'I2 LDC class'!$C$30,'I2 LDC class'!$D$30)</f>
        <v>Back-up/Standby Power</v>
      </c>
      <c r="R227" s="933" t="str">
        <f>IF('I2 LDC class'!$D$31="",'I2 LDC class'!$C$31,'I2 LDC class'!$D$31)</f>
        <v>Rate Class 1</v>
      </c>
      <c r="S227" s="933" t="str">
        <f>IF('I2 LDC class'!$D$32="",'I2 LDC class'!$C$32,'I2 LDC class'!$D$32)</f>
        <v>Rate class 2</v>
      </c>
      <c r="T227" s="933" t="str">
        <f>IF('I2 LDC class'!$D$33="",'I2 LDC class'!$C$33,'I2 LDC class'!$D$33)</f>
        <v>Rate class 3</v>
      </c>
      <c r="U227" s="933" t="str">
        <f>IF('I2 LDC class'!$D$34="",'I2 LDC class'!$C$34,'I2 LDC class'!$D$34)</f>
        <v>Rate class 4</v>
      </c>
      <c r="V227" s="933" t="str">
        <f>IF('I2 LDC class'!$D$35="",'I2 LDC class'!$C$35,'I2 LDC class'!$D$35)</f>
        <v>Rate class 5</v>
      </c>
      <c r="W227" s="933" t="str">
        <f>IF('I2 LDC class'!$D$36="",'I2 LDC class'!$C$36,'I2 LDC class'!$D$36)</f>
        <v>Rate class 6</v>
      </c>
      <c r="X227" s="933" t="str">
        <f>IF('I2 LDC class'!$D$37="",'I2 LDC class'!$C$37,'I2 LDC class'!$D$37)</f>
        <v>Rate class 7</v>
      </c>
      <c r="Y227" s="933" t="str">
        <f>IF('I2 LDC class'!$D$38="",'I2 LDC class'!$C$38,'I2 LDC class'!$D$38)</f>
        <v>Rate class 8</v>
      </c>
      <c r="Z227" s="933" t="str">
        <f>IF('I2 LDC class'!$D$39="",'I2 LDC class'!$C$39,'I2 LDC class'!$D$39)</f>
        <v>Rate class 9</v>
      </c>
      <c r="AA227" s="1370" t="s">
        <v>1148</v>
      </c>
      <c r="AB227" s="933" t="str">
        <f>IF('I2 LDC class'!$D$20="",'I2 LDC class'!$C$20,'I2 LDC class'!$D$20)</f>
        <v>Residential</v>
      </c>
      <c r="AC227" s="933" t="str">
        <f>IF('I2 LDC class'!$D$21="",'I2 LDC class'!$C$21,'I2 LDC class'!$D$21)</f>
        <v>GS &lt;50</v>
      </c>
      <c r="AD227" s="933" t="str">
        <f>IF('I2 LDC class'!$D$22="",'I2 LDC class'!$C$22,'I2 LDC class'!$D$22)</f>
        <v>GS&gt;50-Regular</v>
      </c>
      <c r="AE227" s="933" t="str">
        <f>IF('I2 LDC class'!$D$23="",'I2 LDC class'!$C$23,'I2 LDC class'!$D$23)</f>
        <v>GS&gt; 50-TOU</v>
      </c>
      <c r="AF227" s="933" t="str">
        <f>IF('I2 LDC class'!$D$24="",'I2 LDC class'!$C$24,'I2 LDC class'!$D$24)</f>
        <v>GS &gt;50-Intermediate</v>
      </c>
      <c r="AG227" s="933" t="str">
        <f>IF('I2 LDC class'!$D$25="",'I2 LDC class'!$C$25,'I2 LDC class'!$D$25)</f>
        <v>Large Use &gt;5MW</v>
      </c>
      <c r="AH227" s="933" t="str">
        <f>IF('I2 LDC class'!$D$26="",'I2 LDC class'!$C$26,'I2 LDC class'!$D$26)</f>
        <v>Street Light</v>
      </c>
      <c r="AI227" s="933" t="str">
        <f>IF('I2 LDC class'!$D$27="",'I2 LDC class'!$C$27,'I2 LDC class'!$D$27)</f>
        <v>Sentinel</v>
      </c>
      <c r="AJ227" s="933" t="str">
        <f>IF('I2 LDC class'!$D$28="",'I2 LDC class'!$C$28,'I2 LDC class'!$D$28)</f>
        <v>Unmetered Scattered Load</v>
      </c>
      <c r="AK227" s="933" t="str">
        <f>IF('I2 LDC class'!$D$29="",'I2 LDC class'!$C$29,'I2 LDC class'!$D$29)</f>
        <v>Embedded Distributor</v>
      </c>
      <c r="AL227" s="933" t="str">
        <f>IF('I2 LDC class'!$D$30="",'I2 LDC class'!$C$30,'I2 LDC class'!$D$30)</f>
        <v>Back-up/Standby Power</v>
      </c>
      <c r="AM227" s="933" t="str">
        <f>IF('I2 LDC class'!$D$31="",'I2 LDC class'!$C$31,'I2 LDC class'!$D$31)</f>
        <v>Rate Class 1</v>
      </c>
      <c r="AN227" s="933" t="str">
        <f>IF('I2 LDC class'!$D$32="",'I2 LDC class'!$C$32,'I2 LDC class'!$D$32)</f>
        <v>Rate class 2</v>
      </c>
      <c r="AO227" s="933" t="str">
        <f>IF('I2 LDC class'!$D$33="",'I2 LDC class'!$C$33,'I2 LDC class'!$D$33)</f>
        <v>Rate class 3</v>
      </c>
      <c r="AP227" s="933" t="str">
        <f>IF('I2 LDC class'!$D$34="",'I2 LDC class'!$C$34,'I2 LDC class'!$D$34)</f>
        <v>Rate class 4</v>
      </c>
      <c r="AQ227" s="933" t="str">
        <f>IF('I2 LDC class'!$D$35="",'I2 LDC class'!$C$35,'I2 LDC class'!$D$35)</f>
        <v>Rate class 5</v>
      </c>
      <c r="AR227" s="933" t="str">
        <f>IF('I2 LDC class'!$D$36="",'I2 LDC class'!$C$36,'I2 LDC class'!$D$36)</f>
        <v>Rate class 6</v>
      </c>
      <c r="AS227" s="933" t="str">
        <f>IF('I2 LDC class'!$D$37="",'I2 LDC class'!$C$37,'I2 LDC class'!$D$37)</f>
        <v>Rate class 7</v>
      </c>
      <c r="AT227" s="933" t="str">
        <f>IF('I2 LDC class'!$D$38="",'I2 LDC class'!$C$38,'I2 LDC class'!$D$38)</f>
        <v>Rate class 8</v>
      </c>
      <c r="AU227" s="933" t="str">
        <f>IF('I2 LDC class'!$D$39="",'I2 LDC class'!$C$39,'I2 LDC class'!$D$39)</f>
        <v>Rate class 9</v>
      </c>
      <c r="AV227" s="1370" t="s">
        <v>1148</v>
      </c>
      <c r="AW227" s="933" t="str">
        <f>IF('I2 LDC class'!$D$20="",'I2 LDC class'!$C$20,'I2 LDC class'!$D$20)</f>
        <v>Residential</v>
      </c>
      <c r="AX227" s="933" t="str">
        <f>IF('I2 LDC class'!$D$21="",'I2 LDC class'!$C$21,'I2 LDC class'!$D$21)</f>
        <v>GS &lt;50</v>
      </c>
      <c r="AY227" s="933" t="str">
        <f>IF('I2 LDC class'!$D$22="",'I2 LDC class'!$C$22,'I2 LDC class'!$D$22)</f>
        <v>GS&gt;50-Regular</v>
      </c>
      <c r="AZ227" s="933" t="str">
        <f>IF('I2 LDC class'!$D$23="",'I2 LDC class'!$C$23,'I2 LDC class'!$D$23)</f>
        <v>GS&gt; 50-TOU</v>
      </c>
      <c r="BA227" s="933" t="str">
        <f>IF('I2 LDC class'!$D$24="",'I2 LDC class'!$C$24,'I2 LDC class'!$D$24)</f>
        <v>GS &gt;50-Intermediate</v>
      </c>
      <c r="BB227" s="933" t="str">
        <f>IF('I2 LDC class'!$D$25="",'I2 LDC class'!$C$25,'I2 LDC class'!$D$25)</f>
        <v>Large Use &gt;5MW</v>
      </c>
      <c r="BC227" s="933" t="str">
        <f>IF('I2 LDC class'!$D$26="",'I2 LDC class'!$C$26,'I2 LDC class'!$D$26)</f>
        <v>Street Light</v>
      </c>
      <c r="BD227" s="933" t="str">
        <f>IF('I2 LDC class'!$D$27="",'I2 LDC class'!$C$27,'I2 LDC class'!$D$27)</f>
        <v>Sentinel</v>
      </c>
      <c r="BE227" s="933" t="str">
        <f>IF('I2 LDC class'!$D$28="",'I2 LDC class'!$C$28,'I2 LDC class'!$D$28)</f>
        <v>Unmetered Scattered Load</v>
      </c>
      <c r="BF227" s="933" t="str">
        <f>IF('I2 LDC class'!$D$29="",'I2 LDC class'!$C$29,'I2 LDC class'!$D$29)</f>
        <v>Embedded Distributor</v>
      </c>
      <c r="BG227" s="933" t="str">
        <f>IF('I2 LDC class'!$D$30="",'I2 LDC class'!$C$30,'I2 LDC class'!$D$30)</f>
        <v>Back-up/Standby Power</v>
      </c>
      <c r="BH227" s="933" t="str">
        <f>IF('I2 LDC class'!$D$31="",'I2 LDC class'!$C$31,'I2 LDC class'!$D$31)</f>
        <v>Rate Class 1</v>
      </c>
      <c r="BI227" s="933" t="str">
        <f>IF('I2 LDC class'!$D$32="",'I2 LDC class'!$C$32,'I2 LDC class'!$D$32)</f>
        <v>Rate class 2</v>
      </c>
      <c r="BJ227" s="933" t="str">
        <f>IF('I2 LDC class'!$D$33="",'I2 LDC class'!$C$33,'I2 LDC class'!$D$33)</f>
        <v>Rate class 3</v>
      </c>
      <c r="BK227" s="933" t="str">
        <f>IF('I2 LDC class'!$D$34="",'I2 LDC class'!$C$34,'I2 LDC class'!$D$34)</f>
        <v>Rate class 4</v>
      </c>
      <c r="BL227" s="933" t="str">
        <f>IF('I2 LDC class'!$D$35="",'I2 LDC class'!$C$35,'I2 LDC class'!$D$35)</f>
        <v>Rate class 5</v>
      </c>
      <c r="BM227" s="933" t="str">
        <f>IF('I2 LDC class'!$D$36="",'I2 LDC class'!$C$36,'I2 LDC class'!$D$36)</f>
        <v>Rate class 6</v>
      </c>
      <c r="BN227" s="933" t="str">
        <f>IF('I2 LDC class'!$D$37="",'I2 LDC class'!$C$37,'I2 LDC class'!$D$37)</f>
        <v>Rate class 7</v>
      </c>
      <c r="BO227" s="933" t="str">
        <f>IF('I2 LDC class'!$D$38="",'I2 LDC class'!$C$38,'I2 LDC class'!$D$38)</f>
        <v>Rate class 8</v>
      </c>
      <c r="BP227" s="933" t="str">
        <f>IF('I2 LDC class'!$D$39="",'I2 LDC class'!$C$39,'I2 LDC class'!$D$39)</f>
        <v>Rate class 9</v>
      </c>
      <c r="BQ227" s="1370" t="s">
        <v>1148</v>
      </c>
    </row>
    <row r="228" spans="1:69" s="1412" customFormat="1" ht="12.75">
      <c r="A228" s="248">
        <v>1565</v>
      </c>
      <c r="B228" s="248" t="s">
        <v>1086</v>
      </c>
      <c r="C228" s="1410">
        <f>'I4 BO ASSETS'!J17</f>
        <v>0</v>
      </c>
      <c r="D228" s="1411">
        <f t="shared" ref="D228:E247" si="342">$C228*D589</f>
        <v>0</v>
      </c>
      <c r="E228" s="1411">
        <f t="shared" si="342"/>
        <v>0</v>
      </c>
      <c r="F228" s="1411">
        <f>D228+E228</f>
        <v>0</v>
      </c>
      <c r="G228" s="1411">
        <f t="shared" ref="G228:G242" si="343">$D228*G589</f>
        <v>0</v>
      </c>
      <c r="H228" s="1411">
        <f t="shared" ref="H228:Z228" si="344">$D228*H589</f>
        <v>0</v>
      </c>
      <c r="I228" s="1411">
        <f t="shared" si="344"/>
        <v>0</v>
      </c>
      <c r="J228" s="1411">
        <f t="shared" si="344"/>
        <v>0</v>
      </c>
      <c r="K228" s="1411">
        <f t="shared" si="344"/>
        <v>0</v>
      </c>
      <c r="L228" s="1411">
        <f t="shared" si="344"/>
        <v>0</v>
      </c>
      <c r="M228" s="1411">
        <f t="shared" si="344"/>
        <v>0</v>
      </c>
      <c r="N228" s="1411">
        <f t="shared" si="344"/>
        <v>0</v>
      </c>
      <c r="O228" s="1411">
        <f t="shared" si="344"/>
        <v>0</v>
      </c>
      <c r="P228" s="1411">
        <f t="shared" si="344"/>
        <v>0</v>
      </c>
      <c r="Q228" s="1411">
        <f t="shared" si="344"/>
        <v>0</v>
      </c>
      <c r="R228" s="1411">
        <f t="shared" si="344"/>
        <v>0</v>
      </c>
      <c r="S228" s="1411">
        <f t="shared" si="344"/>
        <v>0</v>
      </c>
      <c r="T228" s="1411">
        <f t="shared" si="344"/>
        <v>0</v>
      </c>
      <c r="U228" s="1411">
        <f t="shared" si="344"/>
        <v>0</v>
      </c>
      <c r="V228" s="1411">
        <f t="shared" si="344"/>
        <v>0</v>
      </c>
      <c r="W228" s="1411">
        <f t="shared" si="344"/>
        <v>0</v>
      </c>
      <c r="X228" s="1411">
        <f t="shared" si="344"/>
        <v>0</v>
      </c>
      <c r="Y228" s="1411">
        <f t="shared" si="344"/>
        <v>0</v>
      </c>
      <c r="Z228" s="1411">
        <f t="shared" si="344"/>
        <v>0</v>
      </c>
      <c r="AA228" s="1411">
        <f>SUM(G228:Z228)</f>
        <v>0</v>
      </c>
      <c r="AB228" s="1411">
        <f t="shared" ref="AB228:AB242" si="345">$E228*AB589</f>
        <v>0</v>
      </c>
      <c r="AC228" s="1411">
        <f t="shared" ref="AC228:AU228" si="346">$E228*AC589</f>
        <v>0</v>
      </c>
      <c r="AD228" s="1411">
        <f t="shared" si="346"/>
        <v>0</v>
      </c>
      <c r="AE228" s="1411">
        <f t="shared" si="346"/>
        <v>0</v>
      </c>
      <c r="AF228" s="1411">
        <f t="shared" si="346"/>
        <v>0</v>
      </c>
      <c r="AG228" s="1411">
        <f t="shared" si="346"/>
        <v>0</v>
      </c>
      <c r="AH228" s="1411">
        <f t="shared" si="346"/>
        <v>0</v>
      </c>
      <c r="AI228" s="1411">
        <f t="shared" si="346"/>
        <v>0</v>
      </c>
      <c r="AJ228" s="1411">
        <f t="shared" si="346"/>
        <v>0</v>
      </c>
      <c r="AK228" s="1411">
        <f t="shared" si="346"/>
        <v>0</v>
      </c>
      <c r="AL228" s="1411">
        <f t="shared" si="346"/>
        <v>0</v>
      </c>
      <c r="AM228" s="1411">
        <f t="shared" si="346"/>
        <v>0</v>
      </c>
      <c r="AN228" s="1411">
        <f t="shared" si="346"/>
        <v>0</v>
      </c>
      <c r="AO228" s="1411">
        <f t="shared" si="346"/>
        <v>0</v>
      </c>
      <c r="AP228" s="1411">
        <f t="shared" si="346"/>
        <v>0</v>
      </c>
      <c r="AQ228" s="1411">
        <f t="shared" si="346"/>
        <v>0</v>
      </c>
      <c r="AR228" s="1411">
        <f t="shared" si="346"/>
        <v>0</v>
      </c>
      <c r="AS228" s="1411">
        <f t="shared" si="346"/>
        <v>0</v>
      </c>
      <c r="AT228" s="1411">
        <f t="shared" si="346"/>
        <v>0</v>
      </c>
      <c r="AU228" s="1411">
        <f t="shared" si="346"/>
        <v>0</v>
      </c>
      <c r="AV228" s="1411">
        <f>SUM(AB228:AU228)</f>
        <v>0</v>
      </c>
      <c r="AW228" s="1411"/>
      <c r="AX228" s="1411"/>
      <c r="AY228" s="1411"/>
      <c r="AZ228" s="1411"/>
      <c r="BA228" s="1411"/>
      <c r="BB228" s="1411"/>
      <c r="BC228" s="1411"/>
      <c r="BD228" s="1411"/>
      <c r="BE228" s="1411"/>
      <c r="BF228" s="1411"/>
      <c r="BG228" s="1411"/>
      <c r="BH228" s="1411"/>
      <c r="BI228" s="1411"/>
      <c r="BJ228" s="1411"/>
      <c r="BK228" s="1411"/>
      <c r="BL228" s="1411"/>
      <c r="BM228" s="1411"/>
      <c r="BN228" s="1411"/>
      <c r="BO228" s="1411"/>
      <c r="BP228" s="1411"/>
      <c r="BQ228" s="1411"/>
    </row>
    <row r="229" spans="1:69" s="1412" customFormat="1" ht="12.75">
      <c r="A229" s="1371">
        <v>1805</v>
      </c>
      <c r="B229" s="248" t="s">
        <v>236</v>
      </c>
      <c r="C229" s="1410">
        <f>'I4 BO ASSETS'!J18</f>
        <v>0</v>
      </c>
      <c r="D229" s="1411">
        <f t="shared" si="342"/>
        <v>0</v>
      </c>
      <c r="E229" s="1411">
        <f t="shared" si="342"/>
        <v>0</v>
      </c>
      <c r="F229" s="1411">
        <f t="shared" ref="F229:F267" si="347">D229+E229</f>
        <v>0</v>
      </c>
      <c r="G229" s="1411">
        <f t="shared" si="343"/>
        <v>0</v>
      </c>
      <c r="H229" s="1411">
        <f t="shared" ref="H229:Z229" si="348">$D229*H590</f>
        <v>0</v>
      </c>
      <c r="I229" s="1411">
        <f t="shared" si="348"/>
        <v>0</v>
      </c>
      <c r="J229" s="1411">
        <f t="shared" si="348"/>
        <v>0</v>
      </c>
      <c r="K229" s="1411">
        <f t="shared" si="348"/>
        <v>0</v>
      </c>
      <c r="L229" s="1411">
        <f t="shared" si="348"/>
        <v>0</v>
      </c>
      <c r="M229" s="1411">
        <f t="shared" si="348"/>
        <v>0</v>
      </c>
      <c r="N229" s="1411">
        <f t="shared" si="348"/>
        <v>0</v>
      </c>
      <c r="O229" s="1411">
        <f t="shared" si="348"/>
        <v>0</v>
      </c>
      <c r="P229" s="1411">
        <f t="shared" si="348"/>
        <v>0</v>
      </c>
      <c r="Q229" s="1411">
        <f t="shared" si="348"/>
        <v>0</v>
      </c>
      <c r="R229" s="1411">
        <f t="shared" si="348"/>
        <v>0</v>
      </c>
      <c r="S229" s="1411">
        <f t="shared" si="348"/>
        <v>0</v>
      </c>
      <c r="T229" s="1411">
        <f t="shared" si="348"/>
        <v>0</v>
      </c>
      <c r="U229" s="1411">
        <f t="shared" si="348"/>
        <v>0</v>
      </c>
      <c r="V229" s="1411">
        <f t="shared" si="348"/>
        <v>0</v>
      </c>
      <c r="W229" s="1411">
        <f t="shared" si="348"/>
        <v>0</v>
      </c>
      <c r="X229" s="1411">
        <f t="shared" si="348"/>
        <v>0</v>
      </c>
      <c r="Y229" s="1411">
        <f t="shared" si="348"/>
        <v>0</v>
      </c>
      <c r="Z229" s="1411">
        <f t="shared" si="348"/>
        <v>0</v>
      </c>
      <c r="AA229" s="1411">
        <f t="shared" ref="AA229:AA267" si="349">SUM(G229:Z229)</f>
        <v>0</v>
      </c>
      <c r="AB229" s="1411">
        <f t="shared" si="345"/>
        <v>0</v>
      </c>
      <c r="AC229" s="1411">
        <f t="shared" ref="AC229:AU229" si="350">$E229*AC590</f>
        <v>0</v>
      </c>
      <c r="AD229" s="1411">
        <f t="shared" si="350"/>
        <v>0</v>
      </c>
      <c r="AE229" s="1411">
        <f t="shared" si="350"/>
        <v>0</v>
      </c>
      <c r="AF229" s="1411">
        <f t="shared" si="350"/>
        <v>0</v>
      </c>
      <c r="AG229" s="1411">
        <f t="shared" si="350"/>
        <v>0</v>
      </c>
      <c r="AH229" s="1411">
        <f t="shared" si="350"/>
        <v>0</v>
      </c>
      <c r="AI229" s="1411">
        <f t="shared" si="350"/>
        <v>0</v>
      </c>
      <c r="AJ229" s="1411">
        <f t="shared" si="350"/>
        <v>0</v>
      </c>
      <c r="AK229" s="1411">
        <f t="shared" si="350"/>
        <v>0</v>
      </c>
      <c r="AL229" s="1411">
        <f t="shared" si="350"/>
        <v>0</v>
      </c>
      <c r="AM229" s="1411">
        <f t="shared" si="350"/>
        <v>0</v>
      </c>
      <c r="AN229" s="1411">
        <f t="shared" si="350"/>
        <v>0</v>
      </c>
      <c r="AO229" s="1411">
        <f t="shared" si="350"/>
        <v>0</v>
      </c>
      <c r="AP229" s="1411">
        <f t="shared" si="350"/>
        <v>0</v>
      </c>
      <c r="AQ229" s="1411">
        <f t="shared" si="350"/>
        <v>0</v>
      </c>
      <c r="AR229" s="1411">
        <f t="shared" si="350"/>
        <v>0</v>
      </c>
      <c r="AS229" s="1411">
        <f t="shared" si="350"/>
        <v>0</v>
      </c>
      <c r="AT229" s="1411">
        <f t="shared" si="350"/>
        <v>0</v>
      </c>
      <c r="AU229" s="1411">
        <f t="shared" si="350"/>
        <v>0</v>
      </c>
      <c r="AV229" s="1411">
        <f t="shared" ref="AV229:AV267" si="351">SUM(AB229:AU229)</f>
        <v>0</v>
      </c>
      <c r="AW229" s="1411"/>
      <c r="AX229" s="1411"/>
      <c r="AY229" s="1411"/>
      <c r="AZ229" s="1411"/>
      <c r="BA229" s="1411"/>
      <c r="BB229" s="1411"/>
      <c r="BC229" s="1411"/>
      <c r="BD229" s="1411"/>
      <c r="BE229" s="1411"/>
      <c r="BF229" s="1411"/>
      <c r="BG229" s="1411"/>
      <c r="BH229" s="1411"/>
      <c r="BI229" s="1411"/>
      <c r="BJ229" s="1411"/>
      <c r="BK229" s="1411"/>
      <c r="BL229" s="1411"/>
      <c r="BM229" s="1411"/>
      <c r="BN229" s="1411"/>
      <c r="BO229" s="1411"/>
      <c r="BP229" s="1411"/>
      <c r="BQ229" s="1411"/>
    </row>
    <row r="230" spans="1:69" s="1412" customFormat="1" ht="12.75">
      <c r="A230" s="1371" t="s">
        <v>1257</v>
      </c>
      <c r="B230" s="248" t="s">
        <v>1006</v>
      </c>
      <c r="C230" s="1410">
        <f>'I4 BO ASSETS'!J19</f>
        <v>0</v>
      </c>
      <c r="D230" s="1411">
        <f t="shared" si="342"/>
        <v>0</v>
      </c>
      <c r="E230" s="1411">
        <f t="shared" si="342"/>
        <v>0</v>
      </c>
      <c r="F230" s="1411">
        <f t="shared" si="347"/>
        <v>0</v>
      </c>
      <c r="G230" s="1411">
        <f t="shared" si="343"/>
        <v>0</v>
      </c>
      <c r="H230" s="1411">
        <f t="shared" ref="H230:Z230" si="352">$D230*H591</f>
        <v>0</v>
      </c>
      <c r="I230" s="1411">
        <f t="shared" si="352"/>
        <v>0</v>
      </c>
      <c r="J230" s="1411">
        <f t="shared" si="352"/>
        <v>0</v>
      </c>
      <c r="K230" s="1411">
        <f t="shared" si="352"/>
        <v>0</v>
      </c>
      <c r="L230" s="1411">
        <f t="shared" si="352"/>
        <v>0</v>
      </c>
      <c r="M230" s="1411">
        <f t="shared" si="352"/>
        <v>0</v>
      </c>
      <c r="N230" s="1411">
        <f t="shared" si="352"/>
        <v>0</v>
      </c>
      <c r="O230" s="1411">
        <f t="shared" si="352"/>
        <v>0</v>
      </c>
      <c r="P230" s="1411">
        <f t="shared" si="352"/>
        <v>0</v>
      </c>
      <c r="Q230" s="1411">
        <f t="shared" si="352"/>
        <v>0</v>
      </c>
      <c r="R230" s="1411">
        <f t="shared" si="352"/>
        <v>0</v>
      </c>
      <c r="S230" s="1411">
        <f t="shared" si="352"/>
        <v>0</v>
      </c>
      <c r="T230" s="1411">
        <f t="shared" si="352"/>
        <v>0</v>
      </c>
      <c r="U230" s="1411">
        <f t="shared" si="352"/>
        <v>0</v>
      </c>
      <c r="V230" s="1411">
        <f t="shared" si="352"/>
        <v>0</v>
      </c>
      <c r="W230" s="1411">
        <f t="shared" si="352"/>
        <v>0</v>
      </c>
      <c r="X230" s="1411">
        <f t="shared" si="352"/>
        <v>0</v>
      </c>
      <c r="Y230" s="1411">
        <f t="shared" si="352"/>
        <v>0</v>
      </c>
      <c r="Z230" s="1411">
        <f t="shared" si="352"/>
        <v>0</v>
      </c>
      <c r="AA230" s="1411">
        <f t="shared" si="349"/>
        <v>0</v>
      </c>
      <c r="AB230" s="1411">
        <f t="shared" si="345"/>
        <v>0</v>
      </c>
      <c r="AC230" s="1411">
        <f t="shared" ref="AC230:AU230" si="353">$E230*AC591</f>
        <v>0</v>
      </c>
      <c r="AD230" s="1411">
        <f t="shared" si="353"/>
        <v>0</v>
      </c>
      <c r="AE230" s="1411">
        <f t="shared" si="353"/>
        <v>0</v>
      </c>
      <c r="AF230" s="1411">
        <f t="shared" si="353"/>
        <v>0</v>
      </c>
      <c r="AG230" s="1411">
        <f t="shared" si="353"/>
        <v>0</v>
      </c>
      <c r="AH230" s="1411">
        <f t="shared" si="353"/>
        <v>0</v>
      </c>
      <c r="AI230" s="1411">
        <f t="shared" si="353"/>
        <v>0</v>
      </c>
      <c r="AJ230" s="1411">
        <f t="shared" si="353"/>
        <v>0</v>
      </c>
      <c r="AK230" s="1411">
        <f t="shared" si="353"/>
        <v>0</v>
      </c>
      <c r="AL230" s="1411">
        <f t="shared" si="353"/>
        <v>0</v>
      </c>
      <c r="AM230" s="1411">
        <f t="shared" si="353"/>
        <v>0</v>
      </c>
      <c r="AN230" s="1411">
        <f t="shared" si="353"/>
        <v>0</v>
      </c>
      <c r="AO230" s="1411">
        <f t="shared" si="353"/>
        <v>0</v>
      </c>
      <c r="AP230" s="1411">
        <f t="shared" si="353"/>
        <v>0</v>
      </c>
      <c r="AQ230" s="1411">
        <f t="shared" si="353"/>
        <v>0</v>
      </c>
      <c r="AR230" s="1411">
        <f t="shared" si="353"/>
        <v>0</v>
      </c>
      <c r="AS230" s="1411">
        <f t="shared" si="353"/>
        <v>0</v>
      </c>
      <c r="AT230" s="1411">
        <f t="shared" si="353"/>
        <v>0</v>
      </c>
      <c r="AU230" s="1411">
        <f t="shared" si="353"/>
        <v>0</v>
      </c>
      <c r="AV230" s="1411">
        <f t="shared" si="351"/>
        <v>0</v>
      </c>
      <c r="AW230" s="1411"/>
      <c r="AX230" s="1411"/>
      <c r="AY230" s="1411"/>
      <c r="AZ230" s="1411"/>
      <c r="BA230" s="1411"/>
      <c r="BB230" s="1411"/>
      <c r="BC230" s="1411"/>
      <c r="BD230" s="1411"/>
      <c r="BE230" s="1411"/>
      <c r="BF230" s="1411"/>
      <c r="BG230" s="1411"/>
      <c r="BH230" s="1411"/>
      <c r="BI230" s="1411"/>
      <c r="BJ230" s="1411"/>
      <c r="BK230" s="1411"/>
      <c r="BL230" s="1411"/>
      <c r="BM230" s="1411"/>
      <c r="BN230" s="1411"/>
      <c r="BO230" s="1411"/>
      <c r="BP230" s="1411"/>
      <c r="BQ230" s="1411"/>
    </row>
    <row r="231" spans="1:69" s="1412" customFormat="1" ht="12.75">
      <c r="A231" s="1371" t="s">
        <v>1258</v>
      </c>
      <c r="B231" s="248" t="s">
        <v>1008</v>
      </c>
      <c r="C231" s="1410">
        <f>'I4 BO ASSETS'!J20</f>
        <v>0</v>
      </c>
      <c r="D231" s="1411">
        <f t="shared" si="342"/>
        <v>0</v>
      </c>
      <c r="E231" s="1411">
        <f t="shared" si="342"/>
        <v>0</v>
      </c>
      <c r="F231" s="1411">
        <f t="shared" si="347"/>
        <v>0</v>
      </c>
      <c r="G231" s="1411">
        <f t="shared" si="343"/>
        <v>0</v>
      </c>
      <c r="H231" s="1411">
        <f t="shared" ref="H231:Z231" si="354">$D231*H592</f>
        <v>0</v>
      </c>
      <c r="I231" s="1411">
        <f t="shared" si="354"/>
        <v>0</v>
      </c>
      <c r="J231" s="1411">
        <f t="shared" si="354"/>
        <v>0</v>
      </c>
      <c r="K231" s="1411">
        <f t="shared" si="354"/>
        <v>0</v>
      </c>
      <c r="L231" s="1411">
        <f t="shared" si="354"/>
        <v>0</v>
      </c>
      <c r="M231" s="1411">
        <f t="shared" si="354"/>
        <v>0</v>
      </c>
      <c r="N231" s="1411">
        <f t="shared" si="354"/>
        <v>0</v>
      </c>
      <c r="O231" s="1411">
        <f t="shared" si="354"/>
        <v>0</v>
      </c>
      <c r="P231" s="1411">
        <f t="shared" si="354"/>
        <v>0</v>
      </c>
      <c r="Q231" s="1411">
        <f t="shared" si="354"/>
        <v>0</v>
      </c>
      <c r="R231" s="1411">
        <f t="shared" si="354"/>
        <v>0</v>
      </c>
      <c r="S231" s="1411">
        <f t="shared" si="354"/>
        <v>0</v>
      </c>
      <c r="T231" s="1411">
        <f t="shared" si="354"/>
        <v>0</v>
      </c>
      <c r="U231" s="1411">
        <f t="shared" si="354"/>
        <v>0</v>
      </c>
      <c r="V231" s="1411">
        <f t="shared" si="354"/>
        <v>0</v>
      </c>
      <c r="W231" s="1411">
        <f t="shared" si="354"/>
        <v>0</v>
      </c>
      <c r="X231" s="1411">
        <f t="shared" si="354"/>
        <v>0</v>
      </c>
      <c r="Y231" s="1411">
        <f t="shared" si="354"/>
        <v>0</v>
      </c>
      <c r="Z231" s="1411">
        <f t="shared" si="354"/>
        <v>0</v>
      </c>
      <c r="AA231" s="1411">
        <f t="shared" si="349"/>
        <v>0</v>
      </c>
      <c r="AB231" s="1411">
        <f t="shared" si="345"/>
        <v>0</v>
      </c>
      <c r="AC231" s="1411">
        <f t="shared" ref="AC231:AU231" si="355">$E231*AC592</f>
        <v>0</v>
      </c>
      <c r="AD231" s="1411">
        <f t="shared" si="355"/>
        <v>0</v>
      </c>
      <c r="AE231" s="1411">
        <f t="shared" si="355"/>
        <v>0</v>
      </c>
      <c r="AF231" s="1411">
        <f t="shared" si="355"/>
        <v>0</v>
      </c>
      <c r="AG231" s="1411">
        <f t="shared" si="355"/>
        <v>0</v>
      </c>
      <c r="AH231" s="1411">
        <f t="shared" si="355"/>
        <v>0</v>
      </c>
      <c r="AI231" s="1411">
        <f t="shared" si="355"/>
        <v>0</v>
      </c>
      <c r="AJ231" s="1411">
        <f t="shared" si="355"/>
        <v>0</v>
      </c>
      <c r="AK231" s="1411">
        <f t="shared" si="355"/>
        <v>0</v>
      </c>
      <c r="AL231" s="1411">
        <f t="shared" si="355"/>
        <v>0</v>
      </c>
      <c r="AM231" s="1411">
        <f t="shared" si="355"/>
        <v>0</v>
      </c>
      <c r="AN231" s="1411">
        <f t="shared" si="355"/>
        <v>0</v>
      </c>
      <c r="AO231" s="1411">
        <f t="shared" si="355"/>
        <v>0</v>
      </c>
      <c r="AP231" s="1411">
        <f t="shared" si="355"/>
        <v>0</v>
      </c>
      <c r="AQ231" s="1411">
        <f t="shared" si="355"/>
        <v>0</v>
      </c>
      <c r="AR231" s="1411">
        <f t="shared" si="355"/>
        <v>0</v>
      </c>
      <c r="AS231" s="1411">
        <f t="shared" si="355"/>
        <v>0</v>
      </c>
      <c r="AT231" s="1411">
        <f t="shared" si="355"/>
        <v>0</v>
      </c>
      <c r="AU231" s="1411">
        <f t="shared" si="355"/>
        <v>0</v>
      </c>
      <c r="AV231" s="1411">
        <f t="shared" si="351"/>
        <v>0</v>
      </c>
      <c r="AW231" s="1411"/>
      <c r="AX231" s="1411"/>
      <c r="AY231" s="1411"/>
      <c r="AZ231" s="1411"/>
      <c r="BA231" s="1411"/>
      <c r="BB231" s="1411"/>
      <c r="BC231" s="1411"/>
      <c r="BD231" s="1411"/>
      <c r="BE231" s="1411"/>
      <c r="BF231" s="1411"/>
      <c r="BG231" s="1411"/>
      <c r="BH231" s="1411"/>
      <c r="BI231" s="1411"/>
      <c r="BJ231" s="1411"/>
      <c r="BK231" s="1411"/>
      <c r="BL231" s="1411"/>
      <c r="BM231" s="1411"/>
      <c r="BN231" s="1411"/>
      <c r="BO231" s="1411"/>
      <c r="BP231" s="1411"/>
      <c r="BQ231" s="1411"/>
    </row>
    <row r="232" spans="1:69" s="1412" customFormat="1" ht="12.75">
      <c r="A232" s="1371">
        <v>1806</v>
      </c>
      <c r="B232" s="248" t="s">
        <v>237</v>
      </c>
      <c r="C232" s="1410">
        <f>'I4 BO ASSETS'!J21</f>
        <v>0</v>
      </c>
      <c r="D232" s="1411">
        <f t="shared" si="342"/>
        <v>0</v>
      </c>
      <c r="E232" s="1411">
        <f t="shared" si="342"/>
        <v>0</v>
      </c>
      <c r="F232" s="1411">
        <f t="shared" si="347"/>
        <v>0</v>
      </c>
      <c r="G232" s="1411">
        <f t="shared" si="343"/>
        <v>0</v>
      </c>
      <c r="H232" s="1411">
        <f t="shared" ref="H232:Z232" si="356">$D232*H593</f>
        <v>0</v>
      </c>
      <c r="I232" s="1411">
        <f t="shared" si="356"/>
        <v>0</v>
      </c>
      <c r="J232" s="1411">
        <f t="shared" si="356"/>
        <v>0</v>
      </c>
      <c r="K232" s="1411">
        <f t="shared" si="356"/>
        <v>0</v>
      </c>
      <c r="L232" s="1411">
        <f t="shared" si="356"/>
        <v>0</v>
      </c>
      <c r="M232" s="1411">
        <f t="shared" si="356"/>
        <v>0</v>
      </c>
      <c r="N232" s="1411">
        <f t="shared" si="356"/>
        <v>0</v>
      </c>
      <c r="O232" s="1411">
        <f t="shared" si="356"/>
        <v>0</v>
      </c>
      <c r="P232" s="1411">
        <f t="shared" si="356"/>
        <v>0</v>
      </c>
      <c r="Q232" s="1411">
        <f t="shared" si="356"/>
        <v>0</v>
      </c>
      <c r="R232" s="1411">
        <f t="shared" si="356"/>
        <v>0</v>
      </c>
      <c r="S232" s="1411">
        <f t="shared" si="356"/>
        <v>0</v>
      </c>
      <c r="T232" s="1411">
        <f t="shared" si="356"/>
        <v>0</v>
      </c>
      <c r="U232" s="1411">
        <f t="shared" si="356"/>
        <v>0</v>
      </c>
      <c r="V232" s="1411">
        <f t="shared" si="356"/>
        <v>0</v>
      </c>
      <c r="W232" s="1411">
        <f t="shared" si="356"/>
        <v>0</v>
      </c>
      <c r="X232" s="1411">
        <f t="shared" si="356"/>
        <v>0</v>
      </c>
      <c r="Y232" s="1411">
        <f t="shared" si="356"/>
        <v>0</v>
      </c>
      <c r="Z232" s="1411">
        <f t="shared" si="356"/>
        <v>0</v>
      </c>
      <c r="AA232" s="1411">
        <f t="shared" si="349"/>
        <v>0</v>
      </c>
      <c r="AB232" s="1411">
        <f t="shared" si="345"/>
        <v>0</v>
      </c>
      <c r="AC232" s="1411">
        <f t="shared" ref="AC232:AU232" si="357">$E232*AC593</f>
        <v>0</v>
      </c>
      <c r="AD232" s="1411">
        <f t="shared" si="357"/>
        <v>0</v>
      </c>
      <c r="AE232" s="1411">
        <f t="shared" si="357"/>
        <v>0</v>
      </c>
      <c r="AF232" s="1411">
        <f t="shared" si="357"/>
        <v>0</v>
      </c>
      <c r="AG232" s="1411">
        <f t="shared" si="357"/>
        <v>0</v>
      </c>
      <c r="AH232" s="1411">
        <f t="shared" si="357"/>
        <v>0</v>
      </c>
      <c r="AI232" s="1411">
        <f t="shared" si="357"/>
        <v>0</v>
      </c>
      <c r="AJ232" s="1411">
        <f t="shared" si="357"/>
        <v>0</v>
      </c>
      <c r="AK232" s="1411">
        <f t="shared" si="357"/>
        <v>0</v>
      </c>
      <c r="AL232" s="1411">
        <f t="shared" si="357"/>
        <v>0</v>
      </c>
      <c r="AM232" s="1411">
        <f t="shared" si="357"/>
        <v>0</v>
      </c>
      <c r="AN232" s="1411">
        <f t="shared" si="357"/>
        <v>0</v>
      </c>
      <c r="AO232" s="1411">
        <f t="shared" si="357"/>
        <v>0</v>
      </c>
      <c r="AP232" s="1411">
        <f t="shared" si="357"/>
        <v>0</v>
      </c>
      <c r="AQ232" s="1411">
        <f t="shared" si="357"/>
        <v>0</v>
      </c>
      <c r="AR232" s="1411">
        <f t="shared" si="357"/>
        <v>0</v>
      </c>
      <c r="AS232" s="1411">
        <f t="shared" si="357"/>
        <v>0</v>
      </c>
      <c r="AT232" s="1411">
        <f t="shared" si="357"/>
        <v>0</v>
      </c>
      <c r="AU232" s="1411">
        <f t="shared" si="357"/>
        <v>0</v>
      </c>
      <c r="AV232" s="1411">
        <f t="shared" si="351"/>
        <v>0</v>
      </c>
      <c r="AW232" s="1411"/>
      <c r="AX232" s="1411"/>
      <c r="AY232" s="1411"/>
      <c r="AZ232" s="1411"/>
      <c r="BA232" s="1411"/>
      <c r="BB232" s="1411"/>
      <c r="BC232" s="1411"/>
      <c r="BD232" s="1411"/>
      <c r="BE232" s="1411"/>
      <c r="BF232" s="1411"/>
      <c r="BG232" s="1411"/>
      <c r="BH232" s="1411"/>
      <c r="BI232" s="1411"/>
      <c r="BJ232" s="1411"/>
      <c r="BK232" s="1411"/>
      <c r="BL232" s="1411"/>
      <c r="BM232" s="1411"/>
      <c r="BN232" s="1411"/>
      <c r="BO232" s="1411"/>
      <c r="BP232" s="1411"/>
      <c r="BQ232" s="1411"/>
    </row>
    <row r="233" spans="1:69" s="1412" customFormat="1" ht="12.75">
      <c r="A233" s="1371" t="s">
        <v>1259</v>
      </c>
      <c r="B233" s="248" t="s">
        <v>1007</v>
      </c>
      <c r="C233" s="1410">
        <f>'I4 BO ASSETS'!J22</f>
        <v>0</v>
      </c>
      <c r="D233" s="1411">
        <f t="shared" si="342"/>
        <v>0</v>
      </c>
      <c r="E233" s="1411">
        <f t="shared" si="342"/>
        <v>0</v>
      </c>
      <c r="F233" s="1411">
        <f t="shared" si="347"/>
        <v>0</v>
      </c>
      <c r="G233" s="1411">
        <f t="shared" si="343"/>
        <v>0</v>
      </c>
      <c r="H233" s="1411">
        <f t="shared" ref="H233:Z233" si="358">$D233*H594</f>
        <v>0</v>
      </c>
      <c r="I233" s="1411">
        <f t="shared" si="358"/>
        <v>0</v>
      </c>
      <c r="J233" s="1411">
        <f t="shared" si="358"/>
        <v>0</v>
      </c>
      <c r="K233" s="1411">
        <f t="shared" si="358"/>
        <v>0</v>
      </c>
      <c r="L233" s="1411">
        <f t="shared" si="358"/>
        <v>0</v>
      </c>
      <c r="M233" s="1411">
        <f t="shared" si="358"/>
        <v>0</v>
      </c>
      <c r="N233" s="1411">
        <f t="shared" si="358"/>
        <v>0</v>
      </c>
      <c r="O233" s="1411">
        <f t="shared" si="358"/>
        <v>0</v>
      </c>
      <c r="P233" s="1411">
        <f t="shared" si="358"/>
        <v>0</v>
      </c>
      <c r="Q233" s="1411">
        <f t="shared" si="358"/>
        <v>0</v>
      </c>
      <c r="R233" s="1411">
        <f t="shared" si="358"/>
        <v>0</v>
      </c>
      <c r="S233" s="1411">
        <f t="shared" si="358"/>
        <v>0</v>
      </c>
      <c r="T233" s="1411">
        <f t="shared" si="358"/>
        <v>0</v>
      </c>
      <c r="U233" s="1411">
        <f t="shared" si="358"/>
        <v>0</v>
      </c>
      <c r="V233" s="1411">
        <f t="shared" si="358"/>
        <v>0</v>
      </c>
      <c r="W233" s="1411">
        <f t="shared" si="358"/>
        <v>0</v>
      </c>
      <c r="X233" s="1411">
        <f t="shared" si="358"/>
        <v>0</v>
      </c>
      <c r="Y233" s="1411">
        <f t="shared" si="358"/>
        <v>0</v>
      </c>
      <c r="Z233" s="1411">
        <f t="shared" si="358"/>
        <v>0</v>
      </c>
      <c r="AA233" s="1411">
        <f t="shared" si="349"/>
        <v>0</v>
      </c>
      <c r="AB233" s="1411">
        <f t="shared" si="345"/>
        <v>0</v>
      </c>
      <c r="AC233" s="1411">
        <f t="shared" ref="AC233:AU233" si="359">$E233*AC594</f>
        <v>0</v>
      </c>
      <c r="AD233" s="1411">
        <f t="shared" si="359"/>
        <v>0</v>
      </c>
      <c r="AE233" s="1411">
        <f t="shared" si="359"/>
        <v>0</v>
      </c>
      <c r="AF233" s="1411">
        <f t="shared" si="359"/>
        <v>0</v>
      </c>
      <c r="AG233" s="1411">
        <f t="shared" si="359"/>
        <v>0</v>
      </c>
      <c r="AH233" s="1411">
        <f t="shared" si="359"/>
        <v>0</v>
      </c>
      <c r="AI233" s="1411">
        <f t="shared" si="359"/>
        <v>0</v>
      </c>
      <c r="AJ233" s="1411">
        <f t="shared" si="359"/>
        <v>0</v>
      </c>
      <c r="AK233" s="1411">
        <f t="shared" si="359"/>
        <v>0</v>
      </c>
      <c r="AL233" s="1411">
        <f t="shared" si="359"/>
        <v>0</v>
      </c>
      <c r="AM233" s="1411">
        <f t="shared" si="359"/>
        <v>0</v>
      </c>
      <c r="AN233" s="1411">
        <f t="shared" si="359"/>
        <v>0</v>
      </c>
      <c r="AO233" s="1411">
        <f t="shared" si="359"/>
        <v>0</v>
      </c>
      <c r="AP233" s="1411">
        <f t="shared" si="359"/>
        <v>0</v>
      </c>
      <c r="AQ233" s="1411">
        <f t="shared" si="359"/>
        <v>0</v>
      </c>
      <c r="AR233" s="1411">
        <f t="shared" si="359"/>
        <v>0</v>
      </c>
      <c r="AS233" s="1411">
        <f t="shared" si="359"/>
        <v>0</v>
      </c>
      <c r="AT233" s="1411">
        <f t="shared" si="359"/>
        <v>0</v>
      </c>
      <c r="AU233" s="1411">
        <f t="shared" si="359"/>
        <v>0</v>
      </c>
      <c r="AV233" s="1411">
        <f t="shared" si="351"/>
        <v>0</v>
      </c>
      <c r="AW233" s="1411"/>
      <c r="AX233" s="1411"/>
      <c r="AY233" s="1411"/>
      <c r="AZ233" s="1411"/>
      <c r="BA233" s="1411"/>
      <c r="BB233" s="1411"/>
      <c r="BC233" s="1411"/>
      <c r="BD233" s="1411"/>
      <c r="BE233" s="1411"/>
      <c r="BF233" s="1411"/>
      <c r="BG233" s="1411"/>
      <c r="BH233" s="1411"/>
      <c r="BI233" s="1411"/>
      <c r="BJ233" s="1411"/>
      <c r="BK233" s="1411"/>
      <c r="BL233" s="1411"/>
      <c r="BM233" s="1411"/>
      <c r="BN233" s="1411"/>
      <c r="BO233" s="1411"/>
      <c r="BP233" s="1411"/>
      <c r="BQ233" s="1411"/>
    </row>
    <row r="234" spans="1:69" s="1412" customFormat="1" ht="12.75">
      <c r="A234" s="1371" t="s">
        <v>1260</v>
      </c>
      <c r="B234" s="248" t="s">
        <v>1009</v>
      </c>
      <c r="C234" s="1410">
        <f>'I4 BO ASSETS'!J23</f>
        <v>0</v>
      </c>
      <c r="D234" s="1411">
        <f t="shared" si="342"/>
        <v>0</v>
      </c>
      <c r="E234" s="1411">
        <f t="shared" si="342"/>
        <v>0</v>
      </c>
      <c r="F234" s="1411">
        <f t="shared" si="347"/>
        <v>0</v>
      </c>
      <c r="G234" s="1411">
        <f t="shared" si="343"/>
        <v>0</v>
      </c>
      <c r="H234" s="1411">
        <f t="shared" ref="H234:Z234" si="360">$D234*H595</f>
        <v>0</v>
      </c>
      <c r="I234" s="1411">
        <f t="shared" si="360"/>
        <v>0</v>
      </c>
      <c r="J234" s="1411">
        <f t="shared" si="360"/>
        <v>0</v>
      </c>
      <c r="K234" s="1411">
        <f t="shared" si="360"/>
        <v>0</v>
      </c>
      <c r="L234" s="1411">
        <f t="shared" si="360"/>
        <v>0</v>
      </c>
      <c r="M234" s="1411">
        <f t="shared" si="360"/>
        <v>0</v>
      </c>
      <c r="N234" s="1411">
        <f t="shared" si="360"/>
        <v>0</v>
      </c>
      <c r="O234" s="1411">
        <f t="shared" si="360"/>
        <v>0</v>
      </c>
      <c r="P234" s="1411">
        <f t="shared" si="360"/>
        <v>0</v>
      </c>
      <c r="Q234" s="1411">
        <f t="shared" si="360"/>
        <v>0</v>
      </c>
      <c r="R234" s="1411">
        <f t="shared" si="360"/>
        <v>0</v>
      </c>
      <c r="S234" s="1411">
        <f t="shared" si="360"/>
        <v>0</v>
      </c>
      <c r="T234" s="1411">
        <f t="shared" si="360"/>
        <v>0</v>
      </c>
      <c r="U234" s="1411">
        <f t="shared" si="360"/>
        <v>0</v>
      </c>
      <c r="V234" s="1411">
        <f t="shared" si="360"/>
        <v>0</v>
      </c>
      <c r="W234" s="1411">
        <f t="shared" si="360"/>
        <v>0</v>
      </c>
      <c r="X234" s="1411">
        <f t="shared" si="360"/>
        <v>0</v>
      </c>
      <c r="Y234" s="1411">
        <f t="shared" si="360"/>
        <v>0</v>
      </c>
      <c r="Z234" s="1411">
        <f t="shared" si="360"/>
        <v>0</v>
      </c>
      <c r="AA234" s="1411">
        <f t="shared" si="349"/>
        <v>0</v>
      </c>
      <c r="AB234" s="1411">
        <f t="shared" si="345"/>
        <v>0</v>
      </c>
      <c r="AC234" s="1411">
        <f t="shared" ref="AC234:AU234" si="361">$E234*AC595</f>
        <v>0</v>
      </c>
      <c r="AD234" s="1411">
        <f t="shared" si="361"/>
        <v>0</v>
      </c>
      <c r="AE234" s="1411">
        <f t="shared" si="361"/>
        <v>0</v>
      </c>
      <c r="AF234" s="1411">
        <f t="shared" si="361"/>
        <v>0</v>
      </c>
      <c r="AG234" s="1411">
        <f t="shared" si="361"/>
        <v>0</v>
      </c>
      <c r="AH234" s="1411">
        <f t="shared" si="361"/>
        <v>0</v>
      </c>
      <c r="AI234" s="1411">
        <f t="shared" si="361"/>
        <v>0</v>
      </c>
      <c r="AJ234" s="1411">
        <f t="shared" si="361"/>
        <v>0</v>
      </c>
      <c r="AK234" s="1411">
        <f t="shared" si="361"/>
        <v>0</v>
      </c>
      <c r="AL234" s="1411">
        <f t="shared" si="361"/>
        <v>0</v>
      </c>
      <c r="AM234" s="1411">
        <f t="shared" si="361"/>
        <v>0</v>
      </c>
      <c r="AN234" s="1411">
        <f t="shared" si="361"/>
        <v>0</v>
      </c>
      <c r="AO234" s="1411">
        <f t="shared" si="361"/>
        <v>0</v>
      </c>
      <c r="AP234" s="1411">
        <f t="shared" si="361"/>
        <v>0</v>
      </c>
      <c r="AQ234" s="1411">
        <f t="shared" si="361"/>
        <v>0</v>
      </c>
      <c r="AR234" s="1411">
        <f t="shared" si="361"/>
        <v>0</v>
      </c>
      <c r="AS234" s="1411">
        <f t="shared" si="361"/>
        <v>0</v>
      </c>
      <c r="AT234" s="1411">
        <f t="shared" si="361"/>
        <v>0</v>
      </c>
      <c r="AU234" s="1411">
        <f t="shared" si="361"/>
        <v>0</v>
      </c>
      <c r="AV234" s="1411">
        <f t="shared" si="351"/>
        <v>0</v>
      </c>
      <c r="AW234" s="1411"/>
      <c r="AX234" s="1411"/>
      <c r="AY234" s="1411"/>
      <c r="AZ234" s="1411"/>
      <c r="BA234" s="1411"/>
      <c r="BB234" s="1411"/>
      <c r="BC234" s="1411"/>
      <c r="BD234" s="1411"/>
      <c r="BE234" s="1411"/>
      <c r="BF234" s="1411"/>
      <c r="BG234" s="1411"/>
      <c r="BH234" s="1411"/>
      <c r="BI234" s="1411"/>
      <c r="BJ234" s="1411"/>
      <c r="BK234" s="1411"/>
      <c r="BL234" s="1411"/>
      <c r="BM234" s="1411"/>
      <c r="BN234" s="1411"/>
      <c r="BO234" s="1411"/>
      <c r="BP234" s="1411"/>
      <c r="BQ234" s="1411"/>
    </row>
    <row r="235" spans="1:69" s="1412" customFormat="1" ht="12.75">
      <c r="A235" s="1371">
        <v>1808</v>
      </c>
      <c r="B235" s="248" t="s">
        <v>238</v>
      </c>
      <c r="C235" s="1410">
        <f>'I4 BO ASSETS'!J24</f>
        <v>0</v>
      </c>
      <c r="D235" s="1411">
        <f t="shared" si="342"/>
        <v>0</v>
      </c>
      <c r="E235" s="1411">
        <f t="shared" si="342"/>
        <v>0</v>
      </c>
      <c r="F235" s="1411">
        <f t="shared" si="347"/>
        <v>0</v>
      </c>
      <c r="G235" s="1411">
        <f t="shared" si="343"/>
        <v>0</v>
      </c>
      <c r="H235" s="1411">
        <f t="shared" ref="H235:Z235" si="362">$D235*H596</f>
        <v>0</v>
      </c>
      <c r="I235" s="1411">
        <f t="shared" si="362"/>
        <v>0</v>
      </c>
      <c r="J235" s="1411">
        <f t="shared" si="362"/>
        <v>0</v>
      </c>
      <c r="K235" s="1411">
        <f t="shared" si="362"/>
        <v>0</v>
      </c>
      <c r="L235" s="1411">
        <f t="shared" si="362"/>
        <v>0</v>
      </c>
      <c r="M235" s="1411">
        <f t="shared" si="362"/>
        <v>0</v>
      </c>
      <c r="N235" s="1411">
        <f t="shared" si="362"/>
        <v>0</v>
      </c>
      <c r="O235" s="1411">
        <f t="shared" si="362"/>
        <v>0</v>
      </c>
      <c r="P235" s="1411">
        <f t="shared" si="362"/>
        <v>0</v>
      </c>
      <c r="Q235" s="1411">
        <f t="shared" si="362"/>
        <v>0</v>
      </c>
      <c r="R235" s="1411">
        <f t="shared" si="362"/>
        <v>0</v>
      </c>
      <c r="S235" s="1411">
        <f t="shared" si="362"/>
        <v>0</v>
      </c>
      <c r="T235" s="1411">
        <f t="shared" si="362"/>
        <v>0</v>
      </c>
      <c r="U235" s="1411">
        <f t="shared" si="362"/>
        <v>0</v>
      </c>
      <c r="V235" s="1411">
        <f t="shared" si="362"/>
        <v>0</v>
      </c>
      <c r="W235" s="1411">
        <f t="shared" si="362"/>
        <v>0</v>
      </c>
      <c r="X235" s="1411">
        <f t="shared" si="362"/>
        <v>0</v>
      </c>
      <c r="Y235" s="1411">
        <f t="shared" si="362"/>
        <v>0</v>
      </c>
      <c r="Z235" s="1411">
        <f t="shared" si="362"/>
        <v>0</v>
      </c>
      <c r="AA235" s="1411">
        <f t="shared" si="349"/>
        <v>0</v>
      </c>
      <c r="AB235" s="1411">
        <f t="shared" si="345"/>
        <v>0</v>
      </c>
      <c r="AC235" s="1411">
        <f t="shared" ref="AC235:AU235" si="363">$E235*AC596</f>
        <v>0</v>
      </c>
      <c r="AD235" s="1411">
        <f t="shared" si="363"/>
        <v>0</v>
      </c>
      <c r="AE235" s="1411">
        <f t="shared" si="363"/>
        <v>0</v>
      </c>
      <c r="AF235" s="1411">
        <f t="shared" si="363"/>
        <v>0</v>
      </c>
      <c r="AG235" s="1411">
        <f t="shared" si="363"/>
        <v>0</v>
      </c>
      <c r="AH235" s="1411">
        <f t="shared" si="363"/>
        <v>0</v>
      </c>
      <c r="AI235" s="1411">
        <f t="shared" si="363"/>
        <v>0</v>
      </c>
      <c r="AJ235" s="1411">
        <f t="shared" si="363"/>
        <v>0</v>
      </c>
      <c r="AK235" s="1411">
        <f t="shared" si="363"/>
        <v>0</v>
      </c>
      <c r="AL235" s="1411">
        <f t="shared" si="363"/>
        <v>0</v>
      </c>
      <c r="AM235" s="1411">
        <f t="shared" si="363"/>
        <v>0</v>
      </c>
      <c r="AN235" s="1411">
        <f t="shared" si="363"/>
        <v>0</v>
      </c>
      <c r="AO235" s="1411">
        <f t="shared" si="363"/>
        <v>0</v>
      </c>
      <c r="AP235" s="1411">
        <f t="shared" si="363"/>
        <v>0</v>
      </c>
      <c r="AQ235" s="1411">
        <f t="shared" si="363"/>
        <v>0</v>
      </c>
      <c r="AR235" s="1411">
        <f t="shared" si="363"/>
        <v>0</v>
      </c>
      <c r="AS235" s="1411">
        <f t="shared" si="363"/>
        <v>0</v>
      </c>
      <c r="AT235" s="1411">
        <f t="shared" si="363"/>
        <v>0</v>
      </c>
      <c r="AU235" s="1411">
        <f t="shared" si="363"/>
        <v>0</v>
      </c>
      <c r="AV235" s="1411">
        <f t="shared" si="351"/>
        <v>0</v>
      </c>
      <c r="AW235" s="1411"/>
      <c r="AX235" s="1411"/>
      <c r="AY235" s="1411"/>
      <c r="AZ235" s="1411"/>
      <c r="BA235" s="1411"/>
      <c r="BB235" s="1411"/>
      <c r="BC235" s="1411"/>
      <c r="BD235" s="1411"/>
      <c r="BE235" s="1411"/>
      <c r="BF235" s="1411"/>
      <c r="BG235" s="1411"/>
      <c r="BH235" s="1411"/>
      <c r="BI235" s="1411"/>
      <c r="BJ235" s="1411"/>
      <c r="BK235" s="1411"/>
      <c r="BL235" s="1411"/>
      <c r="BM235" s="1411"/>
      <c r="BN235" s="1411"/>
      <c r="BO235" s="1411"/>
      <c r="BP235" s="1411"/>
      <c r="BQ235" s="1411"/>
    </row>
    <row r="236" spans="1:69" s="1412" customFormat="1" ht="12.75">
      <c r="A236" s="1371" t="s">
        <v>1261</v>
      </c>
      <c r="B236" s="248" t="s">
        <v>1010</v>
      </c>
      <c r="C236" s="1410">
        <f>'I4 BO ASSETS'!J25</f>
        <v>0</v>
      </c>
      <c r="D236" s="1411">
        <f t="shared" si="342"/>
        <v>0</v>
      </c>
      <c r="E236" s="1411">
        <f t="shared" si="342"/>
        <v>0</v>
      </c>
      <c r="F236" s="1411">
        <f t="shared" si="347"/>
        <v>0</v>
      </c>
      <c r="G236" s="1411">
        <f t="shared" si="343"/>
        <v>0</v>
      </c>
      <c r="H236" s="1411">
        <f t="shared" ref="H236:Z236" si="364">$D236*H597</f>
        <v>0</v>
      </c>
      <c r="I236" s="1411">
        <f t="shared" si="364"/>
        <v>0</v>
      </c>
      <c r="J236" s="1411">
        <f t="shared" si="364"/>
        <v>0</v>
      </c>
      <c r="K236" s="1411">
        <f t="shared" si="364"/>
        <v>0</v>
      </c>
      <c r="L236" s="1411">
        <f t="shared" si="364"/>
        <v>0</v>
      </c>
      <c r="M236" s="1411">
        <f t="shared" si="364"/>
        <v>0</v>
      </c>
      <c r="N236" s="1411">
        <f t="shared" si="364"/>
        <v>0</v>
      </c>
      <c r="O236" s="1411">
        <f t="shared" si="364"/>
        <v>0</v>
      </c>
      <c r="P236" s="1411">
        <f t="shared" si="364"/>
        <v>0</v>
      </c>
      <c r="Q236" s="1411">
        <f t="shared" si="364"/>
        <v>0</v>
      </c>
      <c r="R236" s="1411">
        <f t="shared" si="364"/>
        <v>0</v>
      </c>
      <c r="S236" s="1411">
        <f t="shared" si="364"/>
        <v>0</v>
      </c>
      <c r="T236" s="1411">
        <f t="shared" si="364"/>
        <v>0</v>
      </c>
      <c r="U236" s="1411">
        <f t="shared" si="364"/>
        <v>0</v>
      </c>
      <c r="V236" s="1411">
        <f t="shared" si="364"/>
        <v>0</v>
      </c>
      <c r="W236" s="1411">
        <f t="shared" si="364"/>
        <v>0</v>
      </c>
      <c r="X236" s="1411">
        <f t="shared" si="364"/>
        <v>0</v>
      </c>
      <c r="Y236" s="1411">
        <f t="shared" si="364"/>
        <v>0</v>
      </c>
      <c r="Z236" s="1411">
        <f t="shared" si="364"/>
        <v>0</v>
      </c>
      <c r="AA236" s="1411">
        <f t="shared" si="349"/>
        <v>0</v>
      </c>
      <c r="AB236" s="1411">
        <f t="shared" si="345"/>
        <v>0</v>
      </c>
      <c r="AC236" s="1411">
        <f t="shared" ref="AC236:AU236" si="365">$E236*AC597</f>
        <v>0</v>
      </c>
      <c r="AD236" s="1411">
        <f t="shared" si="365"/>
        <v>0</v>
      </c>
      <c r="AE236" s="1411">
        <f t="shared" si="365"/>
        <v>0</v>
      </c>
      <c r="AF236" s="1411">
        <f t="shared" si="365"/>
        <v>0</v>
      </c>
      <c r="AG236" s="1411">
        <f t="shared" si="365"/>
        <v>0</v>
      </c>
      <c r="AH236" s="1411">
        <f t="shared" si="365"/>
        <v>0</v>
      </c>
      <c r="AI236" s="1411">
        <f t="shared" si="365"/>
        <v>0</v>
      </c>
      <c r="AJ236" s="1411">
        <f t="shared" si="365"/>
        <v>0</v>
      </c>
      <c r="AK236" s="1411">
        <f t="shared" si="365"/>
        <v>0</v>
      </c>
      <c r="AL236" s="1411">
        <f t="shared" si="365"/>
        <v>0</v>
      </c>
      <c r="AM236" s="1411">
        <f t="shared" si="365"/>
        <v>0</v>
      </c>
      <c r="AN236" s="1411">
        <f t="shared" si="365"/>
        <v>0</v>
      </c>
      <c r="AO236" s="1411">
        <f t="shared" si="365"/>
        <v>0</v>
      </c>
      <c r="AP236" s="1411">
        <f t="shared" si="365"/>
        <v>0</v>
      </c>
      <c r="AQ236" s="1411">
        <f t="shared" si="365"/>
        <v>0</v>
      </c>
      <c r="AR236" s="1411">
        <f t="shared" si="365"/>
        <v>0</v>
      </c>
      <c r="AS236" s="1411">
        <f t="shared" si="365"/>
        <v>0</v>
      </c>
      <c r="AT236" s="1411">
        <f t="shared" si="365"/>
        <v>0</v>
      </c>
      <c r="AU236" s="1411">
        <f t="shared" si="365"/>
        <v>0</v>
      </c>
      <c r="AV236" s="1411">
        <f t="shared" si="351"/>
        <v>0</v>
      </c>
      <c r="AW236" s="1411"/>
      <c r="AX236" s="1411"/>
      <c r="AY236" s="1411"/>
      <c r="AZ236" s="1411"/>
      <c r="BA236" s="1411"/>
      <c r="BB236" s="1411"/>
      <c r="BC236" s="1411"/>
      <c r="BD236" s="1411"/>
      <c r="BE236" s="1411"/>
      <c r="BF236" s="1411"/>
      <c r="BG236" s="1411"/>
      <c r="BH236" s="1411"/>
      <c r="BI236" s="1411"/>
      <c r="BJ236" s="1411"/>
      <c r="BK236" s="1411"/>
      <c r="BL236" s="1411"/>
      <c r="BM236" s="1411"/>
      <c r="BN236" s="1411"/>
      <c r="BO236" s="1411"/>
      <c r="BP236" s="1411"/>
      <c r="BQ236" s="1411"/>
    </row>
    <row r="237" spans="1:69" s="1412" customFormat="1" ht="12.75">
      <c r="A237" s="1371" t="s">
        <v>1262</v>
      </c>
      <c r="B237" s="248" t="s">
        <v>1011</v>
      </c>
      <c r="C237" s="1410">
        <f>'I4 BO ASSETS'!J26</f>
        <v>0</v>
      </c>
      <c r="D237" s="1411">
        <f t="shared" si="342"/>
        <v>0</v>
      </c>
      <c r="E237" s="1411">
        <f t="shared" si="342"/>
        <v>0</v>
      </c>
      <c r="F237" s="1411">
        <f t="shared" si="347"/>
        <v>0</v>
      </c>
      <c r="G237" s="1411">
        <f t="shared" si="343"/>
        <v>0</v>
      </c>
      <c r="H237" s="1411">
        <f t="shared" ref="H237:Z237" si="366">$D237*H598</f>
        <v>0</v>
      </c>
      <c r="I237" s="1411">
        <f t="shared" si="366"/>
        <v>0</v>
      </c>
      <c r="J237" s="1411">
        <f t="shared" si="366"/>
        <v>0</v>
      </c>
      <c r="K237" s="1411">
        <f t="shared" si="366"/>
        <v>0</v>
      </c>
      <c r="L237" s="1411">
        <f t="shared" si="366"/>
        <v>0</v>
      </c>
      <c r="M237" s="1411">
        <f t="shared" si="366"/>
        <v>0</v>
      </c>
      <c r="N237" s="1411">
        <f t="shared" si="366"/>
        <v>0</v>
      </c>
      <c r="O237" s="1411">
        <f t="shared" si="366"/>
        <v>0</v>
      </c>
      <c r="P237" s="1411">
        <f t="shared" si="366"/>
        <v>0</v>
      </c>
      <c r="Q237" s="1411">
        <f t="shared" si="366"/>
        <v>0</v>
      </c>
      <c r="R237" s="1411">
        <f t="shared" si="366"/>
        <v>0</v>
      </c>
      <c r="S237" s="1411">
        <f t="shared" si="366"/>
        <v>0</v>
      </c>
      <c r="T237" s="1411">
        <f t="shared" si="366"/>
        <v>0</v>
      </c>
      <c r="U237" s="1411">
        <f t="shared" si="366"/>
        <v>0</v>
      </c>
      <c r="V237" s="1411">
        <f t="shared" si="366"/>
        <v>0</v>
      </c>
      <c r="W237" s="1411">
        <f t="shared" si="366"/>
        <v>0</v>
      </c>
      <c r="X237" s="1411">
        <f t="shared" si="366"/>
        <v>0</v>
      </c>
      <c r="Y237" s="1411">
        <f t="shared" si="366"/>
        <v>0</v>
      </c>
      <c r="Z237" s="1411">
        <f t="shared" si="366"/>
        <v>0</v>
      </c>
      <c r="AA237" s="1411">
        <f t="shared" si="349"/>
        <v>0</v>
      </c>
      <c r="AB237" s="1411">
        <f t="shared" si="345"/>
        <v>0</v>
      </c>
      <c r="AC237" s="1411">
        <f t="shared" ref="AC237:AU237" si="367">$E237*AC598</f>
        <v>0</v>
      </c>
      <c r="AD237" s="1411">
        <f t="shared" si="367"/>
        <v>0</v>
      </c>
      <c r="AE237" s="1411">
        <f t="shared" si="367"/>
        <v>0</v>
      </c>
      <c r="AF237" s="1411">
        <f t="shared" si="367"/>
        <v>0</v>
      </c>
      <c r="AG237" s="1411">
        <f t="shared" si="367"/>
        <v>0</v>
      </c>
      <c r="AH237" s="1411">
        <f t="shared" si="367"/>
        <v>0</v>
      </c>
      <c r="AI237" s="1411">
        <f t="shared" si="367"/>
        <v>0</v>
      </c>
      <c r="AJ237" s="1411">
        <f t="shared" si="367"/>
        <v>0</v>
      </c>
      <c r="AK237" s="1411">
        <f t="shared" si="367"/>
        <v>0</v>
      </c>
      <c r="AL237" s="1411">
        <f t="shared" si="367"/>
        <v>0</v>
      </c>
      <c r="AM237" s="1411">
        <f t="shared" si="367"/>
        <v>0</v>
      </c>
      <c r="AN237" s="1411">
        <f t="shared" si="367"/>
        <v>0</v>
      </c>
      <c r="AO237" s="1411">
        <f t="shared" si="367"/>
        <v>0</v>
      </c>
      <c r="AP237" s="1411">
        <f t="shared" si="367"/>
        <v>0</v>
      </c>
      <c r="AQ237" s="1411">
        <f t="shared" si="367"/>
        <v>0</v>
      </c>
      <c r="AR237" s="1411">
        <f t="shared" si="367"/>
        <v>0</v>
      </c>
      <c r="AS237" s="1411">
        <f t="shared" si="367"/>
        <v>0</v>
      </c>
      <c r="AT237" s="1411">
        <f t="shared" si="367"/>
        <v>0</v>
      </c>
      <c r="AU237" s="1411">
        <f t="shared" si="367"/>
        <v>0</v>
      </c>
      <c r="AV237" s="1411">
        <f t="shared" si="351"/>
        <v>0</v>
      </c>
      <c r="AW237" s="1411"/>
      <c r="AX237" s="1411"/>
      <c r="AY237" s="1411"/>
      <c r="AZ237" s="1411"/>
      <c r="BA237" s="1411"/>
      <c r="BB237" s="1411"/>
      <c r="BC237" s="1411"/>
      <c r="BD237" s="1411"/>
      <c r="BE237" s="1411"/>
      <c r="BF237" s="1411"/>
      <c r="BG237" s="1411"/>
      <c r="BH237" s="1411"/>
      <c r="BI237" s="1411"/>
      <c r="BJ237" s="1411"/>
      <c r="BK237" s="1411"/>
      <c r="BL237" s="1411"/>
      <c r="BM237" s="1411"/>
      <c r="BN237" s="1411"/>
      <c r="BO237" s="1411"/>
      <c r="BP237" s="1411"/>
      <c r="BQ237" s="1411"/>
    </row>
    <row r="238" spans="1:69" s="1412" customFormat="1" ht="12.75">
      <c r="A238" s="1371">
        <v>1810</v>
      </c>
      <c r="B238" s="248" t="s">
        <v>239</v>
      </c>
      <c r="C238" s="1410">
        <f>'I4 BO ASSETS'!J27</f>
        <v>0</v>
      </c>
      <c r="D238" s="1411">
        <f t="shared" si="342"/>
        <v>0</v>
      </c>
      <c r="E238" s="1411">
        <f t="shared" si="342"/>
        <v>0</v>
      </c>
      <c r="F238" s="1411">
        <f t="shared" si="347"/>
        <v>0</v>
      </c>
      <c r="G238" s="1411">
        <f t="shared" si="343"/>
        <v>0</v>
      </c>
      <c r="H238" s="1411">
        <f t="shared" ref="H238:Z238" si="368">$D238*H599</f>
        <v>0</v>
      </c>
      <c r="I238" s="1411">
        <f t="shared" si="368"/>
        <v>0</v>
      </c>
      <c r="J238" s="1411">
        <f t="shared" si="368"/>
        <v>0</v>
      </c>
      <c r="K238" s="1411">
        <f t="shared" si="368"/>
        <v>0</v>
      </c>
      <c r="L238" s="1411">
        <f t="shared" si="368"/>
        <v>0</v>
      </c>
      <c r="M238" s="1411">
        <f t="shared" si="368"/>
        <v>0</v>
      </c>
      <c r="N238" s="1411">
        <f t="shared" si="368"/>
        <v>0</v>
      </c>
      <c r="O238" s="1411">
        <f t="shared" si="368"/>
        <v>0</v>
      </c>
      <c r="P238" s="1411">
        <f t="shared" si="368"/>
        <v>0</v>
      </c>
      <c r="Q238" s="1411">
        <f t="shared" si="368"/>
        <v>0</v>
      </c>
      <c r="R238" s="1411">
        <f t="shared" si="368"/>
        <v>0</v>
      </c>
      <c r="S238" s="1411">
        <f t="shared" si="368"/>
        <v>0</v>
      </c>
      <c r="T238" s="1411">
        <f t="shared" si="368"/>
        <v>0</v>
      </c>
      <c r="U238" s="1411">
        <f t="shared" si="368"/>
        <v>0</v>
      </c>
      <c r="V238" s="1411">
        <f t="shared" si="368"/>
        <v>0</v>
      </c>
      <c r="W238" s="1411">
        <f t="shared" si="368"/>
        <v>0</v>
      </c>
      <c r="X238" s="1411">
        <f t="shared" si="368"/>
        <v>0</v>
      </c>
      <c r="Y238" s="1411">
        <f t="shared" si="368"/>
        <v>0</v>
      </c>
      <c r="Z238" s="1411">
        <f t="shared" si="368"/>
        <v>0</v>
      </c>
      <c r="AA238" s="1411">
        <f t="shared" si="349"/>
        <v>0</v>
      </c>
      <c r="AB238" s="1411">
        <f t="shared" si="345"/>
        <v>0</v>
      </c>
      <c r="AC238" s="1411">
        <f t="shared" ref="AC238:AU238" si="369">$E238*AC599</f>
        <v>0</v>
      </c>
      <c r="AD238" s="1411">
        <f t="shared" si="369"/>
        <v>0</v>
      </c>
      <c r="AE238" s="1411">
        <f t="shared" si="369"/>
        <v>0</v>
      </c>
      <c r="AF238" s="1411">
        <f t="shared" si="369"/>
        <v>0</v>
      </c>
      <c r="AG238" s="1411">
        <f t="shared" si="369"/>
        <v>0</v>
      </c>
      <c r="AH238" s="1411">
        <f t="shared" si="369"/>
        <v>0</v>
      </c>
      <c r="AI238" s="1411">
        <f t="shared" si="369"/>
        <v>0</v>
      </c>
      <c r="AJ238" s="1411">
        <f t="shared" si="369"/>
        <v>0</v>
      </c>
      <c r="AK238" s="1411">
        <f t="shared" si="369"/>
        <v>0</v>
      </c>
      <c r="AL238" s="1411">
        <f t="shared" si="369"/>
        <v>0</v>
      </c>
      <c r="AM238" s="1411">
        <f t="shared" si="369"/>
        <v>0</v>
      </c>
      <c r="AN238" s="1411">
        <f t="shared" si="369"/>
        <v>0</v>
      </c>
      <c r="AO238" s="1411">
        <f t="shared" si="369"/>
        <v>0</v>
      </c>
      <c r="AP238" s="1411">
        <f t="shared" si="369"/>
        <v>0</v>
      </c>
      <c r="AQ238" s="1411">
        <f t="shared" si="369"/>
        <v>0</v>
      </c>
      <c r="AR238" s="1411">
        <f t="shared" si="369"/>
        <v>0</v>
      </c>
      <c r="AS238" s="1411">
        <f t="shared" si="369"/>
        <v>0</v>
      </c>
      <c r="AT238" s="1411">
        <f t="shared" si="369"/>
        <v>0</v>
      </c>
      <c r="AU238" s="1411">
        <f t="shared" si="369"/>
        <v>0</v>
      </c>
      <c r="AV238" s="1411">
        <f t="shared" si="351"/>
        <v>0</v>
      </c>
      <c r="AW238" s="1411"/>
      <c r="AX238" s="1411"/>
      <c r="AY238" s="1411"/>
      <c r="AZ238" s="1411"/>
      <c r="BA238" s="1411"/>
      <c r="BB238" s="1411"/>
      <c r="BC238" s="1411"/>
      <c r="BD238" s="1411"/>
      <c r="BE238" s="1411"/>
      <c r="BF238" s="1411"/>
      <c r="BG238" s="1411"/>
      <c r="BH238" s="1411"/>
      <c r="BI238" s="1411"/>
      <c r="BJ238" s="1411"/>
      <c r="BK238" s="1411"/>
      <c r="BL238" s="1411"/>
      <c r="BM238" s="1411"/>
      <c r="BN238" s="1411"/>
      <c r="BO238" s="1411"/>
      <c r="BP238" s="1411"/>
      <c r="BQ238" s="1411"/>
    </row>
    <row r="239" spans="1:69" s="1412" customFormat="1" ht="12.75">
      <c r="A239" s="1371" t="s">
        <v>1263</v>
      </c>
      <c r="B239" s="248" t="s">
        <v>1030</v>
      </c>
      <c r="C239" s="1410">
        <f>'I4 BO ASSETS'!J28</f>
        <v>0</v>
      </c>
      <c r="D239" s="1411">
        <f t="shared" si="342"/>
        <v>0</v>
      </c>
      <c r="E239" s="1411">
        <f t="shared" si="342"/>
        <v>0</v>
      </c>
      <c r="F239" s="1411">
        <f t="shared" si="347"/>
        <v>0</v>
      </c>
      <c r="G239" s="1411">
        <f t="shared" si="343"/>
        <v>0</v>
      </c>
      <c r="H239" s="1411">
        <f t="shared" ref="H239:Z239" si="370">$D239*H600</f>
        <v>0</v>
      </c>
      <c r="I239" s="1411">
        <f t="shared" si="370"/>
        <v>0</v>
      </c>
      <c r="J239" s="1411">
        <f t="shared" si="370"/>
        <v>0</v>
      </c>
      <c r="K239" s="1411">
        <f t="shared" si="370"/>
        <v>0</v>
      </c>
      <c r="L239" s="1411">
        <f t="shared" si="370"/>
        <v>0</v>
      </c>
      <c r="M239" s="1411">
        <f t="shared" si="370"/>
        <v>0</v>
      </c>
      <c r="N239" s="1411">
        <f t="shared" si="370"/>
        <v>0</v>
      </c>
      <c r="O239" s="1411">
        <f t="shared" si="370"/>
        <v>0</v>
      </c>
      <c r="P239" s="1411">
        <f t="shared" si="370"/>
        <v>0</v>
      </c>
      <c r="Q239" s="1411">
        <f t="shared" si="370"/>
        <v>0</v>
      </c>
      <c r="R239" s="1411">
        <f t="shared" si="370"/>
        <v>0</v>
      </c>
      <c r="S239" s="1411">
        <f t="shared" si="370"/>
        <v>0</v>
      </c>
      <c r="T239" s="1411">
        <f t="shared" si="370"/>
        <v>0</v>
      </c>
      <c r="U239" s="1411">
        <f t="shared" si="370"/>
        <v>0</v>
      </c>
      <c r="V239" s="1411">
        <f t="shared" si="370"/>
        <v>0</v>
      </c>
      <c r="W239" s="1411">
        <f t="shared" si="370"/>
        <v>0</v>
      </c>
      <c r="X239" s="1411">
        <f t="shared" si="370"/>
        <v>0</v>
      </c>
      <c r="Y239" s="1411">
        <f t="shared" si="370"/>
        <v>0</v>
      </c>
      <c r="Z239" s="1411">
        <f t="shared" si="370"/>
        <v>0</v>
      </c>
      <c r="AA239" s="1411">
        <f t="shared" si="349"/>
        <v>0</v>
      </c>
      <c r="AB239" s="1411">
        <f t="shared" si="345"/>
        <v>0</v>
      </c>
      <c r="AC239" s="1411">
        <f t="shared" ref="AC239:AU239" si="371">$E239*AC600</f>
        <v>0</v>
      </c>
      <c r="AD239" s="1411">
        <f t="shared" si="371"/>
        <v>0</v>
      </c>
      <c r="AE239" s="1411">
        <f t="shared" si="371"/>
        <v>0</v>
      </c>
      <c r="AF239" s="1411">
        <f t="shared" si="371"/>
        <v>0</v>
      </c>
      <c r="AG239" s="1411">
        <f t="shared" si="371"/>
        <v>0</v>
      </c>
      <c r="AH239" s="1411">
        <f t="shared" si="371"/>
        <v>0</v>
      </c>
      <c r="AI239" s="1411">
        <f t="shared" si="371"/>
        <v>0</v>
      </c>
      <c r="AJ239" s="1411">
        <f t="shared" si="371"/>
        <v>0</v>
      </c>
      <c r="AK239" s="1411">
        <f t="shared" si="371"/>
        <v>0</v>
      </c>
      <c r="AL239" s="1411">
        <f t="shared" si="371"/>
        <v>0</v>
      </c>
      <c r="AM239" s="1411">
        <f t="shared" si="371"/>
        <v>0</v>
      </c>
      <c r="AN239" s="1411">
        <f t="shared" si="371"/>
        <v>0</v>
      </c>
      <c r="AO239" s="1411">
        <f t="shared" si="371"/>
        <v>0</v>
      </c>
      <c r="AP239" s="1411">
        <f t="shared" si="371"/>
        <v>0</v>
      </c>
      <c r="AQ239" s="1411">
        <f t="shared" si="371"/>
        <v>0</v>
      </c>
      <c r="AR239" s="1411">
        <f t="shared" si="371"/>
        <v>0</v>
      </c>
      <c r="AS239" s="1411">
        <f t="shared" si="371"/>
        <v>0</v>
      </c>
      <c r="AT239" s="1411">
        <f t="shared" si="371"/>
        <v>0</v>
      </c>
      <c r="AU239" s="1411">
        <f t="shared" si="371"/>
        <v>0</v>
      </c>
      <c r="AV239" s="1411">
        <f t="shared" si="351"/>
        <v>0</v>
      </c>
      <c r="AW239" s="1411"/>
      <c r="AX239" s="1411"/>
      <c r="AY239" s="1411"/>
      <c r="AZ239" s="1411"/>
      <c r="BA239" s="1411"/>
      <c r="BB239" s="1411"/>
      <c r="BC239" s="1411"/>
      <c r="BD239" s="1411"/>
      <c r="BE239" s="1411"/>
      <c r="BF239" s="1411"/>
      <c r="BG239" s="1411"/>
      <c r="BH239" s="1411"/>
      <c r="BI239" s="1411"/>
      <c r="BJ239" s="1411"/>
      <c r="BK239" s="1411"/>
      <c r="BL239" s="1411"/>
      <c r="BM239" s="1411"/>
      <c r="BN239" s="1411"/>
      <c r="BO239" s="1411"/>
      <c r="BP239" s="1411"/>
      <c r="BQ239" s="1411"/>
    </row>
    <row r="240" spans="1:69" s="1412" customFormat="1" ht="12.75">
      <c r="A240" s="1371" t="s">
        <v>1264</v>
      </c>
      <c r="B240" s="248" t="s">
        <v>1031</v>
      </c>
      <c r="C240" s="1410">
        <f>'I4 BO ASSETS'!J29</f>
        <v>0</v>
      </c>
      <c r="D240" s="1411">
        <f t="shared" si="342"/>
        <v>0</v>
      </c>
      <c r="E240" s="1411">
        <f t="shared" si="342"/>
        <v>0</v>
      </c>
      <c r="F240" s="1411">
        <f t="shared" si="347"/>
        <v>0</v>
      </c>
      <c r="G240" s="1411">
        <f t="shared" si="343"/>
        <v>0</v>
      </c>
      <c r="H240" s="1411">
        <f t="shared" ref="H240:Z240" si="372">$D240*H601</f>
        <v>0</v>
      </c>
      <c r="I240" s="1411">
        <f t="shared" si="372"/>
        <v>0</v>
      </c>
      <c r="J240" s="1411">
        <f t="shared" si="372"/>
        <v>0</v>
      </c>
      <c r="K240" s="1411">
        <f t="shared" si="372"/>
        <v>0</v>
      </c>
      <c r="L240" s="1411">
        <f t="shared" si="372"/>
        <v>0</v>
      </c>
      <c r="M240" s="1411">
        <f t="shared" si="372"/>
        <v>0</v>
      </c>
      <c r="N240" s="1411">
        <f t="shared" si="372"/>
        <v>0</v>
      </c>
      <c r="O240" s="1411">
        <f t="shared" si="372"/>
        <v>0</v>
      </c>
      <c r="P240" s="1411">
        <f t="shared" si="372"/>
        <v>0</v>
      </c>
      <c r="Q240" s="1411">
        <f t="shared" si="372"/>
        <v>0</v>
      </c>
      <c r="R240" s="1411">
        <f t="shared" si="372"/>
        <v>0</v>
      </c>
      <c r="S240" s="1411">
        <f t="shared" si="372"/>
        <v>0</v>
      </c>
      <c r="T240" s="1411">
        <f t="shared" si="372"/>
        <v>0</v>
      </c>
      <c r="U240" s="1411">
        <f t="shared" si="372"/>
        <v>0</v>
      </c>
      <c r="V240" s="1411">
        <f t="shared" si="372"/>
        <v>0</v>
      </c>
      <c r="W240" s="1411">
        <f t="shared" si="372"/>
        <v>0</v>
      </c>
      <c r="X240" s="1411">
        <f t="shared" si="372"/>
        <v>0</v>
      </c>
      <c r="Y240" s="1411">
        <f t="shared" si="372"/>
        <v>0</v>
      </c>
      <c r="Z240" s="1411">
        <f t="shared" si="372"/>
        <v>0</v>
      </c>
      <c r="AA240" s="1411">
        <f t="shared" si="349"/>
        <v>0</v>
      </c>
      <c r="AB240" s="1411">
        <f t="shared" si="345"/>
        <v>0</v>
      </c>
      <c r="AC240" s="1411">
        <f t="shared" ref="AC240:AU240" si="373">$E240*AC601</f>
        <v>0</v>
      </c>
      <c r="AD240" s="1411">
        <f t="shared" si="373"/>
        <v>0</v>
      </c>
      <c r="AE240" s="1411">
        <f t="shared" si="373"/>
        <v>0</v>
      </c>
      <c r="AF240" s="1411">
        <f t="shared" si="373"/>
        <v>0</v>
      </c>
      <c r="AG240" s="1411">
        <f t="shared" si="373"/>
        <v>0</v>
      </c>
      <c r="AH240" s="1411">
        <f t="shared" si="373"/>
        <v>0</v>
      </c>
      <c r="AI240" s="1411">
        <f t="shared" si="373"/>
        <v>0</v>
      </c>
      <c r="AJ240" s="1411">
        <f t="shared" si="373"/>
        <v>0</v>
      </c>
      <c r="AK240" s="1411">
        <f t="shared" si="373"/>
        <v>0</v>
      </c>
      <c r="AL240" s="1411">
        <f t="shared" si="373"/>
        <v>0</v>
      </c>
      <c r="AM240" s="1411">
        <f t="shared" si="373"/>
        <v>0</v>
      </c>
      <c r="AN240" s="1411">
        <f t="shared" si="373"/>
        <v>0</v>
      </c>
      <c r="AO240" s="1411">
        <f t="shared" si="373"/>
        <v>0</v>
      </c>
      <c r="AP240" s="1411">
        <f t="shared" si="373"/>
        <v>0</v>
      </c>
      <c r="AQ240" s="1411">
        <f t="shared" si="373"/>
        <v>0</v>
      </c>
      <c r="AR240" s="1411">
        <f t="shared" si="373"/>
        <v>0</v>
      </c>
      <c r="AS240" s="1411">
        <f t="shared" si="373"/>
        <v>0</v>
      </c>
      <c r="AT240" s="1411">
        <f t="shared" si="373"/>
        <v>0</v>
      </c>
      <c r="AU240" s="1411">
        <f t="shared" si="373"/>
        <v>0</v>
      </c>
      <c r="AV240" s="1411">
        <f t="shared" si="351"/>
        <v>0</v>
      </c>
      <c r="AW240" s="1411"/>
      <c r="AX240" s="1411"/>
      <c r="AY240" s="1411"/>
      <c r="AZ240" s="1411"/>
      <c r="BA240" s="1411"/>
      <c r="BB240" s="1411"/>
      <c r="BC240" s="1411"/>
      <c r="BD240" s="1411"/>
      <c r="BE240" s="1411"/>
      <c r="BF240" s="1411"/>
      <c r="BG240" s="1411"/>
      <c r="BH240" s="1411"/>
      <c r="BI240" s="1411"/>
      <c r="BJ240" s="1411"/>
      <c r="BK240" s="1411"/>
      <c r="BL240" s="1411"/>
      <c r="BM240" s="1411"/>
      <c r="BN240" s="1411"/>
      <c r="BO240" s="1411"/>
      <c r="BP240" s="1411"/>
      <c r="BQ240" s="1411"/>
    </row>
    <row r="241" spans="1:69" s="1412" customFormat="1" ht="25.5">
      <c r="A241" s="1371">
        <v>1815</v>
      </c>
      <c r="B241" s="248" t="s">
        <v>37</v>
      </c>
      <c r="C241" s="1410">
        <f>'I4 BO ASSETS'!J30</f>
        <v>0</v>
      </c>
      <c r="D241" s="1411">
        <f t="shared" si="342"/>
        <v>0</v>
      </c>
      <c r="E241" s="1411">
        <f t="shared" si="342"/>
        <v>0</v>
      </c>
      <c r="F241" s="1411">
        <f t="shared" si="347"/>
        <v>0</v>
      </c>
      <c r="G241" s="1411">
        <f t="shared" si="343"/>
        <v>0</v>
      </c>
      <c r="H241" s="1411">
        <f t="shared" ref="H241:Z241" si="374">$D241*H602</f>
        <v>0</v>
      </c>
      <c r="I241" s="1411">
        <f t="shared" si="374"/>
        <v>0</v>
      </c>
      <c r="J241" s="1411">
        <f t="shared" si="374"/>
        <v>0</v>
      </c>
      <c r="K241" s="1411">
        <f t="shared" si="374"/>
        <v>0</v>
      </c>
      <c r="L241" s="1411">
        <f t="shared" si="374"/>
        <v>0</v>
      </c>
      <c r="M241" s="1411">
        <f t="shared" si="374"/>
        <v>0</v>
      </c>
      <c r="N241" s="1411">
        <f t="shared" si="374"/>
        <v>0</v>
      </c>
      <c r="O241" s="1411">
        <f t="shared" si="374"/>
        <v>0</v>
      </c>
      <c r="P241" s="1411">
        <f t="shared" si="374"/>
        <v>0</v>
      </c>
      <c r="Q241" s="1411">
        <f t="shared" si="374"/>
        <v>0</v>
      </c>
      <c r="R241" s="1411">
        <f t="shared" si="374"/>
        <v>0</v>
      </c>
      <c r="S241" s="1411">
        <f t="shared" si="374"/>
        <v>0</v>
      </c>
      <c r="T241" s="1411">
        <f t="shared" si="374"/>
        <v>0</v>
      </c>
      <c r="U241" s="1411">
        <f t="shared" si="374"/>
        <v>0</v>
      </c>
      <c r="V241" s="1411">
        <f t="shared" si="374"/>
        <v>0</v>
      </c>
      <c r="W241" s="1411">
        <f t="shared" si="374"/>
        <v>0</v>
      </c>
      <c r="X241" s="1411">
        <f t="shared" si="374"/>
        <v>0</v>
      </c>
      <c r="Y241" s="1411">
        <f t="shared" si="374"/>
        <v>0</v>
      </c>
      <c r="Z241" s="1411">
        <f t="shared" si="374"/>
        <v>0</v>
      </c>
      <c r="AA241" s="1411">
        <f t="shared" si="349"/>
        <v>0</v>
      </c>
      <c r="AB241" s="1411">
        <f t="shared" si="345"/>
        <v>0</v>
      </c>
      <c r="AC241" s="1411">
        <f t="shared" ref="AC241:AU241" si="375">$E241*AC602</f>
        <v>0</v>
      </c>
      <c r="AD241" s="1411">
        <f t="shared" si="375"/>
        <v>0</v>
      </c>
      <c r="AE241" s="1411">
        <f t="shared" si="375"/>
        <v>0</v>
      </c>
      <c r="AF241" s="1411">
        <f t="shared" si="375"/>
        <v>0</v>
      </c>
      <c r="AG241" s="1411">
        <f t="shared" si="375"/>
        <v>0</v>
      </c>
      <c r="AH241" s="1411">
        <f t="shared" si="375"/>
        <v>0</v>
      </c>
      <c r="AI241" s="1411">
        <f t="shared" si="375"/>
        <v>0</v>
      </c>
      <c r="AJ241" s="1411">
        <f t="shared" si="375"/>
        <v>0</v>
      </c>
      <c r="AK241" s="1411">
        <f t="shared" si="375"/>
        <v>0</v>
      </c>
      <c r="AL241" s="1411">
        <f t="shared" si="375"/>
        <v>0</v>
      </c>
      <c r="AM241" s="1411">
        <f t="shared" si="375"/>
        <v>0</v>
      </c>
      <c r="AN241" s="1411">
        <f t="shared" si="375"/>
        <v>0</v>
      </c>
      <c r="AO241" s="1411">
        <f t="shared" si="375"/>
        <v>0</v>
      </c>
      <c r="AP241" s="1411">
        <f t="shared" si="375"/>
        <v>0</v>
      </c>
      <c r="AQ241" s="1411">
        <f t="shared" si="375"/>
        <v>0</v>
      </c>
      <c r="AR241" s="1411">
        <f t="shared" si="375"/>
        <v>0</v>
      </c>
      <c r="AS241" s="1411">
        <f t="shared" si="375"/>
        <v>0</v>
      </c>
      <c r="AT241" s="1411">
        <f t="shared" si="375"/>
        <v>0</v>
      </c>
      <c r="AU241" s="1411">
        <f t="shared" si="375"/>
        <v>0</v>
      </c>
      <c r="AV241" s="1411">
        <f t="shared" si="351"/>
        <v>0</v>
      </c>
      <c r="AW241" s="1411"/>
      <c r="AX241" s="1411"/>
      <c r="AY241" s="1411"/>
      <c r="AZ241" s="1411"/>
      <c r="BA241" s="1411"/>
      <c r="BB241" s="1411"/>
      <c r="BC241" s="1411"/>
      <c r="BD241" s="1411"/>
      <c r="BE241" s="1411"/>
      <c r="BF241" s="1411"/>
      <c r="BG241" s="1411"/>
      <c r="BH241" s="1411"/>
      <c r="BI241" s="1411"/>
      <c r="BJ241" s="1411"/>
      <c r="BK241" s="1411"/>
      <c r="BL241" s="1411"/>
      <c r="BM241" s="1411"/>
      <c r="BN241" s="1411"/>
      <c r="BO241" s="1411"/>
      <c r="BP241" s="1411"/>
      <c r="BQ241" s="1411"/>
    </row>
    <row r="242" spans="1:69" s="1412" customFormat="1" ht="25.5">
      <c r="A242" s="1371">
        <v>1820</v>
      </c>
      <c r="B242" s="248" t="s">
        <v>38</v>
      </c>
      <c r="C242" s="1410">
        <f>'I4 BO ASSETS'!J31</f>
        <v>0</v>
      </c>
      <c r="D242" s="1411">
        <f t="shared" si="342"/>
        <v>0</v>
      </c>
      <c r="E242" s="1411">
        <f t="shared" si="342"/>
        <v>0</v>
      </c>
      <c r="F242" s="1411">
        <f t="shared" si="347"/>
        <v>0</v>
      </c>
      <c r="G242" s="1411">
        <f t="shared" si="343"/>
        <v>0</v>
      </c>
      <c r="H242" s="1411">
        <f t="shared" ref="H242:Z242" si="376">$D242*H603</f>
        <v>0</v>
      </c>
      <c r="I242" s="1411">
        <f t="shared" si="376"/>
        <v>0</v>
      </c>
      <c r="J242" s="1411">
        <f t="shared" si="376"/>
        <v>0</v>
      </c>
      <c r="K242" s="1411">
        <f t="shared" si="376"/>
        <v>0</v>
      </c>
      <c r="L242" s="1411">
        <f t="shared" si="376"/>
        <v>0</v>
      </c>
      <c r="M242" s="1411">
        <f t="shared" si="376"/>
        <v>0</v>
      </c>
      <c r="N242" s="1411">
        <f t="shared" si="376"/>
        <v>0</v>
      </c>
      <c r="O242" s="1411">
        <f t="shared" si="376"/>
        <v>0</v>
      </c>
      <c r="P242" s="1411">
        <f t="shared" si="376"/>
        <v>0</v>
      </c>
      <c r="Q242" s="1411">
        <f t="shared" si="376"/>
        <v>0</v>
      </c>
      <c r="R242" s="1411">
        <f t="shared" si="376"/>
        <v>0</v>
      </c>
      <c r="S242" s="1411">
        <f t="shared" si="376"/>
        <v>0</v>
      </c>
      <c r="T242" s="1411">
        <f t="shared" si="376"/>
        <v>0</v>
      </c>
      <c r="U242" s="1411">
        <f t="shared" si="376"/>
        <v>0</v>
      </c>
      <c r="V242" s="1411">
        <f t="shared" si="376"/>
        <v>0</v>
      </c>
      <c r="W242" s="1411">
        <f t="shared" si="376"/>
        <v>0</v>
      </c>
      <c r="X242" s="1411">
        <f t="shared" si="376"/>
        <v>0</v>
      </c>
      <c r="Y242" s="1411">
        <f t="shared" si="376"/>
        <v>0</v>
      </c>
      <c r="Z242" s="1411">
        <f t="shared" si="376"/>
        <v>0</v>
      </c>
      <c r="AA242" s="1411">
        <f t="shared" si="349"/>
        <v>0</v>
      </c>
      <c r="AB242" s="1411">
        <f t="shared" si="345"/>
        <v>0</v>
      </c>
      <c r="AC242" s="1411">
        <f t="shared" ref="AC242:AU242" si="377">$E242*AC603</f>
        <v>0</v>
      </c>
      <c r="AD242" s="1411">
        <f t="shared" si="377"/>
        <v>0</v>
      </c>
      <c r="AE242" s="1411">
        <f t="shared" si="377"/>
        <v>0</v>
      </c>
      <c r="AF242" s="1411">
        <f t="shared" si="377"/>
        <v>0</v>
      </c>
      <c r="AG242" s="1411">
        <f t="shared" si="377"/>
        <v>0</v>
      </c>
      <c r="AH242" s="1411">
        <f t="shared" si="377"/>
        <v>0</v>
      </c>
      <c r="AI242" s="1411">
        <f t="shared" si="377"/>
        <v>0</v>
      </c>
      <c r="AJ242" s="1411">
        <f t="shared" si="377"/>
        <v>0</v>
      </c>
      <c r="AK242" s="1411">
        <f t="shared" si="377"/>
        <v>0</v>
      </c>
      <c r="AL242" s="1411">
        <f t="shared" si="377"/>
        <v>0</v>
      </c>
      <c r="AM242" s="1411">
        <f t="shared" si="377"/>
        <v>0</v>
      </c>
      <c r="AN242" s="1411">
        <f t="shared" si="377"/>
        <v>0</v>
      </c>
      <c r="AO242" s="1411">
        <f t="shared" si="377"/>
        <v>0</v>
      </c>
      <c r="AP242" s="1411">
        <f t="shared" si="377"/>
        <v>0</v>
      </c>
      <c r="AQ242" s="1411">
        <f t="shared" si="377"/>
        <v>0</v>
      </c>
      <c r="AR242" s="1411">
        <f t="shared" si="377"/>
        <v>0</v>
      </c>
      <c r="AS242" s="1411">
        <f t="shared" si="377"/>
        <v>0</v>
      </c>
      <c r="AT242" s="1411">
        <f t="shared" si="377"/>
        <v>0</v>
      </c>
      <c r="AU242" s="1411">
        <f t="shared" si="377"/>
        <v>0</v>
      </c>
      <c r="AV242" s="1411">
        <f t="shared" si="351"/>
        <v>0</v>
      </c>
      <c r="AW242" s="1411"/>
      <c r="AX242" s="1411"/>
      <c r="AY242" s="1411"/>
      <c r="AZ242" s="1411"/>
      <c r="BA242" s="1411"/>
      <c r="BB242" s="1411"/>
      <c r="BC242" s="1411"/>
      <c r="BD242" s="1411"/>
      <c r="BE242" s="1411"/>
      <c r="BF242" s="1411"/>
      <c r="BG242" s="1411"/>
      <c r="BH242" s="1411"/>
      <c r="BI242" s="1411"/>
      <c r="BJ242" s="1411"/>
      <c r="BK242" s="1411"/>
      <c r="BL242" s="1411"/>
      <c r="BM242" s="1411"/>
      <c r="BN242" s="1411"/>
      <c r="BO242" s="1411"/>
      <c r="BP242" s="1411"/>
      <c r="BQ242" s="1411"/>
    </row>
    <row r="243" spans="1:69" s="1412" customFormat="1" ht="25.5">
      <c r="A243" s="1371" t="s">
        <v>549</v>
      </c>
      <c r="B243" s="248" t="s">
        <v>506</v>
      </c>
      <c r="C243" s="1410">
        <f>'I4 BO ASSETS'!J32</f>
        <v>0</v>
      </c>
      <c r="D243" s="1411">
        <f t="shared" si="342"/>
        <v>0</v>
      </c>
      <c r="E243" s="1411">
        <f t="shared" si="342"/>
        <v>0</v>
      </c>
      <c r="F243" s="1411">
        <f>D243+E243</f>
        <v>0</v>
      </c>
      <c r="G243" s="1411">
        <f t="shared" ref="G243:V243" si="378">$D243*G604</f>
        <v>0</v>
      </c>
      <c r="H243" s="1411">
        <f t="shared" si="378"/>
        <v>0</v>
      </c>
      <c r="I243" s="1411">
        <f t="shared" si="378"/>
        <v>0</v>
      </c>
      <c r="J243" s="1411">
        <f t="shared" si="378"/>
        <v>0</v>
      </c>
      <c r="K243" s="1411">
        <f t="shared" si="378"/>
        <v>0</v>
      </c>
      <c r="L243" s="1411">
        <f t="shared" si="378"/>
        <v>0</v>
      </c>
      <c r="M243" s="1411">
        <f t="shared" si="378"/>
        <v>0</v>
      </c>
      <c r="N243" s="1411">
        <f t="shared" si="378"/>
        <v>0</v>
      </c>
      <c r="O243" s="1411">
        <f t="shared" si="378"/>
        <v>0</v>
      </c>
      <c r="P243" s="1411">
        <f t="shared" si="378"/>
        <v>0</v>
      </c>
      <c r="Q243" s="1411">
        <f t="shared" si="378"/>
        <v>0</v>
      </c>
      <c r="R243" s="1411">
        <f t="shared" si="378"/>
        <v>0</v>
      </c>
      <c r="S243" s="1411">
        <f t="shared" si="378"/>
        <v>0</v>
      </c>
      <c r="T243" s="1411">
        <f t="shared" si="378"/>
        <v>0</v>
      </c>
      <c r="U243" s="1411">
        <f t="shared" si="378"/>
        <v>0</v>
      </c>
      <c r="V243" s="1411">
        <f t="shared" si="378"/>
        <v>0</v>
      </c>
      <c r="W243" s="1411">
        <f>$D243*W604</f>
        <v>0</v>
      </c>
      <c r="X243" s="1411">
        <f>$D243*X604</f>
        <v>0</v>
      </c>
      <c r="Y243" s="1411">
        <f>$D243*Y604</f>
        <v>0</v>
      </c>
      <c r="Z243" s="1411">
        <f>$D243*Z604</f>
        <v>0</v>
      </c>
      <c r="AA243" s="1411">
        <f>SUM(G243:Z243)</f>
        <v>0</v>
      </c>
      <c r="AB243" s="1411">
        <f t="shared" ref="AB243:AQ243" si="379">$E243*AB604</f>
        <v>0</v>
      </c>
      <c r="AC243" s="1411">
        <f t="shared" si="379"/>
        <v>0</v>
      </c>
      <c r="AD243" s="1411">
        <f t="shared" si="379"/>
        <v>0</v>
      </c>
      <c r="AE243" s="1411">
        <f t="shared" si="379"/>
        <v>0</v>
      </c>
      <c r="AF243" s="1411">
        <f t="shared" si="379"/>
        <v>0</v>
      </c>
      <c r="AG243" s="1411">
        <f t="shared" si="379"/>
        <v>0</v>
      </c>
      <c r="AH243" s="1411">
        <f t="shared" si="379"/>
        <v>0</v>
      </c>
      <c r="AI243" s="1411">
        <f t="shared" si="379"/>
        <v>0</v>
      </c>
      <c r="AJ243" s="1411">
        <f t="shared" si="379"/>
        <v>0</v>
      </c>
      <c r="AK243" s="1411">
        <f t="shared" si="379"/>
        <v>0</v>
      </c>
      <c r="AL243" s="1411">
        <f t="shared" si="379"/>
        <v>0</v>
      </c>
      <c r="AM243" s="1411">
        <f t="shared" si="379"/>
        <v>0</v>
      </c>
      <c r="AN243" s="1411">
        <f t="shared" si="379"/>
        <v>0</v>
      </c>
      <c r="AO243" s="1411">
        <f t="shared" si="379"/>
        <v>0</v>
      </c>
      <c r="AP243" s="1411">
        <f t="shared" si="379"/>
        <v>0</v>
      </c>
      <c r="AQ243" s="1411">
        <f t="shared" si="379"/>
        <v>0</v>
      </c>
      <c r="AR243" s="1411">
        <f>$E243*AR604</f>
        <v>0</v>
      </c>
      <c r="AS243" s="1411">
        <f>$E243*AS604</f>
        <v>0</v>
      </c>
      <c r="AT243" s="1411">
        <f>$E243*AT604</f>
        <v>0</v>
      </c>
      <c r="AU243" s="1411">
        <f>$E243*AU604</f>
        <v>0</v>
      </c>
      <c r="AV243" s="1411">
        <f>SUM(AB243:AU243)</f>
        <v>0</v>
      </c>
      <c r="AW243" s="1411"/>
      <c r="AX243" s="1411"/>
      <c r="AY243" s="1411"/>
      <c r="AZ243" s="1411"/>
      <c r="BA243" s="1411"/>
      <c r="BB243" s="1411"/>
      <c r="BC243" s="1411"/>
      <c r="BD243" s="1411"/>
      <c r="BE243" s="1411"/>
      <c r="BF243" s="1411"/>
      <c r="BG243" s="1411"/>
      <c r="BH243" s="1411"/>
      <c r="BI243" s="1411"/>
      <c r="BJ243" s="1411"/>
      <c r="BK243" s="1411"/>
      <c r="BL243" s="1411"/>
      <c r="BM243" s="1411"/>
      <c r="BN243" s="1411"/>
      <c r="BO243" s="1411"/>
      <c r="BP243" s="1411"/>
      <c r="BQ243" s="1411"/>
    </row>
    <row r="244" spans="1:69" s="1412" customFormat="1" ht="25.5">
      <c r="A244" s="1371" t="s">
        <v>550</v>
      </c>
      <c r="B244" s="248" t="s">
        <v>509</v>
      </c>
      <c r="C244" s="1410">
        <f>'I4 BO ASSETS'!J33</f>
        <v>0</v>
      </c>
      <c r="D244" s="1411">
        <f t="shared" si="342"/>
        <v>0</v>
      </c>
      <c r="E244" s="1411">
        <f t="shared" si="342"/>
        <v>0</v>
      </c>
      <c r="F244" s="1411">
        <f>D244+E244</f>
        <v>0</v>
      </c>
      <c r="G244" s="1411">
        <f t="shared" ref="G244:Z245" si="380">$D244*G605</f>
        <v>0</v>
      </c>
      <c r="H244" s="1411">
        <f t="shared" si="380"/>
        <v>0</v>
      </c>
      <c r="I244" s="1411">
        <f t="shared" si="380"/>
        <v>0</v>
      </c>
      <c r="J244" s="1411">
        <f t="shared" si="380"/>
        <v>0</v>
      </c>
      <c r="K244" s="1411">
        <f t="shared" si="380"/>
        <v>0</v>
      </c>
      <c r="L244" s="1411">
        <f t="shared" si="380"/>
        <v>0</v>
      </c>
      <c r="M244" s="1411">
        <f t="shared" si="380"/>
        <v>0</v>
      </c>
      <c r="N244" s="1411">
        <f t="shared" si="380"/>
        <v>0</v>
      </c>
      <c r="O244" s="1411">
        <f t="shared" si="380"/>
        <v>0</v>
      </c>
      <c r="P244" s="1411">
        <f t="shared" si="380"/>
        <v>0</v>
      </c>
      <c r="Q244" s="1411">
        <f t="shared" si="380"/>
        <v>0</v>
      </c>
      <c r="R244" s="1411">
        <f t="shared" si="380"/>
        <v>0</v>
      </c>
      <c r="S244" s="1411">
        <f t="shared" si="380"/>
        <v>0</v>
      </c>
      <c r="T244" s="1411">
        <f t="shared" si="380"/>
        <v>0</v>
      </c>
      <c r="U244" s="1411">
        <f t="shared" si="380"/>
        <v>0</v>
      </c>
      <c r="V244" s="1411">
        <f t="shared" si="380"/>
        <v>0</v>
      </c>
      <c r="W244" s="1411">
        <f t="shared" si="380"/>
        <v>0</v>
      </c>
      <c r="X244" s="1411">
        <f t="shared" si="380"/>
        <v>0</v>
      </c>
      <c r="Y244" s="1411">
        <f t="shared" si="380"/>
        <v>0</v>
      </c>
      <c r="Z244" s="1411">
        <f t="shared" si="380"/>
        <v>0</v>
      </c>
      <c r="AA244" s="1411">
        <f>SUM(G244:Z244)</f>
        <v>0</v>
      </c>
      <c r="AB244" s="1411">
        <f t="shared" ref="AB244:AU245" si="381">$E244*AB605</f>
        <v>0</v>
      </c>
      <c r="AC244" s="1411">
        <f t="shared" si="381"/>
        <v>0</v>
      </c>
      <c r="AD244" s="1411">
        <f t="shared" si="381"/>
        <v>0</v>
      </c>
      <c r="AE244" s="1411">
        <f t="shared" si="381"/>
        <v>0</v>
      </c>
      <c r="AF244" s="1411">
        <f t="shared" si="381"/>
        <v>0</v>
      </c>
      <c r="AG244" s="1411">
        <f t="shared" si="381"/>
        <v>0</v>
      </c>
      <c r="AH244" s="1411">
        <f t="shared" si="381"/>
        <v>0</v>
      </c>
      <c r="AI244" s="1411">
        <f t="shared" si="381"/>
        <v>0</v>
      </c>
      <c r="AJ244" s="1411">
        <f t="shared" si="381"/>
        <v>0</v>
      </c>
      <c r="AK244" s="1411">
        <f t="shared" si="381"/>
        <v>0</v>
      </c>
      <c r="AL244" s="1411">
        <f t="shared" si="381"/>
        <v>0</v>
      </c>
      <c r="AM244" s="1411">
        <f t="shared" si="381"/>
        <v>0</v>
      </c>
      <c r="AN244" s="1411">
        <f t="shared" si="381"/>
        <v>0</v>
      </c>
      <c r="AO244" s="1411">
        <f t="shared" si="381"/>
        <v>0</v>
      </c>
      <c r="AP244" s="1411">
        <f t="shared" si="381"/>
        <v>0</v>
      </c>
      <c r="AQ244" s="1411">
        <f t="shared" si="381"/>
        <v>0</v>
      </c>
      <c r="AR244" s="1411">
        <f t="shared" si="381"/>
        <v>0</v>
      </c>
      <c r="AS244" s="1411">
        <f t="shared" si="381"/>
        <v>0</v>
      </c>
      <c r="AT244" s="1411">
        <f t="shared" si="381"/>
        <v>0</v>
      </c>
      <c r="AU244" s="1411">
        <f t="shared" si="381"/>
        <v>0</v>
      </c>
      <c r="AV244" s="1411">
        <f>SUM(AB244:AU244)</f>
        <v>0</v>
      </c>
      <c r="AW244" s="1411"/>
      <c r="AX244" s="1411"/>
      <c r="AY244" s="1411"/>
      <c r="AZ244" s="1411"/>
      <c r="BA244" s="1411"/>
      <c r="BB244" s="1411"/>
      <c r="BC244" s="1411"/>
      <c r="BD244" s="1411"/>
      <c r="BE244" s="1411"/>
      <c r="BF244" s="1411"/>
      <c r="BG244" s="1411"/>
      <c r="BH244" s="1411"/>
      <c r="BI244" s="1411"/>
      <c r="BJ244" s="1411"/>
      <c r="BK244" s="1411"/>
      <c r="BL244" s="1411"/>
      <c r="BM244" s="1411"/>
      <c r="BN244" s="1411"/>
      <c r="BO244" s="1411"/>
      <c r="BP244" s="1411"/>
      <c r="BQ244" s="1411"/>
    </row>
    <row r="245" spans="1:69" s="1412" customFormat="1" ht="25.5">
      <c r="A245" s="1371" t="s">
        <v>496</v>
      </c>
      <c r="B245" s="248" t="s">
        <v>497</v>
      </c>
      <c r="C245" s="1410">
        <f>'I4 BO ASSETS'!J34</f>
        <v>0</v>
      </c>
      <c r="D245" s="1411">
        <f t="shared" si="342"/>
        <v>0</v>
      </c>
      <c r="E245" s="1411">
        <f t="shared" si="342"/>
        <v>0</v>
      </c>
      <c r="F245" s="1411">
        <f>D245+E245</f>
        <v>0</v>
      </c>
      <c r="G245" s="1411">
        <f t="shared" si="380"/>
        <v>0</v>
      </c>
      <c r="H245" s="1411">
        <f t="shared" si="380"/>
        <v>0</v>
      </c>
      <c r="I245" s="1411">
        <f t="shared" si="380"/>
        <v>0</v>
      </c>
      <c r="J245" s="1411">
        <f t="shared" si="380"/>
        <v>0</v>
      </c>
      <c r="K245" s="1411">
        <f t="shared" si="380"/>
        <v>0</v>
      </c>
      <c r="L245" s="1411">
        <f t="shared" si="380"/>
        <v>0</v>
      </c>
      <c r="M245" s="1411">
        <f t="shared" si="380"/>
        <v>0</v>
      </c>
      <c r="N245" s="1411">
        <f t="shared" si="380"/>
        <v>0</v>
      </c>
      <c r="O245" s="1411">
        <f t="shared" si="380"/>
        <v>0</v>
      </c>
      <c r="P245" s="1411">
        <f t="shared" si="380"/>
        <v>0</v>
      </c>
      <c r="Q245" s="1411">
        <f t="shared" si="380"/>
        <v>0</v>
      </c>
      <c r="R245" s="1411">
        <f t="shared" si="380"/>
        <v>0</v>
      </c>
      <c r="S245" s="1411">
        <f t="shared" si="380"/>
        <v>0</v>
      </c>
      <c r="T245" s="1411">
        <f t="shared" si="380"/>
        <v>0</v>
      </c>
      <c r="U245" s="1411">
        <f t="shared" si="380"/>
        <v>0</v>
      </c>
      <c r="V245" s="1411">
        <f t="shared" si="380"/>
        <v>0</v>
      </c>
      <c r="W245" s="1411">
        <f t="shared" si="380"/>
        <v>0</v>
      </c>
      <c r="X245" s="1411">
        <f t="shared" si="380"/>
        <v>0</v>
      </c>
      <c r="Y245" s="1411">
        <f t="shared" si="380"/>
        <v>0</v>
      </c>
      <c r="Z245" s="1411">
        <f t="shared" si="380"/>
        <v>0</v>
      </c>
      <c r="AA245" s="1411">
        <f>SUM(G245:Z245)</f>
        <v>0</v>
      </c>
      <c r="AB245" s="1411">
        <f t="shared" si="381"/>
        <v>0</v>
      </c>
      <c r="AC245" s="1411">
        <f t="shared" si="381"/>
        <v>0</v>
      </c>
      <c r="AD245" s="1411">
        <f t="shared" si="381"/>
        <v>0</v>
      </c>
      <c r="AE245" s="1411">
        <f t="shared" si="381"/>
        <v>0</v>
      </c>
      <c r="AF245" s="1411">
        <f t="shared" si="381"/>
        <v>0</v>
      </c>
      <c r="AG245" s="1411">
        <f t="shared" si="381"/>
        <v>0</v>
      </c>
      <c r="AH245" s="1411">
        <f t="shared" si="381"/>
        <v>0</v>
      </c>
      <c r="AI245" s="1411">
        <f t="shared" si="381"/>
        <v>0</v>
      </c>
      <c r="AJ245" s="1411">
        <f t="shared" si="381"/>
        <v>0</v>
      </c>
      <c r="AK245" s="1411">
        <f t="shared" si="381"/>
        <v>0</v>
      </c>
      <c r="AL245" s="1411">
        <f t="shared" si="381"/>
        <v>0</v>
      </c>
      <c r="AM245" s="1411">
        <f t="shared" si="381"/>
        <v>0</v>
      </c>
      <c r="AN245" s="1411">
        <f t="shared" si="381"/>
        <v>0</v>
      </c>
      <c r="AO245" s="1411">
        <f t="shared" si="381"/>
        <v>0</v>
      </c>
      <c r="AP245" s="1411">
        <f t="shared" si="381"/>
        <v>0</v>
      </c>
      <c r="AQ245" s="1411">
        <f t="shared" si="381"/>
        <v>0</v>
      </c>
      <c r="AR245" s="1411">
        <f t="shared" si="381"/>
        <v>0</v>
      </c>
      <c r="AS245" s="1411">
        <f t="shared" si="381"/>
        <v>0</v>
      </c>
      <c r="AT245" s="1411">
        <f t="shared" si="381"/>
        <v>0</v>
      </c>
      <c r="AU245" s="1411">
        <f t="shared" si="381"/>
        <v>0</v>
      </c>
      <c r="AV245" s="1411">
        <f>SUM(AB245:AU245)</f>
        <v>0</v>
      </c>
      <c r="AW245" s="1411"/>
      <c r="AX245" s="1411"/>
      <c r="AY245" s="1411"/>
      <c r="AZ245" s="1411"/>
      <c r="BA245" s="1411"/>
      <c r="BB245" s="1411"/>
      <c r="BC245" s="1411"/>
      <c r="BD245" s="1411"/>
      <c r="BE245" s="1411"/>
      <c r="BF245" s="1411"/>
      <c r="BG245" s="1411"/>
      <c r="BH245" s="1411"/>
      <c r="BI245" s="1411"/>
      <c r="BJ245" s="1411"/>
      <c r="BK245" s="1411"/>
      <c r="BL245" s="1411"/>
      <c r="BM245" s="1411"/>
      <c r="BN245" s="1411"/>
      <c r="BO245" s="1411"/>
      <c r="BP245" s="1411"/>
      <c r="BQ245" s="1411"/>
    </row>
    <row r="246" spans="1:69" s="1412" customFormat="1" ht="12.75">
      <c r="A246" s="1371">
        <v>1825</v>
      </c>
      <c r="B246" s="248" t="s">
        <v>39</v>
      </c>
      <c r="C246" s="1410">
        <f>'I4 BO ASSETS'!J35</f>
        <v>0</v>
      </c>
      <c r="D246" s="1411">
        <f t="shared" si="342"/>
        <v>0</v>
      </c>
      <c r="E246" s="1411">
        <f t="shared" si="342"/>
        <v>0</v>
      </c>
      <c r="F246" s="1411">
        <f t="shared" si="347"/>
        <v>0</v>
      </c>
      <c r="G246" s="1411">
        <f t="shared" ref="G246:G265" si="382">$D246*G607</f>
        <v>0</v>
      </c>
      <c r="H246" s="1411">
        <f t="shared" ref="H246:Z246" si="383">$D246*H607</f>
        <v>0</v>
      </c>
      <c r="I246" s="1411">
        <f t="shared" si="383"/>
        <v>0</v>
      </c>
      <c r="J246" s="1411">
        <f t="shared" si="383"/>
        <v>0</v>
      </c>
      <c r="K246" s="1411">
        <f t="shared" si="383"/>
        <v>0</v>
      </c>
      <c r="L246" s="1411">
        <f t="shared" si="383"/>
        <v>0</v>
      </c>
      <c r="M246" s="1411">
        <f t="shared" si="383"/>
        <v>0</v>
      </c>
      <c r="N246" s="1411">
        <f t="shared" si="383"/>
        <v>0</v>
      </c>
      <c r="O246" s="1411">
        <f t="shared" si="383"/>
        <v>0</v>
      </c>
      <c r="P246" s="1411">
        <f t="shared" si="383"/>
        <v>0</v>
      </c>
      <c r="Q246" s="1411">
        <f t="shared" si="383"/>
        <v>0</v>
      </c>
      <c r="R246" s="1411">
        <f t="shared" si="383"/>
        <v>0</v>
      </c>
      <c r="S246" s="1411">
        <f t="shared" si="383"/>
        <v>0</v>
      </c>
      <c r="T246" s="1411">
        <f t="shared" si="383"/>
        <v>0</v>
      </c>
      <c r="U246" s="1411">
        <f t="shared" si="383"/>
        <v>0</v>
      </c>
      <c r="V246" s="1411">
        <f t="shared" si="383"/>
        <v>0</v>
      </c>
      <c r="W246" s="1411">
        <f t="shared" si="383"/>
        <v>0</v>
      </c>
      <c r="X246" s="1411">
        <f t="shared" si="383"/>
        <v>0</v>
      </c>
      <c r="Y246" s="1411">
        <f t="shared" si="383"/>
        <v>0</v>
      </c>
      <c r="Z246" s="1411">
        <f t="shared" si="383"/>
        <v>0</v>
      </c>
      <c r="AA246" s="1411">
        <f t="shared" si="349"/>
        <v>0</v>
      </c>
      <c r="AB246" s="1411">
        <f t="shared" ref="AB246:AB265" si="384">$E246*AB607</f>
        <v>0</v>
      </c>
      <c r="AC246" s="1411">
        <f t="shared" ref="AC246:AU246" si="385">$E246*AC607</f>
        <v>0</v>
      </c>
      <c r="AD246" s="1411">
        <f t="shared" si="385"/>
        <v>0</v>
      </c>
      <c r="AE246" s="1411">
        <f t="shared" si="385"/>
        <v>0</v>
      </c>
      <c r="AF246" s="1411">
        <f t="shared" si="385"/>
        <v>0</v>
      </c>
      <c r="AG246" s="1411">
        <f t="shared" si="385"/>
        <v>0</v>
      </c>
      <c r="AH246" s="1411">
        <f t="shared" si="385"/>
        <v>0</v>
      </c>
      <c r="AI246" s="1411">
        <f t="shared" si="385"/>
        <v>0</v>
      </c>
      <c r="AJ246" s="1411">
        <f t="shared" si="385"/>
        <v>0</v>
      </c>
      <c r="AK246" s="1411">
        <f t="shared" si="385"/>
        <v>0</v>
      </c>
      <c r="AL246" s="1411">
        <f t="shared" si="385"/>
        <v>0</v>
      </c>
      <c r="AM246" s="1411">
        <f t="shared" si="385"/>
        <v>0</v>
      </c>
      <c r="AN246" s="1411">
        <f t="shared" si="385"/>
        <v>0</v>
      </c>
      <c r="AO246" s="1411">
        <f t="shared" si="385"/>
        <v>0</v>
      </c>
      <c r="AP246" s="1411">
        <f t="shared" si="385"/>
        <v>0</v>
      </c>
      <c r="AQ246" s="1411">
        <f t="shared" si="385"/>
        <v>0</v>
      </c>
      <c r="AR246" s="1411">
        <f t="shared" si="385"/>
        <v>0</v>
      </c>
      <c r="AS246" s="1411">
        <f t="shared" si="385"/>
        <v>0</v>
      </c>
      <c r="AT246" s="1411">
        <f t="shared" si="385"/>
        <v>0</v>
      </c>
      <c r="AU246" s="1411">
        <f t="shared" si="385"/>
        <v>0</v>
      </c>
      <c r="AV246" s="1411">
        <f t="shared" si="351"/>
        <v>0</v>
      </c>
      <c r="AW246" s="1411"/>
      <c r="AX246" s="1411"/>
      <c r="AY246" s="1411"/>
      <c r="AZ246" s="1411"/>
      <c r="BA246" s="1411"/>
      <c r="BB246" s="1411"/>
      <c r="BC246" s="1411"/>
      <c r="BD246" s="1411"/>
      <c r="BE246" s="1411"/>
      <c r="BF246" s="1411"/>
      <c r="BG246" s="1411"/>
      <c r="BH246" s="1411"/>
      <c r="BI246" s="1411"/>
      <c r="BJ246" s="1411"/>
      <c r="BK246" s="1411"/>
      <c r="BL246" s="1411"/>
      <c r="BM246" s="1411"/>
      <c r="BN246" s="1411"/>
      <c r="BO246" s="1411"/>
      <c r="BP246" s="1411"/>
      <c r="BQ246" s="1411"/>
    </row>
    <row r="247" spans="1:69" s="1412" customFormat="1" ht="12.75">
      <c r="A247" s="1371" t="s">
        <v>1265</v>
      </c>
      <c r="B247" s="248" t="s">
        <v>1032</v>
      </c>
      <c r="C247" s="1410">
        <f>'I4 BO ASSETS'!J36</f>
        <v>0</v>
      </c>
      <c r="D247" s="1411">
        <f t="shared" si="342"/>
        <v>0</v>
      </c>
      <c r="E247" s="1411">
        <f t="shared" si="342"/>
        <v>0</v>
      </c>
      <c r="F247" s="1411">
        <f t="shared" si="347"/>
        <v>0</v>
      </c>
      <c r="G247" s="1411">
        <f t="shared" si="382"/>
        <v>0</v>
      </c>
      <c r="H247" s="1411">
        <f t="shared" ref="H247:Z247" si="386">$D247*H608</f>
        <v>0</v>
      </c>
      <c r="I247" s="1411">
        <f t="shared" si="386"/>
        <v>0</v>
      </c>
      <c r="J247" s="1411">
        <f t="shared" si="386"/>
        <v>0</v>
      </c>
      <c r="K247" s="1411">
        <f t="shared" si="386"/>
        <v>0</v>
      </c>
      <c r="L247" s="1411">
        <f t="shared" si="386"/>
        <v>0</v>
      </c>
      <c r="M247" s="1411">
        <f t="shared" si="386"/>
        <v>0</v>
      </c>
      <c r="N247" s="1411">
        <f t="shared" si="386"/>
        <v>0</v>
      </c>
      <c r="O247" s="1411">
        <f t="shared" si="386"/>
        <v>0</v>
      </c>
      <c r="P247" s="1411">
        <f t="shared" si="386"/>
        <v>0</v>
      </c>
      <c r="Q247" s="1411">
        <f t="shared" si="386"/>
        <v>0</v>
      </c>
      <c r="R247" s="1411">
        <f t="shared" si="386"/>
        <v>0</v>
      </c>
      <c r="S247" s="1411">
        <f t="shared" si="386"/>
        <v>0</v>
      </c>
      <c r="T247" s="1411">
        <f t="shared" si="386"/>
        <v>0</v>
      </c>
      <c r="U247" s="1411">
        <f t="shared" si="386"/>
        <v>0</v>
      </c>
      <c r="V247" s="1411">
        <f t="shared" si="386"/>
        <v>0</v>
      </c>
      <c r="W247" s="1411">
        <f t="shared" si="386"/>
        <v>0</v>
      </c>
      <c r="X247" s="1411">
        <f t="shared" si="386"/>
        <v>0</v>
      </c>
      <c r="Y247" s="1411">
        <f t="shared" si="386"/>
        <v>0</v>
      </c>
      <c r="Z247" s="1411">
        <f t="shared" si="386"/>
        <v>0</v>
      </c>
      <c r="AA247" s="1411">
        <f t="shared" si="349"/>
        <v>0</v>
      </c>
      <c r="AB247" s="1411">
        <f t="shared" si="384"/>
        <v>0</v>
      </c>
      <c r="AC247" s="1411">
        <f t="shared" ref="AC247:AU247" si="387">$E247*AC608</f>
        <v>0</v>
      </c>
      <c r="AD247" s="1411">
        <f t="shared" si="387"/>
        <v>0</v>
      </c>
      <c r="AE247" s="1411">
        <f t="shared" si="387"/>
        <v>0</v>
      </c>
      <c r="AF247" s="1411">
        <f t="shared" si="387"/>
        <v>0</v>
      </c>
      <c r="AG247" s="1411">
        <f t="shared" si="387"/>
        <v>0</v>
      </c>
      <c r="AH247" s="1411">
        <f t="shared" si="387"/>
        <v>0</v>
      </c>
      <c r="AI247" s="1411">
        <f t="shared" si="387"/>
        <v>0</v>
      </c>
      <c r="AJ247" s="1411">
        <f t="shared" si="387"/>
        <v>0</v>
      </c>
      <c r="AK247" s="1411">
        <f t="shared" si="387"/>
        <v>0</v>
      </c>
      <c r="AL247" s="1411">
        <f t="shared" si="387"/>
        <v>0</v>
      </c>
      <c r="AM247" s="1411">
        <f t="shared" si="387"/>
        <v>0</v>
      </c>
      <c r="AN247" s="1411">
        <f t="shared" si="387"/>
        <v>0</v>
      </c>
      <c r="AO247" s="1411">
        <f t="shared" si="387"/>
        <v>0</v>
      </c>
      <c r="AP247" s="1411">
        <f t="shared" si="387"/>
        <v>0</v>
      </c>
      <c r="AQ247" s="1411">
        <f t="shared" si="387"/>
        <v>0</v>
      </c>
      <c r="AR247" s="1411">
        <f t="shared" si="387"/>
        <v>0</v>
      </c>
      <c r="AS247" s="1411">
        <f t="shared" si="387"/>
        <v>0</v>
      </c>
      <c r="AT247" s="1411">
        <f t="shared" si="387"/>
        <v>0</v>
      </c>
      <c r="AU247" s="1411">
        <f t="shared" si="387"/>
        <v>0</v>
      </c>
      <c r="AV247" s="1411">
        <f t="shared" si="351"/>
        <v>0</v>
      </c>
      <c r="AW247" s="1411"/>
      <c r="AX247" s="1411"/>
      <c r="AY247" s="1411"/>
      <c r="AZ247" s="1411"/>
      <c r="BA247" s="1411"/>
      <c r="BB247" s="1411"/>
      <c r="BC247" s="1411"/>
      <c r="BD247" s="1411"/>
      <c r="BE247" s="1411"/>
      <c r="BF247" s="1411"/>
      <c r="BG247" s="1411"/>
      <c r="BH247" s="1411"/>
      <c r="BI247" s="1411"/>
      <c r="BJ247" s="1411"/>
      <c r="BK247" s="1411"/>
      <c r="BL247" s="1411"/>
      <c r="BM247" s="1411"/>
      <c r="BN247" s="1411"/>
      <c r="BO247" s="1411"/>
      <c r="BP247" s="1411"/>
      <c r="BQ247" s="1411"/>
    </row>
    <row r="248" spans="1:69" s="1412" customFormat="1" ht="12.75">
      <c r="A248" s="1371" t="s">
        <v>1266</v>
      </c>
      <c r="B248" s="248" t="s">
        <v>1033</v>
      </c>
      <c r="C248" s="1410">
        <f>'I4 BO ASSETS'!J37</f>
        <v>0</v>
      </c>
      <c r="D248" s="1411">
        <f t="shared" ref="D248:E267" si="388">$C248*D609</f>
        <v>0</v>
      </c>
      <c r="E248" s="1411">
        <f t="shared" si="388"/>
        <v>0</v>
      </c>
      <c r="F248" s="1411">
        <f t="shared" si="347"/>
        <v>0</v>
      </c>
      <c r="G248" s="1411">
        <f t="shared" si="382"/>
        <v>0</v>
      </c>
      <c r="H248" s="1411">
        <f t="shared" ref="H248:Z248" si="389">$D248*H609</f>
        <v>0</v>
      </c>
      <c r="I248" s="1411">
        <f t="shared" si="389"/>
        <v>0</v>
      </c>
      <c r="J248" s="1411">
        <f t="shared" si="389"/>
        <v>0</v>
      </c>
      <c r="K248" s="1411">
        <f t="shared" si="389"/>
        <v>0</v>
      </c>
      <c r="L248" s="1411">
        <f t="shared" si="389"/>
        <v>0</v>
      </c>
      <c r="M248" s="1411">
        <f t="shared" si="389"/>
        <v>0</v>
      </c>
      <c r="N248" s="1411">
        <f t="shared" si="389"/>
        <v>0</v>
      </c>
      <c r="O248" s="1411">
        <f t="shared" si="389"/>
        <v>0</v>
      </c>
      <c r="P248" s="1411">
        <f t="shared" si="389"/>
        <v>0</v>
      </c>
      <c r="Q248" s="1411">
        <f t="shared" si="389"/>
        <v>0</v>
      </c>
      <c r="R248" s="1411">
        <f t="shared" si="389"/>
        <v>0</v>
      </c>
      <c r="S248" s="1411">
        <f t="shared" si="389"/>
        <v>0</v>
      </c>
      <c r="T248" s="1411">
        <f t="shared" si="389"/>
        <v>0</v>
      </c>
      <c r="U248" s="1411">
        <f t="shared" si="389"/>
        <v>0</v>
      </c>
      <c r="V248" s="1411">
        <f t="shared" si="389"/>
        <v>0</v>
      </c>
      <c r="W248" s="1411">
        <f t="shared" si="389"/>
        <v>0</v>
      </c>
      <c r="X248" s="1411">
        <f t="shared" si="389"/>
        <v>0</v>
      </c>
      <c r="Y248" s="1411">
        <f t="shared" si="389"/>
        <v>0</v>
      </c>
      <c r="Z248" s="1411">
        <f t="shared" si="389"/>
        <v>0</v>
      </c>
      <c r="AA248" s="1411">
        <f t="shared" si="349"/>
        <v>0</v>
      </c>
      <c r="AB248" s="1411">
        <f t="shared" si="384"/>
        <v>0</v>
      </c>
      <c r="AC248" s="1411">
        <f t="shared" ref="AC248:AU248" si="390">$E248*AC609</f>
        <v>0</v>
      </c>
      <c r="AD248" s="1411">
        <f t="shared" si="390"/>
        <v>0</v>
      </c>
      <c r="AE248" s="1411">
        <f t="shared" si="390"/>
        <v>0</v>
      </c>
      <c r="AF248" s="1411">
        <f t="shared" si="390"/>
        <v>0</v>
      </c>
      <c r="AG248" s="1411">
        <f t="shared" si="390"/>
        <v>0</v>
      </c>
      <c r="AH248" s="1411">
        <f t="shared" si="390"/>
        <v>0</v>
      </c>
      <c r="AI248" s="1411">
        <f t="shared" si="390"/>
        <v>0</v>
      </c>
      <c r="AJ248" s="1411">
        <f t="shared" si="390"/>
        <v>0</v>
      </c>
      <c r="AK248" s="1411">
        <f t="shared" si="390"/>
        <v>0</v>
      </c>
      <c r="AL248" s="1411">
        <f t="shared" si="390"/>
        <v>0</v>
      </c>
      <c r="AM248" s="1411">
        <f t="shared" si="390"/>
        <v>0</v>
      </c>
      <c r="AN248" s="1411">
        <f t="shared" si="390"/>
        <v>0</v>
      </c>
      <c r="AO248" s="1411">
        <f t="shared" si="390"/>
        <v>0</v>
      </c>
      <c r="AP248" s="1411">
        <f t="shared" si="390"/>
        <v>0</v>
      </c>
      <c r="AQ248" s="1411">
        <f t="shared" si="390"/>
        <v>0</v>
      </c>
      <c r="AR248" s="1411">
        <f t="shared" si="390"/>
        <v>0</v>
      </c>
      <c r="AS248" s="1411">
        <f t="shared" si="390"/>
        <v>0</v>
      </c>
      <c r="AT248" s="1411">
        <f t="shared" si="390"/>
        <v>0</v>
      </c>
      <c r="AU248" s="1411">
        <f t="shared" si="390"/>
        <v>0</v>
      </c>
      <c r="AV248" s="1411">
        <f t="shared" si="351"/>
        <v>0</v>
      </c>
      <c r="AW248" s="1411"/>
      <c r="AX248" s="1411"/>
      <c r="AY248" s="1411"/>
      <c r="AZ248" s="1411"/>
      <c r="BA248" s="1411"/>
      <c r="BB248" s="1411"/>
      <c r="BC248" s="1411"/>
      <c r="BD248" s="1411"/>
      <c r="BE248" s="1411"/>
      <c r="BF248" s="1411"/>
      <c r="BG248" s="1411"/>
      <c r="BH248" s="1411"/>
      <c r="BI248" s="1411"/>
      <c r="BJ248" s="1411"/>
      <c r="BK248" s="1411"/>
      <c r="BL248" s="1411"/>
      <c r="BM248" s="1411"/>
      <c r="BN248" s="1411"/>
      <c r="BO248" s="1411"/>
      <c r="BP248" s="1411"/>
      <c r="BQ248" s="1411"/>
    </row>
    <row r="249" spans="1:69" s="1412" customFormat="1" ht="12.75">
      <c r="A249" s="1371">
        <v>1830</v>
      </c>
      <c r="B249" s="248" t="s">
        <v>40</v>
      </c>
      <c r="C249" s="1410">
        <f>'I4 BO ASSETS'!J38</f>
        <v>0</v>
      </c>
      <c r="D249" s="1411">
        <f t="shared" si="388"/>
        <v>0</v>
      </c>
      <c r="E249" s="1411">
        <f t="shared" si="388"/>
        <v>0</v>
      </c>
      <c r="F249" s="1411">
        <f t="shared" si="347"/>
        <v>0</v>
      </c>
      <c r="G249" s="1411">
        <f t="shared" si="382"/>
        <v>0</v>
      </c>
      <c r="H249" s="1411">
        <f t="shared" ref="H249:Z249" si="391">$D249*H610</f>
        <v>0</v>
      </c>
      <c r="I249" s="1411">
        <f t="shared" si="391"/>
        <v>0</v>
      </c>
      <c r="J249" s="1411">
        <f t="shared" si="391"/>
        <v>0</v>
      </c>
      <c r="K249" s="1411">
        <f t="shared" si="391"/>
        <v>0</v>
      </c>
      <c r="L249" s="1411">
        <f t="shared" si="391"/>
        <v>0</v>
      </c>
      <c r="M249" s="1411">
        <f t="shared" si="391"/>
        <v>0</v>
      </c>
      <c r="N249" s="1411">
        <f t="shared" si="391"/>
        <v>0</v>
      </c>
      <c r="O249" s="1411">
        <f t="shared" si="391"/>
        <v>0</v>
      </c>
      <c r="P249" s="1411">
        <f t="shared" si="391"/>
        <v>0</v>
      </c>
      <c r="Q249" s="1411">
        <f t="shared" si="391"/>
        <v>0</v>
      </c>
      <c r="R249" s="1411">
        <f t="shared" si="391"/>
        <v>0</v>
      </c>
      <c r="S249" s="1411">
        <f t="shared" si="391"/>
        <v>0</v>
      </c>
      <c r="T249" s="1411">
        <f t="shared" si="391"/>
        <v>0</v>
      </c>
      <c r="U249" s="1411">
        <f t="shared" si="391"/>
        <v>0</v>
      </c>
      <c r="V249" s="1411">
        <f t="shared" si="391"/>
        <v>0</v>
      </c>
      <c r="W249" s="1411">
        <f t="shared" si="391"/>
        <v>0</v>
      </c>
      <c r="X249" s="1411">
        <f t="shared" si="391"/>
        <v>0</v>
      </c>
      <c r="Y249" s="1411">
        <f t="shared" si="391"/>
        <v>0</v>
      </c>
      <c r="Z249" s="1411">
        <f t="shared" si="391"/>
        <v>0</v>
      </c>
      <c r="AA249" s="1411">
        <f t="shared" si="349"/>
        <v>0</v>
      </c>
      <c r="AB249" s="1411">
        <f t="shared" si="384"/>
        <v>0</v>
      </c>
      <c r="AC249" s="1411">
        <f t="shared" ref="AC249:AU249" si="392">$E249*AC610</f>
        <v>0</v>
      </c>
      <c r="AD249" s="1411">
        <f t="shared" si="392"/>
        <v>0</v>
      </c>
      <c r="AE249" s="1411">
        <f t="shared" si="392"/>
        <v>0</v>
      </c>
      <c r="AF249" s="1411">
        <f t="shared" si="392"/>
        <v>0</v>
      </c>
      <c r="AG249" s="1411">
        <f t="shared" si="392"/>
        <v>0</v>
      </c>
      <c r="AH249" s="1411">
        <f t="shared" si="392"/>
        <v>0</v>
      </c>
      <c r="AI249" s="1411">
        <f t="shared" si="392"/>
        <v>0</v>
      </c>
      <c r="AJ249" s="1411">
        <f t="shared" si="392"/>
        <v>0</v>
      </c>
      <c r="AK249" s="1411">
        <f t="shared" si="392"/>
        <v>0</v>
      </c>
      <c r="AL249" s="1411">
        <f t="shared" si="392"/>
        <v>0</v>
      </c>
      <c r="AM249" s="1411">
        <f t="shared" si="392"/>
        <v>0</v>
      </c>
      <c r="AN249" s="1411">
        <f t="shared" si="392"/>
        <v>0</v>
      </c>
      <c r="AO249" s="1411">
        <f t="shared" si="392"/>
        <v>0</v>
      </c>
      <c r="AP249" s="1411">
        <f t="shared" si="392"/>
        <v>0</v>
      </c>
      <c r="AQ249" s="1411">
        <f t="shared" si="392"/>
        <v>0</v>
      </c>
      <c r="AR249" s="1411">
        <f t="shared" si="392"/>
        <v>0</v>
      </c>
      <c r="AS249" s="1411">
        <f t="shared" si="392"/>
        <v>0</v>
      </c>
      <c r="AT249" s="1411">
        <f t="shared" si="392"/>
        <v>0</v>
      </c>
      <c r="AU249" s="1411">
        <f t="shared" si="392"/>
        <v>0</v>
      </c>
      <c r="AV249" s="1411">
        <f t="shared" si="351"/>
        <v>0</v>
      </c>
      <c r="AW249" s="1411"/>
      <c r="AX249" s="1411"/>
      <c r="AY249" s="1411"/>
      <c r="AZ249" s="1411"/>
      <c r="BA249" s="1411"/>
      <c r="BB249" s="1411"/>
      <c r="BC249" s="1411"/>
      <c r="BD249" s="1411"/>
      <c r="BE249" s="1411"/>
      <c r="BF249" s="1411"/>
      <c r="BG249" s="1411"/>
      <c r="BH249" s="1411"/>
      <c r="BI249" s="1411"/>
      <c r="BJ249" s="1411"/>
      <c r="BK249" s="1411"/>
      <c r="BL249" s="1411"/>
      <c r="BM249" s="1411"/>
      <c r="BN249" s="1411"/>
      <c r="BO249" s="1411"/>
      <c r="BP249" s="1411"/>
      <c r="BQ249" s="1411"/>
    </row>
    <row r="250" spans="1:69" s="1412" customFormat="1" ht="25.5">
      <c r="A250" s="1371" t="s">
        <v>1267</v>
      </c>
      <c r="B250" s="248" t="s">
        <v>1034</v>
      </c>
      <c r="C250" s="1410">
        <f>'I4 BO ASSETS'!J39</f>
        <v>0</v>
      </c>
      <c r="D250" s="1411">
        <f t="shared" si="388"/>
        <v>0</v>
      </c>
      <c r="E250" s="1411">
        <f t="shared" si="388"/>
        <v>0</v>
      </c>
      <c r="F250" s="1411">
        <f t="shared" si="347"/>
        <v>0</v>
      </c>
      <c r="G250" s="1411">
        <f t="shared" si="382"/>
        <v>0</v>
      </c>
      <c r="H250" s="1411">
        <f t="shared" ref="H250:Z250" si="393">$D250*H611</f>
        <v>0</v>
      </c>
      <c r="I250" s="1411">
        <f t="shared" si="393"/>
        <v>0</v>
      </c>
      <c r="J250" s="1411">
        <f t="shared" si="393"/>
        <v>0</v>
      </c>
      <c r="K250" s="1411">
        <f t="shared" si="393"/>
        <v>0</v>
      </c>
      <c r="L250" s="1411">
        <f t="shared" si="393"/>
        <v>0</v>
      </c>
      <c r="M250" s="1411">
        <f t="shared" si="393"/>
        <v>0</v>
      </c>
      <c r="N250" s="1411">
        <f t="shared" si="393"/>
        <v>0</v>
      </c>
      <c r="O250" s="1411">
        <f t="shared" si="393"/>
        <v>0</v>
      </c>
      <c r="P250" s="1411">
        <f t="shared" si="393"/>
        <v>0</v>
      </c>
      <c r="Q250" s="1411">
        <f t="shared" si="393"/>
        <v>0</v>
      </c>
      <c r="R250" s="1411">
        <f t="shared" si="393"/>
        <v>0</v>
      </c>
      <c r="S250" s="1411">
        <f t="shared" si="393"/>
        <v>0</v>
      </c>
      <c r="T250" s="1411">
        <f t="shared" si="393"/>
        <v>0</v>
      </c>
      <c r="U250" s="1411">
        <f t="shared" si="393"/>
        <v>0</v>
      </c>
      <c r="V250" s="1411">
        <f t="shared" si="393"/>
        <v>0</v>
      </c>
      <c r="W250" s="1411">
        <f t="shared" si="393"/>
        <v>0</v>
      </c>
      <c r="X250" s="1411">
        <f t="shared" si="393"/>
        <v>0</v>
      </c>
      <c r="Y250" s="1411">
        <f t="shared" si="393"/>
        <v>0</v>
      </c>
      <c r="Z250" s="1411">
        <f t="shared" si="393"/>
        <v>0</v>
      </c>
      <c r="AA250" s="1411">
        <f t="shared" si="349"/>
        <v>0</v>
      </c>
      <c r="AB250" s="1411">
        <f t="shared" si="384"/>
        <v>0</v>
      </c>
      <c r="AC250" s="1411">
        <f t="shared" ref="AC250:AU250" si="394">$E250*AC611</f>
        <v>0</v>
      </c>
      <c r="AD250" s="1411">
        <f t="shared" si="394"/>
        <v>0</v>
      </c>
      <c r="AE250" s="1411">
        <f t="shared" si="394"/>
        <v>0</v>
      </c>
      <c r="AF250" s="1411">
        <f t="shared" si="394"/>
        <v>0</v>
      </c>
      <c r="AG250" s="1411">
        <f t="shared" si="394"/>
        <v>0</v>
      </c>
      <c r="AH250" s="1411">
        <f t="shared" si="394"/>
        <v>0</v>
      </c>
      <c r="AI250" s="1411">
        <f t="shared" si="394"/>
        <v>0</v>
      </c>
      <c r="AJ250" s="1411">
        <f t="shared" si="394"/>
        <v>0</v>
      </c>
      <c r="AK250" s="1411">
        <f t="shared" si="394"/>
        <v>0</v>
      </c>
      <c r="AL250" s="1411">
        <f t="shared" si="394"/>
        <v>0</v>
      </c>
      <c r="AM250" s="1411">
        <f t="shared" si="394"/>
        <v>0</v>
      </c>
      <c r="AN250" s="1411">
        <f t="shared" si="394"/>
        <v>0</v>
      </c>
      <c r="AO250" s="1411">
        <f t="shared" si="394"/>
        <v>0</v>
      </c>
      <c r="AP250" s="1411">
        <f t="shared" si="394"/>
        <v>0</v>
      </c>
      <c r="AQ250" s="1411">
        <f t="shared" si="394"/>
        <v>0</v>
      </c>
      <c r="AR250" s="1411">
        <f t="shared" si="394"/>
        <v>0</v>
      </c>
      <c r="AS250" s="1411">
        <f t="shared" si="394"/>
        <v>0</v>
      </c>
      <c r="AT250" s="1411">
        <f t="shared" si="394"/>
        <v>0</v>
      </c>
      <c r="AU250" s="1411">
        <f t="shared" si="394"/>
        <v>0</v>
      </c>
      <c r="AV250" s="1411">
        <f t="shared" si="351"/>
        <v>0</v>
      </c>
      <c r="AW250" s="1411"/>
      <c r="AX250" s="1411"/>
      <c r="AY250" s="1411"/>
      <c r="AZ250" s="1411"/>
      <c r="BA250" s="1411"/>
      <c r="BB250" s="1411"/>
      <c r="BC250" s="1411"/>
      <c r="BD250" s="1411"/>
      <c r="BE250" s="1411"/>
      <c r="BF250" s="1411"/>
      <c r="BG250" s="1411"/>
      <c r="BH250" s="1411"/>
      <c r="BI250" s="1411"/>
      <c r="BJ250" s="1411"/>
      <c r="BK250" s="1411"/>
      <c r="BL250" s="1411"/>
      <c r="BM250" s="1411"/>
      <c r="BN250" s="1411"/>
      <c r="BO250" s="1411"/>
      <c r="BP250" s="1411"/>
      <c r="BQ250" s="1411"/>
    </row>
    <row r="251" spans="1:69" s="1412" customFormat="1" ht="12.75">
      <c r="A251" s="1371" t="s">
        <v>1268</v>
      </c>
      <c r="B251" s="248" t="s">
        <v>1035</v>
      </c>
      <c r="C251" s="1410">
        <f>'I4 BO ASSETS'!J40</f>
        <v>0</v>
      </c>
      <c r="D251" s="1411">
        <f t="shared" si="388"/>
        <v>0</v>
      </c>
      <c r="E251" s="1411">
        <f t="shared" si="388"/>
        <v>0</v>
      </c>
      <c r="F251" s="1411">
        <f t="shared" si="347"/>
        <v>0</v>
      </c>
      <c r="G251" s="1411">
        <f t="shared" si="382"/>
        <v>0</v>
      </c>
      <c r="H251" s="1411">
        <f t="shared" ref="H251:Z251" si="395">$D251*H612</f>
        <v>0</v>
      </c>
      <c r="I251" s="1411">
        <f t="shared" si="395"/>
        <v>0</v>
      </c>
      <c r="J251" s="1411">
        <f t="shared" si="395"/>
        <v>0</v>
      </c>
      <c r="K251" s="1411">
        <f t="shared" si="395"/>
        <v>0</v>
      </c>
      <c r="L251" s="1411">
        <f t="shared" si="395"/>
        <v>0</v>
      </c>
      <c r="M251" s="1411">
        <f t="shared" si="395"/>
        <v>0</v>
      </c>
      <c r="N251" s="1411">
        <f t="shared" si="395"/>
        <v>0</v>
      </c>
      <c r="O251" s="1411">
        <f t="shared" si="395"/>
        <v>0</v>
      </c>
      <c r="P251" s="1411">
        <f t="shared" si="395"/>
        <v>0</v>
      </c>
      <c r="Q251" s="1411">
        <f t="shared" si="395"/>
        <v>0</v>
      </c>
      <c r="R251" s="1411">
        <f t="shared" si="395"/>
        <v>0</v>
      </c>
      <c r="S251" s="1411">
        <f t="shared" si="395"/>
        <v>0</v>
      </c>
      <c r="T251" s="1411">
        <f t="shared" si="395"/>
        <v>0</v>
      </c>
      <c r="U251" s="1411">
        <f t="shared" si="395"/>
        <v>0</v>
      </c>
      <c r="V251" s="1411">
        <f t="shared" si="395"/>
        <v>0</v>
      </c>
      <c r="W251" s="1411">
        <f t="shared" si="395"/>
        <v>0</v>
      </c>
      <c r="X251" s="1411">
        <f t="shared" si="395"/>
        <v>0</v>
      </c>
      <c r="Y251" s="1411">
        <f t="shared" si="395"/>
        <v>0</v>
      </c>
      <c r="Z251" s="1411">
        <f t="shared" si="395"/>
        <v>0</v>
      </c>
      <c r="AA251" s="1411">
        <f t="shared" si="349"/>
        <v>0</v>
      </c>
      <c r="AB251" s="1411">
        <f t="shared" si="384"/>
        <v>0</v>
      </c>
      <c r="AC251" s="1411">
        <f t="shared" ref="AC251:AU251" si="396">$E251*AC612</f>
        <v>0</v>
      </c>
      <c r="AD251" s="1411">
        <f t="shared" si="396"/>
        <v>0</v>
      </c>
      <c r="AE251" s="1411">
        <f t="shared" si="396"/>
        <v>0</v>
      </c>
      <c r="AF251" s="1411">
        <f t="shared" si="396"/>
        <v>0</v>
      </c>
      <c r="AG251" s="1411">
        <f t="shared" si="396"/>
        <v>0</v>
      </c>
      <c r="AH251" s="1411">
        <f t="shared" si="396"/>
        <v>0</v>
      </c>
      <c r="AI251" s="1411">
        <f t="shared" si="396"/>
        <v>0</v>
      </c>
      <c r="AJ251" s="1411">
        <f t="shared" si="396"/>
        <v>0</v>
      </c>
      <c r="AK251" s="1411">
        <f t="shared" si="396"/>
        <v>0</v>
      </c>
      <c r="AL251" s="1411">
        <f t="shared" si="396"/>
        <v>0</v>
      </c>
      <c r="AM251" s="1411">
        <f t="shared" si="396"/>
        <v>0</v>
      </c>
      <c r="AN251" s="1411">
        <f t="shared" si="396"/>
        <v>0</v>
      </c>
      <c r="AO251" s="1411">
        <f t="shared" si="396"/>
        <v>0</v>
      </c>
      <c r="AP251" s="1411">
        <f t="shared" si="396"/>
        <v>0</v>
      </c>
      <c r="AQ251" s="1411">
        <f t="shared" si="396"/>
        <v>0</v>
      </c>
      <c r="AR251" s="1411">
        <f t="shared" si="396"/>
        <v>0</v>
      </c>
      <c r="AS251" s="1411">
        <f t="shared" si="396"/>
        <v>0</v>
      </c>
      <c r="AT251" s="1411">
        <f t="shared" si="396"/>
        <v>0</v>
      </c>
      <c r="AU251" s="1411">
        <f t="shared" si="396"/>
        <v>0</v>
      </c>
      <c r="AV251" s="1411">
        <f t="shared" si="351"/>
        <v>0</v>
      </c>
      <c r="AW251" s="1411"/>
      <c r="AX251" s="1411"/>
      <c r="AY251" s="1411"/>
      <c r="AZ251" s="1411"/>
      <c r="BA251" s="1411"/>
      <c r="BB251" s="1411"/>
      <c r="BC251" s="1411"/>
      <c r="BD251" s="1411"/>
      <c r="BE251" s="1411"/>
      <c r="BF251" s="1411"/>
      <c r="BG251" s="1411"/>
      <c r="BH251" s="1411"/>
      <c r="BI251" s="1411"/>
      <c r="BJ251" s="1411"/>
      <c r="BK251" s="1411"/>
      <c r="BL251" s="1411"/>
      <c r="BM251" s="1411"/>
      <c r="BN251" s="1411"/>
      <c r="BO251" s="1411"/>
      <c r="BP251" s="1411"/>
      <c r="BQ251" s="1411"/>
    </row>
    <row r="252" spans="1:69" s="1412" customFormat="1" ht="12.75">
      <c r="A252" s="1371" t="s">
        <v>1269</v>
      </c>
      <c r="B252" s="248" t="s">
        <v>1059</v>
      </c>
      <c r="C252" s="1410">
        <f>'I4 BO ASSETS'!J41</f>
        <v>0</v>
      </c>
      <c r="D252" s="1411">
        <f t="shared" si="388"/>
        <v>0</v>
      </c>
      <c r="E252" s="1411">
        <f t="shared" si="388"/>
        <v>0</v>
      </c>
      <c r="F252" s="1411">
        <f t="shared" si="347"/>
        <v>0</v>
      </c>
      <c r="G252" s="1411">
        <f t="shared" si="382"/>
        <v>0</v>
      </c>
      <c r="H252" s="1411">
        <f t="shared" ref="H252:Z252" si="397">$D252*H613</f>
        <v>0</v>
      </c>
      <c r="I252" s="1411">
        <f t="shared" si="397"/>
        <v>0</v>
      </c>
      <c r="J252" s="1411">
        <f t="shared" si="397"/>
        <v>0</v>
      </c>
      <c r="K252" s="1411">
        <f t="shared" si="397"/>
        <v>0</v>
      </c>
      <c r="L252" s="1411">
        <f t="shared" si="397"/>
        <v>0</v>
      </c>
      <c r="M252" s="1411">
        <f t="shared" si="397"/>
        <v>0</v>
      </c>
      <c r="N252" s="1411">
        <f t="shared" si="397"/>
        <v>0</v>
      </c>
      <c r="O252" s="1411">
        <f t="shared" si="397"/>
        <v>0</v>
      </c>
      <c r="P252" s="1411">
        <f t="shared" si="397"/>
        <v>0</v>
      </c>
      <c r="Q252" s="1411">
        <f t="shared" si="397"/>
        <v>0</v>
      </c>
      <c r="R252" s="1411">
        <f t="shared" si="397"/>
        <v>0</v>
      </c>
      <c r="S252" s="1411">
        <f t="shared" si="397"/>
        <v>0</v>
      </c>
      <c r="T252" s="1411">
        <f t="shared" si="397"/>
        <v>0</v>
      </c>
      <c r="U252" s="1411">
        <f t="shared" si="397"/>
        <v>0</v>
      </c>
      <c r="V252" s="1411">
        <f t="shared" si="397"/>
        <v>0</v>
      </c>
      <c r="W252" s="1411">
        <f t="shared" si="397"/>
        <v>0</v>
      </c>
      <c r="X252" s="1411">
        <f t="shared" si="397"/>
        <v>0</v>
      </c>
      <c r="Y252" s="1411">
        <f t="shared" si="397"/>
        <v>0</v>
      </c>
      <c r="Z252" s="1411">
        <f t="shared" si="397"/>
        <v>0</v>
      </c>
      <c r="AA252" s="1411">
        <f t="shared" si="349"/>
        <v>0</v>
      </c>
      <c r="AB252" s="1411">
        <f t="shared" si="384"/>
        <v>0</v>
      </c>
      <c r="AC252" s="1411">
        <f t="shared" ref="AC252:AU252" si="398">$E252*AC613</f>
        <v>0</v>
      </c>
      <c r="AD252" s="1411">
        <f t="shared" si="398"/>
        <v>0</v>
      </c>
      <c r="AE252" s="1411">
        <f t="shared" si="398"/>
        <v>0</v>
      </c>
      <c r="AF252" s="1411">
        <f t="shared" si="398"/>
        <v>0</v>
      </c>
      <c r="AG252" s="1411">
        <f t="shared" si="398"/>
        <v>0</v>
      </c>
      <c r="AH252" s="1411">
        <f t="shared" si="398"/>
        <v>0</v>
      </c>
      <c r="AI252" s="1411">
        <f t="shared" si="398"/>
        <v>0</v>
      </c>
      <c r="AJ252" s="1411">
        <f t="shared" si="398"/>
        <v>0</v>
      </c>
      <c r="AK252" s="1411">
        <f t="shared" si="398"/>
        <v>0</v>
      </c>
      <c r="AL252" s="1411">
        <f t="shared" si="398"/>
        <v>0</v>
      </c>
      <c r="AM252" s="1411">
        <f t="shared" si="398"/>
        <v>0</v>
      </c>
      <c r="AN252" s="1411">
        <f t="shared" si="398"/>
        <v>0</v>
      </c>
      <c r="AO252" s="1411">
        <f t="shared" si="398"/>
        <v>0</v>
      </c>
      <c r="AP252" s="1411">
        <f t="shared" si="398"/>
        <v>0</v>
      </c>
      <c r="AQ252" s="1411">
        <f t="shared" si="398"/>
        <v>0</v>
      </c>
      <c r="AR252" s="1411">
        <f t="shared" si="398"/>
        <v>0</v>
      </c>
      <c r="AS252" s="1411">
        <f t="shared" si="398"/>
        <v>0</v>
      </c>
      <c r="AT252" s="1411">
        <f t="shared" si="398"/>
        <v>0</v>
      </c>
      <c r="AU252" s="1411">
        <f t="shared" si="398"/>
        <v>0</v>
      </c>
      <c r="AV252" s="1411">
        <f t="shared" si="351"/>
        <v>0</v>
      </c>
      <c r="AW252" s="1411"/>
      <c r="AX252" s="1411"/>
      <c r="AY252" s="1411"/>
      <c r="AZ252" s="1411"/>
      <c r="BA252" s="1411"/>
      <c r="BB252" s="1411"/>
      <c r="BC252" s="1411"/>
      <c r="BD252" s="1411"/>
      <c r="BE252" s="1411"/>
      <c r="BF252" s="1411"/>
      <c r="BG252" s="1411"/>
      <c r="BH252" s="1411"/>
      <c r="BI252" s="1411"/>
      <c r="BJ252" s="1411"/>
      <c r="BK252" s="1411"/>
      <c r="BL252" s="1411"/>
      <c r="BM252" s="1411"/>
      <c r="BN252" s="1411"/>
      <c r="BO252" s="1411"/>
      <c r="BP252" s="1411"/>
      <c r="BQ252" s="1411"/>
    </row>
    <row r="253" spans="1:69" s="1412" customFormat="1" ht="12.75">
      <c r="A253" s="1371">
        <v>1835</v>
      </c>
      <c r="B253" s="248" t="s">
        <v>26</v>
      </c>
      <c r="C253" s="1410">
        <f>'I4 BO ASSETS'!J42</f>
        <v>0</v>
      </c>
      <c r="D253" s="1411">
        <f t="shared" si="388"/>
        <v>0</v>
      </c>
      <c r="E253" s="1411">
        <f t="shared" si="388"/>
        <v>0</v>
      </c>
      <c r="F253" s="1411">
        <f t="shared" si="347"/>
        <v>0</v>
      </c>
      <c r="G253" s="1411">
        <f t="shared" si="382"/>
        <v>0</v>
      </c>
      <c r="H253" s="1411">
        <f t="shared" ref="H253:Z253" si="399">$D253*H614</f>
        <v>0</v>
      </c>
      <c r="I253" s="1411">
        <f t="shared" si="399"/>
        <v>0</v>
      </c>
      <c r="J253" s="1411">
        <f t="shared" si="399"/>
        <v>0</v>
      </c>
      <c r="K253" s="1411">
        <f t="shared" si="399"/>
        <v>0</v>
      </c>
      <c r="L253" s="1411">
        <f t="shared" si="399"/>
        <v>0</v>
      </c>
      <c r="M253" s="1411">
        <f t="shared" si="399"/>
        <v>0</v>
      </c>
      <c r="N253" s="1411">
        <f t="shared" si="399"/>
        <v>0</v>
      </c>
      <c r="O253" s="1411">
        <f t="shared" si="399"/>
        <v>0</v>
      </c>
      <c r="P253" s="1411">
        <f t="shared" si="399"/>
        <v>0</v>
      </c>
      <c r="Q253" s="1411">
        <f t="shared" si="399"/>
        <v>0</v>
      </c>
      <c r="R253" s="1411">
        <f t="shared" si="399"/>
        <v>0</v>
      </c>
      <c r="S253" s="1411">
        <f t="shared" si="399"/>
        <v>0</v>
      </c>
      <c r="T253" s="1411">
        <f t="shared" si="399"/>
        <v>0</v>
      </c>
      <c r="U253" s="1411">
        <f t="shared" si="399"/>
        <v>0</v>
      </c>
      <c r="V253" s="1411">
        <f t="shared" si="399"/>
        <v>0</v>
      </c>
      <c r="W253" s="1411">
        <f t="shared" si="399"/>
        <v>0</v>
      </c>
      <c r="X253" s="1411">
        <f t="shared" si="399"/>
        <v>0</v>
      </c>
      <c r="Y253" s="1411">
        <f t="shared" si="399"/>
        <v>0</v>
      </c>
      <c r="Z253" s="1411">
        <f t="shared" si="399"/>
        <v>0</v>
      </c>
      <c r="AA253" s="1411">
        <f t="shared" si="349"/>
        <v>0</v>
      </c>
      <c r="AB253" s="1411">
        <f t="shared" si="384"/>
        <v>0</v>
      </c>
      <c r="AC253" s="1411">
        <f t="shared" ref="AC253:AU253" si="400">$E253*AC614</f>
        <v>0</v>
      </c>
      <c r="AD253" s="1411">
        <f t="shared" si="400"/>
        <v>0</v>
      </c>
      <c r="AE253" s="1411">
        <f t="shared" si="400"/>
        <v>0</v>
      </c>
      <c r="AF253" s="1411">
        <f t="shared" si="400"/>
        <v>0</v>
      </c>
      <c r="AG253" s="1411">
        <f t="shared" si="400"/>
        <v>0</v>
      </c>
      <c r="AH253" s="1411">
        <f t="shared" si="400"/>
        <v>0</v>
      </c>
      <c r="AI253" s="1411">
        <f t="shared" si="400"/>
        <v>0</v>
      </c>
      <c r="AJ253" s="1411">
        <f t="shared" si="400"/>
        <v>0</v>
      </c>
      <c r="AK253" s="1411">
        <f t="shared" si="400"/>
        <v>0</v>
      </c>
      <c r="AL253" s="1411">
        <f t="shared" si="400"/>
        <v>0</v>
      </c>
      <c r="AM253" s="1411">
        <f t="shared" si="400"/>
        <v>0</v>
      </c>
      <c r="AN253" s="1411">
        <f t="shared" si="400"/>
        <v>0</v>
      </c>
      <c r="AO253" s="1411">
        <f t="shared" si="400"/>
        <v>0</v>
      </c>
      <c r="AP253" s="1411">
        <f t="shared" si="400"/>
        <v>0</v>
      </c>
      <c r="AQ253" s="1411">
        <f t="shared" si="400"/>
        <v>0</v>
      </c>
      <c r="AR253" s="1411">
        <f t="shared" si="400"/>
        <v>0</v>
      </c>
      <c r="AS253" s="1411">
        <f t="shared" si="400"/>
        <v>0</v>
      </c>
      <c r="AT253" s="1411">
        <f t="shared" si="400"/>
        <v>0</v>
      </c>
      <c r="AU253" s="1411">
        <f t="shared" si="400"/>
        <v>0</v>
      </c>
      <c r="AV253" s="1411">
        <f t="shared" si="351"/>
        <v>0</v>
      </c>
      <c r="AW253" s="1411"/>
      <c r="AX253" s="1411"/>
      <c r="AY253" s="1411"/>
      <c r="AZ253" s="1411"/>
      <c r="BA253" s="1411"/>
      <c r="BB253" s="1411"/>
      <c r="BC253" s="1411"/>
      <c r="BD253" s="1411"/>
      <c r="BE253" s="1411"/>
      <c r="BF253" s="1411"/>
      <c r="BG253" s="1411"/>
      <c r="BH253" s="1411"/>
      <c r="BI253" s="1411"/>
      <c r="BJ253" s="1411"/>
      <c r="BK253" s="1411"/>
      <c r="BL253" s="1411"/>
      <c r="BM253" s="1411"/>
      <c r="BN253" s="1411"/>
      <c r="BO253" s="1411"/>
      <c r="BP253" s="1411"/>
      <c r="BQ253" s="1411"/>
    </row>
    <row r="254" spans="1:69" s="1412" customFormat="1" ht="25.5">
      <c r="A254" s="1371" t="s">
        <v>1270</v>
      </c>
      <c r="B254" s="248" t="s">
        <v>1060</v>
      </c>
      <c r="C254" s="1410">
        <f>'I4 BO ASSETS'!J43</f>
        <v>0</v>
      </c>
      <c r="D254" s="1411">
        <f t="shared" si="388"/>
        <v>0</v>
      </c>
      <c r="E254" s="1411">
        <f t="shared" si="388"/>
        <v>0</v>
      </c>
      <c r="F254" s="1411">
        <f t="shared" si="347"/>
        <v>0</v>
      </c>
      <c r="G254" s="1411">
        <f t="shared" si="382"/>
        <v>0</v>
      </c>
      <c r="H254" s="1411">
        <f t="shared" ref="H254:Z254" si="401">$D254*H615</f>
        <v>0</v>
      </c>
      <c r="I254" s="1411">
        <f t="shared" si="401"/>
        <v>0</v>
      </c>
      <c r="J254" s="1411">
        <f t="shared" si="401"/>
        <v>0</v>
      </c>
      <c r="K254" s="1411">
        <f t="shared" si="401"/>
        <v>0</v>
      </c>
      <c r="L254" s="1411">
        <f t="shared" si="401"/>
        <v>0</v>
      </c>
      <c r="M254" s="1411">
        <f t="shared" si="401"/>
        <v>0</v>
      </c>
      <c r="N254" s="1411">
        <f t="shared" si="401"/>
        <v>0</v>
      </c>
      <c r="O254" s="1411">
        <f t="shared" si="401"/>
        <v>0</v>
      </c>
      <c r="P254" s="1411">
        <f t="shared" si="401"/>
        <v>0</v>
      </c>
      <c r="Q254" s="1411">
        <f t="shared" si="401"/>
        <v>0</v>
      </c>
      <c r="R254" s="1411">
        <f t="shared" si="401"/>
        <v>0</v>
      </c>
      <c r="S254" s="1411">
        <f t="shared" si="401"/>
        <v>0</v>
      </c>
      <c r="T254" s="1411">
        <f t="shared" si="401"/>
        <v>0</v>
      </c>
      <c r="U254" s="1411">
        <f t="shared" si="401"/>
        <v>0</v>
      </c>
      <c r="V254" s="1411">
        <f t="shared" si="401"/>
        <v>0</v>
      </c>
      <c r="W254" s="1411">
        <f t="shared" si="401"/>
        <v>0</v>
      </c>
      <c r="X254" s="1411">
        <f t="shared" si="401"/>
        <v>0</v>
      </c>
      <c r="Y254" s="1411">
        <f t="shared" si="401"/>
        <v>0</v>
      </c>
      <c r="Z254" s="1411">
        <f t="shared" si="401"/>
        <v>0</v>
      </c>
      <c r="AA254" s="1411">
        <f t="shared" si="349"/>
        <v>0</v>
      </c>
      <c r="AB254" s="1411">
        <f t="shared" si="384"/>
        <v>0</v>
      </c>
      <c r="AC254" s="1411">
        <f t="shared" ref="AC254:AU254" si="402">$E254*AC615</f>
        <v>0</v>
      </c>
      <c r="AD254" s="1411">
        <f t="shared" si="402"/>
        <v>0</v>
      </c>
      <c r="AE254" s="1411">
        <f t="shared" si="402"/>
        <v>0</v>
      </c>
      <c r="AF254" s="1411">
        <f t="shared" si="402"/>
        <v>0</v>
      </c>
      <c r="AG254" s="1411">
        <f t="shared" si="402"/>
        <v>0</v>
      </c>
      <c r="AH254" s="1411">
        <f t="shared" si="402"/>
        <v>0</v>
      </c>
      <c r="AI254" s="1411">
        <f t="shared" si="402"/>
        <v>0</v>
      </c>
      <c r="AJ254" s="1411">
        <f t="shared" si="402"/>
        <v>0</v>
      </c>
      <c r="AK254" s="1411">
        <f t="shared" si="402"/>
        <v>0</v>
      </c>
      <c r="AL254" s="1411">
        <f t="shared" si="402"/>
        <v>0</v>
      </c>
      <c r="AM254" s="1411">
        <f t="shared" si="402"/>
        <v>0</v>
      </c>
      <c r="AN254" s="1411">
        <f t="shared" si="402"/>
        <v>0</v>
      </c>
      <c r="AO254" s="1411">
        <f t="shared" si="402"/>
        <v>0</v>
      </c>
      <c r="AP254" s="1411">
        <f t="shared" si="402"/>
        <v>0</v>
      </c>
      <c r="AQ254" s="1411">
        <f t="shared" si="402"/>
        <v>0</v>
      </c>
      <c r="AR254" s="1411">
        <f t="shared" si="402"/>
        <v>0</v>
      </c>
      <c r="AS254" s="1411">
        <f t="shared" si="402"/>
        <v>0</v>
      </c>
      <c r="AT254" s="1411">
        <f t="shared" si="402"/>
        <v>0</v>
      </c>
      <c r="AU254" s="1411">
        <f t="shared" si="402"/>
        <v>0</v>
      </c>
      <c r="AV254" s="1411">
        <f t="shared" si="351"/>
        <v>0</v>
      </c>
      <c r="AW254" s="1411"/>
      <c r="AX254" s="1411"/>
      <c r="AY254" s="1411"/>
      <c r="AZ254" s="1411"/>
      <c r="BA254" s="1411"/>
      <c r="BB254" s="1411"/>
      <c r="BC254" s="1411"/>
      <c r="BD254" s="1411"/>
      <c r="BE254" s="1411"/>
      <c r="BF254" s="1411"/>
      <c r="BG254" s="1411"/>
      <c r="BH254" s="1411"/>
      <c r="BI254" s="1411"/>
      <c r="BJ254" s="1411"/>
      <c r="BK254" s="1411"/>
      <c r="BL254" s="1411"/>
      <c r="BM254" s="1411"/>
      <c r="BN254" s="1411"/>
      <c r="BO254" s="1411"/>
      <c r="BP254" s="1411"/>
      <c r="BQ254" s="1411"/>
    </row>
    <row r="255" spans="1:69" s="1412" customFormat="1" ht="25.5">
      <c r="A255" s="1371" t="s">
        <v>1271</v>
      </c>
      <c r="B255" s="248" t="s">
        <v>1061</v>
      </c>
      <c r="C255" s="1410">
        <f>'I4 BO ASSETS'!J44</f>
        <v>0</v>
      </c>
      <c r="D255" s="1411">
        <f t="shared" si="388"/>
        <v>0</v>
      </c>
      <c r="E255" s="1411">
        <f t="shared" si="388"/>
        <v>0</v>
      </c>
      <c r="F255" s="1411">
        <f t="shared" si="347"/>
        <v>0</v>
      </c>
      <c r="G255" s="1411">
        <f t="shared" si="382"/>
        <v>0</v>
      </c>
      <c r="H255" s="1411">
        <f t="shared" ref="H255:Z255" si="403">$D255*H616</f>
        <v>0</v>
      </c>
      <c r="I255" s="1411">
        <f t="shared" si="403"/>
        <v>0</v>
      </c>
      <c r="J255" s="1411">
        <f t="shared" si="403"/>
        <v>0</v>
      </c>
      <c r="K255" s="1411">
        <f t="shared" si="403"/>
        <v>0</v>
      </c>
      <c r="L255" s="1411">
        <f t="shared" si="403"/>
        <v>0</v>
      </c>
      <c r="M255" s="1411">
        <f t="shared" si="403"/>
        <v>0</v>
      </c>
      <c r="N255" s="1411">
        <f t="shared" si="403"/>
        <v>0</v>
      </c>
      <c r="O255" s="1411">
        <f t="shared" si="403"/>
        <v>0</v>
      </c>
      <c r="P255" s="1411">
        <f t="shared" si="403"/>
        <v>0</v>
      </c>
      <c r="Q255" s="1411">
        <f t="shared" si="403"/>
        <v>0</v>
      </c>
      <c r="R255" s="1411">
        <f t="shared" si="403"/>
        <v>0</v>
      </c>
      <c r="S255" s="1411">
        <f t="shared" si="403"/>
        <v>0</v>
      </c>
      <c r="T255" s="1411">
        <f t="shared" si="403"/>
        <v>0</v>
      </c>
      <c r="U255" s="1411">
        <f t="shared" si="403"/>
        <v>0</v>
      </c>
      <c r="V255" s="1411">
        <f t="shared" si="403"/>
        <v>0</v>
      </c>
      <c r="W255" s="1411">
        <f t="shared" si="403"/>
        <v>0</v>
      </c>
      <c r="X255" s="1411">
        <f t="shared" si="403"/>
        <v>0</v>
      </c>
      <c r="Y255" s="1411">
        <f t="shared" si="403"/>
        <v>0</v>
      </c>
      <c r="Z255" s="1411">
        <f t="shared" si="403"/>
        <v>0</v>
      </c>
      <c r="AA255" s="1411">
        <f t="shared" si="349"/>
        <v>0</v>
      </c>
      <c r="AB255" s="1411">
        <f t="shared" si="384"/>
        <v>0</v>
      </c>
      <c r="AC255" s="1411">
        <f t="shared" ref="AC255:AU255" si="404">$E255*AC616</f>
        <v>0</v>
      </c>
      <c r="AD255" s="1411">
        <f t="shared" si="404"/>
        <v>0</v>
      </c>
      <c r="AE255" s="1411">
        <f t="shared" si="404"/>
        <v>0</v>
      </c>
      <c r="AF255" s="1411">
        <f t="shared" si="404"/>
        <v>0</v>
      </c>
      <c r="AG255" s="1411">
        <f t="shared" si="404"/>
        <v>0</v>
      </c>
      <c r="AH255" s="1411">
        <f t="shared" si="404"/>
        <v>0</v>
      </c>
      <c r="AI255" s="1411">
        <f t="shared" si="404"/>
        <v>0</v>
      </c>
      <c r="AJ255" s="1411">
        <f t="shared" si="404"/>
        <v>0</v>
      </c>
      <c r="AK255" s="1411">
        <f t="shared" si="404"/>
        <v>0</v>
      </c>
      <c r="AL255" s="1411">
        <f t="shared" si="404"/>
        <v>0</v>
      </c>
      <c r="AM255" s="1411">
        <f t="shared" si="404"/>
        <v>0</v>
      </c>
      <c r="AN255" s="1411">
        <f t="shared" si="404"/>
        <v>0</v>
      </c>
      <c r="AO255" s="1411">
        <f t="shared" si="404"/>
        <v>0</v>
      </c>
      <c r="AP255" s="1411">
        <f t="shared" si="404"/>
        <v>0</v>
      </c>
      <c r="AQ255" s="1411">
        <f t="shared" si="404"/>
        <v>0</v>
      </c>
      <c r="AR255" s="1411">
        <f t="shared" si="404"/>
        <v>0</v>
      </c>
      <c r="AS255" s="1411">
        <f t="shared" si="404"/>
        <v>0</v>
      </c>
      <c r="AT255" s="1411">
        <f t="shared" si="404"/>
        <v>0</v>
      </c>
      <c r="AU255" s="1411">
        <f t="shared" si="404"/>
        <v>0</v>
      </c>
      <c r="AV255" s="1411">
        <f t="shared" si="351"/>
        <v>0</v>
      </c>
      <c r="AW255" s="1411"/>
      <c r="AX255" s="1411"/>
      <c r="AY255" s="1411"/>
      <c r="AZ255" s="1411"/>
      <c r="BA255" s="1411"/>
      <c r="BB255" s="1411"/>
      <c r="BC255" s="1411"/>
      <c r="BD255" s="1411"/>
      <c r="BE255" s="1411"/>
      <c r="BF255" s="1411"/>
      <c r="BG255" s="1411"/>
      <c r="BH255" s="1411"/>
      <c r="BI255" s="1411"/>
      <c r="BJ255" s="1411"/>
      <c r="BK255" s="1411"/>
      <c r="BL255" s="1411"/>
      <c r="BM255" s="1411"/>
      <c r="BN255" s="1411"/>
      <c r="BO255" s="1411"/>
      <c r="BP255" s="1411"/>
      <c r="BQ255" s="1411"/>
    </row>
    <row r="256" spans="1:69" s="1412" customFormat="1" ht="25.5">
      <c r="A256" s="1371" t="s">
        <v>1272</v>
      </c>
      <c r="B256" s="248" t="s">
        <v>1062</v>
      </c>
      <c r="C256" s="1410">
        <f>'I4 BO ASSETS'!J45</f>
        <v>0</v>
      </c>
      <c r="D256" s="1411">
        <f t="shared" si="388"/>
        <v>0</v>
      </c>
      <c r="E256" s="1411">
        <f t="shared" si="388"/>
        <v>0</v>
      </c>
      <c r="F256" s="1411">
        <f t="shared" si="347"/>
        <v>0</v>
      </c>
      <c r="G256" s="1411">
        <f t="shared" si="382"/>
        <v>0</v>
      </c>
      <c r="H256" s="1411">
        <f t="shared" ref="H256:Z256" si="405">$D256*H617</f>
        <v>0</v>
      </c>
      <c r="I256" s="1411">
        <f t="shared" si="405"/>
        <v>0</v>
      </c>
      <c r="J256" s="1411">
        <f t="shared" si="405"/>
        <v>0</v>
      </c>
      <c r="K256" s="1411">
        <f t="shared" si="405"/>
        <v>0</v>
      </c>
      <c r="L256" s="1411">
        <f t="shared" si="405"/>
        <v>0</v>
      </c>
      <c r="M256" s="1411">
        <f t="shared" si="405"/>
        <v>0</v>
      </c>
      <c r="N256" s="1411">
        <f t="shared" si="405"/>
        <v>0</v>
      </c>
      <c r="O256" s="1411">
        <f t="shared" si="405"/>
        <v>0</v>
      </c>
      <c r="P256" s="1411">
        <f t="shared" si="405"/>
        <v>0</v>
      </c>
      <c r="Q256" s="1411">
        <f t="shared" si="405"/>
        <v>0</v>
      </c>
      <c r="R256" s="1411">
        <f t="shared" si="405"/>
        <v>0</v>
      </c>
      <c r="S256" s="1411">
        <f t="shared" si="405"/>
        <v>0</v>
      </c>
      <c r="T256" s="1411">
        <f t="shared" si="405"/>
        <v>0</v>
      </c>
      <c r="U256" s="1411">
        <f t="shared" si="405"/>
        <v>0</v>
      </c>
      <c r="V256" s="1411">
        <f t="shared" si="405"/>
        <v>0</v>
      </c>
      <c r="W256" s="1411">
        <f t="shared" si="405"/>
        <v>0</v>
      </c>
      <c r="X256" s="1411">
        <f t="shared" si="405"/>
        <v>0</v>
      </c>
      <c r="Y256" s="1411">
        <f t="shared" si="405"/>
        <v>0</v>
      </c>
      <c r="Z256" s="1411">
        <f t="shared" si="405"/>
        <v>0</v>
      </c>
      <c r="AA256" s="1411">
        <f t="shared" si="349"/>
        <v>0</v>
      </c>
      <c r="AB256" s="1411">
        <f t="shared" si="384"/>
        <v>0</v>
      </c>
      <c r="AC256" s="1411">
        <f t="shared" ref="AC256:AU256" si="406">$E256*AC617</f>
        <v>0</v>
      </c>
      <c r="AD256" s="1411">
        <f t="shared" si="406"/>
        <v>0</v>
      </c>
      <c r="AE256" s="1411">
        <f t="shared" si="406"/>
        <v>0</v>
      </c>
      <c r="AF256" s="1411">
        <f t="shared" si="406"/>
        <v>0</v>
      </c>
      <c r="AG256" s="1411">
        <f t="shared" si="406"/>
        <v>0</v>
      </c>
      <c r="AH256" s="1411">
        <f t="shared" si="406"/>
        <v>0</v>
      </c>
      <c r="AI256" s="1411">
        <f t="shared" si="406"/>
        <v>0</v>
      </c>
      <c r="AJ256" s="1411">
        <f t="shared" si="406"/>
        <v>0</v>
      </c>
      <c r="AK256" s="1411">
        <f t="shared" si="406"/>
        <v>0</v>
      </c>
      <c r="AL256" s="1411">
        <f t="shared" si="406"/>
        <v>0</v>
      </c>
      <c r="AM256" s="1411">
        <f t="shared" si="406"/>
        <v>0</v>
      </c>
      <c r="AN256" s="1411">
        <f t="shared" si="406"/>
        <v>0</v>
      </c>
      <c r="AO256" s="1411">
        <f t="shared" si="406"/>
        <v>0</v>
      </c>
      <c r="AP256" s="1411">
        <f t="shared" si="406"/>
        <v>0</v>
      </c>
      <c r="AQ256" s="1411">
        <f t="shared" si="406"/>
        <v>0</v>
      </c>
      <c r="AR256" s="1411">
        <f t="shared" si="406"/>
        <v>0</v>
      </c>
      <c r="AS256" s="1411">
        <f t="shared" si="406"/>
        <v>0</v>
      </c>
      <c r="AT256" s="1411">
        <f t="shared" si="406"/>
        <v>0</v>
      </c>
      <c r="AU256" s="1411">
        <f t="shared" si="406"/>
        <v>0</v>
      </c>
      <c r="AV256" s="1411">
        <f t="shared" si="351"/>
        <v>0</v>
      </c>
      <c r="AW256" s="1411"/>
      <c r="AX256" s="1411"/>
      <c r="AY256" s="1411"/>
      <c r="AZ256" s="1411"/>
      <c r="BA256" s="1411"/>
      <c r="BB256" s="1411"/>
      <c r="BC256" s="1411"/>
      <c r="BD256" s="1411"/>
      <c r="BE256" s="1411"/>
      <c r="BF256" s="1411"/>
      <c r="BG256" s="1411"/>
      <c r="BH256" s="1411"/>
      <c r="BI256" s="1411"/>
      <c r="BJ256" s="1411"/>
      <c r="BK256" s="1411"/>
      <c r="BL256" s="1411"/>
      <c r="BM256" s="1411"/>
      <c r="BN256" s="1411"/>
      <c r="BO256" s="1411"/>
      <c r="BP256" s="1411"/>
      <c r="BQ256" s="1411"/>
    </row>
    <row r="257" spans="1:69" s="1412" customFormat="1" ht="12.75">
      <c r="A257" s="1371">
        <v>1840</v>
      </c>
      <c r="B257" s="248" t="s">
        <v>27</v>
      </c>
      <c r="C257" s="1410">
        <f>'I4 BO ASSETS'!J46</f>
        <v>0</v>
      </c>
      <c r="D257" s="1411">
        <f t="shared" si="388"/>
        <v>0</v>
      </c>
      <c r="E257" s="1411">
        <f t="shared" si="388"/>
        <v>0</v>
      </c>
      <c r="F257" s="1411">
        <f t="shared" si="347"/>
        <v>0</v>
      </c>
      <c r="G257" s="1411">
        <f t="shared" si="382"/>
        <v>0</v>
      </c>
      <c r="H257" s="1411">
        <f t="shared" ref="H257:Z257" si="407">$D257*H618</f>
        <v>0</v>
      </c>
      <c r="I257" s="1411">
        <f t="shared" si="407"/>
        <v>0</v>
      </c>
      <c r="J257" s="1411">
        <f t="shared" si="407"/>
        <v>0</v>
      </c>
      <c r="K257" s="1411">
        <f t="shared" si="407"/>
        <v>0</v>
      </c>
      <c r="L257" s="1411">
        <f t="shared" si="407"/>
        <v>0</v>
      </c>
      <c r="M257" s="1411">
        <f t="shared" si="407"/>
        <v>0</v>
      </c>
      <c r="N257" s="1411">
        <f t="shared" si="407"/>
        <v>0</v>
      </c>
      <c r="O257" s="1411">
        <f t="shared" si="407"/>
        <v>0</v>
      </c>
      <c r="P257" s="1411">
        <f t="shared" si="407"/>
        <v>0</v>
      </c>
      <c r="Q257" s="1411">
        <f t="shared" si="407"/>
        <v>0</v>
      </c>
      <c r="R257" s="1411">
        <f t="shared" si="407"/>
        <v>0</v>
      </c>
      <c r="S257" s="1411">
        <f t="shared" si="407"/>
        <v>0</v>
      </c>
      <c r="T257" s="1411">
        <f t="shared" si="407"/>
        <v>0</v>
      </c>
      <c r="U257" s="1411">
        <f t="shared" si="407"/>
        <v>0</v>
      </c>
      <c r="V257" s="1411">
        <f t="shared" si="407"/>
        <v>0</v>
      </c>
      <c r="W257" s="1411">
        <f t="shared" si="407"/>
        <v>0</v>
      </c>
      <c r="X257" s="1411">
        <f t="shared" si="407"/>
        <v>0</v>
      </c>
      <c r="Y257" s="1411">
        <f t="shared" si="407"/>
        <v>0</v>
      </c>
      <c r="Z257" s="1411">
        <f t="shared" si="407"/>
        <v>0</v>
      </c>
      <c r="AA257" s="1411">
        <f t="shared" si="349"/>
        <v>0</v>
      </c>
      <c r="AB257" s="1411">
        <f t="shared" si="384"/>
        <v>0</v>
      </c>
      <c r="AC257" s="1411">
        <f t="shared" ref="AC257:AU257" si="408">$E257*AC618</f>
        <v>0</v>
      </c>
      <c r="AD257" s="1411">
        <f t="shared" si="408"/>
        <v>0</v>
      </c>
      <c r="AE257" s="1411">
        <f t="shared" si="408"/>
        <v>0</v>
      </c>
      <c r="AF257" s="1411">
        <f t="shared" si="408"/>
        <v>0</v>
      </c>
      <c r="AG257" s="1411">
        <f t="shared" si="408"/>
        <v>0</v>
      </c>
      <c r="AH257" s="1411">
        <f t="shared" si="408"/>
        <v>0</v>
      </c>
      <c r="AI257" s="1411">
        <f t="shared" si="408"/>
        <v>0</v>
      </c>
      <c r="AJ257" s="1411">
        <f t="shared" si="408"/>
        <v>0</v>
      </c>
      <c r="AK257" s="1411">
        <f t="shared" si="408"/>
        <v>0</v>
      </c>
      <c r="AL257" s="1411">
        <f t="shared" si="408"/>
        <v>0</v>
      </c>
      <c r="AM257" s="1411">
        <f t="shared" si="408"/>
        <v>0</v>
      </c>
      <c r="AN257" s="1411">
        <f t="shared" si="408"/>
        <v>0</v>
      </c>
      <c r="AO257" s="1411">
        <f t="shared" si="408"/>
        <v>0</v>
      </c>
      <c r="AP257" s="1411">
        <f t="shared" si="408"/>
        <v>0</v>
      </c>
      <c r="AQ257" s="1411">
        <f t="shared" si="408"/>
        <v>0</v>
      </c>
      <c r="AR257" s="1411">
        <f t="shared" si="408"/>
        <v>0</v>
      </c>
      <c r="AS257" s="1411">
        <f t="shared" si="408"/>
        <v>0</v>
      </c>
      <c r="AT257" s="1411">
        <f t="shared" si="408"/>
        <v>0</v>
      </c>
      <c r="AU257" s="1411">
        <f t="shared" si="408"/>
        <v>0</v>
      </c>
      <c r="AV257" s="1411">
        <f t="shared" si="351"/>
        <v>0</v>
      </c>
      <c r="AW257" s="1411"/>
      <c r="AX257" s="1411"/>
      <c r="AY257" s="1411"/>
      <c r="AZ257" s="1411"/>
      <c r="BA257" s="1411"/>
      <c r="BB257" s="1411"/>
      <c r="BC257" s="1411"/>
      <c r="BD257" s="1411"/>
      <c r="BE257" s="1411"/>
      <c r="BF257" s="1411"/>
      <c r="BG257" s="1411"/>
      <c r="BH257" s="1411"/>
      <c r="BI257" s="1411"/>
      <c r="BJ257" s="1411"/>
      <c r="BK257" s="1411"/>
      <c r="BL257" s="1411"/>
      <c r="BM257" s="1411"/>
      <c r="BN257" s="1411"/>
      <c r="BO257" s="1411"/>
      <c r="BP257" s="1411"/>
      <c r="BQ257" s="1411"/>
    </row>
    <row r="258" spans="1:69" s="1412" customFormat="1" ht="12.75">
      <c r="A258" s="1371" t="s">
        <v>1273</v>
      </c>
      <c r="B258" s="248" t="s">
        <v>1063</v>
      </c>
      <c r="C258" s="1410">
        <f>'I4 BO ASSETS'!J47</f>
        <v>0</v>
      </c>
      <c r="D258" s="1411">
        <f t="shared" si="388"/>
        <v>0</v>
      </c>
      <c r="E258" s="1411">
        <f t="shared" si="388"/>
        <v>0</v>
      </c>
      <c r="F258" s="1411">
        <f t="shared" si="347"/>
        <v>0</v>
      </c>
      <c r="G258" s="1411">
        <f t="shared" si="382"/>
        <v>0</v>
      </c>
      <c r="H258" s="1411">
        <f t="shared" ref="H258:Z258" si="409">$D258*H619</f>
        <v>0</v>
      </c>
      <c r="I258" s="1411">
        <f t="shared" si="409"/>
        <v>0</v>
      </c>
      <c r="J258" s="1411">
        <f t="shared" si="409"/>
        <v>0</v>
      </c>
      <c r="K258" s="1411">
        <f t="shared" si="409"/>
        <v>0</v>
      </c>
      <c r="L258" s="1411">
        <f t="shared" si="409"/>
        <v>0</v>
      </c>
      <c r="M258" s="1411">
        <f t="shared" si="409"/>
        <v>0</v>
      </c>
      <c r="N258" s="1411">
        <f t="shared" si="409"/>
        <v>0</v>
      </c>
      <c r="O258" s="1411">
        <f t="shared" si="409"/>
        <v>0</v>
      </c>
      <c r="P258" s="1411">
        <f t="shared" si="409"/>
        <v>0</v>
      </c>
      <c r="Q258" s="1411">
        <f t="shared" si="409"/>
        <v>0</v>
      </c>
      <c r="R258" s="1411">
        <f t="shared" si="409"/>
        <v>0</v>
      </c>
      <c r="S258" s="1411">
        <f t="shared" si="409"/>
        <v>0</v>
      </c>
      <c r="T258" s="1411">
        <f t="shared" si="409"/>
        <v>0</v>
      </c>
      <c r="U258" s="1411">
        <f t="shared" si="409"/>
        <v>0</v>
      </c>
      <c r="V258" s="1411">
        <f t="shared" si="409"/>
        <v>0</v>
      </c>
      <c r="W258" s="1411">
        <f t="shared" si="409"/>
        <v>0</v>
      </c>
      <c r="X258" s="1411">
        <f t="shared" si="409"/>
        <v>0</v>
      </c>
      <c r="Y258" s="1411">
        <f t="shared" si="409"/>
        <v>0</v>
      </c>
      <c r="Z258" s="1411">
        <f t="shared" si="409"/>
        <v>0</v>
      </c>
      <c r="AA258" s="1411">
        <f t="shared" si="349"/>
        <v>0</v>
      </c>
      <c r="AB258" s="1411">
        <f t="shared" si="384"/>
        <v>0</v>
      </c>
      <c r="AC258" s="1411">
        <f t="shared" ref="AC258:AU258" si="410">$E258*AC619</f>
        <v>0</v>
      </c>
      <c r="AD258" s="1411">
        <f t="shared" si="410"/>
        <v>0</v>
      </c>
      <c r="AE258" s="1411">
        <f t="shared" si="410"/>
        <v>0</v>
      </c>
      <c r="AF258" s="1411">
        <f t="shared" si="410"/>
        <v>0</v>
      </c>
      <c r="AG258" s="1411">
        <f t="shared" si="410"/>
        <v>0</v>
      </c>
      <c r="AH258" s="1411">
        <f t="shared" si="410"/>
        <v>0</v>
      </c>
      <c r="AI258" s="1411">
        <f t="shared" si="410"/>
        <v>0</v>
      </c>
      <c r="AJ258" s="1411">
        <f t="shared" si="410"/>
        <v>0</v>
      </c>
      <c r="AK258" s="1411">
        <f t="shared" si="410"/>
        <v>0</v>
      </c>
      <c r="AL258" s="1411">
        <f t="shared" si="410"/>
        <v>0</v>
      </c>
      <c r="AM258" s="1411">
        <f t="shared" si="410"/>
        <v>0</v>
      </c>
      <c r="AN258" s="1411">
        <f t="shared" si="410"/>
        <v>0</v>
      </c>
      <c r="AO258" s="1411">
        <f t="shared" si="410"/>
        <v>0</v>
      </c>
      <c r="AP258" s="1411">
        <f t="shared" si="410"/>
        <v>0</v>
      </c>
      <c r="AQ258" s="1411">
        <f t="shared" si="410"/>
        <v>0</v>
      </c>
      <c r="AR258" s="1411">
        <f t="shared" si="410"/>
        <v>0</v>
      </c>
      <c r="AS258" s="1411">
        <f t="shared" si="410"/>
        <v>0</v>
      </c>
      <c r="AT258" s="1411">
        <f t="shared" si="410"/>
        <v>0</v>
      </c>
      <c r="AU258" s="1411">
        <f t="shared" si="410"/>
        <v>0</v>
      </c>
      <c r="AV258" s="1411">
        <f t="shared" si="351"/>
        <v>0</v>
      </c>
      <c r="AW258" s="1411"/>
      <c r="AX258" s="1411"/>
      <c r="AY258" s="1411"/>
      <c r="AZ258" s="1411"/>
      <c r="BA258" s="1411"/>
      <c r="BB258" s="1411"/>
      <c r="BC258" s="1411"/>
      <c r="BD258" s="1411"/>
      <c r="BE258" s="1411"/>
      <c r="BF258" s="1411"/>
      <c r="BG258" s="1411"/>
      <c r="BH258" s="1411"/>
      <c r="BI258" s="1411"/>
      <c r="BJ258" s="1411"/>
      <c r="BK258" s="1411"/>
      <c r="BL258" s="1411"/>
      <c r="BM258" s="1411"/>
      <c r="BN258" s="1411"/>
      <c r="BO258" s="1411"/>
      <c r="BP258" s="1411"/>
      <c r="BQ258" s="1411"/>
    </row>
    <row r="259" spans="1:69" s="1412" customFormat="1" ht="12.75">
      <c r="A259" s="1371" t="s">
        <v>1274</v>
      </c>
      <c r="B259" s="248" t="s">
        <v>1064</v>
      </c>
      <c r="C259" s="1410">
        <f>'I4 BO ASSETS'!J48</f>
        <v>0</v>
      </c>
      <c r="D259" s="1411">
        <f t="shared" si="388"/>
        <v>0</v>
      </c>
      <c r="E259" s="1411">
        <f t="shared" si="388"/>
        <v>0</v>
      </c>
      <c r="F259" s="1411">
        <f t="shared" si="347"/>
        <v>0</v>
      </c>
      <c r="G259" s="1411">
        <f t="shared" si="382"/>
        <v>0</v>
      </c>
      <c r="H259" s="1411">
        <f t="shared" ref="H259:Z259" si="411">$D259*H620</f>
        <v>0</v>
      </c>
      <c r="I259" s="1411">
        <f t="shared" si="411"/>
        <v>0</v>
      </c>
      <c r="J259" s="1411">
        <f t="shared" si="411"/>
        <v>0</v>
      </c>
      <c r="K259" s="1411">
        <f t="shared" si="411"/>
        <v>0</v>
      </c>
      <c r="L259" s="1411">
        <f t="shared" si="411"/>
        <v>0</v>
      </c>
      <c r="M259" s="1411">
        <f t="shared" si="411"/>
        <v>0</v>
      </c>
      <c r="N259" s="1411">
        <f t="shared" si="411"/>
        <v>0</v>
      </c>
      <c r="O259" s="1411">
        <f t="shared" si="411"/>
        <v>0</v>
      </c>
      <c r="P259" s="1411">
        <f t="shared" si="411"/>
        <v>0</v>
      </c>
      <c r="Q259" s="1411">
        <f t="shared" si="411"/>
        <v>0</v>
      </c>
      <c r="R259" s="1411">
        <f t="shared" si="411"/>
        <v>0</v>
      </c>
      <c r="S259" s="1411">
        <f t="shared" si="411"/>
        <v>0</v>
      </c>
      <c r="T259" s="1411">
        <f t="shared" si="411"/>
        <v>0</v>
      </c>
      <c r="U259" s="1411">
        <f t="shared" si="411"/>
        <v>0</v>
      </c>
      <c r="V259" s="1411">
        <f t="shared" si="411"/>
        <v>0</v>
      </c>
      <c r="W259" s="1411">
        <f t="shared" si="411"/>
        <v>0</v>
      </c>
      <c r="X259" s="1411">
        <f t="shared" si="411"/>
        <v>0</v>
      </c>
      <c r="Y259" s="1411">
        <f t="shared" si="411"/>
        <v>0</v>
      </c>
      <c r="Z259" s="1411">
        <f t="shared" si="411"/>
        <v>0</v>
      </c>
      <c r="AA259" s="1411">
        <f t="shared" si="349"/>
        <v>0</v>
      </c>
      <c r="AB259" s="1411">
        <f t="shared" si="384"/>
        <v>0</v>
      </c>
      <c r="AC259" s="1411">
        <f t="shared" ref="AC259:AU259" si="412">$E259*AC620</f>
        <v>0</v>
      </c>
      <c r="AD259" s="1411">
        <f t="shared" si="412"/>
        <v>0</v>
      </c>
      <c r="AE259" s="1411">
        <f t="shared" si="412"/>
        <v>0</v>
      </c>
      <c r="AF259" s="1411">
        <f t="shared" si="412"/>
        <v>0</v>
      </c>
      <c r="AG259" s="1411">
        <f t="shared" si="412"/>
        <v>0</v>
      </c>
      <c r="AH259" s="1411">
        <f t="shared" si="412"/>
        <v>0</v>
      </c>
      <c r="AI259" s="1411">
        <f t="shared" si="412"/>
        <v>0</v>
      </c>
      <c r="AJ259" s="1411">
        <f t="shared" si="412"/>
        <v>0</v>
      </c>
      <c r="AK259" s="1411">
        <f t="shared" si="412"/>
        <v>0</v>
      </c>
      <c r="AL259" s="1411">
        <f t="shared" si="412"/>
        <v>0</v>
      </c>
      <c r="AM259" s="1411">
        <f t="shared" si="412"/>
        <v>0</v>
      </c>
      <c r="AN259" s="1411">
        <f t="shared" si="412"/>
        <v>0</v>
      </c>
      <c r="AO259" s="1411">
        <f t="shared" si="412"/>
        <v>0</v>
      </c>
      <c r="AP259" s="1411">
        <f t="shared" si="412"/>
        <v>0</v>
      </c>
      <c r="AQ259" s="1411">
        <f t="shared" si="412"/>
        <v>0</v>
      </c>
      <c r="AR259" s="1411">
        <f t="shared" si="412"/>
        <v>0</v>
      </c>
      <c r="AS259" s="1411">
        <f t="shared" si="412"/>
        <v>0</v>
      </c>
      <c r="AT259" s="1411">
        <f t="shared" si="412"/>
        <v>0</v>
      </c>
      <c r="AU259" s="1411">
        <f t="shared" si="412"/>
        <v>0</v>
      </c>
      <c r="AV259" s="1411">
        <f t="shared" si="351"/>
        <v>0</v>
      </c>
      <c r="AW259" s="1411"/>
      <c r="AX259" s="1411"/>
      <c r="AY259" s="1411"/>
      <c r="AZ259" s="1411"/>
      <c r="BA259" s="1411"/>
      <c r="BB259" s="1411"/>
      <c r="BC259" s="1411"/>
      <c r="BD259" s="1411"/>
      <c r="BE259" s="1411"/>
      <c r="BF259" s="1411"/>
      <c r="BG259" s="1411"/>
      <c r="BH259" s="1411"/>
      <c r="BI259" s="1411"/>
      <c r="BJ259" s="1411"/>
      <c r="BK259" s="1411"/>
      <c r="BL259" s="1411"/>
      <c r="BM259" s="1411"/>
      <c r="BN259" s="1411"/>
      <c r="BO259" s="1411"/>
      <c r="BP259" s="1411"/>
      <c r="BQ259" s="1411"/>
    </row>
    <row r="260" spans="1:69" s="1412" customFormat="1" ht="12.75">
      <c r="A260" s="1371" t="s">
        <v>1275</v>
      </c>
      <c r="B260" s="248" t="s">
        <v>1065</v>
      </c>
      <c r="C260" s="1410">
        <f>'I4 BO ASSETS'!J49</f>
        <v>0</v>
      </c>
      <c r="D260" s="1411">
        <f t="shared" si="388"/>
        <v>0</v>
      </c>
      <c r="E260" s="1411">
        <f t="shared" si="388"/>
        <v>0</v>
      </c>
      <c r="F260" s="1411">
        <f t="shared" si="347"/>
        <v>0</v>
      </c>
      <c r="G260" s="1411">
        <f t="shared" si="382"/>
        <v>0</v>
      </c>
      <c r="H260" s="1411">
        <f t="shared" ref="H260:Z260" si="413">$D260*H621</f>
        <v>0</v>
      </c>
      <c r="I260" s="1411">
        <f t="shared" si="413"/>
        <v>0</v>
      </c>
      <c r="J260" s="1411">
        <f t="shared" si="413"/>
        <v>0</v>
      </c>
      <c r="K260" s="1411">
        <f t="shared" si="413"/>
        <v>0</v>
      </c>
      <c r="L260" s="1411">
        <f t="shared" si="413"/>
        <v>0</v>
      </c>
      <c r="M260" s="1411">
        <f t="shared" si="413"/>
        <v>0</v>
      </c>
      <c r="N260" s="1411">
        <f t="shared" si="413"/>
        <v>0</v>
      </c>
      <c r="O260" s="1411">
        <f t="shared" si="413"/>
        <v>0</v>
      </c>
      <c r="P260" s="1411">
        <f t="shared" si="413"/>
        <v>0</v>
      </c>
      <c r="Q260" s="1411">
        <f t="shared" si="413"/>
        <v>0</v>
      </c>
      <c r="R260" s="1411">
        <f t="shared" si="413"/>
        <v>0</v>
      </c>
      <c r="S260" s="1411">
        <f t="shared" si="413"/>
        <v>0</v>
      </c>
      <c r="T260" s="1411">
        <f t="shared" si="413"/>
        <v>0</v>
      </c>
      <c r="U260" s="1411">
        <f t="shared" si="413"/>
        <v>0</v>
      </c>
      <c r="V260" s="1411">
        <f t="shared" si="413"/>
        <v>0</v>
      </c>
      <c r="W260" s="1411">
        <f t="shared" si="413"/>
        <v>0</v>
      </c>
      <c r="X260" s="1411">
        <f t="shared" si="413"/>
        <v>0</v>
      </c>
      <c r="Y260" s="1411">
        <f t="shared" si="413"/>
        <v>0</v>
      </c>
      <c r="Z260" s="1411">
        <f t="shared" si="413"/>
        <v>0</v>
      </c>
      <c r="AA260" s="1411">
        <f t="shared" si="349"/>
        <v>0</v>
      </c>
      <c r="AB260" s="1411">
        <f t="shared" si="384"/>
        <v>0</v>
      </c>
      <c r="AC260" s="1411">
        <f t="shared" ref="AC260:AU260" si="414">$E260*AC621</f>
        <v>0</v>
      </c>
      <c r="AD260" s="1411">
        <f t="shared" si="414"/>
        <v>0</v>
      </c>
      <c r="AE260" s="1411">
        <f t="shared" si="414"/>
        <v>0</v>
      </c>
      <c r="AF260" s="1411">
        <f t="shared" si="414"/>
        <v>0</v>
      </c>
      <c r="AG260" s="1411">
        <f t="shared" si="414"/>
        <v>0</v>
      </c>
      <c r="AH260" s="1411">
        <f t="shared" si="414"/>
        <v>0</v>
      </c>
      <c r="AI260" s="1411">
        <f t="shared" si="414"/>
        <v>0</v>
      </c>
      <c r="AJ260" s="1411">
        <f t="shared" si="414"/>
        <v>0</v>
      </c>
      <c r="AK260" s="1411">
        <f t="shared" si="414"/>
        <v>0</v>
      </c>
      <c r="AL260" s="1411">
        <f t="shared" si="414"/>
        <v>0</v>
      </c>
      <c r="AM260" s="1411">
        <f t="shared" si="414"/>
        <v>0</v>
      </c>
      <c r="AN260" s="1411">
        <f t="shared" si="414"/>
        <v>0</v>
      </c>
      <c r="AO260" s="1411">
        <f t="shared" si="414"/>
        <v>0</v>
      </c>
      <c r="AP260" s="1411">
        <f t="shared" si="414"/>
        <v>0</v>
      </c>
      <c r="AQ260" s="1411">
        <f t="shared" si="414"/>
        <v>0</v>
      </c>
      <c r="AR260" s="1411">
        <f t="shared" si="414"/>
        <v>0</v>
      </c>
      <c r="AS260" s="1411">
        <f t="shared" si="414"/>
        <v>0</v>
      </c>
      <c r="AT260" s="1411">
        <f t="shared" si="414"/>
        <v>0</v>
      </c>
      <c r="AU260" s="1411">
        <f t="shared" si="414"/>
        <v>0</v>
      </c>
      <c r="AV260" s="1411">
        <f t="shared" si="351"/>
        <v>0</v>
      </c>
      <c r="AW260" s="1411"/>
      <c r="AX260" s="1411"/>
      <c r="AY260" s="1411"/>
      <c r="AZ260" s="1411"/>
      <c r="BA260" s="1411"/>
      <c r="BB260" s="1411"/>
      <c r="BC260" s="1411"/>
      <c r="BD260" s="1411"/>
      <c r="BE260" s="1411"/>
      <c r="BF260" s="1411"/>
      <c r="BG260" s="1411"/>
      <c r="BH260" s="1411"/>
      <c r="BI260" s="1411"/>
      <c r="BJ260" s="1411"/>
      <c r="BK260" s="1411"/>
      <c r="BL260" s="1411"/>
      <c r="BM260" s="1411"/>
      <c r="BN260" s="1411"/>
      <c r="BO260" s="1411"/>
      <c r="BP260" s="1411"/>
      <c r="BQ260" s="1411"/>
    </row>
    <row r="261" spans="1:69" s="1412" customFormat="1" ht="12.75">
      <c r="A261" s="1371">
        <v>1845</v>
      </c>
      <c r="B261" s="248" t="s">
        <v>35</v>
      </c>
      <c r="C261" s="1410">
        <f>'I4 BO ASSETS'!J50</f>
        <v>0</v>
      </c>
      <c r="D261" s="1411">
        <f t="shared" si="388"/>
        <v>0</v>
      </c>
      <c r="E261" s="1411">
        <f t="shared" si="388"/>
        <v>0</v>
      </c>
      <c r="F261" s="1411">
        <f t="shared" si="347"/>
        <v>0</v>
      </c>
      <c r="G261" s="1411">
        <f t="shared" si="382"/>
        <v>0</v>
      </c>
      <c r="H261" s="1411">
        <f t="shared" ref="H261:Z261" si="415">$D261*H622</f>
        <v>0</v>
      </c>
      <c r="I261" s="1411">
        <f t="shared" si="415"/>
        <v>0</v>
      </c>
      <c r="J261" s="1411">
        <f t="shared" si="415"/>
        <v>0</v>
      </c>
      <c r="K261" s="1411">
        <f t="shared" si="415"/>
        <v>0</v>
      </c>
      <c r="L261" s="1411">
        <f t="shared" si="415"/>
        <v>0</v>
      </c>
      <c r="M261" s="1411">
        <f t="shared" si="415"/>
        <v>0</v>
      </c>
      <c r="N261" s="1411">
        <f t="shared" si="415"/>
        <v>0</v>
      </c>
      <c r="O261" s="1411">
        <f t="shared" si="415"/>
        <v>0</v>
      </c>
      <c r="P261" s="1411">
        <f t="shared" si="415"/>
        <v>0</v>
      </c>
      <c r="Q261" s="1411">
        <f t="shared" si="415"/>
        <v>0</v>
      </c>
      <c r="R261" s="1411">
        <f t="shared" si="415"/>
        <v>0</v>
      </c>
      <c r="S261" s="1411">
        <f t="shared" si="415"/>
        <v>0</v>
      </c>
      <c r="T261" s="1411">
        <f t="shared" si="415"/>
        <v>0</v>
      </c>
      <c r="U261" s="1411">
        <f t="shared" si="415"/>
        <v>0</v>
      </c>
      <c r="V261" s="1411">
        <f t="shared" si="415"/>
        <v>0</v>
      </c>
      <c r="W261" s="1411">
        <f t="shared" si="415"/>
        <v>0</v>
      </c>
      <c r="X261" s="1411">
        <f t="shared" si="415"/>
        <v>0</v>
      </c>
      <c r="Y261" s="1411">
        <f t="shared" si="415"/>
        <v>0</v>
      </c>
      <c r="Z261" s="1411">
        <f t="shared" si="415"/>
        <v>0</v>
      </c>
      <c r="AA261" s="1411">
        <f t="shared" si="349"/>
        <v>0</v>
      </c>
      <c r="AB261" s="1411">
        <f t="shared" si="384"/>
        <v>0</v>
      </c>
      <c r="AC261" s="1411">
        <f t="shared" ref="AC261:AU261" si="416">$E261*AC622</f>
        <v>0</v>
      </c>
      <c r="AD261" s="1411">
        <f t="shared" si="416"/>
        <v>0</v>
      </c>
      <c r="AE261" s="1411">
        <f t="shared" si="416"/>
        <v>0</v>
      </c>
      <c r="AF261" s="1411">
        <f t="shared" si="416"/>
        <v>0</v>
      </c>
      <c r="AG261" s="1411">
        <f t="shared" si="416"/>
        <v>0</v>
      </c>
      <c r="AH261" s="1411">
        <f t="shared" si="416"/>
        <v>0</v>
      </c>
      <c r="AI261" s="1411">
        <f t="shared" si="416"/>
        <v>0</v>
      </c>
      <c r="AJ261" s="1411">
        <f t="shared" si="416"/>
        <v>0</v>
      </c>
      <c r="AK261" s="1411">
        <f t="shared" si="416"/>
        <v>0</v>
      </c>
      <c r="AL261" s="1411">
        <f t="shared" si="416"/>
        <v>0</v>
      </c>
      <c r="AM261" s="1411">
        <f t="shared" si="416"/>
        <v>0</v>
      </c>
      <c r="AN261" s="1411">
        <f t="shared" si="416"/>
        <v>0</v>
      </c>
      <c r="AO261" s="1411">
        <f t="shared" si="416"/>
        <v>0</v>
      </c>
      <c r="AP261" s="1411">
        <f t="shared" si="416"/>
        <v>0</v>
      </c>
      <c r="AQ261" s="1411">
        <f t="shared" si="416"/>
        <v>0</v>
      </c>
      <c r="AR261" s="1411">
        <f t="shared" si="416"/>
        <v>0</v>
      </c>
      <c r="AS261" s="1411">
        <f t="shared" si="416"/>
        <v>0</v>
      </c>
      <c r="AT261" s="1411">
        <f t="shared" si="416"/>
        <v>0</v>
      </c>
      <c r="AU261" s="1411">
        <f t="shared" si="416"/>
        <v>0</v>
      </c>
      <c r="AV261" s="1411">
        <f t="shared" si="351"/>
        <v>0</v>
      </c>
      <c r="AW261" s="1411"/>
      <c r="AX261" s="1411"/>
      <c r="AY261" s="1411"/>
      <c r="AZ261" s="1411"/>
      <c r="BA261" s="1411"/>
      <c r="BB261" s="1411"/>
      <c r="BC261" s="1411"/>
      <c r="BD261" s="1411"/>
      <c r="BE261" s="1411"/>
      <c r="BF261" s="1411"/>
      <c r="BG261" s="1411"/>
      <c r="BH261" s="1411"/>
      <c r="BI261" s="1411"/>
      <c r="BJ261" s="1411"/>
      <c r="BK261" s="1411"/>
      <c r="BL261" s="1411"/>
      <c r="BM261" s="1411"/>
      <c r="BN261" s="1411"/>
      <c r="BO261" s="1411"/>
      <c r="BP261" s="1411"/>
      <c r="BQ261" s="1411"/>
    </row>
    <row r="262" spans="1:69" s="1412" customFormat="1" ht="25.5">
      <c r="A262" s="1371" t="s">
        <v>1276</v>
      </c>
      <c r="B262" s="248" t="s">
        <v>1066</v>
      </c>
      <c r="C262" s="1410">
        <f>'I4 BO ASSETS'!J51</f>
        <v>0</v>
      </c>
      <c r="D262" s="1411">
        <f t="shared" si="388"/>
        <v>0</v>
      </c>
      <c r="E262" s="1411">
        <f t="shared" si="388"/>
        <v>0</v>
      </c>
      <c r="F262" s="1411">
        <f t="shared" si="347"/>
        <v>0</v>
      </c>
      <c r="G262" s="1411">
        <f t="shared" si="382"/>
        <v>0</v>
      </c>
      <c r="H262" s="1411">
        <f t="shared" ref="H262:Z262" si="417">$D262*H623</f>
        <v>0</v>
      </c>
      <c r="I262" s="1411">
        <f t="shared" si="417"/>
        <v>0</v>
      </c>
      <c r="J262" s="1411">
        <f t="shared" si="417"/>
        <v>0</v>
      </c>
      <c r="K262" s="1411">
        <f t="shared" si="417"/>
        <v>0</v>
      </c>
      <c r="L262" s="1411">
        <f t="shared" si="417"/>
        <v>0</v>
      </c>
      <c r="M262" s="1411">
        <f t="shared" si="417"/>
        <v>0</v>
      </c>
      <c r="N262" s="1411">
        <f t="shared" si="417"/>
        <v>0</v>
      </c>
      <c r="O262" s="1411">
        <f t="shared" si="417"/>
        <v>0</v>
      </c>
      <c r="P262" s="1411">
        <f t="shared" si="417"/>
        <v>0</v>
      </c>
      <c r="Q262" s="1411">
        <f t="shared" si="417"/>
        <v>0</v>
      </c>
      <c r="R262" s="1411">
        <f t="shared" si="417"/>
        <v>0</v>
      </c>
      <c r="S262" s="1411">
        <f t="shared" si="417"/>
        <v>0</v>
      </c>
      <c r="T262" s="1411">
        <f t="shared" si="417"/>
        <v>0</v>
      </c>
      <c r="U262" s="1411">
        <f t="shared" si="417"/>
        <v>0</v>
      </c>
      <c r="V262" s="1411">
        <f t="shared" si="417"/>
        <v>0</v>
      </c>
      <c r="W262" s="1411">
        <f t="shared" si="417"/>
        <v>0</v>
      </c>
      <c r="X262" s="1411">
        <f t="shared" si="417"/>
        <v>0</v>
      </c>
      <c r="Y262" s="1411">
        <f t="shared" si="417"/>
        <v>0</v>
      </c>
      <c r="Z262" s="1411">
        <f t="shared" si="417"/>
        <v>0</v>
      </c>
      <c r="AA262" s="1411">
        <f t="shared" si="349"/>
        <v>0</v>
      </c>
      <c r="AB262" s="1411">
        <f t="shared" si="384"/>
        <v>0</v>
      </c>
      <c r="AC262" s="1411">
        <f t="shared" ref="AC262:AU262" si="418">$E262*AC623</f>
        <v>0</v>
      </c>
      <c r="AD262" s="1411">
        <f t="shared" si="418"/>
        <v>0</v>
      </c>
      <c r="AE262" s="1411">
        <f t="shared" si="418"/>
        <v>0</v>
      </c>
      <c r="AF262" s="1411">
        <f t="shared" si="418"/>
        <v>0</v>
      </c>
      <c r="AG262" s="1411">
        <f t="shared" si="418"/>
        <v>0</v>
      </c>
      <c r="AH262" s="1411">
        <f t="shared" si="418"/>
        <v>0</v>
      </c>
      <c r="AI262" s="1411">
        <f t="shared" si="418"/>
        <v>0</v>
      </c>
      <c r="AJ262" s="1411">
        <f t="shared" si="418"/>
        <v>0</v>
      </c>
      <c r="AK262" s="1411">
        <f t="shared" si="418"/>
        <v>0</v>
      </c>
      <c r="AL262" s="1411">
        <f t="shared" si="418"/>
        <v>0</v>
      </c>
      <c r="AM262" s="1411">
        <f t="shared" si="418"/>
        <v>0</v>
      </c>
      <c r="AN262" s="1411">
        <f t="shared" si="418"/>
        <v>0</v>
      </c>
      <c r="AO262" s="1411">
        <f t="shared" si="418"/>
        <v>0</v>
      </c>
      <c r="AP262" s="1411">
        <f t="shared" si="418"/>
        <v>0</v>
      </c>
      <c r="AQ262" s="1411">
        <f t="shared" si="418"/>
        <v>0</v>
      </c>
      <c r="AR262" s="1411">
        <f t="shared" si="418"/>
        <v>0</v>
      </c>
      <c r="AS262" s="1411">
        <f t="shared" si="418"/>
        <v>0</v>
      </c>
      <c r="AT262" s="1411">
        <f t="shared" si="418"/>
        <v>0</v>
      </c>
      <c r="AU262" s="1411">
        <f t="shared" si="418"/>
        <v>0</v>
      </c>
      <c r="AV262" s="1411">
        <f t="shared" si="351"/>
        <v>0</v>
      </c>
      <c r="AW262" s="1411"/>
      <c r="AX262" s="1411"/>
      <c r="AY262" s="1411"/>
      <c r="AZ262" s="1411"/>
      <c r="BA262" s="1411"/>
      <c r="BB262" s="1411"/>
      <c r="BC262" s="1411"/>
      <c r="BD262" s="1411"/>
      <c r="BE262" s="1411"/>
      <c r="BF262" s="1411"/>
      <c r="BG262" s="1411"/>
      <c r="BH262" s="1411"/>
      <c r="BI262" s="1411"/>
      <c r="BJ262" s="1411"/>
      <c r="BK262" s="1411"/>
      <c r="BL262" s="1411"/>
      <c r="BM262" s="1411"/>
      <c r="BN262" s="1411"/>
      <c r="BO262" s="1411"/>
      <c r="BP262" s="1411"/>
      <c r="BQ262" s="1411"/>
    </row>
    <row r="263" spans="1:69" s="1412" customFormat="1" ht="25.5">
      <c r="A263" s="1371" t="s">
        <v>1277</v>
      </c>
      <c r="B263" s="248" t="s">
        <v>1067</v>
      </c>
      <c r="C263" s="1410">
        <f>'I4 BO ASSETS'!J52</f>
        <v>0</v>
      </c>
      <c r="D263" s="1411">
        <f t="shared" si="388"/>
        <v>0</v>
      </c>
      <c r="E263" s="1411">
        <f t="shared" si="388"/>
        <v>0</v>
      </c>
      <c r="F263" s="1411">
        <f t="shared" si="347"/>
        <v>0</v>
      </c>
      <c r="G263" s="1411">
        <f t="shared" si="382"/>
        <v>0</v>
      </c>
      <c r="H263" s="1411">
        <f t="shared" ref="H263:Z263" si="419">$D263*H624</f>
        <v>0</v>
      </c>
      <c r="I263" s="1411">
        <f t="shared" si="419"/>
        <v>0</v>
      </c>
      <c r="J263" s="1411">
        <f t="shared" si="419"/>
        <v>0</v>
      </c>
      <c r="K263" s="1411">
        <f t="shared" si="419"/>
        <v>0</v>
      </c>
      <c r="L263" s="1411">
        <f t="shared" si="419"/>
        <v>0</v>
      </c>
      <c r="M263" s="1411">
        <f t="shared" si="419"/>
        <v>0</v>
      </c>
      <c r="N263" s="1411">
        <f t="shared" si="419"/>
        <v>0</v>
      </c>
      <c r="O263" s="1411">
        <f t="shared" si="419"/>
        <v>0</v>
      </c>
      <c r="P263" s="1411">
        <f t="shared" si="419"/>
        <v>0</v>
      </c>
      <c r="Q263" s="1411">
        <f t="shared" si="419"/>
        <v>0</v>
      </c>
      <c r="R263" s="1411">
        <f t="shared" si="419"/>
        <v>0</v>
      </c>
      <c r="S263" s="1411">
        <f t="shared" si="419"/>
        <v>0</v>
      </c>
      <c r="T263" s="1411">
        <f t="shared" si="419"/>
        <v>0</v>
      </c>
      <c r="U263" s="1411">
        <f t="shared" si="419"/>
        <v>0</v>
      </c>
      <c r="V263" s="1411">
        <f t="shared" si="419"/>
        <v>0</v>
      </c>
      <c r="W263" s="1411">
        <f t="shared" si="419"/>
        <v>0</v>
      </c>
      <c r="X263" s="1411">
        <f t="shared" si="419"/>
        <v>0</v>
      </c>
      <c r="Y263" s="1411">
        <f t="shared" si="419"/>
        <v>0</v>
      </c>
      <c r="Z263" s="1411">
        <f t="shared" si="419"/>
        <v>0</v>
      </c>
      <c r="AA263" s="1411">
        <f t="shared" si="349"/>
        <v>0</v>
      </c>
      <c r="AB263" s="1411">
        <f t="shared" si="384"/>
        <v>0</v>
      </c>
      <c r="AC263" s="1411">
        <f t="shared" ref="AC263:AU263" si="420">$E263*AC624</f>
        <v>0</v>
      </c>
      <c r="AD263" s="1411">
        <f t="shared" si="420"/>
        <v>0</v>
      </c>
      <c r="AE263" s="1411">
        <f t="shared" si="420"/>
        <v>0</v>
      </c>
      <c r="AF263" s="1411">
        <f t="shared" si="420"/>
        <v>0</v>
      </c>
      <c r="AG263" s="1411">
        <f t="shared" si="420"/>
        <v>0</v>
      </c>
      <c r="AH263" s="1411">
        <f t="shared" si="420"/>
        <v>0</v>
      </c>
      <c r="AI263" s="1411">
        <f t="shared" si="420"/>
        <v>0</v>
      </c>
      <c r="AJ263" s="1411">
        <f t="shared" si="420"/>
        <v>0</v>
      </c>
      <c r="AK263" s="1411">
        <f t="shared" si="420"/>
        <v>0</v>
      </c>
      <c r="AL263" s="1411">
        <f t="shared" si="420"/>
        <v>0</v>
      </c>
      <c r="AM263" s="1411">
        <f t="shared" si="420"/>
        <v>0</v>
      </c>
      <c r="AN263" s="1411">
        <f t="shared" si="420"/>
        <v>0</v>
      </c>
      <c r="AO263" s="1411">
        <f t="shared" si="420"/>
        <v>0</v>
      </c>
      <c r="AP263" s="1411">
        <f t="shared" si="420"/>
        <v>0</v>
      </c>
      <c r="AQ263" s="1411">
        <f t="shared" si="420"/>
        <v>0</v>
      </c>
      <c r="AR263" s="1411">
        <f t="shared" si="420"/>
        <v>0</v>
      </c>
      <c r="AS263" s="1411">
        <f t="shared" si="420"/>
        <v>0</v>
      </c>
      <c r="AT263" s="1411">
        <f t="shared" si="420"/>
        <v>0</v>
      </c>
      <c r="AU263" s="1411">
        <f t="shared" si="420"/>
        <v>0</v>
      </c>
      <c r="AV263" s="1411">
        <f t="shared" si="351"/>
        <v>0</v>
      </c>
      <c r="AW263" s="1411"/>
      <c r="AX263" s="1411"/>
      <c r="AY263" s="1411"/>
      <c r="AZ263" s="1411"/>
      <c r="BA263" s="1411"/>
      <c r="BB263" s="1411"/>
      <c r="BC263" s="1411"/>
      <c r="BD263" s="1411"/>
      <c r="BE263" s="1411"/>
      <c r="BF263" s="1411"/>
      <c r="BG263" s="1411"/>
      <c r="BH263" s="1411"/>
      <c r="BI263" s="1411"/>
      <c r="BJ263" s="1411"/>
      <c r="BK263" s="1411"/>
      <c r="BL263" s="1411"/>
      <c r="BM263" s="1411"/>
      <c r="BN263" s="1411"/>
      <c r="BO263" s="1411"/>
      <c r="BP263" s="1411"/>
      <c r="BQ263" s="1411"/>
    </row>
    <row r="264" spans="1:69" s="1412" customFormat="1" ht="25.5">
      <c r="A264" s="1371" t="s">
        <v>1278</v>
      </c>
      <c r="B264" s="248" t="s">
        <v>1068</v>
      </c>
      <c r="C264" s="1410">
        <f>'I4 BO ASSETS'!J53</f>
        <v>0</v>
      </c>
      <c r="D264" s="1411">
        <f t="shared" si="388"/>
        <v>0</v>
      </c>
      <c r="E264" s="1411">
        <f t="shared" si="388"/>
        <v>0</v>
      </c>
      <c r="F264" s="1411">
        <f t="shared" si="347"/>
        <v>0</v>
      </c>
      <c r="G264" s="1411">
        <f t="shared" si="382"/>
        <v>0</v>
      </c>
      <c r="H264" s="1411">
        <f t="shared" ref="H264:Z264" si="421">$D264*H625</f>
        <v>0</v>
      </c>
      <c r="I264" s="1411">
        <f t="shared" si="421"/>
        <v>0</v>
      </c>
      <c r="J264" s="1411">
        <f t="shared" si="421"/>
        <v>0</v>
      </c>
      <c r="K264" s="1411">
        <f t="shared" si="421"/>
        <v>0</v>
      </c>
      <c r="L264" s="1411">
        <f t="shared" si="421"/>
        <v>0</v>
      </c>
      <c r="M264" s="1411">
        <f t="shared" si="421"/>
        <v>0</v>
      </c>
      <c r="N264" s="1411">
        <f t="shared" si="421"/>
        <v>0</v>
      </c>
      <c r="O264" s="1411">
        <f t="shared" si="421"/>
        <v>0</v>
      </c>
      <c r="P264" s="1411">
        <f t="shared" si="421"/>
        <v>0</v>
      </c>
      <c r="Q264" s="1411">
        <f t="shared" si="421"/>
        <v>0</v>
      </c>
      <c r="R264" s="1411">
        <f t="shared" si="421"/>
        <v>0</v>
      </c>
      <c r="S264" s="1411">
        <f t="shared" si="421"/>
        <v>0</v>
      </c>
      <c r="T264" s="1411">
        <f t="shared" si="421"/>
        <v>0</v>
      </c>
      <c r="U264" s="1411">
        <f t="shared" si="421"/>
        <v>0</v>
      </c>
      <c r="V264" s="1411">
        <f t="shared" si="421"/>
        <v>0</v>
      </c>
      <c r="W264" s="1411">
        <f t="shared" si="421"/>
        <v>0</v>
      </c>
      <c r="X264" s="1411">
        <f t="shared" si="421"/>
        <v>0</v>
      </c>
      <c r="Y264" s="1411">
        <f t="shared" si="421"/>
        <v>0</v>
      </c>
      <c r="Z264" s="1411">
        <f t="shared" si="421"/>
        <v>0</v>
      </c>
      <c r="AA264" s="1411">
        <f t="shared" si="349"/>
        <v>0</v>
      </c>
      <c r="AB264" s="1411">
        <f t="shared" si="384"/>
        <v>0</v>
      </c>
      <c r="AC264" s="1411">
        <f t="shared" ref="AC264:AU264" si="422">$E264*AC625</f>
        <v>0</v>
      </c>
      <c r="AD264" s="1411">
        <f t="shared" si="422"/>
        <v>0</v>
      </c>
      <c r="AE264" s="1411">
        <f t="shared" si="422"/>
        <v>0</v>
      </c>
      <c r="AF264" s="1411">
        <f t="shared" si="422"/>
        <v>0</v>
      </c>
      <c r="AG264" s="1411">
        <f t="shared" si="422"/>
        <v>0</v>
      </c>
      <c r="AH264" s="1411">
        <f t="shared" si="422"/>
        <v>0</v>
      </c>
      <c r="AI264" s="1411">
        <f t="shared" si="422"/>
        <v>0</v>
      </c>
      <c r="AJ264" s="1411">
        <f t="shared" si="422"/>
        <v>0</v>
      </c>
      <c r="AK264" s="1411">
        <f t="shared" si="422"/>
        <v>0</v>
      </c>
      <c r="AL264" s="1411">
        <f t="shared" si="422"/>
        <v>0</v>
      </c>
      <c r="AM264" s="1411">
        <f t="shared" si="422"/>
        <v>0</v>
      </c>
      <c r="AN264" s="1411">
        <f t="shared" si="422"/>
        <v>0</v>
      </c>
      <c r="AO264" s="1411">
        <f t="shared" si="422"/>
        <v>0</v>
      </c>
      <c r="AP264" s="1411">
        <f t="shared" si="422"/>
        <v>0</v>
      </c>
      <c r="AQ264" s="1411">
        <f t="shared" si="422"/>
        <v>0</v>
      </c>
      <c r="AR264" s="1411">
        <f t="shared" si="422"/>
        <v>0</v>
      </c>
      <c r="AS264" s="1411">
        <f t="shared" si="422"/>
        <v>0</v>
      </c>
      <c r="AT264" s="1411">
        <f t="shared" si="422"/>
        <v>0</v>
      </c>
      <c r="AU264" s="1411">
        <f t="shared" si="422"/>
        <v>0</v>
      </c>
      <c r="AV264" s="1411">
        <f t="shared" si="351"/>
        <v>0</v>
      </c>
      <c r="AW264" s="1411"/>
      <c r="AX264" s="1411"/>
      <c r="AY264" s="1411"/>
      <c r="AZ264" s="1411"/>
      <c r="BA264" s="1411"/>
      <c r="BB264" s="1411"/>
      <c r="BC264" s="1411"/>
      <c r="BD264" s="1411"/>
      <c r="BE264" s="1411"/>
      <c r="BF264" s="1411"/>
      <c r="BG264" s="1411"/>
      <c r="BH264" s="1411"/>
      <c r="BI264" s="1411"/>
      <c r="BJ264" s="1411"/>
      <c r="BK264" s="1411"/>
      <c r="BL264" s="1411"/>
      <c r="BM264" s="1411"/>
      <c r="BN264" s="1411"/>
      <c r="BO264" s="1411"/>
      <c r="BP264" s="1411"/>
      <c r="BQ264" s="1411"/>
    </row>
    <row r="265" spans="1:69" s="1412" customFormat="1" ht="12.75">
      <c r="A265" s="1371">
        <v>1850</v>
      </c>
      <c r="B265" s="248" t="s">
        <v>41</v>
      </c>
      <c r="C265" s="1410">
        <f>'I4 BO ASSETS'!J54</f>
        <v>0</v>
      </c>
      <c r="D265" s="1411">
        <f t="shared" si="388"/>
        <v>0</v>
      </c>
      <c r="E265" s="1411">
        <f t="shared" si="388"/>
        <v>0</v>
      </c>
      <c r="F265" s="1411">
        <f t="shared" si="347"/>
        <v>0</v>
      </c>
      <c r="G265" s="1411">
        <f t="shared" si="382"/>
        <v>0</v>
      </c>
      <c r="H265" s="1411">
        <f t="shared" ref="H265:Z265" si="423">$D265*H626</f>
        <v>0</v>
      </c>
      <c r="I265" s="1411">
        <f t="shared" si="423"/>
        <v>0</v>
      </c>
      <c r="J265" s="1411">
        <f t="shared" si="423"/>
        <v>0</v>
      </c>
      <c r="K265" s="1411">
        <f t="shared" si="423"/>
        <v>0</v>
      </c>
      <c r="L265" s="1411">
        <f t="shared" si="423"/>
        <v>0</v>
      </c>
      <c r="M265" s="1411">
        <f t="shared" si="423"/>
        <v>0</v>
      </c>
      <c r="N265" s="1411">
        <f t="shared" si="423"/>
        <v>0</v>
      </c>
      <c r="O265" s="1411">
        <f t="shared" si="423"/>
        <v>0</v>
      </c>
      <c r="P265" s="1411">
        <f t="shared" si="423"/>
        <v>0</v>
      </c>
      <c r="Q265" s="1411">
        <f t="shared" si="423"/>
        <v>0</v>
      </c>
      <c r="R265" s="1411">
        <f t="shared" si="423"/>
        <v>0</v>
      </c>
      <c r="S265" s="1411">
        <f t="shared" si="423"/>
        <v>0</v>
      </c>
      <c r="T265" s="1411">
        <f t="shared" si="423"/>
        <v>0</v>
      </c>
      <c r="U265" s="1411">
        <f t="shared" si="423"/>
        <v>0</v>
      </c>
      <c r="V265" s="1411">
        <f t="shared" si="423"/>
        <v>0</v>
      </c>
      <c r="W265" s="1411">
        <f t="shared" si="423"/>
        <v>0</v>
      </c>
      <c r="X265" s="1411">
        <f t="shared" si="423"/>
        <v>0</v>
      </c>
      <c r="Y265" s="1411">
        <f t="shared" si="423"/>
        <v>0</v>
      </c>
      <c r="Z265" s="1411">
        <f t="shared" si="423"/>
        <v>0</v>
      </c>
      <c r="AA265" s="1411">
        <f t="shared" si="349"/>
        <v>0</v>
      </c>
      <c r="AB265" s="1411">
        <f t="shared" si="384"/>
        <v>0</v>
      </c>
      <c r="AC265" s="1411">
        <f t="shared" ref="AC265:AU265" si="424">$E265*AC626</f>
        <v>0</v>
      </c>
      <c r="AD265" s="1411">
        <f t="shared" si="424"/>
        <v>0</v>
      </c>
      <c r="AE265" s="1411">
        <f t="shared" si="424"/>
        <v>0</v>
      </c>
      <c r="AF265" s="1411">
        <f t="shared" si="424"/>
        <v>0</v>
      </c>
      <c r="AG265" s="1411">
        <f t="shared" si="424"/>
        <v>0</v>
      </c>
      <c r="AH265" s="1411">
        <f t="shared" si="424"/>
        <v>0</v>
      </c>
      <c r="AI265" s="1411">
        <f t="shared" si="424"/>
        <v>0</v>
      </c>
      <c r="AJ265" s="1411">
        <f t="shared" si="424"/>
        <v>0</v>
      </c>
      <c r="AK265" s="1411">
        <f t="shared" si="424"/>
        <v>0</v>
      </c>
      <c r="AL265" s="1411">
        <f t="shared" si="424"/>
        <v>0</v>
      </c>
      <c r="AM265" s="1411">
        <f t="shared" si="424"/>
        <v>0</v>
      </c>
      <c r="AN265" s="1411">
        <f t="shared" si="424"/>
        <v>0</v>
      </c>
      <c r="AO265" s="1411">
        <f t="shared" si="424"/>
        <v>0</v>
      </c>
      <c r="AP265" s="1411">
        <f t="shared" si="424"/>
        <v>0</v>
      </c>
      <c r="AQ265" s="1411">
        <f t="shared" si="424"/>
        <v>0</v>
      </c>
      <c r="AR265" s="1411">
        <f t="shared" si="424"/>
        <v>0</v>
      </c>
      <c r="AS265" s="1411">
        <f t="shared" si="424"/>
        <v>0</v>
      </c>
      <c r="AT265" s="1411">
        <f t="shared" si="424"/>
        <v>0</v>
      </c>
      <c r="AU265" s="1411">
        <f t="shared" si="424"/>
        <v>0</v>
      </c>
      <c r="AV265" s="1411">
        <f t="shared" si="351"/>
        <v>0</v>
      </c>
      <c r="AW265" s="1411"/>
      <c r="AX265" s="1411"/>
      <c r="AY265" s="1411"/>
      <c r="AZ265" s="1411"/>
      <c r="BA265" s="1411"/>
      <c r="BB265" s="1411"/>
      <c r="BC265" s="1411"/>
      <c r="BD265" s="1411"/>
      <c r="BE265" s="1411"/>
      <c r="BF265" s="1411"/>
      <c r="BG265" s="1411"/>
      <c r="BH265" s="1411"/>
      <c r="BI265" s="1411"/>
      <c r="BJ265" s="1411"/>
      <c r="BK265" s="1411"/>
      <c r="BL265" s="1411"/>
      <c r="BM265" s="1411"/>
      <c r="BN265" s="1411"/>
      <c r="BO265" s="1411"/>
      <c r="BP265" s="1411"/>
      <c r="BQ265" s="1411"/>
    </row>
    <row r="266" spans="1:69" s="1412" customFormat="1" ht="12.75">
      <c r="A266" s="1371">
        <v>1855</v>
      </c>
      <c r="B266" s="248" t="s">
        <v>43</v>
      </c>
      <c r="C266" s="1410">
        <f>'I4 BO ASSETS'!J55</f>
        <v>0</v>
      </c>
      <c r="D266" s="1411">
        <f t="shared" si="388"/>
        <v>0</v>
      </c>
      <c r="E266" s="1411">
        <f t="shared" si="388"/>
        <v>0</v>
      </c>
      <c r="F266" s="1411">
        <f t="shared" si="347"/>
        <v>0</v>
      </c>
      <c r="G266" s="1411">
        <f t="shared" ref="G266:V266" si="425">$D266*G627</f>
        <v>0</v>
      </c>
      <c r="H266" s="1411">
        <f t="shared" si="425"/>
        <v>0</v>
      </c>
      <c r="I266" s="1411">
        <f t="shared" si="425"/>
        <v>0</v>
      </c>
      <c r="J266" s="1411">
        <f t="shared" si="425"/>
        <v>0</v>
      </c>
      <c r="K266" s="1411">
        <f t="shared" si="425"/>
        <v>0</v>
      </c>
      <c r="L266" s="1411">
        <f t="shared" si="425"/>
        <v>0</v>
      </c>
      <c r="M266" s="1411">
        <f t="shared" si="425"/>
        <v>0</v>
      </c>
      <c r="N266" s="1411">
        <f t="shared" si="425"/>
        <v>0</v>
      </c>
      <c r="O266" s="1411">
        <f t="shared" si="425"/>
        <v>0</v>
      </c>
      <c r="P266" s="1411">
        <f t="shared" si="425"/>
        <v>0</v>
      </c>
      <c r="Q266" s="1411">
        <f t="shared" si="425"/>
        <v>0</v>
      </c>
      <c r="R266" s="1411">
        <f t="shared" si="425"/>
        <v>0</v>
      </c>
      <c r="S266" s="1411">
        <f t="shared" si="425"/>
        <v>0</v>
      </c>
      <c r="T266" s="1411">
        <f t="shared" si="425"/>
        <v>0</v>
      </c>
      <c r="U266" s="1411">
        <f t="shared" si="425"/>
        <v>0</v>
      </c>
      <c r="V266" s="1411">
        <f t="shared" si="425"/>
        <v>0</v>
      </c>
      <c r="W266" s="1411">
        <f>$D266*W627</f>
        <v>0</v>
      </c>
      <c r="X266" s="1411">
        <f>$D266*X627</f>
        <v>0</v>
      </c>
      <c r="Y266" s="1411">
        <f>$D266*Y627</f>
        <v>0</v>
      </c>
      <c r="Z266" s="1411">
        <f>$D266*Z627</f>
        <v>0</v>
      </c>
      <c r="AA266" s="1411">
        <f t="shared" si="349"/>
        <v>0</v>
      </c>
      <c r="AB266" s="1411">
        <f t="shared" ref="AB266:AQ266" si="426">$E266*AB627</f>
        <v>0</v>
      </c>
      <c r="AC266" s="1411">
        <f t="shared" si="426"/>
        <v>0</v>
      </c>
      <c r="AD266" s="1411">
        <f t="shared" si="426"/>
        <v>0</v>
      </c>
      <c r="AE266" s="1411">
        <f t="shared" si="426"/>
        <v>0</v>
      </c>
      <c r="AF266" s="1411">
        <f t="shared" si="426"/>
        <v>0</v>
      </c>
      <c r="AG266" s="1411">
        <f t="shared" si="426"/>
        <v>0</v>
      </c>
      <c r="AH266" s="1411">
        <f t="shared" si="426"/>
        <v>0</v>
      </c>
      <c r="AI266" s="1411">
        <f t="shared" si="426"/>
        <v>0</v>
      </c>
      <c r="AJ266" s="1411">
        <f t="shared" si="426"/>
        <v>0</v>
      </c>
      <c r="AK266" s="1411">
        <f t="shared" si="426"/>
        <v>0</v>
      </c>
      <c r="AL266" s="1411">
        <f t="shared" si="426"/>
        <v>0</v>
      </c>
      <c r="AM266" s="1411">
        <f t="shared" si="426"/>
        <v>0</v>
      </c>
      <c r="AN266" s="1411">
        <f t="shared" si="426"/>
        <v>0</v>
      </c>
      <c r="AO266" s="1411">
        <f t="shared" si="426"/>
        <v>0</v>
      </c>
      <c r="AP266" s="1411">
        <f t="shared" si="426"/>
        <v>0</v>
      </c>
      <c r="AQ266" s="1411">
        <f t="shared" si="426"/>
        <v>0</v>
      </c>
      <c r="AR266" s="1411">
        <f>$E266*AR627</f>
        <v>0</v>
      </c>
      <c r="AS266" s="1411">
        <f>$E266*AS627</f>
        <v>0</v>
      </c>
      <c r="AT266" s="1411">
        <f>$E266*AT627</f>
        <v>0</v>
      </c>
      <c r="AU266" s="1411">
        <f>$E266*AU627</f>
        <v>0</v>
      </c>
      <c r="AV266" s="1411">
        <f t="shared" si="351"/>
        <v>0</v>
      </c>
      <c r="AW266" s="1411"/>
      <c r="AX266" s="1411"/>
      <c r="AY266" s="1411"/>
      <c r="AZ266" s="1411"/>
      <c r="BA266" s="1411"/>
      <c r="BB266" s="1411"/>
      <c r="BC266" s="1411"/>
      <c r="BD266" s="1411"/>
      <c r="BE266" s="1411"/>
      <c r="BF266" s="1411"/>
      <c r="BG266" s="1411"/>
      <c r="BH266" s="1411"/>
      <c r="BI266" s="1411"/>
      <c r="BJ266" s="1411"/>
      <c r="BK266" s="1411"/>
      <c r="BL266" s="1411"/>
      <c r="BM266" s="1411"/>
      <c r="BN266" s="1411"/>
      <c r="BO266" s="1411"/>
      <c r="BP266" s="1411"/>
      <c r="BQ266" s="1411"/>
    </row>
    <row r="267" spans="1:69" s="1414" customFormat="1" ht="12.75">
      <c r="A267" s="1372">
        <v>1860</v>
      </c>
      <c r="B267" s="1413" t="s">
        <v>44</v>
      </c>
      <c r="C267" s="1410">
        <f>'I4 BO ASSETS'!J56</f>
        <v>0</v>
      </c>
      <c r="D267" s="1411">
        <f t="shared" si="388"/>
        <v>0</v>
      </c>
      <c r="E267" s="1411">
        <f t="shared" si="388"/>
        <v>0</v>
      </c>
      <c r="F267" s="1411">
        <f t="shared" si="347"/>
        <v>0</v>
      </c>
      <c r="G267" s="1411">
        <f t="shared" ref="G267:Z267" si="427">$D267*G628</f>
        <v>0</v>
      </c>
      <c r="H267" s="1411">
        <f t="shared" si="427"/>
        <v>0</v>
      </c>
      <c r="I267" s="1411">
        <f t="shared" si="427"/>
        <v>0</v>
      </c>
      <c r="J267" s="1411">
        <f t="shared" si="427"/>
        <v>0</v>
      </c>
      <c r="K267" s="1411">
        <f t="shared" si="427"/>
        <v>0</v>
      </c>
      <c r="L267" s="1411">
        <f t="shared" si="427"/>
        <v>0</v>
      </c>
      <c r="M267" s="1411">
        <f t="shared" si="427"/>
        <v>0</v>
      </c>
      <c r="N267" s="1411">
        <f t="shared" si="427"/>
        <v>0</v>
      </c>
      <c r="O267" s="1411">
        <f t="shared" si="427"/>
        <v>0</v>
      </c>
      <c r="P267" s="1411">
        <f t="shared" si="427"/>
        <v>0</v>
      </c>
      <c r="Q267" s="1411">
        <f t="shared" si="427"/>
        <v>0</v>
      </c>
      <c r="R267" s="1411">
        <f t="shared" si="427"/>
        <v>0</v>
      </c>
      <c r="S267" s="1411">
        <f t="shared" si="427"/>
        <v>0</v>
      </c>
      <c r="T267" s="1411">
        <f t="shared" si="427"/>
        <v>0</v>
      </c>
      <c r="U267" s="1411">
        <f t="shared" si="427"/>
        <v>0</v>
      </c>
      <c r="V267" s="1411">
        <f t="shared" si="427"/>
        <v>0</v>
      </c>
      <c r="W267" s="1411">
        <f t="shared" si="427"/>
        <v>0</v>
      </c>
      <c r="X267" s="1411">
        <f t="shared" si="427"/>
        <v>0</v>
      </c>
      <c r="Y267" s="1411">
        <f t="shared" si="427"/>
        <v>0</v>
      </c>
      <c r="Z267" s="1411">
        <f t="shared" si="427"/>
        <v>0</v>
      </c>
      <c r="AA267" s="1411">
        <f t="shared" si="349"/>
        <v>0</v>
      </c>
      <c r="AB267" s="1411">
        <f t="shared" ref="AB267:AU267" si="428">$E267*AB628</f>
        <v>0</v>
      </c>
      <c r="AC267" s="1411">
        <f t="shared" si="428"/>
        <v>0</v>
      </c>
      <c r="AD267" s="1411">
        <f t="shared" si="428"/>
        <v>0</v>
      </c>
      <c r="AE267" s="1411">
        <f t="shared" si="428"/>
        <v>0</v>
      </c>
      <c r="AF267" s="1411">
        <f t="shared" si="428"/>
        <v>0</v>
      </c>
      <c r="AG267" s="1411">
        <f t="shared" si="428"/>
        <v>0</v>
      </c>
      <c r="AH267" s="1411">
        <f t="shared" si="428"/>
        <v>0</v>
      </c>
      <c r="AI267" s="1411">
        <f t="shared" si="428"/>
        <v>0</v>
      </c>
      <c r="AJ267" s="1411">
        <f t="shared" si="428"/>
        <v>0</v>
      </c>
      <c r="AK267" s="1411">
        <f t="shared" si="428"/>
        <v>0</v>
      </c>
      <c r="AL267" s="1411">
        <f t="shared" si="428"/>
        <v>0</v>
      </c>
      <c r="AM267" s="1411">
        <f t="shared" si="428"/>
        <v>0</v>
      </c>
      <c r="AN267" s="1411">
        <f t="shared" si="428"/>
        <v>0</v>
      </c>
      <c r="AO267" s="1411">
        <f t="shared" si="428"/>
        <v>0</v>
      </c>
      <c r="AP267" s="1411">
        <f t="shared" si="428"/>
        <v>0</v>
      </c>
      <c r="AQ267" s="1411">
        <f t="shared" si="428"/>
        <v>0</v>
      </c>
      <c r="AR267" s="1411">
        <f t="shared" si="428"/>
        <v>0</v>
      </c>
      <c r="AS267" s="1411">
        <f t="shared" si="428"/>
        <v>0</v>
      </c>
      <c r="AT267" s="1411">
        <f t="shared" si="428"/>
        <v>0</v>
      </c>
      <c r="AU267" s="1411">
        <f t="shared" si="428"/>
        <v>0</v>
      </c>
      <c r="AV267" s="1411">
        <f t="shared" si="351"/>
        <v>0</v>
      </c>
      <c r="AW267" s="1411"/>
      <c r="AX267" s="1411"/>
      <c r="AY267" s="1411"/>
      <c r="AZ267" s="1411"/>
      <c r="BA267" s="1411"/>
      <c r="BB267" s="1411"/>
      <c r="BC267" s="1411"/>
      <c r="BD267" s="1411"/>
      <c r="BE267" s="1411"/>
      <c r="BF267" s="1411"/>
      <c r="BG267" s="1411"/>
      <c r="BH267" s="1411"/>
      <c r="BI267" s="1411"/>
      <c r="BJ267" s="1411"/>
      <c r="BK267" s="1411"/>
      <c r="BL267" s="1411"/>
      <c r="BM267" s="1411"/>
      <c r="BN267" s="1411"/>
      <c r="BO267" s="1411"/>
      <c r="BP267" s="1411"/>
      <c r="BQ267" s="1411"/>
    </row>
    <row r="268" spans="1:69" s="1443" customFormat="1" ht="12.75">
      <c r="A268" s="1440"/>
      <c r="B268" s="1441" t="s">
        <v>1359</v>
      </c>
      <c r="C268" s="1369">
        <f>SUM(C228:C267)</f>
        <v>0</v>
      </c>
      <c r="D268" s="1369">
        <f>SUM(D228:D267)</f>
        <v>0</v>
      </c>
      <c r="E268" s="1369">
        <f>SUM(E228:E267)</f>
        <v>0</v>
      </c>
      <c r="F268" s="1442">
        <f>D268+E268</f>
        <v>0</v>
      </c>
      <c r="G268" s="1369">
        <f t="shared" ref="G268:AL268" si="429">SUM(G228:G267)</f>
        <v>0</v>
      </c>
      <c r="H268" s="1369">
        <f t="shared" si="429"/>
        <v>0</v>
      </c>
      <c r="I268" s="1369">
        <f t="shared" si="429"/>
        <v>0</v>
      </c>
      <c r="J268" s="1369">
        <f t="shared" si="429"/>
        <v>0</v>
      </c>
      <c r="K268" s="1369">
        <f t="shared" si="429"/>
        <v>0</v>
      </c>
      <c r="L268" s="1369">
        <f t="shared" si="429"/>
        <v>0</v>
      </c>
      <c r="M268" s="1369">
        <f t="shared" si="429"/>
        <v>0</v>
      </c>
      <c r="N268" s="1369">
        <f t="shared" si="429"/>
        <v>0</v>
      </c>
      <c r="O268" s="1369">
        <f t="shared" si="429"/>
        <v>0</v>
      </c>
      <c r="P268" s="1369">
        <f t="shared" si="429"/>
        <v>0</v>
      </c>
      <c r="Q268" s="1369">
        <f t="shared" si="429"/>
        <v>0</v>
      </c>
      <c r="R268" s="1369">
        <f t="shared" si="429"/>
        <v>0</v>
      </c>
      <c r="S268" s="1369">
        <f t="shared" si="429"/>
        <v>0</v>
      </c>
      <c r="T268" s="1369">
        <f t="shared" si="429"/>
        <v>0</v>
      </c>
      <c r="U268" s="1369">
        <f t="shared" si="429"/>
        <v>0</v>
      </c>
      <c r="V268" s="1369">
        <f t="shared" si="429"/>
        <v>0</v>
      </c>
      <c r="W268" s="1369">
        <f t="shared" si="429"/>
        <v>0</v>
      </c>
      <c r="X268" s="1369">
        <f t="shared" si="429"/>
        <v>0</v>
      </c>
      <c r="Y268" s="1369">
        <f t="shared" si="429"/>
        <v>0</v>
      </c>
      <c r="Z268" s="1369">
        <f t="shared" si="429"/>
        <v>0</v>
      </c>
      <c r="AA268" s="1369">
        <f t="shared" si="429"/>
        <v>0</v>
      </c>
      <c r="AB268" s="1369">
        <f t="shared" si="429"/>
        <v>0</v>
      </c>
      <c r="AC268" s="1369">
        <f t="shared" si="429"/>
        <v>0</v>
      </c>
      <c r="AD268" s="1369">
        <f t="shared" si="429"/>
        <v>0</v>
      </c>
      <c r="AE268" s="1369">
        <f t="shared" si="429"/>
        <v>0</v>
      </c>
      <c r="AF268" s="1369">
        <f t="shared" si="429"/>
        <v>0</v>
      </c>
      <c r="AG268" s="1369">
        <f t="shared" si="429"/>
        <v>0</v>
      </c>
      <c r="AH268" s="1369">
        <f t="shared" si="429"/>
        <v>0</v>
      </c>
      <c r="AI268" s="1369">
        <f t="shared" si="429"/>
        <v>0</v>
      </c>
      <c r="AJ268" s="1369">
        <f t="shared" si="429"/>
        <v>0</v>
      </c>
      <c r="AK268" s="1369">
        <f t="shared" si="429"/>
        <v>0</v>
      </c>
      <c r="AL268" s="1369">
        <f t="shared" si="429"/>
        <v>0</v>
      </c>
      <c r="AM268" s="1369">
        <f t="shared" ref="AM268:BQ268" si="430">SUM(AM228:AM267)</f>
        <v>0</v>
      </c>
      <c r="AN268" s="1369">
        <f t="shared" si="430"/>
        <v>0</v>
      </c>
      <c r="AO268" s="1369">
        <f t="shared" si="430"/>
        <v>0</v>
      </c>
      <c r="AP268" s="1369">
        <f t="shared" si="430"/>
        <v>0</v>
      </c>
      <c r="AQ268" s="1369">
        <f t="shared" si="430"/>
        <v>0</v>
      </c>
      <c r="AR268" s="1369">
        <f t="shared" si="430"/>
        <v>0</v>
      </c>
      <c r="AS268" s="1369">
        <f t="shared" si="430"/>
        <v>0</v>
      </c>
      <c r="AT268" s="1369">
        <f t="shared" si="430"/>
        <v>0</v>
      </c>
      <c r="AU268" s="1369">
        <f t="shared" si="430"/>
        <v>0</v>
      </c>
      <c r="AV268" s="1369">
        <f t="shared" si="430"/>
        <v>0</v>
      </c>
      <c r="AW268" s="1369">
        <f t="shared" si="430"/>
        <v>0</v>
      </c>
      <c r="AX268" s="1369">
        <f t="shared" si="430"/>
        <v>0</v>
      </c>
      <c r="AY268" s="1369">
        <f t="shared" si="430"/>
        <v>0</v>
      </c>
      <c r="AZ268" s="1369">
        <f t="shared" si="430"/>
        <v>0</v>
      </c>
      <c r="BA268" s="1369">
        <f t="shared" si="430"/>
        <v>0</v>
      </c>
      <c r="BB268" s="1369">
        <f t="shared" si="430"/>
        <v>0</v>
      </c>
      <c r="BC268" s="1369">
        <f t="shared" si="430"/>
        <v>0</v>
      </c>
      <c r="BD268" s="1369">
        <f t="shared" si="430"/>
        <v>0</v>
      </c>
      <c r="BE268" s="1369">
        <f t="shared" si="430"/>
        <v>0</v>
      </c>
      <c r="BF268" s="1369">
        <f t="shared" si="430"/>
        <v>0</v>
      </c>
      <c r="BG268" s="1369">
        <f t="shared" si="430"/>
        <v>0</v>
      </c>
      <c r="BH268" s="1369">
        <f t="shared" si="430"/>
        <v>0</v>
      </c>
      <c r="BI268" s="1369">
        <f t="shared" si="430"/>
        <v>0</v>
      </c>
      <c r="BJ268" s="1369">
        <f t="shared" si="430"/>
        <v>0</v>
      </c>
      <c r="BK268" s="1369">
        <f t="shared" si="430"/>
        <v>0</v>
      </c>
      <c r="BL268" s="1369">
        <f t="shared" si="430"/>
        <v>0</v>
      </c>
      <c r="BM268" s="1369">
        <f t="shared" si="430"/>
        <v>0</v>
      </c>
      <c r="BN268" s="1369">
        <f t="shared" si="430"/>
        <v>0</v>
      </c>
      <c r="BO268" s="1369">
        <f t="shared" si="430"/>
        <v>0</v>
      </c>
      <c r="BP268" s="1369">
        <f t="shared" si="430"/>
        <v>0</v>
      </c>
      <c r="BQ268" s="1369">
        <f t="shared" si="430"/>
        <v>0</v>
      </c>
    </row>
    <row r="269" spans="1:69" s="399" customFormat="1" ht="12.75">
      <c r="A269" s="1380" t="s">
        <v>594</v>
      </c>
      <c r="B269" s="1380"/>
      <c r="C269" s="1393"/>
      <c r="D269" s="1382"/>
      <c r="E269" s="1382"/>
      <c r="F269" s="719"/>
      <c r="G269" s="719"/>
      <c r="H269" s="719"/>
      <c r="I269" s="719"/>
      <c r="J269" s="719"/>
      <c r="K269" s="719"/>
      <c r="L269" s="719"/>
      <c r="M269" s="719"/>
      <c r="N269" s="719"/>
      <c r="O269" s="719"/>
      <c r="P269" s="719"/>
      <c r="Q269" s="719"/>
      <c r="R269" s="719"/>
      <c r="S269" s="719"/>
      <c r="T269" s="719"/>
      <c r="U269" s="719"/>
      <c r="V269" s="719"/>
      <c r="W269" s="719"/>
      <c r="X269" s="719"/>
      <c r="Y269" s="719"/>
      <c r="Z269" s="719"/>
      <c r="AA269" s="719"/>
      <c r="AB269" s="719"/>
      <c r="AC269" s="719"/>
      <c r="AD269" s="719"/>
      <c r="AE269" s="719"/>
      <c r="AF269" s="719"/>
      <c r="AG269" s="719"/>
      <c r="AH269" s="719"/>
      <c r="AI269" s="719"/>
      <c r="AJ269" s="719"/>
      <c r="AK269" s="719"/>
      <c r="AL269" s="719"/>
      <c r="AM269" s="719"/>
      <c r="AN269" s="719"/>
      <c r="AO269" s="719"/>
      <c r="AP269" s="719"/>
      <c r="AQ269" s="719"/>
      <c r="AR269" s="719"/>
      <c r="AS269" s="719"/>
      <c r="AT269" s="719"/>
      <c r="AU269" s="719"/>
      <c r="AV269" s="719"/>
      <c r="AW269" s="719"/>
      <c r="AX269" s="719"/>
      <c r="AY269" s="719"/>
      <c r="AZ269" s="719"/>
      <c r="BA269" s="719"/>
      <c r="BB269" s="719"/>
      <c r="BC269" s="719"/>
      <c r="BD269" s="719"/>
      <c r="BE269" s="719"/>
      <c r="BF269" s="719"/>
      <c r="BG269" s="719"/>
      <c r="BH269" s="719"/>
      <c r="BI269" s="719"/>
      <c r="BJ269" s="719"/>
      <c r="BK269" s="719"/>
      <c r="BL269" s="719"/>
      <c r="BM269" s="719"/>
      <c r="BN269" s="719"/>
      <c r="BO269" s="719"/>
      <c r="BP269" s="719"/>
      <c r="BQ269" s="719"/>
    </row>
    <row r="270" spans="1:69" s="399" customFormat="1" ht="12.75">
      <c r="A270" s="759">
        <v>1905</v>
      </c>
      <c r="B270" s="423" t="s">
        <v>236</v>
      </c>
      <c r="C270" s="1383">
        <f>'I4 BO ASSETS'!J61</f>
        <v>0</v>
      </c>
      <c r="D270" s="719"/>
      <c r="E270" s="719"/>
      <c r="F270" s="719"/>
      <c r="G270" s="719"/>
      <c r="H270" s="719"/>
      <c r="I270" s="719"/>
      <c r="J270" s="719"/>
      <c r="K270" s="719"/>
      <c r="L270" s="719"/>
      <c r="M270" s="719"/>
      <c r="N270" s="719"/>
      <c r="O270" s="719"/>
      <c r="P270" s="719"/>
      <c r="Q270" s="719"/>
      <c r="R270" s="719"/>
      <c r="S270" s="719"/>
      <c r="T270" s="719"/>
      <c r="U270" s="719"/>
      <c r="V270" s="719"/>
      <c r="W270" s="719"/>
      <c r="X270" s="719"/>
      <c r="Y270" s="719"/>
      <c r="Z270" s="719"/>
      <c r="AA270" s="719"/>
      <c r="AB270" s="719"/>
      <c r="AC270" s="719"/>
      <c r="AD270" s="719"/>
      <c r="AE270" s="719"/>
      <c r="AF270" s="719"/>
      <c r="AG270" s="719"/>
      <c r="AH270" s="719"/>
      <c r="AI270" s="719"/>
      <c r="AJ270" s="719"/>
      <c r="AK270" s="719"/>
      <c r="AL270" s="719"/>
      <c r="AM270" s="719"/>
      <c r="AN270" s="719"/>
      <c r="AO270" s="719"/>
      <c r="AP270" s="719"/>
      <c r="AQ270" s="719"/>
      <c r="AR270" s="719"/>
      <c r="AS270" s="719"/>
      <c r="AT270" s="719"/>
      <c r="AU270" s="719"/>
      <c r="AV270" s="719"/>
      <c r="AW270" s="719">
        <f t="shared" ref="AW270:BP270" si="431">$C270*AW630</f>
        <v>0</v>
      </c>
      <c r="AX270" s="719">
        <f t="shared" si="431"/>
        <v>0</v>
      </c>
      <c r="AY270" s="719">
        <f t="shared" si="431"/>
        <v>0</v>
      </c>
      <c r="AZ270" s="719">
        <f t="shared" si="431"/>
        <v>0</v>
      </c>
      <c r="BA270" s="719">
        <f t="shared" si="431"/>
        <v>0</v>
      </c>
      <c r="BB270" s="719">
        <f t="shared" si="431"/>
        <v>0</v>
      </c>
      <c r="BC270" s="719">
        <f t="shared" si="431"/>
        <v>0</v>
      </c>
      <c r="BD270" s="719">
        <f t="shared" si="431"/>
        <v>0</v>
      </c>
      <c r="BE270" s="719">
        <f t="shared" si="431"/>
        <v>0</v>
      </c>
      <c r="BF270" s="719">
        <f t="shared" si="431"/>
        <v>0</v>
      </c>
      <c r="BG270" s="719">
        <f t="shared" si="431"/>
        <v>0</v>
      </c>
      <c r="BH270" s="719">
        <f t="shared" si="431"/>
        <v>0</v>
      </c>
      <c r="BI270" s="719">
        <f t="shared" si="431"/>
        <v>0</v>
      </c>
      <c r="BJ270" s="719">
        <f t="shared" si="431"/>
        <v>0</v>
      </c>
      <c r="BK270" s="719">
        <f t="shared" si="431"/>
        <v>0</v>
      </c>
      <c r="BL270" s="719">
        <f t="shared" si="431"/>
        <v>0</v>
      </c>
      <c r="BM270" s="719">
        <f t="shared" si="431"/>
        <v>0</v>
      </c>
      <c r="BN270" s="719">
        <f t="shared" si="431"/>
        <v>0</v>
      </c>
      <c r="BO270" s="719">
        <f t="shared" si="431"/>
        <v>0</v>
      </c>
      <c r="BP270" s="719">
        <f t="shared" si="431"/>
        <v>0</v>
      </c>
      <c r="BQ270" s="719">
        <f>SUM(AW270:BP270)</f>
        <v>0</v>
      </c>
    </row>
    <row r="271" spans="1:69" s="399" customFormat="1" ht="12.75">
      <c r="A271" s="759">
        <v>1906</v>
      </c>
      <c r="B271" s="423" t="s">
        <v>237</v>
      </c>
      <c r="C271" s="1383">
        <f>'I4 BO ASSETS'!J62</f>
        <v>0</v>
      </c>
      <c r="D271" s="719"/>
      <c r="E271" s="719"/>
      <c r="F271" s="719"/>
      <c r="G271" s="719"/>
      <c r="H271" s="719"/>
      <c r="I271" s="719"/>
      <c r="J271" s="719"/>
      <c r="K271" s="719"/>
      <c r="L271" s="719"/>
      <c r="M271" s="719"/>
      <c r="N271" s="719"/>
      <c r="O271" s="719"/>
      <c r="P271" s="719"/>
      <c r="Q271" s="719"/>
      <c r="R271" s="719"/>
      <c r="S271" s="719"/>
      <c r="T271" s="719"/>
      <c r="U271" s="719"/>
      <c r="V271" s="719"/>
      <c r="W271" s="719"/>
      <c r="X271" s="719"/>
      <c r="Y271" s="719"/>
      <c r="Z271" s="719"/>
      <c r="AA271" s="719"/>
      <c r="AB271" s="719"/>
      <c r="AC271" s="719"/>
      <c r="AD271" s="719"/>
      <c r="AE271" s="719"/>
      <c r="AF271" s="719"/>
      <c r="AG271" s="719"/>
      <c r="AH271" s="719"/>
      <c r="AI271" s="719"/>
      <c r="AJ271" s="719"/>
      <c r="AK271" s="719"/>
      <c r="AL271" s="719"/>
      <c r="AM271" s="719"/>
      <c r="AN271" s="719"/>
      <c r="AO271" s="719"/>
      <c r="AP271" s="719"/>
      <c r="AQ271" s="719"/>
      <c r="AR271" s="719"/>
      <c r="AS271" s="719"/>
      <c r="AT271" s="719"/>
      <c r="AU271" s="719"/>
      <c r="AV271" s="719"/>
      <c r="AW271" s="719">
        <f t="shared" ref="AW271:BP271" si="432">$C271*AW631</f>
        <v>0</v>
      </c>
      <c r="AX271" s="719">
        <f t="shared" si="432"/>
        <v>0</v>
      </c>
      <c r="AY271" s="719">
        <f t="shared" si="432"/>
        <v>0</v>
      </c>
      <c r="AZ271" s="719">
        <f t="shared" si="432"/>
        <v>0</v>
      </c>
      <c r="BA271" s="719">
        <f t="shared" si="432"/>
        <v>0</v>
      </c>
      <c r="BB271" s="719">
        <f t="shared" si="432"/>
        <v>0</v>
      </c>
      <c r="BC271" s="719">
        <f t="shared" si="432"/>
        <v>0</v>
      </c>
      <c r="BD271" s="719">
        <f t="shared" si="432"/>
        <v>0</v>
      </c>
      <c r="BE271" s="719">
        <f t="shared" si="432"/>
        <v>0</v>
      </c>
      <c r="BF271" s="719">
        <f t="shared" si="432"/>
        <v>0</v>
      </c>
      <c r="BG271" s="719">
        <f t="shared" si="432"/>
        <v>0</v>
      </c>
      <c r="BH271" s="719">
        <f t="shared" si="432"/>
        <v>0</v>
      </c>
      <c r="BI271" s="719">
        <f t="shared" si="432"/>
        <v>0</v>
      </c>
      <c r="BJ271" s="719">
        <f t="shared" si="432"/>
        <v>0</v>
      </c>
      <c r="BK271" s="719">
        <f t="shared" si="432"/>
        <v>0</v>
      </c>
      <c r="BL271" s="719">
        <f t="shared" si="432"/>
        <v>0</v>
      </c>
      <c r="BM271" s="719">
        <f t="shared" si="432"/>
        <v>0</v>
      </c>
      <c r="BN271" s="719">
        <f t="shared" si="432"/>
        <v>0</v>
      </c>
      <c r="BO271" s="719">
        <f t="shared" si="432"/>
        <v>0</v>
      </c>
      <c r="BP271" s="719">
        <f t="shared" si="432"/>
        <v>0</v>
      </c>
      <c r="BQ271" s="719">
        <f t="shared" ref="BQ271:BQ289" si="433">SUM(AW271:BP271)</f>
        <v>0</v>
      </c>
    </row>
    <row r="272" spans="1:69" s="399" customFormat="1" ht="12.75">
      <c r="A272" s="759">
        <v>1908</v>
      </c>
      <c r="B272" s="423" t="s">
        <v>238</v>
      </c>
      <c r="C272" s="1383">
        <f>'I4 BO ASSETS'!J63</f>
        <v>0</v>
      </c>
      <c r="D272" s="719"/>
      <c r="E272" s="719"/>
      <c r="F272" s="719"/>
      <c r="G272" s="719"/>
      <c r="H272" s="719"/>
      <c r="I272" s="719"/>
      <c r="J272" s="719"/>
      <c r="K272" s="719"/>
      <c r="L272" s="719"/>
      <c r="M272" s="719"/>
      <c r="N272" s="719"/>
      <c r="O272" s="719"/>
      <c r="P272" s="719"/>
      <c r="Q272" s="719"/>
      <c r="R272" s="719"/>
      <c r="S272" s="719"/>
      <c r="T272" s="719"/>
      <c r="U272" s="719"/>
      <c r="V272" s="719"/>
      <c r="W272" s="719"/>
      <c r="X272" s="719"/>
      <c r="Y272" s="719"/>
      <c r="Z272" s="719"/>
      <c r="AA272" s="719"/>
      <c r="AB272" s="719"/>
      <c r="AC272" s="719"/>
      <c r="AD272" s="719"/>
      <c r="AE272" s="719"/>
      <c r="AF272" s="719"/>
      <c r="AG272" s="719"/>
      <c r="AH272" s="719"/>
      <c r="AI272" s="719"/>
      <c r="AJ272" s="719"/>
      <c r="AK272" s="719"/>
      <c r="AL272" s="719"/>
      <c r="AM272" s="719"/>
      <c r="AN272" s="719"/>
      <c r="AO272" s="719"/>
      <c r="AP272" s="719"/>
      <c r="AQ272" s="719"/>
      <c r="AR272" s="719"/>
      <c r="AS272" s="719"/>
      <c r="AT272" s="719"/>
      <c r="AU272" s="719"/>
      <c r="AV272" s="719"/>
      <c r="AW272" s="719">
        <f t="shared" ref="AW272:BP272" si="434">$C272*AW632</f>
        <v>0</v>
      </c>
      <c r="AX272" s="719">
        <f t="shared" si="434"/>
        <v>0</v>
      </c>
      <c r="AY272" s="719">
        <f t="shared" si="434"/>
        <v>0</v>
      </c>
      <c r="AZ272" s="719">
        <f t="shared" si="434"/>
        <v>0</v>
      </c>
      <c r="BA272" s="719">
        <f t="shared" si="434"/>
        <v>0</v>
      </c>
      <c r="BB272" s="719">
        <f t="shared" si="434"/>
        <v>0</v>
      </c>
      <c r="BC272" s="719">
        <f t="shared" si="434"/>
        <v>0</v>
      </c>
      <c r="BD272" s="719">
        <f t="shared" si="434"/>
        <v>0</v>
      </c>
      <c r="BE272" s="719">
        <f t="shared" si="434"/>
        <v>0</v>
      </c>
      <c r="BF272" s="719">
        <f t="shared" si="434"/>
        <v>0</v>
      </c>
      <c r="BG272" s="719">
        <f t="shared" si="434"/>
        <v>0</v>
      </c>
      <c r="BH272" s="719">
        <f t="shared" si="434"/>
        <v>0</v>
      </c>
      <c r="BI272" s="719">
        <f t="shared" si="434"/>
        <v>0</v>
      </c>
      <c r="BJ272" s="719">
        <f t="shared" si="434"/>
        <v>0</v>
      </c>
      <c r="BK272" s="719">
        <f t="shared" si="434"/>
        <v>0</v>
      </c>
      <c r="BL272" s="719">
        <f t="shared" si="434"/>
        <v>0</v>
      </c>
      <c r="BM272" s="719">
        <f t="shared" si="434"/>
        <v>0</v>
      </c>
      <c r="BN272" s="719">
        <f t="shared" si="434"/>
        <v>0</v>
      </c>
      <c r="BO272" s="719">
        <f t="shared" si="434"/>
        <v>0</v>
      </c>
      <c r="BP272" s="719">
        <f t="shared" si="434"/>
        <v>0</v>
      </c>
      <c r="BQ272" s="719">
        <f t="shared" si="433"/>
        <v>0</v>
      </c>
    </row>
    <row r="273" spans="1:69" s="399" customFormat="1" ht="12.75">
      <c r="A273" s="759">
        <v>1910</v>
      </c>
      <c r="B273" s="423" t="s">
        <v>239</v>
      </c>
      <c r="C273" s="1383">
        <f>'I4 BO ASSETS'!J64</f>
        <v>0</v>
      </c>
      <c r="D273" s="719"/>
      <c r="E273" s="719"/>
      <c r="F273" s="719"/>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f t="shared" ref="AW273:BP273" si="435">$C273*AW633</f>
        <v>0</v>
      </c>
      <c r="AX273" s="719">
        <f t="shared" si="435"/>
        <v>0</v>
      </c>
      <c r="AY273" s="719">
        <f t="shared" si="435"/>
        <v>0</v>
      </c>
      <c r="AZ273" s="719">
        <f t="shared" si="435"/>
        <v>0</v>
      </c>
      <c r="BA273" s="719">
        <f t="shared" si="435"/>
        <v>0</v>
      </c>
      <c r="BB273" s="719">
        <f t="shared" si="435"/>
        <v>0</v>
      </c>
      <c r="BC273" s="719">
        <f t="shared" si="435"/>
        <v>0</v>
      </c>
      <c r="BD273" s="719">
        <f t="shared" si="435"/>
        <v>0</v>
      </c>
      <c r="BE273" s="719">
        <f t="shared" si="435"/>
        <v>0</v>
      </c>
      <c r="BF273" s="719">
        <f t="shared" si="435"/>
        <v>0</v>
      </c>
      <c r="BG273" s="719">
        <f t="shared" si="435"/>
        <v>0</v>
      </c>
      <c r="BH273" s="719">
        <f t="shared" si="435"/>
        <v>0</v>
      </c>
      <c r="BI273" s="719">
        <f t="shared" si="435"/>
        <v>0</v>
      </c>
      <c r="BJ273" s="719">
        <f t="shared" si="435"/>
        <v>0</v>
      </c>
      <c r="BK273" s="719">
        <f t="shared" si="435"/>
        <v>0</v>
      </c>
      <c r="BL273" s="719">
        <f t="shared" si="435"/>
        <v>0</v>
      </c>
      <c r="BM273" s="719">
        <f t="shared" si="435"/>
        <v>0</v>
      </c>
      <c r="BN273" s="719">
        <f t="shared" si="435"/>
        <v>0</v>
      </c>
      <c r="BO273" s="719">
        <f t="shared" si="435"/>
        <v>0</v>
      </c>
      <c r="BP273" s="719">
        <f t="shared" si="435"/>
        <v>0</v>
      </c>
      <c r="BQ273" s="719">
        <f t="shared" si="433"/>
        <v>0</v>
      </c>
    </row>
    <row r="274" spans="1:69" s="399" customFormat="1" ht="12.75">
      <c r="A274" s="759">
        <v>1915</v>
      </c>
      <c r="B274" s="423" t="s">
        <v>569</v>
      </c>
      <c r="C274" s="1383">
        <f>'I4 BO ASSETS'!J65</f>
        <v>0</v>
      </c>
      <c r="D274" s="719"/>
      <c r="E274" s="719"/>
      <c r="F274" s="719"/>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f t="shared" ref="AW274:BP274" si="436">$C274*AW634</f>
        <v>0</v>
      </c>
      <c r="AX274" s="719">
        <f t="shared" si="436"/>
        <v>0</v>
      </c>
      <c r="AY274" s="719">
        <f t="shared" si="436"/>
        <v>0</v>
      </c>
      <c r="AZ274" s="719">
        <f t="shared" si="436"/>
        <v>0</v>
      </c>
      <c r="BA274" s="719">
        <f t="shared" si="436"/>
        <v>0</v>
      </c>
      <c r="BB274" s="719">
        <f t="shared" si="436"/>
        <v>0</v>
      </c>
      <c r="BC274" s="719">
        <f t="shared" si="436"/>
        <v>0</v>
      </c>
      <c r="BD274" s="719">
        <f t="shared" si="436"/>
        <v>0</v>
      </c>
      <c r="BE274" s="719">
        <f t="shared" si="436"/>
        <v>0</v>
      </c>
      <c r="BF274" s="719">
        <f t="shared" si="436"/>
        <v>0</v>
      </c>
      <c r="BG274" s="719">
        <f t="shared" si="436"/>
        <v>0</v>
      </c>
      <c r="BH274" s="719">
        <f t="shared" si="436"/>
        <v>0</v>
      </c>
      <c r="BI274" s="719">
        <f t="shared" si="436"/>
        <v>0</v>
      </c>
      <c r="BJ274" s="719">
        <f t="shared" si="436"/>
        <v>0</v>
      </c>
      <c r="BK274" s="719">
        <f t="shared" si="436"/>
        <v>0</v>
      </c>
      <c r="BL274" s="719">
        <f t="shared" si="436"/>
        <v>0</v>
      </c>
      <c r="BM274" s="719">
        <f t="shared" si="436"/>
        <v>0</v>
      </c>
      <c r="BN274" s="719">
        <f t="shared" si="436"/>
        <v>0</v>
      </c>
      <c r="BO274" s="719">
        <f t="shared" si="436"/>
        <v>0</v>
      </c>
      <c r="BP274" s="719">
        <f t="shared" si="436"/>
        <v>0</v>
      </c>
      <c r="BQ274" s="719">
        <f t="shared" si="433"/>
        <v>0</v>
      </c>
    </row>
    <row r="275" spans="1:69" s="399" customFormat="1" ht="12.75">
      <c r="A275" s="759">
        <v>1920</v>
      </c>
      <c r="B275" s="423" t="s">
        <v>570</v>
      </c>
      <c r="C275" s="1383">
        <f>'I4 BO ASSETS'!J66</f>
        <v>0</v>
      </c>
      <c r="D275" s="719"/>
      <c r="E275" s="719"/>
      <c r="F275" s="719"/>
      <c r="G275" s="719"/>
      <c r="H275" s="719"/>
      <c r="I275" s="719"/>
      <c r="J275" s="719"/>
      <c r="K275" s="719"/>
      <c r="L275" s="719"/>
      <c r="M275" s="719"/>
      <c r="N275" s="719"/>
      <c r="O275" s="719"/>
      <c r="P275" s="719"/>
      <c r="Q275" s="719"/>
      <c r="R275" s="719"/>
      <c r="S275" s="719"/>
      <c r="T275" s="719"/>
      <c r="U275" s="719"/>
      <c r="V275" s="719"/>
      <c r="W275" s="719"/>
      <c r="X275" s="719"/>
      <c r="Y275" s="719"/>
      <c r="Z275" s="719"/>
      <c r="AA275" s="719"/>
      <c r="AB275" s="719"/>
      <c r="AC275" s="719"/>
      <c r="AD275" s="719"/>
      <c r="AE275" s="719"/>
      <c r="AF275" s="719"/>
      <c r="AG275" s="719"/>
      <c r="AH275" s="719"/>
      <c r="AI275" s="719"/>
      <c r="AJ275" s="719"/>
      <c r="AK275" s="719"/>
      <c r="AL275" s="719"/>
      <c r="AM275" s="719"/>
      <c r="AN275" s="719"/>
      <c r="AO275" s="719"/>
      <c r="AP275" s="719"/>
      <c r="AQ275" s="719"/>
      <c r="AR275" s="719"/>
      <c r="AS275" s="719"/>
      <c r="AT275" s="719"/>
      <c r="AU275" s="719"/>
      <c r="AV275" s="719"/>
      <c r="AW275" s="719">
        <f t="shared" ref="AW275:BP275" si="437">$C275*AW635</f>
        <v>0</v>
      </c>
      <c r="AX275" s="719">
        <f t="shared" si="437"/>
        <v>0</v>
      </c>
      <c r="AY275" s="719">
        <f t="shared" si="437"/>
        <v>0</v>
      </c>
      <c r="AZ275" s="719">
        <f t="shared" si="437"/>
        <v>0</v>
      </c>
      <c r="BA275" s="719">
        <f t="shared" si="437"/>
        <v>0</v>
      </c>
      <c r="BB275" s="719">
        <f t="shared" si="437"/>
        <v>0</v>
      </c>
      <c r="BC275" s="719">
        <f t="shared" si="437"/>
        <v>0</v>
      </c>
      <c r="BD275" s="719">
        <f t="shared" si="437"/>
        <v>0</v>
      </c>
      <c r="BE275" s="719">
        <f t="shared" si="437"/>
        <v>0</v>
      </c>
      <c r="BF275" s="719">
        <f t="shared" si="437"/>
        <v>0</v>
      </c>
      <c r="BG275" s="719">
        <f t="shared" si="437"/>
        <v>0</v>
      </c>
      <c r="BH275" s="719">
        <f t="shared" si="437"/>
        <v>0</v>
      </c>
      <c r="BI275" s="719">
        <f t="shared" si="437"/>
        <v>0</v>
      </c>
      <c r="BJ275" s="719">
        <f t="shared" si="437"/>
        <v>0</v>
      </c>
      <c r="BK275" s="719">
        <f t="shared" si="437"/>
        <v>0</v>
      </c>
      <c r="BL275" s="719">
        <f t="shared" si="437"/>
        <v>0</v>
      </c>
      <c r="BM275" s="719">
        <f t="shared" si="437"/>
        <v>0</v>
      </c>
      <c r="BN275" s="719">
        <f t="shared" si="437"/>
        <v>0</v>
      </c>
      <c r="BO275" s="719">
        <f t="shared" si="437"/>
        <v>0</v>
      </c>
      <c r="BP275" s="719">
        <f t="shared" si="437"/>
        <v>0</v>
      </c>
      <c r="BQ275" s="719">
        <f t="shared" si="433"/>
        <v>0</v>
      </c>
    </row>
    <row r="276" spans="1:69" s="399" customFormat="1" ht="12.75">
      <c r="A276" s="759">
        <v>1925</v>
      </c>
      <c r="B276" s="423" t="s">
        <v>571</v>
      </c>
      <c r="C276" s="1383">
        <f>'I4 BO ASSETS'!J67</f>
        <v>0</v>
      </c>
      <c r="D276" s="719"/>
      <c r="E276" s="719"/>
      <c r="F276" s="719"/>
      <c r="G276" s="719"/>
      <c r="H276" s="719"/>
      <c r="I276" s="719"/>
      <c r="J276" s="719"/>
      <c r="K276" s="719"/>
      <c r="L276" s="719"/>
      <c r="M276" s="719"/>
      <c r="N276" s="719"/>
      <c r="O276" s="719"/>
      <c r="P276" s="719"/>
      <c r="Q276" s="719"/>
      <c r="R276" s="719"/>
      <c r="S276" s="719"/>
      <c r="T276" s="719"/>
      <c r="U276" s="719"/>
      <c r="V276" s="719"/>
      <c r="W276" s="719"/>
      <c r="X276" s="719"/>
      <c r="Y276" s="719"/>
      <c r="Z276" s="719"/>
      <c r="AA276" s="719"/>
      <c r="AB276" s="719"/>
      <c r="AC276" s="719"/>
      <c r="AD276" s="719"/>
      <c r="AE276" s="719"/>
      <c r="AF276" s="719"/>
      <c r="AG276" s="719"/>
      <c r="AH276" s="719"/>
      <c r="AI276" s="719"/>
      <c r="AJ276" s="719"/>
      <c r="AK276" s="719"/>
      <c r="AL276" s="719"/>
      <c r="AM276" s="719"/>
      <c r="AN276" s="719"/>
      <c r="AO276" s="719"/>
      <c r="AP276" s="719"/>
      <c r="AQ276" s="719"/>
      <c r="AR276" s="719"/>
      <c r="AS276" s="719"/>
      <c r="AT276" s="719"/>
      <c r="AU276" s="719"/>
      <c r="AV276" s="719"/>
      <c r="AW276" s="719">
        <f t="shared" ref="AW276:BP276" si="438">$C276*AW636</f>
        <v>0</v>
      </c>
      <c r="AX276" s="719">
        <f t="shared" si="438"/>
        <v>0</v>
      </c>
      <c r="AY276" s="719">
        <f t="shared" si="438"/>
        <v>0</v>
      </c>
      <c r="AZ276" s="719">
        <f t="shared" si="438"/>
        <v>0</v>
      </c>
      <c r="BA276" s="719">
        <f t="shared" si="438"/>
        <v>0</v>
      </c>
      <c r="BB276" s="719">
        <f t="shared" si="438"/>
        <v>0</v>
      </c>
      <c r="BC276" s="719">
        <f t="shared" si="438"/>
        <v>0</v>
      </c>
      <c r="BD276" s="719">
        <f t="shared" si="438"/>
        <v>0</v>
      </c>
      <c r="BE276" s="719">
        <f t="shared" si="438"/>
        <v>0</v>
      </c>
      <c r="BF276" s="719">
        <f t="shared" si="438"/>
        <v>0</v>
      </c>
      <c r="BG276" s="719">
        <f t="shared" si="438"/>
        <v>0</v>
      </c>
      <c r="BH276" s="719">
        <f t="shared" si="438"/>
        <v>0</v>
      </c>
      <c r="BI276" s="719">
        <f t="shared" si="438"/>
        <v>0</v>
      </c>
      <c r="BJ276" s="719">
        <f t="shared" si="438"/>
        <v>0</v>
      </c>
      <c r="BK276" s="719">
        <f t="shared" si="438"/>
        <v>0</v>
      </c>
      <c r="BL276" s="719">
        <f t="shared" si="438"/>
        <v>0</v>
      </c>
      <c r="BM276" s="719">
        <f t="shared" si="438"/>
        <v>0</v>
      </c>
      <c r="BN276" s="719">
        <f t="shared" si="438"/>
        <v>0</v>
      </c>
      <c r="BO276" s="719">
        <f t="shared" si="438"/>
        <v>0</v>
      </c>
      <c r="BP276" s="719">
        <f t="shared" si="438"/>
        <v>0</v>
      </c>
      <c r="BQ276" s="719">
        <f t="shared" si="433"/>
        <v>0</v>
      </c>
    </row>
    <row r="277" spans="1:69" s="399" customFormat="1" ht="12.75">
      <c r="A277" s="759">
        <v>1930</v>
      </c>
      <c r="B277" s="423" t="s">
        <v>572</v>
      </c>
      <c r="C277" s="1383">
        <f>'I4 BO ASSETS'!J68</f>
        <v>0</v>
      </c>
      <c r="D277" s="719"/>
      <c r="E277" s="719"/>
      <c r="F277" s="719"/>
      <c r="G277" s="719"/>
      <c r="H277" s="719"/>
      <c r="I277" s="719"/>
      <c r="J277" s="719"/>
      <c r="K277" s="719"/>
      <c r="L277" s="719"/>
      <c r="M277" s="719"/>
      <c r="N277" s="719"/>
      <c r="O277" s="719"/>
      <c r="P277" s="719"/>
      <c r="Q277" s="719"/>
      <c r="R277" s="719"/>
      <c r="S277" s="719"/>
      <c r="T277" s="719"/>
      <c r="U277" s="719"/>
      <c r="V277" s="719"/>
      <c r="W277" s="719"/>
      <c r="X277" s="719"/>
      <c r="Y277" s="719"/>
      <c r="Z277" s="719"/>
      <c r="AA277" s="719"/>
      <c r="AB277" s="719"/>
      <c r="AC277" s="719"/>
      <c r="AD277" s="719"/>
      <c r="AE277" s="719"/>
      <c r="AF277" s="719"/>
      <c r="AG277" s="719"/>
      <c r="AH277" s="719"/>
      <c r="AI277" s="719"/>
      <c r="AJ277" s="719"/>
      <c r="AK277" s="719"/>
      <c r="AL277" s="719"/>
      <c r="AM277" s="719"/>
      <c r="AN277" s="719"/>
      <c r="AO277" s="719"/>
      <c r="AP277" s="719"/>
      <c r="AQ277" s="719"/>
      <c r="AR277" s="719"/>
      <c r="AS277" s="719"/>
      <c r="AT277" s="719"/>
      <c r="AU277" s="719"/>
      <c r="AV277" s="719"/>
      <c r="AW277" s="719">
        <f t="shared" ref="AW277:BP277" si="439">$C277*AW637</f>
        <v>0</v>
      </c>
      <c r="AX277" s="719">
        <f t="shared" si="439"/>
        <v>0</v>
      </c>
      <c r="AY277" s="719">
        <f t="shared" si="439"/>
        <v>0</v>
      </c>
      <c r="AZ277" s="719">
        <f t="shared" si="439"/>
        <v>0</v>
      </c>
      <c r="BA277" s="719">
        <f t="shared" si="439"/>
        <v>0</v>
      </c>
      <c r="BB277" s="719">
        <f t="shared" si="439"/>
        <v>0</v>
      </c>
      <c r="BC277" s="719">
        <f t="shared" si="439"/>
        <v>0</v>
      </c>
      <c r="BD277" s="719">
        <f t="shared" si="439"/>
        <v>0</v>
      </c>
      <c r="BE277" s="719">
        <f t="shared" si="439"/>
        <v>0</v>
      </c>
      <c r="BF277" s="719">
        <f t="shared" si="439"/>
        <v>0</v>
      </c>
      <c r="BG277" s="719">
        <f t="shared" si="439"/>
        <v>0</v>
      </c>
      <c r="BH277" s="719">
        <f t="shared" si="439"/>
        <v>0</v>
      </c>
      <c r="BI277" s="719">
        <f t="shared" si="439"/>
        <v>0</v>
      </c>
      <c r="BJ277" s="719">
        <f t="shared" si="439"/>
        <v>0</v>
      </c>
      <c r="BK277" s="719">
        <f t="shared" si="439"/>
        <v>0</v>
      </c>
      <c r="BL277" s="719">
        <f t="shared" si="439"/>
        <v>0</v>
      </c>
      <c r="BM277" s="719">
        <f t="shared" si="439"/>
        <v>0</v>
      </c>
      <c r="BN277" s="719">
        <f t="shared" si="439"/>
        <v>0</v>
      </c>
      <c r="BO277" s="719">
        <f t="shared" si="439"/>
        <v>0</v>
      </c>
      <c r="BP277" s="719">
        <f t="shared" si="439"/>
        <v>0</v>
      </c>
      <c r="BQ277" s="719">
        <f t="shared" si="433"/>
        <v>0</v>
      </c>
    </row>
    <row r="278" spans="1:69" s="399" customFormat="1" ht="12.75">
      <c r="A278" s="759">
        <v>1935</v>
      </c>
      <c r="B278" s="423" t="s">
        <v>573</v>
      </c>
      <c r="C278" s="1383">
        <f>'I4 BO ASSETS'!J69</f>
        <v>0</v>
      </c>
      <c r="D278" s="719"/>
      <c r="E278" s="719"/>
      <c r="F278" s="719"/>
      <c r="G278" s="719"/>
      <c r="H278" s="719"/>
      <c r="I278" s="719"/>
      <c r="J278" s="719"/>
      <c r="K278" s="719"/>
      <c r="L278" s="719"/>
      <c r="M278" s="719"/>
      <c r="N278" s="719"/>
      <c r="O278" s="719"/>
      <c r="P278" s="719"/>
      <c r="Q278" s="719"/>
      <c r="R278" s="719"/>
      <c r="S278" s="719"/>
      <c r="T278" s="719"/>
      <c r="U278" s="719"/>
      <c r="V278" s="719"/>
      <c r="W278" s="719"/>
      <c r="X278" s="719"/>
      <c r="Y278" s="719"/>
      <c r="Z278" s="719"/>
      <c r="AA278" s="719"/>
      <c r="AB278" s="719"/>
      <c r="AC278" s="719"/>
      <c r="AD278" s="719"/>
      <c r="AE278" s="719"/>
      <c r="AF278" s="719"/>
      <c r="AG278" s="719"/>
      <c r="AH278" s="719"/>
      <c r="AI278" s="719"/>
      <c r="AJ278" s="719"/>
      <c r="AK278" s="719"/>
      <c r="AL278" s="719"/>
      <c r="AM278" s="719"/>
      <c r="AN278" s="719"/>
      <c r="AO278" s="719"/>
      <c r="AP278" s="719"/>
      <c r="AQ278" s="719"/>
      <c r="AR278" s="719"/>
      <c r="AS278" s="719"/>
      <c r="AT278" s="719"/>
      <c r="AU278" s="719"/>
      <c r="AV278" s="719"/>
      <c r="AW278" s="719">
        <f t="shared" ref="AW278:BP278" si="440">$C278*AW638</f>
        <v>0</v>
      </c>
      <c r="AX278" s="719">
        <f t="shared" si="440"/>
        <v>0</v>
      </c>
      <c r="AY278" s="719">
        <f t="shared" si="440"/>
        <v>0</v>
      </c>
      <c r="AZ278" s="719">
        <f t="shared" si="440"/>
        <v>0</v>
      </c>
      <c r="BA278" s="719">
        <f t="shared" si="440"/>
        <v>0</v>
      </c>
      <c r="BB278" s="719">
        <f t="shared" si="440"/>
        <v>0</v>
      </c>
      <c r="BC278" s="719">
        <f t="shared" si="440"/>
        <v>0</v>
      </c>
      <c r="BD278" s="719">
        <f t="shared" si="440"/>
        <v>0</v>
      </c>
      <c r="BE278" s="719">
        <f t="shared" si="440"/>
        <v>0</v>
      </c>
      <c r="BF278" s="719">
        <f t="shared" si="440"/>
        <v>0</v>
      </c>
      <c r="BG278" s="719">
        <f t="shared" si="440"/>
        <v>0</v>
      </c>
      <c r="BH278" s="719">
        <f t="shared" si="440"/>
        <v>0</v>
      </c>
      <c r="BI278" s="719">
        <f t="shared" si="440"/>
        <v>0</v>
      </c>
      <c r="BJ278" s="719">
        <f t="shared" si="440"/>
        <v>0</v>
      </c>
      <c r="BK278" s="719">
        <f t="shared" si="440"/>
        <v>0</v>
      </c>
      <c r="BL278" s="719">
        <f t="shared" si="440"/>
        <v>0</v>
      </c>
      <c r="BM278" s="719">
        <f t="shared" si="440"/>
        <v>0</v>
      </c>
      <c r="BN278" s="719">
        <f t="shared" si="440"/>
        <v>0</v>
      </c>
      <c r="BO278" s="719">
        <f t="shared" si="440"/>
        <v>0</v>
      </c>
      <c r="BP278" s="719">
        <f t="shared" si="440"/>
        <v>0</v>
      </c>
      <c r="BQ278" s="719">
        <f t="shared" si="433"/>
        <v>0</v>
      </c>
    </row>
    <row r="279" spans="1:69" s="399" customFormat="1" ht="12.75">
      <c r="A279" s="759">
        <v>1940</v>
      </c>
      <c r="B279" s="423" t="s">
        <v>574</v>
      </c>
      <c r="C279" s="1383">
        <f>'I4 BO ASSETS'!J70</f>
        <v>0</v>
      </c>
      <c r="D279" s="719"/>
      <c r="E279" s="719"/>
      <c r="F279" s="719"/>
      <c r="G279" s="719"/>
      <c r="H279" s="719"/>
      <c r="I279" s="719"/>
      <c r="J279" s="719"/>
      <c r="K279" s="719"/>
      <c r="L279" s="719"/>
      <c r="M279" s="719"/>
      <c r="N279" s="719"/>
      <c r="O279" s="719"/>
      <c r="P279" s="719"/>
      <c r="Q279" s="719"/>
      <c r="R279" s="719"/>
      <c r="S279" s="719"/>
      <c r="T279" s="719"/>
      <c r="U279" s="719"/>
      <c r="V279" s="719"/>
      <c r="W279" s="719"/>
      <c r="X279" s="719"/>
      <c r="Y279" s="719"/>
      <c r="Z279" s="719"/>
      <c r="AA279" s="719"/>
      <c r="AB279" s="719"/>
      <c r="AC279" s="719"/>
      <c r="AD279" s="719"/>
      <c r="AE279" s="719"/>
      <c r="AF279" s="719"/>
      <c r="AG279" s="719"/>
      <c r="AH279" s="719"/>
      <c r="AI279" s="719"/>
      <c r="AJ279" s="719"/>
      <c r="AK279" s="719"/>
      <c r="AL279" s="719"/>
      <c r="AM279" s="719"/>
      <c r="AN279" s="719"/>
      <c r="AO279" s="719"/>
      <c r="AP279" s="719"/>
      <c r="AQ279" s="719"/>
      <c r="AR279" s="719"/>
      <c r="AS279" s="719"/>
      <c r="AT279" s="719"/>
      <c r="AU279" s="719"/>
      <c r="AV279" s="719"/>
      <c r="AW279" s="719">
        <f t="shared" ref="AW279:BP279" si="441">$C279*AW639</f>
        <v>0</v>
      </c>
      <c r="AX279" s="719">
        <f t="shared" si="441"/>
        <v>0</v>
      </c>
      <c r="AY279" s="719">
        <f t="shared" si="441"/>
        <v>0</v>
      </c>
      <c r="AZ279" s="719">
        <f t="shared" si="441"/>
        <v>0</v>
      </c>
      <c r="BA279" s="719">
        <f t="shared" si="441"/>
        <v>0</v>
      </c>
      <c r="BB279" s="719">
        <f t="shared" si="441"/>
        <v>0</v>
      </c>
      <c r="BC279" s="719">
        <f t="shared" si="441"/>
        <v>0</v>
      </c>
      <c r="BD279" s="719">
        <f t="shared" si="441"/>
        <v>0</v>
      </c>
      <c r="BE279" s="719">
        <f t="shared" si="441"/>
        <v>0</v>
      </c>
      <c r="BF279" s="719">
        <f t="shared" si="441"/>
        <v>0</v>
      </c>
      <c r="BG279" s="719">
        <f t="shared" si="441"/>
        <v>0</v>
      </c>
      <c r="BH279" s="719">
        <f t="shared" si="441"/>
        <v>0</v>
      </c>
      <c r="BI279" s="719">
        <f t="shared" si="441"/>
        <v>0</v>
      </c>
      <c r="BJ279" s="719">
        <f t="shared" si="441"/>
        <v>0</v>
      </c>
      <c r="BK279" s="719">
        <f t="shared" si="441"/>
        <v>0</v>
      </c>
      <c r="BL279" s="719">
        <f t="shared" si="441"/>
        <v>0</v>
      </c>
      <c r="BM279" s="719">
        <f t="shared" si="441"/>
        <v>0</v>
      </c>
      <c r="BN279" s="719">
        <f t="shared" si="441"/>
        <v>0</v>
      </c>
      <c r="BO279" s="719">
        <f t="shared" si="441"/>
        <v>0</v>
      </c>
      <c r="BP279" s="719">
        <f t="shared" si="441"/>
        <v>0</v>
      </c>
      <c r="BQ279" s="719">
        <f t="shared" si="433"/>
        <v>0</v>
      </c>
    </row>
    <row r="280" spans="1:69" s="399" customFormat="1" ht="12.75">
      <c r="A280" s="759">
        <v>1945</v>
      </c>
      <c r="B280" s="423" t="s">
        <v>575</v>
      </c>
      <c r="C280" s="1383">
        <f>'I4 BO ASSETS'!J71</f>
        <v>0</v>
      </c>
      <c r="D280" s="719"/>
      <c r="E280" s="719"/>
      <c r="F280" s="719"/>
      <c r="G280" s="719"/>
      <c r="H280" s="719"/>
      <c r="I280" s="719"/>
      <c r="J280" s="719"/>
      <c r="K280" s="719"/>
      <c r="L280" s="719"/>
      <c r="M280" s="719"/>
      <c r="N280" s="719"/>
      <c r="O280" s="719"/>
      <c r="P280" s="719"/>
      <c r="Q280" s="719"/>
      <c r="R280" s="719"/>
      <c r="S280" s="719"/>
      <c r="T280" s="719"/>
      <c r="U280" s="719"/>
      <c r="V280" s="719"/>
      <c r="W280" s="719"/>
      <c r="X280" s="719"/>
      <c r="Y280" s="719"/>
      <c r="Z280" s="719"/>
      <c r="AA280" s="719"/>
      <c r="AB280" s="719"/>
      <c r="AC280" s="719"/>
      <c r="AD280" s="719"/>
      <c r="AE280" s="719"/>
      <c r="AF280" s="719"/>
      <c r="AG280" s="719"/>
      <c r="AH280" s="719"/>
      <c r="AI280" s="719"/>
      <c r="AJ280" s="719"/>
      <c r="AK280" s="719"/>
      <c r="AL280" s="719"/>
      <c r="AM280" s="719"/>
      <c r="AN280" s="719"/>
      <c r="AO280" s="719"/>
      <c r="AP280" s="719"/>
      <c r="AQ280" s="719"/>
      <c r="AR280" s="719"/>
      <c r="AS280" s="719"/>
      <c r="AT280" s="719"/>
      <c r="AU280" s="719"/>
      <c r="AV280" s="719"/>
      <c r="AW280" s="719">
        <f t="shared" ref="AW280:BP280" si="442">$C280*AW640</f>
        <v>0</v>
      </c>
      <c r="AX280" s="719">
        <f t="shared" si="442"/>
        <v>0</v>
      </c>
      <c r="AY280" s="719">
        <f t="shared" si="442"/>
        <v>0</v>
      </c>
      <c r="AZ280" s="719">
        <f t="shared" si="442"/>
        <v>0</v>
      </c>
      <c r="BA280" s="719">
        <f t="shared" si="442"/>
        <v>0</v>
      </c>
      <c r="BB280" s="719">
        <f t="shared" si="442"/>
        <v>0</v>
      </c>
      <c r="BC280" s="719">
        <f t="shared" si="442"/>
        <v>0</v>
      </c>
      <c r="BD280" s="719">
        <f t="shared" si="442"/>
        <v>0</v>
      </c>
      <c r="BE280" s="719">
        <f t="shared" si="442"/>
        <v>0</v>
      </c>
      <c r="BF280" s="719">
        <f t="shared" si="442"/>
        <v>0</v>
      </c>
      <c r="BG280" s="719">
        <f t="shared" si="442"/>
        <v>0</v>
      </c>
      <c r="BH280" s="719">
        <f t="shared" si="442"/>
        <v>0</v>
      </c>
      <c r="BI280" s="719">
        <f t="shared" si="442"/>
        <v>0</v>
      </c>
      <c r="BJ280" s="719">
        <f t="shared" si="442"/>
        <v>0</v>
      </c>
      <c r="BK280" s="719">
        <f t="shared" si="442"/>
        <v>0</v>
      </c>
      <c r="BL280" s="719">
        <f t="shared" si="442"/>
        <v>0</v>
      </c>
      <c r="BM280" s="719">
        <f t="shared" si="442"/>
        <v>0</v>
      </c>
      <c r="BN280" s="719">
        <f t="shared" si="442"/>
        <v>0</v>
      </c>
      <c r="BO280" s="719">
        <f t="shared" si="442"/>
        <v>0</v>
      </c>
      <c r="BP280" s="719">
        <f t="shared" si="442"/>
        <v>0</v>
      </c>
      <c r="BQ280" s="719">
        <f t="shared" si="433"/>
        <v>0</v>
      </c>
    </row>
    <row r="281" spans="1:69" s="399" customFormat="1" ht="12.75">
      <c r="A281" s="759">
        <v>1950</v>
      </c>
      <c r="B281" s="423" t="s">
        <v>576</v>
      </c>
      <c r="C281" s="1383">
        <f>'I4 BO ASSETS'!J72</f>
        <v>0</v>
      </c>
      <c r="D281" s="719"/>
      <c r="E281" s="719"/>
      <c r="F281" s="719"/>
      <c r="G281" s="719"/>
      <c r="H281" s="719"/>
      <c r="I281" s="719"/>
      <c r="J281" s="719"/>
      <c r="K281" s="719"/>
      <c r="L281" s="719"/>
      <c r="M281" s="719"/>
      <c r="N281" s="719"/>
      <c r="O281" s="719"/>
      <c r="P281" s="719"/>
      <c r="Q281" s="719"/>
      <c r="R281" s="719"/>
      <c r="S281" s="719"/>
      <c r="T281" s="719"/>
      <c r="U281" s="719"/>
      <c r="V281" s="719"/>
      <c r="W281" s="719"/>
      <c r="X281" s="719"/>
      <c r="Y281" s="719"/>
      <c r="Z281" s="719"/>
      <c r="AA281" s="719"/>
      <c r="AB281" s="719"/>
      <c r="AC281" s="719"/>
      <c r="AD281" s="719"/>
      <c r="AE281" s="719"/>
      <c r="AF281" s="719"/>
      <c r="AG281" s="719"/>
      <c r="AH281" s="719"/>
      <c r="AI281" s="719"/>
      <c r="AJ281" s="719"/>
      <c r="AK281" s="719"/>
      <c r="AL281" s="719"/>
      <c r="AM281" s="719"/>
      <c r="AN281" s="719"/>
      <c r="AO281" s="719"/>
      <c r="AP281" s="719"/>
      <c r="AQ281" s="719"/>
      <c r="AR281" s="719"/>
      <c r="AS281" s="719"/>
      <c r="AT281" s="719"/>
      <c r="AU281" s="719"/>
      <c r="AV281" s="719"/>
      <c r="AW281" s="719">
        <f t="shared" ref="AW281:BP281" si="443">$C281*AW641</f>
        <v>0</v>
      </c>
      <c r="AX281" s="719">
        <f t="shared" si="443"/>
        <v>0</v>
      </c>
      <c r="AY281" s="719">
        <f t="shared" si="443"/>
        <v>0</v>
      </c>
      <c r="AZ281" s="719">
        <f t="shared" si="443"/>
        <v>0</v>
      </c>
      <c r="BA281" s="719">
        <f t="shared" si="443"/>
        <v>0</v>
      </c>
      <c r="BB281" s="719">
        <f t="shared" si="443"/>
        <v>0</v>
      </c>
      <c r="BC281" s="719">
        <f t="shared" si="443"/>
        <v>0</v>
      </c>
      <c r="BD281" s="719">
        <f t="shared" si="443"/>
        <v>0</v>
      </c>
      <c r="BE281" s="719">
        <f t="shared" si="443"/>
        <v>0</v>
      </c>
      <c r="BF281" s="719">
        <f t="shared" si="443"/>
        <v>0</v>
      </c>
      <c r="BG281" s="719">
        <f t="shared" si="443"/>
        <v>0</v>
      </c>
      <c r="BH281" s="719">
        <f t="shared" si="443"/>
        <v>0</v>
      </c>
      <c r="BI281" s="719">
        <f t="shared" si="443"/>
        <v>0</v>
      </c>
      <c r="BJ281" s="719">
        <f t="shared" si="443"/>
        <v>0</v>
      </c>
      <c r="BK281" s="719">
        <f t="shared" si="443"/>
        <v>0</v>
      </c>
      <c r="BL281" s="719">
        <f t="shared" si="443"/>
        <v>0</v>
      </c>
      <c r="BM281" s="719">
        <f t="shared" si="443"/>
        <v>0</v>
      </c>
      <c r="BN281" s="719">
        <f t="shared" si="443"/>
        <v>0</v>
      </c>
      <c r="BO281" s="719">
        <f t="shared" si="443"/>
        <v>0</v>
      </c>
      <c r="BP281" s="719">
        <f t="shared" si="443"/>
        <v>0</v>
      </c>
      <c r="BQ281" s="719">
        <f t="shared" si="433"/>
        <v>0</v>
      </c>
    </row>
    <row r="282" spans="1:69" s="399" customFormat="1" ht="12.75">
      <c r="A282" s="759">
        <v>1955</v>
      </c>
      <c r="B282" s="423" t="s">
        <v>227</v>
      </c>
      <c r="C282" s="1383">
        <f>'I4 BO ASSETS'!J73</f>
        <v>0</v>
      </c>
      <c r="D282" s="719"/>
      <c r="E282" s="719"/>
      <c r="F282" s="719"/>
      <c r="G282" s="719"/>
      <c r="H282" s="719"/>
      <c r="I282" s="719"/>
      <c r="J282" s="719"/>
      <c r="K282" s="719"/>
      <c r="L282" s="719"/>
      <c r="M282" s="719"/>
      <c r="N282" s="719"/>
      <c r="O282" s="719"/>
      <c r="P282" s="719"/>
      <c r="Q282" s="719"/>
      <c r="R282" s="719"/>
      <c r="S282" s="719"/>
      <c r="T282" s="719"/>
      <c r="U282" s="719"/>
      <c r="V282" s="719"/>
      <c r="W282" s="719"/>
      <c r="X282" s="719"/>
      <c r="Y282" s="719"/>
      <c r="Z282" s="719"/>
      <c r="AA282" s="719"/>
      <c r="AB282" s="719"/>
      <c r="AC282" s="719"/>
      <c r="AD282" s="719"/>
      <c r="AE282" s="719"/>
      <c r="AF282" s="719"/>
      <c r="AG282" s="719"/>
      <c r="AH282" s="719"/>
      <c r="AI282" s="719"/>
      <c r="AJ282" s="719"/>
      <c r="AK282" s="719"/>
      <c r="AL282" s="719"/>
      <c r="AM282" s="719"/>
      <c r="AN282" s="719"/>
      <c r="AO282" s="719"/>
      <c r="AP282" s="719"/>
      <c r="AQ282" s="719"/>
      <c r="AR282" s="719"/>
      <c r="AS282" s="719"/>
      <c r="AT282" s="719"/>
      <c r="AU282" s="719"/>
      <c r="AV282" s="719"/>
      <c r="AW282" s="719">
        <f t="shared" ref="AW282:BP282" si="444">$C282*AW642</f>
        <v>0</v>
      </c>
      <c r="AX282" s="719">
        <f t="shared" si="444"/>
        <v>0</v>
      </c>
      <c r="AY282" s="719">
        <f t="shared" si="444"/>
        <v>0</v>
      </c>
      <c r="AZ282" s="719">
        <f t="shared" si="444"/>
        <v>0</v>
      </c>
      <c r="BA282" s="719">
        <f t="shared" si="444"/>
        <v>0</v>
      </c>
      <c r="BB282" s="719">
        <f t="shared" si="444"/>
        <v>0</v>
      </c>
      <c r="BC282" s="719">
        <f t="shared" si="444"/>
        <v>0</v>
      </c>
      <c r="BD282" s="719">
        <f t="shared" si="444"/>
        <v>0</v>
      </c>
      <c r="BE282" s="719">
        <f t="shared" si="444"/>
        <v>0</v>
      </c>
      <c r="BF282" s="719">
        <f t="shared" si="444"/>
        <v>0</v>
      </c>
      <c r="BG282" s="719">
        <f t="shared" si="444"/>
        <v>0</v>
      </c>
      <c r="BH282" s="719">
        <f t="shared" si="444"/>
        <v>0</v>
      </c>
      <c r="BI282" s="719">
        <f t="shared" si="444"/>
        <v>0</v>
      </c>
      <c r="BJ282" s="719">
        <f t="shared" si="444"/>
        <v>0</v>
      </c>
      <c r="BK282" s="719">
        <f t="shared" si="444"/>
        <v>0</v>
      </c>
      <c r="BL282" s="719">
        <f t="shared" si="444"/>
        <v>0</v>
      </c>
      <c r="BM282" s="719">
        <f t="shared" si="444"/>
        <v>0</v>
      </c>
      <c r="BN282" s="719">
        <f t="shared" si="444"/>
        <v>0</v>
      </c>
      <c r="BO282" s="719">
        <f t="shared" si="444"/>
        <v>0</v>
      </c>
      <c r="BP282" s="719">
        <f t="shared" si="444"/>
        <v>0</v>
      </c>
      <c r="BQ282" s="719">
        <f t="shared" si="433"/>
        <v>0</v>
      </c>
    </row>
    <row r="283" spans="1:69" s="399" customFormat="1" ht="12.75">
      <c r="A283" s="759">
        <v>1960</v>
      </c>
      <c r="B283" s="423" t="s">
        <v>228</v>
      </c>
      <c r="C283" s="1383">
        <f>'I4 BO ASSETS'!J74</f>
        <v>0</v>
      </c>
      <c r="D283" s="719"/>
      <c r="E283" s="719"/>
      <c r="F283" s="719"/>
      <c r="G283" s="719"/>
      <c r="H283" s="719"/>
      <c r="I283" s="719"/>
      <c r="J283" s="719"/>
      <c r="K283" s="719"/>
      <c r="L283" s="719"/>
      <c r="M283" s="719"/>
      <c r="N283" s="719"/>
      <c r="O283" s="719"/>
      <c r="P283" s="719"/>
      <c r="Q283" s="719"/>
      <c r="R283" s="719"/>
      <c r="S283" s="719"/>
      <c r="T283" s="719"/>
      <c r="U283" s="719"/>
      <c r="V283" s="719"/>
      <c r="W283" s="719"/>
      <c r="X283" s="719"/>
      <c r="Y283" s="719"/>
      <c r="Z283" s="719"/>
      <c r="AA283" s="719"/>
      <c r="AB283" s="719"/>
      <c r="AC283" s="719"/>
      <c r="AD283" s="719"/>
      <c r="AE283" s="719"/>
      <c r="AF283" s="719"/>
      <c r="AG283" s="719"/>
      <c r="AH283" s="719"/>
      <c r="AI283" s="719"/>
      <c r="AJ283" s="719"/>
      <c r="AK283" s="719"/>
      <c r="AL283" s="719"/>
      <c r="AM283" s="719"/>
      <c r="AN283" s="719"/>
      <c r="AO283" s="719"/>
      <c r="AP283" s="719"/>
      <c r="AQ283" s="719"/>
      <c r="AR283" s="719"/>
      <c r="AS283" s="719"/>
      <c r="AT283" s="719"/>
      <c r="AU283" s="719"/>
      <c r="AV283" s="719"/>
      <c r="AW283" s="719">
        <f t="shared" ref="AW283:BP283" si="445">$C283*AW643</f>
        <v>0</v>
      </c>
      <c r="AX283" s="719">
        <f t="shared" si="445"/>
        <v>0</v>
      </c>
      <c r="AY283" s="719">
        <f t="shared" si="445"/>
        <v>0</v>
      </c>
      <c r="AZ283" s="719">
        <f t="shared" si="445"/>
        <v>0</v>
      </c>
      <c r="BA283" s="719">
        <f t="shared" si="445"/>
        <v>0</v>
      </c>
      <c r="BB283" s="719">
        <f t="shared" si="445"/>
        <v>0</v>
      </c>
      <c r="BC283" s="719">
        <f t="shared" si="445"/>
        <v>0</v>
      </c>
      <c r="BD283" s="719">
        <f t="shared" si="445"/>
        <v>0</v>
      </c>
      <c r="BE283" s="719">
        <f t="shared" si="445"/>
        <v>0</v>
      </c>
      <c r="BF283" s="719">
        <f t="shared" si="445"/>
        <v>0</v>
      </c>
      <c r="BG283" s="719">
        <f t="shared" si="445"/>
        <v>0</v>
      </c>
      <c r="BH283" s="719">
        <f t="shared" si="445"/>
        <v>0</v>
      </c>
      <c r="BI283" s="719">
        <f t="shared" si="445"/>
        <v>0</v>
      </c>
      <c r="BJ283" s="719">
        <f t="shared" si="445"/>
        <v>0</v>
      </c>
      <c r="BK283" s="719">
        <f t="shared" si="445"/>
        <v>0</v>
      </c>
      <c r="BL283" s="719">
        <f t="shared" si="445"/>
        <v>0</v>
      </c>
      <c r="BM283" s="719">
        <f t="shared" si="445"/>
        <v>0</v>
      </c>
      <c r="BN283" s="719">
        <f t="shared" si="445"/>
        <v>0</v>
      </c>
      <c r="BO283" s="719">
        <f t="shared" si="445"/>
        <v>0</v>
      </c>
      <c r="BP283" s="719">
        <f t="shared" si="445"/>
        <v>0</v>
      </c>
      <c r="BQ283" s="719">
        <f t="shared" si="433"/>
        <v>0</v>
      </c>
    </row>
    <row r="284" spans="1:69" s="399" customFormat="1" ht="25.5">
      <c r="A284" s="759">
        <v>1970</v>
      </c>
      <c r="B284" s="423" t="s">
        <v>230</v>
      </c>
      <c r="C284" s="1383">
        <f>'I4 BO ASSETS'!J75</f>
        <v>0</v>
      </c>
      <c r="D284" s="719"/>
      <c r="E284" s="719"/>
      <c r="F284" s="719"/>
      <c r="G284" s="719"/>
      <c r="H284" s="719"/>
      <c r="I284" s="719"/>
      <c r="J284" s="719"/>
      <c r="K284" s="719"/>
      <c r="L284" s="719"/>
      <c r="M284" s="719"/>
      <c r="N284" s="719"/>
      <c r="O284" s="719"/>
      <c r="P284" s="719"/>
      <c r="Q284" s="719"/>
      <c r="R284" s="719"/>
      <c r="S284" s="719"/>
      <c r="T284" s="719"/>
      <c r="U284" s="719"/>
      <c r="V284" s="719"/>
      <c r="W284" s="719"/>
      <c r="X284" s="719"/>
      <c r="Y284" s="719"/>
      <c r="Z284" s="719"/>
      <c r="AA284" s="719"/>
      <c r="AB284" s="719"/>
      <c r="AC284" s="719"/>
      <c r="AD284" s="719"/>
      <c r="AE284" s="719"/>
      <c r="AF284" s="719"/>
      <c r="AG284" s="719"/>
      <c r="AH284" s="719"/>
      <c r="AI284" s="719"/>
      <c r="AJ284" s="719"/>
      <c r="AK284" s="719"/>
      <c r="AL284" s="719"/>
      <c r="AM284" s="719"/>
      <c r="AN284" s="719"/>
      <c r="AO284" s="719"/>
      <c r="AP284" s="719"/>
      <c r="AQ284" s="719"/>
      <c r="AR284" s="719"/>
      <c r="AS284" s="719"/>
      <c r="AT284" s="719"/>
      <c r="AU284" s="719"/>
      <c r="AV284" s="719"/>
      <c r="AW284" s="719">
        <f t="shared" ref="AW284:BP284" si="446">$C284*AW644</f>
        <v>0</v>
      </c>
      <c r="AX284" s="719">
        <f t="shared" si="446"/>
        <v>0</v>
      </c>
      <c r="AY284" s="719">
        <f t="shared" si="446"/>
        <v>0</v>
      </c>
      <c r="AZ284" s="719">
        <f t="shared" si="446"/>
        <v>0</v>
      </c>
      <c r="BA284" s="719">
        <f t="shared" si="446"/>
        <v>0</v>
      </c>
      <c r="BB284" s="719">
        <f t="shared" si="446"/>
        <v>0</v>
      </c>
      <c r="BC284" s="719">
        <f t="shared" si="446"/>
        <v>0</v>
      </c>
      <c r="BD284" s="719">
        <f t="shared" si="446"/>
        <v>0</v>
      </c>
      <c r="BE284" s="719">
        <f t="shared" si="446"/>
        <v>0</v>
      </c>
      <c r="BF284" s="719">
        <f t="shared" si="446"/>
        <v>0</v>
      </c>
      <c r="BG284" s="719">
        <f t="shared" si="446"/>
        <v>0</v>
      </c>
      <c r="BH284" s="719">
        <f t="shared" si="446"/>
        <v>0</v>
      </c>
      <c r="BI284" s="719">
        <f t="shared" si="446"/>
        <v>0</v>
      </c>
      <c r="BJ284" s="719">
        <f t="shared" si="446"/>
        <v>0</v>
      </c>
      <c r="BK284" s="719">
        <f t="shared" si="446"/>
        <v>0</v>
      </c>
      <c r="BL284" s="719">
        <f t="shared" si="446"/>
        <v>0</v>
      </c>
      <c r="BM284" s="719">
        <f t="shared" si="446"/>
        <v>0</v>
      </c>
      <c r="BN284" s="719">
        <f t="shared" si="446"/>
        <v>0</v>
      </c>
      <c r="BO284" s="719">
        <f t="shared" si="446"/>
        <v>0</v>
      </c>
      <c r="BP284" s="719">
        <f t="shared" si="446"/>
        <v>0</v>
      </c>
      <c r="BQ284" s="719">
        <f t="shared" si="433"/>
        <v>0</v>
      </c>
    </row>
    <row r="285" spans="1:69" s="399" customFormat="1" ht="25.5">
      <c r="A285" s="759">
        <v>1975</v>
      </c>
      <c r="B285" s="423" t="s">
        <v>895</v>
      </c>
      <c r="C285" s="1383">
        <f>'I4 BO ASSETS'!J76</f>
        <v>0</v>
      </c>
      <c r="D285" s="719"/>
      <c r="E285" s="719"/>
      <c r="F285" s="719"/>
      <c r="G285" s="719"/>
      <c r="H285" s="719"/>
      <c r="I285" s="719"/>
      <c r="J285" s="719"/>
      <c r="K285" s="719"/>
      <c r="L285" s="719"/>
      <c r="M285" s="719"/>
      <c r="N285" s="719"/>
      <c r="O285" s="719"/>
      <c r="P285" s="719"/>
      <c r="Q285" s="719"/>
      <c r="R285" s="719"/>
      <c r="S285" s="719"/>
      <c r="T285" s="719"/>
      <c r="U285" s="719"/>
      <c r="V285" s="719"/>
      <c r="W285" s="719"/>
      <c r="X285" s="719"/>
      <c r="Y285" s="719"/>
      <c r="Z285" s="719"/>
      <c r="AA285" s="719"/>
      <c r="AB285" s="719"/>
      <c r="AC285" s="719"/>
      <c r="AD285" s="719"/>
      <c r="AE285" s="719"/>
      <c r="AF285" s="719"/>
      <c r="AG285" s="719"/>
      <c r="AH285" s="719"/>
      <c r="AI285" s="719"/>
      <c r="AJ285" s="719"/>
      <c r="AK285" s="719"/>
      <c r="AL285" s="719"/>
      <c r="AM285" s="719"/>
      <c r="AN285" s="719"/>
      <c r="AO285" s="719"/>
      <c r="AP285" s="719"/>
      <c r="AQ285" s="719"/>
      <c r="AR285" s="719"/>
      <c r="AS285" s="719"/>
      <c r="AT285" s="719"/>
      <c r="AU285" s="719"/>
      <c r="AV285" s="719"/>
      <c r="AW285" s="719">
        <f t="shared" ref="AW285:BP285" si="447">$C285*AW645</f>
        <v>0</v>
      </c>
      <c r="AX285" s="719">
        <f t="shared" si="447"/>
        <v>0</v>
      </c>
      <c r="AY285" s="719">
        <f t="shared" si="447"/>
        <v>0</v>
      </c>
      <c r="AZ285" s="719">
        <f t="shared" si="447"/>
        <v>0</v>
      </c>
      <c r="BA285" s="719">
        <f t="shared" si="447"/>
        <v>0</v>
      </c>
      <c r="BB285" s="719">
        <f t="shared" si="447"/>
        <v>0</v>
      </c>
      <c r="BC285" s="719">
        <f t="shared" si="447"/>
        <v>0</v>
      </c>
      <c r="BD285" s="719">
        <f t="shared" si="447"/>
        <v>0</v>
      </c>
      <c r="BE285" s="719">
        <f t="shared" si="447"/>
        <v>0</v>
      </c>
      <c r="BF285" s="719">
        <f t="shared" si="447"/>
        <v>0</v>
      </c>
      <c r="BG285" s="719">
        <f t="shared" si="447"/>
        <v>0</v>
      </c>
      <c r="BH285" s="719">
        <f t="shared" si="447"/>
        <v>0</v>
      </c>
      <c r="BI285" s="719">
        <f t="shared" si="447"/>
        <v>0</v>
      </c>
      <c r="BJ285" s="719">
        <f t="shared" si="447"/>
        <v>0</v>
      </c>
      <c r="BK285" s="719">
        <f t="shared" si="447"/>
        <v>0</v>
      </c>
      <c r="BL285" s="719">
        <f t="shared" si="447"/>
        <v>0</v>
      </c>
      <c r="BM285" s="719">
        <f t="shared" si="447"/>
        <v>0</v>
      </c>
      <c r="BN285" s="719">
        <f t="shared" si="447"/>
        <v>0</v>
      </c>
      <c r="BO285" s="719">
        <f t="shared" si="447"/>
        <v>0</v>
      </c>
      <c r="BP285" s="719">
        <f t="shared" si="447"/>
        <v>0</v>
      </c>
      <c r="BQ285" s="719">
        <f t="shared" si="433"/>
        <v>0</v>
      </c>
    </row>
    <row r="286" spans="1:69" s="399" customFormat="1" ht="12.75">
      <c r="A286" s="759">
        <v>1980</v>
      </c>
      <c r="B286" s="423" t="s">
        <v>248</v>
      </c>
      <c r="C286" s="1383">
        <f>'I4 BO ASSETS'!J77</f>
        <v>0</v>
      </c>
      <c r="D286" s="719"/>
      <c r="E286" s="719"/>
      <c r="F286" s="719"/>
      <c r="G286" s="719"/>
      <c r="H286" s="719"/>
      <c r="I286" s="719"/>
      <c r="J286" s="719"/>
      <c r="K286" s="719"/>
      <c r="L286" s="719"/>
      <c r="M286" s="719"/>
      <c r="N286" s="719"/>
      <c r="O286" s="719"/>
      <c r="P286" s="719"/>
      <c r="Q286" s="719"/>
      <c r="R286" s="719"/>
      <c r="S286" s="719"/>
      <c r="T286" s="719"/>
      <c r="U286" s="719"/>
      <c r="V286" s="719"/>
      <c r="W286" s="719"/>
      <c r="X286" s="719"/>
      <c r="Y286" s="719"/>
      <c r="Z286" s="719"/>
      <c r="AA286" s="719"/>
      <c r="AB286" s="719"/>
      <c r="AC286" s="719"/>
      <c r="AD286" s="719"/>
      <c r="AE286" s="719"/>
      <c r="AF286" s="719"/>
      <c r="AG286" s="719"/>
      <c r="AH286" s="719"/>
      <c r="AI286" s="719"/>
      <c r="AJ286" s="719"/>
      <c r="AK286" s="719"/>
      <c r="AL286" s="719"/>
      <c r="AM286" s="719"/>
      <c r="AN286" s="719"/>
      <c r="AO286" s="719"/>
      <c r="AP286" s="719"/>
      <c r="AQ286" s="719"/>
      <c r="AR286" s="719"/>
      <c r="AS286" s="719"/>
      <c r="AT286" s="719"/>
      <c r="AU286" s="719"/>
      <c r="AV286" s="719"/>
      <c r="AW286" s="719">
        <f t="shared" ref="AW286:BP286" si="448">$C286*AW646</f>
        <v>0</v>
      </c>
      <c r="AX286" s="719">
        <f t="shared" si="448"/>
        <v>0</v>
      </c>
      <c r="AY286" s="719">
        <f t="shared" si="448"/>
        <v>0</v>
      </c>
      <c r="AZ286" s="719">
        <f t="shared" si="448"/>
        <v>0</v>
      </c>
      <c r="BA286" s="719">
        <f t="shared" si="448"/>
        <v>0</v>
      </c>
      <c r="BB286" s="719">
        <f t="shared" si="448"/>
        <v>0</v>
      </c>
      <c r="BC286" s="719">
        <f t="shared" si="448"/>
        <v>0</v>
      </c>
      <c r="BD286" s="719">
        <f t="shared" si="448"/>
        <v>0</v>
      </c>
      <c r="BE286" s="719">
        <f t="shared" si="448"/>
        <v>0</v>
      </c>
      <c r="BF286" s="719">
        <f t="shared" si="448"/>
        <v>0</v>
      </c>
      <c r="BG286" s="719">
        <f t="shared" si="448"/>
        <v>0</v>
      </c>
      <c r="BH286" s="719">
        <f t="shared" si="448"/>
        <v>0</v>
      </c>
      <c r="BI286" s="719">
        <f t="shared" si="448"/>
        <v>0</v>
      </c>
      <c r="BJ286" s="719">
        <f t="shared" si="448"/>
        <v>0</v>
      </c>
      <c r="BK286" s="719">
        <f t="shared" si="448"/>
        <v>0</v>
      </c>
      <c r="BL286" s="719">
        <f t="shared" si="448"/>
        <v>0</v>
      </c>
      <c r="BM286" s="719">
        <f t="shared" si="448"/>
        <v>0</v>
      </c>
      <c r="BN286" s="719">
        <f t="shared" si="448"/>
        <v>0</v>
      </c>
      <c r="BO286" s="719">
        <f t="shared" si="448"/>
        <v>0</v>
      </c>
      <c r="BP286" s="719">
        <f t="shared" si="448"/>
        <v>0</v>
      </c>
      <c r="BQ286" s="719">
        <f t="shared" si="433"/>
        <v>0</v>
      </c>
    </row>
    <row r="287" spans="1:69" s="399" customFormat="1" ht="12.75">
      <c r="A287" s="759">
        <v>1990</v>
      </c>
      <c r="B287" s="423" t="s">
        <v>250</v>
      </c>
      <c r="C287" s="1383">
        <f>'I4 BO ASSETS'!J78</f>
        <v>0</v>
      </c>
      <c r="D287" s="719"/>
      <c r="E287" s="719"/>
      <c r="F287" s="719"/>
      <c r="G287" s="719"/>
      <c r="H287" s="719"/>
      <c r="I287" s="719"/>
      <c r="J287" s="719"/>
      <c r="K287" s="719"/>
      <c r="L287" s="719"/>
      <c r="M287" s="719"/>
      <c r="N287" s="719"/>
      <c r="O287" s="719"/>
      <c r="P287" s="719"/>
      <c r="Q287" s="719"/>
      <c r="R287" s="719"/>
      <c r="S287" s="719"/>
      <c r="T287" s="719"/>
      <c r="U287" s="719"/>
      <c r="V287" s="719"/>
      <c r="W287" s="719"/>
      <c r="X287" s="719"/>
      <c r="Y287" s="719"/>
      <c r="Z287" s="719"/>
      <c r="AA287" s="719"/>
      <c r="AB287" s="719"/>
      <c r="AC287" s="719"/>
      <c r="AD287" s="719"/>
      <c r="AE287" s="719"/>
      <c r="AF287" s="719"/>
      <c r="AG287" s="719"/>
      <c r="AH287" s="719"/>
      <c r="AI287" s="719"/>
      <c r="AJ287" s="719"/>
      <c r="AK287" s="719"/>
      <c r="AL287" s="719"/>
      <c r="AM287" s="719"/>
      <c r="AN287" s="719"/>
      <c r="AO287" s="719"/>
      <c r="AP287" s="719"/>
      <c r="AQ287" s="719"/>
      <c r="AR287" s="719"/>
      <c r="AS287" s="719"/>
      <c r="AT287" s="719"/>
      <c r="AU287" s="719"/>
      <c r="AV287" s="719"/>
      <c r="AW287" s="719">
        <f t="shared" ref="AW287:BP287" si="449">$C287*AW647</f>
        <v>0</v>
      </c>
      <c r="AX287" s="719">
        <f t="shared" si="449"/>
        <v>0</v>
      </c>
      <c r="AY287" s="719">
        <f t="shared" si="449"/>
        <v>0</v>
      </c>
      <c r="AZ287" s="719">
        <f t="shared" si="449"/>
        <v>0</v>
      </c>
      <c r="BA287" s="719">
        <f t="shared" si="449"/>
        <v>0</v>
      </c>
      <c r="BB287" s="719">
        <f t="shared" si="449"/>
        <v>0</v>
      </c>
      <c r="BC287" s="719">
        <f t="shared" si="449"/>
        <v>0</v>
      </c>
      <c r="BD287" s="719">
        <f t="shared" si="449"/>
        <v>0</v>
      </c>
      <c r="BE287" s="719">
        <f t="shared" si="449"/>
        <v>0</v>
      </c>
      <c r="BF287" s="719">
        <f t="shared" si="449"/>
        <v>0</v>
      </c>
      <c r="BG287" s="719">
        <f t="shared" si="449"/>
        <v>0</v>
      </c>
      <c r="BH287" s="719">
        <f t="shared" si="449"/>
        <v>0</v>
      </c>
      <c r="BI287" s="719">
        <f t="shared" si="449"/>
        <v>0</v>
      </c>
      <c r="BJ287" s="719">
        <f t="shared" si="449"/>
        <v>0</v>
      </c>
      <c r="BK287" s="719">
        <f t="shared" si="449"/>
        <v>0</v>
      </c>
      <c r="BL287" s="719">
        <f t="shared" si="449"/>
        <v>0</v>
      </c>
      <c r="BM287" s="719">
        <f t="shared" si="449"/>
        <v>0</v>
      </c>
      <c r="BN287" s="719">
        <f t="shared" si="449"/>
        <v>0</v>
      </c>
      <c r="BO287" s="719">
        <f t="shared" si="449"/>
        <v>0</v>
      </c>
      <c r="BP287" s="719">
        <f t="shared" si="449"/>
        <v>0</v>
      </c>
      <c r="BQ287" s="719">
        <f t="shared" si="433"/>
        <v>0</v>
      </c>
    </row>
    <row r="288" spans="1:69" s="399" customFormat="1" ht="12.75">
      <c r="A288" s="759">
        <v>2005</v>
      </c>
      <c r="B288" s="423" t="s">
        <v>252</v>
      </c>
      <c r="C288" s="1383">
        <f>'I4 BO ASSETS'!J79</f>
        <v>0</v>
      </c>
      <c r="D288" s="719"/>
      <c r="E288" s="719"/>
      <c r="F288" s="719"/>
      <c r="G288" s="719"/>
      <c r="H288" s="719"/>
      <c r="I288" s="719"/>
      <c r="J288" s="719"/>
      <c r="K288" s="719"/>
      <c r="L288" s="719"/>
      <c r="M288" s="719"/>
      <c r="N288" s="719"/>
      <c r="O288" s="719"/>
      <c r="P288" s="719"/>
      <c r="Q288" s="719"/>
      <c r="R288" s="719"/>
      <c r="S288" s="719"/>
      <c r="T288" s="719"/>
      <c r="U288" s="719"/>
      <c r="V288" s="719"/>
      <c r="W288" s="719"/>
      <c r="X288" s="719"/>
      <c r="Y288" s="719"/>
      <c r="Z288" s="719"/>
      <c r="AA288" s="719"/>
      <c r="AB288" s="719"/>
      <c r="AC288" s="719"/>
      <c r="AD288" s="719"/>
      <c r="AE288" s="719"/>
      <c r="AF288" s="719"/>
      <c r="AG288" s="719"/>
      <c r="AH288" s="719"/>
      <c r="AI288" s="719"/>
      <c r="AJ288" s="719"/>
      <c r="AK288" s="719"/>
      <c r="AL288" s="719"/>
      <c r="AM288" s="719"/>
      <c r="AN288" s="719"/>
      <c r="AO288" s="719"/>
      <c r="AP288" s="719"/>
      <c r="AQ288" s="719"/>
      <c r="AR288" s="719"/>
      <c r="AS288" s="719"/>
      <c r="AT288" s="719"/>
      <c r="AU288" s="719"/>
      <c r="AV288" s="719"/>
      <c r="AW288" s="719">
        <f t="shared" ref="AW288:BP288" si="450">$C288*AW648</f>
        <v>0</v>
      </c>
      <c r="AX288" s="719">
        <f t="shared" si="450"/>
        <v>0</v>
      </c>
      <c r="AY288" s="719">
        <f t="shared" si="450"/>
        <v>0</v>
      </c>
      <c r="AZ288" s="719">
        <f t="shared" si="450"/>
        <v>0</v>
      </c>
      <c r="BA288" s="719">
        <f t="shared" si="450"/>
        <v>0</v>
      </c>
      <c r="BB288" s="719">
        <f t="shared" si="450"/>
        <v>0</v>
      </c>
      <c r="BC288" s="719">
        <f t="shared" si="450"/>
        <v>0</v>
      </c>
      <c r="BD288" s="719">
        <f t="shared" si="450"/>
        <v>0</v>
      </c>
      <c r="BE288" s="719">
        <f t="shared" si="450"/>
        <v>0</v>
      </c>
      <c r="BF288" s="719">
        <f t="shared" si="450"/>
        <v>0</v>
      </c>
      <c r="BG288" s="719">
        <f t="shared" si="450"/>
        <v>0</v>
      </c>
      <c r="BH288" s="719">
        <f t="shared" si="450"/>
        <v>0</v>
      </c>
      <c r="BI288" s="719">
        <f t="shared" si="450"/>
        <v>0</v>
      </c>
      <c r="BJ288" s="719">
        <f t="shared" si="450"/>
        <v>0</v>
      </c>
      <c r="BK288" s="719">
        <f t="shared" si="450"/>
        <v>0</v>
      </c>
      <c r="BL288" s="719">
        <f t="shared" si="450"/>
        <v>0</v>
      </c>
      <c r="BM288" s="719">
        <f t="shared" si="450"/>
        <v>0</v>
      </c>
      <c r="BN288" s="719">
        <f t="shared" si="450"/>
        <v>0</v>
      </c>
      <c r="BO288" s="719">
        <f t="shared" si="450"/>
        <v>0</v>
      </c>
      <c r="BP288" s="719">
        <f t="shared" si="450"/>
        <v>0</v>
      </c>
      <c r="BQ288" s="719">
        <f t="shared" si="433"/>
        <v>0</v>
      </c>
    </row>
    <row r="289" spans="1:69" s="1373" customFormat="1" ht="12.75">
      <c r="A289" s="763">
        <v>2010</v>
      </c>
      <c r="B289" s="762" t="s">
        <v>253</v>
      </c>
      <c r="C289" s="1383">
        <f>'I4 BO ASSETS'!J80</f>
        <v>0</v>
      </c>
      <c r="D289" s="719"/>
      <c r="E289" s="719"/>
      <c r="F289" s="719"/>
      <c r="G289" s="719"/>
      <c r="H289" s="719"/>
      <c r="I289" s="719"/>
      <c r="J289" s="719"/>
      <c r="K289" s="719"/>
      <c r="L289" s="719"/>
      <c r="M289" s="719"/>
      <c r="N289" s="719"/>
      <c r="O289" s="719"/>
      <c r="P289" s="719"/>
      <c r="Q289" s="719"/>
      <c r="R289" s="719"/>
      <c r="S289" s="719"/>
      <c r="T289" s="719"/>
      <c r="U289" s="719"/>
      <c r="V289" s="719"/>
      <c r="W289" s="719"/>
      <c r="X289" s="719"/>
      <c r="Y289" s="719"/>
      <c r="Z289" s="719"/>
      <c r="AA289" s="719"/>
      <c r="AB289" s="719"/>
      <c r="AC289" s="719"/>
      <c r="AD289" s="719"/>
      <c r="AE289" s="719"/>
      <c r="AF289" s="719"/>
      <c r="AG289" s="719"/>
      <c r="AH289" s="719"/>
      <c r="AI289" s="719"/>
      <c r="AJ289" s="719"/>
      <c r="AK289" s="719"/>
      <c r="AL289" s="719"/>
      <c r="AM289" s="719"/>
      <c r="AN289" s="719"/>
      <c r="AO289" s="719"/>
      <c r="AP289" s="719"/>
      <c r="AQ289" s="719"/>
      <c r="AR289" s="719"/>
      <c r="AS289" s="719"/>
      <c r="AT289" s="719"/>
      <c r="AU289" s="719"/>
      <c r="AV289" s="719"/>
      <c r="AW289" s="719">
        <f t="shared" ref="AW289:BP289" si="451">$C289*AW649</f>
        <v>0</v>
      </c>
      <c r="AX289" s="719">
        <f t="shared" si="451"/>
        <v>0</v>
      </c>
      <c r="AY289" s="719">
        <f t="shared" si="451"/>
        <v>0</v>
      </c>
      <c r="AZ289" s="719">
        <f t="shared" si="451"/>
        <v>0</v>
      </c>
      <c r="BA289" s="719">
        <f t="shared" si="451"/>
        <v>0</v>
      </c>
      <c r="BB289" s="719">
        <f t="shared" si="451"/>
        <v>0</v>
      </c>
      <c r="BC289" s="719">
        <f t="shared" si="451"/>
        <v>0</v>
      </c>
      <c r="BD289" s="719">
        <f t="shared" si="451"/>
        <v>0</v>
      </c>
      <c r="BE289" s="719">
        <f t="shared" si="451"/>
        <v>0</v>
      </c>
      <c r="BF289" s="719">
        <f t="shared" si="451"/>
        <v>0</v>
      </c>
      <c r="BG289" s="719">
        <f t="shared" si="451"/>
        <v>0</v>
      </c>
      <c r="BH289" s="719">
        <f t="shared" si="451"/>
        <v>0</v>
      </c>
      <c r="BI289" s="719">
        <f t="shared" si="451"/>
        <v>0</v>
      </c>
      <c r="BJ289" s="719">
        <f t="shared" si="451"/>
        <v>0</v>
      </c>
      <c r="BK289" s="719">
        <f t="shared" si="451"/>
        <v>0</v>
      </c>
      <c r="BL289" s="719">
        <f t="shared" si="451"/>
        <v>0</v>
      </c>
      <c r="BM289" s="719">
        <f t="shared" si="451"/>
        <v>0</v>
      </c>
      <c r="BN289" s="719">
        <f t="shared" si="451"/>
        <v>0</v>
      </c>
      <c r="BO289" s="719">
        <f t="shared" si="451"/>
        <v>0</v>
      </c>
      <c r="BP289" s="719">
        <f t="shared" si="451"/>
        <v>0</v>
      </c>
      <c r="BQ289" s="719">
        <f t="shared" si="433"/>
        <v>0</v>
      </c>
    </row>
    <row r="290" spans="1:69" s="1390" customFormat="1" ht="12.75">
      <c r="A290" s="1385"/>
      <c r="B290" s="1386" t="s">
        <v>1359</v>
      </c>
      <c r="C290" s="1387">
        <f>SUM(C270:C289)</f>
        <v>0</v>
      </c>
      <c r="D290" s="1388"/>
      <c r="E290" s="1388"/>
      <c r="F290" s="1389"/>
      <c r="G290" s="1388">
        <f t="shared" ref="G290:AL290" si="452">SUM(G270:G289)</f>
        <v>0</v>
      </c>
      <c r="H290" s="1388">
        <f t="shared" si="452"/>
        <v>0</v>
      </c>
      <c r="I290" s="1388">
        <f t="shared" si="452"/>
        <v>0</v>
      </c>
      <c r="J290" s="1388">
        <f t="shared" si="452"/>
        <v>0</v>
      </c>
      <c r="K290" s="1388">
        <f t="shared" si="452"/>
        <v>0</v>
      </c>
      <c r="L290" s="1388">
        <f t="shared" si="452"/>
        <v>0</v>
      </c>
      <c r="M290" s="1388">
        <f t="shared" si="452"/>
        <v>0</v>
      </c>
      <c r="N290" s="1388">
        <f t="shared" si="452"/>
        <v>0</v>
      </c>
      <c r="O290" s="1388">
        <f t="shared" si="452"/>
        <v>0</v>
      </c>
      <c r="P290" s="1388">
        <f t="shared" si="452"/>
        <v>0</v>
      </c>
      <c r="Q290" s="1388">
        <f t="shared" si="452"/>
        <v>0</v>
      </c>
      <c r="R290" s="1388">
        <f t="shared" si="452"/>
        <v>0</v>
      </c>
      <c r="S290" s="1388">
        <f t="shared" si="452"/>
        <v>0</v>
      </c>
      <c r="T290" s="1388">
        <f t="shared" si="452"/>
        <v>0</v>
      </c>
      <c r="U290" s="1388">
        <f t="shared" si="452"/>
        <v>0</v>
      </c>
      <c r="V290" s="1388">
        <f t="shared" si="452"/>
        <v>0</v>
      </c>
      <c r="W290" s="1388">
        <f t="shared" si="452"/>
        <v>0</v>
      </c>
      <c r="X290" s="1388">
        <f t="shared" si="452"/>
        <v>0</v>
      </c>
      <c r="Y290" s="1388">
        <f t="shared" si="452"/>
        <v>0</v>
      </c>
      <c r="Z290" s="1388">
        <f t="shared" si="452"/>
        <v>0</v>
      </c>
      <c r="AA290" s="1388">
        <f t="shared" si="452"/>
        <v>0</v>
      </c>
      <c r="AB290" s="1388">
        <f t="shared" si="452"/>
        <v>0</v>
      </c>
      <c r="AC290" s="1388">
        <f t="shared" si="452"/>
        <v>0</v>
      </c>
      <c r="AD290" s="1388">
        <f t="shared" si="452"/>
        <v>0</v>
      </c>
      <c r="AE290" s="1388">
        <f t="shared" si="452"/>
        <v>0</v>
      </c>
      <c r="AF290" s="1388">
        <f t="shared" si="452"/>
        <v>0</v>
      </c>
      <c r="AG290" s="1388">
        <f t="shared" si="452"/>
        <v>0</v>
      </c>
      <c r="AH290" s="1388">
        <f t="shared" si="452"/>
        <v>0</v>
      </c>
      <c r="AI290" s="1388">
        <f t="shared" si="452"/>
        <v>0</v>
      </c>
      <c r="AJ290" s="1388">
        <f t="shared" si="452"/>
        <v>0</v>
      </c>
      <c r="AK290" s="1388">
        <f t="shared" si="452"/>
        <v>0</v>
      </c>
      <c r="AL290" s="1388">
        <f t="shared" si="452"/>
        <v>0</v>
      </c>
      <c r="AM290" s="1388">
        <f t="shared" ref="AM290:BQ290" si="453">SUM(AM270:AM289)</f>
        <v>0</v>
      </c>
      <c r="AN290" s="1388">
        <f t="shared" si="453"/>
        <v>0</v>
      </c>
      <c r="AO290" s="1388">
        <f t="shared" si="453"/>
        <v>0</v>
      </c>
      <c r="AP290" s="1388">
        <f t="shared" si="453"/>
        <v>0</v>
      </c>
      <c r="AQ290" s="1388">
        <f t="shared" si="453"/>
        <v>0</v>
      </c>
      <c r="AR290" s="1388">
        <f t="shared" si="453"/>
        <v>0</v>
      </c>
      <c r="AS290" s="1388">
        <f t="shared" si="453"/>
        <v>0</v>
      </c>
      <c r="AT290" s="1388">
        <f t="shared" si="453"/>
        <v>0</v>
      </c>
      <c r="AU290" s="1388">
        <f t="shared" si="453"/>
        <v>0</v>
      </c>
      <c r="AV290" s="1388">
        <f t="shared" si="453"/>
        <v>0</v>
      </c>
      <c r="AW290" s="1388">
        <f t="shared" si="453"/>
        <v>0</v>
      </c>
      <c r="AX290" s="1388">
        <f t="shared" si="453"/>
        <v>0</v>
      </c>
      <c r="AY290" s="1388">
        <f t="shared" si="453"/>
        <v>0</v>
      </c>
      <c r="AZ290" s="1388">
        <f t="shared" si="453"/>
        <v>0</v>
      </c>
      <c r="BA290" s="1388">
        <f t="shared" si="453"/>
        <v>0</v>
      </c>
      <c r="BB290" s="1388">
        <f t="shared" si="453"/>
        <v>0</v>
      </c>
      <c r="BC290" s="1388">
        <f t="shared" si="453"/>
        <v>0</v>
      </c>
      <c r="BD290" s="1388">
        <f t="shared" si="453"/>
        <v>0</v>
      </c>
      <c r="BE290" s="1388">
        <f t="shared" si="453"/>
        <v>0</v>
      </c>
      <c r="BF290" s="1388">
        <f t="shared" si="453"/>
        <v>0</v>
      </c>
      <c r="BG290" s="1388">
        <f t="shared" si="453"/>
        <v>0</v>
      </c>
      <c r="BH290" s="1388">
        <f t="shared" si="453"/>
        <v>0</v>
      </c>
      <c r="BI290" s="1388">
        <f t="shared" si="453"/>
        <v>0</v>
      </c>
      <c r="BJ290" s="1388">
        <f t="shared" si="453"/>
        <v>0</v>
      </c>
      <c r="BK290" s="1388">
        <f t="shared" si="453"/>
        <v>0</v>
      </c>
      <c r="BL290" s="1388">
        <f t="shared" si="453"/>
        <v>0</v>
      </c>
      <c r="BM290" s="1388">
        <f t="shared" si="453"/>
        <v>0</v>
      </c>
      <c r="BN290" s="1388">
        <f t="shared" si="453"/>
        <v>0</v>
      </c>
      <c r="BO290" s="1388">
        <f t="shared" si="453"/>
        <v>0</v>
      </c>
      <c r="BP290" s="1388">
        <f t="shared" si="453"/>
        <v>0</v>
      </c>
      <c r="BQ290" s="1388">
        <f t="shared" si="453"/>
        <v>0</v>
      </c>
    </row>
    <row r="291" spans="1:69" s="399" customFormat="1" ht="12.75">
      <c r="B291" s="524"/>
      <c r="C291" s="719"/>
      <c r="D291" s="719"/>
      <c r="E291" s="719"/>
      <c r="F291" s="719"/>
      <c r="AV291" s="525"/>
      <c r="BQ291" s="525"/>
    </row>
    <row r="292" spans="1:69" s="1303" customFormat="1" ht="13.5" thickBot="1">
      <c r="B292" s="1301" t="s">
        <v>342</v>
      </c>
      <c r="C292" s="1302">
        <f t="shared" ref="C292:AH292" si="454">C268+C290</f>
        <v>0</v>
      </c>
      <c r="D292" s="1302">
        <f t="shared" si="454"/>
        <v>0</v>
      </c>
      <c r="E292" s="1302">
        <f t="shared" si="454"/>
        <v>0</v>
      </c>
      <c r="F292" s="1302">
        <f t="shared" si="454"/>
        <v>0</v>
      </c>
      <c r="G292" s="1302">
        <f t="shared" si="454"/>
        <v>0</v>
      </c>
      <c r="H292" s="1302">
        <f t="shared" si="454"/>
        <v>0</v>
      </c>
      <c r="I292" s="1302">
        <f t="shared" si="454"/>
        <v>0</v>
      </c>
      <c r="J292" s="1302">
        <f t="shared" si="454"/>
        <v>0</v>
      </c>
      <c r="K292" s="1302">
        <f t="shared" si="454"/>
        <v>0</v>
      </c>
      <c r="L292" s="1302">
        <f t="shared" si="454"/>
        <v>0</v>
      </c>
      <c r="M292" s="1302">
        <f t="shared" si="454"/>
        <v>0</v>
      </c>
      <c r="N292" s="1302">
        <f t="shared" si="454"/>
        <v>0</v>
      </c>
      <c r="O292" s="1302">
        <f t="shared" si="454"/>
        <v>0</v>
      </c>
      <c r="P292" s="1302">
        <f t="shared" si="454"/>
        <v>0</v>
      </c>
      <c r="Q292" s="1302">
        <f t="shared" si="454"/>
        <v>0</v>
      </c>
      <c r="R292" s="1302">
        <f t="shared" si="454"/>
        <v>0</v>
      </c>
      <c r="S292" s="1302">
        <f t="shared" si="454"/>
        <v>0</v>
      </c>
      <c r="T292" s="1302">
        <f t="shared" si="454"/>
        <v>0</v>
      </c>
      <c r="U292" s="1302">
        <f t="shared" si="454"/>
        <v>0</v>
      </c>
      <c r="V292" s="1302">
        <f t="shared" si="454"/>
        <v>0</v>
      </c>
      <c r="W292" s="1302">
        <f t="shared" si="454"/>
        <v>0</v>
      </c>
      <c r="X292" s="1302">
        <f t="shared" si="454"/>
        <v>0</v>
      </c>
      <c r="Y292" s="1302">
        <f t="shared" si="454"/>
        <v>0</v>
      </c>
      <c r="Z292" s="1302">
        <f t="shared" si="454"/>
        <v>0</v>
      </c>
      <c r="AA292" s="1302">
        <f t="shared" si="454"/>
        <v>0</v>
      </c>
      <c r="AB292" s="1302">
        <f t="shared" si="454"/>
        <v>0</v>
      </c>
      <c r="AC292" s="1302">
        <f t="shared" si="454"/>
        <v>0</v>
      </c>
      <c r="AD292" s="1302">
        <f t="shared" si="454"/>
        <v>0</v>
      </c>
      <c r="AE292" s="1302">
        <f t="shared" si="454"/>
        <v>0</v>
      </c>
      <c r="AF292" s="1302">
        <f t="shared" si="454"/>
        <v>0</v>
      </c>
      <c r="AG292" s="1302">
        <f t="shared" si="454"/>
        <v>0</v>
      </c>
      <c r="AH292" s="1302">
        <f t="shared" si="454"/>
        <v>0</v>
      </c>
      <c r="AI292" s="1302">
        <f t="shared" ref="AI292:BQ292" si="455">AI268+AI290</f>
        <v>0</v>
      </c>
      <c r="AJ292" s="1302">
        <f t="shared" si="455"/>
        <v>0</v>
      </c>
      <c r="AK292" s="1302">
        <f t="shared" si="455"/>
        <v>0</v>
      </c>
      <c r="AL292" s="1302">
        <f t="shared" si="455"/>
        <v>0</v>
      </c>
      <c r="AM292" s="1302">
        <f t="shared" si="455"/>
        <v>0</v>
      </c>
      <c r="AN292" s="1302">
        <f t="shared" si="455"/>
        <v>0</v>
      </c>
      <c r="AO292" s="1302">
        <f t="shared" si="455"/>
        <v>0</v>
      </c>
      <c r="AP292" s="1302">
        <f t="shared" si="455"/>
        <v>0</v>
      </c>
      <c r="AQ292" s="1302">
        <f t="shared" si="455"/>
        <v>0</v>
      </c>
      <c r="AR292" s="1302">
        <f t="shared" si="455"/>
        <v>0</v>
      </c>
      <c r="AS292" s="1302">
        <f t="shared" si="455"/>
        <v>0</v>
      </c>
      <c r="AT292" s="1302">
        <f t="shared" si="455"/>
        <v>0</v>
      </c>
      <c r="AU292" s="1302">
        <f t="shared" si="455"/>
        <v>0</v>
      </c>
      <c r="AV292" s="1302">
        <f t="shared" si="455"/>
        <v>0</v>
      </c>
      <c r="AW292" s="1302">
        <f t="shared" si="455"/>
        <v>0</v>
      </c>
      <c r="AX292" s="1302">
        <f t="shared" si="455"/>
        <v>0</v>
      </c>
      <c r="AY292" s="1302">
        <f t="shared" si="455"/>
        <v>0</v>
      </c>
      <c r="AZ292" s="1302">
        <f t="shared" si="455"/>
        <v>0</v>
      </c>
      <c r="BA292" s="1302">
        <f t="shared" si="455"/>
        <v>0</v>
      </c>
      <c r="BB292" s="1302">
        <f t="shared" si="455"/>
        <v>0</v>
      </c>
      <c r="BC292" s="1302">
        <f t="shared" si="455"/>
        <v>0</v>
      </c>
      <c r="BD292" s="1302">
        <f t="shared" si="455"/>
        <v>0</v>
      </c>
      <c r="BE292" s="1302">
        <f t="shared" si="455"/>
        <v>0</v>
      </c>
      <c r="BF292" s="1302">
        <f t="shared" si="455"/>
        <v>0</v>
      </c>
      <c r="BG292" s="1302">
        <f t="shared" si="455"/>
        <v>0</v>
      </c>
      <c r="BH292" s="1302">
        <f t="shared" si="455"/>
        <v>0</v>
      </c>
      <c r="BI292" s="1302">
        <f t="shared" si="455"/>
        <v>0</v>
      </c>
      <c r="BJ292" s="1302">
        <f t="shared" si="455"/>
        <v>0</v>
      </c>
      <c r="BK292" s="1302">
        <f t="shared" si="455"/>
        <v>0</v>
      </c>
      <c r="BL292" s="1302">
        <f t="shared" si="455"/>
        <v>0</v>
      </c>
      <c r="BM292" s="1302">
        <f t="shared" si="455"/>
        <v>0</v>
      </c>
      <c r="BN292" s="1302">
        <f t="shared" si="455"/>
        <v>0</v>
      </c>
      <c r="BO292" s="1302">
        <f t="shared" si="455"/>
        <v>0</v>
      </c>
      <c r="BP292" s="1302">
        <f t="shared" si="455"/>
        <v>0</v>
      </c>
      <c r="BQ292" s="1302">
        <f t="shared" si="455"/>
        <v>0</v>
      </c>
    </row>
    <row r="293" spans="1:69" s="399" customFormat="1" ht="13.5" thickTop="1">
      <c r="A293" s="1391"/>
      <c r="B293" s="524"/>
      <c r="C293" s="1392"/>
      <c r="D293" s="719"/>
      <c r="E293" s="719"/>
      <c r="F293" s="719"/>
      <c r="AV293" s="525"/>
      <c r="BQ293" s="525"/>
    </row>
    <row r="294" spans="1:69" s="399" customFormat="1" ht="12.75">
      <c r="A294" s="1391"/>
      <c r="B294" s="524"/>
      <c r="C294" s="1392"/>
      <c r="D294" s="719"/>
      <c r="E294" s="719"/>
      <c r="F294" s="719"/>
      <c r="AV294" s="525"/>
      <c r="BQ294" s="525"/>
    </row>
    <row r="295" spans="1:69" s="399" customFormat="1" ht="15.75">
      <c r="A295" s="1925" t="s">
        <v>1397</v>
      </c>
      <c r="B295" s="1347"/>
      <c r="C295" s="1394"/>
      <c r="D295" s="1347"/>
      <c r="E295" s="1347"/>
      <c r="F295" s="1347"/>
      <c r="G295" s="1347"/>
      <c r="H295" s="1347"/>
      <c r="I295" s="1347"/>
      <c r="AV295" s="525"/>
    </row>
    <row r="296" spans="1:69" s="399" customFormat="1" ht="12.75">
      <c r="C296" s="1346"/>
      <c r="AV296" s="525"/>
    </row>
    <row r="297" spans="1:69" s="399" customFormat="1" ht="12.75">
      <c r="A297" s="669"/>
      <c r="B297" s="1347"/>
      <c r="C297" s="1348"/>
      <c r="AV297" s="525"/>
    </row>
    <row r="298" spans="1:69" s="1349" customFormat="1" ht="25.5">
      <c r="C298" s="1350"/>
      <c r="D298" s="1351"/>
      <c r="E298" s="1352"/>
      <c r="F298" s="1353"/>
      <c r="G298" s="1354" t="s">
        <v>338</v>
      </c>
      <c r="H298" s="1354"/>
      <c r="I298" s="1354"/>
      <c r="J298" s="1354"/>
      <c r="K298" s="1354"/>
      <c r="L298" s="1354"/>
      <c r="M298" s="1354"/>
      <c r="N298" s="1354"/>
      <c r="O298" s="1354"/>
      <c r="P298" s="1354"/>
      <c r="Q298" s="1354"/>
      <c r="R298" s="1354"/>
      <c r="S298" s="1354"/>
      <c r="T298" s="1354"/>
      <c r="U298" s="1354"/>
      <c r="V298" s="1354"/>
      <c r="W298" s="1354"/>
      <c r="X298" s="1354"/>
      <c r="Y298" s="1354"/>
      <c r="Z298" s="1354"/>
      <c r="AA298" s="1355"/>
      <c r="AB298" s="1354" t="s">
        <v>339</v>
      </c>
      <c r="AC298" s="1354"/>
      <c r="AD298" s="1354"/>
      <c r="AE298" s="1354"/>
      <c r="AF298" s="1354"/>
      <c r="AG298" s="1354"/>
      <c r="AH298" s="1354"/>
      <c r="AI298" s="1354"/>
      <c r="AJ298" s="1354"/>
      <c r="AK298" s="1354"/>
      <c r="AL298" s="1354"/>
      <c r="AM298" s="1354"/>
      <c r="AN298" s="1354"/>
      <c r="AO298" s="1354"/>
      <c r="AP298" s="1354"/>
      <c r="AQ298" s="1354"/>
      <c r="AR298" s="1354"/>
      <c r="AS298" s="1354"/>
      <c r="AT298" s="1354"/>
      <c r="AU298" s="1354"/>
      <c r="AV298" s="1355"/>
      <c r="AW298" s="1356" t="s">
        <v>340</v>
      </c>
      <c r="AX298" s="1354"/>
      <c r="AY298" s="1354"/>
      <c r="AZ298" s="1354"/>
      <c r="BA298" s="1354"/>
      <c r="BB298" s="1354"/>
      <c r="BC298" s="1354"/>
      <c r="BD298" s="1354"/>
      <c r="BE298" s="1354"/>
      <c r="BF298" s="1354"/>
      <c r="BG298" s="1354"/>
      <c r="BH298" s="1354"/>
      <c r="BI298" s="1354"/>
      <c r="BJ298" s="1354"/>
      <c r="BK298" s="1354"/>
      <c r="BL298" s="1354"/>
      <c r="BM298" s="1354"/>
      <c r="BN298" s="1354"/>
      <c r="BO298" s="1354"/>
      <c r="BP298" s="1354"/>
      <c r="BQ298" s="1355"/>
    </row>
    <row r="299" spans="1:69" s="1161" customFormat="1" ht="12.75">
      <c r="A299" s="1357"/>
      <c r="B299" s="1357"/>
      <c r="C299" s="1358"/>
      <c r="D299" s="1359"/>
      <c r="E299" s="1360"/>
      <c r="F299" s="1361"/>
      <c r="G299" s="1362">
        <v>1</v>
      </c>
      <c r="H299" s="1362">
        <v>2</v>
      </c>
      <c r="I299" s="1362">
        <v>3</v>
      </c>
      <c r="J299" s="1362">
        <v>4</v>
      </c>
      <c r="K299" s="1362">
        <v>5</v>
      </c>
      <c r="L299" s="1362">
        <v>6</v>
      </c>
      <c r="M299" s="1362">
        <v>7</v>
      </c>
      <c r="N299" s="1362">
        <v>8</v>
      </c>
      <c r="O299" s="1362">
        <v>9</v>
      </c>
      <c r="P299" s="1362">
        <v>10</v>
      </c>
      <c r="Q299" s="1362">
        <v>11</v>
      </c>
      <c r="R299" s="1362">
        <v>12</v>
      </c>
      <c r="S299" s="1362">
        <v>13</v>
      </c>
      <c r="T299" s="1362">
        <v>14</v>
      </c>
      <c r="U299" s="1362">
        <v>15</v>
      </c>
      <c r="V299" s="1362">
        <v>16</v>
      </c>
      <c r="W299" s="1362">
        <v>17</v>
      </c>
      <c r="X299" s="1362">
        <v>18</v>
      </c>
      <c r="Y299" s="1362">
        <v>19</v>
      </c>
      <c r="Z299" s="1362">
        <v>20</v>
      </c>
      <c r="AA299" s="1363" t="s">
        <v>1148</v>
      </c>
      <c r="AB299" s="1362">
        <v>1</v>
      </c>
      <c r="AC299" s="1362">
        <v>2</v>
      </c>
      <c r="AD299" s="1362">
        <v>3</v>
      </c>
      <c r="AE299" s="1362">
        <v>4</v>
      </c>
      <c r="AF299" s="1362">
        <v>5</v>
      </c>
      <c r="AG299" s="1362">
        <v>6</v>
      </c>
      <c r="AH299" s="1362">
        <v>7</v>
      </c>
      <c r="AI299" s="1362">
        <v>8</v>
      </c>
      <c r="AJ299" s="1362">
        <v>9</v>
      </c>
      <c r="AK299" s="1362">
        <v>10</v>
      </c>
      <c r="AL299" s="1362">
        <v>11</v>
      </c>
      <c r="AM299" s="1362">
        <v>12</v>
      </c>
      <c r="AN299" s="1362">
        <v>13</v>
      </c>
      <c r="AO299" s="1362">
        <v>14</v>
      </c>
      <c r="AP299" s="1362">
        <v>15</v>
      </c>
      <c r="AQ299" s="1362">
        <v>16</v>
      </c>
      <c r="AR299" s="1362">
        <v>17</v>
      </c>
      <c r="AS299" s="1362">
        <v>18</v>
      </c>
      <c r="AT299" s="1362">
        <v>19</v>
      </c>
      <c r="AU299" s="1362">
        <v>20</v>
      </c>
      <c r="AV299" s="1363" t="s">
        <v>1148</v>
      </c>
      <c r="AW299" s="1364">
        <v>1</v>
      </c>
      <c r="AX299" s="1362">
        <v>2</v>
      </c>
      <c r="AY299" s="1362">
        <v>3</v>
      </c>
      <c r="AZ299" s="1362">
        <v>4</v>
      </c>
      <c r="BA299" s="1362">
        <v>5</v>
      </c>
      <c r="BB299" s="1362">
        <v>6</v>
      </c>
      <c r="BC299" s="1362">
        <v>7</v>
      </c>
      <c r="BD299" s="1362">
        <v>8</v>
      </c>
      <c r="BE299" s="1362">
        <v>9</v>
      </c>
      <c r="BF299" s="1362">
        <v>10</v>
      </c>
      <c r="BG299" s="1362">
        <v>11</v>
      </c>
      <c r="BH299" s="1362">
        <v>12</v>
      </c>
      <c r="BI299" s="1362">
        <v>13</v>
      </c>
      <c r="BJ299" s="1362">
        <v>14</v>
      </c>
      <c r="BK299" s="1362">
        <v>15</v>
      </c>
      <c r="BL299" s="1362">
        <v>16</v>
      </c>
      <c r="BM299" s="1362">
        <v>17</v>
      </c>
      <c r="BN299" s="1362">
        <v>18</v>
      </c>
      <c r="BO299" s="1362">
        <v>19</v>
      </c>
      <c r="BP299" s="1362">
        <v>20</v>
      </c>
      <c r="BQ299" s="1363" t="s">
        <v>1148</v>
      </c>
    </row>
    <row r="300" spans="1:69" s="507" customFormat="1" ht="38.25">
      <c r="A300" s="421" t="s">
        <v>394</v>
      </c>
      <c r="B300" s="421" t="s">
        <v>1074</v>
      </c>
      <c r="C300" s="1365" t="s">
        <v>700</v>
      </c>
      <c r="D300" s="1366" t="s">
        <v>964</v>
      </c>
      <c r="E300" s="1367" t="s">
        <v>965</v>
      </c>
      <c r="F300" s="1368" t="s">
        <v>1204</v>
      </c>
      <c r="G300" s="933" t="str">
        <f>IF('I2 LDC class'!$D$20="",'I2 LDC class'!$C$20,'I2 LDC class'!$D$20)</f>
        <v>Residential</v>
      </c>
      <c r="H300" s="933" t="str">
        <f>IF('I2 LDC class'!$D$21="",'I2 LDC class'!$C$21,'I2 LDC class'!$D$21)</f>
        <v>GS &lt;50</v>
      </c>
      <c r="I300" s="933" t="str">
        <f>IF('I2 LDC class'!$D$22="",'I2 LDC class'!$C$22,'I2 LDC class'!$D$22)</f>
        <v>GS&gt;50-Regular</v>
      </c>
      <c r="J300" s="933" t="str">
        <f>IF('I2 LDC class'!$D$23="",'I2 LDC class'!$C$23,'I2 LDC class'!$D$23)</f>
        <v>GS&gt; 50-TOU</v>
      </c>
      <c r="K300" s="933" t="str">
        <f>IF('I2 LDC class'!$D$24="",'I2 LDC class'!$C$24,'I2 LDC class'!$D$24)</f>
        <v>GS &gt;50-Intermediate</v>
      </c>
      <c r="L300" s="933" t="str">
        <f>IF('I2 LDC class'!$D$25="",'I2 LDC class'!$C$25,'I2 LDC class'!$D$25)</f>
        <v>Large Use &gt;5MW</v>
      </c>
      <c r="M300" s="933" t="str">
        <f>IF('I2 LDC class'!$D$26="",'I2 LDC class'!$C$26,'I2 LDC class'!$D$26)</f>
        <v>Street Light</v>
      </c>
      <c r="N300" s="933" t="str">
        <f>IF('I2 LDC class'!$D$27="",'I2 LDC class'!$C$27,'I2 LDC class'!$D$27)</f>
        <v>Sentinel</v>
      </c>
      <c r="O300" s="933" t="str">
        <f>IF('I2 LDC class'!$D$28="",'I2 LDC class'!$C$28,'I2 LDC class'!$D$28)</f>
        <v>Unmetered Scattered Load</v>
      </c>
      <c r="P300" s="933" t="str">
        <f>IF('I2 LDC class'!$D$29="",'I2 LDC class'!$C$29,'I2 LDC class'!$D$29)</f>
        <v>Embedded Distributor</v>
      </c>
      <c r="Q300" s="933" t="str">
        <f>IF('I2 LDC class'!$D$30="",'I2 LDC class'!$C$30,'I2 LDC class'!$D$30)</f>
        <v>Back-up/Standby Power</v>
      </c>
      <c r="R300" s="933" t="str">
        <f>IF('I2 LDC class'!$D$31="",'I2 LDC class'!$C$31,'I2 LDC class'!$D$31)</f>
        <v>Rate Class 1</v>
      </c>
      <c r="S300" s="933" t="str">
        <f>IF('I2 LDC class'!$D$32="",'I2 LDC class'!$C$32,'I2 LDC class'!$D$32)</f>
        <v>Rate class 2</v>
      </c>
      <c r="T300" s="933" t="str">
        <f>IF('I2 LDC class'!$D$33="",'I2 LDC class'!$C$33,'I2 LDC class'!$D$33)</f>
        <v>Rate class 3</v>
      </c>
      <c r="U300" s="933" t="str">
        <f>IF('I2 LDC class'!$D$34="",'I2 LDC class'!$C$34,'I2 LDC class'!$D$34)</f>
        <v>Rate class 4</v>
      </c>
      <c r="V300" s="933" t="str">
        <f>IF('I2 LDC class'!$D$35="",'I2 LDC class'!$C$35,'I2 LDC class'!$D$35)</f>
        <v>Rate class 5</v>
      </c>
      <c r="W300" s="933" t="str">
        <f>IF('I2 LDC class'!$D$36="",'I2 LDC class'!$C$36,'I2 LDC class'!$D$36)</f>
        <v>Rate class 6</v>
      </c>
      <c r="X300" s="933" t="str">
        <f>IF('I2 LDC class'!$D$37="",'I2 LDC class'!$C$37,'I2 LDC class'!$D$37)</f>
        <v>Rate class 7</v>
      </c>
      <c r="Y300" s="933" t="str">
        <f>IF('I2 LDC class'!$D$38="",'I2 LDC class'!$C$38,'I2 LDC class'!$D$38)</f>
        <v>Rate class 8</v>
      </c>
      <c r="Z300" s="933" t="str">
        <f>IF('I2 LDC class'!$D$39="",'I2 LDC class'!$C$39,'I2 LDC class'!$D$39)</f>
        <v>Rate class 9</v>
      </c>
      <c r="AA300" s="1370" t="s">
        <v>1148</v>
      </c>
      <c r="AB300" s="933" t="str">
        <f>IF('I2 LDC class'!$D$20="",'I2 LDC class'!$C$20,'I2 LDC class'!$D$20)</f>
        <v>Residential</v>
      </c>
      <c r="AC300" s="933" t="str">
        <f>IF('I2 LDC class'!$D$21="",'I2 LDC class'!$C$21,'I2 LDC class'!$D$21)</f>
        <v>GS &lt;50</v>
      </c>
      <c r="AD300" s="933" t="str">
        <f>IF('I2 LDC class'!$D$22="",'I2 LDC class'!$C$22,'I2 LDC class'!$D$22)</f>
        <v>GS&gt;50-Regular</v>
      </c>
      <c r="AE300" s="933" t="str">
        <f>IF('I2 LDC class'!$D$23="",'I2 LDC class'!$C$23,'I2 LDC class'!$D$23)</f>
        <v>GS&gt; 50-TOU</v>
      </c>
      <c r="AF300" s="933" t="str">
        <f>IF('I2 LDC class'!$D$24="",'I2 LDC class'!$C$24,'I2 LDC class'!$D$24)</f>
        <v>GS &gt;50-Intermediate</v>
      </c>
      <c r="AG300" s="933" t="str">
        <f>IF('I2 LDC class'!$D$25="",'I2 LDC class'!$C$25,'I2 LDC class'!$D$25)</f>
        <v>Large Use &gt;5MW</v>
      </c>
      <c r="AH300" s="933" t="str">
        <f>IF('I2 LDC class'!$D$26="",'I2 LDC class'!$C$26,'I2 LDC class'!$D$26)</f>
        <v>Street Light</v>
      </c>
      <c r="AI300" s="933" t="str">
        <f>IF('I2 LDC class'!$D$27="",'I2 LDC class'!$C$27,'I2 LDC class'!$D$27)</f>
        <v>Sentinel</v>
      </c>
      <c r="AJ300" s="933" t="str">
        <f>IF('I2 LDC class'!$D$28="",'I2 LDC class'!$C$28,'I2 LDC class'!$D$28)</f>
        <v>Unmetered Scattered Load</v>
      </c>
      <c r="AK300" s="933" t="str">
        <f>IF('I2 LDC class'!$D$29="",'I2 LDC class'!$C$29,'I2 LDC class'!$D$29)</f>
        <v>Embedded Distributor</v>
      </c>
      <c r="AL300" s="933" t="str">
        <f>IF('I2 LDC class'!$D$30="",'I2 LDC class'!$C$30,'I2 LDC class'!$D$30)</f>
        <v>Back-up/Standby Power</v>
      </c>
      <c r="AM300" s="933" t="str">
        <f>IF('I2 LDC class'!$D$31="",'I2 LDC class'!$C$31,'I2 LDC class'!$D$31)</f>
        <v>Rate Class 1</v>
      </c>
      <c r="AN300" s="933" t="str">
        <f>IF('I2 LDC class'!$D$32="",'I2 LDC class'!$C$32,'I2 LDC class'!$D$32)</f>
        <v>Rate class 2</v>
      </c>
      <c r="AO300" s="933" t="str">
        <f>IF('I2 LDC class'!$D$33="",'I2 LDC class'!$C$33,'I2 LDC class'!$D$33)</f>
        <v>Rate class 3</v>
      </c>
      <c r="AP300" s="933" t="str">
        <f>IF('I2 LDC class'!$D$34="",'I2 LDC class'!$C$34,'I2 LDC class'!$D$34)</f>
        <v>Rate class 4</v>
      </c>
      <c r="AQ300" s="933" t="str">
        <f>IF('I2 LDC class'!$D$35="",'I2 LDC class'!$C$35,'I2 LDC class'!$D$35)</f>
        <v>Rate class 5</v>
      </c>
      <c r="AR300" s="933" t="str">
        <f>IF('I2 LDC class'!$D$36="",'I2 LDC class'!$C$36,'I2 LDC class'!$D$36)</f>
        <v>Rate class 6</v>
      </c>
      <c r="AS300" s="933" t="str">
        <f>IF('I2 LDC class'!$D$37="",'I2 LDC class'!$C$37,'I2 LDC class'!$D$37)</f>
        <v>Rate class 7</v>
      </c>
      <c r="AT300" s="933" t="str">
        <f>IF('I2 LDC class'!$D$38="",'I2 LDC class'!$C$38,'I2 LDC class'!$D$38)</f>
        <v>Rate class 8</v>
      </c>
      <c r="AU300" s="933" t="str">
        <f>IF('I2 LDC class'!$D$39="",'I2 LDC class'!$C$39,'I2 LDC class'!$D$39)</f>
        <v>Rate class 9</v>
      </c>
      <c r="AV300" s="1370" t="s">
        <v>1148</v>
      </c>
      <c r="AW300" s="933" t="str">
        <f>IF('I2 LDC class'!$D$20="",'I2 LDC class'!$C$20,'I2 LDC class'!$D$20)</f>
        <v>Residential</v>
      </c>
      <c r="AX300" s="933" t="str">
        <f>IF('I2 LDC class'!$D$21="",'I2 LDC class'!$C$21,'I2 LDC class'!$D$21)</f>
        <v>GS &lt;50</v>
      </c>
      <c r="AY300" s="933" t="str">
        <f>IF('I2 LDC class'!$D$22="",'I2 LDC class'!$C$22,'I2 LDC class'!$D$22)</f>
        <v>GS&gt;50-Regular</v>
      </c>
      <c r="AZ300" s="933" t="str">
        <f>IF('I2 LDC class'!$D$23="",'I2 LDC class'!$C$23,'I2 LDC class'!$D$23)</f>
        <v>GS&gt; 50-TOU</v>
      </c>
      <c r="BA300" s="933" t="str">
        <f>IF('I2 LDC class'!$D$24="",'I2 LDC class'!$C$24,'I2 LDC class'!$D$24)</f>
        <v>GS &gt;50-Intermediate</v>
      </c>
      <c r="BB300" s="933" t="str">
        <f>IF('I2 LDC class'!$D$25="",'I2 LDC class'!$C$25,'I2 LDC class'!$D$25)</f>
        <v>Large Use &gt;5MW</v>
      </c>
      <c r="BC300" s="933" t="str">
        <f>IF('I2 LDC class'!$D$26="",'I2 LDC class'!$C$26,'I2 LDC class'!$D$26)</f>
        <v>Street Light</v>
      </c>
      <c r="BD300" s="933" t="str">
        <f>IF('I2 LDC class'!$D$27="",'I2 LDC class'!$C$27,'I2 LDC class'!$D$27)</f>
        <v>Sentinel</v>
      </c>
      <c r="BE300" s="933" t="str">
        <f>IF('I2 LDC class'!$D$28="",'I2 LDC class'!$C$28,'I2 LDC class'!$D$28)</f>
        <v>Unmetered Scattered Load</v>
      </c>
      <c r="BF300" s="933" t="str">
        <f>IF('I2 LDC class'!$D$29="",'I2 LDC class'!$C$29,'I2 LDC class'!$D$29)</f>
        <v>Embedded Distributor</v>
      </c>
      <c r="BG300" s="933" t="str">
        <f>IF('I2 LDC class'!$D$30="",'I2 LDC class'!$C$30,'I2 LDC class'!$D$30)</f>
        <v>Back-up/Standby Power</v>
      </c>
      <c r="BH300" s="933" t="str">
        <f>IF('I2 LDC class'!$D$31="",'I2 LDC class'!$C$31,'I2 LDC class'!$D$31)</f>
        <v>Rate Class 1</v>
      </c>
      <c r="BI300" s="933" t="str">
        <f>IF('I2 LDC class'!$D$32="",'I2 LDC class'!$C$32,'I2 LDC class'!$D$32)</f>
        <v>Rate class 2</v>
      </c>
      <c r="BJ300" s="933" t="str">
        <f>IF('I2 LDC class'!$D$33="",'I2 LDC class'!$C$33,'I2 LDC class'!$D$33)</f>
        <v>Rate class 3</v>
      </c>
      <c r="BK300" s="933" t="str">
        <f>IF('I2 LDC class'!$D$34="",'I2 LDC class'!$C$34,'I2 LDC class'!$D$34)</f>
        <v>Rate class 4</v>
      </c>
      <c r="BL300" s="933" t="str">
        <f>IF('I2 LDC class'!$D$35="",'I2 LDC class'!$C$35,'I2 LDC class'!$D$35)</f>
        <v>Rate class 5</v>
      </c>
      <c r="BM300" s="933" t="str">
        <f>IF('I2 LDC class'!$D$36="",'I2 LDC class'!$C$36,'I2 LDC class'!$D$36)</f>
        <v>Rate class 6</v>
      </c>
      <c r="BN300" s="933" t="str">
        <f>IF('I2 LDC class'!$D$37="",'I2 LDC class'!$C$37,'I2 LDC class'!$D$37)</f>
        <v>Rate class 7</v>
      </c>
      <c r="BO300" s="933" t="str">
        <f>IF('I2 LDC class'!$D$38="",'I2 LDC class'!$C$38,'I2 LDC class'!$D$38)</f>
        <v>Rate class 8</v>
      </c>
      <c r="BP300" s="933" t="str">
        <f>IF('I2 LDC class'!$D$39="",'I2 LDC class'!$C$39,'I2 LDC class'!$D$39)</f>
        <v>Rate class 9</v>
      </c>
      <c r="BQ300" s="1370" t="s">
        <v>1148</v>
      </c>
    </row>
    <row r="301" spans="1:69" s="399" customFormat="1" ht="12.75">
      <c r="A301" s="248">
        <v>1565</v>
      </c>
      <c r="B301" s="423" t="s">
        <v>1086</v>
      </c>
      <c r="C301" s="1348">
        <f>'I4 BO ASSETS'!L17</f>
        <v>0</v>
      </c>
      <c r="D301" s="719">
        <f t="shared" ref="D301:E320" si="456">$C301*D589</f>
        <v>0</v>
      </c>
      <c r="E301" s="719">
        <f t="shared" si="456"/>
        <v>0</v>
      </c>
      <c r="F301" s="719">
        <f>D301+E301</f>
        <v>0</v>
      </c>
      <c r="G301" s="719">
        <f t="shared" ref="G301:G315" si="457">$D301*G589</f>
        <v>0</v>
      </c>
      <c r="H301" s="719">
        <f t="shared" ref="H301:Z301" si="458">$D301*H589</f>
        <v>0</v>
      </c>
      <c r="I301" s="719">
        <f t="shared" si="458"/>
        <v>0</v>
      </c>
      <c r="J301" s="719">
        <f t="shared" si="458"/>
        <v>0</v>
      </c>
      <c r="K301" s="719">
        <f t="shared" si="458"/>
        <v>0</v>
      </c>
      <c r="L301" s="719">
        <f t="shared" si="458"/>
        <v>0</v>
      </c>
      <c r="M301" s="719">
        <f t="shared" si="458"/>
        <v>0</v>
      </c>
      <c r="N301" s="719">
        <f t="shared" si="458"/>
        <v>0</v>
      </c>
      <c r="O301" s="719">
        <f t="shared" si="458"/>
        <v>0</v>
      </c>
      <c r="P301" s="719">
        <f t="shared" si="458"/>
        <v>0</v>
      </c>
      <c r="Q301" s="719">
        <f t="shared" si="458"/>
        <v>0</v>
      </c>
      <c r="R301" s="719">
        <f t="shared" si="458"/>
        <v>0</v>
      </c>
      <c r="S301" s="719">
        <f t="shared" si="458"/>
        <v>0</v>
      </c>
      <c r="T301" s="719">
        <f t="shared" si="458"/>
        <v>0</v>
      </c>
      <c r="U301" s="719">
        <f t="shared" si="458"/>
        <v>0</v>
      </c>
      <c r="V301" s="719">
        <f t="shared" si="458"/>
        <v>0</v>
      </c>
      <c r="W301" s="719">
        <f t="shared" si="458"/>
        <v>0</v>
      </c>
      <c r="X301" s="719">
        <f t="shared" si="458"/>
        <v>0</v>
      </c>
      <c r="Y301" s="719">
        <f t="shared" si="458"/>
        <v>0</v>
      </c>
      <c r="Z301" s="719">
        <f t="shared" si="458"/>
        <v>0</v>
      </c>
      <c r="AA301" s="719">
        <f>SUM(G301:Z301)</f>
        <v>0</v>
      </c>
      <c r="AB301" s="719">
        <f t="shared" ref="AB301:AB315" si="459">$E301*AB589</f>
        <v>0</v>
      </c>
      <c r="AC301" s="719">
        <f t="shared" ref="AC301:AU301" si="460">$E301*AC589</f>
        <v>0</v>
      </c>
      <c r="AD301" s="719">
        <f t="shared" si="460"/>
        <v>0</v>
      </c>
      <c r="AE301" s="719">
        <f t="shared" si="460"/>
        <v>0</v>
      </c>
      <c r="AF301" s="719">
        <f t="shared" si="460"/>
        <v>0</v>
      </c>
      <c r="AG301" s="719">
        <f t="shared" si="460"/>
        <v>0</v>
      </c>
      <c r="AH301" s="719">
        <f t="shared" si="460"/>
        <v>0</v>
      </c>
      <c r="AI301" s="719">
        <f t="shared" si="460"/>
        <v>0</v>
      </c>
      <c r="AJ301" s="719">
        <f t="shared" si="460"/>
        <v>0</v>
      </c>
      <c r="AK301" s="719">
        <f t="shared" si="460"/>
        <v>0</v>
      </c>
      <c r="AL301" s="719">
        <f t="shared" si="460"/>
        <v>0</v>
      </c>
      <c r="AM301" s="719">
        <f t="shared" si="460"/>
        <v>0</v>
      </c>
      <c r="AN301" s="719">
        <f t="shared" si="460"/>
        <v>0</v>
      </c>
      <c r="AO301" s="719">
        <f t="shared" si="460"/>
        <v>0</v>
      </c>
      <c r="AP301" s="719">
        <f t="shared" si="460"/>
        <v>0</v>
      </c>
      <c r="AQ301" s="719">
        <f t="shared" si="460"/>
        <v>0</v>
      </c>
      <c r="AR301" s="719">
        <f t="shared" si="460"/>
        <v>0</v>
      </c>
      <c r="AS301" s="719">
        <f t="shared" si="460"/>
        <v>0</v>
      </c>
      <c r="AT301" s="719">
        <f t="shared" si="460"/>
        <v>0</v>
      </c>
      <c r="AU301" s="719">
        <f t="shared" si="460"/>
        <v>0</v>
      </c>
      <c r="AV301" s="719">
        <f>SUM(AB301:AU301)</f>
        <v>0</v>
      </c>
      <c r="AW301" s="719"/>
      <c r="AX301" s="719"/>
      <c r="AY301" s="719"/>
      <c r="AZ301" s="719"/>
      <c r="BA301" s="719"/>
      <c r="BB301" s="719"/>
      <c r="BC301" s="719"/>
      <c r="BD301" s="719"/>
      <c r="BE301" s="719"/>
      <c r="BF301" s="719"/>
      <c r="BG301" s="719"/>
      <c r="BH301" s="719"/>
      <c r="BI301" s="719"/>
      <c r="BJ301" s="719"/>
      <c r="BK301" s="719"/>
      <c r="BL301" s="719"/>
      <c r="BM301" s="719"/>
      <c r="BN301" s="719"/>
      <c r="BO301" s="719"/>
      <c r="BP301" s="719"/>
      <c r="BQ301" s="719"/>
    </row>
    <row r="302" spans="1:69" s="399" customFormat="1" ht="12.75">
      <c r="A302" s="1371">
        <v>1805</v>
      </c>
      <c r="B302" s="423" t="s">
        <v>236</v>
      </c>
      <c r="C302" s="1348">
        <f>'I4 BO ASSETS'!L18</f>
        <v>0</v>
      </c>
      <c r="D302" s="719">
        <f t="shared" si="456"/>
        <v>0</v>
      </c>
      <c r="E302" s="719">
        <f t="shared" si="456"/>
        <v>0</v>
      </c>
      <c r="F302" s="719">
        <f t="shared" ref="F302:F340" si="461">D302+E302</f>
        <v>0</v>
      </c>
      <c r="G302" s="719">
        <f t="shared" si="457"/>
        <v>0</v>
      </c>
      <c r="H302" s="719">
        <f t="shared" ref="H302:Z302" si="462">$D302*H590</f>
        <v>0</v>
      </c>
      <c r="I302" s="719">
        <f t="shared" si="462"/>
        <v>0</v>
      </c>
      <c r="J302" s="719">
        <f t="shared" si="462"/>
        <v>0</v>
      </c>
      <c r="K302" s="719">
        <f t="shared" si="462"/>
        <v>0</v>
      </c>
      <c r="L302" s="719">
        <f t="shared" si="462"/>
        <v>0</v>
      </c>
      <c r="M302" s="719">
        <f t="shared" si="462"/>
        <v>0</v>
      </c>
      <c r="N302" s="719">
        <f t="shared" si="462"/>
        <v>0</v>
      </c>
      <c r="O302" s="719">
        <f t="shared" si="462"/>
        <v>0</v>
      </c>
      <c r="P302" s="719">
        <f t="shared" si="462"/>
        <v>0</v>
      </c>
      <c r="Q302" s="719">
        <f t="shared" si="462"/>
        <v>0</v>
      </c>
      <c r="R302" s="719">
        <f t="shared" si="462"/>
        <v>0</v>
      </c>
      <c r="S302" s="719">
        <f t="shared" si="462"/>
        <v>0</v>
      </c>
      <c r="T302" s="719">
        <f t="shared" si="462"/>
        <v>0</v>
      </c>
      <c r="U302" s="719">
        <f t="shared" si="462"/>
        <v>0</v>
      </c>
      <c r="V302" s="719">
        <f t="shared" si="462"/>
        <v>0</v>
      </c>
      <c r="W302" s="719">
        <f t="shared" si="462"/>
        <v>0</v>
      </c>
      <c r="X302" s="719">
        <f t="shared" si="462"/>
        <v>0</v>
      </c>
      <c r="Y302" s="719">
        <f t="shared" si="462"/>
        <v>0</v>
      </c>
      <c r="Z302" s="719">
        <f t="shared" si="462"/>
        <v>0</v>
      </c>
      <c r="AA302" s="719">
        <f t="shared" ref="AA302:AA340" si="463">SUM(G302:Z302)</f>
        <v>0</v>
      </c>
      <c r="AB302" s="719">
        <f t="shared" si="459"/>
        <v>0</v>
      </c>
      <c r="AC302" s="719">
        <f t="shared" ref="AC302:AU302" si="464">$E302*AC590</f>
        <v>0</v>
      </c>
      <c r="AD302" s="719">
        <f t="shared" si="464"/>
        <v>0</v>
      </c>
      <c r="AE302" s="719">
        <f t="shared" si="464"/>
        <v>0</v>
      </c>
      <c r="AF302" s="719">
        <f t="shared" si="464"/>
        <v>0</v>
      </c>
      <c r="AG302" s="719">
        <f t="shared" si="464"/>
        <v>0</v>
      </c>
      <c r="AH302" s="719">
        <f t="shared" si="464"/>
        <v>0</v>
      </c>
      <c r="AI302" s="719">
        <f t="shared" si="464"/>
        <v>0</v>
      </c>
      <c r="AJ302" s="719">
        <f t="shared" si="464"/>
        <v>0</v>
      </c>
      <c r="AK302" s="719">
        <f t="shared" si="464"/>
        <v>0</v>
      </c>
      <c r="AL302" s="719">
        <f t="shared" si="464"/>
        <v>0</v>
      </c>
      <c r="AM302" s="719">
        <f t="shared" si="464"/>
        <v>0</v>
      </c>
      <c r="AN302" s="719">
        <f t="shared" si="464"/>
        <v>0</v>
      </c>
      <c r="AO302" s="719">
        <f t="shared" si="464"/>
        <v>0</v>
      </c>
      <c r="AP302" s="719">
        <f t="shared" si="464"/>
        <v>0</v>
      </c>
      <c r="AQ302" s="719">
        <f t="shared" si="464"/>
        <v>0</v>
      </c>
      <c r="AR302" s="719">
        <f t="shared" si="464"/>
        <v>0</v>
      </c>
      <c r="AS302" s="719">
        <f t="shared" si="464"/>
        <v>0</v>
      </c>
      <c r="AT302" s="719">
        <f t="shared" si="464"/>
        <v>0</v>
      </c>
      <c r="AU302" s="719">
        <f t="shared" si="464"/>
        <v>0</v>
      </c>
      <c r="AV302" s="719">
        <f t="shared" ref="AV302:AV340" si="465">SUM(AB302:AU302)</f>
        <v>0</v>
      </c>
      <c r="AW302" s="719"/>
      <c r="AX302" s="719"/>
      <c r="AY302" s="719"/>
      <c r="AZ302" s="719"/>
      <c r="BA302" s="719"/>
      <c r="BB302" s="719"/>
      <c r="BC302" s="719"/>
      <c r="BD302" s="719"/>
      <c r="BE302" s="719"/>
      <c r="BF302" s="719"/>
      <c r="BG302" s="719"/>
      <c r="BH302" s="719"/>
      <c r="BI302" s="719"/>
      <c r="BJ302" s="719"/>
      <c r="BK302" s="719"/>
      <c r="BL302" s="719"/>
      <c r="BM302" s="719"/>
      <c r="BN302" s="719"/>
      <c r="BO302" s="719"/>
      <c r="BP302" s="719"/>
      <c r="BQ302" s="719"/>
    </row>
    <row r="303" spans="1:69" s="399" customFormat="1" ht="12.75">
      <c r="A303" s="1371" t="s">
        <v>1257</v>
      </c>
      <c r="B303" s="423" t="s">
        <v>1006</v>
      </c>
      <c r="C303" s="1348">
        <f>'I4 BO ASSETS'!L19</f>
        <v>0</v>
      </c>
      <c r="D303" s="719">
        <f t="shared" si="456"/>
        <v>0</v>
      </c>
      <c r="E303" s="719">
        <f t="shared" si="456"/>
        <v>0</v>
      </c>
      <c r="F303" s="719">
        <f t="shared" si="461"/>
        <v>0</v>
      </c>
      <c r="G303" s="719">
        <f t="shared" si="457"/>
        <v>0</v>
      </c>
      <c r="H303" s="719">
        <f t="shared" ref="H303:Z303" si="466">$D303*H591</f>
        <v>0</v>
      </c>
      <c r="I303" s="719">
        <f t="shared" si="466"/>
        <v>0</v>
      </c>
      <c r="J303" s="719">
        <f t="shared" si="466"/>
        <v>0</v>
      </c>
      <c r="K303" s="719">
        <f t="shared" si="466"/>
        <v>0</v>
      </c>
      <c r="L303" s="719">
        <f t="shared" si="466"/>
        <v>0</v>
      </c>
      <c r="M303" s="719">
        <f t="shared" si="466"/>
        <v>0</v>
      </c>
      <c r="N303" s="719">
        <f t="shared" si="466"/>
        <v>0</v>
      </c>
      <c r="O303" s="719">
        <f t="shared" si="466"/>
        <v>0</v>
      </c>
      <c r="P303" s="719">
        <f t="shared" si="466"/>
        <v>0</v>
      </c>
      <c r="Q303" s="719">
        <f t="shared" si="466"/>
        <v>0</v>
      </c>
      <c r="R303" s="719">
        <f t="shared" si="466"/>
        <v>0</v>
      </c>
      <c r="S303" s="719">
        <f t="shared" si="466"/>
        <v>0</v>
      </c>
      <c r="T303" s="719">
        <f t="shared" si="466"/>
        <v>0</v>
      </c>
      <c r="U303" s="719">
        <f t="shared" si="466"/>
        <v>0</v>
      </c>
      <c r="V303" s="719">
        <f t="shared" si="466"/>
        <v>0</v>
      </c>
      <c r="W303" s="719">
        <f t="shared" si="466"/>
        <v>0</v>
      </c>
      <c r="X303" s="719">
        <f t="shared" si="466"/>
        <v>0</v>
      </c>
      <c r="Y303" s="719">
        <f t="shared" si="466"/>
        <v>0</v>
      </c>
      <c r="Z303" s="719">
        <f t="shared" si="466"/>
        <v>0</v>
      </c>
      <c r="AA303" s="719">
        <f t="shared" si="463"/>
        <v>0</v>
      </c>
      <c r="AB303" s="719">
        <f t="shared" si="459"/>
        <v>0</v>
      </c>
      <c r="AC303" s="719">
        <f t="shared" ref="AC303:AU303" si="467">$E303*AC591</f>
        <v>0</v>
      </c>
      <c r="AD303" s="719">
        <f t="shared" si="467"/>
        <v>0</v>
      </c>
      <c r="AE303" s="719">
        <f t="shared" si="467"/>
        <v>0</v>
      </c>
      <c r="AF303" s="719">
        <f t="shared" si="467"/>
        <v>0</v>
      </c>
      <c r="AG303" s="719">
        <f t="shared" si="467"/>
        <v>0</v>
      </c>
      <c r="AH303" s="719">
        <f t="shared" si="467"/>
        <v>0</v>
      </c>
      <c r="AI303" s="719">
        <f t="shared" si="467"/>
        <v>0</v>
      </c>
      <c r="AJ303" s="719">
        <f t="shared" si="467"/>
        <v>0</v>
      </c>
      <c r="AK303" s="719">
        <f t="shared" si="467"/>
        <v>0</v>
      </c>
      <c r="AL303" s="719">
        <f t="shared" si="467"/>
        <v>0</v>
      </c>
      <c r="AM303" s="719">
        <f t="shared" si="467"/>
        <v>0</v>
      </c>
      <c r="AN303" s="719">
        <f t="shared" si="467"/>
        <v>0</v>
      </c>
      <c r="AO303" s="719">
        <f t="shared" si="467"/>
        <v>0</v>
      </c>
      <c r="AP303" s="719">
        <f t="shared" si="467"/>
        <v>0</v>
      </c>
      <c r="AQ303" s="719">
        <f t="shared" si="467"/>
        <v>0</v>
      </c>
      <c r="AR303" s="719">
        <f t="shared" si="467"/>
        <v>0</v>
      </c>
      <c r="AS303" s="719">
        <f t="shared" si="467"/>
        <v>0</v>
      </c>
      <c r="AT303" s="719">
        <f t="shared" si="467"/>
        <v>0</v>
      </c>
      <c r="AU303" s="719">
        <f t="shared" si="467"/>
        <v>0</v>
      </c>
      <c r="AV303" s="719">
        <f t="shared" si="465"/>
        <v>0</v>
      </c>
      <c r="AW303" s="719"/>
      <c r="AX303" s="719"/>
      <c r="AY303" s="719"/>
      <c r="AZ303" s="719"/>
      <c r="BA303" s="719"/>
      <c r="BB303" s="719"/>
      <c r="BC303" s="719"/>
      <c r="BD303" s="719"/>
      <c r="BE303" s="719"/>
      <c r="BF303" s="719"/>
      <c r="BG303" s="719"/>
      <c r="BH303" s="719"/>
      <c r="BI303" s="719"/>
      <c r="BJ303" s="719"/>
      <c r="BK303" s="719"/>
      <c r="BL303" s="719"/>
      <c r="BM303" s="719"/>
      <c r="BN303" s="719"/>
      <c r="BO303" s="719"/>
      <c r="BP303" s="719"/>
      <c r="BQ303" s="719"/>
    </row>
    <row r="304" spans="1:69" s="399" customFormat="1" ht="12.75">
      <c r="A304" s="1371" t="s">
        <v>1258</v>
      </c>
      <c r="B304" s="423" t="s">
        <v>1008</v>
      </c>
      <c r="C304" s="1348">
        <f>'I4 BO ASSETS'!L20</f>
        <v>0</v>
      </c>
      <c r="D304" s="719">
        <f t="shared" si="456"/>
        <v>0</v>
      </c>
      <c r="E304" s="719">
        <f t="shared" si="456"/>
        <v>0</v>
      </c>
      <c r="F304" s="719">
        <f t="shared" si="461"/>
        <v>0</v>
      </c>
      <c r="G304" s="719">
        <f t="shared" si="457"/>
        <v>0</v>
      </c>
      <c r="H304" s="719">
        <f t="shared" ref="H304:Z304" si="468">$D304*H592</f>
        <v>0</v>
      </c>
      <c r="I304" s="719">
        <f t="shared" si="468"/>
        <v>0</v>
      </c>
      <c r="J304" s="719">
        <f t="shared" si="468"/>
        <v>0</v>
      </c>
      <c r="K304" s="719">
        <f t="shared" si="468"/>
        <v>0</v>
      </c>
      <c r="L304" s="719">
        <f t="shared" si="468"/>
        <v>0</v>
      </c>
      <c r="M304" s="719">
        <f t="shared" si="468"/>
        <v>0</v>
      </c>
      <c r="N304" s="719">
        <f t="shared" si="468"/>
        <v>0</v>
      </c>
      <c r="O304" s="719">
        <f t="shared" si="468"/>
        <v>0</v>
      </c>
      <c r="P304" s="719">
        <f t="shared" si="468"/>
        <v>0</v>
      </c>
      <c r="Q304" s="719">
        <f t="shared" si="468"/>
        <v>0</v>
      </c>
      <c r="R304" s="719">
        <f t="shared" si="468"/>
        <v>0</v>
      </c>
      <c r="S304" s="719">
        <f t="shared" si="468"/>
        <v>0</v>
      </c>
      <c r="T304" s="719">
        <f t="shared" si="468"/>
        <v>0</v>
      </c>
      <c r="U304" s="719">
        <f t="shared" si="468"/>
        <v>0</v>
      </c>
      <c r="V304" s="719">
        <f t="shared" si="468"/>
        <v>0</v>
      </c>
      <c r="W304" s="719">
        <f t="shared" si="468"/>
        <v>0</v>
      </c>
      <c r="X304" s="719">
        <f t="shared" si="468"/>
        <v>0</v>
      </c>
      <c r="Y304" s="719">
        <f t="shared" si="468"/>
        <v>0</v>
      </c>
      <c r="Z304" s="719">
        <f t="shared" si="468"/>
        <v>0</v>
      </c>
      <c r="AA304" s="719">
        <f t="shared" si="463"/>
        <v>0</v>
      </c>
      <c r="AB304" s="719">
        <f t="shared" si="459"/>
        <v>0</v>
      </c>
      <c r="AC304" s="719">
        <f t="shared" ref="AC304:AU304" si="469">$E304*AC592</f>
        <v>0</v>
      </c>
      <c r="AD304" s="719">
        <f t="shared" si="469"/>
        <v>0</v>
      </c>
      <c r="AE304" s="719">
        <f t="shared" si="469"/>
        <v>0</v>
      </c>
      <c r="AF304" s="719">
        <f t="shared" si="469"/>
        <v>0</v>
      </c>
      <c r="AG304" s="719">
        <f t="shared" si="469"/>
        <v>0</v>
      </c>
      <c r="AH304" s="719">
        <f t="shared" si="469"/>
        <v>0</v>
      </c>
      <c r="AI304" s="719">
        <f t="shared" si="469"/>
        <v>0</v>
      </c>
      <c r="AJ304" s="719">
        <f t="shared" si="469"/>
        <v>0</v>
      </c>
      <c r="AK304" s="719">
        <f t="shared" si="469"/>
        <v>0</v>
      </c>
      <c r="AL304" s="719">
        <f t="shared" si="469"/>
        <v>0</v>
      </c>
      <c r="AM304" s="719">
        <f t="shared" si="469"/>
        <v>0</v>
      </c>
      <c r="AN304" s="719">
        <f t="shared" si="469"/>
        <v>0</v>
      </c>
      <c r="AO304" s="719">
        <f t="shared" si="469"/>
        <v>0</v>
      </c>
      <c r="AP304" s="719">
        <f t="shared" si="469"/>
        <v>0</v>
      </c>
      <c r="AQ304" s="719">
        <f t="shared" si="469"/>
        <v>0</v>
      </c>
      <c r="AR304" s="719">
        <f t="shared" si="469"/>
        <v>0</v>
      </c>
      <c r="AS304" s="719">
        <f t="shared" si="469"/>
        <v>0</v>
      </c>
      <c r="AT304" s="719">
        <f t="shared" si="469"/>
        <v>0</v>
      </c>
      <c r="AU304" s="719">
        <f t="shared" si="469"/>
        <v>0</v>
      </c>
      <c r="AV304" s="719">
        <f t="shared" si="465"/>
        <v>0</v>
      </c>
      <c r="AW304" s="719"/>
      <c r="AX304" s="719"/>
      <c r="AY304" s="719"/>
      <c r="AZ304" s="719"/>
      <c r="BA304" s="719"/>
      <c r="BB304" s="719"/>
      <c r="BC304" s="719"/>
      <c r="BD304" s="719"/>
      <c r="BE304" s="719"/>
      <c r="BF304" s="719"/>
      <c r="BG304" s="719"/>
      <c r="BH304" s="719"/>
      <c r="BI304" s="719"/>
      <c r="BJ304" s="719"/>
      <c r="BK304" s="719"/>
      <c r="BL304" s="719"/>
      <c r="BM304" s="719"/>
      <c r="BN304" s="719"/>
      <c r="BO304" s="719"/>
      <c r="BP304" s="719"/>
      <c r="BQ304" s="719"/>
    </row>
    <row r="305" spans="1:69" s="399" customFormat="1" ht="12.75">
      <c r="A305" s="1371">
        <v>1806</v>
      </c>
      <c r="B305" s="423" t="s">
        <v>237</v>
      </c>
      <c r="C305" s="1348">
        <f>'I4 BO ASSETS'!L21</f>
        <v>0</v>
      </c>
      <c r="D305" s="719">
        <f t="shared" si="456"/>
        <v>0</v>
      </c>
      <c r="E305" s="719">
        <f t="shared" si="456"/>
        <v>0</v>
      </c>
      <c r="F305" s="719">
        <f t="shared" si="461"/>
        <v>0</v>
      </c>
      <c r="G305" s="719">
        <f t="shared" si="457"/>
        <v>0</v>
      </c>
      <c r="H305" s="719">
        <f t="shared" ref="H305:Z305" si="470">$D305*H593</f>
        <v>0</v>
      </c>
      <c r="I305" s="719">
        <f t="shared" si="470"/>
        <v>0</v>
      </c>
      <c r="J305" s="719">
        <f t="shared" si="470"/>
        <v>0</v>
      </c>
      <c r="K305" s="719">
        <f t="shared" si="470"/>
        <v>0</v>
      </c>
      <c r="L305" s="719">
        <f t="shared" si="470"/>
        <v>0</v>
      </c>
      <c r="M305" s="719">
        <f t="shared" si="470"/>
        <v>0</v>
      </c>
      <c r="N305" s="719">
        <f t="shared" si="470"/>
        <v>0</v>
      </c>
      <c r="O305" s="719">
        <f t="shared" si="470"/>
        <v>0</v>
      </c>
      <c r="P305" s="719">
        <f t="shared" si="470"/>
        <v>0</v>
      </c>
      <c r="Q305" s="719">
        <f t="shared" si="470"/>
        <v>0</v>
      </c>
      <c r="R305" s="719">
        <f t="shared" si="470"/>
        <v>0</v>
      </c>
      <c r="S305" s="719">
        <f t="shared" si="470"/>
        <v>0</v>
      </c>
      <c r="T305" s="719">
        <f t="shared" si="470"/>
        <v>0</v>
      </c>
      <c r="U305" s="719">
        <f t="shared" si="470"/>
        <v>0</v>
      </c>
      <c r="V305" s="719">
        <f t="shared" si="470"/>
        <v>0</v>
      </c>
      <c r="W305" s="719">
        <f t="shared" si="470"/>
        <v>0</v>
      </c>
      <c r="X305" s="719">
        <f t="shared" si="470"/>
        <v>0</v>
      </c>
      <c r="Y305" s="719">
        <f t="shared" si="470"/>
        <v>0</v>
      </c>
      <c r="Z305" s="719">
        <f t="shared" si="470"/>
        <v>0</v>
      </c>
      <c r="AA305" s="719">
        <f t="shared" si="463"/>
        <v>0</v>
      </c>
      <c r="AB305" s="719">
        <f t="shared" si="459"/>
        <v>0</v>
      </c>
      <c r="AC305" s="719">
        <f t="shared" ref="AC305:AU305" si="471">$E305*AC593</f>
        <v>0</v>
      </c>
      <c r="AD305" s="719">
        <f t="shared" si="471"/>
        <v>0</v>
      </c>
      <c r="AE305" s="719">
        <f t="shared" si="471"/>
        <v>0</v>
      </c>
      <c r="AF305" s="719">
        <f t="shared" si="471"/>
        <v>0</v>
      </c>
      <c r="AG305" s="719">
        <f t="shared" si="471"/>
        <v>0</v>
      </c>
      <c r="AH305" s="719">
        <f t="shared" si="471"/>
        <v>0</v>
      </c>
      <c r="AI305" s="719">
        <f t="shared" si="471"/>
        <v>0</v>
      </c>
      <c r="AJ305" s="719">
        <f t="shared" si="471"/>
        <v>0</v>
      </c>
      <c r="AK305" s="719">
        <f t="shared" si="471"/>
        <v>0</v>
      </c>
      <c r="AL305" s="719">
        <f t="shared" si="471"/>
        <v>0</v>
      </c>
      <c r="AM305" s="719">
        <f t="shared" si="471"/>
        <v>0</v>
      </c>
      <c r="AN305" s="719">
        <f t="shared" si="471"/>
        <v>0</v>
      </c>
      <c r="AO305" s="719">
        <f t="shared" si="471"/>
        <v>0</v>
      </c>
      <c r="AP305" s="719">
        <f t="shared" si="471"/>
        <v>0</v>
      </c>
      <c r="AQ305" s="719">
        <f t="shared" si="471"/>
        <v>0</v>
      </c>
      <c r="AR305" s="719">
        <f t="shared" si="471"/>
        <v>0</v>
      </c>
      <c r="AS305" s="719">
        <f t="shared" si="471"/>
        <v>0</v>
      </c>
      <c r="AT305" s="719">
        <f t="shared" si="471"/>
        <v>0</v>
      </c>
      <c r="AU305" s="719">
        <f t="shared" si="471"/>
        <v>0</v>
      </c>
      <c r="AV305" s="719">
        <f t="shared" si="465"/>
        <v>0</v>
      </c>
      <c r="AW305" s="719"/>
      <c r="AX305" s="719"/>
      <c r="AY305" s="719"/>
      <c r="AZ305" s="719"/>
      <c r="BA305" s="719"/>
      <c r="BB305" s="719"/>
      <c r="BC305" s="719"/>
      <c r="BD305" s="719"/>
      <c r="BE305" s="719"/>
      <c r="BF305" s="719"/>
      <c r="BG305" s="719"/>
      <c r="BH305" s="719"/>
      <c r="BI305" s="719"/>
      <c r="BJ305" s="719"/>
      <c r="BK305" s="719"/>
      <c r="BL305" s="719"/>
      <c r="BM305" s="719"/>
      <c r="BN305" s="719"/>
      <c r="BO305" s="719"/>
      <c r="BP305" s="719"/>
      <c r="BQ305" s="719"/>
    </row>
    <row r="306" spans="1:69" s="399" customFormat="1" ht="12.75">
      <c r="A306" s="1371" t="s">
        <v>1259</v>
      </c>
      <c r="B306" s="423" t="s">
        <v>1007</v>
      </c>
      <c r="C306" s="1348">
        <f>'I4 BO ASSETS'!L22</f>
        <v>0</v>
      </c>
      <c r="D306" s="719">
        <f t="shared" si="456"/>
        <v>0</v>
      </c>
      <c r="E306" s="719">
        <f t="shared" si="456"/>
        <v>0</v>
      </c>
      <c r="F306" s="719">
        <f t="shared" si="461"/>
        <v>0</v>
      </c>
      <c r="G306" s="719">
        <f t="shared" si="457"/>
        <v>0</v>
      </c>
      <c r="H306" s="719">
        <f t="shared" ref="H306:Z306" si="472">$D306*H594</f>
        <v>0</v>
      </c>
      <c r="I306" s="719">
        <f t="shared" si="472"/>
        <v>0</v>
      </c>
      <c r="J306" s="719">
        <f t="shared" si="472"/>
        <v>0</v>
      </c>
      <c r="K306" s="719">
        <f t="shared" si="472"/>
        <v>0</v>
      </c>
      <c r="L306" s="719">
        <f t="shared" si="472"/>
        <v>0</v>
      </c>
      <c r="M306" s="719">
        <f t="shared" si="472"/>
        <v>0</v>
      </c>
      <c r="N306" s="719">
        <f t="shared" si="472"/>
        <v>0</v>
      </c>
      <c r="O306" s="719">
        <f t="shared" si="472"/>
        <v>0</v>
      </c>
      <c r="P306" s="719">
        <f t="shared" si="472"/>
        <v>0</v>
      </c>
      <c r="Q306" s="719">
        <f t="shared" si="472"/>
        <v>0</v>
      </c>
      <c r="R306" s="719">
        <f t="shared" si="472"/>
        <v>0</v>
      </c>
      <c r="S306" s="719">
        <f t="shared" si="472"/>
        <v>0</v>
      </c>
      <c r="T306" s="719">
        <f t="shared" si="472"/>
        <v>0</v>
      </c>
      <c r="U306" s="719">
        <f t="shared" si="472"/>
        <v>0</v>
      </c>
      <c r="V306" s="719">
        <f t="shared" si="472"/>
        <v>0</v>
      </c>
      <c r="W306" s="719">
        <f t="shared" si="472"/>
        <v>0</v>
      </c>
      <c r="X306" s="719">
        <f t="shared" si="472"/>
        <v>0</v>
      </c>
      <c r="Y306" s="719">
        <f t="shared" si="472"/>
        <v>0</v>
      </c>
      <c r="Z306" s="719">
        <f t="shared" si="472"/>
        <v>0</v>
      </c>
      <c r="AA306" s="719">
        <f t="shared" si="463"/>
        <v>0</v>
      </c>
      <c r="AB306" s="719">
        <f t="shared" si="459"/>
        <v>0</v>
      </c>
      <c r="AC306" s="719">
        <f t="shared" ref="AC306:AU306" si="473">$E306*AC594</f>
        <v>0</v>
      </c>
      <c r="AD306" s="719">
        <f t="shared" si="473"/>
        <v>0</v>
      </c>
      <c r="AE306" s="719">
        <f t="shared" si="473"/>
        <v>0</v>
      </c>
      <c r="AF306" s="719">
        <f t="shared" si="473"/>
        <v>0</v>
      </c>
      <c r="AG306" s="719">
        <f t="shared" si="473"/>
        <v>0</v>
      </c>
      <c r="AH306" s="719">
        <f t="shared" si="473"/>
        <v>0</v>
      </c>
      <c r="AI306" s="719">
        <f t="shared" si="473"/>
        <v>0</v>
      </c>
      <c r="AJ306" s="719">
        <f t="shared" si="473"/>
        <v>0</v>
      </c>
      <c r="AK306" s="719">
        <f t="shared" si="473"/>
        <v>0</v>
      </c>
      <c r="AL306" s="719">
        <f t="shared" si="473"/>
        <v>0</v>
      </c>
      <c r="AM306" s="719">
        <f t="shared" si="473"/>
        <v>0</v>
      </c>
      <c r="AN306" s="719">
        <f t="shared" si="473"/>
        <v>0</v>
      </c>
      <c r="AO306" s="719">
        <f t="shared" si="473"/>
        <v>0</v>
      </c>
      <c r="AP306" s="719">
        <f t="shared" si="473"/>
        <v>0</v>
      </c>
      <c r="AQ306" s="719">
        <f t="shared" si="473"/>
        <v>0</v>
      </c>
      <c r="AR306" s="719">
        <f t="shared" si="473"/>
        <v>0</v>
      </c>
      <c r="AS306" s="719">
        <f t="shared" si="473"/>
        <v>0</v>
      </c>
      <c r="AT306" s="719">
        <f t="shared" si="473"/>
        <v>0</v>
      </c>
      <c r="AU306" s="719">
        <f t="shared" si="473"/>
        <v>0</v>
      </c>
      <c r="AV306" s="719">
        <f t="shared" si="465"/>
        <v>0</v>
      </c>
      <c r="AW306" s="719"/>
      <c r="AX306" s="719"/>
      <c r="AY306" s="719"/>
      <c r="AZ306" s="719"/>
      <c r="BA306" s="719"/>
      <c r="BB306" s="719"/>
      <c r="BC306" s="719"/>
      <c r="BD306" s="719"/>
      <c r="BE306" s="719"/>
      <c r="BF306" s="719"/>
      <c r="BG306" s="719"/>
      <c r="BH306" s="719"/>
      <c r="BI306" s="719"/>
      <c r="BJ306" s="719"/>
      <c r="BK306" s="719"/>
      <c r="BL306" s="719"/>
      <c r="BM306" s="719"/>
      <c r="BN306" s="719"/>
      <c r="BO306" s="719"/>
      <c r="BP306" s="719"/>
      <c r="BQ306" s="719"/>
    </row>
    <row r="307" spans="1:69" s="399" customFormat="1" ht="12.75">
      <c r="A307" s="1371" t="s">
        <v>1260</v>
      </c>
      <c r="B307" s="423" t="s">
        <v>1009</v>
      </c>
      <c r="C307" s="1348">
        <f>'I4 BO ASSETS'!L23</f>
        <v>2000</v>
      </c>
      <c r="D307" s="719">
        <f t="shared" si="456"/>
        <v>2000</v>
      </c>
      <c r="E307" s="719">
        <f t="shared" si="456"/>
        <v>0</v>
      </c>
      <c r="F307" s="719">
        <f t="shared" si="461"/>
        <v>2000</v>
      </c>
      <c r="G307" s="719">
        <f t="shared" si="457"/>
        <v>686.47952524309244</v>
      </c>
      <c r="H307" s="719">
        <f t="shared" ref="H307:Z307" si="474">$D307*H595</f>
        <v>364.06418198232973</v>
      </c>
      <c r="I307" s="719">
        <f t="shared" si="474"/>
        <v>938.39295446574363</v>
      </c>
      <c r="J307" s="719">
        <f t="shared" si="474"/>
        <v>0</v>
      </c>
      <c r="K307" s="719">
        <f t="shared" si="474"/>
        <v>0</v>
      </c>
      <c r="L307" s="719">
        <f t="shared" si="474"/>
        <v>0</v>
      </c>
      <c r="M307" s="719">
        <f t="shared" si="474"/>
        <v>6.3583544711122864</v>
      </c>
      <c r="N307" s="719">
        <f t="shared" si="474"/>
        <v>0.80805317168976631</v>
      </c>
      <c r="O307" s="719">
        <f t="shared" si="474"/>
        <v>3.8969306660321017</v>
      </c>
      <c r="P307" s="719">
        <f t="shared" si="474"/>
        <v>0</v>
      </c>
      <c r="Q307" s="719">
        <f t="shared" si="474"/>
        <v>0</v>
      </c>
      <c r="R307" s="719">
        <f t="shared" si="474"/>
        <v>0</v>
      </c>
      <c r="S307" s="719">
        <f t="shared" si="474"/>
        <v>0</v>
      </c>
      <c r="T307" s="719">
        <f t="shared" si="474"/>
        <v>0</v>
      </c>
      <c r="U307" s="719">
        <f t="shared" si="474"/>
        <v>0</v>
      </c>
      <c r="V307" s="719">
        <f t="shared" si="474"/>
        <v>0</v>
      </c>
      <c r="W307" s="719">
        <f t="shared" si="474"/>
        <v>0</v>
      </c>
      <c r="X307" s="719">
        <f t="shared" si="474"/>
        <v>0</v>
      </c>
      <c r="Y307" s="719">
        <f t="shared" si="474"/>
        <v>0</v>
      </c>
      <c r="Z307" s="719">
        <f t="shared" si="474"/>
        <v>0</v>
      </c>
      <c r="AA307" s="719">
        <f t="shared" si="463"/>
        <v>2000</v>
      </c>
      <c r="AB307" s="719">
        <f t="shared" si="459"/>
        <v>0</v>
      </c>
      <c r="AC307" s="719">
        <f t="shared" ref="AC307:AU307" si="475">$E307*AC595</f>
        <v>0</v>
      </c>
      <c r="AD307" s="719">
        <f t="shared" si="475"/>
        <v>0</v>
      </c>
      <c r="AE307" s="719">
        <f t="shared" si="475"/>
        <v>0</v>
      </c>
      <c r="AF307" s="719">
        <f t="shared" si="475"/>
        <v>0</v>
      </c>
      <c r="AG307" s="719">
        <f t="shared" si="475"/>
        <v>0</v>
      </c>
      <c r="AH307" s="719">
        <f t="shared" si="475"/>
        <v>0</v>
      </c>
      <c r="AI307" s="719">
        <f t="shared" si="475"/>
        <v>0</v>
      </c>
      <c r="AJ307" s="719">
        <f t="shared" si="475"/>
        <v>0</v>
      </c>
      <c r="AK307" s="719">
        <f t="shared" si="475"/>
        <v>0</v>
      </c>
      <c r="AL307" s="719">
        <f t="shared" si="475"/>
        <v>0</v>
      </c>
      <c r="AM307" s="719">
        <f t="shared" si="475"/>
        <v>0</v>
      </c>
      <c r="AN307" s="719">
        <f t="shared" si="475"/>
        <v>0</v>
      </c>
      <c r="AO307" s="719">
        <f t="shared" si="475"/>
        <v>0</v>
      </c>
      <c r="AP307" s="719">
        <f t="shared" si="475"/>
        <v>0</v>
      </c>
      <c r="AQ307" s="719">
        <f t="shared" si="475"/>
        <v>0</v>
      </c>
      <c r="AR307" s="719">
        <f t="shared" si="475"/>
        <v>0</v>
      </c>
      <c r="AS307" s="719">
        <f t="shared" si="475"/>
        <v>0</v>
      </c>
      <c r="AT307" s="719">
        <f t="shared" si="475"/>
        <v>0</v>
      </c>
      <c r="AU307" s="719">
        <f t="shared" si="475"/>
        <v>0</v>
      </c>
      <c r="AV307" s="719">
        <f t="shared" si="465"/>
        <v>0</v>
      </c>
      <c r="AW307" s="719"/>
      <c r="AX307" s="719"/>
      <c r="AY307" s="719"/>
      <c r="AZ307" s="719"/>
      <c r="BA307" s="719"/>
      <c r="BB307" s="719"/>
      <c r="BC307" s="719"/>
      <c r="BD307" s="719"/>
      <c r="BE307" s="719"/>
      <c r="BF307" s="719"/>
      <c r="BG307" s="719"/>
      <c r="BH307" s="719"/>
      <c r="BI307" s="719"/>
      <c r="BJ307" s="719"/>
      <c r="BK307" s="719"/>
      <c r="BL307" s="719"/>
      <c r="BM307" s="719"/>
      <c r="BN307" s="719"/>
      <c r="BO307" s="719"/>
      <c r="BP307" s="719"/>
      <c r="BQ307" s="719"/>
    </row>
    <row r="308" spans="1:69" s="399" customFormat="1" ht="12.75">
      <c r="A308" s="1371">
        <v>1808</v>
      </c>
      <c r="B308" s="423" t="s">
        <v>238</v>
      </c>
      <c r="C308" s="1348">
        <f>'I4 BO ASSETS'!L24</f>
        <v>0</v>
      </c>
      <c r="D308" s="719">
        <f t="shared" si="456"/>
        <v>0</v>
      </c>
      <c r="E308" s="719">
        <f t="shared" si="456"/>
        <v>0</v>
      </c>
      <c r="F308" s="719">
        <f t="shared" si="461"/>
        <v>0</v>
      </c>
      <c r="G308" s="719">
        <f t="shared" si="457"/>
        <v>0</v>
      </c>
      <c r="H308" s="719">
        <f t="shared" ref="H308:Z308" si="476">$D308*H596</f>
        <v>0</v>
      </c>
      <c r="I308" s="719">
        <f t="shared" si="476"/>
        <v>0</v>
      </c>
      <c r="J308" s="719">
        <f t="shared" si="476"/>
        <v>0</v>
      </c>
      <c r="K308" s="719">
        <f t="shared" si="476"/>
        <v>0</v>
      </c>
      <c r="L308" s="719">
        <f t="shared" si="476"/>
        <v>0</v>
      </c>
      <c r="M308" s="719">
        <f t="shared" si="476"/>
        <v>0</v>
      </c>
      <c r="N308" s="719">
        <f t="shared" si="476"/>
        <v>0</v>
      </c>
      <c r="O308" s="719">
        <f t="shared" si="476"/>
        <v>0</v>
      </c>
      <c r="P308" s="719">
        <f t="shared" si="476"/>
        <v>0</v>
      </c>
      <c r="Q308" s="719">
        <f t="shared" si="476"/>
        <v>0</v>
      </c>
      <c r="R308" s="719">
        <f t="shared" si="476"/>
        <v>0</v>
      </c>
      <c r="S308" s="719">
        <f t="shared" si="476"/>
        <v>0</v>
      </c>
      <c r="T308" s="719">
        <f t="shared" si="476"/>
        <v>0</v>
      </c>
      <c r="U308" s="719">
        <f t="shared" si="476"/>
        <v>0</v>
      </c>
      <c r="V308" s="719">
        <f t="shared" si="476"/>
        <v>0</v>
      </c>
      <c r="W308" s="719">
        <f t="shared" si="476"/>
        <v>0</v>
      </c>
      <c r="X308" s="719">
        <f t="shared" si="476"/>
        <v>0</v>
      </c>
      <c r="Y308" s="719">
        <f t="shared" si="476"/>
        <v>0</v>
      </c>
      <c r="Z308" s="719">
        <f t="shared" si="476"/>
        <v>0</v>
      </c>
      <c r="AA308" s="719">
        <f t="shared" si="463"/>
        <v>0</v>
      </c>
      <c r="AB308" s="719">
        <f t="shared" si="459"/>
        <v>0</v>
      </c>
      <c r="AC308" s="719">
        <f t="shared" ref="AC308:AU308" si="477">$E308*AC596</f>
        <v>0</v>
      </c>
      <c r="AD308" s="719">
        <f t="shared" si="477"/>
        <v>0</v>
      </c>
      <c r="AE308" s="719">
        <f t="shared" si="477"/>
        <v>0</v>
      </c>
      <c r="AF308" s="719">
        <f t="shared" si="477"/>
        <v>0</v>
      </c>
      <c r="AG308" s="719">
        <f t="shared" si="477"/>
        <v>0</v>
      </c>
      <c r="AH308" s="719">
        <f t="shared" si="477"/>
        <v>0</v>
      </c>
      <c r="AI308" s="719">
        <f t="shared" si="477"/>
        <v>0</v>
      </c>
      <c r="AJ308" s="719">
        <f t="shared" si="477"/>
        <v>0</v>
      </c>
      <c r="AK308" s="719">
        <f t="shared" si="477"/>
        <v>0</v>
      </c>
      <c r="AL308" s="719">
        <f t="shared" si="477"/>
        <v>0</v>
      </c>
      <c r="AM308" s="719">
        <f t="shared" si="477"/>
        <v>0</v>
      </c>
      <c r="AN308" s="719">
        <f t="shared" si="477"/>
        <v>0</v>
      </c>
      <c r="AO308" s="719">
        <f t="shared" si="477"/>
        <v>0</v>
      </c>
      <c r="AP308" s="719">
        <f t="shared" si="477"/>
        <v>0</v>
      </c>
      <c r="AQ308" s="719">
        <f t="shared" si="477"/>
        <v>0</v>
      </c>
      <c r="AR308" s="719">
        <f t="shared" si="477"/>
        <v>0</v>
      </c>
      <c r="AS308" s="719">
        <f t="shared" si="477"/>
        <v>0</v>
      </c>
      <c r="AT308" s="719">
        <f t="shared" si="477"/>
        <v>0</v>
      </c>
      <c r="AU308" s="719">
        <f t="shared" si="477"/>
        <v>0</v>
      </c>
      <c r="AV308" s="719">
        <f t="shared" si="465"/>
        <v>0</v>
      </c>
      <c r="AW308" s="719"/>
      <c r="AX308" s="719"/>
      <c r="AY308" s="719"/>
      <c r="AZ308" s="719"/>
      <c r="BA308" s="719"/>
      <c r="BB308" s="719"/>
      <c r="BC308" s="719"/>
      <c r="BD308" s="719"/>
      <c r="BE308" s="719"/>
      <c r="BF308" s="719"/>
      <c r="BG308" s="719"/>
      <c r="BH308" s="719"/>
      <c r="BI308" s="719"/>
      <c r="BJ308" s="719"/>
      <c r="BK308" s="719"/>
      <c r="BL308" s="719"/>
      <c r="BM308" s="719"/>
      <c r="BN308" s="719"/>
      <c r="BO308" s="719"/>
      <c r="BP308" s="719"/>
      <c r="BQ308" s="719"/>
    </row>
    <row r="309" spans="1:69" s="399" customFormat="1" ht="12.75">
      <c r="A309" s="1371" t="s">
        <v>1261</v>
      </c>
      <c r="B309" s="423" t="s">
        <v>1010</v>
      </c>
      <c r="C309" s="1348">
        <f>'I4 BO ASSETS'!L25</f>
        <v>0</v>
      </c>
      <c r="D309" s="719">
        <f t="shared" si="456"/>
        <v>0</v>
      </c>
      <c r="E309" s="719">
        <f t="shared" si="456"/>
        <v>0</v>
      </c>
      <c r="F309" s="719">
        <f t="shared" si="461"/>
        <v>0</v>
      </c>
      <c r="G309" s="719">
        <f t="shared" si="457"/>
        <v>0</v>
      </c>
      <c r="H309" s="719">
        <f t="shared" ref="H309:Z309" si="478">$D309*H597</f>
        <v>0</v>
      </c>
      <c r="I309" s="719">
        <f t="shared" si="478"/>
        <v>0</v>
      </c>
      <c r="J309" s="719">
        <f t="shared" si="478"/>
        <v>0</v>
      </c>
      <c r="K309" s="719">
        <f t="shared" si="478"/>
        <v>0</v>
      </c>
      <c r="L309" s="719">
        <f t="shared" si="478"/>
        <v>0</v>
      </c>
      <c r="M309" s="719">
        <f t="shared" si="478"/>
        <v>0</v>
      </c>
      <c r="N309" s="719">
        <f t="shared" si="478"/>
        <v>0</v>
      </c>
      <c r="O309" s="719">
        <f t="shared" si="478"/>
        <v>0</v>
      </c>
      <c r="P309" s="719">
        <f t="shared" si="478"/>
        <v>0</v>
      </c>
      <c r="Q309" s="719">
        <f t="shared" si="478"/>
        <v>0</v>
      </c>
      <c r="R309" s="719">
        <f t="shared" si="478"/>
        <v>0</v>
      </c>
      <c r="S309" s="719">
        <f t="shared" si="478"/>
        <v>0</v>
      </c>
      <c r="T309" s="719">
        <f t="shared" si="478"/>
        <v>0</v>
      </c>
      <c r="U309" s="719">
        <f t="shared" si="478"/>
        <v>0</v>
      </c>
      <c r="V309" s="719">
        <f t="shared" si="478"/>
        <v>0</v>
      </c>
      <c r="W309" s="719">
        <f t="shared" si="478"/>
        <v>0</v>
      </c>
      <c r="X309" s="719">
        <f t="shared" si="478"/>
        <v>0</v>
      </c>
      <c r="Y309" s="719">
        <f t="shared" si="478"/>
        <v>0</v>
      </c>
      <c r="Z309" s="719">
        <f t="shared" si="478"/>
        <v>0</v>
      </c>
      <c r="AA309" s="719">
        <f t="shared" si="463"/>
        <v>0</v>
      </c>
      <c r="AB309" s="719">
        <f t="shared" si="459"/>
        <v>0</v>
      </c>
      <c r="AC309" s="719">
        <f t="shared" ref="AC309:AU309" si="479">$E309*AC597</f>
        <v>0</v>
      </c>
      <c r="AD309" s="719">
        <f t="shared" si="479"/>
        <v>0</v>
      </c>
      <c r="AE309" s="719">
        <f t="shared" si="479"/>
        <v>0</v>
      </c>
      <c r="AF309" s="719">
        <f t="shared" si="479"/>
        <v>0</v>
      </c>
      <c r="AG309" s="719">
        <f t="shared" si="479"/>
        <v>0</v>
      </c>
      <c r="AH309" s="719">
        <f t="shared" si="479"/>
        <v>0</v>
      </c>
      <c r="AI309" s="719">
        <f t="shared" si="479"/>
        <v>0</v>
      </c>
      <c r="AJ309" s="719">
        <f t="shared" si="479"/>
        <v>0</v>
      </c>
      <c r="AK309" s="719">
        <f t="shared" si="479"/>
        <v>0</v>
      </c>
      <c r="AL309" s="719">
        <f t="shared" si="479"/>
        <v>0</v>
      </c>
      <c r="AM309" s="719">
        <f t="shared" si="479"/>
        <v>0</v>
      </c>
      <c r="AN309" s="719">
        <f t="shared" si="479"/>
        <v>0</v>
      </c>
      <c r="AO309" s="719">
        <f t="shared" si="479"/>
        <v>0</v>
      </c>
      <c r="AP309" s="719">
        <f t="shared" si="479"/>
        <v>0</v>
      </c>
      <c r="AQ309" s="719">
        <f t="shared" si="479"/>
        <v>0</v>
      </c>
      <c r="AR309" s="719">
        <f t="shared" si="479"/>
        <v>0</v>
      </c>
      <c r="AS309" s="719">
        <f t="shared" si="479"/>
        <v>0</v>
      </c>
      <c r="AT309" s="719">
        <f t="shared" si="479"/>
        <v>0</v>
      </c>
      <c r="AU309" s="719">
        <f t="shared" si="479"/>
        <v>0</v>
      </c>
      <c r="AV309" s="719">
        <f t="shared" si="465"/>
        <v>0</v>
      </c>
      <c r="AW309" s="719"/>
      <c r="AX309" s="719"/>
      <c r="AY309" s="719"/>
      <c r="AZ309" s="719"/>
      <c r="BA309" s="719"/>
      <c r="BB309" s="719"/>
      <c r="BC309" s="719"/>
      <c r="BD309" s="719"/>
      <c r="BE309" s="719"/>
      <c r="BF309" s="719"/>
      <c r="BG309" s="719"/>
      <c r="BH309" s="719"/>
      <c r="BI309" s="719"/>
      <c r="BJ309" s="719"/>
      <c r="BK309" s="719"/>
      <c r="BL309" s="719"/>
      <c r="BM309" s="719"/>
      <c r="BN309" s="719"/>
      <c r="BO309" s="719"/>
      <c r="BP309" s="719"/>
      <c r="BQ309" s="719"/>
    </row>
    <row r="310" spans="1:69" s="399" customFormat="1" ht="12.75">
      <c r="A310" s="1371" t="s">
        <v>1262</v>
      </c>
      <c r="B310" s="423" t="s">
        <v>1011</v>
      </c>
      <c r="C310" s="1348">
        <f>'I4 BO ASSETS'!L26</f>
        <v>0</v>
      </c>
      <c r="D310" s="719">
        <f t="shared" si="456"/>
        <v>0</v>
      </c>
      <c r="E310" s="719">
        <f t="shared" si="456"/>
        <v>0</v>
      </c>
      <c r="F310" s="719">
        <f t="shared" si="461"/>
        <v>0</v>
      </c>
      <c r="G310" s="719">
        <f t="shared" si="457"/>
        <v>0</v>
      </c>
      <c r="H310" s="719">
        <f t="shared" ref="H310:Z310" si="480">$D310*H598</f>
        <v>0</v>
      </c>
      <c r="I310" s="719">
        <f t="shared" si="480"/>
        <v>0</v>
      </c>
      <c r="J310" s="719">
        <f t="shared" si="480"/>
        <v>0</v>
      </c>
      <c r="K310" s="719">
        <f t="shared" si="480"/>
        <v>0</v>
      </c>
      <c r="L310" s="719">
        <f t="shared" si="480"/>
        <v>0</v>
      </c>
      <c r="M310" s="719">
        <f t="shared" si="480"/>
        <v>0</v>
      </c>
      <c r="N310" s="719">
        <f t="shared" si="480"/>
        <v>0</v>
      </c>
      <c r="O310" s="719">
        <f t="shared" si="480"/>
        <v>0</v>
      </c>
      <c r="P310" s="719">
        <f t="shared" si="480"/>
        <v>0</v>
      </c>
      <c r="Q310" s="719">
        <f t="shared" si="480"/>
        <v>0</v>
      </c>
      <c r="R310" s="719">
        <f t="shared" si="480"/>
        <v>0</v>
      </c>
      <c r="S310" s="719">
        <f t="shared" si="480"/>
        <v>0</v>
      </c>
      <c r="T310" s="719">
        <f t="shared" si="480"/>
        <v>0</v>
      </c>
      <c r="U310" s="719">
        <f t="shared" si="480"/>
        <v>0</v>
      </c>
      <c r="V310" s="719">
        <f t="shared" si="480"/>
        <v>0</v>
      </c>
      <c r="W310" s="719">
        <f t="shared" si="480"/>
        <v>0</v>
      </c>
      <c r="X310" s="719">
        <f t="shared" si="480"/>
        <v>0</v>
      </c>
      <c r="Y310" s="719">
        <f t="shared" si="480"/>
        <v>0</v>
      </c>
      <c r="Z310" s="719">
        <f t="shared" si="480"/>
        <v>0</v>
      </c>
      <c r="AA310" s="719">
        <f t="shared" si="463"/>
        <v>0</v>
      </c>
      <c r="AB310" s="719">
        <f t="shared" si="459"/>
        <v>0</v>
      </c>
      <c r="AC310" s="719">
        <f t="shared" ref="AC310:AU310" si="481">$E310*AC598</f>
        <v>0</v>
      </c>
      <c r="AD310" s="719">
        <f t="shared" si="481"/>
        <v>0</v>
      </c>
      <c r="AE310" s="719">
        <f t="shared" si="481"/>
        <v>0</v>
      </c>
      <c r="AF310" s="719">
        <f t="shared" si="481"/>
        <v>0</v>
      </c>
      <c r="AG310" s="719">
        <f t="shared" si="481"/>
        <v>0</v>
      </c>
      <c r="AH310" s="719">
        <f t="shared" si="481"/>
        <v>0</v>
      </c>
      <c r="AI310" s="719">
        <f t="shared" si="481"/>
        <v>0</v>
      </c>
      <c r="AJ310" s="719">
        <f t="shared" si="481"/>
        <v>0</v>
      </c>
      <c r="AK310" s="719">
        <f t="shared" si="481"/>
        <v>0</v>
      </c>
      <c r="AL310" s="719">
        <f t="shared" si="481"/>
        <v>0</v>
      </c>
      <c r="AM310" s="719">
        <f t="shared" si="481"/>
        <v>0</v>
      </c>
      <c r="AN310" s="719">
        <f t="shared" si="481"/>
        <v>0</v>
      </c>
      <c r="AO310" s="719">
        <f t="shared" si="481"/>
        <v>0</v>
      </c>
      <c r="AP310" s="719">
        <f t="shared" si="481"/>
        <v>0</v>
      </c>
      <c r="AQ310" s="719">
        <f t="shared" si="481"/>
        <v>0</v>
      </c>
      <c r="AR310" s="719">
        <f t="shared" si="481"/>
        <v>0</v>
      </c>
      <c r="AS310" s="719">
        <f t="shared" si="481"/>
        <v>0</v>
      </c>
      <c r="AT310" s="719">
        <f t="shared" si="481"/>
        <v>0</v>
      </c>
      <c r="AU310" s="719">
        <f t="shared" si="481"/>
        <v>0</v>
      </c>
      <c r="AV310" s="719">
        <f t="shared" si="465"/>
        <v>0</v>
      </c>
      <c r="AW310" s="719"/>
      <c r="AX310" s="719"/>
      <c r="AY310" s="719"/>
      <c r="AZ310" s="719"/>
      <c r="BA310" s="719"/>
      <c r="BB310" s="719"/>
      <c r="BC310" s="719"/>
      <c r="BD310" s="719"/>
      <c r="BE310" s="719"/>
      <c r="BF310" s="719"/>
      <c r="BG310" s="719"/>
      <c r="BH310" s="719"/>
      <c r="BI310" s="719"/>
      <c r="BJ310" s="719"/>
      <c r="BK310" s="719"/>
      <c r="BL310" s="719"/>
      <c r="BM310" s="719"/>
      <c r="BN310" s="719"/>
      <c r="BO310" s="719"/>
      <c r="BP310" s="719"/>
      <c r="BQ310" s="719"/>
    </row>
    <row r="311" spans="1:69" s="399" customFormat="1" ht="12.75">
      <c r="A311" s="1371">
        <v>1810</v>
      </c>
      <c r="B311" s="423" t="s">
        <v>239</v>
      </c>
      <c r="C311" s="1348">
        <f>'I4 BO ASSETS'!L27</f>
        <v>0</v>
      </c>
      <c r="D311" s="719">
        <f t="shared" si="456"/>
        <v>0</v>
      </c>
      <c r="E311" s="719">
        <f t="shared" si="456"/>
        <v>0</v>
      </c>
      <c r="F311" s="719">
        <f t="shared" si="461"/>
        <v>0</v>
      </c>
      <c r="G311" s="719">
        <f t="shared" si="457"/>
        <v>0</v>
      </c>
      <c r="H311" s="719">
        <f t="shared" ref="H311:Z311" si="482">$D311*H599</f>
        <v>0</v>
      </c>
      <c r="I311" s="719">
        <f t="shared" si="482"/>
        <v>0</v>
      </c>
      <c r="J311" s="719">
        <f t="shared" si="482"/>
        <v>0</v>
      </c>
      <c r="K311" s="719">
        <f t="shared" si="482"/>
        <v>0</v>
      </c>
      <c r="L311" s="719">
        <f t="shared" si="482"/>
        <v>0</v>
      </c>
      <c r="M311" s="719">
        <f t="shared" si="482"/>
        <v>0</v>
      </c>
      <c r="N311" s="719">
        <f t="shared" si="482"/>
        <v>0</v>
      </c>
      <c r="O311" s="719">
        <f t="shared" si="482"/>
        <v>0</v>
      </c>
      <c r="P311" s="719">
        <f t="shared" si="482"/>
        <v>0</v>
      </c>
      <c r="Q311" s="719">
        <f t="shared" si="482"/>
        <v>0</v>
      </c>
      <c r="R311" s="719">
        <f t="shared" si="482"/>
        <v>0</v>
      </c>
      <c r="S311" s="719">
        <f t="shared" si="482"/>
        <v>0</v>
      </c>
      <c r="T311" s="719">
        <f t="shared" si="482"/>
        <v>0</v>
      </c>
      <c r="U311" s="719">
        <f t="shared" si="482"/>
        <v>0</v>
      </c>
      <c r="V311" s="719">
        <f t="shared" si="482"/>
        <v>0</v>
      </c>
      <c r="W311" s="719">
        <f t="shared" si="482"/>
        <v>0</v>
      </c>
      <c r="X311" s="719">
        <f t="shared" si="482"/>
        <v>0</v>
      </c>
      <c r="Y311" s="719">
        <f t="shared" si="482"/>
        <v>0</v>
      </c>
      <c r="Z311" s="719">
        <f t="shared" si="482"/>
        <v>0</v>
      </c>
      <c r="AA311" s="719">
        <f t="shared" si="463"/>
        <v>0</v>
      </c>
      <c r="AB311" s="719">
        <f t="shared" si="459"/>
        <v>0</v>
      </c>
      <c r="AC311" s="719">
        <f t="shared" ref="AC311:AU311" si="483">$E311*AC599</f>
        <v>0</v>
      </c>
      <c r="AD311" s="719">
        <f t="shared" si="483"/>
        <v>0</v>
      </c>
      <c r="AE311" s="719">
        <f t="shared" si="483"/>
        <v>0</v>
      </c>
      <c r="AF311" s="719">
        <f t="shared" si="483"/>
        <v>0</v>
      </c>
      <c r="AG311" s="719">
        <f t="shared" si="483"/>
        <v>0</v>
      </c>
      <c r="AH311" s="719">
        <f t="shared" si="483"/>
        <v>0</v>
      </c>
      <c r="AI311" s="719">
        <f t="shared" si="483"/>
        <v>0</v>
      </c>
      <c r="AJ311" s="719">
        <f t="shared" si="483"/>
        <v>0</v>
      </c>
      <c r="AK311" s="719">
        <f t="shared" si="483"/>
        <v>0</v>
      </c>
      <c r="AL311" s="719">
        <f t="shared" si="483"/>
        <v>0</v>
      </c>
      <c r="AM311" s="719">
        <f t="shared" si="483"/>
        <v>0</v>
      </c>
      <c r="AN311" s="719">
        <f t="shared" si="483"/>
        <v>0</v>
      </c>
      <c r="AO311" s="719">
        <f t="shared" si="483"/>
        <v>0</v>
      </c>
      <c r="AP311" s="719">
        <f t="shared" si="483"/>
        <v>0</v>
      </c>
      <c r="AQ311" s="719">
        <f t="shared" si="483"/>
        <v>0</v>
      </c>
      <c r="AR311" s="719">
        <f t="shared" si="483"/>
        <v>0</v>
      </c>
      <c r="AS311" s="719">
        <f t="shared" si="483"/>
        <v>0</v>
      </c>
      <c r="AT311" s="719">
        <f t="shared" si="483"/>
        <v>0</v>
      </c>
      <c r="AU311" s="719">
        <f t="shared" si="483"/>
        <v>0</v>
      </c>
      <c r="AV311" s="719">
        <f t="shared" si="465"/>
        <v>0</v>
      </c>
      <c r="AW311" s="719"/>
      <c r="AX311" s="719"/>
      <c r="AY311" s="719"/>
      <c r="AZ311" s="719"/>
      <c r="BA311" s="719"/>
      <c r="BB311" s="719"/>
      <c r="BC311" s="719"/>
      <c r="BD311" s="719"/>
      <c r="BE311" s="719"/>
      <c r="BF311" s="719"/>
      <c r="BG311" s="719"/>
      <c r="BH311" s="719"/>
      <c r="BI311" s="719"/>
      <c r="BJ311" s="719"/>
      <c r="BK311" s="719"/>
      <c r="BL311" s="719"/>
      <c r="BM311" s="719"/>
      <c r="BN311" s="719"/>
      <c r="BO311" s="719"/>
      <c r="BP311" s="719"/>
      <c r="BQ311" s="719"/>
    </row>
    <row r="312" spans="1:69" s="399" customFormat="1" ht="12.75">
      <c r="A312" s="1371" t="s">
        <v>1263</v>
      </c>
      <c r="B312" s="423" t="s">
        <v>1030</v>
      </c>
      <c r="C312" s="1348">
        <f>'I4 BO ASSETS'!L28</f>
        <v>0</v>
      </c>
      <c r="D312" s="719">
        <f t="shared" si="456"/>
        <v>0</v>
      </c>
      <c r="E312" s="719">
        <f t="shared" si="456"/>
        <v>0</v>
      </c>
      <c r="F312" s="719">
        <f t="shared" si="461"/>
        <v>0</v>
      </c>
      <c r="G312" s="719">
        <f t="shared" si="457"/>
        <v>0</v>
      </c>
      <c r="H312" s="719">
        <f t="shared" ref="H312:Z312" si="484">$D312*H600</f>
        <v>0</v>
      </c>
      <c r="I312" s="719">
        <f t="shared" si="484"/>
        <v>0</v>
      </c>
      <c r="J312" s="719">
        <f t="shared" si="484"/>
        <v>0</v>
      </c>
      <c r="K312" s="719">
        <f t="shared" si="484"/>
        <v>0</v>
      </c>
      <c r="L312" s="719">
        <f t="shared" si="484"/>
        <v>0</v>
      </c>
      <c r="M312" s="719">
        <f t="shared" si="484"/>
        <v>0</v>
      </c>
      <c r="N312" s="719">
        <f t="shared" si="484"/>
        <v>0</v>
      </c>
      <c r="O312" s="719">
        <f t="shared" si="484"/>
        <v>0</v>
      </c>
      <c r="P312" s="719">
        <f t="shared" si="484"/>
        <v>0</v>
      </c>
      <c r="Q312" s="719">
        <f t="shared" si="484"/>
        <v>0</v>
      </c>
      <c r="R312" s="719">
        <f t="shared" si="484"/>
        <v>0</v>
      </c>
      <c r="S312" s="719">
        <f t="shared" si="484"/>
        <v>0</v>
      </c>
      <c r="T312" s="719">
        <f t="shared" si="484"/>
        <v>0</v>
      </c>
      <c r="U312" s="719">
        <f t="shared" si="484"/>
        <v>0</v>
      </c>
      <c r="V312" s="719">
        <f t="shared" si="484"/>
        <v>0</v>
      </c>
      <c r="W312" s="719">
        <f t="shared" si="484"/>
        <v>0</v>
      </c>
      <c r="X312" s="719">
        <f t="shared" si="484"/>
        <v>0</v>
      </c>
      <c r="Y312" s="719">
        <f t="shared" si="484"/>
        <v>0</v>
      </c>
      <c r="Z312" s="719">
        <f t="shared" si="484"/>
        <v>0</v>
      </c>
      <c r="AA312" s="719">
        <f t="shared" si="463"/>
        <v>0</v>
      </c>
      <c r="AB312" s="719">
        <f t="shared" si="459"/>
        <v>0</v>
      </c>
      <c r="AC312" s="719">
        <f t="shared" ref="AC312:AU312" si="485">$E312*AC600</f>
        <v>0</v>
      </c>
      <c r="AD312" s="719">
        <f t="shared" si="485"/>
        <v>0</v>
      </c>
      <c r="AE312" s="719">
        <f t="shared" si="485"/>
        <v>0</v>
      </c>
      <c r="AF312" s="719">
        <f t="shared" si="485"/>
        <v>0</v>
      </c>
      <c r="AG312" s="719">
        <f t="shared" si="485"/>
        <v>0</v>
      </c>
      <c r="AH312" s="719">
        <f t="shared" si="485"/>
        <v>0</v>
      </c>
      <c r="AI312" s="719">
        <f t="shared" si="485"/>
        <v>0</v>
      </c>
      <c r="AJ312" s="719">
        <f t="shared" si="485"/>
        <v>0</v>
      </c>
      <c r="AK312" s="719">
        <f t="shared" si="485"/>
        <v>0</v>
      </c>
      <c r="AL312" s="719">
        <f t="shared" si="485"/>
        <v>0</v>
      </c>
      <c r="AM312" s="719">
        <f t="shared" si="485"/>
        <v>0</v>
      </c>
      <c r="AN312" s="719">
        <f t="shared" si="485"/>
        <v>0</v>
      </c>
      <c r="AO312" s="719">
        <f t="shared" si="485"/>
        <v>0</v>
      </c>
      <c r="AP312" s="719">
        <f t="shared" si="485"/>
        <v>0</v>
      </c>
      <c r="AQ312" s="719">
        <f t="shared" si="485"/>
        <v>0</v>
      </c>
      <c r="AR312" s="719">
        <f t="shared" si="485"/>
        <v>0</v>
      </c>
      <c r="AS312" s="719">
        <f t="shared" si="485"/>
        <v>0</v>
      </c>
      <c r="AT312" s="719">
        <f t="shared" si="485"/>
        <v>0</v>
      </c>
      <c r="AU312" s="719">
        <f t="shared" si="485"/>
        <v>0</v>
      </c>
      <c r="AV312" s="719">
        <f t="shared" si="465"/>
        <v>0</v>
      </c>
      <c r="AW312" s="719"/>
      <c r="AX312" s="719"/>
      <c r="AY312" s="719"/>
      <c r="AZ312" s="719"/>
      <c r="BA312" s="719"/>
      <c r="BB312" s="719"/>
      <c r="BC312" s="719"/>
      <c r="BD312" s="719"/>
      <c r="BE312" s="719"/>
      <c r="BF312" s="719"/>
      <c r="BG312" s="719"/>
      <c r="BH312" s="719"/>
      <c r="BI312" s="719"/>
      <c r="BJ312" s="719"/>
      <c r="BK312" s="719"/>
      <c r="BL312" s="719"/>
      <c r="BM312" s="719"/>
      <c r="BN312" s="719"/>
      <c r="BO312" s="719"/>
      <c r="BP312" s="719"/>
      <c r="BQ312" s="719"/>
    </row>
    <row r="313" spans="1:69" s="399" customFormat="1" ht="12.75">
      <c r="A313" s="1371" t="s">
        <v>1264</v>
      </c>
      <c r="B313" s="423" t="s">
        <v>1031</v>
      </c>
      <c r="C313" s="1348">
        <f>'I4 BO ASSETS'!L29</f>
        <v>0</v>
      </c>
      <c r="D313" s="719">
        <f t="shared" si="456"/>
        <v>0</v>
      </c>
      <c r="E313" s="719">
        <f t="shared" si="456"/>
        <v>0</v>
      </c>
      <c r="F313" s="719">
        <f t="shared" si="461"/>
        <v>0</v>
      </c>
      <c r="G313" s="719">
        <f t="shared" si="457"/>
        <v>0</v>
      </c>
      <c r="H313" s="719">
        <f t="shared" ref="H313:Z313" si="486">$D313*H601</f>
        <v>0</v>
      </c>
      <c r="I313" s="719">
        <f t="shared" si="486"/>
        <v>0</v>
      </c>
      <c r="J313" s="719">
        <f t="shared" si="486"/>
        <v>0</v>
      </c>
      <c r="K313" s="719">
        <f t="shared" si="486"/>
        <v>0</v>
      </c>
      <c r="L313" s="719">
        <f t="shared" si="486"/>
        <v>0</v>
      </c>
      <c r="M313" s="719">
        <f t="shared" si="486"/>
        <v>0</v>
      </c>
      <c r="N313" s="719">
        <f t="shared" si="486"/>
        <v>0</v>
      </c>
      <c r="O313" s="719">
        <f t="shared" si="486"/>
        <v>0</v>
      </c>
      <c r="P313" s="719">
        <f t="shared" si="486"/>
        <v>0</v>
      </c>
      <c r="Q313" s="719">
        <f t="shared" si="486"/>
        <v>0</v>
      </c>
      <c r="R313" s="719">
        <f t="shared" si="486"/>
        <v>0</v>
      </c>
      <c r="S313" s="719">
        <f t="shared" si="486"/>
        <v>0</v>
      </c>
      <c r="T313" s="719">
        <f t="shared" si="486"/>
        <v>0</v>
      </c>
      <c r="U313" s="719">
        <f t="shared" si="486"/>
        <v>0</v>
      </c>
      <c r="V313" s="719">
        <f t="shared" si="486"/>
        <v>0</v>
      </c>
      <c r="W313" s="719">
        <f t="shared" si="486"/>
        <v>0</v>
      </c>
      <c r="X313" s="719">
        <f t="shared" si="486"/>
        <v>0</v>
      </c>
      <c r="Y313" s="719">
        <f t="shared" si="486"/>
        <v>0</v>
      </c>
      <c r="Z313" s="719">
        <f t="shared" si="486"/>
        <v>0</v>
      </c>
      <c r="AA313" s="719">
        <f t="shared" si="463"/>
        <v>0</v>
      </c>
      <c r="AB313" s="719">
        <f t="shared" si="459"/>
        <v>0</v>
      </c>
      <c r="AC313" s="719">
        <f t="shared" ref="AC313:AU313" si="487">$E313*AC601</f>
        <v>0</v>
      </c>
      <c r="AD313" s="719">
        <f t="shared" si="487"/>
        <v>0</v>
      </c>
      <c r="AE313" s="719">
        <f t="shared" si="487"/>
        <v>0</v>
      </c>
      <c r="AF313" s="719">
        <f t="shared" si="487"/>
        <v>0</v>
      </c>
      <c r="AG313" s="719">
        <f t="shared" si="487"/>
        <v>0</v>
      </c>
      <c r="AH313" s="719">
        <f t="shared" si="487"/>
        <v>0</v>
      </c>
      <c r="AI313" s="719">
        <f t="shared" si="487"/>
        <v>0</v>
      </c>
      <c r="AJ313" s="719">
        <f t="shared" si="487"/>
        <v>0</v>
      </c>
      <c r="AK313" s="719">
        <f t="shared" si="487"/>
        <v>0</v>
      </c>
      <c r="AL313" s="719">
        <f t="shared" si="487"/>
        <v>0</v>
      </c>
      <c r="AM313" s="719">
        <f t="shared" si="487"/>
        <v>0</v>
      </c>
      <c r="AN313" s="719">
        <f t="shared" si="487"/>
        <v>0</v>
      </c>
      <c r="AO313" s="719">
        <f t="shared" si="487"/>
        <v>0</v>
      </c>
      <c r="AP313" s="719">
        <f t="shared" si="487"/>
        <v>0</v>
      </c>
      <c r="AQ313" s="719">
        <f t="shared" si="487"/>
        <v>0</v>
      </c>
      <c r="AR313" s="719">
        <f t="shared" si="487"/>
        <v>0</v>
      </c>
      <c r="AS313" s="719">
        <f t="shared" si="487"/>
        <v>0</v>
      </c>
      <c r="AT313" s="719">
        <f t="shared" si="487"/>
        <v>0</v>
      </c>
      <c r="AU313" s="719">
        <f t="shared" si="487"/>
        <v>0</v>
      </c>
      <c r="AV313" s="719">
        <f t="shared" si="465"/>
        <v>0</v>
      </c>
      <c r="AW313" s="719"/>
      <c r="AX313" s="719"/>
      <c r="AY313" s="719"/>
      <c r="AZ313" s="719"/>
      <c r="BA313" s="719"/>
      <c r="BB313" s="719"/>
      <c r="BC313" s="719"/>
      <c r="BD313" s="719"/>
      <c r="BE313" s="719"/>
      <c r="BF313" s="719"/>
      <c r="BG313" s="719"/>
      <c r="BH313" s="719"/>
      <c r="BI313" s="719"/>
      <c r="BJ313" s="719"/>
      <c r="BK313" s="719"/>
      <c r="BL313" s="719"/>
      <c r="BM313" s="719"/>
      <c r="BN313" s="719"/>
      <c r="BO313" s="719"/>
      <c r="BP313" s="719"/>
      <c r="BQ313" s="719"/>
    </row>
    <row r="314" spans="1:69" s="399" customFormat="1" ht="25.5">
      <c r="A314" s="1371">
        <v>1815</v>
      </c>
      <c r="B314" s="423" t="s">
        <v>37</v>
      </c>
      <c r="C314" s="1348">
        <f>'I4 BO ASSETS'!L30</f>
        <v>0</v>
      </c>
      <c r="D314" s="719">
        <f t="shared" si="456"/>
        <v>0</v>
      </c>
      <c r="E314" s="719">
        <f t="shared" si="456"/>
        <v>0</v>
      </c>
      <c r="F314" s="719">
        <f t="shared" si="461"/>
        <v>0</v>
      </c>
      <c r="G314" s="719">
        <f t="shared" si="457"/>
        <v>0</v>
      </c>
      <c r="H314" s="719">
        <f t="shared" ref="H314:Z314" si="488">$D314*H602</f>
        <v>0</v>
      </c>
      <c r="I314" s="719">
        <f t="shared" si="488"/>
        <v>0</v>
      </c>
      <c r="J314" s="719">
        <f t="shared" si="488"/>
        <v>0</v>
      </c>
      <c r="K314" s="719">
        <f t="shared" si="488"/>
        <v>0</v>
      </c>
      <c r="L314" s="719">
        <f t="shared" si="488"/>
        <v>0</v>
      </c>
      <c r="M314" s="719">
        <f t="shared" si="488"/>
        <v>0</v>
      </c>
      <c r="N314" s="719">
        <f t="shared" si="488"/>
        <v>0</v>
      </c>
      <c r="O314" s="719">
        <f t="shared" si="488"/>
        <v>0</v>
      </c>
      <c r="P314" s="719">
        <f t="shared" si="488"/>
        <v>0</v>
      </c>
      <c r="Q314" s="719">
        <f t="shared" si="488"/>
        <v>0</v>
      </c>
      <c r="R314" s="719">
        <f t="shared" si="488"/>
        <v>0</v>
      </c>
      <c r="S314" s="719">
        <f t="shared" si="488"/>
        <v>0</v>
      </c>
      <c r="T314" s="719">
        <f t="shared" si="488"/>
        <v>0</v>
      </c>
      <c r="U314" s="719">
        <f t="shared" si="488"/>
        <v>0</v>
      </c>
      <c r="V314" s="719">
        <f t="shared" si="488"/>
        <v>0</v>
      </c>
      <c r="W314" s="719">
        <f t="shared" si="488"/>
        <v>0</v>
      </c>
      <c r="X314" s="719">
        <f t="shared" si="488"/>
        <v>0</v>
      </c>
      <c r="Y314" s="719">
        <f t="shared" si="488"/>
        <v>0</v>
      </c>
      <c r="Z314" s="719">
        <f t="shared" si="488"/>
        <v>0</v>
      </c>
      <c r="AA314" s="719">
        <f t="shared" si="463"/>
        <v>0</v>
      </c>
      <c r="AB314" s="719">
        <f t="shared" si="459"/>
        <v>0</v>
      </c>
      <c r="AC314" s="719">
        <f t="shared" ref="AC314:AU314" si="489">$E314*AC602</f>
        <v>0</v>
      </c>
      <c r="AD314" s="719">
        <f t="shared" si="489"/>
        <v>0</v>
      </c>
      <c r="AE314" s="719">
        <f t="shared" si="489"/>
        <v>0</v>
      </c>
      <c r="AF314" s="719">
        <f t="shared" si="489"/>
        <v>0</v>
      </c>
      <c r="AG314" s="719">
        <f t="shared" si="489"/>
        <v>0</v>
      </c>
      <c r="AH314" s="719">
        <f t="shared" si="489"/>
        <v>0</v>
      </c>
      <c r="AI314" s="719">
        <f t="shared" si="489"/>
        <v>0</v>
      </c>
      <c r="AJ314" s="719">
        <f t="shared" si="489"/>
        <v>0</v>
      </c>
      <c r="AK314" s="719">
        <f t="shared" si="489"/>
        <v>0</v>
      </c>
      <c r="AL314" s="719">
        <f t="shared" si="489"/>
        <v>0</v>
      </c>
      <c r="AM314" s="719">
        <f t="shared" si="489"/>
        <v>0</v>
      </c>
      <c r="AN314" s="719">
        <f t="shared" si="489"/>
        <v>0</v>
      </c>
      <c r="AO314" s="719">
        <f t="shared" si="489"/>
        <v>0</v>
      </c>
      <c r="AP314" s="719">
        <f t="shared" si="489"/>
        <v>0</v>
      </c>
      <c r="AQ314" s="719">
        <f t="shared" si="489"/>
        <v>0</v>
      </c>
      <c r="AR314" s="719">
        <f t="shared" si="489"/>
        <v>0</v>
      </c>
      <c r="AS314" s="719">
        <f t="shared" si="489"/>
        <v>0</v>
      </c>
      <c r="AT314" s="719">
        <f t="shared" si="489"/>
        <v>0</v>
      </c>
      <c r="AU314" s="719">
        <f t="shared" si="489"/>
        <v>0</v>
      </c>
      <c r="AV314" s="719">
        <f t="shared" si="465"/>
        <v>0</v>
      </c>
      <c r="AW314" s="719"/>
      <c r="AX314" s="719"/>
      <c r="AY314" s="719"/>
      <c r="AZ314" s="719"/>
      <c r="BA314" s="719"/>
      <c r="BB314" s="719"/>
      <c r="BC314" s="719"/>
      <c r="BD314" s="719"/>
      <c r="BE314" s="719"/>
      <c r="BF314" s="719"/>
      <c r="BG314" s="719"/>
      <c r="BH314" s="719"/>
      <c r="BI314" s="719"/>
      <c r="BJ314" s="719"/>
      <c r="BK314" s="719"/>
      <c r="BL314" s="719"/>
      <c r="BM314" s="719"/>
      <c r="BN314" s="719"/>
      <c r="BO314" s="719"/>
      <c r="BP314" s="719"/>
      <c r="BQ314" s="719"/>
    </row>
    <row r="315" spans="1:69" s="399" customFormat="1" ht="25.5">
      <c r="A315" s="1371">
        <v>1820</v>
      </c>
      <c r="B315" s="423" t="s">
        <v>38</v>
      </c>
      <c r="C315" s="1348">
        <f>'I4 BO ASSETS'!L31</f>
        <v>0</v>
      </c>
      <c r="D315" s="719">
        <f t="shared" si="456"/>
        <v>0</v>
      </c>
      <c r="E315" s="719">
        <f t="shared" si="456"/>
        <v>0</v>
      </c>
      <c r="F315" s="719">
        <f t="shared" si="461"/>
        <v>0</v>
      </c>
      <c r="G315" s="719">
        <f t="shared" si="457"/>
        <v>0</v>
      </c>
      <c r="H315" s="719">
        <f t="shared" ref="H315:Z315" si="490">$D315*H603</f>
        <v>0</v>
      </c>
      <c r="I315" s="719">
        <f t="shared" si="490"/>
        <v>0</v>
      </c>
      <c r="J315" s="719">
        <f t="shared" si="490"/>
        <v>0</v>
      </c>
      <c r="K315" s="719">
        <f t="shared" si="490"/>
        <v>0</v>
      </c>
      <c r="L315" s="719">
        <f t="shared" si="490"/>
        <v>0</v>
      </c>
      <c r="M315" s="719">
        <f t="shared" si="490"/>
        <v>0</v>
      </c>
      <c r="N315" s="719">
        <f t="shared" si="490"/>
        <v>0</v>
      </c>
      <c r="O315" s="719">
        <f t="shared" si="490"/>
        <v>0</v>
      </c>
      <c r="P315" s="719">
        <f t="shared" si="490"/>
        <v>0</v>
      </c>
      <c r="Q315" s="719">
        <f t="shared" si="490"/>
        <v>0</v>
      </c>
      <c r="R315" s="719">
        <f t="shared" si="490"/>
        <v>0</v>
      </c>
      <c r="S315" s="719">
        <f t="shared" si="490"/>
        <v>0</v>
      </c>
      <c r="T315" s="719">
        <f t="shared" si="490"/>
        <v>0</v>
      </c>
      <c r="U315" s="719">
        <f t="shared" si="490"/>
        <v>0</v>
      </c>
      <c r="V315" s="719">
        <f t="shared" si="490"/>
        <v>0</v>
      </c>
      <c r="W315" s="719">
        <f t="shared" si="490"/>
        <v>0</v>
      </c>
      <c r="X315" s="719">
        <f t="shared" si="490"/>
        <v>0</v>
      </c>
      <c r="Y315" s="719">
        <f t="shared" si="490"/>
        <v>0</v>
      </c>
      <c r="Z315" s="719">
        <f t="shared" si="490"/>
        <v>0</v>
      </c>
      <c r="AA315" s="719">
        <f t="shared" si="463"/>
        <v>0</v>
      </c>
      <c r="AB315" s="719">
        <f t="shared" si="459"/>
        <v>0</v>
      </c>
      <c r="AC315" s="719">
        <f t="shared" ref="AC315:AU315" si="491">$E315*AC603</f>
        <v>0</v>
      </c>
      <c r="AD315" s="719">
        <f t="shared" si="491"/>
        <v>0</v>
      </c>
      <c r="AE315" s="719">
        <f t="shared" si="491"/>
        <v>0</v>
      </c>
      <c r="AF315" s="719">
        <f t="shared" si="491"/>
        <v>0</v>
      </c>
      <c r="AG315" s="719">
        <f t="shared" si="491"/>
        <v>0</v>
      </c>
      <c r="AH315" s="719">
        <f t="shared" si="491"/>
        <v>0</v>
      </c>
      <c r="AI315" s="719">
        <f t="shared" si="491"/>
        <v>0</v>
      </c>
      <c r="AJ315" s="719">
        <f t="shared" si="491"/>
        <v>0</v>
      </c>
      <c r="AK315" s="719">
        <f t="shared" si="491"/>
        <v>0</v>
      </c>
      <c r="AL315" s="719">
        <f t="shared" si="491"/>
        <v>0</v>
      </c>
      <c r="AM315" s="719">
        <f t="shared" si="491"/>
        <v>0</v>
      </c>
      <c r="AN315" s="719">
        <f t="shared" si="491"/>
        <v>0</v>
      </c>
      <c r="AO315" s="719">
        <f t="shared" si="491"/>
        <v>0</v>
      </c>
      <c r="AP315" s="719">
        <f t="shared" si="491"/>
        <v>0</v>
      </c>
      <c r="AQ315" s="719">
        <f t="shared" si="491"/>
        <v>0</v>
      </c>
      <c r="AR315" s="719">
        <f t="shared" si="491"/>
        <v>0</v>
      </c>
      <c r="AS315" s="719">
        <f t="shared" si="491"/>
        <v>0</v>
      </c>
      <c r="AT315" s="719">
        <f t="shared" si="491"/>
        <v>0</v>
      </c>
      <c r="AU315" s="719">
        <f t="shared" si="491"/>
        <v>0</v>
      </c>
      <c r="AV315" s="719">
        <f t="shared" si="465"/>
        <v>0</v>
      </c>
      <c r="AW315" s="719"/>
      <c r="AX315" s="719"/>
      <c r="AY315" s="719"/>
      <c r="AZ315" s="719"/>
      <c r="BA315" s="719"/>
      <c r="BB315" s="719"/>
      <c r="BC315" s="719"/>
      <c r="BD315" s="719"/>
      <c r="BE315" s="719"/>
      <c r="BF315" s="719"/>
      <c r="BG315" s="719"/>
      <c r="BH315" s="719"/>
      <c r="BI315" s="719"/>
      <c r="BJ315" s="719"/>
      <c r="BK315" s="719"/>
      <c r="BL315" s="719"/>
      <c r="BM315" s="719"/>
      <c r="BN315" s="719"/>
      <c r="BO315" s="719"/>
      <c r="BP315" s="719"/>
      <c r="BQ315" s="719"/>
    </row>
    <row r="316" spans="1:69" s="399" customFormat="1" ht="25.5">
      <c r="A316" s="1371" t="s">
        <v>549</v>
      </c>
      <c r="B316" s="423" t="s">
        <v>506</v>
      </c>
      <c r="C316" s="1348">
        <f>'I4 BO ASSETS'!L32</f>
        <v>0</v>
      </c>
      <c r="D316" s="719">
        <f t="shared" si="456"/>
        <v>0</v>
      </c>
      <c r="E316" s="719">
        <f t="shared" si="456"/>
        <v>0</v>
      </c>
      <c r="F316" s="719">
        <f>D316+E316</f>
        <v>0</v>
      </c>
      <c r="G316" s="719">
        <f t="shared" ref="G316:V316" si="492">$D316*G604</f>
        <v>0</v>
      </c>
      <c r="H316" s="719">
        <f t="shared" si="492"/>
        <v>0</v>
      </c>
      <c r="I316" s="719">
        <f t="shared" si="492"/>
        <v>0</v>
      </c>
      <c r="J316" s="719">
        <f t="shared" si="492"/>
        <v>0</v>
      </c>
      <c r="K316" s="719">
        <f t="shared" si="492"/>
        <v>0</v>
      </c>
      <c r="L316" s="719">
        <f t="shared" si="492"/>
        <v>0</v>
      </c>
      <c r="M316" s="719">
        <f t="shared" si="492"/>
        <v>0</v>
      </c>
      <c r="N316" s="719">
        <f t="shared" si="492"/>
        <v>0</v>
      </c>
      <c r="O316" s="719">
        <f t="shared" si="492"/>
        <v>0</v>
      </c>
      <c r="P316" s="719">
        <f t="shared" si="492"/>
        <v>0</v>
      </c>
      <c r="Q316" s="719">
        <f t="shared" si="492"/>
        <v>0</v>
      </c>
      <c r="R316" s="719">
        <f t="shared" si="492"/>
        <v>0</v>
      </c>
      <c r="S316" s="719">
        <f t="shared" si="492"/>
        <v>0</v>
      </c>
      <c r="T316" s="719">
        <f t="shared" si="492"/>
        <v>0</v>
      </c>
      <c r="U316" s="719">
        <f t="shared" si="492"/>
        <v>0</v>
      </c>
      <c r="V316" s="719">
        <f t="shared" si="492"/>
        <v>0</v>
      </c>
      <c r="W316" s="719">
        <f>$D316*W604</f>
        <v>0</v>
      </c>
      <c r="X316" s="719">
        <f>$D316*X604</f>
        <v>0</v>
      </c>
      <c r="Y316" s="719">
        <f>$D316*Y604</f>
        <v>0</v>
      </c>
      <c r="Z316" s="719">
        <f>$D316*Z604</f>
        <v>0</v>
      </c>
      <c r="AA316" s="719">
        <f>SUM(G316:Z316)</f>
        <v>0</v>
      </c>
      <c r="AB316" s="719">
        <f t="shared" ref="AB316:AQ316" si="493">$E316*AB604</f>
        <v>0</v>
      </c>
      <c r="AC316" s="719">
        <f t="shared" si="493"/>
        <v>0</v>
      </c>
      <c r="AD316" s="719">
        <f t="shared" si="493"/>
        <v>0</v>
      </c>
      <c r="AE316" s="719">
        <f t="shared" si="493"/>
        <v>0</v>
      </c>
      <c r="AF316" s="719">
        <f t="shared" si="493"/>
        <v>0</v>
      </c>
      <c r="AG316" s="719">
        <f t="shared" si="493"/>
        <v>0</v>
      </c>
      <c r="AH316" s="719">
        <f t="shared" si="493"/>
        <v>0</v>
      </c>
      <c r="AI316" s="719">
        <f t="shared" si="493"/>
        <v>0</v>
      </c>
      <c r="AJ316" s="719">
        <f t="shared" si="493"/>
        <v>0</v>
      </c>
      <c r="AK316" s="719">
        <f t="shared" si="493"/>
        <v>0</v>
      </c>
      <c r="AL316" s="719">
        <f t="shared" si="493"/>
        <v>0</v>
      </c>
      <c r="AM316" s="719">
        <f t="shared" si="493"/>
        <v>0</v>
      </c>
      <c r="AN316" s="719">
        <f t="shared" si="493"/>
        <v>0</v>
      </c>
      <c r="AO316" s="719">
        <f t="shared" si="493"/>
        <v>0</v>
      </c>
      <c r="AP316" s="719">
        <f t="shared" si="493"/>
        <v>0</v>
      </c>
      <c r="AQ316" s="719">
        <f t="shared" si="493"/>
        <v>0</v>
      </c>
      <c r="AR316" s="719">
        <f>$E316*AR604</f>
        <v>0</v>
      </c>
      <c r="AS316" s="719">
        <f>$E316*AS604</f>
        <v>0</v>
      </c>
      <c r="AT316" s="719">
        <f>$E316*AT604</f>
        <v>0</v>
      </c>
      <c r="AU316" s="719">
        <f>$E316*AU604</f>
        <v>0</v>
      </c>
      <c r="AV316" s="719">
        <f>SUM(AB316:AU316)</f>
        <v>0</v>
      </c>
      <c r="AW316" s="719"/>
      <c r="AX316" s="719"/>
      <c r="AY316" s="719"/>
      <c r="AZ316" s="719"/>
      <c r="BA316" s="719"/>
      <c r="BB316" s="719"/>
      <c r="BC316" s="719"/>
      <c r="BD316" s="719"/>
      <c r="BE316" s="719"/>
      <c r="BF316" s="719"/>
      <c r="BG316" s="719"/>
      <c r="BH316" s="719"/>
      <c r="BI316" s="719"/>
      <c r="BJ316" s="719"/>
      <c r="BK316" s="719"/>
      <c r="BL316" s="719"/>
      <c r="BM316" s="719"/>
      <c r="BN316" s="719"/>
      <c r="BO316" s="719"/>
      <c r="BP316" s="719"/>
      <c r="BQ316" s="719"/>
    </row>
    <row r="317" spans="1:69" s="399" customFormat="1" ht="25.5">
      <c r="A317" s="1371" t="s">
        <v>550</v>
      </c>
      <c r="B317" s="423" t="s">
        <v>509</v>
      </c>
      <c r="C317" s="1348">
        <f>'I4 BO ASSETS'!L33</f>
        <v>93000</v>
      </c>
      <c r="D317" s="719">
        <f t="shared" si="456"/>
        <v>93000</v>
      </c>
      <c r="E317" s="719">
        <f t="shared" si="456"/>
        <v>0</v>
      </c>
      <c r="F317" s="719">
        <f>D317+E317</f>
        <v>93000</v>
      </c>
      <c r="G317" s="719">
        <f t="shared" ref="G317:Z318" si="494">$D317*G605</f>
        <v>34964.317116036451</v>
      </c>
      <c r="H317" s="719">
        <f t="shared" si="494"/>
        <v>16369.416125605287</v>
      </c>
      <c r="I317" s="719">
        <f t="shared" si="494"/>
        <v>41604.262708164089</v>
      </c>
      <c r="J317" s="719">
        <f t="shared" si="494"/>
        <v>0</v>
      </c>
      <c r="K317" s="719">
        <f t="shared" si="494"/>
        <v>0</v>
      </c>
      <c r="L317" s="719">
        <f t="shared" si="494"/>
        <v>0</v>
      </c>
      <c r="M317" s="719">
        <f t="shared" si="494"/>
        <v>0</v>
      </c>
      <c r="N317" s="719">
        <f t="shared" si="494"/>
        <v>0</v>
      </c>
      <c r="O317" s="719">
        <f t="shared" si="494"/>
        <v>62.004050194174759</v>
      </c>
      <c r="P317" s="719">
        <f t="shared" si="494"/>
        <v>0</v>
      </c>
      <c r="Q317" s="719">
        <f t="shared" si="494"/>
        <v>0</v>
      </c>
      <c r="R317" s="719">
        <f t="shared" si="494"/>
        <v>0</v>
      </c>
      <c r="S317" s="719">
        <f t="shared" si="494"/>
        <v>0</v>
      </c>
      <c r="T317" s="719">
        <f t="shared" si="494"/>
        <v>0</v>
      </c>
      <c r="U317" s="719">
        <f t="shared" si="494"/>
        <v>0</v>
      </c>
      <c r="V317" s="719">
        <f t="shared" si="494"/>
        <v>0</v>
      </c>
      <c r="W317" s="719">
        <f t="shared" si="494"/>
        <v>0</v>
      </c>
      <c r="X317" s="719">
        <f t="shared" si="494"/>
        <v>0</v>
      </c>
      <c r="Y317" s="719">
        <f t="shared" si="494"/>
        <v>0</v>
      </c>
      <c r="Z317" s="719">
        <f t="shared" si="494"/>
        <v>0</v>
      </c>
      <c r="AA317" s="719">
        <f>SUM(G317:Z317)</f>
        <v>93000</v>
      </c>
      <c r="AB317" s="719">
        <f t="shared" ref="AB317:AU318" si="495">$E317*AB605</f>
        <v>0</v>
      </c>
      <c r="AC317" s="719">
        <f t="shared" si="495"/>
        <v>0</v>
      </c>
      <c r="AD317" s="719">
        <f t="shared" si="495"/>
        <v>0</v>
      </c>
      <c r="AE317" s="719">
        <f t="shared" si="495"/>
        <v>0</v>
      </c>
      <c r="AF317" s="719">
        <f t="shared" si="495"/>
        <v>0</v>
      </c>
      <c r="AG317" s="719">
        <f t="shared" si="495"/>
        <v>0</v>
      </c>
      <c r="AH317" s="719">
        <f t="shared" si="495"/>
        <v>0</v>
      </c>
      <c r="AI317" s="719">
        <f t="shared" si="495"/>
        <v>0</v>
      </c>
      <c r="AJ317" s="719">
        <f t="shared" si="495"/>
        <v>0</v>
      </c>
      <c r="AK317" s="719">
        <f t="shared" si="495"/>
        <v>0</v>
      </c>
      <c r="AL317" s="719">
        <f t="shared" si="495"/>
        <v>0</v>
      </c>
      <c r="AM317" s="719">
        <f t="shared" si="495"/>
        <v>0</v>
      </c>
      <c r="AN317" s="719">
        <f t="shared" si="495"/>
        <v>0</v>
      </c>
      <c r="AO317" s="719">
        <f t="shared" si="495"/>
        <v>0</v>
      </c>
      <c r="AP317" s="719">
        <f t="shared" si="495"/>
        <v>0</v>
      </c>
      <c r="AQ317" s="719">
        <f t="shared" si="495"/>
        <v>0</v>
      </c>
      <c r="AR317" s="719">
        <f t="shared" si="495"/>
        <v>0</v>
      </c>
      <c r="AS317" s="719">
        <f t="shared" si="495"/>
        <v>0</v>
      </c>
      <c r="AT317" s="719">
        <f t="shared" si="495"/>
        <v>0</v>
      </c>
      <c r="AU317" s="719">
        <f t="shared" si="495"/>
        <v>0</v>
      </c>
      <c r="AV317" s="719">
        <f>SUM(AB317:AU317)</f>
        <v>0</v>
      </c>
      <c r="AW317" s="719"/>
      <c r="AX317" s="719"/>
      <c r="AY317" s="719"/>
      <c r="AZ317" s="719"/>
      <c r="BA317" s="719"/>
      <c r="BB317" s="719"/>
      <c r="BC317" s="719"/>
      <c r="BD317" s="719"/>
      <c r="BE317" s="719"/>
      <c r="BF317" s="719"/>
      <c r="BG317" s="719"/>
      <c r="BH317" s="719"/>
      <c r="BI317" s="719"/>
      <c r="BJ317" s="719"/>
      <c r="BK317" s="719"/>
      <c r="BL317" s="719"/>
      <c r="BM317" s="719"/>
      <c r="BN317" s="719"/>
      <c r="BO317" s="719"/>
      <c r="BP317" s="719"/>
      <c r="BQ317" s="719"/>
    </row>
    <row r="318" spans="1:69" s="399" customFormat="1" ht="25.5">
      <c r="A318" s="1371" t="s">
        <v>496</v>
      </c>
      <c r="B318" s="423" t="s">
        <v>497</v>
      </c>
      <c r="C318" s="1348">
        <f>'I4 BO ASSETS'!L34</f>
        <v>0</v>
      </c>
      <c r="D318" s="719">
        <f t="shared" si="456"/>
        <v>0</v>
      </c>
      <c r="E318" s="719">
        <f t="shared" si="456"/>
        <v>0</v>
      </c>
      <c r="F318" s="719">
        <f>D318+E318</f>
        <v>0</v>
      </c>
      <c r="G318" s="719">
        <f t="shared" si="494"/>
        <v>0</v>
      </c>
      <c r="H318" s="719">
        <f t="shared" si="494"/>
        <v>0</v>
      </c>
      <c r="I318" s="719">
        <f t="shared" si="494"/>
        <v>0</v>
      </c>
      <c r="J318" s="719">
        <f t="shared" si="494"/>
        <v>0</v>
      </c>
      <c r="K318" s="719">
        <f t="shared" si="494"/>
        <v>0</v>
      </c>
      <c r="L318" s="719">
        <f t="shared" si="494"/>
        <v>0</v>
      </c>
      <c r="M318" s="719">
        <f t="shared" si="494"/>
        <v>0</v>
      </c>
      <c r="N318" s="719">
        <f t="shared" si="494"/>
        <v>0</v>
      </c>
      <c r="O318" s="719">
        <f t="shared" si="494"/>
        <v>0</v>
      </c>
      <c r="P318" s="719">
        <f t="shared" si="494"/>
        <v>0</v>
      </c>
      <c r="Q318" s="719">
        <f t="shared" si="494"/>
        <v>0</v>
      </c>
      <c r="R318" s="719">
        <f t="shared" si="494"/>
        <v>0</v>
      </c>
      <c r="S318" s="719">
        <f t="shared" si="494"/>
        <v>0</v>
      </c>
      <c r="T318" s="719">
        <f t="shared" si="494"/>
        <v>0</v>
      </c>
      <c r="U318" s="719">
        <f t="shared" si="494"/>
        <v>0</v>
      </c>
      <c r="V318" s="719">
        <f t="shared" si="494"/>
        <v>0</v>
      </c>
      <c r="W318" s="719">
        <f t="shared" si="494"/>
        <v>0</v>
      </c>
      <c r="X318" s="719">
        <f t="shared" si="494"/>
        <v>0</v>
      </c>
      <c r="Y318" s="719">
        <f t="shared" si="494"/>
        <v>0</v>
      </c>
      <c r="Z318" s="719">
        <f t="shared" si="494"/>
        <v>0</v>
      </c>
      <c r="AA318" s="719">
        <f>SUM(G318:Z318)</f>
        <v>0</v>
      </c>
      <c r="AB318" s="719">
        <f t="shared" si="495"/>
        <v>0</v>
      </c>
      <c r="AC318" s="719">
        <f t="shared" si="495"/>
        <v>0</v>
      </c>
      <c r="AD318" s="719">
        <f t="shared" si="495"/>
        <v>0</v>
      </c>
      <c r="AE318" s="719">
        <f t="shared" si="495"/>
        <v>0</v>
      </c>
      <c r="AF318" s="719">
        <f t="shared" si="495"/>
        <v>0</v>
      </c>
      <c r="AG318" s="719">
        <f t="shared" si="495"/>
        <v>0</v>
      </c>
      <c r="AH318" s="719">
        <f t="shared" si="495"/>
        <v>0</v>
      </c>
      <c r="AI318" s="719">
        <f t="shared" si="495"/>
        <v>0</v>
      </c>
      <c r="AJ318" s="719">
        <f t="shared" si="495"/>
        <v>0</v>
      </c>
      <c r="AK318" s="719">
        <f t="shared" si="495"/>
        <v>0</v>
      </c>
      <c r="AL318" s="719">
        <f t="shared" si="495"/>
        <v>0</v>
      </c>
      <c r="AM318" s="719">
        <f t="shared" si="495"/>
        <v>0</v>
      </c>
      <c r="AN318" s="719">
        <f t="shared" si="495"/>
        <v>0</v>
      </c>
      <c r="AO318" s="719">
        <f t="shared" si="495"/>
        <v>0</v>
      </c>
      <c r="AP318" s="719">
        <f t="shared" si="495"/>
        <v>0</v>
      </c>
      <c r="AQ318" s="719">
        <f t="shared" si="495"/>
        <v>0</v>
      </c>
      <c r="AR318" s="719">
        <f t="shared" si="495"/>
        <v>0</v>
      </c>
      <c r="AS318" s="719">
        <f t="shared" si="495"/>
        <v>0</v>
      </c>
      <c r="AT318" s="719">
        <f t="shared" si="495"/>
        <v>0</v>
      </c>
      <c r="AU318" s="719">
        <f t="shared" si="495"/>
        <v>0</v>
      </c>
      <c r="AV318" s="719">
        <f>SUM(AB318:AU318)</f>
        <v>0</v>
      </c>
      <c r="AW318" s="719"/>
      <c r="AX318" s="719"/>
      <c r="AY318" s="719"/>
      <c r="AZ318" s="719"/>
      <c r="BA318" s="719"/>
      <c r="BB318" s="719"/>
      <c r="BC318" s="719"/>
      <c r="BD318" s="719"/>
      <c r="BE318" s="719"/>
      <c r="BF318" s="719"/>
      <c r="BG318" s="719"/>
      <c r="BH318" s="719"/>
      <c r="BI318" s="719"/>
      <c r="BJ318" s="719"/>
      <c r="BK318" s="719"/>
      <c r="BL318" s="719"/>
      <c r="BM318" s="719"/>
      <c r="BN318" s="719"/>
      <c r="BO318" s="719"/>
      <c r="BP318" s="719"/>
      <c r="BQ318" s="719"/>
    </row>
    <row r="319" spans="1:69" s="399" customFormat="1" ht="12.75">
      <c r="A319" s="1371">
        <v>1825</v>
      </c>
      <c r="B319" s="423" t="s">
        <v>39</v>
      </c>
      <c r="C319" s="1348">
        <f>'I4 BO ASSETS'!L35</f>
        <v>0</v>
      </c>
      <c r="D319" s="719">
        <f t="shared" si="456"/>
        <v>0</v>
      </c>
      <c r="E319" s="719">
        <f t="shared" si="456"/>
        <v>0</v>
      </c>
      <c r="F319" s="719">
        <f t="shared" si="461"/>
        <v>0</v>
      </c>
      <c r="G319" s="719">
        <f t="shared" ref="G319:G338" si="496">$D319*G607</f>
        <v>0</v>
      </c>
      <c r="H319" s="719">
        <f t="shared" ref="H319:Z319" si="497">$D319*H607</f>
        <v>0</v>
      </c>
      <c r="I319" s="719">
        <f t="shared" si="497"/>
        <v>0</v>
      </c>
      <c r="J319" s="719">
        <f t="shared" si="497"/>
        <v>0</v>
      </c>
      <c r="K319" s="719">
        <f t="shared" si="497"/>
        <v>0</v>
      </c>
      <c r="L319" s="719">
        <f t="shared" si="497"/>
        <v>0</v>
      </c>
      <c r="M319" s="719">
        <f t="shared" si="497"/>
        <v>0</v>
      </c>
      <c r="N319" s="719">
        <f t="shared" si="497"/>
        <v>0</v>
      </c>
      <c r="O319" s="719">
        <f t="shared" si="497"/>
        <v>0</v>
      </c>
      <c r="P319" s="719">
        <f t="shared" si="497"/>
        <v>0</v>
      </c>
      <c r="Q319" s="719">
        <f t="shared" si="497"/>
        <v>0</v>
      </c>
      <c r="R319" s="719">
        <f t="shared" si="497"/>
        <v>0</v>
      </c>
      <c r="S319" s="719">
        <f t="shared" si="497"/>
        <v>0</v>
      </c>
      <c r="T319" s="719">
        <f t="shared" si="497"/>
        <v>0</v>
      </c>
      <c r="U319" s="719">
        <f t="shared" si="497"/>
        <v>0</v>
      </c>
      <c r="V319" s="719">
        <f t="shared" si="497"/>
        <v>0</v>
      </c>
      <c r="W319" s="719">
        <f t="shared" si="497"/>
        <v>0</v>
      </c>
      <c r="X319" s="719">
        <f t="shared" si="497"/>
        <v>0</v>
      </c>
      <c r="Y319" s="719">
        <f t="shared" si="497"/>
        <v>0</v>
      </c>
      <c r="Z319" s="719">
        <f t="shared" si="497"/>
        <v>0</v>
      </c>
      <c r="AA319" s="719">
        <f t="shared" si="463"/>
        <v>0</v>
      </c>
      <c r="AB319" s="719">
        <f t="shared" ref="AB319:AB338" si="498">$E319*AB607</f>
        <v>0</v>
      </c>
      <c r="AC319" s="719">
        <f t="shared" ref="AC319:AU319" si="499">$E319*AC607</f>
        <v>0</v>
      </c>
      <c r="AD319" s="719">
        <f t="shared" si="499"/>
        <v>0</v>
      </c>
      <c r="AE319" s="719">
        <f t="shared" si="499"/>
        <v>0</v>
      </c>
      <c r="AF319" s="719">
        <f t="shared" si="499"/>
        <v>0</v>
      </c>
      <c r="AG319" s="719">
        <f t="shared" si="499"/>
        <v>0</v>
      </c>
      <c r="AH319" s="719">
        <f t="shared" si="499"/>
        <v>0</v>
      </c>
      <c r="AI319" s="719">
        <f t="shared" si="499"/>
        <v>0</v>
      </c>
      <c r="AJ319" s="719">
        <f t="shared" si="499"/>
        <v>0</v>
      </c>
      <c r="AK319" s="719">
        <f t="shared" si="499"/>
        <v>0</v>
      </c>
      <c r="AL319" s="719">
        <f t="shared" si="499"/>
        <v>0</v>
      </c>
      <c r="AM319" s="719">
        <f t="shared" si="499"/>
        <v>0</v>
      </c>
      <c r="AN319" s="719">
        <f t="shared" si="499"/>
        <v>0</v>
      </c>
      <c r="AO319" s="719">
        <f t="shared" si="499"/>
        <v>0</v>
      </c>
      <c r="AP319" s="719">
        <f t="shared" si="499"/>
        <v>0</v>
      </c>
      <c r="AQ319" s="719">
        <f t="shared" si="499"/>
        <v>0</v>
      </c>
      <c r="AR319" s="719">
        <f t="shared" si="499"/>
        <v>0</v>
      </c>
      <c r="AS319" s="719">
        <f t="shared" si="499"/>
        <v>0</v>
      </c>
      <c r="AT319" s="719">
        <f t="shared" si="499"/>
        <v>0</v>
      </c>
      <c r="AU319" s="719">
        <f t="shared" si="499"/>
        <v>0</v>
      </c>
      <c r="AV319" s="719">
        <f t="shared" si="465"/>
        <v>0</v>
      </c>
      <c r="AW319" s="719"/>
      <c r="AX319" s="719"/>
      <c r="AY319" s="719"/>
      <c r="AZ319" s="719"/>
      <c r="BA319" s="719"/>
      <c r="BB319" s="719"/>
      <c r="BC319" s="719"/>
      <c r="BD319" s="719"/>
      <c r="BE319" s="719"/>
      <c r="BF319" s="719"/>
      <c r="BG319" s="719"/>
      <c r="BH319" s="719"/>
      <c r="BI319" s="719"/>
      <c r="BJ319" s="719"/>
      <c r="BK319" s="719"/>
      <c r="BL319" s="719"/>
      <c r="BM319" s="719"/>
      <c r="BN319" s="719"/>
      <c r="BO319" s="719"/>
      <c r="BP319" s="719"/>
      <c r="BQ319" s="719"/>
    </row>
    <row r="320" spans="1:69" s="399" customFormat="1" ht="12.75">
      <c r="A320" s="1371" t="s">
        <v>1265</v>
      </c>
      <c r="B320" s="423" t="s">
        <v>1032</v>
      </c>
      <c r="C320" s="1348">
        <f>'I4 BO ASSETS'!L36</f>
        <v>0</v>
      </c>
      <c r="D320" s="719">
        <f t="shared" si="456"/>
        <v>0</v>
      </c>
      <c r="E320" s="719">
        <f t="shared" si="456"/>
        <v>0</v>
      </c>
      <c r="F320" s="719">
        <f t="shared" si="461"/>
        <v>0</v>
      </c>
      <c r="G320" s="719">
        <f t="shared" si="496"/>
        <v>0</v>
      </c>
      <c r="H320" s="719">
        <f t="shared" ref="H320:Z320" si="500">$D320*H608</f>
        <v>0</v>
      </c>
      <c r="I320" s="719">
        <f t="shared" si="500"/>
        <v>0</v>
      </c>
      <c r="J320" s="719">
        <f t="shared" si="500"/>
        <v>0</v>
      </c>
      <c r="K320" s="719">
        <f t="shared" si="500"/>
        <v>0</v>
      </c>
      <c r="L320" s="719">
        <f t="shared" si="500"/>
        <v>0</v>
      </c>
      <c r="M320" s="719">
        <f t="shared" si="500"/>
        <v>0</v>
      </c>
      <c r="N320" s="719">
        <f t="shared" si="500"/>
        <v>0</v>
      </c>
      <c r="O320" s="719">
        <f t="shared" si="500"/>
        <v>0</v>
      </c>
      <c r="P320" s="719">
        <f t="shared" si="500"/>
        <v>0</v>
      </c>
      <c r="Q320" s="719">
        <f t="shared" si="500"/>
        <v>0</v>
      </c>
      <c r="R320" s="719">
        <f t="shared" si="500"/>
        <v>0</v>
      </c>
      <c r="S320" s="719">
        <f t="shared" si="500"/>
        <v>0</v>
      </c>
      <c r="T320" s="719">
        <f t="shared" si="500"/>
        <v>0</v>
      </c>
      <c r="U320" s="719">
        <f t="shared" si="500"/>
        <v>0</v>
      </c>
      <c r="V320" s="719">
        <f t="shared" si="500"/>
        <v>0</v>
      </c>
      <c r="W320" s="719">
        <f t="shared" si="500"/>
        <v>0</v>
      </c>
      <c r="X320" s="719">
        <f t="shared" si="500"/>
        <v>0</v>
      </c>
      <c r="Y320" s="719">
        <f t="shared" si="500"/>
        <v>0</v>
      </c>
      <c r="Z320" s="719">
        <f t="shared" si="500"/>
        <v>0</v>
      </c>
      <c r="AA320" s="719">
        <f t="shared" si="463"/>
        <v>0</v>
      </c>
      <c r="AB320" s="719">
        <f t="shared" si="498"/>
        <v>0</v>
      </c>
      <c r="AC320" s="719">
        <f t="shared" ref="AC320:AU320" si="501">$E320*AC608</f>
        <v>0</v>
      </c>
      <c r="AD320" s="719">
        <f t="shared" si="501"/>
        <v>0</v>
      </c>
      <c r="AE320" s="719">
        <f t="shared" si="501"/>
        <v>0</v>
      </c>
      <c r="AF320" s="719">
        <f t="shared" si="501"/>
        <v>0</v>
      </c>
      <c r="AG320" s="719">
        <f t="shared" si="501"/>
        <v>0</v>
      </c>
      <c r="AH320" s="719">
        <f t="shared" si="501"/>
        <v>0</v>
      </c>
      <c r="AI320" s="719">
        <f t="shared" si="501"/>
        <v>0</v>
      </c>
      <c r="AJ320" s="719">
        <f t="shared" si="501"/>
        <v>0</v>
      </c>
      <c r="AK320" s="719">
        <f t="shared" si="501"/>
        <v>0</v>
      </c>
      <c r="AL320" s="719">
        <f t="shared" si="501"/>
        <v>0</v>
      </c>
      <c r="AM320" s="719">
        <f t="shared" si="501"/>
        <v>0</v>
      </c>
      <c r="AN320" s="719">
        <f t="shared" si="501"/>
        <v>0</v>
      </c>
      <c r="AO320" s="719">
        <f t="shared" si="501"/>
        <v>0</v>
      </c>
      <c r="AP320" s="719">
        <f t="shared" si="501"/>
        <v>0</v>
      </c>
      <c r="AQ320" s="719">
        <f t="shared" si="501"/>
        <v>0</v>
      </c>
      <c r="AR320" s="719">
        <f t="shared" si="501"/>
        <v>0</v>
      </c>
      <c r="AS320" s="719">
        <f t="shared" si="501"/>
        <v>0</v>
      </c>
      <c r="AT320" s="719">
        <f t="shared" si="501"/>
        <v>0</v>
      </c>
      <c r="AU320" s="719">
        <f t="shared" si="501"/>
        <v>0</v>
      </c>
      <c r="AV320" s="719">
        <f t="shared" si="465"/>
        <v>0</v>
      </c>
      <c r="AW320" s="719"/>
      <c r="AX320" s="719"/>
      <c r="AY320" s="719"/>
      <c r="AZ320" s="719"/>
      <c r="BA320" s="719"/>
      <c r="BB320" s="719"/>
      <c r="BC320" s="719"/>
      <c r="BD320" s="719"/>
      <c r="BE320" s="719"/>
      <c r="BF320" s="719"/>
      <c r="BG320" s="719"/>
      <c r="BH320" s="719"/>
      <c r="BI320" s="719"/>
      <c r="BJ320" s="719"/>
      <c r="BK320" s="719"/>
      <c r="BL320" s="719"/>
      <c r="BM320" s="719"/>
      <c r="BN320" s="719"/>
      <c r="BO320" s="719"/>
      <c r="BP320" s="719"/>
      <c r="BQ320" s="719"/>
    </row>
    <row r="321" spans="1:69" s="399" customFormat="1" ht="12.75">
      <c r="A321" s="1371" t="s">
        <v>1266</v>
      </c>
      <c r="B321" s="423" t="s">
        <v>1033</v>
      </c>
      <c r="C321" s="1348">
        <f>'I4 BO ASSETS'!L37</f>
        <v>0</v>
      </c>
      <c r="D321" s="719">
        <f t="shared" ref="D321:E340" si="502">$C321*D609</f>
        <v>0</v>
      </c>
      <c r="E321" s="719">
        <f t="shared" si="502"/>
        <v>0</v>
      </c>
      <c r="F321" s="719">
        <f t="shared" si="461"/>
        <v>0</v>
      </c>
      <c r="G321" s="719">
        <f t="shared" si="496"/>
        <v>0</v>
      </c>
      <c r="H321" s="719">
        <f t="shared" ref="H321:Z321" si="503">$D321*H609</f>
        <v>0</v>
      </c>
      <c r="I321" s="719">
        <f t="shared" si="503"/>
        <v>0</v>
      </c>
      <c r="J321" s="719">
        <f t="shared" si="503"/>
        <v>0</v>
      </c>
      <c r="K321" s="719">
        <f t="shared" si="503"/>
        <v>0</v>
      </c>
      <c r="L321" s="719">
        <f t="shared" si="503"/>
        <v>0</v>
      </c>
      <c r="M321" s="719">
        <f t="shared" si="503"/>
        <v>0</v>
      </c>
      <c r="N321" s="719">
        <f t="shared" si="503"/>
        <v>0</v>
      </c>
      <c r="O321" s="719">
        <f t="shared" si="503"/>
        <v>0</v>
      </c>
      <c r="P321" s="719">
        <f t="shared" si="503"/>
        <v>0</v>
      </c>
      <c r="Q321" s="719">
        <f t="shared" si="503"/>
        <v>0</v>
      </c>
      <c r="R321" s="719">
        <f t="shared" si="503"/>
        <v>0</v>
      </c>
      <c r="S321" s="719">
        <f t="shared" si="503"/>
        <v>0</v>
      </c>
      <c r="T321" s="719">
        <f t="shared" si="503"/>
        <v>0</v>
      </c>
      <c r="U321" s="719">
        <f t="shared" si="503"/>
        <v>0</v>
      </c>
      <c r="V321" s="719">
        <f t="shared" si="503"/>
        <v>0</v>
      </c>
      <c r="W321" s="719">
        <f t="shared" si="503"/>
        <v>0</v>
      </c>
      <c r="X321" s="719">
        <f t="shared" si="503"/>
        <v>0</v>
      </c>
      <c r="Y321" s="719">
        <f t="shared" si="503"/>
        <v>0</v>
      </c>
      <c r="Z321" s="719">
        <f t="shared" si="503"/>
        <v>0</v>
      </c>
      <c r="AA321" s="719">
        <f t="shared" si="463"/>
        <v>0</v>
      </c>
      <c r="AB321" s="719">
        <f t="shared" si="498"/>
        <v>0</v>
      </c>
      <c r="AC321" s="719">
        <f t="shared" ref="AC321:AU321" si="504">$E321*AC609</f>
        <v>0</v>
      </c>
      <c r="AD321" s="719">
        <f t="shared" si="504"/>
        <v>0</v>
      </c>
      <c r="AE321" s="719">
        <f t="shared" si="504"/>
        <v>0</v>
      </c>
      <c r="AF321" s="719">
        <f t="shared" si="504"/>
        <v>0</v>
      </c>
      <c r="AG321" s="719">
        <f t="shared" si="504"/>
        <v>0</v>
      </c>
      <c r="AH321" s="719">
        <f t="shared" si="504"/>
        <v>0</v>
      </c>
      <c r="AI321" s="719">
        <f t="shared" si="504"/>
        <v>0</v>
      </c>
      <c r="AJ321" s="719">
        <f t="shared" si="504"/>
        <v>0</v>
      </c>
      <c r="AK321" s="719">
        <f t="shared" si="504"/>
        <v>0</v>
      </c>
      <c r="AL321" s="719">
        <f t="shared" si="504"/>
        <v>0</v>
      </c>
      <c r="AM321" s="719">
        <f t="shared" si="504"/>
        <v>0</v>
      </c>
      <c r="AN321" s="719">
        <f t="shared" si="504"/>
        <v>0</v>
      </c>
      <c r="AO321" s="719">
        <f t="shared" si="504"/>
        <v>0</v>
      </c>
      <c r="AP321" s="719">
        <f t="shared" si="504"/>
        <v>0</v>
      </c>
      <c r="AQ321" s="719">
        <f t="shared" si="504"/>
        <v>0</v>
      </c>
      <c r="AR321" s="719">
        <f t="shared" si="504"/>
        <v>0</v>
      </c>
      <c r="AS321" s="719">
        <f t="shared" si="504"/>
        <v>0</v>
      </c>
      <c r="AT321" s="719">
        <f t="shared" si="504"/>
        <v>0</v>
      </c>
      <c r="AU321" s="719">
        <f t="shared" si="504"/>
        <v>0</v>
      </c>
      <c r="AV321" s="719">
        <f t="shared" si="465"/>
        <v>0</v>
      </c>
      <c r="AW321" s="719"/>
      <c r="AX321" s="719"/>
      <c r="AY321" s="719"/>
      <c r="AZ321" s="719"/>
      <c r="BA321" s="719"/>
      <c r="BB321" s="719"/>
      <c r="BC321" s="719"/>
      <c r="BD321" s="719"/>
      <c r="BE321" s="719"/>
      <c r="BF321" s="719"/>
      <c r="BG321" s="719"/>
      <c r="BH321" s="719"/>
      <c r="BI321" s="719"/>
      <c r="BJ321" s="719"/>
      <c r="BK321" s="719"/>
      <c r="BL321" s="719"/>
      <c r="BM321" s="719"/>
      <c r="BN321" s="719"/>
      <c r="BO321" s="719"/>
      <c r="BP321" s="719"/>
      <c r="BQ321" s="719"/>
    </row>
    <row r="322" spans="1:69" s="399" customFormat="1" ht="12.75">
      <c r="A322" s="1371">
        <v>1830</v>
      </c>
      <c r="B322" s="423" t="s">
        <v>40</v>
      </c>
      <c r="C322" s="1348">
        <f>'I4 BO ASSETS'!L38</f>
        <v>0</v>
      </c>
      <c r="D322" s="719">
        <f t="shared" si="502"/>
        <v>0</v>
      </c>
      <c r="E322" s="719">
        <f t="shared" si="502"/>
        <v>0</v>
      </c>
      <c r="F322" s="719">
        <f t="shared" si="461"/>
        <v>0</v>
      </c>
      <c r="G322" s="719">
        <f t="shared" si="496"/>
        <v>0</v>
      </c>
      <c r="H322" s="719">
        <f t="shared" ref="H322:Z322" si="505">$D322*H610</f>
        <v>0</v>
      </c>
      <c r="I322" s="719">
        <f t="shared" si="505"/>
        <v>0</v>
      </c>
      <c r="J322" s="719">
        <f t="shared" si="505"/>
        <v>0</v>
      </c>
      <c r="K322" s="719">
        <f t="shared" si="505"/>
        <v>0</v>
      </c>
      <c r="L322" s="719">
        <f t="shared" si="505"/>
        <v>0</v>
      </c>
      <c r="M322" s="719">
        <f t="shared" si="505"/>
        <v>0</v>
      </c>
      <c r="N322" s="719">
        <f t="shared" si="505"/>
        <v>0</v>
      </c>
      <c r="O322" s="719">
        <f t="shared" si="505"/>
        <v>0</v>
      </c>
      <c r="P322" s="719">
        <f t="shared" si="505"/>
        <v>0</v>
      </c>
      <c r="Q322" s="719">
        <f t="shared" si="505"/>
        <v>0</v>
      </c>
      <c r="R322" s="719">
        <f t="shared" si="505"/>
        <v>0</v>
      </c>
      <c r="S322" s="719">
        <f t="shared" si="505"/>
        <v>0</v>
      </c>
      <c r="T322" s="719">
        <f t="shared" si="505"/>
        <v>0</v>
      </c>
      <c r="U322" s="719">
        <f t="shared" si="505"/>
        <v>0</v>
      </c>
      <c r="V322" s="719">
        <f t="shared" si="505"/>
        <v>0</v>
      </c>
      <c r="W322" s="719">
        <f t="shared" si="505"/>
        <v>0</v>
      </c>
      <c r="X322" s="719">
        <f t="shared" si="505"/>
        <v>0</v>
      </c>
      <c r="Y322" s="719">
        <f t="shared" si="505"/>
        <v>0</v>
      </c>
      <c r="Z322" s="719">
        <f t="shared" si="505"/>
        <v>0</v>
      </c>
      <c r="AA322" s="719">
        <f t="shared" si="463"/>
        <v>0</v>
      </c>
      <c r="AB322" s="719">
        <f t="shared" si="498"/>
        <v>0</v>
      </c>
      <c r="AC322" s="719">
        <f t="shared" ref="AC322:AU322" si="506">$E322*AC610</f>
        <v>0</v>
      </c>
      <c r="AD322" s="719">
        <f t="shared" si="506"/>
        <v>0</v>
      </c>
      <c r="AE322" s="719">
        <f t="shared" si="506"/>
        <v>0</v>
      </c>
      <c r="AF322" s="719">
        <f t="shared" si="506"/>
        <v>0</v>
      </c>
      <c r="AG322" s="719">
        <f t="shared" si="506"/>
        <v>0</v>
      </c>
      <c r="AH322" s="719">
        <f t="shared" si="506"/>
        <v>0</v>
      </c>
      <c r="AI322" s="719">
        <f t="shared" si="506"/>
        <v>0</v>
      </c>
      <c r="AJ322" s="719">
        <f t="shared" si="506"/>
        <v>0</v>
      </c>
      <c r="AK322" s="719">
        <f t="shared" si="506"/>
        <v>0</v>
      </c>
      <c r="AL322" s="719">
        <f t="shared" si="506"/>
        <v>0</v>
      </c>
      <c r="AM322" s="719">
        <f t="shared" si="506"/>
        <v>0</v>
      </c>
      <c r="AN322" s="719">
        <f t="shared" si="506"/>
        <v>0</v>
      </c>
      <c r="AO322" s="719">
        <f t="shared" si="506"/>
        <v>0</v>
      </c>
      <c r="AP322" s="719">
        <f t="shared" si="506"/>
        <v>0</v>
      </c>
      <c r="AQ322" s="719">
        <f t="shared" si="506"/>
        <v>0</v>
      </c>
      <c r="AR322" s="719">
        <f t="shared" si="506"/>
        <v>0</v>
      </c>
      <c r="AS322" s="719">
        <f t="shared" si="506"/>
        <v>0</v>
      </c>
      <c r="AT322" s="719">
        <f t="shared" si="506"/>
        <v>0</v>
      </c>
      <c r="AU322" s="719">
        <f t="shared" si="506"/>
        <v>0</v>
      </c>
      <c r="AV322" s="719">
        <f t="shared" si="465"/>
        <v>0</v>
      </c>
      <c r="AW322" s="719"/>
      <c r="AX322" s="719"/>
      <c r="AY322" s="719"/>
      <c r="AZ322" s="719"/>
      <c r="BA322" s="719"/>
      <c r="BB322" s="719"/>
      <c r="BC322" s="719"/>
      <c r="BD322" s="719"/>
      <c r="BE322" s="719"/>
      <c r="BF322" s="719"/>
      <c r="BG322" s="719"/>
      <c r="BH322" s="719"/>
      <c r="BI322" s="719"/>
      <c r="BJ322" s="719"/>
      <c r="BK322" s="719"/>
      <c r="BL322" s="719"/>
      <c r="BM322" s="719"/>
      <c r="BN322" s="719"/>
      <c r="BO322" s="719"/>
      <c r="BP322" s="719"/>
      <c r="BQ322" s="719"/>
    </row>
    <row r="323" spans="1:69" s="399" customFormat="1" ht="25.5">
      <c r="A323" s="1371" t="s">
        <v>1267</v>
      </c>
      <c r="B323" s="423" t="s">
        <v>1034</v>
      </c>
      <c r="C323" s="1348">
        <f>'I4 BO ASSETS'!L39</f>
        <v>0</v>
      </c>
      <c r="D323" s="719">
        <f t="shared" si="502"/>
        <v>0</v>
      </c>
      <c r="E323" s="719">
        <f t="shared" si="502"/>
        <v>0</v>
      </c>
      <c r="F323" s="719">
        <f t="shared" si="461"/>
        <v>0</v>
      </c>
      <c r="G323" s="719">
        <f t="shared" si="496"/>
        <v>0</v>
      </c>
      <c r="H323" s="719">
        <f t="shared" ref="H323:Z323" si="507">$D323*H611</f>
        <v>0</v>
      </c>
      <c r="I323" s="719">
        <f t="shared" si="507"/>
        <v>0</v>
      </c>
      <c r="J323" s="719">
        <f t="shared" si="507"/>
        <v>0</v>
      </c>
      <c r="K323" s="719">
        <f t="shared" si="507"/>
        <v>0</v>
      </c>
      <c r="L323" s="719">
        <f t="shared" si="507"/>
        <v>0</v>
      </c>
      <c r="M323" s="719">
        <f t="shared" si="507"/>
        <v>0</v>
      </c>
      <c r="N323" s="719">
        <f t="shared" si="507"/>
        <v>0</v>
      </c>
      <c r="O323" s="719">
        <f t="shared" si="507"/>
        <v>0</v>
      </c>
      <c r="P323" s="719">
        <f t="shared" si="507"/>
        <v>0</v>
      </c>
      <c r="Q323" s="719">
        <f t="shared" si="507"/>
        <v>0</v>
      </c>
      <c r="R323" s="719">
        <f t="shared" si="507"/>
        <v>0</v>
      </c>
      <c r="S323" s="719">
        <f t="shared" si="507"/>
        <v>0</v>
      </c>
      <c r="T323" s="719">
        <f t="shared" si="507"/>
        <v>0</v>
      </c>
      <c r="U323" s="719">
        <f t="shared" si="507"/>
        <v>0</v>
      </c>
      <c r="V323" s="719">
        <f t="shared" si="507"/>
        <v>0</v>
      </c>
      <c r="W323" s="719">
        <f t="shared" si="507"/>
        <v>0</v>
      </c>
      <c r="X323" s="719">
        <f t="shared" si="507"/>
        <v>0</v>
      </c>
      <c r="Y323" s="719">
        <f t="shared" si="507"/>
        <v>0</v>
      </c>
      <c r="Z323" s="719">
        <f t="shared" si="507"/>
        <v>0</v>
      </c>
      <c r="AA323" s="719">
        <f t="shared" si="463"/>
        <v>0</v>
      </c>
      <c r="AB323" s="719">
        <f t="shared" si="498"/>
        <v>0</v>
      </c>
      <c r="AC323" s="719">
        <f t="shared" ref="AC323:AU323" si="508">$E323*AC611</f>
        <v>0</v>
      </c>
      <c r="AD323" s="719">
        <f t="shared" si="508"/>
        <v>0</v>
      </c>
      <c r="AE323" s="719">
        <f t="shared" si="508"/>
        <v>0</v>
      </c>
      <c r="AF323" s="719">
        <f t="shared" si="508"/>
        <v>0</v>
      </c>
      <c r="AG323" s="719">
        <f t="shared" si="508"/>
        <v>0</v>
      </c>
      <c r="AH323" s="719">
        <f t="shared" si="508"/>
        <v>0</v>
      </c>
      <c r="AI323" s="719">
        <f t="shared" si="508"/>
        <v>0</v>
      </c>
      <c r="AJ323" s="719">
        <f t="shared" si="508"/>
        <v>0</v>
      </c>
      <c r="AK323" s="719">
        <f t="shared" si="508"/>
        <v>0</v>
      </c>
      <c r="AL323" s="719">
        <f t="shared" si="508"/>
        <v>0</v>
      </c>
      <c r="AM323" s="719">
        <f t="shared" si="508"/>
        <v>0</v>
      </c>
      <c r="AN323" s="719">
        <f t="shared" si="508"/>
        <v>0</v>
      </c>
      <c r="AO323" s="719">
        <f t="shared" si="508"/>
        <v>0</v>
      </c>
      <c r="AP323" s="719">
        <f t="shared" si="508"/>
        <v>0</v>
      </c>
      <c r="AQ323" s="719">
        <f t="shared" si="508"/>
        <v>0</v>
      </c>
      <c r="AR323" s="719">
        <f t="shared" si="508"/>
        <v>0</v>
      </c>
      <c r="AS323" s="719">
        <f t="shared" si="508"/>
        <v>0</v>
      </c>
      <c r="AT323" s="719">
        <f t="shared" si="508"/>
        <v>0</v>
      </c>
      <c r="AU323" s="719">
        <f t="shared" si="508"/>
        <v>0</v>
      </c>
      <c r="AV323" s="719">
        <f t="shared" si="465"/>
        <v>0</v>
      </c>
      <c r="AW323" s="719"/>
      <c r="AX323" s="719"/>
      <c r="AY323" s="719"/>
      <c r="AZ323" s="719"/>
      <c r="BA323" s="719"/>
      <c r="BB323" s="719"/>
      <c r="BC323" s="719"/>
      <c r="BD323" s="719"/>
      <c r="BE323" s="719"/>
      <c r="BF323" s="719"/>
      <c r="BG323" s="719"/>
      <c r="BH323" s="719"/>
      <c r="BI323" s="719"/>
      <c r="BJ323" s="719"/>
      <c r="BK323" s="719"/>
      <c r="BL323" s="719"/>
      <c r="BM323" s="719"/>
      <c r="BN323" s="719"/>
      <c r="BO323" s="719"/>
      <c r="BP323" s="719"/>
      <c r="BQ323" s="719"/>
    </row>
    <row r="324" spans="1:69" s="399" customFormat="1" ht="12.75">
      <c r="A324" s="1371" t="s">
        <v>1268</v>
      </c>
      <c r="B324" s="423" t="s">
        <v>1035</v>
      </c>
      <c r="C324" s="1348">
        <f>'I4 BO ASSETS'!L40</f>
        <v>0</v>
      </c>
      <c r="D324" s="719">
        <f t="shared" si="502"/>
        <v>0</v>
      </c>
      <c r="E324" s="719">
        <f t="shared" si="502"/>
        <v>0</v>
      </c>
      <c r="F324" s="719">
        <f t="shared" si="461"/>
        <v>0</v>
      </c>
      <c r="G324" s="719">
        <f t="shared" si="496"/>
        <v>0</v>
      </c>
      <c r="H324" s="719">
        <f t="shared" ref="H324:Z324" si="509">$D324*H612</f>
        <v>0</v>
      </c>
      <c r="I324" s="719">
        <f t="shared" si="509"/>
        <v>0</v>
      </c>
      <c r="J324" s="719">
        <f t="shared" si="509"/>
        <v>0</v>
      </c>
      <c r="K324" s="719">
        <f t="shared" si="509"/>
        <v>0</v>
      </c>
      <c r="L324" s="719">
        <f t="shared" si="509"/>
        <v>0</v>
      </c>
      <c r="M324" s="719">
        <f t="shared" si="509"/>
        <v>0</v>
      </c>
      <c r="N324" s="719">
        <f t="shared" si="509"/>
        <v>0</v>
      </c>
      <c r="O324" s="719">
        <f t="shared" si="509"/>
        <v>0</v>
      </c>
      <c r="P324" s="719">
        <f t="shared" si="509"/>
        <v>0</v>
      </c>
      <c r="Q324" s="719">
        <f t="shared" si="509"/>
        <v>0</v>
      </c>
      <c r="R324" s="719">
        <f t="shared" si="509"/>
        <v>0</v>
      </c>
      <c r="S324" s="719">
        <f t="shared" si="509"/>
        <v>0</v>
      </c>
      <c r="T324" s="719">
        <f t="shared" si="509"/>
        <v>0</v>
      </c>
      <c r="U324" s="719">
        <f t="shared" si="509"/>
        <v>0</v>
      </c>
      <c r="V324" s="719">
        <f t="shared" si="509"/>
        <v>0</v>
      </c>
      <c r="W324" s="719">
        <f t="shared" si="509"/>
        <v>0</v>
      </c>
      <c r="X324" s="719">
        <f t="shared" si="509"/>
        <v>0</v>
      </c>
      <c r="Y324" s="719">
        <f t="shared" si="509"/>
        <v>0</v>
      </c>
      <c r="Z324" s="719">
        <f t="shared" si="509"/>
        <v>0</v>
      </c>
      <c r="AA324" s="719">
        <f t="shared" si="463"/>
        <v>0</v>
      </c>
      <c r="AB324" s="719">
        <f t="shared" si="498"/>
        <v>0</v>
      </c>
      <c r="AC324" s="719">
        <f t="shared" ref="AC324:AU324" si="510">$E324*AC612</f>
        <v>0</v>
      </c>
      <c r="AD324" s="719">
        <f t="shared" si="510"/>
        <v>0</v>
      </c>
      <c r="AE324" s="719">
        <f t="shared" si="510"/>
        <v>0</v>
      </c>
      <c r="AF324" s="719">
        <f t="shared" si="510"/>
        <v>0</v>
      </c>
      <c r="AG324" s="719">
        <f t="shared" si="510"/>
        <v>0</v>
      </c>
      <c r="AH324" s="719">
        <f t="shared" si="510"/>
        <v>0</v>
      </c>
      <c r="AI324" s="719">
        <f t="shared" si="510"/>
        <v>0</v>
      </c>
      <c r="AJ324" s="719">
        <f t="shared" si="510"/>
        <v>0</v>
      </c>
      <c r="AK324" s="719">
        <f t="shared" si="510"/>
        <v>0</v>
      </c>
      <c r="AL324" s="719">
        <f t="shared" si="510"/>
        <v>0</v>
      </c>
      <c r="AM324" s="719">
        <f t="shared" si="510"/>
        <v>0</v>
      </c>
      <c r="AN324" s="719">
        <f t="shared" si="510"/>
        <v>0</v>
      </c>
      <c r="AO324" s="719">
        <f t="shared" si="510"/>
        <v>0</v>
      </c>
      <c r="AP324" s="719">
        <f t="shared" si="510"/>
        <v>0</v>
      </c>
      <c r="AQ324" s="719">
        <f t="shared" si="510"/>
        <v>0</v>
      </c>
      <c r="AR324" s="719">
        <f t="shared" si="510"/>
        <v>0</v>
      </c>
      <c r="AS324" s="719">
        <f t="shared" si="510"/>
        <v>0</v>
      </c>
      <c r="AT324" s="719">
        <f t="shared" si="510"/>
        <v>0</v>
      </c>
      <c r="AU324" s="719">
        <f t="shared" si="510"/>
        <v>0</v>
      </c>
      <c r="AV324" s="719">
        <f t="shared" si="465"/>
        <v>0</v>
      </c>
      <c r="AW324" s="719"/>
      <c r="AX324" s="719"/>
      <c r="AY324" s="719"/>
      <c r="AZ324" s="719"/>
      <c r="BA324" s="719"/>
      <c r="BB324" s="719"/>
      <c r="BC324" s="719"/>
      <c r="BD324" s="719"/>
      <c r="BE324" s="719"/>
      <c r="BF324" s="719"/>
      <c r="BG324" s="719"/>
      <c r="BH324" s="719"/>
      <c r="BI324" s="719"/>
      <c r="BJ324" s="719"/>
      <c r="BK324" s="719"/>
      <c r="BL324" s="719"/>
      <c r="BM324" s="719"/>
      <c r="BN324" s="719"/>
      <c r="BO324" s="719"/>
      <c r="BP324" s="719"/>
      <c r="BQ324" s="719"/>
    </row>
    <row r="325" spans="1:69" s="399" customFormat="1" ht="12.75">
      <c r="A325" s="1371" t="s">
        <v>1269</v>
      </c>
      <c r="B325" s="423" t="s">
        <v>1059</v>
      </c>
      <c r="C325" s="1348">
        <f>'I4 BO ASSETS'!L41</f>
        <v>0</v>
      </c>
      <c r="D325" s="719">
        <f t="shared" si="502"/>
        <v>0</v>
      </c>
      <c r="E325" s="719">
        <f t="shared" si="502"/>
        <v>0</v>
      </c>
      <c r="F325" s="719">
        <f t="shared" si="461"/>
        <v>0</v>
      </c>
      <c r="G325" s="719">
        <f t="shared" si="496"/>
        <v>0</v>
      </c>
      <c r="H325" s="719">
        <f t="shared" ref="H325:Z325" si="511">$D325*H613</f>
        <v>0</v>
      </c>
      <c r="I325" s="719">
        <f t="shared" si="511"/>
        <v>0</v>
      </c>
      <c r="J325" s="719">
        <f t="shared" si="511"/>
        <v>0</v>
      </c>
      <c r="K325" s="719">
        <f t="shared" si="511"/>
        <v>0</v>
      </c>
      <c r="L325" s="719">
        <f t="shared" si="511"/>
        <v>0</v>
      </c>
      <c r="M325" s="719">
        <f t="shared" si="511"/>
        <v>0</v>
      </c>
      <c r="N325" s="719">
        <f t="shared" si="511"/>
        <v>0</v>
      </c>
      <c r="O325" s="719">
        <f t="shared" si="511"/>
        <v>0</v>
      </c>
      <c r="P325" s="719">
        <f t="shared" si="511"/>
        <v>0</v>
      </c>
      <c r="Q325" s="719">
        <f t="shared" si="511"/>
        <v>0</v>
      </c>
      <c r="R325" s="719">
        <f t="shared" si="511"/>
        <v>0</v>
      </c>
      <c r="S325" s="719">
        <f t="shared" si="511"/>
        <v>0</v>
      </c>
      <c r="T325" s="719">
        <f t="shared" si="511"/>
        <v>0</v>
      </c>
      <c r="U325" s="719">
        <f t="shared" si="511"/>
        <v>0</v>
      </c>
      <c r="V325" s="719">
        <f t="shared" si="511"/>
        <v>0</v>
      </c>
      <c r="W325" s="719">
        <f t="shared" si="511"/>
        <v>0</v>
      </c>
      <c r="X325" s="719">
        <f t="shared" si="511"/>
        <v>0</v>
      </c>
      <c r="Y325" s="719">
        <f t="shared" si="511"/>
        <v>0</v>
      </c>
      <c r="Z325" s="719">
        <f t="shared" si="511"/>
        <v>0</v>
      </c>
      <c r="AA325" s="719">
        <f t="shared" si="463"/>
        <v>0</v>
      </c>
      <c r="AB325" s="719">
        <f t="shared" si="498"/>
        <v>0</v>
      </c>
      <c r="AC325" s="719">
        <f t="shared" ref="AC325:AU325" si="512">$E325*AC613</f>
        <v>0</v>
      </c>
      <c r="AD325" s="719">
        <f t="shared" si="512"/>
        <v>0</v>
      </c>
      <c r="AE325" s="719">
        <f t="shared" si="512"/>
        <v>0</v>
      </c>
      <c r="AF325" s="719">
        <f t="shared" si="512"/>
        <v>0</v>
      </c>
      <c r="AG325" s="719">
        <f t="shared" si="512"/>
        <v>0</v>
      </c>
      <c r="AH325" s="719">
        <f t="shared" si="512"/>
        <v>0</v>
      </c>
      <c r="AI325" s="719">
        <f t="shared" si="512"/>
        <v>0</v>
      </c>
      <c r="AJ325" s="719">
        <f t="shared" si="512"/>
        <v>0</v>
      </c>
      <c r="AK325" s="719">
        <f t="shared" si="512"/>
        <v>0</v>
      </c>
      <c r="AL325" s="719">
        <f t="shared" si="512"/>
        <v>0</v>
      </c>
      <c r="AM325" s="719">
        <f t="shared" si="512"/>
        <v>0</v>
      </c>
      <c r="AN325" s="719">
        <f t="shared" si="512"/>
        <v>0</v>
      </c>
      <c r="AO325" s="719">
        <f t="shared" si="512"/>
        <v>0</v>
      </c>
      <c r="AP325" s="719">
        <f t="shared" si="512"/>
        <v>0</v>
      </c>
      <c r="AQ325" s="719">
        <f t="shared" si="512"/>
        <v>0</v>
      </c>
      <c r="AR325" s="719">
        <f t="shared" si="512"/>
        <v>0</v>
      </c>
      <c r="AS325" s="719">
        <f t="shared" si="512"/>
        <v>0</v>
      </c>
      <c r="AT325" s="719">
        <f t="shared" si="512"/>
        <v>0</v>
      </c>
      <c r="AU325" s="719">
        <f t="shared" si="512"/>
        <v>0</v>
      </c>
      <c r="AV325" s="719">
        <f t="shared" si="465"/>
        <v>0</v>
      </c>
      <c r="AW325" s="719"/>
      <c r="AX325" s="719"/>
      <c r="AY325" s="719"/>
      <c r="AZ325" s="719"/>
      <c r="BA325" s="719"/>
      <c r="BB325" s="719"/>
      <c r="BC325" s="719"/>
      <c r="BD325" s="719"/>
      <c r="BE325" s="719"/>
      <c r="BF325" s="719"/>
      <c r="BG325" s="719"/>
      <c r="BH325" s="719"/>
      <c r="BI325" s="719"/>
      <c r="BJ325" s="719"/>
      <c r="BK325" s="719"/>
      <c r="BL325" s="719"/>
      <c r="BM325" s="719"/>
      <c r="BN325" s="719"/>
      <c r="BO325" s="719"/>
      <c r="BP325" s="719"/>
      <c r="BQ325" s="719"/>
    </row>
    <row r="326" spans="1:69" s="399" customFormat="1" ht="12.75">
      <c r="A326" s="1371">
        <v>1835</v>
      </c>
      <c r="B326" s="423" t="s">
        <v>26</v>
      </c>
      <c r="C326" s="1348">
        <f>'I4 BO ASSETS'!L42</f>
        <v>0</v>
      </c>
      <c r="D326" s="719">
        <f t="shared" si="502"/>
        <v>0</v>
      </c>
      <c r="E326" s="719">
        <f t="shared" si="502"/>
        <v>0</v>
      </c>
      <c r="F326" s="719">
        <f t="shared" si="461"/>
        <v>0</v>
      </c>
      <c r="G326" s="719">
        <f t="shared" si="496"/>
        <v>0</v>
      </c>
      <c r="H326" s="719">
        <f t="shared" ref="H326:Z326" si="513">$D326*H614</f>
        <v>0</v>
      </c>
      <c r="I326" s="719">
        <f t="shared" si="513"/>
        <v>0</v>
      </c>
      <c r="J326" s="719">
        <f t="shared" si="513"/>
        <v>0</v>
      </c>
      <c r="K326" s="719">
        <f t="shared" si="513"/>
        <v>0</v>
      </c>
      <c r="L326" s="719">
        <f t="shared" si="513"/>
        <v>0</v>
      </c>
      <c r="M326" s="719">
        <f t="shared" si="513"/>
        <v>0</v>
      </c>
      <c r="N326" s="719">
        <f t="shared" si="513"/>
        <v>0</v>
      </c>
      <c r="O326" s="719">
        <f t="shared" si="513"/>
        <v>0</v>
      </c>
      <c r="P326" s="719">
        <f t="shared" si="513"/>
        <v>0</v>
      </c>
      <c r="Q326" s="719">
        <f t="shared" si="513"/>
        <v>0</v>
      </c>
      <c r="R326" s="719">
        <f t="shared" si="513"/>
        <v>0</v>
      </c>
      <c r="S326" s="719">
        <f t="shared" si="513"/>
        <v>0</v>
      </c>
      <c r="T326" s="719">
        <f t="shared" si="513"/>
        <v>0</v>
      </c>
      <c r="U326" s="719">
        <f t="shared" si="513"/>
        <v>0</v>
      </c>
      <c r="V326" s="719">
        <f t="shared" si="513"/>
        <v>0</v>
      </c>
      <c r="W326" s="719">
        <f t="shared" si="513"/>
        <v>0</v>
      </c>
      <c r="X326" s="719">
        <f t="shared" si="513"/>
        <v>0</v>
      </c>
      <c r="Y326" s="719">
        <f t="shared" si="513"/>
        <v>0</v>
      </c>
      <c r="Z326" s="719">
        <f t="shared" si="513"/>
        <v>0</v>
      </c>
      <c r="AA326" s="719">
        <f t="shared" si="463"/>
        <v>0</v>
      </c>
      <c r="AB326" s="719">
        <f t="shared" si="498"/>
        <v>0</v>
      </c>
      <c r="AC326" s="719">
        <f t="shared" ref="AC326:AU326" si="514">$E326*AC614</f>
        <v>0</v>
      </c>
      <c r="AD326" s="719">
        <f t="shared" si="514"/>
        <v>0</v>
      </c>
      <c r="AE326" s="719">
        <f t="shared" si="514"/>
        <v>0</v>
      </c>
      <c r="AF326" s="719">
        <f t="shared" si="514"/>
        <v>0</v>
      </c>
      <c r="AG326" s="719">
        <f t="shared" si="514"/>
        <v>0</v>
      </c>
      <c r="AH326" s="719">
        <f t="shared" si="514"/>
        <v>0</v>
      </c>
      <c r="AI326" s="719">
        <f t="shared" si="514"/>
        <v>0</v>
      </c>
      <c r="AJ326" s="719">
        <f t="shared" si="514"/>
        <v>0</v>
      </c>
      <c r="AK326" s="719">
        <f t="shared" si="514"/>
        <v>0</v>
      </c>
      <c r="AL326" s="719">
        <f t="shared" si="514"/>
        <v>0</v>
      </c>
      <c r="AM326" s="719">
        <f t="shared" si="514"/>
        <v>0</v>
      </c>
      <c r="AN326" s="719">
        <f t="shared" si="514"/>
        <v>0</v>
      </c>
      <c r="AO326" s="719">
        <f t="shared" si="514"/>
        <v>0</v>
      </c>
      <c r="AP326" s="719">
        <f t="shared" si="514"/>
        <v>0</v>
      </c>
      <c r="AQ326" s="719">
        <f t="shared" si="514"/>
        <v>0</v>
      </c>
      <c r="AR326" s="719">
        <f t="shared" si="514"/>
        <v>0</v>
      </c>
      <c r="AS326" s="719">
        <f t="shared" si="514"/>
        <v>0</v>
      </c>
      <c r="AT326" s="719">
        <f t="shared" si="514"/>
        <v>0</v>
      </c>
      <c r="AU326" s="719">
        <f t="shared" si="514"/>
        <v>0</v>
      </c>
      <c r="AV326" s="719">
        <f t="shared" si="465"/>
        <v>0</v>
      </c>
      <c r="AW326" s="719"/>
      <c r="AX326" s="719"/>
      <c r="AY326" s="719"/>
      <c r="AZ326" s="719"/>
      <c r="BA326" s="719"/>
      <c r="BB326" s="719"/>
      <c r="BC326" s="719"/>
      <c r="BD326" s="719"/>
      <c r="BE326" s="719"/>
      <c r="BF326" s="719"/>
      <c r="BG326" s="719"/>
      <c r="BH326" s="719"/>
      <c r="BI326" s="719"/>
      <c r="BJ326" s="719"/>
      <c r="BK326" s="719"/>
      <c r="BL326" s="719"/>
      <c r="BM326" s="719"/>
      <c r="BN326" s="719"/>
      <c r="BO326" s="719"/>
      <c r="BP326" s="719"/>
      <c r="BQ326" s="719"/>
    </row>
    <row r="327" spans="1:69" s="399" customFormat="1" ht="25.5">
      <c r="A327" s="1371" t="s">
        <v>1270</v>
      </c>
      <c r="B327" s="423" t="s">
        <v>1060</v>
      </c>
      <c r="C327" s="1348">
        <f>'I4 BO ASSETS'!L43</f>
        <v>0</v>
      </c>
      <c r="D327" s="719">
        <f t="shared" si="502"/>
        <v>0</v>
      </c>
      <c r="E327" s="719">
        <f t="shared" si="502"/>
        <v>0</v>
      </c>
      <c r="F327" s="719">
        <f t="shared" si="461"/>
        <v>0</v>
      </c>
      <c r="G327" s="719">
        <f t="shared" si="496"/>
        <v>0</v>
      </c>
      <c r="H327" s="719">
        <f t="shared" ref="H327:Z327" si="515">$D327*H615</f>
        <v>0</v>
      </c>
      <c r="I327" s="719">
        <f t="shared" si="515"/>
        <v>0</v>
      </c>
      <c r="J327" s="719">
        <f t="shared" si="515"/>
        <v>0</v>
      </c>
      <c r="K327" s="719">
        <f t="shared" si="515"/>
        <v>0</v>
      </c>
      <c r="L327" s="719">
        <f t="shared" si="515"/>
        <v>0</v>
      </c>
      <c r="M327" s="719">
        <f t="shared" si="515"/>
        <v>0</v>
      </c>
      <c r="N327" s="719">
        <f t="shared" si="515"/>
        <v>0</v>
      </c>
      <c r="O327" s="719">
        <f t="shared" si="515"/>
        <v>0</v>
      </c>
      <c r="P327" s="719">
        <f t="shared" si="515"/>
        <v>0</v>
      </c>
      <c r="Q327" s="719">
        <f t="shared" si="515"/>
        <v>0</v>
      </c>
      <c r="R327" s="719">
        <f t="shared" si="515"/>
        <v>0</v>
      </c>
      <c r="S327" s="719">
        <f t="shared" si="515"/>
        <v>0</v>
      </c>
      <c r="T327" s="719">
        <f t="shared" si="515"/>
        <v>0</v>
      </c>
      <c r="U327" s="719">
        <f t="shared" si="515"/>
        <v>0</v>
      </c>
      <c r="V327" s="719">
        <f t="shared" si="515"/>
        <v>0</v>
      </c>
      <c r="W327" s="719">
        <f t="shared" si="515"/>
        <v>0</v>
      </c>
      <c r="X327" s="719">
        <f t="shared" si="515"/>
        <v>0</v>
      </c>
      <c r="Y327" s="719">
        <f t="shared" si="515"/>
        <v>0</v>
      </c>
      <c r="Z327" s="719">
        <f t="shared" si="515"/>
        <v>0</v>
      </c>
      <c r="AA327" s="719">
        <f t="shared" si="463"/>
        <v>0</v>
      </c>
      <c r="AB327" s="719">
        <f t="shared" si="498"/>
        <v>0</v>
      </c>
      <c r="AC327" s="719">
        <f t="shared" ref="AC327:AU327" si="516">$E327*AC615</f>
        <v>0</v>
      </c>
      <c r="AD327" s="719">
        <f t="shared" si="516"/>
        <v>0</v>
      </c>
      <c r="AE327" s="719">
        <f t="shared" si="516"/>
        <v>0</v>
      </c>
      <c r="AF327" s="719">
        <f t="shared" si="516"/>
        <v>0</v>
      </c>
      <c r="AG327" s="719">
        <f t="shared" si="516"/>
        <v>0</v>
      </c>
      <c r="AH327" s="719">
        <f t="shared" si="516"/>
        <v>0</v>
      </c>
      <c r="AI327" s="719">
        <f t="shared" si="516"/>
        <v>0</v>
      </c>
      <c r="AJ327" s="719">
        <f t="shared" si="516"/>
        <v>0</v>
      </c>
      <c r="AK327" s="719">
        <f t="shared" si="516"/>
        <v>0</v>
      </c>
      <c r="AL327" s="719">
        <f t="shared" si="516"/>
        <v>0</v>
      </c>
      <c r="AM327" s="719">
        <f t="shared" si="516"/>
        <v>0</v>
      </c>
      <c r="AN327" s="719">
        <f t="shared" si="516"/>
        <v>0</v>
      </c>
      <c r="AO327" s="719">
        <f t="shared" si="516"/>
        <v>0</v>
      </c>
      <c r="AP327" s="719">
        <f t="shared" si="516"/>
        <v>0</v>
      </c>
      <c r="AQ327" s="719">
        <f t="shared" si="516"/>
        <v>0</v>
      </c>
      <c r="AR327" s="719">
        <f t="shared" si="516"/>
        <v>0</v>
      </c>
      <c r="AS327" s="719">
        <f t="shared" si="516"/>
        <v>0</v>
      </c>
      <c r="AT327" s="719">
        <f t="shared" si="516"/>
        <v>0</v>
      </c>
      <c r="AU327" s="719">
        <f t="shared" si="516"/>
        <v>0</v>
      </c>
      <c r="AV327" s="719">
        <f t="shared" si="465"/>
        <v>0</v>
      </c>
      <c r="AW327" s="719"/>
      <c r="AX327" s="719"/>
      <c r="AY327" s="719"/>
      <c r="AZ327" s="719"/>
      <c r="BA327" s="719"/>
      <c r="BB327" s="719"/>
      <c r="BC327" s="719"/>
      <c r="BD327" s="719"/>
      <c r="BE327" s="719"/>
      <c r="BF327" s="719"/>
      <c r="BG327" s="719"/>
      <c r="BH327" s="719"/>
      <c r="BI327" s="719"/>
      <c r="BJ327" s="719"/>
      <c r="BK327" s="719"/>
      <c r="BL327" s="719"/>
      <c r="BM327" s="719"/>
      <c r="BN327" s="719"/>
      <c r="BO327" s="719"/>
      <c r="BP327" s="719"/>
      <c r="BQ327" s="719"/>
    </row>
    <row r="328" spans="1:69" s="399" customFormat="1" ht="25.5">
      <c r="A328" s="1371" t="s">
        <v>1271</v>
      </c>
      <c r="B328" s="423" t="s">
        <v>1061</v>
      </c>
      <c r="C328" s="1348">
        <f>'I4 BO ASSETS'!L44</f>
        <v>341343</v>
      </c>
      <c r="D328" s="719">
        <f t="shared" si="502"/>
        <v>221872.95</v>
      </c>
      <c r="E328" s="719">
        <f t="shared" si="502"/>
        <v>119470.04999999999</v>
      </c>
      <c r="F328" s="719">
        <f t="shared" si="461"/>
        <v>341343</v>
      </c>
      <c r="G328" s="719">
        <f t="shared" si="496"/>
        <v>83415.442830865592</v>
      </c>
      <c r="H328" s="719">
        <f t="shared" ref="H328:Z328" si="517">$D328*H616</f>
        <v>39053.017694253933</v>
      </c>
      <c r="I328" s="719">
        <f t="shared" si="517"/>
        <v>99256.564512208133</v>
      </c>
      <c r="J328" s="719">
        <f t="shared" si="517"/>
        <v>0</v>
      </c>
      <c r="K328" s="719">
        <f t="shared" si="517"/>
        <v>0</v>
      </c>
      <c r="L328" s="719">
        <f t="shared" si="517"/>
        <v>0</v>
      </c>
      <c r="M328" s="719">
        <f t="shared" si="517"/>
        <v>0</v>
      </c>
      <c r="N328" s="719">
        <f t="shared" si="517"/>
        <v>0</v>
      </c>
      <c r="O328" s="719">
        <f t="shared" si="517"/>
        <v>147.92496267236157</v>
      </c>
      <c r="P328" s="719">
        <f t="shared" si="517"/>
        <v>0</v>
      </c>
      <c r="Q328" s="719">
        <f t="shared" si="517"/>
        <v>0</v>
      </c>
      <c r="R328" s="719">
        <f t="shared" si="517"/>
        <v>0</v>
      </c>
      <c r="S328" s="719">
        <f t="shared" si="517"/>
        <v>0</v>
      </c>
      <c r="T328" s="719">
        <f t="shared" si="517"/>
        <v>0</v>
      </c>
      <c r="U328" s="719">
        <f t="shared" si="517"/>
        <v>0</v>
      </c>
      <c r="V328" s="719">
        <f t="shared" si="517"/>
        <v>0</v>
      </c>
      <c r="W328" s="719">
        <f t="shared" si="517"/>
        <v>0</v>
      </c>
      <c r="X328" s="719">
        <f t="shared" si="517"/>
        <v>0</v>
      </c>
      <c r="Y328" s="719">
        <f t="shared" si="517"/>
        <v>0</v>
      </c>
      <c r="Z328" s="719">
        <f t="shared" si="517"/>
        <v>0</v>
      </c>
      <c r="AA328" s="719">
        <f t="shared" si="463"/>
        <v>221872.95000000004</v>
      </c>
      <c r="AB328" s="719">
        <f t="shared" si="498"/>
        <v>81022.041279795507</v>
      </c>
      <c r="AC328" s="719">
        <f t="shared" ref="AC328:AU328" si="518">$E328*AC616</f>
        <v>9622.6545651786237</v>
      </c>
      <c r="AD328" s="719">
        <f t="shared" si="518"/>
        <v>1114.9496433454199</v>
      </c>
      <c r="AE328" s="719">
        <f t="shared" si="518"/>
        <v>0</v>
      </c>
      <c r="AF328" s="719">
        <f t="shared" si="518"/>
        <v>0</v>
      </c>
      <c r="AG328" s="719">
        <f t="shared" si="518"/>
        <v>0</v>
      </c>
      <c r="AH328" s="719">
        <f t="shared" si="518"/>
        <v>25253.254342269509</v>
      </c>
      <c r="AI328" s="719">
        <f t="shared" si="518"/>
        <v>1384.8100665755217</v>
      </c>
      <c r="AJ328" s="719">
        <f t="shared" si="518"/>
        <v>1072.3401028354037</v>
      </c>
      <c r="AK328" s="719">
        <f t="shared" si="518"/>
        <v>0</v>
      </c>
      <c r="AL328" s="719">
        <f t="shared" si="518"/>
        <v>0</v>
      </c>
      <c r="AM328" s="719">
        <f t="shared" si="518"/>
        <v>0</v>
      </c>
      <c r="AN328" s="719">
        <f t="shared" si="518"/>
        <v>0</v>
      </c>
      <c r="AO328" s="719">
        <f t="shared" si="518"/>
        <v>0</v>
      </c>
      <c r="AP328" s="719">
        <f t="shared" si="518"/>
        <v>0</v>
      </c>
      <c r="AQ328" s="719">
        <f t="shared" si="518"/>
        <v>0</v>
      </c>
      <c r="AR328" s="719">
        <f t="shared" si="518"/>
        <v>0</v>
      </c>
      <c r="AS328" s="719">
        <f t="shared" si="518"/>
        <v>0</v>
      </c>
      <c r="AT328" s="719">
        <f t="shared" si="518"/>
        <v>0</v>
      </c>
      <c r="AU328" s="719">
        <f t="shared" si="518"/>
        <v>0</v>
      </c>
      <c r="AV328" s="719">
        <f t="shared" si="465"/>
        <v>119470.04999999999</v>
      </c>
      <c r="AW328" s="719"/>
      <c r="AX328" s="719"/>
      <c r="AY328" s="719"/>
      <c r="AZ328" s="719"/>
      <c r="BA328" s="719"/>
      <c r="BB328" s="719"/>
      <c r="BC328" s="719"/>
      <c r="BD328" s="719"/>
      <c r="BE328" s="719"/>
      <c r="BF328" s="719"/>
      <c r="BG328" s="719"/>
      <c r="BH328" s="719"/>
      <c r="BI328" s="719"/>
      <c r="BJ328" s="719"/>
      <c r="BK328" s="719"/>
      <c r="BL328" s="719"/>
      <c r="BM328" s="719"/>
      <c r="BN328" s="719"/>
      <c r="BO328" s="719"/>
      <c r="BP328" s="719"/>
      <c r="BQ328" s="719"/>
    </row>
    <row r="329" spans="1:69" s="399" customFormat="1" ht="25.5">
      <c r="A329" s="1371" t="s">
        <v>1272</v>
      </c>
      <c r="B329" s="423" t="s">
        <v>1062</v>
      </c>
      <c r="C329" s="1348">
        <f>'I4 BO ASSETS'!L45</f>
        <v>153357.00000000003</v>
      </c>
      <c r="D329" s="719">
        <f t="shared" si="502"/>
        <v>99682.050000000017</v>
      </c>
      <c r="E329" s="719">
        <f t="shared" si="502"/>
        <v>53674.950000000004</v>
      </c>
      <c r="F329" s="719">
        <f t="shared" si="461"/>
        <v>153357.00000000003</v>
      </c>
      <c r="G329" s="719">
        <f t="shared" si="496"/>
        <v>61706.839039820778</v>
      </c>
      <c r="H329" s="719">
        <f t="shared" ref="H329:Z329" si="519">$D329*H617</f>
        <v>23383.435651473417</v>
      </c>
      <c r="I329" s="719">
        <f t="shared" si="519"/>
        <v>14473.192216067051</v>
      </c>
      <c r="J329" s="719">
        <f t="shared" si="519"/>
        <v>0</v>
      </c>
      <c r="K329" s="719">
        <f t="shared" si="519"/>
        <v>0</v>
      </c>
      <c r="L329" s="719">
        <f t="shared" si="519"/>
        <v>0</v>
      </c>
      <c r="M329" s="719">
        <f t="shared" si="519"/>
        <v>0</v>
      </c>
      <c r="N329" s="719">
        <f t="shared" si="519"/>
        <v>0</v>
      </c>
      <c r="O329" s="719">
        <f t="shared" si="519"/>
        <v>118.5830926387801</v>
      </c>
      <c r="P329" s="719">
        <f t="shared" si="519"/>
        <v>0</v>
      </c>
      <c r="Q329" s="719">
        <f t="shared" si="519"/>
        <v>0</v>
      </c>
      <c r="R329" s="719">
        <f t="shared" si="519"/>
        <v>0</v>
      </c>
      <c r="S329" s="719">
        <f t="shared" si="519"/>
        <v>0</v>
      </c>
      <c r="T329" s="719">
        <f t="shared" si="519"/>
        <v>0</v>
      </c>
      <c r="U329" s="719">
        <f t="shared" si="519"/>
        <v>0</v>
      </c>
      <c r="V329" s="719">
        <f t="shared" si="519"/>
        <v>0</v>
      </c>
      <c r="W329" s="719">
        <f t="shared" si="519"/>
        <v>0</v>
      </c>
      <c r="X329" s="719">
        <f t="shared" si="519"/>
        <v>0</v>
      </c>
      <c r="Y329" s="719">
        <f t="shared" si="519"/>
        <v>0</v>
      </c>
      <c r="Z329" s="719">
        <f t="shared" si="519"/>
        <v>0</v>
      </c>
      <c r="AA329" s="719">
        <f t="shared" si="463"/>
        <v>99682.050000000032</v>
      </c>
      <c r="AB329" s="719">
        <f t="shared" si="498"/>
        <v>36041.666414654137</v>
      </c>
      <c r="AC329" s="719">
        <f t="shared" ref="AC329:AU329" si="520">$E329*AC617</f>
        <v>3969.5991974222788</v>
      </c>
      <c r="AD329" s="719">
        <f t="shared" si="520"/>
        <v>197.64379123978151</v>
      </c>
      <c r="AE329" s="719">
        <f t="shared" si="520"/>
        <v>0</v>
      </c>
      <c r="AF329" s="719">
        <f t="shared" si="520"/>
        <v>0</v>
      </c>
      <c r="AG329" s="719">
        <f t="shared" si="520"/>
        <v>0</v>
      </c>
      <c r="AH329" s="719">
        <f t="shared" si="520"/>
        <v>12271.973439725172</v>
      </c>
      <c r="AI329" s="719">
        <f t="shared" si="520"/>
        <v>672.95692371946245</v>
      </c>
      <c r="AJ329" s="719">
        <f t="shared" si="520"/>
        <v>521.11023323917345</v>
      </c>
      <c r="AK329" s="719">
        <f t="shared" si="520"/>
        <v>0</v>
      </c>
      <c r="AL329" s="719">
        <f t="shared" si="520"/>
        <v>0</v>
      </c>
      <c r="AM329" s="719">
        <f t="shared" si="520"/>
        <v>0</v>
      </c>
      <c r="AN329" s="719">
        <f t="shared" si="520"/>
        <v>0</v>
      </c>
      <c r="AO329" s="719">
        <f t="shared" si="520"/>
        <v>0</v>
      </c>
      <c r="AP329" s="719">
        <f t="shared" si="520"/>
        <v>0</v>
      </c>
      <c r="AQ329" s="719">
        <f t="shared" si="520"/>
        <v>0</v>
      </c>
      <c r="AR329" s="719">
        <f t="shared" si="520"/>
        <v>0</v>
      </c>
      <c r="AS329" s="719">
        <f t="shared" si="520"/>
        <v>0</v>
      </c>
      <c r="AT329" s="719">
        <f t="shared" si="520"/>
        <v>0</v>
      </c>
      <c r="AU329" s="719">
        <f t="shared" si="520"/>
        <v>0</v>
      </c>
      <c r="AV329" s="719">
        <f t="shared" si="465"/>
        <v>53674.950000000004</v>
      </c>
      <c r="AW329" s="719"/>
      <c r="AX329" s="719"/>
      <c r="AY329" s="719"/>
      <c r="AZ329" s="719"/>
      <c r="BA329" s="719"/>
      <c r="BB329" s="719"/>
      <c r="BC329" s="719"/>
      <c r="BD329" s="719"/>
      <c r="BE329" s="719"/>
      <c r="BF329" s="719"/>
      <c r="BG329" s="719"/>
      <c r="BH329" s="719"/>
      <c r="BI329" s="719"/>
      <c r="BJ329" s="719"/>
      <c r="BK329" s="719"/>
      <c r="BL329" s="719"/>
      <c r="BM329" s="719"/>
      <c r="BN329" s="719"/>
      <c r="BO329" s="719"/>
      <c r="BP329" s="719"/>
      <c r="BQ329" s="719"/>
    </row>
    <row r="330" spans="1:69" s="399" customFormat="1" ht="12.75">
      <c r="A330" s="1371">
        <v>1840</v>
      </c>
      <c r="B330" s="423" t="s">
        <v>27</v>
      </c>
      <c r="C330" s="1348">
        <f>'I4 BO ASSETS'!L46</f>
        <v>0</v>
      </c>
      <c r="D330" s="719">
        <f t="shared" si="502"/>
        <v>0</v>
      </c>
      <c r="E330" s="719">
        <f t="shared" si="502"/>
        <v>0</v>
      </c>
      <c r="F330" s="719">
        <f t="shared" si="461"/>
        <v>0</v>
      </c>
      <c r="G330" s="719">
        <f t="shared" si="496"/>
        <v>0</v>
      </c>
      <c r="H330" s="719">
        <f t="shared" ref="H330:Z330" si="521">$D330*H618</f>
        <v>0</v>
      </c>
      <c r="I330" s="719">
        <f t="shared" si="521"/>
        <v>0</v>
      </c>
      <c r="J330" s="719">
        <f t="shared" si="521"/>
        <v>0</v>
      </c>
      <c r="K330" s="719">
        <f t="shared" si="521"/>
        <v>0</v>
      </c>
      <c r="L330" s="719">
        <f t="shared" si="521"/>
        <v>0</v>
      </c>
      <c r="M330" s="719">
        <f t="shared" si="521"/>
        <v>0</v>
      </c>
      <c r="N330" s="719">
        <f t="shared" si="521"/>
        <v>0</v>
      </c>
      <c r="O330" s="719">
        <f t="shared" si="521"/>
        <v>0</v>
      </c>
      <c r="P330" s="719">
        <f t="shared" si="521"/>
        <v>0</v>
      </c>
      <c r="Q330" s="719">
        <f t="shared" si="521"/>
        <v>0</v>
      </c>
      <c r="R330" s="719">
        <f t="shared" si="521"/>
        <v>0</v>
      </c>
      <c r="S330" s="719">
        <f t="shared" si="521"/>
        <v>0</v>
      </c>
      <c r="T330" s="719">
        <f t="shared" si="521"/>
        <v>0</v>
      </c>
      <c r="U330" s="719">
        <f t="shared" si="521"/>
        <v>0</v>
      </c>
      <c r="V330" s="719">
        <f t="shared" si="521"/>
        <v>0</v>
      </c>
      <c r="W330" s="719">
        <f t="shared" si="521"/>
        <v>0</v>
      </c>
      <c r="X330" s="719">
        <f t="shared" si="521"/>
        <v>0</v>
      </c>
      <c r="Y330" s="719">
        <f t="shared" si="521"/>
        <v>0</v>
      </c>
      <c r="Z330" s="719">
        <f t="shared" si="521"/>
        <v>0</v>
      </c>
      <c r="AA330" s="719">
        <f t="shared" si="463"/>
        <v>0</v>
      </c>
      <c r="AB330" s="719">
        <f t="shared" si="498"/>
        <v>0</v>
      </c>
      <c r="AC330" s="719">
        <f t="shared" ref="AC330:AU330" si="522">$E330*AC618</f>
        <v>0</v>
      </c>
      <c r="AD330" s="719">
        <f t="shared" si="522"/>
        <v>0</v>
      </c>
      <c r="AE330" s="719">
        <f t="shared" si="522"/>
        <v>0</v>
      </c>
      <c r="AF330" s="719">
        <f t="shared" si="522"/>
        <v>0</v>
      </c>
      <c r="AG330" s="719">
        <f t="shared" si="522"/>
        <v>0</v>
      </c>
      <c r="AH330" s="719">
        <f t="shared" si="522"/>
        <v>0</v>
      </c>
      <c r="AI330" s="719">
        <f t="shared" si="522"/>
        <v>0</v>
      </c>
      <c r="AJ330" s="719">
        <f t="shared" si="522"/>
        <v>0</v>
      </c>
      <c r="AK330" s="719">
        <f t="shared" si="522"/>
        <v>0</v>
      </c>
      <c r="AL330" s="719">
        <f t="shared" si="522"/>
        <v>0</v>
      </c>
      <c r="AM330" s="719">
        <f t="shared" si="522"/>
        <v>0</v>
      </c>
      <c r="AN330" s="719">
        <f t="shared" si="522"/>
        <v>0</v>
      </c>
      <c r="AO330" s="719">
        <f t="shared" si="522"/>
        <v>0</v>
      </c>
      <c r="AP330" s="719">
        <f t="shared" si="522"/>
        <v>0</v>
      </c>
      <c r="AQ330" s="719">
        <f t="shared" si="522"/>
        <v>0</v>
      </c>
      <c r="AR330" s="719">
        <f t="shared" si="522"/>
        <v>0</v>
      </c>
      <c r="AS330" s="719">
        <f t="shared" si="522"/>
        <v>0</v>
      </c>
      <c r="AT330" s="719">
        <f t="shared" si="522"/>
        <v>0</v>
      </c>
      <c r="AU330" s="719">
        <f t="shared" si="522"/>
        <v>0</v>
      </c>
      <c r="AV330" s="719">
        <f t="shared" si="465"/>
        <v>0</v>
      </c>
      <c r="AW330" s="719"/>
      <c r="AX330" s="719"/>
      <c r="AY330" s="719"/>
      <c r="AZ330" s="719"/>
      <c r="BA330" s="719"/>
      <c r="BB330" s="719"/>
      <c r="BC330" s="719"/>
      <c r="BD330" s="719"/>
      <c r="BE330" s="719"/>
      <c r="BF330" s="719"/>
      <c r="BG330" s="719"/>
      <c r="BH330" s="719"/>
      <c r="BI330" s="719"/>
      <c r="BJ330" s="719"/>
      <c r="BK330" s="719"/>
      <c r="BL330" s="719"/>
      <c r="BM330" s="719"/>
      <c r="BN330" s="719"/>
      <c r="BO330" s="719"/>
      <c r="BP330" s="719"/>
      <c r="BQ330" s="719"/>
    </row>
    <row r="331" spans="1:69" s="399" customFormat="1" ht="12.75">
      <c r="A331" s="1371" t="s">
        <v>1273</v>
      </c>
      <c r="B331" s="423" t="s">
        <v>1063</v>
      </c>
      <c r="C331" s="1348">
        <f>'I4 BO ASSETS'!L47</f>
        <v>0</v>
      </c>
      <c r="D331" s="719">
        <f t="shared" si="502"/>
        <v>0</v>
      </c>
      <c r="E331" s="719">
        <f t="shared" si="502"/>
        <v>0</v>
      </c>
      <c r="F331" s="719">
        <f t="shared" si="461"/>
        <v>0</v>
      </c>
      <c r="G331" s="719">
        <f t="shared" si="496"/>
        <v>0</v>
      </c>
      <c r="H331" s="719">
        <f t="shared" ref="H331:Z331" si="523">$D331*H619</f>
        <v>0</v>
      </c>
      <c r="I331" s="719">
        <f t="shared" si="523"/>
        <v>0</v>
      </c>
      <c r="J331" s="719">
        <f t="shared" si="523"/>
        <v>0</v>
      </c>
      <c r="K331" s="719">
        <f t="shared" si="523"/>
        <v>0</v>
      </c>
      <c r="L331" s="719">
        <f t="shared" si="523"/>
        <v>0</v>
      </c>
      <c r="M331" s="719">
        <f t="shared" si="523"/>
        <v>0</v>
      </c>
      <c r="N331" s="719">
        <f t="shared" si="523"/>
        <v>0</v>
      </c>
      <c r="O331" s="719">
        <f t="shared" si="523"/>
        <v>0</v>
      </c>
      <c r="P331" s="719">
        <f t="shared" si="523"/>
        <v>0</v>
      </c>
      <c r="Q331" s="719">
        <f t="shared" si="523"/>
        <v>0</v>
      </c>
      <c r="R331" s="719">
        <f t="shared" si="523"/>
        <v>0</v>
      </c>
      <c r="S331" s="719">
        <f t="shared" si="523"/>
        <v>0</v>
      </c>
      <c r="T331" s="719">
        <f t="shared" si="523"/>
        <v>0</v>
      </c>
      <c r="U331" s="719">
        <f t="shared" si="523"/>
        <v>0</v>
      </c>
      <c r="V331" s="719">
        <f t="shared" si="523"/>
        <v>0</v>
      </c>
      <c r="W331" s="719">
        <f t="shared" si="523"/>
        <v>0</v>
      </c>
      <c r="X331" s="719">
        <f t="shared" si="523"/>
        <v>0</v>
      </c>
      <c r="Y331" s="719">
        <f t="shared" si="523"/>
        <v>0</v>
      </c>
      <c r="Z331" s="719">
        <f t="shared" si="523"/>
        <v>0</v>
      </c>
      <c r="AA331" s="719">
        <f t="shared" si="463"/>
        <v>0</v>
      </c>
      <c r="AB331" s="719">
        <f t="shared" si="498"/>
        <v>0</v>
      </c>
      <c r="AC331" s="719">
        <f t="shared" ref="AC331:AU331" si="524">$E331*AC619</f>
        <v>0</v>
      </c>
      <c r="AD331" s="719">
        <f t="shared" si="524"/>
        <v>0</v>
      </c>
      <c r="AE331" s="719">
        <f t="shared" si="524"/>
        <v>0</v>
      </c>
      <c r="AF331" s="719">
        <f t="shared" si="524"/>
        <v>0</v>
      </c>
      <c r="AG331" s="719">
        <f t="shared" si="524"/>
        <v>0</v>
      </c>
      <c r="AH331" s="719">
        <f t="shared" si="524"/>
        <v>0</v>
      </c>
      <c r="AI331" s="719">
        <f t="shared" si="524"/>
        <v>0</v>
      </c>
      <c r="AJ331" s="719">
        <f t="shared" si="524"/>
        <v>0</v>
      </c>
      <c r="AK331" s="719">
        <f t="shared" si="524"/>
        <v>0</v>
      </c>
      <c r="AL331" s="719">
        <f t="shared" si="524"/>
        <v>0</v>
      </c>
      <c r="AM331" s="719">
        <f t="shared" si="524"/>
        <v>0</v>
      </c>
      <c r="AN331" s="719">
        <f t="shared" si="524"/>
        <v>0</v>
      </c>
      <c r="AO331" s="719">
        <f t="shared" si="524"/>
        <v>0</v>
      </c>
      <c r="AP331" s="719">
        <f t="shared" si="524"/>
        <v>0</v>
      </c>
      <c r="AQ331" s="719">
        <f t="shared" si="524"/>
        <v>0</v>
      </c>
      <c r="AR331" s="719">
        <f t="shared" si="524"/>
        <v>0</v>
      </c>
      <c r="AS331" s="719">
        <f t="shared" si="524"/>
        <v>0</v>
      </c>
      <c r="AT331" s="719">
        <f t="shared" si="524"/>
        <v>0</v>
      </c>
      <c r="AU331" s="719">
        <f t="shared" si="524"/>
        <v>0</v>
      </c>
      <c r="AV331" s="719">
        <f t="shared" si="465"/>
        <v>0</v>
      </c>
      <c r="AW331" s="719"/>
      <c r="AX331" s="719"/>
      <c r="AY331" s="719"/>
      <c r="AZ331" s="719"/>
      <c r="BA331" s="719"/>
      <c r="BB331" s="719"/>
      <c r="BC331" s="719"/>
      <c r="BD331" s="719"/>
      <c r="BE331" s="719"/>
      <c r="BF331" s="719"/>
      <c r="BG331" s="719"/>
      <c r="BH331" s="719"/>
      <c r="BI331" s="719"/>
      <c r="BJ331" s="719"/>
      <c r="BK331" s="719"/>
      <c r="BL331" s="719"/>
      <c r="BM331" s="719"/>
      <c r="BN331" s="719"/>
      <c r="BO331" s="719"/>
      <c r="BP331" s="719"/>
      <c r="BQ331" s="719"/>
    </row>
    <row r="332" spans="1:69" s="399" customFormat="1" ht="12.75">
      <c r="A332" s="1371" t="s">
        <v>1274</v>
      </c>
      <c r="B332" s="423" t="s">
        <v>1064</v>
      </c>
      <c r="C332" s="1348">
        <f>'I4 BO ASSETS'!L48</f>
        <v>208000</v>
      </c>
      <c r="D332" s="719">
        <f t="shared" si="502"/>
        <v>135200</v>
      </c>
      <c r="E332" s="719">
        <f t="shared" si="502"/>
        <v>72800</v>
      </c>
      <c r="F332" s="719">
        <f t="shared" si="461"/>
        <v>208000</v>
      </c>
      <c r="G332" s="719">
        <f t="shared" si="496"/>
        <v>50829.845957936865</v>
      </c>
      <c r="H332" s="719">
        <f t="shared" ref="H332:Z332" si="525">$D332*H620</f>
        <v>23797.258711632632</v>
      </c>
      <c r="I332" s="719">
        <f t="shared" si="525"/>
        <v>60482.756109072958</v>
      </c>
      <c r="J332" s="719">
        <f t="shared" si="525"/>
        <v>0</v>
      </c>
      <c r="K332" s="719">
        <f t="shared" si="525"/>
        <v>0</v>
      </c>
      <c r="L332" s="719">
        <f t="shared" si="525"/>
        <v>0</v>
      </c>
      <c r="M332" s="719">
        <f t="shared" si="525"/>
        <v>0</v>
      </c>
      <c r="N332" s="719">
        <f t="shared" si="525"/>
        <v>0</v>
      </c>
      <c r="O332" s="719">
        <f t="shared" si="525"/>
        <v>90.139221357552984</v>
      </c>
      <c r="P332" s="719">
        <f t="shared" si="525"/>
        <v>0</v>
      </c>
      <c r="Q332" s="719">
        <f t="shared" si="525"/>
        <v>0</v>
      </c>
      <c r="R332" s="719">
        <f t="shared" si="525"/>
        <v>0</v>
      </c>
      <c r="S332" s="719">
        <f t="shared" si="525"/>
        <v>0</v>
      </c>
      <c r="T332" s="719">
        <f t="shared" si="525"/>
        <v>0</v>
      </c>
      <c r="U332" s="719">
        <f t="shared" si="525"/>
        <v>0</v>
      </c>
      <c r="V332" s="719">
        <f t="shared" si="525"/>
        <v>0</v>
      </c>
      <c r="W332" s="719">
        <f t="shared" si="525"/>
        <v>0</v>
      </c>
      <c r="X332" s="719">
        <f t="shared" si="525"/>
        <v>0</v>
      </c>
      <c r="Y332" s="719">
        <f t="shared" si="525"/>
        <v>0</v>
      </c>
      <c r="Z332" s="719">
        <f t="shared" si="525"/>
        <v>0</v>
      </c>
      <c r="AA332" s="719">
        <f t="shared" si="463"/>
        <v>135200.00000000003</v>
      </c>
      <c r="AB332" s="719">
        <f t="shared" si="498"/>
        <v>49371.408191166855</v>
      </c>
      <c r="AC332" s="719">
        <f t="shared" ref="AC332:AU332" si="526">$E332*AC620</f>
        <v>5863.6390655650002</v>
      </c>
      <c r="AD332" s="719">
        <f t="shared" si="526"/>
        <v>679.40319800273437</v>
      </c>
      <c r="AE332" s="719">
        <f t="shared" si="526"/>
        <v>0</v>
      </c>
      <c r="AF332" s="719">
        <f t="shared" si="526"/>
        <v>0</v>
      </c>
      <c r="AG332" s="719">
        <f t="shared" si="526"/>
        <v>0</v>
      </c>
      <c r="AH332" s="719">
        <f t="shared" si="526"/>
        <v>15388.266064316709</v>
      </c>
      <c r="AI332" s="719">
        <f t="shared" si="526"/>
        <v>843.84473637282304</v>
      </c>
      <c r="AJ332" s="719">
        <f t="shared" si="526"/>
        <v>653.43874457587822</v>
      </c>
      <c r="AK332" s="719">
        <f t="shared" si="526"/>
        <v>0</v>
      </c>
      <c r="AL332" s="719">
        <f t="shared" si="526"/>
        <v>0</v>
      </c>
      <c r="AM332" s="719">
        <f t="shared" si="526"/>
        <v>0</v>
      </c>
      <c r="AN332" s="719">
        <f t="shared" si="526"/>
        <v>0</v>
      </c>
      <c r="AO332" s="719">
        <f t="shared" si="526"/>
        <v>0</v>
      </c>
      <c r="AP332" s="719">
        <f t="shared" si="526"/>
        <v>0</v>
      </c>
      <c r="AQ332" s="719">
        <f t="shared" si="526"/>
        <v>0</v>
      </c>
      <c r="AR332" s="719">
        <f t="shared" si="526"/>
        <v>0</v>
      </c>
      <c r="AS332" s="719">
        <f t="shared" si="526"/>
        <v>0</v>
      </c>
      <c r="AT332" s="719">
        <f t="shared" si="526"/>
        <v>0</v>
      </c>
      <c r="AU332" s="719">
        <f t="shared" si="526"/>
        <v>0</v>
      </c>
      <c r="AV332" s="719">
        <f t="shared" si="465"/>
        <v>72800</v>
      </c>
      <c r="AW332" s="719"/>
      <c r="AX332" s="719"/>
      <c r="AY332" s="719"/>
      <c r="AZ332" s="719"/>
      <c r="BA332" s="719"/>
      <c r="BB332" s="719"/>
      <c r="BC332" s="719"/>
      <c r="BD332" s="719"/>
      <c r="BE332" s="719"/>
      <c r="BF332" s="719"/>
      <c r="BG332" s="719"/>
      <c r="BH332" s="719"/>
      <c r="BI332" s="719"/>
      <c r="BJ332" s="719"/>
      <c r="BK332" s="719"/>
      <c r="BL332" s="719"/>
      <c r="BM332" s="719"/>
      <c r="BN332" s="719"/>
      <c r="BO332" s="719"/>
      <c r="BP332" s="719"/>
      <c r="BQ332" s="719"/>
    </row>
    <row r="333" spans="1:69" s="399" customFormat="1" ht="12.75">
      <c r="A333" s="1371" t="s">
        <v>1275</v>
      </c>
      <c r="B333" s="423" t="s">
        <v>1065</v>
      </c>
      <c r="C333" s="1348">
        <f>'I4 BO ASSETS'!L49</f>
        <v>0</v>
      </c>
      <c r="D333" s="719">
        <f t="shared" si="502"/>
        <v>0</v>
      </c>
      <c r="E333" s="719">
        <f t="shared" si="502"/>
        <v>0</v>
      </c>
      <c r="F333" s="719">
        <f t="shared" si="461"/>
        <v>0</v>
      </c>
      <c r="G333" s="719">
        <f t="shared" si="496"/>
        <v>0</v>
      </c>
      <c r="H333" s="719">
        <f t="shared" ref="H333:Z333" si="527">$D333*H621</f>
        <v>0</v>
      </c>
      <c r="I333" s="719">
        <f t="shared" si="527"/>
        <v>0</v>
      </c>
      <c r="J333" s="719">
        <f t="shared" si="527"/>
        <v>0</v>
      </c>
      <c r="K333" s="719">
        <f t="shared" si="527"/>
        <v>0</v>
      </c>
      <c r="L333" s="719">
        <f t="shared" si="527"/>
        <v>0</v>
      </c>
      <c r="M333" s="719">
        <f t="shared" si="527"/>
        <v>0</v>
      </c>
      <c r="N333" s="719">
        <f t="shared" si="527"/>
        <v>0</v>
      </c>
      <c r="O333" s="719">
        <f t="shared" si="527"/>
        <v>0</v>
      </c>
      <c r="P333" s="719">
        <f t="shared" si="527"/>
        <v>0</v>
      </c>
      <c r="Q333" s="719">
        <f t="shared" si="527"/>
        <v>0</v>
      </c>
      <c r="R333" s="719">
        <f t="shared" si="527"/>
        <v>0</v>
      </c>
      <c r="S333" s="719">
        <f t="shared" si="527"/>
        <v>0</v>
      </c>
      <c r="T333" s="719">
        <f t="shared" si="527"/>
        <v>0</v>
      </c>
      <c r="U333" s="719">
        <f t="shared" si="527"/>
        <v>0</v>
      </c>
      <c r="V333" s="719">
        <f t="shared" si="527"/>
        <v>0</v>
      </c>
      <c r="W333" s="719">
        <f t="shared" si="527"/>
        <v>0</v>
      </c>
      <c r="X333" s="719">
        <f t="shared" si="527"/>
        <v>0</v>
      </c>
      <c r="Y333" s="719">
        <f t="shared" si="527"/>
        <v>0</v>
      </c>
      <c r="Z333" s="719">
        <f t="shared" si="527"/>
        <v>0</v>
      </c>
      <c r="AA333" s="719">
        <f t="shared" si="463"/>
        <v>0</v>
      </c>
      <c r="AB333" s="719">
        <f t="shared" si="498"/>
        <v>0</v>
      </c>
      <c r="AC333" s="719">
        <f t="shared" ref="AC333:AU333" si="528">$E333*AC621</f>
        <v>0</v>
      </c>
      <c r="AD333" s="719">
        <f t="shared" si="528"/>
        <v>0</v>
      </c>
      <c r="AE333" s="719">
        <f t="shared" si="528"/>
        <v>0</v>
      </c>
      <c r="AF333" s="719">
        <f t="shared" si="528"/>
        <v>0</v>
      </c>
      <c r="AG333" s="719">
        <f t="shared" si="528"/>
        <v>0</v>
      </c>
      <c r="AH333" s="719">
        <f t="shared" si="528"/>
        <v>0</v>
      </c>
      <c r="AI333" s="719">
        <f t="shared" si="528"/>
        <v>0</v>
      </c>
      <c r="AJ333" s="719">
        <f t="shared" si="528"/>
        <v>0</v>
      </c>
      <c r="AK333" s="719">
        <f t="shared" si="528"/>
        <v>0</v>
      </c>
      <c r="AL333" s="719">
        <f t="shared" si="528"/>
        <v>0</v>
      </c>
      <c r="AM333" s="719">
        <f t="shared" si="528"/>
        <v>0</v>
      </c>
      <c r="AN333" s="719">
        <f t="shared" si="528"/>
        <v>0</v>
      </c>
      <c r="AO333" s="719">
        <f t="shared" si="528"/>
        <v>0</v>
      </c>
      <c r="AP333" s="719">
        <f t="shared" si="528"/>
        <v>0</v>
      </c>
      <c r="AQ333" s="719">
        <f t="shared" si="528"/>
        <v>0</v>
      </c>
      <c r="AR333" s="719">
        <f t="shared" si="528"/>
        <v>0</v>
      </c>
      <c r="AS333" s="719">
        <f t="shared" si="528"/>
        <v>0</v>
      </c>
      <c r="AT333" s="719">
        <f t="shared" si="528"/>
        <v>0</v>
      </c>
      <c r="AU333" s="719">
        <f t="shared" si="528"/>
        <v>0</v>
      </c>
      <c r="AV333" s="719">
        <f t="shared" si="465"/>
        <v>0</v>
      </c>
      <c r="AW333" s="719"/>
      <c r="AX333" s="719"/>
      <c r="AY333" s="719"/>
      <c r="AZ333" s="719"/>
      <c r="BA333" s="719"/>
      <c r="BB333" s="719"/>
      <c r="BC333" s="719"/>
      <c r="BD333" s="719"/>
      <c r="BE333" s="719"/>
      <c r="BF333" s="719"/>
      <c r="BG333" s="719"/>
      <c r="BH333" s="719"/>
      <c r="BI333" s="719"/>
      <c r="BJ333" s="719"/>
      <c r="BK333" s="719"/>
      <c r="BL333" s="719"/>
      <c r="BM333" s="719"/>
      <c r="BN333" s="719"/>
      <c r="BO333" s="719"/>
      <c r="BP333" s="719"/>
      <c r="BQ333" s="719"/>
    </row>
    <row r="334" spans="1:69" s="399" customFormat="1" ht="12.75">
      <c r="A334" s="1371">
        <v>1845</v>
      </c>
      <c r="B334" s="423" t="s">
        <v>35</v>
      </c>
      <c r="C334" s="1348">
        <f>'I4 BO ASSETS'!L50</f>
        <v>0</v>
      </c>
      <c r="D334" s="719">
        <f t="shared" si="502"/>
        <v>0</v>
      </c>
      <c r="E334" s="719">
        <f t="shared" si="502"/>
        <v>0</v>
      </c>
      <c r="F334" s="719">
        <f t="shared" si="461"/>
        <v>0</v>
      </c>
      <c r="G334" s="719">
        <f t="shared" si="496"/>
        <v>0</v>
      </c>
      <c r="H334" s="719">
        <f t="shared" ref="H334:Z334" si="529">$D334*H622</f>
        <v>0</v>
      </c>
      <c r="I334" s="719">
        <f t="shared" si="529"/>
        <v>0</v>
      </c>
      <c r="J334" s="719">
        <f t="shared" si="529"/>
        <v>0</v>
      </c>
      <c r="K334" s="719">
        <f t="shared" si="529"/>
        <v>0</v>
      </c>
      <c r="L334" s="719">
        <f t="shared" si="529"/>
        <v>0</v>
      </c>
      <c r="M334" s="719">
        <f t="shared" si="529"/>
        <v>0</v>
      </c>
      <c r="N334" s="719">
        <f t="shared" si="529"/>
        <v>0</v>
      </c>
      <c r="O334" s="719">
        <f t="shared" si="529"/>
        <v>0</v>
      </c>
      <c r="P334" s="719">
        <f t="shared" si="529"/>
        <v>0</v>
      </c>
      <c r="Q334" s="719">
        <f t="shared" si="529"/>
        <v>0</v>
      </c>
      <c r="R334" s="719">
        <f t="shared" si="529"/>
        <v>0</v>
      </c>
      <c r="S334" s="719">
        <f t="shared" si="529"/>
        <v>0</v>
      </c>
      <c r="T334" s="719">
        <f t="shared" si="529"/>
        <v>0</v>
      </c>
      <c r="U334" s="719">
        <f t="shared" si="529"/>
        <v>0</v>
      </c>
      <c r="V334" s="719">
        <f t="shared" si="529"/>
        <v>0</v>
      </c>
      <c r="W334" s="719">
        <f t="shared" si="529"/>
        <v>0</v>
      </c>
      <c r="X334" s="719">
        <f t="shared" si="529"/>
        <v>0</v>
      </c>
      <c r="Y334" s="719">
        <f t="shared" si="529"/>
        <v>0</v>
      </c>
      <c r="Z334" s="719">
        <f t="shared" si="529"/>
        <v>0</v>
      </c>
      <c r="AA334" s="719">
        <f t="shared" si="463"/>
        <v>0</v>
      </c>
      <c r="AB334" s="719">
        <f t="shared" si="498"/>
        <v>0</v>
      </c>
      <c r="AC334" s="719">
        <f t="shared" ref="AC334:AU334" si="530">$E334*AC622</f>
        <v>0</v>
      </c>
      <c r="AD334" s="719">
        <f t="shared" si="530"/>
        <v>0</v>
      </c>
      <c r="AE334" s="719">
        <f t="shared" si="530"/>
        <v>0</v>
      </c>
      <c r="AF334" s="719">
        <f t="shared" si="530"/>
        <v>0</v>
      </c>
      <c r="AG334" s="719">
        <f t="shared" si="530"/>
        <v>0</v>
      </c>
      <c r="AH334" s="719">
        <f t="shared" si="530"/>
        <v>0</v>
      </c>
      <c r="AI334" s="719">
        <f t="shared" si="530"/>
        <v>0</v>
      </c>
      <c r="AJ334" s="719">
        <f t="shared" si="530"/>
        <v>0</v>
      </c>
      <c r="AK334" s="719">
        <f t="shared" si="530"/>
        <v>0</v>
      </c>
      <c r="AL334" s="719">
        <f t="shared" si="530"/>
        <v>0</v>
      </c>
      <c r="AM334" s="719">
        <f t="shared" si="530"/>
        <v>0</v>
      </c>
      <c r="AN334" s="719">
        <f t="shared" si="530"/>
        <v>0</v>
      </c>
      <c r="AO334" s="719">
        <f t="shared" si="530"/>
        <v>0</v>
      </c>
      <c r="AP334" s="719">
        <f t="shared" si="530"/>
        <v>0</v>
      </c>
      <c r="AQ334" s="719">
        <f t="shared" si="530"/>
        <v>0</v>
      </c>
      <c r="AR334" s="719">
        <f t="shared" si="530"/>
        <v>0</v>
      </c>
      <c r="AS334" s="719">
        <f t="shared" si="530"/>
        <v>0</v>
      </c>
      <c r="AT334" s="719">
        <f t="shared" si="530"/>
        <v>0</v>
      </c>
      <c r="AU334" s="719">
        <f t="shared" si="530"/>
        <v>0</v>
      </c>
      <c r="AV334" s="719">
        <f t="shared" si="465"/>
        <v>0</v>
      </c>
      <c r="AW334" s="719"/>
      <c r="AX334" s="719"/>
      <c r="AY334" s="719"/>
      <c r="AZ334" s="719"/>
      <c r="BA334" s="719"/>
      <c r="BB334" s="719"/>
      <c r="BC334" s="719"/>
      <c r="BD334" s="719"/>
      <c r="BE334" s="719"/>
      <c r="BF334" s="719"/>
      <c r="BG334" s="719"/>
      <c r="BH334" s="719"/>
      <c r="BI334" s="719"/>
      <c r="BJ334" s="719"/>
      <c r="BK334" s="719"/>
      <c r="BL334" s="719"/>
      <c r="BM334" s="719"/>
      <c r="BN334" s="719"/>
      <c r="BO334" s="719"/>
      <c r="BP334" s="719"/>
      <c r="BQ334" s="719"/>
    </row>
    <row r="335" spans="1:69" s="399" customFormat="1" ht="25.5">
      <c r="A335" s="1371" t="s">
        <v>1276</v>
      </c>
      <c r="B335" s="423" t="s">
        <v>1066</v>
      </c>
      <c r="C335" s="1348">
        <f>'I4 BO ASSETS'!L51</f>
        <v>0</v>
      </c>
      <c r="D335" s="719">
        <f t="shared" si="502"/>
        <v>0</v>
      </c>
      <c r="E335" s="719">
        <f t="shared" si="502"/>
        <v>0</v>
      </c>
      <c r="F335" s="719">
        <f t="shared" si="461"/>
        <v>0</v>
      </c>
      <c r="G335" s="719">
        <f t="shared" si="496"/>
        <v>0</v>
      </c>
      <c r="H335" s="719">
        <f t="shared" ref="H335:Z335" si="531">$D335*H623</f>
        <v>0</v>
      </c>
      <c r="I335" s="719">
        <f t="shared" si="531"/>
        <v>0</v>
      </c>
      <c r="J335" s="719">
        <f t="shared" si="531"/>
        <v>0</v>
      </c>
      <c r="K335" s="719">
        <f t="shared" si="531"/>
        <v>0</v>
      </c>
      <c r="L335" s="719">
        <f t="shared" si="531"/>
        <v>0</v>
      </c>
      <c r="M335" s="719">
        <f t="shared" si="531"/>
        <v>0</v>
      </c>
      <c r="N335" s="719">
        <f t="shared" si="531"/>
        <v>0</v>
      </c>
      <c r="O335" s="719">
        <f t="shared" si="531"/>
        <v>0</v>
      </c>
      <c r="P335" s="719">
        <f t="shared" si="531"/>
        <v>0</v>
      </c>
      <c r="Q335" s="719">
        <f t="shared" si="531"/>
        <v>0</v>
      </c>
      <c r="R335" s="719">
        <f t="shared" si="531"/>
        <v>0</v>
      </c>
      <c r="S335" s="719">
        <f t="shared" si="531"/>
        <v>0</v>
      </c>
      <c r="T335" s="719">
        <f t="shared" si="531"/>
        <v>0</v>
      </c>
      <c r="U335" s="719">
        <f t="shared" si="531"/>
        <v>0</v>
      </c>
      <c r="V335" s="719">
        <f t="shared" si="531"/>
        <v>0</v>
      </c>
      <c r="W335" s="719">
        <f t="shared" si="531"/>
        <v>0</v>
      </c>
      <c r="X335" s="719">
        <f t="shared" si="531"/>
        <v>0</v>
      </c>
      <c r="Y335" s="719">
        <f t="shared" si="531"/>
        <v>0</v>
      </c>
      <c r="Z335" s="719">
        <f t="shared" si="531"/>
        <v>0</v>
      </c>
      <c r="AA335" s="719">
        <f t="shared" si="463"/>
        <v>0</v>
      </c>
      <c r="AB335" s="719">
        <f t="shared" si="498"/>
        <v>0</v>
      </c>
      <c r="AC335" s="719">
        <f t="shared" ref="AC335:AU335" si="532">$E335*AC623</f>
        <v>0</v>
      </c>
      <c r="AD335" s="719">
        <f t="shared" si="532"/>
        <v>0</v>
      </c>
      <c r="AE335" s="719">
        <f t="shared" si="532"/>
        <v>0</v>
      </c>
      <c r="AF335" s="719">
        <f t="shared" si="532"/>
        <v>0</v>
      </c>
      <c r="AG335" s="719">
        <f t="shared" si="532"/>
        <v>0</v>
      </c>
      <c r="AH335" s="719">
        <f t="shared" si="532"/>
        <v>0</v>
      </c>
      <c r="AI335" s="719">
        <f t="shared" si="532"/>
        <v>0</v>
      </c>
      <c r="AJ335" s="719">
        <f t="shared" si="532"/>
        <v>0</v>
      </c>
      <c r="AK335" s="719">
        <f t="shared" si="532"/>
        <v>0</v>
      </c>
      <c r="AL335" s="719">
        <f t="shared" si="532"/>
        <v>0</v>
      </c>
      <c r="AM335" s="719">
        <f t="shared" si="532"/>
        <v>0</v>
      </c>
      <c r="AN335" s="719">
        <f t="shared" si="532"/>
        <v>0</v>
      </c>
      <c r="AO335" s="719">
        <f t="shared" si="532"/>
        <v>0</v>
      </c>
      <c r="AP335" s="719">
        <f t="shared" si="532"/>
        <v>0</v>
      </c>
      <c r="AQ335" s="719">
        <f t="shared" si="532"/>
        <v>0</v>
      </c>
      <c r="AR335" s="719">
        <f t="shared" si="532"/>
        <v>0</v>
      </c>
      <c r="AS335" s="719">
        <f t="shared" si="532"/>
        <v>0</v>
      </c>
      <c r="AT335" s="719">
        <f t="shared" si="532"/>
        <v>0</v>
      </c>
      <c r="AU335" s="719">
        <f t="shared" si="532"/>
        <v>0</v>
      </c>
      <c r="AV335" s="719">
        <f t="shared" si="465"/>
        <v>0</v>
      </c>
      <c r="AW335" s="719"/>
      <c r="AX335" s="719"/>
      <c r="AY335" s="719"/>
      <c r="AZ335" s="719"/>
      <c r="BA335" s="719"/>
      <c r="BB335" s="719"/>
      <c r="BC335" s="719"/>
      <c r="BD335" s="719"/>
      <c r="BE335" s="719"/>
      <c r="BF335" s="719"/>
      <c r="BG335" s="719"/>
      <c r="BH335" s="719"/>
      <c r="BI335" s="719"/>
      <c r="BJ335" s="719"/>
      <c r="BK335" s="719"/>
      <c r="BL335" s="719"/>
      <c r="BM335" s="719"/>
      <c r="BN335" s="719"/>
      <c r="BO335" s="719"/>
      <c r="BP335" s="719"/>
      <c r="BQ335" s="719"/>
    </row>
    <row r="336" spans="1:69" s="399" customFormat="1" ht="25.5">
      <c r="A336" s="1371" t="s">
        <v>1277</v>
      </c>
      <c r="B336" s="423" t="s">
        <v>1067</v>
      </c>
      <c r="C336" s="1348">
        <f>'I4 BO ASSETS'!L52</f>
        <v>0</v>
      </c>
      <c r="D336" s="719">
        <f t="shared" si="502"/>
        <v>0</v>
      </c>
      <c r="E336" s="719">
        <f t="shared" si="502"/>
        <v>0</v>
      </c>
      <c r="F336" s="719">
        <f t="shared" si="461"/>
        <v>0</v>
      </c>
      <c r="G336" s="719">
        <f t="shared" si="496"/>
        <v>0</v>
      </c>
      <c r="H336" s="719">
        <f t="shared" ref="H336:Z336" si="533">$D336*H624</f>
        <v>0</v>
      </c>
      <c r="I336" s="719">
        <f t="shared" si="533"/>
        <v>0</v>
      </c>
      <c r="J336" s="719">
        <f t="shared" si="533"/>
        <v>0</v>
      </c>
      <c r="K336" s="719">
        <f t="shared" si="533"/>
        <v>0</v>
      </c>
      <c r="L336" s="719">
        <f t="shared" si="533"/>
        <v>0</v>
      </c>
      <c r="M336" s="719">
        <f t="shared" si="533"/>
        <v>0</v>
      </c>
      <c r="N336" s="719">
        <f t="shared" si="533"/>
        <v>0</v>
      </c>
      <c r="O336" s="719">
        <f t="shared" si="533"/>
        <v>0</v>
      </c>
      <c r="P336" s="719">
        <f t="shared" si="533"/>
        <v>0</v>
      </c>
      <c r="Q336" s="719">
        <f t="shared" si="533"/>
        <v>0</v>
      </c>
      <c r="R336" s="719">
        <f t="shared" si="533"/>
        <v>0</v>
      </c>
      <c r="S336" s="719">
        <f t="shared" si="533"/>
        <v>0</v>
      </c>
      <c r="T336" s="719">
        <f t="shared" si="533"/>
        <v>0</v>
      </c>
      <c r="U336" s="719">
        <f t="shared" si="533"/>
        <v>0</v>
      </c>
      <c r="V336" s="719">
        <f t="shared" si="533"/>
        <v>0</v>
      </c>
      <c r="W336" s="719">
        <f t="shared" si="533"/>
        <v>0</v>
      </c>
      <c r="X336" s="719">
        <f t="shared" si="533"/>
        <v>0</v>
      </c>
      <c r="Y336" s="719">
        <f t="shared" si="533"/>
        <v>0</v>
      </c>
      <c r="Z336" s="719">
        <f t="shared" si="533"/>
        <v>0</v>
      </c>
      <c r="AA336" s="719">
        <f t="shared" si="463"/>
        <v>0</v>
      </c>
      <c r="AB336" s="719">
        <f t="shared" si="498"/>
        <v>0</v>
      </c>
      <c r="AC336" s="719">
        <f t="shared" ref="AC336:AU336" si="534">$E336*AC624</f>
        <v>0</v>
      </c>
      <c r="AD336" s="719">
        <f t="shared" si="534"/>
        <v>0</v>
      </c>
      <c r="AE336" s="719">
        <f t="shared" si="534"/>
        <v>0</v>
      </c>
      <c r="AF336" s="719">
        <f t="shared" si="534"/>
        <v>0</v>
      </c>
      <c r="AG336" s="719">
        <f t="shared" si="534"/>
        <v>0</v>
      </c>
      <c r="AH336" s="719">
        <f t="shared" si="534"/>
        <v>0</v>
      </c>
      <c r="AI336" s="719">
        <f t="shared" si="534"/>
        <v>0</v>
      </c>
      <c r="AJ336" s="719">
        <f t="shared" si="534"/>
        <v>0</v>
      </c>
      <c r="AK336" s="719">
        <f t="shared" si="534"/>
        <v>0</v>
      </c>
      <c r="AL336" s="719">
        <f t="shared" si="534"/>
        <v>0</v>
      </c>
      <c r="AM336" s="719">
        <f t="shared" si="534"/>
        <v>0</v>
      </c>
      <c r="AN336" s="719">
        <f t="shared" si="534"/>
        <v>0</v>
      </c>
      <c r="AO336" s="719">
        <f t="shared" si="534"/>
        <v>0</v>
      </c>
      <c r="AP336" s="719">
        <f t="shared" si="534"/>
        <v>0</v>
      </c>
      <c r="AQ336" s="719">
        <f t="shared" si="534"/>
        <v>0</v>
      </c>
      <c r="AR336" s="719">
        <f t="shared" si="534"/>
        <v>0</v>
      </c>
      <c r="AS336" s="719">
        <f t="shared" si="534"/>
        <v>0</v>
      </c>
      <c r="AT336" s="719">
        <f t="shared" si="534"/>
        <v>0</v>
      </c>
      <c r="AU336" s="719">
        <f t="shared" si="534"/>
        <v>0</v>
      </c>
      <c r="AV336" s="719">
        <f t="shared" si="465"/>
        <v>0</v>
      </c>
      <c r="AW336" s="719"/>
      <c r="AX336" s="719"/>
      <c r="AY336" s="719"/>
      <c r="AZ336" s="719"/>
      <c r="BA336" s="719"/>
      <c r="BB336" s="719"/>
      <c r="BC336" s="719"/>
      <c r="BD336" s="719"/>
      <c r="BE336" s="719"/>
      <c r="BF336" s="719"/>
      <c r="BG336" s="719"/>
      <c r="BH336" s="719"/>
      <c r="BI336" s="719"/>
      <c r="BJ336" s="719"/>
      <c r="BK336" s="719"/>
      <c r="BL336" s="719"/>
      <c r="BM336" s="719"/>
      <c r="BN336" s="719"/>
      <c r="BO336" s="719"/>
      <c r="BP336" s="719"/>
      <c r="BQ336" s="719"/>
    </row>
    <row r="337" spans="1:69" s="399" customFormat="1" ht="25.5">
      <c r="A337" s="1371" t="s">
        <v>1278</v>
      </c>
      <c r="B337" s="423" t="s">
        <v>1068</v>
      </c>
      <c r="C337" s="1348">
        <f>'I4 BO ASSETS'!L53</f>
        <v>0</v>
      </c>
      <c r="D337" s="719">
        <f t="shared" si="502"/>
        <v>0</v>
      </c>
      <c r="E337" s="719">
        <f t="shared" si="502"/>
        <v>0</v>
      </c>
      <c r="F337" s="719">
        <f t="shared" si="461"/>
        <v>0</v>
      </c>
      <c r="G337" s="719">
        <f t="shared" si="496"/>
        <v>0</v>
      </c>
      <c r="H337" s="719">
        <f t="shared" ref="H337:Z337" si="535">$D337*H625</f>
        <v>0</v>
      </c>
      <c r="I337" s="719">
        <f t="shared" si="535"/>
        <v>0</v>
      </c>
      <c r="J337" s="719">
        <f t="shared" si="535"/>
        <v>0</v>
      </c>
      <c r="K337" s="719">
        <f t="shared" si="535"/>
        <v>0</v>
      </c>
      <c r="L337" s="719">
        <f t="shared" si="535"/>
        <v>0</v>
      </c>
      <c r="M337" s="719">
        <f t="shared" si="535"/>
        <v>0</v>
      </c>
      <c r="N337" s="719">
        <f t="shared" si="535"/>
        <v>0</v>
      </c>
      <c r="O337" s="719">
        <f t="shared" si="535"/>
        <v>0</v>
      </c>
      <c r="P337" s="719">
        <f t="shared" si="535"/>
        <v>0</v>
      </c>
      <c r="Q337" s="719">
        <f t="shared" si="535"/>
        <v>0</v>
      </c>
      <c r="R337" s="719">
        <f t="shared" si="535"/>
        <v>0</v>
      </c>
      <c r="S337" s="719">
        <f t="shared" si="535"/>
        <v>0</v>
      </c>
      <c r="T337" s="719">
        <f t="shared" si="535"/>
        <v>0</v>
      </c>
      <c r="U337" s="719">
        <f t="shared" si="535"/>
        <v>0</v>
      </c>
      <c r="V337" s="719">
        <f t="shared" si="535"/>
        <v>0</v>
      </c>
      <c r="W337" s="719">
        <f t="shared" si="535"/>
        <v>0</v>
      </c>
      <c r="X337" s="719">
        <f t="shared" si="535"/>
        <v>0</v>
      </c>
      <c r="Y337" s="719">
        <f t="shared" si="535"/>
        <v>0</v>
      </c>
      <c r="Z337" s="719">
        <f t="shared" si="535"/>
        <v>0</v>
      </c>
      <c r="AA337" s="719">
        <f t="shared" si="463"/>
        <v>0</v>
      </c>
      <c r="AB337" s="719">
        <f t="shared" si="498"/>
        <v>0</v>
      </c>
      <c r="AC337" s="719">
        <f t="shared" ref="AC337:AU337" si="536">$E337*AC625</f>
        <v>0</v>
      </c>
      <c r="AD337" s="719">
        <f t="shared" si="536"/>
        <v>0</v>
      </c>
      <c r="AE337" s="719">
        <f t="shared" si="536"/>
        <v>0</v>
      </c>
      <c r="AF337" s="719">
        <f t="shared" si="536"/>
        <v>0</v>
      </c>
      <c r="AG337" s="719">
        <f t="shared" si="536"/>
        <v>0</v>
      </c>
      <c r="AH337" s="719">
        <f t="shared" si="536"/>
        <v>0</v>
      </c>
      <c r="AI337" s="719">
        <f t="shared" si="536"/>
        <v>0</v>
      </c>
      <c r="AJ337" s="719">
        <f t="shared" si="536"/>
        <v>0</v>
      </c>
      <c r="AK337" s="719">
        <f t="shared" si="536"/>
        <v>0</v>
      </c>
      <c r="AL337" s="719">
        <f t="shared" si="536"/>
        <v>0</v>
      </c>
      <c r="AM337" s="719">
        <f t="shared" si="536"/>
        <v>0</v>
      </c>
      <c r="AN337" s="719">
        <f t="shared" si="536"/>
        <v>0</v>
      </c>
      <c r="AO337" s="719">
        <f t="shared" si="536"/>
        <v>0</v>
      </c>
      <c r="AP337" s="719">
        <f t="shared" si="536"/>
        <v>0</v>
      </c>
      <c r="AQ337" s="719">
        <f t="shared" si="536"/>
        <v>0</v>
      </c>
      <c r="AR337" s="719">
        <f t="shared" si="536"/>
        <v>0</v>
      </c>
      <c r="AS337" s="719">
        <f t="shared" si="536"/>
        <v>0</v>
      </c>
      <c r="AT337" s="719">
        <f t="shared" si="536"/>
        <v>0</v>
      </c>
      <c r="AU337" s="719">
        <f t="shared" si="536"/>
        <v>0</v>
      </c>
      <c r="AV337" s="719">
        <f t="shared" si="465"/>
        <v>0</v>
      </c>
      <c r="AW337" s="719"/>
      <c r="AX337" s="719"/>
      <c r="AY337" s="719"/>
      <c r="AZ337" s="719"/>
      <c r="BA337" s="719"/>
      <c r="BB337" s="719"/>
      <c r="BC337" s="719"/>
      <c r="BD337" s="719"/>
      <c r="BE337" s="719"/>
      <c r="BF337" s="719"/>
      <c r="BG337" s="719"/>
      <c r="BH337" s="719"/>
      <c r="BI337" s="719"/>
      <c r="BJ337" s="719"/>
      <c r="BK337" s="719"/>
      <c r="BL337" s="719"/>
      <c r="BM337" s="719"/>
      <c r="BN337" s="719"/>
      <c r="BO337" s="719"/>
      <c r="BP337" s="719"/>
      <c r="BQ337" s="719"/>
    </row>
    <row r="338" spans="1:69" s="399" customFormat="1" ht="12.75">
      <c r="A338" s="1371">
        <v>1850</v>
      </c>
      <c r="B338" s="423" t="s">
        <v>41</v>
      </c>
      <c r="C338" s="1348">
        <f>'I4 BO ASSETS'!L54</f>
        <v>161000</v>
      </c>
      <c r="D338" s="719">
        <f t="shared" si="502"/>
        <v>112700</v>
      </c>
      <c r="E338" s="719">
        <f t="shared" si="502"/>
        <v>48300</v>
      </c>
      <c r="F338" s="719">
        <f t="shared" si="461"/>
        <v>161000</v>
      </c>
      <c r="G338" s="719">
        <f t="shared" si="496"/>
        <v>55753.940615565458</v>
      </c>
      <c r="H338" s="719">
        <f t="shared" ref="H338:Z338" si="537">$D338*H626</f>
        <v>26573.554655162581</v>
      </c>
      <c r="I338" s="719">
        <f t="shared" si="537"/>
        <v>30268.551018439357</v>
      </c>
      <c r="J338" s="719">
        <f t="shared" si="537"/>
        <v>0</v>
      </c>
      <c r="K338" s="719">
        <f t="shared" si="537"/>
        <v>0</v>
      </c>
      <c r="L338" s="719">
        <f t="shared" si="537"/>
        <v>0</v>
      </c>
      <c r="M338" s="719">
        <f t="shared" si="537"/>
        <v>0</v>
      </c>
      <c r="N338" s="719">
        <f t="shared" si="537"/>
        <v>0</v>
      </c>
      <c r="O338" s="719">
        <f t="shared" si="537"/>
        <v>103.95371083260615</v>
      </c>
      <c r="P338" s="719">
        <f t="shared" si="537"/>
        <v>0</v>
      </c>
      <c r="Q338" s="719">
        <f t="shared" si="537"/>
        <v>0</v>
      </c>
      <c r="R338" s="719">
        <f t="shared" si="537"/>
        <v>0</v>
      </c>
      <c r="S338" s="719">
        <f t="shared" si="537"/>
        <v>0</v>
      </c>
      <c r="T338" s="719">
        <f t="shared" si="537"/>
        <v>0</v>
      </c>
      <c r="U338" s="719">
        <f t="shared" si="537"/>
        <v>0</v>
      </c>
      <c r="V338" s="719">
        <f t="shared" si="537"/>
        <v>0</v>
      </c>
      <c r="W338" s="719">
        <f t="shared" si="537"/>
        <v>0</v>
      </c>
      <c r="X338" s="719">
        <f t="shared" si="537"/>
        <v>0</v>
      </c>
      <c r="Y338" s="719">
        <f t="shared" si="537"/>
        <v>0</v>
      </c>
      <c r="Z338" s="719">
        <f t="shared" si="537"/>
        <v>0</v>
      </c>
      <c r="AA338" s="719">
        <f t="shared" si="463"/>
        <v>112700</v>
      </c>
      <c r="AB338" s="719">
        <f t="shared" si="498"/>
        <v>32341.146128328539</v>
      </c>
      <c r="AC338" s="719">
        <f t="shared" ref="AC338:AU338" si="538">$E338*AC626</f>
        <v>3941.6599943665478</v>
      </c>
      <c r="AD338" s="719">
        <f t="shared" si="538"/>
        <v>379.88956515443414</v>
      </c>
      <c r="AE338" s="719">
        <f t="shared" si="538"/>
        <v>0</v>
      </c>
      <c r="AF338" s="719">
        <f t="shared" si="538"/>
        <v>0</v>
      </c>
      <c r="AG338" s="719">
        <f t="shared" si="538"/>
        <v>0</v>
      </c>
      <c r="AH338" s="719">
        <f t="shared" si="538"/>
        <v>10605.395728858819</v>
      </c>
      <c r="AI338" s="719">
        <f t="shared" si="538"/>
        <v>581.56697613258427</v>
      </c>
      <c r="AJ338" s="719">
        <f t="shared" si="538"/>
        <v>450.34160715907808</v>
      </c>
      <c r="AK338" s="719">
        <f t="shared" si="538"/>
        <v>0</v>
      </c>
      <c r="AL338" s="719">
        <f t="shared" si="538"/>
        <v>0</v>
      </c>
      <c r="AM338" s="719">
        <f t="shared" si="538"/>
        <v>0</v>
      </c>
      <c r="AN338" s="719">
        <f t="shared" si="538"/>
        <v>0</v>
      </c>
      <c r="AO338" s="719">
        <f t="shared" si="538"/>
        <v>0</v>
      </c>
      <c r="AP338" s="719">
        <f t="shared" si="538"/>
        <v>0</v>
      </c>
      <c r="AQ338" s="719">
        <f t="shared" si="538"/>
        <v>0</v>
      </c>
      <c r="AR338" s="719">
        <f t="shared" si="538"/>
        <v>0</v>
      </c>
      <c r="AS338" s="719">
        <f t="shared" si="538"/>
        <v>0</v>
      </c>
      <c r="AT338" s="719">
        <f t="shared" si="538"/>
        <v>0</v>
      </c>
      <c r="AU338" s="719">
        <f t="shared" si="538"/>
        <v>0</v>
      </c>
      <c r="AV338" s="719">
        <f t="shared" si="465"/>
        <v>48300.000000000007</v>
      </c>
      <c r="AW338" s="719"/>
      <c r="AX338" s="719"/>
      <c r="AY338" s="719"/>
      <c r="AZ338" s="719"/>
      <c r="BA338" s="719"/>
      <c r="BB338" s="719"/>
      <c r="BC338" s="719"/>
      <c r="BD338" s="719"/>
      <c r="BE338" s="719"/>
      <c r="BF338" s="719"/>
      <c r="BG338" s="719"/>
      <c r="BH338" s="719"/>
      <c r="BI338" s="719"/>
      <c r="BJ338" s="719"/>
      <c r="BK338" s="719"/>
      <c r="BL338" s="719"/>
      <c r="BM338" s="719"/>
      <c r="BN338" s="719"/>
      <c r="BO338" s="719"/>
      <c r="BP338" s="719"/>
      <c r="BQ338" s="719"/>
    </row>
    <row r="339" spans="1:69" s="399" customFormat="1" ht="12.75">
      <c r="A339" s="1371">
        <v>1855</v>
      </c>
      <c r="B339" s="423" t="s">
        <v>43</v>
      </c>
      <c r="C339" s="1348">
        <f>'I4 BO ASSETS'!L55</f>
        <v>68000</v>
      </c>
      <c r="D339" s="719">
        <f t="shared" si="502"/>
        <v>0</v>
      </c>
      <c r="E339" s="719">
        <f t="shared" si="502"/>
        <v>68000</v>
      </c>
      <c r="F339" s="719">
        <f t="shared" si="461"/>
        <v>68000</v>
      </c>
      <c r="G339" s="719">
        <f t="shared" ref="G339:V339" si="539">$D339*G627</f>
        <v>0</v>
      </c>
      <c r="H339" s="719">
        <f t="shared" si="539"/>
        <v>0</v>
      </c>
      <c r="I339" s="719">
        <f t="shared" si="539"/>
        <v>0</v>
      </c>
      <c r="J339" s="719">
        <f t="shared" si="539"/>
        <v>0</v>
      </c>
      <c r="K339" s="719">
        <f t="shared" si="539"/>
        <v>0</v>
      </c>
      <c r="L339" s="719">
        <f t="shared" si="539"/>
        <v>0</v>
      </c>
      <c r="M339" s="719">
        <f t="shared" si="539"/>
        <v>0</v>
      </c>
      <c r="N339" s="719">
        <f t="shared" si="539"/>
        <v>0</v>
      </c>
      <c r="O339" s="719">
        <f t="shared" si="539"/>
        <v>0</v>
      </c>
      <c r="P339" s="719">
        <f t="shared" si="539"/>
        <v>0</v>
      </c>
      <c r="Q339" s="719">
        <f t="shared" si="539"/>
        <v>0</v>
      </c>
      <c r="R339" s="719">
        <f t="shared" si="539"/>
        <v>0</v>
      </c>
      <c r="S339" s="719">
        <f t="shared" si="539"/>
        <v>0</v>
      </c>
      <c r="T339" s="719">
        <f t="shared" si="539"/>
        <v>0</v>
      </c>
      <c r="U339" s="719">
        <f t="shared" si="539"/>
        <v>0</v>
      </c>
      <c r="V339" s="719">
        <f t="shared" si="539"/>
        <v>0</v>
      </c>
      <c r="W339" s="719">
        <f>$D339*W627</f>
        <v>0</v>
      </c>
      <c r="X339" s="719">
        <f>$D339*X627</f>
        <v>0</v>
      </c>
      <c r="Y339" s="719">
        <f>$D339*Y627</f>
        <v>0</v>
      </c>
      <c r="Z339" s="719">
        <f>$D339*Z627</f>
        <v>0</v>
      </c>
      <c r="AA339" s="719">
        <f t="shared" si="463"/>
        <v>0</v>
      </c>
      <c r="AB339" s="719">
        <f t="shared" ref="AB339:AQ339" si="540">$E339*AB627</f>
        <v>41243.612010470002</v>
      </c>
      <c r="AC339" s="719">
        <f t="shared" si="540"/>
        <v>9085.0743276948269</v>
      </c>
      <c r="AD339" s="719">
        <f t="shared" si="540"/>
        <v>2261.7000413880842</v>
      </c>
      <c r="AE339" s="719">
        <f t="shared" si="540"/>
        <v>0</v>
      </c>
      <c r="AF339" s="719">
        <f t="shared" si="540"/>
        <v>0</v>
      </c>
      <c r="AG339" s="719">
        <f t="shared" si="540"/>
        <v>0</v>
      </c>
      <c r="AH339" s="719">
        <f t="shared" si="540"/>
        <v>14043.205031857988</v>
      </c>
      <c r="AI339" s="719">
        <f t="shared" si="540"/>
        <v>770.08576524530577</v>
      </c>
      <c r="AJ339" s="719">
        <f t="shared" si="540"/>
        <v>596.32282334380091</v>
      </c>
      <c r="AK339" s="719">
        <f t="shared" si="540"/>
        <v>0</v>
      </c>
      <c r="AL339" s="719">
        <f t="shared" si="540"/>
        <v>0</v>
      </c>
      <c r="AM339" s="719">
        <f t="shared" si="540"/>
        <v>0</v>
      </c>
      <c r="AN339" s="719">
        <f t="shared" si="540"/>
        <v>0</v>
      </c>
      <c r="AO339" s="719">
        <f t="shared" si="540"/>
        <v>0</v>
      </c>
      <c r="AP339" s="719">
        <f t="shared" si="540"/>
        <v>0</v>
      </c>
      <c r="AQ339" s="719">
        <f t="shared" si="540"/>
        <v>0</v>
      </c>
      <c r="AR339" s="719">
        <f>$E339*AR627</f>
        <v>0</v>
      </c>
      <c r="AS339" s="719">
        <f>$E339*AS627</f>
        <v>0</v>
      </c>
      <c r="AT339" s="719">
        <f>$E339*AT627</f>
        <v>0</v>
      </c>
      <c r="AU339" s="719">
        <f>$E339*AU627</f>
        <v>0</v>
      </c>
      <c r="AV339" s="719">
        <f t="shared" si="465"/>
        <v>68000.000000000015</v>
      </c>
      <c r="AW339" s="719"/>
      <c r="AX339" s="719"/>
      <c r="AY339" s="719"/>
      <c r="AZ339" s="719"/>
      <c r="BA339" s="719"/>
      <c r="BB339" s="719"/>
      <c r="BC339" s="719"/>
      <c r="BD339" s="719"/>
      <c r="BE339" s="719"/>
      <c r="BF339" s="719"/>
      <c r="BG339" s="719"/>
      <c r="BH339" s="719"/>
      <c r="BI339" s="719"/>
      <c r="BJ339" s="719"/>
      <c r="BK339" s="719"/>
      <c r="BL339" s="719"/>
      <c r="BM339" s="719"/>
      <c r="BN339" s="719"/>
      <c r="BO339" s="719"/>
      <c r="BP339" s="719"/>
      <c r="BQ339" s="719"/>
    </row>
    <row r="340" spans="1:69" s="1373" customFormat="1" ht="12.75">
      <c r="A340" s="1372">
        <v>1860</v>
      </c>
      <c r="B340" s="762" t="s">
        <v>44</v>
      </c>
      <c r="C340" s="1348">
        <f>'I4 BO ASSETS'!L56</f>
        <v>61000</v>
      </c>
      <c r="D340" s="719">
        <f t="shared" si="502"/>
        <v>0</v>
      </c>
      <c r="E340" s="719">
        <f t="shared" si="502"/>
        <v>61000</v>
      </c>
      <c r="F340" s="719">
        <f t="shared" si="461"/>
        <v>61000</v>
      </c>
      <c r="G340" s="719">
        <f t="shared" ref="G340:Z340" si="541">$D340*G628</f>
        <v>0</v>
      </c>
      <c r="H340" s="719">
        <f t="shared" si="541"/>
        <v>0</v>
      </c>
      <c r="I340" s="719">
        <f t="shared" si="541"/>
        <v>0</v>
      </c>
      <c r="J340" s="719">
        <f t="shared" si="541"/>
        <v>0</v>
      </c>
      <c r="K340" s="719">
        <f t="shared" si="541"/>
        <v>0</v>
      </c>
      <c r="L340" s="719">
        <f t="shared" si="541"/>
        <v>0</v>
      </c>
      <c r="M340" s="719">
        <f t="shared" si="541"/>
        <v>0</v>
      </c>
      <c r="N340" s="719">
        <f t="shared" si="541"/>
        <v>0</v>
      </c>
      <c r="O340" s="719">
        <f t="shared" si="541"/>
        <v>0</v>
      </c>
      <c r="P340" s="719">
        <f t="shared" si="541"/>
        <v>0</v>
      </c>
      <c r="Q340" s="719">
        <f t="shared" si="541"/>
        <v>0</v>
      </c>
      <c r="R340" s="719">
        <f t="shared" si="541"/>
        <v>0</v>
      </c>
      <c r="S340" s="719">
        <f t="shared" si="541"/>
        <v>0</v>
      </c>
      <c r="T340" s="719">
        <f t="shared" si="541"/>
        <v>0</v>
      </c>
      <c r="U340" s="719">
        <f t="shared" si="541"/>
        <v>0</v>
      </c>
      <c r="V340" s="719">
        <f t="shared" si="541"/>
        <v>0</v>
      </c>
      <c r="W340" s="719">
        <f t="shared" si="541"/>
        <v>0</v>
      </c>
      <c r="X340" s="719">
        <f t="shared" si="541"/>
        <v>0</v>
      </c>
      <c r="Y340" s="719">
        <f t="shared" si="541"/>
        <v>0</v>
      </c>
      <c r="Z340" s="719">
        <f t="shared" si="541"/>
        <v>0</v>
      </c>
      <c r="AA340" s="719">
        <f t="shared" si="463"/>
        <v>0</v>
      </c>
      <c r="AB340" s="719">
        <f t="shared" ref="AB340:AU340" si="542">$E340*AB628</f>
        <v>21413.192059120433</v>
      </c>
      <c r="AC340" s="719">
        <f t="shared" si="542"/>
        <v>36649.61411707446</v>
      </c>
      <c r="AD340" s="719">
        <f t="shared" si="542"/>
        <v>2937.1938238051152</v>
      </c>
      <c r="AE340" s="719">
        <f t="shared" si="542"/>
        <v>0</v>
      </c>
      <c r="AF340" s="719">
        <f t="shared" si="542"/>
        <v>0</v>
      </c>
      <c r="AG340" s="719">
        <f t="shared" si="542"/>
        <v>0</v>
      </c>
      <c r="AH340" s="719">
        <f t="shared" si="542"/>
        <v>0</v>
      </c>
      <c r="AI340" s="719">
        <f t="shared" si="542"/>
        <v>0</v>
      </c>
      <c r="AJ340" s="719">
        <f t="shared" si="542"/>
        <v>0</v>
      </c>
      <c r="AK340" s="719">
        <f t="shared" si="542"/>
        <v>0</v>
      </c>
      <c r="AL340" s="719">
        <f t="shared" si="542"/>
        <v>0</v>
      </c>
      <c r="AM340" s="719">
        <f t="shared" si="542"/>
        <v>0</v>
      </c>
      <c r="AN340" s="719">
        <f t="shared" si="542"/>
        <v>0</v>
      </c>
      <c r="AO340" s="719">
        <f t="shared" si="542"/>
        <v>0</v>
      </c>
      <c r="AP340" s="719">
        <f t="shared" si="542"/>
        <v>0</v>
      </c>
      <c r="AQ340" s="719">
        <f t="shared" si="542"/>
        <v>0</v>
      </c>
      <c r="AR340" s="719">
        <f t="shared" si="542"/>
        <v>0</v>
      </c>
      <c r="AS340" s="719">
        <f t="shared" si="542"/>
        <v>0</v>
      </c>
      <c r="AT340" s="719">
        <f t="shared" si="542"/>
        <v>0</v>
      </c>
      <c r="AU340" s="719">
        <f t="shared" si="542"/>
        <v>0</v>
      </c>
      <c r="AV340" s="719">
        <f t="shared" si="465"/>
        <v>61000.000000000007</v>
      </c>
      <c r="AW340" s="719"/>
      <c r="AX340" s="719"/>
      <c r="AY340" s="719"/>
      <c r="AZ340" s="719"/>
      <c r="BA340" s="719"/>
      <c r="BB340" s="719"/>
      <c r="BC340" s="719"/>
      <c r="BD340" s="719"/>
      <c r="BE340" s="719"/>
      <c r="BF340" s="719"/>
      <c r="BG340" s="719"/>
      <c r="BH340" s="719"/>
      <c r="BI340" s="719"/>
      <c r="BJ340" s="719"/>
      <c r="BK340" s="719"/>
      <c r="BL340" s="719"/>
      <c r="BM340" s="719"/>
      <c r="BN340" s="719"/>
      <c r="BO340" s="719"/>
      <c r="BP340" s="719"/>
      <c r="BQ340" s="719"/>
    </row>
    <row r="341" spans="1:69" s="1390" customFormat="1" ht="12.75">
      <c r="A341" s="1385"/>
      <c r="B341" s="1386" t="s">
        <v>1359</v>
      </c>
      <c r="C341" s="1387">
        <f>SUM(C301:C340)</f>
        <v>1087700</v>
      </c>
      <c r="D341" s="1388">
        <f>SUM(D301:D340)</f>
        <v>664455</v>
      </c>
      <c r="E341" s="1388">
        <f>SUM(E301:E340)</f>
        <v>423245</v>
      </c>
      <c r="F341" s="1389">
        <f>D341+E341</f>
        <v>1087700</v>
      </c>
      <c r="G341" s="1388">
        <f t="shared" ref="G341:AB341" si="543">SUM(G301:G340)</f>
        <v>287356.86508546822</v>
      </c>
      <c r="H341" s="1388">
        <f t="shared" si="543"/>
        <v>129540.7470201102</v>
      </c>
      <c r="I341" s="1388">
        <f t="shared" si="543"/>
        <v>247023.71951841732</v>
      </c>
      <c r="J341" s="1388">
        <f t="shared" si="543"/>
        <v>0</v>
      </c>
      <c r="K341" s="1388">
        <f t="shared" si="543"/>
        <v>0</v>
      </c>
      <c r="L341" s="1388">
        <f t="shared" si="543"/>
        <v>0</v>
      </c>
      <c r="M341" s="1388">
        <f t="shared" si="543"/>
        <v>6.3583544711122864</v>
      </c>
      <c r="N341" s="1388">
        <f t="shared" si="543"/>
        <v>0.80805317168976631</v>
      </c>
      <c r="O341" s="1388">
        <f t="shared" si="543"/>
        <v>526.50196836150769</v>
      </c>
      <c r="P341" s="1388">
        <f t="shared" si="543"/>
        <v>0</v>
      </c>
      <c r="Q341" s="1388">
        <f t="shared" si="543"/>
        <v>0</v>
      </c>
      <c r="R341" s="1388">
        <f t="shared" si="543"/>
        <v>0</v>
      </c>
      <c r="S341" s="1388">
        <f t="shared" si="543"/>
        <v>0</v>
      </c>
      <c r="T341" s="1388">
        <f t="shared" si="543"/>
        <v>0</v>
      </c>
      <c r="U341" s="1388">
        <f t="shared" si="543"/>
        <v>0</v>
      </c>
      <c r="V341" s="1388">
        <f t="shared" si="543"/>
        <v>0</v>
      </c>
      <c r="W341" s="1388">
        <f t="shared" si="543"/>
        <v>0</v>
      </c>
      <c r="X341" s="1388">
        <f t="shared" si="543"/>
        <v>0</v>
      </c>
      <c r="Y341" s="1388">
        <f t="shared" si="543"/>
        <v>0</v>
      </c>
      <c r="Z341" s="1388">
        <f t="shared" si="543"/>
        <v>0</v>
      </c>
      <c r="AA341" s="1388">
        <f t="shared" si="543"/>
        <v>664455.00000000012</v>
      </c>
      <c r="AB341" s="1388">
        <f t="shared" si="543"/>
        <v>261433.06608353546</v>
      </c>
      <c r="AC341" s="1388">
        <f t="shared" ref="AC341:AX341" si="544">SUM(AC301:AC340)</f>
        <v>69132.241267301739</v>
      </c>
      <c r="AD341" s="1388">
        <f t="shared" si="544"/>
        <v>7570.7800629355697</v>
      </c>
      <c r="AE341" s="1388">
        <f t="shared" si="544"/>
        <v>0</v>
      </c>
      <c r="AF341" s="1388">
        <f t="shared" si="544"/>
        <v>0</v>
      </c>
      <c r="AG341" s="1388">
        <f t="shared" si="544"/>
        <v>0</v>
      </c>
      <c r="AH341" s="1388">
        <f t="shared" si="544"/>
        <v>77562.094607028208</v>
      </c>
      <c r="AI341" s="1388">
        <f t="shared" si="544"/>
        <v>4253.2644680456979</v>
      </c>
      <c r="AJ341" s="1388">
        <f t="shared" si="544"/>
        <v>3293.5535111533341</v>
      </c>
      <c r="AK341" s="1388">
        <f t="shared" si="544"/>
        <v>0</v>
      </c>
      <c r="AL341" s="1388">
        <f t="shared" si="544"/>
        <v>0</v>
      </c>
      <c r="AM341" s="1388">
        <f t="shared" si="544"/>
        <v>0</v>
      </c>
      <c r="AN341" s="1388">
        <f t="shared" si="544"/>
        <v>0</v>
      </c>
      <c r="AO341" s="1388">
        <f t="shared" si="544"/>
        <v>0</v>
      </c>
      <c r="AP341" s="1388">
        <f t="shared" si="544"/>
        <v>0</v>
      </c>
      <c r="AQ341" s="1388">
        <f t="shared" si="544"/>
        <v>0</v>
      </c>
      <c r="AR341" s="1388">
        <f t="shared" si="544"/>
        <v>0</v>
      </c>
      <c r="AS341" s="1388">
        <f t="shared" si="544"/>
        <v>0</v>
      </c>
      <c r="AT341" s="1388">
        <f t="shared" si="544"/>
        <v>0</v>
      </c>
      <c r="AU341" s="1388">
        <f t="shared" si="544"/>
        <v>0</v>
      </c>
      <c r="AV341" s="1388">
        <f t="shared" si="544"/>
        <v>423245</v>
      </c>
      <c r="AW341" s="1388">
        <f t="shared" si="544"/>
        <v>0</v>
      </c>
      <c r="AX341" s="1388">
        <f t="shared" si="544"/>
        <v>0</v>
      </c>
      <c r="AY341" s="1388">
        <f t="shared" ref="AY341:BQ341" si="545">SUM(AY301:AY340)</f>
        <v>0</v>
      </c>
      <c r="AZ341" s="1388">
        <f t="shared" si="545"/>
        <v>0</v>
      </c>
      <c r="BA341" s="1388">
        <f t="shared" si="545"/>
        <v>0</v>
      </c>
      <c r="BB341" s="1388">
        <f t="shared" si="545"/>
        <v>0</v>
      </c>
      <c r="BC341" s="1388">
        <f t="shared" si="545"/>
        <v>0</v>
      </c>
      <c r="BD341" s="1388">
        <f t="shared" si="545"/>
        <v>0</v>
      </c>
      <c r="BE341" s="1388">
        <f t="shared" si="545"/>
        <v>0</v>
      </c>
      <c r="BF341" s="1388">
        <f t="shared" si="545"/>
        <v>0</v>
      </c>
      <c r="BG341" s="1388">
        <f t="shared" si="545"/>
        <v>0</v>
      </c>
      <c r="BH341" s="1388">
        <f t="shared" si="545"/>
        <v>0</v>
      </c>
      <c r="BI341" s="1388">
        <f t="shared" si="545"/>
        <v>0</v>
      </c>
      <c r="BJ341" s="1388">
        <f t="shared" si="545"/>
        <v>0</v>
      </c>
      <c r="BK341" s="1388">
        <f t="shared" si="545"/>
        <v>0</v>
      </c>
      <c r="BL341" s="1388">
        <f t="shared" si="545"/>
        <v>0</v>
      </c>
      <c r="BM341" s="1388">
        <f t="shared" si="545"/>
        <v>0</v>
      </c>
      <c r="BN341" s="1388">
        <f t="shared" si="545"/>
        <v>0</v>
      </c>
      <c r="BO341" s="1388">
        <f t="shared" si="545"/>
        <v>0</v>
      </c>
      <c r="BP341" s="1388">
        <f t="shared" si="545"/>
        <v>0</v>
      </c>
      <c r="BQ341" s="1388">
        <f t="shared" si="545"/>
        <v>0</v>
      </c>
    </row>
    <row r="342" spans="1:69" s="399" customFormat="1" ht="12.75">
      <c r="A342" s="1391"/>
      <c r="B342" s="524"/>
      <c r="C342" s="1395"/>
      <c r="D342" s="1382"/>
      <c r="E342" s="1382"/>
      <c r="F342" s="719"/>
      <c r="G342" s="719"/>
      <c r="H342" s="719"/>
      <c r="I342" s="719"/>
      <c r="J342" s="719"/>
      <c r="K342" s="719"/>
      <c r="L342" s="719"/>
      <c r="M342" s="719"/>
      <c r="N342" s="719"/>
      <c r="O342" s="719"/>
      <c r="P342" s="719"/>
      <c r="Q342" s="719"/>
      <c r="R342" s="719"/>
      <c r="S342" s="719"/>
      <c r="T342" s="719"/>
      <c r="U342" s="719"/>
      <c r="V342" s="719"/>
      <c r="W342" s="719"/>
      <c r="X342" s="719"/>
      <c r="Y342" s="719"/>
      <c r="Z342" s="719"/>
      <c r="AA342" s="719"/>
      <c r="AB342" s="719"/>
      <c r="AC342" s="719"/>
      <c r="AD342" s="719"/>
      <c r="AE342" s="719"/>
      <c r="AF342" s="719"/>
      <c r="AG342" s="719"/>
      <c r="AH342" s="719"/>
      <c r="AI342" s="719"/>
      <c r="AJ342" s="719"/>
      <c r="AK342" s="719"/>
      <c r="AL342" s="719"/>
      <c r="AM342" s="719"/>
      <c r="AN342" s="719"/>
      <c r="AO342" s="719"/>
      <c r="AP342" s="719"/>
      <c r="AQ342" s="719"/>
      <c r="AR342" s="719"/>
      <c r="AS342" s="719"/>
      <c r="AT342" s="719"/>
      <c r="AU342" s="719"/>
      <c r="AV342" s="719"/>
      <c r="AW342" s="719"/>
      <c r="AX342" s="719"/>
      <c r="AY342" s="719"/>
      <c r="AZ342" s="719"/>
      <c r="BA342" s="719"/>
      <c r="BB342" s="719"/>
      <c r="BC342" s="719"/>
      <c r="BD342" s="719"/>
      <c r="BE342" s="719"/>
      <c r="BF342" s="719"/>
      <c r="BG342" s="719"/>
      <c r="BH342" s="719"/>
      <c r="BI342" s="719"/>
      <c r="BJ342" s="719"/>
      <c r="BK342" s="719"/>
      <c r="BL342" s="719"/>
      <c r="BM342" s="719"/>
      <c r="BN342" s="719"/>
      <c r="BO342" s="719"/>
      <c r="BP342" s="719"/>
      <c r="BQ342" s="719"/>
    </row>
    <row r="343" spans="1:69" s="399" customFormat="1" ht="12.75">
      <c r="A343" s="1437" t="s">
        <v>594</v>
      </c>
      <c r="B343" s="1380"/>
      <c r="C343" s="1381"/>
      <c r="D343" s="1382"/>
      <c r="E343" s="1382"/>
      <c r="F343" s="719"/>
      <c r="G343" s="719"/>
      <c r="H343" s="719"/>
      <c r="I343" s="719"/>
      <c r="J343" s="719"/>
      <c r="K343" s="719"/>
      <c r="L343" s="719"/>
      <c r="M343" s="719"/>
      <c r="N343" s="719"/>
      <c r="O343" s="719"/>
      <c r="P343" s="719"/>
      <c r="Q343" s="719"/>
      <c r="R343" s="719"/>
      <c r="S343" s="719"/>
      <c r="T343" s="719"/>
      <c r="U343" s="719"/>
      <c r="V343" s="719"/>
      <c r="W343" s="719"/>
      <c r="X343" s="719"/>
      <c r="Y343" s="719"/>
      <c r="Z343" s="719"/>
      <c r="AA343" s="719"/>
      <c r="AB343" s="719"/>
      <c r="AC343" s="719"/>
      <c r="AD343" s="719"/>
      <c r="AE343" s="719"/>
      <c r="AF343" s="719"/>
      <c r="AG343" s="719"/>
      <c r="AH343" s="719"/>
      <c r="AI343" s="719"/>
      <c r="AJ343" s="719"/>
      <c r="AK343" s="719"/>
      <c r="AL343" s="719"/>
      <c r="AM343" s="719"/>
      <c r="AN343" s="719"/>
      <c r="AO343" s="719"/>
      <c r="AP343" s="719"/>
      <c r="AQ343" s="719"/>
      <c r="AR343" s="719"/>
      <c r="AS343" s="719"/>
      <c r="AT343" s="719"/>
      <c r="AU343" s="719"/>
      <c r="AV343" s="719"/>
      <c r="AW343" s="719"/>
      <c r="AX343" s="719"/>
      <c r="AY343" s="719"/>
      <c r="AZ343" s="719"/>
      <c r="BA343" s="719"/>
      <c r="BB343" s="719"/>
      <c r="BC343" s="719"/>
      <c r="BD343" s="719"/>
      <c r="BE343" s="719"/>
      <c r="BF343" s="719"/>
      <c r="BG343" s="719"/>
      <c r="BH343" s="719"/>
      <c r="BI343" s="719"/>
      <c r="BJ343" s="719"/>
      <c r="BK343" s="719"/>
      <c r="BL343" s="719"/>
      <c r="BM343" s="719"/>
      <c r="BN343" s="719"/>
      <c r="BO343" s="719"/>
      <c r="BP343" s="719"/>
      <c r="BQ343" s="719"/>
    </row>
    <row r="344" spans="1:69" s="399" customFormat="1" ht="12.75">
      <c r="A344" s="759">
        <v>1905</v>
      </c>
      <c r="B344" s="423" t="s">
        <v>236</v>
      </c>
      <c r="C344" s="1383">
        <f>'I4 BO ASSETS'!L61</f>
        <v>0</v>
      </c>
      <c r="D344" s="719"/>
      <c r="E344" s="719"/>
      <c r="F344" s="719"/>
      <c r="G344" s="719"/>
      <c r="H344" s="719"/>
      <c r="I344" s="719"/>
      <c r="J344" s="719"/>
      <c r="K344" s="719"/>
      <c r="L344" s="719"/>
      <c r="M344" s="719"/>
      <c r="N344" s="719"/>
      <c r="O344" s="719"/>
      <c r="P344" s="719"/>
      <c r="Q344" s="719"/>
      <c r="R344" s="719"/>
      <c r="S344" s="719"/>
      <c r="T344" s="719"/>
      <c r="U344" s="719"/>
      <c r="V344" s="719"/>
      <c r="W344" s="719"/>
      <c r="X344" s="719"/>
      <c r="Y344" s="719"/>
      <c r="Z344" s="719"/>
      <c r="AA344" s="719"/>
      <c r="AB344" s="719"/>
      <c r="AC344" s="719"/>
      <c r="AD344" s="719"/>
      <c r="AE344" s="719"/>
      <c r="AF344" s="719"/>
      <c r="AG344" s="719"/>
      <c r="AH344" s="719"/>
      <c r="AI344" s="719"/>
      <c r="AJ344" s="719"/>
      <c r="AK344" s="719"/>
      <c r="AL344" s="719"/>
      <c r="AM344" s="719"/>
      <c r="AN344" s="719"/>
      <c r="AO344" s="719"/>
      <c r="AP344" s="719"/>
      <c r="AQ344" s="719"/>
      <c r="AR344" s="719"/>
      <c r="AS344" s="719"/>
      <c r="AT344" s="719"/>
      <c r="AU344" s="719"/>
      <c r="AV344" s="719"/>
      <c r="AW344" s="719">
        <f t="shared" ref="AW344:BP344" si="546">$C344*AW630</f>
        <v>0</v>
      </c>
      <c r="AX344" s="719">
        <f t="shared" si="546"/>
        <v>0</v>
      </c>
      <c r="AY344" s="719">
        <f t="shared" si="546"/>
        <v>0</v>
      </c>
      <c r="AZ344" s="719">
        <f t="shared" si="546"/>
        <v>0</v>
      </c>
      <c r="BA344" s="719">
        <f t="shared" si="546"/>
        <v>0</v>
      </c>
      <c r="BB344" s="719">
        <f t="shared" si="546"/>
        <v>0</v>
      </c>
      <c r="BC344" s="719">
        <f t="shared" si="546"/>
        <v>0</v>
      </c>
      <c r="BD344" s="719">
        <f t="shared" si="546"/>
        <v>0</v>
      </c>
      <c r="BE344" s="719">
        <f t="shared" si="546"/>
        <v>0</v>
      </c>
      <c r="BF344" s="719">
        <f t="shared" si="546"/>
        <v>0</v>
      </c>
      <c r="BG344" s="719">
        <f t="shared" si="546"/>
        <v>0</v>
      </c>
      <c r="BH344" s="719">
        <f t="shared" si="546"/>
        <v>0</v>
      </c>
      <c r="BI344" s="719">
        <f t="shared" si="546"/>
        <v>0</v>
      </c>
      <c r="BJ344" s="719">
        <f t="shared" si="546"/>
        <v>0</v>
      </c>
      <c r="BK344" s="719">
        <f t="shared" si="546"/>
        <v>0</v>
      </c>
      <c r="BL344" s="719">
        <f t="shared" si="546"/>
        <v>0</v>
      </c>
      <c r="BM344" s="719">
        <f t="shared" si="546"/>
        <v>0</v>
      </c>
      <c r="BN344" s="719">
        <f t="shared" si="546"/>
        <v>0</v>
      </c>
      <c r="BO344" s="719">
        <f t="shared" si="546"/>
        <v>0</v>
      </c>
      <c r="BP344" s="719">
        <f t="shared" si="546"/>
        <v>0</v>
      </c>
      <c r="BQ344" s="719">
        <f>SUM(AW344:BP344)</f>
        <v>0</v>
      </c>
    </row>
    <row r="345" spans="1:69" s="399" customFormat="1" ht="12.75">
      <c r="A345" s="759">
        <v>1906</v>
      </c>
      <c r="B345" s="423" t="s">
        <v>237</v>
      </c>
      <c r="C345" s="1383">
        <f>'I4 BO ASSETS'!L62</f>
        <v>0</v>
      </c>
      <c r="D345" s="719"/>
      <c r="E345" s="719"/>
      <c r="F345" s="719"/>
      <c r="G345" s="719"/>
      <c r="H345" s="719"/>
      <c r="I345" s="719"/>
      <c r="J345" s="719"/>
      <c r="K345" s="719"/>
      <c r="L345" s="719"/>
      <c r="M345" s="719"/>
      <c r="N345" s="719"/>
      <c r="O345" s="719"/>
      <c r="P345" s="719"/>
      <c r="Q345" s="719"/>
      <c r="R345" s="719"/>
      <c r="S345" s="719"/>
      <c r="T345" s="719"/>
      <c r="U345" s="719"/>
      <c r="V345" s="719"/>
      <c r="W345" s="719"/>
      <c r="X345" s="719"/>
      <c r="Y345" s="719"/>
      <c r="Z345" s="719"/>
      <c r="AA345" s="719"/>
      <c r="AB345" s="719"/>
      <c r="AC345" s="719"/>
      <c r="AD345" s="719"/>
      <c r="AE345" s="719"/>
      <c r="AF345" s="719"/>
      <c r="AG345" s="719"/>
      <c r="AH345" s="719"/>
      <c r="AI345" s="719"/>
      <c r="AJ345" s="719"/>
      <c r="AK345" s="719"/>
      <c r="AL345" s="719"/>
      <c r="AM345" s="719"/>
      <c r="AN345" s="719"/>
      <c r="AO345" s="719"/>
      <c r="AP345" s="719"/>
      <c r="AQ345" s="719"/>
      <c r="AR345" s="719"/>
      <c r="AS345" s="719"/>
      <c r="AT345" s="719"/>
      <c r="AU345" s="719"/>
      <c r="AV345" s="719"/>
      <c r="AW345" s="719">
        <f t="shared" ref="AW345:BP345" si="547">$C345*AW631</f>
        <v>0</v>
      </c>
      <c r="AX345" s="719">
        <f t="shared" si="547"/>
        <v>0</v>
      </c>
      <c r="AY345" s="719">
        <f t="shared" si="547"/>
        <v>0</v>
      </c>
      <c r="AZ345" s="719">
        <f t="shared" si="547"/>
        <v>0</v>
      </c>
      <c r="BA345" s="719">
        <f t="shared" si="547"/>
        <v>0</v>
      </c>
      <c r="BB345" s="719">
        <f t="shared" si="547"/>
        <v>0</v>
      </c>
      <c r="BC345" s="719">
        <f t="shared" si="547"/>
        <v>0</v>
      </c>
      <c r="BD345" s="719">
        <f t="shared" si="547"/>
        <v>0</v>
      </c>
      <c r="BE345" s="719">
        <f t="shared" si="547"/>
        <v>0</v>
      </c>
      <c r="BF345" s="719">
        <f t="shared" si="547"/>
        <v>0</v>
      </c>
      <c r="BG345" s="719">
        <f t="shared" si="547"/>
        <v>0</v>
      </c>
      <c r="BH345" s="719">
        <f t="shared" si="547"/>
        <v>0</v>
      </c>
      <c r="BI345" s="719">
        <f t="shared" si="547"/>
        <v>0</v>
      </c>
      <c r="BJ345" s="719">
        <f t="shared" si="547"/>
        <v>0</v>
      </c>
      <c r="BK345" s="719">
        <f t="shared" si="547"/>
        <v>0</v>
      </c>
      <c r="BL345" s="719">
        <f t="shared" si="547"/>
        <v>0</v>
      </c>
      <c r="BM345" s="719">
        <f t="shared" si="547"/>
        <v>0</v>
      </c>
      <c r="BN345" s="719">
        <f t="shared" si="547"/>
        <v>0</v>
      </c>
      <c r="BO345" s="719">
        <f t="shared" si="547"/>
        <v>0</v>
      </c>
      <c r="BP345" s="719">
        <f t="shared" si="547"/>
        <v>0</v>
      </c>
      <c r="BQ345" s="719">
        <f t="shared" ref="BQ345:BQ363" si="548">SUM(AW345:BP345)</f>
        <v>0</v>
      </c>
    </row>
    <row r="346" spans="1:69" s="399" customFormat="1" ht="12.75">
      <c r="A346" s="759">
        <v>1908</v>
      </c>
      <c r="B346" s="423" t="s">
        <v>238</v>
      </c>
      <c r="C346" s="1383">
        <f>'I4 BO ASSETS'!L63</f>
        <v>34000</v>
      </c>
      <c r="D346" s="719"/>
      <c r="E346" s="719"/>
      <c r="F346" s="719"/>
      <c r="G346" s="719"/>
      <c r="H346" s="719"/>
      <c r="I346" s="719"/>
      <c r="J346" s="719"/>
      <c r="K346" s="719"/>
      <c r="L346" s="719"/>
      <c r="M346" s="719"/>
      <c r="N346" s="719"/>
      <c r="O346" s="719"/>
      <c r="P346" s="719"/>
      <c r="Q346" s="719"/>
      <c r="R346" s="719"/>
      <c r="S346" s="719"/>
      <c r="T346" s="719"/>
      <c r="U346" s="719"/>
      <c r="V346" s="719"/>
      <c r="W346" s="719"/>
      <c r="X346" s="719"/>
      <c r="Y346" s="719"/>
      <c r="Z346" s="719"/>
      <c r="AA346" s="719"/>
      <c r="AB346" s="719"/>
      <c r="AC346" s="719"/>
      <c r="AD346" s="719"/>
      <c r="AE346" s="719"/>
      <c r="AF346" s="719"/>
      <c r="AG346" s="719"/>
      <c r="AH346" s="719"/>
      <c r="AI346" s="719"/>
      <c r="AJ346" s="719"/>
      <c r="AK346" s="719"/>
      <c r="AL346" s="719"/>
      <c r="AM346" s="719"/>
      <c r="AN346" s="719"/>
      <c r="AO346" s="719"/>
      <c r="AP346" s="719"/>
      <c r="AQ346" s="719"/>
      <c r="AR346" s="719"/>
      <c r="AS346" s="719"/>
      <c r="AT346" s="719"/>
      <c r="AU346" s="719"/>
      <c r="AV346" s="719"/>
      <c r="AW346" s="719">
        <f t="shared" ref="AW346:BP346" si="549">$C346*AW632</f>
        <v>17034.087468074013</v>
      </c>
      <c r="AX346" s="719">
        <f t="shared" si="549"/>
        <v>5858.7187131633264</v>
      </c>
      <c r="AY346" s="719">
        <f t="shared" si="549"/>
        <v>8486.6467035241494</v>
      </c>
      <c r="AZ346" s="719">
        <f t="shared" si="549"/>
        <v>0</v>
      </c>
      <c r="BA346" s="719">
        <f t="shared" si="549"/>
        <v>0</v>
      </c>
      <c r="BB346" s="719">
        <f t="shared" si="549"/>
        <v>0</v>
      </c>
      <c r="BC346" s="719">
        <f t="shared" si="549"/>
        <v>2372.3757018259071</v>
      </c>
      <c r="BD346" s="719">
        <f t="shared" si="549"/>
        <v>130.17255612752234</v>
      </c>
      <c r="BE346" s="719">
        <f t="shared" si="549"/>
        <v>117.99885728508073</v>
      </c>
      <c r="BF346" s="719">
        <f t="shared" si="549"/>
        <v>0</v>
      </c>
      <c r="BG346" s="719">
        <f t="shared" si="549"/>
        <v>0</v>
      </c>
      <c r="BH346" s="719">
        <f t="shared" si="549"/>
        <v>0</v>
      </c>
      <c r="BI346" s="719">
        <f t="shared" si="549"/>
        <v>0</v>
      </c>
      <c r="BJ346" s="719">
        <f t="shared" si="549"/>
        <v>0</v>
      </c>
      <c r="BK346" s="719">
        <f t="shared" si="549"/>
        <v>0</v>
      </c>
      <c r="BL346" s="719">
        <f t="shared" si="549"/>
        <v>0</v>
      </c>
      <c r="BM346" s="719">
        <f t="shared" si="549"/>
        <v>0</v>
      </c>
      <c r="BN346" s="719">
        <f t="shared" si="549"/>
        <v>0</v>
      </c>
      <c r="BO346" s="719">
        <f t="shared" si="549"/>
        <v>0</v>
      </c>
      <c r="BP346" s="719">
        <f t="shared" si="549"/>
        <v>0</v>
      </c>
      <c r="BQ346" s="719">
        <f t="shared" si="548"/>
        <v>33999.999999999993</v>
      </c>
    </row>
    <row r="347" spans="1:69" s="399" customFormat="1" ht="12.75">
      <c r="A347" s="759">
        <v>1910</v>
      </c>
      <c r="B347" s="423" t="s">
        <v>239</v>
      </c>
      <c r="C347" s="1383">
        <f>'I4 BO ASSETS'!L64</f>
        <v>0</v>
      </c>
      <c r="D347" s="719"/>
      <c r="E347" s="719"/>
      <c r="F347" s="719"/>
      <c r="G347" s="719"/>
      <c r="H347" s="719"/>
      <c r="I347" s="719"/>
      <c r="J347" s="719"/>
      <c r="K347" s="719"/>
      <c r="L347" s="719"/>
      <c r="M347" s="719"/>
      <c r="N347" s="719"/>
      <c r="O347" s="719"/>
      <c r="P347" s="719"/>
      <c r="Q347" s="719"/>
      <c r="R347" s="719"/>
      <c r="S347" s="719"/>
      <c r="T347" s="719"/>
      <c r="U347" s="719"/>
      <c r="V347" s="719"/>
      <c r="W347" s="719"/>
      <c r="X347" s="719"/>
      <c r="Y347" s="719"/>
      <c r="Z347" s="719"/>
      <c r="AA347" s="719"/>
      <c r="AB347" s="719"/>
      <c r="AC347" s="719"/>
      <c r="AD347" s="719"/>
      <c r="AE347" s="719"/>
      <c r="AF347" s="719"/>
      <c r="AG347" s="719"/>
      <c r="AH347" s="719"/>
      <c r="AI347" s="719"/>
      <c r="AJ347" s="719"/>
      <c r="AK347" s="719"/>
      <c r="AL347" s="719"/>
      <c r="AM347" s="719"/>
      <c r="AN347" s="719"/>
      <c r="AO347" s="719"/>
      <c r="AP347" s="719"/>
      <c r="AQ347" s="719"/>
      <c r="AR347" s="719"/>
      <c r="AS347" s="719"/>
      <c r="AT347" s="719"/>
      <c r="AU347" s="719"/>
      <c r="AV347" s="719"/>
      <c r="AW347" s="719">
        <f t="shared" ref="AW347:BP347" si="550">$C347*AW633</f>
        <v>0</v>
      </c>
      <c r="AX347" s="719">
        <f t="shared" si="550"/>
        <v>0</v>
      </c>
      <c r="AY347" s="719">
        <f t="shared" si="550"/>
        <v>0</v>
      </c>
      <c r="AZ347" s="719">
        <f t="shared" si="550"/>
        <v>0</v>
      </c>
      <c r="BA347" s="719">
        <f t="shared" si="550"/>
        <v>0</v>
      </c>
      <c r="BB347" s="719">
        <f t="shared" si="550"/>
        <v>0</v>
      </c>
      <c r="BC347" s="719">
        <f t="shared" si="550"/>
        <v>0</v>
      </c>
      <c r="BD347" s="719">
        <f t="shared" si="550"/>
        <v>0</v>
      </c>
      <c r="BE347" s="719">
        <f t="shared" si="550"/>
        <v>0</v>
      </c>
      <c r="BF347" s="719">
        <f t="shared" si="550"/>
        <v>0</v>
      </c>
      <c r="BG347" s="719">
        <f t="shared" si="550"/>
        <v>0</v>
      </c>
      <c r="BH347" s="719">
        <f t="shared" si="550"/>
        <v>0</v>
      </c>
      <c r="BI347" s="719">
        <f t="shared" si="550"/>
        <v>0</v>
      </c>
      <c r="BJ347" s="719">
        <f t="shared" si="550"/>
        <v>0</v>
      </c>
      <c r="BK347" s="719">
        <f t="shared" si="550"/>
        <v>0</v>
      </c>
      <c r="BL347" s="719">
        <f t="shared" si="550"/>
        <v>0</v>
      </c>
      <c r="BM347" s="719">
        <f t="shared" si="550"/>
        <v>0</v>
      </c>
      <c r="BN347" s="719">
        <f t="shared" si="550"/>
        <v>0</v>
      </c>
      <c r="BO347" s="719">
        <f t="shared" si="550"/>
        <v>0</v>
      </c>
      <c r="BP347" s="719">
        <f t="shared" si="550"/>
        <v>0</v>
      </c>
      <c r="BQ347" s="719">
        <f t="shared" si="548"/>
        <v>0</v>
      </c>
    </row>
    <row r="348" spans="1:69" s="399" customFormat="1" ht="12.75">
      <c r="A348" s="759">
        <v>1915</v>
      </c>
      <c r="B348" s="423" t="s">
        <v>569</v>
      </c>
      <c r="C348" s="1383">
        <f>'I4 BO ASSETS'!L65</f>
        <v>6000</v>
      </c>
      <c r="D348" s="719"/>
      <c r="E348" s="719"/>
      <c r="F348" s="719"/>
      <c r="G348" s="719"/>
      <c r="H348" s="719"/>
      <c r="I348" s="719"/>
      <c r="J348" s="719"/>
      <c r="K348" s="719"/>
      <c r="L348" s="719"/>
      <c r="M348" s="719"/>
      <c r="N348" s="719"/>
      <c r="O348" s="719"/>
      <c r="P348" s="719"/>
      <c r="Q348" s="719"/>
      <c r="R348" s="719"/>
      <c r="S348" s="719"/>
      <c r="T348" s="719"/>
      <c r="U348" s="719"/>
      <c r="V348" s="719"/>
      <c r="W348" s="719"/>
      <c r="X348" s="719"/>
      <c r="Y348" s="719"/>
      <c r="Z348" s="719"/>
      <c r="AA348" s="719"/>
      <c r="AB348" s="719"/>
      <c r="AC348" s="719"/>
      <c r="AD348" s="719"/>
      <c r="AE348" s="719"/>
      <c r="AF348" s="719"/>
      <c r="AG348" s="719"/>
      <c r="AH348" s="719"/>
      <c r="AI348" s="719"/>
      <c r="AJ348" s="719"/>
      <c r="AK348" s="719"/>
      <c r="AL348" s="719"/>
      <c r="AM348" s="719"/>
      <c r="AN348" s="719"/>
      <c r="AO348" s="719"/>
      <c r="AP348" s="719"/>
      <c r="AQ348" s="719"/>
      <c r="AR348" s="719"/>
      <c r="AS348" s="719"/>
      <c r="AT348" s="719"/>
      <c r="AU348" s="719"/>
      <c r="AV348" s="719"/>
      <c r="AW348" s="719">
        <f t="shared" ref="AW348:BP348" si="551">$C348*AW634</f>
        <v>3006.0154355424729</v>
      </c>
      <c r="AX348" s="719">
        <f t="shared" si="551"/>
        <v>1033.8915376170576</v>
      </c>
      <c r="AY348" s="719">
        <f t="shared" si="551"/>
        <v>1497.6435359160264</v>
      </c>
      <c r="AZ348" s="719">
        <f t="shared" si="551"/>
        <v>0</v>
      </c>
      <c r="BA348" s="719">
        <f t="shared" si="551"/>
        <v>0</v>
      </c>
      <c r="BB348" s="719">
        <f t="shared" si="551"/>
        <v>0</v>
      </c>
      <c r="BC348" s="719">
        <f t="shared" si="551"/>
        <v>418.65453561633655</v>
      </c>
      <c r="BD348" s="719">
        <f t="shared" si="551"/>
        <v>22.971627551915706</v>
      </c>
      <c r="BE348" s="719">
        <f t="shared" si="551"/>
        <v>20.823327756190718</v>
      </c>
      <c r="BF348" s="719">
        <f t="shared" si="551"/>
        <v>0</v>
      </c>
      <c r="BG348" s="719">
        <f t="shared" si="551"/>
        <v>0</v>
      </c>
      <c r="BH348" s="719">
        <f t="shared" si="551"/>
        <v>0</v>
      </c>
      <c r="BI348" s="719">
        <f t="shared" si="551"/>
        <v>0</v>
      </c>
      <c r="BJ348" s="719">
        <f t="shared" si="551"/>
        <v>0</v>
      </c>
      <c r="BK348" s="719">
        <f t="shared" si="551"/>
        <v>0</v>
      </c>
      <c r="BL348" s="719">
        <f t="shared" si="551"/>
        <v>0</v>
      </c>
      <c r="BM348" s="719">
        <f t="shared" si="551"/>
        <v>0</v>
      </c>
      <c r="BN348" s="719">
        <f t="shared" si="551"/>
        <v>0</v>
      </c>
      <c r="BO348" s="719">
        <f t="shared" si="551"/>
        <v>0</v>
      </c>
      <c r="BP348" s="719">
        <f t="shared" si="551"/>
        <v>0</v>
      </c>
      <c r="BQ348" s="719">
        <f t="shared" si="548"/>
        <v>6000</v>
      </c>
    </row>
    <row r="349" spans="1:69" s="399" customFormat="1" ht="12.75">
      <c r="A349" s="759">
        <v>1920</v>
      </c>
      <c r="B349" s="423" t="s">
        <v>570</v>
      </c>
      <c r="C349" s="1383">
        <f>'I4 BO ASSETS'!L66</f>
        <v>45000</v>
      </c>
      <c r="D349" s="719"/>
      <c r="E349" s="719"/>
      <c r="F349" s="719"/>
      <c r="G349" s="719"/>
      <c r="H349" s="719"/>
      <c r="I349" s="719"/>
      <c r="J349" s="719"/>
      <c r="K349" s="719"/>
      <c r="L349" s="719"/>
      <c r="M349" s="719"/>
      <c r="N349" s="719"/>
      <c r="O349" s="719"/>
      <c r="P349" s="719"/>
      <c r="Q349" s="719"/>
      <c r="R349" s="719"/>
      <c r="S349" s="719"/>
      <c r="T349" s="719"/>
      <c r="U349" s="719"/>
      <c r="V349" s="719"/>
      <c r="W349" s="719"/>
      <c r="X349" s="719"/>
      <c r="Y349" s="719"/>
      <c r="Z349" s="719"/>
      <c r="AA349" s="719"/>
      <c r="AB349" s="719"/>
      <c r="AC349" s="719"/>
      <c r="AD349" s="719"/>
      <c r="AE349" s="719"/>
      <c r="AF349" s="719"/>
      <c r="AG349" s="719"/>
      <c r="AH349" s="719"/>
      <c r="AI349" s="719"/>
      <c r="AJ349" s="719"/>
      <c r="AK349" s="719"/>
      <c r="AL349" s="719"/>
      <c r="AM349" s="719"/>
      <c r="AN349" s="719"/>
      <c r="AO349" s="719"/>
      <c r="AP349" s="719"/>
      <c r="AQ349" s="719"/>
      <c r="AR349" s="719"/>
      <c r="AS349" s="719"/>
      <c r="AT349" s="719"/>
      <c r="AU349" s="719"/>
      <c r="AV349" s="719"/>
      <c r="AW349" s="719">
        <f t="shared" ref="AW349:BP349" si="552">$C349*AW635</f>
        <v>22545.115766568546</v>
      </c>
      <c r="AX349" s="719">
        <f t="shared" si="552"/>
        <v>7754.186532127932</v>
      </c>
      <c r="AY349" s="719">
        <f t="shared" si="552"/>
        <v>11232.326519370199</v>
      </c>
      <c r="AZ349" s="719">
        <f t="shared" si="552"/>
        <v>0</v>
      </c>
      <c r="BA349" s="719">
        <f t="shared" si="552"/>
        <v>0</v>
      </c>
      <c r="BB349" s="719">
        <f t="shared" si="552"/>
        <v>0</v>
      </c>
      <c r="BC349" s="719">
        <f t="shared" si="552"/>
        <v>3139.9090171225239</v>
      </c>
      <c r="BD349" s="719">
        <f t="shared" si="552"/>
        <v>172.28720663936778</v>
      </c>
      <c r="BE349" s="719">
        <f t="shared" si="552"/>
        <v>156.17495817143038</v>
      </c>
      <c r="BF349" s="719">
        <f t="shared" si="552"/>
        <v>0</v>
      </c>
      <c r="BG349" s="719">
        <f t="shared" si="552"/>
        <v>0</v>
      </c>
      <c r="BH349" s="719">
        <f t="shared" si="552"/>
        <v>0</v>
      </c>
      <c r="BI349" s="719">
        <f t="shared" si="552"/>
        <v>0</v>
      </c>
      <c r="BJ349" s="719">
        <f t="shared" si="552"/>
        <v>0</v>
      </c>
      <c r="BK349" s="719">
        <f t="shared" si="552"/>
        <v>0</v>
      </c>
      <c r="BL349" s="719">
        <f t="shared" si="552"/>
        <v>0</v>
      </c>
      <c r="BM349" s="719">
        <f t="shared" si="552"/>
        <v>0</v>
      </c>
      <c r="BN349" s="719">
        <f t="shared" si="552"/>
        <v>0</v>
      </c>
      <c r="BO349" s="719">
        <f t="shared" si="552"/>
        <v>0</v>
      </c>
      <c r="BP349" s="719">
        <f t="shared" si="552"/>
        <v>0</v>
      </c>
      <c r="BQ349" s="719">
        <f t="shared" si="548"/>
        <v>45000</v>
      </c>
    </row>
    <row r="350" spans="1:69" s="399" customFormat="1" ht="12.75">
      <c r="A350" s="759">
        <v>1925</v>
      </c>
      <c r="B350" s="423" t="s">
        <v>571</v>
      </c>
      <c r="C350" s="1383">
        <f>'I4 BO ASSETS'!L67</f>
        <v>0</v>
      </c>
      <c r="D350" s="719"/>
      <c r="E350" s="719"/>
      <c r="F350" s="719"/>
      <c r="G350" s="719"/>
      <c r="H350" s="719"/>
      <c r="I350" s="719"/>
      <c r="J350" s="719"/>
      <c r="K350" s="719"/>
      <c r="L350" s="719"/>
      <c r="M350" s="719"/>
      <c r="N350" s="719"/>
      <c r="O350" s="719"/>
      <c r="P350" s="719"/>
      <c r="Q350" s="719"/>
      <c r="R350" s="719"/>
      <c r="S350" s="719"/>
      <c r="T350" s="719"/>
      <c r="U350" s="719"/>
      <c r="V350" s="719"/>
      <c r="W350" s="719"/>
      <c r="X350" s="719"/>
      <c r="Y350" s="719"/>
      <c r="Z350" s="719"/>
      <c r="AA350" s="719"/>
      <c r="AB350" s="719"/>
      <c r="AC350" s="719"/>
      <c r="AD350" s="719"/>
      <c r="AE350" s="719"/>
      <c r="AF350" s="719"/>
      <c r="AG350" s="719"/>
      <c r="AH350" s="719"/>
      <c r="AI350" s="719"/>
      <c r="AJ350" s="719"/>
      <c r="AK350" s="719"/>
      <c r="AL350" s="719"/>
      <c r="AM350" s="719"/>
      <c r="AN350" s="719"/>
      <c r="AO350" s="719"/>
      <c r="AP350" s="719"/>
      <c r="AQ350" s="719"/>
      <c r="AR350" s="719"/>
      <c r="AS350" s="719"/>
      <c r="AT350" s="719"/>
      <c r="AU350" s="719"/>
      <c r="AV350" s="719"/>
      <c r="AW350" s="719">
        <f t="shared" ref="AW350:BP350" si="553">$C350*AW636</f>
        <v>0</v>
      </c>
      <c r="AX350" s="719">
        <f t="shared" si="553"/>
        <v>0</v>
      </c>
      <c r="AY350" s="719">
        <f t="shared" si="553"/>
        <v>0</v>
      </c>
      <c r="AZ350" s="719">
        <f t="shared" si="553"/>
        <v>0</v>
      </c>
      <c r="BA350" s="719">
        <f t="shared" si="553"/>
        <v>0</v>
      </c>
      <c r="BB350" s="719">
        <f t="shared" si="553"/>
        <v>0</v>
      </c>
      <c r="BC350" s="719">
        <f t="shared" si="553"/>
        <v>0</v>
      </c>
      <c r="BD350" s="719">
        <f t="shared" si="553"/>
        <v>0</v>
      </c>
      <c r="BE350" s="719">
        <f t="shared" si="553"/>
        <v>0</v>
      </c>
      <c r="BF350" s="719">
        <f t="shared" si="553"/>
        <v>0</v>
      </c>
      <c r="BG350" s="719">
        <f t="shared" si="553"/>
        <v>0</v>
      </c>
      <c r="BH350" s="719">
        <f t="shared" si="553"/>
        <v>0</v>
      </c>
      <c r="BI350" s="719">
        <f t="shared" si="553"/>
        <v>0</v>
      </c>
      <c r="BJ350" s="719">
        <f t="shared" si="553"/>
        <v>0</v>
      </c>
      <c r="BK350" s="719">
        <f t="shared" si="553"/>
        <v>0</v>
      </c>
      <c r="BL350" s="719">
        <f t="shared" si="553"/>
        <v>0</v>
      </c>
      <c r="BM350" s="719">
        <f t="shared" si="553"/>
        <v>0</v>
      </c>
      <c r="BN350" s="719">
        <f t="shared" si="553"/>
        <v>0</v>
      </c>
      <c r="BO350" s="719">
        <f t="shared" si="553"/>
        <v>0</v>
      </c>
      <c r="BP350" s="719">
        <f t="shared" si="553"/>
        <v>0</v>
      </c>
      <c r="BQ350" s="719">
        <f t="shared" si="548"/>
        <v>0</v>
      </c>
    </row>
    <row r="351" spans="1:69" s="399" customFormat="1" ht="12.75">
      <c r="A351" s="759">
        <v>1930</v>
      </c>
      <c r="B351" s="423" t="s">
        <v>572</v>
      </c>
      <c r="C351" s="1383">
        <f>'I4 BO ASSETS'!L68</f>
        <v>187000</v>
      </c>
      <c r="D351" s="719"/>
      <c r="E351" s="719"/>
      <c r="F351" s="719"/>
      <c r="G351" s="719"/>
      <c r="H351" s="719"/>
      <c r="I351" s="719"/>
      <c r="J351" s="719"/>
      <c r="K351" s="719"/>
      <c r="L351" s="719"/>
      <c r="M351" s="719"/>
      <c r="N351" s="719"/>
      <c r="O351" s="719"/>
      <c r="P351" s="719"/>
      <c r="Q351" s="719"/>
      <c r="R351" s="719"/>
      <c r="S351" s="719"/>
      <c r="T351" s="719"/>
      <c r="U351" s="719"/>
      <c r="V351" s="719"/>
      <c r="W351" s="719"/>
      <c r="X351" s="719"/>
      <c r="Y351" s="719"/>
      <c r="Z351" s="719"/>
      <c r="AA351" s="719"/>
      <c r="AB351" s="719"/>
      <c r="AC351" s="719"/>
      <c r="AD351" s="719"/>
      <c r="AE351" s="719"/>
      <c r="AF351" s="719"/>
      <c r="AG351" s="719"/>
      <c r="AH351" s="719"/>
      <c r="AI351" s="719"/>
      <c r="AJ351" s="719"/>
      <c r="AK351" s="719"/>
      <c r="AL351" s="719"/>
      <c r="AM351" s="719"/>
      <c r="AN351" s="719"/>
      <c r="AO351" s="719"/>
      <c r="AP351" s="719"/>
      <c r="AQ351" s="719"/>
      <c r="AR351" s="719"/>
      <c r="AS351" s="719"/>
      <c r="AT351" s="719"/>
      <c r="AU351" s="719"/>
      <c r="AV351" s="719"/>
      <c r="AW351" s="719">
        <f t="shared" ref="AW351:BP351" si="554">$C351*AW637</f>
        <v>93687.481074407071</v>
      </c>
      <c r="AX351" s="719">
        <f t="shared" si="554"/>
        <v>32222.952922398297</v>
      </c>
      <c r="AY351" s="719">
        <f t="shared" si="554"/>
        <v>46676.556869382825</v>
      </c>
      <c r="AZ351" s="719">
        <f t="shared" si="554"/>
        <v>0</v>
      </c>
      <c r="BA351" s="719">
        <f t="shared" si="554"/>
        <v>0</v>
      </c>
      <c r="BB351" s="719">
        <f t="shared" si="554"/>
        <v>0</v>
      </c>
      <c r="BC351" s="719">
        <f t="shared" si="554"/>
        <v>13048.066360042489</v>
      </c>
      <c r="BD351" s="719">
        <f t="shared" si="554"/>
        <v>715.94905870137279</v>
      </c>
      <c r="BE351" s="719">
        <f t="shared" si="554"/>
        <v>648.99371506794398</v>
      </c>
      <c r="BF351" s="719">
        <f t="shared" si="554"/>
        <v>0</v>
      </c>
      <c r="BG351" s="719">
        <f t="shared" si="554"/>
        <v>0</v>
      </c>
      <c r="BH351" s="719">
        <f t="shared" si="554"/>
        <v>0</v>
      </c>
      <c r="BI351" s="719">
        <f t="shared" si="554"/>
        <v>0</v>
      </c>
      <c r="BJ351" s="719">
        <f t="shared" si="554"/>
        <v>0</v>
      </c>
      <c r="BK351" s="719">
        <f t="shared" si="554"/>
        <v>0</v>
      </c>
      <c r="BL351" s="719">
        <f t="shared" si="554"/>
        <v>0</v>
      </c>
      <c r="BM351" s="719">
        <f t="shared" si="554"/>
        <v>0</v>
      </c>
      <c r="BN351" s="719">
        <f t="shared" si="554"/>
        <v>0</v>
      </c>
      <c r="BO351" s="719">
        <f t="shared" si="554"/>
        <v>0</v>
      </c>
      <c r="BP351" s="719">
        <f t="shared" si="554"/>
        <v>0</v>
      </c>
      <c r="BQ351" s="719">
        <f t="shared" si="548"/>
        <v>187000</v>
      </c>
    </row>
    <row r="352" spans="1:69" s="399" customFormat="1" ht="12.75">
      <c r="A352" s="759">
        <v>1935</v>
      </c>
      <c r="B352" s="423" t="s">
        <v>573</v>
      </c>
      <c r="C352" s="1383">
        <f>'I4 BO ASSETS'!L69</f>
        <v>3000</v>
      </c>
      <c r="D352" s="719"/>
      <c r="E352" s="719"/>
      <c r="F352" s="719"/>
      <c r="G352" s="719"/>
      <c r="H352" s="719"/>
      <c r="I352" s="719"/>
      <c r="J352" s="719"/>
      <c r="K352" s="719"/>
      <c r="L352" s="719"/>
      <c r="M352" s="719"/>
      <c r="N352" s="719"/>
      <c r="O352" s="719"/>
      <c r="P352" s="719"/>
      <c r="Q352" s="719"/>
      <c r="R352" s="719"/>
      <c r="S352" s="719"/>
      <c r="T352" s="719"/>
      <c r="U352" s="719"/>
      <c r="V352" s="719"/>
      <c r="W352" s="719"/>
      <c r="X352" s="719"/>
      <c r="Y352" s="719"/>
      <c r="Z352" s="719"/>
      <c r="AA352" s="719"/>
      <c r="AB352" s="719"/>
      <c r="AC352" s="719"/>
      <c r="AD352" s="719"/>
      <c r="AE352" s="719"/>
      <c r="AF352" s="719"/>
      <c r="AG352" s="719"/>
      <c r="AH352" s="719"/>
      <c r="AI352" s="719"/>
      <c r="AJ352" s="719"/>
      <c r="AK352" s="719"/>
      <c r="AL352" s="719"/>
      <c r="AM352" s="719"/>
      <c r="AN352" s="719"/>
      <c r="AO352" s="719"/>
      <c r="AP352" s="719"/>
      <c r="AQ352" s="719"/>
      <c r="AR352" s="719"/>
      <c r="AS352" s="719"/>
      <c r="AT352" s="719"/>
      <c r="AU352" s="719"/>
      <c r="AV352" s="719"/>
      <c r="AW352" s="719">
        <f t="shared" ref="AW352:BP352" si="555">$C352*AW638</f>
        <v>1503.0077177712365</v>
      </c>
      <c r="AX352" s="719">
        <f t="shared" si="555"/>
        <v>516.94576880852878</v>
      </c>
      <c r="AY352" s="719">
        <f t="shared" si="555"/>
        <v>748.8217679580132</v>
      </c>
      <c r="AZ352" s="719">
        <f t="shared" si="555"/>
        <v>0</v>
      </c>
      <c r="BA352" s="719">
        <f t="shared" si="555"/>
        <v>0</v>
      </c>
      <c r="BB352" s="719">
        <f t="shared" si="555"/>
        <v>0</v>
      </c>
      <c r="BC352" s="719">
        <f t="shared" si="555"/>
        <v>209.32726780816827</v>
      </c>
      <c r="BD352" s="719">
        <f t="shared" si="555"/>
        <v>11.485813775957853</v>
      </c>
      <c r="BE352" s="719">
        <f t="shared" si="555"/>
        <v>10.411663878095359</v>
      </c>
      <c r="BF352" s="719">
        <f t="shared" si="555"/>
        <v>0</v>
      </c>
      <c r="BG352" s="719">
        <f t="shared" si="555"/>
        <v>0</v>
      </c>
      <c r="BH352" s="719">
        <f t="shared" si="555"/>
        <v>0</v>
      </c>
      <c r="BI352" s="719">
        <f t="shared" si="555"/>
        <v>0</v>
      </c>
      <c r="BJ352" s="719">
        <f t="shared" si="555"/>
        <v>0</v>
      </c>
      <c r="BK352" s="719">
        <f t="shared" si="555"/>
        <v>0</v>
      </c>
      <c r="BL352" s="719">
        <f t="shared" si="555"/>
        <v>0</v>
      </c>
      <c r="BM352" s="719">
        <f t="shared" si="555"/>
        <v>0</v>
      </c>
      <c r="BN352" s="719">
        <f t="shared" si="555"/>
        <v>0</v>
      </c>
      <c r="BO352" s="719">
        <f t="shared" si="555"/>
        <v>0</v>
      </c>
      <c r="BP352" s="719">
        <f t="shared" si="555"/>
        <v>0</v>
      </c>
      <c r="BQ352" s="719">
        <f t="shared" si="548"/>
        <v>3000</v>
      </c>
    </row>
    <row r="353" spans="1:69" s="399" customFormat="1" ht="12.75">
      <c r="A353" s="759">
        <v>1940</v>
      </c>
      <c r="B353" s="423" t="s">
        <v>574</v>
      </c>
      <c r="C353" s="1383">
        <f>'I4 BO ASSETS'!L70</f>
        <v>24000</v>
      </c>
      <c r="D353" s="719"/>
      <c r="E353" s="719"/>
      <c r="F353" s="719"/>
      <c r="G353" s="719"/>
      <c r="H353" s="719"/>
      <c r="I353" s="719"/>
      <c r="J353" s="719"/>
      <c r="K353" s="719"/>
      <c r="L353" s="719"/>
      <c r="M353" s="719"/>
      <c r="N353" s="719"/>
      <c r="O353" s="719"/>
      <c r="P353" s="719"/>
      <c r="Q353" s="719"/>
      <c r="R353" s="719"/>
      <c r="S353" s="719"/>
      <c r="T353" s="719"/>
      <c r="U353" s="719"/>
      <c r="V353" s="719"/>
      <c r="W353" s="719"/>
      <c r="X353" s="719"/>
      <c r="Y353" s="719"/>
      <c r="Z353" s="719"/>
      <c r="AA353" s="719"/>
      <c r="AB353" s="719"/>
      <c r="AC353" s="719"/>
      <c r="AD353" s="719"/>
      <c r="AE353" s="719"/>
      <c r="AF353" s="719"/>
      <c r="AG353" s="719"/>
      <c r="AH353" s="719"/>
      <c r="AI353" s="719"/>
      <c r="AJ353" s="719"/>
      <c r="AK353" s="719"/>
      <c r="AL353" s="719"/>
      <c r="AM353" s="719"/>
      <c r="AN353" s="719"/>
      <c r="AO353" s="719"/>
      <c r="AP353" s="719"/>
      <c r="AQ353" s="719"/>
      <c r="AR353" s="719"/>
      <c r="AS353" s="719"/>
      <c r="AT353" s="719"/>
      <c r="AU353" s="719"/>
      <c r="AV353" s="719"/>
      <c r="AW353" s="719">
        <f t="shared" ref="AW353:BP353" si="556">$C353*AW639</f>
        <v>12024.061742169892</v>
      </c>
      <c r="AX353" s="719">
        <f t="shared" si="556"/>
        <v>4135.5661504682303</v>
      </c>
      <c r="AY353" s="719">
        <f t="shared" si="556"/>
        <v>5990.5741436641056</v>
      </c>
      <c r="AZ353" s="719">
        <f t="shared" si="556"/>
        <v>0</v>
      </c>
      <c r="BA353" s="719">
        <f t="shared" si="556"/>
        <v>0</v>
      </c>
      <c r="BB353" s="719">
        <f t="shared" si="556"/>
        <v>0</v>
      </c>
      <c r="BC353" s="719">
        <f t="shared" si="556"/>
        <v>1674.6181424653462</v>
      </c>
      <c r="BD353" s="719">
        <f t="shared" si="556"/>
        <v>91.886510207662823</v>
      </c>
      <c r="BE353" s="719">
        <f t="shared" si="556"/>
        <v>83.293311024762872</v>
      </c>
      <c r="BF353" s="719">
        <f t="shared" si="556"/>
        <v>0</v>
      </c>
      <c r="BG353" s="719">
        <f t="shared" si="556"/>
        <v>0</v>
      </c>
      <c r="BH353" s="719">
        <f t="shared" si="556"/>
        <v>0</v>
      </c>
      <c r="BI353" s="719">
        <f t="shared" si="556"/>
        <v>0</v>
      </c>
      <c r="BJ353" s="719">
        <f t="shared" si="556"/>
        <v>0</v>
      </c>
      <c r="BK353" s="719">
        <f t="shared" si="556"/>
        <v>0</v>
      </c>
      <c r="BL353" s="719">
        <f t="shared" si="556"/>
        <v>0</v>
      </c>
      <c r="BM353" s="719">
        <f t="shared" si="556"/>
        <v>0</v>
      </c>
      <c r="BN353" s="719">
        <f t="shared" si="556"/>
        <v>0</v>
      </c>
      <c r="BO353" s="719">
        <f t="shared" si="556"/>
        <v>0</v>
      </c>
      <c r="BP353" s="719">
        <f t="shared" si="556"/>
        <v>0</v>
      </c>
      <c r="BQ353" s="719">
        <f t="shared" si="548"/>
        <v>24000</v>
      </c>
    </row>
    <row r="354" spans="1:69" s="399" customFormat="1" ht="12.75">
      <c r="A354" s="759">
        <v>1945</v>
      </c>
      <c r="B354" s="423" t="s">
        <v>575</v>
      </c>
      <c r="C354" s="1383">
        <f>'I4 BO ASSETS'!L71</f>
        <v>0</v>
      </c>
      <c r="D354" s="719"/>
      <c r="E354" s="719"/>
      <c r="F354" s="719"/>
      <c r="G354" s="719"/>
      <c r="H354" s="719"/>
      <c r="I354" s="719"/>
      <c r="J354" s="719"/>
      <c r="K354" s="719"/>
      <c r="L354" s="719"/>
      <c r="M354" s="719"/>
      <c r="N354" s="719"/>
      <c r="O354" s="719"/>
      <c r="P354" s="719"/>
      <c r="Q354" s="719"/>
      <c r="R354" s="719"/>
      <c r="S354" s="719"/>
      <c r="T354" s="719"/>
      <c r="U354" s="719"/>
      <c r="V354" s="719"/>
      <c r="W354" s="719"/>
      <c r="X354" s="719"/>
      <c r="Y354" s="719"/>
      <c r="Z354" s="719"/>
      <c r="AA354" s="719"/>
      <c r="AB354" s="719"/>
      <c r="AC354" s="719"/>
      <c r="AD354" s="719"/>
      <c r="AE354" s="719"/>
      <c r="AF354" s="719"/>
      <c r="AG354" s="719"/>
      <c r="AH354" s="719"/>
      <c r="AI354" s="719"/>
      <c r="AJ354" s="719"/>
      <c r="AK354" s="719"/>
      <c r="AL354" s="719"/>
      <c r="AM354" s="719"/>
      <c r="AN354" s="719"/>
      <c r="AO354" s="719"/>
      <c r="AP354" s="719"/>
      <c r="AQ354" s="719"/>
      <c r="AR354" s="719"/>
      <c r="AS354" s="719"/>
      <c r="AT354" s="719"/>
      <c r="AU354" s="719"/>
      <c r="AV354" s="719"/>
      <c r="AW354" s="719">
        <f t="shared" ref="AW354:BP354" si="557">$C354*AW640</f>
        <v>0</v>
      </c>
      <c r="AX354" s="719">
        <f t="shared" si="557"/>
        <v>0</v>
      </c>
      <c r="AY354" s="719">
        <f t="shared" si="557"/>
        <v>0</v>
      </c>
      <c r="AZ354" s="719">
        <f t="shared" si="557"/>
        <v>0</v>
      </c>
      <c r="BA354" s="719">
        <f t="shared" si="557"/>
        <v>0</v>
      </c>
      <c r="BB354" s="719">
        <f t="shared" si="557"/>
        <v>0</v>
      </c>
      <c r="BC354" s="719">
        <f t="shared" si="557"/>
        <v>0</v>
      </c>
      <c r="BD354" s="719">
        <f t="shared" si="557"/>
        <v>0</v>
      </c>
      <c r="BE354" s="719">
        <f t="shared" si="557"/>
        <v>0</v>
      </c>
      <c r="BF354" s="719">
        <f t="shared" si="557"/>
        <v>0</v>
      </c>
      <c r="BG354" s="719">
        <f t="shared" si="557"/>
        <v>0</v>
      </c>
      <c r="BH354" s="719">
        <f t="shared" si="557"/>
        <v>0</v>
      </c>
      <c r="BI354" s="719">
        <f t="shared" si="557"/>
        <v>0</v>
      </c>
      <c r="BJ354" s="719">
        <f t="shared" si="557"/>
        <v>0</v>
      </c>
      <c r="BK354" s="719">
        <f t="shared" si="557"/>
        <v>0</v>
      </c>
      <c r="BL354" s="719">
        <f t="shared" si="557"/>
        <v>0</v>
      </c>
      <c r="BM354" s="719">
        <f t="shared" si="557"/>
        <v>0</v>
      </c>
      <c r="BN354" s="719">
        <f t="shared" si="557"/>
        <v>0</v>
      </c>
      <c r="BO354" s="719">
        <f t="shared" si="557"/>
        <v>0</v>
      </c>
      <c r="BP354" s="719">
        <f t="shared" si="557"/>
        <v>0</v>
      </c>
      <c r="BQ354" s="719">
        <f t="shared" si="548"/>
        <v>0</v>
      </c>
    </row>
    <row r="355" spans="1:69" s="399" customFormat="1" ht="12.75">
      <c r="A355" s="759">
        <v>1950</v>
      </c>
      <c r="B355" s="423" t="s">
        <v>576</v>
      </c>
      <c r="C355" s="1383">
        <f>'I4 BO ASSETS'!L72</f>
        <v>0</v>
      </c>
      <c r="D355" s="719"/>
      <c r="E355" s="719"/>
      <c r="F355" s="719"/>
      <c r="G355" s="719"/>
      <c r="H355" s="719"/>
      <c r="I355" s="719"/>
      <c r="J355" s="719"/>
      <c r="K355" s="719"/>
      <c r="L355" s="719"/>
      <c r="M355" s="719"/>
      <c r="N355" s="719"/>
      <c r="O355" s="719"/>
      <c r="P355" s="719"/>
      <c r="Q355" s="719"/>
      <c r="R355" s="719"/>
      <c r="S355" s="719"/>
      <c r="T355" s="719"/>
      <c r="U355" s="719"/>
      <c r="V355" s="719"/>
      <c r="W355" s="719"/>
      <c r="X355" s="719"/>
      <c r="Y355" s="719"/>
      <c r="Z355" s="719"/>
      <c r="AA355" s="719"/>
      <c r="AB355" s="719"/>
      <c r="AC355" s="719"/>
      <c r="AD355" s="719"/>
      <c r="AE355" s="719"/>
      <c r="AF355" s="719"/>
      <c r="AG355" s="719"/>
      <c r="AH355" s="719"/>
      <c r="AI355" s="719"/>
      <c r="AJ355" s="719"/>
      <c r="AK355" s="719"/>
      <c r="AL355" s="719"/>
      <c r="AM355" s="719"/>
      <c r="AN355" s="719"/>
      <c r="AO355" s="719"/>
      <c r="AP355" s="719"/>
      <c r="AQ355" s="719"/>
      <c r="AR355" s="719"/>
      <c r="AS355" s="719"/>
      <c r="AT355" s="719"/>
      <c r="AU355" s="719"/>
      <c r="AV355" s="719"/>
      <c r="AW355" s="719">
        <f t="shared" ref="AW355:BP355" si="558">$C355*AW641</f>
        <v>0</v>
      </c>
      <c r="AX355" s="719">
        <f t="shared" si="558"/>
        <v>0</v>
      </c>
      <c r="AY355" s="719">
        <f t="shared" si="558"/>
        <v>0</v>
      </c>
      <c r="AZ355" s="719">
        <f t="shared" si="558"/>
        <v>0</v>
      </c>
      <c r="BA355" s="719">
        <f t="shared" si="558"/>
        <v>0</v>
      </c>
      <c r="BB355" s="719">
        <f t="shared" si="558"/>
        <v>0</v>
      </c>
      <c r="BC355" s="719">
        <f t="shared" si="558"/>
        <v>0</v>
      </c>
      <c r="BD355" s="719">
        <f t="shared" si="558"/>
        <v>0</v>
      </c>
      <c r="BE355" s="719">
        <f t="shared" si="558"/>
        <v>0</v>
      </c>
      <c r="BF355" s="719">
        <f t="shared" si="558"/>
        <v>0</v>
      </c>
      <c r="BG355" s="719">
        <f t="shared" si="558"/>
        <v>0</v>
      </c>
      <c r="BH355" s="719">
        <f t="shared" si="558"/>
        <v>0</v>
      </c>
      <c r="BI355" s="719">
        <f t="shared" si="558"/>
        <v>0</v>
      </c>
      <c r="BJ355" s="719">
        <f t="shared" si="558"/>
        <v>0</v>
      </c>
      <c r="BK355" s="719">
        <f t="shared" si="558"/>
        <v>0</v>
      </c>
      <c r="BL355" s="719">
        <f t="shared" si="558"/>
        <v>0</v>
      </c>
      <c r="BM355" s="719">
        <f t="shared" si="558"/>
        <v>0</v>
      </c>
      <c r="BN355" s="719">
        <f t="shared" si="558"/>
        <v>0</v>
      </c>
      <c r="BO355" s="719">
        <f t="shared" si="558"/>
        <v>0</v>
      </c>
      <c r="BP355" s="719">
        <f t="shared" si="558"/>
        <v>0</v>
      </c>
      <c r="BQ355" s="719">
        <f t="shared" si="548"/>
        <v>0</v>
      </c>
    </row>
    <row r="356" spans="1:69" s="399" customFormat="1" ht="12.75">
      <c r="A356" s="759">
        <v>1955</v>
      </c>
      <c r="B356" s="423" t="s">
        <v>227</v>
      </c>
      <c r="C356" s="1383">
        <f>'I4 BO ASSETS'!L73</f>
        <v>0</v>
      </c>
      <c r="D356" s="719"/>
      <c r="E356" s="719"/>
      <c r="F356" s="719"/>
      <c r="G356" s="719"/>
      <c r="H356" s="719"/>
      <c r="I356" s="719"/>
      <c r="J356" s="719"/>
      <c r="K356" s="719"/>
      <c r="L356" s="719"/>
      <c r="M356" s="719"/>
      <c r="N356" s="719"/>
      <c r="O356" s="719"/>
      <c r="P356" s="719"/>
      <c r="Q356" s="719"/>
      <c r="R356" s="719"/>
      <c r="S356" s="719"/>
      <c r="T356" s="719"/>
      <c r="U356" s="719"/>
      <c r="V356" s="719"/>
      <c r="W356" s="719"/>
      <c r="X356" s="719"/>
      <c r="Y356" s="719"/>
      <c r="Z356" s="719"/>
      <c r="AA356" s="719"/>
      <c r="AB356" s="719"/>
      <c r="AC356" s="719"/>
      <c r="AD356" s="719"/>
      <c r="AE356" s="719"/>
      <c r="AF356" s="719"/>
      <c r="AG356" s="719"/>
      <c r="AH356" s="719"/>
      <c r="AI356" s="719"/>
      <c r="AJ356" s="719"/>
      <c r="AK356" s="719"/>
      <c r="AL356" s="719"/>
      <c r="AM356" s="719"/>
      <c r="AN356" s="719"/>
      <c r="AO356" s="719"/>
      <c r="AP356" s="719"/>
      <c r="AQ356" s="719"/>
      <c r="AR356" s="719"/>
      <c r="AS356" s="719"/>
      <c r="AT356" s="719"/>
      <c r="AU356" s="719"/>
      <c r="AV356" s="719"/>
      <c r="AW356" s="719">
        <f t="shared" ref="AW356:BP356" si="559">$C356*AW642</f>
        <v>0</v>
      </c>
      <c r="AX356" s="719">
        <f t="shared" si="559"/>
        <v>0</v>
      </c>
      <c r="AY356" s="719">
        <f t="shared" si="559"/>
        <v>0</v>
      </c>
      <c r="AZ356" s="719">
        <f t="shared" si="559"/>
        <v>0</v>
      </c>
      <c r="BA356" s="719">
        <f t="shared" si="559"/>
        <v>0</v>
      </c>
      <c r="BB356" s="719">
        <f t="shared" si="559"/>
        <v>0</v>
      </c>
      <c r="BC356" s="719">
        <f t="shared" si="559"/>
        <v>0</v>
      </c>
      <c r="BD356" s="719">
        <f t="shared" si="559"/>
        <v>0</v>
      </c>
      <c r="BE356" s="719">
        <f t="shared" si="559"/>
        <v>0</v>
      </c>
      <c r="BF356" s="719">
        <f t="shared" si="559"/>
        <v>0</v>
      </c>
      <c r="BG356" s="719">
        <f t="shared" si="559"/>
        <v>0</v>
      </c>
      <c r="BH356" s="719">
        <f t="shared" si="559"/>
        <v>0</v>
      </c>
      <c r="BI356" s="719">
        <f t="shared" si="559"/>
        <v>0</v>
      </c>
      <c r="BJ356" s="719">
        <f t="shared" si="559"/>
        <v>0</v>
      </c>
      <c r="BK356" s="719">
        <f t="shared" si="559"/>
        <v>0</v>
      </c>
      <c r="BL356" s="719">
        <f t="shared" si="559"/>
        <v>0</v>
      </c>
      <c r="BM356" s="719">
        <f t="shared" si="559"/>
        <v>0</v>
      </c>
      <c r="BN356" s="719">
        <f t="shared" si="559"/>
        <v>0</v>
      </c>
      <c r="BO356" s="719">
        <f t="shared" si="559"/>
        <v>0</v>
      </c>
      <c r="BP356" s="719">
        <f t="shared" si="559"/>
        <v>0</v>
      </c>
      <c r="BQ356" s="719">
        <f t="shared" si="548"/>
        <v>0</v>
      </c>
    </row>
    <row r="357" spans="1:69" s="399" customFormat="1" ht="12.75">
      <c r="A357" s="759">
        <v>1960</v>
      </c>
      <c r="B357" s="423" t="s">
        <v>228</v>
      </c>
      <c r="C357" s="1383">
        <f>'I4 BO ASSETS'!L74</f>
        <v>0</v>
      </c>
      <c r="D357" s="719"/>
      <c r="E357" s="719"/>
      <c r="F357" s="719"/>
      <c r="G357" s="719"/>
      <c r="H357" s="719"/>
      <c r="I357" s="719"/>
      <c r="J357" s="719"/>
      <c r="K357" s="719"/>
      <c r="L357" s="719"/>
      <c r="M357" s="719"/>
      <c r="N357" s="719"/>
      <c r="O357" s="719"/>
      <c r="P357" s="719"/>
      <c r="Q357" s="719"/>
      <c r="R357" s="719"/>
      <c r="S357" s="719"/>
      <c r="T357" s="719"/>
      <c r="U357" s="719"/>
      <c r="V357" s="719"/>
      <c r="W357" s="719"/>
      <c r="X357" s="719"/>
      <c r="Y357" s="719"/>
      <c r="Z357" s="719"/>
      <c r="AA357" s="719"/>
      <c r="AB357" s="719"/>
      <c r="AC357" s="719"/>
      <c r="AD357" s="719"/>
      <c r="AE357" s="719"/>
      <c r="AF357" s="719"/>
      <c r="AG357" s="719"/>
      <c r="AH357" s="719"/>
      <c r="AI357" s="719"/>
      <c r="AJ357" s="719"/>
      <c r="AK357" s="719"/>
      <c r="AL357" s="719"/>
      <c r="AM357" s="719"/>
      <c r="AN357" s="719"/>
      <c r="AO357" s="719"/>
      <c r="AP357" s="719"/>
      <c r="AQ357" s="719"/>
      <c r="AR357" s="719"/>
      <c r="AS357" s="719"/>
      <c r="AT357" s="719"/>
      <c r="AU357" s="719"/>
      <c r="AV357" s="719"/>
      <c r="AW357" s="719">
        <f t="shared" ref="AW357:BP357" si="560">$C357*AW643</f>
        <v>0</v>
      </c>
      <c r="AX357" s="719">
        <f t="shared" si="560"/>
        <v>0</v>
      </c>
      <c r="AY357" s="719">
        <f t="shared" si="560"/>
        <v>0</v>
      </c>
      <c r="AZ357" s="719">
        <f t="shared" si="560"/>
        <v>0</v>
      </c>
      <c r="BA357" s="719">
        <f t="shared" si="560"/>
        <v>0</v>
      </c>
      <c r="BB357" s="719">
        <f t="shared" si="560"/>
        <v>0</v>
      </c>
      <c r="BC357" s="719">
        <f t="shared" si="560"/>
        <v>0</v>
      </c>
      <c r="BD357" s="719">
        <f t="shared" si="560"/>
        <v>0</v>
      </c>
      <c r="BE357" s="719">
        <f t="shared" si="560"/>
        <v>0</v>
      </c>
      <c r="BF357" s="719">
        <f t="shared" si="560"/>
        <v>0</v>
      </c>
      <c r="BG357" s="719">
        <f t="shared" si="560"/>
        <v>0</v>
      </c>
      <c r="BH357" s="719">
        <f t="shared" si="560"/>
        <v>0</v>
      </c>
      <c r="BI357" s="719">
        <f t="shared" si="560"/>
        <v>0</v>
      </c>
      <c r="BJ357" s="719">
        <f t="shared" si="560"/>
        <v>0</v>
      </c>
      <c r="BK357" s="719">
        <f t="shared" si="560"/>
        <v>0</v>
      </c>
      <c r="BL357" s="719">
        <f t="shared" si="560"/>
        <v>0</v>
      </c>
      <c r="BM357" s="719">
        <f t="shared" si="560"/>
        <v>0</v>
      </c>
      <c r="BN357" s="719">
        <f t="shared" si="560"/>
        <v>0</v>
      </c>
      <c r="BO357" s="719">
        <f t="shared" si="560"/>
        <v>0</v>
      </c>
      <c r="BP357" s="719">
        <f t="shared" si="560"/>
        <v>0</v>
      </c>
      <c r="BQ357" s="719">
        <f t="shared" si="548"/>
        <v>0</v>
      </c>
    </row>
    <row r="358" spans="1:69" s="399" customFormat="1" ht="25.5">
      <c r="A358" s="759">
        <v>1970</v>
      </c>
      <c r="B358" s="423" t="s">
        <v>230</v>
      </c>
      <c r="C358" s="1383">
        <f>'I4 BO ASSETS'!L75</f>
        <v>0</v>
      </c>
      <c r="D358" s="719"/>
      <c r="E358" s="719"/>
      <c r="F358" s="719"/>
      <c r="G358" s="719"/>
      <c r="H358" s="719"/>
      <c r="I358" s="719"/>
      <c r="J358" s="719"/>
      <c r="K358" s="719"/>
      <c r="L358" s="719"/>
      <c r="M358" s="719"/>
      <c r="N358" s="719"/>
      <c r="O358" s="719"/>
      <c r="P358" s="719"/>
      <c r="Q358" s="719"/>
      <c r="R358" s="719"/>
      <c r="S358" s="719"/>
      <c r="T358" s="719"/>
      <c r="U358" s="719"/>
      <c r="V358" s="719"/>
      <c r="W358" s="719"/>
      <c r="X358" s="719"/>
      <c r="Y358" s="719"/>
      <c r="Z358" s="719"/>
      <c r="AA358" s="719"/>
      <c r="AB358" s="719"/>
      <c r="AC358" s="719"/>
      <c r="AD358" s="719"/>
      <c r="AE358" s="719"/>
      <c r="AF358" s="719"/>
      <c r="AG358" s="719"/>
      <c r="AH358" s="719"/>
      <c r="AI358" s="719"/>
      <c r="AJ358" s="719"/>
      <c r="AK358" s="719"/>
      <c r="AL358" s="719"/>
      <c r="AM358" s="719"/>
      <c r="AN358" s="719"/>
      <c r="AO358" s="719"/>
      <c r="AP358" s="719"/>
      <c r="AQ358" s="719"/>
      <c r="AR358" s="719"/>
      <c r="AS358" s="719"/>
      <c r="AT358" s="719"/>
      <c r="AU358" s="719"/>
      <c r="AV358" s="719"/>
      <c r="AW358" s="719">
        <f t="shared" ref="AW358:BP358" si="561">$C358*AW644</f>
        <v>0</v>
      </c>
      <c r="AX358" s="719">
        <f t="shared" si="561"/>
        <v>0</v>
      </c>
      <c r="AY358" s="719">
        <f t="shared" si="561"/>
        <v>0</v>
      </c>
      <c r="AZ358" s="719">
        <f t="shared" si="561"/>
        <v>0</v>
      </c>
      <c r="BA358" s="719">
        <f t="shared" si="561"/>
        <v>0</v>
      </c>
      <c r="BB358" s="719">
        <f t="shared" si="561"/>
        <v>0</v>
      </c>
      <c r="BC358" s="719">
        <f t="shared" si="561"/>
        <v>0</v>
      </c>
      <c r="BD358" s="719">
        <f t="shared" si="561"/>
        <v>0</v>
      </c>
      <c r="BE358" s="719">
        <f t="shared" si="561"/>
        <v>0</v>
      </c>
      <c r="BF358" s="719">
        <f t="shared" si="561"/>
        <v>0</v>
      </c>
      <c r="BG358" s="719">
        <f t="shared" si="561"/>
        <v>0</v>
      </c>
      <c r="BH358" s="719">
        <f t="shared" si="561"/>
        <v>0</v>
      </c>
      <c r="BI358" s="719">
        <f t="shared" si="561"/>
        <v>0</v>
      </c>
      <c r="BJ358" s="719">
        <f t="shared" si="561"/>
        <v>0</v>
      </c>
      <c r="BK358" s="719">
        <f t="shared" si="561"/>
        <v>0</v>
      </c>
      <c r="BL358" s="719">
        <f t="shared" si="561"/>
        <v>0</v>
      </c>
      <c r="BM358" s="719">
        <f t="shared" si="561"/>
        <v>0</v>
      </c>
      <c r="BN358" s="719">
        <f t="shared" si="561"/>
        <v>0</v>
      </c>
      <c r="BO358" s="719">
        <f t="shared" si="561"/>
        <v>0</v>
      </c>
      <c r="BP358" s="719">
        <f t="shared" si="561"/>
        <v>0</v>
      </c>
      <c r="BQ358" s="719">
        <f t="shared" si="548"/>
        <v>0</v>
      </c>
    </row>
    <row r="359" spans="1:69" s="399" customFormat="1" ht="25.5">
      <c r="A359" s="759">
        <v>1975</v>
      </c>
      <c r="B359" s="423" t="s">
        <v>895</v>
      </c>
      <c r="C359" s="1383">
        <f>'I4 BO ASSETS'!L76</f>
        <v>0</v>
      </c>
      <c r="D359" s="719"/>
      <c r="E359" s="719"/>
      <c r="F359" s="719"/>
      <c r="G359" s="719"/>
      <c r="H359" s="719"/>
      <c r="I359" s="719"/>
      <c r="J359" s="719"/>
      <c r="K359" s="719"/>
      <c r="L359" s="719"/>
      <c r="M359" s="719"/>
      <c r="N359" s="719"/>
      <c r="O359" s="719"/>
      <c r="P359" s="719"/>
      <c r="Q359" s="719"/>
      <c r="R359" s="719"/>
      <c r="S359" s="719"/>
      <c r="T359" s="719"/>
      <c r="U359" s="719"/>
      <c r="V359" s="719"/>
      <c r="W359" s="719"/>
      <c r="X359" s="719"/>
      <c r="Y359" s="719"/>
      <c r="Z359" s="719"/>
      <c r="AA359" s="719"/>
      <c r="AB359" s="719"/>
      <c r="AC359" s="719"/>
      <c r="AD359" s="719"/>
      <c r="AE359" s="719"/>
      <c r="AF359" s="719"/>
      <c r="AG359" s="719"/>
      <c r="AH359" s="719"/>
      <c r="AI359" s="719"/>
      <c r="AJ359" s="719"/>
      <c r="AK359" s="719"/>
      <c r="AL359" s="719"/>
      <c r="AM359" s="719"/>
      <c r="AN359" s="719"/>
      <c r="AO359" s="719"/>
      <c r="AP359" s="719"/>
      <c r="AQ359" s="719"/>
      <c r="AR359" s="719"/>
      <c r="AS359" s="719"/>
      <c r="AT359" s="719"/>
      <c r="AU359" s="719"/>
      <c r="AV359" s="719"/>
      <c r="AW359" s="719">
        <f t="shared" ref="AW359:BP359" si="562">$C359*AW645</f>
        <v>0</v>
      </c>
      <c r="AX359" s="719">
        <f t="shared" si="562"/>
        <v>0</v>
      </c>
      <c r="AY359" s="719">
        <f t="shared" si="562"/>
        <v>0</v>
      </c>
      <c r="AZ359" s="719">
        <f t="shared" si="562"/>
        <v>0</v>
      </c>
      <c r="BA359" s="719">
        <f t="shared" si="562"/>
        <v>0</v>
      </c>
      <c r="BB359" s="719">
        <f t="shared" si="562"/>
        <v>0</v>
      </c>
      <c r="BC359" s="719">
        <f t="shared" si="562"/>
        <v>0</v>
      </c>
      <c r="BD359" s="719">
        <f t="shared" si="562"/>
        <v>0</v>
      </c>
      <c r="BE359" s="719">
        <f t="shared" si="562"/>
        <v>0</v>
      </c>
      <c r="BF359" s="719">
        <f t="shared" si="562"/>
        <v>0</v>
      </c>
      <c r="BG359" s="719">
        <f t="shared" si="562"/>
        <v>0</v>
      </c>
      <c r="BH359" s="719">
        <f t="shared" si="562"/>
        <v>0</v>
      </c>
      <c r="BI359" s="719">
        <f t="shared" si="562"/>
        <v>0</v>
      </c>
      <c r="BJ359" s="719">
        <f t="shared" si="562"/>
        <v>0</v>
      </c>
      <c r="BK359" s="719">
        <f t="shared" si="562"/>
        <v>0</v>
      </c>
      <c r="BL359" s="719">
        <f t="shared" si="562"/>
        <v>0</v>
      </c>
      <c r="BM359" s="719">
        <f t="shared" si="562"/>
        <v>0</v>
      </c>
      <c r="BN359" s="719">
        <f t="shared" si="562"/>
        <v>0</v>
      </c>
      <c r="BO359" s="719">
        <f t="shared" si="562"/>
        <v>0</v>
      </c>
      <c r="BP359" s="719">
        <f t="shared" si="562"/>
        <v>0</v>
      </c>
      <c r="BQ359" s="719">
        <f t="shared" si="548"/>
        <v>0</v>
      </c>
    </row>
    <row r="360" spans="1:69" s="399" customFormat="1" ht="12.75">
      <c r="A360" s="759">
        <v>1980</v>
      </c>
      <c r="B360" s="423" t="s">
        <v>248</v>
      </c>
      <c r="C360" s="1383">
        <f>'I4 BO ASSETS'!L77</f>
        <v>21000</v>
      </c>
      <c r="D360" s="719"/>
      <c r="E360" s="719"/>
      <c r="F360" s="719"/>
      <c r="G360" s="719"/>
      <c r="H360" s="719"/>
      <c r="I360" s="719"/>
      <c r="J360" s="719"/>
      <c r="K360" s="719"/>
      <c r="L360" s="719"/>
      <c r="M360" s="719"/>
      <c r="N360" s="719"/>
      <c r="O360" s="719"/>
      <c r="P360" s="719"/>
      <c r="Q360" s="719"/>
      <c r="R360" s="719"/>
      <c r="S360" s="719"/>
      <c r="T360" s="719"/>
      <c r="U360" s="719"/>
      <c r="V360" s="719"/>
      <c r="W360" s="719"/>
      <c r="X360" s="719"/>
      <c r="Y360" s="719"/>
      <c r="Z360" s="719"/>
      <c r="AA360" s="719"/>
      <c r="AB360" s="719"/>
      <c r="AC360" s="719"/>
      <c r="AD360" s="719"/>
      <c r="AE360" s="719"/>
      <c r="AF360" s="719"/>
      <c r="AG360" s="719"/>
      <c r="AH360" s="719"/>
      <c r="AI360" s="719"/>
      <c r="AJ360" s="719"/>
      <c r="AK360" s="719"/>
      <c r="AL360" s="719"/>
      <c r="AM360" s="719"/>
      <c r="AN360" s="719"/>
      <c r="AO360" s="719"/>
      <c r="AP360" s="719"/>
      <c r="AQ360" s="719"/>
      <c r="AR360" s="719"/>
      <c r="AS360" s="719"/>
      <c r="AT360" s="719"/>
      <c r="AU360" s="719"/>
      <c r="AV360" s="719"/>
      <c r="AW360" s="719">
        <f t="shared" ref="AW360:BP360" si="563">$C360*AW646</f>
        <v>10521.054024398654</v>
      </c>
      <c r="AX360" s="719">
        <f t="shared" si="563"/>
        <v>3618.6203816597017</v>
      </c>
      <c r="AY360" s="719">
        <f t="shared" si="563"/>
        <v>5241.7523757060926</v>
      </c>
      <c r="AZ360" s="719">
        <f t="shared" si="563"/>
        <v>0</v>
      </c>
      <c r="BA360" s="719">
        <f t="shared" si="563"/>
        <v>0</v>
      </c>
      <c r="BB360" s="719">
        <f t="shared" si="563"/>
        <v>0</v>
      </c>
      <c r="BC360" s="719">
        <f t="shared" si="563"/>
        <v>1465.2908746571779</v>
      </c>
      <c r="BD360" s="719">
        <f t="shared" si="563"/>
        <v>80.400696431704972</v>
      </c>
      <c r="BE360" s="719">
        <f t="shared" si="563"/>
        <v>72.881647146667504</v>
      </c>
      <c r="BF360" s="719">
        <f t="shared" si="563"/>
        <v>0</v>
      </c>
      <c r="BG360" s="719">
        <f t="shared" si="563"/>
        <v>0</v>
      </c>
      <c r="BH360" s="719">
        <f t="shared" si="563"/>
        <v>0</v>
      </c>
      <c r="BI360" s="719">
        <f t="shared" si="563"/>
        <v>0</v>
      </c>
      <c r="BJ360" s="719">
        <f t="shared" si="563"/>
        <v>0</v>
      </c>
      <c r="BK360" s="719">
        <f t="shared" si="563"/>
        <v>0</v>
      </c>
      <c r="BL360" s="719">
        <f t="shared" si="563"/>
        <v>0</v>
      </c>
      <c r="BM360" s="719">
        <f t="shared" si="563"/>
        <v>0</v>
      </c>
      <c r="BN360" s="719">
        <f t="shared" si="563"/>
        <v>0</v>
      </c>
      <c r="BO360" s="719">
        <f t="shared" si="563"/>
        <v>0</v>
      </c>
      <c r="BP360" s="719">
        <f t="shared" si="563"/>
        <v>0</v>
      </c>
      <c r="BQ360" s="719">
        <f t="shared" si="548"/>
        <v>20999.999999999996</v>
      </c>
    </row>
    <row r="361" spans="1:69" s="399" customFormat="1" ht="12.75">
      <c r="A361" s="759">
        <v>1990</v>
      </c>
      <c r="B361" s="423" t="s">
        <v>250</v>
      </c>
      <c r="C361" s="1383">
        <f>'I4 BO ASSETS'!L78</f>
        <v>0</v>
      </c>
      <c r="D361" s="719"/>
      <c r="E361" s="719"/>
      <c r="F361" s="719"/>
      <c r="G361" s="719"/>
      <c r="H361" s="719"/>
      <c r="I361" s="719"/>
      <c r="J361" s="719"/>
      <c r="K361" s="719"/>
      <c r="L361" s="719"/>
      <c r="M361" s="719"/>
      <c r="N361" s="719"/>
      <c r="O361" s="719"/>
      <c r="P361" s="719"/>
      <c r="Q361" s="719"/>
      <c r="R361" s="719"/>
      <c r="S361" s="719"/>
      <c r="T361" s="719"/>
      <c r="U361" s="719"/>
      <c r="V361" s="719"/>
      <c r="W361" s="719"/>
      <c r="X361" s="719"/>
      <c r="Y361" s="719"/>
      <c r="Z361" s="719"/>
      <c r="AA361" s="719"/>
      <c r="AB361" s="719"/>
      <c r="AC361" s="719"/>
      <c r="AD361" s="719"/>
      <c r="AE361" s="719"/>
      <c r="AF361" s="719"/>
      <c r="AG361" s="719"/>
      <c r="AH361" s="719"/>
      <c r="AI361" s="719"/>
      <c r="AJ361" s="719"/>
      <c r="AK361" s="719"/>
      <c r="AL361" s="719"/>
      <c r="AM361" s="719"/>
      <c r="AN361" s="719"/>
      <c r="AO361" s="719"/>
      <c r="AP361" s="719"/>
      <c r="AQ361" s="719"/>
      <c r="AR361" s="719"/>
      <c r="AS361" s="719"/>
      <c r="AT361" s="719"/>
      <c r="AU361" s="719"/>
      <c r="AV361" s="719"/>
      <c r="AW361" s="719">
        <f t="shared" ref="AW361:BP361" si="564">$C361*AW647</f>
        <v>0</v>
      </c>
      <c r="AX361" s="719">
        <f t="shared" si="564"/>
        <v>0</v>
      </c>
      <c r="AY361" s="719">
        <f t="shared" si="564"/>
        <v>0</v>
      </c>
      <c r="AZ361" s="719">
        <f t="shared" si="564"/>
        <v>0</v>
      </c>
      <c r="BA361" s="719">
        <f t="shared" si="564"/>
        <v>0</v>
      </c>
      <c r="BB361" s="719">
        <f t="shared" si="564"/>
        <v>0</v>
      </c>
      <c r="BC361" s="719">
        <f t="shared" si="564"/>
        <v>0</v>
      </c>
      <c r="BD361" s="719">
        <f t="shared" si="564"/>
        <v>0</v>
      </c>
      <c r="BE361" s="719">
        <f t="shared" si="564"/>
        <v>0</v>
      </c>
      <c r="BF361" s="719">
        <f t="shared" si="564"/>
        <v>0</v>
      </c>
      <c r="BG361" s="719">
        <f t="shared" si="564"/>
        <v>0</v>
      </c>
      <c r="BH361" s="719">
        <f t="shared" si="564"/>
        <v>0</v>
      </c>
      <c r="BI361" s="719">
        <f t="shared" si="564"/>
        <v>0</v>
      </c>
      <c r="BJ361" s="719">
        <f t="shared" si="564"/>
        <v>0</v>
      </c>
      <c r="BK361" s="719">
        <f t="shared" si="564"/>
        <v>0</v>
      </c>
      <c r="BL361" s="719">
        <f t="shared" si="564"/>
        <v>0</v>
      </c>
      <c r="BM361" s="719">
        <f t="shared" si="564"/>
        <v>0</v>
      </c>
      <c r="BN361" s="719">
        <f t="shared" si="564"/>
        <v>0</v>
      </c>
      <c r="BO361" s="719">
        <f t="shared" si="564"/>
        <v>0</v>
      </c>
      <c r="BP361" s="719">
        <f t="shared" si="564"/>
        <v>0</v>
      </c>
      <c r="BQ361" s="719">
        <f t="shared" si="548"/>
        <v>0</v>
      </c>
    </row>
    <row r="362" spans="1:69" s="399" customFormat="1" ht="12.75">
      <c r="A362" s="759">
        <v>2005</v>
      </c>
      <c r="B362" s="423" t="s">
        <v>252</v>
      </c>
      <c r="C362" s="1383">
        <f>'I4 BO ASSETS'!L79</f>
        <v>0</v>
      </c>
      <c r="D362" s="719"/>
      <c r="E362" s="719"/>
      <c r="F362" s="719"/>
      <c r="G362" s="719"/>
      <c r="H362" s="719"/>
      <c r="I362" s="719"/>
      <c r="J362" s="719"/>
      <c r="K362" s="719"/>
      <c r="L362" s="719"/>
      <c r="M362" s="719"/>
      <c r="N362" s="719"/>
      <c r="O362" s="719"/>
      <c r="P362" s="719"/>
      <c r="Q362" s="719"/>
      <c r="R362" s="719"/>
      <c r="S362" s="719"/>
      <c r="T362" s="719"/>
      <c r="U362" s="719"/>
      <c r="V362" s="719"/>
      <c r="W362" s="719"/>
      <c r="X362" s="719"/>
      <c r="Y362" s="719"/>
      <c r="Z362" s="719"/>
      <c r="AA362" s="719"/>
      <c r="AB362" s="719"/>
      <c r="AC362" s="719"/>
      <c r="AD362" s="719"/>
      <c r="AE362" s="719"/>
      <c r="AF362" s="719"/>
      <c r="AG362" s="719"/>
      <c r="AH362" s="719"/>
      <c r="AI362" s="719"/>
      <c r="AJ362" s="719"/>
      <c r="AK362" s="719"/>
      <c r="AL362" s="719"/>
      <c r="AM362" s="719"/>
      <c r="AN362" s="719"/>
      <c r="AO362" s="719"/>
      <c r="AP362" s="719"/>
      <c r="AQ362" s="719"/>
      <c r="AR362" s="719"/>
      <c r="AS362" s="719"/>
      <c r="AT362" s="719"/>
      <c r="AU362" s="719"/>
      <c r="AV362" s="719"/>
      <c r="AW362" s="719">
        <f t="shared" ref="AW362:BP362" si="565">$C362*AW648</f>
        <v>0</v>
      </c>
      <c r="AX362" s="719">
        <f t="shared" si="565"/>
        <v>0</v>
      </c>
      <c r="AY362" s="719">
        <f t="shared" si="565"/>
        <v>0</v>
      </c>
      <c r="AZ362" s="719">
        <f t="shared" si="565"/>
        <v>0</v>
      </c>
      <c r="BA362" s="719">
        <f t="shared" si="565"/>
        <v>0</v>
      </c>
      <c r="BB362" s="719">
        <f t="shared" si="565"/>
        <v>0</v>
      </c>
      <c r="BC362" s="719">
        <f t="shared" si="565"/>
        <v>0</v>
      </c>
      <c r="BD362" s="719">
        <f t="shared" si="565"/>
        <v>0</v>
      </c>
      <c r="BE362" s="719">
        <f t="shared" si="565"/>
        <v>0</v>
      </c>
      <c r="BF362" s="719">
        <f t="shared" si="565"/>
        <v>0</v>
      </c>
      <c r="BG362" s="719">
        <f t="shared" si="565"/>
        <v>0</v>
      </c>
      <c r="BH362" s="719">
        <f t="shared" si="565"/>
        <v>0</v>
      </c>
      <c r="BI362" s="719">
        <f t="shared" si="565"/>
        <v>0</v>
      </c>
      <c r="BJ362" s="719">
        <f t="shared" si="565"/>
        <v>0</v>
      </c>
      <c r="BK362" s="719">
        <f t="shared" si="565"/>
        <v>0</v>
      </c>
      <c r="BL362" s="719">
        <f t="shared" si="565"/>
        <v>0</v>
      </c>
      <c r="BM362" s="719">
        <f t="shared" si="565"/>
        <v>0</v>
      </c>
      <c r="BN362" s="719">
        <f t="shared" si="565"/>
        <v>0</v>
      </c>
      <c r="BO362" s="719">
        <f t="shared" si="565"/>
        <v>0</v>
      </c>
      <c r="BP362" s="719">
        <f t="shared" si="565"/>
        <v>0</v>
      </c>
      <c r="BQ362" s="719">
        <f t="shared" si="548"/>
        <v>0</v>
      </c>
    </row>
    <row r="363" spans="1:69" s="1373" customFormat="1" ht="12.75">
      <c r="A363" s="763">
        <v>2010</v>
      </c>
      <c r="B363" s="762" t="s">
        <v>253</v>
      </c>
      <c r="C363" s="1383">
        <f>'I4 BO ASSETS'!L80</f>
        <v>0</v>
      </c>
      <c r="D363" s="719"/>
      <c r="E363" s="719"/>
      <c r="F363" s="719"/>
      <c r="G363" s="719"/>
      <c r="H363" s="719"/>
      <c r="I363" s="719"/>
      <c r="J363" s="719"/>
      <c r="K363" s="719"/>
      <c r="L363" s="719"/>
      <c r="M363" s="719"/>
      <c r="N363" s="719"/>
      <c r="O363" s="719"/>
      <c r="P363" s="719"/>
      <c r="Q363" s="719"/>
      <c r="R363" s="719"/>
      <c r="S363" s="719"/>
      <c r="T363" s="719"/>
      <c r="U363" s="719"/>
      <c r="V363" s="719"/>
      <c r="W363" s="719"/>
      <c r="X363" s="719"/>
      <c r="Y363" s="719"/>
      <c r="Z363" s="719"/>
      <c r="AA363" s="719"/>
      <c r="AB363" s="719"/>
      <c r="AC363" s="719"/>
      <c r="AD363" s="719"/>
      <c r="AE363" s="719"/>
      <c r="AF363" s="719"/>
      <c r="AG363" s="719"/>
      <c r="AH363" s="719"/>
      <c r="AI363" s="719"/>
      <c r="AJ363" s="719"/>
      <c r="AK363" s="719"/>
      <c r="AL363" s="719"/>
      <c r="AM363" s="719"/>
      <c r="AN363" s="719"/>
      <c r="AO363" s="719"/>
      <c r="AP363" s="719"/>
      <c r="AQ363" s="719"/>
      <c r="AR363" s="719"/>
      <c r="AS363" s="719"/>
      <c r="AT363" s="719"/>
      <c r="AU363" s="719"/>
      <c r="AV363" s="719"/>
      <c r="AW363" s="719">
        <f t="shared" ref="AW363:BP363" si="566">$C363*AW649</f>
        <v>0</v>
      </c>
      <c r="AX363" s="719">
        <f t="shared" si="566"/>
        <v>0</v>
      </c>
      <c r="AY363" s="719">
        <f t="shared" si="566"/>
        <v>0</v>
      </c>
      <c r="AZ363" s="719">
        <f t="shared" si="566"/>
        <v>0</v>
      </c>
      <c r="BA363" s="719">
        <f t="shared" si="566"/>
        <v>0</v>
      </c>
      <c r="BB363" s="719">
        <f t="shared" si="566"/>
        <v>0</v>
      </c>
      <c r="BC363" s="719">
        <f t="shared" si="566"/>
        <v>0</v>
      </c>
      <c r="BD363" s="719">
        <f t="shared" si="566"/>
        <v>0</v>
      </c>
      <c r="BE363" s="719">
        <f t="shared" si="566"/>
        <v>0</v>
      </c>
      <c r="BF363" s="719">
        <f t="shared" si="566"/>
        <v>0</v>
      </c>
      <c r="BG363" s="719">
        <f t="shared" si="566"/>
        <v>0</v>
      </c>
      <c r="BH363" s="719">
        <f t="shared" si="566"/>
        <v>0</v>
      </c>
      <c r="BI363" s="719">
        <f t="shared" si="566"/>
        <v>0</v>
      </c>
      <c r="BJ363" s="719">
        <f t="shared" si="566"/>
        <v>0</v>
      </c>
      <c r="BK363" s="719">
        <f t="shared" si="566"/>
        <v>0</v>
      </c>
      <c r="BL363" s="719">
        <f t="shared" si="566"/>
        <v>0</v>
      </c>
      <c r="BM363" s="719">
        <f t="shared" si="566"/>
        <v>0</v>
      </c>
      <c r="BN363" s="719">
        <f t="shared" si="566"/>
        <v>0</v>
      </c>
      <c r="BO363" s="719">
        <f t="shared" si="566"/>
        <v>0</v>
      </c>
      <c r="BP363" s="719">
        <f t="shared" si="566"/>
        <v>0</v>
      </c>
      <c r="BQ363" s="719">
        <f t="shared" si="548"/>
        <v>0</v>
      </c>
    </row>
    <row r="364" spans="1:69" s="1379" customFormat="1" ht="12.75">
      <c r="A364" s="1374"/>
      <c r="B364" s="1386" t="s">
        <v>1359</v>
      </c>
      <c r="C364" s="1387">
        <f>SUM(C344:C363)</f>
        <v>320000</v>
      </c>
      <c r="D364" s="1377"/>
      <c r="E364" s="1377"/>
      <c r="F364" s="1378"/>
      <c r="G364" s="1377">
        <f t="shared" ref="G364:AB364" si="567">SUM(G344:G363)</f>
        <v>0</v>
      </c>
      <c r="H364" s="1377">
        <f t="shared" si="567"/>
        <v>0</v>
      </c>
      <c r="I364" s="1377">
        <f t="shared" si="567"/>
        <v>0</v>
      </c>
      <c r="J364" s="1377">
        <f t="shared" si="567"/>
        <v>0</v>
      </c>
      <c r="K364" s="1377">
        <f t="shared" si="567"/>
        <v>0</v>
      </c>
      <c r="L364" s="1377">
        <f t="shared" si="567"/>
        <v>0</v>
      </c>
      <c r="M364" s="1377">
        <f t="shared" si="567"/>
        <v>0</v>
      </c>
      <c r="N364" s="1377">
        <f t="shared" si="567"/>
        <v>0</v>
      </c>
      <c r="O364" s="1377">
        <f t="shared" si="567"/>
        <v>0</v>
      </c>
      <c r="P364" s="1377">
        <f t="shared" si="567"/>
        <v>0</v>
      </c>
      <c r="Q364" s="1377">
        <f t="shared" si="567"/>
        <v>0</v>
      </c>
      <c r="R364" s="1377">
        <f t="shared" si="567"/>
        <v>0</v>
      </c>
      <c r="S364" s="1377">
        <f t="shared" si="567"/>
        <v>0</v>
      </c>
      <c r="T364" s="1377">
        <f t="shared" si="567"/>
        <v>0</v>
      </c>
      <c r="U364" s="1377">
        <f t="shared" si="567"/>
        <v>0</v>
      </c>
      <c r="V364" s="1377">
        <f t="shared" si="567"/>
        <v>0</v>
      </c>
      <c r="W364" s="1377">
        <f t="shared" si="567"/>
        <v>0</v>
      </c>
      <c r="X364" s="1377">
        <f t="shared" si="567"/>
        <v>0</v>
      </c>
      <c r="Y364" s="1377">
        <f t="shared" si="567"/>
        <v>0</v>
      </c>
      <c r="Z364" s="1377">
        <f t="shared" si="567"/>
        <v>0</v>
      </c>
      <c r="AA364" s="1377">
        <f t="shared" si="567"/>
        <v>0</v>
      </c>
      <c r="AB364" s="1377">
        <f t="shared" si="567"/>
        <v>0</v>
      </c>
      <c r="AC364" s="1377">
        <f t="shared" ref="AC364:AX364" si="568">SUM(AC344:AC363)</f>
        <v>0</v>
      </c>
      <c r="AD364" s="1377">
        <f t="shared" si="568"/>
        <v>0</v>
      </c>
      <c r="AE364" s="1377">
        <f t="shared" si="568"/>
        <v>0</v>
      </c>
      <c r="AF364" s="1377">
        <f t="shared" si="568"/>
        <v>0</v>
      </c>
      <c r="AG364" s="1377">
        <f t="shared" si="568"/>
        <v>0</v>
      </c>
      <c r="AH364" s="1377">
        <f t="shared" si="568"/>
        <v>0</v>
      </c>
      <c r="AI364" s="1377">
        <f t="shared" si="568"/>
        <v>0</v>
      </c>
      <c r="AJ364" s="1377">
        <f t="shared" si="568"/>
        <v>0</v>
      </c>
      <c r="AK364" s="1377">
        <f t="shared" si="568"/>
        <v>0</v>
      </c>
      <c r="AL364" s="1377">
        <f t="shared" si="568"/>
        <v>0</v>
      </c>
      <c r="AM364" s="1377">
        <f t="shared" si="568"/>
        <v>0</v>
      </c>
      <c r="AN364" s="1377">
        <f t="shared" si="568"/>
        <v>0</v>
      </c>
      <c r="AO364" s="1377">
        <f t="shared" si="568"/>
        <v>0</v>
      </c>
      <c r="AP364" s="1377">
        <f t="shared" si="568"/>
        <v>0</v>
      </c>
      <c r="AQ364" s="1377">
        <f t="shared" si="568"/>
        <v>0</v>
      </c>
      <c r="AR364" s="1377">
        <f t="shared" si="568"/>
        <v>0</v>
      </c>
      <c r="AS364" s="1377">
        <f t="shared" si="568"/>
        <v>0</v>
      </c>
      <c r="AT364" s="1377">
        <f t="shared" si="568"/>
        <v>0</v>
      </c>
      <c r="AU364" s="1377">
        <f t="shared" si="568"/>
        <v>0</v>
      </c>
      <c r="AV364" s="1377">
        <f t="shared" si="568"/>
        <v>0</v>
      </c>
      <c r="AW364" s="1377">
        <f t="shared" si="568"/>
        <v>160320.82322893187</v>
      </c>
      <c r="AX364" s="1377">
        <f t="shared" si="568"/>
        <v>55140.882006243082</v>
      </c>
      <c r="AY364" s="1377">
        <f t="shared" ref="AY364:BQ364" si="569">SUM(AY344:AY363)</f>
        <v>79874.321915521417</v>
      </c>
      <c r="AZ364" s="1377">
        <f t="shared" si="569"/>
        <v>0</v>
      </c>
      <c r="BA364" s="1377">
        <f t="shared" si="569"/>
        <v>0</v>
      </c>
      <c r="BB364" s="1377">
        <f t="shared" si="569"/>
        <v>0</v>
      </c>
      <c r="BC364" s="1377">
        <f t="shared" si="569"/>
        <v>22328.241899537948</v>
      </c>
      <c r="BD364" s="1377">
        <f t="shared" si="569"/>
        <v>1225.1534694355046</v>
      </c>
      <c r="BE364" s="1377">
        <f t="shared" si="569"/>
        <v>1110.5774803301717</v>
      </c>
      <c r="BF364" s="1377">
        <f t="shared" si="569"/>
        <v>0</v>
      </c>
      <c r="BG364" s="1377">
        <f t="shared" si="569"/>
        <v>0</v>
      </c>
      <c r="BH364" s="1377">
        <f t="shared" si="569"/>
        <v>0</v>
      </c>
      <c r="BI364" s="1377">
        <f t="shared" si="569"/>
        <v>0</v>
      </c>
      <c r="BJ364" s="1377">
        <f t="shared" si="569"/>
        <v>0</v>
      </c>
      <c r="BK364" s="1377">
        <f t="shared" si="569"/>
        <v>0</v>
      </c>
      <c r="BL364" s="1377">
        <f t="shared" si="569"/>
        <v>0</v>
      </c>
      <c r="BM364" s="1377">
        <f t="shared" si="569"/>
        <v>0</v>
      </c>
      <c r="BN364" s="1377">
        <f t="shared" si="569"/>
        <v>0</v>
      </c>
      <c r="BO364" s="1377">
        <f t="shared" si="569"/>
        <v>0</v>
      </c>
      <c r="BP364" s="1377">
        <f t="shared" si="569"/>
        <v>0</v>
      </c>
      <c r="BQ364" s="1377">
        <f t="shared" si="569"/>
        <v>320000</v>
      </c>
    </row>
    <row r="365" spans="1:69" s="399" customFormat="1" ht="12.75">
      <c r="A365" s="1391"/>
      <c r="B365" s="524"/>
      <c r="C365" s="1392"/>
      <c r="D365" s="719"/>
      <c r="E365" s="719"/>
      <c r="F365" s="719"/>
      <c r="AV365" s="525"/>
      <c r="BQ365" s="525"/>
    </row>
    <row r="366" spans="1:69" s="1303" customFormat="1" ht="13.5" thickBot="1">
      <c r="A366" s="1304"/>
      <c r="B366" s="1301" t="s">
        <v>1226</v>
      </c>
      <c r="C366" s="1305">
        <f>C341+C364</f>
        <v>1407700</v>
      </c>
      <c r="D366" s="1305">
        <f t="shared" ref="D366:AU366" si="570">D341+D364</f>
        <v>664455</v>
      </c>
      <c r="E366" s="1305">
        <f t="shared" si="570"/>
        <v>423245</v>
      </c>
      <c r="F366" s="1305">
        <f t="shared" si="570"/>
        <v>1087700</v>
      </c>
      <c r="G366" s="1305">
        <f t="shared" si="570"/>
        <v>287356.86508546822</v>
      </c>
      <c r="H366" s="1305">
        <f t="shared" si="570"/>
        <v>129540.7470201102</v>
      </c>
      <c r="I366" s="1305">
        <f t="shared" si="570"/>
        <v>247023.71951841732</v>
      </c>
      <c r="J366" s="1305">
        <f t="shared" si="570"/>
        <v>0</v>
      </c>
      <c r="K366" s="1305">
        <f t="shared" si="570"/>
        <v>0</v>
      </c>
      <c r="L366" s="1305">
        <f t="shared" si="570"/>
        <v>0</v>
      </c>
      <c r="M366" s="1305">
        <f t="shared" si="570"/>
        <v>6.3583544711122864</v>
      </c>
      <c r="N366" s="1305">
        <f t="shared" si="570"/>
        <v>0.80805317168976631</v>
      </c>
      <c r="O366" s="1305">
        <f t="shared" si="570"/>
        <v>526.50196836150769</v>
      </c>
      <c r="P366" s="1305">
        <f t="shared" si="570"/>
        <v>0</v>
      </c>
      <c r="Q366" s="1305">
        <f t="shared" si="570"/>
        <v>0</v>
      </c>
      <c r="R366" s="1305">
        <f t="shared" si="570"/>
        <v>0</v>
      </c>
      <c r="S366" s="1305">
        <f t="shared" si="570"/>
        <v>0</v>
      </c>
      <c r="T366" s="1305">
        <f t="shared" si="570"/>
        <v>0</v>
      </c>
      <c r="U366" s="1305">
        <f t="shared" si="570"/>
        <v>0</v>
      </c>
      <c r="V366" s="1305">
        <f t="shared" si="570"/>
        <v>0</v>
      </c>
      <c r="W366" s="1305">
        <f t="shared" si="570"/>
        <v>0</v>
      </c>
      <c r="X366" s="1305">
        <f t="shared" si="570"/>
        <v>0</v>
      </c>
      <c r="Y366" s="1305">
        <f t="shared" si="570"/>
        <v>0</v>
      </c>
      <c r="Z366" s="1305">
        <f t="shared" si="570"/>
        <v>0</v>
      </c>
      <c r="AA366" s="1305">
        <f t="shared" si="570"/>
        <v>664455.00000000012</v>
      </c>
      <c r="AB366" s="1305">
        <f t="shared" si="570"/>
        <v>261433.06608353546</v>
      </c>
      <c r="AC366" s="1305">
        <f t="shared" si="570"/>
        <v>69132.241267301739</v>
      </c>
      <c r="AD366" s="1305">
        <f t="shared" si="570"/>
        <v>7570.7800629355697</v>
      </c>
      <c r="AE366" s="1305">
        <f t="shared" si="570"/>
        <v>0</v>
      </c>
      <c r="AF366" s="1305">
        <f t="shared" si="570"/>
        <v>0</v>
      </c>
      <c r="AG366" s="1305">
        <f t="shared" si="570"/>
        <v>0</v>
      </c>
      <c r="AH366" s="1305">
        <f t="shared" si="570"/>
        <v>77562.094607028208</v>
      </c>
      <c r="AI366" s="1305">
        <f t="shared" si="570"/>
        <v>4253.2644680456979</v>
      </c>
      <c r="AJ366" s="1305">
        <f t="shared" si="570"/>
        <v>3293.5535111533341</v>
      </c>
      <c r="AK366" s="1305">
        <f t="shared" si="570"/>
        <v>0</v>
      </c>
      <c r="AL366" s="1305">
        <f t="shared" si="570"/>
        <v>0</v>
      </c>
      <c r="AM366" s="1305">
        <f t="shared" si="570"/>
        <v>0</v>
      </c>
      <c r="AN366" s="1305">
        <f t="shared" si="570"/>
        <v>0</v>
      </c>
      <c r="AO366" s="1305">
        <f t="shared" si="570"/>
        <v>0</v>
      </c>
      <c r="AP366" s="1305">
        <f t="shared" si="570"/>
        <v>0</v>
      </c>
      <c r="AQ366" s="1305">
        <f t="shared" si="570"/>
        <v>0</v>
      </c>
      <c r="AR366" s="1305">
        <f t="shared" si="570"/>
        <v>0</v>
      </c>
      <c r="AS366" s="1305">
        <f t="shared" si="570"/>
        <v>0</v>
      </c>
      <c r="AT366" s="1305">
        <f t="shared" si="570"/>
        <v>0</v>
      </c>
      <c r="AU366" s="1305">
        <f t="shared" si="570"/>
        <v>0</v>
      </c>
      <c r="AV366" s="1305">
        <f t="shared" ref="AV366:BQ366" si="571">AV341+AV364</f>
        <v>423245</v>
      </c>
      <c r="AW366" s="1305">
        <f t="shared" si="571"/>
        <v>160320.82322893187</v>
      </c>
      <c r="AX366" s="1305">
        <f t="shared" si="571"/>
        <v>55140.882006243082</v>
      </c>
      <c r="AY366" s="1305">
        <f t="shared" si="571"/>
        <v>79874.321915521417</v>
      </c>
      <c r="AZ366" s="1305">
        <f t="shared" si="571"/>
        <v>0</v>
      </c>
      <c r="BA366" s="1305">
        <f t="shared" si="571"/>
        <v>0</v>
      </c>
      <c r="BB366" s="1305">
        <f t="shared" si="571"/>
        <v>0</v>
      </c>
      <c r="BC366" s="1305">
        <f t="shared" si="571"/>
        <v>22328.241899537948</v>
      </c>
      <c r="BD366" s="1305">
        <f t="shared" si="571"/>
        <v>1225.1534694355046</v>
      </c>
      <c r="BE366" s="1305">
        <f t="shared" si="571"/>
        <v>1110.5774803301717</v>
      </c>
      <c r="BF366" s="1305">
        <f t="shared" si="571"/>
        <v>0</v>
      </c>
      <c r="BG366" s="1305">
        <f t="shared" si="571"/>
        <v>0</v>
      </c>
      <c r="BH366" s="1305">
        <f t="shared" si="571"/>
        <v>0</v>
      </c>
      <c r="BI366" s="1305">
        <f t="shared" si="571"/>
        <v>0</v>
      </c>
      <c r="BJ366" s="1305">
        <f t="shared" si="571"/>
        <v>0</v>
      </c>
      <c r="BK366" s="1305">
        <f t="shared" si="571"/>
        <v>0</v>
      </c>
      <c r="BL366" s="1305">
        <f t="shared" si="571"/>
        <v>0</v>
      </c>
      <c r="BM366" s="1305">
        <f t="shared" si="571"/>
        <v>0</v>
      </c>
      <c r="BN366" s="1305">
        <f t="shared" si="571"/>
        <v>0</v>
      </c>
      <c r="BO366" s="1305">
        <f t="shared" si="571"/>
        <v>0</v>
      </c>
      <c r="BP366" s="1305">
        <f t="shared" si="571"/>
        <v>0</v>
      </c>
      <c r="BQ366" s="1305">
        <f t="shared" si="571"/>
        <v>320000</v>
      </c>
    </row>
    <row r="367" spans="1:69" s="399" customFormat="1" ht="13.5" thickTop="1">
      <c r="A367" s="1391"/>
      <c r="B367" s="524"/>
      <c r="C367" s="1392"/>
      <c r="D367" s="719"/>
      <c r="E367" s="719"/>
      <c r="F367" s="719"/>
      <c r="AV367" s="525"/>
      <c r="BQ367" s="525"/>
    </row>
    <row r="368" spans="1:69" s="399" customFormat="1" ht="15.75">
      <c r="A368" s="1926" t="s">
        <v>1398</v>
      </c>
      <c r="C368" s="1346"/>
      <c r="K368" s="759"/>
      <c r="AV368" s="525"/>
    </row>
    <row r="369" spans="1:69" s="399" customFormat="1" ht="12.75">
      <c r="C369" s="1346"/>
      <c r="AV369" s="525"/>
    </row>
    <row r="370" spans="1:69" s="399" customFormat="1" ht="12.75">
      <c r="A370" s="669"/>
      <c r="B370" s="1347"/>
      <c r="C370" s="1348"/>
      <c r="AV370" s="525"/>
    </row>
    <row r="371" spans="1:69" s="1349" customFormat="1" ht="25.5">
      <c r="C371" s="1350"/>
      <c r="D371" s="1351"/>
      <c r="E371" s="1352"/>
      <c r="F371" s="1353"/>
      <c r="G371" s="1354" t="s">
        <v>338</v>
      </c>
      <c r="H371" s="1354"/>
      <c r="I371" s="1354"/>
      <c r="J371" s="1354"/>
      <c r="K371" s="1354"/>
      <c r="L371" s="1354"/>
      <c r="M371" s="1354"/>
      <c r="N371" s="1354"/>
      <c r="O371" s="1354"/>
      <c r="P371" s="1354"/>
      <c r="Q371" s="1354"/>
      <c r="R371" s="1354"/>
      <c r="S371" s="1354"/>
      <c r="T371" s="1354"/>
      <c r="U371" s="1354"/>
      <c r="V371" s="1354"/>
      <c r="W371" s="1354"/>
      <c r="X371" s="1354"/>
      <c r="Y371" s="1354"/>
      <c r="Z371" s="1354"/>
      <c r="AA371" s="1355"/>
      <c r="AB371" s="1354" t="s">
        <v>339</v>
      </c>
      <c r="AC371" s="1354"/>
      <c r="AD371" s="1354"/>
      <c r="AE371" s="1354"/>
      <c r="AF371" s="1354"/>
      <c r="AG371" s="1354"/>
      <c r="AH371" s="1354"/>
      <c r="AI371" s="1354"/>
      <c r="AJ371" s="1354"/>
      <c r="AK371" s="1354"/>
      <c r="AL371" s="1354"/>
      <c r="AM371" s="1354"/>
      <c r="AN371" s="1354"/>
      <c r="AO371" s="1354"/>
      <c r="AP371" s="1354"/>
      <c r="AQ371" s="1354"/>
      <c r="AR371" s="1354"/>
      <c r="AS371" s="1354"/>
      <c r="AT371" s="1354"/>
      <c r="AU371" s="1354"/>
      <c r="AV371" s="1355"/>
      <c r="AW371" s="1356" t="s">
        <v>340</v>
      </c>
      <c r="AX371" s="1354"/>
      <c r="AY371" s="1354"/>
      <c r="AZ371" s="1354"/>
      <c r="BA371" s="1354"/>
      <c r="BB371" s="1354"/>
      <c r="BC371" s="1354"/>
      <c r="BD371" s="1354"/>
      <c r="BE371" s="1354"/>
      <c r="BF371" s="1354"/>
      <c r="BG371" s="1354"/>
      <c r="BH371" s="1354"/>
      <c r="BI371" s="1354"/>
      <c r="BJ371" s="1354"/>
      <c r="BK371" s="1354"/>
      <c r="BL371" s="1354"/>
      <c r="BM371" s="1354"/>
      <c r="BN371" s="1354"/>
      <c r="BO371" s="1354"/>
      <c r="BP371" s="1354"/>
      <c r="BQ371" s="1355"/>
    </row>
    <row r="372" spans="1:69" s="1161" customFormat="1" ht="12.75">
      <c r="A372" s="1357"/>
      <c r="B372" s="1357"/>
      <c r="C372" s="1358"/>
      <c r="D372" s="1359"/>
      <c r="E372" s="1360"/>
      <c r="F372" s="1361"/>
      <c r="G372" s="1362">
        <v>1</v>
      </c>
      <c r="H372" s="1362">
        <v>2</v>
      </c>
      <c r="I372" s="1362">
        <v>3</v>
      </c>
      <c r="J372" s="1362">
        <v>4</v>
      </c>
      <c r="K372" s="1362">
        <v>5</v>
      </c>
      <c r="L372" s="1362">
        <v>6</v>
      </c>
      <c r="M372" s="1362">
        <v>7</v>
      </c>
      <c r="N372" s="1362">
        <v>8</v>
      </c>
      <c r="O372" s="1362">
        <v>9</v>
      </c>
      <c r="P372" s="1362">
        <v>10</v>
      </c>
      <c r="Q372" s="1362">
        <v>11</v>
      </c>
      <c r="R372" s="1362">
        <v>12</v>
      </c>
      <c r="S372" s="1362">
        <v>13</v>
      </c>
      <c r="T372" s="1362">
        <v>14</v>
      </c>
      <c r="U372" s="1362">
        <v>15</v>
      </c>
      <c r="V372" s="1362">
        <v>16</v>
      </c>
      <c r="W372" s="1362">
        <v>17</v>
      </c>
      <c r="X372" s="1362">
        <v>18</v>
      </c>
      <c r="Y372" s="1362">
        <v>19</v>
      </c>
      <c r="Z372" s="1362">
        <v>20</v>
      </c>
      <c r="AA372" s="1363" t="s">
        <v>1148</v>
      </c>
      <c r="AB372" s="1362">
        <v>1</v>
      </c>
      <c r="AC372" s="1362">
        <v>2</v>
      </c>
      <c r="AD372" s="1362">
        <v>3</v>
      </c>
      <c r="AE372" s="1362">
        <v>4</v>
      </c>
      <c r="AF372" s="1362">
        <v>5</v>
      </c>
      <c r="AG372" s="1362">
        <v>6</v>
      </c>
      <c r="AH372" s="1362">
        <v>7</v>
      </c>
      <c r="AI372" s="1362">
        <v>8</v>
      </c>
      <c r="AJ372" s="1362">
        <v>9</v>
      </c>
      <c r="AK372" s="1362">
        <v>10</v>
      </c>
      <c r="AL372" s="1362">
        <v>11</v>
      </c>
      <c r="AM372" s="1362">
        <v>12</v>
      </c>
      <c r="AN372" s="1362">
        <v>13</v>
      </c>
      <c r="AO372" s="1362">
        <v>14</v>
      </c>
      <c r="AP372" s="1362">
        <v>15</v>
      </c>
      <c r="AQ372" s="1362">
        <v>16</v>
      </c>
      <c r="AR372" s="1362">
        <v>17</v>
      </c>
      <c r="AS372" s="1362">
        <v>18</v>
      </c>
      <c r="AT372" s="1362">
        <v>19</v>
      </c>
      <c r="AU372" s="1362">
        <v>20</v>
      </c>
      <c r="AV372" s="1363" t="s">
        <v>1148</v>
      </c>
      <c r="AW372" s="1364">
        <v>1</v>
      </c>
      <c r="AX372" s="1362">
        <v>2</v>
      </c>
      <c r="AY372" s="1362">
        <v>3</v>
      </c>
      <c r="AZ372" s="1362">
        <v>4</v>
      </c>
      <c r="BA372" s="1362">
        <v>5</v>
      </c>
      <c r="BB372" s="1362">
        <v>6</v>
      </c>
      <c r="BC372" s="1362">
        <v>7</v>
      </c>
      <c r="BD372" s="1362">
        <v>8</v>
      </c>
      <c r="BE372" s="1362">
        <v>9</v>
      </c>
      <c r="BF372" s="1362">
        <v>10</v>
      </c>
      <c r="BG372" s="1362">
        <v>11</v>
      </c>
      <c r="BH372" s="1362">
        <v>12</v>
      </c>
      <c r="BI372" s="1362">
        <v>13</v>
      </c>
      <c r="BJ372" s="1362">
        <v>14</v>
      </c>
      <c r="BK372" s="1362">
        <v>15</v>
      </c>
      <c r="BL372" s="1362">
        <v>16</v>
      </c>
      <c r="BM372" s="1362">
        <v>17</v>
      </c>
      <c r="BN372" s="1362">
        <v>18</v>
      </c>
      <c r="BO372" s="1362">
        <v>19</v>
      </c>
      <c r="BP372" s="1362">
        <v>20</v>
      </c>
      <c r="BQ372" s="1363" t="s">
        <v>1148</v>
      </c>
    </row>
    <row r="373" spans="1:69" s="507" customFormat="1" ht="38.25">
      <c r="A373" s="106" t="s">
        <v>394</v>
      </c>
      <c r="B373" s="106" t="s">
        <v>1074</v>
      </c>
      <c r="C373" s="1407" t="s">
        <v>700</v>
      </c>
      <c r="D373" s="1366" t="s">
        <v>964</v>
      </c>
      <c r="E373" s="1367" t="s">
        <v>965</v>
      </c>
      <c r="F373" s="1368" t="s">
        <v>1204</v>
      </c>
      <c r="G373" s="933" t="str">
        <f>IF('I2 LDC class'!$D$20="",'I2 LDC class'!$C$20,'I2 LDC class'!$D$20)</f>
        <v>Residential</v>
      </c>
      <c r="H373" s="933" t="str">
        <f>IF('I2 LDC class'!$D$21="",'I2 LDC class'!$C$21,'I2 LDC class'!$D$21)</f>
        <v>GS &lt;50</v>
      </c>
      <c r="I373" s="933" t="str">
        <f>IF('I2 LDC class'!$D$22="",'I2 LDC class'!$C$22,'I2 LDC class'!$D$22)</f>
        <v>GS&gt;50-Regular</v>
      </c>
      <c r="J373" s="933" t="str">
        <f>IF('I2 LDC class'!$D$23="",'I2 LDC class'!$C$23,'I2 LDC class'!$D$23)</f>
        <v>GS&gt; 50-TOU</v>
      </c>
      <c r="K373" s="933" t="str">
        <f>IF('I2 LDC class'!$D$24="",'I2 LDC class'!$C$24,'I2 LDC class'!$D$24)</f>
        <v>GS &gt;50-Intermediate</v>
      </c>
      <c r="L373" s="933" t="str">
        <f>IF('I2 LDC class'!$D$25="",'I2 LDC class'!$C$25,'I2 LDC class'!$D$25)</f>
        <v>Large Use &gt;5MW</v>
      </c>
      <c r="M373" s="933" t="str">
        <f>IF('I2 LDC class'!$D$26="",'I2 LDC class'!$C$26,'I2 LDC class'!$D$26)</f>
        <v>Street Light</v>
      </c>
      <c r="N373" s="933" t="str">
        <f>IF('I2 LDC class'!$D$27="",'I2 LDC class'!$C$27,'I2 LDC class'!$D$27)</f>
        <v>Sentinel</v>
      </c>
      <c r="O373" s="933" t="str">
        <f>IF('I2 LDC class'!$D$28="",'I2 LDC class'!$C$28,'I2 LDC class'!$D$28)</f>
        <v>Unmetered Scattered Load</v>
      </c>
      <c r="P373" s="933" t="str">
        <f>IF('I2 LDC class'!$D$29="",'I2 LDC class'!$C$29,'I2 LDC class'!$D$29)</f>
        <v>Embedded Distributor</v>
      </c>
      <c r="Q373" s="933" t="str">
        <f>IF('I2 LDC class'!$D$30="",'I2 LDC class'!$C$30,'I2 LDC class'!$D$30)</f>
        <v>Back-up/Standby Power</v>
      </c>
      <c r="R373" s="933" t="str">
        <f>IF('I2 LDC class'!$D$31="",'I2 LDC class'!$C$31,'I2 LDC class'!$D$31)</f>
        <v>Rate Class 1</v>
      </c>
      <c r="S373" s="933" t="str">
        <f>IF('I2 LDC class'!$D$32="",'I2 LDC class'!$C$32,'I2 LDC class'!$D$32)</f>
        <v>Rate class 2</v>
      </c>
      <c r="T373" s="933" t="str">
        <f>IF('I2 LDC class'!$D$33="",'I2 LDC class'!$C$33,'I2 LDC class'!$D$33)</f>
        <v>Rate class 3</v>
      </c>
      <c r="U373" s="933" t="str">
        <f>IF('I2 LDC class'!$D$34="",'I2 LDC class'!$C$34,'I2 LDC class'!$D$34)</f>
        <v>Rate class 4</v>
      </c>
      <c r="V373" s="933" t="str">
        <f>IF('I2 LDC class'!$D$35="",'I2 LDC class'!$C$35,'I2 LDC class'!$D$35)</f>
        <v>Rate class 5</v>
      </c>
      <c r="W373" s="933" t="str">
        <f>IF('I2 LDC class'!$D$36="",'I2 LDC class'!$C$36,'I2 LDC class'!$D$36)</f>
        <v>Rate class 6</v>
      </c>
      <c r="X373" s="933" t="str">
        <f>IF('I2 LDC class'!$D$37="",'I2 LDC class'!$C$37,'I2 LDC class'!$D$37)</f>
        <v>Rate class 7</v>
      </c>
      <c r="Y373" s="933" t="str">
        <f>IF('I2 LDC class'!$D$38="",'I2 LDC class'!$C$38,'I2 LDC class'!$D$38)</f>
        <v>Rate class 8</v>
      </c>
      <c r="Z373" s="933" t="str">
        <f>IF('I2 LDC class'!$D$39="",'I2 LDC class'!$C$39,'I2 LDC class'!$D$39)</f>
        <v>Rate class 9</v>
      </c>
      <c r="AA373" s="1370" t="s">
        <v>1148</v>
      </c>
      <c r="AB373" s="933" t="str">
        <f>IF('I2 LDC class'!$D$20="",'I2 LDC class'!$C$20,'I2 LDC class'!$D$20)</f>
        <v>Residential</v>
      </c>
      <c r="AC373" s="933" t="str">
        <f>IF('I2 LDC class'!$D$21="",'I2 LDC class'!$C$21,'I2 LDC class'!$D$21)</f>
        <v>GS &lt;50</v>
      </c>
      <c r="AD373" s="933" t="str">
        <f>IF('I2 LDC class'!$D$22="",'I2 LDC class'!$C$22,'I2 LDC class'!$D$22)</f>
        <v>GS&gt;50-Regular</v>
      </c>
      <c r="AE373" s="933" t="str">
        <f>IF('I2 LDC class'!$D$23="",'I2 LDC class'!$C$23,'I2 LDC class'!$D$23)</f>
        <v>GS&gt; 50-TOU</v>
      </c>
      <c r="AF373" s="933" t="str">
        <f>IF('I2 LDC class'!$D$24="",'I2 LDC class'!$C$24,'I2 LDC class'!$D$24)</f>
        <v>GS &gt;50-Intermediate</v>
      </c>
      <c r="AG373" s="933" t="str">
        <f>IF('I2 LDC class'!$D$25="",'I2 LDC class'!$C$25,'I2 LDC class'!$D$25)</f>
        <v>Large Use &gt;5MW</v>
      </c>
      <c r="AH373" s="933" t="str">
        <f>IF('I2 LDC class'!$D$26="",'I2 LDC class'!$C$26,'I2 LDC class'!$D$26)</f>
        <v>Street Light</v>
      </c>
      <c r="AI373" s="933" t="str">
        <f>IF('I2 LDC class'!$D$27="",'I2 LDC class'!$C$27,'I2 LDC class'!$D$27)</f>
        <v>Sentinel</v>
      </c>
      <c r="AJ373" s="933" t="str">
        <f>IF('I2 LDC class'!$D$28="",'I2 LDC class'!$C$28,'I2 LDC class'!$D$28)</f>
        <v>Unmetered Scattered Load</v>
      </c>
      <c r="AK373" s="933" t="str">
        <f>IF('I2 LDC class'!$D$29="",'I2 LDC class'!$C$29,'I2 LDC class'!$D$29)</f>
        <v>Embedded Distributor</v>
      </c>
      <c r="AL373" s="933" t="str">
        <f>IF('I2 LDC class'!$D$30="",'I2 LDC class'!$C$30,'I2 LDC class'!$D$30)</f>
        <v>Back-up/Standby Power</v>
      </c>
      <c r="AM373" s="933" t="str">
        <f>IF('I2 LDC class'!$D$31="",'I2 LDC class'!$C$31,'I2 LDC class'!$D$31)</f>
        <v>Rate Class 1</v>
      </c>
      <c r="AN373" s="933" t="str">
        <f>IF('I2 LDC class'!$D$32="",'I2 LDC class'!$C$32,'I2 LDC class'!$D$32)</f>
        <v>Rate class 2</v>
      </c>
      <c r="AO373" s="933" t="str">
        <f>IF('I2 LDC class'!$D$33="",'I2 LDC class'!$C$33,'I2 LDC class'!$D$33)</f>
        <v>Rate class 3</v>
      </c>
      <c r="AP373" s="933" t="str">
        <f>IF('I2 LDC class'!$D$34="",'I2 LDC class'!$C$34,'I2 LDC class'!$D$34)</f>
        <v>Rate class 4</v>
      </c>
      <c r="AQ373" s="933" t="str">
        <f>IF('I2 LDC class'!$D$35="",'I2 LDC class'!$C$35,'I2 LDC class'!$D$35)</f>
        <v>Rate class 5</v>
      </c>
      <c r="AR373" s="933" t="str">
        <f>IF('I2 LDC class'!$D$36="",'I2 LDC class'!$C$36,'I2 LDC class'!$D$36)</f>
        <v>Rate class 6</v>
      </c>
      <c r="AS373" s="933" t="str">
        <f>IF('I2 LDC class'!$D$37="",'I2 LDC class'!$C$37,'I2 LDC class'!$D$37)</f>
        <v>Rate class 7</v>
      </c>
      <c r="AT373" s="933" t="str">
        <f>IF('I2 LDC class'!$D$38="",'I2 LDC class'!$C$38,'I2 LDC class'!$D$38)</f>
        <v>Rate class 8</v>
      </c>
      <c r="AU373" s="933" t="str">
        <f>IF('I2 LDC class'!$D$39="",'I2 LDC class'!$C$39,'I2 LDC class'!$D$39)</f>
        <v>Rate class 9</v>
      </c>
      <c r="AV373" s="1370" t="s">
        <v>1148</v>
      </c>
      <c r="AW373" s="933" t="str">
        <f>IF('I2 LDC class'!$D$20="",'I2 LDC class'!$C$20,'I2 LDC class'!$D$20)</f>
        <v>Residential</v>
      </c>
      <c r="AX373" s="933" t="str">
        <f>IF('I2 LDC class'!$D$21="",'I2 LDC class'!$C$21,'I2 LDC class'!$D$21)</f>
        <v>GS &lt;50</v>
      </c>
      <c r="AY373" s="933" t="str">
        <f>IF('I2 LDC class'!$D$22="",'I2 LDC class'!$C$22,'I2 LDC class'!$D$22)</f>
        <v>GS&gt;50-Regular</v>
      </c>
      <c r="AZ373" s="933" t="str">
        <f>IF('I2 LDC class'!$D$23="",'I2 LDC class'!$C$23,'I2 LDC class'!$D$23)</f>
        <v>GS&gt; 50-TOU</v>
      </c>
      <c r="BA373" s="933" t="str">
        <f>IF('I2 LDC class'!$D$24="",'I2 LDC class'!$C$24,'I2 LDC class'!$D$24)</f>
        <v>GS &gt;50-Intermediate</v>
      </c>
      <c r="BB373" s="933" t="str">
        <f>IF('I2 LDC class'!$D$25="",'I2 LDC class'!$C$25,'I2 LDC class'!$D$25)</f>
        <v>Large Use &gt;5MW</v>
      </c>
      <c r="BC373" s="933" t="str">
        <f>IF('I2 LDC class'!$D$26="",'I2 LDC class'!$C$26,'I2 LDC class'!$D$26)</f>
        <v>Street Light</v>
      </c>
      <c r="BD373" s="933" t="str">
        <f>IF('I2 LDC class'!$D$27="",'I2 LDC class'!$C$27,'I2 LDC class'!$D$27)</f>
        <v>Sentinel</v>
      </c>
      <c r="BE373" s="933" t="str">
        <f>IF('I2 LDC class'!$D$28="",'I2 LDC class'!$C$28,'I2 LDC class'!$D$28)</f>
        <v>Unmetered Scattered Load</v>
      </c>
      <c r="BF373" s="933" t="str">
        <f>IF('I2 LDC class'!$D$29="",'I2 LDC class'!$C$29,'I2 LDC class'!$D$29)</f>
        <v>Embedded Distributor</v>
      </c>
      <c r="BG373" s="933" t="str">
        <f>IF('I2 LDC class'!$D$30="",'I2 LDC class'!$C$30,'I2 LDC class'!$D$30)</f>
        <v>Back-up/Standby Power</v>
      </c>
      <c r="BH373" s="933" t="str">
        <f>IF('I2 LDC class'!$D$31="",'I2 LDC class'!$C$31,'I2 LDC class'!$D$31)</f>
        <v>Rate Class 1</v>
      </c>
      <c r="BI373" s="933" t="str">
        <f>IF('I2 LDC class'!$D$32="",'I2 LDC class'!$C$32,'I2 LDC class'!$D$32)</f>
        <v>Rate class 2</v>
      </c>
      <c r="BJ373" s="933" t="str">
        <f>IF('I2 LDC class'!$D$33="",'I2 LDC class'!$C$33,'I2 LDC class'!$D$33)</f>
        <v>Rate class 3</v>
      </c>
      <c r="BK373" s="933" t="str">
        <f>IF('I2 LDC class'!$D$34="",'I2 LDC class'!$C$34,'I2 LDC class'!$D$34)</f>
        <v>Rate class 4</v>
      </c>
      <c r="BL373" s="933" t="str">
        <f>IF('I2 LDC class'!$D$35="",'I2 LDC class'!$C$35,'I2 LDC class'!$D$35)</f>
        <v>Rate class 5</v>
      </c>
      <c r="BM373" s="933" t="str">
        <f>IF('I2 LDC class'!$D$36="",'I2 LDC class'!$C$36,'I2 LDC class'!$D$36)</f>
        <v>Rate class 6</v>
      </c>
      <c r="BN373" s="933" t="str">
        <f>IF('I2 LDC class'!$D$37="",'I2 LDC class'!$C$37,'I2 LDC class'!$D$37)</f>
        <v>Rate class 7</v>
      </c>
      <c r="BO373" s="933" t="str">
        <f>IF('I2 LDC class'!$D$38="",'I2 LDC class'!$C$38,'I2 LDC class'!$D$38)</f>
        <v>Rate class 8</v>
      </c>
      <c r="BP373" s="933" t="str">
        <f>IF('I2 LDC class'!$D$39="",'I2 LDC class'!$C$39,'I2 LDC class'!$D$39)</f>
        <v>Rate class 9</v>
      </c>
      <c r="BQ373" s="1370" t="s">
        <v>1148</v>
      </c>
    </row>
    <row r="374" spans="1:69" s="399" customFormat="1" ht="12.75">
      <c r="A374" s="248">
        <v>1565</v>
      </c>
      <c r="B374" s="423" t="s">
        <v>1086</v>
      </c>
      <c r="C374" s="1348">
        <f>'I4 BO ASSETS'!M17</f>
        <v>0</v>
      </c>
      <c r="D374" s="719">
        <f t="shared" ref="D374:E393" si="572">$C374*D589</f>
        <v>0</v>
      </c>
      <c r="E374" s="719">
        <f t="shared" si="572"/>
        <v>0</v>
      </c>
      <c r="F374" s="719">
        <f>D374+E374</f>
        <v>0</v>
      </c>
      <c r="G374" s="719">
        <f t="shared" ref="G374:G388" si="573">$D374*G589</f>
        <v>0</v>
      </c>
      <c r="H374" s="719">
        <f t="shared" ref="H374:Z374" si="574">$D374*H589</f>
        <v>0</v>
      </c>
      <c r="I374" s="719">
        <f t="shared" si="574"/>
        <v>0</v>
      </c>
      <c r="J374" s="719">
        <f t="shared" si="574"/>
        <v>0</v>
      </c>
      <c r="K374" s="719">
        <f t="shared" si="574"/>
        <v>0</v>
      </c>
      <c r="L374" s="719">
        <f t="shared" si="574"/>
        <v>0</v>
      </c>
      <c r="M374" s="719">
        <f t="shared" si="574"/>
        <v>0</v>
      </c>
      <c r="N374" s="719">
        <f t="shared" si="574"/>
        <v>0</v>
      </c>
      <c r="O374" s="719">
        <f t="shared" si="574"/>
        <v>0</v>
      </c>
      <c r="P374" s="719">
        <f t="shared" si="574"/>
        <v>0</v>
      </c>
      <c r="Q374" s="719">
        <f t="shared" si="574"/>
        <v>0</v>
      </c>
      <c r="R374" s="719">
        <f t="shared" si="574"/>
        <v>0</v>
      </c>
      <c r="S374" s="719">
        <f t="shared" si="574"/>
        <v>0</v>
      </c>
      <c r="T374" s="719">
        <f t="shared" si="574"/>
        <v>0</v>
      </c>
      <c r="U374" s="719">
        <f t="shared" si="574"/>
        <v>0</v>
      </c>
      <c r="V374" s="719">
        <f t="shared" si="574"/>
        <v>0</v>
      </c>
      <c r="W374" s="719">
        <f t="shared" si="574"/>
        <v>0</v>
      </c>
      <c r="X374" s="719">
        <f t="shared" si="574"/>
        <v>0</v>
      </c>
      <c r="Y374" s="719">
        <f t="shared" si="574"/>
        <v>0</v>
      </c>
      <c r="Z374" s="719">
        <f t="shared" si="574"/>
        <v>0</v>
      </c>
      <c r="AA374" s="719">
        <f>SUM(G374:Z374)</f>
        <v>0</v>
      </c>
      <c r="AB374" s="719">
        <f t="shared" ref="AB374:AB388" si="575">$E374*AB589</f>
        <v>0</v>
      </c>
      <c r="AC374" s="719">
        <f t="shared" ref="AC374:AU374" si="576">$E374*AC589</f>
        <v>0</v>
      </c>
      <c r="AD374" s="719">
        <f t="shared" si="576"/>
        <v>0</v>
      </c>
      <c r="AE374" s="719">
        <f t="shared" si="576"/>
        <v>0</v>
      </c>
      <c r="AF374" s="719">
        <f t="shared" si="576"/>
        <v>0</v>
      </c>
      <c r="AG374" s="719">
        <f t="shared" si="576"/>
        <v>0</v>
      </c>
      <c r="AH374" s="719">
        <f t="shared" si="576"/>
        <v>0</v>
      </c>
      <c r="AI374" s="719">
        <f t="shared" si="576"/>
        <v>0</v>
      </c>
      <c r="AJ374" s="719">
        <f t="shared" si="576"/>
        <v>0</v>
      </c>
      <c r="AK374" s="719">
        <f t="shared" si="576"/>
        <v>0</v>
      </c>
      <c r="AL374" s="719">
        <f t="shared" si="576"/>
        <v>0</v>
      </c>
      <c r="AM374" s="719">
        <f t="shared" si="576"/>
        <v>0</v>
      </c>
      <c r="AN374" s="719">
        <f t="shared" si="576"/>
        <v>0</v>
      </c>
      <c r="AO374" s="719">
        <f t="shared" si="576"/>
        <v>0</v>
      </c>
      <c r="AP374" s="719">
        <f t="shared" si="576"/>
        <v>0</v>
      </c>
      <c r="AQ374" s="719">
        <f t="shared" si="576"/>
        <v>0</v>
      </c>
      <c r="AR374" s="719">
        <f t="shared" si="576"/>
        <v>0</v>
      </c>
      <c r="AS374" s="719">
        <f t="shared" si="576"/>
        <v>0</v>
      </c>
      <c r="AT374" s="719">
        <f t="shared" si="576"/>
        <v>0</v>
      </c>
      <c r="AU374" s="719">
        <f t="shared" si="576"/>
        <v>0</v>
      </c>
      <c r="AV374" s="719">
        <f>SUM(AB374:AU374)</f>
        <v>0</v>
      </c>
      <c r="AW374" s="719"/>
      <c r="AX374" s="719"/>
      <c r="AY374" s="719"/>
      <c r="AZ374" s="719"/>
      <c r="BA374" s="719"/>
      <c r="BB374" s="719"/>
      <c r="BC374" s="719"/>
      <c r="BD374" s="719"/>
      <c r="BE374" s="719"/>
      <c r="BF374" s="719"/>
      <c r="BG374" s="719"/>
      <c r="BH374" s="719"/>
      <c r="BI374" s="719"/>
      <c r="BJ374" s="719"/>
      <c r="BK374" s="719"/>
      <c r="BL374" s="719"/>
      <c r="BM374" s="719"/>
      <c r="BN374" s="719"/>
      <c r="BO374" s="719"/>
      <c r="BP374" s="719"/>
      <c r="BQ374" s="719"/>
    </row>
    <row r="375" spans="1:69" s="399" customFormat="1" ht="12.75">
      <c r="A375" s="1371">
        <v>1805</v>
      </c>
      <c r="B375" s="423" t="s">
        <v>236</v>
      </c>
      <c r="C375" s="1348">
        <f>'I4 BO ASSETS'!M18</f>
        <v>0</v>
      </c>
      <c r="D375" s="719">
        <f t="shared" si="572"/>
        <v>0</v>
      </c>
      <c r="E375" s="719">
        <f t="shared" si="572"/>
        <v>0</v>
      </c>
      <c r="F375" s="719">
        <f t="shared" ref="F375:F413" si="577">D375+E375</f>
        <v>0</v>
      </c>
      <c r="G375" s="719">
        <f t="shared" si="573"/>
        <v>0</v>
      </c>
      <c r="H375" s="719">
        <f t="shared" ref="H375:Z375" si="578">$D375*H590</f>
        <v>0</v>
      </c>
      <c r="I375" s="719">
        <f t="shared" si="578"/>
        <v>0</v>
      </c>
      <c r="J375" s="719">
        <f t="shared" si="578"/>
        <v>0</v>
      </c>
      <c r="K375" s="719">
        <f t="shared" si="578"/>
        <v>0</v>
      </c>
      <c r="L375" s="719">
        <f t="shared" si="578"/>
        <v>0</v>
      </c>
      <c r="M375" s="719">
        <f t="shared" si="578"/>
        <v>0</v>
      </c>
      <c r="N375" s="719">
        <f t="shared" si="578"/>
        <v>0</v>
      </c>
      <c r="O375" s="719">
        <f t="shared" si="578"/>
        <v>0</v>
      </c>
      <c r="P375" s="719">
        <f t="shared" si="578"/>
        <v>0</v>
      </c>
      <c r="Q375" s="719">
        <f t="shared" si="578"/>
        <v>0</v>
      </c>
      <c r="R375" s="719">
        <f t="shared" si="578"/>
        <v>0</v>
      </c>
      <c r="S375" s="719">
        <f t="shared" si="578"/>
        <v>0</v>
      </c>
      <c r="T375" s="719">
        <f t="shared" si="578"/>
        <v>0</v>
      </c>
      <c r="U375" s="719">
        <f t="shared" si="578"/>
        <v>0</v>
      </c>
      <c r="V375" s="719">
        <f t="shared" si="578"/>
        <v>0</v>
      </c>
      <c r="W375" s="719">
        <f t="shared" si="578"/>
        <v>0</v>
      </c>
      <c r="X375" s="719">
        <f t="shared" si="578"/>
        <v>0</v>
      </c>
      <c r="Y375" s="719">
        <f t="shared" si="578"/>
        <v>0</v>
      </c>
      <c r="Z375" s="719">
        <f t="shared" si="578"/>
        <v>0</v>
      </c>
      <c r="AA375" s="719">
        <f t="shared" ref="AA375:AA413" si="579">SUM(G375:Z375)</f>
        <v>0</v>
      </c>
      <c r="AB375" s="719">
        <f t="shared" si="575"/>
        <v>0</v>
      </c>
      <c r="AC375" s="719">
        <f t="shared" ref="AC375:AU375" si="580">$E375*AC590</f>
        <v>0</v>
      </c>
      <c r="AD375" s="719">
        <f t="shared" si="580"/>
        <v>0</v>
      </c>
      <c r="AE375" s="719">
        <f t="shared" si="580"/>
        <v>0</v>
      </c>
      <c r="AF375" s="719">
        <f t="shared" si="580"/>
        <v>0</v>
      </c>
      <c r="AG375" s="719">
        <f t="shared" si="580"/>
        <v>0</v>
      </c>
      <c r="AH375" s="719">
        <f t="shared" si="580"/>
        <v>0</v>
      </c>
      <c r="AI375" s="719">
        <f t="shared" si="580"/>
        <v>0</v>
      </c>
      <c r="AJ375" s="719">
        <f t="shared" si="580"/>
        <v>0</v>
      </c>
      <c r="AK375" s="719">
        <f t="shared" si="580"/>
        <v>0</v>
      </c>
      <c r="AL375" s="719">
        <f t="shared" si="580"/>
        <v>0</v>
      </c>
      <c r="AM375" s="719">
        <f t="shared" si="580"/>
        <v>0</v>
      </c>
      <c r="AN375" s="719">
        <f t="shared" si="580"/>
        <v>0</v>
      </c>
      <c r="AO375" s="719">
        <f t="shared" si="580"/>
        <v>0</v>
      </c>
      <c r="AP375" s="719">
        <f t="shared" si="580"/>
        <v>0</v>
      </c>
      <c r="AQ375" s="719">
        <f t="shared" si="580"/>
        <v>0</v>
      </c>
      <c r="AR375" s="719">
        <f t="shared" si="580"/>
        <v>0</v>
      </c>
      <c r="AS375" s="719">
        <f t="shared" si="580"/>
        <v>0</v>
      </c>
      <c r="AT375" s="719">
        <f t="shared" si="580"/>
        <v>0</v>
      </c>
      <c r="AU375" s="719">
        <f t="shared" si="580"/>
        <v>0</v>
      </c>
      <c r="AV375" s="719">
        <f t="shared" ref="AV375:AV413" si="581">SUM(AB375:AU375)</f>
        <v>0</v>
      </c>
      <c r="AW375" s="719"/>
      <c r="AX375" s="719"/>
      <c r="AY375" s="719"/>
      <c r="AZ375" s="719"/>
      <c r="BA375" s="719"/>
      <c r="BB375" s="719"/>
      <c r="BC375" s="719"/>
      <c r="BD375" s="719"/>
      <c r="BE375" s="719"/>
      <c r="BF375" s="719"/>
      <c r="BG375" s="719"/>
      <c r="BH375" s="719"/>
      <c r="BI375" s="719"/>
      <c r="BJ375" s="719"/>
      <c r="BK375" s="719"/>
      <c r="BL375" s="719"/>
      <c r="BM375" s="719"/>
      <c r="BN375" s="719"/>
      <c r="BO375" s="719"/>
      <c r="BP375" s="719"/>
      <c r="BQ375" s="719"/>
    </row>
    <row r="376" spans="1:69" s="399" customFormat="1" ht="12.75">
      <c r="A376" s="1371" t="s">
        <v>1257</v>
      </c>
      <c r="B376" s="423" t="s">
        <v>1006</v>
      </c>
      <c r="C376" s="1348">
        <f>'I4 BO ASSETS'!M19</f>
        <v>0</v>
      </c>
      <c r="D376" s="719">
        <f t="shared" si="572"/>
        <v>0</v>
      </c>
      <c r="E376" s="719">
        <f t="shared" si="572"/>
        <v>0</v>
      </c>
      <c r="F376" s="719">
        <f t="shared" si="577"/>
        <v>0</v>
      </c>
      <c r="G376" s="719">
        <f t="shared" si="573"/>
        <v>0</v>
      </c>
      <c r="H376" s="719">
        <f t="shared" ref="H376:Z376" si="582">$D376*H591</f>
        <v>0</v>
      </c>
      <c r="I376" s="719">
        <f t="shared" si="582"/>
        <v>0</v>
      </c>
      <c r="J376" s="719">
        <f t="shared" si="582"/>
        <v>0</v>
      </c>
      <c r="K376" s="719">
        <f t="shared" si="582"/>
        <v>0</v>
      </c>
      <c r="L376" s="719">
        <f t="shared" si="582"/>
        <v>0</v>
      </c>
      <c r="M376" s="719">
        <f t="shared" si="582"/>
        <v>0</v>
      </c>
      <c r="N376" s="719">
        <f t="shared" si="582"/>
        <v>0</v>
      </c>
      <c r="O376" s="719">
        <f t="shared" si="582"/>
        <v>0</v>
      </c>
      <c r="P376" s="719">
        <f t="shared" si="582"/>
        <v>0</v>
      </c>
      <c r="Q376" s="719">
        <f t="shared" si="582"/>
        <v>0</v>
      </c>
      <c r="R376" s="719">
        <f t="shared" si="582"/>
        <v>0</v>
      </c>
      <c r="S376" s="719">
        <f t="shared" si="582"/>
        <v>0</v>
      </c>
      <c r="T376" s="719">
        <f t="shared" si="582"/>
        <v>0</v>
      </c>
      <c r="U376" s="719">
        <f t="shared" si="582"/>
        <v>0</v>
      </c>
      <c r="V376" s="719">
        <f t="shared" si="582"/>
        <v>0</v>
      </c>
      <c r="W376" s="719">
        <f t="shared" si="582"/>
        <v>0</v>
      </c>
      <c r="X376" s="719">
        <f t="shared" si="582"/>
        <v>0</v>
      </c>
      <c r="Y376" s="719">
        <f t="shared" si="582"/>
        <v>0</v>
      </c>
      <c r="Z376" s="719">
        <f t="shared" si="582"/>
        <v>0</v>
      </c>
      <c r="AA376" s="719">
        <f t="shared" si="579"/>
        <v>0</v>
      </c>
      <c r="AB376" s="719">
        <f t="shared" si="575"/>
        <v>0</v>
      </c>
      <c r="AC376" s="719">
        <f t="shared" ref="AC376:AU376" si="583">$E376*AC591</f>
        <v>0</v>
      </c>
      <c r="AD376" s="719">
        <f t="shared" si="583"/>
        <v>0</v>
      </c>
      <c r="AE376" s="719">
        <f t="shared" si="583"/>
        <v>0</v>
      </c>
      <c r="AF376" s="719">
        <f t="shared" si="583"/>
        <v>0</v>
      </c>
      <c r="AG376" s="719">
        <f t="shared" si="583"/>
        <v>0</v>
      </c>
      <c r="AH376" s="719">
        <f t="shared" si="583"/>
        <v>0</v>
      </c>
      <c r="AI376" s="719">
        <f t="shared" si="583"/>
        <v>0</v>
      </c>
      <c r="AJ376" s="719">
        <f t="shared" si="583"/>
        <v>0</v>
      </c>
      <c r="AK376" s="719">
        <f t="shared" si="583"/>
        <v>0</v>
      </c>
      <c r="AL376" s="719">
        <f t="shared" si="583"/>
        <v>0</v>
      </c>
      <c r="AM376" s="719">
        <f t="shared" si="583"/>
        <v>0</v>
      </c>
      <c r="AN376" s="719">
        <f t="shared" si="583"/>
        <v>0</v>
      </c>
      <c r="AO376" s="719">
        <f t="shared" si="583"/>
        <v>0</v>
      </c>
      <c r="AP376" s="719">
        <f t="shared" si="583"/>
        <v>0</v>
      </c>
      <c r="AQ376" s="719">
        <f t="shared" si="583"/>
        <v>0</v>
      </c>
      <c r="AR376" s="719">
        <f t="shared" si="583"/>
        <v>0</v>
      </c>
      <c r="AS376" s="719">
        <f t="shared" si="583"/>
        <v>0</v>
      </c>
      <c r="AT376" s="719">
        <f t="shared" si="583"/>
        <v>0</v>
      </c>
      <c r="AU376" s="719">
        <f t="shared" si="583"/>
        <v>0</v>
      </c>
      <c r="AV376" s="719">
        <f t="shared" si="581"/>
        <v>0</v>
      </c>
      <c r="AW376" s="719"/>
      <c r="AX376" s="719"/>
      <c r="AY376" s="719"/>
      <c r="AZ376" s="719"/>
      <c r="BA376" s="719"/>
      <c r="BB376" s="719"/>
      <c r="BC376" s="719"/>
      <c r="BD376" s="719"/>
      <c r="BE376" s="719"/>
      <c r="BF376" s="719"/>
      <c r="BG376" s="719"/>
      <c r="BH376" s="719"/>
      <c r="BI376" s="719"/>
      <c r="BJ376" s="719"/>
      <c r="BK376" s="719"/>
      <c r="BL376" s="719"/>
      <c r="BM376" s="719"/>
      <c r="BN376" s="719"/>
      <c r="BO376" s="719"/>
      <c r="BP376" s="719"/>
      <c r="BQ376" s="719"/>
    </row>
    <row r="377" spans="1:69" s="399" customFormat="1" ht="12.75">
      <c r="A377" s="1371" t="s">
        <v>1258</v>
      </c>
      <c r="B377" s="423" t="s">
        <v>1008</v>
      </c>
      <c r="C377" s="1348">
        <f>'I4 BO ASSETS'!M20</f>
        <v>0</v>
      </c>
      <c r="D377" s="719">
        <f t="shared" si="572"/>
        <v>0</v>
      </c>
      <c r="E377" s="719">
        <f t="shared" si="572"/>
        <v>0</v>
      </c>
      <c r="F377" s="719">
        <f t="shared" si="577"/>
        <v>0</v>
      </c>
      <c r="G377" s="719">
        <f t="shared" si="573"/>
        <v>0</v>
      </c>
      <c r="H377" s="719">
        <f t="shared" ref="H377:Z377" si="584">$D377*H592</f>
        <v>0</v>
      </c>
      <c r="I377" s="719">
        <f t="shared" si="584"/>
        <v>0</v>
      </c>
      <c r="J377" s="719">
        <f t="shared" si="584"/>
        <v>0</v>
      </c>
      <c r="K377" s="719">
        <f t="shared" si="584"/>
        <v>0</v>
      </c>
      <c r="L377" s="719">
        <f t="shared" si="584"/>
        <v>0</v>
      </c>
      <c r="M377" s="719">
        <f t="shared" si="584"/>
        <v>0</v>
      </c>
      <c r="N377" s="719">
        <f t="shared" si="584"/>
        <v>0</v>
      </c>
      <c r="O377" s="719">
        <f t="shared" si="584"/>
        <v>0</v>
      </c>
      <c r="P377" s="719">
        <f t="shared" si="584"/>
        <v>0</v>
      </c>
      <c r="Q377" s="719">
        <f t="shared" si="584"/>
        <v>0</v>
      </c>
      <c r="R377" s="719">
        <f t="shared" si="584"/>
        <v>0</v>
      </c>
      <c r="S377" s="719">
        <f t="shared" si="584"/>
        <v>0</v>
      </c>
      <c r="T377" s="719">
        <f t="shared" si="584"/>
        <v>0</v>
      </c>
      <c r="U377" s="719">
        <f t="shared" si="584"/>
        <v>0</v>
      </c>
      <c r="V377" s="719">
        <f t="shared" si="584"/>
        <v>0</v>
      </c>
      <c r="W377" s="719">
        <f t="shared" si="584"/>
        <v>0</v>
      </c>
      <c r="X377" s="719">
        <f t="shared" si="584"/>
        <v>0</v>
      </c>
      <c r="Y377" s="719">
        <f t="shared" si="584"/>
        <v>0</v>
      </c>
      <c r="Z377" s="719">
        <f t="shared" si="584"/>
        <v>0</v>
      </c>
      <c r="AA377" s="719">
        <f t="shared" si="579"/>
        <v>0</v>
      </c>
      <c r="AB377" s="719">
        <f t="shared" si="575"/>
        <v>0</v>
      </c>
      <c r="AC377" s="719">
        <f t="shared" ref="AC377:AU377" si="585">$E377*AC592</f>
        <v>0</v>
      </c>
      <c r="AD377" s="719">
        <f t="shared" si="585"/>
        <v>0</v>
      </c>
      <c r="AE377" s="719">
        <f t="shared" si="585"/>
        <v>0</v>
      </c>
      <c r="AF377" s="719">
        <f t="shared" si="585"/>
        <v>0</v>
      </c>
      <c r="AG377" s="719">
        <f t="shared" si="585"/>
        <v>0</v>
      </c>
      <c r="AH377" s="719">
        <f t="shared" si="585"/>
        <v>0</v>
      </c>
      <c r="AI377" s="719">
        <f t="shared" si="585"/>
        <v>0</v>
      </c>
      <c r="AJ377" s="719">
        <f t="shared" si="585"/>
        <v>0</v>
      </c>
      <c r="AK377" s="719">
        <f t="shared" si="585"/>
        <v>0</v>
      </c>
      <c r="AL377" s="719">
        <f t="shared" si="585"/>
        <v>0</v>
      </c>
      <c r="AM377" s="719">
        <f t="shared" si="585"/>
        <v>0</v>
      </c>
      <c r="AN377" s="719">
        <f t="shared" si="585"/>
        <v>0</v>
      </c>
      <c r="AO377" s="719">
        <f t="shared" si="585"/>
        <v>0</v>
      </c>
      <c r="AP377" s="719">
        <f t="shared" si="585"/>
        <v>0</v>
      </c>
      <c r="AQ377" s="719">
        <f t="shared" si="585"/>
        <v>0</v>
      </c>
      <c r="AR377" s="719">
        <f t="shared" si="585"/>
        <v>0</v>
      </c>
      <c r="AS377" s="719">
        <f t="shared" si="585"/>
        <v>0</v>
      </c>
      <c r="AT377" s="719">
        <f t="shared" si="585"/>
        <v>0</v>
      </c>
      <c r="AU377" s="719">
        <f t="shared" si="585"/>
        <v>0</v>
      </c>
      <c r="AV377" s="719">
        <f t="shared" si="581"/>
        <v>0</v>
      </c>
      <c r="AW377" s="719"/>
      <c r="AX377" s="719"/>
      <c r="AY377" s="719"/>
      <c r="AZ377" s="719"/>
      <c r="BA377" s="719"/>
      <c r="BB377" s="719"/>
      <c r="BC377" s="719"/>
      <c r="BD377" s="719"/>
      <c r="BE377" s="719"/>
      <c r="BF377" s="719"/>
      <c r="BG377" s="719"/>
      <c r="BH377" s="719"/>
      <c r="BI377" s="719"/>
      <c r="BJ377" s="719"/>
      <c r="BK377" s="719"/>
      <c r="BL377" s="719"/>
      <c r="BM377" s="719"/>
      <c r="BN377" s="719"/>
      <c r="BO377" s="719"/>
      <c r="BP377" s="719"/>
      <c r="BQ377" s="719"/>
    </row>
    <row r="378" spans="1:69" s="399" customFormat="1" ht="12.75">
      <c r="A378" s="1371">
        <v>1806</v>
      </c>
      <c r="B378" s="423" t="s">
        <v>237</v>
      </c>
      <c r="C378" s="1348">
        <f>'I4 BO ASSETS'!M21</f>
        <v>0</v>
      </c>
      <c r="D378" s="719">
        <f t="shared" si="572"/>
        <v>0</v>
      </c>
      <c r="E378" s="719">
        <f t="shared" si="572"/>
        <v>0</v>
      </c>
      <c r="F378" s="719">
        <f t="shared" si="577"/>
        <v>0</v>
      </c>
      <c r="G378" s="719">
        <f t="shared" si="573"/>
        <v>0</v>
      </c>
      <c r="H378" s="719">
        <f t="shared" ref="H378:Z378" si="586">$D378*H593</f>
        <v>0</v>
      </c>
      <c r="I378" s="719">
        <f t="shared" si="586"/>
        <v>0</v>
      </c>
      <c r="J378" s="719">
        <f t="shared" si="586"/>
        <v>0</v>
      </c>
      <c r="K378" s="719">
        <f t="shared" si="586"/>
        <v>0</v>
      </c>
      <c r="L378" s="719">
        <f t="shared" si="586"/>
        <v>0</v>
      </c>
      <c r="M378" s="719">
        <f t="shared" si="586"/>
        <v>0</v>
      </c>
      <c r="N378" s="719">
        <f t="shared" si="586"/>
        <v>0</v>
      </c>
      <c r="O378" s="719">
        <f t="shared" si="586"/>
        <v>0</v>
      </c>
      <c r="P378" s="719">
        <f t="shared" si="586"/>
        <v>0</v>
      </c>
      <c r="Q378" s="719">
        <f t="shared" si="586"/>
        <v>0</v>
      </c>
      <c r="R378" s="719">
        <f t="shared" si="586"/>
        <v>0</v>
      </c>
      <c r="S378" s="719">
        <f t="shared" si="586"/>
        <v>0</v>
      </c>
      <c r="T378" s="719">
        <f t="shared" si="586"/>
        <v>0</v>
      </c>
      <c r="U378" s="719">
        <f t="shared" si="586"/>
        <v>0</v>
      </c>
      <c r="V378" s="719">
        <f t="shared" si="586"/>
        <v>0</v>
      </c>
      <c r="W378" s="719">
        <f t="shared" si="586"/>
        <v>0</v>
      </c>
      <c r="X378" s="719">
        <f t="shared" si="586"/>
        <v>0</v>
      </c>
      <c r="Y378" s="719">
        <f t="shared" si="586"/>
        <v>0</v>
      </c>
      <c r="Z378" s="719">
        <f t="shared" si="586"/>
        <v>0</v>
      </c>
      <c r="AA378" s="719">
        <f t="shared" si="579"/>
        <v>0</v>
      </c>
      <c r="AB378" s="719">
        <f t="shared" si="575"/>
        <v>0</v>
      </c>
      <c r="AC378" s="719">
        <f t="shared" ref="AC378:AU378" si="587">$E378*AC593</f>
        <v>0</v>
      </c>
      <c r="AD378" s="719">
        <f t="shared" si="587"/>
        <v>0</v>
      </c>
      <c r="AE378" s="719">
        <f t="shared" si="587"/>
        <v>0</v>
      </c>
      <c r="AF378" s="719">
        <f t="shared" si="587"/>
        <v>0</v>
      </c>
      <c r="AG378" s="719">
        <f t="shared" si="587"/>
        <v>0</v>
      </c>
      <c r="AH378" s="719">
        <f t="shared" si="587"/>
        <v>0</v>
      </c>
      <c r="AI378" s="719">
        <f t="shared" si="587"/>
        <v>0</v>
      </c>
      <c r="AJ378" s="719">
        <f t="shared" si="587"/>
        <v>0</v>
      </c>
      <c r="AK378" s="719">
        <f t="shared" si="587"/>
        <v>0</v>
      </c>
      <c r="AL378" s="719">
        <f t="shared" si="587"/>
        <v>0</v>
      </c>
      <c r="AM378" s="719">
        <f t="shared" si="587"/>
        <v>0</v>
      </c>
      <c r="AN378" s="719">
        <f t="shared" si="587"/>
        <v>0</v>
      </c>
      <c r="AO378" s="719">
        <f t="shared" si="587"/>
        <v>0</v>
      </c>
      <c r="AP378" s="719">
        <f t="shared" si="587"/>
        <v>0</v>
      </c>
      <c r="AQ378" s="719">
        <f t="shared" si="587"/>
        <v>0</v>
      </c>
      <c r="AR378" s="719">
        <f t="shared" si="587"/>
        <v>0</v>
      </c>
      <c r="AS378" s="719">
        <f t="shared" si="587"/>
        <v>0</v>
      </c>
      <c r="AT378" s="719">
        <f t="shared" si="587"/>
        <v>0</v>
      </c>
      <c r="AU378" s="719">
        <f t="shared" si="587"/>
        <v>0</v>
      </c>
      <c r="AV378" s="719">
        <f t="shared" si="581"/>
        <v>0</v>
      </c>
      <c r="AW378" s="719"/>
      <c r="AX378" s="719"/>
      <c r="AY378" s="719"/>
      <c r="AZ378" s="719"/>
      <c r="BA378" s="719"/>
      <c r="BB378" s="719"/>
      <c r="BC378" s="719"/>
      <c r="BD378" s="719"/>
      <c r="BE378" s="719"/>
      <c r="BF378" s="719"/>
      <c r="BG378" s="719"/>
      <c r="BH378" s="719"/>
      <c r="BI378" s="719"/>
      <c r="BJ378" s="719"/>
      <c r="BK378" s="719"/>
      <c r="BL378" s="719"/>
      <c r="BM378" s="719"/>
      <c r="BN378" s="719"/>
      <c r="BO378" s="719"/>
      <c r="BP378" s="719"/>
      <c r="BQ378" s="719"/>
    </row>
    <row r="379" spans="1:69" s="399" customFormat="1" ht="12.75">
      <c r="A379" s="1371" t="s">
        <v>1259</v>
      </c>
      <c r="B379" s="423" t="s">
        <v>1007</v>
      </c>
      <c r="C379" s="1348">
        <f>'I4 BO ASSETS'!M22</f>
        <v>0</v>
      </c>
      <c r="D379" s="719">
        <f t="shared" si="572"/>
        <v>0</v>
      </c>
      <c r="E379" s="719">
        <f t="shared" si="572"/>
        <v>0</v>
      </c>
      <c r="F379" s="719">
        <f t="shared" si="577"/>
        <v>0</v>
      </c>
      <c r="G379" s="719">
        <f t="shared" si="573"/>
        <v>0</v>
      </c>
      <c r="H379" s="719">
        <f t="shared" ref="H379:Z379" si="588">$D379*H594</f>
        <v>0</v>
      </c>
      <c r="I379" s="719">
        <f t="shared" si="588"/>
        <v>0</v>
      </c>
      <c r="J379" s="719">
        <f t="shared" si="588"/>
        <v>0</v>
      </c>
      <c r="K379" s="719">
        <f t="shared" si="588"/>
        <v>0</v>
      </c>
      <c r="L379" s="719">
        <f t="shared" si="588"/>
        <v>0</v>
      </c>
      <c r="M379" s="719">
        <f t="shared" si="588"/>
        <v>0</v>
      </c>
      <c r="N379" s="719">
        <f t="shared" si="588"/>
        <v>0</v>
      </c>
      <c r="O379" s="719">
        <f t="shared" si="588"/>
        <v>0</v>
      </c>
      <c r="P379" s="719">
        <f t="shared" si="588"/>
        <v>0</v>
      </c>
      <c r="Q379" s="719">
        <f t="shared" si="588"/>
        <v>0</v>
      </c>
      <c r="R379" s="719">
        <f t="shared" si="588"/>
        <v>0</v>
      </c>
      <c r="S379" s="719">
        <f t="shared" si="588"/>
        <v>0</v>
      </c>
      <c r="T379" s="719">
        <f t="shared" si="588"/>
        <v>0</v>
      </c>
      <c r="U379" s="719">
        <f t="shared" si="588"/>
        <v>0</v>
      </c>
      <c r="V379" s="719">
        <f t="shared" si="588"/>
        <v>0</v>
      </c>
      <c r="W379" s="719">
        <f t="shared" si="588"/>
        <v>0</v>
      </c>
      <c r="X379" s="719">
        <f t="shared" si="588"/>
        <v>0</v>
      </c>
      <c r="Y379" s="719">
        <f t="shared" si="588"/>
        <v>0</v>
      </c>
      <c r="Z379" s="719">
        <f t="shared" si="588"/>
        <v>0</v>
      </c>
      <c r="AA379" s="719">
        <f t="shared" si="579"/>
        <v>0</v>
      </c>
      <c r="AB379" s="719">
        <f t="shared" si="575"/>
        <v>0</v>
      </c>
      <c r="AC379" s="719">
        <f t="shared" ref="AC379:AU379" si="589">$E379*AC594</f>
        <v>0</v>
      </c>
      <c r="AD379" s="719">
        <f t="shared" si="589"/>
        <v>0</v>
      </c>
      <c r="AE379" s="719">
        <f t="shared" si="589"/>
        <v>0</v>
      </c>
      <c r="AF379" s="719">
        <f t="shared" si="589"/>
        <v>0</v>
      </c>
      <c r="AG379" s="719">
        <f t="shared" si="589"/>
        <v>0</v>
      </c>
      <c r="AH379" s="719">
        <f t="shared" si="589"/>
        <v>0</v>
      </c>
      <c r="AI379" s="719">
        <f t="shared" si="589"/>
        <v>0</v>
      </c>
      <c r="AJ379" s="719">
        <f t="shared" si="589"/>
        <v>0</v>
      </c>
      <c r="AK379" s="719">
        <f t="shared" si="589"/>
        <v>0</v>
      </c>
      <c r="AL379" s="719">
        <f t="shared" si="589"/>
        <v>0</v>
      </c>
      <c r="AM379" s="719">
        <f t="shared" si="589"/>
        <v>0</v>
      </c>
      <c r="AN379" s="719">
        <f t="shared" si="589"/>
        <v>0</v>
      </c>
      <c r="AO379" s="719">
        <f t="shared" si="589"/>
        <v>0</v>
      </c>
      <c r="AP379" s="719">
        <f t="shared" si="589"/>
        <v>0</v>
      </c>
      <c r="AQ379" s="719">
        <f t="shared" si="589"/>
        <v>0</v>
      </c>
      <c r="AR379" s="719">
        <f t="shared" si="589"/>
        <v>0</v>
      </c>
      <c r="AS379" s="719">
        <f t="shared" si="589"/>
        <v>0</v>
      </c>
      <c r="AT379" s="719">
        <f t="shared" si="589"/>
        <v>0</v>
      </c>
      <c r="AU379" s="719">
        <f t="shared" si="589"/>
        <v>0</v>
      </c>
      <c r="AV379" s="719">
        <f t="shared" si="581"/>
        <v>0</v>
      </c>
      <c r="AW379" s="719"/>
      <c r="AX379" s="719"/>
      <c r="AY379" s="719"/>
      <c r="AZ379" s="719"/>
      <c r="BA379" s="719"/>
      <c r="BB379" s="719"/>
      <c r="BC379" s="719"/>
      <c r="BD379" s="719"/>
      <c r="BE379" s="719"/>
      <c r="BF379" s="719"/>
      <c r="BG379" s="719"/>
      <c r="BH379" s="719"/>
      <c r="BI379" s="719"/>
      <c r="BJ379" s="719"/>
      <c r="BK379" s="719"/>
      <c r="BL379" s="719"/>
      <c r="BM379" s="719"/>
      <c r="BN379" s="719"/>
      <c r="BO379" s="719"/>
      <c r="BP379" s="719"/>
      <c r="BQ379" s="719"/>
    </row>
    <row r="380" spans="1:69" s="399" customFormat="1" ht="12.75">
      <c r="A380" s="1371" t="s">
        <v>1260</v>
      </c>
      <c r="B380" s="423" t="s">
        <v>1009</v>
      </c>
      <c r="C380" s="1348">
        <f>'I4 BO ASSETS'!M23</f>
        <v>0</v>
      </c>
      <c r="D380" s="719">
        <f t="shared" si="572"/>
        <v>0</v>
      </c>
      <c r="E380" s="719">
        <f t="shared" si="572"/>
        <v>0</v>
      </c>
      <c r="F380" s="719">
        <f t="shared" si="577"/>
        <v>0</v>
      </c>
      <c r="G380" s="719">
        <f t="shared" si="573"/>
        <v>0</v>
      </c>
      <c r="H380" s="719">
        <f t="shared" ref="H380:Z380" si="590">$D380*H595</f>
        <v>0</v>
      </c>
      <c r="I380" s="719">
        <f t="shared" si="590"/>
        <v>0</v>
      </c>
      <c r="J380" s="719">
        <f t="shared" si="590"/>
        <v>0</v>
      </c>
      <c r="K380" s="719">
        <f t="shared" si="590"/>
        <v>0</v>
      </c>
      <c r="L380" s="719">
        <f t="shared" si="590"/>
        <v>0</v>
      </c>
      <c r="M380" s="719">
        <f t="shared" si="590"/>
        <v>0</v>
      </c>
      <c r="N380" s="719">
        <f t="shared" si="590"/>
        <v>0</v>
      </c>
      <c r="O380" s="719">
        <f t="shared" si="590"/>
        <v>0</v>
      </c>
      <c r="P380" s="719">
        <f t="shared" si="590"/>
        <v>0</v>
      </c>
      <c r="Q380" s="719">
        <f t="shared" si="590"/>
        <v>0</v>
      </c>
      <c r="R380" s="719">
        <f t="shared" si="590"/>
        <v>0</v>
      </c>
      <c r="S380" s="719">
        <f t="shared" si="590"/>
        <v>0</v>
      </c>
      <c r="T380" s="719">
        <f t="shared" si="590"/>
        <v>0</v>
      </c>
      <c r="U380" s="719">
        <f t="shared" si="590"/>
        <v>0</v>
      </c>
      <c r="V380" s="719">
        <f t="shared" si="590"/>
        <v>0</v>
      </c>
      <c r="W380" s="719">
        <f t="shared" si="590"/>
        <v>0</v>
      </c>
      <c r="X380" s="719">
        <f t="shared" si="590"/>
        <v>0</v>
      </c>
      <c r="Y380" s="719">
        <f t="shared" si="590"/>
        <v>0</v>
      </c>
      <c r="Z380" s="719">
        <f t="shared" si="590"/>
        <v>0</v>
      </c>
      <c r="AA380" s="719">
        <f t="shared" si="579"/>
        <v>0</v>
      </c>
      <c r="AB380" s="719">
        <f t="shared" si="575"/>
        <v>0</v>
      </c>
      <c r="AC380" s="719">
        <f t="shared" ref="AC380:AU380" si="591">$E380*AC595</f>
        <v>0</v>
      </c>
      <c r="AD380" s="719">
        <f t="shared" si="591"/>
        <v>0</v>
      </c>
      <c r="AE380" s="719">
        <f t="shared" si="591"/>
        <v>0</v>
      </c>
      <c r="AF380" s="719">
        <f t="shared" si="591"/>
        <v>0</v>
      </c>
      <c r="AG380" s="719">
        <f t="shared" si="591"/>
        <v>0</v>
      </c>
      <c r="AH380" s="719">
        <f t="shared" si="591"/>
        <v>0</v>
      </c>
      <c r="AI380" s="719">
        <f t="shared" si="591"/>
        <v>0</v>
      </c>
      <c r="AJ380" s="719">
        <f t="shared" si="591"/>
        <v>0</v>
      </c>
      <c r="AK380" s="719">
        <f t="shared" si="591"/>
        <v>0</v>
      </c>
      <c r="AL380" s="719">
        <f t="shared" si="591"/>
        <v>0</v>
      </c>
      <c r="AM380" s="719">
        <f t="shared" si="591"/>
        <v>0</v>
      </c>
      <c r="AN380" s="719">
        <f t="shared" si="591"/>
        <v>0</v>
      </c>
      <c r="AO380" s="719">
        <f t="shared" si="591"/>
        <v>0</v>
      </c>
      <c r="AP380" s="719">
        <f t="shared" si="591"/>
        <v>0</v>
      </c>
      <c r="AQ380" s="719">
        <f t="shared" si="591"/>
        <v>0</v>
      </c>
      <c r="AR380" s="719">
        <f t="shared" si="591"/>
        <v>0</v>
      </c>
      <c r="AS380" s="719">
        <f t="shared" si="591"/>
        <v>0</v>
      </c>
      <c r="AT380" s="719">
        <f t="shared" si="591"/>
        <v>0</v>
      </c>
      <c r="AU380" s="719">
        <f t="shared" si="591"/>
        <v>0</v>
      </c>
      <c r="AV380" s="719">
        <f t="shared" si="581"/>
        <v>0</v>
      </c>
      <c r="AW380" s="719"/>
      <c r="AX380" s="719"/>
      <c r="AY380" s="719"/>
      <c r="AZ380" s="719"/>
      <c r="BA380" s="719"/>
      <c r="BB380" s="719"/>
      <c r="BC380" s="719"/>
      <c r="BD380" s="719"/>
      <c r="BE380" s="719"/>
      <c r="BF380" s="719"/>
      <c r="BG380" s="719"/>
      <c r="BH380" s="719"/>
      <c r="BI380" s="719"/>
      <c r="BJ380" s="719"/>
      <c r="BK380" s="719"/>
      <c r="BL380" s="719"/>
      <c r="BM380" s="719"/>
      <c r="BN380" s="719"/>
      <c r="BO380" s="719"/>
      <c r="BP380" s="719"/>
      <c r="BQ380" s="719"/>
    </row>
    <row r="381" spans="1:69" s="399" customFormat="1" ht="12.75">
      <c r="A381" s="1371">
        <v>1808</v>
      </c>
      <c r="B381" s="423" t="s">
        <v>238</v>
      </c>
      <c r="C381" s="1348">
        <f>'I4 BO ASSETS'!M24</f>
        <v>0</v>
      </c>
      <c r="D381" s="719">
        <f t="shared" si="572"/>
        <v>0</v>
      </c>
      <c r="E381" s="719">
        <f t="shared" si="572"/>
        <v>0</v>
      </c>
      <c r="F381" s="719">
        <f t="shared" si="577"/>
        <v>0</v>
      </c>
      <c r="G381" s="719">
        <f t="shared" si="573"/>
        <v>0</v>
      </c>
      <c r="H381" s="719">
        <f t="shared" ref="H381:Z381" si="592">$D381*H596</f>
        <v>0</v>
      </c>
      <c r="I381" s="719">
        <f t="shared" si="592"/>
        <v>0</v>
      </c>
      <c r="J381" s="719">
        <f t="shared" si="592"/>
        <v>0</v>
      </c>
      <c r="K381" s="719">
        <f t="shared" si="592"/>
        <v>0</v>
      </c>
      <c r="L381" s="719">
        <f t="shared" si="592"/>
        <v>0</v>
      </c>
      <c r="M381" s="719">
        <f t="shared" si="592"/>
        <v>0</v>
      </c>
      <c r="N381" s="719">
        <f t="shared" si="592"/>
        <v>0</v>
      </c>
      <c r="O381" s="719">
        <f t="shared" si="592"/>
        <v>0</v>
      </c>
      <c r="P381" s="719">
        <f t="shared" si="592"/>
        <v>0</v>
      </c>
      <c r="Q381" s="719">
        <f t="shared" si="592"/>
        <v>0</v>
      </c>
      <c r="R381" s="719">
        <f t="shared" si="592"/>
        <v>0</v>
      </c>
      <c r="S381" s="719">
        <f t="shared" si="592"/>
        <v>0</v>
      </c>
      <c r="T381" s="719">
        <f t="shared" si="592"/>
        <v>0</v>
      </c>
      <c r="U381" s="719">
        <f t="shared" si="592"/>
        <v>0</v>
      </c>
      <c r="V381" s="719">
        <f t="shared" si="592"/>
        <v>0</v>
      </c>
      <c r="W381" s="719">
        <f t="shared" si="592"/>
        <v>0</v>
      </c>
      <c r="X381" s="719">
        <f t="shared" si="592"/>
        <v>0</v>
      </c>
      <c r="Y381" s="719">
        <f t="shared" si="592"/>
        <v>0</v>
      </c>
      <c r="Z381" s="719">
        <f t="shared" si="592"/>
        <v>0</v>
      </c>
      <c r="AA381" s="719">
        <f t="shared" si="579"/>
        <v>0</v>
      </c>
      <c r="AB381" s="719">
        <f t="shared" si="575"/>
        <v>0</v>
      </c>
      <c r="AC381" s="719">
        <f t="shared" ref="AC381:AU381" si="593">$E381*AC596</f>
        <v>0</v>
      </c>
      <c r="AD381" s="719">
        <f t="shared" si="593"/>
        <v>0</v>
      </c>
      <c r="AE381" s="719">
        <f t="shared" si="593"/>
        <v>0</v>
      </c>
      <c r="AF381" s="719">
        <f t="shared" si="593"/>
        <v>0</v>
      </c>
      <c r="AG381" s="719">
        <f t="shared" si="593"/>
        <v>0</v>
      </c>
      <c r="AH381" s="719">
        <f t="shared" si="593"/>
        <v>0</v>
      </c>
      <c r="AI381" s="719">
        <f t="shared" si="593"/>
        <v>0</v>
      </c>
      <c r="AJ381" s="719">
        <f t="shared" si="593"/>
        <v>0</v>
      </c>
      <c r="AK381" s="719">
        <f t="shared" si="593"/>
        <v>0</v>
      </c>
      <c r="AL381" s="719">
        <f t="shared" si="593"/>
        <v>0</v>
      </c>
      <c r="AM381" s="719">
        <f t="shared" si="593"/>
        <v>0</v>
      </c>
      <c r="AN381" s="719">
        <f t="shared" si="593"/>
        <v>0</v>
      </c>
      <c r="AO381" s="719">
        <f t="shared" si="593"/>
        <v>0</v>
      </c>
      <c r="AP381" s="719">
        <f t="shared" si="593"/>
        <v>0</v>
      </c>
      <c r="AQ381" s="719">
        <f t="shared" si="593"/>
        <v>0</v>
      </c>
      <c r="AR381" s="719">
        <f t="shared" si="593"/>
        <v>0</v>
      </c>
      <c r="AS381" s="719">
        <f t="shared" si="593"/>
        <v>0</v>
      </c>
      <c r="AT381" s="719">
        <f t="shared" si="593"/>
        <v>0</v>
      </c>
      <c r="AU381" s="719">
        <f t="shared" si="593"/>
        <v>0</v>
      </c>
      <c r="AV381" s="719">
        <f t="shared" si="581"/>
        <v>0</v>
      </c>
      <c r="AW381" s="719"/>
      <c r="AX381" s="719"/>
      <c r="AY381" s="719"/>
      <c r="AZ381" s="719"/>
      <c r="BA381" s="719"/>
      <c r="BB381" s="719"/>
      <c r="BC381" s="719"/>
      <c r="BD381" s="719"/>
      <c r="BE381" s="719"/>
      <c r="BF381" s="719"/>
      <c r="BG381" s="719"/>
      <c r="BH381" s="719"/>
      <c r="BI381" s="719"/>
      <c r="BJ381" s="719"/>
      <c r="BK381" s="719"/>
      <c r="BL381" s="719"/>
      <c r="BM381" s="719"/>
      <c r="BN381" s="719"/>
      <c r="BO381" s="719"/>
      <c r="BP381" s="719"/>
      <c r="BQ381" s="719"/>
    </row>
    <row r="382" spans="1:69" s="399" customFormat="1" ht="12.75">
      <c r="A382" s="1371" t="s">
        <v>1261</v>
      </c>
      <c r="B382" s="423" t="s">
        <v>1010</v>
      </c>
      <c r="C382" s="1348">
        <f>'I4 BO ASSETS'!M25</f>
        <v>0</v>
      </c>
      <c r="D382" s="719">
        <f t="shared" si="572"/>
        <v>0</v>
      </c>
      <c r="E382" s="719">
        <f t="shared" si="572"/>
        <v>0</v>
      </c>
      <c r="F382" s="719">
        <f t="shared" si="577"/>
        <v>0</v>
      </c>
      <c r="G382" s="719">
        <f t="shared" si="573"/>
        <v>0</v>
      </c>
      <c r="H382" s="719">
        <f t="shared" ref="H382:Z382" si="594">$D382*H597</f>
        <v>0</v>
      </c>
      <c r="I382" s="719">
        <f t="shared" si="594"/>
        <v>0</v>
      </c>
      <c r="J382" s="719">
        <f t="shared" si="594"/>
        <v>0</v>
      </c>
      <c r="K382" s="719">
        <f t="shared" si="594"/>
        <v>0</v>
      </c>
      <c r="L382" s="719">
        <f t="shared" si="594"/>
        <v>0</v>
      </c>
      <c r="M382" s="719">
        <f t="shared" si="594"/>
        <v>0</v>
      </c>
      <c r="N382" s="719">
        <f t="shared" si="594"/>
        <v>0</v>
      </c>
      <c r="O382" s="719">
        <f t="shared" si="594"/>
        <v>0</v>
      </c>
      <c r="P382" s="719">
        <f t="shared" si="594"/>
        <v>0</v>
      </c>
      <c r="Q382" s="719">
        <f t="shared" si="594"/>
        <v>0</v>
      </c>
      <c r="R382" s="719">
        <f t="shared" si="594"/>
        <v>0</v>
      </c>
      <c r="S382" s="719">
        <f t="shared" si="594"/>
        <v>0</v>
      </c>
      <c r="T382" s="719">
        <f t="shared" si="594"/>
        <v>0</v>
      </c>
      <c r="U382" s="719">
        <f t="shared" si="594"/>
        <v>0</v>
      </c>
      <c r="V382" s="719">
        <f t="shared" si="594"/>
        <v>0</v>
      </c>
      <c r="W382" s="719">
        <f t="shared" si="594"/>
        <v>0</v>
      </c>
      <c r="X382" s="719">
        <f t="shared" si="594"/>
        <v>0</v>
      </c>
      <c r="Y382" s="719">
        <f t="shared" si="594"/>
        <v>0</v>
      </c>
      <c r="Z382" s="719">
        <f t="shared" si="594"/>
        <v>0</v>
      </c>
      <c r="AA382" s="719">
        <f t="shared" si="579"/>
        <v>0</v>
      </c>
      <c r="AB382" s="719">
        <f t="shared" si="575"/>
        <v>0</v>
      </c>
      <c r="AC382" s="719">
        <f t="shared" ref="AC382:AU382" si="595">$E382*AC597</f>
        <v>0</v>
      </c>
      <c r="AD382" s="719">
        <f t="shared" si="595"/>
        <v>0</v>
      </c>
      <c r="AE382" s="719">
        <f t="shared" si="595"/>
        <v>0</v>
      </c>
      <c r="AF382" s="719">
        <f t="shared" si="595"/>
        <v>0</v>
      </c>
      <c r="AG382" s="719">
        <f t="shared" si="595"/>
        <v>0</v>
      </c>
      <c r="AH382" s="719">
        <f t="shared" si="595"/>
        <v>0</v>
      </c>
      <c r="AI382" s="719">
        <f t="shared" si="595"/>
        <v>0</v>
      </c>
      <c r="AJ382" s="719">
        <f t="shared" si="595"/>
        <v>0</v>
      </c>
      <c r="AK382" s="719">
        <f t="shared" si="595"/>
        <v>0</v>
      </c>
      <c r="AL382" s="719">
        <f t="shared" si="595"/>
        <v>0</v>
      </c>
      <c r="AM382" s="719">
        <f t="shared" si="595"/>
        <v>0</v>
      </c>
      <c r="AN382" s="719">
        <f t="shared" si="595"/>
        <v>0</v>
      </c>
      <c r="AO382" s="719">
        <f t="shared" si="595"/>
        <v>0</v>
      </c>
      <c r="AP382" s="719">
        <f t="shared" si="595"/>
        <v>0</v>
      </c>
      <c r="AQ382" s="719">
        <f t="shared" si="595"/>
        <v>0</v>
      </c>
      <c r="AR382" s="719">
        <f t="shared" si="595"/>
        <v>0</v>
      </c>
      <c r="AS382" s="719">
        <f t="shared" si="595"/>
        <v>0</v>
      </c>
      <c r="AT382" s="719">
        <f t="shared" si="595"/>
        <v>0</v>
      </c>
      <c r="AU382" s="719">
        <f t="shared" si="595"/>
        <v>0</v>
      </c>
      <c r="AV382" s="719">
        <f t="shared" si="581"/>
        <v>0</v>
      </c>
      <c r="AW382" s="719"/>
      <c r="AX382" s="719"/>
      <c r="AY382" s="719"/>
      <c r="AZ382" s="719"/>
      <c r="BA382" s="719"/>
      <c r="BB382" s="719"/>
      <c r="BC382" s="719"/>
      <c r="BD382" s="719"/>
      <c r="BE382" s="719"/>
      <c r="BF382" s="719"/>
      <c r="BG382" s="719"/>
      <c r="BH382" s="719"/>
      <c r="BI382" s="719"/>
      <c r="BJ382" s="719"/>
      <c r="BK382" s="719"/>
      <c r="BL382" s="719"/>
      <c r="BM382" s="719"/>
      <c r="BN382" s="719"/>
      <c r="BO382" s="719"/>
      <c r="BP382" s="719"/>
      <c r="BQ382" s="719"/>
    </row>
    <row r="383" spans="1:69" s="399" customFormat="1" ht="12.75">
      <c r="A383" s="1371" t="s">
        <v>1262</v>
      </c>
      <c r="B383" s="423" t="s">
        <v>1011</v>
      </c>
      <c r="C383" s="1348">
        <f>'I4 BO ASSETS'!M26</f>
        <v>0</v>
      </c>
      <c r="D383" s="719">
        <f t="shared" si="572"/>
        <v>0</v>
      </c>
      <c r="E383" s="719">
        <f t="shared" si="572"/>
        <v>0</v>
      </c>
      <c r="F383" s="719">
        <f t="shared" si="577"/>
        <v>0</v>
      </c>
      <c r="G383" s="719">
        <f t="shared" si="573"/>
        <v>0</v>
      </c>
      <c r="H383" s="719">
        <f t="shared" ref="H383:Z383" si="596">$D383*H598</f>
        <v>0</v>
      </c>
      <c r="I383" s="719">
        <f t="shared" si="596"/>
        <v>0</v>
      </c>
      <c r="J383" s="719">
        <f t="shared" si="596"/>
        <v>0</v>
      </c>
      <c r="K383" s="719">
        <f t="shared" si="596"/>
        <v>0</v>
      </c>
      <c r="L383" s="719">
        <f t="shared" si="596"/>
        <v>0</v>
      </c>
      <c r="M383" s="719">
        <f t="shared" si="596"/>
        <v>0</v>
      </c>
      <c r="N383" s="719">
        <f t="shared" si="596"/>
        <v>0</v>
      </c>
      <c r="O383" s="719">
        <f t="shared" si="596"/>
        <v>0</v>
      </c>
      <c r="P383" s="719">
        <f t="shared" si="596"/>
        <v>0</v>
      </c>
      <c r="Q383" s="719">
        <f t="shared" si="596"/>
        <v>0</v>
      </c>
      <c r="R383" s="719">
        <f t="shared" si="596"/>
        <v>0</v>
      </c>
      <c r="S383" s="719">
        <f t="shared" si="596"/>
        <v>0</v>
      </c>
      <c r="T383" s="719">
        <f t="shared" si="596"/>
        <v>0</v>
      </c>
      <c r="U383" s="719">
        <f t="shared" si="596"/>
        <v>0</v>
      </c>
      <c r="V383" s="719">
        <f t="shared" si="596"/>
        <v>0</v>
      </c>
      <c r="W383" s="719">
        <f t="shared" si="596"/>
        <v>0</v>
      </c>
      <c r="X383" s="719">
        <f t="shared" si="596"/>
        <v>0</v>
      </c>
      <c r="Y383" s="719">
        <f t="shared" si="596"/>
        <v>0</v>
      </c>
      <c r="Z383" s="719">
        <f t="shared" si="596"/>
        <v>0</v>
      </c>
      <c r="AA383" s="719">
        <f t="shared" si="579"/>
        <v>0</v>
      </c>
      <c r="AB383" s="719">
        <f t="shared" si="575"/>
        <v>0</v>
      </c>
      <c r="AC383" s="719">
        <f t="shared" ref="AC383:AU383" si="597">$E383*AC598</f>
        <v>0</v>
      </c>
      <c r="AD383" s="719">
        <f t="shared" si="597"/>
        <v>0</v>
      </c>
      <c r="AE383" s="719">
        <f t="shared" si="597"/>
        <v>0</v>
      </c>
      <c r="AF383" s="719">
        <f t="shared" si="597"/>
        <v>0</v>
      </c>
      <c r="AG383" s="719">
        <f t="shared" si="597"/>
        <v>0</v>
      </c>
      <c r="AH383" s="719">
        <f t="shared" si="597"/>
        <v>0</v>
      </c>
      <c r="AI383" s="719">
        <f t="shared" si="597"/>
        <v>0</v>
      </c>
      <c r="AJ383" s="719">
        <f t="shared" si="597"/>
        <v>0</v>
      </c>
      <c r="AK383" s="719">
        <f t="shared" si="597"/>
        <v>0</v>
      </c>
      <c r="AL383" s="719">
        <f t="shared" si="597"/>
        <v>0</v>
      </c>
      <c r="AM383" s="719">
        <f t="shared" si="597"/>
        <v>0</v>
      </c>
      <c r="AN383" s="719">
        <f t="shared" si="597"/>
        <v>0</v>
      </c>
      <c r="AO383" s="719">
        <f t="shared" si="597"/>
        <v>0</v>
      </c>
      <c r="AP383" s="719">
        <f t="shared" si="597"/>
        <v>0</v>
      </c>
      <c r="AQ383" s="719">
        <f t="shared" si="597"/>
        <v>0</v>
      </c>
      <c r="AR383" s="719">
        <f t="shared" si="597"/>
        <v>0</v>
      </c>
      <c r="AS383" s="719">
        <f t="shared" si="597"/>
        <v>0</v>
      </c>
      <c r="AT383" s="719">
        <f t="shared" si="597"/>
        <v>0</v>
      </c>
      <c r="AU383" s="719">
        <f t="shared" si="597"/>
        <v>0</v>
      </c>
      <c r="AV383" s="719">
        <f t="shared" si="581"/>
        <v>0</v>
      </c>
      <c r="AW383" s="719"/>
      <c r="AX383" s="719"/>
      <c r="AY383" s="719"/>
      <c r="AZ383" s="719"/>
      <c r="BA383" s="719"/>
      <c r="BB383" s="719"/>
      <c r="BC383" s="719"/>
      <c r="BD383" s="719"/>
      <c r="BE383" s="719"/>
      <c r="BF383" s="719"/>
      <c r="BG383" s="719"/>
      <c r="BH383" s="719"/>
      <c r="BI383" s="719"/>
      <c r="BJ383" s="719"/>
      <c r="BK383" s="719"/>
      <c r="BL383" s="719"/>
      <c r="BM383" s="719"/>
      <c r="BN383" s="719"/>
      <c r="BO383" s="719"/>
      <c r="BP383" s="719"/>
      <c r="BQ383" s="719"/>
    </row>
    <row r="384" spans="1:69" s="399" customFormat="1" ht="12.75">
      <c r="A384" s="1371">
        <v>1810</v>
      </c>
      <c r="B384" s="423" t="s">
        <v>239</v>
      </c>
      <c r="C384" s="1348">
        <f>'I4 BO ASSETS'!M27</f>
        <v>0</v>
      </c>
      <c r="D384" s="719">
        <f t="shared" si="572"/>
        <v>0</v>
      </c>
      <c r="E384" s="719">
        <f t="shared" si="572"/>
        <v>0</v>
      </c>
      <c r="F384" s="719">
        <f t="shared" si="577"/>
        <v>0</v>
      </c>
      <c r="G384" s="719">
        <f t="shared" si="573"/>
        <v>0</v>
      </c>
      <c r="H384" s="719">
        <f t="shared" ref="H384:Z384" si="598">$D384*H599</f>
        <v>0</v>
      </c>
      <c r="I384" s="719">
        <f t="shared" si="598"/>
        <v>0</v>
      </c>
      <c r="J384" s="719">
        <f t="shared" si="598"/>
        <v>0</v>
      </c>
      <c r="K384" s="719">
        <f t="shared" si="598"/>
        <v>0</v>
      </c>
      <c r="L384" s="719">
        <f t="shared" si="598"/>
        <v>0</v>
      </c>
      <c r="M384" s="719">
        <f t="shared" si="598"/>
        <v>0</v>
      </c>
      <c r="N384" s="719">
        <f t="shared" si="598"/>
        <v>0</v>
      </c>
      <c r="O384" s="719">
        <f t="shared" si="598"/>
        <v>0</v>
      </c>
      <c r="P384" s="719">
        <f t="shared" si="598"/>
        <v>0</v>
      </c>
      <c r="Q384" s="719">
        <f t="shared" si="598"/>
        <v>0</v>
      </c>
      <c r="R384" s="719">
        <f t="shared" si="598"/>
        <v>0</v>
      </c>
      <c r="S384" s="719">
        <f t="shared" si="598"/>
        <v>0</v>
      </c>
      <c r="T384" s="719">
        <f t="shared" si="598"/>
        <v>0</v>
      </c>
      <c r="U384" s="719">
        <f t="shared" si="598"/>
        <v>0</v>
      </c>
      <c r="V384" s="719">
        <f t="shared" si="598"/>
        <v>0</v>
      </c>
      <c r="W384" s="719">
        <f t="shared" si="598"/>
        <v>0</v>
      </c>
      <c r="X384" s="719">
        <f t="shared" si="598"/>
        <v>0</v>
      </c>
      <c r="Y384" s="719">
        <f t="shared" si="598"/>
        <v>0</v>
      </c>
      <c r="Z384" s="719">
        <f t="shared" si="598"/>
        <v>0</v>
      </c>
      <c r="AA384" s="719">
        <f t="shared" si="579"/>
        <v>0</v>
      </c>
      <c r="AB384" s="719">
        <f t="shared" si="575"/>
        <v>0</v>
      </c>
      <c r="AC384" s="719">
        <f t="shared" ref="AC384:AU384" si="599">$E384*AC599</f>
        <v>0</v>
      </c>
      <c r="AD384" s="719">
        <f t="shared" si="599"/>
        <v>0</v>
      </c>
      <c r="AE384" s="719">
        <f t="shared" si="599"/>
        <v>0</v>
      </c>
      <c r="AF384" s="719">
        <f t="shared" si="599"/>
        <v>0</v>
      </c>
      <c r="AG384" s="719">
        <f t="shared" si="599"/>
        <v>0</v>
      </c>
      <c r="AH384" s="719">
        <f t="shared" si="599"/>
        <v>0</v>
      </c>
      <c r="AI384" s="719">
        <f t="shared" si="599"/>
        <v>0</v>
      </c>
      <c r="AJ384" s="719">
        <f t="shared" si="599"/>
        <v>0</v>
      </c>
      <c r="AK384" s="719">
        <f t="shared" si="599"/>
        <v>0</v>
      </c>
      <c r="AL384" s="719">
        <f t="shared" si="599"/>
        <v>0</v>
      </c>
      <c r="AM384" s="719">
        <f t="shared" si="599"/>
        <v>0</v>
      </c>
      <c r="AN384" s="719">
        <f t="shared" si="599"/>
        <v>0</v>
      </c>
      <c r="AO384" s="719">
        <f t="shared" si="599"/>
        <v>0</v>
      </c>
      <c r="AP384" s="719">
        <f t="shared" si="599"/>
        <v>0</v>
      </c>
      <c r="AQ384" s="719">
        <f t="shared" si="599"/>
        <v>0</v>
      </c>
      <c r="AR384" s="719">
        <f t="shared" si="599"/>
        <v>0</v>
      </c>
      <c r="AS384" s="719">
        <f t="shared" si="599"/>
        <v>0</v>
      </c>
      <c r="AT384" s="719">
        <f t="shared" si="599"/>
        <v>0</v>
      </c>
      <c r="AU384" s="719">
        <f t="shared" si="599"/>
        <v>0</v>
      </c>
      <c r="AV384" s="719">
        <f t="shared" si="581"/>
        <v>0</v>
      </c>
      <c r="AW384" s="719"/>
      <c r="AX384" s="719"/>
      <c r="AY384" s="719"/>
      <c r="AZ384" s="719"/>
      <c r="BA384" s="719"/>
      <c r="BB384" s="719"/>
      <c r="BC384" s="719"/>
      <c r="BD384" s="719"/>
      <c r="BE384" s="719"/>
      <c r="BF384" s="719"/>
      <c r="BG384" s="719"/>
      <c r="BH384" s="719"/>
      <c r="BI384" s="719"/>
      <c r="BJ384" s="719"/>
      <c r="BK384" s="719"/>
      <c r="BL384" s="719"/>
      <c r="BM384" s="719"/>
      <c r="BN384" s="719"/>
      <c r="BO384" s="719"/>
      <c r="BP384" s="719"/>
      <c r="BQ384" s="719"/>
    </row>
    <row r="385" spans="1:69" s="399" customFormat="1" ht="12.75">
      <c r="A385" s="1371" t="s">
        <v>1263</v>
      </c>
      <c r="B385" s="423" t="s">
        <v>1030</v>
      </c>
      <c r="C385" s="1348">
        <f>'I4 BO ASSETS'!M28</f>
        <v>0</v>
      </c>
      <c r="D385" s="719">
        <f t="shared" si="572"/>
        <v>0</v>
      </c>
      <c r="E385" s="719">
        <f t="shared" si="572"/>
        <v>0</v>
      </c>
      <c r="F385" s="719">
        <f t="shared" si="577"/>
        <v>0</v>
      </c>
      <c r="G385" s="719">
        <f t="shared" si="573"/>
        <v>0</v>
      </c>
      <c r="H385" s="719">
        <f t="shared" ref="H385:Z385" si="600">$D385*H600</f>
        <v>0</v>
      </c>
      <c r="I385" s="719">
        <f t="shared" si="600"/>
        <v>0</v>
      </c>
      <c r="J385" s="719">
        <f t="shared" si="600"/>
        <v>0</v>
      </c>
      <c r="K385" s="719">
        <f t="shared" si="600"/>
        <v>0</v>
      </c>
      <c r="L385" s="719">
        <f t="shared" si="600"/>
        <v>0</v>
      </c>
      <c r="M385" s="719">
        <f t="shared" si="600"/>
        <v>0</v>
      </c>
      <c r="N385" s="719">
        <f t="shared" si="600"/>
        <v>0</v>
      </c>
      <c r="O385" s="719">
        <f t="shared" si="600"/>
        <v>0</v>
      </c>
      <c r="P385" s="719">
        <f t="shared" si="600"/>
        <v>0</v>
      </c>
      <c r="Q385" s="719">
        <f t="shared" si="600"/>
        <v>0</v>
      </c>
      <c r="R385" s="719">
        <f t="shared" si="600"/>
        <v>0</v>
      </c>
      <c r="S385" s="719">
        <f t="shared" si="600"/>
        <v>0</v>
      </c>
      <c r="T385" s="719">
        <f t="shared" si="600"/>
        <v>0</v>
      </c>
      <c r="U385" s="719">
        <f t="shared" si="600"/>
        <v>0</v>
      </c>
      <c r="V385" s="719">
        <f t="shared" si="600"/>
        <v>0</v>
      </c>
      <c r="W385" s="719">
        <f t="shared" si="600"/>
        <v>0</v>
      </c>
      <c r="X385" s="719">
        <f t="shared" si="600"/>
        <v>0</v>
      </c>
      <c r="Y385" s="719">
        <f t="shared" si="600"/>
        <v>0</v>
      </c>
      <c r="Z385" s="719">
        <f t="shared" si="600"/>
        <v>0</v>
      </c>
      <c r="AA385" s="719">
        <f t="shared" si="579"/>
        <v>0</v>
      </c>
      <c r="AB385" s="719">
        <f t="shared" si="575"/>
        <v>0</v>
      </c>
      <c r="AC385" s="719">
        <f t="shared" ref="AC385:AU385" si="601">$E385*AC600</f>
        <v>0</v>
      </c>
      <c r="AD385" s="719">
        <f t="shared" si="601"/>
        <v>0</v>
      </c>
      <c r="AE385" s="719">
        <f t="shared" si="601"/>
        <v>0</v>
      </c>
      <c r="AF385" s="719">
        <f t="shared" si="601"/>
        <v>0</v>
      </c>
      <c r="AG385" s="719">
        <f t="shared" si="601"/>
        <v>0</v>
      </c>
      <c r="AH385" s="719">
        <f t="shared" si="601"/>
        <v>0</v>
      </c>
      <c r="AI385" s="719">
        <f t="shared" si="601"/>
        <v>0</v>
      </c>
      <c r="AJ385" s="719">
        <f t="shared" si="601"/>
        <v>0</v>
      </c>
      <c r="AK385" s="719">
        <f t="shared" si="601"/>
        <v>0</v>
      </c>
      <c r="AL385" s="719">
        <f t="shared" si="601"/>
        <v>0</v>
      </c>
      <c r="AM385" s="719">
        <f t="shared" si="601"/>
        <v>0</v>
      </c>
      <c r="AN385" s="719">
        <f t="shared" si="601"/>
        <v>0</v>
      </c>
      <c r="AO385" s="719">
        <f t="shared" si="601"/>
        <v>0</v>
      </c>
      <c r="AP385" s="719">
        <f t="shared" si="601"/>
        <v>0</v>
      </c>
      <c r="AQ385" s="719">
        <f t="shared" si="601"/>
        <v>0</v>
      </c>
      <c r="AR385" s="719">
        <f t="shared" si="601"/>
        <v>0</v>
      </c>
      <c r="AS385" s="719">
        <f t="shared" si="601"/>
        <v>0</v>
      </c>
      <c r="AT385" s="719">
        <f t="shared" si="601"/>
        <v>0</v>
      </c>
      <c r="AU385" s="719">
        <f t="shared" si="601"/>
        <v>0</v>
      </c>
      <c r="AV385" s="719">
        <f t="shared" si="581"/>
        <v>0</v>
      </c>
      <c r="AW385" s="719"/>
      <c r="AX385" s="719"/>
      <c r="AY385" s="719"/>
      <c r="AZ385" s="719"/>
      <c r="BA385" s="719"/>
      <c r="BB385" s="719"/>
      <c r="BC385" s="719"/>
      <c r="BD385" s="719"/>
      <c r="BE385" s="719"/>
      <c r="BF385" s="719"/>
      <c r="BG385" s="719"/>
      <c r="BH385" s="719"/>
      <c r="BI385" s="719"/>
      <c r="BJ385" s="719"/>
      <c r="BK385" s="719"/>
      <c r="BL385" s="719"/>
      <c r="BM385" s="719"/>
      <c r="BN385" s="719"/>
      <c r="BO385" s="719"/>
      <c r="BP385" s="719"/>
      <c r="BQ385" s="719"/>
    </row>
    <row r="386" spans="1:69" s="399" customFormat="1" ht="12.75">
      <c r="A386" s="1371" t="s">
        <v>1264</v>
      </c>
      <c r="B386" s="423" t="s">
        <v>1031</v>
      </c>
      <c r="C386" s="1348">
        <f>'I4 BO ASSETS'!M29</f>
        <v>0</v>
      </c>
      <c r="D386" s="719">
        <f t="shared" si="572"/>
        <v>0</v>
      </c>
      <c r="E386" s="719">
        <f t="shared" si="572"/>
        <v>0</v>
      </c>
      <c r="F386" s="719">
        <f t="shared" si="577"/>
        <v>0</v>
      </c>
      <c r="G386" s="719">
        <f t="shared" si="573"/>
        <v>0</v>
      </c>
      <c r="H386" s="719">
        <f t="shared" ref="H386:Z386" si="602">$D386*H601</f>
        <v>0</v>
      </c>
      <c r="I386" s="719">
        <f t="shared" si="602"/>
        <v>0</v>
      </c>
      <c r="J386" s="719">
        <f t="shared" si="602"/>
        <v>0</v>
      </c>
      <c r="K386" s="719">
        <f t="shared" si="602"/>
        <v>0</v>
      </c>
      <c r="L386" s="719">
        <f t="shared" si="602"/>
        <v>0</v>
      </c>
      <c r="M386" s="719">
        <f t="shared" si="602"/>
        <v>0</v>
      </c>
      <c r="N386" s="719">
        <f t="shared" si="602"/>
        <v>0</v>
      </c>
      <c r="O386" s="719">
        <f t="shared" si="602"/>
        <v>0</v>
      </c>
      <c r="P386" s="719">
        <f t="shared" si="602"/>
        <v>0</v>
      </c>
      <c r="Q386" s="719">
        <f t="shared" si="602"/>
        <v>0</v>
      </c>
      <c r="R386" s="719">
        <f t="shared" si="602"/>
        <v>0</v>
      </c>
      <c r="S386" s="719">
        <f t="shared" si="602"/>
        <v>0</v>
      </c>
      <c r="T386" s="719">
        <f t="shared" si="602"/>
        <v>0</v>
      </c>
      <c r="U386" s="719">
        <f t="shared" si="602"/>
        <v>0</v>
      </c>
      <c r="V386" s="719">
        <f t="shared" si="602"/>
        <v>0</v>
      </c>
      <c r="W386" s="719">
        <f t="shared" si="602"/>
        <v>0</v>
      </c>
      <c r="X386" s="719">
        <f t="shared" si="602"/>
        <v>0</v>
      </c>
      <c r="Y386" s="719">
        <f t="shared" si="602"/>
        <v>0</v>
      </c>
      <c r="Z386" s="719">
        <f t="shared" si="602"/>
        <v>0</v>
      </c>
      <c r="AA386" s="719">
        <f t="shared" si="579"/>
        <v>0</v>
      </c>
      <c r="AB386" s="719">
        <f t="shared" si="575"/>
        <v>0</v>
      </c>
      <c r="AC386" s="719">
        <f t="shared" ref="AC386:AU386" si="603">$E386*AC601</f>
        <v>0</v>
      </c>
      <c r="AD386" s="719">
        <f t="shared" si="603"/>
        <v>0</v>
      </c>
      <c r="AE386" s="719">
        <f t="shared" si="603"/>
        <v>0</v>
      </c>
      <c r="AF386" s="719">
        <f t="shared" si="603"/>
        <v>0</v>
      </c>
      <c r="AG386" s="719">
        <f t="shared" si="603"/>
        <v>0</v>
      </c>
      <c r="AH386" s="719">
        <f t="shared" si="603"/>
        <v>0</v>
      </c>
      <c r="AI386" s="719">
        <f t="shared" si="603"/>
        <v>0</v>
      </c>
      <c r="AJ386" s="719">
        <f t="shared" si="603"/>
        <v>0</v>
      </c>
      <c r="AK386" s="719">
        <f t="shared" si="603"/>
        <v>0</v>
      </c>
      <c r="AL386" s="719">
        <f t="shared" si="603"/>
        <v>0</v>
      </c>
      <c r="AM386" s="719">
        <f t="shared" si="603"/>
        <v>0</v>
      </c>
      <c r="AN386" s="719">
        <f t="shared" si="603"/>
        <v>0</v>
      </c>
      <c r="AO386" s="719">
        <f t="shared" si="603"/>
        <v>0</v>
      </c>
      <c r="AP386" s="719">
        <f t="shared" si="603"/>
        <v>0</v>
      </c>
      <c r="AQ386" s="719">
        <f t="shared" si="603"/>
        <v>0</v>
      </c>
      <c r="AR386" s="719">
        <f t="shared" si="603"/>
        <v>0</v>
      </c>
      <c r="AS386" s="719">
        <f t="shared" si="603"/>
        <v>0</v>
      </c>
      <c r="AT386" s="719">
        <f t="shared" si="603"/>
        <v>0</v>
      </c>
      <c r="AU386" s="719">
        <f t="shared" si="603"/>
        <v>0</v>
      </c>
      <c r="AV386" s="719">
        <f t="shared" si="581"/>
        <v>0</v>
      </c>
      <c r="AW386" s="719"/>
      <c r="AX386" s="719"/>
      <c r="AY386" s="719"/>
      <c r="AZ386" s="719"/>
      <c r="BA386" s="719"/>
      <c r="BB386" s="719"/>
      <c r="BC386" s="719"/>
      <c r="BD386" s="719"/>
      <c r="BE386" s="719"/>
      <c r="BF386" s="719"/>
      <c r="BG386" s="719"/>
      <c r="BH386" s="719"/>
      <c r="BI386" s="719"/>
      <c r="BJ386" s="719"/>
      <c r="BK386" s="719"/>
      <c r="BL386" s="719"/>
      <c r="BM386" s="719"/>
      <c r="BN386" s="719"/>
      <c r="BO386" s="719"/>
      <c r="BP386" s="719"/>
      <c r="BQ386" s="719"/>
    </row>
    <row r="387" spans="1:69" s="399" customFormat="1" ht="25.5">
      <c r="A387" s="1371">
        <v>1815</v>
      </c>
      <c r="B387" s="423" t="s">
        <v>37</v>
      </c>
      <c r="C387" s="1348">
        <f>'I4 BO ASSETS'!M30</f>
        <v>0</v>
      </c>
      <c r="D387" s="719">
        <f t="shared" si="572"/>
        <v>0</v>
      </c>
      <c r="E387" s="719">
        <f t="shared" si="572"/>
        <v>0</v>
      </c>
      <c r="F387" s="719">
        <f t="shared" si="577"/>
        <v>0</v>
      </c>
      <c r="G387" s="719">
        <f t="shared" si="573"/>
        <v>0</v>
      </c>
      <c r="H387" s="719">
        <f t="shared" ref="H387:Z387" si="604">$D387*H602</f>
        <v>0</v>
      </c>
      <c r="I387" s="719">
        <f t="shared" si="604"/>
        <v>0</v>
      </c>
      <c r="J387" s="719">
        <f t="shared" si="604"/>
        <v>0</v>
      </c>
      <c r="K387" s="719">
        <f t="shared" si="604"/>
        <v>0</v>
      </c>
      <c r="L387" s="719">
        <f t="shared" si="604"/>
        <v>0</v>
      </c>
      <c r="M387" s="719">
        <f t="shared" si="604"/>
        <v>0</v>
      </c>
      <c r="N387" s="719">
        <f t="shared" si="604"/>
        <v>0</v>
      </c>
      <c r="O387" s="719">
        <f t="shared" si="604"/>
        <v>0</v>
      </c>
      <c r="P387" s="719">
        <f t="shared" si="604"/>
        <v>0</v>
      </c>
      <c r="Q387" s="719">
        <f t="shared" si="604"/>
        <v>0</v>
      </c>
      <c r="R387" s="719">
        <f t="shared" si="604"/>
        <v>0</v>
      </c>
      <c r="S387" s="719">
        <f t="shared" si="604"/>
        <v>0</v>
      </c>
      <c r="T387" s="719">
        <f t="shared" si="604"/>
        <v>0</v>
      </c>
      <c r="U387" s="719">
        <f t="shared" si="604"/>
        <v>0</v>
      </c>
      <c r="V387" s="719">
        <f t="shared" si="604"/>
        <v>0</v>
      </c>
      <c r="W387" s="719">
        <f t="shared" si="604"/>
        <v>0</v>
      </c>
      <c r="X387" s="719">
        <f t="shared" si="604"/>
        <v>0</v>
      </c>
      <c r="Y387" s="719">
        <f t="shared" si="604"/>
        <v>0</v>
      </c>
      <c r="Z387" s="719">
        <f t="shared" si="604"/>
        <v>0</v>
      </c>
      <c r="AA387" s="719">
        <f t="shared" si="579"/>
        <v>0</v>
      </c>
      <c r="AB387" s="719">
        <f t="shared" si="575"/>
        <v>0</v>
      </c>
      <c r="AC387" s="719">
        <f t="shared" ref="AC387:AU387" si="605">$E387*AC602</f>
        <v>0</v>
      </c>
      <c r="AD387" s="719">
        <f t="shared" si="605"/>
        <v>0</v>
      </c>
      <c r="AE387" s="719">
        <f t="shared" si="605"/>
        <v>0</v>
      </c>
      <c r="AF387" s="719">
        <f t="shared" si="605"/>
        <v>0</v>
      </c>
      <c r="AG387" s="719">
        <f t="shared" si="605"/>
        <v>0</v>
      </c>
      <c r="AH387" s="719">
        <f t="shared" si="605"/>
        <v>0</v>
      </c>
      <c r="AI387" s="719">
        <f t="shared" si="605"/>
        <v>0</v>
      </c>
      <c r="AJ387" s="719">
        <f t="shared" si="605"/>
        <v>0</v>
      </c>
      <c r="AK387" s="719">
        <f t="shared" si="605"/>
        <v>0</v>
      </c>
      <c r="AL387" s="719">
        <f t="shared" si="605"/>
        <v>0</v>
      </c>
      <c r="AM387" s="719">
        <f t="shared" si="605"/>
        <v>0</v>
      </c>
      <c r="AN387" s="719">
        <f t="shared" si="605"/>
        <v>0</v>
      </c>
      <c r="AO387" s="719">
        <f t="shared" si="605"/>
        <v>0</v>
      </c>
      <c r="AP387" s="719">
        <f t="shared" si="605"/>
        <v>0</v>
      </c>
      <c r="AQ387" s="719">
        <f t="shared" si="605"/>
        <v>0</v>
      </c>
      <c r="AR387" s="719">
        <f t="shared" si="605"/>
        <v>0</v>
      </c>
      <c r="AS387" s="719">
        <f t="shared" si="605"/>
        <v>0</v>
      </c>
      <c r="AT387" s="719">
        <f t="shared" si="605"/>
        <v>0</v>
      </c>
      <c r="AU387" s="719">
        <f t="shared" si="605"/>
        <v>0</v>
      </c>
      <c r="AV387" s="719">
        <f t="shared" si="581"/>
        <v>0</v>
      </c>
      <c r="AW387" s="719"/>
      <c r="AX387" s="719"/>
      <c r="AY387" s="719"/>
      <c r="AZ387" s="719"/>
      <c r="BA387" s="719"/>
      <c r="BB387" s="719"/>
      <c r="BC387" s="719"/>
      <c r="BD387" s="719"/>
      <c r="BE387" s="719"/>
      <c r="BF387" s="719"/>
      <c r="BG387" s="719"/>
      <c r="BH387" s="719"/>
      <c r="BI387" s="719"/>
      <c r="BJ387" s="719"/>
      <c r="BK387" s="719"/>
      <c r="BL387" s="719"/>
      <c r="BM387" s="719"/>
      <c r="BN387" s="719"/>
      <c r="BO387" s="719"/>
      <c r="BP387" s="719"/>
      <c r="BQ387" s="719"/>
    </row>
    <row r="388" spans="1:69" s="399" customFormat="1" ht="25.5">
      <c r="A388" s="1371">
        <v>1820</v>
      </c>
      <c r="B388" s="423" t="s">
        <v>38</v>
      </c>
      <c r="C388" s="1348">
        <f>'I4 BO ASSETS'!M31</f>
        <v>0</v>
      </c>
      <c r="D388" s="719">
        <f t="shared" si="572"/>
        <v>0</v>
      </c>
      <c r="E388" s="719">
        <f t="shared" si="572"/>
        <v>0</v>
      </c>
      <c r="F388" s="719">
        <f t="shared" si="577"/>
        <v>0</v>
      </c>
      <c r="G388" s="719">
        <f t="shared" si="573"/>
        <v>0</v>
      </c>
      <c r="H388" s="719">
        <f t="shared" ref="H388:Z388" si="606">$D388*H603</f>
        <v>0</v>
      </c>
      <c r="I388" s="719">
        <f t="shared" si="606"/>
        <v>0</v>
      </c>
      <c r="J388" s="719">
        <f t="shared" si="606"/>
        <v>0</v>
      </c>
      <c r="K388" s="719">
        <f t="shared" si="606"/>
        <v>0</v>
      </c>
      <c r="L388" s="719">
        <f t="shared" si="606"/>
        <v>0</v>
      </c>
      <c r="M388" s="719">
        <f t="shared" si="606"/>
        <v>0</v>
      </c>
      <c r="N388" s="719">
        <f t="shared" si="606"/>
        <v>0</v>
      </c>
      <c r="O388" s="719">
        <f t="shared" si="606"/>
        <v>0</v>
      </c>
      <c r="P388" s="719">
        <f t="shared" si="606"/>
        <v>0</v>
      </c>
      <c r="Q388" s="719">
        <f t="shared" si="606"/>
        <v>0</v>
      </c>
      <c r="R388" s="719">
        <f t="shared" si="606"/>
        <v>0</v>
      </c>
      <c r="S388" s="719">
        <f t="shared" si="606"/>
        <v>0</v>
      </c>
      <c r="T388" s="719">
        <f t="shared" si="606"/>
        <v>0</v>
      </c>
      <c r="U388" s="719">
        <f t="shared" si="606"/>
        <v>0</v>
      </c>
      <c r="V388" s="719">
        <f t="shared" si="606"/>
        <v>0</v>
      </c>
      <c r="W388" s="719">
        <f t="shared" si="606"/>
        <v>0</v>
      </c>
      <c r="X388" s="719">
        <f t="shared" si="606"/>
        <v>0</v>
      </c>
      <c r="Y388" s="719">
        <f t="shared" si="606"/>
        <v>0</v>
      </c>
      <c r="Z388" s="719">
        <f t="shared" si="606"/>
        <v>0</v>
      </c>
      <c r="AA388" s="719">
        <f t="shared" si="579"/>
        <v>0</v>
      </c>
      <c r="AB388" s="719">
        <f t="shared" si="575"/>
        <v>0</v>
      </c>
      <c r="AC388" s="719">
        <f t="shared" ref="AC388:AU388" si="607">$E388*AC603</f>
        <v>0</v>
      </c>
      <c r="AD388" s="719">
        <f t="shared" si="607"/>
        <v>0</v>
      </c>
      <c r="AE388" s="719">
        <f t="shared" si="607"/>
        <v>0</v>
      </c>
      <c r="AF388" s="719">
        <f t="shared" si="607"/>
        <v>0</v>
      </c>
      <c r="AG388" s="719">
        <f t="shared" si="607"/>
        <v>0</v>
      </c>
      <c r="AH388" s="719">
        <f t="shared" si="607"/>
        <v>0</v>
      </c>
      <c r="AI388" s="719">
        <f t="shared" si="607"/>
        <v>0</v>
      </c>
      <c r="AJ388" s="719">
        <f t="shared" si="607"/>
        <v>0</v>
      </c>
      <c r="AK388" s="719">
        <f t="shared" si="607"/>
        <v>0</v>
      </c>
      <c r="AL388" s="719">
        <f t="shared" si="607"/>
        <v>0</v>
      </c>
      <c r="AM388" s="719">
        <f t="shared" si="607"/>
        <v>0</v>
      </c>
      <c r="AN388" s="719">
        <f t="shared" si="607"/>
        <v>0</v>
      </c>
      <c r="AO388" s="719">
        <f t="shared" si="607"/>
        <v>0</v>
      </c>
      <c r="AP388" s="719">
        <f t="shared" si="607"/>
        <v>0</v>
      </c>
      <c r="AQ388" s="719">
        <f t="shared" si="607"/>
        <v>0</v>
      </c>
      <c r="AR388" s="719">
        <f t="shared" si="607"/>
        <v>0</v>
      </c>
      <c r="AS388" s="719">
        <f t="shared" si="607"/>
        <v>0</v>
      </c>
      <c r="AT388" s="719">
        <f t="shared" si="607"/>
        <v>0</v>
      </c>
      <c r="AU388" s="719">
        <f t="shared" si="607"/>
        <v>0</v>
      </c>
      <c r="AV388" s="719">
        <f t="shared" si="581"/>
        <v>0</v>
      </c>
      <c r="AW388" s="719"/>
      <c r="AX388" s="719"/>
      <c r="AY388" s="719"/>
      <c r="AZ388" s="719"/>
      <c r="BA388" s="719"/>
      <c r="BB388" s="719"/>
      <c r="BC388" s="719"/>
      <c r="BD388" s="719"/>
      <c r="BE388" s="719"/>
      <c r="BF388" s="719"/>
      <c r="BG388" s="719"/>
      <c r="BH388" s="719"/>
      <c r="BI388" s="719"/>
      <c r="BJ388" s="719"/>
      <c r="BK388" s="719"/>
      <c r="BL388" s="719"/>
      <c r="BM388" s="719"/>
      <c r="BN388" s="719"/>
      <c r="BO388" s="719"/>
      <c r="BP388" s="719"/>
      <c r="BQ388" s="719"/>
    </row>
    <row r="389" spans="1:69" s="399" customFormat="1" ht="25.5">
      <c r="A389" s="1371" t="s">
        <v>549</v>
      </c>
      <c r="B389" s="423" t="s">
        <v>506</v>
      </c>
      <c r="C389" s="1348">
        <f>'I4 BO ASSETS'!M32</f>
        <v>0</v>
      </c>
      <c r="D389" s="719">
        <f t="shared" si="572"/>
        <v>0</v>
      </c>
      <c r="E389" s="719">
        <f t="shared" si="572"/>
        <v>0</v>
      </c>
      <c r="F389" s="719">
        <f>D389+E389</f>
        <v>0</v>
      </c>
      <c r="G389" s="719">
        <f t="shared" ref="G389:V389" si="608">$D389*G604</f>
        <v>0</v>
      </c>
      <c r="H389" s="719">
        <f t="shared" si="608"/>
        <v>0</v>
      </c>
      <c r="I389" s="719">
        <f t="shared" si="608"/>
        <v>0</v>
      </c>
      <c r="J389" s="719">
        <f t="shared" si="608"/>
        <v>0</v>
      </c>
      <c r="K389" s="719">
        <f t="shared" si="608"/>
        <v>0</v>
      </c>
      <c r="L389" s="719">
        <f t="shared" si="608"/>
        <v>0</v>
      </c>
      <c r="M389" s="719">
        <f t="shared" si="608"/>
        <v>0</v>
      </c>
      <c r="N389" s="719">
        <f t="shared" si="608"/>
        <v>0</v>
      </c>
      <c r="O389" s="719">
        <f t="shared" si="608"/>
        <v>0</v>
      </c>
      <c r="P389" s="719">
        <f t="shared" si="608"/>
        <v>0</v>
      </c>
      <c r="Q389" s="719">
        <f t="shared" si="608"/>
        <v>0</v>
      </c>
      <c r="R389" s="719">
        <f t="shared" si="608"/>
        <v>0</v>
      </c>
      <c r="S389" s="719">
        <f t="shared" si="608"/>
        <v>0</v>
      </c>
      <c r="T389" s="719">
        <f t="shared" si="608"/>
        <v>0</v>
      </c>
      <c r="U389" s="719">
        <f t="shared" si="608"/>
        <v>0</v>
      </c>
      <c r="V389" s="719">
        <f t="shared" si="608"/>
        <v>0</v>
      </c>
      <c r="W389" s="719">
        <f>$D389*W604</f>
        <v>0</v>
      </c>
      <c r="X389" s="719">
        <f>$D389*X604</f>
        <v>0</v>
      </c>
      <c r="Y389" s="719">
        <f>$D389*Y604</f>
        <v>0</v>
      </c>
      <c r="Z389" s="719">
        <f>$D389*Z604</f>
        <v>0</v>
      </c>
      <c r="AA389" s="719">
        <f>SUM(G389:Z389)</f>
        <v>0</v>
      </c>
      <c r="AB389" s="719">
        <f t="shared" ref="AB389:AQ389" si="609">$E389*AB604</f>
        <v>0</v>
      </c>
      <c r="AC389" s="719">
        <f t="shared" si="609"/>
        <v>0</v>
      </c>
      <c r="AD389" s="719">
        <f t="shared" si="609"/>
        <v>0</v>
      </c>
      <c r="AE389" s="719">
        <f t="shared" si="609"/>
        <v>0</v>
      </c>
      <c r="AF389" s="719">
        <f t="shared" si="609"/>
        <v>0</v>
      </c>
      <c r="AG389" s="719">
        <f t="shared" si="609"/>
        <v>0</v>
      </c>
      <c r="AH389" s="719">
        <f t="shared" si="609"/>
        <v>0</v>
      </c>
      <c r="AI389" s="719">
        <f t="shared" si="609"/>
        <v>0</v>
      </c>
      <c r="AJ389" s="719">
        <f t="shared" si="609"/>
        <v>0</v>
      </c>
      <c r="AK389" s="719">
        <f t="shared" si="609"/>
        <v>0</v>
      </c>
      <c r="AL389" s="719">
        <f t="shared" si="609"/>
        <v>0</v>
      </c>
      <c r="AM389" s="719">
        <f t="shared" si="609"/>
        <v>0</v>
      </c>
      <c r="AN389" s="719">
        <f t="shared" si="609"/>
        <v>0</v>
      </c>
      <c r="AO389" s="719">
        <f t="shared" si="609"/>
        <v>0</v>
      </c>
      <c r="AP389" s="719">
        <f t="shared" si="609"/>
        <v>0</v>
      </c>
      <c r="AQ389" s="719">
        <f t="shared" si="609"/>
        <v>0</v>
      </c>
      <c r="AR389" s="719">
        <f>$E389*AR604</f>
        <v>0</v>
      </c>
      <c r="AS389" s="719">
        <f>$E389*AS604</f>
        <v>0</v>
      </c>
      <c r="AT389" s="719">
        <f>$E389*AT604</f>
        <v>0</v>
      </c>
      <c r="AU389" s="719">
        <f>$E389*AU604</f>
        <v>0</v>
      </c>
      <c r="AV389" s="719">
        <f>SUM(AB389:AU389)</f>
        <v>0</v>
      </c>
      <c r="AW389" s="719"/>
      <c r="AX389" s="719"/>
      <c r="AY389" s="719"/>
      <c r="AZ389" s="719"/>
      <c r="BA389" s="719"/>
      <c r="BB389" s="719"/>
      <c r="BC389" s="719"/>
      <c r="BD389" s="719"/>
      <c r="BE389" s="719"/>
      <c r="BF389" s="719"/>
      <c r="BG389" s="719"/>
      <c r="BH389" s="719"/>
      <c r="BI389" s="719"/>
      <c r="BJ389" s="719"/>
      <c r="BK389" s="719"/>
      <c r="BL389" s="719"/>
      <c r="BM389" s="719"/>
      <c r="BN389" s="719"/>
      <c r="BO389" s="719"/>
      <c r="BP389" s="719"/>
      <c r="BQ389" s="719"/>
    </row>
    <row r="390" spans="1:69" s="399" customFormat="1" ht="25.5">
      <c r="A390" s="1371" t="s">
        <v>550</v>
      </c>
      <c r="B390" s="423" t="s">
        <v>509</v>
      </c>
      <c r="C390" s="1348">
        <f>'I4 BO ASSETS'!M33</f>
        <v>0</v>
      </c>
      <c r="D390" s="719">
        <f t="shared" si="572"/>
        <v>0</v>
      </c>
      <c r="E390" s="719">
        <f t="shared" si="572"/>
        <v>0</v>
      </c>
      <c r="F390" s="719">
        <f>D390+E390</f>
        <v>0</v>
      </c>
      <c r="G390" s="719">
        <f t="shared" ref="G390:Z391" si="610">$D390*G605</f>
        <v>0</v>
      </c>
      <c r="H390" s="719">
        <f t="shared" si="610"/>
        <v>0</v>
      </c>
      <c r="I390" s="719">
        <f t="shared" si="610"/>
        <v>0</v>
      </c>
      <c r="J390" s="719">
        <f t="shared" si="610"/>
        <v>0</v>
      </c>
      <c r="K390" s="719">
        <f t="shared" si="610"/>
        <v>0</v>
      </c>
      <c r="L390" s="719">
        <f t="shared" si="610"/>
        <v>0</v>
      </c>
      <c r="M390" s="719">
        <f t="shared" si="610"/>
        <v>0</v>
      </c>
      <c r="N390" s="719">
        <f t="shared" si="610"/>
        <v>0</v>
      </c>
      <c r="O390" s="719">
        <f t="shared" si="610"/>
        <v>0</v>
      </c>
      <c r="P390" s="719">
        <f t="shared" si="610"/>
        <v>0</v>
      </c>
      <c r="Q390" s="719">
        <f t="shared" si="610"/>
        <v>0</v>
      </c>
      <c r="R390" s="719">
        <f t="shared" si="610"/>
        <v>0</v>
      </c>
      <c r="S390" s="719">
        <f t="shared" si="610"/>
        <v>0</v>
      </c>
      <c r="T390" s="719">
        <f t="shared" si="610"/>
        <v>0</v>
      </c>
      <c r="U390" s="719">
        <f t="shared" si="610"/>
        <v>0</v>
      </c>
      <c r="V390" s="719">
        <f t="shared" si="610"/>
        <v>0</v>
      </c>
      <c r="W390" s="719">
        <f t="shared" si="610"/>
        <v>0</v>
      </c>
      <c r="X390" s="719">
        <f t="shared" si="610"/>
        <v>0</v>
      </c>
      <c r="Y390" s="719">
        <f t="shared" si="610"/>
        <v>0</v>
      </c>
      <c r="Z390" s="719">
        <f t="shared" si="610"/>
        <v>0</v>
      </c>
      <c r="AA390" s="719">
        <f>SUM(G390:Z390)</f>
        <v>0</v>
      </c>
      <c r="AB390" s="719">
        <f t="shared" ref="AB390:AU391" si="611">$E390*AB605</f>
        <v>0</v>
      </c>
      <c r="AC390" s="719">
        <f t="shared" si="611"/>
        <v>0</v>
      </c>
      <c r="AD390" s="719">
        <f t="shared" si="611"/>
        <v>0</v>
      </c>
      <c r="AE390" s="719">
        <f t="shared" si="611"/>
        <v>0</v>
      </c>
      <c r="AF390" s="719">
        <f t="shared" si="611"/>
        <v>0</v>
      </c>
      <c r="AG390" s="719">
        <f t="shared" si="611"/>
        <v>0</v>
      </c>
      <c r="AH390" s="719">
        <f t="shared" si="611"/>
        <v>0</v>
      </c>
      <c r="AI390" s="719">
        <f t="shared" si="611"/>
        <v>0</v>
      </c>
      <c r="AJ390" s="719">
        <f t="shared" si="611"/>
        <v>0</v>
      </c>
      <c r="AK390" s="719">
        <f t="shared" si="611"/>
        <v>0</v>
      </c>
      <c r="AL390" s="719">
        <f t="shared" si="611"/>
        <v>0</v>
      </c>
      <c r="AM390" s="719">
        <f t="shared" si="611"/>
        <v>0</v>
      </c>
      <c r="AN390" s="719">
        <f t="shared" si="611"/>
        <v>0</v>
      </c>
      <c r="AO390" s="719">
        <f t="shared" si="611"/>
        <v>0</v>
      </c>
      <c r="AP390" s="719">
        <f t="shared" si="611"/>
        <v>0</v>
      </c>
      <c r="AQ390" s="719">
        <f t="shared" si="611"/>
        <v>0</v>
      </c>
      <c r="AR390" s="719">
        <f t="shared" si="611"/>
        <v>0</v>
      </c>
      <c r="AS390" s="719">
        <f t="shared" si="611"/>
        <v>0</v>
      </c>
      <c r="AT390" s="719">
        <f t="shared" si="611"/>
        <v>0</v>
      </c>
      <c r="AU390" s="719">
        <f t="shared" si="611"/>
        <v>0</v>
      </c>
      <c r="AV390" s="719">
        <f>SUM(AB390:AU390)</f>
        <v>0</v>
      </c>
      <c r="AW390" s="719"/>
      <c r="AX390" s="719"/>
      <c r="AY390" s="719"/>
      <c r="AZ390" s="719"/>
      <c r="BA390" s="719"/>
      <c r="BB390" s="719"/>
      <c r="BC390" s="719"/>
      <c r="BD390" s="719"/>
      <c r="BE390" s="719"/>
      <c r="BF390" s="719"/>
      <c r="BG390" s="719"/>
      <c r="BH390" s="719"/>
      <c r="BI390" s="719"/>
      <c r="BJ390" s="719"/>
      <c r="BK390" s="719"/>
      <c r="BL390" s="719"/>
      <c r="BM390" s="719"/>
      <c r="BN390" s="719"/>
      <c r="BO390" s="719"/>
      <c r="BP390" s="719"/>
      <c r="BQ390" s="719"/>
    </row>
    <row r="391" spans="1:69" s="399" customFormat="1" ht="25.5">
      <c r="A391" s="1371" t="s">
        <v>496</v>
      </c>
      <c r="B391" s="423" t="s">
        <v>497</v>
      </c>
      <c r="C391" s="1348">
        <f>'I4 BO ASSETS'!M34</f>
        <v>0</v>
      </c>
      <c r="D391" s="719">
        <f t="shared" si="572"/>
        <v>0</v>
      </c>
      <c r="E391" s="719">
        <f t="shared" si="572"/>
        <v>0</v>
      </c>
      <c r="F391" s="719">
        <f>D391+E391</f>
        <v>0</v>
      </c>
      <c r="G391" s="719">
        <f t="shared" si="610"/>
        <v>0</v>
      </c>
      <c r="H391" s="719">
        <f t="shared" si="610"/>
        <v>0</v>
      </c>
      <c r="I391" s="719">
        <f t="shared" si="610"/>
        <v>0</v>
      </c>
      <c r="J391" s="719">
        <f t="shared" si="610"/>
        <v>0</v>
      </c>
      <c r="K391" s="719">
        <f t="shared" si="610"/>
        <v>0</v>
      </c>
      <c r="L391" s="719">
        <f t="shared" si="610"/>
        <v>0</v>
      </c>
      <c r="M391" s="719">
        <f t="shared" si="610"/>
        <v>0</v>
      </c>
      <c r="N391" s="719">
        <f t="shared" si="610"/>
        <v>0</v>
      </c>
      <c r="O391" s="719">
        <f t="shared" si="610"/>
        <v>0</v>
      </c>
      <c r="P391" s="719">
        <f t="shared" si="610"/>
        <v>0</v>
      </c>
      <c r="Q391" s="719">
        <f t="shared" si="610"/>
        <v>0</v>
      </c>
      <c r="R391" s="719">
        <f t="shared" si="610"/>
        <v>0</v>
      </c>
      <c r="S391" s="719">
        <f t="shared" si="610"/>
        <v>0</v>
      </c>
      <c r="T391" s="719">
        <f t="shared" si="610"/>
        <v>0</v>
      </c>
      <c r="U391" s="719">
        <f t="shared" si="610"/>
        <v>0</v>
      </c>
      <c r="V391" s="719">
        <f t="shared" si="610"/>
        <v>0</v>
      </c>
      <c r="W391" s="719">
        <f t="shared" si="610"/>
        <v>0</v>
      </c>
      <c r="X391" s="719">
        <f t="shared" si="610"/>
        <v>0</v>
      </c>
      <c r="Y391" s="719">
        <f t="shared" si="610"/>
        <v>0</v>
      </c>
      <c r="Z391" s="719">
        <f t="shared" si="610"/>
        <v>0</v>
      </c>
      <c r="AA391" s="719">
        <f>SUM(G391:Z391)</f>
        <v>0</v>
      </c>
      <c r="AB391" s="719">
        <f t="shared" si="611"/>
        <v>0</v>
      </c>
      <c r="AC391" s="719">
        <f t="shared" si="611"/>
        <v>0</v>
      </c>
      <c r="AD391" s="719">
        <f t="shared" si="611"/>
        <v>0</v>
      </c>
      <c r="AE391" s="719">
        <f t="shared" si="611"/>
        <v>0</v>
      </c>
      <c r="AF391" s="719">
        <f t="shared" si="611"/>
        <v>0</v>
      </c>
      <c r="AG391" s="719">
        <f t="shared" si="611"/>
        <v>0</v>
      </c>
      <c r="AH391" s="719">
        <f t="shared" si="611"/>
        <v>0</v>
      </c>
      <c r="AI391" s="719">
        <f t="shared" si="611"/>
        <v>0</v>
      </c>
      <c r="AJ391" s="719">
        <f t="shared" si="611"/>
        <v>0</v>
      </c>
      <c r="AK391" s="719">
        <f t="shared" si="611"/>
        <v>0</v>
      </c>
      <c r="AL391" s="719">
        <f t="shared" si="611"/>
        <v>0</v>
      </c>
      <c r="AM391" s="719">
        <f t="shared" si="611"/>
        <v>0</v>
      </c>
      <c r="AN391" s="719">
        <f t="shared" si="611"/>
        <v>0</v>
      </c>
      <c r="AO391" s="719">
        <f t="shared" si="611"/>
        <v>0</v>
      </c>
      <c r="AP391" s="719">
        <f t="shared" si="611"/>
        <v>0</v>
      </c>
      <c r="AQ391" s="719">
        <f t="shared" si="611"/>
        <v>0</v>
      </c>
      <c r="AR391" s="719">
        <f t="shared" si="611"/>
        <v>0</v>
      </c>
      <c r="AS391" s="719">
        <f t="shared" si="611"/>
        <v>0</v>
      </c>
      <c r="AT391" s="719">
        <f t="shared" si="611"/>
        <v>0</v>
      </c>
      <c r="AU391" s="719">
        <f t="shared" si="611"/>
        <v>0</v>
      </c>
      <c r="AV391" s="719">
        <f>SUM(AB391:AU391)</f>
        <v>0</v>
      </c>
      <c r="AW391" s="719"/>
      <c r="AX391" s="719"/>
      <c r="AY391" s="719"/>
      <c r="AZ391" s="719"/>
      <c r="BA391" s="719"/>
      <c r="BB391" s="719"/>
      <c r="BC391" s="719"/>
      <c r="BD391" s="719"/>
      <c r="BE391" s="719"/>
      <c r="BF391" s="719"/>
      <c r="BG391" s="719"/>
      <c r="BH391" s="719"/>
      <c r="BI391" s="719"/>
      <c r="BJ391" s="719"/>
      <c r="BK391" s="719"/>
      <c r="BL391" s="719"/>
      <c r="BM391" s="719"/>
      <c r="BN391" s="719"/>
      <c r="BO391" s="719"/>
      <c r="BP391" s="719"/>
      <c r="BQ391" s="719"/>
    </row>
    <row r="392" spans="1:69" s="399" customFormat="1" ht="12.75">
      <c r="A392" s="1371">
        <v>1825</v>
      </c>
      <c r="B392" s="423" t="s">
        <v>39</v>
      </c>
      <c r="C392" s="1348">
        <f>'I4 BO ASSETS'!M35</f>
        <v>0</v>
      </c>
      <c r="D392" s="719">
        <f t="shared" si="572"/>
        <v>0</v>
      </c>
      <c r="E392" s="719">
        <f t="shared" si="572"/>
        <v>0</v>
      </c>
      <c r="F392" s="719">
        <f t="shared" si="577"/>
        <v>0</v>
      </c>
      <c r="G392" s="719">
        <f t="shared" ref="G392:G411" si="612">$D392*G607</f>
        <v>0</v>
      </c>
      <c r="H392" s="719">
        <f t="shared" ref="H392:Z392" si="613">$D392*H607</f>
        <v>0</v>
      </c>
      <c r="I392" s="719">
        <f t="shared" si="613"/>
        <v>0</v>
      </c>
      <c r="J392" s="719">
        <f t="shared" si="613"/>
        <v>0</v>
      </c>
      <c r="K392" s="719">
        <f t="shared" si="613"/>
        <v>0</v>
      </c>
      <c r="L392" s="719">
        <f t="shared" si="613"/>
        <v>0</v>
      </c>
      <c r="M392" s="719">
        <f t="shared" si="613"/>
        <v>0</v>
      </c>
      <c r="N392" s="719">
        <f t="shared" si="613"/>
        <v>0</v>
      </c>
      <c r="O392" s="719">
        <f t="shared" si="613"/>
        <v>0</v>
      </c>
      <c r="P392" s="719">
        <f t="shared" si="613"/>
        <v>0</v>
      </c>
      <c r="Q392" s="719">
        <f t="shared" si="613"/>
        <v>0</v>
      </c>
      <c r="R392" s="719">
        <f t="shared" si="613"/>
        <v>0</v>
      </c>
      <c r="S392" s="719">
        <f t="shared" si="613"/>
        <v>0</v>
      </c>
      <c r="T392" s="719">
        <f t="shared" si="613"/>
        <v>0</v>
      </c>
      <c r="U392" s="719">
        <f t="shared" si="613"/>
        <v>0</v>
      </c>
      <c r="V392" s="719">
        <f t="shared" si="613"/>
        <v>0</v>
      </c>
      <c r="W392" s="719">
        <f t="shared" si="613"/>
        <v>0</v>
      </c>
      <c r="X392" s="719">
        <f t="shared" si="613"/>
        <v>0</v>
      </c>
      <c r="Y392" s="719">
        <f t="shared" si="613"/>
        <v>0</v>
      </c>
      <c r="Z392" s="719">
        <f t="shared" si="613"/>
        <v>0</v>
      </c>
      <c r="AA392" s="719">
        <f t="shared" si="579"/>
        <v>0</v>
      </c>
      <c r="AB392" s="719">
        <f t="shared" ref="AB392:AB411" si="614">$E392*AB607</f>
        <v>0</v>
      </c>
      <c r="AC392" s="719">
        <f t="shared" ref="AC392:AU392" si="615">$E392*AC607</f>
        <v>0</v>
      </c>
      <c r="AD392" s="719">
        <f t="shared" si="615"/>
        <v>0</v>
      </c>
      <c r="AE392" s="719">
        <f t="shared" si="615"/>
        <v>0</v>
      </c>
      <c r="AF392" s="719">
        <f t="shared" si="615"/>
        <v>0</v>
      </c>
      <c r="AG392" s="719">
        <f t="shared" si="615"/>
        <v>0</v>
      </c>
      <c r="AH392" s="719">
        <f t="shared" si="615"/>
        <v>0</v>
      </c>
      <c r="AI392" s="719">
        <f t="shared" si="615"/>
        <v>0</v>
      </c>
      <c r="AJ392" s="719">
        <f t="shared" si="615"/>
        <v>0</v>
      </c>
      <c r="AK392" s="719">
        <f t="shared" si="615"/>
        <v>0</v>
      </c>
      <c r="AL392" s="719">
        <f t="shared" si="615"/>
        <v>0</v>
      </c>
      <c r="AM392" s="719">
        <f t="shared" si="615"/>
        <v>0</v>
      </c>
      <c r="AN392" s="719">
        <f t="shared" si="615"/>
        <v>0</v>
      </c>
      <c r="AO392" s="719">
        <f t="shared" si="615"/>
        <v>0</v>
      </c>
      <c r="AP392" s="719">
        <f t="shared" si="615"/>
        <v>0</v>
      </c>
      <c r="AQ392" s="719">
        <f t="shared" si="615"/>
        <v>0</v>
      </c>
      <c r="AR392" s="719">
        <f t="shared" si="615"/>
        <v>0</v>
      </c>
      <c r="AS392" s="719">
        <f t="shared" si="615"/>
        <v>0</v>
      </c>
      <c r="AT392" s="719">
        <f t="shared" si="615"/>
        <v>0</v>
      </c>
      <c r="AU392" s="719">
        <f t="shared" si="615"/>
        <v>0</v>
      </c>
      <c r="AV392" s="719">
        <f t="shared" si="581"/>
        <v>0</v>
      </c>
      <c r="AW392" s="719"/>
      <c r="AX392" s="719"/>
      <c r="AY392" s="719"/>
      <c r="AZ392" s="719"/>
      <c r="BA392" s="719"/>
      <c r="BB392" s="719"/>
      <c r="BC392" s="719"/>
      <c r="BD392" s="719"/>
      <c r="BE392" s="719"/>
      <c r="BF392" s="719"/>
      <c r="BG392" s="719"/>
      <c r="BH392" s="719"/>
      <c r="BI392" s="719"/>
      <c r="BJ392" s="719"/>
      <c r="BK392" s="719"/>
      <c r="BL392" s="719"/>
      <c r="BM392" s="719"/>
      <c r="BN392" s="719"/>
      <c r="BO392" s="719"/>
      <c r="BP392" s="719"/>
      <c r="BQ392" s="719"/>
    </row>
    <row r="393" spans="1:69" s="399" customFormat="1" ht="12.75">
      <c r="A393" s="1371" t="s">
        <v>1265</v>
      </c>
      <c r="B393" s="423" t="s">
        <v>1032</v>
      </c>
      <c r="C393" s="1348">
        <f>'I4 BO ASSETS'!M36</f>
        <v>0</v>
      </c>
      <c r="D393" s="719">
        <f t="shared" si="572"/>
        <v>0</v>
      </c>
      <c r="E393" s="719">
        <f t="shared" si="572"/>
        <v>0</v>
      </c>
      <c r="F393" s="719">
        <f t="shared" si="577"/>
        <v>0</v>
      </c>
      <c r="G393" s="719">
        <f t="shared" si="612"/>
        <v>0</v>
      </c>
      <c r="H393" s="719">
        <f t="shared" ref="H393:Z393" si="616">$D393*H608</f>
        <v>0</v>
      </c>
      <c r="I393" s="719">
        <f t="shared" si="616"/>
        <v>0</v>
      </c>
      <c r="J393" s="719">
        <f t="shared" si="616"/>
        <v>0</v>
      </c>
      <c r="K393" s="719">
        <f t="shared" si="616"/>
        <v>0</v>
      </c>
      <c r="L393" s="719">
        <f t="shared" si="616"/>
        <v>0</v>
      </c>
      <c r="M393" s="719">
        <f t="shared" si="616"/>
        <v>0</v>
      </c>
      <c r="N393" s="719">
        <f t="shared" si="616"/>
        <v>0</v>
      </c>
      <c r="O393" s="719">
        <f t="shared" si="616"/>
        <v>0</v>
      </c>
      <c r="P393" s="719">
        <f t="shared" si="616"/>
        <v>0</v>
      </c>
      <c r="Q393" s="719">
        <f t="shared" si="616"/>
        <v>0</v>
      </c>
      <c r="R393" s="719">
        <f t="shared" si="616"/>
        <v>0</v>
      </c>
      <c r="S393" s="719">
        <f t="shared" si="616"/>
        <v>0</v>
      </c>
      <c r="T393" s="719">
        <f t="shared" si="616"/>
        <v>0</v>
      </c>
      <c r="U393" s="719">
        <f t="shared" si="616"/>
        <v>0</v>
      </c>
      <c r="V393" s="719">
        <f t="shared" si="616"/>
        <v>0</v>
      </c>
      <c r="W393" s="719">
        <f t="shared" si="616"/>
        <v>0</v>
      </c>
      <c r="X393" s="719">
        <f t="shared" si="616"/>
        <v>0</v>
      </c>
      <c r="Y393" s="719">
        <f t="shared" si="616"/>
        <v>0</v>
      </c>
      <c r="Z393" s="719">
        <f t="shared" si="616"/>
        <v>0</v>
      </c>
      <c r="AA393" s="719">
        <f t="shared" si="579"/>
        <v>0</v>
      </c>
      <c r="AB393" s="719">
        <f t="shared" si="614"/>
        <v>0</v>
      </c>
      <c r="AC393" s="719">
        <f t="shared" ref="AC393:AU393" si="617">$E393*AC608</f>
        <v>0</v>
      </c>
      <c r="AD393" s="719">
        <f t="shared" si="617"/>
        <v>0</v>
      </c>
      <c r="AE393" s="719">
        <f t="shared" si="617"/>
        <v>0</v>
      </c>
      <c r="AF393" s="719">
        <f t="shared" si="617"/>
        <v>0</v>
      </c>
      <c r="AG393" s="719">
        <f t="shared" si="617"/>
        <v>0</v>
      </c>
      <c r="AH393" s="719">
        <f t="shared" si="617"/>
        <v>0</v>
      </c>
      <c r="AI393" s="719">
        <f t="shared" si="617"/>
        <v>0</v>
      </c>
      <c r="AJ393" s="719">
        <f t="shared" si="617"/>
        <v>0</v>
      </c>
      <c r="AK393" s="719">
        <f t="shared" si="617"/>
        <v>0</v>
      </c>
      <c r="AL393" s="719">
        <f t="shared" si="617"/>
        <v>0</v>
      </c>
      <c r="AM393" s="719">
        <f t="shared" si="617"/>
        <v>0</v>
      </c>
      <c r="AN393" s="719">
        <f t="shared" si="617"/>
        <v>0</v>
      </c>
      <c r="AO393" s="719">
        <f t="shared" si="617"/>
        <v>0</v>
      </c>
      <c r="AP393" s="719">
        <f t="shared" si="617"/>
        <v>0</v>
      </c>
      <c r="AQ393" s="719">
        <f t="shared" si="617"/>
        <v>0</v>
      </c>
      <c r="AR393" s="719">
        <f t="shared" si="617"/>
        <v>0</v>
      </c>
      <c r="AS393" s="719">
        <f t="shared" si="617"/>
        <v>0</v>
      </c>
      <c r="AT393" s="719">
        <f t="shared" si="617"/>
        <v>0</v>
      </c>
      <c r="AU393" s="719">
        <f t="shared" si="617"/>
        <v>0</v>
      </c>
      <c r="AV393" s="719">
        <f t="shared" si="581"/>
        <v>0</v>
      </c>
      <c r="AW393" s="719"/>
      <c r="AX393" s="719"/>
      <c r="AY393" s="719"/>
      <c r="AZ393" s="719"/>
      <c r="BA393" s="719"/>
      <c r="BB393" s="719"/>
      <c r="BC393" s="719"/>
      <c r="BD393" s="719"/>
      <c r="BE393" s="719"/>
      <c r="BF393" s="719"/>
      <c r="BG393" s="719"/>
      <c r="BH393" s="719"/>
      <c r="BI393" s="719"/>
      <c r="BJ393" s="719"/>
      <c r="BK393" s="719"/>
      <c r="BL393" s="719"/>
      <c r="BM393" s="719"/>
      <c r="BN393" s="719"/>
      <c r="BO393" s="719"/>
      <c r="BP393" s="719"/>
      <c r="BQ393" s="719"/>
    </row>
    <row r="394" spans="1:69" s="399" customFormat="1" ht="12.75">
      <c r="A394" s="1371" t="s">
        <v>1266</v>
      </c>
      <c r="B394" s="423" t="s">
        <v>1033</v>
      </c>
      <c r="C394" s="1348">
        <f>'I4 BO ASSETS'!M37</f>
        <v>0</v>
      </c>
      <c r="D394" s="719">
        <f t="shared" ref="D394:E413" si="618">$C394*D609</f>
        <v>0</v>
      </c>
      <c r="E394" s="719">
        <f t="shared" si="618"/>
        <v>0</v>
      </c>
      <c r="F394" s="719">
        <f t="shared" si="577"/>
        <v>0</v>
      </c>
      <c r="G394" s="719">
        <f t="shared" si="612"/>
        <v>0</v>
      </c>
      <c r="H394" s="719">
        <f t="shared" ref="H394:Z394" si="619">$D394*H609</f>
        <v>0</v>
      </c>
      <c r="I394" s="719">
        <f t="shared" si="619"/>
        <v>0</v>
      </c>
      <c r="J394" s="719">
        <f t="shared" si="619"/>
        <v>0</v>
      </c>
      <c r="K394" s="719">
        <f t="shared" si="619"/>
        <v>0</v>
      </c>
      <c r="L394" s="719">
        <f t="shared" si="619"/>
        <v>0</v>
      </c>
      <c r="M394" s="719">
        <f t="shared" si="619"/>
        <v>0</v>
      </c>
      <c r="N394" s="719">
        <f t="shared" si="619"/>
        <v>0</v>
      </c>
      <c r="O394" s="719">
        <f t="shared" si="619"/>
        <v>0</v>
      </c>
      <c r="P394" s="719">
        <f t="shared" si="619"/>
        <v>0</v>
      </c>
      <c r="Q394" s="719">
        <f t="shared" si="619"/>
        <v>0</v>
      </c>
      <c r="R394" s="719">
        <f t="shared" si="619"/>
        <v>0</v>
      </c>
      <c r="S394" s="719">
        <f t="shared" si="619"/>
        <v>0</v>
      </c>
      <c r="T394" s="719">
        <f t="shared" si="619"/>
        <v>0</v>
      </c>
      <c r="U394" s="719">
        <f t="shared" si="619"/>
        <v>0</v>
      </c>
      <c r="V394" s="719">
        <f t="shared" si="619"/>
        <v>0</v>
      </c>
      <c r="W394" s="719">
        <f t="shared" si="619"/>
        <v>0</v>
      </c>
      <c r="X394" s="719">
        <f t="shared" si="619"/>
        <v>0</v>
      </c>
      <c r="Y394" s="719">
        <f t="shared" si="619"/>
        <v>0</v>
      </c>
      <c r="Z394" s="719">
        <f t="shared" si="619"/>
        <v>0</v>
      </c>
      <c r="AA394" s="719">
        <f t="shared" si="579"/>
        <v>0</v>
      </c>
      <c r="AB394" s="719">
        <f t="shared" si="614"/>
        <v>0</v>
      </c>
      <c r="AC394" s="719">
        <f t="shared" ref="AC394:AU394" si="620">$E394*AC609</f>
        <v>0</v>
      </c>
      <c r="AD394" s="719">
        <f t="shared" si="620"/>
        <v>0</v>
      </c>
      <c r="AE394" s="719">
        <f t="shared" si="620"/>
        <v>0</v>
      </c>
      <c r="AF394" s="719">
        <f t="shared" si="620"/>
        <v>0</v>
      </c>
      <c r="AG394" s="719">
        <f t="shared" si="620"/>
        <v>0</v>
      </c>
      <c r="AH394" s="719">
        <f t="shared" si="620"/>
        <v>0</v>
      </c>
      <c r="AI394" s="719">
        <f t="shared" si="620"/>
        <v>0</v>
      </c>
      <c r="AJ394" s="719">
        <f t="shared" si="620"/>
        <v>0</v>
      </c>
      <c r="AK394" s="719">
        <f t="shared" si="620"/>
        <v>0</v>
      </c>
      <c r="AL394" s="719">
        <f t="shared" si="620"/>
        <v>0</v>
      </c>
      <c r="AM394" s="719">
        <f t="shared" si="620"/>
        <v>0</v>
      </c>
      <c r="AN394" s="719">
        <f t="shared" si="620"/>
        <v>0</v>
      </c>
      <c r="AO394" s="719">
        <f t="shared" si="620"/>
        <v>0</v>
      </c>
      <c r="AP394" s="719">
        <f t="shared" si="620"/>
        <v>0</v>
      </c>
      <c r="AQ394" s="719">
        <f t="shared" si="620"/>
        <v>0</v>
      </c>
      <c r="AR394" s="719">
        <f t="shared" si="620"/>
        <v>0</v>
      </c>
      <c r="AS394" s="719">
        <f t="shared" si="620"/>
        <v>0</v>
      </c>
      <c r="AT394" s="719">
        <f t="shared" si="620"/>
        <v>0</v>
      </c>
      <c r="AU394" s="719">
        <f t="shared" si="620"/>
        <v>0</v>
      </c>
      <c r="AV394" s="719">
        <f t="shared" si="581"/>
        <v>0</v>
      </c>
      <c r="AW394" s="719"/>
      <c r="AX394" s="719"/>
      <c r="AY394" s="719"/>
      <c r="AZ394" s="719"/>
      <c r="BA394" s="719"/>
      <c r="BB394" s="719"/>
      <c r="BC394" s="719"/>
      <c r="BD394" s="719"/>
      <c r="BE394" s="719"/>
      <c r="BF394" s="719"/>
      <c r="BG394" s="719"/>
      <c r="BH394" s="719"/>
      <c r="BI394" s="719"/>
      <c r="BJ394" s="719"/>
      <c r="BK394" s="719"/>
      <c r="BL394" s="719"/>
      <c r="BM394" s="719"/>
      <c r="BN394" s="719"/>
      <c r="BO394" s="719"/>
      <c r="BP394" s="719"/>
      <c r="BQ394" s="719"/>
    </row>
    <row r="395" spans="1:69" s="399" customFormat="1" ht="12.75">
      <c r="A395" s="1371">
        <v>1830</v>
      </c>
      <c r="B395" s="423" t="s">
        <v>40</v>
      </c>
      <c r="C395" s="1348">
        <f>'I4 BO ASSETS'!M38</f>
        <v>0</v>
      </c>
      <c r="D395" s="719">
        <f t="shared" si="618"/>
        <v>0</v>
      </c>
      <c r="E395" s="719">
        <f t="shared" si="618"/>
        <v>0</v>
      </c>
      <c r="F395" s="719">
        <f t="shared" si="577"/>
        <v>0</v>
      </c>
      <c r="G395" s="719">
        <f t="shared" si="612"/>
        <v>0</v>
      </c>
      <c r="H395" s="719">
        <f t="shared" ref="H395:Z395" si="621">$D395*H610</f>
        <v>0</v>
      </c>
      <c r="I395" s="719">
        <f t="shared" si="621"/>
        <v>0</v>
      </c>
      <c r="J395" s="719">
        <f t="shared" si="621"/>
        <v>0</v>
      </c>
      <c r="K395" s="719">
        <f t="shared" si="621"/>
        <v>0</v>
      </c>
      <c r="L395" s="719">
        <f t="shared" si="621"/>
        <v>0</v>
      </c>
      <c r="M395" s="719">
        <f t="shared" si="621"/>
        <v>0</v>
      </c>
      <c r="N395" s="719">
        <f t="shared" si="621"/>
        <v>0</v>
      </c>
      <c r="O395" s="719">
        <f t="shared" si="621"/>
        <v>0</v>
      </c>
      <c r="P395" s="719">
        <f t="shared" si="621"/>
        <v>0</v>
      </c>
      <c r="Q395" s="719">
        <f t="shared" si="621"/>
        <v>0</v>
      </c>
      <c r="R395" s="719">
        <f t="shared" si="621"/>
        <v>0</v>
      </c>
      <c r="S395" s="719">
        <f t="shared" si="621"/>
        <v>0</v>
      </c>
      <c r="T395" s="719">
        <f t="shared" si="621"/>
        <v>0</v>
      </c>
      <c r="U395" s="719">
        <f t="shared" si="621"/>
        <v>0</v>
      </c>
      <c r="V395" s="719">
        <f t="shared" si="621"/>
        <v>0</v>
      </c>
      <c r="W395" s="719">
        <f t="shared" si="621"/>
        <v>0</v>
      </c>
      <c r="X395" s="719">
        <f t="shared" si="621"/>
        <v>0</v>
      </c>
      <c r="Y395" s="719">
        <f t="shared" si="621"/>
        <v>0</v>
      </c>
      <c r="Z395" s="719">
        <f t="shared" si="621"/>
        <v>0</v>
      </c>
      <c r="AA395" s="719">
        <f t="shared" si="579"/>
        <v>0</v>
      </c>
      <c r="AB395" s="719">
        <f t="shared" si="614"/>
        <v>0</v>
      </c>
      <c r="AC395" s="719">
        <f t="shared" ref="AC395:AU395" si="622">$E395*AC610</f>
        <v>0</v>
      </c>
      <c r="AD395" s="719">
        <f t="shared" si="622"/>
        <v>0</v>
      </c>
      <c r="AE395" s="719">
        <f t="shared" si="622"/>
        <v>0</v>
      </c>
      <c r="AF395" s="719">
        <f t="shared" si="622"/>
        <v>0</v>
      </c>
      <c r="AG395" s="719">
        <f t="shared" si="622"/>
        <v>0</v>
      </c>
      <c r="AH395" s="719">
        <f t="shared" si="622"/>
        <v>0</v>
      </c>
      <c r="AI395" s="719">
        <f t="shared" si="622"/>
        <v>0</v>
      </c>
      <c r="AJ395" s="719">
        <f t="shared" si="622"/>
        <v>0</v>
      </c>
      <c r="AK395" s="719">
        <f t="shared" si="622"/>
        <v>0</v>
      </c>
      <c r="AL395" s="719">
        <f t="shared" si="622"/>
        <v>0</v>
      </c>
      <c r="AM395" s="719">
        <f t="shared" si="622"/>
        <v>0</v>
      </c>
      <c r="AN395" s="719">
        <f t="shared" si="622"/>
        <v>0</v>
      </c>
      <c r="AO395" s="719">
        <f t="shared" si="622"/>
        <v>0</v>
      </c>
      <c r="AP395" s="719">
        <f t="shared" si="622"/>
        <v>0</v>
      </c>
      <c r="AQ395" s="719">
        <f t="shared" si="622"/>
        <v>0</v>
      </c>
      <c r="AR395" s="719">
        <f t="shared" si="622"/>
        <v>0</v>
      </c>
      <c r="AS395" s="719">
        <f t="shared" si="622"/>
        <v>0</v>
      </c>
      <c r="AT395" s="719">
        <f t="shared" si="622"/>
        <v>0</v>
      </c>
      <c r="AU395" s="719">
        <f t="shared" si="622"/>
        <v>0</v>
      </c>
      <c r="AV395" s="719">
        <f t="shared" si="581"/>
        <v>0</v>
      </c>
      <c r="AW395" s="719"/>
      <c r="AX395" s="719"/>
      <c r="AY395" s="719"/>
      <c r="AZ395" s="719"/>
      <c r="BA395" s="719"/>
      <c r="BB395" s="719"/>
      <c r="BC395" s="719"/>
      <c r="BD395" s="719"/>
      <c r="BE395" s="719"/>
      <c r="BF395" s="719"/>
      <c r="BG395" s="719"/>
      <c r="BH395" s="719"/>
      <c r="BI395" s="719"/>
      <c r="BJ395" s="719"/>
      <c r="BK395" s="719"/>
      <c r="BL395" s="719"/>
      <c r="BM395" s="719"/>
      <c r="BN395" s="719"/>
      <c r="BO395" s="719"/>
      <c r="BP395" s="719"/>
      <c r="BQ395" s="719"/>
    </row>
    <row r="396" spans="1:69" s="399" customFormat="1" ht="25.5">
      <c r="A396" s="1371" t="s">
        <v>1267</v>
      </c>
      <c r="B396" s="423" t="s">
        <v>1034</v>
      </c>
      <c r="C396" s="1348">
        <f>'I4 BO ASSETS'!M39</f>
        <v>0</v>
      </c>
      <c r="D396" s="719">
        <f t="shared" si="618"/>
        <v>0</v>
      </c>
      <c r="E396" s="719">
        <f t="shared" si="618"/>
        <v>0</v>
      </c>
      <c r="F396" s="719">
        <f t="shared" si="577"/>
        <v>0</v>
      </c>
      <c r="G396" s="719">
        <f t="shared" si="612"/>
        <v>0</v>
      </c>
      <c r="H396" s="719">
        <f t="shared" ref="H396:Z396" si="623">$D396*H611</f>
        <v>0</v>
      </c>
      <c r="I396" s="719">
        <f t="shared" si="623"/>
        <v>0</v>
      </c>
      <c r="J396" s="719">
        <f t="shared" si="623"/>
        <v>0</v>
      </c>
      <c r="K396" s="719">
        <f t="shared" si="623"/>
        <v>0</v>
      </c>
      <c r="L396" s="719">
        <f t="shared" si="623"/>
        <v>0</v>
      </c>
      <c r="M396" s="719">
        <f t="shared" si="623"/>
        <v>0</v>
      </c>
      <c r="N396" s="719">
        <f t="shared" si="623"/>
        <v>0</v>
      </c>
      <c r="O396" s="719">
        <f t="shared" si="623"/>
        <v>0</v>
      </c>
      <c r="P396" s="719">
        <f t="shared" si="623"/>
        <v>0</v>
      </c>
      <c r="Q396" s="719">
        <f t="shared" si="623"/>
        <v>0</v>
      </c>
      <c r="R396" s="719">
        <f t="shared" si="623"/>
        <v>0</v>
      </c>
      <c r="S396" s="719">
        <f t="shared" si="623"/>
        <v>0</v>
      </c>
      <c r="T396" s="719">
        <f t="shared" si="623"/>
        <v>0</v>
      </c>
      <c r="U396" s="719">
        <f t="shared" si="623"/>
        <v>0</v>
      </c>
      <c r="V396" s="719">
        <f t="shared" si="623"/>
        <v>0</v>
      </c>
      <c r="W396" s="719">
        <f t="shared" si="623"/>
        <v>0</v>
      </c>
      <c r="X396" s="719">
        <f t="shared" si="623"/>
        <v>0</v>
      </c>
      <c r="Y396" s="719">
        <f t="shared" si="623"/>
        <v>0</v>
      </c>
      <c r="Z396" s="719">
        <f t="shared" si="623"/>
        <v>0</v>
      </c>
      <c r="AA396" s="719">
        <f t="shared" si="579"/>
        <v>0</v>
      </c>
      <c r="AB396" s="719">
        <f t="shared" si="614"/>
        <v>0</v>
      </c>
      <c r="AC396" s="719">
        <f t="shared" ref="AC396:AU396" si="624">$E396*AC611</f>
        <v>0</v>
      </c>
      <c r="AD396" s="719">
        <f t="shared" si="624"/>
        <v>0</v>
      </c>
      <c r="AE396" s="719">
        <f t="shared" si="624"/>
        <v>0</v>
      </c>
      <c r="AF396" s="719">
        <f t="shared" si="624"/>
        <v>0</v>
      </c>
      <c r="AG396" s="719">
        <f t="shared" si="624"/>
        <v>0</v>
      </c>
      <c r="AH396" s="719">
        <f t="shared" si="624"/>
        <v>0</v>
      </c>
      <c r="AI396" s="719">
        <f t="shared" si="624"/>
        <v>0</v>
      </c>
      <c r="AJ396" s="719">
        <f t="shared" si="624"/>
        <v>0</v>
      </c>
      <c r="AK396" s="719">
        <f t="shared" si="624"/>
        <v>0</v>
      </c>
      <c r="AL396" s="719">
        <f t="shared" si="624"/>
        <v>0</v>
      </c>
      <c r="AM396" s="719">
        <f t="shared" si="624"/>
        <v>0</v>
      </c>
      <c r="AN396" s="719">
        <f t="shared" si="624"/>
        <v>0</v>
      </c>
      <c r="AO396" s="719">
        <f t="shared" si="624"/>
        <v>0</v>
      </c>
      <c r="AP396" s="719">
        <f t="shared" si="624"/>
        <v>0</v>
      </c>
      <c r="AQ396" s="719">
        <f t="shared" si="624"/>
        <v>0</v>
      </c>
      <c r="AR396" s="719">
        <f t="shared" si="624"/>
        <v>0</v>
      </c>
      <c r="AS396" s="719">
        <f t="shared" si="624"/>
        <v>0</v>
      </c>
      <c r="AT396" s="719">
        <f t="shared" si="624"/>
        <v>0</v>
      </c>
      <c r="AU396" s="719">
        <f t="shared" si="624"/>
        <v>0</v>
      </c>
      <c r="AV396" s="719">
        <f t="shared" si="581"/>
        <v>0</v>
      </c>
      <c r="AW396" s="719"/>
      <c r="AX396" s="719"/>
      <c r="AY396" s="719"/>
      <c r="AZ396" s="719"/>
      <c r="BA396" s="719"/>
      <c r="BB396" s="719"/>
      <c r="BC396" s="719"/>
      <c r="BD396" s="719"/>
      <c r="BE396" s="719"/>
      <c r="BF396" s="719"/>
      <c r="BG396" s="719"/>
      <c r="BH396" s="719"/>
      <c r="BI396" s="719"/>
      <c r="BJ396" s="719"/>
      <c r="BK396" s="719"/>
      <c r="BL396" s="719"/>
      <c r="BM396" s="719"/>
      <c r="BN396" s="719"/>
      <c r="BO396" s="719"/>
      <c r="BP396" s="719"/>
      <c r="BQ396" s="719"/>
    </row>
    <row r="397" spans="1:69" s="399" customFormat="1" ht="12.75">
      <c r="A397" s="1371" t="s">
        <v>1268</v>
      </c>
      <c r="B397" s="423" t="s">
        <v>1035</v>
      </c>
      <c r="C397" s="1348">
        <f>'I4 BO ASSETS'!M40</f>
        <v>0</v>
      </c>
      <c r="D397" s="719">
        <f t="shared" si="618"/>
        <v>0</v>
      </c>
      <c r="E397" s="719">
        <f t="shared" si="618"/>
        <v>0</v>
      </c>
      <c r="F397" s="719">
        <f t="shared" si="577"/>
        <v>0</v>
      </c>
      <c r="G397" s="719">
        <f t="shared" si="612"/>
        <v>0</v>
      </c>
      <c r="H397" s="719">
        <f t="shared" ref="H397:Z397" si="625">$D397*H612</f>
        <v>0</v>
      </c>
      <c r="I397" s="719">
        <f t="shared" si="625"/>
        <v>0</v>
      </c>
      <c r="J397" s="719">
        <f t="shared" si="625"/>
        <v>0</v>
      </c>
      <c r="K397" s="719">
        <f t="shared" si="625"/>
        <v>0</v>
      </c>
      <c r="L397" s="719">
        <f t="shared" si="625"/>
        <v>0</v>
      </c>
      <c r="M397" s="719">
        <f t="shared" si="625"/>
        <v>0</v>
      </c>
      <c r="N397" s="719">
        <f t="shared" si="625"/>
        <v>0</v>
      </c>
      <c r="O397" s="719">
        <f t="shared" si="625"/>
        <v>0</v>
      </c>
      <c r="P397" s="719">
        <f t="shared" si="625"/>
        <v>0</v>
      </c>
      <c r="Q397" s="719">
        <f t="shared" si="625"/>
        <v>0</v>
      </c>
      <c r="R397" s="719">
        <f t="shared" si="625"/>
        <v>0</v>
      </c>
      <c r="S397" s="719">
        <f t="shared" si="625"/>
        <v>0</v>
      </c>
      <c r="T397" s="719">
        <f t="shared" si="625"/>
        <v>0</v>
      </c>
      <c r="U397" s="719">
        <f t="shared" si="625"/>
        <v>0</v>
      </c>
      <c r="V397" s="719">
        <f t="shared" si="625"/>
        <v>0</v>
      </c>
      <c r="W397" s="719">
        <f t="shared" si="625"/>
        <v>0</v>
      </c>
      <c r="X397" s="719">
        <f t="shared" si="625"/>
        <v>0</v>
      </c>
      <c r="Y397" s="719">
        <f t="shared" si="625"/>
        <v>0</v>
      </c>
      <c r="Z397" s="719">
        <f t="shared" si="625"/>
        <v>0</v>
      </c>
      <c r="AA397" s="719">
        <f t="shared" si="579"/>
        <v>0</v>
      </c>
      <c r="AB397" s="719">
        <f t="shared" si="614"/>
        <v>0</v>
      </c>
      <c r="AC397" s="719">
        <f t="shared" ref="AC397:AU397" si="626">$E397*AC612</f>
        <v>0</v>
      </c>
      <c r="AD397" s="719">
        <f t="shared" si="626"/>
        <v>0</v>
      </c>
      <c r="AE397" s="719">
        <f t="shared" si="626"/>
        <v>0</v>
      </c>
      <c r="AF397" s="719">
        <f t="shared" si="626"/>
        <v>0</v>
      </c>
      <c r="AG397" s="719">
        <f t="shared" si="626"/>
        <v>0</v>
      </c>
      <c r="AH397" s="719">
        <f t="shared" si="626"/>
        <v>0</v>
      </c>
      <c r="AI397" s="719">
        <f t="shared" si="626"/>
        <v>0</v>
      </c>
      <c r="AJ397" s="719">
        <f t="shared" si="626"/>
        <v>0</v>
      </c>
      <c r="AK397" s="719">
        <f t="shared" si="626"/>
        <v>0</v>
      </c>
      <c r="AL397" s="719">
        <f t="shared" si="626"/>
        <v>0</v>
      </c>
      <c r="AM397" s="719">
        <f t="shared" si="626"/>
        <v>0</v>
      </c>
      <c r="AN397" s="719">
        <f t="shared" si="626"/>
        <v>0</v>
      </c>
      <c r="AO397" s="719">
        <f t="shared" si="626"/>
        <v>0</v>
      </c>
      <c r="AP397" s="719">
        <f t="shared" si="626"/>
        <v>0</v>
      </c>
      <c r="AQ397" s="719">
        <f t="shared" si="626"/>
        <v>0</v>
      </c>
      <c r="AR397" s="719">
        <f t="shared" si="626"/>
        <v>0</v>
      </c>
      <c r="AS397" s="719">
        <f t="shared" si="626"/>
        <v>0</v>
      </c>
      <c r="AT397" s="719">
        <f t="shared" si="626"/>
        <v>0</v>
      </c>
      <c r="AU397" s="719">
        <f t="shared" si="626"/>
        <v>0</v>
      </c>
      <c r="AV397" s="719">
        <f t="shared" si="581"/>
        <v>0</v>
      </c>
      <c r="AW397" s="719"/>
      <c r="AX397" s="719"/>
      <c r="AY397" s="719"/>
      <c r="AZ397" s="719"/>
      <c r="BA397" s="719"/>
      <c r="BB397" s="719"/>
      <c r="BC397" s="719"/>
      <c r="BD397" s="719"/>
      <c r="BE397" s="719"/>
      <c r="BF397" s="719"/>
      <c r="BG397" s="719"/>
      <c r="BH397" s="719"/>
      <c r="BI397" s="719"/>
      <c r="BJ397" s="719"/>
      <c r="BK397" s="719"/>
      <c r="BL397" s="719"/>
      <c r="BM397" s="719"/>
      <c r="BN397" s="719"/>
      <c r="BO397" s="719"/>
      <c r="BP397" s="719"/>
      <c r="BQ397" s="719"/>
    </row>
    <row r="398" spans="1:69" s="399" customFormat="1" ht="12.75">
      <c r="A398" s="1371" t="s">
        <v>1269</v>
      </c>
      <c r="B398" s="423" t="s">
        <v>1059</v>
      </c>
      <c r="C398" s="1348">
        <f>'I4 BO ASSETS'!M41</f>
        <v>0</v>
      </c>
      <c r="D398" s="719">
        <f t="shared" si="618"/>
        <v>0</v>
      </c>
      <c r="E398" s="719">
        <f t="shared" si="618"/>
        <v>0</v>
      </c>
      <c r="F398" s="719">
        <f t="shared" si="577"/>
        <v>0</v>
      </c>
      <c r="G398" s="719">
        <f t="shared" si="612"/>
        <v>0</v>
      </c>
      <c r="H398" s="719">
        <f t="shared" ref="H398:Z398" si="627">$D398*H613</f>
        <v>0</v>
      </c>
      <c r="I398" s="719">
        <f t="shared" si="627"/>
        <v>0</v>
      </c>
      <c r="J398" s="719">
        <f t="shared" si="627"/>
        <v>0</v>
      </c>
      <c r="K398" s="719">
        <f t="shared" si="627"/>
        <v>0</v>
      </c>
      <c r="L398" s="719">
        <f t="shared" si="627"/>
        <v>0</v>
      </c>
      <c r="M398" s="719">
        <f t="shared" si="627"/>
        <v>0</v>
      </c>
      <c r="N398" s="719">
        <f t="shared" si="627"/>
        <v>0</v>
      </c>
      <c r="O398" s="719">
        <f t="shared" si="627"/>
        <v>0</v>
      </c>
      <c r="P398" s="719">
        <f t="shared" si="627"/>
        <v>0</v>
      </c>
      <c r="Q398" s="719">
        <f t="shared" si="627"/>
        <v>0</v>
      </c>
      <c r="R398" s="719">
        <f t="shared" si="627"/>
        <v>0</v>
      </c>
      <c r="S398" s="719">
        <f t="shared" si="627"/>
        <v>0</v>
      </c>
      <c r="T398" s="719">
        <f t="shared" si="627"/>
        <v>0</v>
      </c>
      <c r="U398" s="719">
        <f t="shared" si="627"/>
        <v>0</v>
      </c>
      <c r="V398" s="719">
        <f t="shared" si="627"/>
        <v>0</v>
      </c>
      <c r="W398" s="719">
        <f t="shared" si="627"/>
        <v>0</v>
      </c>
      <c r="X398" s="719">
        <f t="shared" si="627"/>
        <v>0</v>
      </c>
      <c r="Y398" s="719">
        <f t="shared" si="627"/>
        <v>0</v>
      </c>
      <c r="Z398" s="719">
        <f t="shared" si="627"/>
        <v>0</v>
      </c>
      <c r="AA398" s="719">
        <f t="shared" si="579"/>
        <v>0</v>
      </c>
      <c r="AB398" s="719">
        <f t="shared" si="614"/>
        <v>0</v>
      </c>
      <c r="AC398" s="719">
        <f t="shared" ref="AC398:AU398" si="628">$E398*AC613</f>
        <v>0</v>
      </c>
      <c r="AD398" s="719">
        <f t="shared" si="628"/>
        <v>0</v>
      </c>
      <c r="AE398" s="719">
        <f t="shared" si="628"/>
        <v>0</v>
      </c>
      <c r="AF398" s="719">
        <f t="shared" si="628"/>
        <v>0</v>
      </c>
      <c r="AG398" s="719">
        <f t="shared" si="628"/>
        <v>0</v>
      </c>
      <c r="AH398" s="719">
        <f t="shared" si="628"/>
        <v>0</v>
      </c>
      <c r="AI398" s="719">
        <f t="shared" si="628"/>
        <v>0</v>
      </c>
      <c r="AJ398" s="719">
        <f t="shared" si="628"/>
        <v>0</v>
      </c>
      <c r="AK398" s="719">
        <f t="shared" si="628"/>
        <v>0</v>
      </c>
      <c r="AL398" s="719">
        <f t="shared" si="628"/>
        <v>0</v>
      </c>
      <c r="AM398" s="719">
        <f t="shared" si="628"/>
        <v>0</v>
      </c>
      <c r="AN398" s="719">
        <f t="shared" si="628"/>
        <v>0</v>
      </c>
      <c r="AO398" s="719">
        <f t="shared" si="628"/>
        <v>0</v>
      </c>
      <c r="AP398" s="719">
        <f t="shared" si="628"/>
        <v>0</v>
      </c>
      <c r="AQ398" s="719">
        <f t="shared" si="628"/>
        <v>0</v>
      </c>
      <c r="AR398" s="719">
        <f t="shared" si="628"/>
        <v>0</v>
      </c>
      <c r="AS398" s="719">
        <f t="shared" si="628"/>
        <v>0</v>
      </c>
      <c r="AT398" s="719">
        <f t="shared" si="628"/>
        <v>0</v>
      </c>
      <c r="AU398" s="719">
        <f t="shared" si="628"/>
        <v>0</v>
      </c>
      <c r="AV398" s="719">
        <f t="shared" si="581"/>
        <v>0</v>
      </c>
      <c r="AW398" s="719"/>
      <c r="AX398" s="719"/>
      <c r="AY398" s="719"/>
      <c r="AZ398" s="719"/>
      <c r="BA398" s="719"/>
      <c r="BB398" s="719"/>
      <c r="BC398" s="719"/>
      <c r="BD398" s="719"/>
      <c r="BE398" s="719"/>
      <c r="BF398" s="719"/>
      <c r="BG398" s="719"/>
      <c r="BH398" s="719"/>
      <c r="BI398" s="719"/>
      <c r="BJ398" s="719"/>
      <c r="BK398" s="719"/>
      <c r="BL398" s="719"/>
      <c r="BM398" s="719"/>
      <c r="BN398" s="719"/>
      <c r="BO398" s="719"/>
      <c r="BP398" s="719"/>
      <c r="BQ398" s="719"/>
    </row>
    <row r="399" spans="1:69" s="399" customFormat="1" ht="12.75">
      <c r="A399" s="1371">
        <v>1835</v>
      </c>
      <c r="B399" s="423" t="s">
        <v>26</v>
      </c>
      <c r="C399" s="1348">
        <f>'I4 BO ASSETS'!M42</f>
        <v>0</v>
      </c>
      <c r="D399" s="719">
        <f t="shared" si="618"/>
        <v>0</v>
      </c>
      <c r="E399" s="719">
        <f t="shared" si="618"/>
        <v>0</v>
      </c>
      <c r="F399" s="719">
        <f t="shared" si="577"/>
        <v>0</v>
      </c>
      <c r="G399" s="719">
        <f t="shared" si="612"/>
        <v>0</v>
      </c>
      <c r="H399" s="719">
        <f t="shared" ref="H399:Z399" si="629">$D399*H614</f>
        <v>0</v>
      </c>
      <c r="I399" s="719">
        <f t="shared" si="629"/>
        <v>0</v>
      </c>
      <c r="J399" s="719">
        <f t="shared" si="629"/>
        <v>0</v>
      </c>
      <c r="K399" s="719">
        <f t="shared" si="629"/>
        <v>0</v>
      </c>
      <c r="L399" s="719">
        <f t="shared" si="629"/>
        <v>0</v>
      </c>
      <c r="M399" s="719">
        <f t="shared" si="629"/>
        <v>0</v>
      </c>
      <c r="N399" s="719">
        <f t="shared" si="629"/>
        <v>0</v>
      </c>
      <c r="O399" s="719">
        <f t="shared" si="629"/>
        <v>0</v>
      </c>
      <c r="P399" s="719">
        <f t="shared" si="629"/>
        <v>0</v>
      </c>
      <c r="Q399" s="719">
        <f t="shared" si="629"/>
        <v>0</v>
      </c>
      <c r="R399" s="719">
        <f t="shared" si="629"/>
        <v>0</v>
      </c>
      <c r="S399" s="719">
        <f t="shared" si="629"/>
        <v>0</v>
      </c>
      <c r="T399" s="719">
        <f t="shared" si="629"/>
        <v>0</v>
      </c>
      <c r="U399" s="719">
        <f t="shared" si="629"/>
        <v>0</v>
      </c>
      <c r="V399" s="719">
        <f t="shared" si="629"/>
        <v>0</v>
      </c>
      <c r="W399" s="719">
        <f t="shared" si="629"/>
        <v>0</v>
      </c>
      <c r="X399" s="719">
        <f t="shared" si="629"/>
        <v>0</v>
      </c>
      <c r="Y399" s="719">
        <f t="shared" si="629"/>
        <v>0</v>
      </c>
      <c r="Z399" s="719">
        <f t="shared" si="629"/>
        <v>0</v>
      </c>
      <c r="AA399" s="719">
        <f t="shared" si="579"/>
        <v>0</v>
      </c>
      <c r="AB399" s="719">
        <f t="shared" si="614"/>
        <v>0</v>
      </c>
      <c r="AC399" s="719">
        <f t="shared" ref="AC399:AU399" si="630">$E399*AC614</f>
        <v>0</v>
      </c>
      <c r="AD399" s="719">
        <f t="shared" si="630"/>
        <v>0</v>
      </c>
      <c r="AE399" s="719">
        <f t="shared" si="630"/>
        <v>0</v>
      </c>
      <c r="AF399" s="719">
        <f t="shared" si="630"/>
        <v>0</v>
      </c>
      <c r="AG399" s="719">
        <f t="shared" si="630"/>
        <v>0</v>
      </c>
      <c r="AH399" s="719">
        <f t="shared" si="630"/>
        <v>0</v>
      </c>
      <c r="AI399" s="719">
        <f t="shared" si="630"/>
        <v>0</v>
      </c>
      <c r="AJ399" s="719">
        <f t="shared" si="630"/>
        <v>0</v>
      </c>
      <c r="AK399" s="719">
        <f t="shared" si="630"/>
        <v>0</v>
      </c>
      <c r="AL399" s="719">
        <f t="shared" si="630"/>
        <v>0</v>
      </c>
      <c r="AM399" s="719">
        <f t="shared" si="630"/>
        <v>0</v>
      </c>
      <c r="AN399" s="719">
        <f t="shared" si="630"/>
        <v>0</v>
      </c>
      <c r="AO399" s="719">
        <f t="shared" si="630"/>
        <v>0</v>
      </c>
      <c r="AP399" s="719">
        <f t="shared" si="630"/>
        <v>0</v>
      </c>
      <c r="AQ399" s="719">
        <f t="shared" si="630"/>
        <v>0</v>
      </c>
      <c r="AR399" s="719">
        <f t="shared" si="630"/>
        <v>0</v>
      </c>
      <c r="AS399" s="719">
        <f t="shared" si="630"/>
        <v>0</v>
      </c>
      <c r="AT399" s="719">
        <f t="shared" si="630"/>
        <v>0</v>
      </c>
      <c r="AU399" s="719">
        <f t="shared" si="630"/>
        <v>0</v>
      </c>
      <c r="AV399" s="719">
        <f t="shared" si="581"/>
        <v>0</v>
      </c>
      <c r="AW399" s="719"/>
      <c r="AX399" s="719"/>
      <c r="AY399" s="719"/>
      <c r="AZ399" s="719"/>
      <c r="BA399" s="719"/>
      <c r="BB399" s="719"/>
      <c r="BC399" s="719"/>
      <c r="BD399" s="719"/>
      <c r="BE399" s="719"/>
      <c r="BF399" s="719"/>
      <c r="BG399" s="719"/>
      <c r="BH399" s="719"/>
      <c r="BI399" s="719"/>
      <c r="BJ399" s="719"/>
      <c r="BK399" s="719"/>
      <c r="BL399" s="719"/>
      <c r="BM399" s="719"/>
      <c r="BN399" s="719"/>
      <c r="BO399" s="719"/>
      <c r="BP399" s="719"/>
      <c r="BQ399" s="719"/>
    </row>
    <row r="400" spans="1:69" s="399" customFormat="1" ht="25.5">
      <c r="A400" s="1371" t="s">
        <v>1270</v>
      </c>
      <c r="B400" s="423" t="s">
        <v>1060</v>
      </c>
      <c r="C400" s="1348">
        <f>'I4 BO ASSETS'!M43</f>
        <v>0</v>
      </c>
      <c r="D400" s="719">
        <f t="shared" si="618"/>
        <v>0</v>
      </c>
      <c r="E400" s="719">
        <f t="shared" si="618"/>
        <v>0</v>
      </c>
      <c r="F400" s="719">
        <f t="shared" si="577"/>
        <v>0</v>
      </c>
      <c r="G400" s="719">
        <f t="shared" si="612"/>
        <v>0</v>
      </c>
      <c r="H400" s="719">
        <f t="shared" ref="H400:Z400" si="631">$D400*H615</f>
        <v>0</v>
      </c>
      <c r="I400" s="719">
        <f t="shared" si="631"/>
        <v>0</v>
      </c>
      <c r="J400" s="719">
        <f t="shared" si="631"/>
        <v>0</v>
      </c>
      <c r="K400" s="719">
        <f t="shared" si="631"/>
        <v>0</v>
      </c>
      <c r="L400" s="719">
        <f t="shared" si="631"/>
        <v>0</v>
      </c>
      <c r="M400" s="719">
        <f t="shared" si="631"/>
        <v>0</v>
      </c>
      <c r="N400" s="719">
        <f t="shared" si="631"/>
        <v>0</v>
      </c>
      <c r="O400" s="719">
        <f t="shared" si="631"/>
        <v>0</v>
      </c>
      <c r="P400" s="719">
        <f t="shared" si="631"/>
        <v>0</v>
      </c>
      <c r="Q400" s="719">
        <f t="shared" si="631"/>
        <v>0</v>
      </c>
      <c r="R400" s="719">
        <f t="shared" si="631"/>
        <v>0</v>
      </c>
      <c r="S400" s="719">
        <f t="shared" si="631"/>
        <v>0</v>
      </c>
      <c r="T400" s="719">
        <f t="shared" si="631"/>
        <v>0</v>
      </c>
      <c r="U400" s="719">
        <f t="shared" si="631"/>
        <v>0</v>
      </c>
      <c r="V400" s="719">
        <f t="shared" si="631"/>
        <v>0</v>
      </c>
      <c r="W400" s="719">
        <f t="shared" si="631"/>
        <v>0</v>
      </c>
      <c r="X400" s="719">
        <f t="shared" si="631"/>
        <v>0</v>
      </c>
      <c r="Y400" s="719">
        <f t="shared" si="631"/>
        <v>0</v>
      </c>
      <c r="Z400" s="719">
        <f t="shared" si="631"/>
        <v>0</v>
      </c>
      <c r="AA400" s="719">
        <f t="shared" si="579"/>
        <v>0</v>
      </c>
      <c r="AB400" s="719">
        <f t="shared" si="614"/>
        <v>0</v>
      </c>
      <c r="AC400" s="719">
        <f t="shared" ref="AC400:AU400" si="632">$E400*AC615</f>
        <v>0</v>
      </c>
      <c r="AD400" s="719">
        <f t="shared" si="632"/>
        <v>0</v>
      </c>
      <c r="AE400" s="719">
        <f t="shared" si="632"/>
        <v>0</v>
      </c>
      <c r="AF400" s="719">
        <f t="shared" si="632"/>
        <v>0</v>
      </c>
      <c r="AG400" s="719">
        <f t="shared" si="632"/>
        <v>0</v>
      </c>
      <c r="AH400" s="719">
        <f t="shared" si="632"/>
        <v>0</v>
      </c>
      <c r="AI400" s="719">
        <f t="shared" si="632"/>
        <v>0</v>
      </c>
      <c r="AJ400" s="719">
        <f t="shared" si="632"/>
        <v>0</v>
      </c>
      <c r="AK400" s="719">
        <f t="shared" si="632"/>
        <v>0</v>
      </c>
      <c r="AL400" s="719">
        <f t="shared" si="632"/>
        <v>0</v>
      </c>
      <c r="AM400" s="719">
        <f t="shared" si="632"/>
        <v>0</v>
      </c>
      <c r="AN400" s="719">
        <f t="shared" si="632"/>
        <v>0</v>
      </c>
      <c r="AO400" s="719">
        <f t="shared" si="632"/>
        <v>0</v>
      </c>
      <c r="AP400" s="719">
        <f t="shared" si="632"/>
        <v>0</v>
      </c>
      <c r="AQ400" s="719">
        <f t="shared" si="632"/>
        <v>0</v>
      </c>
      <c r="AR400" s="719">
        <f t="shared" si="632"/>
        <v>0</v>
      </c>
      <c r="AS400" s="719">
        <f t="shared" si="632"/>
        <v>0</v>
      </c>
      <c r="AT400" s="719">
        <f t="shared" si="632"/>
        <v>0</v>
      </c>
      <c r="AU400" s="719">
        <f t="shared" si="632"/>
        <v>0</v>
      </c>
      <c r="AV400" s="719">
        <f t="shared" si="581"/>
        <v>0</v>
      </c>
      <c r="AW400" s="719"/>
      <c r="AX400" s="719"/>
      <c r="AY400" s="719"/>
      <c r="AZ400" s="719"/>
      <c r="BA400" s="719"/>
      <c r="BB400" s="719"/>
      <c r="BC400" s="719"/>
      <c r="BD400" s="719"/>
      <c r="BE400" s="719"/>
      <c r="BF400" s="719"/>
      <c r="BG400" s="719"/>
      <c r="BH400" s="719"/>
      <c r="BI400" s="719"/>
      <c r="BJ400" s="719"/>
      <c r="BK400" s="719"/>
      <c r="BL400" s="719"/>
      <c r="BM400" s="719"/>
      <c r="BN400" s="719"/>
      <c r="BO400" s="719"/>
      <c r="BP400" s="719"/>
      <c r="BQ400" s="719"/>
    </row>
    <row r="401" spans="1:69" s="399" customFormat="1" ht="25.5">
      <c r="A401" s="1371" t="s">
        <v>1271</v>
      </c>
      <c r="B401" s="423" t="s">
        <v>1061</v>
      </c>
      <c r="C401" s="1348">
        <f>'I4 BO ASSETS'!M44</f>
        <v>0</v>
      </c>
      <c r="D401" s="719">
        <f t="shared" si="618"/>
        <v>0</v>
      </c>
      <c r="E401" s="719">
        <f t="shared" si="618"/>
        <v>0</v>
      </c>
      <c r="F401" s="719">
        <f t="shared" si="577"/>
        <v>0</v>
      </c>
      <c r="G401" s="719">
        <f t="shared" si="612"/>
        <v>0</v>
      </c>
      <c r="H401" s="719">
        <f t="shared" ref="H401:Z401" si="633">$D401*H616</f>
        <v>0</v>
      </c>
      <c r="I401" s="719">
        <f t="shared" si="633"/>
        <v>0</v>
      </c>
      <c r="J401" s="719">
        <f t="shared" si="633"/>
        <v>0</v>
      </c>
      <c r="K401" s="719">
        <f t="shared" si="633"/>
        <v>0</v>
      </c>
      <c r="L401" s="719">
        <f t="shared" si="633"/>
        <v>0</v>
      </c>
      <c r="M401" s="719">
        <f t="shared" si="633"/>
        <v>0</v>
      </c>
      <c r="N401" s="719">
        <f t="shared" si="633"/>
        <v>0</v>
      </c>
      <c r="O401" s="719">
        <f t="shared" si="633"/>
        <v>0</v>
      </c>
      <c r="P401" s="719">
        <f t="shared" si="633"/>
        <v>0</v>
      </c>
      <c r="Q401" s="719">
        <f t="shared" si="633"/>
        <v>0</v>
      </c>
      <c r="R401" s="719">
        <f t="shared" si="633"/>
        <v>0</v>
      </c>
      <c r="S401" s="719">
        <f t="shared" si="633"/>
        <v>0</v>
      </c>
      <c r="T401" s="719">
        <f t="shared" si="633"/>
        <v>0</v>
      </c>
      <c r="U401" s="719">
        <f t="shared" si="633"/>
        <v>0</v>
      </c>
      <c r="V401" s="719">
        <f t="shared" si="633"/>
        <v>0</v>
      </c>
      <c r="W401" s="719">
        <f t="shared" si="633"/>
        <v>0</v>
      </c>
      <c r="X401" s="719">
        <f t="shared" si="633"/>
        <v>0</v>
      </c>
      <c r="Y401" s="719">
        <f t="shared" si="633"/>
        <v>0</v>
      </c>
      <c r="Z401" s="719">
        <f t="shared" si="633"/>
        <v>0</v>
      </c>
      <c r="AA401" s="719">
        <f t="shared" si="579"/>
        <v>0</v>
      </c>
      <c r="AB401" s="719">
        <f t="shared" si="614"/>
        <v>0</v>
      </c>
      <c r="AC401" s="719">
        <f t="shared" ref="AC401:AU401" si="634">$E401*AC616</f>
        <v>0</v>
      </c>
      <c r="AD401" s="719">
        <f t="shared" si="634"/>
        <v>0</v>
      </c>
      <c r="AE401" s="719">
        <f t="shared" si="634"/>
        <v>0</v>
      </c>
      <c r="AF401" s="719">
        <f t="shared" si="634"/>
        <v>0</v>
      </c>
      <c r="AG401" s="719">
        <f t="shared" si="634"/>
        <v>0</v>
      </c>
      <c r="AH401" s="719">
        <f t="shared" si="634"/>
        <v>0</v>
      </c>
      <c r="AI401" s="719">
        <f t="shared" si="634"/>
        <v>0</v>
      </c>
      <c r="AJ401" s="719">
        <f t="shared" si="634"/>
        <v>0</v>
      </c>
      <c r="AK401" s="719">
        <f t="shared" si="634"/>
        <v>0</v>
      </c>
      <c r="AL401" s="719">
        <f t="shared" si="634"/>
        <v>0</v>
      </c>
      <c r="AM401" s="719">
        <f t="shared" si="634"/>
        <v>0</v>
      </c>
      <c r="AN401" s="719">
        <f t="shared" si="634"/>
        <v>0</v>
      </c>
      <c r="AO401" s="719">
        <f t="shared" si="634"/>
        <v>0</v>
      </c>
      <c r="AP401" s="719">
        <f t="shared" si="634"/>
        <v>0</v>
      </c>
      <c r="AQ401" s="719">
        <f t="shared" si="634"/>
        <v>0</v>
      </c>
      <c r="AR401" s="719">
        <f t="shared" si="634"/>
        <v>0</v>
      </c>
      <c r="AS401" s="719">
        <f t="shared" si="634"/>
        <v>0</v>
      </c>
      <c r="AT401" s="719">
        <f t="shared" si="634"/>
        <v>0</v>
      </c>
      <c r="AU401" s="719">
        <f t="shared" si="634"/>
        <v>0</v>
      </c>
      <c r="AV401" s="719">
        <f t="shared" si="581"/>
        <v>0</v>
      </c>
      <c r="AW401" s="719"/>
      <c r="AX401" s="719"/>
      <c r="AY401" s="719"/>
      <c r="AZ401" s="719"/>
      <c r="BA401" s="719"/>
      <c r="BB401" s="719"/>
      <c r="BC401" s="719"/>
      <c r="BD401" s="719"/>
      <c r="BE401" s="719"/>
      <c r="BF401" s="719"/>
      <c r="BG401" s="719"/>
      <c r="BH401" s="719"/>
      <c r="BI401" s="719"/>
      <c r="BJ401" s="719"/>
      <c r="BK401" s="719"/>
      <c r="BL401" s="719"/>
      <c r="BM401" s="719"/>
      <c r="BN401" s="719"/>
      <c r="BO401" s="719"/>
      <c r="BP401" s="719"/>
      <c r="BQ401" s="719"/>
    </row>
    <row r="402" spans="1:69" s="399" customFormat="1" ht="25.5">
      <c r="A402" s="1371" t="s">
        <v>1272</v>
      </c>
      <c r="B402" s="423" t="s">
        <v>1062</v>
      </c>
      <c r="C402" s="1348">
        <f>'I4 BO ASSETS'!M45</f>
        <v>0</v>
      </c>
      <c r="D402" s="719">
        <f t="shared" si="618"/>
        <v>0</v>
      </c>
      <c r="E402" s="719">
        <f t="shared" si="618"/>
        <v>0</v>
      </c>
      <c r="F402" s="719">
        <f t="shared" si="577"/>
        <v>0</v>
      </c>
      <c r="G402" s="719">
        <f t="shared" si="612"/>
        <v>0</v>
      </c>
      <c r="H402" s="719">
        <f t="shared" ref="H402:Z402" si="635">$D402*H617</f>
        <v>0</v>
      </c>
      <c r="I402" s="719">
        <f t="shared" si="635"/>
        <v>0</v>
      </c>
      <c r="J402" s="719">
        <f t="shared" si="635"/>
        <v>0</v>
      </c>
      <c r="K402" s="719">
        <f t="shared" si="635"/>
        <v>0</v>
      </c>
      <c r="L402" s="719">
        <f t="shared" si="635"/>
        <v>0</v>
      </c>
      <c r="M402" s="719">
        <f t="shared" si="635"/>
        <v>0</v>
      </c>
      <c r="N402" s="719">
        <f t="shared" si="635"/>
        <v>0</v>
      </c>
      <c r="O402" s="719">
        <f t="shared" si="635"/>
        <v>0</v>
      </c>
      <c r="P402" s="719">
        <f t="shared" si="635"/>
        <v>0</v>
      </c>
      <c r="Q402" s="719">
        <f t="shared" si="635"/>
        <v>0</v>
      </c>
      <c r="R402" s="719">
        <f t="shared" si="635"/>
        <v>0</v>
      </c>
      <c r="S402" s="719">
        <f t="shared" si="635"/>
        <v>0</v>
      </c>
      <c r="T402" s="719">
        <f t="shared" si="635"/>
        <v>0</v>
      </c>
      <c r="U402" s="719">
        <f t="shared" si="635"/>
        <v>0</v>
      </c>
      <c r="V402" s="719">
        <f t="shared" si="635"/>
        <v>0</v>
      </c>
      <c r="W402" s="719">
        <f t="shared" si="635"/>
        <v>0</v>
      </c>
      <c r="X402" s="719">
        <f t="shared" si="635"/>
        <v>0</v>
      </c>
      <c r="Y402" s="719">
        <f t="shared" si="635"/>
        <v>0</v>
      </c>
      <c r="Z402" s="719">
        <f t="shared" si="635"/>
        <v>0</v>
      </c>
      <c r="AA402" s="719">
        <f t="shared" si="579"/>
        <v>0</v>
      </c>
      <c r="AB402" s="719">
        <f t="shared" si="614"/>
        <v>0</v>
      </c>
      <c r="AC402" s="719">
        <f t="shared" ref="AC402:AU402" si="636">$E402*AC617</f>
        <v>0</v>
      </c>
      <c r="AD402" s="719">
        <f t="shared" si="636"/>
        <v>0</v>
      </c>
      <c r="AE402" s="719">
        <f t="shared" si="636"/>
        <v>0</v>
      </c>
      <c r="AF402" s="719">
        <f t="shared" si="636"/>
        <v>0</v>
      </c>
      <c r="AG402" s="719">
        <f t="shared" si="636"/>
        <v>0</v>
      </c>
      <c r="AH402" s="719">
        <f t="shared" si="636"/>
        <v>0</v>
      </c>
      <c r="AI402" s="719">
        <f t="shared" si="636"/>
        <v>0</v>
      </c>
      <c r="AJ402" s="719">
        <f t="shared" si="636"/>
        <v>0</v>
      </c>
      <c r="AK402" s="719">
        <f t="shared" si="636"/>
        <v>0</v>
      </c>
      <c r="AL402" s="719">
        <f t="shared" si="636"/>
        <v>0</v>
      </c>
      <c r="AM402" s="719">
        <f t="shared" si="636"/>
        <v>0</v>
      </c>
      <c r="AN402" s="719">
        <f t="shared" si="636"/>
        <v>0</v>
      </c>
      <c r="AO402" s="719">
        <f t="shared" si="636"/>
        <v>0</v>
      </c>
      <c r="AP402" s="719">
        <f t="shared" si="636"/>
        <v>0</v>
      </c>
      <c r="AQ402" s="719">
        <f t="shared" si="636"/>
        <v>0</v>
      </c>
      <c r="AR402" s="719">
        <f t="shared" si="636"/>
        <v>0</v>
      </c>
      <c r="AS402" s="719">
        <f t="shared" si="636"/>
        <v>0</v>
      </c>
      <c r="AT402" s="719">
        <f t="shared" si="636"/>
        <v>0</v>
      </c>
      <c r="AU402" s="719">
        <f t="shared" si="636"/>
        <v>0</v>
      </c>
      <c r="AV402" s="719">
        <f t="shared" si="581"/>
        <v>0</v>
      </c>
      <c r="AW402" s="719"/>
      <c r="AX402" s="719"/>
      <c r="AY402" s="719"/>
      <c r="AZ402" s="719"/>
      <c r="BA402" s="719"/>
      <c r="BB402" s="719"/>
      <c r="BC402" s="719"/>
      <c r="BD402" s="719"/>
      <c r="BE402" s="719"/>
      <c r="BF402" s="719"/>
      <c r="BG402" s="719"/>
      <c r="BH402" s="719"/>
      <c r="BI402" s="719"/>
      <c r="BJ402" s="719"/>
      <c r="BK402" s="719"/>
      <c r="BL402" s="719"/>
      <c r="BM402" s="719"/>
      <c r="BN402" s="719"/>
      <c r="BO402" s="719"/>
      <c r="BP402" s="719"/>
      <c r="BQ402" s="719"/>
    </row>
    <row r="403" spans="1:69" s="399" customFormat="1" ht="12.75">
      <c r="A403" s="1371">
        <v>1840</v>
      </c>
      <c r="B403" s="423" t="s">
        <v>27</v>
      </c>
      <c r="C403" s="1348">
        <f>'I4 BO ASSETS'!M46</f>
        <v>0</v>
      </c>
      <c r="D403" s="719">
        <f t="shared" si="618"/>
        <v>0</v>
      </c>
      <c r="E403" s="719">
        <f t="shared" si="618"/>
        <v>0</v>
      </c>
      <c r="F403" s="719">
        <f t="shared" si="577"/>
        <v>0</v>
      </c>
      <c r="G403" s="719">
        <f t="shared" si="612"/>
        <v>0</v>
      </c>
      <c r="H403" s="719">
        <f t="shared" ref="H403:Z403" si="637">$D403*H618</f>
        <v>0</v>
      </c>
      <c r="I403" s="719">
        <f t="shared" si="637"/>
        <v>0</v>
      </c>
      <c r="J403" s="719">
        <f t="shared" si="637"/>
        <v>0</v>
      </c>
      <c r="K403" s="719">
        <f t="shared" si="637"/>
        <v>0</v>
      </c>
      <c r="L403" s="719">
        <f t="shared" si="637"/>
        <v>0</v>
      </c>
      <c r="M403" s="719">
        <f t="shared" si="637"/>
        <v>0</v>
      </c>
      <c r="N403" s="719">
        <f t="shared" si="637"/>
        <v>0</v>
      </c>
      <c r="O403" s="719">
        <f t="shared" si="637"/>
        <v>0</v>
      </c>
      <c r="P403" s="719">
        <f t="shared" si="637"/>
        <v>0</v>
      </c>
      <c r="Q403" s="719">
        <f t="shared" si="637"/>
        <v>0</v>
      </c>
      <c r="R403" s="719">
        <f t="shared" si="637"/>
        <v>0</v>
      </c>
      <c r="S403" s="719">
        <f t="shared" si="637"/>
        <v>0</v>
      </c>
      <c r="T403" s="719">
        <f t="shared" si="637"/>
        <v>0</v>
      </c>
      <c r="U403" s="719">
        <f t="shared" si="637"/>
        <v>0</v>
      </c>
      <c r="V403" s="719">
        <f t="shared" si="637"/>
        <v>0</v>
      </c>
      <c r="W403" s="719">
        <f t="shared" si="637"/>
        <v>0</v>
      </c>
      <c r="X403" s="719">
        <f t="shared" si="637"/>
        <v>0</v>
      </c>
      <c r="Y403" s="719">
        <f t="shared" si="637"/>
        <v>0</v>
      </c>
      <c r="Z403" s="719">
        <f t="shared" si="637"/>
        <v>0</v>
      </c>
      <c r="AA403" s="719">
        <f t="shared" si="579"/>
        <v>0</v>
      </c>
      <c r="AB403" s="719">
        <f t="shared" si="614"/>
        <v>0</v>
      </c>
      <c r="AC403" s="719">
        <f t="shared" ref="AC403:AU403" si="638">$E403*AC618</f>
        <v>0</v>
      </c>
      <c r="AD403" s="719">
        <f t="shared" si="638"/>
        <v>0</v>
      </c>
      <c r="AE403" s="719">
        <f t="shared" si="638"/>
        <v>0</v>
      </c>
      <c r="AF403" s="719">
        <f t="shared" si="638"/>
        <v>0</v>
      </c>
      <c r="AG403" s="719">
        <f t="shared" si="638"/>
        <v>0</v>
      </c>
      <c r="AH403" s="719">
        <f t="shared" si="638"/>
        <v>0</v>
      </c>
      <c r="AI403" s="719">
        <f t="shared" si="638"/>
        <v>0</v>
      </c>
      <c r="AJ403" s="719">
        <f t="shared" si="638"/>
        <v>0</v>
      </c>
      <c r="AK403" s="719">
        <f t="shared" si="638"/>
        <v>0</v>
      </c>
      <c r="AL403" s="719">
        <f t="shared" si="638"/>
        <v>0</v>
      </c>
      <c r="AM403" s="719">
        <f t="shared" si="638"/>
        <v>0</v>
      </c>
      <c r="AN403" s="719">
        <f t="shared" si="638"/>
        <v>0</v>
      </c>
      <c r="AO403" s="719">
        <f t="shared" si="638"/>
        <v>0</v>
      </c>
      <c r="AP403" s="719">
        <f t="shared" si="638"/>
        <v>0</v>
      </c>
      <c r="AQ403" s="719">
        <f t="shared" si="638"/>
        <v>0</v>
      </c>
      <c r="AR403" s="719">
        <f t="shared" si="638"/>
        <v>0</v>
      </c>
      <c r="AS403" s="719">
        <f t="shared" si="638"/>
        <v>0</v>
      </c>
      <c r="AT403" s="719">
        <f t="shared" si="638"/>
        <v>0</v>
      </c>
      <c r="AU403" s="719">
        <f t="shared" si="638"/>
        <v>0</v>
      </c>
      <c r="AV403" s="719">
        <f t="shared" si="581"/>
        <v>0</v>
      </c>
      <c r="AW403" s="719"/>
      <c r="AX403" s="719"/>
      <c r="AY403" s="719"/>
      <c r="AZ403" s="719"/>
      <c r="BA403" s="719"/>
      <c r="BB403" s="719"/>
      <c r="BC403" s="719"/>
      <c r="BD403" s="719"/>
      <c r="BE403" s="719"/>
      <c r="BF403" s="719"/>
      <c r="BG403" s="719"/>
      <c r="BH403" s="719"/>
      <c r="BI403" s="719"/>
      <c r="BJ403" s="719"/>
      <c r="BK403" s="719"/>
      <c r="BL403" s="719"/>
      <c r="BM403" s="719"/>
      <c r="BN403" s="719"/>
      <c r="BO403" s="719"/>
      <c r="BP403" s="719"/>
      <c r="BQ403" s="719"/>
    </row>
    <row r="404" spans="1:69" s="399" customFormat="1" ht="12.75">
      <c r="A404" s="1371" t="s">
        <v>1273</v>
      </c>
      <c r="B404" s="423" t="s">
        <v>1063</v>
      </c>
      <c r="C404" s="1348">
        <f>'I4 BO ASSETS'!M47</f>
        <v>0</v>
      </c>
      <c r="D404" s="719">
        <f t="shared" si="618"/>
        <v>0</v>
      </c>
      <c r="E404" s="719">
        <f t="shared" si="618"/>
        <v>0</v>
      </c>
      <c r="F404" s="719">
        <f t="shared" si="577"/>
        <v>0</v>
      </c>
      <c r="G404" s="719">
        <f t="shared" si="612"/>
        <v>0</v>
      </c>
      <c r="H404" s="719">
        <f t="shared" ref="H404:Z404" si="639">$D404*H619</f>
        <v>0</v>
      </c>
      <c r="I404" s="719">
        <f t="shared" si="639"/>
        <v>0</v>
      </c>
      <c r="J404" s="719">
        <f t="shared" si="639"/>
        <v>0</v>
      </c>
      <c r="K404" s="719">
        <f t="shared" si="639"/>
        <v>0</v>
      </c>
      <c r="L404" s="719">
        <f t="shared" si="639"/>
        <v>0</v>
      </c>
      <c r="M404" s="719">
        <f t="shared" si="639"/>
        <v>0</v>
      </c>
      <c r="N404" s="719">
        <f t="shared" si="639"/>
        <v>0</v>
      </c>
      <c r="O404" s="719">
        <f t="shared" si="639"/>
        <v>0</v>
      </c>
      <c r="P404" s="719">
        <f t="shared" si="639"/>
        <v>0</v>
      </c>
      <c r="Q404" s="719">
        <f t="shared" si="639"/>
        <v>0</v>
      </c>
      <c r="R404" s="719">
        <f t="shared" si="639"/>
        <v>0</v>
      </c>
      <c r="S404" s="719">
        <f t="shared" si="639"/>
        <v>0</v>
      </c>
      <c r="T404" s="719">
        <f t="shared" si="639"/>
        <v>0</v>
      </c>
      <c r="U404" s="719">
        <f t="shared" si="639"/>
        <v>0</v>
      </c>
      <c r="V404" s="719">
        <f t="shared" si="639"/>
        <v>0</v>
      </c>
      <c r="W404" s="719">
        <f t="shared" si="639"/>
        <v>0</v>
      </c>
      <c r="X404" s="719">
        <f t="shared" si="639"/>
        <v>0</v>
      </c>
      <c r="Y404" s="719">
        <f t="shared" si="639"/>
        <v>0</v>
      </c>
      <c r="Z404" s="719">
        <f t="shared" si="639"/>
        <v>0</v>
      </c>
      <c r="AA404" s="719">
        <f t="shared" si="579"/>
        <v>0</v>
      </c>
      <c r="AB404" s="719">
        <f t="shared" si="614"/>
        <v>0</v>
      </c>
      <c r="AC404" s="719">
        <f t="shared" ref="AC404:AU404" si="640">$E404*AC619</f>
        <v>0</v>
      </c>
      <c r="AD404" s="719">
        <f t="shared" si="640"/>
        <v>0</v>
      </c>
      <c r="AE404" s="719">
        <f t="shared" si="640"/>
        <v>0</v>
      </c>
      <c r="AF404" s="719">
        <f t="shared" si="640"/>
        <v>0</v>
      </c>
      <c r="AG404" s="719">
        <f t="shared" si="640"/>
        <v>0</v>
      </c>
      <c r="AH404" s="719">
        <f t="shared" si="640"/>
        <v>0</v>
      </c>
      <c r="AI404" s="719">
        <f t="shared" si="640"/>
        <v>0</v>
      </c>
      <c r="AJ404" s="719">
        <f t="shared" si="640"/>
        <v>0</v>
      </c>
      <c r="AK404" s="719">
        <f t="shared" si="640"/>
        <v>0</v>
      </c>
      <c r="AL404" s="719">
        <f t="shared" si="640"/>
        <v>0</v>
      </c>
      <c r="AM404" s="719">
        <f t="shared" si="640"/>
        <v>0</v>
      </c>
      <c r="AN404" s="719">
        <f t="shared" si="640"/>
        <v>0</v>
      </c>
      <c r="AO404" s="719">
        <f t="shared" si="640"/>
        <v>0</v>
      </c>
      <c r="AP404" s="719">
        <f t="shared" si="640"/>
        <v>0</v>
      </c>
      <c r="AQ404" s="719">
        <f t="shared" si="640"/>
        <v>0</v>
      </c>
      <c r="AR404" s="719">
        <f t="shared" si="640"/>
        <v>0</v>
      </c>
      <c r="AS404" s="719">
        <f t="shared" si="640"/>
        <v>0</v>
      </c>
      <c r="AT404" s="719">
        <f t="shared" si="640"/>
        <v>0</v>
      </c>
      <c r="AU404" s="719">
        <f t="shared" si="640"/>
        <v>0</v>
      </c>
      <c r="AV404" s="719">
        <f t="shared" si="581"/>
        <v>0</v>
      </c>
      <c r="AW404" s="719"/>
      <c r="AX404" s="719"/>
      <c r="AY404" s="719"/>
      <c r="AZ404" s="719"/>
      <c r="BA404" s="719"/>
      <c r="BB404" s="719"/>
      <c r="BC404" s="719"/>
      <c r="BD404" s="719"/>
      <c r="BE404" s="719"/>
      <c r="BF404" s="719"/>
      <c r="BG404" s="719"/>
      <c r="BH404" s="719"/>
      <c r="BI404" s="719"/>
      <c r="BJ404" s="719"/>
      <c r="BK404" s="719"/>
      <c r="BL404" s="719"/>
      <c r="BM404" s="719"/>
      <c r="BN404" s="719"/>
      <c r="BO404" s="719"/>
      <c r="BP404" s="719"/>
      <c r="BQ404" s="719"/>
    </row>
    <row r="405" spans="1:69" s="399" customFormat="1" ht="12.75">
      <c r="A405" s="1371" t="s">
        <v>1274</v>
      </c>
      <c r="B405" s="423" t="s">
        <v>1064</v>
      </c>
      <c r="C405" s="1348">
        <f>'I4 BO ASSETS'!M48</f>
        <v>0</v>
      </c>
      <c r="D405" s="719">
        <f t="shared" si="618"/>
        <v>0</v>
      </c>
      <c r="E405" s="719">
        <f t="shared" si="618"/>
        <v>0</v>
      </c>
      <c r="F405" s="719">
        <f t="shared" si="577"/>
        <v>0</v>
      </c>
      <c r="G405" s="719">
        <f t="shared" si="612"/>
        <v>0</v>
      </c>
      <c r="H405" s="719">
        <f t="shared" ref="H405:Z405" si="641">$D405*H620</f>
        <v>0</v>
      </c>
      <c r="I405" s="719">
        <f t="shared" si="641"/>
        <v>0</v>
      </c>
      <c r="J405" s="719">
        <f t="shared" si="641"/>
        <v>0</v>
      </c>
      <c r="K405" s="719">
        <f t="shared" si="641"/>
        <v>0</v>
      </c>
      <c r="L405" s="719">
        <f t="shared" si="641"/>
        <v>0</v>
      </c>
      <c r="M405" s="719">
        <f t="shared" si="641"/>
        <v>0</v>
      </c>
      <c r="N405" s="719">
        <f t="shared" si="641"/>
        <v>0</v>
      </c>
      <c r="O405" s="719">
        <f t="shared" si="641"/>
        <v>0</v>
      </c>
      <c r="P405" s="719">
        <f t="shared" si="641"/>
        <v>0</v>
      </c>
      <c r="Q405" s="719">
        <f t="shared" si="641"/>
        <v>0</v>
      </c>
      <c r="R405" s="719">
        <f t="shared" si="641"/>
        <v>0</v>
      </c>
      <c r="S405" s="719">
        <f t="shared" si="641"/>
        <v>0</v>
      </c>
      <c r="T405" s="719">
        <f t="shared" si="641"/>
        <v>0</v>
      </c>
      <c r="U405" s="719">
        <f t="shared" si="641"/>
        <v>0</v>
      </c>
      <c r="V405" s="719">
        <f t="shared" si="641"/>
        <v>0</v>
      </c>
      <c r="W405" s="719">
        <f t="shared" si="641"/>
        <v>0</v>
      </c>
      <c r="X405" s="719">
        <f t="shared" si="641"/>
        <v>0</v>
      </c>
      <c r="Y405" s="719">
        <f t="shared" si="641"/>
        <v>0</v>
      </c>
      <c r="Z405" s="719">
        <f t="shared" si="641"/>
        <v>0</v>
      </c>
      <c r="AA405" s="719">
        <f t="shared" si="579"/>
        <v>0</v>
      </c>
      <c r="AB405" s="719">
        <f t="shared" si="614"/>
        <v>0</v>
      </c>
      <c r="AC405" s="719">
        <f t="shared" ref="AC405:AU405" si="642">$E405*AC620</f>
        <v>0</v>
      </c>
      <c r="AD405" s="719">
        <f t="shared" si="642"/>
        <v>0</v>
      </c>
      <c r="AE405" s="719">
        <f t="shared" si="642"/>
        <v>0</v>
      </c>
      <c r="AF405" s="719">
        <f t="shared" si="642"/>
        <v>0</v>
      </c>
      <c r="AG405" s="719">
        <f t="shared" si="642"/>
        <v>0</v>
      </c>
      <c r="AH405" s="719">
        <f t="shared" si="642"/>
        <v>0</v>
      </c>
      <c r="AI405" s="719">
        <f t="shared" si="642"/>
        <v>0</v>
      </c>
      <c r="AJ405" s="719">
        <f t="shared" si="642"/>
        <v>0</v>
      </c>
      <c r="AK405" s="719">
        <f t="shared" si="642"/>
        <v>0</v>
      </c>
      <c r="AL405" s="719">
        <f t="shared" si="642"/>
        <v>0</v>
      </c>
      <c r="AM405" s="719">
        <f t="shared" si="642"/>
        <v>0</v>
      </c>
      <c r="AN405" s="719">
        <f t="shared" si="642"/>
        <v>0</v>
      </c>
      <c r="AO405" s="719">
        <f t="shared" si="642"/>
        <v>0</v>
      </c>
      <c r="AP405" s="719">
        <f t="shared" si="642"/>
        <v>0</v>
      </c>
      <c r="AQ405" s="719">
        <f t="shared" si="642"/>
        <v>0</v>
      </c>
      <c r="AR405" s="719">
        <f t="shared" si="642"/>
        <v>0</v>
      </c>
      <c r="AS405" s="719">
        <f t="shared" si="642"/>
        <v>0</v>
      </c>
      <c r="AT405" s="719">
        <f t="shared" si="642"/>
        <v>0</v>
      </c>
      <c r="AU405" s="719">
        <f t="shared" si="642"/>
        <v>0</v>
      </c>
      <c r="AV405" s="719">
        <f t="shared" si="581"/>
        <v>0</v>
      </c>
      <c r="AW405" s="719"/>
      <c r="AX405" s="719"/>
      <c r="AY405" s="719"/>
      <c r="AZ405" s="719"/>
      <c r="BA405" s="719"/>
      <c r="BB405" s="719"/>
      <c r="BC405" s="719"/>
      <c r="BD405" s="719"/>
      <c r="BE405" s="719"/>
      <c r="BF405" s="719"/>
      <c r="BG405" s="719"/>
      <c r="BH405" s="719"/>
      <c r="BI405" s="719"/>
      <c r="BJ405" s="719"/>
      <c r="BK405" s="719"/>
      <c r="BL405" s="719"/>
      <c r="BM405" s="719"/>
      <c r="BN405" s="719"/>
      <c r="BO405" s="719"/>
      <c r="BP405" s="719"/>
      <c r="BQ405" s="719"/>
    </row>
    <row r="406" spans="1:69" s="399" customFormat="1" ht="12.75">
      <c r="A406" s="1371" t="s">
        <v>1275</v>
      </c>
      <c r="B406" s="423" t="s">
        <v>1065</v>
      </c>
      <c r="C406" s="1348">
        <f>'I4 BO ASSETS'!M49</f>
        <v>0</v>
      </c>
      <c r="D406" s="719">
        <f t="shared" si="618"/>
        <v>0</v>
      </c>
      <c r="E406" s="719">
        <f t="shared" si="618"/>
        <v>0</v>
      </c>
      <c r="F406" s="719">
        <f t="shared" si="577"/>
        <v>0</v>
      </c>
      <c r="G406" s="719">
        <f t="shared" si="612"/>
        <v>0</v>
      </c>
      <c r="H406" s="719">
        <f t="shared" ref="H406:Z406" si="643">$D406*H621</f>
        <v>0</v>
      </c>
      <c r="I406" s="719">
        <f t="shared" si="643"/>
        <v>0</v>
      </c>
      <c r="J406" s="719">
        <f t="shared" si="643"/>
        <v>0</v>
      </c>
      <c r="K406" s="719">
        <f t="shared" si="643"/>
        <v>0</v>
      </c>
      <c r="L406" s="719">
        <f t="shared" si="643"/>
        <v>0</v>
      </c>
      <c r="M406" s="719">
        <f t="shared" si="643"/>
        <v>0</v>
      </c>
      <c r="N406" s="719">
        <f t="shared" si="643"/>
        <v>0</v>
      </c>
      <c r="O406" s="719">
        <f t="shared" si="643"/>
        <v>0</v>
      </c>
      <c r="P406" s="719">
        <f t="shared" si="643"/>
        <v>0</v>
      </c>
      <c r="Q406" s="719">
        <f t="shared" si="643"/>
        <v>0</v>
      </c>
      <c r="R406" s="719">
        <f t="shared" si="643"/>
        <v>0</v>
      </c>
      <c r="S406" s="719">
        <f t="shared" si="643"/>
        <v>0</v>
      </c>
      <c r="T406" s="719">
        <f t="shared" si="643"/>
        <v>0</v>
      </c>
      <c r="U406" s="719">
        <f t="shared" si="643"/>
        <v>0</v>
      </c>
      <c r="V406" s="719">
        <f t="shared" si="643"/>
        <v>0</v>
      </c>
      <c r="W406" s="719">
        <f t="shared" si="643"/>
        <v>0</v>
      </c>
      <c r="X406" s="719">
        <f t="shared" si="643"/>
        <v>0</v>
      </c>
      <c r="Y406" s="719">
        <f t="shared" si="643"/>
        <v>0</v>
      </c>
      <c r="Z406" s="719">
        <f t="shared" si="643"/>
        <v>0</v>
      </c>
      <c r="AA406" s="719">
        <f t="shared" si="579"/>
        <v>0</v>
      </c>
      <c r="AB406" s="719">
        <f t="shared" si="614"/>
        <v>0</v>
      </c>
      <c r="AC406" s="719">
        <f t="shared" ref="AC406:AU406" si="644">$E406*AC621</f>
        <v>0</v>
      </c>
      <c r="AD406" s="719">
        <f t="shared" si="644"/>
        <v>0</v>
      </c>
      <c r="AE406" s="719">
        <f t="shared" si="644"/>
        <v>0</v>
      </c>
      <c r="AF406" s="719">
        <f t="shared" si="644"/>
        <v>0</v>
      </c>
      <c r="AG406" s="719">
        <f t="shared" si="644"/>
        <v>0</v>
      </c>
      <c r="AH406" s="719">
        <f t="shared" si="644"/>
        <v>0</v>
      </c>
      <c r="AI406" s="719">
        <f t="shared" si="644"/>
        <v>0</v>
      </c>
      <c r="AJ406" s="719">
        <f t="shared" si="644"/>
        <v>0</v>
      </c>
      <c r="AK406" s="719">
        <f t="shared" si="644"/>
        <v>0</v>
      </c>
      <c r="AL406" s="719">
        <f t="shared" si="644"/>
        <v>0</v>
      </c>
      <c r="AM406" s="719">
        <f t="shared" si="644"/>
        <v>0</v>
      </c>
      <c r="AN406" s="719">
        <f t="shared" si="644"/>
        <v>0</v>
      </c>
      <c r="AO406" s="719">
        <f t="shared" si="644"/>
        <v>0</v>
      </c>
      <c r="AP406" s="719">
        <f t="shared" si="644"/>
        <v>0</v>
      </c>
      <c r="AQ406" s="719">
        <f t="shared" si="644"/>
        <v>0</v>
      </c>
      <c r="AR406" s="719">
        <f t="shared" si="644"/>
        <v>0</v>
      </c>
      <c r="AS406" s="719">
        <f t="shared" si="644"/>
        <v>0</v>
      </c>
      <c r="AT406" s="719">
        <f t="shared" si="644"/>
        <v>0</v>
      </c>
      <c r="AU406" s="719">
        <f t="shared" si="644"/>
        <v>0</v>
      </c>
      <c r="AV406" s="719">
        <f t="shared" si="581"/>
        <v>0</v>
      </c>
      <c r="AW406" s="719"/>
      <c r="AX406" s="719"/>
      <c r="AY406" s="719"/>
      <c r="AZ406" s="719"/>
      <c r="BA406" s="719"/>
      <c r="BB406" s="719"/>
      <c r="BC406" s="719"/>
      <c r="BD406" s="719"/>
      <c r="BE406" s="719"/>
      <c r="BF406" s="719"/>
      <c r="BG406" s="719"/>
      <c r="BH406" s="719"/>
      <c r="BI406" s="719"/>
      <c r="BJ406" s="719"/>
      <c r="BK406" s="719"/>
      <c r="BL406" s="719"/>
      <c r="BM406" s="719"/>
      <c r="BN406" s="719"/>
      <c r="BO406" s="719"/>
      <c r="BP406" s="719"/>
      <c r="BQ406" s="719"/>
    </row>
    <row r="407" spans="1:69" s="399" customFormat="1" ht="12.75">
      <c r="A407" s="1371">
        <v>1845</v>
      </c>
      <c r="B407" s="423" t="s">
        <v>35</v>
      </c>
      <c r="C407" s="1348">
        <f>'I4 BO ASSETS'!M50</f>
        <v>0</v>
      </c>
      <c r="D407" s="719">
        <f t="shared" si="618"/>
        <v>0</v>
      </c>
      <c r="E407" s="719">
        <f t="shared" si="618"/>
        <v>0</v>
      </c>
      <c r="F407" s="719">
        <f t="shared" si="577"/>
        <v>0</v>
      </c>
      <c r="G407" s="719">
        <f t="shared" si="612"/>
        <v>0</v>
      </c>
      <c r="H407" s="719">
        <f t="shared" ref="H407:Z407" si="645">$D407*H622</f>
        <v>0</v>
      </c>
      <c r="I407" s="719">
        <f t="shared" si="645"/>
        <v>0</v>
      </c>
      <c r="J407" s="719">
        <f t="shared" si="645"/>
        <v>0</v>
      </c>
      <c r="K407" s="719">
        <f t="shared" si="645"/>
        <v>0</v>
      </c>
      <c r="L407" s="719">
        <f t="shared" si="645"/>
        <v>0</v>
      </c>
      <c r="M407" s="719">
        <f t="shared" si="645"/>
        <v>0</v>
      </c>
      <c r="N407" s="719">
        <f t="shared" si="645"/>
        <v>0</v>
      </c>
      <c r="O407" s="719">
        <f t="shared" si="645"/>
        <v>0</v>
      </c>
      <c r="P407" s="719">
        <f t="shared" si="645"/>
        <v>0</v>
      </c>
      <c r="Q407" s="719">
        <f t="shared" si="645"/>
        <v>0</v>
      </c>
      <c r="R407" s="719">
        <f t="shared" si="645"/>
        <v>0</v>
      </c>
      <c r="S407" s="719">
        <f t="shared" si="645"/>
        <v>0</v>
      </c>
      <c r="T407" s="719">
        <f t="shared" si="645"/>
        <v>0</v>
      </c>
      <c r="U407" s="719">
        <f t="shared" si="645"/>
        <v>0</v>
      </c>
      <c r="V407" s="719">
        <f t="shared" si="645"/>
        <v>0</v>
      </c>
      <c r="W407" s="719">
        <f t="shared" si="645"/>
        <v>0</v>
      </c>
      <c r="X407" s="719">
        <f t="shared" si="645"/>
        <v>0</v>
      </c>
      <c r="Y407" s="719">
        <f t="shared" si="645"/>
        <v>0</v>
      </c>
      <c r="Z407" s="719">
        <f t="shared" si="645"/>
        <v>0</v>
      </c>
      <c r="AA407" s="719">
        <f t="shared" si="579"/>
        <v>0</v>
      </c>
      <c r="AB407" s="719">
        <f t="shared" si="614"/>
        <v>0</v>
      </c>
      <c r="AC407" s="719">
        <f t="shared" ref="AC407:AU407" si="646">$E407*AC622</f>
        <v>0</v>
      </c>
      <c r="AD407" s="719">
        <f t="shared" si="646"/>
        <v>0</v>
      </c>
      <c r="AE407" s="719">
        <f t="shared" si="646"/>
        <v>0</v>
      </c>
      <c r="AF407" s="719">
        <f t="shared" si="646"/>
        <v>0</v>
      </c>
      <c r="AG407" s="719">
        <f t="shared" si="646"/>
        <v>0</v>
      </c>
      <c r="AH407" s="719">
        <f t="shared" si="646"/>
        <v>0</v>
      </c>
      <c r="AI407" s="719">
        <f t="shared" si="646"/>
        <v>0</v>
      </c>
      <c r="AJ407" s="719">
        <f t="shared" si="646"/>
        <v>0</v>
      </c>
      <c r="AK407" s="719">
        <f t="shared" si="646"/>
        <v>0</v>
      </c>
      <c r="AL407" s="719">
        <f t="shared" si="646"/>
        <v>0</v>
      </c>
      <c r="AM407" s="719">
        <f t="shared" si="646"/>
        <v>0</v>
      </c>
      <c r="AN407" s="719">
        <f t="shared" si="646"/>
        <v>0</v>
      </c>
      <c r="AO407" s="719">
        <f t="shared" si="646"/>
        <v>0</v>
      </c>
      <c r="AP407" s="719">
        <f t="shared" si="646"/>
        <v>0</v>
      </c>
      <c r="AQ407" s="719">
        <f t="shared" si="646"/>
        <v>0</v>
      </c>
      <c r="AR407" s="719">
        <f t="shared" si="646"/>
        <v>0</v>
      </c>
      <c r="AS407" s="719">
        <f t="shared" si="646"/>
        <v>0</v>
      </c>
      <c r="AT407" s="719">
        <f t="shared" si="646"/>
        <v>0</v>
      </c>
      <c r="AU407" s="719">
        <f t="shared" si="646"/>
        <v>0</v>
      </c>
      <c r="AV407" s="719">
        <f t="shared" si="581"/>
        <v>0</v>
      </c>
      <c r="AW407" s="719"/>
      <c r="AX407" s="719"/>
      <c r="AY407" s="719"/>
      <c r="AZ407" s="719"/>
      <c r="BA407" s="719"/>
      <c r="BB407" s="719"/>
      <c r="BC407" s="719"/>
      <c r="BD407" s="719"/>
      <c r="BE407" s="719"/>
      <c r="BF407" s="719"/>
      <c r="BG407" s="719"/>
      <c r="BH407" s="719"/>
      <c r="BI407" s="719"/>
      <c r="BJ407" s="719"/>
      <c r="BK407" s="719"/>
      <c r="BL407" s="719"/>
      <c r="BM407" s="719"/>
      <c r="BN407" s="719"/>
      <c r="BO407" s="719"/>
      <c r="BP407" s="719"/>
      <c r="BQ407" s="719"/>
    </row>
    <row r="408" spans="1:69" s="399" customFormat="1" ht="25.5">
      <c r="A408" s="1371" t="s">
        <v>1276</v>
      </c>
      <c r="B408" s="423" t="s">
        <v>1066</v>
      </c>
      <c r="C408" s="1348">
        <f>'I4 BO ASSETS'!M51</f>
        <v>0</v>
      </c>
      <c r="D408" s="719">
        <f t="shared" si="618"/>
        <v>0</v>
      </c>
      <c r="E408" s="719">
        <f t="shared" si="618"/>
        <v>0</v>
      </c>
      <c r="F408" s="719">
        <f t="shared" si="577"/>
        <v>0</v>
      </c>
      <c r="G408" s="719">
        <f t="shared" si="612"/>
        <v>0</v>
      </c>
      <c r="H408" s="719">
        <f t="shared" ref="H408:Z408" si="647">$D408*H623</f>
        <v>0</v>
      </c>
      <c r="I408" s="719">
        <f t="shared" si="647"/>
        <v>0</v>
      </c>
      <c r="J408" s="719">
        <f t="shared" si="647"/>
        <v>0</v>
      </c>
      <c r="K408" s="719">
        <f t="shared" si="647"/>
        <v>0</v>
      </c>
      <c r="L408" s="719">
        <f t="shared" si="647"/>
        <v>0</v>
      </c>
      <c r="M408" s="719">
        <f t="shared" si="647"/>
        <v>0</v>
      </c>
      <c r="N408" s="719">
        <f t="shared" si="647"/>
        <v>0</v>
      </c>
      <c r="O408" s="719">
        <f t="shared" si="647"/>
        <v>0</v>
      </c>
      <c r="P408" s="719">
        <f t="shared" si="647"/>
        <v>0</v>
      </c>
      <c r="Q408" s="719">
        <f t="shared" si="647"/>
        <v>0</v>
      </c>
      <c r="R408" s="719">
        <f t="shared" si="647"/>
        <v>0</v>
      </c>
      <c r="S408" s="719">
        <f t="shared" si="647"/>
        <v>0</v>
      </c>
      <c r="T408" s="719">
        <f t="shared" si="647"/>
        <v>0</v>
      </c>
      <c r="U408" s="719">
        <f t="shared" si="647"/>
        <v>0</v>
      </c>
      <c r="V408" s="719">
        <f t="shared" si="647"/>
        <v>0</v>
      </c>
      <c r="W408" s="719">
        <f t="shared" si="647"/>
        <v>0</v>
      </c>
      <c r="X408" s="719">
        <f t="shared" si="647"/>
        <v>0</v>
      </c>
      <c r="Y408" s="719">
        <f t="shared" si="647"/>
        <v>0</v>
      </c>
      <c r="Z408" s="719">
        <f t="shared" si="647"/>
        <v>0</v>
      </c>
      <c r="AA408" s="719">
        <f t="shared" si="579"/>
        <v>0</v>
      </c>
      <c r="AB408" s="719">
        <f t="shared" si="614"/>
        <v>0</v>
      </c>
      <c r="AC408" s="719">
        <f t="shared" ref="AC408:AU408" si="648">$E408*AC623</f>
        <v>0</v>
      </c>
      <c r="AD408" s="719">
        <f t="shared" si="648"/>
        <v>0</v>
      </c>
      <c r="AE408" s="719">
        <f t="shared" si="648"/>
        <v>0</v>
      </c>
      <c r="AF408" s="719">
        <f t="shared" si="648"/>
        <v>0</v>
      </c>
      <c r="AG408" s="719">
        <f t="shared" si="648"/>
        <v>0</v>
      </c>
      <c r="AH408" s="719">
        <f t="shared" si="648"/>
        <v>0</v>
      </c>
      <c r="AI408" s="719">
        <f t="shared" si="648"/>
        <v>0</v>
      </c>
      <c r="AJ408" s="719">
        <f t="shared" si="648"/>
        <v>0</v>
      </c>
      <c r="AK408" s="719">
        <f t="shared" si="648"/>
        <v>0</v>
      </c>
      <c r="AL408" s="719">
        <f t="shared" si="648"/>
        <v>0</v>
      </c>
      <c r="AM408" s="719">
        <f t="shared" si="648"/>
        <v>0</v>
      </c>
      <c r="AN408" s="719">
        <f t="shared" si="648"/>
        <v>0</v>
      </c>
      <c r="AO408" s="719">
        <f t="shared" si="648"/>
        <v>0</v>
      </c>
      <c r="AP408" s="719">
        <f t="shared" si="648"/>
        <v>0</v>
      </c>
      <c r="AQ408" s="719">
        <f t="shared" si="648"/>
        <v>0</v>
      </c>
      <c r="AR408" s="719">
        <f t="shared" si="648"/>
        <v>0</v>
      </c>
      <c r="AS408" s="719">
        <f t="shared" si="648"/>
        <v>0</v>
      </c>
      <c r="AT408" s="719">
        <f t="shared" si="648"/>
        <v>0</v>
      </c>
      <c r="AU408" s="719">
        <f t="shared" si="648"/>
        <v>0</v>
      </c>
      <c r="AV408" s="719">
        <f t="shared" si="581"/>
        <v>0</v>
      </c>
      <c r="AW408" s="719"/>
      <c r="AX408" s="719"/>
      <c r="AY408" s="719"/>
      <c r="AZ408" s="719"/>
      <c r="BA408" s="719"/>
      <c r="BB408" s="719"/>
      <c r="BC408" s="719"/>
      <c r="BD408" s="719"/>
      <c r="BE408" s="719"/>
      <c r="BF408" s="719"/>
      <c r="BG408" s="719"/>
      <c r="BH408" s="719"/>
      <c r="BI408" s="719"/>
      <c r="BJ408" s="719"/>
      <c r="BK408" s="719"/>
      <c r="BL408" s="719"/>
      <c r="BM408" s="719"/>
      <c r="BN408" s="719"/>
      <c r="BO408" s="719"/>
      <c r="BP408" s="719"/>
      <c r="BQ408" s="719"/>
    </row>
    <row r="409" spans="1:69" s="399" customFormat="1" ht="25.5">
      <c r="A409" s="1371" t="s">
        <v>1277</v>
      </c>
      <c r="B409" s="423" t="s">
        <v>1067</v>
      </c>
      <c r="C409" s="1348">
        <f>'I4 BO ASSETS'!M52</f>
        <v>0</v>
      </c>
      <c r="D409" s="719">
        <f t="shared" si="618"/>
        <v>0</v>
      </c>
      <c r="E409" s="719">
        <f t="shared" si="618"/>
        <v>0</v>
      </c>
      <c r="F409" s="719">
        <f t="shared" si="577"/>
        <v>0</v>
      </c>
      <c r="G409" s="719">
        <f t="shared" si="612"/>
        <v>0</v>
      </c>
      <c r="H409" s="719">
        <f t="shared" ref="H409:Z409" si="649">$D409*H624</f>
        <v>0</v>
      </c>
      <c r="I409" s="719">
        <f t="shared" si="649"/>
        <v>0</v>
      </c>
      <c r="J409" s="719">
        <f t="shared" si="649"/>
        <v>0</v>
      </c>
      <c r="K409" s="719">
        <f t="shared" si="649"/>
        <v>0</v>
      </c>
      <c r="L409" s="719">
        <f t="shared" si="649"/>
        <v>0</v>
      </c>
      <c r="M409" s="719">
        <f t="shared" si="649"/>
        <v>0</v>
      </c>
      <c r="N409" s="719">
        <f t="shared" si="649"/>
        <v>0</v>
      </c>
      <c r="O409" s="719">
        <f t="shared" si="649"/>
        <v>0</v>
      </c>
      <c r="P409" s="719">
        <f t="shared" si="649"/>
        <v>0</v>
      </c>
      <c r="Q409" s="719">
        <f t="shared" si="649"/>
        <v>0</v>
      </c>
      <c r="R409" s="719">
        <f t="shared" si="649"/>
        <v>0</v>
      </c>
      <c r="S409" s="719">
        <f t="shared" si="649"/>
        <v>0</v>
      </c>
      <c r="T409" s="719">
        <f t="shared" si="649"/>
        <v>0</v>
      </c>
      <c r="U409" s="719">
        <f t="shared" si="649"/>
        <v>0</v>
      </c>
      <c r="V409" s="719">
        <f t="shared" si="649"/>
        <v>0</v>
      </c>
      <c r="W409" s="719">
        <f t="shared" si="649"/>
        <v>0</v>
      </c>
      <c r="X409" s="719">
        <f t="shared" si="649"/>
        <v>0</v>
      </c>
      <c r="Y409" s="719">
        <f t="shared" si="649"/>
        <v>0</v>
      </c>
      <c r="Z409" s="719">
        <f t="shared" si="649"/>
        <v>0</v>
      </c>
      <c r="AA409" s="719">
        <f t="shared" si="579"/>
        <v>0</v>
      </c>
      <c r="AB409" s="719">
        <f t="shared" si="614"/>
        <v>0</v>
      </c>
      <c r="AC409" s="719">
        <f t="shared" ref="AC409:AU409" si="650">$E409*AC624</f>
        <v>0</v>
      </c>
      <c r="AD409" s="719">
        <f t="shared" si="650"/>
        <v>0</v>
      </c>
      <c r="AE409" s="719">
        <f t="shared" si="650"/>
        <v>0</v>
      </c>
      <c r="AF409" s="719">
        <f t="shared" si="650"/>
        <v>0</v>
      </c>
      <c r="AG409" s="719">
        <f t="shared" si="650"/>
        <v>0</v>
      </c>
      <c r="AH409" s="719">
        <f t="shared" si="650"/>
        <v>0</v>
      </c>
      <c r="AI409" s="719">
        <f t="shared" si="650"/>
        <v>0</v>
      </c>
      <c r="AJ409" s="719">
        <f t="shared" si="650"/>
        <v>0</v>
      </c>
      <c r="AK409" s="719">
        <f t="shared" si="650"/>
        <v>0</v>
      </c>
      <c r="AL409" s="719">
        <f t="shared" si="650"/>
        <v>0</v>
      </c>
      <c r="AM409" s="719">
        <f t="shared" si="650"/>
        <v>0</v>
      </c>
      <c r="AN409" s="719">
        <f t="shared" si="650"/>
        <v>0</v>
      </c>
      <c r="AO409" s="719">
        <f t="shared" si="650"/>
        <v>0</v>
      </c>
      <c r="AP409" s="719">
        <f t="shared" si="650"/>
        <v>0</v>
      </c>
      <c r="AQ409" s="719">
        <f t="shared" si="650"/>
        <v>0</v>
      </c>
      <c r="AR409" s="719">
        <f t="shared" si="650"/>
        <v>0</v>
      </c>
      <c r="AS409" s="719">
        <f t="shared" si="650"/>
        <v>0</v>
      </c>
      <c r="AT409" s="719">
        <f t="shared" si="650"/>
        <v>0</v>
      </c>
      <c r="AU409" s="719">
        <f t="shared" si="650"/>
        <v>0</v>
      </c>
      <c r="AV409" s="719">
        <f t="shared" si="581"/>
        <v>0</v>
      </c>
      <c r="AW409" s="719"/>
      <c r="AX409" s="719"/>
      <c r="AY409" s="719"/>
      <c r="AZ409" s="719"/>
      <c r="BA409" s="719"/>
      <c r="BB409" s="719"/>
      <c r="BC409" s="719"/>
      <c r="BD409" s="719"/>
      <c r="BE409" s="719"/>
      <c r="BF409" s="719"/>
      <c r="BG409" s="719"/>
      <c r="BH409" s="719"/>
      <c r="BI409" s="719"/>
      <c r="BJ409" s="719"/>
      <c r="BK409" s="719"/>
      <c r="BL409" s="719"/>
      <c r="BM409" s="719"/>
      <c r="BN409" s="719"/>
      <c r="BO409" s="719"/>
      <c r="BP409" s="719"/>
      <c r="BQ409" s="719"/>
    </row>
    <row r="410" spans="1:69" s="399" customFormat="1" ht="25.5">
      <c r="A410" s="1371" t="s">
        <v>1278</v>
      </c>
      <c r="B410" s="423" t="s">
        <v>1068</v>
      </c>
      <c r="C410" s="1348">
        <f>'I4 BO ASSETS'!M53</f>
        <v>0</v>
      </c>
      <c r="D410" s="719">
        <f t="shared" si="618"/>
        <v>0</v>
      </c>
      <c r="E410" s="719">
        <f t="shared" si="618"/>
        <v>0</v>
      </c>
      <c r="F410" s="719">
        <f t="shared" si="577"/>
        <v>0</v>
      </c>
      <c r="G410" s="719">
        <f t="shared" si="612"/>
        <v>0</v>
      </c>
      <c r="H410" s="719">
        <f t="shared" ref="H410:Z410" si="651">$D410*H625</f>
        <v>0</v>
      </c>
      <c r="I410" s="719">
        <f t="shared" si="651"/>
        <v>0</v>
      </c>
      <c r="J410" s="719">
        <f t="shared" si="651"/>
        <v>0</v>
      </c>
      <c r="K410" s="719">
        <f t="shared" si="651"/>
        <v>0</v>
      </c>
      <c r="L410" s="719">
        <f t="shared" si="651"/>
        <v>0</v>
      </c>
      <c r="M410" s="719">
        <f t="shared" si="651"/>
        <v>0</v>
      </c>
      <c r="N410" s="719">
        <f t="shared" si="651"/>
        <v>0</v>
      </c>
      <c r="O410" s="719">
        <f t="shared" si="651"/>
        <v>0</v>
      </c>
      <c r="P410" s="719">
        <f t="shared" si="651"/>
        <v>0</v>
      </c>
      <c r="Q410" s="719">
        <f t="shared" si="651"/>
        <v>0</v>
      </c>
      <c r="R410" s="719">
        <f t="shared" si="651"/>
        <v>0</v>
      </c>
      <c r="S410" s="719">
        <f t="shared" si="651"/>
        <v>0</v>
      </c>
      <c r="T410" s="719">
        <f t="shared" si="651"/>
        <v>0</v>
      </c>
      <c r="U410" s="719">
        <f t="shared" si="651"/>
        <v>0</v>
      </c>
      <c r="V410" s="719">
        <f t="shared" si="651"/>
        <v>0</v>
      </c>
      <c r="W410" s="719">
        <f t="shared" si="651"/>
        <v>0</v>
      </c>
      <c r="X410" s="719">
        <f t="shared" si="651"/>
        <v>0</v>
      </c>
      <c r="Y410" s="719">
        <f t="shared" si="651"/>
        <v>0</v>
      </c>
      <c r="Z410" s="719">
        <f t="shared" si="651"/>
        <v>0</v>
      </c>
      <c r="AA410" s="719">
        <f t="shared" si="579"/>
        <v>0</v>
      </c>
      <c r="AB410" s="719">
        <f t="shared" si="614"/>
        <v>0</v>
      </c>
      <c r="AC410" s="719">
        <f t="shared" ref="AC410:AU410" si="652">$E410*AC625</f>
        <v>0</v>
      </c>
      <c r="AD410" s="719">
        <f t="shared" si="652"/>
        <v>0</v>
      </c>
      <c r="AE410" s="719">
        <f t="shared" si="652"/>
        <v>0</v>
      </c>
      <c r="AF410" s="719">
        <f t="shared" si="652"/>
        <v>0</v>
      </c>
      <c r="AG410" s="719">
        <f t="shared" si="652"/>
        <v>0</v>
      </c>
      <c r="AH410" s="719">
        <f t="shared" si="652"/>
        <v>0</v>
      </c>
      <c r="AI410" s="719">
        <f t="shared" si="652"/>
        <v>0</v>
      </c>
      <c r="AJ410" s="719">
        <f t="shared" si="652"/>
        <v>0</v>
      </c>
      <c r="AK410" s="719">
        <f t="shared" si="652"/>
        <v>0</v>
      </c>
      <c r="AL410" s="719">
        <f t="shared" si="652"/>
        <v>0</v>
      </c>
      <c r="AM410" s="719">
        <f t="shared" si="652"/>
        <v>0</v>
      </c>
      <c r="AN410" s="719">
        <f t="shared" si="652"/>
        <v>0</v>
      </c>
      <c r="AO410" s="719">
        <f t="shared" si="652"/>
        <v>0</v>
      </c>
      <c r="AP410" s="719">
        <f t="shared" si="652"/>
        <v>0</v>
      </c>
      <c r="AQ410" s="719">
        <f t="shared" si="652"/>
        <v>0</v>
      </c>
      <c r="AR410" s="719">
        <f t="shared" si="652"/>
        <v>0</v>
      </c>
      <c r="AS410" s="719">
        <f t="shared" si="652"/>
        <v>0</v>
      </c>
      <c r="AT410" s="719">
        <f t="shared" si="652"/>
        <v>0</v>
      </c>
      <c r="AU410" s="719">
        <f t="shared" si="652"/>
        <v>0</v>
      </c>
      <c r="AV410" s="719">
        <f t="shared" si="581"/>
        <v>0</v>
      </c>
      <c r="AW410" s="719"/>
      <c r="AX410" s="719"/>
      <c r="AY410" s="719"/>
      <c r="AZ410" s="719"/>
      <c r="BA410" s="719"/>
      <c r="BB410" s="719"/>
      <c r="BC410" s="719"/>
      <c r="BD410" s="719"/>
      <c r="BE410" s="719"/>
      <c r="BF410" s="719"/>
      <c r="BG410" s="719"/>
      <c r="BH410" s="719"/>
      <c r="BI410" s="719"/>
      <c r="BJ410" s="719"/>
      <c r="BK410" s="719"/>
      <c r="BL410" s="719"/>
      <c r="BM410" s="719"/>
      <c r="BN410" s="719"/>
      <c r="BO410" s="719"/>
      <c r="BP410" s="719"/>
      <c r="BQ410" s="719"/>
    </row>
    <row r="411" spans="1:69" s="399" customFormat="1" ht="12.75">
      <c r="A411" s="1371">
        <v>1850</v>
      </c>
      <c r="B411" s="423" t="s">
        <v>41</v>
      </c>
      <c r="C411" s="1348">
        <f>'I4 BO ASSETS'!M54</f>
        <v>0</v>
      </c>
      <c r="D411" s="719">
        <f t="shared" si="618"/>
        <v>0</v>
      </c>
      <c r="E411" s="719">
        <f t="shared" si="618"/>
        <v>0</v>
      </c>
      <c r="F411" s="719">
        <f t="shared" si="577"/>
        <v>0</v>
      </c>
      <c r="G411" s="719">
        <f t="shared" si="612"/>
        <v>0</v>
      </c>
      <c r="H411" s="719">
        <f t="shared" ref="H411:Z411" si="653">$D411*H626</f>
        <v>0</v>
      </c>
      <c r="I411" s="719">
        <f t="shared" si="653"/>
        <v>0</v>
      </c>
      <c r="J411" s="719">
        <f t="shared" si="653"/>
        <v>0</v>
      </c>
      <c r="K411" s="719">
        <f t="shared" si="653"/>
        <v>0</v>
      </c>
      <c r="L411" s="719">
        <f t="shared" si="653"/>
        <v>0</v>
      </c>
      <c r="M411" s="719">
        <f t="shared" si="653"/>
        <v>0</v>
      </c>
      <c r="N411" s="719">
        <f t="shared" si="653"/>
        <v>0</v>
      </c>
      <c r="O411" s="719">
        <f t="shared" si="653"/>
        <v>0</v>
      </c>
      <c r="P411" s="719">
        <f t="shared" si="653"/>
        <v>0</v>
      </c>
      <c r="Q411" s="719">
        <f t="shared" si="653"/>
        <v>0</v>
      </c>
      <c r="R411" s="719">
        <f t="shared" si="653"/>
        <v>0</v>
      </c>
      <c r="S411" s="719">
        <f t="shared" si="653"/>
        <v>0</v>
      </c>
      <c r="T411" s="719">
        <f t="shared" si="653"/>
        <v>0</v>
      </c>
      <c r="U411" s="719">
        <f t="shared" si="653"/>
        <v>0</v>
      </c>
      <c r="V411" s="719">
        <f t="shared" si="653"/>
        <v>0</v>
      </c>
      <c r="W411" s="719">
        <f t="shared" si="653"/>
        <v>0</v>
      </c>
      <c r="X411" s="719">
        <f t="shared" si="653"/>
        <v>0</v>
      </c>
      <c r="Y411" s="719">
        <f t="shared" si="653"/>
        <v>0</v>
      </c>
      <c r="Z411" s="719">
        <f t="shared" si="653"/>
        <v>0</v>
      </c>
      <c r="AA411" s="719">
        <f t="shared" si="579"/>
        <v>0</v>
      </c>
      <c r="AB411" s="719">
        <f t="shared" si="614"/>
        <v>0</v>
      </c>
      <c r="AC411" s="719">
        <f t="shared" ref="AC411:AU411" si="654">$E411*AC626</f>
        <v>0</v>
      </c>
      <c r="AD411" s="719">
        <f t="shared" si="654"/>
        <v>0</v>
      </c>
      <c r="AE411" s="719">
        <f t="shared" si="654"/>
        <v>0</v>
      </c>
      <c r="AF411" s="719">
        <f t="shared" si="654"/>
        <v>0</v>
      </c>
      <c r="AG411" s="719">
        <f t="shared" si="654"/>
        <v>0</v>
      </c>
      <c r="AH411" s="719">
        <f t="shared" si="654"/>
        <v>0</v>
      </c>
      <c r="AI411" s="719">
        <f t="shared" si="654"/>
        <v>0</v>
      </c>
      <c r="AJ411" s="719">
        <f t="shared" si="654"/>
        <v>0</v>
      </c>
      <c r="AK411" s="719">
        <f t="shared" si="654"/>
        <v>0</v>
      </c>
      <c r="AL411" s="719">
        <f t="shared" si="654"/>
        <v>0</v>
      </c>
      <c r="AM411" s="719">
        <f t="shared" si="654"/>
        <v>0</v>
      </c>
      <c r="AN411" s="719">
        <f t="shared" si="654"/>
        <v>0</v>
      </c>
      <c r="AO411" s="719">
        <f t="shared" si="654"/>
        <v>0</v>
      </c>
      <c r="AP411" s="719">
        <f t="shared" si="654"/>
        <v>0</v>
      </c>
      <c r="AQ411" s="719">
        <f t="shared" si="654"/>
        <v>0</v>
      </c>
      <c r="AR411" s="719">
        <f t="shared" si="654"/>
        <v>0</v>
      </c>
      <c r="AS411" s="719">
        <f t="shared" si="654"/>
        <v>0</v>
      </c>
      <c r="AT411" s="719">
        <f t="shared" si="654"/>
        <v>0</v>
      </c>
      <c r="AU411" s="719">
        <f t="shared" si="654"/>
        <v>0</v>
      </c>
      <c r="AV411" s="719">
        <f t="shared" si="581"/>
        <v>0</v>
      </c>
      <c r="AW411" s="719"/>
      <c r="AX411" s="719"/>
      <c r="AY411" s="719"/>
      <c r="AZ411" s="719"/>
      <c r="BA411" s="719"/>
      <c r="BB411" s="719"/>
      <c r="BC411" s="719"/>
      <c r="BD411" s="719"/>
      <c r="BE411" s="719"/>
      <c r="BF411" s="719"/>
      <c r="BG411" s="719"/>
      <c r="BH411" s="719"/>
      <c r="BI411" s="719"/>
      <c r="BJ411" s="719"/>
      <c r="BK411" s="719"/>
      <c r="BL411" s="719"/>
      <c r="BM411" s="719"/>
      <c r="BN411" s="719"/>
      <c r="BO411" s="719"/>
      <c r="BP411" s="719"/>
      <c r="BQ411" s="719"/>
    </row>
    <row r="412" spans="1:69" s="399" customFormat="1" ht="12.75">
      <c r="A412" s="1371">
        <v>1855</v>
      </c>
      <c r="B412" s="423" t="s">
        <v>43</v>
      </c>
      <c r="C412" s="1348">
        <f>'I4 BO ASSETS'!M55</f>
        <v>0</v>
      </c>
      <c r="D412" s="719">
        <f t="shared" si="618"/>
        <v>0</v>
      </c>
      <c r="E412" s="719">
        <f t="shared" si="618"/>
        <v>0</v>
      </c>
      <c r="F412" s="719">
        <f t="shared" si="577"/>
        <v>0</v>
      </c>
      <c r="G412" s="719">
        <f t="shared" ref="G412:V412" si="655">$D412*G627</f>
        <v>0</v>
      </c>
      <c r="H412" s="719">
        <f t="shared" si="655"/>
        <v>0</v>
      </c>
      <c r="I412" s="719">
        <f t="shared" si="655"/>
        <v>0</v>
      </c>
      <c r="J412" s="719">
        <f t="shared" si="655"/>
        <v>0</v>
      </c>
      <c r="K412" s="719">
        <f t="shared" si="655"/>
        <v>0</v>
      </c>
      <c r="L412" s="719">
        <f t="shared" si="655"/>
        <v>0</v>
      </c>
      <c r="M412" s="719">
        <f t="shared" si="655"/>
        <v>0</v>
      </c>
      <c r="N412" s="719">
        <f t="shared" si="655"/>
        <v>0</v>
      </c>
      <c r="O412" s="719">
        <f t="shared" si="655"/>
        <v>0</v>
      </c>
      <c r="P412" s="719">
        <f t="shared" si="655"/>
        <v>0</v>
      </c>
      <c r="Q412" s="719">
        <f t="shared" si="655"/>
        <v>0</v>
      </c>
      <c r="R412" s="719">
        <f t="shared" si="655"/>
        <v>0</v>
      </c>
      <c r="S412" s="719">
        <f t="shared" si="655"/>
        <v>0</v>
      </c>
      <c r="T412" s="719">
        <f t="shared" si="655"/>
        <v>0</v>
      </c>
      <c r="U412" s="719">
        <f t="shared" si="655"/>
        <v>0</v>
      </c>
      <c r="V412" s="719">
        <f t="shared" si="655"/>
        <v>0</v>
      </c>
      <c r="W412" s="719">
        <f>$D412*W627</f>
        <v>0</v>
      </c>
      <c r="X412" s="719">
        <f>$D412*X627</f>
        <v>0</v>
      </c>
      <c r="Y412" s="719">
        <f>$D412*Y627</f>
        <v>0</v>
      </c>
      <c r="Z412" s="719">
        <f>$D412*Z627</f>
        <v>0</v>
      </c>
      <c r="AA412" s="719">
        <f t="shared" si="579"/>
        <v>0</v>
      </c>
      <c r="AB412" s="719">
        <f t="shared" ref="AB412:AQ412" si="656">$E412*AB627</f>
        <v>0</v>
      </c>
      <c r="AC412" s="719">
        <f t="shared" si="656"/>
        <v>0</v>
      </c>
      <c r="AD412" s="719">
        <f t="shared" si="656"/>
        <v>0</v>
      </c>
      <c r="AE412" s="719">
        <f t="shared" si="656"/>
        <v>0</v>
      </c>
      <c r="AF412" s="719">
        <f t="shared" si="656"/>
        <v>0</v>
      </c>
      <c r="AG412" s="719">
        <f t="shared" si="656"/>
        <v>0</v>
      </c>
      <c r="AH412" s="719">
        <f t="shared" si="656"/>
        <v>0</v>
      </c>
      <c r="AI412" s="719">
        <f t="shared" si="656"/>
        <v>0</v>
      </c>
      <c r="AJ412" s="719">
        <f t="shared" si="656"/>
        <v>0</v>
      </c>
      <c r="AK412" s="719">
        <f t="shared" si="656"/>
        <v>0</v>
      </c>
      <c r="AL412" s="719">
        <f t="shared" si="656"/>
        <v>0</v>
      </c>
      <c r="AM412" s="719">
        <f t="shared" si="656"/>
        <v>0</v>
      </c>
      <c r="AN412" s="719">
        <f t="shared" si="656"/>
        <v>0</v>
      </c>
      <c r="AO412" s="719">
        <f t="shared" si="656"/>
        <v>0</v>
      </c>
      <c r="AP412" s="719">
        <f t="shared" si="656"/>
        <v>0</v>
      </c>
      <c r="AQ412" s="719">
        <f t="shared" si="656"/>
        <v>0</v>
      </c>
      <c r="AR412" s="719">
        <f>$E412*AR627</f>
        <v>0</v>
      </c>
      <c r="AS412" s="719">
        <f>$E412*AS627</f>
        <v>0</v>
      </c>
      <c r="AT412" s="719">
        <f>$E412*AT627</f>
        <v>0</v>
      </c>
      <c r="AU412" s="719">
        <f>$E412*AU627</f>
        <v>0</v>
      </c>
      <c r="AV412" s="719">
        <f t="shared" si="581"/>
        <v>0</v>
      </c>
      <c r="AW412" s="719"/>
      <c r="AX412" s="719"/>
      <c r="AY412" s="719"/>
      <c r="AZ412" s="719"/>
      <c r="BA412" s="719"/>
      <c r="BB412" s="719"/>
      <c r="BC412" s="719"/>
      <c r="BD412" s="719"/>
      <c r="BE412" s="719"/>
      <c r="BF412" s="719"/>
      <c r="BG412" s="719"/>
      <c r="BH412" s="719"/>
      <c r="BI412" s="719"/>
      <c r="BJ412" s="719"/>
      <c r="BK412" s="719"/>
      <c r="BL412" s="719"/>
      <c r="BM412" s="719"/>
      <c r="BN412" s="719"/>
      <c r="BO412" s="719"/>
      <c r="BP412" s="719"/>
      <c r="BQ412" s="719"/>
    </row>
    <row r="413" spans="1:69" s="1373" customFormat="1" ht="12.75">
      <c r="A413" s="1372">
        <v>1860</v>
      </c>
      <c r="B413" s="762" t="s">
        <v>44</v>
      </c>
      <c r="C413" s="1348">
        <f>'I4 BO ASSETS'!M56</f>
        <v>0</v>
      </c>
      <c r="D413" s="719">
        <f t="shared" si="618"/>
        <v>0</v>
      </c>
      <c r="E413" s="719">
        <f t="shared" si="618"/>
        <v>0</v>
      </c>
      <c r="F413" s="719">
        <f t="shared" si="577"/>
        <v>0</v>
      </c>
      <c r="G413" s="719">
        <f t="shared" ref="G413:Z413" si="657">$D413*G628</f>
        <v>0</v>
      </c>
      <c r="H413" s="719">
        <f t="shared" si="657"/>
        <v>0</v>
      </c>
      <c r="I413" s="719">
        <f t="shared" si="657"/>
        <v>0</v>
      </c>
      <c r="J413" s="719">
        <f t="shared" si="657"/>
        <v>0</v>
      </c>
      <c r="K413" s="719">
        <f t="shared" si="657"/>
        <v>0</v>
      </c>
      <c r="L413" s="719">
        <f t="shared" si="657"/>
        <v>0</v>
      </c>
      <c r="M413" s="719">
        <f t="shared" si="657"/>
        <v>0</v>
      </c>
      <c r="N413" s="719">
        <f t="shared" si="657"/>
        <v>0</v>
      </c>
      <c r="O413" s="719">
        <f t="shared" si="657"/>
        <v>0</v>
      </c>
      <c r="P413" s="719">
        <f t="shared" si="657"/>
        <v>0</v>
      </c>
      <c r="Q413" s="719">
        <f t="shared" si="657"/>
        <v>0</v>
      </c>
      <c r="R413" s="719">
        <f t="shared" si="657"/>
        <v>0</v>
      </c>
      <c r="S413" s="719">
        <f t="shared" si="657"/>
        <v>0</v>
      </c>
      <c r="T413" s="719">
        <f t="shared" si="657"/>
        <v>0</v>
      </c>
      <c r="U413" s="719">
        <f t="shared" si="657"/>
        <v>0</v>
      </c>
      <c r="V413" s="719">
        <f t="shared" si="657"/>
        <v>0</v>
      </c>
      <c r="W413" s="719">
        <f t="shared" si="657"/>
        <v>0</v>
      </c>
      <c r="X413" s="719">
        <f t="shared" si="657"/>
        <v>0</v>
      </c>
      <c r="Y413" s="719">
        <f t="shared" si="657"/>
        <v>0</v>
      </c>
      <c r="Z413" s="719">
        <f t="shared" si="657"/>
        <v>0</v>
      </c>
      <c r="AA413" s="1187">
        <f t="shared" si="579"/>
        <v>0</v>
      </c>
      <c r="AB413" s="719">
        <f t="shared" ref="AB413:AU413" si="658">$E413*AB628</f>
        <v>0</v>
      </c>
      <c r="AC413" s="719">
        <f t="shared" si="658"/>
        <v>0</v>
      </c>
      <c r="AD413" s="719">
        <f t="shared" si="658"/>
        <v>0</v>
      </c>
      <c r="AE413" s="719">
        <f t="shared" si="658"/>
        <v>0</v>
      </c>
      <c r="AF413" s="719">
        <f t="shared" si="658"/>
        <v>0</v>
      </c>
      <c r="AG413" s="719">
        <f t="shared" si="658"/>
        <v>0</v>
      </c>
      <c r="AH413" s="719">
        <f t="shared" si="658"/>
        <v>0</v>
      </c>
      <c r="AI413" s="719">
        <f t="shared" si="658"/>
        <v>0</v>
      </c>
      <c r="AJ413" s="719">
        <f t="shared" si="658"/>
        <v>0</v>
      </c>
      <c r="AK413" s="719">
        <f t="shared" si="658"/>
        <v>0</v>
      </c>
      <c r="AL413" s="719">
        <f t="shared" si="658"/>
        <v>0</v>
      </c>
      <c r="AM413" s="719">
        <f t="shared" si="658"/>
        <v>0</v>
      </c>
      <c r="AN413" s="719">
        <f t="shared" si="658"/>
        <v>0</v>
      </c>
      <c r="AO413" s="719">
        <f t="shared" si="658"/>
        <v>0</v>
      </c>
      <c r="AP413" s="719">
        <f t="shared" si="658"/>
        <v>0</v>
      </c>
      <c r="AQ413" s="719">
        <f t="shared" si="658"/>
        <v>0</v>
      </c>
      <c r="AR413" s="719">
        <f t="shared" si="658"/>
        <v>0</v>
      </c>
      <c r="AS413" s="719">
        <f t="shared" si="658"/>
        <v>0</v>
      </c>
      <c r="AT413" s="719">
        <f t="shared" si="658"/>
        <v>0</v>
      </c>
      <c r="AU413" s="719">
        <f t="shared" si="658"/>
        <v>0</v>
      </c>
      <c r="AV413" s="719">
        <f t="shared" si="581"/>
        <v>0</v>
      </c>
      <c r="AW413" s="719"/>
      <c r="AX413" s="719"/>
      <c r="AY413" s="719"/>
      <c r="AZ413" s="719"/>
      <c r="BA413" s="719"/>
      <c r="BB413" s="719"/>
      <c r="BC413" s="719"/>
      <c r="BD413" s="719"/>
      <c r="BE413" s="719"/>
      <c r="BF413" s="719"/>
      <c r="BG413" s="719"/>
      <c r="BH413" s="719"/>
      <c r="BI413" s="719"/>
      <c r="BJ413" s="719"/>
      <c r="BK413" s="719"/>
      <c r="BL413" s="719"/>
      <c r="BM413" s="719"/>
      <c r="BN413" s="719"/>
      <c r="BO413" s="719"/>
      <c r="BP413" s="719"/>
      <c r="BQ413" s="719"/>
    </row>
    <row r="414" spans="1:69" s="1390" customFormat="1" ht="12.75">
      <c r="A414" s="1385"/>
      <c r="B414" s="1386" t="s">
        <v>1359</v>
      </c>
      <c r="C414" s="1387">
        <f>SUM(C374:C413)</f>
        <v>0</v>
      </c>
      <c r="D414" s="1388">
        <f>SUM(D374:D413)</f>
        <v>0</v>
      </c>
      <c r="E414" s="1388">
        <f>SUM(E374:E413)</f>
        <v>0</v>
      </c>
      <c r="F414" s="1389">
        <f>D414+E414</f>
        <v>0</v>
      </c>
      <c r="G414" s="1388">
        <f t="shared" ref="G414:AB414" si="659">SUM(G374:G413)</f>
        <v>0</v>
      </c>
      <c r="H414" s="1388">
        <f t="shared" si="659"/>
        <v>0</v>
      </c>
      <c r="I414" s="1388">
        <f t="shared" si="659"/>
        <v>0</v>
      </c>
      <c r="J414" s="1388">
        <f t="shared" si="659"/>
        <v>0</v>
      </c>
      <c r="K414" s="1388">
        <f t="shared" si="659"/>
        <v>0</v>
      </c>
      <c r="L414" s="1388">
        <f t="shared" si="659"/>
        <v>0</v>
      </c>
      <c r="M414" s="1388">
        <f t="shared" si="659"/>
        <v>0</v>
      </c>
      <c r="N414" s="1388">
        <f t="shared" si="659"/>
        <v>0</v>
      </c>
      <c r="O414" s="1388">
        <f t="shared" si="659"/>
        <v>0</v>
      </c>
      <c r="P414" s="1388">
        <f t="shared" si="659"/>
        <v>0</v>
      </c>
      <c r="Q414" s="1388">
        <f t="shared" si="659"/>
        <v>0</v>
      </c>
      <c r="R414" s="1388">
        <f t="shared" si="659"/>
        <v>0</v>
      </c>
      <c r="S414" s="1388">
        <f t="shared" si="659"/>
        <v>0</v>
      </c>
      <c r="T414" s="1388">
        <f t="shared" si="659"/>
        <v>0</v>
      </c>
      <c r="U414" s="1388">
        <f t="shared" si="659"/>
        <v>0</v>
      </c>
      <c r="V414" s="1388">
        <f t="shared" si="659"/>
        <v>0</v>
      </c>
      <c r="W414" s="1388">
        <f t="shared" si="659"/>
        <v>0</v>
      </c>
      <c r="X414" s="1388">
        <f t="shared" si="659"/>
        <v>0</v>
      </c>
      <c r="Y414" s="1388">
        <f t="shared" si="659"/>
        <v>0</v>
      </c>
      <c r="Z414" s="1388">
        <f t="shared" si="659"/>
        <v>0</v>
      </c>
      <c r="AA414" s="1389">
        <f>SUM(G414:Z414)</f>
        <v>0</v>
      </c>
      <c r="AB414" s="1388">
        <f t="shared" si="659"/>
        <v>0</v>
      </c>
      <c r="AC414" s="1388">
        <f t="shared" ref="AC414:AX414" si="660">SUM(AC374:AC413)</f>
        <v>0</v>
      </c>
      <c r="AD414" s="1388">
        <f t="shared" si="660"/>
        <v>0</v>
      </c>
      <c r="AE414" s="1388">
        <f t="shared" si="660"/>
        <v>0</v>
      </c>
      <c r="AF414" s="1388">
        <f t="shared" si="660"/>
        <v>0</v>
      </c>
      <c r="AG414" s="1388">
        <f t="shared" si="660"/>
        <v>0</v>
      </c>
      <c r="AH414" s="1388">
        <f t="shared" si="660"/>
        <v>0</v>
      </c>
      <c r="AI414" s="1388">
        <f t="shared" si="660"/>
        <v>0</v>
      </c>
      <c r="AJ414" s="1388">
        <f t="shared" si="660"/>
        <v>0</v>
      </c>
      <c r="AK414" s="1388">
        <f t="shared" si="660"/>
        <v>0</v>
      </c>
      <c r="AL414" s="1388">
        <f t="shared" si="660"/>
        <v>0</v>
      </c>
      <c r="AM414" s="1388">
        <f t="shared" si="660"/>
        <v>0</v>
      </c>
      <c r="AN414" s="1388">
        <f t="shared" si="660"/>
        <v>0</v>
      </c>
      <c r="AO414" s="1388">
        <f t="shared" si="660"/>
        <v>0</v>
      </c>
      <c r="AP414" s="1388">
        <f t="shared" si="660"/>
        <v>0</v>
      </c>
      <c r="AQ414" s="1388">
        <f t="shared" si="660"/>
        <v>0</v>
      </c>
      <c r="AR414" s="1388">
        <f t="shared" si="660"/>
        <v>0</v>
      </c>
      <c r="AS414" s="1388">
        <f t="shared" si="660"/>
        <v>0</v>
      </c>
      <c r="AT414" s="1388">
        <f t="shared" si="660"/>
        <v>0</v>
      </c>
      <c r="AU414" s="1388">
        <f t="shared" si="660"/>
        <v>0</v>
      </c>
      <c r="AV414" s="1388">
        <f t="shared" si="660"/>
        <v>0</v>
      </c>
      <c r="AW414" s="1388">
        <f t="shared" si="660"/>
        <v>0</v>
      </c>
      <c r="AX414" s="1388">
        <f t="shared" si="660"/>
        <v>0</v>
      </c>
      <c r="AY414" s="1388">
        <f t="shared" ref="AY414:BQ414" si="661">SUM(AY374:AY413)</f>
        <v>0</v>
      </c>
      <c r="AZ414" s="1388">
        <f t="shared" si="661"/>
        <v>0</v>
      </c>
      <c r="BA414" s="1388">
        <f t="shared" si="661"/>
        <v>0</v>
      </c>
      <c r="BB414" s="1388">
        <f t="shared" si="661"/>
        <v>0</v>
      </c>
      <c r="BC414" s="1388">
        <f t="shared" si="661"/>
        <v>0</v>
      </c>
      <c r="BD414" s="1388">
        <f t="shared" si="661"/>
        <v>0</v>
      </c>
      <c r="BE414" s="1388">
        <f t="shared" si="661"/>
        <v>0</v>
      </c>
      <c r="BF414" s="1388">
        <f t="shared" si="661"/>
        <v>0</v>
      </c>
      <c r="BG414" s="1388">
        <f t="shared" si="661"/>
        <v>0</v>
      </c>
      <c r="BH414" s="1388">
        <f t="shared" si="661"/>
        <v>0</v>
      </c>
      <c r="BI414" s="1388">
        <f t="shared" si="661"/>
        <v>0</v>
      </c>
      <c r="BJ414" s="1388">
        <f t="shared" si="661"/>
        <v>0</v>
      </c>
      <c r="BK414" s="1388">
        <f t="shared" si="661"/>
        <v>0</v>
      </c>
      <c r="BL414" s="1388">
        <f t="shared" si="661"/>
        <v>0</v>
      </c>
      <c r="BM414" s="1388">
        <f t="shared" si="661"/>
        <v>0</v>
      </c>
      <c r="BN414" s="1388">
        <f t="shared" si="661"/>
        <v>0</v>
      </c>
      <c r="BO414" s="1388">
        <f t="shared" si="661"/>
        <v>0</v>
      </c>
      <c r="BP414" s="1388">
        <f t="shared" si="661"/>
        <v>0</v>
      </c>
      <c r="BQ414" s="1388">
        <f t="shared" si="661"/>
        <v>0</v>
      </c>
    </row>
    <row r="415" spans="1:69" s="399" customFormat="1" ht="12.75">
      <c r="A415" s="1380" t="s">
        <v>594</v>
      </c>
      <c r="B415" s="1380"/>
      <c r="C415" s="1381"/>
      <c r="D415" s="1382"/>
      <c r="E415" s="1382"/>
      <c r="F415" s="719"/>
      <c r="G415" s="719"/>
      <c r="H415" s="719"/>
      <c r="I415" s="719"/>
      <c r="J415" s="719"/>
      <c r="K415" s="719"/>
      <c r="L415" s="719"/>
      <c r="M415" s="719"/>
      <c r="N415" s="719"/>
      <c r="O415" s="719"/>
      <c r="P415" s="719"/>
      <c r="Q415" s="719"/>
      <c r="R415" s="719"/>
      <c r="S415" s="719"/>
      <c r="T415" s="719"/>
      <c r="U415" s="719"/>
      <c r="V415" s="719"/>
      <c r="W415" s="719"/>
      <c r="X415" s="719"/>
      <c r="Y415" s="719"/>
      <c r="Z415" s="719"/>
      <c r="AA415" s="719"/>
      <c r="AB415" s="719"/>
      <c r="AC415" s="719"/>
      <c r="AD415" s="719"/>
      <c r="AE415" s="719"/>
      <c r="AF415" s="719"/>
      <c r="AG415" s="719"/>
      <c r="AH415" s="719"/>
      <c r="AI415" s="719"/>
      <c r="AJ415" s="719"/>
      <c r="AK415" s="719"/>
      <c r="AL415" s="719"/>
      <c r="AM415" s="719"/>
      <c r="AN415" s="719"/>
      <c r="AO415" s="719"/>
      <c r="AP415" s="719"/>
      <c r="AQ415" s="719"/>
      <c r="AR415" s="719"/>
      <c r="AS415" s="719"/>
      <c r="AT415" s="719"/>
      <c r="AU415" s="719"/>
      <c r="AV415" s="719"/>
      <c r="AW415" s="719"/>
      <c r="AX415" s="719"/>
      <c r="AY415" s="719"/>
      <c r="AZ415" s="719"/>
      <c r="BA415" s="719"/>
      <c r="BB415" s="719"/>
      <c r="BC415" s="719"/>
      <c r="BD415" s="719"/>
      <c r="BE415" s="719"/>
      <c r="BF415" s="719"/>
      <c r="BG415" s="719"/>
      <c r="BH415" s="719"/>
      <c r="BI415" s="719"/>
      <c r="BJ415" s="719"/>
      <c r="BK415" s="719"/>
      <c r="BL415" s="719"/>
      <c r="BM415" s="719"/>
      <c r="BN415" s="719"/>
      <c r="BO415" s="719"/>
      <c r="BP415" s="719"/>
      <c r="BQ415" s="719"/>
    </row>
    <row r="416" spans="1:69" s="399" customFormat="1" ht="12.75">
      <c r="A416" s="759">
        <v>1905</v>
      </c>
      <c r="B416" s="423" t="s">
        <v>236</v>
      </c>
      <c r="C416" s="1383">
        <f>'I4 BO ASSETS'!M61</f>
        <v>0</v>
      </c>
      <c r="D416" s="719"/>
      <c r="E416" s="719"/>
      <c r="F416" s="719"/>
      <c r="G416" s="719"/>
      <c r="H416" s="719"/>
      <c r="I416" s="719"/>
      <c r="J416" s="719"/>
      <c r="K416" s="719"/>
      <c r="L416" s="719"/>
      <c r="M416" s="719"/>
      <c r="N416" s="719"/>
      <c r="O416" s="719"/>
      <c r="P416" s="719"/>
      <c r="Q416" s="719"/>
      <c r="R416" s="719"/>
      <c r="S416" s="719"/>
      <c r="T416" s="719"/>
      <c r="U416" s="719"/>
      <c r="V416" s="719"/>
      <c r="W416" s="719"/>
      <c r="X416" s="719"/>
      <c r="Y416" s="719"/>
      <c r="Z416" s="719"/>
      <c r="AA416" s="719"/>
      <c r="AB416" s="719"/>
      <c r="AC416" s="719"/>
      <c r="AD416" s="719"/>
      <c r="AE416" s="719"/>
      <c r="AF416" s="719"/>
      <c r="AG416" s="719"/>
      <c r="AH416" s="719"/>
      <c r="AI416" s="719"/>
      <c r="AJ416" s="719"/>
      <c r="AK416" s="719"/>
      <c r="AL416" s="719"/>
      <c r="AM416" s="719"/>
      <c r="AN416" s="719"/>
      <c r="AO416" s="719"/>
      <c r="AP416" s="719"/>
      <c r="AQ416" s="719"/>
      <c r="AR416" s="719"/>
      <c r="AS416" s="719"/>
      <c r="AT416" s="719"/>
      <c r="AU416" s="719"/>
      <c r="AV416" s="719"/>
      <c r="AW416" s="719">
        <f t="shared" ref="AW416:BP416" si="662">$C416*AW630</f>
        <v>0</v>
      </c>
      <c r="AX416" s="719">
        <f t="shared" si="662"/>
        <v>0</v>
      </c>
      <c r="AY416" s="719">
        <f t="shared" si="662"/>
        <v>0</v>
      </c>
      <c r="AZ416" s="719">
        <f t="shared" si="662"/>
        <v>0</v>
      </c>
      <c r="BA416" s="719">
        <f t="shared" si="662"/>
        <v>0</v>
      </c>
      <c r="BB416" s="719">
        <f t="shared" si="662"/>
        <v>0</v>
      </c>
      <c r="BC416" s="719">
        <f t="shared" si="662"/>
        <v>0</v>
      </c>
      <c r="BD416" s="719">
        <f t="shared" si="662"/>
        <v>0</v>
      </c>
      <c r="BE416" s="719">
        <f t="shared" si="662"/>
        <v>0</v>
      </c>
      <c r="BF416" s="719">
        <f t="shared" si="662"/>
        <v>0</v>
      </c>
      <c r="BG416" s="719">
        <f t="shared" si="662"/>
        <v>0</v>
      </c>
      <c r="BH416" s="719">
        <f t="shared" si="662"/>
        <v>0</v>
      </c>
      <c r="BI416" s="719">
        <f t="shared" si="662"/>
        <v>0</v>
      </c>
      <c r="BJ416" s="719">
        <f t="shared" si="662"/>
        <v>0</v>
      </c>
      <c r="BK416" s="719">
        <f t="shared" si="662"/>
        <v>0</v>
      </c>
      <c r="BL416" s="719">
        <f t="shared" si="662"/>
        <v>0</v>
      </c>
      <c r="BM416" s="719">
        <f t="shared" si="662"/>
        <v>0</v>
      </c>
      <c r="BN416" s="719">
        <f t="shared" si="662"/>
        <v>0</v>
      </c>
      <c r="BO416" s="719">
        <f t="shared" si="662"/>
        <v>0</v>
      </c>
      <c r="BP416" s="719">
        <f t="shared" si="662"/>
        <v>0</v>
      </c>
      <c r="BQ416" s="719">
        <f>SUM(AW416:BP416)</f>
        <v>0</v>
      </c>
    </row>
    <row r="417" spans="1:69" s="399" customFormat="1" ht="12.75">
      <c r="A417" s="759">
        <v>1906</v>
      </c>
      <c r="B417" s="423" t="s">
        <v>237</v>
      </c>
      <c r="C417" s="1383">
        <f>'I4 BO ASSETS'!M62</f>
        <v>0</v>
      </c>
      <c r="D417" s="719"/>
      <c r="E417" s="719"/>
      <c r="F417" s="719"/>
      <c r="G417" s="719"/>
      <c r="H417" s="719"/>
      <c r="I417" s="719"/>
      <c r="J417" s="719"/>
      <c r="K417" s="719"/>
      <c r="L417" s="719"/>
      <c r="M417" s="719"/>
      <c r="N417" s="719"/>
      <c r="O417" s="719"/>
      <c r="P417" s="719"/>
      <c r="Q417" s="719"/>
      <c r="R417" s="719"/>
      <c r="S417" s="719"/>
      <c r="T417" s="719"/>
      <c r="U417" s="719"/>
      <c r="V417" s="719"/>
      <c r="W417" s="719"/>
      <c r="X417" s="719"/>
      <c r="Y417" s="719"/>
      <c r="Z417" s="719"/>
      <c r="AA417" s="719"/>
      <c r="AB417" s="719"/>
      <c r="AC417" s="719"/>
      <c r="AD417" s="719"/>
      <c r="AE417" s="719"/>
      <c r="AF417" s="719"/>
      <c r="AG417" s="719"/>
      <c r="AH417" s="719"/>
      <c r="AI417" s="719"/>
      <c r="AJ417" s="719"/>
      <c r="AK417" s="719"/>
      <c r="AL417" s="719"/>
      <c r="AM417" s="719"/>
      <c r="AN417" s="719"/>
      <c r="AO417" s="719"/>
      <c r="AP417" s="719"/>
      <c r="AQ417" s="719"/>
      <c r="AR417" s="719"/>
      <c r="AS417" s="719"/>
      <c r="AT417" s="719"/>
      <c r="AU417" s="719"/>
      <c r="AV417" s="719"/>
      <c r="AW417" s="719">
        <f t="shared" ref="AW417:BP417" si="663">$C417*AW631</f>
        <v>0</v>
      </c>
      <c r="AX417" s="719">
        <f t="shared" si="663"/>
        <v>0</v>
      </c>
      <c r="AY417" s="719">
        <f t="shared" si="663"/>
        <v>0</v>
      </c>
      <c r="AZ417" s="719">
        <f t="shared" si="663"/>
        <v>0</v>
      </c>
      <c r="BA417" s="719">
        <f t="shared" si="663"/>
        <v>0</v>
      </c>
      <c r="BB417" s="719">
        <f t="shared" si="663"/>
        <v>0</v>
      </c>
      <c r="BC417" s="719">
        <f t="shared" si="663"/>
        <v>0</v>
      </c>
      <c r="BD417" s="719">
        <f t="shared" si="663"/>
        <v>0</v>
      </c>
      <c r="BE417" s="719">
        <f t="shared" si="663"/>
        <v>0</v>
      </c>
      <c r="BF417" s="719">
        <f t="shared" si="663"/>
        <v>0</v>
      </c>
      <c r="BG417" s="719">
        <f t="shared" si="663"/>
        <v>0</v>
      </c>
      <c r="BH417" s="719">
        <f t="shared" si="663"/>
        <v>0</v>
      </c>
      <c r="BI417" s="719">
        <f t="shared" si="663"/>
        <v>0</v>
      </c>
      <c r="BJ417" s="719">
        <f t="shared" si="663"/>
        <v>0</v>
      </c>
      <c r="BK417" s="719">
        <f t="shared" si="663"/>
        <v>0</v>
      </c>
      <c r="BL417" s="719">
        <f t="shared" si="663"/>
        <v>0</v>
      </c>
      <c r="BM417" s="719">
        <f t="shared" si="663"/>
        <v>0</v>
      </c>
      <c r="BN417" s="719">
        <f t="shared" si="663"/>
        <v>0</v>
      </c>
      <c r="BO417" s="719">
        <f t="shared" si="663"/>
        <v>0</v>
      </c>
      <c r="BP417" s="719">
        <f t="shared" si="663"/>
        <v>0</v>
      </c>
      <c r="BQ417" s="719">
        <f t="shared" ref="BQ417:BQ435" si="664">SUM(AW417:BP417)</f>
        <v>0</v>
      </c>
    </row>
    <row r="418" spans="1:69" s="399" customFormat="1" ht="12.75">
      <c r="A418" s="759">
        <v>1908</v>
      </c>
      <c r="B418" s="423" t="s">
        <v>238</v>
      </c>
      <c r="C418" s="1383">
        <f>'I4 BO ASSETS'!M63</f>
        <v>0</v>
      </c>
      <c r="D418" s="719"/>
      <c r="E418" s="719"/>
      <c r="F418" s="719"/>
      <c r="G418" s="719"/>
      <c r="H418" s="719"/>
      <c r="I418" s="719"/>
      <c r="J418" s="719"/>
      <c r="K418" s="719"/>
      <c r="L418" s="719"/>
      <c r="M418" s="719"/>
      <c r="N418" s="719"/>
      <c r="O418" s="719"/>
      <c r="P418" s="719"/>
      <c r="Q418" s="719"/>
      <c r="R418" s="719"/>
      <c r="S418" s="719"/>
      <c r="T418" s="719"/>
      <c r="U418" s="719"/>
      <c r="V418" s="719"/>
      <c r="W418" s="719"/>
      <c r="X418" s="719"/>
      <c r="Y418" s="719"/>
      <c r="Z418" s="719"/>
      <c r="AA418" s="719"/>
      <c r="AB418" s="719"/>
      <c r="AC418" s="719"/>
      <c r="AD418" s="719"/>
      <c r="AE418" s="719"/>
      <c r="AF418" s="719"/>
      <c r="AG418" s="719"/>
      <c r="AH418" s="719"/>
      <c r="AI418" s="719"/>
      <c r="AJ418" s="719"/>
      <c r="AK418" s="719"/>
      <c r="AL418" s="719"/>
      <c r="AM418" s="719"/>
      <c r="AN418" s="719"/>
      <c r="AO418" s="719"/>
      <c r="AP418" s="719"/>
      <c r="AQ418" s="719"/>
      <c r="AR418" s="719"/>
      <c r="AS418" s="719"/>
      <c r="AT418" s="719"/>
      <c r="AU418" s="719"/>
      <c r="AV418" s="719"/>
      <c r="AW418" s="719">
        <f t="shared" ref="AW418:BP418" si="665">$C418*AW632</f>
        <v>0</v>
      </c>
      <c r="AX418" s="719">
        <f t="shared" si="665"/>
        <v>0</v>
      </c>
      <c r="AY418" s="719">
        <f t="shared" si="665"/>
        <v>0</v>
      </c>
      <c r="AZ418" s="719">
        <f t="shared" si="665"/>
        <v>0</v>
      </c>
      <c r="BA418" s="719">
        <f t="shared" si="665"/>
        <v>0</v>
      </c>
      <c r="BB418" s="719">
        <f t="shared" si="665"/>
        <v>0</v>
      </c>
      <c r="BC418" s="719">
        <f t="shared" si="665"/>
        <v>0</v>
      </c>
      <c r="BD418" s="719">
        <f t="shared" si="665"/>
        <v>0</v>
      </c>
      <c r="BE418" s="719">
        <f t="shared" si="665"/>
        <v>0</v>
      </c>
      <c r="BF418" s="719">
        <f t="shared" si="665"/>
        <v>0</v>
      </c>
      <c r="BG418" s="719">
        <f t="shared" si="665"/>
        <v>0</v>
      </c>
      <c r="BH418" s="719">
        <f t="shared" si="665"/>
        <v>0</v>
      </c>
      <c r="BI418" s="719">
        <f t="shared" si="665"/>
        <v>0</v>
      </c>
      <c r="BJ418" s="719">
        <f t="shared" si="665"/>
        <v>0</v>
      </c>
      <c r="BK418" s="719">
        <f t="shared" si="665"/>
        <v>0</v>
      </c>
      <c r="BL418" s="719">
        <f t="shared" si="665"/>
        <v>0</v>
      </c>
      <c r="BM418" s="719">
        <f t="shared" si="665"/>
        <v>0</v>
      </c>
      <c r="BN418" s="719">
        <f t="shared" si="665"/>
        <v>0</v>
      </c>
      <c r="BO418" s="719">
        <f t="shared" si="665"/>
        <v>0</v>
      </c>
      <c r="BP418" s="719">
        <f t="shared" si="665"/>
        <v>0</v>
      </c>
      <c r="BQ418" s="719">
        <f t="shared" si="664"/>
        <v>0</v>
      </c>
    </row>
    <row r="419" spans="1:69" s="399" customFormat="1" ht="12.75">
      <c r="A419" s="759">
        <v>1910</v>
      </c>
      <c r="B419" s="423" t="s">
        <v>239</v>
      </c>
      <c r="C419" s="1383">
        <f>'I4 BO ASSETS'!M64</f>
        <v>0</v>
      </c>
      <c r="D419" s="719"/>
      <c r="E419" s="719"/>
      <c r="F419" s="719"/>
      <c r="G419" s="719"/>
      <c r="H419" s="719"/>
      <c r="I419" s="719"/>
      <c r="J419" s="719"/>
      <c r="K419" s="719"/>
      <c r="L419" s="719"/>
      <c r="M419" s="719"/>
      <c r="N419" s="719"/>
      <c r="O419" s="719"/>
      <c r="P419" s="719"/>
      <c r="Q419" s="719"/>
      <c r="R419" s="719"/>
      <c r="S419" s="719"/>
      <c r="T419" s="719"/>
      <c r="U419" s="719"/>
      <c r="V419" s="719"/>
      <c r="W419" s="719"/>
      <c r="X419" s="719"/>
      <c r="Y419" s="719"/>
      <c r="Z419" s="719"/>
      <c r="AA419" s="719"/>
      <c r="AB419" s="719"/>
      <c r="AC419" s="719"/>
      <c r="AD419" s="719"/>
      <c r="AE419" s="719"/>
      <c r="AF419" s="719"/>
      <c r="AG419" s="719"/>
      <c r="AH419" s="719"/>
      <c r="AI419" s="719"/>
      <c r="AJ419" s="719"/>
      <c r="AK419" s="719"/>
      <c r="AL419" s="719"/>
      <c r="AM419" s="719"/>
      <c r="AN419" s="719"/>
      <c r="AO419" s="719"/>
      <c r="AP419" s="719"/>
      <c r="AQ419" s="719"/>
      <c r="AR419" s="719"/>
      <c r="AS419" s="719"/>
      <c r="AT419" s="719"/>
      <c r="AU419" s="719"/>
      <c r="AV419" s="719"/>
      <c r="AW419" s="719">
        <f t="shared" ref="AW419:BP419" si="666">$C419*AW633</f>
        <v>0</v>
      </c>
      <c r="AX419" s="719">
        <f t="shared" si="666"/>
        <v>0</v>
      </c>
      <c r="AY419" s="719">
        <f t="shared" si="666"/>
        <v>0</v>
      </c>
      <c r="AZ419" s="719">
        <f t="shared" si="666"/>
        <v>0</v>
      </c>
      <c r="BA419" s="719">
        <f t="shared" si="666"/>
        <v>0</v>
      </c>
      <c r="BB419" s="719">
        <f t="shared" si="666"/>
        <v>0</v>
      </c>
      <c r="BC419" s="719">
        <f t="shared" si="666"/>
        <v>0</v>
      </c>
      <c r="BD419" s="719">
        <f t="shared" si="666"/>
        <v>0</v>
      </c>
      <c r="BE419" s="719">
        <f t="shared" si="666"/>
        <v>0</v>
      </c>
      <c r="BF419" s="719">
        <f t="shared" si="666"/>
        <v>0</v>
      </c>
      <c r="BG419" s="719">
        <f t="shared" si="666"/>
        <v>0</v>
      </c>
      <c r="BH419" s="719">
        <f t="shared" si="666"/>
        <v>0</v>
      </c>
      <c r="BI419" s="719">
        <f t="shared" si="666"/>
        <v>0</v>
      </c>
      <c r="BJ419" s="719">
        <f t="shared" si="666"/>
        <v>0</v>
      </c>
      <c r="BK419" s="719">
        <f t="shared" si="666"/>
        <v>0</v>
      </c>
      <c r="BL419" s="719">
        <f t="shared" si="666"/>
        <v>0</v>
      </c>
      <c r="BM419" s="719">
        <f t="shared" si="666"/>
        <v>0</v>
      </c>
      <c r="BN419" s="719">
        <f t="shared" si="666"/>
        <v>0</v>
      </c>
      <c r="BO419" s="719">
        <f t="shared" si="666"/>
        <v>0</v>
      </c>
      <c r="BP419" s="719">
        <f t="shared" si="666"/>
        <v>0</v>
      </c>
      <c r="BQ419" s="719">
        <f t="shared" si="664"/>
        <v>0</v>
      </c>
    </row>
    <row r="420" spans="1:69" s="399" customFormat="1" ht="12.75">
      <c r="A420" s="759">
        <v>1915</v>
      </c>
      <c r="B420" s="423" t="s">
        <v>569</v>
      </c>
      <c r="C420" s="1383">
        <f>'I4 BO ASSETS'!M65</f>
        <v>0</v>
      </c>
      <c r="D420" s="719"/>
      <c r="E420" s="719"/>
      <c r="F420" s="719"/>
      <c r="G420" s="719"/>
      <c r="H420" s="719"/>
      <c r="I420" s="719"/>
      <c r="J420" s="719"/>
      <c r="K420" s="719"/>
      <c r="L420" s="719"/>
      <c r="M420" s="719"/>
      <c r="N420" s="719"/>
      <c r="O420" s="719"/>
      <c r="P420" s="719"/>
      <c r="Q420" s="719"/>
      <c r="R420" s="719"/>
      <c r="S420" s="719"/>
      <c r="T420" s="719"/>
      <c r="U420" s="719"/>
      <c r="V420" s="719"/>
      <c r="W420" s="719"/>
      <c r="X420" s="719"/>
      <c r="Y420" s="719"/>
      <c r="Z420" s="719"/>
      <c r="AA420" s="719"/>
      <c r="AB420" s="719"/>
      <c r="AC420" s="719"/>
      <c r="AD420" s="719"/>
      <c r="AE420" s="719"/>
      <c r="AF420" s="719"/>
      <c r="AG420" s="719"/>
      <c r="AH420" s="719"/>
      <c r="AI420" s="719"/>
      <c r="AJ420" s="719"/>
      <c r="AK420" s="719"/>
      <c r="AL420" s="719"/>
      <c r="AM420" s="719"/>
      <c r="AN420" s="719"/>
      <c r="AO420" s="719"/>
      <c r="AP420" s="719"/>
      <c r="AQ420" s="719"/>
      <c r="AR420" s="719"/>
      <c r="AS420" s="719"/>
      <c r="AT420" s="719"/>
      <c r="AU420" s="719"/>
      <c r="AV420" s="719"/>
      <c r="AW420" s="719">
        <f t="shared" ref="AW420:BP420" si="667">$C420*AW634</f>
        <v>0</v>
      </c>
      <c r="AX420" s="719">
        <f t="shared" si="667"/>
        <v>0</v>
      </c>
      <c r="AY420" s="719">
        <f t="shared" si="667"/>
        <v>0</v>
      </c>
      <c r="AZ420" s="719">
        <f t="shared" si="667"/>
        <v>0</v>
      </c>
      <c r="BA420" s="719">
        <f t="shared" si="667"/>
        <v>0</v>
      </c>
      <c r="BB420" s="719">
        <f t="shared" si="667"/>
        <v>0</v>
      </c>
      <c r="BC420" s="719">
        <f t="shared" si="667"/>
        <v>0</v>
      </c>
      <c r="BD420" s="719">
        <f t="shared" si="667"/>
        <v>0</v>
      </c>
      <c r="BE420" s="719">
        <f t="shared" si="667"/>
        <v>0</v>
      </c>
      <c r="BF420" s="719">
        <f t="shared" si="667"/>
        <v>0</v>
      </c>
      <c r="BG420" s="719">
        <f t="shared" si="667"/>
        <v>0</v>
      </c>
      <c r="BH420" s="719">
        <f t="shared" si="667"/>
        <v>0</v>
      </c>
      <c r="BI420" s="719">
        <f t="shared" si="667"/>
        <v>0</v>
      </c>
      <c r="BJ420" s="719">
        <f t="shared" si="667"/>
        <v>0</v>
      </c>
      <c r="BK420" s="719">
        <f t="shared" si="667"/>
        <v>0</v>
      </c>
      <c r="BL420" s="719">
        <f t="shared" si="667"/>
        <v>0</v>
      </c>
      <c r="BM420" s="719">
        <f t="shared" si="667"/>
        <v>0</v>
      </c>
      <c r="BN420" s="719">
        <f t="shared" si="667"/>
        <v>0</v>
      </c>
      <c r="BO420" s="719">
        <f t="shared" si="667"/>
        <v>0</v>
      </c>
      <c r="BP420" s="719">
        <f t="shared" si="667"/>
        <v>0</v>
      </c>
      <c r="BQ420" s="719">
        <f t="shared" si="664"/>
        <v>0</v>
      </c>
    </row>
    <row r="421" spans="1:69" s="399" customFormat="1" ht="12.75">
      <c r="A421" s="759">
        <v>1920</v>
      </c>
      <c r="B421" s="423" t="s">
        <v>570</v>
      </c>
      <c r="C421" s="1383">
        <f>'I4 BO ASSETS'!M66</f>
        <v>0</v>
      </c>
      <c r="D421" s="719"/>
      <c r="E421" s="719"/>
      <c r="F421" s="719"/>
      <c r="G421" s="719"/>
      <c r="H421" s="719"/>
      <c r="I421" s="719"/>
      <c r="J421" s="719"/>
      <c r="K421" s="719"/>
      <c r="L421" s="719"/>
      <c r="M421" s="719"/>
      <c r="N421" s="719"/>
      <c r="O421" s="719"/>
      <c r="P421" s="719"/>
      <c r="Q421" s="719"/>
      <c r="R421" s="719"/>
      <c r="S421" s="719"/>
      <c r="T421" s="719"/>
      <c r="U421" s="719"/>
      <c r="V421" s="719"/>
      <c r="W421" s="719"/>
      <c r="X421" s="719"/>
      <c r="Y421" s="719"/>
      <c r="Z421" s="719"/>
      <c r="AA421" s="719"/>
      <c r="AB421" s="719"/>
      <c r="AC421" s="719"/>
      <c r="AD421" s="719"/>
      <c r="AE421" s="719"/>
      <c r="AF421" s="719"/>
      <c r="AG421" s="719"/>
      <c r="AH421" s="719"/>
      <c r="AI421" s="719"/>
      <c r="AJ421" s="719"/>
      <c r="AK421" s="719"/>
      <c r="AL421" s="719"/>
      <c r="AM421" s="719"/>
      <c r="AN421" s="719"/>
      <c r="AO421" s="719"/>
      <c r="AP421" s="719"/>
      <c r="AQ421" s="719"/>
      <c r="AR421" s="719"/>
      <c r="AS421" s="719"/>
      <c r="AT421" s="719"/>
      <c r="AU421" s="719"/>
      <c r="AV421" s="719"/>
      <c r="AW421" s="719">
        <f t="shared" ref="AW421:BP421" si="668">$C421*AW635</f>
        <v>0</v>
      </c>
      <c r="AX421" s="719">
        <f t="shared" si="668"/>
        <v>0</v>
      </c>
      <c r="AY421" s="719">
        <f t="shared" si="668"/>
        <v>0</v>
      </c>
      <c r="AZ421" s="719">
        <f t="shared" si="668"/>
        <v>0</v>
      </c>
      <c r="BA421" s="719">
        <f t="shared" si="668"/>
        <v>0</v>
      </c>
      <c r="BB421" s="719">
        <f t="shared" si="668"/>
        <v>0</v>
      </c>
      <c r="BC421" s="719">
        <f t="shared" si="668"/>
        <v>0</v>
      </c>
      <c r="BD421" s="719">
        <f t="shared" si="668"/>
        <v>0</v>
      </c>
      <c r="BE421" s="719">
        <f t="shared" si="668"/>
        <v>0</v>
      </c>
      <c r="BF421" s="719">
        <f t="shared" si="668"/>
        <v>0</v>
      </c>
      <c r="BG421" s="719">
        <f t="shared" si="668"/>
        <v>0</v>
      </c>
      <c r="BH421" s="719">
        <f t="shared" si="668"/>
        <v>0</v>
      </c>
      <c r="BI421" s="719">
        <f t="shared" si="668"/>
        <v>0</v>
      </c>
      <c r="BJ421" s="719">
        <f t="shared" si="668"/>
        <v>0</v>
      </c>
      <c r="BK421" s="719">
        <f t="shared" si="668"/>
        <v>0</v>
      </c>
      <c r="BL421" s="719">
        <f t="shared" si="668"/>
        <v>0</v>
      </c>
      <c r="BM421" s="719">
        <f t="shared" si="668"/>
        <v>0</v>
      </c>
      <c r="BN421" s="719">
        <f t="shared" si="668"/>
        <v>0</v>
      </c>
      <c r="BO421" s="719">
        <f t="shared" si="668"/>
        <v>0</v>
      </c>
      <c r="BP421" s="719">
        <f t="shared" si="668"/>
        <v>0</v>
      </c>
      <c r="BQ421" s="719">
        <f t="shared" si="664"/>
        <v>0</v>
      </c>
    </row>
    <row r="422" spans="1:69" s="399" customFormat="1" ht="12.75">
      <c r="A422" s="759">
        <v>1925</v>
      </c>
      <c r="B422" s="423" t="s">
        <v>571</v>
      </c>
      <c r="C422" s="1383">
        <f>'I4 BO ASSETS'!M67</f>
        <v>0</v>
      </c>
      <c r="D422" s="719"/>
      <c r="E422" s="719"/>
      <c r="F422" s="719"/>
      <c r="G422" s="719"/>
      <c r="H422" s="719"/>
      <c r="I422" s="719"/>
      <c r="J422" s="719"/>
      <c r="K422" s="719"/>
      <c r="L422" s="719"/>
      <c r="M422" s="719"/>
      <c r="N422" s="719"/>
      <c r="O422" s="719"/>
      <c r="P422" s="719"/>
      <c r="Q422" s="719"/>
      <c r="R422" s="719"/>
      <c r="S422" s="719"/>
      <c r="T422" s="719"/>
      <c r="U422" s="719"/>
      <c r="V422" s="719"/>
      <c r="W422" s="719"/>
      <c r="X422" s="719"/>
      <c r="Y422" s="719"/>
      <c r="Z422" s="719"/>
      <c r="AA422" s="719"/>
      <c r="AB422" s="719"/>
      <c r="AC422" s="719"/>
      <c r="AD422" s="719"/>
      <c r="AE422" s="719"/>
      <c r="AF422" s="719"/>
      <c r="AG422" s="719"/>
      <c r="AH422" s="719"/>
      <c r="AI422" s="719"/>
      <c r="AJ422" s="719"/>
      <c r="AK422" s="719"/>
      <c r="AL422" s="719"/>
      <c r="AM422" s="719"/>
      <c r="AN422" s="719"/>
      <c r="AO422" s="719"/>
      <c r="AP422" s="719"/>
      <c r="AQ422" s="719"/>
      <c r="AR422" s="719"/>
      <c r="AS422" s="719"/>
      <c r="AT422" s="719"/>
      <c r="AU422" s="719"/>
      <c r="AV422" s="719"/>
      <c r="AW422" s="719">
        <f t="shared" ref="AW422:BP422" si="669">$C422*AW636</f>
        <v>0</v>
      </c>
      <c r="AX422" s="719">
        <f t="shared" si="669"/>
        <v>0</v>
      </c>
      <c r="AY422" s="719">
        <f t="shared" si="669"/>
        <v>0</v>
      </c>
      <c r="AZ422" s="719">
        <f t="shared" si="669"/>
        <v>0</v>
      </c>
      <c r="BA422" s="719">
        <f t="shared" si="669"/>
        <v>0</v>
      </c>
      <c r="BB422" s="719">
        <f t="shared" si="669"/>
        <v>0</v>
      </c>
      <c r="BC422" s="719">
        <f t="shared" si="669"/>
        <v>0</v>
      </c>
      <c r="BD422" s="719">
        <f t="shared" si="669"/>
        <v>0</v>
      </c>
      <c r="BE422" s="719">
        <f t="shared" si="669"/>
        <v>0</v>
      </c>
      <c r="BF422" s="719">
        <f t="shared" si="669"/>
        <v>0</v>
      </c>
      <c r="BG422" s="719">
        <f t="shared" si="669"/>
        <v>0</v>
      </c>
      <c r="BH422" s="719">
        <f t="shared" si="669"/>
        <v>0</v>
      </c>
      <c r="BI422" s="719">
        <f t="shared" si="669"/>
        <v>0</v>
      </c>
      <c r="BJ422" s="719">
        <f t="shared" si="669"/>
        <v>0</v>
      </c>
      <c r="BK422" s="719">
        <f t="shared" si="669"/>
        <v>0</v>
      </c>
      <c r="BL422" s="719">
        <f t="shared" si="669"/>
        <v>0</v>
      </c>
      <c r="BM422" s="719">
        <f t="shared" si="669"/>
        <v>0</v>
      </c>
      <c r="BN422" s="719">
        <f t="shared" si="669"/>
        <v>0</v>
      </c>
      <c r="BO422" s="719">
        <f t="shared" si="669"/>
        <v>0</v>
      </c>
      <c r="BP422" s="719">
        <f t="shared" si="669"/>
        <v>0</v>
      </c>
      <c r="BQ422" s="719">
        <f t="shared" si="664"/>
        <v>0</v>
      </c>
    </row>
    <row r="423" spans="1:69" s="399" customFormat="1" ht="12.75">
      <c r="A423" s="759">
        <v>1930</v>
      </c>
      <c r="B423" s="423" t="s">
        <v>572</v>
      </c>
      <c r="C423" s="1383">
        <f>'I4 BO ASSETS'!M68</f>
        <v>0</v>
      </c>
      <c r="D423" s="719"/>
      <c r="E423" s="719"/>
      <c r="F423" s="719"/>
      <c r="G423" s="719"/>
      <c r="H423" s="719"/>
      <c r="I423" s="719"/>
      <c r="J423" s="719"/>
      <c r="K423" s="719"/>
      <c r="L423" s="719"/>
      <c r="M423" s="719"/>
      <c r="N423" s="719"/>
      <c r="O423" s="719"/>
      <c r="P423" s="719"/>
      <c r="Q423" s="719"/>
      <c r="R423" s="719"/>
      <c r="S423" s="719"/>
      <c r="T423" s="719"/>
      <c r="U423" s="719"/>
      <c r="V423" s="719"/>
      <c r="W423" s="719"/>
      <c r="X423" s="719"/>
      <c r="Y423" s="719"/>
      <c r="Z423" s="719"/>
      <c r="AA423" s="719"/>
      <c r="AB423" s="719"/>
      <c r="AC423" s="719"/>
      <c r="AD423" s="719"/>
      <c r="AE423" s="719"/>
      <c r="AF423" s="719"/>
      <c r="AG423" s="719"/>
      <c r="AH423" s="719"/>
      <c r="AI423" s="719"/>
      <c r="AJ423" s="719"/>
      <c r="AK423" s="719"/>
      <c r="AL423" s="719"/>
      <c r="AM423" s="719"/>
      <c r="AN423" s="719"/>
      <c r="AO423" s="719"/>
      <c r="AP423" s="719"/>
      <c r="AQ423" s="719"/>
      <c r="AR423" s="719"/>
      <c r="AS423" s="719"/>
      <c r="AT423" s="719"/>
      <c r="AU423" s="719"/>
      <c r="AV423" s="719"/>
      <c r="AW423" s="719">
        <f t="shared" ref="AW423:BP423" si="670">$C423*AW637</f>
        <v>0</v>
      </c>
      <c r="AX423" s="719">
        <f t="shared" si="670"/>
        <v>0</v>
      </c>
      <c r="AY423" s="719">
        <f t="shared" si="670"/>
        <v>0</v>
      </c>
      <c r="AZ423" s="719">
        <f t="shared" si="670"/>
        <v>0</v>
      </c>
      <c r="BA423" s="719">
        <f t="shared" si="670"/>
        <v>0</v>
      </c>
      <c r="BB423" s="719">
        <f t="shared" si="670"/>
        <v>0</v>
      </c>
      <c r="BC423" s="719">
        <f t="shared" si="670"/>
        <v>0</v>
      </c>
      <c r="BD423" s="719">
        <f t="shared" si="670"/>
        <v>0</v>
      </c>
      <c r="BE423" s="719">
        <f t="shared" si="670"/>
        <v>0</v>
      </c>
      <c r="BF423" s="719">
        <f t="shared" si="670"/>
        <v>0</v>
      </c>
      <c r="BG423" s="719">
        <f t="shared" si="670"/>
        <v>0</v>
      </c>
      <c r="BH423" s="719">
        <f t="shared" si="670"/>
        <v>0</v>
      </c>
      <c r="BI423" s="719">
        <f t="shared" si="670"/>
        <v>0</v>
      </c>
      <c r="BJ423" s="719">
        <f t="shared" si="670"/>
        <v>0</v>
      </c>
      <c r="BK423" s="719">
        <f t="shared" si="670"/>
        <v>0</v>
      </c>
      <c r="BL423" s="719">
        <f t="shared" si="670"/>
        <v>0</v>
      </c>
      <c r="BM423" s="719">
        <f t="shared" si="670"/>
        <v>0</v>
      </c>
      <c r="BN423" s="719">
        <f t="shared" si="670"/>
        <v>0</v>
      </c>
      <c r="BO423" s="719">
        <f t="shared" si="670"/>
        <v>0</v>
      </c>
      <c r="BP423" s="719">
        <f t="shared" si="670"/>
        <v>0</v>
      </c>
      <c r="BQ423" s="719">
        <f t="shared" si="664"/>
        <v>0</v>
      </c>
    </row>
    <row r="424" spans="1:69" s="399" customFormat="1" ht="12.75">
      <c r="A424" s="759">
        <v>1935</v>
      </c>
      <c r="B424" s="423" t="s">
        <v>573</v>
      </c>
      <c r="C424" s="1383">
        <f>'I4 BO ASSETS'!M69</f>
        <v>0</v>
      </c>
      <c r="D424" s="719"/>
      <c r="E424" s="719"/>
      <c r="F424" s="719"/>
      <c r="G424" s="719"/>
      <c r="H424" s="719"/>
      <c r="I424" s="719"/>
      <c r="J424" s="719"/>
      <c r="K424" s="719"/>
      <c r="L424" s="719"/>
      <c r="M424" s="719"/>
      <c r="N424" s="719"/>
      <c r="O424" s="719"/>
      <c r="P424" s="719"/>
      <c r="Q424" s="719"/>
      <c r="R424" s="719"/>
      <c r="S424" s="719"/>
      <c r="T424" s="719"/>
      <c r="U424" s="719"/>
      <c r="V424" s="719"/>
      <c r="W424" s="719"/>
      <c r="X424" s="719"/>
      <c r="Y424" s="719"/>
      <c r="Z424" s="719"/>
      <c r="AA424" s="719"/>
      <c r="AB424" s="719"/>
      <c r="AC424" s="719"/>
      <c r="AD424" s="719"/>
      <c r="AE424" s="719"/>
      <c r="AF424" s="719"/>
      <c r="AG424" s="719"/>
      <c r="AH424" s="719"/>
      <c r="AI424" s="719"/>
      <c r="AJ424" s="719"/>
      <c r="AK424" s="719"/>
      <c r="AL424" s="719"/>
      <c r="AM424" s="719"/>
      <c r="AN424" s="719"/>
      <c r="AO424" s="719"/>
      <c r="AP424" s="719"/>
      <c r="AQ424" s="719"/>
      <c r="AR424" s="719"/>
      <c r="AS424" s="719"/>
      <c r="AT424" s="719"/>
      <c r="AU424" s="719"/>
      <c r="AV424" s="719"/>
      <c r="AW424" s="719">
        <f t="shared" ref="AW424:BP424" si="671">$C424*AW638</f>
        <v>0</v>
      </c>
      <c r="AX424" s="719">
        <f t="shared" si="671"/>
        <v>0</v>
      </c>
      <c r="AY424" s="719">
        <f t="shared" si="671"/>
        <v>0</v>
      </c>
      <c r="AZ424" s="719">
        <f t="shared" si="671"/>
        <v>0</v>
      </c>
      <c r="BA424" s="719">
        <f t="shared" si="671"/>
        <v>0</v>
      </c>
      <c r="BB424" s="719">
        <f t="shared" si="671"/>
        <v>0</v>
      </c>
      <c r="BC424" s="719">
        <f t="shared" si="671"/>
        <v>0</v>
      </c>
      <c r="BD424" s="719">
        <f t="shared" si="671"/>
        <v>0</v>
      </c>
      <c r="BE424" s="719">
        <f t="shared" si="671"/>
        <v>0</v>
      </c>
      <c r="BF424" s="719">
        <f t="shared" si="671"/>
        <v>0</v>
      </c>
      <c r="BG424" s="719">
        <f t="shared" si="671"/>
        <v>0</v>
      </c>
      <c r="BH424" s="719">
        <f t="shared" si="671"/>
        <v>0</v>
      </c>
      <c r="BI424" s="719">
        <f t="shared" si="671"/>
        <v>0</v>
      </c>
      <c r="BJ424" s="719">
        <f t="shared" si="671"/>
        <v>0</v>
      </c>
      <c r="BK424" s="719">
        <f t="shared" si="671"/>
        <v>0</v>
      </c>
      <c r="BL424" s="719">
        <f t="shared" si="671"/>
        <v>0</v>
      </c>
      <c r="BM424" s="719">
        <f t="shared" si="671"/>
        <v>0</v>
      </c>
      <c r="BN424" s="719">
        <f t="shared" si="671"/>
        <v>0</v>
      </c>
      <c r="BO424" s="719">
        <f t="shared" si="671"/>
        <v>0</v>
      </c>
      <c r="BP424" s="719">
        <f t="shared" si="671"/>
        <v>0</v>
      </c>
      <c r="BQ424" s="719">
        <f t="shared" si="664"/>
        <v>0</v>
      </c>
    </row>
    <row r="425" spans="1:69" s="399" customFormat="1" ht="12.75">
      <c r="A425" s="759">
        <v>1940</v>
      </c>
      <c r="B425" s="423" t="s">
        <v>574</v>
      </c>
      <c r="C425" s="1383">
        <f>'I4 BO ASSETS'!M70</f>
        <v>0</v>
      </c>
      <c r="D425" s="719"/>
      <c r="E425" s="719"/>
      <c r="F425" s="719"/>
      <c r="G425" s="719"/>
      <c r="H425" s="719"/>
      <c r="I425" s="719"/>
      <c r="J425" s="719"/>
      <c r="K425" s="719"/>
      <c r="L425" s="719"/>
      <c r="M425" s="719"/>
      <c r="N425" s="719"/>
      <c r="O425" s="719"/>
      <c r="P425" s="719"/>
      <c r="Q425" s="719"/>
      <c r="R425" s="719"/>
      <c r="S425" s="719"/>
      <c r="T425" s="719"/>
      <c r="U425" s="719"/>
      <c r="V425" s="719"/>
      <c r="W425" s="719"/>
      <c r="X425" s="719"/>
      <c r="Y425" s="719"/>
      <c r="Z425" s="719"/>
      <c r="AA425" s="719"/>
      <c r="AB425" s="719"/>
      <c r="AC425" s="719"/>
      <c r="AD425" s="719"/>
      <c r="AE425" s="719"/>
      <c r="AF425" s="719"/>
      <c r="AG425" s="719"/>
      <c r="AH425" s="719"/>
      <c r="AI425" s="719"/>
      <c r="AJ425" s="719"/>
      <c r="AK425" s="719"/>
      <c r="AL425" s="719"/>
      <c r="AM425" s="719"/>
      <c r="AN425" s="719"/>
      <c r="AO425" s="719"/>
      <c r="AP425" s="719"/>
      <c r="AQ425" s="719"/>
      <c r="AR425" s="719"/>
      <c r="AS425" s="719"/>
      <c r="AT425" s="719"/>
      <c r="AU425" s="719"/>
      <c r="AV425" s="719"/>
      <c r="AW425" s="719">
        <f t="shared" ref="AW425:BP425" si="672">$C425*AW639</f>
        <v>0</v>
      </c>
      <c r="AX425" s="719">
        <f t="shared" si="672"/>
        <v>0</v>
      </c>
      <c r="AY425" s="719">
        <f t="shared" si="672"/>
        <v>0</v>
      </c>
      <c r="AZ425" s="719">
        <f t="shared" si="672"/>
        <v>0</v>
      </c>
      <c r="BA425" s="719">
        <f t="shared" si="672"/>
        <v>0</v>
      </c>
      <c r="BB425" s="719">
        <f t="shared" si="672"/>
        <v>0</v>
      </c>
      <c r="BC425" s="719">
        <f t="shared" si="672"/>
        <v>0</v>
      </c>
      <c r="BD425" s="719">
        <f t="shared" si="672"/>
        <v>0</v>
      </c>
      <c r="BE425" s="719">
        <f t="shared" si="672"/>
        <v>0</v>
      </c>
      <c r="BF425" s="719">
        <f t="shared" si="672"/>
        <v>0</v>
      </c>
      <c r="BG425" s="719">
        <f t="shared" si="672"/>
        <v>0</v>
      </c>
      <c r="BH425" s="719">
        <f t="shared" si="672"/>
        <v>0</v>
      </c>
      <c r="BI425" s="719">
        <f t="shared" si="672"/>
        <v>0</v>
      </c>
      <c r="BJ425" s="719">
        <f t="shared" si="672"/>
        <v>0</v>
      </c>
      <c r="BK425" s="719">
        <f t="shared" si="672"/>
        <v>0</v>
      </c>
      <c r="BL425" s="719">
        <f t="shared" si="672"/>
        <v>0</v>
      </c>
      <c r="BM425" s="719">
        <f t="shared" si="672"/>
        <v>0</v>
      </c>
      <c r="BN425" s="719">
        <f t="shared" si="672"/>
        <v>0</v>
      </c>
      <c r="BO425" s="719">
        <f t="shared" si="672"/>
        <v>0</v>
      </c>
      <c r="BP425" s="719">
        <f t="shared" si="672"/>
        <v>0</v>
      </c>
      <c r="BQ425" s="719">
        <f t="shared" si="664"/>
        <v>0</v>
      </c>
    </row>
    <row r="426" spans="1:69" s="399" customFormat="1" ht="12.75">
      <c r="A426" s="759">
        <v>1945</v>
      </c>
      <c r="B426" s="423" t="s">
        <v>575</v>
      </c>
      <c r="C426" s="1383">
        <f>'I4 BO ASSETS'!M71</f>
        <v>0</v>
      </c>
      <c r="D426" s="719"/>
      <c r="E426" s="719"/>
      <c r="F426" s="719"/>
      <c r="G426" s="719"/>
      <c r="H426" s="719"/>
      <c r="I426" s="719"/>
      <c r="J426" s="719"/>
      <c r="K426" s="719"/>
      <c r="L426" s="719"/>
      <c r="M426" s="719"/>
      <c r="N426" s="719"/>
      <c r="O426" s="719"/>
      <c r="P426" s="719"/>
      <c r="Q426" s="719"/>
      <c r="R426" s="719"/>
      <c r="S426" s="719"/>
      <c r="T426" s="719"/>
      <c r="U426" s="719"/>
      <c r="V426" s="719"/>
      <c r="W426" s="719"/>
      <c r="X426" s="719"/>
      <c r="Y426" s="719"/>
      <c r="Z426" s="719"/>
      <c r="AA426" s="719"/>
      <c r="AB426" s="719"/>
      <c r="AC426" s="719"/>
      <c r="AD426" s="719"/>
      <c r="AE426" s="719"/>
      <c r="AF426" s="719"/>
      <c r="AG426" s="719"/>
      <c r="AH426" s="719"/>
      <c r="AI426" s="719"/>
      <c r="AJ426" s="719"/>
      <c r="AK426" s="719"/>
      <c r="AL426" s="719"/>
      <c r="AM426" s="719"/>
      <c r="AN426" s="719"/>
      <c r="AO426" s="719"/>
      <c r="AP426" s="719"/>
      <c r="AQ426" s="719"/>
      <c r="AR426" s="719"/>
      <c r="AS426" s="719"/>
      <c r="AT426" s="719"/>
      <c r="AU426" s="719"/>
      <c r="AV426" s="719"/>
      <c r="AW426" s="719">
        <f t="shared" ref="AW426:BP426" si="673">$C426*AW640</f>
        <v>0</v>
      </c>
      <c r="AX426" s="719">
        <f t="shared" si="673"/>
        <v>0</v>
      </c>
      <c r="AY426" s="719">
        <f t="shared" si="673"/>
        <v>0</v>
      </c>
      <c r="AZ426" s="719">
        <f t="shared" si="673"/>
        <v>0</v>
      </c>
      <c r="BA426" s="719">
        <f t="shared" si="673"/>
        <v>0</v>
      </c>
      <c r="BB426" s="719">
        <f t="shared" si="673"/>
        <v>0</v>
      </c>
      <c r="BC426" s="719">
        <f t="shared" si="673"/>
        <v>0</v>
      </c>
      <c r="BD426" s="719">
        <f t="shared" si="673"/>
        <v>0</v>
      </c>
      <c r="BE426" s="719">
        <f t="shared" si="673"/>
        <v>0</v>
      </c>
      <c r="BF426" s="719">
        <f t="shared" si="673"/>
        <v>0</v>
      </c>
      <c r="BG426" s="719">
        <f t="shared" si="673"/>
        <v>0</v>
      </c>
      <c r="BH426" s="719">
        <f t="shared" si="673"/>
        <v>0</v>
      </c>
      <c r="BI426" s="719">
        <f t="shared" si="673"/>
        <v>0</v>
      </c>
      <c r="BJ426" s="719">
        <f t="shared" si="673"/>
        <v>0</v>
      </c>
      <c r="BK426" s="719">
        <f t="shared" si="673"/>
        <v>0</v>
      </c>
      <c r="BL426" s="719">
        <f t="shared" si="673"/>
        <v>0</v>
      </c>
      <c r="BM426" s="719">
        <f t="shared" si="673"/>
        <v>0</v>
      </c>
      <c r="BN426" s="719">
        <f t="shared" si="673"/>
        <v>0</v>
      </c>
      <c r="BO426" s="719">
        <f t="shared" si="673"/>
        <v>0</v>
      </c>
      <c r="BP426" s="719">
        <f t="shared" si="673"/>
        <v>0</v>
      </c>
      <c r="BQ426" s="719">
        <f t="shared" si="664"/>
        <v>0</v>
      </c>
    </row>
    <row r="427" spans="1:69" s="399" customFormat="1" ht="12.75">
      <c r="A427" s="759">
        <v>1950</v>
      </c>
      <c r="B427" s="423" t="s">
        <v>576</v>
      </c>
      <c r="C427" s="1383">
        <f>'I4 BO ASSETS'!M72</f>
        <v>0</v>
      </c>
      <c r="D427" s="719"/>
      <c r="E427" s="719"/>
      <c r="F427" s="719"/>
      <c r="G427" s="719"/>
      <c r="H427" s="719"/>
      <c r="I427" s="719"/>
      <c r="J427" s="719"/>
      <c r="K427" s="719"/>
      <c r="L427" s="719"/>
      <c r="M427" s="719"/>
      <c r="N427" s="719"/>
      <c r="O427" s="719"/>
      <c r="P427" s="719"/>
      <c r="Q427" s="719"/>
      <c r="R427" s="719"/>
      <c r="S427" s="719"/>
      <c r="T427" s="719"/>
      <c r="U427" s="719"/>
      <c r="V427" s="719"/>
      <c r="W427" s="719"/>
      <c r="X427" s="719"/>
      <c r="Y427" s="719"/>
      <c r="Z427" s="719"/>
      <c r="AA427" s="719"/>
      <c r="AB427" s="719"/>
      <c r="AC427" s="719"/>
      <c r="AD427" s="719"/>
      <c r="AE427" s="719"/>
      <c r="AF427" s="719"/>
      <c r="AG427" s="719"/>
      <c r="AH427" s="719"/>
      <c r="AI427" s="719"/>
      <c r="AJ427" s="719"/>
      <c r="AK427" s="719"/>
      <c r="AL427" s="719"/>
      <c r="AM427" s="719"/>
      <c r="AN427" s="719"/>
      <c r="AO427" s="719"/>
      <c r="AP427" s="719"/>
      <c r="AQ427" s="719"/>
      <c r="AR427" s="719"/>
      <c r="AS427" s="719"/>
      <c r="AT427" s="719"/>
      <c r="AU427" s="719"/>
      <c r="AV427" s="719"/>
      <c r="AW427" s="719">
        <f t="shared" ref="AW427:BP427" si="674">$C427*AW641</f>
        <v>0</v>
      </c>
      <c r="AX427" s="719">
        <f t="shared" si="674"/>
        <v>0</v>
      </c>
      <c r="AY427" s="719">
        <f t="shared" si="674"/>
        <v>0</v>
      </c>
      <c r="AZ427" s="719">
        <f t="shared" si="674"/>
        <v>0</v>
      </c>
      <c r="BA427" s="719">
        <f t="shared" si="674"/>
        <v>0</v>
      </c>
      <c r="BB427" s="719">
        <f t="shared" si="674"/>
        <v>0</v>
      </c>
      <c r="BC427" s="719">
        <f t="shared" si="674"/>
        <v>0</v>
      </c>
      <c r="BD427" s="719">
        <f t="shared" si="674"/>
        <v>0</v>
      </c>
      <c r="BE427" s="719">
        <f t="shared" si="674"/>
        <v>0</v>
      </c>
      <c r="BF427" s="719">
        <f t="shared" si="674"/>
        <v>0</v>
      </c>
      <c r="BG427" s="719">
        <f t="shared" si="674"/>
        <v>0</v>
      </c>
      <c r="BH427" s="719">
        <f t="shared" si="674"/>
        <v>0</v>
      </c>
      <c r="BI427" s="719">
        <f t="shared" si="674"/>
        <v>0</v>
      </c>
      <c r="BJ427" s="719">
        <f t="shared" si="674"/>
        <v>0</v>
      </c>
      <c r="BK427" s="719">
        <f t="shared" si="674"/>
        <v>0</v>
      </c>
      <c r="BL427" s="719">
        <f t="shared" si="674"/>
        <v>0</v>
      </c>
      <c r="BM427" s="719">
        <f t="shared" si="674"/>
        <v>0</v>
      </c>
      <c r="BN427" s="719">
        <f t="shared" si="674"/>
        <v>0</v>
      </c>
      <c r="BO427" s="719">
        <f t="shared" si="674"/>
        <v>0</v>
      </c>
      <c r="BP427" s="719">
        <f t="shared" si="674"/>
        <v>0</v>
      </c>
      <c r="BQ427" s="719">
        <f t="shared" si="664"/>
        <v>0</v>
      </c>
    </row>
    <row r="428" spans="1:69" s="399" customFormat="1" ht="12.75">
      <c r="A428" s="759">
        <v>1955</v>
      </c>
      <c r="B428" s="423" t="s">
        <v>227</v>
      </c>
      <c r="C428" s="1383">
        <f>'I4 BO ASSETS'!M73</f>
        <v>0</v>
      </c>
      <c r="D428" s="719"/>
      <c r="E428" s="719"/>
      <c r="F428" s="719"/>
      <c r="G428" s="719"/>
      <c r="H428" s="719"/>
      <c r="I428" s="719"/>
      <c r="J428" s="719"/>
      <c r="K428" s="719"/>
      <c r="L428" s="719"/>
      <c r="M428" s="719"/>
      <c r="N428" s="719"/>
      <c r="O428" s="719"/>
      <c r="P428" s="719"/>
      <c r="Q428" s="719"/>
      <c r="R428" s="719"/>
      <c r="S428" s="719"/>
      <c r="T428" s="719"/>
      <c r="U428" s="719"/>
      <c r="V428" s="719"/>
      <c r="W428" s="719"/>
      <c r="X428" s="719"/>
      <c r="Y428" s="719"/>
      <c r="Z428" s="719"/>
      <c r="AA428" s="719"/>
      <c r="AB428" s="719"/>
      <c r="AC428" s="719"/>
      <c r="AD428" s="719"/>
      <c r="AE428" s="719"/>
      <c r="AF428" s="719"/>
      <c r="AG428" s="719"/>
      <c r="AH428" s="719"/>
      <c r="AI428" s="719"/>
      <c r="AJ428" s="719"/>
      <c r="AK428" s="719"/>
      <c r="AL428" s="719"/>
      <c r="AM428" s="719"/>
      <c r="AN428" s="719"/>
      <c r="AO428" s="719"/>
      <c r="AP428" s="719"/>
      <c r="AQ428" s="719"/>
      <c r="AR428" s="719"/>
      <c r="AS428" s="719"/>
      <c r="AT428" s="719"/>
      <c r="AU428" s="719"/>
      <c r="AV428" s="719"/>
      <c r="AW428" s="719">
        <f t="shared" ref="AW428:BP428" si="675">$C428*AW642</f>
        <v>0</v>
      </c>
      <c r="AX428" s="719">
        <f t="shared" si="675"/>
        <v>0</v>
      </c>
      <c r="AY428" s="719">
        <f t="shared" si="675"/>
        <v>0</v>
      </c>
      <c r="AZ428" s="719">
        <f t="shared" si="675"/>
        <v>0</v>
      </c>
      <c r="BA428" s="719">
        <f t="shared" si="675"/>
        <v>0</v>
      </c>
      <c r="BB428" s="719">
        <f t="shared" si="675"/>
        <v>0</v>
      </c>
      <c r="BC428" s="719">
        <f t="shared" si="675"/>
        <v>0</v>
      </c>
      <c r="BD428" s="719">
        <f t="shared" si="675"/>
        <v>0</v>
      </c>
      <c r="BE428" s="719">
        <f t="shared" si="675"/>
        <v>0</v>
      </c>
      <c r="BF428" s="719">
        <f t="shared" si="675"/>
        <v>0</v>
      </c>
      <c r="BG428" s="719">
        <f t="shared" si="675"/>
        <v>0</v>
      </c>
      <c r="BH428" s="719">
        <f t="shared" si="675"/>
        <v>0</v>
      </c>
      <c r="BI428" s="719">
        <f t="shared" si="675"/>
        <v>0</v>
      </c>
      <c r="BJ428" s="719">
        <f t="shared" si="675"/>
        <v>0</v>
      </c>
      <c r="BK428" s="719">
        <f t="shared" si="675"/>
        <v>0</v>
      </c>
      <c r="BL428" s="719">
        <f t="shared" si="675"/>
        <v>0</v>
      </c>
      <c r="BM428" s="719">
        <f t="shared" si="675"/>
        <v>0</v>
      </c>
      <c r="BN428" s="719">
        <f t="shared" si="675"/>
        <v>0</v>
      </c>
      <c r="BO428" s="719">
        <f t="shared" si="675"/>
        <v>0</v>
      </c>
      <c r="BP428" s="719">
        <f t="shared" si="675"/>
        <v>0</v>
      </c>
      <c r="BQ428" s="719">
        <f t="shared" si="664"/>
        <v>0</v>
      </c>
    </row>
    <row r="429" spans="1:69" s="399" customFormat="1" ht="12.75">
      <c r="A429" s="759">
        <v>1960</v>
      </c>
      <c r="B429" s="423" t="s">
        <v>228</v>
      </c>
      <c r="C429" s="1383">
        <f>'I4 BO ASSETS'!M74</f>
        <v>0</v>
      </c>
      <c r="D429" s="719"/>
      <c r="E429" s="719"/>
      <c r="F429" s="719"/>
      <c r="G429" s="719"/>
      <c r="H429" s="719"/>
      <c r="I429" s="719"/>
      <c r="J429" s="719"/>
      <c r="K429" s="719"/>
      <c r="L429" s="719"/>
      <c r="M429" s="719"/>
      <c r="N429" s="719"/>
      <c r="O429" s="719"/>
      <c r="P429" s="719"/>
      <c r="Q429" s="719"/>
      <c r="R429" s="719"/>
      <c r="S429" s="719"/>
      <c r="T429" s="719"/>
      <c r="U429" s="719"/>
      <c r="V429" s="719"/>
      <c r="W429" s="719"/>
      <c r="X429" s="719"/>
      <c r="Y429" s="719"/>
      <c r="Z429" s="719"/>
      <c r="AA429" s="719"/>
      <c r="AB429" s="719"/>
      <c r="AC429" s="719"/>
      <c r="AD429" s="719"/>
      <c r="AE429" s="719"/>
      <c r="AF429" s="719"/>
      <c r="AG429" s="719"/>
      <c r="AH429" s="719"/>
      <c r="AI429" s="719"/>
      <c r="AJ429" s="719"/>
      <c r="AK429" s="719"/>
      <c r="AL429" s="719"/>
      <c r="AM429" s="719"/>
      <c r="AN429" s="719"/>
      <c r="AO429" s="719"/>
      <c r="AP429" s="719"/>
      <c r="AQ429" s="719"/>
      <c r="AR429" s="719"/>
      <c r="AS429" s="719"/>
      <c r="AT429" s="719"/>
      <c r="AU429" s="719"/>
      <c r="AV429" s="719"/>
      <c r="AW429" s="719">
        <f t="shared" ref="AW429:BP429" si="676">$C429*AW643</f>
        <v>0</v>
      </c>
      <c r="AX429" s="719">
        <f t="shared" si="676"/>
        <v>0</v>
      </c>
      <c r="AY429" s="719">
        <f t="shared" si="676"/>
        <v>0</v>
      </c>
      <c r="AZ429" s="719">
        <f t="shared" si="676"/>
        <v>0</v>
      </c>
      <c r="BA429" s="719">
        <f t="shared" si="676"/>
        <v>0</v>
      </c>
      <c r="BB429" s="719">
        <f t="shared" si="676"/>
        <v>0</v>
      </c>
      <c r="BC429" s="719">
        <f t="shared" si="676"/>
        <v>0</v>
      </c>
      <c r="BD429" s="719">
        <f t="shared" si="676"/>
        <v>0</v>
      </c>
      <c r="BE429" s="719">
        <f t="shared" si="676"/>
        <v>0</v>
      </c>
      <c r="BF429" s="719">
        <f t="shared" si="676"/>
        <v>0</v>
      </c>
      <c r="BG429" s="719">
        <f t="shared" si="676"/>
        <v>0</v>
      </c>
      <c r="BH429" s="719">
        <f t="shared" si="676"/>
        <v>0</v>
      </c>
      <c r="BI429" s="719">
        <f t="shared" si="676"/>
        <v>0</v>
      </c>
      <c r="BJ429" s="719">
        <f t="shared" si="676"/>
        <v>0</v>
      </c>
      <c r="BK429" s="719">
        <f t="shared" si="676"/>
        <v>0</v>
      </c>
      <c r="BL429" s="719">
        <f t="shared" si="676"/>
        <v>0</v>
      </c>
      <c r="BM429" s="719">
        <f t="shared" si="676"/>
        <v>0</v>
      </c>
      <c r="BN429" s="719">
        <f t="shared" si="676"/>
        <v>0</v>
      </c>
      <c r="BO429" s="719">
        <f t="shared" si="676"/>
        <v>0</v>
      </c>
      <c r="BP429" s="719">
        <f t="shared" si="676"/>
        <v>0</v>
      </c>
      <c r="BQ429" s="719">
        <f t="shared" si="664"/>
        <v>0</v>
      </c>
    </row>
    <row r="430" spans="1:69" s="399" customFormat="1" ht="25.5">
      <c r="A430" s="759">
        <v>1970</v>
      </c>
      <c r="B430" s="423" t="s">
        <v>230</v>
      </c>
      <c r="C430" s="1383">
        <f>'I4 BO ASSETS'!M75</f>
        <v>0</v>
      </c>
      <c r="D430" s="719"/>
      <c r="E430" s="719"/>
      <c r="F430" s="719"/>
      <c r="G430" s="719"/>
      <c r="H430" s="719"/>
      <c r="I430" s="719"/>
      <c r="J430" s="719"/>
      <c r="K430" s="719"/>
      <c r="L430" s="719"/>
      <c r="M430" s="719"/>
      <c r="N430" s="719"/>
      <c r="O430" s="719"/>
      <c r="P430" s="719"/>
      <c r="Q430" s="719"/>
      <c r="R430" s="719"/>
      <c r="S430" s="719"/>
      <c r="T430" s="719"/>
      <c r="U430" s="719"/>
      <c r="V430" s="719"/>
      <c r="W430" s="719"/>
      <c r="X430" s="719"/>
      <c r="Y430" s="719"/>
      <c r="Z430" s="719"/>
      <c r="AA430" s="719"/>
      <c r="AB430" s="719"/>
      <c r="AC430" s="719"/>
      <c r="AD430" s="719"/>
      <c r="AE430" s="719"/>
      <c r="AF430" s="719"/>
      <c r="AG430" s="719"/>
      <c r="AH430" s="719"/>
      <c r="AI430" s="719"/>
      <c r="AJ430" s="719"/>
      <c r="AK430" s="719"/>
      <c r="AL430" s="719"/>
      <c r="AM430" s="719"/>
      <c r="AN430" s="719"/>
      <c r="AO430" s="719"/>
      <c r="AP430" s="719"/>
      <c r="AQ430" s="719"/>
      <c r="AR430" s="719"/>
      <c r="AS430" s="719"/>
      <c r="AT430" s="719"/>
      <c r="AU430" s="719"/>
      <c r="AV430" s="719"/>
      <c r="AW430" s="719">
        <f t="shared" ref="AW430:BP430" si="677">$C430*AW644</f>
        <v>0</v>
      </c>
      <c r="AX430" s="719">
        <f t="shared" si="677"/>
        <v>0</v>
      </c>
      <c r="AY430" s="719">
        <f t="shared" si="677"/>
        <v>0</v>
      </c>
      <c r="AZ430" s="719">
        <f t="shared" si="677"/>
        <v>0</v>
      </c>
      <c r="BA430" s="719">
        <f t="shared" si="677"/>
        <v>0</v>
      </c>
      <c r="BB430" s="719">
        <f t="shared" si="677"/>
        <v>0</v>
      </c>
      <c r="BC430" s="719">
        <f t="shared" si="677"/>
        <v>0</v>
      </c>
      <c r="BD430" s="719">
        <f t="shared" si="677"/>
        <v>0</v>
      </c>
      <c r="BE430" s="719">
        <f t="shared" si="677"/>
        <v>0</v>
      </c>
      <c r="BF430" s="719">
        <f t="shared" si="677"/>
        <v>0</v>
      </c>
      <c r="BG430" s="719">
        <f t="shared" si="677"/>
        <v>0</v>
      </c>
      <c r="BH430" s="719">
        <f t="shared" si="677"/>
        <v>0</v>
      </c>
      <c r="BI430" s="719">
        <f t="shared" si="677"/>
        <v>0</v>
      </c>
      <c r="BJ430" s="719">
        <f t="shared" si="677"/>
        <v>0</v>
      </c>
      <c r="BK430" s="719">
        <f t="shared" si="677"/>
        <v>0</v>
      </c>
      <c r="BL430" s="719">
        <f t="shared" si="677"/>
        <v>0</v>
      </c>
      <c r="BM430" s="719">
        <f t="shared" si="677"/>
        <v>0</v>
      </c>
      <c r="BN430" s="719">
        <f t="shared" si="677"/>
        <v>0</v>
      </c>
      <c r="BO430" s="719">
        <f t="shared" si="677"/>
        <v>0</v>
      </c>
      <c r="BP430" s="719">
        <f t="shared" si="677"/>
        <v>0</v>
      </c>
      <c r="BQ430" s="719">
        <f t="shared" si="664"/>
        <v>0</v>
      </c>
    </row>
    <row r="431" spans="1:69" s="399" customFormat="1" ht="25.5">
      <c r="A431" s="759">
        <v>1975</v>
      </c>
      <c r="B431" s="423" t="s">
        <v>895</v>
      </c>
      <c r="C431" s="1383">
        <f>'I4 BO ASSETS'!M76</f>
        <v>0</v>
      </c>
      <c r="D431" s="719"/>
      <c r="E431" s="719"/>
      <c r="F431" s="719"/>
      <c r="G431" s="719"/>
      <c r="H431" s="719"/>
      <c r="I431" s="719"/>
      <c r="J431" s="719"/>
      <c r="K431" s="719"/>
      <c r="L431" s="719"/>
      <c r="M431" s="719"/>
      <c r="N431" s="719"/>
      <c r="O431" s="719"/>
      <c r="P431" s="719"/>
      <c r="Q431" s="719"/>
      <c r="R431" s="719"/>
      <c r="S431" s="719"/>
      <c r="T431" s="719"/>
      <c r="U431" s="719"/>
      <c r="V431" s="719"/>
      <c r="W431" s="719"/>
      <c r="X431" s="719"/>
      <c r="Y431" s="719"/>
      <c r="Z431" s="719"/>
      <c r="AA431" s="719"/>
      <c r="AB431" s="719"/>
      <c r="AC431" s="719"/>
      <c r="AD431" s="719"/>
      <c r="AE431" s="719"/>
      <c r="AF431" s="719"/>
      <c r="AG431" s="719"/>
      <c r="AH431" s="719"/>
      <c r="AI431" s="719"/>
      <c r="AJ431" s="719"/>
      <c r="AK431" s="719"/>
      <c r="AL431" s="719"/>
      <c r="AM431" s="719"/>
      <c r="AN431" s="719"/>
      <c r="AO431" s="719"/>
      <c r="AP431" s="719"/>
      <c r="AQ431" s="719"/>
      <c r="AR431" s="719"/>
      <c r="AS431" s="719"/>
      <c r="AT431" s="719"/>
      <c r="AU431" s="719"/>
      <c r="AV431" s="719"/>
      <c r="AW431" s="719">
        <f t="shared" ref="AW431:BP431" si="678">$C431*AW645</f>
        <v>0</v>
      </c>
      <c r="AX431" s="719">
        <f t="shared" si="678"/>
        <v>0</v>
      </c>
      <c r="AY431" s="719">
        <f t="shared" si="678"/>
        <v>0</v>
      </c>
      <c r="AZ431" s="719">
        <f t="shared" si="678"/>
        <v>0</v>
      </c>
      <c r="BA431" s="719">
        <f t="shared" si="678"/>
        <v>0</v>
      </c>
      <c r="BB431" s="719">
        <f t="shared" si="678"/>
        <v>0</v>
      </c>
      <c r="BC431" s="719">
        <f t="shared" si="678"/>
        <v>0</v>
      </c>
      <c r="BD431" s="719">
        <f t="shared" si="678"/>
        <v>0</v>
      </c>
      <c r="BE431" s="719">
        <f t="shared" si="678"/>
        <v>0</v>
      </c>
      <c r="BF431" s="719">
        <f t="shared" si="678"/>
        <v>0</v>
      </c>
      <c r="BG431" s="719">
        <f t="shared" si="678"/>
        <v>0</v>
      </c>
      <c r="BH431" s="719">
        <f t="shared" si="678"/>
        <v>0</v>
      </c>
      <c r="BI431" s="719">
        <f t="shared" si="678"/>
        <v>0</v>
      </c>
      <c r="BJ431" s="719">
        <f t="shared" si="678"/>
        <v>0</v>
      </c>
      <c r="BK431" s="719">
        <f t="shared" si="678"/>
        <v>0</v>
      </c>
      <c r="BL431" s="719">
        <f t="shared" si="678"/>
        <v>0</v>
      </c>
      <c r="BM431" s="719">
        <f t="shared" si="678"/>
        <v>0</v>
      </c>
      <c r="BN431" s="719">
        <f t="shared" si="678"/>
        <v>0</v>
      </c>
      <c r="BO431" s="719">
        <f t="shared" si="678"/>
        <v>0</v>
      </c>
      <c r="BP431" s="719">
        <f t="shared" si="678"/>
        <v>0</v>
      </c>
      <c r="BQ431" s="719">
        <f t="shared" si="664"/>
        <v>0</v>
      </c>
    </row>
    <row r="432" spans="1:69" s="399" customFormat="1" ht="12.75">
      <c r="A432" s="759">
        <v>1980</v>
      </c>
      <c r="B432" s="423" t="s">
        <v>248</v>
      </c>
      <c r="C432" s="1383">
        <f>'I4 BO ASSETS'!M77</f>
        <v>0</v>
      </c>
      <c r="D432" s="719"/>
      <c r="E432" s="719"/>
      <c r="F432" s="719"/>
      <c r="G432" s="719"/>
      <c r="H432" s="719"/>
      <c r="I432" s="719"/>
      <c r="J432" s="719"/>
      <c r="K432" s="719"/>
      <c r="L432" s="719"/>
      <c r="M432" s="719"/>
      <c r="N432" s="719"/>
      <c r="O432" s="719"/>
      <c r="P432" s="719"/>
      <c r="Q432" s="719"/>
      <c r="R432" s="719"/>
      <c r="S432" s="719"/>
      <c r="T432" s="719"/>
      <c r="U432" s="719"/>
      <c r="V432" s="719"/>
      <c r="W432" s="719"/>
      <c r="X432" s="719"/>
      <c r="Y432" s="719"/>
      <c r="Z432" s="719"/>
      <c r="AA432" s="719"/>
      <c r="AB432" s="719"/>
      <c r="AC432" s="719"/>
      <c r="AD432" s="719"/>
      <c r="AE432" s="719"/>
      <c r="AF432" s="719"/>
      <c r="AG432" s="719"/>
      <c r="AH432" s="719"/>
      <c r="AI432" s="719"/>
      <c r="AJ432" s="719"/>
      <c r="AK432" s="719"/>
      <c r="AL432" s="719"/>
      <c r="AM432" s="719"/>
      <c r="AN432" s="719"/>
      <c r="AO432" s="719"/>
      <c r="AP432" s="719"/>
      <c r="AQ432" s="719"/>
      <c r="AR432" s="719"/>
      <c r="AS432" s="719"/>
      <c r="AT432" s="719"/>
      <c r="AU432" s="719"/>
      <c r="AV432" s="719"/>
      <c r="AW432" s="719">
        <f t="shared" ref="AW432:BP432" si="679">$C432*AW646</f>
        <v>0</v>
      </c>
      <c r="AX432" s="719">
        <f t="shared" si="679"/>
        <v>0</v>
      </c>
      <c r="AY432" s="719">
        <f t="shared" si="679"/>
        <v>0</v>
      </c>
      <c r="AZ432" s="719">
        <f t="shared" si="679"/>
        <v>0</v>
      </c>
      <c r="BA432" s="719">
        <f t="shared" si="679"/>
        <v>0</v>
      </c>
      <c r="BB432" s="719">
        <f t="shared" si="679"/>
        <v>0</v>
      </c>
      <c r="BC432" s="719">
        <f t="shared" si="679"/>
        <v>0</v>
      </c>
      <c r="BD432" s="719">
        <f t="shared" si="679"/>
        <v>0</v>
      </c>
      <c r="BE432" s="719">
        <f t="shared" si="679"/>
        <v>0</v>
      </c>
      <c r="BF432" s="719">
        <f t="shared" si="679"/>
        <v>0</v>
      </c>
      <c r="BG432" s="719">
        <f t="shared" si="679"/>
        <v>0</v>
      </c>
      <c r="BH432" s="719">
        <f t="shared" si="679"/>
        <v>0</v>
      </c>
      <c r="BI432" s="719">
        <f t="shared" si="679"/>
        <v>0</v>
      </c>
      <c r="BJ432" s="719">
        <f t="shared" si="679"/>
        <v>0</v>
      </c>
      <c r="BK432" s="719">
        <f t="shared" si="679"/>
        <v>0</v>
      </c>
      <c r="BL432" s="719">
        <f t="shared" si="679"/>
        <v>0</v>
      </c>
      <c r="BM432" s="719">
        <f t="shared" si="679"/>
        <v>0</v>
      </c>
      <c r="BN432" s="719">
        <f t="shared" si="679"/>
        <v>0</v>
      </c>
      <c r="BO432" s="719">
        <f t="shared" si="679"/>
        <v>0</v>
      </c>
      <c r="BP432" s="719">
        <f t="shared" si="679"/>
        <v>0</v>
      </c>
      <c r="BQ432" s="719">
        <f t="shared" si="664"/>
        <v>0</v>
      </c>
    </row>
    <row r="433" spans="1:69" s="399" customFormat="1" ht="12.75">
      <c r="A433" s="759">
        <v>1990</v>
      </c>
      <c r="B433" s="423" t="s">
        <v>250</v>
      </c>
      <c r="C433" s="1383">
        <f>'I4 BO ASSETS'!M78</f>
        <v>0</v>
      </c>
      <c r="D433" s="719"/>
      <c r="E433" s="719"/>
      <c r="F433" s="719"/>
      <c r="G433" s="719"/>
      <c r="H433" s="719"/>
      <c r="I433" s="719"/>
      <c r="J433" s="719"/>
      <c r="K433" s="719"/>
      <c r="L433" s="719"/>
      <c r="M433" s="719"/>
      <c r="N433" s="719"/>
      <c r="O433" s="719"/>
      <c r="P433" s="719"/>
      <c r="Q433" s="719"/>
      <c r="R433" s="719"/>
      <c r="S433" s="719"/>
      <c r="T433" s="719"/>
      <c r="U433" s="719"/>
      <c r="V433" s="719"/>
      <c r="W433" s="719"/>
      <c r="X433" s="719"/>
      <c r="Y433" s="719"/>
      <c r="Z433" s="719"/>
      <c r="AA433" s="719"/>
      <c r="AB433" s="719"/>
      <c r="AC433" s="719"/>
      <c r="AD433" s="719"/>
      <c r="AE433" s="719"/>
      <c r="AF433" s="719"/>
      <c r="AG433" s="719"/>
      <c r="AH433" s="719"/>
      <c r="AI433" s="719"/>
      <c r="AJ433" s="719"/>
      <c r="AK433" s="719"/>
      <c r="AL433" s="719"/>
      <c r="AM433" s="719"/>
      <c r="AN433" s="719"/>
      <c r="AO433" s="719"/>
      <c r="AP433" s="719"/>
      <c r="AQ433" s="719"/>
      <c r="AR433" s="719"/>
      <c r="AS433" s="719"/>
      <c r="AT433" s="719"/>
      <c r="AU433" s="719"/>
      <c r="AV433" s="719"/>
      <c r="AW433" s="719">
        <f t="shared" ref="AW433:BP433" si="680">$C433*AW647</f>
        <v>0</v>
      </c>
      <c r="AX433" s="719">
        <f t="shared" si="680"/>
        <v>0</v>
      </c>
      <c r="AY433" s="719">
        <f t="shared" si="680"/>
        <v>0</v>
      </c>
      <c r="AZ433" s="719">
        <f t="shared" si="680"/>
        <v>0</v>
      </c>
      <c r="BA433" s="719">
        <f t="shared" si="680"/>
        <v>0</v>
      </c>
      <c r="BB433" s="719">
        <f t="shared" si="680"/>
        <v>0</v>
      </c>
      <c r="BC433" s="719">
        <f t="shared" si="680"/>
        <v>0</v>
      </c>
      <c r="BD433" s="719">
        <f t="shared" si="680"/>
        <v>0</v>
      </c>
      <c r="BE433" s="719">
        <f t="shared" si="680"/>
        <v>0</v>
      </c>
      <c r="BF433" s="719">
        <f t="shared" si="680"/>
        <v>0</v>
      </c>
      <c r="BG433" s="719">
        <f t="shared" si="680"/>
        <v>0</v>
      </c>
      <c r="BH433" s="719">
        <f t="shared" si="680"/>
        <v>0</v>
      </c>
      <c r="BI433" s="719">
        <f t="shared" si="680"/>
        <v>0</v>
      </c>
      <c r="BJ433" s="719">
        <f t="shared" si="680"/>
        <v>0</v>
      </c>
      <c r="BK433" s="719">
        <f t="shared" si="680"/>
        <v>0</v>
      </c>
      <c r="BL433" s="719">
        <f t="shared" si="680"/>
        <v>0</v>
      </c>
      <c r="BM433" s="719">
        <f t="shared" si="680"/>
        <v>0</v>
      </c>
      <c r="BN433" s="719">
        <f t="shared" si="680"/>
        <v>0</v>
      </c>
      <c r="BO433" s="719">
        <f t="shared" si="680"/>
        <v>0</v>
      </c>
      <c r="BP433" s="719">
        <f t="shared" si="680"/>
        <v>0</v>
      </c>
      <c r="BQ433" s="719">
        <f t="shared" si="664"/>
        <v>0</v>
      </c>
    </row>
    <row r="434" spans="1:69" s="399" customFormat="1" ht="12.75">
      <c r="A434" s="759">
        <v>2005</v>
      </c>
      <c r="B434" s="423" t="s">
        <v>252</v>
      </c>
      <c r="C434" s="1383">
        <f>'I4 BO ASSETS'!M79</f>
        <v>0</v>
      </c>
      <c r="D434" s="719"/>
      <c r="E434" s="719"/>
      <c r="F434" s="719"/>
      <c r="G434" s="719"/>
      <c r="H434" s="719"/>
      <c r="I434" s="719"/>
      <c r="J434" s="719"/>
      <c r="K434" s="719"/>
      <c r="L434" s="719"/>
      <c r="M434" s="719"/>
      <c r="N434" s="719"/>
      <c r="O434" s="719"/>
      <c r="P434" s="719"/>
      <c r="Q434" s="719"/>
      <c r="R434" s="719"/>
      <c r="S434" s="719"/>
      <c r="T434" s="719"/>
      <c r="U434" s="719"/>
      <c r="V434" s="719"/>
      <c r="W434" s="719"/>
      <c r="X434" s="719"/>
      <c r="Y434" s="719"/>
      <c r="Z434" s="719"/>
      <c r="AA434" s="719"/>
      <c r="AB434" s="719"/>
      <c r="AC434" s="719"/>
      <c r="AD434" s="719"/>
      <c r="AE434" s="719"/>
      <c r="AF434" s="719"/>
      <c r="AG434" s="719"/>
      <c r="AH434" s="719"/>
      <c r="AI434" s="719"/>
      <c r="AJ434" s="719"/>
      <c r="AK434" s="719"/>
      <c r="AL434" s="719"/>
      <c r="AM434" s="719"/>
      <c r="AN434" s="719"/>
      <c r="AO434" s="719"/>
      <c r="AP434" s="719"/>
      <c r="AQ434" s="719"/>
      <c r="AR434" s="719"/>
      <c r="AS434" s="719"/>
      <c r="AT434" s="719"/>
      <c r="AU434" s="719"/>
      <c r="AV434" s="719"/>
      <c r="AW434" s="719">
        <f t="shared" ref="AW434:BP434" si="681">$C434*AW648</f>
        <v>0</v>
      </c>
      <c r="AX434" s="719">
        <f t="shared" si="681"/>
        <v>0</v>
      </c>
      <c r="AY434" s="719">
        <f t="shared" si="681"/>
        <v>0</v>
      </c>
      <c r="AZ434" s="719">
        <f t="shared" si="681"/>
        <v>0</v>
      </c>
      <c r="BA434" s="719">
        <f t="shared" si="681"/>
        <v>0</v>
      </c>
      <c r="BB434" s="719">
        <f t="shared" si="681"/>
        <v>0</v>
      </c>
      <c r="BC434" s="719">
        <f t="shared" si="681"/>
        <v>0</v>
      </c>
      <c r="BD434" s="719">
        <f t="shared" si="681"/>
        <v>0</v>
      </c>
      <c r="BE434" s="719">
        <f t="shared" si="681"/>
        <v>0</v>
      </c>
      <c r="BF434" s="719">
        <f t="shared" si="681"/>
        <v>0</v>
      </c>
      <c r="BG434" s="719">
        <f t="shared" si="681"/>
        <v>0</v>
      </c>
      <c r="BH434" s="719">
        <f t="shared" si="681"/>
        <v>0</v>
      </c>
      <c r="BI434" s="719">
        <f t="shared" si="681"/>
        <v>0</v>
      </c>
      <c r="BJ434" s="719">
        <f t="shared" si="681"/>
        <v>0</v>
      </c>
      <c r="BK434" s="719">
        <f t="shared" si="681"/>
        <v>0</v>
      </c>
      <c r="BL434" s="719">
        <f t="shared" si="681"/>
        <v>0</v>
      </c>
      <c r="BM434" s="719">
        <f t="shared" si="681"/>
        <v>0</v>
      </c>
      <c r="BN434" s="719">
        <f t="shared" si="681"/>
        <v>0</v>
      </c>
      <c r="BO434" s="719">
        <f t="shared" si="681"/>
        <v>0</v>
      </c>
      <c r="BP434" s="719">
        <f t="shared" si="681"/>
        <v>0</v>
      </c>
      <c r="BQ434" s="719">
        <f t="shared" si="664"/>
        <v>0</v>
      </c>
    </row>
    <row r="435" spans="1:69" s="1373" customFormat="1" ht="12.75">
      <c r="A435" s="763">
        <v>2010</v>
      </c>
      <c r="B435" s="762" t="s">
        <v>253</v>
      </c>
      <c r="C435" s="1383">
        <f>'I4 BO ASSETS'!M80</f>
        <v>0</v>
      </c>
      <c r="D435" s="719"/>
      <c r="E435" s="719"/>
      <c r="F435" s="719"/>
      <c r="G435" s="719"/>
      <c r="H435" s="719"/>
      <c r="I435" s="719"/>
      <c r="J435" s="719"/>
      <c r="K435" s="719"/>
      <c r="L435" s="719"/>
      <c r="M435" s="719"/>
      <c r="N435" s="719"/>
      <c r="O435" s="719"/>
      <c r="P435" s="719"/>
      <c r="Q435" s="719"/>
      <c r="R435" s="719"/>
      <c r="S435" s="719"/>
      <c r="T435" s="719"/>
      <c r="U435" s="719"/>
      <c r="V435" s="719"/>
      <c r="W435" s="719"/>
      <c r="X435" s="719"/>
      <c r="Y435" s="719"/>
      <c r="Z435" s="719"/>
      <c r="AA435" s="719"/>
      <c r="AB435" s="719"/>
      <c r="AC435" s="719"/>
      <c r="AD435" s="719"/>
      <c r="AE435" s="719"/>
      <c r="AF435" s="719"/>
      <c r="AG435" s="719"/>
      <c r="AH435" s="719"/>
      <c r="AI435" s="719"/>
      <c r="AJ435" s="719"/>
      <c r="AK435" s="719"/>
      <c r="AL435" s="719"/>
      <c r="AM435" s="719"/>
      <c r="AN435" s="719"/>
      <c r="AO435" s="719"/>
      <c r="AP435" s="719"/>
      <c r="AQ435" s="719"/>
      <c r="AR435" s="719"/>
      <c r="AS435" s="719"/>
      <c r="AT435" s="719"/>
      <c r="AU435" s="719"/>
      <c r="AV435" s="719"/>
      <c r="AW435" s="719">
        <f t="shared" ref="AW435:BP435" si="682">$C435*AW649</f>
        <v>0</v>
      </c>
      <c r="AX435" s="719">
        <f t="shared" si="682"/>
        <v>0</v>
      </c>
      <c r="AY435" s="719">
        <f t="shared" si="682"/>
        <v>0</v>
      </c>
      <c r="AZ435" s="719">
        <f t="shared" si="682"/>
        <v>0</v>
      </c>
      <c r="BA435" s="719">
        <f t="shared" si="682"/>
        <v>0</v>
      </c>
      <c r="BB435" s="719">
        <f t="shared" si="682"/>
        <v>0</v>
      </c>
      <c r="BC435" s="719">
        <f t="shared" si="682"/>
        <v>0</v>
      </c>
      <c r="BD435" s="719">
        <f t="shared" si="682"/>
        <v>0</v>
      </c>
      <c r="BE435" s="719">
        <f t="shared" si="682"/>
        <v>0</v>
      </c>
      <c r="BF435" s="719">
        <f t="shared" si="682"/>
        <v>0</v>
      </c>
      <c r="BG435" s="719">
        <f t="shared" si="682"/>
        <v>0</v>
      </c>
      <c r="BH435" s="719">
        <f t="shared" si="682"/>
        <v>0</v>
      </c>
      <c r="BI435" s="719">
        <f t="shared" si="682"/>
        <v>0</v>
      </c>
      <c r="BJ435" s="719">
        <f t="shared" si="682"/>
        <v>0</v>
      </c>
      <c r="BK435" s="719">
        <f t="shared" si="682"/>
        <v>0</v>
      </c>
      <c r="BL435" s="719">
        <f t="shared" si="682"/>
        <v>0</v>
      </c>
      <c r="BM435" s="719">
        <f t="shared" si="682"/>
        <v>0</v>
      </c>
      <c r="BN435" s="719">
        <f t="shared" si="682"/>
        <v>0</v>
      </c>
      <c r="BO435" s="719">
        <f t="shared" si="682"/>
        <v>0</v>
      </c>
      <c r="BP435" s="719">
        <f t="shared" si="682"/>
        <v>0</v>
      </c>
      <c r="BQ435" s="719">
        <f t="shared" si="664"/>
        <v>0</v>
      </c>
    </row>
    <row r="436" spans="1:69" s="1379" customFormat="1" ht="12.75">
      <c r="A436" s="1374"/>
      <c r="B436" s="1386" t="s">
        <v>1359</v>
      </c>
      <c r="C436" s="1387">
        <f>SUM(C416:C435)</f>
        <v>0</v>
      </c>
      <c r="D436" s="1377"/>
      <c r="E436" s="1377"/>
      <c r="F436" s="1378"/>
      <c r="G436" s="1377">
        <f t="shared" ref="G436:AB436" si="683">SUM(G416:G435)</f>
        <v>0</v>
      </c>
      <c r="H436" s="1377">
        <f t="shared" si="683"/>
        <v>0</v>
      </c>
      <c r="I436" s="1377">
        <f t="shared" si="683"/>
        <v>0</v>
      </c>
      <c r="J436" s="1377">
        <f t="shared" si="683"/>
        <v>0</v>
      </c>
      <c r="K436" s="1377">
        <f t="shared" si="683"/>
        <v>0</v>
      </c>
      <c r="L436" s="1377">
        <f t="shared" si="683"/>
        <v>0</v>
      </c>
      <c r="M436" s="1377">
        <f t="shared" si="683"/>
        <v>0</v>
      </c>
      <c r="N436" s="1377">
        <f t="shared" si="683"/>
        <v>0</v>
      </c>
      <c r="O436" s="1377">
        <f t="shared" si="683"/>
        <v>0</v>
      </c>
      <c r="P436" s="1377">
        <f t="shared" si="683"/>
        <v>0</v>
      </c>
      <c r="Q436" s="1377">
        <f t="shared" si="683"/>
        <v>0</v>
      </c>
      <c r="R436" s="1377">
        <f t="shared" si="683"/>
        <v>0</v>
      </c>
      <c r="S436" s="1377">
        <f t="shared" si="683"/>
        <v>0</v>
      </c>
      <c r="T436" s="1377">
        <f t="shared" si="683"/>
        <v>0</v>
      </c>
      <c r="U436" s="1377">
        <f t="shared" si="683"/>
        <v>0</v>
      </c>
      <c r="V436" s="1377">
        <f t="shared" si="683"/>
        <v>0</v>
      </c>
      <c r="W436" s="1377">
        <f t="shared" si="683"/>
        <v>0</v>
      </c>
      <c r="X436" s="1377">
        <f t="shared" si="683"/>
        <v>0</v>
      </c>
      <c r="Y436" s="1377">
        <f t="shared" si="683"/>
        <v>0</v>
      </c>
      <c r="Z436" s="1377">
        <f t="shared" si="683"/>
        <v>0</v>
      </c>
      <c r="AA436" s="1377">
        <f t="shared" si="683"/>
        <v>0</v>
      </c>
      <c r="AB436" s="1377">
        <f t="shared" si="683"/>
        <v>0</v>
      </c>
      <c r="AC436" s="1377">
        <f t="shared" ref="AC436:AX436" si="684">SUM(AC416:AC435)</f>
        <v>0</v>
      </c>
      <c r="AD436" s="1377">
        <f t="shared" si="684"/>
        <v>0</v>
      </c>
      <c r="AE436" s="1377">
        <f t="shared" si="684"/>
        <v>0</v>
      </c>
      <c r="AF436" s="1377">
        <f t="shared" si="684"/>
        <v>0</v>
      </c>
      <c r="AG436" s="1377">
        <f t="shared" si="684"/>
        <v>0</v>
      </c>
      <c r="AH436" s="1377">
        <f t="shared" si="684"/>
        <v>0</v>
      </c>
      <c r="AI436" s="1377">
        <f t="shared" si="684"/>
        <v>0</v>
      </c>
      <c r="AJ436" s="1377">
        <f t="shared" si="684"/>
        <v>0</v>
      </c>
      <c r="AK436" s="1377">
        <f t="shared" si="684"/>
        <v>0</v>
      </c>
      <c r="AL436" s="1377">
        <f t="shared" si="684"/>
        <v>0</v>
      </c>
      <c r="AM436" s="1377">
        <f t="shared" si="684"/>
        <v>0</v>
      </c>
      <c r="AN436" s="1377">
        <f t="shared" si="684"/>
        <v>0</v>
      </c>
      <c r="AO436" s="1377">
        <f t="shared" si="684"/>
        <v>0</v>
      </c>
      <c r="AP436" s="1377">
        <f t="shared" si="684"/>
        <v>0</v>
      </c>
      <c r="AQ436" s="1377">
        <f t="shared" si="684"/>
        <v>0</v>
      </c>
      <c r="AR436" s="1377">
        <f t="shared" si="684"/>
        <v>0</v>
      </c>
      <c r="AS436" s="1377">
        <f t="shared" si="684"/>
        <v>0</v>
      </c>
      <c r="AT436" s="1377">
        <f t="shared" si="684"/>
        <v>0</v>
      </c>
      <c r="AU436" s="1377">
        <f t="shared" si="684"/>
        <v>0</v>
      </c>
      <c r="AV436" s="1377">
        <f t="shared" si="684"/>
        <v>0</v>
      </c>
      <c r="AW436" s="1377">
        <f t="shared" si="684"/>
        <v>0</v>
      </c>
      <c r="AX436" s="1377">
        <f t="shared" si="684"/>
        <v>0</v>
      </c>
      <c r="AY436" s="1377">
        <f t="shared" ref="AY436:BQ436" si="685">SUM(AY416:AY435)</f>
        <v>0</v>
      </c>
      <c r="AZ436" s="1377">
        <f t="shared" si="685"/>
        <v>0</v>
      </c>
      <c r="BA436" s="1377">
        <f t="shared" si="685"/>
        <v>0</v>
      </c>
      <c r="BB436" s="1377">
        <f t="shared" si="685"/>
        <v>0</v>
      </c>
      <c r="BC436" s="1377">
        <f t="shared" si="685"/>
        <v>0</v>
      </c>
      <c r="BD436" s="1377">
        <f t="shared" si="685"/>
        <v>0</v>
      </c>
      <c r="BE436" s="1377">
        <f t="shared" si="685"/>
        <v>0</v>
      </c>
      <c r="BF436" s="1377">
        <f t="shared" si="685"/>
        <v>0</v>
      </c>
      <c r="BG436" s="1377">
        <f t="shared" si="685"/>
        <v>0</v>
      </c>
      <c r="BH436" s="1377">
        <f t="shared" si="685"/>
        <v>0</v>
      </c>
      <c r="BI436" s="1377">
        <f t="shared" si="685"/>
        <v>0</v>
      </c>
      <c r="BJ436" s="1377">
        <f t="shared" si="685"/>
        <v>0</v>
      </c>
      <c r="BK436" s="1377">
        <f t="shared" si="685"/>
        <v>0</v>
      </c>
      <c r="BL436" s="1377">
        <f t="shared" si="685"/>
        <v>0</v>
      </c>
      <c r="BM436" s="1377">
        <f t="shared" si="685"/>
        <v>0</v>
      </c>
      <c r="BN436" s="1377">
        <f t="shared" si="685"/>
        <v>0</v>
      </c>
      <c r="BO436" s="1377">
        <f t="shared" si="685"/>
        <v>0</v>
      </c>
      <c r="BP436" s="1377">
        <f t="shared" si="685"/>
        <v>0</v>
      </c>
      <c r="BQ436" s="1377">
        <f t="shared" si="685"/>
        <v>0</v>
      </c>
    </row>
    <row r="437" spans="1:69" s="399" customFormat="1" ht="12.75">
      <c r="A437" s="1391"/>
      <c r="B437" s="524"/>
      <c r="C437" s="1392"/>
      <c r="D437" s="719"/>
      <c r="E437" s="719"/>
      <c r="F437" s="719"/>
      <c r="AV437" s="525"/>
      <c r="BQ437" s="525"/>
    </row>
    <row r="438" spans="1:69" s="1303" customFormat="1" ht="13.5" thickBot="1">
      <c r="A438" s="1304"/>
      <c r="B438" s="1301" t="s">
        <v>1227</v>
      </c>
      <c r="C438" s="1305">
        <f t="shared" ref="C438:AH438" si="686">C414+C436</f>
        <v>0</v>
      </c>
      <c r="D438" s="1305">
        <f t="shared" si="686"/>
        <v>0</v>
      </c>
      <c r="E438" s="1305">
        <f t="shared" si="686"/>
        <v>0</v>
      </c>
      <c r="F438" s="1305">
        <f t="shared" si="686"/>
        <v>0</v>
      </c>
      <c r="G438" s="1305">
        <f t="shared" si="686"/>
        <v>0</v>
      </c>
      <c r="H438" s="1305">
        <f t="shared" si="686"/>
        <v>0</v>
      </c>
      <c r="I438" s="1305">
        <f t="shared" si="686"/>
        <v>0</v>
      </c>
      <c r="J438" s="1305">
        <f t="shared" si="686"/>
        <v>0</v>
      </c>
      <c r="K438" s="1305">
        <f t="shared" si="686"/>
        <v>0</v>
      </c>
      <c r="L438" s="1305">
        <f t="shared" si="686"/>
        <v>0</v>
      </c>
      <c r="M438" s="1305">
        <f t="shared" si="686"/>
        <v>0</v>
      </c>
      <c r="N438" s="1305">
        <f t="shared" si="686"/>
        <v>0</v>
      </c>
      <c r="O438" s="1305">
        <f t="shared" si="686"/>
        <v>0</v>
      </c>
      <c r="P438" s="1305">
        <f t="shared" si="686"/>
        <v>0</v>
      </c>
      <c r="Q438" s="1305">
        <f t="shared" si="686"/>
        <v>0</v>
      </c>
      <c r="R438" s="1305">
        <f t="shared" si="686"/>
        <v>0</v>
      </c>
      <c r="S438" s="1305">
        <f t="shared" si="686"/>
        <v>0</v>
      </c>
      <c r="T438" s="1305">
        <f t="shared" si="686"/>
        <v>0</v>
      </c>
      <c r="U438" s="1305">
        <f t="shared" si="686"/>
        <v>0</v>
      </c>
      <c r="V438" s="1305">
        <f t="shared" si="686"/>
        <v>0</v>
      </c>
      <c r="W438" s="1305">
        <f t="shared" si="686"/>
        <v>0</v>
      </c>
      <c r="X438" s="1305">
        <f t="shared" si="686"/>
        <v>0</v>
      </c>
      <c r="Y438" s="1305">
        <f t="shared" si="686"/>
        <v>0</v>
      </c>
      <c r="Z438" s="1305">
        <f t="shared" si="686"/>
        <v>0</v>
      </c>
      <c r="AA438" s="1305">
        <f t="shared" si="686"/>
        <v>0</v>
      </c>
      <c r="AB438" s="1305">
        <f t="shared" si="686"/>
        <v>0</v>
      </c>
      <c r="AC438" s="1305">
        <f t="shared" si="686"/>
        <v>0</v>
      </c>
      <c r="AD438" s="1305">
        <f t="shared" si="686"/>
        <v>0</v>
      </c>
      <c r="AE438" s="1305">
        <f t="shared" si="686"/>
        <v>0</v>
      </c>
      <c r="AF438" s="1305">
        <f t="shared" si="686"/>
        <v>0</v>
      </c>
      <c r="AG438" s="1305">
        <f t="shared" si="686"/>
        <v>0</v>
      </c>
      <c r="AH438" s="1305">
        <f t="shared" si="686"/>
        <v>0</v>
      </c>
      <c r="AI438" s="1305">
        <f t="shared" ref="AI438:BQ438" si="687">AI414+AI436</f>
        <v>0</v>
      </c>
      <c r="AJ438" s="1305">
        <f t="shared" si="687"/>
        <v>0</v>
      </c>
      <c r="AK438" s="1305">
        <f t="shared" si="687"/>
        <v>0</v>
      </c>
      <c r="AL438" s="1305">
        <f t="shared" si="687"/>
        <v>0</v>
      </c>
      <c r="AM438" s="1305">
        <f t="shared" si="687"/>
        <v>0</v>
      </c>
      <c r="AN438" s="1305">
        <f t="shared" si="687"/>
        <v>0</v>
      </c>
      <c r="AO438" s="1305">
        <f t="shared" si="687"/>
        <v>0</v>
      </c>
      <c r="AP438" s="1305">
        <f t="shared" si="687"/>
        <v>0</v>
      </c>
      <c r="AQ438" s="1305">
        <f t="shared" si="687"/>
        <v>0</v>
      </c>
      <c r="AR438" s="1305">
        <f t="shared" si="687"/>
        <v>0</v>
      </c>
      <c r="AS438" s="1305">
        <f t="shared" si="687"/>
        <v>0</v>
      </c>
      <c r="AT438" s="1305">
        <f t="shared" si="687"/>
        <v>0</v>
      </c>
      <c r="AU438" s="1305">
        <f t="shared" si="687"/>
        <v>0</v>
      </c>
      <c r="AV438" s="1305">
        <f t="shared" si="687"/>
        <v>0</v>
      </c>
      <c r="AW438" s="1305">
        <f t="shared" si="687"/>
        <v>0</v>
      </c>
      <c r="AX438" s="1305">
        <f t="shared" si="687"/>
        <v>0</v>
      </c>
      <c r="AY438" s="1305">
        <f t="shared" si="687"/>
        <v>0</v>
      </c>
      <c r="AZ438" s="1305">
        <f t="shared" si="687"/>
        <v>0</v>
      </c>
      <c r="BA438" s="1305">
        <f t="shared" si="687"/>
        <v>0</v>
      </c>
      <c r="BB438" s="1305">
        <f t="shared" si="687"/>
        <v>0</v>
      </c>
      <c r="BC438" s="1305">
        <f t="shared" si="687"/>
        <v>0</v>
      </c>
      <c r="BD438" s="1305">
        <f t="shared" si="687"/>
        <v>0</v>
      </c>
      <c r="BE438" s="1305">
        <f t="shared" si="687"/>
        <v>0</v>
      </c>
      <c r="BF438" s="1305">
        <f t="shared" si="687"/>
        <v>0</v>
      </c>
      <c r="BG438" s="1305">
        <f t="shared" si="687"/>
        <v>0</v>
      </c>
      <c r="BH438" s="1305">
        <f t="shared" si="687"/>
        <v>0</v>
      </c>
      <c r="BI438" s="1305">
        <f t="shared" si="687"/>
        <v>0</v>
      </c>
      <c r="BJ438" s="1305">
        <f t="shared" si="687"/>
        <v>0</v>
      </c>
      <c r="BK438" s="1305">
        <f t="shared" si="687"/>
        <v>0</v>
      </c>
      <c r="BL438" s="1305">
        <f t="shared" si="687"/>
        <v>0</v>
      </c>
      <c r="BM438" s="1305">
        <f t="shared" si="687"/>
        <v>0</v>
      </c>
      <c r="BN438" s="1305">
        <f t="shared" si="687"/>
        <v>0</v>
      </c>
      <c r="BO438" s="1305">
        <f t="shared" si="687"/>
        <v>0</v>
      </c>
      <c r="BP438" s="1305">
        <f t="shared" si="687"/>
        <v>0</v>
      </c>
      <c r="BQ438" s="1305">
        <f t="shared" si="687"/>
        <v>0</v>
      </c>
    </row>
    <row r="439" spans="1:69" s="399" customFormat="1" ht="13.5" thickTop="1">
      <c r="A439" s="1391"/>
      <c r="B439" s="524"/>
      <c r="C439" s="1392"/>
      <c r="D439" s="719"/>
      <c r="E439" s="719"/>
      <c r="F439" s="719"/>
      <c r="AV439" s="525"/>
      <c r="BQ439" s="525"/>
    </row>
    <row r="440" spans="1:69" s="399" customFormat="1" ht="12.75">
      <c r="A440" s="1391"/>
      <c r="B440" s="524"/>
      <c r="C440" s="1392"/>
      <c r="D440" s="719"/>
      <c r="E440" s="719"/>
      <c r="F440" s="719"/>
      <c r="AV440" s="525"/>
      <c r="BQ440" s="525"/>
    </row>
    <row r="441" spans="1:69" s="399" customFormat="1" ht="15.75">
      <c r="A441" s="1926" t="s">
        <v>1399</v>
      </c>
      <c r="C441" s="1346"/>
      <c r="AV441" s="525"/>
    </row>
    <row r="442" spans="1:69" s="399" customFormat="1" ht="12.75">
      <c r="C442" s="1346"/>
      <c r="AV442" s="525"/>
    </row>
    <row r="443" spans="1:69" s="399" customFormat="1" ht="12.75">
      <c r="A443" s="669"/>
      <c r="B443" s="1347"/>
      <c r="C443" s="1348"/>
      <c r="AV443" s="525"/>
    </row>
    <row r="444" spans="1:69" s="1349" customFormat="1" ht="25.5">
      <c r="C444" s="1350"/>
      <c r="D444" s="1351"/>
      <c r="E444" s="1352"/>
      <c r="F444" s="1353"/>
      <c r="G444" s="1354" t="s">
        <v>338</v>
      </c>
      <c r="H444" s="1354"/>
      <c r="I444" s="1354"/>
      <c r="J444" s="1354"/>
      <c r="K444" s="1354"/>
      <c r="L444" s="1354"/>
      <c r="M444" s="1354"/>
      <c r="N444" s="1354"/>
      <c r="O444" s="1354"/>
      <c r="P444" s="1354"/>
      <c r="Q444" s="1354"/>
      <c r="R444" s="1354"/>
      <c r="S444" s="1354"/>
      <c r="T444" s="1354"/>
      <c r="U444" s="1354"/>
      <c r="V444" s="1354"/>
      <c r="W444" s="1354"/>
      <c r="X444" s="1354"/>
      <c r="Y444" s="1354"/>
      <c r="Z444" s="1354"/>
      <c r="AA444" s="1355"/>
      <c r="AB444" s="1354" t="s">
        <v>339</v>
      </c>
      <c r="AC444" s="1354"/>
      <c r="AD444" s="1354"/>
      <c r="AE444" s="1354"/>
      <c r="AF444" s="1354"/>
      <c r="AG444" s="1354"/>
      <c r="AH444" s="1354"/>
      <c r="AI444" s="1354"/>
      <c r="AJ444" s="1354"/>
      <c r="AK444" s="1354"/>
      <c r="AL444" s="1354"/>
      <c r="AM444" s="1354"/>
      <c r="AN444" s="1354"/>
      <c r="AO444" s="1354"/>
      <c r="AP444" s="1354"/>
      <c r="AQ444" s="1354"/>
      <c r="AR444" s="1354"/>
      <c r="AS444" s="1354"/>
      <c r="AT444" s="1354"/>
      <c r="AU444" s="1354"/>
      <c r="AV444" s="1355"/>
      <c r="AW444" s="1356" t="s">
        <v>340</v>
      </c>
      <c r="AX444" s="1354"/>
      <c r="AY444" s="1354"/>
      <c r="AZ444" s="1354"/>
      <c r="BA444" s="1354"/>
      <c r="BB444" s="1354"/>
      <c r="BC444" s="1354"/>
      <c r="BD444" s="1354"/>
      <c r="BE444" s="1354"/>
      <c r="BF444" s="1354"/>
      <c r="BG444" s="1354"/>
      <c r="BH444" s="1354"/>
      <c r="BI444" s="1354"/>
      <c r="BJ444" s="1354"/>
      <c r="BK444" s="1354"/>
      <c r="BL444" s="1354"/>
      <c r="BM444" s="1354"/>
      <c r="BN444" s="1354"/>
      <c r="BO444" s="1354"/>
      <c r="BP444" s="1354"/>
      <c r="BQ444" s="1355"/>
    </row>
    <row r="445" spans="1:69" s="1161" customFormat="1" ht="12.75">
      <c r="A445" s="1357"/>
      <c r="B445" s="1357"/>
      <c r="C445" s="1358"/>
      <c r="D445" s="1359"/>
      <c r="E445" s="1360"/>
      <c r="F445" s="1361"/>
      <c r="G445" s="1362">
        <v>1</v>
      </c>
      <c r="H445" s="1362">
        <v>2</v>
      </c>
      <c r="I445" s="1362">
        <v>3</v>
      </c>
      <c r="J445" s="1362">
        <v>4</v>
      </c>
      <c r="K445" s="1362">
        <v>5</v>
      </c>
      <c r="L445" s="1362">
        <v>6</v>
      </c>
      <c r="M445" s="1362">
        <v>7</v>
      </c>
      <c r="N445" s="1362">
        <v>8</v>
      </c>
      <c r="O445" s="1362">
        <v>9</v>
      </c>
      <c r="P445" s="1362">
        <v>10</v>
      </c>
      <c r="Q445" s="1362">
        <v>11</v>
      </c>
      <c r="R445" s="1362">
        <v>12</v>
      </c>
      <c r="S445" s="1362">
        <v>13</v>
      </c>
      <c r="T445" s="1362">
        <v>14</v>
      </c>
      <c r="U445" s="1362">
        <v>15</v>
      </c>
      <c r="V445" s="1362">
        <v>16</v>
      </c>
      <c r="W445" s="1362">
        <v>17</v>
      </c>
      <c r="X445" s="1362">
        <v>18</v>
      </c>
      <c r="Y445" s="1362">
        <v>19</v>
      </c>
      <c r="Z445" s="1362">
        <v>20</v>
      </c>
      <c r="AA445" s="1363" t="s">
        <v>1148</v>
      </c>
      <c r="AB445" s="1362">
        <v>1</v>
      </c>
      <c r="AC445" s="1362">
        <v>2</v>
      </c>
      <c r="AD445" s="1362">
        <v>3</v>
      </c>
      <c r="AE445" s="1362">
        <v>4</v>
      </c>
      <c r="AF445" s="1362">
        <v>5</v>
      </c>
      <c r="AG445" s="1362">
        <v>6</v>
      </c>
      <c r="AH445" s="1362">
        <v>7</v>
      </c>
      <c r="AI445" s="1362">
        <v>8</v>
      </c>
      <c r="AJ445" s="1362">
        <v>9</v>
      </c>
      <c r="AK445" s="1362">
        <v>10</v>
      </c>
      <c r="AL445" s="1362">
        <v>11</v>
      </c>
      <c r="AM445" s="1362">
        <v>12</v>
      </c>
      <c r="AN445" s="1362">
        <v>13</v>
      </c>
      <c r="AO445" s="1362">
        <v>14</v>
      </c>
      <c r="AP445" s="1362">
        <v>15</v>
      </c>
      <c r="AQ445" s="1362">
        <v>16</v>
      </c>
      <c r="AR445" s="1362">
        <v>17</v>
      </c>
      <c r="AS445" s="1362">
        <v>18</v>
      </c>
      <c r="AT445" s="1362">
        <v>19</v>
      </c>
      <c r="AU445" s="1362">
        <v>20</v>
      </c>
      <c r="AV445" s="1363" t="s">
        <v>1148</v>
      </c>
      <c r="AW445" s="1364">
        <v>1</v>
      </c>
      <c r="AX445" s="1362">
        <v>2</v>
      </c>
      <c r="AY445" s="1362">
        <v>3</v>
      </c>
      <c r="AZ445" s="1362">
        <v>4</v>
      </c>
      <c r="BA445" s="1362">
        <v>5</v>
      </c>
      <c r="BB445" s="1362">
        <v>6</v>
      </c>
      <c r="BC445" s="1362">
        <v>7</v>
      </c>
      <c r="BD445" s="1362">
        <v>8</v>
      </c>
      <c r="BE445" s="1362">
        <v>9</v>
      </c>
      <c r="BF445" s="1362">
        <v>10</v>
      </c>
      <c r="BG445" s="1362">
        <v>11</v>
      </c>
      <c r="BH445" s="1362">
        <v>12</v>
      </c>
      <c r="BI445" s="1362">
        <v>13</v>
      </c>
      <c r="BJ445" s="1362">
        <v>14</v>
      </c>
      <c r="BK445" s="1362">
        <v>15</v>
      </c>
      <c r="BL445" s="1362">
        <v>16</v>
      </c>
      <c r="BM445" s="1362">
        <v>17</v>
      </c>
      <c r="BN445" s="1362">
        <v>18</v>
      </c>
      <c r="BO445" s="1362">
        <v>19</v>
      </c>
      <c r="BP445" s="1362">
        <v>20</v>
      </c>
      <c r="BQ445" s="1363" t="s">
        <v>1148</v>
      </c>
    </row>
    <row r="446" spans="1:69" s="507" customFormat="1" ht="38.25">
      <c r="A446" s="106" t="s">
        <v>394</v>
      </c>
      <c r="B446" s="106" t="s">
        <v>1074</v>
      </c>
      <c r="C446" s="1407" t="s">
        <v>700</v>
      </c>
      <c r="D446" s="1366" t="s">
        <v>964</v>
      </c>
      <c r="E446" s="1367" t="s">
        <v>965</v>
      </c>
      <c r="F446" s="1368" t="s">
        <v>1204</v>
      </c>
      <c r="G446" s="933" t="str">
        <f>IF('I2 LDC class'!$D$20="",'I2 LDC class'!$C$20,'I2 LDC class'!$D$20)</f>
        <v>Residential</v>
      </c>
      <c r="H446" s="933" t="str">
        <f>IF('I2 LDC class'!$D$21="",'I2 LDC class'!$C$21,'I2 LDC class'!$D$21)</f>
        <v>GS &lt;50</v>
      </c>
      <c r="I446" s="933" t="str">
        <f>IF('I2 LDC class'!$D$22="",'I2 LDC class'!$C$22,'I2 LDC class'!$D$22)</f>
        <v>GS&gt;50-Regular</v>
      </c>
      <c r="J446" s="933" t="str">
        <f>IF('I2 LDC class'!$D$23="",'I2 LDC class'!$C$23,'I2 LDC class'!$D$23)</f>
        <v>GS&gt; 50-TOU</v>
      </c>
      <c r="K446" s="933" t="str">
        <f>IF('I2 LDC class'!$D$24="",'I2 LDC class'!$C$24,'I2 LDC class'!$D$24)</f>
        <v>GS &gt;50-Intermediate</v>
      </c>
      <c r="L446" s="933" t="str">
        <f>IF('I2 LDC class'!$D$25="",'I2 LDC class'!$C$25,'I2 LDC class'!$D$25)</f>
        <v>Large Use &gt;5MW</v>
      </c>
      <c r="M446" s="933" t="str">
        <f>IF('I2 LDC class'!$D$26="",'I2 LDC class'!$C$26,'I2 LDC class'!$D$26)</f>
        <v>Street Light</v>
      </c>
      <c r="N446" s="933" t="str">
        <f>IF('I2 LDC class'!$D$27="",'I2 LDC class'!$C$27,'I2 LDC class'!$D$27)</f>
        <v>Sentinel</v>
      </c>
      <c r="O446" s="933" t="str">
        <f>IF('I2 LDC class'!$D$28="",'I2 LDC class'!$C$28,'I2 LDC class'!$D$28)</f>
        <v>Unmetered Scattered Load</v>
      </c>
      <c r="P446" s="933" t="str">
        <f>IF('I2 LDC class'!$D$29="",'I2 LDC class'!$C$29,'I2 LDC class'!$D$29)</f>
        <v>Embedded Distributor</v>
      </c>
      <c r="Q446" s="933" t="str">
        <f>IF('I2 LDC class'!$D$30="",'I2 LDC class'!$C$30,'I2 LDC class'!$D$30)</f>
        <v>Back-up/Standby Power</v>
      </c>
      <c r="R446" s="933" t="str">
        <f>IF('I2 LDC class'!$D$31="",'I2 LDC class'!$C$31,'I2 LDC class'!$D$31)</f>
        <v>Rate Class 1</v>
      </c>
      <c r="S446" s="933" t="str">
        <f>IF('I2 LDC class'!$D$32="",'I2 LDC class'!$C$32,'I2 LDC class'!$D$32)</f>
        <v>Rate class 2</v>
      </c>
      <c r="T446" s="933" t="str">
        <f>IF('I2 LDC class'!$D$33="",'I2 LDC class'!$C$33,'I2 LDC class'!$D$33)</f>
        <v>Rate class 3</v>
      </c>
      <c r="U446" s="933" t="str">
        <f>IF('I2 LDC class'!$D$34="",'I2 LDC class'!$C$34,'I2 LDC class'!$D$34)</f>
        <v>Rate class 4</v>
      </c>
      <c r="V446" s="933" t="str">
        <f>IF('I2 LDC class'!$D$35="",'I2 LDC class'!$C$35,'I2 LDC class'!$D$35)</f>
        <v>Rate class 5</v>
      </c>
      <c r="W446" s="933" t="str">
        <f>IF('I2 LDC class'!$D$36="",'I2 LDC class'!$C$36,'I2 LDC class'!$D$36)</f>
        <v>Rate class 6</v>
      </c>
      <c r="X446" s="933" t="str">
        <f>IF('I2 LDC class'!$D$37="",'I2 LDC class'!$C$37,'I2 LDC class'!$D$37)</f>
        <v>Rate class 7</v>
      </c>
      <c r="Y446" s="933" t="str">
        <f>IF('I2 LDC class'!$D$38="",'I2 LDC class'!$C$38,'I2 LDC class'!$D$38)</f>
        <v>Rate class 8</v>
      </c>
      <c r="Z446" s="933" t="str">
        <f>IF('I2 LDC class'!$D$39="",'I2 LDC class'!$C$39,'I2 LDC class'!$D$39)</f>
        <v>Rate class 9</v>
      </c>
      <c r="AA446" s="1370" t="s">
        <v>1148</v>
      </c>
      <c r="AB446" s="933" t="str">
        <f>IF('I2 LDC class'!$D$20="",'I2 LDC class'!$C$20,'I2 LDC class'!$D$20)</f>
        <v>Residential</v>
      </c>
      <c r="AC446" s="933" t="str">
        <f>IF('I2 LDC class'!$D$21="",'I2 LDC class'!$C$21,'I2 LDC class'!$D$21)</f>
        <v>GS &lt;50</v>
      </c>
      <c r="AD446" s="933" t="str">
        <f>IF('I2 LDC class'!$D$22="",'I2 LDC class'!$C$22,'I2 LDC class'!$D$22)</f>
        <v>GS&gt;50-Regular</v>
      </c>
      <c r="AE446" s="933" t="str">
        <f>IF('I2 LDC class'!$D$23="",'I2 LDC class'!$C$23,'I2 LDC class'!$D$23)</f>
        <v>GS&gt; 50-TOU</v>
      </c>
      <c r="AF446" s="933" t="str">
        <f>IF('I2 LDC class'!$D$24="",'I2 LDC class'!$C$24,'I2 LDC class'!$D$24)</f>
        <v>GS &gt;50-Intermediate</v>
      </c>
      <c r="AG446" s="933" t="str">
        <f>IF('I2 LDC class'!$D$25="",'I2 LDC class'!$C$25,'I2 LDC class'!$D$25)</f>
        <v>Large Use &gt;5MW</v>
      </c>
      <c r="AH446" s="933" t="str">
        <f>IF('I2 LDC class'!$D$26="",'I2 LDC class'!$C$26,'I2 LDC class'!$D$26)</f>
        <v>Street Light</v>
      </c>
      <c r="AI446" s="933" t="str">
        <f>IF('I2 LDC class'!$D$27="",'I2 LDC class'!$C$27,'I2 LDC class'!$D$27)</f>
        <v>Sentinel</v>
      </c>
      <c r="AJ446" s="933" t="str">
        <f>IF('I2 LDC class'!$D$28="",'I2 LDC class'!$C$28,'I2 LDC class'!$D$28)</f>
        <v>Unmetered Scattered Load</v>
      </c>
      <c r="AK446" s="933" t="str">
        <f>IF('I2 LDC class'!$D$29="",'I2 LDC class'!$C$29,'I2 LDC class'!$D$29)</f>
        <v>Embedded Distributor</v>
      </c>
      <c r="AL446" s="933" t="str">
        <f>IF('I2 LDC class'!$D$30="",'I2 LDC class'!$C$30,'I2 LDC class'!$D$30)</f>
        <v>Back-up/Standby Power</v>
      </c>
      <c r="AM446" s="933" t="str">
        <f>IF('I2 LDC class'!$D$31="",'I2 LDC class'!$C$31,'I2 LDC class'!$D$31)</f>
        <v>Rate Class 1</v>
      </c>
      <c r="AN446" s="933" t="str">
        <f>IF('I2 LDC class'!$D$32="",'I2 LDC class'!$C$32,'I2 LDC class'!$D$32)</f>
        <v>Rate class 2</v>
      </c>
      <c r="AO446" s="933" t="str">
        <f>IF('I2 LDC class'!$D$33="",'I2 LDC class'!$C$33,'I2 LDC class'!$D$33)</f>
        <v>Rate class 3</v>
      </c>
      <c r="AP446" s="933" t="str">
        <f>IF('I2 LDC class'!$D$34="",'I2 LDC class'!$C$34,'I2 LDC class'!$D$34)</f>
        <v>Rate class 4</v>
      </c>
      <c r="AQ446" s="933" t="str">
        <f>IF('I2 LDC class'!$D$35="",'I2 LDC class'!$C$35,'I2 LDC class'!$D$35)</f>
        <v>Rate class 5</v>
      </c>
      <c r="AR446" s="933" t="str">
        <f>IF('I2 LDC class'!$D$36="",'I2 LDC class'!$C$36,'I2 LDC class'!$D$36)</f>
        <v>Rate class 6</v>
      </c>
      <c r="AS446" s="933" t="str">
        <f>IF('I2 LDC class'!$D$37="",'I2 LDC class'!$C$37,'I2 LDC class'!$D$37)</f>
        <v>Rate class 7</v>
      </c>
      <c r="AT446" s="933" t="str">
        <f>IF('I2 LDC class'!$D$38="",'I2 LDC class'!$C$38,'I2 LDC class'!$D$38)</f>
        <v>Rate class 8</v>
      </c>
      <c r="AU446" s="933" t="str">
        <f>IF('I2 LDC class'!$D$39="",'I2 LDC class'!$C$39,'I2 LDC class'!$D$39)</f>
        <v>Rate class 9</v>
      </c>
      <c r="AV446" s="1370" t="s">
        <v>1148</v>
      </c>
      <c r="AW446" s="933" t="str">
        <f>IF('I2 LDC class'!$D$20="",'I2 LDC class'!$C$20,'I2 LDC class'!$D$20)</f>
        <v>Residential</v>
      </c>
      <c r="AX446" s="933" t="str">
        <f>IF('I2 LDC class'!$D$21="",'I2 LDC class'!$C$21,'I2 LDC class'!$D$21)</f>
        <v>GS &lt;50</v>
      </c>
      <c r="AY446" s="933" t="str">
        <f>IF('I2 LDC class'!$D$22="",'I2 LDC class'!$C$22,'I2 LDC class'!$D$22)</f>
        <v>GS&gt;50-Regular</v>
      </c>
      <c r="AZ446" s="933" t="str">
        <f>IF('I2 LDC class'!$D$23="",'I2 LDC class'!$C$23,'I2 LDC class'!$D$23)</f>
        <v>GS&gt; 50-TOU</v>
      </c>
      <c r="BA446" s="933" t="str">
        <f>IF('I2 LDC class'!$D$24="",'I2 LDC class'!$C$24,'I2 LDC class'!$D$24)</f>
        <v>GS &gt;50-Intermediate</v>
      </c>
      <c r="BB446" s="933" t="str">
        <f>IF('I2 LDC class'!$D$25="",'I2 LDC class'!$C$25,'I2 LDC class'!$D$25)</f>
        <v>Large Use &gt;5MW</v>
      </c>
      <c r="BC446" s="933" t="str">
        <f>IF('I2 LDC class'!$D$26="",'I2 LDC class'!$C$26,'I2 LDC class'!$D$26)</f>
        <v>Street Light</v>
      </c>
      <c r="BD446" s="933" t="str">
        <f>IF('I2 LDC class'!$D$27="",'I2 LDC class'!$C$27,'I2 LDC class'!$D$27)</f>
        <v>Sentinel</v>
      </c>
      <c r="BE446" s="933" t="str">
        <f>IF('I2 LDC class'!$D$28="",'I2 LDC class'!$C$28,'I2 LDC class'!$D$28)</f>
        <v>Unmetered Scattered Load</v>
      </c>
      <c r="BF446" s="933" t="str">
        <f>IF('I2 LDC class'!$D$29="",'I2 LDC class'!$C$29,'I2 LDC class'!$D$29)</f>
        <v>Embedded Distributor</v>
      </c>
      <c r="BG446" s="933" t="str">
        <f>IF('I2 LDC class'!$D$30="",'I2 LDC class'!$C$30,'I2 LDC class'!$D$30)</f>
        <v>Back-up/Standby Power</v>
      </c>
      <c r="BH446" s="933" t="str">
        <f>IF('I2 LDC class'!$D$31="",'I2 LDC class'!$C$31,'I2 LDC class'!$D$31)</f>
        <v>Rate Class 1</v>
      </c>
      <c r="BI446" s="933" t="str">
        <f>IF('I2 LDC class'!$D$32="",'I2 LDC class'!$C$32,'I2 LDC class'!$D$32)</f>
        <v>Rate class 2</v>
      </c>
      <c r="BJ446" s="933" t="str">
        <f>IF('I2 LDC class'!$D$33="",'I2 LDC class'!$C$33,'I2 LDC class'!$D$33)</f>
        <v>Rate class 3</v>
      </c>
      <c r="BK446" s="933" t="str">
        <f>IF('I2 LDC class'!$D$34="",'I2 LDC class'!$C$34,'I2 LDC class'!$D$34)</f>
        <v>Rate class 4</v>
      </c>
      <c r="BL446" s="933" t="str">
        <f>IF('I2 LDC class'!$D$35="",'I2 LDC class'!$C$35,'I2 LDC class'!$D$35)</f>
        <v>Rate class 5</v>
      </c>
      <c r="BM446" s="933" t="str">
        <f>IF('I2 LDC class'!$D$36="",'I2 LDC class'!$C$36,'I2 LDC class'!$D$36)</f>
        <v>Rate class 6</v>
      </c>
      <c r="BN446" s="933" t="str">
        <f>IF('I2 LDC class'!$D$37="",'I2 LDC class'!$C$37,'I2 LDC class'!$D$37)</f>
        <v>Rate class 7</v>
      </c>
      <c r="BO446" s="933" t="str">
        <f>IF('I2 LDC class'!$D$38="",'I2 LDC class'!$C$38,'I2 LDC class'!$D$38)</f>
        <v>Rate class 8</v>
      </c>
      <c r="BP446" s="933" t="str">
        <f>IF('I2 LDC class'!$D$39="",'I2 LDC class'!$C$39,'I2 LDC class'!$D$39)</f>
        <v>Rate class 9</v>
      </c>
      <c r="BQ446" s="1370" t="s">
        <v>1148</v>
      </c>
    </row>
    <row r="447" spans="1:69" s="399" customFormat="1" ht="12.75">
      <c r="A447" s="248">
        <v>1565</v>
      </c>
      <c r="B447" s="423" t="s">
        <v>1086</v>
      </c>
      <c r="C447" s="1348">
        <f>'I4 BO ASSETS'!N17</f>
        <v>0</v>
      </c>
      <c r="D447" s="719">
        <f t="shared" ref="D447:E466" si="688">$C447*D589</f>
        <v>0</v>
      </c>
      <c r="E447" s="719">
        <f t="shared" si="688"/>
        <v>0</v>
      </c>
      <c r="F447" s="719">
        <f>D447+E447</f>
        <v>0</v>
      </c>
      <c r="G447" s="719">
        <f t="shared" ref="G447:G461" si="689">$D447*G589</f>
        <v>0</v>
      </c>
      <c r="H447" s="719">
        <f t="shared" ref="H447:Z447" si="690">$D447*H589</f>
        <v>0</v>
      </c>
      <c r="I447" s="719">
        <f t="shared" si="690"/>
        <v>0</v>
      </c>
      <c r="J447" s="719">
        <f t="shared" si="690"/>
        <v>0</v>
      </c>
      <c r="K447" s="719">
        <f t="shared" si="690"/>
        <v>0</v>
      </c>
      <c r="L447" s="719">
        <f t="shared" si="690"/>
        <v>0</v>
      </c>
      <c r="M447" s="719">
        <f t="shared" si="690"/>
        <v>0</v>
      </c>
      <c r="N447" s="719">
        <f t="shared" si="690"/>
        <v>0</v>
      </c>
      <c r="O447" s="719">
        <f t="shared" si="690"/>
        <v>0</v>
      </c>
      <c r="P447" s="719">
        <f t="shared" si="690"/>
        <v>0</v>
      </c>
      <c r="Q447" s="719">
        <f t="shared" si="690"/>
        <v>0</v>
      </c>
      <c r="R447" s="719">
        <f t="shared" si="690"/>
        <v>0</v>
      </c>
      <c r="S447" s="719">
        <f t="shared" si="690"/>
        <v>0</v>
      </c>
      <c r="T447" s="719">
        <f t="shared" si="690"/>
        <v>0</v>
      </c>
      <c r="U447" s="719">
        <f t="shared" si="690"/>
        <v>0</v>
      </c>
      <c r="V447" s="719">
        <f t="shared" si="690"/>
        <v>0</v>
      </c>
      <c r="W447" s="719">
        <f t="shared" si="690"/>
        <v>0</v>
      </c>
      <c r="X447" s="719">
        <f t="shared" si="690"/>
        <v>0</v>
      </c>
      <c r="Y447" s="719">
        <f t="shared" si="690"/>
        <v>0</v>
      </c>
      <c r="Z447" s="719">
        <f t="shared" si="690"/>
        <v>0</v>
      </c>
      <c r="AA447" s="719">
        <f>SUM(G447:Z447)</f>
        <v>0</v>
      </c>
      <c r="AB447" s="719">
        <f t="shared" ref="AB447:AB461" si="691">$E447*AB589</f>
        <v>0</v>
      </c>
      <c r="AC447" s="719">
        <f t="shared" ref="AC447:AU447" si="692">$E447*AC589</f>
        <v>0</v>
      </c>
      <c r="AD447" s="719">
        <f t="shared" si="692"/>
        <v>0</v>
      </c>
      <c r="AE447" s="719">
        <f t="shared" si="692"/>
        <v>0</v>
      </c>
      <c r="AF447" s="719">
        <f t="shared" si="692"/>
        <v>0</v>
      </c>
      <c r="AG447" s="719">
        <f t="shared" si="692"/>
        <v>0</v>
      </c>
      <c r="AH447" s="719">
        <f t="shared" si="692"/>
        <v>0</v>
      </c>
      <c r="AI447" s="719">
        <f t="shared" si="692"/>
        <v>0</v>
      </c>
      <c r="AJ447" s="719">
        <f t="shared" si="692"/>
        <v>0</v>
      </c>
      <c r="AK447" s="719">
        <f t="shared" si="692"/>
        <v>0</v>
      </c>
      <c r="AL447" s="719">
        <f t="shared" si="692"/>
        <v>0</v>
      </c>
      <c r="AM447" s="719">
        <f t="shared" si="692"/>
        <v>0</v>
      </c>
      <c r="AN447" s="719">
        <f t="shared" si="692"/>
        <v>0</v>
      </c>
      <c r="AO447" s="719">
        <f t="shared" si="692"/>
        <v>0</v>
      </c>
      <c r="AP447" s="719">
        <f t="shared" si="692"/>
        <v>0</v>
      </c>
      <c r="AQ447" s="719">
        <f t="shared" si="692"/>
        <v>0</v>
      </c>
      <c r="AR447" s="719">
        <f t="shared" si="692"/>
        <v>0</v>
      </c>
      <c r="AS447" s="719">
        <f t="shared" si="692"/>
        <v>0</v>
      </c>
      <c r="AT447" s="719">
        <f t="shared" si="692"/>
        <v>0</v>
      </c>
      <c r="AU447" s="719">
        <f t="shared" si="692"/>
        <v>0</v>
      </c>
      <c r="AV447" s="719">
        <f>SUM(AB447:AU447)</f>
        <v>0</v>
      </c>
      <c r="AW447" s="719"/>
      <c r="AX447" s="719"/>
      <c r="AY447" s="719"/>
      <c r="AZ447" s="719"/>
      <c r="BA447" s="719"/>
      <c r="BB447" s="719"/>
      <c r="BC447" s="719"/>
      <c r="BD447" s="719"/>
      <c r="BE447" s="719"/>
      <c r="BF447" s="719"/>
      <c r="BG447" s="719"/>
      <c r="BH447" s="719"/>
      <c r="BI447" s="719"/>
      <c r="BJ447" s="719"/>
      <c r="BK447" s="719"/>
      <c r="BL447" s="719"/>
      <c r="BM447" s="719"/>
      <c r="BN447" s="719"/>
      <c r="BO447" s="719"/>
      <c r="BP447" s="719"/>
      <c r="BQ447" s="719"/>
    </row>
    <row r="448" spans="1:69" s="399" customFormat="1" ht="12.75">
      <c r="A448" s="1371">
        <v>1805</v>
      </c>
      <c r="B448" s="423" t="s">
        <v>236</v>
      </c>
      <c r="C448" s="1348">
        <f>'I4 BO ASSETS'!N18</f>
        <v>0</v>
      </c>
      <c r="D448" s="719">
        <f t="shared" si="688"/>
        <v>0</v>
      </c>
      <c r="E448" s="719">
        <f t="shared" si="688"/>
        <v>0</v>
      </c>
      <c r="F448" s="719">
        <f t="shared" ref="F448:F486" si="693">D448+E448</f>
        <v>0</v>
      </c>
      <c r="G448" s="719">
        <f t="shared" si="689"/>
        <v>0</v>
      </c>
      <c r="H448" s="719">
        <f t="shared" ref="H448:Z448" si="694">$D448*H590</f>
        <v>0</v>
      </c>
      <c r="I448" s="719">
        <f t="shared" si="694"/>
        <v>0</v>
      </c>
      <c r="J448" s="719">
        <f t="shared" si="694"/>
        <v>0</v>
      </c>
      <c r="K448" s="719">
        <f t="shared" si="694"/>
        <v>0</v>
      </c>
      <c r="L448" s="719">
        <f t="shared" si="694"/>
        <v>0</v>
      </c>
      <c r="M448" s="719">
        <f t="shared" si="694"/>
        <v>0</v>
      </c>
      <c r="N448" s="719">
        <f t="shared" si="694"/>
        <v>0</v>
      </c>
      <c r="O448" s="719">
        <f t="shared" si="694"/>
        <v>0</v>
      </c>
      <c r="P448" s="719">
        <f t="shared" si="694"/>
        <v>0</v>
      </c>
      <c r="Q448" s="719">
        <f t="shared" si="694"/>
        <v>0</v>
      </c>
      <c r="R448" s="719">
        <f t="shared" si="694"/>
        <v>0</v>
      </c>
      <c r="S448" s="719">
        <f t="shared" si="694"/>
        <v>0</v>
      </c>
      <c r="T448" s="719">
        <f t="shared" si="694"/>
        <v>0</v>
      </c>
      <c r="U448" s="719">
        <f t="shared" si="694"/>
        <v>0</v>
      </c>
      <c r="V448" s="719">
        <f t="shared" si="694"/>
        <v>0</v>
      </c>
      <c r="W448" s="719">
        <f t="shared" si="694"/>
        <v>0</v>
      </c>
      <c r="X448" s="719">
        <f t="shared" si="694"/>
        <v>0</v>
      </c>
      <c r="Y448" s="719">
        <f t="shared" si="694"/>
        <v>0</v>
      </c>
      <c r="Z448" s="719">
        <f t="shared" si="694"/>
        <v>0</v>
      </c>
      <c r="AA448" s="719">
        <f t="shared" ref="AA448:AA486" si="695">SUM(G448:Z448)</f>
        <v>0</v>
      </c>
      <c r="AB448" s="719">
        <f t="shared" si="691"/>
        <v>0</v>
      </c>
      <c r="AC448" s="719">
        <f t="shared" ref="AC448:AU448" si="696">$E448*AC590</f>
        <v>0</v>
      </c>
      <c r="AD448" s="719">
        <f t="shared" si="696"/>
        <v>0</v>
      </c>
      <c r="AE448" s="719">
        <f t="shared" si="696"/>
        <v>0</v>
      </c>
      <c r="AF448" s="719">
        <f t="shared" si="696"/>
        <v>0</v>
      </c>
      <c r="AG448" s="719">
        <f t="shared" si="696"/>
        <v>0</v>
      </c>
      <c r="AH448" s="719">
        <f t="shared" si="696"/>
        <v>0</v>
      </c>
      <c r="AI448" s="719">
        <f t="shared" si="696"/>
        <v>0</v>
      </c>
      <c r="AJ448" s="719">
        <f t="shared" si="696"/>
        <v>0</v>
      </c>
      <c r="AK448" s="719">
        <f t="shared" si="696"/>
        <v>0</v>
      </c>
      <c r="AL448" s="719">
        <f t="shared" si="696"/>
        <v>0</v>
      </c>
      <c r="AM448" s="719">
        <f t="shared" si="696"/>
        <v>0</v>
      </c>
      <c r="AN448" s="719">
        <f t="shared" si="696"/>
        <v>0</v>
      </c>
      <c r="AO448" s="719">
        <f t="shared" si="696"/>
        <v>0</v>
      </c>
      <c r="AP448" s="719">
        <f t="shared" si="696"/>
        <v>0</v>
      </c>
      <c r="AQ448" s="719">
        <f t="shared" si="696"/>
        <v>0</v>
      </c>
      <c r="AR448" s="719">
        <f t="shared" si="696"/>
        <v>0</v>
      </c>
      <c r="AS448" s="719">
        <f t="shared" si="696"/>
        <v>0</v>
      </c>
      <c r="AT448" s="719">
        <f t="shared" si="696"/>
        <v>0</v>
      </c>
      <c r="AU448" s="719">
        <f t="shared" si="696"/>
        <v>0</v>
      </c>
      <c r="AV448" s="719">
        <f t="shared" ref="AV448:AV486" si="697">SUM(AB448:AU448)</f>
        <v>0</v>
      </c>
      <c r="AW448" s="719"/>
      <c r="AX448" s="719"/>
      <c r="AY448" s="719"/>
      <c r="AZ448" s="719"/>
      <c r="BA448" s="719"/>
      <c r="BB448" s="719"/>
      <c r="BC448" s="719"/>
      <c r="BD448" s="719"/>
      <c r="BE448" s="719"/>
      <c r="BF448" s="719"/>
      <c r="BG448" s="719"/>
      <c r="BH448" s="719"/>
      <c r="BI448" s="719"/>
      <c r="BJ448" s="719"/>
      <c r="BK448" s="719"/>
      <c r="BL448" s="719"/>
      <c r="BM448" s="719"/>
      <c r="BN448" s="719"/>
      <c r="BO448" s="719"/>
      <c r="BP448" s="719"/>
      <c r="BQ448" s="719"/>
    </row>
    <row r="449" spans="1:69" s="399" customFormat="1" ht="12.75">
      <c r="A449" s="1371" t="s">
        <v>1257</v>
      </c>
      <c r="B449" s="423" t="s">
        <v>1006</v>
      </c>
      <c r="C449" s="1348">
        <f>'I4 BO ASSETS'!N19</f>
        <v>0</v>
      </c>
      <c r="D449" s="719">
        <f t="shared" si="688"/>
        <v>0</v>
      </c>
      <c r="E449" s="719">
        <f t="shared" si="688"/>
        <v>0</v>
      </c>
      <c r="F449" s="719">
        <f t="shared" si="693"/>
        <v>0</v>
      </c>
      <c r="G449" s="719">
        <f t="shared" si="689"/>
        <v>0</v>
      </c>
      <c r="H449" s="719">
        <f t="shared" ref="H449:Z449" si="698">$D449*H591</f>
        <v>0</v>
      </c>
      <c r="I449" s="719">
        <f t="shared" si="698"/>
        <v>0</v>
      </c>
      <c r="J449" s="719">
        <f t="shared" si="698"/>
        <v>0</v>
      </c>
      <c r="K449" s="719">
        <f t="shared" si="698"/>
        <v>0</v>
      </c>
      <c r="L449" s="719">
        <f t="shared" si="698"/>
        <v>0</v>
      </c>
      <c r="M449" s="719">
        <f t="shared" si="698"/>
        <v>0</v>
      </c>
      <c r="N449" s="719">
        <f t="shared" si="698"/>
        <v>0</v>
      </c>
      <c r="O449" s="719">
        <f t="shared" si="698"/>
        <v>0</v>
      </c>
      <c r="P449" s="719">
        <f t="shared" si="698"/>
        <v>0</v>
      </c>
      <c r="Q449" s="719">
        <f t="shared" si="698"/>
        <v>0</v>
      </c>
      <c r="R449" s="719">
        <f t="shared" si="698"/>
        <v>0</v>
      </c>
      <c r="S449" s="719">
        <f t="shared" si="698"/>
        <v>0</v>
      </c>
      <c r="T449" s="719">
        <f t="shared" si="698"/>
        <v>0</v>
      </c>
      <c r="U449" s="719">
        <f t="shared" si="698"/>
        <v>0</v>
      </c>
      <c r="V449" s="719">
        <f t="shared" si="698"/>
        <v>0</v>
      </c>
      <c r="W449" s="719">
        <f t="shared" si="698"/>
        <v>0</v>
      </c>
      <c r="X449" s="719">
        <f t="shared" si="698"/>
        <v>0</v>
      </c>
      <c r="Y449" s="719">
        <f t="shared" si="698"/>
        <v>0</v>
      </c>
      <c r="Z449" s="719">
        <f t="shared" si="698"/>
        <v>0</v>
      </c>
      <c r="AA449" s="719">
        <f t="shared" si="695"/>
        <v>0</v>
      </c>
      <c r="AB449" s="719">
        <f t="shared" si="691"/>
        <v>0</v>
      </c>
      <c r="AC449" s="719">
        <f t="shared" ref="AC449:AU449" si="699">$E449*AC591</f>
        <v>0</v>
      </c>
      <c r="AD449" s="719">
        <f t="shared" si="699"/>
        <v>0</v>
      </c>
      <c r="AE449" s="719">
        <f t="shared" si="699"/>
        <v>0</v>
      </c>
      <c r="AF449" s="719">
        <f t="shared" si="699"/>
        <v>0</v>
      </c>
      <c r="AG449" s="719">
        <f t="shared" si="699"/>
        <v>0</v>
      </c>
      <c r="AH449" s="719">
        <f t="shared" si="699"/>
        <v>0</v>
      </c>
      <c r="AI449" s="719">
        <f t="shared" si="699"/>
        <v>0</v>
      </c>
      <c r="AJ449" s="719">
        <f t="shared" si="699"/>
        <v>0</v>
      </c>
      <c r="AK449" s="719">
        <f t="shared" si="699"/>
        <v>0</v>
      </c>
      <c r="AL449" s="719">
        <f t="shared" si="699"/>
        <v>0</v>
      </c>
      <c r="AM449" s="719">
        <f t="shared" si="699"/>
        <v>0</v>
      </c>
      <c r="AN449" s="719">
        <f t="shared" si="699"/>
        <v>0</v>
      </c>
      <c r="AO449" s="719">
        <f t="shared" si="699"/>
        <v>0</v>
      </c>
      <c r="AP449" s="719">
        <f t="shared" si="699"/>
        <v>0</v>
      </c>
      <c r="AQ449" s="719">
        <f t="shared" si="699"/>
        <v>0</v>
      </c>
      <c r="AR449" s="719">
        <f t="shared" si="699"/>
        <v>0</v>
      </c>
      <c r="AS449" s="719">
        <f t="shared" si="699"/>
        <v>0</v>
      </c>
      <c r="AT449" s="719">
        <f t="shared" si="699"/>
        <v>0</v>
      </c>
      <c r="AU449" s="719">
        <f t="shared" si="699"/>
        <v>0</v>
      </c>
      <c r="AV449" s="719">
        <f t="shared" si="697"/>
        <v>0</v>
      </c>
      <c r="AW449" s="719"/>
      <c r="AX449" s="719"/>
      <c r="AY449" s="719"/>
      <c r="AZ449" s="719"/>
      <c r="BA449" s="719"/>
      <c r="BB449" s="719"/>
      <c r="BC449" s="719"/>
      <c r="BD449" s="719"/>
      <c r="BE449" s="719"/>
      <c r="BF449" s="719"/>
      <c r="BG449" s="719"/>
      <c r="BH449" s="719"/>
      <c r="BI449" s="719"/>
      <c r="BJ449" s="719"/>
      <c r="BK449" s="719"/>
      <c r="BL449" s="719"/>
      <c r="BM449" s="719"/>
      <c r="BN449" s="719"/>
      <c r="BO449" s="719"/>
      <c r="BP449" s="719"/>
      <c r="BQ449" s="719"/>
    </row>
    <row r="450" spans="1:69" s="399" customFormat="1" ht="12.75">
      <c r="A450" s="1371" t="s">
        <v>1258</v>
      </c>
      <c r="B450" s="423" t="s">
        <v>1008</v>
      </c>
      <c r="C450" s="1348">
        <f>'I4 BO ASSETS'!N20</f>
        <v>0</v>
      </c>
      <c r="D450" s="719">
        <f t="shared" si="688"/>
        <v>0</v>
      </c>
      <c r="E450" s="719">
        <f t="shared" si="688"/>
        <v>0</v>
      </c>
      <c r="F450" s="719">
        <f t="shared" si="693"/>
        <v>0</v>
      </c>
      <c r="G450" s="719">
        <f t="shared" si="689"/>
        <v>0</v>
      </c>
      <c r="H450" s="719">
        <f t="shared" ref="H450:Z450" si="700">$D450*H592</f>
        <v>0</v>
      </c>
      <c r="I450" s="719">
        <f t="shared" si="700"/>
        <v>0</v>
      </c>
      <c r="J450" s="719">
        <f t="shared" si="700"/>
        <v>0</v>
      </c>
      <c r="K450" s="719">
        <f t="shared" si="700"/>
        <v>0</v>
      </c>
      <c r="L450" s="719">
        <f t="shared" si="700"/>
        <v>0</v>
      </c>
      <c r="M450" s="719">
        <f t="shared" si="700"/>
        <v>0</v>
      </c>
      <c r="N450" s="719">
        <f t="shared" si="700"/>
        <v>0</v>
      </c>
      <c r="O450" s="719">
        <f t="shared" si="700"/>
        <v>0</v>
      </c>
      <c r="P450" s="719">
        <f t="shared" si="700"/>
        <v>0</v>
      </c>
      <c r="Q450" s="719">
        <f t="shared" si="700"/>
        <v>0</v>
      </c>
      <c r="R450" s="719">
        <f t="shared" si="700"/>
        <v>0</v>
      </c>
      <c r="S450" s="719">
        <f t="shared" si="700"/>
        <v>0</v>
      </c>
      <c r="T450" s="719">
        <f t="shared" si="700"/>
        <v>0</v>
      </c>
      <c r="U450" s="719">
        <f t="shared" si="700"/>
        <v>0</v>
      </c>
      <c r="V450" s="719">
        <f t="shared" si="700"/>
        <v>0</v>
      </c>
      <c r="W450" s="719">
        <f t="shared" si="700"/>
        <v>0</v>
      </c>
      <c r="X450" s="719">
        <f t="shared" si="700"/>
        <v>0</v>
      </c>
      <c r="Y450" s="719">
        <f t="shared" si="700"/>
        <v>0</v>
      </c>
      <c r="Z450" s="719">
        <f t="shared" si="700"/>
        <v>0</v>
      </c>
      <c r="AA450" s="719">
        <f t="shared" si="695"/>
        <v>0</v>
      </c>
      <c r="AB450" s="719">
        <f t="shared" si="691"/>
        <v>0</v>
      </c>
      <c r="AC450" s="719">
        <f t="shared" ref="AC450:AU450" si="701">$E450*AC592</f>
        <v>0</v>
      </c>
      <c r="AD450" s="719">
        <f t="shared" si="701"/>
        <v>0</v>
      </c>
      <c r="AE450" s="719">
        <f t="shared" si="701"/>
        <v>0</v>
      </c>
      <c r="AF450" s="719">
        <f t="shared" si="701"/>
        <v>0</v>
      </c>
      <c r="AG450" s="719">
        <f t="shared" si="701"/>
        <v>0</v>
      </c>
      <c r="AH450" s="719">
        <f t="shared" si="701"/>
        <v>0</v>
      </c>
      <c r="AI450" s="719">
        <f t="shared" si="701"/>
        <v>0</v>
      </c>
      <c r="AJ450" s="719">
        <f t="shared" si="701"/>
        <v>0</v>
      </c>
      <c r="AK450" s="719">
        <f t="shared" si="701"/>
        <v>0</v>
      </c>
      <c r="AL450" s="719">
        <f t="shared" si="701"/>
        <v>0</v>
      </c>
      <c r="AM450" s="719">
        <f t="shared" si="701"/>
        <v>0</v>
      </c>
      <c r="AN450" s="719">
        <f t="shared" si="701"/>
        <v>0</v>
      </c>
      <c r="AO450" s="719">
        <f t="shared" si="701"/>
        <v>0</v>
      </c>
      <c r="AP450" s="719">
        <f t="shared" si="701"/>
        <v>0</v>
      </c>
      <c r="AQ450" s="719">
        <f t="shared" si="701"/>
        <v>0</v>
      </c>
      <c r="AR450" s="719">
        <f t="shared" si="701"/>
        <v>0</v>
      </c>
      <c r="AS450" s="719">
        <f t="shared" si="701"/>
        <v>0</v>
      </c>
      <c r="AT450" s="719">
        <f t="shared" si="701"/>
        <v>0</v>
      </c>
      <c r="AU450" s="719">
        <f t="shared" si="701"/>
        <v>0</v>
      </c>
      <c r="AV450" s="719">
        <f t="shared" si="697"/>
        <v>0</v>
      </c>
      <c r="AW450" s="719"/>
      <c r="AX450" s="719"/>
      <c r="AY450" s="719"/>
      <c r="AZ450" s="719"/>
      <c r="BA450" s="719"/>
      <c r="BB450" s="719"/>
      <c r="BC450" s="719"/>
      <c r="BD450" s="719"/>
      <c r="BE450" s="719"/>
      <c r="BF450" s="719"/>
      <c r="BG450" s="719"/>
      <c r="BH450" s="719"/>
      <c r="BI450" s="719"/>
      <c r="BJ450" s="719"/>
      <c r="BK450" s="719"/>
      <c r="BL450" s="719"/>
      <c r="BM450" s="719"/>
      <c r="BN450" s="719"/>
      <c r="BO450" s="719"/>
      <c r="BP450" s="719"/>
      <c r="BQ450" s="719"/>
    </row>
    <row r="451" spans="1:69" s="399" customFormat="1" ht="12.75">
      <c r="A451" s="1371">
        <v>1806</v>
      </c>
      <c r="B451" s="423" t="s">
        <v>237</v>
      </c>
      <c r="C451" s="1348">
        <f>'I4 BO ASSETS'!N21</f>
        <v>0</v>
      </c>
      <c r="D451" s="719">
        <f t="shared" si="688"/>
        <v>0</v>
      </c>
      <c r="E451" s="719">
        <f t="shared" si="688"/>
        <v>0</v>
      </c>
      <c r="F451" s="719">
        <f t="shared" si="693"/>
        <v>0</v>
      </c>
      <c r="G451" s="719">
        <f t="shared" si="689"/>
        <v>0</v>
      </c>
      <c r="H451" s="719">
        <f t="shared" ref="H451:Z451" si="702">$D451*H593</f>
        <v>0</v>
      </c>
      <c r="I451" s="719">
        <f t="shared" si="702"/>
        <v>0</v>
      </c>
      <c r="J451" s="719">
        <f t="shared" si="702"/>
        <v>0</v>
      </c>
      <c r="K451" s="719">
        <f t="shared" si="702"/>
        <v>0</v>
      </c>
      <c r="L451" s="719">
        <f t="shared" si="702"/>
        <v>0</v>
      </c>
      <c r="M451" s="719">
        <f t="shared" si="702"/>
        <v>0</v>
      </c>
      <c r="N451" s="719">
        <f t="shared" si="702"/>
        <v>0</v>
      </c>
      <c r="O451" s="719">
        <f t="shared" si="702"/>
        <v>0</v>
      </c>
      <c r="P451" s="719">
        <f t="shared" si="702"/>
        <v>0</v>
      </c>
      <c r="Q451" s="719">
        <f t="shared" si="702"/>
        <v>0</v>
      </c>
      <c r="R451" s="719">
        <f t="shared" si="702"/>
        <v>0</v>
      </c>
      <c r="S451" s="719">
        <f t="shared" si="702"/>
        <v>0</v>
      </c>
      <c r="T451" s="719">
        <f t="shared" si="702"/>
        <v>0</v>
      </c>
      <c r="U451" s="719">
        <f t="shared" si="702"/>
        <v>0</v>
      </c>
      <c r="V451" s="719">
        <f t="shared" si="702"/>
        <v>0</v>
      </c>
      <c r="W451" s="719">
        <f t="shared" si="702"/>
        <v>0</v>
      </c>
      <c r="X451" s="719">
        <f t="shared" si="702"/>
        <v>0</v>
      </c>
      <c r="Y451" s="719">
        <f t="shared" si="702"/>
        <v>0</v>
      </c>
      <c r="Z451" s="719">
        <f t="shared" si="702"/>
        <v>0</v>
      </c>
      <c r="AA451" s="719">
        <f t="shared" si="695"/>
        <v>0</v>
      </c>
      <c r="AB451" s="719">
        <f t="shared" si="691"/>
        <v>0</v>
      </c>
      <c r="AC451" s="719">
        <f t="shared" ref="AC451:AU451" si="703">$E451*AC593</f>
        <v>0</v>
      </c>
      <c r="AD451" s="719">
        <f t="shared" si="703"/>
        <v>0</v>
      </c>
      <c r="AE451" s="719">
        <f t="shared" si="703"/>
        <v>0</v>
      </c>
      <c r="AF451" s="719">
        <f t="shared" si="703"/>
        <v>0</v>
      </c>
      <c r="AG451" s="719">
        <f t="shared" si="703"/>
        <v>0</v>
      </c>
      <c r="AH451" s="719">
        <f t="shared" si="703"/>
        <v>0</v>
      </c>
      <c r="AI451" s="719">
        <f t="shared" si="703"/>
        <v>0</v>
      </c>
      <c r="AJ451" s="719">
        <f t="shared" si="703"/>
        <v>0</v>
      </c>
      <c r="AK451" s="719">
        <f t="shared" si="703"/>
        <v>0</v>
      </c>
      <c r="AL451" s="719">
        <f t="shared" si="703"/>
        <v>0</v>
      </c>
      <c r="AM451" s="719">
        <f t="shared" si="703"/>
        <v>0</v>
      </c>
      <c r="AN451" s="719">
        <f t="shared" si="703"/>
        <v>0</v>
      </c>
      <c r="AO451" s="719">
        <f t="shared" si="703"/>
        <v>0</v>
      </c>
      <c r="AP451" s="719">
        <f t="shared" si="703"/>
        <v>0</v>
      </c>
      <c r="AQ451" s="719">
        <f t="shared" si="703"/>
        <v>0</v>
      </c>
      <c r="AR451" s="719">
        <f t="shared" si="703"/>
        <v>0</v>
      </c>
      <c r="AS451" s="719">
        <f t="shared" si="703"/>
        <v>0</v>
      </c>
      <c r="AT451" s="719">
        <f t="shared" si="703"/>
        <v>0</v>
      </c>
      <c r="AU451" s="719">
        <f t="shared" si="703"/>
        <v>0</v>
      </c>
      <c r="AV451" s="719">
        <f t="shared" si="697"/>
        <v>0</v>
      </c>
      <c r="AW451" s="719"/>
      <c r="AX451" s="719"/>
      <c r="AY451" s="719"/>
      <c r="AZ451" s="719"/>
      <c r="BA451" s="719"/>
      <c r="BB451" s="719"/>
      <c r="BC451" s="719"/>
      <c r="BD451" s="719"/>
      <c r="BE451" s="719"/>
      <c r="BF451" s="719"/>
      <c r="BG451" s="719"/>
      <c r="BH451" s="719"/>
      <c r="BI451" s="719"/>
      <c r="BJ451" s="719"/>
      <c r="BK451" s="719"/>
      <c r="BL451" s="719"/>
      <c r="BM451" s="719"/>
      <c r="BN451" s="719"/>
      <c r="BO451" s="719"/>
      <c r="BP451" s="719"/>
      <c r="BQ451" s="719"/>
    </row>
    <row r="452" spans="1:69" s="399" customFormat="1" ht="12.75">
      <c r="A452" s="1371" t="s">
        <v>1259</v>
      </c>
      <c r="B452" s="423" t="s">
        <v>1007</v>
      </c>
      <c r="C452" s="1348">
        <f>'I4 BO ASSETS'!N22</f>
        <v>0</v>
      </c>
      <c r="D452" s="719">
        <f t="shared" si="688"/>
        <v>0</v>
      </c>
      <c r="E452" s="719">
        <f t="shared" si="688"/>
        <v>0</v>
      </c>
      <c r="F452" s="719">
        <f t="shared" si="693"/>
        <v>0</v>
      </c>
      <c r="G452" s="719">
        <f t="shared" si="689"/>
        <v>0</v>
      </c>
      <c r="H452" s="719">
        <f t="shared" ref="H452:Z452" si="704">$D452*H594</f>
        <v>0</v>
      </c>
      <c r="I452" s="719">
        <f t="shared" si="704"/>
        <v>0</v>
      </c>
      <c r="J452" s="719">
        <f t="shared" si="704"/>
        <v>0</v>
      </c>
      <c r="K452" s="719">
        <f t="shared" si="704"/>
        <v>0</v>
      </c>
      <c r="L452" s="719">
        <f t="shared" si="704"/>
        <v>0</v>
      </c>
      <c r="M452" s="719">
        <f t="shared" si="704"/>
        <v>0</v>
      </c>
      <c r="N452" s="719">
        <f t="shared" si="704"/>
        <v>0</v>
      </c>
      <c r="O452" s="719">
        <f t="shared" si="704"/>
        <v>0</v>
      </c>
      <c r="P452" s="719">
        <f t="shared" si="704"/>
        <v>0</v>
      </c>
      <c r="Q452" s="719">
        <f t="shared" si="704"/>
        <v>0</v>
      </c>
      <c r="R452" s="719">
        <f t="shared" si="704"/>
        <v>0</v>
      </c>
      <c r="S452" s="719">
        <f t="shared" si="704"/>
        <v>0</v>
      </c>
      <c r="T452" s="719">
        <f t="shared" si="704"/>
        <v>0</v>
      </c>
      <c r="U452" s="719">
        <f t="shared" si="704"/>
        <v>0</v>
      </c>
      <c r="V452" s="719">
        <f t="shared" si="704"/>
        <v>0</v>
      </c>
      <c r="W452" s="719">
        <f t="shared" si="704"/>
        <v>0</v>
      </c>
      <c r="X452" s="719">
        <f t="shared" si="704"/>
        <v>0</v>
      </c>
      <c r="Y452" s="719">
        <f t="shared" si="704"/>
        <v>0</v>
      </c>
      <c r="Z452" s="719">
        <f t="shared" si="704"/>
        <v>0</v>
      </c>
      <c r="AA452" s="719">
        <f t="shared" si="695"/>
        <v>0</v>
      </c>
      <c r="AB452" s="719">
        <f t="shared" si="691"/>
        <v>0</v>
      </c>
      <c r="AC452" s="719">
        <f t="shared" ref="AC452:AU452" si="705">$E452*AC594</f>
        <v>0</v>
      </c>
      <c r="AD452" s="719">
        <f t="shared" si="705"/>
        <v>0</v>
      </c>
      <c r="AE452" s="719">
        <f t="shared" si="705"/>
        <v>0</v>
      </c>
      <c r="AF452" s="719">
        <f t="shared" si="705"/>
        <v>0</v>
      </c>
      <c r="AG452" s="719">
        <f t="shared" si="705"/>
        <v>0</v>
      </c>
      <c r="AH452" s="719">
        <f t="shared" si="705"/>
        <v>0</v>
      </c>
      <c r="AI452" s="719">
        <f t="shared" si="705"/>
        <v>0</v>
      </c>
      <c r="AJ452" s="719">
        <f t="shared" si="705"/>
        <v>0</v>
      </c>
      <c r="AK452" s="719">
        <f t="shared" si="705"/>
        <v>0</v>
      </c>
      <c r="AL452" s="719">
        <f t="shared" si="705"/>
        <v>0</v>
      </c>
      <c r="AM452" s="719">
        <f t="shared" si="705"/>
        <v>0</v>
      </c>
      <c r="AN452" s="719">
        <f t="shared" si="705"/>
        <v>0</v>
      </c>
      <c r="AO452" s="719">
        <f t="shared" si="705"/>
        <v>0</v>
      </c>
      <c r="AP452" s="719">
        <f t="shared" si="705"/>
        <v>0</v>
      </c>
      <c r="AQ452" s="719">
        <f t="shared" si="705"/>
        <v>0</v>
      </c>
      <c r="AR452" s="719">
        <f t="shared" si="705"/>
        <v>0</v>
      </c>
      <c r="AS452" s="719">
        <f t="shared" si="705"/>
        <v>0</v>
      </c>
      <c r="AT452" s="719">
        <f t="shared" si="705"/>
        <v>0</v>
      </c>
      <c r="AU452" s="719">
        <f t="shared" si="705"/>
        <v>0</v>
      </c>
      <c r="AV452" s="719">
        <f t="shared" si="697"/>
        <v>0</v>
      </c>
      <c r="AW452" s="719"/>
      <c r="AX452" s="719"/>
      <c r="AY452" s="719"/>
      <c r="AZ452" s="719"/>
      <c r="BA452" s="719"/>
      <c r="BB452" s="719"/>
      <c r="BC452" s="719"/>
      <c r="BD452" s="719"/>
      <c r="BE452" s="719"/>
      <c r="BF452" s="719"/>
      <c r="BG452" s="719"/>
      <c r="BH452" s="719"/>
      <c r="BI452" s="719"/>
      <c r="BJ452" s="719"/>
      <c r="BK452" s="719"/>
      <c r="BL452" s="719"/>
      <c r="BM452" s="719"/>
      <c r="BN452" s="719"/>
      <c r="BO452" s="719"/>
      <c r="BP452" s="719"/>
      <c r="BQ452" s="719"/>
    </row>
    <row r="453" spans="1:69" s="399" customFormat="1" ht="12.75">
      <c r="A453" s="1371" t="s">
        <v>1260</v>
      </c>
      <c r="B453" s="423" t="s">
        <v>1009</v>
      </c>
      <c r="C453" s="1348">
        <f>'I4 BO ASSETS'!N23</f>
        <v>0</v>
      </c>
      <c r="D453" s="719">
        <f t="shared" si="688"/>
        <v>0</v>
      </c>
      <c r="E453" s="719">
        <f t="shared" si="688"/>
        <v>0</v>
      </c>
      <c r="F453" s="719">
        <f t="shared" si="693"/>
        <v>0</v>
      </c>
      <c r="G453" s="719">
        <f t="shared" si="689"/>
        <v>0</v>
      </c>
      <c r="H453" s="719">
        <f t="shared" ref="H453:Z453" si="706">$D453*H595</f>
        <v>0</v>
      </c>
      <c r="I453" s="719">
        <f t="shared" si="706"/>
        <v>0</v>
      </c>
      <c r="J453" s="719">
        <f t="shared" si="706"/>
        <v>0</v>
      </c>
      <c r="K453" s="719">
        <f t="shared" si="706"/>
        <v>0</v>
      </c>
      <c r="L453" s="719">
        <f t="shared" si="706"/>
        <v>0</v>
      </c>
      <c r="M453" s="719">
        <f t="shared" si="706"/>
        <v>0</v>
      </c>
      <c r="N453" s="719">
        <f t="shared" si="706"/>
        <v>0</v>
      </c>
      <c r="O453" s="719">
        <f t="shared" si="706"/>
        <v>0</v>
      </c>
      <c r="P453" s="719">
        <f t="shared" si="706"/>
        <v>0</v>
      </c>
      <c r="Q453" s="719">
        <f t="shared" si="706"/>
        <v>0</v>
      </c>
      <c r="R453" s="719">
        <f t="shared" si="706"/>
        <v>0</v>
      </c>
      <c r="S453" s="719">
        <f t="shared" si="706"/>
        <v>0</v>
      </c>
      <c r="T453" s="719">
        <f t="shared" si="706"/>
        <v>0</v>
      </c>
      <c r="U453" s="719">
        <f t="shared" si="706"/>
        <v>0</v>
      </c>
      <c r="V453" s="719">
        <f t="shared" si="706"/>
        <v>0</v>
      </c>
      <c r="W453" s="719">
        <f t="shared" si="706"/>
        <v>0</v>
      </c>
      <c r="X453" s="719">
        <f t="shared" si="706"/>
        <v>0</v>
      </c>
      <c r="Y453" s="719">
        <f t="shared" si="706"/>
        <v>0</v>
      </c>
      <c r="Z453" s="719">
        <f t="shared" si="706"/>
        <v>0</v>
      </c>
      <c r="AA453" s="719">
        <f t="shared" si="695"/>
        <v>0</v>
      </c>
      <c r="AB453" s="719">
        <f t="shared" si="691"/>
        <v>0</v>
      </c>
      <c r="AC453" s="719">
        <f t="shared" ref="AC453:AU453" si="707">$E453*AC595</f>
        <v>0</v>
      </c>
      <c r="AD453" s="719">
        <f t="shared" si="707"/>
        <v>0</v>
      </c>
      <c r="AE453" s="719">
        <f t="shared" si="707"/>
        <v>0</v>
      </c>
      <c r="AF453" s="719">
        <f t="shared" si="707"/>
        <v>0</v>
      </c>
      <c r="AG453" s="719">
        <f t="shared" si="707"/>
        <v>0</v>
      </c>
      <c r="AH453" s="719">
        <f t="shared" si="707"/>
        <v>0</v>
      </c>
      <c r="AI453" s="719">
        <f t="shared" si="707"/>
        <v>0</v>
      </c>
      <c r="AJ453" s="719">
        <f t="shared" si="707"/>
        <v>0</v>
      </c>
      <c r="AK453" s="719">
        <f t="shared" si="707"/>
        <v>0</v>
      </c>
      <c r="AL453" s="719">
        <f t="shared" si="707"/>
        <v>0</v>
      </c>
      <c r="AM453" s="719">
        <f t="shared" si="707"/>
        <v>0</v>
      </c>
      <c r="AN453" s="719">
        <f t="shared" si="707"/>
        <v>0</v>
      </c>
      <c r="AO453" s="719">
        <f t="shared" si="707"/>
        <v>0</v>
      </c>
      <c r="AP453" s="719">
        <f t="shared" si="707"/>
        <v>0</v>
      </c>
      <c r="AQ453" s="719">
        <f t="shared" si="707"/>
        <v>0</v>
      </c>
      <c r="AR453" s="719">
        <f t="shared" si="707"/>
        <v>0</v>
      </c>
      <c r="AS453" s="719">
        <f t="shared" si="707"/>
        <v>0</v>
      </c>
      <c r="AT453" s="719">
        <f t="shared" si="707"/>
        <v>0</v>
      </c>
      <c r="AU453" s="719">
        <f t="shared" si="707"/>
        <v>0</v>
      </c>
      <c r="AV453" s="719">
        <f t="shared" si="697"/>
        <v>0</v>
      </c>
      <c r="AW453" s="719"/>
      <c r="AX453" s="719"/>
      <c r="AY453" s="719"/>
      <c r="AZ453" s="719"/>
      <c r="BA453" s="719"/>
      <c r="BB453" s="719"/>
      <c r="BC453" s="719"/>
      <c r="BD453" s="719"/>
      <c r="BE453" s="719"/>
      <c r="BF453" s="719"/>
      <c r="BG453" s="719"/>
      <c r="BH453" s="719"/>
      <c r="BI453" s="719"/>
      <c r="BJ453" s="719"/>
      <c r="BK453" s="719"/>
      <c r="BL453" s="719"/>
      <c r="BM453" s="719"/>
      <c r="BN453" s="719"/>
      <c r="BO453" s="719"/>
      <c r="BP453" s="719"/>
      <c r="BQ453" s="719"/>
    </row>
    <row r="454" spans="1:69" s="399" customFormat="1" ht="12.75">
      <c r="A454" s="1371">
        <v>1808</v>
      </c>
      <c r="B454" s="423" t="s">
        <v>238</v>
      </c>
      <c r="C454" s="1348">
        <f>'I4 BO ASSETS'!N24</f>
        <v>0</v>
      </c>
      <c r="D454" s="719">
        <f t="shared" si="688"/>
        <v>0</v>
      </c>
      <c r="E454" s="719">
        <f t="shared" si="688"/>
        <v>0</v>
      </c>
      <c r="F454" s="719">
        <f t="shared" si="693"/>
        <v>0</v>
      </c>
      <c r="G454" s="719">
        <f t="shared" si="689"/>
        <v>0</v>
      </c>
      <c r="H454" s="719">
        <f t="shared" ref="H454:Z454" si="708">$D454*H596</f>
        <v>0</v>
      </c>
      <c r="I454" s="719">
        <f t="shared" si="708"/>
        <v>0</v>
      </c>
      <c r="J454" s="719">
        <f t="shared" si="708"/>
        <v>0</v>
      </c>
      <c r="K454" s="719">
        <f t="shared" si="708"/>
        <v>0</v>
      </c>
      <c r="L454" s="719">
        <f t="shared" si="708"/>
        <v>0</v>
      </c>
      <c r="M454" s="719">
        <f t="shared" si="708"/>
        <v>0</v>
      </c>
      <c r="N454" s="719">
        <f t="shared" si="708"/>
        <v>0</v>
      </c>
      <c r="O454" s="719">
        <f t="shared" si="708"/>
        <v>0</v>
      </c>
      <c r="P454" s="719">
        <f t="shared" si="708"/>
        <v>0</v>
      </c>
      <c r="Q454" s="719">
        <f t="shared" si="708"/>
        <v>0</v>
      </c>
      <c r="R454" s="719">
        <f t="shared" si="708"/>
        <v>0</v>
      </c>
      <c r="S454" s="719">
        <f t="shared" si="708"/>
        <v>0</v>
      </c>
      <c r="T454" s="719">
        <f t="shared" si="708"/>
        <v>0</v>
      </c>
      <c r="U454" s="719">
        <f t="shared" si="708"/>
        <v>0</v>
      </c>
      <c r="V454" s="719">
        <f t="shared" si="708"/>
        <v>0</v>
      </c>
      <c r="W454" s="719">
        <f t="shared" si="708"/>
        <v>0</v>
      </c>
      <c r="X454" s="719">
        <f t="shared" si="708"/>
        <v>0</v>
      </c>
      <c r="Y454" s="719">
        <f t="shared" si="708"/>
        <v>0</v>
      </c>
      <c r="Z454" s="719">
        <f t="shared" si="708"/>
        <v>0</v>
      </c>
      <c r="AA454" s="719">
        <f t="shared" si="695"/>
        <v>0</v>
      </c>
      <c r="AB454" s="719">
        <f t="shared" si="691"/>
        <v>0</v>
      </c>
      <c r="AC454" s="719">
        <f t="shared" ref="AC454:AU454" si="709">$E454*AC596</f>
        <v>0</v>
      </c>
      <c r="AD454" s="719">
        <f t="shared" si="709"/>
        <v>0</v>
      </c>
      <c r="AE454" s="719">
        <f t="shared" si="709"/>
        <v>0</v>
      </c>
      <c r="AF454" s="719">
        <f t="shared" si="709"/>
        <v>0</v>
      </c>
      <c r="AG454" s="719">
        <f t="shared" si="709"/>
        <v>0</v>
      </c>
      <c r="AH454" s="719">
        <f t="shared" si="709"/>
        <v>0</v>
      </c>
      <c r="AI454" s="719">
        <f t="shared" si="709"/>
        <v>0</v>
      </c>
      <c r="AJ454" s="719">
        <f t="shared" si="709"/>
        <v>0</v>
      </c>
      <c r="AK454" s="719">
        <f t="shared" si="709"/>
        <v>0</v>
      </c>
      <c r="AL454" s="719">
        <f t="shared" si="709"/>
        <v>0</v>
      </c>
      <c r="AM454" s="719">
        <f t="shared" si="709"/>
        <v>0</v>
      </c>
      <c r="AN454" s="719">
        <f t="shared" si="709"/>
        <v>0</v>
      </c>
      <c r="AO454" s="719">
        <f t="shared" si="709"/>
        <v>0</v>
      </c>
      <c r="AP454" s="719">
        <f t="shared" si="709"/>
        <v>0</v>
      </c>
      <c r="AQ454" s="719">
        <f t="shared" si="709"/>
        <v>0</v>
      </c>
      <c r="AR454" s="719">
        <f t="shared" si="709"/>
        <v>0</v>
      </c>
      <c r="AS454" s="719">
        <f t="shared" si="709"/>
        <v>0</v>
      </c>
      <c r="AT454" s="719">
        <f t="shared" si="709"/>
        <v>0</v>
      </c>
      <c r="AU454" s="719">
        <f t="shared" si="709"/>
        <v>0</v>
      </c>
      <c r="AV454" s="719">
        <f t="shared" si="697"/>
        <v>0</v>
      </c>
      <c r="AW454" s="719"/>
      <c r="AX454" s="719"/>
      <c r="AY454" s="719"/>
      <c r="AZ454" s="719"/>
      <c r="BA454" s="719"/>
      <c r="BB454" s="719"/>
      <c r="BC454" s="719"/>
      <c r="BD454" s="719"/>
      <c r="BE454" s="719"/>
      <c r="BF454" s="719"/>
      <c r="BG454" s="719"/>
      <c r="BH454" s="719"/>
      <c r="BI454" s="719"/>
      <c r="BJ454" s="719"/>
      <c r="BK454" s="719"/>
      <c r="BL454" s="719"/>
      <c r="BM454" s="719"/>
      <c r="BN454" s="719"/>
      <c r="BO454" s="719"/>
      <c r="BP454" s="719"/>
      <c r="BQ454" s="719"/>
    </row>
    <row r="455" spans="1:69" s="399" customFormat="1" ht="12.75">
      <c r="A455" s="1371" t="s">
        <v>1261</v>
      </c>
      <c r="B455" s="423" t="s">
        <v>1010</v>
      </c>
      <c r="C455" s="1348">
        <f>'I4 BO ASSETS'!N25</f>
        <v>0</v>
      </c>
      <c r="D455" s="719">
        <f t="shared" si="688"/>
        <v>0</v>
      </c>
      <c r="E455" s="719">
        <f t="shared" si="688"/>
        <v>0</v>
      </c>
      <c r="F455" s="719">
        <f t="shared" si="693"/>
        <v>0</v>
      </c>
      <c r="G455" s="719">
        <f t="shared" si="689"/>
        <v>0</v>
      </c>
      <c r="H455" s="719">
        <f t="shared" ref="H455:Z455" si="710">$D455*H597</f>
        <v>0</v>
      </c>
      <c r="I455" s="719">
        <f t="shared" si="710"/>
        <v>0</v>
      </c>
      <c r="J455" s="719">
        <f t="shared" si="710"/>
        <v>0</v>
      </c>
      <c r="K455" s="719">
        <f t="shared" si="710"/>
        <v>0</v>
      </c>
      <c r="L455" s="719">
        <f t="shared" si="710"/>
        <v>0</v>
      </c>
      <c r="M455" s="719">
        <f t="shared" si="710"/>
        <v>0</v>
      </c>
      <c r="N455" s="719">
        <f t="shared" si="710"/>
        <v>0</v>
      </c>
      <c r="O455" s="719">
        <f t="shared" si="710"/>
        <v>0</v>
      </c>
      <c r="P455" s="719">
        <f t="shared" si="710"/>
        <v>0</v>
      </c>
      <c r="Q455" s="719">
        <f t="shared" si="710"/>
        <v>0</v>
      </c>
      <c r="R455" s="719">
        <f t="shared" si="710"/>
        <v>0</v>
      </c>
      <c r="S455" s="719">
        <f t="shared" si="710"/>
        <v>0</v>
      </c>
      <c r="T455" s="719">
        <f t="shared" si="710"/>
        <v>0</v>
      </c>
      <c r="U455" s="719">
        <f t="shared" si="710"/>
        <v>0</v>
      </c>
      <c r="V455" s="719">
        <f t="shared" si="710"/>
        <v>0</v>
      </c>
      <c r="W455" s="719">
        <f t="shared" si="710"/>
        <v>0</v>
      </c>
      <c r="X455" s="719">
        <f t="shared" si="710"/>
        <v>0</v>
      </c>
      <c r="Y455" s="719">
        <f t="shared" si="710"/>
        <v>0</v>
      </c>
      <c r="Z455" s="719">
        <f t="shared" si="710"/>
        <v>0</v>
      </c>
      <c r="AA455" s="719">
        <f t="shared" si="695"/>
        <v>0</v>
      </c>
      <c r="AB455" s="719">
        <f t="shared" si="691"/>
        <v>0</v>
      </c>
      <c r="AC455" s="719">
        <f t="shared" ref="AC455:AU455" si="711">$E455*AC597</f>
        <v>0</v>
      </c>
      <c r="AD455" s="719">
        <f t="shared" si="711"/>
        <v>0</v>
      </c>
      <c r="AE455" s="719">
        <f t="shared" si="711"/>
        <v>0</v>
      </c>
      <c r="AF455" s="719">
        <f t="shared" si="711"/>
        <v>0</v>
      </c>
      <c r="AG455" s="719">
        <f t="shared" si="711"/>
        <v>0</v>
      </c>
      <c r="AH455" s="719">
        <f t="shared" si="711"/>
        <v>0</v>
      </c>
      <c r="AI455" s="719">
        <f t="shared" si="711"/>
        <v>0</v>
      </c>
      <c r="AJ455" s="719">
        <f t="shared" si="711"/>
        <v>0</v>
      </c>
      <c r="AK455" s="719">
        <f t="shared" si="711"/>
        <v>0</v>
      </c>
      <c r="AL455" s="719">
        <f t="shared" si="711"/>
        <v>0</v>
      </c>
      <c r="AM455" s="719">
        <f t="shared" si="711"/>
        <v>0</v>
      </c>
      <c r="AN455" s="719">
        <f t="shared" si="711"/>
        <v>0</v>
      </c>
      <c r="AO455" s="719">
        <f t="shared" si="711"/>
        <v>0</v>
      </c>
      <c r="AP455" s="719">
        <f t="shared" si="711"/>
        <v>0</v>
      </c>
      <c r="AQ455" s="719">
        <f t="shared" si="711"/>
        <v>0</v>
      </c>
      <c r="AR455" s="719">
        <f t="shared" si="711"/>
        <v>0</v>
      </c>
      <c r="AS455" s="719">
        <f t="shared" si="711"/>
        <v>0</v>
      </c>
      <c r="AT455" s="719">
        <f t="shared" si="711"/>
        <v>0</v>
      </c>
      <c r="AU455" s="719">
        <f t="shared" si="711"/>
        <v>0</v>
      </c>
      <c r="AV455" s="719">
        <f t="shared" si="697"/>
        <v>0</v>
      </c>
      <c r="AW455" s="719"/>
      <c r="AX455" s="719"/>
      <c r="AY455" s="719"/>
      <c r="AZ455" s="719"/>
      <c r="BA455" s="719"/>
      <c r="BB455" s="719"/>
      <c r="BC455" s="719"/>
      <c r="BD455" s="719"/>
      <c r="BE455" s="719"/>
      <c r="BF455" s="719"/>
      <c r="BG455" s="719"/>
      <c r="BH455" s="719"/>
      <c r="BI455" s="719"/>
      <c r="BJ455" s="719"/>
      <c r="BK455" s="719"/>
      <c r="BL455" s="719"/>
      <c r="BM455" s="719"/>
      <c r="BN455" s="719"/>
      <c r="BO455" s="719"/>
      <c r="BP455" s="719"/>
      <c r="BQ455" s="719"/>
    </row>
    <row r="456" spans="1:69" s="399" customFormat="1" ht="12.75">
      <c r="A456" s="1371" t="s">
        <v>1262</v>
      </c>
      <c r="B456" s="423" t="s">
        <v>1011</v>
      </c>
      <c r="C456" s="1348">
        <f>'I4 BO ASSETS'!N26</f>
        <v>0</v>
      </c>
      <c r="D456" s="719">
        <f t="shared" si="688"/>
        <v>0</v>
      </c>
      <c r="E456" s="719">
        <f t="shared" si="688"/>
        <v>0</v>
      </c>
      <c r="F456" s="719">
        <f t="shared" si="693"/>
        <v>0</v>
      </c>
      <c r="G456" s="719">
        <f t="shared" si="689"/>
        <v>0</v>
      </c>
      <c r="H456" s="719">
        <f t="shared" ref="H456:Z456" si="712">$D456*H598</f>
        <v>0</v>
      </c>
      <c r="I456" s="719">
        <f t="shared" si="712"/>
        <v>0</v>
      </c>
      <c r="J456" s="719">
        <f t="shared" si="712"/>
        <v>0</v>
      </c>
      <c r="K456" s="719">
        <f t="shared" si="712"/>
        <v>0</v>
      </c>
      <c r="L456" s="719">
        <f t="shared" si="712"/>
        <v>0</v>
      </c>
      <c r="M456" s="719">
        <f t="shared" si="712"/>
        <v>0</v>
      </c>
      <c r="N456" s="719">
        <f t="shared" si="712"/>
        <v>0</v>
      </c>
      <c r="O456" s="719">
        <f t="shared" si="712"/>
        <v>0</v>
      </c>
      <c r="P456" s="719">
        <f t="shared" si="712"/>
        <v>0</v>
      </c>
      <c r="Q456" s="719">
        <f t="shared" si="712"/>
        <v>0</v>
      </c>
      <c r="R456" s="719">
        <f t="shared" si="712"/>
        <v>0</v>
      </c>
      <c r="S456" s="719">
        <f t="shared" si="712"/>
        <v>0</v>
      </c>
      <c r="T456" s="719">
        <f t="shared" si="712"/>
        <v>0</v>
      </c>
      <c r="U456" s="719">
        <f t="shared" si="712"/>
        <v>0</v>
      </c>
      <c r="V456" s="719">
        <f t="shared" si="712"/>
        <v>0</v>
      </c>
      <c r="W456" s="719">
        <f t="shared" si="712"/>
        <v>0</v>
      </c>
      <c r="X456" s="719">
        <f t="shared" si="712"/>
        <v>0</v>
      </c>
      <c r="Y456" s="719">
        <f t="shared" si="712"/>
        <v>0</v>
      </c>
      <c r="Z456" s="719">
        <f t="shared" si="712"/>
        <v>0</v>
      </c>
      <c r="AA456" s="719">
        <f t="shared" si="695"/>
        <v>0</v>
      </c>
      <c r="AB456" s="719">
        <f t="shared" si="691"/>
        <v>0</v>
      </c>
      <c r="AC456" s="719">
        <f t="shared" ref="AC456:AU456" si="713">$E456*AC598</f>
        <v>0</v>
      </c>
      <c r="AD456" s="719">
        <f t="shared" si="713"/>
        <v>0</v>
      </c>
      <c r="AE456" s="719">
        <f t="shared" si="713"/>
        <v>0</v>
      </c>
      <c r="AF456" s="719">
        <f t="shared" si="713"/>
        <v>0</v>
      </c>
      <c r="AG456" s="719">
        <f t="shared" si="713"/>
        <v>0</v>
      </c>
      <c r="AH456" s="719">
        <f t="shared" si="713"/>
        <v>0</v>
      </c>
      <c r="AI456" s="719">
        <f t="shared" si="713"/>
        <v>0</v>
      </c>
      <c r="AJ456" s="719">
        <f t="shared" si="713"/>
        <v>0</v>
      </c>
      <c r="AK456" s="719">
        <f t="shared" si="713"/>
        <v>0</v>
      </c>
      <c r="AL456" s="719">
        <f t="shared" si="713"/>
        <v>0</v>
      </c>
      <c r="AM456" s="719">
        <f t="shared" si="713"/>
        <v>0</v>
      </c>
      <c r="AN456" s="719">
        <f t="shared" si="713"/>
        <v>0</v>
      </c>
      <c r="AO456" s="719">
        <f t="shared" si="713"/>
        <v>0</v>
      </c>
      <c r="AP456" s="719">
        <f t="shared" si="713"/>
        <v>0</v>
      </c>
      <c r="AQ456" s="719">
        <f t="shared" si="713"/>
        <v>0</v>
      </c>
      <c r="AR456" s="719">
        <f t="shared" si="713"/>
        <v>0</v>
      </c>
      <c r="AS456" s="719">
        <f t="shared" si="713"/>
        <v>0</v>
      </c>
      <c r="AT456" s="719">
        <f t="shared" si="713"/>
        <v>0</v>
      </c>
      <c r="AU456" s="719">
        <f t="shared" si="713"/>
        <v>0</v>
      </c>
      <c r="AV456" s="719">
        <f t="shared" si="697"/>
        <v>0</v>
      </c>
      <c r="AW456" s="719"/>
      <c r="AX456" s="719"/>
      <c r="AY456" s="719"/>
      <c r="AZ456" s="719"/>
      <c r="BA456" s="719"/>
      <c r="BB456" s="719"/>
      <c r="BC456" s="719"/>
      <c r="BD456" s="719"/>
      <c r="BE456" s="719"/>
      <c r="BF456" s="719"/>
      <c r="BG456" s="719"/>
      <c r="BH456" s="719"/>
      <c r="BI456" s="719"/>
      <c r="BJ456" s="719"/>
      <c r="BK456" s="719"/>
      <c r="BL456" s="719"/>
      <c r="BM456" s="719"/>
      <c r="BN456" s="719"/>
      <c r="BO456" s="719"/>
      <c r="BP456" s="719"/>
      <c r="BQ456" s="719"/>
    </row>
    <row r="457" spans="1:69" s="399" customFormat="1" ht="12.75">
      <c r="A457" s="1371">
        <v>1810</v>
      </c>
      <c r="B457" s="423" t="s">
        <v>239</v>
      </c>
      <c r="C457" s="1348">
        <f>'I4 BO ASSETS'!N27</f>
        <v>0</v>
      </c>
      <c r="D457" s="719">
        <f t="shared" si="688"/>
        <v>0</v>
      </c>
      <c r="E457" s="719">
        <f t="shared" si="688"/>
        <v>0</v>
      </c>
      <c r="F457" s="719">
        <f t="shared" si="693"/>
        <v>0</v>
      </c>
      <c r="G457" s="719">
        <f t="shared" si="689"/>
        <v>0</v>
      </c>
      <c r="H457" s="719">
        <f t="shared" ref="H457:Z457" si="714">$D457*H599</f>
        <v>0</v>
      </c>
      <c r="I457" s="719">
        <f t="shared" si="714"/>
        <v>0</v>
      </c>
      <c r="J457" s="719">
        <f t="shared" si="714"/>
        <v>0</v>
      </c>
      <c r="K457" s="719">
        <f t="shared" si="714"/>
        <v>0</v>
      </c>
      <c r="L457" s="719">
        <f t="shared" si="714"/>
        <v>0</v>
      </c>
      <c r="M457" s="719">
        <f t="shared" si="714"/>
        <v>0</v>
      </c>
      <c r="N457" s="719">
        <f t="shared" si="714"/>
        <v>0</v>
      </c>
      <c r="O457" s="719">
        <f t="shared" si="714"/>
        <v>0</v>
      </c>
      <c r="P457" s="719">
        <f t="shared" si="714"/>
        <v>0</v>
      </c>
      <c r="Q457" s="719">
        <f t="shared" si="714"/>
        <v>0</v>
      </c>
      <c r="R457" s="719">
        <f t="shared" si="714"/>
        <v>0</v>
      </c>
      <c r="S457" s="719">
        <f t="shared" si="714"/>
        <v>0</v>
      </c>
      <c r="T457" s="719">
        <f t="shared" si="714"/>
        <v>0</v>
      </c>
      <c r="U457" s="719">
        <f t="shared" si="714"/>
        <v>0</v>
      </c>
      <c r="V457" s="719">
        <f t="shared" si="714"/>
        <v>0</v>
      </c>
      <c r="W457" s="719">
        <f t="shared" si="714"/>
        <v>0</v>
      </c>
      <c r="X457" s="719">
        <f t="shared" si="714"/>
        <v>0</v>
      </c>
      <c r="Y457" s="719">
        <f t="shared" si="714"/>
        <v>0</v>
      </c>
      <c r="Z457" s="719">
        <f t="shared" si="714"/>
        <v>0</v>
      </c>
      <c r="AA457" s="719">
        <f t="shared" si="695"/>
        <v>0</v>
      </c>
      <c r="AB457" s="719">
        <f t="shared" si="691"/>
        <v>0</v>
      </c>
      <c r="AC457" s="719">
        <f t="shared" ref="AC457:AU457" si="715">$E457*AC599</f>
        <v>0</v>
      </c>
      <c r="AD457" s="719">
        <f t="shared" si="715"/>
        <v>0</v>
      </c>
      <c r="AE457" s="719">
        <f t="shared" si="715"/>
        <v>0</v>
      </c>
      <c r="AF457" s="719">
        <f t="shared" si="715"/>
        <v>0</v>
      </c>
      <c r="AG457" s="719">
        <f t="shared" si="715"/>
        <v>0</v>
      </c>
      <c r="AH457" s="719">
        <f t="shared" si="715"/>
        <v>0</v>
      </c>
      <c r="AI457" s="719">
        <f t="shared" si="715"/>
        <v>0</v>
      </c>
      <c r="AJ457" s="719">
        <f t="shared" si="715"/>
        <v>0</v>
      </c>
      <c r="AK457" s="719">
        <f t="shared" si="715"/>
        <v>0</v>
      </c>
      <c r="AL457" s="719">
        <f t="shared" si="715"/>
        <v>0</v>
      </c>
      <c r="AM457" s="719">
        <f t="shared" si="715"/>
        <v>0</v>
      </c>
      <c r="AN457" s="719">
        <f t="shared" si="715"/>
        <v>0</v>
      </c>
      <c r="AO457" s="719">
        <f t="shared" si="715"/>
        <v>0</v>
      </c>
      <c r="AP457" s="719">
        <f t="shared" si="715"/>
        <v>0</v>
      </c>
      <c r="AQ457" s="719">
        <f t="shared" si="715"/>
        <v>0</v>
      </c>
      <c r="AR457" s="719">
        <f t="shared" si="715"/>
        <v>0</v>
      </c>
      <c r="AS457" s="719">
        <f t="shared" si="715"/>
        <v>0</v>
      </c>
      <c r="AT457" s="719">
        <f t="shared" si="715"/>
        <v>0</v>
      </c>
      <c r="AU457" s="719">
        <f t="shared" si="715"/>
        <v>0</v>
      </c>
      <c r="AV457" s="719">
        <f t="shared" si="697"/>
        <v>0</v>
      </c>
      <c r="AW457" s="719"/>
      <c r="AX457" s="719"/>
      <c r="AY457" s="719"/>
      <c r="AZ457" s="719"/>
      <c r="BA457" s="719"/>
      <c r="BB457" s="719"/>
      <c r="BC457" s="719"/>
      <c r="BD457" s="719"/>
      <c r="BE457" s="719"/>
      <c r="BF457" s="719"/>
      <c r="BG457" s="719"/>
      <c r="BH457" s="719"/>
      <c r="BI457" s="719"/>
      <c r="BJ457" s="719"/>
      <c r="BK457" s="719"/>
      <c r="BL457" s="719"/>
      <c r="BM457" s="719"/>
      <c r="BN457" s="719"/>
      <c r="BO457" s="719"/>
      <c r="BP457" s="719"/>
      <c r="BQ457" s="719"/>
    </row>
    <row r="458" spans="1:69" s="399" customFormat="1" ht="12.75">
      <c r="A458" s="1371" t="s">
        <v>1263</v>
      </c>
      <c r="B458" s="423" t="s">
        <v>1030</v>
      </c>
      <c r="C458" s="1348">
        <f>'I4 BO ASSETS'!N28</f>
        <v>0</v>
      </c>
      <c r="D458" s="719">
        <f t="shared" si="688"/>
        <v>0</v>
      </c>
      <c r="E458" s="719">
        <f t="shared" si="688"/>
        <v>0</v>
      </c>
      <c r="F458" s="719">
        <f t="shared" si="693"/>
        <v>0</v>
      </c>
      <c r="G458" s="719">
        <f t="shared" si="689"/>
        <v>0</v>
      </c>
      <c r="H458" s="719">
        <f t="shared" ref="H458:Z458" si="716">$D458*H600</f>
        <v>0</v>
      </c>
      <c r="I458" s="719">
        <f t="shared" si="716"/>
        <v>0</v>
      </c>
      <c r="J458" s="719">
        <f t="shared" si="716"/>
        <v>0</v>
      </c>
      <c r="K458" s="719">
        <f t="shared" si="716"/>
        <v>0</v>
      </c>
      <c r="L458" s="719">
        <f t="shared" si="716"/>
        <v>0</v>
      </c>
      <c r="M458" s="719">
        <f t="shared" si="716"/>
        <v>0</v>
      </c>
      <c r="N458" s="719">
        <f t="shared" si="716"/>
        <v>0</v>
      </c>
      <c r="O458" s="719">
        <f t="shared" si="716"/>
        <v>0</v>
      </c>
      <c r="P458" s="719">
        <f t="shared" si="716"/>
        <v>0</v>
      </c>
      <c r="Q458" s="719">
        <f t="shared" si="716"/>
        <v>0</v>
      </c>
      <c r="R458" s="719">
        <f t="shared" si="716"/>
        <v>0</v>
      </c>
      <c r="S458" s="719">
        <f t="shared" si="716"/>
        <v>0</v>
      </c>
      <c r="T458" s="719">
        <f t="shared" si="716"/>
        <v>0</v>
      </c>
      <c r="U458" s="719">
        <f t="shared" si="716"/>
        <v>0</v>
      </c>
      <c r="V458" s="719">
        <f t="shared" si="716"/>
        <v>0</v>
      </c>
      <c r="W458" s="719">
        <f t="shared" si="716"/>
        <v>0</v>
      </c>
      <c r="X458" s="719">
        <f t="shared" si="716"/>
        <v>0</v>
      </c>
      <c r="Y458" s="719">
        <f t="shared" si="716"/>
        <v>0</v>
      </c>
      <c r="Z458" s="719">
        <f t="shared" si="716"/>
        <v>0</v>
      </c>
      <c r="AA458" s="719">
        <f t="shared" si="695"/>
        <v>0</v>
      </c>
      <c r="AB458" s="719">
        <f t="shared" si="691"/>
        <v>0</v>
      </c>
      <c r="AC458" s="719">
        <f t="shared" ref="AC458:AU458" si="717">$E458*AC600</f>
        <v>0</v>
      </c>
      <c r="AD458" s="719">
        <f t="shared" si="717"/>
        <v>0</v>
      </c>
      <c r="AE458" s="719">
        <f t="shared" si="717"/>
        <v>0</v>
      </c>
      <c r="AF458" s="719">
        <f t="shared" si="717"/>
        <v>0</v>
      </c>
      <c r="AG458" s="719">
        <f t="shared" si="717"/>
        <v>0</v>
      </c>
      <c r="AH458" s="719">
        <f t="shared" si="717"/>
        <v>0</v>
      </c>
      <c r="AI458" s="719">
        <f t="shared" si="717"/>
        <v>0</v>
      </c>
      <c r="AJ458" s="719">
        <f t="shared" si="717"/>
        <v>0</v>
      </c>
      <c r="AK458" s="719">
        <f t="shared" si="717"/>
        <v>0</v>
      </c>
      <c r="AL458" s="719">
        <f t="shared" si="717"/>
        <v>0</v>
      </c>
      <c r="AM458" s="719">
        <f t="shared" si="717"/>
        <v>0</v>
      </c>
      <c r="AN458" s="719">
        <f t="shared" si="717"/>
        <v>0</v>
      </c>
      <c r="AO458" s="719">
        <f t="shared" si="717"/>
        <v>0</v>
      </c>
      <c r="AP458" s="719">
        <f t="shared" si="717"/>
        <v>0</v>
      </c>
      <c r="AQ458" s="719">
        <f t="shared" si="717"/>
        <v>0</v>
      </c>
      <c r="AR458" s="719">
        <f t="shared" si="717"/>
        <v>0</v>
      </c>
      <c r="AS458" s="719">
        <f t="shared" si="717"/>
        <v>0</v>
      </c>
      <c r="AT458" s="719">
        <f t="shared" si="717"/>
        <v>0</v>
      </c>
      <c r="AU458" s="719">
        <f t="shared" si="717"/>
        <v>0</v>
      </c>
      <c r="AV458" s="719">
        <f t="shared" si="697"/>
        <v>0</v>
      </c>
      <c r="AW458" s="719"/>
      <c r="AX458" s="719"/>
      <c r="AY458" s="719"/>
      <c r="AZ458" s="719"/>
      <c r="BA458" s="719"/>
      <c r="BB458" s="719"/>
      <c r="BC458" s="719"/>
      <c r="BD458" s="719"/>
      <c r="BE458" s="719"/>
      <c r="BF458" s="719"/>
      <c r="BG458" s="719"/>
      <c r="BH458" s="719"/>
      <c r="BI458" s="719"/>
      <c r="BJ458" s="719"/>
      <c r="BK458" s="719"/>
      <c r="BL458" s="719"/>
      <c r="BM458" s="719"/>
      <c r="BN458" s="719"/>
      <c r="BO458" s="719"/>
      <c r="BP458" s="719"/>
      <c r="BQ458" s="719"/>
    </row>
    <row r="459" spans="1:69" s="399" customFormat="1" ht="12.75">
      <c r="A459" s="1371" t="s">
        <v>1264</v>
      </c>
      <c r="B459" s="423" t="s">
        <v>1031</v>
      </c>
      <c r="C459" s="1348">
        <f>'I4 BO ASSETS'!N29</f>
        <v>0</v>
      </c>
      <c r="D459" s="719">
        <f t="shared" si="688"/>
        <v>0</v>
      </c>
      <c r="E459" s="719">
        <f t="shared" si="688"/>
        <v>0</v>
      </c>
      <c r="F459" s="719">
        <f t="shared" si="693"/>
        <v>0</v>
      </c>
      <c r="G459" s="719">
        <f t="shared" si="689"/>
        <v>0</v>
      </c>
      <c r="H459" s="719">
        <f t="shared" ref="H459:Z459" si="718">$D459*H601</f>
        <v>0</v>
      </c>
      <c r="I459" s="719">
        <f t="shared" si="718"/>
        <v>0</v>
      </c>
      <c r="J459" s="719">
        <f t="shared" si="718"/>
        <v>0</v>
      </c>
      <c r="K459" s="719">
        <f t="shared" si="718"/>
        <v>0</v>
      </c>
      <c r="L459" s="719">
        <f t="shared" si="718"/>
        <v>0</v>
      </c>
      <c r="M459" s="719">
        <f t="shared" si="718"/>
        <v>0</v>
      </c>
      <c r="N459" s="719">
        <f t="shared" si="718"/>
        <v>0</v>
      </c>
      <c r="O459" s="719">
        <f t="shared" si="718"/>
        <v>0</v>
      </c>
      <c r="P459" s="719">
        <f t="shared" si="718"/>
        <v>0</v>
      </c>
      <c r="Q459" s="719">
        <f t="shared" si="718"/>
        <v>0</v>
      </c>
      <c r="R459" s="719">
        <f t="shared" si="718"/>
        <v>0</v>
      </c>
      <c r="S459" s="719">
        <f t="shared" si="718"/>
        <v>0</v>
      </c>
      <c r="T459" s="719">
        <f t="shared" si="718"/>
        <v>0</v>
      </c>
      <c r="U459" s="719">
        <f t="shared" si="718"/>
        <v>0</v>
      </c>
      <c r="V459" s="719">
        <f t="shared" si="718"/>
        <v>0</v>
      </c>
      <c r="W459" s="719">
        <f t="shared" si="718"/>
        <v>0</v>
      </c>
      <c r="X459" s="719">
        <f t="shared" si="718"/>
        <v>0</v>
      </c>
      <c r="Y459" s="719">
        <f t="shared" si="718"/>
        <v>0</v>
      </c>
      <c r="Z459" s="719">
        <f t="shared" si="718"/>
        <v>0</v>
      </c>
      <c r="AA459" s="719">
        <f t="shared" si="695"/>
        <v>0</v>
      </c>
      <c r="AB459" s="719">
        <f t="shared" si="691"/>
        <v>0</v>
      </c>
      <c r="AC459" s="719">
        <f t="shared" ref="AC459:AU459" si="719">$E459*AC601</f>
        <v>0</v>
      </c>
      <c r="AD459" s="719">
        <f t="shared" si="719"/>
        <v>0</v>
      </c>
      <c r="AE459" s="719">
        <f t="shared" si="719"/>
        <v>0</v>
      </c>
      <c r="AF459" s="719">
        <f t="shared" si="719"/>
        <v>0</v>
      </c>
      <c r="AG459" s="719">
        <f t="shared" si="719"/>
        <v>0</v>
      </c>
      <c r="AH459" s="719">
        <f t="shared" si="719"/>
        <v>0</v>
      </c>
      <c r="AI459" s="719">
        <f t="shared" si="719"/>
        <v>0</v>
      </c>
      <c r="AJ459" s="719">
        <f t="shared" si="719"/>
        <v>0</v>
      </c>
      <c r="AK459" s="719">
        <f t="shared" si="719"/>
        <v>0</v>
      </c>
      <c r="AL459" s="719">
        <f t="shared" si="719"/>
        <v>0</v>
      </c>
      <c r="AM459" s="719">
        <f t="shared" si="719"/>
        <v>0</v>
      </c>
      <c r="AN459" s="719">
        <f t="shared" si="719"/>
        <v>0</v>
      </c>
      <c r="AO459" s="719">
        <f t="shared" si="719"/>
        <v>0</v>
      </c>
      <c r="AP459" s="719">
        <f t="shared" si="719"/>
        <v>0</v>
      </c>
      <c r="AQ459" s="719">
        <f t="shared" si="719"/>
        <v>0</v>
      </c>
      <c r="AR459" s="719">
        <f t="shared" si="719"/>
        <v>0</v>
      </c>
      <c r="AS459" s="719">
        <f t="shared" si="719"/>
        <v>0</v>
      </c>
      <c r="AT459" s="719">
        <f t="shared" si="719"/>
        <v>0</v>
      </c>
      <c r="AU459" s="719">
        <f t="shared" si="719"/>
        <v>0</v>
      </c>
      <c r="AV459" s="719">
        <f t="shared" si="697"/>
        <v>0</v>
      </c>
      <c r="AW459" s="719"/>
      <c r="AX459" s="719"/>
      <c r="AY459" s="719"/>
      <c r="AZ459" s="719"/>
      <c r="BA459" s="719"/>
      <c r="BB459" s="719"/>
      <c r="BC459" s="719"/>
      <c r="BD459" s="719"/>
      <c r="BE459" s="719"/>
      <c r="BF459" s="719"/>
      <c r="BG459" s="719"/>
      <c r="BH459" s="719"/>
      <c r="BI459" s="719"/>
      <c r="BJ459" s="719"/>
      <c r="BK459" s="719"/>
      <c r="BL459" s="719"/>
      <c r="BM459" s="719"/>
      <c r="BN459" s="719"/>
      <c r="BO459" s="719"/>
      <c r="BP459" s="719"/>
      <c r="BQ459" s="719"/>
    </row>
    <row r="460" spans="1:69" s="399" customFormat="1" ht="25.5">
      <c r="A460" s="1371">
        <v>1815</v>
      </c>
      <c r="B460" s="423" t="s">
        <v>37</v>
      </c>
      <c r="C460" s="1348">
        <f>'I4 BO ASSETS'!N30</f>
        <v>0</v>
      </c>
      <c r="D460" s="719">
        <f t="shared" si="688"/>
        <v>0</v>
      </c>
      <c r="E460" s="719">
        <f t="shared" si="688"/>
        <v>0</v>
      </c>
      <c r="F460" s="719">
        <f t="shared" si="693"/>
        <v>0</v>
      </c>
      <c r="G460" s="719">
        <f t="shared" si="689"/>
        <v>0</v>
      </c>
      <c r="H460" s="719">
        <f t="shared" ref="H460:Z460" si="720">$D460*H602</f>
        <v>0</v>
      </c>
      <c r="I460" s="719">
        <f t="shared" si="720"/>
        <v>0</v>
      </c>
      <c r="J460" s="719">
        <f t="shared" si="720"/>
        <v>0</v>
      </c>
      <c r="K460" s="719">
        <f t="shared" si="720"/>
        <v>0</v>
      </c>
      <c r="L460" s="719">
        <f t="shared" si="720"/>
        <v>0</v>
      </c>
      <c r="M460" s="719">
        <f t="shared" si="720"/>
        <v>0</v>
      </c>
      <c r="N460" s="719">
        <f t="shared" si="720"/>
        <v>0</v>
      </c>
      <c r="O460" s="719">
        <f t="shared" si="720"/>
        <v>0</v>
      </c>
      <c r="P460" s="719">
        <f t="shared" si="720"/>
        <v>0</v>
      </c>
      <c r="Q460" s="719">
        <f t="shared" si="720"/>
        <v>0</v>
      </c>
      <c r="R460" s="719">
        <f t="shared" si="720"/>
        <v>0</v>
      </c>
      <c r="S460" s="719">
        <f t="shared" si="720"/>
        <v>0</v>
      </c>
      <c r="T460" s="719">
        <f t="shared" si="720"/>
        <v>0</v>
      </c>
      <c r="U460" s="719">
        <f t="shared" si="720"/>
        <v>0</v>
      </c>
      <c r="V460" s="719">
        <f t="shared" si="720"/>
        <v>0</v>
      </c>
      <c r="W460" s="719">
        <f t="shared" si="720"/>
        <v>0</v>
      </c>
      <c r="X460" s="719">
        <f t="shared" si="720"/>
        <v>0</v>
      </c>
      <c r="Y460" s="719">
        <f t="shared" si="720"/>
        <v>0</v>
      </c>
      <c r="Z460" s="719">
        <f t="shared" si="720"/>
        <v>0</v>
      </c>
      <c r="AA460" s="719">
        <f t="shared" si="695"/>
        <v>0</v>
      </c>
      <c r="AB460" s="719">
        <f t="shared" si="691"/>
        <v>0</v>
      </c>
      <c r="AC460" s="719">
        <f t="shared" ref="AC460:AU460" si="721">$E460*AC602</f>
        <v>0</v>
      </c>
      <c r="AD460" s="719">
        <f t="shared" si="721"/>
        <v>0</v>
      </c>
      <c r="AE460" s="719">
        <f t="shared" si="721"/>
        <v>0</v>
      </c>
      <c r="AF460" s="719">
        <f t="shared" si="721"/>
        <v>0</v>
      </c>
      <c r="AG460" s="719">
        <f t="shared" si="721"/>
        <v>0</v>
      </c>
      <c r="AH460" s="719">
        <f t="shared" si="721"/>
        <v>0</v>
      </c>
      <c r="AI460" s="719">
        <f t="shared" si="721"/>
        <v>0</v>
      </c>
      <c r="AJ460" s="719">
        <f t="shared" si="721"/>
        <v>0</v>
      </c>
      <c r="AK460" s="719">
        <f t="shared" si="721"/>
        <v>0</v>
      </c>
      <c r="AL460" s="719">
        <f t="shared" si="721"/>
        <v>0</v>
      </c>
      <c r="AM460" s="719">
        <f t="shared" si="721"/>
        <v>0</v>
      </c>
      <c r="AN460" s="719">
        <f t="shared" si="721"/>
        <v>0</v>
      </c>
      <c r="AO460" s="719">
        <f t="shared" si="721"/>
        <v>0</v>
      </c>
      <c r="AP460" s="719">
        <f t="shared" si="721"/>
        <v>0</v>
      </c>
      <c r="AQ460" s="719">
        <f t="shared" si="721"/>
        <v>0</v>
      </c>
      <c r="AR460" s="719">
        <f t="shared" si="721"/>
        <v>0</v>
      </c>
      <c r="AS460" s="719">
        <f t="shared" si="721"/>
        <v>0</v>
      </c>
      <c r="AT460" s="719">
        <f t="shared" si="721"/>
        <v>0</v>
      </c>
      <c r="AU460" s="719">
        <f t="shared" si="721"/>
        <v>0</v>
      </c>
      <c r="AV460" s="719">
        <f t="shared" si="697"/>
        <v>0</v>
      </c>
      <c r="AW460" s="719"/>
      <c r="AX460" s="719"/>
      <c r="AY460" s="719"/>
      <c r="AZ460" s="719"/>
      <c r="BA460" s="719"/>
      <c r="BB460" s="719"/>
      <c r="BC460" s="719"/>
      <c r="BD460" s="719"/>
      <c r="BE460" s="719"/>
      <c r="BF460" s="719"/>
      <c r="BG460" s="719"/>
      <c r="BH460" s="719"/>
      <c r="BI460" s="719"/>
      <c r="BJ460" s="719"/>
      <c r="BK460" s="719"/>
      <c r="BL460" s="719"/>
      <c r="BM460" s="719"/>
      <c r="BN460" s="719"/>
      <c r="BO460" s="719"/>
      <c r="BP460" s="719"/>
      <c r="BQ460" s="719"/>
    </row>
    <row r="461" spans="1:69" s="399" customFormat="1" ht="25.5">
      <c r="A461" s="1371">
        <v>1820</v>
      </c>
      <c r="B461" s="423" t="s">
        <v>38</v>
      </c>
      <c r="C461" s="1348">
        <f>'I4 BO ASSETS'!N31</f>
        <v>0</v>
      </c>
      <c r="D461" s="719">
        <f t="shared" si="688"/>
        <v>0</v>
      </c>
      <c r="E461" s="719">
        <f t="shared" si="688"/>
        <v>0</v>
      </c>
      <c r="F461" s="719">
        <f t="shared" si="693"/>
        <v>0</v>
      </c>
      <c r="G461" s="719">
        <f t="shared" si="689"/>
        <v>0</v>
      </c>
      <c r="H461" s="719">
        <f t="shared" ref="H461:Z461" si="722">$D461*H603</f>
        <v>0</v>
      </c>
      <c r="I461" s="719">
        <f t="shared" si="722"/>
        <v>0</v>
      </c>
      <c r="J461" s="719">
        <f t="shared" si="722"/>
        <v>0</v>
      </c>
      <c r="K461" s="719">
        <f t="shared" si="722"/>
        <v>0</v>
      </c>
      <c r="L461" s="719">
        <f t="shared" si="722"/>
        <v>0</v>
      </c>
      <c r="M461" s="719">
        <f t="shared" si="722"/>
        <v>0</v>
      </c>
      <c r="N461" s="719">
        <f t="shared" si="722"/>
        <v>0</v>
      </c>
      <c r="O461" s="719">
        <f t="shared" si="722"/>
        <v>0</v>
      </c>
      <c r="P461" s="719">
        <f t="shared" si="722"/>
        <v>0</v>
      </c>
      <c r="Q461" s="719">
        <f t="shared" si="722"/>
        <v>0</v>
      </c>
      <c r="R461" s="719">
        <f t="shared" si="722"/>
        <v>0</v>
      </c>
      <c r="S461" s="719">
        <f t="shared" si="722"/>
        <v>0</v>
      </c>
      <c r="T461" s="719">
        <f t="shared" si="722"/>
        <v>0</v>
      </c>
      <c r="U461" s="719">
        <f t="shared" si="722"/>
        <v>0</v>
      </c>
      <c r="V461" s="719">
        <f t="shared" si="722"/>
        <v>0</v>
      </c>
      <c r="W461" s="719">
        <f t="shared" si="722"/>
        <v>0</v>
      </c>
      <c r="X461" s="719">
        <f t="shared" si="722"/>
        <v>0</v>
      </c>
      <c r="Y461" s="719">
        <f t="shared" si="722"/>
        <v>0</v>
      </c>
      <c r="Z461" s="719">
        <f t="shared" si="722"/>
        <v>0</v>
      </c>
      <c r="AA461" s="719">
        <f t="shared" si="695"/>
        <v>0</v>
      </c>
      <c r="AB461" s="719">
        <f t="shared" si="691"/>
        <v>0</v>
      </c>
      <c r="AC461" s="719">
        <f t="shared" ref="AC461:AU461" si="723">$E461*AC603</f>
        <v>0</v>
      </c>
      <c r="AD461" s="719">
        <f t="shared" si="723"/>
        <v>0</v>
      </c>
      <c r="AE461" s="719">
        <f t="shared" si="723"/>
        <v>0</v>
      </c>
      <c r="AF461" s="719">
        <f t="shared" si="723"/>
        <v>0</v>
      </c>
      <c r="AG461" s="719">
        <f t="shared" si="723"/>
        <v>0</v>
      </c>
      <c r="AH461" s="719">
        <f t="shared" si="723"/>
        <v>0</v>
      </c>
      <c r="AI461" s="719">
        <f t="shared" si="723"/>
        <v>0</v>
      </c>
      <c r="AJ461" s="719">
        <f t="shared" si="723"/>
        <v>0</v>
      </c>
      <c r="AK461" s="719">
        <f t="shared" si="723"/>
        <v>0</v>
      </c>
      <c r="AL461" s="719">
        <f t="shared" si="723"/>
        <v>0</v>
      </c>
      <c r="AM461" s="719">
        <f t="shared" si="723"/>
        <v>0</v>
      </c>
      <c r="AN461" s="719">
        <f t="shared" si="723"/>
        <v>0</v>
      </c>
      <c r="AO461" s="719">
        <f t="shared" si="723"/>
        <v>0</v>
      </c>
      <c r="AP461" s="719">
        <f t="shared" si="723"/>
        <v>0</v>
      </c>
      <c r="AQ461" s="719">
        <f t="shared" si="723"/>
        <v>0</v>
      </c>
      <c r="AR461" s="719">
        <f t="shared" si="723"/>
        <v>0</v>
      </c>
      <c r="AS461" s="719">
        <f t="shared" si="723"/>
        <v>0</v>
      </c>
      <c r="AT461" s="719">
        <f t="shared" si="723"/>
        <v>0</v>
      </c>
      <c r="AU461" s="719">
        <f t="shared" si="723"/>
        <v>0</v>
      </c>
      <c r="AV461" s="719">
        <f t="shared" si="697"/>
        <v>0</v>
      </c>
      <c r="AW461" s="719"/>
      <c r="AX461" s="719"/>
      <c r="AY461" s="719"/>
      <c r="AZ461" s="719"/>
      <c r="BA461" s="719"/>
      <c r="BB461" s="719"/>
      <c r="BC461" s="719"/>
      <c r="BD461" s="719"/>
      <c r="BE461" s="719"/>
      <c r="BF461" s="719"/>
      <c r="BG461" s="719"/>
      <c r="BH461" s="719"/>
      <c r="BI461" s="719"/>
      <c r="BJ461" s="719"/>
      <c r="BK461" s="719"/>
      <c r="BL461" s="719"/>
      <c r="BM461" s="719"/>
      <c r="BN461" s="719"/>
      <c r="BO461" s="719"/>
      <c r="BP461" s="719"/>
      <c r="BQ461" s="719"/>
    </row>
    <row r="462" spans="1:69" s="399" customFormat="1" ht="25.5">
      <c r="A462" s="1371" t="s">
        <v>549</v>
      </c>
      <c r="B462" s="423" t="s">
        <v>506</v>
      </c>
      <c r="C462" s="1348">
        <f>'I4 BO ASSETS'!N32</f>
        <v>0</v>
      </c>
      <c r="D462" s="719">
        <f t="shared" si="688"/>
        <v>0</v>
      </c>
      <c r="E462" s="719">
        <f t="shared" si="688"/>
        <v>0</v>
      </c>
      <c r="F462" s="719">
        <f>D462+E462</f>
        <v>0</v>
      </c>
      <c r="G462" s="719">
        <f t="shared" ref="G462:V462" si="724">$D462*G604</f>
        <v>0</v>
      </c>
      <c r="H462" s="719">
        <f t="shared" si="724"/>
        <v>0</v>
      </c>
      <c r="I462" s="719">
        <f t="shared" si="724"/>
        <v>0</v>
      </c>
      <c r="J462" s="719">
        <f t="shared" si="724"/>
        <v>0</v>
      </c>
      <c r="K462" s="719">
        <f t="shared" si="724"/>
        <v>0</v>
      </c>
      <c r="L462" s="719">
        <f t="shared" si="724"/>
        <v>0</v>
      </c>
      <c r="M462" s="719">
        <f t="shared" si="724"/>
        <v>0</v>
      </c>
      <c r="N462" s="719">
        <f t="shared" si="724"/>
        <v>0</v>
      </c>
      <c r="O462" s="719">
        <f t="shared" si="724"/>
        <v>0</v>
      </c>
      <c r="P462" s="719">
        <f t="shared" si="724"/>
        <v>0</v>
      </c>
      <c r="Q462" s="719">
        <f t="shared" si="724"/>
        <v>0</v>
      </c>
      <c r="R462" s="719">
        <f t="shared" si="724"/>
        <v>0</v>
      </c>
      <c r="S462" s="719">
        <f t="shared" si="724"/>
        <v>0</v>
      </c>
      <c r="T462" s="719">
        <f t="shared" si="724"/>
        <v>0</v>
      </c>
      <c r="U462" s="719">
        <f t="shared" si="724"/>
        <v>0</v>
      </c>
      <c r="V462" s="719">
        <f t="shared" si="724"/>
        <v>0</v>
      </c>
      <c r="W462" s="719">
        <f>$D462*W604</f>
        <v>0</v>
      </c>
      <c r="X462" s="719">
        <f>$D462*X604</f>
        <v>0</v>
      </c>
      <c r="Y462" s="719">
        <f>$D462*Y604</f>
        <v>0</v>
      </c>
      <c r="Z462" s="719">
        <f>$D462*Z604</f>
        <v>0</v>
      </c>
      <c r="AA462" s="719">
        <f>SUM(G462:Z462)</f>
        <v>0</v>
      </c>
      <c r="AB462" s="719">
        <f t="shared" ref="AB462:AQ462" si="725">$E462*AB604</f>
        <v>0</v>
      </c>
      <c r="AC462" s="719">
        <f t="shared" si="725"/>
        <v>0</v>
      </c>
      <c r="AD462" s="719">
        <f t="shared" si="725"/>
        <v>0</v>
      </c>
      <c r="AE462" s="719">
        <f t="shared" si="725"/>
        <v>0</v>
      </c>
      <c r="AF462" s="719">
        <f t="shared" si="725"/>
        <v>0</v>
      </c>
      <c r="AG462" s="719">
        <f t="shared" si="725"/>
        <v>0</v>
      </c>
      <c r="AH462" s="719">
        <f t="shared" si="725"/>
        <v>0</v>
      </c>
      <c r="AI462" s="719">
        <f t="shared" si="725"/>
        <v>0</v>
      </c>
      <c r="AJ462" s="719">
        <f t="shared" si="725"/>
        <v>0</v>
      </c>
      <c r="AK462" s="719">
        <f t="shared" si="725"/>
        <v>0</v>
      </c>
      <c r="AL462" s="719">
        <f t="shared" si="725"/>
        <v>0</v>
      </c>
      <c r="AM462" s="719">
        <f t="shared" si="725"/>
        <v>0</v>
      </c>
      <c r="AN462" s="719">
        <f t="shared" si="725"/>
        <v>0</v>
      </c>
      <c r="AO462" s="719">
        <f t="shared" si="725"/>
        <v>0</v>
      </c>
      <c r="AP462" s="719">
        <f t="shared" si="725"/>
        <v>0</v>
      </c>
      <c r="AQ462" s="719">
        <f t="shared" si="725"/>
        <v>0</v>
      </c>
      <c r="AR462" s="719">
        <f>$E462*AR604</f>
        <v>0</v>
      </c>
      <c r="AS462" s="719">
        <f>$E462*AS604</f>
        <v>0</v>
      </c>
      <c r="AT462" s="719">
        <f>$E462*AT604</f>
        <v>0</v>
      </c>
      <c r="AU462" s="719">
        <f>$E462*AU604</f>
        <v>0</v>
      </c>
      <c r="AV462" s="719">
        <f>SUM(AB462:AU462)</f>
        <v>0</v>
      </c>
      <c r="AW462" s="719"/>
      <c r="AX462" s="719"/>
      <c r="AY462" s="719"/>
      <c r="AZ462" s="719"/>
      <c r="BA462" s="719"/>
      <c r="BB462" s="719"/>
      <c r="BC462" s="719"/>
      <c r="BD462" s="719"/>
      <c r="BE462" s="719"/>
      <c r="BF462" s="719"/>
      <c r="BG462" s="719"/>
      <c r="BH462" s="719"/>
      <c r="BI462" s="719"/>
      <c r="BJ462" s="719"/>
      <c r="BK462" s="719"/>
      <c r="BL462" s="719"/>
      <c r="BM462" s="719"/>
      <c r="BN462" s="719"/>
      <c r="BO462" s="719"/>
      <c r="BP462" s="719"/>
      <c r="BQ462" s="719"/>
    </row>
    <row r="463" spans="1:69" s="399" customFormat="1" ht="25.5">
      <c r="A463" s="1371" t="s">
        <v>550</v>
      </c>
      <c r="B463" s="423" t="s">
        <v>509</v>
      </c>
      <c r="C463" s="1348">
        <f>'I4 BO ASSETS'!N33</f>
        <v>0</v>
      </c>
      <c r="D463" s="719">
        <f t="shared" si="688"/>
        <v>0</v>
      </c>
      <c r="E463" s="719">
        <f t="shared" si="688"/>
        <v>0</v>
      </c>
      <c r="F463" s="719">
        <f>D463+E463</f>
        <v>0</v>
      </c>
      <c r="G463" s="719">
        <f t="shared" ref="G463:Z464" si="726">$D463*G605</f>
        <v>0</v>
      </c>
      <c r="H463" s="719">
        <f t="shared" si="726"/>
        <v>0</v>
      </c>
      <c r="I463" s="719">
        <f t="shared" si="726"/>
        <v>0</v>
      </c>
      <c r="J463" s="719">
        <f t="shared" si="726"/>
        <v>0</v>
      </c>
      <c r="K463" s="719">
        <f t="shared" si="726"/>
        <v>0</v>
      </c>
      <c r="L463" s="719">
        <f t="shared" si="726"/>
        <v>0</v>
      </c>
      <c r="M463" s="719">
        <f t="shared" si="726"/>
        <v>0</v>
      </c>
      <c r="N463" s="719">
        <f t="shared" si="726"/>
        <v>0</v>
      </c>
      <c r="O463" s="719">
        <f t="shared" si="726"/>
        <v>0</v>
      </c>
      <c r="P463" s="719">
        <f t="shared" si="726"/>
        <v>0</v>
      </c>
      <c r="Q463" s="719">
        <f t="shared" si="726"/>
        <v>0</v>
      </c>
      <c r="R463" s="719">
        <f t="shared" si="726"/>
        <v>0</v>
      </c>
      <c r="S463" s="719">
        <f t="shared" si="726"/>
        <v>0</v>
      </c>
      <c r="T463" s="719">
        <f t="shared" si="726"/>
        <v>0</v>
      </c>
      <c r="U463" s="719">
        <f t="shared" si="726"/>
        <v>0</v>
      </c>
      <c r="V463" s="719">
        <f t="shared" si="726"/>
        <v>0</v>
      </c>
      <c r="W463" s="719">
        <f t="shared" si="726"/>
        <v>0</v>
      </c>
      <c r="X463" s="719">
        <f t="shared" si="726"/>
        <v>0</v>
      </c>
      <c r="Y463" s="719">
        <f t="shared" si="726"/>
        <v>0</v>
      </c>
      <c r="Z463" s="719">
        <f t="shared" si="726"/>
        <v>0</v>
      </c>
      <c r="AA463" s="719">
        <f>SUM(G463:Z463)</f>
        <v>0</v>
      </c>
      <c r="AB463" s="719">
        <f t="shared" ref="AB463:AU464" si="727">$E463*AB605</f>
        <v>0</v>
      </c>
      <c r="AC463" s="719">
        <f t="shared" si="727"/>
        <v>0</v>
      </c>
      <c r="AD463" s="719">
        <f t="shared" si="727"/>
        <v>0</v>
      </c>
      <c r="AE463" s="719">
        <f t="shared" si="727"/>
        <v>0</v>
      </c>
      <c r="AF463" s="719">
        <f t="shared" si="727"/>
        <v>0</v>
      </c>
      <c r="AG463" s="719">
        <f t="shared" si="727"/>
        <v>0</v>
      </c>
      <c r="AH463" s="719">
        <f t="shared" si="727"/>
        <v>0</v>
      </c>
      <c r="AI463" s="719">
        <f t="shared" si="727"/>
        <v>0</v>
      </c>
      <c r="AJ463" s="719">
        <f t="shared" si="727"/>
        <v>0</v>
      </c>
      <c r="AK463" s="719">
        <f t="shared" si="727"/>
        <v>0</v>
      </c>
      <c r="AL463" s="719">
        <f t="shared" si="727"/>
        <v>0</v>
      </c>
      <c r="AM463" s="719">
        <f t="shared" si="727"/>
        <v>0</v>
      </c>
      <c r="AN463" s="719">
        <f t="shared" si="727"/>
        <v>0</v>
      </c>
      <c r="AO463" s="719">
        <f t="shared" si="727"/>
        <v>0</v>
      </c>
      <c r="AP463" s="719">
        <f t="shared" si="727"/>
        <v>0</v>
      </c>
      <c r="AQ463" s="719">
        <f t="shared" si="727"/>
        <v>0</v>
      </c>
      <c r="AR463" s="719">
        <f t="shared" si="727"/>
        <v>0</v>
      </c>
      <c r="AS463" s="719">
        <f t="shared" si="727"/>
        <v>0</v>
      </c>
      <c r="AT463" s="719">
        <f t="shared" si="727"/>
        <v>0</v>
      </c>
      <c r="AU463" s="719">
        <f t="shared" si="727"/>
        <v>0</v>
      </c>
      <c r="AV463" s="719">
        <f>SUM(AB463:AU463)</f>
        <v>0</v>
      </c>
      <c r="AW463" s="719"/>
      <c r="AX463" s="719"/>
      <c r="AY463" s="719"/>
      <c r="AZ463" s="719"/>
      <c r="BA463" s="719"/>
      <c r="BB463" s="719"/>
      <c r="BC463" s="719"/>
      <c r="BD463" s="719"/>
      <c r="BE463" s="719"/>
      <c r="BF463" s="719"/>
      <c r="BG463" s="719"/>
      <c r="BH463" s="719"/>
      <c r="BI463" s="719"/>
      <c r="BJ463" s="719"/>
      <c r="BK463" s="719"/>
      <c r="BL463" s="719"/>
      <c r="BM463" s="719"/>
      <c r="BN463" s="719"/>
      <c r="BO463" s="719"/>
      <c r="BP463" s="719"/>
      <c r="BQ463" s="719"/>
    </row>
    <row r="464" spans="1:69" s="399" customFormat="1" ht="25.5">
      <c r="A464" s="1371" t="s">
        <v>496</v>
      </c>
      <c r="B464" s="423" t="s">
        <v>497</v>
      </c>
      <c r="C464" s="1348">
        <f>'I4 BO ASSETS'!N34</f>
        <v>0</v>
      </c>
      <c r="D464" s="719">
        <f t="shared" si="688"/>
        <v>0</v>
      </c>
      <c r="E464" s="719">
        <f t="shared" si="688"/>
        <v>0</v>
      </c>
      <c r="F464" s="719">
        <f>D464+E464</f>
        <v>0</v>
      </c>
      <c r="G464" s="719">
        <f t="shared" si="726"/>
        <v>0</v>
      </c>
      <c r="H464" s="719">
        <f t="shared" si="726"/>
        <v>0</v>
      </c>
      <c r="I464" s="719">
        <f t="shared" si="726"/>
        <v>0</v>
      </c>
      <c r="J464" s="719">
        <f t="shared" si="726"/>
        <v>0</v>
      </c>
      <c r="K464" s="719">
        <f t="shared" si="726"/>
        <v>0</v>
      </c>
      <c r="L464" s="719">
        <f t="shared" si="726"/>
        <v>0</v>
      </c>
      <c r="M464" s="719">
        <f t="shared" si="726"/>
        <v>0</v>
      </c>
      <c r="N464" s="719">
        <f t="shared" si="726"/>
        <v>0</v>
      </c>
      <c r="O464" s="719">
        <f t="shared" si="726"/>
        <v>0</v>
      </c>
      <c r="P464" s="719">
        <f t="shared" si="726"/>
        <v>0</v>
      </c>
      <c r="Q464" s="719">
        <f t="shared" si="726"/>
        <v>0</v>
      </c>
      <c r="R464" s="719">
        <f t="shared" si="726"/>
        <v>0</v>
      </c>
      <c r="S464" s="719">
        <f t="shared" si="726"/>
        <v>0</v>
      </c>
      <c r="T464" s="719">
        <f t="shared" si="726"/>
        <v>0</v>
      </c>
      <c r="U464" s="719">
        <f t="shared" si="726"/>
        <v>0</v>
      </c>
      <c r="V464" s="719">
        <f t="shared" si="726"/>
        <v>0</v>
      </c>
      <c r="W464" s="719">
        <f t="shared" si="726"/>
        <v>0</v>
      </c>
      <c r="X464" s="719">
        <f t="shared" si="726"/>
        <v>0</v>
      </c>
      <c r="Y464" s="719">
        <f t="shared" si="726"/>
        <v>0</v>
      </c>
      <c r="Z464" s="719">
        <f t="shared" si="726"/>
        <v>0</v>
      </c>
      <c r="AA464" s="719">
        <f>SUM(G464:Z464)</f>
        <v>0</v>
      </c>
      <c r="AB464" s="719">
        <f t="shared" si="727"/>
        <v>0</v>
      </c>
      <c r="AC464" s="719">
        <f t="shared" si="727"/>
        <v>0</v>
      </c>
      <c r="AD464" s="719">
        <f t="shared" si="727"/>
        <v>0</v>
      </c>
      <c r="AE464" s="719">
        <f t="shared" si="727"/>
        <v>0</v>
      </c>
      <c r="AF464" s="719">
        <f t="shared" si="727"/>
        <v>0</v>
      </c>
      <c r="AG464" s="719">
        <f t="shared" si="727"/>
        <v>0</v>
      </c>
      <c r="AH464" s="719">
        <f t="shared" si="727"/>
        <v>0</v>
      </c>
      <c r="AI464" s="719">
        <f t="shared" si="727"/>
        <v>0</v>
      </c>
      <c r="AJ464" s="719">
        <f t="shared" si="727"/>
        <v>0</v>
      </c>
      <c r="AK464" s="719">
        <f t="shared" si="727"/>
        <v>0</v>
      </c>
      <c r="AL464" s="719">
        <f t="shared" si="727"/>
        <v>0</v>
      </c>
      <c r="AM464" s="719">
        <f t="shared" si="727"/>
        <v>0</v>
      </c>
      <c r="AN464" s="719">
        <f t="shared" si="727"/>
        <v>0</v>
      </c>
      <c r="AO464" s="719">
        <f t="shared" si="727"/>
        <v>0</v>
      </c>
      <c r="AP464" s="719">
        <f t="shared" si="727"/>
        <v>0</v>
      </c>
      <c r="AQ464" s="719">
        <f t="shared" si="727"/>
        <v>0</v>
      </c>
      <c r="AR464" s="719">
        <f t="shared" si="727"/>
        <v>0</v>
      </c>
      <c r="AS464" s="719">
        <f t="shared" si="727"/>
        <v>0</v>
      </c>
      <c r="AT464" s="719">
        <f t="shared" si="727"/>
        <v>0</v>
      </c>
      <c r="AU464" s="719">
        <f t="shared" si="727"/>
        <v>0</v>
      </c>
      <c r="AV464" s="719">
        <f>SUM(AB464:AU464)</f>
        <v>0</v>
      </c>
      <c r="AW464" s="719"/>
      <c r="AX464" s="719"/>
      <c r="AY464" s="719"/>
      <c r="AZ464" s="719"/>
      <c r="BA464" s="719"/>
      <c r="BB464" s="719"/>
      <c r="BC464" s="719"/>
      <c r="BD464" s="719"/>
      <c r="BE464" s="719"/>
      <c r="BF464" s="719"/>
      <c r="BG464" s="719"/>
      <c r="BH464" s="719"/>
      <c r="BI464" s="719"/>
      <c r="BJ464" s="719"/>
      <c r="BK464" s="719"/>
      <c r="BL464" s="719"/>
      <c r="BM464" s="719"/>
      <c r="BN464" s="719"/>
      <c r="BO464" s="719"/>
      <c r="BP464" s="719"/>
      <c r="BQ464" s="719"/>
    </row>
    <row r="465" spans="1:69" s="399" customFormat="1" ht="12.75">
      <c r="A465" s="1371">
        <v>1825</v>
      </c>
      <c r="B465" s="423" t="s">
        <v>39</v>
      </c>
      <c r="C465" s="1348">
        <f>'I4 BO ASSETS'!N35</f>
        <v>0</v>
      </c>
      <c r="D465" s="719">
        <f t="shared" si="688"/>
        <v>0</v>
      </c>
      <c r="E465" s="719">
        <f t="shared" si="688"/>
        <v>0</v>
      </c>
      <c r="F465" s="719">
        <f t="shared" si="693"/>
        <v>0</v>
      </c>
      <c r="G465" s="719">
        <f t="shared" ref="G465:G484" si="728">$D465*G607</f>
        <v>0</v>
      </c>
      <c r="H465" s="719">
        <f t="shared" ref="H465:Z465" si="729">$D465*H607</f>
        <v>0</v>
      </c>
      <c r="I465" s="719">
        <f t="shared" si="729"/>
        <v>0</v>
      </c>
      <c r="J465" s="719">
        <f t="shared" si="729"/>
        <v>0</v>
      </c>
      <c r="K465" s="719">
        <f t="shared" si="729"/>
        <v>0</v>
      </c>
      <c r="L465" s="719">
        <f t="shared" si="729"/>
        <v>0</v>
      </c>
      <c r="M465" s="719">
        <f t="shared" si="729"/>
        <v>0</v>
      </c>
      <c r="N465" s="719">
        <f t="shared" si="729"/>
        <v>0</v>
      </c>
      <c r="O465" s="719">
        <f t="shared" si="729"/>
        <v>0</v>
      </c>
      <c r="P465" s="719">
        <f t="shared" si="729"/>
        <v>0</v>
      </c>
      <c r="Q465" s="719">
        <f t="shared" si="729"/>
        <v>0</v>
      </c>
      <c r="R465" s="719">
        <f t="shared" si="729"/>
        <v>0</v>
      </c>
      <c r="S465" s="719">
        <f t="shared" si="729"/>
        <v>0</v>
      </c>
      <c r="T465" s="719">
        <f t="shared" si="729"/>
        <v>0</v>
      </c>
      <c r="U465" s="719">
        <f t="shared" si="729"/>
        <v>0</v>
      </c>
      <c r="V465" s="719">
        <f t="shared" si="729"/>
        <v>0</v>
      </c>
      <c r="W465" s="719">
        <f t="shared" si="729"/>
        <v>0</v>
      </c>
      <c r="X465" s="719">
        <f t="shared" si="729"/>
        <v>0</v>
      </c>
      <c r="Y465" s="719">
        <f t="shared" si="729"/>
        <v>0</v>
      </c>
      <c r="Z465" s="719">
        <f t="shared" si="729"/>
        <v>0</v>
      </c>
      <c r="AA465" s="719">
        <f t="shared" si="695"/>
        <v>0</v>
      </c>
      <c r="AB465" s="719">
        <f t="shared" ref="AB465:AB484" si="730">$E465*AB607</f>
        <v>0</v>
      </c>
      <c r="AC465" s="719">
        <f t="shared" ref="AC465:AU465" si="731">$E465*AC607</f>
        <v>0</v>
      </c>
      <c r="AD465" s="719">
        <f t="shared" si="731"/>
        <v>0</v>
      </c>
      <c r="AE465" s="719">
        <f t="shared" si="731"/>
        <v>0</v>
      </c>
      <c r="AF465" s="719">
        <f t="shared" si="731"/>
        <v>0</v>
      </c>
      <c r="AG465" s="719">
        <f t="shared" si="731"/>
        <v>0</v>
      </c>
      <c r="AH465" s="719">
        <f t="shared" si="731"/>
        <v>0</v>
      </c>
      <c r="AI465" s="719">
        <f t="shared" si="731"/>
        <v>0</v>
      </c>
      <c r="AJ465" s="719">
        <f t="shared" si="731"/>
        <v>0</v>
      </c>
      <c r="AK465" s="719">
        <f t="shared" si="731"/>
        <v>0</v>
      </c>
      <c r="AL465" s="719">
        <f t="shared" si="731"/>
        <v>0</v>
      </c>
      <c r="AM465" s="719">
        <f t="shared" si="731"/>
        <v>0</v>
      </c>
      <c r="AN465" s="719">
        <f t="shared" si="731"/>
        <v>0</v>
      </c>
      <c r="AO465" s="719">
        <f t="shared" si="731"/>
        <v>0</v>
      </c>
      <c r="AP465" s="719">
        <f t="shared" si="731"/>
        <v>0</v>
      </c>
      <c r="AQ465" s="719">
        <f t="shared" si="731"/>
        <v>0</v>
      </c>
      <c r="AR465" s="719">
        <f t="shared" si="731"/>
        <v>0</v>
      </c>
      <c r="AS465" s="719">
        <f t="shared" si="731"/>
        <v>0</v>
      </c>
      <c r="AT465" s="719">
        <f t="shared" si="731"/>
        <v>0</v>
      </c>
      <c r="AU465" s="719">
        <f t="shared" si="731"/>
        <v>0</v>
      </c>
      <c r="AV465" s="719">
        <f t="shared" si="697"/>
        <v>0</v>
      </c>
      <c r="AW465" s="719"/>
      <c r="AX465" s="719"/>
      <c r="AY465" s="719"/>
      <c r="AZ465" s="719"/>
      <c r="BA465" s="719"/>
      <c r="BB465" s="719"/>
      <c r="BC465" s="719"/>
      <c r="BD465" s="719"/>
      <c r="BE465" s="719"/>
      <c r="BF465" s="719"/>
      <c r="BG465" s="719"/>
      <c r="BH465" s="719"/>
      <c r="BI465" s="719"/>
      <c r="BJ465" s="719"/>
      <c r="BK465" s="719"/>
      <c r="BL465" s="719"/>
      <c r="BM465" s="719"/>
      <c r="BN465" s="719"/>
      <c r="BO465" s="719"/>
      <c r="BP465" s="719"/>
      <c r="BQ465" s="719"/>
    </row>
    <row r="466" spans="1:69" s="399" customFormat="1" ht="12.75">
      <c r="A466" s="1371" t="s">
        <v>1265</v>
      </c>
      <c r="B466" s="423" t="s">
        <v>1032</v>
      </c>
      <c r="C466" s="1348">
        <f>'I4 BO ASSETS'!N36</f>
        <v>0</v>
      </c>
      <c r="D466" s="719">
        <f t="shared" si="688"/>
        <v>0</v>
      </c>
      <c r="E466" s="719">
        <f t="shared" si="688"/>
        <v>0</v>
      </c>
      <c r="F466" s="719">
        <f t="shared" si="693"/>
        <v>0</v>
      </c>
      <c r="G466" s="719">
        <f t="shared" si="728"/>
        <v>0</v>
      </c>
      <c r="H466" s="719">
        <f t="shared" ref="H466:Z466" si="732">$D466*H608</f>
        <v>0</v>
      </c>
      <c r="I466" s="719">
        <f t="shared" si="732"/>
        <v>0</v>
      </c>
      <c r="J466" s="719">
        <f t="shared" si="732"/>
        <v>0</v>
      </c>
      <c r="K466" s="719">
        <f t="shared" si="732"/>
        <v>0</v>
      </c>
      <c r="L466" s="719">
        <f t="shared" si="732"/>
        <v>0</v>
      </c>
      <c r="M466" s="719">
        <f t="shared" si="732"/>
        <v>0</v>
      </c>
      <c r="N466" s="719">
        <f t="shared" si="732"/>
        <v>0</v>
      </c>
      <c r="O466" s="719">
        <f t="shared" si="732"/>
        <v>0</v>
      </c>
      <c r="P466" s="719">
        <f t="shared" si="732"/>
        <v>0</v>
      </c>
      <c r="Q466" s="719">
        <f t="shared" si="732"/>
        <v>0</v>
      </c>
      <c r="R466" s="719">
        <f t="shared" si="732"/>
        <v>0</v>
      </c>
      <c r="S466" s="719">
        <f t="shared" si="732"/>
        <v>0</v>
      </c>
      <c r="T466" s="719">
        <f t="shared" si="732"/>
        <v>0</v>
      </c>
      <c r="U466" s="719">
        <f t="shared" si="732"/>
        <v>0</v>
      </c>
      <c r="V466" s="719">
        <f t="shared" si="732"/>
        <v>0</v>
      </c>
      <c r="W466" s="719">
        <f t="shared" si="732"/>
        <v>0</v>
      </c>
      <c r="X466" s="719">
        <f t="shared" si="732"/>
        <v>0</v>
      </c>
      <c r="Y466" s="719">
        <f t="shared" si="732"/>
        <v>0</v>
      </c>
      <c r="Z466" s="719">
        <f t="shared" si="732"/>
        <v>0</v>
      </c>
      <c r="AA466" s="719">
        <f t="shared" si="695"/>
        <v>0</v>
      </c>
      <c r="AB466" s="719">
        <f t="shared" si="730"/>
        <v>0</v>
      </c>
      <c r="AC466" s="719">
        <f t="shared" ref="AC466:AU466" si="733">$E466*AC608</f>
        <v>0</v>
      </c>
      <c r="AD466" s="719">
        <f t="shared" si="733"/>
        <v>0</v>
      </c>
      <c r="AE466" s="719">
        <f t="shared" si="733"/>
        <v>0</v>
      </c>
      <c r="AF466" s="719">
        <f t="shared" si="733"/>
        <v>0</v>
      </c>
      <c r="AG466" s="719">
        <f t="shared" si="733"/>
        <v>0</v>
      </c>
      <c r="AH466" s="719">
        <f t="shared" si="733"/>
        <v>0</v>
      </c>
      <c r="AI466" s="719">
        <f t="shared" si="733"/>
        <v>0</v>
      </c>
      <c r="AJ466" s="719">
        <f t="shared" si="733"/>
        <v>0</v>
      </c>
      <c r="AK466" s="719">
        <f t="shared" si="733"/>
        <v>0</v>
      </c>
      <c r="AL466" s="719">
        <f t="shared" si="733"/>
        <v>0</v>
      </c>
      <c r="AM466" s="719">
        <f t="shared" si="733"/>
        <v>0</v>
      </c>
      <c r="AN466" s="719">
        <f t="shared" si="733"/>
        <v>0</v>
      </c>
      <c r="AO466" s="719">
        <f t="shared" si="733"/>
        <v>0</v>
      </c>
      <c r="AP466" s="719">
        <f t="shared" si="733"/>
        <v>0</v>
      </c>
      <c r="AQ466" s="719">
        <f t="shared" si="733"/>
        <v>0</v>
      </c>
      <c r="AR466" s="719">
        <f t="shared" si="733"/>
        <v>0</v>
      </c>
      <c r="AS466" s="719">
        <f t="shared" si="733"/>
        <v>0</v>
      </c>
      <c r="AT466" s="719">
        <f t="shared" si="733"/>
        <v>0</v>
      </c>
      <c r="AU466" s="719">
        <f t="shared" si="733"/>
        <v>0</v>
      </c>
      <c r="AV466" s="719">
        <f t="shared" si="697"/>
        <v>0</v>
      </c>
      <c r="AW466" s="719"/>
      <c r="AX466" s="719"/>
      <c r="AY466" s="719"/>
      <c r="AZ466" s="719"/>
      <c r="BA466" s="719"/>
      <c r="BB466" s="719"/>
      <c r="BC466" s="719"/>
      <c r="BD466" s="719"/>
      <c r="BE466" s="719"/>
      <c r="BF466" s="719"/>
      <c r="BG466" s="719"/>
      <c r="BH466" s="719"/>
      <c r="BI466" s="719"/>
      <c r="BJ466" s="719"/>
      <c r="BK466" s="719"/>
      <c r="BL466" s="719"/>
      <c r="BM466" s="719"/>
      <c r="BN466" s="719"/>
      <c r="BO466" s="719"/>
      <c r="BP466" s="719"/>
      <c r="BQ466" s="719"/>
    </row>
    <row r="467" spans="1:69" s="399" customFormat="1" ht="12.75">
      <c r="A467" s="1371" t="s">
        <v>1266</v>
      </c>
      <c r="B467" s="423" t="s">
        <v>1033</v>
      </c>
      <c r="C467" s="1348">
        <f>'I4 BO ASSETS'!N37</f>
        <v>0</v>
      </c>
      <c r="D467" s="719">
        <f t="shared" ref="D467:E486" si="734">$C467*D609</f>
        <v>0</v>
      </c>
      <c r="E467" s="719">
        <f t="shared" si="734"/>
        <v>0</v>
      </c>
      <c r="F467" s="719">
        <f t="shared" si="693"/>
        <v>0</v>
      </c>
      <c r="G467" s="719">
        <f t="shared" si="728"/>
        <v>0</v>
      </c>
      <c r="H467" s="719">
        <f t="shared" ref="H467:Z467" si="735">$D467*H609</f>
        <v>0</v>
      </c>
      <c r="I467" s="719">
        <f t="shared" si="735"/>
        <v>0</v>
      </c>
      <c r="J467" s="719">
        <f t="shared" si="735"/>
        <v>0</v>
      </c>
      <c r="K467" s="719">
        <f t="shared" si="735"/>
        <v>0</v>
      </c>
      <c r="L467" s="719">
        <f t="shared" si="735"/>
        <v>0</v>
      </c>
      <c r="M467" s="719">
        <f t="shared" si="735"/>
        <v>0</v>
      </c>
      <c r="N467" s="719">
        <f t="shared" si="735"/>
        <v>0</v>
      </c>
      <c r="O467" s="719">
        <f t="shared" si="735"/>
        <v>0</v>
      </c>
      <c r="P467" s="719">
        <f t="shared" si="735"/>
        <v>0</v>
      </c>
      <c r="Q467" s="719">
        <f t="shared" si="735"/>
        <v>0</v>
      </c>
      <c r="R467" s="719">
        <f t="shared" si="735"/>
        <v>0</v>
      </c>
      <c r="S467" s="719">
        <f t="shared" si="735"/>
        <v>0</v>
      </c>
      <c r="T467" s="719">
        <f t="shared" si="735"/>
        <v>0</v>
      </c>
      <c r="U467" s="719">
        <f t="shared" si="735"/>
        <v>0</v>
      </c>
      <c r="V467" s="719">
        <f t="shared" si="735"/>
        <v>0</v>
      </c>
      <c r="W467" s="719">
        <f t="shared" si="735"/>
        <v>0</v>
      </c>
      <c r="X467" s="719">
        <f t="shared" si="735"/>
        <v>0</v>
      </c>
      <c r="Y467" s="719">
        <f t="shared" si="735"/>
        <v>0</v>
      </c>
      <c r="Z467" s="719">
        <f t="shared" si="735"/>
        <v>0</v>
      </c>
      <c r="AA467" s="719">
        <f t="shared" si="695"/>
        <v>0</v>
      </c>
      <c r="AB467" s="719">
        <f t="shared" si="730"/>
        <v>0</v>
      </c>
      <c r="AC467" s="719">
        <f t="shared" ref="AC467:AU467" si="736">$E467*AC609</f>
        <v>0</v>
      </c>
      <c r="AD467" s="719">
        <f t="shared" si="736"/>
        <v>0</v>
      </c>
      <c r="AE467" s="719">
        <f t="shared" si="736"/>
        <v>0</v>
      </c>
      <c r="AF467" s="719">
        <f t="shared" si="736"/>
        <v>0</v>
      </c>
      <c r="AG467" s="719">
        <f t="shared" si="736"/>
        <v>0</v>
      </c>
      <c r="AH467" s="719">
        <f t="shared" si="736"/>
        <v>0</v>
      </c>
      <c r="AI467" s="719">
        <f t="shared" si="736"/>
        <v>0</v>
      </c>
      <c r="AJ467" s="719">
        <f t="shared" si="736"/>
        <v>0</v>
      </c>
      <c r="AK467" s="719">
        <f t="shared" si="736"/>
        <v>0</v>
      </c>
      <c r="AL467" s="719">
        <f t="shared" si="736"/>
        <v>0</v>
      </c>
      <c r="AM467" s="719">
        <f t="shared" si="736"/>
        <v>0</v>
      </c>
      <c r="AN467" s="719">
        <f t="shared" si="736"/>
        <v>0</v>
      </c>
      <c r="AO467" s="719">
        <f t="shared" si="736"/>
        <v>0</v>
      </c>
      <c r="AP467" s="719">
        <f t="shared" si="736"/>
        <v>0</v>
      </c>
      <c r="AQ467" s="719">
        <f t="shared" si="736"/>
        <v>0</v>
      </c>
      <c r="AR467" s="719">
        <f t="shared" si="736"/>
        <v>0</v>
      </c>
      <c r="AS467" s="719">
        <f t="shared" si="736"/>
        <v>0</v>
      </c>
      <c r="AT467" s="719">
        <f t="shared" si="736"/>
        <v>0</v>
      </c>
      <c r="AU467" s="719">
        <f t="shared" si="736"/>
        <v>0</v>
      </c>
      <c r="AV467" s="719">
        <f t="shared" si="697"/>
        <v>0</v>
      </c>
      <c r="AW467" s="719"/>
      <c r="AX467" s="719"/>
      <c r="AY467" s="719"/>
      <c r="AZ467" s="719"/>
      <c r="BA467" s="719"/>
      <c r="BB467" s="719"/>
      <c r="BC467" s="719"/>
      <c r="BD467" s="719"/>
      <c r="BE467" s="719"/>
      <c r="BF467" s="719"/>
      <c r="BG467" s="719"/>
      <c r="BH467" s="719"/>
      <c r="BI467" s="719"/>
      <c r="BJ467" s="719"/>
      <c r="BK467" s="719"/>
      <c r="BL467" s="719"/>
      <c r="BM467" s="719"/>
      <c r="BN467" s="719"/>
      <c r="BO467" s="719"/>
      <c r="BP467" s="719"/>
      <c r="BQ467" s="719"/>
    </row>
    <row r="468" spans="1:69" s="399" customFormat="1" ht="12.75">
      <c r="A468" s="1371">
        <v>1830</v>
      </c>
      <c r="B468" s="423" t="s">
        <v>40</v>
      </c>
      <c r="C468" s="1348">
        <f>'I4 BO ASSETS'!N38</f>
        <v>0</v>
      </c>
      <c r="D468" s="719">
        <f t="shared" si="734"/>
        <v>0</v>
      </c>
      <c r="E468" s="719">
        <f t="shared" si="734"/>
        <v>0</v>
      </c>
      <c r="F468" s="719">
        <f t="shared" si="693"/>
        <v>0</v>
      </c>
      <c r="G468" s="719">
        <f t="shared" si="728"/>
        <v>0</v>
      </c>
      <c r="H468" s="719">
        <f t="shared" ref="H468:Z468" si="737">$D468*H610</f>
        <v>0</v>
      </c>
      <c r="I468" s="719">
        <f t="shared" si="737"/>
        <v>0</v>
      </c>
      <c r="J468" s="719">
        <f t="shared" si="737"/>
        <v>0</v>
      </c>
      <c r="K468" s="719">
        <f t="shared" si="737"/>
        <v>0</v>
      </c>
      <c r="L468" s="719">
        <f t="shared" si="737"/>
        <v>0</v>
      </c>
      <c r="M468" s="719">
        <f t="shared" si="737"/>
        <v>0</v>
      </c>
      <c r="N468" s="719">
        <f t="shared" si="737"/>
        <v>0</v>
      </c>
      <c r="O468" s="719">
        <f t="shared" si="737"/>
        <v>0</v>
      </c>
      <c r="P468" s="719">
        <f t="shared" si="737"/>
        <v>0</v>
      </c>
      <c r="Q468" s="719">
        <f t="shared" si="737"/>
        <v>0</v>
      </c>
      <c r="R468" s="719">
        <f t="shared" si="737"/>
        <v>0</v>
      </c>
      <c r="S468" s="719">
        <f t="shared" si="737"/>
        <v>0</v>
      </c>
      <c r="T468" s="719">
        <f t="shared" si="737"/>
        <v>0</v>
      </c>
      <c r="U468" s="719">
        <f t="shared" si="737"/>
        <v>0</v>
      </c>
      <c r="V468" s="719">
        <f t="shared" si="737"/>
        <v>0</v>
      </c>
      <c r="W468" s="719">
        <f t="shared" si="737"/>
        <v>0</v>
      </c>
      <c r="X468" s="719">
        <f t="shared" si="737"/>
        <v>0</v>
      </c>
      <c r="Y468" s="719">
        <f t="shared" si="737"/>
        <v>0</v>
      </c>
      <c r="Z468" s="719">
        <f t="shared" si="737"/>
        <v>0</v>
      </c>
      <c r="AA468" s="719">
        <f t="shared" si="695"/>
        <v>0</v>
      </c>
      <c r="AB468" s="719">
        <f t="shared" si="730"/>
        <v>0</v>
      </c>
      <c r="AC468" s="719">
        <f t="shared" ref="AC468:AU468" si="738">$E468*AC610</f>
        <v>0</v>
      </c>
      <c r="AD468" s="719">
        <f t="shared" si="738"/>
        <v>0</v>
      </c>
      <c r="AE468" s="719">
        <f t="shared" si="738"/>
        <v>0</v>
      </c>
      <c r="AF468" s="719">
        <f t="shared" si="738"/>
        <v>0</v>
      </c>
      <c r="AG468" s="719">
        <f t="shared" si="738"/>
        <v>0</v>
      </c>
      <c r="AH468" s="719">
        <f t="shared" si="738"/>
        <v>0</v>
      </c>
      <c r="AI468" s="719">
        <f t="shared" si="738"/>
        <v>0</v>
      </c>
      <c r="AJ468" s="719">
        <f t="shared" si="738"/>
        <v>0</v>
      </c>
      <c r="AK468" s="719">
        <f t="shared" si="738"/>
        <v>0</v>
      </c>
      <c r="AL468" s="719">
        <f t="shared" si="738"/>
        <v>0</v>
      </c>
      <c r="AM468" s="719">
        <f t="shared" si="738"/>
        <v>0</v>
      </c>
      <c r="AN468" s="719">
        <f t="shared" si="738"/>
        <v>0</v>
      </c>
      <c r="AO468" s="719">
        <f t="shared" si="738"/>
        <v>0</v>
      </c>
      <c r="AP468" s="719">
        <f t="shared" si="738"/>
        <v>0</v>
      </c>
      <c r="AQ468" s="719">
        <f t="shared" si="738"/>
        <v>0</v>
      </c>
      <c r="AR468" s="719">
        <f t="shared" si="738"/>
        <v>0</v>
      </c>
      <c r="AS468" s="719">
        <f t="shared" si="738"/>
        <v>0</v>
      </c>
      <c r="AT468" s="719">
        <f t="shared" si="738"/>
        <v>0</v>
      </c>
      <c r="AU468" s="719">
        <f t="shared" si="738"/>
        <v>0</v>
      </c>
      <c r="AV468" s="719">
        <f t="shared" si="697"/>
        <v>0</v>
      </c>
      <c r="AW468" s="719"/>
      <c r="AX468" s="719"/>
      <c r="AY468" s="719"/>
      <c r="AZ468" s="719"/>
      <c r="BA468" s="719"/>
      <c r="BB468" s="719"/>
      <c r="BC468" s="719"/>
      <c r="BD468" s="719"/>
      <c r="BE468" s="719"/>
      <c r="BF468" s="719"/>
      <c r="BG468" s="719"/>
      <c r="BH468" s="719"/>
      <c r="BI468" s="719"/>
      <c r="BJ468" s="719"/>
      <c r="BK468" s="719"/>
      <c r="BL468" s="719"/>
      <c r="BM468" s="719"/>
      <c r="BN468" s="719"/>
      <c r="BO468" s="719"/>
      <c r="BP468" s="719"/>
      <c r="BQ468" s="719"/>
    </row>
    <row r="469" spans="1:69" s="399" customFormat="1" ht="25.5">
      <c r="A469" s="1371" t="s">
        <v>1267</v>
      </c>
      <c r="B469" s="423" t="s">
        <v>1034</v>
      </c>
      <c r="C469" s="1348">
        <f>'I4 BO ASSETS'!N39</f>
        <v>0</v>
      </c>
      <c r="D469" s="719">
        <f t="shared" si="734"/>
        <v>0</v>
      </c>
      <c r="E469" s="719">
        <f t="shared" si="734"/>
        <v>0</v>
      </c>
      <c r="F469" s="719">
        <f t="shared" si="693"/>
        <v>0</v>
      </c>
      <c r="G469" s="719">
        <f t="shared" si="728"/>
        <v>0</v>
      </c>
      <c r="H469" s="719">
        <f t="shared" ref="H469:Z469" si="739">$D469*H611</f>
        <v>0</v>
      </c>
      <c r="I469" s="719">
        <f t="shared" si="739"/>
        <v>0</v>
      </c>
      <c r="J469" s="719">
        <f t="shared" si="739"/>
        <v>0</v>
      </c>
      <c r="K469" s="719">
        <f t="shared" si="739"/>
        <v>0</v>
      </c>
      <c r="L469" s="719">
        <f t="shared" si="739"/>
        <v>0</v>
      </c>
      <c r="M469" s="719">
        <f t="shared" si="739"/>
        <v>0</v>
      </c>
      <c r="N469" s="719">
        <f t="shared" si="739"/>
        <v>0</v>
      </c>
      <c r="O469" s="719">
        <f t="shared" si="739"/>
        <v>0</v>
      </c>
      <c r="P469" s="719">
        <f t="shared" si="739"/>
        <v>0</v>
      </c>
      <c r="Q469" s="719">
        <f t="shared" si="739"/>
        <v>0</v>
      </c>
      <c r="R469" s="719">
        <f t="shared" si="739"/>
        <v>0</v>
      </c>
      <c r="S469" s="719">
        <f t="shared" si="739"/>
        <v>0</v>
      </c>
      <c r="T469" s="719">
        <f t="shared" si="739"/>
        <v>0</v>
      </c>
      <c r="U469" s="719">
        <f t="shared" si="739"/>
        <v>0</v>
      </c>
      <c r="V469" s="719">
        <f t="shared" si="739"/>
        <v>0</v>
      </c>
      <c r="W469" s="719">
        <f t="shared" si="739"/>
        <v>0</v>
      </c>
      <c r="X469" s="719">
        <f t="shared" si="739"/>
        <v>0</v>
      </c>
      <c r="Y469" s="719">
        <f t="shared" si="739"/>
        <v>0</v>
      </c>
      <c r="Z469" s="719">
        <f t="shared" si="739"/>
        <v>0</v>
      </c>
      <c r="AA469" s="719">
        <f t="shared" si="695"/>
        <v>0</v>
      </c>
      <c r="AB469" s="719">
        <f t="shared" si="730"/>
        <v>0</v>
      </c>
      <c r="AC469" s="719">
        <f t="shared" ref="AC469:AU469" si="740">$E469*AC611</f>
        <v>0</v>
      </c>
      <c r="AD469" s="719">
        <f t="shared" si="740"/>
        <v>0</v>
      </c>
      <c r="AE469" s="719">
        <f t="shared" si="740"/>
        <v>0</v>
      </c>
      <c r="AF469" s="719">
        <f t="shared" si="740"/>
        <v>0</v>
      </c>
      <c r="AG469" s="719">
        <f t="shared" si="740"/>
        <v>0</v>
      </c>
      <c r="AH469" s="719">
        <f t="shared" si="740"/>
        <v>0</v>
      </c>
      <c r="AI469" s="719">
        <f t="shared" si="740"/>
        <v>0</v>
      </c>
      <c r="AJ469" s="719">
        <f t="shared" si="740"/>
        <v>0</v>
      </c>
      <c r="AK469" s="719">
        <f t="shared" si="740"/>
        <v>0</v>
      </c>
      <c r="AL469" s="719">
        <f t="shared" si="740"/>
        <v>0</v>
      </c>
      <c r="AM469" s="719">
        <f t="shared" si="740"/>
        <v>0</v>
      </c>
      <c r="AN469" s="719">
        <f t="shared" si="740"/>
        <v>0</v>
      </c>
      <c r="AO469" s="719">
        <f t="shared" si="740"/>
        <v>0</v>
      </c>
      <c r="AP469" s="719">
        <f t="shared" si="740"/>
        <v>0</v>
      </c>
      <c r="AQ469" s="719">
        <f t="shared" si="740"/>
        <v>0</v>
      </c>
      <c r="AR469" s="719">
        <f t="shared" si="740"/>
        <v>0</v>
      </c>
      <c r="AS469" s="719">
        <f t="shared" si="740"/>
        <v>0</v>
      </c>
      <c r="AT469" s="719">
        <f t="shared" si="740"/>
        <v>0</v>
      </c>
      <c r="AU469" s="719">
        <f t="shared" si="740"/>
        <v>0</v>
      </c>
      <c r="AV469" s="719">
        <f t="shared" si="697"/>
        <v>0</v>
      </c>
      <c r="AW469" s="719"/>
      <c r="AX469" s="719"/>
      <c r="AY469" s="719"/>
      <c r="AZ469" s="719"/>
      <c r="BA469" s="719"/>
      <c r="BB469" s="719"/>
      <c r="BC469" s="719"/>
      <c r="BD469" s="719"/>
      <c r="BE469" s="719"/>
      <c r="BF469" s="719"/>
      <c r="BG469" s="719"/>
      <c r="BH469" s="719"/>
      <c r="BI469" s="719"/>
      <c r="BJ469" s="719"/>
      <c r="BK469" s="719"/>
      <c r="BL469" s="719"/>
      <c r="BM469" s="719"/>
      <c r="BN469" s="719"/>
      <c r="BO469" s="719"/>
      <c r="BP469" s="719"/>
      <c r="BQ469" s="719"/>
    </row>
    <row r="470" spans="1:69" s="399" customFormat="1" ht="12.75">
      <c r="A470" s="1371" t="s">
        <v>1268</v>
      </c>
      <c r="B470" s="423" t="s">
        <v>1035</v>
      </c>
      <c r="C470" s="1348">
        <f>'I4 BO ASSETS'!N40</f>
        <v>0</v>
      </c>
      <c r="D470" s="719">
        <f t="shared" si="734"/>
        <v>0</v>
      </c>
      <c r="E470" s="719">
        <f t="shared" si="734"/>
        <v>0</v>
      </c>
      <c r="F470" s="719">
        <f t="shared" si="693"/>
        <v>0</v>
      </c>
      <c r="G470" s="719">
        <f t="shared" si="728"/>
        <v>0</v>
      </c>
      <c r="H470" s="719">
        <f t="shared" ref="H470:Z470" si="741">$D470*H612</f>
        <v>0</v>
      </c>
      <c r="I470" s="719">
        <f t="shared" si="741"/>
        <v>0</v>
      </c>
      <c r="J470" s="719">
        <f t="shared" si="741"/>
        <v>0</v>
      </c>
      <c r="K470" s="719">
        <f t="shared" si="741"/>
        <v>0</v>
      </c>
      <c r="L470" s="719">
        <f t="shared" si="741"/>
        <v>0</v>
      </c>
      <c r="M470" s="719">
        <f t="shared" si="741"/>
        <v>0</v>
      </c>
      <c r="N470" s="719">
        <f t="shared" si="741"/>
        <v>0</v>
      </c>
      <c r="O470" s="719">
        <f t="shared" si="741"/>
        <v>0</v>
      </c>
      <c r="P470" s="719">
        <f t="shared" si="741"/>
        <v>0</v>
      </c>
      <c r="Q470" s="719">
        <f t="shared" si="741"/>
        <v>0</v>
      </c>
      <c r="R470" s="719">
        <f t="shared" si="741"/>
        <v>0</v>
      </c>
      <c r="S470" s="719">
        <f t="shared" si="741"/>
        <v>0</v>
      </c>
      <c r="T470" s="719">
        <f t="shared" si="741"/>
        <v>0</v>
      </c>
      <c r="U470" s="719">
        <f t="shared" si="741"/>
        <v>0</v>
      </c>
      <c r="V470" s="719">
        <f t="shared" si="741"/>
        <v>0</v>
      </c>
      <c r="W470" s="719">
        <f t="shared" si="741"/>
        <v>0</v>
      </c>
      <c r="X470" s="719">
        <f t="shared" si="741"/>
        <v>0</v>
      </c>
      <c r="Y470" s="719">
        <f t="shared" si="741"/>
        <v>0</v>
      </c>
      <c r="Z470" s="719">
        <f t="shared" si="741"/>
        <v>0</v>
      </c>
      <c r="AA470" s="719">
        <f t="shared" si="695"/>
        <v>0</v>
      </c>
      <c r="AB470" s="719">
        <f t="shared" si="730"/>
        <v>0</v>
      </c>
      <c r="AC470" s="719">
        <f t="shared" ref="AC470:AU470" si="742">$E470*AC612</f>
        <v>0</v>
      </c>
      <c r="AD470" s="719">
        <f t="shared" si="742"/>
        <v>0</v>
      </c>
      <c r="AE470" s="719">
        <f t="shared" si="742"/>
        <v>0</v>
      </c>
      <c r="AF470" s="719">
        <f t="shared" si="742"/>
        <v>0</v>
      </c>
      <c r="AG470" s="719">
        <f t="shared" si="742"/>
        <v>0</v>
      </c>
      <c r="AH470" s="719">
        <f t="shared" si="742"/>
        <v>0</v>
      </c>
      <c r="AI470" s="719">
        <f t="shared" si="742"/>
        <v>0</v>
      </c>
      <c r="AJ470" s="719">
        <f t="shared" si="742"/>
        <v>0</v>
      </c>
      <c r="AK470" s="719">
        <f t="shared" si="742"/>
        <v>0</v>
      </c>
      <c r="AL470" s="719">
        <f t="shared" si="742"/>
        <v>0</v>
      </c>
      <c r="AM470" s="719">
        <f t="shared" si="742"/>
        <v>0</v>
      </c>
      <c r="AN470" s="719">
        <f t="shared" si="742"/>
        <v>0</v>
      </c>
      <c r="AO470" s="719">
        <f t="shared" si="742"/>
        <v>0</v>
      </c>
      <c r="AP470" s="719">
        <f t="shared" si="742"/>
        <v>0</v>
      </c>
      <c r="AQ470" s="719">
        <f t="shared" si="742"/>
        <v>0</v>
      </c>
      <c r="AR470" s="719">
        <f t="shared" si="742"/>
        <v>0</v>
      </c>
      <c r="AS470" s="719">
        <f t="shared" si="742"/>
        <v>0</v>
      </c>
      <c r="AT470" s="719">
        <f t="shared" si="742"/>
        <v>0</v>
      </c>
      <c r="AU470" s="719">
        <f t="shared" si="742"/>
        <v>0</v>
      </c>
      <c r="AV470" s="719">
        <f t="shared" si="697"/>
        <v>0</v>
      </c>
      <c r="AW470" s="719"/>
      <c r="AX470" s="719"/>
      <c r="AY470" s="719"/>
      <c r="AZ470" s="719"/>
      <c r="BA470" s="719"/>
      <c r="BB470" s="719"/>
      <c r="BC470" s="719"/>
      <c r="BD470" s="719"/>
      <c r="BE470" s="719"/>
      <c r="BF470" s="719"/>
      <c r="BG470" s="719"/>
      <c r="BH470" s="719"/>
      <c r="BI470" s="719"/>
      <c r="BJ470" s="719"/>
      <c r="BK470" s="719"/>
      <c r="BL470" s="719"/>
      <c r="BM470" s="719"/>
      <c r="BN470" s="719"/>
      <c r="BO470" s="719"/>
      <c r="BP470" s="719"/>
      <c r="BQ470" s="719"/>
    </row>
    <row r="471" spans="1:69" s="399" customFormat="1" ht="12.75">
      <c r="A471" s="1371" t="s">
        <v>1269</v>
      </c>
      <c r="B471" s="423" t="s">
        <v>1059</v>
      </c>
      <c r="C471" s="1348">
        <f>'I4 BO ASSETS'!N41</f>
        <v>0</v>
      </c>
      <c r="D471" s="719">
        <f t="shared" si="734"/>
        <v>0</v>
      </c>
      <c r="E471" s="719">
        <f t="shared" si="734"/>
        <v>0</v>
      </c>
      <c r="F471" s="719">
        <f t="shared" si="693"/>
        <v>0</v>
      </c>
      <c r="G471" s="719">
        <f t="shared" si="728"/>
        <v>0</v>
      </c>
      <c r="H471" s="719">
        <f t="shared" ref="H471:Z471" si="743">$D471*H613</f>
        <v>0</v>
      </c>
      <c r="I471" s="719">
        <f t="shared" si="743"/>
        <v>0</v>
      </c>
      <c r="J471" s="719">
        <f t="shared" si="743"/>
        <v>0</v>
      </c>
      <c r="K471" s="719">
        <f t="shared" si="743"/>
        <v>0</v>
      </c>
      <c r="L471" s="719">
        <f t="shared" si="743"/>
        <v>0</v>
      </c>
      <c r="M471" s="719">
        <f t="shared" si="743"/>
        <v>0</v>
      </c>
      <c r="N471" s="719">
        <f t="shared" si="743"/>
        <v>0</v>
      </c>
      <c r="O471" s="719">
        <f t="shared" si="743"/>
        <v>0</v>
      </c>
      <c r="P471" s="719">
        <f t="shared" si="743"/>
        <v>0</v>
      </c>
      <c r="Q471" s="719">
        <f t="shared" si="743"/>
        <v>0</v>
      </c>
      <c r="R471" s="719">
        <f t="shared" si="743"/>
        <v>0</v>
      </c>
      <c r="S471" s="719">
        <f t="shared" si="743"/>
        <v>0</v>
      </c>
      <c r="T471" s="719">
        <f t="shared" si="743"/>
        <v>0</v>
      </c>
      <c r="U471" s="719">
        <f t="shared" si="743"/>
        <v>0</v>
      </c>
      <c r="V471" s="719">
        <f t="shared" si="743"/>
        <v>0</v>
      </c>
      <c r="W471" s="719">
        <f t="shared" si="743"/>
        <v>0</v>
      </c>
      <c r="X471" s="719">
        <f t="shared" si="743"/>
        <v>0</v>
      </c>
      <c r="Y471" s="719">
        <f t="shared" si="743"/>
        <v>0</v>
      </c>
      <c r="Z471" s="719">
        <f t="shared" si="743"/>
        <v>0</v>
      </c>
      <c r="AA471" s="719">
        <f t="shared" si="695"/>
        <v>0</v>
      </c>
      <c r="AB471" s="719">
        <f t="shared" si="730"/>
        <v>0</v>
      </c>
      <c r="AC471" s="719">
        <f t="shared" ref="AC471:AU471" si="744">$E471*AC613</f>
        <v>0</v>
      </c>
      <c r="AD471" s="719">
        <f t="shared" si="744"/>
        <v>0</v>
      </c>
      <c r="AE471" s="719">
        <f t="shared" si="744"/>
        <v>0</v>
      </c>
      <c r="AF471" s="719">
        <f t="shared" si="744"/>
        <v>0</v>
      </c>
      <c r="AG471" s="719">
        <f t="shared" si="744"/>
        <v>0</v>
      </c>
      <c r="AH471" s="719">
        <f t="shared" si="744"/>
        <v>0</v>
      </c>
      <c r="AI471" s="719">
        <f t="shared" si="744"/>
        <v>0</v>
      </c>
      <c r="AJ471" s="719">
        <f t="shared" si="744"/>
        <v>0</v>
      </c>
      <c r="AK471" s="719">
        <f t="shared" si="744"/>
        <v>0</v>
      </c>
      <c r="AL471" s="719">
        <f t="shared" si="744"/>
        <v>0</v>
      </c>
      <c r="AM471" s="719">
        <f t="shared" si="744"/>
        <v>0</v>
      </c>
      <c r="AN471" s="719">
        <f t="shared" si="744"/>
        <v>0</v>
      </c>
      <c r="AO471" s="719">
        <f t="shared" si="744"/>
        <v>0</v>
      </c>
      <c r="AP471" s="719">
        <f t="shared" si="744"/>
        <v>0</v>
      </c>
      <c r="AQ471" s="719">
        <f t="shared" si="744"/>
        <v>0</v>
      </c>
      <c r="AR471" s="719">
        <f t="shared" si="744"/>
        <v>0</v>
      </c>
      <c r="AS471" s="719">
        <f t="shared" si="744"/>
        <v>0</v>
      </c>
      <c r="AT471" s="719">
        <f t="shared" si="744"/>
        <v>0</v>
      </c>
      <c r="AU471" s="719">
        <f t="shared" si="744"/>
        <v>0</v>
      </c>
      <c r="AV471" s="719">
        <f t="shared" si="697"/>
        <v>0</v>
      </c>
      <c r="AW471" s="719"/>
      <c r="AX471" s="719"/>
      <c r="AY471" s="719"/>
      <c r="AZ471" s="719"/>
      <c r="BA471" s="719"/>
      <c r="BB471" s="719"/>
      <c r="BC471" s="719"/>
      <c r="BD471" s="719"/>
      <c r="BE471" s="719"/>
      <c r="BF471" s="719"/>
      <c r="BG471" s="719"/>
      <c r="BH471" s="719"/>
      <c r="BI471" s="719"/>
      <c r="BJ471" s="719"/>
      <c r="BK471" s="719"/>
      <c r="BL471" s="719"/>
      <c r="BM471" s="719"/>
      <c r="BN471" s="719"/>
      <c r="BO471" s="719"/>
      <c r="BP471" s="719"/>
      <c r="BQ471" s="719"/>
    </row>
    <row r="472" spans="1:69" s="399" customFormat="1" ht="12.75">
      <c r="A472" s="1371">
        <v>1835</v>
      </c>
      <c r="B472" s="423" t="s">
        <v>26</v>
      </c>
      <c r="C472" s="1348">
        <f>'I4 BO ASSETS'!N42</f>
        <v>0</v>
      </c>
      <c r="D472" s="719">
        <f t="shared" si="734"/>
        <v>0</v>
      </c>
      <c r="E472" s="719">
        <f t="shared" si="734"/>
        <v>0</v>
      </c>
      <c r="F472" s="719">
        <f t="shared" si="693"/>
        <v>0</v>
      </c>
      <c r="G472" s="719">
        <f t="shared" si="728"/>
        <v>0</v>
      </c>
      <c r="H472" s="719">
        <f t="shared" ref="H472:Z472" si="745">$D472*H614</f>
        <v>0</v>
      </c>
      <c r="I472" s="719">
        <f t="shared" si="745"/>
        <v>0</v>
      </c>
      <c r="J472" s="719">
        <f t="shared" si="745"/>
        <v>0</v>
      </c>
      <c r="K472" s="719">
        <f t="shared" si="745"/>
        <v>0</v>
      </c>
      <c r="L472" s="719">
        <f t="shared" si="745"/>
        <v>0</v>
      </c>
      <c r="M472" s="719">
        <f t="shared" si="745"/>
        <v>0</v>
      </c>
      <c r="N472" s="719">
        <f t="shared" si="745"/>
        <v>0</v>
      </c>
      <c r="O472" s="719">
        <f t="shared" si="745"/>
        <v>0</v>
      </c>
      <c r="P472" s="719">
        <f t="shared" si="745"/>
        <v>0</v>
      </c>
      <c r="Q472" s="719">
        <f t="shared" si="745"/>
        <v>0</v>
      </c>
      <c r="R472" s="719">
        <f t="shared" si="745"/>
        <v>0</v>
      </c>
      <c r="S472" s="719">
        <f t="shared" si="745"/>
        <v>0</v>
      </c>
      <c r="T472" s="719">
        <f t="shared" si="745"/>
        <v>0</v>
      </c>
      <c r="U472" s="719">
        <f t="shared" si="745"/>
        <v>0</v>
      </c>
      <c r="V472" s="719">
        <f t="shared" si="745"/>
        <v>0</v>
      </c>
      <c r="W472" s="719">
        <f t="shared" si="745"/>
        <v>0</v>
      </c>
      <c r="X472" s="719">
        <f t="shared" si="745"/>
        <v>0</v>
      </c>
      <c r="Y472" s="719">
        <f t="shared" si="745"/>
        <v>0</v>
      </c>
      <c r="Z472" s="719">
        <f t="shared" si="745"/>
        <v>0</v>
      </c>
      <c r="AA472" s="719">
        <f t="shared" si="695"/>
        <v>0</v>
      </c>
      <c r="AB472" s="719">
        <f t="shared" si="730"/>
        <v>0</v>
      </c>
      <c r="AC472" s="719">
        <f t="shared" ref="AC472:AU472" si="746">$E472*AC614</f>
        <v>0</v>
      </c>
      <c r="AD472" s="719">
        <f t="shared" si="746"/>
        <v>0</v>
      </c>
      <c r="AE472" s="719">
        <f t="shared" si="746"/>
        <v>0</v>
      </c>
      <c r="AF472" s="719">
        <f t="shared" si="746"/>
        <v>0</v>
      </c>
      <c r="AG472" s="719">
        <f t="shared" si="746"/>
        <v>0</v>
      </c>
      <c r="AH472" s="719">
        <f t="shared" si="746"/>
        <v>0</v>
      </c>
      <c r="AI472" s="719">
        <f t="shared" si="746"/>
        <v>0</v>
      </c>
      <c r="AJ472" s="719">
        <f t="shared" si="746"/>
        <v>0</v>
      </c>
      <c r="AK472" s="719">
        <f t="shared" si="746"/>
        <v>0</v>
      </c>
      <c r="AL472" s="719">
        <f t="shared" si="746"/>
        <v>0</v>
      </c>
      <c r="AM472" s="719">
        <f t="shared" si="746"/>
        <v>0</v>
      </c>
      <c r="AN472" s="719">
        <f t="shared" si="746"/>
        <v>0</v>
      </c>
      <c r="AO472" s="719">
        <f t="shared" si="746"/>
        <v>0</v>
      </c>
      <c r="AP472" s="719">
        <f t="shared" si="746"/>
        <v>0</v>
      </c>
      <c r="AQ472" s="719">
        <f t="shared" si="746"/>
        <v>0</v>
      </c>
      <c r="AR472" s="719">
        <f t="shared" si="746"/>
        <v>0</v>
      </c>
      <c r="AS472" s="719">
        <f t="shared" si="746"/>
        <v>0</v>
      </c>
      <c r="AT472" s="719">
        <f t="shared" si="746"/>
        <v>0</v>
      </c>
      <c r="AU472" s="719">
        <f t="shared" si="746"/>
        <v>0</v>
      </c>
      <c r="AV472" s="719">
        <f t="shared" si="697"/>
        <v>0</v>
      </c>
      <c r="AW472" s="719"/>
      <c r="AX472" s="719"/>
      <c r="AY472" s="719"/>
      <c r="AZ472" s="719"/>
      <c r="BA472" s="719"/>
      <c r="BB472" s="719"/>
      <c r="BC472" s="719"/>
      <c r="BD472" s="719"/>
      <c r="BE472" s="719"/>
      <c r="BF472" s="719"/>
      <c r="BG472" s="719"/>
      <c r="BH472" s="719"/>
      <c r="BI472" s="719"/>
      <c r="BJ472" s="719"/>
      <c r="BK472" s="719"/>
      <c r="BL472" s="719"/>
      <c r="BM472" s="719"/>
      <c r="BN472" s="719"/>
      <c r="BO472" s="719"/>
      <c r="BP472" s="719"/>
      <c r="BQ472" s="719"/>
    </row>
    <row r="473" spans="1:69" s="399" customFormat="1" ht="25.5">
      <c r="A473" s="1371" t="s">
        <v>1270</v>
      </c>
      <c r="B473" s="423" t="s">
        <v>1060</v>
      </c>
      <c r="C473" s="1348">
        <f>'I4 BO ASSETS'!N43</f>
        <v>0</v>
      </c>
      <c r="D473" s="719">
        <f t="shared" si="734"/>
        <v>0</v>
      </c>
      <c r="E473" s="719">
        <f t="shared" si="734"/>
        <v>0</v>
      </c>
      <c r="F473" s="719">
        <f t="shared" si="693"/>
        <v>0</v>
      </c>
      <c r="G473" s="719">
        <f t="shared" si="728"/>
        <v>0</v>
      </c>
      <c r="H473" s="719">
        <f t="shared" ref="H473:Z473" si="747">$D473*H615</f>
        <v>0</v>
      </c>
      <c r="I473" s="719">
        <f t="shared" si="747"/>
        <v>0</v>
      </c>
      <c r="J473" s="719">
        <f t="shared" si="747"/>
        <v>0</v>
      </c>
      <c r="K473" s="719">
        <f t="shared" si="747"/>
        <v>0</v>
      </c>
      <c r="L473" s="719">
        <f t="shared" si="747"/>
        <v>0</v>
      </c>
      <c r="M473" s="719">
        <f t="shared" si="747"/>
        <v>0</v>
      </c>
      <c r="N473" s="719">
        <f t="shared" si="747"/>
        <v>0</v>
      </c>
      <c r="O473" s="719">
        <f t="shared" si="747"/>
        <v>0</v>
      </c>
      <c r="P473" s="719">
        <f t="shared" si="747"/>
        <v>0</v>
      </c>
      <c r="Q473" s="719">
        <f t="shared" si="747"/>
        <v>0</v>
      </c>
      <c r="R473" s="719">
        <f t="shared" si="747"/>
        <v>0</v>
      </c>
      <c r="S473" s="719">
        <f t="shared" si="747"/>
        <v>0</v>
      </c>
      <c r="T473" s="719">
        <f t="shared" si="747"/>
        <v>0</v>
      </c>
      <c r="U473" s="719">
        <f t="shared" si="747"/>
        <v>0</v>
      </c>
      <c r="V473" s="719">
        <f t="shared" si="747"/>
        <v>0</v>
      </c>
      <c r="W473" s="719">
        <f t="shared" si="747"/>
        <v>0</v>
      </c>
      <c r="X473" s="719">
        <f t="shared" si="747"/>
        <v>0</v>
      </c>
      <c r="Y473" s="719">
        <f t="shared" si="747"/>
        <v>0</v>
      </c>
      <c r="Z473" s="719">
        <f t="shared" si="747"/>
        <v>0</v>
      </c>
      <c r="AA473" s="719">
        <f t="shared" si="695"/>
        <v>0</v>
      </c>
      <c r="AB473" s="719">
        <f t="shared" si="730"/>
        <v>0</v>
      </c>
      <c r="AC473" s="719">
        <f t="shared" ref="AC473:AU473" si="748">$E473*AC615</f>
        <v>0</v>
      </c>
      <c r="AD473" s="719">
        <f t="shared" si="748"/>
        <v>0</v>
      </c>
      <c r="AE473" s="719">
        <f t="shared" si="748"/>
        <v>0</v>
      </c>
      <c r="AF473" s="719">
        <f t="shared" si="748"/>
        <v>0</v>
      </c>
      <c r="AG473" s="719">
        <f t="shared" si="748"/>
        <v>0</v>
      </c>
      <c r="AH473" s="719">
        <f t="shared" si="748"/>
        <v>0</v>
      </c>
      <c r="AI473" s="719">
        <f t="shared" si="748"/>
        <v>0</v>
      </c>
      <c r="AJ473" s="719">
        <f t="shared" si="748"/>
        <v>0</v>
      </c>
      <c r="AK473" s="719">
        <f t="shared" si="748"/>
        <v>0</v>
      </c>
      <c r="AL473" s="719">
        <f t="shared" si="748"/>
        <v>0</v>
      </c>
      <c r="AM473" s="719">
        <f t="shared" si="748"/>
        <v>0</v>
      </c>
      <c r="AN473" s="719">
        <f t="shared" si="748"/>
        <v>0</v>
      </c>
      <c r="AO473" s="719">
        <f t="shared" si="748"/>
        <v>0</v>
      </c>
      <c r="AP473" s="719">
        <f t="shared" si="748"/>
        <v>0</v>
      </c>
      <c r="AQ473" s="719">
        <f t="shared" si="748"/>
        <v>0</v>
      </c>
      <c r="AR473" s="719">
        <f t="shared" si="748"/>
        <v>0</v>
      </c>
      <c r="AS473" s="719">
        <f t="shared" si="748"/>
        <v>0</v>
      </c>
      <c r="AT473" s="719">
        <f t="shared" si="748"/>
        <v>0</v>
      </c>
      <c r="AU473" s="719">
        <f t="shared" si="748"/>
        <v>0</v>
      </c>
      <c r="AV473" s="719">
        <f t="shared" si="697"/>
        <v>0</v>
      </c>
      <c r="AW473" s="719"/>
      <c r="AX473" s="719"/>
      <c r="AY473" s="719"/>
      <c r="AZ473" s="719"/>
      <c r="BA473" s="719"/>
      <c r="BB473" s="719"/>
      <c r="BC473" s="719"/>
      <c r="BD473" s="719"/>
      <c r="BE473" s="719"/>
      <c r="BF473" s="719"/>
      <c r="BG473" s="719"/>
      <c r="BH473" s="719"/>
      <c r="BI473" s="719"/>
      <c r="BJ473" s="719"/>
      <c r="BK473" s="719"/>
      <c r="BL473" s="719"/>
      <c r="BM473" s="719"/>
      <c r="BN473" s="719"/>
      <c r="BO473" s="719"/>
      <c r="BP473" s="719"/>
      <c r="BQ473" s="719"/>
    </row>
    <row r="474" spans="1:69" s="399" customFormat="1" ht="25.5">
      <c r="A474" s="1371" t="s">
        <v>1271</v>
      </c>
      <c r="B474" s="423" t="s">
        <v>1061</v>
      </c>
      <c r="C474" s="1348">
        <f>'I4 BO ASSETS'!N44</f>
        <v>0</v>
      </c>
      <c r="D474" s="719">
        <f t="shared" si="734"/>
        <v>0</v>
      </c>
      <c r="E474" s="719">
        <f t="shared" si="734"/>
        <v>0</v>
      </c>
      <c r="F474" s="719">
        <f t="shared" si="693"/>
        <v>0</v>
      </c>
      <c r="G474" s="719">
        <f t="shared" si="728"/>
        <v>0</v>
      </c>
      <c r="H474" s="719">
        <f t="shared" ref="H474:Z474" si="749">$D474*H616</f>
        <v>0</v>
      </c>
      <c r="I474" s="719">
        <f t="shared" si="749"/>
        <v>0</v>
      </c>
      <c r="J474" s="719">
        <f t="shared" si="749"/>
        <v>0</v>
      </c>
      <c r="K474" s="719">
        <f t="shared" si="749"/>
        <v>0</v>
      </c>
      <c r="L474" s="719">
        <f t="shared" si="749"/>
        <v>0</v>
      </c>
      <c r="M474" s="719">
        <f t="shared" si="749"/>
        <v>0</v>
      </c>
      <c r="N474" s="719">
        <f t="shared" si="749"/>
        <v>0</v>
      </c>
      <c r="O474" s="719">
        <f t="shared" si="749"/>
        <v>0</v>
      </c>
      <c r="P474" s="719">
        <f t="shared" si="749"/>
        <v>0</v>
      </c>
      <c r="Q474" s="719">
        <f t="shared" si="749"/>
        <v>0</v>
      </c>
      <c r="R474" s="719">
        <f t="shared" si="749"/>
        <v>0</v>
      </c>
      <c r="S474" s="719">
        <f t="shared" si="749"/>
        <v>0</v>
      </c>
      <c r="T474" s="719">
        <f t="shared" si="749"/>
        <v>0</v>
      </c>
      <c r="U474" s="719">
        <f t="shared" si="749"/>
        <v>0</v>
      </c>
      <c r="V474" s="719">
        <f t="shared" si="749"/>
        <v>0</v>
      </c>
      <c r="W474" s="719">
        <f t="shared" si="749"/>
        <v>0</v>
      </c>
      <c r="X474" s="719">
        <f t="shared" si="749"/>
        <v>0</v>
      </c>
      <c r="Y474" s="719">
        <f t="shared" si="749"/>
        <v>0</v>
      </c>
      <c r="Z474" s="719">
        <f t="shared" si="749"/>
        <v>0</v>
      </c>
      <c r="AA474" s="719">
        <f t="shared" si="695"/>
        <v>0</v>
      </c>
      <c r="AB474" s="719">
        <f t="shared" si="730"/>
        <v>0</v>
      </c>
      <c r="AC474" s="719">
        <f t="shared" ref="AC474:AU474" si="750">$E474*AC616</f>
        <v>0</v>
      </c>
      <c r="AD474" s="719">
        <f t="shared" si="750"/>
        <v>0</v>
      </c>
      <c r="AE474" s="719">
        <f t="shared" si="750"/>
        <v>0</v>
      </c>
      <c r="AF474" s="719">
        <f t="shared" si="750"/>
        <v>0</v>
      </c>
      <c r="AG474" s="719">
        <f t="shared" si="750"/>
        <v>0</v>
      </c>
      <c r="AH474" s="719">
        <f t="shared" si="750"/>
        <v>0</v>
      </c>
      <c r="AI474" s="719">
        <f t="shared" si="750"/>
        <v>0</v>
      </c>
      <c r="AJ474" s="719">
        <f t="shared" si="750"/>
        <v>0</v>
      </c>
      <c r="AK474" s="719">
        <f t="shared" si="750"/>
        <v>0</v>
      </c>
      <c r="AL474" s="719">
        <f t="shared" si="750"/>
        <v>0</v>
      </c>
      <c r="AM474" s="719">
        <f t="shared" si="750"/>
        <v>0</v>
      </c>
      <c r="AN474" s="719">
        <f t="shared" si="750"/>
        <v>0</v>
      </c>
      <c r="AO474" s="719">
        <f t="shared" si="750"/>
        <v>0</v>
      </c>
      <c r="AP474" s="719">
        <f t="shared" si="750"/>
        <v>0</v>
      </c>
      <c r="AQ474" s="719">
        <f t="shared" si="750"/>
        <v>0</v>
      </c>
      <c r="AR474" s="719">
        <f t="shared" si="750"/>
        <v>0</v>
      </c>
      <c r="AS474" s="719">
        <f t="shared" si="750"/>
        <v>0</v>
      </c>
      <c r="AT474" s="719">
        <f t="shared" si="750"/>
        <v>0</v>
      </c>
      <c r="AU474" s="719">
        <f t="shared" si="750"/>
        <v>0</v>
      </c>
      <c r="AV474" s="719">
        <f t="shared" si="697"/>
        <v>0</v>
      </c>
      <c r="AW474" s="719"/>
      <c r="AX474" s="719"/>
      <c r="AY474" s="719"/>
      <c r="AZ474" s="719"/>
      <c r="BA474" s="719"/>
      <c r="BB474" s="719"/>
      <c r="BC474" s="719"/>
      <c r="BD474" s="719"/>
      <c r="BE474" s="719"/>
      <c r="BF474" s="719"/>
      <c r="BG474" s="719"/>
      <c r="BH474" s="719"/>
      <c r="BI474" s="719"/>
      <c r="BJ474" s="719"/>
      <c r="BK474" s="719"/>
      <c r="BL474" s="719"/>
      <c r="BM474" s="719"/>
      <c r="BN474" s="719"/>
      <c r="BO474" s="719"/>
      <c r="BP474" s="719"/>
      <c r="BQ474" s="719"/>
    </row>
    <row r="475" spans="1:69" s="399" customFormat="1" ht="25.5">
      <c r="A475" s="1371" t="s">
        <v>1272</v>
      </c>
      <c r="B475" s="423" t="s">
        <v>1062</v>
      </c>
      <c r="C475" s="1348">
        <f>'I4 BO ASSETS'!N45</f>
        <v>0</v>
      </c>
      <c r="D475" s="719">
        <f t="shared" si="734"/>
        <v>0</v>
      </c>
      <c r="E475" s="719">
        <f t="shared" si="734"/>
        <v>0</v>
      </c>
      <c r="F475" s="719">
        <f t="shared" si="693"/>
        <v>0</v>
      </c>
      <c r="G475" s="719">
        <f t="shared" si="728"/>
        <v>0</v>
      </c>
      <c r="H475" s="719">
        <f t="shared" ref="H475:Z475" si="751">$D475*H617</f>
        <v>0</v>
      </c>
      <c r="I475" s="719">
        <f t="shared" si="751"/>
        <v>0</v>
      </c>
      <c r="J475" s="719">
        <f t="shared" si="751"/>
        <v>0</v>
      </c>
      <c r="K475" s="719">
        <f t="shared" si="751"/>
        <v>0</v>
      </c>
      <c r="L475" s="719">
        <f t="shared" si="751"/>
        <v>0</v>
      </c>
      <c r="M475" s="719">
        <f t="shared" si="751"/>
        <v>0</v>
      </c>
      <c r="N475" s="719">
        <f t="shared" si="751"/>
        <v>0</v>
      </c>
      <c r="O475" s="719">
        <f t="shared" si="751"/>
        <v>0</v>
      </c>
      <c r="P475" s="719">
        <f t="shared" si="751"/>
        <v>0</v>
      </c>
      <c r="Q475" s="719">
        <f t="shared" si="751"/>
        <v>0</v>
      </c>
      <c r="R475" s="719">
        <f t="shared" si="751"/>
        <v>0</v>
      </c>
      <c r="S475" s="719">
        <f t="shared" si="751"/>
        <v>0</v>
      </c>
      <c r="T475" s="719">
        <f t="shared" si="751"/>
        <v>0</v>
      </c>
      <c r="U475" s="719">
        <f t="shared" si="751"/>
        <v>0</v>
      </c>
      <c r="V475" s="719">
        <f t="shared" si="751"/>
        <v>0</v>
      </c>
      <c r="W475" s="719">
        <f t="shared" si="751"/>
        <v>0</v>
      </c>
      <c r="X475" s="719">
        <f t="shared" si="751"/>
        <v>0</v>
      </c>
      <c r="Y475" s="719">
        <f t="shared" si="751"/>
        <v>0</v>
      </c>
      <c r="Z475" s="719">
        <f t="shared" si="751"/>
        <v>0</v>
      </c>
      <c r="AA475" s="719">
        <f t="shared" si="695"/>
        <v>0</v>
      </c>
      <c r="AB475" s="719">
        <f t="shared" si="730"/>
        <v>0</v>
      </c>
      <c r="AC475" s="719">
        <f t="shared" ref="AC475:AU475" si="752">$E475*AC617</f>
        <v>0</v>
      </c>
      <c r="AD475" s="719">
        <f t="shared" si="752"/>
        <v>0</v>
      </c>
      <c r="AE475" s="719">
        <f t="shared" si="752"/>
        <v>0</v>
      </c>
      <c r="AF475" s="719">
        <f t="shared" si="752"/>
        <v>0</v>
      </c>
      <c r="AG475" s="719">
        <f t="shared" si="752"/>
        <v>0</v>
      </c>
      <c r="AH475" s="719">
        <f t="shared" si="752"/>
        <v>0</v>
      </c>
      <c r="AI475" s="719">
        <f t="shared" si="752"/>
        <v>0</v>
      </c>
      <c r="AJ475" s="719">
        <f t="shared" si="752"/>
        <v>0</v>
      </c>
      <c r="AK475" s="719">
        <f t="shared" si="752"/>
        <v>0</v>
      </c>
      <c r="AL475" s="719">
        <f t="shared" si="752"/>
        <v>0</v>
      </c>
      <c r="AM475" s="719">
        <f t="shared" si="752"/>
        <v>0</v>
      </c>
      <c r="AN475" s="719">
        <f t="shared" si="752"/>
        <v>0</v>
      </c>
      <c r="AO475" s="719">
        <f t="shared" si="752"/>
        <v>0</v>
      </c>
      <c r="AP475" s="719">
        <f t="shared" si="752"/>
        <v>0</v>
      </c>
      <c r="AQ475" s="719">
        <f t="shared" si="752"/>
        <v>0</v>
      </c>
      <c r="AR475" s="719">
        <f t="shared" si="752"/>
        <v>0</v>
      </c>
      <c r="AS475" s="719">
        <f t="shared" si="752"/>
        <v>0</v>
      </c>
      <c r="AT475" s="719">
        <f t="shared" si="752"/>
        <v>0</v>
      </c>
      <c r="AU475" s="719">
        <f t="shared" si="752"/>
        <v>0</v>
      </c>
      <c r="AV475" s="719">
        <f t="shared" si="697"/>
        <v>0</v>
      </c>
      <c r="AW475" s="719"/>
      <c r="AX475" s="719"/>
      <c r="AY475" s="719"/>
      <c r="AZ475" s="719"/>
      <c r="BA475" s="719"/>
      <c r="BB475" s="719"/>
      <c r="BC475" s="719"/>
      <c r="BD475" s="719"/>
      <c r="BE475" s="719"/>
      <c r="BF475" s="719"/>
      <c r="BG475" s="719"/>
      <c r="BH475" s="719"/>
      <c r="BI475" s="719"/>
      <c r="BJ475" s="719"/>
      <c r="BK475" s="719"/>
      <c r="BL475" s="719"/>
      <c r="BM475" s="719"/>
      <c r="BN475" s="719"/>
      <c r="BO475" s="719"/>
      <c r="BP475" s="719"/>
      <c r="BQ475" s="719"/>
    </row>
    <row r="476" spans="1:69" s="399" customFormat="1" ht="12.75">
      <c r="A476" s="1371">
        <v>1840</v>
      </c>
      <c r="B476" s="423" t="s">
        <v>27</v>
      </c>
      <c r="C476" s="1348">
        <f>'I4 BO ASSETS'!N46</f>
        <v>0</v>
      </c>
      <c r="D476" s="719">
        <f t="shared" si="734"/>
        <v>0</v>
      </c>
      <c r="E476" s="719">
        <f t="shared" si="734"/>
        <v>0</v>
      </c>
      <c r="F476" s="719">
        <f t="shared" si="693"/>
        <v>0</v>
      </c>
      <c r="G476" s="719">
        <f t="shared" si="728"/>
        <v>0</v>
      </c>
      <c r="H476" s="719">
        <f t="shared" ref="H476:Z476" si="753">$D476*H618</f>
        <v>0</v>
      </c>
      <c r="I476" s="719">
        <f t="shared" si="753"/>
        <v>0</v>
      </c>
      <c r="J476" s="719">
        <f t="shared" si="753"/>
        <v>0</v>
      </c>
      <c r="K476" s="719">
        <f t="shared" si="753"/>
        <v>0</v>
      </c>
      <c r="L476" s="719">
        <f t="shared" si="753"/>
        <v>0</v>
      </c>
      <c r="M476" s="719">
        <f t="shared" si="753"/>
        <v>0</v>
      </c>
      <c r="N476" s="719">
        <f t="shared" si="753"/>
        <v>0</v>
      </c>
      <c r="O476" s="719">
        <f t="shared" si="753"/>
        <v>0</v>
      </c>
      <c r="P476" s="719">
        <f t="shared" si="753"/>
        <v>0</v>
      </c>
      <c r="Q476" s="719">
        <f t="shared" si="753"/>
        <v>0</v>
      </c>
      <c r="R476" s="719">
        <f t="shared" si="753"/>
        <v>0</v>
      </c>
      <c r="S476" s="719">
        <f t="shared" si="753"/>
        <v>0</v>
      </c>
      <c r="T476" s="719">
        <f t="shared" si="753"/>
        <v>0</v>
      </c>
      <c r="U476" s="719">
        <f t="shared" si="753"/>
        <v>0</v>
      </c>
      <c r="V476" s="719">
        <f t="shared" si="753"/>
        <v>0</v>
      </c>
      <c r="W476" s="719">
        <f t="shared" si="753"/>
        <v>0</v>
      </c>
      <c r="X476" s="719">
        <f t="shared" si="753"/>
        <v>0</v>
      </c>
      <c r="Y476" s="719">
        <f t="shared" si="753"/>
        <v>0</v>
      </c>
      <c r="Z476" s="719">
        <f t="shared" si="753"/>
        <v>0</v>
      </c>
      <c r="AA476" s="719">
        <f t="shared" si="695"/>
        <v>0</v>
      </c>
      <c r="AB476" s="719">
        <f t="shared" si="730"/>
        <v>0</v>
      </c>
      <c r="AC476" s="719">
        <f t="shared" ref="AC476:AU476" si="754">$E476*AC618</f>
        <v>0</v>
      </c>
      <c r="AD476" s="719">
        <f t="shared" si="754"/>
        <v>0</v>
      </c>
      <c r="AE476" s="719">
        <f t="shared" si="754"/>
        <v>0</v>
      </c>
      <c r="AF476" s="719">
        <f t="shared" si="754"/>
        <v>0</v>
      </c>
      <c r="AG476" s="719">
        <f t="shared" si="754"/>
        <v>0</v>
      </c>
      <c r="AH476" s="719">
        <f t="shared" si="754"/>
        <v>0</v>
      </c>
      <c r="AI476" s="719">
        <f t="shared" si="754"/>
        <v>0</v>
      </c>
      <c r="AJ476" s="719">
        <f t="shared" si="754"/>
        <v>0</v>
      </c>
      <c r="AK476" s="719">
        <f t="shared" si="754"/>
        <v>0</v>
      </c>
      <c r="AL476" s="719">
        <f t="shared" si="754"/>
        <v>0</v>
      </c>
      <c r="AM476" s="719">
        <f t="shared" si="754"/>
        <v>0</v>
      </c>
      <c r="AN476" s="719">
        <f t="shared" si="754"/>
        <v>0</v>
      </c>
      <c r="AO476" s="719">
        <f t="shared" si="754"/>
        <v>0</v>
      </c>
      <c r="AP476" s="719">
        <f t="shared" si="754"/>
        <v>0</v>
      </c>
      <c r="AQ476" s="719">
        <f t="shared" si="754"/>
        <v>0</v>
      </c>
      <c r="AR476" s="719">
        <f t="shared" si="754"/>
        <v>0</v>
      </c>
      <c r="AS476" s="719">
        <f t="shared" si="754"/>
        <v>0</v>
      </c>
      <c r="AT476" s="719">
        <f t="shared" si="754"/>
        <v>0</v>
      </c>
      <c r="AU476" s="719">
        <f t="shared" si="754"/>
        <v>0</v>
      </c>
      <c r="AV476" s="719">
        <f t="shared" si="697"/>
        <v>0</v>
      </c>
      <c r="AW476" s="719"/>
      <c r="AX476" s="719"/>
      <c r="AY476" s="719"/>
      <c r="AZ476" s="719"/>
      <c r="BA476" s="719"/>
      <c r="BB476" s="719"/>
      <c r="BC476" s="719"/>
      <c r="BD476" s="719"/>
      <c r="BE476" s="719"/>
      <c r="BF476" s="719"/>
      <c r="BG476" s="719"/>
      <c r="BH476" s="719"/>
      <c r="BI476" s="719"/>
      <c r="BJ476" s="719"/>
      <c r="BK476" s="719"/>
      <c r="BL476" s="719"/>
      <c r="BM476" s="719"/>
      <c r="BN476" s="719"/>
      <c r="BO476" s="719"/>
      <c r="BP476" s="719"/>
      <c r="BQ476" s="719"/>
    </row>
    <row r="477" spans="1:69" s="399" customFormat="1" ht="12.75">
      <c r="A477" s="1371" t="s">
        <v>1273</v>
      </c>
      <c r="B477" s="423" t="s">
        <v>1063</v>
      </c>
      <c r="C477" s="1348">
        <f>'I4 BO ASSETS'!N47</f>
        <v>0</v>
      </c>
      <c r="D477" s="719">
        <f t="shared" si="734"/>
        <v>0</v>
      </c>
      <c r="E477" s="719">
        <f t="shared" si="734"/>
        <v>0</v>
      </c>
      <c r="F477" s="719">
        <f t="shared" si="693"/>
        <v>0</v>
      </c>
      <c r="G477" s="719">
        <f t="shared" si="728"/>
        <v>0</v>
      </c>
      <c r="H477" s="719">
        <f t="shared" ref="H477:Z477" si="755">$D477*H619</f>
        <v>0</v>
      </c>
      <c r="I477" s="719">
        <f t="shared" si="755"/>
        <v>0</v>
      </c>
      <c r="J477" s="719">
        <f t="shared" si="755"/>
        <v>0</v>
      </c>
      <c r="K477" s="719">
        <f t="shared" si="755"/>
        <v>0</v>
      </c>
      <c r="L477" s="719">
        <f t="shared" si="755"/>
        <v>0</v>
      </c>
      <c r="M477" s="719">
        <f t="shared" si="755"/>
        <v>0</v>
      </c>
      <c r="N477" s="719">
        <f t="shared" si="755"/>
        <v>0</v>
      </c>
      <c r="O477" s="719">
        <f t="shared" si="755"/>
        <v>0</v>
      </c>
      <c r="P477" s="719">
        <f t="shared" si="755"/>
        <v>0</v>
      </c>
      <c r="Q477" s="719">
        <f t="shared" si="755"/>
        <v>0</v>
      </c>
      <c r="R477" s="719">
        <f t="shared" si="755"/>
        <v>0</v>
      </c>
      <c r="S477" s="719">
        <f t="shared" si="755"/>
        <v>0</v>
      </c>
      <c r="T477" s="719">
        <f t="shared" si="755"/>
        <v>0</v>
      </c>
      <c r="U477" s="719">
        <f t="shared" si="755"/>
        <v>0</v>
      </c>
      <c r="V477" s="719">
        <f t="shared" si="755"/>
        <v>0</v>
      </c>
      <c r="W477" s="719">
        <f t="shared" si="755"/>
        <v>0</v>
      </c>
      <c r="X477" s="719">
        <f t="shared" si="755"/>
        <v>0</v>
      </c>
      <c r="Y477" s="719">
        <f t="shared" si="755"/>
        <v>0</v>
      </c>
      <c r="Z477" s="719">
        <f t="shared" si="755"/>
        <v>0</v>
      </c>
      <c r="AA477" s="719">
        <f t="shared" si="695"/>
        <v>0</v>
      </c>
      <c r="AB477" s="719">
        <f t="shared" si="730"/>
        <v>0</v>
      </c>
      <c r="AC477" s="719">
        <f t="shared" ref="AC477:AU477" si="756">$E477*AC619</f>
        <v>0</v>
      </c>
      <c r="AD477" s="719">
        <f t="shared" si="756"/>
        <v>0</v>
      </c>
      <c r="AE477" s="719">
        <f t="shared" si="756"/>
        <v>0</v>
      </c>
      <c r="AF477" s="719">
        <f t="shared" si="756"/>
        <v>0</v>
      </c>
      <c r="AG477" s="719">
        <f t="shared" si="756"/>
        <v>0</v>
      </c>
      <c r="AH477" s="719">
        <f t="shared" si="756"/>
        <v>0</v>
      </c>
      <c r="AI477" s="719">
        <f t="shared" si="756"/>
        <v>0</v>
      </c>
      <c r="AJ477" s="719">
        <f t="shared" si="756"/>
        <v>0</v>
      </c>
      <c r="AK477" s="719">
        <f t="shared" si="756"/>
        <v>0</v>
      </c>
      <c r="AL477" s="719">
        <f t="shared" si="756"/>
        <v>0</v>
      </c>
      <c r="AM477" s="719">
        <f t="shared" si="756"/>
        <v>0</v>
      </c>
      <c r="AN477" s="719">
        <f t="shared" si="756"/>
        <v>0</v>
      </c>
      <c r="AO477" s="719">
        <f t="shared" si="756"/>
        <v>0</v>
      </c>
      <c r="AP477" s="719">
        <f t="shared" si="756"/>
        <v>0</v>
      </c>
      <c r="AQ477" s="719">
        <f t="shared" si="756"/>
        <v>0</v>
      </c>
      <c r="AR477" s="719">
        <f t="shared" si="756"/>
        <v>0</v>
      </c>
      <c r="AS477" s="719">
        <f t="shared" si="756"/>
        <v>0</v>
      </c>
      <c r="AT477" s="719">
        <f t="shared" si="756"/>
        <v>0</v>
      </c>
      <c r="AU477" s="719">
        <f t="shared" si="756"/>
        <v>0</v>
      </c>
      <c r="AV477" s="719">
        <f t="shared" si="697"/>
        <v>0</v>
      </c>
      <c r="AW477" s="719"/>
      <c r="AX477" s="719"/>
      <c r="AY477" s="719"/>
      <c r="AZ477" s="719"/>
      <c r="BA477" s="719"/>
      <c r="BB477" s="719"/>
      <c r="BC477" s="719"/>
      <c r="BD477" s="719"/>
      <c r="BE477" s="719"/>
      <c r="BF477" s="719"/>
      <c r="BG477" s="719"/>
      <c r="BH477" s="719"/>
      <c r="BI477" s="719"/>
      <c r="BJ477" s="719"/>
      <c r="BK477" s="719"/>
      <c r="BL477" s="719"/>
      <c r="BM477" s="719"/>
      <c r="BN477" s="719"/>
      <c r="BO477" s="719"/>
      <c r="BP477" s="719"/>
      <c r="BQ477" s="719"/>
    </row>
    <row r="478" spans="1:69" s="399" customFormat="1" ht="12.75">
      <c r="A478" s="1371" t="s">
        <v>1274</v>
      </c>
      <c r="B478" s="423" t="s">
        <v>1064</v>
      </c>
      <c r="C478" s="1348">
        <f>'I4 BO ASSETS'!N48</f>
        <v>0</v>
      </c>
      <c r="D478" s="719">
        <f t="shared" si="734"/>
        <v>0</v>
      </c>
      <c r="E478" s="719">
        <f t="shared" si="734"/>
        <v>0</v>
      </c>
      <c r="F478" s="719">
        <f t="shared" si="693"/>
        <v>0</v>
      </c>
      <c r="G478" s="719">
        <f t="shared" si="728"/>
        <v>0</v>
      </c>
      <c r="H478" s="719">
        <f t="shared" ref="H478:Z478" si="757">$D478*H620</f>
        <v>0</v>
      </c>
      <c r="I478" s="719">
        <f t="shared" si="757"/>
        <v>0</v>
      </c>
      <c r="J478" s="719">
        <f t="shared" si="757"/>
        <v>0</v>
      </c>
      <c r="K478" s="719">
        <f t="shared" si="757"/>
        <v>0</v>
      </c>
      <c r="L478" s="719">
        <f t="shared" si="757"/>
        <v>0</v>
      </c>
      <c r="M478" s="719">
        <f t="shared" si="757"/>
        <v>0</v>
      </c>
      <c r="N478" s="719">
        <f t="shared" si="757"/>
        <v>0</v>
      </c>
      <c r="O478" s="719">
        <f t="shared" si="757"/>
        <v>0</v>
      </c>
      <c r="P478" s="719">
        <f t="shared" si="757"/>
        <v>0</v>
      </c>
      <c r="Q478" s="719">
        <f t="shared" si="757"/>
        <v>0</v>
      </c>
      <c r="R478" s="719">
        <f t="shared" si="757"/>
        <v>0</v>
      </c>
      <c r="S478" s="719">
        <f t="shared" si="757"/>
        <v>0</v>
      </c>
      <c r="T478" s="719">
        <f t="shared" si="757"/>
        <v>0</v>
      </c>
      <c r="U478" s="719">
        <f t="shared" si="757"/>
        <v>0</v>
      </c>
      <c r="V478" s="719">
        <f t="shared" si="757"/>
        <v>0</v>
      </c>
      <c r="W478" s="719">
        <f t="shared" si="757"/>
        <v>0</v>
      </c>
      <c r="X478" s="719">
        <f t="shared" si="757"/>
        <v>0</v>
      </c>
      <c r="Y478" s="719">
        <f t="shared" si="757"/>
        <v>0</v>
      </c>
      <c r="Z478" s="719">
        <f t="shared" si="757"/>
        <v>0</v>
      </c>
      <c r="AA478" s="719">
        <f t="shared" si="695"/>
        <v>0</v>
      </c>
      <c r="AB478" s="719">
        <f t="shared" si="730"/>
        <v>0</v>
      </c>
      <c r="AC478" s="719">
        <f t="shared" ref="AC478:AU478" si="758">$E478*AC620</f>
        <v>0</v>
      </c>
      <c r="AD478" s="719">
        <f t="shared" si="758"/>
        <v>0</v>
      </c>
      <c r="AE478" s="719">
        <f t="shared" si="758"/>
        <v>0</v>
      </c>
      <c r="AF478" s="719">
        <f t="shared" si="758"/>
        <v>0</v>
      </c>
      <c r="AG478" s="719">
        <f t="shared" si="758"/>
        <v>0</v>
      </c>
      <c r="AH478" s="719">
        <f t="shared" si="758"/>
        <v>0</v>
      </c>
      <c r="AI478" s="719">
        <f t="shared" si="758"/>
        <v>0</v>
      </c>
      <c r="AJ478" s="719">
        <f t="shared" si="758"/>
        <v>0</v>
      </c>
      <c r="AK478" s="719">
        <f t="shared" si="758"/>
        <v>0</v>
      </c>
      <c r="AL478" s="719">
        <f t="shared" si="758"/>
        <v>0</v>
      </c>
      <c r="AM478" s="719">
        <f t="shared" si="758"/>
        <v>0</v>
      </c>
      <c r="AN478" s="719">
        <f t="shared" si="758"/>
        <v>0</v>
      </c>
      <c r="AO478" s="719">
        <f t="shared" si="758"/>
        <v>0</v>
      </c>
      <c r="AP478" s="719">
        <f t="shared" si="758"/>
        <v>0</v>
      </c>
      <c r="AQ478" s="719">
        <f t="shared" si="758"/>
        <v>0</v>
      </c>
      <c r="AR478" s="719">
        <f t="shared" si="758"/>
        <v>0</v>
      </c>
      <c r="AS478" s="719">
        <f t="shared" si="758"/>
        <v>0</v>
      </c>
      <c r="AT478" s="719">
        <f t="shared" si="758"/>
        <v>0</v>
      </c>
      <c r="AU478" s="719">
        <f t="shared" si="758"/>
        <v>0</v>
      </c>
      <c r="AV478" s="719">
        <f t="shared" si="697"/>
        <v>0</v>
      </c>
      <c r="AW478" s="719"/>
      <c r="AX478" s="719"/>
      <c r="AY478" s="719"/>
      <c r="AZ478" s="719"/>
      <c r="BA478" s="719"/>
      <c r="BB478" s="719"/>
      <c r="BC478" s="719"/>
      <c r="BD478" s="719"/>
      <c r="BE478" s="719"/>
      <c r="BF478" s="719"/>
      <c r="BG478" s="719"/>
      <c r="BH478" s="719"/>
      <c r="BI478" s="719"/>
      <c r="BJ478" s="719"/>
      <c r="BK478" s="719"/>
      <c r="BL478" s="719"/>
      <c r="BM478" s="719"/>
      <c r="BN478" s="719"/>
      <c r="BO478" s="719"/>
      <c r="BP478" s="719"/>
      <c r="BQ478" s="719"/>
    </row>
    <row r="479" spans="1:69" s="399" customFormat="1" ht="12.75">
      <c r="A479" s="1371" t="s">
        <v>1275</v>
      </c>
      <c r="B479" s="423" t="s">
        <v>1065</v>
      </c>
      <c r="C479" s="1348">
        <f>'I4 BO ASSETS'!N49</f>
        <v>0</v>
      </c>
      <c r="D479" s="719">
        <f t="shared" si="734"/>
        <v>0</v>
      </c>
      <c r="E479" s="719">
        <f t="shared" si="734"/>
        <v>0</v>
      </c>
      <c r="F479" s="719">
        <f t="shared" si="693"/>
        <v>0</v>
      </c>
      <c r="G479" s="719">
        <f t="shared" si="728"/>
        <v>0</v>
      </c>
      <c r="H479" s="719">
        <f t="shared" ref="H479:Z479" si="759">$D479*H621</f>
        <v>0</v>
      </c>
      <c r="I479" s="719">
        <f t="shared" si="759"/>
        <v>0</v>
      </c>
      <c r="J479" s="719">
        <f t="shared" si="759"/>
        <v>0</v>
      </c>
      <c r="K479" s="719">
        <f t="shared" si="759"/>
        <v>0</v>
      </c>
      <c r="L479" s="719">
        <f t="shared" si="759"/>
        <v>0</v>
      </c>
      <c r="M479" s="719">
        <f t="shared" si="759"/>
        <v>0</v>
      </c>
      <c r="N479" s="719">
        <f t="shared" si="759"/>
        <v>0</v>
      </c>
      <c r="O479" s="719">
        <f t="shared" si="759"/>
        <v>0</v>
      </c>
      <c r="P479" s="719">
        <f t="shared" si="759"/>
        <v>0</v>
      </c>
      <c r="Q479" s="719">
        <f t="shared" si="759"/>
        <v>0</v>
      </c>
      <c r="R479" s="719">
        <f t="shared" si="759"/>
        <v>0</v>
      </c>
      <c r="S479" s="719">
        <f t="shared" si="759"/>
        <v>0</v>
      </c>
      <c r="T479" s="719">
        <f t="shared" si="759"/>
        <v>0</v>
      </c>
      <c r="U479" s="719">
        <f t="shared" si="759"/>
        <v>0</v>
      </c>
      <c r="V479" s="719">
        <f t="shared" si="759"/>
        <v>0</v>
      </c>
      <c r="W479" s="719">
        <f t="shared" si="759"/>
        <v>0</v>
      </c>
      <c r="X479" s="719">
        <f t="shared" si="759"/>
        <v>0</v>
      </c>
      <c r="Y479" s="719">
        <f t="shared" si="759"/>
        <v>0</v>
      </c>
      <c r="Z479" s="719">
        <f t="shared" si="759"/>
        <v>0</v>
      </c>
      <c r="AA479" s="719">
        <f t="shared" si="695"/>
        <v>0</v>
      </c>
      <c r="AB479" s="719">
        <f t="shared" si="730"/>
        <v>0</v>
      </c>
      <c r="AC479" s="719">
        <f t="shared" ref="AC479:AU479" si="760">$E479*AC621</f>
        <v>0</v>
      </c>
      <c r="AD479" s="719">
        <f t="shared" si="760"/>
        <v>0</v>
      </c>
      <c r="AE479" s="719">
        <f t="shared" si="760"/>
        <v>0</v>
      </c>
      <c r="AF479" s="719">
        <f t="shared" si="760"/>
        <v>0</v>
      </c>
      <c r="AG479" s="719">
        <f t="shared" si="760"/>
        <v>0</v>
      </c>
      <c r="AH479" s="719">
        <f t="shared" si="760"/>
        <v>0</v>
      </c>
      <c r="AI479" s="719">
        <f t="shared" si="760"/>
        <v>0</v>
      </c>
      <c r="AJ479" s="719">
        <f t="shared" si="760"/>
        <v>0</v>
      </c>
      <c r="AK479" s="719">
        <f t="shared" si="760"/>
        <v>0</v>
      </c>
      <c r="AL479" s="719">
        <f t="shared" si="760"/>
        <v>0</v>
      </c>
      <c r="AM479" s="719">
        <f t="shared" si="760"/>
        <v>0</v>
      </c>
      <c r="AN479" s="719">
        <f t="shared" si="760"/>
        <v>0</v>
      </c>
      <c r="AO479" s="719">
        <f t="shared" si="760"/>
        <v>0</v>
      </c>
      <c r="AP479" s="719">
        <f t="shared" si="760"/>
        <v>0</v>
      </c>
      <c r="AQ479" s="719">
        <f t="shared" si="760"/>
        <v>0</v>
      </c>
      <c r="AR479" s="719">
        <f t="shared" si="760"/>
        <v>0</v>
      </c>
      <c r="AS479" s="719">
        <f t="shared" si="760"/>
        <v>0</v>
      </c>
      <c r="AT479" s="719">
        <f t="shared" si="760"/>
        <v>0</v>
      </c>
      <c r="AU479" s="719">
        <f t="shared" si="760"/>
        <v>0</v>
      </c>
      <c r="AV479" s="719">
        <f t="shared" si="697"/>
        <v>0</v>
      </c>
      <c r="AW479" s="719"/>
      <c r="AX479" s="719"/>
      <c r="AY479" s="719"/>
      <c r="AZ479" s="719"/>
      <c r="BA479" s="719"/>
      <c r="BB479" s="719"/>
      <c r="BC479" s="719"/>
      <c r="BD479" s="719"/>
      <c r="BE479" s="719"/>
      <c r="BF479" s="719"/>
      <c r="BG479" s="719"/>
      <c r="BH479" s="719"/>
      <c r="BI479" s="719"/>
      <c r="BJ479" s="719"/>
      <c r="BK479" s="719"/>
      <c r="BL479" s="719"/>
      <c r="BM479" s="719"/>
      <c r="BN479" s="719"/>
      <c r="BO479" s="719"/>
      <c r="BP479" s="719"/>
      <c r="BQ479" s="719"/>
    </row>
    <row r="480" spans="1:69" s="399" customFormat="1" ht="12.75">
      <c r="A480" s="1371">
        <v>1845</v>
      </c>
      <c r="B480" s="423" t="s">
        <v>35</v>
      </c>
      <c r="C480" s="1348">
        <f>'I4 BO ASSETS'!N50</f>
        <v>0</v>
      </c>
      <c r="D480" s="719">
        <f t="shared" si="734"/>
        <v>0</v>
      </c>
      <c r="E480" s="719">
        <f t="shared" si="734"/>
        <v>0</v>
      </c>
      <c r="F480" s="719">
        <f t="shared" si="693"/>
        <v>0</v>
      </c>
      <c r="G480" s="719">
        <f t="shared" si="728"/>
        <v>0</v>
      </c>
      <c r="H480" s="719">
        <f t="shared" ref="H480:Z480" si="761">$D480*H622</f>
        <v>0</v>
      </c>
      <c r="I480" s="719">
        <f t="shared" si="761"/>
        <v>0</v>
      </c>
      <c r="J480" s="719">
        <f t="shared" si="761"/>
        <v>0</v>
      </c>
      <c r="K480" s="719">
        <f t="shared" si="761"/>
        <v>0</v>
      </c>
      <c r="L480" s="719">
        <f t="shared" si="761"/>
        <v>0</v>
      </c>
      <c r="M480" s="719">
        <f t="shared" si="761"/>
        <v>0</v>
      </c>
      <c r="N480" s="719">
        <f t="shared" si="761"/>
        <v>0</v>
      </c>
      <c r="O480" s="719">
        <f t="shared" si="761"/>
        <v>0</v>
      </c>
      <c r="P480" s="719">
        <f t="shared" si="761"/>
        <v>0</v>
      </c>
      <c r="Q480" s="719">
        <f t="shared" si="761"/>
        <v>0</v>
      </c>
      <c r="R480" s="719">
        <f t="shared" si="761"/>
        <v>0</v>
      </c>
      <c r="S480" s="719">
        <f t="shared" si="761"/>
        <v>0</v>
      </c>
      <c r="T480" s="719">
        <f t="shared" si="761"/>
        <v>0</v>
      </c>
      <c r="U480" s="719">
        <f t="shared" si="761"/>
        <v>0</v>
      </c>
      <c r="V480" s="719">
        <f t="shared" si="761"/>
        <v>0</v>
      </c>
      <c r="W480" s="719">
        <f t="shared" si="761"/>
        <v>0</v>
      </c>
      <c r="X480" s="719">
        <f t="shared" si="761"/>
        <v>0</v>
      </c>
      <c r="Y480" s="719">
        <f t="shared" si="761"/>
        <v>0</v>
      </c>
      <c r="Z480" s="719">
        <f t="shared" si="761"/>
        <v>0</v>
      </c>
      <c r="AA480" s="719">
        <f t="shared" si="695"/>
        <v>0</v>
      </c>
      <c r="AB480" s="719">
        <f t="shared" si="730"/>
        <v>0</v>
      </c>
      <c r="AC480" s="719">
        <f t="shared" ref="AC480:AU480" si="762">$E480*AC622</f>
        <v>0</v>
      </c>
      <c r="AD480" s="719">
        <f t="shared" si="762"/>
        <v>0</v>
      </c>
      <c r="AE480" s="719">
        <f t="shared" si="762"/>
        <v>0</v>
      </c>
      <c r="AF480" s="719">
        <f t="shared" si="762"/>
        <v>0</v>
      </c>
      <c r="AG480" s="719">
        <f t="shared" si="762"/>
        <v>0</v>
      </c>
      <c r="AH480" s="719">
        <f t="shared" si="762"/>
        <v>0</v>
      </c>
      <c r="AI480" s="719">
        <f t="shared" si="762"/>
        <v>0</v>
      </c>
      <c r="AJ480" s="719">
        <f t="shared" si="762"/>
        <v>0</v>
      </c>
      <c r="AK480" s="719">
        <f t="shared" si="762"/>
        <v>0</v>
      </c>
      <c r="AL480" s="719">
        <f t="shared" si="762"/>
        <v>0</v>
      </c>
      <c r="AM480" s="719">
        <f t="shared" si="762"/>
        <v>0</v>
      </c>
      <c r="AN480" s="719">
        <f t="shared" si="762"/>
        <v>0</v>
      </c>
      <c r="AO480" s="719">
        <f t="shared" si="762"/>
        <v>0</v>
      </c>
      <c r="AP480" s="719">
        <f t="shared" si="762"/>
        <v>0</v>
      </c>
      <c r="AQ480" s="719">
        <f t="shared" si="762"/>
        <v>0</v>
      </c>
      <c r="AR480" s="719">
        <f t="shared" si="762"/>
        <v>0</v>
      </c>
      <c r="AS480" s="719">
        <f t="shared" si="762"/>
        <v>0</v>
      </c>
      <c r="AT480" s="719">
        <f t="shared" si="762"/>
        <v>0</v>
      </c>
      <c r="AU480" s="719">
        <f t="shared" si="762"/>
        <v>0</v>
      </c>
      <c r="AV480" s="719">
        <f t="shared" si="697"/>
        <v>0</v>
      </c>
      <c r="AW480" s="719"/>
      <c r="AX480" s="719"/>
      <c r="AY480" s="719"/>
      <c r="AZ480" s="719"/>
      <c r="BA480" s="719"/>
      <c r="BB480" s="719"/>
      <c r="BC480" s="719"/>
      <c r="BD480" s="719"/>
      <c r="BE480" s="719"/>
      <c r="BF480" s="719"/>
      <c r="BG480" s="719"/>
      <c r="BH480" s="719"/>
      <c r="BI480" s="719"/>
      <c r="BJ480" s="719"/>
      <c r="BK480" s="719"/>
      <c r="BL480" s="719"/>
      <c r="BM480" s="719"/>
      <c r="BN480" s="719"/>
      <c r="BO480" s="719"/>
      <c r="BP480" s="719"/>
      <c r="BQ480" s="719"/>
    </row>
    <row r="481" spans="1:69" s="399" customFormat="1" ht="25.5">
      <c r="A481" s="1371" t="s">
        <v>1276</v>
      </c>
      <c r="B481" s="423" t="s">
        <v>1066</v>
      </c>
      <c r="C481" s="1348">
        <f>'I4 BO ASSETS'!N51</f>
        <v>0</v>
      </c>
      <c r="D481" s="719">
        <f t="shared" si="734"/>
        <v>0</v>
      </c>
      <c r="E481" s="719">
        <f t="shared" si="734"/>
        <v>0</v>
      </c>
      <c r="F481" s="719">
        <f t="shared" si="693"/>
        <v>0</v>
      </c>
      <c r="G481" s="719">
        <f t="shared" si="728"/>
        <v>0</v>
      </c>
      <c r="H481" s="719">
        <f t="shared" ref="H481:Z481" si="763">$D481*H623</f>
        <v>0</v>
      </c>
      <c r="I481" s="719">
        <f t="shared" si="763"/>
        <v>0</v>
      </c>
      <c r="J481" s="719">
        <f t="shared" si="763"/>
        <v>0</v>
      </c>
      <c r="K481" s="719">
        <f t="shared" si="763"/>
        <v>0</v>
      </c>
      <c r="L481" s="719">
        <f t="shared" si="763"/>
        <v>0</v>
      </c>
      <c r="M481" s="719">
        <f t="shared" si="763"/>
        <v>0</v>
      </c>
      <c r="N481" s="719">
        <f t="shared" si="763"/>
        <v>0</v>
      </c>
      <c r="O481" s="719">
        <f t="shared" si="763"/>
        <v>0</v>
      </c>
      <c r="P481" s="719">
        <f t="shared" si="763"/>
        <v>0</v>
      </c>
      <c r="Q481" s="719">
        <f t="shared" si="763"/>
        <v>0</v>
      </c>
      <c r="R481" s="719">
        <f t="shared" si="763"/>
        <v>0</v>
      </c>
      <c r="S481" s="719">
        <f t="shared" si="763"/>
        <v>0</v>
      </c>
      <c r="T481" s="719">
        <f t="shared" si="763"/>
        <v>0</v>
      </c>
      <c r="U481" s="719">
        <f t="shared" si="763"/>
        <v>0</v>
      </c>
      <c r="V481" s="719">
        <f t="shared" si="763"/>
        <v>0</v>
      </c>
      <c r="W481" s="719">
        <f t="shared" si="763"/>
        <v>0</v>
      </c>
      <c r="X481" s="719">
        <f t="shared" si="763"/>
        <v>0</v>
      </c>
      <c r="Y481" s="719">
        <f t="shared" si="763"/>
        <v>0</v>
      </c>
      <c r="Z481" s="719">
        <f t="shared" si="763"/>
        <v>0</v>
      </c>
      <c r="AA481" s="719">
        <f t="shared" si="695"/>
        <v>0</v>
      </c>
      <c r="AB481" s="719">
        <f t="shared" si="730"/>
        <v>0</v>
      </c>
      <c r="AC481" s="719">
        <f t="shared" ref="AC481:AU481" si="764">$E481*AC623</f>
        <v>0</v>
      </c>
      <c r="AD481" s="719">
        <f t="shared" si="764"/>
        <v>0</v>
      </c>
      <c r="AE481" s="719">
        <f t="shared" si="764"/>
        <v>0</v>
      </c>
      <c r="AF481" s="719">
        <f t="shared" si="764"/>
        <v>0</v>
      </c>
      <c r="AG481" s="719">
        <f t="shared" si="764"/>
        <v>0</v>
      </c>
      <c r="AH481" s="719">
        <f t="shared" si="764"/>
        <v>0</v>
      </c>
      <c r="AI481" s="719">
        <f t="shared" si="764"/>
        <v>0</v>
      </c>
      <c r="AJ481" s="719">
        <f t="shared" si="764"/>
        <v>0</v>
      </c>
      <c r="AK481" s="719">
        <f t="shared" si="764"/>
        <v>0</v>
      </c>
      <c r="AL481" s="719">
        <f t="shared" si="764"/>
        <v>0</v>
      </c>
      <c r="AM481" s="719">
        <f t="shared" si="764"/>
        <v>0</v>
      </c>
      <c r="AN481" s="719">
        <f t="shared" si="764"/>
        <v>0</v>
      </c>
      <c r="AO481" s="719">
        <f t="shared" si="764"/>
        <v>0</v>
      </c>
      <c r="AP481" s="719">
        <f t="shared" si="764"/>
        <v>0</v>
      </c>
      <c r="AQ481" s="719">
        <f t="shared" si="764"/>
        <v>0</v>
      </c>
      <c r="AR481" s="719">
        <f t="shared" si="764"/>
        <v>0</v>
      </c>
      <c r="AS481" s="719">
        <f t="shared" si="764"/>
        <v>0</v>
      </c>
      <c r="AT481" s="719">
        <f t="shared" si="764"/>
        <v>0</v>
      </c>
      <c r="AU481" s="719">
        <f t="shared" si="764"/>
        <v>0</v>
      </c>
      <c r="AV481" s="719">
        <f t="shared" si="697"/>
        <v>0</v>
      </c>
      <c r="AW481" s="719"/>
      <c r="AX481" s="719"/>
      <c r="AY481" s="719"/>
      <c r="AZ481" s="719"/>
      <c r="BA481" s="719"/>
      <c r="BB481" s="719"/>
      <c r="BC481" s="719"/>
      <c r="BD481" s="719"/>
      <c r="BE481" s="719"/>
      <c r="BF481" s="719"/>
      <c r="BG481" s="719"/>
      <c r="BH481" s="719"/>
      <c r="BI481" s="719"/>
      <c r="BJ481" s="719"/>
      <c r="BK481" s="719"/>
      <c r="BL481" s="719"/>
      <c r="BM481" s="719"/>
      <c r="BN481" s="719"/>
      <c r="BO481" s="719"/>
      <c r="BP481" s="719"/>
      <c r="BQ481" s="719"/>
    </row>
    <row r="482" spans="1:69" s="399" customFormat="1" ht="25.5">
      <c r="A482" s="1371" t="s">
        <v>1277</v>
      </c>
      <c r="B482" s="423" t="s">
        <v>1067</v>
      </c>
      <c r="C482" s="1348">
        <f>'I4 BO ASSETS'!N52</f>
        <v>0</v>
      </c>
      <c r="D482" s="719">
        <f t="shared" si="734"/>
        <v>0</v>
      </c>
      <c r="E482" s="719">
        <f t="shared" si="734"/>
        <v>0</v>
      </c>
      <c r="F482" s="719">
        <f t="shared" si="693"/>
        <v>0</v>
      </c>
      <c r="G482" s="719">
        <f t="shared" si="728"/>
        <v>0</v>
      </c>
      <c r="H482" s="719">
        <f t="shared" ref="H482:Z482" si="765">$D482*H624</f>
        <v>0</v>
      </c>
      <c r="I482" s="719">
        <f t="shared" si="765"/>
        <v>0</v>
      </c>
      <c r="J482" s="719">
        <f t="shared" si="765"/>
        <v>0</v>
      </c>
      <c r="K482" s="719">
        <f t="shared" si="765"/>
        <v>0</v>
      </c>
      <c r="L482" s="719">
        <f t="shared" si="765"/>
        <v>0</v>
      </c>
      <c r="M482" s="719">
        <f t="shared" si="765"/>
        <v>0</v>
      </c>
      <c r="N482" s="719">
        <f t="shared" si="765"/>
        <v>0</v>
      </c>
      <c r="O482" s="719">
        <f t="shared" si="765"/>
        <v>0</v>
      </c>
      <c r="P482" s="719">
        <f t="shared" si="765"/>
        <v>0</v>
      </c>
      <c r="Q482" s="719">
        <f t="shared" si="765"/>
        <v>0</v>
      </c>
      <c r="R482" s="719">
        <f t="shared" si="765"/>
        <v>0</v>
      </c>
      <c r="S482" s="719">
        <f t="shared" si="765"/>
        <v>0</v>
      </c>
      <c r="T482" s="719">
        <f t="shared" si="765"/>
        <v>0</v>
      </c>
      <c r="U482" s="719">
        <f t="shared" si="765"/>
        <v>0</v>
      </c>
      <c r="V482" s="719">
        <f t="shared" si="765"/>
        <v>0</v>
      </c>
      <c r="W482" s="719">
        <f t="shared" si="765"/>
        <v>0</v>
      </c>
      <c r="X482" s="719">
        <f t="shared" si="765"/>
        <v>0</v>
      </c>
      <c r="Y482" s="719">
        <f t="shared" si="765"/>
        <v>0</v>
      </c>
      <c r="Z482" s="719">
        <f t="shared" si="765"/>
        <v>0</v>
      </c>
      <c r="AA482" s="719">
        <f t="shared" si="695"/>
        <v>0</v>
      </c>
      <c r="AB482" s="719">
        <f t="shared" si="730"/>
        <v>0</v>
      </c>
      <c r="AC482" s="719">
        <f t="shared" ref="AC482:AU482" si="766">$E482*AC624</f>
        <v>0</v>
      </c>
      <c r="AD482" s="719">
        <f t="shared" si="766"/>
        <v>0</v>
      </c>
      <c r="AE482" s="719">
        <f t="shared" si="766"/>
        <v>0</v>
      </c>
      <c r="AF482" s="719">
        <f t="shared" si="766"/>
        <v>0</v>
      </c>
      <c r="AG482" s="719">
        <f t="shared" si="766"/>
        <v>0</v>
      </c>
      <c r="AH482" s="719">
        <f t="shared" si="766"/>
        <v>0</v>
      </c>
      <c r="AI482" s="719">
        <f t="shared" si="766"/>
        <v>0</v>
      </c>
      <c r="AJ482" s="719">
        <f t="shared" si="766"/>
        <v>0</v>
      </c>
      <c r="AK482" s="719">
        <f t="shared" si="766"/>
        <v>0</v>
      </c>
      <c r="AL482" s="719">
        <f t="shared" si="766"/>
        <v>0</v>
      </c>
      <c r="AM482" s="719">
        <f t="shared" si="766"/>
        <v>0</v>
      </c>
      <c r="AN482" s="719">
        <f t="shared" si="766"/>
        <v>0</v>
      </c>
      <c r="AO482" s="719">
        <f t="shared" si="766"/>
        <v>0</v>
      </c>
      <c r="AP482" s="719">
        <f t="shared" si="766"/>
        <v>0</v>
      </c>
      <c r="AQ482" s="719">
        <f t="shared" si="766"/>
        <v>0</v>
      </c>
      <c r="AR482" s="719">
        <f t="shared" si="766"/>
        <v>0</v>
      </c>
      <c r="AS482" s="719">
        <f t="shared" si="766"/>
        <v>0</v>
      </c>
      <c r="AT482" s="719">
        <f t="shared" si="766"/>
        <v>0</v>
      </c>
      <c r="AU482" s="719">
        <f t="shared" si="766"/>
        <v>0</v>
      </c>
      <c r="AV482" s="719">
        <f t="shared" si="697"/>
        <v>0</v>
      </c>
      <c r="AW482" s="719"/>
      <c r="AX482" s="719"/>
      <c r="AY482" s="719"/>
      <c r="AZ482" s="719"/>
      <c r="BA482" s="719"/>
      <c r="BB482" s="719"/>
      <c r="BC482" s="719"/>
      <c r="BD482" s="719"/>
      <c r="BE482" s="719"/>
      <c r="BF482" s="719"/>
      <c r="BG482" s="719"/>
      <c r="BH482" s="719"/>
      <c r="BI482" s="719"/>
      <c r="BJ482" s="719"/>
      <c r="BK482" s="719"/>
      <c r="BL482" s="719"/>
      <c r="BM482" s="719"/>
      <c r="BN482" s="719"/>
      <c r="BO482" s="719"/>
      <c r="BP482" s="719"/>
      <c r="BQ482" s="719"/>
    </row>
    <row r="483" spans="1:69" s="399" customFormat="1" ht="25.5">
      <c r="A483" s="1371" t="s">
        <v>1278</v>
      </c>
      <c r="B483" s="423" t="s">
        <v>1068</v>
      </c>
      <c r="C483" s="1348">
        <f>'I4 BO ASSETS'!N53</f>
        <v>0</v>
      </c>
      <c r="D483" s="719">
        <f t="shared" si="734"/>
        <v>0</v>
      </c>
      <c r="E483" s="719">
        <f t="shared" si="734"/>
        <v>0</v>
      </c>
      <c r="F483" s="719">
        <f t="shared" si="693"/>
        <v>0</v>
      </c>
      <c r="G483" s="719">
        <f t="shared" si="728"/>
        <v>0</v>
      </c>
      <c r="H483" s="719">
        <f t="shared" ref="H483:Z483" si="767">$D483*H625</f>
        <v>0</v>
      </c>
      <c r="I483" s="719">
        <f t="shared" si="767"/>
        <v>0</v>
      </c>
      <c r="J483" s="719">
        <f t="shared" si="767"/>
        <v>0</v>
      </c>
      <c r="K483" s="719">
        <f t="shared" si="767"/>
        <v>0</v>
      </c>
      <c r="L483" s="719">
        <f t="shared" si="767"/>
        <v>0</v>
      </c>
      <c r="M483" s="719">
        <f t="shared" si="767"/>
        <v>0</v>
      </c>
      <c r="N483" s="719">
        <f t="shared" si="767"/>
        <v>0</v>
      </c>
      <c r="O483" s="719">
        <f t="shared" si="767"/>
        <v>0</v>
      </c>
      <c r="P483" s="719">
        <f t="shared" si="767"/>
        <v>0</v>
      </c>
      <c r="Q483" s="719">
        <f t="shared" si="767"/>
        <v>0</v>
      </c>
      <c r="R483" s="719">
        <f t="shared" si="767"/>
        <v>0</v>
      </c>
      <c r="S483" s="719">
        <f t="shared" si="767"/>
        <v>0</v>
      </c>
      <c r="T483" s="719">
        <f t="shared" si="767"/>
        <v>0</v>
      </c>
      <c r="U483" s="719">
        <f t="shared" si="767"/>
        <v>0</v>
      </c>
      <c r="V483" s="719">
        <f t="shared" si="767"/>
        <v>0</v>
      </c>
      <c r="W483" s="719">
        <f t="shared" si="767"/>
        <v>0</v>
      </c>
      <c r="X483" s="719">
        <f t="shared" si="767"/>
        <v>0</v>
      </c>
      <c r="Y483" s="719">
        <f t="shared" si="767"/>
        <v>0</v>
      </c>
      <c r="Z483" s="719">
        <f t="shared" si="767"/>
        <v>0</v>
      </c>
      <c r="AA483" s="719">
        <f t="shared" si="695"/>
        <v>0</v>
      </c>
      <c r="AB483" s="719">
        <f t="shared" si="730"/>
        <v>0</v>
      </c>
      <c r="AC483" s="719">
        <f t="shared" ref="AC483:AU483" si="768">$E483*AC625</f>
        <v>0</v>
      </c>
      <c r="AD483" s="719">
        <f t="shared" si="768"/>
        <v>0</v>
      </c>
      <c r="AE483" s="719">
        <f t="shared" si="768"/>
        <v>0</v>
      </c>
      <c r="AF483" s="719">
        <f t="shared" si="768"/>
        <v>0</v>
      </c>
      <c r="AG483" s="719">
        <f t="shared" si="768"/>
        <v>0</v>
      </c>
      <c r="AH483" s="719">
        <f t="shared" si="768"/>
        <v>0</v>
      </c>
      <c r="AI483" s="719">
        <f t="shared" si="768"/>
        <v>0</v>
      </c>
      <c r="AJ483" s="719">
        <f t="shared" si="768"/>
        <v>0</v>
      </c>
      <c r="AK483" s="719">
        <f t="shared" si="768"/>
        <v>0</v>
      </c>
      <c r="AL483" s="719">
        <f t="shared" si="768"/>
        <v>0</v>
      </c>
      <c r="AM483" s="719">
        <f t="shared" si="768"/>
        <v>0</v>
      </c>
      <c r="AN483" s="719">
        <f t="shared" si="768"/>
        <v>0</v>
      </c>
      <c r="AO483" s="719">
        <f t="shared" si="768"/>
        <v>0</v>
      </c>
      <c r="AP483" s="719">
        <f t="shared" si="768"/>
        <v>0</v>
      </c>
      <c r="AQ483" s="719">
        <f t="shared" si="768"/>
        <v>0</v>
      </c>
      <c r="AR483" s="719">
        <f t="shared" si="768"/>
        <v>0</v>
      </c>
      <c r="AS483" s="719">
        <f t="shared" si="768"/>
        <v>0</v>
      </c>
      <c r="AT483" s="719">
        <f t="shared" si="768"/>
        <v>0</v>
      </c>
      <c r="AU483" s="719">
        <f t="shared" si="768"/>
        <v>0</v>
      </c>
      <c r="AV483" s="719">
        <f t="shared" si="697"/>
        <v>0</v>
      </c>
      <c r="AW483" s="719"/>
      <c r="AX483" s="719"/>
      <c r="AY483" s="719"/>
      <c r="AZ483" s="719"/>
      <c r="BA483" s="719"/>
      <c r="BB483" s="719"/>
      <c r="BC483" s="719"/>
      <c r="BD483" s="719"/>
      <c r="BE483" s="719"/>
      <c r="BF483" s="719"/>
      <c r="BG483" s="719"/>
      <c r="BH483" s="719"/>
      <c r="BI483" s="719"/>
      <c r="BJ483" s="719"/>
      <c r="BK483" s="719"/>
      <c r="BL483" s="719"/>
      <c r="BM483" s="719"/>
      <c r="BN483" s="719"/>
      <c r="BO483" s="719"/>
      <c r="BP483" s="719"/>
      <c r="BQ483" s="719"/>
    </row>
    <row r="484" spans="1:69" s="399" customFormat="1" ht="12.75">
      <c r="A484" s="1371">
        <v>1850</v>
      </c>
      <c r="B484" s="423" t="s">
        <v>41</v>
      </c>
      <c r="C484" s="1348">
        <f>'I4 BO ASSETS'!N54</f>
        <v>0</v>
      </c>
      <c r="D484" s="719">
        <f t="shared" si="734"/>
        <v>0</v>
      </c>
      <c r="E484" s="719">
        <f t="shared" si="734"/>
        <v>0</v>
      </c>
      <c r="F484" s="719">
        <f t="shared" si="693"/>
        <v>0</v>
      </c>
      <c r="G484" s="719">
        <f t="shared" si="728"/>
        <v>0</v>
      </c>
      <c r="H484" s="719">
        <f t="shared" ref="H484:Z484" si="769">$D484*H626</f>
        <v>0</v>
      </c>
      <c r="I484" s="719">
        <f t="shared" si="769"/>
        <v>0</v>
      </c>
      <c r="J484" s="719">
        <f t="shared" si="769"/>
        <v>0</v>
      </c>
      <c r="K484" s="719">
        <f t="shared" si="769"/>
        <v>0</v>
      </c>
      <c r="L484" s="719">
        <f t="shared" si="769"/>
        <v>0</v>
      </c>
      <c r="M484" s="719">
        <f t="shared" si="769"/>
        <v>0</v>
      </c>
      <c r="N484" s="719">
        <f t="shared" si="769"/>
        <v>0</v>
      </c>
      <c r="O484" s="719">
        <f t="shared" si="769"/>
        <v>0</v>
      </c>
      <c r="P484" s="719">
        <f t="shared" si="769"/>
        <v>0</v>
      </c>
      <c r="Q484" s="719">
        <f t="shared" si="769"/>
        <v>0</v>
      </c>
      <c r="R484" s="719">
        <f t="shared" si="769"/>
        <v>0</v>
      </c>
      <c r="S484" s="719">
        <f t="shared" si="769"/>
        <v>0</v>
      </c>
      <c r="T484" s="719">
        <f t="shared" si="769"/>
        <v>0</v>
      </c>
      <c r="U484" s="719">
        <f t="shared" si="769"/>
        <v>0</v>
      </c>
      <c r="V484" s="719">
        <f t="shared" si="769"/>
        <v>0</v>
      </c>
      <c r="W484" s="719">
        <f t="shared" si="769"/>
        <v>0</v>
      </c>
      <c r="X484" s="719">
        <f t="shared" si="769"/>
        <v>0</v>
      </c>
      <c r="Y484" s="719">
        <f t="shared" si="769"/>
        <v>0</v>
      </c>
      <c r="Z484" s="719">
        <f t="shared" si="769"/>
        <v>0</v>
      </c>
      <c r="AA484" s="719">
        <f t="shared" si="695"/>
        <v>0</v>
      </c>
      <c r="AB484" s="719">
        <f t="shared" si="730"/>
        <v>0</v>
      </c>
      <c r="AC484" s="719">
        <f t="shared" ref="AC484:AU484" si="770">$E484*AC626</f>
        <v>0</v>
      </c>
      <c r="AD484" s="719">
        <f t="shared" si="770"/>
        <v>0</v>
      </c>
      <c r="AE484" s="719">
        <f t="shared" si="770"/>
        <v>0</v>
      </c>
      <c r="AF484" s="719">
        <f t="shared" si="770"/>
        <v>0</v>
      </c>
      <c r="AG484" s="719">
        <f t="shared" si="770"/>
        <v>0</v>
      </c>
      <c r="AH484" s="719">
        <f t="shared" si="770"/>
        <v>0</v>
      </c>
      <c r="AI484" s="719">
        <f t="shared" si="770"/>
        <v>0</v>
      </c>
      <c r="AJ484" s="719">
        <f t="shared" si="770"/>
        <v>0</v>
      </c>
      <c r="AK484" s="719">
        <f t="shared" si="770"/>
        <v>0</v>
      </c>
      <c r="AL484" s="719">
        <f t="shared" si="770"/>
        <v>0</v>
      </c>
      <c r="AM484" s="719">
        <f t="shared" si="770"/>
        <v>0</v>
      </c>
      <c r="AN484" s="719">
        <f t="shared" si="770"/>
        <v>0</v>
      </c>
      <c r="AO484" s="719">
        <f t="shared" si="770"/>
        <v>0</v>
      </c>
      <c r="AP484" s="719">
        <f t="shared" si="770"/>
        <v>0</v>
      </c>
      <c r="AQ484" s="719">
        <f t="shared" si="770"/>
        <v>0</v>
      </c>
      <c r="AR484" s="719">
        <f t="shared" si="770"/>
        <v>0</v>
      </c>
      <c r="AS484" s="719">
        <f t="shared" si="770"/>
        <v>0</v>
      </c>
      <c r="AT484" s="719">
        <f t="shared" si="770"/>
        <v>0</v>
      </c>
      <c r="AU484" s="719">
        <f t="shared" si="770"/>
        <v>0</v>
      </c>
      <c r="AV484" s="719">
        <f t="shared" si="697"/>
        <v>0</v>
      </c>
      <c r="AW484" s="719"/>
      <c r="AX484" s="719"/>
      <c r="AY484" s="719"/>
      <c r="AZ484" s="719"/>
      <c r="BA484" s="719"/>
      <c r="BB484" s="719"/>
      <c r="BC484" s="719"/>
      <c r="BD484" s="719"/>
      <c r="BE484" s="719"/>
      <c r="BF484" s="719"/>
      <c r="BG484" s="719"/>
      <c r="BH484" s="719"/>
      <c r="BI484" s="719"/>
      <c r="BJ484" s="719"/>
      <c r="BK484" s="719"/>
      <c r="BL484" s="719"/>
      <c r="BM484" s="719"/>
      <c r="BN484" s="719"/>
      <c r="BO484" s="719"/>
      <c r="BP484" s="719"/>
      <c r="BQ484" s="719"/>
    </row>
    <row r="485" spans="1:69" s="399" customFormat="1" ht="12.75">
      <c r="A485" s="1371">
        <v>1855</v>
      </c>
      <c r="B485" s="423" t="s">
        <v>43</v>
      </c>
      <c r="C485" s="1348">
        <f>'I4 BO ASSETS'!N55</f>
        <v>0</v>
      </c>
      <c r="D485" s="719">
        <f t="shared" si="734"/>
        <v>0</v>
      </c>
      <c r="E485" s="719">
        <f t="shared" si="734"/>
        <v>0</v>
      </c>
      <c r="F485" s="719">
        <f t="shared" si="693"/>
        <v>0</v>
      </c>
      <c r="G485" s="719">
        <f t="shared" ref="G485:V485" si="771">$D485*G627</f>
        <v>0</v>
      </c>
      <c r="H485" s="719">
        <f t="shared" si="771"/>
        <v>0</v>
      </c>
      <c r="I485" s="719">
        <f t="shared" si="771"/>
        <v>0</v>
      </c>
      <c r="J485" s="719">
        <f t="shared" si="771"/>
        <v>0</v>
      </c>
      <c r="K485" s="719">
        <f t="shared" si="771"/>
        <v>0</v>
      </c>
      <c r="L485" s="719">
        <f t="shared" si="771"/>
        <v>0</v>
      </c>
      <c r="M485" s="719">
        <f t="shared" si="771"/>
        <v>0</v>
      </c>
      <c r="N485" s="719">
        <f t="shared" si="771"/>
        <v>0</v>
      </c>
      <c r="O485" s="719">
        <f t="shared" si="771"/>
        <v>0</v>
      </c>
      <c r="P485" s="719">
        <f t="shared" si="771"/>
        <v>0</v>
      </c>
      <c r="Q485" s="719">
        <f t="shared" si="771"/>
        <v>0</v>
      </c>
      <c r="R485" s="719">
        <f t="shared" si="771"/>
        <v>0</v>
      </c>
      <c r="S485" s="719">
        <f t="shared" si="771"/>
        <v>0</v>
      </c>
      <c r="T485" s="719">
        <f t="shared" si="771"/>
        <v>0</v>
      </c>
      <c r="U485" s="719">
        <f t="shared" si="771"/>
        <v>0</v>
      </c>
      <c r="V485" s="719">
        <f t="shared" si="771"/>
        <v>0</v>
      </c>
      <c r="W485" s="719">
        <f>$D485*W627</f>
        <v>0</v>
      </c>
      <c r="X485" s="719">
        <f>$D485*X627</f>
        <v>0</v>
      </c>
      <c r="Y485" s="719">
        <f>$D485*Y627</f>
        <v>0</v>
      </c>
      <c r="Z485" s="719">
        <f>$D485*Z627</f>
        <v>0</v>
      </c>
      <c r="AA485" s="719">
        <f t="shared" si="695"/>
        <v>0</v>
      </c>
      <c r="AB485" s="719">
        <f t="shared" ref="AB485:AQ485" si="772">$E485*AB627</f>
        <v>0</v>
      </c>
      <c r="AC485" s="719">
        <f t="shared" si="772"/>
        <v>0</v>
      </c>
      <c r="AD485" s="719">
        <f t="shared" si="772"/>
        <v>0</v>
      </c>
      <c r="AE485" s="719">
        <f t="shared" si="772"/>
        <v>0</v>
      </c>
      <c r="AF485" s="719">
        <f t="shared" si="772"/>
        <v>0</v>
      </c>
      <c r="AG485" s="719">
        <f t="shared" si="772"/>
        <v>0</v>
      </c>
      <c r="AH485" s="719">
        <f t="shared" si="772"/>
        <v>0</v>
      </c>
      <c r="AI485" s="719">
        <f t="shared" si="772"/>
        <v>0</v>
      </c>
      <c r="AJ485" s="719">
        <f t="shared" si="772"/>
        <v>0</v>
      </c>
      <c r="AK485" s="719">
        <f t="shared" si="772"/>
        <v>0</v>
      </c>
      <c r="AL485" s="719">
        <f t="shared" si="772"/>
        <v>0</v>
      </c>
      <c r="AM485" s="719">
        <f t="shared" si="772"/>
        <v>0</v>
      </c>
      <c r="AN485" s="719">
        <f t="shared" si="772"/>
        <v>0</v>
      </c>
      <c r="AO485" s="719">
        <f t="shared" si="772"/>
        <v>0</v>
      </c>
      <c r="AP485" s="719">
        <f t="shared" si="772"/>
        <v>0</v>
      </c>
      <c r="AQ485" s="719">
        <f t="shared" si="772"/>
        <v>0</v>
      </c>
      <c r="AR485" s="719">
        <f>$E485*AR627</f>
        <v>0</v>
      </c>
      <c r="AS485" s="719">
        <f>$E485*AS627</f>
        <v>0</v>
      </c>
      <c r="AT485" s="719">
        <f>$E485*AT627</f>
        <v>0</v>
      </c>
      <c r="AU485" s="719">
        <f>$E485*AU627</f>
        <v>0</v>
      </c>
      <c r="AV485" s="719">
        <f t="shared" si="697"/>
        <v>0</v>
      </c>
      <c r="AW485" s="719"/>
      <c r="AX485" s="719"/>
      <c r="AY485" s="719"/>
      <c r="AZ485" s="719"/>
      <c r="BA485" s="719"/>
      <c r="BB485" s="719"/>
      <c r="BC485" s="719"/>
      <c r="BD485" s="719"/>
      <c r="BE485" s="719"/>
      <c r="BF485" s="719"/>
      <c r="BG485" s="719"/>
      <c r="BH485" s="719"/>
      <c r="BI485" s="719"/>
      <c r="BJ485" s="719"/>
      <c r="BK485" s="719"/>
      <c r="BL485" s="719"/>
      <c r="BM485" s="719"/>
      <c r="BN485" s="719"/>
      <c r="BO485" s="719"/>
      <c r="BP485" s="719"/>
      <c r="BQ485" s="719"/>
    </row>
    <row r="486" spans="1:69" s="1373" customFormat="1" ht="12.75">
      <c r="A486" s="1372">
        <v>1860</v>
      </c>
      <c r="B486" s="762" t="s">
        <v>44</v>
      </c>
      <c r="C486" s="1348">
        <f>'I4 BO ASSETS'!N56</f>
        <v>0</v>
      </c>
      <c r="D486" s="719">
        <f t="shared" si="734"/>
        <v>0</v>
      </c>
      <c r="E486" s="719">
        <f t="shared" si="734"/>
        <v>0</v>
      </c>
      <c r="F486" s="719">
        <f t="shared" si="693"/>
        <v>0</v>
      </c>
      <c r="G486" s="719">
        <f t="shared" ref="G486:Z486" si="773">$D486*G628</f>
        <v>0</v>
      </c>
      <c r="H486" s="719">
        <f t="shared" si="773"/>
        <v>0</v>
      </c>
      <c r="I486" s="719">
        <f t="shared" si="773"/>
        <v>0</v>
      </c>
      <c r="J486" s="719">
        <f t="shared" si="773"/>
        <v>0</v>
      </c>
      <c r="K486" s="719">
        <f t="shared" si="773"/>
        <v>0</v>
      </c>
      <c r="L486" s="719">
        <f t="shared" si="773"/>
        <v>0</v>
      </c>
      <c r="M486" s="719">
        <f t="shared" si="773"/>
        <v>0</v>
      </c>
      <c r="N486" s="719">
        <f t="shared" si="773"/>
        <v>0</v>
      </c>
      <c r="O486" s="719">
        <f t="shared" si="773"/>
        <v>0</v>
      </c>
      <c r="P486" s="719">
        <f t="shared" si="773"/>
        <v>0</v>
      </c>
      <c r="Q486" s="719">
        <f t="shared" si="773"/>
        <v>0</v>
      </c>
      <c r="R486" s="719">
        <f t="shared" si="773"/>
        <v>0</v>
      </c>
      <c r="S486" s="719">
        <f t="shared" si="773"/>
        <v>0</v>
      </c>
      <c r="T486" s="719">
        <f t="shared" si="773"/>
        <v>0</v>
      </c>
      <c r="U486" s="719">
        <f t="shared" si="773"/>
        <v>0</v>
      </c>
      <c r="V486" s="719">
        <f t="shared" si="773"/>
        <v>0</v>
      </c>
      <c r="W486" s="719">
        <f t="shared" si="773"/>
        <v>0</v>
      </c>
      <c r="X486" s="719">
        <f t="shared" si="773"/>
        <v>0</v>
      </c>
      <c r="Y486" s="719">
        <f t="shared" si="773"/>
        <v>0</v>
      </c>
      <c r="Z486" s="719">
        <f t="shared" si="773"/>
        <v>0</v>
      </c>
      <c r="AA486" s="719">
        <f t="shared" si="695"/>
        <v>0</v>
      </c>
      <c r="AB486" s="719">
        <f t="shared" ref="AB486:AU486" si="774">$E486*AB628</f>
        <v>0</v>
      </c>
      <c r="AC486" s="719">
        <f t="shared" si="774"/>
        <v>0</v>
      </c>
      <c r="AD486" s="719">
        <f t="shared" si="774"/>
        <v>0</v>
      </c>
      <c r="AE486" s="719">
        <f t="shared" si="774"/>
        <v>0</v>
      </c>
      <c r="AF486" s="719">
        <f t="shared" si="774"/>
        <v>0</v>
      </c>
      <c r="AG486" s="719">
        <f t="shared" si="774"/>
        <v>0</v>
      </c>
      <c r="AH486" s="719">
        <f t="shared" si="774"/>
        <v>0</v>
      </c>
      <c r="AI486" s="719">
        <f t="shared" si="774"/>
        <v>0</v>
      </c>
      <c r="AJ486" s="719">
        <f t="shared" si="774"/>
        <v>0</v>
      </c>
      <c r="AK486" s="719">
        <f t="shared" si="774"/>
        <v>0</v>
      </c>
      <c r="AL486" s="719">
        <f t="shared" si="774"/>
        <v>0</v>
      </c>
      <c r="AM486" s="719">
        <f t="shared" si="774"/>
        <v>0</v>
      </c>
      <c r="AN486" s="719">
        <f t="shared" si="774"/>
        <v>0</v>
      </c>
      <c r="AO486" s="719">
        <f t="shared" si="774"/>
        <v>0</v>
      </c>
      <c r="AP486" s="719">
        <f t="shared" si="774"/>
        <v>0</v>
      </c>
      <c r="AQ486" s="719">
        <f t="shared" si="774"/>
        <v>0</v>
      </c>
      <c r="AR486" s="719">
        <f t="shared" si="774"/>
        <v>0</v>
      </c>
      <c r="AS486" s="719">
        <f t="shared" si="774"/>
        <v>0</v>
      </c>
      <c r="AT486" s="719">
        <f t="shared" si="774"/>
        <v>0</v>
      </c>
      <c r="AU486" s="719">
        <f t="shared" si="774"/>
        <v>0</v>
      </c>
      <c r="AV486" s="719">
        <f t="shared" si="697"/>
        <v>0</v>
      </c>
      <c r="AW486" s="719"/>
      <c r="AX486" s="719"/>
      <c r="AY486" s="719"/>
      <c r="AZ486" s="719"/>
      <c r="BA486" s="719"/>
      <c r="BB486" s="719"/>
      <c r="BC486" s="719"/>
      <c r="BD486" s="719"/>
      <c r="BE486" s="719"/>
      <c r="BF486" s="719"/>
      <c r="BG486" s="719"/>
      <c r="BH486" s="719"/>
      <c r="BI486" s="719"/>
      <c r="BJ486" s="719"/>
      <c r="BK486" s="719"/>
      <c r="BL486" s="719"/>
      <c r="BM486" s="719"/>
      <c r="BN486" s="719"/>
      <c r="BO486" s="719"/>
      <c r="BP486" s="719"/>
      <c r="BQ486" s="719"/>
    </row>
    <row r="487" spans="1:69" s="1390" customFormat="1" ht="12.75">
      <c r="A487" s="1385"/>
      <c r="B487" s="1386" t="s">
        <v>1359</v>
      </c>
      <c r="C487" s="1387">
        <f>SUM(C447:C486)</f>
        <v>0</v>
      </c>
      <c r="D487" s="1388">
        <f>SUM(D447:D486)</f>
        <v>0</v>
      </c>
      <c r="E487" s="1388">
        <f>SUM(E447:E486)</f>
        <v>0</v>
      </c>
      <c r="F487" s="1389">
        <f>D487+E487</f>
        <v>0</v>
      </c>
      <c r="G487" s="1388">
        <f t="shared" ref="G487:AB487" si="775">SUM(G447:G486)</f>
        <v>0</v>
      </c>
      <c r="H487" s="1388">
        <f t="shared" si="775"/>
        <v>0</v>
      </c>
      <c r="I487" s="1388">
        <f t="shared" si="775"/>
        <v>0</v>
      </c>
      <c r="J487" s="1388">
        <f t="shared" si="775"/>
        <v>0</v>
      </c>
      <c r="K487" s="1388">
        <f t="shared" si="775"/>
        <v>0</v>
      </c>
      <c r="L487" s="1388">
        <f t="shared" si="775"/>
        <v>0</v>
      </c>
      <c r="M487" s="1388">
        <f t="shared" si="775"/>
        <v>0</v>
      </c>
      <c r="N487" s="1388">
        <f t="shared" si="775"/>
        <v>0</v>
      </c>
      <c r="O487" s="1388">
        <f t="shared" si="775"/>
        <v>0</v>
      </c>
      <c r="P487" s="1388">
        <f t="shared" si="775"/>
        <v>0</v>
      </c>
      <c r="Q487" s="1388">
        <f t="shared" si="775"/>
        <v>0</v>
      </c>
      <c r="R487" s="1388">
        <f t="shared" si="775"/>
        <v>0</v>
      </c>
      <c r="S487" s="1388">
        <f t="shared" si="775"/>
        <v>0</v>
      </c>
      <c r="T487" s="1388">
        <f t="shared" si="775"/>
        <v>0</v>
      </c>
      <c r="U487" s="1388">
        <f t="shared" si="775"/>
        <v>0</v>
      </c>
      <c r="V487" s="1388">
        <f t="shared" si="775"/>
        <v>0</v>
      </c>
      <c r="W487" s="1388">
        <f t="shared" si="775"/>
        <v>0</v>
      </c>
      <c r="X487" s="1388">
        <f t="shared" si="775"/>
        <v>0</v>
      </c>
      <c r="Y487" s="1388">
        <f t="shared" si="775"/>
        <v>0</v>
      </c>
      <c r="Z487" s="1388">
        <f t="shared" si="775"/>
        <v>0</v>
      </c>
      <c r="AA487" s="1388">
        <f t="shared" si="775"/>
        <v>0</v>
      </c>
      <c r="AB487" s="1388">
        <f t="shared" si="775"/>
        <v>0</v>
      </c>
      <c r="AC487" s="1388">
        <f t="shared" ref="AC487:AX487" si="776">SUM(AC447:AC486)</f>
        <v>0</v>
      </c>
      <c r="AD487" s="1388">
        <f t="shared" si="776"/>
        <v>0</v>
      </c>
      <c r="AE487" s="1388">
        <f t="shared" si="776"/>
        <v>0</v>
      </c>
      <c r="AF487" s="1388">
        <f t="shared" si="776"/>
        <v>0</v>
      </c>
      <c r="AG487" s="1388">
        <f t="shared" si="776"/>
        <v>0</v>
      </c>
      <c r="AH487" s="1388">
        <f t="shared" si="776"/>
        <v>0</v>
      </c>
      <c r="AI487" s="1388">
        <f t="shared" si="776"/>
        <v>0</v>
      </c>
      <c r="AJ487" s="1388">
        <f t="shared" si="776"/>
        <v>0</v>
      </c>
      <c r="AK487" s="1388">
        <f t="shared" si="776"/>
        <v>0</v>
      </c>
      <c r="AL487" s="1388">
        <f t="shared" si="776"/>
        <v>0</v>
      </c>
      <c r="AM487" s="1388">
        <f t="shared" si="776"/>
        <v>0</v>
      </c>
      <c r="AN487" s="1388">
        <f t="shared" si="776"/>
        <v>0</v>
      </c>
      <c r="AO487" s="1388">
        <f t="shared" si="776"/>
        <v>0</v>
      </c>
      <c r="AP487" s="1388">
        <f t="shared" si="776"/>
        <v>0</v>
      </c>
      <c r="AQ487" s="1388">
        <f t="shared" si="776"/>
        <v>0</v>
      </c>
      <c r="AR487" s="1388">
        <f t="shared" si="776"/>
        <v>0</v>
      </c>
      <c r="AS487" s="1388">
        <f t="shared" si="776"/>
        <v>0</v>
      </c>
      <c r="AT487" s="1388">
        <f t="shared" si="776"/>
        <v>0</v>
      </c>
      <c r="AU487" s="1388">
        <f t="shared" si="776"/>
        <v>0</v>
      </c>
      <c r="AV487" s="1388">
        <f t="shared" si="776"/>
        <v>0</v>
      </c>
      <c r="AW487" s="1388">
        <f t="shared" si="776"/>
        <v>0</v>
      </c>
      <c r="AX487" s="1388">
        <f t="shared" si="776"/>
        <v>0</v>
      </c>
      <c r="AY487" s="1388">
        <f t="shared" ref="AY487:BQ487" si="777">SUM(AY447:AY486)</f>
        <v>0</v>
      </c>
      <c r="AZ487" s="1388">
        <f t="shared" si="777"/>
        <v>0</v>
      </c>
      <c r="BA487" s="1388">
        <f t="shared" si="777"/>
        <v>0</v>
      </c>
      <c r="BB487" s="1388">
        <f t="shared" si="777"/>
        <v>0</v>
      </c>
      <c r="BC487" s="1388">
        <f t="shared" si="777"/>
        <v>0</v>
      </c>
      <c r="BD487" s="1388">
        <f t="shared" si="777"/>
        <v>0</v>
      </c>
      <c r="BE487" s="1388">
        <f t="shared" si="777"/>
        <v>0</v>
      </c>
      <c r="BF487" s="1388">
        <f t="shared" si="777"/>
        <v>0</v>
      </c>
      <c r="BG487" s="1388">
        <f t="shared" si="777"/>
        <v>0</v>
      </c>
      <c r="BH487" s="1388">
        <f t="shared" si="777"/>
        <v>0</v>
      </c>
      <c r="BI487" s="1388">
        <f t="shared" si="777"/>
        <v>0</v>
      </c>
      <c r="BJ487" s="1388">
        <f t="shared" si="777"/>
        <v>0</v>
      </c>
      <c r="BK487" s="1388">
        <f t="shared" si="777"/>
        <v>0</v>
      </c>
      <c r="BL487" s="1388">
        <f t="shared" si="777"/>
        <v>0</v>
      </c>
      <c r="BM487" s="1388">
        <f t="shared" si="777"/>
        <v>0</v>
      </c>
      <c r="BN487" s="1388">
        <f t="shared" si="777"/>
        <v>0</v>
      </c>
      <c r="BO487" s="1388">
        <f t="shared" si="777"/>
        <v>0</v>
      </c>
      <c r="BP487" s="1388">
        <f t="shared" si="777"/>
        <v>0</v>
      </c>
      <c r="BQ487" s="1388">
        <f t="shared" si="777"/>
        <v>0</v>
      </c>
    </row>
    <row r="488" spans="1:69" s="399" customFormat="1" ht="12.75">
      <c r="A488" s="1380" t="s">
        <v>594</v>
      </c>
      <c r="B488" s="1380"/>
      <c r="C488" s="1381"/>
      <c r="D488" s="1382"/>
      <c r="E488" s="1382"/>
      <c r="F488" s="719"/>
      <c r="G488" s="719"/>
      <c r="H488" s="719"/>
      <c r="I488" s="719"/>
      <c r="J488" s="719"/>
      <c r="K488" s="719"/>
      <c r="L488" s="719"/>
      <c r="M488" s="719"/>
      <c r="N488" s="719"/>
      <c r="O488" s="719"/>
      <c r="P488" s="719"/>
      <c r="Q488" s="719"/>
      <c r="R488" s="719"/>
      <c r="S488" s="719"/>
      <c r="T488" s="719"/>
      <c r="U488" s="719"/>
      <c r="V488" s="719"/>
      <c r="W488" s="719"/>
      <c r="X488" s="719"/>
      <c r="Y488" s="719"/>
      <c r="Z488" s="719"/>
      <c r="AA488" s="719"/>
      <c r="AB488" s="719"/>
      <c r="AC488" s="719"/>
      <c r="AD488" s="719"/>
      <c r="AE488" s="719"/>
      <c r="AF488" s="719"/>
      <c r="AG488" s="719"/>
      <c r="AH488" s="719"/>
      <c r="AI488" s="719"/>
      <c r="AJ488" s="719"/>
      <c r="AK488" s="719"/>
      <c r="AL488" s="719"/>
      <c r="AM488" s="719"/>
      <c r="AN488" s="719"/>
      <c r="AO488" s="719"/>
      <c r="AP488" s="719"/>
      <c r="AQ488" s="719"/>
      <c r="AR488" s="719"/>
      <c r="AS488" s="719"/>
      <c r="AT488" s="719"/>
      <c r="AU488" s="719"/>
      <c r="AV488" s="719"/>
      <c r="AW488" s="719"/>
      <c r="AX488" s="719"/>
      <c r="AY488" s="719"/>
      <c r="AZ488" s="719"/>
      <c r="BA488" s="719"/>
      <c r="BB488" s="719"/>
      <c r="BC488" s="719"/>
      <c r="BD488" s="719"/>
      <c r="BE488" s="719"/>
      <c r="BF488" s="719"/>
      <c r="BG488" s="719"/>
      <c r="BH488" s="719"/>
      <c r="BI488" s="719"/>
      <c r="BJ488" s="719"/>
      <c r="BK488" s="719"/>
      <c r="BL488" s="719"/>
      <c r="BM488" s="719"/>
      <c r="BN488" s="719"/>
      <c r="BO488" s="719"/>
      <c r="BP488" s="719"/>
      <c r="BQ488" s="719"/>
    </row>
    <row r="489" spans="1:69" s="399" customFormat="1" ht="12.75">
      <c r="A489" s="759">
        <v>1905</v>
      </c>
      <c r="B489" s="423" t="s">
        <v>236</v>
      </c>
      <c r="C489" s="1383">
        <f>'I4 BO ASSETS'!N61</f>
        <v>0</v>
      </c>
      <c r="D489" s="719"/>
      <c r="E489" s="719"/>
      <c r="F489" s="719"/>
      <c r="G489" s="719"/>
      <c r="H489" s="719"/>
      <c r="I489" s="719"/>
      <c r="J489" s="719"/>
      <c r="K489" s="719"/>
      <c r="L489" s="719"/>
      <c r="M489" s="719"/>
      <c r="N489" s="719"/>
      <c r="O489" s="719"/>
      <c r="P489" s="719"/>
      <c r="Q489" s="719"/>
      <c r="R489" s="719"/>
      <c r="S489" s="719"/>
      <c r="T489" s="719"/>
      <c r="U489" s="719"/>
      <c r="V489" s="719"/>
      <c r="W489" s="719"/>
      <c r="X489" s="719"/>
      <c r="Y489" s="719"/>
      <c r="Z489" s="719"/>
      <c r="AA489" s="719"/>
      <c r="AB489" s="719"/>
      <c r="AC489" s="719"/>
      <c r="AD489" s="719"/>
      <c r="AE489" s="719"/>
      <c r="AF489" s="719"/>
      <c r="AG489" s="719"/>
      <c r="AH489" s="719"/>
      <c r="AI489" s="719"/>
      <c r="AJ489" s="719"/>
      <c r="AK489" s="719"/>
      <c r="AL489" s="719"/>
      <c r="AM489" s="719"/>
      <c r="AN489" s="719"/>
      <c r="AO489" s="719"/>
      <c r="AP489" s="719"/>
      <c r="AQ489" s="719"/>
      <c r="AR489" s="719"/>
      <c r="AS489" s="719"/>
      <c r="AT489" s="719"/>
      <c r="AU489" s="719"/>
      <c r="AV489" s="719"/>
      <c r="AW489" s="719">
        <f t="shared" ref="AW489:BP489" si="778">$C489*AW630</f>
        <v>0</v>
      </c>
      <c r="AX489" s="719">
        <f t="shared" si="778"/>
        <v>0</v>
      </c>
      <c r="AY489" s="719">
        <f t="shared" si="778"/>
        <v>0</v>
      </c>
      <c r="AZ489" s="719">
        <f t="shared" si="778"/>
        <v>0</v>
      </c>
      <c r="BA489" s="719">
        <f t="shared" si="778"/>
        <v>0</v>
      </c>
      <c r="BB489" s="719">
        <f t="shared" si="778"/>
        <v>0</v>
      </c>
      <c r="BC489" s="719">
        <f t="shared" si="778"/>
        <v>0</v>
      </c>
      <c r="BD489" s="719">
        <f t="shared" si="778"/>
        <v>0</v>
      </c>
      <c r="BE489" s="719">
        <f t="shared" si="778"/>
        <v>0</v>
      </c>
      <c r="BF489" s="719">
        <f t="shared" si="778"/>
        <v>0</v>
      </c>
      <c r="BG489" s="719">
        <f t="shared" si="778"/>
        <v>0</v>
      </c>
      <c r="BH489" s="719">
        <f t="shared" si="778"/>
        <v>0</v>
      </c>
      <c r="BI489" s="719">
        <f t="shared" si="778"/>
        <v>0</v>
      </c>
      <c r="BJ489" s="719">
        <f t="shared" si="778"/>
        <v>0</v>
      </c>
      <c r="BK489" s="719">
        <f t="shared" si="778"/>
        <v>0</v>
      </c>
      <c r="BL489" s="719">
        <f t="shared" si="778"/>
        <v>0</v>
      </c>
      <c r="BM489" s="719">
        <f t="shared" si="778"/>
        <v>0</v>
      </c>
      <c r="BN489" s="719">
        <f t="shared" si="778"/>
        <v>0</v>
      </c>
      <c r="BO489" s="719">
        <f t="shared" si="778"/>
        <v>0</v>
      </c>
      <c r="BP489" s="719">
        <f t="shared" si="778"/>
        <v>0</v>
      </c>
      <c r="BQ489" s="719">
        <f>SUM(AW489:BP489)</f>
        <v>0</v>
      </c>
    </row>
    <row r="490" spans="1:69" s="399" customFormat="1" ht="12.75">
      <c r="A490" s="759">
        <v>1906</v>
      </c>
      <c r="B490" s="423" t="s">
        <v>237</v>
      </c>
      <c r="C490" s="1383">
        <f>'I4 BO ASSETS'!N62</f>
        <v>0</v>
      </c>
      <c r="D490" s="719"/>
      <c r="E490" s="719"/>
      <c r="F490" s="719"/>
      <c r="G490" s="719"/>
      <c r="H490" s="719"/>
      <c r="I490" s="719"/>
      <c r="J490" s="719"/>
      <c r="K490" s="719"/>
      <c r="L490" s="719"/>
      <c r="M490" s="719"/>
      <c r="N490" s="719"/>
      <c r="O490" s="719"/>
      <c r="P490" s="719"/>
      <c r="Q490" s="719"/>
      <c r="R490" s="719"/>
      <c r="S490" s="719"/>
      <c r="T490" s="719"/>
      <c r="U490" s="719"/>
      <c r="V490" s="719"/>
      <c r="W490" s="719"/>
      <c r="X490" s="719"/>
      <c r="Y490" s="719"/>
      <c r="Z490" s="719"/>
      <c r="AA490" s="719"/>
      <c r="AB490" s="719"/>
      <c r="AC490" s="719"/>
      <c r="AD490" s="719"/>
      <c r="AE490" s="719"/>
      <c r="AF490" s="719"/>
      <c r="AG490" s="719"/>
      <c r="AH490" s="719"/>
      <c r="AI490" s="719"/>
      <c r="AJ490" s="719"/>
      <c r="AK490" s="719"/>
      <c r="AL490" s="719"/>
      <c r="AM490" s="719"/>
      <c r="AN490" s="719"/>
      <c r="AO490" s="719"/>
      <c r="AP490" s="719"/>
      <c r="AQ490" s="719"/>
      <c r="AR490" s="719"/>
      <c r="AS490" s="719"/>
      <c r="AT490" s="719"/>
      <c r="AU490" s="719"/>
      <c r="AV490" s="719"/>
      <c r="AW490" s="719">
        <f t="shared" ref="AW490:BP490" si="779">$C490*AW631</f>
        <v>0</v>
      </c>
      <c r="AX490" s="719">
        <f t="shared" si="779"/>
        <v>0</v>
      </c>
      <c r="AY490" s="719">
        <f t="shared" si="779"/>
        <v>0</v>
      </c>
      <c r="AZ490" s="719">
        <f t="shared" si="779"/>
        <v>0</v>
      </c>
      <c r="BA490" s="719">
        <f t="shared" si="779"/>
        <v>0</v>
      </c>
      <c r="BB490" s="719">
        <f t="shared" si="779"/>
        <v>0</v>
      </c>
      <c r="BC490" s="719">
        <f t="shared" si="779"/>
        <v>0</v>
      </c>
      <c r="BD490" s="719">
        <f t="shared" si="779"/>
        <v>0</v>
      </c>
      <c r="BE490" s="719">
        <f t="shared" si="779"/>
        <v>0</v>
      </c>
      <c r="BF490" s="719">
        <f t="shared" si="779"/>
        <v>0</v>
      </c>
      <c r="BG490" s="719">
        <f t="shared" si="779"/>
        <v>0</v>
      </c>
      <c r="BH490" s="719">
        <f t="shared" si="779"/>
        <v>0</v>
      </c>
      <c r="BI490" s="719">
        <f t="shared" si="779"/>
        <v>0</v>
      </c>
      <c r="BJ490" s="719">
        <f t="shared" si="779"/>
        <v>0</v>
      </c>
      <c r="BK490" s="719">
        <f t="shared" si="779"/>
        <v>0</v>
      </c>
      <c r="BL490" s="719">
        <f t="shared" si="779"/>
        <v>0</v>
      </c>
      <c r="BM490" s="719">
        <f t="shared" si="779"/>
        <v>0</v>
      </c>
      <c r="BN490" s="719">
        <f t="shared" si="779"/>
        <v>0</v>
      </c>
      <c r="BO490" s="719">
        <f t="shared" si="779"/>
        <v>0</v>
      </c>
      <c r="BP490" s="719">
        <f t="shared" si="779"/>
        <v>0</v>
      </c>
      <c r="BQ490" s="719">
        <f t="shared" ref="BQ490:BQ508" si="780">SUM(AW490:BP490)</f>
        <v>0</v>
      </c>
    </row>
    <row r="491" spans="1:69" s="399" customFormat="1" ht="12.75">
      <c r="A491" s="759">
        <v>1908</v>
      </c>
      <c r="B491" s="423" t="s">
        <v>238</v>
      </c>
      <c r="C491" s="1383">
        <f>'I4 BO ASSETS'!N63</f>
        <v>0</v>
      </c>
      <c r="D491" s="719"/>
      <c r="E491" s="719"/>
      <c r="F491" s="719"/>
      <c r="G491" s="719"/>
      <c r="H491" s="719"/>
      <c r="I491" s="719"/>
      <c r="J491" s="719"/>
      <c r="K491" s="719"/>
      <c r="L491" s="719"/>
      <c r="M491" s="719"/>
      <c r="N491" s="719"/>
      <c r="O491" s="719"/>
      <c r="P491" s="719"/>
      <c r="Q491" s="719"/>
      <c r="R491" s="719"/>
      <c r="S491" s="719"/>
      <c r="T491" s="719"/>
      <c r="U491" s="719"/>
      <c r="V491" s="719"/>
      <c r="W491" s="719"/>
      <c r="X491" s="719"/>
      <c r="Y491" s="719"/>
      <c r="Z491" s="719"/>
      <c r="AA491" s="719"/>
      <c r="AB491" s="719"/>
      <c r="AC491" s="719"/>
      <c r="AD491" s="719"/>
      <c r="AE491" s="719"/>
      <c r="AF491" s="719"/>
      <c r="AG491" s="719"/>
      <c r="AH491" s="719"/>
      <c r="AI491" s="719"/>
      <c r="AJ491" s="719"/>
      <c r="AK491" s="719"/>
      <c r="AL491" s="719"/>
      <c r="AM491" s="719"/>
      <c r="AN491" s="719"/>
      <c r="AO491" s="719"/>
      <c r="AP491" s="719"/>
      <c r="AQ491" s="719"/>
      <c r="AR491" s="719"/>
      <c r="AS491" s="719"/>
      <c r="AT491" s="719"/>
      <c r="AU491" s="719"/>
      <c r="AV491" s="719"/>
      <c r="AW491" s="719">
        <f t="shared" ref="AW491:BP491" si="781">$C491*AW632</f>
        <v>0</v>
      </c>
      <c r="AX491" s="719">
        <f t="shared" si="781"/>
        <v>0</v>
      </c>
      <c r="AY491" s="719">
        <f t="shared" si="781"/>
        <v>0</v>
      </c>
      <c r="AZ491" s="719">
        <f t="shared" si="781"/>
        <v>0</v>
      </c>
      <c r="BA491" s="719">
        <f t="shared" si="781"/>
        <v>0</v>
      </c>
      <c r="BB491" s="719">
        <f t="shared" si="781"/>
        <v>0</v>
      </c>
      <c r="BC491" s="719">
        <f t="shared" si="781"/>
        <v>0</v>
      </c>
      <c r="BD491" s="719">
        <f t="shared" si="781"/>
        <v>0</v>
      </c>
      <c r="BE491" s="719">
        <f t="shared" si="781"/>
        <v>0</v>
      </c>
      <c r="BF491" s="719">
        <f t="shared" si="781"/>
        <v>0</v>
      </c>
      <c r="BG491" s="719">
        <f t="shared" si="781"/>
        <v>0</v>
      </c>
      <c r="BH491" s="719">
        <f t="shared" si="781"/>
        <v>0</v>
      </c>
      <c r="BI491" s="719">
        <f t="shared" si="781"/>
        <v>0</v>
      </c>
      <c r="BJ491" s="719">
        <f t="shared" si="781"/>
        <v>0</v>
      </c>
      <c r="BK491" s="719">
        <f t="shared" si="781"/>
        <v>0</v>
      </c>
      <c r="BL491" s="719">
        <f t="shared" si="781"/>
        <v>0</v>
      </c>
      <c r="BM491" s="719">
        <f t="shared" si="781"/>
        <v>0</v>
      </c>
      <c r="BN491" s="719">
        <f t="shared" si="781"/>
        <v>0</v>
      </c>
      <c r="BO491" s="719">
        <f t="shared" si="781"/>
        <v>0</v>
      </c>
      <c r="BP491" s="719">
        <f t="shared" si="781"/>
        <v>0</v>
      </c>
      <c r="BQ491" s="719">
        <f t="shared" si="780"/>
        <v>0</v>
      </c>
    </row>
    <row r="492" spans="1:69" s="399" customFormat="1" ht="12.75">
      <c r="A492" s="759">
        <v>1910</v>
      </c>
      <c r="B492" s="423" t="s">
        <v>239</v>
      </c>
      <c r="C492" s="1383">
        <f>'I4 BO ASSETS'!N64</f>
        <v>0</v>
      </c>
      <c r="D492" s="719"/>
      <c r="E492" s="719"/>
      <c r="F492" s="719"/>
      <c r="G492" s="719"/>
      <c r="H492" s="719"/>
      <c r="I492" s="719"/>
      <c r="J492" s="719"/>
      <c r="K492" s="719"/>
      <c r="L492" s="719"/>
      <c r="M492" s="719"/>
      <c r="N492" s="719"/>
      <c r="O492" s="719"/>
      <c r="P492" s="719"/>
      <c r="Q492" s="719"/>
      <c r="R492" s="719"/>
      <c r="S492" s="719"/>
      <c r="T492" s="719"/>
      <c r="U492" s="719"/>
      <c r="V492" s="719"/>
      <c r="W492" s="719"/>
      <c r="X492" s="719"/>
      <c r="Y492" s="719"/>
      <c r="Z492" s="719"/>
      <c r="AA492" s="719"/>
      <c r="AB492" s="719"/>
      <c r="AC492" s="719"/>
      <c r="AD492" s="719"/>
      <c r="AE492" s="719"/>
      <c r="AF492" s="719"/>
      <c r="AG492" s="719"/>
      <c r="AH492" s="719"/>
      <c r="AI492" s="719"/>
      <c r="AJ492" s="719"/>
      <c r="AK492" s="719"/>
      <c r="AL492" s="719"/>
      <c r="AM492" s="719"/>
      <c r="AN492" s="719"/>
      <c r="AO492" s="719"/>
      <c r="AP492" s="719"/>
      <c r="AQ492" s="719"/>
      <c r="AR492" s="719"/>
      <c r="AS492" s="719"/>
      <c r="AT492" s="719"/>
      <c r="AU492" s="719"/>
      <c r="AV492" s="719"/>
      <c r="AW492" s="719">
        <f t="shared" ref="AW492:BP492" si="782">$C492*AW633</f>
        <v>0</v>
      </c>
      <c r="AX492" s="719">
        <f t="shared" si="782"/>
        <v>0</v>
      </c>
      <c r="AY492" s="719">
        <f t="shared" si="782"/>
        <v>0</v>
      </c>
      <c r="AZ492" s="719">
        <f t="shared" si="782"/>
        <v>0</v>
      </c>
      <c r="BA492" s="719">
        <f t="shared" si="782"/>
        <v>0</v>
      </c>
      <c r="BB492" s="719">
        <f t="shared" si="782"/>
        <v>0</v>
      </c>
      <c r="BC492" s="719">
        <f t="shared" si="782"/>
        <v>0</v>
      </c>
      <c r="BD492" s="719">
        <f t="shared" si="782"/>
        <v>0</v>
      </c>
      <c r="BE492" s="719">
        <f t="shared" si="782"/>
        <v>0</v>
      </c>
      <c r="BF492" s="719">
        <f t="shared" si="782"/>
        <v>0</v>
      </c>
      <c r="BG492" s="719">
        <f t="shared" si="782"/>
        <v>0</v>
      </c>
      <c r="BH492" s="719">
        <f t="shared" si="782"/>
        <v>0</v>
      </c>
      <c r="BI492" s="719">
        <f t="shared" si="782"/>
        <v>0</v>
      </c>
      <c r="BJ492" s="719">
        <f t="shared" si="782"/>
        <v>0</v>
      </c>
      <c r="BK492" s="719">
        <f t="shared" si="782"/>
        <v>0</v>
      </c>
      <c r="BL492" s="719">
        <f t="shared" si="782"/>
        <v>0</v>
      </c>
      <c r="BM492" s="719">
        <f t="shared" si="782"/>
        <v>0</v>
      </c>
      <c r="BN492" s="719">
        <f t="shared" si="782"/>
        <v>0</v>
      </c>
      <c r="BO492" s="719">
        <f t="shared" si="782"/>
        <v>0</v>
      </c>
      <c r="BP492" s="719">
        <f t="shared" si="782"/>
        <v>0</v>
      </c>
      <c r="BQ492" s="719">
        <f t="shared" si="780"/>
        <v>0</v>
      </c>
    </row>
    <row r="493" spans="1:69" s="399" customFormat="1" ht="12.75">
      <c r="A493" s="759">
        <v>1915</v>
      </c>
      <c r="B493" s="423" t="s">
        <v>569</v>
      </c>
      <c r="C493" s="1383">
        <f>'I4 BO ASSETS'!N65</f>
        <v>0</v>
      </c>
      <c r="D493" s="719"/>
      <c r="E493" s="719"/>
      <c r="F493" s="719"/>
      <c r="G493" s="719"/>
      <c r="H493" s="719"/>
      <c r="I493" s="719"/>
      <c r="J493" s="719"/>
      <c r="K493" s="719"/>
      <c r="L493" s="719"/>
      <c r="M493" s="719"/>
      <c r="N493" s="719"/>
      <c r="O493" s="719"/>
      <c r="P493" s="719"/>
      <c r="Q493" s="719"/>
      <c r="R493" s="719"/>
      <c r="S493" s="719"/>
      <c r="T493" s="719"/>
      <c r="U493" s="719"/>
      <c r="V493" s="719"/>
      <c r="W493" s="719"/>
      <c r="X493" s="719"/>
      <c r="Y493" s="719"/>
      <c r="Z493" s="719"/>
      <c r="AA493" s="719"/>
      <c r="AB493" s="719"/>
      <c r="AC493" s="719"/>
      <c r="AD493" s="719"/>
      <c r="AE493" s="719"/>
      <c r="AF493" s="719"/>
      <c r="AG493" s="719"/>
      <c r="AH493" s="719"/>
      <c r="AI493" s="719"/>
      <c r="AJ493" s="719"/>
      <c r="AK493" s="719"/>
      <c r="AL493" s="719"/>
      <c r="AM493" s="719"/>
      <c r="AN493" s="719"/>
      <c r="AO493" s="719"/>
      <c r="AP493" s="719"/>
      <c r="AQ493" s="719"/>
      <c r="AR493" s="719"/>
      <c r="AS493" s="719"/>
      <c r="AT493" s="719"/>
      <c r="AU493" s="719"/>
      <c r="AV493" s="719"/>
      <c r="AW493" s="719">
        <f t="shared" ref="AW493:BP493" si="783">$C493*AW634</f>
        <v>0</v>
      </c>
      <c r="AX493" s="719">
        <f t="shared" si="783"/>
        <v>0</v>
      </c>
      <c r="AY493" s="719">
        <f t="shared" si="783"/>
        <v>0</v>
      </c>
      <c r="AZ493" s="719">
        <f t="shared" si="783"/>
        <v>0</v>
      </c>
      <c r="BA493" s="719">
        <f t="shared" si="783"/>
        <v>0</v>
      </c>
      <c r="BB493" s="719">
        <f t="shared" si="783"/>
        <v>0</v>
      </c>
      <c r="BC493" s="719">
        <f t="shared" si="783"/>
        <v>0</v>
      </c>
      <c r="BD493" s="719">
        <f t="shared" si="783"/>
        <v>0</v>
      </c>
      <c r="BE493" s="719">
        <f t="shared" si="783"/>
        <v>0</v>
      </c>
      <c r="BF493" s="719">
        <f t="shared" si="783"/>
        <v>0</v>
      </c>
      <c r="BG493" s="719">
        <f t="shared" si="783"/>
        <v>0</v>
      </c>
      <c r="BH493" s="719">
        <f t="shared" si="783"/>
        <v>0</v>
      </c>
      <c r="BI493" s="719">
        <f t="shared" si="783"/>
        <v>0</v>
      </c>
      <c r="BJ493" s="719">
        <f t="shared" si="783"/>
        <v>0</v>
      </c>
      <c r="BK493" s="719">
        <f t="shared" si="783"/>
        <v>0</v>
      </c>
      <c r="BL493" s="719">
        <f t="shared" si="783"/>
        <v>0</v>
      </c>
      <c r="BM493" s="719">
        <f t="shared" si="783"/>
        <v>0</v>
      </c>
      <c r="BN493" s="719">
        <f t="shared" si="783"/>
        <v>0</v>
      </c>
      <c r="BO493" s="719">
        <f t="shared" si="783"/>
        <v>0</v>
      </c>
      <c r="BP493" s="719">
        <f t="shared" si="783"/>
        <v>0</v>
      </c>
      <c r="BQ493" s="719">
        <f t="shared" si="780"/>
        <v>0</v>
      </c>
    </row>
    <row r="494" spans="1:69" s="399" customFormat="1" ht="12.75">
      <c r="A494" s="759">
        <v>1920</v>
      </c>
      <c r="B494" s="423" t="s">
        <v>570</v>
      </c>
      <c r="C494" s="1383">
        <f>'I4 BO ASSETS'!N66</f>
        <v>0</v>
      </c>
      <c r="D494" s="719"/>
      <c r="E494" s="719"/>
      <c r="F494" s="719"/>
      <c r="G494" s="719"/>
      <c r="H494" s="719"/>
      <c r="I494" s="719"/>
      <c r="J494" s="719"/>
      <c r="K494" s="719"/>
      <c r="L494" s="719"/>
      <c r="M494" s="719"/>
      <c r="N494" s="719"/>
      <c r="O494" s="719"/>
      <c r="P494" s="719"/>
      <c r="Q494" s="719"/>
      <c r="R494" s="719"/>
      <c r="S494" s="719"/>
      <c r="T494" s="719"/>
      <c r="U494" s="719"/>
      <c r="V494" s="719"/>
      <c r="W494" s="719"/>
      <c r="X494" s="719"/>
      <c r="Y494" s="719"/>
      <c r="Z494" s="719"/>
      <c r="AA494" s="719"/>
      <c r="AB494" s="719"/>
      <c r="AC494" s="719"/>
      <c r="AD494" s="719"/>
      <c r="AE494" s="719"/>
      <c r="AF494" s="719"/>
      <c r="AG494" s="719"/>
      <c r="AH494" s="719"/>
      <c r="AI494" s="719"/>
      <c r="AJ494" s="719"/>
      <c r="AK494" s="719"/>
      <c r="AL494" s="719"/>
      <c r="AM494" s="719"/>
      <c r="AN494" s="719"/>
      <c r="AO494" s="719"/>
      <c r="AP494" s="719"/>
      <c r="AQ494" s="719"/>
      <c r="AR494" s="719"/>
      <c r="AS494" s="719"/>
      <c r="AT494" s="719"/>
      <c r="AU494" s="719"/>
      <c r="AV494" s="719"/>
      <c r="AW494" s="719">
        <f t="shared" ref="AW494:BP494" si="784">$C494*AW635</f>
        <v>0</v>
      </c>
      <c r="AX494" s="719">
        <f t="shared" si="784"/>
        <v>0</v>
      </c>
      <c r="AY494" s="719">
        <f t="shared" si="784"/>
        <v>0</v>
      </c>
      <c r="AZ494" s="719">
        <f t="shared" si="784"/>
        <v>0</v>
      </c>
      <c r="BA494" s="719">
        <f t="shared" si="784"/>
        <v>0</v>
      </c>
      <c r="BB494" s="719">
        <f t="shared" si="784"/>
        <v>0</v>
      </c>
      <c r="BC494" s="719">
        <f t="shared" si="784"/>
        <v>0</v>
      </c>
      <c r="BD494" s="719">
        <f t="shared" si="784"/>
        <v>0</v>
      </c>
      <c r="BE494" s="719">
        <f t="shared" si="784"/>
        <v>0</v>
      </c>
      <c r="BF494" s="719">
        <f t="shared" si="784"/>
        <v>0</v>
      </c>
      <c r="BG494" s="719">
        <f t="shared" si="784"/>
        <v>0</v>
      </c>
      <c r="BH494" s="719">
        <f t="shared" si="784"/>
        <v>0</v>
      </c>
      <c r="BI494" s="719">
        <f t="shared" si="784"/>
        <v>0</v>
      </c>
      <c r="BJ494" s="719">
        <f t="shared" si="784"/>
        <v>0</v>
      </c>
      <c r="BK494" s="719">
        <f t="shared" si="784"/>
        <v>0</v>
      </c>
      <c r="BL494" s="719">
        <f t="shared" si="784"/>
        <v>0</v>
      </c>
      <c r="BM494" s="719">
        <f t="shared" si="784"/>
        <v>0</v>
      </c>
      <c r="BN494" s="719">
        <f t="shared" si="784"/>
        <v>0</v>
      </c>
      <c r="BO494" s="719">
        <f t="shared" si="784"/>
        <v>0</v>
      </c>
      <c r="BP494" s="719">
        <f t="shared" si="784"/>
        <v>0</v>
      </c>
      <c r="BQ494" s="719">
        <f t="shared" si="780"/>
        <v>0</v>
      </c>
    </row>
    <row r="495" spans="1:69" s="399" customFormat="1" ht="12.75">
      <c r="A495" s="759">
        <v>1925</v>
      </c>
      <c r="B495" s="423" t="s">
        <v>571</v>
      </c>
      <c r="C495" s="1383">
        <f>'I4 BO ASSETS'!N67</f>
        <v>0</v>
      </c>
      <c r="D495" s="719"/>
      <c r="E495" s="719"/>
      <c r="F495" s="719"/>
      <c r="G495" s="719"/>
      <c r="H495" s="719"/>
      <c r="I495" s="719"/>
      <c r="J495" s="719"/>
      <c r="K495" s="719"/>
      <c r="L495" s="719"/>
      <c r="M495" s="719"/>
      <c r="N495" s="719"/>
      <c r="O495" s="719"/>
      <c r="P495" s="719"/>
      <c r="Q495" s="719"/>
      <c r="R495" s="719"/>
      <c r="S495" s="719"/>
      <c r="T495" s="719"/>
      <c r="U495" s="719"/>
      <c r="V495" s="719"/>
      <c r="W495" s="719"/>
      <c r="X495" s="719"/>
      <c r="Y495" s="719"/>
      <c r="Z495" s="719"/>
      <c r="AA495" s="719"/>
      <c r="AB495" s="719"/>
      <c r="AC495" s="719"/>
      <c r="AD495" s="719"/>
      <c r="AE495" s="719"/>
      <c r="AF495" s="719"/>
      <c r="AG495" s="719"/>
      <c r="AH495" s="719"/>
      <c r="AI495" s="719"/>
      <c r="AJ495" s="719"/>
      <c r="AK495" s="719"/>
      <c r="AL495" s="719"/>
      <c r="AM495" s="719"/>
      <c r="AN495" s="719"/>
      <c r="AO495" s="719"/>
      <c r="AP495" s="719"/>
      <c r="AQ495" s="719"/>
      <c r="AR495" s="719"/>
      <c r="AS495" s="719"/>
      <c r="AT495" s="719"/>
      <c r="AU495" s="719"/>
      <c r="AV495" s="719"/>
      <c r="AW495" s="719">
        <f t="shared" ref="AW495:BP495" si="785">$C495*AW636</f>
        <v>0</v>
      </c>
      <c r="AX495" s="719">
        <f t="shared" si="785"/>
        <v>0</v>
      </c>
      <c r="AY495" s="719">
        <f t="shared" si="785"/>
        <v>0</v>
      </c>
      <c r="AZ495" s="719">
        <f t="shared" si="785"/>
        <v>0</v>
      </c>
      <c r="BA495" s="719">
        <f t="shared" si="785"/>
        <v>0</v>
      </c>
      <c r="BB495" s="719">
        <f t="shared" si="785"/>
        <v>0</v>
      </c>
      <c r="BC495" s="719">
        <f t="shared" si="785"/>
        <v>0</v>
      </c>
      <c r="BD495" s="719">
        <f t="shared" si="785"/>
        <v>0</v>
      </c>
      <c r="BE495" s="719">
        <f t="shared" si="785"/>
        <v>0</v>
      </c>
      <c r="BF495" s="719">
        <f t="shared" si="785"/>
        <v>0</v>
      </c>
      <c r="BG495" s="719">
        <f t="shared" si="785"/>
        <v>0</v>
      </c>
      <c r="BH495" s="719">
        <f t="shared" si="785"/>
        <v>0</v>
      </c>
      <c r="BI495" s="719">
        <f t="shared" si="785"/>
        <v>0</v>
      </c>
      <c r="BJ495" s="719">
        <f t="shared" si="785"/>
        <v>0</v>
      </c>
      <c r="BK495" s="719">
        <f t="shared" si="785"/>
        <v>0</v>
      </c>
      <c r="BL495" s="719">
        <f t="shared" si="785"/>
        <v>0</v>
      </c>
      <c r="BM495" s="719">
        <f t="shared" si="785"/>
        <v>0</v>
      </c>
      <c r="BN495" s="719">
        <f t="shared" si="785"/>
        <v>0</v>
      </c>
      <c r="BO495" s="719">
        <f t="shared" si="785"/>
        <v>0</v>
      </c>
      <c r="BP495" s="719">
        <f t="shared" si="785"/>
        <v>0</v>
      </c>
      <c r="BQ495" s="719">
        <f t="shared" si="780"/>
        <v>0</v>
      </c>
    </row>
    <row r="496" spans="1:69" s="399" customFormat="1" ht="12.75">
      <c r="A496" s="759">
        <v>1930</v>
      </c>
      <c r="B496" s="423" t="s">
        <v>572</v>
      </c>
      <c r="C496" s="1383">
        <f>'I4 BO ASSETS'!N68</f>
        <v>0</v>
      </c>
      <c r="D496" s="719"/>
      <c r="E496" s="719"/>
      <c r="F496" s="719"/>
      <c r="G496" s="719"/>
      <c r="H496" s="719"/>
      <c r="I496" s="719"/>
      <c r="J496" s="719"/>
      <c r="K496" s="719"/>
      <c r="L496" s="719"/>
      <c r="M496" s="719"/>
      <c r="N496" s="719"/>
      <c r="O496" s="719"/>
      <c r="P496" s="719"/>
      <c r="Q496" s="719"/>
      <c r="R496" s="719"/>
      <c r="S496" s="719"/>
      <c r="T496" s="719"/>
      <c r="U496" s="719"/>
      <c r="V496" s="719"/>
      <c r="W496" s="719"/>
      <c r="X496" s="719"/>
      <c r="Y496" s="719"/>
      <c r="Z496" s="719"/>
      <c r="AA496" s="719"/>
      <c r="AB496" s="719"/>
      <c r="AC496" s="719"/>
      <c r="AD496" s="719"/>
      <c r="AE496" s="719"/>
      <c r="AF496" s="719"/>
      <c r="AG496" s="719"/>
      <c r="AH496" s="719"/>
      <c r="AI496" s="719"/>
      <c r="AJ496" s="719"/>
      <c r="AK496" s="719"/>
      <c r="AL496" s="719"/>
      <c r="AM496" s="719"/>
      <c r="AN496" s="719"/>
      <c r="AO496" s="719"/>
      <c r="AP496" s="719"/>
      <c r="AQ496" s="719"/>
      <c r="AR496" s="719"/>
      <c r="AS496" s="719"/>
      <c r="AT496" s="719"/>
      <c r="AU496" s="719"/>
      <c r="AV496" s="719"/>
      <c r="AW496" s="719">
        <f t="shared" ref="AW496:BP496" si="786">$C496*AW637</f>
        <v>0</v>
      </c>
      <c r="AX496" s="719">
        <f t="shared" si="786"/>
        <v>0</v>
      </c>
      <c r="AY496" s="719">
        <f t="shared" si="786"/>
        <v>0</v>
      </c>
      <c r="AZ496" s="719">
        <f t="shared" si="786"/>
        <v>0</v>
      </c>
      <c r="BA496" s="719">
        <f t="shared" si="786"/>
        <v>0</v>
      </c>
      <c r="BB496" s="719">
        <f t="shared" si="786"/>
        <v>0</v>
      </c>
      <c r="BC496" s="719">
        <f t="shared" si="786"/>
        <v>0</v>
      </c>
      <c r="BD496" s="719">
        <f t="shared" si="786"/>
        <v>0</v>
      </c>
      <c r="BE496" s="719">
        <f t="shared" si="786"/>
        <v>0</v>
      </c>
      <c r="BF496" s="719">
        <f t="shared" si="786"/>
        <v>0</v>
      </c>
      <c r="BG496" s="719">
        <f t="shared" si="786"/>
        <v>0</v>
      </c>
      <c r="BH496" s="719">
        <f t="shared" si="786"/>
        <v>0</v>
      </c>
      <c r="BI496" s="719">
        <f t="shared" si="786"/>
        <v>0</v>
      </c>
      <c r="BJ496" s="719">
        <f t="shared" si="786"/>
        <v>0</v>
      </c>
      <c r="BK496" s="719">
        <f t="shared" si="786"/>
        <v>0</v>
      </c>
      <c r="BL496" s="719">
        <f t="shared" si="786"/>
        <v>0</v>
      </c>
      <c r="BM496" s="719">
        <f t="shared" si="786"/>
        <v>0</v>
      </c>
      <c r="BN496" s="719">
        <f t="shared" si="786"/>
        <v>0</v>
      </c>
      <c r="BO496" s="719">
        <f t="shared" si="786"/>
        <v>0</v>
      </c>
      <c r="BP496" s="719">
        <f t="shared" si="786"/>
        <v>0</v>
      </c>
      <c r="BQ496" s="719">
        <f t="shared" si="780"/>
        <v>0</v>
      </c>
    </row>
    <row r="497" spans="1:69" s="399" customFormat="1" ht="12.75">
      <c r="A497" s="759">
        <v>1935</v>
      </c>
      <c r="B497" s="423" t="s">
        <v>573</v>
      </c>
      <c r="C497" s="1383">
        <f>'I4 BO ASSETS'!N69</f>
        <v>0</v>
      </c>
      <c r="D497" s="719"/>
      <c r="E497" s="719"/>
      <c r="F497" s="719"/>
      <c r="G497" s="719"/>
      <c r="H497" s="719"/>
      <c r="I497" s="719"/>
      <c r="J497" s="719"/>
      <c r="K497" s="719"/>
      <c r="L497" s="719"/>
      <c r="M497" s="719"/>
      <c r="N497" s="719"/>
      <c r="O497" s="719"/>
      <c r="P497" s="719"/>
      <c r="Q497" s="719"/>
      <c r="R497" s="719"/>
      <c r="S497" s="719"/>
      <c r="T497" s="719"/>
      <c r="U497" s="719"/>
      <c r="V497" s="719"/>
      <c r="W497" s="719"/>
      <c r="X497" s="719"/>
      <c r="Y497" s="719"/>
      <c r="Z497" s="719"/>
      <c r="AA497" s="719"/>
      <c r="AB497" s="719"/>
      <c r="AC497" s="719"/>
      <c r="AD497" s="719"/>
      <c r="AE497" s="719"/>
      <c r="AF497" s="719"/>
      <c r="AG497" s="719"/>
      <c r="AH497" s="719"/>
      <c r="AI497" s="719"/>
      <c r="AJ497" s="719"/>
      <c r="AK497" s="719"/>
      <c r="AL497" s="719"/>
      <c r="AM497" s="719"/>
      <c r="AN497" s="719"/>
      <c r="AO497" s="719"/>
      <c r="AP497" s="719"/>
      <c r="AQ497" s="719"/>
      <c r="AR497" s="719"/>
      <c r="AS497" s="719"/>
      <c r="AT497" s="719"/>
      <c r="AU497" s="719"/>
      <c r="AV497" s="719"/>
      <c r="AW497" s="719">
        <f t="shared" ref="AW497:BP497" si="787">$C497*AW638</f>
        <v>0</v>
      </c>
      <c r="AX497" s="719">
        <f t="shared" si="787"/>
        <v>0</v>
      </c>
      <c r="AY497" s="719">
        <f t="shared" si="787"/>
        <v>0</v>
      </c>
      <c r="AZ497" s="719">
        <f t="shared" si="787"/>
        <v>0</v>
      </c>
      <c r="BA497" s="719">
        <f t="shared" si="787"/>
        <v>0</v>
      </c>
      <c r="BB497" s="719">
        <f t="shared" si="787"/>
        <v>0</v>
      </c>
      <c r="BC497" s="719">
        <f t="shared" si="787"/>
        <v>0</v>
      </c>
      <c r="BD497" s="719">
        <f t="shared" si="787"/>
        <v>0</v>
      </c>
      <c r="BE497" s="719">
        <f t="shared" si="787"/>
        <v>0</v>
      </c>
      <c r="BF497" s="719">
        <f t="shared" si="787"/>
        <v>0</v>
      </c>
      <c r="BG497" s="719">
        <f t="shared" si="787"/>
        <v>0</v>
      </c>
      <c r="BH497" s="719">
        <f t="shared" si="787"/>
        <v>0</v>
      </c>
      <c r="BI497" s="719">
        <f t="shared" si="787"/>
        <v>0</v>
      </c>
      <c r="BJ497" s="719">
        <f t="shared" si="787"/>
        <v>0</v>
      </c>
      <c r="BK497" s="719">
        <f t="shared" si="787"/>
        <v>0</v>
      </c>
      <c r="BL497" s="719">
        <f t="shared" si="787"/>
        <v>0</v>
      </c>
      <c r="BM497" s="719">
        <f t="shared" si="787"/>
        <v>0</v>
      </c>
      <c r="BN497" s="719">
        <f t="shared" si="787"/>
        <v>0</v>
      </c>
      <c r="BO497" s="719">
        <f t="shared" si="787"/>
        <v>0</v>
      </c>
      <c r="BP497" s="719">
        <f t="shared" si="787"/>
        <v>0</v>
      </c>
      <c r="BQ497" s="719">
        <f t="shared" si="780"/>
        <v>0</v>
      </c>
    </row>
    <row r="498" spans="1:69" s="399" customFormat="1" ht="12.75">
      <c r="A498" s="759">
        <v>1940</v>
      </c>
      <c r="B498" s="423" t="s">
        <v>574</v>
      </c>
      <c r="C498" s="1383">
        <f>'I4 BO ASSETS'!N70</f>
        <v>0</v>
      </c>
      <c r="D498" s="719"/>
      <c r="E498" s="719"/>
      <c r="F498" s="719"/>
      <c r="G498" s="719"/>
      <c r="H498" s="719"/>
      <c r="I498" s="719"/>
      <c r="J498" s="719"/>
      <c r="K498" s="719"/>
      <c r="L498" s="719"/>
      <c r="M498" s="719"/>
      <c r="N498" s="719"/>
      <c r="O498" s="719"/>
      <c r="P498" s="719"/>
      <c r="Q498" s="719"/>
      <c r="R498" s="719"/>
      <c r="S498" s="719"/>
      <c r="T498" s="719"/>
      <c r="U498" s="719"/>
      <c r="V498" s="719"/>
      <c r="W498" s="719"/>
      <c r="X498" s="719"/>
      <c r="Y498" s="719"/>
      <c r="Z498" s="719"/>
      <c r="AA498" s="719"/>
      <c r="AB498" s="719"/>
      <c r="AC498" s="719"/>
      <c r="AD498" s="719"/>
      <c r="AE498" s="719"/>
      <c r="AF498" s="719"/>
      <c r="AG498" s="719"/>
      <c r="AH498" s="719"/>
      <c r="AI498" s="719"/>
      <c r="AJ498" s="719"/>
      <c r="AK498" s="719"/>
      <c r="AL498" s="719"/>
      <c r="AM498" s="719"/>
      <c r="AN498" s="719"/>
      <c r="AO498" s="719"/>
      <c r="AP498" s="719"/>
      <c r="AQ498" s="719"/>
      <c r="AR498" s="719"/>
      <c r="AS498" s="719"/>
      <c r="AT498" s="719"/>
      <c r="AU498" s="719"/>
      <c r="AV498" s="719"/>
      <c r="AW498" s="719">
        <f t="shared" ref="AW498:BP498" si="788">$C498*AW639</f>
        <v>0</v>
      </c>
      <c r="AX498" s="719">
        <f t="shared" si="788"/>
        <v>0</v>
      </c>
      <c r="AY498" s="719">
        <f t="shared" si="788"/>
        <v>0</v>
      </c>
      <c r="AZ498" s="719">
        <f t="shared" si="788"/>
        <v>0</v>
      </c>
      <c r="BA498" s="719">
        <f t="shared" si="788"/>
        <v>0</v>
      </c>
      <c r="BB498" s="719">
        <f t="shared" si="788"/>
        <v>0</v>
      </c>
      <c r="BC498" s="719">
        <f t="shared" si="788"/>
        <v>0</v>
      </c>
      <c r="BD498" s="719">
        <f t="shared" si="788"/>
        <v>0</v>
      </c>
      <c r="BE498" s="719">
        <f t="shared" si="788"/>
        <v>0</v>
      </c>
      <c r="BF498" s="719">
        <f t="shared" si="788"/>
        <v>0</v>
      </c>
      <c r="BG498" s="719">
        <f t="shared" si="788"/>
        <v>0</v>
      </c>
      <c r="BH498" s="719">
        <f t="shared" si="788"/>
        <v>0</v>
      </c>
      <c r="BI498" s="719">
        <f t="shared" si="788"/>
        <v>0</v>
      </c>
      <c r="BJ498" s="719">
        <f t="shared" si="788"/>
        <v>0</v>
      </c>
      <c r="BK498" s="719">
        <f t="shared" si="788"/>
        <v>0</v>
      </c>
      <c r="BL498" s="719">
        <f t="shared" si="788"/>
        <v>0</v>
      </c>
      <c r="BM498" s="719">
        <f t="shared" si="788"/>
        <v>0</v>
      </c>
      <c r="BN498" s="719">
        <f t="shared" si="788"/>
        <v>0</v>
      </c>
      <c r="BO498" s="719">
        <f t="shared" si="788"/>
        <v>0</v>
      </c>
      <c r="BP498" s="719">
        <f t="shared" si="788"/>
        <v>0</v>
      </c>
      <c r="BQ498" s="719">
        <f t="shared" si="780"/>
        <v>0</v>
      </c>
    </row>
    <row r="499" spans="1:69" s="399" customFormat="1" ht="12.75">
      <c r="A499" s="759">
        <v>1945</v>
      </c>
      <c r="B499" s="423" t="s">
        <v>575</v>
      </c>
      <c r="C499" s="1383">
        <f>'I4 BO ASSETS'!N71</f>
        <v>0</v>
      </c>
      <c r="D499" s="719"/>
      <c r="E499" s="719"/>
      <c r="F499" s="719"/>
      <c r="G499" s="719"/>
      <c r="H499" s="719"/>
      <c r="I499" s="719"/>
      <c r="J499" s="719"/>
      <c r="K499" s="719"/>
      <c r="L499" s="719"/>
      <c r="M499" s="719"/>
      <c r="N499" s="719"/>
      <c r="O499" s="719"/>
      <c r="P499" s="719"/>
      <c r="Q499" s="719"/>
      <c r="R499" s="719"/>
      <c r="S499" s="719"/>
      <c r="T499" s="719"/>
      <c r="U499" s="719"/>
      <c r="V499" s="719"/>
      <c r="W499" s="719"/>
      <c r="X499" s="719"/>
      <c r="Y499" s="719"/>
      <c r="Z499" s="719"/>
      <c r="AA499" s="719"/>
      <c r="AB499" s="719"/>
      <c r="AC499" s="719"/>
      <c r="AD499" s="719"/>
      <c r="AE499" s="719"/>
      <c r="AF499" s="719"/>
      <c r="AG499" s="719"/>
      <c r="AH499" s="719"/>
      <c r="AI499" s="719"/>
      <c r="AJ499" s="719"/>
      <c r="AK499" s="719"/>
      <c r="AL499" s="719"/>
      <c r="AM499" s="719"/>
      <c r="AN499" s="719"/>
      <c r="AO499" s="719"/>
      <c r="AP499" s="719"/>
      <c r="AQ499" s="719"/>
      <c r="AR499" s="719"/>
      <c r="AS499" s="719"/>
      <c r="AT499" s="719"/>
      <c r="AU499" s="719"/>
      <c r="AV499" s="719"/>
      <c r="AW499" s="719">
        <f t="shared" ref="AW499:BP499" si="789">$C499*AW640</f>
        <v>0</v>
      </c>
      <c r="AX499" s="719">
        <f t="shared" si="789"/>
        <v>0</v>
      </c>
      <c r="AY499" s="719">
        <f t="shared" si="789"/>
        <v>0</v>
      </c>
      <c r="AZ499" s="719">
        <f t="shared" si="789"/>
        <v>0</v>
      </c>
      <c r="BA499" s="719">
        <f t="shared" si="789"/>
        <v>0</v>
      </c>
      <c r="BB499" s="719">
        <f t="shared" si="789"/>
        <v>0</v>
      </c>
      <c r="BC499" s="719">
        <f t="shared" si="789"/>
        <v>0</v>
      </c>
      <c r="BD499" s="719">
        <f t="shared" si="789"/>
        <v>0</v>
      </c>
      <c r="BE499" s="719">
        <f t="shared" si="789"/>
        <v>0</v>
      </c>
      <c r="BF499" s="719">
        <f t="shared" si="789"/>
        <v>0</v>
      </c>
      <c r="BG499" s="719">
        <f t="shared" si="789"/>
        <v>0</v>
      </c>
      <c r="BH499" s="719">
        <f t="shared" si="789"/>
        <v>0</v>
      </c>
      <c r="BI499" s="719">
        <f t="shared" si="789"/>
        <v>0</v>
      </c>
      <c r="BJ499" s="719">
        <f t="shared" si="789"/>
        <v>0</v>
      </c>
      <c r="BK499" s="719">
        <f t="shared" si="789"/>
        <v>0</v>
      </c>
      <c r="BL499" s="719">
        <f t="shared" si="789"/>
        <v>0</v>
      </c>
      <c r="BM499" s="719">
        <f t="shared" si="789"/>
        <v>0</v>
      </c>
      <c r="BN499" s="719">
        <f t="shared" si="789"/>
        <v>0</v>
      </c>
      <c r="BO499" s="719">
        <f t="shared" si="789"/>
        <v>0</v>
      </c>
      <c r="BP499" s="719">
        <f t="shared" si="789"/>
        <v>0</v>
      </c>
      <c r="BQ499" s="719">
        <f t="shared" si="780"/>
        <v>0</v>
      </c>
    </row>
    <row r="500" spans="1:69" s="399" customFormat="1" ht="12.75">
      <c r="A500" s="759">
        <v>1950</v>
      </c>
      <c r="B500" s="423" t="s">
        <v>576</v>
      </c>
      <c r="C500" s="1383">
        <f>'I4 BO ASSETS'!N72</f>
        <v>0</v>
      </c>
      <c r="D500" s="719"/>
      <c r="E500" s="719"/>
      <c r="F500" s="719"/>
      <c r="G500" s="719"/>
      <c r="H500" s="719"/>
      <c r="I500" s="719"/>
      <c r="J500" s="719"/>
      <c r="K500" s="719"/>
      <c r="L500" s="719"/>
      <c r="M500" s="719"/>
      <c r="N500" s="719"/>
      <c r="O500" s="719"/>
      <c r="P500" s="719"/>
      <c r="Q500" s="719"/>
      <c r="R500" s="719"/>
      <c r="S500" s="719"/>
      <c r="T500" s="719"/>
      <c r="U500" s="719"/>
      <c r="V500" s="719"/>
      <c r="W500" s="719"/>
      <c r="X500" s="719"/>
      <c r="Y500" s="719"/>
      <c r="Z500" s="719"/>
      <c r="AA500" s="719"/>
      <c r="AB500" s="719"/>
      <c r="AC500" s="719"/>
      <c r="AD500" s="719"/>
      <c r="AE500" s="719"/>
      <c r="AF500" s="719"/>
      <c r="AG500" s="719"/>
      <c r="AH500" s="719"/>
      <c r="AI500" s="719"/>
      <c r="AJ500" s="719"/>
      <c r="AK500" s="719"/>
      <c r="AL500" s="719"/>
      <c r="AM500" s="719"/>
      <c r="AN500" s="719"/>
      <c r="AO500" s="719"/>
      <c r="AP500" s="719"/>
      <c r="AQ500" s="719"/>
      <c r="AR500" s="719"/>
      <c r="AS500" s="719"/>
      <c r="AT500" s="719"/>
      <c r="AU500" s="719"/>
      <c r="AV500" s="719"/>
      <c r="AW500" s="719">
        <f t="shared" ref="AW500:BP500" si="790">$C500*AW641</f>
        <v>0</v>
      </c>
      <c r="AX500" s="719">
        <f t="shared" si="790"/>
        <v>0</v>
      </c>
      <c r="AY500" s="719">
        <f t="shared" si="790"/>
        <v>0</v>
      </c>
      <c r="AZ500" s="719">
        <f t="shared" si="790"/>
        <v>0</v>
      </c>
      <c r="BA500" s="719">
        <f t="shared" si="790"/>
        <v>0</v>
      </c>
      <c r="BB500" s="719">
        <f t="shared" si="790"/>
        <v>0</v>
      </c>
      <c r="BC500" s="719">
        <f t="shared" si="790"/>
        <v>0</v>
      </c>
      <c r="BD500" s="719">
        <f t="shared" si="790"/>
        <v>0</v>
      </c>
      <c r="BE500" s="719">
        <f t="shared" si="790"/>
        <v>0</v>
      </c>
      <c r="BF500" s="719">
        <f t="shared" si="790"/>
        <v>0</v>
      </c>
      <c r="BG500" s="719">
        <f t="shared" si="790"/>
        <v>0</v>
      </c>
      <c r="BH500" s="719">
        <f t="shared" si="790"/>
        <v>0</v>
      </c>
      <c r="BI500" s="719">
        <f t="shared" si="790"/>
        <v>0</v>
      </c>
      <c r="BJ500" s="719">
        <f t="shared" si="790"/>
        <v>0</v>
      </c>
      <c r="BK500" s="719">
        <f t="shared" si="790"/>
        <v>0</v>
      </c>
      <c r="BL500" s="719">
        <f t="shared" si="790"/>
        <v>0</v>
      </c>
      <c r="BM500" s="719">
        <f t="shared" si="790"/>
        <v>0</v>
      </c>
      <c r="BN500" s="719">
        <f t="shared" si="790"/>
        <v>0</v>
      </c>
      <c r="BO500" s="719">
        <f t="shared" si="790"/>
        <v>0</v>
      </c>
      <c r="BP500" s="719">
        <f t="shared" si="790"/>
        <v>0</v>
      </c>
      <c r="BQ500" s="719">
        <f t="shared" si="780"/>
        <v>0</v>
      </c>
    </row>
    <row r="501" spans="1:69" s="399" customFormat="1" ht="12.75">
      <c r="A501" s="759">
        <v>1955</v>
      </c>
      <c r="B501" s="423" t="s">
        <v>227</v>
      </c>
      <c r="C501" s="1383">
        <f>'I4 BO ASSETS'!N73</f>
        <v>0</v>
      </c>
      <c r="D501" s="719"/>
      <c r="E501" s="719"/>
      <c r="F501" s="719"/>
      <c r="G501" s="719"/>
      <c r="H501" s="719"/>
      <c r="I501" s="719"/>
      <c r="J501" s="719"/>
      <c r="K501" s="719"/>
      <c r="L501" s="719"/>
      <c r="M501" s="719"/>
      <c r="N501" s="719"/>
      <c r="O501" s="719"/>
      <c r="P501" s="719"/>
      <c r="Q501" s="719"/>
      <c r="R501" s="719"/>
      <c r="S501" s="719"/>
      <c r="T501" s="719"/>
      <c r="U501" s="719"/>
      <c r="V501" s="719"/>
      <c r="W501" s="719"/>
      <c r="X501" s="719"/>
      <c r="Y501" s="719"/>
      <c r="Z501" s="719"/>
      <c r="AA501" s="719"/>
      <c r="AB501" s="719"/>
      <c r="AC501" s="719"/>
      <c r="AD501" s="719"/>
      <c r="AE501" s="719"/>
      <c r="AF501" s="719"/>
      <c r="AG501" s="719"/>
      <c r="AH501" s="719"/>
      <c r="AI501" s="719"/>
      <c r="AJ501" s="719"/>
      <c r="AK501" s="719"/>
      <c r="AL501" s="719"/>
      <c r="AM501" s="719"/>
      <c r="AN501" s="719"/>
      <c r="AO501" s="719"/>
      <c r="AP501" s="719"/>
      <c r="AQ501" s="719"/>
      <c r="AR501" s="719"/>
      <c r="AS501" s="719"/>
      <c r="AT501" s="719"/>
      <c r="AU501" s="719"/>
      <c r="AV501" s="719"/>
      <c r="AW501" s="719">
        <f t="shared" ref="AW501:BP501" si="791">$C501*AW642</f>
        <v>0</v>
      </c>
      <c r="AX501" s="719">
        <f t="shared" si="791"/>
        <v>0</v>
      </c>
      <c r="AY501" s="719">
        <f t="shared" si="791"/>
        <v>0</v>
      </c>
      <c r="AZ501" s="719">
        <f t="shared" si="791"/>
        <v>0</v>
      </c>
      <c r="BA501" s="719">
        <f t="shared" si="791"/>
        <v>0</v>
      </c>
      <c r="BB501" s="719">
        <f t="shared" si="791"/>
        <v>0</v>
      </c>
      <c r="BC501" s="719">
        <f t="shared" si="791"/>
        <v>0</v>
      </c>
      <c r="BD501" s="719">
        <f t="shared" si="791"/>
        <v>0</v>
      </c>
      <c r="BE501" s="719">
        <f t="shared" si="791"/>
        <v>0</v>
      </c>
      <c r="BF501" s="719">
        <f t="shared" si="791"/>
        <v>0</v>
      </c>
      <c r="BG501" s="719">
        <f t="shared" si="791"/>
        <v>0</v>
      </c>
      <c r="BH501" s="719">
        <f t="shared" si="791"/>
        <v>0</v>
      </c>
      <c r="BI501" s="719">
        <f t="shared" si="791"/>
        <v>0</v>
      </c>
      <c r="BJ501" s="719">
        <f t="shared" si="791"/>
        <v>0</v>
      </c>
      <c r="BK501" s="719">
        <f t="shared" si="791"/>
        <v>0</v>
      </c>
      <c r="BL501" s="719">
        <f t="shared" si="791"/>
        <v>0</v>
      </c>
      <c r="BM501" s="719">
        <f t="shared" si="791"/>
        <v>0</v>
      </c>
      <c r="BN501" s="719">
        <f t="shared" si="791"/>
        <v>0</v>
      </c>
      <c r="BO501" s="719">
        <f t="shared" si="791"/>
        <v>0</v>
      </c>
      <c r="BP501" s="719">
        <f t="shared" si="791"/>
        <v>0</v>
      </c>
      <c r="BQ501" s="719">
        <f t="shared" si="780"/>
        <v>0</v>
      </c>
    </row>
    <row r="502" spans="1:69" s="399" customFormat="1" ht="12.75">
      <c r="A502" s="759">
        <v>1960</v>
      </c>
      <c r="B502" s="423" t="s">
        <v>228</v>
      </c>
      <c r="C502" s="1383">
        <f>'I4 BO ASSETS'!N74</f>
        <v>0</v>
      </c>
      <c r="D502" s="719"/>
      <c r="E502" s="719"/>
      <c r="F502" s="719"/>
      <c r="G502" s="719"/>
      <c r="H502" s="719"/>
      <c r="I502" s="719"/>
      <c r="J502" s="719"/>
      <c r="K502" s="719"/>
      <c r="L502" s="719"/>
      <c r="M502" s="719"/>
      <c r="N502" s="719"/>
      <c r="O502" s="719"/>
      <c r="P502" s="719"/>
      <c r="Q502" s="719"/>
      <c r="R502" s="719"/>
      <c r="S502" s="719"/>
      <c r="T502" s="719"/>
      <c r="U502" s="719"/>
      <c r="V502" s="719"/>
      <c r="W502" s="719"/>
      <c r="X502" s="719"/>
      <c r="Y502" s="719"/>
      <c r="Z502" s="719"/>
      <c r="AA502" s="719"/>
      <c r="AB502" s="719"/>
      <c r="AC502" s="719"/>
      <c r="AD502" s="719"/>
      <c r="AE502" s="719"/>
      <c r="AF502" s="719"/>
      <c r="AG502" s="719"/>
      <c r="AH502" s="719"/>
      <c r="AI502" s="719"/>
      <c r="AJ502" s="719"/>
      <c r="AK502" s="719"/>
      <c r="AL502" s="719"/>
      <c r="AM502" s="719"/>
      <c r="AN502" s="719"/>
      <c r="AO502" s="719"/>
      <c r="AP502" s="719"/>
      <c r="AQ502" s="719"/>
      <c r="AR502" s="719"/>
      <c r="AS502" s="719"/>
      <c r="AT502" s="719"/>
      <c r="AU502" s="719"/>
      <c r="AV502" s="719"/>
      <c r="AW502" s="719">
        <f t="shared" ref="AW502:BP502" si="792">$C502*AW643</f>
        <v>0</v>
      </c>
      <c r="AX502" s="719">
        <f t="shared" si="792"/>
        <v>0</v>
      </c>
      <c r="AY502" s="719">
        <f t="shared" si="792"/>
        <v>0</v>
      </c>
      <c r="AZ502" s="719">
        <f t="shared" si="792"/>
        <v>0</v>
      </c>
      <c r="BA502" s="719">
        <f t="shared" si="792"/>
        <v>0</v>
      </c>
      <c r="BB502" s="719">
        <f t="shared" si="792"/>
        <v>0</v>
      </c>
      <c r="BC502" s="719">
        <f t="shared" si="792"/>
        <v>0</v>
      </c>
      <c r="BD502" s="719">
        <f t="shared" si="792"/>
        <v>0</v>
      </c>
      <c r="BE502" s="719">
        <f t="shared" si="792"/>
        <v>0</v>
      </c>
      <c r="BF502" s="719">
        <f t="shared" si="792"/>
        <v>0</v>
      </c>
      <c r="BG502" s="719">
        <f t="shared" si="792"/>
        <v>0</v>
      </c>
      <c r="BH502" s="719">
        <f t="shared" si="792"/>
        <v>0</v>
      </c>
      <c r="BI502" s="719">
        <f t="shared" si="792"/>
        <v>0</v>
      </c>
      <c r="BJ502" s="719">
        <f t="shared" si="792"/>
        <v>0</v>
      </c>
      <c r="BK502" s="719">
        <f t="shared" si="792"/>
        <v>0</v>
      </c>
      <c r="BL502" s="719">
        <f t="shared" si="792"/>
        <v>0</v>
      </c>
      <c r="BM502" s="719">
        <f t="shared" si="792"/>
        <v>0</v>
      </c>
      <c r="BN502" s="719">
        <f t="shared" si="792"/>
        <v>0</v>
      </c>
      <c r="BO502" s="719">
        <f t="shared" si="792"/>
        <v>0</v>
      </c>
      <c r="BP502" s="719">
        <f t="shared" si="792"/>
        <v>0</v>
      </c>
      <c r="BQ502" s="719">
        <f t="shared" si="780"/>
        <v>0</v>
      </c>
    </row>
    <row r="503" spans="1:69" s="399" customFormat="1" ht="25.5">
      <c r="A503" s="759">
        <v>1970</v>
      </c>
      <c r="B503" s="423" t="s">
        <v>230</v>
      </c>
      <c r="C503" s="1383">
        <f>'I4 BO ASSETS'!N75</f>
        <v>0</v>
      </c>
      <c r="D503" s="719"/>
      <c r="E503" s="719"/>
      <c r="F503" s="719"/>
      <c r="G503" s="719"/>
      <c r="H503" s="719"/>
      <c r="I503" s="719"/>
      <c r="J503" s="719"/>
      <c r="K503" s="719"/>
      <c r="L503" s="719"/>
      <c r="M503" s="719"/>
      <c r="N503" s="719"/>
      <c r="O503" s="719"/>
      <c r="P503" s="719"/>
      <c r="Q503" s="719"/>
      <c r="R503" s="719"/>
      <c r="S503" s="719"/>
      <c r="T503" s="719"/>
      <c r="U503" s="719"/>
      <c r="V503" s="719"/>
      <c r="W503" s="719"/>
      <c r="X503" s="719"/>
      <c r="Y503" s="719"/>
      <c r="Z503" s="719"/>
      <c r="AA503" s="719"/>
      <c r="AB503" s="719"/>
      <c r="AC503" s="719"/>
      <c r="AD503" s="719"/>
      <c r="AE503" s="719"/>
      <c r="AF503" s="719"/>
      <c r="AG503" s="719"/>
      <c r="AH503" s="719"/>
      <c r="AI503" s="719"/>
      <c r="AJ503" s="719"/>
      <c r="AK503" s="719"/>
      <c r="AL503" s="719"/>
      <c r="AM503" s="719"/>
      <c r="AN503" s="719"/>
      <c r="AO503" s="719"/>
      <c r="AP503" s="719"/>
      <c r="AQ503" s="719"/>
      <c r="AR503" s="719"/>
      <c r="AS503" s="719"/>
      <c r="AT503" s="719"/>
      <c r="AU503" s="719"/>
      <c r="AV503" s="719"/>
      <c r="AW503" s="719">
        <f t="shared" ref="AW503:BP503" si="793">$C503*AW644</f>
        <v>0</v>
      </c>
      <c r="AX503" s="719">
        <f t="shared" si="793"/>
        <v>0</v>
      </c>
      <c r="AY503" s="719">
        <f t="shared" si="793"/>
        <v>0</v>
      </c>
      <c r="AZ503" s="719">
        <f t="shared" si="793"/>
        <v>0</v>
      </c>
      <c r="BA503" s="719">
        <f t="shared" si="793"/>
        <v>0</v>
      </c>
      <c r="BB503" s="719">
        <f t="shared" si="793"/>
        <v>0</v>
      </c>
      <c r="BC503" s="719">
        <f t="shared" si="793"/>
        <v>0</v>
      </c>
      <c r="BD503" s="719">
        <f t="shared" si="793"/>
        <v>0</v>
      </c>
      <c r="BE503" s="719">
        <f t="shared" si="793"/>
        <v>0</v>
      </c>
      <c r="BF503" s="719">
        <f t="shared" si="793"/>
        <v>0</v>
      </c>
      <c r="BG503" s="719">
        <f t="shared" si="793"/>
        <v>0</v>
      </c>
      <c r="BH503" s="719">
        <f t="shared" si="793"/>
        <v>0</v>
      </c>
      <c r="BI503" s="719">
        <f t="shared" si="793"/>
        <v>0</v>
      </c>
      <c r="BJ503" s="719">
        <f t="shared" si="793"/>
        <v>0</v>
      </c>
      <c r="BK503" s="719">
        <f t="shared" si="793"/>
        <v>0</v>
      </c>
      <c r="BL503" s="719">
        <f t="shared" si="793"/>
        <v>0</v>
      </c>
      <c r="BM503" s="719">
        <f t="shared" si="793"/>
        <v>0</v>
      </c>
      <c r="BN503" s="719">
        <f t="shared" si="793"/>
        <v>0</v>
      </c>
      <c r="BO503" s="719">
        <f t="shared" si="793"/>
        <v>0</v>
      </c>
      <c r="BP503" s="719">
        <f t="shared" si="793"/>
        <v>0</v>
      </c>
      <c r="BQ503" s="719">
        <f t="shared" si="780"/>
        <v>0</v>
      </c>
    </row>
    <row r="504" spans="1:69" s="399" customFormat="1" ht="25.5">
      <c r="A504" s="759">
        <v>1975</v>
      </c>
      <c r="B504" s="423" t="s">
        <v>895</v>
      </c>
      <c r="C504" s="1383">
        <f>'I4 BO ASSETS'!N76</f>
        <v>0</v>
      </c>
      <c r="D504" s="719"/>
      <c r="E504" s="719"/>
      <c r="F504" s="719"/>
      <c r="G504" s="719"/>
      <c r="H504" s="719"/>
      <c r="I504" s="719"/>
      <c r="J504" s="719"/>
      <c r="K504" s="719"/>
      <c r="L504" s="719"/>
      <c r="M504" s="719"/>
      <c r="N504" s="719"/>
      <c r="O504" s="719"/>
      <c r="P504" s="719"/>
      <c r="Q504" s="719"/>
      <c r="R504" s="719"/>
      <c r="S504" s="719"/>
      <c r="T504" s="719"/>
      <c r="U504" s="719"/>
      <c r="V504" s="719"/>
      <c r="W504" s="719"/>
      <c r="X504" s="719"/>
      <c r="Y504" s="719"/>
      <c r="Z504" s="719"/>
      <c r="AA504" s="719"/>
      <c r="AB504" s="719"/>
      <c r="AC504" s="719"/>
      <c r="AD504" s="719"/>
      <c r="AE504" s="719"/>
      <c r="AF504" s="719"/>
      <c r="AG504" s="719"/>
      <c r="AH504" s="719"/>
      <c r="AI504" s="719"/>
      <c r="AJ504" s="719"/>
      <c r="AK504" s="719"/>
      <c r="AL504" s="719"/>
      <c r="AM504" s="719"/>
      <c r="AN504" s="719"/>
      <c r="AO504" s="719"/>
      <c r="AP504" s="719"/>
      <c r="AQ504" s="719"/>
      <c r="AR504" s="719"/>
      <c r="AS504" s="719"/>
      <c r="AT504" s="719"/>
      <c r="AU504" s="719"/>
      <c r="AV504" s="719"/>
      <c r="AW504" s="719">
        <f t="shared" ref="AW504:BP504" si="794">$C504*AW645</f>
        <v>0</v>
      </c>
      <c r="AX504" s="719">
        <f t="shared" si="794"/>
        <v>0</v>
      </c>
      <c r="AY504" s="719">
        <f t="shared" si="794"/>
        <v>0</v>
      </c>
      <c r="AZ504" s="719">
        <f t="shared" si="794"/>
        <v>0</v>
      </c>
      <c r="BA504" s="719">
        <f t="shared" si="794"/>
        <v>0</v>
      </c>
      <c r="BB504" s="719">
        <f t="shared" si="794"/>
        <v>0</v>
      </c>
      <c r="BC504" s="719">
        <f t="shared" si="794"/>
        <v>0</v>
      </c>
      <c r="BD504" s="719">
        <f t="shared" si="794"/>
        <v>0</v>
      </c>
      <c r="BE504" s="719">
        <f t="shared" si="794"/>
        <v>0</v>
      </c>
      <c r="BF504" s="719">
        <f t="shared" si="794"/>
        <v>0</v>
      </c>
      <c r="BG504" s="719">
        <f t="shared" si="794"/>
        <v>0</v>
      </c>
      <c r="BH504" s="719">
        <f t="shared" si="794"/>
        <v>0</v>
      </c>
      <c r="BI504" s="719">
        <f t="shared" si="794"/>
        <v>0</v>
      </c>
      <c r="BJ504" s="719">
        <f t="shared" si="794"/>
        <v>0</v>
      </c>
      <c r="BK504" s="719">
        <f t="shared" si="794"/>
        <v>0</v>
      </c>
      <c r="BL504" s="719">
        <f t="shared" si="794"/>
        <v>0</v>
      </c>
      <c r="BM504" s="719">
        <f t="shared" si="794"/>
        <v>0</v>
      </c>
      <c r="BN504" s="719">
        <f t="shared" si="794"/>
        <v>0</v>
      </c>
      <c r="BO504" s="719">
        <f t="shared" si="794"/>
        <v>0</v>
      </c>
      <c r="BP504" s="719">
        <f t="shared" si="794"/>
        <v>0</v>
      </c>
      <c r="BQ504" s="719">
        <f t="shared" si="780"/>
        <v>0</v>
      </c>
    </row>
    <row r="505" spans="1:69" s="399" customFormat="1" ht="12.75">
      <c r="A505" s="759">
        <v>1980</v>
      </c>
      <c r="B505" s="423" t="s">
        <v>248</v>
      </c>
      <c r="C505" s="1383">
        <f>'I4 BO ASSETS'!N77</f>
        <v>0</v>
      </c>
      <c r="D505" s="719"/>
      <c r="E505" s="719"/>
      <c r="F505" s="719"/>
      <c r="G505" s="719"/>
      <c r="H505" s="719"/>
      <c r="I505" s="719"/>
      <c r="J505" s="719"/>
      <c r="K505" s="719"/>
      <c r="L505" s="719"/>
      <c r="M505" s="719"/>
      <c r="N505" s="719"/>
      <c r="O505" s="719"/>
      <c r="P505" s="719"/>
      <c r="Q505" s="719"/>
      <c r="R505" s="719"/>
      <c r="S505" s="719"/>
      <c r="T505" s="719"/>
      <c r="U505" s="719"/>
      <c r="V505" s="719"/>
      <c r="W505" s="719"/>
      <c r="X505" s="719"/>
      <c r="Y505" s="719"/>
      <c r="Z505" s="719"/>
      <c r="AA505" s="719"/>
      <c r="AB505" s="719"/>
      <c r="AC505" s="719"/>
      <c r="AD505" s="719"/>
      <c r="AE505" s="719"/>
      <c r="AF505" s="719"/>
      <c r="AG505" s="719"/>
      <c r="AH505" s="719"/>
      <c r="AI505" s="719"/>
      <c r="AJ505" s="719"/>
      <c r="AK505" s="719"/>
      <c r="AL505" s="719"/>
      <c r="AM505" s="719"/>
      <c r="AN505" s="719"/>
      <c r="AO505" s="719"/>
      <c r="AP505" s="719"/>
      <c r="AQ505" s="719"/>
      <c r="AR505" s="719"/>
      <c r="AS505" s="719"/>
      <c r="AT505" s="719"/>
      <c r="AU505" s="719"/>
      <c r="AV505" s="719"/>
      <c r="AW505" s="719">
        <f t="shared" ref="AW505:BP505" si="795">$C505*AW646</f>
        <v>0</v>
      </c>
      <c r="AX505" s="719">
        <f t="shared" si="795"/>
        <v>0</v>
      </c>
      <c r="AY505" s="719">
        <f t="shared" si="795"/>
        <v>0</v>
      </c>
      <c r="AZ505" s="719">
        <f t="shared" si="795"/>
        <v>0</v>
      </c>
      <c r="BA505" s="719">
        <f t="shared" si="795"/>
        <v>0</v>
      </c>
      <c r="BB505" s="719">
        <f t="shared" si="795"/>
        <v>0</v>
      </c>
      <c r="BC505" s="719">
        <f t="shared" si="795"/>
        <v>0</v>
      </c>
      <c r="BD505" s="719">
        <f t="shared" si="795"/>
        <v>0</v>
      </c>
      <c r="BE505" s="719">
        <f t="shared" si="795"/>
        <v>0</v>
      </c>
      <c r="BF505" s="719">
        <f t="shared" si="795"/>
        <v>0</v>
      </c>
      <c r="BG505" s="719">
        <f t="shared" si="795"/>
        <v>0</v>
      </c>
      <c r="BH505" s="719">
        <f t="shared" si="795"/>
        <v>0</v>
      </c>
      <c r="BI505" s="719">
        <f t="shared" si="795"/>
        <v>0</v>
      </c>
      <c r="BJ505" s="719">
        <f t="shared" si="795"/>
        <v>0</v>
      </c>
      <c r="BK505" s="719">
        <f t="shared" si="795"/>
        <v>0</v>
      </c>
      <c r="BL505" s="719">
        <f t="shared" si="795"/>
        <v>0</v>
      </c>
      <c r="BM505" s="719">
        <f t="shared" si="795"/>
        <v>0</v>
      </c>
      <c r="BN505" s="719">
        <f t="shared" si="795"/>
        <v>0</v>
      </c>
      <c r="BO505" s="719">
        <f t="shared" si="795"/>
        <v>0</v>
      </c>
      <c r="BP505" s="719">
        <f t="shared" si="795"/>
        <v>0</v>
      </c>
      <c r="BQ505" s="719">
        <f t="shared" si="780"/>
        <v>0</v>
      </c>
    </row>
    <row r="506" spans="1:69" s="399" customFormat="1" ht="12.75">
      <c r="A506" s="759">
        <v>1990</v>
      </c>
      <c r="B506" s="423" t="s">
        <v>250</v>
      </c>
      <c r="C506" s="1383">
        <f>'I4 BO ASSETS'!N78</f>
        <v>0</v>
      </c>
      <c r="D506" s="719"/>
      <c r="E506" s="719"/>
      <c r="F506" s="719"/>
      <c r="G506" s="719"/>
      <c r="H506" s="719"/>
      <c r="I506" s="719"/>
      <c r="J506" s="719"/>
      <c r="K506" s="719"/>
      <c r="L506" s="719"/>
      <c r="M506" s="719"/>
      <c r="N506" s="719"/>
      <c r="O506" s="719"/>
      <c r="P506" s="719"/>
      <c r="Q506" s="719"/>
      <c r="R506" s="719"/>
      <c r="S506" s="719"/>
      <c r="T506" s="719"/>
      <c r="U506" s="719"/>
      <c r="V506" s="719"/>
      <c r="W506" s="719"/>
      <c r="X506" s="719"/>
      <c r="Y506" s="719"/>
      <c r="Z506" s="719"/>
      <c r="AA506" s="719"/>
      <c r="AB506" s="719"/>
      <c r="AC506" s="719"/>
      <c r="AD506" s="719"/>
      <c r="AE506" s="719"/>
      <c r="AF506" s="719"/>
      <c r="AG506" s="719"/>
      <c r="AH506" s="719"/>
      <c r="AI506" s="719"/>
      <c r="AJ506" s="719"/>
      <c r="AK506" s="719"/>
      <c r="AL506" s="719"/>
      <c r="AM506" s="719"/>
      <c r="AN506" s="719"/>
      <c r="AO506" s="719"/>
      <c r="AP506" s="719"/>
      <c r="AQ506" s="719"/>
      <c r="AR506" s="719"/>
      <c r="AS506" s="719"/>
      <c r="AT506" s="719"/>
      <c r="AU506" s="719"/>
      <c r="AV506" s="719"/>
      <c r="AW506" s="719">
        <f t="shared" ref="AW506:BP506" si="796">$C506*AW647</f>
        <v>0</v>
      </c>
      <c r="AX506" s="719">
        <f t="shared" si="796"/>
        <v>0</v>
      </c>
      <c r="AY506" s="719">
        <f t="shared" si="796"/>
        <v>0</v>
      </c>
      <c r="AZ506" s="719">
        <f t="shared" si="796"/>
        <v>0</v>
      </c>
      <c r="BA506" s="719">
        <f t="shared" si="796"/>
        <v>0</v>
      </c>
      <c r="BB506" s="719">
        <f t="shared" si="796"/>
        <v>0</v>
      </c>
      <c r="BC506" s="719">
        <f t="shared" si="796"/>
        <v>0</v>
      </c>
      <c r="BD506" s="719">
        <f t="shared" si="796"/>
        <v>0</v>
      </c>
      <c r="BE506" s="719">
        <f t="shared" si="796"/>
        <v>0</v>
      </c>
      <c r="BF506" s="719">
        <f t="shared" si="796"/>
        <v>0</v>
      </c>
      <c r="BG506" s="719">
        <f t="shared" si="796"/>
        <v>0</v>
      </c>
      <c r="BH506" s="719">
        <f t="shared" si="796"/>
        <v>0</v>
      </c>
      <c r="BI506" s="719">
        <f t="shared" si="796"/>
        <v>0</v>
      </c>
      <c r="BJ506" s="719">
        <f t="shared" si="796"/>
        <v>0</v>
      </c>
      <c r="BK506" s="719">
        <f t="shared" si="796"/>
        <v>0</v>
      </c>
      <c r="BL506" s="719">
        <f t="shared" si="796"/>
        <v>0</v>
      </c>
      <c r="BM506" s="719">
        <f t="shared" si="796"/>
        <v>0</v>
      </c>
      <c r="BN506" s="719">
        <f t="shared" si="796"/>
        <v>0</v>
      </c>
      <c r="BO506" s="719">
        <f t="shared" si="796"/>
        <v>0</v>
      </c>
      <c r="BP506" s="719">
        <f t="shared" si="796"/>
        <v>0</v>
      </c>
      <c r="BQ506" s="719">
        <f t="shared" si="780"/>
        <v>0</v>
      </c>
    </row>
    <row r="507" spans="1:69" s="399" customFormat="1" ht="12.75">
      <c r="A507" s="759">
        <v>2005</v>
      </c>
      <c r="B507" s="423" t="s">
        <v>252</v>
      </c>
      <c r="C507" s="1383">
        <f>'I4 BO ASSETS'!N79</f>
        <v>0</v>
      </c>
      <c r="D507" s="719"/>
      <c r="E507" s="719"/>
      <c r="F507" s="719"/>
      <c r="G507" s="719"/>
      <c r="H507" s="719"/>
      <c r="I507" s="719"/>
      <c r="J507" s="719"/>
      <c r="K507" s="719"/>
      <c r="L507" s="719"/>
      <c r="M507" s="719"/>
      <c r="N507" s="719"/>
      <c r="O507" s="719"/>
      <c r="P507" s="719"/>
      <c r="Q507" s="719"/>
      <c r="R507" s="719"/>
      <c r="S507" s="719"/>
      <c r="T507" s="719"/>
      <c r="U507" s="719"/>
      <c r="V507" s="719"/>
      <c r="W507" s="719"/>
      <c r="X507" s="719"/>
      <c r="Y507" s="719"/>
      <c r="Z507" s="719"/>
      <c r="AA507" s="719"/>
      <c r="AB507" s="719"/>
      <c r="AC507" s="719"/>
      <c r="AD507" s="719"/>
      <c r="AE507" s="719"/>
      <c r="AF507" s="719"/>
      <c r="AG507" s="719"/>
      <c r="AH507" s="719"/>
      <c r="AI507" s="719"/>
      <c r="AJ507" s="719"/>
      <c r="AK507" s="719"/>
      <c r="AL507" s="719"/>
      <c r="AM507" s="719"/>
      <c r="AN507" s="719"/>
      <c r="AO507" s="719"/>
      <c r="AP507" s="719"/>
      <c r="AQ507" s="719"/>
      <c r="AR507" s="719"/>
      <c r="AS507" s="719"/>
      <c r="AT507" s="719"/>
      <c r="AU507" s="719"/>
      <c r="AV507" s="719"/>
      <c r="AW507" s="719">
        <f t="shared" ref="AW507:BP507" si="797">$C507*AW648</f>
        <v>0</v>
      </c>
      <c r="AX507" s="719">
        <f t="shared" si="797"/>
        <v>0</v>
      </c>
      <c r="AY507" s="719">
        <f t="shared" si="797"/>
        <v>0</v>
      </c>
      <c r="AZ507" s="719">
        <f t="shared" si="797"/>
        <v>0</v>
      </c>
      <c r="BA507" s="719">
        <f t="shared" si="797"/>
        <v>0</v>
      </c>
      <c r="BB507" s="719">
        <f t="shared" si="797"/>
        <v>0</v>
      </c>
      <c r="BC507" s="719">
        <f t="shared" si="797"/>
        <v>0</v>
      </c>
      <c r="BD507" s="719">
        <f t="shared" si="797"/>
        <v>0</v>
      </c>
      <c r="BE507" s="719">
        <f t="shared" si="797"/>
        <v>0</v>
      </c>
      <c r="BF507" s="719">
        <f t="shared" si="797"/>
        <v>0</v>
      </c>
      <c r="BG507" s="719">
        <f t="shared" si="797"/>
        <v>0</v>
      </c>
      <c r="BH507" s="719">
        <f t="shared" si="797"/>
        <v>0</v>
      </c>
      <c r="BI507" s="719">
        <f t="shared" si="797"/>
        <v>0</v>
      </c>
      <c r="BJ507" s="719">
        <f t="shared" si="797"/>
        <v>0</v>
      </c>
      <c r="BK507" s="719">
        <f t="shared" si="797"/>
        <v>0</v>
      </c>
      <c r="BL507" s="719">
        <f t="shared" si="797"/>
        <v>0</v>
      </c>
      <c r="BM507" s="719">
        <f t="shared" si="797"/>
        <v>0</v>
      </c>
      <c r="BN507" s="719">
        <f t="shared" si="797"/>
        <v>0</v>
      </c>
      <c r="BO507" s="719">
        <f t="shared" si="797"/>
        <v>0</v>
      </c>
      <c r="BP507" s="719">
        <f t="shared" si="797"/>
        <v>0</v>
      </c>
      <c r="BQ507" s="719">
        <f t="shared" si="780"/>
        <v>0</v>
      </c>
    </row>
    <row r="508" spans="1:69" s="1373" customFormat="1" ht="12.75">
      <c r="A508" s="763">
        <v>2010</v>
      </c>
      <c r="B508" s="762" t="s">
        <v>253</v>
      </c>
      <c r="C508" s="1383">
        <f>'I4 BO ASSETS'!N80</f>
        <v>0</v>
      </c>
      <c r="D508" s="719"/>
      <c r="E508" s="719"/>
      <c r="F508" s="719"/>
      <c r="G508" s="719"/>
      <c r="H508" s="719"/>
      <c r="I508" s="719"/>
      <c r="J508" s="719"/>
      <c r="K508" s="719"/>
      <c r="L508" s="719"/>
      <c r="M508" s="719"/>
      <c r="N508" s="719"/>
      <c r="O508" s="719"/>
      <c r="P508" s="719"/>
      <c r="Q508" s="719"/>
      <c r="R508" s="719"/>
      <c r="S508" s="719"/>
      <c r="T508" s="719"/>
      <c r="U508" s="719"/>
      <c r="V508" s="719"/>
      <c r="W508" s="719"/>
      <c r="X508" s="719"/>
      <c r="Y508" s="719"/>
      <c r="Z508" s="719"/>
      <c r="AA508" s="719"/>
      <c r="AB508" s="719"/>
      <c r="AC508" s="719"/>
      <c r="AD508" s="719"/>
      <c r="AE508" s="719"/>
      <c r="AF508" s="719"/>
      <c r="AG508" s="719"/>
      <c r="AH508" s="719"/>
      <c r="AI508" s="719"/>
      <c r="AJ508" s="719"/>
      <c r="AK508" s="719"/>
      <c r="AL508" s="719"/>
      <c r="AM508" s="719"/>
      <c r="AN508" s="719"/>
      <c r="AO508" s="719"/>
      <c r="AP508" s="719"/>
      <c r="AQ508" s="719"/>
      <c r="AR508" s="719"/>
      <c r="AS508" s="719"/>
      <c r="AT508" s="719"/>
      <c r="AU508" s="719"/>
      <c r="AV508" s="719"/>
      <c r="AW508" s="719">
        <f t="shared" ref="AW508:BP508" si="798">$C508*AW649</f>
        <v>0</v>
      </c>
      <c r="AX508" s="719">
        <f t="shared" si="798"/>
        <v>0</v>
      </c>
      <c r="AY508" s="719">
        <f t="shared" si="798"/>
        <v>0</v>
      </c>
      <c r="AZ508" s="719">
        <f t="shared" si="798"/>
        <v>0</v>
      </c>
      <c r="BA508" s="719">
        <f t="shared" si="798"/>
        <v>0</v>
      </c>
      <c r="BB508" s="719">
        <f t="shared" si="798"/>
        <v>0</v>
      </c>
      <c r="BC508" s="719">
        <f t="shared" si="798"/>
        <v>0</v>
      </c>
      <c r="BD508" s="719">
        <f t="shared" si="798"/>
        <v>0</v>
      </c>
      <c r="BE508" s="719">
        <f t="shared" si="798"/>
        <v>0</v>
      </c>
      <c r="BF508" s="719">
        <f t="shared" si="798"/>
        <v>0</v>
      </c>
      <c r="BG508" s="719">
        <f t="shared" si="798"/>
        <v>0</v>
      </c>
      <c r="BH508" s="719">
        <f t="shared" si="798"/>
        <v>0</v>
      </c>
      <c r="BI508" s="719">
        <f t="shared" si="798"/>
        <v>0</v>
      </c>
      <c r="BJ508" s="719">
        <f t="shared" si="798"/>
        <v>0</v>
      </c>
      <c r="BK508" s="719">
        <f t="shared" si="798"/>
        <v>0</v>
      </c>
      <c r="BL508" s="719">
        <f t="shared" si="798"/>
        <v>0</v>
      </c>
      <c r="BM508" s="719">
        <f t="shared" si="798"/>
        <v>0</v>
      </c>
      <c r="BN508" s="719">
        <f t="shared" si="798"/>
        <v>0</v>
      </c>
      <c r="BO508" s="719">
        <f t="shared" si="798"/>
        <v>0</v>
      </c>
      <c r="BP508" s="719">
        <f t="shared" si="798"/>
        <v>0</v>
      </c>
      <c r="BQ508" s="719">
        <f t="shared" si="780"/>
        <v>0</v>
      </c>
    </row>
    <row r="509" spans="1:69" s="1379" customFormat="1" ht="12.75">
      <c r="A509" s="1374"/>
      <c r="B509" s="1386" t="s">
        <v>1359</v>
      </c>
      <c r="C509" s="1387">
        <f>SUM(C489:C508)</f>
        <v>0</v>
      </c>
      <c r="D509" s="1377"/>
      <c r="E509" s="1377"/>
      <c r="F509" s="1378"/>
      <c r="G509" s="1377">
        <f t="shared" ref="G509:AB509" si="799">SUM(G489:G508)</f>
        <v>0</v>
      </c>
      <c r="H509" s="1377">
        <f t="shared" si="799"/>
        <v>0</v>
      </c>
      <c r="I509" s="1377">
        <f t="shared" si="799"/>
        <v>0</v>
      </c>
      <c r="J509" s="1377">
        <f t="shared" si="799"/>
        <v>0</v>
      </c>
      <c r="K509" s="1377">
        <f t="shared" si="799"/>
        <v>0</v>
      </c>
      <c r="L509" s="1377">
        <f t="shared" si="799"/>
        <v>0</v>
      </c>
      <c r="M509" s="1377">
        <f t="shared" si="799"/>
        <v>0</v>
      </c>
      <c r="N509" s="1377">
        <f t="shared" si="799"/>
        <v>0</v>
      </c>
      <c r="O509" s="1377">
        <f t="shared" si="799"/>
        <v>0</v>
      </c>
      <c r="P509" s="1377">
        <f t="shared" si="799"/>
        <v>0</v>
      </c>
      <c r="Q509" s="1377">
        <f t="shared" si="799"/>
        <v>0</v>
      </c>
      <c r="R509" s="1377">
        <f t="shared" ref="R509:AA509" si="800">SUM(R489:R508)</f>
        <v>0</v>
      </c>
      <c r="S509" s="1377">
        <f t="shared" si="800"/>
        <v>0</v>
      </c>
      <c r="T509" s="1377">
        <f t="shared" si="800"/>
        <v>0</v>
      </c>
      <c r="U509" s="1377">
        <f t="shared" si="800"/>
        <v>0</v>
      </c>
      <c r="V509" s="1377">
        <f t="shared" si="800"/>
        <v>0</v>
      </c>
      <c r="W509" s="1377">
        <f t="shared" si="800"/>
        <v>0</v>
      </c>
      <c r="X509" s="1377">
        <f t="shared" si="800"/>
        <v>0</v>
      </c>
      <c r="Y509" s="1377">
        <f t="shared" si="800"/>
        <v>0</v>
      </c>
      <c r="Z509" s="1377">
        <f t="shared" si="800"/>
        <v>0</v>
      </c>
      <c r="AA509" s="1377">
        <f t="shared" si="800"/>
        <v>0</v>
      </c>
      <c r="AB509" s="1377">
        <f t="shared" si="799"/>
        <v>0</v>
      </c>
      <c r="AC509" s="1377">
        <f t="shared" ref="AC509:AX509" si="801">SUM(AC489:AC508)</f>
        <v>0</v>
      </c>
      <c r="AD509" s="1377">
        <f t="shared" si="801"/>
        <v>0</v>
      </c>
      <c r="AE509" s="1377">
        <f t="shared" si="801"/>
        <v>0</v>
      </c>
      <c r="AF509" s="1377">
        <f t="shared" si="801"/>
        <v>0</v>
      </c>
      <c r="AG509" s="1377">
        <f t="shared" si="801"/>
        <v>0</v>
      </c>
      <c r="AH509" s="1377">
        <f t="shared" si="801"/>
        <v>0</v>
      </c>
      <c r="AI509" s="1377">
        <f t="shared" si="801"/>
        <v>0</v>
      </c>
      <c r="AJ509" s="1377">
        <f t="shared" si="801"/>
        <v>0</v>
      </c>
      <c r="AK509" s="1377">
        <f t="shared" si="801"/>
        <v>0</v>
      </c>
      <c r="AL509" s="1377">
        <f t="shared" si="801"/>
        <v>0</v>
      </c>
      <c r="AM509" s="1377">
        <f t="shared" si="801"/>
        <v>0</v>
      </c>
      <c r="AN509" s="1377">
        <f t="shared" si="801"/>
        <v>0</v>
      </c>
      <c r="AO509" s="1377">
        <f t="shared" si="801"/>
        <v>0</v>
      </c>
      <c r="AP509" s="1377">
        <f t="shared" si="801"/>
        <v>0</v>
      </c>
      <c r="AQ509" s="1377">
        <f t="shared" si="801"/>
        <v>0</v>
      </c>
      <c r="AR509" s="1377">
        <f t="shared" si="801"/>
        <v>0</v>
      </c>
      <c r="AS509" s="1377">
        <f t="shared" si="801"/>
        <v>0</v>
      </c>
      <c r="AT509" s="1377">
        <f t="shared" si="801"/>
        <v>0</v>
      </c>
      <c r="AU509" s="1377">
        <f t="shared" si="801"/>
        <v>0</v>
      </c>
      <c r="AV509" s="1377">
        <f t="shared" si="801"/>
        <v>0</v>
      </c>
      <c r="AW509" s="1377">
        <f t="shared" si="801"/>
        <v>0</v>
      </c>
      <c r="AX509" s="1377">
        <f t="shared" si="801"/>
        <v>0</v>
      </c>
      <c r="AY509" s="1377">
        <f t="shared" ref="AY509:BQ509" si="802">SUM(AY489:AY508)</f>
        <v>0</v>
      </c>
      <c r="AZ509" s="1377">
        <f t="shared" si="802"/>
        <v>0</v>
      </c>
      <c r="BA509" s="1377">
        <f t="shared" si="802"/>
        <v>0</v>
      </c>
      <c r="BB509" s="1377">
        <f t="shared" si="802"/>
        <v>0</v>
      </c>
      <c r="BC509" s="1377">
        <f t="shared" si="802"/>
        <v>0</v>
      </c>
      <c r="BD509" s="1377">
        <f t="shared" si="802"/>
        <v>0</v>
      </c>
      <c r="BE509" s="1377">
        <f t="shared" si="802"/>
        <v>0</v>
      </c>
      <c r="BF509" s="1377">
        <f t="shared" si="802"/>
        <v>0</v>
      </c>
      <c r="BG509" s="1377">
        <f t="shared" si="802"/>
        <v>0</v>
      </c>
      <c r="BH509" s="1377">
        <f t="shared" si="802"/>
        <v>0</v>
      </c>
      <c r="BI509" s="1377">
        <f t="shared" si="802"/>
        <v>0</v>
      </c>
      <c r="BJ509" s="1377">
        <f t="shared" si="802"/>
        <v>0</v>
      </c>
      <c r="BK509" s="1377">
        <f t="shared" si="802"/>
        <v>0</v>
      </c>
      <c r="BL509" s="1377">
        <f t="shared" si="802"/>
        <v>0</v>
      </c>
      <c r="BM509" s="1377">
        <f t="shared" si="802"/>
        <v>0</v>
      </c>
      <c r="BN509" s="1377">
        <f t="shared" si="802"/>
        <v>0</v>
      </c>
      <c r="BO509" s="1377">
        <f t="shared" si="802"/>
        <v>0</v>
      </c>
      <c r="BP509" s="1377">
        <f t="shared" si="802"/>
        <v>0</v>
      </c>
      <c r="BQ509" s="1377">
        <f t="shared" si="802"/>
        <v>0</v>
      </c>
    </row>
    <row r="510" spans="1:69" s="399" customFormat="1" ht="12.75">
      <c r="A510" s="1391"/>
      <c r="B510" s="524"/>
      <c r="C510" s="1392"/>
      <c r="D510" s="719"/>
      <c r="E510" s="719"/>
      <c r="F510" s="719"/>
      <c r="AV510" s="525"/>
      <c r="BQ510" s="525"/>
    </row>
    <row r="511" spans="1:69" s="1303" customFormat="1" ht="13.5" thickBot="1">
      <c r="A511" s="1304"/>
      <c r="B511" s="1301" t="s">
        <v>1228</v>
      </c>
      <c r="C511" s="1305">
        <f t="shared" ref="C511:AH511" si="803">C487+C509</f>
        <v>0</v>
      </c>
      <c r="D511" s="1305">
        <f t="shared" si="803"/>
        <v>0</v>
      </c>
      <c r="E511" s="1305">
        <f t="shared" si="803"/>
        <v>0</v>
      </c>
      <c r="F511" s="1305">
        <f t="shared" si="803"/>
        <v>0</v>
      </c>
      <c r="G511" s="1305">
        <f t="shared" si="803"/>
        <v>0</v>
      </c>
      <c r="H511" s="1305">
        <f t="shared" si="803"/>
        <v>0</v>
      </c>
      <c r="I511" s="1305">
        <f t="shared" si="803"/>
        <v>0</v>
      </c>
      <c r="J511" s="1305">
        <f t="shared" si="803"/>
        <v>0</v>
      </c>
      <c r="K511" s="1305">
        <f t="shared" si="803"/>
        <v>0</v>
      </c>
      <c r="L511" s="1305">
        <f t="shared" si="803"/>
        <v>0</v>
      </c>
      <c r="M511" s="1305">
        <f t="shared" si="803"/>
        <v>0</v>
      </c>
      <c r="N511" s="1305">
        <f t="shared" si="803"/>
        <v>0</v>
      </c>
      <c r="O511" s="1305">
        <f t="shared" si="803"/>
        <v>0</v>
      </c>
      <c r="P511" s="1305">
        <f t="shared" si="803"/>
        <v>0</v>
      </c>
      <c r="Q511" s="1305">
        <f t="shared" si="803"/>
        <v>0</v>
      </c>
      <c r="R511" s="1305">
        <f t="shared" si="803"/>
        <v>0</v>
      </c>
      <c r="S511" s="1305">
        <f t="shared" si="803"/>
        <v>0</v>
      </c>
      <c r="T511" s="1305">
        <f t="shared" si="803"/>
        <v>0</v>
      </c>
      <c r="U511" s="1305">
        <f t="shared" si="803"/>
        <v>0</v>
      </c>
      <c r="V511" s="1305">
        <f t="shared" si="803"/>
        <v>0</v>
      </c>
      <c r="W511" s="1305">
        <f t="shared" si="803"/>
        <v>0</v>
      </c>
      <c r="X511" s="1305">
        <f t="shared" si="803"/>
        <v>0</v>
      </c>
      <c r="Y511" s="1305">
        <f t="shared" si="803"/>
        <v>0</v>
      </c>
      <c r="Z511" s="1305">
        <f t="shared" si="803"/>
        <v>0</v>
      </c>
      <c r="AA511" s="1305">
        <f t="shared" si="803"/>
        <v>0</v>
      </c>
      <c r="AB511" s="1305">
        <f t="shared" si="803"/>
        <v>0</v>
      </c>
      <c r="AC511" s="1305">
        <f t="shared" si="803"/>
        <v>0</v>
      </c>
      <c r="AD511" s="1305">
        <f t="shared" si="803"/>
        <v>0</v>
      </c>
      <c r="AE511" s="1305">
        <f t="shared" si="803"/>
        <v>0</v>
      </c>
      <c r="AF511" s="1305">
        <f t="shared" si="803"/>
        <v>0</v>
      </c>
      <c r="AG511" s="1305">
        <f t="shared" si="803"/>
        <v>0</v>
      </c>
      <c r="AH511" s="1305">
        <f t="shared" si="803"/>
        <v>0</v>
      </c>
      <c r="AI511" s="1305">
        <f t="shared" ref="AI511:BQ511" si="804">AI487+AI509</f>
        <v>0</v>
      </c>
      <c r="AJ511" s="1305">
        <f t="shared" si="804"/>
        <v>0</v>
      </c>
      <c r="AK511" s="1305">
        <f t="shared" si="804"/>
        <v>0</v>
      </c>
      <c r="AL511" s="1305">
        <f t="shared" si="804"/>
        <v>0</v>
      </c>
      <c r="AM511" s="1305">
        <f t="shared" si="804"/>
        <v>0</v>
      </c>
      <c r="AN511" s="1305">
        <f t="shared" si="804"/>
        <v>0</v>
      </c>
      <c r="AO511" s="1305">
        <f t="shared" si="804"/>
        <v>0</v>
      </c>
      <c r="AP511" s="1305">
        <f t="shared" si="804"/>
        <v>0</v>
      </c>
      <c r="AQ511" s="1305">
        <f t="shared" si="804"/>
        <v>0</v>
      </c>
      <c r="AR511" s="1305">
        <f t="shared" si="804"/>
        <v>0</v>
      </c>
      <c r="AS511" s="1305">
        <f t="shared" si="804"/>
        <v>0</v>
      </c>
      <c r="AT511" s="1305">
        <f t="shared" si="804"/>
        <v>0</v>
      </c>
      <c r="AU511" s="1305">
        <f t="shared" si="804"/>
        <v>0</v>
      </c>
      <c r="AV511" s="1305">
        <f t="shared" si="804"/>
        <v>0</v>
      </c>
      <c r="AW511" s="1305">
        <f t="shared" si="804"/>
        <v>0</v>
      </c>
      <c r="AX511" s="1305">
        <f t="shared" si="804"/>
        <v>0</v>
      </c>
      <c r="AY511" s="1305">
        <f t="shared" si="804"/>
        <v>0</v>
      </c>
      <c r="AZ511" s="1305">
        <f t="shared" si="804"/>
        <v>0</v>
      </c>
      <c r="BA511" s="1305">
        <f t="shared" si="804"/>
        <v>0</v>
      </c>
      <c r="BB511" s="1305">
        <f t="shared" si="804"/>
        <v>0</v>
      </c>
      <c r="BC511" s="1305">
        <f t="shared" si="804"/>
        <v>0</v>
      </c>
      <c r="BD511" s="1305">
        <f t="shared" si="804"/>
        <v>0</v>
      </c>
      <c r="BE511" s="1305">
        <f t="shared" si="804"/>
        <v>0</v>
      </c>
      <c r="BF511" s="1305">
        <f t="shared" si="804"/>
        <v>0</v>
      </c>
      <c r="BG511" s="1305">
        <f t="shared" si="804"/>
        <v>0</v>
      </c>
      <c r="BH511" s="1305">
        <f t="shared" si="804"/>
        <v>0</v>
      </c>
      <c r="BI511" s="1305">
        <f t="shared" si="804"/>
        <v>0</v>
      </c>
      <c r="BJ511" s="1305">
        <f t="shared" si="804"/>
        <v>0</v>
      </c>
      <c r="BK511" s="1305">
        <f t="shared" si="804"/>
        <v>0</v>
      </c>
      <c r="BL511" s="1305">
        <f t="shared" si="804"/>
        <v>0</v>
      </c>
      <c r="BM511" s="1305">
        <f t="shared" si="804"/>
        <v>0</v>
      </c>
      <c r="BN511" s="1305">
        <f t="shared" si="804"/>
        <v>0</v>
      </c>
      <c r="BO511" s="1305">
        <f t="shared" si="804"/>
        <v>0</v>
      </c>
      <c r="BP511" s="1305">
        <f t="shared" si="804"/>
        <v>0</v>
      </c>
      <c r="BQ511" s="1305">
        <f t="shared" si="804"/>
        <v>0</v>
      </c>
    </row>
    <row r="512" spans="1:69" s="399" customFormat="1" ht="13.5" thickTop="1">
      <c r="A512" s="1391"/>
      <c r="B512" s="524"/>
      <c r="C512" s="1392"/>
      <c r="D512" s="719"/>
      <c r="E512" s="719"/>
      <c r="F512" s="719"/>
      <c r="AV512" s="525"/>
      <c r="BQ512" s="525"/>
    </row>
    <row r="513" spans="1:69" s="399" customFormat="1" ht="12.75">
      <c r="A513" s="1391"/>
      <c r="B513" s="524"/>
      <c r="C513" s="1392"/>
      <c r="D513" s="719"/>
      <c r="E513" s="719"/>
      <c r="F513" s="719"/>
      <c r="AV513" s="525"/>
      <c r="BQ513" s="525"/>
    </row>
    <row r="514" spans="1:69" s="399" customFormat="1" ht="15.75">
      <c r="A514" s="1926" t="s">
        <v>1400</v>
      </c>
      <c r="B514" s="1347"/>
      <c r="C514" s="1394"/>
      <c r="D514" s="1347"/>
      <c r="E514" s="1347"/>
      <c r="F514" s="1347"/>
      <c r="G514" s="1347"/>
      <c r="H514" s="1347"/>
      <c r="I514" s="1347"/>
      <c r="AV514" s="525"/>
    </row>
    <row r="515" spans="1:69" s="399" customFormat="1" ht="12.75">
      <c r="C515" s="1346"/>
      <c r="AV515" s="525"/>
    </row>
    <row r="516" spans="1:69" s="399" customFormat="1" ht="12.75">
      <c r="A516" s="669"/>
      <c r="B516" s="1347"/>
      <c r="C516" s="1348"/>
      <c r="AV516" s="525"/>
    </row>
    <row r="517" spans="1:69" s="1349" customFormat="1" ht="25.5">
      <c r="C517" s="1350"/>
      <c r="D517" s="1351"/>
      <c r="E517" s="1352"/>
      <c r="F517" s="1353"/>
      <c r="G517" s="1354" t="s">
        <v>338</v>
      </c>
      <c r="H517" s="1354"/>
      <c r="I517" s="1354"/>
      <c r="J517" s="1354"/>
      <c r="K517" s="1354"/>
      <c r="L517" s="1354"/>
      <c r="M517" s="1354"/>
      <c r="N517" s="1354"/>
      <c r="O517" s="1354"/>
      <c r="P517" s="1354"/>
      <c r="Q517" s="1354"/>
      <c r="R517" s="1354"/>
      <c r="S517" s="1354"/>
      <c r="T517" s="1354"/>
      <c r="U517" s="1354"/>
      <c r="V517" s="1354"/>
      <c r="W517" s="1354"/>
      <c r="X517" s="1354"/>
      <c r="Y517" s="1354"/>
      <c r="Z517" s="1354"/>
      <c r="AA517" s="1355"/>
      <c r="AB517" s="1354" t="s">
        <v>339</v>
      </c>
      <c r="AC517" s="1354"/>
      <c r="AD517" s="1354"/>
      <c r="AE517" s="1354"/>
      <c r="AF517" s="1354"/>
      <c r="AG517" s="1354"/>
      <c r="AH517" s="1354"/>
      <c r="AI517" s="1354"/>
      <c r="AJ517" s="1354"/>
      <c r="AK517" s="1354"/>
      <c r="AL517" s="1354"/>
      <c r="AM517" s="1354"/>
      <c r="AN517" s="1354"/>
      <c r="AO517" s="1354"/>
      <c r="AP517" s="1354"/>
      <c r="AQ517" s="1354"/>
      <c r="AR517" s="1354"/>
      <c r="AS517" s="1354"/>
      <c r="AT517" s="1354"/>
      <c r="AU517" s="1354"/>
      <c r="AV517" s="1355"/>
      <c r="AW517" s="1356" t="s">
        <v>340</v>
      </c>
      <c r="AX517" s="1354"/>
      <c r="AY517" s="1354"/>
      <c r="AZ517" s="1354"/>
      <c r="BA517" s="1354"/>
      <c r="BB517" s="1354"/>
      <c r="BC517" s="1354"/>
      <c r="BD517" s="1354"/>
      <c r="BE517" s="1354"/>
      <c r="BF517" s="1354"/>
      <c r="BG517" s="1354"/>
      <c r="BH517" s="1354"/>
      <c r="BI517" s="1354"/>
      <c r="BJ517" s="1354"/>
      <c r="BK517" s="1354"/>
      <c r="BL517" s="1354"/>
      <c r="BM517" s="1354"/>
      <c r="BN517" s="1354"/>
      <c r="BO517" s="1354"/>
      <c r="BP517" s="1354"/>
      <c r="BQ517" s="1355"/>
    </row>
    <row r="518" spans="1:69" s="1161" customFormat="1" ht="12.75">
      <c r="A518" s="1357"/>
      <c r="B518" s="1357"/>
      <c r="C518" s="1358"/>
      <c r="D518" s="1359"/>
      <c r="E518" s="1360"/>
      <c r="F518" s="1361"/>
      <c r="G518" s="1362">
        <v>1</v>
      </c>
      <c r="H518" s="1362">
        <v>2</v>
      </c>
      <c r="I518" s="1362">
        <v>3</v>
      </c>
      <c r="J518" s="1362">
        <v>4</v>
      </c>
      <c r="K518" s="1362">
        <v>5</v>
      </c>
      <c r="L518" s="1362">
        <v>6</v>
      </c>
      <c r="M518" s="1362">
        <v>7</v>
      </c>
      <c r="N518" s="1362">
        <v>8</v>
      </c>
      <c r="O518" s="1362">
        <v>9</v>
      </c>
      <c r="P518" s="1362">
        <v>10</v>
      </c>
      <c r="Q518" s="1362">
        <v>11</v>
      </c>
      <c r="R518" s="1362">
        <v>12</v>
      </c>
      <c r="S518" s="1362">
        <v>13</v>
      </c>
      <c r="T518" s="1362">
        <v>14</v>
      </c>
      <c r="U518" s="1362">
        <v>15</v>
      </c>
      <c r="V518" s="1362">
        <v>16</v>
      </c>
      <c r="W518" s="1362">
        <v>17</v>
      </c>
      <c r="X518" s="1362">
        <v>18</v>
      </c>
      <c r="Y518" s="1362">
        <v>19</v>
      </c>
      <c r="Z518" s="1362">
        <v>20</v>
      </c>
      <c r="AA518" s="1363" t="s">
        <v>1148</v>
      </c>
      <c r="AB518" s="1362">
        <v>1</v>
      </c>
      <c r="AC518" s="1362">
        <v>2</v>
      </c>
      <c r="AD518" s="1362">
        <v>3</v>
      </c>
      <c r="AE518" s="1362">
        <v>4</v>
      </c>
      <c r="AF518" s="1362">
        <v>5</v>
      </c>
      <c r="AG518" s="1362">
        <v>6</v>
      </c>
      <c r="AH518" s="1362">
        <v>7</v>
      </c>
      <c r="AI518" s="1362">
        <v>8</v>
      </c>
      <c r="AJ518" s="1362">
        <v>9</v>
      </c>
      <c r="AK518" s="1362">
        <v>10</v>
      </c>
      <c r="AL518" s="1362">
        <v>11</v>
      </c>
      <c r="AM518" s="1362">
        <v>12</v>
      </c>
      <c r="AN518" s="1362">
        <v>13</v>
      </c>
      <c r="AO518" s="1362">
        <v>14</v>
      </c>
      <c r="AP518" s="1362">
        <v>15</v>
      </c>
      <c r="AQ518" s="1362">
        <v>16</v>
      </c>
      <c r="AR518" s="1362">
        <v>17</v>
      </c>
      <c r="AS518" s="1362">
        <v>18</v>
      </c>
      <c r="AT518" s="1362">
        <v>19</v>
      </c>
      <c r="AU518" s="1362">
        <v>20</v>
      </c>
      <c r="AV518" s="1363" t="s">
        <v>1148</v>
      </c>
      <c r="AW518" s="1364">
        <v>1</v>
      </c>
      <c r="AX518" s="1362">
        <v>2</v>
      </c>
      <c r="AY518" s="1362">
        <v>3</v>
      </c>
      <c r="AZ518" s="1362">
        <v>4</v>
      </c>
      <c r="BA518" s="1362">
        <v>5</v>
      </c>
      <c r="BB518" s="1362">
        <v>6</v>
      </c>
      <c r="BC518" s="1362">
        <v>7</v>
      </c>
      <c r="BD518" s="1362">
        <v>8</v>
      </c>
      <c r="BE518" s="1362">
        <v>9</v>
      </c>
      <c r="BF518" s="1362">
        <v>10</v>
      </c>
      <c r="BG518" s="1362">
        <v>11</v>
      </c>
      <c r="BH518" s="1362">
        <v>12</v>
      </c>
      <c r="BI518" s="1362">
        <v>13</v>
      </c>
      <c r="BJ518" s="1362">
        <v>14</v>
      </c>
      <c r="BK518" s="1362">
        <v>15</v>
      </c>
      <c r="BL518" s="1362">
        <v>16</v>
      </c>
      <c r="BM518" s="1362">
        <v>17</v>
      </c>
      <c r="BN518" s="1362">
        <v>18</v>
      </c>
      <c r="BO518" s="1362">
        <v>19</v>
      </c>
      <c r="BP518" s="1362">
        <v>20</v>
      </c>
      <c r="BQ518" s="1363" t="s">
        <v>1148</v>
      </c>
    </row>
    <row r="519" spans="1:69" s="507" customFormat="1" ht="38.25">
      <c r="A519" s="106" t="s">
        <v>394</v>
      </c>
      <c r="B519" s="106" t="s">
        <v>1074</v>
      </c>
      <c r="C519" s="1407" t="s">
        <v>700</v>
      </c>
      <c r="D519" s="1366" t="s">
        <v>964</v>
      </c>
      <c r="E519" s="1367" t="s">
        <v>965</v>
      </c>
      <c r="F519" s="1368" t="s">
        <v>1204</v>
      </c>
      <c r="G519" s="933" t="str">
        <f>IF('I2 LDC class'!$D$20="",'I2 LDC class'!$C$20,'I2 LDC class'!$D$20)</f>
        <v>Residential</v>
      </c>
      <c r="H519" s="933" t="str">
        <f>IF('I2 LDC class'!$D$21="",'I2 LDC class'!$C$21,'I2 LDC class'!$D$21)</f>
        <v>GS &lt;50</v>
      </c>
      <c r="I519" s="933" t="str">
        <f>IF('I2 LDC class'!$D$22="",'I2 LDC class'!$C$22,'I2 LDC class'!$D$22)</f>
        <v>GS&gt;50-Regular</v>
      </c>
      <c r="J519" s="933" t="str">
        <f>IF('I2 LDC class'!$D$23="",'I2 LDC class'!$C$23,'I2 LDC class'!$D$23)</f>
        <v>GS&gt; 50-TOU</v>
      </c>
      <c r="K519" s="933" t="str">
        <f>IF('I2 LDC class'!$D$24="",'I2 LDC class'!$C$24,'I2 LDC class'!$D$24)</f>
        <v>GS &gt;50-Intermediate</v>
      </c>
      <c r="L519" s="933" t="str">
        <f>IF('I2 LDC class'!$D$25="",'I2 LDC class'!$C$25,'I2 LDC class'!$D$25)</f>
        <v>Large Use &gt;5MW</v>
      </c>
      <c r="M519" s="933" t="str">
        <f>IF('I2 LDC class'!$D$26="",'I2 LDC class'!$C$26,'I2 LDC class'!$D$26)</f>
        <v>Street Light</v>
      </c>
      <c r="N519" s="933" t="str">
        <f>IF('I2 LDC class'!$D$27="",'I2 LDC class'!$C$27,'I2 LDC class'!$D$27)</f>
        <v>Sentinel</v>
      </c>
      <c r="O519" s="933" t="str">
        <f>IF('I2 LDC class'!$D$28="",'I2 LDC class'!$C$28,'I2 LDC class'!$D$28)</f>
        <v>Unmetered Scattered Load</v>
      </c>
      <c r="P519" s="933" t="str">
        <f>IF('I2 LDC class'!$D$29="",'I2 LDC class'!$C$29,'I2 LDC class'!$D$29)</f>
        <v>Embedded Distributor</v>
      </c>
      <c r="Q519" s="933" t="str">
        <f>IF('I2 LDC class'!$D$30="",'I2 LDC class'!$C$30,'I2 LDC class'!$D$30)</f>
        <v>Back-up/Standby Power</v>
      </c>
      <c r="R519" s="933" t="str">
        <f>IF('I2 LDC class'!$D$31="",'I2 LDC class'!$C$31,'I2 LDC class'!$D$31)</f>
        <v>Rate Class 1</v>
      </c>
      <c r="S519" s="933" t="str">
        <f>IF('I2 LDC class'!$D$32="",'I2 LDC class'!$C$32,'I2 LDC class'!$D$32)</f>
        <v>Rate class 2</v>
      </c>
      <c r="T519" s="933" t="str">
        <f>IF('I2 LDC class'!$D$33="",'I2 LDC class'!$C$33,'I2 LDC class'!$D$33)</f>
        <v>Rate class 3</v>
      </c>
      <c r="U519" s="933" t="str">
        <f>IF('I2 LDC class'!$D$34="",'I2 LDC class'!$C$34,'I2 LDC class'!$D$34)</f>
        <v>Rate class 4</v>
      </c>
      <c r="V519" s="933" t="str">
        <f>IF('I2 LDC class'!$D$35="",'I2 LDC class'!$C$35,'I2 LDC class'!$D$35)</f>
        <v>Rate class 5</v>
      </c>
      <c r="W519" s="933" t="str">
        <f>IF('I2 LDC class'!$D$36="",'I2 LDC class'!$C$36,'I2 LDC class'!$D$36)</f>
        <v>Rate class 6</v>
      </c>
      <c r="X519" s="933" t="str">
        <f>IF('I2 LDC class'!$D$37="",'I2 LDC class'!$C$37,'I2 LDC class'!$D$37)</f>
        <v>Rate class 7</v>
      </c>
      <c r="Y519" s="933" t="str">
        <f>IF('I2 LDC class'!$D$38="",'I2 LDC class'!$C$38,'I2 LDC class'!$D$38)</f>
        <v>Rate class 8</v>
      </c>
      <c r="Z519" s="933" t="str">
        <f>IF('I2 LDC class'!$D$39="",'I2 LDC class'!$C$39,'I2 LDC class'!$D$39)</f>
        <v>Rate class 9</v>
      </c>
      <c r="AA519" s="1370" t="s">
        <v>1148</v>
      </c>
      <c r="AB519" s="933" t="str">
        <f>IF('I2 LDC class'!$D$20="",'I2 LDC class'!$C$20,'I2 LDC class'!$D$20)</f>
        <v>Residential</v>
      </c>
      <c r="AC519" s="933" t="str">
        <f>IF('I2 LDC class'!$D$21="",'I2 LDC class'!$C$21,'I2 LDC class'!$D$21)</f>
        <v>GS &lt;50</v>
      </c>
      <c r="AD519" s="933" t="str">
        <f>IF('I2 LDC class'!$D$22="",'I2 LDC class'!$C$22,'I2 LDC class'!$D$22)</f>
        <v>GS&gt;50-Regular</v>
      </c>
      <c r="AE519" s="933" t="str">
        <f>IF('I2 LDC class'!$D$23="",'I2 LDC class'!$C$23,'I2 LDC class'!$D$23)</f>
        <v>GS&gt; 50-TOU</v>
      </c>
      <c r="AF519" s="933" t="str">
        <f>IF('I2 LDC class'!$D$24="",'I2 LDC class'!$C$24,'I2 LDC class'!$D$24)</f>
        <v>GS &gt;50-Intermediate</v>
      </c>
      <c r="AG519" s="933" t="str">
        <f>IF('I2 LDC class'!$D$25="",'I2 LDC class'!$C$25,'I2 LDC class'!$D$25)</f>
        <v>Large Use &gt;5MW</v>
      </c>
      <c r="AH519" s="933" t="str">
        <f>IF('I2 LDC class'!$D$26="",'I2 LDC class'!$C$26,'I2 LDC class'!$D$26)</f>
        <v>Street Light</v>
      </c>
      <c r="AI519" s="933" t="str">
        <f>IF('I2 LDC class'!$D$27="",'I2 LDC class'!$C$27,'I2 LDC class'!$D$27)</f>
        <v>Sentinel</v>
      </c>
      <c r="AJ519" s="933" t="str">
        <f>IF('I2 LDC class'!$D$28="",'I2 LDC class'!$C$28,'I2 LDC class'!$D$28)</f>
        <v>Unmetered Scattered Load</v>
      </c>
      <c r="AK519" s="933" t="str">
        <f>IF('I2 LDC class'!$D$29="",'I2 LDC class'!$C$29,'I2 LDC class'!$D$29)</f>
        <v>Embedded Distributor</v>
      </c>
      <c r="AL519" s="933" t="str">
        <f>IF('I2 LDC class'!$D$30="",'I2 LDC class'!$C$30,'I2 LDC class'!$D$30)</f>
        <v>Back-up/Standby Power</v>
      </c>
      <c r="AM519" s="933" t="str">
        <f>IF('I2 LDC class'!$D$31="",'I2 LDC class'!$C$31,'I2 LDC class'!$D$31)</f>
        <v>Rate Class 1</v>
      </c>
      <c r="AN519" s="933" t="str">
        <f>IF('I2 LDC class'!$D$32="",'I2 LDC class'!$C$32,'I2 LDC class'!$D$32)</f>
        <v>Rate class 2</v>
      </c>
      <c r="AO519" s="933" t="str">
        <f>IF('I2 LDC class'!$D$33="",'I2 LDC class'!$C$33,'I2 LDC class'!$D$33)</f>
        <v>Rate class 3</v>
      </c>
      <c r="AP519" s="933" t="str">
        <f>IF('I2 LDC class'!$D$34="",'I2 LDC class'!$C$34,'I2 LDC class'!$D$34)</f>
        <v>Rate class 4</v>
      </c>
      <c r="AQ519" s="933" t="str">
        <f>IF('I2 LDC class'!$D$35="",'I2 LDC class'!$C$35,'I2 LDC class'!$D$35)</f>
        <v>Rate class 5</v>
      </c>
      <c r="AR519" s="933" t="str">
        <f>IF('I2 LDC class'!$D$36="",'I2 LDC class'!$C$36,'I2 LDC class'!$D$36)</f>
        <v>Rate class 6</v>
      </c>
      <c r="AS519" s="933" t="str">
        <f>IF('I2 LDC class'!$D$37="",'I2 LDC class'!$C$37,'I2 LDC class'!$D$37)</f>
        <v>Rate class 7</v>
      </c>
      <c r="AT519" s="933" t="str">
        <f>IF('I2 LDC class'!$D$38="",'I2 LDC class'!$C$38,'I2 LDC class'!$D$38)</f>
        <v>Rate class 8</v>
      </c>
      <c r="AU519" s="933" t="str">
        <f>IF('I2 LDC class'!$D$39="",'I2 LDC class'!$C$39,'I2 LDC class'!$D$39)</f>
        <v>Rate class 9</v>
      </c>
      <c r="AV519" s="1370" t="s">
        <v>1148</v>
      </c>
      <c r="AW519" s="933" t="str">
        <f>IF('I2 LDC class'!$D$20="",'I2 LDC class'!$C$20,'I2 LDC class'!$D$20)</f>
        <v>Residential</v>
      </c>
      <c r="AX519" s="933" t="str">
        <f>IF('I2 LDC class'!$D$21="",'I2 LDC class'!$C$21,'I2 LDC class'!$D$21)</f>
        <v>GS &lt;50</v>
      </c>
      <c r="AY519" s="933" t="str">
        <f>IF('I2 LDC class'!$D$22="",'I2 LDC class'!$C$22,'I2 LDC class'!$D$22)</f>
        <v>GS&gt;50-Regular</v>
      </c>
      <c r="AZ519" s="933" t="str">
        <f>IF('I2 LDC class'!$D$23="",'I2 LDC class'!$C$23,'I2 LDC class'!$D$23)</f>
        <v>GS&gt; 50-TOU</v>
      </c>
      <c r="BA519" s="933" t="str">
        <f>IF('I2 LDC class'!$D$24="",'I2 LDC class'!$C$24,'I2 LDC class'!$D$24)</f>
        <v>GS &gt;50-Intermediate</v>
      </c>
      <c r="BB519" s="933" t="str">
        <f>IF('I2 LDC class'!$D$25="",'I2 LDC class'!$C$25,'I2 LDC class'!$D$25)</f>
        <v>Large Use &gt;5MW</v>
      </c>
      <c r="BC519" s="933" t="str">
        <f>IF('I2 LDC class'!$D$26="",'I2 LDC class'!$C$26,'I2 LDC class'!$D$26)</f>
        <v>Street Light</v>
      </c>
      <c r="BD519" s="933" t="str">
        <f>IF('I2 LDC class'!$D$27="",'I2 LDC class'!$C$27,'I2 LDC class'!$D$27)</f>
        <v>Sentinel</v>
      </c>
      <c r="BE519" s="933" t="str">
        <f>IF('I2 LDC class'!$D$28="",'I2 LDC class'!$C$28,'I2 LDC class'!$D$28)</f>
        <v>Unmetered Scattered Load</v>
      </c>
      <c r="BF519" s="933" t="str">
        <f>IF('I2 LDC class'!$D$29="",'I2 LDC class'!$C$29,'I2 LDC class'!$D$29)</f>
        <v>Embedded Distributor</v>
      </c>
      <c r="BG519" s="933" t="str">
        <f>IF('I2 LDC class'!$D$30="",'I2 LDC class'!$C$30,'I2 LDC class'!$D$30)</f>
        <v>Back-up/Standby Power</v>
      </c>
      <c r="BH519" s="933" t="str">
        <f>IF('I2 LDC class'!$D$31="",'I2 LDC class'!$C$31,'I2 LDC class'!$D$31)</f>
        <v>Rate Class 1</v>
      </c>
      <c r="BI519" s="933" t="str">
        <f>IF('I2 LDC class'!$D$32="",'I2 LDC class'!$C$32,'I2 LDC class'!$D$32)</f>
        <v>Rate class 2</v>
      </c>
      <c r="BJ519" s="933" t="str">
        <f>IF('I2 LDC class'!$D$33="",'I2 LDC class'!$C$33,'I2 LDC class'!$D$33)</f>
        <v>Rate class 3</v>
      </c>
      <c r="BK519" s="933" t="str">
        <f>IF('I2 LDC class'!$D$34="",'I2 LDC class'!$C$34,'I2 LDC class'!$D$34)</f>
        <v>Rate class 4</v>
      </c>
      <c r="BL519" s="933" t="str">
        <f>IF('I2 LDC class'!$D$35="",'I2 LDC class'!$C$35,'I2 LDC class'!$D$35)</f>
        <v>Rate class 5</v>
      </c>
      <c r="BM519" s="933" t="str">
        <f>IF('I2 LDC class'!$D$36="",'I2 LDC class'!$C$36,'I2 LDC class'!$D$36)</f>
        <v>Rate class 6</v>
      </c>
      <c r="BN519" s="933" t="str">
        <f>IF('I2 LDC class'!$D$37="",'I2 LDC class'!$C$37,'I2 LDC class'!$D$37)</f>
        <v>Rate class 7</v>
      </c>
      <c r="BO519" s="933" t="str">
        <f>IF('I2 LDC class'!$D$38="",'I2 LDC class'!$C$38,'I2 LDC class'!$D$38)</f>
        <v>Rate class 8</v>
      </c>
      <c r="BP519" s="933" t="str">
        <f>IF('I2 LDC class'!$D$39="",'I2 LDC class'!$C$39,'I2 LDC class'!$D$39)</f>
        <v>Rate class 9</v>
      </c>
      <c r="BQ519" s="1370" t="s">
        <v>1148</v>
      </c>
    </row>
    <row r="520" spans="1:69" s="399" customFormat="1" ht="12.75">
      <c r="A520" s="248">
        <v>1565</v>
      </c>
      <c r="B520" s="423" t="s">
        <v>1086</v>
      </c>
      <c r="C520" s="1348">
        <f>'I4 BO ASSETS'!O17</f>
        <v>0</v>
      </c>
      <c r="D520" s="719">
        <f t="shared" ref="D520:E539" si="805">$C520*D589</f>
        <v>0</v>
      </c>
      <c r="E520" s="719">
        <f t="shared" si="805"/>
        <v>0</v>
      </c>
      <c r="F520" s="719">
        <f>D520+E520</f>
        <v>0</v>
      </c>
      <c r="G520" s="719">
        <f t="shared" ref="G520:G534" si="806">$D520*G589</f>
        <v>0</v>
      </c>
      <c r="H520" s="719">
        <f t="shared" ref="H520:Z520" si="807">$D520*H589</f>
        <v>0</v>
      </c>
      <c r="I520" s="719">
        <f t="shared" si="807"/>
        <v>0</v>
      </c>
      <c r="J520" s="719">
        <f t="shared" si="807"/>
        <v>0</v>
      </c>
      <c r="K520" s="719">
        <f t="shared" si="807"/>
        <v>0</v>
      </c>
      <c r="L520" s="719">
        <f t="shared" si="807"/>
        <v>0</v>
      </c>
      <c r="M520" s="719">
        <f t="shared" si="807"/>
        <v>0</v>
      </c>
      <c r="N520" s="719">
        <f t="shared" si="807"/>
        <v>0</v>
      </c>
      <c r="O520" s="719">
        <f t="shared" si="807"/>
        <v>0</v>
      </c>
      <c r="P520" s="719">
        <f t="shared" si="807"/>
        <v>0</v>
      </c>
      <c r="Q520" s="719">
        <f t="shared" si="807"/>
        <v>0</v>
      </c>
      <c r="R520" s="719">
        <f t="shared" si="807"/>
        <v>0</v>
      </c>
      <c r="S520" s="719">
        <f t="shared" si="807"/>
        <v>0</v>
      </c>
      <c r="T520" s="719">
        <f t="shared" si="807"/>
        <v>0</v>
      </c>
      <c r="U520" s="719">
        <f t="shared" si="807"/>
        <v>0</v>
      </c>
      <c r="V520" s="719">
        <f t="shared" si="807"/>
        <v>0</v>
      </c>
      <c r="W520" s="719">
        <f t="shared" si="807"/>
        <v>0</v>
      </c>
      <c r="X520" s="719">
        <f t="shared" si="807"/>
        <v>0</v>
      </c>
      <c r="Y520" s="719">
        <f t="shared" si="807"/>
        <v>0</v>
      </c>
      <c r="Z520" s="719">
        <f t="shared" si="807"/>
        <v>0</v>
      </c>
      <c r="AA520" s="719">
        <f>SUM(G520:Z520)</f>
        <v>0</v>
      </c>
      <c r="AB520" s="719">
        <f t="shared" ref="AB520:AB534" si="808">$E520*AB589</f>
        <v>0</v>
      </c>
      <c r="AC520" s="719">
        <f t="shared" ref="AC520:AU520" si="809">$E520*AC589</f>
        <v>0</v>
      </c>
      <c r="AD520" s="719">
        <f t="shared" si="809"/>
        <v>0</v>
      </c>
      <c r="AE520" s="719">
        <f t="shared" si="809"/>
        <v>0</v>
      </c>
      <c r="AF520" s="719">
        <f t="shared" si="809"/>
        <v>0</v>
      </c>
      <c r="AG520" s="719">
        <f t="shared" si="809"/>
        <v>0</v>
      </c>
      <c r="AH520" s="719">
        <f t="shared" si="809"/>
        <v>0</v>
      </c>
      <c r="AI520" s="719">
        <f t="shared" si="809"/>
        <v>0</v>
      </c>
      <c r="AJ520" s="719">
        <f t="shared" si="809"/>
        <v>0</v>
      </c>
      <c r="AK520" s="719">
        <f t="shared" si="809"/>
        <v>0</v>
      </c>
      <c r="AL520" s="719">
        <f t="shared" si="809"/>
        <v>0</v>
      </c>
      <c r="AM520" s="719">
        <f t="shared" si="809"/>
        <v>0</v>
      </c>
      <c r="AN520" s="719">
        <f t="shared" si="809"/>
        <v>0</v>
      </c>
      <c r="AO520" s="719">
        <f t="shared" si="809"/>
        <v>0</v>
      </c>
      <c r="AP520" s="719">
        <f t="shared" si="809"/>
        <v>0</v>
      </c>
      <c r="AQ520" s="719">
        <f t="shared" si="809"/>
        <v>0</v>
      </c>
      <c r="AR520" s="719">
        <f t="shared" si="809"/>
        <v>0</v>
      </c>
      <c r="AS520" s="719">
        <f t="shared" si="809"/>
        <v>0</v>
      </c>
      <c r="AT520" s="719">
        <f t="shared" si="809"/>
        <v>0</v>
      </c>
      <c r="AU520" s="719">
        <f t="shared" si="809"/>
        <v>0</v>
      </c>
      <c r="AV520" s="719">
        <f>SUM(AB520:AU520)</f>
        <v>0</v>
      </c>
      <c r="AW520" s="719"/>
      <c r="AX520" s="719"/>
      <c r="AY520" s="719"/>
      <c r="AZ520" s="719"/>
      <c r="BA520" s="719"/>
      <c r="BB520" s="719"/>
      <c r="BC520" s="719"/>
      <c r="BD520" s="719"/>
      <c r="BE520" s="719"/>
      <c r="BF520" s="719"/>
      <c r="BG520" s="719"/>
      <c r="BH520" s="719"/>
      <c r="BI520" s="719"/>
      <c r="BJ520" s="719"/>
      <c r="BK520" s="719"/>
      <c r="BL520" s="719"/>
      <c r="BM520" s="719"/>
      <c r="BN520" s="719"/>
      <c r="BO520" s="719"/>
      <c r="BP520" s="719"/>
      <c r="BQ520" s="719"/>
    </row>
    <row r="521" spans="1:69" s="399" customFormat="1" ht="12.75">
      <c r="A521" s="1371">
        <v>1805</v>
      </c>
      <c r="B521" s="423" t="s">
        <v>236</v>
      </c>
      <c r="C521" s="1348">
        <f>'I4 BO ASSETS'!O18</f>
        <v>0</v>
      </c>
      <c r="D521" s="719">
        <f t="shared" si="805"/>
        <v>0</v>
      </c>
      <c r="E521" s="719">
        <f t="shared" si="805"/>
        <v>0</v>
      </c>
      <c r="F521" s="719">
        <f t="shared" ref="F521:F559" si="810">D521+E521</f>
        <v>0</v>
      </c>
      <c r="G521" s="719">
        <f t="shared" si="806"/>
        <v>0</v>
      </c>
      <c r="H521" s="719">
        <f t="shared" ref="H521:Z521" si="811">$D521*H590</f>
        <v>0</v>
      </c>
      <c r="I521" s="719">
        <f t="shared" si="811"/>
        <v>0</v>
      </c>
      <c r="J521" s="719">
        <f t="shared" si="811"/>
        <v>0</v>
      </c>
      <c r="K521" s="719">
        <f t="shared" si="811"/>
        <v>0</v>
      </c>
      <c r="L521" s="719">
        <f t="shared" si="811"/>
        <v>0</v>
      </c>
      <c r="M521" s="719">
        <f t="shared" si="811"/>
        <v>0</v>
      </c>
      <c r="N521" s="719">
        <f t="shared" si="811"/>
        <v>0</v>
      </c>
      <c r="O521" s="719">
        <f t="shared" si="811"/>
        <v>0</v>
      </c>
      <c r="P521" s="719">
        <f t="shared" si="811"/>
        <v>0</v>
      </c>
      <c r="Q521" s="719">
        <f t="shared" si="811"/>
        <v>0</v>
      </c>
      <c r="R521" s="719">
        <f t="shared" si="811"/>
        <v>0</v>
      </c>
      <c r="S521" s="719">
        <f t="shared" si="811"/>
        <v>0</v>
      </c>
      <c r="T521" s="719">
        <f t="shared" si="811"/>
        <v>0</v>
      </c>
      <c r="U521" s="719">
        <f t="shared" si="811"/>
        <v>0</v>
      </c>
      <c r="V521" s="719">
        <f t="shared" si="811"/>
        <v>0</v>
      </c>
      <c r="W521" s="719">
        <f t="shared" si="811"/>
        <v>0</v>
      </c>
      <c r="X521" s="719">
        <f t="shared" si="811"/>
        <v>0</v>
      </c>
      <c r="Y521" s="719">
        <f t="shared" si="811"/>
        <v>0</v>
      </c>
      <c r="Z521" s="719">
        <f t="shared" si="811"/>
        <v>0</v>
      </c>
      <c r="AA521" s="719">
        <f t="shared" ref="AA521:AA559" si="812">SUM(G521:Z521)</f>
        <v>0</v>
      </c>
      <c r="AB521" s="719">
        <f t="shared" si="808"/>
        <v>0</v>
      </c>
      <c r="AC521" s="719">
        <f t="shared" ref="AC521:AU521" si="813">$E521*AC590</f>
        <v>0</v>
      </c>
      <c r="AD521" s="719">
        <f t="shared" si="813"/>
        <v>0</v>
      </c>
      <c r="AE521" s="719">
        <f t="shared" si="813"/>
        <v>0</v>
      </c>
      <c r="AF521" s="719">
        <f t="shared" si="813"/>
        <v>0</v>
      </c>
      <c r="AG521" s="719">
        <f t="shared" si="813"/>
        <v>0</v>
      </c>
      <c r="AH521" s="719">
        <f t="shared" si="813"/>
        <v>0</v>
      </c>
      <c r="AI521" s="719">
        <f t="shared" si="813"/>
        <v>0</v>
      </c>
      <c r="AJ521" s="719">
        <f t="shared" si="813"/>
        <v>0</v>
      </c>
      <c r="AK521" s="719">
        <f t="shared" si="813"/>
        <v>0</v>
      </c>
      <c r="AL521" s="719">
        <f t="shared" si="813"/>
        <v>0</v>
      </c>
      <c r="AM521" s="719">
        <f t="shared" si="813"/>
        <v>0</v>
      </c>
      <c r="AN521" s="719">
        <f t="shared" si="813"/>
        <v>0</v>
      </c>
      <c r="AO521" s="719">
        <f t="shared" si="813"/>
        <v>0</v>
      </c>
      <c r="AP521" s="719">
        <f t="shared" si="813"/>
        <v>0</v>
      </c>
      <c r="AQ521" s="719">
        <f t="shared" si="813"/>
        <v>0</v>
      </c>
      <c r="AR521" s="719">
        <f t="shared" si="813"/>
        <v>0</v>
      </c>
      <c r="AS521" s="719">
        <f t="shared" si="813"/>
        <v>0</v>
      </c>
      <c r="AT521" s="719">
        <f t="shared" si="813"/>
        <v>0</v>
      </c>
      <c r="AU521" s="719">
        <f t="shared" si="813"/>
        <v>0</v>
      </c>
      <c r="AV521" s="719">
        <f t="shared" ref="AV521:AV559" si="814">SUM(AB521:AU521)</f>
        <v>0</v>
      </c>
      <c r="AW521" s="719"/>
      <c r="AX521" s="719"/>
      <c r="AY521" s="719"/>
      <c r="AZ521" s="719"/>
      <c r="BA521" s="719"/>
      <c r="BB521" s="719"/>
      <c r="BC521" s="719"/>
      <c r="BD521" s="719"/>
      <c r="BE521" s="719"/>
      <c r="BF521" s="719"/>
      <c r="BG521" s="719"/>
      <c r="BH521" s="719"/>
      <c r="BI521" s="719"/>
      <c r="BJ521" s="719"/>
      <c r="BK521" s="719"/>
      <c r="BL521" s="719"/>
      <c r="BM521" s="719"/>
      <c r="BN521" s="719"/>
      <c r="BO521" s="719"/>
      <c r="BP521" s="719"/>
      <c r="BQ521" s="719"/>
    </row>
    <row r="522" spans="1:69" s="399" customFormat="1" ht="12.75">
      <c r="A522" s="1371" t="s">
        <v>1257</v>
      </c>
      <c r="B522" s="423" t="s">
        <v>1006</v>
      </c>
      <c r="C522" s="1348">
        <f>'I4 BO ASSETS'!O19</f>
        <v>0</v>
      </c>
      <c r="D522" s="719">
        <f t="shared" si="805"/>
        <v>0</v>
      </c>
      <c r="E522" s="719">
        <f t="shared" si="805"/>
        <v>0</v>
      </c>
      <c r="F522" s="719">
        <f t="shared" si="810"/>
        <v>0</v>
      </c>
      <c r="G522" s="719">
        <f t="shared" si="806"/>
        <v>0</v>
      </c>
      <c r="H522" s="719">
        <f t="shared" ref="H522:Z522" si="815">$D522*H591</f>
        <v>0</v>
      </c>
      <c r="I522" s="719">
        <f t="shared" si="815"/>
        <v>0</v>
      </c>
      <c r="J522" s="719">
        <f t="shared" si="815"/>
        <v>0</v>
      </c>
      <c r="K522" s="719">
        <f t="shared" si="815"/>
        <v>0</v>
      </c>
      <c r="L522" s="719">
        <f t="shared" si="815"/>
        <v>0</v>
      </c>
      <c r="M522" s="719">
        <f t="shared" si="815"/>
        <v>0</v>
      </c>
      <c r="N522" s="719">
        <f t="shared" si="815"/>
        <v>0</v>
      </c>
      <c r="O522" s="719">
        <f t="shared" si="815"/>
        <v>0</v>
      </c>
      <c r="P522" s="719">
        <f t="shared" si="815"/>
        <v>0</v>
      </c>
      <c r="Q522" s="719">
        <f t="shared" si="815"/>
        <v>0</v>
      </c>
      <c r="R522" s="719">
        <f t="shared" si="815"/>
        <v>0</v>
      </c>
      <c r="S522" s="719">
        <f t="shared" si="815"/>
        <v>0</v>
      </c>
      <c r="T522" s="719">
        <f t="shared" si="815"/>
        <v>0</v>
      </c>
      <c r="U522" s="719">
        <f t="shared" si="815"/>
        <v>0</v>
      </c>
      <c r="V522" s="719">
        <f t="shared" si="815"/>
        <v>0</v>
      </c>
      <c r="W522" s="719">
        <f t="shared" si="815"/>
        <v>0</v>
      </c>
      <c r="X522" s="719">
        <f t="shared" si="815"/>
        <v>0</v>
      </c>
      <c r="Y522" s="719">
        <f t="shared" si="815"/>
        <v>0</v>
      </c>
      <c r="Z522" s="719">
        <f t="shared" si="815"/>
        <v>0</v>
      </c>
      <c r="AA522" s="719">
        <f t="shared" si="812"/>
        <v>0</v>
      </c>
      <c r="AB522" s="719">
        <f t="shared" si="808"/>
        <v>0</v>
      </c>
      <c r="AC522" s="719">
        <f t="shared" ref="AC522:AU522" si="816">$E522*AC591</f>
        <v>0</v>
      </c>
      <c r="AD522" s="719">
        <f t="shared" si="816"/>
        <v>0</v>
      </c>
      <c r="AE522" s="719">
        <f t="shared" si="816"/>
        <v>0</v>
      </c>
      <c r="AF522" s="719">
        <f t="shared" si="816"/>
        <v>0</v>
      </c>
      <c r="AG522" s="719">
        <f t="shared" si="816"/>
        <v>0</v>
      </c>
      <c r="AH522" s="719">
        <f t="shared" si="816"/>
        <v>0</v>
      </c>
      <c r="AI522" s="719">
        <f t="shared" si="816"/>
        <v>0</v>
      </c>
      <c r="AJ522" s="719">
        <f t="shared" si="816"/>
        <v>0</v>
      </c>
      <c r="AK522" s="719">
        <f t="shared" si="816"/>
        <v>0</v>
      </c>
      <c r="AL522" s="719">
        <f t="shared" si="816"/>
        <v>0</v>
      </c>
      <c r="AM522" s="719">
        <f t="shared" si="816"/>
        <v>0</v>
      </c>
      <c r="AN522" s="719">
        <f t="shared" si="816"/>
        <v>0</v>
      </c>
      <c r="AO522" s="719">
        <f t="shared" si="816"/>
        <v>0</v>
      </c>
      <c r="AP522" s="719">
        <f t="shared" si="816"/>
        <v>0</v>
      </c>
      <c r="AQ522" s="719">
        <f t="shared" si="816"/>
        <v>0</v>
      </c>
      <c r="AR522" s="719">
        <f t="shared" si="816"/>
        <v>0</v>
      </c>
      <c r="AS522" s="719">
        <f t="shared" si="816"/>
        <v>0</v>
      </c>
      <c r="AT522" s="719">
        <f t="shared" si="816"/>
        <v>0</v>
      </c>
      <c r="AU522" s="719">
        <f t="shared" si="816"/>
        <v>0</v>
      </c>
      <c r="AV522" s="719">
        <f t="shared" si="814"/>
        <v>0</v>
      </c>
      <c r="AW522" s="719"/>
      <c r="AX522" s="719"/>
      <c r="AY522" s="719"/>
      <c r="AZ522" s="719"/>
      <c r="BA522" s="719"/>
      <c r="BB522" s="719"/>
      <c r="BC522" s="719"/>
      <c r="BD522" s="719"/>
      <c r="BE522" s="719"/>
      <c r="BF522" s="719"/>
      <c r="BG522" s="719"/>
      <c r="BH522" s="719"/>
      <c r="BI522" s="719"/>
      <c r="BJ522" s="719"/>
      <c r="BK522" s="719"/>
      <c r="BL522" s="719"/>
      <c r="BM522" s="719"/>
      <c r="BN522" s="719"/>
      <c r="BO522" s="719"/>
      <c r="BP522" s="719"/>
      <c r="BQ522" s="719"/>
    </row>
    <row r="523" spans="1:69" s="399" customFormat="1" ht="12.75">
      <c r="A523" s="1371" t="s">
        <v>1258</v>
      </c>
      <c r="B523" s="423" t="s">
        <v>1008</v>
      </c>
      <c r="C523" s="1348">
        <f>'I4 BO ASSETS'!O20</f>
        <v>0</v>
      </c>
      <c r="D523" s="719">
        <f t="shared" si="805"/>
        <v>0</v>
      </c>
      <c r="E523" s="719">
        <f t="shared" si="805"/>
        <v>0</v>
      </c>
      <c r="F523" s="719">
        <f t="shared" si="810"/>
        <v>0</v>
      </c>
      <c r="G523" s="719">
        <f t="shared" si="806"/>
        <v>0</v>
      </c>
      <c r="H523" s="719">
        <f t="shared" ref="H523:Z523" si="817">$D523*H592</f>
        <v>0</v>
      </c>
      <c r="I523" s="719">
        <f t="shared" si="817"/>
        <v>0</v>
      </c>
      <c r="J523" s="719">
        <f t="shared" si="817"/>
        <v>0</v>
      </c>
      <c r="K523" s="719">
        <f t="shared" si="817"/>
        <v>0</v>
      </c>
      <c r="L523" s="719">
        <f t="shared" si="817"/>
        <v>0</v>
      </c>
      <c r="M523" s="719">
        <f t="shared" si="817"/>
        <v>0</v>
      </c>
      <c r="N523" s="719">
        <f t="shared" si="817"/>
        <v>0</v>
      </c>
      <c r="O523" s="719">
        <f t="shared" si="817"/>
        <v>0</v>
      </c>
      <c r="P523" s="719">
        <f t="shared" si="817"/>
        <v>0</v>
      </c>
      <c r="Q523" s="719">
        <f t="shared" si="817"/>
        <v>0</v>
      </c>
      <c r="R523" s="719">
        <f t="shared" si="817"/>
        <v>0</v>
      </c>
      <c r="S523" s="719">
        <f t="shared" si="817"/>
        <v>0</v>
      </c>
      <c r="T523" s="719">
        <f t="shared" si="817"/>
        <v>0</v>
      </c>
      <c r="U523" s="719">
        <f t="shared" si="817"/>
        <v>0</v>
      </c>
      <c r="V523" s="719">
        <f t="shared" si="817"/>
        <v>0</v>
      </c>
      <c r="W523" s="719">
        <f t="shared" si="817"/>
        <v>0</v>
      </c>
      <c r="X523" s="719">
        <f t="shared" si="817"/>
        <v>0</v>
      </c>
      <c r="Y523" s="719">
        <f t="shared" si="817"/>
        <v>0</v>
      </c>
      <c r="Z523" s="719">
        <f t="shared" si="817"/>
        <v>0</v>
      </c>
      <c r="AA523" s="719">
        <f t="shared" si="812"/>
        <v>0</v>
      </c>
      <c r="AB523" s="719">
        <f t="shared" si="808"/>
        <v>0</v>
      </c>
      <c r="AC523" s="719">
        <f t="shared" ref="AC523:AU523" si="818">$E523*AC592</f>
        <v>0</v>
      </c>
      <c r="AD523" s="719">
        <f t="shared" si="818"/>
        <v>0</v>
      </c>
      <c r="AE523" s="719">
        <f t="shared" si="818"/>
        <v>0</v>
      </c>
      <c r="AF523" s="719">
        <f t="shared" si="818"/>
        <v>0</v>
      </c>
      <c r="AG523" s="719">
        <f t="shared" si="818"/>
        <v>0</v>
      </c>
      <c r="AH523" s="719">
        <f t="shared" si="818"/>
        <v>0</v>
      </c>
      <c r="AI523" s="719">
        <f t="shared" si="818"/>
        <v>0</v>
      </c>
      <c r="AJ523" s="719">
        <f t="shared" si="818"/>
        <v>0</v>
      </c>
      <c r="AK523" s="719">
        <f t="shared" si="818"/>
        <v>0</v>
      </c>
      <c r="AL523" s="719">
        <f t="shared" si="818"/>
        <v>0</v>
      </c>
      <c r="AM523" s="719">
        <f t="shared" si="818"/>
        <v>0</v>
      </c>
      <c r="AN523" s="719">
        <f t="shared" si="818"/>
        <v>0</v>
      </c>
      <c r="AO523" s="719">
        <f t="shared" si="818"/>
        <v>0</v>
      </c>
      <c r="AP523" s="719">
        <f t="shared" si="818"/>
        <v>0</v>
      </c>
      <c r="AQ523" s="719">
        <f t="shared" si="818"/>
        <v>0</v>
      </c>
      <c r="AR523" s="719">
        <f t="shared" si="818"/>
        <v>0</v>
      </c>
      <c r="AS523" s="719">
        <f t="shared" si="818"/>
        <v>0</v>
      </c>
      <c r="AT523" s="719">
        <f t="shared" si="818"/>
        <v>0</v>
      </c>
      <c r="AU523" s="719">
        <f t="shared" si="818"/>
        <v>0</v>
      </c>
      <c r="AV523" s="719">
        <f t="shared" si="814"/>
        <v>0</v>
      </c>
      <c r="AW523" s="719"/>
      <c r="AX523" s="719"/>
      <c r="AY523" s="719"/>
      <c r="AZ523" s="719"/>
      <c r="BA523" s="719"/>
      <c r="BB523" s="719"/>
      <c r="BC523" s="719"/>
      <c r="BD523" s="719"/>
      <c r="BE523" s="719"/>
      <c r="BF523" s="719"/>
      <c r="BG523" s="719"/>
      <c r="BH523" s="719"/>
      <c r="BI523" s="719"/>
      <c r="BJ523" s="719"/>
      <c r="BK523" s="719"/>
      <c r="BL523" s="719"/>
      <c r="BM523" s="719"/>
      <c r="BN523" s="719"/>
      <c r="BO523" s="719"/>
      <c r="BP523" s="719"/>
      <c r="BQ523" s="719"/>
    </row>
    <row r="524" spans="1:69" s="399" customFormat="1" ht="12.75">
      <c r="A524" s="1371">
        <v>1806</v>
      </c>
      <c r="B524" s="423" t="s">
        <v>237</v>
      </c>
      <c r="C524" s="1348">
        <f>'I4 BO ASSETS'!O21</f>
        <v>0</v>
      </c>
      <c r="D524" s="719">
        <f t="shared" si="805"/>
        <v>0</v>
      </c>
      <c r="E524" s="719">
        <f t="shared" si="805"/>
        <v>0</v>
      </c>
      <c r="F524" s="719">
        <f t="shared" si="810"/>
        <v>0</v>
      </c>
      <c r="G524" s="719">
        <f t="shared" si="806"/>
        <v>0</v>
      </c>
      <c r="H524" s="719">
        <f t="shared" ref="H524:Z524" si="819">$D524*H593</f>
        <v>0</v>
      </c>
      <c r="I524" s="719">
        <f t="shared" si="819"/>
        <v>0</v>
      </c>
      <c r="J524" s="719">
        <f t="shared" si="819"/>
        <v>0</v>
      </c>
      <c r="K524" s="719">
        <f t="shared" si="819"/>
        <v>0</v>
      </c>
      <c r="L524" s="719">
        <f t="shared" si="819"/>
        <v>0</v>
      </c>
      <c r="M524" s="719">
        <f t="shared" si="819"/>
        <v>0</v>
      </c>
      <c r="N524" s="719">
        <f t="shared" si="819"/>
        <v>0</v>
      </c>
      <c r="O524" s="719">
        <f t="shared" si="819"/>
        <v>0</v>
      </c>
      <c r="P524" s="719">
        <f t="shared" si="819"/>
        <v>0</v>
      </c>
      <c r="Q524" s="719">
        <f t="shared" si="819"/>
        <v>0</v>
      </c>
      <c r="R524" s="719">
        <f t="shared" si="819"/>
        <v>0</v>
      </c>
      <c r="S524" s="719">
        <f t="shared" si="819"/>
        <v>0</v>
      </c>
      <c r="T524" s="719">
        <f t="shared" si="819"/>
        <v>0</v>
      </c>
      <c r="U524" s="719">
        <f t="shared" si="819"/>
        <v>0</v>
      </c>
      <c r="V524" s="719">
        <f t="shared" si="819"/>
        <v>0</v>
      </c>
      <c r="W524" s="719">
        <f t="shared" si="819"/>
        <v>0</v>
      </c>
      <c r="X524" s="719">
        <f t="shared" si="819"/>
        <v>0</v>
      </c>
      <c r="Y524" s="719">
        <f t="shared" si="819"/>
        <v>0</v>
      </c>
      <c r="Z524" s="719">
        <f t="shared" si="819"/>
        <v>0</v>
      </c>
      <c r="AA524" s="719">
        <f t="shared" si="812"/>
        <v>0</v>
      </c>
      <c r="AB524" s="719">
        <f t="shared" si="808"/>
        <v>0</v>
      </c>
      <c r="AC524" s="719">
        <f t="shared" ref="AC524:AU524" si="820">$E524*AC593</f>
        <v>0</v>
      </c>
      <c r="AD524" s="719">
        <f t="shared" si="820"/>
        <v>0</v>
      </c>
      <c r="AE524" s="719">
        <f t="shared" si="820"/>
        <v>0</v>
      </c>
      <c r="AF524" s="719">
        <f t="shared" si="820"/>
        <v>0</v>
      </c>
      <c r="AG524" s="719">
        <f t="shared" si="820"/>
        <v>0</v>
      </c>
      <c r="AH524" s="719">
        <f t="shared" si="820"/>
        <v>0</v>
      </c>
      <c r="AI524" s="719">
        <f t="shared" si="820"/>
        <v>0</v>
      </c>
      <c r="AJ524" s="719">
        <f t="shared" si="820"/>
        <v>0</v>
      </c>
      <c r="AK524" s="719">
        <f t="shared" si="820"/>
        <v>0</v>
      </c>
      <c r="AL524" s="719">
        <f t="shared" si="820"/>
        <v>0</v>
      </c>
      <c r="AM524" s="719">
        <f t="shared" si="820"/>
        <v>0</v>
      </c>
      <c r="AN524" s="719">
        <f t="shared" si="820"/>
        <v>0</v>
      </c>
      <c r="AO524" s="719">
        <f t="shared" si="820"/>
        <v>0</v>
      </c>
      <c r="AP524" s="719">
        <f t="shared" si="820"/>
        <v>0</v>
      </c>
      <c r="AQ524" s="719">
        <f t="shared" si="820"/>
        <v>0</v>
      </c>
      <c r="AR524" s="719">
        <f t="shared" si="820"/>
        <v>0</v>
      </c>
      <c r="AS524" s="719">
        <f t="shared" si="820"/>
        <v>0</v>
      </c>
      <c r="AT524" s="719">
        <f t="shared" si="820"/>
        <v>0</v>
      </c>
      <c r="AU524" s="719">
        <f t="shared" si="820"/>
        <v>0</v>
      </c>
      <c r="AV524" s="719">
        <f t="shared" si="814"/>
        <v>0</v>
      </c>
      <c r="AW524" s="719"/>
      <c r="AX524" s="719"/>
      <c r="AY524" s="719"/>
      <c r="AZ524" s="719"/>
      <c r="BA524" s="719"/>
      <c r="BB524" s="719"/>
      <c r="BC524" s="719"/>
      <c r="BD524" s="719"/>
      <c r="BE524" s="719"/>
      <c r="BF524" s="719"/>
      <c r="BG524" s="719"/>
      <c r="BH524" s="719"/>
      <c r="BI524" s="719"/>
      <c r="BJ524" s="719"/>
      <c r="BK524" s="719"/>
      <c r="BL524" s="719"/>
      <c r="BM524" s="719"/>
      <c r="BN524" s="719"/>
      <c r="BO524" s="719"/>
      <c r="BP524" s="719"/>
      <c r="BQ524" s="719"/>
    </row>
    <row r="525" spans="1:69" s="399" customFormat="1" ht="12.75">
      <c r="A525" s="1371" t="s">
        <v>1259</v>
      </c>
      <c r="B525" s="423" t="s">
        <v>1007</v>
      </c>
      <c r="C525" s="1348">
        <f>'I4 BO ASSETS'!O22</f>
        <v>0</v>
      </c>
      <c r="D525" s="719">
        <f t="shared" si="805"/>
        <v>0</v>
      </c>
      <c r="E525" s="719">
        <f t="shared" si="805"/>
        <v>0</v>
      </c>
      <c r="F525" s="719">
        <f t="shared" si="810"/>
        <v>0</v>
      </c>
      <c r="G525" s="719">
        <f t="shared" si="806"/>
        <v>0</v>
      </c>
      <c r="H525" s="719">
        <f t="shared" ref="H525:Z525" si="821">$D525*H594</f>
        <v>0</v>
      </c>
      <c r="I525" s="719">
        <f t="shared" si="821"/>
        <v>0</v>
      </c>
      <c r="J525" s="719">
        <f t="shared" si="821"/>
        <v>0</v>
      </c>
      <c r="K525" s="719">
        <f t="shared" si="821"/>
        <v>0</v>
      </c>
      <c r="L525" s="719">
        <f t="shared" si="821"/>
        <v>0</v>
      </c>
      <c r="M525" s="719">
        <f t="shared" si="821"/>
        <v>0</v>
      </c>
      <c r="N525" s="719">
        <f t="shared" si="821"/>
        <v>0</v>
      </c>
      <c r="O525" s="719">
        <f t="shared" si="821"/>
        <v>0</v>
      </c>
      <c r="P525" s="719">
        <f t="shared" si="821"/>
        <v>0</v>
      </c>
      <c r="Q525" s="719">
        <f t="shared" si="821"/>
        <v>0</v>
      </c>
      <c r="R525" s="719">
        <f t="shared" si="821"/>
        <v>0</v>
      </c>
      <c r="S525" s="719">
        <f t="shared" si="821"/>
        <v>0</v>
      </c>
      <c r="T525" s="719">
        <f t="shared" si="821"/>
        <v>0</v>
      </c>
      <c r="U525" s="719">
        <f t="shared" si="821"/>
        <v>0</v>
      </c>
      <c r="V525" s="719">
        <f t="shared" si="821"/>
        <v>0</v>
      </c>
      <c r="W525" s="719">
        <f t="shared" si="821"/>
        <v>0</v>
      </c>
      <c r="X525" s="719">
        <f t="shared" si="821"/>
        <v>0</v>
      </c>
      <c r="Y525" s="719">
        <f t="shared" si="821"/>
        <v>0</v>
      </c>
      <c r="Z525" s="719">
        <f t="shared" si="821"/>
        <v>0</v>
      </c>
      <c r="AA525" s="719">
        <f t="shared" si="812"/>
        <v>0</v>
      </c>
      <c r="AB525" s="719">
        <f t="shared" si="808"/>
        <v>0</v>
      </c>
      <c r="AC525" s="719">
        <f t="shared" ref="AC525:AU525" si="822">$E525*AC594</f>
        <v>0</v>
      </c>
      <c r="AD525" s="719">
        <f t="shared" si="822"/>
        <v>0</v>
      </c>
      <c r="AE525" s="719">
        <f t="shared" si="822"/>
        <v>0</v>
      </c>
      <c r="AF525" s="719">
        <f t="shared" si="822"/>
        <v>0</v>
      </c>
      <c r="AG525" s="719">
        <f t="shared" si="822"/>
        <v>0</v>
      </c>
      <c r="AH525" s="719">
        <f t="shared" si="822"/>
        <v>0</v>
      </c>
      <c r="AI525" s="719">
        <f t="shared" si="822"/>
        <v>0</v>
      </c>
      <c r="AJ525" s="719">
        <f t="shared" si="822"/>
        <v>0</v>
      </c>
      <c r="AK525" s="719">
        <f t="shared" si="822"/>
        <v>0</v>
      </c>
      <c r="AL525" s="719">
        <f t="shared" si="822"/>
        <v>0</v>
      </c>
      <c r="AM525" s="719">
        <f t="shared" si="822"/>
        <v>0</v>
      </c>
      <c r="AN525" s="719">
        <f t="shared" si="822"/>
        <v>0</v>
      </c>
      <c r="AO525" s="719">
        <f t="shared" si="822"/>
        <v>0</v>
      </c>
      <c r="AP525" s="719">
        <f t="shared" si="822"/>
        <v>0</v>
      </c>
      <c r="AQ525" s="719">
        <f t="shared" si="822"/>
        <v>0</v>
      </c>
      <c r="AR525" s="719">
        <f t="shared" si="822"/>
        <v>0</v>
      </c>
      <c r="AS525" s="719">
        <f t="shared" si="822"/>
        <v>0</v>
      </c>
      <c r="AT525" s="719">
        <f t="shared" si="822"/>
        <v>0</v>
      </c>
      <c r="AU525" s="719">
        <f t="shared" si="822"/>
        <v>0</v>
      </c>
      <c r="AV525" s="719">
        <f t="shared" si="814"/>
        <v>0</v>
      </c>
      <c r="AW525" s="719"/>
      <c r="AX525" s="719"/>
      <c r="AY525" s="719"/>
      <c r="AZ525" s="719"/>
      <c r="BA525" s="719"/>
      <c r="BB525" s="719"/>
      <c r="BC525" s="719"/>
      <c r="BD525" s="719"/>
      <c r="BE525" s="719"/>
      <c r="BF525" s="719"/>
      <c r="BG525" s="719"/>
      <c r="BH525" s="719"/>
      <c r="BI525" s="719"/>
      <c r="BJ525" s="719"/>
      <c r="BK525" s="719"/>
      <c r="BL525" s="719"/>
      <c r="BM525" s="719"/>
      <c r="BN525" s="719"/>
      <c r="BO525" s="719"/>
      <c r="BP525" s="719"/>
      <c r="BQ525" s="719"/>
    </row>
    <row r="526" spans="1:69" s="399" customFormat="1" ht="12.75">
      <c r="A526" s="1371" t="s">
        <v>1260</v>
      </c>
      <c r="B526" s="423" t="s">
        <v>1009</v>
      </c>
      <c r="C526" s="1348">
        <f>'I4 BO ASSETS'!O23</f>
        <v>0</v>
      </c>
      <c r="D526" s="719">
        <f t="shared" si="805"/>
        <v>0</v>
      </c>
      <c r="E526" s="719">
        <f t="shared" si="805"/>
        <v>0</v>
      </c>
      <c r="F526" s="719">
        <f t="shared" si="810"/>
        <v>0</v>
      </c>
      <c r="G526" s="719">
        <f t="shared" si="806"/>
        <v>0</v>
      </c>
      <c r="H526" s="719">
        <f t="shared" ref="H526:Z526" si="823">$D526*H595</f>
        <v>0</v>
      </c>
      <c r="I526" s="719">
        <f t="shared" si="823"/>
        <v>0</v>
      </c>
      <c r="J526" s="719">
        <f t="shared" si="823"/>
        <v>0</v>
      </c>
      <c r="K526" s="719">
        <f t="shared" si="823"/>
        <v>0</v>
      </c>
      <c r="L526" s="719">
        <f t="shared" si="823"/>
        <v>0</v>
      </c>
      <c r="M526" s="719">
        <f t="shared" si="823"/>
        <v>0</v>
      </c>
      <c r="N526" s="719">
        <f t="shared" si="823"/>
        <v>0</v>
      </c>
      <c r="O526" s="719">
        <f t="shared" si="823"/>
        <v>0</v>
      </c>
      <c r="P526" s="719">
        <f t="shared" si="823"/>
        <v>0</v>
      </c>
      <c r="Q526" s="719">
        <f t="shared" si="823"/>
        <v>0</v>
      </c>
      <c r="R526" s="719">
        <f t="shared" si="823"/>
        <v>0</v>
      </c>
      <c r="S526" s="719">
        <f t="shared" si="823"/>
        <v>0</v>
      </c>
      <c r="T526" s="719">
        <f t="shared" si="823"/>
        <v>0</v>
      </c>
      <c r="U526" s="719">
        <f t="shared" si="823"/>
        <v>0</v>
      </c>
      <c r="V526" s="719">
        <f t="shared" si="823"/>
        <v>0</v>
      </c>
      <c r="W526" s="719">
        <f t="shared" si="823"/>
        <v>0</v>
      </c>
      <c r="X526" s="719">
        <f t="shared" si="823"/>
        <v>0</v>
      </c>
      <c r="Y526" s="719">
        <f t="shared" si="823"/>
        <v>0</v>
      </c>
      <c r="Z526" s="719">
        <f t="shared" si="823"/>
        <v>0</v>
      </c>
      <c r="AA526" s="719">
        <f t="shared" si="812"/>
        <v>0</v>
      </c>
      <c r="AB526" s="719">
        <f t="shared" si="808"/>
        <v>0</v>
      </c>
      <c r="AC526" s="719">
        <f t="shared" ref="AC526:AU526" si="824">$E526*AC595</f>
        <v>0</v>
      </c>
      <c r="AD526" s="719">
        <f t="shared" si="824"/>
        <v>0</v>
      </c>
      <c r="AE526" s="719">
        <f t="shared" si="824"/>
        <v>0</v>
      </c>
      <c r="AF526" s="719">
        <f t="shared" si="824"/>
        <v>0</v>
      </c>
      <c r="AG526" s="719">
        <f t="shared" si="824"/>
        <v>0</v>
      </c>
      <c r="AH526" s="719">
        <f t="shared" si="824"/>
        <v>0</v>
      </c>
      <c r="AI526" s="719">
        <f t="shared" si="824"/>
        <v>0</v>
      </c>
      <c r="AJ526" s="719">
        <f t="shared" si="824"/>
        <v>0</v>
      </c>
      <c r="AK526" s="719">
        <f t="shared" si="824"/>
        <v>0</v>
      </c>
      <c r="AL526" s="719">
        <f t="shared" si="824"/>
        <v>0</v>
      </c>
      <c r="AM526" s="719">
        <f t="shared" si="824"/>
        <v>0</v>
      </c>
      <c r="AN526" s="719">
        <f t="shared" si="824"/>
        <v>0</v>
      </c>
      <c r="AO526" s="719">
        <f t="shared" si="824"/>
        <v>0</v>
      </c>
      <c r="AP526" s="719">
        <f t="shared" si="824"/>
        <v>0</v>
      </c>
      <c r="AQ526" s="719">
        <f t="shared" si="824"/>
        <v>0</v>
      </c>
      <c r="AR526" s="719">
        <f t="shared" si="824"/>
        <v>0</v>
      </c>
      <c r="AS526" s="719">
        <f t="shared" si="824"/>
        <v>0</v>
      </c>
      <c r="AT526" s="719">
        <f t="shared" si="824"/>
        <v>0</v>
      </c>
      <c r="AU526" s="719">
        <f t="shared" si="824"/>
        <v>0</v>
      </c>
      <c r="AV526" s="719">
        <f t="shared" si="814"/>
        <v>0</v>
      </c>
      <c r="AW526" s="719"/>
      <c r="AX526" s="719"/>
      <c r="AY526" s="719"/>
      <c r="AZ526" s="719"/>
      <c r="BA526" s="719"/>
      <c r="BB526" s="719"/>
      <c r="BC526" s="719"/>
      <c r="BD526" s="719"/>
      <c r="BE526" s="719"/>
      <c r="BF526" s="719"/>
      <c r="BG526" s="719"/>
      <c r="BH526" s="719"/>
      <c r="BI526" s="719"/>
      <c r="BJ526" s="719"/>
      <c r="BK526" s="719"/>
      <c r="BL526" s="719"/>
      <c r="BM526" s="719"/>
      <c r="BN526" s="719"/>
      <c r="BO526" s="719"/>
      <c r="BP526" s="719"/>
      <c r="BQ526" s="719"/>
    </row>
    <row r="527" spans="1:69" s="399" customFormat="1" ht="12.75">
      <c r="A527" s="1371">
        <v>1808</v>
      </c>
      <c r="B527" s="423" t="s">
        <v>238</v>
      </c>
      <c r="C527" s="1348">
        <f>'I4 BO ASSETS'!O24</f>
        <v>0</v>
      </c>
      <c r="D527" s="719">
        <f t="shared" si="805"/>
        <v>0</v>
      </c>
      <c r="E527" s="719">
        <f t="shared" si="805"/>
        <v>0</v>
      </c>
      <c r="F527" s="719">
        <f t="shared" si="810"/>
        <v>0</v>
      </c>
      <c r="G527" s="719">
        <f t="shared" si="806"/>
        <v>0</v>
      </c>
      <c r="H527" s="719">
        <f t="shared" ref="H527:Z527" si="825">$D527*H596</f>
        <v>0</v>
      </c>
      <c r="I527" s="719">
        <f t="shared" si="825"/>
        <v>0</v>
      </c>
      <c r="J527" s="719">
        <f t="shared" si="825"/>
        <v>0</v>
      </c>
      <c r="K527" s="719">
        <f t="shared" si="825"/>
        <v>0</v>
      </c>
      <c r="L527" s="719">
        <f t="shared" si="825"/>
        <v>0</v>
      </c>
      <c r="M527" s="719">
        <f t="shared" si="825"/>
        <v>0</v>
      </c>
      <c r="N527" s="719">
        <f t="shared" si="825"/>
        <v>0</v>
      </c>
      <c r="O527" s="719">
        <f t="shared" si="825"/>
        <v>0</v>
      </c>
      <c r="P527" s="719">
        <f t="shared" si="825"/>
        <v>0</v>
      </c>
      <c r="Q527" s="719">
        <f t="shared" si="825"/>
        <v>0</v>
      </c>
      <c r="R527" s="719">
        <f t="shared" si="825"/>
        <v>0</v>
      </c>
      <c r="S527" s="719">
        <f t="shared" si="825"/>
        <v>0</v>
      </c>
      <c r="T527" s="719">
        <f t="shared" si="825"/>
        <v>0</v>
      </c>
      <c r="U527" s="719">
        <f t="shared" si="825"/>
        <v>0</v>
      </c>
      <c r="V527" s="719">
        <f t="shared" si="825"/>
        <v>0</v>
      </c>
      <c r="W527" s="719">
        <f t="shared" si="825"/>
        <v>0</v>
      </c>
      <c r="X527" s="719">
        <f t="shared" si="825"/>
        <v>0</v>
      </c>
      <c r="Y527" s="719">
        <f t="shared" si="825"/>
        <v>0</v>
      </c>
      <c r="Z527" s="719">
        <f t="shared" si="825"/>
        <v>0</v>
      </c>
      <c r="AA527" s="719">
        <f t="shared" si="812"/>
        <v>0</v>
      </c>
      <c r="AB527" s="719">
        <f t="shared" si="808"/>
        <v>0</v>
      </c>
      <c r="AC527" s="719">
        <f t="shared" ref="AC527:AU527" si="826">$E527*AC596</f>
        <v>0</v>
      </c>
      <c r="AD527" s="719">
        <f t="shared" si="826"/>
        <v>0</v>
      </c>
      <c r="AE527" s="719">
        <f t="shared" si="826"/>
        <v>0</v>
      </c>
      <c r="AF527" s="719">
        <f t="shared" si="826"/>
        <v>0</v>
      </c>
      <c r="AG527" s="719">
        <f t="shared" si="826"/>
        <v>0</v>
      </c>
      <c r="AH527" s="719">
        <f t="shared" si="826"/>
        <v>0</v>
      </c>
      <c r="AI527" s="719">
        <f t="shared" si="826"/>
        <v>0</v>
      </c>
      <c r="AJ527" s="719">
        <f t="shared" si="826"/>
        <v>0</v>
      </c>
      <c r="AK527" s="719">
        <f t="shared" si="826"/>
        <v>0</v>
      </c>
      <c r="AL527" s="719">
        <f t="shared" si="826"/>
        <v>0</v>
      </c>
      <c r="AM527" s="719">
        <f t="shared" si="826"/>
        <v>0</v>
      </c>
      <c r="AN527" s="719">
        <f t="shared" si="826"/>
        <v>0</v>
      </c>
      <c r="AO527" s="719">
        <f t="shared" si="826"/>
        <v>0</v>
      </c>
      <c r="AP527" s="719">
        <f t="shared" si="826"/>
        <v>0</v>
      </c>
      <c r="AQ527" s="719">
        <f t="shared" si="826"/>
        <v>0</v>
      </c>
      <c r="AR527" s="719">
        <f t="shared" si="826"/>
        <v>0</v>
      </c>
      <c r="AS527" s="719">
        <f t="shared" si="826"/>
        <v>0</v>
      </c>
      <c r="AT527" s="719">
        <f t="shared" si="826"/>
        <v>0</v>
      </c>
      <c r="AU527" s="719">
        <f t="shared" si="826"/>
        <v>0</v>
      </c>
      <c r="AV527" s="719">
        <f t="shared" si="814"/>
        <v>0</v>
      </c>
      <c r="AW527" s="719"/>
      <c r="AX527" s="719"/>
      <c r="AY527" s="719"/>
      <c r="AZ527" s="719"/>
      <c r="BA527" s="719"/>
      <c r="BB527" s="719"/>
      <c r="BC527" s="719"/>
      <c r="BD527" s="719"/>
      <c r="BE527" s="719"/>
      <c r="BF527" s="719"/>
      <c r="BG527" s="719"/>
      <c r="BH527" s="719"/>
      <c r="BI527" s="719"/>
      <c r="BJ527" s="719"/>
      <c r="BK527" s="719"/>
      <c r="BL527" s="719"/>
      <c r="BM527" s="719"/>
      <c r="BN527" s="719"/>
      <c r="BO527" s="719"/>
      <c r="BP527" s="719"/>
      <c r="BQ527" s="719"/>
    </row>
    <row r="528" spans="1:69" s="399" customFormat="1" ht="12.75">
      <c r="A528" s="1371" t="s">
        <v>1261</v>
      </c>
      <c r="B528" s="423" t="s">
        <v>1010</v>
      </c>
      <c r="C528" s="1348">
        <f>'I4 BO ASSETS'!O25</f>
        <v>0</v>
      </c>
      <c r="D528" s="719">
        <f t="shared" si="805"/>
        <v>0</v>
      </c>
      <c r="E528" s="719">
        <f t="shared" si="805"/>
        <v>0</v>
      </c>
      <c r="F528" s="719">
        <f t="shared" si="810"/>
        <v>0</v>
      </c>
      <c r="G528" s="719">
        <f t="shared" si="806"/>
        <v>0</v>
      </c>
      <c r="H528" s="719">
        <f t="shared" ref="H528:Z528" si="827">$D528*H597</f>
        <v>0</v>
      </c>
      <c r="I528" s="719">
        <f t="shared" si="827"/>
        <v>0</v>
      </c>
      <c r="J528" s="719">
        <f t="shared" si="827"/>
        <v>0</v>
      </c>
      <c r="K528" s="719">
        <f t="shared" si="827"/>
        <v>0</v>
      </c>
      <c r="L528" s="719">
        <f t="shared" si="827"/>
        <v>0</v>
      </c>
      <c r="M528" s="719">
        <f t="shared" si="827"/>
        <v>0</v>
      </c>
      <c r="N528" s="719">
        <f t="shared" si="827"/>
        <v>0</v>
      </c>
      <c r="O528" s="719">
        <f t="shared" si="827"/>
        <v>0</v>
      </c>
      <c r="P528" s="719">
        <f t="shared" si="827"/>
        <v>0</v>
      </c>
      <c r="Q528" s="719">
        <f t="shared" si="827"/>
        <v>0</v>
      </c>
      <c r="R528" s="719">
        <f t="shared" si="827"/>
        <v>0</v>
      </c>
      <c r="S528" s="719">
        <f t="shared" si="827"/>
        <v>0</v>
      </c>
      <c r="T528" s="719">
        <f t="shared" si="827"/>
        <v>0</v>
      </c>
      <c r="U528" s="719">
        <f t="shared" si="827"/>
        <v>0</v>
      </c>
      <c r="V528" s="719">
        <f t="shared" si="827"/>
        <v>0</v>
      </c>
      <c r="W528" s="719">
        <f t="shared" si="827"/>
        <v>0</v>
      </c>
      <c r="X528" s="719">
        <f t="shared" si="827"/>
        <v>0</v>
      </c>
      <c r="Y528" s="719">
        <f t="shared" si="827"/>
        <v>0</v>
      </c>
      <c r="Z528" s="719">
        <f t="shared" si="827"/>
        <v>0</v>
      </c>
      <c r="AA528" s="719">
        <f t="shared" si="812"/>
        <v>0</v>
      </c>
      <c r="AB528" s="719">
        <f t="shared" si="808"/>
        <v>0</v>
      </c>
      <c r="AC528" s="719">
        <f t="shared" ref="AC528:AU528" si="828">$E528*AC597</f>
        <v>0</v>
      </c>
      <c r="AD528" s="719">
        <f t="shared" si="828"/>
        <v>0</v>
      </c>
      <c r="AE528" s="719">
        <f t="shared" si="828"/>
        <v>0</v>
      </c>
      <c r="AF528" s="719">
        <f t="shared" si="828"/>
        <v>0</v>
      </c>
      <c r="AG528" s="719">
        <f t="shared" si="828"/>
        <v>0</v>
      </c>
      <c r="AH528" s="719">
        <f t="shared" si="828"/>
        <v>0</v>
      </c>
      <c r="AI528" s="719">
        <f t="shared" si="828"/>
        <v>0</v>
      </c>
      <c r="AJ528" s="719">
        <f t="shared" si="828"/>
        <v>0</v>
      </c>
      <c r="AK528" s="719">
        <f t="shared" si="828"/>
        <v>0</v>
      </c>
      <c r="AL528" s="719">
        <f t="shared" si="828"/>
        <v>0</v>
      </c>
      <c r="AM528" s="719">
        <f t="shared" si="828"/>
        <v>0</v>
      </c>
      <c r="AN528" s="719">
        <f t="shared" si="828"/>
        <v>0</v>
      </c>
      <c r="AO528" s="719">
        <f t="shared" si="828"/>
        <v>0</v>
      </c>
      <c r="AP528" s="719">
        <f t="shared" si="828"/>
        <v>0</v>
      </c>
      <c r="AQ528" s="719">
        <f t="shared" si="828"/>
        <v>0</v>
      </c>
      <c r="AR528" s="719">
        <f t="shared" si="828"/>
        <v>0</v>
      </c>
      <c r="AS528" s="719">
        <f t="shared" si="828"/>
        <v>0</v>
      </c>
      <c r="AT528" s="719">
        <f t="shared" si="828"/>
        <v>0</v>
      </c>
      <c r="AU528" s="719">
        <f t="shared" si="828"/>
        <v>0</v>
      </c>
      <c r="AV528" s="719">
        <f t="shared" si="814"/>
        <v>0</v>
      </c>
      <c r="AW528" s="719"/>
      <c r="AX528" s="719"/>
      <c r="AY528" s="719"/>
      <c r="AZ528" s="719"/>
      <c r="BA528" s="719"/>
      <c r="BB528" s="719"/>
      <c r="BC528" s="719"/>
      <c r="BD528" s="719"/>
      <c r="BE528" s="719"/>
      <c r="BF528" s="719"/>
      <c r="BG528" s="719"/>
      <c r="BH528" s="719"/>
      <c r="BI528" s="719"/>
      <c r="BJ528" s="719"/>
      <c r="BK528" s="719"/>
      <c r="BL528" s="719"/>
      <c r="BM528" s="719"/>
      <c r="BN528" s="719"/>
      <c r="BO528" s="719"/>
      <c r="BP528" s="719"/>
      <c r="BQ528" s="719"/>
    </row>
    <row r="529" spans="1:69" s="399" customFormat="1" ht="12.75">
      <c r="A529" s="1371" t="s">
        <v>1262</v>
      </c>
      <c r="B529" s="423" t="s">
        <v>1011</v>
      </c>
      <c r="C529" s="1348">
        <f>'I4 BO ASSETS'!O26</f>
        <v>0</v>
      </c>
      <c r="D529" s="719">
        <f t="shared" si="805"/>
        <v>0</v>
      </c>
      <c r="E529" s="719">
        <f t="shared" si="805"/>
        <v>0</v>
      </c>
      <c r="F529" s="719">
        <f t="shared" si="810"/>
        <v>0</v>
      </c>
      <c r="G529" s="719">
        <f t="shared" si="806"/>
        <v>0</v>
      </c>
      <c r="H529" s="719">
        <f t="shared" ref="H529:Z529" si="829">$D529*H598</f>
        <v>0</v>
      </c>
      <c r="I529" s="719">
        <f t="shared" si="829"/>
        <v>0</v>
      </c>
      <c r="J529" s="719">
        <f t="shared" si="829"/>
        <v>0</v>
      </c>
      <c r="K529" s="719">
        <f t="shared" si="829"/>
        <v>0</v>
      </c>
      <c r="L529" s="719">
        <f t="shared" si="829"/>
        <v>0</v>
      </c>
      <c r="M529" s="719">
        <f t="shared" si="829"/>
        <v>0</v>
      </c>
      <c r="N529" s="719">
        <f t="shared" si="829"/>
        <v>0</v>
      </c>
      <c r="O529" s="719">
        <f t="shared" si="829"/>
        <v>0</v>
      </c>
      <c r="P529" s="719">
        <f t="shared" si="829"/>
        <v>0</v>
      </c>
      <c r="Q529" s="719">
        <f t="shared" si="829"/>
        <v>0</v>
      </c>
      <c r="R529" s="719">
        <f t="shared" si="829"/>
        <v>0</v>
      </c>
      <c r="S529" s="719">
        <f t="shared" si="829"/>
        <v>0</v>
      </c>
      <c r="T529" s="719">
        <f t="shared" si="829"/>
        <v>0</v>
      </c>
      <c r="U529" s="719">
        <f t="shared" si="829"/>
        <v>0</v>
      </c>
      <c r="V529" s="719">
        <f t="shared" si="829"/>
        <v>0</v>
      </c>
      <c r="W529" s="719">
        <f t="shared" si="829"/>
        <v>0</v>
      </c>
      <c r="X529" s="719">
        <f t="shared" si="829"/>
        <v>0</v>
      </c>
      <c r="Y529" s="719">
        <f t="shared" si="829"/>
        <v>0</v>
      </c>
      <c r="Z529" s="719">
        <f t="shared" si="829"/>
        <v>0</v>
      </c>
      <c r="AA529" s="719">
        <f t="shared" si="812"/>
        <v>0</v>
      </c>
      <c r="AB529" s="719">
        <f t="shared" si="808"/>
        <v>0</v>
      </c>
      <c r="AC529" s="719">
        <f t="shared" ref="AC529:AU529" si="830">$E529*AC598</f>
        <v>0</v>
      </c>
      <c r="AD529" s="719">
        <f t="shared" si="830"/>
        <v>0</v>
      </c>
      <c r="AE529" s="719">
        <f t="shared" si="830"/>
        <v>0</v>
      </c>
      <c r="AF529" s="719">
        <f t="shared" si="830"/>
        <v>0</v>
      </c>
      <c r="AG529" s="719">
        <f t="shared" si="830"/>
        <v>0</v>
      </c>
      <c r="AH529" s="719">
        <f t="shared" si="830"/>
        <v>0</v>
      </c>
      <c r="AI529" s="719">
        <f t="shared" si="830"/>
        <v>0</v>
      </c>
      <c r="AJ529" s="719">
        <f t="shared" si="830"/>
        <v>0</v>
      </c>
      <c r="AK529" s="719">
        <f t="shared" si="830"/>
        <v>0</v>
      </c>
      <c r="AL529" s="719">
        <f t="shared" si="830"/>
        <v>0</v>
      </c>
      <c r="AM529" s="719">
        <f t="shared" si="830"/>
        <v>0</v>
      </c>
      <c r="AN529" s="719">
        <f t="shared" si="830"/>
        <v>0</v>
      </c>
      <c r="AO529" s="719">
        <f t="shared" si="830"/>
        <v>0</v>
      </c>
      <c r="AP529" s="719">
        <f t="shared" si="830"/>
        <v>0</v>
      </c>
      <c r="AQ529" s="719">
        <f t="shared" si="830"/>
        <v>0</v>
      </c>
      <c r="AR529" s="719">
        <f t="shared" si="830"/>
        <v>0</v>
      </c>
      <c r="AS529" s="719">
        <f t="shared" si="830"/>
        <v>0</v>
      </c>
      <c r="AT529" s="719">
        <f t="shared" si="830"/>
        <v>0</v>
      </c>
      <c r="AU529" s="719">
        <f t="shared" si="830"/>
        <v>0</v>
      </c>
      <c r="AV529" s="719">
        <f t="shared" si="814"/>
        <v>0</v>
      </c>
      <c r="AW529" s="719"/>
      <c r="AX529" s="719"/>
      <c r="AY529" s="719"/>
      <c r="AZ529" s="719"/>
      <c r="BA529" s="719"/>
      <c r="BB529" s="719"/>
      <c r="BC529" s="719"/>
      <c r="BD529" s="719"/>
      <c r="BE529" s="719"/>
      <c r="BF529" s="719"/>
      <c r="BG529" s="719"/>
      <c r="BH529" s="719"/>
      <c r="BI529" s="719"/>
      <c r="BJ529" s="719"/>
      <c r="BK529" s="719"/>
      <c r="BL529" s="719"/>
      <c r="BM529" s="719"/>
      <c r="BN529" s="719"/>
      <c r="BO529" s="719"/>
      <c r="BP529" s="719"/>
      <c r="BQ529" s="719"/>
    </row>
    <row r="530" spans="1:69" s="399" customFormat="1" ht="12.75">
      <c r="A530" s="1371">
        <v>1810</v>
      </c>
      <c r="B530" s="423" t="s">
        <v>239</v>
      </c>
      <c r="C530" s="1348">
        <f>'I4 BO ASSETS'!O27</f>
        <v>0</v>
      </c>
      <c r="D530" s="719">
        <f t="shared" si="805"/>
        <v>0</v>
      </c>
      <c r="E530" s="719">
        <f t="shared" si="805"/>
        <v>0</v>
      </c>
      <c r="F530" s="719">
        <f t="shared" si="810"/>
        <v>0</v>
      </c>
      <c r="G530" s="719">
        <f t="shared" si="806"/>
        <v>0</v>
      </c>
      <c r="H530" s="719">
        <f t="shared" ref="H530:Z530" si="831">$D530*H599</f>
        <v>0</v>
      </c>
      <c r="I530" s="719">
        <f t="shared" si="831"/>
        <v>0</v>
      </c>
      <c r="J530" s="719">
        <f t="shared" si="831"/>
        <v>0</v>
      </c>
      <c r="K530" s="719">
        <f t="shared" si="831"/>
        <v>0</v>
      </c>
      <c r="L530" s="719">
        <f t="shared" si="831"/>
        <v>0</v>
      </c>
      <c r="M530" s="719">
        <f t="shared" si="831"/>
        <v>0</v>
      </c>
      <c r="N530" s="719">
        <f t="shared" si="831"/>
        <v>0</v>
      </c>
      <c r="O530" s="719">
        <f t="shared" si="831"/>
        <v>0</v>
      </c>
      <c r="P530" s="719">
        <f t="shared" si="831"/>
        <v>0</v>
      </c>
      <c r="Q530" s="719">
        <f t="shared" si="831"/>
        <v>0</v>
      </c>
      <c r="R530" s="719">
        <f t="shared" si="831"/>
        <v>0</v>
      </c>
      <c r="S530" s="719">
        <f t="shared" si="831"/>
        <v>0</v>
      </c>
      <c r="T530" s="719">
        <f t="shared" si="831"/>
        <v>0</v>
      </c>
      <c r="U530" s="719">
        <f t="shared" si="831"/>
        <v>0</v>
      </c>
      <c r="V530" s="719">
        <f t="shared" si="831"/>
        <v>0</v>
      </c>
      <c r="W530" s="719">
        <f t="shared" si="831"/>
        <v>0</v>
      </c>
      <c r="X530" s="719">
        <f t="shared" si="831"/>
        <v>0</v>
      </c>
      <c r="Y530" s="719">
        <f t="shared" si="831"/>
        <v>0</v>
      </c>
      <c r="Z530" s="719">
        <f t="shared" si="831"/>
        <v>0</v>
      </c>
      <c r="AA530" s="719">
        <f t="shared" si="812"/>
        <v>0</v>
      </c>
      <c r="AB530" s="719">
        <f t="shared" si="808"/>
        <v>0</v>
      </c>
      <c r="AC530" s="719">
        <f t="shared" ref="AC530:AU530" si="832">$E530*AC599</f>
        <v>0</v>
      </c>
      <c r="AD530" s="719">
        <f t="shared" si="832"/>
        <v>0</v>
      </c>
      <c r="AE530" s="719">
        <f t="shared" si="832"/>
        <v>0</v>
      </c>
      <c r="AF530" s="719">
        <f t="shared" si="832"/>
        <v>0</v>
      </c>
      <c r="AG530" s="719">
        <f t="shared" si="832"/>
        <v>0</v>
      </c>
      <c r="AH530" s="719">
        <f t="shared" si="832"/>
        <v>0</v>
      </c>
      <c r="AI530" s="719">
        <f t="shared" si="832"/>
        <v>0</v>
      </c>
      <c r="AJ530" s="719">
        <f t="shared" si="832"/>
        <v>0</v>
      </c>
      <c r="AK530" s="719">
        <f t="shared" si="832"/>
        <v>0</v>
      </c>
      <c r="AL530" s="719">
        <f t="shared" si="832"/>
        <v>0</v>
      </c>
      <c r="AM530" s="719">
        <f t="shared" si="832"/>
        <v>0</v>
      </c>
      <c r="AN530" s="719">
        <f t="shared" si="832"/>
        <v>0</v>
      </c>
      <c r="AO530" s="719">
        <f t="shared" si="832"/>
        <v>0</v>
      </c>
      <c r="AP530" s="719">
        <f t="shared" si="832"/>
        <v>0</v>
      </c>
      <c r="AQ530" s="719">
        <f t="shared" si="832"/>
        <v>0</v>
      </c>
      <c r="AR530" s="719">
        <f t="shared" si="832"/>
        <v>0</v>
      </c>
      <c r="AS530" s="719">
        <f t="shared" si="832"/>
        <v>0</v>
      </c>
      <c r="AT530" s="719">
        <f t="shared" si="832"/>
        <v>0</v>
      </c>
      <c r="AU530" s="719">
        <f t="shared" si="832"/>
        <v>0</v>
      </c>
      <c r="AV530" s="719">
        <f t="shared" si="814"/>
        <v>0</v>
      </c>
      <c r="AW530" s="719"/>
      <c r="AX530" s="719"/>
      <c r="AY530" s="719"/>
      <c r="AZ530" s="719"/>
      <c r="BA530" s="719"/>
      <c r="BB530" s="719"/>
      <c r="BC530" s="719"/>
      <c r="BD530" s="719"/>
      <c r="BE530" s="719"/>
      <c r="BF530" s="719"/>
      <c r="BG530" s="719"/>
      <c r="BH530" s="719"/>
      <c r="BI530" s="719"/>
      <c r="BJ530" s="719"/>
      <c r="BK530" s="719"/>
      <c r="BL530" s="719"/>
      <c r="BM530" s="719"/>
      <c r="BN530" s="719"/>
      <c r="BO530" s="719"/>
      <c r="BP530" s="719"/>
      <c r="BQ530" s="719"/>
    </row>
    <row r="531" spans="1:69" s="399" customFormat="1" ht="12.75">
      <c r="A531" s="1371" t="s">
        <v>1263</v>
      </c>
      <c r="B531" s="423" t="s">
        <v>1030</v>
      </c>
      <c r="C531" s="1348">
        <f>'I4 BO ASSETS'!O28</f>
        <v>0</v>
      </c>
      <c r="D531" s="719">
        <f t="shared" si="805"/>
        <v>0</v>
      </c>
      <c r="E531" s="719">
        <f t="shared" si="805"/>
        <v>0</v>
      </c>
      <c r="F531" s="719">
        <f t="shared" si="810"/>
        <v>0</v>
      </c>
      <c r="G531" s="719">
        <f t="shared" si="806"/>
        <v>0</v>
      </c>
      <c r="H531" s="719">
        <f t="shared" ref="H531:Z531" si="833">$D531*H600</f>
        <v>0</v>
      </c>
      <c r="I531" s="719">
        <f t="shared" si="833"/>
        <v>0</v>
      </c>
      <c r="J531" s="719">
        <f t="shared" si="833"/>
        <v>0</v>
      </c>
      <c r="K531" s="719">
        <f t="shared" si="833"/>
        <v>0</v>
      </c>
      <c r="L531" s="719">
        <f t="shared" si="833"/>
        <v>0</v>
      </c>
      <c r="M531" s="719">
        <f t="shared" si="833"/>
        <v>0</v>
      </c>
      <c r="N531" s="719">
        <f t="shared" si="833"/>
        <v>0</v>
      </c>
      <c r="O531" s="719">
        <f t="shared" si="833"/>
        <v>0</v>
      </c>
      <c r="P531" s="719">
        <f t="shared" si="833"/>
        <v>0</v>
      </c>
      <c r="Q531" s="719">
        <f t="shared" si="833"/>
        <v>0</v>
      </c>
      <c r="R531" s="719">
        <f t="shared" si="833"/>
        <v>0</v>
      </c>
      <c r="S531" s="719">
        <f t="shared" si="833"/>
        <v>0</v>
      </c>
      <c r="T531" s="719">
        <f t="shared" si="833"/>
        <v>0</v>
      </c>
      <c r="U531" s="719">
        <f t="shared" si="833"/>
        <v>0</v>
      </c>
      <c r="V531" s="719">
        <f t="shared" si="833"/>
        <v>0</v>
      </c>
      <c r="W531" s="719">
        <f t="shared" si="833"/>
        <v>0</v>
      </c>
      <c r="X531" s="719">
        <f t="shared" si="833"/>
        <v>0</v>
      </c>
      <c r="Y531" s="719">
        <f t="shared" si="833"/>
        <v>0</v>
      </c>
      <c r="Z531" s="719">
        <f t="shared" si="833"/>
        <v>0</v>
      </c>
      <c r="AA531" s="719">
        <f t="shared" si="812"/>
        <v>0</v>
      </c>
      <c r="AB531" s="719">
        <f t="shared" si="808"/>
        <v>0</v>
      </c>
      <c r="AC531" s="719">
        <f t="shared" ref="AC531:AU531" si="834">$E531*AC600</f>
        <v>0</v>
      </c>
      <c r="AD531" s="719">
        <f t="shared" si="834"/>
        <v>0</v>
      </c>
      <c r="AE531" s="719">
        <f t="shared" si="834"/>
        <v>0</v>
      </c>
      <c r="AF531" s="719">
        <f t="shared" si="834"/>
        <v>0</v>
      </c>
      <c r="AG531" s="719">
        <f t="shared" si="834"/>
        <v>0</v>
      </c>
      <c r="AH531" s="719">
        <f t="shared" si="834"/>
        <v>0</v>
      </c>
      <c r="AI531" s="719">
        <f t="shared" si="834"/>
        <v>0</v>
      </c>
      <c r="AJ531" s="719">
        <f t="shared" si="834"/>
        <v>0</v>
      </c>
      <c r="AK531" s="719">
        <f t="shared" si="834"/>
        <v>0</v>
      </c>
      <c r="AL531" s="719">
        <f t="shared" si="834"/>
        <v>0</v>
      </c>
      <c r="AM531" s="719">
        <f t="shared" si="834"/>
        <v>0</v>
      </c>
      <c r="AN531" s="719">
        <f t="shared" si="834"/>
        <v>0</v>
      </c>
      <c r="AO531" s="719">
        <f t="shared" si="834"/>
        <v>0</v>
      </c>
      <c r="AP531" s="719">
        <f t="shared" si="834"/>
        <v>0</v>
      </c>
      <c r="AQ531" s="719">
        <f t="shared" si="834"/>
        <v>0</v>
      </c>
      <c r="AR531" s="719">
        <f t="shared" si="834"/>
        <v>0</v>
      </c>
      <c r="AS531" s="719">
        <f t="shared" si="834"/>
        <v>0</v>
      </c>
      <c r="AT531" s="719">
        <f t="shared" si="834"/>
        <v>0</v>
      </c>
      <c r="AU531" s="719">
        <f t="shared" si="834"/>
        <v>0</v>
      </c>
      <c r="AV531" s="719">
        <f t="shared" si="814"/>
        <v>0</v>
      </c>
      <c r="AW531" s="719"/>
      <c r="AX531" s="719"/>
      <c r="AY531" s="719"/>
      <c r="AZ531" s="719"/>
      <c r="BA531" s="719"/>
      <c r="BB531" s="719"/>
      <c r="BC531" s="719"/>
      <c r="BD531" s="719"/>
      <c r="BE531" s="719"/>
      <c r="BF531" s="719"/>
      <c r="BG531" s="719"/>
      <c r="BH531" s="719"/>
      <c r="BI531" s="719"/>
      <c r="BJ531" s="719"/>
      <c r="BK531" s="719"/>
      <c r="BL531" s="719"/>
      <c r="BM531" s="719"/>
      <c r="BN531" s="719"/>
      <c r="BO531" s="719"/>
      <c r="BP531" s="719"/>
      <c r="BQ531" s="719"/>
    </row>
    <row r="532" spans="1:69" s="399" customFormat="1" ht="12.75">
      <c r="A532" s="1371" t="s">
        <v>1264</v>
      </c>
      <c r="B532" s="423" t="s">
        <v>1031</v>
      </c>
      <c r="C532" s="1348">
        <f>'I4 BO ASSETS'!O29</f>
        <v>0</v>
      </c>
      <c r="D532" s="719">
        <f t="shared" si="805"/>
        <v>0</v>
      </c>
      <c r="E532" s="719">
        <f t="shared" si="805"/>
        <v>0</v>
      </c>
      <c r="F532" s="719">
        <f t="shared" si="810"/>
        <v>0</v>
      </c>
      <c r="G532" s="719">
        <f t="shared" si="806"/>
        <v>0</v>
      </c>
      <c r="H532" s="719">
        <f t="shared" ref="H532:Z532" si="835">$D532*H601</f>
        <v>0</v>
      </c>
      <c r="I532" s="719">
        <f t="shared" si="835"/>
        <v>0</v>
      </c>
      <c r="J532" s="719">
        <f t="shared" si="835"/>
        <v>0</v>
      </c>
      <c r="K532" s="719">
        <f t="shared" si="835"/>
        <v>0</v>
      </c>
      <c r="L532" s="719">
        <f t="shared" si="835"/>
        <v>0</v>
      </c>
      <c r="M532" s="719">
        <f t="shared" si="835"/>
        <v>0</v>
      </c>
      <c r="N532" s="719">
        <f t="shared" si="835"/>
        <v>0</v>
      </c>
      <c r="O532" s="719">
        <f t="shared" si="835"/>
        <v>0</v>
      </c>
      <c r="P532" s="719">
        <f t="shared" si="835"/>
        <v>0</v>
      </c>
      <c r="Q532" s="719">
        <f t="shared" si="835"/>
        <v>0</v>
      </c>
      <c r="R532" s="719">
        <f t="shared" si="835"/>
        <v>0</v>
      </c>
      <c r="S532" s="719">
        <f t="shared" si="835"/>
        <v>0</v>
      </c>
      <c r="T532" s="719">
        <f t="shared" si="835"/>
        <v>0</v>
      </c>
      <c r="U532" s="719">
        <f t="shared" si="835"/>
        <v>0</v>
      </c>
      <c r="V532" s="719">
        <f t="shared" si="835"/>
        <v>0</v>
      </c>
      <c r="W532" s="719">
        <f t="shared" si="835"/>
        <v>0</v>
      </c>
      <c r="X532" s="719">
        <f t="shared" si="835"/>
        <v>0</v>
      </c>
      <c r="Y532" s="719">
        <f t="shared" si="835"/>
        <v>0</v>
      </c>
      <c r="Z532" s="719">
        <f t="shared" si="835"/>
        <v>0</v>
      </c>
      <c r="AA532" s="719">
        <f t="shared" si="812"/>
        <v>0</v>
      </c>
      <c r="AB532" s="719">
        <f t="shared" si="808"/>
        <v>0</v>
      </c>
      <c r="AC532" s="719">
        <f t="shared" ref="AC532:AU532" si="836">$E532*AC601</f>
        <v>0</v>
      </c>
      <c r="AD532" s="719">
        <f t="shared" si="836"/>
        <v>0</v>
      </c>
      <c r="AE532" s="719">
        <f t="shared" si="836"/>
        <v>0</v>
      </c>
      <c r="AF532" s="719">
        <f t="shared" si="836"/>
        <v>0</v>
      </c>
      <c r="AG532" s="719">
        <f t="shared" si="836"/>
        <v>0</v>
      </c>
      <c r="AH532" s="719">
        <f t="shared" si="836"/>
        <v>0</v>
      </c>
      <c r="AI532" s="719">
        <f t="shared" si="836"/>
        <v>0</v>
      </c>
      <c r="AJ532" s="719">
        <f t="shared" si="836"/>
        <v>0</v>
      </c>
      <c r="AK532" s="719">
        <f t="shared" si="836"/>
        <v>0</v>
      </c>
      <c r="AL532" s="719">
        <f t="shared" si="836"/>
        <v>0</v>
      </c>
      <c r="AM532" s="719">
        <f t="shared" si="836"/>
        <v>0</v>
      </c>
      <c r="AN532" s="719">
        <f t="shared" si="836"/>
        <v>0</v>
      </c>
      <c r="AO532" s="719">
        <f t="shared" si="836"/>
        <v>0</v>
      </c>
      <c r="AP532" s="719">
        <f t="shared" si="836"/>
        <v>0</v>
      </c>
      <c r="AQ532" s="719">
        <f t="shared" si="836"/>
        <v>0</v>
      </c>
      <c r="AR532" s="719">
        <f t="shared" si="836"/>
        <v>0</v>
      </c>
      <c r="AS532" s="719">
        <f t="shared" si="836"/>
        <v>0</v>
      </c>
      <c r="AT532" s="719">
        <f t="shared" si="836"/>
        <v>0</v>
      </c>
      <c r="AU532" s="719">
        <f t="shared" si="836"/>
        <v>0</v>
      </c>
      <c r="AV532" s="719">
        <f t="shared" si="814"/>
        <v>0</v>
      </c>
      <c r="AW532" s="719"/>
      <c r="AX532" s="719"/>
      <c r="AY532" s="719"/>
      <c r="AZ532" s="719"/>
      <c r="BA532" s="719"/>
      <c r="BB532" s="719"/>
      <c r="BC532" s="719"/>
      <c r="BD532" s="719"/>
      <c r="BE532" s="719"/>
      <c r="BF532" s="719"/>
      <c r="BG532" s="719"/>
      <c r="BH532" s="719"/>
      <c r="BI532" s="719"/>
      <c r="BJ532" s="719"/>
      <c r="BK532" s="719"/>
      <c r="BL532" s="719"/>
      <c r="BM532" s="719"/>
      <c r="BN532" s="719"/>
      <c r="BO532" s="719"/>
      <c r="BP532" s="719"/>
      <c r="BQ532" s="719"/>
    </row>
    <row r="533" spans="1:69" s="399" customFormat="1" ht="25.5">
      <c r="A533" s="1371">
        <v>1815</v>
      </c>
      <c r="B533" s="423" t="s">
        <v>37</v>
      </c>
      <c r="C533" s="1348">
        <f>'I4 BO ASSETS'!O30</f>
        <v>0</v>
      </c>
      <c r="D533" s="719">
        <f t="shared" si="805"/>
        <v>0</v>
      </c>
      <c r="E533" s="719">
        <f t="shared" si="805"/>
        <v>0</v>
      </c>
      <c r="F533" s="719">
        <f t="shared" si="810"/>
        <v>0</v>
      </c>
      <c r="G533" s="719">
        <f t="shared" si="806"/>
        <v>0</v>
      </c>
      <c r="H533" s="719">
        <f t="shared" ref="H533:Z533" si="837">$D533*H602</f>
        <v>0</v>
      </c>
      <c r="I533" s="719">
        <f t="shared" si="837"/>
        <v>0</v>
      </c>
      <c r="J533" s="719">
        <f t="shared" si="837"/>
        <v>0</v>
      </c>
      <c r="K533" s="719">
        <f t="shared" si="837"/>
        <v>0</v>
      </c>
      <c r="L533" s="719">
        <f t="shared" si="837"/>
        <v>0</v>
      </c>
      <c r="M533" s="719">
        <f t="shared" si="837"/>
        <v>0</v>
      </c>
      <c r="N533" s="719">
        <f t="shared" si="837"/>
        <v>0</v>
      </c>
      <c r="O533" s="719">
        <f t="shared" si="837"/>
        <v>0</v>
      </c>
      <c r="P533" s="719">
        <f t="shared" si="837"/>
        <v>0</v>
      </c>
      <c r="Q533" s="719">
        <f t="shared" si="837"/>
        <v>0</v>
      </c>
      <c r="R533" s="719">
        <f t="shared" si="837"/>
        <v>0</v>
      </c>
      <c r="S533" s="719">
        <f t="shared" si="837"/>
        <v>0</v>
      </c>
      <c r="T533" s="719">
        <f t="shared" si="837"/>
        <v>0</v>
      </c>
      <c r="U533" s="719">
        <f t="shared" si="837"/>
        <v>0</v>
      </c>
      <c r="V533" s="719">
        <f t="shared" si="837"/>
        <v>0</v>
      </c>
      <c r="W533" s="719">
        <f t="shared" si="837"/>
        <v>0</v>
      </c>
      <c r="X533" s="719">
        <f t="shared" si="837"/>
        <v>0</v>
      </c>
      <c r="Y533" s="719">
        <f t="shared" si="837"/>
        <v>0</v>
      </c>
      <c r="Z533" s="719">
        <f t="shared" si="837"/>
        <v>0</v>
      </c>
      <c r="AA533" s="719">
        <f t="shared" si="812"/>
        <v>0</v>
      </c>
      <c r="AB533" s="719">
        <f t="shared" si="808"/>
        <v>0</v>
      </c>
      <c r="AC533" s="719">
        <f t="shared" ref="AC533:AU533" si="838">$E533*AC602</f>
        <v>0</v>
      </c>
      <c r="AD533" s="719">
        <f t="shared" si="838"/>
        <v>0</v>
      </c>
      <c r="AE533" s="719">
        <f t="shared" si="838"/>
        <v>0</v>
      </c>
      <c r="AF533" s="719">
        <f t="shared" si="838"/>
        <v>0</v>
      </c>
      <c r="AG533" s="719">
        <f t="shared" si="838"/>
        <v>0</v>
      </c>
      <c r="AH533" s="719">
        <f t="shared" si="838"/>
        <v>0</v>
      </c>
      <c r="AI533" s="719">
        <f t="shared" si="838"/>
        <v>0</v>
      </c>
      <c r="AJ533" s="719">
        <f t="shared" si="838"/>
        <v>0</v>
      </c>
      <c r="AK533" s="719">
        <f t="shared" si="838"/>
        <v>0</v>
      </c>
      <c r="AL533" s="719">
        <f t="shared" si="838"/>
        <v>0</v>
      </c>
      <c r="AM533" s="719">
        <f t="shared" si="838"/>
        <v>0</v>
      </c>
      <c r="AN533" s="719">
        <f t="shared" si="838"/>
        <v>0</v>
      </c>
      <c r="AO533" s="719">
        <f t="shared" si="838"/>
        <v>0</v>
      </c>
      <c r="AP533" s="719">
        <f t="shared" si="838"/>
        <v>0</v>
      </c>
      <c r="AQ533" s="719">
        <f t="shared" si="838"/>
        <v>0</v>
      </c>
      <c r="AR533" s="719">
        <f t="shared" si="838"/>
        <v>0</v>
      </c>
      <c r="AS533" s="719">
        <f t="shared" si="838"/>
        <v>0</v>
      </c>
      <c r="AT533" s="719">
        <f t="shared" si="838"/>
        <v>0</v>
      </c>
      <c r="AU533" s="719">
        <f t="shared" si="838"/>
        <v>0</v>
      </c>
      <c r="AV533" s="719">
        <f t="shared" si="814"/>
        <v>0</v>
      </c>
      <c r="AW533" s="719"/>
      <c r="AX533" s="719"/>
      <c r="AY533" s="719"/>
      <c r="AZ533" s="719"/>
      <c r="BA533" s="719"/>
      <c r="BB533" s="719"/>
      <c r="BC533" s="719"/>
      <c r="BD533" s="719"/>
      <c r="BE533" s="719"/>
      <c r="BF533" s="719"/>
      <c r="BG533" s="719"/>
      <c r="BH533" s="719"/>
      <c r="BI533" s="719"/>
      <c r="BJ533" s="719"/>
      <c r="BK533" s="719"/>
      <c r="BL533" s="719"/>
      <c r="BM533" s="719"/>
      <c r="BN533" s="719"/>
      <c r="BO533" s="719"/>
      <c r="BP533" s="719"/>
      <c r="BQ533" s="719"/>
    </row>
    <row r="534" spans="1:69" s="399" customFormat="1" ht="25.5">
      <c r="A534" s="1371">
        <v>1820</v>
      </c>
      <c r="B534" s="423" t="s">
        <v>38</v>
      </c>
      <c r="C534" s="1348">
        <f>'I4 BO ASSETS'!O31</f>
        <v>0</v>
      </c>
      <c r="D534" s="719">
        <f t="shared" si="805"/>
        <v>0</v>
      </c>
      <c r="E534" s="719">
        <f t="shared" si="805"/>
        <v>0</v>
      </c>
      <c r="F534" s="719">
        <f t="shared" si="810"/>
        <v>0</v>
      </c>
      <c r="G534" s="719">
        <f t="shared" si="806"/>
        <v>0</v>
      </c>
      <c r="H534" s="719">
        <f t="shared" ref="H534:Z534" si="839">$D534*H603</f>
        <v>0</v>
      </c>
      <c r="I534" s="719">
        <f t="shared" si="839"/>
        <v>0</v>
      </c>
      <c r="J534" s="719">
        <f t="shared" si="839"/>
        <v>0</v>
      </c>
      <c r="K534" s="719">
        <f t="shared" si="839"/>
        <v>0</v>
      </c>
      <c r="L534" s="719">
        <f t="shared" si="839"/>
        <v>0</v>
      </c>
      <c r="M534" s="719">
        <f t="shared" si="839"/>
        <v>0</v>
      </c>
      <c r="N534" s="719">
        <f t="shared" si="839"/>
        <v>0</v>
      </c>
      <c r="O534" s="719">
        <f t="shared" si="839"/>
        <v>0</v>
      </c>
      <c r="P534" s="719">
        <f t="shared" si="839"/>
        <v>0</v>
      </c>
      <c r="Q534" s="719">
        <f t="shared" si="839"/>
        <v>0</v>
      </c>
      <c r="R534" s="719">
        <f t="shared" si="839"/>
        <v>0</v>
      </c>
      <c r="S534" s="719">
        <f t="shared" si="839"/>
        <v>0</v>
      </c>
      <c r="T534" s="719">
        <f t="shared" si="839"/>
        <v>0</v>
      </c>
      <c r="U534" s="719">
        <f t="shared" si="839"/>
        <v>0</v>
      </c>
      <c r="V534" s="719">
        <f t="shared" si="839"/>
        <v>0</v>
      </c>
      <c r="W534" s="719">
        <f t="shared" si="839"/>
        <v>0</v>
      </c>
      <c r="X534" s="719">
        <f t="shared" si="839"/>
        <v>0</v>
      </c>
      <c r="Y534" s="719">
        <f t="shared" si="839"/>
        <v>0</v>
      </c>
      <c r="Z534" s="719">
        <f t="shared" si="839"/>
        <v>0</v>
      </c>
      <c r="AA534" s="719">
        <f t="shared" si="812"/>
        <v>0</v>
      </c>
      <c r="AB534" s="719">
        <f t="shared" si="808"/>
        <v>0</v>
      </c>
      <c r="AC534" s="719">
        <f t="shared" ref="AC534:AU534" si="840">$E534*AC603</f>
        <v>0</v>
      </c>
      <c r="AD534" s="719">
        <f t="shared" si="840"/>
        <v>0</v>
      </c>
      <c r="AE534" s="719">
        <f t="shared" si="840"/>
        <v>0</v>
      </c>
      <c r="AF534" s="719">
        <f t="shared" si="840"/>
        <v>0</v>
      </c>
      <c r="AG534" s="719">
        <f t="shared" si="840"/>
        <v>0</v>
      </c>
      <c r="AH534" s="719">
        <f t="shared" si="840"/>
        <v>0</v>
      </c>
      <c r="AI534" s="719">
        <f t="shared" si="840"/>
        <v>0</v>
      </c>
      <c r="AJ534" s="719">
        <f t="shared" si="840"/>
        <v>0</v>
      </c>
      <c r="AK534" s="719">
        <f t="shared" si="840"/>
        <v>0</v>
      </c>
      <c r="AL534" s="719">
        <f t="shared" si="840"/>
        <v>0</v>
      </c>
      <c r="AM534" s="719">
        <f t="shared" si="840"/>
        <v>0</v>
      </c>
      <c r="AN534" s="719">
        <f t="shared" si="840"/>
        <v>0</v>
      </c>
      <c r="AO534" s="719">
        <f t="shared" si="840"/>
        <v>0</v>
      </c>
      <c r="AP534" s="719">
        <f t="shared" si="840"/>
        <v>0</v>
      </c>
      <c r="AQ534" s="719">
        <f t="shared" si="840"/>
        <v>0</v>
      </c>
      <c r="AR534" s="719">
        <f t="shared" si="840"/>
        <v>0</v>
      </c>
      <c r="AS534" s="719">
        <f t="shared" si="840"/>
        <v>0</v>
      </c>
      <c r="AT534" s="719">
        <f t="shared" si="840"/>
        <v>0</v>
      </c>
      <c r="AU534" s="719">
        <f t="shared" si="840"/>
        <v>0</v>
      </c>
      <c r="AV534" s="719">
        <f t="shared" si="814"/>
        <v>0</v>
      </c>
      <c r="AW534" s="719"/>
      <c r="AX534" s="719"/>
      <c r="AY534" s="719"/>
      <c r="AZ534" s="719"/>
      <c r="BA534" s="719"/>
      <c r="BB534" s="719"/>
      <c r="BC534" s="719"/>
      <c r="BD534" s="719"/>
      <c r="BE534" s="719"/>
      <c r="BF534" s="719"/>
      <c r="BG534" s="719"/>
      <c r="BH534" s="719"/>
      <c r="BI534" s="719"/>
      <c r="BJ534" s="719"/>
      <c r="BK534" s="719"/>
      <c r="BL534" s="719"/>
      <c r="BM534" s="719"/>
      <c r="BN534" s="719"/>
      <c r="BO534" s="719"/>
      <c r="BP534" s="719"/>
      <c r="BQ534" s="719"/>
    </row>
    <row r="535" spans="1:69" s="399" customFormat="1" ht="25.5">
      <c r="A535" s="1371" t="s">
        <v>549</v>
      </c>
      <c r="B535" s="423" t="s">
        <v>506</v>
      </c>
      <c r="C535" s="1348">
        <f>'I4 BO ASSETS'!O32</f>
        <v>0</v>
      </c>
      <c r="D535" s="719">
        <f t="shared" si="805"/>
        <v>0</v>
      </c>
      <c r="E535" s="719">
        <f t="shared" si="805"/>
        <v>0</v>
      </c>
      <c r="F535" s="719">
        <f>D535+E535</f>
        <v>0</v>
      </c>
      <c r="G535" s="719">
        <f t="shared" ref="G535:V535" si="841">$D535*G604</f>
        <v>0</v>
      </c>
      <c r="H535" s="719">
        <f t="shared" si="841"/>
        <v>0</v>
      </c>
      <c r="I535" s="719">
        <f t="shared" si="841"/>
        <v>0</v>
      </c>
      <c r="J535" s="719">
        <f t="shared" si="841"/>
        <v>0</v>
      </c>
      <c r="K535" s="719">
        <f t="shared" si="841"/>
        <v>0</v>
      </c>
      <c r="L535" s="719">
        <f t="shared" si="841"/>
        <v>0</v>
      </c>
      <c r="M535" s="719">
        <f t="shared" si="841"/>
        <v>0</v>
      </c>
      <c r="N535" s="719">
        <f t="shared" si="841"/>
        <v>0</v>
      </c>
      <c r="O535" s="719">
        <f t="shared" si="841"/>
        <v>0</v>
      </c>
      <c r="P535" s="719">
        <f t="shared" si="841"/>
        <v>0</v>
      </c>
      <c r="Q535" s="719">
        <f t="shared" si="841"/>
        <v>0</v>
      </c>
      <c r="R535" s="719">
        <f t="shared" si="841"/>
        <v>0</v>
      </c>
      <c r="S535" s="719">
        <f t="shared" si="841"/>
        <v>0</v>
      </c>
      <c r="T535" s="719">
        <f t="shared" si="841"/>
        <v>0</v>
      </c>
      <c r="U535" s="719">
        <f t="shared" si="841"/>
        <v>0</v>
      </c>
      <c r="V535" s="719">
        <f t="shared" si="841"/>
        <v>0</v>
      </c>
      <c r="W535" s="719">
        <f>$D535*W604</f>
        <v>0</v>
      </c>
      <c r="X535" s="719">
        <f>$D535*X604</f>
        <v>0</v>
      </c>
      <c r="Y535" s="719">
        <f>$D535*Y604</f>
        <v>0</v>
      </c>
      <c r="Z535" s="719">
        <f>$D535*Z604</f>
        <v>0</v>
      </c>
      <c r="AA535" s="719">
        <f>SUM(G535:Z535)</f>
        <v>0</v>
      </c>
      <c r="AB535" s="719">
        <f t="shared" ref="AB535:AQ535" si="842">$E535*AB604</f>
        <v>0</v>
      </c>
      <c r="AC535" s="719">
        <f t="shared" si="842"/>
        <v>0</v>
      </c>
      <c r="AD535" s="719">
        <f t="shared" si="842"/>
        <v>0</v>
      </c>
      <c r="AE535" s="719">
        <f t="shared" si="842"/>
        <v>0</v>
      </c>
      <c r="AF535" s="719">
        <f t="shared" si="842"/>
        <v>0</v>
      </c>
      <c r="AG535" s="719">
        <f t="shared" si="842"/>
        <v>0</v>
      </c>
      <c r="AH535" s="719">
        <f t="shared" si="842"/>
        <v>0</v>
      </c>
      <c r="AI535" s="719">
        <f t="shared" si="842"/>
        <v>0</v>
      </c>
      <c r="AJ535" s="719">
        <f t="shared" si="842"/>
        <v>0</v>
      </c>
      <c r="AK535" s="719">
        <f t="shared" si="842"/>
        <v>0</v>
      </c>
      <c r="AL535" s="719">
        <f t="shared" si="842"/>
        <v>0</v>
      </c>
      <c r="AM535" s="719">
        <f t="shared" si="842"/>
        <v>0</v>
      </c>
      <c r="AN535" s="719">
        <f t="shared" si="842"/>
        <v>0</v>
      </c>
      <c r="AO535" s="719">
        <f t="shared" si="842"/>
        <v>0</v>
      </c>
      <c r="AP535" s="719">
        <f t="shared" si="842"/>
        <v>0</v>
      </c>
      <c r="AQ535" s="719">
        <f t="shared" si="842"/>
        <v>0</v>
      </c>
      <c r="AR535" s="719">
        <f>$E535*AR604</f>
        <v>0</v>
      </c>
      <c r="AS535" s="719">
        <f>$E535*AS604</f>
        <v>0</v>
      </c>
      <c r="AT535" s="719">
        <f>$E535*AT604</f>
        <v>0</v>
      </c>
      <c r="AU535" s="719">
        <f>$E535*AU604</f>
        <v>0</v>
      </c>
      <c r="AV535" s="719">
        <f>SUM(AB535:AU535)</f>
        <v>0</v>
      </c>
      <c r="AW535" s="719"/>
      <c r="AX535" s="719"/>
      <c r="AY535" s="719"/>
      <c r="AZ535" s="719"/>
      <c r="BA535" s="719"/>
      <c r="BB535" s="719"/>
      <c r="BC535" s="719"/>
      <c r="BD535" s="719"/>
      <c r="BE535" s="719"/>
      <c r="BF535" s="719"/>
      <c r="BG535" s="719"/>
      <c r="BH535" s="719"/>
      <c r="BI535" s="719"/>
      <c r="BJ535" s="719"/>
      <c r="BK535" s="719"/>
      <c r="BL535" s="719"/>
      <c r="BM535" s="719"/>
      <c r="BN535" s="719"/>
      <c r="BO535" s="719"/>
      <c r="BP535" s="719"/>
      <c r="BQ535" s="719"/>
    </row>
    <row r="536" spans="1:69" s="399" customFormat="1" ht="25.5">
      <c r="A536" s="1371" t="s">
        <v>550</v>
      </c>
      <c r="B536" s="423" t="s">
        <v>509</v>
      </c>
      <c r="C536" s="1348">
        <f>'I4 BO ASSETS'!O33</f>
        <v>0</v>
      </c>
      <c r="D536" s="719">
        <f t="shared" si="805"/>
        <v>0</v>
      </c>
      <c r="E536" s="719">
        <f t="shared" si="805"/>
        <v>0</v>
      </c>
      <c r="F536" s="719">
        <f>D536+E536</f>
        <v>0</v>
      </c>
      <c r="G536" s="719">
        <f t="shared" ref="G536:Z537" si="843">$D536*G605</f>
        <v>0</v>
      </c>
      <c r="H536" s="719">
        <f t="shared" si="843"/>
        <v>0</v>
      </c>
      <c r="I536" s="719">
        <f t="shared" si="843"/>
        <v>0</v>
      </c>
      <c r="J536" s="719">
        <f t="shared" si="843"/>
        <v>0</v>
      </c>
      <c r="K536" s="719">
        <f t="shared" si="843"/>
        <v>0</v>
      </c>
      <c r="L536" s="719">
        <f t="shared" si="843"/>
        <v>0</v>
      </c>
      <c r="M536" s="719">
        <f t="shared" si="843"/>
        <v>0</v>
      </c>
      <c r="N536" s="719">
        <f t="shared" si="843"/>
        <v>0</v>
      </c>
      <c r="O536" s="719">
        <f t="shared" si="843"/>
        <v>0</v>
      </c>
      <c r="P536" s="719">
        <f t="shared" si="843"/>
        <v>0</v>
      </c>
      <c r="Q536" s="719">
        <f t="shared" si="843"/>
        <v>0</v>
      </c>
      <c r="R536" s="719">
        <f t="shared" si="843"/>
        <v>0</v>
      </c>
      <c r="S536" s="719">
        <f t="shared" si="843"/>
        <v>0</v>
      </c>
      <c r="T536" s="719">
        <f t="shared" si="843"/>
        <v>0</v>
      </c>
      <c r="U536" s="719">
        <f t="shared" si="843"/>
        <v>0</v>
      </c>
      <c r="V536" s="719">
        <f t="shared" si="843"/>
        <v>0</v>
      </c>
      <c r="W536" s="719">
        <f t="shared" si="843"/>
        <v>0</v>
      </c>
      <c r="X536" s="719">
        <f t="shared" si="843"/>
        <v>0</v>
      </c>
      <c r="Y536" s="719">
        <f t="shared" si="843"/>
        <v>0</v>
      </c>
      <c r="Z536" s="719">
        <f t="shared" si="843"/>
        <v>0</v>
      </c>
      <c r="AA536" s="719">
        <f>SUM(G536:Z536)</f>
        <v>0</v>
      </c>
      <c r="AB536" s="719">
        <f t="shared" ref="AB536:AU537" si="844">$E536*AB605</f>
        <v>0</v>
      </c>
      <c r="AC536" s="719">
        <f t="shared" si="844"/>
        <v>0</v>
      </c>
      <c r="AD536" s="719">
        <f t="shared" si="844"/>
        <v>0</v>
      </c>
      <c r="AE536" s="719">
        <f t="shared" si="844"/>
        <v>0</v>
      </c>
      <c r="AF536" s="719">
        <f t="shared" si="844"/>
        <v>0</v>
      </c>
      <c r="AG536" s="719">
        <f t="shared" si="844"/>
        <v>0</v>
      </c>
      <c r="AH536" s="719">
        <f t="shared" si="844"/>
        <v>0</v>
      </c>
      <c r="AI536" s="719">
        <f t="shared" si="844"/>
        <v>0</v>
      </c>
      <c r="AJ536" s="719">
        <f t="shared" si="844"/>
        <v>0</v>
      </c>
      <c r="AK536" s="719">
        <f t="shared" si="844"/>
        <v>0</v>
      </c>
      <c r="AL536" s="719">
        <f t="shared" si="844"/>
        <v>0</v>
      </c>
      <c r="AM536" s="719">
        <f t="shared" si="844"/>
        <v>0</v>
      </c>
      <c r="AN536" s="719">
        <f t="shared" si="844"/>
        <v>0</v>
      </c>
      <c r="AO536" s="719">
        <f t="shared" si="844"/>
        <v>0</v>
      </c>
      <c r="AP536" s="719">
        <f t="shared" si="844"/>
        <v>0</v>
      </c>
      <c r="AQ536" s="719">
        <f t="shared" si="844"/>
        <v>0</v>
      </c>
      <c r="AR536" s="719">
        <f t="shared" si="844"/>
        <v>0</v>
      </c>
      <c r="AS536" s="719">
        <f t="shared" si="844"/>
        <v>0</v>
      </c>
      <c r="AT536" s="719">
        <f t="shared" si="844"/>
        <v>0</v>
      </c>
      <c r="AU536" s="719">
        <f t="shared" si="844"/>
        <v>0</v>
      </c>
      <c r="AV536" s="719">
        <f>SUM(AB536:AU536)</f>
        <v>0</v>
      </c>
      <c r="AW536" s="719"/>
      <c r="AX536" s="719"/>
      <c r="AY536" s="719"/>
      <c r="AZ536" s="719"/>
      <c r="BA536" s="719"/>
      <c r="BB536" s="719"/>
      <c r="BC536" s="719"/>
      <c r="BD536" s="719"/>
      <c r="BE536" s="719"/>
      <c r="BF536" s="719"/>
      <c r="BG536" s="719"/>
      <c r="BH536" s="719"/>
      <c r="BI536" s="719"/>
      <c r="BJ536" s="719"/>
      <c r="BK536" s="719"/>
      <c r="BL536" s="719"/>
      <c r="BM536" s="719"/>
      <c r="BN536" s="719"/>
      <c r="BO536" s="719"/>
      <c r="BP536" s="719"/>
      <c r="BQ536" s="719"/>
    </row>
    <row r="537" spans="1:69" s="399" customFormat="1" ht="25.5">
      <c r="A537" s="1371" t="s">
        <v>496</v>
      </c>
      <c r="B537" s="423" t="s">
        <v>497</v>
      </c>
      <c r="C537" s="1348">
        <f>'I4 BO ASSETS'!O34</f>
        <v>0</v>
      </c>
      <c r="D537" s="719">
        <f t="shared" si="805"/>
        <v>0</v>
      </c>
      <c r="E537" s="719">
        <f t="shared" si="805"/>
        <v>0</v>
      </c>
      <c r="F537" s="719">
        <f>D537+E537</f>
        <v>0</v>
      </c>
      <c r="G537" s="719">
        <f t="shared" si="843"/>
        <v>0</v>
      </c>
      <c r="H537" s="719">
        <f t="shared" si="843"/>
        <v>0</v>
      </c>
      <c r="I537" s="719">
        <f t="shared" si="843"/>
        <v>0</v>
      </c>
      <c r="J537" s="719">
        <f t="shared" si="843"/>
        <v>0</v>
      </c>
      <c r="K537" s="719">
        <f t="shared" si="843"/>
        <v>0</v>
      </c>
      <c r="L537" s="719">
        <f t="shared" si="843"/>
        <v>0</v>
      </c>
      <c r="M537" s="719">
        <f t="shared" si="843"/>
        <v>0</v>
      </c>
      <c r="N537" s="719">
        <f t="shared" si="843"/>
        <v>0</v>
      </c>
      <c r="O537" s="719">
        <f t="shared" si="843"/>
        <v>0</v>
      </c>
      <c r="P537" s="719">
        <f t="shared" si="843"/>
        <v>0</v>
      </c>
      <c r="Q537" s="719">
        <f t="shared" si="843"/>
        <v>0</v>
      </c>
      <c r="R537" s="719">
        <f t="shared" si="843"/>
        <v>0</v>
      </c>
      <c r="S537" s="719">
        <f t="shared" si="843"/>
        <v>0</v>
      </c>
      <c r="T537" s="719">
        <f t="shared" si="843"/>
        <v>0</v>
      </c>
      <c r="U537" s="719">
        <f t="shared" si="843"/>
        <v>0</v>
      </c>
      <c r="V537" s="719">
        <f t="shared" si="843"/>
        <v>0</v>
      </c>
      <c r="W537" s="719">
        <f t="shared" si="843"/>
        <v>0</v>
      </c>
      <c r="X537" s="719">
        <f t="shared" si="843"/>
        <v>0</v>
      </c>
      <c r="Y537" s="719">
        <f t="shared" si="843"/>
        <v>0</v>
      </c>
      <c r="Z537" s="719">
        <f t="shared" si="843"/>
        <v>0</v>
      </c>
      <c r="AA537" s="719">
        <f>SUM(G537:Z537)</f>
        <v>0</v>
      </c>
      <c r="AB537" s="719">
        <f t="shared" si="844"/>
        <v>0</v>
      </c>
      <c r="AC537" s="719">
        <f t="shared" si="844"/>
        <v>0</v>
      </c>
      <c r="AD537" s="719">
        <f t="shared" si="844"/>
        <v>0</v>
      </c>
      <c r="AE537" s="719">
        <f t="shared" si="844"/>
        <v>0</v>
      </c>
      <c r="AF537" s="719">
        <f t="shared" si="844"/>
        <v>0</v>
      </c>
      <c r="AG537" s="719">
        <f t="shared" si="844"/>
        <v>0</v>
      </c>
      <c r="AH537" s="719">
        <f t="shared" si="844"/>
        <v>0</v>
      </c>
      <c r="AI537" s="719">
        <f t="shared" si="844"/>
        <v>0</v>
      </c>
      <c r="AJ537" s="719">
        <f t="shared" si="844"/>
        <v>0</v>
      </c>
      <c r="AK537" s="719">
        <f t="shared" si="844"/>
        <v>0</v>
      </c>
      <c r="AL537" s="719">
        <f t="shared" si="844"/>
        <v>0</v>
      </c>
      <c r="AM537" s="719">
        <f t="shared" si="844"/>
        <v>0</v>
      </c>
      <c r="AN537" s="719">
        <f t="shared" si="844"/>
        <v>0</v>
      </c>
      <c r="AO537" s="719">
        <f t="shared" si="844"/>
        <v>0</v>
      </c>
      <c r="AP537" s="719">
        <f t="shared" si="844"/>
        <v>0</v>
      </c>
      <c r="AQ537" s="719">
        <f t="shared" si="844"/>
        <v>0</v>
      </c>
      <c r="AR537" s="719">
        <f t="shared" si="844"/>
        <v>0</v>
      </c>
      <c r="AS537" s="719">
        <f t="shared" si="844"/>
        <v>0</v>
      </c>
      <c r="AT537" s="719">
        <f t="shared" si="844"/>
        <v>0</v>
      </c>
      <c r="AU537" s="719">
        <f t="shared" si="844"/>
        <v>0</v>
      </c>
      <c r="AV537" s="719">
        <f>SUM(AB537:AU537)</f>
        <v>0</v>
      </c>
      <c r="AW537" s="719"/>
      <c r="AX537" s="719"/>
      <c r="AY537" s="719"/>
      <c r="AZ537" s="719"/>
      <c r="BA537" s="719"/>
      <c r="BB537" s="719"/>
      <c r="BC537" s="719"/>
      <c r="BD537" s="719"/>
      <c r="BE537" s="719"/>
      <c r="BF537" s="719"/>
      <c r="BG537" s="719"/>
      <c r="BH537" s="719"/>
      <c r="BI537" s="719"/>
      <c r="BJ537" s="719"/>
      <c r="BK537" s="719"/>
      <c r="BL537" s="719"/>
      <c r="BM537" s="719"/>
      <c r="BN537" s="719"/>
      <c r="BO537" s="719"/>
      <c r="BP537" s="719"/>
      <c r="BQ537" s="719"/>
    </row>
    <row r="538" spans="1:69" s="399" customFormat="1" ht="12.75">
      <c r="A538" s="1371">
        <v>1825</v>
      </c>
      <c r="B538" s="423" t="s">
        <v>39</v>
      </c>
      <c r="C538" s="1348">
        <f>'I4 BO ASSETS'!O35</f>
        <v>0</v>
      </c>
      <c r="D538" s="719">
        <f t="shared" si="805"/>
        <v>0</v>
      </c>
      <c r="E538" s="719">
        <f t="shared" si="805"/>
        <v>0</v>
      </c>
      <c r="F538" s="719">
        <f t="shared" si="810"/>
        <v>0</v>
      </c>
      <c r="G538" s="719">
        <f t="shared" ref="G538:G557" si="845">$D538*G607</f>
        <v>0</v>
      </c>
      <c r="H538" s="719">
        <f t="shared" ref="H538:Z538" si="846">$D538*H607</f>
        <v>0</v>
      </c>
      <c r="I538" s="719">
        <f t="shared" si="846"/>
        <v>0</v>
      </c>
      <c r="J538" s="719">
        <f t="shared" si="846"/>
        <v>0</v>
      </c>
      <c r="K538" s="719">
        <f t="shared" si="846"/>
        <v>0</v>
      </c>
      <c r="L538" s="719">
        <f t="shared" si="846"/>
        <v>0</v>
      </c>
      <c r="M538" s="719">
        <f t="shared" si="846"/>
        <v>0</v>
      </c>
      <c r="N538" s="719">
        <f t="shared" si="846"/>
        <v>0</v>
      </c>
      <c r="O538" s="719">
        <f t="shared" si="846"/>
        <v>0</v>
      </c>
      <c r="P538" s="719">
        <f t="shared" si="846"/>
        <v>0</v>
      </c>
      <c r="Q538" s="719">
        <f t="shared" si="846"/>
        <v>0</v>
      </c>
      <c r="R538" s="719">
        <f t="shared" si="846"/>
        <v>0</v>
      </c>
      <c r="S538" s="719">
        <f t="shared" si="846"/>
        <v>0</v>
      </c>
      <c r="T538" s="719">
        <f t="shared" si="846"/>
        <v>0</v>
      </c>
      <c r="U538" s="719">
        <f t="shared" si="846"/>
        <v>0</v>
      </c>
      <c r="V538" s="719">
        <f t="shared" si="846"/>
        <v>0</v>
      </c>
      <c r="W538" s="719">
        <f t="shared" si="846"/>
        <v>0</v>
      </c>
      <c r="X538" s="719">
        <f t="shared" si="846"/>
        <v>0</v>
      </c>
      <c r="Y538" s="719">
        <f t="shared" si="846"/>
        <v>0</v>
      </c>
      <c r="Z538" s="719">
        <f t="shared" si="846"/>
        <v>0</v>
      </c>
      <c r="AA538" s="719">
        <f t="shared" si="812"/>
        <v>0</v>
      </c>
      <c r="AB538" s="719">
        <f t="shared" ref="AB538:AB557" si="847">$E538*AB607</f>
        <v>0</v>
      </c>
      <c r="AC538" s="719">
        <f t="shared" ref="AC538:AU538" si="848">$E538*AC607</f>
        <v>0</v>
      </c>
      <c r="AD538" s="719">
        <f t="shared" si="848"/>
        <v>0</v>
      </c>
      <c r="AE538" s="719">
        <f t="shared" si="848"/>
        <v>0</v>
      </c>
      <c r="AF538" s="719">
        <f t="shared" si="848"/>
        <v>0</v>
      </c>
      <c r="AG538" s="719">
        <f t="shared" si="848"/>
        <v>0</v>
      </c>
      <c r="AH538" s="719">
        <f t="shared" si="848"/>
        <v>0</v>
      </c>
      <c r="AI538" s="719">
        <f t="shared" si="848"/>
        <v>0</v>
      </c>
      <c r="AJ538" s="719">
        <f t="shared" si="848"/>
        <v>0</v>
      </c>
      <c r="AK538" s="719">
        <f t="shared" si="848"/>
        <v>0</v>
      </c>
      <c r="AL538" s="719">
        <f t="shared" si="848"/>
        <v>0</v>
      </c>
      <c r="AM538" s="719">
        <f t="shared" si="848"/>
        <v>0</v>
      </c>
      <c r="AN538" s="719">
        <f t="shared" si="848"/>
        <v>0</v>
      </c>
      <c r="AO538" s="719">
        <f t="shared" si="848"/>
        <v>0</v>
      </c>
      <c r="AP538" s="719">
        <f t="shared" si="848"/>
        <v>0</v>
      </c>
      <c r="AQ538" s="719">
        <f t="shared" si="848"/>
        <v>0</v>
      </c>
      <c r="AR538" s="719">
        <f t="shared" si="848"/>
        <v>0</v>
      </c>
      <c r="AS538" s="719">
        <f t="shared" si="848"/>
        <v>0</v>
      </c>
      <c r="AT538" s="719">
        <f t="shared" si="848"/>
        <v>0</v>
      </c>
      <c r="AU538" s="719">
        <f t="shared" si="848"/>
        <v>0</v>
      </c>
      <c r="AV538" s="719">
        <f t="shared" si="814"/>
        <v>0</v>
      </c>
      <c r="AW538" s="719"/>
      <c r="AX538" s="719"/>
      <c r="AY538" s="719"/>
      <c r="AZ538" s="719"/>
      <c r="BA538" s="719"/>
      <c r="BB538" s="719"/>
      <c r="BC538" s="719"/>
      <c r="BD538" s="719"/>
      <c r="BE538" s="719"/>
      <c r="BF538" s="719"/>
      <c r="BG538" s="719"/>
      <c r="BH538" s="719"/>
      <c r="BI538" s="719"/>
      <c r="BJ538" s="719"/>
      <c r="BK538" s="719"/>
      <c r="BL538" s="719"/>
      <c r="BM538" s="719"/>
      <c r="BN538" s="719"/>
      <c r="BO538" s="719"/>
      <c r="BP538" s="719"/>
      <c r="BQ538" s="719"/>
    </row>
    <row r="539" spans="1:69" s="399" customFormat="1" ht="12.75">
      <c r="A539" s="1371" t="s">
        <v>1265</v>
      </c>
      <c r="B539" s="423" t="s">
        <v>1032</v>
      </c>
      <c r="C539" s="1348">
        <f>'I4 BO ASSETS'!O36</f>
        <v>0</v>
      </c>
      <c r="D539" s="719">
        <f t="shared" si="805"/>
        <v>0</v>
      </c>
      <c r="E539" s="719">
        <f t="shared" si="805"/>
        <v>0</v>
      </c>
      <c r="F539" s="719">
        <f t="shared" si="810"/>
        <v>0</v>
      </c>
      <c r="G539" s="719">
        <f t="shared" si="845"/>
        <v>0</v>
      </c>
      <c r="H539" s="719">
        <f t="shared" ref="H539:Z539" si="849">$D539*H608</f>
        <v>0</v>
      </c>
      <c r="I539" s="719">
        <f t="shared" si="849"/>
        <v>0</v>
      </c>
      <c r="J539" s="719">
        <f t="shared" si="849"/>
        <v>0</v>
      </c>
      <c r="K539" s="719">
        <f t="shared" si="849"/>
        <v>0</v>
      </c>
      <c r="L539" s="719">
        <f t="shared" si="849"/>
        <v>0</v>
      </c>
      <c r="M539" s="719">
        <f t="shared" si="849"/>
        <v>0</v>
      </c>
      <c r="N539" s="719">
        <f t="shared" si="849"/>
        <v>0</v>
      </c>
      <c r="O539" s="719">
        <f t="shared" si="849"/>
        <v>0</v>
      </c>
      <c r="P539" s="719">
        <f t="shared" si="849"/>
        <v>0</v>
      </c>
      <c r="Q539" s="719">
        <f t="shared" si="849"/>
        <v>0</v>
      </c>
      <c r="R539" s="719">
        <f t="shared" si="849"/>
        <v>0</v>
      </c>
      <c r="S539" s="719">
        <f t="shared" si="849"/>
        <v>0</v>
      </c>
      <c r="T539" s="719">
        <f t="shared" si="849"/>
        <v>0</v>
      </c>
      <c r="U539" s="719">
        <f t="shared" si="849"/>
        <v>0</v>
      </c>
      <c r="V539" s="719">
        <f t="shared" si="849"/>
        <v>0</v>
      </c>
      <c r="W539" s="719">
        <f t="shared" si="849"/>
        <v>0</v>
      </c>
      <c r="X539" s="719">
        <f t="shared" si="849"/>
        <v>0</v>
      </c>
      <c r="Y539" s="719">
        <f t="shared" si="849"/>
        <v>0</v>
      </c>
      <c r="Z539" s="719">
        <f t="shared" si="849"/>
        <v>0</v>
      </c>
      <c r="AA539" s="719">
        <f t="shared" si="812"/>
        <v>0</v>
      </c>
      <c r="AB539" s="719">
        <f t="shared" si="847"/>
        <v>0</v>
      </c>
      <c r="AC539" s="719">
        <f t="shared" ref="AC539:AU539" si="850">$E539*AC608</f>
        <v>0</v>
      </c>
      <c r="AD539" s="719">
        <f t="shared" si="850"/>
        <v>0</v>
      </c>
      <c r="AE539" s="719">
        <f t="shared" si="850"/>
        <v>0</v>
      </c>
      <c r="AF539" s="719">
        <f t="shared" si="850"/>
        <v>0</v>
      </c>
      <c r="AG539" s="719">
        <f t="shared" si="850"/>
        <v>0</v>
      </c>
      <c r="AH539" s="719">
        <f t="shared" si="850"/>
        <v>0</v>
      </c>
      <c r="AI539" s="719">
        <f t="shared" si="850"/>
        <v>0</v>
      </c>
      <c r="AJ539" s="719">
        <f t="shared" si="850"/>
        <v>0</v>
      </c>
      <c r="AK539" s="719">
        <f t="shared" si="850"/>
        <v>0</v>
      </c>
      <c r="AL539" s="719">
        <f t="shared" si="850"/>
        <v>0</v>
      </c>
      <c r="AM539" s="719">
        <f t="shared" si="850"/>
        <v>0</v>
      </c>
      <c r="AN539" s="719">
        <f t="shared" si="850"/>
        <v>0</v>
      </c>
      <c r="AO539" s="719">
        <f t="shared" si="850"/>
        <v>0</v>
      </c>
      <c r="AP539" s="719">
        <f t="shared" si="850"/>
        <v>0</v>
      </c>
      <c r="AQ539" s="719">
        <f t="shared" si="850"/>
        <v>0</v>
      </c>
      <c r="AR539" s="719">
        <f t="shared" si="850"/>
        <v>0</v>
      </c>
      <c r="AS539" s="719">
        <f t="shared" si="850"/>
        <v>0</v>
      </c>
      <c r="AT539" s="719">
        <f t="shared" si="850"/>
        <v>0</v>
      </c>
      <c r="AU539" s="719">
        <f t="shared" si="850"/>
        <v>0</v>
      </c>
      <c r="AV539" s="719">
        <f t="shared" si="814"/>
        <v>0</v>
      </c>
      <c r="AW539" s="719"/>
      <c r="AX539" s="719"/>
      <c r="AY539" s="719"/>
      <c r="AZ539" s="719"/>
      <c r="BA539" s="719"/>
      <c r="BB539" s="719"/>
      <c r="BC539" s="719"/>
      <c r="BD539" s="719"/>
      <c r="BE539" s="719"/>
      <c r="BF539" s="719"/>
      <c r="BG539" s="719"/>
      <c r="BH539" s="719"/>
      <c r="BI539" s="719"/>
      <c r="BJ539" s="719"/>
      <c r="BK539" s="719"/>
      <c r="BL539" s="719"/>
      <c r="BM539" s="719"/>
      <c r="BN539" s="719"/>
      <c r="BO539" s="719"/>
      <c r="BP539" s="719"/>
      <c r="BQ539" s="719"/>
    </row>
    <row r="540" spans="1:69" s="399" customFormat="1" ht="12.75">
      <c r="A540" s="1371" t="s">
        <v>1266</v>
      </c>
      <c r="B540" s="423" t="s">
        <v>1033</v>
      </c>
      <c r="C540" s="1348">
        <f>'I4 BO ASSETS'!O37</f>
        <v>0</v>
      </c>
      <c r="D540" s="719">
        <f t="shared" ref="D540:E559" si="851">$C540*D609</f>
        <v>0</v>
      </c>
      <c r="E540" s="719">
        <f t="shared" si="851"/>
        <v>0</v>
      </c>
      <c r="F540" s="719">
        <f t="shared" si="810"/>
        <v>0</v>
      </c>
      <c r="G540" s="719">
        <f t="shared" si="845"/>
        <v>0</v>
      </c>
      <c r="H540" s="719">
        <f t="shared" ref="H540:Z540" si="852">$D540*H609</f>
        <v>0</v>
      </c>
      <c r="I540" s="719">
        <f t="shared" si="852"/>
        <v>0</v>
      </c>
      <c r="J540" s="719">
        <f t="shared" si="852"/>
        <v>0</v>
      </c>
      <c r="K540" s="719">
        <f t="shared" si="852"/>
        <v>0</v>
      </c>
      <c r="L540" s="719">
        <f t="shared" si="852"/>
        <v>0</v>
      </c>
      <c r="M540" s="719">
        <f t="shared" si="852"/>
        <v>0</v>
      </c>
      <c r="N540" s="719">
        <f t="shared" si="852"/>
        <v>0</v>
      </c>
      <c r="O540" s="719">
        <f t="shared" si="852"/>
        <v>0</v>
      </c>
      <c r="P540" s="719">
        <f t="shared" si="852"/>
        <v>0</v>
      </c>
      <c r="Q540" s="719">
        <f t="shared" si="852"/>
        <v>0</v>
      </c>
      <c r="R540" s="719">
        <f t="shared" si="852"/>
        <v>0</v>
      </c>
      <c r="S540" s="719">
        <f t="shared" si="852"/>
        <v>0</v>
      </c>
      <c r="T540" s="719">
        <f t="shared" si="852"/>
        <v>0</v>
      </c>
      <c r="U540" s="719">
        <f t="shared" si="852"/>
        <v>0</v>
      </c>
      <c r="V540" s="719">
        <f t="shared" si="852"/>
        <v>0</v>
      </c>
      <c r="W540" s="719">
        <f t="shared" si="852"/>
        <v>0</v>
      </c>
      <c r="X540" s="719">
        <f t="shared" si="852"/>
        <v>0</v>
      </c>
      <c r="Y540" s="719">
        <f t="shared" si="852"/>
        <v>0</v>
      </c>
      <c r="Z540" s="719">
        <f t="shared" si="852"/>
        <v>0</v>
      </c>
      <c r="AA540" s="719">
        <f t="shared" si="812"/>
        <v>0</v>
      </c>
      <c r="AB540" s="719">
        <f t="shared" si="847"/>
        <v>0</v>
      </c>
      <c r="AC540" s="719">
        <f t="shared" ref="AC540:AU540" si="853">$E540*AC609</f>
        <v>0</v>
      </c>
      <c r="AD540" s="719">
        <f t="shared" si="853"/>
        <v>0</v>
      </c>
      <c r="AE540" s="719">
        <f t="shared" si="853"/>
        <v>0</v>
      </c>
      <c r="AF540" s="719">
        <f t="shared" si="853"/>
        <v>0</v>
      </c>
      <c r="AG540" s="719">
        <f t="shared" si="853"/>
        <v>0</v>
      </c>
      <c r="AH540" s="719">
        <f t="shared" si="853"/>
        <v>0</v>
      </c>
      <c r="AI540" s="719">
        <f t="shared" si="853"/>
        <v>0</v>
      </c>
      <c r="AJ540" s="719">
        <f t="shared" si="853"/>
        <v>0</v>
      </c>
      <c r="AK540" s="719">
        <f t="shared" si="853"/>
        <v>0</v>
      </c>
      <c r="AL540" s="719">
        <f t="shared" si="853"/>
        <v>0</v>
      </c>
      <c r="AM540" s="719">
        <f t="shared" si="853"/>
        <v>0</v>
      </c>
      <c r="AN540" s="719">
        <f t="shared" si="853"/>
        <v>0</v>
      </c>
      <c r="AO540" s="719">
        <f t="shared" si="853"/>
        <v>0</v>
      </c>
      <c r="AP540" s="719">
        <f t="shared" si="853"/>
        <v>0</v>
      </c>
      <c r="AQ540" s="719">
        <f t="shared" si="853"/>
        <v>0</v>
      </c>
      <c r="AR540" s="719">
        <f t="shared" si="853"/>
        <v>0</v>
      </c>
      <c r="AS540" s="719">
        <f t="shared" si="853"/>
        <v>0</v>
      </c>
      <c r="AT540" s="719">
        <f t="shared" si="853"/>
        <v>0</v>
      </c>
      <c r="AU540" s="719">
        <f t="shared" si="853"/>
        <v>0</v>
      </c>
      <c r="AV540" s="719">
        <f t="shared" si="814"/>
        <v>0</v>
      </c>
      <c r="AW540" s="719"/>
      <c r="AX540" s="719"/>
      <c r="AY540" s="719"/>
      <c r="AZ540" s="719"/>
      <c r="BA540" s="719"/>
      <c r="BB540" s="719"/>
      <c r="BC540" s="719"/>
      <c r="BD540" s="719"/>
      <c r="BE540" s="719"/>
      <c r="BF540" s="719"/>
      <c r="BG540" s="719"/>
      <c r="BH540" s="719"/>
      <c r="BI540" s="719"/>
      <c r="BJ540" s="719"/>
      <c r="BK540" s="719"/>
      <c r="BL540" s="719"/>
      <c r="BM540" s="719"/>
      <c r="BN540" s="719"/>
      <c r="BO540" s="719"/>
      <c r="BP540" s="719"/>
      <c r="BQ540" s="719"/>
    </row>
    <row r="541" spans="1:69" s="399" customFormat="1" ht="12.75">
      <c r="A541" s="1371">
        <v>1830</v>
      </c>
      <c r="B541" s="423" t="s">
        <v>40</v>
      </c>
      <c r="C541" s="1348">
        <f>'I4 BO ASSETS'!O38</f>
        <v>0</v>
      </c>
      <c r="D541" s="719">
        <f t="shared" si="851"/>
        <v>0</v>
      </c>
      <c r="E541" s="719">
        <f t="shared" si="851"/>
        <v>0</v>
      </c>
      <c r="F541" s="719">
        <f t="shared" si="810"/>
        <v>0</v>
      </c>
      <c r="G541" s="719">
        <f t="shared" si="845"/>
        <v>0</v>
      </c>
      <c r="H541" s="719">
        <f t="shared" ref="H541:Z541" si="854">$D541*H610</f>
        <v>0</v>
      </c>
      <c r="I541" s="719">
        <f t="shared" si="854"/>
        <v>0</v>
      </c>
      <c r="J541" s="719">
        <f t="shared" si="854"/>
        <v>0</v>
      </c>
      <c r="K541" s="719">
        <f t="shared" si="854"/>
        <v>0</v>
      </c>
      <c r="L541" s="719">
        <f t="shared" si="854"/>
        <v>0</v>
      </c>
      <c r="M541" s="719">
        <f t="shared" si="854"/>
        <v>0</v>
      </c>
      <c r="N541" s="719">
        <f t="shared" si="854"/>
        <v>0</v>
      </c>
      <c r="O541" s="719">
        <f t="shared" si="854"/>
        <v>0</v>
      </c>
      <c r="P541" s="719">
        <f t="shared" si="854"/>
        <v>0</v>
      </c>
      <c r="Q541" s="719">
        <f t="shared" si="854"/>
        <v>0</v>
      </c>
      <c r="R541" s="719">
        <f t="shared" si="854"/>
        <v>0</v>
      </c>
      <c r="S541" s="719">
        <f t="shared" si="854"/>
        <v>0</v>
      </c>
      <c r="T541" s="719">
        <f t="shared" si="854"/>
        <v>0</v>
      </c>
      <c r="U541" s="719">
        <f t="shared" si="854"/>
        <v>0</v>
      </c>
      <c r="V541" s="719">
        <f t="shared" si="854"/>
        <v>0</v>
      </c>
      <c r="W541" s="719">
        <f t="shared" si="854"/>
        <v>0</v>
      </c>
      <c r="X541" s="719">
        <f t="shared" si="854"/>
        <v>0</v>
      </c>
      <c r="Y541" s="719">
        <f t="shared" si="854"/>
        <v>0</v>
      </c>
      <c r="Z541" s="719">
        <f t="shared" si="854"/>
        <v>0</v>
      </c>
      <c r="AA541" s="719">
        <f t="shared" si="812"/>
        <v>0</v>
      </c>
      <c r="AB541" s="719">
        <f t="shared" si="847"/>
        <v>0</v>
      </c>
      <c r="AC541" s="719">
        <f t="shared" ref="AC541:AU541" si="855">$E541*AC610</f>
        <v>0</v>
      </c>
      <c r="AD541" s="719">
        <f t="shared" si="855"/>
        <v>0</v>
      </c>
      <c r="AE541" s="719">
        <f t="shared" si="855"/>
        <v>0</v>
      </c>
      <c r="AF541" s="719">
        <f t="shared" si="855"/>
        <v>0</v>
      </c>
      <c r="AG541" s="719">
        <f t="shared" si="855"/>
        <v>0</v>
      </c>
      <c r="AH541" s="719">
        <f t="shared" si="855"/>
        <v>0</v>
      </c>
      <c r="AI541" s="719">
        <f t="shared" si="855"/>
        <v>0</v>
      </c>
      <c r="AJ541" s="719">
        <f t="shared" si="855"/>
        <v>0</v>
      </c>
      <c r="AK541" s="719">
        <f t="shared" si="855"/>
        <v>0</v>
      </c>
      <c r="AL541" s="719">
        <f t="shared" si="855"/>
        <v>0</v>
      </c>
      <c r="AM541" s="719">
        <f t="shared" si="855"/>
        <v>0</v>
      </c>
      <c r="AN541" s="719">
        <f t="shared" si="855"/>
        <v>0</v>
      </c>
      <c r="AO541" s="719">
        <f t="shared" si="855"/>
        <v>0</v>
      </c>
      <c r="AP541" s="719">
        <f t="shared" si="855"/>
        <v>0</v>
      </c>
      <c r="AQ541" s="719">
        <f t="shared" si="855"/>
        <v>0</v>
      </c>
      <c r="AR541" s="719">
        <f t="shared" si="855"/>
        <v>0</v>
      </c>
      <c r="AS541" s="719">
        <f t="shared" si="855"/>
        <v>0</v>
      </c>
      <c r="AT541" s="719">
        <f t="shared" si="855"/>
        <v>0</v>
      </c>
      <c r="AU541" s="719">
        <f t="shared" si="855"/>
        <v>0</v>
      </c>
      <c r="AV541" s="719">
        <f t="shared" si="814"/>
        <v>0</v>
      </c>
      <c r="AW541" s="719"/>
      <c r="AX541" s="719"/>
      <c r="AY541" s="719"/>
      <c r="AZ541" s="719"/>
      <c r="BA541" s="719"/>
      <c r="BB541" s="719"/>
      <c r="BC541" s="719"/>
      <c r="BD541" s="719"/>
      <c r="BE541" s="719"/>
      <c r="BF541" s="719"/>
      <c r="BG541" s="719"/>
      <c r="BH541" s="719"/>
      <c r="BI541" s="719"/>
      <c r="BJ541" s="719"/>
      <c r="BK541" s="719"/>
      <c r="BL541" s="719"/>
      <c r="BM541" s="719"/>
      <c r="BN541" s="719"/>
      <c r="BO541" s="719"/>
      <c r="BP541" s="719"/>
      <c r="BQ541" s="719"/>
    </row>
    <row r="542" spans="1:69" s="399" customFormat="1" ht="25.5">
      <c r="A542" s="1371" t="s">
        <v>1267</v>
      </c>
      <c r="B542" s="423" t="s">
        <v>1034</v>
      </c>
      <c r="C542" s="1348">
        <f>'I4 BO ASSETS'!O39</f>
        <v>0</v>
      </c>
      <c r="D542" s="719">
        <f t="shared" si="851"/>
        <v>0</v>
      </c>
      <c r="E542" s="719">
        <f t="shared" si="851"/>
        <v>0</v>
      </c>
      <c r="F542" s="719">
        <f t="shared" si="810"/>
        <v>0</v>
      </c>
      <c r="G542" s="719">
        <f t="shared" si="845"/>
        <v>0</v>
      </c>
      <c r="H542" s="719">
        <f t="shared" ref="H542:Z542" si="856">$D542*H611</f>
        <v>0</v>
      </c>
      <c r="I542" s="719">
        <f t="shared" si="856"/>
        <v>0</v>
      </c>
      <c r="J542" s="719">
        <f t="shared" si="856"/>
        <v>0</v>
      </c>
      <c r="K542" s="719">
        <f t="shared" si="856"/>
        <v>0</v>
      </c>
      <c r="L542" s="719">
        <f t="shared" si="856"/>
        <v>0</v>
      </c>
      <c r="M542" s="719">
        <f t="shared" si="856"/>
        <v>0</v>
      </c>
      <c r="N542" s="719">
        <f t="shared" si="856"/>
        <v>0</v>
      </c>
      <c r="O542" s="719">
        <f t="shared" si="856"/>
        <v>0</v>
      </c>
      <c r="P542" s="719">
        <f t="shared" si="856"/>
        <v>0</v>
      </c>
      <c r="Q542" s="719">
        <f t="shared" si="856"/>
        <v>0</v>
      </c>
      <c r="R542" s="719">
        <f t="shared" si="856"/>
        <v>0</v>
      </c>
      <c r="S542" s="719">
        <f t="shared" si="856"/>
        <v>0</v>
      </c>
      <c r="T542" s="719">
        <f t="shared" si="856"/>
        <v>0</v>
      </c>
      <c r="U542" s="719">
        <f t="shared" si="856"/>
        <v>0</v>
      </c>
      <c r="V542" s="719">
        <f t="shared" si="856"/>
        <v>0</v>
      </c>
      <c r="W542" s="719">
        <f t="shared" si="856"/>
        <v>0</v>
      </c>
      <c r="X542" s="719">
        <f t="shared" si="856"/>
        <v>0</v>
      </c>
      <c r="Y542" s="719">
        <f t="shared" si="856"/>
        <v>0</v>
      </c>
      <c r="Z542" s="719">
        <f t="shared" si="856"/>
        <v>0</v>
      </c>
      <c r="AA542" s="719">
        <f t="shared" si="812"/>
        <v>0</v>
      </c>
      <c r="AB542" s="719">
        <f t="shared" si="847"/>
        <v>0</v>
      </c>
      <c r="AC542" s="719">
        <f t="shared" ref="AC542:AU542" si="857">$E542*AC611</f>
        <v>0</v>
      </c>
      <c r="AD542" s="719">
        <f t="shared" si="857"/>
        <v>0</v>
      </c>
      <c r="AE542" s="719">
        <f t="shared" si="857"/>
        <v>0</v>
      </c>
      <c r="AF542" s="719">
        <f t="shared" si="857"/>
        <v>0</v>
      </c>
      <c r="AG542" s="719">
        <f t="shared" si="857"/>
        <v>0</v>
      </c>
      <c r="AH542" s="719">
        <f t="shared" si="857"/>
        <v>0</v>
      </c>
      <c r="AI542" s="719">
        <f t="shared" si="857"/>
        <v>0</v>
      </c>
      <c r="AJ542" s="719">
        <f t="shared" si="857"/>
        <v>0</v>
      </c>
      <c r="AK542" s="719">
        <f t="shared" si="857"/>
        <v>0</v>
      </c>
      <c r="AL542" s="719">
        <f t="shared" si="857"/>
        <v>0</v>
      </c>
      <c r="AM542" s="719">
        <f t="shared" si="857"/>
        <v>0</v>
      </c>
      <c r="AN542" s="719">
        <f t="shared" si="857"/>
        <v>0</v>
      </c>
      <c r="AO542" s="719">
        <f t="shared" si="857"/>
        <v>0</v>
      </c>
      <c r="AP542" s="719">
        <f t="shared" si="857"/>
        <v>0</v>
      </c>
      <c r="AQ542" s="719">
        <f t="shared" si="857"/>
        <v>0</v>
      </c>
      <c r="AR542" s="719">
        <f t="shared" si="857"/>
        <v>0</v>
      </c>
      <c r="AS542" s="719">
        <f t="shared" si="857"/>
        <v>0</v>
      </c>
      <c r="AT542" s="719">
        <f t="shared" si="857"/>
        <v>0</v>
      </c>
      <c r="AU542" s="719">
        <f t="shared" si="857"/>
        <v>0</v>
      </c>
      <c r="AV542" s="719">
        <f t="shared" si="814"/>
        <v>0</v>
      </c>
      <c r="AW542" s="719"/>
      <c r="AX542" s="719"/>
      <c r="AY542" s="719"/>
      <c r="AZ542" s="719"/>
      <c r="BA542" s="719"/>
      <c r="BB542" s="719"/>
      <c r="BC542" s="719"/>
      <c r="BD542" s="719"/>
      <c r="BE542" s="719"/>
      <c r="BF542" s="719"/>
      <c r="BG542" s="719"/>
      <c r="BH542" s="719"/>
      <c r="BI542" s="719"/>
      <c r="BJ542" s="719"/>
      <c r="BK542" s="719"/>
      <c r="BL542" s="719"/>
      <c r="BM542" s="719"/>
      <c r="BN542" s="719"/>
      <c r="BO542" s="719"/>
      <c r="BP542" s="719"/>
      <c r="BQ542" s="719"/>
    </row>
    <row r="543" spans="1:69" s="399" customFormat="1" ht="12.75">
      <c r="A543" s="1371" t="s">
        <v>1268</v>
      </c>
      <c r="B543" s="423" t="s">
        <v>1035</v>
      </c>
      <c r="C543" s="1348">
        <f>'I4 BO ASSETS'!O40</f>
        <v>0</v>
      </c>
      <c r="D543" s="719">
        <f t="shared" si="851"/>
        <v>0</v>
      </c>
      <c r="E543" s="719">
        <f t="shared" si="851"/>
        <v>0</v>
      </c>
      <c r="F543" s="719">
        <f t="shared" si="810"/>
        <v>0</v>
      </c>
      <c r="G543" s="719">
        <f t="shared" si="845"/>
        <v>0</v>
      </c>
      <c r="H543" s="719">
        <f t="shared" ref="H543:Z543" si="858">$D543*H612</f>
        <v>0</v>
      </c>
      <c r="I543" s="719">
        <f t="shared" si="858"/>
        <v>0</v>
      </c>
      <c r="J543" s="719">
        <f t="shared" si="858"/>
        <v>0</v>
      </c>
      <c r="K543" s="719">
        <f t="shared" si="858"/>
        <v>0</v>
      </c>
      <c r="L543" s="719">
        <f t="shared" si="858"/>
        <v>0</v>
      </c>
      <c r="M543" s="719">
        <f t="shared" si="858"/>
        <v>0</v>
      </c>
      <c r="N543" s="719">
        <f t="shared" si="858"/>
        <v>0</v>
      </c>
      <c r="O543" s="719">
        <f t="shared" si="858"/>
        <v>0</v>
      </c>
      <c r="P543" s="719">
        <f t="shared" si="858"/>
        <v>0</v>
      </c>
      <c r="Q543" s="719">
        <f t="shared" si="858"/>
        <v>0</v>
      </c>
      <c r="R543" s="719">
        <f t="shared" si="858"/>
        <v>0</v>
      </c>
      <c r="S543" s="719">
        <f t="shared" si="858"/>
        <v>0</v>
      </c>
      <c r="T543" s="719">
        <f t="shared" si="858"/>
        <v>0</v>
      </c>
      <c r="U543" s="719">
        <f t="shared" si="858"/>
        <v>0</v>
      </c>
      <c r="V543" s="719">
        <f t="shared" si="858"/>
        <v>0</v>
      </c>
      <c r="W543" s="719">
        <f t="shared" si="858"/>
        <v>0</v>
      </c>
      <c r="X543" s="719">
        <f t="shared" si="858"/>
        <v>0</v>
      </c>
      <c r="Y543" s="719">
        <f t="shared" si="858"/>
        <v>0</v>
      </c>
      <c r="Z543" s="719">
        <f t="shared" si="858"/>
        <v>0</v>
      </c>
      <c r="AA543" s="719">
        <f t="shared" si="812"/>
        <v>0</v>
      </c>
      <c r="AB543" s="719">
        <f t="shared" si="847"/>
        <v>0</v>
      </c>
      <c r="AC543" s="719">
        <f t="shared" ref="AC543:AU543" si="859">$E543*AC612</f>
        <v>0</v>
      </c>
      <c r="AD543" s="719">
        <f t="shared" si="859"/>
        <v>0</v>
      </c>
      <c r="AE543" s="719">
        <f t="shared" si="859"/>
        <v>0</v>
      </c>
      <c r="AF543" s="719">
        <f t="shared" si="859"/>
        <v>0</v>
      </c>
      <c r="AG543" s="719">
        <f t="shared" si="859"/>
        <v>0</v>
      </c>
      <c r="AH543" s="719">
        <f t="shared" si="859"/>
        <v>0</v>
      </c>
      <c r="AI543" s="719">
        <f t="shared" si="859"/>
        <v>0</v>
      </c>
      <c r="AJ543" s="719">
        <f t="shared" si="859"/>
        <v>0</v>
      </c>
      <c r="AK543" s="719">
        <f t="shared" si="859"/>
        <v>0</v>
      </c>
      <c r="AL543" s="719">
        <f t="shared" si="859"/>
        <v>0</v>
      </c>
      <c r="AM543" s="719">
        <f t="shared" si="859"/>
        <v>0</v>
      </c>
      <c r="AN543" s="719">
        <f t="shared" si="859"/>
        <v>0</v>
      </c>
      <c r="AO543" s="719">
        <f t="shared" si="859"/>
        <v>0</v>
      </c>
      <c r="AP543" s="719">
        <f t="shared" si="859"/>
        <v>0</v>
      </c>
      <c r="AQ543" s="719">
        <f t="shared" si="859"/>
        <v>0</v>
      </c>
      <c r="AR543" s="719">
        <f t="shared" si="859"/>
        <v>0</v>
      </c>
      <c r="AS543" s="719">
        <f t="shared" si="859"/>
        <v>0</v>
      </c>
      <c r="AT543" s="719">
        <f t="shared" si="859"/>
        <v>0</v>
      </c>
      <c r="AU543" s="719">
        <f t="shared" si="859"/>
        <v>0</v>
      </c>
      <c r="AV543" s="719">
        <f t="shared" si="814"/>
        <v>0</v>
      </c>
      <c r="AW543" s="719"/>
      <c r="AX543" s="719"/>
      <c r="AY543" s="719"/>
      <c r="AZ543" s="719"/>
      <c r="BA543" s="719"/>
      <c r="BB543" s="719"/>
      <c r="BC543" s="719"/>
      <c r="BD543" s="719"/>
      <c r="BE543" s="719"/>
      <c r="BF543" s="719"/>
      <c r="BG543" s="719"/>
      <c r="BH543" s="719"/>
      <c r="BI543" s="719"/>
      <c r="BJ543" s="719"/>
      <c r="BK543" s="719"/>
      <c r="BL543" s="719"/>
      <c r="BM543" s="719"/>
      <c r="BN543" s="719"/>
      <c r="BO543" s="719"/>
      <c r="BP543" s="719"/>
      <c r="BQ543" s="719"/>
    </row>
    <row r="544" spans="1:69" s="399" customFormat="1" ht="12.75">
      <c r="A544" s="1371" t="s">
        <v>1269</v>
      </c>
      <c r="B544" s="423" t="s">
        <v>1059</v>
      </c>
      <c r="C544" s="1348">
        <f>'I4 BO ASSETS'!O41</f>
        <v>0</v>
      </c>
      <c r="D544" s="719">
        <f t="shared" si="851"/>
        <v>0</v>
      </c>
      <c r="E544" s="719">
        <f t="shared" si="851"/>
        <v>0</v>
      </c>
      <c r="F544" s="719">
        <f t="shared" si="810"/>
        <v>0</v>
      </c>
      <c r="G544" s="719">
        <f t="shared" si="845"/>
        <v>0</v>
      </c>
      <c r="H544" s="719">
        <f t="shared" ref="H544:Z544" si="860">$D544*H613</f>
        <v>0</v>
      </c>
      <c r="I544" s="719">
        <f t="shared" si="860"/>
        <v>0</v>
      </c>
      <c r="J544" s="719">
        <f t="shared" si="860"/>
        <v>0</v>
      </c>
      <c r="K544" s="719">
        <f t="shared" si="860"/>
        <v>0</v>
      </c>
      <c r="L544" s="719">
        <f t="shared" si="860"/>
        <v>0</v>
      </c>
      <c r="M544" s="719">
        <f t="shared" si="860"/>
        <v>0</v>
      </c>
      <c r="N544" s="719">
        <f t="shared" si="860"/>
        <v>0</v>
      </c>
      <c r="O544" s="719">
        <f t="shared" si="860"/>
        <v>0</v>
      </c>
      <c r="P544" s="719">
        <f t="shared" si="860"/>
        <v>0</v>
      </c>
      <c r="Q544" s="719">
        <f t="shared" si="860"/>
        <v>0</v>
      </c>
      <c r="R544" s="719">
        <f t="shared" si="860"/>
        <v>0</v>
      </c>
      <c r="S544" s="719">
        <f t="shared" si="860"/>
        <v>0</v>
      </c>
      <c r="T544" s="719">
        <f t="shared" si="860"/>
        <v>0</v>
      </c>
      <c r="U544" s="719">
        <f t="shared" si="860"/>
        <v>0</v>
      </c>
      <c r="V544" s="719">
        <f t="shared" si="860"/>
        <v>0</v>
      </c>
      <c r="W544" s="719">
        <f t="shared" si="860"/>
        <v>0</v>
      </c>
      <c r="X544" s="719">
        <f t="shared" si="860"/>
        <v>0</v>
      </c>
      <c r="Y544" s="719">
        <f t="shared" si="860"/>
        <v>0</v>
      </c>
      <c r="Z544" s="719">
        <f t="shared" si="860"/>
        <v>0</v>
      </c>
      <c r="AA544" s="719">
        <f t="shared" si="812"/>
        <v>0</v>
      </c>
      <c r="AB544" s="719">
        <f t="shared" si="847"/>
        <v>0</v>
      </c>
      <c r="AC544" s="719">
        <f t="shared" ref="AC544:AU544" si="861">$E544*AC613</f>
        <v>0</v>
      </c>
      <c r="AD544" s="719">
        <f t="shared" si="861"/>
        <v>0</v>
      </c>
      <c r="AE544" s="719">
        <f t="shared" si="861"/>
        <v>0</v>
      </c>
      <c r="AF544" s="719">
        <f t="shared" si="861"/>
        <v>0</v>
      </c>
      <c r="AG544" s="719">
        <f t="shared" si="861"/>
        <v>0</v>
      </c>
      <c r="AH544" s="719">
        <f t="shared" si="861"/>
        <v>0</v>
      </c>
      <c r="AI544" s="719">
        <f t="shared" si="861"/>
        <v>0</v>
      </c>
      <c r="AJ544" s="719">
        <f t="shared" si="861"/>
        <v>0</v>
      </c>
      <c r="AK544" s="719">
        <f t="shared" si="861"/>
        <v>0</v>
      </c>
      <c r="AL544" s="719">
        <f t="shared" si="861"/>
        <v>0</v>
      </c>
      <c r="AM544" s="719">
        <f t="shared" si="861"/>
        <v>0</v>
      </c>
      <c r="AN544" s="719">
        <f t="shared" si="861"/>
        <v>0</v>
      </c>
      <c r="AO544" s="719">
        <f t="shared" si="861"/>
        <v>0</v>
      </c>
      <c r="AP544" s="719">
        <f t="shared" si="861"/>
        <v>0</v>
      </c>
      <c r="AQ544" s="719">
        <f t="shared" si="861"/>
        <v>0</v>
      </c>
      <c r="AR544" s="719">
        <f t="shared" si="861"/>
        <v>0</v>
      </c>
      <c r="AS544" s="719">
        <f t="shared" si="861"/>
        <v>0</v>
      </c>
      <c r="AT544" s="719">
        <f t="shared" si="861"/>
        <v>0</v>
      </c>
      <c r="AU544" s="719">
        <f t="shared" si="861"/>
        <v>0</v>
      </c>
      <c r="AV544" s="719">
        <f t="shared" si="814"/>
        <v>0</v>
      </c>
      <c r="AW544" s="719"/>
      <c r="AX544" s="719"/>
      <c r="AY544" s="719"/>
      <c r="AZ544" s="719"/>
      <c r="BA544" s="719"/>
      <c r="BB544" s="719"/>
      <c r="BC544" s="719"/>
      <c r="BD544" s="719"/>
      <c r="BE544" s="719"/>
      <c r="BF544" s="719"/>
      <c r="BG544" s="719"/>
      <c r="BH544" s="719"/>
      <c r="BI544" s="719"/>
      <c r="BJ544" s="719"/>
      <c r="BK544" s="719"/>
      <c r="BL544" s="719"/>
      <c r="BM544" s="719"/>
      <c r="BN544" s="719"/>
      <c r="BO544" s="719"/>
      <c r="BP544" s="719"/>
      <c r="BQ544" s="719"/>
    </row>
    <row r="545" spans="1:69" s="399" customFormat="1" ht="12.75">
      <c r="A545" s="1371">
        <v>1835</v>
      </c>
      <c r="B545" s="423" t="s">
        <v>26</v>
      </c>
      <c r="C545" s="1348">
        <f>'I4 BO ASSETS'!O42</f>
        <v>0</v>
      </c>
      <c r="D545" s="719">
        <f t="shared" si="851"/>
        <v>0</v>
      </c>
      <c r="E545" s="719">
        <f t="shared" si="851"/>
        <v>0</v>
      </c>
      <c r="F545" s="719">
        <f t="shared" si="810"/>
        <v>0</v>
      </c>
      <c r="G545" s="719">
        <f t="shared" si="845"/>
        <v>0</v>
      </c>
      <c r="H545" s="719">
        <f t="shared" ref="H545:Z545" si="862">$D545*H614</f>
        <v>0</v>
      </c>
      <c r="I545" s="719">
        <f t="shared" si="862"/>
        <v>0</v>
      </c>
      <c r="J545" s="719">
        <f t="shared" si="862"/>
        <v>0</v>
      </c>
      <c r="K545" s="719">
        <f t="shared" si="862"/>
        <v>0</v>
      </c>
      <c r="L545" s="719">
        <f t="shared" si="862"/>
        <v>0</v>
      </c>
      <c r="M545" s="719">
        <f t="shared" si="862"/>
        <v>0</v>
      </c>
      <c r="N545" s="719">
        <f t="shared" si="862"/>
        <v>0</v>
      </c>
      <c r="O545" s="719">
        <f t="shared" si="862"/>
        <v>0</v>
      </c>
      <c r="P545" s="719">
        <f t="shared" si="862"/>
        <v>0</v>
      </c>
      <c r="Q545" s="719">
        <f t="shared" si="862"/>
        <v>0</v>
      </c>
      <c r="R545" s="719">
        <f t="shared" si="862"/>
        <v>0</v>
      </c>
      <c r="S545" s="719">
        <f t="shared" si="862"/>
        <v>0</v>
      </c>
      <c r="T545" s="719">
        <f t="shared" si="862"/>
        <v>0</v>
      </c>
      <c r="U545" s="719">
        <f t="shared" si="862"/>
        <v>0</v>
      </c>
      <c r="V545" s="719">
        <f t="shared" si="862"/>
        <v>0</v>
      </c>
      <c r="W545" s="719">
        <f t="shared" si="862"/>
        <v>0</v>
      </c>
      <c r="X545" s="719">
        <f t="shared" si="862"/>
        <v>0</v>
      </c>
      <c r="Y545" s="719">
        <f t="shared" si="862"/>
        <v>0</v>
      </c>
      <c r="Z545" s="719">
        <f t="shared" si="862"/>
        <v>0</v>
      </c>
      <c r="AA545" s="719">
        <f t="shared" si="812"/>
        <v>0</v>
      </c>
      <c r="AB545" s="719">
        <f t="shared" si="847"/>
        <v>0</v>
      </c>
      <c r="AC545" s="719">
        <f t="shared" ref="AC545:AU545" si="863">$E545*AC614</f>
        <v>0</v>
      </c>
      <c r="AD545" s="719">
        <f t="shared" si="863"/>
        <v>0</v>
      </c>
      <c r="AE545" s="719">
        <f t="shared" si="863"/>
        <v>0</v>
      </c>
      <c r="AF545" s="719">
        <f t="shared" si="863"/>
        <v>0</v>
      </c>
      <c r="AG545" s="719">
        <f t="shared" si="863"/>
        <v>0</v>
      </c>
      <c r="AH545" s="719">
        <f t="shared" si="863"/>
        <v>0</v>
      </c>
      <c r="AI545" s="719">
        <f t="shared" si="863"/>
        <v>0</v>
      </c>
      <c r="AJ545" s="719">
        <f t="shared" si="863"/>
        <v>0</v>
      </c>
      <c r="AK545" s="719">
        <f t="shared" si="863"/>
        <v>0</v>
      </c>
      <c r="AL545" s="719">
        <f t="shared" si="863"/>
        <v>0</v>
      </c>
      <c r="AM545" s="719">
        <f t="shared" si="863"/>
        <v>0</v>
      </c>
      <c r="AN545" s="719">
        <f t="shared" si="863"/>
        <v>0</v>
      </c>
      <c r="AO545" s="719">
        <f t="shared" si="863"/>
        <v>0</v>
      </c>
      <c r="AP545" s="719">
        <f t="shared" si="863"/>
        <v>0</v>
      </c>
      <c r="AQ545" s="719">
        <f t="shared" si="863"/>
        <v>0</v>
      </c>
      <c r="AR545" s="719">
        <f t="shared" si="863"/>
        <v>0</v>
      </c>
      <c r="AS545" s="719">
        <f t="shared" si="863"/>
        <v>0</v>
      </c>
      <c r="AT545" s="719">
        <f t="shared" si="863"/>
        <v>0</v>
      </c>
      <c r="AU545" s="719">
        <f t="shared" si="863"/>
        <v>0</v>
      </c>
      <c r="AV545" s="719">
        <f t="shared" si="814"/>
        <v>0</v>
      </c>
      <c r="AW545" s="719"/>
      <c r="AX545" s="719"/>
      <c r="AY545" s="719"/>
      <c r="AZ545" s="719"/>
      <c r="BA545" s="719"/>
      <c r="BB545" s="719"/>
      <c r="BC545" s="719"/>
      <c r="BD545" s="719"/>
      <c r="BE545" s="719"/>
      <c r="BF545" s="719"/>
      <c r="BG545" s="719"/>
      <c r="BH545" s="719"/>
      <c r="BI545" s="719"/>
      <c r="BJ545" s="719"/>
      <c r="BK545" s="719"/>
      <c r="BL545" s="719"/>
      <c r="BM545" s="719"/>
      <c r="BN545" s="719"/>
      <c r="BO545" s="719"/>
      <c r="BP545" s="719"/>
      <c r="BQ545" s="719"/>
    </row>
    <row r="546" spans="1:69" s="399" customFormat="1" ht="25.5">
      <c r="A546" s="1371" t="s">
        <v>1270</v>
      </c>
      <c r="B546" s="423" t="s">
        <v>1060</v>
      </c>
      <c r="C546" s="1348">
        <f>'I4 BO ASSETS'!O43</f>
        <v>0</v>
      </c>
      <c r="D546" s="719">
        <f t="shared" si="851"/>
        <v>0</v>
      </c>
      <c r="E546" s="719">
        <f t="shared" si="851"/>
        <v>0</v>
      </c>
      <c r="F546" s="719">
        <f t="shared" si="810"/>
        <v>0</v>
      </c>
      <c r="G546" s="719">
        <f t="shared" si="845"/>
        <v>0</v>
      </c>
      <c r="H546" s="719">
        <f t="shared" ref="H546:Z546" si="864">$D546*H615</f>
        <v>0</v>
      </c>
      <c r="I546" s="719">
        <f t="shared" si="864"/>
        <v>0</v>
      </c>
      <c r="J546" s="719">
        <f t="shared" si="864"/>
        <v>0</v>
      </c>
      <c r="K546" s="719">
        <f t="shared" si="864"/>
        <v>0</v>
      </c>
      <c r="L546" s="719">
        <f t="shared" si="864"/>
        <v>0</v>
      </c>
      <c r="M546" s="719">
        <f t="shared" si="864"/>
        <v>0</v>
      </c>
      <c r="N546" s="719">
        <f t="shared" si="864"/>
        <v>0</v>
      </c>
      <c r="O546" s="719">
        <f t="shared" si="864"/>
        <v>0</v>
      </c>
      <c r="P546" s="719">
        <f t="shared" si="864"/>
        <v>0</v>
      </c>
      <c r="Q546" s="719">
        <f t="shared" si="864"/>
        <v>0</v>
      </c>
      <c r="R546" s="719">
        <f t="shared" si="864"/>
        <v>0</v>
      </c>
      <c r="S546" s="719">
        <f t="shared" si="864"/>
        <v>0</v>
      </c>
      <c r="T546" s="719">
        <f t="shared" si="864"/>
        <v>0</v>
      </c>
      <c r="U546" s="719">
        <f t="shared" si="864"/>
        <v>0</v>
      </c>
      <c r="V546" s="719">
        <f t="shared" si="864"/>
        <v>0</v>
      </c>
      <c r="W546" s="719">
        <f t="shared" si="864"/>
        <v>0</v>
      </c>
      <c r="X546" s="719">
        <f t="shared" si="864"/>
        <v>0</v>
      </c>
      <c r="Y546" s="719">
        <f t="shared" si="864"/>
        <v>0</v>
      </c>
      <c r="Z546" s="719">
        <f t="shared" si="864"/>
        <v>0</v>
      </c>
      <c r="AA546" s="719">
        <f t="shared" si="812"/>
        <v>0</v>
      </c>
      <c r="AB546" s="719">
        <f t="shared" si="847"/>
        <v>0</v>
      </c>
      <c r="AC546" s="719">
        <f t="shared" ref="AC546:AU546" si="865">$E546*AC615</f>
        <v>0</v>
      </c>
      <c r="AD546" s="719">
        <f t="shared" si="865"/>
        <v>0</v>
      </c>
      <c r="AE546" s="719">
        <f t="shared" si="865"/>
        <v>0</v>
      </c>
      <c r="AF546" s="719">
        <f t="shared" si="865"/>
        <v>0</v>
      </c>
      <c r="AG546" s="719">
        <f t="shared" si="865"/>
        <v>0</v>
      </c>
      <c r="AH546" s="719">
        <f t="shared" si="865"/>
        <v>0</v>
      </c>
      <c r="AI546" s="719">
        <f t="shared" si="865"/>
        <v>0</v>
      </c>
      <c r="AJ546" s="719">
        <f t="shared" si="865"/>
        <v>0</v>
      </c>
      <c r="AK546" s="719">
        <f t="shared" si="865"/>
        <v>0</v>
      </c>
      <c r="AL546" s="719">
        <f t="shared" si="865"/>
        <v>0</v>
      </c>
      <c r="AM546" s="719">
        <f t="shared" si="865"/>
        <v>0</v>
      </c>
      <c r="AN546" s="719">
        <f t="shared" si="865"/>
        <v>0</v>
      </c>
      <c r="AO546" s="719">
        <f t="shared" si="865"/>
        <v>0</v>
      </c>
      <c r="AP546" s="719">
        <f t="shared" si="865"/>
        <v>0</v>
      </c>
      <c r="AQ546" s="719">
        <f t="shared" si="865"/>
        <v>0</v>
      </c>
      <c r="AR546" s="719">
        <f t="shared" si="865"/>
        <v>0</v>
      </c>
      <c r="AS546" s="719">
        <f t="shared" si="865"/>
        <v>0</v>
      </c>
      <c r="AT546" s="719">
        <f t="shared" si="865"/>
        <v>0</v>
      </c>
      <c r="AU546" s="719">
        <f t="shared" si="865"/>
        <v>0</v>
      </c>
      <c r="AV546" s="719">
        <f t="shared" si="814"/>
        <v>0</v>
      </c>
      <c r="AW546" s="719"/>
      <c r="AX546" s="719"/>
      <c r="AY546" s="719"/>
      <c r="AZ546" s="719"/>
      <c r="BA546" s="719"/>
      <c r="BB546" s="719"/>
      <c r="BC546" s="719"/>
      <c r="BD546" s="719"/>
      <c r="BE546" s="719"/>
      <c r="BF546" s="719"/>
      <c r="BG546" s="719"/>
      <c r="BH546" s="719"/>
      <c r="BI546" s="719"/>
      <c r="BJ546" s="719"/>
      <c r="BK546" s="719"/>
      <c r="BL546" s="719"/>
      <c r="BM546" s="719"/>
      <c r="BN546" s="719"/>
      <c r="BO546" s="719"/>
      <c r="BP546" s="719"/>
      <c r="BQ546" s="719"/>
    </row>
    <row r="547" spans="1:69" s="399" customFormat="1" ht="25.5">
      <c r="A547" s="1371" t="s">
        <v>1271</v>
      </c>
      <c r="B547" s="423" t="s">
        <v>1061</v>
      </c>
      <c r="C547" s="1348">
        <f>'I4 BO ASSETS'!O44</f>
        <v>0</v>
      </c>
      <c r="D547" s="719">
        <f t="shared" si="851"/>
        <v>0</v>
      </c>
      <c r="E547" s="719">
        <f t="shared" si="851"/>
        <v>0</v>
      </c>
      <c r="F547" s="719">
        <f t="shared" si="810"/>
        <v>0</v>
      </c>
      <c r="G547" s="719">
        <f t="shared" si="845"/>
        <v>0</v>
      </c>
      <c r="H547" s="719">
        <f t="shared" ref="H547:Z547" si="866">$D547*H616</f>
        <v>0</v>
      </c>
      <c r="I547" s="719">
        <f t="shared" si="866"/>
        <v>0</v>
      </c>
      <c r="J547" s="719">
        <f t="shared" si="866"/>
        <v>0</v>
      </c>
      <c r="K547" s="719">
        <f t="shared" si="866"/>
        <v>0</v>
      </c>
      <c r="L547" s="719">
        <f t="shared" si="866"/>
        <v>0</v>
      </c>
      <c r="M547" s="719">
        <f t="shared" si="866"/>
        <v>0</v>
      </c>
      <c r="N547" s="719">
        <f t="shared" si="866"/>
        <v>0</v>
      </c>
      <c r="O547" s="719">
        <f t="shared" si="866"/>
        <v>0</v>
      </c>
      <c r="P547" s="719">
        <f t="shared" si="866"/>
        <v>0</v>
      </c>
      <c r="Q547" s="719">
        <f t="shared" si="866"/>
        <v>0</v>
      </c>
      <c r="R547" s="719">
        <f t="shared" si="866"/>
        <v>0</v>
      </c>
      <c r="S547" s="719">
        <f t="shared" si="866"/>
        <v>0</v>
      </c>
      <c r="T547" s="719">
        <f t="shared" si="866"/>
        <v>0</v>
      </c>
      <c r="U547" s="719">
        <f t="shared" si="866"/>
        <v>0</v>
      </c>
      <c r="V547" s="719">
        <f t="shared" si="866"/>
        <v>0</v>
      </c>
      <c r="W547" s="719">
        <f t="shared" si="866"/>
        <v>0</v>
      </c>
      <c r="X547" s="719">
        <f t="shared" si="866"/>
        <v>0</v>
      </c>
      <c r="Y547" s="719">
        <f t="shared" si="866"/>
        <v>0</v>
      </c>
      <c r="Z547" s="719">
        <f t="shared" si="866"/>
        <v>0</v>
      </c>
      <c r="AA547" s="719">
        <f t="shared" si="812"/>
        <v>0</v>
      </c>
      <c r="AB547" s="719">
        <f t="shared" si="847"/>
        <v>0</v>
      </c>
      <c r="AC547" s="719">
        <f t="shared" ref="AC547:AU547" si="867">$E547*AC616</f>
        <v>0</v>
      </c>
      <c r="AD547" s="719">
        <f t="shared" si="867"/>
        <v>0</v>
      </c>
      <c r="AE547" s="719">
        <f t="shared" si="867"/>
        <v>0</v>
      </c>
      <c r="AF547" s="719">
        <f t="shared" si="867"/>
        <v>0</v>
      </c>
      <c r="AG547" s="719">
        <f t="shared" si="867"/>
        <v>0</v>
      </c>
      <c r="AH547" s="719">
        <f t="shared" si="867"/>
        <v>0</v>
      </c>
      <c r="AI547" s="719">
        <f t="shared" si="867"/>
        <v>0</v>
      </c>
      <c r="AJ547" s="719">
        <f t="shared" si="867"/>
        <v>0</v>
      </c>
      <c r="AK547" s="719">
        <f t="shared" si="867"/>
        <v>0</v>
      </c>
      <c r="AL547" s="719">
        <f t="shared" si="867"/>
        <v>0</v>
      </c>
      <c r="AM547" s="719">
        <f t="shared" si="867"/>
        <v>0</v>
      </c>
      <c r="AN547" s="719">
        <f t="shared" si="867"/>
        <v>0</v>
      </c>
      <c r="AO547" s="719">
        <f t="shared" si="867"/>
        <v>0</v>
      </c>
      <c r="AP547" s="719">
        <f t="shared" si="867"/>
        <v>0</v>
      </c>
      <c r="AQ547" s="719">
        <f t="shared" si="867"/>
        <v>0</v>
      </c>
      <c r="AR547" s="719">
        <f t="shared" si="867"/>
        <v>0</v>
      </c>
      <c r="AS547" s="719">
        <f t="shared" si="867"/>
        <v>0</v>
      </c>
      <c r="AT547" s="719">
        <f t="shared" si="867"/>
        <v>0</v>
      </c>
      <c r="AU547" s="719">
        <f t="shared" si="867"/>
        <v>0</v>
      </c>
      <c r="AV547" s="719">
        <f t="shared" si="814"/>
        <v>0</v>
      </c>
      <c r="AW547" s="719"/>
      <c r="AX547" s="719"/>
      <c r="AY547" s="719"/>
      <c r="AZ547" s="719"/>
      <c r="BA547" s="719"/>
      <c r="BB547" s="719"/>
      <c r="BC547" s="719"/>
      <c r="BD547" s="719"/>
      <c r="BE547" s="719"/>
      <c r="BF547" s="719"/>
      <c r="BG547" s="719"/>
      <c r="BH547" s="719"/>
      <c r="BI547" s="719"/>
      <c r="BJ547" s="719"/>
      <c r="BK547" s="719"/>
      <c r="BL547" s="719"/>
      <c r="BM547" s="719"/>
      <c r="BN547" s="719"/>
      <c r="BO547" s="719"/>
      <c r="BP547" s="719"/>
      <c r="BQ547" s="719"/>
    </row>
    <row r="548" spans="1:69" s="399" customFormat="1" ht="25.5">
      <c r="A548" s="1371" t="s">
        <v>1272</v>
      </c>
      <c r="B548" s="423" t="s">
        <v>1062</v>
      </c>
      <c r="C548" s="1348">
        <f>'I4 BO ASSETS'!O45</f>
        <v>0</v>
      </c>
      <c r="D548" s="719">
        <f t="shared" si="851"/>
        <v>0</v>
      </c>
      <c r="E548" s="719">
        <f t="shared" si="851"/>
        <v>0</v>
      </c>
      <c r="F548" s="719">
        <f t="shared" si="810"/>
        <v>0</v>
      </c>
      <c r="G548" s="719">
        <f t="shared" si="845"/>
        <v>0</v>
      </c>
      <c r="H548" s="719">
        <f t="shared" ref="H548:Z548" si="868">$D548*H617</f>
        <v>0</v>
      </c>
      <c r="I548" s="719">
        <f t="shared" si="868"/>
        <v>0</v>
      </c>
      <c r="J548" s="719">
        <f t="shared" si="868"/>
        <v>0</v>
      </c>
      <c r="K548" s="719">
        <f t="shared" si="868"/>
        <v>0</v>
      </c>
      <c r="L548" s="719">
        <f t="shared" si="868"/>
        <v>0</v>
      </c>
      <c r="M548" s="719">
        <f t="shared" si="868"/>
        <v>0</v>
      </c>
      <c r="N548" s="719">
        <f t="shared" si="868"/>
        <v>0</v>
      </c>
      <c r="O548" s="719">
        <f t="shared" si="868"/>
        <v>0</v>
      </c>
      <c r="P548" s="719">
        <f t="shared" si="868"/>
        <v>0</v>
      </c>
      <c r="Q548" s="719">
        <f t="shared" si="868"/>
        <v>0</v>
      </c>
      <c r="R548" s="719">
        <f t="shared" si="868"/>
        <v>0</v>
      </c>
      <c r="S548" s="719">
        <f t="shared" si="868"/>
        <v>0</v>
      </c>
      <c r="T548" s="719">
        <f t="shared" si="868"/>
        <v>0</v>
      </c>
      <c r="U548" s="719">
        <f t="shared" si="868"/>
        <v>0</v>
      </c>
      <c r="V548" s="719">
        <f t="shared" si="868"/>
        <v>0</v>
      </c>
      <c r="W548" s="719">
        <f t="shared" si="868"/>
        <v>0</v>
      </c>
      <c r="X548" s="719">
        <f t="shared" si="868"/>
        <v>0</v>
      </c>
      <c r="Y548" s="719">
        <f t="shared" si="868"/>
        <v>0</v>
      </c>
      <c r="Z548" s="719">
        <f t="shared" si="868"/>
        <v>0</v>
      </c>
      <c r="AA548" s="719">
        <f t="shared" si="812"/>
        <v>0</v>
      </c>
      <c r="AB548" s="719">
        <f t="shared" si="847"/>
        <v>0</v>
      </c>
      <c r="AC548" s="719">
        <f t="shared" ref="AC548:AU548" si="869">$E548*AC617</f>
        <v>0</v>
      </c>
      <c r="AD548" s="719">
        <f t="shared" si="869"/>
        <v>0</v>
      </c>
      <c r="AE548" s="719">
        <f t="shared" si="869"/>
        <v>0</v>
      </c>
      <c r="AF548" s="719">
        <f t="shared" si="869"/>
        <v>0</v>
      </c>
      <c r="AG548" s="719">
        <f t="shared" si="869"/>
        <v>0</v>
      </c>
      <c r="AH548" s="719">
        <f t="shared" si="869"/>
        <v>0</v>
      </c>
      <c r="AI548" s="719">
        <f t="shared" si="869"/>
        <v>0</v>
      </c>
      <c r="AJ548" s="719">
        <f t="shared" si="869"/>
        <v>0</v>
      </c>
      <c r="AK548" s="719">
        <f t="shared" si="869"/>
        <v>0</v>
      </c>
      <c r="AL548" s="719">
        <f t="shared" si="869"/>
        <v>0</v>
      </c>
      <c r="AM548" s="719">
        <f t="shared" si="869"/>
        <v>0</v>
      </c>
      <c r="AN548" s="719">
        <f t="shared" si="869"/>
        <v>0</v>
      </c>
      <c r="AO548" s="719">
        <f t="shared" si="869"/>
        <v>0</v>
      </c>
      <c r="AP548" s="719">
        <f t="shared" si="869"/>
        <v>0</v>
      </c>
      <c r="AQ548" s="719">
        <f t="shared" si="869"/>
        <v>0</v>
      </c>
      <c r="AR548" s="719">
        <f t="shared" si="869"/>
        <v>0</v>
      </c>
      <c r="AS548" s="719">
        <f t="shared" si="869"/>
        <v>0</v>
      </c>
      <c r="AT548" s="719">
        <f t="shared" si="869"/>
        <v>0</v>
      </c>
      <c r="AU548" s="719">
        <f t="shared" si="869"/>
        <v>0</v>
      </c>
      <c r="AV548" s="719">
        <f t="shared" si="814"/>
        <v>0</v>
      </c>
      <c r="AW548" s="719"/>
      <c r="AX548" s="719"/>
      <c r="AY548" s="719"/>
      <c r="AZ548" s="719"/>
      <c r="BA548" s="719"/>
      <c r="BB548" s="719"/>
      <c r="BC548" s="719"/>
      <c r="BD548" s="719"/>
      <c r="BE548" s="719"/>
      <c r="BF548" s="719"/>
      <c r="BG548" s="719"/>
      <c r="BH548" s="719"/>
      <c r="BI548" s="719"/>
      <c r="BJ548" s="719"/>
      <c r="BK548" s="719"/>
      <c r="BL548" s="719"/>
      <c r="BM548" s="719"/>
      <c r="BN548" s="719"/>
      <c r="BO548" s="719"/>
      <c r="BP548" s="719"/>
      <c r="BQ548" s="719"/>
    </row>
    <row r="549" spans="1:69" s="399" customFormat="1" ht="12.75">
      <c r="A549" s="1371">
        <v>1840</v>
      </c>
      <c r="B549" s="423" t="s">
        <v>27</v>
      </c>
      <c r="C549" s="1348">
        <f>'I4 BO ASSETS'!O46</f>
        <v>0</v>
      </c>
      <c r="D549" s="719">
        <f t="shared" si="851"/>
        <v>0</v>
      </c>
      <c r="E549" s="719">
        <f t="shared" si="851"/>
        <v>0</v>
      </c>
      <c r="F549" s="719">
        <f t="shared" si="810"/>
        <v>0</v>
      </c>
      <c r="G549" s="719">
        <f t="shared" si="845"/>
        <v>0</v>
      </c>
      <c r="H549" s="719">
        <f t="shared" ref="H549:Z549" si="870">$D549*H618</f>
        <v>0</v>
      </c>
      <c r="I549" s="719">
        <f t="shared" si="870"/>
        <v>0</v>
      </c>
      <c r="J549" s="719">
        <f t="shared" si="870"/>
        <v>0</v>
      </c>
      <c r="K549" s="719">
        <f t="shared" si="870"/>
        <v>0</v>
      </c>
      <c r="L549" s="719">
        <f t="shared" si="870"/>
        <v>0</v>
      </c>
      <c r="M549" s="719">
        <f t="shared" si="870"/>
        <v>0</v>
      </c>
      <c r="N549" s="719">
        <f t="shared" si="870"/>
        <v>0</v>
      </c>
      <c r="O549" s="719">
        <f t="shared" si="870"/>
        <v>0</v>
      </c>
      <c r="P549" s="719">
        <f t="shared" si="870"/>
        <v>0</v>
      </c>
      <c r="Q549" s="719">
        <f t="shared" si="870"/>
        <v>0</v>
      </c>
      <c r="R549" s="719">
        <f t="shared" si="870"/>
        <v>0</v>
      </c>
      <c r="S549" s="719">
        <f t="shared" si="870"/>
        <v>0</v>
      </c>
      <c r="T549" s="719">
        <f t="shared" si="870"/>
        <v>0</v>
      </c>
      <c r="U549" s="719">
        <f t="shared" si="870"/>
        <v>0</v>
      </c>
      <c r="V549" s="719">
        <f t="shared" si="870"/>
        <v>0</v>
      </c>
      <c r="W549" s="719">
        <f t="shared" si="870"/>
        <v>0</v>
      </c>
      <c r="X549" s="719">
        <f t="shared" si="870"/>
        <v>0</v>
      </c>
      <c r="Y549" s="719">
        <f t="shared" si="870"/>
        <v>0</v>
      </c>
      <c r="Z549" s="719">
        <f t="shared" si="870"/>
        <v>0</v>
      </c>
      <c r="AA549" s="719">
        <f t="shared" si="812"/>
        <v>0</v>
      </c>
      <c r="AB549" s="719">
        <f t="shared" si="847"/>
        <v>0</v>
      </c>
      <c r="AC549" s="719">
        <f t="shared" ref="AC549:AU549" si="871">$E549*AC618</f>
        <v>0</v>
      </c>
      <c r="AD549" s="719">
        <f t="shared" si="871"/>
        <v>0</v>
      </c>
      <c r="AE549" s="719">
        <f t="shared" si="871"/>
        <v>0</v>
      </c>
      <c r="AF549" s="719">
        <f t="shared" si="871"/>
        <v>0</v>
      </c>
      <c r="AG549" s="719">
        <f t="shared" si="871"/>
        <v>0</v>
      </c>
      <c r="AH549" s="719">
        <f t="shared" si="871"/>
        <v>0</v>
      </c>
      <c r="AI549" s="719">
        <f t="shared" si="871"/>
        <v>0</v>
      </c>
      <c r="AJ549" s="719">
        <f t="shared" si="871"/>
        <v>0</v>
      </c>
      <c r="AK549" s="719">
        <f t="shared" si="871"/>
        <v>0</v>
      </c>
      <c r="AL549" s="719">
        <f t="shared" si="871"/>
        <v>0</v>
      </c>
      <c r="AM549" s="719">
        <f t="shared" si="871"/>
        <v>0</v>
      </c>
      <c r="AN549" s="719">
        <f t="shared" si="871"/>
        <v>0</v>
      </c>
      <c r="AO549" s="719">
        <f t="shared" si="871"/>
        <v>0</v>
      </c>
      <c r="AP549" s="719">
        <f t="shared" si="871"/>
        <v>0</v>
      </c>
      <c r="AQ549" s="719">
        <f t="shared" si="871"/>
        <v>0</v>
      </c>
      <c r="AR549" s="719">
        <f t="shared" si="871"/>
        <v>0</v>
      </c>
      <c r="AS549" s="719">
        <f t="shared" si="871"/>
        <v>0</v>
      </c>
      <c r="AT549" s="719">
        <f t="shared" si="871"/>
        <v>0</v>
      </c>
      <c r="AU549" s="719">
        <f t="shared" si="871"/>
        <v>0</v>
      </c>
      <c r="AV549" s="719">
        <f t="shared" si="814"/>
        <v>0</v>
      </c>
      <c r="AW549" s="719"/>
      <c r="AX549" s="719"/>
      <c r="AY549" s="719"/>
      <c r="AZ549" s="719"/>
      <c r="BA549" s="719"/>
      <c r="BB549" s="719"/>
      <c r="BC549" s="719"/>
      <c r="BD549" s="719"/>
      <c r="BE549" s="719"/>
      <c r="BF549" s="719"/>
      <c r="BG549" s="719"/>
      <c r="BH549" s="719"/>
      <c r="BI549" s="719"/>
      <c r="BJ549" s="719"/>
      <c r="BK549" s="719"/>
      <c r="BL549" s="719"/>
      <c r="BM549" s="719"/>
      <c r="BN549" s="719"/>
      <c r="BO549" s="719"/>
      <c r="BP549" s="719"/>
      <c r="BQ549" s="719"/>
    </row>
    <row r="550" spans="1:69" s="399" customFormat="1" ht="12.75">
      <c r="A550" s="1371" t="s">
        <v>1273</v>
      </c>
      <c r="B550" s="423" t="s">
        <v>1063</v>
      </c>
      <c r="C550" s="1348">
        <f>'I4 BO ASSETS'!O47</f>
        <v>0</v>
      </c>
      <c r="D550" s="719">
        <f t="shared" si="851"/>
        <v>0</v>
      </c>
      <c r="E550" s="719">
        <f t="shared" si="851"/>
        <v>0</v>
      </c>
      <c r="F550" s="719">
        <f t="shared" si="810"/>
        <v>0</v>
      </c>
      <c r="G550" s="719">
        <f t="shared" si="845"/>
        <v>0</v>
      </c>
      <c r="H550" s="719">
        <f t="shared" ref="H550:Z550" si="872">$D550*H619</f>
        <v>0</v>
      </c>
      <c r="I550" s="719">
        <f t="shared" si="872"/>
        <v>0</v>
      </c>
      <c r="J550" s="719">
        <f t="shared" si="872"/>
        <v>0</v>
      </c>
      <c r="K550" s="719">
        <f t="shared" si="872"/>
        <v>0</v>
      </c>
      <c r="L550" s="719">
        <f t="shared" si="872"/>
        <v>0</v>
      </c>
      <c r="M550" s="719">
        <f t="shared" si="872"/>
        <v>0</v>
      </c>
      <c r="N550" s="719">
        <f t="shared" si="872"/>
        <v>0</v>
      </c>
      <c r="O550" s="719">
        <f t="shared" si="872"/>
        <v>0</v>
      </c>
      <c r="P550" s="719">
        <f t="shared" si="872"/>
        <v>0</v>
      </c>
      <c r="Q550" s="719">
        <f t="shared" si="872"/>
        <v>0</v>
      </c>
      <c r="R550" s="719">
        <f t="shared" si="872"/>
        <v>0</v>
      </c>
      <c r="S550" s="719">
        <f t="shared" si="872"/>
        <v>0</v>
      </c>
      <c r="T550" s="719">
        <f t="shared" si="872"/>
        <v>0</v>
      </c>
      <c r="U550" s="719">
        <f t="shared" si="872"/>
        <v>0</v>
      </c>
      <c r="V550" s="719">
        <f t="shared" si="872"/>
        <v>0</v>
      </c>
      <c r="W550" s="719">
        <f t="shared" si="872"/>
        <v>0</v>
      </c>
      <c r="X550" s="719">
        <f t="shared" si="872"/>
        <v>0</v>
      </c>
      <c r="Y550" s="719">
        <f t="shared" si="872"/>
        <v>0</v>
      </c>
      <c r="Z550" s="719">
        <f t="shared" si="872"/>
        <v>0</v>
      </c>
      <c r="AA550" s="719">
        <f t="shared" si="812"/>
        <v>0</v>
      </c>
      <c r="AB550" s="719">
        <f t="shared" si="847"/>
        <v>0</v>
      </c>
      <c r="AC550" s="719">
        <f t="shared" ref="AC550:AU550" si="873">$E550*AC619</f>
        <v>0</v>
      </c>
      <c r="AD550" s="719">
        <f t="shared" si="873"/>
        <v>0</v>
      </c>
      <c r="AE550" s="719">
        <f t="shared" si="873"/>
        <v>0</v>
      </c>
      <c r="AF550" s="719">
        <f t="shared" si="873"/>
        <v>0</v>
      </c>
      <c r="AG550" s="719">
        <f t="shared" si="873"/>
        <v>0</v>
      </c>
      <c r="AH550" s="719">
        <f t="shared" si="873"/>
        <v>0</v>
      </c>
      <c r="AI550" s="719">
        <f t="shared" si="873"/>
        <v>0</v>
      </c>
      <c r="AJ550" s="719">
        <f t="shared" si="873"/>
        <v>0</v>
      </c>
      <c r="AK550" s="719">
        <f t="shared" si="873"/>
        <v>0</v>
      </c>
      <c r="AL550" s="719">
        <f t="shared" si="873"/>
        <v>0</v>
      </c>
      <c r="AM550" s="719">
        <f t="shared" si="873"/>
        <v>0</v>
      </c>
      <c r="AN550" s="719">
        <f t="shared" si="873"/>
        <v>0</v>
      </c>
      <c r="AO550" s="719">
        <f t="shared" si="873"/>
        <v>0</v>
      </c>
      <c r="AP550" s="719">
        <f t="shared" si="873"/>
        <v>0</v>
      </c>
      <c r="AQ550" s="719">
        <f t="shared" si="873"/>
        <v>0</v>
      </c>
      <c r="AR550" s="719">
        <f t="shared" si="873"/>
        <v>0</v>
      </c>
      <c r="AS550" s="719">
        <f t="shared" si="873"/>
        <v>0</v>
      </c>
      <c r="AT550" s="719">
        <f t="shared" si="873"/>
        <v>0</v>
      </c>
      <c r="AU550" s="719">
        <f t="shared" si="873"/>
        <v>0</v>
      </c>
      <c r="AV550" s="719">
        <f t="shared" si="814"/>
        <v>0</v>
      </c>
      <c r="AW550" s="719"/>
      <c r="AX550" s="719"/>
      <c r="AY550" s="719"/>
      <c r="AZ550" s="719"/>
      <c r="BA550" s="719"/>
      <c r="BB550" s="719"/>
      <c r="BC550" s="719"/>
      <c r="BD550" s="719"/>
      <c r="BE550" s="719"/>
      <c r="BF550" s="719"/>
      <c r="BG550" s="719"/>
      <c r="BH550" s="719"/>
      <c r="BI550" s="719"/>
      <c r="BJ550" s="719"/>
      <c r="BK550" s="719"/>
      <c r="BL550" s="719"/>
      <c r="BM550" s="719"/>
      <c r="BN550" s="719"/>
      <c r="BO550" s="719"/>
      <c r="BP550" s="719"/>
      <c r="BQ550" s="719"/>
    </row>
    <row r="551" spans="1:69" s="399" customFormat="1" ht="12.75">
      <c r="A551" s="1371" t="s">
        <v>1274</v>
      </c>
      <c r="B551" s="423" t="s">
        <v>1064</v>
      </c>
      <c r="C551" s="1348">
        <f>'I4 BO ASSETS'!O48</f>
        <v>0</v>
      </c>
      <c r="D551" s="719">
        <f t="shared" si="851"/>
        <v>0</v>
      </c>
      <c r="E551" s="719">
        <f t="shared" si="851"/>
        <v>0</v>
      </c>
      <c r="F551" s="719">
        <f t="shared" si="810"/>
        <v>0</v>
      </c>
      <c r="G551" s="719">
        <f t="shared" si="845"/>
        <v>0</v>
      </c>
      <c r="H551" s="719">
        <f t="shared" ref="H551:Z551" si="874">$D551*H620</f>
        <v>0</v>
      </c>
      <c r="I551" s="719">
        <f t="shared" si="874"/>
        <v>0</v>
      </c>
      <c r="J551" s="719">
        <f t="shared" si="874"/>
        <v>0</v>
      </c>
      <c r="K551" s="719">
        <f t="shared" si="874"/>
        <v>0</v>
      </c>
      <c r="L551" s="719">
        <f t="shared" si="874"/>
        <v>0</v>
      </c>
      <c r="M551" s="719">
        <f t="shared" si="874"/>
        <v>0</v>
      </c>
      <c r="N551" s="719">
        <f t="shared" si="874"/>
        <v>0</v>
      </c>
      <c r="O551" s="719">
        <f t="shared" si="874"/>
        <v>0</v>
      </c>
      <c r="P551" s="719">
        <f t="shared" si="874"/>
        <v>0</v>
      </c>
      <c r="Q551" s="719">
        <f t="shared" si="874"/>
        <v>0</v>
      </c>
      <c r="R551" s="719">
        <f t="shared" si="874"/>
        <v>0</v>
      </c>
      <c r="S551" s="719">
        <f t="shared" si="874"/>
        <v>0</v>
      </c>
      <c r="T551" s="719">
        <f t="shared" si="874"/>
        <v>0</v>
      </c>
      <c r="U551" s="719">
        <f t="shared" si="874"/>
        <v>0</v>
      </c>
      <c r="V551" s="719">
        <f t="shared" si="874"/>
        <v>0</v>
      </c>
      <c r="W551" s="719">
        <f t="shared" si="874"/>
        <v>0</v>
      </c>
      <c r="X551" s="719">
        <f t="shared" si="874"/>
        <v>0</v>
      </c>
      <c r="Y551" s="719">
        <f t="shared" si="874"/>
        <v>0</v>
      </c>
      <c r="Z551" s="719">
        <f t="shared" si="874"/>
        <v>0</v>
      </c>
      <c r="AA551" s="719">
        <f t="shared" si="812"/>
        <v>0</v>
      </c>
      <c r="AB551" s="719">
        <f t="shared" si="847"/>
        <v>0</v>
      </c>
      <c r="AC551" s="719">
        <f t="shared" ref="AC551:AU551" si="875">$E551*AC620</f>
        <v>0</v>
      </c>
      <c r="AD551" s="719">
        <f t="shared" si="875"/>
        <v>0</v>
      </c>
      <c r="AE551" s="719">
        <f t="shared" si="875"/>
        <v>0</v>
      </c>
      <c r="AF551" s="719">
        <f t="shared" si="875"/>
        <v>0</v>
      </c>
      <c r="AG551" s="719">
        <f t="shared" si="875"/>
        <v>0</v>
      </c>
      <c r="AH551" s="719">
        <f t="shared" si="875"/>
        <v>0</v>
      </c>
      <c r="AI551" s="719">
        <f t="shared" si="875"/>
        <v>0</v>
      </c>
      <c r="AJ551" s="719">
        <f t="shared" si="875"/>
        <v>0</v>
      </c>
      <c r="AK551" s="719">
        <f t="shared" si="875"/>
        <v>0</v>
      </c>
      <c r="AL551" s="719">
        <f t="shared" si="875"/>
        <v>0</v>
      </c>
      <c r="AM551" s="719">
        <f t="shared" si="875"/>
        <v>0</v>
      </c>
      <c r="AN551" s="719">
        <f t="shared" si="875"/>
        <v>0</v>
      </c>
      <c r="AO551" s="719">
        <f t="shared" si="875"/>
        <v>0</v>
      </c>
      <c r="AP551" s="719">
        <f t="shared" si="875"/>
        <v>0</v>
      </c>
      <c r="AQ551" s="719">
        <f t="shared" si="875"/>
        <v>0</v>
      </c>
      <c r="AR551" s="719">
        <f t="shared" si="875"/>
        <v>0</v>
      </c>
      <c r="AS551" s="719">
        <f t="shared" si="875"/>
        <v>0</v>
      </c>
      <c r="AT551" s="719">
        <f t="shared" si="875"/>
        <v>0</v>
      </c>
      <c r="AU551" s="719">
        <f t="shared" si="875"/>
        <v>0</v>
      </c>
      <c r="AV551" s="719">
        <f t="shared" si="814"/>
        <v>0</v>
      </c>
      <c r="AW551" s="719"/>
      <c r="AX551" s="719"/>
      <c r="AY551" s="719"/>
      <c r="AZ551" s="719"/>
      <c r="BA551" s="719"/>
      <c r="BB551" s="719"/>
      <c r="BC551" s="719"/>
      <c r="BD551" s="719"/>
      <c r="BE551" s="719"/>
      <c r="BF551" s="719"/>
      <c r="BG551" s="719"/>
      <c r="BH551" s="719"/>
      <c r="BI551" s="719"/>
      <c r="BJ551" s="719"/>
      <c r="BK551" s="719"/>
      <c r="BL551" s="719"/>
      <c r="BM551" s="719"/>
      <c r="BN551" s="719"/>
      <c r="BO551" s="719"/>
      <c r="BP551" s="719"/>
      <c r="BQ551" s="719"/>
    </row>
    <row r="552" spans="1:69" s="399" customFormat="1" ht="12.75">
      <c r="A552" s="1371" t="s">
        <v>1275</v>
      </c>
      <c r="B552" s="423" t="s">
        <v>1065</v>
      </c>
      <c r="C552" s="1348">
        <f>'I4 BO ASSETS'!O49</f>
        <v>0</v>
      </c>
      <c r="D552" s="719">
        <f t="shared" si="851"/>
        <v>0</v>
      </c>
      <c r="E552" s="719">
        <f t="shared" si="851"/>
        <v>0</v>
      </c>
      <c r="F552" s="719">
        <f t="shared" si="810"/>
        <v>0</v>
      </c>
      <c r="G552" s="719">
        <f t="shared" si="845"/>
        <v>0</v>
      </c>
      <c r="H552" s="719">
        <f t="shared" ref="H552:Z552" si="876">$D552*H621</f>
        <v>0</v>
      </c>
      <c r="I552" s="719">
        <f t="shared" si="876"/>
        <v>0</v>
      </c>
      <c r="J552" s="719">
        <f t="shared" si="876"/>
        <v>0</v>
      </c>
      <c r="K552" s="719">
        <f t="shared" si="876"/>
        <v>0</v>
      </c>
      <c r="L552" s="719">
        <f t="shared" si="876"/>
        <v>0</v>
      </c>
      <c r="M552" s="719">
        <f t="shared" si="876"/>
        <v>0</v>
      </c>
      <c r="N552" s="719">
        <f t="shared" si="876"/>
        <v>0</v>
      </c>
      <c r="O552" s="719">
        <f t="shared" si="876"/>
        <v>0</v>
      </c>
      <c r="P552" s="719">
        <f t="shared" si="876"/>
        <v>0</v>
      </c>
      <c r="Q552" s="719">
        <f t="shared" si="876"/>
        <v>0</v>
      </c>
      <c r="R552" s="719">
        <f t="shared" si="876"/>
        <v>0</v>
      </c>
      <c r="S552" s="719">
        <f t="shared" si="876"/>
        <v>0</v>
      </c>
      <c r="T552" s="719">
        <f t="shared" si="876"/>
        <v>0</v>
      </c>
      <c r="U552" s="719">
        <f t="shared" si="876"/>
        <v>0</v>
      </c>
      <c r="V552" s="719">
        <f t="shared" si="876"/>
        <v>0</v>
      </c>
      <c r="W552" s="719">
        <f t="shared" si="876"/>
        <v>0</v>
      </c>
      <c r="X552" s="719">
        <f t="shared" si="876"/>
        <v>0</v>
      </c>
      <c r="Y552" s="719">
        <f t="shared" si="876"/>
        <v>0</v>
      </c>
      <c r="Z552" s="719">
        <f t="shared" si="876"/>
        <v>0</v>
      </c>
      <c r="AA552" s="719">
        <f t="shared" si="812"/>
        <v>0</v>
      </c>
      <c r="AB552" s="719">
        <f t="shared" si="847"/>
        <v>0</v>
      </c>
      <c r="AC552" s="719">
        <f t="shared" ref="AC552:AU552" si="877">$E552*AC621</f>
        <v>0</v>
      </c>
      <c r="AD552" s="719">
        <f t="shared" si="877"/>
        <v>0</v>
      </c>
      <c r="AE552" s="719">
        <f t="shared" si="877"/>
        <v>0</v>
      </c>
      <c r="AF552" s="719">
        <f t="shared" si="877"/>
        <v>0</v>
      </c>
      <c r="AG552" s="719">
        <f t="shared" si="877"/>
        <v>0</v>
      </c>
      <c r="AH552" s="719">
        <f t="shared" si="877"/>
        <v>0</v>
      </c>
      <c r="AI552" s="719">
        <f t="shared" si="877"/>
        <v>0</v>
      </c>
      <c r="AJ552" s="719">
        <f t="shared" si="877"/>
        <v>0</v>
      </c>
      <c r="AK552" s="719">
        <f t="shared" si="877"/>
        <v>0</v>
      </c>
      <c r="AL552" s="719">
        <f t="shared" si="877"/>
        <v>0</v>
      </c>
      <c r="AM552" s="719">
        <f t="shared" si="877"/>
        <v>0</v>
      </c>
      <c r="AN552" s="719">
        <f t="shared" si="877"/>
        <v>0</v>
      </c>
      <c r="AO552" s="719">
        <f t="shared" si="877"/>
        <v>0</v>
      </c>
      <c r="AP552" s="719">
        <f t="shared" si="877"/>
        <v>0</v>
      </c>
      <c r="AQ552" s="719">
        <f t="shared" si="877"/>
        <v>0</v>
      </c>
      <c r="AR552" s="719">
        <f t="shared" si="877"/>
        <v>0</v>
      </c>
      <c r="AS552" s="719">
        <f t="shared" si="877"/>
        <v>0</v>
      </c>
      <c r="AT552" s="719">
        <f t="shared" si="877"/>
        <v>0</v>
      </c>
      <c r="AU552" s="719">
        <f t="shared" si="877"/>
        <v>0</v>
      </c>
      <c r="AV552" s="719">
        <f t="shared" si="814"/>
        <v>0</v>
      </c>
      <c r="AW552" s="719"/>
      <c r="AX552" s="719"/>
      <c r="AY552" s="719"/>
      <c r="AZ552" s="719"/>
      <c r="BA552" s="719"/>
      <c r="BB552" s="719"/>
      <c r="BC552" s="719"/>
      <c r="BD552" s="719"/>
      <c r="BE552" s="719"/>
      <c r="BF552" s="719"/>
      <c r="BG552" s="719"/>
      <c r="BH552" s="719"/>
      <c r="BI552" s="719"/>
      <c r="BJ552" s="719"/>
      <c r="BK552" s="719"/>
      <c r="BL552" s="719"/>
      <c r="BM552" s="719"/>
      <c r="BN552" s="719"/>
      <c r="BO552" s="719"/>
      <c r="BP552" s="719"/>
      <c r="BQ552" s="719"/>
    </row>
    <row r="553" spans="1:69" s="399" customFormat="1" ht="12.75">
      <c r="A553" s="1371">
        <v>1845</v>
      </c>
      <c r="B553" s="423" t="s">
        <v>35</v>
      </c>
      <c r="C553" s="1348">
        <f>'I4 BO ASSETS'!O50</f>
        <v>0</v>
      </c>
      <c r="D553" s="719">
        <f t="shared" si="851"/>
        <v>0</v>
      </c>
      <c r="E553" s="719">
        <f t="shared" si="851"/>
        <v>0</v>
      </c>
      <c r="F553" s="719">
        <f t="shared" si="810"/>
        <v>0</v>
      </c>
      <c r="G553" s="719">
        <f t="shared" si="845"/>
        <v>0</v>
      </c>
      <c r="H553" s="719">
        <f t="shared" ref="H553:Z553" si="878">$D553*H622</f>
        <v>0</v>
      </c>
      <c r="I553" s="719">
        <f t="shared" si="878"/>
        <v>0</v>
      </c>
      <c r="J553" s="719">
        <f t="shared" si="878"/>
        <v>0</v>
      </c>
      <c r="K553" s="719">
        <f t="shared" si="878"/>
        <v>0</v>
      </c>
      <c r="L553" s="719">
        <f t="shared" si="878"/>
        <v>0</v>
      </c>
      <c r="M553" s="719">
        <f t="shared" si="878"/>
        <v>0</v>
      </c>
      <c r="N553" s="719">
        <f t="shared" si="878"/>
        <v>0</v>
      </c>
      <c r="O553" s="719">
        <f t="shared" si="878"/>
        <v>0</v>
      </c>
      <c r="P553" s="719">
        <f t="shared" si="878"/>
        <v>0</v>
      </c>
      <c r="Q553" s="719">
        <f t="shared" si="878"/>
        <v>0</v>
      </c>
      <c r="R553" s="719">
        <f t="shared" si="878"/>
        <v>0</v>
      </c>
      <c r="S553" s="719">
        <f t="shared" si="878"/>
        <v>0</v>
      </c>
      <c r="T553" s="719">
        <f t="shared" si="878"/>
        <v>0</v>
      </c>
      <c r="U553" s="719">
        <f t="shared" si="878"/>
        <v>0</v>
      </c>
      <c r="V553" s="719">
        <f t="shared" si="878"/>
        <v>0</v>
      </c>
      <c r="W553" s="719">
        <f t="shared" si="878"/>
        <v>0</v>
      </c>
      <c r="X553" s="719">
        <f t="shared" si="878"/>
        <v>0</v>
      </c>
      <c r="Y553" s="719">
        <f t="shared" si="878"/>
        <v>0</v>
      </c>
      <c r="Z553" s="719">
        <f t="shared" si="878"/>
        <v>0</v>
      </c>
      <c r="AA553" s="719">
        <f t="shared" si="812"/>
        <v>0</v>
      </c>
      <c r="AB553" s="719">
        <f t="shared" si="847"/>
        <v>0</v>
      </c>
      <c r="AC553" s="719">
        <f t="shared" ref="AC553:AU553" si="879">$E553*AC622</f>
        <v>0</v>
      </c>
      <c r="AD553" s="719">
        <f t="shared" si="879"/>
        <v>0</v>
      </c>
      <c r="AE553" s="719">
        <f t="shared" si="879"/>
        <v>0</v>
      </c>
      <c r="AF553" s="719">
        <f t="shared" si="879"/>
        <v>0</v>
      </c>
      <c r="AG553" s="719">
        <f t="shared" si="879"/>
        <v>0</v>
      </c>
      <c r="AH553" s="719">
        <f t="shared" si="879"/>
        <v>0</v>
      </c>
      <c r="AI553" s="719">
        <f t="shared" si="879"/>
        <v>0</v>
      </c>
      <c r="AJ553" s="719">
        <f t="shared" si="879"/>
        <v>0</v>
      </c>
      <c r="AK553" s="719">
        <f t="shared" si="879"/>
        <v>0</v>
      </c>
      <c r="AL553" s="719">
        <f t="shared" si="879"/>
        <v>0</v>
      </c>
      <c r="AM553" s="719">
        <f t="shared" si="879"/>
        <v>0</v>
      </c>
      <c r="AN553" s="719">
        <f t="shared" si="879"/>
        <v>0</v>
      </c>
      <c r="AO553" s="719">
        <f t="shared" si="879"/>
        <v>0</v>
      </c>
      <c r="AP553" s="719">
        <f t="shared" si="879"/>
        <v>0</v>
      </c>
      <c r="AQ553" s="719">
        <f t="shared" si="879"/>
        <v>0</v>
      </c>
      <c r="AR553" s="719">
        <f t="shared" si="879"/>
        <v>0</v>
      </c>
      <c r="AS553" s="719">
        <f t="shared" si="879"/>
        <v>0</v>
      </c>
      <c r="AT553" s="719">
        <f t="shared" si="879"/>
        <v>0</v>
      </c>
      <c r="AU553" s="719">
        <f t="shared" si="879"/>
        <v>0</v>
      </c>
      <c r="AV553" s="719">
        <f t="shared" si="814"/>
        <v>0</v>
      </c>
      <c r="AW553" s="719"/>
      <c r="AX553" s="719"/>
      <c r="AY553" s="719"/>
      <c r="AZ553" s="719"/>
      <c r="BA553" s="719"/>
      <c r="BB553" s="719"/>
      <c r="BC553" s="719"/>
      <c r="BD553" s="719"/>
      <c r="BE553" s="719"/>
      <c r="BF553" s="719"/>
      <c r="BG553" s="719"/>
      <c r="BH553" s="719"/>
      <c r="BI553" s="719"/>
      <c r="BJ553" s="719"/>
      <c r="BK553" s="719"/>
      <c r="BL553" s="719"/>
      <c r="BM553" s="719"/>
      <c r="BN553" s="719"/>
      <c r="BO553" s="719"/>
      <c r="BP553" s="719"/>
      <c r="BQ553" s="719"/>
    </row>
    <row r="554" spans="1:69" s="399" customFormat="1" ht="25.5">
      <c r="A554" s="1371" t="s">
        <v>1276</v>
      </c>
      <c r="B554" s="423" t="s">
        <v>1066</v>
      </c>
      <c r="C554" s="1348">
        <f>'I4 BO ASSETS'!O51</f>
        <v>0</v>
      </c>
      <c r="D554" s="719">
        <f t="shared" si="851"/>
        <v>0</v>
      </c>
      <c r="E554" s="719">
        <f t="shared" si="851"/>
        <v>0</v>
      </c>
      <c r="F554" s="719">
        <f t="shared" si="810"/>
        <v>0</v>
      </c>
      <c r="G554" s="719">
        <f t="shared" si="845"/>
        <v>0</v>
      </c>
      <c r="H554" s="719">
        <f t="shared" ref="H554:Z554" si="880">$D554*H623</f>
        <v>0</v>
      </c>
      <c r="I554" s="719">
        <f t="shared" si="880"/>
        <v>0</v>
      </c>
      <c r="J554" s="719">
        <f t="shared" si="880"/>
        <v>0</v>
      </c>
      <c r="K554" s="719">
        <f t="shared" si="880"/>
        <v>0</v>
      </c>
      <c r="L554" s="719">
        <f t="shared" si="880"/>
        <v>0</v>
      </c>
      <c r="M554" s="719">
        <f t="shared" si="880"/>
        <v>0</v>
      </c>
      <c r="N554" s="719">
        <f t="shared" si="880"/>
        <v>0</v>
      </c>
      <c r="O554" s="719">
        <f t="shared" si="880"/>
        <v>0</v>
      </c>
      <c r="P554" s="719">
        <f t="shared" si="880"/>
        <v>0</v>
      </c>
      <c r="Q554" s="719">
        <f t="shared" si="880"/>
        <v>0</v>
      </c>
      <c r="R554" s="719">
        <f t="shared" si="880"/>
        <v>0</v>
      </c>
      <c r="S554" s="719">
        <f t="shared" si="880"/>
        <v>0</v>
      </c>
      <c r="T554" s="719">
        <f t="shared" si="880"/>
        <v>0</v>
      </c>
      <c r="U554" s="719">
        <f t="shared" si="880"/>
        <v>0</v>
      </c>
      <c r="V554" s="719">
        <f t="shared" si="880"/>
        <v>0</v>
      </c>
      <c r="W554" s="719">
        <f t="shared" si="880"/>
        <v>0</v>
      </c>
      <c r="X554" s="719">
        <f t="shared" si="880"/>
        <v>0</v>
      </c>
      <c r="Y554" s="719">
        <f t="shared" si="880"/>
        <v>0</v>
      </c>
      <c r="Z554" s="719">
        <f t="shared" si="880"/>
        <v>0</v>
      </c>
      <c r="AA554" s="719">
        <f t="shared" si="812"/>
        <v>0</v>
      </c>
      <c r="AB554" s="719">
        <f t="shared" si="847"/>
        <v>0</v>
      </c>
      <c r="AC554" s="719">
        <f t="shared" ref="AC554:AU554" si="881">$E554*AC623</f>
        <v>0</v>
      </c>
      <c r="AD554" s="719">
        <f t="shared" si="881"/>
        <v>0</v>
      </c>
      <c r="AE554" s="719">
        <f t="shared" si="881"/>
        <v>0</v>
      </c>
      <c r="AF554" s="719">
        <f t="shared" si="881"/>
        <v>0</v>
      </c>
      <c r="AG554" s="719">
        <f t="shared" si="881"/>
        <v>0</v>
      </c>
      <c r="AH554" s="719">
        <f t="shared" si="881"/>
        <v>0</v>
      </c>
      <c r="AI554" s="719">
        <f t="shared" si="881"/>
        <v>0</v>
      </c>
      <c r="AJ554" s="719">
        <f t="shared" si="881"/>
        <v>0</v>
      </c>
      <c r="AK554" s="719">
        <f t="shared" si="881"/>
        <v>0</v>
      </c>
      <c r="AL554" s="719">
        <f t="shared" si="881"/>
        <v>0</v>
      </c>
      <c r="AM554" s="719">
        <f t="shared" si="881"/>
        <v>0</v>
      </c>
      <c r="AN554" s="719">
        <f t="shared" si="881"/>
        <v>0</v>
      </c>
      <c r="AO554" s="719">
        <f t="shared" si="881"/>
        <v>0</v>
      </c>
      <c r="AP554" s="719">
        <f t="shared" si="881"/>
        <v>0</v>
      </c>
      <c r="AQ554" s="719">
        <f t="shared" si="881"/>
        <v>0</v>
      </c>
      <c r="AR554" s="719">
        <f t="shared" si="881"/>
        <v>0</v>
      </c>
      <c r="AS554" s="719">
        <f t="shared" si="881"/>
        <v>0</v>
      </c>
      <c r="AT554" s="719">
        <f t="shared" si="881"/>
        <v>0</v>
      </c>
      <c r="AU554" s="719">
        <f t="shared" si="881"/>
        <v>0</v>
      </c>
      <c r="AV554" s="719">
        <f t="shared" si="814"/>
        <v>0</v>
      </c>
      <c r="AW554" s="719"/>
      <c r="AX554" s="719"/>
      <c r="AY554" s="719"/>
      <c r="AZ554" s="719"/>
      <c r="BA554" s="719"/>
      <c r="BB554" s="719"/>
      <c r="BC554" s="719"/>
      <c r="BD554" s="719"/>
      <c r="BE554" s="719"/>
      <c r="BF554" s="719"/>
      <c r="BG554" s="719"/>
      <c r="BH554" s="719"/>
      <c r="BI554" s="719"/>
      <c r="BJ554" s="719"/>
      <c r="BK554" s="719"/>
      <c r="BL554" s="719"/>
      <c r="BM554" s="719"/>
      <c r="BN554" s="719"/>
      <c r="BO554" s="719"/>
      <c r="BP554" s="719"/>
      <c r="BQ554" s="719"/>
    </row>
    <row r="555" spans="1:69" s="399" customFormat="1" ht="25.5">
      <c r="A555" s="1371" t="s">
        <v>1277</v>
      </c>
      <c r="B555" s="423" t="s">
        <v>1067</v>
      </c>
      <c r="C555" s="1348">
        <f>'I4 BO ASSETS'!O52</f>
        <v>0</v>
      </c>
      <c r="D555" s="719">
        <f t="shared" si="851"/>
        <v>0</v>
      </c>
      <c r="E555" s="719">
        <f t="shared" si="851"/>
        <v>0</v>
      </c>
      <c r="F555" s="719">
        <f t="shared" si="810"/>
        <v>0</v>
      </c>
      <c r="G555" s="719">
        <f t="shared" si="845"/>
        <v>0</v>
      </c>
      <c r="H555" s="719">
        <f t="shared" ref="H555:Z555" si="882">$D555*H624</f>
        <v>0</v>
      </c>
      <c r="I555" s="719">
        <f t="shared" si="882"/>
        <v>0</v>
      </c>
      <c r="J555" s="719">
        <f t="shared" si="882"/>
        <v>0</v>
      </c>
      <c r="K555" s="719">
        <f t="shared" si="882"/>
        <v>0</v>
      </c>
      <c r="L555" s="719">
        <f t="shared" si="882"/>
        <v>0</v>
      </c>
      <c r="M555" s="719">
        <f t="shared" si="882"/>
        <v>0</v>
      </c>
      <c r="N555" s="719">
        <f t="shared" si="882"/>
        <v>0</v>
      </c>
      <c r="O555" s="719">
        <f t="shared" si="882"/>
        <v>0</v>
      </c>
      <c r="P555" s="719">
        <f t="shared" si="882"/>
        <v>0</v>
      </c>
      <c r="Q555" s="719">
        <f t="shared" si="882"/>
        <v>0</v>
      </c>
      <c r="R555" s="719">
        <f t="shared" si="882"/>
        <v>0</v>
      </c>
      <c r="S555" s="719">
        <f t="shared" si="882"/>
        <v>0</v>
      </c>
      <c r="T555" s="719">
        <f t="shared" si="882"/>
        <v>0</v>
      </c>
      <c r="U555" s="719">
        <f t="shared" si="882"/>
        <v>0</v>
      </c>
      <c r="V555" s="719">
        <f t="shared" si="882"/>
        <v>0</v>
      </c>
      <c r="W555" s="719">
        <f t="shared" si="882"/>
        <v>0</v>
      </c>
      <c r="X555" s="719">
        <f t="shared" si="882"/>
        <v>0</v>
      </c>
      <c r="Y555" s="719">
        <f t="shared" si="882"/>
        <v>0</v>
      </c>
      <c r="Z555" s="719">
        <f t="shared" si="882"/>
        <v>0</v>
      </c>
      <c r="AA555" s="719">
        <f t="shared" si="812"/>
        <v>0</v>
      </c>
      <c r="AB555" s="719">
        <f t="shared" si="847"/>
        <v>0</v>
      </c>
      <c r="AC555" s="719">
        <f t="shared" ref="AC555:AU555" si="883">$E555*AC624</f>
        <v>0</v>
      </c>
      <c r="AD555" s="719">
        <f t="shared" si="883"/>
        <v>0</v>
      </c>
      <c r="AE555" s="719">
        <f t="shared" si="883"/>
        <v>0</v>
      </c>
      <c r="AF555" s="719">
        <f t="shared" si="883"/>
        <v>0</v>
      </c>
      <c r="AG555" s="719">
        <f t="shared" si="883"/>
        <v>0</v>
      </c>
      <c r="AH555" s="719">
        <f t="shared" si="883"/>
        <v>0</v>
      </c>
      <c r="AI555" s="719">
        <f t="shared" si="883"/>
        <v>0</v>
      </c>
      <c r="AJ555" s="719">
        <f t="shared" si="883"/>
        <v>0</v>
      </c>
      <c r="AK555" s="719">
        <f t="shared" si="883"/>
        <v>0</v>
      </c>
      <c r="AL555" s="719">
        <f t="shared" si="883"/>
        <v>0</v>
      </c>
      <c r="AM555" s="719">
        <f t="shared" si="883"/>
        <v>0</v>
      </c>
      <c r="AN555" s="719">
        <f t="shared" si="883"/>
        <v>0</v>
      </c>
      <c r="AO555" s="719">
        <f t="shared" si="883"/>
        <v>0</v>
      </c>
      <c r="AP555" s="719">
        <f t="shared" si="883"/>
        <v>0</v>
      </c>
      <c r="AQ555" s="719">
        <f t="shared" si="883"/>
        <v>0</v>
      </c>
      <c r="AR555" s="719">
        <f t="shared" si="883"/>
        <v>0</v>
      </c>
      <c r="AS555" s="719">
        <f t="shared" si="883"/>
        <v>0</v>
      </c>
      <c r="AT555" s="719">
        <f t="shared" si="883"/>
        <v>0</v>
      </c>
      <c r="AU555" s="719">
        <f t="shared" si="883"/>
        <v>0</v>
      </c>
      <c r="AV555" s="719">
        <f t="shared" si="814"/>
        <v>0</v>
      </c>
      <c r="AW555" s="719"/>
      <c r="AX555" s="719"/>
      <c r="AY555" s="719"/>
      <c r="AZ555" s="719"/>
      <c r="BA555" s="719"/>
      <c r="BB555" s="719"/>
      <c r="BC555" s="719"/>
      <c r="BD555" s="719"/>
      <c r="BE555" s="719"/>
      <c r="BF555" s="719"/>
      <c r="BG555" s="719"/>
      <c r="BH555" s="719"/>
      <c r="BI555" s="719"/>
      <c r="BJ555" s="719"/>
      <c r="BK555" s="719"/>
      <c r="BL555" s="719"/>
      <c r="BM555" s="719"/>
      <c r="BN555" s="719"/>
      <c r="BO555" s="719"/>
      <c r="BP555" s="719"/>
      <c r="BQ555" s="719"/>
    </row>
    <row r="556" spans="1:69" s="399" customFormat="1" ht="25.5">
      <c r="A556" s="1371" t="s">
        <v>1278</v>
      </c>
      <c r="B556" s="423" t="s">
        <v>1068</v>
      </c>
      <c r="C556" s="1348">
        <f>'I4 BO ASSETS'!O53</f>
        <v>0</v>
      </c>
      <c r="D556" s="719">
        <f t="shared" si="851"/>
        <v>0</v>
      </c>
      <c r="E556" s="719">
        <f t="shared" si="851"/>
        <v>0</v>
      </c>
      <c r="F556" s="719">
        <f t="shared" si="810"/>
        <v>0</v>
      </c>
      <c r="G556" s="719">
        <f t="shared" si="845"/>
        <v>0</v>
      </c>
      <c r="H556" s="719">
        <f t="shared" ref="H556:Z556" si="884">$D556*H625</f>
        <v>0</v>
      </c>
      <c r="I556" s="719">
        <f t="shared" si="884"/>
        <v>0</v>
      </c>
      <c r="J556" s="719">
        <f t="shared" si="884"/>
        <v>0</v>
      </c>
      <c r="K556" s="719">
        <f t="shared" si="884"/>
        <v>0</v>
      </c>
      <c r="L556" s="719">
        <f t="shared" si="884"/>
        <v>0</v>
      </c>
      <c r="M556" s="719">
        <f t="shared" si="884"/>
        <v>0</v>
      </c>
      <c r="N556" s="719">
        <f t="shared" si="884"/>
        <v>0</v>
      </c>
      <c r="O556" s="719">
        <f t="shared" si="884"/>
        <v>0</v>
      </c>
      <c r="P556" s="719">
        <f t="shared" si="884"/>
        <v>0</v>
      </c>
      <c r="Q556" s="719">
        <f t="shared" si="884"/>
        <v>0</v>
      </c>
      <c r="R556" s="719">
        <f t="shared" si="884"/>
        <v>0</v>
      </c>
      <c r="S556" s="719">
        <f t="shared" si="884"/>
        <v>0</v>
      </c>
      <c r="T556" s="719">
        <f t="shared" si="884"/>
        <v>0</v>
      </c>
      <c r="U556" s="719">
        <f t="shared" si="884"/>
        <v>0</v>
      </c>
      <c r="V556" s="719">
        <f t="shared" si="884"/>
        <v>0</v>
      </c>
      <c r="W556" s="719">
        <f t="shared" si="884"/>
        <v>0</v>
      </c>
      <c r="X556" s="719">
        <f t="shared" si="884"/>
        <v>0</v>
      </c>
      <c r="Y556" s="719">
        <f t="shared" si="884"/>
        <v>0</v>
      </c>
      <c r="Z556" s="719">
        <f t="shared" si="884"/>
        <v>0</v>
      </c>
      <c r="AA556" s="719">
        <f t="shared" si="812"/>
        <v>0</v>
      </c>
      <c r="AB556" s="719">
        <f t="shared" si="847"/>
        <v>0</v>
      </c>
      <c r="AC556" s="719">
        <f t="shared" ref="AC556:AU556" si="885">$E556*AC625</f>
        <v>0</v>
      </c>
      <c r="AD556" s="719">
        <f t="shared" si="885"/>
        <v>0</v>
      </c>
      <c r="AE556" s="719">
        <f t="shared" si="885"/>
        <v>0</v>
      </c>
      <c r="AF556" s="719">
        <f t="shared" si="885"/>
        <v>0</v>
      </c>
      <c r="AG556" s="719">
        <f t="shared" si="885"/>
        <v>0</v>
      </c>
      <c r="AH556" s="719">
        <f t="shared" si="885"/>
        <v>0</v>
      </c>
      <c r="AI556" s="719">
        <f t="shared" si="885"/>
        <v>0</v>
      </c>
      <c r="AJ556" s="719">
        <f t="shared" si="885"/>
        <v>0</v>
      </c>
      <c r="AK556" s="719">
        <f t="shared" si="885"/>
        <v>0</v>
      </c>
      <c r="AL556" s="719">
        <f t="shared" si="885"/>
        <v>0</v>
      </c>
      <c r="AM556" s="719">
        <f t="shared" si="885"/>
        <v>0</v>
      </c>
      <c r="AN556" s="719">
        <f t="shared" si="885"/>
        <v>0</v>
      </c>
      <c r="AO556" s="719">
        <f t="shared" si="885"/>
        <v>0</v>
      </c>
      <c r="AP556" s="719">
        <f t="shared" si="885"/>
        <v>0</v>
      </c>
      <c r="AQ556" s="719">
        <f t="shared" si="885"/>
        <v>0</v>
      </c>
      <c r="AR556" s="719">
        <f t="shared" si="885"/>
        <v>0</v>
      </c>
      <c r="AS556" s="719">
        <f t="shared" si="885"/>
        <v>0</v>
      </c>
      <c r="AT556" s="719">
        <f t="shared" si="885"/>
        <v>0</v>
      </c>
      <c r="AU556" s="719">
        <f t="shared" si="885"/>
        <v>0</v>
      </c>
      <c r="AV556" s="719">
        <f t="shared" si="814"/>
        <v>0</v>
      </c>
      <c r="AW556" s="719"/>
      <c r="AX556" s="719"/>
      <c r="AY556" s="719"/>
      <c r="AZ556" s="719"/>
      <c r="BA556" s="719"/>
      <c r="BB556" s="719"/>
      <c r="BC556" s="719"/>
      <c r="BD556" s="719"/>
      <c r="BE556" s="719"/>
      <c r="BF556" s="719"/>
      <c r="BG556" s="719"/>
      <c r="BH556" s="719"/>
      <c r="BI556" s="719"/>
      <c r="BJ556" s="719"/>
      <c r="BK556" s="719"/>
      <c r="BL556" s="719"/>
      <c r="BM556" s="719"/>
      <c r="BN556" s="719"/>
      <c r="BO556" s="719"/>
      <c r="BP556" s="719"/>
      <c r="BQ556" s="719"/>
    </row>
    <row r="557" spans="1:69" s="399" customFormat="1" ht="12.75">
      <c r="A557" s="1371">
        <v>1850</v>
      </c>
      <c r="B557" s="423" t="s">
        <v>41</v>
      </c>
      <c r="C557" s="1348">
        <f>'I4 BO ASSETS'!O54</f>
        <v>0</v>
      </c>
      <c r="D557" s="719">
        <f t="shared" si="851"/>
        <v>0</v>
      </c>
      <c r="E557" s="719">
        <f t="shared" si="851"/>
        <v>0</v>
      </c>
      <c r="F557" s="719">
        <f t="shared" si="810"/>
        <v>0</v>
      </c>
      <c r="G557" s="719">
        <f t="shared" si="845"/>
        <v>0</v>
      </c>
      <c r="H557" s="719">
        <f t="shared" ref="H557:Z557" si="886">$D557*H626</f>
        <v>0</v>
      </c>
      <c r="I557" s="719">
        <f t="shared" si="886"/>
        <v>0</v>
      </c>
      <c r="J557" s="719">
        <f t="shared" si="886"/>
        <v>0</v>
      </c>
      <c r="K557" s="719">
        <f t="shared" si="886"/>
        <v>0</v>
      </c>
      <c r="L557" s="719">
        <f t="shared" si="886"/>
        <v>0</v>
      </c>
      <c r="M557" s="719">
        <f t="shared" si="886"/>
        <v>0</v>
      </c>
      <c r="N557" s="719">
        <f t="shared" si="886"/>
        <v>0</v>
      </c>
      <c r="O557" s="719">
        <f t="shared" si="886"/>
        <v>0</v>
      </c>
      <c r="P557" s="719">
        <f t="shared" si="886"/>
        <v>0</v>
      </c>
      <c r="Q557" s="719">
        <f t="shared" si="886"/>
        <v>0</v>
      </c>
      <c r="R557" s="719">
        <f t="shared" si="886"/>
        <v>0</v>
      </c>
      <c r="S557" s="719">
        <f t="shared" si="886"/>
        <v>0</v>
      </c>
      <c r="T557" s="719">
        <f t="shared" si="886"/>
        <v>0</v>
      </c>
      <c r="U557" s="719">
        <f t="shared" si="886"/>
        <v>0</v>
      </c>
      <c r="V557" s="719">
        <f t="shared" si="886"/>
        <v>0</v>
      </c>
      <c r="W557" s="719">
        <f t="shared" si="886"/>
        <v>0</v>
      </c>
      <c r="X557" s="719">
        <f t="shared" si="886"/>
        <v>0</v>
      </c>
      <c r="Y557" s="719">
        <f t="shared" si="886"/>
        <v>0</v>
      </c>
      <c r="Z557" s="719">
        <f t="shared" si="886"/>
        <v>0</v>
      </c>
      <c r="AA557" s="719">
        <f t="shared" si="812"/>
        <v>0</v>
      </c>
      <c r="AB557" s="719">
        <f t="shared" si="847"/>
        <v>0</v>
      </c>
      <c r="AC557" s="719">
        <f t="shared" ref="AC557:AU557" si="887">$E557*AC626</f>
        <v>0</v>
      </c>
      <c r="AD557" s="719">
        <f t="shared" si="887"/>
        <v>0</v>
      </c>
      <c r="AE557" s="719">
        <f t="shared" si="887"/>
        <v>0</v>
      </c>
      <c r="AF557" s="719">
        <f t="shared" si="887"/>
        <v>0</v>
      </c>
      <c r="AG557" s="719">
        <f t="shared" si="887"/>
        <v>0</v>
      </c>
      <c r="AH557" s="719">
        <f t="shared" si="887"/>
        <v>0</v>
      </c>
      <c r="AI557" s="719">
        <f t="shared" si="887"/>
        <v>0</v>
      </c>
      <c r="AJ557" s="719">
        <f t="shared" si="887"/>
        <v>0</v>
      </c>
      <c r="AK557" s="719">
        <f t="shared" si="887"/>
        <v>0</v>
      </c>
      <c r="AL557" s="719">
        <f t="shared" si="887"/>
        <v>0</v>
      </c>
      <c r="AM557" s="719">
        <f t="shared" si="887"/>
        <v>0</v>
      </c>
      <c r="AN557" s="719">
        <f t="shared" si="887"/>
        <v>0</v>
      </c>
      <c r="AO557" s="719">
        <f t="shared" si="887"/>
        <v>0</v>
      </c>
      <c r="AP557" s="719">
        <f t="shared" si="887"/>
        <v>0</v>
      </c>
      <c r="AQ557" s="719">
        <f t="shared" si="887"/>
        <v>0</v>
      </c>
      <c r="AR557" s="719">
        <f t="shared" si="887"/>
        <v>0</v>
      </c>
      <c r="AS557" s="719">
        <f t="shared" si="887"/>
        <v>0</v>
      </c>
      <c r="AT557" s="719">
        <f t="shared" si="887"/>
        <v>0</v>
      </c>
      <c r="AU557" s="719">
        <f t="shared" si="887"/>
        <v>0</v>
      </c>
      <c r="AV557" s="719">
        <f t="shared" si="814"/>
        <v>0</v>
      </c>
      <c r="AW557" s="719"/>
      <c r="AX557" s="719"/>
      <c r="AY557" s="719"/>
      <c r="AZ557" s="719"/>
      <c r="BA557" s="719"/>
      <c r="BB557" s="719"/>
      <c r="BC557" s="719"/>
      <c r="BD557" s="719"/>
      <c r="BE557" s="719"/>
      <c r="BF557" s="719"/>
      <c r="BG557" s="719"/>
      <c r="BH557" s="719"/>
      <c r="BI557" s="719"/>
      <c r="BJ557" s="719"/>
      <c r="BK557" s="719"/>
      <c r="BL557" s="719"/>
      <c r="BM557" s="719"/>
      <c r="BN557" s="719"/>
      <c r="BO557" s="719"/>
      <c r="BP557" s="719"/>
      <c r="BQ557" s="719"/>
    </row>
    <row r="558" spans="1:69" s="399" customFormat="1" ht="12.75">
      <c r="A558" s="1371">
        <v>1855</v>
      </c>
      <c r="B558" s="423" t="s">
        <v>43</v>
      </c>
      <c r="C558" s="1348">
        <f>'I4 BO ASSETS'!O55</f>
        <v>0</v>
      </c>
      <c r="D558" s="719">
        <f t="shared" si="851"/>
        <v>0</v>
      </c>
      <c r="E558" s="719">
        <f t="shared" si="851"/>
        <v>0</v>
      </c>
      <c r="F558" s="719">
        <f t="shared" si="810"/>
        <v>0</v>
      </c>
      <c r="G558" s="719">
        <f t="shared" ref="G558:V558" si="888">$D558*G627</f>
        <v>0</v>
      </c>
      <c r="H558" s="719">
        <f t="shared" si="888"/>
        <v>0</v>
      </c>
      <c r="I558" s="719">
        <f t="shared" si="888"/>
        <v>0</v>
      </c>
      <c r="J558" s="719">
        <f t="shared" si="888"/>
        <v>0</v>
      </c>
      <c r="K558" s="719">
        <f t="shared" si="888"/>
        <v>0</v>
      </c>
      <c r="L558" s="719">
        <f t="shared" si="888"/>
        <v>0</v>
      </c>
      <c r="M558" s="719">
        <f t="shared" si="888"/>
        <v>0</v>
      </c>
      <c r="N558" s="719">
        <f t="shared" si="888"/>
        <v>0</v>
      </c>
      <c r="O558" s="719">
        <f t="shared" si="888"/>
        <v>0</v>
      </c>
      <c r="P558" s="719">
        <f t="shared" si="888"/>
        <v>0</v>
      </c>
      <c r="Q558" s="719">
        <f t="shared" si="888"/>
        <v>0</v>
      </c>
      <c r="R558" s="719">
        <f t="shared" si="888"/>
        <v>0</v>
      </c>
      <c r="S558" s="719">
        <f t="shared" si="888"/>
        <v>0</v>
      </c>
      <c r="T558" s="719">
        <f t="shared" si="888"/>
        <v>0</v>
      </c>
      <c r="U558" s="719">
        <f t="shared" si="888"/>
        <v>0</v>
      </c>
      <c r="V558" s="719">
        <f t="shared" si="888"/>
        <v>0</v>
      </c>
      <c r="W558" s="719">
        <f>$D558*W627</f>
        <v>0</v>
      </c>
      <c r="X558" s="719">
        <f>$D558*X627</f>
        <v>0</v>
      </c>
      <c r="Y558" s="719">
        <f>$D558*Y627</f>
        <v>0</v>
      </c>
      <c r="Z558" s="719">
        <f>$D558*Z627</f>
        <v>0</v>
      </c>
      <c r="AA558" s="719">
        <f t="shared" si="812"/>
        <v>0</v>
      </c>
      <c r="AB558" s="719">
        <f t="shared" ref="AB558:AQ558" si="889">$E558*AB627</f>
        <v>0</v>
      </c>
      <c r="AC558" s="719">
        <f t="shared" si="889"/>
        <v>0</v>
      </c>
      <c r="AD558" s="719">
        <f t="shared" si="889"/>
        <v>0</v>
      </c>
      <c r="AE558" s="719">
        <f t="shared" si="889"/>
        <v>0</v>
      </c>
      <c r="AF558" s="719">
        <f t="shared" si="889"/>
        <v>0</v>
      </c>
      <c r="AG558" s="719">
        <f t="shared" si="889"/>
        <v>0</v>
      </c>
      <c r="AH558" s="719">
        <f t="shared" si="889"/>
        <v>0</v>
      </c>
      <c r="AI558" s="719">
        <f t="shared" si="889"/>
        <v>0</v>
      </c>
      <c r="AJ558" s="719">
        <f t="shared" si="889"/>
        <v>0</v>
      </c>
      <c r="AK558" s="719">
        <f t="shared" si="889"/>
        <v>0</v>
      </c>
      <c r="AL558" s="719">
        <f t="shared" si="889"/>
        <v>0</v>
      </c>
      <c r="AM558" s="719">
        <f t="shared" si="889"/>
        <v>0</v>
      </c>
      <c r="AN558" s="719">
        <f t="shared" si="889"/>
        <v>0</v>
      </c>
      <c r="AO558" s="719">
        <f t="shared" si="889"/>
        <v>0</v>
      </c>
      <c r="AP558" s="719">
        <f t="shared" si="889"/>
        <v>0</v>
      </c>
      <c r="AQ558" s="719">
        <f t="shared" si="889"/>
        <v>0</v>
      </c>
      <c r="AR558" s="719">
        <f>$E558*AR627</f>
        <v>0</v>
      </c>
      <c r="AS558" s="719">
        <f>$E558*AS627</f>
        <v>0</v>
      </c>
      <c r="AT558" s="719">
        <f>$E558*AT627</f>
        <v>0</v>
      </c>
      <c r="AU558" s="719">
        <f>$E558*AU627</f>
        <v>0</v>
      </c>
      <c r="AV558" s="719">
        <f t="shared" si="814"/>
        <v>0</v>
      </c>
      <c r="AW558" s="719"/>
      <c r="AX558" s="719"/>
      <c r="AY558" s="719"/>
      <c r="AZ558" s="719"/>
      <c r="BA558" s="719"/>
      <c r="BB558" s="719"/>
      <c r="BC558" s="719"/>
      <c r="BD558" s="719"/>
      <c r="BE558" s="719"/>
      <c r="BF558" s="719"/>
      <c r="BG558" s="719"/>
      <c r="BH558" s="719"/>
      <c r="BI558" s="719"/>
      <c r="BJ558" s="719"/>
      <c r="BK558" s="719"/>
      <c r="BL558" s="719"/>
      <c r="BM558" s="719"/>
      <c r="BN558" s="719"/>
      <c r="BO558" s="719"/>
      <c r="BP558" s="719"/>
      <c r="BQ558" s="719"/>
    </row>
    <row r="559" spans="1:69" s="1373" customFormat="1" ht="12.75">
      <c r="A559" s="1372">
        <v>1860</v>
      </c>
      <c r="B559" s="762" t="s">
        <v>44</v>
      </c>
      <c r="C559" s="1348">
        <f>'I4 BO ASSETS'!O56</f>
        <v>0</v>
      </c>
      <c r="D559" s="719">
        <f t="shared" si="851"/>
        <v>0</v>
      </c>
      <c r="E559" s="719">
        <f t="shared" si="851"/>
        <v>0</v>
      </c>
      <c r="F559" s="719">
        <f t="shared" si="810"/>
        <v>0</v>
      </c>
      <c r="G559" s="719">
        <f t="shared" ref="G559:Z559" si="890">$D559*G628</f>
        <v>0</v>
      </c>
      <c r="H559" s="719">
        <f t="shared" si="890"/>
        <v>0</v>
      </c>
      <c r="I559" s="719">
        <f t="shared" si="890"/>
        <v>0</v>
      </c>
      <c r="J559" s="719">
        <f t="shared" si="890"/>
        <v>0</v>
      </c>
      <c r="K559" s="719">
        <f t="shared" si="890"/>
        <v>0</v>
      </c>
      <c r="L559" s="719">
        <f t="shared" si="890"/>
        <v>0</v>
      </c>
      <c r="M559" s="719">
        <f t="shared" si="890"/>
        <v>0</v>
      </c>
      <c r="N559" s="719">
        <f t="shared" si="890"/>
        <v>0</v>
      </c>
      <c r="O559" s="719">
        <f t="shared" si="890"/>
        <v>0</v>
      </c>
      <c r="P559" s="719">
        <f t="shared" si="890"/>
        <v>0</v>
      </c>
      <c r="Q559" s="719">
        <f t="shared" si="890"/>
        <v>0</v>
      </c>
      <c r="R559" s="719">
        <f t="shared" si="890"/>
        <v>0</v>
      </c>
      <c r="S559" s="719">
        <f t="shared" si="890"/>
        <v>0</v>
      </c>
      <c r="T559" s="719">
        <f t="shared" si="890"/>
        <v>0</v>
      </c>
      <c r="U559" s="719">
        <f t="shared" si="890"/>
        <v>0</v>
      </c>
      <c r="V559" s="719">
        <f t="shared" si="890"/>
        <v>0</v>
      </c>
      <c r="W559" s="719">
        <f t="shared" si="890"/>
        <v>0</v>
      </c>
      <c r="X559" s="719">
        <f t="shared" si="890"/>
        <v>0</v>
      </c>
      <c r="Y559" s="719">
        <f t="shared" si="890"/>
        <v>0</v>
      </c>
      <c r="Z559" s="719">
        <f t="shared" si="890"/>
        <v>0</v>
      </c>
      <c r="AA559" s="719">
        <f t="shared" si="812"/>
        <v>0</v>
      </c>
      <c r="AB559" s="719">
        <f t="shared" ref="AB559:AU559" si="891">$E559*AB628</f>
        <v>0</v>
      </c>
      <c r="AC559" s="719">
        <f t="shared" si="891"/>
        <v>0</v>
      </c>
      <c r="AD559" s="719">
        <f t="shared" si="891"/>
        <v>0</v>
      </c>
      <c r="AE559" s="719">
        <f t="shared" si="891"/>
        <v>0</v>
      </c>
      <c r="AF559" s="719">
        <f t="shared" si="891"/>
        <v>0</v>
      </c>
      <c r="AG559" s="719">
        <f t="shared" si="891"/>
        <v>0</v>
      </c>
      <c r="AH559" s="719">
        <f t="shared" si="891"/>
        <v>0</v>
      </c>
      <c r="AI559" s="719">
        <f t="shared" si="891"/>
        <v>0</v>
      </c>
      <c r="AJ559" s="719">
        <f t="shared" si="891"/>
        <v>0</v>
      </c>
      <c r="AK559" s="719">
        <f t="shared" si="891"/>
        <v>0</v>
      </c>
      <c r="AL559" s="719">
        <f t="shared" si="891"/>
        <v>0</v>
      </c>
      <c r="AM559" s="719">
        <f t="shared" si="891"/>
        <v>0</v>
      </c>
      <c r="AN559" s="719">
        <f t="shared" si="891"/>
        <v>0</v>
      </c>
      <c r="AO559" s="719">
        <f t="shared" si="891"/>
        <v>0</v>
      </c>
      <c r="AP559" s="719">
        <f t="shared" si="891"/>
        <v>0</v>
      </c>
      <c r="AQ559" s="719">
        <f t="shared" si="891"/>
        <v>0</v>
      </c>
      <c r="AR559" s="719">
        <f t="shared" si="891"/>
        <v>0</v>
      </c>
      <c r="AS559" s="719">
        <f t="shared" si="891"/>
        <v>0</v>
      </c>
      <c r="AT559" s="719">
        <f t="shared" si="891"/>
        <v>0</v>
      </c>
      <c r="AU559" s="719">
        <f t="shared" si="891"/>
        <v>0</v>
      </c>
      <c r="AV559" s="719">
        <f t="shared" si="814"/>
        <v>0</v>
      </c>
      <c r="AW559" s="719"/>
      <c r="AX559" s="719"/>
      <c r="AY559" s="719"/>
      <c r="AZ559" s="719"/>
      <c r="BA559" s="719"/>
      <c r="BB559" s="719"/>
      <c r="BC559" s="719"/>
      <c r="BD559" s="719"/>
      <c r="BE559" s="719"/>
      <c r="BF559" s="719"/>
      <c r="BG559" s="719"/>
      <c r="BH559" s="719"/>
      <c r="BI559" s="719"/>
      <c r="BJ559" s="719"/>
      <c r="BK559" s="719"/>
      <c r="BL559" s="719"/>
      <c r="BM559" s="719"/>
      <c r="BN559" s="719"/>
      <c r="BO559" s="719"/>
      <c r="BP559" s="719"/>
      <c r="BQ559" s="719"/>
    </row>
    <row r="560" spans="1:69" s="1390" customFormat="1" ht="12.75">
      <c r="A560" s="1385"/>
      <c r="B560" s="1386" t="s">
        <v>1359</v>
      </c>
      <c r="C560" s="1387">
        <f>SUM(C520:C559)</f>
        <v>0</v>
      </c>
      <c r="D560" s="1388">
        <f>SUM(D520:D559)</f>
        <v>0</v>
      </c>
      <c r="E560" s="1388">
        <f>SUM(E520:E559)</f>
        <v>0</v>
      </c>
      <c r="F560" s="1389">
        <f>D560+E560</f>
        <v>0</v>
      </c>
      <c r="G560" s="1388">
        <f t="shared" ref="G560:AB560" si="892">SUM(G520:G559)</f>
        <v>0</v>
      </c>
      <c r="H560" s="1388">
        <f t="shared" si="892"/>
        <v>0</v>
      </c>
      <c r="I560" s="1388">
        <f t="shared" si="892"/>
        <v>0</v>
      </c>
      <c r="J560" s="1388">
        <f t="shared" si="892"/>
        <v>0</v>
      </c>
      <c r="K560" s="1388">
        <f t="shared" si="892"/>
        <v>0</v>
      </c>
      <c r="L560" s="1388">
        <f t="shared" si="892"/>
        <v>0</v>
      </c>
      <c r="M560" s="1388">
        <f t="shared" si="892"/>
        <v>0</v>
      </c>
      <c r="N560" s="1388">
        <f t="shared" si="892"/>
        <v>0</v>
      </c>
      <c r="O560" s="1388">
        <f t="shared" si="892"/>
        <v>0</v>
      </c>
      <c r="P560" s="1388">
        <f t="shared" si="892"/>
        <v>0</v>
      </c>
      <c r="Q560" s="1388">
        <f t="shared" si="892"/>
        <v>0</v>
      </c>
      <c r="R560" s="1388">
        <f t="shared" si="892"/>
        <v>0</v>
      </c>
      <c r="S560" s="1388">
        <f t="shared" si="892"/>
        <v>0</v>
      </c>
      <c r="T560" s="1388">
        <f t="shared" si="892"/>
        <v>0</v>
      </c>
      <c r="U560" s="1388">
        <f t="shared" si="892"/>
        <v>0</v>
      </c>
      <c r="V560" s="1388">
        <f t="shared" si="892"/>
        <v>0</v>
      </c>
      <c r="W560" s="1388">
        <f t="shared" si="892"/>
        <v>0</v>
      </c>
      <c r="X560" s="1388">
        <f t="shared" si="892"/>
        <v>0</v>
      </c>
      <c r="Y560" s="1388">
        <f t="shared" si="892"/>
        <v>0</v>
      </c>
      <c r="Z560" s="1388">
        <f t="shared" si="892"/>
        <v>0</v>
      </c>
      <c r="AA560" s="1388">
        <f t="shared" si="892"/>
        <v>0</v>
      </c>
      <c r="AB560" s="1388">
        <f t="shared" si="892"/>
        <v>0</v>
      </c>
      <c r="AC560" s="1388">
        <f t="shared" ref="AC560:AX560" si="893">SUM(AC520:AC559)</f>
        <v>0</v>
      </c>
      <c r="AD560" s="1388">
        <f t="shared" si="893"/>
        <v>0</v>
      </c>
      <c r="AE560" s="1388">
        <f t="shared" si="893"/>
        <v>0</v>
      </c>
      <c r="AF560" s="1388">
        <f t="shared" si="893"/>
        <v>0</v>
      </c>
      <c r="AG560" s="1388">
        <f t="shared" si="893"/>
        <v>0</v>
      </c>
      <c r="AH560" s="1388">
        <f t="shared" si="893"/>
        <v>0</v>
      </c>
      <c r="AI560" s="1388">
        <f t="shared" si="893"/>
        <v>0</v>
      </c>
      <c r="AJ560" s="1388">
        <f t="shared" si="893"/>
        <v>0</v>
      </c>
      <c r="AK560" s="1388">
        <f t="shared" si="893"/>
        <v>0</v>
      </c>
      <c r="AL560" s="1388">
        <f t="shared" si="893"/>
        <v>0</v>
      </c>
      <c r="AM560" s="1388">
        <f t="shared" si="893"/>
        <v>0</v>
      </c>
      <c r="AN560" s="1388">
        <f t="shared" si="893"/>
        <v>0</v>
      </c>
      <c r="AO560" s="1388">
        <f t="shared" si="893"/>
        <v>0</v>
      </c>
      <c r="AP560" s="1388">
        <f t="shared" si="893"/>
        <v>0</v>
      </c>
      <c r="AQ560" s="1388">
        <f t="shared" si="893"/>
        <v>0</v>
      </c>
      <c r="AR560" s="1388">
        <f t="shared" si="893"/>
        <v>0</v>
      </c>
      <c r="AS560" s="1388">
        <f t="shared" si="893"/>
        <v>0</v>
      </c>
      <c r="AT560" s="1388">
        <f t="shared" si="893"/>
        <v>0</v>
      </c>
      <c r="AU560" s="1388">
        <f t="shared" si="893"/>
        <v>0</v>
      </c>
      <c r="AV560" s="1388">
        <f t="shared" si="893"/>
        <v>0</v>
      </c>
      <c r="AW560" s="1388">
        <f t="shared" si="893"/>
        <v>0</v>
      </c>
      <c r="AX560" s="1388">
        <f t="shared" si="893"/>
        <v>0</v>
      </c>
      <c r="AY560" s="1388">
        <f t="shared" ref="AY560:BQ560" si="894">SUM(AY520:AY559)</f>
        <v>0</v>
      </c>
      <c r="AZ560" s="1388">
        <f t="shared" si="894"/>
        <v>0</v>
      </c>
      <c r="BA560" s="1388">
        <f t="shared" si="894"/>
        <v>0</v>
      </c>
      <c r="BB560" s="1388">
        <f t="shared" si="894"/>
        <v>0</v>
      </c>
      <c r="BC560" s="1388">
        <f t="shared" si="894"/>
        <v>0</v>
      </c>
      <c r="BD560" s="1388">
        <f t="shared" si="894"/>
        <v>0</v>
      </c>
      <c r="BE560" s="1388">
        <f t="shared" si="894"/>
        <v>0</v>
      </c>
      <c r="BF560" s="1388">
        <f t="shared" si="894"/>
        <v>0</v>
      </c>
      <c r="BG560" s="1388">
        <f t="shared" si="894"/>
        <v>0</v>
      </c>
      <c r="BH560" s="1388">
        <f t="shared" si="894"/>
        <v>0</v>
      </c>
      <c r="BI560" s="1388">
        <f t="shared" si="894"/>
        <v>0</v>
      </c>
      <c r="BJ560" s="1388">
        <f t="shared" si="894"/>
        <v>0</v>
      </c>
      <c r="BK560" s="1388">
        <f t="shared" si="894"/>
        <v>0</v>
      </c>
      <c r="BL560" s="1388">
        <f t="shared" si="894"/>
        <v>0</v>
      </c>
      <c r="BM560" s="1388">
        <f t="shared" si="894"/>
        <v>0</v>
      </c>
      <c r="BN560" s="1388">
        <f t="shared" si="894"/>
        <v>0</v>
      </c>
      <c r="BO560" s="1388">
        <f t="shared" si="894"/>
        <v>0</v>
      </c>
      <c r="BP560" s="1388">
        <f t="shared" si="894"/>
        <v>0</v>
      </c>
      <c r="BQ560" s="1388">
        <f t="shared" si="894"/>
        <v>0</v>
      </c>
    </row>
    <row r="561" spans="1:69" s="399" customFormat="1" ht="12.75">
      <c r="A561" s="1437" t="s">
        <v>594</v>
      </c>
      <c r="B561" s="1380"/>
      <c r="C561" s="1381"/>
      <c r="D561" s="1382"/>
      <c r="E561" s="1382"/>
      <c r="F561" s="719"/>
      <c r="G561" s="719"/>
      <c r="H561" s="719"/>
      <c r="I561" s="719"/>
      <c r="J561" s="719"/>
      <c r="K561" s="719"/>
      <c r="L561" s="719"/>
      <c r="M561" s="719"/>
      <c r="N561" s="719"/>
      <c r="O561" s="719"/>
      <c r="P561" s="719"/>
      <c r="Q561" s="719"/>
      <c r="R561" s="719"/>
      <c r="S561" s="719"/>
      <c r="T561" s="719"/>
      <c r="U561" s="719"/>
      <c r="V561" s="719"/>
      <c r="W561" s="719"/>
      <c r="X561" s="719"/>
      <c r="Y561" s="719"/>
      <c r="Z561" s="719"/>
      <c r="AA561" s="719"/>
      <c r="AB561" s="719"/>
      <c r="AC561" s="719"/>
      <c r="AD561" s="719"/>
      <c r="AE561" s="719"/>
      <c r="AF561" s="719"/>
      <c r="AG561" s="719"/>
      <c r="AH561" s="719"/>
      <c r="AI561" s="719"/>
      <c r="AJ561" s="719"/>
      <c r="AK561" s="719"/>
      <c r="AL561" s="719"/>
      <c r="AM561" s="719"/>
      <c r="AN561" s="719"/>
      <c r="AO561" s="719"/>
      <c r="AP561" s="719"/>
      <c r="AQ561" s="719"/>
      <c r="AR561" s="719"/>
      <c r="AS561" s="719"/>
      <c r="AT561" s="719"/>
      <c r="AU561" s="719"/>
      <c r="AV561" s="719"/>
      <c r="AW561" s="719"/>
      <c r="AX561" s="719"/>
      <c r="AY561" s="719"/>
      <c r="AZ561" s="719"/>
      <c r="BA561" s="719"/>
      <c r="BB561" s="719"/>
      <c r="BC561" s="719"/>
      <c r="BD561" s="719"/>
      <c r="BE561" s="719"/>
      <c r="BF561" s="719"/>
      <c r="BG561" s="719"/>
      <c r="BH561" s="719"/>
      <c r="BI561" s="719"/>
      <c r="BJ561" s="719"/>
      <c r="BK561" s="719"/>
      <c r="BL561" s="719"/>
      <c r="BM561" s="719"/>
      <c r="BN561" s="719"/>
      <c r="BO561" s="719"/>
      <c r="BP561" s="719"/>
      <c r="BQ561" s="719"/>
    </row>
    <row r="562" spans="1:69" s="399" customFormat="1" ht="12.75">
      <c r="A562" s="759">
        <v>1905</v>
      </c>
      <c r="B562" s="423" t="s">
        <v>236</v>
      </c>
      <c r="C562" s="1383">
        <f>'I4 BO ASSETS'!O61</f>
        <v>0</v>
      </c>
      <c r="D562" s="719"/>
      <c r="E562" s="719"/>
      <c r="F562" s="719"/>
      <c r="G562" s="719"/>
      <c r="H562" s="719"/>
      <c r="I562" s="719"/>
      <c r="J562" s="719"/>
      <c r="K562" s="719"/>
      <c r="L562" s="719"/>
      <c r="M562" s="719"/>
      <c r="N562" s="719"/>
      <c r="O562" s="719"/>
      <c r="P562" s="719"/>
      <c r="Q562" s="719"/>
      <c r="R562" s="719"/>
      <c r="S562" s="719"/>
      <c r="T562" s="719"/>
      <c r="U562" s="719"/>
      <c r="V562" s="719"/>
      <c r="W562" s="719"/>
      <c r="X562" s="719"/>
      <c r="Y562" s="719"/>
      <c r="Z562" s="719"/>
      <c r="AA562" s="719"/>
      <c r="AB562" s="719"/>
      <c r="AC562" s="719"/>
      <c r="AD562" s="719"/>
      <c r="AE562" s="719"/>
      <c r="AF562" s="719"/>
      <c r="AG562" s="719"/>
      <c r="AH562" s="719"/>
      <c r="AI562" s="719"/>
      <c r="AJ562" s="719"/>
      <c r="AK562" s="719"/>
      <c r="AL562" s="719"/>
      <c r="AM562" s="719"/>
      <c r="AN562" s="719"/>
      <c r="AO562" s="719"/>
      <c r="AP562" s="719"/>
      <c r="AQ562" s="719"/>
      <c r="AR562" s="719"/>
      <c r="AS562" s="719"/>
      <c r="AT562" s="719"/>
      <c r="AU562" s="719"/>
      <c r="AV562" s="719"/>
      <c r="AW562" s="719">
        <f t="shared" ref="AW562:AW579" si="895">$C562*AW630</f>
        <v>0</v>
      </c>
      <c r="AX562" s="719">
        <f t="shared" ref="AX562:BP562" si="896">$C562*AX630</f>
        <v>0</v>
      </c>
      <c r="AY562" s="719">
        <f t="shared" si="896"/>
        <v>0</v>
      </c>
      <c r="AZ562" s="719">
        <f t="shared" si="896"/>
        <v>0</v>
      </c>
      <c r="BA562" s="719">
        <f t="shared" si="896"/>
        <v>0</v>
      </c>
      <c r="BB562" s="719">
        <f t="shared" si="896"/>
        <v>0</v>
      </c>
      <c r="BC562" s="719">
        <f t="shared" si="896"/>
        <v>0</v>
      </c>
      <c r="BD562" s="719">
        <f t="shared" si="896"/>
        <v>0</v>
      </c>
      <c r="BE562" s="719">
        <f t="shared" si="896"/>
        <v>0</v>
      </c>
      <c r="BF562" s="719">
        <f t="shared" si="896"/>
        <v>0</v>
      </c>
      <c r="BG562" s="719">
        <f t="shared" si="896"/>
        <v>0</v>
      </c>
      <c r="BH562" s="719">
        <f t="shared" si="896"/>
        <v>0</v>
      </c>
      <c r="BI562" s="719">
        <f t="shared" si="896"/>
        <v>0</v>
      </c>
      <c r="BJ562" s="719">
        <f t="shared" si="896"/>
        <v>0</v>
      </c>
      <c r="BK562" s="719">
        <f t="shared" si="896"/>
        <v>0</v>
      </c>
      <c r="BL562" s="719">
        <f t="shared" si="896"/>
        <v>0</v>
      </c>
      <c r="BM562" s="719">
        <f t="shared" si="896"/>
        <v>0</v>
      </c>
      <c r="BN562" s="719">
        <f t="shared" si="896"/>
        <v>0</v>
      </c>
      <c r="BO562" s="719">
        <f t="shared" si="896"/>
        <v>0</v>
      </c>
      <c r="BP562" s="719">
        <f t="shared" si="896"/>
        <v>0</v>
      </c>
      <c r="BQ562" s="719">
        <f>SUM(AW562:BP562)</f>
        <v>0</v>
      </c>
    </row>
    <row r="563" spans="1:69" s="399" customFormat="1" ht="12.75">
      <c r="A563" s="759">
        <v>1906</v>
      </c>
      <c r="B563" s="423" t="s">
        <v>237</v>
      </c>
      <c r="C563" s="1383">
        <f>'I4 BO ASSETS'!O62</f>
        <v>0</v>
      </c>
      <c r="D563" s="719"/>
      <c r="E563" s="719"/>
      <c r="F563" s="719"/>
      <c r="G563" s="719"/>
      <c r="H563" s="719"/>
      <c r="I563" s="719"/>
      <c r="J563" s="719"/>
      <c r="K563" s="719"/>
      <c r="L563" s="719"/>
      <c r="M563" s="719"/>
      <c r="N563" s="719"/>
      <c r="O563" s="719"/>
      <c r="P563" s="719"/>
      <c r="Q563" s="719"/>
      <c r="R563" s="719"/>
      <c r="S563" s="719"/>
      <c r="T563" s="719"/>
      <c r="U563" s="719"/>
      <c r="V563" s="719"/>
      <c r="W563" s="719"/>
      <c r="X563" s="719"/>
      <c r="Y563" s="719"/>
      <c r="Z563" s="719"/>
      <c r="AA563" s="719"/>
      <c r="AB563" s="719"/>
      <c r="AC563" s="719"/>
      <c r="AD563" s="719"/>
      <c r="AE563" s="719"/>
      <c r="AF563" s="719"/>
      <c r="AG563" s="719"/>
      <c r="AH563" s="719"/>
      <c r="AI563" s="719"/>
      <c r="AJ563" s="719"/>
      <c r="AK563" s="719"/>
      <c r="AL563" s="719"/>
      <c r="AM563" s="719"/>
      <c r="AN563" s="719"/>
      <c r="AO563" s="719"/>
      <c r="AP563" s="719"/>
      <c r="AQ563" s="719"/>
      <c r="AR563" s="719"/>
      <c r="AS563" s="719"/>
      <c r="AT563" s="719"/>
      <c r="AU563" s="719"/>
      <c r="AV563" s="719"/>
      <c r="AW563" s="719">
        <f t="shared" si="895"/>
        <v>0</v>
      </c>
      <c r="AX563" s="719">
        <f t="shared" ref="AX563:BP563" si="897">$C563*AX631</f>
        <v>0</v>
      </c>
      <c r="AY563" s="719">
        <f t="shared" si="897"/>
        <v>0</v>
      </c>
      <c r="AZ563" s="719">
        <f t="shared" si="897"/>
        <v>0</v>
      </c>
      <c r="BA563" s="719">
        <f t="shared" si="897"/>
        <v>0</v>
      </c>
      <c r="BB563" s="719">
        <f t="shared" si="897"/>
        <v>0</v>
      </c>
      <c r="BC563" s="719">
        <f t="shared" si="897"/>
        <v>0</v>
      </c>
      <c r="BD563" s="719">
        <f t="shared" si="897"/>
        <v>0</v>
      </c>
      <c r="BE563" s="719">
        <f t="shared" si="897"/>
        <v>0</v>
      </c>
      <c r="BF563" s="719">
        <f t="shared" si="897"/>
        <v>0</v>
      </c>
      <c r="BG563" s="719">
        <f t="shared" si="897"/>
        <v>0</v>
      </c>
      <c r="BH563" s="719">
        <f t="shared" si="897"/>
        <v>0</v>
      </c>
      <c r="BI563" s="719">
        <f t="shared" si="897"/>
        <v>0</v>
      </c>
      <c r="BJ563" s="719">
        <f t="shared" si="897"/>
        <v>0</v>
      </c>
      <c r="BK563" s="719">
        <f t="shared" si="897"/>
        <v>0</v>
      </c>
      <c r="BL563" s="719">
        <f t="shared" si="897"/>
        <v>0</v>
      </c>
      <c r="BM563" s="719">
        <f t="shared" si="897"/>
        <v>0</v>
      </c>
      <c r="BN563" s="719">
        <f t="shared" si="897"/>
        <v>0</v>
      </c>
      <c r="BO563" s="719">
        <f t="shared" si="897"/>
        <v>0</v>
      </c>
      <c r="BP563" s="719">
        <f t="shared" si="897"/>
        <v>0</v>
      </c>
      <c r="BQ563" s="719">
        <f t="shared" ref="BQ563:BQ581" si="898">SUM(AW563:BP563)</f>
        <v>0</v>
      </c>
    </row>
    <row r="564" spans="1:69" s="399" customFormat="1" ht="12.75">
      <c r="A564" s="759">
        <v>1908</v>
      </c>
      <c r="B564" s="423" t="s">
        <v>238</v>
      </c>
      <c r="C564" s="1383">
        <f>'I4 BO ASSETS'!O63</f>
        <v>0</v>
      </c>
      <c r="D564" s="719"/>
      <c r="E564" s="719"/>
      <c r="F564" s="719"/>
      <c r="G564" s="719"/>
      <c r="H564" s="719"/>
      <c r="I564" s="719"/>
      <c r="J564" s="719"/>
      <c r="K564" s="719"/>
      <c r="L564" s="719"/>
      <c r="M564" s="719"/>
      <c r="N564" s="719"/>
      <c r="O564" s="719"/>
      <c r="P564" s="719"/>
      <c r="Q564" s="719"/>
      <c r="R564" s="719"/>
      <c r="S564" s="719"/>
      <c r="T564" s="719"/>
      <c r="U564" s="719"/>
      <c r="V564" s="719"/>
      <c r="W564" s="719"/>
      <c r="X564" s="719"/>
      <c r="Y564" s="719"/>
      <c r="Z564" s="719"/>
      <c r="AA564" s="719"/>
      <c r="AB564" s="719"/>
      <c r="AC564" s="719"/>
      <c r="AD564" s="719"/>
      <c r="AE564" s="719"/>
      <c r="AF564" s="719"/>
      <c r="AG564" s="719"/>
      <c r="AH564" s="719"/>
      <c r="AI564" s="719"/>
      <c r="AJ564" s="719"/>
      <c r="AK564" s="719"/>
      <c r="AL564" s="719"/>
      <c r="AM564" s="719"/>
      <c r="AN564" s="719"/>
      <c r="AO564" s="719"/>
      <c r="AP564" s="719"/>
      <c r="AQ564" s="719"/>
      <c r="AR564" s="719"/>
      <c r="AS564" s="719"/>
      <c r="AT564" s="719"/>
      <c r="AU564" s="719"/>
      <c r="AV564" s="719"/>
      <c r="AW564" s="719">
        <f t="shared" si="895"/>
        <v>0</v>
      </c>
      <c r="AX564" s="719">
        <f t="shared" ref="AX564:BP564" si="899">$C564*AX632</f>
        <v>0</v>
      </c>
      <c r="AY564" s="719">
        <f t="shared" si="899"/>
        <v>0</v>
      </c>
      <c r="AZ564" s="719">
        <f t="shared" si="899"/>
        <v>0</v>
      </c>
      <c r="BA564" s="719">
        <f t="shared" si="899"/>
        <v>0</v>
      </c>
      <c r="BB564" s="719">
        <f t="shared" si="899"/>
        <v>0</v>
      </c>
      <c r="BC564" s="719">
        <f t="shared" si="899"/>
        <v>0</v>
      </c>
      <c r="BD564" s="719">
        <f t="shared" si="899"/>
        <v>0</v>
      </c>
      <c r="BE564" s="719">
        <f t="shared" si="899"/>
        <v>0</v>
      </c>
      <c r="BF564" s="719">
        <f t="shared" si="899"/>
        <v>0</v>
      </c>
      <c r="BG564" s="719">
        <f t="shared" si="899"/>
        <v>0</v>
      </c>
      <c r="BH564" s="719">
        <f t="shared" si="899"/>
        <v>0</v>
      </c>
      <c r="BI564" s="719">
        <f t="shared" si="899"/>
        <v>0</v>
      </c>
      <c r="BJ564" s="719">
        <f t="shared" si="899"/>
        <v>0</v>
      </c>
      <c r="BK564" s="719">
        <f t="shared" si="899"/>
        <v>0</v>
      </c>
      <c r="BL564" s="719">
        <f t="shared" si="899"/>
        <v>0</v>
      </c>
      <c r="BM564" s="719">
        <f t="shared" si="899"/>
        <v>0</v>
      </c>
      <c r="BN564" s="719">
        <f t="shared" si="899"/>
        <v>0</v>
      </c>
      <c r="BO564" s="719">
        <f t="shared" si="899"/>
        <v>0</v>
      </c>
      <c r="BP564" s="719">
        <f t="shared" si="899"/>
        <v>0</v>
      </c>
      <c r="BQ564" s="719">
        <f t="shared" si="898"/>
        <v>0</v>
      </c>
    </row>
    <row r="565" spans="1:69" s="399" customFormat="1" ht="12.75">
      <c r="A565" s="759">
        <v>1910</v>
      </c>
      <c r="B565" s="423" t="s">
        <v>239</v>
      </c>
      <c r="C565" s="1383">
        <f>'I4 BO ASSETS'!O64</f>
        <v>0</v>
      </c>
      <c r="D565" s="719"/>
      <c r="E565" s="719"/>
      <c r="F565" s="719"/>
      <c r="G565" s="719"/>
      <c r="H565" s="719"/>
      <c r="I565" s="719"/>
      <c r="J565" s="719"/>
      <c r="K565" s="719"/>
      <c r="L565" s="719"/>
      <c r="M565" s="719"/>
      <c r="N565" s="719"/>
      <c r="O565" s="719"/>
      <c r="P565" s="719"/>
      <c r="Q565" s="719"/>
      <c r="R565" s="719"/>
      <c r="S565" s="719"/>
      <c r="T565" s="719"/>
      <c r="U565" s="719"/>
      <c r="V565" s="719"/>
      <c r="W565" s="719"/>
      <c r="X565" s="719"/>
      <c r="Y565" s="719"/>
      <c r="Z565" s="719"/>
      <c r="AA565" s="719"/>
      <c r="AB565" s="719"/>
      <c r="AC565" s="719"/>
      <c r="AD565" s="719"/>
      <c r="AE565" s="719"/>
      <c r="AF565" s="719"/>
      <c r="AG565" s="719"/>
      <c r="AH565" s="719"/>
      <c r="AI565" s="719"/>
      <c r="AJ565" s="719"/>
      <c r="AK565" s="719"/>
      <c r="AL565" s="719"/>
      <c r="AM565" s="719"/>
      <c r="AN565" s="719"/>
      <c r="AO565" s="719"/>
      <c r="AP565" s="719"/>
      <c r="AQ565" s="719"/>
      <c r="AR565" s="719"/>
      <c r="AS565" s="719"/>
      <c r="AT565" s="719"/>
      <c r="AU565" s="719"/>
      <c r="AV565" s="719"/>
      <c r="AW565" s="719">
        <f t="shared" si="895"/>
        <v>0</v>
      </c>
      <c r="AX565" s="719">
        <f t="shared" ref="AX565:BP565" si="900">$C565*AX633</f>
        <v>0</v>
      </c>
      <c r="AY565" s="719">
        <f t="shared" si="900"/>
        <v>0</v>
      </c>
      <c r="AZ565" s="719">
        <f t="shared" si="900"/>
        <v>0</v>
      </c>
      <c r="BA565" s="719">
        <f t="shared" si="900"/>
        <v>0</v>
      </c>
      <c r="BB565" s="719">
        <f t="shared" si="900"/>
        <v>0</v>
      </c>
      <c r="BC565" s="719">
        <f t="shared" si="900"/>
        <v>0</v>
      </c>
      <c r="BD565" s="719">
        <f t="shared" si="900"/>
        <v>0</v>
      </c>
      <c r="BE565" s="719">
        <f t="shared" si="900"/>
        <v>0</v>
      </c>
      <c r="BF565" s="719">
        <f t="shared" si="900"/>
        <v>0</v>
      </c>
      <c r="BG565" s="719">
        <f t="shared" si="900"/>
        <v>0</v>
      </c>
      <c r="BH565" s="719">
        <f t="shared" si="900"/>
        <v>0</v>
      </c>
      <c r="BI565" s="719">
        <f t="shared" si="900"/>
        <v>0</v>
      </c>
      <c r="BJ565" s="719">
        <f t="shared" si="900"/>
        <v>0</v>
      </c>
      <c r="BK565" s="719">
        <f t="shared" si="900"/>
        <v>0</v>
      </c>
      <c r="BL565" s="719">
        <f t="shared" si="900"/>
        <v>0</v>
      </c>
      <c r="BM565" s="719">
        <f t="shared" si="900"/>
        <v>0</v>
      </c>
      <c r="BN565" s="719">
        <f t="shared" si="900"/>
        <v>0</v>
      </c>
      <c r="BO565" s="719">
        <f t="shared" si="900"/>
        <v>0</v>
      </c>
      <c r="BP565" s="719">
        <f t="shared" si="900"/>
        <v>0</v>
      </c>
      <c r="BQ565" s="719">
        <f t="shared" si="898"/>
        <v>0</v>
      </c>
    </row>
    <row r="566" spans="1:69" s="399" customFormat="1" ht="12.75">
      <c r="A566" s="759">
        <v>1915</v>
      </c>
      <c r="B566" s="423" t="s">
        <v>569</v>
      </c>
      <c r="C566" s="1383">
        <f>'I4 BO ASSETS'!O65</f>
        <v>0</v>
      </c>
      <c r="D566" s="719"/>
      <c r="E566" s="719"/>
      <c r="F566" s="719"/>
      <c r="G566" s="719"/>
      <c r="H566" s="719"/>
      <c r="I566" s="719"/>
      <c r="J566" s="719"/>
      <c r="K566" s="719"/>
      <c r="L566" s="719"/>
      <c r="M566" s="719"/>
      <c r="N566" s="719"/>
      <c r="O566" s="719"/>
      <c r="P566" s="719"/>
      <c r="Q566" s="719"/>
      <c r="R566" s="719"/>
      <c r="S566" s="719"/>
      <c r="T566" s="719"/>
      <c r="U566" s="719"/>
      <c r="V566" s="719"/>
      <c r="W566" s="719"/>
      <c r="X566" s="719"/>
      <c r="Y566" s="719"/>
      <c r="Z566" s="719"/>
      <c r="AA566" s="719"/>
      <c r="AB566" s="719"/>
      <c r="AC566" s="719"/>
      <c r="AD566" s="719"/>
      <c r="AE566" s="719"/>
      <c r="AF566" s="719"/>
      <c r="AG566" s="719"/>
      <c r="AH566" s="719"/>
      <c r="AI566" s="719"/>
      <c r="AJ566" s="719"/>
      <c r="AK566" s="719"/>
      <c r="AL566" s="719"/>
      <c r="AM566" s="719"/>
      <c r="AN566" s="719"/>
      <c r="AO566" s="719"/>
      <c r="AP566" s="719"/>
      <c r="AQ566" s="719"/>
      <c r="AR566" s="719"/>
      <c r="AS566" s="719"/>
      <c r="AT566" s="719"/>
      <c r="AU566" s="719"/>
      <c r="AV566" s="719"/>
      <c r="AW566" s="719">
        <f t="shared" si="895"/>
        <v>0</v>
      </c>
      <c r="AX566" s="719">
        <f t="shared" ref="AX566:BP566" si="901">$C566*AX634</f>
        <v>0</v>
      </c>
      <c r="AY566" s="719">
        <f t="shared" si="901"/>
        <v>0</v>
      </c>
      <c r="AZ566" s="719">
        <f t="shared" si="901"/>
        <v>0</v>
      </c>
      <c r="BA566" s="719">
        <f t="shared" si="901"/>
        <v>0</v>
      </c>
      <c r="BB566" s="719">
        <f t="shared" si="901"/>
        <v>0</v>
      </c>
      <c r="BC566" s="719">
        <f t="shared" si="901"/>
        <v>0</v>
      </c>
      <c r="BD566" s="719">
        <f t="shared" si="901"/>
        <v>0</v>
      </c>
      <c r="BE566" s="719">
        <f t="shared" si="901"/>
        <v>0</v>
      </c>
      <c r="BF566" s="719">
        <f t="shared" si="901"/>
        <v>0</v>
      </c>
      <c r="BG566" s="719">
        <f t="shared" si="901"/>
        <v>0</v>
      </c>
      <c r="BH566" s="719">
        <f t="shared" si="901"/>
        <v>0</v>
      </c>
      <c r="BI566" s="719">
        <f t="shared" si="901"/>
        <v>0</v>
      </c>
      <c r="BJ566" s="719">
        <f t="shared" si="901"/>
        <v>0</v>
      </c>
      <c r="BK566" s="719">
        <f t="shared" si="901"/>
        <v>0</v>
      </c>
      <c r="BL566" s="719">
        <f t="shared" si="901"/>
        <v>0</v>
      </c>
      <c r="BM566" s="719">
        <f t="shared" si="901"/>
        <v>0</v>
      </c>
      <c r="BN566" s="719">
        <f t="shared" si="901"/>
        <v>0</v>
      </c>
      <c r="BO566" s="719">
        <f t="shared" si="901"/>
        <v>0</v>
      </c>
      <c r="BP566" s="719">
        <f t="shared" si="901"/>
        <v>0</v>
      </c>
      <c r="BQ566" s="719">
        <f t="shared" si="898"/>
        <v>0</v>
      </c>
    </row>
    <row r="567" spans="1:69" s="399" customFormat="1" ht="12.75">
      <c r="A567" s="759">
        <v>1920</v>
      </c>
      <c r="B567" s="423" t="s">
        <v>570</v>
      </c>
      <c r="C567" s="1383">
        <f>'I4 BO ASSETS'!O66</f>
        <v>0</v>
      </c>
      <c r="D567" s="719"/>
      <c r="E567" s="719"/>
      <c r="F567" s="719"/>
      <c r="G567" s="719"/>
      <c r="H567" s="719"/>
      <c r="I567" s="719"/>
      <c r="J567" s="719"/>
      <c r="K567" s="719"/>
      <c r="L567" s="719"/>
      <c r="M567" s="719"/>
      <c r="N567" s="719"/>
      <c r="O567" s="719"/>
      <c r="P567" s="719"/>
      <c r="Q567" s="719"/>
      <c r="R567" s="719"/>
      <c r="S567" s="719"/>
      <c r="T567" s="719"/>
      <c r="U567" s="719"/>
      <c r="V567" s="719"/>
      <c r="W567" s="719"/>
      <c r="X567" s="719"/>
      <c r="Y567" s="719"/>
      <c r="Z567" s="719"/>
      <c r="AA567" s="719"/>
      <c r="AB567" s="719"/>
      <c r="AC567" s="719"/>
      <c r="AD567" s="719"/>
      <c r="AE567" s="719"/>
      <c r="AF567" s="719"/>
      <c r="AG567" s="719"/>
      <c r="AH567" s="719"/>
      <c r="AI567" s="719"/>
      <c r="AJ567" s="719"/>
      <c r="AK567" s="719"/>
      <c r="AL567" s="719"/>
      <c r="AM567" s="719"/>
      <c r="AN567" s="719"/>
      <c r="AO567" s="719"/>
      <c r="AP567" s="719"/>
      <c r="AQ567" s="719"/>
      <c r="AR567" s="719"/>
      <c r="AS567" s="719"/>
      <c r="AT567" s="719"/>
      <c r="AU567" s="719"/>
      <c r="AV567" s="719"/>
      <c r="AW567" s="719">
        <f t="shared" si="895"/>
        <v>0</v>
      </c>
      <c r="AX567" s="719">
        <f t="shared" ref="AX567:BP567" si="902">$C567*AX635</f>
        <v>0</v>
      </c>
      <c r="AY567" s="719">
        <f t="shared" si="902"/>
        <v>0</v>
      </c>
      <c r="AZ567" s="719">
        <f t="shared" si="902"/>
        <v>0</v>
      </c>
      <c r="BA567" s="719">
        <f t="shared" si="902"/>
        <v>0</v>
      </c>
      <c r="BB567" s="719">
        <f t="shared" si="902"/>
        <v>0</v>
      </c>
      <c r="BC567" s="719">
        <f t="shared" si="902"/>
        <v>0</v>
      </c>
      <c r="BD567" s="719">
        <f t="shared" si="902"/>
        <v>0</v>
      </c>
      <c r="BE567" s="719">
        <f t="shared" si="902"/>
        <v>0</v>
      </c>
      <c r="BF567" s="719">
        <f t="shared" si="902"/>
        <v>0</v>
      </c>
      <c r="BG567" s="719">
        <f t="shared" si="902"/>
        <v>0</v>
      </c>
      <c r="BH567" s="719">
        <f t="shared" si="902"/>
        <v>0</v>
      </c>
      <c r="BI567" s="719">
        <f t="shared" si="902"/>
        <v>0</v>
      </c>
      <c r="BJ567" s="719">
        <f t="shared" si="902"/>
        <v>0</v>
      </c>
      <c r="BK567" s="719">
        <f t="shared" si="902"/>
        <v>0</v>
      </c>
      <c r="BL567" s="719">
        <f t="shared" si="902"/>
        <v>0</v>
      </c>
      <c r="BM567" s="719">
        <f t="shared" si="902"/>
        <v>0</v>
      </c>
      <c r="BN567" s="719">
        <f t="shared" si="902"/>
        <v>0</v>
      </c>
      <c r="BO567" s="719">
        <f t="shared" si="902"/>
        <v>0</v>
      </c>
      <c r="BP567" s="719">
        <f t="shared" si="902"/>
        <v>0</v>
      </c>
      <c r="BQ567" s="719">
        <f t="shared" si="898"/>
        <v>0</v>
      </c>
    </row>
    <row r="568" spans="1:69" s="399" customFormat="1" ht="12.75">
      <c r="A568" s="759">
        <v>1925</v>
      </c>
      <c r="B568" s="423" t="s">
        <v>571</v>
      </c>
      <c r="C568" s="1383">
        <f>'I4 BO ASSETS'!O67</f>
        <v>0</v>
      </c>
      <c r="D568" s="719"/>
      <c r="E568" s="719"/>
      <c r="F568" s="719"/>
      <c r="G568" s="719"/>
      <c r="H568" s="719"/>
      <c r="I568" s="719"/>
      <c r="J568" s="719"/>
      <c r="K568" s="719"/>
      <c r="L568" s="719"/>
      <c r="M568" s="719"/>
      <c r="N568" s="719"/>
      <c r="O568" s="719"/>
      <c r="P568" s="719"/>
      <c r="Q568" s="719"/>
      <c r="R568" s="719"/>
      <c r="S568" s="719"/>
      <c r="T568" s="719"/>
      <c r="U568" s="719"/>
      <c r="V568" s="719"/>
      <c r="W568" s="719"/>
      <c r="X568" s="719"/>
      <c r="Y568" s="719"/>
      <c r="Z568" s="719"/>
      <c r="AA568" s="719"/>
      <c r="AB568" s="719"/>
      <c r="AC568" s="719"/>
      <c r="AD568" s="719"/>
      <c r="AE568" s="719"/>
      <c r="AF568" s="719"/>
      <c r="AG568" s="719"/>
      <c r="AH568" s="719"/>
      <c r="AI568" s="719"/>
      <c r="AJ568" s="719"/>
      <c r="AK568" s="719"/>
      <c r="AL568" s="719"/>
      <c r="AM568" s="719"/>
      <c r="AN568" s="719"/>
      <c r="AO568" s="719"/>
      <c r="AP568" s="719"/>
      <c r="AQ568" s="719"/>
      <c r="AR568" s="719"/>
      <c r="AS568" s="719"/>
      <c r="AT568" s="719"/>
      <c r="AU568" s="719"/>
      <c r="AV568" s="719"/>
      <c r="AW568" s="719">
        <f t="shared" si="895"/>
        <v>0</v>
      </c>
      <c r="AX568" s="719">
        <f t="shared" ref="AX568:BP568" si="903">$C568*AX636</f>
        <v>0</v>
      </c>
      <c r="AY568" s="719">
        <f t="shared" si="903"/>
        <v>0</v>
      </c>
      <c r="AZ568" s="719">
        <f t="shared" si="903"/>
        <v>0</v>
      </c>
      <c r="BA568" s="719">
        <f t="shared" si="903"/>
        <v>0</v>
      </c>
      <c r="BB568" s="719">
        <f t="shared" si="903"/>
        <v>0</v>
      </c>
      <c r="BC568" s="719">
        <f t="shared" si="903"/>
        <v>0</v>
      </c>
      <c r="BD568" s="719">
        <f t="shared" si="903"/>
        <v>0</v>
      </c>
      <c r="BE568" s="719">
        <f t="shared" si="903"/>
        <v>0</v>
      </c>
      <c r="BF568" s="719">
        <f t="shared" si="903"/>
        <v>0</v>
      </c>
      <c r="BG568" s="719">
        <f t="shared" si="903"/>
        <v>0</v>
      </c>
      <c r="BH568" s="719">
        <f t="shared" si="903"/>
        <v>0</v>
      </c>
      <c r="BI568" s="719">
        <f t="shared" si="903"/>
        <v>0</v>
      </c>
      <c r="BJ568" s="719">
        <f t="shared" si="903"/>
        <v>0</v>
      </c>
      <c r="BK568" s="719">
        <f t="shared" si="903"/>
        <v>0</v>
      </c>
      <c r="BL568" s="719">
        <f t="shared" si="903"/>
        <v>0</v>
      </c>
      <c r="BM568" s="719">
        <f t="shared" si="903"/>
        <v>0</v>
      </c>
      <c r="BN568" s="719">
        <f t="shared" si="903"/>
        <v>0</v>
      </c>
      <c r="BO568" s="719">
        <f t="shared" si="903"/>
        <v>0</v>
      </c>
      <c r="BP568" s="719">
        <f t="shared" si="903"/>
        <v>0</v>
      </c>
      <c r="BQ568" s="719">
        <f t="shared" si="898"/>
        <v>0</v>
      </c>
    </row>
    <row r="569" spans="1:69" s="399" customFormat="1" ht="12.75">
      <c r="A569" s="759">
        <v>1930</v>
      </c>
      <c r="B569" s="423" t="s">
        <v>572</v>
      </c>
      <c r="C569" s="1383">
        <f>'I4 BO ASSETS'!O68</f>
        <v>0</v>
      </c>
      <c r="D569" s="719"/>
      <c r="E569" s="719"/>
      <c r="F569" s="719"/>
      <c r="G569" s="719"/>
      <c r="H569" s="719"/>
      <c r="I569" s="719"/>
      <c r="J569" s="719"/>
      <c r="K569" s="719"/>
      <c r="L569" s="719"/>
      <c r="M569" s="719"/>
      <c r="N569" s="719"/>
      <c r="O569" s="719"/>
      <c r="P569" s="719"/>
      <c r="Q569" s="719"/>
      <c r="R569" s="719"/>
      <c r="S569" s="719"/>
      <c r="T569" s="719"/>
      <c r="U569" s="719"/>
      <c r="V569" s="719"/>
      <c r="W569" s="719"/>
      <c r="X569" s="719"/>
      <c r="Y569" s="719"/>
      <c r="Z569" s="719"/>
      <c r="AA569" s="719"/>
      <c r="AB569" s="719"/>
      <c r="AC569" s="719"/>
      <c r="AD569" s="719"/>
      <c r="AE569" s="719"/>
      <c r="AF569" s="719"/>
      <c r="AG569" s="719"/>
      <c r="AH569" s="719"/>
      <c r="AI569" s="719"/>
      <c r="AJ569" s="719"/>
      <c r="AK569" s="719"/>
      <c r="AL569" s="719"/>
      <c r="AM569" s="719"/>
      <c r="AN569" s="719"/>
      <c r="AO569" s="719"/>
      <c r="AP569" s="719"/>
      <c r="AQ569" s="719"/>
      <c r="AR569" s="719"/>
      <c r="AS569" s="719"/>
      <c r="AT569" s="719"/>
      <c r="AU569" s="719"/>
      <c r="AV569" s="719"/>
      <c r="AW569" s="719">
        <f t="shared" si="895"/>
        <v>0</v>
      </c>
      <c r="AX569" s="719">
        <f t="shared" ref="AX569:BP569" si="904">$C569*AX637</f>
        <v>0</v>
      </c>
      <c r="AY569" s="719">
        <f t="shared" si="904"/>
        <v>0</v>
      </c>
      <c r="AZ569" s="719">
        <f t="shared" si="904"/>
        <v>0</v>
      </c>
      <c r="BA569" s="719">
        <f t="shared" si="904"/>
        <v>0</v>
      </c>
      <c r="BB569" s="719">
        <f t="shared" si="904"/>
        <v>0</v>
      </c>
      <c r="BC569" s="719">
        <f t="shared" si="904"/>
        <v>0</v>
      </c>
      <c r="BD569" s="719">
        <f t="shared" si="904"/>
        <v>0</v>
      </c>
      <c r="BE569" s="719">
        <f t="shared" si="904"/>
        <v>0</v>
      </c>
      <c r="BF569" s="719">
        <f t="shared" si="904"/>
        <v>0</v>
      </c>
      <c r="BG569" s="719">
        <f t="shared" si="904"/>
        <v>0</v>
      </c>
      <c r="BH569" s="719">
        <f t="shared" si="904"/>
        <v>0</v>
      </c>
      <c r="BI569" s="719">
        <f t="shared" si="904"/>
        <v>0</v>
      </c>
      <c r="BJ569" s="719">
        <f t="shared" si="904"/>
        <v>0</v>
      </c>
      <c r="BK569" s="719">
        <f t="shared" si="904"/>
        <v>0</v>
      </c>
      <c r="BL569" s="719">
        <f t="shared" si="904"/>
        <v>0</v>
      </c>
      <c r="BM569" s="719">
        <f t="shared" si="904"/>
        <v>0</v>
      </c>
      <c r="BN569" s="719">
        <f t="shared" si="904"/>
        <v>0</v>
      </c>
      <c r="BO569" s="719">
        <f t="shared" si="904"/>
        <v>0</v>
      </c>
      <c r="BP569" s="719">
        <f t="shared" si="904"/>
        <v>0</v>
      </c>
      <c r="BQ569" s="719">
        <f t="shared" si="898"/>
        <v>0</v>
      </c>
    </row>
    <row r="570" spans="1:69" s="399" customFormat="1" ht="12.75">
      <c r="A570" s="759">
        <v>1935</v>
      </c>
      <c r="B570" s="423" t="s">
        <v>573</v>
      </c>
      <c r="C570" s="1383">
        <f>'I4 BO ASSETS'!O69</f>
        <v>0</v>
      </c>
      <c r="D570" s="719"/>
      <c r="E570" s="719"/>
      <c r="F570" s="719"/>
      <c r="G570" s="719"/>
      <c r="H570" s="719"/>
      <c r="I570" s="719"/>
      <c r="J570" s="719"/>
      <c r="K570" s="719"/>
      <c r="L570" s="719"/>
      <c r="M570" s="719"/>
      <c r="N570" s="719"/>
      <c r="O570" s="719"/>
      <c r="P570" s="719"/>
      <c r="Q570" s="719"/>
      <c r="R570" s="719"/>
      <c r="S570" s="719"/>
      <c r="T570" s="719"/>
      <c r="U570" s="719"/>
      <c r="V570" s="719"/>
      <c r="W570" s="719"/>
      <c r="X570" s="719"/>
      <c r="Y570" s="719"/>
      <c r="Z570" s="719"/>
      <c r="AA570" s="719"/>
      <c r="AB570" s="719"/>
      <c r="AC570" s="719"/>
      <c r="AD570" s="719"/>
      <c r="AE570" s="719"/>
      <c r="AF570" s="719"/>
      <c r="AG570" s="719"/>
      <c r="AH570" s="719"/>
      <c r="AI570" s="719"/>
      <c r="AJ570" s="719"/>
      <c r="AK570" s="719"/>
      <c r="AL570" s="719"/>
      <c r="AM570" s="719"/>
      <c r="AN570" s="719"/>
      <c r="AO570" s="719"/>
      <c r="AP570" s="719"/>
      <c r="AQ570" s="719"/>
      <c r="AR570" s="719"/>
      <c r="AS570" s="719"/>
      <c r="AT570" s="719"/>
      <c r="AU570" s="719"/>
      <c r="AV570" s="719"/>
      <c r="AW570" s="719">
        <f t="shared" si="895"/>
        <v>0</v>
      </c>
      <c r="AX570" s="719">
        <f t="shared" ref="AX570:BP570" si="905">$C570*AX638</f>
        <v>0</v>
      </c>
      <c r="AY570" s="719">
        <f t="shared" si="905"/>
        <v>0</v>
      </c>
      <c r="AZ570" s="719">
        <f t="shared" si="905"/>
        <v>0</v>
      </c>
      <c r="BA570" s="719">
        <f t="shared" si="905"/>
        <v>0</v>
      </c>
      <c r="BB570" s="719">
        <f t="shared" si="905"/>
        <v>0</v>
      </c>
      <c r="BC570" s="719">
        <f t="shared" si="905"/>
        <v>0</v>
      </c>
      <c r="BD570" s="719">
        <f t="shared" si="905"/>
        <v>0</v>
      </c>
      <c r="BE570" s="719">
        <f t="shared" si="905"/>
        <v>0</v>
      </c>
      <c r="BF570" s="719">
        <f t="shared" si="905"/>
        <v>0</v>
      </c>
      <c r="BG570" s="719">
        <f t="shared" si="905"/>
        <v>0</v>
      </c>
      <c r="BH570" s="719">
        <f t="shared" si="905"/>
        <v>0</v>
      </c>
      <c r="BI570" s="719">
        <f t="shared" si="905"/>
        <v>0</v>
      </c>
      <c r="BJ570" s="719">
        <f t="shared" si="905"/>
        <v>0</v>
      </c>
      <c r="BK570" s="719">
        <f t="shared" si="905"/>
        <v>0</v>
      </c>
      <c r="BL570" s="719">
        <f t="shared" si="905"/>
        <v>0</v>
      </c>
      <c r="BM570" s="719">
        <f t="shared" si="905"/>
        <v>0</v>
      </c>
      <c r="BN570" s="719">
        <f t="shared" si="905"/>
        <v>0</v>
      </c>
      <c r="BO570" s="719">
        <f t="shared" si="905"/>
        <v>0</v>
      </c>
      <c r="BP570" s="719">
        <f t="shared" si="905"/>
        <v>0</v>
      </c>
      <c r="BQ570" s="719">
        <f t="shared" si="898"/>
        <v>0</v>
      </c>
    </row>
    <row r="571" spans="1:69" s="399" customFormat="1" ht="12.75">
      <c r="A571" s="759">
        <v>1940</v>
      </c>
      <c r="B571" s="423" t="s">
        <v>574</v>
      </c>
      <c r="C571" s="1383">
        <f>'I4 BO ASSETS'!O70</f>
        <v>0</v>
      </c>
      <c r="D571" s="719"/>
      <c r="E571" s="719"/>
      <c r="F571" s="719"/>
      <c r="G571" s="719"/>
      <c r="H571" s="719"/>
      <c r="I571" s="719"/>
      <c r="J571" s="719"/>
      <c r="K571" s="719"/>
      <c r="L571" s="719"/>
      <c r="M571" s="719"/>
      <c r="N571" s="719"/>
      <c r="O571" s="719"/>
      <c r="P571" s="719"/>
      <c r="Q571" s="719"/>
      <c r="R571" s="719"/>
      <c r="S571" s="719"/>
      <c r="T571" s="719"/>
      <c r="U571" s="719"/>
      <c r="V571" s="719"/>
      <c r="W571" s="719"/>
      <c r="X571" s="719"/>
      <c r="Y571" s="719"/>
      <c r="Z571" s="719"/>
      <c r="AA571" s="719"/>
      <c r="AB571" s="719"/>
      <c r="AC571" s="719"/>
      <c r="AD571" s="719"/>
      <c r="AE571" s="719"/>
      <c r="AF571" s="719"/>
      <c r="AG571" s="719"/>
      <c r="AH571" s="719"/>
      <c r="AI571" s="719"/>
      <c r="AJ571" s="719"/>
      <c r="AK571" s="719"/>
      <c r="AL571" s="719"/>
      <c r="AM571" s="719"/>
      <c r="AN571" s="719"/>
      <c r="AO571" s="719"/>
      <c r="AP571" s="719"/>
      <c r="AQ571" s="719"/>
      <c r="AR571" s="719"/>
      <c r="AS571" s="719"/>
      <c r="AT571" s="719"/>
      <c r="AU571" s="719"/>
      <c r="AV571" s="719"/>
      <c r="AW571" s="719">
        <f t="shared" si="895"/>
        <v>0</v>
      </c>
      <c r="AX571" s="719">
        <f t="shared" ref="AX571:BP571" si="906">$C571*AX639</f>
        <v>0</v>
      </c>
      <c r="AY571" s="719">
        <f t="shared" si="906"/>
        <v>0</v>
      </c>
      <c r="AZ571" s="719">
        <f t="shared" si="906"/>
        <v>0</v>
      </c>
      <c r="BA571" s="719">
        <f t="shared" si="906"/>
        <v>0</v>
      </c>
      <c r="BB571" s="719">
        <f t="shared" si="906"/>
        <v>0</v>
      </c>
      <c r="BC571" s="719">
        <f t="shared" si="906"/>
        <v>0</v>
      </c>
      <c r="BD571" s="719">
        <f t="shared" si="906"/>
        <v>0</v>
      </c>
      <c r="BE571" s="719">
        <f t="shared" si="906"/>
        <v>0</v>
      </c>
      <c r="BF571" s="719">
        <f t="shared" si="906"/>
        <v>0</v>
      </c>
      <c r="BG571" s="719">
        <f t="shared" si="906"/>
        <v>0</v>
      </c>
      <c r="BH571" s="719">
        <f t="shared" si="906"/>
        <v>0</v>
      </c>
      <c r="BI571" s="719">
        <f t="shared" si="906"/>
        <v>0</v>
      </c>
      <c r="BJ571" s="719">
        <f t="shared" si="906"/>
        <v>0</v>
      </c>
      <c r="BK571" s="719">
        <f t="shared" si="906"/>
        <v>0</v>
      </c>
      <c r="BL571" s="719">
        <f t="shared" si="906"/>
        <v>0</v>
      </c>
      <c r="BM571" s="719">
        <f t="shared" si="906"/>
        <v>0</v>
      </c>
      <c r="BN571" s="719">
        <f t="shared" si="906"/>
        <v>0</v>
      </c>
      <c r="BO571" s="719">
        <f t="shared" si="906"/>
        <v>0</v>
      </c>
      <c r="BP571" s="719">
        <f t="shared" si="906"/>
        <v>0</v>
      </c>
      <c r="BQ571" s="719">
        <f t="shared" si="898"/>
        <v>0</v>
      </c>
    </row>
    <row r="572" spans="1:69" s="399" customFormat="1" ht="12.75">
      <c r="A572" s="759">
        <v>1945</v>
      </c>
      <c r="B572" s="423" t="s">
        <v>575</v>
      </c>
      <c r="C572" s="1383">
        <f>'I4 BO ASSETS'!O71</f>
        <v>0</v>
      </c>
      <c r="D572" s="719"/>
      <c r="E572" s="719"/>
      <c r="F572" s="719"/>
      <c r="G572" s="719"/>
      <c r="H572" s="719"/>
      <c r="I572" s="719"/>
      <c r="J572" s="719"/>
      <c r="K572" s="719"/>
      <c r="L572" s="719"/>
      <c r="M572" s="719"/>
      <c r="N572" s="719"/>
      <c r="O572" s="719"/>
      <c r="P572" s="719"/>
      <c r="Q572" s="719"/>
      <c r="R572" s="719"/>
      <c r="S572" s="719"/>
      <c r="T572" s="719"/>
      <c r="U572" s="719"/>
      <c r="V572" s="719"/>
      <c r="W572" s="719"/>
      <c r="X572" s="719"/>
      <c r="Y572" s="719"/>
      <c r="Z572" s="719"/>
      <c r="AA572" s="719"/>
      <c r="AB572" s="719"/>
      <c r="AC572" s="719"/>
      <c r="AD572" s="719"/>
      <c r="AE572" s="719"/>
      <c r="AF572" s="719"/>
      <c r="AG572" s="719"/>
      <c r="AH572" s="719"/>
      <c r="AI572" s="719"/>
      <c r="AJ572" s="719"/>
      <c r="AK572" s="719"/>
      <c r="AL572" s="719"/>
      <c r="AM572" s="719"/>
      <c r="AN572" s="719"/>
      <c r="AO572" s="719"/>
      <c r="AP572" s="719"/>
      <c r="AQ572" s="719"/>
      <c r="AR572" s="719"/>
      <c r="AS572" s="719"/>
      <c r="AT572" s="719"/>
      <c r="AU572" s="719"/>
      <c r="AV572" s="719"/>
      <c r="AW572" s="719">
        <f t="shared" si="895"/>
        <v>0</v>
      </c>
      <c r="AX572" s="719">
        <f t="shared" ref="AX572:BP572" si="907">$C572*AX640</f>
        <v>0</v>
      </c>
      <c r="AY572" s="719">
        <f t="shared" si="907"/>
        <v>0</v>
      </c>
      <c r="AZ572" s="719">
        <f t="shared" si="907"/>
        <v>0</v>
      </c>
      <c r="BA572" s="719">
        <f t="shared" si="907"/>
        <v>0</v>
      </c>
      <c r="BB572" s="719">
        <f t="shared" si="907"/>
        <v>0</v>
      </c>
      <c r="BC572" s="719">
        <f t="shared" si="907"/>
        <v>0</v>
      </c>
      <c r="BD572" s="719">
        <f t="shared" si="907"/>
        <v>0</v>
      </c>
      <c r="BE572" s="719">
        <f t="shared" si="907"/>
        <v>0</v>
      </c>
      <c r="BF572" s="719">
        <f t="shared" si="907"/>
        <v>0</v>
      </c>
      <c r="BG572" s="719">
        <f t="shared" si="907"/>
        <v>0</v>
      </c>
      <c r="BH572" s="719">
        <f t="shared" si="907"/>
        <v>0</v>
      </c>
      <c r="BI572" s="719">
        <f t="shared" si="907"/>
        <v>0</v>
      </c>
      <c r="BJ572" s="719">
        <f t="shared" si="907"/>
        <v>0</v>
      </c>
      <c r="BK572" s="719">
        <f t="shared" si="907"/>
        <v>0</v>
      </c>
      <c r="BL572" s="719">
        <f t="shared" si="907"/>
        <v>0</v>
      </c>
      <c r="BM572" s="719">
        <f t="shared" si="907"/>
        <v>0</v>
      </c>
      <c r="BN572" s="719">
        <f t="shared" si="907"/>
        <v>0</v>
      </c>
      <c r="BO572" s="719">
        <f t="shared" si="907"/>
        <v>0</v>
      </c>
      <c r="BP572" s="719">
        <f t="shared" si="907"/>
        <v>0</v>
      </c>
      <c r="BQ572" s="719">
        <f t="shared" si="898"/>
        <v>0</v>
      </c>
    </row>
    <row r="573" spans="1:69" s="399" customFormat="1" ht="12.75">
      <c r="A573" s="759">
        <v>1950</v>
      </c>
      <c r="B573" s="423" t="s">
        <v>576</v>
      </c>
      <c r="C573" s="1383">
        <f>'I4 BO ASSETS'!O72</f>
        <v>0</v>
      </c>
      <c r="D573" s="719"/>
      <c r="E573" s="719"/>
      <c r="F573" s="719"/>
      <c r="G573" s="719"/>
      <c r="H573" s="719"/>
      <c r="I573" s="719"/>
      <c r="J573" s="719"/>
      <c r="K573" s="719"/>
      <c r="L573" s="719"/>
      <c r="M573" s="719"/>
      <c r="N573" s="719"/>
      <c r="O573" s="719"/>
      <c r="P573" s="719"/>
      <c r="Q573" s="719"/>
      <c r="R573" s="719"/>
      <c r="S573" s="719"/>
      <c r="T573" s="719"/>
      <c r="U573" s="719"/>
      <c r="V573" s="719"/>
      <c r="W573" s="719"/>
      <c r="X573" s="719"/>
      <c r="Y573" s="719"/>
      <c r="Z573" s="719"/>
      <c r="AA573" s="719"/>
      <c r="AB573" s="719"/>
      <c r="AC573" s="719"/>
      <c r="AD573" s="719"/>
      <c r="AE573" s="719"/>
      <c r="AF573" s="719"/>
      <c r="AG573" s="719"/>
      <c r="AH573" s="719"/>
      <c r="AI573" s="719"/>
      <c r="AJ573" s="719"/>
      <c r="AK573" s="719"/>
      <c r="AL573" s="719"/>
      <c r="AM573" s="719"/>
      <c r="AN573" s="719"/>
      <c r="AO573" s="719"/>
      <c r="AP573" s="719"/>
      <c r="AQ573" s="719"/>
      <c r="AR573" s="719"/>
      <c r="AS573" s="719"/>
      <c r="AT573" s="719"/>
      <c r="AU573" s="719"/>
      <c r="AV573" s="719"/>
      <c r="AW573" s="719">
        <f t="shared" si="895"/>
        <v>0</v>
      </c>
      <c r="AX573" s="719">
        <f t="shared" ref="AX573:BP573" si="908">$C573*AX641</f>
        <v>0</v>
      </c>
      <c r="AY573" s="719">
        <f t="shared" si="908"/>
        <v>0</v>
      </c>
      <c r="AZ573" s="719">
        <f t="shared" si="908"/>
        <v>0</v>
      </c>
      <c r="BA573" s="719">
        <f t="shared" si="908"/>
        <v>0</v>
      </c>
      <c r="BB573" s="719">
        <f t="shared" si="908"/>
        <v>0</v>
      </c>
      <c r="BC573" s="719">
        <f t="shared" si="908"/>
        <v>0</v>
      </c>
      <c r="BD573" s="719">
        <f t="shared" si="908"/>
        <v>0</v>
      </c>
      <c r="BE573" s="719">
        <f t="shared" si="908"/>
        <v>0</v>
      </c>
      <c r="BF573" s="719">
        <f t="shared" si="908"/>
        <v>0</v>
      </c>
      <c r="BG573" s="719">
        <f t="shared" si="908"/>
        <v>0</v>
      </c>
      <c r="BH573" s="719">
        <f t="shared" si="908"/>
        <v>0</v>
      </c>
      <c r="BI573" s="719">
        <f t="shared" si="908"/>
        <v>0</v>
      </c>
      <c r="BJ573" s="719">
        <f t="shared" si="908"/>
        <v>0</v>
      </c>
      <c r="BK573" s="719">
        <f t="shared" si="908"/>
        <v>0</v>
      </c>
      <c r="BL573" s="719">
        <f t="shared" si="908"/>
        <v>0</v>
      </c>
      <c r="BM573" s="719">
        <f t="shared" si="908"/>
        <v>0</v>
      </c>
      <c r="BN573" s="719">
        <f t="shared" si="908"/>
        <v>0</v>
      </c>
      <c r="BO573" s="719">
        <f t="shared" si="908"/>
        <v>0</v>
      </c>
      <c r="BP573" s="719">
        <f t="shared" si="908"/>
        <v>0</v>
      </c>
      <c r="BQ573" s="719">
        <f t="shared" si="898"/>
        <v>0</v>
      </c>
    </row>
    <row r="574" spans="1:69" s="399" customFormat="1" ht="12.75">
      <c r="A574" s="759">
        <v>1955</v>
      </c>
      <c r="B574" s="423" t="s">
        <v>227</v>
      </c>
      <c r="C574" s="1383">
        <f>'I4 BO ASSETS'!O73</f>
        <v>0</v>
      </c>
      <c r="D574" s="719"/>
      <c r="E574" s="719"/>
      <c r="F574" s="719"/>
      <c r="G574" s="719"/>
      <c r="H574" s="719"/>
      <c r="I574" s="719"/>
      <c r="J574" s="719"/>
      <c r="K574" s="719"/>
      <c r="L574" s="719"/>
      <c r="M574" s="719"/>
      <c r="N574" s="719"/>
      <c r="O574" s="719"/>
      <c r="P574" s="719"/>
      <c r="Q574" s="719"/>
      <c r="R574" s="719"/>
      <c r="S574" s="719"/>
      <c r="T574" s="719"/>
      <c r="U574" s="719"/>
      <c r="V574" s="719"/>
      <c r="W574" s="719"/>
      <c r="X574" s="719"/>
      <c r="Y574" s="719"/>
      <c r="Z574" s="719"/>
      <c r="AA574" s="719"/>
      <c r="AB574" s="719"/>
      <c r="AC574" s="719"/>
      <c r="AD574" s="719"/>
      <c r="AE574" s="719"/>
      <c r="AF574" s="719"/>
      <c r="AG574" s="719"/>
      <c r="AH574" s="719"/>
      <c r="AI574" s="719"/>
      <c r="AJ574" s="719"/>
      <c r="AK574" s="719"/>
      <c r="AL574" s="719"/>
      <c r="AM574" s="719"/>
      <c r="AN574" s="719"/>
      <c r="AO574" s="719"/>
      <c r="AP574" s="719"/>
      <c r="AQ574" s="719"/>
      <c r="AR574" s="719"/>
      <c r="AS574" s="719"/>
      <c r="AT574" s="719"/>
      <c r="AU574" s="719"/>
      <c r="AV574" s="719"/>
      <c r="AW574" s="719">
        <f t="shared" si="895"/>
        <v>0</v>
      </c>
      <c r="AX574" s="719">
        <f t="shared" ref="AX574:BP574" si="909">$C574*AX642</f>
        <v>0</v>
      </c>
      <c r="AY574" s="719">
        <f t="shared" si="909"/>
        <v>0</v>
      </c>
      <c r="AZ574" s="719">
        <f t="shared" si="909"/>
        <v>0</v>
      </c>
      <c r="BA574" s="719">
        <f t="shared" si="909"/>
        <v>0</v>
      </c>
      <c r="BB574" s="719">
        <f t="shared" si="909"/>
        <v>0</v>
      </c>
      <c r="BC574" s="719">
        <f t="shared" si="909"/>
        <v>0</v>
      </c>
      <c r="BD574" s="719">
        <f t="shared" si="909"/>
        <v>0</v>
      </c>
      <c r="BE574" s="719">
        <f t="shared" si="909"/>
        <v>0</v>
      </c>
      <c r="BF574" s="719">
        <f t="shared" si="909"/>
        <v>0</v>
      </c>
      <c r="BG574" s="719">
        <f t="shared" si="909"/>
        <v>0</v>
      </c>
      <c r="BH574" s="719">
        <f t="shared" si="909"/>
        <v>0</v>
      </c>
      <c r="BI574" s="719">
        <f t="shared" si="909"/>
        <v>0</v>
      </c>
      <c r="BJ574" s="719">
        <f t="shared" si="909"/>
        <v>0</v>
      </c>
      <c r="BK574" s="719">
        <f t="shared" si="909"/>
        <v>0</v>
      </c>
      <c r="BL574" s="719">
        <f t="shared" si="909"/>
        <v>0</v>
      </c>
      <c r="BM574" s="719">
        <f t="shared" si="909"/>
        <v>0</v>
      </c>
      <c r="BN574" s="719">
        <f t="shared" si="909"/>
        <v>0</v>
      </c>
      <c r="BO574" s="719">
        <f t="shared" si="909"/>
        <v>0</v>
      </c>
      <c r="BP574" s="719">
        <f t="shared" si="909"/>
        <v>0</v>
      </c>
      <c r="BQ574" s="719">
        <f t="shared" si="898"/>
        <v>0</v>
      </c>
    </row>
    <row r="575" spans="1:69" s="399" customFormat="1" ht="12.75">
      <c r="A575" s="759">
        <v>1960</v>
      </c>
      <c r="B575" s="423" t="s">
        <v>228</v>
      </c>
      <c r="C575" s="1383">
        <f>'I4 BO ASSETS'!O74</f>
        <v>0</v>
      </c>
      <c r="D575" s="719"/>
      <c r="E575" s="719"/>
      <c r="F575" s="719"/>
      <c r="G575" s="719"/>
      <c r="H575" s="719"/>
      <c r="I575" s="719"/>
      <c r="J575" s="719"/>
      <c r="K575" s="719"/>
      <c r="L575" s="719"/>
      <c r="M575" s="719"/>
      <c r="N575" s="719"/>
      <c r="O575" s="719"/>
      <c r="P575" s="719"/>
      <c r="Q575" s="719"/>
      <c r="R575" s="719"/>
      <c r="S575" s="719"/>
      <c r="T575" s="719"/>
      <c r="U575" s="719"/>
      <c r="V575" s="719"/>
      <c r="W575" s="719"/>
      <c r="X575" s="719"/>
      <c r="Y575" s="719"/>
      <c r="Z575" s="719"/>
      <c r="AA575" s="719"/>
      <c r="AB575" s="719"/>
      <c r="AC575" s="719"/>
      <c r="AD575" s="719"/>
      <c r="AE575" s="719"/>
      <c r="AF575" s="719"/>
      <c r="AG575" s="719"/>
      <c r="AH575" s="719"/>
      <c r="AI575" s="719"/>
      <c r="AJ575" s="719"/>
      <c r="AK575" s="719"/>
      <c r="AL575" s="719"/>
      <c r="AM575" s="719"/>
      <c r="AN575" s="719"/>
      <c r="AO575" s="719"/>
      <c r="AP575" s="719"/>
      <c r="AQ575" s="719"/>
      <c r="AR575" s="719"/>
      <c r="AS575" s="719"/>
      <c r="AT575" s="719"/>
      <c r="AU575" s="719"/>
      <c r="AV575" s="719"/>
      <c r="AW575" s="719">
        <f t="shared" si="895"/>
        <v>0</v>
      </c>
      <c r="AX575" s="719">
        <f t="shared" ref="AX575:BP575" si="910">$C575*AX643</f>
        <v>0</v>
      </c>
      <c r="AY575" s="719">
        <f t="shared" si="910"/>
        <v>0</v>
      </c>
      <c r="AZ575" s="719">
        <f t="shared" si="910"/>
        <v>0</v>
      </c>
      <c r="BA575" s="719">
        <f t="shared" si="910"/>
        <v>0</v>
      </c>
      <c r="BB575" s="719">
        <f t="shared" si="910"/>
        <v>0</v>
      </c>
      <c r="BC575" s="719">
        <f t="shared" si="910"/>
        <v>0</v>
      </c>
      <c r="BD575" s="719">
        <f t="shared" si="910"/>
        <v>0</v>
      </c>
      <c r="BE575" s="719">
        <f t="shared" si="910"/>
        <v>0</v>
      </c>
      <c r="BF575" s="719">
        <f t="shared" si="910"/>
        <v>0</v>
      </c>
      <c r="BG575" s="719">
        <f t="shared" si="910"/>
        <v>0</v>
      </c>
      <c r="BH575" s="719">
        <f t="shared" si="910"/>
        <v>0</v>
      </c>
      <c r="BI575" s="719">
        <f t="shared" si="910"/>
        <v>0</v>
      </c>
      <c r="BJ575" s="719">
        <f t="shared" si="910"/>
        <v>0</v>
      </c>
      <c r="BK575" s="719">
        <f t="shared" si="910"/>
        <v>0</v>
      </c>
      <c r="BL575" s="719">
        <f t="shared" si="910"/>
        <v>0</v>
      </c>
      <c r="BM575" s="719">
        <f t="shared" si="910"/>
        <v>0</v>
      </c>
      <c r="BN575" s="719">
        <f t="shared" si="910"/>
        <v>0</v>
      </c>
      <c r="BO575" s="719">
        <f t="shared" si="910"/>
        <v>0</v>
      </c>
      <c r="BP575" s="719">
        <f t="shared" si="910"/>
        <v>0</v>
      </c>
      <c r="BQ575" s="719">
        <f t="shared" si="898"/>
        <v>0</v>
      </c>
    </row>
    <row r="576" spans="1:69" s="399" customFormat="1" ht="25.5">
      <c r="A576" s="759">
        <v>1970</v>
      </c>
      <c r="B576" s="423" t="s">
        <v>230</v>
      </c>
      <c r="C576" s="1383">
        <f>'I4 BO ASSETS'!O75</f>
        <v>0</v>
      </c>
      <c r="D576" s="719"/>
      <c r="E576" s="719"/>
      <c r="F576" s="719"/>
      <c r="G576" s="719"/>
      <c r="H576" s="719"/>
      <c r="I576" s="719"/>
      <c r="J576" s="719"/>
      <c r="K576" s="719"/>
      <c r="L576" s="719"/>
      <c r="M576" s="719"/>
      <c r="N576" s="719"/>
      <c r="O576" s="719"/>
      <c r="P576" s="719"/>
      <c r="Q576" s="719"/>
      <c r="R576" s="719"/>
      <c r="S576" s="719"/>
      <c r="T576" s="719"/>
      <c r="U576" s="719"/>
      <c r="V576" s="719"/>
      <c r="W576" s="719"/>
      <c r="X576" s="719"/>
      <c r="Y576" s="719"/>
      <c r="Z576" s="719"/>
      <c r="AA576" s="719"/>
      <c r="AB576" s="719"/>
      <c r="AC576" s="719"/>
      <c r="AD576" s="719"/>
      <c r="AE576" s="719"/>
      <c r="AF576" s="719"/>
      <c r="AG576" s="719"/>
      <c r="AH576" s="719"/>
      <c r="AI576" s="719"/>
      <c r="AJ576" s="719"/>
      <c r="AK576" s="719"/>
      <c r="AL576" s="719"/>
      <c r="AM576" s="719"/>
      <c r="AN576" s="719"/>
      <c r="AO576" s="719"/>
      <c r="AP576" s="719"/>
      <c r="AQ576" s="719"/>
      <c r="AR576" s="719"/>
      <c r="AS576" s="719"/>
      <c r="AT576" s="719"/>
      <c r="AU576" s="719"/>
      <c r="AV576" s="719"/>
      <c r="AW576" s="719">
        <f t="shared" si="895"/>
        <v>0</v>
      </c>
      <c r="AX576" s="719">
        <f t="shared" ref="AX576:BP576" si="911">$C576*AX644</f>
        <v>0</v>
      </c>
      <c r="AY576" s="719">
        <f t="shared" si="911"/>
        <v>0</v>
      </c>
      <c r="AZ576" s="719">
        <f t="shared" si="911"/>
        <v>0</v>
      </c>
      <c r="BA576" s="719">
        <f t="shared" si="911"/>
        <v>0</v>
      </c>
      <c r="BB576" s="719">
        <f t="shared" si="911"/>
        <v>0</v>
      </c>
      <c r="BC576" s="719">
        <f t="shared" si="911"/>
        <v>0</v>
      </c>
      <c r="BD576" s="719">
        <f t="shared" si="911"/>
        <v>0</v>
      </c>
      <c r="BE576" s="719">
        <f t="shared" si="911"/>
        <v>0</v>
      </c>
      <c r="BF576" s="719">
        <f t="shared" si="911"/>
        <v>0</v>
      </c>
      <c r="BG576" s="719">
        <f t="shared" si="911"/>
        <v>0</v>
      </c>
      <c r="BH576" s="719">
        <f t="shared" si="911"/>
        <v>0</v>
      </c>
      <c r="BI576" s="719">
        <f t="shared" si="911"/>
        <v>0</v>
      </c>
      <c r="BJ576" s="719">
        <f t="shared" si="911"/>
        <v>0</v>
      </c>
      <c r="BK576" s="719">
        <f t="shared" si="911"/>
        <v>0</v>
      </c>
      <c r="BL576" s="719">
        <f t="shared" si="911"/>
        <v>0</v>
      </c>
      <c r="BM576" s="719">
        <f t="shared" si="911"/>
        <v>0</v>
      </c>
      <c r="BN576" s="719">
        <f t="shared" si="911"/>
        <v>0</v>
      </c>
      <c r="BO576" s="719">
        <f t="shared" si="911"/>
        <v>0</v>
      </c>
      <c r="BP576" s="719">
        <f t="shared" si="911"/>
        <v>0</v>
      </c>
      <c r="BQ576" s="719">
        <f t="shared" si="898"/>
        <v>0</v>
      </c>
    </row>
    <row r="577" spans="1:69" s="399" customFormat="1" ht="25.5">
      <c r="A577" s="759">
        <v>1975</v>
      </c>
      <c r="B577" s="423" t="s">
        <v>895</v>
      </c>
      <c r="C577" s="1383">
        <f>'I4 BO ASSETS'!O76</f>
        <v>0</v>
      </c>
      <c r="D577" s="719"/>
      <c r="E577" s="719"/>
      <c r="F577" s="719"/>
      <c r="G577" s="719"/>
      <c r="H577" s="719"/>
      <c r="I577" s="719"/>
      <c r="J577" s="719"/>
      <c r="K577" s="719"/>
      <c r="L577" s="719"/>
      <c r="M577" s="719"/>
      <c r="N577" s="719"/>
      <c r="O577" s="719"/>
      <c r="P577" s="719"/>
      <c r="Q577" s="719"/>
      <c r="R577" s="719"/>
      <c r="S577" s="719"/>
      <c r="T577" s="719"/>
      <c r="U577" s="719"/>
      <c r="V577" s="719"/>
      <c r="W577" s="719"/>
      <c r="X577" s="719"/>
      <c r="Y577" s="719"/>
      <c r="Z577" s="719"/>
      <c r="AA577" s="719"/>
      <c r="AB577" s="719"/>
      <c r="AC577" s="719"/>
      <c r="AD577" s="719"/>
      <c r="AE577" s="719"/>
      <c r="AF577" s="719"/>
      <c r="AG577" s="719"/>
      <c r="AH577" s="719"/>
      <c r="AI577" s="719"/>
      <c r="AJ577" s="719"/>
      <c r="AK577" s="719"/>
      <c r="AL577" s="719"/>
      <c r="AM577" s="719"/>
      <c r="AN577" s="719"/>
      <c r="AO577" s="719"/>
      <c r="AP577" s="719"/>
      <c r="AQ577" s="719"/>
      <c r="AR577" s="719"/>
      <c r="AS577" s="719"/>
      <c r="AT577" s="719"/>
      <c r="AU577" s="719"/>
      <c r="AV577" s="719"/>
      <c r="AW577" s="719">
        <f t="shared" si="895"/>
        <v>0</v>
      </c>
      <c r="AX577" s="719">
        <f t="shared" ref="AX577:BP577" si="912">$C577*AX645</f>
        <v>0</v>
      </c>
      <c r="AY577" s="719">
        <f t="shared" si="912"/>
        <v>0</v>
      </c>
      <c r="AZ577" s="719">
        <f t="shared" si="912"/>
        <v>0</v>
      </c>
      <c r="BA577" s="719">
        <f t="shared" si="912"/>
        <v>0</v>
      </c>
      <c r="BB577" s="719">
        <f t="shared" si="912"/>
        <v>0</v>
      </c>
      <c r="BC577" s="719">
        <f t="shared" si="912"/>
        <v>0</v>
      </c>
      <c r="BD577" s="719">
        <f t="shared" si="912"/>
        <v>0</v>
      </c>
      <c r="BE577" s="719">
        <f t="shared" si="912"/>
        <v>0</v>
      </c>
      <c r="BF577" s="719">
        <f t="shared" si="912"/>
        <v>0</v>
      </c>
      <c r="BG577" s="719">
        <f t="shared" si="912"/>
        <v>0</v>
      </c>
      <c r="BH577" s="719">
        <f t="shared" si="912"/>
        <v>0</v>
      </c>
      <c r="BI577" s="719">
        <f t="shared" si="912"/>
        <v>0</v>
      </c>
      <c r="BJ577" s="719">
        <f t="shared" si="912"/>
        <v>0</v>
      </c>
      <c r="BK577" s="719">
        <f t="shared" si="912"/>
        <v>0</v>
      </c>
      <c r="BL577" s="719">
        <f t="shared" si="912"/>
        <v>0</v>
      </c>
      <c r="BM577" s="719">
        <f t="shared" si="912"/>
        <v>0</v>
      </c>
      <c r="BN577" s="719">
        <f t="shared" si="912"/>
        <v>0</v>
      </c>
      <c r="BO577" s="719">
        <f t="shared" si="912"/>
        <v>0</v>
      </c>
      <c r="BP577" s="719">
        <f t="shared" si="912"/>
        <v>0</v>
      </c>
      <c r="BQ577" s="719">
        <f t="shared" si="898"/>
        <v>0</v>
      </c>
    </row>
    <row r="578" spans="1:69" s="399" customFormat="1" ht="12.75">
      <c r="A578" s="759">
        <v>1980</v>
      </c>
      <c r="B578" s="423" t="s">
        <v>248</v>
      </c>
      <c r="C578" s="1383">
        <f>'I4 BO ASSETS'!O77</f>
        <v>0</v>
      </c>
      <c r="D578" s="719"/>
      <c r="E578" s="719"/>
      <c r="F578" s="719"/>
      <c r="G578" s="719"/>
      <c r="H578" s="719"/>
      <c r="I578" s="719"/>
      <c r="J578" s="719"/>
      <c r="K578" s="719"/>
      <c r="L578" s="719"/>
      <c r="M578" s="719"/>
      <c r="N578" s="719"/>
      <c r="O578" s="719"/>
      <c r="P578" s="719"/>
      <c r="Q578" s="719"/>
      <c r="R578" s="719"/>
      <c r="S578" s="719"/>
      <c r="T578" s="719"/>
      <c r="U578" s="719"/>
      <c r="V578" s="719"/>
      <c r="W578" s="719"/>
      <c r="X578" s="719"/>
      <c r="Y578" s="719"/>
      <c r="Z578" s="719"/>
      <c r="AA578" s="719"/>
      <c r="AB578" s="719"/>
      <c r="AC578" s="719"/>
      <c r="AD578" s="719"/>
      <c r="AE578" s="719"/>
      <c r="AF578" s="719"/>
      <c r="AG578" s="719"/>
      <c r="AH578" s="719"/>
      <c r="AI578" s="719"/>
      <c r="AJ578" s="719"/>
      <c r="AK578" s="719"/>
      <c r="AL578" s="719"/>
      <c r="AM578" s="719"/>
      <c r="AN578" s="719"/>
      <c r="AO578" s="719"/>
      <c r="AP578" s="719"/>
      <c r="AQ578" s="719"/>
      <c r="AR578" s="719"/>
      <c r="AS578" s="719"/>
      <c r="AT578" s="719"/>
      <c r="AU578" s="719"/>
      <c r="AV578" s="719"/>
      <c r="AW578" s="719">
        <f t="shared" si="895"/>
        <v>0</v>
      </c>
      <c r="AX578" s="719">
        <f t="shared" ref="AX578:BP578" si="913">$C578*AX646</f>
        <v>0</v>
      </c>
      <c r="AY578" s="719">
        <f t="shared" si="913"/>
        <v>0</v>
      </c>
      <c r="AZ578" s="719">
        <f t="shared" si="913"/>
        <v>0</v>
      </c>
      <c r="BA578" s="719">
        <f t="shared" si="913"/>
        <v>0</v>
      </c>
      <c r="BB578" s="719">
        <f t="shared" si="913"/>
        <v>0</v>
      </c>
      <c r="BC578" s="719">
        <f t="shared" si="913"/>
        <v>0</v>
      </c>
      <c r="BD578" s="719">
        <f t="shared" si="913"/>
        <v>0</v>
      </c>
      <c r="BE578" s="719">
        <f t="shared" si="913"/>
        <v>0</v>
      </c>
      <c r="BF578" s="719">
        <f t="shared" si="913"/>
        <v>0</v>
      </c>
      <c r="BG578" s="719">
        <f t="shared" si="913"/>
        <v>0</v>
      </c>
      <c r="BH578" s="719">
        <f t="shared" si="913"/>
        <v>0</v>
      </c>
      <c r="BI578" s="719">
        <f t="shared" si="913"/>
        <v>0</v>
      </c>
      <c r="BJ578" s="719">
        <f t="shared" si="913"/>
        <v>0</v>
      </c>
      <c r="BK578" s="719">
        <f t="shared" si="913"/>
        <v>0</v>
      </c>
      <c r="BL578" s="719">
        <f t="shared" si="913"/>
        <v>0</v>
      </c>
      <c r="BM578" s="719">
        <f t="shared" si="913"/>
        <v>0</v>
      </c>
      <c r="BN578" s="719">
        <f t="shared" si="913"/>
        <v>0</v>
      </c>
      <c r="BO578" s="719">
        <f t="shared" si="913"/>
        <v>0</v>
      </c>
      <c r="BP578" s="719">
        <f t="shared" si="913"/>
        <v>0</v>
      </c>
      <c r="BQ578" s="719">
        <f t="shared" si="898"/>
        <v>0</v>
      </c>
    </row>
    <row r="579" spans="1:69" s="399" customFormat="1" ht="12.75">
      <c r="A579" s="759">
        <v>1990</v>
      </c>
      <c r="B579" s="423" t="s">
        <v>250</v>
      </c>
      <c r="C579" s="1383">
        <f>'I4 BO ASSETS'!O78</f>
        <v>0</v>
      </c>
      <c r="D579" s="719"/>
      <c r="E579" s="719"/>
      <c r="F579" s="719"/>
      <c r="G579" s="719"/>
      <c r="H579" s="719"/>
      <c r="I579" s="719"/>
      <c r="J579" s="719"/>
      <c r="K579" s="719"/>
      <c r="L579" s="719"/>
      <c r="M579" s="719"/>
      <c r="N579" s="719"/>
      <c r="O579" s="719"/>
      <c r="P579" s="719"/>
      <c r="Q579" s="719"/>
      <c r="R579" s="719"/>
      <c r="S579" s="719"/>
      <c r="T579" s="719"/>
      <c r="U579" s="719"/>
      <c r="V579" s="719"/>
      <c r="W579" s="719"/>
      <c r="X579" s="719"/>
      <c r="Y579" s="719"/>
      <c r="Z579" s="719"/>
      <c r="AA579" s="719"/>
      <c r="AB579" s="719"/>
      <c r="AC579" s="719"/>
      <c r="AD579" s="719"/>
      <c r="AE579" s="719"/>
      <c r="AF579" s="719"/>
      <c r="AG579" s="719"/>
      <c r="AH579" s="719"/>
      <c r="AI579" s="719"/>
      <c r="AJ579" s="719"/>
      <c r="AK579" s="719"/>
      <c r="AL579" s="719"/>
      <c r="AM579" s="719"/>
      <c r="AN579" s="719"/>
      <c r="AO579" s="719"/>
      <c r="AP579" s="719"/>
      <c r="AQ579" s="719"/>
      <c r="AR579" s="719"/>
      <c r="AS579" s="719"/>
      <c r="AT579" s="719"/>
      <c r="AU579" s="719"/>
      <c r="AV579" s="719"/>
      <c r="AW579" s="719">
        <f t="shared" si="895"/>
        <v>0</v>
      </c>
      <c r="AX579" s="719">
        <f t="shared" ref="AX579:BP579" si="914">$C579*AX647</f>
        <v>0</v>
      </c>
      <c r="AY579" s="719">
        <f t="shared" si="914"/>
        <v>0</v>
      </c>
      <c r="AZ579" s="719">
        <f t="shared" si="914"/>
        <v>0</v>
      </c>
      <c r="BA579" s="719">
        <f t="shared" si="914"/>
        <v>0</v>
      </c>
      <c r="BB579" s="719">
        <f t="shared" si="914"/>
        <v>0</v>
      </c>
      <c r="BC579" s="719">
        <f t="shared" si="914"/>
        <v>0</v>
      </c>
      <c r="BD579" s="719">
        <f t="shared" si="914"/>
        <v>0</v>
      </c>
      <c r="BE579" s="719">
        <f t="shared" si="914"/>
        <v>0</v>
      </c>
      <c r="BF579" s="719">
        <f t="shared" si="914"/>
        <v>0</v>
      </c>
      <c r="BG579" s="719">
        <f t="shared" si="914"/>
        <v>0</v>
      </c>
      <c r="BH579" s="719">
        <f t="shared" si="914"/>
        <v>0</v>
      </c>
      <c r="BI579" s="719">
        <f t="shared" si="914"/>
        <v>0</v>
      </c>
      <c r="BJ579" s="719">
        <f t="shared" si="914"/>
        <v>0</v>
      </c>
      <c r="BK579" s="719">
        <f t="shared" si="914"/>
        <v>0</v>
      </c>
      <c r="BL579" s="719">
        <f t="shared" si="914"/>
        <v>0</v>
      </c>
      <c r="BM579" s="719">
        <f t="shared" si="914"/>
        <v>0</v>
      </c>
      <c r="BN579" s="719">
        <f t="shared" si="914"/>
        <v>0</v>
      </c>
      <c r="BO579" s="719">
        <f t="shared" si="914"/>
        <v>0</v>
      </c>
      <c r="BP579" s="719">
        <f t="shared" si="914"/>
        <v>0</v>
      </c>
      <c r="BQ579" s="719">
        <f t="shared" si="898"/>
        <v>0</v>
      </c>
    </row>
    <row r="580" spans="1:69" s="399" customFormat="1" ht="12.75">
      <c r="A580" s="759">
        <v>2005</v>
      </c>
      <c r="B580" s="423" t="s">
        <v>252</v>
      </c>
      <c r="C580" s="1383">
        <f>'I4 BO ASSETS'!O79</f>
        <v>0</v>
      </c>
      <c r="D580" s="719"/>
      <c r="E580" s="719"/>
      <c r="F580" s="719"/>
      <c r="G580" s="719"/>
      <c r="H580" s="719"/>
      <c r="I580" s="719"/>
      <c r="J580" s="719"/>
      <c r="K580" s="719"/>
      <c r="L580" s="719"/>
      <c r="M580" s="719"/>
      <c r="N580" s="719"/>
      <c r="O580" s="719"/>
      <c r="P580" s="719"/>
      <c r="Q580" s="719"/>
      <c r="R580" s="719"/>
      <c r="S580" s="719"/>
      <c r="T580" s="719"/>
      <c r="U580" s="719"/>
      <c r="V580" s="719"/>
      <c r="W580" s="719"/>
      <c r="X580" s="719"/>
      <c r="Y580" s="719"/>
      <c r="Z580" s="719"/>
      <c r="AA580" s="719"/>
      <c r="AB580" s="719"/>
      <c r="AC580" s="719"/>
      <c r="AD580" s="719"/>
      <c r="AE580" s="719"/>
      <c r="AF580" s="719"/>
      <c r="AG580" s="719"/>
      <c r="AH580" s="719"/>
      <c r="AI580" s="719"/>
      <c r="AJ580" s="719"/>
      <c r="AK580" s="719"/>
      <c r="AL580" s="719"/>
      <c r="AM580" s="719"/>
      <c r="AN580" s="719"/>
      <c r="AO580" s="719"/>
      <c r="AP580" s="719"/>
      <c r="AQ580" s="719"/>
      <c r="AR580" s="719"/>
      <c r="AS580" s="719"/>
      <c r="AT580" s="719"/>
      <c r="AU580" s="719"/>
      <c r="AV580" s="719"/>
      <c r="AW580" s="719">
        <f t="shared" ref="AW580:BL580" si="915">$C580*AW648</f>
        <v>0</v>
      </c>
      <c r="AX580" s="719">
        <f t="shared" si="915"/>
        <v>0</v>
      </c>
      <c r="AY580" s="719">
        <f t="shared" si="915"/>
        <v>0</v>
      </c>
      <c r="AZ580" s="719">
        <f t="shared" si="915"/>
        <v>0</v>
      </c>
      <c r="BA580" s="719">
        <f t="shared" si="915"/>
        <v>0</v>
      </c>
      <c r="BB580" s="719">
        <f t="shared" si="915"/>
        <v>0</v>
      </c>
      <c r="BC580" s="719">
        <f t="shared" si="915"/>
        <v>0</v>
      </c>
      <c r="BD580" s="719">
        <f t="shared" si="915"/>
        <v>0</v>
      </c>
      <c r="BE580" s="719">
        <f t="shared" si="915"/>
        <v>0</v>
      </c>
      <c r="BF580" s="719">
        <f t="shared" si="915"/>
        <v>0</v>
      </c>
      <c r="BG580" s="719">
        <f t="shared" si="915"/>
        <v>0</v>
      </c>
      <c r="BH580" s="719">
        <f t="shared" si="915"/>
        <v>0</v>
      </c>
      <c r="BI580" s="719">
        <f t="shared" si="915"/>
        <v>0</v>
      </c>
      <c r="BJ580" s="719">
        <f t="shared" si="915"/>
        <v>0</v>
      </c>
      <c r="BK580" s="719">
        <f t="shared" si="915"/>
        <v>0</v>
      </c>
      <c r="BL580" s="719">
        <f t="shared" si="915"/>
        <v>0</v>
      </c>
      <c r="BM580" s="719">
        <f>$C580*BM648</f>
        <v>0</v>
      </c>
      <c r="BN580" s="719">
        <f>$C580*BN648</f>
        <v>0</v>
      </c>
      <c r="BO580" s="719">
        <f>$C580*BO648</f>
        <v>0</v>
      </c>
      <c r="BP580" s="719">
        <f>$C580*BP648</f>
        <v>0</v>
      </c>
      <c r="BQ580" s="719">
        <f t="shared" si="898"/>
        <v>0</v>
      </c>
    </row>
    <row r="581" spans="1:69" s="1373" customFormat="1" ht="12.75">
      <c r="A581" s="763">
        <v>2010</v>
      </c>
      <c r="B581" s="762" t="s">
        <v>253</v>
      </c>
      <c r="C581" s="1383">
        <f>'I4 BO ASSETS'!O80</f>
        <v>0</v>
      </c>
      <c r="D581" s="719"/>
      <c r="E581" s="719"/>
      <c r="F581" s="719"/>
      <c r="G581" s="719"/>
      <c r="H581" s="719"/>
      <c r="I581" s="719"/>
      <c r="J581" s="719"/>
      <c r="K581" s="719"/>
      <c r="L581" s="719"/>
      <c r="M581" s="719"/>
      <c r="N581" s="719"/>
      <c r="O581" s="719"/>
      <c r="P581" s="719"/>
      <c r="Q581" s="719"/>
      <c r="R581" s="719"/>
      <c r="S581" s="719"/>
      <c r="T581" s="719"/>
      <c r="U581" s="719"/>
      <c r="V581" s="719"/>
      <c r="W581" s="719"/>
      <c r="X581" s="719"/>
      <c r="Y581" s="719"/>
      <c r="Z581" s="719"/>
      <c r="AA581" s="719"/>
      <c r="AB581" s="719"/>
      <c r="AC581" s="719"/>
      <c r="AD581" s="719"/>
      <c r="AE581" s="719"/>
      <c r="AF581" s="719"/>
      <c r="AG581" s="719"/>
      <c r="AH581" s="719"/>
      <c r="AI581" s="719"/>
      <c r="AJ581" s="719"/>
      <c r="AK581" s="719"/>
      <c r="AL581" s="719"/>
      <c r="AM581" s="719"/>
      <c r="AN581" s="719"/>
      <c r="AO581" s="719"/>
      <c r="AP581" s="719"/>
      <c r="AQ581" s="719"/>
      <c r="AR581" s="719"/>
      <c r="AS581" s="719"/>
      <c r="AT581" s="719"/>
      <c r="AU581" s="719"/>
      <c r="AV581" s="719"/>
      <c r="AW581" s="719">
        <f t="shared" ref="AW581:BP581" si="916">$C581*AW649</f>
        <v>0</v>
      </c>
      <c r="AX581" s="719">
        <f t="shared" si="916"/>
        <v>0</v>
      </c>
      <c r="AY581" s="719">
        <f t="shared" si="916"/>
        <v>0</v>
      </c>
      <c r="AZ581" s="719">
        <f t="shared" si="916"/>
        <v>0</v>
      </c>
      <c r="BA581" s="719">
        <f t="shared" si="916"/>
        <v>0</v>
      </c>
      <c r="BB581" s="719">
        <f t="shared" si="916"/>
        <v>0</v>
      </c>
      <c r="BC581" s="719">
        <f t="shared" si="916"/>
        <v>0</v>
      </c>
      <c r="BD581" s="719">
        <f t="shared" si="916"/>
        <v>0</v>
      </c>
      <c r="BE581" s="719">
        <f t="shared" si="916"/>
        <v>0</v>
      </c>
      <c r="BF581" s="719">
        <f t="shared" si="916"/>
        <v>0</v>
      </c>
      <c r="BG581" s="719">
        <f t="shared" si="916"/>
        <v>0</v>
      </c>
      <c r="BH581" s="719">
        <f t="shared" si="916"/>
        <v>0</v>
      </c>
      <c r="BI581" s="719">
        <f t="shared" si="916"/>
        <v>0</v>
      </c>
      <c r="BJ581" s="719">
        <f t="shared" si="916"/>
        <v>0</v>
      </c>
      <c r="BK581" s="719">
        <f t="shared" si="916"/>
        <v>0</v>
      </c>
      <c r="BL581" s="719">
        <f t="shared" si="916"/>
        <v>0</v>
      </c>
      <c r="BM581" s="719">
        <f t="shared" si="916"/>
        <v>0</v>
      </c>
      <c r="BN581" s="719">
        <f t="shared" si="916"/>
        <v>0</v>
      </c>
      <c r="BO581" s="719">
        <f t="shared" si="916"/>
        <v>0</v>
      </c>
      <c r="BP581" s="719">
        <f t="shared" si="916"/>
        <v>0</v>
      </c>
      <c r="BQ581" s="719">
        <f t="shared" si="898"/>
        <v>0</v>
      </c>
    </row>
    <row r="582" spans="1:69" s="1390" customFormat="1" ht="12.75">
      <c r="A582" s="1385"/>
      <c r="B582" s="1386" t="s">
        <v>1359</v>
      </c>
      <c r="C582" s="1387">
        <f>SUM(C562:C581)</f>
        <v>0</v>
      </c>
      <c r="D582" s="1388"/>
      <c r="E582" s="1388"/>
      <c r="F582" s="1389"/>
      <c r="G582" s="1388">
        <f t="shared" ref="G582:AB582" si="917">SUM(G562:G581)</f>
        <v>0</v>
      </c>
      <c r="H582" s="1388">
        <f t="shared" si="917"/>
        <v>0</v>
      </c>
      <c r="I582" s="1388">
        <f t="shared" si="917"/>
        <v>0</v>
      </c>
      <c r="J582" s="1388">
        <f t="shared" si="917"/>
        <v>0</v>
      </c>
      <c r="K582" s="1388">
        <f t="shared" si="917"/>
        <v>0</v>
      </c>
      <c r="L582" s="1388">
        <f t="shared" si="917"/>
        <v>0</v>
      </c>
      <c r="M582" s="1388">
        <f t="shared" si="917"/>
        <v>0</v>
      </c>
      <c r="N582" s="1388">
        <f t="shared" si="917"/>
        <v>0</v>
      </c>
      <c r="O582" s="1388">
        <f t="shared" si="917"/>
        <v>0</v>
      </c>
      <c r="P582" s="1388">
        <f t="shared" si="917"/>
        <v>0</v>
      </c>
      <c r="Q582" s="1388">
        <f t="shared" si="917"/>
        <v>0</v>
      </c>
      <c r="R582" s="1388">
        <f t="shared" ref="R582:AA582" si="918">SUM(R562:R581)</f>
        <v>0</v>
      </c>
      <c r="S582" s="1388">
        <f t="shared" si="918"/>
        <v>0</v>
      </c>
      <c r="T582" s="1388">
        <f t="shared" si="918"/>
        <v>0</v>
      </c>
      <c r="U582" s="1388">
        <f t="shared" si="918"/>
        <v>0</v>
      </c>
      <c r="V582" s="1388">
        <f t="shared" si="918"/>
        <v>0</v>
      </c>
      <c r="W582" s="1388">
        <f t="shared" si="918"/>
        <v>0</v>
      </c>
      <c r="X582" s="1388">
        <f t="shared" si="918"/>
        <v>0</v>
      </c>
      <c r="Y582" s="1388">
        <f t="shared" si="918"/>
        <v>0</v>
      </c>
      <c r="Z582" s="1388">
        <f t="shared" si="918"/>
        <v>0</v>
      </c>
      <c r="AA582" s="1388">
        <f t="shared" si="918"/>
        <v>0</v>
      </c>
      <c r="AB582" s="1388">
        <f t="shared" si="917"/>
        <v>0</v>
      </c>
      <c r="AC582" s="1388">
        <f t="shared" ref="AC582:AX582" si="919">SUM(AC562:AC581)</f>
        <v>0</v>
      </c>
      <c r="AD582" s="1388">
        <f t="shared" si="919"/>
        <v>0</v>
      </c>
      <c r="AE582" s="1388">
        <f t="shared" si="919"/>
        <v>0</v>
      </c>
      <c r="AF582" s="1388">
        <f t="shared" si="919"/>
        <v>0</v>
      </c>
      <c r="AG582" s="1388">
        <f t="shared" si="919"/>
        <v>0</v>
      </c>
      <c r="AH582" s="1388">
        <f t="shared" si="919"/>
        <v>0</v>
      </c>
      <c r="AI582" s="1388">
        <f t="shared" si="919"/>
        <v>0</v>
      </c>
      <c r="AJ582" s="1388">
        <f t="shared" si="919"/>
        <v>0</v>
      </c>
      <c r="AK582" s="1388">
        <f t="shared" si="919"/>
        <v>0</v>
      </c>
      <c r="AL582" s="1388">
        <f t="shared" si="919"/>
        <v>0</v>
      </c>
      <c r="AM582" s="1388">
        <f t="shared" si="919"/>
        <v>0</v>
      </c>
      <c r="AN582" s="1388">
        <f t="shared" si="919"/>
        <v>0</v>
      </c>
      <c r="AO582" s="1388">
        <f t="shared" si="919"/>
        <v>0</v>
      </c>
      <c r="AP582" s="1388">
        <f t="shared" si="919"/>
        <v>0</v>
      </c>
      <c r="AQ582" s="1388">
        <f t="shared" si="919"/>
        <v>0</v>
      </c>
      <c r="AR582" s="1388">
        <f t="shared" si="919"/>
        <v>0</v>
      </c>
      <c r="AS582" s="1388">
        <f t="shared" si="919"/>
        <v>0</v>
      </c>
      <c r="AT582" s="1388">
        <f t="shared" si="919"/>
        <v>0</v>
      </c>
      <c r="AU582" s="1388">
        <f t="shared" si="919"/>
        <v>0</v>
      </c>
      <c r="AV582" s="1388">
        <f t="shared" si="919"/>
        <v>0</v>
      </c>
      <c r="AW582" s="1388">
        <f t="shared" si="919"/>
        <v>0</v>
      </c>
      <c r="AX582" s="1388">
        <f t="shared" si="919"/>
        <v>0</v>
      </c>
      <c r="AY582" s="1388">
        <f t="shared" ref="AY582:BQ582" si="920">SUM(AY562:AY581)</f>
        <v>0</v>
      </c>
      <c r="AZ582" s="1388">
        <f t="shared" si="920"/>
        <v>0</v>
      </c>
      <c r="BA582" s="1388">
        <f t="shared" si="920"/>
        <v>0</v>
      </c>
      <c r="BB582" s="1388">
        <f t="shared" si="920"/>
        <v>0</v>
      </c>
      <c r="BC582" s="1388">
        <f t="shared" si="920"/>
        <v>0</v>
      </c>
      <c r="BD582" s="1388">
        <f t="shared" si="920"/>
        <v>0</v>
      </c>
      <c r="BE582" s="1388">
        <f t="shared" si="920"/>
        <v>0</v>
      </c>
      <c r="BF582" s="1388">
        <f t="shared" si="920"/>
        <v>0</v>
      </c>
      <c r="BG582" s="1388">
        <f t="shared" si="920"/>
        <v>0</v>
      </c>
      <c r="BH582" s="1388">
        <f t="shared" si="920"/>
        <v>0</v>
      </c>
      <c r="BI582" s="1388">
        <f t="shared" si="920"/>
        <v>0</v>
      </c>
      <c r="BJ582" s="1388">
        <f t="shared" si="920"/>
        <v>0</v>
      </c>
      <c r="BK582" s="1388">
        <f t="shared" si="920"/>
        <v>0</v>
      </c>
      <c r="BL582" s="1388">
        <f t="shared" si="920"/>
        <v>0</v>
      </c>
      <c r="BM582" s="1388">
        <f t="shared" si="920"/>
        <v>0</v>
      </c>
      <c r="BN582" s="1388">
        <f t="shared" si="920"/>
        <v>0</v>
      </c>
      <c r="BO582" s="1388">
        <f t="shared" si="920"/>
        <v>0</v>
      </c>
      <c r="BP582" s="1388">
        <f t="shared" si="920"/>
        <v>0</v>
      </c>
      <c r="BQ582" s="1388">
        <f t="shared" si="920"/>
        <v>0</v>
      </c>
    </row>
    <row r="583" spans="1:69" s="399" customFormat="1" ht="12.75">
      <c r="A583" s="1391"/>
      <c r="B583" s="524"/>
      <c r="C583" s="1392"/>
      <c r="D583" s="719"/>
      <c r="E583" s="719"/>
      <c r="F583" s="719"/>
      <c r="AV583" s="525"/>
      <c r="BQ583" s="525"/>
    </row>
    <row r="584" spans="1:69" s="1303" customFormat="1" ht="13.5" thickBot="1">
      <c r="A584" s="1304"/>
      <c r="B584" s="1301" t="s">
        <v>1229</v>
      </c>
      <c r="C584" s="1305">
        <f t="shared" ref="C584:AH584" si="921">C560+C582</f>
        <v>0</v>
      </c>
      <c r="D584" s="1305">
        <f t="shared" si="921"/>
        <v>0</v>
      </c>
      <c r="E584" s="1305">
        <f t="shared" si="921"/>
        <v>0</v>
      </c>
      <c r="F584" s="1305">
        <f t="shared" si="921"/>
        <v>0</v>
      </c>
      <c r="G584" s="1305">
        <f t="shared" si="921"/>
        <v>0</v>
      </c>
      <c r="H584" s="1305">
        <f t="shared" si="921"/>
        <v>0</v>
      </c>
      <c r="I584" s="1305">
        <f t="shared" si="921"/>
        <v>0</v>
      </c>
      <c r="J584" s="1305">
        <f t="shared" si="921"/>
        <v>0</v>
      </c>
      <c r="K584" s="1305">
        <f t="shared" si="921"/>
        <v>0</v>
      </c>
      <c r="L584" s="1305">
        <f t="shared" si="921"/>
        <v>0</v>
      </c>
      <c r="M584" s="1305">
        <f t="shared" si="921"/>
        <v>0</v>
      </c>
      <c r="N584" s="1305">
        <f t="shared" si="921"/>
        <v>0</v>
      </c>
      <c r="O584" s="1305">
        <f t="shared" si="921"/>
        <v>0</v>
      </c>
      <c r="P584" s="1305">
        <f t="shared" si="921"/>
        <v>0</v>
      </c>
      <c r="Q584" s="1305">
        <f t="shared" si="921"/>
        <v>0</v>
      </c>
      <c r="R584" s="1305">
        <f t="shared" si="921"/>
        <v>0</v>
      </c>
      <c r="S584" s="1305">
        <f t="shared" si="921"/>
        <v>0</v>
      </c>
      <c r="T584" s="1305">
        <f t="shared" si="921"/>
        <v>0</v>
      </c>
      <c r="U584" s="1305">
        <f t="shared" si="921"/>
        <v>0</v>
      </c>
      <c r="V584" s="1305">
        <f t="shared" si="921"/>
        <v>0</v>
      </c>
      <c r="W584" s="1305">
        <f t="shared" si="921"/>
        <v>0</v>
      </c>
      <c r="X584" s="1305">
        <f t="shared" si="921"/>
        <v>0</v>
      </c>
      <c r="Y584" s="1305">
        <f t="shared" si="921"/>
        <v>0</v>
      </c>
      <c r="Z584" s="1305">
        <f t="shared" si="921"/>
        <v>0</v>
      </c>
      <c r="AA584" s="1305">
        <f t="shared" si="921"/>
        <v>0</v>
      </c>
      <c r="AB584" s="1305">
        <f t="shared" si="921"/>
        <v>0</v>
      </c>
      <c r="AC584" s="1305">
        <f t="shared" si="921"/>
        <v>0</v>
      </c>
      <c r="AD584" s="1305">
        <f t="shared" si="921"/>
        <v>0</v>
      </c>
      <c r="AE584" s="1305">
        <f t="shared" si="921"/>
        <v>0</v>
      </c>
      <c r="AF584" s="1305">
        <f t="shared" si="921"/>
        <v>0</v>
      </c>
      <c r="AG584" s="1305">
        <f t="shared" si="921"/>
        <v>0</v>
      </c>
      <c r="AH584" s="1305">
        <f t="shared" si="921"/>
        <v>0</v>
      </c>
      <c r="AI584" s="1305">
        <f t="shared" ref="AI584:BQ584" si="922">AI560+AI582</f>
        <v>0</v>
      </c>
      <c r="AJ584" s="1305">
        <f t="shared" si="922"/>
        <v>0</v>
      </c>
      <c r="AK584" s="1305">
        <f t="shared" si="922"/>
        <v>0</v>
      </c>
      <c r="AL584" s="1305">
        <f t="shared" si="922"/>
        <v>0</v>
      </c>
      <c r="AM584" s="1305">
        <f t="shared" si="922"/>
        <v>0</v>
      </c>
      <c r="AN584" s="1305">
        <f t="shared" si="922"/>
        <v>0</v>
      </c>
      <c r="AO584" s="1305">
        <f t="shared" si="922"/>
        <v>0</v>
      </c>
      <c r="AP584" s="1305">
        <f t="shared" si="922"/>
        <v>0</v>
      </c>
      <c r="AQ584" s="1305">
        <f t="shared" si="922"/>
        <v>0</v>
      </c>
      <c r="AR584" s="1305">
        <f t="shared" si="922"/>
        <v>0</v>
      </c>
      <c r="AS584" s="1305">
        <f t="shared" si="922"/>
        <v>0</v>
      </c>
      <c r="AT584" s="1305">
        <f t="shared" si="922"/>
        <v>0</v>
      </c>
      <c r="AU584" s="1305">
        <f t="shared" si="922"/>
        <v>0</v>
      </c>
      <c r="AV584" s="1305">
        <f t="shared" si="922"/>
        <v>0</v>
      </c>
      <c r="AW584" s="1305">
        <f t="shared" si="922"/>
        <v>0</v>
      </c>
      <c r="AX584" s="1305">
        <f t="shared" si="922"/>
        <v>0</v>
      </c>
      <c r="AY584" s="1305">
        <f t="shared" si="922"/>
        <v>0</v>
      </c>
      <c r="AZ584" s="1305">
        <f t="shared" si="922"/>
        <v>0</v>
      </c>
      <c r="BA584" s="1305">
        <f t="shared" si="922"/>
        <v>0</v>
      </c>
      <c r="BB584" s="1305">
        <f t="shared" si="922"/>
        <v>0</v>
      </c>
      <c r="BC584" s="1305">
        <f t="shared" si="922"/>
        <v>0</v>
      </c>
      <c r="BD584" s="1305">
        <f t="shared" si="922"/>
        <v>0</v>
      </c>
      <c r="BE584" s="1305">
        <f t="shared" si="922"/>
        <v>0</v>
      </c>
      <c r="BF584" s="1305">
        <f t="shared" si="922"/>
        <v>0</v>
      </c>
      <c r="BG584" s="1305">
        <f t="shared" si="922"/>
        <v>0</v>
      </c>
      <c r="BH584" s="1305">
        <f t="shared" si="922"/>
        <v>0</v>
      </c>
      <c r="BI584" s="1305">
        <f t="shared" si="922"/>
        <v>0</v>
      </c>
      <c r="BJ584" s="1305">
        <f t="shared" si="922"/>
        <v>0</v>
      </c>
      <c r="BK584" s="1305">
        <f t="shared" si="922"/>
        <v>0</v>
      </c>
      <c r="BL584" s="1305">
        <f t="shared" si="922"/>
        <v>0</v>
      </c>
      <c r="BM584" s="1305">
        <f t="shared" si="922"/>
        <v>0</v>
      </c>
      <c r="BN584" s="1305">
        <f t="shared" si="922"/>
        <v>0</v>
      </c>
      <c r="BO584" s="1305">
        <f t="shared" si="922"/>
        <v>0</v>
      </c>
      <c r="BP584" s="1305">
        <f t="shared" si="922"/>
        <v>0</v>
      </c>
      <c r="BQ584" s="1305">
        <f t="shared" si="922"/>
        <v>0</v>
      </c>
    </row>
    <row r="585" spans="1:69" s="399" customFormat="1" ht="13.5" thickTop="1">
      <c r="A585" s="1391"/>
      <c r="B585" s="1396"/>
      <c r="C585" s="1397"/>
      <c r="D585" s="1397"/>
      <c r="E585" s="1397"/>
      <c r="F585" s="1397"/>
      <c r="G585" s="1397"/>
      <c r="H585" s="1397"/>
      <c r="I585" s="1397"/>
      <c r="J585" s="1397"/>
      <c r="K585" s="1397"/>
      <c r="L585" s="1397"/>
      <c r="M585" s="1397"/>
      <c r="N585" s="1397"/>
      <c r="O585" s="1397"/>
      <c r="P585" s="1397"/>
      <c r="Q585" s="1397"/>
      <c r="R585" s="1397"/>
      <c r="S585" s="1397"/>
      <c r="T585" s="1397"/>
      <c r="U585" s="1397"/>
      <c r="V585" s="1397"/>
      <c r="W585" s="1397"/>
      <c r="X585" s="1397"/>
      <c r="Y585" s="1397"/>
      <c r="Z585" s="1397"/>
      <c r="AA585" s="1397"/>
      <c r="AB585" s="1397"/>
      <c r="AC585" s="1397"/>
      <c r="AD585" s="1397"/>
      <c r="AE585" s="1397"/>
      <c r="AF585" s="1397"/>
      <c r="AG585" s="1397"/>
      <c r="AH585" s="1397"/>
      <c r="AI585" s="1397"/>
      <c r="AJ585" s="1397"/>
      <c r="AK585" s="1397"/>
      <c r="AL585" s="1397"/>
      <c r="AM585" s="1397"/>
      <c r="AN585" s="1397"/>
      <c r="AO585" s="1397"/>
      <c r="AP585" s="1397"/>
      <c r="AQ585" s="1397"/>
      <c r="AR585" s="1397"/>
      <c r="AS585" s="1397"/>
      <c r="AT585" s="1397"/>
      <c r="AU585" s="1397"/>
      <c r="AV585" s="1397"/>
      <c r="AW585" s="1397"/>
      <c r="AX585" s="1397"/>
      <c r="AY585" s="1397"/>
      <c r="AZ585" s="1397"/>
      <c r="BA585" s="1397"/>
      <c r="BB585" s="1397"/>
      <c r="BC585" s="1397"/>
      <c r="BD585" s="1397"/>
      <c r="BE585" s="1397"/>
      <c r="BF585" s="1397"/>
      <c r="BG585" s="1397"/>
      <c r="BH585" s="1397"/>
      <c r="BI585" s="1397"/>
      <c r="BJ585" s="1397"/>
      <c r="BK585" s="1397"/>
      <c r="BL585" s="1397"/>
      <c r="BM585" s="1397"/>
      <c r="BN585" s="1397"/>
      <c r="BO585" s="1397"/>
      <c r="BP585" s="1397"/>
      <c r="BQ585" s="1397"/>
    </row>
    <row r="586" spans="1:69" s="1297" customFormat="1" ht="25.5">
      <c r="A586" s="1306"/>
      <c r="B586" s="1306"/>
      <c r="C586" s="1307"/>
      <c r="D586" s="1308"/>
      <c r="E586" s="1309"/>
      <c r="F586" s="1310"/>
      <c r="G586" s="1311" t="s">
        <v>338</v>
      </c>
      <c r="H586" s="1311"/>
      <c r="I586" s="1311"/>
      <c r="J586" s="1311"/>
      <c r="K586" s="1311"/>
      <c r="L586" s="1311"/>
      <c r="M586" s="1311"/>
      <c r="N586" s="1311"/>
      <c r="O586" s="1311"/>
      <c r="P586" s="1311"/>
      <c r="Q586" s="1311"/>
      <c r="R586" s="1311"/>
      <c r="S586" s="1311"/>
      <c r="T586" s="1311"/>
      <c r="U586" s="1311"/>
      <c r="V586" s="1311"/>
      <c r="W586" s="1311"/>
      <c r="X586" s="1311"/>
      <c r="Y586" s="1311"/>
      <c r="Z586" s="1311"/>
      <c r="AA586" s="1311"/>
      <c r="AB586" s="1311" t="s">
        <v>339</v>
      </c>
      <c r="AC586" s="1311"/>
      <c r="AD586" s="1311"/>
      <c r="AE586" s="1311"/>
      <c r="AF586" s="1311"/>
      <c r="AG586" s="1311"/>
      <c r="AH586" s="1311"/>
      <c r="AI586" s="1311"/>
      <c r="AJ586" s="1311"/>
      <c r="AK586" s="1311"/>
      <c r="AL586" s="1311"/>
      <c r="AM586" s="1311"/>
      <c r="AN586" s="1311"/>
      <c r="AO586" s="1311"/>
      <c r="AP586" s="1311"/>
      <c r="AQ586" s="1311"/>
      <c r="AR586" s="1311"/>
      <c r="AS586" s="1311"/>
      <c r="AT586" s="1311"/>
      <c r="AU586" s="1311"/>
      <c r="AV586" s="1312"/>
      <c r="AW586" s="1313" t="s">
        <v>340</v>
      </c>
      <c r="AX586" s="1311"/>
      <c r="AY586" s="1311"/>
      <c r="AZ586" s="1311"/>
      <c r="BA586" s="1311"/>
      <c r="BB586" s="1311"/>
      <c r="BC586" s="1311"/>
      <c r="BD586" s="1311"/>
      <c r="BE586" s="1311"/>
      <c r="BF586" s="1311"/>
      <c r="BG586" s="1311"/>
      <c r="BH586" s="1311"/>
      <c r="BI586" s="1311"/>
      <c r="BJ586" s="1311"/>
      <c r="BK586" s="1311"/>
      <c r="BL586" s="1311"/>
      <c r="BM586" s="1311"/>
      <c r="BN586" s="1311"/>
      <c r="BO586" s="1311"/>
      <c r="BP586" s="1311"/>
      <c r="BQ586" s="1312"/>
    </row>
    <row r="587" spans="1:69" s="1298" customFormat="1" ht="13.5" thickBot="1">
      <c r="A587" s="1314"/>
      <c r="B587" s="1314"/>
      <c r="C587" s="1315"/>
      <c r="D587" s="1316"/>
      <c r="E587" s="1317"/>
      <c r="F587" s="1318"/>
      <c r="G587" s="1319">
        <v>1</v>
      </c>
      <c r="H587" s="1319">
        <v>2</v>
      </c>
      <c r="I587" s="1319">
        <v>3</v>
      </c>
      <c r="J587" s="1319">
        <v>4</v>
      </c>
      <c r="K587" s="1319">
        <v>5</v>
      </c>
      <c r="L587" s="1319">
        <v>6</v>
      </c>
      <c r="M587" s="1319">
        <v>7</v>
      </c>
      <c r="N587" s="1319">
        <v>8</v>
      </c>
      <c r="O587" s="1319">
        <v>9</v>
      </c>
      <c r="P587" s="1319">
        <v>10</v>
      </c>
      <c r="Q587" s="1319">
        <v>11</v>
      </c>
      <c r="R587" s="1319">
        <v>12</v>
      </c>
      <c r="S587" s="1319">
        <v>13</v>
      </c>
      <c r="T587" s="1319">
        <v>14</v>
      </c>
      <c r="U587" s="1319">
        <v>15</v>
      </c>
      <c r="V587" s="1319">
        <v>16</v>
      </c>
      <c r="W587" s="1319">
        <v>17</v>
      </c>
      <c r="X587" s="1319">
        <v>18</v>
      </c>
      <c r="Y587" s="1319">
        <v>19</v>
      </c>
      <c r="Z587" s="1319">
        <v>20</v>
      </c>
      <c r="AA587" s="1319" t="s">
        <v>1148</v>
      </c>
      <c r="AB587" s="1319">
        <v>1</v>
      </c>
      <c r="AC587" s="1319">
        <v>2</v>
      </c>
      <c r="AD587" s="1319">
        <v>3</v>
      </c>
      <c r="AE587" s="1319">
        <v>4</v>
      </c>
      <c r="AF587" s="1319">
        <v>5</v>
      </c>
      <c r="AG587" s="1319">
        <v>6</v>
      </c>
      <c r="AH587" s="1319">
        <v>7</v>
      </c>
      <c r="AI587" s="1319">
        <v>8</v>
      </c>
      <c r="AJ587" s="1319">
        <v>9</v>
      </c>
      <c r="AK587" s="1319">
        <v>10</v>
      </c>
      <c r="AL587" s="1319">
        <v>11</v>
      </c>
      <c r="AM587" s="1319">
        <v>12</v>
      </c>
      <c r="AN587" s="1319">
        <v>13</v>
      </c>
      <c r="AO587" s="1319">
        <v>14</v>
      </c>
      <c r="AP587" s="1319">
        <v>15</v>
      </c>
      <c r="AQ587" s="1319">
        <v>16</v>
      </c>
      <c r="AR587" s="1319">
        <v>17</v>
      </c>
      <c r="AS587" s="1319">
        <v>18</v>
      </c>
      <c r="AT587" s="1319">
        <v>19</v>
      </c>
      <c r="AU587" s="1319">
        <v>20</v>
      </c>
      <c r="AV587" s="1320" t="s">
        <v>1148</v>
      </c>
      <c r="AW587" s="1321">
        <v>1</v>
      </c>
      <c r="AX587" s="1319">
        <v>2</v>
      </c>
      <c r="AY587" s="1319">
        <v>3</v>
      </c>
      <c r="AZ587" s="1319">
        <v>4</v>
      </c>
      <c r="BA587" s="1319">
        <v>5</v>
      </c>
      <c r="BB587" s="1319">
        <v>6</v>
      </c>
      <c r="BC587" s="1319">
        <v>7</v>
      </c>
      <c r="BD587" s="1319">
        <v>8</v>
      </c>
      <c r="BE587" s="1319">
        <v>9</v>
      </c>
      <c r="BF587" s="1319">
        <v>10</v>
      </c>
      <c r="BG587" s="1319">
        <v>11</v>
      </c>
      <c r="BH587" s="1319">
        <v>12</v>
      </c>
      <c r="BI587" s="1319">
        <v>13</v>
      </c>
      <c r="BJ587" s="1319">
        <v>14</v>
      </c>
      <c r="BK587" s="1319">
        <v>15</v>
      </c>
      <c r="BL587" s="1319">
        <v>16</v>
      </c>
      <c r="BM587" s="1319">
        <v>17</v>
      </c>
      <c r="BN587" s="1319">
        <v>18</v>
      </c>
      <c r="BO587" s="1319">
        <v>19</v>
      </c>
      <c r="BP587" s="1319">
        <v>20</v>
      </c>
      <c r="BQ587" s="1322" t="s">
        <v>1148</v>
      </c>
    </row>
    <row r="588" spans="1:69" s="1299" customFormat="1" ht="39" thickBot="1">
      <c r="A588" s="1438" t="s">
        <v>394</v>
      </c>
      <c r="B588" s="1438" t="s">
        <v>1074</v>
      </c>
      <c r="C588" s="1439"/>
      <c r="D588" s="1323" t="s">
        <v>964</v>
      </c>
      <c r="E588" s="1324" t="s">
        <v>965</v>
      </c>
      <c r="F588" s="1325" t="s">
        <v>1204</v>
      </c>
      <c r="G588" s="1326" t="str">
        <f>IF('I2 LDC class'!$D$20="",'I2 LDC class'!$C$20,'I2 LDC class'!$D$20)</f>
        <v>Residential</v>
      </c>
      <c r="H588" s="1326" t="str">
        <f>IF('I2 LDC class'!$D$21="",'I2 LDC class'!$C$21,'I2 LDC class'!$D$21)</f>
        <v>GS &lt;50</v>
      </c>
      <c r="I588" s="1326" t="str">
        <f>IF('I2 LDC class'!$D$22="",'I2 LDC class'!$C$22,'I2 LDC class'!$D$22)</f>
        <v>GS&gt;50-Regular</v>
      </c>
      <c r="J588" s="1326" t="str">
        <f>IF('I2 LDC class'!$D$23="",'I2 LDC class'!$C$23,'I2 LDC class'!$D$23)</f>
        <v>GS&gt; 50-TOU</v>
      </c>
      <c r="K588" s="1326" t="str">
        <f>IF('I2 LDC class'!$D$24="",'I2 LDC class'!$C$24,'I2 LDC class'!$D$24)</f>
        <v>GS &gt;50-Intermediate</v>
      </c>
      <c r="L588" s="1326" t="str">
        <f>IF('I2 LDC class'!$D$25="",'I2 LDC class'!$C$25,'I2 LDC class'!$D$25)</f>
        <v>Large Use &gt;5MW</v>
      </c>
      <c r="M588" s="1326" t="str">
        <f>IF('I2 LDC class'!$D$26="",'I2 LDC class'!$C$26,'I2 LDC class'!$D$26)</f>
        <v>Street Light</v>
      </c>
      <c r="N588" s="1326" t="str">
        <f>IF('I2 LDC class'!$D$27="",'I2 LDC class'!$C$27,'I2 LDC class'!$D$27)</f>
        <v>Sentinel</v>
      </c>
      <c r="O588" s="1326" t="str">
        <f>IF('I2 LDC class'!$D$28="",'I2 LDC class'!$C$28,'I2 LDC class'!$D$28)</f>
        <v>Unmetered Scattered Load</v>
      </c>
      <c r="P588" s="1326" t="str">
        <f>IF('I2 LDC class'!$D$29="",'I2 LDC class'!$C$29,'I2 LDC class'!$D$29)</f>
        <v>Embedded Distributor</v>
      </c>
      <c r="Q588" s="1326" t="str">
        <f>IF('I2 LDC class'!$D$30="",'I2 LDC class'!$C$30,'I2 LDC class'!$D$30)</f>
        <v>Back-up/Standby Power</v>
      </c>
      <c r="R588" s="1326" t="str">
        <f>IF('I2 LDC class'!$D$31="",'I2 LDC class'!$C$31,'I2 LDC class'!$D$31)</f>
        <v>Rate Class 1</v>
      </c>
      <c r="S588" s="1326" t="str">
        <f>IF('I2 LDC class'!$D$32="",'I2 LDC class'!$C$32,'I2 LDC class'!$D$32)</f>
        <v>Rate class 2</v>
      </c>
      <c r="T588" s="1326" t="str">
        <f>IF('I2 LDC class'!$D$33="",'I2 LDC class'!$C$33,'I2 LDC class'!$D$33)</f>
        <v>Rate class 3</v>
      </c>
      <c r="U588" s="1326" t="str">
        <f>IF('I2 LDC class'!$D$34="",'I2 LDC class'!$C$34,'I2 LDC class'!$D$34)</f>
        <v>Rate class 4</v>
      </c>
      <c r="V588" s="1326" t="str">
        <f>IF('I2 LDC class'!$D$35="",'I2 LDC class'!$C$35,'I2 LDC class'!$D$35)</f>
        <v>Rate class 5</v>
      </c>
      <c r="W588" s="1326" t="str">
        <f>IF('I2 LDC class'!$D$36="",'I2 LDC class'!$C$36,'I2 LDC class'!$D$36)</f>
        <v>Rate class 6</v>
      </c>
      <c r="X588" s="1326" t="str">
        <f>IF('I2 LDC class'!$D$37="",'I2 LDC class'!$C$37,'I2 LDC class'!$D$37)</f>
        <v>Rate class 7</v>
      </c>
      <c r="Y588" s="1326" t="str">
        <f>IF('I2 LDC class'!$D$38="",'I2 LDC class'!$C$38,'I2 LDC class'!$D$38)</f>
        <v>Rate class 8</v>
      </c>
      <c r="Z588" s="1326" t="str">
        <f>IF('I2 LDC class'!$D$39="",'I2 LDC class'!$C$39,'I2 LDC class'!$D$39)</f>
        <v>Rate class 9</v>
      </c>
      <c r="AA588" s="1327" t="s">
        <v>1148</v>
      </c>
      <c r="AB588" s="1326" t="str">
        <f>IF('I2 LDC class'!$D$20="",'I2 LDC class'!$C$20,'I2 LDC class'!$D$20)</f>
        <v>Residential</v>
      </c>
      <c r="AC588" s="1326" t="str">
        <f>IF('I2 LDC class'!$D$21="",'I2 LDC class'!$C$21,'I2 LDC class'!$D$21)</f>
        <v>GS &lt;50</v>
      </c>
      <c r="AD588" s="1326" t="str">
        <f>IF('I2 LDC class'!$D$22="",'I2 LDC class'!$C$22,'I2 LDC class'!$D$22)</f>
        <v>GS&gt;50-Regular</v>
      </c>
      <c r="AE588" s="1326" t="str">
        <f>IF('I2 LDC class'!$D$23="",'I2 LDC class'!$C$23,'I2 LDC class'!$D$23)</f>
        <v>GS&gt; 50-TOU</v>
      </c>
      <c r="AF588" s="1326" t="str">
        <f>IF('I2 LDC class'!$D$24="",'I2 LDC class'!$C$24,'I2 LDC class'!$D$24)</f>
        <v>GS &gt;50-Intermediate</v>
      </c>
      <c r="AG588" s="1326" t="str">
        <f>IF('I2 LDC class'!$D$25="",'I2 LDC class'!$C$25,'I2 LDC class'!$D$25)</f>
        <v>Large Use &gt;5MW</v>
      </c>
      <c r="AH588" s="1326" t="str">
        <f>IF('I2 LDC class'!$D$26="",'I2 LDC class'!$C$26,'I2 LDC class'!$D$26)</f>
        <v>Street Light</v>
      </c>
      <c r="AI588" s="1326" t="str">
        <f>IF('I2 LDC class'!$D$27="",'I2 LDC class'!$C$27,'I2 LDC class'!$D$27)</f>
        <v>Sentinel</v>
      </c>
      <c r="AJ588" s="1326" t="str">
        <f>IF('I2 LDC class'!$D$28="",'I2 LDC class'!$C$28,'I2 LDC class'!$D$28)</f>
        <v>Unmetered Scattered Load</v>
      </c>
      <c r="AK588" s="1326" t="str">
        <f>IF('I2 LDC class'!$D$29="",'I2 LDC class'!$C$29,'I2 LDC class'!$D$29)</f>
        <v>Embedded Distributor</v>
      </c>
      <c r="AL588" s="1326" t="str">
        <f>IF('I2 LDC class'!$D$30="",'I2 LDC class'!$C$30,'I2 LDC class'!$D$30)</f>
        <v>Back-up/Standby Power</v>
      </c>
      <c r="AM588" s="1326" t="str">
        <f>IF('I2 LDC class'!$D$31="",'I2 LDC class'!$C$31,'I2 LDC class'!$D$31)</f>
        <v>Rate Class 1</v>
      </c>
      <c r="AN588" s="1326" t="str">
        <f>IF('I2 LDC class'!$D$32="",'I2 LDC class'!$C$32,'I2 LDC class'!$D$32)</f>
        <v>Rate class 2</v>
      </c>
      <c r="AO588" s="1326" t="str">
        <f>IF('I2 LDC class'!$D$33="",'I2 LDC class'!$C$33,'I2 LDC class'!$D$33)</f>
        <v>Rate class 3</v>
      </c>
      <c r="AP588" s="1326" t="str">
        <f>IF('I2 LDC class'!$D$34="",'I2 LDC class'!$C$34,'I2 LDC class'!$D$34)</f>
        <v>Rate class 4</v>
      </c>
      <c r="AQ588" s="1326" t="str">
        <f>IF('I2 LDC class'!$D$35="",'I2 LDC class'!$C$35,'I2 LDC class'!$D$35)</f>
        <v>Rate class 5</v>
      </c>
      <c r="AR588" s="1326" t="str">
        <f>IF('I2 LDC class'!$D$36="",'I2 LDC class'!$C$36,'I2 LDC class'!$D$36)</f>
        <v>Rate class 6</v>
      </c>
      <c r="AS588" s="1326" t="str">
        <f>IF('I2 LDC class'!$D$37="",'I2 LDC class'!$C$37,'I2 LDC class'!$D$37)</f>
        <v>Rate class 7</v>
      </c>
      <c r="AT588" s="1326" t="str">
        <f>IF('I2 LDC class'!$D$38="",'I2 LDC class'!$C$38,'I2 LDC class'!$D$38)</f>
        <v>Rate class 8</v>
      </c>
      <c r="AU588" s="1326" t="str">
        <f>IF('I2 LDC class'!$D$39="",'I2 LDC class'!$C$39,'I2 LDC class'!$D$39)</f>
        <v>Rate class 9</v>
      </c>
      <c r="AV588" s="1328" t="s">
        <v>1148</v>
      </c>
      <c r="AW588" s="1326" t="str">
        <f>IF('I2 LDC class'!$D$20="",'I2 LDC class'!$C$20,'I2 LDC class'!$D$20)</f>
        <v>Residential</v>
      </c>
      <c r="AX588" s="1326" t="str">
        <f>IF('I2 LDC class'!$D$21="",'I2 LDC class'!$C$21,'I2 LDC class'!$D$21)</f>
        <v>GS &lt;50</v>
      </c>
      <c r="AY588" s="1326" t="str">
        <f>IF('I2 LDC class'!$D$22="",'I2 LDC class'!$C$22,'I2 LDC class'!$D$22)</f>
        <v>GS&gt;50-Regular</v>
      </c>
      <c r="AZ588" s="1326" t="str">
        <f>IF('I2 LDC class'!$D$23="",'I2 LDC class'!$C$23,'I2 LDC class'!$D$23)</f>
        <v>GS&gt; 50-TOU</v>
      </c>
      <c r="BA588" s="1326" t="str">
        <f>IF('I2 LDC class'!$D$24="",'I2 LDC class'!$C$24,'I2 LDC class'!$D$24)</f>
        <v>GS &gt;50-Intermediate</v>
      </c>
      <c r="BB588" s="1326" t="str">
        <f>IF('I2 LDC class'!$D$25="",'I2 LDC class'!$C$25,'I2 LDC class'!$D$25)</f>
        <v>Large Use &gt;5MW</v>
      </c>
      <c r="BC588" s="1326" t="str">
        <f>IF('I2 LDC class'!$D$26="",'I2 LDC class'!$C$26,'I2 LDC class'!$D$26)</f>
        <v>Street Light</v>
      </c>
      <c r="BD588" s="1326" t="str">
        <f>IF('I2 LDC class'!$D$27="",'I2 LDC class'!$C$27,'I2 LDC class'!$D$27)</f>
        <v>Sentinel</v>
      </c>
      <c r="BE588" s="1326" t="str">
        <f>IF('I2 LDC class'!$D$28="",'I2 LDC class'!$C$28,'I2 LDC class'!$D$28)</f>
        <v>Unmetered Scattered Load</v>
      </c>
      <c r="BF588" s="1326" t="str">
        <f>IF('I2 LDC class'!$D$29="",'I2 LDC class'!$C$29,'I2 LDC class'!$D$29)</f>
        <v>Embedded Distributor</v>
      </c>
      <c r="BG588" s="1326" t="str">
        <f>IF('I2 LDC class'!$D$30="",'I2 LDC class'!$C$30,'I2 LDC class'!$D$30)</f>
        <v>Back-up/Standby Power</v>
      </c>
      <c r="BH588" s="1326" t="str">
        <f>IF('I2 LDC class'!$D$31="",'I2 LDC class'!$C$31,'I2 LDC class'!$D$31)</f>
        <v>Rate Class 1</v>
      </c>
      <c r="BI588" s="1326" t="str">
        <f>IF('I2 LDC class'!$D$32="",'I2 LDC class'!$C$32,'I2 LDC class'!$D$32)</f>
        <v>Rate class 2</v>
      </c>
      <c r="BJ588" s="1326" t="str">
        <f>IF('I2 LDC class'!$D$33="",'I2 LDC class'!$C$33,'I2 LDC class'!$D$33)</f>
        <v>Rate class 3</v>
      </c>
      <c r="BK588" s="1326" t="str">
        <f>IF('I2 LDC class'!$D$34="",'I2 LDC class'!$C$34,'I2 LDC class'!$D$34)</f>
        <v>Rate class 4</v>
      </c>
      <c r="BL588" s="1326" t="str">
        <f>IF('I2 LDC class'!$D$35="",'I2 LDC class'!$C$35,'I2 LDC class'!$D$35)</f>
        <v>Rate class 5</v>
      </c>
      <c r="BM588" s="1326" t="str">
        <f>IF('I2 LDC class'!$D$36="",'I2 LDC class'!$C$36,'I2 LDC class'!$D$36)</f>
        <v>Rate class 6</v>
      </c>
      <c r="BN588" s="1326" t="str">
        <f>IF('I2 LDC class'!$D$37="",'I2 LDC class'!$C$37,'I2 LDC class'!$D$37)</f>
        <v>Rate class 7</v>
      </c>
      <c r="BO588" s="1326" t="str">
        <f>IF('I2 LDC class'!$D$38="",'I2 LDC class'!$C$38,'I2 LDC class'!$D$38)</f>
        <v>Rate class 8</v>
      </c>
      <c r="BP588" s="1326" t="str">
        <f>IF('I2 LDC class'!$D$39="",'I2 LDC class'!$C$39,'I2 LDC class'!$D$39)</f>
        <v>Rate class 9</v>
      </c>
      <c r="BQ588" s="1329" t="s">
        <v>1148</v>
      </c>
    </row>
    <row r="589" spans="1:69" s="258" customFormat="1" ht="12.75">
      <c r="A589" s="1330">
        <v>1565</v>
      </c>
      <c r="B589" s="1331" t="s">
        <v>1086</v>
      </c>
      <c r="C589" s="1332">
        <v>1</v>
      </c>
      <c r="D589" s="1333">
        <f t="shared" ref="D589:D625" si="923">C589-E589</f>
        <v>0</v>
      </c>
      <c r="E589" s="1333">
        <f>VLOOKUP($A589,'E1 Categorization'!$A$35:$E$114,5,FALSE)</f>
        <v>1</v>
      </c>
      <c r="F589" s="1333">
        <f t="shared" ref="F589:F625" si="924">D589+E589</f>
        <v>1</v>
      </c>
      <c r="G589" s="1334">
        <f>IF(ISERROR(VLOOKUP(VLOOKUP($A589, 'E4 TB Allocation Details'!$A$18:$L$205, MATCH("Demand ID", 'E4 TB Allocation Details'!$A$18:$L$18, 0),FALSE), 'E2 Allocators'!$B$15:$W$361, MATCH(G$17, 'E2 Allocators'!$B$15:$W$15, 0),FALSE)), 0, VLOOKUP(VLOOKUP($A589, 'E4 TB Allocation Details'!$A$18:$L$205, MATCH("Demand ID", 'E4 TB Allocation Details'!$A$18:$L$18, 0),FALSE), 'E2 Allocators'!$B$15:$W$361, MATCH(G$17, 'E2 Allocators'!$B$15:$W$15, 0),FALSE))</f>
        <v>0</v>
      </c>
      <c r="H589" s="1334">
        <f>IF(ISERROR(VLOOKUP(VLOOKUP($A589, 'E4 TB Allocation Details'!$A$18:$L$205, MATCH("Demand ID", 'E4 TB Allocation Details'!$A$18:$L$18, 0),FALSE), 'E2 Allocators'!$B$15:$W$361, MATCH(H$17, 'E2 Allocators'!$B$15:$W$15, 0),FALSE)), 0, VLOOKUP(VLOOKUP($A589, 'E4 TB Allocation Details'!$A$18:$L$205, MATCH("Demand ID", 'E4 TB Allocation Details'!$A$18:$L$18, 0),FALSE), 'E2 Allocators'!$B$15:$W$361, MATCH(H$17, 'E2 Allocators'!$B$15:$W$15, 0),FALSE))</f>
        <v>0</v>
      </c>
      <c r="I589" s="1334">
        <f>IF(ISERROR(VLOOKUP(VLOOKUP($A589, 'E4 TB Allocation Details'!$A$18:$L$205, MATCH("Demand ID", 'E4 TB Allocation Details'!$A$18:$L$18, 0),FALSE), 'E2 Allocators'!$B$15:$W$361, MATCH(I$17, 'E2 Allocators'!$B$15:$W$15, 0),FALSE)), 0, VLOOKUP(VLOOKUP($A589, 'E4 TB Allocation Details'!$A$18:$L$205, MATCH("Demand ID", 'E4 TB Allocation Details'!$A$18:$L$18, 0),FALSE), 'E2 Allocators'!$B$15:$W$361, MATCH(I$17, 'E2 Allocators'!$B$15:$W$15, 0),FALSE))</f>
        <v>0</v>
      </c>
      <c r="J589" s="1334">
        <f>IF(ISERROR(VLOOKUP(VLOOKUP($A589, 'E4 TB Allocation Details'!$A$18:$L$205, MATCH("Demand ID", 'E4 TB Allocation Details'!$A$18:$L$18, 0),FALSE), 'E2 Allocators'!$B$15:$W$361, MATCH(J$17, 'E2 Allocators'!$B$15:$W$15, 0),FALSE)), 0, VLOOKUP(VLOOKUP($A589, 'E4 TB Allocation Details'!$A$18:$L$205, MATCH("Demand ID", 'E4 TB Allocation Details'!$A$18:$L$18, 0),FALSE), 'E2 Allocators'!$B$15:$W$361, MATCH(J$17, 'E2 Allocators'!$B$15:$W$15, 0),FALSE))</f>
        <v>0</v>
      </c>
      <c r="K589" s="1334">
        <f>IF(ISERROR(VLOOKUP(VLOOKUP($A589, 'E4 TB Allocation Details'!$A$18:$L$205, MATCH("Demand ID", 'E4 TB Allocation Details'!$A$18:$L$18, 0),FALSE), 'E2 Allocators'!$B$15:$W$361, MATCH(K$17, 'E2 Allocators'!$B$15:$W$15, 0),FALSE)), 0, VLOOKUP(VLOOKUP($A589, 'E4 TB Allocation Details'!$A$18:$L$205, MATCH("Demand ID", 'E4 TB Allocation Details'!$A$18:$L$18, 0),FALSE), 'E2 Allocators'!$B$15:$W$361, MATCH(K$17, 'E2 Allocators'!$B$15:$W$15, 0),FALSE))</f>
        <v>0</v>
      </c>
      <c r="L589" s="1334">
        <f>IF(ISERROR(VLOOKUP(VLOOKUP($A589, 'E4 TB Allocation Details'!$A$18:$L$205, MATCH("Demand ID", 'E4 TB Allocation Details'!$A$18:$L$18, 0),FALSE), 'E2 Allocators'!$B$15:$W$361, MATCH(L$17, 'E2 Allocators'!$B$15:$W$15, 0),FALSE)), 0, VLOOKUP(VLOOKUP($A589, 'E4 TB Allocation Details'!$A$18:$L$205, MATCH("Demand ID", 'E4 TB Allocation Details'!$A$18:$L$18, 0),FALSE), 'E2 Allocators'!$B$15:$W$361, MATCH(L$17, 'E2 Allocators'!$B$15:$W$15, 0),FALSE))</f>
        <v>0</v>
      </c>
      <c r="M589" s="1334">
        <f>IF(ISERROR(VLOOKUP(VLOOKUP($A589, 'E4 TB Allocation Details'!$A$18:$L$205, MATCH("Demand ID", 'E4 TB Allocation Details'!$A$18:$L$18, 0),FALSE), 'E2 Allocators'!$B$15:$W$361, MATCH(M$17, 'E2 Allocators'!$B$15:$W$15, 0),FALSE)), 0, VLOOKUP(VLOOKUP($A589, 'E4 TB Allocation Details'!$A$18:$L$205, MATCH("Demand ID", 'E4 TB Allocation Details'!$A$18:$L$18, 0),FALSE), 'E2 Allocators'!$B$15:$W$361, MATCH(M$17, 'E2 Allocators'!$B$15:$W$15, 0),FALSE))</f>
        <v>0</v>
      </c>
      <c r="N589" s="1334">
        <f>IF(ISERROR(VLOOKUP(VLOOKUP($A589, 'E4 TB Allocation Details'!$A$18:$L$205, MATCH("Demand ID", 'E4 TB Allocation Details'!$A$18:$L$18, 0),FALSE), 'E2 Allocators'!$B$15:$W$361, MATCH(N$17, 'E2 Allocators'!$B$15:$W$15, 0),FALSE)), 0, VLOOKUP(VLOOKUP($A589, 'E4 TB Allocation Details'!$A$18:$L$205, MATCH("Demand ID", 'E4 TB Allocation Details'!$A$18:$L$18, 0),FALSE), 'E2 Allocators'!$B$15:$W$361, MATCH(N$17, 'E2 Allocators'!$B$15:$W$15, 0),FALSE))</f>
        <v>0</v>
      </c>
      <c r="O589" s="1334">
        <f>IF(ISERROR(VLOOKUP(VLOOKUP($A589, 'E4 TB Allocation Details'!$A$18:$L$205, MATCH("Demand ID", 'E4 TB Allocation Details'!$A$18:$L$18, 0),FALSE), 'E2 Allocators'!$B$15:$W$361, MATCH(O$17, 'E2 Allocators'!$B$15:$W$15, 0),FALSE)), 0, VLOOKUP(VLOOKUP($A589, 'E4 TB Allocation Details'!$A$18:$L$205, MATCH("Demand ID", 'E4 TB Allocation Details'!$A$18:$L$18, 0),FALSE), 'E2 Allocators'!$B$15:$W$361, MATCH(O$17, 'E2 Allocators'!$B$15:$W$15, 0),FALSE))</f>
        <v>0</v>
      </c>
      <c r="P589" s="1334">
        <f>IF(ISERROR(VLOOKUP(VLOOKUP($A589, 'E4 TB Allocation Details'!$A$18:$L$205, MATCH("Demand ID", 'E4 TB Allocation Details'!$A$18:$L$18, 0),FALSE), 'E2 Allocators'!$B$15:$W$361, MATCH(P$17, 'E2 Allocators'!$B$15:$W$15, 0),FALSE)), 0, VLOOKUP(VLOOKUP($A589, 'E4 TB Allocation Details'!$A$18:$L$205, MATCH("Demand ID", 'E4 TB Allocation Details'!$A$18:$L$18, 0),FALSE), 'E2 Allocators'!$B$15:$W$361, MATCH(P$17, 'E2 Allocators'!$B$15:$W$15, 0),FALSE))</f>
        <v>0</v>
      </c>
      <c r="Q589" s="1334">
        <f>IF(ISERROR(VLOOKUP(VLOOKUP($A589, 'E4 TB Allocation Details'!$A$18:$L$205, MATCH("Demand ID", 'E4 TB Allocation Details'!$A$18:$L$18, 0),FALSE), 'E2 Allocators'!$B$15:$W$361, MATCH(Q$17, 'E2 Allocators'!$B$15:$W$15, 0),FALSE)), 0, VLOOKUP(VLOOKUP($A589, 'E4 TB Allocation Details'!$A$18:$L$205, MATCH("Demand ID", 'E4 TB Allocation Details'!$A$18:$L$18, 0),FALSE), 'E2 Allocators'!$B$15:$W$361, MATCH(Q$17, 'E2 Allocators'!$B$15:$W$15, 0),FALSE))</f>
        <v>0</v>
      </c>
      <c r="R589" s="1334">
        <f>IF(ISERROR(VLOOKUP(VLOOKUP($A589, 'E4 TB Allocation Details'!$A$18:$L$205, MATCH("Demand ID", 'E4 TB Allocation Details'!$A$18:$L$18, 0),FALSE), 'E2 Allocators'!$B$15:$W$361, MATCH(R$17, 'E2 Allocators'!$B$15:$W$15, 0),FALSE)), 0, VLOOKUP(VLOOKUP($A589, 'E4 TB Allocation Details'!$A$18:$L$205, MATCH("Demand ID", 'E4 TB Allocation Details'!$A$18:$L$18, 0),FALSE), 'E2 Allocators'!$B$15:$W$361, MATCH(R$17, 'E2 Allocators'!$B$15:$W$15, 0),FALSE))</f>
        <v>0</v>
      </c>
      <c r="S589" s="1334">
        <f>IF(ISERROR(VLOOKUP(VLOOKUP($A589, 'E4 TB Allocation Details'!$A$18:$L$205, MATCH("Demand ID", 'E4 TB Allocation Details'!$A$18:$L$18, 0),FALSE), 'E2 Allocators'!$B$15:$W$361, MATCH(S$17, 'E2 Allocators'!$B$15:$W$15, 0),FALSE)), 0, VLOOKUP(VLOOKUP($A589, 'E4 TB Allocation Details'!$A$18:$L$205, MATCH("Demand ID", 'E4 TB Allocation Details'!$A$18:$L$18, 0),FALSE), 'E2 Allocators'!$B$15:$W$361, MATCH(S$17, 'E2 Allocators'!$B$15:$W$15, 0),FALSE))</f>
        <v>0</v>
      </c>
      <c r="T589" s="1334">
        <f>IF(ISERROR(VLOOKUP(VLOOKUP($A589, 'E4 TB Allocation Details'!$A$18:$L$205, MATCH("Demand ID", 'E4 TB Allocation Details'!$A$18:$L$18, 0),FALSE), 'E2 Allocators'!$B$15:$W$361, MATCH(T$17, 'E2 Allocators'!$B$15:$W$15, 0),FALSE)), 0, VLOOKUP(VLOOKUP($A589, 'E4 TB Allocation Details'!$A$18:$L$205, MATCH("Demand ID", 'E4 TB Allocation Details'!$A$18:$L$18, 0),FALSE), 'E2 Allocators'!$B$15:$W$361, MATCH(T$17, 'E2 Allocators'!$B$15:$W$15, 0),FALSE))</f>
        <v>0</v>
      </c>
      <c r="U589" s="1334">
        <f>IF(ISERROR(VLOOKUP(VLOOKUP($A589, 'E4 TB Allocation Details'!$A$18:$L$205, MATCH("Demand ID", 'E4 TB Allocation Details'!$A$18:$L$18, 0),FALSE), 'E2 Allocators'!$B$15:$W$361, MATCH(U$17, 'E2 Allocators'!$B$15:$W$15, 0),FALSE)), 0, VLOOKUP(VLOOKUP($A589, 'E4 TB Allocation Details'!$A$18:$L$205, MATCH("Demand ID", 'E4 TB Allocation Details'!$A$18:$L$18, 0),FALSE), 'E2 Allocators'!$B$15:$W$361, MATCH(U$17, 'E2 Allocators'!$B$15:$W$15, 0),FALSE))</f>
        <v>0</v>
      </c>
      <c r="V589" s="1334">
        <f>IF(ISERROR(VLOOKUP(VLOOKUP($A589, 'E4 TB Allocation Details'!$A$18:$L$205, MATCH("Demand ID", 'E4 TB Allocation Details'!$A$18:$L$18, 0),FALSE), 'E2 Allocators'!$B$15:$W$361, MATCH(V$17, 'E2 Allocators'!$B$15:$W$15, 0),FALSE)), 0, VLOOKUP(VLOOKUP($A589, 'E4 TB Allocation Details'!$A$18:$L$205, MATCH("Demand ID", 'E4 TB Allocation Details'!$A$18:$L$18, 0),FALSE), 'E2 Allocators'!$B$15:$W$361, MATCH(V$17, 'E2 Allocators'!$B$15:$W$15, 0),FALSE))</f>
        <v>0</v>
      </c>
      <c r="W589" s="1334">
        <f>IF(ISERROR(VLOOKUP(VLOOKUP($A589, 'E4 TB Allocation Details'!$A$18:$L$205, MATCH("Demand ID", 'E4 TB Allocation Details'!$A$18:$L$18, 0),FALSE), 'E2 Allocators'!$B$15:$W$361, MATCH(W$17, 'E2 Allocators'!$B$15:$W$15, 0),FALSE)), 0, VLOOKUP(VLOOKUP($A589, 'E4 TB Allocation Details'!$A$18:$L$205, MATCH("Demand ID", 'E4 TB Allocation Details'!$A$18:$L$18, 0),FALSE), 'E2 Allocators'!$B$15:$W$361, MATCH(W$17, 'E2 Allocators'!$B$15:$W$15, 0),FALSE))</f>
        <v>0</v>
      </c>
      <c r="X589" s="1334">
        <f>IF(ISERROR(VLOOKUP(VLOOKUP($A589, 'E4 TB Allocation Details'!$A$18:$L$205, MATCH("Demand ID", 'E4 TB Allocation Details'!$A$18:$L$18, 0),FALSE), 'E2 Allocators'!$B$15:$W$361, MATCH(X$17, 'E2 Allocators'!$B$15:$W$15, 0),FALSE)), 0, VLOOKUP(VLOOKUP($A589, 'E4 TB Allocation Details'!$A$18:$L$205, MATCH("Demand ID", 'E4 TB Allocation Details'!$A$18:$L$18, 0),FALSE), 'E2 Allocators'!$B$15:$W$361, MATCH(X$17, 'E2 Allocators'!$B$15:$W$15, 0),FALSE))</f>
        <v>0</v>
      </c>
      <c r="Y589" s="1334">
        <f>IF(ISERROR(VLOOKUP(VLOOKUP($A589, 'E4 TB Allocation Details'!$A$18:$L$205, MATCH("Demand ID", 'E4 TB Allocation Details'!$A$18:$L$18, 0),FALSE), 'E2 Allocators'!$B$15:$W$361, MATCH(Y$17, 'E2 Allocators'!$B$15:$W$15, 0),FALSE)), 0, VLOOKUP(VLOOKUP($A589, 'E4 TB Allocation Details'!$A$18:$L$205, MATCH("Demand ID", 'E4 TB Allocation Details'!$A$18:$L$18, 0),FALSE), 'E2 Allocators'!$B$15:$W$361, MATCH(Y$17, 'E2 Allocators'!$B$15:$W$15, 0),FALSE))</f>
        <v>0</v>
      </c>
      <c r="Z589" s="1334">
        <f>IF(ISERROR(VLOOKUP(VLOOKUP($A589, 'E4 TB Allocation Details'!$A$18:$L$205, MATCH("Demand ID", 'E4 TB Allocation Details'!$A$18:$L$18, 0),FALSE), 'E2 Allocators'!$B$15:$W$361, MATCH(Z$17, 'E2 Allocators'!$B$15:$W$15, 0),FALSE)), 0, VLOOKUP(VLOOKUP($A589, 'E4 TB Allocation Details'!$A$18:$L$205, MATCH("Demand ID", 'E4 TB Allocation Details'!$A$18:$L$18, 0),FALSE), 'E2 Allocators'!$B$15:$W$361, MATCH(Z$17, 'E2 Allocators'!$B$15:$W$15, 0),FALSE))</f>
        <v>0</v>
      </c>
      <c r="AA589" s="1335">
        <f>SUM(G589:Z589)</f>
        <v>0</v>
      </c>
      <c r="AB589" s="1334">
        <f>IF(ISERROR(VLOOKUP(VLOOKUP($A589, 'E4 TB Allocation Details'!$A$18:$L$205, MATCH("Customer ID", 'E4 TB Allocation Details'!$A$18:$L$18, 0),FALSE), 'E2 Allocators'!$B$15:$W$361, MATCH(AB$17, 'E2 Allocators'!$B$15:$W$15, 0),FALSE)), 0, VLOOKUP(VLOOKUP($A589, 'E4 TB Allocation Details'!$A$18:$L$205, MATCH("Customer ID", 'E4 TB Allocation Details'!$A$18:$L$18, 0),FALSE), 'E2 Allocators'!$B$15:$W$361, MATCH(AB$17, 'E2 Allocators'!$B$15:$W$15, 0),FALSE))</f>
        <v>0.6004675007971656</v>
      </c>
      <c r="AC589" s="1334">
        <f>IF(ISERROR(VLOOKUP(VLOOKUP($A589, 'E4 TB Allocation Details'!$A$18:$L$205, MATCH("Customer ID", 'E4 TB Allocation Details'!$A$18:$L$18, 0),FALSE), 'E2 Allocators'!$B$15:$W$361, MATCH(AC$17, 'E2 Allocators'!$B$15:$W$15, 0),FALSE)), 0, VLOOKUP(VLOOKUP($A589, 'E4 TB Allocation Details'!$A$18:$L$205, MATCH("Customer ID", 'E4 TB Allocation Details'!$A$18:$L$18, 0),FALSE), 'E2 Allocators'!$B$15:$W$361, MATCH(AC$17, 'E2 Allocators'!$B$15:$W$15, 0),FALSE))</f>
        <v>0.16895375142018512</v>
      </c>
      <c r="AD589" s="1334">
        <f>IF(ISERROR(VLOOKUP(VLOOKUP($A589, 'E4 TB Allocation Details'!$A$18:$L$205, MATCH("Customer ID", 'E4 TB Allocation Details'!$A$18:$L$18, 0),FALSE), 'E2 Allocators'!$B$15:$W$361, MATCH(AD$17, 'E2 Allocators'!$B$15:$W$15, 0),FALSE)), 0, VLOOKUP(VLOOKUP($A589, 'E4 TB Allocation Details'!$A$18:$L$205, MATCH("Customer ID", 'E4 TB Allocation Details'!$A$18:$L$18, 0),FALSE), 'E2 Allocators'!$B$15:$W$361, MATCH(AD$17, 'E2 Allocators'!$B$15:$W$15, 0),FALSE))</f>
        <v>0.18263779486549342</v>
      </c>
      <c r="AE589" s="1334">
        <f>IF(ISERROR(VLOOKUP(VLOOKUP($A589, 'E4 TB Allocation Details'!$A$18:$L$205, MATCH("Customer ID", 'E4 TB Allocation Details'!$A$18:$L$18, 0),FALSE), 'E2 Allocators'!$B$15:$W$361, MATCH(AE$17, 'E2 Allocators'!$B$15:$W$15, 0),FALSE)), 0, VLOOKUP(VLOOKUP($A589, 'E4 TB Allocation Details'!$A$18:$L$205, MATCH("Customer ID", 'E4 TB Allocation Details'!$A$18:$L$18, 0),FALSE), 'E2 Allocators'!$B$15:$W$361, MATCH(AE$17, 'E2 Allocators'!$B$15:$W$15, 0),FALSE))</f>
        <v>0</v>
      </c>
      <c r="AF589" s="1334">
        <f>IF(ISERROR(VLOOKUP(VLOOKUP($A589, 'E4 TB Allocation Details'!$A$18:$L$205, MATCH("Customer ID", 'E4 TB Allocation Details'!$A$18:$L$18, 0),FALSE), 'E2 Allocators'!$B$15:$W$361, MATCH(AF$17, 'E2 Allocators'!$B$15:$W$15, 0),FALSE)), 0, VLOOKUP(VLOOKUP($A589, 'E4 TB Allocation Details'!$A$18:$L$205, MATCH("Customer ID", 'E4 TB Allocation Details'!$A$18:$L$18, 0),FALSE), 'E2 Allocators'!$B$15:$W$361, MATCH(AF$17, 'E2 Allocators'!$B$15:$W$15, 0),FALSE))</f>
        <v>0</v>
      </c>
      <c r="AG589" s="1334">
        <f>IF(ISERROR(VLOOKUP(VLOOKUP($A589, 'E4 TB Allocation Details'!$A$18:$L$205, MATCH("Customer ID", 'E4 TB Allocation Details'!$A$18:$L$18, 0),FALSE), 'E2 Allocators'!$B$15:$W$361, MATCH(AG$17, 'E2 Allocators'!$B$15:$W$15, 0),FALSE)), 0, VLOOKUP(VLOOKUP($A589, 'E4 TB Allocation Details'!$A$18:$L$205, MATCH("Customer ID", 'E4 TB Allocation Details'!$A$18:$L$18, 0),FALSE), 'E2 Allocators'!$B$15:$W$361, MATCH(AG$17, 'E2 Allocators'!$B$15:$W$15, 0),FALSE))</f>
        <v>0</v>
      </c>
      <c r="AH589" s="1334">
        <f>IF(ISERROR(VLOOKUP(VLOOKUP($A589, 'E4 TB Allocation Details'!$A$18:$L$205, MATCH("Customer ID", 'E4 TB Allocation Details'!$A$18:$L$18, 0),FALSE), 'E2 Allocators'!$B$15:$W$361, MATCH(AH$17, 'E2 Allocators'!$B$15:$W$15, 0),FALSE)), 0, VLOOKUP(VLOOKUP($A589, 'E4 TB Allocation Details'!$A$18:$L$205, MATCH("Customer ID", 'E4 TB Allocation Details'!$A$18:$L$18, 0),FALSE), 'E2 Allocators'!$B$15:$W$361, MATCH(AH$17, 'E2 Allocators'!$B$15:$W$15, 0),FALSE))</f>
        <v>4.2857342290563406E-2</v>
      </c>
      <c r="AI589" s="1334">
        <f>IF(ISERROR(VLOOKUP(VLOOKUP($A589, 'E4 TB Allocation Details'!$A$18:$L$205, MATCH("Customer ID", 'E4 TB Allocation Details'!$A$18:$L$18, 0),FALSE), 'E2 Allocators'!$B$15:$W$361, MATCH(AI$17, 'E2 Allocators'!$B$15:$W$15, 0),FALSE)), 0, VLOOKUP(VLOOKUP($A589, 'E4 TB Allocation Details'!$A$18:$L$205, MATCH("Customer ID", 'E4 TB Allocation Details'!$A$18:$L$18, 0),FALSE), 'E2 Allocators'!$B$15:$W$361, MATCH(AI$17, 'E2 Allocators'!$B$15:$W$15, 0),FALSE))</f>
        <v>2.70362641582741E-3</v>
      </c>
      <c r="AJ589" s="1334">
        <f>IF(ISERROR(VLOOKUP(VLOOKUP($A589, 'E4 TB Allocation Details'!$A$18:$L$205, MATCH("Customer ID", 'E4 TB Allocation Details'!$A$18:$L$18, 0),FALSE), 'E2 Allocators'!$B$15:$W$361, MATCH(AJ$17, 'E2 Allocators'!$B$15:$W$15, 0),FALSE)), 0, VLOOKUP(VLOOKUP($A589, 'E4 TB Allocation Details'!$A$18:$L$205, MATCH("Customer ID", 'E4 TB Allocation Details'!$A$18:$L$18, 0),FALSE), 'E2 Allocators'!$B$15:$W$361, MATCH(AJ$17, 'E2 Allocators'!$B$15:$W$15, 0),FALSE))</f>
        <v>2.3799842107650191E-3</v>
      </c>
      <c r="AK589" s="1334">
        <f>IF(ISERROR(VLOOKUP(VLOOKUP($A589, 'E4 TB Allocation Details'!$A$18:$L$205, MATCH("Customer ID", 'E4 TB Allocation Details'!$A$18:$L$18, 0),FALSE), 'E2 Allocators'!$B$15:$W$361, MATCH(AK$17, 'E2 Allocators'!$B$15:$W$15, 0),FALSE)), 0, VLOOKUP(VLOOKUP($A589, 'E4 TB Allocation Details'!$A$18:$L$205, MATCH("Customer ID", 'E4 TB Allocation Details'!$A$18:$L$18, 0),FALSE), 'E2 Allocators'!$B$15:$W$361, MATCH(AK$17, 'E2 Allocators'!$B$15:$W$15, 0),FALSE))</f>
        <v>0</v>
      </c>
      <c r="AL589" s="1334">
        <f>IF(ISERROR(VLOOKUP(VLOOKUP($A589, 'E4 TB Allocation Details'!$A$18:$L$205, MATCH("Customer ID", 'E4 TB Allocation Details'!$A$18:$L$18, 0),FALSE), 'E2 Allocators'!$B$15:$W$361, MATCH(AL$17, 'E2 Allocators'!$B$15:$W$15, 0),FALSE)), 0, VLOOKUP(VLOOKUP($A589, 'E4 TB Allocation Details'!$A$18:$L$205, MATCH("Customer ID", 'E4 TB Allocation Details'!$A$18:$L$18, 0),FALSE), 'E2 Allocators'!$B$15:$W$361, MATCH(AL$17, 'E2 Allocators'!$B$15:$W$15, 0),FALSE))</f>
        <v>0</v>
      </c>
      <c r="AM589" s="1334">
        <f>IF(ISERROR(VLOOKUP(VLOOKUP($A589, 'E4 TB Allocation Details'!$A$18:$L$205, MATCH("Customer ID", 'E4 TB Allocation Details'!$A$18:$L$18, 0),FALSE), 'E2 Allocators'!$B$15:$W$361, MATCH(AM$17, 'E2 Allocators'!$B$15:$W$15, 0),FALSE)), 0, VLOOKUP(VLOOKUP($A589, 'E4 TB Allocation Details'!$A$18:$L$205, MATCH("Customer ID", 'E4 TB Allocation Details'!$A$18:$L$18, 0),FALSE), 'E2 Allocators'!$B$15:$W$361, MATCH(AM$17, 'E2 Allocators'!$B$15:$W$15, 0),FALSE))</f>
        <v>0</v>
      </c>
      <c r="AN589" s="1334">
        <f>IF(ISERROR(VLOOKUP(VLOOKUP($A589, 'E4 TB Allocation Details'!$A$18:$L$205, MATCH("Customer ID", 'E4 TB Allocation Details'!$A$18:$L$18, 0),FALSE), 'E2 Allocators'!$B$15:$W$361, MATCH(AN$17, 'E2 Allocators'!$B$15:$W$15, 0),FALSE)), 0, VLOOKUP(VLOOKUP($A589, 'E4 TB Allocation Details'!$A$18:$L$205, MATCH("Customer ID", 'E4 TB Allocation Details'!$A$18:$L$18, 0),FALSE), 'E2 Allocators'!$B$15:$W$361, MATCH(AN$17, 'E2 Allocators'!$B$15:$W$15, 0),FALSE))</f>
        <v>0</v>
      </c>
      <c r="AO589" s="1334">
        <f>IF(ISERROR(VLOOKUP(VLOOKUP($A589, 'E4 TB Allocation Details'!$A$18:$L$205, MATCH("Customer ID", 'E4 TB Allocation Details'!$A$18:$L$18, 0),FALSE), 'E2 Allocators'!$B$15:$W$361, MATCH(AO$17, 'E2 Allocators'!$B$15:$W$15, 0),FALSE)), 0, VLOOKUP(VLOOKUP($A589, 'E4 TB Allocation Details'!$A$18:$L$205, MATCH("Customer ID", 'E4 TB Allocation Details'!$A$18:$L$18, 0),FALSE), 'E2 Allocators'!$B$15:$W$361, MATCH(AO$17, 'E2 Allocators'!$B$15:$W$15, 0),FALSE))</f>
        <v>0</v>
      </c>
      <c r="AP589" s="1334">
        <f>IF(ISERROR(VLOOKUP(VLOOKUP($A589, 'E4 TB Allocation Details'!$A$18:$L$205, MATCH("Customer ID", 'E4 TB Allocation Details'!$A$18:$L$18, 0),FALSE), 'E2 Allocators'!$B$15:$W$361, MATCH(AP$17, 'E2 Allocators'!$B$15:$W$15, 0),FALSE)), 0, VLOOKUP(VLOOKUP($A589, 'E4 TB Allocation Details'!$A$18:$L$205, MATCH("Customer ID", 'E4 TB Allocation Details'!$A$18:$L$18, 0),FALSE), 'E2 Allocators'!$B$15:$W$361, MATCH(AP$17, 'E2 Allocators'!$B$15:$W$15, 0),FALSE))</f>
        <v>0</v>
      </c>
      <c r="AQ589" s="1334">
        <f>IF(ISERROR(VLOOKUP(VLOOKUP($A589, 'E4 TB Allocation Details'!$A$18:$L$205, MATCH("Customer ID", 'E4 TB Allocation Details'!$A$18:$L$18, 0),FALSE), 'E2 Allocators'!$B$15:$W$361, MATCH(AQ$17, 'E2 Allocators'!$B$15:$W$15, 0),FALSE)), 0, VLOOKUP(VLOOKUP($A589, 'E4 TB Allocation Details'!$A$18:$L$205, MATCH("Customer ID", 'E4 TB Allocation Details'!$A$18:$L$18, 0),FALSE), 'E2 Allocators'!$B$15:$W$361, MATCH(AQ$17, 'E2 Allocators'!$B$15:$W$15, 0),FALSE))</f>
        <v>0</v>
      </c>
      <c r="AR589" s="1334">
        <f>IF(ISERROR(VLOOKUP(VLOOKUP($A589, 'E4 TB Allocation Details'!$A$18:$L$205, MATCH("Customer ID", 'E4 TB Allocation Details'!$A$18:$L$18, 0),FALSE), 'E2 Allocators'!$B$15:$W$361, MATCH(AR$17, 'E2 Allocators'!$B$15:$W$15, 0),FALSE)), 0, VLOOKUP(VLOOKUP($A589, 'E4 TB Allocation Details'!$A$18:$L$205, MATCH("Customer ID", 'E4 TB Allocation Details'!$A$18:$L$18, 0),FALSE), 'E2 Allocators'!$B$15:$W$361, MATCH(AR$17, 'E2 Allocators'!$B$15:$W$15, 0),FALSE))</f>
        <v>0</v>
      </c>
      <c r="AS589" s="1334">
        <f>IF(ISERROR(VLOOKUP(VLOOKUP($A589, 'E4 TB Allocation Details'!$A$18:$L$205, MATCH("Customer ID", 'E4 TB Allocation Details'!$A$18:$L$18, 0),FALSE), 'E2 Allocators'!$B$15:$W$361, MATCH(AS$17, 'E2 Allocators'!$B$15:$W$15, 0),FALSE)), 0, VLOOKUP(VLOOKUP($A589, 'E4 TB Allocation Details'!$A$18:$L$205, MATCH("Customer ID", 'E4 TB Allocation Details'!$A$18:$L$18, 0),FALSE), 'E2 Allocators'!$B$15:$W$361, MATCH(AS$17, 'E2 Allocators'!$B$15:$W$15, 0),FALSE))</f>
        <v>0</v>
      </c>
      <c r="AT589" s="1334">
        <f>IF(ISERROR(VLOOKUP(VLOOKUP($A589, 'E4 TB Allocation Details'!$A$18:$L$205, MATCH("Customer ID", 'E4 TB Allocation Details'!$A$18:$L$18, 0),FALSE), 'E2 Allocators'!$B$15:$W$361, MATCH(AT$17, 'E2 Allocators'!$B$15:$W$15, 0),FALSE)), 0, VLOOKUP(VLOOKUP($A589, 'E4 TB Allocation Details'!$A$18:$L$205, MATCH("Customer ID", 'E4 TB Allocation Details'!$A$18:$L$18, 0),FALSE), 'E2 Allocators'!$B$15:$W$361, MATCH(AT$17, 'E2 Allocators'!$B$15:$W$15, 0),FALSE))</f>
        <v>0</v>
      </c>
      <c r="AU589" s="1334">
        <f>IF(ISERROR(VLOOKUP(VLOOKUP($A589, 'E4 TB Allocation Details'!$A$18:$L$205, MATCH("Customer ID", 'E4 TB Allocation Details'!$A$18:$L$18, 0),FALSE), 'E2 Allocators'!$B$15:$W$361, MATCH(AU$17, 'E2 Allocators'!$B$15:$W$15, 0),FALSE)), 0, VLOOKUP(VLOOKUP($A589, 'E4 TB Allocation Details'!$A$18:$L$205, MATCH("Customer ID", 'E4 TB Allocation Details'!$A$18:$L$18, 0),FALSE), 'E2 Allocators'!$B$15:$W$361, MATCH(AU$17, 'E2 Allocators'!$B$15:$W$15, 0),FALSE))</f>
        <v>0</v>
      </c>
      <c r="AV589" s="1335">
        <f>SUM(AB589:AU589)</f>
        <v>0.99999999999999989</v>
      </c>
      <c r="AW589" s="1336"/>
      <c r="AX589" s="1336"/>
      <c r="AY589" s="1336"/>
      <c r="AZ589" s="1336"/>
      <c r="BA589" s="1336"/>
      <c r="BB589" s="1336"/>
      <c r="BC589" s="1336"/>
      <c r="BD589" s="1336"/>
      <c r="BE589" s="1336"/>
      <c r="BF589" s="1336"/>
      <c r="BG589" s="1336"/>
      <c r="BH589" s="1336"/>
      <c r="BI589" s="1336"/>
      <c r="BJ589" s="1336"/>
      <c r="BK589" s="1336"/>
      <c r="BL589" s="1336"/>
      <c r="BM589" s="1336"/>
      <c r="BN589" s="1336"/>
      <c r="BO589" s="1336"/>
      <c r="BP589" s="1336"/>
      <c r="BQ589" s="1337"/>
    </row>
    <row r="590" spans="1:69" s="258" customFormat="1" ht="12.75">
      <c r="A590" s="1338">
        <v>1805</v>
      </c>
      <c r="B590" s="1331" t="s">
        <v>236</v>
      </c>
      <c r="C590" s="1332"/>
      <c r="D590" s="1333"/>
      <c r="E590" s="1333"/>
      <c r="F590" s="1333"/>
      <c r="G590" s="1334">
        <f>IF(ISERROR(VLOOKUP(VLOOKUP($A590, 'E4 TB Allocation Details'!$A$18:$L$205, MATCH("Demand ID", 'E4 TB Allocation Details'!$A$18:$L$18, 0),FALSE), 'E2 Allocators'!$B$15:$W$361, MATCH(G$17, 'E2 Allocators'!$B$15:$W$15, 0),FALSE)), 0, VLOOKUP(VLOOKUP($A590, 'E4 TB Allocation Details'!$A$18:$L$205, MATCH("Demand ID", 'E4 TB Allocation Details'!$A$18:$L$18, 0),FALSE), 'E2 Allocators'!$B$15:$W$361, MATCH(G$17, 'E2 Allocators'!$B$15:$W$15, 0),FALSE))</f>
        <v>0</v>
      </c>
      <c r="H590" s="1334">
        <f>IF(ISERROR(VLOOKUP(VLOOKUP($A590, 'E4 TB Allocation Details'!$A$18:$L$205, MATCH("Demand ID", 'E4 TB Allocation Details'!$A$18:$L$18, 0),FALSE), 'E2 Allocators'!$B$15:$W$361, MATCH(H$17, 'E2 Allocators'!$B$15:$W$15, 0),FALSE)), 0, VLOOKUP(VLOOKUP($A590, 'E4 TB Allocation Details'!$A$18:$L$205, MATCH("Demand ID", 'E4 TB Allocation Details'!$A$18:$L$18, 0),FALSE), 'E2 Allocators'!$B$15:$W$361, MATCH(H$17, 'E2 Allocators'!$B$15:$W$15, 0),FALSE))</f>
        <v>0</v>
      </c>
      <c r="I590" s="1334">
        <f>IF(ISERROR(VLOOKUP(VLOOKUP($A590, 'E4 TB Allocation Details'!$A$18:$L$205, MATCH("Demand ID", 'E4 TB Allocation Details'!$A$18:$L$18, 0),FALSE), 'E2 Allocators'!$B$15:$W$361, MATCH(I$17, 'E2 Allocators'!$B$15:$W$15, 0),FALSE)), 0, VLOOKUP(VLOOKUP($A590, 'E4 TB Allocation Details'!$A$18:$L$205, MATCH("Demand ID", 'E4 TB Allocation Details'!$A$18:$L$18, 0),FALSE), 'E2 Allocators'!$B$15:$W$361, MATCH(I$17, 'E2 Allocators'!$B$15:$W$15, 0),FALSE))</f>
        <v>0</v>
      </c>
      <c r="J590" s="1334">
        <f>IF(ISERROR(VLOOKUP(VLOOKUP($A590, 'E4 TB Allocation Details'!$A$18:$L$205, MATCH("Demand ID", 'E4 TB Allocation Details'!$A$18:$L$18, 0),FALSE), 'E2 Allocators'!$B$15:$W$361, MATCH(J$17, 'E2 Allocators'!$B$15:$W$15, 0),FALSE)), 0, VLOOKUP(VLOOKUP($A590, 'E4 TB Allocation Details'!$A$18:$L$205, MATCH("Demand ID", 'E4 TB Allocation Details'!$A$18:$L$18, 0),FALSE), 'E2 Allocators'!$B$15:$W$361, MATCH(J$17, 'E2 Allocators'!$B$15:$W$15, 0),FALSE))</f>
        <v>0</v>
      </c>
      <c r="K590" s="1334">
        <f>IF(ISERROR(VLOOKUP(VLOOKUP($A590, 'E4 TB Allocation Details'!$A$18:$L$205, MATCH("Demand ID", 'E4 TB Allocation Details'!$A$18:$L$18, 0),FALSE), 'E2 Allocators'!$B$15:$W$361, MATCH(K$17, 'E2 Allocators'!$B$15:$W$15, 0),FALSE)), 0, VLOOKUP(VLOOKUP($A590, 'E4 TB Allocation Details'!$A$18:$L$205, MATCH("Demand ID", 'E4 TB Allocation Details'!$A$18:$L$18, 0),FALSE), 'E2 Allocators'!$B$15:$W$361, MATCH(K$17, 'E2 Allocators'!$B$15:$W$15, 0),FALSE))</f>
        <v>0</v>
      </c>
      <c r="L590" s="1334">
        <f>IF(ISERROR(VLOOKUP(VLOOKUP($A590, 'E4 TB Allocation Details'!$A$18:$L$205, MATCH("Demand ID", 'E4 TB Allocation Details'!$A$18:$L$18, 0),FALSE), 'E2 Allocators'!$B$15:$W$361, MATCH(L$17, 'E2 Allocators'!$B$15:$W$15, 0),FALSE)), 0, VLOOKUP(VLOOKUP($A590, 'E4 TB Allocation Details'!$A$18:$L$205, MATCH("Demand ID", 'E4 TB Allocation Details'!$A$18:$L$18, 0),FALSE), 'E2 Allocators'!$B$15:$W$361, MATCH(L$17, 'E2 Allocators'!$B$15:$W$15, 0),FALSE))</f>
        <v>0</v>
      </c>
      <c r="M590" s="1334">
        <f>IF(ISERROR(VLOOKUP(VLOOKUP($A590, 'E4 TB Allocation Details'!$A$18:$L$205, MATCH("Demand ID", 'E4 TB Allocation Details'!$A$18:$L$18, 0),FALSE), 'E2 Allocators'!$B$15:$W$361, MATCH(M$17, 'E2 Allocators'!$B$15:$W$15, 0),FALSE)), 0, VLOOKUP(VLOOKUP($A590, 'E4 TB Allocation Details'!$A$18:$L$205, MATCH("Demand ID", 'E4 TB Allocation Details'!$A$18:$L$18, 0),FALSE), 'E2 Allocators'!$B$15:$W$361, MATCH(M$17, 'E2 Allocators'!$B$15:$W$15, 0),FALSE))</f>
        <v>0</v>
      </c>
      <c r="N590" s="1334">
        <f>IF(ISERROR(VLOOKUP(VLOOKUP($A590, 'E4 TB Allocation Details'!$A$18:$L$205, MATCH("Demand ID", 'E4 TB Allocation Details'!$A$18:$L$18, 0),FALSE), 'E2 Allocators'!$B$15:$W$361, MATCH(N$17, 'E2 Allocators'!$B$15:$W$15, 0),FALSE)), 0, VLOOKUP(VLOOKUP($A590, 'E4 TB Allocation Details'!$A$18:$L$205, MATCH("Demand ID", 'E4 TB Allocation Details'!$A$18:$L$18, 0),FALSE), 'E2 Allocators'!$B$15:$W$361, MATCH(N$17, 'E2 Allocators'!$B$15:$W$15, 0),FALSE))</f>
        <v>0</v>
      </c>
      <c r="O590" s="1334">
        <f>IF(ISERROR(VLOOKUP(VLOOKUP($A590, 'E4 TB Allocation Details'!$A$18:$L$205, MATCH("Demand ID", 'E4 TB Allocation Details'!$A$18:$L$18, 0),FALSE), 'E2 Allocators'!$B$15:$W$361, MATCH(O$17, 'E2 Allocators'!$B$15:$W$15, 0),FALSE)), 0, VLOOKUP(VLOOKUP($A590, 'E4 TB Allocation Details'!$A$18:$L$205, MATCH("Demand ID", 'E4 TB Allocation Details'!$A$18:$L$18, 0),FALSE), 'E2 Allocators'!$B$15:$W$361, MATCH(O$17, 'E2 Allocators'!$B$15:$W$15, 0),FALSE))</f>
        <v>0</v>
      </c>
      <c r="P590" s="1334">
        <f>IF(ISERROR(VLOOKUP(VLOOKUP($A590, 'E4 TB Allocation Details'!$A$18:$L$205, MATCH("Demand ID", 'E4 TB Allocation Details'!$A$18:$L$18, 0),FALSE), 'E2 Allocators'!$B$15:$W$361, MATCH(P$17, 'E2 Allocators'!$B$15:$W$15, 0),FALSE)), 0, VLOOKUP(VLOOKUP($A590, 'E4 TB Allocation Details'!$A$18:$L$205, MATCH("Demand ID", 'E4 TB Allocation Details'!$A$18:$L$18, 0),FALSE), 'E2 Allocators'!$B$15:$W$361, MATCH(P$17, 'E2 Allocators'!$B$15:$W$15, 0),FALSE))</f>
        <v>0</v>
      </c>
      <c r="Q590" s="1334">
        <f>IF(ISERROR(VLOOKUP(VLOOKUP($A590, 'E4 TB Allocation Details'!$A$18:$L$205, MATCH("Demand ID", 'E4 TB Allocation Details'!$A$18:$L$18, 0),FALSE), 'E2 Allocators'!$B$15:$W$361, MATCH(Q$17, 'E2 Allocators'!$B$15:$W$15, 0),FALSE)), 0, VLOOKUP(VLOOKUP($A590, 'E4 TB Allocation Details'!$A$18:$L$205, MATCH("Demand ID", 'E4 TB Allocation Details'!$A$18:$L$18, 0),FALSE), 'E2 Allocators'!$B$15:$W$361, MATCH(Q$17, 'E2 Allocators'!$B$15:$W$15, 0),FALSE))</f>
        <v>0</v>
      </c>
      <c r="R590" s="1334">
        <f>IF(ISERROR(VLOOKUP(VLOOKUP($A590, 'E4 TB Allocation Details'!$A$18:$L$205, MATCH("Demand ID", 'E4 TB Allocation Details'!$A$18:$L$18, 0),FALSE), 'E2 Allocators'!$B$15:$W$361, MATCH(R$17, 'E2 Allocators'!$B$15:$W$15, 0),FALSE)), 0, VLOOKUP(VLOOKUP($A590, 'E4 TB Allocation Details'!$A$18:$L$205, MATCH("Demand ID", 'E4 TB Allocation Details'!$A$18:$L$18, 0),FALSE), 'E2 Allocators'!$B$15:$W$361, MATCH(R$17, 'E2 Allocators'!$B$15:$W$15, 0),FALSE))</f>
        <v>0</v>
      </c>
      <c r="S590" s="1334">
        <f>IF(ISERROR(VLOOKUP(VLOOKUP($A590, 'E4 TB Allocation Details'!$A$18:$L$205, MATCH("Demand ID", 'E4 TB Allocation Details'!$A$18:$L$18, 0),FALSE), 'E2 Allocators'!$B$15:$W$361, MATCH(S$17, 'E2 Allocators'!$B$15:$W$15, 0),FALSE)), 0, VLOOKUP(VLOOKUP($A590, 'E4 TB Allocation Details'!$A$18:$L$205, MATCH("Demand ID", 'E4 TB Allocation Details'!$A$18:$L$18, 0),FALSE), 'E2 Allocators'!$B$15:$W$361, MATCH(S$17, 'E2 Allocators'!$B$15:$W$15, 0),FALSE))</f>
        <v>0</v>
      </c>
      <c r="T590" s="1334">
        <f>IF(ISERROR(VLOOKUP(VLOOKUP($A590, 'E4 TB Allocation Details'!$A$18:$L$205, MATCH("Demand ID", 'E4 TB Allocation Details'!$A$18:$L$18, 0),FALSE), 'E2 Allocators'!$B$15:$W$361, MATCH(T$17, 'E2 Allocators'!$B$15:$W$15, 0),FALSE)), 0, VLOOKUP(VLOOKUP($A590, 'E4 TB Allocation Details'!$A$18:$L$205, MATCH("Demand ID", 'E4 TB Allocation Details'!$A$18:$L$18, 0),FALSE), 'E2 Allocators'!$B$15:$W$361, MATCH(T$17, 'E2 Allocators'!$B$15:$W$15, 0),FALSE))</f>
        <v>0</v>
      </c>
      <c r="U590" s="1334">
        <f>IF(ISERROR(VLOOKUP(VLOOKUP($A590, 'E4 TB Allocation Details'!$A$18:$L$205, MATCH("Demand ID", 'E4 TB Allocation Details'!$A$18:$L$18, 0),FALSE), 'E2 Allocators'!$B$15:$W$361, MATCH(U$17, 'E2 Allocators'!$B$15:$W$15, 0),FALSE)), 0, VLOOKUP(VLOOKUP($A590, 'E4 TB Allocation Details'!$A$18:$L$205, MATCH("Demand ID", 'E4 TB Allocation Details'!$A$18:$L$18, 0),FALSE), 'E2 Allocators'!$B$15:$W$361, MATCH(U$17, 'E2 Allocators'!$B$15:$W$15, 0),FALSE))</f>
        <v>0</v>
      </c>
      <c r="V590" s="1334">
        <f>IF(ISERROR(VLOOKUP(VLOOKUP($A590, 'E4 TB Allocation Details'!$A$18:$L$205, MATCH("Demand ID", 'E4 TB Allocation Details'!$A$18:$L$18, 0),FALSE), 'E2 Allocators'!$B$15:$W$361, MATCH(V$17, 'E2 Allocators'!$B$15:$W$15, 0),FALSE)), 0, VLOOKUP(VLOOKUP($A590, 'E4 TB Allocation Details'!$A$18:$L$205, MATCH("Demand ID", 'E4 TB Allocation Details'!$A$18:$L$18, 0),FALSE), 'E2 Allocators'!$B$15:$W$361, MATCH(V$17, 'E2 Allocators'!$B$15:$W$15, 0),FALSE))</f>
        <v>0</v>
      </c>
      <c r="W590" s="1334">
        <f>IF(ISERROR(VLOOKUP(VLOOKUP($A590, 'E4 TB Allocation Details'!$A$18:$L$205, MATCH("Demand ID", 'E4 TB Allocation Details'!$A$18:$L$18, 0),FALSE), 'E2 Allocators'!$B$15:$W$361, MATCH(W$17, 'E2 Allocators'!$B$15:$W$15, 0),FALSE)), 0, VLOOKUP(VLOOKUP($A590, 'E4 TB Allocation Details'!$A$18:$L$205, MATCH("Demand ID", 'E4 TB Allocation Details'!$A$18:$L$18, 0),FALSE), 'E2 Allocators'!$B$15:$W$361, MATCH(W$17, 'E2 Allocators'!$B$15:$W$15, 0),FALSE))</f>
        <v>0</v>
      </c>
      <c r="X590" s="1334">
        <f>IF(ISERROR(VLOOKUP(VLOOKUP($A590, 'E4 TB Allocation Details'!$A$18:$L$205, MATCH("Demand ID", 'E4 TB Allocation Details'!$A$18:$L$18, 0),FALSE), 'E2 Allocators'!$B$15:$W$361, MATCH(X$17, 'E2 Allocators'!$B$15:$W$15, 0),FALSE)), 0, VLOOKUP(VLOOKUP($A590, 'E4 TB Allocation Details'!$A$18:$L$205, MATCH("Demand ID", 'E4 TB Allocation Details'!$A$18:$L$18, 0),FALSE), 'E2 Allocators'!$B$15:$W$361, MATCH(X$17, 'E2 Allocators'!$B$15:$W$15, 0),FALSE))</f>
        <v>0</v>
      </c>
      <c r="Y590" s="1334">
        <f>IF(ISERROR(VLOOKUP(VLOOKUP($A590, 'E4 TB Allocation Details'!$A$18:$L$205, MATCH("Demand ID", 'E4 TB Allocation Details'!$A$18:$L$18, 0),FALSE), 'E2 Allocators'!$B$15:$W$361, MATCH(Y$17, 'E2 Allocators'!$B$15:$W$15, 0),FALSE)), 0, VLOOKUP(VLOOKUP($A590, 'E4 TB Allocation Details'!$A$18:$L$205, MATCH("Demand ID", 'E4 TB Allocation Details'!$A$18:$L$18, 0),FALSE), 'E2 Allocators'!$B$15:$W$361, MATCH(Y$17, 'E2 Allocators'!$B$15:$W$15, 0),FALSE))</f>
        <v>0</v>
      </c>
      <c r="Z590" s="1334">
        <f>IF(ISERROR(VLOOKUP(VLOOKUP($A590, 'E4 TB Allocation Details'!$A$18:$L$205, MATCH("Demand ID", 'E4 TB Allocation Details'!$A$18:$L$18, 0),FALSE), 'E2 Allocators'!$B$15:$W$361, MATCH(Z$17, 'E2 Allocators'!$B$15:$W$15, 0),FALSE)), 0, VLOOKUP(VLOOKUP($A590, 'E4 TB Allocation Details'!$A$18:$L$205, MATCH("Demand ID", 'E4 TB Allocation Details'!$A$18:$L$18, 0),FALSE), 'E2 Allocators'!$B$15:$W$361, MATCH(Z$17, 'E2 Allocators'!$B$15:$W$15, 0),FALSE))</f>
        <v>0</v>
      </c>
      <c r="AA590" s="1339">
        <f t="shared" ref="AA590:AA628" si="925">SUM(G590:Z590)</f>
        <v>0</v>
      </c>
      <c r="AB590" s="1334">
        <f>IF(ISERROR(VLOOKUP(VLOOKUP($A590, 'E4 TB Allocation Details'!$A$18:$L$205, MATCH("Customer ID", 'E4 TB Allocation Details'!$A$18:$L$18, 0),FALSE), 'E2 Allocators'!$B$15:$W$361, MATCH(AB$17, 'E2 Allocators'!$B$15:$W$15, 0),FALSE)), 0, VLOOKUP(VLOOKUP($A590, 'E4 TB Allocation Details'!$A$18:$L$205, MATCH("Customer ID", 'E4 TB Allocation Details'!$A$18:$L$18, 0),FALSE), 'E2 Allocators'!$B$15:$W$361, MATCH(AB$17, 'E2 Allocators'!$B$15:$W$15, 0),FALSE))</f>
        <v>0</v>
      </c>
      <c r="AC590" s="1334">
        <f>IF(ISERROR(VLOOKUP(VLOOKUP($A590, 'E4 TB Allocation Details'!$A$18:$L$205, MATCH("Customer ID", 'E4 TB Allocation Details'!$A$18:$L$18, 0),FALSE), 'E2 Allocators'!$B$15:$W$361, MATCH(AC$17, 'E2 Allocators'!$B$15:$W$15, 0),FALSE)), 0, VLOOKUP(VLOOKUP($A590, 'E4 TB Allocation Details'!$A$18:$L$205, MATCH("Customer ID", 'E4 TB Allocation Details'!$A$18:$L$18, 0),FALSE), 'E2 Allocators'!$B$15:$W$361, MATCH(AC$17, 'E2 Allocators'!$B$15:$W$15, 0),FALSE))</f>
        <v>0</v>
      </c>
      <c r="AD590" s="1334">
        <f>IF(ISERROR(VLOOKUP(VLOOKUP($A590, 'E4 TB Allocation Details'!$A$18:$L$205, MATCH("Customer ID", 'E4 TB Allocation Details'!$A$18:$L$18, 0),FALSE), 'E2 Allocators'!$B$15:$W$361, MATCH(AD$17, 'E2 Allocators'!$B$15:$W$15, 0),FALSE)), 0, VLOOKUP(VLOOKUP($A590, 'E4 TB Allocation Details'!$A$18:$L$205, MATCH("Customer ID", 'E4 TB Allocation Details'!$A$18:$L$18, 0),FALSE), 'E2 Allocators'!$B$15:$W$361, MATCH(AD$17, 'E2 Allocators'!$B$15:$W$15, 0),FALSE))</f>
        <v>0</v>
      </c>
      <c r="AE590" s="1334">
        <f>IF(ISERROR(VLOOKUP(VLOOKUP($A590, 'E4 TB Allocation Details'!$A$18:$L$205, MATCH("Customer ID", 'E4 TB Allocation Details'!$A$18:$L$18, 0),FALSE), 'E2 Allocators'!$B$15:$W$361, MATCH(AE$17, 'E2 Allocators'!$B$15:$W$15, 0),FALSE)), 0, VLOOKUP(VLOOKUP($A590, 'E4 TB Allocation Details'!$A$18:$L$205, MATCH("Customer ID", 'E4 TB Allocation Details'!$A$18:$L$18, 0),FALSE), 'E2 Allocators'!$B$15:$W$361, MATCH(AE$17, 'E2 Allocators'!$B$15:$W$15, 0),FALSE))</f>
        <v>0</v>
      </c>
      <c r="AF590" s="1334">
        <f>IF(ISERROR(VLOOKUP(VLOOKUP($A590, 'E4 TB Allocation Details'!$A$18:$L$205, MATCH("Customer ID", 'E4 TB Allocation Details'!$A$18:$L$18, 0),FALSE), 'E2 Allocators'!$B$15:$W$361, MATCH(AF$17, 'E2 Allocators'!$B$15:$W$15, 0),FALSE)), 0, VLOOKUP(VLOOKUP($A590, 'E4 TB Allocation Details'!$A$18:$L$205, MATCH("Customer ID", 'E4 TB Allocation Details'!$A$18:$L$18, 0),FALSE), 'E2 Allocators'!$B$15:$W$361, MATCH(AF$17, 'E2 Allocators'!$B$15:$W$15, 0),FALSE))</f>
        <v>0</v>
      </c>
      <c r="AG590" s="1334">
        <f>IF(ISERROR(VLOOKUP(VLOOKUP($A590, 'E4 TB Allocation Details'!$A$18:$L$205, MATCH("Customer ID", 'E4 TB Allocation Details'!$A$18:$L$18, 0),FALSE), 'E2 Allocators'!$B$15:$W$361, MATCH(AG$17, 'E2 Allocators'!$B$15:$W$15, 0),FALSE)), 0, VLOOKUP(VLOOKUP($A590, 'E4 TB Allocation Details'!$A$18:$L$205, MATCH("Customer ID", 'E4 TB Allocation Details'!$A$18:$L$18, 0),FALSE), 'E2 Allocators'!$B$15:$W$361, MATCH(AG$17, 'E2 Allocators'!$B$15:$W$15, 0),FALSE))</f>
        <v>0</v>
      </c>
      <c r="AH590" s="1334">
        <f>IF(ISERROR(VLOOKUP(VLOOKUP($A590, 'E4 TB Allocation Details'!$A$18:$L$205, MATCH("Customer ID", 'E4 TB Allocation Details'!$A$18:$L$18, 0),FALSE), 'E2 Allocators'!$B$15:$W$361, MATCH(AH$17, 'E2 Allocators'!$B$15:$W$15, 0),FALSE)), 0, VLOOKUP(VLOOKUP($A590, 'E4 TB Allocation Details'!$A$18:$L$205, MATCH("Customer ID", 'E4 TB Allocation Details'!$A$18:$L$18, 0),FALSE), 'E2 Allocators'!$B$15:$W$361, MATCH(AH$17, 'E2 Allocators'!$B$15:$W$15, 0),FALSE))</f>
        <v>0</v>
      </c>
      <c r="AI590" s="1334">
        <f>IF(ISERROR(VLOOKUP(VLOOKUP($A590, 'E4 TB Allocation Details'!$A$18:$L$205, MATCH("Customer ID", 'E4 TB Allocation Details'!$A$18:$L$18, 0),FALSE), 'E2 Allocators'!$B$15:$W$361, MATCH(AI$17, 'E2 Allocators'!$B$15:$W$15, 0),FALSE)), 0, VLOOKUP(VLOOKUP($A590, 'E4 TB Allocation Details'!$A$18:$L$205, MATCH("Customer ID", 'E4 TB Allocation Details'!$A$18:$L$18, 0),FALSE), 'E2 Allocators'!$B$15:$W$361, MATCH(AI$17, 'E2 Allocators'!$B$15:$W$15, 0),FALSE))</f>
        <v>0</v>
      </c>
      <c r="AJ590" s="1334">
        <f>IF(ISERROR(VLOOKUP(VLOOKUP($A590, 'E4 TB Allocation Details'!$A$18:$L$205, MATCH("Customer ID", 'E4 TB Allocation Details'!$A$18:$L$18, 0),FALSE), 'E2 Allocators'!$B$15:$W$361, MATCH(AJ$17, 'E2 Allocators'!$B$15:$W$15, 0),FALSE)), 0, VLOOKUP(VLOOKUP($A590, 'E4 TB Allocation Details'!$A$18:$L$205, MATCH("Customer ID", 'E4 TB Allocation Details'!$A$18:$L$18, 0),FALSE), 'E2 Allocators'!$B$15:$W$361, MATCH(AJ$17, 'E2 Allocators'!$B$15:$W$15, 0),FALSE))</f>
        <v>0</v>
      </c>
      <c r="AK590" s="1334">
        <f>IF(ISERROR(VLOOKUP(VLOOKUP($A590, 'E4 TB Allocation Details'!$A$18:$L$205, MATCH("Customer ID", 'E4 TB Allocation Details'!$A$18:$L$18, 0),FALSE), 'E2 Allocators'!$B$15:$W$361, MATCH(AK$17, 'E2 Allocators'!$B$15:$W$15, 0),FALSE)), 0, VLOOKUP(VLOOKUP($A590, 'E4 TB Allocation Details'!$A$18:$L$205, MATCH("Customer ID", 'E4 TB Allocation Details'!$A$18:$L$18, 0),FALSE), 'E2 Allocators'!$B$15:$W$361, MATCH(AK$17, 'E2 Allocators'!$B$15:$W$15, 0),FALSE))</f>
        <v>0</v>
      </c>
      <c r="AL590" s="1334">
        <f>IF(ISERROR(VLOOKUP(VLOOKUP($A590, 'E4 TB Allocation Details'!$A$18:$L$205, MATCH("Customer ID", 'E4 TB Allocation Details'!$A$18:$L$18, 0),FALSE), 'E2 Allocators'!$B$15:$W$361, MATCH(AL$17, 'E2 Allocators'!$B$15:$W$15, 0),FALSE)), 0, VLOOKUP(VLOOKUP($A590, 'E4 TB Allocation Details'!$A$18:$L$205, MATCH("Customer ID", 'E4 TB Allocation Details'!$A$18:$L$18, 0),FALSE), 'E2 Allocators'!$B$15:$W$361, MATCH(AL$17, 'E2 Allocators'!$B$15:$W$15, 0),FALSE))</f>
        <v>0</v>
      </c>
      <c r="AM590" s="1334">
        <f>IF(ISERROR(VLOOKUP(VLOOKUP($A590, 'E4 TB Allocation Details'!$A$18:$L$205, MATCH("Customer ID", 'E4 TB Allocation Details'!$A$18:$L$18, 0),FALSE), 'E2 Allocators'!$B$15:$W$361, MATCH(AM$17, 'E2 Allocators'!$B$15:$W$15, 0),FALSE)), 0, VLOOKUP(VLOOKUP($A590, 'E4 TB Allocation Details'!$A$18:$L$205, MATCH("Customer ID", 'E4 TB Allocation Details'!$A$18:$L$18, 0),FALSE), 'E2 Allocators'!$B$15:$W$361, MATCH(AM$17, 'E2 Allocators'!$B$15:$W$15, 0),FALSE))</f>
        <v>0</v>
      </c>
      <c r="AN590" s="1334">
        <f>IF(ISERROR(VLOOKUP(VLOOKUP($A590, 'E4 TB Allocation Details'!$A$18:$L$205, MATCH("Customer ID", 'E4 TB Allocation Details'!$A$18:$L$18, 0),FALSE), 'E2 Allocators'!$B$15:$W$361, MATCH(AN$17, 'E2 Allocators'!$B$15:$W$15, 0),FALSE)), 0, VLOOKUP(VLOOKUP($A590, 'E4 TB Allocation Details'!$A$18:$L$205, MATCH("Customer ID", 'E4 TB Allocation Details'!$A$18:$L$18, 0),FALSE), 'E2 Allocators'!$B$15:$W$361, MATCH(AN$17, 'E2 Allocators'!$B$15:$W$15, 0),FALSE))</f>
        <v>0</v>
      </c>
      <c r="AO590" s="1334">
        <f>IF(ISERROR(VLOOKUP(VLOOKUP($A590, 'E4 TB Allocation Details'!$A$18:$L$205, MATCH("Customer ID", 'E4 TB Allocation Details'!$A$18:$L$18, 0),FALSE), 'E2 Allocators'!$B$15:$W$361, MATCH(AO$17, 'E2 Allocators'!$B$15:$W$15, 0),FALSE)), 0, VLOOKUP(VLOOKUP($A590, 'E4 TB Allocation Details'!$A$18:$L$205, MATCH("Customer ID", 'E4 TB Allocation Details'!$A$18:$L$18, 0),FALSE), 'E2 Allocators'!$B$15:$W$361, MATCH(AO$17, 'E2 Allocators'!$B$15:$W$15, 0),FALSE))</f>
        <v>0</v>
      </c>
      <c r="AP590" s="1334">
        <f>IF(ISERROR(VLOOKUP(VLOOKUP($A590, 'E4 TB Allocation Details'!$A$18:$L$205, MATCH("Customer ID", 'E4 TB Allocation Details'!$A$18:$L$18, 0),FALSE), 'E2 Allocators'!$B$15:$W$361, MATCH(AP$17, 'E2 Allocators'!$B$15:$W$15, 0),FALSE)), 0, VLOOKUP(VLOOKUP($A590, 'E4 TB Allocation Details'!$A$18:$L$205, MATCH("Customer ID", 'E4 TB Allocation Details'!$A$18:$L$18, 0),FALSE), 'E2 Allocators'!$B$15:$W$361, MATCH(AP$17, 'E2 Allocators'!$B$15:$W$15, 0),FALSE))</f>
        <v>0</v>
      </c>
      <c r="AQ590" s="1334">
        <f>IF(ISERROR(VLOOKUP(VLOOKUP($A590, 'E4 TB Allocation Details'!$A$18:$L$205, MATCH("Customer ID", 'E4 TB Allocation Details'!$A$18:$L$18, 0),FALSE), 'E2 Allocators'!$B$15:$W$361, MATCH(AQ$17, 'E2 Allocators'!$B$15:$W$15, 0),FALSE)), 0, VLOOKUP(VLOOKUP($A590, 'E4 TB Allocation Details'!$A$18:$L$205, MATCH("Customer ID", 'E4 TB Allocation Details'!$A$18:$L$18, 0),FALSE), 'E2 Allocators'!$B$15:$W$361, MATCH(AQ$17, 'E2 Allocators'!$B$15:$W$15, 0),FALSE))</f>
        <v>0</v>
      </c>
      <c r="AR590" s="1334">
        <f>IF(ISERROR(VLOOKUP(VLOOKUP($A590, 'E4 TB Allocation Details'!$A$18:$L$205, MATCH("Customer ID", 'E4 TB Allocation Details'!$A$18:$L$18, 0),FALSE), 'E2 Allocators'!$B$15:$W$361, MATCH(AR$17, 'E2 Allocators'!$B$15:$W$15, 0),FALSE)), 0, VLOOKUP(VLOOKUP($A590, 'E4 TB Allocation Details'!$A$18:$L$205, MATCH("Customer ID", 'E4 TB Allocation Details'!$A$18:$L$18, 0),FALSE), 'E2 Allocators'!$B$15:$W$361, MATCH(AR$17, 'E2 Allocators'!$B$15:$W$15, 0),FALSE))</f>
        <v>0</v>
      </c>
      <c r="AS590" s="1334">
        <f>IF(ISERROR(VLOOKUP(VLOOKUP($A590, 'E4 TB Allocation Details'!$A$18:$L$205, MATCH("Customer ID", 'E4 TB Allocation Details'!$A$18:$L$18, 0),FALSE), 'E2 Allocators'!$B$15:$W$361, MATCH(AS$17, 'E2 Allocators'!$B$15:$W$15, 0),FALSE)), 0, VLOOKUP(VLOOKUP($A590, 'E4 TB Allocation Details'!$A$18:$L$205, MATCH("Customer ID", 'E4 TB Allocation Details'!$A$18:$L$18, 0),FALSE), 'E2 Allocators'!$B$15:$W$361, MATCH(AS$17, 'E2 Allocators'!$B$15:$W$15, 0),FALSE))</f>
        <v>0</v>
      </c>
      <c r="AT590" s="1334">
        <f>IF(ISERROR(VLOOKUP(VLOOKUP($A590, 'E4 TB Allocation Details'!$A$18:$L$205, MATCH("Customer ID", 'E4 TB Allocation Details'!$A$18:$L$18, 0),FALSE), 'E2 Allocators'!$B$15:$W$361, MATCH(AT$17, 'E2 Allocators'!$B$15:$W$15, 0),FALSE)), 0, VLOOKUP(VLOOKUP($A590, 'E4 TB Allocation Details'!$A$18:$L$205, MATCH("Customer ID", 'E4 TB Allocation Details'!$A$18:$L$18, 0),FALSE), 'E2 Allocators'!$B$15:$W$361, MATCH(AT$17, 'E2 Allocators'!$B$15:$W$15, 0),FALSE))</f>
        <v>0</v>
      </c>
      <c r="AU590" s="1334">
        <f>IF(ISERROR(VLOOKUP(VLOOKUP($A590, 'E4 TB Allocation Details'!$A$18:$L$205, MATCH("Customer ID", 'E4 TB Allocation Details'!$A$18:$L$18, 0),FALSE), 'E2 Allocators'!$B$15:$W$361, MATCH(AU$17, 'E2 Allocators'!$B$15:$W$15, 0),FALSE)), 0, VLOOKUP(VLOOKUP($A590, 'E4 TB Allocation Details'!$A$18:$L$205, MATCH("Customer ID", 'E4 TB Allocation Details'!$A$18:$L$18, 0),FALSE), 'E2 Allocators'!$B$15:$W$361, MATCH(AU$17, 'E2 Allocators'!$B$15:$W$15, 0),FALSE))</f>
        <v>0</v>
      </c>
      <c r="AV590" s="1339">
        <f t="shared" ref="AV590:AV628" si="926">SUM(AB590:AU590)</f>
        <v>0</v>
      </c>
      <c r="AW590" s="1336"/>
      <c r="AX590" s="1336"/>
      <c r="AY590" s="1336"/>
      <c r="AZ590" s="1336"/>
      <c r="BA590" s="1336"/>
      <c r="BB590" s="1336"/>
      <c r="BC590" s="1336"/>
      <c r="BD590" s="1336"/>
      <c r="BE590" s="1336"/>
      <c r="BF590" s="1336"/>
      <c r="BG590" s="1336"/>
      <c r="BH590" s="1336"/>
      <c r="BI590" s="1336"/>
      <c r="BJ590" s="1336"/>
      <c r="BK590" s="1336"/>
      <c r="BL590" s="1336"/>
      <c r="BM590" s="1336"/>
      <c r="BN590" s="1336"/>
      <c r="BO590" s="1336"/>
      <c r="BP590" s="1336"/>
      <c r="BQ590" s="1337"/>
    </row>
    <row r="591" spans="1:69" s="258" customFormat="1" ht="12.75">
      <c r="A591" s="1338" t="s">
        <v>1257</v>
      </c>
      <c r="B591" s="1331" t="s">
        <v>1006</v>
      </c>
      <c r="C591" s="1332">
        <v>1</v>
      </c>
      <c r="D591" s="1333">
        <f t="shared" si="923"/>
        <v>1</v>
      </c>
      <c r="E591" s="1333">
        <f>VLOOKUP($A591,'E1 Categorization'!$A$35:$E$114,5,FALSE)</f>
        <v>0</v>
      </c>
      <c r="F591" s="1333">
        <f t="shared" si="924"/>
        <v>1</v>
      </c>
      <c r="G591" s="1334">
        <f>IF(ISERROR(VLOOKUP(VLOOKUP($A591, 'E4 TB Allocation Details'!$A$18:$L$205, MATCH("Demand ID", 'E4 TB Allocation Details'!$A$18:$L$18, 0),FALSE), 'E2 Allocators'!$B$15:$W$361, MATCH(G$17, 'E2 Allocators'!$B$15:$W$15, 0),FALSE)), 0, VLOOKUP(VLOOKUP($A591, 'E4 TB Allocation Details'!$A$18:$L$205, MATCH("Demand ID", 'E4 TB Allocation Details'!$A$18:$L$18, 0),FALSE), 'E2 Allocators'!$B$15:$W$361, MATCH(G$17, 'E2 Allocators'!$B$15:$W$15, 0),FALSE))</f>
        <v>0.34323976262154621</v>
      </c>
      <c r="H591" s="1334">
        <f>IF(ISERROR(VLOOKUP(VLOOKUP($A591, 'E4 TB Allocation Details'!$A$18:$L$205, MATCH("Demand ID", 'E4 TB Allocation Details'!$A$18:$L$18, 0),FALSE), 'E2 Allocators'!$B$15:$W$361, MATCH(H$17, 'E2 Allocators'!$B$15:$W$15, 0),FALSE)), 0, VLOOKUP(VLOOKUP($A591, 'E4 TB Allocation Details'!$A$18:$L$205, MATCH("Demand ID", 'E4 TB Allocation Details'!$A$18:$L$18, 0),FALSE), 'E2 Allocators'!$B$15:$W$361, MATCH(H$17, 'E2 Allocators'!$B$15:$W$15, 0),FALSE))</f>
        <v>0.18203209099116485</v>
      </c>
      <c r="I591" s="1334">
        <f>IF(ISERROR(VLOOKUP(VLOOKUP($A591, 'E4 TB Allocation Details'!$A$18:$L$205, MATCH("Demand ID", 'E4 TB Allocation Details'!$A$18:$L$18, 0),FALSE), 'E2 Allocators'!$B$15:$W$361, MATCH(I$17, 'E2 Allocators'!$B$15:$W$15, 0),FALSE)), 0, VLOOKUP(VLOOKUP($A591, 'E4 TB Allocation Details'!$A$18:$L$205, MATCH("Demand ID", 'E4 TB Allocation Details'!$A$18:$L$18, 0),FALSE), 'E2 Allocators'!$B$15:$W$361, MATCH(I$17, 'E2 Allocators'!$B$15:$W$15, 0),FALSE))</f>
        <v>0.46919647723287183</v>
      </c>
      <c r="J591" s="1334">
        <f>IF(ISERROR(VLOOKUP(VLOOKUP($A591, 'E4 TB Allocation Details'!$A$18:$L$205, MATCH("Demand ID", 'E4 TB Allocation Details'!$A$18:$L$18, 0),FALSE), 'E2 Allocators'!$B$15:$W$361, MATCH(J$17, 'E2 Allocators'!$B$15:$W$15, 0),FALSE)), 0, VLOOKUP(VLOOKUP($A591, 'E4 TB Allocation Details'!$A$18:$L$205, MATCH("Demand ID", 'E4 TB Allocation Details'!$A$18:$L$18, 0),FALSE), 'E2 Allocators'!$B$15:$W$361, MATCH(J$17, 'E2 Allocators'!$B$15:$W$15, 0),FALSE))</f>
        <v>0</v>
      </c>
      <c r="K591" s="1334">
        <f>IF(ISERROR(VLOOKUP(VLOOKUP($A591, 'E4 TB Allocation Details'!$A$18:$L$205, MATCH("Demand ID", 'E4 TB Allocation Details'!$A$18:$L$18, 0),FALSE), 'E2 Allocators'!$B$15:$W$361, MATCH(K$17, 'E2 Allocators'!$B$15:$W$15, 0),FALSE)), 0, VLOOKUP(VLOOKUP($A591, 'E4 TB Allocation Details'!$A$18:$L$205, MATCH("Demand ID", 'E4 TB Allocation Details'!$A$18:$L$18, 0),FALSE), 'E2 Allocators'!$B$15:$W$361, MATCH(K$17, 'E2 Allocators'!$B$15:$W$15, 0),FALSE))</f>
        <v>0</v>
      </c>
      <c r="L591" s="1334">
        <f>IF(ISERROR(VLOOKUP(VLOOKUP($A591, 'E4 TB Allocation Details'!$A$18:$L$205, MATCH("Demand ID", 'E4 TB Allocation Details'!$A$18:$L$18, 0),FALSE), 'E2 Allocators'!$B$15:$W$361, MATCH(L$17, 'E2 Allocators'!$B$15:$W$15, 0),FALSE)), 0, VLOOKUP(VLOOKUP($A591, 'E4 TB Allocation Details'!$A$18:$L$205, MATCH("Demand ID", 'E4 TB Allocation Details'!$A$18:$L$18, 0),FALSE), 'E2 Allocators'!$B$15:$W$361, MATCH(L$17, 'E2 Allocators'!$B$15:$W$15, 0),FALSE))</f>
        <v>0</v>
      </c>
      <c r="M591" s="1334">
        <f>IF(ISERROR(VLOOKUP(VLOOKUP($A591, 'E4 TB Allocation Details'!$A$18:$L$205, MATCH("Demand ID", 'E4 TB Allocation Details'!$A$18:$L$18, 0),FALSE), 'E2 Allocators'!$B$15:$W$361, MATCH(M$17, 'E2 Allocators'!$B$15:$W$15, 0),FALSE)), 0, VLOOKUP(VLOOKUP($A591, 'E4 TB Allocation Details'!$A$18:$L$205, MATCH("Demand ID", 'E4 TB Allocation Details'!$A$18:$L$18, 0),FALSE), 'E2 Allocators'!$B$15:$W$361, MATCH(M$17, 'E2 Allocators'!$B$15:$W$15, 0),FALSE))</f>
        <v>3.1791772355561432E-3</v>
      </c>
      <c r="N591" s="1334">
        <f>IF(ISERROR(VLOOKUP(VLOOKUP($A591, 'E4 TB Allocation Details'!$A$18:$L$205, MATCH("Demand ID", 'E4 TB Allocation Details'!$A$18:$L$18, 0),FALSE), 'E2 Allocators'!$B$15:$W$361, MATCH(N$17, 'E2 Allocators'!$B$15:$W$15, 0),FALSE)), 0, VLOOKUP(VLOOKUP($A591, 'E4 TB Allocation Details'!$A$18:$L$205, MATCH("Demand ID", 'E4 TB Allocation Details'!$A$18:$L$18, 0),FALSE), 'E2 Allocators'!$B$15:$W$361, MATCH(N$17, 'E2 Allocators'!$B$15:$W$15, 0),FALSE))</f>
        <v>4.0402658584488317E-4</v>
      </c>
      <c r="O591" s="1334">
        <f>IF(ISERROR(VLOOKUP(VLOOKUP($A591, 'E4 TB Allocation Details'!$A$18:$L$205, MATCH("Demand ID", 'E4 TB Allocation Details'!$A$18:$L$18, 0),FALSE), 'E2 Allocators'!$B$15:$W$361, MATCH(O$17, 'E2 Allocators'!$B$15:$W$15, 0),FALSE)), 0, VLOOKUP(VLOOKUP($A591, 'E4 TB Allocation Details'!$A$18:$L$205, MATCH("Demand ID", 'E4 TB Allocation Details'!$A$18:$L$18, 0),FALSE), 'E2 Allocators'!$B$15:$W$361, MATCH(O$17, 'E2 Allocators'!$B$15:$W$15, 0),FALSE))</f>
        <v>1.9484653330160509E-3</v>
      </c>
      <c r="P591" s="1334">
        <f>IF(ISERROR(VLOOKUP(VLOOKUP($A591, 'E4 TB Allocation Details'!$A$18:$L$205, MATCH("Demand ID", 'E4 TB Allocation Details'!$A$18:$L$18, 0),FALSE), 'E2 Allocators'!$B$15:$W$361, MATCH(P$17, 'E2 Allocators'!$B$15:$W$15, 0),FALSE)), 0, VLOOKUP(VLOOKUP($A591, 'E4 TB Allocation Details'!$A$18:$L$205, MATCH("Demand ID", 'E4 TB Allocation Details'!$A$18:$L$18, 0),FALSE), 'E2 Allocators'!$B$15:$W$361, MATCH(P$17, 'E2 Allocators'!$B$15:$W$15, 0),FALSE))</f>
        <v>0</v>
      </c>
      <c r="Q591" s="1334">
        <f>IF(ISERROR(VLOOKUP(VLOOKUP($A591, 'E4 TB Allocation Details'!$A$18:$L$205, MATCH("Demand ID", 'E4 TB Allocation Details'!$A$18:$L$18, 0),FALSE), 'E2 Allocators'!$B$15:$W$361, MATCH(Q$17, 'E2 Allocators'!$B$15:$W$15, 0),FALSE)), 0, VLOOKUP(VLOOKUP($A591, 'E4 TB Allocation Details'!$A$18:$L$205, MATCH("Demand ID", 'E4 TB Allocation Details'!$A$18:$L$18, 0),FALSE), 'E2 Allocators'!$B$15:$W$361, MATCH(Q$17, 'E2 Allocators'!$B$15:$W$15, 0),FALSE))</f>
        <v>0</v>
      </c>
      <c r="R591" s="1334">
        <f>IF(ISERROR(VLOOKUP(VLOOKUP($A591, 'E4 TB Allocation Details'!$A$18:$L$205, MATCH("Demand ID", 'E4 TB Allocation Details'!$A$18:$L$18, 0),FALSE), 'E2 Allocators'!$B$15:$W$361, MATCH(R$17, 'E2 Allocators'!$B$15:$W$15, 0),FALSE)), 0, VLOOKUP(VLOOKUP($A591, 'E4 TB Allocation Details'!$A$18:$L$205, MATCH("Demand ID", 'E4 TB Allocation Details'!$A$18:$L$18, 0),FALSE), 'E2 Allocators'!$B$15:$W$361, MATCH(R$17, 'E2 Allocators'!$B$15:$W$15, 0),FALSE))</f>
        <v>0</v>
      </c>
      <c r="S591" s="1334">
        <f>IF(ISERROR(VLOOKUP(VLOOKUP($A591, 'E4 TB Allocation Details'!$A$18:$L$205, MATCH("Demand ID", 'E4 TB Allocation Details'!$A$18:$L$18, 0),FALSE), 'E2 Allocators'!$B$15:$W$361, MATCH(S$17, 'E2 Allocators'!$B$15:$W$15, 0),FALSE)), 0, VLOOKUP(VLOOKUP($A591, 'E4 TB Allocation Details'!$A$18:$L$205, MATCH("Demand ID", 'E4 TB Allocation Details'!$A$18:$L$18, 0),FALSE), 'E2 Allocators'!$B$15:$W$361, MATCH(S$17, 'E2 Allocators'!$B$15:$W$15, 0),FALSE))</f>
        <v>0</v>
      </c>
      <c r="T591" s="1334">
        <f>IF(ISERROR(VLOOKUP(VLOOKUP($A591, 'E4 TB Allocation Details'!$A$18:$L$205, MATCH("Demand ID", 'E4 TB Allocation Details'!$A$18:$L$18, 0),FALSE), 'E2 Allocators'!$B$15:$W$361, MATCH(T$17, 'E2 Allocators'!$B$15:$W$15, 0),FALSE)), 0, VLOOKUP(VLOOKUP($A591, 'E4 TB Allocation Details'!$A$18:$L$205, MATCH("Demand ID", 'E4 TB Allocation Details'!$A$18:$L$18, 0),FALSE), 'E2 Allocators'!$B$15:$W$361, MATCH(T$17, 'E2 Allocators'!$B$15:$W$15, 0),FALSE))</f>
        <v>0</v>
      </c>
      <c r="U591" s="1334">
        <f>IF(ISERROR(VLOOKUP(VLOOKUP($A591, 'E4 TB Allocation Details'!$A$18:$L$205, MATCH("Demand ID", 'E4 TB Allocation Details'!$A$18:$L$18, 0),FALSE), 'E2 Allocators'!$B$15:$W$361, MATCH(U$17, 'E2 Allocators'!$B$15:$W$15, 0),FALSE)), 0, VLOOKUP(VLOOKUP($A591, 'E4 TB Allocation Details'!$A$18:$L$205, MATCH("Demand ID", 'E4 TB Allocation Details'!$A$18:$L$18, 0),FALSE), 'E2 Allocators'!$B$15:$W$361, MATCH(U$17, 'E2 Allocators'!$B$15:$W$15, 0),FALSE))</f>
        <v>0</v>
      </c>
      <c r="V591" s="1334">
        <f>IF(ISERROR(VLOOKUP(VLOOKUP($A591, 'E4 TB Allocation Details'!$A$18:$L$205, MATCH("Demand ID", 'E4 TB Allocation Details'!$A$18:$L$18, 0),FALSE), 'E2 Allocators'!$B$15:$W$361, MATCH(V$17, 'E2 Allocators'!$B$15:$W$15, 0),FALSE)), 0, VLOOKUP(VLOOKUP($A591, 'E4 TB Allocation Details'!$A$18:$L$205, MATCH("Demand ID", 'E4 TB Allocation Details'!$A$18:$L$18, 0),FALSE), 'E2 Allocators'!$B$15:$W$361, MATCH(V$17, 'E2 Allocators'!$B$15:$W$15, 0),FALSE))</f>
        <v>0</v>
      </c>
      <c r="W591" s="1334">
        <f>IF(ISERROR(VLOOKUP(VLOOKUP($A591, 'E4 TB Allocation Details'!$A$18:$L$205, MATCH("Demand ID", 'E4 TB Allocation Details'!$A$18:$L$18, 0),FALSE), 'E2 Allocators'!$B$15:$W$361, MATCH(W$17, 'E2 Allocators'!$B$15:$W$15, 0),FALSE)), 0, VLOOKUP(VLOOKUP($A591, 'E4 TB Allocation Details'!$A$18:$L$205, MATCH("Demand ID", 'E4 TB Allocation Details'!$A$18:$L$18, 0),FALSE), 'E2 Allocators'!$B$15:$W$361, MATCH(W$17, 'E2 Allocators'!$B$15:$W$15, 0),FALSE))</f>
        <v>0</v>
      </c>
      <c r="X591" s="1334">
        <f>IF(ISERROR(VLOOKUP(VLOOKUP($A591, 'E4 TB Allocation Details'!$A$18:$L$205, MATCH("Demand ID", 'E4 TB Allocation Details'!$A$18:$L$18, 0),FALSE), 'E2 Allocators'!$B$15:$W$361, MATCH(X$17, 'E2 Allocators'!$B$15:$W$15, 0),FALSE)), 0, VLOOKUP(VLOOKUP($A591, 'E4 TB Allocation Details'!$A$18:$L$205, MATCH("Demand ID", 'E4 TB Allocation Details'!$A$18:$L$18, 0),FALSE), 'E2 Allocators'!$B$15:$W$361, MATCH(X$17, 'E2 Allocators'!$B$15:$W$15, 0),FALSE))</f>
        <v>0</v>
      </c>
      <c r="Y591" s="1334">
        <f>IF(ISERROR(VLOOKUP(VLOOKUP($A591, 'E4 TB Allocation Details'!$A$18:$L$205, MATCH("Demand ID", 'E4 TB Allocation Details'!$A$18:$L$18, 0),FALSE), 'E2 Allocators'!$B$15:$W$361, MATCH(Y$17, 'E2 Allocators'!$B$15:$W$15, 0),FALSE)), 0, VLOOKUP(VLOOKUP($A591, 'E4 TB Allocation Details'!$A$18:$L$205, MATCH("Demand ID", 'E4 TB Allocation Details'!$A$18:$L$18, 0),FALSE), 'E2 Allocators'!$B$15:$W$361, MATCH(Y$17, 'E2 Allocators'!$B$15:$W$15, 0),FALSE))</f>
        <v>0</v>
      </c>
      <c r="Z591" s="1334">
        <f>IF(ISERROR(VLOOKUP(VLOOKUP($A591, 'E4 TB Allocation Details'!$A$18:$L$205, MATCH("Demand ID", 'E4 TB Allocation Details'!$A$18:$L$18, 0),FALSE), 'E2 Allocators'!$B$15:$W$361, MATCH(Z$17, 'E2 Allocators'!$B$15:$W$15, 0),FALSE)), 0, VLOOKUP(VLOOKUP($A591, 'E4 TB Allocation Details'!$A$18:$L$205, MATCH("Demand ID", 'E4 TB Allocation Details'!$A$18:$L$18, 0),FALSE), 'E2 Allocators'!$B$15:$W$361, MATCH(Z$17, 'E2 Allocators'!$B$15:$W$15, 0),FALSE))</f>
        <v>0</v>
      </c>
      <c r="AA591" s="1339">
        <f t="shared" si="925"/>
        <v>1</v>
      </c>
      <c r="AB591" s="1334">
        <f>IF(ISERROR(VLOOKUP(VLOOKUP($A591, 'E4 TB Allocation Details'!$A$18:$L$205, MATCH("Customer ID", 'E4 TB Allocation Details'!$A$18:$L$18, 0),FALSE), 'E2 Allocators'!$B$15:$W$361, MATCH(AB$17, 'E2 Allocators'!$B$15:$W$15, 0),FALSE)), 0, VLOOKUP(VLOOKUP($A591, 'E4 TB Allocation Details'!$A$18:$L$205, MATCH("Customer ID", 'E4 TB Allocation Details'!$A$18:$L$18, 0),FALSE), 'E2 Allocators'!$B$15:$W$361, MATCH(AB$17, 'E2 Allocators'!$B$15:$W$15, 0),FALSE))</f>
        <v>0</v>
      </c>
      <c r="AC591" s="1334">
        <f>IF(ISERROR(VLOOKUP(VLOOKUP($A591, 'E4 TB Allocation Details'!$A$18:$L$205, MATCH("Customer ID", 'E4 TB Allocation Details'!$A$18:$L$18, 0),FALSE), 'E2 Allocators'!$B$15:$W$361, MATCH(AC$17, 'E2 Allocators'!$B$15:$W$15, 0),FALSE)), 0, VLOOKUP(VLOOKUP($A591, 'E4 TB Allocation Details'!$A$18:$L$205, MATCH("Customer ID", 'E4 TB Allocation Details'!$A$18:$L$18, 0),FALSE), 'E2 Allocators'!$B$15:$W$361, MATCH(AC$17, 'E2 Allocators'!$B$15:$W$15, 0),FALSE))</f>
        <v>0</v>
      </c>
      <c r="AD591" s="1334">
        <f>IF(ISERROR(VLOOKUP(VLOOKUP($A591, 'E4 TB Allocation Details'!$A$18:$L$205, MATCH("Customer ID", 'E4 TB Allocation Details'!$A$18:$L$18, 0),FALSE), 'E2 Allocators'!$B$15:$W$361, MATCH(AD$17, 'E2 Allocators'!$B$15:$W$15, 0),FALSE)), 0, VLOOKUP(VLOOKUP($A591, 'E4 TB Allocation Details'!$A$18:$L$205, MATCH("Customer ID", 'E4 TB Allocation Details'!$A$18:$L$18, 0),FALSE), 'E2 Allocators'!$B$15:$W$361, MATCH(AD$17, 'E2 Allocators'!$B$15:$W$15, 0),FALSE))</f>
        <v>0</v>
      </c>
      <c r="AE591" s="1334">
        <f>IF(ISERROR(VLOOKUP(VLOOKUP($A591, 'E4 TB Allocation Details'!$A$18:$L$205, MATCH("Customer ID", 'E4 TB Allocation Details'!$A$18:$L$18, 0),FALSE), 'E2 Allocators'!$B$15:$W$361, MATCH(AE$17, 'E2 Allocators'!$B$15:$W$15, 0),FALSE)), 0, VLOOKUP(VLOOKUP($A591, 'E4 TB Allocation Details'!$A$18:$L$205, MATCH("Customer ID", 'E4 TB Allocation Details'!$A$18:$L$18, 0),FALSE), 'E2 Allocators'!$B$15:$W$361, MATCH(AE$17, 'E2 Allocators'!$B$15:$W$15, 0),FALSE))</f>
        <v>0</v>
      </c>
      <c r="AF591" s="1334">
        <f>IF(ISERROR(VLOOKUP(VLOOKUP($A591, 'E4 TB Allocation Details'!$A$18:$L$205, MATCH("Customer ID", 'E4 TB Allocation Details'!$A$18:$L$18, 0),FALSE), 'E2 Allocators'!$B$15:$W$361, MATCH(AF$17, 'E2 Allocators'!$B$15:$W$15, 0),FALSE)), 0, VLOOKUP(VLOOKUP($A591, 'E4 TB Allocation Details'!$A$18:$L$205, MATCH("Customer ID", 'E4 TB Allocation Details'!$A$18:$L$18, 0),FALSE), 'E2 Allocators'!$B$15:$W$361, MATCH(AF$17, 'E2 Allocators'!$B$15:$W$15, 0),FALSE))</f>
        <v>0</v>
      </c>
      <c r="AG591" s="1334">
        <f>IF(ISERROR(VLOOKUP(VLOOKUP($A591, 'E4 TB Allocation Details'!$A$18:$L$205, MATCH("Customer ID", 'E4 TB Allocation Details'!$A$18:$L$18, 0),FALSE), 'E2 Allocators'!$B$15:$W$361, MATCH(AG$17, 'E2 Allocators'!$B$15:$W$15, 0),FALSE)), 0, VLOOKUP(VLOOKUP($A591, 'E4 TB Allocation Details'!$A$18:$L$205, MATCH("Customer ID", 'E4 TB Allocation Details'!$A$18:$L$18, 0),FALSE), 'E2 Allocators'!$B$15:$W$361, MATCH(AG$17, 'E2 Allocators'!$B$15:$W$15, 0),FALSE))</f>
        <v>0</v>
      </c>
      <c r="AH591" s="1334">
        <f>IF(ISERROR(VLOOKUP(VLOOKUP($A591, 'E4 TB Allocation Details'!$A$18:$L$205, MATCH("Customer ID", 'E4 TB Allocation Details'!$A$18:$L$18, 0),FALSE), 'E2 Allocators'!$B$15:$W$361, MATCH(AH$17, 'E2 Allocators'!$B$15:$W$15, 0),FALSE)), 0, VLOOKUP(VLOOKUP($A591, 'E4 TB Allocation Details'!$A$18:$L$205, MATCH("Customer ID", 'E4 TB Allocation Details'!$A$18:$L$18, 0),FALSE), 'E2 Allocators'!$B$15:$W$361, MATCH(AH$17, 'E2 Allocators'!$B$15:$W$15, 0),FALSE))</f>
        <v>0</v>
      </c>
      <c r="AI591" s="1334">
        <f>IF(ISERROR(VLOOKUP(VLOOKUP($A591, 'E4 TB Allocation Details'!$A$18:$L$205, MATCH("Customer ID", 'E4 TB Allocation Details'!$A$18:$L$18, 0),FALSE), 'E2 Allocators'!$B$15:$W$361, MATCH(AI$17, 'E2 Allocators'!$B$15:$W$15, 0),FALSE)), 0, VLOOKUP(VLOOKUP($A591, 'E4 TB Allocation Details'!$A$18:$L$205, MATCH("Customer ID", 'E4 TB Allocation Details'!$A$18:$L$18, 0),FALSE), 'E2 Allocators'!$B$15:$W$361, MATCH(AI$17, 'E2 Allocators'!$B$15:$W$15, 0),FALSE))</f>
        <v>0</v>
      </c>
      <c r="AJ591" s="1334">
        <f>IF(ISERROR(VLOOKUP(VLOOKUP($A591, 'E4 TB Allocation Details'!$A$18:$L$205, MATCH("Customer ID", 'E4 TB Allocation Details'!$A$18:$L$18, 0),FALSE), 'E2 Allocators'!$B$15:$W$361, MATCH(AJ$17, 'E2 Allocators'!$B$15:$W$15, 0),FALSE)), 0, VLOOKUP(VLOOKUP($A591, 'E4 TB Allocation Details'!$A$18:$L$205, MATCH("Customer ID", 'E4 TB Allocation Details'!$A$18:$L$18, 0),FALSE), 'E2 Allocators'!$B$15:$W$361, MATCH(AJ$17, 'E2 Allocators'!$B$15:$W$15, 0),FALSE))</f>
        <v>0</v>
      </c>
      <c r="AK591" s="1334">
        <f>IF(ISERROR(VLOOKUP(VLOOKUP($A591, 'E4 TB Allocation Details'!$A$18:$L$205, MATCH("Customer ID", 'E4 TB Allocation Details'!$A$18:$L$18, 0),FALSE), 'E2 Allocators'!$B$15:$W$361, MATCH(AK$17, 'E2 Allocators'!$B$15:$W$15, 0),FALSE)), 0, VLOOKUP(VLOOKUP($A591, 'E4 TB Allocation Details'!$A$18:$L$205, MATCH("Customer ID", 'E4 TB Allocation Details'!$A$18:$L$18, 0),FALSE), 'E2 Allocators'!$B$15:$W$361, MATCH(AK$17, 'E2 Allocators'!$B$15:$W$15, 0),FALSE))</f>
        <v>0</v>
      </c>
      <c r="AL591" s="1334">
        <f>IF(ISERROR(VLOOKUP(VLOOKUP($A591, 'E4 TB Allocation Details'!$A$18:$L$205, MATCH("Customer ID", 'E4 TB Allocation Details'!$A$18:$L$18, 0),FALSE), 'E2 Allocators'!$B$15:$W$361, MATCH(AL$17, 'E2 Allocators'!$B$15:$W$15, 0),FALSE)), 0, VLOOKUP(VLOOKUP($A591, 'E4 TB Allocation Details'!$A$18:$L$205, MATCH("Customer ID", 'E4 TB Allocation Details'!$A$18:$L$18, 0),FALSE), 'E2 Allocators'!$B$15:$W$361, MATCH(AL$17, 'E2 Allocators'!$B$15:$W$15, 0),FALSE))</f>
        <v>0</v>
      </c>
      <c r="AM591" s="1334">
        <f>IF(ISERROR(VLOOKUP(VLOOKUP($A591, 'E4 TB Allocation Details'!$A$18:$L$205, MATCH("Customer ID", 'E4 TB Allocation Details'!$A$18:$L$18, 0),FALSE), 'E2 Allocators'!$B$15:$W$361, MATCH(AM$17, 'E2 Allocators'!$B$15:$W$15, 0),FALSE)), 0, VLOOKUP(VLOOKUP($A591, 'E4 TB Allocation Details'!$A$18:$L$205, MATCH("Customer ID", 'E4 TB Allocation Details'!$A$18:$L$18, 0),FALSE), 'E2 Allocators'!$B$15:$W$361, MATCH(AM$17, 'E2 Allocators'!$B$15:$W$15, 0),FALSE))</f>
        <v>0</v>
      </c>
      <c r="AN591" s="1334">
        <f>IF(ISERROR(VLOOKUP(VLOOKUP($A591, 'E4 TB Allocation Details'!$A$18:$L$205, MATCH("Customer ID", 'E4 TB Allocation Details'!$A$18:$L$18, 0),FALSE), 'E2 Allocators'!$B$15:$W$361, MATCH(AN$17, 'E2 Allocators'!$B$15:$W$15, 0),FALSE)), 0, VLOOKUP(VLOOKUP($A591, 'E4 TB Allocation Details'!$A$18:$L$205, MATCH("Customer ID", 'E4 TB Allocation Details'!$A$18:$L$18, 0),FALSE), 'E2 Allocators'!$B$15:$W$361, MATCH(AN$17, 'E2 Allocators'!$B$15:$W$15, 0),FALSE))</f>
        <v>0</v>
      </c>
      <c r="AO591" s="1334">
        <f>IF(ISERROR(VLOOKUP(VLOOKUP($A591, 'E4 TB Allocation Details'!$A$18:$L$205, MATCH("Customer ID", 'E4 TB Allocation Details'!$A$18:$L$18, 0),FALSE), 'E2 Allocators'!$B$15:$W$361, MATCH(AO$17, 'E2 Allocators'!$B$15:$W$15, 0),FALSE)), 0, VLOOKUP(VLOOKUP($A591, 'E4 TB Allocation Details'!$A$18:$L$205, MATCH("Customer ID", 'E4 TB Allocation Details'!$A$18:$L$18, 0),FALSE), 'E2 Allocators'!$B$15:$W$361, MATCH(AO$17, 'E2 Allocators'!$B$15:$W$15, 0),FALSE))</f>
        <v>0</v>
      </c>
      <c r="AP591" s="1334">
        <f>IF(ISERROR(VLOOKUP(VLOOKUP($A591, 'E4 TB Allocation Details'!$A$18:$L$205, MATCH("Customer ID", 'E4 TB Allocation Details'!$A$18:$L$18, 0),FALSE), 'E2 Allocators'!$B$15:$W$361, MATCH(AP$17, 'E2 Allocators'!$B$15:$W$15, 0),FALSE)), 0, VLOOKUP(VLOOKUP($A591, 'E4 TB Allocation Details'!$A$18:$L$205, MATCH("Customer ID", 'E4 TB Allocation Details'!$A$18:$L$18, 0),FALSE), 'E2 Allocators'!$B$15:$W$361, MATCH(AP$17, 'E2 Allocators'!$B$15:$W$15, 0),FALSE))</f>
        <v>0</v>
      </c>
      <c r="AQ591" s="1334">
        <f>IF(ISERROR(VLOOKUP(VLOOKUP($A591, 'E4 TB Allocation Details'!$A$18:$L$205, MATCH("Customer ID", 'E4 TB Allocation Details'!$A$18:$L$18, 0),FALSE), 'E2 Allocators'!$B$15:$W$361, MATCH(AQ$17, 'E2 Allocators'!$B$15:$W$15, 0),FALSE)), 0, VLOOKUP(VLOOKUP($A591, 'E4 TB Allocation Details'!$A$18:$L$205, MATCH("Customer ID", 'E4 TB Allocation Details'!$A$18:$L$18, 0),FALSE), 'E2 Allocators'!$B$15:$W$361, MATCH(AQ$17, 'E2 Allocators'!$B$15:$W$15, 0),FALSE))</f>
        <v>0</v>
      </c>
      <c r="AR591" s="1334">
        <f>IF(ISERROR(VLOOKUP(VLOOKUP($A591, 'E4 TB Allocation Details'!$A$18:$L$205, MATCH("Customer ID", 'E4 TB Allocation Details'!$A$18:$L$18, 0),FALSE), 'E2 Allocators'!$B$15:$W$361, MATCH(AR$17, 'E2 Allocators'!$B$15:$W$15, 0),FALSE)), 0, VLOOKUP(VLOOKUP($A591, 'E4 TB Allocation Details'!$A$18:$L$205, MATCH("Customer ID", 'E4 TB Allocation Details'!$A$18:$L$18, 0),FALSE), 'E2 Allocators'!$B$15:$W$361, MATCH(AR$17, 'E2 Allocators'!$B$15:$W$15, 0),FALSE))</f>
        <v>0</v>
      </c>
      <c r="AS591" s="1334">
        <f>IF(ISERROR(VLOOKUP(VLOOKUP($A591, 'E4 TB Allocation Details'!$A$18:$L$205, MATCH("Customer ID", 'E4 TB Allocation Details'!$A$18:$L$18, 0),FALSE), 'E2 Allocators'!$B$15:$W$361, MATCH(AS$17, 'E2 Allocators'!$B$15:$W$15, 0),FALSE)), 0, VLOOKUP(VLOOKUP($A591, 'E4 TB Allocation Details'!$A$18:$L$205, MATCH("Customer ID", 'E4 TB Allocation Details'!$A$18:$L$18, 0),FALSE), 'E2 Allocators'!$B$15:$W$361, MATCH(AS$17, 'E2 Allocators'!$B$15:$W$15, 0),FALSE))</f>
        <v>0</v>
      </c>
      <c r="AT591" s="1334">
        <f>IF(ISERROR(VLOOKUP(VLOOKUP($A591, 'E4 TB Allocation Details'!$A$18:$L$205, MATCH("Customer ID", 'E4 TB Allocation Details'!$A$18:$L$18, 0),FALSE), 'E2 Allocators'!$B$15:$W$361, MATCH(AT$17, 'E2 Allocators'!$B$15:$W$15, 0),FALSE)), 0, VLOOKUP(VLOOKUP($A591, 'E4 TB Allocation Details'!$A$18:$L$205, MATCH("Customer ID", 'E4 TB Allocation Details'!$A$18:$L$18, 0),FALSE), 'E2 Allocators'!$B$15:$W$361, MATCH(AT$17, 'E2 Allocators'!$B$15:$W$15, 0),FALSE))</f>
        <v>0</v>
      </c>
      <c r="AU591" s="1334">
        <f>IF(ISERROR(VLOOKUP(VLOOKUP($A591, 'E4 TB Allocation Details'!$A$18:$L$205, MATCH("Customer ID", 'E4 TB Allocation Details'!$A$18:$L$18, 0),FALSE), 'E2 Allocators'!$B$15:$W$361, MATCH(AU$17, 'E2 Allocators'!$B$15:$W$15, 0),FALSE)), 0, VLOOKUP(VLOOKUP($A591, 'E4 TB Allocation Details'!$A$18:$L$205, MATCH("Customer ID", 'E4 TB Allocation Details'!$A$18:$L$18, 0),FALSE), 'E2 Allocators'!$B$15:$W$361, MATCH(AU$17, 'E2 Allocators'!$B$15:$W$15, 0),FALSE))</f>
        <v>0</v>
      </c>
      <c r="AV591" s="1339">
        <f t="shared" si="926"/>
        <v>0</v>
      </c>
      <c r="AW591" s="1336"/>
      <c r="AX591" s="1336"/>
      <c r="AY591" s="1336"/>
      <c r="AZ591" s="1336"/>
      <c r="BA591" s="1336"/>
      <c r="BB591" s="1336"/>
      <c r="BC591" s="1336"/>
      <c r="BD591" s="1336"/>
      <c r="BE591" s="1336"/>
      <c r="BF591" s="1336"/>
      <c r="BG591" s="1336"/>
      <c r="BH591" s="1336"/>
      <c r="BI591" s="1336"/>
      <c r="BJ591" s="1336"/>
      <c r="BK591" s="1336"/>
      <c r="BL591" s="1336"/>
      <c r="BM591" s="1336"/>
      <c r="BN591" s="1336"/>
      <c r="BO591" s="1336"/>
      <c r="BP591" s="1336"/>
      <c r="BQ591" s="1337"/>
    </row>
    <row r="592" spans="1:69" s="258" customFormat="1" ht="12.75">
      <c r="A592" s="1338" t="s">
        <v>1258</v>
      </c>
      <c r="B592" s="1331" t="s">
        <v>1008</v>
      </c>
      <c r="C592" s="1332">
        <v>1</v>
      </c>
      <c r="D592" s="1333">
        <f t="shared" si="923"/>
        <v>1</v>
      </c>
      <c r="E592" s="1333">
        <f>VLOOKUP($A592,'E1 Categorization'!$A$35:$E$114,5,FALSE)</f>
        <v>0</v>
      </c>
      <c r="F592" s="1333">
        <f t="shared" si="924"/>
        <v>1</v>
      </c>
      <c r="G592" s="1334">
        <f>IF(ISERROR(VLOOKUP(VLOOKUP($A592, 'E4 TB Allocation Details'!$A$18:$L$205, MATCH("Demand ID", 'E4 TB Allocation Details'!$A$18:$L$18, 0),FALSE), 'E2 Allocators'!$B$15:$W$361, MATCH(G$17, 'E2 Allocators'!$B$15:$W$15, 0),FALSE)), 0, VLOOKUP(VLOOKUP($A592, 'E4 TB Allocation Details'!$A$18:$L$205, MATCH("Demand ID", 'E4 TB Allocation Details'!$A$18:$L$18, 0),FALSE), 'E2 Allocators'!$B$15:$W$361, MATCH(G$17, 'E2 Allocators'!$B$15:$W$15, 0),FALSE))</f>
        <v>0.34323976262154621</v>
      </c>
      <c r="H592" s="1334">
        <f>IF(ISERROR(VLOOKUP(VLOOKUP($A592, 'E4 TB Allocation Details'!$A$18:$L$205, MATCH("Demand ID", 'E4 TB Allocation Details'!$A$18:$L$18, 0),FALSE), 'E2 Allocators'!$B$15:$W$361, MATCH(H$17, 'E2 Allocators'!$B$15:$W$15, 0),FALSE)), 0, VLOOKUP(VLOOKUP($A592, 'E4 TB Allocation Details'!$A$18:$L$205, MATCH("Demand ID", 'E4 TB Allocation Details'!$A$18:$L$18, 0),FALSE), 'E2 Allocators'!$B$15:$W$361, MATCH(H$17, 'E2 Allocators'!$B$15:$W$15, 0),FALSE))</f>
        <v>0.18203209099116485</v>
      </c>
      <c r="I592" s="1334">
        <f>IF(ISERROR(VLOOKUP(VLOOKUP($A592, 'E4 TB Allocation Details'!$A$18:$L$205, MATCH("Demand ID", 'E4 TB Allocation Details'!$A$18:$L$18, 0),FALSE), 'E2 Allocators'!$B$15:$W$361, MATCH(I$17, 'E2 Allocators'!$B$15:$W$15, 0),FALSE)), 0, VLOOKUP(VLOOKUP($A592, 'E4 TB Allocation Details'!$A$18:$L$205, MATCH("Demand ID", 'E4 TB Allocation Details'!$A$18:$L$18, 0),FALSE), 'E2 Allocators'!$B$15:$W$361, MATCH(I$17, 'E2 Allocators'!$B$15:$W$15, 0),FALSE))</f>
        <v>0.46919647723287183</v>
      </c>
      <c r="J592" s="1334">
        <f>IF(ISERROR(VLOOKUP(VLOOKUP($A592, 'E4 TB Allocation Details'!$A$18:$L$205, MATCH("Demand ID", 'E4 TB Allocation Details'!$A$18:$L$18, 0),FALSE), 'E2 Allocators'!$B$15:$W$361, MATCH(J$17, 'E2 Allocators'!$B$15:$W$15, 0),FALSE)), 0, VLOOKUP(VLOOKUP($A592, 'E4 TB Allocation Details'!$A$18:$L$205, MATCH("Demand ID", 'E4 TB Allocation Details'!$A$18:$L$18, 0),FALSE), 'E2 Allocators'!$B$15:$W$361, MATCH(J$17, 'E2 Allocators'!$B$15:$W$15, 0),FALSE))</f>
        <v>0</v>
      </c>
      <c r="K592" s="1334">
        <f>IF(ISERROR(VLOOKUP(VLOOKUP($A592, 'E4 TB Allocation Details'!$A$18:$L$205, MATCH("Demand ID", 'E4 TB Allocation Details'!$A$18:$L$18, 0),FALSE), 'E2 Allocators'!$B$15:$W$361, MATCH(K$17, 'E2 Allocators'!$B$15:$W$15, 0),FALSE)), 0, VLOOKUP(VLOOKUP($A592, 'E4 TB Allocation Details'!$A$18:$L$205, MATCH("Demand ID", 'E4 TB Allocation Details'!$A$18:$L$18, 0),FALSE), 'E2 Allocators'!$B$15:$W$361, MATCH(K$17, 'E2 Allocators'!$B$15:$W$15, 0),FALSE))</f>
        <v>0</v>
      </c>
      <c r="L592" s="1334">
        <f>IF(ISERROR(VLOOKUP(VLOOKUP($A592, 'E4 TB Allocation Details'!$A$18:$L$205, MATCH("Demand ID", 'E4 TB Allocation Details'!$A$18:$L$18, 0),FALSE), 'E2 Allocators'!$B$15:$W$361, MATCH(L$17, 'E2 Allocators'!$B$15:$W$15, 0),FALSE)), 0, VLOOKUP(VLOOKUP($A592, 'E4 TB Allocation Details'!$A$18:$L$205, MATCH("Demand ID", 'E4 TB Allocation Details'!$A$18:$L$18, 0),FALSE), 'E2 Allocators'!$B$15:$W$361, MATCH(L$17, 'E2 Allocators'!$B$15:$W$15, 0),FALSE))</f>
        <v>0</v>
      </c>
      <c r="M592" s="1334">
        <f>IF(ISERROR(VLOOKUP(VLOOKUP($A592, 'E4 TB Allocation Details'!$A$18:$L$205, MATCH("Demand ID", 'E4 TB Allocation Details'!$A$18:$L$18, 0),FALSE), 'E2 Allocators'!$B$15:$W$361, MATCH(M$17, 'E2 Allocators'!$B$15:$W$15, 0),FALSE)), 0, VLOOKUP(VLOOKUP($A592, 'E4 TB Allocation Details'!$A$18:$L$205, MATCH("Demand ID", 'E4 TB Allocation Details'!$A$18:$L$18, 0),FALSE), 'E2 Allocators'!$B$15:$W$361, MATCH(M$17, 'E2 Allocators'!$B$15:$W$15, 0),FALSE))</f>
        <v>3.1791772355561432E-3</v>
      </c>
      <c r="N592" s="1334">
        <f>IF(ISERROR(VLOOKUP(VLOOKUP($A592, 'E4 TB Allocation Details'!$A$18:$L$205, MATCH("Demand ID", 'E4 TB Allocation Details'!$A$18:$L$18, 0),FALSE), 'E2 Allocators'!$B$15:$W$361, MATCH(N$17, 'E2 Allocators'!$B$15:$W$15, 0),FALSE)), 0, VLOOKUP(VLOOKUP($A592, 'E4 TB Allocation Details'!$A$18:$L$205, MATCH("Demand ID", 'E4 TB Allocation Details'!$A$18:$L$18, 0),FALSE), 'E2 Allocators'!$B$15:$W$361, MATCH(N$17, 'E2 Allocators'!$B$15:$W$15, 0),FALSE))</f>
        <v>4.0402658584488317E-4</v>
      </c>
      <c r="O592" s="1334">
        <f>IF(ISERROR(VLOOKUP(VLOOKUP($A592, 'E4 TB Allocation Details'!$A$18:$L$205, MATCH("Demand ID", 'E4 TB Allocation Details'!$A$18:$L$18, 0),FALSE), 'E2 Allocators'!$B$15:$W$361, MATCH(O$17, 'E2 Allocators'!$B$15:$W$15, 0),FALSE)), 0, VLOOKUP(VLOOKUP($A592, 'E4 TB Allocation Details'!$A$18:$L$205, MATCH("Demand ID", 'E4 TB Allocation Details'!$A$18:$L$18, 0),FALSE), 'E2 Allocators'!$B$15:$W$361, MATCH(O$17, 'E2 Allocators'!$B$15:$W$15, 0),FALSE))</f>
        <v>1.9484653330160509E-3</v>
      </c>
      <c r="P592" s="1334">
        <f>IF(ISERROR(VLOOKUP(VLOOKUP($A592, 'E4 TB Allocation Details'!$A$18:$L$205, MATCH("Demand ID", 'E4 TB Allocation Details'!$A$18:$L$18, 0),FALSE), 'E2 Allocators'!$B$15:$W$361, MATCH(P$17, 'E2 Allocators'!$B$15:$W$15, 0),FALSE)), 0, VLOOKUP(VLOOKUP($A592, 'E4 TB Allocation Details'!$A$18:$L$205, MATCH("Demand ID", 'E4 TB Allocation Details'!$A$18:$L$18, 0),FALSE), 'E2 Allocators'!$B$15:$W$361, MATCH(P$17, 'E2 Allocators'!$B$15:$W$15, 0),FALSE))</f>
        <v>0</v>
      </c>
      <c r="Q592" s="1334">
        <f>IF(ISERROR(VLOOKUP(VLOOKUP($A592, 'E4 TB Allocation Details'!$A$18:$L$205, MATCH("Demand ID", 'E4 TB Allocation Details'!$A$18:$L$18, 0),FALSE), 'E2 Allocators'!$B$15:$W$361, MATCH(Q$17, 'E2 Allocators'!$B$15:$W$15, 0),FALSE)), 0, VLOOKUP(VLOOKUP($A592, 'E4 TB Allocation Details'!$A$18:$L$205, MATCH("Demand ID", 'E4 TB Allocation Details'!$A$18:$L$18, 0),FALSE), 'E2 Allocators'!$B$15:$W$361, MATCH(Q$17, 'E2 Allocators'!$B$15:$W$15, 0),FALSE))</f>
        <v>0</v>
      </c>
      <c r="R592" s="1334">
        <f>IF(ISERROR(VLOOKUP(VLOOKUP($A592, 'E4 TB Allocation Details'!$A$18:$L$205, MATCH("Demand ID", 'E4 TB Allocation Details'!$A$18:$L$18, 0),FALSE), 'E2 Allocators'!$B$15:$W$361, MATCH(R$17, 'E2 Allocators'!$B$15:$W$15, 0),FALSE)), 0, VLOOKUP(VLOOKUP($A592, 'E4 TB Allocation Details'!$A$18:$L$205, MATCH("Demand ID", 'E4 TB Allocation Details'!$A$18:$L$18, 0),FALSE), 'E2 Allocators'!$B$15:$W$361, MATCH(R$17, 'E2 Allocators'!$B$15:$W$15, 0),FALSE))</f>
        <v>0</v>
      </c>
      <c r="S592" s="1334">
        <f>IF(ISERROR(VLOOKUP(VLOOKUP($A592, 'E4 TB Allocation Details'!$A$18:$L$205, MATCH("Demand ID", 'E4 TB Allocation Details'!$A$18:$L$18, 0),FALSE), 'E2 Allocators'!$B$15:$W$361, MATCH(S$17, 'E2 Allocators'!$B$15:$W$15, 0),FALSE)), 0, VLOOKUP(VLOOKUP($A592, 'E4 TB Allocation Details'!$A$18:$L$205, MATCH("Demand ID", 'E4 TB Allocation Details'!$A$18:$L$18, 0),FALSE), 'E2 Allocators'!$B$15:$W$361, MATCH(S$17, 'E2 Allocators'!$B$15:$W$15, 0),FALSE))</f>
        <v>0</v>
      </c>
      <c r="T592" s="1334">
        <f>IF(ISERROR(VLOOKUP(VLOOKUP($A592, 'E4 TB Allocation Details'!$A$18:$L$205, MATCH("Demand ID", 'E4 TB Allocation Details'!$A$18:$L$18, 0),FALSE), 'E2 Allocators'!$B$15:$W$361, MATCH(T$17, 'E2 Allocators'!$B$15:$W$15, 0),FALSE)), 0, VLOOKUP(VLOOKUP($A592, 'E4 TB Allocation Details'!$A$18:$L$205, MATCH("Demand ID", 'E4 TB Allocation Details'!$A$18:$L$18, 0),FALSE), 'E2 Allocators'!$B$15:$W$361, MATCH(T$17, 'E2 Allocators'!$B$15:$W$15, 0),FALSE))</f>
        <v>0</v>
      </c>
      <c r="U592" s="1334">
        <f>IF(ISERROR(VLOOKUP(VLOOKUP($A592, 'E4 TB Allocation Details'!$A$18:$L$205, MATCH("Demand ID", 'E4 TB Allocation Details'!$A$18:$L$18, 0),FALSE), 'E2 Allocators'!$B$15:$W$361, MATCH(U$17, 'E2 Allocators'!$B$15:$W$15, 0),FALSE)), 0, VLOOKUP(VLOOKUP($A592, 'E4 TB Allocation Details'!$A$18:$L$205, MATCH("Demand ID", 'E4 TB Allocation Details'!$A$18:$L$18, 0),FALSE), 'E2 Allocators'!$B$15:$W$361, MATCH(U$17, 'E2 Allocators'!$B$15:$W$15, 0),FALSE))</f>
        <v>0</v>
      </c>
      <c r="V592" s="1334">
        <f>IF(ISERROR(VLOOKUP(VLOOKUP($A592, 'E4 TB Allocation Details'!$A$18:$L$205, MATCH("Demand ID", 'E4 TB Allocation Details'!$A$18:$L$18, 0),FALSE), 'E2 Allocators'!$B$15:$W$361, MATCH(V$17, 'E2 Allocators'!$B$15:$W$15, 0),FALSE)), 0, VLOOKUP(VLOOKUP($A592, 'E4 TB Allocation Details'!$A$18:$L$205, MATCH("Demand ID", 'E4 TB Allocation Details'!$A$18:$L$18, 0),FALSE), 'E2 Allocators'!$B$15:$W$361, MATCH(V$17, 'E2 Allocators'!$B$15:$W$15, 0),FALSE))</f>
        <v>0</v>
      </c>
      <c r="W592" s="1334">
        <f>IF(ISERROR(VLOOKUP(VLOOKUP($A592, 'E4 TB Allocation Details'!$A$18:$L$205, MATCH("Demand ID", 'E4 TB Allocation Details'!$A$18:$L$18, 0),FALSE), 'E2 Allocators'!$B$15:$W$361, MATCH(W$17, 'E2 Allocators'!$B$15:$W$15, 0),FALSE)), 0, VLOOKUP(VLOOKUP($A592, 'E4 TB Allocation Details'!$A$18:$L$205, MATCH("Demand ID", 'E4 TB Allocation Details'!$A$18:$L$18, 0),FALSE), 'E2 Allocators'!$B$15:$W$361, MATCH(W$17, 'E2 Allocators'!$B$15:$W$15, 0),FALSE))</f>
        <v>0</v>
      </c>
      <c r="X592" s="1334">
        <f>IF(ISERROR(VLOOKUP(VLOOKUP($A592, 'E4 TB Allocation Details'!$A$18:$L$205, MATCH("Demand ID", 'E4 TB Allocation Details'!$A$18:$L$18, 0),FALSE), 'E2 Allocators'!$B$15:$W$361, MATCH(X$17, 'E2 Allocators'!$B$15:$W$15, 0),FALSE)), 0, VLOOKUP(VLOOKUP($A592, 'E4 TB Allocation Details'!$A$18:$L$205, MATCH("Demand ID", 'E4 TB Allocation Details'!$A$18:$L$18, 0),FALSE), 'E2 Allocators'!$B$15:$W$361, MATCH(X$17, 'E2 Allocators'!$B$15:$W$15, 0),FALSE))</f>
        <v>0</v>
      </c>
      <c r="Y592" s="1334">
        <f>IF(ISERROR(VLOOKUP(VLOOKUP($A592, 'E4 TB Allocation Details'!$A$18:$L$205, MATCH("Demand ID", 'E4 TB Allocation Details'!$A$18:$L$18, 0),FALSE), 'E2 Allocators'!$B$15:$W$361, MATCH(Y$17, 'E2 Allocators'!$B$15:$W$15, 0),FALSE)), 0, VLOOKUP(VLOOKUP($A592, 'E4 TB Allocation Details'!$A$18:$L$205, MATCH("Demand ID", 'E4 TB Allocation Details'!$A$18:$L$18, 0),FALSE), 'E2 Allocators'!$B$15:$W$361, MATCH(Y$17, 'E2 Allocators'!$B$15:$W$15, 0),FALSE))</f>
        <v>0</v>
      </c>
      <c r="Z592" s="1334">
        <f>IF(ISERROR(VLOOKUP(VLOOKUP($A592, 'E4 TB Allocation Details'!$A$18:$L$205, MATCH("Demand ID", 'E4 TB Allocation Details'!$A$18:$L$18, 0),FALSE), 'E2 Allocators'!$B$15:$W$361, MATCH(Z$17, 'E2 Allocators'!$B$15:$W$15, 0),FALSE)), 0, VLOOKUP(VLOOKUP($A592, 'E4 TB Allocation Details'!$A$18:$L$205, MATCH("Demand ID", 'E4 TB Allocation Details'!$A$18:$L$18, 0),FALSE), 'E2 Allocators'!$B$15:$W$361, MATCH(Z$17, 'E2 Allocators'!$B$15:$W$15, 0),FALSE))</f>
        <v>0</v>
      </c>
      <c r="AA592" s="1339">
        <f t="shared" si="925"/>
        <v>1</v>
      </c>
      <c r="AB592" s="1334">
        <f>IF(ISERROR(VLOOKUP(VLOOKUP($A592, 'E4 TB Allocation Details'!$A$18:$L$205, MATCH("Customer ID", 'E4 TB Allocation Details'!$A$18:$L$18, 0),FALSE), 'E2 Allocators'!$B$15:$W$361, MATCH(AB$17, 'E2 Allocators'!$B$15:$W$15, 0),FALSE)), 0, VLOOKUP(VLOOKUP($A592, 'E4 TB Allocation Details'!$A$18:$L$205, MATCH("Customer ID", 'E4 TB Allocation Details'!$A$18:$L$18, 0),FALSE), 'E2 Allocators'!$B$15:$W$361, MATCH(AB$17, 'E2 Allocators'!$B$15:$W$15, 0),FALSE))</f>
        <v>0</v>
      </c>
      <c r="AC592" s="1334">
        <f>IF(ISERROR(VLOOKUP(VLOOKUP($A592, 'E4 TB Allocation Details'!$A$18:$L$205, MATCH("Customer ID", 'E4 TB Allocation Details'!$A$18:$L$18, 0),FALSE), 'E2 Allocators'!$B$15:$W$361, MATCH(AC$17, 'E2 Allocators'!$B$15:$W$15, 0),FALSE)), 0, VLOOKUP(VLOOKUP($A592, 'E4 TB Allocation Details'!$A$18:$L$205, MATCH("Customer ID", 'E4 TB Allocation Details'!$A$18:$L$18, 0),FALSE), 'E2 Allocators'!$B$15:$W$361, MATCH(AC$17, 'E2 Allocators'!$B$15:$W$15, 0),FALSE))</f>
        <v>0</v>
      </c>
      <c r="AD592" s="1334">
        <f>IF(ISERROR(VLOOKUP(VLOOKUP($A592, 'E4 TB Allocation Details'!$A$18:$L$205, MATCH("Customer ID", 'E4 TB Allocation Details'!$A$18:$L$18, 0),FALSE), 'E2 Allocators'!$B$15:$W$361, MATCH(AD$17, 'E2 Allocators'!$B$15:$W$15, 0),FALSE)), 0, VLOOKUP(VLOOKUP($A592, 'E4 TB Allocation Details'!$A$18:$L$205, MATCH("Customer ID", 'E4 TB Allocation Details'!$A$18:$L$18, 0),FALSE), 'E2 Allocators'!$B$15:$W$361, MATCH(AD$17, 'E2 Allocators'!$B$15:$W$15, 0),FALSE))</f>
        <v>0</v>
      </c>
      <c r="AE592" s="1334">
        <f>IF(ISERROR(VLOOKUP(VLOOKUP($A592, 'E4 TB Allocation Details'!$A$18:$L$205, MATCH("Customer ID", 'E4 TB Allocation Details'!$A$18:$L$18, 0),FALSE), 'E2 Allocators'!$B$15:$W$361, MATCH(AE$17, 'E2 Allocators'!$B$15:$W$15, 0),FALSE)), 0, VLOOKUP(VLOOKUP($A592, 'E4 TB Allocation Details'!$A$18:$L$205, MATCH("Customer ID", 'E4 TB Allocation Details'!$A$18:$L$18, 0),FALSE), 'E2 Allocators'!$B$15:$W$361, MATCH(AE$17, 'E2 Allocators'!$B$15:$W$15, 0),FALSE))</f>
        <v>0</v>
      </c>
      <c r="AF592" s="1334">
        <f>IF(ISERROR(VLOOKUP(VLOOKUP($A592, 'E4 TB Allocation Details'!$A$18:$L$205, MATCH("Customer ID", 'E4 TB Allocation Details'!$A$18:$L$18, 0),FALSE), 'E2 Allocators'!$B$15:$W$361, MATCH(AF$17, 'E2 Allocators'!$B$15:$W$15, 0),FALSE)), 0, VLOOKUP(VLOOKUP($A592, 'E4 TB Allocation Details'!$A$18:$L$205, MATCH("Customer ID", 'E4 TB Allocation Details'!$A$18:$L$18, 0),FALSE), 'E2 Allocators'!$B$15:$W$361, MATCH(AF$17, 'E2 Allocators'!$B$15:$W$15, 0),FALSE))</f>
        <v>0</v>
      </c>
      <c r="AG592" s="1334">
        <f>IF(ISERROR(VLOOKUP(VLOOKUP($A592, 'E4 TB Allocation Details'!$A$18:$L$205, MATCH("Customer ID", 'E4 TB Allocation Details'!$A$18:$L$18, 0),FALSE), 'E2 Allocators'!$B$15:$W$361, MATCH(AG$17, 'E2 Allocators'!$B$15:$W$15, 0),FALSE)), 0, VLOOKUP(VLOOKUP($A592, 'E4 TB Allocation Details'!$A$18:$L$205, MATCH("Customer ID", 'E4 TB Allocation Details'!$A$18:$L$18, 0),FALSE), 'E2 Allocators'!$B$15:$W$361, MATCH(AG$17, 'E2 Allocators'!$B$15:$W$15, 0),FALSE))</f>
        <v>0</v>
      </c>
      <c r="AH592" s="1334">
        <f>IF(ISERROR(VLOOKUP(VLOOKUP($A592, 'E4 TB Allocation Details'!$A$18:$L$205, MATCH("Customer ID", 'E4 TB Allocation Details'!$A$18:$L$18, 0),FALSE), 'E2 Allocators'!$B$15:$W$361, MATCH(AH$17, 'E2 Allocators'!$B$15:$W$15, 0),FALSE)), 0, VLOOKUP(VLOOKUP($A592, 'E4 TB Allocation Details'!$A$18:$L$205, MATCH("Customer ID", 'E4 TB Allocation Details'!$A$18:$L$18, 0),FALSE), 'E2 Allocators'!$B$15:$W$361, MATCH(AH$17, 'E2 Allocators'!$B$15:$W$15, 0),FALSE))</f>
        <v>0</v>
      </c>
      <c r="AI592" s="1334">
        <f>IF(ISERROR(VLOOKUP(VLOOKUP($A592, 'E4 TB Allocation Details'!$A$18:$L$205, MATCH("Customer ID", 'E4 TB Allocation Details'!$A$18:$L$18, 0),FALSE), 'E2 Allocators'!$B$15:$W$361, MATCH(AI$17, 'E2 Allocators'!$B$15:$W$15, 0),FALSE)), 0, VLOOKUP(VLOOKUP($A592, 'E4 TB Allocation Details'!$A$18:$L$205, MATCH("Customer ID", 'E4 TB Allocation Details'!$A$18:$L$18, 0),FALSE), 'E2 Allocators'!$B$15:$W$361, MATCH(AI$17, 'E2 Allocators'!$B$15:$W$15, 0),FALSE))</f>
        <v>0</v>
      </c>
      <c r="AJ592" s="1334">
        <f>IF(ISERROR(VLOOKUP(VLOOKUP($A592, 'E4 TB Allocation Details'!$A$18:$L$205, MATCH("Customer ID", 'E4 TB Allocation Details'!$A$18:$L$18, 0),FALSE), 'E2 Allocators'!$B$15:$W$361, MATCH(AJ$17, 'E2 Allocators'!$B$15:$W$15, 0),FALSE)), 0, VLOOKUP(VLOOKUP($A592, 'E4 TB Allocation Details'!$A$18:$L$205, MATCH("Customer ID", 'E4 TB Allocation Details'!$A$18:$L$18, 0),FALSE), 'E2 Allocators'!$B$15:$W$361, MATCH(AJ$17, 'E2 Allocators'!$B$15:$W$15, 0),FALSE))</f>
        <v>0</v>
      </c>
      <c r="AK592" s="1334">
        <f>IF(ISERROR(VLOOKUP(VLOOKUP($A592, 'E4 TB Allocation Details'!$A$18:$L$205, MATCH("Customer ID", 'E4 TB Allocation Details'!$A$18:$L$18, 0),FALSE), 'E2 Allocators'!$B$15:$W$361, MATCH(AK$17, 'E2 Allocators'!$B$15:$W$15, 0),FALSE)), 0, VLOOKUP(VLOOKUP($A592, 'E4 TB Allocation Details'!$A$18:$L$205, MATCH("Customer ID", 'E4 TB Allocation Details'!$A$18:$L$18, 0),FALSE), 'E2 Allocators'!$B$15:$W$361, MATCH(AK$17, 'E2 Allocators'!$B$15:$W$15, 0),FALSE))</f>
        <v>0</v>
      </c>
      <c r="AL592" s="1334">
        <f>IF(ISERROR(VLOOKUP(VLOOKUP($A592, 'E4 TB Allocation Details'!$A$18:$L$205, MATCH("Customer ID", 'E4 TB Allocation Details'!$A$18:$L$18, 0),FALSE), 'E2 Allocators'!$B$15:$W$361, MATCH(AL$17, 'E2 Allocators'!$B$15:$W$15, 0),FALSE)), 0, VLOOKUP(VLOOKUP($A592, 'E4 TB Allocation Details'!$A$18:$L$205, MATCH("Customer ID", 'E4 TB Allocation Details'!$A$18:$L$18, 0),FALSE), 'E2 Allocators'!$B$15:$W$361, MATCH(AL$17, 'E2 Allocators'!$B$15:$W$15, 0),FALSE))</f>
        <v>0</v>
      </c>
      <c r="AM592" s="1334">
        <f>IF(ISERROR(VLOOKUP(VLOOKUP($A592, 'E4 TB Allocation Details'!$A$18:$L$205, MATCH("Customer ID", 'E4 TB Allocation Details'!$A$18:$L$18, 0),FALSE), 'E2 Allocators'!$B$15:$W$361, MATCH(AM$17, 'E2 Allocators'!$B$15:$W$15, 0),FALSE)), 0, VLOOKUP(VLOOKUP($A592, 'E4 TB Allocation Details'!$A$18:$L$205, MATCH("Customer ID", 'E4 TB Allocation Details'!$A$18:$L$18, 0),FALSE), 'E2 Allocators'!$B$15:$W$361, MATCH(AM$17, 'E2 Allocators'!$B$15:$W$15, 0),FALSE))</f>
        <v>0</v>
      </c>
      <c r="AN592" s="1334">
        <f>IF(ISERROR(VLOOKUP(VLOOKUP($A592, 'E4 TB Allocation Details'!$A$18:$L$205, MATCH("Customer ID", 'E4 TB Allocation Details'!$A$18:$L$18, 0),FALSE), 'E2 Allocators'!$B$15:$W$361, MATCH(AN$17, 'E2 Allocators'!$B$15:$W$15, 0),FALSE)), 0, VLOOKUP(VLOOKUP($A592, 'E4 TB Allocation Details'!$A$18:$L$205, MATCH("Customer ID", 'E4 TB Allocation Details'!$A$18:$L$18, 0),FALSE), 'E2 Allocators'!$B$15:$W$361, MATCH(AN$17, 'E2 Allocators'!$B$15:$W$15, 0),FALSE))</f>
        <v>0</v>
      </c>
      <c r="AO592" s="1334">
        <f>IF(ISERROR(VLOOKUP(VLOOKUP($A592, 'E4 TB Allocation Details'!$A$18:$L$205, MATCH("Customer ID", 'E4 TB Allocation Details'!$A$18:$L$18, 0),FALSE), 'E2 Allocators'!$B$15:$W$361, MATCH(AO$17, 'E2 Allocators'!$B$15:$W$15, 0),FALSE)), 0, VLOOKUP(VLOOKUP($A592, 'E4 TB Allocation Details'!$A$18:$L$205, MATCH("Customer ID", 'E4 TB Allocation Details'!$A$18:$L$18, 0),FALSE), 'E2 Allocators'!$B$15:$W$361, MATCH(AO$17, 'E2 Allocators'!$B$15:$W$15, 0),FALSE))</f>
        <v>0</v>
      </c>
      <c r="AP592" s="1334">
        <f>IF(ISERROR(VLOOKUP(VLOOKUP($A592, 'E4 TB Allocation Details'!$A$18:$L$205, MATCH("Customer ID", 'E4 TB Allocation Details'!$A$18:$L$18, 0),FALSE), 'E2 Allocators'!$B$15:$W$361, MATCH(AP$17, 'E2 Allocators'!$B$15:$W$15, 0),FALSE)), 0, VLOOKUP(VLOOKUP($A592, 'E4 TB Allocation Details'!$A$18:$L$205, MATCH("Customer ID", 'E4 TB Allocation Details'!$A$18:$L$18, 0),FALSE), 'E2 Allocators'!$B$15:$W$361, MATCH(AP$17, 'E2 Allocators'!$B$15:$W$15, 0),FALSE))</f>
        <v>0</v>
      </c>
      <c r="AQ592" s="1334">
        <f>IF(ISERROR(VLOOKUP(VLOOKUP($A592, 'E4 TB Allocation Details'!$A$18:$L$205, MATCH("Customer ID", 'E4 TB Allocation Details'!$A$18:$L$18, 0),FALSE), 'E2 Allocators'!$B$15:$W$361, MATCH(AQ$17, 'E2 Allocators'!$B$15:$W$15, 0),FALSE)), 0, VLOOKUP(VLOOKUP($A592, 'E4 TB Allocation Details'!$A$18:$L$205, MATCH("Customer ID", 'E4 TB Allocation Details'!$A$18:$L$18, 0),FALSE), 'E2 Allocators'!$B$15:$W$361, MATCH(AQ$17, 'E2 Allocators'!$B$15:$W$15, 0),FALSE))</f>
        <v>0</v>
      </c>
      <c r="AR592" s="1334">
        <f>IF(ISERROR(VLOOKUP(VLOOKUP($A592, 'E4 TB Allocation Details'!$A$18:$L$205, MATCH("Customer ID", 'E4 TB Allocation Details'!$A$18:$L$18, 0),FALSE), 'E2 Allocators'!$B$15:$W$361, MATCH(AR$17, 'E2 Allocators'!$B$15:$W$15, 0),FALSE)), 0, VLOOKUP(VLOOKUP($A592, 'E4 TB Allocation Details'!$A$18:$L$205, MATCH("Customer ID", 'E4 TB Allocation Details'!$A$18:$L$18, 0),FALSE), 'E2 Allocators'!$B$15:$W$361, MATCH(AR$17, 'E2 Allocators'!$B$15:$W$15, 0),FALSE))</f>
        <v>0</v>
      </c>
      <c r="AS592" s="1334">
        <f>IF(ISERROR(VLOOKUP(VLOOKUP($A592, 'E4 TB Allocation Details'!$A$18:$L$205, MATCH("Customer ID", 'E4 TB Allocation Details'!$A$18:$L$18, 0),FALSE), 'E2 Allocators'!$B$15:$W$361, MATCH(AS$17, 'E2 Allocators'!$B$15:$W$15, 0),FALSE)), 0, VLOOKUP(VLOOKUP($A592, 'E4 TB Allocation Details'!$A$18:$L$205, MATCH("Customer ID", 'E4 TB Allocation Details'!$A$18:$L$18, 0),FALSE), 'E2 Allocators'!$B$15:$W$361, MATCH(AS$17, 'E2 Allocators'!$B$15:$W$15, 0),FALSE))</f>
        <v>0</v>
      </c>
      <c r="AT592" s="1334">
        <f>IF(ISERROR(VLOOKUP(VLOOKUP($A592, 'E4 TB Allocation Details'!$A$18:$L$205, MATCH("Customer ID", 'E4 TB Allocation Details'!$A$18:$L$18, 0),FALSE), 'E2 Allocators'!$B$15:$W$361, MATCH(AT$17, 'E2 Allocators'!$B$15:$W$15, 0),FALSE)), 0, VLOOKUP(VLOOKUP($A592, 'E4 TB Allocation Details'!$A$18:$L$205, MATCH("Customer ID", 'E4 TB Allocation Details'!$A$18:$L$18, 0),FALSE), 'E2 Allocators'!$B$15:$W$361, MATCH(AT$17, 'E2 Allocators'!$B$15:$W$15, 0),FALSE))</f>
        <v>0</v>
      </c>
      <c r="AU592" s="1334">
        <f>IF(ISERROR(VLOOKUP(VLOOKUP($A592, 'E4 TB Allocation Details'!$A$18:$L$205, MATCH("Customer ID", 'E4 TB Allocation Details'!$A$18:$L$18, 0),FALSE), 'E2 Allocators'!$B$15:$W$361, MATCH(AU$17, 'E2 Allocators'!$B$15:$W$15, 0),FALSE)), 0, VLOOKUP(VLOOKUP($A592, 'E4 TB Allocation Details'!$A$18:$L$205, MATCH("Customer ID", 'E4 TB Allocation Details'!$A$18:$L$18, 0),FALSE), 'E2 Allocators'!$B$15:$W$361, MATCH(AU$17, 'E2 Allocators'!$B$15:$W$15, 0),FALSE))</f>
        <v>0</v>
      </c>
      <c r="AV592" s="1339">
        <f t="shared" si="926"/>
        <v>0</v>
      </c>
      <c r="AW592" s="1336"/>
      <c r="AX592" s="1336"/>
      <c r="AY592" s="1336"/>
      <c r="AZ592" s="1336"/>
      <c r="BA592" s="1336"/>
      <c r="BB592" s="1336"/>
      <c r="BC592" s="1336"/>
      <c r="BD592" s="1336"/>
      <c r="BE592" s="1336"/>
      <c r="BF592" s="1336"/>
      <c r="BG592" s="1336"/>
      <c r="BH592" s="1336"/>
      <c r="BI592" s="1336"/>
      <c r="BJ592" s="1336"/>
      <c r="BK592" s="1336"/>
      <c r="BL592" s="1336"/>
      <c r="BM592" s="1336"/>
      <c r="BN592" s="1336"/>
      <c r="BO592" s="1336"/>
      <c r="BP592" s="1336"/>
      <c r="BQ592" s="1337"/>
    </row>
    <row r="593" spans="1:69" s="258" customFormat="1" ht="12.75">
      <c r="A593" s="1338">
        <v>1806</v>
      </c>
      <c r="B593" s="1331" t="s">
        <v>237</v>
      </c>
      <c r="C593" s="1332"/>
      <c r="D593" s="1333"/>
      <c r="E593" s="1333"/>
      <c r="F593" s="1333"/>
      <c r="G593" s="1334">
        <f>IF(ISERROR(VLOOKUP(VLOOKUP($A593, 'E4 TB Allocation Details'!$A$18:$L$205, MATCH("Demand ID", 'E4 TB Allocation Details'!$A$18:$L$18, 0),FALSE), 'E2 Allocators'!$B$15:$W$361, MATCH(G$17, 'E2 Allocators'!$B$15:$W$15, 0),FALSE)), 0, VLOOKUP(VLOOKUP($A593, 'E4 TB Allocation Details'!$A$18:$L$205, MATCH("Demand ID", 'E4 TB Allocation Details'!$A$18:$L$18, 0),FALSE), 'E2 Allocators'!$B$15:$W$361, MATCH(G$17, 'E2 Allocators'!$B$15:$W$15, 0),FALSE))</f>
        <v>0</v>
      </c>
      <c r="H593" s="1334">
        <f>IF(ISERROR(VLOOKUP(VLOOKUP($A593, 'E4 TB Allocation Details'!$A$18:$L$205, MATCH("Demand ID", 'E4 TB Allocation Details'!$A$18:$L$18, 0),FALSE), 'E2 Allocators'!$B$15:$W$361, MATCH(H$17, 'E2 Allocators'!$B$15:$W$15, 0),FALSE)), 0, VLOOKUP(VLOOKUP($A593, 'E4 TB Allocation Details'!$A$18:$L$205, MATCH("Demand ID", 'E4 TB Allocation Details'!$A$18:$L$18, 0),FALSE), 'E2 Allocators'!$B$15:$W$361, MATCH(H$17, 'E2 Allocators'!$B$15:$W$15, 0),FALSE))</f>
        <v>0</v>
      </c>
      <c r="I593" s="1334">
        <f>IF(ISERROR(VLOOKUP(VLOOKUP($A593, 'E4 TB Allocation Details'!$A$18:$L$205, MATCH("Demand ID", 'E4 TB Allocation Details'!$A$18:$L$18, 0),FALSE), 'E2 Allocators'!$B$15:$W$361, MATCH(I$17, 'E2 Allocators'!$B$15:$W$15, 0),FALSE)), 0, VLOOKUP(VLOOKUP($A593, 'E4 TB Allocation Details'!$A$18:$L$205, MATCH("Demand ID", 'E4 TB Allocation Details'!$A$18:$L$18, 0),FALSE), 'E2 Allocators'!$B$15:$W$361, MATCH(I$17, 'E2 Allocators'!$B$15:$W$15, 0),FALSE))</f>
        <v>0</v>
      </c>
      <c r="J593" s="1334">
        <f>IF(ISERROR(VLOOKUP(VLOOKUP($A593, 'E4 TB Allocation Details'!$A$18:$L$205, MATCH("Demand ID", 'E4 TB Allocation Details'!$A$18:$L$18, 0),FALSE), 'E2 Allocators'!$B$15:$W$361, MATCH(J$17, 'E2 Allocators'!$B$15:$W$15, 0),FALSE)), 0, VLOOKUP(VLOOKUP($A593, 'E4 TB Allocation Details'!$A$18:$L$205, MATCH("Demand ID", 'E4 TB Allocation Details'!$A$18:$L$18, 0),FALSE), 'E2 Allocators'!$B$15:$W$361, MATCH(J$17, 'E2 Allocators'!$B$15:$W$15, 0),FALSE))</f>
        <v>0</v>
      </c>
      <c r="K593" s="1334">
        <f>IF(ISERROR(VLOOKUP(VLOOKUP($A593, 'E4 TB Allocation Details'!$A$18:$L$205, MATCH("Demand ID", 'E4 TB Allocation Details'!$A$18:$L$18, 0),FALSE), 'E2 Allocators'!$B$15:$W$361, MATCH(K$17, 'E2 Allocators'!$B$15:$W$15, 0),FALSE)), 0, VLOOKUP(VLOOKUP($A593, 'E4 TB Allocation Details'!$A$18:$L$205, MATCH("Demand ID", 'E4 TB Allocation Details'!$A$18:$L$18, 0),FALSE), 'E2 Allocators'!$B$15:$W$361, MATCH(K$17, 'E2 Allocators'!$B$15:$W$15, 0),FALSE))</f>
        <v>0</v>
      </c>
      <c r="L593" s="1334">
        <f>IF(ISERROR(VLOOKUP(VLOOKUP($A593, 'E4 TB Allocation Details'!$A$18:$L$205, MATCH("Demand ID", 'E4 TB Allocation Details'!$A$18:$L$18, 0),FALSE), 'E2 Allocators'!$B$15:$W$361, MATCH(L$17, 'E2 Allocators'!$B$15:$W$15, 0),FALSE)), 0, VLOOKUP(VLOOKUP($A593, 'E4 TB Allocation Details'!$A$18:$L$205, MATCH("Demand ID", 'E4 TB Allocation Details'!$A$18:$L$18, 0),FALSE), 'E2 Allocators'!$B$15:$W$361, MATCH(L$17, 'E2 Allocators'!$B$15:$W$15, 0),FALSE))</f>
        <v>0</v>
      </c>
      <c r="M593" s="1334">
        <f>IF(ISERROR(VLOOKUP(VLOOKUP($A593, 'E4 TB Allocation Details'!$A$18:$L$205, MATCH("Demand ID", 'E4 TB Allocation Details'!$A$18:$L$18, 0),FALSE), 'E2 Allocators'!$B$15:$W$361, MATCH(M$17, 'E2 Allocators'!$B$15:$W$15, 0),FALSE)), 0, VLOOKUP(VLOOKUP($A593, 'E4 TB Allocation Details'!$A$18:$L$205, MATCH("Demand ID", 'E4 TB Allocation Details'!$A$18:$L$18, 0),FALSE), 'E2 Allocators'!$B$15:$W$361, MATCH(M$17, 'E2 Allocators'!$B$15:$W$15, 0),FALSE))</f>
        <v>0</v>
      </c>
      <c r="N593" s="1334">
        <f>IF(ISERROR(VLOOKUP(VLOOKUP($A593, 'E4 TB Allocation Details'!$A$18:$L$205, MATCH("Demand ID", 'E4 TB Allocation Details'!$A$18:$L$18, 0),FALSE), 'E2 Allocators'!$B$15:$W$361, MATCH(N$17, 'E2 Allocators'!$B$15:$W$15, 0),FALSE)), 0, VLOOKUP(VLOOKUP($A593, 'E4 TB Allocation Details'!$A$18:$L$205, MATCH("Demand ID", 'E4 TB Allocation Details'!$A$18:$L$18, 0),FALSE), 'E2 Allocators'!$B$15:$W$361, MATCH(N$17, 'E2 Allocators'!$B$15:$W$15, 0),FALSE))</f>
        <v>0</v>
      </c>
      <c r="O593" s="1334">
        <f>IF(ISERROR(VLOOKUP(VLOOKUP($A593, 'E4 TB Allocation Details'!$A$18:$L$205, MATCH("Demand ID", 'E4 TB Allocation Details'!$A$18:$L$18, 0),FALSE), 'E2 Allocators'!$B$15:$W$361, MATCH(O$17, 'E2 Allocators'!$B$15:$W$15, 0),FALSE)), 0, VLOOKUP(VLOOKUP($A593, 'E4 TB Allocation Details'!$A$18:$L$205, MATCH("Demand ID", 'E4 TB Allocation Details'!$A$18:$L$18, 0),FALSE), 'E2 Allocators'!$B$15:$W$361, MATCH(O$17, 'E2 Allocators'!$B$15:$W$15, 0),FALSE))</f>
        <v>0</v>
      </c>
      <c r="P593" s="1334">
        <f>IF(ISERROR(VLOOKUP(VLOOKUP($A593, 'E4 TB Allocation Details'!$A$18:$L$205, MATCH("Demand ID", 'E4 TB Allocation Details'!$A$18:$L$18, 0),FALSE), 'E2 Allocators'!$B$15:$W$361, MATCH(P$17, 'E2 Allocators'!$B$15:$W$15, 0),FALSE)), 0, VLOOKUP(VLOOKUP($A593, 'E4 TB Allocation Details'!$A$18:$L$205, MATCH("Demand ID", 'E4 TB Allocation Details'!$A$18:$L$18, 0),FALSE), 'E2 Allocators'!$B$15:$W$361, MATCH(P$17, 'E2 Allocators'!$B$15:$W$15, 0),FALSE))</f>
        <v>0</v>
      </c>
      <c r="Q593" s="1334">
        <f>IF(ISERROR(VLOOKUP(VLOOKUP($A593, 'E4 TB Allocation Details'!$A$18:$L$205, MATCH("Demand ID", 'E4 TB Allocation Details'!$A$18:$L$18, 0),FALSE), 'E2 Allocators'!$B$15:$W$361, MATCH(Q$17, 'E2 Allocators'!$B$15:$W$15, 0),FALSE)), 0, VLOOKUP(VLOOKUP($A593, 'E4 TB Allocation Details'!$A$18:$L$205, MATCH("Demand ID", 'E4 TB Allocation Details'!$A$18:$L$18, 0),FALSE), 'E2 Allocators'!$B$15:$W$361, MATCH(Q$17, 'E2 Allocators'!$B$15:$W$15, 0),FALSE))</f>
        <v>0</v>
      </c>
      <c r="R593" s="1334">
        <f>IF(ISERROR(VLOOKUP(VLOOKUP($A593, 'E4 TB Allocation Details'!$A$18:$L$205, MATCH("Demand ID", 'E4 TB Allocation Details'!$A$18:$L$18, 0),FALSE), 'E2 Allocators'!$B$15:$W$361, MATCH(R$17, 'E2 Allocators'!$B$15:$W$15, 0),FALSE)), 0, VLOOKUP(VLOOKUP($A593, 'E4 TB Allocation Details'!$A$18:$L$205, MATCH("Demand ID", 'E4 TB Allocation Details'!$A$18:$L$18, 0),FALSE), 'E2 Allocators'!$B$15:$W$361, MATCH(R$17, 'E2 Allocators'!$B$15:$W$15, 0),FALSE))</f>
        <v>0</v>
      </c>
      <c r="S593" s="1334">
        <f>IF(ISERROR(VLOOKUP(VLOOKUP($A593, 'E4 TB Allocation Details'!$A$18:$L$205, MATCH("Demand ID", 'E4 TB Allocation Details'!$A$18:$L$18, 0),FALSE), 'E2 Allocators'!$B$15:$W$361, MATCH(S$17, 'E2 Allocators'!$B$15:$W$15, 0),FALSE)), 0, VLOOKUP(VLOOKUP($A593, 'E4 TB Allocation Details'!$A$18:$L$205, MATCH("Demand ID", 'E4 TB Allocation Details'!$A$18:$L$18, 0),FALSE), 'E2 Allocators'!$B$15:$W$361, MATCH(S$17, 'E2 Allocators'!$B$15:$W$15, 0),FALSE))</f>
        <v>0</v>
      </c>
      <c r="T593" s="1334">
        <f>IF(ISERROR(VLOOKUP(VLOOKUP($A593, 'E4 TB Allocation Details'!$A$18:$L$205, MATCH("Demand ID", 'E4 TB Allocation Details'!$A$18:$L$18, 0),FALSE), 'E2 Allocators'!$B$15:$W$361, MATCH(T$17, 'E2 Allocators'!$B$15:$W$15, 0),FALSE)), 0, VLOOKUP(VLOOKUP($A593, 'E4 TB Allocation Details'!$A$18:$L$205, MATCH("Demand ID", 'E4 TB Allocation Details'!$A$18:$L$18, 0),FALSE), 'E2 Allocators'!$B$15:$W$361, MATCH(T$17, 'E2 Allocators'!$B$15:$W$15, 0),FALSE))</f>
        <v>0</v>
      </c>
      <c r="U593" s="1334">
        <f>IF(ISERROR(VLOOKUP(VLOOKUP($A593, 'E4 TB Allocation Details'!$A$18:$L$205, MATCH("Demand ID", 'E4 TB Allocation Details'!$A$18:$L$18, 0),FALSE), 'E2 Allocators'!$B$15:$W$361, MATCH(U$17, 'E2 Allocators'!$B$15:$W$15, 0),FALSE)), 0, VLOOKUP(VLOOKUP($A593, 'E4 TB Allocation Details'!$A$18:$L$205, MATCH("Demand ID", 'E4 TB Allocation Details'!$A$18:$L$18, 0),FALSE), 'E2 Allocators'!$B$15:$W$361, MATCH(U$17, 'E2 Allocators'!$B$15:$W$15, 0),FALSE))</f>
        <v>0</v>
      </c>
      <c r="V593" s="1334">
        <f>IF(ISERROR(VLOOKUP(VLOOKUP($A593, 'E4 TB Allocation Details'!$A$18:$L$205, MATCH("Demand ID", 'E4 TB Allocation Details'!$A$18:$L$18, 0),FALSE), 'E2 Allocators'!$B$15:$W$361, MATCH(V$17, 'E2 Allocators'!$B$15:$W$15, 0),FALSE)), 0, VLOOKUP(VLOOKUP($A593, 'E4 TB Allocation Details'!$A$18:$L$205, MATCH("Demand ID", 'E4 TB Allocation Details'!$A$18:$L$18, 0),FALSE), 'E2 Allocators'!$B$15:$W$361, MATCH(V$17, 'E2 Allocators'!$B$15:$W$15, 0),FALSE))</f>
        <v>0</v>
      </c>
      <c r="W593" s="1334">
        <f>IF(ISERROR(VLOOKUP(VLOOKUP($A593, 'E4 TB Allocation Details'!$A$18:$L$205, MATCH("Demand ID", 'E4 TB Allocation Details'!$A$18:$L$18, 0),FALSE), 'E2 Allocators'!$B$15:$W$361, MATCH(W$17, 'E2 Allocators'!$B$15:$W$15, 0),FALSE)), 0, VLOOKUP(VLOOKUP($A593, 'E4 TB Allocation Details'!$A$18:$L$205, MATCH("Demand ID", 'E4 TB Allocation Details'!$A$18:$L$18, 0),FALSE), 'E2 Allocators'!$B$15:$W$361, MATCH(W$17, 'E2 Allocators'!$B$15:$W$15, 0),FALSE))</f>
        <v>0</v>
      </c>
      <c r="X593" s="1334">
        <f>IF(ISERROR(VLOOKUP(VLOOKUP($A593, 'E4 TB Allocation Details'!$A$18:$L$205, MATCH("Demand ID", 'E4 TB Allocation Details'!$A$18:$L$18, 0),FALSE), 'E2 Allocators'!$B$15:$W$361, MATCH(X$17, 'E2 Allocators'!$B$15:$W$15, 0),FALSE)), 0, VLOOKUP(VLOOKUP($A593, 'E4 TB Allocation Details'!$A$18:$L$205, MATCH("Demand ID", 'E4 TB Allocation Details'!$A$18:$L$18, 0),FALSE), 'E2 Allocators'!$B$15:$W$361, MATCH(X$17, 'E2 Allocators'!$B$15:$W$15, 0),FALSE))</f>
        <v>0</v>
      </c>
      <c r="Y593" s="1334">
        <f>IF(ISERROR(VLOOKUP(VLOOKUP($A593, 'E4 TB Allocation Details'!$A$18:$L$205, MATCH("Demand ID", 'E4 TB Allocation Details'!$A$18:$L$18, 0),FALSE), 'E2 Allocators'!$B$15:$W$361, MATCH(Y$17, 'E2 Allocators'!$B$15:$W$15, 0),FALSE)), 0, VLOOKUP(VLOOKUP($A593, 'E4 TB Allocation Details'!$A$18:$L$205, MATCH("Demand ID", 'E4 TB Allocation Details'!$A$18:$L$18, 0),FALSE), 'E2 Allocators'!$B$15:$W$361, MATCH(Y$17, 'E2 Allocators'!$B$15:$W$15, 0),FALSE))</f>
        <v>0</v>
      </c>
      <c r="Z593" s="1334">
        <f>IF(ISERROR(VLOOKUP(VLOOKUP($A593, 'E4 TB Allocation Details'!$A$18:$L$205, MATCH("Demand ID", 'E4 TB Allocation Details'!$A$18:$L$18, 0),FALSE), 'E2 Allocators'!$B$15:$W$361, MATCH(Z$17, 'E2 Allocators'!$B$15:$W$15, 0),FALSE)), 0, VLOOKUP(VLOOKUP($A593, 'E4 TB Allocation Details'!$A$18:$L$205, MATCH("Demand ID", 'E4 TB Allocation Details'!$A$18:$L$18, 0),FALSE), 'E2 Allocators'!$B$15:$W$361, MATCH(Z$17, 'E2 Allocators'!$B$15:$W$15, 0),FALSE))</f>
        <v>0</v>
      </c>
      <c r="AA593" s="1339">
        <f t="shared" si="925"/>
        <v>0</v>
      </c>
      <c r="AB593" s="1334">
        <f>IF(ISERROR(VLOOKUP(VLOOKUP($A593, 'E4 TB Allocation Details'!$A$18:$L$205, MATCH("Customer ID", 'E4 TB Allocation Details'!$A$18:$L$18, 0),FALSE), 'E2 Allocators'!$B$15:$W$361, MATCH(AB$17, 'E2 Allocators'!$B$15:$W$15, 0),FALSE)), 0, VLOOKUP(VLOOKUP($A593, 'E4 TB Allocation Details'!$A$18:$L$205, MATCH("Customer ID", 'E4 TB Allocation Details'!$A$18:$L$18, 0),FALSE), 'E2 Allocators'!$B$15:$W$361, MATCH(AB$17, 'E2 Allocators'!$B$15:$W$15, 0),FALSE))</f>
        <v>0</v>
      </c>
      <c r="AC593" s="1334">
        <f>IF(ISERROR(VLOOKUP(VLOOKUP($A593, 'E4 TB Allocation Details'!$A$18:$L$205, MATCH("Customer ID", 'E4 TB Allocation Details'!$A$18:$L$18, 0),FALSE), 'E2 Allocators'!$B$15:$W$361, MATCH(AC$17, 'E2 Allocators'!$B$15:$W$15, 0),FALSE)), 0, VLOOKUP(VLOOKUP($A593, 'E4 TB Allocation Details'!$A$18:$L$205, MATCH("Customer ID", 'E4 TB Allocation Details'!$A$18:$L$18, 0),FALSE), 'E2 Allocators'!$B$15:$W$361, MATCH(AC$17, 'E2 Allocators'!$B$15:$W$15, 0),FALSE))</f>
        <v>0</v>
      </c>
      <c r="AD593" s="1334">
        <f>IF(ISERROR(VLOOKUP(VLOOKUP($A593, 'E4 TB Allocation Details'!$A$18:$L$205, MATCH("Customer ID", 'E4 TB Allocation Details'!$A$18:$L$18, 0),FALSE), 'E2 Allocators'!$B$15:$W$361, MATCH(AD$17, 'E2 Allocators'!$B$15:$W$15, 0),FALSE)), 0, VLOOKUP(VLOOKUP($A593, 'E4 TB Allocation Details'!$A$18:$L$205, MATCH("Customer ID", 'E4 TB Allocation Details'!$A$18:$L$18, 0),FALSE), 'E2 Allocators'!$B$15:$W$361, MATCH(AD$17, 'E2 Allocators'!$B$15:$W$15, 0),FALSE))</f>
        <v>0</v>
      </c>
      <c r="AE593" s="1334">
        <f>IF(ISERROR(VLOOKUP(VLOOKUP($A593, 'E4 TB Allocation Details'!$A$18:$L$205, MATCH("Customer ID", 'E4 TB Allocation Details'!$A$18:$L$18, 0),FALSE), 'E2 Allocators'!$B$15:$W$361, MATCH(AE$17, 'E2 Allocators'!$B$15:$W$15, 0),FALSE)), 0, VLOOKUP(VLOOKUP($A593, 'E4 TB Allocation Details'!$A$18:$L$205, MATCH("Customer ID", 'E4 TB Allocation Details'!$A$18:$L$18, 0),FALSE), 'E2 Allocators'!$B$15:$W$361, MATCH(AE$17, 'E2 Allocators'!$B$15:$W$15, 0),FALSE))</f>
        <v>0</v>
      </c>
      <c r="AF593" s="1334">
        <f>IF(ISERROR(VLOOKUP(VLOOKUP($A593, 'E4 TB Allocation Details'!$A$18:$L$205, MATCH("Customer ID", 'E4 TB Allocation Details'!$A$18:$L$18, 0),FALSE), 'E2 Allocators'!$B$15:$W$361, MATCH(AF$17, 'E2 Allocators'!$B$15:$W$15, 0),FALSE)), 0, VLOOKUP(VLOOKUP($A593, 'E4 TB Allocation Details'!$A$18:$L$205, MATCH("Customer ID", 'E4 TB Allocation Details'!$A$18:$L$18, 0),FALSE), 'E2 Allocators'!$B$15:$W$361, MATCH(AF$17, 'E2 Allocators'!$B$15:$W$15, 0),FALSE))</f>
        <v>0</v>
      </c>
      <c r="AG593" s="1334">
        <f>IF(ISERROR(VLOOKUP(VLOOKUP($A593, 'E4 TB Allocation Details'!$A$18:$L$205, MATCH("Customer ID", 'E4 TB Allocation Details'!$A$18:$L$18, 0),FALSE), 'E2 Allocators'!$B$15:$W$361, MATCH(AG$17, 'E2 Allocators'!$B$15:$W$15, 0),FALSE)), 0, VLOOKUP(VLOOKUP($A593, 'E4 TB Allocation Details'!$A$18:$L$205, MATCH("Customer ID", 'E4 TB Allocation Details'!$A$18:$L$18, 0),FALSE), 'E2 Allocators'!$B$15:$W$361, MATCH(AG$17, 'E2 Allocators'!$B$15:$W$15, 0),FALSE))</f>
        <v>0</v>
      </c>
      <c r="AH593" s="1334">
        <f>IF(ISERROR(VLOOKUP(VLOOKUP($A593, 'E4 TB Allocation Details'!$A$18:$L$205, MATCH("Customer ID", 'E4 TB Allocation Details'!$A$18:$L$18, 0),FALSE), 'E2 Allocators'!$B$15:$W$361, MATCH(AH$17, 'E2 Allocators'!$B$15:$W$15, 0),FALSE)), 0, VLOOKUP(VLOOKUP($A593, 'E4 TB Allocation Details'!$A$18:$L$205, MATCH("Customer ID", 'E4 TB Allocation Details'!$A$18:$L$18, 0),FALSE), 'E2 Allocators'!$B$15:$W$361, MATCH(AH$17, 'E2 Allocators'!$B$15:$W$15, 0),FALSE))</f>
        <v>0</v>
      </c>
      <c r="AI593" s="1334">
        <f>IF(ISERROR(VLOOKUP(VLOOKUP($A593, 'E4 TB Allocation Details'!$A$18:$L$205, MATCH("Customer ID", 'E4 TB Allocation Details'!$A$18:$L$18, 0),FALSE), 'E2 Allocators'!$B$15:$W$361, MATCH(AI$17, 'E2 Allocators'!$B$15:$W$15, 0),FALSE)), 0, VLOOKUP(VLOOKUP($A593, 'E4 TB Allocation Details'!$A$18:$L$205, MATCH("Customer ID", 'E4 TB Allocation Details'!$A$18:$L$18, 0),FALSE), 'E2 Allocators'!$B$15:$W$361, MATCH(AI$17, 'E2 Allocators'!$B$15:$W$15, 0),FALSE))</f>
        <v>0</v>
      </c>
      <c r="AJ593" s="1334">
        <f>IF(ISERROR(VLOOKUP(VLOOKUP($A593, 'E4 TB Allocation Details'!$A$18:$L$205, MATCH("Customer ID", 'E4 TB Allocation Details'!$A$18:$L$18, 0),FALSE), 'E2 Allocators'!$B$15:$W$361, MATCH(AJ$17, 'E2 Allocators'!$B$15:$W$15, 0),FALSE)), 0, VLOOKUP(VLOOKUP($A593, 'E4 TB Allocation Details'!$A$18:$L$205, MATCH("Customer ID", 'E4 TB Allocation Details'!$A$18:$L$18, 0),FALSE), 'E2 Allocators'!$B$15:$W$361, MATCH(AJ$17, 'E2 Allocators'!$B$15:$W$15, 0),FALSE))</f>
        <v>0</v>
      </c>
      <c r="AK593" s="1334">
        <f>IF(ISERROR(VLOOKUP(VLOOKUP($A593, 'E4 TB Allocation Details'!$A$18:$L$205, MATCH("Customer ID", 'E4 TB Allocation Details'!$A$18:$L$18, 0),FALSE), 'E2 Allocators'!$B$15:$W$361, MATCH(AK$17, 'E2 Allocators'!$B$15:$W$15, 0),FALSE)), 0, VLOOKUP(VLOOKUP($A593, 'E4 TB Allocation Details'!$A$18:$L$205, MATCH("Customer ID", 'E4 TB Allocation Details'!$A$18:$L$18, 0),FALSE), 'E2 Allocators'!$B$15:$W$361, MATCH(AK$17, 'E2 Allocators'!$B$15:$W$15, 0),FALSE))</f>
        <v>0</v>
      </c>
      <c r="AL593" s="1334">
        <f>IF(ISERROR(VLOOKUP(VLOOKUP($A593, 'E4 TB Allocation Details'!$A$18:$L$205, MATCH("Customer ID", 'E4 TB Allocation Details'!$A$18:$L$18, 0),FALSE), 'E2 Allocators'!$B$15:$W$361, MATCH(AL$17, 'E2 Allocators'!$B$15:$W$15, 0),FALSE)), 0, VLOOKUP(VLOOKUP($A593, 'E4 TB Allocation Details'!$A$18:$L$205, MATCH("Customer ID", 'E4 TB Allocation Details'!$A$18:$L$18, 0),FALSE), 'E2 Allocators'!$B$15:$W$361, MATCH(AL$17, 'E2 Allocators'!$B$15:$W$15, 0),FALSE))</f>
        <v>0</v>
      </c>
      <c r="AM593" s="1334">
        <f>IF(ISERROR(VLOOKUP(VLOOKUP($A593, 'E4 TB Allocation Details'!$A$18:$L$205, MATCH("Customer ID", 'E4 TB Allocation Details'!$A$18:$L$18, 0),FALSE), 'E2 Allocators'!$B$15:$W$361, MATCH(AM$17, 'E2 Allocators'!$B$15:$W$15, 0),FALSE)), 0, VLOOKUP(VLOOKUP($A593, 'E4 TB Allocation Details'!$A$18:$L$205, MATCH("Customer ID", 'E4 TB Allocation Details'!$A$18:$L$18, 0),FALSE), 'E2 Allocators'!$B$15:$W$361, MATCH(AM$17, 'E2 Allocators'!$B$15:$W$15, 0),FALSE))</f>
        <v>0</v>
      </c>
      <c r="AN593" s="1334">
        <f>IF(ISERROR(VLOOKUP(VLOOKUP($A593, 'E4 TB Allocation Details'!$A$18:$L$205, MATCH("Customer ID", 'E4 TB Allocation Details'!$A$18:$L$18, 0),FALSE), 'E2 Allocators'!$B$15:$W$361, MATCH(AN$17, 'E2 Allocators'!$B$15:$W$15, 0),FALSE)), 0, VLOOKUP(VLOOKUP($A593, 'E4 TB Allocation Details'!$A$18:$L$205, MATCH("Customer ID", 'E4 TB Allocation Details'!$A$18:$L$18, 0),FALSE), 'E2 Allocators'!$B$15:$W$361, MATCH(AN$17, 'E2 Allocators'!$B$15:$W$15, 0),FALSE))</f>
        <v>0</v>
      </c>
      <c r="AO593" s="1334">
        <f>IF(ISERROR(VLOOKUP(VLOOKUP($A593, 'E4 TB Allocation Details'!$A$18:$L$205, MATCH("Customer ID", 'E4 TB Allocation Details'!$A$18:$L$18, 0),FALSE), 'E2 Allocators'!$B$15:$W$361, MATCH(AO$17, 'E2 Allocators'!$B$15:$W$15, 0),FALSE)), 0, VLOOKUP(VLOOKUP($A593, 'E4 TB Allocation Details'!$A$18:$L$205, MATCH("Customer ID", 'E4 TB Allocation Details'!$A$18:$L$18, 0),FALSE), 'E2 Allocators'!$B$15:$W$361, MATCH(AO$17, 'E2 Allocators'!$B$15:$W$15, 0),FALSE))</f>
        <v>0</v>
      </c>
      <c r="AP593" s="1334">
        <f>IF(ISERROR(VLOOKUP(VLOOKUP($A593, 'E4 TB Allocation Details'!$A$18:$L$205, MATCH("Customer ID", 'E4 TB Allocation Details'!$A$18:$L$18, 0),FALSE), 'E2 Allocators'!$B$15:$W$361, MATCH(AP$17, 'E2 Allocators'!$B$15:$W$15, 0),FALSE)), 0, VLOOKUP(VLOOKUP($A593, 'E4 TB Allocation Details'!$A$18:$L$205, MATCH("Customer ID", 'E4 TB Allocation Details'!$A$18:$L$18, 0),FALSE), 'E2 Allocators'!$B$15:$W$361, MATCH(AP$17, 'E2 Allocators'!$B$15:$W$15, 0),FALSE))</f>
        <v>0</v>
      </c>
      <c r="AQ593" s="1334">
        <f>IF(ISERROR(VLOOKUP(VLOOKUP($A593, 'E4 TB Allocation Details'!$A$18:$L$205, MATCH("Customer ID", 'E4 TB Allocation Details'!$A$18:$L$18, 0),FALSE), 'E2 Allocators'!$B$15:$W$361, MATCH(AQ$17, 'E2 Allocators'!$B$15:$W$15, 0),FALSE)), 0, VLOOKUP(VLOOKUP($A593, 'E4 TB Allocation Details'!$A$18:$L$205, MATCH("Customer ID", 'E4 TB Allocation Details'!$A$18:$L$18, 0),FALSE), 'E2 Allocators'!$B$15:$W$361, MATCH(AQ$17, 'E2 Allocators'!$B$15:$W$15, 0),FALSE))</f>
        <v>0</v>
      </c>
      <c r="AR593" s="1334">
        <f>IF(ISERROR(VLOOKUP(VLOOKUP($A593, 'E4 TB Allocation Details'!$A$18:$L$205, MATCH("Customer ID", 'E4 TB Allocation Details'!$A$18:$L$18, 0),FALSE), 'E2 Allocators'!$B$15:$W$361, MATCH(AR$17, 'E2 Allocators'!$B$15:$W$15, 0),FALSE)), 0, VLOOKUP(VLOOKUP($A593, 'E4 TB Allocation Details'!$A$18:$L$205, MATCH("Customer ID", 'E4 TB Allocation Details'!$A$18:$L$18, 0),FALSE), 'E2 Allocators'!$B$15:$W$361, MATCH(AR$17, 'E2 Allocators'!$B$15:$W$15, 0),FALSE))</f>
        <v>0</v>
      </c>
      <c r="AS593" s="1334">
        <f>IF(ISERROR(VLOOKUP(VLOOKUP($A593, 'E4 TB Allocation Details'!$A$18:$L$205, MATCH("Customer ID", 'E4 TB Allocation Details'!$A$18:$L$18, 0),FALSE), 'E2 Allocators'!$B$15:$W$361, MATCH(AS$17, 'E2 Allocators'!$B$15:$W$15, 0),FALSE)), 0, VLOOKUP(VLOOKUP($A593, 'E4 TB Allocation Details'!$A$18:$L$205, MATCH("Customer ID", 'E4 TB Allocation Details'!$A$18:$L$18, 0),FALSE), 'E2 Allocators'!$B$15:$W$361, MATCH(AS$17, 'E2 Allocators'!$B$15:$W$15, 0),FALSE))</f>
        <v>0</v>
      </c>
      <c r="AT593" s="1334">
        <f>IF(ISERROR(VLOOKUP(VLOOKUP($A593, 'E4 TB Allocation Details'!$A$18:$L$205, MATCH("Customer ID", 'E4 TB Allocation Details'!$A$18:$L$18, 0),FALSE), 'E2 Allocators'!$B$15:$W$361, MATCH(AT$17, 'E2 Allocators'!$B$15:$W$15, 0),FALSE)), 0, VLOOKUP(VLOOKUP($A593, 'E4 TB Allocation Details'!$A$18:$L$205, MATCH("Customer ID", 'E4 TB Allocation Details'!$A$18:$L$18, 0),FALSE), 'E2 Allocators'!$B$15:$W$361, MATCH(AT$17, 'E2 Allocators'!$B$15:$W$15, 0),FALSE))</f>
        <v>0</v>
      </c>
      <c r="AU593" s="1334">
        <f>IF(ISERROR(VLOOKUP(VLOOKUP($A593, 'E4 TB Allocation Details'!$A$18:$L$205, MATCH("Customer ID", 'E4 TB Allocation Details'!$A$18:$L$18, 0),FALSE), 'E2 Allocators'!$B$15:$W$361, MATCH(AU$17, 'E2 Allocators'!$B$15:$W$15, 0),FALSE)), 0, VLOOKUP(VLOOKUP($A593, 'E4 TB Allocation Details'!$A$18:$L$205, MATCH("Customer ID", 'E4 TB Allocation Details'!$A$18:$L$18, 0),FALSE), 'E2 Allocators'!$B$15:$W$361, MATCH(AU$17, 'E2 Allocators'!$B$15:$W$15, 0),FALSE))</f>
        <v>0</v>
      </c>
      <c r="AV593" s="1339">
        <f t="shared" si="926"/>
        <v>0</v>
      </c>
      <c r="AW593" s="1336"/>
      <c r="AX593" s="1336"/>
      <c r="AY593" s="1336"/>
      <c r="AZ593" s="1336"/>
      <c r="BA593" s="1336"/>
      <c r="BB593" s="1336"/>
      <c r="BC593" s="1336"/>
      <c r="BD593" s="1336"/>
      <c r="BE593" s="1336"/>
      <c r="BF593" s="1336"/>
      <c r="BG593" s="1336"/>
      <c r="BH593" s="1336"/>
      <c r="BI593" s="1336"/>
      <c r="BJ593" s="1336"/>
      <c r="BK593" s="1336"/>
      <c r="BL593" s="1336"/>
      <c r="BM593" s="1336"/>
      <c r="BN593" s="1336"/>
      <c r="BO593" s="1336"/>
      <c r="BP593" s="1336"/>
      <c r="BQ593" s="1337"/>
    </row>
    <row r="594" spans="1:69" s="258" customFormat="1" ht="12.75">
      <c r="A594" s="1338" t="s">
        <v>1259</v>
      </c>
      <c r="B594" s="1331" t="s">
        <v>1007</v>
      </c>
      <c r="C594" s="1332">
        <v>1</v>
      </c>
      <c r="D594" s="1333">
        <f t="shared" si="923"/>
        <v>1</v>
      </c>
      <c r="E594" s="1333">
        <f>VLOOKUP($A594,'E1 Categorization'!$A$35:$E$114,5,FALSE)</f>
        <v>0</v>
      </c>
      <c r="F594" s="1333">
        <f t="shared" si="924"/>
        <v>1</v>
      </c>
      <c r="G594" s="1334">
        <f>IF(ISERROR(VLOOKUP(VLOOKUP($A594, 'E4 TB Allocation Details'!$A$18:$L$205, MATCH("Demand ID", 'E4 TB Allocation Details'!$A$18:$L$18, 0),FALSE), 'E2 Allocators'!$B$15:$W$361, MATCH(G$17, 'E2 Allocators'!$B$15:$W$15, 0),FALSE)), 0, VLOOKUP(VLOOKUP($A594, 'E4 TB Allocation Details'!$A$18:$L$205, MATCH("Demand ID", 'E4 TB Allocation Details'!$A$18:$L$18, 0),FALSE), 'E2 Allocators'!$B$15:$W$361, MATCH(G$17, 'E2 Allocators'!$B$15:$W$15, 0),FALSE))</f>
        <v>0.34323976262154621</v>
      </c>
      <c r="H594" s="1334">
        <f>IF(ISERROR(VLOOKUP(VLOOKUP($A594, 'E4 TB Allocation Details'!$A$18:$L$205, MATCH("Demand ID", 'E4 TB Allocation Details'!$A$18:$L$18, 0),FALSE), 'E2 Allocators'!$B$15:$W$361, MATCH(H$17, 'E2 Allocators'!$B$15:$W$15, 0),FALSE)), 0, VLOOKUP(VLOOKUP($A594, 'E4 TB Allocation Details'!$A$18:$L$205, MATCH("Demand ID", 'E4 TB Allocation Details'!$A$18:$L$18, 0),FALSE), 'E2 Allocators'!$B$15:$W$361, MATCH(H$17, 'E2 Allocators'!$B$15:$W$15, 0),FALSE))</f>
        <v>0.18203209099116485</v>
      </c>
      <c r="I594" s="1334">
        <f>IF(ISERROR(VLOOKUP(VLOOKUP($A594, 'E4 TB Allocation Details'!$A$18:$L$205, MATCH("Demand ID", 'E4 TB Allocation Details'!$A$18:$L$18, 0),FALSE), 'E2 Allocators'!$B$15:$W$361, MATCH(I$17, 'E2 Allocators'!$B$15:$W$15, 0),FALSE)), 0, VLOOKUP(VLOOKUP($A594, 'E4 TB Allocation Details'!$A$18:$L$205, MATCH("Demand ID", 'E4 TB Allocation Details'!$A$18:$L$18, 0),FALSE), 'E2 Allocators'!$B$15:$W$361, MATCH(I$17, 'E2 Allocators'!$B$15:$W$15, 0),FALSE))</f>
        <v>0.46919647723287183</v>
      </c>
      <c r="J594" s="1334">
        <f>IF(ISERROR(VLOOKUP(VLOOKUP($A594, 'E4 TB Allocation Details'!$A$18:$L$205, MATCH("Demand ID", 'E4 TB Allocation Details'!$A$18:$L$18, 0),FALSE), 'E2 Allocators'!$B$15:$W$361, MATCH(J$17, 'E2 Allocators'!$B$15:$W$15, 0),FALSE)), 0, VLOOKUP(VLOOKUP($A594, 'E4 TB Allocation Details'!$A$18:$L$205, MATCH("Demand ID", 'E4 TB Allocation Details'!$A$18:$L$18, 0),FALSE), 'E2 Allocators'!$B$15:$W$361, MATCH(J$17, 'E2 Allocators'!$B$15:$W$15, 0),FALSE))</f>
        <v>0</v>
      </c>
      <c r="K594" s="1334">
        <f>IF(ISERROR(VLOOKUP(VLOOKUP($A594, 'E4 TB Allocation Details'!$A$18:$L$205, MATCH("Demand ID", 'E4 TB Allocation Details'!$A$18:$L$18, 0),FALSE), 'E2 Allocators'!$B$15:$W$361, MATCH(K$17, 'E2 Allocators'!$B$15:$W$15, 0),FALSE)), 0, VLOOKUP(VLOOKUP($A594, 'E4 TB Allocation Details'!$A$18:$L$205, MATCH("Demand ID", 'E4 TB Allocation Details'!$A$18:$L$18, 0),FALSE), 'E2 Allocators'!$B$15:$W$361, MATCH(K$17, 'E2 Allocators'!$B$15:$W$15, 0),FALSE))</f>
        <v>0</v>
      </c>
      <c r="L594" s="1334">
        <f>IF(ISERROR(VLOOKUP(VLOOKUP($A594, 'E4 TB Allocation Details'!$A$18:$L$205, MATCH("Demand ID", 'E4 TB Allocation Details'!$A$18:$L$18, 0),FALSE), 'E2 Allocators'!$B$15:$W$361, MATCH(L$17, 'E2 Allocators'!$B$15:$W$15, 0),FALSE)), 0, VLOOKUP(VLOOKUP($A594, 'E4 TB Allocation Details'!$A$18:$L$205, MATCH("Demand ID", 'E4 TB Allocation Details'!$A$18:$L$18, 0),FALSE), 'E2 Allocators'!$B$15:$W$361, MATCH(L$17, 'E2 Allocators'!$B$15:$W$15, 0),FALSE))</f>
        <v>0</v>
      </c>
      <c r="M594" s="1334">
        <f>IF(ISERROR(VLOOKUP(VLOOKUP($A594, 'E4 TB Allocation Details'!$A$18:$L$205, MATCH("Demand ID", 'E4 TB Allocation Details'!$A$18:$L$18, 0),FALSE), 'E2 Allocators'!$B$15:$W$361, MATCH(M$17, 'E2 Allocators'!$B$15:$W$15, 0),FALSE)), 0, VLOOKUP(VLOOKUP($A594, 'E4 TB Allocation Details'!$A$18:$L$205, MATCH("Demand ID", 'E4 TB Allocation Details'!$A$18:$L$18, 0),FALSE), 'E2 Allocators'!$B$15:$W$361, MATCH(M$17, 'E2 Allocators'!$B$15:$W$15, 0),FALSE))</f>
        <v>3.1791772355561432E-3</v>
      </c>
      <c r="N594" s="1334">
        <f>IF(ISERROR(VLOOKUP(VLOOKUP($A594, 'E4 TB Allocation Details'!$A$18:$L$205, MATCH("Demand ID", 'E4 TB Allocation Details'!$A$18:$L$18, 0),FALSE), 'E2 Allocators'!$B$15:$W$361, MATCH(N$17, 'E2 Allocators'!$B$15:$W$15, 0),FALSE)), 0, VLOOKUP(VLOOKUP($A594, 'E4 TB Allocation Details'!$A$18:$L$205, MATCH("Demand ID", 'E4 TB Allocation Details'!$A$18:$L$18, 0),FALSE), 'E2 Allocators'!$B$15:$W$361, MATCH(N$17, 'E2 Allocators'!$B$15:$W$15, 0),FALSE))</f>
        <v>4.0402658584488317E-4</v>
      </c>
      <c r="O594" s="1334">
        <f>IF(ISERROR(VLOOKUP(VLOOKUP($A594, 'E4 TB Allocation Details'!$A$18:$L$205, MATCH("Demand ID", 'E4 TB Allocation Details'!$A$18:$L$18, 0),FALSE), 'E2 Allocators'!$B$15:$W$361, MATCH(O$17, 'E2 Allocators'!$B$15:$W$15, 0),FALSE)), 0, VLOOKUP(VLOOKUP($A594, 'E4 TB Allocation Details'!$A$18:$L$205, MATCH("Demand ID", 'E4 TB Allocation Details'!$A$18:$L$18, 0),FALSE), 'E2 Allocators'!$B$15:$W$361, MATCH(O$17, 'E2 Allocators'!$B$15:$W$15, 0),FALSE))</f>
        <v>1.9484653330160509E-3</v>
      </c>
      <c r="P594" s="1334">
        <f>IF(ISERROR(VLOOKUP(VLOOKUP($A594, 'E4 TB Allocation Details'!$A$18:$L$205, MATCH("Demand ID", 'E4 TB Allocation Details'!$A$18:$L$18, 0),FALSE), 'E2 Allocators'!$B$15:$W$361, MATCH(P$17, 'E2 Allocators'!$B$15:$W$15, 0),FALSE)), 0, VLOOKUP(VLOOKUP($A594, 'E4 TB Allocation Details'!$A$18:$L$205, MATCH("Demand ID", 'E4 TB Allocation Details'!$A$18:$L$18, 0),FALSE), 'E2 Allocators'!$B$15:$W$361, MATCH(P$17, 'E2 Allocators'!$B$15:$W$15, 0),FALSE))</f>
        <v>0</v>
      </c>
      <c r="Q594" s="1334">
        <f>IF(ISERROR(VLOOKUP(VLOOKUP($A594, 'E4 TB Allocation Details'!$A$18:$L$205, MATCH("Demand ID", 'E4 TB Allocation Details'!$A$18:$L$18, 0),FALSE), 'E2 Allocators'!$B$15:$W$361, MATCH(Q$17, 'E2 Allocators'!$B$15:$W$15, 0),FALSE)), 0, VLOOKUP(VLOOKUP($A594, 'E4 TB Allocation Details'!$A$18:$L$205, MATCH("Demand ID", 'E4 TB Allocation Details'!$A$18:$L$18, 0),FALSE), 'E2 Allocators'!$B$15:$W$361, MATCH(Q$17, 'E2 Allocators'!$B$15:$W$15, 0),FALSE))</f>
        <v>0</v>
      </c>
      <c r="R594" s="1334">
        <f>IF(ISERROR(VLOOKUP(VLOOKUP($A594, 'E4 TB Allocation Details'!$A$18:$L$205, MATCH("Demand ID", 'E4 TB Allocation Details'!$A$18:$L$18, 0),FALSE), 'E2 Allocators'!$B$15:$W$361, MATCH(R$17, 'E2 Allocators'!$B$15:$W$15, 0),FALSE)), 0, VLOOKUP(VLOOKUP($A594, 'E4 TB Allocation Details'!$A$18:$L$205, MATCH("Demand ID", 'E4 TB Allocation Details'!$A$18:$L$18, 0),FALSE), 'E2 Allocators'!$B$15:$W$361, MATCH(R$17, 'E2 Allocators'!$B$15:$W$15, 0),FALSE))</f>
        <v>0</v>
      </c>
      <c r="S594" s="1334">
        <f>IF(ISERROR(VLOOKUP(VLOOKUP($A594, 'E4 TB Allocation Details'!$A$18:$L$205, MATCH("Demand ID", 'E4 TB Allocation Details'!$A$18:$L$18, 0),FALSE), 'E2 Allocators'!$B$15:$W$361, MATCH(S$17, 'E2 Allocators'!$B$15:$W$15, 0),FALSE)), 0, VLOOKUP(VLOOKUP($A594, 'E4 TB Allocation Details'!$A$18:$L$205, MATCH("Demand ID", 'E4 TB Allocation Details'!$A$18:$L$18, 0),FALSE), 'E2 Allocators'!$B$15:$W$361, MATCH(S$17, 'E2 Allocators'!$B$15:$W$15, 0),FALSE))</f>
        <v>0</v>
      </c>
      <c r="T594" s="1334">
        <f>IF(ISERROR(VLOOKUP(VLOOKUP($A594, 'E4 TB Allocation Details'!$A$18:$L$205, MATCH("Demand ID", 'E4 TB Allocation Details'!$A$18:$L$18, 0),FALSE), 'E2 Allocators'!$B$15:$W$361, MATCH(T$17, 'E2 Allocators'!$B$15:$W$15, 0),FALSE)), 0, VLOOKUP(VLOOKUP($A594, 'E4 TB Allocation Details'!$A$18:$L$205, MATCH("Demand ID", 'E4 TB Allocation Details'!$A$18:$L$18, 0),FALSE), 'E2 Allocators'!$B$15:$W$361, MATCH(T$17, 'E2 Allocators'!$B$15:$W$15, 0),FALSE))</f>
        <v>0</v>
      </c>
      <c r="U594" s="1334">
        <f>IF(ISERROR(VLOOKUP(VLOOKUP($A594, 'E4 TB Allocation Details'!$A$18:$L$205, MATCH("Demand ID", 'E4 TB Allocation Details'!$A$18:$L$18, 0),FALSE), 'E2 Allocators'!$B$15:$W$361, MATCH(U$17, 'E2 Allocators'!$B$15:$W$15, 0),FALSE)), 0, VLOOKUP(VLOOKUP($A594, 'E4 TB Allocation Details'!$A$18:$L$205, MATCH("Demand ID", 'E4 TB Allocation Details'!$A$18:$L$18, 0),FALSE), 'E2 Allocators'!$B$15:$W$361, MATCH(U$17, 'E2 Allocators'!$B$15:$W$15, 0),FALSE))</f>
        <v>0</v>
      </c>
      <c r="V594" s="1334">
        <f>IF(ISERROR(VLOOKUP(VLOOKUP($A594, 'E4 TB Allocation Details'!$A$18:$L$205, MATCH("Demand ID", 'E4 TB Allocation Details'!$A$18:$L$18, 0),FALSE), 'E2 Allocators'!$B$15:$W$361, MATCH(V$17, 'E2 Allocators'!$B$15:$W$15, 0),FALSE)), 0, VLOOKUP(VLOOKUP($A594, 'E4 TB Allocation Details'!$A$18:$L$205, MATCH("Demand ID", 'E4 TB Allocation Details'!$A$18:$L$18, 0),FALSE), 'E2 Allocators'!$B$15:$W$361, MATCH(V$17, 'E2 Allocators'!$B$15:$W$15, 0),FALSE))</f>
        <v>0</v>
      </c>
      <c r="W594" s="1334">
        <f>IF(ISERROR(VLOOKUP(VLOOKUP($A594, 'E4 TB Allocation Details'!$A$18:$L$205, MATCH("Demand ID", 'E4 TB Allocation Details'!$A$18:$L$18, 0),FALSE), 'E2 Allocators'!$B$15:$W$361, MATCH(W$17, 'E2 Allocators'!$B$15:$W$15, 0),FALSE)), 0, VLOOKUP(VLOOKUP($A594, 'E4 TB Allocation Details'!$A$18:$L$205, MATCH("Demand ID", 'E4 TB Allocation Details'!$A$18:$L$18, 0),FALSE), 'E2 Allocators'!$B$15:$W$361, MATCH(W$17, 'E2 Allocators'!$B$15:$W$15, 0),FALSE))</f>
        <v>0</v>
      </c>
      <c r="X594" s="1334">
        <f>IF(ISERROR(VLOOKUP(VLOOKUP($A594, 'E4 TB Allocation Details'!$A$18:$L$205, MATCH("Demand ID", 'E4 TB Allocation Details'!$A$18:$L$18, 0),FALSE), 'E2 Allocators'!$B$15:$W$361, MATCH(X$17, 'E2 Allocators'!$B$15:$W$15, 0),FALSE)), 0, VLOOKUP(VLOOKUP($A594, 'E4 TB Allocation Details'!$A$18:$L$205, MATCH("Demand ID", 'E4 TB Allocation Details'!$A$18:$L$18, 0),FALSE), 'E2 Allocators'!$B$15:$W$361, MATCH(X$17, 'E2 Allocators'!$B$15:$W$15, 0),FALSE))</f>
        <v>0</v>
      </c>
      <c r="Y594" s="1334">
        <f>IF(ISERROR(VLOOKUP(VLOOKUP($A594, 'E4 TB Allocation Details'!$A$18:$L$205, MATCH("Demand ID", 'E4 TB Allocation Details'!$A$18:$L$18, 0),FALSE), 'E2 Allocators'!$B$15:$W$361, MATCH(Y$17, 'E2 Allocators'!$B$15:$W$15, 0),FALSE)), 0, VLOOKUP(VLOOKUP($A594, 'E4 TB Allocation Details'!$A$18:$L$205, MATCH("Demand ID", 'E4 TB Allocation Details'!$A$18:$L$18, 0),FALSE), 'E2 Allocators'!$B$15:$W$361, MATCH(Y$17, 'E2 Allocators'!$B$15:$W$15, 0),FALSE))</f>
        <v>0</v>
      </c>
      <c r="Z594" s="1334">
        <f>IF(ISERROR(VLOOKUP(VLOOKUP($A594, 'E4 TB Allocation Details'!$A$18:$L$205, MATCH("Demand ID", 'E4 TB Allocation Details'!$A$18:$L$18, 0),FALSE), 'E2 Allocators'!$B$15:$W$361, MATCH(Z$17, 'E2 Allocators'!$B$15:$W$15, 0),FALSE)), 0, VLOOKUP(VLOOKUP($A594, 'E4 TB Allocation Details'!$A$18:$L$205, MATCH("Demand ID", 'E4 TB Allocation Details'!$A$18:$L$18, 0),FALSE), 'E2 Allocators'!$B$15:$W$361, MATCH(Z$17, 'E2 Allocators'!$B$15:$W$15, 0),FALSE))</f>
        <v>0</v>
      </c>
      <c r="AA594" s="1339">
        <f t="shared" si="925"/>
        <v>1</v>
      </c>
      <c r="AB594" s="1334">
        <f>IF(ISERROR(VLOOKUP(VLOOKUP($A594, 'E4 TB Allocation Details'!$A$18:$L$205, MATCH("Customer ID", 'E4 TB Allocation Details'!$A$18:$L$18, 0),FALSE), 'E2 Allocators'!$B$15:$W$361, MATCH(AB$17, 'E2 Allocators'!$B$15:$W$15, 0),FALSE)), 0, VLOOKUP(VLOOKUP($A594, 'E4 TB Allocation Details'!$A$18:$L$205, MATCH("Customer ID", 'E4 TB Allocation Details'!$A$18:$L$18, 0),FALSE), 'E2 Allocators'!$B$15:$W$361, MATCH(AB$17, 'E2 Allocators'!$B$15:$W$15, 0),FALSE))</f>
        <v>0</v>
      </c>
      <c r="AC594" s="1334">
        <f>IF(ISERROR(VLOOKUP(VLOOKUP($A594, 'E4 TB Allocation Details'!$A$18:$L$205, MATCH("Customer ID", 'E4 TB Allocation Details'!$A$18:$L$18, 0),FALSE), 'E2 Allocators'!$B$15:$W$361, MATCH(AC$17, 'E2 Allocators'!$B$15:$W$15, 0),FALSE)), 0, VLOOKUP(VLOOKUP($A594, 'E4 TB Allocation Details'!$A$18:$L$205, MATCH("Customer ID", 'E4 TB Allocation Details'!$A$18:$L$18, 0),FALSE), 'E2 Allocators'!$B$15:$W$361, MATCH(AC$17, 'E2 Allocators'!$B$15:$W$15, 0),FALSE))</f>
        <v>0</v>
      </c>
      <c r="AD594" s="1334">
        <f>IF(ISERROR(VLOOKUP(VLOOKUP($A594, 'E4 TB Allocation Details'!$A$18:$L$205, MATCH("Customer ID", 'E4 TB Allocation Details'!$A$18:$L$18, 0),FALSE), 'E2 Allocators'!$B$15:$W$361, MATCH(AD$17, 'E2 Allocators'!$B$15:$W$15, 0),FALSE)), 0, VLOOKUP(VLOOKUP($A594, 'E4 TB Allocation Details'!$A$18:$L$205, MATCH("Customer ID", 'E4 TB Allocation Details'!$A$18:$L$18, 0),FALSE), 'E2 Allocators'!$B$15:$W$361, MATCH(AD$17, 'E2 Allocators'!$B$15:$W$15, 0),FALSE))</f>
        <v>0</v>
      </c>
      <c r="AE594" s="1334">
        <f>IF(ISERROR(VLOOKUP(VLOOKUP($A594, 'E4 TB Allocation Details'!$A$18:$L$205, MATCH("Customer ID", 'E4 TB Allocation Details'!$A$18:$L$18, 0),FALSE), 'E2 Allocators'!$B$15:$W$361, MATCH(AE$17, 'E2 Allocators'!$B$15:$W$15, 0),FALSE)), 0, VLOOKUP(VLOOKUP($A594, 'E4 TB Allocation Details'!$A$18:$L$205, MATCH("Customer ID", 'E4 TB Allocation Details'!$A$18:$L$18, 0),FALSE), 'E2 Allocators'!$B$15:$W$361, MATCH(AE$17, 'E2 Allocators'!$B$15:$W$15, 0),FALSE))</f>
        <v>0</v>
      </c>
      <c r="AF594" s="1334">
        <f>IF(ISERROR(VLOOKUP(VLOOKUP($A594, 'E4 TB Allocation Details'!$A$18:$L$205, MATCH("Customer ID", 'E4 TB Allocation Details'!$A$18:$L$18, 0),FALSE), 'E2 Allocators'!$B$15:$W$361, MATCH(AF$17, 'E2 Allocators'!$B$15:$W$15, 0),FALSE)), 0, VLOOKUP(VLOOKUP($A594, 'E4 TB Allocation Details'!$A$18:$L$205, MATCH("Customer ID", 'E4 TB Allocation Details'!$A$18:$L$18, 0),FALSE), 'E2 Allocators'!$B$15:$W$361, MATCH(AF$17, 'E2 Allocators'!$B$15:$W$15, 0),FALSE))</f>
        <v>0</v>
      </c>
      <c r="AG594" s="1334">
        <f>IF(ISERROR(VLOOKUP(VLOOKUP($A594, 'E4 TB Allocation Details'!$A$18:$L$205, MATCH("Customer ID", 'E4 TB Allocation Details'!$A$18:$L$18, 0),FALSE), 'E2 Allocators'!$B$15:$W$361, MATCH(AG$17, 'E2 Allocators'!$B$15:$W$15, 0),FALSE)), 0, VLOOKUP(VLOOKUP($A594, 'E4 TB Allocation Details'!$A$18:$L$205, MATCH("Customer ID", 'E4 TB Allocation Details'!$A$18:$L$18, 0),FALSE), 'E2 Allocators'!$B$15:$W$361, MATCH(AG$17, 'E2 Allocators'!$B$15:$W$15, 0),FALSE))</f>
        <v>0</v>
      </c>
      <c r="AH594" s="1334">
        <f>IF(ISERROR(VLOOKUP(VLOOKUP($A594, 'E4 TB Allocation Details'!$A$18:$L$205, MATCH("Customer ID", 'E4 TB Allocation Details'!$A$18:$L$18, 0),FALSE), 'E2 Allocators'!$B$15:$W$361, MATCH(AH$17, 'E2 Allocators'!$B$15:$W$15, 0),FALSE)), 0, VLOOKUP(VLOOKUP($A594, 'E4 TB Allocation Details'!$A$18:$L$205, MATCH("Customer ID", 'E4 TB Allocation Details'!$A$18:$L$18, 0),FALSE), 'E2 Allocators'!$B$15:$W$361, MATCH(AH$17, 'E2 Allocators'!$B$15:$W$15, 0),FALSE))</f>
        <v>0</v>
      </c>
      <c r="AI594" s="1334">
        <f>IF(ISERROR(VLOOKUP(VLOOKUP($A594, 'E4 TB Allocation Details'!$A$18:$L$205, MATCH("Customer ID", 'E4 TB Allocation Details'!$A$18:$L$18, 0),FALSE), 'E2 Allocators'!$B$15:$W$361, MATCH(AI$17, 'E2 Allocators'!$B$15:$W$15, 0),FALSE)), 0, VLOOKUP(VLOOKUP($A594, 'E4 TB Allocation Details'!$A$18:$L$205, MATCH("Customer ID", 'E4 TB Allocation Details'!$A$18:$L$18, 0),FALSE), 'E2 Allocators'!$B$15:$W$361, MATCH(AI$17, 'E2 Allocators'!$B$15:$W$15, 0),FALSE))</f>
        <v>0</v>
      </c>
      <c r="AJ594" s="1334">
        <f>IF(ISERROR(VLOOKUP(VLOOKUP($A594, 'E4 TB Allocation Details'!$A$18:$L$205, MATCH("Customer ID", 'E4 TB Allocation Details'!$A$18:$L$18, 0),FALSE), 'E2 Allocators'!$B$15:$W$361, MATCH(AJ$17, 'E2 Allocators'!$B$15:$W$15, 0),FALSE)), 0, VLOOKUP(VLOOKUP($A594, 'E4 TB Allocation Details'!$A$18:$L$205, MATCH("Customer ID", 'E4 TB Allocation Details'!$A$18:$L$18, 0),FALSE), 'E2 Allocators'!$B$15:$W$361, MATCH(AJ$17, 'E2 Allocators'!$B$15:$W$15, 0),FALSE))</f>
        <v>0</v>
      </c>
      <c r="AK594" s="1334">
        <f>IF(ISERROR(VLOOKUP(VLOOKUP($A594, 'E4 TB Allocation Details'!$A$18:$L$205, MATCH("Customer ID", 'E4 TB Allocation Details'!$A$18:$L$18, 0),FALSE), 'E2 Allocators'!$B$15:$W$361, MATCH(AK$17, 'E2 Allocators'!$B$15:$W$15, 0),FALSE)), 0, VLOOKUP(VLOOKUP($A594, 'E4 TB Allocation Details'!$A$18:$L$205, MATCH("Customer ID", 'E4 TB Allocation Details'!$A$18:$L$18, 0),FALSE), 'E2 Allocators'!$B$15:$W$361, MATCH(AK$17, 'E2 Allocators'!$B$15:$W$15, 0),FALSE))</f>
        <v>0</v>
      </c>
      <c r="AL594" s="1334">
        <f>IF(ISERROR(VLOOKUP(VLOOKUP($A594, 'E4 TB Allocation Details'!$A$18:$L$205, MATCH("Customer ID", 'E4 TB Allocation Details'!$A$18:$L$18, 0),FALSE), 'E2 Allocators'!$B$15:$W$361, MATCH(AL$17, 'E2 Allocators'!$B$15:$W$15, 0),FALSE)), 0, VLOOKUP(VLOOKUP($A594, 'E4 TB Allocation Details'!$A$18:$L$205, MATCH("Customer ID", 'E4 TB Allocation Details'!$A$18:$L$18, 0),FALSE), 'E2 Allocators'!$B$15:$W$361, MATCH(AL$17, 'E2 Allocators'!$B$15:$W$15, 0),FALSE))</f>
        <v>0</v>
      </c>
      <c r="AM594" s="1334">
        <f>IF(ISERROR(VLOOKUP(VLOOKUP($A594, 'E4 TB Allocation Details'!$A$18:$L$205, MATCH("Customer ID", 'E4 TB Allocation Details'!$A$18:$L$18, 0),FALSE), 'E2 Allocators'!$B$15:$W$361, MATCH(AM$17, 'E2 Allocators'!$B$15:$W$15, 0),FALSE)), 0, VLOOKUP(VLOOKUP($A594, 'E4 TB Allocation Details'!$A$18:$L$205, MATCH("Customer ID", 'E4 TB Allocation Details'!$A$18:$L$18, 0),FALSE), 'E2 Allocators'!$B$15:$W$361, MATCH(AM$17, 'E2 Allocators'!$B$15:$W$15, 0),FALSE))</f>
        <v>0</v>
      </c>
      <c r="AN594" s="1334">
        <f>IF(ISERROR(VLOOKUP(VLOOKUP($A594, 'E4 TB Allocation Details'!$A$18:$L$205, MATCH("Customer ID", 'E4 TB Allocation Details'!$A$18:$L$18, 0),FALSE), 'E2 Allocators'!$B$15:$W$361, MATCH(AN$17, 'E2 Allocators'!$B$15:$W$15, 0),FALSE)), 0, VLOOKUP(VLOOKUP($A594, 'E4 TB Allocation Details'!$A$18:$L$205, MATCH("Customer ID", 'E4 TB Allocation Details'!$A$18:$L$18, 0),FALSE), 'E2 Allocators'!$B$15:$W$361, MATCH(AN$17, 'E2 Allocators'!$B$15:$W$15, 0),FALSE))</f>
        <v>0</v>
      </c>
      <c r="AO594" s="1334">
        <f>IF(ISERROR(VLOOKUP(VLOOKUP($A594, 'E4 TB Allocation Details'!$A$18:$L$205, MATCH("Customer ID", 'E4 TB Allocation Details'!$A$18:$L$18, 0),FALSE), 'E2 Allocators'!$B$15:$W$361, MATCH(AO$17, 'E2 Allocators'!$B$15:$W$15, 0),FALSE)), 0, VLOOKUP(VLOOKUP($A594, 'E4 TB Allocation Details'!$A$18:$L$205, MATCH("Customer ID", 'E4 TB Allocation Details'!$A$18:$L$18, 0),FALSE), 'E2 Allocators'!$B$15:$W$361, MATCH(AO$17, 'E2 Allocators'!$B$15:$W$15, 0),FALSE))</f>
        <v>0</v>
      </c>
      <c r="AP594" s="1334">
        <f>IF(ISERROR(VLOOKUP(VLOOKUP($A594, 'E4 TB Allocation Details'!$A$18:$L$205, MATCH("Customer ID", 'E4 TB Allocation Details'!$A$18:$L$18, 0),FALSE), 'E2 Allocators'!$B$15:$W$361, MATCH(AP$17, 'E2 Allocators'!$B$15:$W$15, 0),FALSE)), 0, VLOOKUP(VLOOKUP($A594, 'E4 TB Allocation Details'!$A$18:$L$205, MATCH("Customer ID", 'E4 TB Allocation Details'!$A$18:$L$18, 0),FALSE), 'E2 Allocators'!$B$15:$W$361, MATCH(AP$17, 'E2 Allocators'!$B$15:$W$15, 0),FALSE))</f>
        <v>0</v>
      </c>
      <c r="AQ594" s="1334">
        <f>IF(ISERROR(VLOOKUP(VLOOKUP($A594, 'E4 TB Allocation Details'!$A$18:$L$205, MATCH("Customer ID", 'E4 TB Allocation Details'!$A$18:$L$18, 0),FALSE), 'E2 Allocators'!$B$15:$W$361, MATCH(AQ$17, 'E2 Allocators'!$B$15:$W$15, 0),FALSE)), 0, VLOOKUP(VLOOKUP($A594, 'E4 TB Allocation Details'!$A$18:$L$205, MATCH("Customer ID", 'E4 TB Allocation Details'!$A$18:$L$18, 0),FALSE), 'E2 Allocators'!$B$15:$W$361, MATCH(AQ$17, 'E2 Allocators'!$B$15:$W$15, 0),FALSE))</f>
        <v>0</v>
      </c>
      <c r="AR594" s="1334">
        <f>IF(ISERROR(VLOOKUP(VLOOKUP($A594, 'E4 TB Allocation Details'!$A$18:$L$205, MATCH("Customer ID", 'E4 TB Allocation Details'!$A$18:$L$18, 0),FALSE), 'E2 Allocators'!$B$15:$W$361, MATCH(AR$17, 'E2 Allocators'!$B$15:$W$15, 0),FALSE)), 0, VLOOKUP(VLOOKUP($A594, 'E4 TB Allocation Details'!$A$18:$L$205, MATCH("Customer ID", 'E4 TB Allocation Details'!$A$18:$L$18, 0),FALSE), 'E2 Allocators'!$B$15:$W$361, MATCH(AR$17, 'E2 Allocators'!$B$15:$W$15, 0),FALSE))</f>
        <v>0</v>
      </c>
      <c r="AS594" s="1334">
        <f>IF(ISERROR(VLOOKUP(VLOOKUP($A594, 'E4 TB Allocation Details'!$A$18:$L$205, MATCH("Customer ID", 'E4 TB Allocation Details'!$A$18:$L$18, 0),FALSE), 'E2 Allocators'!$B$15:$W$361, MATCH(AS$17, 'E2 Allocators'!$B$15:$W$15, 0),FALSE)), 0, VLOOKUP(VLOOKUP($A594, 'E4 TB Allocation Details'!$A$18:$L$205, MATCH("Customer ID", 'E4 TB Allocation Details'!$A$18:$L$18, 0),FALSE), 'E2 Allocators'!$B$15:$W$361, MATCH(AS$17, 'E2 Allocators'!$B$15:$W$15, 0),FALSE))</f>
        <v>0</v>
      </c>
      <c r="AT594" s="1334">
        <f>IF(ISERROR(VLOOKUP(VLOOKUP($A594, 'E4 TB Allocation Details'!$A$18:$L$205, MATCH("Customer ID", 'E4 TB Allocation Details'!$A$18:$L$18, 0),FALSE), 'E2 Allocators'!$B$15:$W$361, MATCH(AT$17, 'E2 Allocators'!$B$15:$W$15, 0),FALSE)), 0, VLOOKUP(VLOOKUP($A594, 'E4 TB Allocation Details'!$A$18:$L$205, MATCH("Customer ID", 'E4 TB Allocation Details'!$A$18:$L$18, 0),FALSE), 'E2 Allocators'!$B$15:$W$361, MATCH(AT$17, 'E2 Allocators'!$B$15:$W$15, 0),FALSE))</f>
        <v>0</v>
      </c>
      <c r="AU594" s="1334">
        <f>IF(ISERROR(VLOOKUP(VLOOKUP($A594, 'E4 TB Allocation Details'!$A$18:$L$205, MATCH("Customer ID", 'E4 TB Allocation Details'!$A$18:$L$18, 0),FALSE), 'E2 Allocators'!$B$15:$W$361, MATCH(AU$17, 'E2 Allocators'!$B$15:$W$15, 0),FALSE)), 0, VLOOKUP(VLOOKUP($A594, 'E4 TB Allocation Details'!$A$18:$L$205, MATCH("Customer ID", 'E4 TB Allocation Details'!$A$18:$L$18, 0),FALSE), 'E2 Allocators'!$B$15:$W$361, MATCH(AU$17, 'E2 Allocators'!$B$15:$W$15, 0),FALSE))</f>
        <v>0</v>
      </c>
      <c r="AV594" s="1339">
        <f t="shared" si="926"/>
        <v>0</v>
      </c>
      <c r="AW594" s="1336"/>
      <c r="AX594" s="1336"/>
      <c r="AY594" s="1336"/>
      <c r="AZ594" s="1336"/>
      <c r="BA594" s="1336"/>
      <c r="BB594" s="1336"/>
      <c r="BC594" s="1336"/>
      <c r="BD594" s="1336"/>
      <c r="BE594" s="1336"/>
      <c r="BF594" s="1336"/>
      <c r="BG594" s="1336"/>
      <c r="BH594" s="1336"/>
      <c r="BI594" s="1336"/>
      <c r="BJ594" s="1336"/>
      <c r="BK594" s="1336"/>
      <c r="BL594" s="1336"/>
      <c r="BM594" s="1336"/>
      <c r="BN594" s="1336"/>
      <c r="BO594" s="1336"/>
      <c r="BP594" s="1336"/>
      <c r="BQ594" s="1337"/>
    </row>
    <row r="595" spans="1:69" s="258" customFormat="1" ht="12.75">
      <c r="A595" s="1338" t="s">
        <v>1260</v>
      </c>
      <c r="B595" s="1331" t="s">
        <v>1009</v>
      </c>
      <c r="C595" s="1332">
        <v>1</v>
      </c>
      <c r="D595" s="1333">
        <f t="shared" si="923"/>
        <v>1</v>
      </c>
      <c r="E595" s="1333">
        <f>VLOOKUP($A595,'E1 Categorization'!$A$35:$E$114,5,FALSE)</f>
        <v>0</v>
      </c>
      <c r="F595" s="1333">
        <f t="shared" si="924"/>
        <v>1</v>
      </c>
      <c r="G595" s="1334">
        <f>IF(ISERROR(VLOOKUP(VLOOKUP($A595, 'E4 TB Allocation Details'!$A$18:$L$205, MATCH("Demand ID", 'E4 TB Allocation Details'!$A$18:$L$18, 0),FALSE), 'E2 Allocators'!$B$15:$W$361, MATCH(G$17, 'E2 Allocators'!$B$15:$W$15, 0),FALSE)), 0, VLOOKUP(VLOOKUP($A595, 'E4 TB Allocation Details'!$A$18:$L$205, MATCH("Demand ID", 'E4 TB Allocation Details'!$A$18:$L$18, 0),FALSE), 'E2 Allocators'!$B$15:$W$361, MATCH(G$17, 'E2 Allocators'!$B$15:$W$15, 0),FALSE))</f>
        <v>0.34323976262154621</v>
      </c>
      <c r="H595" s="1334">
        <f>IF(ISERROR(VLOOKUP(VLOOKUP($A595, 'E4 TB Allocation Details'!$A$18:$L$205, MATCH("Demand ID", 'E4 TB Allocation Details'!$A$18:$L$18, 0),FALSE), 'E2 Allocators'!$B$15:$W$361, MATCH(H$17, 'E2 Allocators'!$B$15:$W$15, 0),FALSE)), 0, VLOOKUP(VLOOKUP($A595, 'E4 TB Allocation Details'!$A$18:$L$205, MATCH("Demand ID", 'E4 TB Allocation Details'!$A$18:$L$18, 0),FALSE), 'E2 Allocators'!$B$15:$W$361, MATCH(H$17, 'E2 Allocators'!$B$15:$W$15, 0),FALSE))</f>
        <v>0.18203209099116485</v>
      </c>
      <c r="I595" s="1334">
        <f>IF(ISERROR(VLOOKUP(VLOOKUP($A595, 'E4 TB Allocation Details'!$A$18:$L$205, MATCH("Demand ID", 'E4 TB Allocation Details'!$A$18:$L$18, 0),FALSE), 'E2 Allocators'!$B$15:$W$361, MATCH(I$17, 'E2 Allocators'!$B$15:$W$15, 0),FALSE)), 0, VLOOKUP(VLOOKUP($A595, 'E4 TB Allocation Details'!$A$18:$L$205, MATCH("Demand ID", 'E4 TB Allocation Details'!$A$18:$L$18, 0),FALSE), 'E2 Allocators'!$B$15:$W$361, MATCH(I$17, 'E2 Allocators'!$B$15:$W$15, 0),FALSE))</f>
        <v>0.46919647723287183</v>
      </c>
      <c r="J595" s="1334">
        <f>IF(ISERROR(VLOOKUP(VLOOKUP($A595, 'E4 TB Allocation Details'!$A$18:$L$205, MATCH("Demand ID", 'E4 TB Allocation Details'!$A$18:$L$18, 0),FALSE), 'E2 Allocators'!$B$15:$W$361, MATCH(J$17, 'E2 Allocators'!$B$15:$W$15, 0),FALSE)), 0, VLOOKUP(VLOOKUP($A595, 'E4 TB Allocation Details'!$A$18:$L$205, MATCH("Demand ID", 'E4 TB Allocation Details'!$A$18:$L$18, 0),FALSE), 'E2 Allocators'!$B$15:$W$361, MATCH(J$17, 'E2 Allocators'!$B$15:$W$15, 0),FALSE))</f>
        <v>0</v>
      </c>
      <c r="K595" s="1334">
        <f>IF(ISERROR(VLOOKUP(VLOOKUP($A595, 'E4 TB Allocation Details'!$A$18:$L$205, MATCH("Demand ID", 'E4 TB Allocation Details'!$A$18:$L$18, 0),FALSE), 'E2 Allocators'!$B$15:$W$361, MATCH(K$17, 'E2 Allocators'!$B$15:$W$15, 0),FALSE)), 0, VLOOKUP(VLOOKUP($A595, 'E4 TB Allocation Details'!$A$18:$L$205, MATCH("Demand ID", 'E4 TB Allocation Details'!$A$18:$L$18, 0),FALSE), 'E2 Allocators'!$B$15:$W$361, MATCH(K$17, 'E2 Allocators'!$B$15:$W$15, 0),FALSE))</f>
        <v>0</v>
      </c>
      <c r="L595" s="1334">
        <f>IF(ISERROR(VLOOKUP(VLOOKUP($A595, 'E4 TB Allocation Details'!$A$18:$L$205, MATCH("Demand ID", 'E4 TB Allocation Details'!$A$18:$L$18, 0),FALSE), 'E2 Allocators'!$B$15:$W$361, MATCH(L$17, 'E2 Allocators'!$B$15:$W$15, 0),FALSE)), 0, VLOOKUP(VLOOKUP($A595, 'E4 TB Allocation Details'!$A$18:$L$205, MATCH("Demand ID", 'E4 TB Allocation Details'!$A$18:$L$18, 0),FALSE), 'E2 Allocators'!$B$15:$W$361, MATCH(L$17, 'E2 Allocators'!$B$15:$W$15, 0),FALSE))</f>
        <v>0</v>
      </c>
      <c r="M595" s="1334">
        <f>IF(ISERROR(VLOOKUP(VLOOKUP($A595, 'E4 TB Allocation Details'!$A$18:$L$205, MATCH("Demand ID", 'E4 TB Allocation Details'!$A$18:$L$18, 0),FALSE), 'E2 Allocators'!$B$15:$W$361, MATCH(M$17, 'E2 Allocators'!$B$15:$W$15, 0),FALSE)), 0, VLOOKUP(VLOOKUP($A595, 'E4 TB Allocation Details'!$A$18:$L$205, MATCH("Demand ID", 'E4 TB Allocation Details'!$A$18:$L$18, 0),FALSE), 'E2 Allocators'!$B$15:$W$361, MATCH(M$17, 'E2 Allocators'!$B$15:$W$15, 0),FALSE))</f>
        <v>3.1791772355561432E-3</v>
      </c>
      <c r="N595" s="1334">
        <f>IF(ISERROR(VLOOKUP(VLOOKUP($A595, 'E4 TB Allocation Details'!$A$18:$L$205, MATCH("Demand ID", 'E4 TB Allocation Details'!$A$18:$L$18, 0),FALSE), 'E2 Allocators'!$B$15:$W$361, MATCH(N$17, 'E2 Allocators'!$B$15:$W$15, 0),FALSE)), 0, VLOOKUP(VLOOKUP($A595, 'E4 TB Allocation Details'!$A$18:$L$205, MATCH("Demand ID", 'E4 TB Allocation Details'!$A$18:$L$18, 0),FALSE), 'E2 Allocators'!$B$15:$W$361, MATCH(N$17, 'E2 Allocators'!$B$15:$W$15, 0),FALSE))</f>
        <v>4.0402658584488317E-4</v>
      </c>
      <c r="O595" s="1334">
        <f>IF(ISERROR(VLOOKUP(VLOOKUP($A595, 'E4 TB Allocation Details'!$A$18:$L$205, MATCH("Demand ID", 'E4 TB Allocation Details'!$A$18:$L$18, 0),FALSE), 'E2 Allocators'!$B$15:$W$361, MATCH(O$17, 'E2 Allocators'!$B$15:$W$15, 0),FALSE)), 0, VLOOKUP(VLOOKUP($A595, 'E4 TB Allocation Details'!$A$18:$L$205, MATCH("Demand ID", 'E4 TB Allocation Details'!$A$18:$L$18, 0),FALSE), 'E2 Allocators'!$B$15:$W$361, MATCH(O$17, 'E2 Allocators'!$B$15:$W$15, 0),FALSE))</f>
        <v>1.9484653330160509E-3</v>
      </c>
      <c r="P595" s="1334">
        <f>IF(ISERROR(VLOOKUP(VLOOKUP($A595, 'E4 TB Allocation Details'!$A$18:$L$205, MATCH("Demand ID", 'E4 TB Allocation Details'!$A$18:$L$18, 0),FALSE), 'E2 Allocators'!$B$15:$W$361, MATCH(P$17, 'E2 Allocators'!$B$15:$W$15, 0),FALSE)), 0, VLOOKUP(VLOOKUP($A595, 'E4 TB Allocation Details'!$A$18:$L$205, MATCH("Demand ID", 'E4 TB Allocation Details'!$A$18:$L$18, 0),FALSE), 'E2 Allocators'!$B$15:$W$361, MATCH(P$17, 'E2 Allocators'!$B$15:$W$15, 0),FALSE))</f>
        <v>0</v>
      </c>
      <c r="Q595" s="1334">
        <f>IF(ISERROR(VLOOKUP(VLOOKUP($A595, 'E4 TB Allocation Details'!$A$18:$L$205, MATCH("Demand ID", 'E4 TB Allocation Details'!$A$18:$L$18, 0),FALSE), 'E2 Allocators'!$B$15:$W$361, MATCH(Q$17, 'E2 Allocators'!$B$15:$W$15, 0),FALSE)), 0, VLOOKUP(VLOOKUP($A595, 'E4 TB Allocation Details'!$A$18:$L$205, MATCH("Demand ID", 'E4 TB Allocation Details'!$A$18:$L$18, 0),FALSE), 'E2 Allocators'!$B$15:$W$361, MATCH(Q$17, 'E2 Allocators'!$B$15:$W$15, 0),FALSE))</f>
        <v>0</v>
      </c>
      <c r="R595" s="1334">
        <f>IF(ISERROR(VLOOKUP(VLOOKUP($A595, 'E4 TB Allocation Details'!$A$18:$L$205, MATCH("Demand ID", 'E4 TB Allocation Details'!$A$18:$L$18, 0),FALSE), 'E2 Allocators'!$B$15:$W$361, MATCH(R$17, 'E2 Allocators'!$B$15:$W$15, 0),FALSE)), 0, VLOOKUP(VLOOKUP($A595, 'E4 TB Allocation Details'!$A$18:$L$205, MATCH("Demand ID", 'E4 TB Allocation Details'!$A$18:$L$18, 0),FALSE), 'E2 Allocators'!$B$15:$W$361, MATCH(R$17, 'E2 Allocators'!$B$15:$W$15, 0),FALSE))</f>
        <v>0</v>
      </c>
      <c r="S595" s="1334">
        <f>IF(ISERROR(VLOOKUP(VLOOKUP($A595, 'E4 TB Allocation Details'!$A$18:$L$205, MATCH("Demand ID", 'E4 TB Allocation Details'!$A$18:$L$18, 0),FALSE), 'E2 Allocators'!$B$15:$W$361, MATCH(S$17, 'E2 Allocators'!$B$15:$W$15, 0),FALSE)), 0, VLOOKUP(VLOOKUP($A595, 'E4 TB Allocation Details'!$A$18:$L$205, MATCH("Demand ID", 'E4 TB Allocation Details'!$A$18:$L$18, 0),FALSE), 'E2 Allocators'!$B$15:$W$361, MATCH(S$17, 'E2 Allocators'!$B$15:$W$15, 0),FALSE))</f>
        <v>0</v>
      </c>
      <c r="T595" s="1334">
        <f>IF(ISERROR(VLOOKUP(VLOOKUP($A595, 'E4 TB Allocation Details'!$A$18:$L$205, MATCH("Demand ID", 'E4 TB Allocation Details'!$A$18:$L$18, 0),FALSE), 'E2 Allocators'!$B$15:$W$361, MATCH(T$17, 'E2 Allocators'!$B$15:$W$15, 0),FALSE)), 0, VLOOKUP(VLOOKUP($A595, 'E4 TB Allocation Details'!$A$18:$L$205, MATCH("Demand ID", 'E4 TB Allocation Details'!$A$18:$L$18, 0),FALSE), 'E2 Allocators'!$B$15:$W$361, MATCH(T$17, 'E2 Allocators'!$B$15:$W$15, 0),FALSE))</f>
        <v>0</v>
      </c>
      <c r="U595" s="1334">
        <f>IF(ISERROR(VLOOKUP(VLOOKUP($A595, 'E4 TB Allocation Details'!$A$18:$L$205, MATCH("Demand ID", 'E4 TB Allocation Details'!$A$18:$L$18, 0),FALSE), 'E2 Allocators'!$B$15:$W$361, MATCH(U$17, 'E2 Allocators'!$B$15:$W$15, 0),FALSE)), 0, VLOOKUP(VLOOKUP($A595, 'E4 TB Allocation Details'!$A$18:$L$205, MATCH("Demand ID", 'E4 TB Allocation Details'!$A$18:$L$18, 0),FALSE), 'E2 Allocators'!$B$15:$W$361, MATCH(U$17, 'E2 Allocators'!$B$15:$W$15, 0),FALSE))</f>
        <v>0</v>
      </c>
      <c r="V595" s="1334">
        <f>IF(ISERROR(VLOOKUP(VLOOKUP($A595, 'E4 TB Allocation Details'!$A$18:$L$205, MATCH("Demand ID", 'E4 TB Allocation Details'!$A$18:$L$18, 0),FALSE), 'E2 Allocators'!$B$15:$W$361, MATCH(V$17, 'E2 Allocators'!$B$15:$W$15, 0),FALSE)), 0, VLOOKUP(VLOOKUP($A595, 'E4 TB Allocation Details'!$A$18:$L$205, MATCH("Demand ID", 'E4 TB Allocation Details'!$A$18:$L$18, 0),FALSE), 'E2 Allocators'!$B$15:$W$361, MATCH(V$17, 'E2 Allocators'!$B$15:$W$15, 0),FALSE))</f>
        <v>0</v>
      </c>
      <c r="W595" s="1334">
        <f>IF(ISERROR(VLOOKUP(VLOOKUP($A595, 'E4 TB Allocation Details'!$A$18:$L$205, MATCH("Demand ID", 'E4 TB Allocation Details'!$A$18:$L$18, 0),FALSE), 'E2 Allocators'!$B$15:$W$361, MATCH(W$17, 'E2 Allocators'!$B$15:$W$15, 0),FALSE)), 0, VLOOKUP(VLOOKUP($A595, 'E4 TB Allocation Details'!$A$18:$L$205, MATCH("Demand ID", 'E4 TB Allocation Details'!$A$18:$L$18, 0),FALSE), 'E2 Allocators'!$B$15:$W$361, MATCH(W$17, 'E2 Allocators'!$B$15:$W$15, 0),FALSE))</f>
        <v>0</v>
      </c>
      <c r="X595" s="1334">
        <f>IF(ISERROR(VLOOKUP(VLOOKUP($A595, 'E4 TB Allocation Details'!$A$18:$L$205, MATCH("Demand ID", 'E4 TB Allocation Details'!$A$18:$L$18, 0),FALSE), 'E2 Allocators'!$B$15:$W$361, MATCH(X$17, 'E2 Allocators'!$B$15:$W$15, 0),FALSE)), 0, VLOOKUP(VLOOKUP($A595, 'E4 TB Allocation Details'!$A$18:$L$205, MATCH("Demand ID", 'E4 TB Allocation Details'!$A$18:$L$18, 0),FALSE), 'E2 Allocators'!$B$15:$W$361, MATCH(X$17, 'E2 Allocators'!$B$15:$W$15, 0),FALSE))</f>
        <v>0</v>
      </c>
      <c r="Y595" s="1334">
        <f>IF(ISERROR(VLOOKUP(VLOOKUP($A595, 'E4 TB Allocation Details'!$A$18:$L$205, MATCH("Demand ID", 'E4 TB Allocation Details'!$A$18:$L$18, 0),FALSE), 'E2 Allocators'!$B$15:$W$361, MATCH(Y$17, 'E2 Allocators'!$B$15:$W$15, 0),FALSE)), 0, VLOOKUP(VLOOKUP($A595, 'E4 TB Allocation Details'!$A$18:$L$205, MATCH("Demand ID", 'E4 TB Allocation Details'!$A$18:$L$18, 0),FALSE), 'E2 Allocators'!$B$15:$W$361, MATCH(Y$17, 'E2 Allocators'!$B$15:$W$15, 0),FALSE))</f>
        <v>0</v>
      </c>
      <c r="Z595" s="1334">
        <f>IF(ISERROR(VLOOKUP(VLOOKUP($A595, 'E4 TB Allocation Details'!$A$18:$L$205, MATCH("Demand ID", 'E4 TB Allocation Details'!$A$18:$L$18, 0),FALSE), 'E2 Allocators'!$B$15:$W$361, MATCH(Z$17, 'E2 Allocators'!$B$15:$W$15, 0),FALSE)), 0, VLOOKUP(VLOOKUP($A595, 'E4 TB Allocation Details'!$A$18:$L$205, MATCH("Demand ID", 'E4 TB Allocation Details'!$A$18:$L$18, 0),FALSE), 'E2 Allocators'!$B$15:$W$361, MATCH(Z$17, 'E2 Allocators'!$B$15:$W$15, 0),FALSE))</f>
        <v>0</v>
      </c>
      <c r="AA595" s="1339">
        <f t="shared" si="925"/>
        <v>1</v>
      </c>
      <c r="AB595" s="1334">
        <f>IF(ISERROR(VLOOKUP(VLOOKUP($A595, 'E4 TB Allocation Details'!$A$18:$L$205, MATCH("Customer ID", 'E4 TB Allocation Details'!$A$18:$L$18, 0),FALSE), 'E2 Allocators'!$B$15:$W$361, MATCH(AB$17, 'E2 Allocators'!$B$15:$W$15, 0),FALSE)), 0, VLOOKUP(VLOOKUP($A595, 'E4 TB Allocation Details'!$A$18:$L$205, MATCH("Customer ID", 'E4 TB Allocation Details'!$A$18:$L$18, 0),FALSE), 'E2 Allocators'!$B$15:$W$361, MATCH(AB$17, 'E2 Allocators'!$B$15:$W$15, 0),FALSE))</f>
        <v>0</v>
      </c>
      <c r="AC595" s="1334">
        <f>IF(ISERROR(VLOOKUP(VLOOKUP($A595, 'E4 TB Allocation Details'!$A$18:$L$205, MATCH("Customer ID", 'E4 TB Allocation Details'!$A$18:$L$18, 0),FALSE), 'E2 Allocators'!$B$15:$W$361, MATCH(AC$17, 'E2 Allocators'!$B$15:$W$15, 0),FALSE)), 0, VLOOKUP(VLOOKUP($A595, 'E4 TB Allocation Details'!$A$18:$L$205, MATCH("Customer ID", 'E4 TB Allocation Details'!$A$18:$L$18, 0),FALSE), 'E2 Allocators'!$B$15:$W$361, MATCH(AC$17, 'E2 Allocators'!$B$15:$W$15, 0),FALSE))</f>
        <v>0</v>
      </c>
      <c r="AD595" s="1334">
        <f>IF(ISERROR(VLOOKUP(VLOOKUP($A595, 'E4 TB Allocation Details'!$A$18:$L$205, MATCH("Customer ID", 'E4 TB Allocation Details'!$A$18:$L$18, 0),FALSE), 'E2 Allocators'!$B$15:$W$361, MATCH(AD$17, 'E2 Allocators'!$B$15:$W$15, 0),FALSE)), 0, VLOOKUP(VLOOKUP($A595, 'E4 TB Allocation Details'!$A$18:$L$205, MATCH("Customer ID", 'E4 TB Allocation Details'!$A$18:$L$18, 0),FALSE), 'E2 Allocators'!$B$15:$W$361, MATCH(AD$17, 'E2 Allocators'!$B$15:$W$15, 0),FALSE))</f>
        <v>0</v>
      </c>
      <c r="AE595" s="1334">
        <f>IF(ISERROR(VLOOKUP(VLOOKUP($A595, 'E4 TB Allocation Details'!$A$18:$L$205, MATCH("Customer ID", 'E4 TB Allocation Details'!$A$18:$L$18, 0),FALSE), 'E2 Allocators'!$B$15:$W$361, MATCH(AE$17, 'E2 Allocators'!$B$15:$W$15, 0),FALSE)), 0, VLOOKUP(VLOOKUP($A595, 'E4 TB Allocation Details'!$A$18:$L$205, MATCH("Customer ID", 'E4 TB Allocation Details'!$A$18:$L$18, 0),FALSE), 'E2 Allocators'!$B$15:$W$361, MATCH(AE$17, 'E2 Allocators'!$B$15:$W$15, 0),FALSE))</f>
        <v>0</v>
      </c>
      <c r="AF595" s="1334">
        <f>IF(ISERROR(VLOOKUP(VLOOKUP($A595, 'E4 TB Allocation Details'!$A$18:$L$205, MATCH("Customer ID", 'E4 TB Allocation Details'!$A$18:$L$18, 0),FALSE), 'E2 Allocators'!$B$15:$W$361, MATCH(AF$17, 'E2 Allocators'!$B$15:$W$15, 0),FALSE)), 0, VLOOKUP(VLOOKUP($A595, 'E4 TB Allocation Details'!$A$18:$L$205, MATCH("Customer ID", 'E4 TB Allocation Details'!$A$18:$L$18, 0),FALSE), 'E2 Allocators'!$B$15:$W$361, MATCH(AF$17, 'E2 Allocators'!$B$15:$W$15, 0),FALSE))</f>
        <v>0</v>
      </c>
      <c r="AG595" s="1334">
        <f>IF(ISERROR(VLOOKUP(VLOOKUP($A595, 'E4 TB Allocation Details'!$A$18:$L$205, MATCH("Customer ID", 'E4 TB Allocation Details'!$A$18:$L$18, 0),FALSE), 'E2 Allocators'!$B$15:$W$361, MATCH(AG$17, 'E2 Allocators'!$B$15:$W$15, 0),FALSE)), 0, VLOOKUP(VLOOKUP($A595, 'E4 TB Allocation Details'!$A$18:$L$205, MATCH("Customer ID", 'E4 TB Allocation Details'!$A$18:$L$18, 0),FALSE), 'E2 Allocators'!$B$15:$W$361, MATCH(AG$17, 'E2 Allocators'!$B$15:$W$15, 0),FALSE))</f>
        <v>0</v>
      </c>
      <c r="AH595" s="1334">
        <f>IF(ISERROR(VLOOKUP(VLOOKUP($A595, 'E4 TB Allocation Details'!$A$18:$L$205, MATCH("Customer ID", 'E4 TB Allocation Details'!$A$18:$L$18, 0),FALSE), 'E2 Allocators'!$B$15:$W$361, MATCH(AH$17, 'E2 Allocators'!$B$15:$W$15, 0),FALSE)), 0, VLOOKUP(VLOOKUP($A595, 'E4 TB Allocation Details'!$A$18:$L$205, MATCH("Customer ID", 'E4 TB Allocation Details'!$A$18:$L$18, 0),FALSE), 'E2 Allocators'!$B$15:$W$361, MATCH(AH$17, 'E2 Allocators'!$B$15:$W$15, 0),FALSE))</f>
        <v>0</v>
      </c>
      <c r="AI595" s="1334">
        <f>IF(ISERROR(VLOOKUP(VLOOKUP($A595, 'E4 TB Allocation Details'!$A$18:$L$205, MATCH("Customer ID", 'E4 TB Allocation Details'!$A$18:$L$18, 0),FALSE), 'E2 Allocators'!$B$15:$W$361, MATCH(AI$17, 'E2 Allocators'!$B$15:$W$15, 0),FALSE)), 0, VLOOKUP(VLOOKUP($A595, 'E4 TB Allocation Details'!$A$18:$L$205, MATCH("Customer ID", 'E4 TB Allocation Details'!$A$18:$L$18, 0),FALSE), 'E2 Allocators'!$B$15:$W$361, MATCH(AI$17, 'E2 Allocators'!$B$15:$W$15, 0),FALSE))</f>
        <v>0</v>
      </c>
      <c r="AJ595" s="1334">
        <f>IF(ISERROR(VLOOKUP(VLOOKUP($A595, 'E4 TB Allocation Details'!$A$18:$L$205, MATCH("Customer ID", 'E4 TB Allocation Details'!$A$18:$L$18, 0),FALSE), 'E2 Allocators'!$B$15:$W$361, MATCH(AJ$17, 'E2 Allocators'!$B$15:$W$15, 0),FALSE)), 0, VLOOKUP(VLOOKUP($A595, 'E4 TB Allocation Details'!$A$18:$L$205, MATCH("Customer ID", 'E4 TB Allocation Details'!$A$18:$L$18, 0),FALSE), 'E2 Allocators'!$B$15:$W$361, MATCH(AJ$17, 'E2 Allocators'!$B$15:$W$15, 0),FALSE))</f>
        <v>0</v>
      </c>
      <c r="AK595" s="1334">
        <f>IF(ISERROR(VLOOKUP(VLOOKUP($A595, 'E4 TB Allocation Details'!$A$18:$L$205, MATCH("Customer ID", 'E4 TB Allocation Details'!$A$18:$L$18, 0),FALSE), 'E2 Allocators'!$B$15:$W$361, MATCH(AK$17, 'E2 Allocators'!$B$15:$W$15, 0),FALSE)), 0, VLOOKUP(VLOOKUP($A595, 'E4 TB Allocation Details'!$A$18:$L$205, MATCH("Customer ID", 'E4 TB Allocation Details'!$A$18:$L$18, 0),FALSE), 'E2 Allocators'!$B$15:$W$361, MATCH(AK$17, 'E2 Allocators'!$B$15:$W$15, 0),FALSE))</f>
        <v>0</v>
      </c>
      <c r="AL595" s="1334">
        <f>IF(ISERROR(VLOOKUP(VLOOKUP($A595, 'E4 TB Allocation Details'!$A$18:$L$205, MATCH("Customer ID", 'E4 TB Allocation Details'!$A$18:$L$18, 0),FALSE), 'E2 Allocators'!$B$15:$W$361, MATCH(AL$17, 'E2 Allocators'!$B$15:$W$15, 0),FALSE)), 0, VLOOKUP(VLOOKUP($A595, 'E4 TB Allocation Details'!$A$18:$L$205, MATCH("Customer ID", 'E4 TB Allocation Details'!$A$18:$L$18, 0),FALSE), 'E2 Allocators'!$B$15:$W$361, MATCH(AL$17, 'E2 Allocators'!$B$15:$W$15, 0),FALSE))</f>
        <v>0</v>
      </c>
      <c r="AM595" s="1334">
        <f>IF(ISERROR(VLOOKUP(VLOOKUP($A595, 'E4 TB Allocation Details'!$A$18:$L$205, MATCH("Customer ID", 'E4 TB Allocation Details'!$A$18:$L$18, 0),FALSE), 'E2 Allocators'!$B$15:$W$361, MATCH(AM$17, 'E2 Allocators'!$B$15:$W$15, 0),FALSE)), 0, VLOOKUP(VLOOKUP($A595, 'E4 TB Allocation Details'!$A$18:$L$205, MATCH("Customer ID", 'E4 TB Allocation Details'!$A$18:$L$18, 0),FALSE), 'E2 Allocators'!$B$15:$W$361, MATCH(AM$17, 'E2 Allocators'!$B$15:$W$15, 0),FALSE))</f>
        <v>0</v>
      </c>
      <c r="AN595" s="1334">
        <f>IF(ISERROR(VLOOKUP(VLOOKUP($A595, 'E4 TB Allocation Details'!$A$18:$L$205, MATCH("Customer ID", 'E4 TB Allocation Details'!$A$18:$L$18, 0),FALSE), 'E2 Allocators'!$B$15:$W$361, MATCH(AN$17, 'E2 Allocators'!$B$15:$W$15, 0),FALSE)), 0, VLOOKUP(VLOOKUP($A595, 'E4 TB Allocation Details'!$A$18:$L$205, MATCH("Customer ID", 'E4 TB Allocation Details'!$A$18:$L$18, 0),FALSE), 'E2 Allocators'!$B$15:$W$361, MATCH(AN$17, 'E2 Allocators'!$B$15:$W$15, 0),FALSE))</f>
        <v>0</v>
      </c>
      <c r="AO595" s="1334">
        <f>IF(ISERROR(VLOOKUP(VLOOKUP($A595, 'E4 TB Allocation Details'!$A$18:$L$205, MATCH("Customer ID", 'E4 TB Allocation Details'!$A$18:$L$18, 0),FALSE), 'E2 Allocators'!$B$15:$W$361, MATCH(AO$17, 'E2 Allocators'!$B$15:$W$15, 0),FALSE)), 0, VLOOKUP(VLOOKUP($A595, 'E4 TB Allocation Details'!$A$18:$L$205, MATCH("Customer ID", 'E4 TB Allocation Details'!$A$18:$L$18, 0),FALSE), 'E2 Allocators'!$B$15:$W$361, MATCH(AO$17, 'E2 Allocators'!$B$15:$W$15, 0),FALSE))</f>
        <v>0</v>
      </c>
      <c r="AP595" s="1334">
        <f>IF(ISERROR(VLOOKUP(VLOOKUP($A595, 'E4 TB Allocation Details'!$A$18:$L$205, MATCH("Customer ID", 'E4 TB Allocation Details'!$A$18:$L$18, 0),FALSE), 'E2 Allocators'!$B$15:$W$361, MATCH(AP$17, 'E2 Allocators'!$B$15:$W$15, 0),FALSE)), 0, VLOOKUP(VLOOKUP($A595, 'E4 TB Allocation Details'!$A$18:$L$205, MATCH("Customer ID", 'E4 TB Allocation Details'!$A$18:$L$18, 0),FALSE), 'E2 Allocators'!$B$15:$W$361, MATCH(AP$17, 'E2 Allocators'!$B$15:$W$15, 0),FALSE))</f>
        <v>0</v>
      </c>
      <c r="AQ595" s="1334">
        <f>IF(ISERROR(VLOOKUP(VLOOKUP($A595, 'E4 TB Allocation Details'!$A$18:$L$205, MATCH("Customer ID", 'E4 TB Allocation Details'!$A$18:$L$18, 0),FALSE), 'E2 Allocators'!$B$15:$W$361, MATCH(AQ$17, 'E2 Allocators'!$B$15:$W$15, 0),FALSE)), 0, VLOOKUP(VLOOKUP($A595, 'E4 TB Allocation Details'!$A$18:$L$205, MATCH("Customer ID", 'E4 TB Allocation Details'!$A$18:$L$18, 0),FALSE), 'E2 Allocators'!$B$15:$W$361, MATCH(AQ$17, 'E2 Allocators'!$B$15:$W$15, 0),FALSE))</f>
        <v>0</v>
      </c>
      <c r="AR595" s="1334">
        <f>IF(ISERROR(VLOOKUP(VLOOKUP($A595, 'E4 TB Allocation Details'!$A$18:$L$205, MATCH("Customer ID", 'E4 TB Allocation Details'!$A$18:$L$18, 0),FALSE), 'E2 Allocators'!$B$15:$W$361, MATCH(AR$17, 'E2 Allocators'!$B$15:$W$15, 0),FALSE)), 0, VLOOKUP(VLOOKUP($A595, 'E4 TB Allocation Details'!$A$18:$L$205, MATCH("Customer ID", 'E4 TB Allocation Details'!$A$18:$L$18, 0),FALSE), 'E2 Allocators'!$B$15:$W$361, MATCH(AR$17, 'E2 Allocators'!$B$15:$W$15, 0),FALSE))</f>
        <v>0</v>
      </c>
      <c r="AS595" s="1334">
        <f>IF(ISERROR(VLOOKUP(VLOOKUP($A595, 'E4 TB Allocation Details'!$A$18:$L$205, MATCH("Customer ID", 'E4 TB Allocation Details'!$A$18:$L$18, 0),FALSE), 'E2 Allocators'!$B$15:$W$361, MATCH(AS$17, 'E2 Allocators'!$B$15:$W$15, 0),FALSE)), 0, VLOOKUP(VLOOKUP($A595, 'E4 TB Allocation Details'!$A$18:$L$205, MATCH("Customer ID", 'E4 TB Allocation Details'!$A$18:$L$18, 0),FALSE), 'E2 Allocators'!$B$15:$W$361, MATCH(AS$17, 'E2 Allocators'!$B$15:$W$15, 0),FALSE))</f>
        <v>0</v>
      </c>
      <c r="AT595" s="1334">
        <f>IF(ISERROR(VLOOKUP(VLOOKUP($A595, 'E4 TB Allocation Details'!$A$18:$L$205, MATCH("Customer ID", 'E4 TB Allocation Details'!$A$18:$L$18, 0),FALSE), 'E2 Allocators'!$B$15:$W$361, MATCH(AT$17, 'E2 Allocators'!$B$15:$W$15, 0),FALSE)), 0, VLOOKUP(VLOOKUP($A595, 'E4 TB Allocation Details'!$A$18:$L$205, MATCH("Customer ID", 'E4 TB Allocation Details'!$A$18:$L$18, 0),FALSE), 'E2 Allocators'!$B$15:$W$361, MATCH(AT$17, 'E2 Allocators'!$B$15:$W$15, 0),FALSE))</f>
        <v>0</v>
      </c>
      <c r="AU595" s="1334">
        <f>IF(ISERROR(VLOOKUP(VLOOKUP($A595, 'E4 TB Allocation Details'!$A$18:$L$205, MATCH("Customer ID", 'E4 TB Allocation Details'!$A$18:$L$18, 0),FALSE), 'E2 Allocators'!$B$15:$W$361, MATCH(AU$17, 'E2 Allocators'!$B$15:$W$15, 0),FALSE)), 0, VLOOKUP(VLOOKUP($A595, 'E4 TB Allocation Details'!$A$18:$L$205, MATCH("Customer ID", 'E4 TB Allocation Details'!$A$18:$L$18, 0),FALSE), 'E2 Allocators'!$B$15:$W$361, MATCH(AU$17, 'E2 Allocators'!$B$15:$W$15, 0),FALSE))</f>
        <v>0</v>
      </c>
      <c r="AV595" s="1339">
        <f t="shared" si="926"/>
        <v>0</v>
      </c>
      <c r="AW595" s="1336"/>
      <c r="AX595" s="1336"/>
      <c r="AY595" s="1336"/>
      <c r="AZ595" s="1336"/>
      <c r="BA595" s="1336"/>
      <c r="BB595" s="1336"/>
      <c r="BC595" s="1336"/>
      <c r="BD595" s="1336"/>
      <c r="BE595" s="1336"/>
      <c r="BF595" s="1336"/>
      <c r="BG595" s="1336"/>
      <c r="BH595" s="1336"/>
      <c r="BI595" s="1336"/>
      <c r="BJ595" s="1336"/>
      <c r="BK595" s="1336"/>
      <c r="BL595" s="1336"/>
      <c r="BM595" s="1336"/>
      <c r="BN595" s="1336"/>
      <c r="BO595" s="1336"/>
      <c r="BP595" s="1336"/>
      <c r="BQ595" s="1337"/>
    </row>
    <row r="596" spans="1:69" s="258" customFormat="1" ht="12.75">
      <c r="A596" s="1338">
        <v>1808</v>
      </c>
      <c r="B596" s="1331" t="s">
        <v>238</v>
      </c>
      <c r="C596" s="1332"/>
      <c r="D596" s="1333"/>
      <c r="E596" s="1333"/>
      <c r="F596" s="1333"/>
      <c r="G596" s="1334">
        <f>IF(ISERROR(VLOOKUP(VLOOKUP($A596, 'E4 TB Allocation Details'!$A$18:$L$205, MATCH("Demand ID", 'E4 TB Allocation Details'!$A$18:$L$18, 0),FALSE), 'E2 Allocators'!$B$15:$W$361, MATCH(G$17, 'E2 Allocators'!$B$15:$W$15, 0),FALSE)), 0, VLOOKUP(VLOOKUP($A596, 'E4 TB Allocation Details'!$A$18:$L$205, MATCH("Demand ID", 'E4 TB Allocation Details'!$A$18:$L$18, 0),FALSE), 'E2 Allocators'!$B$15:$W$361, MATCH(G$17, 'E2 Allocators'!$B$15:$W$15, 0),FALSE))</f>
        <v>0</v>
      </c>
      <c r="H596" s="1334">
        <f>IF(ISERROR(VLOOKUP(VLOOKUP($A596, 'E4 TB Allocation Details'!$A$18:$L$205, MATCH("Demand ID", 'E4 TB Allocation Details'!$A$18:$L$18, 0),FALSE), 'E2 Allocators'!$B$15:$W$361, MATCH(H$17, 'E2 Allocators'!$B$15:$W$15, 0),FALSE)), 0, VLOOKUP(VLOOKUP($A596, 'E4 TB Allocation Details'!$A$18:$L$205, MATCH("Demand ID", 'E4 TB Allocation Details'!$A$18:$L$18, 0),FALSE), 'E2 Allocators'!$B$15:$W$361, MATCH(H$17, 'E2 Allocators'!$B$15:$W$15, 0),FALSE))</f>
        <v>0</v>
      </c>
      <c r="I596" s="1334">
        <f>IF(ISERROR(VLOOKUP(VLOOKUP($A596, 'E4 TB Allocation Details'!$A$18:$L$205, MATCH("Demand ID", 'E4 TB Allocation Details'!$A$18:$L$18, 0),FALSE), 'E2 Allocators'!$B$15:$W$361, MATCH(I$17, 'E2 Allocators'!$B$15:$W$15, 0),FALSE)), 0, VLOOKUP(VLOOKUP($A596, 'E4 TB Allocation Details'!$A$18:$L$205, MATCH("Demand ID", 'E4 TB Allocation Details'!$A$18:$L$18, 0),FALSE), 'E2 Allocators'!$B$15:$W$361, MATCH(I$17, 'E2 Allocators'!$B$15:$W$15, 0),FALSE))</f>
        <v>0</v>
      </c>
      <c r="J596" s="1334">
        <f>IF(ISERROR(VLOOKUP(VLOOKUP($A596, 'E4 TB Allocation Details'!$A$18:$L$205, MATCH("Demand ID", 'E4 TB Allocation Details'!$A$18:$L$18, 0),FALSE), 'E2 Allocators'!$B$15:$W$361, MATCH(J$17, 'E2 Allocators'!$B$15:$W$15, 0),FALSE)), 0, VLOOKUP(VLOOKUP($A596, 'E4 TB Allocation Details'!$A$18:$L$205, MATCH("Demand ID", 'E4 TB Allocation Details'!$A$18:$L$18, 0),FALSE), 'E2 Allocators'!$B$15:$W$361, MATCH(J$17, 'E2 Allocators'!$B$15:$W$15, 0),FALSE))</f>
        <v>0</v>
      </c>
      <c r="K596" s="1334">
        <f>IF(ISERROR(VLOOKUP(VLOOKUP($A596, 'E4 TB Allocation Details'!$A$18:$L$205, MATCH("Demand ID", 'E4 TB Allocation Details'!$A$18:$L$18, 0),FALSE), 'E2 Allocators'!$B$15:$W$361, MATCH(K$17, 'E2 Allocators'!$B$15:$W$15, 0),FALSE)), 0, VLOOKUP(VLOOKUP($A596, 'E4 TB Allocation Details'!$A$18:$L$205, MATCH("Demand ID", 'E4 TB Allocation Details'!$A$18:$L$18, 0),FALSE), 'E2 Allocators'!$B$15:$W$361, MATCH(K$17, 'E2 Allocators'!$B$15:$W$15, 0),FALSE))</f>
        <v>0</v>
      </c>
      <c r="L596" s="1334">
        <f>IF(ISERROR(VLOOKUP(VLOOKUP($A596, 'E4 TB Allocation Details'!$A$18:$L$205, MATCH("Demand ID", 'E4 TB Allocation Details'!$A$18:$L$18, 0),FALSE), 'E2 Allocators'!$B$15:$W$361, MATCH(L$17, 'E2 Allocators'!$B$15:$W$15, 0),FALSE)), 0, VLOOKUP(VLOOKUP($A596, 'E4 TB Allocation Details'!$A$18:$L$205, MATCH("Demand ID", 'E4 TB Allocation Details'!$A$18:$L$18, 0),FALSE), 'E2 Allocators'!$B$15:$W$361, MATCH(L$17, 'E2 Allocators'!$B$15:$W$15, 0),FALSE))</f>
        <v>0</v>
      </c>
      <c r="M596" s="1334">
        <f>IF(ISERROR(VLOOKUP(VLOOKUP($A596, 'E4 TB Allocation Details'!$A$18:$L$205, MATCH("Demand ID", 'E4 TB Allocation Details'!$A$18:$L$18, 0),FALSE), 'E2 Allocators'!$B$15:$W$361, MATCH(M$17, 'E2 Allocators'!$B$15:$W$15, 0),FALSE)), 0, VLOOKUP(VLOOKUP($A596, 'E4 TB Allocation Details'!$A$18:$L$205, MATCH("Demand ID", 'E4 TB Allocation Details'!$A$18:$L$18, 0),FALSE), 'E2 Allocators'!$B$15:$W$361, MATCH(M$17, 'E2 Allocators'!$B$15:$W$15, 0),FALSE))</f>
        <v>0</v>
      </c>
      <c r="N596" s="1334">
        <f>IF(ISERROR(VLOOKUP(VLOOKUP($A596, 'E4 TB Allocation Details'!$A$18:$L$205, MATCH("Demand ID", 'E4 TB Allocation Details'!$A$18:$L$18, 0),FALSE), 'E2 Allocators'!$B$15:$W$361, MATCH(N$17, 'E2 Allocators'!$B$15:$W$15, 0),FALSE)), 0, VLOOKUP(VLOOKUP($A596, 'E4 TB Allocation Details'!$A$18:$L$205, MATCH("Demand ID", 'E4 TB Allocation Details'!$A$18:$L$18, 0),FALSE), 'E2 Allocators'!$B$15:$W$361, MATCH(N$17, 'E2 Allocators'!$B$15:$W$15, 0),FALSE))</f>
        <v>0</v>
      </c>
      <c r="O596" s="1334">
        <f>IF(ISERROR(VLOOKUP(VLOOKUP($A596, 'E4 TB Allocation Details'!$A$18:$L$205, MATCH("Demand ID", 'E4 TB Allocation Details'!$A$18:$L$18, 0),FALSE), 'E2 Allocators'!$B$15:$W$361, MATCH(O$17, 'E2 Allocators'!$B$15:$W$15, 0),FALSE)), 0, VLOOKUP(VLOOKUP($A596, 'E4 TB Allocation Details'!$A$18:$L$205, MATCH("Demand ID", 'E4 TB Allocation Details'!$A$18:$L$18, 0),FALSE), 'E2 Allocators'!$B$15:$W$361, MATCH(O$17, 'E2 Allocators'!$B$15:$W$15, 0),FALSE))</f>
        <v>0</v>
      </c>
      <c r="P596" s="1334">
        <f>IF(ISERROR(VLOOKUP(VLOOKUP($A596, 'E4 TB Allocation Details'!$A$18:$L$205, MATCH("Demand ID", 'E4 TB Allocation Details'!$A$18:$L$18, 0),FALSE), 'E2 Allocators'!$B$15:$W$361, MATCH(P$17, 'E2 Allocators'!$B$15:$W$15, 0),FALSE)), 0, VLOOKUP(VLOOKUP($A596, 'E4 TB Allocation Details'!$A$18:$L$205, MATCH("Demand ID", 'E4 TB Allocation Details'!$A$18:$L$18, 0),FALSE), 'E2 Allocators'!$B$15:$W$361, MATCH(P$17, 'E2 Allocators'!$B$15:$W$15, 0),FALSE))</f>
        <v>0</v>
      </c>
      <c r="Q596" s="1334">
        <f>IF(ISERROR(VLOOKUP(VLOOKUP($A596, 'E4 TB Allocation Details'!$A$18:$L$205, MATCH("Demand ID", 'E4 TB Allocation Details'!$A$18:$L$18, 0),FALSE), 'E2 Allocators'!$B$15:$W$361, MATCH(Q$17, 'E2 Allocators'!$B$15:$W$15, 0),FALSE)), 0, VLOOKUP(VLOOKUP($A596, 'E4 TB Allocation Details'!$A$18:$L$205, MATCH("Demand ID", 'E4 TB Allocation Details'!$A$18:$L$18, 0),FALSE), 'E2 Allocators'!$B$15:$W$361, MATCH(Q$17, 'E2 Allocators'!$B$15:$W$15, 0),FALSE))</f>
        <v>0</v>
      </c>
      <c r="R596" s="1334">
        <f>IF(ISERROR(VLOOKUP(VLOOKUP($A596, 'E4 TB Allocation Details'!$A$18:$L$205, MATCH("Demand ID", 'E4 TB Allocation Details'!$A$18:$L$18, 0),FALSE), 'E2 Allocators'!$B$15:$W$361, MATCH(R$17, 'E2 Allocators'!$B$15:$W$15, 0),FALSE)), 0, VLOOKUP(VLOOKUP($A596, 'E4 TB Allocation Details'!$A$18:$L$205, MATCH("Demand ID", 'E4 TB Allocation Details'!$A$18:$L$18, 0),FALSE), 'E2 Allocators'!$B$15:$W$361, MATCH(R$17, 'E2 Allocators'!$B$15:$W$15, 0),FALSE))</f>
        <v>0</v>
      </c>
      <c r="S596" s="1334">
        <f>IF(ISERROR(VLOOKUP(VLOOKUP($A596, 'E4 TB Allocation Details'!$A$18:$L$205, MATCH("Demand ID", 'E4 TB Allocation Details'!$A$18:$L$18, 0),FALSE), 'E2 Allocators'!$B$15:$W$361, MATCH(S$17, 'E2 Allocators'!$B$15:$W$15, 0),FALSE)), 0, VLOOKUP(VLOOKUP($A596, 'E4 TB Allocation Details'!$A$18:$L$205, MATCH("Demand ID", 'E4 TB Allocation Details'!$A$18:$L$18, 0),FALSE), 'E2 Allocators'!$B$15:$W$361, MATCH(S$17, 'E2 Allocators'!$B$15:$W$15, 0),FALSE))</f>
        <v>0</v>
      </c>
      <c r="T596" s="1334">
        <f>IF(ISERROR(VLOOKUP(VLOOKUP($A596, 'E4 TB Allocation Details'!$A$18:$L$205, MATCH("Demand ID", 'E4 TB Allocation Details'!$A$18:$L$18, 0),FALSE), 'E2 Allocators'!$B$15:$W$361, MATCH(T$17, 'E2 Allocators'!$B$15:$W$15, 0),FALSE)), 0, VLOOKUP(VLOOKUP($A596, 'E4 TB Allocation Details'!$A$18:$L$205, MATCH("Demand ID", 'E4 TB Allocation Details'!$A$18:$L$18, 0),FALSE), 'E2 Allocators'!$B$15:$W$361, MATCH(T$17, 'E2 Allocators'!$B$15:$W$15, 0),FALSE))</f>
        <v>0</v>
      </c>
      <c r="U596" s="1334">
        <f>IF(ISERROR(VLOOKUP(VLOOKUP($A596, 'E4 TB Allocation Details'!$A$18:$L$205, MATCH("Demand ID", 'E4 TB Allocation Details'!$A$18:$L$18, 0),FALSE), 'E2 Allocators'!$B$15:$W$361, MATCH(U$17, 'E2 Allocators'!$B$15:$W$15, 0),FALSE)), 0, VLOOKUP(VLOOKUP($A596, 'E4 TB Allocation Details'!$A$18:$L$205, MATCH("Demand ID", 'E4 TB Allocation Details'!$A$18:$L$18, 0),FALSE), 'E2 Allocators'!$B$15:$W$361, MATCH(U$17, 'E2 Allocators'!$B$15:$W$15, 0),FALSE))</f>
        <v>0</v>
      </c>
      <c r="V596" s="1334">
        <f>IF(ISERROR(VLOOKUP(VLOOKUP($A596, 'E4 TB Allocation Details'!$A$18:$L$205, MATCH("Demand ID", 'E4 TB Allocation Details'!$A$18:$L$18, 0),FALSE), 'E2 Allocators'!$B$15:$W$361, MATCH(V$17, 'E2 Allocators'!$B$15:$W$15, 0),FALSE)), 0, VLOOKUP(VLOOKUP($A596, 'E4 TB Allocation Details'!$A$18:$L$205, MATCH("Demand ID", 'E4 TB Allocation Details'!$A$18:$L$18, 0),FALSE), 'E2 Allocators'!$B$15:$W$361, MATCH(V$17, 'E2 Allocators'!$B$15:$W$15, 0),FALSE))</f>
        <v>0</v>
      </c>
      <c r="W596" s="1334">
        <f>IF(ISERROR(VLOOKUP(VLOOKUP($A596, 'E4 TB Allocation Details'!$A$18:$L$205, MATCH("Demand ID", 'E4 TB Allocation Details'!$A$18:$L$18, 0),FALSE), 'E2 Allocators'!$B$15:$W$361, MATCH(W$17, 'E2 Allocators'!$B$15:$W$15, 0),FALSE)), 0, VLOOKUP(VLOOKUP($A596, 'E4 TB Allocation Details'!$A$18:$L$205, MATCH("Demand ID", 'E4 TB Allocation Details'!$A$18:$L$18, 0),FALSE), 'E2 Allocators'!$B$15:$W$361, MATCH(W$17, 'E2 Allocators'!$B$15:$W$15, 0),FALSE))</f>
        <v>0</v>
      </c>
      <c r="X596" s="1334">
        <f>IF(ISERROR(VLOOKUP(VLOOKUP($A596, 'E4 TB Allocation Details'!$A$18:$L$205, MATCH("Demand ID", 'E4 TB Allocation Details'!$A$18:$L$18, 0),FALSE), 'E2 Allocators'!$B$15:$W$361, MATCH(X$17, 'E2 Allocators'!$B$15:$W$15, 0),FALSE)), 0, VLOOKUP(VLOOKUP($A596, 'E4 TB Allocation Details'!$A$18:$L$205, MATCH("Demand ID", 'E4 TB Allocation Details'!$A$18:$L$18, 0),FALSE), 'E2 Allocators'!$B$15:$W$361, MATCH(X$17, 'E2 Allocators'!$B$15:$W$15, 0),FALSE))</f>
        <v>0</v>
      </c>
      <c r="Y596" s="1334">
        <f>IF(ISERROR(VLOOKUP(VLOOKUP($A596, 'E4 TB Allocation Details'!$A$18:$L$205, MATCH("Demand ID", 'E4 TB Allocation Details'!$A$18:$L$18, 0),FALSE), 'E2 Allocators'!$B$15:$W$361, MATCH(Y$17, 'E2 Allocators'!$B$15:$W$15, 0),FALSE)), 0, VLOOKUP(VLOOKUP($A596, 'E4 TB Allocation Details'!$A$18:$L$205, MATCH("Demand ID", 'E4 TB Allocation Details'!$A$18:$L$18, 0),FALSE), 'E2 Allocators'!$B$15:$W$361, MATCH(Y$17, 'E2 Allocators'!$B$15:$W$15, 0),FALSE))</f>
        <v>0</v>
      </c>
      <c r="Z596" s="1334">
        <f>IF(ISERROR(VLOOKUP(VLOOKUP($A596, 'E4 TB Allocation Details'!$A$18:$L$205, MATCH("Demand ID", 'E4 TB Allocation Details'!$A$18:$L$18, 0),FALSE), 'E2 Allocators'!$B$15:$W$361, MATCH(Z$17, 'E2 Allocators'!$B$15:$W$15, 0),FALSE)), 0, VLOOKUP(VLOOKUP($A596, 'E4 TB Allocation Details'!$A$18:$L$205, MATCH("Demand ID", 'E4 TB Allocation Details'!$A$18:$L$18, 0),FALSE), 'E2 Allocators'!$B$15:$W$361, MATCH(Z$17, 'E2 Allocators'!$B$15:$W$15, 0),FALSE))</f>
        <v>0</v>
      </c>
      <c r="AA596" s="1339">
        <f t="shared" si="925"/>
        <v>0</v>
      </c>
      <c r="AB596" s="1334">
        <f>IF(ISERROR(VLOOKUP(VLOOKUP($A596, 'E4 TB Allocation Details'!$A$18:$L$205, MATCH("Customer ID", 'E4 TB Allocation Details'!$A$18:$L$18, 0),FALSE), 'E2 Allocators'!$B$15:$W$361, MATCH(AB$17, 'E2 Allocators'!$B$15:$W$15, 0),FALSE)), 0, VLOOKUP(VLOOKUP($A596, 'E4 TB Allocation Details'!$A$18:$L$205, MATCH("Customer ID", 'E4 TB Allocation Details'!$A$18:$L$18, 0),FALSE), 'E2 Allocators'!$B$15:$W$361, MATCH(AB$17, 'E2 Allocators'!$B$15:$W$15, 0),FALSE))</f>
        <v>0</v>
      </c>
      <c r="AC596" s="1334">
        <f>IF(ISERROR(VLOOKUP(VLOOKUP($A596, 'E4 TB Allocation Details'!$A$18:$L$205, MATCH("Customer ID", 'E4 TB Allocation Details'!$A$18:$L$18, 0),FALSE), 'E2 Allocators'!$B$15:$W$361, MATCH(AC$17, 'E2 Allocators'!$B$15:$W$15, 0),FALSE)), 0, VLOOKUP(VLOOKUP($A596, 'E4 TB Allocation Details'!$A$18:$L$205, MATCH("Customer ID", 'E4 TB Allocation Details'!$A$18:$L$18, 0),FALSE), 'E2 Allocators'!$B$15:$W$361, MATCH(AC$17, 'E2 Allocators'!$B$15:$W$15, 0),FALSE))</f>
        <v>0</v>
      </c>
      <c r="AD596" s="1334">
        <f>IF(ISERROR(VLOOKUP(VLOOKUP($A596, 'E4 TB Allocation Details'!$A$18:$L$205, MATCH("Customer ID", 'E4 TB Allocation Details'!$A$18:$L$18, 0),FALSE), 'E2 Allocators'!$B$15:$W$361, MATCH(AD$17, 'E2 Allocators'!$B$15:$W$15, 0),FALSE)), 0, VLOOKUP(VLOOKUP($A596, 'E4 TB Allocation Details'!$A$18:$L$205, MATCH("Customer ID", 'E4 TB Allocation Details'!$A$18:$L$18, 0),FALSE), 'E2 Allocators'!$B$15:$W$361, MATCH(AD$17, 'E2 Allocators'!$B$15:$W$15, 0),FALSE))</f>
        <v>0</v>
      </c>
      <c r="AE596" s="1334">
        <f>IF(ISERROR(VLOOKUP(VLOOKUP($A596, 'E4 TB Allocation Details'!$A$18:$L$205, MATCH("Customer ID", 'E4 TB Allocation Details'!$A$18:$L$18, 0),FALSE), 'E2 Allocators'!$B$15:$W$361, MATCH(AE$17, 'E2 Allocators'!$B$15:$W$15, 0),FALSE)), 0, VLOOKUP(VLOOKUP($A596, 'E4 TB Allocation Details'!$A$18:$L$205, MATCH("Customer ID", 'E4 TB Allocation Details'!$A$18:$L$18, 0),FALSE), 'E2 Allocators'!$B$15:$W$361, MATCH(AE$17, 'E2 Allocators'!$B$15:$W$15, 0),FALSE))</f>
        <v>0</v>
      </c>
      <c r="AF596" s="1334">
        <f>IF(ISERROR(VLOOKUP(VLOOKUP($A596, 'E4 TB Allocation Details'!$A$18:$L$205, MATCH("Customer ID", 'E4 TB Allocation Details'!$A$18:$L$18, 0),FALSE), 'E2 Allocators'!$B$15:$W$361, MATCH(AF$17, 'E2 Allocators'!$B$15:$W$15, 0),FALSE)), 0, VLOOKUP(VLOOKUP($A596, 'E4 TB Allocation Details'!$A$18:$L$205, MATCH("Customer ID", 'E4 TB Allocation Details'!$A$18:$L$18, 0),FALSE), 'E2 Allocators'!$B$15:$W$361, MATCH(AF$17, 'E2 Allocators'!$B$15:$W$15, 0),FALSE))</f>
        <v>0</v>
      </c>
      <c r="AG596" s="1334">
        <f>IF(ISERROR(VLOOKUP(VLOOKUP($A596, 'E4 TB Allocation Details'!$A$18:$L$205, MATCH("Customer ID", 'E4 TB Allocation Details'!$A$18:$L$18, 0),FALSE), 'E2 Allocators'!$B$15:$W$361, MATCH(AG$17, 'E2 Allocators'!$B$15:$W$15, 0),FALSE)), 0, VLOOKUP(VLOOKUP($A596, 'E4 TB Allocation Details'!$A$18:$L$205, MATCH("Customer ID", 'E4 TB Allocation Details'!$A$18:$L$18, 0),FALSE), 'E2 Allocators'!$B$15:$W$361, MATCH(AG$17, 'E2 Allocators'!$B$15:$W$15, 0),FALSE))</f>
        <v>0</v>
      </c>
      <c r="AH596" s="1334">
        <f>IF(ISERROR(VLOOKUP(VLOOKUP($A596, 'E4 TB Allocation Details'!$A$18:$L$205, MATCH("Customer ID", 'E4 TB Allocation Details'!$A$18:$L$18, 0),FALSE), 'E2 Allocators'!$B$15:$W$361, MATCH(AH$17, 'E2 Allocators'!$B$15:$W$15, 0),FALSE)), 0, VLOOKUP(VLOOKUP($A596, 'E4 TB Allocation Details'!$A$18:$L$205, MATCH("Customer ID", 'E4 TB Allocation Details'!$A$18:$L$18, 0),FALSE), 'E2 Allocators'!$B$15:$W$361, MATCH(AH$17, 'E2 Allocators'!$B$15:$W$15, 0),FALSE))</f>
        <v>0</v>
      </c>
      <c r="AI596" s="1334">
        <f>IF(ISERROR(VLOOKUP(VLOOKUP($A596, 'E4 TB Allocation Details'!$A$18:$L$205, MATCH("Customer ID", 'E4 TB Allocation Details'!$A$18:$L$18, 0),FALSE), 'E2 Allocators'!$B$15:$W$361, MATCH(AI$17, 'E2 Allocators'!$B$15:$W$15, 0),FALSE)), 0, VLOOKUP(VLOOKUP($A596, 'E4 TB Allocation Details'!$A$18:$L$205, MATCH("Customer ID", 'E4 TB Allocation Details'!$A$18:$L$18, 0),FALSE), 'E2 Allocators'!$B$15:$W$361, MATCH(AI$17, 'E2 Allocators'!$B$15:$W$15, 0),FALSE))</f>
        <v>0</v>
      </c>
      <c r="AJ596" s="1334">
        <f>IF(ISERROR(VLOOKUP(VLOOKUP($A596, 'E4 TB Allocation Details'!$A$18:$L$205, MATCH("Customer ID", 'E4 TB Allocation Details'!$A$18:$L$18, 0),FALSE), 'E2 Allocators'!$B$15:$W$361, MATCH(AJ$17, 'E2 Allocators'!$B$15:$W$15, 0),FALSE)), 0, VLOOKUP(VLOOKUP($A596, 'E4 TB Allocation Details'!$A$18:$L$205, MATCH("Customer ID", 'E4 TB Allocation Details'!$A$18:$L$18, 0),FALSE), 'E2 Allocators'!$B$15:$W$361, MATCH(AJ$17, 'E2 Allocators'!$B$15:$W$15, 0),FALSE))</f>
        <v>0</v>
      </c>
      <c r="AK596" s="1334">
        <f>IF(ISERROR(VLOOKUP(VLOOKUP($A596, 'E4 TB Allocation Details'!$A$18:$L$205, MATCH("Customer ID", 'E4 TB Allocation Details'!$A$18:$L$18, 0),FALSE), 'E2 Allocators'!$B$15:$W$361, MATCH(AK$17, 'E2 Allocators'!$B$15:$W$15, 0),FALSE)), 0, VLOOKUP(VLOOKUP($A596, 'E4 TB Allocation Details'!$A$18:$L$205, MATCH("Customer ID", 'E4 TB Allocation Details'!$A$18:$L$18, 0),FALSE), 'E2 Allocators'!$B$15:$W$361, MATCH(AK$17, 'E2 Allocators'!$B$15:$W$15, 0),FALSE))</f>
        <v>0</v>
      </c>
      <c r="AL596" s="1334">
        <f>IF(ISERROR(VLOOKUP(VLOOKUP($A596, 'E4 TB Allocation Details'!$A$18:$L$205, MATCH("Customer ID", 'E4 TB Allocation Details'!$A$18:$L$18, 0),FALSE), 'E2 Allocators'!$B$15:$W$361, MATCH(AL$17, 'E2 Allocators'!$B$15:$W$15, 0),FALSE)), 0, VLOOKUP(VLOOKUP($A596, 'E4 TB Allocation Details'!$A$18:$L$205, MATCH("Customer ID", 'E4 TB Allocation Details'!$A$18:$L$18, 0),FALSE), 'E2 Allocators'!$B$15:$W$361, MATCH(AL$17, 'E2 Allocators'!$B$15:$W$15, 0),FALSE))</f>
        <v>0</v>
      </c>
      <c r="AM596" s="1334">
        <f>IF(ISERROR(VLOOKUP(VLOOKUP($A596, 'E4 TB Allocation Details'!$A$18:$L$205, MATCH("Customer ID", 'E4 TB Allocation Details'!$A$18:$L$18, 0),FALSE), 'E2 Allocators'!$B$15:$W$361, MATCH(AM$17, 'E2 Allocators'!$B$15:$W$15, 0),FALSE)), 0, VLOOKUP(VLOOKUP($A596, 'E4 TB Allocation Details'!$A$18:$L$205, MATCH("Customer ID", 'E4 TB Allocation Details'!$A$18:$L$18, 0),FALSE), 'E2 Allocators'!$B$15:$W$361, MATCH(AM$17, 'E2 Allocators'!$B$15:$W$15, 0),FALSE))</f>
        <v>0</v>
      </c>
      <c r="AN596" s="1334">
        <f>IF(ISERROR(VLOOKUP(VLOOKUP($A596, 'E4 TB Allocation Details'!$A$18:$L$205, MATCH("Customer ID", 'E4 TB Allocation Details'!$A$18:$L$18, 0),FALSE), 'E2 Allocators'!$B$15:$W$361, MATCH(AN$17, 'E2 Allocators'!$B$15:$W$15, 0),FALSE)), 0, VLOOKUP(VLOOKUP($A596, 'E4 TB Allocation Details'!$A$18:$L$205, MATCH("Customer ID", 'E4 TB Allocation Details'!$A$18:$L$18, 0),FALSE), 'E2 Allocators'!$B$15:$W$361, MATCH(AN$17, 'E2 Allocators'!$B$15:$W$15, 0),FALSE))</f>
        <v>0</v>
      </c>
      <c r="AO596" s="1334">
        <f>IF(ISERROR(VLOOKUP(VLOOKUP($A596, 'E4 TB Allocation Details'!$A$18:$L$205, MATCH("Customer ID", 'E4 TB Allocation Details'!$A$18:$L$18, 0),FALSE), 'E2 Allocators'!$B$15:$W$361, MATCH(AO$17, 'E2 Allocators'!$B$15:$W$15, 0),FALSE)), 0, VLOOKUP(VLOOKUP($A596, 'E4 TB Allocation Details'!$A$18:$L$205, MATCH("Customer ID", 'E4 TB Allocation Details'!$A$18:$L$18, 0),FALSE), 'E2 Allocators'!$B$15:$W$361, MATCH(AO$17, 'E2 Allocators'!$B$15:$W$15, 0),FALSE))</f>
        <v>0</v>
      </c>
      <c r="AP596" s="1334">
        <f>IF(ISERROR(VLOOKUP(VLOOKUP($A596, 'E4 TB Allocation Details'!$A$18:$L$205, MATCH("Customer ID", 'E4 TB Allocation Details'!$A$18:$L$18, 0),FALSE), 'E2 Allocators'!$B$15:$W$361, MATCH(AP$17, 'E2 Allocators'!$B$15:$W$15, 0),FALSE)), 0, VLOOKUP(VLOOKUP($A596, 'E4 TB Allocation Details'!$A$18:$L$205, MATCH("Customer ID", 'E4 TB Allocation Details'!$A$18:$L$18, 0),FALSE), 'E2 Allocators'!$B$15:$W$361, MATCH(AP$17, 'E2 Allocators'!$B$15:$W$15, 0),FALSE))</f>
        <v>0</v>
      </c>
      <c r="AQ596" s="1334">
        <f>IF(ISERROR(VLOOKUP(VLOOKUP($A596, 'E4 TB Allocation Details'!$A$18:$L$205, MATCH("Customer ID", 'E4 TB Allocation Details'!$A$18:$L$18, 0),FALSE), 'E2 Allocators'!$B$15:$W$361, MATCH(AQ$17, 'E2 Allocators'!$B$15:$W$15, 0),FALSE)), 0, VLOOKUP(VLOOKUP($A596, 'E4 TB Allocation Details'!$A$18:$L$205, MATCH("Customer ID", 'E4 TB Allocation Details'!$A$18:$L$18, 0),FALSE), 'E2 Allocators'!$B$15:$W$361, MATCH(AQ$17, 'E2 Allocators'!$B$15:$W$15, 0),FALSE))</f>
        <v>0</v>
      </c>
      <c r="AR596" s="1334">
        <f>IF(ISERROR(VLOOKUP(VLOOKUP($A596, 'E4 TB Allocation Details'!$A$18:$L$205, MATCH("Customer ID", 'E4 TB Allocation Details'!$A$18:$L$18, 0),FALSE), 'E2 Allocators'!$B$15:$W$361, MATCH(AR$17, 'E2 Allocators'!$B$15:$W$15, 0),FALSE)), 0, VLOOKUP(VLOOKUP($A596, 'E4 TB Allocation Details'!$A$18:$L$205, MATCH("Customer ID", 'E4 TB Allocation Details'!$A$18:$L$18, 0),FALSE), 'E2 Allocators'!$B$15:$W$361, MATCH(AR$17, 'E2 Allocators'!$B$15:$W$15, 0),FALSE))</f>
        <v>0</v>
      </c>
      <c r="AS596" s="1334">
        <f>IF(ISERROR(VLOOKUP(VLOOKUP($A596, 'E4 TB Allocation Details'!$A$18:$L$205, MATCH("Customer ID", 'E4 TB Allocation Details'!$A$18:$L$18, 0),FALSE), 'E2 Allocators'!$B$15:$W$361, MATCH(AS$17, 'E2 Allocators'!$B$15:$W$15, 0),FALSE)), 0, VLOOKUP(VLOOKUP($A596, 'E4 TB Allocation Details'!$A$18:$L$205, MATCH("Customer ID", 'E4 TB Allocation Details'!$A$18:$L$18, 0),FALSE), 'E2 Allocators'!$B$15:$W$361, MATCH(AS$17, 'E2 Allocators'!$B$15:$W$15, 0),FALSE))</f>
        <v>0</v>
      </c>
      <c r="AT596" s="1334">
        <f>IF(ISERROR(VLOOKUP(VLOOKUP($A596, 'E4 TB Allocation Details'!$A$18:$L$205, MATCH("Customer ID", 'E4 TB Allocation Details'!$A$18:$L$18, 0),FALSE), 'E2 Allocators'!$B$15:$W$361, MATCH(AT$17, 'E2 Allocators'!$B$15:$W$15, 0),FALSE)), 0, VLOOKUP(VLOOKUP($A596, 'E4 TB Allocation Details'!$A$18:$L$205, MATCH("Customer ID", 'E4 TB Allocation Details'!$A$18:$L$18, 0),FALSE), 'E2 Allocators'!$B$15:$W$361, MATCH(AT$17, 'E2 Allocators'!$B$15:$W$15, 0),FALSE))</f>
        <v>0</v>
      </c>
      <c r="AU596" s="1334">
        <f>IF(ISERROR(VLOOKUP(VLOOKUP($A596, 'E4 TB Allocation Details'!$A$18:$L$205, MATCH("Customer ID", 'E4 TB Allocation Details'!$A$18:$L$18, 0),FALSE), 'E2 Allocators'!$B$15:$W$361, MATCH(AU$17, 'E2 Allocators'!$B$15:$W$15, 0),FALSE)), 0, VLOOKUP(VLOOKUP($A596, 'E4 TB Allocation Details'!$A$18:$L$205, MATCH("Customer ID", 'E4 TB Allocation Details'!$A$18:$L$18, 0),FALSE), 'E2 Allocators'!$B$15:$W$361, MATCH(AU$17, 'E2 Allocators'!$B$15:$W$15, 0),FALSE))</f>
        <v>0</v>
      </c>
      <c r="AV596" s="1339">
        <f t="shared" si="926"/>
        <v>0</v>
      </c>
      <c r="AW596" s="1336"/>
      <c r="AX596" s="1336"/>
      <c r="AY596" s="1336"/>
      <c r="AZ596" s="1336"/>
      <c r="BA596" s="1336"/>
      <c r="BB596" s="1336"/>
      <c r="BC596" s="1336"/>
      <c r="BD596" s="1336"/>
      <c r="BE596" s="1336"/>
      <c r="BF596" s="1336"/>
      <c r="BG596" s="1336"/>
      <c r="BH596" s="1336"/>
      <c r="BI596" s="1336"/>
      <c r="BJ596" s="1336"/>
      <c r="BK596" s="1336"/>
      <c r="BL596" s="1336"/>
      <c r="BM596" s="1336"/>
      <c r="BN596" s="1336"/>
      <c r="BO596" s="1336"/>
      <c r="BP596" s="1336"/>
      <c r="BQ596" s="1337"/>
    </row>
    <row r="597" spans="1:69" s="258" customFormat="1" ht="12.75">
      <c r="A597" s="1338" t="s">
        <v>1261</v>
      </c>
      <c r="B597" s="1331" t="s">
        <v>1010</v>
      </c>
      <c r="C597" s="1332">
        <v>1</v>
      </c>
      <c r="D597" s="1333">
        <f t="shared" si="923"/>
        <v>1</v>
      </c>
      <c r="E597" s="1333">
        <f>VLOOKUP($A597,'E1 Categorization'!$A$35:$E$114,5,FALSE)</f>
        <v>0</v>
      </c>
      <c r="F597" s="1333">
        <f t="shared" si="924"/>
        <v>1</v>
      </c>
      <c r="G597" s="1334">
        <f>IF(ISERROR(VLOOKUP(VLOOKUP($A597, 'E4 TB Allocation Details'!$A$18:$L$205, MATCH("Demand ID", 'E4 TB Allocation Details'!$A$18:$L$18, 0),FALSE), 'E2 Allocators'!$B$15:$W$361, MATCH(G$17, 'E2 Allocators'!$B$15:$W$15, 0),FALSE)), 0, VLOOKUP(VLOOKUP($A597, 'E4 TB Allocation Details'!$A$18:$L$205, MATCH("Demand ID", 'E4 TB Allocation Details'!$A$18:$L$18, 0),FALSE), 'E2 Allocators'!$B$15:$W$361, MATCH(G$17, 'E2 Allocators'!$B$15:$W$15, 0),FALSE))</f>
        <v>0.34323976262154621</v>
      </c>
      <c r="H597" s="1334">
        <f>IF(ISERROR(VLOOKUP(VLOOKUP($A597, 'E4 TB Allocation Details'!$A$18:$L$205, MATCH("Demand ID", 'E4 TB Allocation Details'!$A$18:$L$18, 0),FALSE), 'E2 Allocators'!$B$15:$W$361, MATCH(H$17, 'E2 Allocators'!$B$15:$W$15, 0),FALSE)), 0, VLOOKUP(VLOOKUP($A597, 'E4 TB Allocation Details'!$A$18:$L$205, MATCH("Demand ID", 'E4 TB Allocation Details'!$A$18:$L$18, 0),FALSE), 'E2 Allocators'!$B$15:$W$361, MATCH(H$17, 'E2 Allocators'!$B$15:$W$15, 0),FALSE))</f>
        <v>0.18203209099116485</v>
      </c>
      <c r="I597" s="1334">
        <f>IF(ISERROR(VLOOKUP(VLOOKUP($A597, 'E4 TB Allocation Details'!$A$18:$L$205, MATCH("Demand ID", 'E4 TB Allocation Details'!$A$18:$L$18, 0),FALSE), 'E2 Allocators'!$B$15:$W$361, MATCH(I$17, 'E2 Allocators'!$B$15:$W$15, 0),FALSE)), 0, VLOOKUP(VLOOKUP($A597, 'E4 TB Allocation Details'!$A$18:$L$205, MATCH("Demand ID", 'E4 TB Allocation Details'!$A$18:$L$18, 0),FALSE), 'E2 Allocators'!$B$15:$W$361, MATCH(I$17, 'E2 Allocators'!$B$15:$W$15, 0),FALSE))</f>
        <v>0.46919647723287183</v>
      </c>
      <c r="J597" s="1334">
        <f>IF(ISERROR(VLOOKUP(VLOOKUP($A597, 'E4 TB Allocation Details'!$A$18:$L$205, MATCH("Demand ID", 'E4 TB Allocation Details'!$A$18:$L$18, 0),FALSE), 'E2 Allocators'!$B$15:$W$361, MATCH(J$17, 'E2 Allocators'!$B$15:$W$15, 0),FALSE)), 0, VLOOKUP(VLOOKUP($A597, 'E4 TB Allocation Details'!$A$18:$L$205, MATCH("Demand ID", 'E4 TB Allocation Details'!$A$18:$L$18, 0),FALSE), 'E2 Allocators'!$B$15:$W$361, MATCH(J$17, 'E2 Allocators'!$B$15:$W$15, 0),FALSE))</f>
        <v>0</v>
      </c>
      <c r="K597" s="1334">
        <f>IF(ISERROR(VLOOKUP(VLOOKUP($A597, 'E4 TB Allocation Details'!$A$18:$L$205, MATCH("Demand ID", 'E4 TB Allocation Details'!$A$18:$L$18, 0),FALSE), 'E2 Allocators'!$B$15:$W$361, MATCH(K$17, 'E2 Allocators'!$B$15:$W$15, 0),FALSE)), 0, VLOOKUP(VLOOKUP($A597, 'E4 TB Allocation Details'!$A$18:$L$205, MATCH("Demand ID", 'E4 TB Allocation Details'!$A$18:$L$18, 0),FALSE), 'E2 Allocators'!$B$15:$W$361, MATCH(K$17, 'E2 Allocators'!$B$15:$W$15, 0),FALSE))</f>
        <v>0</v>
      </c>
      <c r="L597" s="1334">
        <f>IF(ISERROR(VLOOKUP(VLOOKUP($A597, 'E4 TB Allocation Details'!$A$18:$L$205, MATCH("Demand ID", 'E4 TB Allocation Details'!$A$18:$L$18, 0),FALSE), 'E2 Allocators'!$B$15:$W$361, MATCH(L$17, 'E2 Allocators'!$B$15:$W$15, 0),FALSE)), 0, VLOOKUP(VLOOKUP($A597, 'E4 TB Allocation Details'!$A$18:$L$205, MATCH("Demand ID", 'E4 TB Allocation Details'!$A$18:$L$18, 0),FALSE), 'E2 Allocators'!$B$15:$W$361, MATCH(L$17, 'E2 Allocators'!$B$15:$W$15, 0),FALSE))</f>
        <v>0</v>
      </c>
      <c r="M597" s="1334">
        <f>IF(ISERROR(VLOOKUP(VLOOKUP($A597, 'E4 TB Allocation Details'!$A$18:$L$205, MATCH("Demand ID", 'E4 TB Allocation Details'!$A$18:$L$18, 0),FALSE), 'E2 Allocators'!$B$15:$W$361, MATCH(M$17, 'E2 Allocators'!$B$15:$W$15, 0),FALSE)), 0, VLOOKUP(VLOOKUP($A597, 'E4 TB Allocation Details'!$A$18:$L$205, MATCH("Demand ID", 'E4 TB Allocation Details'!$A$18:$L$18, 0),FALSE), 'E2 Allocators'!$B$15:$W$361, MATCH(M$17, 'E2 Allocators'!$B$15:$W$15, 0),FALSE))</f>
        <v>3.1791772355561432E-3</v>
      </c>
      <c r="N597" s="1334">
        <f>IF(ISERROR(VLOOKUP(VLOOKUP($A597, 'E4 TB Allocation Details'!$A$18:$L$205, MATCH("Demand ID", 'E4 TB Allocation Details'!$A$18:$L$18, 0),FALSE), 'E2 Allocators'!$B$15:$W$361, MATCH(N$17, 'E2 Allocators'!$B$15:$W$15, 0),FALSE)), 0, VLOOKUP(VLOOKUP($A597, 'E4 TB Allocation Details'!$A$18:$L$205, MATCH("Demand ID", 'E4 TB Allocation Details'!$A$18:$L$18, 0),FALSE), 'E2 Allocators'!$B$15:$W$361, MATCH(N$17, 'E2 Allocators'!$B$15:$W$15, 0),FALSE))</f>
        <v>4.0402658584488317E-4</v>
      </c>
      <c r="O597" s="1334">
        <f>IF(ISERROR(VLOOKUP(VLOOKUP($A597, 'E4 TB Allocation Details'!$A$18:$L$205, MATCH("Demand ID", 'E4 TB Allocation Details'!$A$18:$L$18, 0),FALSE), 'E2 Allocators'!$B$15:$W$361, MATCH(O$17, 'E2 Allocators'!$B$15:$W$15, 0),FALSE)), 0, VLOOKUP(VLOOKUP($A597, 'E4 TB Allocation Details'!$A$18:$L$205, MATCH("Demand ID", 'E4 TB Allocation Details'!$A$18:$L$18, 0),FALSE), 'E2 Allocators'!$B$15:$W$361, MATCH(O$17, 'E2 Allocators'!$B$15:$W$15, 0),FALSE))</f>
        <v>1.9484653330160509E-3</v>
      </c>
      <c r="P597" s="1334">
        <f>IF(ISERROR(VLOOKUP(VLOOKUP($A597, 'E4 TB Allocation Details'!$A$18:$L$205, MATCH("Demand ID", 'E4 TB Allocation Details'!$A$18:$L$18, 0),FALSE), 'E2 Allocators'!$B$15:$W$361, MATCH(P$17, 'E2 Allocators'!$B$15:$W$15, 0),FALSE)), 0, VLOOKUP(VLOOKUP($A597, 'E4 TB Allocation Details'!$A$18:$L$205, MATCH("Demand ID", 'E4 TB Allocation Details'!$A$18:$L$18, 0),FALSE), 'E2 Allocators'!$B$15:$W$361, MATCH(P$17, 'E2 Allocators'!$B$15:$W$15, 0),FALSE))</f>
        <v>0</v>
      </c>
      <c r="Q597" s="1334">
        <f>IF(ISERROR(VLOOKUP(VLOOKUP($A597, 'E4 TB Allocation Details'!$A$18:$L$205, MATCH("Demand ID", 'E4 TB Allocation Details'!$A$18:$L$18, 0),FALSE), 'E2 Allocators'!$B$15:$W$361, MATCH(Q$17, 'E2 Allocators'!$B$15:$W$15, 0),FALSE)), 0, VLOOKUP(VLOOKUP($A597, 'E4 TB Allocation Details'!$A$18:$L$205, MATCH("Demand ID", 'E4 TB Allocation Details'!$A$18:$L$18, 0),FALSE), 'E2 Allocators'!$B$15:$W$361, MATCH(Q$17, 'E2 Allocators'!$B$15:$W$15, 0),FALSE))</f>
        <v>0</v>
      </c>
      <c r="R597" s="1334">
        <f>IF(ISERROR(VLOOKUP(VLOOKUP($A597, 'E4 TB Allocation Details'!$A$18:$L$205, MATCH("Demand ID", 'E4 TB Allocation Details'!$A$18:$L$18, 0),FALSE), 'E2 Allocators'!$B$15:$W$361, MATCH(R$17, 'E2 Allocators'!$B$15:$W$15, 0),FALSE)), 0, VLOOKUP(VLOOKUP($A597, 'E4 TB Allocation Details'!$A$18:$L$205, MATCH("Demand ID", 'E4 TB Allocation Details'!$A$18:$L$18, 0),FALSE), 'E2 Allocators'!$B$15:$W$361, MATCH(R$17, 'E2 Allocators'!$B$15:$W$15, 0),FALSE))</f>
        <v>0</v>
      </c>
      <c r="S597" s="1334">
        <f>IF(ISERROR(VLOOKUP(VLOOKUP($A597, 'E4 TB Allocation Details'!$A$18:$L$205, MATCH("Demand ID", 'E4 TB Allocation Details'!$A$18:$L$18, 0),FALSE), 'E2 Allocators'!$B$15:$W$361, MATCH(S$17, 'E2 Allocators'!$B$15:$W$15, 0),FALSE)), 0, VLOOKUP(VLOOKUP($A597, 'E4 TB Allocation Details'!$A$18:$L$205, MATCH("Demand ID", 'E4 TB Allocation Details'!$A$18:$L$18, 0),FALSE), 'E2 Allocators'!$B$15:$W$361, MATCH(S$17, 'E2 Allocators'!$B$15:$W$15, 0),FALSE))</f>
        <v>0</v>
      </c>
      <c r="T597" s="1334">
        <f>IF(ISERROR(VLOOKUP(VLOOKUP($A597, 'E4 TB Allocation Details'!$A$18:$L$205, MATCH("Demand ID", 'E4 TB Allocation Details'!$A$18:$L$18, 0),FALSE), 'E2 Allocators'!$B$15:$W$361, MATCH(T$17, 'E2 Allocators'!$B$15:$W$15, 0),FALSE)), 0, VLOOKUP(VLOOKUP($A597, 'E4 TB Allocation Details'!$A$18:$L$205, MATCH("Demand ID", 'E4 TB Allocation Details'!$A$18:$L$18, 0),FALSE), 'E2 Allocators'!$B$15:$W$361, MATCH(T$17, 'E2 Allocators'!$B$15:$W$15, 0),FALSE))</f>
        <v>0</v>
      </c>
      <c r="U597" s="1334">
        <f>IF(ISERROR(VLOOKUP(VLOOKUP($A597, 'E4 TB Allocation Details'!$A$18:$L$205, MATCH("Demand ID", 'E4 TB Allocation Details'!$A$18:$L$18, 0),FALSE), 'E2 Allocators'!$B$15:$W$361, MATCH(U$17, 'E2 Allocators'!$B$15:$W$15, 0),FALSE)), 0, VLOOKUP(VLOOKUP($A597, 'E4 TB Allocation Details'!$A$18:$L$205, MATCH("Demand ID", 'E4 TB Allocation Details'!$A$18:$L$18, 0),FALSE), 'E2 Allocators'!$B$15:$W$361, MATCH(U$17, 'E2 Allocators'!$B$15:$W$15, 0),FALSE))</f>
        <v>0</v>
      </c>
      <c r="V597" s="1334">
        <f>IF(ISERROR(VLOOKUP(VLOOKUP($A597, 'E4 TB Allocation Details'!$A$18:$L$205, MATCH("Demand ID", 'E4 TB Allocation Details'!$A$18:$L$18, 0),FALSE), 'E2 Allocators'!$B$15:$W$361, MATCH(V$17, 'E2 Allocators'!$B$15:$W$15, 0),FALSE)), 0, VLOOKUP(VLOOKUP($A597, 'E4 TB Allocation Details'!$A$18:$L$205, MATCH("Demand ID", 'E4 TB Allocation Details'!$A$18:$L$18, 0),FALSE), 'E2 Allocators'!$B$15:$W$361, MATCH(V$17, 'E2 Allocators'!$B$15:$W$15, 0),FALSE))</f>
        <v>0</v>
      </c>
      <c r="W597" s="1334">
        <f>IF(ISERROR(VLOOKUP(VLOOKUP($A597, 'E4 TB Allocation Details'!$A$18:$L$205, MATCH("Demand ID", 'E4 TB Allocation Details'!$A$18:$L$18, 0),FALSE), 'E2 Allocators'!$B$15:$W$361, MATCH(W$17, 'E2 Allocators'!$B$15:$W$15, 0),FALSE)), 0, VLOOKUP(VLOOKUP($A597, 'E4 TB Allocation Details'!$A$18:$L$205, MATCH("Demand ID", 'E4 TB Allocation Details'!$A$18:$L$18, 0),FALSE), 'E2 Allocators'!$B$15:$W$361, MATCH(W$17, 'E2 Allocators'!$B$15:$W$15, 0),FALSE))</f>
        <v>0</v>
      </c>
      <c r="X597" s="1334">
        <f>IF(ISERROR(VLOOKUP(VLOOKUP($A597, 'E4 TB Allocation Details'!$A$18:$L$205, MATCH("Demand ID", 'E4 TB Allocation Details'!$A$18:$L$18, 0),FALSE), 'E2 Allocators'!$B$15:$W$361, MATCH(X$17, 'E2 Allocators'!$B$15:$W$15, 0),FALSE)), 0, VLOOKUP(VLOOKUP($A597, 'E4 TB Allocation Details'!$A$18:$L$205, MATCH("Demand ID", 'E4 TB Allocation Details'!$A$18:$L$18, 0),FALSE), 'E2 Allocators'!$B$15:$W$361, MATCH(X$17, 'E2 Allocators'!$B$15:$W$15, 0),FALSE))</f>
        <v>0</v>
      </c>
      <c r="Y597" s="1334">
        <f>IF(ISERROR(VLOOKUP(VLOOKUP($A597, 'E4 TB Allocation Details'!$A$18:$L$205, MATCH("Demand ID", 'E4 TB Allocation Details'!$A$18:$L$18, 0),FALSE), 'E2 Allocators'!$B$15:$W$361, MATCH(Y$17, 'E2 Allocators'!$B$15:$W$15, 0),FALSE)), 0, VLOOKUP(VLOOKUP($A597, 'E4 TB Allocation Details'!$A$18:$L$205, MATCH("Demand ID", 'E4 TB Allocation Details'!$A$18:$L$18, 0),FALSE), 'E2 Allocators'!$B$15:$W$361, MATCH(Y$17, 'E2 Allocators'!$B$15:$W$15, 0),FALSE))</f>
        <v>0</v>
      </c>
      <c r="Z597" s="1334">
        <f>IF(ISERROR(VLOOKUP(VLOOKUP($A597, 'E4 TB Allocation Details'!$A$18:$L$205, MATCH("Demand ID", 'E4 TB Allocation Details'!$A$18:$L$18, 0),FALSE), 'E2 Allocators'!$B$15:$W$361, MATCH(Z$17, 'E2 Allocators'!$B$15:$W$15, 0),FALSE)), 0, VLOOKUP(VLOOKUP($A597, 'E4 TB Allocation Details'!$A$18:$L$205, MATCH("Demand ID", 'E4 TB Allocation Details'!$A$18:$L$18, 0),FALSE), 'E2 Allocators'!$B$15:$W$361, MATCH(Z$17, 'E2 Allocators'!$B$15:$W$15, 0),FALSE))</f>
        <v>0</v>
      </c>
      <c r="AA597" s="1339">
        <f t="shared" si="925"/>
        <v>1</v>
      </c>
      <c r="AB597" s="1334">
        <f>IF(ISERROR(VLOOKUP(VLOOKUP($A597, 'E4 TB Allocation Details'!$A$18:$L$205, MATCH("Customer ID", 'E4 TB Allocation Details'!$A$18:$L$18, 0),FALSE), 'E2 Allocators'!$B$15:$W$361, MATCH(AB$17, 'E2 Allocators'!$B$15:$W$15, 0),FALSE)), 0, VLOOKUP(VLOOKUP($A597, 'E4 TB Allocation Details'!$A$18:$L$205, MATCH("Customer ID", 'E4 TB Allocation Details'!$A$18:$L$18, 0),FALSE), 'E2 Allocators'!$B$15:$W$361, MATCH(AB$17, 'E2 Allocators'!$B$15:$W$15, 0),FALSE))</f>
        <v>0</v>
      </c>
      <c r="AC597" s="1334">
        <f>IF(ISERROR(VLOOKUP(VLOOKUP($A597, 'E4 TB Allocation Details'!$A$18:$L$205, MATCH("Customer ID", 'E4 TB Allocation Details'!$A$18:$L$18, 0),FALSE), 'E2 Allocators'!$B$15:$W$361, MATCH(AC$17, 'E2 Allocators'!$B$15:$W$15, 0),FALSE)), 0, VLOOKUP(VLOOKUP($A597, 'E4 TB Allocation Details'!$A$18:$L$205, MATCH("Customer ID", 'E4 TB Allocation Details'!$A$18:$L$18, 0),FALSE), 'E2 Allocators'!$B$15:$W$361, MATCH(AC$17, 'E2 Allocators'!$B$15:$W$15, 0),FALSE))</f>
        <v>0</v>
      </c>
      <c r="AD597" s="1334">
        <f>IF(ISERROR(VLOOKUP(VLOOKUP($A597, 'E4 TB Allocation Details'!$A$18:$L$205, MATCH("Customer ID", 'E4 TB Allocation Details'!$A$18:$L$18, 0),FALSE), 'E2 Allocators'!$B$15:$W$361, MATCH(AD$17, 'E2 Allocators'!$B$15:$W$15, 0),FALSE)), 0, VLOOKUP(VLOOKUP($A597, 'E4 TB Allocation Details'!$A$18:$L$205, MATCH("Customer ID", 'E4 TB Allocation Details'!$A$18:$L$18, 0),FALSE), 'E2 Allocators'!$B$15:$W$361, MATCH(AD$17, 'E2 Allocators'!$B$15:$W$15, 0),FALSE))</f>
        <v>0</v>
      </c>
      <c r="AE597" s="1334">
        <f>IF(ISERROR(VLOOKUP(VLOOKUP($A597, 'E4 TB Allocation Details'!$A$18:$L$205, MATCH("Customer ID", 'E4 TB Allocation Details'!$A$18:$L$18, 0),FALSE), 'E2 Allocators'!$B$15:$W$361, MATCH(AE$17, 'E2 Allocators'!$B$15:$W$15, 0),FALSE)), 0, VLOOKUP(VLOOKUP($A597, 'E4 TB Allocation Details'!$A$18:$L$205, MATCH("Customer ID", 'E4 TB Allocation Details'!$A$18:$L$18, 0),FALSE), 'E2 Allocators'!$B$15:$W$361, MATCH(AE$17, 'E2 Allocators'!$B$15:$W$15, 0),FALSE))</f>
        <v>0</v>
      </c>
      <c r="AF597" s="1334">
        <f>IF(ISERROR(VLOOKUP(VLOOKUP($A597, 'E4 TB Allocation Details'!$A$18:$L$205, MATCH("Customer ID", 'E4 TB Allocation Details'!$A$18:$L$18, 0),FALSE), 'E2 Allocators'!$B$15:$W$361, MATCH(AF$17, 'E2 Allocators'!$B$15:$W$15, 0),FALSE)), 0, VLOOKUP(VLOOKUP($A597, 'E4 TB Allocation Details'!$A$18:$L$205, MATCH("Customer ID", 'E4 TB Allocation Details'!$A$18:$L$18, 0),FALSE), 'E2 Allocators'!$B$15:$W$361, MATCH(AF$17, 'E2 Allocators'!$B$15:$W$15, 0),FALSE))</f>
        <v>0</v>
      </c>
      <c r="AG597" s="1334">
        <f>IF(ISERROR(VLOOKUP(VLOOKUP($A597, 'E4 TB Allocation Details'!$A$18:$L$205, MATCH("Customer ID", 'E4 TB Allocation Details'!$A$18:$L$18, 0),FALSE), 'E2 Allocators'!$B$15:$W$361, MATCH(AG$17, 'E2 Allocators'!$B$15:$W$15, 0),FALSE)), 0, VLOOKUP(VLOOKUP($A597, 'E4 TB Allocation Details'!$A$18:$L$205, MATCH("Customer ID", 'E4 TB Allocation Details'!$A$18:$L$18, 0),FALSE), 'E2 Allocators'!$B$15:$W$361, MATCH(AG$17, 'E2 Allocators'!$B$15:$W$15, 0),FALSE))</f>
        <v>0</v>
      </c>
      <c r="AH597" s="1334">
        <f>IF(ISERROR(VLOOKUP(VLOOKUP($A597, 'E4 TB Allocation Details'!$A$18:$L$205, MATCH("Customer ID", 'E4 TB Allocation Details'!$A$18:$L$18, 0),FALSE), 'E2 Allocators'!$B$15:$W$361, MATCH(AH$17, 'E2 Allocators'!$B$15:$W$15, 0),FALSE)), 0, VLOOKUP(VLOOKUP($A597, 'E4 TB Allocation Details'!$A$18:$L$205, MATCH("Customer ID", 'E4 TB Allocation Details'!$A$18:$L$18, 0),FALSE), 'E2 Allocators'!$B$15:$W$361, MATCH(AH$17, 'E2 Allocators'!$B$15:$W$15, 0),FALSE))</f>
        <v>0</v>
      </c>
      <c r="AI597" s="1334">
        <f>IF(ISERROR(VLOOKUP(VLOOKUP($A597, 'E4 TB Allocation Details'!$A$18:$L$205, MATCH("Customer ID", 'E4 TB Allocation Details'!$A$18:$L$18, 0),FALSE), 'E2 Allocators'!$B$15:$W$361, MATCH(AI$17, 'E2 Allocators'!$B$15:$W$15, 0),FALSE)), 0, VLOOKUP(VLOOKUP($A597, 'E4 TB Allocation Details'!$A$18:$L$205, MATCH("Customer ID", 'E4 TB Allocation Details'!$A$18:$L$18, 0),FALSE), 'E2 Allocators'!$B$15:$W$361, MATCH(AI$17, 'E2 Allocators'!$B$15:$W$15, 0),FALSE))</f>
        <v>0</v>
      </c>
      <c r="AJ597" s="1334">
        <f>IF(ISERROR(VLOOKUP(VLOOKUP($A597, 'E4 TB Allocation Details'!$A$18:$L$205, MATCH("Customer ID", 'E4 TB Allocation Details'!$A$18:$L$18, 0),FALSE), 'E2 Allocators'!$B$15:$W$361, MATCH(AJ$17, 'E2 Allocators'!$B$15:$W$15, 0),FALSE)), 0, VLOOKUP(VLOOKUP($A597, 'E4 TB Allocation Details'!$A$18:$L$205, MATCH("Customer ID", 'E4 TB Allocation Details'!$A$18:$L$18, 0),FALSE), 'E2 Allocators'!$B$15:$W$361, MATCH(AJ$17, 'E2 Allocators'!$B$15:$W$15, 0),FALSE))</f>
        <v>0</v>
      </c>
      <c r="AK597" s="1334">
        <f>IF(ISERROR(VLOOKUP(VLOOKUP($A597, 'E4 TB Allocation Details'!$A$18:$L$205, MATCH("Customer ID", 'E4 TB Allocation Details'!$A$18:$L$18, 0),FALSE), 'E2 Allocators'!$B$15:$W$361, MATCH(AK$17, 'E2 Allocators'!$B$15:$W$15, 0),FALSE)), 0, VLOOKUP(VLOOKUP($A597, 'E4 TB Allocation Details'!$A$18:$L$205, MATCH("Customer ID", 'E4 TB Allocation Details'!$A$18:$L$18, 0),FALSE), 'E2 Allocators'!$B$15:$W$361, MATCH(AK$17, 'E2 Allocators'!$B$15:$W$15, 0),FALSE))</f>
        <v>0</v>
      </c>
      <c r="AL597" s="1334">
        <f>IF(ISERROR(VLOOKUP(VLOOKUP($A597, 'E4 TB Allocation Details'!$A$18:$L$205, MATCH("Customer ID", 'E4 TB Allocation Details'!$A$18:$L$18, 0),FALSE), 'E2 Allocators'!$B$15:$W$361, MATCH(AL$17, 'E2 Allocators'!$B$15:$W$15, 0),FALSE)), 0, VLOOKUP(VLOOKUP($A597, 'E4 TB Allocation Details'!$A$18:$L$205, MATCH("Customer ID", 'E4 TB Allocation Details'!$A$18:$L$18, 0),FALSE), 'E2 Allocators'!$B$15:$W$361, MATCH(AL$17, 'E2 Allocators'!$B$15:$W$15, 0),FALSE))</f>
        <v>0</v>
      </c>
      <c r="AM597" s="1334">
        <f>IF(ISERROR(VLOOKUP(VLOOKUP($A597, 'E4 TB Allocation Details'!$A$18:$L$205, MATCH("Customer ID", 'E4 TB Allocation Details'!$A$18:$L$18, 0),FALSE), 'E2 Allocators'!$B$15:$W$361, MATCH(AM$17, 'E2 Allocators'!$B$15:$W$15, 0),FALSE)), 0, VLOOKUP(VLOOKUP($A597, 'E4 TB Allocation Details'!$A$18:$L$205, MATCH("Customer ID", 'E4 TB Allocation Details'!$A$18:$L$18, 0),FALSE), 'E2 Allocators'!$B$15:$W$361, MATCH(AM$17, 'E2 Allocators'!$B$15:$W$15, 0),FALSE))</f>
        <v>0</v>
      </c>
      <c r="AN597" s="1334">
        <f>IF(ISERROR(VLOOKUP(VLOOKUP($A597, 'E4 TB Allocation Details'!$A$18:$L$205, MATCH("Customer ID", 'E4 TB Allocation Details'!$A$18:$L$18, 0),FALSE), 'E2 Allocators'!$B$15:$W$361, MATCH(AN$17, 'E2 Allocators'!$B$15:$W$15, 0),FALSE)), 0, VLOOKUP(VLOOKUP($A597, 'E4 TB Allocation Details'!$A$18:$L$205, MATCH("Customer ID", 'E4 TB Allocation Details'!$A$18:$L$18, 0),FALSE), 'E2 Allocators'!$B$15:$W$361, MATCH(AN$17, 'E2 Allocators'!$B$15:$W$15, 0),FALSE))</f>
        <v>0</v>
      </c>
      <c r="AO597" s="1334">
        <f>IF(ISERROR(VLOOKUP(VLOOKUP($A597, 'E4 TB Allocation Details'!$A$18:$L$205, MATCH("Customer ID", 'E4 TB Allocation Details'!$A$18:$L$18, 0),FALSE), 'E2 Allocators'!$B$15:$W$361, MATCH(AO$17, 'E2 Allocators'!$B$15:$W$15, 0),FALSE)), 0, VLOOKUP(VLOOKUP($A597, 'E4 TB Allocation Details'!$A$18:$L$205, MATCH("Customer ID", 'E4 TB Allocation Details'!$A$18:$L$18, 0),FALSE), 'E2 Allocators'!$B$15:$W$361, MATCH(AO$17, 'E2 Allocators'!$B$15:$W$15, 0),FALSE))</f>
        <v>0</v>
      </c>
      <c r="AP597" s="1334">
        <f>IF(ISERROR(VLOOKUP(VLOOKUP($A597, 'E4 TB Allocation Details'!$A$18:$L$205, MATCH("Customer ID", 'E4 TB Allocation Details'!$A$18:$L$18, 0),FALSE), 'E2 Allocators'!$B$15:$W$361, MATCH(AP$17, 'E2 Allocators'!$B$15:$W$15, 0),FALSE)), 0, VLOOKUP(VLOOKUP($A597, 'E4 TB Allocation Details'!$A$18:$L$205, MATCH("Customer ID", 'E4 TB Allocation Details'!$A$18:$L$18, 0),FALSE), 'E2 Allocators'!$B$15:$W$361, MATCH(AP$17, 'E2 Allocators'!$B$15:$W$15, 0),FALSE))</f>
        <v>0</v>
      </c>
      <c r="AQ597" s="1334">
        <f>IF(ISERROR(VLOOKUP(VLOOKUP($A597, 'E4 TB Allocation Details'!$A$18:$L$205, MATCH("Customer ID", 'E4 TB Allocation Details'!$A$18:$L$18, 0),FALSE), 'E2 Allocators'!$B$15:$W$361, MATCH(AQ$17, 'E2 Allocators'!$B$15:$W$15, 0),FALSE)), 0, VLOOKUP(VLOOKUP($A597, 'E4 TB Allocation Details'!$A$18:$L$205, MATCH("Customer ID", 'E4 TB Allocation Details'!$A$18:$L$18, 0),FALSE), 'E2 Allocators'!$B$15:$W$361, MATCH(AQ$17, 'E2 Allocators'!$B$15:$W$15, 0),FALSE))</f>
        <v>0</v>
      </c>
      <c r="AR597" s="1334">
        <f>IF(ISERROR(VLOOKUP(VLOOKUP($A597, 'E4 TB Allocation Details'!$A$18:$L$205, MATCH("Customer ID", 'E4 TB Allocation Details'!$A$18:$L$18, 0),FALSE), 'E2 Allocators'!$B$15:$W$361, MATCH(AR$17, 'E2 Allocators'!$B$15:$W$15, 0),FALSE)), 0, VLOOKUP(VLOOKUP($A597, 'E4 TB Allocation Details'!$A$18:$L$205, MATCH("Customer ID", 'E4 TB Allocation Details'!$A$18:$L$18, 0),FALSE), 'E2 Allocators'!$B$15:$W$361, MATCH(AR$17, 'E2 Allocators'!$B$15:$W$15, 0),FALSE))</f>
        <v>0</v>
      </c>
      <c r="AS597" s="1334">
        <f>IF(ISERROR(VLOOKUP(VLOOKUP($A597, 'E4 TB Allocation Details'!$A$18:$L$205, MATCH("Customer ID", 'E4 TB Allocation Details'!$A$18:$L$18, 0),FALSE), 'E2 Allocators'!$B$15:$W$361, MATCH(AS$17, 'E2 Allocators'!$B$15:$W$15, 0),FALSE)), 0, VLOOKUP(VLOOKUP($A597, 'E4 TB Allocation Details'!$A$18:$L$205, MATCH("Customer ID", 'E4 TB Allocation Details'!$A$18:$L$18, 0),FALSE), 'E2 Allocators'!$B$15:$W$361, MATCH(AS$17, 'E2 Allocators'!$B$15:$W$15, 0),FALSE))</f>
        <v>0</v>
      </c>
      <c r="AT597" s="1334">
        <f>IF(ISERROR(VLOOKUP(VLOOKUP($A597, 'E4 TB Allocation Details'!$A$18:$L$205, MATCH("Customer ID", 'E4 TB Allocation Details'!$A$18:$L$18, 0),FALSE), 'E2 Allocators'!$B$15:$W$361, MATCH(AT$17, 'E2 Allocators'!$B$15:$W$15, 0),FALSE)), 0, VLOOKUP(VLOOKUP($A597, 'E4 TB Allocation Details'!$A$18:$L$205, MATCH("Customer ID", 'E4 TB Allocation Details'!$A$18:$L$18, 0),FALSE), 'E2 Allocators'!$B$15:$W$361, MATCH(AT$17, 'E2 Allocators'!$B$15:$W$15, 0),FALSE))</f>
        <v>0</v>
      </c>
      <c r="AU597" s="1334">
        <f>IF(ISERROR(VLOOKUP(VLOOKUP($A597, 'E4 TB Allocation Details'!$A$18:$L$205, MATCH("Customer ID", 'E4 TB Allocation Details'!$A$18:$L$18, 0),FALSE), 'E2 Allocators'!$B$15:$W$361, MATCH(AU$17, 'E2 Allocators'!$B$15:$W$15, 0),FALSE)), 0, VLOOKUP(VLOOKUP($A597, 'E4 TB Allocation Details'!$A$18:$L$205, MATCH("Customer ID", 'E4 TB Allocation Details'!$A$18:$L$18, 0),FALSE), 'E2 Allocators'!$B$15:$W$361, MATCH(AU$17, 'E2 Allocators'!$B$15:$W$15, 0),FALSE))</f>
        <v>0</v>
      </c>
      <c r="AV597" s="1339">
        <f t="shared" si="926"/>
        <v>0</v>
      </c>
      <c r="AW597" s="1336"/>
      <c r="AX597" s="1336"/>
      <c r="AY597" s="1336"/>
      <c r="AZ597" s="1336"/>
      <c r="BA597" s="1336"/>
      <c r="BB597" s="1336"/>
      <c r="BC597" s="1336"/>
      <c r="BD597" s="1336"/>
      <c r="BE597" s="1336"/>
      <c r="BF597" s="1336"/>
      <c r="BG597" s="1336"/>
      <c r="BH597" s="1336"/>
      <c r="BI597" s="1336"/>
      <c r="BJ597" s="1336"/>
      <c r="BK597" s="1336"/>
      <c r="BL597" s="1336"/>
      <c r="BM597" s="1336"/>
      <c r="BN597" s="1336"/>
      <c r="BO597" s="1336"/>
      <c r="BP597" s="1336"/>
      <c r="BQ597" s="1337"/>
    </row>
    <row r="598" spans="1:69" s="258" customFormat="1" ht="12.75">
      <c r="A598" s="1338" t="s">
        <v>1262</v>
      </c>
      <c r="B598" s="1331" t="s">
        <v>1011</v>
      </c>
      <c r="C598" s="1332">
        <v>1</v>
      </c>
      <c r="D598" s="1333">
        <f t="shared" si="923"/>
        <v>1</v>
      </c>
      <c r="E598" s="1333">
        <f>VLOOKUP($A598,'E1 Categorization'!$A$35:$E$114,5,FALSE)</f>
        <v>0</v>
      </c>
      <c r="F598" s="1333">
        <f t="shared" si="924"/>
        <v>1</v>
      </c>
      <c r="G598" s="1334">
        <f>IF(ISERROR(VLOOKUP(VLOOKUP($A598, 'E4 TB Allocation Details'!$A$18:$L$205, MATCH("Demand ID", 'E4 TB Allocation Details'!$A$18:$L$18, 0),FALSE), 'E2 Allocators'!$B$15:$W$361, MATCH(G$17, 'E2 Allocators'!$B$15:$W$15, 0),FALSE)), 0, VLOOKUP(VLOOKUP($A598, 'E4 TB Allocation Details'!$A$18:$L$205, MATCH("Demand ID", 'E4 TB Allocation Details'!$A$18:$L$18, 0),FALSE), 'E2 Allocators'!$B$15:$W$361, MATCH(G$17, 'E2 Allocators'!$B$15:$W$15, 0),FALSE))</f>
        <v>0.34323976262154621</v>
      </c>
      <c r="H598" s="1334">
        <f>IF(ISERROR(VLOOKUP(VLOOKUP($A598, 'E4 TB Allocation Details'!$A$18:$L$205, MATCH("Demand ID", 'E4 TB Allocation Details'!$A$18:$L$18, 0),FALSE), 'E2 Allocators'!$B$15:$W$361, MATCH(H$17, 'E2 Allocators'!$B$15:$W$15, 0),FALSE)), 0, VLOOKUP(VLOOKUP($A598, 'E4 TB Allocation Details'!$A$18:$L$205, MATCH("Demand ID", 'E4 TB Allocation Details'!$A$18:$L$18, 0),FALSE), 'E2 Allocators'!$B$15:$W$361, MATCH(H$17, 'E2 Allocators'!$B$15:$W$15, 0),FALSE))</f>
        <v>0.18203209099116485</v>
      </c>
      <c r="I598" s="1334">
        <f>IF(ISERROR(VLOOKUP(VLOOKUP($A598, 'E4 TB Allocation Details'!$A$18:$L$205, MATCH("Demand ID", 'E4 TB Allocation Details'!$A$18:$L$18, 0),FALSE), 'E2 Allocators'!$B$15:$W$361, MATCH(I$17, 'E2 Allocators'!$B$15:$W$15, 0),FALSE)), 0, VLOOKUP(VLOOKUP($A598, 'E4 TB Allocation Details'!$A$18:$L$205, MATCH("Demand ID", 'E4 TB Allocation Details'!$A$18:$L$18, 0),FALSE), 'E2 Allocators'!$B$15:$W$361, MATCH(I$17, 'E2 Allocators'!$B$15:$W$15, 0),FALSE))</f>
        <v>0.46919647723287183</v>
      </c>
      <c r="J598" s="1334">
        <f>IF(ISERROR(VLOOKUP(VLOOKUP($A598, 'E4 TB Allocation Details'!$A$18:$L$205, MATCH("Demand ID", 'E4 TB Allocation Details'!$A$18:$L$18, 0),FALSE), 'E2 Allocators'!$B$15:$W$361, MATCH(J$17, 'E2 Allocators'!$B$15:$W$15, 0),FALSE)), 0, VLOOKUP(VLOOKUP($A598, 'E4 TB Allocation Details'!$A$18:$L$205, MATCH("Demand ID", 'E4 TB Allocation Details'!$A$18:$L$18, 0),FALSE), 'E2 Allocators'!$B$15:$W$361, MATCH(J$17, 'E2 Allocators'!$B$15:$W$15, 0),FALSE))</f>
        <v>0</v>
      </c>
      <c r="K598" s="1334">
        <f>IF(ISERROR(VLOOKUP(VLOOKUP($A598, 'E4 TB Allocation Details'!$A$18:$L$205, MATCH("Demand ID", 'E4 TB Allocation Details'!$A$18:$L$18, 0),FALSE), 'E2 Allocators'!$B$15:$W$361, MATCH(K$17, 'E2 Allocators'!$B$15:$W$15, 0),FALSE)), 0, VLOOKUP(VLOOKUP($A598, 'E4 TB Allocation Details'!$A$18:$L$205, MATCH("Demand ID", 'E4 TB Allocation Details'!$A$18:$L$18, 0),FALSE), 'E2 Allocators'!$B$15:$W$361, MATCH(K$17, 'E2 Allocators'!$B$15:$W$15, 0),FALSE))</f>
        <v>0</v>
      </c>
      <c r="L598" s="1334">
        <f>IF(ISERROR(VLOOKUP(VLOOKUP($A598, 'E4 TB Allocation Details'!$A$18:$L$205, MATCH("Demand ID", 'E4 TB Allocation Details'!$A$18:$L$18, 0),FALSE), 'E2 Allocators'!$B$15:$W$361, MATCH(L$17, 'E2 Allocators'!$B$15:$W$15, 0),FALSE)), 0, VLOOKUP(VLOOKUP($A598, 'E4 TB Allocation Details'!$A$18:$L$205, MATCH("Demand ID", 'E4 TB Allocation Details'!$A$18:$L$18, 0),FALSE), 'E2 Allocators'!$B$15:$W$361, MATCH(L$17, 'E2 Allocators'!$B$15:$W$15, 0),FALSE))</f>
        <v>0</v>
      </c>
      <c r="M598" s="1334">
        <f>IF(ISERROR(VLOOKUP(VLOOKUP($A598, 'E4 TB Allocation Details'!$A$18:$L$205, MATCH("Demand ID", 'E4 TB Allocation Details'!$A$18:$L$18, 0),FALSE), 'E2 Allocators'!$B$15:$W$361, MATCH(M$17, 'E2 Allocators'!$B$15:$W$15, 0),FALSE)), 0, VLOOKUP(VLOOKUP($A598, 'E4 TB Allocation Details'!$A$18:$L$205, MATCH("Demand ID", 'E4 TB Allocation Details'!$A$18:$L$18, 0),FALSE), 'E2 Allocators'!$B$15:$W$361, MATCH(M$17, 'E2 Allocators'!$B$15:$W$15, 0),FALSE))</f>
        <v>3.1791772355561432E-3</v>
      </c>
      <c r="N598" s="1334">
        <f>IF(ISERROR(VLOOKUP(VLOOKUP($A598, 'E4 TB Allocation Details'!$A$18:$L$205, MATCH("Demand ID", 'E4 TB Allocation Details'!$A$18:$L$18, 0),FALSE), 'E2 Allocators'!$B$15:$W$361, MATCH(N$17, 'E2 Allocators'!$B$15:$W$15, 0),FALSE)), 0, VLOOKUP(VLOOKUP($A598, 'E4 TB Allocation Details'!$A$18:$L$205, MATCH("Demand ID", 'E4 TB Allocation Details'!$A$18:$L$18, 0),FALSE), 'E2 Allocators'!$B$15:$W$361, MATCH(N$17, 'E2 Allocators'!$B$15:$W$15, 0),FALSE))</f>
        <v>4.0402658584488317E-4</v>
      </c>
      <c r="O598" s="1334">
        <f>IF(ISERROR(VLOOKUP(VLOOKUP($A598, 'E4 TB Allocation Details'!$A$18:$L$205, MATCH("Demand ID", 'E4 TB Allocation Details'!$A$18:$L$18, 0),FALSE), 'E2 Allocators'!$B$15:$W$361, MATCH(O$17, 'E2 Allocators'!$B$15:$W$15, 0),FALSE)), 0, VLOOKUP(VLOOKUP($A598, 'E4 TB Allocation Details'!$A$18:$L$205, MATCH("Demand ID", 'E4 TB Allocation Details'!$A$18:$L$18, 0),FALSE), 'E2 Allocators'!$B$15:$W$361, MATCH(O$17, 'E2 Allocators'!$B$15:$W$15, 0),FALSE))</f>
        <v>1.9484653330160509E-3</v>
      </c>
      <c r="P598" s="1334">
        <f>IF(ISERROR(VLOOKUP(VLOOKUP($A598, 'E4 TB Allocation Details'!$A$18:$L$205, MATCH("Demand ID", 'E4 TB Allocation Details'!$A$18:$L$18, 0),FALSE), 'E2 Allocators'!$B$15:$W$361, MATCH(P$17, 'E2 Allocators'!$B$15:$W$15, 0),FALSE)), 0, VLOOKUP(VLOOKUP($A598, 'E4 TB Allocation Details'!$A$18:$L$205, MATCH("Demand ID", 'E4 TB Allocation Details'!$A$18:$L$18, 0),FALSE), 'E2 Allocators'!$B$15:$W$361, MATCH(P$17, 'E2 Allocators'!$B$15:$W$15, 0),FALSE))</f>
        <v>0</v>
      </c>
      <c r="Q598" s="1334">
        <f>IF(ISERROR(VLOOKUP(VLOOKUP($A598, 'E4 TB Allocation Details'!$A$18:$L$205, MATCH("Demand ID", 'E4 TB Allocation Details'!$A$18:$L$18, 0),FALSE), 'E2 Allocators'!$B$15:$W$361, MATCH(Q$17, 'E2 Allocators'!$B$15:$W$15, 0),FALSE)), 0, VLOOKUP(VLOOKUP($A598, 'E4 TB Allocation Details'!$A$18:$L$205, MATCH("Demand ID", 'E4 TB Allocation Details'!$A$18:$L$18, 0),FALSE), 'E2 Allocators'!$B$15:$W$361, MATCH(Q$17, 'E2 Allocators'!$B$15:$W$15, 0),FALSE))</f>
        <v>0</v>
      </c>
      <c r="R598" s="1334">
        <f>IF(ISERROR(VLOOKUP(VLOOKUP($A598, 'E4 TB Allocation Details'!$A$18:$L$205, MATCH("Demand ID", 'E4 TB Allocation Details'!$A$18:$L$18, 0),FALSE), 'E2 Allocators'!$B$15:$W$361, MATCH(R$17, 'E2 Allocators'!$B$15:$W$15, 0),FALSE)), 0, VLOOKUP(VLOOKUP($A598, 'E4 TB Allocation Details'!$A$18:$L$205, MATCH("Demand ID", 'E4 TB Allocation Details'!$A$18:$L$18, 0),FALSE), 'E2 Allocators'!$B$15:$W$361, MATCH(R$17, 'E2 Allocators'!$B$15:$W$15, 0),FALSE))</f>
        <v>0</v>
      </c>
      <c r="S598" s="1334">
        <f>IF(ISERROR(VLOOKUP(VLOOKUP($A598, 'E4 TB Allocation Details'!$A$18:$L$205, MATCH("Demand ID", 'E4 TB Allocation Details'!$A$18:$L$18, 0),FALSE), 'E2 Allocators'!$B$15:$W$361, MATCH(S$17, 'E2 Allocators'!$B$15:$W$15, 0),FALSE)), 0, VLOOKUP(VLOOKUP($A598, 'E4 TB Allocation Details'!$A$18:$L$205, MATCH("Demand ID", 'E4 TB Allocation Details'!$A$18:$L$18, 0),FALSE), 'E2 Allocators'!$B$15:$W$361, MATCH(S$17, 'E2 Allocators'!$B$15:$W$15, 0),FALSE))</f>
        <v>0</v>
      </c>
      <c r="T598" s="1334">
        <f>IF(ISERROR(VLOOKUP(VLOOKUP($A598, 'E4 TB Allocation Details'!$A$18:$L$205, MATCH("Demand ID", 'E4 TB Allocation Details'!$A$18:$L$18, 0),FALSE), 'E2 Allocators'!$B$15:$W$361, MATCH(T$17, 'E2 Allocators'!$B$15:$W$15, 0),FALSE)), 0, VLOOKUP(VLOOKUP($A598, 'E4 TB Allocation Details'!$A$18:$L$205, MATCH("Demand ID", 'E4 TB Allocation Details'!$A$18:$L$18, 0),FALSE), 'E2 Allocators'!$B$15:$W$361, MATCH(T$17, 'E2 Allocators'!$B$15:$W$15, 0),FALSE))</f>
        <v>0</v>
      </c>
      <c r="U598" s="1334">
        <f>IF(ISERROR(VLOOKUP(VLOOKUP($A598, 'E4 TB Allocation Details'!$A$18:$L$205, MATCH("Demand ID", 'E4 TB Allocation Details'!$A$18:$L$18, 0),FALSE), 'E2 Allocators'!$B$15:$W$361, MATCH(U$17, 'E2 Allocators'!$B$15:$W$15, 0),FALSE)), 0, VLOOKUP(VLOOKUP($A598, 'E4 TB Allocation Details'!$A$18:$L$205, MATCH("Demand ID", 'E4 TB Allocation Details'!$A$18:$L$18, 0),FALSE), 'E2 Allocators'!$B$15:$W$361, MATCH(U$17, 'E2 Allocators'!$B$15:$W$15, 0),FALSE))</f>
        <v>0</v>
      </c>
      <c r="V598" s="1334">
        <f>IF(ISERROR(VLOOKUP(VLOOKUP($A598, 'E4 TB Allocation Details'!$A$18:$L$205, MATCH("Demand ID", 'E4 TB Allocation Details'!$A$18:$L$18, 0),FALSE), 'E2 Allocators'!$B$15:$W$361, MATCH(V$17, 'E2 Allocators'!$B$15:$W$15, 0),FALSE)), 0, VLOOKUP(VLOOKUP($A598, 'E4 TB Allocation Details'!$A$18:$L$205, MATCH("Demand ID", 'E4 TB Allocation Details'!$A$18:$L$18, 0),FALSE), 'E2 Allocators'!$B$15:$W$361, MATCH(V$17, 'E2 Allocators'!$B$15:$W$15, 0),FALSE))</f>
        <v>0</v>
      </c>
      <c r="W598" s="1334">
        <f>IF(ISERROR(VLOOKUP(VLOOKUP($A598, 'E4 TB Allocation Details'!$A$18:$L$205, MATCH("Demand ID", 'E4 TB Allocation Details'!$A$18:$L$18, 0),FALSE), 'E2 Allocators'!$B$15:$W$361, MATCH(W$17, 'E2 Allocators'!$B$15:$W$15, 0),FALSE)), 0, VLOOKUP(VLOOKUP($A598, 'E4 TB Allocation Details'!$A$18:$L$205, MATCH("Demand ID", 'E4 TB Allocation Details'!$A$18:$L$18, 0),FALSE), 'E2 Allocators'!$B$15:$W$361, MATCH(W$17, 'E2 Allocators'!$B$15:$W$15, 0),FALSE))</f>
        <v>0</v>
      </c>
      <c r="X598" s="1334">
        <f>IF(ISERROR(VLOOKUP(VLOOKUP($A598, 'E4 TB Allocation Details'!$A$18:$L$205, MATCH("Demand ID", 'E4 TB Allocation Details'!$A$18:$L$18, 0),FALSE), 'E2 Allocators'!$B$15:$W$361, MATCH(X$17, 'E2 Allocators'!$B$15:$W$15, 0),FALSE)), 0, VLOOKUP(VLOOKUP($A598, 'E4 TB Allocation Details'!$A$18:$L$205, MATCH("Demand ID", 'E4 TB Allocation Details'!$A$18:$L$18, 0),FALSE), 'E2 Allocators'!$B$15:$W$361, MATCH(X$17, 'E2 Allocators'!$B$15:$W$15, 0),FALSE))</f>
        <v>0</v>
      </c>
      <c r="Y598" s="1334">
        <f>IF(ISERROR(VLOOKUP(VLOOKUP($A598, 'E4 TB Allocation Details'!$A$18:$L$205, MATCH("Demand ID", 'E4 TB Allocation Details'!$A$18:$L$18, 0),FALSE), 'E2 Allocators'!$B$15:$W$361, MATCH(Y$17, 'E2 Allocators'!$B$15:$W$15, 0),FALSE)), 0, VLOOKUP(VLOOKUP($A598, 'E4 TB Allocation Details'!$A$18:$L$205, MATCH("Demand ID", 'E4 TB Allocation Details'!$A$18:$L$18, 0),FALSE), 'E2 Allocators'!$B$15:$W$361, MATCH(Y$17, 'E2 Allocators'!$B$15:$W$15, 0),FALSE))</f>
        <v>0</v>
      </c>
      <c r="Z598" s="1334">
        <f>IF(ISERROR(VLOOKUP(VLOOKUP($A598, 'E4 TB Allocation Details'!$A$18:$L$205, MATCH("Demand ID", 'E4 TB Allocation Details'!$A$18:$L$18, 0),FALSE), 'E2 Allocators'!$B$15:$W$361, MATCH(Z$17, 'E2 Allocators'!$B$15:$W$15, 0),FALSE)), 0, VLOOKUP(VLOOKUP($A598, 'E4 TB Allocation Details'!$A$18:$L$205, MATCH("Demand ID", 'E4 TB Allocation Details'!$A$18:$L$18, 0),FALSE), 'E2 Allocators'!$B$15:$W$361, MATCH(Z$17, 'E2 Allocators'!$B$15:$W$15, 0),FALSE))</f>
        <v>0</v>
      </c>
      <c r="AA598" s="1339">
        <f t="shared" si="925"/>
        <v>1</v>
      </c>
      <c r="AB598" s="1334">
        <f>IF(ISERROR(VLOOKUP(VLOOKUP($A598, 'E4 TB Allocation Details'!$A$18:$L$205, MATCH("Customer ID", 'E4 TB Allocation Details'!$A$18:$L$18, 0),FALSE), 'E2 Allocators'!$B$15:$W$361, MATCH(AB$17, 'E2 Allocators'!$B$15:$W$15, 0),FALSE)), 0, VLOOKUP(VLOOKUP($A598, 'E4 TB Allocation Details'!$A$18:$L$205, MATCH("Customer ID", 'E4 TB Allocation Details'!$A$18:$L$18, 0),FALSE), 'E2 Allocators'!$B$15:$W$361, MATCH(AB$17, 'E2 Allocators'!$B$15:$W$15, 0),FALSE))</f>
        <v>0</v>
      </c>
      <c r="AC598" s="1334">
        <f>IF(ISERROR(VLOOKUP(VLOOKUP($A598, 'E4 TB Allocation Details'!$A$18:$L$205, MATCH("Customer ID", 'E4 TB Allocation Details'!$A$18:$L$18, 0),FALSE), 'E2 Allocators'!$B$15:$W$361, MATCH(AC$17, 'E2 Allocators'!$B$15:$W$15, 0),FALSE)), 0, VLOOKUP(VLOOKUP($A598, 'E4 TB Allocation Details'!$A$18:$L$205, MATCH("Customer ID", 'E4 TB Allocation Details'!$A$18:$L$18, 0),FALSE), 'E2 Allocators'!$B$15:$W$361, MATCH(AC$17, 'E2 Allocators'!$B$15:$W$15, 0),FALSE))</f>
        <v>0</v>
      </c>
      <c r="AD598" s="1334">
        <f>IF(ISERROR(VLOOKUP(VLOOKUP($A598, 'E4 TB Allocation Details'!$A$18:$L$205, MATCH("Customer ID", 'E4 TB Allocation Details'!$A$18:$L$18, 0),FALSE), 'E2 Allocators'!$B$15:$W$361, MATCH(AD$17, 'E2 Allocators'!$B$15:$W$15, 0),FALSE)), 0, VLOOKUP(VLOOKUP($A598, 'E4 TB Allocation Details'!$A$18:$L$205, MATCH("Customer ID", 'E4 TB Allocation Details'!$A$18:$L$18, 0),FALSE), 'E2 Allocators'!$B$15:$W$361, MATCH(AD$17, 'E2 Allocators'!$B$15:$W$15, 0),FALSE))</f>
        <v>0</v>
      </c>
      <c r="AE598" s="1334">
        <f>IF(ISERROR(VLOOKUP(VLOOKUP($A598, 'E4 TB Allocation Details'!$A$18:$L$205, MATCH("Customer ID", 'E4 TB Allocation Details'!$A$18:$L$18, 0),FALSE), 'E2 Allocators'!$B$15:$W$361, MATCH(AE$17, 'E2 Allocators'!$B$15:$W$15, 0),FALSE)), 0, VLOOKUP(VLOOKUP($A598, 'E4 TB Allocation Details'!$A$18:$L$205, MATCH("Customer ID", 'E4 TB Allocation Details'!$A$18:$L$18, 0),FALSE), 'E2 Allocators'!$B$15:$W$361, MATCH(AE$17, 'E2 Allocators'!$B$15:$W$15, 0),FALSE))</f>
        <v>0</v>
      </c>
      <c r="AF598" s="1334">
        <f>IF(ISERROR(VLOOKUP(VLOOKUP($A598, 'E4 TB Allocation Details'!$A$18:$L$205, MATCH("Customer ID", 'E4 TB Allocation Details'!$A$18:$L$18, 0),FALSE), 'E2 Allocators'!$B$15:$W$361, MATCH(AF$17, 'E2 Allocators'!$B$15:$W$15, 0),FALSE)), 0, VLOOKUP(VLOOKUP($A598, 'E4 TB Allocation Details'!$A$18:$L$205, MATCH("Customer ID", 'E4 TB Allocation Details'!$A$18:$L$18, 0),FALSE), 'E2 Allocators'!$B$15:$W$361, MATCH(AF$17, 'E2 Allocators'!$B$15:$W$15, 0),FALSE))</f>
        <v>0</v>
      </c>
      <c r="AG598" s="1334">
        <f>IF(ISERROR(VLOOKUP(VLOOKUP($A598, 'E4 TB Allocation Details'!$A$18:$L$205, MATCH("Customer ID", 'E4 TB Allocation Details'!$A$18:$L$18, 0),FALSE), 'E2 Allocators'!$B$15:$W$361, MATCH(AG$17, 'E2 Allocators'!$B$15:$W$15, 0),FALSE)), 0, VLOOKUP(VLOOKUP($A598, 'E4 TB Allocation Details'!$A$18:$L$205, MATCH("Customer ID", 'E4 TB Allocation Details'!$A$18:$L$18, 0),FALSE), 'E2 Allocators'!$B$15:$W$361, MATCH(AG$17, 'E2 Allocators'!$B$15:$W$15, 0),FALSE))</f>
        <v>0</v>
      </c>
      <c r="AH598" s="1334">
        <f>IF(ISERROR(VLOOKUP(VLOOKUP($A598, 'E4 TB Allocation Details'!$A$18:$L$205, MATCH("Customer ID", 'E4 TB Allocation Details'!$A$18:$L$18, 0),FALSE), 'E2 Allocators'!$B$15:$W$361, MATCH(AH$17, 'E2 Allocators'!$B$15:$W$15, 0),FALSE)), 0, VLOOKUP(VLOOKUP($A598, 'E4 TB Allocation Details'!$A$18:$L$205, MATCH("Customer ID", 'E4 TB Allocation Details'!$A$18:$L$18, 0),FALSE), 'E2 Allocators'!$B$15:$W$361, MATCH(AH$17, 'E2 Allocators'!$B$15:$W$15, 0),FALSE))</f>
        <v>0</v>
      </c>
      <c r="AI598" s="1334">
        <f>IF(ISERROR(VLOOKUP(VLOOKUP($A598, 'E4 TB Allocation Details'!$A$18:$L$205, MATCH("Customer ID", 'E4 TB Allocation Details'!$A$18:$L$18, 0),FALSE), 'E2 Allocators'!$B$15:$W$361, MATCH(AI$17, 'E2 Allocators'!$B$15:$W$15, 0),FALSE)), 0, VLOOKUP(VLOOKUP($A598, 'E4 TB Allocation Details'!$A$18:$L$205, MATCH("Customer ID", 'E4 TB Allocation Details'!$A$18:$L$18, 0),FALSE), 'E2 Allocators'!$B$15:$W$361, MATCH(AI$17, 'E2 Allocators'!$B$15:$W$15, 0),FALSE))</f>
        <v>0</v>
      </c>
      <c r="AJ598" s="1334">
        <f>IF(ISERROR(VLOOKUP(VLOOKUP($A598, 'E4 TB Allocation Details'!$A$18:$L$205, MATCH("Customer ID", 'E4 TB Allocation Details'!$A$18:$L$18, 0),FALSE), 'E2 Allocators'!$B$15:$W$361, MATCH(AJ$17, 'E2 Allocators'!$B$15:$W$15, 0),FALSE)), 0, VLOOKUP(VLOOKUP($A598, 'E4 TB Allocation Details'!$A$18:$L$205, MATCH("Customer ID", 'E4 TB Allocation Details'!$A$18:$L$18, 0),FALSE), 'E2 Allocators'!$B$15:$W$361, MATCH(AJ$17, 'E2 Allocators'!$B$15:$W$15, 0),FALSE))</f>
        <v>0</v>
      </c>
      <c r="AK598" s="1334">
        <f>IF(ISERROR(VLOOKUP(VLOOKUP($A598, 'E4 TB Allocation Details'!$A$18:$L$205, MATCH("Customer ID", 'E4 TB Allocation Details'!$A$18:$L$18, 0),FALSE), 'E2 Allocators'!$B$15:$W$361, MATCH(AK$17, 'E2 Allocators'!$B$15:$W$15, 0),FALSE)), 0, VLOOKUP(VLOOKUP($A598, 'E4 TB Allocation Details'!$A$18:$L$205, MATCH("Customer ID", 'E4 TB Allocation Details'!$A$18:$L$18, 0),FALSE), 'E2 Allocators'!$B$15:$W$361, MATCH(AK$17, 'E2 Allocators'!$B$15:$W$15, 0),FALSE))</f>
        <v>0</v>
      </c>
      <c r="AL598" s="1334">
        <f>IF(ISERROR(VLOOKUP(VLOOKUP($A598, 'E4 TB Allocation Details'!$A$18:$L$205, MATCH("Customer ID", 'E4 TB Allocation Details'!$A$18:$L$18, 0),FALSE), 'E2 Allocators'!$B$15:$W$361, MATCH(AL$17, 'E2 Allocators'!$B$15:$W$15, 0),FALSE)), 0, VLOOKUP(VLOOKUP($A598, 'E4 TB Allocation Details'!$A$18:$L$205, MATCH("Customer ID", 'E4 TB Allocation Details'!$A$18:$L$18, 0),FALSE), 'E2 Allocators'!$B$15:$W$361, MATCH(AL$17, 'E2 Allocators'!$B$15:$W$15, 0),FALSE))</f>
        <v>0</v>
      </c>
      <c r="AM598" s="1334">
        <f>IF(ISERROR(VLOOKUP(VLOOKUP($A598, 'E4 TB Allocation Details'!$A$18:$L$205, MATCH("Customer ID", 'E4 TB Allocation Details'!$A$18:$L$18, 0),FALSE), 'E2 Allocators'!$B$15:$W$361, MATCH(AM$17, 'E2 Allocators'!$B$15:$W$15, 0),FALSE)), 0, VLOOKUP(VLOOKUP($A598, 'E4 TB Allocation Details'!$A$18:$L$205, MATCH("Customer ID", 'E4 TB Allocation Details'!$A$18:$L$18, 0),FALSE), 'E2 Allocators'!$B$15:$W$361, MATCH(AM$17, 'E2 Allocators'!$B$15:$W$15, 0),FALSE))</f>
        <v>0</v>
      </c>
      <c r="AN598" s="1334">
        <f>IF(ISERROR(VLOOKUP(VLOOKUP($A598, 'E4 TB Allocation Details'!$A$18:$L$205, MATCH("Customer ID", 'E4 TB Allocation Details'!$A$18:$L$18, 0),FALSE), 'E2 Allocators'!$B$15:$W$361, MATCH(AN$17, 'E2 Allocators'!$B$15:$W$15, 0),FALSE)), 0, VLOOKUP(VLOOKUP($A598, 'E4 TB Allocation Details'!$A$18:$L$205, MATCH("Customer ID", 'E4 TB Allocation Details'!$A$18:$L$18, 0),FALSE), 'E2 Allocators'!$B$15:$W$361, MATCH(AN$17, 'E2 Allocators'!$B$15:$W$15, 0),FALSE))</f>
        <v>0</v>
      </c>
      <c r="AO598" s="1334">
        <f>IF(ISERROR(VLOOKUP(VLOOKUP($A598, 'E4 TB Allocation Details'!$A$18:$L$205, MATCH("Customer ID", 'E4 TB Allocation Details'!$A$18:$L$18, 0),FALSE), 'E2 Allocators'!$B$15:$W$361, MATCH(AO$17, 'E2 Allocators'!$B$15:$W$15, 0),FALSE)), 0, VLOOKUP(VLOOKUP($A598, 'E4 TB Allocation Details'!$A$18:$L$205, MATCH("Customer ID", 'E4 TB Allocation Details'!$A$18:$L$18, 0),FALSE), 'E2 Allocators'!$B$15:$W$361, MATCH(AO$17, 'E2 Allocators'!$B$15:$W$15, 0),FALSE))</f>
        <v>0</v>
      </c>
      <c r="AP598" s="1334">
        <f>IF(ISERROR(VLOOKUP(VLOOKUP($A598, 'E4 TB Allocation Details'!$A$18:$L$205, MATCH("Customer ID", 'E4 TB Allocation Details'!$A$18:$L$18, 0),FALSE), 'E2 Allocators'!$B$15:$W$361, MATCH(AP$17, 'E2 Allocators'!$B$15:$W$15, 0),FALSE)), 0, VLOOKUP(VLOOKUP($A598, 'E4 TB Allocation Details'!$A$18:$L$205, MATCH("Customer ID", 'E4 TB Allocation Details'!$A$18:$L$18, 0),FALSE), 'E2 Allocators'!$B$15:$W$361, MATCH(AP$17, 'E2 Allocators'!$B$15:$W$15, 0),FALSE))</f>
        <v>0</v>
      </c>
      <c r="AQ598" s="1334">
        <f>IF(ISERROR(VLOOKUP(VLOOKUP($A598, 'E4 TB Allocation Details'!$A$18:$L$205, MATCH("Customer ID", 'E4 TB Allocation Details'!$A$18:$L$18, 0),FALSE), 'E2 Allocators'!$B$15:$W$361, MATCH(AQ$17, 'E2 Allocators'!$B$15:$W$15, 0),FALSE)), 0, VLOOKUP(VLOOKUP($A598, 'E4 TB Allocation Details'!$A$18:$L$205, MATCH("Customer ID", 'E4 TB Allocation Details'!$A$18:$L$18, 0),FALSE), 'E2 Allocators'!$B$15:$W$361, MATCH(AQ$17, 'E2 Allocators'!$B$15:$W$15, 0),FALSE))</f>
        <v>0</v>
      </c>
      <c r="AR598" s="1334">
        <f>IF(ISERROR(VLOOKUP(VLOOKUP($A598, 'E4 TB Allocation Details'!$A$18:$L$205, MATCH("Customer ID", 'E4 TB Allocation Details'!$A$18:$L$18, 0),FALSE), 'E2 Allocators'!$B$15:$W$361, MATCH(AR$17, 'E2 Allocators'!$B$15:$W$15, 0),FALSE)), 0, VLOOKUP(VLOOKUP($A598, 'E4 TB Allocation Details'!$A$18:$L$205, MATCH("Customer ID", 'E4 TB Allocation Details'!$A$18:$L$18, 0),FALSE), 'E2 Allocators'!$B$15:$W$361, MATCH(AR$17, 'E2 Allocators'!$B$15:$W$15, 0),FALSE))</f>
        <v>0</v>
      </c>
      <c r="AS598" s="1334">
        <f>IF(ISERROR(VLOOKUP(VLOOKUP($A598, 'E4 TB Allocation Details'!$A$18:$L$205, MATCH("Customer ID", 'E4 TB Allocation Details'!$A$18:$L$18, 0),FALSE), 'E2 Allocators'!$B$15:$W$361, MATCH(AS$17, 'E2 Allocators'!$B$15:$W$15, 0),FALSE)), 0, VLOOKUP(VLOOKUP($A598, 'E4 TB Allocation Details'!$A$18:$L$205, MATCH("Customer ID", 'E4 TB Allocation Details'!$A$18:$L$18, 0),FALSE), 'E2 Allocators'!$B$15:$W$361, MATCH(AS$17, 'E2 Allocators'!$B$15:$W$15, 0),FALSE))</f>
        <v>0</v>
      </c>
      <c r="AT598" s="1334">
        <f>IF(ISERROR(VLOOKUP(VLOOKUP($A598, 'E4 TB Allocation Details'!$A$18:$L$205, MATCH("Customer ID", 'E4 TB Allocation Details'!$A$18:$L$18, 0),FALSE), 'E2 Allocators'!$B$15:$W$361, MATCH(AT$17, 'E2 Allocators'!$B$15:$W$15, 0),FALSE)), 0, VLOOKUP(VLOOKUP($A598, 'E4 TB Allocation Details'!$A$18:$L$205, MATCH("Customer ID", 'E4 TB Allocation Details'!$A$18:$L$18, 0),FALSE), 'E2 Allocators'!$B$15:$W$361, MATCH(AT$17, 'E2 Allocators'!$B$15:$W$15, 0),FALSE))</f>
        <v>0</v>
      </c>
      <c r="AU598" s="1334">
        <f>IF(ISERROR(VLOOKUP(VLOOKUP($A598, 'E4 TB Allocation Details'!$A$18:$L$205, MATCH("Customer ID", 'E4 TB Allocation Details'!$A$18:$L$18, 0),FALSE), 'E2 Allocators'!$B$15:$W$361, MATCH(AU$17, 'E2 Allocators'!$B$15:$W$15, 0),FALSE)), 0, VLOOKUP(VLOOKUP($A598, 'E4 TB Allocation Details'!$A$18:$L$205, MATCH("Customer ID", 'E4 TB Allocation Details'!$A$18:$L$18, 0),FALSE), 'E2 Allocators'!$B$15:$W$361, MATCH(AU$17, 'E2 Allocators'!$B$15:$W$15, 0),FALSE))</f>
        <v>0</v>
      </c>
      <c r="AV598" s="1339">
        <f t="shared" si="926"/>
        <v>0</v>
      </c>
      <c r="AW598" s="1336"/>
      <c r="AX598" s="1336"/>
      <c r="AY598" s="1336"/>
      <c r="AZ598" s="1336"/>
      <c r="BA598" s="1336"/>
      <c r="BB598" s="1336"/>
      <c r="BC598" s="1336"/>
      <c r="BD598" s="1336"/>
      <c r="BE598" s="1336"/>
      <c r="BF598" s="1336"/>
      <c r="BG598" s="1336"/>
      <c r="BH598" s="1336"/>
      <c r="BI598" s="1336"/>
      <c r="BJ598" s="1336"/>
      <c r="BK598" s="1336"/>
      <c r="BL598" s="1336"/>
      <c r="BM598" s="1336"/>
      <c r="BN598" s="1336"/>
      <c r="BO598" s="1336"/>
      <c r="BP598" s="1336"/>
      <c r="BQ598" s="1337"/>
    </row>
    <row r="599" spans="1:69" s="258" customFormat="1" ht="12.75">
      <c r="A599" s="1338">
        <v>1810</v>
      </c>
      <c r="B599" s="1331" t="s">
        <v>239</v>
      </c>
      <c r="C599" s="1332"/>
      <c r="D599" s="1333"/>
      <c r="E599" s="1333"/>
      <c r="F599" s="1333"/>
      <c r="G599" s="1334">
        <f>IF(ISERROR(VLOOKUP(VLOOKUP($A599, 'E4 TB Allocation Details'!$A$18:$L$205, MATCH("Demand ID", 'E4 TB Allocation Details'!$A$18:$L$18, 0),FALSE), 'E2 Allocators'!$B$15:$W$361, MATCH(G$17, 'E2 Allocators'!$B$15:$W$15, 0),FALSE)), 0, VLOOKUP(VLOOKUP($A599, 'E4 TB Allocation Details'!$A$18:$L$205, MATCH("Demand ID", 'E4 TB Allocation Details'!$A$18:$L$18, 0),FALSE), 'E2 Allocators'!$B$15:$W$361, MATCH(G$17, 'E2 Allocators'!$B$15:$W$15, 0),FALSE))</f>
        <v>0</v>
      </c>
      <c r="H599" s="1334">
        <f>IF(ISERROR(VLOOKUP(VLOOKUP($A599, 'E4 TB Allocation Details'!$A$18:$L$205, MATCH("Demand ID", 'E4 TB Allocation Details'!$A$18:$L$18, 0),FALSE), 'E2 Allocators'!$B$15:$W$361, MATCH(H$17, 'E2 Allocators'!$B$15:$W$15, 0),FALSE)), 0, VLOOKUP(VLOOKUP($A599, 'E4 TB Allocation Details'!$A$18:$L$205, MATCH("Demand ID", 'E4 TB Allocation Details'!$A$18:$L$18, 0),FALSE), 'E2 Allocators'!$B$15:$W$361, MATCH(H$17, 'E2 Allocators'!$B$15:$W$15, 0),FALSE))</f>
        <v>0</v>
      </c>
      <c r="I599" s="1334">
        <f>IF(ISERROR(VLOOKUP(VLOOKUP($A599, 'E4 TB Allocation Details'!$A$18:$L$205, MATCH("Demand ID", 'E4 TB Allocation Details'!$A$18:$L$18, 0),FALSE), 'E2 Allocators'!$B$15:$W$361, MATCH(I$17, 'E2 Allocators'!$B$15:$W$15, 0),FALSE)), 0, VLOOKUP(VLOOKUP($A599, 'E4 TB Allocation Details'!$A$18:$L$205, MATCH("Demand ID", 'E4 TB Allocation Details'!$A$18:$L$18, 0),FALSE), 'E2 Allocators'!$B$15:$W$361, MATCH(I$17, 'E2 Allocators'!$B$15:$W$15, 0),FALSE))</f>
        <v>0</v>
      </c>
      <c r="J599" s="1334">
        <f>IF(ISERROR(VLOOKUP(VLOOKUP($A599, 'E4 TB Allocation Details'!$A$18:$L$205, MATCH("Demand ID", 'E4 TB Allocation Details'!$A$18:$L$18, 0),FALSE), 'E2 Allocators'!$B$15:$W$361, MATCH(J$17, 'E2 Allocators'!$B$15:$W$15, 0),FALSE)), 0, VLOOKUP(VLOOKUP($A599, 'E4 TB Allocation Details'!$A$18:$L$205, MATCH("Demand ID", 'E4 TB Allocation Details'!$A$18:$L$18, 0),FALSE), 'E2 Allocators'!$B$15:$W$361, MATCH(J$17, 'E2 Allocators'!$B$15:$W$15, 0),FALSE))</f>
        <v>0</v>
      </c>
      <c r="K599" s="1334">
        <f>IF(ISERROR(VLOOKUP(VLOOKUP($A599, 'E4 TB Allocation Details'!$A$18:$L$205, MATCH("Demand ID", 'E4 TB Allocation Details'!$A$18:$L$18, 0),FALSE), 'E2 Allocators'!$B$15:$W$361, MATCH(K$17, 'E2 Allocators'!$B$15:$W$15, 0),FALSE)), 0, VLOOKUP(VLOOKUP($A599, 'E4 TB Allocation Details'!$A$18:$L$205, MATCH("Demand ID", 'E4 TB Allocation Details'!$A$18:$L$18, 0),FALSE), 'E2 Allocators'!$B$15:$W$361, MATCH(K$17, 'E2 Allocators'!$B$15:$W$15, 0),FALSE))</f>
        <v>0</v>
      </c>
      <c r="L599" s="1334">
        <f>IF(ISERROR(VLOOKUP(VLOOKUP($A599, 'E4 TB Allocation Details'!$A$18:$L$205, MATCH("Demand ID", 'E4 TB Allocation Details'!$A$18:$L$18, 0),FALSE), 'E2 Allocators'!$B$15:$W$361, MATCH(L$17, 'E2 Allocators'!$B$15:$W$15, 0),FALSE)), 0, VLOOKUP(VLOOKUP($A599, 'E4 TB Allocation Details'!$A$18:$L$205, MATCH("Demand ID", 'E4 TB Allocation Details'!$A$18:$L$18, 0),FALSE), 'E2 Allocators'!$B$15:$W$361, MATCH(L$17, 'E2 Allocators'!$B$15:$W$15, 0),FALSE))</f>
        <v>0</v>
      </c>
      <c r="M599" s="1334">
        <f>IF(ISERROR(VLOOKUP(VLOOKUP($A599, 'E4 TB Allocation Details'!$A$18:$L$205, MATCH("Demand ID", 'E4 TB Allocation Details'!$A$18:$L$18, 0),FALSE), 'E2 Allocators'!$B$15:$W$361, MATCH(M$17, 'E2 Allocators'!$B$15:$W$15, 0),FALSE)), 0, VLOOKUP(VLOOKUP($A599, 'E4 TB Allocation Details'!$A$18:$L$205, MATCH("Demand ID", 'E4 TB Allocation Details'!$A$18:$L$18, 0),FALSE), 'E2 Allocators'!$B$15:$W$361, MATCH(M$17, 'E2 Allocators'!$B$15:$W$15, 0),FALSE))</f>
        <v>0</v>
      </c>
      <c r="N599" s="1334">
        <f>IF(ISERROR(VLOOKUP(VLOOKUP($A599, 'E4 TB Allocation Details'!$A$18:$L$205, MATCH("Demand ID", 'E4 TB Allocation Details'!$A$18:$L$18, 0),FALSE), 'E2 Allocators'!$B$15:$W$361, MATCH(N$17, 'E2 Allocators'!$B$15:$W$15, 0),FALSE)), 0, VLOOKUP(VLOOKUP($A599, 'E4 TB Allocation Details'!$A$18:$L$205, MATCH("Demand ID", 'E4 TB Allocation Details'!$A$18:$L$18, 0),FALSE), 'E2 Allocators'!$B$15:$W$361, MATCH(N$17, 'E2 Allocators'!$B$15:$W$15, 0),FALSE))</f>
        <v>0</v>
      </c>
      <c r="O599" s="1334">
        <f>IF(ISERROR(VLOOKUP(VLOOKUP($A599, 'E4 TB Allocation Details'!$A$18:$L$205, MATCH("Demand ID", 'E4 TB Allocation Details'!$A$18:$L$18, 0),FALSE), 'E2 Allocators'!$B$15:$W$361, MATCH(O$17, 'E2 Allocators'!$B$15:$W$15, 0),FALSE)), 0, VLOOKUP(VLOOKUP($A599, 'E4 TB Allocation Details'!$A$18:$L$205, MATCH("Demand ID", 'E4 TB Allocation Details'!$A$18:$L$18, 0),FALSE), 'E2 Allocators'!$B$15:$W$361, MATCH(O$17, 'E2 Allocators'!$B$15:$W$15, 0),FALSE))</f>
        <v>0</v>
      </c>
      <c r="P599" s="1334">
        <f>IF(ISERROR(VLOOKUP(VLOOKUP($A599, 'E4 TB Allocation Details'!$A$18:$L$205, MATCH("Demand ID", 'E4 TB Allocation Details'!$A$18:$L$18, 0),FALSE), 'E2 Allocators'!$B$15:$W$361, MATCH(P$17, 'E2 Allocators'!$B$15:$W$15, 0),FALSE)), 0, VLOOKUP(VLOOKUP($A599, 'E4 TB Allocation Details'!$A$18:$L$205, MATCH("Demand ID", 'E4 TB Allocation Details'!$A$18:$L$18, 0),FALSE), 'E2 Allocators'!$B$15:$W$361, MATCH(P$17, 'E2 Allocators'!$B$15:$W$15, 0),FALSE))</f>
        <v>0</v>
      </c>
      <c r="Q599" s="1334">
        <f>IF(ISERROR(VLOOKUP(VLOOKUP($A599, 'E4 TB Allocation Details'!$A$18:$L$205, MATCH("Demand ID", 'E4 TB Allocation Details'!$A$18:$L$18, 0),FALSE), 'E2 Allocators'!$B$15:$W$361, MATCH(Q$17, 'E2 Allocators'!$B$15:$W$15, 0),FALSE)), 0, VLOOKUP(VLOOKUP($A599, 'E4 TB Allocation Details'!$A$18:$L$205, MATCH("Demand ID", 'E4 TB Allocation Details'!$A$18:$L$18, 0),FALSE), 'E2 Allocators'!$B$15:$W$361, MATCH(Q$17, 'E2 Allocators'!$B$15:$W$15, 0),FALSE))</f>
        <v>0</v>
      </c>
      <c r="R599" s="1334">
        <f>IF(ISERROR(VLOOKUP(VLOOKUP($A599, 'E4 TB Allocation Details'!$A$18:$L$205, MATCH("Demand ID", 'E4 TB Allocation Details'!$A$18:$L$18, 0),FALSE), 'E2 Allocators'!$B$15:$W$361, MATCH(R$17, 'E2 Allocators'!$B$15:$W$15, 0),FALSE)), 0, VLOOKUP(VLOOKUP($A599, 'E4 TB Allocation Details'!$A$18:$L$205, MATCH("Demand ID", 'E4 TB Allocation Details'!$A$18:$L$18, 0),FALSE), 'E2 Allocators'!$B$15:$W$361, MATCH(R$17, 'E2 Allocators'!$B$15:$W$15, 0),FALSE))</f>
        <v>0</v>
      </c>
      <c r="S599" s="1334">
        <f>IF(ISERROR(VLOOKUP(VLOOKUP($A599, 'E4 TB Allocation Details'!$A$18:$L$205, MATCH("Demand ID", 'E4 TB Allocation Details'!$A$18:$L$18, 0),FALSE), 'E2 Allocators'!$B$15:$W$361, MATCH(S$17, 'E2 Allocators'!$B$15:$W$15, 0),FALSE)), 0, VLOOKUP(VLOOKUP($A599, 'E4 TB Allocation Details'!$A$18:$L$205, MATCH("Demand ID", 'E4 TB Allocation Details'!$A$18:$L$18, 0),FALSE), 'E2 Allocators'!$B$15:$W$361, MATCH(S$17, 'E2 Allocators'!$B$15:$W$15, 0),FALSE))</f>
        <v>0</v>
      </c>
      <c r="T599" s="1334">
        <f>IF(ISERROR(VLOOKUP(VLOOKUP($A599, 'E4 TB Allocation Details'!$A$18:$L$205, MATCH("Demand ID", 'E4 TB Allocation Details'!$A$18:$L$18, 0),FALSE), 'E2 Allocators'!$B$15:$W$361, MATCH(T$17, 'E2 Allocators'!$B$15:$W$15, 0),FALSE)), 0, VLOOKUP(VLOOKUP($A599, 'E4 TB Allocation Details'!$A$18:$L$205, MATCH("Demand ID", 'E4 TB Allocation Details'!$A$18:$L$18, 0),FALSE), 'E2 Allocators'!$B$15:$W$361, MATCH(T$17, 'E2 Allocators'!$B$15:$W$15, 0),FALSE))</f>
        <v>0</v>
      </c>
      <c r="U599" s="1334">
        <f>IF(ISERROR(VLOOKUP(VLOOKUP($A599, 'E4 TB Allocation Details'!$A$18:$L$205, MATCH("Demand ID", 'E4 TB Allocation Details'!$A$18:$L$18, 0),FALSE), 'E2 Allocators'!$B$15:$W$361, MATCH(U$17, 'E2 Allocators'!$B$15:$W$15, 0),FALSE)), 0, VLOOKUP(VLOOKUP($A599, 'E4 TB Allocation Details'!$A$18:$L$205, MATCH("Demand ID", 'E4 TB Allocation Details'!$A$18:$L$18, 0),FALSE), 'E2 Allocators'!$B$15:$W$361, MATCH(U$17, 'E2 Allocators'!$B$15:$W$15, 0),FALSE))</f>
        <v>0</v>
      </c>
      <c r="V599" s="1334">
        <f>IF(ISERROR(VLOOKUP(VLOOKUP($A599, 'E4 TB Allocation Details'!$A$18:$L$205, MATCH("Demand ID", 'E4 TB Allocation Details'!$A$18:$L$18, 0),FALSE), 'E2 Allocators'!$B$15:$W$361, MATCH(V$17, 'E2 Allocators'!$B$15:$W$15, 0),FALSE)), 0, VLOOKUP(VLOOKUP($A599, 'E4 TB Allocation Details'!$A$18:$L$205, MATCH("Demand ID", 'E4 TB Allocation Details'!$A$18:$L$18, 0),FALSE), 'E2 Allocators'!$B$15:$W$361, MATCH(V$17, 'E2 Allocators'!$B$15:$W$15, 0),FALSE))</f>
        <v>0</v>
      </c>
      <c r="W599" s="1334">
        <f>IF(ISERROR(VLOOKUP(VLOOKUP($A599, 'E4 TB Allocation Details'!$A$18:$L$205, MATCH("Demand ID", 'E4 TB Allocation Details'!$A$18:$L$18, 0),FALSE), 'E2 Allocators'!$B$15:$W$361, MATCH(W$17, 'E2 Allocators'!$B$15:$W$15, 0),FALSE)), 0, VLOOKUP(VLOOKUP($A599, 'E4 TB Allocation Details'!$A$18:$L$205, MATCH("Demand ID", 'E4 TB Allocation Details'!$A$18:$L$18, 0),FALSE), 'E2 Allocators'!$B$15:$W$361, MATCH(W$17, 'E2 Allocators'!$B$15:$W$15, 0),FALSE))</f>
        <v>0</v>
      </c>
      <c r="X599" s="1334">
        <f>IF(ISERROR(VLOOKUP(VLOOKUP($A599, 'E4 TB Allocation Details'!$A$18:$L$205, MATCH("Demand ID", 'E4 TB Allocation Details'!$A$18:$L$18, 0),FALSE), 'E2 Allocators'!$B$15:$W$361, MATCH(X$17, 'E2 Allocators'!$B$15:$W$15, 0),FALSE)), 0, VLOOKUP(VLOOKUP($A599, 'E4 TB Allocation Details'!$A$18:$L$205, MATCH("Demand ID", 'E4 TB Allocation Details'!$A$18:$L$18, 0),FALSE), 'E2 Allocators'!$B$15:$W$361, MATCH(X$17, 'E2 Allocators'!$B$15:$W$15, 0),FALSE))</f>
        <v>0</v>
      </c>
      <c r="Y599" s="1334">
        <f>IF(ISERROR(VLOOKUP(VLOOKUP($A599, 'E4 TB Allocation Details'!$A$18:$L$205, MATCH("Demand ID", 'E4 TB Allocation Details'!$A$18:$L$18, 0),FALSE), 'E2 Allocators'!$B$15:$W$361, MATCH(Y$17, 'E2 Allocators'!$B$15:$W$15, 0),FALSE)), 0, VLOOKUP(VLOOKUP($A599, 'E4 TB Allocation Details'!$A$18:$L$205, MATCH("Demand ID", 'E4 TB Allocation Details'!$A$18:$L$18, 0),FALSE), 'E2 Allocators'!$B$15:$W$361, MATCH(Y$17, 'E2 Allocators'!$B$15:$W$15, 0),FALSE))</f>
        <v>0</v>
      </c>
      <c r="Z599" s="1334">
        <f>IF(ISERROR(VLOOKUP(VLOOKUP($A599, 'E4 TB Allocation Details'!$A$18:$L$205, MATCH("Demand ID", 'E4 TB Allocation Details'!$A$18:$L$18, 0),FALSE), 'E2 Allocators'!$B$15:$W$361, MATCH(Z$17, 'E2 Allocators'!$B$15:$W$15, 0),FALSE)), 0, VLOOKUP(VLOOKUP($A599, 'E4 TB Allocation Details'!$A$18:$L$205, MATCH("Demand ID", 'E4 TB Allocation Details'!$A$18:$L$18, 0),FALSE), 'E2 Allocators'!$B$15:$W$361, MATCH(Z$17, 'E2 Allocators'!$B$15:$W$15, 0),FALSE))</f>
        <v>0</v>
      </c>
      <c r="AA599" s="1339">
        <f t="shared" si="925"/>
        <v>0</v>
      </c>
      <c r="AB599" s="1334">
        <f>IF(ISERROR(VLOOKUP(VLOOKUP($A599, 'E4 TB Allocation Details'!$A$18:$L$205, MATCH("Customer ID", 'E4 TB Allocation Details'!$A$18:$L$18, 0),FALSE), 'E2 Allocators'!$B$15:$W$361, MATCH(AB$17, 'E2 Allocators'!$B$15:$W$15, 0),FALSE)), 0, VLOOKUP(VLOOKUP($A599, 'E4 TB Allocation Details'!$A$18:$L$205, MATCH("Customer ID", 'E4 TB Allocation Details'!$A$18:$L$18, 0),FALSE), 'E2 Allocators'!$B$15:$W$361, MATCH(AB$17, 'E2 Allocators'!$B$15:$W$15, 0),FALSE))</f>
        <v>0</v>
      </c>
      <c r="AC599" s="1334">
        <f>IF(ISERROR(VLOOKUP(VLOOKUP($A599, 'E4 TB Allocation Details'!$A$18:$L$205, MATCH("Customer ID", 'E4 TB Allocation Details'!$A$18:$L$18, 0),FALSE), 'E2 Allocators'!$B$15:$W$361, MATCH(AC$17, 'E2 Allocators'!$B$15:$W$15, 0),FALSE)), 0, VLOOKUP(VLOOKUP($A599, 'E4 TB Allocation Details'!$A$18:$L$205, MATCH("Customer ID", 'E4 TB Allocation Details'!$A$18:$L$18, 0),FALSE), 'E2 Allocators'!$B$15:$W$361, MATCH(AC$17, 'E2 Allocators'!$B$15:$W$15, 0),FALSE))</f>
        <v>0</v>
      </c>
      <c r="AD599" s="1334">
        <f>IF(ISERROR(VLOOKUP(VLOOKUP($A599, 'E4 TB Allocation Details'!$A$18:$L$205, MATCH("Customer ID", 'E4 TB Allocation Details'!$A$18:$L$18, 0),FALSE), 'E2 Allocators'!$B$15:$W$361, MATCH(AD$17, 'E2 Allocators'!$B$15:$W$15, 0),FALSE)), 0, VLOOKUP(VLOOKUP($A599, 'E4 TB Allocation Details'!$A$18:$L$205, MATCH("Customer ID", 'E4 TB Allocation Details'!$A$18:$L$18, 0),FALSE), 'E2 Allocators'!$B$15:$W$361, MATCH(AD$17, 'E2 Allocators'!$B$15:$W$15, 0),FALSE))</f>
        <v>0</v>
      </c>
      <c r="AE599" s="1334">
        <f>IF(ISERROR(VLOOKUP(VLOOKUP($A599, 'E4 TB Allocation Details'!$A$18:$L$205, MATCH("Customer ID", 'E4 TB Allocation Details'!$A$18:$L$18, 0),FALSE), 'E2 Allocators'!$B$15:$W$361, MATCH(AE$17, 'E2 Allocators'!$B$15:$W$15, 0),FALSE)), 0, VLOOKUP(VLOOKUP($A599, 'E4 TB Allocation Details'!$A$18:$L$205, MATCH("Customer ID", 'E4 TB Allocation Details'!$A$18:$L$18, 0),FALSE), 'E2 Allocators'!$B$15:$W$361, MATCH(AE$17, 'E2 Allocators'!$B$15:$W$15, 0),FALSE))</f>
        <v>0</v>
      </c>
      <c r="AF599" s="1334">
        <f>IF(ISERROR(VLOOKUP(VLOOKUP($A599, 'E4 TB Allocation Details'!$A$18:$L$205, MATCH("Customer ID", 'E4 TB Allocation Details'!$A$18:$L$18, 0),FALSE), 'E2 Allocators'!$B$15:$W$361, MATCH(AF$17, 'E2 Allocators'!$B$15:$W$15, 0),FALSE)), 0, VLOOKUP(VLOOKUP($A599, 'E4 TB Allocation Details'!$A$18:$L$205, MATCH("Customer ID", 'E4 TB Allocation Details'!$A$18:$L$18, 0),FALSE), 'E2 Allocators'!$B$15:$W$361, MATCH(AF$17, 'E2 Allocators'!$B$15:$W$15, 0),FALSE))</f>
        <v>0</v>
      </c>
      <c r="AG599" s="1334">
        <f>IF(ISERROR(VLOOKUP(VLOOKUP($A599, 'E4 TB Allocation Details'!$A$18:$L$205, MATCH("Customer ID", 'E4 TB Allocation Details'!$A$18:$L$18, 0),FALSE), 'E2 Allocators'!$B$15:$W$361, MATCH(AG$17, 'E2 Allocators'!$B$15:$W$15, 0),FALSE)), 0, VLOOKUP(VLOOKUP($A599, 'E4 TB Allocation Details'!$A$18:$L$205, MATCH("Customer ID", 'E4 TB Allocation Details'!$A$18:$L$18, 0),FALSE), 'E2 Allocators'!$B$15:$W$361, MATCH(AG$17, 'E2 Allocators'!$B$15:$W$15, 0),FALSE))</f>
        <v>0</v>
      </c>
      <c r="AH599" s="1334">
        <f>IF(ISERROR(VLOOKUP(VLOOKUP($A599, 'E4 TB Allocation Details'!$A$18:$L$205, MATCH("Customer ID", 'E4 TB Allocation Details'!$A$18:$L$18, 0),FALSE), 'E2 Allocators'!$B$15:$W$361, MATCH(AH$17, 'E2 Allocators'!$B$15:$W$15, 0),FALSE)), 0, VLOOKUP(VLOOKUP($A599, 'E4 TB Allocation Details'!$A$18:$L$205, MATCH("Customer ID", 'E4 TB Allocation Details'!$A$18:$L$18, 0),FALSE), 'E2 Allocators'!$B$15:$W$361, MATCH(AH$17, 'E2 Allocators'!$B$15:$W$15, 0),FALSE))</f>
        <v>0</v>
      </c>
      <c r="AI599" s="1334">
        <f>IF(ISERROR(VLOOKUP(VLOOKUP($A599, 'E4 TB Allocation Details'!$A$18:$L$205, MATCH("Customer ID", 'E4 TB Allocation Details'!$A$18:$L$18, 0),FALSE), 'E2 Allocators'!$B$15:$W$361, MATCH(AI$17, 'E2 Allocators'!$B$15:$W$15, 0),FALSE)), 0, VLOOKUP(VLOOKUP($A599, 'E4 TB Allocation Details'!$A$18:$L$205, MATCH("Customer ID", 'E4 TB Allocation Details'!$A$18:$L$18, 0),FALSE), 'E2 Allocators'!$B$15:$W$361, MATCH(AI$17, 'E2 Allocators'!$B$15:$W$15, 0),FALSE))</f>
        <v>0</v>
      </c>
      <c r="AJ599" s="1334">
        <f>IF(ISERROR(VLOOKUP(VLOOKUP($A599, 'E4 TB Allocation Details'!$A$18:$L$205, MATCH("Customer ID", 'E4 TB Allocation Details'!$A$18:$L$18, 0),FALSE), 'E2 Allocators'!$B$15:$W$361, MATCH(AJ$17, 'E2 Allocators'!$B$15:$W$15, 0),FALSE)), 0, VLOOKUP(VLOOKUP($A599, 'E4 TB Allocation Details'!$A$18:$L$205, MATCH("Customer ID", 'E4 TB Allocation Details'!$A$18:$L$18, 0),FALSE), 'E2 Allocators'!$B$15:$W$361, MATCH(AJ$17, 'E2 Allocators'!$B$15:$W$15, 0),FALSE))</f>
        <v>0</v>
      </c>
      <c r="AK599" s="1334">
        <f>IF(ISERROR(VLOOKUP(VLOOKUP($A599, 'E4 TB Allocation Details'!$A$18:$L$205, MATCH("Customer ID", 'E4 TB Allocation Details'!$A$18:$L$18, 0),FALSE), 'E2 Allocators'!$B$15:$W$361, MATCH(AK$17, 'E2 Allocators'!$B$15:$W$15, 0),FALSE)), 0, VLOOKUP(VLOOKUP($A599, 'E4 TB Allocation Details'!$A$18:$L$205, MATCH("Customer ID", 'E4 TB Allocation Details'!$A$18:$L$18, 0),FALSE), 'E2 Allocators'!$B$15:$W$361, MATCH(AK$17, 'E2 Allocators'!$B$15:$W$15, 0),FALSE))</f>
        <v>0</v>
      </c>
      <c r="AL599" s="1334">
        <f>IF(ISERROR(VLOOKUP(VLOOKUP($A599, 'E4 TB Allocation Details'!$A$18:$L$205, MATCH("Customer ID", 'E4 TB Allocation Details'!$A$18:$L$18, 0),FALSE), 'E2 Allocators'!$B$15:$W$361, MATCH(AL$17, 'E2 Allocators'!$B$15:$W$15, 0),FALSE)), 0, VLOOKUP(VLOOKUP($A599, 'E4 TB Allocation Details'!$A$18:$L$205, MATCH("Customer ID", 'E4 TB Allocation Details'!$A$18:$L$18, 0),FALSE), 'E2 Allocators'!$B$15:$W$361, MATCH(AL$17, 'E2 Allocators'!$B$15:$W$15, 0),FALSE))</f>
        <v>0</v>
      </c>
      <c r="AM599" s="1334">
        <f>IF(ISERROR(VLOOKUP(VLOOKUP($A599, 'E4 TB Allocation Details'!$A$18:$L$205, MATCH("Customer ID", 'E4 TB Allocation Details'!$A$18:$L$18, 0),FALSE), 'E2 Allocators'!$B$15:$W$361, MATCH(AM$17, 'E2 Allocators'!$B$15:$W$15, 0),FALSE)), 0, VLOOKUP(VLOOKUP($A599, 'E4 TB Allocation Details'!$A$18:$L$205, MATCH("Customer ID", 'E4 TB Allocation Details'!$A$18:$L$18, 0),FALSE), 'E2 Allocators'!$B$15:$W$361, MATCH(AM$17, 'E2 Allocators'!$B$15:$W$15, 0),FALSE))</f>
        <v>0</v>
      </c>
      <c r="AN599" s="1334">
        <f>IF(ISERROR(VLOOKUP(VLOOKUP($A599, 'E4 TB Allocation Details'!$A$18:$L$205, MATCH("Customer ID", 'E4 TB Allocation Details'!$A$18:$L$18, 0),FALSE), 'E2 Allocators'!$B$15:$W$361, MATCH(AN$17, 'E2 Allocators'!$B$15:$W$15, 0),FALSE)), 0, VLOOKUP(VLOOKUP($A599, 'E4 TB Allocation Details'!$A$18:$L$205, MATCH("Customer ID", 'E4 TB Allocation Details'!$A$18:$L$18, 0),FALSE), 'E2 Allocators'!$B$15:$W$361, MATCH(AN$17, 'E2 Allocators'!$B$15:$W$15, 0),FALSE))</f>
        <v>0</v>
      </c>
      <c r="AO599" s="1334">
        <f>IF(ISERROR(VLOOKUP(VLOOKUP($A599, 'E4 TB Allocation Details'!$A$18:$L$205, MATCH("Customer ID", 'E4 TB Allocation Details'!$A$18:$L$18, 0),FALSE), 'E2 Allocators'!$B$15:$W$361, MATCH(AO$17, 'E2 Allocators'!$B$15:$W$15, 0),FALSE)), 0, VLOOKUP(VLOOKUP($A599, 'E4 TB Allocation Details'!$A$18:$L$205, MATCH("Customer ID", 'E4 TB Allocation Details'!$A$18:$L$18, 0),FALSE), 'E2 Allocators'!$B$15:$W$361, MATCH(AO$17, 'E2 Allocators'!$B$15:$W$15, 0),FALSE))</f>
        <v>0</v>
      </c>
      <c r="AP599" s="1334">
        <f>IF(ISERROR(VLOOKUP(VLOOKUP($A599, 'E4 TB Allocation Details'!$A$18:$L$205, MATCH("Customer ID", 'E4 TB Allocation Details'!$A$18:$L$18, 0),FALSE), 'E2 Allocators'!$B$15:$W$361, MATCH(AP$17, 'E2 Allocators'!$B$15:$W$15, 0),FALSE)), 0, VLOOKUP(VLOOKUP($A599, 'E4 TB Allocation Details'!$A$18:$L$205, MATCH("Customer ID", 'E4 TB Allocation Details'!$A$18:$L$18, 0),FALSE), 'E2 Allocators'!$B$15:$W$361, MATCH(AP$17, 'E2 Allocators'!$B$15:$W$15, 0),FALSE))</f>
        <v>0</v>
      </c>
      <c r="AQ599" s="1334">
        <f>IF(ISERROR(VLOOKUP(VLOOKUP($A599, 'E4 TB Allocation Details'!$A$18:$L$205, MATCH("Customer ID", 'E4 TB Allocation Details'!$A$18:$L$18, 0),FALSE), 'E2 Allocators'!$B$15:$W$361, MATCH(AQ$17, 'E2 Allocators'!$B$15:$W$15, 0),FALSE)), 0, VLOOKUP(VLOOKUP($A599, 'E4 TB Allocation Details'!$A$18:$L$205, MATCH("Customer ID", 'E4 TB Allocation Details'!$A$18:$L$18, 0),FALSE), 'E2 Allocators'!$B$15:$W$361, MATCH(AQ$17, 'E2 Allocators'!$B$15:$W$15, 0),FALSE))</f>
        <v>0</v>
      </c>
      <c r="AR599" s="1334">
        <f>IF(ISERROR(VLOOKUP(VLOOKUP($A599, 'E4 TB Allocation Details'!$A$18:$L$205, MATCH("Customer ID", 'E4 TB Allocation Details'!$A$18:$L$18, 0),FALSE), 'E2 Allocators'!$B$15:$W$361, MATCH(AR$17, 'E2 Allocators'!$B$15:$W$15, 0),FALSE)), 0, VLOOKUP(VLOOKUP($A599, 'E4 TB Allocation Details'!$A$18:$L$205, MATCH("Customer ID", 'E4 TB Allocation Details'!$A$18:$L$18, 0),FALSE), 'E2 Allocators'!$B$15:$W$361, MATCH(AR$17, 'E2 Allocators'!$B$15:$W$15, 0),FALSE))</f>
        <v>0</v>
      </c>
      <c r="AS599" s="1334">
        <f>IF(ISERROR(VLOOKUP(VLOOKUP($A599, 'E4 TB Allocation Details'!$A$18:$L$205, MATCH("Customer ID", 'E4 TB Allocation Details'!$A$18:$L$18, 0),FALSE), 'E2 Allocators'!$B$15:$W$361, MATCH(AS$17, 'E2 Allocators'!$B$15:$W$15, 0),FALSE)), 0, VLOOKUP(VLOOKUP($A599, 'E4 TB Allocation Details'!$A$18:$L$205, MATCH("Customer ID", 'E4 TB Allocation Details'!$A$18:$L$18, 0),FALSE), 'E2 Allocators'!$B$15:$W$361, MATCH(AS$17, 'E2 Allocators'!$B$15:$W$15, 0),FALSE))</f>
        <v>0</v>
      </c>
      <c r="AT599" s="1334">
        <f>IF(ISERROR(VLOOKUP(VLOOKUP($A599, 'E4 TB Allocation Details'!$A$18:$L$205, MATCH("Customer ID", 'E4 TB Allocation Details'!$A$18:$L$18, 0),FALSE), 'E2 Allocators'!$B$15:$W$361, MATCH(AT$17, 'E2 Allocators'!$B$15:$W$15, 0),FALSE)), 0, VLOOKUP(VLOOKUP($A599, 'E4 TB Allocation Details'!$A$18:$L$205, MATCH("Customer ID", 'E4 TB Allocation Details'!$A$18:$L$18, 0),FALSE), 'E2 Allocators'!$B$15:$W$361, MATCH(AT$17, 'E2 Allocators'!$B$15:$W$15, 0),FALSE))</f>
        <v>0</v>
      </c>
      <c r="AU599" s="1334">
        <f>IF(ISERROR(VLOOKUP(VLOOKUP($A599, 'E4 TB Allocation Details'!$A$18:$L$205, MATCH("Customer ID", 'E4 TB Allocation Details'!$A$18:$L$18, 0),FALSE), 'E2 Allocators'!$B$15:$W$361, MATCH(AU$17, 'E2 Allocators'!$B$15:$W$15, 0),FALSE)), 0, VLOOKUP(VLOOKUP($A599, 'E4 TB Allocation Details'!$A$18:$L$205, MATCH("Customer ID", 'E4 TB Allocation Details'!$A$18:$L$18, 0),FALSE), 'E2 Allocators'!$B$15:$W$361, MATCH(AU$17, 'E2 Allocators'!$B$15:$W$15, 0),FALSE))</f>
        <v>0</v>
      </c>
      <c r="AV599" s="1339">
        <f t="shared" si="926"/>
        <v>0</v>
      </c>
      <c r="AW599" s="1336"/>
      <c r="AX599" s="1336"/>
      <c r="AY599" s="1336"/>
      <c r="AZ599" s="1336"/>
      <c r="BA599" s="1336"/>
      <c r="BB599" s="1336"/>
      <c r="BC599" s="1336"/>
      <c r="BD599" s="1336"/>
      <c r="BE599" s="1336"/>
      <c r="BF599" s="1336"/>
      <c r="BG599" s="1336"/>
      <c r="BH599" s="1336"/>
      <c r="BI599" s="1336"/>
      <c r="BJ599" s="1336"/>
      <c r="BK599" s="1336"/>
      <c r="BL599" s="1336"/>
      <c r="BM599" s="1336"/>
      <c r="BN599" s="1336"/>
      <c r="BO599" s="1336"/>
      <c r="BP599" s="1336"/>
      <c r="BQ599" s="1337"/>
    </row>
    <row r="600" spans="1:69" s="258" customFormat="1" ht="12.75">
      <c r="A600" s="1338" t="s">
        <v>1263</v>
      </c>
      <c r="B600" s="1331" t="s">
        <v>1030</v>
      </c>
      <c r="C600" s="1332">
        <v>1</v>
      </c>
      <c r="D600" s="1333">
        <f t="shared" si="923"/>
        <v>1</v>
      </c>
      <c r="E600" s="1333">
        <f>VLOOKUP($A600,'E1 Categorization'!$A$35:$E$114,5,FALSE)</f>
        <v>0</v>
      </c>
      <c r="F600" s="1333">
        <f t="shared" si="924"/>
        <v>1</v>
      </c>
      <c r="G600" s="1334">
        <f>IF(ISERROR(VLOOKUP(VLOOKUP($A600, 'E4 TB Allocation Details'!$A$18:$L$205, MATCH("Demand ID", 'E4 TB Allocation Details'!$A$18:$L$18, 0),FALSE), 'E2 Allocators'!$B$15:$W$361, MATCH(G$17, 'E2 Allocators'!$B$15:$W$15, 0),FALSE)), 0, VLOOKUP(VLOOKUP($A600, 'E4 TB Allocation Details'!$A$18:$L$205, MATCH("Demand ID", 'E4 TB Allocation Details'!$A$18:$L$18, 0),FALSE), 'E2 Allocators'!$B$15:$W$361, MATCH(G$17, 'E2 Allocators'!$B$15:$W$15, 0),FALSE))</f>
        <v>0.34323976262154621</v>
      </c>
      <c r="H600" s="1334">
        <f>IF(ISERROR(VLOOKUP(VLOOKUP($A600, 'E4 TB Allocation Details'!$A$18:$L$205, MATCH("Demand ID", 'E4 TB Allocation Details'!$A$18:$L$18, 0),FALSE), 'E2 Allocators'!$B$15:$W$361, MATCH(H$17, 'E2 Allocators'!$B$15:$W$15, 0),FALSE)), 0, VLOOKUP(VLOOKUP($A600, 'E4 TB Allocation Details'!$A$18:$L$205, MATCH("Demand ID", 'E4 TB Allocation Details'!$A$18:$L$18, 0),FALSE), 'E2 Allocators'!$B$15:$W$361, MATCH(H$17, 'E2 Allocators'!$B$15:$W$15, 0),FALSE))</f>
        <v>0.18203209099116485</v>
      </c>
      <c r="I600" s="1334">
        <f>IF(ISERROR(VLOOKUP(VLOOKUP($A600, 'E4 TB Allocation Details'!$A$18:$L$205, MATCH("Demand ID", 'E4 TB Allocation Details'!$A$18:$L$18, 0),FALSE), 'E2 Allocators'!$B$15:$W$361, MATCH(I$17, 'E2 Allocators'!$B$15:$W$15, 0),FALSE)), 0, VLOOKUP(VLOOKUP($A600, 'E4 TB Allocation Details'!$A$18:$L$205, MATCH("Demand ID", 'E4 TB Allocation Details'!$A$18:$L$18, 0),FALSE), 'E2 Allocators'!$B$15:$W$361, MATCH(I$17, 'E2 Allocators'!$B$15:$W$15, 0),FALSE))</f>
        <v>0.46919647723287183</v>
      </c>
      <c r="J600" s="1334">
        <f>IF(ISERROR(VLOOKUP(VLOOKUP($A600, 'E4 TB Allocation Details'!$A$18:$L$205, MATCH("Demand ID", 'E4 TB Allocation Details'!$A$18:$L$18, 0),FALSE), 'E2 Allocators'!$B$15:$W$361, MATCH(J$17, 'E2 Allocators'!$B$15:$W$15, 0),FALSE)), 0, VLOOKUP(VLOOKUP($A600, 'E4 TB Allocation Details'!$A$18:$L$205, MATCH("Demand ID", 'E4 TB Allocation Details'!$A$18:$L$18, 0),FALSE), 'E2 Allocators'!$B$15:$W$361, MATCH(J$17, 'E2 Allocators'!$B$15:$W$15, 0),FALSE))</f>
        <v>0</v>
      </c>
      <c r="K600" s="1334">
        <f>IF(ISERROR(VLOOKUP(VLOOKUP($A600, 'E4 TB Allocation Details'!$A$18:$L$205, MATCH("Demand ID", 'E4 TB Allocation Details'!$A$18:$L$18, 0),FALSE), 'E2 Allocators'!$B$15:$W$361, MATCH(K$17, 'E2 Allocators'!$B$15:$W$15, 0),FALSE)), 0, VLOOKUP(VLOOKUP($A600, 'E4 TB Allocation Details'!$A$18:$L$205, MATCH("Demand ID", 'E4 TB Allocation Details'!$A$18:$L$18, 0),FALSE), 'E2 Allocators'!$B$15:$W$361, MATCH(K$17, 'E2 Allocators'!$B$15:$W$15, 0),FALSE))</f>
        <v>0</v>
      </c>
      <c r="L600" s="1334">
        <f>IF(ISERROR(VLOOKUP(VLOOKUP($A600, 'E4 TB Allocation Details'!$A$18:$L$205, MATCH("Demand ID", 'E4 TB Allocation Details'!$A$18:$L$18, 0),FALSE), 'E2 Allocators'!$B$15:$W$361, MATCH(L$17, 'E2 Allocators'!$B$15:$W$15, 0),FALSE)), 0, VLOOKUP(VLOOKUP($A600, 'E4 TB Allocation Details'!$A$18:$L$205, MATCH("Demand ID", 'E4 TB Allocation Details'!$A$18:$L$18, 0),FALSE), 'E2 Allocators'!$B$15:$W$361, MATCH(L$17, 'E2 Allocators'!$B$15:$W$15, 0),FALSE))</f>
        <v>0</v>
      </c>
      <c r="M600" s="1334">
        <f>IF(ISERROR(VLOOKUP(VLOOKUP($A600, 'E4 TB Allocation Details'!$A$18:$L$205, MATCH("Demand ID", 'E4 TB Allocation Details'!$A$18:$L$18, 0),FALSE), 'E2 Allocators'!$B$15:$W$361, MATCH(M$17, 'E2 Allocators'!$B$15:$W$15, 0),FALSE)), 0, VLOOKUP(VLOOKUP($A600, 'E4 TB Allocation Details'!$A$18:$L$205, MATCH("Demand ID", 'E4 TB Allocation Details'!$A$18:$L$18, 0),FALSE), 'E2 Allocators'!$B$15:$W$361, MATCH(M$17, 'E2 Allocators'!$B$15:$W$15, 0),FALSE))</f>
        <v>3.1791772355561432E-3</v>
      </c>
      <c r="N600" s="1334">
        <f>IF(ISERROR(VLOOKUP(VLOOKUP($A600, 'E4 TB Allocation Details'!$A$18:$L$205, MATCH("Demand ID", 'E4 TB Allocation Details'!$A$18:$L$18, 0),FALSE), 'E2 Allocators'!$B$15:$W$361, MATCH(N$17, 'E2 Allocators'!$B$15:$W$15, 0),FALSE)), 0, VLOOKUP(VLOOKUP($A600, 'E4 TB Allocation Details'!$A$18:$L$205, MATCH("Demand ID", 'E4 TB Allocation Details'!$A$18:$L$18, 0),FALSE), 'E2 Allocators'!$B$15:$W$361, MATCH(N$17, 'E2 Allocators'!$B$15:$W$15, 0),FALSE))</f>
        <v>4.0402658584488317E-4</v>
      </c>
      <c r="O600" s="1334">
        <f>IF(ISERROR(VLOOKUP(VLOOKUP($A600, 'E4 TB Allocation Details'!$A$18:$L$205, MATCH("Demand ID", 'E4 TB Allocation Details'!$A$18:$L$18, 0),FALSE), 'E2 Allocators'!$B$15:$W$361, MATCH(O$17, 'E2 Allocators'!$B$15:$W$15, 0),FALSE)), 0, VLOOKUP(VLOOKUP($A600, 'E4 TB Allocation Details'!$A$18:$L$205, MATCH("Demand ID", 'E4 TB Allocation Details'!$A$18:$L$18, 0),FALSE), 'E2 Allocators'!$B$15:$W$361, MATCH(O$17, 'E2 Allocators'!$B$15:$W$15, 0),FALSE))</f>
        <v>1.9484653330160509E-3</v>
      </c>
      <c r="P600" s="1334">
        <f>IF(ISERROR(VLOOKUP(VLOOKUP($A600, 'E4 TB Allocation Details'!$A$18:$L$205, MATCH("Demand ID", 'E4 TB Allocation Details'!$A$18:$L$18, 0),FALSE), 'E2 Allocators'!$B$15:$W$361, MATCH(P$17, 'E2 Allocators'!$B$15:$W$15, 0),FALSE)), 0, VLOOKUP(VLOOKUP($A600, 'E4 TB Allocation Details'!$A$18:$L$205, MATCH("Demand ID", 'E4 TB Allocation Details'!$A$18:$L$18, 0),FALSE), 'E2 Allocators'!$B$15:$W$361, MATCH(P$17, 'E2 Allocators'!$B$15:$W$15, 0),FALSE))</f>
        <v>0</v>
      </c>
      <c r="Q600" s="1334">
        <f>IF(ISERROR(VLOOKUP(VLOOKUP($A600, 'E4 TB Allocation Details'!$A$18:$L$205, MATCH("Demand ID", 'E4 TB Allocation Details'!$A$18:$L$18, 0),FALSE), 'E2 Allocators'!$B$15:$W$361, MATCH(Q$17, 'E2 Allocators'!$B$15:$W$15, 0),FALSE)), 0, VLOOKUP(VLOOKUP($A600, 'E4 TB Allocation Details'!$A$18:$L$205, MATCH("Demand ID", 'E4 TB Allocation Details'!$A$18:$L$18, 0),FALSE), 'E2 Allocators'!$B$15:$W$361, MATCH(Q$17, 'E2 Allocators'!$B$15:$W$15, 0),FALSE))</f>
        <v>0</v>
      </c>
      <c r="R600" s="1334">
        <f>IF(ISERROR(VLOOKUP(VLOOKUP($A600, 'E4 TB Allocation Details'!$A$18:$L$205, MATCH("Demand ID", 'E4 TB Allocation Details'!$A$18:$L$18, 0),FALSE), 'E2 Allocators'!$B$15:$W$361, MATCH(R$17, 'E2 Allocators'!$B$15:$W$15, 0),FALSE)), 0, VLOOKUP(VLOOKUP($A600, 'E4 TB Allocation Details'!$A$18:$L$205, MATCH("Demand ID", 'E4 TB Allocation Details'!$A$18:$L$18, 0),FALSE), 'E2 Allocators'!$B$15:$W$361, MATCH(R$17, 'E2 Allocators'!$B$15:$W$15, 0),FALSE))</f>
        <v>0</v>
      </c>
      <c r="S600" s="1334">
        <f>IF(ISERROR(VLOOKUP(VLOOKUP($A600, 'E4 TB Allocation Details'!$A$18:$L$205, MATCH("Demand ID", 'E4 TB Allocation Details'!$A$18:$L$18, 0),FALSE), 'E2 Allocators'!$B$15:$W$361, MATCH(S$17, 'E2 Allocators'!$B$15:$W$15, 0),FALSE)), 0, VLOOKUP(VLOOKUP($A600, 'E4 TB Allocation Details'!$A$18:$L$205, MATCH("Demand ID", 'E4 TB Allocation Details'!$A$18:$L$18, 0),FALSE), 'E2 Allocators'!$B$15:$W$361, MATCH(S$17, 'E2 Allocators'!$B$15:$W$15, 0),FALSE))</f>
        <v>0</v>
      </c>
      <c r="T600" s="1334">
        <f>IF(ISERROR(VLOOKUP(VLOOKUP($A600, 'E4 TB Allocation Details'!$A$18:$L$205, MATCH("Demand ID", 'E4 TB Allocation Details'!$A$18:$L$18, 0),FALSE), 'E2 Allocators'!$B$15:$W$361, MATCH(T$17, 'E2 Allocators'!$B$15:$W$15, 0),FALSE)), 0, VLOOKUP(VLOOKUP($A600, 'E4 TB Allocation Details'!$A$18:$L$205, MATCH("Demand ID", 'E4 TB Allocation Details'!$A$18:$L$18, 0),FALSE), 'E2 Allocators'!$B$15:$W$361, MATCH(T$17, 'E2 Allocators'!$B$15:$W$15, 0),FALSE))</f>
        <v>0</v>
      </c>
      <c r="U600" s="1334">
        <f>IF(ISERROR(VLOOKUP(VLOOKUP($A600, 'E4 TB Allocation Details'!$A$18:$L$205, MATCH("Demand ID", 'E4 TB Allocation Details'!$A$18:$L$18, 0),FALSE), 'E2 Allocators'!$B$15:$W$361, MATCH(U$17, 'E2 Allocators'!$B$15:$W$15, 0),FALSE)), 0, VLOOKUP(VLOOKUP($A600, 'E4 TB Allocation Details'!$A$18:$L$205, MATCH("Demand ID", 'E4 TB Allocation Details'!$A$18:$L$18, 0),FALSE), 'E2 Allocators'!$B$15:$W$361, MATCH(U$17, 'E2 Allocators'!$B$15:$W$15, 0),FALSE))</f>
        <v>0</v>
      </c>
      <c r="V600" s="1334">
        <f>IF(ISERROR(VLOOKUP(VLOOKUP($A600, 'E4 TB Allocation Details'!$A$18:$L$205, MATCH("Demand ID", 'E4 TB Allocation Details'!$A$18:$L$18, 0),FALSE), 'E2 Allocators'!$B$15:$W$361, MATCH(V$17, 'E2 Allocators'!$B$15:$W$15, 0),FALSE)), 0, VLOOKUP(VLOOKUP($A600, 'E4 TB Allocation Details'!$A$18:$L$205, MATCH("Demand ID", 'E4 TB Allocation Details'!$A$18:$L$18, 0),FALSE), 'E2 Allocators'!$B$15:$W$361, MATCH(V$17, 'E2 Allocators'!$B$15:$W$15, 0),FALSE))</f>
        <v>0</v>
      </c>
      <c r="W600" s="1334">
        <f>IF(ISERROR(VLOOKUP(VLOOKUP($A600, 'E4 TB Allocation Details'!$A$18:$L$205, MATCH("Demand ID", 'E4 TB Allocation Details'!$A$18:$L$18, 0),FALSE), 'E2 Allocators'!$B$15:$W$361, MATCH(W$17, 'E2 Allocators'!$B$15:$W$15, 0),FALSE)), 0, VLOOKUP(VLOOKUP($A600, 'E4 TB Allocation Details'!$A$18:$L$205, MATCH("Demand ID", 'E4 TB Allocation Details'!$A$18:$L$18, 0),FALSE), 'E2 Allocators'!$B$15:$W$361, MATCH(W$17, 'E2 Allocators'!$B$15:$W$15, 0),FALSE))</f>
        <v>0</v>
      </c>
      <c r="X600" s="1334">
        <f>IF(ISERROR(VLOOKUP(VLOOKUP($A600, 'E4 TB Allocation Details'!$A$18:$L$205, MATCH("Demand ID", 'E4 TB Allocation Details'!$A$18:$L$18, 0),FALSE), 'E2 Allocators'!$B$15:$W$361, MATCH(X$17, 'E2 Allocators'!$B$15:$W$15, 0),FALSE)), 0, VLOOKUP(VLOOKUP($A600, 'E4 TB Allocation Details'!$A$18:$L$205, MATCH("Demand ID", 'E4 TB Allocation Details'!$A$18:$L$18, 0),FALSE), 'E2 Allocators'!$B$15:$W$361, MATCH(X$17, 'E2 Allocators'!$B$15:$W$15, 0),FALSE))</f>
        <v>0</v>
      </c>
      <c r="Y600" s="1334">
        <f>IF(ISERROR(VLOOKUP(VLOOKUP($A600, 'E4 TB Allocation Details'!$A$18:$L$205, MATCH("Demand ID", 'E4 TB Allocation Details'!$A$18:$L$18, 0),FALSE), 'E2 Allocators'!$B$15:$W$361, MATCH(Y$17, 'E2 Allocators'!$B$15:$W$15, 0),FALSE)), 0, VLOOKUP(VLOOKUP($A600, 'E4 TB Allocation Details'!$A$18:$L$205, MATCH("Demand ID", 'E4 TB Allocation Details'!$A$18:$L$18, 0),FALSE), 'E2 Allocators'!$B$15:$W$361, MATCH(Y$17, 'E2 Allocators'!$B$15:$W$15, 0),FALSE))</f>
        <v>0</v>
      </c>
      <c r="Z600" s="1334">
        <f>IF(ISERROR(VLOOKUP(VLOOKUP($A600, 'E4 TB Allocation Details'!$A$18:$L$205, MATCH("Demand ID", 'E4 TB Allocation Details'!$A$18:$L$18, 0),FALSE), 'E2 Allocators'!$B$15:$W$361, MATCH(Z$17, 'E2 Allocators'!$B$15:$W$15, 0),FALSE)), 0, VLOOKUP(VLOOKUP($A600, 'E4 TB Allocation Details'!$A$18:$L$205, MATCH("Demand ID", 'E4 TB Allocation Details'!$A$18:$L$18, 0),FALSE), 'E2 Allocators'!$B$15:$W$361, MATCH(Z$17, 'E2 Allocators'!$B$15:$W$15, 0),FALSE))</f>
        <v>0</v>
      </c>
      <c r="AA600" s="1339">
        <f t="shared" si="925"/>
        <v>1</v>
      </c>
      <c r="AB600" s="1334">
        <f>IF(ISERROR(VLOOKUP(VLOOKUP($A600, 'E4 TB Allocation Details'!$A$18:$L$205, MATCH("Customer ID", 'E4 TB Allocation Details'!$A$18:$L$18, 0),FALSE), 'E2 Allocators'!$B$15:$W$361, MATCH(AB$17, 'E2 Allocators'!$B$15:$W$15, 0),FALSE)), 0, VLOOKUP(VLOOKUP($A600, 'E4 TB Allocation Details'!$A$18:$L$205, MATCH("Customer ID", 'E4 TB Allocation Details'!$A$18:$L$18, 0),FALSE), 'E2 Allocators'!$B$15:$W$361, MATCH(AB$17, 'E2 Allocators'!$B$15:$W$15, 0),FALSE))</f>
        <v>0</v>
      </c>
      <c r="AC600" s="1334">
        <f>IF(ISERROR(VLOOKUP(VLOOKUP($A600, 'E4 TB Allocation Details'!$A$18:$L$205, MATCH("Customer ID", 'E4 TB Allocation Details'!$A$18:$L$18, 0),FALSE), 'E2 Allocators'!$B$15:$W$361, MATCH(AC$17, 'E2 Allocators'!$B$15:$W$15, 0),FALSE)), 0, VLOOKUP(VLOOKUP($A600, 'E4 TB Allocation Details'!$A$18:$L$205, MATCH("Customer ID", 'E4 TB Allocation Details'!$A$18:$L$18, 0),FALSE), 'E2 Allocators'!$B$15:$W$361, MATCH(AC$17, 'E2 Allocators'!$B$15:$W$15, 0),FALSE))</f>
        <v>0</v>
      </c>
      <c r="AD600" s="1334">
        <f>IF(ISERROR(VLOOKUP(VLOOKUP($A600, 'E4 TB Allocation Details'!$A$18:$L$205, MATCH("Customer ID", 'E4 TB Allocation Details'!$A$18:$L$18, 0),FALSE), 'E2 Allocators'!$B$15:$W$361, MATCH(AD$17, 'E2 Allocators'!$B$15:$W$15, 0),FALSE)), 0, VLOOKUP(VLOOKUP($A600, 'E4 TB Allocation Details'!$A$18:$L$205, MATCH("Customer ID", 'E4 TB Allocation Details'!$A$18:$L$18, 0),FALSE), 'E2 Allocators'!$B$15:$W$361, MATCH(AD$17, 'E2 Allocators'!$B$15:$W$15, 0),FALSE))</f>
        <v>0</v>
      </c>
      <c r="AE600" s="1334">
        <f>IF(ISERROR(VLOOKUP(VLOOKUP($A600, 'E4 TB Allocation Details'!$A$18:$L$205, MATCH("Customer ID", 'E4 TB Allocation Details'!$A$18:$L$18, 0),FALSE), 'E2 Allocators'!$B$15:$W$361, MATCH(AE$17, 'E2 Allocators'!$B$15:$W$15, 0),FALSE)), 0, VLOOKUP(VLOOKUP($A600, 'E4 TB Allocation Details'!$A$18:$L$205, MATCH("Customer ID", 'E4 TB Allocation Details'!$A$18:$L$18, 0),FALSE), 'E2 Allocators'!$B$15:$W$361, MATCH(AE$17, 'E2 Allocators'!$B$15:$W$15, 0),FALSE))</f>
        <v>0</v>
      </c>
      <c r="AF600" s="1334">
        <f>IF(ISERROR(VLOOKUP(VLOOKUP($A600, 'E4 TB Allocation Details'!$A$18:$L$205, MATCH("Customer ID", 'E4 TB Allocation Details'!$A$18:$L$18, 0),FALSE), 'E2 Allocators'!$B$15:$W$361, MATCH(AF$17, 'E2 Allocators'!$B$15:$W$15, 0),FALSE)), 0, VLOOKUP(VLOOKUP($A600, 'E4 TB Allocation Details'!$A$18:$L$205, MATCH("Customer ID", 'E4 TB Allocation Details'!$A$18:$L$18, 0),FALSE), 'E2 Allocators'!$B$15:$W$361, MATCH(AF$17, 'E2 Allocators'!$B$15:$W$15, 0),FALSE))</f>
        <v>0</v>
      </c>
      <c r="AG600" s="1334">
        <f>IF(ISERROR(VLOOKUP(VLOOKUP($A600, 'E4 TB Allocation Details'!$A$18:$L$205, MATCH("Customer ID", 'E4 TB Allocation Details'!$A$18:$L$18, 0),FALSE), 'E2 Allocators'!$B$15:$W$361, MATCH(AG$17, 'E2 Allocators'!$B$15:$W$15, 0),FALSE)), 0, VLOOKUP(VLOOKUP($A600, 'E4 TB Allocation Details'!$A$18:$L$205, MATCH("Customer ID", 'E4 TB Allocation Details'!$A$18:$L$18, 0),FALSE), 'E2 Allocators'!$B$15:$W$361, MATCH(AG$17, 'E2 Allocators'!$B$15:$W$15, 0),FALSE))</f>
        <v>0</v>
      </c>
      <c r="AH600" s="1334">
        <f>IF(ISERROR(VLOOKUP(VLOOKUP($A600, 'E4 TB Allocation Details'!$A$18:$L$205, MATCH("Customer ID", 'E4 TB Allocation Details'!$A$18:$L$18, 0),FALSE), 'E2 Allocators'!$B$15:$W$361, MATCH(AH$17, 'E2 Allocators'!$B$15:$W$15, 0),FALSE)), 0, VLOOKUP(VLOOKUP($A600, 'E4 TB Allocation Details'!$A$18:$L$205, MATCH("Customer ID", 'E4 TB Allocation Details'!$A$18:$L$18, 0),FALSE), 'E2 Allocators'!$B$15:$W$361, MATCH(AH$17, 'E2 Allocators'!$B$15:$W$15, 0),FALSE))</f>
        <v>0</v>
      </c>
      <c r="AI600" s="1334">
        <f>IF(ISERROR(VLOOKUP(VLOOKUP($A600, 'E4 TB Allocation Details'!$A$18:$L$205, MATCH("Customer ID", 'E4 TB Allocation Details'!$A$18:$L$18, 0),FALSE), 'E2 Allocators'!$B$15:$W$361, MATCH(AI$17, 'E2 Allocators'!$B$15:$W$15, 0),FALSE)), 0, VLOOKUP(VLOOKUP($A600, 'E4 TB Allocation Details'!$A$18:$L$205, MATCH("Customer ID", 'E4 TB Allocation Details'!$A$18:$L$18, 0),FALSE), 'E2 Allocators'!$B$15:$W$361, MATCH(AI$17, 'E2 Allocators'!$B$15:$W$15, 0),FALSE))</f>
        <v>0</v>
      </c>
      <c r="AJ600" s="1334">
        <f>IF(ISERROR(VLOOKUP(VLOOKUP($A600, 'E4 TB Allocation Details'!$A$18:$L$205, MATCH("Customer ID", 'E4 TB Allocation Details'!$A$18:$L$18, 0),FALSE), 'E2 Allocators'!$B$15:$W$361, MATCH(AJ$17, 'E2 Allocators'!$B$15:$W$15, 0),FALSE)), 0, VLOOKUP(VLOOKUP($A600, 'E4 TB Allocation Details'!$A$18:$L$205, MATCH("Customer ID", 'E4 TB Allocation Details'!$A$18:$L$18, 0),FALSE), 'E2 Allocators'!$B$15:$W$361, MATCH(AJ$17, 'E2 Allocators'!$B$15:$W$15, 0),FALSE))</f>
        <v>0</v>
      </c>
      <c r="AK600" s="1334">
        <f>IF(ISERROR(VLOOKUP(VLOOKUP($A600, 'E4 TB Allocation Details'!$A$18:$L$205, MATCH("Customer ID", 'E4 TB Allocation Details'!$A$18:$L$18, 0),FALSE), 'E2 Allocators'!$B$15:$W$361, MATCH(AK$17, 'E2 Allocators'!$B$15:$W$15, 0),FALSE)), 0, VLOOKUP(VLOOKUP($A600, 'E4 TB Allocation Details'!$A$18:$L$205, MATCH("Customer ID", 'E4 TB Allocation Details'!$A$18:$L$18, 0),FALSE), 'E2 Allocators'!$B$15:$W$361, MATCH(AK$17, 'E2 Allocators'!$B$15:$W$15, 0),FALSE))</f>
        <v>0</v>
      </c>
      <c r="AL600" s="1334">
        <f>IF(ISERROR(VLOOKUP(VLOOKUP($A600, 'E4 TB Allocation Details'!$A$18:$L$205, MATCH("Customer ID", 'E4 TB Allocation Details'!$A$18:$L$18, 0),FALSE), 'E2 Allocators'!$B$15:$W$361, MATCH(AL$17, 'E2 Allocators'!$B$15:$W$15, 0),FALSE)), 0, VLOOKUP(VLOOKUP($A600, 'E4 TB Allocation Details'!$A$18:$L$205, MATCH("Customer ID", 'E4 TB Allocation Details'!$A$18:$L$18, 0),FALSE), 'E2 Allocators'!$B$15:$W$361, MATCH(AL$17, 'E2 Allocators'!$B$15:$W$15, 0),FALSE))</f>
        <v>0</v>
      </c>
      <c r="AM600" s="1334">
        <f>IF(ISERROR(VLOOKUP(VLOOKUP($A600, 'E4 TB Allocation Details'!$A$18:$L$205, MATCH("Customer ID", 'E4 TB Allocation Details'!$A$18:$L$18, 0),FALSE), 'E2 Allocators'!$B$15:$W$361, MATCH(AM$17, 'E2 Allocators'!$B$15:$W$15, 0),FALSE)), 0, VLOOKUP(VLOOKUP($A600, 'E4 TB Allocation Details'!$A$18:$L$205, MATCH("Customer ID", 'E4 TB Allocation Details'!$A$18:$L$18, 0),FALSE), 'E2 Allocators'!$B$15:$W$361, MATCH(AM$17, 'E2 Allocators'!$B$15:$W$15, 0),FALSE))</f>
        <v>0</v>
      </c>
      <c r="AN600" s="1334">
        <f>IF(ISERROR(VLOOKUP(VLOOKUP($A600, 'E4 TB Allocation Details'!$A$18:$L$205, MATCH("Customer ID", 'E4 TB Allocation Details'!$A$18:$L$18, 0),FALSE), 'E2 Allocators'!$B$15:$W$361, MATCH(AN$17, 'E2 Allocators'!$B$15:$W$15, 0),FALSE)), 0, VLOOKUP(VLOOKUP($A600, 'E4 TB Allocation Details'!$A$18:$L$205, MATCH("Customer ID", 'E4 TB Allocation Details'!$A$18:$L$18, 0),FALSE), 'E2 Allocators'!$B$15:$W$361, MATCH(AN$17, 'E2 Allocators'!$B$15:$W$15, 0),FALSE))</f>
        <v>0</v>
      </c>
      <c r="AO600" s="1334">
        <f>IF(ISERROR(VLOOKUP(VLOOKUP($A600, 'E4 TB Allocation Details'!$A$18:$L$205, MATCH("Customer ID", 'E4 TB Allocation Details'!$A$18:$L$18, 0),FALSE), 'E2 Allocators'!$B$15:$W$361, MATCH(AO$17, 'E2 Allocators'!$B$15:$W$15, 0),FALSE)), 0, VLOOKUP(VLOOKUP($A600, 'E4 TB Allocation Details'!$A$18:$L$205, MATCH("Customer ID", 'E4 TB Allocation Details'!$A$18:$L$18, 0),FALSE), 'E2 Allocators'!$B$15:$W$361, MATCH(AO$17, 'E2 Allocators'!$B$15:$W$15, 0),FALSE))</f>
        <v>0</v>
      </c>
      <c r="AP600" s="1334">
        <f>IF(ISERROR(VLOOKUP(VLOOKUP($A600, 'E4 TB Allocation Details'!$A$18:$L$205, MATCH("Customer ID", 'E4 TB Allocation Details'!$A$18:$L$18, 0),FALSE), 'E2 Allocators'!$B$15:$W$361, MATCH(AP$17, 'E2 Allocators'!$B$15:$W$15, 0),FALSE)), 0, VLOOKUP(VLOOKUP($A600, 'E4 TB Allocation Details'!$A$18:$L$205, MATCH("Customer ID", 'E4 TB Allocation Details'!$A$18:$L$18, 0),FALSE), 'E2 Allocators'!$B$15:$W$361, MATCH(AP$17, 'E2 Allocators'!$B$15:$W$15, 0),FALSE))</f>
        <v>0</v>
      </c>
      <c r="AQ600" s="1334">
        <f>IF(ISERROR(VLOOKUP(VLOOKUP($A600, 'E4 TB Allocation Details'!$A$18:$L$205, MATCH("Customer ID", 'E4 TB Allocation Details'!$A$18:$L$18, 0),FALSE), 'E2 Allocators'!$B$15:$W$361, MATCH(AQ$17, 'E2 Allocators'!$B$15:$W$15, 0),FALSE)), 0, VLOOKUP(VLOOKUP($A600, 'E4 TB Allocation Details'!$A$18:$L$205, MATCH("Customer ID", 'E4 TB Allocation Details'!$A$18:$L$18, 0),FALSE), 'E2 Allocators'!$B$15:$W$361, MATCH(AQ$17, 'E2 Allocators'!$B$15:$W$15, 0),FALSE))</f>
        <v>0</v>
      </c>
      <c r="AR600" s="1334">
        <f>IF(ISERROR(VLOOKUP(VLOOKUP($A600, 'E4 TB Allocation Details'!$A$18:$L$205, MATCH("Customer ID", 'E4 TB Allocation Details'!$A$18:$L$18, 0),FALSE), 'E2 Allocators'!$B$15:$W$361, MATCH(AR$17, 'E2 Allocators'!$B$15:$W$15, 0),FALSE)), 0, VLOOKUP(VLOOKUP($A600, 'E4 TB Allocation Details'!$A$18:$L$205, MATCH("Customer ID", 'E4 TB Allocation Details'!$A$18:$L$18, 0),FALSE), 'E2 Allocators'!$B$15:$W$361, MATCH(AR$17, 'E2 Allocators'!$B$15:$W$15, 0),FALSE))</f>
        <v>0</v>
      </c>
      <c r="AS600" s="1334">
        <f>IF(ISERROR(VLOOKUP(VLOOKUP($A600, 'E4 TB Allocation Details'!$A$18:$L$205, MATCH("Customer ID", 'E4 TB Allocation Details'!$A$18:$L$18, 0),FALSE), 'E2 Allocators'!$B$15:$W$361, MATCH(AS$17, 'E2 Allocators'!$B$15:$W$15, 0),FALSE)), 0, VLOOKUP(VLOOKUP($A600, 'E4 TB Allocation Details'!$A$18:$L$205, MATCH("Customer ID", 'E4 TB Allocation Details'!$A$18:$L$18, 0),FALSE), 'E2 Allocators'!$B$15:$W$361, MATCH(AS$17, 'E2 Allocators'!$B$15:$W$15, 0),FALSE))</f>
        <v>0</v>
      </c>
      <c r="AT600" s="1334">
        <f>IF(ISERROR(VLOOKUP(VLOOKUP($A600, 'E4 TB Allocation Details'!$A$18:$L$205, MATCH("Customer ID", 'E4 TB Allocation Details'!$A$18:$L$18, 0),FALSE), 'E2 Allocators'!$B$15:$W$361, MATCH(AT$17, 'E2 Allocators'!$B$15:$W$15, 0),FALSE)), 0, VLOOKUP(VLOOKUP($A600, 'E4 TB Allocation Details'!$A$18:$L$205, MATCH("Customer ID", 'E4 TB Allocation Details'!$A$18:$L$18, 0),FALSE), 'E2 Allocators'!$B$15:$W$361, MATCH(AT$17, 'E2 Allocators'!$B$15:$W$15, 0),FALSE))</f>
        <v>0</v>
      </c>
      <c r="AU600" s="1334">
        <f>IF(ISERROR(VLOOKUP(VLOOKUP($A600, 'E4 TB Allocation Details'!$A$18:$L$205, MATCH("Customer ID", 'E4 TB Allocation Details'!$A$18:$L$18, 0),FALSE), 'E2 Allocators'!$B$15:$W$361, MATCH(AU$17, 'E2 Allocators'!$B$15:$W$15, 0),FALSE)), 0, VLOOKUP(VLOOKUP($A600, 'E4 TB Allocation Details'!$A$18:$L$205, MATCH("Customer ID", 'E4 TB Allocation Details'!$A$18:$L$18, 0),FALSE), 'E2 Allocators'!$B$15:$W$361, MATCH(AU$17, 'E2 Allocators'!$B$15:$W$15, 0),FALSE))</f>
        <v>0</v>
      </c>
      <c r="AV600" s="1339">
        <f t="shared" si="926"/>
        <v>0</v>
      </c>
      <c r="AW600" s="1336"/>
      <c r="AX600" s="1336"/>
      <c r="AY600" s="1336"/>
      <c r="AZ600" s="1336"/>
      <c r="BA600" s="1336"/>
      <c r="BB600" s="1336"/>
      <c r="BC600" s="1336"/>
      <c r="BD600" s="1336"/>
      <c r="BE600" s="1336"/>
      <c r="BF600" s="1336"/>
      <c r="BG600" s="1336"/>
      <c r="BH600" s="1336"/>
      <c r="BI600" s="1336"/>
      <c r="BJ600" s="1336"/>
      <c r="BK600" s="1336"/>
      <c r="BL600" s="1336"/>
      <c r="BM600" s="1336"/>
      <c r="BN600" s="1336"/>
      <c r="BO600" s="1336"/>
      <c r="BP600" s="1336"/>
      <c r="BQ600" s="1337"/>
    </row>
    <row r="601" spans="1:69" s="258" customFormat="1" ht="12.75">
      <c r="A601" s="1338" t="s">
        <v>1264</v>
      </c>
      <c r="B601" s="1331" t="s">
        <v>1031</v>
      </c>
      <c r="C601" s="1332">
        <v>1</v>
      </c>
      <c r="D601" s="1333">
        <f t="shared" si="923"/>
        <v>1</v>
      </c>
      <c r="E601" s="1333">
        <f>VLOOKUP($A601,'E1 Categorization'!$A$35:$E$114,5,FALSE)</f>
        <v>0</v>
      </c>
      <c r="F601" s="1333">
        <f t="shared" si="924"/>
        <v>1</v>
      </c>
      <c r="G601" s="1334">
        <f>IF(ISERROR(VLOOKUP(VLOOKUP($A601, 'E4 TB Allocation Details'!$A$18:$L$205, MATCH("Demand ID", 'E4 TB Allocation Details'!$A$18:$L$18, 0),FALSE), 'E2 Allocators'!$B$15:$W$361, MATCH(G$17, 'E2 Allocators'!$B$15:$W$15, 0),FALSE)), 0, VLOOKUP(VLOOKUP($A601, 'E4 TB Allocation Details'!$A$18:$L$205, MATCH("Demand ID", 'E4 TB Allocation Details'!$A$18:$L$18, 0),FALSE), 'E2 Allocators'!$B$15:$W$361, MATCH(G$17, 'E2 Allocators'!$B$15:$W$15, 0),FALSE))</f>
        <v>0.34323976262154621</v>
      </c>
      <c r="H601" s="1334">
        <f>IF(ISERROR(VLOOKUP(VLOOKUP($A601, 'E4 TB Allocation Details'!$A$18:$L$205, MATCH("Demand ID", 'E4 TB Allocation Details'!$A$18:$L$18, 0),FALSE), 'E2 Allocators'!$B$15:$W$361, MATCH(H$17, 'E2 Allocators'!$B$15:$W$15, 0),FALSE)), 0, VLOOKUP(VLOOKUP($A601, 'E4 TB Allocation Details'!$A$18:$L$205, MATCH("Demand ID", 'E4 TB Allocation Details'!$A$18:$L$18, 0),FALSE), 'E2 Allocators'!$B$15:$W$361, MATCH(H$17, 'E2 Allocators'!$B$15:$W$15, 0),FALSE))</f>
        <v>0.18203209099116485</v>
      </c>
      <c r="I601" s="1334">
        <f>IF(ISERROR(VLOOKUP(VLOOKUP($A601, 'E4 TB Allocation Details'!$A$18:$L$205, MATCH("Demand ID", 'E4 TB Allocation Details'!$A$18:$L$18, 0),FALSE), 'E2 Allocators'!$B$15:$W$361, MATCH(I$17, 'E2 Allocators'!$B$15:$W$15, 0),FALSE)), 0, VLOOKUP(VLOOKUP($A601, 'E4 TB Allocation Details'!$A$18:$L$205, MATCH("Demand ID", 'E4 TB Allocation Details'!$A$18:$L$18, 0),FALSE), 'E2 Allocators'!$B$15:$W$361, MATCH(I$17, 'E2 Allocators'!$B$15:$W$15, 0),FALSE))</f>
        <v>0.46919647723287183</v>
      </c>
      <c r="J601" s="1334">
        <f>IF(ISERROR(VLOOKUP(VLOOKUP($A601, 'E4 TB Allocation Details'!$A$18:$L$205, MATCH("Demand ID", 'E4 TB Allocation Details'!$A$18:$L$18, 0),FALSE), 'E2 Allocators'!$B$15:$W$361, MATCH(J$17, 'E2 Allocators'!$B$15:$W$15, 0),FALSE)), 0, VLOOKUP(VLOOKUP($A601, 'E4 TB Allocation Details'!$A$18:$L$205, MATCH("Demand ID", 'E4 TB Allocation Details'!$A$18:$L$18, 0),FALSE), 'E2 Allocators'!$B$15:$W$361, MATCH(J$17, 'E2 Allocators'!$B$15:$W$15, 0),FALSE))</f>
        <v>0</v>
      </c>
      <c r="K601" s="1334">
        <f>IF(ISERROR(VLOOKUP(VLOOKUP($A601, 'E4 TB Allocation Details'!$A$18:$L$205, MATCH("Demand ID", 'E4 TB Allocation Details'!$A$18:$L$18, 0),FALSE), 'E2 Allocators'!$B$15:$W$361, MATCH(K$17, 'E2 Allocators'!$B$15:$W$15, 0),FALSE)), 0, VLOOKUP(VLOOKUP($A601, 'E4 TB Allocation Details'!$A$18:$L$205, MATCH("Demand ID", 'E4 TB Allocation Details'!$A$18:$L$18, 0),FALSE), 'E2 Allocators'!$B$15:$W$361, MATCH(K$17, 'E2 Allocators'!$B$15:$W$15, 0),FALSE))</f>
        <v>0</v>
      </c>
      <c r="L601" s="1334">
        <f>IF(ISERROR(VLOOKUP(VLOOKUP($A601, 'E4 TB Allocation Details'!$A$18:$L$205, MATCH("Demand ID", 'E4 TB Allocation Details'!$A$18:$L$18, 0),FALSE), 'E2 Allocators'!$B$15:$W$361, MATCH(L$17, 'E2 Allocators'!$B$15:$W$15, 0),FALSE)), 0, VLOOKUP(VLOOKUP($A601, 'E4 TB Allocation Details'!$A$18:$L$205, MATCH("Demand ID", 'E4 TB Allocation Details'!$A$18:$L$18, 0),FALSE), 'E2 Allocators'!$B$15:$W$361, MATCH(L$17, 'E2 Allocators'!$B$15:$W$15, 0),FALSE))</f>
        <v>0</v>
      </c>
      <c r="M601" s="1334">
        <f>IF(ISERROR(VLOOKUP(VLOOKUP($A601, 'E4 TB Allocation Details'!$A$18:$L$205, MATCH("Demand ID", 'E4 TB Allocation Details'!$A$18:$L$18, 0),FALSE), 'E2 Allocators'!$B$15:$W$361, MATCH(M$17, 'E2 Allocators'!$B$15:$W$15, 0),FALSE)), 0, VLOOKUP(VLOOKUP($A601, 'E4 TB Allocation Details'!$A$18:$L$205, MATCH("Demand ID", 'E4 TB Allocation Details'!$A$18:$L$18, 0),FALSE), 'E2 Allocators'!$B$15:$W$361, MATCH(M$17, 'E2 Allocators'!$B$15:$W$15, 0),FALSE))</f>
        <v>3.1791772355561432E-3</v>
      </c>
      <c r="N601" s="1334">
        <f>IF(ISERROR(VLOOKUP(VLOOKUP($A601, 'E4 TB Allocation Details'!$A$18:$L$205, MATCH("Demand ID", 'E4 TB Allocation Details'!$A$18:$L$18, 0),FALSE), 'E2 Allocators'!$B$15:$W$361, MATCH(N$17, 'E2 Allocators'!$B$15:$W$15, 0),FALSE)), 0, VLOOKUP(VLOOKUP($A601, 'E4 TB Allocation Details'!$A$18:$L$205, MATCH("Demand ID", 'E4 TB Allocation Details'!$A$18:$L$18, 0),FALSE), 'E2 Allocators'!$B$15:$W$361, MATCH(N$17, 'E2 Allocators'!$B$15:$W$15, 0),FALSE))</f>
        <v>4.0402658584488317E-4</v>
      </c>
      <c r="O601" s="1334">
        <f>IF(ISERROR(VLOOKUP(VLOOKUP($A601, 'E4 TB Allocation Details'!$A$18:$L$205, MATCH("Demand ID", 'E4 TB Allocation Details'!$A$18:$L$18, 0),FALSE), 'E2 Allocators'!$B$15:$W$361, MATCH(O$17, 'E2 Allocators'!$B$15:$W$15, 0),FALSE)), 0, VLOOKUP(VLOOKUP($A601, 'E4 TB Allocation Details'!$A$18:$L$205, MATCH("Demand ID", 'E4 TB Allocation Details'!$A$18:$L$18, 0),FALSE), 'E2 Allocators'!$B$15:$W$361, MATCH(O$17, 'E2 Allocators'!$B$15:$W$15, 0),FALSE))</f>
        <v>1.9484653330160509E-3</v>
      </c>
      <c r="P601" s="1334">
        <f>IF(ISERROR(VLOOKUP(VLOOKUP($A601, 'E4 TB Allocation Details'!$A$18:$L$205, MATCH("Demand ID", 'E4 TB Allocation Details'!$A$18:$L$18, 0),FALSE), 'E2 Allocators'!$B$15:$W$361, MATCH(P$17, 'E2 Allocators'!$B$15:$W$15, 0),FALSE)), 0, VLOOKUP(VLOOKUP($A601, 'E4 TB Allocation Details'!$A$18:$L$205, MATCH("Demand ID", 'E4 TB Allocation Details'!$A$18:$L$18, 0),FALSE), 'E2 Allocators'!$B$15:$W$361, MATCH(P$17, 'E2 Allocators'!$B$15:$W$15, 0),FALSE))</f>
        <v>0</v>
      </c>
      <c r="Q601" s="1334">
        <f>IF(ISERROR(VLOOKUP(VLOOKUP($A601, 'E4 TB Allocation Details'!$A$18:$L$205, MATCH("Demand ID", 'E4 TB Allocation Details'!$A$18:$L$18, 0),FALSE), 'E2 Allocators'!$B$15:$W$361, MATCH(Q$17, 'E2 Allocators'!$B$15:$W$15, 0),FALSE)), 0, VLOOKUP(VLOOKUP($A601, 'E4 TB Allocation Details'!$A$18:$L$205, MATCH("Demand ID", 'E4 TB Allocation Details'!$A$18:$L$18, 0),FALSE), 'E2 Allocators'!$B$15:$W$361, MATCH(Q$17, 'E2 Allocators'!$B$15:$W$15, 0),FALSE))</f>
        <v>0</v>
      </c>
      <c r="R601" s="1334">
        <f>IF(ISERROR(VLOOKUP(VLOOKUP($A601, 'E4 TB Allocation Details'!$A$18:$L$205, MATCH("Demand ID", 'E4 TB Allocation Details'!$A$18:$L$18, 0),FALSE), 'E2 Allocators'!$B$15:$W$361, MATCH(R$17, 'E2 Allocators'!$B$15:$W$15, 0),FALSE)), 0, VLOOKUP(VLOOKUP($A601, 'E4 TB Allocation Details'!$A$18:$L$205, MATCH("Demand ID", 'E4 TB Allocation Details'!$A$18:$L$18, 0),FALSE), 'E2 Allocators'!$B$15:$W$361, MATCH(R$17, 'E2 Allocators'!$B$15:$W$15, 0),FALSE))</f>
        <v>0</v>
      </c>
      <c r="S601" s="1334">
        <f>IF(ISERROR(VLOOKUP(VLOOKUP($A601, 'E4 TB Allocation Details'!$A$18:$L$205, MATCH("Demand ID", 'E4 TB Allocation Details'!$A$18:$L$18, 0),FALSE), 'E2 Allocators'!$B$15:$W$361, MATCH(S$17, 'E2 Allocators'!$B$15:$W$15, 0),FALSE)), 0, VLOOKUP(VLOOKUP($A601, 'E4 TB Allocation Details'!$A$18:$L$205, MATCH("Demand ID", 'E4 TB Allocation Details'!$A$18:$L$18, 0),FALSE), 'E2 Allocators'!$B$15:$W$361, MATCH(S$17, 'E2 Allocators'!$B$15:$W$15, 0),FALSE))</f>
        <v>0</v>
      </c>
      <c r="T601" s="1334">
        <f>IF(ISERROR(VLOOKUP(VLOOKUP($A601, 'E4 TB Allocation Details'!$A$18:$L$205, MATCH("Demand ID", 'E4 TB Allocation Details'!$A$18:$L$18, 0),FALSE), 'E2 Allocators'!$B$15:$W$361, MATCH(T$17, 'E2 Allocators'!$B$15:$W$15, 0),FALSE)), 0, VLOOKUP(VLOOKUP($A601, 'E4 TB Allocation Details'!$A$18:$L$205, MATCH("Demand ID", 'E4 TB Allocation Details'!$A$18:$L$18, 0),FALSE), 'E2 Allocators'!$B$15:$W$361, MATCH(T$17, 'E2 Allocators'!$B$15:$W$15, 0),FALSE))</f>
        <v>0</v>
      </c>
      <c r="U601" s="1334">
        <f>IF(ISERROR(VLOOKUP(VLOOKUP($A601, 'E4 TB Allocation Details'!$A$18:$L$205, MATCH("Demand ID", 'E4 TB Allocation Details'!$A$18:$L$18, 0),FALSE), 'E2 Allocators'!$B$15:$W$361, MATCH(U$17, 'E2 Allocators'!$B$15:$W$15, 0),FALSE)), 0, VLOOKUP(VLOOKUP($A601, 'E4 TB Allocation Details'!$A$18:$L$205, MATCH("Demand ID", 'E4 TB Allocation Details'!$A$18:$L$18, 0),FALSE), 'E2 Allocators'!$B$15:$W$361, MATCH(U$17, 'E2 Allocators'!$B$15:$W$15, 0),FALSE))</f>
        <v>0</v>
      </c>
      <c r="V601" s="1334">
        <f>IF(ISERROR(VLOOKUP(VLOOKUP($A601, 'E4 TB Allocation Details'!$A$18:$L$205, MATCH("Demand ID", 'E4 TB Allocation Details'!$A$18:$L$18, 0),FALSE), 'E2 Allocators'!$B$15:$W$361, MATCH(V$17, 'E2 Allocators'!$B$15:$W$15, 0),FALSE)), 0, VLOOKUP(VLOOKUP($A601, 'E4 TB Allocation Details'!$A$18:$L$205, MATCH("Demand ID", 'E4 TB Allocation Details'!$A$18:$L$18, 0),FALSE), 'E2 Allocators'!$B$15:$W$361, MATCH(V$17, 'E2 Allocators'!$B$15:$W$15, 0),FALSE))</f>
        <v>0</v>
      </c>
      <c r="W601" s="1334">
        <f>IF(ISERROR(VLOOKUP(VLOOKUP($A601, 'E4 TB Allocation Details'!$A$18:$L$205, MATCH("Demand ID", 'E4 TB Allocation Details'!$A$18:$L$18, 0),FALSE), 'E2 Allocators'!$B$15:$W$361, MATCH(W$17, 'E2 Allocators'!$B$15:$W$15, 0),FALSE)), 0, VLOOKUP(VLOOKUP($A601, 'E4 TB Allocation Details'!$A$18:$L$205, MATCH("Demand ID", 'E4 TB Allocation Details'!$A$18:$L$18, 0),FALSE), 'E2 Allocators'!$B$15:$W$361, MATCH(W$17, 'E2 Allocators'!$B$15:$W$15, 0),FALSE))</f>
        <v>0</v>
      </c>
      <c r="X601" s="1334">
        <f>IF(ISERROR(VLOOKUP(VLOOKUP($A601, 'E4 TB Allocation Details'!$A$18:$L$205, MATCH("Demand ID", 'E4 TB Allocation Details'!$A$18:$L$18, 0),FALSE), 'E2 Allocators'!$B$15:$W$361, MATCH(X$17, 'E2 Allocators'!$B$15:$W$15, 0),FALSE)), 0, VLOOKUP(VLOOKUP($A601, 'E4 TB Allocation Details'!$A$18:$L$205, MATCH("Demand ID", 'E4 TB Allocation Details'!$A$18:$L$18, 0),FALSE), 'E2 Allocators'!$B$15:$W$361, MATCH(X$17, 'E2 Allocators'!$B$15:$W$15, 0),FALSE))</f>
        <v>0</v>
      </c>
      <c r="Y601" s="1334">
        <f>IF(ISERROR(VLOOKUP(VLOOKUP($A601, 'E4 TB Allocation Details'!$A$18:$L$205, MATCH("Demand ID", 'E4 TB Allocation Details'!$A$18:$L$18, 0),FALSE), 'E2 Allocators'!$B$15:$W$361, MATCH(Y$17, 'E2 Allocators'!$B$15:$W$15, 0),FALSE)), 0, VLOOKUP(VLOOKUP($A601, 'E4 TB Allocation Details'!$A$18:$L$205, MATCH("Demand ID", 'E4 TB Allocation Details'!$A$18:$L$18, 0),FALSE), 'E2 Allocators'!$B$15:$W$361, MATCH(Y$17, 'E2 Allocators'!$B$15:$W$15, 0),FALSE))</f>
        <v>0</v>
      </c>
      <c r="Z601" s="1334">
        <f>IF(ISERROR(VLOOKUP(VLOOKUP($A601, 'E4 TB Allocation Details'!$A$18:$L$205, MATCH("Demand ID", 'E4 TB Allocation Details'!$A$18:$L$18, 0),FALSE), 'E2 Allocators'!$B$15:$W$361, MATCH(Z$17, 'E2 Allocators'!$B$15:$W$15, 0),FALSE)), 0, VLOOKUP(VLOOKUP($A601, 'E4 TB Allocation Details'!$A$18:$L$205, MATCH("Demand ID", 'E4 TB Allocation Details'!$A$18:$L$18, 0),FALSE), 'E2 Allocators'!$B$15:$W$361, MATCH(Z$17, 'E2 Allocators'!$B$15:$W$15, 0),FALSE))</f>
        <v>0</v>
      </c>
      <c r="AA601" s="1339">
        <f t="shared" si="925"/>
        <v>1</v>
      </c>
      <c r="AB601" s="1334">
        <f>IF(ISERROR(VLOOKUP(VLOOKUP($A601, 'E4 TB Allocation Details'!$A$18:$L$205, MATCH("Customer ID", 'E4 TB Allocation Details'!$A$18:$L$18, 0),FALSE), 'E2 Allocators'!$B$15:$W$361, MATCH(AB$17, 'E2 Allocators'!$B$15:$W$15, 0),FALSE)), 0, VLOOKUP(VLOOKUP($A601, 'E4 TB Allocation Details'!$A$18:$L$205, MATCH("Customer ID", 'E4 TB Allocation Details'!$A$18:$L$18, 0),FALSE), 'E2 Allocators'!$B$15:$W$361, MATCH(AB$17, 'E2 Allocators'!$B$15:$W$15, 0),FALSE))</f>
        <v>0</v>
      </c>
      <c r="AC601" s="1334">
        <f>IF(ISERROR(VLOOKUP(VLOOKUP($A601, 'E4 TB Allocation Details'!$A$18:$L$205, MATCH("Customer ID", 'E4 TB Allocation Details'!$A$18:$L$18, 0),FALSE), 'E2 Allocators'!$B$15:$W$361, MATCH(AC$17, 'E2 Allocators'!$B$15:$W$15, 0),FALSE)), 0, VLOOKUP(VLOOKUP($A601, 'E4 TB Allocation Details'!$A$18:$L$205, MATCH("Customer ID", 'E4 TB Allocation Details'!$A$18:$L$18, 0),FALSE), 'E2 Allocators'!$B$15:$W$361, MATCH(AC$17, 'E2 Allocators'!$B$15:$W$15, 0),FALSE))</f>
        <v>0</v>
      </c>
      <c r="AD601" s="1334">
        <f>IF(ISERROR(VLOOKUP(VLOOKUP($A601, 'E4 TB Allocation Details'!$A$18:$L$205, MATCH("Customer ID", 'E4 TB Allocation Details'!$A$18:$L$18, 0),FALSE), 'E2 Allocators'!$B$15:$W$361, MATCH(AD$17, 'E2 Allocators'!$B$15:$W$15, 0),FALSE)), 0, VLOOKUP(VLOOKUP($A601, 'E4 TB Allocation Details'!$A$18:$L$205, MATCH("Customer ID", 'E4 TB Allocation Details'!$A$18:$L$18, 0),FALSE), 'E2 Allocators'!$B$15:$W$361, MATCH(AD$17, 'E2 Allocators'!$B$15:$W$15, 0),FALSE))</f>
        <v>0</v>
      </c>
      <c r="AE601" s="1334">
        <f>IF(ISERROR(VLOOKUP(VLOOKUP($A601, 'E4 TB Allocation Details'!$A$18:$L$205, MATCH("Customer ID", 'E4 TB Allocation Details'!$A$18:$L$18, 0),FALSE), 'E2 Allocators'!$B$15:$W$361, MATCH(AE$17, 'E2 Allocators'!$B$15:$W$15, 0),FALSE)), 0, VLOOKUP(VLOOKUP($A601, 'E4 TB Allocation Details'!$A$18:$L$205, MATCH("Customer ID", 'E4 TB Allocation Details'!$A$18:$L$18, 0),FALSE), 'E2 Allocators'!$B$15:$W$361, MATCH(AE$17, 'E2 Allocators'!$B$15:$W$15, 0),FALSE))</f>
        <v>0</v>
      </c>
      <c r="AF601" s="1334">
        <f>IF(ISERROR(VLOOKUP(VLOOKUP($A601, 'E4 TB Allocation Details'!$A$18:$L$205, MATCH("Customer ID", 'E4 TB Allocation Details'!$A$18:$L$18, 0),FALSE), 'E2 Allocators'!$B$15:$W$361, MATCH(AF$17, 'E2 Allocators'!$B$15:$W$15, 0),FALSE)), 0, VLOOKUP(VLOOKUP($A601, 'E4 TB Allocation Details'!$A$18:$L$205, MATCH("Customer ID", 'E4 TB Allocation Details'!$A$18:$L$18, 0),FALSE), 'E2 Allocators'!$B$15:$W$361, MATCH(AF$17, 'E2 Allocators'!$B$15:$W$15, 0),FALSE))</f>
        <v>0</v>
      </c>
      <c r="AG601" s="1334">
        <f>IF(ISERROR(VLOOKUP(VLOOKUP($A601, 'E4 TB Allocation Details'!$A$18:$L$205, MATCH("Customer ID", 'E4 TB Allocation Details'!$A$18:$L$18, 0),FALSE), 'E2 Allocators'!$B$15:$W$361, MATCH(AG$17, 'E2 Allocators'!$B$15:$W$15, 0),FALSE)), 0, VLOOKUP(VLOOKUP($A601, 'E4 TB Allocation Details'!$A$18:$L$205, MATCH("Customer ID", 'E4 TB Allocation Details'!$A$18:$L$18, 0),FALSE), 'E2 Allocators'!$B$15:$W$361, MATCH(AG$17, 'E2 Allocators'!$B$15:$W$15, 0),FALSE))</f>
        <v>0</v>
      </c>
      <c r="AH601" s="1334">
        <f>IF(ISERROR(VLOOKUP(VLOOKUP($A601, 'E4 TB Allocation Details'!$A$18:$L$205, MATCH("Customer ID", 'E4 TB Allocation Details'!$A$18:$L$18, 0),FALSE), 'E2 Allocators'!$B$15:$W$361, MATCH(AH$17, 'E2 Allocators'!$B$15:$W$15, 0),FALSE)), 0, VLOOKUP(VLOOKUP($A601, 'E4 TB Allocation Details'!$A$18:$L$205, MATCH("Customer ID", 'E4 TB Allocation Details'!$A$18:$L$18, 0),FALSE), 'E2 Allocators'!$B$15:$W$361, MATCH(AH$17, 'E2 Allocators'!$B$15:$W$15, 0),FALSE))</f>
        <v>0</v>
      </c>
      <c r="AI601" s="1334">
        <f>IF(ISERROR(VLOOKUP(VLOOKUP($A601, 'E4 TB Allocation Details'!$A$18:$L$205, MATCH("Customer ID", 'E4 TB Allocation Details'!$A$18:$L$18, 0),FALSE), 'E2 Allocators'!$B$15:$W$361, MATCH(AI$17, 'E2 Allocators'!$B$15:$W$15, 0),FALSE)), 0, VLOOKUP(VLOOKUP($A601, 'E4 TB Allocation Details'!$A$18:$L$205, MATCH("Customer ID", 'E4 TB Allocation Details'!$A$18:$L$18, 0),FALSE), 'E2 Allocators'!$B$15:$W$361, MATCH(AI$17, 'E2 Allocators'!$B$15:$W$15, 0),FALSE))</f>
        <v>0</v>
      </c>
      <c r="AJ601" s="1334">
        <f>IF(ISERROR(VLOOKUP(VLOOKUP($A601, 'E4 TB Allocation Details'!$A$18:$L$205, MATCH("Customer ID", 'E4 TB Allocation Details'!$A$18:$L$18, 0),FALSE), 'E2 Allocators'!$B$15:$W$361, MATCH(AJ$17, 'E2 Allocators'!$B$15:$W$15, 0),FALSE)), 0, VLOOKUP(VLOOKUP($A601, 'E4 TB Allocation Details'!$A$18:$L$205, MATCH("Customer ID", 'E4 TB Allocation Details'!$A$18:$L$18, 0),FALSE), 'E2 Allocators'!$B$15:$W$361, MATCH(AJ$17, 'E2 Allocators'!$B$15:$W$15, 0),FALSE))</f>
        <v>0</v>
      </c>
      <c r="AK601" s="1334">
        <f>IF(ISERROR(VLOOKUP(VLOOKUP($A601, 'E4 TB Allocation Details'!$A$18:$L$205, MATCH("Customer ID", 'E4 TB Allocation Details'!$A$18:$L$18, 0),FALSE), 'E2 Allocators'!$B$15:$W$361, MATCH(AK$17, 'E2 Allocators'!$B$15:$W$15, 0),FALSE)), 0, VLOOKUP(VLOOKUP($A601, 'E4 TB Allocation Details'!$A$18:$L$205, MATCH("Customer ID", 'E4 TB Allocation Details'!$A$18:$L$18, 0),FALSE), 'E2 Allocators'!$B$15:$W$361, MATCH(AK$17, 'E2 Allocators'!$B$15:$W$15, 0),FALSE))</f>
        <v>0</v>
      </c>
      <c r="AL601" s="1334">
        <f>IF(ISERROR(VLOOKUP(VLOOKUP($A601, 'E4 TB Allocation Details'!$A$18:$L$205, MATCH("Customer ID", 'E4 TB Allocation Details'!$A$18:$L$18, 0),FALSE), 'E2 Allocators'!$B$15:$W$361, MATCH(AL$17, 'E2 Allocators'!$B$15:$W$15, 0),FALSE)), 0, VLOOKUP(VLOOKUP($A601, 'E4 TB Allocation Details'!$A$18:$L$205, MATCH("Customer ID", 'E4 TB Allocation Details'!$A$18:$L$18, 0),FALSE), 'E2 Allocators'!$B$15:$W$361, MATCH(AL$17, 'E2 Allocators'!$B$15:$W$15, 0),FALSE))</f>
        <v>0</v>
      </c>
      <c r="AM601" s="1334">
        <f>IF(ISERROR(VLOOKUP(VLOOKUP($A601, 'E4 TB Allocation Details'!$A$18:$L$205, MATCH("Customer ID", 'E4 TB Allocation Details'!$A$18:$L$18, 0),FALSE), 'E2 Allocators'!$B$15:$W$361, MATCH(AM$17, 'E2 Allocators'!$B$15:$W$15, 0),FALSE)), 0, VLOOKUP(VLOOKUP($A601, 'E4 TB Allocation Details'!$A$18:$L$205, MATCH("Customer ID", 'E4 TB Allocation Details'!$A$18:$L$18, 0),FALSE), 'E2 Allocators'!$B$15:$W$361, MATCH(AM$17, 'E2 Allocators'!$B$15:$W$15, 0),FALSE))</f>
        <v>0</v>
      </c>
      <c r="AN601" s="1334">
        <f>IF(ISERROR(VLOOKUP(VLOOKUP($A601, 'E4 TB Allocation Details'!$A$18:$L$205, MATCH("Customer ID", 'E4 TB Allocation Details'!$A$18:$L$18, 0),FALSE), 'E2 Allocators'!$B$15:$W$361, MATCH(AN$17, 'E2 Allocators'!$B$15:$W$15, 0),FALSE)), 0, VLOOKUP(VLOOKUP($A601, 'E4 TB Allocation Details'!$A$18:$L$205, MATCH("Customer ID", 'E4 TB Allocation Details'!$A$18:$L$18, 0),FALSE), 'E2 Allocators'!$B$15:$W$361, MATCH(AN$17, 'E2 Allocators'!$B$15:$W$15, 0),FALSE))</f>
        <v>0</v>
      </c>
      <c r="AO601" s="1334">
        <f>IF(ISERROR(VLOOKUP(VLOOKUP($A601, 'E4 TB Allocation Details'!$A$18:$L$205, MATCH("Customer ID", 'E4 TB Allocation Details'!$A$18:$L$18, 0),FALSE), 'E2 Allocators'!$B$15:$W$361, MATCH(AO$17, 'E2 Allocators'!$B$15:$W$15, 0),FALSE)), 0, VLOOKUP(VLOOKUP($A601, 'E4 TB Allocation Details'!$A$18:$L$205, MATCH("Customer ID", 'E4 TB Allocation Details'!$A$18:$L$18, 0),FALSE), 'E2 Allocators'!$B$15:$W$361, MATCH(AO$17, 'E2 Allocators'!$B$15:$W$15, 0),FALSE))</f>
        <v>0</v>
      </c>
      <c r="AP601" s="1334">
        <f>IF(ISERROR(VLOOKUP(VLOOKUP($A601, 'E4 TB Allocation Details'!$A$18:$L$205, MATCH("Customer ID", 'E4 TB Allocation Details'!$A$18:$L$18, 0),FALSE), 'E2 Allocators'!$B$15:$W$361, MATCH(AP$17, 'E2 Allocators'!$B$15:$W$15, 0),FALSE)), 0, VLOOKUP(VLOOKUP($A601, 'E4 TB Allocation Details'!$A$18:$L$205, MATCH("Customer ID", 'E4 TB Allocation Details'!$A$18:$L$18, 0),FALSE), 'E2 Allocators'!$B$15:$W$361, MATCH(AP$17, 'E2 Allocators'!$B$15:$W$15, 0),FALSE))</f>
        <v>0</v>
      </c>
      <c r="AQ601" s="1334">
        <f>IF(ISERROR(VLOOKUP(VLOOKUP($A601, 'E4 TB Allocation Details'!$A$18:$L$205, MATCH("Customer ID", 'E4 TB Allocation Details'!$A$18:$L$18, 0),FALSE), 'E2 Allocators'!$B$15:$W$361, MATCH(AQ$17, 'E2 Allocators'!$B$15:$W$15, 0),FALSE)), 0, VLOOKUP(VLOOKUP($A601, 'E4 TB Allocation Details'!$A$18:$L$205, MATCH("Customer ID", 'E4 TB Allocation Details'!$A$18:$L$18, 0),FALSE), 'E2 Allocators'!$B$15:$W$361, MATCH(AQ$17, 'E2 Allocators'!$B$15:$W$15, 0),FALSE))</f>
        <v>0</v>
      </c>
      <c r="AR601" s="1334">
        <f>IF(ISERROR(VLOOKUP(VLOOKUP($A601, 'E4 TB Allocation Details'!$A$18:$L$205, MATCH("Customer ID", 'E4 TB Allocation Details'!$A$18:$L$18, 0),FALSE), 'E2 Allocators'!$B$15:$W$361, MATCH(AR$17, 'E2 Allocators'!$B$15:$W$15, 0),FALSE)), 0, VLOOKUP(VLOOKUP($A601, 'E4 TB Allocation Details'!$A$18:$L$205, MATCH("Customer ID", 'E4 TB Allocation Details'!$A$18:$L$18, 0),FALSE), 'E2 Allocators'!$B$15:$W$361, MATCH(AR$17, 'E2 Allocators'!$B$15:$W$15, 0),FALSE))</f>
        <v>0</v>
      </c>
      <c r="AS601" s="1334">
        <f>IF(ISERROR(VLOOKUP(VLOOKUP($A601, 'E4 TB Allocation Details'!$A$18:$L$205, MATCH("Customer ID", 'E4 TB Allocation Details'!$A$18:$L$18, 0),FALSE), 'E2 Allocators'!$B$15:$W$361, MATCH(AS$17, 'E2 Allocators'!$B$15:$W$15, 0),FALSE)), 0, VLOOKUP(VLOOKUP($A601, 'E4 TB Allocation Details'!$A$18:$L$205, MATCH("Customer ID", 'E4 TB Allocation Details'!$A$18:$L$18, 0),FALSE), 'E2 Allocators'!$B$15:$W$361, MATCH(AS$17, 'E2 Allocators'!$B$15:$W$15, 0),FALSE))</f>
        <v>0</v>
      </c>
      <c r="AT601" s="1334">
        <f>IF(ISERROR(VLOOKUP(VLOOKUP($A601, 'E4 TB Allocation Details'!$A$18:$L$205, MATCH("Customer ID", 'E4 TB Allocation Details'!$A$18:$L$18, 0),FALSE), 'E2 Allocators'!$B$15:$W$361, MATCH(AT$17, 'E2 Allocators'!$B$15:$W$15, 0),FALSE)), 0, VLOOKUP(VLOOKUP($A601, 'E4 TB Allocation Details'!$A$18:$L$205, MATCH("Customer ID", 'E4 TB Allocation Details'!$A$18:$L$18, 0),FALSE), 'E2 Allocators'!$B$15:$W$361, MATCH(AT$17, 'E2 Allocators'!$B$15:$W$15, 0),FALSE))</f>
        <v>0</v>
      </c>
      <c r="AU601" s="1334">
        <f>IF(ISERROR(VLOOKUP(VLOOKUP($A601, 'E4 TB Allocation Details'!$A$18:$L$205, MATCH("Customer ID", 'E4 TB Allocation Details'!$A$18:$L$18, 0),FALSE), 'E2 Allocators'!$B$15:$W$361, MATCH(AU$17, 'E2 Allocators'!$B$15:$W$15, 0),FALSE)), 0, VLOOKUP(VLOOKUP($A601, 'E4 TB Allocation Details'!$A$18:$L$205, MATCH("Customer ID", 'E4 TB Allocation Details'!$A$18:$L$18, 0),FALSE), 'E2 Allocators'!$B$15:$W$361, MATCH(AU$17, 'E2 Allocators'!$B$15:$W$15, 0),FALSE))</f>
        <v>0</v>
      </c>
      <c r="AV601" s="1339">
        <f t="shared" si="926"/>
        <v>0</v>
      </c>
      <c r="AW601" s="1336"/>
      <c r="AX601" s="1336"/>
      <c r="AY601" s="1336"/>
      <c r="AZ601" s="1336"/>
      <c r="BA601" s="1336"/>
      <c r="BB601" s="1336"/>
      <c r="BC601" s="1336"/>
      <c r="BD601" s="1336"/>
      <c r="BE601" s="1336"/>
      <c r="BF601" s="1336"/>
      <c r="BG601" s="1336"/>
      <c r="BH601" s="1336"/>
      <c r="BI601" s="1336"/>
      <c r="BJ601" s="1336"/>
      <c r="BK601" s="1336"/>
      <c r="BL601" s="1336"/>
      <c r="BM601" s="1336"/>
      <c r="BN601" s="1336"/>
      <c r="BO601" s="1336"/>
      <c r="BP601" s="1336"/>
      <c r="BQ601" s="1337"/>
    </row>
    <row r="602" spans="1:69" s="258" customFormat="1" ht="25.5">
      <c r="A602" s="1338">
        <v>1815</v>
      </c>
      <c r="B602" s="1331" t="s">
        <v>37</v>
      </c>
      <c r="C602" s="1332">
        <v>1</v>
      </c>
      <c r="D602" s="1333">
        <f t="shared" si="923"/>
        <v>1</v>
      </c>
      <c r="E602" s="1333">
        <f>VLOOKUP($A602,'E1 Categorization'!$A$35:$E$114,5,FALSE)</f>
        <v>0</v>
      </c>
      <c r="F602" s="1333">
        <f t="shared" si="924"/>
        <v>1</v>
      </c>
      <c r="G602" s="1334">
        <f>IF(ISERROR(VLOOKUP(VLOOKUP($A602, 'E4 TB Allocation Details'!$A$18:$L$205, MATCH("Demand ID", 'E4 TB Allocation Details'!$A$18:$L$18, 0),FALSE), 'E2 Allocators'!$B$15:$W$361, MATCH(G$17, 'E2 Allocators'!$B$15:$W$15, 0),FALSE)), 0, VLOOKUP(VLOOKUP($A602, 'E4 TB Allocation Details'!$A$18:$L$205, MATCH("Demand ID", 'E4 TB Allocation Details'!$A$18:$L$18, 0),FALSE), 'E2 Allocators'!$B$15:$W$361, MATCH(G$17, 'E2 Allocators'!$B$15:$W$15, 0),FALSE))</f>
        <v>0.34323976262154621</v>
      </c>
      <c r="H602" s="1334">
        <f>IF(ISERROR(VLOOKUP(VLOOKUP($A602, 'E4 TB Allocation Details'!$A$18:$L$205, MATCH("Demand ID", 'E4 TB Allocation Details'!$A$18:$L$18, 0),FALSE), 'E2 Allocators'!$B$15:$W$361, MATCH(H$17, 'E2 Allocators'!$B$15:$W$15, 0),FALSE)), 0, VLOOKUP(VLOOKUP($A602, 'E4 TB Allocation Details'!$A$18:$L$205, MATCH("Demand ID", 'E4 TB Allocation Details'!$A$18:$L$18, 0),FALSE), 'E2 Allocators'!$B$15:$W$361, MATCH(H$17, 'E2 Allocators'!$B$15:$W$15, 0),FALSE))</f>
        <v>0.18203209099116485</v>
      </c>
      <c r="I602" s="1334">
        <f>IF(ISERROR(VLOOKUP(VLOOKUP($A602, 'E4 TB Allocation Details'!$A$18:$L$205, MATCH("Demand ID", 'E4 TB Allocation Details'!$A$18:$L$18, 0),FALSE), 'E2 Allocators'!$B$15:$W$361, MATCH(I$17, 'E2 Allocators'!$B$15:$W$15, 0),FALSE)), 0, VLOOKUP(VLOOKUP($A602, 'E4 TB Allocation Details'!$A$18:$L$205, MATCH("Demand ID", 'E4 TB Allocation Details'!$A$18:$L$18, 0),FALSE), 'E2 Allocators'!$B$15:$W$361, MATCH(I$17, 'E2 Allocators'!$B$15:$W$15, 0),FALSE))</f>
        <v>0.46919647723287183</v>
      </c>
      <c r="J602" s="1334">
        <f>IF(ISERROR(VLOOKUP(VLOOKUP($A602, 'E4 TB Allocation Details'!$A$18:$L$205, MATCH("Demand ID", 'E4 TB Allocation Details'!$A$18:$L$18, 0),FALSE), 'E2 Allocators'!$B$15:$W$361, MATCH(J$17, 'E2 Allocators'!$B$15:$W$15, 0),FALSE)), 0, VLOOKUP(VLOOKUP($A602, 'E4 TB Allocation Details'!$A$18:$L$205, MATCH("Demand ID", 'E4 TB Allocation Details'!$A$18:$L$18, 0),FALSE), 'E2 Allocators'!$B$15:$W$361, MATCH(J$17, 'E2 Allocators'!$B$15:$W$15, 0),FALSE))</f>
        <v>0</v>
      </c>
      <c r="K602" s="1334">
        <f>IF(ISERROR(VLOOKUP(VLOOKUP($A602, 'E4 TB Allocation Details'!$A$18:$L$205, MATCH("Demand ID", 'E4 TB Allocation Details'!$A$18:$L$18, 0),FALSE), 'E2 Allocators'!$B$15:$W$361, MATCH(K$17, 'E2 Allocators'!$B$15:$W$15, 0),FALSE)), 0, VLOOKUP(VLOOKUP($A602, 'E4 TB Allocation Details'!$A$18:$L$205, MATCH("Demand ID", 'E4 TB Allocation Details'!$A$18:$L$18, 0),FALSE), 'E2 Allocators'!$B$15:$W$361, MATCH(K$17, 'E2 Allocators'!$B$15:$W$15, 0),FALSE))</f>
        <v>0</v>
      </c>
      <c r="L602" s="1334">
        <f>IF(ISERROR(VLOOKUP(VLOOKUP($A602, 'E4 TB Allocation Details'!$A$18:$L$205, MATCH("Demand ID", 'E4 TB Allocation Details'!$A$18:$L$18, 0),FALSE), 'E2 Allocators'!$B$15:$W$361, MATCH(L$17, 'E2 Allocators'!$B$15:$W$15, 0),FALSE)), 0, VLOOKUP(VLOOKUP($A602, 'E4 TB Allocation Details'!$A$18:$L$205, MATCH("Demand ID", 'E4 TB Allocation Details'!$A$18:$L$18, 0),FALSE), 'E2 Allocators'!$B$15:$W$361, MATCH(L$17, 'E2 Allocators'!$B$15:$W$15, 0),FALSE))</f>
        <v>0</v>
      </c>
      <c r="M602" s="1334">
        <f>IF(ISERROR(VLOOKUP(VLOOKUP($A602, 'E4 TB Allocation Details'!$A$18:$L$205, MATCH("Demand ID", 'E4 TB Allocation Details'!$A$18:$L$18, 0),FALSE), 'E2 Allocators'!$B$15:$W$361, MATCH(M$17, 'E2 Allocators'!$B$15:$W$15, 0),FALSE)), 0, VLOOKUP(VLOOKUP($A602, 'E4 TB Allocation Details'!$A$18:$L$205, MATCH("Demand ID", 'E4 TB Allocation Details'!$A$18:$L$18, 0),FALSE), 'E2 Allocators'!$B$15:$W$361, MATCH(M$17, 'E2 Allocators'!$B$15:$W$15, 0),FALSE))</f>
        <v>3.1791772355561432E-3</v>
      </c>
      <c r="N602" s="1334">
        <f>IF(ISERROR(VLOOKUP(VLOOKUP($A602, 'E4 TB Allocation Details'!$A$18:$L$205, MATCH("Demand ID", 'E4 TB Allocation Details'!$A$18:$L$18, 0),FALSE), 'E2 Allocators'!$B$15:$W$361, MATCH(N$17, 'E2 Allocators'!$B$15:$W$15, 0),FALSE)), 0, VLOOKUP(VLOOKUP($A602, 'E4 TB Allocation Details'!$A$18:$L$205, MATCH("Demand ID", 'E4 TB Allocation Details'!$A$18:$L$18, 0),FALSE), 'E2 Allocators'!$B$15:$W$361, MATCH(N$17, 'E2 Allocators'!$B$15:$W$15, 0),FALSE))</f>
        <v>4.0402658584488317E-4</v>
      </c>
      <c r="O602" s="1334">
        <f>IF(ISERROR(VLOOKUP(VLOOKUP($A602, 'E4 TB Allocation Details'!$A$18:$L$205, MATCH("Demand ID", 'E4 TB Allocation Details'!$A$18:$L$18, 0),FALSE), 'E2 Allocators'!$B$15:$W$361, MATCH(O$17, 'E2 Allocators'!$B$15:$W$15, 0),FALSE)), 0, VLOOKUP(VLOOKUP($A602, 'E4 TB Allocation Details'!$A$18:$L$205, MATCH("Demand ID", 'E4 TB Allocation Details'!$A$18:$L$18, 0),FALSE), 'E2 Allocators'!$B$15:$W$361, MATCH(O$17, 'E2 Allocators'!$B$15:$W$15, 0),FALSE))</f>
        <v>1.9484653330160509E-3</v>
      </c>
      <c r="P602" s="1334">
        <f>IF(ISERROR(VLOOKUP(VLOOKUP($A602, 'E4 TB Allocation Details'!$A$18:$L$205, MATCH("Demand ID", 'E4 TB Allocation Details'!$A$18:$L$18, 0),FALSE), 'E2 Allocators'!$B$15:$W$361, MATCH(P$17, 'E2 Allocators'!$B$15:$W$15, 0),FALSE)), 0, VLOOKUP(VLOOKUP($A602, 'E4 TB Allocation Details'!$A$18:$L$205, MATCH("Demand ID", 'E4 TB Allocation Details'!$A$18:$L$18, 0),FALSE), 'E2 Allocators'!$B$15:$W$361, MATCH(P$17, 'E2 Allocators'!$B$15:$W$15, 0),FALSE))</f>
        <v>0</v>
      </c>
      <c r="Q602" s="1334">
        <f>IF(ISERROR(VLOOKUP(VLOOKUP($A602, 'E4 TB Allocation Details'!$A$18:$L$205, MATCH("Demand ID", 'E4 TB Allocation Details'!$A$18:$L$18, 0),FALSE), 'E2 Allocators'!$B$15:$W$361, MATCH(Q$17, 'E2 Allocators'!$B$15:$W$15, 0),FALSE)), 0, VLOOKUP(VLOOKUP($A602, 'E4 TB Allocation Details'!$A$18:$L$205, MATCH("Demand ID", 'E4 TB Allocation Details'!$A$18:$L$18, 0),FALSE), 'E2 Allocators'!$B$15:$W$361, MATCH(Q$17, 'E2 Allocators'!$B$15:$W$15, 0),FALSE))</f>
        <v>0</v>
      </c>
      <c r="R602" s="1334">
        <f>IF(ISERROR(VLOOKUP(VLOOKUP($A602, 'E4 TB Allocation Details'!$A$18:$L$205, MATCH("Demand ID", 'E4 TB Allocation Details'!$A$18:$L$18, 0),FALSE), 'E2 Allocators'!$B$15:$W$361, MATCH(R$17, 'E2 Allocators'!$B$15:$W$15, 0),FALSE)), 0, VLOOKUP(VLOOKUP($A602, 'E4 TB Allocation Details'!$A$18:$L$205, MATCH("Demand ID", 'E4 TB Allocation Details'!$A$18:$L$18, 0),FALSE), 'E2 Allocators'!$B$15:$W$361, MATCH(R$17, 'E2 Allocators'!$B$15:$W$15, 0),FALSE))</f>
        <v>0</v>
      </c>
      <c r="S602" s="1334">
        <f>IF(ISERROR(VLOOKUP(VLOOKUP($A602, 'E4 TB Allocation Details'!$A$18:$L$205, MATCH("Demand ID", 'E4 TB Allocation Details'!$A$18:$L$18, 0),FALSE), 'E2 Allocators'!$B$15:$W$361, MATCH(S$17, 'E2 Allocators'!$B$15:$W$15, 0),FALSE)), 0, VLOOKUP(VLOOKUP($A602, 'E4 TB Allocation Details'!$A$18:$L$205, MATCH("Demand ID", 'E4 TB Allocation Details'!$A$18:$L$18, 0),FALSE), 'E2 Allocators'!$B$15:$W$361, MATCH(S$17, 'E2 Allocators'!$B$15:$W$15, 0),FALSE))</f>
        <v>0</v>
      </c>
      <c r="T602" s="1334">
        <f>IF(ISERROR(VLOOKUP(VLOOKUP($A602, 'E4 TB Allocation Details'!$A$18:$L$205, MATCH("Demand ID", 'E4 TB Allocation Details'!$A$18:$L$18, 0),FALSE), 'E2 Allocators'!$B$15:$W$361, MATCH(T$17, 'E2 Allocators'!$B$15:$W$15, 0),FALSE)), 0, VLOOKUP(VLOOKUP($A602, 'E4 TB Allocation Details'!$A$18:$L$205, MATCH("Demand ID", 'E4 TB Allocation Details'!$A$18:$L$18, 0),FALSE), 'E2 Allocators'!$B$15:$W$361, MATCH(T$17, 'E2 Allocators'!$B$15:$W$15, 0),FALSE))</f>
        <v>0</v>
      </c>
      <c r="U602" s="1334">
        <f>IF(ISERROR(VLOOKUP(VLOOKUP($A602, 'E4 TB Allocation Details'!$A$18:$L$205, MATCH("Demand ID", 'E4 TB Allocation Details'!$A$18:$L$18, 0),FALSE), 'E2 Allocators'!$B$15:$W$361, MATCH(U$17, 'E2 Allocators'!$B$15:$W$15, 0),FALSE)), 0, VLOOKUP(VLOOKUP($A602, 'E4 TB Allocation Details'!$A$18:$L$205, MATCH("Demand ID", 'E4 TB Allocation Details'!$A$18:$L$18, 0),FALSE), 'E2 Allocators'!$B$15:$W$361, MATCH(U$17, 'E2 Allocators'!$B$15:$W$15, 0),FALSE))</f>
        <v>0</v>
      </c>
      <c r="V602" s="1334">
        <f>IF(ISERROR(VLOOKUP(VLOOKUP($A602, 'E4 TB Allocation Details'!$A$18:$L$205, MATCH("Demand ID", 'E4 TB Allocation Details'!$A$18:$L$18, 0),FALSE), 'E2 Allocators'!$B$15:$W$361, MATCH(V$17, 'E2 Allocators'!$B$15:$W$15, 0),FALSE)), 0, VLOOKUP(VLOOKUP($A602, 'E4 TB Allocation Details'!$A$18:$L$205, MATCH("Demand ID", 'E4 TB Allocation Details'!$A$18:$L$18, 0),FALSE), 'E2 Allocators'!$B$15:$W$361, MATCH(V$17, 'E2 Allocators'!$B$15:$W$15, 0),FALSE))</f>
        <v>0</v>
      </c>
      <c r="W602" s="1334">
        <f>IF(ISERROR(VLOOKUP(VLOOKUP($A602, 'E4 TB Allocation Details'!$A$18:$L$205, MATCH("Demand ID", 'E4 TB Allocation Details'!$A$18:$L$18, 0),FALSE), 'E2 Allocators'!$B$15:$W$361, MATCH(W$17, 'E2 Allocators'!$B$15:$W$15, 0),FALSE)), 0, VLOOKUP(VLOOKUP($A602, 'E4 TB Allocation Details'!$A$18:$L$205, MATCH("Demand ID", 'E4 TB Allocation Details'!$A$18:$L$18, 0),FALSE), 'E2 Allocators'!$B$15:$W$361, MATCH(W$17, 'E2 Allocators'!$B$15:$W$15, 0),FALSE))</f>
        <v>0</v>
      </c>
      <c r="X602" s="1334">
        <f>IF(ISERROR(VLOOKUP(VLOOKUP($A602, 'E4 TB Allocation Details'!$A$18:$L$205, MATCH("Demand ID", 'E4 TB Allocation Details'!$A$18:$L$18, 0),FALSE), 'E2 Allocators'!$B$15:$W$361, MATCH(X$17, 'E2 Allocators'!$B$15:$W$15, 0),FALSE)), 0, VLOOKUP(VLOOKUP($A602, 'E4 TB Allocation Details'!$A$18:$L$205, MATCH("Demand ID", 'E4 TB Allocation Details'!$A$18:$L$18, 0),FALSE), 'E2 Allocators'!$B$15:$W$361, MATCH(X$17, 'E2 Allocators'!$B$15:$W$15, 0),FALSE))</f>
        <v>0</v>
      </c>
      <c r="Y602" s="1334">
        <f>IF(ISERROR(VLOOKUP(VLOOKUP($A602, 'E4 TB Allocation Details'!$A$18:$L$205, MATCH("Demand ID", 'E4 TB Allocation Details'!$A$18:$L$18, 0),FALSE), 'E2 Allocators'!$B$15:$W$361, MATCH(Y$17, 'E2 Allocators'!$B$15:$W$15, 0),FALSE)), 0, VLOOKUP(VLOOKUP($A602, 'E4 TB Allocation Details'!$A$18:$L$205, MATCH("Demand ID", 'E4 TB Allocation Details'!$A$18:$L$18, 0),FALSE), 'E2 Allocators'!$B$15:$W$361, MATCH(Y$17, 'E2 Allocators'!$B$15:$W$15, 0),FALSE))</f>
        <v>0</v>
      </c>
      <c r="Z602" s="1334">
        <f>IF(ISERROR(VLOOKUP(VLOOKUP($A602, 'E4 TB Allocation Details'!$A$18:$L$205, MATCH("Demand ID", 'E4 TB Allocation Details'!$A$18:$L$18, 0),FALSE), 'E2 Allocators'!$B$15:$W$361, MATCH(Z$17, 'E2 Allocators'!$B$15:$W$15, 0),FALSE)), 0, VLOOKUP(VLOOKUP($A602, 'E4 TB Allocation Details'!$A$18:$L$205, MATCH("Demand ID", 'E4 TB Allocation Details'!$A$18:$L$18, 0),FALSE), 'E2 Allocators'!$B$15:$W$361, MATCH(Z$17, 'E2 Allocators'!$B$15:$W$15, 0),FALSE))</f>
        <v>0</v>
      </c>
      <c r="AA602" s="1339">
        <f t="shared" si="925"/>
        <v>1</v>
      </c>
      <c r="AB602" s="1334">
        <f>IF(ISERROR(VLOOKUP(VLOOKUP($A602, 'E4 TB Allocation Details'!$A$18:$L$205, MATCH("Customer ID", 'E4 TB Allocation Details'!$A$18:$L$18, 0),FALSE), 'E2 Allocators'!$B$15:$W$361, MATCH(AB$17, 'E2 Allocators'!$B$15:$W$15, 0),FALSE)), 0, VLOOKUP(VLOOKUP($A602, 'E4 TB Allocation Details'!$A$18:$L$205, MATCH("Customer ID", 'E4 TB Allocation Details'!$A$18:$L$18, 0),FALSE), 'E2 Allocators'!$B$15:$W$361, MATCH(AB$17, 'E2 Allocators'!$B$15:$W$15, 0),FALSE))</f>
        <v>0</v>
      </c>
      <c r="AC602" s="1334">
        <f>IF(ISERROR(VLOOKUP(VLOOKUP($A602, 'E4 TB Allocation Details'!$A$18:$L$205, MATCH("Customer ID", 'E4 TB Allocation Details'!$A$18:$L$18, 0),FALSE), 'E2 Allocators'!$B$15:$W$361, MATCH(AC$17, 'E2 Allocators'!$B$15:$W$15, 0),FALSE)), 0, VLOOKUP(VLOOKUP($A602, 'E4 TB Allocation Details'!$A$18:$L$205, MATCH("Customer ID", 'E4 TB Allocation Details'!$A$18:$L$18, 0),FALSE), 'E2 Allocators'!$B$15:$W$361, MATCH(AC$17, 'E2 Allocators'!$B$15:$W$15, 0),FALSE))</f>
        <v>0</v>
      </c>
      <c r="AD602" s="1334">
        <f>IF(ISERROR(VLOOKUP(VLOOKUP($A602, 'E4 TB Allocation Details'!$A$18:$L$205, MATCH("Customer ID", 'E4 TB Allocation Details'!$A$18:$L$18, 0),FALSE), 'E2 Allocators'!$B$15:$W$361, MATCH(AD$17, 'E2 Allocators'!$B$15:$W$15, 0),FALSE)), 0, VLOOKUP(VLOOKUP($A602, 'E4 TB Allocation Details'!$A$18:$L$205, MATCH("Customer ID", 'E4 TB Allocation Details'!$A$18:$L$18, 0),FALSE), 'E2 Allocators'!$B$15:$W$361, MATCH(AD$17, 'E2 Allocators'!$B$15:$W$15, 0),FALSE))</f>
        <v>0</v>
      </c>
      <c r="AE602" s="1334">
        <f>IF(ISERROR(VLOOKUP(VLOOKUP($A602, 'E4 TB Allocation Details'!$A$18:$L$205, MATCH("Customer ID", 'E4 TB Allocation Details'!$A$18:$L$18, 0),FALSE), 'E2 Allocators'!$B$15:$W$361, MATCH(AE$17, 'E2 Allocators'!$B$15:$W$15, 0),FALSE)), 0, VLOOKUP(VLOOKUP($A602, 'E4 TB Allocation Details'!$A$18:$L$205, MATCH("Customer ID", 'E4 TB Allocation Details'!$A$18:$L$18, 0),FALSE), 'E2 Allocators'!$B$15:$W$361, MATCH(AE$17, 'E2 Allocators'!$B$15:$W$15, 0),FALSE))</f>
        <v>0</v>
      </c>
      <c r="AF602" s="1334">
        <f>IF(ISERROR(VLOOKUP(VLOOKUP($A602, 'E4 TB Allocation Details'!$A$18:$L$205, MATCH("Customer ID", 'E4 TB Allocation Details'!$A$18:$L$18, 0),FALSE), 'E2 Allocators'!$B$15:$W$361, MATCH(AF$17, 'E2 Allocators'!$B$15:$W$15, 0),FALSE)), 0, VLOOKUP(VLOOKUP($A602, 'E4 TB Allocation Details'!$A$18:$L$205, MATCH("Customer ID", 'E4 TB Allocation Details'!$A$18:$L$18, 0),FALSE), 'E2 Allocators'!$B$15:$W$361, MATCH(AF$17, 'E2 Allocators'!$B$15:$W$15, 0),FALSE))</f>
        <v>0</v>
      </c>
      <c r="AG602" s="1334">
        <f>IF(ISERROR(VLOOKUP(VLOOKUP($A602, 'E4 TB Allocation Details'!$A$18:$L$205, MATCH("Customer ID", 'E4 TB Allocation Details'!$A$18:$L$18, 0),FALSE), 'E2 Allocators'!$B$15:$W$361, MATCH(AG$17, 'E2 Allocators'!$B$15:$W$15, 0),FALSE)), 0, VLOOKUP(VLOOKUP($A602, 'E4 TB Allocation Details'!$A$18:$L$205, MATCH("Customer ID", 'E4 TB Allocation Details'!$A$18:$L$18, 0),FALSE), 'E2 Allocators'!$B$15:$W$361, MATCH(AG$17, 'E2 Allocators'!$B$15:$W$15, 0),FALSE))</f>
        <v>0</v>
      </c>
      <c r="AH602" s="1334">
        <f>IF(ISERROR(VLOOKUP(VLOOKUP($A602, 'E4 TB Allocation Details'!$A$18:$L$205, MATCH("Customer ID", 'E4 TB Allocation Details'!$A$18:$L$18, 0),FALSE), 'E2 Allocators'!$B$15:$W$361, MATCH(AH$17, 'E2 Allocators'!$B$15:$W$15, 0),FALSE)), 0, VLOOKUP(VLOOKUP($A602, 'E4 TB Allocation Details'!$A$18:$L$205, MATCH("Customer ID", 'E4 TB Allocation Details'!$A$18:$L$18, 0),FALSE), 'E2 Allocators'!$B$15:$W$361, MATCH(AH$17, 'E2 Allocators'!$B$15:$W$15, 0),FALSE))</f>
        <v>0</v>
      </c>
      <c r="AI602" s="1334">
        <f>IF(ISERROR(VLOOKUP(VLOOKUP($A602, 'E4 TB Allocation Details'!$A$18:$L$205, MATCH("Customer ID", 'E4 TB Allocation Details'!$A$18:$L$18, 0),FALSE), 'E2 Allocators'!$B$15:$W$361, MATCH(AI$17, 'E2 Allocators'!$B$15:$W$15, 0),FALSE)), 0, VLOOKUP(VLOOKUP($A602, 'E4 TB Allocation Details'!$A$18:$L$205, MATCH("Customer ID", 'E4 TB Allocation Details'!$A$18:$L$18, 0),FALSE), 'E2 Allocators'!$B$15:$W$361, MATCH(AI$17, 'E2 Allocators'!$B$15:$W$15, 0),FALSE))</f>
        <v>0</v>
      </c>
      <c r="AJ602" s="1334">
        <f>IF(ISERROR(VLOOKUP(VLOOKUP($A602, 'E4 TB Allocation Details'!$A$18:$L$205, MATCH("Customer ID", 'E4 TB Allocation Details'!$A$18:$L$18, 0),FALSE), 'E2 Allocators'!$B$15:$W$361, MATCH(AJ$17, 'E2 Allocators'!$B$15:$W$15, 0),FALSE)), 0, VLOOKUP(VLOOKUP($A602, 'E4 TB Allocation Details'!$A$18:$L$205, MATCH("Customer ID", 'E4 TB Allocation Details'!$A$18:$L$18, 0),FALSE), 'E2 Allocators'!$B$15:$W$361, MATCH(AJ$17, 'E2 Allocators'!$B$15:$W$15, 0),FALSE))</f>
        <v>0</v>
      </c>
      <c r="AK602" s="1334">
        <f>IF(ISERROR(VLOOKUP(VLOOKUP($A602, 'E4 TB Allocation Details'!$A$18:$L$205, MATCH("Customer ID", 'E4 TB Allocation Details'!$A$18:$L$18, 0),FALSE), 'E2 Allocators'!$B$15:$W$361, MATCH(AK$17, 'E2 Allocators'!$B$15:$W$15, 0),FALSE)), 0, VLOOKUP(VLOOKUP($A602, 'E4 TB Allocation Details'!$A$18:$L$205, MATCH("Customer ID", 'E4 TB Allocation Details'!$A$18:$L$18, 0),FALSE), 'E2 Allocators'!$B$15:$W$361, MATCH(AK$17, 'E2 Allocators'!$B$15:$W$15, 0),FALSE))</f>
        <v>0</v>
      </c>
      <c r="AL602" s="1334">
        <f>IF(ISERROR(VLOOKUP(VLOOKUP($A602, 'E4 TB Allocation Details'!$A$18:$L$205, MATCH("Customer ID", 'E4 TB Allocation Details'!$A$18:$L$18, 0),FALSE), 'E2 Allocators'!$B$15:$W$361, MATCH(AL$17, 'E2 Allocators'!$B$15:$W$15, 0),FALSE)), 0, VLOOKUP(VLOOKUP($A602, 'E4 TB Allocation Details'!$A$18:$L$205, MATCH("Customer ID", 'E4 TB Allocation Details'!$A$18:$L$18, 0),FALSE), 'E2 Allocators'!$B$15:$W$361, MATCH(AL$17, 'E2 Allocators'!$B$15:$W$15, 0),FALSE))</f>
        <v>0</v>
      </c>
      <c r="AM602" s="1334">
        <f>IF(ISERROR(VLOOKUP(VLOOKUP($A602, 'E4 TB Allocation Details'!$A$18:$L$205, MATCH("Customer ID", 'E4 TB Allocation Details'!$A$18:$L$18, 0),FALSE), 'E2 Allocators'!$B$15:$W$361, MATCH(AM$17, 'E2 Allocators'!$B$15:$W$15, 0),FALSE)), 0, VLOOKUP(VLOOKUP($A602, 'E4 TB Allocation Details'!$A$18:$L$205, MATCH("Customer ID", 'E4 TB Allocation Details'!$A$18:$L$18, 0),FALSE), 'E2 Allocators'!$B$15:$W$361, MATCH(AM$17, 'E2 Allocators'!$B$15:$W$15, 0),FALSE))</f>
        <v>0</v>
      </c>
      <c r="AN602" s="1334">
        <f>IF(ISERROR(VLOOKUP(VLOOKUP($A602, 'E4 TB Allocation Details'!$A$18:$L$205, MATCH("Customer ID", 'E4 TB Allocation Details'!$A$18:$L$18, 0),FALSE), 'E2 Allocators'!$B$15:$W$361, MATCH(AN$17, 'E2 Allocators'!$B$15:$W$15, 0),FALSE)), 0, VLOOKUP(VLOOKUP($A602, 'E4 TB Allocation Details'!$A$18:$L$205, MATCH("Customer ID", 'E4 TB Allocation Details'!$A$18:$L$18, 0),FALSE), 'E2 Allocators'!$B$15:$W$361, MATCH(AN$17, 'E2 Allocators'!$B$15:$W$15, 0),FALSE))</f>
        <v>0</v>
      </c>
      <c r="AO602" s="1334">
        <f>IF(ISERROR(VLOOKUP(VLOOKUP($A602, 'E4 TB Allocation Details'!$A$18:$L$205, MATCH("Customer ID", 'E4 TB Allocation Details'!$A$18:$L$18, 0),FALSE), 'E2 Allocators'!$B$15:$W$361, MATCH(AO$17, 'E2 Allocators'!$B$15:$W$15, 0),FALSE)), 0, VLOOKUP(VLOOKUP($A602, 'E4 TB Allocation Details'!$A$18:$L$205, MATCH("Customer ID", 'E4 TB Allocation Details'!$A$18:$L$18, 0),FALSE), 'E2 Allocators'!$B$15:$W$361, MATCH(AO$17, 'E2 Allocators'!$B$15:$W$15, 0),FALSE))</f>
        <v>0</v>
      </c>
      <c r="AP602" s="1334">
        <f>IF(ISERROR(VLOOKUP(VLOOKUP($A602, 'E4 TB Allocation Details'!$A$18:$L$205, MATCH("Customer ID", 'E4 TB Allocation Details'!$A$18:$L$18, 0),FALSE), 'E2 Allocators'!$B$15:$W$361, MATCH(AP$17, 'E2 Allocators'!$B$15:$W$15, 0),FALSE)), 0, VLOOKUP(VLOOKUP($A602, 'E4 TB Allocation Details'!$A$18:$L$205, MATCH("Customer ID", 'E4 TB Allocation Details'!$A$18:$L$18, 0),FALSE), 'E2 Allocators'!$B$15:$W$361, MATCH(AP$17, 'E2 Allocators'!$B$15:$W$15, 0),FALSE))</f>
        <v>0</v>
      </c>
      <c r="AQ602" s="1334">
        <f>IF(ISERROR(VLOOKUP(VLOOKUP($A602, 'E4 TB Allocation Details'!$A$18:$L$205, MATCH("Customer ID", 'E4 TB Allocation Details'!$A$18:$L$18, 0),FALSE), 'E2 Allocators'!$B$15:$W$361, MATCH(AQ$17, 'E2 Allocators'!$B$15:$W$15, 0),FALSE)), 0, VLOOKUP(VLOOKUP($A602, 'E4 TB Allocation Details'!$A$18:$L$205, MATCH("Customer ID", 'E4 TB Allocation Details'!$A$18:$L$18, 0),FALSE), 'E2 Allocators'!$B$15:$W$361, MATCH(AQ$17, 'E2 Allocators'!$B$15:$W$15, 0),FALSE))</f>
        <v>0</v>
      </c>
      <c r="AR602" s="1334">
        <f>IF(ISERROR(VLOOKUP(VLOOKUP($A602, 'E4 TB Allocation Details'!$A$18:$L$205, MATCH("Customer ID", 'E4 TB Allocation Details'!$A$18:$L$18, 0),FALSE), 'E2 Allocators'!$B$15:$W$361, MATCH(AR$17, 'E2 Allocators'!$B$15:$W$15, 0),FALSE)), 0, VLOOKUP(VLOOKUP($A602, 'E4 TB Allocation Details'!$A$18:$L$205, MATCH("Customer ID", 'E4 TB Allocation Details'!$A$18:$L$18, 0),FALSE), 'E2 Allocators'!$B$15:$W$361, MATCH(AR$17, 'E2 Allocators'!$B$15:$W$15, 0),FALSE))</f>
        <v>0</v>
      </c>
      <c r="AS602" s="1334">
        <f>IF(ISERROR(VLOOKUP(VLOOKUP($A602, 'E4 TB Allocation Details'!$A$18:$L$205, MATCH("Customer ID", 'E4 TB Allocation Details'!$A$18:$L$18, 0),FALSE), 'E2 Allocators'!$B$15:$W$361, MATCH(AS$17, 'E2 Allocators'!$B$15:$W$15, 0),FALSE)), 0, VLOOKUP(VLOOKUP($A602, 'E4 TB Allocation Details'!$A$18:$L$205, MATCH("Customer ID", 'E4 TB Allocation Details'!$A$18:$L$18, 0),FALSE), 'E2 Allocators'!$B$15:$W$361, MATCH(AS$17, 'E2 Allocators'!$B$15:$W$15, 0),FALSE))</f>
        <v>0</v>
      </c>
      <c r="AT602" s="1334">
        <f>IF(ISERROR(VLOOKUP(VLOOKUP($A602, 'E4 TB Allocation Details'!$A$18:$L$205, MATCH("Customer ID", 'E4 TB Allocation Details'!$A$18:$L$18, 0),FALSE), 'E2 Allocators'!$B$15:$W$361, MATCH(AT$17, 'E2 Allocators'!$B$15:$W$15, 0),FALSE)), 0, VLOOKUP(VLOOKUP($A602, 'E4 TB Allocation Details'!$A$18:$L$205, MATCH("Customer ID", 'E4 TB Allocation Details'!$A$18:$L$18, 0),FALSE), 'E2 Allocators'!$B$15:$W$361, MATCH(AT$17, 'E2 Allocators'!$B$15:$W$15, 0),FALSE))</f>
        <v>0</v>
      </c>
      <c r="AU602" s="1334">
        <f>IF(ISERROR(VLOOKUP(VLOOKUP($A602, 'E4 TB Allocation Details'!$A$18:$L$205, MATCH("Customer ID", 'E4 TB Allocation Details'!$A$18:$L$18, 0),FALSE), 'E2 Allocators'!$B$15:$W$361, MATCH(AU$17, 'E2 Allocators'!$B$15:$W$15, 0),FALSE)), 0, VLOOKUP(VLOOKUP($A602, 'E4 TB Allocation Details'!$A$18:$L$205, MATCH("Customer ID", 'E4 TB Allocation Details'!$A$18:$L$18, 0),FALSE), 'E2 Allocators'!$B$15:$W$361, MATCH(AU$17, 'E2 Allocators'!$B$15:$W$15, 0),FALSE))</f>
        <v>0</v>
      </c>
      <c r="AV602" s="1339">
        <f t="shared" si="926"/>
        <v>0</v>
      </c>
      <c r="AW602" s="1336"/>
      <c r="AX602" s="1336"/>
      <c r="AY602" s="1336"/>
      <c r="AZ602" s="1336"/>
      <c r="BA602" s="1336"/>
      <c r="BB602" s="1336"/>
      <c r="BC602" s="1336"/>
      <c r="BD602" s="1336"/>
      <c r="BE602" s="1336"/>
      <c r="BF602" s="1336"/>
      <c r="BG602" s="1336"/>
      <c r="BH602" s="1336"/>
      <c r="BI602" s="1336"/>
      <c r="BJ602" s="1336"/>
      <c r="BK602" s="1336"/>
      <c r="BL602" s="1336"/>
      <c r="BM602" s="1336"/>
      <c r="BN602" s="1336"/>
      <c r="BO602" s="1336"/>
      <c r="BP602" s="1336"/>
      <c r="BQ602" s="1337"/>
    </row>
    <row r="603" spans="1:69" s="258" customFormat="1" ht="25.5">
      <c r="A603" s="1338">
        <v>1820</v>
      </c>
      <c r="B603" s="1331" t="s">
        <v>38</v>
      </c>
      <c r="C603" s="1332"/>
      <c r="D603" s="1333"/>
      <c r="E603" s="1333"/>
      <c r="F603" s="1333"/>
      <c r="G603" s="1334">
        <f>IF(ISERROR(VLOOKUP(VLOOKUP($A603, 'E4 TB Allocation Details'!$A$18:$L$205, MATCH("Demand ID", 'E4 TB Allocation Details'!$A$18:$L$18, 0),FALSE), 'E2 Allocators'!$B$15:$W$361, MATCH(G$17, 'E2 Allocators'!$B$15:$W$15, 0),FALSE)), 0, VLOOKUP(VLOOKUP($A603, 'E4 TB Allocation Details'!$A$18:$L$205, MATCH("Demand ID", 'E4 TB Allocation Details'!$A$18:$L$18, 0),FALSE), 'E2 Allocators'!$B$15:$W$361, MATCH(G$17, 'E2 Allocators'!$B$15:$W$15, 0),FALSE))</f>
        <v>0.34323976262154621</v>
      </c>
      <c r="H603" s="1334">
        <f>IF(ISERROR(VLOOKUP(VLOOKUP($A603, 'E4 TB Allocation Details'!$A$18:$L$205, MATCH("Demand ID", 'E4 TB Allocation Details'!$A$18:$L$18, 0),FALSE), 'E2 Allocators'!$B$15:$W$361, MATCH(H$17, 'E2 Allocators'!$B$15:$W$15, 0),FALSE)), 0, VLOOKUP(VLOOKUP($A603, 'E4 TB Allocation Details'!$A$18:$L$205, MATCH("Demand ID", 'E4 TB Allocation Details'!$A$18:$L$18, 0),FALSE), 'E2 Allocators'!$B$15:$W$361, MATCH(H$17, 'E2 Allocators'!$B$15:$W$15, 0),FALSE))</f>
        <v>0.18203209099116485</v>
      </c>
      <c r="I603" s="1334">
        <f>IF(ISERROR(VLOOKUP(VLOOKUP($A603, 'E4 TB Allocation Details'!$A$18:$L$205, MATCH("Demand ID", 'E4 TB Allocation Details'!$A$18:$L$18, 0),FALSE), 'E2 Allocators'!$B$15:$W$361, MATCH(I$17, 'E2 Allocators'!$B$15:$W$15, 0),FALSE)), 0, VLOOKUP(VLOOKUP($A603, 'E4 TB Allocation Details'!$A$18:$L$205, MATCH("Demand ID", 'E4 TB Allocation Details'!$A$18:$L$18, 0),FALSE), 'E2 Allocators'!$B$15:$W$361, MATCH(I$17, 'E2 Allocators'!$B$15:$W$15, 0),FALSE))</f>
        <v>0.46919647723287183</v>
      </c>
      <c r="J603" s="1334">
        <f>IF(ISERROR(VLOOKUP(VLOOKUP($A603, 'E4 TB Allocation Details'!$A$18:$L$205, MATCH("Demand ID", 'E4 TB Allocation Details'!$A$18:$L$18, 0),FALSE), 'E2 Allocators'!$B$15:$W$361, MATCH(J$17, 'E2 Allocators'!$B$15:$W$15, 0),FALSE)), 0, VLOOKUP(VLOOKUP($A603, 'E4 TB Allocation Details'!$A$18:$L$205, MATCH("Demand ID", 'E4 TB Allocation Details'!$A$18:$L$18, 0),FALSE), 'E2 Allocators'!$B$15:$W$361, MATCH(J$17, 'E2 Allocators'!$B$15:$W$15, 0),FALSE))</f>
        <v>0</v>
      </c>
      <c r="K603" s="1334">
        <f>IF(ISERROR(VLOOKUP(VLOOKUP($A603, 'E4 TB Allocation Details'!$A$18:$L$205, MATCH("Demand ID", 'E4 TB Allocation Details'!$A$18:$L$18, 0),FALSE), 'E2 Allocators'!$B$15:$W$361, MATCH(K$17, 'E2 Allocators'!$B$15:$W$15, 0),FALSE)), 0, VLOOKUP(VLOOKUP($A603, 'E4 TB Allocation Details'!$A$18:$L$205, MATCH("Demand ID", 'E4 TB Allocation Details'!$A$18:$L$18, 0),FALSE), 'E2 Allocators'!$B$15:$W$361, MATCH(K$17, 'E2 Allocators'!$B$15:$W$15, 0),FALSE))</f>
        <v>0</v>
      </c>
      <c r="L603" s="1334">
        <f>IF(ISERROR(VLOOKUP(VLOOKUP($A603, 'E4 TB Allocation Details'!$A$18:$L$205, MATCH("Demand ID", 'E4 TB Allocation Details'!$A$18:$L$18, 0),FALSE), 'E2 Allocators'!$B$15:$W$361, MATCH(L$17, 'E2 Allocators'!$B$15:$W$15, 0),FALSE)), 0, VLOOKUP(VLOOKUP($A603, 'E4 TB Allocation Details'!$A$18:$L$205, MATCH("Demand ID", 'E4 TB Allocation Details'!$A$18:$L$18, 0),FALSE), 'E2 Allocators'!$B$15:$W$361, MATCH(L$17, 'E2 Allocators'!$B$15:$W$15, 0),FALSE))</f>
        <v>0</v>
      </c>
      <c r="M603" s="1334">
        <f>IF(ISERROR(VLOOKUP(VLOOKUP($A603, 'E4 TB Allocation Details'!$A$18:$L$205, MATCH("Demand ID", 'E4 TB Allocation Details'!$A$18:$L$18, 0),FALSE), 'E2 Allocators'!$B$15:$W$361, MATCH(M$17, 'E2 Allocators'!$B$15:$W$15, 0),FALSE)), 0, VLOOKUP(VLOOKUP($A603, 'E4 TB Allocation Details'!$A$18:$L$205, MATCH("Demand ID", 'E4 TB Allocation Details'!$A$18:$L$18, 0),FALSE), 'E2 Allocators'!$B$15:$W$361, MATCH(M$17, 'E2 Allocators'!$B$15:$W$15, 0),FALSE))</f>
        <v>3.1791772355561432E-3</v>
      </c>
      <c r="N603" s="1334">
        <f>IF(ISERROR(VLOOKUP(VLOOKUP($A603, 'E4 TB Allocation Details'!$A$18:$L$205, MATCH("Demand ID", 'E4 TB Allocation Details'!$A$18:$L$18, 0),FALSE), 'E2 Allocators'!$B$15:$W$361, MATCH(N$17, 'E2 Allocators'!$B$15:$W$15, 0),FALSE)), 0, VLOOKUP(VLOOKUP($A603, 'E4 TB Allocation Details'!$A$18:$L$205, MATCH("Demand ID", 'E4 TB Allocation Details'!$A$18:$L$18, 0),FALSE), 'E2 Allocators'!$B$15:$W$361, MATCH(N$17, 'E2 Allocators'!$B$15:$W$15, 0),FALSE))</f>
        <v>4.0402658584488317E-4</v>
      </c>
      <c r="O603" s="1334">
        <f>IF(ISERROR(VLOOKUP(VLOOKUP($A603, 'E4 TB Allocation Details'!$A$18:$L$205, MATCH("Demand ID", 'E4 TB Allocation Details'!$A$18:$L$18, 0),FALSE), 'E2 Allocators'!$B$15:$W$361, MATCH(O$17, 'E2 Allocators'!$B$15:$W$15, 0),FALSE)), 0, VLOOKUP(VLOOKUP($A603, 'E4 TB Allocation Details'!$A$18:$L$205, MATCH("Demand ID", 'E4 TB Allocation Details'!$A$18:$L$18, 0),FALSE), 'E2 Allocators'!$B$15:$W$361, MATCH(O$17, 'E2 Allocators'!$B$15:$W$15, 0),FALSE))</f>
        <v>1.9484653330160509E-3</v>
      </c>
      <c r="P603" s="1334">
        <f>IF(ISERROR(VLOOKUP(VLOOKUP($A603, 'E4 TB Allocation Details'!$A$18:$L$205, MATCH("Demand ID", 'E4 TB Allocation Details'!$A$18:$L$18, 0),FALSE), 'E2 Allocators'!$B$15:$W$361, MATCH(P$17, 'E2 Allocators'!$B$15:$W$15, 0),FALSE)), 0, VLOOKUP(VLOOKUP($A603, 'E4 TB Allocation Details'!$A$18:$L$205, MATCH("Demand ID", 'E4 TB Allocation Details'!$A$18:$L$18, 0),FALSE), 'E2 Allocators'!$B$15:$W$361, MATCH(P$17, 'E2 Allocators'!$B$15:$W$15, 0),FALSE))</f>
        <v>0</v>
      </c>
      <c r="Q603" s="1334">
        <f>IF(ISERROR(VLOOKUP(VLOOKUP($A603, 'E4 TB Allocation Details'!$A$18:$L$205, MATCH("Demand ID", 'E4 TB Allocation Details'!$A$18:$L$18, 0),FALSE), 'E2 Allocators'!$B$15:$W$361, MATCH(Q$17, 'E2 Allocators'!$B$15:$W$15, 0),FALSE)), 0, VLOOKUP(VLOOKUP($A603, 'E4 TB Allocation Details'!$A$18:$L$205, MATCH("Demand ID", 'E4 TB Allocation Details'!$A$18:$L$18, 0),FALSE), 'E2 Allocators'!$B$15:$W$361, MATCH(Q$17, 'E2 Allocators'!$B$15:$W$15, 0),FALSE))</f>
        <v>0</v>
      </c>
      <c r="R603" s="1334">
        <f>IF(ISERROR(VLOOKUP(VLOOKUP($A603, 'E4 TB Allocation Details'!$A$18:$L$205, MATCH("Demand ID", 'E4 TB Allocation Details'!$A$18:$L$18, 0),FALSE), 'E2 Allocators'!$B$15:$W$361, MATCH(R$17, 'E2 Allocators'!$B$15:$W$15, 0),FALSE)), 0, VLOOKUP(VLOOKUP($A603, 'E4 TB Allocation Details'!$A$18:$L$205, MATCH("Demand ID", 'E4 TB Allocation Details'!$A$18:$L$18, 0),FALSE), 'E2 Allocators'!$B$15:$W$361, MATCH(R$17, 'E2 Allocators'!$B$15:$W$15, 0),FALSE))</f>
        <v>0</v>
      </c>
      <c r="S603" s="1334">
        <f>IF(ISERROR(VLOOKUP(VLOOKUP($A603, 'E4 TB Allocation Details'!$A$18:$L$205, MATCH("Demand ID", 'E4 TB Allocation Details'!$A$18:$L$18, 0),FALSE), 'E2 Allocators'!$B$15:$W$361, MATCH(S$17, 'E2 Allocators'!$B$15:$W$15, 0),FALSE)), 0, VLOOKUP(VLOOKUP($A603, 'E4 TB Allocation Details'!$A$18:$L$205, MATCH("Demand ID", 'E4 TB Allocation Details'!$A$18:$L$18, 0),FALSE), 'E2 Allocators'!$B$15:$W$361, MATCH(S$17, 'E2 Allocators'!$B$15:$W$15, 0),FALSE))</f>
        <v>0</v>
      </c>
      <c r="T603" s="1334">
        <f>IF(ISERROR(VLOOKUP(VLOOKUP($A603, 'E4 TB Allocation Details'!$A$18:$L$205, MATCH("Demand ID", 'E4 TB Allocation Details'!$A$18:$L$18, 0),FALSE), 'E2 Allocators'!$B$15:$W$361, MATCH(T$17, 'E2 Allocators'!$B$15:$W$15, 0),FALSE)), 0, VLOOKUP(VLOOKUP($A603, 'E4 TB Allocation Details'!$A$18:$L$205, MATCH("Demand ID", 'E4 TB Allocation Details'!$A$18:$L$18, 0),FALSE), 'E2 Allocators'!$B$15:$W$361, MATCH(T$17, 'E2 Allocators'!$B$15:$W$15, 0),FALSE))</f>
        <v>0</v>
      </c>
      <c r="U603" s="1334">
        <f>IF(ISERROR(VLOOKUP(VLOOKUP($A603, 'E4 TB Allocation Details'!$A$18:$L$205, MATCH("Demand ID", 'E4 TB Allocation Details'!$A$18:$L$18, 0),FALSE), 'E2 Allocators'!$B$15:$W$361, MATCH(U$17, 'E2 Allocators'!$B$15:$W$15, 0),FALSE)), 0, VLOOKUP(VLOOKUP($A603, 'E4 TB Allocation Details'!$A$18:$L$205, MATCH("Demand ID", 'E4 TB Allocation Details'!$A$18:$L$18, 0),FALSE), 'E2 Allocators'!$B$15:$W$361, MATCH(U$17, 'E2 Allocators'!$B$15:$W$15, 0),FALSE))</f>
        <v>0</v>
      </c>
      <c r="V603" s="1334">
        <f>IF(ISERROR(VLOOKUP(VLOOKUP($A603, 'E4 TB Allocation Details'!$A$18:$L$205, MATCH("Demand ID", 'E4 TB Allocation Details'!$A$18:$L$18, 0),FALSE), 'E2 Allocators'!$B$15:$W$361, MATCH(V$17, 'E2 Allocators'!$B$15:$W$15, 0),FALSE)), 0, VLOOKUP(VLOOKUP($A603, 'E4 TB Allocation Details'!$A$18:$L$205, MATCH("Demand ID", 'E4 TB Allocation Details'!$A$18:$L$18, 0),FALSE), 'E2 Allocators'!$B$15:$W$361, MATCH(V$17, 'E2 Allocators'!$B$15:$W$15, 0),FALSE))</f>
        <v>0</v>
      </c>
      <c r="W603" s="1334">
        <f>IF(ISERROR(VLOOKUP(VLOOKUP($A603, 'E4 TB Allocation Details'!$A$18:$L$205, MATCH("Demand ID", 'E4 TB Allocation Details'!$A$18:$L$18, 0),FALSE), 'E2 Allocators'!$B$15:$W$361, MATCH(W$17, 'E2 Allocators'!$B$15:$W$15, 0),FALSE)), 0, VLOOKUP(VLOOKUP($A603, 'E4 TB Allocation Details'!$A$18:$L$205, MATCH("Demand ID", 'E4 TB Allocation Details'!$A$18:$L$18, 0),FALSE), 'E2 Allocators'!$B$15:$W$361, MATCH(W$17, 'E2 Allocators'!$B$15:$W$15, 0),FALSE))</f>
        <v>0</v>
      </c>
      <c r="X603" s="1334">
        <f>IF(ISERROR(VLOOKUP(VLOOKUP($A603, 'E4 TB Allocation Details'!$A$18:$L$205, MATCH("Demand ID", 'E4 TB Allocation Details'!$A$18:$L$18, 0),FALSE), 'E2 Allocators'!$B$15:$W$361, MATCH(X$17, 'E2 Allocators'!$B$15:$W$15, 0),FALSE)), 0, VLOOKUP(VLOOKUP($A603, 'E4 TB Allocation Details'!$A$18:$L$205, MATCH("Demand ID", 'E4 TB Allocation Details'!$A$18:$L$18, 0),FALSE), 'E2 Allocators'!$B$15:$W$361, MATCH(X$17, 'E2 Allocators'!$B$15:$W$15, 0),FALSE))</f>
        <v>0</v>
      </c>
      <c r="Y603" s="1334">
        <f>IF(ISERROR(VLOOKUP(VLOOKUP($A603, 'E4 TB Allocation Details'!$A$18:$L$205, MATCH("Demand ID", 'E4 TB Allocation Details'!$A$18:$L$18, 0),FALSE), 'E2 Allocators'!$B$15:$W$361, MATCH(Y$17, 'E2 Allocators'!$B$15:$W$15, 0),FALSE)), 0, VLOOKUP(VLOOKUP($A603, 'E4 TB Allocation Details'!$A$18:$L$205, MATCH("Demand ID", 'E4 TB Allocation Details'!$A$18:$L$18, 0),FALSE), 'E2 Allocators'!$B$15:$W$361, MATCH(Y$17, 'E2 Allocators'!$B$15:$W$15, 0),FALSE))</f>
        <v>0</v>
      </c>
      <c r="Z603" s="1334">
        <f>IF(ISERROR(VLOOKUP(VLOOKUP($A603, 'E4 TB Allocation Details'!$A$18:$L$205, MATCH("Demand ID", 'E4 TB Allocation Details'!$A$18:$L$18, 0),FALSE), 'E2 Allocators'!$B$15:$W$361, MATCH(Z$17, 'E2 Allocators'!$B$15:$W$15, 0),FALSE)), 0, VLOOKUP(VLOOKUP($A603, 'E4 TB Allocation Details'!$A$18:$L$205, MATCH("Demand ID", 'E4 TB Allocation Details'!$A$18:$L$18, 0),FALSE), 'E2 Allocators'!$B$15:$W$361, MATCH(Z$17, 'E2 Allocators'!$B$15:$W$15, 0),FALSE))</f>
        <v>0</v>
      </c>
      <c r="AA603" s="1339">
        <f t="shared" si="925"/>
        <v>1</v>
      </c>
      <c r="AB603" s="1334">
        <f>IF(ISERROR(VLOOKUP(VLOOKUP($A603, 'E4 TB Allocation Details'!$A$18:$L$205, MATCH("Customer ID", 'E4 TB Allocation Details'!$A$18:$L$18, 0),FALSE), 'E2 Allocators'!$B$15:$W$361, MATCH(AB$17, 'E2 Allocators'!$B$15:$W$15, 0),FALSE)), 0, VLOOKUP(VLOOKUP($A603, 'E4 TB Allocation Details'!$A$18:$L$205, MATCH("Customer ID", 'E4 TB Allocation Details'!$A$18:$L$18, 0),FALSE), 'E2 Allocators'!$B$15:$W$361, MATCH(AB$17, 'E2 Allocators'!$B$15:$W$15, 0),FALSE))</f>
        <v>0</v>
      </c>
      <c r="AC603" s="1334">
        <f>IF(ISERROR(VLOOKUP(VLOOKUP($A603, 'E4 TB Allocation Details'!$A$18:$L$205, MATCH("Customer ID", 'E4 TB Allocation Details'!$A$18:$L$18, 0),FALSE), 'E2 Allocators'!$B$15:$W$361, MATCH(AC$17, 'E2 Allocators'!$B$15:$W$15, 0),FALSE)), 0, VLOOKUP(VLOOKUP($A603, 'E4 TB Allocation Details'!$A$18:$L$205, MATCH("Customer ID", 'E4 TB Allocation Details'!$A$18:$L$18, 0),FALSE), 'E2 Allocators'!$B$15:$W$361, MATCH(AC$17, 'E2 Allocators'!$B$15:$W$15, 0),FALSE))</f>
        <v>0</v>
      </c>
      <c r="AD603" s="1334">
        <f>IF(ISERROR(VLOOKUP(VLOOKUP($A603, 'E4 TB Allocation Details'!$A$18:$L$205, MATCH("Customer ID", 'E4 TB Allocation Details'!$A$18:$L$18, 0),FALSE), 'E2 Allocators'!$B$15:$W$361, MATCH(AD$17, 'E2 Allocators'!$B$15:$W$15, 0),FALSE)), 0, VLOOKUP(VLOOKUP($A603, 'E4 TB Allocation Details'!$A$18:$L$205, MATCH("Customer ID", 'E4 TB Allocation Details'!$A$18:$L$18, 0),FALSE), 'E2 Allocators'!$B$15:$W$361, MATCH(AD$17, 'E2 Allocators'!$B$15:$W$15, 0),FALSE))</f>
        <v>0</v>
      </c>
      <c r="AE603" s="1334">
        <f>IF(ISERROR(VLOOKUP(VLOOKUP($A603, 'E4 TB Allocation Details'!$A$18:$L$205, MATCH("Customer ID", 'E4 TB Allocation Details'!$A$18:$L$18, 0),FALSE), 'E2 Allocators'!$B$15:$W$361, MATCH(AE$17, 'E2 Allocators'!$B$15:$W$15, 0),FALSE)), 0, VLOOKUP(VLOOKUP($A603, 'E4 TB Allocation Details'!$A$18:$L$205, MATCH("Customer ID", 'E4 TB Allocation Details'!$A$18:$L$18, 0),FALSE), 'E2 Allocators'!$B$15:$W$361, MATCH(AE$17, 'E2 Allocators'!$B$15:$W$15, 0),FALSE))</f>
        <v>0</v>
      </c>
      <c r="AF603" s="1334">
        <f>IF(ISERROR(VLOOKUP(VLOOKUP($A603, 'E4 TB Allocation Details'!$A$18:$L$205, MATCH("Customer ID", 'E4 TB Allocation Details'!$A$18:$L$18, 0),FALSE), 'E2 Allocators'!$B$15:$W$361, MATCH(AF$17, 'E2 Allocators'!$B$15:$W$15, 0),FALSE)), 0, VLOOKUP(VLOOKUP($A603, 'E4 TB Allocation Details'!$A$18:$L$205, MATCH("Customer ID", 'E4 TB Allocation Details'!$A$18:$L$18, 0),FALSE), 'E2 Allocators'!$B$15:$W$361, MATCH(AF$17, 'E2 Allocators'!$B$15:$W$15, 0),FALSE))</f>
        <v>0</v>
      </c>
      <c r="AG603" s="1334">
        <f>IF(ISERROR(VLOOKUP(VLOOKUP($A603, 'E4 TB Allocation Details'!$A$18:$L$205, MATCH("Customer ID", 'E4 TB Allocation Details'!$A$18:$L$18, 0),FALSE), 'E2 Allocators'!$B$15:$W$361, MATCH(AG$17, 'E2 Allocators'!$B$15:$W$15, 0),FALSE)), 0, VLOOKUP(VLOOKUP($A603, 'E4 TB Allocation Details'!$A$18:$L$205, MATCH("Customer ID", 'E4 TB Allocation Details'!$A$18:$L$18, 0),FALSE), 'E2 Allocators'!$B$15:$W$361, MATCH(AG$17, 'E2 Allocators'!$B$15:$W$15, 0),FALSE))</f>
        <v>0</v>
      </c>
      <c r="AH603" s="1334">
        <f>IF(ISERROR(VLOOKUP(VLOOKUP($A603, 'E4 TB Allocation Details'!$A$18:$L$205, MATCH("Customer ID", 'E4 TB Allocation Details'!$A$18:$L$18, 0),FALSE), 'E2 Allocators'!$B$15:$W$361, MATCH(AH$17, 'E2 Allocators'!$B$15:$W$15, 0),FALSE)), 0, VLOOKUP(VLOOKUP($A603, 'E4 TB Allocation Details'!$A$18:$L$205, MATCH("Customer ID", 'E4 TB Allocation Details'!$A$18:$L$18, 0),FALSE), 'E2 Allocators'!$B$15:$W$361, MATCH(AH$17, 'E2 Allocators'!$B$15:$W$15, 0),FALSE))</f>
        <v>0</v>
      </c>
      <c r="AI603" s="1334">
        <f>IF(ISERROR(VLOOKUP(VLOOKUP($A603, 'E4 TB Allocation Details'!$A$18:$L$205, MATCH("Customer ID", 'E4 TB Allocation Details'!$A$18:$L$18, 0),FALSE), 'E2 Allocators'!$B$15:$W$361, MATCH(AI$17, 'E2 Allocators'!$B$15:$W$15, 0),FALSE)), 0, VLOOKUP(VLOOKUP($A603, 'E4 TB Allocation Details'!$A$18:$L$205, MATCH("Customer ID", 'E4 TB Allocation Details'!$A$18:$L$18, 0),FALSE), 'E2 Allocators'!$B$15:$W$361, MATCH(AI$17, 'E2 Allocators'!$B$15:$W$15, 0),FALSE))</f>
        <v>0</v>
      </c>
      <c r="AJ603" s="1334">
        <f>IF(ISERROR(VLOOKUP(VLOOKUP($A603, 'E4 TB Allocation Details'!$A$18:$L$205, MATCH("Customer ID", 'E4 TB Allocation Details'!$A$18:$L$18, 0),FALSE), 'E2 Allocators'!$B$15:$W$361, MATCH(AJ$17, 'E2 Allocators'!$B$15:$W$15, 0),FALSE)), 0, VLOOKUP(VLOOKUP($A603, 'E4 TB Allocation Details'!$A$18:$L$205, MATCH("Customer ID", 'E4 TB Allocation Details'!$A$18:$L$18, 0),FALSE), 'E2 Allocators'!$B$15:$W$361, MATCH(AJ$17, 'E2 Allocators'!$B$15:$W$15, 0),FALSE))</f>
        <v>0</v>
      </c>
      <c r="AK603" s="1334">
        <f>IF(ISERROR(VLOOKUP(VLOOKUP($A603, 'E4 TB Allocation Details'!$A$18:$L$205, MATCH("Customer ID", 'E4 TB Allocation Details'!$A$18:$L$18, 0),FALSE), 'E2 Allocators'!$B$15:$W$361, MATCH(AK$17, 'E2 Allocators'!$B$15:$W$15, 0),FALSE)), 0, VLOOKUP(VLOOKUP($A603, 'E4 TB Allocation Details'!$A$18:$L$205, MATCH("Customer ID", 'E4 TB Allocation Details'!$A$18:$L$18, 0),FALSE), 'E2 Allocators'!$B$15:$W$361, MATCH(AK$17, 'E2 Allocators'!$B$15:$W$15, 0),FALSE))</f>
        <v>0</v>
      </c>
      <c r="AL603" s="1334">
        <f>IF(ISERROR(VLOOKUP(VLOOKUP($A603, 'E4 TB Allocation Details'!$A$18:$L$205, MATCH("Customer ID", 'E4 TB Allocation Details'!$A$18:$L$18, 0),FALSE), 'E2 Allocators'!$B$15:$W$361, MATCH(AL$17, 'E2 Allocators'!$B$15:$W$15, 0),FALSE)), 0, VLOOKUP(VLOOKUP($A603, 'E4 TB Allocation Details'!$A$18:$L$205, MATCH("Customer ID", 'E4 TB Allocation Details'!$A$18:$L$18, 0),FALSE), 'E2 Allocators'!$B$15:$W$361, MATCH(AL$17, 'E2 Allocators'!$B$15:$W$15, 0),FALSE))</f>
        <v>0</v>
      </c>
      <c r="AM603" s="1334">
        <f>IF(ISERROR(VLOOKUP(VLOOKUP($A603, 'E4 TB Allocation Details'!$A$18:$L$205, MATCH("Customer ID", 'E4 TB Allocation Details'!$A$18:$L$18, 0),FALSE), 'E2 Allocators'!$B$15:$W$361, MATCH(AM$17, 'E2 Allocators'!$B$15:$W$15, 0),FALSE)), 0, VLOOKUP(VLOOKUP($A603, 'E4 TB Allocation Details'!$A$18:$L$205, MATCH("Customer ID", 'E4 TB Allocation Details'!$A$18:$L$18, 0),FALSE), 'E2 Allocators'!$B$15:$W$361, MATCH(AM$17, 'E2 Allocators'!$B$15:$W$15, 0),FALSE))</f>
        <v>0</v>
      </c>
      <c r="AN603" s="1334">
        <f>IF(ISERROR(VLOOKUP(VLOOKUP($A603, 'E4 TB Allocation Details'!$A$18:$L$205, MATCH("Customer ID", 'E4 TB Allocation Details'!$A$18:$L$18, 0),FALSE), 'E2 Allocators'!$B$15:$W$361, MATCH(AN$17, 'E2 Allocators'!$B$15:$W$15, 0),FALSE)), 0, VLOOKUP(VLOOKUP($A603, 'E4 TB Allocation Details'!$A$18:$L$205, MATCH("Customer ID", 'E4 TB Allocation Details'!$A$18:$L$18, 0),FALSE), 'E2 Allocators'!$B$15:$W$361, MATCH(AN$17, 'E2 Allocators'!$B$15:$W$15, 0),FALSE))</f>
        <v>0</v>
      </c>
      <c r="AO603" s="1334">
        <f>IF(ISERROR(VLOOKUP(VLOOKUP($A603, 'E4 TB Allocation Details'!$A$18:$L$205, MATCH("Customer ID", 'E4 TB Allocation Details'!$A$18:$L$18, 0),FALSE), 'E2 Allocators'!$B$15:$W$361, MATCH(AO$17, 'E2 Allocators'!$B$15:$W$15, 0),FALSE)), 0, VLOOKUP(VLOOKUP($A603, 'E4 TB Allocation Details'!$A$18:$L$205, MATCH("Customer ID", 'E4 TB Allocation Details'!$A$18:$L$18, 0),FALSE), 'E2 Allocators'!$B$15:$W$361, MATCH(AO$17, 'E2 Allocators'!$B$15:$W$15, 0),FALSE))</f>
        <v>0</v>
      </c>
      <c r="AP603" s="1334">
        <f>IF(ISERROR(VLOOKUP(VLOOKUP($A603, 'E4 TB Allocation Details'!$A$18:$L$205, MATCH("Customer ID", 'E4 TB Allocation Details'!$A$18:$L$18, 0),FALSE), 'E2 Allocators'!$B$15:$W$361, MATCH(AP$17, 'E2 Allocators'!$B$15:$W$15, 0),FALSE)), 0, VLOOKUP(VLOOKUP($A603, 'E4 TB Allocation Details'!$A$18:$L$205, MATCH("Customer ID", 'E4 TB Allocation Details'!$A$18:$L$18, 0),FALSE), 'E2 Allocators'!$B$15:$W$361, MATCH(AP$17, 'E2 Allocators'!$B$15:$W$15, 0),FALSE))</f>
        <v>0</v>
      </c>
      <c r="AQ603" s="1334">
        <f>IF(ISERROR(VLOOKUP(VLOOKUP($A603, 'E4 TB Allocation Details'!$A$18:$L$205, MATCH("Customer ID", 'E4 TB Allocation Details'!$A$18:$L$18, 0),FALSE), 'E2 Allocators'!$B$15:$W$361, MATCH(AQ$17, 'E2 Allocators'!$B$15:$W$15, 0),FALSE)), 0, VLOOKUP(VLOOKUP($A603, 'E4 TB Allocation Details'!$A$18:$L$205, MATCH("Customer ID", 'E4 TB Allocation Details'!$A$18:$L$18, 0),FALSE), 'E2 Allocators'!$B$15:$W$361, MATCH(AQ$17, 'E2 Allocators'!$B$15:$W$15, 0),FALSE))</f>
        <v>0</v>
      </c>
      <c r="AR603" s="1334">
        <f>IF(ISERROR(VLOOKUP(VLOOKUP($A603, 'E4 TB Allocation Details'!$A$18:$L$205, MATCH("Customer ID", 'E4 TB Allocation Details'!$A$18:$L$18, 0),FALSE), 'E2 Allocators'!$B$15:$W$361, MATCH(AR$17, 'E2 Allocators'!$B$15:$W$15, 0),FALSE)), 0, VLOOKUP(VLOOKUP($A603, 'E4 TB Allocation Details'!$A$18:$L$205, MATCH("Customer ID", 'E4 TB Allocation Details'!$A$18:$L$18, 0),FALSE), 'E2 Allocators'!$B$15:$W$361, MATCH(AR$17, 'E2 Allocators'!$B$15:$W$15, 0),FALSE))</f>
        <v>0</v>
      </c>
      <c r="AS603" s="1334">
        <f>IF(ISERROR(VLOOKUP(VLOOKUP($A603, 'E4 TB Allocation Details'!$A$18:$L$205, MATCH("Customer ID", 'E4 TB Allocation Details'!$A$18:$L$18, 0),FALSE), 'E2 Allocators'!$B$15:$W$361, MATCH(AS$17, 'E2 Allocators'!$B$15:$W$15, 0),FALSE)), 0, VLOOKUP(VLOOKUP($A603, 'E4 TB Allocation Details'!$A$18:$L$205, MATCH("Customer ID", 'E4 TB Allocation Details'!$A$18:$L$18, 0),FALSE), 'E2 Allocators'!$B$15:$W$361, MATCH(AS$17, 'E2 Allocators'!$B$15:$W$15, 0),FALSE))</f>
        <v>0</v>
      </c>
      <c r="AT603" s="1334">
        <f>IF(ISERROR(VLOOKUP(VLOOKUP($A603, 'E4 TB Allocation Details'!$A$18:$L$205, MATCH("Customer ID", 'E4 TB Allocation Details'!$A$18:$L$18, 0),FALSE), 'E2 Allocators'!$B$15:$W$361, MATCH(AT$17, 'E2 Allocators'!$B$15:$W$15, 0),FALSE)), 0, VLOOKUP(VLOOKUP($A603, 'E4 TB Allocation Details'!$A$18:$L$205, MATCH("Customer ID", 'E4 TB Allocation Details'!$A$18:$L$18, 0),FALSE), 'E2 Allocators'!$B$15:$W$361, MATCH(AT$17, 'E2 Allocators'!$B$15:$W$15, 0),FALSE))</f>
        <v>0</v>
      </c>
      <c r="AU603" s="1334">
        <f>IF(ISERROR(VLOOKUP(VLOOKUP($A603, 'E4 TB Allocation Details'!$A$18:$L$205, MATCH("Customer ID", 'E4 TB Allocation Details'!$A$18:$L$18, 0),FALSE), 'E2 Allocators'!$B$15:$W$361, MATCH(AU$17, 'E2 Allocators'!$B$15:$W$15, 0),FALSE)), 0, VLOOKUP(VLOOKUP($A603, 'E4 TB Allocation Details'!$A$18:$L$205, MATCH("Customer ID", 'E4 TB Allocation Details'!$A$18:$L$18, 0),FALSE), 'E2 Allocators'!$B$15:$W$361, MATCH(AU$17, 'E2 Allocators'!$B$15:$W$15, 0),FALSE))</f>
        <v>0</v>
      </c>
      <c r="AV603" s="1339">
        <f t="shared" si="926"/>
        <v>0</v>
      </c>
      <c r="AW603" s="1336"/>
      <c r="AX603" s="1336"/>
      <c r="AY603" s="1336"/>
      <c r="AZ603" s="1336"/>
      <c r="BA603" s="1336"/>
      <c r="BB603" s="1336"/>
      <c r="BC603" s="1336"/>
      <c r="BD603" s="1336"/>
      <c r="BE603" s="1336"/>
      <c r="BF603" s="1336"/>
      <c r="BG603" s="1336"/>
      <c r="BH603" s="1336"/>
      <c r="BI603" s="1336"/>
      <c r="BJ603" s="1336"/>
      <c r="BK603" s="1336"/>
      <c r="BL603" s="1336"/>
      <c r="BM603" s="1336"/>
      <c r="BN603" s="1336"/>
      <c r="BO603" s="1336"/>
      <c r="BP603" s="1336"/>
      <c r="BQ603" s="1337"/>
    </row>
    <row r="604" spans="1:69" s="258" customFormat="1" ht="25.5">
      <c r="A604" s="1338" t="s">
        <v>549</v>
      </c>
      <c r="B604" s="1331" t="s">
        <v>506</v>
      </c>
      <c r="C604" s="1332">
        <v>1</v>
      </c>
      <c r="D604" s="1333">
        <f>C604-E604</f>
        <v>1</v>
      </c>
      <c r="E604" s="1333">
        <f>VLOOKUP($A604,'E1 Categorization'!$A$35:$E$114,5,FALSE)</f>
        <v>0</v>
      </c>
      <c r="F604" s="1333">
        <f>D604+E604</f>
        <v>1</v>
      </c>
      <c r="G604" s="1334">
        <f>IF(ISERROR(VLOOKUP(VLOOKUP($A604, 'E4 TB Allocation Details'!$A$18:$L$205, MATCH("Demand ID", 'E4 TB Allocation Details'!$A$18:$L$18, 0),FALSE), 'E2 Allocators'!$B$15:$W$361, MATCH(G$17, 'E2 Allocators'!$B$15:$W$15, 0),FALSE)), 0, VLOOKUP(VLOOKUP($A604, 'E4 TB Allocation Details'!$A$18:$L$205, MATCH("Demand ID", 'E4 TB Allocation Details'!$A$18:$L$18, 0),FALSE), 'E2 Allocators'!$B$15:$W$361, MATCH(G$17, 'E2 Allocators'!$B$15:$W$15, 0),FALSE))</f>
        <v>0.34323976262154621</v>
      </c>
      <c r="H604" s="1334">
        <f>IF(ISERROR(VLOOKUP(VLOOKUP($A604, 'E4 TB Allocation Details'!$A$18:$L$205, MATCH("Demand ID", 'E4 TB Allocation Details'!$A$18:$L$18, 0),FALSE), 'E2 Allocators'!$B$15:$W$361, MATCH(H$17, 'E2 Allocators'!$B$15:$W$15, 0),FALSE)), 0, VLOOKUP(VLOOKUP($A604, 'E4 TB Allocation Details'!$A$18:$L$205, MATCH("Demand ID", 'E4 TB Allocation Details'!$A$18:$L$18, 0),FALSE), 'E2 Allocators'!$B$15:$W$361, MATCH(H$17, 'E2 Allocators'!$B$15:$W$15, 0),FALSE))</f>
        <v>0.18203209099116485</v>
      </c>
      <c r="I604" s="1334">
        <f>IF(ISERROR(VLOOKUP(VLOOKUP($A604, 'E4 TB Allocation Details'!$A$18:$L$205, MATCH("Demand ID", 'E4 TB Allocation Details'!$A$18:$L$18, 0),FALSE), 'E2 Allocators'!$B$15:$W$361, MATCH(I$17, 'E2 Allocators'!$B$15:$W$15, 0),FALSE)), 0, VLOOKUP(VLOOKUP($A604, 'E4 TB Allocation Details'!$A$18:$L$205, MATCH("Demand ID", 'E4 TB Allocation Details'!$A$18:$L$18, 0),FALSE), 'E2 Allocators'!$B$15:$W$361, MATCH(I$17, 'E2 Allocators'!$B$15:$W$15, 0),FALSE))</f>
        <v>0.46919647723287183</v>
      </c>
      <c r="J604" s="1334">
        <f>IF(ISERROR(VLOOKUP(VLOOKUP($A604, 'E4 TB Allocation Details'!$A$18:$L$205, MATCH("Demand ID", 'E4 TB Allocation Details'!$A$18:$L$18, 0),FALSE), 'E2 Allocators'!$B$15:$W$361, MATCH(J$17, 'E2 Allocators'!$B$15:$W$15, 0),FALSE)), 0, VLOOKUP(VLOOKUP($A604, 'E4 TB Allocation Details'!$A$18:$L$205, MATCH("Demand ID", 'E4 TB Allocation Details'!$A$18:$L$18, 0),FALSE), 'E2 Allocators'!$B$15:$W$361, MATCH(J$17, 'E2 Allocators'!$B$15:$W$15, 0),FALSE))</f>
        <v>0</v>
      </c>
      <c r="K604" s="1334">
        <f>IF(ISERROR(VLOOKUP(VLOOKUP($A604, 'E4 TB Allocation Details'!$A$18:$L$205, MATCH("Demand ID", 'E4 TB Allocation Details'!$A$18:$L$18, 0),FALSE), 'E2 Allocators'!$B$15:$W$361, MATCH(K$17, 'E2 Allocators'!$B$15:$W$15, 0),FALSE)), 0, VLOOKUP(VLOOKUP($A604, 'E4 TB Allocation Details'!$A$18:$L$205, MATCH("Demand ID", 'E4 TB Allocation Details'!$A$18:$L$18, 0),FALSE), 'E2 Allocators'!$B$15:$W$361, MATCH(K$17, 'E2 Allocators'!$B$15:$W$15, 0),FALSE))</f>
        <v>0</v>
      </c>
      <c r="L604" s="1334">
        <f>IF(ISERROR(VLOOKUP(VLOOKUP($A604, 'E4 TB Allocation Details'!$A$18:$L$205, MATCH("Demand ID", 'E4 TB Allocation Details'!$A$18:$L$18, 0),FALSE), 'E2 Allocators'!$B$15:$W$361, MATCH(L$17, 'E2 Allocators'!$B$15:$W$15, 0),FALSE)), 0, VLOOKUP(VLOOKUP($A604, 'E4 TB Allocation Details'!$A$18:$L$205, MATCH("Demand ID", 'E4 TB Allocation Details'!$A$18:$L$18, 0),FALSE), 'E2 Allocators'!$B$15:$W$361, MATCH(L$17, 'E2 Allocators'!$B$15:$W$15, 0),FALSE))</f>
        <v>0</v>
      </c>
      <c r="M604" s="1334">
        <f>IF(ISERROR(VLOOKUP(VLOOKUP($A604, 'E4 TB Allocation Details'!$A$18:$L$205, MATCH("Demand ID", 'E4 TB Allocation Details'!$A$18:$L$18, 0),FALSE), 'E2 Allocators'!$B$15:$W$361, MATCH(M$17, 'E2 Allocators'!$B$15:$W$15, 0),FALSE)), 0, VLOOKUP(VLOOKUP($A604, 'E4 TB Allocation Details'!$A$18:$L$205, MATCH("Demand ID", 'E4 TB Allocation Details'!$A$18:$L$18, 0),FALSE), 'E2 Allocators'!$B$15:$W$361, MATCH(M$17, 'E2 Allocators'!$B$15:$W$15, 0),FALSE))</f>
        <v>3.1791772355561432E-3</v>
      </c>
      <c r="N604" s="1334">
        <f>IF(ISERROR(VLOOKUP(VLOOKUP($A604, 'E4 TB Allocation Details'!$A$18:$L$205, MATCH("Demand ID", 'E4 TB Allocation Details'!$A$18:$L$18, 0),FALSE), 'E2 Allocators'!$B$15:$W$361, MATCH(N$17, 'E2 Allocators'!$B$15:$W$15, 0),FALSE)), 0, VLOOKUP(VLOOKUP($A604, 'E4 TB Allocation Details'!$A$18:$L$205, MATCH("Demand ID", 'E4 TB Allocation Details'!$A$18:$L$18, 0),FALSE), 'E2 Allocators'!$B$15:$W$361, MATCH(N$17, 'E2 Allocators'!$B$15:$W$15, 0),FALSE))</f>
        <v>4.0402658584488317E-4</v>
      </c>
      <c r="O604" s="1334">
        <f>IF(ISERROR(VLOOKUP(VLOOKUP($A604, 'E4 TB Allocation Details'!$A$18:$L$205, MATCH("Demand ID", 'E4 TB Allocation Details'!$A$18:$L$18, 0),FALSE), 'E2 Allocators'!$B$15:$W$361, MATCH(O$17, 'E2 Allocators'!$B$15:$W$15, 0),FALSE)), 0, VLOOKUP(VLOOKUP($A604, 'E4 TB Allocation Details'!$A$18:$L$205, MATCH("Demand ID", 'E4 TB Allocation Details'!$A$18:$L$18, 0),FALSE), 'E2 Allocators'!$B$15:$W$361, MATCH(O$17, 'E2 Allocators'!$B$15:$W$15, 0),FALSE))</f>
        <v>1.9484653330160509E-3</v>
      </c>
      <c r="P604" s="1334">
        <f>IF(ISERROR(VLOOKUP(VLOOKUP($A604, 'E4 TB Allocation Details'!$A$18:$L$205, MATCH("Demand ID", 'E4 TB Allocation Details'!$A$18:$L$18, 0),FALSE), 'E2 Allocators'!$B$15:$W$361, MATCH(P$17, 'E2 Allocators'!$B$15:$W$15, 0),FALSE)), 0, VLOOKUP(VLOOKUP($A604, 'E4 TB Allocation Details'!$A$18:$L$205, MATCH("Demand ID", 'E4 TB Allocation Details'!$A$18:$L$18, 0),FALSE), 'E2 Allocators'!$B$15:$W$361, MATCH(P$17, 'E2 Allocators'!$B$15:$W$15, 0),FALSE))</f>
        <v>0</v>
      </c>
      <c r="Q604" s="1334">
        <f>IF(ISERROR(VLOOKUP(VLOOKUP($A604, 'E4 TB Allocation Details'!$A$18:$L$205, MATCH("Demand ID", 'E4 TB Allocation Details'!$A$18:$L$18, 0),FALSE), 'E2 Allocators'!$B$15:$W$361, MATCH(Q$17, 'E2 Allocators'!$B$15:$W$15, 0),FALSE)), 0, VLOOKUP(VLOOKUP($A604, 'E4 TB Allocation Details'!$A$18:$L$205, MATCH("Demand ID", 'E4 TB Allocation Details'!$A$18:$L$18, 0),FALSE), 'E2 Allocators'!$B$15:$W$361, MATCH(Q$17, 'E2 Allocators'!$B$15:$W$15, 0),FALSE))</f>
        <v>0</v>
      </c>
      <c r="R604" s="1334">
        <f>IF(ISERROR(VLOOKUP(VLOOKUP($A604, 'E4 TB Allocation Details'!$A$18:$L$205, MATCH("Demand ID", 'E4 TB Allocation Details'!$A$18:$L$18, 0),FALSE), 'E2 Allocators'!$B$15:$W$361, MATCH(R$17, 'E2 Allocators'!$B$15:$W$15, 0),FALSE)), 0, VLOOKUP(VLOOKUP($A604, 'E4 TB Allocation Details'!$A$18:$L$205, MATCH("Demand ID", 'E4 TB Allocation Details'!$A$18:$L$18, 0),FALSE), 'E2 Allocators'!$B$15:$W$361, MATCH(R$17, 'E2 Allocators'!$B$15:$W$15, 0),FALSE))</f>
        <v>0</v>
      </c>
      <c r="S604" s="1334">
        <f>IF(ISERROR(VLOOKUP(VLOOKUP($A604, 'E4 TB Allocation Details'!$A$18:$L$205, MATCH("Demand ID", 'E4 TB Allocation Details'!$A$18:$L$18, 0),FALSE), 'E2 Allocators'!$B$15:$W$361, MATCH(S$17, 'E2 Allocators'!$B$15:$W$15, 0),FALSE)), 0, VLOOKUP(VLOOKUP($A604, 'E4 TB Allocation Details'!$A$18:$L$205, MATCH("Demand ID", 'E4 TB Allocation Details'!$A$18:$L$18, 0),FALSE), 'E2 Allocators'!$B$15:$W$361, MATCH(S$17, 'E2 Allocators'!$B$15:$W$15, 0),FALSE))</f>
        <v>0</v>
      </c>
      <c r="T604" s="1334">
        <f>IF(ISERROR(VLOOKUP(VLOOKUP($A604, 'E4 TB Allocation Details'!$A$18:$L$205, MATCH("Demand ID", 'E4 TB Allocation Details'!$A$18:$L$18, 0),FALSE), 'E2 Allocators'!$B$15:$W$361, MATCH(T$17, 'E2 Allocators'!$B$15:$W$15, 0),FALSE)), 0, VLOOKUP(VLOOKUP($A604, 'E4 TB Allocation Details'!$A$18:$L$205, MATCH("Demand ID", 'E4 TB Allocation Details'!$A$18:$L$18, 0),FALSE), 'E2 Allocators'!$B$15:$W$361, MATCH(T$17, 'E2 Allocators'!$B$15:$W$15, 0),FALSE))</f>
        <v>0</v>
      </c>
      <c r="U604" s="1334">
        <f>IF(ISERROR(VLOOKUP(VLOOKUP($A604, 'E4 TB Allocation Details'!$A$18:$L$205, MATCH("Demand ID", 'E4 TB Allocation Details'!$A$18:$L$18, 0),FALSE), 'E2 Allocators'!$B$15:$W$361, MATCH(U$17, 'E2 Allocators'!$B$15:$W$15, 0),FALSE)), 0, VLOOKUP(VLOOKUP($A604, 'E4 TB Allocation Details'!$A$18:$L$205, MATCH("Demand ID", 'E4 TB Allocation Details'!$A$18:$L$18, 0),FALSE), 'E2 Allocators'!$B$15:$W$361, MATCH(U$17, 'E2 Allocators'!$B$15:$W$15, 0),FALSE))</f>
        <v>0</v>
      </c>
      <c r="V604" s="1334">
        <f>IF(ISERROR(VLOOKUP(VLOOKUP($A604, 'E4 TB Allocation Details'!$A$18:$L$205, MATCH("Demand ID", 'E4 TB Allocation Details'!$A$18:$L$18, 0),FALSE), 'E2 Allocators'!$B$15:$W$361, MATCH(V$17, 'E2 Allocators'!$B$15:$W$15, 0),FALSE)), 0, VLOOKUP(VLOOKUP($A604, 'E4 TB Allocation Details'!$A$18:$L$205, MATCH("Demand ID", 'E4 TB Allocation Details'!$A$18:$L$18, 0),FALSE), 'E2 Allocators'!$B$15:$W$361, MATCH(V$17, 'E2 Allocators'!$B$15:$W$15, 0),FALSE))</f>
        <v>0</v>
      </c>
      <c r="W604" s="1334">
        <f>IF(ISERROR(VLOOKUP(VLOOKUP($A604, 'E4 TB Allocation Details'!$A$18:$L$205, MATCH("Demand ID", 'E4 TB Allocation Details'!$A$18:$L$18, 0),FALSE), 'E2 Allocators'!$B$15:$W$361, MATCH(W$17, 'E2 Allocators'!$B$15:$W$15, 0),FALSE)), 0, VLOOKUP(VLOOKUP($A604, 'E4 TB Allocation Details'!$A$18:$L$205, MATCH("Demand ID", 'E4 TB Allocation Details'!$A$18:$L$18, 0),FALSE), 'E2 Allocators'!$B$15:$W$361, MATCH(W$17, 'E2 Allocators'!$B$15:$W$15, 0),FALSE))</f>
        <v>0</v>
      </c>
      <c r="X604" s="1334">
        <f>IF(ISERROR(VLOOKUP(VLOOKUP($A604, 'E4 TB Allocation Details'!$A$18:$L$205, MATCH("Demand ID", 'E4 TB Allocation Details'!$A$18:$L$18, 0),FALSE), 'E2 Allocators'!$B$15:$W$361, MATCH(X$17, 'E2 Allocators'!$B$15:$W$15, 0),FALSE)), 0, VLOOKUP(VLOOKUP($A604, 'E4 TB Allocation Details'!$A$18:$L$205, MATCH("Demand ID", 'E4 TB Allocation Details'!$A$18:$L$18, 0),FALSE), 'E2 Allocators'!$B$15:$W$361, MATCH(X$17, 'E2 Allocators'!$B$15:$W$15, 0),FALSE))</f>
        <v>0</v>
      </c>
      <c r="Y604" s="1334">
        <f>IF(ISERROR(VLOOKUP(VLOOKUP($A604, 'E4 TB Allocation Details'!$A$18:$L$205, MATCH("Demand ID", 'E4 TB Allocation Details'!$A$18:$L$18, 0),FALSE), 'E2 Allocators'!$B$15:$W$361, MATCH(Y$17, 'E2 Allocators'!$B$15:$W$15, 0),FALSE)), 0, VLOOKUP(VLOOKUP($A604, 'E4 TB Allocation Details'!$A$18:$L$205, MATCH("Demand ID", 'E4 TB Allocation Details'!$A$18:$L$18, 0),FALSE), 'E2 Allocators'!$B$15:$W$361, MATCH(Y$17, 'E2 Allocators'!$B$15:$W$15, 0),FALSE))</f>
        <v>0</v>
      </c>
      <c r="Z604" s="1334">
        <f>IF(ISERROR(VLOOKUP(VLOOKUP($A604, 'E4 TB Allocation Details'!$A$18:$L$205, MATCH("Demand ID", 'E4 TB Allocation Details'!$A$18:$L$18, 0),FALSE), 'E2 Allocators'!$B$15:$W$361, MATCH(Z$17, 'E2 Allocators'!$B$15:$W$15, 0),FALSE)), 0, VLOOKUP(VLOOKUP($A604, 'E4 TB Allocation Details'!$A$18:$L$205, MATCH("Demand ID", 'E4 TB Allocation Details'!$A$18:$L$18, 0),FALSE), 'E2 Allocators'!$B$15:$W$361, MATCH(Z$17, 'E2 Allocators'!$B$15:$W$15, 0),FALSE))</f>
        <v>0</v>
      </c>
      <c r="AA604" s="1339">
        <f>SUM(G604:Z604)</f>
        <v>1</v>
      </c>
      <c r="AB604" s="1334">
        <f>IF(ISERROR(VLOOKUP(VLOOKUP($A604, 'E4 TB Allocation Details'!$A$18:$L$205, MATCH("Customer ID", 'E4 TB Allocation Details'!$A$18:$L$18, 0),FALSE), 'E2 Allocators'!$B$15:$W$361, MATCH(AB$17, 'E2 Allocators'!$B$15:$W$15, 0),FALSE)), 0, VLOOKUP(VLOOKUP($A604, 'E4 TB Allocation Details'!$A$18:$L$205, MATCH("Customer ID", 'E4 TB Allocation Details'!$A$18:$L$18, 0),FALSE), 'E2 Allocators'!$B$15:$W$361, MATCH(AB$17, 'E2 Allocators'!$B$15:$W$15, 0),FALSE))</f>
        <v>0</v>
      </c>
      <c r="AC604" s="1334">
        <f>IF(ISERROR(VLOOKUP(VLOOKUP($A604, 'E4 TB Allocation Details'!$A$18:$L$205, MATCH("Customer ID", 'E4 TB Allocation Details'!$A$18:$L$18, 0),FALSE), 'E2 Allocators'!$B$15:$W$361, MATCH(AC$17, 'E2 Allocators'!$B$15:$W$15, 0),FALSE)), 0, VLOOKUP(VLOOKUP($A604, 'E4 TB Allocation Details'!$A$18:$L$205, MATCH("Customer ID", 'E4 TB Allocation Details'!$A$18:$L$18, 0),FALSE), 'E2 Allocators'!$B$15:$W$361, MATCH(AC$17, 'E2 Allocators'!$B$15:$W$15, 0),FALSE))</f>
        <v>0</v>
      </c>
      <c r="AD604" s="1334">
        <f>IF(ISERROR(VLOOKUP(VLOOKUP($A604, 'E4 TB Allocation Details'!$A$18:$L$205, MATCH("Customer ID", 'E4 TB Allocation Details'!$A$18:$L$18, 0),FALSE), 'E2 Allocators'!$B$15:$W$361, MATCH(AD$17, 'E2 Allocators'!$B$15:$W$15, 0),FALSE)), 0, VLOOKUP(VLOOKUP($A604, 'E4 TB Allocation Details'!$A$18:$L$205, MATCH("Customer ID", 'E4 TB Allocation Details'!$A$18:$L$18, 0),FALSE), 'E2 Allocators'!$B$15:$W$361, MATCH(AD$17, 'E2 Allocators'!$B$15:$W$15, 0),FALSE))</f>
        <v>0</v>
      </c>
      <c r="AE604" s="1334">
        <f>IF(ISERROR(VLOOKUP(VLOOKUP($A604, 'E4 TB Allocation Details'!$A$18:$L$205, MATCH("Customer ID", 'E4 TB Allocation Details'!$A$18:$L$18, 0),FALSE), 'E2 Allocators'!$B$15:$W$361, MATCH(AE$17, 'E2 Allocators'!$B$15:$W$15, 0),FALSE)), 0, VLOOKUP(VLOOKUP($A604, 'E4 TB Allocation Details'!$A$18:$L$205, MATCH("Customer ID", 'E4 TB Allocation Details'!$A$18:$L$18, 0),FALSE), 'E2 Allocators'!$B$15:$W$361, MATCH(AE$17, 'E2 Allocators'!$B$15:$W$15, 0),FALSE))</f>
        <v>0</v>
      </c>
      <c r="AF604" s="1334">
        <f>IF(ISERROR(VLOOKUP(VLOOKUP($A604, 'E4 TB Allocation Details'!$A$18:$L$205, MATCH("Customer ID", 'E4 TB Allocation Details'!$A$18:$L$18, 0),FALSE), 'E2 Allocators'!$B$15:$W$361, MATCH(AF$17, 'E2 Allocators'!$B$15:$W$15, 0),FALSE)), 0, VLOOKUP(VLOOKUP($A604, 'E4 TB Allocation Details'!$A$18:$L$205, MATCH("Customer ID", 'E4 TB Allocation Details'!$A$18:$L$18, 0),FALSE), 'E2 Allocators'!$B$15:$W$361, MATCH(AF$17, 'E2 Allocators'!$B$15:$W$15, 0),FALSE))</f>
        <v>0</v>
      </c>
      <c r="AG604" s="1334">
        <f>IF(ISERROR(VLOOKUP(VLOOKUP($A604, 'E4 TB Allocation Details'!$A$18:$L$205, MATCH("Customer ID", 'E4 TB Allocation Details'!$A$18:$L$18, 0),FALSE), 'E2 Allocators'!$B$15:$W$361, MATCH(AG$17, 'E2 Allocators'!$B$15:$W$15, 0),FALSE)), 0, VLOOKUP(VLOOKUP($A604, 'E4 TB Allocation Details'!$A$18:$L$205, MATCH("Customer ID", 'E4 TB Allocation Details'!$A$18:$L$18, 0),FALSE), 'E2 Allocators'!$B$15:$W$361, MATCH(AG$17, 'E2 Allocators'!$B$15:$W$15, 0),FALSE))</f>
        <v>0</v>
      </c>
      <c r="AH604" s="1334">
        <f>IF(ISERROR(VLOOKUP(VLOOKUP($A604, 'E4 TB Allocation Details'!$A$18:$L$205, MATCH("Customer ID", 'E4 TB Allocation Details'!$A$18:$L$18, 0),FALSE), 'E2 Allocators'!$B$15:$W$361, MATCH(AH$17, 'E2 Allocators'!$B$15:$W$15, 0),FALSE)), 0, VLOOKUP(VLOOKUP($A604, 'E4 TB Allocation Details'!$A$18:$L$205, MATCH("Customer ID", 'E4 TB Allocation Details'!$A$18:$L$18, 0),FALSE), 'E2 Allocators'!$B$15:$W$361, MATCH(AH$17, 'E2 Allocators'!$B$15:$W$15, 0),FALSE))</f>
        <v>0</v>
      </c>
      <c r="AI604" s="1334">
        <f>IF(ISERROR(VLOOKUP(VLOOKUP($A604, 'E4 TB Allocation Details'!$A$18:$L$205, MATCH("Customer ID", 'E4 TB Allocation Details'!$A$18:$L$18, 0),FALSE), 'E2 Allocators'!$B$15:$W$361, MATCH(AI$17, 'E2 Allocators'!$B$15:$W$15, 0),FALSE)), 0, VLOOKUP(VLOOKUP($A604, 'E4 TB Allocation Details'!$A$18:$L$205, MATCH("Customer ID", 'E4 TB Allocation Details'!$A$18:$L$18, 0),FALSE), 'E2 Allocators'!$B$15:$W$361, MATCH(AI$17, 'E2 Allocators'!$B$15:$W$15, 0),FALSE))</f>
        <v>0</v>
      </c>
      <c r="AJ604" s="1334">
        <f>IF(ISERROR(VLOOKUP(VLOOKUP($A604, 'E4 TB Allocation Details'!$A$18:$L$205, MATCH("Customer ID", 'E4 TB Allocation Details'!$A$18:$L$18, 0),FALSE), 'E2 Allocators'!$B$15:$W$361, MATCH(AJ$17, 'E2 Allocators'!$B$15:$W$15, 0),FALSE)), 0, VLOOKUP(VLOOKUP($A604, 'E4 TB Allocation Details'!$A$18:$L$205, MATCH("Customer ID", 'E4 TB Allocation Details'!$A$18:$L$18, 0),FALSE), 'E2 Allocators'!$B$15:$W$361, MATCH(AJ$17, 'E2 Allocators'!$B$15:$W$15, 0),FALSE))</f>
        <v>0</v>
      </c>
      <c r="AK604" s="1334">
        <f>IF(ISERROR(VLOOKUP(VLOOKUP($A604, 'E4 TB Allocation Details'!$A$18:$L$205, MATCH("Customer ID", 'E4 TB Allocation Details'!$A$18:$L$18, 0),FALSE), 'E2 Allocators'!$B$15:$W$361, MATCH(AK$17, 'E2 Allocators'!$B$15:$W$15, 0),FALSE)), 0, VLOOKUP(VLOOKUP($A604, 'E4 TB Allocation Details'!$A$18:$L$205, MATCH("Customer ID", 'E4 TB Allocation Details'!$A$18:$L$18, 0),FALSE), 'E2 Allocators'!$B$15:$W$361, MATCH(AK$17, 'E2 Allocators'!$B$15:$W$15, 0),FALSE))</f>
        <v>0</v>
      </c>
      <c r="AL604" s="1334">
        <f>IF(ISERROR(VLOOKUP(VLOOKUP($A604, 'E4 TB Allocation Details'!$A$18:$L$205, MATCH("Customer ID", 'E4 TB Allocation Details'!$A$18:$L$18, 0),FALSE), 'E2 Allocators'!$B$15:$W$361, MATCH(AL$17, 'E2 Allocators'!$B$15:$W$15, 0),FALSE)), 0, VLOOKUP(VLOOKUP($A604, 'E4 TB Allocation Details'!$A$18:$L$205, MATCH("Customer ID", 'E4 TB Allocation Details'!$A$18:$L$18, 0),FALSE), 'E2 Allocators'!$B$15:$W$361, MATCH(AL$17, 'E2 Allocators'!$B$15:$W$15, 0),FALSE))</f>
        <v>0</v>
      </c>
      <c r="AM604" s="1334">
        <f>IF(ISERROR(VLOOKUP(VLOOKUP($A604, 'E4 TB Allocation Details'!$A$18:$L$205, MATCH("Customer ID", 'E4 TB Allocation Details'!$A$18:$L$18, 0),FALSE), 'E2 Allocators'!$B$15:$W$361, MATCH(AM$17, 'E2 Allocators'!$B$15:$W$15, 0),FALSE)), 0, VLOOKUP(VLOOKUP($A604, 'E4 TB Allocation Details'!$A$18:$L$205, MATCH("Customer ID", 'E4 TB Allocation Details'!$A$18:$L$18, 0),FALSE), 'E2 Allocators'!$B$15:$W$361, MATCH(AM$17, 'E2 Allocators'!$B$15:$W$15, 0),FALSE))</f>
        <v>0</v>
      </c>
      <c r="AN604" s="1334">
        <f>IF(ISERROR(VLOOKUP(VLOOKUP($A604, 'E4 TB Allocation Details'!$A$18:$L$205, MATCH("Customer ID", 'E4 TB Allocation Details'!$A$18:$L$18, 0),FALSE), 'E2 Allocators'!$B$15:$W$361, MATCH(AN$17, 'E2 Allocators'!$B$15:$W$15, 0),FALSE)), 0, VLOOKUP(VLOOKUP($A604, 'E4 TB Allocation Details'!$A$18:$L$205, MATCH("Customer ID", 'E4 TB Allocation Details'!$A$18:$L$18, 0),FALSE), 'E2 Allocators'!$B$15:$W$361, MATCH(AN$17, 'E2 Allocators'!$B$15:$W$15, 0),FALSE))</f>
        <v>0</v>
      </c>
      <c r="AO604" s="1334">
        <f>IF(ISERROR(VLOOKUP(VLOOKUP($A604, 'E4 TB Allocation Details'!$A$18:$L$205, MATCH("Customer ID", 'E4 TB Allocation Details'!$A$18:$L$18, 0),FALSE), 'E2 Allocators'!$B$15:$W$361, MATCH(AO$17, 'E2 Allocators'!$B$15:$W$15, 0),FALSE)), 0, VLOOKUP(VLOOKUP($A604, 'E4 TB Allocation Details'!$A$18:$L$205, MATCH("Customer ID", 'E4 TB Allocation Details'!$A$18:$L$18, 0),FALSE), 'E2 Allocators'!$B$15:$W$361, MATCH(AO$17, 'E2 Allocators'!$B$15:$W$15, 0),FALSE))</f>
        <v>0</v>
      </c>
      <c r="AP604" s="1334">
        <f>IF(ISERROR(VLOOKUP(VLOOKUP($A604, 'E4 TB Allocation Details'!$A$18:$L$205, MATCH("Customer ID", 'E4 TB Allocation Details'!$A$18:$L$18, 0),FALSE), 'E2 Allocators'!$B$15:$W$361, MATCH(AP$17, 'E2 Allocators'!$B$15:$W$15, 0),FALSE)), 0, VLOOKUP(VLOOKUP($A604, 'E4 TB Allocation Details'!$A$18:$L$205, MATCH("Customer ID", 'E4 TB Allocation Details'!$A$18:$L$18, 0),FALSE), 'E2 Allocators'!$B$15:$W$361, MATCH(AP$17, 'E2 Allocators'!$B$15:$W$15, 0),FALSE))</f>
        <v>0</v>
      </c>
      <c r="AQ604" s="1334">
        <f>IF(ISERROR(VLOOKUP(VLOOKUP($A604, 'E4 TB Allocation Details'!$A$18:$L$205, MATCH("Customer ID", 'E4 TB Allocation Details'!$A$18:$L$18, 0),FALSE), 'E2 Allocators'!$B$15:$W$361, MATCH(AQ$17, 'E2 Allocators'!$B$15:$W$15, 0),FALSE)), 0, VLOOKUP(VLOOKUP($A604, 'E4 TB Allocation Details'!$A$18:$L$205, MATCH("Customer ID", 'E4 TB Allocation Details'!$A$18:$L$18, 0),FALSE), 'E2 Allocators'!$B$15:$W$361, MATCH(AQ$17, 'E2 Allocators'!$B$15:$W$15, 0),FALSE))</f>
        <v>0</v>
      </c>
      <c r="AR604" s="1334">
        <f>IF(ISERROR(VLOOKUP(VLOOKUP($A604, 'E4 TB Allocation Details'!$A$18:$L$205, MATCH("Customer ID", 'E4 TB Allocation Details'!$A$18:$L$18, 0),FALSE), 'E2 Allocators'!$B$15:$W$361, MATCH(AR$17, 'E2 Allocators'!$B$15:$W$15, 0),FALSE)), 0, VLOOKUP(VLOOKUP($A604, 'E4 TB Allocation Details'!$A$18:$L$205, MATCH("Customer ID", 'E4 TB Allocation Details'!$A$18:$L$18, 0),FALSE), 'E2 Allocators'!$B$15:$W$361, MATCH(AR$17, 'E2 Allocators'!$B$15:$W$15, 0),FALSE))</f>
        <v>0</v>
      </c>
      <c r="AS604" s="1334">
        <f>IF(ISERROR(VLOOKUP(VLOOKUP($A604, 'E4 TB Allocation Details'!$A$18:$L$205, MATCH("Customer ID", 'E4 TB Allocation Details'!$A$18:$L$18, 0),FALSE), 'E2 Allocators'!$B$15:$W$361, MATCH(AS$17, 'E2 Allocators'!$B$15:$W$15, 0),FALSE)), 0, VLOOKUP(VLOOKUP($A604, 'E4 TB Allocation Details'!$A$18:$L$205, MATCH("Customer ID", 'E4 TB Allocation Details'!$A$18:$L$18, 0),FALSE), 'E2 Allocators'!$B$15:$W$361, MATCH(AS$17, 'E2 Allocators'!$B$15:$W$15, 0),FALSE))</f>
        <v>0</v>
      </c>
      <c r="AT604" s="1334">
        <f>IF(ISERROR(VLOOKUP(VLOOKUP($A604, 'E4 TB Allocation Details'!$A$18:$L$205, MATCH("Customer ID", 'E4 TB Allocation Details'!$A$18:$L$18, 0),FALSE), 'E2 Allocators'!$B$15:$W$361, MATCH(AT$17, 'E2 Allocators'!$B$15:$W$15, 0),FALSE)), 0, VLOOKUP(VLOOKUP($A604, 'E4 TB Allocation Details'!$A$18:$L$205, MATCH("Customer ID", 'E4 TB Allocation Details'!$A$18:$L$18, 0),FALSE), 'E2 Allocators'!$B$15:$W$361, MATCH(AT$17, 'E2 Allocators'!$B$15:$W$15, 0),FALSE))</f>
        <v>0</v>
      </c>
      <c r="AU604" s="1334">
        <f>IF(ISERROR(VLOOKUP(VLOOKUP($A604, 'E4 TB Allocation Details'!$A$18:$L$205, MATCH("Customer ID", 'E4 TB Allocation Details'!$A$18:$L$18, 0),FALSE), 'E2 Allocators'!$B$15:$W$361, MATCH(AU$17, 'E2 Allocators'!$B$15:$W$15, 0),FALSE)), 0, VLOOKUP(VLOOKUP($A604, 'E4 TB Allocation Details'!$A$18:$L$205, MATCH("Customer ID", 'E4 TB Allocation Details'!$A$18:$L$18, 0),FALSE), 'E2 Allocators'!$B$15:$W$361, MATCH(AU$17, 'E2 Allocators'!$B$15:$W$15, 0),FALSE))</f>
        <v>0</v>
      </c>
      <c r="AV604" s="1339">
        <f>SUM(AB604:AU604)</f>
        <v>0</v>
      </c>
      <c r="AW604" s="1336"/>
      <c r="AX604" s="1336"/>
      <c r="AY604" s="1336"/>
      <c r="AZ604" s="1336"/>
      <c r="BA604" s="1336"/>
      <c r="BB604" s="1336"/>
      <c r="BC604" s="1336"/>
      <c r="BD604" s="1336"/>
      <c r="BE604" s="1336"/>
      <c r="BF604" s="1336"/>
      <c r="BG604" s="1336"/>
      <c r="BH604" s="1336"/>
      <c r="BI604" s="1336"/>
      <c r="BJ604" s="1336"/>
      <c r="BK604" s="1336"/>
      <c r="BL604" s="1336"/>
      <c r="BM604" s="1336"/>
      <c r="BN604" s="1336"/>
      <c r="BO604" s="1336"/>
      <c r="BP604" s="1336"/>
      <c r="BQ604" s="1337"/>
    </row>
    <row r="605" spans="1:69" s="258" customFormat="1" ht="25.5">
      <c r="A605" s="1338" t="s">
        <v>550</v>
      </c>
      <c r="B605" s="1331" t="s">
        <v>509</v>
      </c>
      <c r="C605" s="1332">
        <v>1</v>
      </c>
      <c r="D605" s="1333">
        <f>C605-E605</f>
        <v>1</v>
      </c>
      <c r="E605" s="1333">
        <f>VLOOKUP($A605,'E1 Categorization'!$A$35:$E$114,5,FALSE)</f>
        <v>0</v>
      </c>
      <c r="F605" s="1333">
        <f>D605+E605</f>
        <v>1</v>
      </c>
      <c r="G605" s="1334">
        <f>IF(ISERROR(VLOOKUP(VLOOKUP($A605, 'E4 TB Allocation Details'!$A$18:$L$205, MATCH("Demand ID", 'E4 TB Allocation Details'!$A$18:$L$18, 0),FALSE), 'E2 Allocators'!$B$15:$W$361, MATCH(G$17, 'E2 Allocators'!$B$15:$W$15, 0),FALSE)), 0, VLOOKUP(VLOOKUP($A605, 'E4 TB Allocation Details'!$A$18:$L$205, MATCH("Demand ID", 'E4 TB Allocation Details'!$A$18:$L$18, 0),FALSE), 'E2 Allocators'!$B$15:$W$361, MATCH(G$17, 'E2 Allocators'!$B$15:$W$15, 0),FALSE))</f>
        <v>0.37596039909716616</v>
      </c>
      <c r="H605" s="1334">
        <f>IF(ISERROR(VLOOKUP(VLOOKUP($A605, 'E4 TB Allocation Details'!$A$18:$L$205, MATCH("Demand ID", 'E4 TB Allocation Details'!$A$18:$L$18, 0),FALSE), 'E2 Allocators'!$B$15:$W$361, MATCH(H$17, 'E2 Allocators'!$B$15:$W$15, 0),FALSE)), 0, VLOOKUP(VLOOKUP($A605, 'E4 TB Allocation Details'!$A$18:$L$205, MATCH("Demand ID", 'E4 TB Allocation Details'!$A$18:$L$18, 0),FALSE), 'E2 Allocators'!$B$15:$W$361, MATCH(H$17, 'E2 Allocators'!$B$15:$W$15, 0),FALSE))</f>
        <v>0.17601522715704609</v>
      </c>
      <c r="I605" s="1334">
        <f>IF(ISERROR(VLOOKUP(VLOOKUP($A605, 'E4 TB Allocation Details'!$A$18:$L$205, MATCH("Demand ID", 'E4 TB Allocation Details'!$A$18:$L$18, 0),FALSE), 'E2 Allocators'!$B$15:$W$361, MATCH(I$17, 'E2 Allocators'!$B$15:$W$15, 0),FALSE)), 0, VLOOKUP(VLOOKUP($A605, 'E4 TB Allocation Details'!$A$18:$L$205, MATCH("Demand ID", 'E4 TB Allocation Details'!$A$18:$L$18, 0),FALSE), 'E2 Allocators'!$B$15:$W$361, MATCH(I$17, 'E2 Allocators'!$B$15:$W$15, 0),FALSE))</f>
        <v>0.44735766352864614</v>
      </c>
      <c r="J605" s="1334">
        <f>IF(ISERROR(VLOOKUP(VLOOKUP($A605, 'E4 TB Allocation Details'!$A$18:$L$205, MATCH("Demand ID", 'E4 TB Allocation Details'!$A$18:$L$18, 0),FALSE), 'E2 Allocators'!$B$15:$W$361, MATCH(J$17, 'E2 Allocators'!$B$15:$W$15, 0),FALSE)), 0, VLOOKUP(VLOOKUP($A605, 'E4 TB Allocation Details'!$A$18:$L$205, MATCH("Demand ID", 'E4 TB Allocation Details'!$A$18:$L$18, 0),FALSE), 'E2 Allocators'!$B$15:$W$361, MATCH(J$17, 'E2 Allocators'!$B$15:$W$15, 0),FALSE))</f>
        <v>0</v>
      </c>
      <c r="K605" s="1334">
        <f>IF(ISERROR(VLOOKUP(VLOOKUP($A605, 'E4 TB Allocation Details'!$A$18:$L$205, MATCH("Demand ID", 'E4 TB Allocation Details'!$A$18:$L$18, 0),FALSE), 'E2 Allocators'!$B$15:$W$361, MATCH(K$17, 'E2 Allocators'!$B$15:$W$15, 0),FALSE)), 0, VLOOKUP(VLOOKUP($A605, 'E4 TB Allocation Details'!$A$18:$L$205, MATCH("Demand ID", 'E4 TB Allocation Details'!$A$18:$L$18, 0),FALSE), 'E2 Allocators'!$B$15:$W$361, MATCH(K$17, 'E2 Allocators'!$B$15:$W$15, 0),FALSE))</f>
        <v>0</v>
      </c>
      <c r="L605" s="1334">
        <f>IF(ISERROR(VLOOKUP(VLOOKUP($A605, 'E4 TB Allocation Details'!$A$18:$L$205, MATCH("Demand ID", 'E4 TB Allocation Details'!$A$18:$L$18, 0),FALSE), 'E2 Allocators'!$B$15:$W$361, MATCH(L$17, 'E2 Allocators'!$B$15:$W$15, 0),FALSE)), 0, VLOOKUP(VLOOKUP($A605, 'E4 TB Allocation Details'!$A$18:$L$205, MATCH("Demand ID", 'E4 TB Allocation Details'!$A$18:$L$18, 0),FALSE), 'E2 Allocators'!$B$15:$W$361, MATCH(L$17, 'E2 Allocators'!$B$15:$W$15, 0),FALSE))</f>
        <v>0</v>
      </c>
      <c r="M605" s="1334">
        <f>IF(ISERROR(VLOOKUP(VLOOKUP($A605, 'E4 TB Allocation Details'!$A$18:$L$205, MATCH("Demand ID", 'E4 TB Allocation Details'!$A$18:$L$18, 0),FALSE), 'E2 Allocators'!$B$15:$W$361, MATCH(M$17, 'E2 Allocators'!$B$15:$W$15, 0),FALSE)), 0, VLOOKUP(VLOOKUP($A605, 'E4 TB Allocation Details'!$A$18:$L$205, MATCH("Demand ID", 'E4 TB Allocation Details'!$A$18:$L$18, 0),FALSE), 'E2 Allocators'!$B$15:$W$361, MATCH(M$17, 'E2 Allocators'!$B$15:$W$15, 0),FALSE))</f>
        <v>0</v>
      </c>
      <c r="N605" s="1334">
        <f>IF(ISERROR(VLOOKUP(VLOOKUP($A605, 'E4 TB Allocation Details'!$A$18:$L$205, MATCH("Demand ID", 'E4 TB Allocation Details'!$A$18:$L$18, 0),FALSE), 'E2 Allocators'!$B$15:$W$361, MATCH(N$17, 'E2 Allocators'!$B$15:$W$15, 0),FALSE)), 0, VLOOKUP(VLOOKUP($A605, 'E4 TB Allocation Details'!$A$18:$L$205, MATCH("Demand ID", 'E4 TB Allocation Details'!$A$18:$L$18, 0),FALSE), 'E2 Allocators'!$B$15:$W$361, MATCH(N$17, 'E2 Allocators'!$B$15:$W$15, 0),FALSE))</f>
        <v>0</v>
      </c>
      <c r="O605" s="1334">
        <f>IF(ISERROR(VLOOKUP(VLOOKUP($A605, 'E4 TB Allocation Details'!$A$18:$L$205, MATCH("Demand ID", 'E4 TB Allocation Details'!$A$18:$L$18, 0),FALSE), 'E2 Allocators'!$B$15:$W$361, MATCH(O$17, 'E2 Allocators'!$B$15:$W$15, 0),FALSE)), 0, VLOOKUP(VLOOKUP($A605, 'E4 TB Allocation Details'!$A$18:$L$205, MATCH("Demand ID", 'E4 TB Allocation Details'!$A$18:$L$18, 0),FALSE), 'E2 Allocators'!$B$15:$W$361, MATCH(O$17, 'E2 Allocators'!$B$15:$W$15, 0),FALSE))</f>
        <v>6.6671021714166407E-4</v>
      </c>
      <c r="P605" s="1334">
        <f>IF(ISERROR(VLOOKUP(VLOOKUP($A605, 'E4 TB Allocation Details'!$A$18:$L$205, MATCH("Demand ID", 'E4 TB Allocation Details'!$A$18:$L$18, 0),FALSE), 'E2 Allocators'!$B$15:$W$361, MATCH(P$17, 'E2 Allocators'!$B$15:$W$15, 0),FALSE)), 0, VLOOKUP(VLOOKUP($A605, 'E4 TB Allocation Details'!$A$18:$L$205, MATCH("Demand ID", 'E4 TB Allocation Details'!$A$18:$L$18, 0),FALSE), 'E2 Allocators'!$B$15:$W$361, MATCH(P$17, 'E2 Allocators'!$B$15:$W$15, 0),FALSE))</f>
        <v>0</v>
      </c>
      <c r="Q605" s="1334">
        <f>IF(ISERROR(VLOOKUP(VLOOKUP($A605, 'E4 TB Allocation Details'!$A$18:$L$205, MATCH("Demand ID", 'E4 TB Allocation Details'!$A$18:$L$18, 0),FALSE), 'E2 Allocators'!$B$15:$W$361, MATCH(Q$17, 'E2 Allocators'!$B$15:$W$15, 0),FALSE)), 0, VLOOKUP(VLOOKUP($A605, 'E4 TB Allocation Details'!$A$18:$L$205, MATCH("Demand ID", 'E4 TB Allocation Details'!$A$18:$L$18, 0),FALSE), 'E2 Allocators'!$B$15:$W$361, MATCH(Q$17, 'E2 Allocators'!$B$15:$W$15, 0),FALSE))</f>
        <v>0</v>
      </c>
      <c r="R605" s="1334">
        <f>IF(ISERROR(VLOOKUP(VLOOKUP($A605, 'E4 TB Allocation Details'!$A$18:$L$205, MATCH("Demand ID", 'E4 TB Allocation Details'!$A$18:$L$18, 0),FALSE), 'E2 Allocators'!$B$15:$W$361, MATCH(R$17, 'E2 Allocators'!$B$15:$W$15, 0),FALSE)), 0, VLOOKUP(VLOOKUP($A605, 'E4 TB Allocation Details'!$A$18:$L$205, MATCH("Demand ID", 'E4 TB Allocation Details'!$A$18:$L$18, 0),FALSE), 'E2 Allocators'!$B$15:$W$361, MATCH(R$17, 'E2 Allocators'!$B$15:$W$15, 0),FALSE))</f>
        <v>0</v>
      </c>
      <c r="S605" s="1334">
        <f>IF(ISERROR(VLOOKUP(VLOOKUP($A605, 'E4 TB Allocation Details'!$A$18:$L$205, MATCH("Demand ID", 'E4 TB Allocation Details'!$A$18:$L$18, 0),FALSE), 'E2 Allocators'!$B$15:$W$361, MATCH(S$17, 'E2 Allocators'!$B$15:$W$15, 0),FALSE)), 0, VLOOKUP(VLOOKUP($A605, 'E4 TB Allocation Details'!$A$18:$L$205, MATCH("Demand ID", 'E4 TB Allocation Details'!$A$18:$L$18, 0),FALSE), 'E2 Allocators'!$B$15:$W$361, MATCH(S$17, 'E2 Allocators'!$B$15:$W$15, 0),FALSE))</f>
        <v>0</v>
      </c>
      <c r="T605" s="1334">
        <f>IF(ISERROR(VLOOKUP(VLOOKUP($A605, 'E4 TB Allocation Details'!$A$18:$L$205, MATCH("Demand ID", 'E4 TB Allocation Details'!$A$18:$L$18, 0),FALSE), 'E2 Allocators'!$B$15:$W$361, MATCH(T$17, 'E2 Allocators'!$B$15:$W$15, 0),FALSE)), 0, VLOOKUP(VLOOKUP($A605, 'E4 TB Allocation Details'!$A$18:$L$205, MATCH("Demand ID", 'E4 TB Allocation Details'!$A$18:$L$18, 0),FALSE), 'E2 Allocators'!$B$15:$W$361, MATCH(T$17, 'E2 Allocators'!$B$15:$W$15, 0),FALSE))</f>
        <v>0</v>
      </c>
      <c r="U605" s="1334">
        <f>IF(ISERROR(VLOOKUP(VLOOKUP($A605, 'E4 TB Allocation Details'!$A$18:$L$205, MATCH("Demand ID", 'E4 TB Allocation Details'!$A$18:$L$18, 0),FALSE), 'E2 Allocators'!$B$15:$W$361, MATCH(U$17, 'E2 Allocators'!$B$15:$W$15, 0),FALSE)), 0, VLOOKUP(VLOOKUP($A605, 'E4 TB Allocation Details'!$A$18:$L$205, MATCH("Demand ID", 'E4 TB Allocation Details'!$A$18:$L$18, 0),FALSE), 'E2 Allocators'!$B$15:$W$361, MATCH(U$17, 'E2 Allocators'!$B$15:$W$15, 0),FALSE))</f>
        <v>0</v>
      </c>
      <c r="V605" s="1334">
        <f>IF(ISERROR(VLOOKUP(VLOOKUP($A605, 'E4 TB Allocation Details'!$A$18:$L$205, MATCH("Demand ID", 'E4 TB Allocation Details'!$A$18:$L$18, 0),FALSE), 'E2 Allocators'!$B$15:$W$361, MATCH(V$17, 'E2 Allocators'!$B$15:$W$15, 0),FALSE)), 0, VLOOKUP(VLOOKUP($A605, 'E4 TB Allocation Details'!$A$18:$L$205, MATCH("Demand ID", 'E4 TB Allocation Details'!$A$18:$L$18, 0),FALSE), 'E2 Allocators'!$B$15:$W$361, MATCH(V$17, 'E2 Allocators'!$B$15:$W$15, 0),FALSE))</f>
        <v>0</v>
      </c>
      <c r="W605" s="1334">
        <f>IF(ISERROR(VLOOKUP(VLOOKUP($A605, 'E4 TB Allocation Details'!$A$18:$L$205, MATCH("Demand ID", 'E4 TB Allocation Details'!$A$18:$L$18, 0),FALSE), 'E2 Allocators'!$B$15:$W$361, MATCH(W$17, 'E2 Allocators'!$B$15:$W$15, 0),FALSE)), 0, VLOOKUP(VLOOKUP($A605, 'E4 TB Allocation Details'!$A$18:$L$205, MATCH("Demand ID", 'E4 TB Allocation Details'!$A$18:$L$18, 0),FALSE), 'E2 Allocators'!$B$15:$W$361, MATCH(W$17, 'E2 Allocators'!$B$15:$W$15, 0),FALSE))</f>
        <v>0</v>
      </c>
      <c r="X605" s="1334">
        <f>IF(ISERROR(VLOOKUP(VLOOKUP($A605, 'E4 TB Allocation Details'!$A$18:$L$205, MATCH("Demand ID", 'E4 TB Allocation Details'!$A$18:$L$18, 0),FALSE), 'E2 Allocators'!$B$15:$W$361, MATCH(X$17, 'E2 Allocators'!$B$15:$W$15, 0),FALSE)), 0, VLOOKUP(VLOOKUP($A605, 'E4 TB Allocation Details'!$A$18:$L$205, MATCH("Demand ID", 'E4 TB Allocation Details'!$A$18:$L$18, 0),FALSE), 'E2 Allocators'!$B$15:$W$361, MATCH(X$17, 'E2 Allocators'!$B$15:$W$15, 0),FALSE))</f>
        <v>0</v>
      </c>
      <c r="Y605" s="1334">
        <f>IF(ISERROR(VLOOKUP(VLOOKUP($A605, 'E4 TB Allocation Details'!$A$18:$L$205, MATCH("Demand ID", 'E4 TB Allocation Details'!$A$18:$L$18, 0),FALSE), 'E2 Allocators'!$B$15:$W$361, MATCH(Y$17, 'E2 Allocators'!$B$15:$W$15, 0),FALSE)), 0, VLOOKUP(VLOOKUP($A605, 'E4 TB Allocation Details'!$A$18:$L$205, MATCH("Demand ID", 'E4 TB Allocation Details'!$A$18:$L$18, 0),FALSE), 'E2 Allocators'!$B$15:$W$361, MATCH(Y$17, 'E2 Allocators'!$B$15:$W$15, 0),FALSE))</f>
        <v>0</v>
      </c>
      <c r="Z605" s="1334">
        <f>IF(ISERROR(VLOOKUP(VLOOKUP($A605, 'E4 TB Allocation Details'!$A$18:$L$205, MATCH("Demand ID", 'E4 TB Allocation Details'!$A$18:$L$18, 0),FALSE), 'E2 Allocators'!$B$15:$W$361, MATCH(Z$17, 'E2 Allocators'!$B$15:$W$15, 0),FALSE)), 0, VLOOKUP(VLOOKUP($A605, 'E4 TB Allocation Details'!$A$18:$L$205, MATCH("Demand ID", 'E4 TB Allocation Details'!$A$18:$L$18, 0),FALSE), 'E2 Allocators'!$B$15:$W$361, MATCH(Z$17, 'E2 Allocators'!$B$15:$W$15, 0),FALSE))</f>
        <v>0</v>
      </c>
      <c r="AA605" s="1339">
        <f>SUM(G605:Z605)</f>
        <v>1</v>
      </c>
      <c r="AB605" s="1334">
        <f>IF(ISERROR(VLOOKUP(VLOOKUP($A605, 'E4 TB Allocation Details'!$A$18:$L$205, MATCH("Customer ID", 'E4 TB Allocation Details'!$A$18:$L$18, 0),FALSE), 'E2 Allocators'!$B$15:$W$361, MATCH(AB$17, 'E2 Allocators'!$B$15:$W$15, 0),FALSE)), 0, VLOOKUP(VLOOKUP($A605, 'E4 TB Allocation Details'!$A$18:$L$205, MATCH("Customer ID", 'E4 TB Allocation Details'!$A$18:$L$18, 0),FALSE), 'E2 Allocators'!$B$15:$W$361, MATCH(AB$17, 'E2 Allocators'!$B$15:$W$15, 0),FALSE))</f>
        <v>0</v>
      </c>
      <c r="AC605" s="1334">
        <f>IF(ISERROR(VLOOKUP(VLOOKUP($A605, 'E4 TB Allocation Details'!$A$18:$L$205, MATCH("Customer ID", 'E4 TB Allocation Details'!$A$18:$L$18, 0),FALSE), 'E2 Allocators'!$B$15:$W$361, MATCH(AC$17, 'E2 Allocators'!$B$15:$W$15, 0),FALSE)), 0, VLOOKUP(VLOOKUP($A605, 'E4 TB Allocation Details'!$A$18:$L$205, MATCH("Customer ID", 'E4 TB Allocation Details'!$A$18:$L$18, 0),FALSE), 'E2 Allocators'!$B$15:$W$361, MATCH(AC$17, 'E2 Allocators'!$B$15:$W$15, 0),FALSE))</f>
        <v>0</v>
      </c>
      <c r="AD605" s="1334">
        <f>IF(ISERROR(VLOOKUP(VLOOKUP($A605, 'E4 TB Allocation Details'!$A$18:$L$205, MATCH("Customer ID", 'E4 TB Allocation Details'!$A$18:$L$18, 0),FALSE), 'E2 Allocators'!$B$15:$W$361, MATCH(AD$17, 'E2 Allocators'!$B$15:$W$15, 0),FALSE)), 0, VLOOKUP(VLOOKUP($A605, 'E4 TB Allocation Details'!$A$18:$L$205, MATCH("Customer ID", 'E4 TB Allocation Details'!$A$18:$L$18, 0),FALSE), 'E2 Allocators'!$B$15:$W$361, MATCH(AD$17, 'E2 Allocators'!$B$15:$W$15, 0),FALSE))</f>
        <v>0</v>
      </c>
      <c r="AE605" s="1334">
        <f>IF(ISERROR(VLOOKUP(VLOOKUP($A605, 'E4 TB Allocation Details'!$A$18:$L$205, MATCH("Customer ID", 'E4 TB Allocation Details'!$A$18:$L$18, 0),FALSE), 'E2 Allocators'!$B$15:$W$361, MATCH(AE$17, 'E2 Allocators'!$B$15:$W$15, 0),FALSE)), 0, VLOOKUP(VLOOKUP($A605, 'E4 TB Allocation Details'!$A$18:$L$205, MATCH("Customer ID", 'E4 TB Allocation Details'!$A$18:$L$18, 0),FALSE), 'E2 Allocators'!$B$15:$W$361, MATCH(AE$17, 'E2 Allocators'!$B$15:$W$15, 0),FALSE))</f>
        <v>0</v>
      </c>
      <c r="AF605" s="1334">
        <f>IF(ISERROR(VLOOKUP(VLOOKUP($A605, 'E4 TB Allocation Details'!$A$18:$L$205, MATCH("Customer ID", 'E4 TB Allocation Details'!$A$18:$L$18, 0),FALSE), 'E2 Allocators'!$B$15:$W$361, MATCH(AF$17, 'E2 Allocators'!$B$15:$W$15, 0),FALSE)), 0, VLOOKUP(VLOOKUP($A605, 'E4 TB Allocation Details'!$A$18:$L$205, MATCH("Customer ID", 'E4 TB Allocation Details'!$A$18:$L$18, 0),FALSE), 'E2 Allocators'!$B$15:$W$361, MATCH(AF$17, 'E2 Allocators'!$B$15:$W$15, 0),FALSE))</f>
        <v>0</v>
      </c>
      <c r="AG605" s="1334">
        <f>IF(ISERROR(VLOOKUP(VLOOKUP($A605, 'E4 TB Allocation Details'!$A$18:$L$205, MATCH("Customer ID", 'E4 TB Allocation Details'!$A$18:$L$18, 0),FALSE), 'E2 Allocators'!$B$15:$W$361, MATCH(AG$17, 'E2 Allocators'!$B$15:$W$15, 0),FALSE)), 0, VLOOKUP(VLOOKUP($A605, 'E4 TB Allocation Details'!$A$18:$L$205, MATCH("Customer ID", 'E4 TB Allocation Details'!$A$18:$L$18, 0),FALSE), 'E2 Allocators'!$B$15:$W$361, MATCH(AG$17, 'E2 Allocators'!$B$15:$W$15, 0),FALSE))</f>
        <v>0</v>
      </c>
      <c r="AH605" s="1334">
        <f>IF(ISERROR(VLOOKUP(VLOOKUP($A605, 'E4 TB Allocation Details'!$A$18:$L$205, MATCH("Customer ID", 'E4 TB Allocation Details'!$A$18:$L$18, 0),FALSE), 'E2 Allocators'!$B$15:$W$361, MATCH(AH$17, 'E2 Allocators'!$B$15:$W$15, 0),FALSE)), 0, VLOOKUP(VLOOKUP($A605, 'E4 TB Allocation Details'!$A$18:$L$205, MATCH("Customer ID", 'E4 TB Allocation Details'!$A$18:$L$18, 0),FALSE), 'E2 Allocators'!$B$15:$W$361, MATCH(AH$17, 'E2 Allocators'!$B$15:$W$15, 0),FALSE))</f>
        <v>0</v>
      </c>
      <c r="AI605" s="1334">
        <f>IF(ISERROR(VLOOKUP(VLOOKUP($A605, 'E4 TB Allocation Details'!$A$18:$L$205, MATCH("Customer ID", 'E4 TB Allocation Details'!$A$18:$L$18, 0),FALSE), 'E2 Allocators'!$B$15:$W$361, MATCH(AI$17, 'E2 Allocators'!$B$15:$W$15, 0),FALSE)), 0, VLOOKUP(VLOOKUP($A605, 'E4 TB Allocation Details'!$A$18:$L$205, MATCH("Customer ID", 'E4 TB Allocation Details'!$A$18:$L$18, 0),FALSE), 'E2 Allocators'!$B$15:$W$361, MATCH(AI$17, 'E2 Allocators'!$B$15:$W$15, 0),FALSE))</f>
        <v>0</v>
      </c>
      <c r="AJ605" s="1334">
        <f>IF(ISERROR(VLOOKUP(VLOOKUP($A605, 'E4 TB Allocation Details'!$A$18:$L$205, MATCH("Customer ID", 'E4 TB Allocation Details'!$A$18:$L$18, 0),FALSE), 'E2 Allocators'!$B$15:$W$361, MATCH(AJ$17, 'E2 Allocators'!$B$15:$W$15, 0),FALSE)), 0, VLOOKUP(VLOOKUP($A605, 'E4 TB Allocation Details'!$A$18:$L$205, MATCH("Customer ID", 'E4 TB Allocation Details'!$A$18:$L$18, 0),FALSE), 'E2 Allocators'!$B$15:$W$361, MATCH(AJ$17, 'E2 Allocators'!$B$15:$W$15, 0),FALSE))</f>
        <v>0</v>
      </c>
      <c r="AK605" s="1334">
        <f>IF(ISERROR(VLOOKUP(VLOOKUP($A605, 'E4 TB Allocation Details'!$A$18:$L$205, MATCH("Customer ID", 'E4 TB Allocation Details'!$A$18:$L$18, 0),FALSE), 'E2 Allocators'!$B$15:$W$361, MATCH(AK$17, 'E2 Allocators'!$B$15:$W$15, 0),FALSE)), 0, VLOOKUP(VLOOKUP($A605, 'E4 TB Allocation Details'!$A$18:$L$205, MATCH("Customer ID", 'E4 TB Allocation Details'!$A$18:$L$18, 0),FALSE), 'E2 Allocators'!$B$15:$W$361, MATCH(AK$17, 'E2 Allocators'!$B$15:$W$15, 0),FALSE))</f>
        <v>0</v>
      </c>
      <c r="AL605" s="1334">
        <f>IF(ISERROR(VLOOKUP(VLOOKUP($A605, 'E4 TB Allocation Details'!$A$18:$L$205, MATCH("Customer ID", 'E4 TB Allocation Details'!$A$18:$L$18, 0),FALSE), 'E2 Allocators'!$B$15:$W$361, MATCH(AL$17, 'E2 Allocators'!$B$15:$W$15, 0),FALSE)), 0, VLOOKUP(VLOOKUP($A605, 'E4 TB Allocation Details'!$A$18:$L$205, MATCH("Customer ID", 'E4 TB Allocation Details'!$A$18:$L$18, 0),FALSE), 'E2 Allocators'!$B$15:$W$361, MATCH(AL$17, 'E2 Allocators'!$B$15:$W$15, 0),FALSE))</f>
        <v>0</v>
      </c>
      <c r="AM605" s="1334">
        <f>IF(ISERROR(VLOOKUP(VLOOKUP($A605, 'E4 TB Allocation Details'!$A$18:$L$205, MATCH("Customer ID", 'E4 TB Allocation Details'!$A$18:$L$18, 0),FALSE), 'E2 Allocators'!$B$15:$W$361, MATCH(AM$17, 'E2 Allocators'!$B$15:$W$15, 0),FALSE)), 0, VLOOKUP(VLOOKUP($A605, 'E4 TB Allocation Details'!$A$18:$L$205, MATCH("Customer ID", 'E4 TB Allocation Details'!$A$18:$L$18, 0),FALSE), 'E2 Allocators'!$B$15:$W$361, MATCH(AM$17, 'E2 Allocators'!$B$15:$W$15, 0),FALSE))</f>
        <v>0</v>
      </c>
      <c r="AN605" s="1334">
        <f>IF(ISERROR(VLOOKUP(VLOOKUP($A605, 'E4 TB Allocation Details'!$A$18:$L$205, MATCH("Customer ID", 'E4 TB Allocation Details'!$A$18:$L$18, 0),FALSE), 'E2 Allocators'!$B$15:$W$361, MATCH(AN$17, 'E2 Allocators'!$B$15:$W$15, 0),FALSE)), 0, VLOOKUP(VLOOKUP($A605, 'E4 TB Allocation Details'!$A$18:$L$205, MATCH("Customer ID", 'E4 TB Allocation Details'!$A$18:$L$18, 0),FALSE), 'E2 Allocators'!$B$15:$W$361, MATCH(AN$17, 'E2 Allocators'!$B$15:$W$15, 0),FALSE))</f>
        <v>0</v>
      </c>
      <c r="AO605" s="1334">
        <f>IF(ISERROR(VLOOKUP(VLOOKUP($A605, 'E4 TB Allocation Details'!$A$18:$L$205, MATCH("Customer ID", 'E4 TB Allocation Details'!$A$18:$L$18, 0),FALSE), 'E2 Allocators'!$B$15:$W$361, MATCH(AO$17, 'E2 Allocators'!$B$15:$W$15, 0),FALSE)), 0, VLOOKUP(VLOOKUP($A605, 'E4 TB Allocation Details'!$A$18:$L$205, MATCH("Customer ID", 'E4 TB Allocation Details'!$A$18:$L$18, 0),FALSE), 'E2 Allocators'!$B$15:$W$361, MATCH(AO$17, 'E2 Allocators'!$B$15:$W$15, 0),FALSE))</f>
        <v>0</v>
      </c>
      <c r="AP605" s="1334">
        <f>IF(ISERROR(VLOOKUP(VLOOKUP($A605, 'E4 TB Allocation Details'!$A$18:$L$205, MATCH("Customer ID", 'E4 TB Allocation Details'!$A$18:$L$18, 0),FALSE), 'E2 Allocators'!$B$15:$W$361, MATCH(AP$17, 'E2 Allocators'!$B$15:$W$15, 0),FALSE)), 0, VLOOKUP(VLOOKUP($A605, 'E4 TB Allocation Details'!$A$18:$L$205, MATCH("Customer ID", 'E4 TB Allocation Details'!$A$18:$L$18, 0),FALSE), 'E2 Allocators'!$B$15:$W$361, MATCH(AP$17, 'E2 Allocators'!$B$15:$W$15, 0),FALSE))</f>
        <v>0</v>
      </c>
      <c r="AQ605" s="1334">
        <f>IF(ISERROR(VLOOKUP(VLOOKUP($A605, 'E4 TB Allocation Details'!$A$18:$L$205, MATCH("Customer ID", 'E4 TB Allocation Details'!$A$18:$L$18, 0),FALSE), 'E2 Allocators'!$B$15:$W$361, MATCH(AQ$17, 'E2 Allocators'!$B$15:$W$15, 0),FALSE)), 0, VLOOKUP(VLOOKUP($A605, 'E4 TB Allocation Details'!$A$18:$L$205, MATCH("Customer ID", 'E4 TB Allocation Details'!$A$18:$L$18, 0),FALSE), 'E2 Allocators'!$B$15:$W$361, MATCH(AQ$17, 'E2 Allocators'!$B$15:$W$15, 0),FALSE))</f>
        <v>0</v>
      </c>
      <c r="AR605" s="1334">
        <f>IF(ISERROR(VLOOKUP(VLOOKUP($A605, 'E4 TB Allocation Details'!$A$18:$L$205, MATCH("Customer ID", 'E4 TB Allocation Details'!$A$18:$L$18, 0),FALSE), 'E2 Allocators'!$B$15:$W$361, MATCH(AR$17, 'E2 Allocators'!$B$15:$W$15, 0),FALSE)), 0, VLOOKUP(VLOOKUP($A605, 'E4 TB Allocation Details'!$A$18:$L$205, MATCH("Customer ID", 'E4 TB Allocation Details'!$A$18:$L$18, 0),FALSE), 'E2 Allocators'!$B$15:$W$361, MATCH(AR$17, 'E2 Allocators'!$B$15:$W$15, 0),FALSE))</f>
        <v>0</v>
      </c>
      <c r="AS605" s="1334">
        <f>IF(ISERROR(VLOOKUP(VLOOKUP($A605, 'E4 TB Allocation Details'!$A$18:$L$205, MATCH("Customer ID", 'E4 TB Allocation Details'!$A$18:$L$18, 0),FALSE), 'E2 Allocators'!$B$15:$W$361, MATCH(AS$17, 'E2 Allocators'!$B$15:$W$15, 0),FALSE)), 0, VLOOKUP(VLOOKUP($A605, 'E4 TB Allocation Details'!$A$18:$L$205, MATCH("Customer ID", 'E4 TB Allocation Details'!$A$18:$L$18, 0),FALSE), 'E2 Allocators'!$B$15:$W$361, MATCH(AS$17, 'E2 Allocators'!$B$15:$W$15, 0),FALSE))</f>
        <v>0</v>
      </c>
      <c r="AT605" s="1334">
        <f>IF(ISERROR(VLOOKUP(VLOOKUP($A605, 'E4 TB Allocation Details'!$A$18:$L$205, MATCH("Customer ID", 'E4 TB Allocation Details'!$A$18:$L$18, 0),FALSE), 'E2 Allocators'!$B$15:$W$361, MATCH(AT$17, 'E2 Allocators'!$B$15:$W$15, 0),FALSE)), 0, VLOOKUP(VLOOKUP($A605, 'E4 TB Allocation Details'!$A$18:$L$205, MATCH("Customer ID", 'E4 TB Allocation Details'!$A$18:$L$18, 0),FALSE), 'E2 Allocators'!$B$15:$W$361, MATCH(AT$17, 'E2 Allocators'!$B$15:$W$15, 0),FALSE))</f>
        <v>0</v>
      </c>
      <c r="AU605" s="1334">
        <f>IF(ISERROR(VLOOKUP(VLOOKUP($A605, 'E4 TB Allocation Details'!$A$18:$L$205, MATCH("Customer ID", 'E4 TB Allocation Details'!$A$18:$L$18, 0),FALSE), 'E2 Allocators'!$B$15:$W$361, MATCH(AU$17, 'E2 Allocators'!$B$15:$W$15, 0),FALSE)), 0, VLOOKUP(VLOOKUP($A605, 'E4 TB Allocation Details'!$A$18:$L$205, MATCH("Customer ID", 'E4 TB Allocation Details'!$A$18:$L$18, 0),FALSE), 'E2 Allocators'!$B$15:$W$361, MATCH(AU$17, 'E2 Allocators'!$B$15:$W$15, 0),FALSE))</f>
        <v>0</v>
      </c>
      <c r="AV605" s="1339">
        <f>SUM(AB605:AU605)</f>
        <v>0</v>
      </c>
      <c r="AW605" s="1336"/>
      <c r="AX605" s="1336"/>
      <c r="AY605" s="1336"/>
      <c r="AZ605" s="1336"/>
      <c r="BA605" s="1336"/>
      <c r="BB605" s="1336"/>
      <c r="BC605" s="1336"/>
      <c r="BD605" s="1336"/>
      <c r="BE605" s="1336"/>
      <c r="BF605" s="1336"/>
      <c r="BG605" s="1336"/>
      <c r="BH605" s="1336"/>
      <c r="BI605" s="1336"/>
      <c r="BJ605" s="1336"/>
      <c r="BK605" s="1336"/>
      <c r="BL605" s="1336"/>
      <c r="BM605" s="1336"/>
      <c r="BN605" s="1336"/>
      <c r="BO605" s="1336"/>
      <c r="BP605" s="1336"/>
      <c r="BQ605" s="1337"/>
    </row>
    <row r="606" spans="1:69" s="258" customFormat="1" ht="25.5">
      <c r="A606" s="1338" t="s">
        <v>496</v>
      </c>
      <c r="B606" s="1331" t="s">
        <v>497</v>
      </c>
      <c r="C606" s="1332">
        <v>1</v>
      </c>
      <c r="D606" s="1333">
        <f>C606-E606</f>
        <v>0</v>
      </c>
      <c r="E606" s="1333">
        <f>VLOOKUP($A606,'E1 Categorization'!$A$35:$E$114,5,FALSE)</f>
        <v>1</v>
      </c>
      <c r="F606" s="1333">
        <f>D606+E606</f>
        <v>1</v>
      </c>
      <c r="G606" s="1334">
        <f>IF(ISERROR(VLOOKUP(VLOOKUP($A606, 'E4 TB Allocation Details'!$A$18:$L$205, MATCH("Demand ID", 'E4 TB Allocation Details'!$A$18:$L$18, 0),FALSE), 'E2 Allocators'!$B$15:$W$361, MATCH(G$17, 'E2 Allocators'!$B$15:$W$15, 0),FALSE)), 0, VLOOKUP(VLOOKUP($A606, 'E4 TB Allocation Details'!$A$18:$L$205, MATCH("Demand ID", 'E4 TB Allocation Details'!$A$18:$L$18, 0),FALSE), 'E2 Allocators'!$B$15:$W$361, MATCH(G$17, 'E2 Allocators'!$B$15:$W$15, 0),FALSE))</f>
        <v>0</v>
      </c>
      <c r="H606" s="1334">
        <f>IF(ISERROR(VLOOKUP(VLOOKUP($A606, 'E4 TB Allocation Details'!$A$18:$L$205, MATCH("Demand ID", 'E4 TB Allocation Details'!$A$18:$L$18, 0),FALSE), 'E2 Allocators'!$B$15:$W$361, MATCH(H$17, 'E2 Allocators'!$B$15:$W$15, 0),FALSE)), 0, VLOOKUP(VLOOKUP($A606, 'E4 TB Allocation Details'!$A$18:$L$205, MATCH("Demand ID", 'E4 TB Allocation Details'!$A$18:$L$18, 0),FALSE), 'E2 Allocators'!$B$15:$W$361, MATCH(H$17, 'E2 Allocators'!$B$15:$W$15, 0),FALSE))</f>
        <v>0</v>
      </c>
      <c r="I606" s="1334">
        <f>IF(ISERROR(VLOOKUP(VLOOKUP($A606, 'E4 TB Allocation Details'!$A$18:$L$205, MATCH("Demand ID", 'E4 TB Allocation Details'!$A$18:$L$18, 0),FALSE), 'E2 Allocators'!$B$15:$W$361, MATCH(I$17, 'E2 Allocators'!$B$15:$W$15, 0),FALSE)), 0, VLOOKUP(VLOOKUP($A606, 'E4 TB Allocation Details'!$A$18:$L$205, MATCH("Demand ID", 'E4 TB Allocation Details'!$A$18:$L$18, 0),FALSE), 'E2 Allocators'!$B$15:$W$361, MATCH(I$17, 'E2 Allocators'!$B$15:$W$15, 0),FALSE))</f>
        <v>0</v>
      </c>
      <c r="J606" s="1334">
        <f>IF(ISERROR(VLOOKUP(VLOOKUP($A606, 'E4 TB Allocation Details'!$A$18:$L$205, MATCH("Demand ID", 'E4 TB Allocation Details'!$A$18:$L$18, 0),FALSE), 'E2 Allocators'!$B$15:$W$361, MATCH(J$17, 'E2 Allocators'!$B$15:$W$15, 0),FALSE)), 0, VLOOKUP(VLOOKUP($A606, 'E4 TB Allocation Details'!$A$18:$L$205, MATCH("Demand ID", 'E4 TB Allocation Details'!$A$18:$L$18, 0),FALSE), 'E2 Allocators'!$B$15:$W$361, MATCH(J$17, 'E2 Allocators'!$B$15:$W$15, 0),FALSE))</f>
        <v>0</v>
      </c>
      <c r="K606" s="1334">
        <f>IF(ISERROR(VLOOKUP(VLOOKUP($A606, 'E4 TB Allocation Details'!$A$18:$L$205, MATCH("Demand ID", 'E4 TB Allocation Details'!$A$18:$L$18, 0),FALSE), 'E2 Allocators'!$B$15:$W$361, MATCH(K$17, 'E2 Allocators'!$B$15:$W$15, 0),FALSE)), 0, VLOOKUP(VLOOKUP($A606, 'E4 TB Allocation Details'!$A$18:$L$205, MATCH("Demand ID", 'E4 TB Allocation Details'!$A$18:$L$18, 0),FALSE), 'E2 Allocators'!$B$15:$W$361, MATCH(K$17, 'E2 Allocators'!$B$15:$W$15, 0),FALSE))</f>
        <v>0</v>
      </c>
      <c r="L606" s="1334">
        <f>IF(ISERROR(VLOOKUP(VLOOKUP($A606, 'E4 TB Allocation Details'!$A$18:$L$205, MATCH("Demand ID", 'E4 TB Allocation Details'!$A$18:$L$18, 0),FALSE), 'E2 Allocators'!$B$15:$W$361, MATCH(L$17, 'E2 Allocators'!$B$15:$W$15, 0),FALSE)), 0, VLOOKUP(VLOOKUP($A606, 'E4 TB Allocation Details'!$A$18:$L$205, MATCH("Demand ID", 'E4 TB Allocation Details'!$A$18:$L$18, 0),FALSE), 'E2 Allocators'!$B$15:$W$361, MATCH(L$17, 'E2 Allocators'!$B$15:$W$15, 0),FALSE))</f>
        <v>0</v>
      </c>
      <c r="M606" s="1334">
        <f>IF(ISERROR(VLOOKUP(VLOOKUP($A606, 'E4 TB Allocation Details'!$A$18:$L$205, MATCH("Demand ID", 'E4 TB Allocation Details'!$A$18:$L$18, 0),FALSE), 'E2 Allocators'!$B$15:$W$361, MATCH(M$17, 'E2 Allocators'!$B$15:$W$15, 0),FALSE)), 0, VLOOKUP(VLOOKUP($A606, 'E4 TB Allocation Details'!$A$18:$L$205, MATCH("Demand ID", 'E4 TB Allocation Details'!$A$18:$L$18, 0),FALSE), 'E2 Allocators'!$B$15:$W$361, MATCH(M$17, 'E2 Allocators'!$B$15:$W$15, 0),FALSE))</f>
        <v>0</v>
      </c>
      <c r="N606" s="1334">
        <f>IF(ISERROR(VLOOKUP(VLOOKUP($A606, 'E4 TB Allocation Details'!$A$18:$L$205, MATCH("Demand ID", 'E4 TB Allocation Details'!$A$18:$L$18, 0),FALSE), 'E2 Allocators'!$B$15:$W$361, MATCH(N$17, 'E2 Allocators'!$B$15:$W$15, 0),FALSE)), 0, VLOOKUP(VLOOKUP($A606, 'E4 TB Allocation Details'!$A$18:$L$205, MATCH("Demand ID", 'E4 TB Allocation Details'!$A$18:$L$18, 0),FALSE), 'E2 Allocators'!$B$15:$W$361, MATCH(N$17, 'E2 Allocators'!$B$15:$W$15, 0),FALSE))</f>
        <v>0</v>
      </c>
      <c r="O606" s="1334">
        <f>IF(ISERROR(VLOOKUP(VLOOKUP($A606, 'E4 TB Allocation Details'!$A$18:$L$205, MATCH("Demand ID", 'E4 TB Allocation Details'!$A$18:$L$18, 0),FALSE), 'E2 Allocators'!$B$15:$W$361, MATCH(O$17, 'E2 Allocators'!$B$15:$W$15, 0),FALSE)), 0, VLOOKUP(VLOOKUP($A606, 'E4 TB Allocation Details'!$A$18:$L$205, MATCH("Demand ID", 'E4 TB Allocation Details'!$A$18:$L$18, 0),FALSE), 'E2 Allocators'!$B$15:$W$361, MATCH(O$17, 'E2 Allocators'!$B$15:$W$15, 0),FALSE))</f>
        <v>0</v>
      </c>
      <c r="P606" s="1334">
        <f>IF(ISERROR(VLOOKUP(VLOOKUP($A606, 'E4 TB Allocation Details'!$A$18:$L$205, MATCH("Demand ID", 'E4 TB Allocation Details'!$A$18:$L$18, 0),FALSE), 'E2 Allocators'!$B$15:$W$361, MATCH(P$17, 'E2 Allocators'!$B$15:$W$15, 0),FALSE)), 0, VLOOKUP(VLOOKUP($A606, 'E4 TB Allocation Details'!$A$18:$L$205, MATCH("Demand ID", 'E4 TB Allocation Details'!$A$18:$L$18, 0),FALSE), 'E2 Allocators'!$B$15:$W$361, MATCH(P$17, 'E2 Allocators'!$B$15:$W$15, 0),FALSE))</f>
        <v>0</v>
      </c>
      <c r="Q606" s="1334">
        <f>IF(ISERROR(VLOOKUP(VLOOKUP($A606, 'E4 TB Allocation Details'!$A$18:$L$205, MATCH("Demand ID", 'E4 TB Allocation Details'!$A$18:$L$18, 0),FALSE), 'E2 Allocators'!$B$15:$W$361, MATCH(Q$17, 'E2 Allocators'!$B$15:$W$15, 0),FALSE)), 0, VLOOKUP(VLOOKUP($A606, 'E4 TB Allocation Details'!$A$18:$L$205, MATCH("Demand ID", 'E4 TB Allocation Details'!$A$18:$L$18, 0),FALSE), 'E2 Allocators'!$B$15:$W$361, MATCH(Q$17, 'E2 Allocators'!$B$15:$W$15, 0),FALSE))</f>
        <v>0</v>
      </c>
      <c r="R606" s="1334">
        <f>IF(ISERROR(VLOOKUP(VLOOKUP($A606, 'E4 TB Allocation Details'!$A$18:$L$205, MATCH("Demand ID", 'E4 TB Allocation Details'!$A$18:$L$18, 0),FALSE), 'E2 Allocators'!$B$15:$W$361, MATCH(R$17, 'E2 Allocators'!$B$15:$W$15, 0),FALSE)), 0, VLOOKUP(VLOOKUP($A606, 'E4 TB Allocation Details'!$A$18:$L$205, MATCH("Demand ID", 'E4 TB Allocation Details'!$A$18:$L$18, 0),FALSE), 'E2 Allocators'!$B$15:$W$361, MATCH(R$17, 'E2 Allocators'!$B$15:$W$15, 0),FALSE))</f>
        <v>0</v>
      </c>
      <c r="S606" s="1334">
        <f>IF(ISERROR(VLOOKUP(VLOOKUP($A606, 'E4 TB Allocation Details'!$A$18:$L$205, MATCH("Demand ID", 'E4 TB Allocation Details'!$A$18:$L$18, 0),FALSE), 'E2 Allocators'!$B$15:$W$361, MATCH(S$17, 'E2 Allocators'!$B$15:$W$15, 0),FALSE)), 0, VLOOKUP(VLOOKUP($A606, 'E4 TB Allocation Details'!$A$18:$L$205, MATCH("Demand ID", 'E4 TB Allocation Details'!$A$18:$L$18, 0),FALSE), 'E2 Allocators'!$B$15:$W$361, MATCH(S$17, 'E2 Allocators'!$B$15:$W$15, 0),FALSE))</f>
        <v>0</v>
      </c>
      <c r="T606" s="1334">
        <f>IF(ISERROR(VLOOKUP(VLOOKUP($A606, 'E4 TB Allocation Details'!$A$18:$L$205, MATCH("Demand ID", 'E4 TB Allocation Details'!$A$18:$L$18, 0),FALSE), 'E2 Allocators'!$B$15:$W$361, MATCH(T$17, 'E2 Allocators'!$B$15:$W$15, 0),FALSE)), 0, VLOOKUP(VLOOKUP($A606, 'E4 TB Allocation Details'!$A$18:$L$205, MATCH("Demand ID", 'E4 TB Allocation Details'!$A$18:$L$18, 0),FALSE), 'E2 Allocators'!$B$15:$W$361, MATCH(T$17, 'E2 Allocators'!$B$15:$W$15, 0),FALSE))</f>
        <v>0</v>
      </c>
      <c r="U606" s="1334">
        <f>IF(ISERROR(VLOOKUP(VLOOKUP($A606, 'E4 TB Allocation Details'!$A$18:$L$205, MATCH("Demand ID", 'E4 TB Allocation Details'!$A$18:$L$18, 0),FALSE), 'E2 Allocators'!$B$15:$W$361, MATCH(U$17, 'E2 Allocators'!$B$15:$W$15, 0),FALSE)), 0, VLOOKUP(VLOOKUP($A606, 'E4 TB Allocation Details'!$A$18:$L$205, MATCH("Demand ID", 'E4 TB Allocation Details'!$A$18:$L$18, 0),FALSE), 'E2 Allocators'!$B$15:$W$361, MATCH(U$17, 'E2 Allocators'!$B$15:$W$15, 0),FALSE))</f>
        <v>0</v>
      </c>
      <c r="V606" s="1334">
        <f>IF(ISERROR(VLOOKUP(VLOOKUP($A606, 'E4 TB Allocation Details'!$A$18:$L$205, MATCH("Demand ID", 'E4 TB Allocation Details'!$A$18:$L$18, 0),FALSE), 'E2 Allocators'!$B$15:$W$361, MATCH(V$17, 'E2 Allocators'!$B$15:$W$15, 0),FALSE)), 0, VLOOKUP(VLOOKUP($A606, 'E4 TB Allocation Details'!$A$18:$L$205, MATCH("Demand ID", 'E4 TB Allocation Details'!$A$18:$L$18, 0),FALSE), 'E2 Allocators'!$B$15:$W$361, MATCH(V$17, 'E2 Allocators'!$B$15:$W$15, 0),FALSE))</f>
        <v>0</v>
      </c>
      <c r="W606" s="1334">
        <f>IF(ISERROR(VLOOKUP(VLOOKUP($A606, 'E4 TB Allocation Details'!$A$18:$L$205, MATCH("Demand ID", 'E4 TB Allocation Details'!$A$18:$L$18, 0),FALSE), 'E2 Allocators'!$B$15:$W$361, MATCH(W$17, 'E2 Allocators'!$B$15:$W$15, 0),FALSE)), 0, VLOOKUP(VLOOKUP($A606, 'E4 TB Allocation Details'!$A$18:$L$205, MATCH("Demand ID", 'E4 TB Allocation Details'!$A$18:$L$18, 0),FALSE), 'E2 Allocators'!$B$15:$W$361, MATCH(W$17, 'E2 Allocators'!$B$15:$W$15, 0),FALSE))</f>
        <v>0</v>
      </c>
      <c r="X606" s="1334">
        <f>IF(ISERROR(VLOOKUP(VLOOKUP($A606, 'E4 TB Allocation Details'!$A$18:$L$205, MATCH("Demand ID", 'E4 TB Allocation Details'!$A$18:$L$18, 0),FALSE), 'E2 Allocators'!$B$15:$W$361, MATCH(X$17, 'E2 Allocators'!$B$15:$W$15, 0),FALSE)), 0, VLOOKUP(VLOOKUP($A606, 'E4 TB Allocation Details'!$A$18:$L$205, MATCH("Demand ID", 'E4 TB Allocation Details'!$A$18:$L$18, 0),FALSE), 'E2 Allocators'!$B$15:$W$361, MATCH(X$17, 'E2 Allocators'!$B$15:$W$15, 0),FALSE))</f>
        <v>0</v>
      </c>
      <c r="Y606" s="1334">
        <f>IF(ISERROR(VLOOKUP(VLOOKUP($A606, 'E4 TB Allocation Details'!$A$18:$L$205, MATCH("Demand ID", 'E4 TB Allocation Details'!$A$18:$L$18, 0),FALSE), 'E2 Allocators'!$B$15:$W$361, MATCH(Y$17, 'E2 Allocators'!$B$15:$W$15, 0),FALSE)), 0, VLOOKUP(VLOOKUP($A606, 'E4 TB Allocation Details'!$A$18:$L$205, MATCH("Demand ID", 'E4 TB Allocation Details'!$A$18:$L$18, 0),FALSE), 'E2 Allocators'!$B$15:$W$361, MATCH(Y$17, 'E2 Allocators'!$B$15:$W$15, 0),FALSE))</f>
        <v>0</v>
      </c>
      <c r="Z606" s="1334">
        <f>IF(ISERROR(VLOOKUP(VLOOKUP($A606, 'E4 TB Allocation Details'!$A$18:$L$205, MATCH("Demand ID", 'E4 TB Allocation Details'!$A$18:$L$18, 0),FALSE), 'E2 Allocators'!$B$15:$W$361, MATCH(Z$17, 'E2 Allocators'!$B$15:$W$15, 0),FALSE)), 0, VLOOKUP(VLOOKUP($A606, 'E4 TB Allocation Details'!$A$18:$L$205, MATCH("Demand ID", 'E4 TB Allocation Details'!$A$18:$L$18, 0),FALSE), 'E2 Allocators'!$B$15:$W$361, MATCH(Z$17, 'E2 Allocators'!$B$15:$W$15, 0),FALSE))</f>
        <v>0</v>
      </c>
      <c r="AA606" s="1339">
        <f>SUM(G606:Z606)</f>
        <v>0</v>
      </c>
      <c r="AB606" s="1334">
        <f>IF(ISERROR(VLOOKUP(VLOOKUP($A606, 'E4 TB Allocation Details'!$A$18:$L$205, MATCH("Customer ID", 'E4 TB Allocation Details'!$A$18:$L$18, 0),FALSE), 'E2 Allocators'!$B$15:$W$361, MATCH(AB$17, 'E2 Allocators'!$B$15:$W$15, 0),FALSE)), 0, VLOOKUP(VLOOKUP($A606, 'E4 TB Allocation Details'!$A$18:$L$205, MATCH("Customer ID", 'E4 TB Allocation Details'!$A$18:$L$18, 0),FALSE), 'E2 Allocators'!$B$15:$W$361, MATCH(AB$17, 'E2 Allocators'!$B$15:$W$15, 0),FALSE))</f>
        <v>0.34740230696202534</v>
      </c>
      <c r="AC606" s="1334">
        <f>IF(ISERROR(VLOOKUP(VLOOKUP($A606, 'E4 TB Allocation Details'!$A$18:$L$205, MATCH("Customer ID", 'E4 TB Allocation Details'!$A$18:$L$18, 0),FALSE), 'E2 Allocators'!$B$15:$W$361, MATCH(AC$17, 'E2 Allocators'!$B$15:$W$15, 0),FALSE)), 0, VLOOKUP(VLOOKUP($A606, 'E4 TB Allocation Details'!$A$18:$L$205, MATCH("Customer ID", 'E4 TB Allocation Details'!$A$18:$L$18, 0),FALSE), 'E2 Allocators'!$B$15:$W$361, MATCH(AC$17, 'E2 Allocators'!$B$15:$W$15, 0),FALSE))</f>
        <v>0.1541770506329114</v>
      </c>
      <c r="AD606" s="1334">
        <f>IF(ISERROR(VLOOKUP(VLOOKUP($A606, 'E4 TB Allocation Details'!$A$18:$L$205, MATCH("Customer ID", 'E4 TB Allocation Details'!$A$18:$L$18, 0),FALSE), 'E2 Allocators'!$B$15:$W$361, MATCH(AD$17, 'E2 Allocators'!$B$15:$W$15, 0),FALSE)), 0, VLOOKUP(VLOOKUP($A606, 'E4 TB Allocation Details'!$A$18:$L$205, MATCH("Customer ID", 'E4 TB Allocation Details'!$A$18:$L$18, 0),FALSE), 'E2 Allocators'!$B$15:$W$361, MATCH(AD$17, 'E2 Allocators'!$B$15:$W$15, 0),FALSE))</f>
        <v>0.4866861107594937</v>
      </c>
      <c r="AE606" s="1334">
        <f>IF(ISERROR(VLOOKUP(VLOOKUP($A606, 'E4 TB Allocation Details'!$A$18:$L$205, MATCH("Customer ID", 'E4 TB Allocation Details'!$A$18:$L$18, 0),FALSE), 'E2 Allocators'!$B$15:$W$361, MATCH(AE$17, 'E2 Allocators'!$B$15:$W$15, 0),FALSE)), 0, VLOOKUP(VLOOKUP($A606, 'E4 TB Allocation Details'!$A$18:$L$205, MATCH("Customer ID", 'E4 TB Allocation Details'!$A$18:$L$18, 0),FALSE), 'E2 Allocators'!$B$15:$W$361, MATCH(AE$17, 'E2 Allocators'!$B$15:$W$15, 0),FALSE))</f>
        <v>0</v>
      </c>
      <c r="AF606" s="1334">
        <f>IF(ISERROR(VLOOKUP(VLOOKUP($A606, 'E4 TB Allocation Details'!$A$18:$L$205, MATCH("Customer ID", 'E4 TB Allocation Details'!$A$18:$L$18, 0),FALSE), 'E2 Allocators'!$B$15:$W$361, MATCH(AF$17, 'E2 Allocators'!$B$15:$W$15, 0),FALSE)), 0, VLOOKUP(VLOOKUP($A606, 'E4 TB Allocation Details'!$A$18:$L$205, MATCH("Customer ID", 'E4 TB Allocation Details'!$A$18:$L$18, 0),FALSE), 'E2 Allocators'!$B$15:$W$361, MATCH(AF$17, 'E2 Allocators'!$B$15:$W$15, 0),FALSE))</f>
        <v>0</v>
      </c>
      <c r="AG606" s="1334">
        <f>IF(ISERROR(VLOOKUP(VLOOKUP($A606, 'E4 TB Allocation Details'!$A$18:$L$205, MATCH("Customer ID", 'E4 TB Allocation Details'!$A$18:$L$18, 0),FALSE), 'E2 Allocators'!$B$15:$W$361, MATCH(AG$17, 'E2 Allocators'!$B$15:$W$15, 0),FALSE)), 0, VLOOKUP(VLOOKUP($A606, 'E4 TB Allocation Details'!$A$18:$L$205, MATCH("Customer ID", 'E4 TB Allocation Details'!$A$18:$L$18, 0),FALSE), 'E2 Allocators'!$B$15:$W$361, MATCH(AG$17, 'E2 Allocators'!$B$15:$W$15, 0),FALSE))</f>
        <v>0</v>
      </c>
      <c r="AH606" s="1334">
        <f>IF(ISERROR(VLOOKUP(VLOOKUP($A606, 'E4 TB Allocation Details'!$A$18:$L$205, MATCH("Customer ID", 'E4 TB Allocation Details'!$A$18:$L$18, 0),FALSE), 'E2 Allocators'!$B$15:$W$361, MATCH(AH$17, 'E2 Allocators'!$B$15:$W$15, 0),FALSE)), 0, VLOOKUP(VLOOKUP($A606, 'E4 TB Allocation Details'!$A$18:$L$205, MATCH("Customer ID", 'E4 TB Allocation Details'!$A$18:$L$18, 0),FALSE), 'E2 Allocators'!$B$15:$W$361, MATCH(AH$17, 'E2 Allocators'!$B$15:$W$15, 0),FALSE))</f>
        <v>8.1033259493670882E-3</v>
      </c>
      <c r="AI606" s="1334">
        <f>IF(ISERROR(VLOOKUP(VLOOKUP($A606, 'E4 TB Allocation Details'!$A$18:$L$205, MATCH("Customer ID", 'E4 TB Allocation Details'!$A$18:$L$18, 0),FALSE), 'E2 Allocators'!$B$15:$W$361, MATCH(AI$17, 'E2 Allocators'!$B$15:$W$15, 0),FALSE)), 0, VLOOKUP(VLOOKUP($A606, 'E4 TB Allocation Details'!$A$18:$L$205, MATCH("Customer ID", 'E4 TB Allocation Details'!$A$18:$L$18, 0),FALSE), 'E2 Allocators'!$B$15:$W$361, MATCH(AI$17, 'E2 Allocators'!$B$15:$W$15, 0),FALSE))</f>
        <v>1.0277626582278481E-3</v>
      </c>
      <c r="AJ606" s="1334">
        <f>IF(ISERROR(VLOOKUP(VLOOKUP($A606, 'E4 TB Allocation Details'!$A$18:$L$205, MATCH("Customer ID", 'E4 TB Allocation Details'!$A$18:$L$18, 0),FALSE), 'E2 Allocators'!$B$15:$W$361, MATCH(AJ$17, 'E2 Allocators'!$B$15:$W$15, 0),FALSE)), 0, VLOOKUP(VLOOKUP($A606, 'E4 TB Allocation Details'!$A$18:$L$205, MATCH("Customer ID", 'E4 TB Allocation Details'!$A$18:$L$18, 0),FALSE), 'E2 Allocators'!$B$15:$W$361, MATCH(AJ$17, 'E2 Allocators'!$B$15:$W$15, 0),FALSE))</f>
        <v>2.6034430379746837E-3</v>
      </c>
      <c r="AK606" s="1334">
        <f>IF(ISERROR(VLOOKUP(VLOOKUP($A606, 'E4 TB Allocation Details'!$A$18:$L$205, MATCH("Customer ID", 'E4 TB Allocation Details'!$A$18:$L$18, 0),FALSE), 'E2 Allocators'!$B$15:$W$361, MATCH(AK$17, 'E2 Allocators'!$B$15:$W$15, 0),FALSE)), 0, VLOOKUP(VLOOKUP($A606, 'E4 TB Allocation Details'!$A$18:$L$205, MATCH("Customer ID", 'E4 TB Allocation Details'!$A$18:$L$18, 0),FALSE), 'E2 Allocators'!$B$15:$W$361, MATCH(AK$17, 'E2 Allocators'!$B$15:$W$15, 0),FALSE))</f>
        <v>0</v>
      </c>
      <c r="AL606" s="1334">
        <f>IF(ISERROR(VLOOKUP(VLOOKUP($A606, 'E4 TB Allocation Details'!$A$18:$L$205, MATCH("Customer ID", 'E4 TB Allocation Details'!$A$18:$L$18, 0),FALSE), 'E2 Allocators'!$B$15:$W$361, MATCH(AL$17, 'E2 Allocators'!$B$15:$W$15, 0),FALSE)), 0, VLOOKUP(VLOOKUP($A606, 'E4 TB Allocation Details'!$A$18:$L$205, MATCH("Customer ID", 'E4 TB Allocation Details'!$A$18:$L$18, 0),FALSE), 'E2 Allocators'!$B$15:$W$361, MATCH(AL$17, 'E2 Allocators'!$B$15:$W$15, 0),FALSE))</f>
        <v>0</v>
      </c>
      <c r="AM606" s="1334">
        <f>IF(ISERROR(VLOOKUP(VLOOKUP($A606, 'E4 TB Allocation Details'!$A$18:$L$205, MATCH("Customer ID", 'E4 TB Allocation Details'!$A$18:$L$18, 0),FALSE), 'E2 Allocators'!$B$15:$W$361, MATCH(AM$17, 'E2 Allocators'!$B$15:$W$15, 0),FALSE)), 0, VLOOKUP(VLOOKUP($A606, 'E4 TB Allocation Details'!$A$18:$L$205, MATCH("Customer ID", 'E4 TB Allocation Details'!$A$18:$L$18, 0),FALSE), 'E2 Allocators'!$B$15:$W$361, MATCH(AM$17, 'E2 Allocators'!$B$15:$W$15, 0),FALSE))</f>
        <v>0</v>
      </c>
      <c r="AN606" s="1334">
        <f>IF(ISERROR(VLOOKUP(VLOOKUP($A606, 'E4 TB Allocation Details'!$A$18:$L$205, MATCH("Customer ID", 'E4 TB Allocation Details'!$A$18:$L$18, 0),FALSE), 'E2 Allocators'!$B$15:$W$361, MATCH(AN$17, 'E2 Allocators'!$B$15:$W$15, 0),FALSE)), 0, VLOOKUP(VLOOKUP($A606, 'E4 TB Allocation Details'!$A$18:$L$205, MATCH("Customer ID", 'E4 TB Allocation Details'!$A$18:$L$18, 0),FALSE), 'E2 Allocators'!$B$15:$W$361, MATCH(AN$17, 'E2 Allocators'!$B$15:$W$15, 0),FALSE))</f>
        <v>0</v>
      </c>
      <c r="AO606" s="1334">
        <f>IF(ISERROR(VLOOKUP(VLOOKUP($A606, 'E4 TB Allocation Details'!$A$18:$L$205, MATCH("Customer ID", 'E4 TB Allocation Details'!$A$18:$L$18, 0),FALSE), 'E2 Allocators'!$B$15:$W$361, MATCH(AO$17, 'E2 Allocators'!$B$15:$W$15, 0),FALSE)), 0, VLOOKUP(VLOOKUP($A606, 'E4 TB Allocation Details'!$A$18:$L$205, MATCH("Customer ID", 'E4 TB Allocation Details'!$A$18:$L$18, 0),FALSE), 'E2 Allocators'!$B$15:$W$361, MATCH(AO$17, 'E2 Allocators'!$B$15:$W$15, 0),FALSE))</f>
        <v>0</v>
      </c>
      <c r="AP606" s="1334">
        <f>IF(ISERROR(VLOOKUP(VLOOKUP($A606, 'E4 TB Allocation Details'!$A$18:$L$205, MATCH("Customer ID", 'E4 TB Allocation Details'!$A$18:$L$18, 0),FALSE), 'E2 Allocators'!$B$15:$W$361, MATCH(AP$17, 'E2 Allocators'!$B$15:$W$15, 0),FALSE)), 0, VLOOKUP(VLOOKUP($A606, 'E4 TB Allocation Details'!$A$18:$L$205, MATCH("Customer ID", 'E4 TB Allocation Details'!$A$18:$L$18, 0),FALSE), 'E2 Allocators'!$B$15:$W$361, MATCH(AP$17, 'E2 Allocators'!$B$15:$W$15, 0),FALSE))</f>
        <v>0</v>
      </c>
      <c r="AQ606" s="1334">
        <f>IF(ISERROR(VLOOKUP(VLOOKUP($A606, 'E4 TB Allocation Details'!$A$18:$L$205, MATCH("Customer ID", 'E4 TB Allocation Details'!$A$18:$L$18, 0),FALSE), 'E2 Allocators'!$B$15:$W$361, MATCH(AQ$17, 'E2 Allocators'!$B$15:$W$15, 0),FALSE)), 0, VLOOKUP(VLOOKUP($A606, 'E4 TB Allocation Details'!$A$18:$L$205, MATCH("Customer ID", 'E4 TB Allocation Details'!$A$18:$L$18, 0),FALSE), 'E2 Allocators'!$B$15:$W$361, MATCH(AQ$17, 'E2 Allocators'!$B$15:$W$15, 0),FALSE))</f>
        <v>0</v>
      </c>
      <c r="AR606" s="1334">
        <f>IF(ISERROR(VLOOKUP(VLOOKUP($A606, 'E4 TB Allocation Details'!$A$18:$L$205, MATCH("Customer ID", 'E4 TB Allocation Details'!$A$18:$L$18, 0),FALSE), 'E2 Allocators'!$B$15:$W$361, MATCH(AR$17, 'E2 Allocators'!$B$15:$W$15, 0),FALSE)), 0, VLOOKUP(VLOOKUP($A606, 'E4 TB Allocation Details'!$A$18:$L$205, MATCH("Customer ID", 'E4 TB Allocation Details'!$A$18:$L$18, 0),FALSE), 'E2 Allocators'!$B$15:$W$361, MATCH(AR$17, 'E2 Allocators'!$B$15:$W$15, 0),FALSE))</f>
        <v>0</v>
      </c>
      <c r="AS606" s="1334">
        <f>IF(ISERROR(VLOOKUP(VLOOKUP($A606, 'E4 TB Allocation Details'!$A$18:$L$205, MATCH("Customer ID", 'E4 TB Allocation Details'!$A$18:$L$18, 0),FALSE), 'E2 Allocators'!$B$15:$W$361, MATCH(AS$17, 'E2 Allocators'!$B$15:$W$15, 0),FALSE)), 0, VLOOKUP(VLOOKUP($A606, 'E4 TB Allocation Details'!$A$18:$L$205, MATCH("Customer ID", 'E4 TB Allocation Details'!$A$18:$L$18, 0),FALSE), 'E2 Allocators'!$B$15:$W$361, MATCH(AS$17, 'E2 Allocators'!$B$15:$W$15, 0),FALSE))</f>
        <v>0</v>
      </c>
      <c r="AT606" s="1334">
        <f>IF(ISERROR(VLOOKUP(VLOOKUP($A606, 'E4 TB Allocation Details'!$A$18:$L$205, MATCH("Customer ID", 'E4 TB Allocation Details'!$A$18:$L$18, 0),FALSE), 'E2 Allocators'!$B$15:$W$361, MATCH(AT$17, 'E2 Allocators'!$B$15:$W$15, 0),FALSE)), 0, VLOOKUP(VLOOKUP($A606, 'E4 TB Allocation Details'!$A$18:$L$205, MATCH("Customer ID", 'E4 TB Allocation Details'!$A$18:$L$18, 0),FALSE), 'E2 Allocators'!$B$15:$W$361, MATCH(AT$17, 'E2 Allocators'!$B$15:$W$15, 0),FALSE))</f>
        <v>0</v>
      </c>
      <c r="AU606" s="1334">
        <f>IF(ISERROR(VLOOKUP(VLOOKUP($A606, 'E4 TB Allocation Details'!$A$18:$L$205, MATCH("Customer ID", 'E4 TB Allocation Details'!$A$18:$L$18, 0),FALSE), 'E2 Allocators'!$B$15:$W$361, MATCH(AU$17, 'E2 Allocators'!$B$15:$W$15, 0),FALSE)), 0, VLOOKUP(VLOOKUP($A606, 'E4 TB Allocation Details'!$A$18:$L$205, MATCH("Customer ID", 'E4 TB Allocation Details'!$A$18:$L$18, 0),FALSE), 'E2 Allocators'!$B$15:$W$361, MATCH(AU$17, 'E2 Allocators'!$B$15:$W$15, 0),FALSE))</f>
        <v>0</v>
      </c>
      <c r="AV606" s="1339">
        <f>SUM(AB606:AU606)</f>
        <v>1.0000000000000002</v>
      </c>
      <c r="AW606" s="1336"/>
      <c r="AX606" s="1336"/>
      <c r="AY606" s="1336"/>
      <c r="AZ606" s="1336"/>
      <c r="BA606" s="1336"/>
      <c r="BB606" s="1336"/>
      <c r="BC606" s="1336"/>
      <c r="BD606" s="1336"/>
      <c r="BE606" s="1336"/>
      <c r="BF606" s="1336"/>
      <c r="BG606" s="1336"/>
      <c r="BH606" s="1336"/>
      <c r="BI606" s="1336"/>
      <c r="BJ606" s="1336"/>
      <c r="BK606" s="1336"/>
      <c r="BL606" s="1336"/>
      <c r="BM606" s="1336"/>
      <c r="BN606" s="1336"/>
      <c r="BO606" s="1336"/>
      <c r="BP606" s="1336"/>
      <c r="BQ606" s="1337"/>
    </row>
    <row r="607" spans="1:69" s="258" customFormat="1" ht="12.75">
      <c r="A607" s="1338">
        <v>1825</v>
      </c>
      <c r="B607" s="1331" t="s">
        <v>39</v>
      </c>
      <c r="C607" s="1332"/>
      <c r="D607" s="1333"/>
      <c r="E607" s="1333"/>
      <c r="F607" s="1333"/>
      <c r="G607" s="1334">
        <f>IF(ISERROR(VLOOKUP(VLOOKUP($A607, 'E4 TB Allocation Details'!$A$18:$L$205, MATCH("Demand ID", 'E4 TB Allocation Details'!$A$18:$L$18, 0),FALSE), 'E2 Allocators'!$B$15:$W$361, MATCH(G$17, 'E2 Allocators'!$B$15:$W$15, 0),FALSE)), 0, VLOOKUP(VLOOKUP($A607, 'E4 TB Allocation Details'!$A$18:$L$205, MATCH("Demand ID", 'E4 TB Allocation Details'!$A$18:$L$18, 0),FALSE), 'E2 Allocators'!$B$15:$W$361, MATCH(G$17, 'E2 Allocators'!$B$15:$W$15, 0),FALSE))</f>
        <v>0</v>
      </c>
      <c r="H607" s="1334">
        <f>IF(ISERROR(VLOOKUP(VLOOKUP($A607, 'E4 TB Allocation Details'!$A$18:$L$205, MATCH("Demand ID", 'E4 TB Allocation Details'!$A$18:$L$18, 0),FALSE), 'E2 Allocators'!$B$15:$W$361, MATCH(H$17, 'E2 Allocators'!$B$15:$W$15, 0),FALSE)), 0, VLOOKUP(VLOOKUP($A607, 'E4 TB Allocation Details'!$A$18:$L$205, MATCH("Demand ID", 'E4 TB Allocation Details'!$A$18:$L$18, 0),FALSE), 'E2 Allocators'!$B$15:$W$361, MATCH(H$17, 'E2 Allocators'!$B$15:$W$15, 0),FALSE))</f>
        <v>0</v>
      </c>
      <c r="I607" s="1334">
        <f>IF(ISERROR(VLOOKUP(VLOOKUP($A607, 'E4 TB Allocation Details'!$A$18:$L$205, MATCH("Demand ID", 'E4 TB Allocation Details'!$A$18:$L$18, 0),FALSE), 'E2 Allocators'!$B$15:$W$361, MATCH(I$17, 'E2 Allocators'!$B$15:$W$15, 0),FALSE)), 0, VLOOKUP(VLOOKUP($A607, 'E4 TB Allocation Details'!$A$18:$L$205, MATCH("Demand ID", 'E4 TB Allocation Details'!$A$18:$L$18, 0),FALSE), 'E2 Allocators'!$B$15:$W$361, MATCH(I$17, 'E2 Allocators'!$B$15:$W$15, 0),FALSE))</f>
        <v>0</v>
      </c>
      <c r="J607" s="1334">
        <f>IF(ISERROR(VLOOKUP(VLOOKUP($A607, 'E4 TB Allocation Details'!$A$18:$L$205, MATCH("Demand ID", 'E4 TB Allocation Details'!$A$18:$L$18, 0),FALSE), 'E2 Allocators'!$B$15:$W$361, MATCH(J$17, 'E2 Allocators'!$B$15:$W$15, 0),FALSE)), 0, VLOOKUP(VLOOKUP($A607, 'E4 TB Allocation Details'!$A$18:$L$205, MATCH("Demand ID", 'E4 TB Allocation Details'!$A$18:$L$18, 0),FALSE), 'E2 Allocators'!$B$15:$W$361, MATCH(J$17, 'E2 Allocators'!$B$15:$W$15, 0),FALSE))</f>
        <v>0</v>
      </c>
      <c r="K607" s="1334">
        <f>IF(ISERROR(VLOOKUP(VLOOKUP($A607, 'E4 TB Allocation Details'!$A$18:$L$205, MATCH("Demand ID", 'E4 TB Allocation Details'!$A$18:$L$18, 0),FALSE), 'E2 Allocators'!$B$15:$W$361, MATCH(K$17, 'E2 Allocators'!$B$15:$W$15, 0),FALSE)), 0, VLOOKUP(VLOOKUP($A607, 'E4 TB Allocation Details'!$A$18:$L$205, MATCH("Demand ID", 'E4 TB Allocation Details'!$A$18:$L$18, 0),FALSE), 'E2 Allocators'!$B$15:$W$361, MATCH(K$17, 'E2 Allocators'!$B$15:$W$15, 0),FALSE))</f>
        <v>0</v>
      </c>
      <c r="L607" s="1334">
        <f>IF(ISERROR(VLOOKUP(VLOOKUP($A607, 'E4 TB Allocation Details'!$A$18:$L$205, MATCH("Demand ID", 'E4 TB Allocation Details'!$A$18:$L$18, 0),FALSE), 'E2 Allocators'!$B$15:$W$361, MATCH(L$17, 'E2 Allocators'!$B$15:$W$15, 0),FALSE)), 0, VLOOKUP(VLOOKUP($A607, 'E4 TB Allocation Details'!$A$18:$L$205, MATCH("Demand ID", 'E4 TB Allocation Details'!$A$18:$L$18, 0),FALSE), 'E2 Allocators'!$B$15:$W$361, MATCH(L$17, 'E2 Allocators'!$B$15:$W$15, 0),FALSE))</f>
        <v>0</v>
      </c>
      <c r="M607" s="1334">
        <f>IF(ISERROR(VLOOKUP(VLOOKUP($A607, 'E4 TB Allocation Details'!$A$18:$L$205, MATCH("Demand ID", 'E4 TB Allocation Details'!$A$18:$L$18, 0),FALSE), 'E2 Allocators'!$B$15:$W$361, MATCH(M$17, 'E2 Allocators'!$B$15:$W$15, 0),FALSE)), 0, VLOOKUP(VLOOKUP($A607, 'E4 TB Allocation Details'!$A$18:$L$205, MATCH("Demand ID", 'E4 TB Allocation Details'!$A$18:$L$18, 0),FALSE), 'E2 Allocators'!$B$15:$W$361, MATCH(M$17, 'E2 Allocators'!$B$15:$W$15, 0),FALSE))</f>
        <v>0</v>
      </c>
      <c r="N607" s="1334">
        <f>IF(ISERROR(VLOOKUP(VLOOKUP($A607, 'E4 TB Allocation Details'!$A$18:$L$205, MATCH("Demand ID", 'E4 TB Allocation Details'!$A$18:$L$18, 0),FALSE), 'E2 Allocators'!$B$15:$W$361, MATCH(N$17, 'E2 Allocators'!$B$15:$W$15, 0),FALSE)), 0, VLOOKUP(VLOOKUP($A607, 'E4 TB Allocation Details'!$A$18:$L$205, MATCH("Demand ID", 'E4 TB Allocation Details'!$A$18:$L$18, 0),FALSE), 'E2 Allocators'!$B$15:$W$361, MATCH(N$17, 'E2 Allocators'!$B$15:$W$15, 0),FALSE))</f>
        <v>0</v>
      </c>
      <c r="O607" s="1334">
        <f>IF(ISERROR(VLOOKUP(VLOOKUP($A607, 'E4 TB Allocation Details'!$A$18:$L$205, MATCH("Demand ID", 'E4 TB Allocation Details'!$A$18:$L$18, 0),FALSE), 'E2 Allocators'!$B$15:$W$361, MATCH(O$17, 'E2 Allocators'!$B$15:$W$15, 0),FALSE)), 0, VLOOKUP(VLOOKUP($A607, 'E4 TB Allocation Details'!$A$18:$L$205, MATCH("Demand ID", 'E4 TB Allocation Details'!$A$18:$L$18, 0),FALSE), 'E2 Allocators'!$B$15:$W$361, MATCH(O$17, 'E2 Allocators'!$B$15:$W$15, 0),FALSE))</f>
        <v>0</v>
      </c>
      <c r="P607" s="1334">
        <f>IF(ISERROR(VLOOKUP(VLOOKUP($A607, 'E4 TB Allocation Details'!$A$18:$L$205, MATCH("Demand ID", 'E4 TB Allocation Details'!$A$18:$L$18, 0),FALSE), 'E2 Allocators'!$B$15:$W$361, MATCH(P$17, 'E2 Allocators'!$B$15:$W$15, 0),FALSE)), 0, VLOOKUP(VLOOKUP($A607, 'E4 TB Allocation Details'!$A$18:$L$205, MATCH("Demand ID", 'E4 TB Allocation Details'!$A$18:$L$18, 0),FALSE), 'E2 Allocators'!$B$15:$W$361, MATCH(P$17, 'E2 Allocators'!$B$15:$W$15, 0),FALSE))</f>
        <v>0</v>
      </c>
      <c r="Q607" s="1334">
        <f>IF(ISERROR(VLOOKUP(VLOOKUP($A607, 'E4 TB Allocation Details'!$A$18:$L$205, MATCH("Demand ID", 'E4 TB Allocation Details'!$A$18:$L$18, 0),FALSE), 'E2 Allocators'!$B$15:$W$361, MATCH(Q$17, 'E2 Allocators'!$B$15:$W$15, 0),FALSE)), 0, VLOOKUP(VLOOKUP($A607, 'E4 TB Allocation Details'!$A$18:$L$205, MATCH("Demand ID", 'E4 TB Allocation Details'!$A$18:$L$18, 0),FALSE), 'E2 Allocators'!$B$15:$W$361, MATCH(Q$17, 'E2 Allocators'!$B$15:$W$15, 0),FALSE))</f>
        <v>0</v>
      </c>
      <c r="R607" s="1334">
        <f>IF(ISERROR(VLOOKUP(VLOOKUP($A607, 'E4 TB Allocation Details'!$A$18:$L$205, MATCH("Demand ID", 'E4 TB Allocation Details'!$A$18:$L$18, 0),FALSE), 'E2 Allocators'!$B$15:$W$361, MATCH(R$17, 'E2 Allocators'!$B$15:$W$15, 0),FALSE)), 0, VLOOKUP(VLOOKUP($A607, 'E4 TB Allocation Details'!$A$18:$L$205, MATCH("Demand ID", 'E4 TB Allocation Details'!$A$18:$L$18, 0),FALSE), 'E2 Allocators'!$B$15:$W$361, MATCH(R$17, 'E2 Allocators'!$B$15:$W$15, 0),FALSE))</f>
        <v>0</v>
      </c>
      <c r="S607" s="1334">
        <f>IF(ISERROR(VLOOKUP(VLOOKUP($A607, 'E4 TB Allocation Details'!$A$18:$L$205, MATCH("Demand ID", 'E4 TB Allocation Details'!$A$18:$L$18, 0),FALSE), 'E2 Allocators'!$B$15:$W$361, MATCH(S$17, 'E2 Allocators'!$B$15:$W$15, 0),FALSE)), 0, VLOOKUP(VLOOKUP($A607, 'E4 TB Allocation Details'!$A$18:$L$205, MATCH("Demand ID", 'E4 TB Allocation Details'!$A$18:$L$18, 0),FALSE), 'E2 Allocators'!$B$15:$W$361, MATCH(S$17, 'E2 Allocators'!$B$15:$W$15, 0),FALSE))</f>
        <v>0</v>
      </c>
      <c r="T607" s="1334">
        <f>IF(ISERROR(VLOOKUP(VLOOKUP($A607, 'E4 TB Allocation Details'!$A$18:$L$205, MATCH("Demand ID", 'E4 TB Allocation Details'!$A$18:$L$18, 0),FALSE), 'E2 Allocators'!$B$15:$W$361, MATCH(T$17, 'E2 Allocators'!$B$15:$W$15, 0),FALSE)), 0, VLOOKUP(VLOOKUP($A607, 'E4 TB Allocation Details'!$A$18:$L$205, MATCH("Demand ID", 'E4 TB Allocation Details'!$A$18:$L$18, 0),FALSE), 'E2 Allocators'!$B$15:$W$361, MATCH(T$17, 'E2 Allocators'!$B$15:$W$15, 0),FALSE))</f>
        <v>0</v>
      </c>
      <c r="U607" s="1334">
        <f>IF(ISERROR(VLOOKUP(VLOOKUP($A607, 'E4 TB Allocation Details'!$A$18:$L$205, MATCH("Demand ID", 'E4 TB Allocation Details'!$A$18:$L$18, 0),FALSE), 'E2 Allocators'!$B$15:$W$361, MATCH(U$17, 'E2 Allocators'!$B$15:$W$15, 0),FALSE)), 0, VLOOKUP(VLOOKUP($A607, 'E4 TB Allocation Details'!$A$18:$L$205, MATCH("Demand ID", 'E4 TB Allocation Details'!$A$18:$L$18, 0),FALSE), 'E2 Allocators'!$B$15:$W$361, MATCH(U$17, 'E2 Allocators'!$B$15:$W$15, 0),FALSE))</f>
        <v>0</v>
      </c>
      <c r="V607" s="1334">
        <f>IF(ISERROR(VLOOKUP(VLOOKUP($A607, 'E4 TB Allocation Details'!$A$18:$L$205, MATCH("Demand ID", 'E4 TB Allocation Details'!$A$18:$L$18, 0),FALSE), 'E2 Allocators'!$B$15:$W$361, MATCH(V$17, 'E2 Allocators'!$B$15:$W$15, 0),FALSE)), 0, VLOOKUP(VLOOKUP($A607, 'E4 TB Allocation Details'!$A$18:$L$205, MATCH("Demand ID", 'E4 TB Allocation Details'!$A$18:$L$18, 0),FALSE), 'E2 Allocators'!$B$15:$W$361, MATCH(V$17, 'E2 Allocators'!$B$15:$W$15, 0),FALSE))</f>
        <v>0</v>
      </c>
      <c r="W607" s="1334">
        <f>IF(ISERROR(VLOOKUP(VLOOKUP($A607, 'E4 TB Allocation Details'!$A$18:$L$205, MATCH("Demand ID", 'E4 TB Allocation Details'!$A$18:$L$18, 0),FALSE), 'E2 Allocators'!$B$15:$W$361, MATCH(W$17, 'E2 Allocators'!$B$15:$W$15, 0),FALSE)), 0, VLOOKUP(VLOOKUP($A607, 'E4 TB Allocation Details'!$A$18:$L$205, MATCH("Demand ID", 'E4 TB Allocation Details'!$A$18:$L$18, 0),FALSE), 'E2 Allocators'!$B$15:$W$361, MATCH(W$17, 'E2 Allocators'!$B$15:$W$15, 0),FALSE))</f>
        <v>0</v>
      </c>
      <c r="X607" s="1334">
        <f>IF(ISERROR(VLOOKUP(VLOOKUP($A607, 'E4 TB Allocation Details'!$A$18:$L$205, MATCH("Demand ID", 'E4 TB Allocation Details'!$A$18:$L$18, 0),FALSE), 'E2 Allocators'!$B$15:$W$361, MATCH(X$17, 'E2 Allocators'!$B$15:$W$15, 0),FALSE)), 0, VLOOKUP(VLOOKUP($A607, 'E4 TB Allocation Details'!$A$18:$L$205, MATCH("Demand ID", 'E4 TB Allocation Details'!$A$18:$L$18, 0),FALSE), 'E2 Allocators'!$B$15:$W$361, MATCH(X$17, 'E2 Allocators'!$B$15:$W$15, 0),FALSE))</f>
        <v>0</v>
      </c>
      <c r="Y607" s="1334">
        <f>IF(ISERROR(VLOOKUP(VLOOKUP($A607, 'E4 TB Allocation Details'!$A$18:$L$205, MATCH("Demand ID", 'E4 TB Allocation Details'!$A$18:$L$18, 0),FALSE), 'E2 Allocators'!$B$15:$W$361, MATCH(Y$17, 'E2 Allocators'!$B$15:$W$15, 0),FALSE)), 0, VLOOKUP(VLOOKUP($A607, 'E4 TB Allocation Details'!$A$18:$L$205, MATCH("Demand ID", 'E4 TB Allocation Details'!$A$18:$L$18, 0),FALSE), 'E2 Allocators'!$B$15:$W$361, MATCH(Y$17, 'E2 Allocators'!$B$15:$W$15, 0),FALSE))</f>
        <v>0</v>
      </c>
      <c r="Z607" s="1334">
        <f>IF(ISERROR(VLOOKUP(VLOOKUP($A607, 'E4 TB Allocation Details'!$A$18:$L$205, MATCH("Demand ID", 'E4 TB Allocation Details'!$A$18:$L$18, 0),FALSE), 'E2 Allocators'!$B$15:$W$361, MATCH(Z$17, 'E2 Allocators'!$B$15:$W$15, 0),FALSE)), 0, VLOOKUP(VLOOKUP($A607, 'E4 TB Allocation Details'!$A$18:$L$205, MATCH("Demand ID", 'E4 TB Allocation Details'!$A$18:$L$18, 0),FALSE), 'E2 Allocators'!$B$15:$W$361, MATCH(Z$17, 'E2 Allocators'!$B$15:$W$15, 0),FALSE))</f>
        <v>0</v>
      </c>
      <c r="AA607" s="1339">
        <f t="shared" si="925"/>
        <v>0</v>
      </c>
      <c r="AB607" s="1334">
        <f>IF(ISERROR(VLOOKUP(VLOOKUP($A607, 'E4 TB Allocation Details'!$A$18:$L$205, MATCH("Customer ID", 'E4 TB Allocation Details'!$A$18:$L$18, 0),FALSE), 'E2 Allocators'!$B$15:$W$361, MATCH(AB$17, 'E2 Allocators'!$B$15:$W$15, 0),FALSE)), 0, VLOOKUP(VLOOKUP($A607, 'E4 TB Allocation Details'!$A$18:$L$205, MATCH("Customer ID", 'E4 TB Allocation Details'!$A$18:$L$18, 0),FALSE), 'E2 Allocators'!$B$15:$W$361, MATCH(AB$17, 'E2 Allocators'!$B$15:$W$15, 0),FALSE))</f>
        <v>0</v>
      </c>
      <c r="AC607" s="1334">
        <f>IF(ISERROR(VLOOKUP(VLOOKUP($A607, 'E4 TB Allocation Details'!$A$18:$L$205, MATCH("Customer ID", 'E4 TB Allocation Details'!$A$18:$L$18, 0),FALSE), 'E2 Allocators'!$B$15:$W$361, MATCH(AC$17, 'E2 Allocators'!$B$15:$W$15, 0),FALSE)), 0, VLOOKUP(VLOOKUP($A607, 'E4 TB Allocation Details'!$A$18:$L$205, MATCH("Customer ID", 'E4 TB Allocation Details'!$A$18:$L$18, 0),FALSE), 'E2 Allocators'!$B$15:$W$361, MATCH(AC$17, 'E2 Allocators'!$B$15:$W$15, 0),FALSE))</f>
        <v>0</v>
      </c>
      <c r="AD607" s="1334">
        <f>IF(ISERROR(VLOOKUP(VLOOKUP($A607, 'E4 TB Allocation Details'!$A$18:$L$205, MATCH("Customer ID", 'E4 TB Allocation Details'!$A$18:$L$18, 0),FALSE), 'E2 Allocators'!$B$15:$W$361, MATCH(AD$17, 'E2 Allocators'!$B$15:$W$15, 0),FALSE)), 0, VLOOKUP(VLOOKUP($A607, 'E4 TB Allocation Details'!$A$18:$L$205, MATCH("Customer ID", 'E4 TB Allocation Details'!$A$18:$L$18, 0),FALSE), 'E2 Allocators'!$B$15:$W$361, MATCH(AD$17, 'E2 Allocators'!$B$15:$W$15, 0),FALSE))</f>
        <v>0</v>
      </c>
      <c r="AE607" s="1334">
        <f>IF(ISERROR(VLOOKUP(VLOOKUP($A607, 'E4 TB Allocation Details'!$A$18:$L$205, MATCH("Customer ID", 'E4 TB Allocation Details'!$A$18:$L$18, 0),FALSE), 'E2 Allocators'!$B$15:$W$361, MATCH(AE$17, 'E2 Allocators'!$B$15:$W$15, 0),FALSE)), 0, VLOOKUP(VLOOKUP($A607, 'E4 TB Allocation Details'!$A$18:$L$205, MATCH("Customer ID", 'E4 TB Allocation Details'!$A$18:$L$18, 0),FALSE), 'E2 Allocators'!$B$15:$W$361, MATCH(AE$17, 'E2 Allocators'!$B$15:$W$15, 0),FALSE))</f>
        <v>0</v>
      </c>
      <c r="AF607" s="1334">
        <f>IF(ISERROR(VLOOKUP(VLOOKUP($A607, 'E4 TB Allocation Details'!$A$18:$L$205, MATCH("Customer ID", 'E4 TB Allocation Details'!$A$18:$L$18, 0),FALSE), 'E2 Allocators'!$B$15:$W$361, MATCH(AF$17, 'E2 Allocators'!$B$15:$W$15, 0),FALSE)), 0, VLOOKUP(VLOOKUP($A607, 'E4 TB Allocation Details'!$A$18:$L$205, MATCH("Customer ID", 'E4 TB Allocation Details'!$A$18:$L$18, 0),FALSE), 'E2 Allocators'!$B$15:$W$361, MATCH(AF$17, 'E2 Allocators'!$B$15:$W$15, 0),FALSE))</f>
        <v>0</v>
      </c>
      <c r="AG607" s="1334">
        <f>IF(ISERROR(VLOOKUP(VLOOKUP($A607, 'E4 TB Allocation Details'!$A$18:$L$205, MATCH("Customer ID", 'E4 TB Allocation Details'!$A$18:$L$18, 0),FALSE), 'E2 Allocators'!$B$15:$W$361, MATCH(AG$17, 'E2 Allocators'!$B$15:$W$15, 0),FALSE)), 0, VLOOKUP(VLOOKUP($A607, 'E4 TB Allocation Details'!$A$18:$L$205, MATCH("Customer ID", 'E4 TB Allocation Details'!$A$18:$L$18, 0),FALSE), 'E2 Allocators'!$B$15:$W$361, MATCH(AG$17, 'E2 Allocators'!$B$15:$W$15, 0),FALSE))</f>
        <v>0</v>
      </c>
      <c r="AH607" s="1334">
        <f>IF(ISERROR(VLOOKUP(VLOOKUP($A607, 'E4 TB Allocation Details'!$A$18:$L$205, MATCH("Customer ID", 'E4 TB Allocation Details'!$A$18:$L$18, 0),FALSE), 'E2 Allocators'!$B$15:$W$361, MATCH(AH$17, 'E2 Allocators'!$B$15:$W$15, 0),FALSE)), 0, VLOOKUP(VLOOKUP($A607, 'E4 TB Allocation Details'!$A$18:$L$205, MATCH("Customer ID", 'E4 TB Allocation Details'!$A$18:$L$18, 0),FALSE), 'E2 Allocators'!$B$15:$W$361, MATCH(AH$17, 'E2 Allocators'!$B$15:$W$15, 0),FALSE))</f>
        <v>0</v>
      </c>
      <c r="AI607" s="1334">
        <f>IF(ISERROR(VLOOKUP(VLOOKUP($A607, 'E4 TB Allocation Details'!$A$18:$L$205, MATCH("Customer ID", 'E4 TB Allocation Details'!$A$18:$L$18, 0),FALSE), 'E2 Allocators'!$B$15:$W$361, MATCH(AI$17, 'E2 Allocators'!$B$15:$W$15, 0),FALSE)), 0, VLOOKUP(VLOOKUP($A607, 'E4 TB Allocation Details'!$A$18:$L$205, MATCH("Customer ID", 'E4 TB Allocation Details'!$A$18:$L$18, 0),FALSE), 'E2 Allocators'!$B$15:$W$361, MATCH(AI$17, 'E2 Allocators'!$B$15:$W$15, 0),FALSE))</f>
        <v>0</v>
      </c>
      <c r="AJ607" s="1334">
        <f>IF(ISERROR(VLOOKUP(VLOOKUP($A607, 'E4 TB Allocation Details'!$A$18:$L$205, MATCH("Customer ID", 'E4 TB Allocation Details'!$A$18:$L$18, 0),FALSE), 'E2 Allocators'!$B$15:$W$361, MATCH(AJ$17, 'E2 Allocators'!$B$15:$W$15, 0),FALSE)), 0, VLOOKUP(VLOOKUP($A607, 'E4 TB Allocation Details'!$A$18:$L$205, MATCH("Customer ID", 'E4 TB Allocation Details'!$A$18:$L$18, 0),FALSE), 'E2 Allocators'!$B$15:$W$361, MATCH(AJ$17, 'E2 Allocators'!$B$15:$W$15, 0),FALSE))</f>
        <v>0</v>
      </c>
      <c r="AK607" s="1334">
        <f>IF(ISERROR(VLOOKUP(VLOOKUP($A607, 'E4 TB Allocation Details'!$A$18:$L$205, MATCH("Customer ID", 'E4 TB Allocation Details'!$A$18:$L$18, 0),FALSE), 'E2 Allocators'!$B$15:$W$361, MATCH(AK$17, 'E2 Allocators'!$B$15:$W$15, 0),FALSE)), 0, VLOOKUP(VLOOKUP($A607, 'E4 TB Allocation Details'!$A$18:$L$205, MATCH("Customer ID", 'E4 TB Allocation Details'!$A$18:$L$18, 0),FALSE), 'E2 Allocators'!$B$15:$W$361, MATCH(AK$17, 'E2 Allocators'!$B$15:$W$15, 0),FALSE))</f>
        <v>0</v>
      </c>
      <c r="AL607" s="1334">
        <f>IF(ISERROR(VLOOKUP(VLOOKUP($A607, 'E4 TB Allocation Details'!$A$18:$L$205, MATCH("Customer ID", 'E4 TB Allocation Details'!$A$18:$L$18, 0),FALSE), 'E2 Allocators'!$B$15:$W$361, MATCH(AL$17, 'E2 Allocators'!$B$15:$W$15, 0),FALSE)), 0, VLOOKUP(VLOOKUP($A607, 'E4 TB Allocation Details'!$A$18:$L$205, MATCH("Customer ID", 'E4 TB Allocation Details'!$A$18:$L$18, 0),FALSE), 'E2 Allocators'!$B$15:$W$361, MATCH(AL$17, 'E2 Allocators'!$B$15:$W$15, 0),FALSE))</f>
        <v>0</v>
      </c>
      <c r="AM607" s="1334">
        <f>IF(ISERROR(VLOOKUP(VLOOKUP($A607, 'E4 TB Allocation Details'!$A$18:$L$205, MATCH("Customer ID", 'E4 TB Allocation Details'!$A$18:$L$18, 0),FALSE), 'E2 Allocators'!$B$15:$W$361, MATCH(AM$17, 'E2 Allocators'!$B$15:$W$15, 0),FALSE)), 0, VLOOKUP(VLOOKUP($A607, 'E4 TB Allocation Details'!$A$18:$L$205, MATCH("Customer ID", 'E4 TB Allocation Details'!$A$18:$L$18, 0),FALSE), 'E2 Allocators'!$B$15:$W$361, MATCH(AM$17, 'E2 Allocators'!$B$15:$W$15, 0),FALSE))</f>
        <v>0</v>
      </c>
      <c r="AN607" s="1334">
        <f>IF(ISERROR(VLOOKUP(VLOOKUP($A607, 'E4 TB Allocation Details'!$A$18:$L$205, MATCH("Customer ID", 'E4 TB Allocation Details'!$A$18:$L$18, 0),FALSE), 'E2 Allocators'!$B$15:$W$361, MATCH(AN$17, 'E2 Allocators'!$B$15:$W$15, 0),FALSE)), 0, VLOOKUP(VLOOKUP($A607, 'E4 TB Allocation Details'!$A$18:$L$205, MATCH("Customer ID", 'E4 TB Allocation Details'!$A$18:$L$18, 0),FALSE), 'E2 Allocators'!$B$15:$W$361, MATCH(AN$17, 'E2 Allocators'!$B$15:$W$15, 0),FALSE))</f>
        <v>0</v>
      </c>
      <c r="AO607" s="1334">
        <f>IF(ISERROR(VLOOKUP(VLOOKUP($A607, 'E4 TB Allocation Details'!$A$18:$L$205, MATCH("Customer ID", 'E4 TB Allocation Details'!$A$18:$L$18, 0),FALSE), 'E2 Allocators'!$B$15:$W$361, MATCH(AO$17, 'E2 Allocators'!$B$15:$W$15, 0),FALSE)), 0, VLOOKUP(VLOOKUP($A607, 'E4 TB Allocation Details'!$A$18:$L$205, MATCH("Customer ID", 'E4 TB Allocation Details'!$A$18:$L$18, 0),FALSE), 'E2 Allocators'!$B$15:$W$361, MATCH(AO$17, 'E2 Allocators'!$B$15:$W$15, 0),FALSE))</f>
        <v>0</v>
      </c>
      <c r="AP607" s="1334">
        <f>IF(ISERROR(VLOOKUP(VLOOKUP($A607, 'E4 TB Allocation Details'!$A$18:$L$205, MATCH("Customer ID", 'E4 TB Allocation Details'!$A$18:$L$18, 0),FALSE), 'E2 Allocators'!$B$15:$W$361, MATCH(AP$17, 'E2 Allocators'!$B$15:$W$15, 0),FALSE)), 0, VLOOKUP(VLOOKUP($A607, 'E4 TB Allocation Details'!$A$18:$L$205, MATCH("Customer ID", 'E4 TB Allocation Details'!$A$18:$L$18, 0),FALSE), 'E2 Allocators'!$B$15:$W$361, MATCH(AP$17, 'E2 Allocators'!$B$15:$W$15, 0),FALSE))</f>
        <v>0</v>
      </c>
      <c r="AQ607" s="1334">
        <f>IF(ISERROR(VLOOKUP(VLOOKUP($A607, 'E4 TB Allocation Details'!$A$18:$L$205, MATCH("Customer ID", 'E4 TB Allocation Details'!$A$18:$L$18, 0),FALSE), 'E2 Allocators'!$B$15:$W$361, MATCH(AQ$17, 'E2 Allocators'!$B$15:$W$15, 0),FALSE)), 0, VLOOKUP(VLOOKUP($A607, 'E4 TB Allocation Details'!$A$18:$L$205, MATCH("Customer ID", 'E4 TB Allocation Details'!$A$18:$L$18, 0),FALSE), 'E2 Allocators'!$B$15:$W$361, MATCH(AQ$17, 'E2 Allocators'!$B$15:$W$15, 0),FALSE))</f>
        <v>0</v>
      </c>
      <c r="AR607" s="1334">
        <f>IF(ISERROR(VLOOKUP(VLOOKUP($A607, 'E4 TB Allocation Details'!$A$18:$L$205, MATCH("Customer ID", 'E4 TB Allocation Details'!$A$18:$L$18, 0),FALSE), 'E2 Allocators'!$B$15:$W$361, MATCH(AR$17, 'E2 Allocators'!$B$15:$W$15, 0),FALSE)), 0, VLOOKUP(VLOOKUP($A607, 'E4 TB Allocation Details'!$A$18:$L$205, MATCH("Customer ID", 'E4 TB Allocation Details'!$A$18:$L$18, 0),FALSE), 'E2 Allocators'!$B$15:$W$361, MATCH(AR$17, 'E2 Allocators'!$B$15:$W$15, 0),FALSE))</f>
        <v>0</v>
      </c>
      <c r="AS607" s="1334">
        <f>IF(ISERROR(VLOOKUP(VLOOKUP($A607, 'E4 TB Allocation Details'!$A$18:$L$205, MATCH("Customer ID", 'E4 TB Allocation Details'!$A$18:$L$18, 0),FALSE), 'E2 Allocators'!$B$15:$W$361, MATCH(AS$17, 'E2 Allocators'!$B$15:$W$15, 0),FALSE)), 0, VLOOKUP(VLOOKUP($A607, 'E4 TB Allocation Details'!$A$18:$L$205, MATCH("Customer ID", 'E4 TB Allocation Details'!$A$18:$L$18, 0),FALSE), 'E2 Allocators'!$B$15:$W$361, MATCH(AS$17, 'E2 Allocators'!$B$15:$W$15, 0),FALSE))</f>
        <v>0</v>
      </c>
      <c r="AT607" s="1334">
        <f>IF(ISERROR(VLOOKUP(VLOOKUP($A607, 'E4 TB Allocation Details'!$A$18:$L$205, MATCH("Customer ID", 'E4 TB Allocation Details'!$A$18:$L$18, 0),FALSE), 'E2 Allocators'!$B$15:$W$361, MATCH(AT$17, 'E2 Allocators'!$B$15:$W$15, 0),FALSE)), 0, VLOOKUP(VLOOKUP($A607, 'E4 TB Allocation Details'!$A$18:$L$205, MATCH("Customer ID", 'E4 TB Allocation Details'!$A$18:$L$18, 0),FALSE), 'E2 Allocators'!$B$15:$W$361, MATCH(AT$17, 'E2 Allocators'!$B$15:$W$15, 0),FALSE))</f>
        <v>0</v>
      </c>
      <c r="AU607" s="1334">
        <f>IF(ISERROR(VLOOKUP(VLOOKUP($A607, 'E4 TB Allocation Details'!$A$18:$L$205, MATCH("Customer ID", 'E4 TB Allocation Details'!$A$18:$L$18, 0),FALSE), 'E2 Allocators'!$B$15:$W$361, MATCH(AU$17, 'E2 Allocators'!$B$15:$W$15, 0),FALSE)), 0, VLOOKUP(VLOOKUP($A607, 'E4 TB Allocation Details'!$A$18:$L$205, MATCH("Customer ID", 'E4 TB Allocation Details'!$A$18:$L$18, 0),FALSE), 'E2 Allocators'!$B$15:$W$361, MATCH(AU$17, 'E2 Allocators'!$B$15:$W$15, 0),FALSE))</f>
        <v>0</v>
      </c>
      <c r="AV607" s="1339">
        <f t="shared" si="926"/>
        <v>0</v>
      </c>
      <c r="AW607" s="1336"/>
      <c r="AX607" s="1336"/>
      <c r="AY607" s="1336"/>
      <c r="AZ607" s="1336"/>
      <c r="BA607" s="1336"/>
      <c r="BB607" s="1336"/>
      <c r="BC607" s="1336"/>
      <c r="BD607" s="1336"/>
      <c r="BE607" s="1336"/>
      <c r="BF607" s="1336"/>
      <c r="BG607" s="1336"/>
      <c r="BH607" s="1336"/>
      <c r="BI607" s="1336"/>
      <c r="BJ607" s="1336"/>
      <c r="BK607" s="1336"/>
      <c r="BL607" s="1336"/>
      <c r="BM607" s="1336"/>
      <c r="BN607" s="1336"/>
      <c r="BO607" s="1336"/>
      <c r="BP607" s="1336"/>
      <c r="BQ607" s="1337"/>
    </row>
    <row r="608" spans="1:69" s="258" customFormat="1" ht="12.75">
      <c r="A608" s="1338" t="s">
        <v>1265</v>
      </c>
      <c r="B608" s="1331" t="s">
        <v>1032</v>
      </c>
      <c r="C608" s="1332">
        <v>1</v>
      </c>
      <c r="D608" s="1333">
        <f t="shared" si="923"/>
        <v>1</v>
      </c>
      <c r="E608" s="1333">
        <f>VLOOKUP($A608,'E1 Categorization'!$A$35:$E$114,5,FALSE)</f>
        <v>0</v>
      </c>
      <c r="F608" s="1333">
        <f t="shared" si="924"/>
        <v>1</v>
      </c>
      <c r="G608" s="1334">
        <f>IF(ISERROR(VLOOKUP(VLOOKUP($A608, 'E4 TB Allocation Details'!$A$18:$L$205, MATCH("Demand ID", 'E4 TB Allocation Details'!$A$18:$L$18, 0),FALSE), 'E2 Allocators'!$B$15:$W$361, MATCH(G$17, 'E2 Allocators'!$B$15:$W$15, 0),FALSE)), 0, VLOOKUP(VLOOKUP($A608, 'E4 TB Allocation Details'!$A$18:$L$205, MATCH("Demand ID", 'E4 TB Allocation Details'!$A$18:$L$18, 0),FALSE), 'E2 Allocators'!$B$15:$W$361, MATCH(G$17, 'E2 Allocators'!$B$15:$W$15, 0),FALSE))</f>
        <v>0.34323976262154621</v>
      </c>
      <c r="H608" s="1334">
        <f>IF(ISERROR(VLOOKUP(VLOOKUP($A608, 'E4 TB Allocation Details'!$A$18:$L$205, MATCH("Demand ID", 'E4 TB Allocation Details'!$A$18:$L$18, 0),FALSE), 'E2 Allocators'!$B$15:$W$361, MATCH(H$17, 'E2 Allocators'!$B$15:$W$15, 0),FALSE)), 0, VLOOKUP(VLOOKUP($A608, 'E4 TB Allocation Details'!$A$18:$L$205, MATCH("Demand ID", 'E4 TB Allocation Details'!$A$18:$L$18, 0),FALSE), 'E2 Allocators'!$B$15:$W$361, MATCH(H$17, 'E2 Allocators'!$B$15:$W$15, 0),FALSE))</f>
        <v>0.18203209099116485</v>
      </c>
      <c r="I608" s="1334">
        <f>IF(ISERROR(VLOOKUP(VLOOKUP($A608, 'E4 TB Allocation Details'!$A$18:$L$205, MATCH("Demand ID", 'E4 TB Allocation Details'!$A$18:$L$18, 0),FALSE), 'E2 Allocators'!$B$15:$W$361, MATCH(I$17, 'E2 Allocators'!$B$15:$W$15, 0),FALSE)), 0, VLOOKUP(VLOOKUP($A608, 'E4 TB Allocation Details'!$A$18:$L$205, MATCH("Demand ID", 'E4 TB Allocation Details'!$A$18:$L$18, 0),FALSE), 'E2 Allocators'!$B$15:$W$361, MATCH(I$17, 'E2 Allocators'!$B$15:$W$15, 0),FALSE))</f>
        <v>0.46919647723287183</v>
      </c>
      <c r="J608" s="1334">
        <f>IF(ISERROR(VLOOKUP(VLOOKUP($A608, 'E4 TB Allocation Details'!$A$18:$L$205, MATCH("Demand ID", 'E4 TB Allocation Details'!$A$18:$L$18, 0),FALSE), 'E2 Allocators'!$B$15:$W$361, MATCH(J$17, 'E2 Allocators'!$B$15:$W$15, 0),FALSE)), 0, VLOOKUP(VLOOKUP($A608, 'E4 TB Allocation Details'!$A$18:$L$205, MATCH("Demand ID", 'E4 TB Allocation Details'!$A$18:$L$18, 0),FALSE), 'E2 Allocators'!$B$15:$W$361, MATCH(J$17, 'E2 Allocators'!$B$15:$W$15, 0),FALSE))</f>
        <v>0</v>
      </c>
      <c r="K608" s="1334">
        <f>IF(ISERROR(VLOOKUP(VLOOKUP($A608, 'E4 TB Allocation Details'!$A$18:$L$205, MATCH("Demand ID", 'E4 TB Allocation Details'!$A$18:$L$18, 0),FALSE), 'E2 Allocators'!$B$15:$W$361, MATCH(K$17, 'E2 Allocators'!$B$15:$W$15, 0),FALSE)), 0, VLOOKUP(VLOOKUP($A608, 'E4 TB Allocation Details'!$A$18:$L$205, MATCH("Demand ID", 'E4 TB Allocation Details'!$A$18:$L$18, 0),FALSE), 'E2 Allocators'!$B$15:$W$361, MATCH(K$17, 'E2 Allocators'!$B$15:$W$15, 0),FALSE))</f>
        <v>0</v>
      </c>
      <c r="L608" s="1334">
        <f>IF(ISERROR(VLOOKUP(VLOOKUP($A608, 'E4 TB Allocation Details'!$A$18:$L$205, MATCH("Demand ID", 'E4 TB Allocation Details'!$A$18:$L$18, 0),FALSE), 'E2 Allocators'!$B$15:$W$361, MATCH(L$17, 'E2 Allocators'!$B$15:$W$15, 0),FALSE)), 0, VLOOKUP(VLOOKUP($A608, 'E4 TB Allocation Details'!$A$18:$L$205, MATCH("Demand ID", 'E4 TB Allocation Details'!$A$18:$L$18, 0),FALSE), 'E2 Allocators'!$B$15:$W$361, MATCH(L$17, 'E2 Allocators'!$B$15:$W$15, 0),FALSE))</f>
        <v>0</v>
      </c>
      <c r="M608" s="1334">
        <f>IF(ISERROR(VLOOKUP(VLOOKUP($A608, 'E4 TB Allocation Details'!$A$18:$L$205, MATCH("Demand ID", 'E4 TB Allocation Details'!$A$18:$L$18, 0),FALSE), 'E2 Allocators'!$B$15:$W$361, MATCH(M$17, 'E2 Allocators'!$B$15:$W$15, 0),FALSE)), 0, VLOOKUP(VLOOKUP($A608, 'E4 TB Allocation Details'!$A$18:$L$205, MATCH("Demand ID", 'E4 TB Allocation Details'!$A$18:$L$18, 0),FALSE), 'E2 Allocators'!$B$15:$W$361, MATCH(M$17, 'E2 Allocators'!$B$15:$W$15, 0),FALSE))</f>
        <v>3.1791772355561432E-3</v>
      </c>
      <c r="N608" s="1334">
        <f>IF(ISERROR(VLOOKUP(VLOOKUP($A608, 'E4 TB Allocation Details'!$A$18:$L$205, MATCH("Demand ID", 'E4 TB Allocation Details'!$A$18:$L$18, 0),FALSE), 'E2 Allocators'!$B$15:$W$361, MATCH(N$17, 'E2 Allocators'!$B$15:$W$15, 0),FALSE)), 0, VLOOKUP(VLOOKUP($A608, 'E4 TB Allocation Details'!$A$18:$L$205, MATCH("Demand ID", 'E4 TB Allocation Details'!$A$18:$L$18, 0),FALSE), 'E2 Allocators'!$B$15:$W$361, MATCH(N$17, 'E2 Allocators'!$B$15:$W$15, 0),FALSE))</f>
        <v>4.0402658584488317E-4</v>
      </c>
      <c r="O608" s="1334">
        <f>IF(ISERROR(VLOOKUP(VLOOKUP($A608, 'E4 TB Allocation Details'!$A$18:$L$205, MATCH("Demand ID", 'E4 TB Allocation Details'!$A$18:$L$18, 0),FALSE), 'E2 Allocators'!$B$15:$W$361, MATCH(O$17, 'E2 Allocators'!$B$15:$W$15, 0),FALSE)), 0, VLOOKUP(VLOOKUP($A608, 'E4 TB Allocation Details'!$A$18:$L$205, MATCH("Demand ID", 'E4 TB Allocation Details'!$A$18:$L$18, 0),FALSE), 'E2 Allocators'!$B$15:$W$361, MATCH(O$17, 'E2 Allocators'!$B$15:$W$15, 0),FALSE))</f>
        <v>1.9484653330160509E-3</v>
      </c>
      <c r="P608" s="1334">
        <f>IF(ISERROR(VLOOKUP(VLOOKUP($A608, 'E4 TB Allocation Details'!$A$18:$L$205, MATCH("Demand ID", 'E4 TB Allocation Details'!$A$18:$L$18, 0),FALSE), 'E2 Allocators'!$B$15:$W$361, MATCH(P$17, 'E2 Allocators'!$B$15:$W$15, 0),FALSE)), 0, VLOOKUP(VLOOKUP($A608, 'E4 TB Allocation Details'!$A$18:$L$205, MATCH("Demand ID", 'E4 TB Allocation Details'!$A$18:$L$18, 0),FALSE), 'E2 Allocators'!$B$15:$W$361, MATCH(P$17, 'E2 Allocators'!$B$15:$W$15, 0),FALSE))</f>
        <v>0</v>
      </c>
      <c r="Q608" s="1334">
        <f>IF(ISERROR(VLOOKUP(VLOOKUP($A608, 'E4 TB Allocation Details'!$A$18:$L$205, MATCH("Demand ID", 'E4 TB Allocation Details'!$A$18:$L$18, 0),FALSE), 'E2 Allocators'!$B$15:$W$361, MATCH(Q$17, 'E2 Allocators'!$B$15:$W$15, 0),FALSE)), 0, VLOOKUP(VLOOKUP($A608, 'E4 TB Allocation Details'!$A$18:$L$205, MATCH("Demand ID", 'E4 TB Allocation Details'!$A$18:$L$18, 0),FALSE), 'E2 Allocators'!$B$15:$W$361, MATCH(Q$17, 'E2 Allocators'!$B$15:$W$15, 0),FALSE))</f>
        <v>0</v>
      </c>
      <c r="R608" s="1334">
        <f>IF(ISERROR(VLOOKUP(VLOOKUP($A608, 'E4 TB Allocation Details'!$A$18:$L$205, MATCH("Demand ID", 'E4 TB Allocation Details'!$A$18:$L$18, 0),FALSE), 'E2 Allocators'!$B$15:$W$361, MATCH(R$17, 'E2 Allocators'!$B$15:$W$15, 0),FALSE)), 0, VLOOKUP(VLOOKUP($A608, 'E4 TB Allocation Details'!$A$18:$L$205, MATCH("Demand ID", 'E4 TB Allocation Details'!$A$18:$L$18, 0),FALSE), 'E2 Allocators'!$B$15:$W$361, MATCH(R$17, 'E2 Allocators'!$B$15:$W$15, 0),FALSE))</f>
        <v>0</v>
      </c>
      <c r="S608" s="1334">
        <f>IF(ISERROR(VLOOKUP(VLOOKUP($A608, 'E4 TB Allocation Details'!$A$18:$L$205, MATCH("Demand ID", 'E4 TB Allocation Details'!$A$18:$L$18, 0),FALSE), 'E2 Allocators'!$B$15:$W$361, MATCH(S$17, 'E2 Allocators'!$B$15:$W$15, 0),FALSE)), 0, VLOOKUP(VLOOKUP($A608, 'E4 TB Allocation Details'!$A$18:$L$205, MATCH("Demand ID", 'E4 TB Allocation Details'!$A$18:$L$18, 0),FALSE), 'E2 Allocators'!$B$15:$W$361, MATCH(S$17, 'E2 Allocators'!$B$15:$W$15, 0),FALSE))</f>
        <v>0</v>
      </c>
      <c r="T608" s="1334">
        <f>IF(ISERROR(VLOOKUP(VLOOKUP($A608, 'E4 TB Allocation Details'!$A$18:$L$205, MATCH("Demand ID", 'E4 TB Allocation Details'!$A$18:$L$18, 0),FALSE), 'E2 Allocators'!$B$15:$W$361, MATCH(T$17, 'E2 Allocators'!$B$15:$W$15, 0),FALSE)), 0, VLOOKUP(VLOOKUP($A608, 'E4 TB Allocation Details'!$A$18:$L$205, MATCH("Demand ID", 'E4 TB Allocation Details'!$A$18:$L$18, 0),FALSE), 'E2 Allocators'!$B$15:$W$361, MATCH(T$17, 'E2 Allocators'!$B$15:$W$15, 0),FALSE))</f>
        <v>0</v>
      </c>
      <c r="U608" s="1334">
        <f>IF(ISERROR(VLOOKUP(VLOOKUP($A608, 'E4 TB Allocation Details'!$A$18:$L$205, MATCH("Demand ID", 'E4 TB Allocation Details'!$A$18:$L$18, 0),FALSE), 'E2 Allocators'!$B$15:$W$361, MATCH(U$17, 'E2 Allocators'!$B$15:$W$15, 0),FALSE)), 0, VLOOKUP(VLOOKUP($A608, 'E4 TB Allocation Details'!$A$18:$L$205, MATCH("Demand ID", 'E4 TB Allocation Details'!$A$18:$L$18, 0),FALSE), 'E2 Allocators'!$B$15:$W$361, MATCH(U$17, 'E2 Allocators'!$B$15:$W$15, 0),FALSE))</f>
        <v>0</v>
      </c>
      <c r="V608" s="1334">
        <f>IF(ISERROR(VLOOKUP(VLOOKUP($A608, 'E4 TB Allocation Details'!$A$18:$L$205, MATCH("Demand ID", 'E4 TB Allocation Details'!$A$18:$L$18, 0),FALSE), 'E2 Allocators'!$B$15:$W$361, MATCH(V$17, 'E2 Allocators'!$B$15:$W$15, 0),FALSE)), 0, VLOOKUP(VLOOKUP($A608, 'E4 TB Allocation Details'!$A$18:$L$205, MATCH("Demand ID", 'E4 TB Allocation Details'!$A$18:$L$18, 0),FALSE), 'E2 Allocators'!$B$15:$W$361, MATCH(V$17, 'E2 Allocators'!$B$15:$W$15, 0),FALSE))</f>
        <v>0</v>
      </c>
      <c r="W608" s="1334">
        <f>IF(ISERROR(VLOOKUP(VLOOKUP($A608, 'E4 TB Allocation Details'!$A$18:$L$205, MATCH("Demand ID", 'E4 TB Allocation Details'!$A$18:$L$18, 0),FALSE), 'E2 Allocators'!$B$15:$W$361, MATCH(W$17, 'E2 Allocators'!$B$15:$W$15, 0),FALSE)), 0, VLOOKUP(VLOOKUP($A608, 'E4 TB Allocation Details'!$A$18:$L$205, MATCH("Demand ID", 'E4 TB Allocation Details'!$A$18:$L$18, 0),FALSE), 'E2 Allocators'!$B$15:$W$361, MATCH(W$17, 'E2 Allocators'!$B$15:$W$15, 0),FALSE))</f>
        <v>0</v>
      </c>
      <c r="X608" s="1334">
        <f>IF(ISERROR(VLOOKUP(VLOOKUP($A608, 'E4 TB Allocation Details'!$A$18:$L$205, MATCH("Demand ID", 'E4 TB Allocation Details'!$A$18:$L$18, 0),FALSE), 'E2 Allocators'!$B$15:$W$361, MATCH(X$17, 'E2 Allocators'!$B$15:$W$15, 0),FALSE)), 0, VLOOKUP(VLOOKUP($A608, 'E4 TB Allocation Details'!$A$18:$L$205, MATCH("Demand ID", 'E4 TB Allocation Details'!$A$18:$L$18, 0),FALSE), 'E2 Allocators'!$B$15:$W$361, MATCH(X$17, 'E2 Allocators'!$B$15:$W$15, 0),FALSE))</f>
        <v>0</v>
      </c>
      <c r="Y608" s="1334">
        <f>IF(ISERROR(VLOOKUP(VLOOKUP($A608, 'E4 TB Allocation Details'!$A$18:$L$205, MATCH("Demand ID", 'E4 TB Allocation Details'!$A$18:$L$18, 0),FALSE), 'E2 Allocators'!$B$15:$W$361, MATCH(Y$17, 'E2 Allocators'!$B$15:$W$15, 0),FALSE)), 0, VLOOKUP(VLOOKUP($A608, 'E4 TB Allocation Details'!$A$18:$L$205, MATCH("Demand ID", 'E4 TB Allocation Details'!$A$18:$L$18, 0),FALSE), 'E2 Allocators'!$B$15:$W$361, MATCH(Y$17, 'E2 Allocators'!$B$15:$W$15, 0),FALSE))</f>
        <v>0</v>
      </c>
      <c r="Z608" s="1334">
        <f>IF(ISERROR(VLOOKUP(VLOOKUP($A608, 'E4 TB Allocation Details'!$A$18:$L$205, MATCH("Demand ID", 'E4 TB Allocation Details'!$A$18:$L$18, 0),FALSE), 'E2 Allocators'!$B$15:$W$361, MATCH(Z$17, 'E2 Allocators'!$B$15:$W$15, 0),FALSE)), 0, VLOOKUP(VLOOKUP($A608, 'E4 TB Allocation Details'!$A$18:$L$205, MATCH("Demand ID", 'E4 TB Allocation Details'!$A$18:$L$18, 0),FALSE), 'E2 Allocators'!$B$15:$W$361, MATCH(Z$17, 'E2 Allocators'!$B$15:$W$15, 0),FALSE))</f>
        <v>0</v>
      </c>
      <c r="AA608" s="1339">
        <f t="shared" si="925"/>
        <v>1</v>
      </c>
      <c r="AB608" s="1334">
        <f>IF(ISERROR(VLOOKUP(VLOOKUP($A608, 'E4 TB Allocation Details'!$A$18:$L$205, MATCH("Customer ID", 'E4 TB Allocation Details'!$A$18:$L$18, 0),FALSE), 'E2 Allocators'!$B$15:$W$361, MATCH(AB$17, 'E2 Allocators'!$B$15:$W$15, 0),FALSE)), 0, VLOOKUP(VLOOKUP($A608, 'E4 TB Allocation Details'!$A$18:$L$205, MATCH("Customer ID", 'E4 TB Allocation Details'!$A$18:$L$18, 0),FALSE), 'E2 Allocators'!$B$15:$W$361, MATCH(AB$17, 'E2 Allocators'!$B$15:$W$15, 0),FALSE))</f>
        <v>0</v>
      </c>
      <c r="AC608" s="1334">
        <f>IF(ISERROR(VLOOKUP(VLOOKUP($A608, 'E4 TB Allocation Details'!$A$18:$L$205, MATCH("Customer ID", 'E4 TB Allocation Details'!$A$18:$L$18, 0),FALSE), 'E2 Allocators'!$B$15:$W$361, MATCH(AC$17, 'E2 Allocators'!$B$15:$W$15, 0),FALSE)), 0, VLOOKUP(VLOOKUP($A608, 'E4 TB Allocation Details'!$A$18:$L$205, MATCH("Customer ID", 'E4 TB Allocation Details'!$A$18:$L$18, 0),FALSE), 'E2 Allocators'!$B$15:$W$361, MATCH(AC$17, 'E2 Allocators'!$B$15:$W$15, 0),FALSE))</f>
        <v>0</v>
      </c>
      <c r="AD608" s="1334">
        <f>IF(ISERROR(VLOOKUP(VLOOKUP($A608, 'E4 TB Allocation Details'!$A$18:$L$205, MATCH("Customer ID", 'E4 TB Allocation Details'!$A$18:$L$18, 0),FALSE), 'E2 Allocators'!$B$15:$W$361, MATCH(AD$17, 'E2 Allocators'!$B$15:$W$15, 0),FALSE)), 0, VLOOKUP(VLOOKUP($A608, 'E4 TB Allocation Details'!$A$18:$L$205, MATCH("Customer ID", 'E4 TB Allocation Details'!$A$18:$L$18, 0),FALSE), 'E2 Allocators'!$B$15:$W$361, MATCH(AD$17, 'E2 Allocators'!$B$15:$W$15, 0),FALSE))</f>
        <v>0</v>
      </c>
      <c r="AE608" s="1334">
        <f>IF(ISERROR(VLOOKUP(VLOOKUP($A608, 'E4 TB Allocation Details'!$A$18:$L$205, MATCH("Customer ID", 'E4 TB Allocation Details'!$A$18:$L$18, 0),FALSE), 'E2 Allocators'!$B$15:$W$361, MATCH(AE$17, 'E2 Allocators'!$B$15:$W$15, 0),FALSE)), 0, VLOOKUP(VLOOKUP($A608, 'E4 TB Allocation Details'!$A$18:$L$205, MATCH("Customer ID", 'E4 TB Allocation Details'!$A$18:$L$18, 0),FALSE), 'E2 Allocators'!$B$15:$W$361, MATCH(AE$17, 'E2 Allocators'!$B$15:$W$15, 0),FALSE))</f>
        <v>0</v>
      </c>
      <c r="AF608" s="1334">
        <f>IF(ISERROR(VLOOKUP(VLOOKUP($A608, 'E4 TB Allocation Details'!$A$18:$L$205, MATCH("Customer ID", 'E4 TB Allocation Details'!$A$18:$L$18, 0),FALSE), 'E2 Allocators'!$B$15:$W$361, MATCH(AF$17, 'E2 Allocators'!$B$15:$W$15, 0),FALSE)), 0, VLOOKUP(VLOOKUP($A608, 'E4 TB Allocation Details'!$A$18:$L$205, MATCH("Customer ID", 'E4 TB Allocation Details'!$A$18:$L$18, 0),FALSE), 'E2 Allocators'!$B$15:$W$361, MATCH(AF$17, 'E2 Allocators'!$B$15:$W$15, 0),FALSE))</f>
        <v>0</v>
      </c>
      <c r="AG608" s="1334">
        <f>IF(ISERROR(VLOOKUP(VLOOKUP($A608, 'E4 TB Allocation Details'!$A$18:$L$205, MATCH("Customer ID", 'E4 TB Allocation Details'!$A$18:$L$18, 0),FALSE), 'E2 Allocators'!$B$15:$W$361, MATCH(AG$17, 'E2 Allocators'!$B$15:$W$15, 0),FALSE)), 0, VLOOKUP(VLOOKUP($A608, 'E4 TB Allocation Details'!$A$18:$L$205, MATCH("Customer ID", 'E4 TB Allocation Details'!$A$18:$L$18, 0),FALSE), 'E2 Allocators'!$B$15:$W$361, MATCH(AG$17, 'E2 Allocators'!$B$15:$W$15, 0),FALSE))</f>
        <v>0</v>
      </c>
      <c r="AH608" s="1334">
        <f>IF(ISERROR(VLOOKUP(VLOOKUP($A608, 'E4 TB Allocation Details'!$A$18:$L$205, MATCH("Customer ID", 'E4 TB Allocation Details'!$A$18:$L$18, 0),FALSE), 'E2 Allocators'!$B$15:$W$361, MATCH(AH$17, 'E2 Allocators'!$B$15:$W$15, 0),FALSE)), 0, VLOOKUP(VLOOKUP($A608, 'E4 TB Allocation Details'!$A$18:$L$205, MATCH("Customer ID", 'E4 TB Allocation Details'!$A$18:$L$18, 0),FALSE), 'E2 Allocators'!$B$15:$W$361, MATCH(AH$17, 'E2 Allocators'!$B$15:$W$15, 0),FALSE))</f>
        <v>0</v>
      </c>
      <c r="AI608" s="1334">
        <f>IF(ISERROR(VLOOKUP(VLOOKUP($A608, 'E4 TB Allocation Details'!$A$18:$L$205, MATCH("Customer ID", 'E4 TB Allocation Details'!$A$18:$L$18, 0),FALSE), 'E2 Allocators'!$B$15:$W$361, MATCH(AI$17, 'E2 Allocators'!$B$15:$W$15, 0),FALSE)), 0, VLOOKUP(VLOOKUP($A608, 'E4 TB Allocation Details'!$A$18:$L$205, MATCH("Customer ID", 'E4 TB Allocation Details'!$A$18:$L$18, 0),FALSE), 'E2 Allocators'!$B$15:$W$361, MATCH(AI$17, 'E2 Allocators'!$B$15:$W$15, 0),FALSE))</f>
        <v>0</v>
      </c>
      <c r="AJ608" s="1334">
        <f>IF(ISERROR(VLOOKUP(VLOOKUP($A608, 'E4 TB Allocation Details'!$A$18:$L$205, MATCH("Customer ID", 'E4 TB Allocation Details'!$A$18:$L$18, 0),FALSE), 'E2 Allocators'!$B$15:$W$361, MATCH(AJ$17, 'E2 Allocators'!$B$15:$W$15, 0),FALSE)), 0, VLOOKUP(VLOOKUP($A608, 'E4 TB Allocation Details'!$A$18:$L$205, MATCH("Customer ID", 'E4 TB Allocation Details'!$A$18:$L$18, 0),FALSE), 'E2 Allocators'!$B$15:$W$361, MATCH(AJ$17, 'E2 Allocators'!$B$15:$W$15, 0),FALSE))</f>
        <v>0</v>
      </c>
      <c r="AK608" s="1334">
        <f>IF(ISERROR(VLOOKUP(VLOOKUP($A608, 'E4 TB Allocation Details'!$A$18:$L$205, MATCH("Customer ID", 'E4 TB Allocation Details'!$A$18:$L$18, 0),FALSE), 'E2 Allocators'!$B$15:$W$361, MATCH(AK$17, 'E2 Allocators'!$B$15:$W$15, 0),FALSE)), 0, VLOOKUP(VLOOKUP($A608, 'E4 TB Allocation Details'!$A$18:$L$205, MATCH("Customer ID", 'E4 TB Allocation Details'!$A$18:$L$18, 0),FALSE), 'E2 Allocators'!$B$15:$W$361, MATCH(AK$17, 'E2 Allocators'!$B$15:$W$15, 0),FALSE))</f>
        <v>0</v>
      </c>
      <c r="AL608" s="1334">
        <f>IF(ISERROR(VLOOKUP(VLOOKUP($A608, 'E4 TB Allocation Details'!$A$18:$L$205, MATCH("Customer ID", 'E4 TB Allocation Details'!$A$18:$L$18, 0),FALSE), 'E2 Allocators'!$B$15:$W$361, MATCH(AL$17, 'E2 Allocators'!$B$15:$W$15, 0),FALSE)), 0, VLOOKUP(VLOOKUP($A608, 'E4 TB Allocation Details'!$A$18:$L$205, MATCH("Customer ID", 'E4 TB Allocation Details'!$A$18:$L$18, 0),FALSE), 'E2 Allocators'!$B$15:$W$361, MATCH(AL$17, 'E2 Allocators'!$B$15:$W$15, 0),FALSE))</f>
        <v>0</v>
      </c>
      <c r="AM608" s="1334">
        <f>IF(ISERROR(VLOOKUP(VLOOKUP($A608, 'E4 TB Allocation Details'!$A$18:$L$205, MATCH("Customer ID", 'E4 TB Allocation Details'!$A$18:$L$18, 0),FALSE), 'E2 Allocators'!$B$15:$W$361, MATCH(AM$17, 'E2 Allocators'!$B$15:$W$15, 0),FALSE)), 0, VLOOKUP(VLOOKUP($A608, 'E4 TB Allocation Details'!$A$18:$L$205, MATCH("Customer ID", 'E4 TB Allocation Details'!$A$18:$L$18, 0),FALSE), 'E2 Allocators'!$B$15:$W$361, MATCH(AM$17, 'E2 Allocators'!$B$15:$W$15, 0),FALSE))</f>
        <v>0</v>
      </c>
      <c r="AN608" s="1334">
        <f>IF(ISERROR(VLOOKUP(VLOOKUP($A608, 'E4 TB Allocation Details'!$A$18:$L$205, MATCH("Customer ID", 'E4 TB Allocation Details'!$A$18:$L$18, 0),FALSE), 'E2 Allocators'!$B$15:$W$361, MATCH(AN$17, 'E2 Allocators'!$B$15:$W$15, 0),FALSE)), 0, VLOOKUP(VLOOKUP($A608, 'E4 TB Allocation Details'!$A$18:$L$205, MATCH("Customer ID", 'E4 TB Allocation Details'!$A$18:$L$18, 0),FALSE), 'E2 Allocators'!$B$15:$W$361, MATCH(AN$17, 'E2 Allocators'!$B$15:$W$15, 0),FALSE))</f>
        <v>0</v>
      </c>
      <c r="AO608" s="1334">
        <f>IF(ISERROR(VLOOKUP(VLOOKUP($A608, 'E4 TB Allocation Details'!$A$18:$L$205, MATCH("Customer ID", 'E4 TB Allocation Details'!$A$18:$L$18, 0),FALSE), 'E2 Allocators'!$B$15:$W$361, MATCH(AO$17, 'E2 Allocators'!$B$15:$W$15, 0),FALSE)), 0, VLOOKUP(VLOOKUP($A608, 'E4 TB Allocation Details'!$A$18:$L$205, MATCH("Customer ID", 'E4 TB Allocation Details'!$A$18:$L$18, 0),FALSE), 'E2 Allocators'!$B$15:$W$361, MATCH(AO$17, 'E2 Allocators'!$B$15:$W$15, 0),FALSE))</f>
        <v>0</v>
      </c>
      <c r="AP608" s="1334">
        <f>IF(ISERROR(VLOOKUP(VLOOKUP($A608, 'E4 TB Allocation Details'!$A$18:$L$205, MATCH("Customer ID", 'E4 TB Allocation Details'!$A$18:$L$18, 0),FALSE), 'E2 Allocators'!$B$15:$W$361, MATCH(AP$17, 'E2 Allocators'!$B$15:$W$15, 0),FALSE)), 0, VLOOKUP(VLOOKUP($A608, 'E4 TB Allocation Details'!$A$18:$L$205, MATCH("Customer ID", 'E4 TB Allocation Details'!$A$18:$L$18, 0),FALSE), 'E2 Allocators'!$B$15:$W$361, MATCH(AP$17, 'E2 Allocators'!$B$15:$W$15, 0),FALSE))</f>
        <v>0</v>
      </c>
      <c r="AQ608" s="1334">
        <f>IF(ISERROR(VLOOKUP(VLOOKUP($A608, 'E4 TB Allocation Details'!$A$18:$L$205, MATCH("Customer ID", 'E4 TB Allocation Details'!$A$18:$L$18, 0),FALSE), 'E2 Allocators'!$B$15:$W$361, MATCH(AQ$17, 'E2 Allocators'!$B$15:$W$15, 0),FALSE)), 0, VLOOKUP(VLOOKUP($A608, 'E4 TB Allocation Details'!$A$18:$L$205, MATCH("Customer ID", 'E4 TB Allocation Details'!$A$18:$L$18, 0),FALSE), 'E2 Allocators'!$B$15:$W$361, MATCH(AQ$17, 'E2 Allocators'!$B$15:$W$15, 0),FALSE))</f>
        <v>0</v>
      </c>
      <c r="AR608" s="1334">
        <f>IF(ISERROR(VLOOKUP(VLOOKUP($A608, 'E4 TB Allocation Details'!$A$18:$L$205, MATCH("Customer ID", 'E4 TB Allocation Details'!$A$18:$L$18, 0),FALSE), 'E2 Allocators'!$B$15:$W$361, MATCH(AR$17, 'E2 Allocators'!$B$15:$W$15, 0),FALSE)), 0, VLOOKUP(VLOOKUP($A608, 'E4 TB Allocation Details'!$A$18:$L$205, MATCH("Customer ID", 'E4 TB Allocation Details'!$A$18:$L$18, 0),FALSE), 'E2 Allocators'!$B$15:$W$361, MATCH(AR$17, 'E2 Allocators'!$B$15:$W$15, 0),FALSE))</f>
        <v>0</v>
      </c>
      <c r="AS608" s="1334">
        <f>IF(ISERROR(VLOOKUP(VLOOKUP($A608, 'E4 TB Allocation Details'!$A$18:$L$205, MATCH("Customer ID", 'E4 TB Allocation Details'!$A$18:$L$18, 0),FALSE), 'E2 Allocators'!$B$15:$W$361, MATCH(AS$17, 'E2 Allocators'!$B$15:$W$15, 0),FALSE)), 0, VLOOKUP(VLOOKUP($A608, 'E4 TB Allocation Details'!$A$18:$L$205, MATCH("Customer ID", 'E4 TB Allocation Details'!$A$18:$L$18, 0),FALSE), 'E2 Allocators'!$B$15:$W$361, MATCH(AS$17, 'E2 Allocators'!$B$15:$W$15, 0),FALSE))</f>
        <v>0</v>
      </c>
      <c r="AT608" s="1334">
        <f>IF(ISERROR(VLOOKUP(VLOOKUP($A608, 'E4 TB Allocation Details'!$A$18:$L$205, MATCH("Customer ID", 'E4 TB Allocation Details'!$A$18:$L$18, 0),FALSE), 'E2 Allocators'!$B$15:$W$361, MATCH(AT$17, 'E2 Allocators'!$B$15:$W$15, 0),FALSE)), 0, VLOOKUP(VLOOKUP($A608, 'E4 TB Allocation Details'!$A$18:$L$205, MATCH("Customer ID", 'E4 TB Allocation Details'!$A$18:$L$18, 0),FALSE), 'E2 Allocators'!$B$15:$W$361, MATCH(AT$17, 'E2 Allocators'!$B$15:$W$15, 0),FALSE))</f>
        <v>0</v>
      </c>
      <c r="AU608" s="1334">
        <f>IF(ISERROR(VLOOKUP(VLOOKUP($A608, 'E4 TB Allocation Details'!$A$18:$L$205, MATCH("Customer ID", 'E4 TB Allocation Details'!$A$18:$L$18, 0),FALSE), 'E2 Allocators'!$B$15:$W$361, MATCH(AU$17, 'E2 Allocators'!$B$15:$W$15, 0),FALSE)), 0, VLOOKUP(VLOOKUP($A608, 'E4 TB Allocation Details'!$A$18:$L$205, MATCH("Customer ID", 'E4 TB Allocation Details'!$A$18:$L$18, 0),FALSE), 'E2 Allocators'!$B$15:$W$361, MATCH(AU$17, 'E2 Allocators'!$B$15:$W$15, 0),FALSE))</f>
        <v>0</v>
      </c>
      <c r="AV608" s="1339">
        <f t="shared" si="926"/>
        <v>0</v>
      </c>
      <c r="AW608" s="1336"/>
      <c r="AX608" s="1336"/>
      <c r="AY608" s="1336"/>
      <c r="AZ608" s="1336"/>
      <c r="BA608" s="1336"/>
      <c r="BB608" s="1336"/>
      <c r="BC608" s="1336"/>
      <c r="BD608" s="1336"/>
      <c r="BE608" s="1336"/>
      <c r="BF608" s="1336"/>
      <c r="BG608" s="1336"/>
      <c r="BH608" s="1336"/>
      <c r="BI608" s="1336"/>
      <c r="BJ608" s="1336"/>
      <c r="BK608" s="1336"/>
      <c r="BL608" s="1336"/>
      <c r="BM608" s="1336"/>
      <c r="BN608" s="1336"/>
      <c r="BO608" s="1336"/>
      <c r="BP608" s="1336"/>
      <c r="BQ608" s="1337"/>
    </row>
    <row r="609" spans="1:69" s="258" customFormat="1" ht="12.75">
      <c r="A609" s="1338" t="s">
        <v>1266</v>
      </c>
      <c r="B609" s="1331" t="s">
        <v>1033</v>
      </c>
      <c r="C609" s="1332">
        <v>1</v>
      </c>
      <c r="D609" s="1333">
        <f t="shared" si="923"/>
        <v>1</v>
      </c>
      <c r="E609" s="1333">
        <f>VLOOKUP($A609,'E1 Categorization'!$A$35:$E$114,5,FALSE)</f>
        <v>0</v>
      </c>
      <c r="F609" s="1333">
        <f t="shared" si="924"/>
        <v>1</v>
      </c>
      <c r="G609" s="1334">
        <f>IF(ISERROR(VLOOKUP(VLOOKUP($A609, 'E4 TB Allocation Details'!$A$18:$L$205, MATCH("Demand ID", 'E4 TB Allocation Details'!$A$18:$L$18, 0),FALSE), 'E2 Allocators'!$B$15:$W$361, MATCH(G$17, 'E2 Allocators'!$B$15:$W$15, 0),FALSE)), 0, VLOOKUP(VLOOKUP($A609, 'E4 TB Allocation Details'!$A$18:$L$205, MATCH("Demand ID", 'E4 TB Allocation Details'!$A$18:$L$18, 0),FALSE), 'E2 Allocators'!$B$15:$W$361, MATCH(G$17, 'E2 Allocators'!$B$15:$W$15, 0),FALSE))</f>
        <v>0.34323976262154621</v>
      </c>
      <c r="H609" s="1334">
        <f>IF(ISERROR(VLOOKUP(VLOOKUP($A609, 'E4 TB Allocation Details'!$A$18:$L$205, MATCH("Demand ID", 'E4 TB Allocation Details'!$A$18:$L$18, 0),FALSE), 'E2 Allocators'!$B$15:$W$361, MATCH(H$17, 'E2 Allocators'!$B$15:$W$15, 0),FALSE)), 0, VLOOKUP(VLOOKUP($A609, 'E4 TB Allocation Details'!$A$18:$L$205, MATCH("Demand ID", 'E4 TB Allocation Details'!$A$18:$L$18, 0),FALSE), 'E2 Allocators'!$B$15:$W$361, MATCH(H$17, 'E2 Allocators'!$B$15:$W$15, 0),FALSE))</f>
        <v>0.18203209099116485</v>
      </c>
      <c r="I609" s="1334">
        <f>IF(ISERROR(VLOOKUP(VLOOKUP($A609, 'E4 TB Allocation Details'!$A$18:$L$205, MATCH("Demand ID", 'E4 TB Allocation Details'!$A$18:$L$18, 0),FALSE), 'E2 Allocators'!$B$15:$W$361, MATCH(I$17, 'E2 Allocators'!$B$15:$W$15, 0),FALSE)), 0, VLOOKUP(VLOOKUP($A609, 'E4 TB Allocation Details'!$A$18:$L$205, MATCH("Demand ID", 'E4 TB Allocation Details'!$A$18:$L$18, 0),FALSE), 'E2 Allocators'!$B$15:$W$361, MATCH(I$17, 'E2 Allocators'!$B$15:$W$15, 0),FALSE))</f>
        <v>0.46919647723287183</v>
      </c>
      <c r="J609" s="1334">
        <f>IF(ISERROR(VLOOKUP(VLOOKUP($A609, 'E4 TB Allocation Details'!$A$18:$L$205, MATCH("Demand ID", 'E4 TB Allocation Details'!$A$18:$L$18, 0),FALSE), 'E2 Allocators'!$B$15:$W$361, MATCH(J$17, 'E2 Allocators'!$B$15:$W$15, 0),FALSE)), 0, VLOOKUP(VLOOKUP($A609, 'E4 TB Allocation Details'!$A$18:$L$205, MATCH("Demand ID", 'E4 TB Allocation Details'!$A$18:$L$18, 0),FALSE), 'E2 Allocators'!$B$15:$W$361, MATCH(J$17, 'E2 Allocators'!$B$15:$W$15, 0),FALSE))</f>
        <v>0</v>
      </c>
      <c r="K609" s="1334">
        <f>IF(ISERROR(VLOOKUP(VLOOKUP($A609, 'E4 TB Allocation Details'!$A$18:$L$205, MATCH("Demand ID", 'E4 TB Allocation Details'!$A$18:$L$18, 0),FALSE), 'E2 Allocators'!$B$15:$W$361, MATCH(K$17, 'E2 Allocators'!$B$15:$W$15, 0),FALSE)), 0, VLOOKUP(VLOOKUP($A609, 'E4 TB Allocation Details'!$A$18:$L$205, MATCH("Demand ID", 'E4 TB Allocation Details'!$A$18:$L$18, 0),FALSE), 'E2 Allocators'!$B$15:$W$361, MATCH(K$17, 'E2 Allocators'!$B$15:$W$15, 0),FALSE))</f>
        <v>0</v>
      </c>
      <c r="L609" s="1334">
        <f>IF(ISERROR(VLOOKUP(VLOOKUP($A609, 'E4 TB Allocation Details'!$A$18:$L$205, MATCH("Demand ID", 'E4 TB Allocation Details'!$A$18:$L$18, 0),FALSE), 'E2 Allocators'!$B$15:$W$361, MATCH(L$17, 'E2 Allocators'!$B$15:$W$15, 0),FALSE)), 0, VLOOKUP(VLOOKUP($A609, 'E4 TB Allocation Details'!$A$18:$L$205, MATCH("Demand ID", 'E4 TB Allocation Details'!$A$18:$L$18, 0),FALSE), 'E2 Allocators'!$B$15:$W$361, MATCH(L$17, 'E2 Allocators'!$B$15:$W$15, 0),FALSE))</f>
        <v>0</v>
      </c>
      <c r="M609" s="1334">
        <f>IF(ISERROR(VLOOKUP(VLOOKUP($A609, 'E4 TB Allocation Details'!$A$18:$L$205, MATCH("Demand ID", 'E4 TB Allocation Details'!$A$18:$L$18, 0),FALSE), 'E2 Allocators'!$B$15:$W$361, MATCH(M$17, 'E2 Allocators'!$B$15:$W$15, 0),FALSE)), 0, VLOOKUP(VLOOKUP($A609, 'E4 TB Allocation Details'!$A$18:$L$205, MATCH("Demand ID", 'E4 TB Allocation Details'!$A$18:$L$18, 0),FALSE), 'E2 Allocators'!$B$15:$W$361, MATCH(M$17, 'E2 Allocators'!$B$15:$W$15, 0),FALSE))</f>
        <v>3.1791772355561432E-3</v>
      </c>
      <c r="N609" s="1334">
        <f>IF(ISERROR(VLOOKUP(VLOOKUP($A609, 'E4 TB Allocation Details'!$A$18:$L$205, MATCH("Demand ID", 'E4 TB Allocation Details'!$A$18:$L$18, 0),FALSE), 'E2 Allocators'!$B$15:$W$361, MATCH(N$17, 'E2 Allocators'!$B$15:$W$15, 0),FALSE)), 0, VLOOKUP(VLOOKUP($A609, 'E4 TB Allocation Details'!$A$18:$L$205, MATCH("Demand ID", 'E4 TB Allocation Details'!$A$18:$L$18, 0),FALSE), 'E2 Allocators'!$B$15:$W$361, MATCH(N$17, 'E2 Allocators'!$B$15:$W$15, 0),FALSE))</f>
        <v>4.0402658584488317E-4</v>
      </c>
      <c r="O609" s="1334">
        <f>IF(ISERROR(VLOOKUP(VLOOKUP($A609, 'E4 TB Allocation Details'!$A$18:$L$205, MATCH("Demand ID", 'E4 TB Allocation Details'!$A$18:$L$18, 0),FALSE), 'E2 Allocators'!$B$15:$W$361, MATCH(O$17, 'E2 Allocators'!$B$15:$W$15, 0),FALSE)), 0, VLOOKUP(VLOOKUP($A609, 'E4 TB Allocation Details'!$A$18:$L$205, MATCH("Demand ID", 'E4 TB Allocation Details'!$A$18:$L$18, 0),FALSE), 'E2 Allocators'!$B$15:$W$361, MATCH(O$17, 'E2 Allocators'!$B$15:$W$15, 0),FALSE))</f>
        <v>1.9484653330160509E-3</v>
      </c>
      <c r="P609" s="1334">
        <f>IF(ISERROR(VLOOKUP(VLOOKUP($A609, 'E4 TB Allocation Details'!$A$18:$L$205, MATCH("Demand ID", 'E4 TB Allocation Details'!$A$18:$L$18, 0),FALSE), 'E2 Allocators'!$B$15:$W$361, MATCH(P$17, 'E2 Allocators'!$B$15:$W$15, 0),FALSE)), 0, VLOOKUP(VLOOKUP($A609, 'E4 TB Allocation Details'!$A$18:$L$205, MATCH("Demand ID", 'E4 TB Allocation Details'!$A$18:$L$18, 0),FALSE), 'E2 Allocators'!$B$15:$W$361, MATCH(P$17, 'E2 Allocators'!$B$15:$W$15, 0),FALSE))</f>
        <v>0</v>
      </c>
      <c r="Q609" s="1334">
        <f>IF(ISERROR(VLOOKUP(VLOOKUP($A609, 'E4 TB Allocation Details'!$A$18:$L$205, MATCH("Demand ID", 'E4 TB Allocation Details'!$A$18:$L$18, 0),FALSE), 'E2 Allocators'!$B$15:$W$361, MATCH(Q$17, 'E2 Allocators'!$B$15:$W$15, 0),FALSE)), 0, VLOOKUP(VLOOKUP($A609, 'E4 TB Allocation Details'!$A$18:$L$205, MATCH("Demand ID", 'E4 TB Allocation Details'!$A$18:$L$18, 0),FALSE), 'E2 Allocators'!$B$15:$W$361, MATCH(Q$17, 'E2 Allocators'!$B$15:$W$15, 0),FALSE))</f>
        <v>0</v>
      </c>
      <c r="R609" s="1334">
        <f>IF(ISERROR(VLOOKUP(VLOOKUP($A609, 'E4 TB Allocation Details'!$A$18:$L$205, MATCH("Demand ID", 'E4 TB Allocation Details'!$A$18:$L$18, 0),FALSE), 'E2 Allocators'!$B$15:$W$361, MATCH(R$17, 'E2 Allocators'!$B$15:$W$15, 0),FALSE)), 0, VLOOKUP(VLOOKUP($A609, 'E4 TB Allocation Details'!$A$18:$L$205, MATCH("Demand ID", 'E4 TB Allocation Details'!$A$18:$L$18, 0),FALSE), 'E2 Allocators'!$B$15:$W$361, MATCH(R$17, 'E2 Allocators'!$B$15:$W$15, 0),FALSE))</f>
        <v>0</v>
      </c>
      <c r="S609" s="1334">
        <f>IF(ISERROR(VLOOKUP(VLOOKUP($A609, 'E4 TB Allocation Details'!$A$18:$L$205, MATCH("Demand ID", 'E4 TB Allocation Details'!$A$18:$L$18, 0),FALSE), 'E2 Allocators'!$B$15:$W$361, MATCH(S$17, 'E2 Allocators'!$B$15:$W$15, 0),FALSE)), 0, VLOOKUP(VLOOKUP($A609, 'E4 TB Allocation Details'!$A$18:$L$205, MATCH("Demand ID", 'E4 TB Allocation Details'!$A$18:$L$18, 0),FALSE), 'E2 Allocators'!$B$15:$W$361, MATCH(S$17, 'E2 Allocators'!$B$15:$W$15, 0),FALSE))</f>
        <v>0</v>
      </c>
      <c r="T609" s="1334">
        <f>IF(ISERROR(VLOOKUP(VLOOKUP($A609, 'E4 TB Allocation Details'!$A$18:$L$205, MATCH("Demand ID", 'E4 TB Allocation Details'!$A$18:$L$18, 0),FALSE), 'E2 Allocators'!$B$15:$W$361, MATCH(T$17, 'E2 Allocators'!$B$15:$W$15, 0),FALSE)), 0, VLOOKUP(VLOOKUP($A609, 'E4 TB Allocation Details'!$A$18:$L$205, MATCH("Demand ID", 'E4 TB Allocation Details'!$A$18:$L$18, 0),FALSE), 'E2 Allocators'!$B$15:$W$361, MATCH(T$17, 'E2 Allocators'!$B$15:$W$15, 0),FALSE))</f>
        <v>0</v>
      </c>
      <c r="U609" s="1334">
        <f>IF(ISERROR(VLOOKUP(VLOOKUP($A609, 'E4 TB Allocation Details'!$A$18:$L$205, MATCH("Demand ID", 'E4 TB Allocation Details'!$A$18:$L$18, 0),FALSE), 'E2 Allocators'!$B$15:$W$361, MATCH(U$17, 'E2 Allocators'!$B$15:$W$15, 0),FALSE)), 0, VLOOKUP(VLOOKUP($A609, 'E4 TB Allocation Details'!$A$18:$L$205, MATCH("Demand ID", 'E4 TB Allocation Details'!$A$18:$L$18, 0),FALSE), 'E2 Allocators'!$B$15:$W$361, MATCH(U$17, 'E2 Allocators'!$B$15:$W$15, 0),FALSE))</f>
        <v>0</v>
      </c>
      <c r="V609" s="1334">
        <f>IF(ISERROR(VLOOKUP(VLOOKUP($A609, 'E4 TB Allocation Details'!$A$18:$L$205, MATCH("Demand ID", 'E4 TB Allocation Details'!$A$18:$L$18, 0),FALSE), 'E2 Allocators'!$B$15:$W$361, MATCH(V$17, 'E2 Allocators'!$B$15:$W$15, 0),FALSE)), 0, VLOOKUP(VLOOKUP($A609, 'E4 TB Allocation Details'!$A$18:$L$205, MATCH("Demand ID", 'E4 TB Allocation Details'!$A$18:$L$18, 0),FALSE), 'E2 Allocators'!$B$15:$W$361, MATCH(V$17, 'E2 Allocators'!$B$15:$W$15, 0),FALSE))</f>
        <v>0</v>
      </c>
      <c r="W609" s="1334">
        <f>IF(ISERROR(VLOOKUP(VLOOKUP($A609, 'E4 TB Allocation Details'!$A$18:$L$205, MATCH("Demand ID", 'E4 TB Allocation Details'!$A$18:$L$18, 0),FALSE), 'E2 Allocators'!$B$15:$W$361, MATCH(W$17, 'E2 Allocators'!$B$15:$W$15, 0),FALSE)), 0, VLOOKUP(VLOOKUP($A609, 'E4 TB Allocation Details'!$A$18:$L$205, MATCH("Demand ID", 'E4 TB Allocation Details'!$A$18:$L$18, 0),FALSE), 'E2 Allocators'!$B$15:$W$361, MATCH(W$17, 'E2 Allocators'!$B$15:$W$15, 0),FALSE))</f>
        <v>0</v>
      </c>
      <c r="X609" s="1334">
        <f>IF(ISERROR(VLOOKUP(VLOOKUP($A609, 'E4 TB Allocation Details'!$A$18:$L$205, MATCH("Demand ID", 'E4 TB Allocation Details'!$A$18:$L$18, 0),FALSE), 'E2 Allocators'!$B$15:$W$361, MATCH(X$17, 'E2 Allocators'!$B$15:$W$15, 0),FALSE)), 0, VLOOKUP(VLOOKUP($A609, 'E4 TB Allocation Details'!$A$18:$L$205, MATCH("Demand ID", 'E4 TB Allocation Details'!$A$18:$L$18, 0),FALSE), 'E2 Allocators'!$B$15:$W$361, MATCH(X$17, 'E2 Allocators'!$B$15:$W$15, 0),FALSE))</f>
        <v>0</v>
      </c>
      <c r="Y609" s="1334">
        <f>IF(ISERROR(VLOOKUP(VLOOKUP($A609, 'E4 TB Allocation Details'!$A$18:$L$205, MATCH("Demand ID", 'E4 TB Allocation Details'!$A$18:$L$18, 0),FALSE), 'E2 Allocators'!$B$15:$W$361, MATCH(Y$17, 'E2 Allocators'!$B$15:$W$15, 0),FALSE)), 0, VLOOKUP(VLOOKUP($A609, 'E4 TB Allocation Details'!$A$18:$L$205, MATCH("Demand ID", 'E4 TB Allocation Details'!$A$18:$L$18, 0),FALSE), 'E2 Allocators'!$B$15:$W$361, MATCH(Y$17, 'E2 Allocators'!$B$15:$W$15, 0),FALSE))</f>
        <v>0</v>
      </c>
      <c r="Z609" s="1334">
        <f>IF(ISERROR(VLOOKUP(VLOOKUP($A609, 'E4 TB Allocation Details'!$A$18:$L$205, MATCH("Demand ID", 'E4 TB Allocation Details'!$A$18:$L$18, 0),FALSE), 'E2 Allocators'!$B$15:$W$361, MATCH(Z$17, 'E2 Allocators'!$B$15:$W$15, 0),FALSE)), 0, VLOOKUP(VLOOKUP($A609, 'E4 TB Allocation Details'!$A$18:$L$205, MATCH("Demand ID", 'E4 TB Allocation Details'!$A$18:$L$18, 0),FALSE), 'E2 Allocators'!$B$15:$W$361, MATCH(Z$17, 'E2 Allocators'!$B$15:$W$15, 0),FALSE))</f>
        <v>0</v>
      </c>
      <c r="AA609" s="1339">
        <f t="shared" si="925"/>
        <v>1</v>
      </c>
      <c r="AB609" s="1334">
        <f>IF(ISERROR(VLOOKUP(VLOOKUP($A609, 'E4 TB Allocation Details'!$A$18:$L$205, MATCH("Customer ID", 'E4 TB Allocation Details'!$A$18:$L$18, 0),FALSE), 'E2 Allocators'!$B$15:$W$361, MATCH(AB$17, 'E2 Allocators'!$B$15:$W$15, 0),FALSE)), 0, VLOOKUP(VLOOKUP($A609, 'E4 TB Allocation Details'!$A$18:$L$205, MATCH("Customer ID", 'E4 TB Allocation Details'!$A$18:$L$18, 0),FALSE), 'E2 Allocators'!$B$15:$W$361, MATCH(AB$17, 'E2 Allocators'!$B$15:$W$15, 0),FALSE))</f>
        <v>0</v>
      </c>
      <c r="AC609" s="1334">
        <f>IF(ISERROR(VLOOKUP(VLOOKUP($A609, 'E4 TB Allocation Details'!$A$18:$L$205, MATCH("Customer ID", 'E4 TB Allocation Details'!$A$18:$L$18, 0),FALSE), 'E2 Allocators'!$B$15:$W$361, MATCH(AC$17, 'E2 Allocators'!$B$15:$W$15, 0),FALSE)), 0, VLOOKUP(VLOOKUP($A609, 'E4 TB Allocation Details'!$A$18:$L$205, MATCH("Customer ID", 'E4 TB Allocation Details'!$A$18:$L$18, 0),FALSE), 'E2 Allocators'!$B$15:$W$361, MATCH(AC$17, 'E2 Allocators'!$B$15:$W$15, 0),FALSE))</f>
        <v>0</v>
      </c>
      <c r="AD609" s="1334">
        <f>IF(ISERROR(VLOOKUP(VLOOKUP($A609, 'E4 TB Allocation Details'!$A$18:$L$205, MATCH("Customer ID", 'E4 TB Allocation Details'!$A$18:$L$18, 0),FALSE), 'E2 Allocators'!$B$15:$W$361, MATCH(AD$17, 'E2 Allocators'!$B$15:$W$15, 0),FALSE)), 0, VLOOKUP(VLOOKUP($A609, 'E4 TB Allocation Details'!$A$18:$L$205, MATCH("Customer ID", 'E4 TB Allocation Details'!$A$18:$L$18, 0),FALSE), 'E2 Allocators'!$B$15:$W$361, MATCH(AD$17, 'E2 Allocators'!$B$15:$W$15, 0),FALSE))</f>
        <v>0</v>
      </c>
      <c r="AE609" s="1334">
        <f>IF(ISERROR(VLOOKUP(VLOOKUP($A609, 'E4 TB Allocation Details'!$A$18:$L$205, MATCH("Customer ID", 'E4 TB Allocation Details'!$A$18:$L$18, 0),FALSE), 'E2 Allocators'!$B$15:$W$361, MATCH(AE$17, 'E2 Allocators'!$B$15:$W$15, 0),FALSE)), 0, VLOOKUP(VLOOKUP($A609, 'E4 TB Allocation Details'!$A$18:$L$205, MATCH("Customer ID", 'E4 TB Allocation Details'!$A$18:$L$18, 0),FALSE), 'E2 Allocators'!$B$15:$W$361, MATCH(AE$17, 'E2 Allocators'!$B$15:$W$15, 0),FALSE))</f>
        <v>0</v>
      </c>
      <c r="AF609" s="1334">
        <f>IF(ISERROR(VLOOKUP(VLOOKUP($A609, 'E4 TB Allocation Details'!$A$18:$L$205, MATCH("Customer ID", 'E4 TB Allocation Details'!$A$18:$L$18, 0),FALSE), 'E2 Allocators'!$B$15:$W$361, MATCH(AF$17, 'E2 Allocators'!$B$15:$W$15, 0),FALSE)), 0, VLOOKUP(VLOOKUP($A609, 'E4 TB Allocation Details'!$A$18:$L$205, MATCH("Customer ID", 'E4 TB Allocation Details'!$A$18:$L$18, 0),FALSE), 'E2 Allocators'!$B$15:$W$361, MATCH(AF$17, 'E2 Allocators'!$B$15:$W$15, 0),FALSE))</f>
        <v>0</v>
      </c>
      <c r="AG609" s="1334">
        <f>IF(ISERROR(VLOOKUP(VLOOKUP($A609, 'E4 TB Allocation Details'!$A$18:$L$205, MATCH("Customer ID", 'E4 TB Allocation Details'!$A$18:$L$18, 0),FALSE), 'E2 Allocators'!$B$15:$W$361, MATCH(AG$17, 'E2 Allocators'!$B$15:$W$15, 0),FALSE)), 0, VLOOKUP(VLOOKUP($A609, 'E4 TB Allocation Details'!$A$18:$L$205, MATCH("Customer ID", 'E4 TB Allocation Details'!$A$18:$L$18, 0),FALSE), 'E2 Allocators'!$B$15:$W$361, MATCH(AG$17, 'E2 Allocators'!$B$15:$W$15, 0),FALSE))</f>
        <v>0</v>
      </c>
      <c r="AH609" s="1334">
        <f>IF(ISERROR(VLOOKUP(VLOOKUP($A609, 'E4 TB Allocation Details'!$A$18:$L$205, MATCH("Customer ID", 'E4 TB Allocation Details'!$A$18:$L$18, 0),FALSE), 'E2 Allocators'!$B$15:$W$361, MATCH(AH$17, 'E2 Allocators'!$B$15:$W$15, 0),FALSE)), 0, VLOOKUP(VLOOKUP($A609, 'E4 TB Allocation Details'!$A$18:$L$205, MATCH("Customer ID", 'E4 TB Allocation Details'!$A$18:$L$18, 0),FALSE), 'E2 Allocators'!$B$15:$W$361, MATCH(AH$17, 'E2 Allocators'!$B$15:$W$15, 0),FALSE))</f>
        <v>0</v>
      </c>
      <c r="AI609" s="1334">
        <f>IF(ISERROR(VLOOKUP(VLOOKUP($A609, 'E4 TB Allocation Details'!$A$18:$L$205, MATCH("Customer ID", 'E4 TB Allocation Details'!$A$18:$L$18, 0),FALSE), 'E2 Allocators'!$B$15:$W$361, MATCH(AI$17, 'E2 Allocators'!$B$15:$W$15, 0),FALSE)), 0, VLOOKUP(VLOOKUP($A609, 'E4 TB Allocation Details'!$A$18:$L$205, MATCH("Customer ID", 'E4 TB Allocation Details'!$A$18:$L$18, 0),FALSE), 'E2 Allocators'!$B$15:$W$361, MATCH(AI$17, 'E2 Allocators'!$B$15:$W$15, 0),FALSE))</f>
        <v>0</v>
      </c>
      <c r="AJ609" s="1334">
        <f>IF(ISERROR(VLOOKUP(VLOOKUP($A609, 'E4 TB Allocation Details'!$A$18:$L$205, MATCH("Customer ID", 'E4 TB Allocation Details'!$A$18:$L$18, 0),FALSE), 'E2 Allocators'!$B$15:$W$361, MATCH(AJ$17, 'E2 Allocators'!$B$15:$W$15, 0),FALSE)), 0, VLOOKUP(VLOOKUP($A609, 'E4 TB Allocation Details'!$A$18:$L$205, MATCH("Customer ID", 'E4 TB Allocation Details'!$A$18:$L$18, 0),FALSE), 'E2 Allocators'!$B$15:$W$361, MATCH(AJ$17, 'E2 Allocators'!$B$15:$W$15, 0),FALSE))</f>
        <v>0</v>
      </c>
      <c r="AK609" s="1334">
        <f>IF(ISERROR(VLOOKUP(VLOOKUP($A609, 'E4 TB Allocation Details'!$A$18:$L$205, MATCH("Customer ID", 'E4 TB Allocation Details'!$A$18:$L$18, 0),FALSE), 'E2 Allocators'!$B$15:$W$361, MATCH(AK$17, 'E2 Allocators'!$B$15:$W$15, 0),FALSE)), 0, VLOOKUP(VLOOKUP($A609, 'E4 TB Allocation Details'!$A$18:$L$205, MATCH("Customer ID", 'E4 TB Allocation Details'!$A$18:$L$18, 0),FALSE), 'E2 Allocators'!$B$15:$W$361, MATCH(AK$17, 'E2 Allocators'!$B$15:$W$15, 0),FALSE))</f>
        <v>0</v>
      </c>
      <c r="AL609" s="1334">
        <f>IF(ISERROR(VLOOKUP(VLOOKUP($A609, 'E4 TB Allocation Details'!$A$18:$L$205, MATCH("Customer ID", 'E4 TB Allocation Details'!$A$18:$L$18, 0),FALSE), 'E2 Allocators'!$B$15:$W$361, MATCH(AL$17, 'E2 Allocators'!$B$15:$W$15, 0),FALSE)), 0, VLOOKUP(VLOOKUP($A609, 'E4 TB Allocation Details'!$A$18:$L$205, MATCH("Customer ID", 'E4 TB Allocation Details'!$A$18:$L$18, 0),FALSE), 'E2 Allocators'!$B$15:$W$361, MATCH(AL$17, 'E2 Allocators'!$B$15:$W$15, 0),FALSE))</f>
        <v>0</v>
      </c>
      <c r="AM609" s="1334">
        <f>IF(ISERROR(VLOOKUP(VLOOKUP($A609, 'E4 TB Allocation Details'!$A$18:$L$205, MATCH("Customer ID", 'E4 TB Allocation Details'!$A$18:$L$18, 0),FALSE), 'E2 Allocators'!$B$15:$W$361, MATCH(AM$17, 'E2 Allocators'!$B$15:$W$15, 0),FALSE)), 0, VLOOKUP(VLOOKUP($A609, 'E4 TB Allocation Details'!$A$18:$L$205, MATCH("Customer ID", 'E4 TB Allocation Details'!$A$18:$L$18, 0),FALSE), 'E2 Allocators'!$B$15:$W$361, MATCH(AM$17, 'E2 Allocators'!$B$15:$W$15, 0),FALSE))</f>
        <v>0</v>
      </c>
      <c r="AN609" s="1334">
        <f>IF(ISERROR(VLOOKUP(VLOOKUP($A609, 'E4 TB Allocation Details'!$A$18:$L$205, MATCH("Customer ID", 'E4 TB Allocation Details'!$A$18:$L$18, 0),FALSE), 'E2 Allocators'!$B$15:$W$361, MATCH(AN$17, 'E2 Allocators'!$B$15:$W$15, 0),FALSE)), 0, VLOOKUP(VLOOKUP($A609, 'E4 TB Allocation Details'!$A$18:$L$205, MATCH("Customer ID", 'E4 TB Allocation Details'!$A$18:$L$18, 0),FALSE), 'E2 Allocators'!$B$15:$W$361, MATCH(AN$17, 'E2 Allocators'!$B$15:$W$15, 0),FALSE))</f>
        <v>0</v>
      </c>
      <c r="AO609" s="1334">
        <f>IF(ISERROR(VLOOKUP(VLOOKUP($A609, 'E4 TB Allocation Details'!$A$18:$L$205, MATCH("Customer ID", 'E4 TB Allocation Details'!$A$18:$L$18, 0),FALSE), 'E2 Allocators'!$B$15:$W$361, MATCH(AO$17, 'E2 Allocators'!$B$15:$W$15, 0),FALSE)), 0, VLOOKUP(VLOOKUP($A609, 'E4 TB Allocation Details'!$A$18:$L$205, MATCH("Customer ID", 'E4 TB Allocation Details'!$A$18:$L$18, 0),FALSE), 'E2 Allocators'!$B$15:$W$361, MATCH(AO$17, 'E2 Allocators'!$B$15:$W$15, 0),FALSE))</f>
        <v>0</v>
      </c>
      <c r="AP609" s="1334">
        <f>IF(ISERROR(VLOOKUP(VLOOKUP($A609, 'E4 TB Allocation Details'!$A$18:$L$205, MATCH("Customer ID", 'E4 TB Allocation Details'!$A$18:$L$18, 0),FALSE), 'E2 Allocators'!$B$15:$W$361, MATCH(AP$17, 'E2 Allocators'!$B$15:$W$15, 0),FALSE)), 0, VLOOKUP(VLOOKUP($A609, 'E4 TB Allocation Details'!$A$18:$L$205, MATCH("Customer ID", 'E4 TB Allocation Details'!$A$18:$L$18, 0),FALSE), 'E2 Allocators'!$B$15:$W$361, MATCH(AP$17, 'E2 Allocators'!$B$15:$W$15, 0),FALSE))</f>
        <v>0</v>
      </c>
      <c r="AQ609" s="1334">
        <f>IF(ISERROR(VLOOKUP(VLOOKUP($A609, 'E4 TB Allocation Details'!$A$18:$L$205, MATCH("Customer ID", 'E4 TB Allocation Details'!$A$18:$L$18, 0),FALSE), 'E2 Allocators'!$B$15:$W$361, MATCH(AQ$17, 'E2 Allocators'!$B$15:$W$15, 0),FALSE)), 0, VLOOKUP(VLOOKUP($A609, 'E4 TB Allocation Details'!$A$18:$L$205, MATCH("Customer ID", 'E4 TB Allocation Details'!$A$18:$L$18, 0),FALSE), 'E2 Allocators'!$B$15:$W$361, MATCH(AQ$17, 'E2 Allocators'!$B$15:$W$15, 0),FALSE))</f>
        <v>0</v>
      </c>
      <c r="AR609" s="1334">
        <f>IF(ISERROR(VLOOKUP(VLOOKUP($A609, 'E4 TB Allocation Details'!$A$18:$L$205, MATCH("Customer ID", 'E4 TB Allocation Details'!$A$18:$L$18, 0),FALSE), 'E2 Allocators'!$B$15:$W$361, MATCH(AR$17, 'E2 Allocators'!$B$15:$W$15, 0),FALSE)), 0, VLOOKUP(VLOOKUP($A609, 'E4 TB Allocation Details'!$A$18:$L$205, MATCH("Customer ID", 'E4 TB Allocation Details'!$A$18:$L$18, 0),FALSE), 'E2 Allocators'!$B$15:$W$361, MATCH(AR$17, 'E2 Allocators'!$B$15:$W$15, 0),FALSE))</f>
        <v>0</v>
      </c>
      <c r="AS609" s="1334">
        <f>IF(ISERROR(VLOOKUP(VLOOKUP($A609, 'E4 TB Allocation Details'!$A$18:$L$205, MATCH("Customer ID", 'E4 TB Allocation Details'!$A$18:$L$18, 0),FALSE), 'E2 Allocators'!$B$15:$W$361, MATCH(AS$17, 'E2 Allocators'!$B$15:$W$15, 0),FALSE)), 0, VLOOKUP(VLOOKUP($A609, 'E4 TB Allocation Details'!$A$18:$L$205, MATCH("Customer ID", 'E4 TB Allocation Details'!$A$18:$L$18, 0),FALSE), 'E2 Allocators'!$B$15:$W$361, MATCH(AS$17, 'E2 Allocators'!$B$15:$W$15, 0),FALSE))</f>
        <v>0</v>
      </c>
      <c r="AT609" s="1334">
        <f>IF(ISERROR(VLOOKUP(VLOOKUP($A609, 'E4 TB Allocation Details'!$A$18:$L$205, MATCH("Customer ID", 'E4 TB Allocation Details'!$A$18:$L$18, 0),FALSE), 'E2 Allocators'!$B$15:$W$361, MATCH(AT$17, 'E2 Allocators'!$B$15:$W$15, 0),FALSE)), 0, VLOOKUP(VLOOKUP($A609, 'E4 TB Allocation Details'!$A$18:$L$205, MATCH("Customer ID", 'E4 TB Allocation Details'!$A$18:$L$18, 0),FALSE), 'E2 Allocators'!$B$15:$W$361, MATCH(AT$17, 'E2 Allocators'!$B$15:$W$15, 0),FALSE))</f>
        <v>0</v>
      </c>
      <c r="AU609" s="1334">
        <f>IF(ISERROR(VLOOKUP(VLOOKUP($A609, 'E4 TB Allocation Details'!$A$18:$L$205, MATCH("Customer ID", 'E4 TB Allocation Details'!$A$18:$L$18, 0),FALSE), 'E2 Allocators'!$B$15:$W$361, MATCH(AU$17, 'E2 Allocators'!$B$15:$W$15, 0),FALSE)), 0, VLOOKUP(VLOOKUP($A609, 'E4 TB Allocation Details'!$A$18:$L$205, MATCH("Customer ID", 'E4 TB Allocation Details'!$A$18:$L$18, 0),FALSE), 'E2 Allocators'!$B$15:$W$361, MATCH(AU$17, 'E2 Allocators'!$B$15:$W$15, 0),FALSE))</f>
        <v>0</v>
      </c>
      <c r="AV609" s="1339">
        <f t="shared" si="926"/>
        <v>0</v>
      </c>
      <c r="AW609" s="1336"/>
      <c r="AX609" s="1336"/>
      <c r="AY609" s="1336"/>
      <c r="AZ609" s="1336"/>
      <c r="BA609" s="1336"/>
      <c r="BB609" s="1336"/>
      <c r="BC609" s="1336"/>
      <c r="BD609" s="1336"/>
      <c r="BE609" s="1336"/>
      <c r="BF609" s="1336"/>
      <c r="BG609" s="1336"/>
      <c r="BH609" s="1336"/>
      <c r="BI609" s="1336"/>
      <c r="BJ609" s="1336"/>
      <c r="BK609" s="1336"/>
      <c r="BL609" s="1336"/>
      <c r="BM609" s="1336"/>
      <c r="BN609" s="1336"/>
      <c r="BO609" s="1336"/>
      <c r="BP609" s="1336"/>
      <c r="BQ609" s="1337"/>
    </row>
    <row r="610" spans="1:69" s="258" customFormat="1" ht="12.75">
      <c r="A610" s="1338">
        <v>1830</v>
      </c>
      <c r="B610" s="1331" t="s">
        <v>40</v>
      </c>
      <c r="C610" s="1332"/>
      <c r="D610" s="1333"/>
      <c r="E610" s="1333"/>
      <c r="F610" s="1333"/>
      <c r="G610" s="1334">
        <f>IF(ISERROR(VLOOKUP(VLOOKUP($A610, 'E4 TB Allocation Details'!$A$18:$L$205, MATCH("Demand ID", 'E4 TB Allocation Details'!$A$18:$L$18, 0),FALSE), 'E2 Allocators'!$B$15:$W$361, MATCH(G$17, 'E2 Allocators'!$B$15:$W$15, 0),FALSE)), 0, VLOOKUP(VLOOKUP($A610, 'E4 TB Allocation Details'!$A$18:$L$205, MATCH("Demand ID", 'E4 TB Allocation Details'!$A$18:$L$18, 0),FALSE), 'E2 Allocators'!$B$15:$W$361, MATCH(G$17, 'E2 Allocators'!$B$15:$W$15, 0),FALSE))</f>
        <v>0</v>
      </c>
      <c r="H610" s="1334">
        <f>IF(ISERROR(VLOOKUP(VLOOKUP($A610, 'E4 TB Allocation Details'!$A$18:$L$205, MATCH("Demand ID", 'E4 TB Allocation Details'!$A$18:$L$18, 0),FALSE), 'E2 Allocators'!$B$15:$W$361, MATCH(H$17, 'E2 Allocators'!$B$15:$W$15, 0),FALSE)), 0, VLOOKUP(VLOOKUP($A610, 'E4 TB Allocation Details'!$A$18:$L$205, MATCH("Demand ID", 'E4 TB Allocation Details'!$A$18:$L$18, 0),FALSE), 'E2 Allocators'!$B$15:$W$361, MATCH(H$17, 'E2 Allocators'!$B$15:$W$15, 0),FALSE))</f>
        <v>0</v>
      </c>
      <c r="I610" s="1334">
        <f>IF(ISERROR(VLOOKUP(VLOOKUP($A610, 'E4 TB Allocation Details'!$A$18:$L$205, MATCH("Demand ID", 'E4 TB Allocation Details'!$A$18:$L$18, 0),FALSE), 'E2 Allocators'!$B$15:$W$361, MATCH(I$17, 'E2 Allocators'!$B$15:$W$15, 0),FALSE)), 0, VLOOKUP(VLOOKUP($A610, 'E4 TB Allocation Details'!$A$18:$L$205, MATCH("Demand ID", 'E4 TB Allocation Details'!$A$18:$L$18, 0),FALSE), 'E2 Allocators'!$B$15:$W$361, MATCH(I$17, 'E2 Allocators'!$B$15:$W$15, 0),FALSE))</f>
        <v>0</v>
      </c>
      <c r="J610" s="1334">
        <f>IF(ISERROR(VLOOKUP(VLOOKUP($A610, 'E4 TB Allocation Details'!$A$18:$L$205, MATCH("Demand ID", 'E4 TB Allocation Details'!$A$18:$L$18, 0),FALSE), 'E2 Allocators'!$B$15:$W$361, MATCH(J$17, 'E2 Allocators'!$B$15:$W$15, 0),FALSE)), 0, VLOOKUP(VLOOKUP($A610, 'E4 TB Allocation Details'!$A$18:$L$205, MATCH("Demand ID", 'E4 TB Allocation Details'!$A$18:$L$18, 0),FALSE), 'E2 Allocators'!$B$15:$W$361, MATCH(J$17, 'E2 Allocators'!$B$15:$W$15, 0),FALSE))</f>
        <v>0</v>
      </c>
      <c r="K610" s="1334">
        <f>IF(ISERROR(VLOOKUP(VLOOKUP($A610, 'E4 TB Allocation Details'!$A$18:$L$205, MATCH("Demand ID", 'E4 TB Allocation Details'!$A$18:$L$18, 0),FALSE), 'E2 Allocators'!$B$15:$W$361, MATCH(K$17, 'E2 Allocators'!$B$15:$W$15, 0),FALSE)), 0, VLOOKUP(VLOOKUP($A610, 'E4 TB Allocation Details'!$A$18:$L$205, MATCH("Demand ID", 'E4 TB Allocation Details'!$A$18:$L$18, 0),FALSE), 'E2 Allocators'!$B$15:$W$361, MATCH(K$17, 'E2 Allocators'!$B$15:$W$15, 0),FALSE))</f>
        <v>0</v>
      </c>
      <c r="L610" s="1334">
        <f>IF(ISERROR(VLOOKUP(VLOOKUP($A610, 'E4 TB Allocation Details'!$A$18:$L$205, MATCH("Demand ID", 'E4 TB Allocation Details'!$A$18:$L$18, 0),FALSE), 'E2 Allocators'!$B$15:$W$361, MATCH(L$17, 'E2 Allocators'!$B$15:$W$15, 0),FALSE)), 0, VLOOKUP(VLOOKUP($A610, 'E4 TB Allocation Details'!$A$18:$L$205, MATCH("Demand ID", 'E4 TB Allocation Details'!$A$18:$L$18, 0),FALSE), 'E2 Allocators'!$B$15:$W$361, MATCH(L$17, 'E2 Allocators'!$B$15:$W$15, 0),FALSE))</f>
        <v>0</v>
      </c>
      <c r="M610" s="1334">
        <f>IF(ISERROR(VLOOKUP(VLOOKUP($A610, 'E4 TB Allocation Details'!$A$18:$L$205, MATCH("Demand ID", 'E4 TB Allocation Details'!$A$18:$L$18, 0),FALSE), 'E2 Allocators'!$B$15:$W$361, MATCH(M$17, 'E2 Allocators'!$B$15:$W$15, 0),FALSE)), 0, VLOOKUP(VLOOKUP($A610, 'E4 TB Allocation Details'!$A$18:$L$205, MATCH("Demand ID", 'E4 TB Allocation Details'!$A$18:$L$18, 0),FALSE), 'E2 Allocators'!$B$15:$W$361, MATCH(M$17, 'E2 Allocators'!$B$15:$W$15, 0),FALSE))</f>
        <v>0</v>
      </c>
      <c r="N610" s="1334">
        <f>IF(ISERROR(VLOOKUP(VLOOKUP($A610, 'E4 TB Allocation Details'!$A$18:$L$205, MATCH("Demand ID", 'E4 TB Allocation Details'!$A$18:$L$18, 0),FALSE), 'E2 Allocators'!$B$15:$W$361, MATCH(N$17, 'E2 Allocators'!$B$15:$W$15, 0),FALSE)), 0, VLOOKUP(VLOOKUP($A610, 'E4 TB Allocation Details'!$A$18:$L$205, MATCH("Demand ID", 'E4 TB Allocation Details'!$A$18:$L$18, 0),FALSE), 'E2 Allocators'!$B$15:$W$361, MATCH(N$17, 'E2 Allocators'!$B$15:$W$15, 0),FALSE))</f>
        <v>0</v>
      </c>
      <c r="O610" s="1334">
        <f>IF(ISERROR(VLOOKUP(VLOOKUP($A610, 'E4 TB Allocation Details'!$A$18:$L$205, MATCH("Demand ID", 'E4 TB Allocation Details'!$A$18:$L$18, 0),FALSE), 'E2 Allocators'!$B$15:$W$361, MATCH(O$17, 'E2 Allocators'!$B$15:$W$15, 0),FALSE)), 0, VLOOKUP(VLOOKUP($A610, 'E4 TB Allocation Details'!$A$18:$L$205, MATCH("Demand ID", 'E4 TB Allocation Details'!$A$18:$L$18, 0),FALSE), 'E2 Allocators'!$B$15:$W$361, MATCH(O$17, 'E2 Allocators'!$B$15:$W$15, 0),FALSE))</f>
        <v>0</v>
      </c>
      <c r="P610" s="1334">
        <f>IF(ISERROR(VLOOKUP(VLOOKUP($A610, 'E4 TB Allocation Details'!$A$18:$L$205, MATCH("Demand ID", 'E4 TB Allocation Details'!$A$18:$L$18, 0),FALSE), 'E2 Allocators'!$B$15:$W$361, MATCH(P$17, 'E2 Allocators'!$B$15:$W$15, 0),FALSE)), 0, VLOOKUP(VLOOKUP($A610, 'E4 TB Allocation Details'!$A$18:$L$205, MATCH("Demand ID", 'E4 TB Allocation Details'!$A$18:$L$18, 0),FALSE), 'E2 Allocators'!$B$15:$W$361, MATCH(P$17, 'E2 Allocators'!$B$15:$W$15, 0),FALSE))</f>
        <v>0</v>
      </c>
      <c r="Q610" s="1334">
        <f>IF(ISERROR(VLOOKUP(VLOOKUP($A610, 'E4 TB Allocation Details'!$A$18:$L$205, MATCH("Demand ID", 'E4 TB Allocation Details'!$A$18:$L$18, 0),FALSE), 'E2 Allocators'!$B$15:$W$361, MATCH(Q$17, 'E2 Allocators'!$B$15:$W$15, 0),FALSE)), 0, VLOOKUP(VLOOKUP($A610, 'E4 TB Allocation Details'!$A$18:$L$205, MATCH("Demand ID", 'E4 TB Allocation Details'!$A$18:$L$18, 0),FALSE), 'E2 Allocators'!$B$15:$W$361, MATCH(Q$17, 'E2 Allocators'!$B$15:$W$15, 0),FALSE))</f>
        <v>0</v>
      </c>
      <c r="R610" s="1334">
        <f>IF(ISERROR(VLOOKUP(VLOOKUP($A610, 'E4 TB Allocation Details'!$A$18:$L$205, MATCH("Demand ID", 'E4 TB Allocation Details'!$A$18:$L$18, 0),FALSE), 'E2 Allocators'!$B$15:$W$361, MATCH(R$17, 'E2 Allocators'!$B$15:$W$15, 0),FALSE)), 0, VLOOKUP(VLOOKUP($A610, 'E4 TB Allocation Details'!$A$18:$L$205, MATCH("Demand ID", 'E4 TB Allocation Details'!$A$18:$L$18, 0),FALSE), 'E2 Allocators'!$B$15:$W$361, MATCH(R$17, 'E2 Allocators'!$B$15:$W$15, 0),FALSE))</f>
        <v>0</v>
      </c>
      <c r="S610" s="1334">
        <f>IF(ISERROR(VLOOKUP(VLOOKUP($A610, 'E4 TB Allocation Details'!$A$18:$L$205, MATCH("Demand ID", 'E4 TB Allocation Details'!$A$18:$L$18, 0),FALSE), 'E2 Allocators'!$B$15:$W$361, MATCH(S$17, 'E2 Allocators'!$B$15:$W$15, 0),FALSE)), 0, VLOOKUP(VLOOKUP($A610, 'E4 TB Allocation Details'!$A$18:$L$205, MATCH("Demand ID", 'E4 TB Allocation Details'!$A$18:$L$18, 0),FALSE), 'E2 Allocators'!$B$15:$W$361, MATCH(S$17, 'E2 Allocators'!$B$15:$W$15, 0),FALSE))</f>
        <v>0</v>
      </c>
      <c r="T610" s="1334">
        <f>IF(ISERROR(VLOOKUP(VLOOKUP($A610, 'E4 TB Allocation Details'!$A$18:$L$205, MATCH("Demand ID", 'E4 TB Allocation Details'!$A$18:$L$18, 0),FALSE), 'E2 Allocators'!$B$15:$W$361, MATCH(T$17, 'E2 Allocators'!$B$15:$W$15, 0),FALSE)), 0, VLOOKUP(VLOOKUP($A610, 'E4 TB Allocation Details'!$A$18:$L$205, MATCH("Demand ID", 'E4 TB Allocation Details'!$A$18:$L$18, 0),FALSE), 'E2 Allocators'!$B$15:$W$361, MATCH(T$17, 'E2 Allocators'!$B$15:$W$15, 0),FALSE))</f>
        <v>0</v>
      </c>
      <c r="U610" s="1334">
        <f>IF(ISERROR(VLOOKUP(VLOOKUP($A610, 'E4 TB Allocation Details'!$A$18:$L$205, MATCH("Demand ID", 'E4 TB Allocation Details'!$A$18:$L$18, 0),FALSE), 'E2 Allocators'!$B$15:$W$361, MATCH(U$17, 'E2 Allocators'!$B$15:$W$15, 0),FALSE)), 0, VLOOKUP(VLOOKUP($A610, 'E4 TB Allocation Details'!$A$18:$L$205, MATCH("Demand ID", 'E4 TB Allocation Details'!$A$18:$L$18, 0),FALSE), 'E2 Allocators'!$B$15:$W$361, MATCH(U$17, 'E2 Allocators'!$B$15:$W$15, 0),FALSE))</f>
        <v>0</v>
      </c>
      <c r="V610" s="1334">
        <f>IF(ISERROR(VLOOKUP(VLOOKUP($A610, 'E4 TB Allocation Details'!$A$18:$L$205, MATCH("Demand ID", 'E4 TB Allocation Details'!$A$18:$L$18, 0),FALSE), 'E2 Allocators'!$B$15:$W$361, MATCH(V$17, 'E2 Allocators'!$B$15:$W$15, 0),FALSE)), 0, VLOOKUP(VLOOKUP($A610, 'E4 TB Allocation Details'!$A$18:$L$205, MATCH("Demand ID", 'E4 TB Allocation Details'!$A$18:$L$18, 0),FALSE), 'E2 Allocators'!$B$15:$W$361, MATCH(V$17, 'E2 Allocators'!$B$15:$W$15, 0),FALSE))</f>
        <v>0</v>
      </c>
      <c r="W610" s="1334">
        <f>IF(ISERROR(VLOOKUP(VLOOKUP($A610, 'E4 TB Allocation Details'!$A$18:$L$205, MATCH("Demand ID", 'E4 TB Allocation Details'!$A$18:$L$18, 0),FALSE), 'E2 Allocators'!$B$15:$W$361, MATCH(W$17, 'E2 Allocators'!$B$15:$W$15, 0),FALSE)), 0, VLOOKUP(VLOOKUP($A610, 'E4 TB Allocation Details'!$A$18:$L$205, MATCH("Demand ID", 'E4 TB Allocation Details'!$A$18:$L$18, 0),FALSE), 'E2 Allocators'!$B$15:$W$361, MATCH(W$17, 'E2 Allocators'!$B$15:$W$15, 0),FALSE))</f>
        <v>0</v>
      </c>
      <c r="X610" s="1334">
        <f>IF(ISERROR(VLOOKUP(VLOOKUP($A610, 'E4 TB Allocation Details'!$A$18:$L$205, MATCH("Demand ID", 'E4 TB Allocation Details'!$A$18:$L$18, 0),FALSE), 'E2 Allocators'!$B$15:$W$361, MATCH(X$17, 'E2 Allocators'!$B$15:$W$15, 0),FALSE)), 0, VLOOKUP(VLOOKUP($A610, 'E4 TB Allocation Details'!$A$18:$L$205, MATCH("Demand ID", 'E4 TB Allocation Details'!$A$18:$L$18, 0),FALSE), 'E2 Allocators'!$B$15:$W$361, MATCH(X$17, 'E2 Allocators'!$B$15:$W$15, 0),FALSE))</f>
        <v>0</v>
      </c>
      <c r="Y610" s="1334">
        <f>IF(ISERROR(VLOOKUP(VLOOKUP($A610, 'E4 TB Allocation Details'!$A$18:$L$205, MATCH("Demand ID", 'E4 TB Allocation Details'!$A$18:$L$18, 0),FALSE), 'E2 Allocators'!$B$15:$W$361, MATCH(Y$17, 'E2 Allocators'!$B$15:$W$15, 0),FALSE)), 0, VLOOKUP(VLOOKUP($A610, 'E4 TB Allocation Details'!$A$18:$L$205, MATCH("Demand ID", 'E4 TB Allocation Details'!$A$18:$L$18, 0),FALSE), 'E2 Allocators'!$B$15:$W$361, MATCH(Y$17, 'E2 Allocators'!$B$15:$W$15, 0),FALSE))</f>
        <v>0</v>
      </c>
      <c r="Z610" s="1334">
        <f>IF(ISERROR(VLOOKUP(VLOOKUP($A610, 'E4 TB Allocation Details'!$A$18:$L$205, MATCH("Demand ID", 'E4 TB Allocation Details'!$A$18:$L$18, 0),FALSE), 'E2 Allocators'!$B$15:$W$361, MATCH(Z$17, 'E2 Allocators'!$B$15:$W$15, 0),FALSE)), 0, VLOOKUP(VLOOKUP($A610, 'E4 TB Allocation Details'!$A$18:$L$205, MATCH("Demand ID", 'E4 TB Allocation Details'!$A$18:$L$18, 0),FALSE), 'E2 Allocators'!$B$15:$W$361, MATCH(Z$17, 'E2 Allocators'!$B$15:$W$15, 0),FALSE))</f>
        <v>0</v>
      </c>
      <c r="AA610" s="1339">
        <f t="shared" si="925"/>
        <v>0</v>
      </c>
      <c r="AB610" s="1334">
        <f>IF(ISERROR(VLOOKUP(VLOOKUP($A610, 'E4 TB Allocation Details'!$A$18:$L$205, MATCH("Customer ID", 'E4 TB Allocation Details'!$A$18:$L$18, 0),FALSE), 'E2 Allocators'!$B$15:$W$361, MATCH(AB$17, 'E2 Allocators'!$B$15:$W$15, 0),FALSE)), 0, VLOOKUP(VLOOKUP($A610, 'E4 TB Allocation Details'!$A$18:$L$205, MATCH("Customer ID", 'E4 TB Allocation Details'!$A$18:$L$18, 0),FALSE), 'E2 Allocators'!$B$15:$W$361, MATCH(AB$17, 'E2 Allocators'!$B$15:$W$15, 0),FALSE))</f>
        <v>0</v>
      </c>
      <c r="AC610" s="1334">
        <f>IF(ISERROR(VLOOKUP(VLOOKUP($A610, 'E4 TB Allocation Details'!$A$18:$L$205, MATCH("Customer ID", 'E4 TB Allocation Details'!$A$18:$L$18, 0),FALSE), 'E2 Allocators'!$B$15:$W$361, MATCH(AC$17, 'E2 Allocators'!$B$15:$W$15, 0),FALSE)), 0, VLOOKUP(VLOOKUP($A610, 'E4 TB Allocation Details'!$A$18:$L$205, MATCH("Customer ID", 'E4 TB Allocation Details'!$A$18:$L$18, 0),FALSE), 'E2 Allocators'!$B$15:$W$361, MATCH(AC$17, 'E2 Allocators'!$B$15:$W$15, 0),FALSE))</f>
        <v>0</v>
      </c>
      <c r="AD610" s="1334">
        <f>IF(ISERROR(VLOOKUP(VLOOKUP($A610, 'E4 TB Allocation Details'!$A$18:$L$205, MATCH("Customer ID", 'E4 TB Allocation Details'!$A$18:$L$18, 0),FALSE), 'E2 Allocators'!$B$15:$W$361, MATCH(AD$17, 'E2 Allocators'!$B$15:$W$15, 0),FALSE)), 0, VLOOKUP(VLOOKUP($A610, 'E4 TB Allocation Details'!$A$18:$L$205, MATCH("Customer ID", 'E4 TB Allocation Details'!$A$18:$L$18, 0),FALSE), 'E2 Allocators'!$B$15:$W$361, MATCH(AD$17, 'E2 Allocators'!$B$15:$W$15, 0),FALSE))</f>
        <v>0</v>
      </c>
      <c r="AE610" s="1334">
        <f>IF(ISERROR(VLOOKUP(VLOOKUP($A610, 'E4 TB Allocation Details'!$A$18:$L$205, MATCH("Customer ID", 'E4 TB Allocation Details'!$A$18:$L$18, 0),FALSE), 'E2 Allocators'!$B$15:$W$361, MATCH(AE$17, 'E2 Allocators'!$B$15:$W$15, 0),FALSE)), 0, VLOOKUP(VLOOKUP($A610, 'E4 TB Allocation Details'!$A$18:$L$205, MATCH("Customer ID", 'E4 TB Allocation Details'!$A$18:$L$18, 0),FALSE), 'E2 Allocators'!$B$15:$W$361, MATCH(AE$17, 'E2 Allocators'!$B$15:$W$15, 0),FALSE))</f>
        <v>0</v>
      </c>
      <c r="AF610" s="1334">
        <f>IF(ISERROR(VLOOKUP(VLOOKUP($A610, 'E4 TB Allocation Details'!$A$18:$L$205, MATCH("Customer ID", 'E4 TB Allocation Details'!$A$18:$L$18, 0),FALSE), 'E2 Allocators'!$B$15:$W$361, MATCH(AF$17, 'E2 Allocators'!$B$15:$W$15, 0),FALSE)), 0, VLOOKUP(VLOOKUP($A610, 'E4 TB Allocation Details'!$A$18:$L$205, MATCH("Customer ID", 'E4 TB Allocation Details'!$A$18:$L$18, 0),FALSE), 'E2 Allocators'!$B$15:$W$361, MATCH(AF$17, 'E2 Allocators'!$B$15:$W$15, 0),FALSE))</f>
        <v>0</v>
      </c>
      <c r="AG610" s="1334">
        <f>IF(ISERROR(VLOOKUP(VLOOKUP($A610, 'E4 TB Allocation Details'!$A$18:$L$205, MATCH("Customer ID", 'E4 TB Allocation Details'!$A$18:$L$18, 0),FALSE), 'E2 Allocators'!$B$15:$W$361, MATCH(AG$17, 'E2 Allocators'!$B$15:$W$15, 0),FALSE)), 0, VLOOKUP(VLOOKUP($A610, 'E4 TB Allocation Details'!$A$18:$L$205, MATCH("Customer ID", 'E4 TB Allocation Details'!$A$18:$L$18, 0),FALSE), 'E2 Allocators'!$B$15:$W$361, MATCH(AG$17, 'E2 Allocators'!$B$15:$W$15, 0),FALSE))</f>
        <v>0</v>
      </c>
      <c r="AH610" s="1334">
        <f>IF(ISERROR(VLOOKUP(VLOOKUP($A610, 'E4 TB Allocation Details'!$A$18:$L$205, MATCH("Customer ID", 'E4 TB Allocation Details'!$A$18:$L$18, 0),FALSE), 'E2 Allocators'!$B$15:$W$361, MATCH(AH$17, 'E2 Allocators'!$B$15:$W$15, 0),FALSE)), 0, VLOOKUP(VLOOKUP($A610, 'E4 TB Allocation Details'!$A$18:$L$205, MATCH("Customer ID", 'E4 TB Allocation Details'!$A$18:$L$18, 0),FALSE), 'E2 Allocators'!$B$15:$W$361, MATCH(AH$17, 'E2 Allocators'!$B$15:$W$15, 0),FALSE))</f>
        <v>0</v>
      </c>
      <c r="AI610" s="1334">
        <f>IF(ISERROR(VLOOKUP(VLOOKUP($A610, 'E4 TB Allocation Details'!$A$18:$L$205, MATCH("Customer ID", 'E4 TB Allocation Details'!$A$18:$L$18, 0),FALSE), 'E2 Allocators'!$B$15:$W$361, MATCH(AI$17, 'E2 Allocators'!$B$15:$W$15, 0),FALSE)), 0, VLOOKUP(VLOOKUP($A610, 'E4 TB Allocation Details'!$A$18:$L$205, MATCH("Customer ID", 'E4 TB Allocation Details'!$A$18:$L$18, 0),FALSE), 'E2 Allocators'!$B$15:$W$361, MATCH(AI$17, 'E2 Allocators'!$B$15:$W$15, 0),FALSE))</f>
        <v>0</v>
      </c>
      <c r="AJ610" s="1334">
        <f>IF(ISERROR(VLOOKUP(VLOOKUP($A610, 'E4 TB Allocation Details'!$A$18:$L$205, MATCH("Customer ID", 'E4 TB Allocation Details'!$A$18:$L$18, 0),FALSE), 'E2 Allocators'!$B$15:$W$361, MATCH(AJ$17, 'E2 Allocators'!$B$15:$W$15, 0),FALSE)), 0, VLOOKUP(VLOOKUP($A610, 'E4 TB Allocation Details'!$A$18:$L$205, MATCH("Customer ID", 'E4 TB Allocation Details'!$A$18:$L$18, 0),FALSE), 'E2 Allocators'!$B$15:$W$361, MATCH(AJ$17, 'E2 Allocators'!$B$15:$W$15, 0),FALSE))</f>
        <v>0</v>
      </c>
      <c r="AK610" s="1334">
        <f>IF(ISERROR(VLOOKUP(VLOOKUP($A610, 'E4 TB Allocation Details'!$A$18:$L$205, MATCH("Customer ID", 'E4 TB Allocation Details'!$A$18:$L$18, 0),FALSE), 'E2 Allocators'!$B$15:$W$361, MATCH(AK$17, 'E2 Allocators'!$B$15:$W$15, 0),FALSE)), 0, VLOOKUP(VLOOKUP($A610, 'E4 TB Allocation Details'!$A$18:$L$205, MATCH("Customer ID", 'E4 TB Allocation Details'!$A$18:$L$18, 0),FALSE), 'E2 Allocators'!$B$15:$W$361, MATCH(AK$17, 'E2 Allocators'!$B$15:$W$15, 0),FALSE))</f>
        <v>0</v>
      </c>
      <c r="AL610" s="1334">
        <f>IF(ISERROR(VLOOKUP(VLOOKUP($A610, 'E4 TB Allocation Details'!$A$18:$L$205, MATCH("Customer ID", 'E4 TB Allocation Details'!$A$18:$L$18, 0),FALSE), 'E2 Allocators'!$B$15:$W$361, MATCH(AL$17, 'E2 Allocators'!$B$15:$W$15, 0),FALSE)), 0, VLOOKUP(VLOOKUP($A610, 'E4 TB Allocation Details'!$A$18:$L$205, MATCH("Customer ID", 'E4 TB Allocation Details'!$A$18:$L$18, 0),FALSE), 'E2 Allocators'!$B$15:$W$361, MATCH(AL$17, 'E2 Allocators'!$B$15:$W$15, 0),FALSE))</f>
        <v>0</v>
      </c>
      <c r="AM610" s="1334">
        <f>IF(ISERROR(VLOOKUP(VLOOKUP($A610, 'E4 TB Allocation Details'!$A$18:$L$205, MATCH("Customer ID", 'E4 TB Allocation Details'!$A$18:$L$18, 0),FALSE), 'E2 Allocators'!$B$15:$W$361, MATCH(AM$17, 'E2 Allocators'!$B$15:$W$15, 0),FALSE)), 0, VLOOKUP(VLOOKUP($A610, 'E4 TB Allocation Details'!$A$18:$L$205, MATCH("Customer ID", 'E4 TB Allocation Details'!$A$18:$L$18, 0),FALSE), 'E2 Allocators'!$B$15:$W$361, MATCH(AM$17, 'E2 Allocators'!$B$15:$W$15, 0),FALSE))</f>
        <v>0</v>
      </c>
      <c r="AN610" s="1334">
        <f>IF(ISERROR(VLOOKUP(VLOOKUP($A610, 'E4 TB Allocation Details'!$A$18:$L$205, MATCH("Customer ID", 'E4 TB Allocation Details'!$A$18:$L$18, 0),FALSE), 'E2 Allocators'!$B$15:$W$361, MATCH(AN$17, 'E2 Allocators'!$B$15:$W$15, 0),FALSE)), 0, VLOOKUP(VLOOKUP($A610, 'E4 TB Allocation Details'!$A$18:$L$205, MATCH("Customer ID", 'E4 TB Allocation Details'!$A$18:$L$18, 0),FALSE), 'E2 Allocators'!$B$15:$W$361, MATCH(AN$17, 'E2 Allocators'!$B$15:$W$15, 0),FALSE))</f>
        <v>0</v>
      </c>
      <c r="AO610" s="1334">
        <f>IF(ISERROR(VLOOKUP(VLOOKUP($A610, 'E4 TB Allocation Details'!$A$18:$L$205, MATCH("Customer ID", 'E4 TB Allocation Details'!$A$18:$L$18, 0),FALSE), 'E2 Allocators'!$B$15:$W$361, MATCH(AO$17, 'E2 Allocators'!$B$15:$W$15, 0),FALSE)), 0, VLOOKUP(VLOOKUP($A610, 'E4 TB Allocation Details'!$A$18:$L$205, MATCH("Customer ID", 'E4 TB Allocation Details'!$A$18:$L$18, 0),FALSE), 'E2 Allocators'!$B$15:$W$361, MATCH(AO$17, 'E2 Allocators'!$B$15:$W$15, 0),FALSE))</f>
        <v>0</v>
      </c>
      <c r="AP610" s="1334">
        <f>IF(ISERROR(VLOOKUP(VLOOKUP($A610, 'E4 TB Allocation Details'!$A$18:$L$205, MATCH("Customer ID", 'E4 TB Allocation Details'!$A$18:$L$18, 0),FALSE), 'E2 Allocators'!$B$15:$W$361, MATCH(AP$17, 'E2 Allocators'!$B$15:$W$15, 0),FALSE)), 0, VLOOKUP(VLOOKUP($A610, 'E4 TB Allocation Details'!$A$18:$L$205, MATCH("Customer ID", 'E4 TB Allocation Details'!$A$18:$L$18, 0),FALSE), 'E2 Allocators'!$B$15:$W$361, MATCH(AP$17, 'E2 Allocators'!$B$15:$W$15, 0),FALSE))</f>
        <v>0</v>
      </c>
      <c r="AQ610" s="1334">
        <f>IF(ISERROR(VLOOKUP(VLOOKUP($A610, 'E4 TB Allocation Details'!$A$18:$L$205, MATCH("Customer ID", 'E4 TB Allocation Details'!$A$18:$L$18, 0),FALSE), 'E2 Allocators'!$B$15:$W$361, MATCH(AQ$17, 'E2 Allocators'!$B$15:$W$15, 0),FALSE)), 0, VLOOKUP(VLOOKUP($A610, 'E4 TB Allocation Details'!$A$18:$L$205, MATCH("Customer ID", 'E4 TB Allocation Details'!$A$18:$L$18, 0),FALSE), 'E2 Allocators'!$B$15:$W$361, MATCH(AQ$17, 'E2 Allocators'!$B$15:$W$15, 0),FALSE))</f>
        <v>0</v>
      </c>
      <c r="AR610" s="1334">
        <f>IF(ISERROR(VLOOKUP(VLOOKUP($A610, 'E4 TB Allocation Details'!$A$18:$L$205, MATCH("Customer ID", 'E4 TB Allocation Details'!$A$18:$L$18, 0),FALSE), 'E2 Allocators'!$B$15:$W$361, MATCH(AR$17, 'E2 Allocators'!$B$15:$W$15, 0),FALSE)), 0, VLOOKUP(VLOOKUP($A610, 'E4 TB Allocation Details'!$A$18:$L$205, MATCH("Customer ID", 'E4 TB Allocation Details'!$A$18:$L$18, 0),FALSE), 'E2 Allocators'!$B$15:$W$361, MATCH(AR$17, 'E2 Allocators'!$B$15:$W$15, 0),FALSE))</f>
        <v>0</v>
      </c>
      <c r="AS610" s="1334">
        <f>IF(ISERROR(VLOOKUP(VLOOKUP($A610, 'E4 TB Allocation Details'!$A$18:$L$205, MATCH("Customer ID", 'E4 TB Allocation Details'!$A$18:$L$18, 0),FALSE), 'E2 Allocators'!$B$15:$W$361, MATCH(AS$17, 'E2 Allocators'!$B$15:$W$15, 0),FALSE)), 0, VLOOKUP(VLOOKUP($A610, 'E4 TB Allocation Details'!$A$18:$L$205, MATCH("Customer ID", 'E4 TB Allocation Details'!$A$18:$L$18, 0),FALSE), 'E2 Allocators'!$B$15:$W$361, MATCH(AS$17, 'E2 Allocators'!$B$15:$W$15, 0),FALSE))</f>
        <v>0</v>
      </c>
      <c r="AT610" s="1334">
        <f>IF(ISERROR(VLOOKUP(VLOOKUP($A610, 'E4 TB Allocation Details'!$A$18:$L$205, MATCH("Customer ID", 'E4 TB Allocation Details'!$A$18:$L$18, 0),FALSE), 'E2 Allocators'!$B$15:$W$361, MATCH(AT$17, 'E2 Allocators'!$B$15:$W$15, 0),FALSE)), 0, VLOOKUP(VLOOKUP($A610, 'E4 TB Allocation Details'!$A$18:$L$205, MATCH("Customer ID", 'E4 TB Allocation Details'!$A$18:$L$18, 0),FALSE), 'E2 Allocators'!$B$15:$W$361, MATCH(AT$17, 'E2 Allocators'!$B$15:$W$15, 0),FALSE))</f>
        <v>0</v>
      </c>
      <c r="AU610" s="1334">
        <f>IF(ISERROR(VLOOKUP(VLOOKUP($A610, 'E4 TB Allocation Details'!$A$18:$L$205, MATCH("Customer ID", 'E4 TB Allocation Details'!$A$18:$L$18, 0),FALSE), 'E2 Allocators'!$B$15:$W$361, MATCH(AU$17, 'E2 Allocators'!$B$15:$W$15, 0),FALSE)), 0, VLOOKUP(VLOOKUP($A610, 'E4 TB Allocation Details'!$A$18:$L$205, MATCH("Customer ID", 'E4 TB Allocation Details'!$A$18:$L$18, 0),FALSE), 'E2 Allocators'!$B$15:$W$361, MATCH(AU$17, 'E2 Allocators'!$B$15:$W$15, 0),FALSE))</f>
        <v>0</v>
      </c>
      <c r="AV610" s="1339">
        <f t="shared" si="926"/>
        <v>0</v>
      </c>
      <c r="AW610" s="1336"/>
      <c r="AX610" s="1336"/>
      <c r="AY610" s="1336"/>
      <c r="AZ610" s="1336"/>
      <c r="BA610" s="1336"/>
      <c r="BB610" s="1336"/>
      <c r="BC610" s="1336"/>
      <c r="BD610" s="1336"/>
      <c r="BE610" s="1336"/>
      <c r="BF610" s="1336"/>
      <c r="BG610" s="1336"/>
      <c r="BH610" s="1336"/>
      <c r="BI610" s="1336"/>
      <c r="BJ610" s="1336"/>
      <c r="BK610" s="1336"/>
      <c r="BL610" s="1336"/>
      <c r="BM610" s="1336"/>
      <c r="BN610" s="1336"/>
      <c r="BO610" s="1336"/>
      <c r="BP610" s="1336"/>
      <c r="BQ610" s="1337"/>
    </row>
    <row r="611" spans="1:69" s="258" customFormat="1" ht="25.5">
      <c r="A611" s="1338" t="s">
        <v>1267</v>
      </c>
      <c r="B611" s="1331" t="s">
        <v>1034</v>
      </c>
      <c r="C611" s="1332">
        <v>1</v>
      </c>
      <c r="D611" s="1333">
        <f t="shared" si="923"/>
        <v>1</v>
      </c>
      <c r="E611" s="1333">
        <f>VLOOKUP($A611,'E1 Categorization'!$A$35:$E$114,5,FALSE)</f>
        <v>0</v>
      </c>
      <c r="F611" s="1333">
        <f t="shared" si="924"/>
        <v>1</v>
      </c>
      <c r="G611" s="1334">
        <f>IF(ISERROR(VLOOKUP(VLOOKUP($A611, 'E4 TB Allocation Details'!$A$18:$L$205, MATCH("Demand ID", 'E4 TB Allocation Details'!$A$18:$L$18, 0),FALSE), 'E2 Allocators'!$B$15:$W$361, MATCH(G$17, 'E2 Allocators'!$B$15:$W$15, 0),FALSE)), 0, VLOOKUP(VLOOKUP($A611, 'E4 TB Allocation Details'!$A$18:$L$205, MATCH("Demand ID", 'E4 TB Allocation Details'!$A$18:$L$18, 0),FALSE), 'E2 Allocators'!$B$15:$W$361, MATCH(G$17, 'E2 Allocators'!$B$15:$W$15, 0),FALSE))</f>
        <v>0.34323976262154621</v>
      </c>
      <c r="H611" s="1334">
        <f>IF(ISERROR(VLOOKUP(VLOOKUP($A611, 'E4 TB Allocation Details'!$A$18:$L$205, MATCH("Demand ID", 'E4 TB Allocation Details'!$A$18:$L$18, 0),FALSE), 'E2 Allocators'!$B$15:$W$361, MATCH(H$17, 'E2 Allocators'!$B$15:$W$15, 0),FALSE)), 0, VLOOKUP(VLOOKUP($A611, 'E4 TB Allocation Details'!$A$18:$L$205, MATCH("Demand ID", 'E4 TB Allocation Details'!$A$18:$L$18, 0),FALSE), 'E2 Allocators'!$B$15:$W$361, MATCH(H$17, 'E2 Allocators'!$B$15:$W$15, 0),FALSE))</f>
        <v>0.18203209099116485</v>
      </c>
      <c r="I611" s="1334">
        <f>IF(ISERROR(VLOOKUP(VLOOKUP($A611, 'E4 TB Allocation Details'!$A$18:$L$205, MATCH("Demand ID", 'E4 TB Allocation Details'!$A$18:$L$18, 0),FALSE), 'E2 Allocators'!$B$15:$W$361, MATCH(I$17, 'E2 Allocators'!$B$15:$W$15, 0),FALSE)), 0, VLOOKUP(VLOOKUP($A611, 'E4 TB Allocation Details'!$A$18:$L$205, MATCH("Demand ID", 'E4 TB Allocation Details'!$A$18:$L$18, 0),FALSE), 'E2 Allocators'!$B$15:$W$361, MATCH(I$17, 'E2 Allocators'!$B$15:$W$15, 0),FALSE))</f>
        <v>0.46919647723287183</v>
      </c>
      <c r="J611" s="1334">
        <f>IF(ISERROR(VLOOKUP(VLOOKUP($A611, 'E4 TB Allocation Details'!$A$18:$L$205, MATCH("Demand ID", 'E4 TB Allocation Details'!$A$18:$L$18, 0),FALSE), 'E2 Allocators'!$B$15:$W$361, MATCH(J$17, 'E2 Allocators'!$B$15:$W$15, 0),FALSE)), 0, VLOOKUP(VLOOKUP($A611, 'E4 TB Allocation Details'!$A$18:$L$205, MATCH("Demand ID", 'E4 TB Allocation Details'!$A$18:$L$18, 0),FALSE), 'E2 Allocators'!$B$15:$W$361, MATCH(J$17, 'E2 Allocators'!$B$15:$W$15, 0),FALSE))</f>
        <v>0</v>
      </c>
      <c r="K611" s="1334">
        <f>IF(ISERROR(VLOOKUP(VLOOKUP($A611, 'E4 TB Allocation Details'!$A$18:$L$205, MATCH("Demand ID", 'E4 TB Allocation Details'!$A$18:$L$18, 0),FALSE), 'E2 Allocators'!$B$15:$W$361, MATCH(K$17, 'E2 Allocators'!$B$15:$W$15, 0),FALSE)), 0, VLOOKUP(VLOOKUP($A611, 'E4 TB Allocation Details'!$A$18:$L$205, MATCH("Demand ID", 'E4 TB Allocation Details'!$A$18:$L$18, 0),FALSE), 'E2 Allocators'!$B$15:$W$361, MATCH(K$17, 'E2 Allocators'!$B$15:$W$15, 0),FALSE))</f>
        <v>0</v>
      </c>
      <c r="L611" s="1334">
        <f>IF(ISERROR(VLOOKUP(VLOOKUP($A611, 'E4 TB Allocation Details'!$A$18:$L$205, MATCH("Demand ID", 'E4 TB Allocation Details'!$A$18:$L$18, 0),FALSE), 'E2 Allocators'!$B$15:$W$361, MATCH(L$17, 'E2 Allocators'!$B$15:$W$15, 0),FALSE)), 0, VLOOKUP(VLOOKUP($A611, 'E4 TB Allocation Details'!$A$18:$L$205, MATCH("Demand ID", 'E4 TB Allocation Details'!$A$18:$L$18, 0),FALSE), 'E2 Allocators'!$B$15:$W$361, MATCH(L$17, 'E2 Allocators'!$B$15:$W$15, 0),FALSE))</f>
        <v>0</v>
      </c>
      <c r="M611" s="1334">
        <f>IF(ISERROR(VLOOKUP(VLOOKUP($A611, 'E4 TB Allocation Details'!$A$18:$L$205, MATCH("Demand ID", 'E4 TB Allocation Details'!$A$18:$L$18, 0),FALSE), 'E2 Allocators'!$B$15:$W$361, MATCH(M$17, 'E2 Allocators'!$B$15:$W$15, 0),FALSE)), 0, VLOOKUP(VLOOKUP($A611, 'E4 TB Allocation Details'!$A$18:$L$205, MATCH("Demand ID", 'E4 TB Allocation Details'!$A$18:$L$18, 0),FALSE), 'E2 Allocators'!$B$15:$W$361, MATCH(M$17, 'E2 Allocators'!$B$15:$W$15, 0),FALSE))</f>
        <v>3.1791772355561432E-3</v>
      </c>
      <c r="N611" s="1334">
        <f>IF(ISERROR(VLOOKUP(VLOOKUP($A611, 'E4 TB Allocation Details'!$A$18:$L$205, MATCH("Demand ID", 'E4 TB Allocation Details'!$A$18:$L$18, 0),FALSE), 'E2 Allocators'!$B$15:$W$361, MATCH(N$17, 'E2 Allocators'!$B$15:$W$15, 0),FALSE)), 0, VLOOKUP(VLOOKUP($A611, 'E4 TB Allocation Details'!$A$18:$L$205, MATCH("Demand ID", 'E4 TB Allocation Details'!$A$18:$L$18, 0),FALSE), 'E2 Allocators'!$B$15:$W$361, MATCH(N$17, 'E2 Allocators'!$B$15:$W$15, 0),FALSE))</f>
        <v>4.0402658584488317E-4</v>
      </c>
      <c r="O611" s="1334">
        <f>IF(ISERROR(VLOOKUP(VLOOKUP($A611, 'E4 TB Allocation Details'!$A$18:$L$205, MATCH("Demand ID", 'E4 TB Allocation Details'!$A$18:$L$18, 0),FALSE), 'E2 Allocators'!$B$15:$W$361, MATCH(O$17, 'E2 Allocators'!$B$15:$W$15, 0),FALSE)), 0, VLOOKUP(VLOOKUP($A611, 'E4 TB Allocation Details'!$A$18:$L$205, MATCH("Demand ID", 'E4 TB Allocation Details'!$A$18:$L$18, 0),FALSE), 'E2 Allocators'!$B$15:$W$361, MATCH(O$17, 'E2 Allocators'!$B$15:$W$15, 0),FALSE))</f>
        <v>1.9484653330160509E-3</v>
      </c>
      <c r="P611" s="1334">
        <f>IF(ISERROR(VLOOKUP(VLOOKUP($A611, 'E4 TB Allocation Details'!$A$18:$L$205, MATCH("Demand ID", 'E4 TB Allocation Details'!$A$18:$L$18, 0),FALSE), 'E2 Allocators'!$B$15:$W$361, MATCH(P$17, 'E2 Allocators'!$B$15:$W$15, 0),FALSE)), 0, VLOOKUP(VLOOKUP($A611, 'E4 TB Allocation Details'!$A$18:$L$205, MATCH("Demand ID", 'E4 TB Allocation Details'!$A$18:$L$18, 0),FALSE), 'E2 Allocators'!$B$15:$W$361, MATCH(P$17, 'E2 Allocators'!$B$15:$W$15, 0),FALSE))</f>
        <v>0</v>
      </c>
      <c r="Q611" s="1334">
        <f>IF(ISERROR(VLOOKUP(VLOOKUP($A611, 'E4 TB Allocation Details'!$A$18:$L$205, MATCH("Demand ID", 'E4 TB Allocation Details'!$A$18:$L$18, 0),FALSE), 'E2 Allocators'!$B$15:$W$361, MATCH(Q$17, 'E2 Allocators'!$B$15:$W$15, 0),FALSE)), 0, VLOOKUP(VLOOKUP($A611, 'E4 TB Allocation Details'!$A$18:$L$205, MATCH("Demand ID", 'E4 TB Allocation Details'!$A$18:$L$18, 0),FALSE), 'E2 Allocators'!$B$15:$W$361, MATCH(Q$17, 'E2 Allocators'!$B$15:$W$15, 0),FALSE))</f>
        <v>0</v>
      </c>
      <c r="R611" s="1334">
        <f>IF(ISERROR(VLOOKUP(VLOOKUP($A611, 'E4 TB Allocation Details'!$A$18:$L$205, MATCH("Demand ID", 'E4 TB Allocation Details'!$A$18:$L$18, 0),FALSE), 'E2 Allocators'!$B$15:$W$361, MATCH(R$17, 'E2 Allocators'!$B$15:$W$15, 0),FALSE)), 0, VLOOKUP(VLOOKUP($A611, 'E4 TB Allocation Details'!$A$18:$L$205, MATCH("Demand ID", 'E4 TB Allocation Details'!$A$18:$L$18, 0),FALSE), 'E2 Allocators'!$B$15:$W$361, MATCH(R$17, 'E2 Allocators'!$B$15:$W$15, 0),FALSE))</f>
        <v>0</v>
      </c>
      <c r="S611" s="1334">
        <f>IF(ISERROR(VLOOKUP(VLOOKUP($A611, 'E4 TB Allocation Details'!$A$18:$L$205, MATCH("Demand ID", 'E4 TB Allocation Details'!$A$18:$L$18, 0),FALSE), 'E2 Allocators'!$B$15:$W$361, MATCH(S$17, 'E2 Allocators'!$B$15:$W$15, 0),FALSE)), 0, VLOOKUP(VLOOKUP($A611, 'E4 TB Allocation Details'!$A$18:$L$205, MATCH("Demand ID", 'E4 TB Allocation Details'!$A$18:$L$18, 0),FALSE), 'E2 Allocators'!$B$15:$W$361, MATCH(S$17, 'E2 Allocators'!$B$15:$W$15, 0),FALSE))</f>
        <v>0</v>
      </c>
      <c r="T611" s="1334">
        <f>IF(ISERROR(VLOOKUP(VLOOKUP($A611, 'E4 TB Allocation Details'!$A$18:$L$205, MATCH("Demand ID", 'E4 TB Allocation Details'!$A$18:$L$18, 0),FALSE), 'E2 Allocators'!$B$15:$W$361, MATCH(T$17, 'E2 Allocators'!$B$15:$W$15, 0),FALSE)), 0, VLOOKUP(VLOOKUP($A611, 'E4 TB Allocation Details'!$A$18:$L$205, MATCH("Demand ID", 'E4 TB Allocation Details'!$A$18:$L$18, 0),FALSE), 'E2 Allocators'!$B$15:$W$361, MATCH(T$17, 'E2 Allocators'!$B$15:$W$15, 0),FALSE))</f>
        <v>0</v>
      </c>
      <c r="U611" s="1334">
        <f>IF(ISERROR(VLOOKUP(VLOOKUP($A611, 'E4 TB Allocation Details'!$A$18:$L$205, MATCH("Demand ID", 'E4 TB Allocation Details'!$A$18:$L$18, 0),FALSE), 'E2 Allocators'!$B$15:$W$361, MATCH(U$17, 'E2 Allocators'!$B$15:$W$15, 0),FALSE)), 0, VLOOKUP(VLOOKUP($A611, 'E4 TB Allocation Details'!$A$18:$L$205, MATCH("Demand ID", 'E4 TB Allocation Details'!$A$18:$L$18, 0),FALSE), 'E2 Allocators'!$B$15:$W$361, MATCH(U$17, 'E2 Allocators'!$B$15:$W$15, 0),FALSE))</f>
        <v>0</v>
      </c>
      <c r="V611" s="1334">
        <f>IF(ISERROR(VLOOKUP(VLOOKUP($A611, 'E4 TB Allocation Details'!$A$18:$L$205, MATCH("Demand ID", 'E4 TB Allocation Details'!$A$18:$L$18, 0),FALSE), 'E2 Allocators'!$B$15:$W$361, MATCH(V$17, 'E2 Allocators'!$B$15:$W$15, 0),FALSE)), 0, VLOOKUP(VLOOKUP($A611, 'E4 TB Allocation Details'!$A$18:$L$205, MATCH("Demand ID", 'E4 TB Allocation Details'!$A$18:$L$18, 0),FALSE), 'E2 Allocators'!$B$15:$W$361, MATCH(V$17, 'E2 Allocators'!$B$15:$W$15, 0),FALSE))</f>
        <v>0</v>
      </c>
      <c r="W611" s="1334">
        <f>IF(ISERROR(VLOOKUP(VLOOKUP($A611, 'E4 TB Allocation Details'!$A$18:$L$205, MATCH("Demand ID", 'E4 TB Allocation Details'!$A$18:$L$18, 0),FALSE), 'E2 Allocators'!$B$15:$W$361, MATCH(W$17, 'E2 Allocators'!$B$15:$W$15, 0),FALSE)), 0, VLOOKUP(VLOOKUP($A611, 'E4 TB Allocation Details'!$A$18:$L$205, MATCH("Demand ID", 'E4 TB Allocation Details'!$A$18:$L$18, 0),FALSE), 'E2 Allocators'!$B$15:$W$361, MATCH(W$17, 'E2 Allocators'!$B$15:$W$15, 0),FALSE))</f>
        <v>0</v>
      </c>
      <c r="X611" s="1334">
        <f>IF(ISERROR(VLOOKUP(VLOOKUP($A611, 'E4 TB Allocation Details'!$A$18:$L$205, MATCH("Demand ID", 'E4 TB Allocation Details'!$A$18:$L$18, 0),FALSE), 'E2 Allocators'!$B$15:$W$361, MATCH(X$17, 'E2 Allocators'!$B$15:$W$15, 0),FALSE)), 0, VLOOKUP(VLOOKUP($A611, 'E4 TB Allocation Details'!$A$18:$L$205, MATCH("Demand ID", 'E4 TB Allocation Details'!$A$18:$L$18, 0),FALSE), 'E2 Allocators'!$B$15:$W$361, MATCH(X$17, 'E2 Allocators'!$B$15:$W$15, 0),FALSE))</f>
        <v>0</v>
      </c>
      <c r="Y611" s="1334">
        <f>IF(ISERROR(VLOOKUP(VLOOKUP($A611, 'E4 TB Allocation Details'!$A$18:$L$205, MATCH("Demand ID", 'E4 TB Allocation Details'!$A$18:$L$18, 0),FALSE), 'E2 Allocators'!$B$15:$W$361, MATCH(Y$17, 'E2 Allocators'!$B$15:$W$15, 0),FALSE)), 0, VLOOKUP(VLOOKUP($A611, 'E4 TB Allocation Details'!$A$18:$L$205, MATCH("Demand ID", 'E4 TB Allocation Details'!$A$18:$L$18, 0),FALSE), 'E2 Allocators'!$B$15:$W$361, MATCH(Y$17, 'E2 Allocators'!$B$15:$W$15, 0),FALSE))</f>
        <v>0</v>
      </c>
      <c r="Z611" s="1334">
        <f>IF(ISERROR(VLOOKUP(VLOOKUP($A611, 'E4 TB Allocation Details'!$A$18:$L$205, MATCH("Demand ID", 'E4 TB Allocation Details'!$A$18:$L$18, 0),FALSE), 'E2 Allocators'!$B$15:$W$361, MATCH(Z$17, 'E2 Allocators'!$B$15:$W$15, 0),FALSE)), 0, VLOOKUP(VLOOKUP($A611, 'E4 TB Allocation Details'!$A$18:$L$205, MATCH("Demand ID", 'E4 TB Allocation Details'!$A$18:$L$18, 0),FALSE), 'E2 Allocators'!$B$15:$W$361, MATCH(Z$17, 'E2 Allocators'!$B$15:$W$15, 0),FALSE))</f>
        <v>0</v>
      </c>
      <c r="AA611" s="1339">
        <f t="shared" si="925"/>
        <v>1</v>
      </c>
      <c r="AB611" s="1334">
        <f>IF(ISERROR(VLOOKUP(VLOOKUP($A611, 'E4 TB Allocation Details'!$A$18:$L$205, MATCH("Customer ID", 'E4 TB Allocation Details'!$A$18:$L$18, 0),FALSE), 'E2 Allocators'!$B$15:$W$361, MATCH(AB$17, 'E2 Allocators'!$B$15:$W$15, 0),FALSE)), 0, VLOOKUP(VLOOKUP($A611, 'E4 TB Allocation Details'!$A$18:$L$205, MATCH("Customer ID", 'E4 TB Allocation Details'!$A$18:$L$18, 0),FALSE), 'E2 Allocators'!$B$15:$W$361, MATCH(AB$17, 'E2 Allocators'!$B$15:$W$15, 0),FALSE))</f>
        <v>0</v>
      </c>
      <c r="AC611" s="1334">
        <f>IF(ISERROR(VLOOKUP(VLOOKUP($A611, 'E4 TB Allocation Details'!$A$18:$L$205, MATCH("Customer ID", 'E4 TB Allocation Details'!$A$18:$L$18, 0),FALSE), 'E2 Allocators'!$B$15:$W$361, MATCH(AC$17, 'E2 Allocators'!$B$15:$W$15, 0),FALSE)), 0, VLOOKUP(VLOOKUP($A611, 'E4 TB Allocation Details'!$A$18:$L$205, MATCH("Customer ID", 'E4 TB Allocation Details'!$A$18:$L$18, 0),FALSE), 'E2 Allocators'!$B$15:$W$361, MATCH(AC$17, 'E2 Allocators'!$B$15:$W$15, 0),FALSE))</f>
        <v>0</v>
      </c>
      <c r="AD611" s="1334">
        <f>IF(ISERROR(VLOOKUP(VLOOKUP($A611, 'E4 TB Allocation Details'!$A$18:$L$205, MATCH("Customer ID", 'E4 TB Allocation Details'!$A$18:$L$18, 0),FALSE), 'E2 Allocators'!$B$15:$W$361, MATCH(AD$17, 'E2 Allocators'!$B$15:$W$15, 0),FALSE)), 0, VLOOKUP(VLOOKUP($A611, 'E4 TB Allocation Details'!$A$18:$L$205, MATCH("Customer ID", 'E4 TB Allocation Details'!$A$18:$L$18, 0),FALSE), 'E2 Allocators'!$B$15:$W$361, MATCH(AD$17, 'E2 Allocators'!$B$15:$W$15, 0),FALSE))</f>
        <v>0</v>
      </c>
      <c r="AE611" s="1334">
        <f>IF(ISERROR(VLOOKUP(VLOOKUP($A611, 'E4 TB Allocation Details'!$A$18:$L$205, MATCH("Customer ID", 'E4 TB Allocation Details'!$A$18:$L$18, 0),FALSE), 'E2 Allocators'!$B$15:$W$361, MATCH(AE$17, 'E2 Allocators'!$B$15:$W$15, 0),FALSE)), 0, VLOOKUP(VLOOKUP($A611, 'E4 TB Allocation Details'!$A$18:$L$205, MATCH("Customer ID", 'E4 TB Allocation Details'!$A$18:$L$18, 0),FALSE), 'E2 Allocators'!$B$15:$W$361, MATCH(AE$17, 'E2 Allocators'!$B$15:$W$15, 0),FALSE))</f>
        <v>0</v>
      </c>
      <c r="AF611" s="1334">
        <f>IF(ISERROR(VLOOKUP(VLOOKUP($A611, 'E4 TB Allocation Details'!$A$18:$L$205, MATCH("Customer ID", 'E4 TB Allocation Details'!$A$18:$L$18, 0),FALSE), 'E2 Allocators'!$B$15:$W$361, MATCH(AF$17, 'E2 Allocators'!$B$15:$W$15, 0),FALSE)), 0, VLOOKUP(VLOOKUP($A611, 'E4 TB Allocation Details'!$A$18:$L$205, MATCH("Customer ID", 'E4 TB Allocation Details'!$A$18:$L$18, 0),FALSE), 'E2 Allocators'!$B$15:$W$361, MATCH(AF$17, 'E2 Allocators'!$B$15:$W$15, 0),FALSE))</f>
        <v>0</v>
      </c>
      <c r="AG611" s="1334">
        <f>IF(ISERROR(VLOOKUP(VLOOKUP($A611, 'E4 TB Allocation Details'!$A$18:$L$205, MATCH("Customer ID", 'E4 TB Allocation Details'!$A$18:$L$18, 0),FALSE), 'E2 Allocators'!$B$15:$W$361, MATCH(AG$17, 'E2 Allocators'!$B$15:$W$15, 0),FALSE)), 0, VLOOKUP(VLOOKUP($A611, 'E4 TB Allocation Details'!$A$18:$L$205, MATCH("Customer ID", 'E4 TB Allocation Details'!$A$18:$L$18, 0),FALSE), 'E2 Allocators'!$B$15:$W$361, MATCH(AG$17, 'E2 Allocators'!$B$15:$W$15, 0),FALSE))</f>
        <v>0</v>
      </c>
      <c r="AH611" s="1334">
        <f>IF(ISERROR(VLOOKUP(VLOOKUP($A611, 'E4 TB Allocation Details'!$A$18:$L$205, MATCH("Customer ID", 'E4 TB Allocation Details'!$A$18:$L$18, 0),FALSE), 'E2 Allocators'!$B$15:$W$361, MATCH(AH$17, 'E2 Allocators'!$B$15:$W$15, 0),FALSE)), 0, VLOOKUP(VLOOKUP($A611, 'E4 TB Allocation Details'!$A$18:$L$205, MATCH("Customer ID", 'E4 TB Allocation Details'!$A$18:$L$18, 0),FALSE), 'E2 Allocators'!$B$15:$W$361, MATCH(AH$17, 'E2 Allocators'!$B$15:$W$15, 0),FALSE))</f>
        <v>0</v>
      </c>
      <c r="AI611" s="1334">
        <f>IF(ISERROR(VLOOKUP(VLOOKUP($A611, 'E4 TB Allocation Details'!$A$18:$L$205, MATCH("Customer ID", 'E4 TB Allocation Details'!$A$18:$L$18, 0),FALSE), 'E2 Allocators'!$B$15:$W$361, MATCH(AI$17, 'E2 Allocators'!$B$15:$W$15, 0),FALSE)), 0, VLOOKUP(VLOOKUP($A611, 'E4 TB Allocation Details'!$A$18:$L$205, MATCH("Customer ID", 'E4 TB Allocation Details'!$A$18:$L$18, 0),FALSE), 'E2 Allocators'!$B$15:$W$361, MATCH(AI$17, 'E2 Allocators'!$B$15:$W$15, 0),FALSE))</f>
        <v>0</v>
      </c>
      <c r="AJ611" s="1334">
        <f>IF(ISERROR(VLOOKUP(VLOOKUP($A611, 'E4 TB Allocation Details'!$A$18:$L$205, MATCH("Customer ID", 'E4 TB Allocation Details'!$A$18:$L$18, 0),FALSE), 'E2 Allocators'!$B$15:$W$361, MATCH(AJ$17, 'E2 Allocators'!$B$15:$W$15, 0),FALSE)), 0, VLOOKUP(VLOOKUP($A611, 'E4 TB Allocation Details'!$A$18:$L$205, MATCH("Customer ID", 'E4 TB Allocation Details'!$A$18:$L$18, 0),FALSE), 'E2 Allocators'!$B$15:$W$361, MATCH(AJ$17, 'E2 Allocators'!$B$15:$W$15, 0),FALSE))</f>
        <v>0</v>
      </c>
      <c r="AK611" s="1334">
        <f>IF(ISERROR(VLOOKUP(VLOOKUP($A611, 'E4 TB Allocation Details'!$A$18:$L$205, MATCH("Customer ID", 'E4 TB Allocation Details'!$A$18:$L$18, 0),FALSE), 'E2 Allocators'!$B$15:$W$361, MATCH(AK$17, 'E2 Allocators'!$B$15:$W$15, 0),FALSE)), 0, VLOOKUP(VLOOKUP($A611, 'E4 TB Allocation Details'!$A$18:$L$205, MATCH("Customer ID", 'E4 TB Allocation Details'!$A$18:$L$18, 0),FALSE), 'E2 Allocators'!$B$15:$W$361, MATCH(AK$17, 'E2 Allocators'!$B$15:$W$15, 0),FALSE))</f>
        <v>0</v>
      </c>
      <c r="AL611" s="1334">
        <f>IF(ISERROR(VLOOKUP(VLOOKUP($A611, 'E4 TB Allocation Details'!$A$18:$L$205, MATCH("Customer ID", 'E4 TB Allocation Details'!$A$18:$L$18, 0),FALSE), 'E2 Allocators'!$B$15:$W$361, MATCH(AL$17, 'E2 Allocators'!$B$15:$W$15, 0),FALSE)), 0, VLOOKUP(VLOOKUP($A611, 'E4 TB Allocation Details'!$A$18:$L$205, MATCH("Customer ID", 'E4 TB Allocation Details'!$A$18:$L$18, 0),FALSE), 'E2 Allocators'!$B$15:$W$361, MATCH(AL$17, 'E2 Allocators'!$B$15:$W$15, 0),FALSE))</f>
        <v>0</v>
      </c>
      <c r="AM611" s="1334">
        <f>IF(ISERROR(VLOOKUP(VLOOKUP($A611, 'E4 TB Allocation Details'!$A$18:$L$205, MATCH("Customer ID", 'E4 TB Allocation Details'!$A$18:$L$18, 0),FALSE), 'E2 Allocators'!$B$15:$W$361, MATCH(AM$17, 'E2 Allocators'!$B$15:$W$15, 0),FALSE)), 0, VLOOKUP(VLOOKUP($A611, 'E4 TB Allocation Details'!$A$18:$L$205, MATCH("Customer ID", 'E4 TB Allocation Details'!$A$18:$L$18, 0),FALSE), 'E2 Allocators'!$B$15:$W$361, MATCH(AM$17, 'E2 Allocators'!$B$15:$W$15, 0),FALSE))</f>
        <v>0</v>
      </c>
      <c r="AN611" s="1334">
        <f>IF(ISERROR(VLOOKUP(VLOOKUP($A611, 'E4 TB Allocation Details'!$A$18:$L$205, MATCH("Customer ID", 'E4 TB Allocation Details'!$A$18:$L$18, 0),FALSE), 'E2 Allocators'!$B$15:$W$361, MATCH(AN$17, 'E2 Allocators'!$B$15:$W$15, 0),FALSE)), 0, VLOOKUP(VLOOKUP($A611, 'E4 TB Allocation Details'!$A$18:$L$205, MATCH("Customer ID", 'E4 TB Allocation Details'!$A$18:$L$18, 0),FALSE), 'E2 Allocators'!$B$15:$W$361, MATCH(AN$17, 'E2 Allocators'!$B$15:$W$15, 0),FALSE))</f>
        <v>0</v>
      </c>
      <c r="AO611" s="1334">
        <f>IF(ISERROR(VLOOKUP(VLOOKUP($A611, 'E4 TB Allocation Details'!$A$18:$L$205, MATCH("Customer ID", 'E4 TB Allocation Details'!$A$18:$L$18, 0),FALSE), 'E2 Allocators'!$B$15:$W$361, MATCH(AO$17, 'E2 Allocators'!$B$15:$W$15, 0),FALSE)), 0, VLOOKUP(VLOOKUP($A611, 'E4 TB Allocation Details'!$A$18:$L$205, MATCH("Customer ID", 'E4 TB Allocation Details'!$A$18:$L$18, 0),FALSE), 'E2 Allocators'!$B$15:$W$361, MATCH(AO$17, 'E2 Allocators'!$B$15:$W$15, 0),FALSE))</f>
        <v>0</v>
      </c>
      <c r="AP611" s="1334">
        <f>IF(ISERROR(VLOOKUP(VLOOKUP($A611, 'E4 TB Allocation Details'!$A$18:$L$205, MATCH("Customer ID", 'E4 TB Allocation Details'!$A$18:$L$18, 0),FALSE), 'E2 Allocators'!$B$15:$W$361, MATCH(AP$17, 'E2 Allocators'!$B$15:$W$15, 0),FALSE)), 0, VLOOKUP(VLOOKUP($A611, 'E4 TB Allocation Details'!$A$18:$L$205, MATCH("Customer ID", 'E4 TB Allocation Details'!$A$18:$L$18, 0),FALSE), 'E2 Allocators'!$B$15:$W$361, MATCH(AP$17, 'E2 Allocators'!$B$15:$W$15, 0),FALSE))</f>
        <v>0</v>
      </c>
      <c r="AQ611" s="1334">
        <f>IF(ISERROR(VLOOKUP(VLOOKUP($A611, 'E4 TB Allocation Details'!$A$18:$L$205, MATCH("Customer ID", 'E4 TB Allocation Details'!$A$18:$L$18, 0),FALSE), 'E2 Allocators'!$B$15:$W$361, MATCH(AQ$17, 'E2 Allocators'!$B$15:$W$15, 0),FALSE)), 0, VLOOKUP(VLOOKUP($A611, 'E4 TB Allocation Details'!$A$18:$L$205, MATCH("Customer ID", 'E4 TB Allocation Details'!$A$18:$L$18, 0),FALSE), 'E2 Allocators'!$B$15:$W$361, MATCH(AQ$17, 'E2 Allocators'!$B$15:$W$15, 0),FALSE))</f>
        <v>0</v>
      </c>
      <c r="AR611" s="1334">
        <f>IF(ISERROR(VLOOKUP(VLOOKUP($A611, 'E4 TB Allocation Details'!$A$18:$L$205, MATCH("Customer ID", 'E4 TB Allocation Details'!$A$18:$L$18, 0),FALSE), 'E2 Allocators'!$B$15:$W$361, MATCH(AR$17, 'E2 Allocators'!$B$15:$W$15, 0),FALSE)), 0, VLOOKUP(VLOOKUP($A611, 'E4 TB Allocation Details'!$A$18:$L$205, MATCH("Customer ID", 'E4 TB Allocation Details'!$A$18:$L$18, 0),FALSE), 'E2 Allocators'!$B$15:$W$361, MATCH(AR$17, 'E2 Allocators'!$B$15:$W$15, 0),FALSE))</f>
        <v>0</v>
      </c>
      <c r="AS611" s="1334">
        <f>IF(ISERROR(VLOOKUP(VLOOKUP($A611, 'E4 TB Allocation Details'!$A$18:$L$205, MATCH("Customer ID", 'E4 TB Allocation Details'!$A$18:$L$18, 0),FALSE), 'E2 Allocators'!$B$15:$W$361, MATCH(AS$17, 'E2 Allocators'!$B$15:$W$15, 0),FALSE)), 0, VLOOKUP(VLOOKUP($A611, 'E4 TB Allocation Details'!$A$18:$L$205, MATCH("Customer ID", 'E4 TB Allocation Details'!$A$18:$L$18, 0),FALSE), 'E2 Allocators'!$B$15:$W$361, MATCH(AS$17, 'E2 Allocators'!$B$15:$W$15, 0),FALSE))</f>
        <v>0</v>
      </c>
      <c r="AT611" s="1334">
        <f>IF(ISERROR(VLOOKUP(VLOOKUP($A611, 'E4 TB Allocation Details'!$A$18:$L$205, MATCH("Customer ID", 'E4 TB Allocation Details'!$A$18:$L$18, 0),FALSE), 'E2 Allocators'!$B$15:$W$361, MATCH(AT$17, 'E2 Allocators'!$B$15:$W$15, 0),FALSE)), 0, VLOOKUP(VLOOKUP($A611, 'E4 TB Allocation Details'!$A$18:$L$205, MATCH("Customer ID", 'E4 TB Allocation Details'!$A$18:$L$18, 0),FALSE), 'E2 Allocators'!$B$15:$W$361, MATCH(AT$17, 'E2 Allocators'!$B$15:$W$15, 0),FALSE))</f>
        <v>0</v>
      </c>
      <c r="AU611" s="1334">
        <f>IF(ISERROR(VLOOKUP(VLOOKUP($A611, 'E4 TB Allocation Details'!$A$18:$L$205, MATCH("Customer ID", 'E4 TB Allocation Details'!$A$18:$L$18, 0),FALSE), 'E2 Allocators'!$B$15:$W$361, MATCH(AU$17, 'E2 Allocators'!$B$15:$W$15, 0),FALSE)), 0, VLOOKUP(VLOOKUP($A611, 'E4 TB Allocation Details'!$A$18:$L$205, MATCH("Customer ID", 'E4 TB Allocation Details'!$A$18:$L$18, 0),FALSE), 'E2 Allocators'!$B$15:$W$361, MATCH(AU$17, 'E2 Allocators'!$B$15:$W$15, 0),FALSE))</f>
        <v>0</v>
      </c>
      <c r="AV611" s="1339">
        <f t="shared" si="926"/>
        <v>0</v>
      </c>
      <c r="AW611" s="1336"/>
      <c r="AX611" s="1336"/>
      <c r="AY611" s="1336"/>
      <c r="AZ611" s="1336"/>
      <c r="BA611" s="1336"/>
      <c r="BB611" s="1336"/>
      <c r="BC611" s="1336"/>
      <c r="BD611" s="1336"/>
      <c r="BE611" s="1336"/>
      <c r="BF611" s="1336"/>
      <c r="BG611" s="1336"/>
      <c r="BH611" s="1336"/>
      <c r="BI611" s="1336"/>
      <c r="BJ611" s="1336"/>
      <c r="BK611" s="1336"/>
      <c r="BL611" s="1336"/>
      <c r="BM611" s="1336"/>
      <c r="BN611" s="1336"/>
      <c r="BO611" s="1336"/>
      <c r="BP611" s="1336"/>
      <c r="BQ611" s="1337"/>
    </row>
    <row r="612" spans="1:69" s="258" customFormat="1" ht="12.75">
      <c r="A612" s="1338" t="s">
        <v>1268</v>
      </c>
      <c r="B612" s="1331" t="s">
        <v>1035</v>
      </c>
      <c r="C612" s="1332">
        <v>1</v>
      </c>
      <c r="D612" s="1333">
        <f t="shared" si="923"/>
        <v>0.65</v>
      </c>
      <c r="E612" s="1333">
        <f>VLOOKUP($A612,'E1 Categorization'!$A$35:$E$114,5,FALSE)</f>
        <v>0.35</v>
      </c>
      <c r="F612" s="1333">
        <f t="shared" si="924"/>
        <v>1</v>
      </c>
      <c r="G612" s="1334">
        <f>IF(ISERROR(VLOOKUP(VLOOKUP($A612, 'E4 TB Allocation Details'!$A$18:$L$205, MATCH("Demand ID", 'E4 TB Allocation Details'!$A$18:$L$18, 0),FALSE), 'E2 Allocators'!$B$15:$W$361, MATCH(G$17, 'E2 Allocators'!$B$15:$W$15, 0),FALSE)), 0, VLOOKUP(VLOOKUP($A612, 'E4 TB Allocation Details'!$A$18:$L$205, MATCH("Demand ID", 'E4 TB Allocation Details'!$A$18:$L$18, 0),FALSE), 'E2 Allocators'!$B$15:$W$361, MATCH(G$17, 'E2 Allocators'!$B$15:$W$15, 0),FALSE))</f>
        <v>0.37596039909716616</v>
      </c>
      <c r="H612" s="1334">
        <f>IF(ISERROR(VLOOKUP(VLOOKUP($A612, 'E4 TB Allocation Details'!$A$18:$L$205, MATCH("Demand ID", 'E4 TB Allocation Details'!$A$18:$L$18, 0),FALSE), 'E2 Allocators'!$B$15:$W$361, MATCH(H$17, 'E2 Allocators'!$B$15:$W$15, 0),FALSE)), 0, VLOOKUP(VLOOKUP($A612, 'E4 TB Allocation Details'!$A$18:$L$205, MATCH("Demand ID", 'E4 TB Allocation Details'!$A$18:$L$18, 0),FALSE), 'E2 Allocators'!$B$15:$W$361, MATCH(H$17, 'E2 Allocators'!$B$15:$W$15, 0),FALSE))</f>
        <v>0.17601522715704609</v>
      </c>
      <c r="I612" s="1334">
        <f>IF(ISERROR(VLOOKUP(VLOOKUP($A612, 'E4 TB Allocation Details'!$A$18:$L$205, MATCH("Demand ID", 'E4 TB Allocation Details'!$A$18:$L$18, 0),FALSE), 'E2 Allocators'!$B$15:$W$361, MATCH(I$17, 'E2 Allocators'!$B$15:$W$15, 0),FALSE)), 0, VLOOKUP(VLOOKUP($A612, 'E4 TB Allocation Details'!$A$18:$L$205, MATCH("Demand ID", 'E4 TB Allocation Details'!$A$18:$L$18, 0),FALSE), 'E2 Allocators'!$B$15:$W$361, MATCH(I$17, 'E2 Allocators'!$B$15:$W$15, 0),FALSE))</f>
        <v>0.44735766352864614</v>
      </c>
      <c r="J612" s="1334">
        <f>IF(ISERROR(VLOOKUP(VLOOKUP($A612, 'E4 TB Allocation Details'!$A$18:$L$205, MATCH("Demand ID", 'E4 TB Allocation Details'!$A$18:$L$18, 0),FALSE), 'E2 Allocators'!$B$15:$W$361, MATCH(J$17, 'E2 Allocators'!$B$15:$W$15, 0),FALSE)), 0, VLOOKUP(VLOOKUP($A612, 'E4 TB Allocation Details'!$A$18:$L$205, MATCH("Demand ID", 'E4 TB Allocation Details'!$A$18:$L$18, 0),FALSE), 'E2 Allocators'!$B$15:$W$361, MATCH(J$17, 'E2 Allocators'!$B$15:$W$15, 0),FALSE))</f>
        <v>0</v>
      </c>
      <c r="K612" s="1334">
        <f>IF(ISERROR(VLOOKUP(VLOOKUP($A612, 'E4 TB Allocation Details'!$A$18:$L$205, MATCH("Demand ID", 'E4 TB Allocation Details'!$A$18:$L$18, 0),FALSE), 'E2 Allocators'!$B$15:$W$361, MATCH(K$17, 'E2 Allocators'!$B$15:$W$15, 0),FALSE)), 0, VLOOKUP(VLOOKUP($A612, 'E4 TB Allocation Details'!$A$18:$L$205, MATCH("Demand ID", 'E4 TB Allocation Details'!$A$18:$L$18, 0),FALSE), 'E2 Allocators'!$B$15:$W$361, MATCH(K$17, 'E2 Allocators'!$B$15:$W$15, 0),FALSE))</f>
        <v>0</v>
      </c>
      <c r="L612" s="1334">
        <f>IF(ISERROR(VLOOKUP(VLOOKUP($A612, 'E4 TB Allocation Details'!$A$18:$L$205, MATCH("Demand ID", 'E4 TB Allocation Details'!$A$18:$L$18, 0),FALSE), 'E2 Allocators'!$B$15:$W$361, MATCH(L$17, 'E2 Allocators'!$B$15:$W$15, 0),FALSE)), 0, VLOOKUP(VLOOKUP($A612, 'E4 TB Allocation Details'!$A$18:$L$205, MATCH("Demand ID", 'E4 TB Allocation Details'!$A$18:$L$18, 0),FALSE), 'E2 Allocators'!$B$15:$W$361, MATCH(L$17, 'E2 Allocators'!$B$15:$W$15, 0),FALSE))</f>
        <v>0</v>
      </c>
      <c r="M612" s="1334">
        <f>IF(ISERROR(VLOOKUP(VLOOKUP($A612, 'E4 TB Allocation Details'!$A$18:$L$205, MATCH("Demand ID", 'E4 TB Allocation Details'!$A$18:$L$18, 0),FALSE), 'E2 Allocators'!$B$15:$W$361, MATCH(M$17, 'E2 Allocators'!$B$15:$W$15, 0),FALSE)), 0, VLOOKUP(VLOOKUP($A612, 'E4 TB Allocation Details'!$A$18:$L$205, MATCH("Demand ID", 'E4 TB Allocation Details'!$A$18:$L$18, 0),FALSE), 'E2 Allocators'!$B$15:$W$361, MATCH(M$17, 'E2 Allocators'!$B$15:$W$15, 0),FALSE))</f>
        <v>0</v>
      </c>
      <c r="N612" s="1334">
        <f>IF(ISERROR(VLOOKUP(VLOOKUP($A612, 'E4 TB Allocation Details'!$A$18:$L$205, MATCH("Demand ID", 'E4 TB Allocation Details'!$A$18:$L$18, 0),FALSE), 'E2 Allocators'!$B$15:$W$361, MATCH(N$17, 'E2 Allocators'!$B$15:$W$15, 0),FALSE)), 0, VLOOKUP(VLOOKUP($A612, 'E4 TB Allocation Details'!$A$18:$L$205, MATCH("Demand ID", 'E4 TB Allocation Details'!$A$18:$L$18, 0),FALSE), 'E2 Allocators'!$B$15:$W$361, MATCH(N$17, 'E2 Allocators'!$B$15:$W$15, 0),FALSE))</f>
        <v>0</v>
      </c>
      <c r="O612" s="1334">
        <f>IF(ISERROR(VLOOKUP(VLOOKUP($A612, 'E4 TB Allocation Details'!$A$18:$L$205, MATCH("Demand ID", 'E4 TB Allocation Details'!$A$18:$L$18, 0),FALSE), 'E2 Allocators'!$B$15:$W$361, MATCH(O$17, 'E2 Allocators'!$B$15:$W$15, 0),FALSE)), 0, VLOOKUP(VLOOKUP($A612, 'E4 TB Allocation Details'!$A$18:$L$205, MATCH("Demand ID", 'E4 TB Allocation Details'!$A$18:$L$18, 0),FALSE), 'E2 Allocators'!$B$15:$W$361, MATCH(O$17, 'E2 Allocators'!$B$15:$W$15, 0),FALSE))</f>
        <v>6.6671021714166407E-4</v>
      </c>
      <c r="P612" s="1334">
        <f>IF(ISERROR(VLOOKUP(VLOOKUP($A612, 'E4 TB Allocation Details'!$A$18:$L$205, MATCH("Demand ID", 'E4 TB Allocation Details'!$A$18:$L$18, 0),FALSE), 'E2 Allocators'!$B$15:$W$361, MATCH(P$17, 'E2 Allocators'!$B$15:$W$15, 0),FALSE)), 0, VLOOKUP(VLOOKUP($A612, 'E4 TB Allocation Details'!$A$18:$L$205, MATCH("Demand ID", 'E4 TB Allocation Details'!$A$18:$L$18, 0),FALSE), 'E2 Allocators'!$B$15:$W$361, MATCH(P$17, 'E2 Allocators'!$B$15:$W$15, 0),FALSE))</f>
        <v>0</v>
      </c>
      <c r="Q612" s="1334">
        <f>IF(ISERROR(VLOOKUP(VLOOKUP($A612, 'E4 TB Allocation Details'!$A$18:$L$205, MATCH("Demand ID", 'E4 TB Allocation Details'!$A$18:$L$18, 0),FALSE), 'E2 Allocators'!$B$15:$W$361, MATCH(Q$17, 'E2 Allocators'!$B$15:$W$15, 0),FALSE)), 0, VLOOKUP(VLOOKUP($A612, 'E4 TB Allocation Details'!$A$18:$L$205, MATCH("Demand ID", 'E4 TB Allocation Details'!$A$18:$L$18, 0),FALSE), 'E2 Allocators'!$B$15:$W$361, MATCH(Q$17, 'E2 Allocators'!$B$15:$W$15, 0),FALSE))</f>
        <v>0</v>
      </c>
      <c r="R612" s="1334">
        <f>IF(ISERROR(VLOOKUP(VLOOKUP($A612, 'E4 TB Allocation Details'!$A$18:$L$205, MATCH("Demand ID", 'E4 TB Allocation Details'!$A$18:$L$18, 0),FALSE), 'E2 Allocators'!$B$15:$W$361, MATCH(R$17, 'E2 Allocators'!$B$15:$W$15, 0),FALSE)), 0, VLOOKUP(VLOOKUP($A612, 'E4 TB Allocation Details'!$A$18:$L$205, MATCH("Demand ID", 'E4 TB Allocation Details'!$A$18:$L$18, 0),FALSE), 'E2 Allocators'!$B$15:$W$361, MATCH(R$17, 'E2 Allocators'!$B$15:$W$15, 0),FALSE))</f>
        <v>0</v>
      </c>
      <c r="S612" s="1334">
        <f>IF(ISERROR(VLOOKUP(VLOOKUP($A612, 'E4 TB Allocation Details'!$A$18:$L$205, MATCH("Demand ID", 'E4 TB Allocation Details'!$A$18:$L$18, 0),FALSE), 'E2 Allocators'!$B$15:$W$361, MATCH(S$17, 'E2 Allocators'!$B$15:$W$15, 0),FALSE)), 0, VLOOKUP(VLOOKUP($A612, 'E4 TB Allocation Details'!$A$18:$L$205, MATCH("Demand ID", 'E4 TB Allocation Details'!$A$18:$L$18, 0),FALSE), 'E2 Allocators'!$B$15:$W$361, MATCH(S$17, 'E2 Allocators'!$B$15:$W$15, 0),FALSE))</f>
        <v>0</v>
      </c>
      <c r="T612" s="1334">
        <f>IF(ISERROR(VLOOKUP(VLOOKUP($A612, 'E4 TB Allocation Details'!$A$18:$L$205, MATCH("Demand ID", 'E4 TB Allocation Details'!$A$18:$L$18, 0),FALSE), 'E2 Allocators'!$B$15:$W$361, MATCH(T$17, 'E2 Allocators'!$B$15:$W$15, 0),FALSE)), 0, VLOOKUP(VLOOKUP($A612, 'E4 TB Allocation Details'!$A$18:$L$205, MATCH("Demand ID", 'E4 TB Allocation Details'!$A$18:$L$18, 0),FALSE), 'E2 Allocators'!$B$15:$W$361, MATCH(T$17, 'E2 Allocators'!$B$15:$W$15, 0),FALSE))</f>
        <v>0</v>
      </c>
      <c r="U612" s="1334">
        <f>IF(ISERROR(VLOOKUP(VLOOKUP($A612, 'E4 TB Allocation Details'!$A$18:$L$205, MATCH("Demand ID", 'E4 TB Allocation Details'!$A$18:$L$18, 0),FALSE), 'E2 Allocators'!$B$15:$W$361, MATCH(U$17, 'E2 Allocators'!$B$15:$W$15, 0),FALSE)), 0, VLOOKUP(VLOOKUP($A612, 'E4 TB Allocation Details'!$A$18:$L$205, MATCH("Demand ID", 'E4 TB Allocation Details'!$A$18:$L$18, 0),FALSE), 'E2 Allocators'!$B$15:$W$361, MATCH(U$17, 'E2 Allocators'!$B$15:$W$15, 0),FALSE))</f>
        <v>0</v>
      </c>
      <c r="V612" s="1334">
        <f>IF(ISERROR(VLOOKUP(VLOOKUP($A612, 'E4 TB Allocation Details'!$A$18:$L$205, MATCH("Demand ID", 'E4 TB Allocation Details'!$A$18:$L$18, 0),FALSE), 'E2 Allocators'!$B$15:$W$361, MATCH(V$17, 'E2 Allocators'!$B$15:$W$15, 0),FALSE)), 0, VLOOKUP(VLOOKUP($A612, 'E4 TB Allocation Details'!$A$18:$L$205, MATCH("Demand ID", 'E4 TB Allocation Details'!$A$18:$L$18, 0),FALSE), 'E2 Allocators'!$B$15:$W$361, MATCH(V$17, 'E2 Allocators'!$B$15:$W$15, 0),FALSE))</f>
        <v>0</v>
      </c>
      <c r="W612" s="1334">
        <f>IF(ISERROR(VLOOKUP(VLOOKUP($A612, 'E4 TB Allocation Details'!$A$18:$L$205, MATCH("Demand ID", 'E4 TB Allocation Details'!$A$18:$L$18, 0),FALSE), 'E2 Allocators'!$B$15:$W$361, MATCH(W$17, 'E2 Allocators'!$B$15:$W$15, 0),FALSE)), 0, VLOOKUP(VLOOKUP($A612, 'E4 TB Allocation Details'!$A$18:$L$205, MATCH("Demand ID", 'E4 TB Allocation Details'!$A$18:$L$18, 0),FALSE), 'E2 Allocators'!$B$15:$W$361, MATCH(W$17, 'E2 Allocators'!$B$15:$W$15, 0),FALSE))</f>
        <v>0</v>
      </c>
      <c r="X612" s="1334">
        <f>IF(ISERROR(VLOOKUP(VLOOKUP($A612, 'E4 TB Allocation Details'!$A$18:$L$205, MATCH("Demand ID", 'E4 TB Allocation Details'!$A$18:$L$18, 0),FALSE), 'E2 Allocators'!$B$15:$W$361, MATCH(X$17, 'E2 Allocators'!$B$15:$W$15, 0),FALSE)), 0, VLOOKUP(VLOOKUP($A612, 'E4 TB Allocation Details'!$A$18:$L$205, MATCH("Demand ID", 'E4 TB Allocation Details'!$A$18:$L$18, 0),FALSE), 'E2 Allocators'!$B$15:$W$361, MATCH(X$17, 'E2 Allocators'!$B$15:$W$15, 0),FALSE))</f>
        <v>0</v>
      </c>
      <c r="Y612" s="1334">
        <f>IF(ISERROR(VLOOKUP(VLOOKUP($A612, 'E4 TB Allocation Details'!$A$18:$L$205, MATCH("Demand ID", 'E4 TB Allocation Details'!$A$18:$L$18, 0),FALSE), 'E2 Allocators'!$B$15:$W$361, MATCH(Y$17, 'E2 Allocators'!$B$15:$W$15, 0),FALSE)), 0, VLOOKUP(VLOOKUP($A612, 'E4 TB Allocation Details'!$A$18:$L$205, MATCH("Demand ID", 'E4 TB Allocation Details'!$A$18:$L$18, 0),FALSE), 'E2 Allocators'!$B$15:$W$361, MATCH(Y$17, 'E2 Allocators'!$B$15:$W$15, 0),FALSE))</f>
        <v>0</v>
      </c>
      <c r="Z612" s="1334">
        <f>IF(ISERROR(VLOOKUP(VLOOKUP($A612, 'E4 TB Allocation Details'!$A$18:$L$205, MATCH("Demand ID", 'E4 TB Allocation Details'!$A$18:$L$18, 0),FALSE), 'E2 Allocators'!$B$15:$W$361, MATCH(Z$17, 'E2 Allocators'!$B$15:$W$15, 0),FALSE)), 0, VLOOKUP(VLOOKUP($A612, 'E4 TB Allocation Details'!$A$18:$L$205, MATCH("Demand ID", 'E4 TB Allocation Details'!$A$18:$L$18, 0),FALSE), 'E2 Allocators'!$B$15:$W$361, MATCH(Z$17, 'E2 Allocators'!$B$15:$W$15, 0),FALSE))</f>
        <v>0</v>
      </c>
      <c r="AA612" s="1339">
        <f t="shared" si="925"/>
        <v>1</v>
      </c>
      <c r="AB612" s="1334">
        <f>IF(ISERROR(VLOOKUP(VLOOKUP($A612, 'E4 TB Allocation Details'!$A$18:$L$205, MATCH("Customer ID", 'E4 TB Allocation Details'!$A$18:$L$18, 0),FALSE), 'E2 Allocators'!$B$15:$W$361, MATCH(AB$17, 'E2 Allocators'!$B$15:$W$15, 0),FALSE)), 0, VLOOKUP(VLOOKUP($A612, 'E4 TB Allocation Details'!$A$18:$L$205, MATCH("Customer ID", 'E4 TB Allocation Details'!$A$18:$L$18, 0),FALSE), 'E2 Allocators'!$B$15:$W$361, MATCH(AB$17, 'E2 Allocators'!$B$15:$W$15, 0),FALSE))</f>
        <v>0.67817868394459968</v>
      </c>
      <c r="AC612" s="1334">
        <f>IF(ISERROR(VLOOKUP(VLOOKUP($A612, 'E4 TB Allocation Details'!$A$18:$L$205, MATCH("Customer ID", 'E4 TB Allocation Details'!$A$18:$L$18, 0),FALSE), 'E2 Allocators'!$B$15:$W$361, MATCH(AC$17, 'E2 Allocators'!$B$15:$W$15, 0),FALSE)), 0, VLOOKUP(VLOOKUP($A612, 'E4 TB Allocation Details'!$A$18:$L$205, MATCH("Customer ID", 'E4 TB Allocation Details'!$A$18:$L$18, 0),FALSE), 'E2 Allocators'!$B$15:$W$361, MATCH(AC$17, 'E2 Allocators'!$B$15:$W$15, 0),FALSE))</f>
        <v>8.0544492658859893E-2</v>
      </c>
      <c r="AD612" s="1334">
        <f>IF(ISERROR(VLOOKUP(VLOOKUP($A612, 'E4 TB Allocation Details'!$A$18:$L$205, MATCH("Customer ID", 'E4 TB Allocation Details'!$A$18:$L$18, 0),FALSE), 'E2 Allocators'!$B$15:$W$361, MATCH(AD$17, 'E2 Allocators'!$B$15:$W$15, 0),FALSE)), 0, VLOOKUP(VLOOKUP($A612, 'E4 TB Allocation Details'!$A$18:$L$205, MATCH("Customer ID", 'E4 TB Allocation Details'!$A$18:$L$18, 0),FALSE), 'E2 Allocators'!$B$15:$W$361, MATCH(AD$17, 'E2 Allocators'!$B$15:$W$15, 0),FALSE))</f>
        <v>9.3324615110265702E-3</v>
      </c>
      <c r="AE612" s="1334">
        <f>IF(ISERROR(VLOOKUP(VLOOKUP($A612, 'E4 TB Allocation Details'!$A$18:$L$205, MATCH("Customer ID", 'E4 TB Allocation Details'!$A$18:$L$18, 0),FALSE), 'E2 Allocators'!$B$15:$W$361, MATCH(AE$17, 'E2 Allocators'!$B$15:$W$15, 0),FALSE)), 0, VLOOKUP(VLOOKUP($A612, 'E4 TB Allocation Details'!$A$18:$L$205, MATCH("Customer ID", 'E4 TB Allocation Details'!$A$18:$L$18, 0),FALSE), 'E2 Allocators'!$B$15:$W$361, MATCH(AE$17, 'E2 Allocators'!$B$15:$W$15, 0),FALSE))</f>
        <v>0</v>
      </c>
      <c r="AF612" s="1334">
        <f>IF(ISERROR(VLOOKUP(VLOOKUP($A612, 'E4 TB Allocation Details'!$A$18:$L$205, MATCH("Customer ID", 'E4 TB Allocation Details'!$A$18:$L$18, 0),FALSE), 'E2 Allocators'!$B$15:$W$361, MATCH(AF$17, 'E2 Allocators'!$B$15:$W$15, 0),FALSE)), 0, VLOOKUP(VLOOKUP($A612, 'E4 TB Allocation Details'!$A$18:$L$205, MATCH("Customer ID", 'E4 TB Allocation Details'!$A$18:$L$18, 0),FALSE), 'E2 Allocators'!$B$15:$W$361, MATCH(AF$17, 'E2 Allocators'!$B$15:$W$15, 0),FALSE))</f>
        <v>0</v>
      </c>
      <c r="AG612" s="1334">
        <f>IF(ISERROR(VLOOKUP(VLOOKUP($A612, 'E4 TB Allocation Details'!$A$18:$L$205, MATCH("Customer ID", 'E4 TB Allocation Details'!$A$18:$L$18, 0),FALSE), 'E2 Allocators'!$B$15:$W$361, MATCH(AG$17, 'E2 Allocators'!$B$15:$W$15, 0),FALSE)), 0, VLOOKUP(VLOOKUP($A612, 'E4 TB Allocation Details'!$A$18:$L$205, MATCH("Customer ID", 'E4 TB Allocation Details'!$A$18:$L$18, 0),FALSE), 'E2 Allocators'!$B$15:$W$361, MATCH(AG$17, 'E2 Allocators'!$B$15:$W$15, 0),FALSE))</f>
        <v>0</v>
      </c>
      <c r="AH612" s="1334">
        <f>IF(ISERROR(VLOOKUP(VLOOKUP($A612, 'E4 TB Allocation Details'!$A$18:$L$205, MATCH("Customer ID", 'E4 TB Allocation Details'!$A$18:$L$18, 0),FALSE), 'E2 Allocators'!$B$15:$W$361, MATCH(AH$17, 'E2 Allocators'!$B$15:$W$15, 0),FALSE)), 0, VLOOKUP(VLOOKUP($A612, 'E4 TB Allocation Details'!$A$18:$L$205, MATCH("Customer ID", 'E4 TB Allocation Details'!$A$18:$L$18, 0),FALSE), 'E2 Allocators'!$B$15:$W$361, MATCH(AH$17, 'E2 Allocators'!$B$15:$W$15, 0),FALSE))</f>
        <v>0.21137728110325149</v>
      </c>
      <c r="AI612" s="1334">
        <f>IF(ISERROR(VLOOKUP(VLOOKUP($A612, 'E4 TB Allocation Details'!$A$18:$L$205, MATCH("Customer ID", 'E4 TB Allocation Details'!$A$18:$L$18, 0),FALSE), 'E2 Allocators'!$B$15:$W$361, MATCH(AI$17, 'E2 Allocators'!$B$15:$W$15, 0),FALSE)), 0, VLOOKUP(VLOOKUP($A612, 'E4 TB Allocation Details'!$A$18:$L$205, MATCH("Customer ID", 'E4 TB Allocation Details'!$A$18:$L$18, 0),FALSE), 'E2 Allocators'!$B$15:$W$361, MATCH(AI$17, 'E2 Allocators'!$B$15:$W$15, 0),FALSE))</f>
        <v>1.1591273851275041E-2</v>
      </c>
      <c r="AJ612" s="1334">
        <f>IF(ISERROR(VLOOKUP(VLOOKUP($A612, 'E4 TB Allocation Details'!$A$18:$L$205, MATCH("Customer ID", 'E4 TB Allocation Details'!$A$18:$L$18, 0),FALSE), 'E2 Allocators'!$B$15:$W$361, MATCH(AJ$17, 'E2 Allocators'!$B$15:$W$15, 0),FALSE)), 0, VLOOKUP(VLOOKUP($A612, 'E4 TB Allocation Details'!$A$18:$L$205, MATCH("Customer ID", 'E4 TB Allocation Details'!$A$18:$L$18, 0),FALSE), 'E2 Allocators'!$B$15:$W$361, MATCH(AJ$17, 'E2 Allocators'!$B$15:$W$15, 0),FALSE))</f>
        <v>8.9758069309873387E-3</v>
      </c>
      <c r="AK612" s="1334">
        <f>IF(ISERROR(VLOOKUP(VLOOKUP($A612, 'E4 TB Allocation Details'!$A$18:$L$205, MATCH("Customer ID", 'E4 TB Allocation Details'!$A$18:$L$18, 0),FALSE), 'E2 Allocators'!$B$15:$W$361, MATCH(AK$17, 'E2 Allocators'!$B$15:$W$15, 0),FALSE)), 0, VLOOKUP(VLOOKUP($A612, 'E4 TB Allocation Details'!$A$18:$L$205, MATCH("Customer ID", 'E4 TB Allocation Details'!$A$18:$L$18, 0),FALSE), 'E2 Allocators'!$B$15:$W$361, MATCH(AK$17, 'E2 Allocators'!$B$15:$W$15, 0),FALSE))</f>
        <v>0</v>
      </c>
      <c r="AL612" s="1334">
        <f>IF(ISERROR(VLOOKUP(VLOOKUP($A612, 'E4 TB Allocation Details'!$A$18:$L$205, MATCH("Customer ID", 'E4 TB Allocation Details'!$A$18:$L$18, 0),FALSE), 'E2 Allocators'!$B$15:$W$361, MATCH(AL$17, 'E2 Allocators'!$B$15:$W$15, 0),FALSE)), 0, VLOOKUP(VLOOKUP($A612, 'E4 TB Allocation Details'!$A$18:$L$205, MATCH("Customer ID", 'E4 TB Allocation Details'!$A$18:$L$18, 0),FALSE), 'E2 Allocators'!$B$15:$W$361, MATCH(AL$17, 'E2 Allocators'!$B$15:$W$15, 0),FALSE))</f>
        <v>0</v>
      </c>
      <c r="AM612" s="1334">
        <f>IF(ISERROR(VLOOKUP(VLOOKUP($A612, 'E4 TB Allocation Details'!$A$18:$L$205, MATCH("Customer ID", 'E4 TB Allocation Details'!$A$18:$L$18, 0),FALSE), 'E2 Allocators'!$B$15:$W$361, MATCH(AM$17, 'E2 Allocators'!$B$15:$W$15, 0),FALSE)), 0, VLOOKUP(VLOOKUP($A612, 'E4 TB Allocation Details'!$A$18:$L$205, MATCH("Customer ID", 'E4 TB Allocation Details'!$A$18:$L$18, 0),FALSE), 'E2 Allocators'!$B$15:$W$361, MATCH(AM$17, 'E2 Allocators'!$B$15:$W$15, 0),FALSE))</f>
        <v>0</v>
      </c>
      <c r="AN612" s="1334">
        <f>IF(ISERROR(VLOOKUP(VLOOKUP($A612, 'E4 TB Allocation Details'!$A$18:$L$205, MATCH("Customer ID", 'E4 TB Allocation Details'!$A$18:$L$18, 0),FALSE), 'E2 Allocators'!$B$15:$W$361, MATCH(AN$17, 'E2 Allocators'!$B$15:$W$15, 0),FALSE)), 0, VLOOKUP(VLOOKUP($A612, 'E4 TB Allocation Details'!$A$18:$L$205, MATCH("Customer ID", 'E4 TB Allocation Details'!$A$18:$L$18, 0),FALSE), 'E2 Allocators'!$B$15:$W$361, MATCH(AN$17, 'E2 Allocators'!$B$15:$W$15, 0),FALSE))</f>
        <v>0</v>
      </c>
      <c r="AO612" s="1334">
        <f>IF(ISERROR(VLOOKUP(VLOOKUP($A612, 'E4 TB Allocation Details'!$A$18:$L$205, MATCH("Customer ID", 'E4 TB Allocation Details'!$A$18:$L$18, 0),FALSE), 'E2 Allocators'!$B$15:$W$361, MATCH(AO$17, 'E2 Allocators'!$B$15:$W$15, 0),FALSE)), 0, VLOOKUP(VLOOKUP($A612, 'E4 TB Allocation Details'!$A$18:$L$205, MATCH("Customer ID", 'E4 TB Allocation Details'!$A$18:$L$18, 0),FALSE), 'E2 Allocators'!$B$15:$W$361, MATCH(AO$17, 'E2 Allocators'!$B$15:$W$15, 0),FALSE))</f>
        <v>0</v>
      </c>
      <c r="AP612" s="1334">
        <f>IF(ISERROR(VLOOKUP(VLOOKUP($A612, 'E4 TB Allocation Details'!$A$18:$L$205, MATCH("Customer ID", 'E4 TB Allocation Details'!$A$18:$L$18, 0),FALSE), 'E2 Allocators'!$B$15:$W$361, MATCH(AP$17, 'E2 Allocators'!$B$15:$W$15, 0),FALSE)), 0, VLOOKUP(VLOOKUP($A612, 'E4 TB Allocation Details'!$A$18:$L$205, MATCH("Customer ID", 'E4 TB Allocation Details'!$A$18:$L$18, 0),FALSE), 'E2 Allocators'!$B$15:$W$361, MATCH(AP$17, 'E2 Allocators'!$B$15:$W$15, 0),FALSE))</f>
        <v>0</v>
      </c>
      <c r="AQ612" s="1334">
        <f>IF(ISERROR(VLOOKUP(VLOOKUP($A612, 'E4 TB Allocation Details'!$A$18:$L$205, MATCH("Customer ID", 'E4 TB Allocation Details'!$A$18:$L$18, 0),FALSE), 'E2 Allocators'!$B$15:$W$361, MATCH(AQ$17, 'E2 Allocators'!$B$15:$W$15, 0),FALSE)), 0, VLOOKUP(VLOOKUP($A612, 'E4 TB Allocation Details'!$A$18:$L$205, MATCH("Customer ID", 'E4 TB Allocation Details'!$A$18:$L$18, 0),FALSE), 'E2 Allocators'!$B$15:$W$361, MATCH(AQ$17, 'E2 Allocators'!$B$15:$W$15, 0),FALSE))</f>
        <v>0</v>
      </c>
      <c r="AR612" s="1334">
        <f>IF(ISERROR(VLOOKUP(VLOOKUP($A612, 'E4 TB Allocation Details'!$A$18:$L$205, MATCH("Customer ID", 'E4 TB Allocation Details'!$A$18:$L$18, 0),FALSE), 'E2 Allocators'!$B$15:$W$361, MATCH(AR$17, 'E2 Allocators'!$B$15:$W$15, 0),FALSE)), 0, VLOOKUP(VLOOKUP($A612, 'E4 TB Allocation Details'!$A$18:$L$205, MATCH("Customer ID", 'E4 TB Allocation Details'!$A$18:$L$18, 0),FALSE), 'E2 Allocators'!$B$15:$W$361, MATCH(AR$17, 'E2 Allocators'!$B$15:$W$15, 0),FALSE))</f>
        <v>0</v>
      </c>
      <c r="AS612" s="1334">
        <f>IF(ISERROR(VLOOKUP(VLOOKUP($A612, 'E4 TB Allocation Details'!$A$18:$L$205, MATCH("Customer ID", 'E4 TB Allocation Details'!$A$18:$L$18, 0),FALSE), 'E2 Allocators'!$B$15:$W$361, MATCH(AS$17, 'E2 Allocators'!$B$15:$W$15, 0),FALSE)), 0, VLOOKUP(VLOOKUP($A612, 'E4 TB Allocation Details'!$A$18:$L$205, MATCH("Customer ID", 'E4 TB Allocation Details'!$A$18:$L$18, 0),FALSE), 'E2 Allocators'!$B$15:$W$361, MATCH(AS$17, 'E2 Allocators'!$B$15:$W$15, 0),FALSE))</f>
        <v>0</v>
      </c>
      <c r="AT612" s="1334">
        <f>IF(ISERROR(VLOOKUP(VLOOKUP($A612, 'E4 TB Allocation Details'!$A$18:$L$205, MATCH("Customer ID", 'E4 TB Allocation Details'!$A$18:$L$18, 0),FALSE), 'E2 Allocators'!$B$15:$W$361, MATCH(AT$17, 'E2 Allocators'!$B$15:$W$15, 0),FALSE)), 0, VLOOKUP(VLOOKUP($A612, 'E4 TB Allocation Details'!$A$18:$L$205, MATCH("Customer ID", 'E4 TB Allocation Details'!$A$18:$L$18, 0),FALSE), 'E2 Allocators'!$B$15:$W$361, MATCH(AT$17, 'E2 Allocators'!$B$15:$W$15, 0),FALSE))</f>
        <v>0</v>
      </c>
      <c r="AU612" s="1334">
        <f>IF(ISERROR(VLOOKUP(VLOOKUP($A612, 'E4 TB Allocation Details'!$A$18:$L$205, MATCH("Customer ID", 'E4 TB Allocation Details'!$A$18:$L$18, 0),FALSE), 'E2 Allocators'!$B$15:$W$361, MATCH(AU$17, 'E2 Allocators'!$B$15:$W$15, 0),FALSE)), 0, VLOOKUP(VLOOKUP($A612, 'E4 TB Allocation Details'!$A$18:$L$205, MATCH("Customer ID", 'E4 TB Allocation Details'!$A$18:$L$18, 0),FALSE), 'E2 Allocators'!$B$15:$W$361, MATCH(AU$17, 'E2 Allocators'!$B$15:$W$15, 0),FALSE))</f>
        <v>0</v>
      </c>
      <c r="AV612" s="1339">
        <f t="shared" si="926"/>
        <v>1</v>
      </c>
      <c r="AW612" s="1336"/>
      <c r="AX612" s="1336"/>
      <c r="AY612" s="1336"/>
      <c r="AZ612" s="1336"/>
      <c r="BA612" s="1336"/>
      <c r="BB612" s="1336"/>
      <c r="BC612" s="1336"/>
      <c r="BD612" s="1336"/>
      <c r="BE612" s="1336"/>
      <c r="BF612" s="1336"/>
      <c r="BG612" s="1336"/>
      <c r="BH612" s="1336"/>
      <c r="BI612" s="1336"/>
      <c r="BJ612" s="1336"/>
      <c r="BK612" s="1336"/>
      <c r="BL612" s="1336"/>
      <c r="BM612" s="1336"/>
      <c r="BN612" s="1336"/>
      <c r="BO612" s="1336"/>
      <c r="BP612" s="1336"/>
      <c r="BQ612" s="1337"/>
    </row>
    <row r="613" spans="1:69" s="258" customFormat="1" ht="12.75">
      <c r="A613" s="1338" t="s">
        <v>1269</v>
      </c>
      <c r="B613" s="1331" t="s">
        <v>1059</v>
      </c>
      <c r="C613" s="1332">
        <v>1</v>
      </c>
      <c r="D613" s="1333">
        <f t="shared" si="923"/>
        <v>0.65</v>
      </c>
      <c r="E613" s="1333">
        <f>VLOOKUP($A613,'E1 Categorization'!$A$35:$E$114,5,FALSE)</f>
        <v>0.35</v>
      </c>
      <c r="F613" s="1333">
        <f t="shared" si="924"/>
        <v>1</v>
      </c>
      <c r="G613" s="1334">
        <f>IF(ISERROR(VLOOKUP(VLOOKUP($A613, 'E4 TB Allocation Details'!$A$18:$L$205, MATCH("Demand ID", 'E4 TB Allocation Details'!$A$18:$L$18, 0),FALSE), 'E2 Allocators'!$B$15:$W$361, MATCH(G$17, 'E2 Allocators'!$B$15:$W$15, 0),FALSE)), 0, VLOOKUP(VLOOKUP($A613, 'E4 TB Allocation Details'!$A$18:$L$205, MATCH("Demand ID", 'E4 TB Allocation Details'!$A$18:$L$18, 0),FALSE), 'E2 Allocators'!$B$15:$W$361, MATCH(G$17, 'E2 Allocators'!$B$15:$W$15, 0),FALSE))</f>
        <v>0.61903661732298609</v>
      </c>
      <c r="H613" s="1334">
        <f>IF(ISERROR(VLOOKUP(VLOOKUP($A613, 'E4 TB Allocation Details'!$A$18:$L$205, MATCH("Demand ID", 'E4 TB Allocation Details'!$A$18:$L$18, 0),FALSE), 'E2 Allocators'!$B$15:$W$361, MATCH(H$17, 'E2 Allocators'!$B$15:$W$15, 0),FALSE)), 0, VLOOKUP(VLOOKUP($A613, 'E4 TB Allocation Details'!$A$18:$L$205, MATCH("Demand ID", 'E4 TB Allocation Details'!$A$18:$L$18, 0),FALSE), 'E2 Allocators'!$B$15:$W$361, MATCH(H$17, 'E2 Allocators'!$B$15:$W$15, 0),FALSE))</f>
        <v>0.23458020427422402</v>
      </c>
      <c r="I613" s="1334">
        <f>IF(ISERROR(VLOOKUP(VLOOKUP($A613, 'E4 TB Allocation Details'!$A$18:$L$205, MATCH("Demand ID", 'E4 TB Allocation Details'!$A$18:$L$18, 0),FALSE), 'E2 Allocators'!$B$15:$W$361, MATCH(I$17, 'E2 Allocators'!$B$15:$W$15, 0),FALSE)), 0, VLOOKUP(VLOOKUP($A613, 'E4 TB Allocation Details'!$A$18:$L$205, MATCH("Demand ID", 'E4 TB Allocation Details'!$A$18:$L$18, 0),FALSE), 'E2 Allocators'!$B$15:$W$361, MATCH(I$17, 'E2 Allocators'!$B$15:$W$15, 0),FALSE))</f>
        <v>0.14519356510090883</v>
      </c>
      <c r="J613" s="1334">
        <f>IF(ISERROR(VLOOKUP(VLOOKUP($A613, 'E4 TB Allocation Details'!$A$18:$L$205, MATCH("Demand ID", 'E4 TB Allocation Details'!$A$18:$L$18, 0),FALSE), 'E2 Allocators'!$B$15:$W$361, MATCH(J$17, 'E2 Allocators'!$B$15:$W$15, 0),FALSE)), 0, VLOOKUP(VLOOKUP($A613, 'E4 TB Allocation Details'!$A$18:$L$205, MATCH("Demand ID", 'E4 TB Allocation Details'!$A$18:$L$18, 0),FALSE), 'E2 Allocators'!$B$15:$W$361, MATCH(J$17, 'E2 Allocators'!$B$15:$W$15, 0),FALSE))</f>
        <v>0</v>
      </c>
      <c r="K613" s="1334">
        <f>IF(ISERROR(VLOOKUP(VLOOKUP($A613, 'E4 TB Allocation Details'!$A$18:$L$205, MATCH("Demand ID", 'E4 TB Allocation Details'!$A$18:$L$18, 0),FALSE), 'E2 Allocators'!$B$15:$W$361, MATCH(K$17, 'E2 Allocators'!$B$15:$W$15, 0),FALSE)), 0, VLOOKUP(VLOOKUP($A613, 'E4 TB Allocation Details'!$A$18:$L$205, MATCH("Demand ID", 'E4 TB Allocation Details'!$A$18:$L$18, 0),FALSE), 'E2 Allocators'!$B$15:$W$361, MATCH(K$17, 'E2 Allocators'!$B$15:$W$15, 0),FALSE))</f>
        <v>0</v>
      </c>
      <c r="L613" s="1334">
        <f>IF(ISERROR(VLOOKUP(VLOOKUP($A613, 'E4 TB Allocation Details'!$A$18:$L$205, MATCH("Demand ID", 'E4 TB Allocation Details'!$A$18:$L$18, 0),FALSE), 'E2 Allocators'!$B$15:$W$361, MATCH(L$17, 'E2 Allocators'!$B$15:$W$15, 0),FALSE)), 0, VLOOKUP(VLOOKUP($A613, 'E4 TB Allocation Details'!$A$18:$L$205, MATCH("Demand ID", 'E4 TB Allocation Details'!$A$18:$L$18, 0),FALSE), 'E2 Allocators'!$B$15:$W$361, MATCH(L$17, 'E2 Allocators'!$B$15:$W$15, 0),FALSE))</f>
        <v>0</v>
      </c>
      <c r="M613" s="1334">
        <f>IF(ISERROR(VLOOKUP(VLOOKUP($A613, 'E4 TB Allocation Details'!$A$18:$L$205, MATCH("Demand ID", 'E4 TB Allocation Details'!$A$18:$L$18, 0),FALSE), 'E2 Allocators'!$B$15:$W$361, MATCH(M$17, 'E2 Allocators'!$B$15:$W$15, 0),FALSE)), 0, VLOOKUP(VLOOKUP($A613, 'E4 TB Allocation Details'!$A$18:$L$205, MATCH("Demand ID", 'E4 TB Allocation Details'!$A$18:$L$18, 0),FALSE), 'E2 Allocators'!$B$15:$W$361, MATCH(M$17, 'E2 Allocators'!$B$15:$W$15, 0),FALSE))</f>
        <v>0</v>
      </c>
      <c r="N613" s="1334">
        <f>IF(ISERROR(VLOOKUP(VLOOKUP($A613, 'E4 TB Allocation Details'!$A$18:$L$205, MATCH("Demand ID", 'E4 TB Allocation Details'!$A$18:$L$18, 0),FALSE), 'E2 Allocators'!$B$15:$W$361, MATCH(N$17, 'E2 Allocators'!$B$15:$W$15, 0),FALSE)), 0, VLOOKUP(VLOOKUP($A613, 'E4 TB Allocation Details'!$A$18:$L$205, MATCH("Demand ID", 'E4 TB Allocation Details'!$A$18:$L$18, 0),FALSE), 'E2 Allocators'!$B$15:$W$361, MATCH(N$17, 'E2 Allocators'!$B$15:$W$15, 0),FALSE))</f>
        <v>0</v>
      </c>
      <c r="O613" s="1334">
        <f>IF(ISERROR(VLOOKUP(VLOOKUP($A613, 'E4 TB Allocation Details'!$A$18:$L$205, MATCH("Demand ID", 'E4 TB Allocation Details'!$A$18:$L$18, 0),FALSE), 'E2 Allocators'!$B$15:$W$361, MATCH(O$17, 'E2 Allocators'!$B$15:$W$15, 0),FALSE)), 0, VLOOKUP(VLOOKUP($A613, 'E4 TB Allocation Details'!$A$18:$L$205, MATCH("Demand ID", 'E4 TB Allocation Details'!$A$18:$L$18, 0),FALSE), 'E2 Allocators'!$B$15:$W$361, MATCH(O$17, 'E2 Allocators'!$B$15:$W$15, 0),FALSE))</f>
        <v>1.1896133018811318E-3</v>
      </c>
      <c r="P613" s="1334">
        <f>IF(ISERROR(VLOOKUP(VLOOKUP($A613, 'E4 TB Allocation Details'!$A$18:$L$205, MATCH("Demand ID", 'E4 TB Allocation Details'!$A$18:$L$18, 0),FALSE), 'E2 Allocators'!$B$15:$W$361, MATCH(P$17, 'E2 Allocators'!$B$15:$W$15, 0),FALSE)), 0, VLOOKUP(VLOOKUP($A613, 'E4 TB Allocation Details'!$A$18:$L$205, MATCH("Demand ID", 'E4 TB Allocation Details'!$A$18:$L$18, 0),FALSE), 'E2 Allocators'!$B$15:$W$361, MATCH(P$17, 'E2 Allocators'!$B$15:$W$15, 0),FALSE))</f>
        <v>0</v>
      </c>
      <c r="Q613" s="1334">
        <f>IF(ISERROR(VLOOKUP(VLOOKUP($A613, 'E4 TB Allocation Details'!$A$18:$L$205, MATCH("Demand ID", 'E4 TB Allocation Details'!$A$18:$L$18, 0),FALSE), 'E2 Allocators'!$B$15:$W$361, MATCH(Q$17, 'E2 Allocators'!$B$15:$W$15, 0),FALSE)), 0, VLOOKUP(VLOOKUP($A613, 'E4 TB Allocation Details'!$A$18:$L$205, MATCH("Demand ID", 'E4 TB Allocation Details'!$A$18:$L$18, 0),FALSE), 'E2 Allocators'!$B$15:$W$361, MATCH(Q$17, 'E2 Allocators'!$B$15:$W$15, 0),FALSE))</f>
        <v>0</v>
      </c>
      <c r="R613" s="1334">
        <f>IF(ISERROR(VLOOKUP(VLOOKUP($A613, 'E4 TB Allocation Details'!$A$18:$L$205, MATCH("Demand ID", 'E4 TB Allocation Details'!$A$18:$L$18, 0),FALSE), 'E2 Allocators'!$B$15:$W$361, MATCH(R$17, 'E2 Allocators'!$B$15:$W$15, 0),FALSE)), 0, VLOOKUP(VLOOKUP($A613, 'E4 TB Allocation Details'!$A$18:$L$205, MATCH("Demand ID", 'E4 TB Allocation Details'!$A$18:$L$18, 0),FALSE), 'E2 Allocators'!$B$15:$W$361, MATCH(R$17, 'E2 Allocators'!$B$15:$W$15, 0),FALSE))</f>
        <v>0</v>
      </c>
      <c r="S613" s="1334">
        <f>IF(ISERROR(VLOOKUP(VLOOKUP($A613, 'E4 TB Allocation Details'!$A$18:$L$205, MATCH("Demand ID", 'E4 TB Allocation Details'!$A$18:$L$18, 0),FALSE), 'E2 Allocators'!$B$15:$W$361, MATCH(S$17, 'E2 Allocators'!$B$15:$W$15, 0),FALSE)), 0, VLOOKUP(VLOOKUP($A613, 'E4 TB Allocation Details'!$A$18:$L$205, MATCH("Demand ID", 'E4 TB Allocation Details'!$A$18:$L$18, 0),FALSE), 'E2 Allocators'!$B$15:$W$361, MATCH(S$17, 'E2 Allocators'!$B$15:$W$15, 0),FALSE))</f>
        <v>0</v>
      </c>
      <c r="T613" s="1334">
        <f>IF(ISERROR(VLOOKUP(VLOOKUP($A613, 'E4 TB Allocation Details'!$A$18:$L$205, MATCH("Demand ID", 'E4 TB Allocation Details'!$A$18:$L$18, 0),FALSE), 'E2 Allocators'!$B$15:$W$361, MATCH(T$17, 'E2 Allocators'!$B$15:$W$15, 0),FALSE)), 0, VLOOKUP(VLOOKUP($A613, 'E4 TB Allocation Details'!$A$18:$L$205, MATCH("Demand ID", 'E4 TB Allocation Details'!$A$18:$L$18, 0),FALSE), 'E2 Allocators'!$B$15:$W$361, MATCH(T$17, 'E2 Allocators'!$B$15:$W$15, 0),FALSE))</f>
        <v>0</v>
      </c>
      <c r="U613" s="1334">
        <f>IF(ISERROR(VLOOKUP(VLOOKUP($A613, 'E4 TB Allocation Details'!$A$18:$L$205, MATCH("Demand ID", 'E4 TB Allocation Details'!$A$18:$L$18, 0),FALSE), 'E2 Allocators'!$B$15:$W$361, MATCH(U$17, 'E2 Allocators'!$B$15:$W$15, 0),FALSE)), 0, VLOOKUP(VLOOKUP($A613, 'E4 TB Allocation Details'!$A$18:$L$205, MATCH("Demand ID", 'E4 TB Allocation Details'!$A$18:$L$18, 0),FALSE), 'E2 Allocators'!$B$15:$W$361, MATCH(U$17, 'E2 Allocators'!$B$15:$W$15, 0),FALSE))</f>
        <v>0</v>
      </c>
      <c r="V613" s="1334">
        <f>IF(ISERROR(VLOOKUP(VLOOKUP($A613, 'E4 TB Allocation Details'!$A$18:$L$205, MATCH("Demand ID", 'E4 TB Allocation Details'!$A$18:$L$18, 0),FALSE), 'E2 Allocators'!$B$15:$W$361, MATCH(V$17, 'E2 Allocators'!$B$15:$W$15, 0),FALSE)), 0, VLOOKUP(VLOOKUP($A613, 'E4 TB Allocation Details'!$A$18:$L$205, MATCH("Demand ID", 'E4 TB Allocation Details'!$A$18:$L$18, 0),FALSE), 'E2 Allocators'!$B$15:$W$361, MATCH(V$17, 'E2 Allocators'!$B$15:$W$15, 0),FALSE))</f>
        <v>0</v>
      </c>
      <c r="W613" s="1334">
        <f>IF(ISERROR(VLOOKUP(VLOOKUP($A613, 'E4 TB Allocation Details'!$A$18:$L$205, MATCH("Demand ID", 'E4 TB Allocation Details'!$A$18:$L$18, 0),FALSE), 'E2 Allocators'!$B$15:$W$361, MATCH(W$17, 'E2 Allocators'!$B$15:$W$15, 0),FALSE)), 0, VLOOKUP(VLOOKUP($A613, 'E4 TB Allocation Details'!$A$18:$L$205, MATCH("Demand ID", 'E4 TB Allocation Details'!$A$18:$L$18, 0),FALSE), 'E2 Allocators'!$B$15:$W$361, MATCH(W$17, 'E2 Allocators'!$B$15:$W$15, 0),FALSE))</f>
        <v>0</v>
      </c>
      <c r="X613" s="1334">
        <f>IF(ISERROR(VLOOKUP(VLOOKUP($A613, 'E4 TB Allocation Details'!$A$18:$L$205, MATCH("Demand ID", 'E4 TB Allocation Details'!$A$18:$L$18, 0),FALSE), 'E2 Allocators'!$B$15:$W$361, MATCH(X$17, 'E2 Allocators'!$B$15:$W$15, 0),FALSE)), 0, VLOOKUP(VLOOKUP($A613, 'E4 TB Allocation Details'!$A$18:$L$205, MATCH("Demand ID", 'E4 TB Allocation Details'!$A$18:$L$18, 0),FALSE), 'E2 Allocators'!$B$15:$W$361, MATCH(X$17, 'E2 Allocators'!$B$15:$W$15, 0),FALSE))</f>
        <v>0</v>
      </c>
      <c r="Y613" s="1334">
        <f>IF(ISERROR(VLOOKUP(VLOOKUP($A613, 'E4 TB Allocation Details'!$A$18:$L$205, MATCH("Demand ID", 'E4 TB Allocation Details'!$A$18:$L$18, 0),FALSE), 'E2 Allocators'!$B$15:$W$361, MATCH(Y$17, 'E2 Allocators'!$B$15:$W$15, 0),FALSE)), 0, VLOOKUP(VLOOKUP($A613, 'E4 TB Allocation Details'!$A$18:$L$205, MATCH("Demand ID", 'E4 TB Allocation Details'!$A$18:$L$18, 0),FALSE), 'E2 Allocators'!$B$15:$W$361, MATCH(Y$17, 'E2 Allocators'!$B$15:$W$15, 0),FALSE))</f>
        <v>0</v>
      </c>
      <c r="Z613" s="1334">
        <f>IF(ISERROR(VLOOKUP(VLOOKUP($A613, 'E4 TB Allocation Details'!$A$18:$L$205, MATCH("Demand ID", 'E4 TB Allocation Details'!$A$18:$L$18, 0),FALSE), 'E2 Allocators'!$B$15:$W$361, MATCH(Z$17, 'E2 Allocators'!$B$15:$W$15, 0),FALSE)), 0, VLOOKUP(VLOOKUP($A613, 'E4 TB Allocation Details'!$A$18:$L$205, MATCH("Demand ID", 'E4 TB Allocation Details'!$A$18:$L$18, 0),FALSE), 'E2 Allocators'!$B$15:$W$361, MATCH(Z$17, 'E2 Allocators'!$B$15:$W$15, 0),FALSE))</f>
        <v>0</v>
      </c>
      <c r="AA613" s="1339">
        <f t="shared" si="925"/>
        <v>1</v>
      </c>
      <c r="AB613" s="1334">
        <f>IF(ISERROR(VLOOKUP(VLOOKUP($A613, 'E4 TB Allocation Details'!$A$18:$L$205, MATCH("Customer ID", 'E4 TB Allocation Details'!$A$18:$L$18, 0),FALSE), 'E2 Allocators'!$B$15:$W$361, MATCH(AB$17, 'E2 Allocators'!$B$15:$W$15, 0),FALSE)), 0, VLOOKUP(VLOOKUP($A613, 'E4 TB Allocation Details'!$A$18:$L$205, MATCH("Customer ID", 'E4 TB Allocation Details'!$A$18:$L$18, 0),FALSE), 'E2 Allocators'!$B$15:$W$361, MATCH(AB$17, 'E2 Allocators'!$B$15:$W$15, 0),FALSE))</f>
        <v>0.6714802047259314</v>
      </c>
      <c r="AC613" s="1334">
        <f>IF(ISERROR(VLOOKUP(VLOOKUP($A613, 'E4 TB Allocation Details'!$A$18:$L$205, MATCH("Customer ID", 'E4 TB Allocation Details'!$A$18:$L$18, 0),FALSE), 'E2 Allocators'!$B$15:$W$361, MATCH(AC$17, 'E2 Allocators'!$B$15:$W$15, 0),FALSE)), 0, VLOOKUP(VLOOKUP($A613, 'E4 TB Allocation Details'!$A$18:$L$205, MATCH("Customer ID", 'E4 TB Allocation Details'!$A$18:$L$18, 0),FALSE), 'E2 Allocators'!$B$15:$W$361, MATCH(AC$17, 'E2 Allocators'!$B$15:$W$15, 0),FALSE))</f>
        <v>7.3956271918693514E-2</v>
      </c>
      <c r="AD613" s="1334">
        <f>IF(ISERROR(VLOOKUP(VLOOKUP($A613, 'E4 TB Allocation Details'!$A$18:$L$205, MATCH("Customer ID", 'E4 TB Allocation Details'!$A$18:$L$18, 0),FALSE), 'E2 Allocators'!$B$15:$W$361, MATCH(AD$17, 'E2 Allocators'!$B$15:$W$15, 0),FALSE)), 0, VLOOKUP(VLOOKUP($A613, 'E4 TB Allocation Details'!$A$18:$L$205, MATCH("Customer ID", 'E4 TB Allocation Details'!$A$18:$L$18, 0),FALSE), 'E2 Allocators'!$B$15:$W$361, MATCH(AD$17, 'E2 Allocators'!$B$15:$W$15, 0),FALSE))</f>
        <v>3.6822352184730772E-3</v>
      </c>
      <c r="AE613" s="1334">
        <f>IF(ISERROR(VLOOKUP(VLOOKUP($A613, 'E4 TB Allocation Details'!$A$18:$L$205, MATCH("Customer ID", 'E4 TB Allocation Details'!$A$18:$L$18, 0),FALSE), 'E2 Allocators'!$B$15:$W$361, MATCH(AE$17, 'E2 Allocators'!$B$15:$W$15, 0),FALSE)), 0, VLOOKUP(VLOOKUP($A613, 'E4 TB Allocation Details'!$A$18:$L$205, MATCH("Customer ID", 'E4 TB Allocation Details'!$A$18:$L$18, 0),FALSE), 'E2 Allocators'!$B$15:$W$361, MATCH(AE$17, 'E2 Allocators'!$B$15:$W$15, 0),FALSE))</f>
        <v>0</v>
      </c>
      <c r="AF613" s="1334">
        <f>IF(ISERROR(VLOOKUP(VLOOKUP($A613, 'E4 TB Allocation Details'!$A$18:$L$205, MATCH("Customer ID", 'E4 TB Allocation Details'!$A$18:$L$18, 0),FALSE), 'E2 Allocators'!$B$15:$W$361, MATCH(AF$17, 'E2 Allocators'!$B$15:$W$15, 0),FALSE)), 0, VLOOKUP(VLOOKUP($A613, 'E4 TB Allocation Details'!$A$18:$L$205, MATCH("Customer ID", 'E4 TB Allocation Details'!$A$18:$L$18, 0),FALSE), 'E2 Allocators'!$B$15:$W$361, MATCH(AF$17, 'E2 Allocators'!$B$15:$W$15, 0),FALSE))</f>
        <v>0</v>
      </c>
      <c r="AG613" s="1334">
        <f>IF(ISERROR(VLOOKUP(VLOOKUP($A613, 'E4 TB Allocation Details'!$A$18:$L$205, MATCH("Customer ID", 'E4 TB Allocation Details'!$A$18:$L$18, 0),FALSE), 'E2 Allocators'!$B$15:$W$361, MATCH(AG$17, 'E2 Allocators'!$B$15:$W$15, 0),FALSE)), 0, VLOOKUP(VLOOKUP($A613, 'E4 TB Allocation Details'!$A$18:$L$205, MATCH("Customer ID", 'E4 TB Allocation Details'!$A$18:$L$18, 0),FALSE), 'E2 Allocators'!$B$15:$W$361, MATCH(AG$17, 'E2 Allocators'!$B$15:$W$15, 0),FALSE))</f>
        <v>0</v>
      </c>
      <c r="AH613" s="1334">
        <f>IF(ISERROR(VLOOKUP(VLOOKUP($A613, 'E4 TB Allocation Details'!$A$18:$L$205, MATCH("Customer ID", 'E4 TB Allocation Details'!$A$18:$L$18, 0),FALSE), 'E2 Allocators'!$B$15:$W$361, MATCH(AH$17, 'E2 Allocators'!$B$15:$W$15, 0),FALSE)), 0, VLOOKUP(VLOOKUP($A613, 'E4 TB Allocation Details'!$A$18:$L$205, MATCH("Customer ID", 'E4 TB Allocation Details'!$A$18:$L$18, 0),FALSE), 'E2 Allocators'!$B$15:$W$361, MATCH(AH$17, 'E2 Allocators'!$B$15:$W$15, 0),FALSE))</f>
        <v>0.22863502322266108</v>
      </c>
      <c r="AI613" s="1334">
        <f>IF(ISERROR(VLOOKUP(VLOOKUP($A613, 'E4 TB Allocation Details'!$A$18:$L$205, MATCH("Customer ID", 'E4 TB Allocation Details'!$A$18:$L$18, 0),FALSE), 'E2 Allocators'!$B$15:$W$361, MATCH(AI$17, 'E2 Allocators'!$B$15:$W$15, 0),FALSE)), 0, VLOOKUP(VLOOKUP($A613, 'E4 TB Allocation Details'!$A$18:$L$205, MATCH("Customer ID", 'E4 TB Allocation Details'!$A$18:$L$18, 0),FALSE), 'E2 Allocators'!$B$15:$W$361, MATCH(AI$17, 'E2 Allocators'!$B$15:$W$15, 0),FALSE))</f>
        <v>1.2537634850511504E-2</v>
      </c>
      <c r="AJ613" s="1334">
        <f>IF(ISERROR(VLOOKUP(VLOOKUP($A613, 'E4 TB Allocation Details'!$A$18:$L$205, MATCH("Customer ID", 'E4 TB Allocation Details'!$A$18:$L$18, 0),FALSE), 'E2 Allocators'!$B$15:$W$361, MATCH(AJ$17, 'E2 Allocators'!$B$15:$W$15, 0),FALSE)), 0, VLOOKUP(VLOOKUP($A613, 'E4 TB Allocation Details'!$A$18:$L$205, MATCH("Customer ID", 'E4 TB Allocation Details'!$A$18:$L$18, 0),FALSE), 'E2 Allocators'!$B$15:$W$361, MATCH(AJ$17, 'E2 Allocators'!$B$15:$W$15, 0),FALSE))</f>
        <v>9.7086300637294204E-3</v>
      </c>
      <c r="AK613" s="1334">
        <f>IF(ISERROR(VLOOKUP(VLOOKUP($A613, 'E4 TB Allocation Details'!$A$18:$L$205, MATCH("Customer ID", 'E4 TB Allocation Details'!$A$18:$L$18, 0),FALSE), 'E2 Allocators'!$B$15:$W$361, MATCH(AK$17, 'E2 Allocators'!$B$15:$W$15, 0),FALSE)), 0, VLOOKUP(VLOOKUP($A613, 'E4 TB Allocation Details'!$A$18:$L$205, MATCH("Customer ID", 'E4 TB Allocation Details'!$A$18:$L$18, 0),FALSE), 'E2 Allocators'!$B$15:$W$361, MATCH(AK$17, 'E2 Allocators'!$B$15:$W$15, 0),FALSE))</f>
        <v>0</v>
      </c>
      <c r="AL613" s="1334">
        <f>IF(ISERROR(VLOOKUP(VLOOKUP($A613, 'E4 TB Allocation Details'!$A$18:$L$205, MATCH("Customer ID", 'E4 TB Allocation Details'!$A$18:$L$18, 0),FALSE), 'E2 Allocators'!$B$15:$W$361, MATCH(AL$17, 'E2 Allocators'!$B$15:$W$15, 0),FALSE)), 0, VLOOKUP(VLOOKUP($A613, 'E4 TB Allocation Details'!$A$18:$L$205, MATCH("Customer ID", 'E4 TB Allocation Details'!$A$18:$L$18, 0),FALSE), 'E2 Allocators'!$B$15:$W$361, MATCH(AL$17, 'E2 Allocators'!$B$15:$W$15, 0),FALSE))</f>
        <v>0</v>
      </c>
      <c r="AM613" s="1334">
        <f>IF(ISERROR(VLOOKUP(VLOOKUP($A613, 'E4 TB Allocation Details'!$A$18:$L$205, MATCH("Customer ID", 'E4 TB Allocation Details'!$A$18:$L$18, 0),FALSE), 'E2 Allocators'!$B$15:$W$361, MATCH(AM$17, 'E2 Allocators'!$B$15:$W$15, 0),FALSE)), 0, VLOOKUP(VLOOKUP($A613, 'E4 TB Allocation Details'!$A$18:$L$205, MATCH("Customer ID", 'E4 TB Allocation Details'!$A$18:$L$18, 0),FALSE), 'E2 Allocators'!$B$15:$W$361, MATCH(AM$17, 'E2 Allocators'!$B$15:$W$15, 0),FALSE))</f>
        <v>0</v>
      </c>
      <c r="AN613" s="1334">
        <f>IF(ISERROR(VLOOKUP(VLOOKUP($A613, 'E4 TB Allocation Details'!$A$18:$L$205, MATCH("Customer ID", 'E4 TB Allocation Details'!$A$18:$L$18, 0),FALSE), 'E2 Allocators'!$B$15:$W$361, MATCH(AN$17, 'E2 Allocators'!$B$15:$W$15, 0),FALSE)), 0, VLOOKUP(VLOOKUP($A613, 'E4 TB Allocation Details'!$A$18:$L$205, MATCH("Customer ID", 'E4 TB Allocation Details'!$A$18:$L$18, 0),FALSE), 'E2 Allocators'!$B$15:$W$361, MATCH(AN$17, 'E2 Allocators'!$B$15:$W$15, 0),FALSE))</f>
        <v>0</v>
      </c>
      <c r="AO613" s="1334">
        <f>IF(ISERROR(VLOOKUP(VLOOKUP($A613, 'E4 TB Allocation Details'!$A$18:$L$205, MATCH("Customer ID", 'E4 TB Allocation Details'!$A$18:$L$18, 0),FALSE), 'E2 Allocators'!$B$15:$W$361, MATCH(AO$17, 'E2 Allocators'!$B$15:$W$15, 0),FALSE)), 0, VLOOKUP(VLOOKUP($A613, 'E4 TB Allocation Details'!$A$18:$L$205, MATCH("Customer ID", 'E4 TB Allocation Details'!$A$18:$L$18, 0),FALSE), 'E2 Allocators'!$B$15:$W$361, MATCH(AO$17, 'E2 Allocators'!$B$15:$W$15, 0),FALSE))</f>
        <v>0</v>
      </c>
      <c r="AP613" s="1334">
        <f>IF(ISERROR(VLOOKUP(VLOOKUP($A613, 'E4 TB Allocation Details'!$A$18:$L$205, MATCH("Customer ID", 'E4 TB Allocation Details'!$A$18:$L$18, 0),FALSE), 'E2 Allocators'!$B$15:$W$361, MATCH(AP$17, 'E2 Allocators'!$B$15:$W$15, 0),FALSE)), 0, VLOOKUP(VLOOKUP($A613, 'E4 TB Allocation Details'!$A$18:$L$205, MATCH("Customer ID", 'E4 TB Allocation Details'!$A$18:$L$18, 0),FALSE), 'E2 Allocators'!$B$15:$W$361, MATCH(AP$17, 'E2 Allocators'!$B$15:$W$15, 0),FALSE))</f>
        <v>0</v>
      </c>
      <c r="AQ613" s="1334">
        <f>IF(ISERROR(VLOOKUP(VLOOKUP($A613, 'E4 TB Allocation Details'!$A$18:$L$205, MATCH("Customer ID", 'E4 TB Allocation Details'!$A$18:$L$18, 0),FALSE), 'E2 Allocators'!$B$15:$W$361, MATCH(AQ$17, 'E2 Allocators'!$B$15:$W$15, 0),FALSE)), 0, VLOOKUP(VLOOKUP($A613, 'E4 TB Allocation Details'!$A$18:$L$205, MATCH("Customer ID", 'E4 TB Allocation Details'!$A$18:$L$18, 0),FALSE), 'E2 Allocators'!$B$15:$W$361, MATCH(AQ$17, 'E2 Allocators'!$B$15:$W$15, 0),FALSE))</f>
        <v>0</v>
      </c>
      <c r="AR613" s="1334">
        <f>IF(ISERROR(VLOOKUP(VLOOKUP($A613, 'E4 TB Allocation Details'!$A$18:$L$205, MATCH("Customer ID", 'E4 TB Allocation Details'!$A$18:$L$18, 0),FALSE), 'E2 Allocators'!$B$15:$W$361, MATCH(AR$17, 'E2 Allocators'!$B$15:$W$15, 0),FALSE)), 0, VLOOKUP(VLOOKUP($A613, 'E4 TB Allocation Details'!$A$18:$L$205, MATCH("Customer ID", 'E4 TB Allocation Details'!$A$18:$L$18, 0),FALSE), 'E2 Allocators'!$B$15:$W$361, MATCH(AR$17, 'E2 Allocators'!$B$15:$W$15, 0),FALSE))</f>
        <v>0</v>
      </c>
      <c r="AS613" s="1334">
        <f>IF(ISERROR(VLOOKUP(VLOOKUP($A613, 'E4 TB Allocation Details'!$A$18:$L$205, MATCH("Customer ID", 'E4 TB Allocation Details'!$A$18:$L$18, 0),FALSE), 'E2 Allocators'!$B$15:$W$361, MATCH(AS$17, 'E2 Allocators'!$B$15:$W$15, 0),FALSE)), 0, VLOOKUP(VLOOKUP($A613, 'E4 TB Allocation Details'!$A$18:$L$205, MATCH("Customer ID", 'E4 TB Allocation Details'!$A$18:$L$18, 0),FALSE), 'E2 Allocators'!$B$15:$W$361, MATCH(AS$17, 'E2 Allocators'!$B$15:$W$15, 0),FALSE))</f>
        <v>0</v>
      </c>
      <c r="AT613" s="1334">
        <f>IF(ISERROR(VLOOKUP(VLOOKUP($A613, 'E4 TB Allocation Details'!$A$18:$L$205, MATCH("Customer ID", 'E4 TB Allocation Details'!$A$18:$L$18, 0),FALSE), 'E2 Allocators'!$B$15:$W$361, MATCH(AT$17, 'E2 Allocators'!$B$15:$W$15, 0),FALSE)), 0, VLOOKUP(VLOOKUP($A613, 'E4 TB Allocation Details'!$A$18:$L$205, MATCH("Customer ID", 'E4 TB Allocation Details'!$A$18:$L$18, 0),FALSE), 'E2 Allocators'!$B$15:$W$361, MATCH(AT$17, 'E2 Allocators'!$B$15:$W$15, 0),FALSE))</f>
        <v>0</v>
      </c>
      <c r="AU613" s="1334">
        <f>IF(ISERROR(VLOOKUP(VLOOKUP($A613, 'E4 TB Allocation Details'!$A$18:$L$205, MATCH("Customer ID", 'E4 TB Allocation Details'!$A$18:$L$18, 0),FALSE), 'E2 Allocators'!$B$15:$W$361, MATCH(AU$17, 'E2 Allocators'!$B$15:$W$15, 0),FALSE)), 0, VLOOKUP(VLOOKUP($A613, 'E4 TB Allocation Details'!$A$18:$L$205, MATCH("Customer ID", 'E4 TB Allocation Details'!$A$18:$L$18, 0),FALSE), 'E2 Allocators'!$B$15:$W$361, MATCH(AU$17, 'E2 Allocators'!$B$15:$W$15, 0),FALSE))</f>
        <v>0</v>
      </c>
      <c r="AV613" s="1339">
        <f t="shared" si="926"/>
        <v>1</v>
      </c>
      <c r="AW613" s="1336"/>
      <c r="AX613" s="1336"/>
      <c r="AY613" s="1336"/>
      <c r="AZ613" s="1336"/>
      <c r="BA613" s="1336"/>
      <c r="BB613" s="1336"/>
      <c r="BC613" s="1336"/>
      <c r="BD613" s="1336"/>
      <c r="BE613" s="1336"/>
      <c r="BF613" s="1336"/>
      <c r="BG613" s="1336"/>
      <c r="BH613" s="1336"/>
      <c r="BI613" s="1336"/>
      <c r="BJ613" s="1336"/>
      <c r="BK613" s="1336"/>
      <c r="BL613" s="1336"/>
      <c r="BM613" s="1336"/>
      <c r="BN613" s="1336"/>
      <c r="BO613" s="1336"/>
      <c r="BP613" s="1336"/>
      <c r="BQ613" s="1337"/>
    </row>
    <row r="614" spans="1:69" s="258" customFormat="1" ht="12.75">
      <c r="A614" s="1338">
        <v>1835</v>
      </c>
      <c r="B614" s="1331" t="s">
        <v>26</v>
      </c>
      <c r="C614" s="1332"/>
      <c r="D614" s="1333"/>
      <c r="E614" s="1333"/>
      <c r="F614" s="1333"/>
      <c r="G614" s="1334">
        <f>IF(ISERROR(VLOOKUP(VLOOKUP($A614, 'E4 TB Allocation Details'!$A$18:$L$205, MATCH("Demand ID", 'E4 TB Allocation Details'!$A$18:$L$18, 0),FALSE), 'E2 Allocators'!$B$15:$W$361, MATCH(G$17, 'E2 Allocators'!$B$15:$W$15, 0),FALSE)), 0, VLOOKUP(VLOOKUP($A614, 'E4 TB Allocation Details'!$A$18:$L$205, MATCH("Demand ID", 'E4 TB Allocation Details'!$A$18:$L$18, 0),FALSE), 'E2 Allocators'!$B$15:$W$361, MATCH(G$17, 'E2 Allocators'!$B$15:$W$15, 0),FALSE))</f>
        <v>0</v>
      </c>
      <c r="H614" s="1334">
        <f>IF(ISERROR(VLOOKUP(VLOOKUP($A614, 'E4 TB Allocation Details'!$A$18:$L$205, MATCH("Demand ID", 'E4 TB Allocation Details'!$A$18:$L$18, 0),FALSE), 'E2 Allocators'!$B$15:$W$361, MATCH(H$17, 'E2 Allocators'!$B$15:$W$15, 0),FALSE)), 0, VLOOKUP(VLOOKUP($A614, 'E4 TB Allocation Details'!$A$18:$L$205, MATCH("Demand ID", 'E4 TB Allocation Details'!$A$18:$L$18, 0),FALSE), 'E2 Allocators'!$B$15:$W$361, MATCH(H$17, 'E2 Allocators'!$B$15:$W$15, 0),FALSE))</f>
        <v>0</v>
      </c>
      <c r="I614" s="1334">
        <f>IF(ISERROR(VLOOKUP(VLOOKUP($A614, 'E4 TB Allocation Details'!$A$18:$L$205, MATCH("Demand ID", 'E4 TB Allocation Details'!$A$18:$L$18, 0),FALSE), 'E2 Allocators'!$B$15:$W$361, MATCH(I$17, 'E2 Allocators'!$B$15:$W$15, 0),FALSE)), 0, VLOOKUP(VLOOKUP($A614, 'E4 TB Allocation Details'!$A$18:$L$205, MATCH("Demand ID", 'E4 TB Allocation Details'!$A$18:$L$18, 0),FALSE), 'E2 Allocators'!$B$15:$W$361, MATCH(I$17, 'E2 Allocators'!$B$15:$W$15, 0),FALSE))</f>
        <v>0</v>
      </c>
      <c r="J614" s="1334">
        <f>IF(ISERROR(VLOOKUP(VLOOKUP($A614, 'E4 TB Allocation Details'!$A$18:$L$205, MATCH("Demand ID", 'E4 TB Allocation Details'!$A$18:$L$18, 0),FALSE), 'E2 Allocators'!$B$15:$W$361, MATCH(J$17, 'E2 Allocators'!$B$15:$W$15, 0),FALSE)), 0, VLOOKUP(VLOOKUP($A614, 'E4 TB Allocation Details'!$A$18:$L$205, MATCH("Demand ID", 'E4 TB Allocation Details'!$A$18:$L$18, 0),FALSE), 'E2 Allocators'!$B$15:$W$361, MATCH(J$17, 'E2 Allocators'!$B$15:$W$15, 0),FALSE))</f>
        <v>0</v>
      </c>
      <c r="K614" s="1334">
        <f>IF(ISERROR(VLOOKUP(VLOOKUP($A614, 'E4 TB Allocation Details'!$A$18:$L$205, MATCH("Demand ID", 'E4 TB Allocation Details'!$A$18:$L$18, 0),FALSE), 'E2 Allocators'!$B$15:$W$361, MATCH(K$17, 'E2 Allocators'!$B$15:$W$15, 0),FALSE)), 0, VLOOKUP(VLOOKUP($A614, 'E4 TB Allocation Details'!$A$18:$L$205, MATCH("Demand ID", 'E4 TB Allocation Details'!$A$18:$L$18, 0),FALSE), 'E2 Allocators'!$B$15:$W$361, MATCH(K$17, 'E2 Allocators'!$B$15:$W$15, 0),FALSE))</f>
        <v>0</v>
      </c>
      <c r="L614" s="1334">
        <f>IF(ISERROR(VLOOKUP(VLOOKUP($A614, 'E4 TB Allocation Details'!$A$18:$L$205, MATCH("Demand ID", 'E4 TB Allocation Details'!$A$18:$L$18, 0),FALSE), 'E2 Allocators'!$B$15:$W$361, MATCH(L$17, 'E2 Allocators'!$B$15:$W$15, 0),FALSE)), 0, VLOOKUP(VLOOKUP($A614, 'E4 TB Allocation Details'!$A$18:$L$205, MATCH("Demand ID", 'E4 TB Allocation Details'!$A$18:$L$18, 0),FALSE), 'E2 Allocators'!$B$15:$W$361, MATCH(L$17, 'E2 Allocators'!$B$15:$W$15, 0),FALSE))</f>
        <v>0</v>
      </c>
      <c r="M614" s="1334">
        <f>IF(ISERROR(VLOOKUP(VLOOKUP($A614, 'E4 TB Allocation Details'!$A$18:$L$205, MATCH("Demand ID", 'E4 TB Allocation Details'!$A$18:$L$18, 0),FALSE), 'E2 Allocators'!$B$15:$W$361, MATCH(M$17, 'E2 Allocators'!$B$15:$W$15, 0),FALSE)), 0, VLOOKUP(VLOOKUP($A614, 'E4 TB Allocation Details'!$A$18:$L$205, MATCH("Demand ID", 'E4 TB Allocation Details'!$A$18:$L$18, 0),FALSE), 'E2 Allocators'!$B$15:$W$361, MATCH(M$17, 'E2 Allocators'!$B$15:$W$15, 0),FALSE))</f>
        <v>0</v>
      </c>
      <c r="N614" s="1334">
        <f>IF(ISERROR(VLOOKUP(VLOOKUP($A614, 'E4 TB Allocation Details'!$A$18:$L$205, MATCH("Demand ID", 'E4 TB Allocation Details'!$A$18:$L$18, 0),FALSE), 'E2 Allocators'!$B$15:$W$361, MATCH(N$17, 'E2 Allocators'!$B$15:$W$15, 0),FALSE)), 0, VLOOKUP(VLOOKUP($A614, 'E4 TB Allocation Details'!$A$18:$L$205, MATCH("Demand ID", 'E4 TB Allocation Details'!$A$18:$L$18, 0),FALSE), 'E2 Allocators'!$B$15:$W$361, MATCH(N$17, 'E2 Allocators'!$B$15:$W$15, 0),FALSE))</f>
        <v>0</v>
      </c>
      <c r="O614" s="1334">
        <f>IF(ISERROR(VLOOKUP(VLOOKUP($A614, 'E4 TB Allocation Details'!$A$18:$L$205, MATCH("Demand ID", 'E4 TB Allocation Details'!$A$18:$L$18, 0),FALSE), 'E2 Allocators'!$B$15:$W$361, MATCH(O$17, 'E2 Allocators'!$B$15:$W$15, 0),FALSE)), 0, VLOOKUP(VLOOKUP($A614, 'E4 TB Allocation Details'!$A$18:$L$205, MATCH("Demand ID", 'E4 TB Allocation Details'!$A$18:$L$18, 0),FALSE), 'E2 Allocators'!$B$15:$W$361, MATCH(O$17, 'E2 Allocators'!$B$15:$W$15, 0),FALSE))</f>
        <v>0</v>
      </c>
      <c r="P614" s="1334">
        <f>IF(ISERROR(VLOOKUP(VLOOKUP($A614, 'E4 TB Allocation Details'!$A$18:$L$205, MATCH("Demand ID", 'E4 TB Allocation Details'!$A$18:$L$18, 0),FALSE), 'E2 Allocators'!$B$15:$W$361, MATCH(P$17, 'E2 Allocators'!$B$15:$W$15, 0),FALSE)), 0, VLOOKUP(VLOOKUP($A614, 'E4 TB Allocation Details'!$A$18:$L$205, MATCH("Demand ID", 'E4 TB Allocation Details'!$A$18:$L$18, 0),FALSE), 'E2 Allocators'!$B$15:$W$361, MATCH(P$17, 'E2 Allocators'!$B$15:$W$15, 0),FALSE))</f>
        <v>0</v>
      </c>
      <c r="Q614" s="1334">
        <f>IF(ISERROR(VLOOKUP(VLOOKUP($A614, 'E4 TB Allocation Details'!$A$18:$L$205, MATCH("Demand ID", 'E4 TB Allocation Details'!$A$18:$L$18, 0),FALSE), 'E2 Allocators'!$B$15:$W$361, MATCH(Q$17, 'E2 Allocators'!$B$15:$W$15, 0),FALSE)), 0, VLOOKUP(VLOOKUP($A614, 'E4 TB Allocation Details'!$A$18:$L$205, MATCH("Demand ID", 'E4 TB Allocation Details'!$A$18:$L$18, 0),FALSE), 'E2 Allocators'!$B$15:$W$361, MATCH(Q$17, 'E2 Allocators'!$B$15:$W$15, 0),FALSE))</f>
        <v>0</v>
      </c>
      <c r="R614" s="1334">
        <f>IF(ISERROR(VLOOKUP(VLOOKUP($A614, 'E4 TB Allocation Details'!$A$18:$L$205, MATCH("Demand ID", 'E4 TB Allocation Details'!$A$18:$L$18, 0),FALSE), 'E2 Allocators'!$B$15:$W$361, MATCH(R$17, 'E2 Allocators'!$B$15:$W$15, 0),FALSE)), 0, VLOOKUP(VLOOKUP($A614, 'E4 TB Allocation Details'!$A$18:$L$205, MATCH("Demand ID", 'E4 TB Allocation Details'!$A$18:$L$18, 0),FALSE), 'E2 Allocators'!$B$15:$W$361, MATCH(R$17, 'E2 Allocators'!$B$15:$W$15, 0),FALSE))</f>
        <v>0</v>
      </c>
      <c r="S614" s="1334">
        <f>IF(ISERROR(VLOOKUP(VLOOKUP($A614, 'E4 TB Allocation Details'!$A$18:$L$205, MATCH("Demand ID", 'E4 TB Allocation Details'!$A$18:$L$18, 0),FALSE), 'E2 Allocators'!$B$15:$W$361, MATCH(S$17, 'E2 Allocators'!$B$15:$W$15, 0),FALSE)), 0, VLOOKUP(VLOOKUP($A614, 'E4 TB Allocation Details'!$A$18:$L$205, MATCH("Demand ID", 'E4 TB Allocation Details'!$A$18:$L$18, 0),FALSE), 'E2 Allocators'!$B$15:$W$361, MATCH(S$17, 'E2 Allocators'!$B$15:$W$15, 0),FALSE))</f>
        <v>0</v>
      </c>
      <c r="T614" s="1334">
        <f>IF(ISERROR(VLOOKUP(VLOOKUP($A614, 'E4 TB Allocation Details'!$A$18:$L$205, MATCH("Demand ID", 'E4 TB Allocation Details'!$A$18:$L$18, 0),FALSE), 'E2 Allocators'!$B$15:$W$361, MATCH(T$17, 'E2 Allocators'!$B$15:$W$15, 0),FALSE)), 0, VLOOKUP(VLOOKUP($A614, 'E4 TB Allocation Details'!$A$18:$L$205, MATCH("Demand ID", 'E4 TB Allocation Details'!$A$18:$L$18, 0),FALSE), 'E2 Allocators'!$B$15:$W$361, MATCH(T$17, 'E2 Allocators'!$B$15:$W$15, 0),FALSE))</f>
        <v>0</v>
      </c>
      <c r="U614" s="1334">
        <f>IF(ISERROR(VLOOKUP(VLOOKUP($A614, 'E4 TB Allocation Details'!$A$18:$L$205, MATCH("Demand ID", 'E4 TB Allocation Details'!$A$18:$L$18, 0),FALSE), 'E2 Allocators'!$B$15:$W$361, MATCH(U$17, 'E2 Allocators'!$B$15:$W$15, 0),FALSE)), 0, VLOOKUP(VLOOKUP($A614, 'E4 TB Allocation Details'!$A$18:$L$205, MATCH("Demand ID", 'E4 TB Allocation Details'!$A$18:$L$18, 0),FALSE), 'E2 Allocators'!$B$15:$W$361, MATCH(U$17, 'E2 Allocators'!$B$15:$W$15, 0),FALSE))</f>
        <v>0</v>
      </c>
      <c r="V614" s="1334">
        <f>IF(ISERROR(VLOOKUP(VLOOKUP($A614, 'E4 TB Allocation Details'!$A$18:$L$205, MATCH("Demand ID", 'E4 TB Allocation Details'!$A$18:$L$18, 0),FALSE), 'E2 Allocators'!$B$15:$W$361, MATCH(V$17, 'E2 Allocators'!$B$15:$W$15, 0),FALSE)), 0, VLOOKUP(VLOOKUP($A614, 'E4 TB Allocation Details'!$A$18:$L$205, MATCH("Demand ID", 'E4 TB Allocation Details'!$A$18:$L$18, 0),FALSE), 'E2 Allocators'!$B$15:$W$361, MATCH(V$17, 'E2 Allocators'!$B$15:$W$15, 0),FALSE))</f>
        <v>0</v>
      </c>
      <c r="W614" s="1334">
        <f>IF(ISERROR(VLOOKUP(VLOOKUP($A614, 'E4 TB Allocation Details'!$A$18:$L$205, MATCH("Demand ID", 'E4 TB Allocation Details'!$A$18:$L$18, 0),FALSE), 'E2 Allocators'!$B$15:$W$361, MATCH(W$17, 'E2 Allocators'!$B$15:$W$15, 0),FALSE)), 0, VLOOKUP(VLOOKUP($A614, 'E4 TB Allocation Details'!$A$18:$L$205, MATCH("Demand ID", 'E4 TB Allocation Details'!$A$18:$L$18, 0),FALSE), 'E2 Allocators'!$B$15:$W$361, MATCH(W$17, 'E2 Allocators'!$B$15:$W$15, 0),FALSE))</f>
        <v>0</v>
      </c>
      <c r="X614" s="1334">
        <f>IF(ISERROR(VLOOKUP(VLOOKUP($A614, 'E4 TB Allocation Details'!$A$18:$L$205, MATCH("Demand ID", 'E4 TB Allocation Details'!$A$18:$L$18, 0),FALSE), 'E2 Allocators'!$B$15:$W$361, MATCH(X$17, 'E2 Allocators'!$B$15:$W$15, 0),FALSE)), 0, VLOOKUP(VLOOKUP($A614, 'E4 TB Allocation Details'!$A$18:$L$205, MATCH("Demand ID", 'E4 TB Allocation Details'!$A$18:$L$18, 0),FALSE), 'E2 Allocators'!$B$15:$W$361, MATCH(X$17, 'E2 Allocators'!$B$15:$W$15, 0),FALSE))</f>
        <v>0</v>
      </c>
      <c r="Y614" s="1334">
        <f>IF(ISERROR(VLOOKUP(VLOOKUP($A614, 'E4 TB Allocation Details'!$A$18:$L$205, MATCH("Demand ID", 'E4 TB Allocation Details'!$A$18:$L$18, 0),FALSE), 'E2 Allocators'!$B$15:$W$361, MATCH(Y$17, 'E2 Allocators'!$B$15:$W$15, 0),FALSE)), 0, VLOOKUP(VLOOKUP($A614, 'E4 TB Allocation Details'!$A$18:$L$205, MATCH("Demand ID", 'E4 TB Allocation Details'!$A$18:$L$18, 0),FALSE), 'E2 Allocators'!$B$15:$W$361, MATCH(Y$17, 'E2 Allocators'!$B$15:$W$15, 0),FALSE))</f>
        <v>0</v>
      </c>
      <c r="Z614" s="1334">
        <f>IF(ISERROR(VLOOKUP(VLOOKUP($A614, 'E4 TB Allocation Details'!$A$18:$L$205, MATCH("Demand ID", 'E4 TB Allocation Details'!$A$18:$L$18, 0),FALSE), 'E2 Allocators'!$B$15:$W$361, MATCH(Z$17, 'E2 Allocators'!$B$15:$W$15, 0),FALSE)), 0, VLOOKUP(VLOOKUP($A614, 'E4 TB Allocation Details'!$A$18:$L$205, MATCH("Demand ID", 'E4 TB Allocation Details'!$A$18:$L$18, 0),FALSE), 'E2 Allocators'!$B$15:$W$361, MATCH(Z$17, 'E2 Allocators'!$B$15:$W$15, 0),FALSE))</f>
        <v>0</v>
      </c>
      <c r="AA614" s="1339">
        <f t="shared" si="925"/>
        <v>0</v>
      </c>
      <c r="AB614" s="1334">
        <f>IF(ISERROR(VLOOKUP(VLOOKUP($A614, 'E4 TB Allocation Details'!$A$18:$L$205, MATCH("Customer ID", 'E4 TB Allocation Details'!$A$18:$L$18, 0),FALSE), 'E2 Allocators'!$B$15:$W$361, MATCH(AB$17, 'E2 Allocators'!$B$15:$W$15, 0),FALSE)), 0, VLOOKUP(VLOOKUP($A614, 'E4 TB Allocation Details'!$A$18:$L$205, MATCH("Customer ID", 'E4 TB Allocation Details'!$A$18:$L$18, 0),FALSE), 'E2 Allocators'!$B$15:$W$361, MATCH(AB$17, 'E2 Allocators'!$B$15:$W$15, 0),FALSE))</f>
        <v>0</v>
      </c>
      <c r="AC614" s="1334">
        <f>IF(ISERROR(VLOOKUP(VLOOKUP($A614, 'E4 TB Allocation Details'!$A$18:$L$205, MATCH("Customer ID", 'E4 TB Allocation Details'!$A$18:$L$18, 0),FALSE), 'E2 Allocators'!$B$15:$W$361, MATCH(AC$17, 'E2 Allocators'!$B$15:$W$15, 0),FALSE)), 0, VLOOKUP(VLOOKUP($A614, 'E4 TB Allocation Details'!$A$18:$L$205, MATCH("Customer ID", 'E4 TB Allocation Details'!$A$18:$L$18, 0),FALSE), 'E2 Allocators'!$B$15:$W$361, MATCH(AC$17, 'E2 Allocators'!$B$15:$W$15, 0),FALSE))</f>
        <v>0</v>
      </c>
      <c r="AD614" s="1334">
        <f>IF(ISERROR(VLOOKUP(VLOOKUP($A614, 'E4 TB Allocation Details'!$A$18:$L$205, MATCH("Customer ID", 'E4 TB Allocation Details'!$A$18:$L$18, 0),FALSE), 'E2 Allocators'!$B$15:$W$361, MATCH(AD$17, 'E2 Allocators'!$B$15:$W$15, 0),FALSE)), 0, VLOOKUP(VLOOKUP($A614, 'E4 TB Allocation Details'!$A$18:$L$205, MATCH("Customer ID", 'E4 TB Allocation Details'!$A$18:$L$18, 0),FALSE), 'E2 Allocators'!$B$15:$W$361, MATCH(AD$17, 'E2 Allocators'!$B$15:$W$15, 0),FALSE))</f>
        <v>0</v>
      </c>
      <c r="AE614" s="1334">
        <f>IF(ISERROR(VLOOKUP(VLOOKUP($A614, 'E4 TB Allocation Details'!$A$18:$L$205, MATCH("Customer ID", 'E4 TB Allocation Details'!$A$18:$L$18, 0),FALSE), 'E2 Allocators'!$B$15:$W$361, MATCH(AE$17, 'E2 Allocators'!$B$15:$W$15, 0),FALSE)), 0, VLOOKUP(VLOOKUP($A614, 'E4 TB Allocation Details'!$A$18:$L$205, MATCH("Customer ID", 'E4 TB Allocation Details'!$A$18:$L$18, 0),FALSE), 'E2 Allocators'!$B$15:$W$361, MATCH(AE$17, 'E2 Allocators'!$B$15:$W$15, 0),FALSE))</f>
        <v>0</v>
      </c>
      <c r="AF614" s="1334">
        <f>IF(ISERROR(VLOOKUP(VLOOKUP($A614, 'E4 TB Allocation Details'!$A$18:$L$205, MATCH("Customer ID", 'E4 TB Allocation Details'!$A$18:$L$18, 0),FALSE), 'E2 Allocators'!$B$15:$W$361, MATCH(AF$17, 'E2 Allocators'!$B$15:$W$15, 0),FALSE)), 0, VLOOKUP(VLOOKUP($A614, 'E4 TB Allocation Details'!$A$18:$L$205, MATCH("Customer ID", 'E4 TB Allocation Details'!$A$18:$L$18, 0),FALSE), 'E2 Allocators'!$B$15:$W$361, MATCH(AF$17, 'E2 Allocators'!$B$15:$W$15, 0),FALSE))</f>
        <v>0</v>
      </c>
      <c r="AG614" s="1334">
        <f>IF(ISERROR(VLOOKUP(VLOOKUP($A614, 'E4 TB Allocation Details'!$A$18:$L$205, MATCH("Customer ID", 'E4 TB Allocation Details'!$A$18:$L$18, 0),FALSE), 'E2 Allocators'!$B$15:$W$361, MATCH(AG$17, 'E2 Allocators'!$B$15:$W$15, 0),FALSE)), 0, VLOOKUP(VLOOKUP($A614, 'E4 TB Allocation Details'!$A$18:$L$205, MATCH("Customer ID", 'E4 TB Allocation Details'!$A$18:$L$18, 0),FALSE), 'E2 Allocators'!$B$15:$W$361, MATCH(AG$17, 'E2 Allocators'!$B$15:$W$15, 0),FALSE))</f>
        <v>0</v>
      </c>
      <c r="AH614" s="1334">
        <f>IF(ISERROR(VLOOKUP(VLOOKUP($A614, 'E4 TB Allocation Details'!$A$18:$L$205, MATCH("Customer ID", 'E4 TB Allocation Details'!$A$18:$L$18, 0),FALSE), 'E2 Allocators'!$B$15:$W$361, MATCH(AH$17, 'E2 Allocators'!$B$15:$W$15, 0),FALSE)), 0, VLOOKUP(VLOOKUP($A614, 'E4 TB Allocation Details'!$A$18:$L$205, MATCH("Customer ID", 'E4 TB Allocation Details'!$A$18:$L$18, 0),FALSE), 'E2 Allocators'!$B$15:$W$361, MATCH(AH$17, 'E2 Allocators'!$B$15:$W$15, 0),FALSE))</f>
        <v>0</v>
      </c>
      <c r="AI614" s="1334">
        <f>IF(ISERROR(VLOOKUP(VLOOKUP($A614, 'E4 TB Allocation Details'!$A$18:$L$205, MATCH("Customer ID", 'E4 TB Allocation Details'!$A$18:$L$18, 0),FALSE), 'E2 Allocators'!$B$15:$W$361, MATCH(AI$17, 'E2 Allocators'!$B$15:$W$15, 0),FALSE)), 0, VLOOKUP(VLOOKUP($A614, 'E4 TB Allocation Details'!$A$18:$L$205, MATCH("Customer ID", 'E4 TB Allocation Details'!$A$18:$L$18, 0),FALSE), 'E2 Allocators'!$B$15:$W$361, MATCH(AI$17, 'E2 Allocators'!$B$15:$W$15, 0),FALSE))</f>
        <v>0</v>
      </c>
      <c r="AJ614" s="1334">
        <f>IF(ISERROR(VLOOKUP(VLOOKUP($A614, 'E4 TB Allocation Details'!$A$18:$L$205, MATCH("Customer ID", 'E4 TB Allocation Details'!$A$18:$L$18, 0),FALSE), 'E2 Allocators'!$B$15:$W$361, MATCH(AJ$17, 'E2 Allocators'!$B$15:$W$15, 0),FALSE)), 0, VLOOKUP(VLOOKUP($A614, 'E4 TB Allocation Details'!$A$18:$L$205, MATCH("Customer ID", 'E4 TB Allocation Details'!$A$18:$L$18, 0),FALSE), 'E2 Allocators'!$B$15:$W$361, MATCH(AJ$17, 'E2 Allocators'!$B$15:$W$15, 0),FALSE))</f>
        <v>0</v>
      </c>
      <c r="AK614" s="1334">
        <f>IF(ISERROR(VLOOKUP(VLOOKUP($A614, 'E4 TB Allocation Details'!$A$18:$L$205, MATCH("Customer ID", 'E4 TB Allocation Details'!$A$18:$L$18, 0),FALSE), 'E2 Allocators'!$B$15:$W$361, MATCH(AK$17, 'E2 Allocators'!$B$15:$W$15, 0),FALSE)), 0, VLOOKUP(VLOOKUP($A614, 'E4 TB Allocation Details'!$A$18:$L$205, MATCH("Customer ID", 'E4 TB Allocation Details'!$A$18:$L$18, 0),FALSE), 'E2 Allocators'!$B$15:$W$361, MATCH(AK$17, 'E2 Allocators'!$B$15:$W$15, 0),FALSE))</f>
        <v>0</v>
      </c>
      <c r="AL614" s="1334">
        <f>IF(ISERROR(VLOOKUP(VLOOKUP($A614, 'E4 TB Allocation Details'!$A$18:$L$205, MATCH("Customer ID", 'E4 TB Allocation Details'!$A$18:$L$18, 0),FALSE), 'E2 Allocators'!$B$15:$W$361, MATCH(AL$17, 'E2 Allocators'!$B$15:$W$15, 0),FALSE)), 0, VLOOKUP(VLOOKUP($A614, 'E4 TB Allocation Details'!$A$18:$L$205, MATCH("Customer ID", 'E4 TB Allocation Details'!$A$18:$L$18, 0),FALSE), 'E2 Allocators'!$B$15:$W$361, MATCH(AL$17, 'E2 Allocators'!$B$15:$W$15, 0),FALSE))</f>
        <v>0</v>
      </c>
      <c r="AM614" s="1334">
        <f>IF(ISERROR(VLOOKUP(VLOOKUP($A614, 'E4 TB Allocation Details'!$A$18:$L$205, MATCH("Customer ID", 'E4 TB Allocation Details'!$A$18:$L$18, 0),FALSE), 'E2 Allocators'!$B$15:$W$361, MATCH(AM$17, 'E2 Allocators'!$B$15:$W$15, 0),FALSE)), 0, VLOOKUP(VLOOKUP($A614, 'E4 TB Allocation Details'!$A$18:$L$205, MATCH("Customer ID", 'E4 TB Allocation Details'!$A$18:$L$18, 0),FALSE), 'E2 Allocators'!$B$15:$W$361, MATCH(AM$17, 'E2 Allocators'!$B$15:$W$15, 0),FALSE))</f>
        <v>0</v>
      </c>
      <c r="AN614" s="1334">
        <f>IF(ISERROR(VLOOKUP(VLOOKUP($A614, 'E4 TB Allocation Details'!$A$18:$L$205, MATCH("Customer ID", 'E4 TB Allocation Details'!$A$18:$L$18, 0),FALSE), 'E2 Allocators'!$B$15:$W$361, MATCH(AN$17, 'E2 Allocators'!$B$15:$W$15, 0),FALSE)), 0, VLOOKUP(VLOOKUP($A614, 'E4 TB Allocation Details'!$A$18:$L$205, MATCH("Customer ID", 'E4 TB Allocation Details'!$A$18:$L$18, 0),FALSE), 'E2 Allocators'!$B$15:$W$361, MATCH(AN$17, 'E2 Allocators'!$B$15:$W$15, 0),FALSE))</f>
        <v>0</v>
      </c>
      <c r="AO614" s="1334">
        <f>IF(ISERROR(VLOOKUP(VLOOKUP($A614, 'E4 TB Allocation Details'!$A$18:$L$205, MATCH("Customer ID", 'E4 TB Allocation Details'!$A$18:$L$18, 0),FALSE), 'E2 Allocators'!$B$15:$W$361, MATCH(AO$17, 'E2 Allocators'!$B$15:$W$15, 0),FALSE)), 0, VLOOKUP(VLOOKUP($A614, 'E4 TB Allocation Details'!$A$18:$L$205, MATCH("Customer ID", 'E4 TB Allocation Details'!$A$18:$L$18, 0),FALSE), 'E2 Allocators'!$B$15:$W$361, MATCH(AO$17, 'E2 Allocators'!$B$15:$W$15, 0),FALSE))</f>
        <v>0</v>
      </c>
      <c r="AP614" s="1334">
        <f>IF(ISERROR(VLOOKUP(VLOOKUP($A614, 'E4 TB Allocation Details'!$A$18:$L$205, MATCH("Customer ID", 'E4 TB Allocation Details'!$A$18:$L$18, 0),FALSE), 'E2 Allocators'!$B$15:$W$361, MATCH(AP$17, 'E2 Allocators'!$B$15:$W$15, 0),FALSE)), 0, VLOOKUP(VLOOKUP($A614, 'E4 TB Allocation Details'!$A$18:$L$205, MATCH("Customer ID", 'E4 TB Allocation Details'!$A$18:$L$18, 0),FALSE), 'E2 Allocators'!$B$15:$W$361, MATCH(AP$17, 'E2 Allocators'!$B$15:$W$15, 0),FALSE))</f>
        <v>0</v>
      </c>
      <c r="AQ614" s="1334">
        <f>IF(ISERROR(VLOOKUP(VLOOKUP($A614, 'E4 TB Allocation Details'!$A$18:$L$205, MATCH("Customer ID", 'E4 TB Allocation Details'!$A$18:$L$18, 0),FALSE), 'E2 Allocators'!$B$15:$W$361, MATCH(AQ$17, 'E2 Allocators'!$B$15:$W$15, 0),FALSE)), 0, VLOOKUP(VLOOKUP($A614, 'E4 TB Allocation Details'!$A$18:$L$205, MATCH("Customer ID", 'E4 TB Allocation Details'!$A$18:$L$18, 0),FALSE), 'E2 Allocators'!$B$15:$W$361, MATCH(AQ$17, 'E2 Allocators'!$B$15:$W$15, 0),FALSE))</f>
        <v>0</v>
      </c>
      <c r="AR614" s="1334">
        <f>IF(ISERROR(VLOOKUP(VLOOKUP($A614, 'E4 TB Allocation Details'!$A$18:$L$205, MATCH("Customer ID", 'E4 TB Allocation Details'!$A$18:$L$18, 0),FALSE), 'E2 Allocators'!$B$15:$W$361, MATCH(AR$17, 'E2 Allocators'!$B$15:$W$15, 0),FALSE)), 0, VLOOKUP(VLOOKUP($A614, 'E4 TB Allocation Details'!$A$18:$L$205, MATCH("Customer ID", 'E4 TB Allocation Details'!$A$18:$L$18, 0),FALSE), 'E2 Allocators'!$B$15:$W$361, MATCH(AR$17, 'E2 Allocators'!$B$15:$W$15, 0),FALSE))</f>
        <v>0</v>
      </c>
      <c r="AS614" s="1334">
        <f>IF(ISERROR(VLOOKUP(VLOOKUP($A614, 'E4 TB Allocation Details'!$A$18:$L$205, MATCH("Customer ID", 'E4 TB Allocation Details'!$A$18:$L$18, 0),FALSE), 'E2 Allocators'!$B$15:$W$361, MATCH(AS$17, 'E2 Allocators'!$B$15:$W$15, 0),FALSE)), 0, VLOOKUP(VLOOKUP($A614, 'E4 TB Allocation Details'!$A$18:$L$205, MATCH("Customer ID", 'E4 TB Allocation Details'!$A$18:$L$18, 0),FALSE), 'E2 Allocators'!$B$15:$W$361, MATCH(AS$17, 'E2 Allocators'!$B$15:$W$15, 0),FALSE))</f>
        <v>0</v>
      </c>
      <c r="AT614" s="1334">
        <f>IF(ISERROR(VLOOKUP(VLOOKUP($A614, 'E4 TB Allocation Details'!$A$18:$L$205, MATCH("Customer ID", 'E4 TB Allocation Details'!$A$18:$L$18, 0),FALSE), 'E2 Allocators'!$B$15:$W$361, MATCH(AT$17, 'E2 Allocators'!$B$15:$W$15, 0),FALSE)), 0, VLOOKUP(VLOOKUP($A614, 'E4 TB Allocation Details'!$A$18:$L$205, MATCH("Customer ID", 'E4 TB Allocation Details'!$A$18:$L$18, 0),FALSE), 'E2 Allocators'!$B$15:$W$361, MATCH(AT$17, 'E2 Allocators'!$B$15:$W$15, 0),FALSE))</f>
        <v>0</v>
      </c>
      <c r="AU614" s="1334">
        <f>IF(ISERROR(VLOOKUP(VLOOKUP($A614, 'E4 TB Allocation Details'!$A$18:$L$205, MATCH("Customer ID", 'E4 TB Allocation Details'!$A$18:$L$18, 0),FALSE), 'E2 Allocators'!$B$15:$W$361, MATCH(AU$17, 'E2 Allocators'!$B$15:$W$15, 0),FALSE)), 0, VLOOKUP(VLOOKUP($A614, 'E4 TB Allocation Details'!$A$18:$L$205, MATCH("Customer ID", 'E4 TB Allocation Details'!$A$18:$L$18, 0),FALSE), 'E2 Allocators'!$B$15:$W$361, MATCH(AU$17, 'E2 Allocators'!$B$15:$W$15, 0),FALSE))</f>
        <v>0</v>
      </c>
      <c r="AV614" s="1339">
        <f t="shared" si="926"/>
        <v>0</v>
      </c>
      <c r="AW614" s="1336"/>
      <c r="AX614" s="1336"/>
      <c r="AY614" s="1336"/>
      <c r="AZ614" s="1336"/>
      <c r="BA614" s="1336"/>
      <c r="BB614" s="1336"/>
      <c r="BC614" s="1336"/>
      <c r="BD614" s="1336"/>
      <c r="BE614" s="1336"/>
      <c r="BF614" s="1336"/>
      <c r="BG614" s="1336"/>
      <c r="BH614" s="1336"/>
      <c r="BI614" s="1336"/>
      <c r="BJ614" s="1336"/>
      <c r="BK614" s="1336"/>
      <c r="BL614" s="1336"/>
      <c r="BM614" s="1336"/>
      <c r="BN614" s="1336"/>
      <c r="BO614" s="1336"/>
      <c r="BP614" s="1336"/>
      <c r="BQ614" s="1337"/>
    </row>
    <row r="615" spans="1:69" s="258" customFormat="1" ht="25.5">
      <c r="A615" s="1338" t="s">
        <v>1270</v>
      </c>
      <c r="B615" s="1331" t="s">
        <v>1060</v>
      </c>
      <c r="C615" s="1332">
        <v>1</v>
      </c>
      <c r="D615" s="1333">
        <f t="shared" si="923"/>
        <v>1</v>
      </c>
      <c r="E615" s="1333">
        <f>VLOOKUP($A615,'E1 Categorization'!$A$35:$E$114,5,FALSE)</f>
        <v>0</v>
      </c>
      <c r="F615" s="1333">
        <f t="shared" si="924"/>
        <v>1</v>
      </c>
      <c r="G615" s="1334">
        <f>IF(ISERROR(VLOOKUP(VLOOKUP($A615, 'E4 TB Allocation Details'!$A$18:$L$205, MATCH("Demand ID", 'E4 TB Allocation Details'!$A$18:$L$18, 0),FALSE), 'E2 Allocators'!$B$15:$W$361, MATCH(G$17, 'E2 Allocators'!$B$15:$W$15, 0),FALSE)), 0, VLOOKUP(VLOOKUP($A615, 'E4 TB Allocation Details'!$A$18:$L$205, MATCH("Demand ID", 'E4 TB Allocation Details'!$A$18:$L$18, 0),FALSE), 'E2 Allocators'!$B$15:$W$361, MATCH(G$17, 'E2 Allocators'!$B$15:$W$15, 0),FALSE))</f>
        <v>0.34323976262154621</v>
      </c>
      <c r="H615" s="1334">
        <f>IF(ISERROR(VLOOKUP(VLOOKUP($A615, 'E4 TB Allocation Details'!$A$18:$L$205, MATCH("Demand ID", 'E4 TB Allocation Details'!$A$18:$L$18, 0),FALSE), 'E2 Allocators'!$B$15:$W$361, MATCH(H$17, 'E2 Allocators'!$B$15:$W$15, 0),FALSE)), 0, VLOOKUP(VLOOKUP($A615, 'E4 TB Allocation Details'!$A$18:$L$205, MATCH("Demand ID", 'E4 TB Allocation Details'!$A$18:$L$18, 0),FALSE), 'E2 Allocators'!$B$15:$W$361, MATCH(H$17, 'E2 Allocators'!$B$15:$W$15, 0),FALSE))</f>
        <v>0.18203209099116485</v>
      </c>
      <c r="I615" s="1334">
        <f>IF(ISERROR(VLOOKUP(VLOOKUP($A615, 'E4 TB Allocation Details'!$A$18:$L$205, MATCH("Demand ID", 'E4 TB Allocation Details'!$A$18:$L$18, 0),FALSE), 'E2 Allocators'!$B$15:$W$361, MATCH(I$17, 'E2 Allocators'!$B$15:$W$15, 0),FALSE)), 0, VLOOKUP(VLOOKUP($A615, 'E4 TB Allocation Details'!$A$18:$L$205, MATCH("Demand ID", 'E4 TB Allocation Details'!$A$18:$L$18, 0),FALSE), 'E2 Allocators'!$B$15:$W$361, MATCH(I$17, 'E2 Allocators'!$B$15:$W$15, 0),FALSE))</f>
        <v>0.46919647723287183</v>
      </c>
      <c r="J615" s="1334">
        <f>IF(ISERROR(VLOOKUP(VLOOKUP($A615, 'E4 TB Allocation Details'!$A$18:$L$205, MATCH("Demand ID", 'E4 TB Allocation Details'!$A$18:$L$18, 0),FALSE), 'E2 Allocators'!$B$15:$W$361, MATCH(J$17, 'E2 Allocators'!$B$15:$W$15, 0),FALSE)), 0, VLOOKUP(VLOOKUP($A615, 'E4 TB Allocation Details'!$A$18:$L$205, MATCH("Demand ID", 'E4 TB Allocation Details'!$A$18:$L$18, 0),FALSE), 'E2 Allocators'!$B$15:$W$361, MATCH(J$17, 'E2 Allocators'!$B$15:$W$15, 0),FALSE))</f>
        <v>0</v>
      </c>
      <c r="K615" s="1334">
        <f>IF(ISERROR(VLOOKUP(VLOOKUP($A615, 'E4 TB Allocation Details'!$A$18:$L$205, MATCH("Demand ID", 'E4 TB Allocation Details'!$A$18:$L$18, 0),FALSE), 'E2 Allocators'!$B$15:$W$361, MATCH(K$17, 'E2 Allocators'!$B$15:$W$15, 0),FALSE)), 0, VLOOKUP(VLOOKUP($A615, 'E4 TB Allocation Details'!$A$18:$L$205, MATCH("Demand ID", 'E4 TB Allocation Details'!$A$18:$L$18, 0),FALSE), 'E2 Allocators'!$B$15:$W$361, MATCH(K$17, 'E2 Allocators'!$B$15:$W$15, 0),FALSE))</f>
        <v>0</v>
      </c>
      <c r="L615" s="1334">
        <f>IF(ISERROR(VLOOKUP(VLOOKUP($A615, 'E4 TB Allocation Details'!$A$18:$L$205, MATCH("Demand ID", 'E4 TB Allocation Details'!$A$18:$L$18, 0),FALSE), 'E2 Allocators'!$B$15:$W$361, MATCH(L$17, 'E2 Allocators'!$B$15:$W$15, 0),FALSE)), 0, VLOOKUP(VLOOKUP($A615, 'E4 TB Allocation Details'!$A$18:$L$205, MATCH("Demand ID", 'E4 TB Allocation Details'!$A$18:$L$18, 0),FALSE), 'E2 Allocators'!$B$15:$W$361, MATCH(L$17, 'E2 Allocators'!$B$15:$W$15, 0),FALSE))</f>
        <v>0</v>
      </c>
      <c r="M615" s="1334">
        <f>IF(ISERROR(VLOOKUP(VLOOKUP($A615, 'E4 TB Allocation Details'!$A$18:$L$205, MATCH("Demand ID", 'E4 TB Allocation Details'!$A$18:$L$18, 0),FALSE), 'E2 Allocators'!$B$15:$W$361, MATCH(M$17, 'E2 Allocators'!$B$15:$W$15, 0),FALSE)), 0, VLOOKUP(VLOOKUP($A615, 'E4 TB Allocation Details'!$A$18:$L$205, MATCH("Demand ID", 'E4 TB Allocation Details'!$A$18:$L$18, 0),FALSE), 'E2 Allocators'!$B$15:$W$361, MATCH(M$17, 'E2 Allocators'!$B$15:$W$15, 0),FALSE))</f>
        <v>3.1791772355561432E-3</v>
      </c>
      <c r="N615" s="1334">
        <f>IF(ISERROR(VLOOKUP(VLOOKUP($A615, 'E4 TB Allocation Details'!$A$18:$L$205, MATCH("Demand ID", 'E4 TB Allocation Details'!$A$18:$L$18, 0),FALSE), 'E2 Allocators'!$B$15:$W$361, MATCH(N$17, 'E2 Allocators'!$B$15:$W$15, 0),FALSE)), 0, VLOOKUP(VLOOKUP($A615, 'E4 TB Allocation Details'!$A$18:$L$205, MATCH("Demand ID", 'E4 TB Allocation Details'!$A$18:$L$18, 0),FALSE), 'E2 Allocators'!$B$15:$W$361, MATCH(N$17, 'E2 Allocators'!$B$15:$W$15, 0),FALSE))</f>
        <v>4.0402658584488317E-4</v>
      </c>
      <c r="O615" s="1334">
        <f>IF(ISERROR(VLOOKUP(VLOOKUP($A615, 'E4 TB Allocation Details'!$A$18:$L$205, MATCH("Demand ID", 'E4 TB Allocation Details'!$A$18:$L$18, 0),FALSE), 'E2 Allocators'!$B$15:$W$361, MATCH(O$17, 'E2 Allocators'!$B$15:$W$15, 0),FALSE)), 0, VLOOKUP(VLOOKUP($A615, 'E4 TB Allocation Details'!$A$18:$L$205, MATCH("Demand ID", 'E4 TB Allocation Details'!$A$18:$L$18, 0),FALSE), 'E2 Allocators'!$B$15:$W$361, MATCH(O$17, 'E2 Allocators'!$B$15:$W$15, 0),FALSE))</f>
        <v>1.9484653330160509E-3</v>
      </c>
      <c r="P615" s="1334">
        <f>IF(ISERROR(VLOOKUP(VLOOKUP($A615, 'E4 TB Allocation Details'!$A$18:$L$205, MATCH("Demand ID", 'E4 TB Allocation Details'!$A$18:$L$18, 0),FALSE), 'E2 Allocators'!$B$15:$W$361, MATCH(P$17, 'E2 Allocators'!$B$15:$W$15, 0),FALSE)), 0, VLOOKUP(VLOOKUP($A615, 'E4 TB Allocation Details'!$A$18:$L$205, MATCH("Demand ID", 'E4 TB Allocation Details'!$A$18:$L$18, 0),FALSE), 'E2 Allocators'!$B$15:$W$361, MATCH(P$17, 'E2 Allocators'!$B$15:$W$15, 0),FALSE))</f>
        <v>0</v>
      </c>
      <c r="Q615" s="1334">
        <f>IF(ISERROR(VLOOKUP(VLOOKUP($A615, 'E4 TB Allocation Details'!$A$18:$L$205, MATCH("Demand ID", 'E4 TB Allocation Details'!$A$18:$L$18, 0),FALSE), 'E2 Allocators'!$B$15:$W$361, MATCH(Q$17, 'E2 Allocators'!$B$15:$W$15, 0),FALSE)), 0, VLOOKUP(VLOOKUP($A615, 'E4 TB Allocation Details'!$A$18:$L$205, MATCH("Demand ID", 'E4 TB Allocation Details'!$A$18:$L$18, 0),FALSE), 'E2 Allocators'!$B$15:$W$361, MATCH(Q$17, 'E2 Allocators'!$B$15:$W$15, 0),FALSE))</f>
        <v>0</v>
      </c>
      <c r="R615" s="1334">
        <f>IF(ISERROR(VLOOKUP(VLOOKUP($A615, 'E4 TB Allocation Details'!$A$18:$L$205, MATCH("Demand ID", 'E4 TB Allocation Details'!$A$18:$L$18, 0),FALSE), 'E2 Allocators'!$B$15:$W$361, MATCH(R$17, 'E2 Allocators'!$B$15:$W$15, 0),FALSE)), 0, VLOOKUP(VLOOKUP($A615, 'E4 TB Allocation Details'!$A$18:$L$205, MATCH("Demand ID", 'E4 TB Allocation Details'!$A$18:$L$18, 0),FALSE), 'E2 Allocators'!$B$15:$W$361, MATCH(R$17, 'E2 Allocators'!$B$15:$W$15, 0),FALSE))</f>
        <v>0</v>
      </c>
      <c r="S615" s="1334">
        <f>IF(ISERROR(VLOOKUP(VLOOKUP($A615, 'E4 TB Allocation Details'!$A$18:$L$205, MATCH("Demand ID", 'E4 TB Allocation Details'!$A$18:$L$18, 0),FALSE), 'E2 Allocators'!$B$15:$W$361, MATCH(S$17, 'E2 Allocators'!$B$15:$W$15, 0),FALSE)), 0, VLOOKUP(VLOOKUP($A615, 'E4 TB Allocation Details'!$A$18:$L$205, MATCH("Demand ID", 'E4 TB Allocation Details'!$A$18:$L$18, 0),FALSE), 'E2 Allocators'!$B$15:$W$361, MATCH(S$17, 'E2 Allocators'!$B$15:$W$15, 0),FALSE))</f>
        <v>0</v>
      </c>
      <c r="T615" s="1334">
        <f>IF(ISERROR(VLOOKUP(VLOOKUP($A615, 'E4 TB Allocation Details'!$A$18:$L$205, MATCH("Demand ID", 'E4 TB Allocation Details'!$A$18:$L$18, 0),FALSE), 'E2 Allocators'!$B$15:$W$361, MATCH(T$17, 'E2 Allocators'!$B$15:$W$15, 0),FALSE)), 0, VLOOKUP(VLOOKUP($A615, 'E4 TB Allocation Details'!$A$18:$L$205, MATCH("Demand ID", 'E4 TB Allocation Details'!$A$18:$L$18, 0),FALSE), 'E2 Allocators'!$B$15:$W$361, MATCH(T$17, 'E2 Allocators'!$B$15:$W$15, 0),FALSE))</f>
        <v>0</v>
      </c>
      <c r="U615" s="1334">
        <f>IF(ISERROR(VLOOKUP(VLOOKUP($A615, 'E4 TB Allocation Details'!$A$18:$L$205, MATCH("Demand ID", 'E4 TB Allocation Details'!$A$18:$L$18, 0),FALSE), 'E2 Allocators'!$B$15:$W$361, MATCH(U$17, 'E2 Allocators'!$B$15:$W$15, 0),FALSE)), 0, VLOOKUP(VLOOKUP($A615, 'E4 TB Allocation Details'!$A$18:$L$205, MATCH("Demand ID", 'E4 TB Allocation Details'!$A$18:$L$18, 0),FALSE), 'E2 Allocators'!$B$15:$W$361, MATCH(U$17, 'E2 Allocators'!$B$15:$W$15, 0),FALSE))</f>
        <v>0</v>
      </c>
      <c r="V615" s="1334">
        <f>IF(ISERROR(VLOOKUP(VLOOKUP($A615, 'E4 TB Allocation Details'!$A$18:$L$205, MATCH("Demand ID", 'E4 TB Allocation Details'!$A$18:$L$18, 0),FALSE), 'E2 Allocators'!$B$15:$W$361, MATCH(V$17, 'E2 Allocators'!$B$15:$W$15, 0),FALSE)), 0, VLOOKUP(VLOOKUP($A615, 'E4 TB Allocation Details'!$A$18:$L$205, MATCH("Demand ID", 'E4 TB Allocation Details'!$A$18:$L$18, 0),FALSE), 'E2 Allocators'!$B$15:$W$361, MATCH(V$17, 'E2 Allocators'!$B$15:$W$15, 0),FALSE))</f>
        <v>0</v>
      </c>
      <c r="W615" s="1334">
        <f>IF(ISERROR(VLOOKUP(VLOOKUP($A615, 'E4 TB Allocation Details'!$A$18:$L$205, MATCH("Demand ID", 'E4 TB Allocation Details'!$A$18:$L$18, 0),FALSE), 'E2 Allocators'!$B$15:$W$361, MATCH(W$17, 'E2 Allocators'!$B$15:$W$15, 0),FALSE)), 0, VLOOKUP(VLOOKUP($A615, 'E4 TB Allocation Details'!$A$18:$L$205, MATCH("Demand ID", 'E4 TB Allocation Details'!$A$18:$L$18, 0),FALSE), 'E2 Allocators'!$B$15:$W$361, MATCH(W$17, 'E2 Allocators'!$B$15:$W$15, 0),FALSE))</f>
        <v>0</v>
      </c>
      <c r="X615" s="1334">
        <f>IF(ISERROR(VLOOKUP(VLOOKUP($A615, 'E4 TB Allocation Details'!$A$18:$L$205, MATCH("Demand ID", 'E4 TB Allocation Details'!$A$18:$L$18, 0),FALSE), 'E2 Allocators'!$B$15:$W$361, MATCH(X$17, 'E2 Allocators'!$B$15:$W$15, 0),FALSE)), 0, VLOOKUP(VLOOKUP($A615, 'E4 TB Allocation Details'!$A$18:$L$205, MATCH("Demand ID", 'E4 TB Allocation Details'!$A$18:$L$18, 0),FALSE), 'E2 Allocators'!$B$15:$W$361, MATCH(X$17, 'E2 Allocators'!$B$15:$W$15, 0),FALSE))</f>
        <v>0</v>
      </c>
      <c r="Y615" s="1334">
        <f>IF(ISERROR(VLOOKUP(VLOOKUP($A615, 'E4 TB Allocation Details'!$A$18:$L$205, MATCH("Demand ID", 'E4 TB Allocation Details'!$A$18:$L$18, 0),FALSE), 'E2 Allocators'!$B$15:$W$361, MATCH(Y$17, 'E2 Allocators'!$B$15:$W$15, 0),FALSE)), 0, VLOOKUP(VLOOKUP($A615, 'E4 TB Allocation Details'!$A$18:$L$205, MATCH("Demand ID", 'E4 TB Allocation Details'!$A$18:$L$18, 0),FALSE), 'E2 Allocators'!$B$15:$W$361, MATCH(Y$17, 'E2 Allocators'!$B$15:$W$15, 0),FALSE))</f>
        <v>0</v>
      </c>
      <c r="Z615" s="1334">
        <f>IF(ISERROR(VLOOKUP(VLOOKUP($A615, 'E4 TB Allocation Details'!$A$18:$L$205, MATCH("Demand ID", 'E4 TB Allocation Details'!$A$18:$L$18, 0),FALSE), 'E2 Allocators'!$B$15:$W$361, MATCH(Z$17, 'E2 Allocators'!$B$15:$W$15, 0),FALSE)), 0, VLOOKUP(VLOOKUP($A615, 'E4 TB Allocation Details'!$A$18:$L$205, MATCH("Demand ID", 'E4 TB Allocation Details'!$A$18:$L$18, 0),FALSE), 'E2 Allocators'!$B$15:$W$361, MATCH(Z$17, 'E2 Allocators'!$B$15:$W$15, 0),FALSE))</f>
        <v>0</v>
      </c>
      <c r="AA615" s="1339">
        <f t="shared" si="925"/>
        <v>1</v>
      </c>
      <c r="AB615" s="1334">
        <f>IF(ISERROR(VLOOKUP(VLOOKUP($A615, 'E4 TB Allocation Details'!$A$18:$L$205, MATCH("Customer ID", 'E4 TB Allocation Details'!$A$18:$L$18, 0),FALSE), 'E2 Allocators'!$B$15:$W$361, MATCH(AB$17, 'E2 Allocators'!$B$15:$W$15, 0),FALSE)), 0, VLOOKUP(VLOOKUP($A615, 'E4 TB Allocation Details'!$A$18:$L$205, MATCH("Customer ID", 'E4 TB Allocation Details'!$A$18:$L$18, 0),FALSE), 'E2 Allocators'!$B$15:$W$361, MATCH(AB$17, 'E2 Allocators'!$B$15:$W$15, 0),FALSE))</f>
        <v>0</v>
      </c>
      <c r="AC615" s="1334">
        <f>IF(ISERROR(VLOOKUP(VLOOKUP($A615, 'E4 TB Allocation Details'!$A$18:$L$205, MATCH("Customer ID", 'E4 TB Allocation Details'!$A$18:$L$18, 0),FALSE), 'E2 Allocators'!$B$15:$W$361, MATCH(AC$17, 'E2 Allocators'!$B$15:$W$15, 0),FALSE)), 0, VLOOKUP(VLOOKUP($A615, 'E4 TB Allocation Details'!$A$18:$L$205, MATCH("Customer ID", 'E4 TB Allocation Details'!$A$18:$L$18, 0),FALSE), 'E2 Allocators'!$B$15:$W$361, MATCH(AC$17, 'E2 Allocators'!$B$15:$W$15, 0),FALSE))</f>
        <v>0</v>
      </c>
      <c r="AD615" s="1334">
        <f>IF(ISERROR(VLOOKUP(VLOOKUP($A615, 'E4 TB Allocation Details'!$A$18:$L$205, MATCH("Customer ID", 'E4 TB Allocation Details'!$A$18:$L$18, 0),FALSE), 'E2 Allocators'!$B$15:$W$361, MATCH(AD$17, 'E2 Allocators'!$B$15:$W$15, 0),FALSE)), 0, VLOOKUP(VLOOKUP($A615, 'E4 TB Allocation Details'!$A$18:$L$205, MATCH("Customer ID", 'E4 TB Allocation Details'!$A$18:$L$18, 0),FALSE), 'E2 Allocators'!$B$15:$W$361, MATCH(AD$17, 'E2 Allocators'!$B$15:$W$15, 0),FALSE))</f>
        <v>0</v>
      </c>
      <c r="AE615" s="1334">
        <f>IF(ISERROR(VLOOKUP(VLOOKUP($A615, 'E4 TB Allocation Details'!$A$18:$L$205, MATCH("Customer ID", 'E4 TB Allocation Details'!$A$18:$L$18, 0),FALSE), 'E2 Allocators'!$B$15:$W$361, MATCH(AE$17, 'E2 Allocators'!$B$15:$W$15, 0),FALSE)), 0, VLOOKUP(VLOOKUP($A615, 'E4 TB Allocation Details'!$A$18:$L$205, MATCH("Customer ID", 'E4 TB Allocation Details'!$A$18:$L$18, 0),FALSE), 'E2 Allocators'!$B$15:$W$361, MATCH(AE$17, 'E2 Allocators'!$B$15:$W$15, 0),FALSE))</f>
        <v>0</v>
      </c>
      <c r="AF615" s="1334">
        <f>IF(ISERROR(VLOOKUP(VLOOKUP($A615, 'E4 TB Allocation Details'!$A$18:$L$205, MATCH("Customer ID", 'E4 TB Allocation Details'!$A$18:$L$18, 0),FALSE), 'E2 Allocators'!$B$15:$W$361, MATCH(AF$17, 'E2 Allocators'!$B$15:$W$15, 0),FALSE)), 0, VLOOKUP(VLOOKUP($A615, 'E4 TB Allocation Details'!$A$18:$L$205, MATCH("Customer ID", 'E4 TB Allocation Details'!$A$18:$L$18, 0),FALSE), 'E2 Allocators'!$B$15:$W$361, MATCH(AF$17, 'E2 Allocators'!$B$15:$W$15, 0),FALSE))</f>
        <v>0</v>
      </c>
      <c r="AG615" s="1334">
        <f>IF(ISERROR(VLOOKUP(VLOOKUP($A615, 'E4 TB Allocation Details'!$A$18:$L$205, MATCH("Customer ID", 'E4 TB Allocation Details'!$A$18:$L$18, 0),FALSE), 'E2 Allocators'!$B$15:$W$361, MATCH(AG$17, 'E2 Allocators'!$B$15:$W$15, 0),FALSE)), 0, VLOOKUP(VLOOKUP($A615, 'E4 TB Allocation Details'!$A$18:$L$205, MATCH("Customer ID", 'E4 TB Allocation Details'!$A$18:$L$18, 0),FALSE), 'E2 Allocators'!$B$15:$W$361, MATCH(AG$17, 'E2 Allocators'!$B$15:$W$15, 0),FALSE))</f>
        <v>0</v>
      </c>
      <c r="AH615" s="1334">
        <f>IF(ISERROR(VLOOKUP(VLOOKUP($A615, 'E4 TB Allocation Details'!$A$18:$L$205, MATCH("Customer ID", 'E4 TB Allocation Details'!$A$18:$L$18, 0),FALSE), 'E2 Allocators'!$B$15:$W$361, MATCH(AH$17, 'E2 Allocators'!$B$15:$W$15, 0),FALSE)), 0, VLOOKUP(VLOOKUP($A615, 'E4 TB Allocation Details'!$A$18:$L$205, MATCH("Customer ID", 'E4 TB Allocation Details'!$A$18:$L$18, 0),FALSE), 'E2 Allocators'!$B$15:$W$361, MATCH(AH$17, 'E2 Allocators'!$B$15:$W$15, 0),FALSE))</f>
        <v>0</v>
      </c>
      <c r="AI615" s="1334">
        <f>IF(ISERROR(VLOOKUP(VLOOKUP($A615, 'E4 TB Allocation Details'!$A$18:$L$205, MATCH("Customer ID", 'E4 TB Allocation Details'!$A$18:$L$18, 0),FALSE), 'E2 Allocators'!$B$15:$W$361, MATCH(AI$17, 'E2 Allocators'!$B$15:$W$15, 0),FALSE)), 0, VLOOKUP(VLOOKUP($A615, 'E4 TB Allocation Details'!$A$18:$L$205, MATCH("Customer ID", 'E4 TB Allocation Details'!$A$18:$L$18, 0),FALSE), 'E2 Allocators'!$B$15:$W$361, MATCH(AI$17, 'E2 Allocators'!$B$15:$W$15, 0),FALSE))</f>
        <v>0</v>
      </c>
      <c r="AJ615" s="1334">
        <f>IF(ISERROR(VLOOKUP(VLOOKUP($A615, 'E4 TB Allocation Details'!$A$18:$L$205, MATCH("Customer ID", 'E4 TB Allocation Details'!$A$18:$L$18, 0),FALSE), 'E2 Allocators'!$B$15:$W$361, MATCH(AJ$17, 'E2 Allocators'!$B$15:$W$15, 0),FALSE)), 0, VLOOKUP(VLOOKUP($A615, 'E4 TB Allocation Details'!$A$18:$L$205, MATCH("Customer ID", 'E4 TB Allocation Details'!$A$18:$L$18, 0),FALSE), 'E2 Allocators'!$B$15:$W$361, MATCH(AJ$17, 'E2 Allocators'!$B$15:$W$15, 0),FALSE))</f>
        <v>0</v>
      </c>
      <c r="AK615" s="1334">
        <f>IF(ISERROR(VLOOKUP(VLOOKUP($A615, 'E4 TB Allocation Details'!$A$18:$L$205, MATCH("Customer ID", 'E4 TB Allocation Details'!$A$18:$L$18, 0),FALSE), 'E2 Allocators'!$B$15:$W$361, MATCH(AK$17, 'E2 Allocators'!$B$15:$W$15, 0),FALSE)), 0, VLOOKUP(VLOOKUP($A615, 'E4 TB Allocation Details'!$A$18:$L$205, MATCH("Customer ID", 'E4 TB Allocation Details'!$A$18:$L$18, 0),FALSE), 'E2 Allocators'!$B$15:$W$361, MATCH(AK$17, 'E2 Allocators'!$B$15:$W$15, 0),FALSE))</f>
        <v>0</v>
      </c>
      <c r="AL615" s="1334">
        <f>IF(ISERROR(VLOOKUP(VLOOKUP($A615, 'E4 TB Allocation Details'!$A$18:$L$205, MATCH("Customer ID", 'E4 TB Allocation Details'!$A$18:$L$18, 0),FALSE), 'E2 Allocators'!$B$15:$W$361, MATCH(AL$17, 'E2 Allocators'!$B$15:$W$15, 0),FALSE)), 0, VLOOKUP(VLOOKUP($A615, 'E4 TB Allocation Details'!$A$18:$L$205, MATCH("Customer ID", 'E4 TB Allocation Details'!$A$18:$L$18, 0),FALSE), 'E2 Allocators'!$B$15:$W$361, MATCH(AL$17, 'E2 Allocators'!$B$15:$W$15, 0),FALSE))</f>
        <v>0</v>
      </c>
      <c r="AM615" s="1334">
        <f>IF(ISERROR(VLOOKUP(VLOOKUP($A615, 'E4 TB Allocation Details'!$A$18:$L$205, MATCH("Customer ID", 'E4 TB Allocation Details'!$A$18:$L$18, 0),FALSE), 'E2 Allocators'!$B$15:$W$361, MATCH(AM$17, 'E2 Allocators'!$B$15:$W$15, 0),FALSE)), 0, VLOOKUP(VLOOKUP($A615, 'E4 TB Allocation Details'!$A$18:$L$205, MATCH("Customer ID", 'E4 TB Allocation Details'!$A$18:$L$18, 0),FALSE), 'E2 Allocators'!$B$15:$W$361, MATCH(AM$17, 'E2 Allocators'!$B$15:$W$15, 0),FALSE))</f>
        <v>0</v>
      </c>
      <c r="AN615" s="1334">
        <f>IF(ISERROR(VLOOKUP(VLOOKUP($A615, 'E4 TB Allocation Details'!$A$18:$L$205, MATCH("Customer ID", 'E4 TB Allocation Details'!$A$18:$L$18, 0),FALSE), 'E2 Allocators'!$B$15:$W$361, MATCH(AN$17, 'E2 Allocators'!$B$15:$W$15, 0),FALSE)), 0, VLOOKUP(VLOOKUP($A615, 'E4 TB Allocation Details'!$A$18:$L$205, MATCH("Customer ID", 'E4 TB Allocation Details'!$A$18:$L$18, 0),FALSE), 'E2 Allocators'!$B$15:$W$361, MATCH(AN$17, 'E2 Allocators'!$B$15:$W$15, 0),FALSE))</f>
        <v>0</v>
      </c>
      <c r="AO615" s="1334">
        <f>IF(ISERROR(VLOOKUP(VLOOKUP($A615, 'E4 TB Allocation Details'!$A$18:$L$205, MATCH("Customer ID", 'E4 TB Allocation Details'!$A$18:$L$18, 0),FALSE), 'E2 Allocators'!$B$15:$W$361, MATCH(AO$17, 'E2 Allocators'!$B$15:$W$15, 0),FALSE)), 0, VLOOKUP(VLOOKUP($A615, 'E4 TB Allocation Details'!$A$18:$L$205, MATCH("Customer ID", 'E4 TB Allocation Details'!$A$18:$L$18, 0),FALSE), 'E2 Allocators'!$B$15:$W$361, MATCH(AO$17, 'E2 Allocators'!$B$15:$W$15, 0),FALSE))</f>
        <v>0</v>
      </c>
      <c r="AP615" s="1334">
        <f>IF(ISERROR(VLOOKUP(VLOOKUP($A615, 'E4 TB Allocation Details'!$A$18:$L$205, MATCH("Customer ID", 'E4 TB Allocation Details'!$A$18:$L$18, 0),FALSE), 'E2 Allocators'!$B$15:$W$361, MATCH(AP$17, 'E2 Allocators'!$B$15:$W$15, 0),FALSE)), 0, VLOOKUP(VLOOKUP($A615, 'E4 TB Allocation Details'!$A$18:$L$205, MATCH("Customer ID", 'E4 TB Allocation Details'!$A$18:$L$18, 0),FALSE), 'E2 Allocators'!$B$15:$W$361, MATCH(AP$17, 'E2 Allocators'!$B$15:$W$15, 0),FALSE))</f>
        <v>0</v>
      </c>
      <c r="AQ615" s="1334">
        <f>IF(ISERROR(VLOOKUP(VLOOKUP($A615, 'E4 TB Allocation Details'!$A$18:$L$205, MATCH("Customer ID", 'E4 TB Allocation Details'!$A$18:$L$18, 0),FALSE), 'E2 Allocators'!$B$15:$W$361, MATCH(AQ$17, 'E2 Allocators'!$B$15:$W$15, 0),FALSE)), 0, VLOOKUP(VLOOKUP($A615, 'E4 TB Allocation Details'!$A$18:$L$205, MATCH("Customer ID", 'E4 TB Allocation Details'!$A$18:$L$18, 0),FALSE), 'E2 Allocators'!$B$15:$W$361, MATCH(AQ$17, 'E2 Allocators'!$B$15:$W$15, 0),FALSE))</f>
        <v>0</v>
      </c>
      <c r="AR615" s="1334">
        <f>IF(ISERROR(VLOOKUP(VLOOKUP($A615, 'E4 TB Allocation Details'!$A$18:$L$205, MATCH("Customer ID", 'E4 TB Allocation Details'!$A$18:$L$18, 0),FALSE), 'E2 Allocators'!$B$15:$W$361, MATCH(AR$17, 'E2 Allocators'!$B$15:$W$15, 0),FALSE)), 0, VLOOKUP(VLOOKUP($A615, 'E4 TB Allocation Details'!$A$18:$L$205, MATCH("Customer ID", 'E4 TB Allocation Details'!$A$18:$L$18, 0),FALSE), 'E2 Allocators'!$B$15:$W$361, MATCH(AR$17, 'E2 Allocators'!$B$15:$W$15, 0),FALSE))</f>
        <v>0</v>
      </c>
      <c r="AS615" s="1334">
        <f>IF(ISERROR(VLOOKUP(VLOOKUP($A615, 'E4 TB Allocation Details'!$A$18:$L$205, MATCH("Customer ID", 'E4 TB Allocation Details'!$A$18:$L$18, 0),FALSE), 'E2 Allocators'!$B$15:$W$361, MATCH(AS$17, 'E2 Allocators'!$B$15:$W$15, 0),FALSE)), 0, VLOOKUP(VLOOKUP($A615, 'E4 TB Allocation Details'!$A$18:$L$205, MATCH("Customer ID", 'E4 TB Allocation Details'!$A$18:$L$18, 0),FALSE), 'E2 Allocators'!$B$15:$W$361, MATCH(AS$17, 'E2 Allocators'!$B$15:$W$15, 0),FALSE))</f>
        <v>0</v>
      </c>
      <c r="AT615" s="1334">
        <f>IF(ISERROR(VLOOKUP(VLOOKUP($A615, 'E4 TB Allocation Details'!$A$18:$L$205, MATCH("Customer ID", 'E4 TB Allocation Details'!$A$18:$L$18, 0),FALSE), 'E2 Allocators'!$B$15:$W$361, MATCH(AT$17, 'E2 Allocators'!$B$15:$W$15, 0),FALSE)), 0, VLOOKUP(VLOOKUP($A615, 'E4 TB Allocation Details'!$A$18:$L$205, MATCH("Customer ID", 'E4 TB Allocation Details'!$A$18:$L$18, 0),FALSE), 'E2 Allocators'!$B$15:$W$361, MATCH(AT$17, 'E2 Allocators'!$B$15:$W$15, 0),FALSE))</f>
        <v>0</v>
      </c>
      <c r="AU615" s="1334">
        <f>IF(ISERROR(VLOOKUP(VLOOKUP($A615, 'E4 TB Allocation Details'!$A$18:$L$205, MATCH("Customer ID", 'E4 TB Allocation Details'!$A$18:$L$18, 0),FALSE), 'E2 Allocators'!$B$15:$W$361, MATCH(AU$17, 'E2 Allocators'!$B$15:$W$15, 0),FALSE)), 0, VLOOKUP(VLOOKUP($A615, 'E4 TB Allocation Details'!$A$18:$L$205, MATCH("Customer ID", 'E4 TB Allocation Details'!$A$18:$L$18, 0),FALSE), 'E2 Allocators'!$B$15:$W$361, MATCH(AU$17, 'E2 Allocators'!$B$15:$W$15, 0),FALSE))</f>
        <v>0</v>
      </c>
      <c r="AV615" s="1339">
        <f t="shared" si="926"/>
        <v>0</v>
      </c>
      <c r="AW615" s="1336"/>
      <c r="AX615" s="1336"/>
      <c r="AY615" s="1336"/>
      <c r="AZ615" s="1336"/>
      <c r="BA615" s="1336"/>
      <c r="BB615" s="1336"/>
      <c r="BC615" s="1336"/>
      <c r="BD615" s="1336"/>
      <c r="BE615" s="1336"/>
      <c r="BF615" s="1336"/>
      <c r="BG615" s="1336"/>
      <c r="BH615" s="1336"/>
      <c r="BI615" s="1336"/>
      <c r="BJ615" s="1336"/>
      <c r="BK615" s="1336"/>
      <c r="BL615" s="1336"/>
      <c r="BM615" s="1336"/>
      <c r="BN615" s="1336"/>
      <c r="BO615" s="1336"/>
      <c r="BP615" s="1336"/>
      <c r="BQ615" s="1337"/>
    </row>
    <row r="616" spans="1:69" s="258" customFormat="1" ht="25.5">
      <c r="A616" s="1338" t="s">
        <v>1271</v>
      </c>
      <c r="B616" s="1331" t="s">
        <v>1061</v>
      </c>
      <c r="C616" s="1332">
        <v>1</v>
      </c>
      <c r="D616" s="1333">
        <f t="shared" si="923"/>
        <v>0.65</v>
      </c>
      <c r="E616" s="1333">
        <f>VLOOKUP($A616,'E1 Categorization'!$A$35:$E$114,5,FALSE)</f>
        <v>0.35</v>
      </c>
      <c r="F616" s="1333">
        <f t="shared" si="924"/>
        <v>1</v>
      </c>
      <c r="G616" s="1334">
        <f>IF(ISERROR(VLOOKUP(VLOOKUP($A616, 'E4 TB Allocation Details'!$A$18:$L$205, MATCH("Demand ID", 'E4 TB Allocation Details'!$A$18:$L$18, 0),FALSE), 'E2 Allocators'!$B$15:$W$361, MATCH(G$17, 'E2 Allocators'!$B$15:$W$15, 0),FALSE)), 0, VLOOKUP(VLOOKUP($A616, 'E4 TB Allocation Details'!$A$18:$L$205, MATCH("Demand ID", 'E4 TB Allocation Details'!$A$18:$L$18, 0),FALSE), 'E2 Allocators'!$B$15:$W$361, MATCH(G$17, 'E2 Allocators'!$B$15:$W$15, 0),FALSE))</f>
        <v>0.37596039909716616</v>
      </c>
      <c r="H616" s="1334">
        <f>IF(ISERROR(VLOOKUP(VLOOKUP($A616, 'E4 TB Allocation Details'!$A$18:$L$205, MATCH("Demand ID", 'E4 TB Allocation Details'!$A$18:$L$18, 0),FALSE), 'E2 Allocators'!$B$15:$W$361, MATCH(H$17, 'E2 Allocators'!$B$15:$W$15, 0),FALSE)), 0, VLOOKUP(VLOOKUP($A616, 'E4 TB Allocation Details'!$A$18:$L$205, MATCH("Demand ID", 'E4 TB Allocation Details'!$A$18:$L$18, 0),FALSE), 'E2 Allocators'!$B$15:$W$361, MATCH(H$17, 'E2 Allocators'!$B$15:$W$15, 0),FALSE))</f>
        <v>0.17601522715704609</v>
      </c>
      <c r="I616" s="1334">
        <f>IF(ISERROR(VLOOKUP(VLOOKUP($A616, 'E4 TB Allocation Details'!$A$18:$L$205, MATCH("Demand ID", 'E4 TB Allocation Details'!$A$18:$L$18, 0),FALSE), 'E2 Allocators'!$B$15:$W$361, MATCH(I$17, 'E2 Allocators'!$B$15:$W$15, 0),FALSE)), 0, VLOOKUP(VLOOKUP($A616, 'E4 TB Allocation Details'!$A$18:$L$205, MATCH("Demand ID", 'E4 TB Allocation Details'!$A$18:$L$18, 0),FALSE), 'E2 Allocators'!$B$15:$W$361, MATCH(I$17, 'E2 Allocators'!$B$15:$W$15, 0),FALSE))</f>
        <v>0.44735766352864614</v>
      </c>
      <c r="J616" s="1334">
        <f>IF(ISERROR(VLOOKUP(VLOOKUP($A616, 'E4 TB Allocation Details'!$A$18:$L$205, MATCH("Demand ID", 'E4 TB Allocation Details'!$A$18:$L$18, 0),FALSE), 'E2 Allocators'!$B$15:$W$361, MATCH(J$17, 'E2 Allocators'!$B$15:$W$15, 0),FALSE)), 0, VLOOKUP(VLOOKUP($A616, 'E4 TB Allocation Details'!$A$18:$L$205, MATCH("Demand ID", 'E4 TB Allocation Details'!$A$18:$L$18, 0),FALSE), 'E2 Allocators'!$B$15:$W$361, MATCH(J$17, 'E2 Allocators'!$B$15:$W$15, 0),FALSE))</f>
        <v>0</v>
      </c>
      <c r="K616" s="1334">
        <f>IF(ISERROR(VLOOKUP(VLOOKUP($A616, 'E4 TB Allocation Details'!$A$18:$L$205, MATCH("Demand ID", 'E4 TB Allocation Details'!$A$18:$L$18, 0),FALSE), 'E2 Allocators'!$B$15:$W$361, MATCH(K$17, 'E2 Allocators'!$B$15:$W$15, 0),FALSE)), 0, VLOOKUP(VLOOKUP($A616, 'E4 TB Allocation Details'!$A$18:$L$205, MATCH("Demand ID", 'E4 TB Allocation Details'!$A$18:$L$18, 0),FALSE), 'E2 Allocators'!$B$15:$W$361, MATCH(K$17, 'E2 Allocators'!$B$15:$W$15, 0),FALSE))</f>
        <v>0</v>
      </c>
      <c r="L616" s="1334">
        <f>IF(ISERROR(VLOOKUP(VLOOKUP($A616, 'E4 TB Allocation Details'!$A$18:$L$205, MATCH("Demand ID", 'E4 TB Allocation Details'!$A$18:$L$18, 0),FALSE), 'E2 Allocators'!$B$15:$W$361, MATCH(L$17, 'E2 Allocators'!$B$15:$W$15, 0),FALSE)), 0, VLOOKUP(VLOOKUP($A616, 'E4 TB Allocation Details'!$A$18:$L$205, MATCH("Demand ID", 'E4 TB Allocation Details'!$A$18:$L$18, 0),FALSE), 'E2 Allocators'!$B$15:$W$361, MATCH(L$17, 'E2 Allocators'!$B$15:$W$15, 0),FALSE))</f>
        <v>0</v>
      </c>
      <c r="M616" s="1334">
        <f>IF(ISERROR(VLOOKUP(VLOOKUP($A616, 'E4 TB Allocation Details'!$A$18:$L$205, MATCH("Demand ID", 'E4 TB Allocation Details'!$A$18:$L$18, 0),FALSE), 'E2 Allocators'!$B$15:$W$361, MATCH(M$17, 'E2 Allocators'!$B$15:$W$15, 0),FALSE)), 0, VLOOKUP(VLOOKUP($A616, 'E4 TB Allocation Details'!$A$18:$L$205, MATCH("Demand ID", 'E4 TB Allocation Details'!$A$18:$L$18, 0),FALSE), 'E2 Allocators'!$B$15:$W$361, MATCH(M$17, 'E2 Allocators'!$B$15:$W$15, 0),FALSE))</f>
        <v>0</v>
      </c>
      <c r="N616" s="1334">
        <f>IF(ISERROR(VLOOKUP(VLOOKUP($A616, 'E4 TB Allocation Details'!$A$18:$L$205, MATCH("Demand ID", 'E4 TB Allocation Details'!$A$18:$L$18, 0),FALSE), 'E2 Allocators'!$B$15:$W$361, MATCH(N$17, 'E2 Allocators'!$B$15:$W$15, 0),FALSE)), 0, VLOOKUP(VLOOKUP($A616, 'E4 TB Allocation Details'!$A$18:$L$205, MATCH("Demand ID", 'E4 TB Allocation Details'!$A$18:$L$18, 0),FALSE), 'E2 Allocators'!$B$15:$W$361, MATCH(N$17, 'E2 Allocators'!$B$15:$W$15, 0),FALSE))</f>
        <v>0</v>
      </c>
      <c r="O616" s="1334">
        <f>IF(ISERROR(VLOOKUP(VLOOKUP($A616, 'E4 TB Allocation Details'!$A$18:$L$205, MATCH("Demand ID", 'E4 TB Allocation Details'!$A$18:$L$18, 0),FALSE), 'E2 Allocators'!$B$15:$W$361, MATCH(O$17, 'E2 Allocators'!$B$15:$W$15, 0),FALSE)), 0, VLOOKUP(VLOOKUP($A616, 'E4 TB Allocation Details'!$A$18:$L$205, MATCH("Demand ID", 'E4 TB Allocation Details'!$A$18:$L$18, 0),FALSE), 'E2 Allocators'!$B$15:$W$361, MATCH(O$17, 'E2 Allocators'!$B$15:$W$15, 0),FALSE))</f>
        <v>6.6671021714166407E-4</v>
      </c>
      <c r="P616" s="1334">
        <f>IF(ISERROR(VLOOKUP(VLOOKUP($A616, 'E4 TB Allocation Details'!$A$18:$L$205, MATCH("Demand ID", 'E4 TB Allocation Details'!$A$18:$L$18, 0),FALSE), 'E2 Allocators'!$B$15:$W$361, MATCH(P$17, 'E2 Allocators'!$B$15:$W$15, 0),FALSE)), 0, VLOOKUP(VLOOKUP($A616, 'E4 TB Allocation Details'!$A$18:$L$205, MATCH("Demand ID", 'E4 TB Allocation Details'!$A$18:$L$18, 0),FALSE), 'E2 Allocators'!$B$15:$W$361, MATCH(P$17, 'E2 Allocators'!$B$15:$W$15, 0),FALSE))</f>
        <v>0</v>
      </c>
      <c r="Q616" s="1334">
        <f>IF(ISERROR(VLOOKUP(VLOOKUP($A616, 'E4 TB Allocation Details'!$A$18:$L$205, MATCH("Demand ID", 'E4 TB Allocation Details'!$A$18:$L$18, 0),FALSE), 'E2 Allocators'!$B$15:$W$361, MATCH(Q$17, 'E2 Allocators'!$B$15:$W$15, 0),FALSE)), 0, VLOOKUP(VLOOKUP($A616, 'E4 TB Allocation Details'!$A$18:$L$205, MATCH("Demand ID", 'E4 TB Allocation Details'!$A$18:$L$18, 0),FALSE), 'E2 Allocators'!$B$15:$W$361, MATCH(Q$17, 'E2 Allocators'!$B$15:$W$15, 0),FALSE))</f>
        <v>0</v>
      </c>
      <c r="R616" s="1334">
        <f>IF(ISERROR(VLOOKUP(VLOOKUP($A616, 'E4 TB Allocation Details'!$A$18:$L$205, MATCH("Demand ID", 'E4 TB Allocation Details'!$A$18:$L$18, 0),FALSE), 'E2 Allocators'!$B$15:$W$361, MATCH(R$17, 'E2 Allocators'!$B$15:$W$15, 0),FALSE)), 0, VLOOKUP(VLOOKUP($A616, 'E4 TB Allocation Details'!$A$18:$L$205, MATCH("Demand ID", 'E4 TB Allocation Details'!$A$18:$L$18, 0),FALSE), 'E2 Allocators'!$B$15:$W$361, MATCH(R$17, 'E2 Allocators'!$B$15:$W$15, 0),FALSE))</f>
        <v>0</v>
      </c>
      <c r="S616" s="1334">
        <f>IF(ISERROR(VLOOKUP(VLOOKUP($A616, 'E4 TB Allocation Details'!$A$18:$L$205, MATCH("Demand ID", 'E4 TB Allocation Details'!$A$18:$L$18, 0),FALSE), 'E2 Allocators'!$B$15:$W$361, MATCH(S$17, 'E2 Allocators'!$B$15:$W$15, 0),FALSE)), 0, VLOOKUP(VLOOKUP($A616, 'E4 TB Allocation Details'!$A$18:$L$205, MATCH("Demand ID", 'E4 TB Allocation Details'!$A$18:$L$18, 0),FALSE), 'E2 Allocators'!$B$15:$W$361, MATCH(S$17, 'E2 Allocators'!$B$15:$W$15, 0),FALSE))</f>
        <v>0</v>
      </c>
      <c r="T616" s="1334">
        <f>IF(ISERROR(VLOOKUP(VLOOKUP($A616, 'E4 TB Allocation Details'!$A$18:$L$205, MATCH("Demand ID", 'E4 TB Allocation Details'!$A$18:$L$18, 0),FALSE), 'E2 Allocators'!$B$15:$W$361, MATCH(T$17, 'E2 Allocators'!$B$15:$W$15, 0),FALSE)), 0, VLOOKUP(VLOOKUP($A616, 'E4 TB Allocation Details'!$A$18:$L$205, MATCH("Demand ID", 'E4 TB Allocation Details'!$A$18:$L$18, 0),FALSE), 'E2 Allocators'!$B$15:$W$361, MATCH(T$17, 'E2 Allocators'!$B$15:$W$15, 0),FALSE))</f>
        <v>0</v>
      </c>
      <c r="U616" s="1334">
        <f>IF(ISERROR(VLOOKUP(VLOOKUP($A616, 'E4 TB Allocation Details'!$A$18:$L$205, MATCH("Demand ID", 'E4 TB Allocation Details'!$A$18:$L$18, 0),FALSE), 'E2 Allocators'!$B$15:$W$361, MATCH(U$17, 'E2 Allocators'!$B$15:$W$15, 0),FALSE)), 0, VLOOKUP(VLOOKUP($A616, 'E4 TB Allocation Details'!$A$18:$L$205, MATCH("Demand ID", 'E4 TB Allocation Details'!$A$18:$L$18, 0),FALSE), 'E2 Allocators'!$B$15:$W$361, MATCH(U$17, 'E2 Allocators'!$B$15:$W$15, 0),FALSE))</f>
        <v>0</v>
      </c>
      <c r="V616" s="1334">
        <f>IF(ISERROR(VLOOKUP(VLOOKUP($A616, 'E4 TB Allocation Details'!$A$18:$L$205, MATCH("Demand ID", 'E4 TB Allocation Details'!$A$18:$L$18, 0),FALSE), 'E2 Allocators'!$B$15:$W$361, MATCH(V$17, 'E2 Allocators'!$B$15:$W$15, 0),FALSE)), 0, VLOOKUP(VLOOKUP($A616, 'E4 TB Allocation Details'!$A$18:$L$205, MATCH("Demand ID", 'E4 TB Allocation Details'!$A$18:$L$18, 0),FALSE), 'E2 Allocators'!$B$15:$W$361, MATCH(V$17, 'E2 Allocators'!$B$15:$W$15, 0),FALSE))</f>
        <v>0</v>
      </c>
      <c r="W616" s="1334">
        <f>IF(ISERROR(VLOOKUP(VLOOKUP($A616, 'E4 TB Allocation Details'!$A$18:$L$205, MATCH("Demand ID", 'E4 TB Allocation Details'!$A$18:$L$18, 0),FALSE), 'E2 Allocators'!$B$15:$W$361, MATCH(W$17, 'E2 Allocators'!$B$15:$W$15, 0),FALSE)), 0, VLOOKUP(VLOOKUP($A616, 'E4 TB Allocation Details'!$A$18:$L$205, MATCH("Demand ID", 'E4 TB Allocation Details'!$A$18:$L$18, 0),FALSE), 'E2 Allocators'!$B$15:$W$361, MATCH(W$17, 'E2 Allocators'!$B$15:$W$15, 0),FALSE))</f>
        <v>0</v>
      </c>
      <c r="X616" s="1334">
        <f>IF(ISERROR(VLOOKUP(VLOOKUP($A616, 'E4 TB Allocation Details'!$A$18:$L$205, MATCH("Demand ID", 'E4 TB Allocation Details'!$A$18:$L$18, 0),FALSE), 'E2 Allocators'!$B$15:$W$361, MATCH(X$17, 'E2 Allocators'!$B$15:$W$15, 0),FALSE)), 0, VLOOKUP(VLOOKUP($A616, 'E4 TB Allocation Details'!$A$18:$L$205, MATCH("Demand ID", 'E4 TB Allocation Details'!$A$18:$L$18, 0),FALSE), 'E2 Allocators'!$B$15:$W$361, MATCH(X$17, 'E2 Allocators'!$B$15:$W$15, 0),FALSE))</f>
        <v>0</v>
      </c>
      <c r="Y616" s="1334">
        <f>IF(ISERROR(VLOOKUP(VLOOKUP($A616, 'E4 TB Allocation Details'!$A$18:$L$205, MATCH("Demand ID", 'E4 TB Allocation Details'!$A$18:$L$18, 0),FALSE), 'E2 Allocators'!$B$15:$W$361, MATCH(Y$17, 'E2 Allocators'!$B$15:$W$15, 0),FALSE)), 0, VLOOKUP(VLOOKUP($A616, 'E4 TB Allocation Details'!$A$18:$L$205, MATCH("Demand ID", 'E4 TB Allocation Details'!$A$18:$L$18, 0),FALSE), 'E2 Allocators'!$B$15:$W$361, MATCH(Y$17, 'E2 Allocators'!$B$15:$W$15, 0),FALSE))</f>
        <v>0</v>
      </c>
      <c r="Z616" s="1334">
        <f>IF(ISERROR(VLOOKUP(VLOOKUP($A616, 'E4 TB Allocation Details'!$A$18:$L$205, MATCH("Demand ID", 'E4 TB Allocation Details'!$A$18:$L$18, 0),FALSE), 'E2 Allocators'!$B$15:$W$361, MATCH(Z$17, 'E2 Allocators'!$B$15:$W$15, 0),FALSE)), 0, VLOOKUP(VLOOKUP($A616, 'E4 TB Allocation Details'!$A$18:$L$205, MATCH("Demand ID", 'E4 TB Allocation Details'!$A$18:$L$18, 0),FALSE), 'E2 Allocators'!$B$15:$W$361, MATCH(Z$17, 'E2 Allocators'!$B$15:$W$15, 0),FALSE))</f>
        <v>0</v>
      </c>
      <c r="AA616" s="1339">
        <f t="shared" si="925"/>
        <v>1</v>
      </c>
      <c r="AB616" s="1334">
        <f>IF(ISERROR(VLOOKUP(VLOOKUP($A616, 'E4 TB Allocation Details'!$A$18:$L$205, MATCH("Customer ID", 'E4 TB Allocation Details'!$A$18:$L$18, 0),FALSE), 'E2 Allocators'!$B$15:$W$361, MATCH(AB$17, 'E2 Allocators'!$B$15:$W$15, 0),FALSE)), 0, VLOOKUP(VLOOKUP($A616, 'E4 TB Allocation Details'!$A$18:$L$205, MATCH("Customer ID", 'E4 TB Allocation Details'!$A$18:$L$18, 0),FALSE), 'E2 Allocators'!$B$15:$W$361, MATCH(AB$17, 'E2 Allocators'!$B$15:$W$15, 0),FALSE))</f>
        <v>0.67817868394459968</v>
      </c>
      <c r="AC616" s="1334">
        <f>IF(ISERROR(VLOOKUP(VLOOKUP($A616, 'E4 TB Allocation Details'!$A$18:$L$205, MATCH("Customer ID", 'E4 TB Allocation Details'!$A$18:$L$18, 0),FALSE), 'E2 Allocators'!$B$15:$W$361, MATCH(AC$17, 'E2 Allocators'!$B$15:$W$15, 0),FALSE)), 0, VLOOKUP(VLOOKUP($A616, 'E4 TB Allocation Details'!$A$18:$L$205, MATCH("Customer ID", 'E4 TB Allocation Details'!$A$18:$L$18, 0),FALSE), 'E2 Allocators'!$B$15:$W$361, MATCH(AC$17, 'E2 Allocators'!$B$15:$W$15, 0),FALSE))</f>
        <v>8.0544492658859893E-2</v>
      </c>
      <c r="AD616" s="1334">
        <f>IF(ISERROR(VLOOKUP(VLOOKUP($A616, 'E4 TB Allocation Details'!$A$18:$L$205, MATCH("Customer ID", 'E4 TB Allocation Details'!$A$18:$L$18, 0),FALSE), 'E2 Allocators'!$B$15:$W$361, MATCH(AD$17, 'E2 Allocators'!$B$15:$W$15, 0),FALSE)), 0, VLOOKUP(VLOOKUP($A616, 'E4 TB Allocation Details'!$A$18:$L$205, MATCH("Customer ID", 'E4 TB Allocation Details'!$A$18:$L$18, 0),FALSE), 'E2 Allocators'!$B$15:$W$361, MATCH(AD$17, 'E2 Allocators'!$B$15:$W$15, 0),FALSE))</f>
        <v>9.3324615110265702E-3</v>
      </c>
      <c r="AE616" s="1334">
        <f>IF(ISERROR(VLOOKUP(VLOOKUP($A616, 'E4 TB Allocation Details'!$A$18:$L$205, MATCH("Customer ID", 'E4 TB Allocation Details'!$A$18:$L$18, 0),FALSE), 'E2 Allocators'!$B$15:$W$361, MATCH(AE$17, 'E2 Allocators'!$B$15:$W$15, 0),FALSE)), 0, VLOOKUP(VLOOKUP($A616, 'E4 TB Allocation Details'!$A$18:$L$205, MATCH("Customer ID", 'E4 TB Allocation Details'!$A$18:$L$18, 0),FALSE), 'E2 Allocators'!$B$15:$W$361, MATCH(AE$17, 'E2 Allocators'!$B$15:$W$15, 0),FALSE))</f>
        <v>0</v>
      </c>
      <c r="AF616" s="1334">
        <f>IF(ISERROR(VLOOKUP(VLOOKUP($A616, 'E4 TB Allocation Details'!$A$18:$L$205, MATCH("Customer ID", 'E4 TB Allocation Details'!$A$18:$L$18, 0),FALSE), 'E2 Allocators'!$B$15:$W$361, MATCH(AF$17, 'E2 Allocators'!$B$15:$W$15, 0),FALSE)), 0, VLOOKUP(VLOOKUP($A616, 'E4 TB Allocation Details'!$A$18:$L$205, MATCH("Customer ID", 'E4 TB Allocation Details'!$A$18:$L$18, 0),FALSE), 'E2 Allocators'!$B$15:$W$361, MATCH(AF$17, 'E2 Allocators'!$B$15:$W$15, 0),FALSE))</f>
        <v>0</v>
      </c>
      <c r="AG616" s="1334">
        <f>IF(ISERROR(VLOOKUP(VLOOKUP($A616, 'E4 TB Allocation Details'!$A$18:$L$205, MATCH("Customer ID", 'E4 TB Allocation Details'!$A$18:$L$18, 0),FALSE), 'E2 Allocators'!$B$15:$W$361, MATCH(AG$17, 'E2 Allocators'!$B$15:$W$15, 0),FALSE)), 0, VLOOKUP(VLOOKUP($A616, 'E4 TB Allocation Details'!$A$18:$L$205, MATCH("Customer ID", 'E4 TB Allocation Details'!$A$18:$L$18, 0),FALSE), 'E2 Allocators'!$B$15:$W$361, MATCH(AG$17, 'E2 Allocators'!$B$15:$W$15, 0),FALSE))</f>
        <v>0</v>
      </c>
      <c r="AH616" s="1334">
        <f>IF(ISERROR(VLOOKUP(VLOOKUP($A616, 'E4 TB Allocation Details'!$A$18:$L$205, MATCH("Customer ID", 'E4 TB Allocation Details'!$A$18:$L$18, 0),FALSE), 'E2 Allocators'!$B$15:$W$361, MATCH(AH$17, 'E2 Allocators'!$B$15:$W$15, 0),FALSE)), 0, VLOOKUP(VLOOKUP($A616, 'E4 TB Allocation Details'!$A$18:$L$205, MATCH("Customer ID", 'E4 TB Allocation Details'!$A$18:$L$18, 0),FALSE), 'E2 Allocators'!$B$15:$W$361, MATCH(AH$17, 'E2 Allocators'!$B$15:$W$15, 0),FALSE))</f>
        <v>0.21137728110325149</v>
      </c>
      <c r="AI616" s="1334">
        <f>IF(ISERROR(VLOOKUP(VLOOKUP($A616, 'E4 TB Allocation Details'!$A$18:$L$205, MATCH("Customer ID", 'E4 TB Allocation Details'!$A$18:$L$18, 0),FALSE), 'E2 Allocators'!$B$15:$W$361, MATCH(AI$17, 'E2 Allocators'!$B$15:$W$15, 0),FALSE)), 0, VLOOKUP(VLOOKUP($A616, 'E4 TB Allocation Details'!$A$18:$L$205, MATCH("Customer ID", 'E4 TB Allocation Details'!$A$18:$L$18, 0),FALSE), 'E2 Allocators'!$B$15:$W$361, MATCH(AI$17, 'E2 Allocators'!$B$15:$W$15, 0),FALSE))</f>
        <v>1.1591273851275041E-2</v>
      </c>
      <c r="AJ616" s="1334">
        <f>IF(ISERROR(VLOOKUP(VLOOKUP($A616, 'E4 TB Allocation Details'!$A$18:$L$205, MATCH("Customer ID", 'E4 TB Allocation Details'!$A$18:$L$18, 0),FALSE), 'E2 Allocators'!$B$15:$W$361, MATCH(AJ$17, 'E2 Allocators'!$B$15:$W$15, 0),FALSE)), 0, VLOOKUP(VLOOKUP($A616, 'E4 TB Allocation Details'!$A$18:$L$205, MATCH("Customer ID", 'E4 TB Allocation Details'!$A$18:$L$18, 0),FALSE), 'E2 Allocators'!$B$15:$W$361, MATCH(AJ$17, 'E2 Allocators'!$B$15:$W$15, 0),FALSE))</f>
        <v>8.9758069309873387E-3</v>
      </c>
      <c r="AK616" s="1334">
        <f>IF(ISERROR(VLOOKUP(VLOOKUP($A616, 'E4 TB Allocation Details'!$A$18:$L$205, MATCH("Customer ID", 'E4 TB Allocation Details'!$A$18:$L$18, 0),FALSE), 'E2 Allocators'!$B$15:$W$361, MATCH(AK$17, 'E2 Allocators'!$B$15:$W$15, 0),FALSE)), 0, VLOOKUP(VLOOKUP($A616, 'E4 TB Allocation Details'!$A$18:$L$205, MATCH("Customer ID", 'E4 TB Allocation Details'!$A$18:$L$18, 0),FALSE), 'E2 Allocators'!$B$15:$W$361, MATCH(AK$17, 'E2 Allocators'!$B$15:$W$15, 0),FALSE))</f>
        <v>0</v>
      </c>
      <c r="AL616" s="1334">
        <f>IF(ISERROR(VLOOKUP(VLOOKUP($A616, 'E4 TB Allocation Details'!$A$18:$L$205, MATCH("Customer ID", 'E4 TB Allocation Details'!$A$18:$L$18, 0),FALSE), 'E2 Allocators'!$B$15:$W$361, MATCH(AL$17, 'E2 Allocators'!$B$15:$W$15, 0),FALSE)), 0, VLOOKUP(VLOOKUP($A616, 'E4 TB Allocation Details'!$A$18:$L$205, MATCH("Customer ID", 'E4 TB Allocation Details'!$A$18:$L$18, 0),FALSE), 'E2 Allocators'!$B$15:$W$361, MATCH(AL$17, 'E2 Allocators'!$B$15:$W$15, 0),FALSE))</f>
        <v>0</v>
      </c>
      <c r="AM616" s="1334">
        <f>IF(ISERROR(VLOOKUP(VLOOKUP($A616, 'E4 TB Allocation Details'!$A$18:$L$205, MATCH("Customer ID", 'E4 TB Allocation Details'!$A$18:$L$18, 0),FALSE), 'E2 Allocators'!$B$15:$W$361, MATCH(AM$17, 'E2 Allocators'!$B$15:$W$15, 0),FALSE)), 0, VLOOKUP(VLOOKUP($A616, 'E4 TB Allocation Details'!$A$18:$L$205, MATCH("Customer ID", 'E4 TB Allocation Details'!$A$18:$L$18, 0),FALSE), 'E2 Allocators'!$B$15:$W$361, MATCH(AM$17, 'E2 Allocators'!$B$15:$W$15, 0),FALSE))</f>
        <v>0</v>
      </c>
      <c r="AN616" s="1334">
        <f>IF(ISERROR(VLOOKUP(VLOOKUP($A616, 'E4 TB Allocation Details'!$A$18:$L$205, MATCH("Customer ID", 'E4 TB Allocation Details'!$A$18:$L$18, 0),FALSE), 'E2 Allocators'!$B$15:$W$361, MATCH(AN$17, 'E2 Allocators'!$B$15:$W$15, 0),FALSE)), 0, VLOOKUP(VLOOKUP($A616, 'E4 TB Allocation Details'!$A$18:$L$205, MATCH("Customer ID", 'E4 TB Allocation Details'!$A$18:$L$18, 0),FALSE), 'E2 Allocators'!$B$15:$W$361, MATCH(AN$17, 'E2 Allocators'!$B$15:$W$15, 0),FALSE))</f>
        <v>0</v>
      </c>
      <c r="AO616" s="1334">
        <f>IF(ISERROR(VLOOKUP(VLOOKUP($A616, 'E4 TB Allocation Details'!$A$18:$L$205, MATCH("Customer ID", 'E4 TB Allocation Details'!$A$18:$L$18, 0),FALSE), 'E2 Allocators'!$B$15:$W$361, MATCH(AO$17, 'E2 Allocators'!$B$15:$W$15, 0),FALSE)), 0, VLOOKUP(VLOOKUP($A616, 'E4 TB Allocation Details'!$A$18:$L$205, MATCH("Customer ID", 'E4 TB Allocation Details'!$A$18:$L$18, 0),FALSE), 'E2 Allocators'!$B$15:$W$361, MATCH(AO$17, 'E2 Allocators'!$B$15:$W$15, 0),FALSE))</f>
        <v>0</v>
      </c>
      <c r="AP616" s="1334">
        <f>IF(ISERROR(VLOOKUP(VLOOKUP($A616, 'E4 TB Allocation Details'!$A$18:$L$205, MATCH("Customer ID", 'E4 TB Allocation Details'!$A$18:$L$18, 0),FALSE), 'E2 Allocators'!$B$15:$W$361, MATCH(AP$17, 'E2 Allocators'!$B$15:$W$15, 0),FALSE)), 0, VLOOKUP(VLOOKUP($A616, 'E4 TB Allocation Details'!$A$18:$L$205, MATCH("Customer ID", 'E4 TB Allocation Details'!$A$18:$L$18, 0),FALSE), 'E2 Allocators'!$B$15:$W$361, MATCH(AP$17, 'E2 Allocators'!$B$15:$W$15, 0),FALSE))</f>
        <v>0</v>
      </c>
      <c r="AQ616" s="1334">
        <f>IF(ISERROR(VLOOKUP(VLOOKUP($A616, 'E4 TB Allocation Details'!$A$18:$L$205, MATCH("Customer ID", 'E4 TB Allocation Details'!$A$18:$L$18, 0),FALSE), 'E2 Allocators'!$B$15:$W$361, MATCH(AQ$17, 'E2 Allocators'!$B$15:$W$15, 0),FALSE)), 0, VLOOKUP(VLOOKUP($A616, 'E4 TB Allocation Details'!$A$18:$L$205, MATCH("Customer ID", 'E4 TB Allocation Details'!$A$18:$L$18, 0),FALSE), 'E2 Allocators'!$B$15:$W$361, MATCH(AQ$17, 'E2 Allocators'!$B$15:$W$15, 0),FALSE))</f>
        <v>0</v>
      </c>
      <c r="AR616" s="1334">
        <f>IF(ISERROR(VLOOKUP(VLOOKUP($A616, 'E4 TB Allocation Details'!$A$18:$L$205, MATCH("Customer ID", 'E4 TB Allocation Details'!$A$18:$L$18, 0),FALSE), 'E2 Allocators'!$B$15:$W$361, MATCH(AR$17, 'E2 Allocators'!$B$15:$W$15, 0),FALSE)), 0, VLOOKUP(VLOOKUP($A616, 'E4 TB Allocation Details'!$A$18:$L$205, MATCH("Customer ID", 'E4 TB Allocation Details'!$A$18:$L$18, 0),FALSE), 'E2 Allocators'!$B$15:$W$361, MATCH(AR$17, 'E2 Allocators'!$B$15:$W$15, 0),FALSE))</f>
        <v>0</v>
      </c>
      <c r="AS616" s="1334">
        <f>IF(ISERROR(VLOOKUP(VLOOKUP($A616, 'E4 TB Allocation Details'!$A$18:$L$205, MATCH("Customer ID", 'E4 TB Allocation Details'!$A$18:$L$18, 0),FALSE), 'E2 Allocators'!$B$15:$W$361, MATCH(AS$17, 'E2 Allocators'!$B$15:$W$15, 0),FALSE)), 0, VLOOKUP(VLOOKUP($A616, 'E4 TB Allocation Details'!$A$18:$L$205, MATCH("Customer ID", 'E4 TB Allocation Details'!$A$18:$L$18, 0),FALSE), 'E2 Allocators'!$B$15:$W$361, MATCH(AS$17, 'E2 Allocators'!$B$15:$W$15, 0),FALSE))</f>
        <v>0</v>
      </c>
      <c r="AT616" s="1334">
        <f>IF(ISERROR(VLOOKUP(VLOOKUP($A616, 'E4 TB Allocation Details'!$A$18:$L$205, MATCH("Customer ID", 'E4 TB Allocation Details'!$A$18:$L$18, 0),FALSE), 'E2 Allocators'!$B$15:$W$361, MATCH(AT$17, 'E2 Allocators'!$B$15:$W$15, 0),FALSE)), 0, VLOOKUP(VLOOKUP($A616, 'E4 TB Allocation Details'!$A$18:$L$205, MATCH("Customer ID", 'E4 TB Allocation Details'!$A$18:$L$18, 0),FALSE), 'E2 Allocators'!$B$15:$W$361, MATCH(AT$17, 'E2 Allocators'!$B$15:$W$15, 0),FALSE))</f>
        <v>0</v>
      </c>
      <c r="AU616" s="1334">
        <f>IF(ISERROR(VLOOKUP(VLOOKUP($A616, 'E4 TB Allocation Details'!$A$18:$L$205, MATCH("Customer ID", 'E4 TB Allocation Details'!$A$18:$L$18, 0),FALSE), 'E2 Allocators'!$B$15:$W$361, MATCH(AU$17, 'E2 Allocators'!$B$15:$W$15, 0),FALSE)), 0, VLOOKUP(VLOOKUP($A616, 'E4 TB Allocation Details'!$A$18:$L$205, MATCH("Customer ID", 'E4 TB Allocation Details'!$A$18:$L$18, 0),FALSE), 'E2 Allocators'!$B$15:$W$361, MATCH(AU$17, 'E2 Allocators'!$B$15:$W$15, 0),FALSE))</f>
        <v>0</v>
      </c>
      <c r="AV616" s="1339">
        <f t="shared" si="926"/>
        <v>1</v>
      </c>
      <c r="AW616" s="1336"/>
      <c r="AX616" s="1336"/>
      <c r="AY616" s="1336"/>
      <c r="AZ616" s="1336"/>
      <c r="BA616" s="1336"/>
      <c r="BB616" s="1336"/>
      <c r="BC616" s="1336"/>
      <c r="BD616" s="1336"/>
      <c r="BE616" s="1336"/>
      <c r="BF616" s="1336"/>
      <c r="BG616" s="1336"/>
      <c r="BH616" s="1336"/>
      <c r="BI616" s="1336"/>
      <c r="BJ616" s="1336"/>
      <c r="BK616" s="1336"/>
      <c r="BL616" s="1336"/>
      <c r="BM616" s="1336"/>
      <c r="BN616" s="1336"/>
      <c r="BO616" s="1336"/>
      <c r="BP616" s="1336"/>
      <c r="BQ616" s="1337"/>
    </row>
    <row r="617" spans="1:69" s="258" customFormat="1" ht="25.5">
      <c r="A617" s="1338" t="s">
        <v>1272</v>
      </c>
      <c r="B617" s="1331" t="s">
        <v>1062</v>
      </c>
      <c r="C617" s="1332">
        <v>1</v>
      </c>
      <c r="D617" s="1333">
        <f t="shared" si="923"/>
        <v>0.65</v>
      </c>
      <c r="E617" s="1333">
        <f>VLOOKUP($A617,'E1 Categorization'!$A$35:$E$114,5,FALSE)</f>
        <v>0.35</v>
      </c>
      <c r="F617" s="1333">
        <f t="shared" si="924"/>
        <v>1</v>
      </c>
      <c r="G617" s="1334">
        <f>IF(ISERROR(VLOOKUP(VLOOKUP($A617, 'E4 TB Allocation Details'!$A$18:$L$205, MATCH("Demand ID", 'E4 TB Allocation Details'!$A$18:$L$18, 0),FALSE), 'E2 Allocators'!$B$15:$W$361, MATCH(G$17, 'E2 Allocators'!$B$15:$W$15, 0),FALSE)), 0, VLOOKUP(VLOOKUP($A617, 'E4 TB Allocation Details'!$A$18:$L$205, MATCH("Demand ID", 'E4 TB Allocation Details'!$A$18:$L$18, 0),FALSE), 'E2 Allocators'!$B$15:$W$361, MATCH(G$17, 'E2 Allocators'!$B$15:$W$15, 0),FALSE))</f>
        <v>0.61903661732298609</v>
      </c>
      <c r="H617" s="1334">
        <f>IF(ISERROR(VLOOKUP(VLOOKUP($A617, 'E4 TB Allocation Details'!$A$18:$L$205, MATCH("Demand ID", 'E4 TB Allocation Details'!$A$18:$L$18, 0),FALSE), 'E2 Allocators'!$B$15:$W$361, MATCH(H$17, 'E2 Allocators'!$B$15:$W$15, 0),FALSE)), 0, VLOOKUP(VLOOKUP($A617, 'E4 TB Allocation Details'!$A$18:$L$205, MATCH("Demand ID", 'E4 TB Allocation Details'!$A$18:$L$18, 0),FALSE), 'E2 Allocators'!$B$15:$W$361, MATCH(H$17, 'E2 Allocators'!$B$15:$W$15, 0),FALSE))</f>
        <v>0.23458020427422402</v>
      </c>
      <c r="I617" s="1334">
        <f>IF(ISERROR(VLOOKUP(VLOOKUP($A617, 'E4 TB Allocation Details'!$A$18:$L$205, MATCH("Demand ID", 'E4 TB Allocation Details'!$A$18:$L$18, 0),FALSE), 'E2 Allocators'!$B$15:$W$361, MATCH(I$17, 'E2 Allocators'!$B$15:$W$15, 0),FALSE)), 0, VLOOKUP(VLOOKUP($A617, 'E4 TB Allocation Details'!$A$18:$L$205, MATCH("Demand ID", 'E4 TB Allocation Details'!$A$18:$L$18, 0),FALSE), 'E2 Allocators'!$B$15:$W$361, MATCH(I$17, 'E2 Allocators'!$B$15:$W$15, 0),FALSE))</f>
        <v>0.14519356510090883</v>
      </c>
      <c r="J617" s="1334">
        <f>IF(ISERROR(VLOOKUP(VLOOKUP($A617, 'E4 TB Allocation Details'!$A$18:$L$205, MATCH("Demand ID", 'E4 TB Allocation Details'!$A$18:$L$18, 0),FALSE), 'E2 Allocators'!$B$15:$W$361, MATCH(J$17, 'E2 Allocators'!$B$15:$W$15, 0),FALSE)), 0, VLOOKUP(VLOOKUP($A617, 'E4 TB Allocation Details'!$A$18:$L$205, MATCH("Demand ID", 'E4 TB Allocation Details'!$A$18:$L$18, 0),FALSE), 'E2 Allocators'!$B$15:$W$361, MATCH(J$17, 'E2 Allocators'!$B$15:$W$15, 0),FALSE))</f>
        <v>0</v>
      </c>
      <c r="K617" s="1334">
        <f>IF(ISERROR(VLOOKUP(VLOOKUP($A617, 'E4 TB Allocation Details'!$A$18:$L$205, MATCH("Demand ID", 'E4 TB Allocation Details'!$A$18:$L$18, 0),FALSE), 'E2 Allocators'!$B$15:$W$361, MATCH(K$17, 'E2 Allocators'!$B$15:$W$15, 0),FALSE)), 0, VLOOKUP(VLOOKUP($A617, 'E4 TB Allocation Details'!$A$18:$L$205, MATCH("Demand ID", 'E4 TB Allocation Details'!$A$18:$L$18, 0),FALSE), 'E2 Allocators'!$B$15:$W$361, MATCH(K$17, 'E2 Allocators'!$B$15:$W$15, 0),FALSE))</f>
        <v>0</v>
      </c>
      <c r="L617" s="1334">
        <f>IF(ISERROR(VLOOKUP(VLOOKUP($A617, 'E4 TB Allocation Details'!$A$18:$L$205, MATCH("Demand ID", 'E4 TB Allocation Details'!$A$18:$L$18, 0),FALSE), 'E2 Allocators'!$B$15:$W$361, MATCH(L$17, 'E2 Allocators'!$B$15:$W$15, 0),FALSE)), 0, VLOOKUP(VLOOKUP($A617, 'E4 TB Allocation Details'!$A$18:$L$205, MATCH("Demand ID", 'E4 TB Allocation Details'!$A$18:$L$18, 0),FALSE), 'E2 Allocators'!$B$15:$W$361, MATCH(L$17, 'E2 Allocators'!$B$15:$W$15, 0),FALSE))</f>
        <v>0</v>
      </c>
      <c r="M617" s="1334">
        <f>IF(ISERROR(VLOOKUP(VLOOKUP($A617, 'E4 TB Allocation Details'!$A$18:$L$205, MATCH("Demand ID", 'E4 TB Allocation Details'!$A$18:$L$18, 0),FALSE), 'E2 Allocators'!$B$15:$W$361, MATCH(M$17, 'E2 Allocators'!$B$15:$W$15, 0),FALSE)), 0, VLOOKUP(VLOOKUP($A617, 'E4 TB Allocation Details'!$A$18:$L$205, MATCH("Demand ID", 'E4 TB Allocation Details'!$A$18:$L$18, 0),FALSE), 'E2 Allocators'!$B$15:$W$361, MATCH(M$17, 'E2 Allocators'!$B$15:$W$15, 0),FALSE))</f>
        <v>0</v>
      </c>
      <c r="N617" s="1334">
        <f>IF(ISERROR(VLOOKUP(VLOOKUP($A617, 'E4 TB Allocation Details'!$A$18:$L$205, MATCH("Demand ID", 'E4 TB Allocation Details'!$A$18:$L$18, 0),FALSE), 'E2 Allocators'!$B$15:$W$361, MATCH(N$17, 'E2 Allocators'!$B$15:$W$15, 0),FALSE)), 0, VLOOKUP(VLOOKUP($A617, 'E4 TB Allocation Details'!$A$18:$L$205, MATCH("Demand ID", 'E4 TB Allocation Details'!$A$18:$L$18, 0),FALSE), 'E2 Allocators'!$B$15:$W$361, MATCH(N$17, 'E2 Allocators'!$B$15:$W$15, 0),FALSE))</f>
        <v>0</v>
      </c>
      <c r="O617" s="1334">
        <f>IF(ISERROR(VLOOKUP(VLOOKUP($A617, 'E4 TB Allocation Details'!$A$18:$L$205, MATCH("Demand ID", 'E4 TB Allocation Details'!$A$18:$L$18, 0),FALSE), 'E2 Allocators'!$B$15:$W$361, MATCH(O$17, 'E2 Allocators'!$B$15:$W$15, 0),FALSE)), 0, VLOOKUP(VLOOKUP($A617, 'E4 TB Allocation Details'!$A$18:$L$205, MATCH("Demand ID", 'E4 TB Allocation Details'!$A$18:$L$18, 0),FALSE), 'E2 Allocators'!$B$15:$W$361, MATCH(O$17, 'E2 Allocators'!$B$15:$W$15, 0),FALSE))</f>
        <v>1.1896133018811318E-3</v>
      </c>
      <c r="P617" s="1334">
        <f>IF(ISERROR(VLOOKUP(VLOOKUP($A617, 'E4 TB Allocation Details'!$A$18:$L$205, MATCH("Demand ID", 'E4 TB Allocation Details'!$A$18:$L$18, 0),FALSE), 'E2 Allocators'!$B$15:$W$361, MATCH(P$17, 'E2 Allocators'!$B$15:$W$15, 0),FALSE)), 0, VLOOKUP(VLOOKUP($A617, 'E4 TB Allocation Details'!$A$18:$L$205, MATCH("Demand ID", 'E4 TB Allocation Details'!$A$18:$L$18, 0),FALSE), 'E2 Allocators'!$B$15:$W$361, MATCH(P$17, 'E2 Allocators'!$B$15:$W$15, 0),FALSE))</f>
        <v>0</v>
      </c>
      <c r="Q617" s="1334">
        <f>IF(ISERROR(VLOOKUP(VLOOKUP($A617, 'E4 TB Allocation Details'!$A$18:$L$205, MATCH("Demand ID", 'E4 TB Allocation Details'!$A$18:$L$18, 0),FALSE), 'E2 Allocators'!$B$15:$W$361, MATCH(Q$17, 'E2 Allocators'!$B$15:$W$15, 0),FALSE)), 0, VLOOKUP(VLOOKUP($A617, 'E4 TB Allocation Details'!$A$18:$L$205, MATCH("Demand ID", 'E4 TB Allocation Details'!$A$18:$L$18, 0),FALSE), 'E2 Allocators'!$B$15:$W$361, MATCH(Q$17, 'E2 Allocators'!$B$15:$W$15, 0),FALSE))</f>
        <v>0</v>
      </c>
      <c r="R617" s="1334">
        <f>IF(ISERROR(VLOOKUP(VLOOKUP($A617, 'E4 TB Allocation Details'!$A$18:$L$205, MATCH("Demand ID", 'E4 TB Allocation Details'!$A$18:$L$18, 0),FALSE), 'E2 Allocators'!$B$15:$W$361, MATCH(R$17, 'E2 Allocators'!$B$15:$W$15, 0),FALSE)), 0, VLOOKUP(VLOOKUP($A617, 'E4 TB Allocation Details'!$A$18:$L$205, MATCH("Demand ID", 'E4 TB Allocation Details'!$A$18:$L$18, 0),FALSE), 'E2 Allocators'!$B$15:$W$361, MATCH(R$17, 'E2 Allocators'!$B$15:$W$15, 0),FALSE))</f>
        <v>0</v>
      </c>
      <c r="S617" s="1334">
        <f>IF(ISERROR(VLOOKUP(VLOOKUP($A617, 'E4 TB Allocation Details'!$A$18:$L$205, MATCH("Demand ID", 'E4 TB Allocation Details'!$A$18:$L$18, 0),FALSE), 'E2 Allocators'!$B$15:$W$361, MATCH(S$17, 'E2 Allocators'!$B$15:$W$15, 0),FALSE)), 0, VLOOKUP(VLOOKUP($A617, 'E4 TB Allocation Details'!$A$18:$L$205, MATCH("Demand ID", 'E4 TB Allocation Details'!$A$18:$L$18, 0),FALSE), 'E2 Allocators'!$B$15:$W$361, MATCH(S$17, 'E2 Allocators'!$B$15:$W$15, 0),FALSE))</f>
        <v>0</v>
      </c>
      <c r="T617" s="1334">
        <f>IF(ISERROR(VLOOKUP(VLOOKUP($A617, 'E4 TB Allocation Details'!$A$18:$L$205, MATCH("Demand ID", 'E4 TB Allocation Details'!$A$18:$L$18, 0),FALSE), 'E2 Allocators'!$B$15:$W$361, MATCH(T$17, 'E2 Allocators'!$B$15:$W$15, 0),FALSE)), 0, VLOOKUP(VLOOKUP($A617, 'E4 TB Allocation Details'!$A$18:$L$205, MATCH("Demand ID", 'E4 TB Allocation Details'!$A$18:$L$18, 0),FALSE), 'E2 Allocators'!$B$15:$W$361, MATCH(T$17, 'E2 Allocators'!$B$15:$W$15, 0),FALSE))</f>
        <v>0</v>
      </c>
      <c r="U617" s="1334">
        <f>IF(ISERROR(VLOOKUP(VLOOKUP($A617, 'E4 TB Allocation Details'!$A$18:$L$205, MATCH("Demand ID", 'E4 TB Allocation Details'!$A$18:$L$18, 0),FALSE), 'E2 Allocators'!$B$15:$W$361, MATCH(U$17, 'E2 Allocators'!$B$15:$W$15, 0),FALSE)), 0, VLOOKUP(VLOOKUP($A617, 'E4 TB Allocation Details'!$A$18:$L$205, MATCH("Demand ID", 'E4 TB Allocation Details'!$A$18:$L$18, 0),FALSE), 'E2 Allocators'!$B$15:$W$361, MATCH(U$17, 'E2 Allocators'!$B$15:$W$15, 0),FALSE))</f>
        <v>0</v>
      </c>
      <c r="V617" s="1334">
        <f>IF(ISERROR(VLOOKUP(VLOOKUP($A617, 'E4 TB Allocation Details'!$A$18:$L$205, MATCH("Demand ID", 'E4 TB Allocation Details'!$A$18:$L$18, 0),FALSE), 'E2 Allocators'!$B$15:$W$361, MATCH(V$17, 'E2 Allocators'!$B$15:$W$15, 0),FALSE)), 0, VLOOKUP(VLOOKUP($A617, 'E4 TB Allocation Details'!$A$18:$L$205, MATCH("Demand ID", 'E4 TB Allocation Details'!$A$18:$L$18, 0),FALSE), 'E2 Allocators'!$B$15:$W$361, MATCH(V$17, 'E2 Allocators'!$B$15:$W$15, 0),FALSE))</f>
        <v>0</v>
      </c>
      <c r="W617" s="1334">
        <f>IF(ISERROR(VLOOKUP(VLOOKUP($A617, 'E4 TB Allocation Details'!$A$18:$L$205, MATCH("Demand ID", 'E4 TB Allocation Details'!$A$18:$L$18, 0),FALSE), 'E2 Allocators'!$B$15:$W$361, MATCH(W$17, 'E2 Allocators'!$B$15:$W$15, 0),FALSE)), 0, VLOOKUP(VLOOKUP($A617, 'E4 TB Allocation Details'!$A$18:$L$205, MATCH("Demand ID", 'E4 TB Allocation Details'!$A$18:$L$18, 0),FALSE), 'E2 Allocators'!$B$15:$W$361, MATCH(W$17, 'E2 Allocators'!$B$15:$W$15, 0),FALSE))</f>
        <v>0</v>
      </c>
      <c r="X617" s="1334">
        <f>IF(ISERROR(VLOOKUP(VLOOKUP($A617, 'E4 TB Allocation Details'!$A$18:$L$205, MATCH("Demand ID", 'E4 TB Allocation Details'!$A$18:$L$18, 0),FALSE), 'E2 Allocators'!$B$15:$W$361, MATCH(X$17, 'E2 Allocators'!$B$15:$W$15, 0),FALSE)), 0, VLOOKUP(VLOOKUP($A617, 'E4 TB Allocation Details'!$A$18:$L$205, MATCH("Demand ID", 'E4 TB Allocation Details'!$A$18:$L$18, 0),FALSE), 'E2 Allocators'!$B$15:$W$361, MATCH(X$17, 'E2 Allocators'!$B$15:$W$15, 0),FALSE))</f>
        <v>0</v>
      </c>
      <c r="Y617" s="1334">
        <f>IF(ISERROR(VLOOKUP(VLOOKUP($A617, 'E4 TB Allocation Details'!$A$18:$L$205, MATCH("Demand ID", 'E4 TB Allocation Details'!$A$18:$L$18, 0),FALSE), 'E2 Allocators'!$B$15:$W$361, MATCH(Y$17, 'E2 Allocators'!$B$15:$W$15, 0),FALSE)), 0, VLOOKUP(VLOOKUP($A617, 'E4 TB Allocation Details'!$A$18:$L$205, MATCH("Demand ID", 'E4 TB Allocation Details'!$A$18:$L$18, 0),FALSE), 'E2 Allocators'!$B$15:$W$361, MATCH(Y$17, 'E2 Allocators'!$B$15:$W$15, 0),FALSE))</f>
        <v>0</v>
      </c>
      <c r="Z617" s="1334">
        <f>IF(ISERROR(VLOOKUP(VLOOKUP($A617, 'E4 TB Allocation Details'!$A$18:$L$205, MATCH("Demand ID", 'E4 TB Allocation Details'!$A$18:$L$18, 0),FALSE), 'E2 Allocators'!$B$15:$W$361, MATCH(Z$17, 'E2 Allocators'!$B$15:$W$15, 0),FALSE)), 0, VLOOKUP(VLOOKUP($A617, 'E4 TB Allocation Details'!$A$18:$L$205, MATCH("Demand ID", 'E4 TB Allocation Details'!$A$18:$L$18, 0),FALSE), 'E2 Allocators'!$B$15:$W$361, MATCH(Z$17, 'E2 Allocators'!$B$15:$W$15, 0),FALSE))</f>
        <v>0</v>
      </c>
      <c r="AA617" s="1339">
        <f t="shared" si="925"/>
        <v>1</v>
      </c>
      <c r="AB617" s="1334">
        <f>IF(ISERROR(VLOOKUP(VLOOKUP($A617, 'E4 TB Allocation Details'!$A$18:$L$205, MATCH("Customer ID", 'E4 TB Allocation Details'!$A$18:$L$18, 0),FALSE), 'E2 Allocators'!$B$15:$W$361, MATCH(AB$17, 'E2 Allocators'!$B$15:$W$15, 0),FALSE)), 0, VLOOKUP(VLOOKUP($A617, 'E4 TB Allocation Details'!$A$18:$L$205, MATCH("Customer ID", 'E4 TB Allocation Details'!$A$18:$L$18, 0),FALSE), 'E2 Allocators'!$B$15:$W$361, MATCH(AB$17, 'E2 Allocators'!$B$15:$W$15, 0),FALSE))</f>
        <v>0.6714802047259314</v>
      </c>
      <c r="AC617" s="1334">
        <f>IF(ISERROR(VLOOKUP(VLOOKUP($A617, 'E4 TB Allocation Details'!$A$18:$L$205, MATCH("Customer ID", 'E4 TB Allocation Details'!$A$18:$L$18, 0),FALSE), 'E2 Allocators'!$B$15:$W$361, MATCH(AC$17, 'E2 Allocators'!$B$15:$W$15, 0),FALSE)), 0, VLOOKUP(VLOOKUP($A617, 'E4 TB Allocation Details'!$A$18:$L$205, MATCH("Customer ID", 'E4 TB Allocation Details'!$A$18:$L$18, 0),FALSE), 'E2 Allocators'!$B$15:$W$361, MATCH(AC$17, 'E2 Allocators'!$B$15:$W$15, 0),FALSE))</f>
        <v>7.3956271918693514E-2</v>
      </c>
      <c r="AD617" s="1334">
        <f>IF(ISERROR(VLOOKUP(VLOOKUP($A617, 'E4 TB Allocation Details'!$A$18:$L$205, MATCH("Customer ID", 'E4 TB Allocation Details'!$A$18:$L$18, 0),FALSE), 'E2 Allocators'!$B$15:$W$361, MATCH(AD$17, 'E2 Allocators'!$B$15:$W$15, 0),FALSE)), 0, VLOOKUP(VLOOKUP($A617, 'E4 TB Allocation Details'!$A$18:$L$205, MATCH("Customer ID", 'E4 TB Allocation Details'!$A$18:$L$18, 0),FALSE), 'E2 Allocators'!$B$15:$W$361, MATCH(AD$17, 'E2 Allocators'!$B$15:$W$15, 0),FALSE))</f>
        <v>3.6822352184730772E-3</v>
      </c>
      <c r="AE617" s="1334">
        <f>IF(ISERROR(VLOOKUP(VLOOKUP($A617, 'E4 TB Allocation Details'!$A$18:$L$205, MATCH("Customer ID", 'E4 TB Allocation Details'!$A$18:$L$18, 0),FALSE), 'E2 Allocators'!$B$15:$W$361, MATCH(AE$17, 'E2 Allocators'!$B$15:$W$15, 0),FALSE)), 0, VLOOKUP(VLOOKUP($A617, 'E4 TB Allocation Details'!$A$18:$L$205, MATCH("Customer ID", 'E4 TB Allocation Details'!$A$18:$L$18, 0),FALSE), 'E2 Allocators'!$B$15:$W$361, MATCH(AE$17, 'E2 Allocators'!$B$15:$W$15, 0),FALSE))</f>
        <v>0</v>
      </c>
      <c r="AF617" s="1334">
        <f>IF(ISERROR(VLOOKUP(VLOOKUP($A617, 'E4 TB Allocation Details'!$A$18:$L$205, MATCH("Customer ID", 'E4 TB Allocation Details'!$A$18:$L$18, 0),FALSE), 'E2 Allocators'!$B$15:$W$361, MATCH(AF$17, 'E2 Allocators'!$B$15:$W$15, 0),FALSE)), 0, VLOOKUP(VLOOKUP($A617, 'E4 TB Allocation Details'!$A$18:$L$205, MATCH("Customer ID", 'E4 TB Allocation Details'!$A$18:$L$18, 0),FALSE), 'E2 Allocators'!$B$15:$W$361, MATCH(AF$17, 'E2 Allocators'!$B$15:$W$15, 0),FALSE))</f>
        <v>0</v>
      </c>
      <c r="AG617" s="1334">
        <f>IF(ISERROR(VLOOKUP(VLOOKUP($A617, 'E4 TB Allocation Details'!$A$18:$L$205, MATCH("Customer ID", 'E4 TB Allocation Details'!$A$18:$L$18, 0),FALSE), 'E2 Allocators'!$B$15:$W$361, MATCH(AG$17, 'E2 Allocators'!$B$15:$W$15, 0),FALSE)), 0, VLOOKUP(VLOOKUP($A617, 'E4 TB Allocation Details'!$A$18:$L$205, MATCH("Customer ID", 'E4 TB Allocation Details'!$A$18:$L$18, 0),FALSE), 'E2 Allocators'!$B$15:$W$361, MATCH(AG$17, 'E2 Allocators'!$B$15:$W$15, 0),FALSE))</f>
        <v>0</v>
      </c>
      <c r="AH617" s="1334">
        <f>IF(ISERROR(VLOOKUP(VLOOKUP($A617, 'E4 TB Allocation Details'!$A$18:$L$205, MATCH("Customer ID", 'E4 TB Allocation Details'!$A$18:$L$18, 0),FALSE), 'E2 Allocators'!$B$15:$W$361, MATCH(AH$17, 'E2 Allocators'!$B$15:$W$15, 0),FALSE)), 0, VLOOKUP(VLOOKUP($A617, 'E4 TB Allocation Details'!$A$18:$L$205, MATCH("Customer ID", 'E4 TB Allocation Details'!$A$18:$L$18, 0),FALSE), 'E2 Allocators'!$B$15:$W$361, MATCH(AH$17, 'E2 Allocators'!$B$15:$W$15, 0),FALSE))</f>
        <v>0.22863502322266108</v>
      </c>
      <c r="AI617" s="1334">
        <f>IF(ISERROR(VLOOKUP(VLOOKUP($A617, 'E4 TB Allocation Details'!$A$18:$L$205, MATCH("Customer ID", 'E4 TB Allocation Details'!$A$18:$L$18, 0),FALSE), 'E2 Allocators'!$B$15:$W$361, MATCH(AI$17, 'E2 Allocators'!$B$15:$W$15, 0),FALSE)), 0, VLOOKUP(VLOOKUP($A617, 'E4 TB Allocation Details'!$A$18:$L$205, MATCH("Customer ID", 'E4 TB Allocation Details'!$A$18:$L$18, 0),FALSE), 'E2 Allocators'!$B$15:$W$361, MATCH(AI$17, 'E2 Allocators'!$B$15:$W$15, 0),FALSE))</f>
        <v>1.2537634850511504E-2</v>
      </c>
      <c r="AJ617" s="1334">
        <f>IF(ISERROR(VLOOKUP(VLOOKUP($A617, 'E4 TB Allocation Details'!$A$18:$L$205, MATCH("Customer ID", 'E4 TB Allocation Details'!$A$18:$L$18, 0),FALSE), 'E2 Allocators'!$B$15:$W$361, MATCH(AJ$17, 'E2 Allocators'!$B$15:$W$15, 0),FALSE)), 0, VLOOKUP(VLOOKUP($A617, 'E4 TB Allocation Details'!$A$18:$L$205, MATCH("Customer ID", 'E4 TB Allocation Details'!$A$18:$L$18, 0),FALSE), 'E2 Allocators'!$B$15:$W$361, MATCH(AJ$17, 'E2 Allocators'!$B$15:$W$15, 0),FALSE))</f>
        <v>9.7086300637294204E-3</v>
      </c>
      <c r="AK617" s="1334">
        <f>IF(ISERROR(VLOOKUP(VLOOKUP($A617, 'E4 TB Allocation Details'!$A$18:$L$205, MATCH("Customer ID", 'E4 TB Allocation Details'!$A$18:$L$18, 0),FALSE), 'E2 Allocators'!$B$15:$W$361, MATCH(AK$17, 'E2 Allocators'!$B$15:$W$15, 0),FALSE)), 0, VLOOKUP(VLOOKUP($A617, 'E4 TB Allocation Details'!$A$18:$L$205, MATCH("Customer ID", 'E4 TB Allocation Details'!$A$18:$L$18, 0),FALSE), 'E2 Allocators'!$B$15:$W$361, MATCH(AK$17, 'E2 Allocators'!$B$15:$W$15, 0),FALSE))</f>
        <v>0</v>
      </c>
      <c r="AL617" s="1334">
        <f>IF(ISERROR(VLOOKUP(VLOOKUP($A617, 'E4 TB Allocation Details'!$A$18:$L$205, MATCH("Customer ID", 'E4 TB Allocation Details'!$A$18:$L$18, 0),FALSE), 'E2 Allocators'!$B$15:$W$361, MATCH(AL$17, 'E2 Allocators'!$B$15:$W$15, 0),FALSE)), 0, VLOOKUP(VLOOKUP($A617, 'E4 TB Allocation Details'!$A$18:$L$205, MATCH("Customer ID", 'E4 TB Allocation Details'!$A$18:$L$18, 0),FALSE), 'E2 Allocators'!$B$15:$W$361, MATCH(AL$17, 'E2 Allocators'!$B$15:$W$15, 0),FALSE))</f>
        <v>0</v>
      </c>
      <c r="AM617" s="1334">
        <f>IF(ISERROR(VLOOKUP(VLOOKUP($A617, 'E4 TB Allocation Details'!$A$18:$L$205, MATCH("Customer ID", 'E4 TB Allocation Details'!$A$18:$L$18, 0),FALSE), 'E2 Allocators'!$B$15:$W$361, MATCH(AM$17, 'E2 Allocators'!$B$15:$W$15, 0),FALSE)), 0, VLOOKUP(VLOOKUP($A617, 'E4 TB Allocation Details'!$A$18:$L$205, MATCH("Customer ID", 'E4 TB Allocation Details'!$A$18:$L$18, 0),FALSE), 'E2 Allocators'!$B$15:$W$361, MATCH(AM$17, 'E2 Allocators'!$B$15:$W$15, 0),FALSE))</f>
        <v>0</v>
      </c>
      <c r="AN617" s="1334">
        <f>IF(ISERROR(VLOOKUP(VLOOKUP($A617, 'E4 TB Allocation Details'!$A$18:$L$205, MATCH("Customer ID", 'E4 TB Allocation Details'!$A$18:$L$18, 0),FALSE), 'E2 Allocators'!$B$15:$W$361, MATCH(AN$17, 'E2 Allocators'!$B$15:$W$15, 0),FALSE)), 0, VLOOKUP(VLOOKUP($A617, 'E4 TB Allocation Details'!$A$18:$L$205, MATCH("Customer ID", 'E4 TB Allocation Details'!$A$18:$L$18, 0),FALSE), 'E2 Allocators'!$B$15:$W$361, MATCH(AN$17, 'E2 Allocators'!$B$15:$W$15, 0),FALSE))</f>
        <v>0</v>
      </c>
      <c r="AO617" s="1334">
        <f>IF(ISERROR(VLOOKUP(VLOOKUP($A617, 'E4 TB Allocation Details'!$A$18:$L$205, MATCH("Customer ID", 'E4 TB Allocation Details'!$A$18:$L$18, 0),FALSE), 'E2 Allocators'!$B$15:$W$361, MATCH(AO$17, 'E2 Allocators'!$B$15:$W$15, 0),FALSE)), 0, VLOOKUP(VLOOKUP($A617, 'E4 TB Allocation Details'!$A$18:$L$205, MATCH("Customer ID", 'E4 TB Allocation Details'!$A$18:$L$18, 0),FALSE), 'E2 Allocators'!$B$15:$W$361, MATCH(AO$17, 'E2 Allocators'!$B$15:$W$15, 0),FALSE))</f>
        <v>0</v>
      </c>
      <c r="AP617" s="1334">
        <f>IF(ISERROR(VLOOKUP(VLOOKUP($A617, 'E4 TB Allocation Details'!$A$18:$L$205, MATCH("Customer ID", 'E4 TB Allocation Details'!$A$18:$L$18, 0),FALSE), 'E2 Allocators'!$B$15:$W$361, MATCH(AP$17, 'E2 Allocators'!$B$15:$W$15, 0),FALSE)), 0, VLOOKUP(VLOOKUP($A617, 'E4 TB Allocation Details'!$A$18:$L$205, MATCH("Customer ID", 'E4 TB Allocation Details'!$A$18:$L$18, 0),FALSE), 'E2 Allocators'!$B$15:$W$361, MATCH(AP$17, 'E2 Allocators'!$B$15:$W$15, 0),FALSE))</f>
        <v>0</v>
      </c>
      <c r="AQ617" s="1334">
        <f>IF(ISERROR(VLOOKUP(VLOOKUP($A617, 'E4 TB Allocation Details'!$A$18:$L$205, MATCH("Customer ID", 'E4 TB Allocation Details'!$A$18:$L$18, 0),FALSE), 'E2 Allocators'!$B$15:$W$361, MATCH(AQ$17, 'E2 Allocators'!$B$15:$W$15, 0),FALSE)), 0, VLOOKUP(VLOOKUP($A617, 'E4 TB Allocation Details'!$A$18:$L$205, MATCH("Customer ID", 'E4 TB Allocation Details'!$A$18:$L$18, 0),FALSE), 'E2 Allocators'!$B$15:$W$361, MATCH(AQ$17, 'E2 Allocators'!$B$15:$W$15, 0),FALSE))</f>
        <v>0</v>
      </c>
      <c r="AR617" s="1334">
        <f>IF(ISERROR(VLOOKUP(VLOOKUP($A617, 'E4 TB Allocation Details'!$A$18:$L$205, MATCH("Customer ID", 'E4 TB Allocation Details'!$A$18:$L$18, 0),FALSE), 'E2 Allocators'!$B$15:$W$361, MATCH(AR$17, 'E2 Allocators'!$B$15:$W$15, 0),FALSE)), 0, VLOOKUP(VLOOKUP($A617, 'E4 TB Allocation Details'!$A$18:$L$205, MATCH("Customer ID", 'E4 TB Allocation Details'!$A$18:$L$18, 0),FALSE), 'E2 Allocators'!$B$15:$W$361, MATCH(AR$17, 'E2 Allocators'!$B$15:$W$15, 0),FALSE))</f>
        <v>0</v>
      </c>
      <c r="AS617" s="1334">
        <f>IF(ISERROR(VLOOKUP(VLOOKUP($A617, 'E4 TB Allocation Details'!$A$18:$L$205, MATCH("Customer ID", 'E4 TB Allocation Details'!$A$18:$L$18, 0),FALSE), 'E2 Allocators'!$B$15:$W$361, MATCH(AS$17, 'E2 Allocators'!$B$15:$W$15, 0),FALSE)), 0, VLOOKUP(VLOOKUP($A617, 'E4 TB Allocation Details'!$A$18:$L$205, MATCH("Customer ID", 'E4 TB Allocation Details'!$A$18:$L$18, 0),FALSE), 'E2 Allocators'!$B$15:$W$361, MATCH(AS$17, 'E2 Allocators'!$B$15:$W$15, 0),FALSE))</f>
        <v>0</v>
      </c>
      <c r="AT617" s="1334">
        <f>IF(ISERROR(VLOOKUP(VLOOKUP($A617, 'E4 TB Allocation Details'!$A$18:$L$205, MATCH("Customer ID", 'E4 TB Allocation Details'!$A$18:$L$18, 0),FALSE), 'E2 Allocators'!$B$15:$W$361, MATCH(AT$17, 'E2 Allocators'!$B$15:$W$15, 0),FALSE)), 0, VLOOKUP(VLOOKUP($A617, 'E4 TB Allocation Details'!$A$18:$L$205, MATCH("Customer ID", 'E4 TB Allocation Details'!$A$18:$L$18, 0),FALSE), 'E2 Allocators'!$B$15:$W$361, MATCH(AT$17, 'E2 Allocators'!$B$15:$W$15, 0),FALSE))</f>
        <v>0</v>
      </c>
      <c r="AU617" s="1334">
        <f>IF(ISERROR(VLOOKUP(VLOOKUP($A617, 'E4 TB Allocation Details'!$A$18:$L$205, MATCH("Customer ID", 'E4 TB Allocation Details'!$A$18:$L$18, 0),FALSE), 'E2 Allocators'!$B$15:$W$361, MATCH(AU$17, 'E2 Allocators'!$B$15:$W$15, 0),FALSE)), 0, VLOOKUP(VLOOKUP($A617, 'E4 TB Allocation Details'!$A$18:$L$205, MATCH("Customer ID", 'E4 TB Allocation Details'!$A$18:$L$18, 0),FALSE), 'E2 Allocators'!$B$15:$W$361, MATCH(AU$17, 'E2 Allocators'!$B$15:$W$15, 0),FALSE))</f>
        <v>0</v>
      </c>
      <c r="AV617" s="1339">
        <f t="shared" si="926"/>
        <v>1</v>
      </c>
      <c r="AW617" s="1336"/>
      <c r="AX617" s="1336"/>
      <c r="AY617" s="1336"/>
      <c r="AZ617" s="1336"/>
      <c r="BA617" s="1336"/>
      <c r="BB617" s="1336"/>
      <c r="BC617" s="1336"/>
      <c r="BD617" s="1336"/>
      <c r="BE617" s="1336"/>
      <c r="BF617" s="1336"/>
      <c r="BG617" s="1336"/>
      <c r="BH617" s="1336"/>
      <c r="BI617" s="1336"/>
      <c r="BJ617" s="1336"/>
      <c r="BK617" s="1336"/>
      <c r="BL617" s="1336"/>
      <c r="BM617" s="1336"/>
      <c r="BN617" s="1336"/>
      <c r="BO617" s="1336"/>
      <c r="BP617" s="1336"/>
      <c r="BQ617" s="1337"/>
    </row>
    <row r="618" spans="1:69" s="258" customFormat="1" ht="12.75">
      <c r="A618" s="1338">
        <v>1840</v>
      </c>
      <c r="B618" s="1331" t="s">
        <v>27</v>
      </c>
      <c r="C618" s="1332"/>
      <c r="D618" s="1333"/>
      <c r="E618" s="1333"/>
      <c r="F618" s="1333"/>
      <c r="G618" s="1334">
        <f>IF(ISERROR(VLOOKUP(VLOOKUP($A618, 'E4 TB Allocation Details'!$A$18:$L$205, MATCH("Demand ID", 'E4 TB Allocation Details'!$A$18:$L$18, 0),FALSE), 'E2 Allocators'!$B$15:$W$361, MATCH(G$17, 'E2 Allocators'!$B$15:$W$15, 0),FALSE)), 0, VLOOKUP(VLOOKUP($A618, 'E4 TB Allocation Details'!$A$18:$L$205, MATCH("Demand ID", 'E4 TB Allocation Details'!$A$18:$L$18, 0),FALSE), 'E2 Allocators'!$B$15:$W$361, MATCH(G$17, 'E2 Allocators'!$B$15:$W$15, 0),FALSE))</f>
        <v>0</v>
      </c>
      <c r="H618" s="1334">
        <f>IF(ISERROR(VLOOKUP(VLOOKUP($A618, 'E4 TB Allocation Details'!$A$18:$L$205, MATCH("Demand ID", 'E4 TB Allocation Details'!$A$18:$L$18, 0),FALSE), 'E2 Allocators'!$B$15:$W$361, MATCH(H$17, 'E2 Allocators'!$B$15:$W$15, 0),FALSE)), 0, VLOOKUP(VLOOKUP($A618, 'E4 TB Allocation Details'!$A$18:$L$205, MATCH("Demand ID", 'E4 TB Allocation Details'!$A$18:$L$18, 0),FALSE), 'E2 Allocators'!$B$15:$W$361, MATCH(H$17, 'E2 Allocators'!$B$15:$W$15, 0),FALSE))</f>
        <v>0</v>
      </c>
      <c r="I618" s="1334">
        <f>IF(ISERROR(VLOOKUP(VLOOKUP($A618, 'E4 TB Allocation Details'!$A$18:$L$205, MATCH("Demand ID", 'E4 TB Allocation Details'!$A$18:$L$18, 0),FALSE), 'E2 Allocators'!$B$15:$W$361, MATCH(I$17, 'E2 Allocators'!$B$15:$W$15, 0),FALSE)), 0, VLOOKUP(VLOOKUP($A618, 'E4 TB Allocation Details'!$A$18:$L$205, MATCH("Demand ID", 'E4 TB Allocation Details'!$A$18:$L$18, 0),FALSE), 'E2 Allocators'!$B$15:$W$361, MATCH(I$17, 'E2 Allocators'!$B$15:$W$15, 0),FALSE))</f>
        <v>0</v>
      </c>
      <c r="J618" s="1334">
        <f>IF(ISERROR(VLOOKUP(VLOOKUP($A618, 'E4 TB Allocation Details'!$A$18:$L$205, MATCH("Demand ID", 'E4 TB Allocation Details'!$A$18:$L$18, 0),FALSE), 'E2 Allocators'!$B$15:$W$361, MATCH(J$17, 'E2 Allocators'!$B$15:$W$15, 0),FALSE)), 0, VLOOKUP(VLOOKUP($A618, 'E4 TB Allocation Details'!$A$18:$L$205, MATCH("Demand ID", 'E4 TB Allocation Details'!$A$18:$L$18, 0),FALSE), 'E2 Allocators'!$B$15:$W$361, MATCH(J$17, 'E2 Allocators'!$B$15:$W$15, 0),FALSE))</f>
        <v>0</v>
      </c>
      <c r="K618" s="1334">
        <f>IF(ISERROR(VLOOKUP(VLOOKUP($A618, 'E4 TB Allocation Details'!$A$18:$L$205, MATCH("Demand ID", 'E4 TB Allocation Details'!$A$18:$L$18, 0),FALSE), 'E2 Allocators'!$B$15:$W$361, MATCH(K$17, 'E2 Allocators'!$B$15:$W$15, 0),FALSE)), 0, VLOOKUP(VLOOKUP($A618, 'E4 TB Allocation Details'!$A$18:$L$205, MATCH("Demand ID", 'E4 TB Allocation Details'!$A$18:$L$18, 0),FALSE), 'E2 Allocators'!$B$15:$W$361, MATCH(K$17, 'E2 Allocators'!$B$15:$W$15, 0),FALSE))</f>
        <v>0</v>
      </c>
      <c r="L618" s="1334">
        <f>IF(ISERROR(VLOOKUP(VLOOKUP($A618, 'E4 TB Allocation Details'!$A$18:$L$205, MATCH("Demand ID", 'E4 TB Allocation Details'!$A$18:$L$18, 0),FALSE), 'E2 Allocators'!$B$15:$W$361, MATCH(L$17, 'E2 Allocators'!$B$15:$W$15, 0),FALSE)), 0, VLOOKUP(VLOOKUP($A618, 'E4 TB Allocation Details'!$A$18:$L$205, MATCH("Demand ID", 'E4 TB Allocation Details'!$A$18:$L$18, 0),FALSE), 'E2 Allocators'!$B$15:$W$361, MATCH(L$17, 'E2 Allocators'!$B$15:$W$15, 0),FALSE))</f>
        <v>0</v>
      </c>
      <c r="M618" s="1334">
        <f>IF(ISERROR(VLOOKUP(VLOOKUP($A618, 'E4 TB Allocation Details'!$A$18:$L$205, MATCH("Demand ID", 'E4 TB Allocation Details'!$A$18:$L$18, 0),FALSE), 'E2 Allocators'!$B$15:$W$361, MATCH(M$17, 'E2 Allocators'!$B$15:$W$15, 0),FALSE)), 0, VLOOKUP(VLOOKUP($A618, 'E4 TB Allocation Details'!$A$18:$L$205, MATCH("Demand ID", 'E4 TB Allocation Details'!$A$18:$L$18, 0),FALSE), 'E2 Allocators'!$B$15:$W$361, MATCH(M$17, 'E2 Allocators'!$B$15:$W$15, 0),FALSE))</f>
        <v>0</v>
      </c>
      <c r="N618" s="1334">
        <f>IF(ISERROR(VLOOKUP(VLOOKUP($A618, 'E4 TB Allocation Details'!$A$18:$L$205, MATCH("Demand ID", 'E4 TB Allocation Details'!$A$18:$L$18, 0),FALSE), 'E2 Allocators'!$B$15:$W$361, MATCH(N$17, 'E2 Allocators'!$B$15:$W$15, 0),FALSE)), 0, VLOOKUP(VLOOKUP($A618, 'E4 TB Allocation Details'!$A$18:$L$205, MATCH("Demand ID", 'E4 TB Allocation Details'!$A$18:$L$18, 0),FALSE), 'E2 Allocators'!$B$15:$W$361, MATCH(N$17, 'E2 Allocators'!$B$15:$W$15, 0),FALSE))</f>
        <v>0</v>
      </c>
      <c r="O618" s="1334">
        <f>IF(ISERROR(VLOOKUP(VLOOKUP($A618, 'E4 TB Allocation Details'!$A$18:$L$205, MATCH("Demand ID", 'E4 TB Allocation Details'!$A$18:$L$18, 0),FALSE), 'E2 Allocators'!$B$15:$W$361, MATCH(O$17, 'E2 Allocators'!$B$15:$W$15, 0),FALSE)), 0, VLOOKUP(VLOOKUP($A618, 'E4 TB Allocation Details'!$A$18:$L$205, MATCH("Demand ID", 'E4 TB Allocation Details'!$A$18:$L$18, 0),FALSE), 'E2 Allocators'!$B$15:$W$361, MATCH(O$17, 'E2 Allocators'!$B$15:$W$15, 0),FALSE))</f>
        <v>0</v>
      </c>
      <c r="P618" s="1334">
        <f>IF(ISERROR(VLOOKUP(VLOOKUP($A618, 'E4 TB Allocation Details'!$A$18:$L$205, MATCH("Demand ID", 'E4 TB Allocation Details'!$A$18:$L$18, 0),FALSE), 'E2 Allocators'!$B$15:$W$361, MATCH(P$17, 'E2 Allocators'!$B$15:$W$15, 0),FALSE)), 0, VLOOKUP(VLOOKUP($A618, 'E4 TB Allocation Details'!$A$18:$L$205, MATCH("Demand ID", 'E4 TB Allocation Details'!$A$18:$L$18, 0),FALSE), 'E2 Allocators'!$B$15:$W$361, MATCH(P$17, 'E2 Allocators'!$B$15:$W$15, 0),FALSE))</f>
        <v>0</v>
      </c>
      <c r="Q618" s="1334">
        <f>IF(ISERROR(VLOOKUP(VLOOKUP($A618, 'E4 TB Allocation Details'!$A$18:$L$205, MATCH("Demand ID", 'E4 TB Allocation Details'!$A$18:$L$18, 0),FALSE), 'E2 Allocators'!$B$15:$W$361, MATCH(Q$17, 'E2 Allocators'!$B$15:$W$15, 0),FALSE)), 0, VLOOKUP(VLOOKUP($A618, 'E4 TB Allocation Details'!$A$18:$L$205, MATCH("Demand ID", 'E4 TB Allocation Details'!$A$18:$L$18, 0),FALSE), 'E2 Allocators'!$B$15:$W$361, MATCH(Q$17, 'E2 Allocators'!$B$15:$W$15, 0),FALSE))</f>
        <v>0</v>
      </c>
      <c r="R618" s="1334">
        <f>IF(ISERROR(VLOOKUP(VLOOKUP($A618, 'E4 TB Allocation Details'!$A$18:$L$205, MATCH("Demand ID", 'E4 TB Allocation Details'!$A$18:$L$18, 0),FALSE), 'E2 Allocators'!$B$15:$W$361, MATCH(R$17, 'E2 Allocators'!$B$15:$W$15, 0),FALSE)), 0, VLOOKUP(VLOOKUP($A618, 'E4 TB Allocation Details'!$A$18:$L$205, MATCH("Demand ID", 'E4 TB Allocation Details'!$A$18:$L$18, 0),FALSE), 'E2 Allocators'!$B$15:$W$361, MATCH(R$17, 'E2 Allocators'!$B$15:$W$15, 0),FALSE))</f>
        <v>0</v>
      </c>
      <c r="S618" s="1334">
        <f>IF(ISERROR(VLOOKUP(VLOOKUP($A618, 'E4 TB Allocation Details'!$A$18:$L$205, MATCH("Demand ID", 'E4 TB Allocation Details'!$A$18:$L$18, 0),FALSE), 'E2 Allocators'!$B$15:$W$361, MATCH(S$17, 'E2 Allocators'!$B$15:$W$15, 0),FALSE)), 0, VLOOKUP(VLOOKUP($A618, 'E4 TB Allocation Details'!$A$18:$L$205, MATCH("Demand ID", 'E4 TB Allocation Details'!$A$18:$L$18, 0),FALSE), 'E2 Allocators'!$B$15:$W$361, MATCH(S$17, 'E2 Allocators'!$B$15:$W$15, 0),FALSE))</f>
        <v>0</v>
      </c>
      <c r="T618" s="1334">
        <f>IF(ISERROR(VLOOKUP(VLOOKUP($A618, 'E4 TB Allocation Details'!$A$18:$L$205, MATCH("Demand ID", 'E4 TB Allocation Details'!$A$18:$L$18, 0),FALSE), 'E2 Allocators'!$B$15:$W$361, MATCH(T$17, 'E2 Allocators'!$B$15:$W$15, 0),FALSE)), 0, VLOOKUP(VLOOKUP($A618, 'E4 TB Allocation Details'!$A$18:$L$205, MATCH("Demand ID", 'E4 TB Allocation Details'!$A$18:$L$18, 0),FALSE), 'E2 Allocators'!$B$15:$W$361, MATCH(T$17, 'E2 Allocators'!$B$15:$W$15, 0),FALSE))</f>
        <v>0</v>
      </c>
      <c r="U618" s="1334">
        <f>IF(ISERROR(VLOOKUP(VLOOKUP($A618, 'E4 TB Allocation Details'!$A$18:$L$205, MATCH("Demand ID", 'E4 TB Allocation Details'!$A$18:$L$18, 0),FALSE), 'E2 Allocators'!$B$15:$W$361, MATCH(U$17, 'E2 Allocators'!$B$15:$W$15, 0),FALSE)), 0, VLOOKUP(VLOOKUP($A618, 'E4 TB Allocation Details'!$A$18:$L$205, MATCH("Demand ID", 'E4 TB Allocation Details'!$A$18:$L$18, 0),FALSE), 'E2 Allocators'!$B$15:$W$361, MATCH(U$17, 'E2 Allocators'!$B$15:$W$15, 0),FALSE))</f>
        <v>0</v>
      </c>
      <c r="V618" s="1334">
        <f>IF(ISERROR(VLOOKUP(VLOOKUP($A618, 'E4 TB Allocation Details'!$A$18:$L$205, MATCH("Demand ID", 'E4 TB Allocation Details'!$A$18:$L$18, 0),FALSE), 'E2 Allocators'!$B$15:$W$361, MATCH(V$17, 'E2 Allocators'!$B$15:$W$15, 0),FALSE)), 0, VLOOKUP(VLOOKUP($A618, 'E4 TB Allocation Details'!$A$18:$L$205, MATCH("Demand ID", 'E4 TB Allocation Details'!$A$18:$L$18, 0),FALSE), 'E2 Allocators'!$B$15:$W$361, MATCH(V$17, 'E2 Allocators'!$B$15:$W$15, 0),FALSE))</f>
        <v>0</v>
      </c>
      <c r="W618" s="1334">
        <f>IF(ISERROR(VLOOKUP(VLOOKUP($A618, 'E4 TB Allocation Details'!$A$18:$L$205, MATCH("Demand ID", 'E4 TB Allocation Details'!$A$18:$L$18, 0),FALSE), 'E2 Allocators'!$B$15:$W$361, MATCH(W$17, 'E2 Allocators'!$B$15:$W$15, 0),FALSE)), 0, VLOOKUP(VLOOKUP($A618, 'E4 TB Allocation Details'!$A$18:$L$205, MATCH("Demand ID", 'E4 TB Allocation Details'!$A$18:$L$18, 0),FALSE), 'E2 Allocators'!$B$15:$W$361, MATCH(W$17, 'E2 Allocators'!$B$15:$W$15, 0),FALSE))</f>
        <v>0</v>
      </c>
      <c r="X618" s="1334">
        <f>IF(ISERROR(VLOOKUP(VLOOKUP($A618, 'E4 TB Allocation Details'!$A$18:$L$205, MATCH("Demand ID", 'E4 TB Allocation Details'!$A$18:$L$18, 0),FALSE), 'E2 Allocators'!$B$15:$W$361, MATCH(X$17, 'E2 Allocators'!$B$15:$W$15, 0),FALSE)), 0, VLOOKUP(VLOOKUP($A618, 'E4 TB Allocation Details'!$A$18:$L$205, MATCH("Demand ID", 'E4 TB Allocation Details'!$A$18:$L$18, 0),FALSE), 'E2 Allocators'!$B$15:$W$361, MATCH(X$17, 'E2 Allocators'!$B$15:$W$15, 0),FALSE))</f>
        <v>0</v>
      </c>
      <c r="Y618" s="1334">
        <f>IF(ISERROR(VLOOKUP(VLOOKUP($A618, 'E4 TB Allocation Details'!$A$18:$L$205, MATCH("Demand ID", 'E4 TB Allocation Details'!$A$18:$L$18, 0),FALSE), 'E2 Allocators'!$B$15:$W$361, MATCH(Y$17, 'E2 Allocators'!$B$15:$W$15, 0),FALSE)), 0, VLOOKUP(VLOOKUP($A618, 'E4 TB Allocation Details'!$A$18:$L$205, MATCH("Demand ID", 'E4 TB Allocation Details'!$A$18:$L$18, 0),FALSE), 'E2 Allocators'!$B$15:$W$361, MATCH(Y$17, 'E2 Allocators'!$B$15:$W$15, 0),FALSE))</f>
        <v>0</v>
      </c>
      <c r="Z618" s="1334">
        <f>IF(ISERROR(VLOOKUP(VLOOKUP($A618, 'E4 TB Allocation Details'!$A$18:$L$205, MATCH("Demand ID", 'E4 TB Allocation Details'!$A$18:$L$18, 0),FALSE), 'E2 Allocators'!$B$15:$W$361, MATCH(Z$17, 'E2 Allocators'!$B$15:$W$15, 0),FALSE)), 0, VLOOKUP(VLOOKUP($A618, 'E4 TB Allocation Details'!$A$18:$L$205, MATCH("Demand ID", 'E4 TB Allocation Details'!$A$18:$L$18, 0),FALSE), 'E2 Allocators'!$B$15:$W$361, MATCH(Z$17, 'E2 Allocators'!$B$15:$W$15, 0),FALSE))</f>
        <v>0</v>
      </c>
      <c r="AA618" s="1339">
        <f t="shared" si="925"/>
        <v>0</v>
      </c>
      <c r="AB618" s="1334">
        <f>IF(ISERROR(VLOOKUP(VLOOKUP($A618, 'E4 TB Allocation Details'!$A$18:$L$205, MATCH("Customer ID", 'E4 TB Allocation Details'!$A$18:$L$18, 0),FALSE), 'E2 Allocators'!$B$15:$W$361, MATCH(AB$17, 'E2 Allocators'!$B$15:$W$15, 0),FALSE)), 0, VLOOKUP(VLOOKUP($A618, 'E4 TB Allocation Details'!$A$18:$L$205, MATCH("Customer ID", 'E4 TB Allocation Details'!$A$18:$L$18, 0),FALSE), 'E2 Allocators'!$B$15:$W$361, MATCH(AB$17, 'E2 Allocators'!$B$15:$W$15, 0),FALSE))</f>
        <v>0</v>
      </c>
      <c r="AC618" s="1334">
        <f>IF(ISERROR(VLOOKUP(VLOOKUP($A618, 'E4 TB Allocation Details'!$A$18:$L$205, MATCH("Customer ID", 'E4 TB Allocation Details'!$A$18:$L$18, 0),FALSE), 'E2 Allocators'!$B$15:$W$361, MATCH(AC$17, 'E2 Allocators'!$B$15:$W$15, 0),FALSE)), 0, VLOOKUP(VLOOKUP($A618, 'E4 TB Allocation Details'!$A$18:$L$205, MATCH("Customer ID", 'E4 TB Allocation Details'!$A$18:$L$18, 0),FALSE), 'E2 Allocators'!$B$15:$W$361, MATCH(AC$17, 'E2 Allocators'!$B$15:$W$15, 0),FALSE))</f>
        <v>0</v>
      </c>
      <c r="AD618" s="1334">
        <f>IF(ISERROR(VLOOKUP(VLOOKUP($A618, 'E4 TB Allocation Details'!$A$18:$L$205, MATCH("Customer ID", 'E4 TB Allocation Details'!$A$18:$L$18, 0),FALSE), 'E2 Allocators'!$B$15:$W$361, MATCH(AD$17, 'E2 Allocators'!$B$15:$W$15, 0),FALSE)), 0, VLOOKUP(VLOOKUP($A618, 'E4 TB Allocation Details'!$A$18:$L$205, MATCH("Customer ID", 'E4 TB Allocation Details'!$A$18:$L$18, 0),FALSE), 'E2 Allocators'!$B$15:$W$361, MATCH(AD$17, 'E2 Allocators'!$B$15:$W$15, 0),FALSE))</f>
        <v>0</v>
      </c>
      <c r="AE618" s="1334">
        <f>IF(ISERROR(VLOOKUP(VLOOKUP($A618, 'E4 TB Allocation Details'!$A$18:$L$205, MATCH("Customer ID", 'E4 TB Allocation Details'!$A$18:$L$18, 0),FALSE), 'E2 Allocators'!$B$15:$W$361, MATCH(AE$17, 'E2 Allocators'!$B$15:$W$15, 0),FALSE)), 0, VLOOKUP(VLOOKUP($A618, 'E4 TB Allocation Details'!$A$18:$L$205, MATCH("Customer ID", 'E4 TB Allocation Details'!$A$18:$L$18, 0),FALSE), 'E2 Allocators'!$B$15:$W$361, MATCH(AE$17, 'E2 Allocators'!$B$15:$W$15, 0),FALSE))</f>
        <v>0</v>
      </c>
      <c r="AF618" s="1334">
        <f>IF(ISERROR(VLOOKUP(VLOOKUP($A618, 'E4 TB Allocation Details'!$A$18:$L$205, MATCH("Customer ID", 'E4 TB Allocation Details'!$A$18:$L$18, 0),FALSE), 'E2 Allocators'!$B$15:$W$361, MATCH(AF$17, 'E2 Allocators'!$B$15:$W$15, 0),FALSE)), 0, VLOOKUP(VLOOKUP($A618, 'E4 TB Allocation Details'!$A$18:$L$205, MATCH("Customer ID", 'E4 TB Allocation Details'!$A$18:$L$18, 0),FALSE), 'E2 Allocators'!$B$15:$W$361, MATCH(AF$17, 'E2 Allocators'!$B$15:$W$15, 0),FALSE))</f>
        <v>0</v>
      </c>
      <c r="AG618" s="1334">
        <f>IF(ISERROR(VLOOKUP(VLOOKUP($A618, 'E4 TB Allocation Details'!$A$18:$L$205, MATCH("Customer ID", 'E4 TB Allocation Details'!$A$18:$L$18, 0),FALSE), 'E2 Allocators'!$B$15:$W$361, MATCH(AG$17, 'E2 Allocators'!$B$15:$W$15, 0),FALSE)), 0, VLOOKUP(VLOOKUP($A618, 'E4 TB Allocation Details'!$A$18:$L$205, MATCH("Customer ID", 'E4 TB Allocation Details'!$A$18:$L$18, 0),FALSE), 'E2 Allocators'!$B$15:$W$361, MATCH(AG$17, 'E2 Allocators'!$B$15:$W$15, 0),FALSE))</f>
        <v>0</v>
      </c>
      <c r="AH618" s="1334">
        <f>IF(ISERROR(VLOOKUP(VLOOKUP($A618, 'E4 TB Allocation Details'!$A$18:$L$205, MATCH("Customer ID", 'E4 TB Allocation Details'!$A$18:$L$18, 0),FALSE), 'E2 Allocators'!$B$15:$W$361, MATCH(AH$17, 'E2 Allocators'!$B$15:$W$15, 0),FALSE)), 0, VLOOKUP(VLOOKUP($A618, 'E4 TB Allocation Details'!$A$18:$L$205, MATCH("Customer ID", 'E4 TB Allocation Details'!$A$18:$L$18, 0),FALSE), 'E2 Allocators'!$B$15:$W$361, MATCH(AH$17, 'E2 Allocators'!$B$15:$W$15, 0),FALSE))</f>
        <v>0</v>
      </c>
      <c r="AI618" s="1334">
        <f>IF(ISERROR(VLOOKUP(VLOOKUP($A618, 'E4 TB Allocation Details'!$A$18:$L$205, MATCH("Customer ID", 'E4 TB Allocation Details'!$A$18:$L$18, 0),FALSE), 'E2 Allocators'!$B$15:$W$361, MATCH(AI$17, 'E2 Allocators'!$B$15:$W$15, 0),FALSE)), 0, VLOOKUP(VLOOKUP($A618, 'E4 TB Allocation Details'!$A$18:$L$205, MATCH("Customer ID", 'E4 TB Allocation Details'!$A$18:$L$18, 0),FALSE), 'E2 Allocators'!$B$15:$W$361, MATCH(AI$17, 'E2 Allocators'!$B$15:$W$15, 0),FALSE))</f>
        <v>0</v>
      </c>
      <c r="AJ618" s="1334">
        <f>IF(ISERROR(VLOOKUP(VLOOKUP($A618, 'E4 TB Allocation Details'!$A$18:$L$205, MATCH("Customer ID", 'E4 TB Allocation Details'!$A$18:$L$18, 0),FALSE), 'E2 Allocators'!$B$15:$W$361, MATCH(AJ$17, 'E2 Allocators'!$B$15:$W$15, 0),FALSE)), 0, VLOOKUP(VLOOKUP($A618, 'E4 TB Allocation Details'!$A$18:$L$205, MATCH("Customer ID", 'E4 TB Allocation Details'!$A$18:$L$18, 0),FALSE), 'E2 Allocators'!$B$15:$W$361, MATCH(AJ$17, 'E2 Allocators'!$B$15:$W$15, 0),FALSE))</f>
        <v>0</v>
      </c>
      <c r="AK618" s="1334">
        <f>IF(ISERROR(VLOOKUP(VLOOKUP($A618, 'E4 TB Allocation Details'!$A$18:$L$205, MATCH("Customer ID", 'E4 TB Allocation Details'!$A$18:$L$18, 0),FALSE), 'E2 Allocators'!$B$15:$W$361, MATCH(AK$17, 'E2 Allocators'!$B$15:$W$15, 0),FALSE)), 0, VLOOKUP(VLOOKUP($A618, 'E4 TB Allocation Details'!$A$18:$L$205, MATCH("Customer ID", 'E4 TB Allocation Details'!$A$18:$L$18, 0),FALSE), 'E2 Allocators'!$B$15:$W$361, MATCH(AK$17, 'E2 Allocators'!$B$15:$W$15, 0),FALSE))</f>
        <v>0</v>
      </c>
      <c r="AL618" s="1334">
        <f>IF(ISERROR(VLOOKUP(VLOOKUP($A618, 'E4 TB Allocation Details'!$A$18:$L$205, MATCH("Customer ID", 'E4 TB Allocation Details'!$A$18:$L$18, 0),FALSE), 'E2 Allocators'!$B$15:$W$361, MATCH(AL$17, 'E2 Allocators'!$B$15:$W$15, 0),FALSE)), 0, VLOOKUP(VLOOKUP($A618, 'E4 TB Allocation Details'!$A$18:$L$205, MATCH("Customer ID", 'E4 TB Allocation Details'!$A$18:$L$18, 0),FALSE), 'E2 Allocators'!$B$15:$W$361, MATCH(AL$17, 'E2 Allocators'!$B$15:$W$15, 0),FALSE))</f>
        <v>0</v>
      </c>
      <c r="AM618" s="1334">
        <f>IF(ISERROR(VLOOKUP(VLOOKUP($A618, 'E4 TB Allocation Details'!$A$18:$L$205, MATCH("Customer ID", 'E4 TB Allocation Details'!$A$18:$L$18, 0),FALSE), 'E2 Allocators'!$B$15:$W$361, MATCH(AM$17, 'E2 Allocators'!$B$15:$W$15, 0),FALSE)), 0, VLOOKUP(VLOOKUP($A618, 'E4 TB Allocation Details'!$A$18:$L$205, MATCH("Customer ID", 'E4 TB Allocation Details'!$A$18:$L$18, 0),FALSE), 'E2 Allocators'!$B$15:$W$361, MATCH(AM$17, 'E2 Allocators'!$B$15:$W$15, 0),FALSE))</f>
        <v>0</v>
      </c>
      <c r="AN618" s="1334">
        <f>IF(ISERROR(VLOOKUP(VLOOKUP($A618, 'E4 TB Allocation Details'!$A$18:$L$205, MATCH("Customer ID", 'E4 TB Allocation Details'!$A$18:$L$18, 0),FALSE), 'E2 Allocators'!$B$15:$W$361, MATCH(AN$17, 'E2 Allocators'!$B$15:$W$15, 0),FALSE)), 0, VLOOKUP(VLOOKUP($A618, 'E4 TB Allocation Details'!$A$18:$L$205, MATCH("Customer ID", 'E4 TB Allocation Details'!$A$18:$L$18, 0),FALSE), 'E2 Allocators'!$B$15:$W$361, MATCH(AN$17, 'E2 Allocators'!$B$15:$W$15, 0),FALSE))</f>
        <v>0</v>
      </c>
      <c r="AO618" s="1334">
        <f>IF(ISERROR(VLOOKUP(VLOOKUP($A618, 'E4 TB Allocation Details'!$A$18:$L$205, MATCH("Customer ID", 'E4 TB Allocation Details'!$A$18:$L$18, 0),FALSE), 'E2 Allocators'!$B$15:$W$361, MATCH(AO$17, 'E2 Allocators'!$B$15:$W$15, 0),FALSE)), 0, VLOOKUP(VLOOKUP($A618, 'E4 TB Allocation Details'!$A$18:$L$205, MATCH("Customer ID", 'E4 TB Allocation Details'!$A$18:$L$18, 0),FALSE), 'E2 Allocators'!$B$15:$W$361, MATCH(AO$17, 'E2 Allocators'!$B$15:$W$15, 0),FALSE))</f>
        <v>0</v>
      </c>
      <c r="AP618" s="1334">
        <f>IF(ISERROR(VLOOKUP(VLOOKUP($A618, 'E4 TB Allocation Details'!$A$18:$L$205, MATCH("Customer ID", 'E4 TB Allocation Details'!$A$18:$L$18, 0),FALSE), 'E2 Allocators'!$B$15:$W$361, MATCH(AP$17, 'E2 Allocators'!$B$15:$W$15, 0),FALSE)), 0, VLOOKUP(VLOOKUP($A618, 'E4 TB Allocation Details'!$A$18:$L$205, MATCH("Customer ID", 'E4 TB Allocation Details'!$A$18:$L$18, 0),FALSE), 'E2 Allocators'!$B$15:$W$361, MATCH(AP$17, 'E2 Allocators'!$B$15:$W$15, 0),FALSE))</f>
        <v>0</v>
      </c>
      <c r="AQ618" s="1334">
        <f>IF(ISERROR(VLOOKUP(VLOOKUP($A618, 'E4 TB Allocation Details'!$A$18:$L$205, MATCH("Customer ID", 'E4 TB Allocation Details'!$A$18:$L$18, 0),FALSE), 'E2 Allocators'!$B$15:$W$361, MATCH(AQ$17, 'E2 Allocators'!$B$15:$W$15, 0),FALSE)), 0, VLOOKUP(VLOOKUP($A618, 'E4 TB Allocation Details'!$A$18:$L$205, MATCH("Customer ID", 'E4 TB Allocation Details'!$A$18:$L$18, 0),FALSE), 'E2 Allocators'!$B$15:$W$361, MATCH(AQ$17, 'E2 Allocators'!$B$15:$W$15, 0),FALSE))</f>
        <v>0</v>
      </c>
      <c r="AR618" s="1334">
        <f>IF(ISERROR(VLOOKUP(VLOOKUP($A618, 'E4 TB Allocation Details'!$A$18:$L$205, MATCH("Customer ID", 'E4 TB Allocation Details'!$A$18:$L$18, 0),FALSE), 'E2 Allocators'!$B$15:$W$361, MATCH(AR$17, 'E2 Allocators'!$B$15:$W$15, 0),FALSE)), 0, VLOOKUP(VLOOKUP($A618, 'E4 TB Allocation Details'!$A$18:$L$205, MATCH("Customer ID", 'E4 TB Allocation Details'!$A$18:$L$18, 0),FALSE), 'E2 Allocators'!$B$15:$W$361, MATCH(AR$17, 'E2 Allocators'!$B$15:$W$15, 0),FALSE))</f>
        <v>0</v>
      </c>
      <c r="AS618" s="1334">
        <f>IF(ISERROR(VLOOKUP(VLOOKUP($A618, 'E4 TB Allocation Details'!$A$18:$L$205, MATCH("Customer ID", 'E4 TB Allocation Details'!$A$18:$L$18, 0),FALSE), 'E2 Allocators'!$B$15:$W$361, MATCH(AS$17, 'E2 Allocators'!$B$15:$W$15, 0),FALSE)), 0, VLOOKUP(VLOOKUP($A618, 'E4 TB Allocation Details'!$A$18:$L$205, MATCH("Customer ID", 'E4 TB Allocation Details'!$A$18:$L$18, 0),FALSE), 'E2 Allocators'!$B$15:$W$361, MATCH(AS$17, 'E2 Allocators'!$B$15:$W$15, 0),FALSE))</f>
        <v>0</v>
      </c>
      <c r="AT618" s="1334">
        <f>IF(ISERROR(VLOOKUP(VLOOKUP($A618, 'E4 TB Allocation Details'!$A$18:$L$205, MATCH("Customer ID", 'E4 TB Allocation Details'!$A$18:$L$18, 0),FALSE), 'E2 Allocators'!$B$15:$W$361, MATCH(AT$17, 'E2 Allocators'!$B$15:$W$15, 0),FALSE)), 0, VLOOKUP(VLOOKUP($A618, 'E4 TB Allocation Details'!$A$18:$L$205, MATCH("Customer ID", 'E4 TB Allocation Details'!$A$18:$L$18, 0),FALSE), 'E2 Allocators'!$B$15:$W$361, MATCH(AT$17, 'E2 Allocators'!$B$15:$W$15, 0),FALSE))</f>
        <v>0</v>
      </c>
      <c r="AU618" s="1334">
        <f>IF(ISERROR(VLOOKUP(VLOOKUP($A618, 'E4 TB Allocation Details'!$A$18:$L$205, MATCH("Customer ID", 'E4 TB Allocation Details'!$A$18:$L$18, 0),FALSE), 'E2 Allocators'!$B$15:$W$361, MATCH(AU$17, 'E2 Allocators'!$B$15:$W$15, 0),FALSE)), 0, VLOOKUP(VLOOKUP($A618, 'E4 TB Allocation Details'!$A$18:$L$205, MATCH("Customer ID", 'E4 TB Allocation Details'!$A$18:$L$18, 0),FALSE), 'E2 Allocators'!$B$15:$W$361, MATCH(AU$17, 'E2 Allocators'!$B$15:$W$15, 0),FALSE))</f>
        <v>0</v>
      </c>
      <c r="AV618" s="1339">
        <f t="shared" si="926"/>
        <v>0</v>
      </c>
      <c r="AW618" s="1336"/>
      <c r="AX618" s="1336"/>
      <c r="AY618" s="1336"/>
      <c r="AZ618" s="1336"/>
      <c r="BA618" s="1336"/>
      <c r="BB618" s="1336"/>
      <c r="BC618" s="1336"/>
      <c r="BD618" s="1336"/>
      <c r="BE618" s="1336"/>
      <c r="BF618" s="1336"/>
      <c r="BG618" s="1336"/>
      <c r="BH618" s="1336"/>
      <c r="BI618" s="1336"/>
      <c r="BJ618" s="1336"/>
      <c r="BK618" s="1336"/>
      <c r="BL618" s="1336"/>
      <c r="BM618" s="1336"/>
      <c r="BN618" s="1336"/>
      <c r="BO618" s="1336"/>
      <c r="BP618" s="1336"/>
      <c r="BQ618" s="1337"/>
    </row>
    <row r="619" spans="1:69" s="258" customFormat="1" ht="12.75">
      <c r="A619" s="1338" t="s">
        <v>1273</v>
      </c>
      <c r="B619" s="1331" t="s">
        <v>1063</v>
      </c>
      <c r="C619" s="1332">
        <v>1</v>
      </c>
      <c r="D619" s="1333">
        <f t="shared" si="923"/>
        <v>1</v>
      </c>
      <c r="E619" s="1333">
        <f>VLOOKUP($A619,'E1 Categorization'!$A$35:$E$114,5,FALSE)</f>
        <v>0</v>
      </c>
      <c r="F619" s="1333">
        <f t="shared" si="924"/>
        <v>1</v>
      </c>
      <c r="G619" s="1334">
        <f>IF(ISERROR(VLOOKUP(VLOOKUP($A619, 'E4 TB Allocation Details'!$A$18:$L$205, MATCH("Demand ID", 'E4 TB Allocation Details'!$A$18:$L$18, 0),FALSE), 'E2 Allocators'!$B$15:$W$361, MATCH(G$17, 'E2 Allocators'!$B$15:$W$15, 0),FALSE)), 0, VLOOKUP(VLOOKUP($A619, 'E4 TB Allocation Details'!$A$18:$L$205, MATCH("Demand ID", 'E4 TB Allocation Details'!$A$18:$L$18, 0),FALSE), 'E2 Allocators'!$B$15:$W$361, MATCH(G$17, 'E2 Allocators'!$B$15:$W$15, 0),FALSE))</f>
        <v>0.34323976262154621</v>
      </c>
      <c r="H619" s="1334">
        <f>IF(ISERROR(VLOOKUP(VLOOKUP($A619, 'E4 TB Allocation Details'!$A$18:$L$205, MATCH("Demand ID", 'E4 TB Allocation Details'!$A$18:$L$18, 0),FALSE), 'E2 Allocators'!$B$15:$W$361, MATCH(H$17, 'E2 Allocators'!$B$15:$W$15, 0),FALSE)), 0, VLOOKUP(VLOOKUP($A619, 'E4 TB Allocation Details'!$A$18:$L$205, MATCH("Demand ID", 'E4 TB Allocation Details'!$A$18:$L$18, 0),FALSE), 'E2 Allocators'!$B$15:$W$361, MATCH(H$17, 'E2 Allocators'!$B$15:$W$15, 0),FALSE))</f>
        <v>0.18203209099116485</v>
      </c>
      <c r="I619" s="1334">
        <f>IF(ISERROR(VLOOKUP(VLOOKUP($A619, 'E4 TB Allocation Details'!$A$18:$L$205, MATCH("Demand ID", 'E4 TB Allocation Details'!$A$18:$L$18, 0),FALSE), 'E2 Allocators'!$B$15:$W$361, MATCH(I$17, 'E2 Allocators'!$B$15:$W$15, 0),FALSE)), 0, VLOOKUP(VLOOKUP($A619, 'E4 TB Allocation Details'!$A$18:$L$205, MATCH("Demand ID", 'E4 TB Allocation Details'!$A$18:$L$18, 0),FALSE), 'E2 Allocators'!$B$15:$W$361, MATCH(I$17, 'E2 Allocators'!$B$15:$W$15, 0),FALSE))</f>
        <v>0.46919647723287183</v>
      </c>
      <c r="J619" s="1334">
        <f>IF(ISERROR(VLOOKUP(VLOOKUP($A619, 'E4 TB Allocation Details'!$A$18:$L$205, MATCH("Demand ID", 'E4 TB Allocation Details'!$A$18:$L$18, 0),FALSE), 'E2 Allocators'!$B$15:$W$361, MATCH(J$17, 'E2 Allocators'!$B$15:$W$15, 0),FALSE)), 0, VLOOKUP(VLOOKUP($A619, 'E4 TB Allocation Details'!$A$18:$L$205, MATCH("Demand ID", 'E4 TB Allocation Details'!$A$18:$L$18, 0),FALSE), 'E2 Allocators'!$B$15:$W$361, MATCH(J$17, 'E2 Allocators'!$B$15:$W$15, 0),FALSE))</f>
        <v>0</v>
      </c>
      <c r="K619" s="1334">
        <f>IF(ISERROR(VLOOKUP(VLOOKUP($A619, 'E4 TB Allocation Details'!$A$18:$L$205, MATCH("Demand ID", 'E4 TB Allocation Details'!$A$18:$L$18, 0),FALSE), 'E2 Allocators'!$B$15:$W$361, MATCH(K$17, 'E2 Allocators'!$B$15:$W$15, 0),FALSE)), 0, VLOOKUP(VLOOKUP($A619, 'E4 TB Allocation Details'!$A$18:$L$205, MATCH("Demand ID", 'E4 TB Allocation Details'!$A$18:$L$18, 0),FALSE), 'E2 Allocators'!$B$15:$W$361, MATCH(K$17, 'E2 Allocators'!$B$15:$W$15, 0),FALSE))</f>
        <v>0</v>
      </c>
      <c r="L619" s="1334">
        <f>IF(ISERROR(VLOOKUP(VLOOKUP($A619, 'E4 TB Allocation Details'!$A$18:$L$205, MATCH("Demand ID", 'E4 TB Allocation Details'!$A$18:$L$18, 0),FALSE), 'E2 Allocators'!$B$15:$W$361, MATCH(L$17, 'E2 Allocators'!$B$15:$W$15, 0),FALSE)), 0, VLOOKUP(VLOOKUP($A619, 'E4 TB Allocation Details'!$A$18:$L$205, MATCH("Demand ID", 'E4 TB Allocation Details'!$A$18:$L$18, 0),FALSE), 'E2 Allocators'!$B$15:$W$361, MATCH(L$17, 'E2 Allocators'!$B$15:$W$15, 0),FALSE))</f>
        <v>0</v>
      </c>
      <c r="M619" s="1334">
        <f>IF(ISERROR(VLOOKUP(VLOOKUP($A619, 'E4 TB Allocation Details'!$A$18:$L$205, MATCH("Demand ID", 'E4 TB Allocation Details'!$A$18:$L$18, 0),FALSE), 'E2 Allocators'!$B$15:$W$361, MATCH(M$17, 'E2 Allocators'!$B$15:$W$15, 0),FALSE)), 0, VLOOKUP(VLOOKUP($A619, 'E4 TB Allocation Details'!$A$18:$L$205, MATCH("Demand ID", 'E4 TB Allocation Details'!$A$18:$L$18, 0),FALSE), 'E2 Allocators'!$B$15:$W$361, MATCH(M$17, 'E2 Allocators'!$B$15:$W$15, 0),FALSE))</f>
        <v>3.1791772355561432E-3</v>
      </c>
      <c r="N619" s="1334">
        <f>IF(ISERROR(VLOOKUP(VLOOKUP($A619, 'E4 TB Allocation Details'!$A$18:$L$205, MATCH("Demand ID", 'E4 TB Allocation Details'!$A$18:$L$18, 0),FALSE), 'E2 Allocators'!$B$15:$W$361, MATCH(N$17, 'E2 Allocators'!$B$15:$W$15, 0),FALSE)), 0, VLOOKUP(VLOOKUP($A619, 'E4 TB Allocation Details'!$A$18:$L$205, MATCH("Demand ID", 'E4 TB Allocation Details'!$A$18:$L$18, 0),FALSE), 'E2 Allocators'!$B$15:$W$361, MATCH(N$17, 'E2 Allocators'!$B$15:$W$15, 0),FALSE))</f>
        <v>4.0402658584488317E-4</v>
      </c>
      <c r="O619" s="1334">
        <f>IF(ISERROR(VLOOKUP(VLOOKUP($A619, 'E4 TB Allocation Details'!$A$18:$L$205, MATCH("Demand ID", 'E4 TB Allocation Details'!$A$18:$L$18, 0),FALSE), 'E2 Allocators'!$B$15:$W$361, MATCH(O$17, 'E2 Allocators'!$B$15:$W$15, 0),FALSE)), 0, VLOOKUP(VLOOKUP($A619, 'E4 TB Allocation Details'!$A$18:$L$205, MATCH("Demand ID", 'E4 TB Allocation Details'!$A$18:$L$18, 0),FALSE), 'E2 Allocators'!$B$15:$W$361, MATCH(O$17, 'E2 Allocators'!$B$15:$W$15, 0),FALSE))</f>
        <v>1.9484653330160509E-3</v>
      </c>
      <c r="P619" s="1334">
        <f>IF(ISERROR(VLOOKUP(VLOOKUP($A619, 'E4 TB Allocation Details'!$A$18:$L$205, MATCH("Demand ID", 'E4 TB Allocation Details'!$A$18:$L$18, 0),FALSE), 'E2 Allocators'!$B$15:$W$361, MATCH(P$17, 'E2 Allocators'!$B$15:$W$15, 0),FALSE)), 0, VLOOKUP(VLOOKUP($A619, 'E4 TB Allocation Details'!$A$18:$L$205, MATCH("Demand ID", 'E4 TB Allocation Details'!$A$18:$L$18, 0),FALSE), 'E2 Allocators'!$B$15:$W$361, MATCH(P$17, 'E2 Allocators'!$B$15:$W$15, 0),FALSE))</f>
        <v>0</v>
      </c>
      <c r="Q619" s="1334">
        <f>IF(ISERROR(VLOOKUP(VLOOKUP($A619, 'E4 TB Allocation Details'!$A$18:$L$205, MATCH("Demand ID", 'E4 TB Allocation Details'!$A$18:$L$18, 0),FALSE), 'E2 Allocators'!$B$15:$W$361, MATCH(Q$17, 'E2 Allocators'!$B$15:$W$15, 0),FALSE)), 0, VLOOKUP(VLOOKUP($A619, 'E4 TB Allocation Details'!$A$18:$L$205, MATCH("Demand ID", 'E4 TB Allocation Details'!$A$18:$L$18, 0),FALSE), 'E2 Allocators'!$B$15:$W$361, MATCH(Q$17, 'E2 Allocators'!$B$15:$W$15, 0),FALSE))</f>
        <v>0</v>
      </c>
      <c r="R619" s="1334">
        <f>IF(ISERROR(VLOOKUP(VLOOKUP($A619, 'E4 TB Allocation Details'!$A$18:$L$205, MATCH("Demand ID", 'E4 TB Allocation Details'!$A$18:$L$18, 0),FALSE), 'E2 Allocators'!$B$15:$W$361, MATCH(R$17, 'E2 Allocators'!$B$15:$W$15, 0),FALSE)), 0, VLOOKUP(VLOOKUP($A619, 'E4 TB Allocation Details'!$A$18:$L$205, MATCH("Demand ID", 'E4 TB Allocation Details'!$A$18:$L$18, 0),FALSE), 'E2 Allocators'!$B$15:$W$361, MATCH(R$17, 'E2 Allocators'!$B$15:$W$15, 0),FALSE))</f>
        <v>0</v>
      </c>
      <c r="S619" s="1334">
        <f>IF(ISERROR(VLOOKUP(VLOOKUP($A619, 'E4 TB Allocation Details'!$A$18:$L$205, MATCH("Demand ID", 'E4 TB Allocation Details'!$A$18:$L$18, 0),FALSE), 'E2 Allocators'!$B$15:$W$361, MATCH(S$17, 'E2 Allocators'!$B$15:$W$15, 0),FALSE)), 0, VLOOKUP(VLOOKUP($A619, 'E4 TB Allocation Details'!$A$18:$L$205, MATCH("Demand ID", 'E4 TB Allocation Details'!$A$18:$L$18, 0),FALSE), 'E2 Allocators'!$B$15:$W$361, MATCH(S$17, 'E2 Allocators'!$B$15:$W$15, 0),FALSE))</f>
        <v>0</v>
      </c>
      <c r="T619" s="1334">
        <f>IF(ISERROR(VLOOKUP(VLOOKUP($A619, 'E4 TB Allocation Details'!$A$18:$L$205, MATCH("Demand ID", 'E4 TB Allocation Details'!$A$18:$L$18, 0),FALSE), 'E2 Allocators'!$B$15:$W$361, MATCH(T$17, 'E2 Allocators'!$B$15:$W$15, 0),FALSE)), 0, VLOOKUP(VLOOKUP($A619, 'E4 TB Allocation Details'!$A$18:$L$205, MATCH("Demand ID", 'E4 TB Allocation Details'!$A$18:$L$18, 0),FALSE), 'E2 Allocators'!$B$15:$W$361, MATCH(T$17, 'E2 Allocators'!$B$15:$W$15, 0),FALSE))</f>
        <v>0</v>
      </c>
      <c r="U619" s="1334">
        <f>IF(ISERROR(VLOOKUP(VLOOKUP($A619, 'E4 TB Allocation Details'!$A$18:$L$205, MATCH("Demand ID", 'E4 TB Allocation Details'!$A$18:$L$18, 0),FALSE), 'E2 Allocators'!$B$15:$W$361, MATCH(U$17, 'E2 Allocators'!$B$15:$W$15, 0),FALSE)), 0, VLOOKUP(VLOOKUP($A619, 'E4 TB Allocation Details'!$A$18:$L$205, MATCH("Demand ID", 'E4 TB Allocation Details'!$A$18:$L$18, 0),FALSE), 'E2 Allocators'!$B$15:$W$361, MATCH(U$17, 'E2 Allocators'!$B$15:$W$15, 0),FALSE))</f>
        <v>0</v>
      </c>
      <c r="V619" s="1334">
        <f>IF(ISERROR(VLOOKUP(VLOOKUP($A619, 'E4 TB Allocation Details'!$A$18:$L$205, MATCH("Demand ID", 'E4 TB Allocation Details'!$A$18:$L$18, 0),FALSE), 'E2 Allocators'!$B$15:$W$361, MATCH(V$17, 'E2 Allocators'!$B$15:$W$15, 0),FALSE)), 0, VLOOKUP(VLOOKUP($A619, 'E4 TB Allocation Details'!$A$18:$L$205, MATCH("Demand ID", 'E4 TB Allocation Details'!$A$18:$L$18, 0),FALSE), 'E2 Allocators'!$B$15:$W$361, MATCH(V$17, 'E2 Allocators'!$B$15:$W$15, 0),FALSE))</f>
        <v>0</v>
      </c>
      <c r="W619" s="1334">
        <f>IF(ISERROR(VLOOKUP(VLOOKUP($A619, 'E4 TB Allocation Details'!$A$18:$L$205, MATCH("Demand ID", 'E4 TB Allocation Details'!$A$18:$L$18, 0),FALSE), 'E2 Allocators'!$B$15:$W$361, MATCH(W$17, 'E2 Allocators'!$B$15:$W$15, 0),FALSE)), 0, VLOOKUP(VLOOKUP($A619, 'E4 TB Allocation Details'!$A$18:$L$205, MATCH("Demand ID", 'E4 TB Allocation Details'!$A$18:$L$18, 0),FALSE), 'E2 Allocators'!$B$15:$W$361, MATCH(W$17, 'E2 Allocators'!$B$15:$W$15, 0),FALSE))</f>
        <v>0</v>
      </c>
      <c r="X619" s="1334">
        <f>IF(ISERROR(VLOOKUP(VLOOKUP($A619, 'E4 TB Allocation Details'!$A$18:$L$205, MATCH("Demand ID", 'E4 TB Allocation Details'!$A$18:$L$18, 0),FALSE), 'E2 Allocators'!$B$15:$W$361, MATCH(X$17, 'E2 Allocators'!$B$15:$W$15, 0),FALSE)), 0, VLOOKUP(VLOOKUP($A619, 'E4 TB Allocation Details'!$A$18:$L$205, MATCH("Demand ID", 'E4 TB Allocation Details'!$A$18:$L$18, 0),FALSE), 'E2 Allocators'!$B$15:$W$361, MATCH(X$17, 'E2 Allocators'!$B$15:$W$15, 0),FALSE))</f>
        <v>0</v>
      </c>
      <c r="Y619" s="1334">
        <f>IF(ISERROR(VLOOKUP(VLOOKUP($A619, 'E4 TB Allocation Details'!$A$18:$L$205, MATCH("Demand ID", 'E4 TB Allocation Details'!$A$18:$L$18, 0),FALSE), 'E2 Allocators'!$B$15:$W$361, MATCH(Y$17, 'E2 Allocators'!$B$15:$W$15, 0),FALSE)), 0, VLOOKUP(VLOOKUP($A619, 'E4 TB Allocation Details'!$A$18:$L$205, MATCH("Demand ID", 'E4 TB Allocation Details'!$A$18:$L$18, 0),FALSE), 'E2 Allocators'!$B$15:$W$361, MATCH(Y$17, 'E2 Allocators'!$B$15:$W$15, 0),FALSE))</f>
        <v>0</v>
      </c>
      <c r="Z619" s="1334">
        <f>IF(ISERROR(VLOOKUP(VLOOKUP($A619, 'E4 TB Allocation Details'!$A$18:$L$205, MATCH("Demand ID", 'E4 TB Allocation Details'!$A$18:$L$18, 0),FALSE), 'E2 Allocators'!$B$15:$W$361, MATCH(Z$17, 'E2 Allocators'!$B$15:$W$15, 0),FALSE)), 0, VLOOKUP(VLOOKUP($A619, 'E4 TB Allocation Details'!$A$18:$L$205, MATCH("Demand ID", 'E4 TB Allocation Details'!$A$18:$L$18, 0),FALSE), 'E2 Allocators'!$B$15:$W$361, MATCH(Z$17, 'E2 Allocators'!$B$15:$W$15, 0),FALSE))</f>
        <v>0</v>
      </c>
      <c r="AA619" s="1339">
        <f t="shared" si="925"/>
        <v>1</v>
      </c>
      <c r="AB619" s="1334">
        <f>IF(ISERROR(VLOOKUP(VLOOKUP($A619, 'E4 TB Allocation Details'!$A$18:$L$205, MATCH("Customer ID", 'E4 TB Allocation Details'!$A$18:$L$18, 0),FALSE), 'E2 Allocators'!$B$15:$W$361, MATCH(AB$17, 'E2 Allocators'!$B$15:$W$15, 0),FALSE)), 0, VLOOKUP(VLOOKUP($A619, 'E4 TB Allocation Details'!$A$18:$L$205, MATCH("Customer ID", 'E4 TB Allocation Details'!$A$18:$L$18, 0),FALSE), 'E2 Allocators'!$B$15:$W$361, MATCH(AB$17, 'E2 Allocators'!$B$15:$W$15, 0),FALSE))</f>
        <v>0</v>
      </c>
      <c r="AC619" s="1334">
        <f>IF(ISERROR(VLOOKUP(VLOOKUP($A619, 'E4 TB Allocation Details'!$A$18:$L$205, MATCH("Customer ID", 'E4 TB Allocation Details'!$A$18:$L$18, 0),FALSE), 'E2 Allocators'!$B$15:$W$361, MATCH(AC$17, 'E2 Allocators'!$B$15:$W$15, 0),FALSE)), 0, VLOOKUP(VLOOKUP($A619, 'E4 TB Allocation Details'!$A$18:$L$205, MATCH("Customer ID", 'E4 TB Allocation Details'!$A$18:$L$18, 0),FALSE), 'E2 Allocators'!$B$15:$W$361, MATCH(AC$17, 'E2 Allocators'!$B$15:$W$15, 0),FALSE))</f>
        <v>0</v>
      </c>
      <c r="AD619" s="1334">
        <f>IF(ISERROR(VLOOKUP(VLOOKUP($A619, 'E4 TB Allocation Details'!$A$18:$L$205, MATCH("Customer ID", 'E4 TB Allocation Details'!$A$18:$L$18, 0),FALSE), 'E2 Allocators'!$B$15:$W$361, MATCH(AD$17, 'E2 Allocators'!$B$15:$W$15, 0),FALSE)), 0, VLOOKUP(VLOOKUP($A619, 'E4 TB Allocation Details'!$A$18:$L$205, MATCH("Customer ID", 'E4 TB Allocation Details'!$A$18:$L$18, 0),FALSE), 'E2 Allocators'!$B$15:$W$361, MATCH(AD$17, 'E2 Allocators'!$B$15:$W$15, 0),FALSE))</f>
        <v>0</v>
      </c>
      <c r="AE619" s="1334">
        <f>IF(ISERROR(VLOOKUP(VLOOKUP($A619, 'E4 TB Allocation Details'!$A$18:$L$205, MATCH("Customer ID", 'E4 TB Allocation Details'!$A$18:$L$18, 0),FALSE), 'E2 Allocators'!$B$15:$W$361, MATCH(AE$17, 'E2 Allocators'!$B$15:$W$15, 0),FALSE)), 0, VLOOKUP(VLOOKUP($A619, 'E4 TB Allocation Details'!$A$18:$L$205, MATCH("Customer ID", 'E4 TB Allocation Details'!$A$18:$L$18, 0),FALSE), 'E2 Allocators'!$B$15:$W$361, MATCH(AE$17, 'E2 Allocators'!$B$15:$W$15, 0),FALSE))</f>
        <v>0</v>
      </c>
      <c r="AF619" s="1334">
        <f>IF(ISERROR(VLOOKUP(VLOOKUP($A619, 'E4 TB Allocation Details'!$A$18:$L$205, MATCH("Customer ID", 'E4 TB Allocation Details'!$A$18:$L$18, 0),FALSE), 'E2 Allocators'!$B$15:$W$361, MATCH(AF$17, 'E2 Allocators'!$B$15:$W$15, 0),FALSE)), 0, VLOOKUP(VLOOKUP($A619, 'E4 TB Allocation Details'!$A$18:$L$205, MATCH("Customer ID", 'E4 TB Allocation Details'!$A$18:$L$18, 0),FALSE), 'E2 Allocators'!$B$15:$W$361, MATCH(AF$17, 'E2 Allocators'!$B$15:$W$15, 0),FALSE))</f>
        <v>0</v>
      </c>
      <c r="AG619" s="1334">
        <f>IF(ISERROR(VLOOKUP(VLOOKUP($A619, 'E4 TB Allocation Details'!$A$18:$L$205, MATCH("Customer ID", 'E4 TB Allocation Details'!$A$18:$L$18, 0),FALSE), 'E2 Allocators'!$B$15:$W$361, MATCH(AG$17, 'E2 Allocators'!$B$15:$W$15, 0),FALSE)), 0, VLOOKUP(VLOOKUP($A619, 'E4 TB Allocation Details'!$A$18:$L$205, MATCH("Customer ID", 'E4 TB Allocation Details'!$A$18:$L$18, 0),FALSE), 'E2 Allocators'!$B$15:$W$361, MATCH(AG$17, 'E2 Allocators'!$B$15:$W$15, 0),FALSE))</f>
        <v>0</v>
      </c>
      <c r="AH619" s="1334">
        <f>IF(ISERROR(VLOOKUP(VLOOKUP($A619, 'E4 TB Allocation Details'!$A$18:$L$205, MATCH("Customer ID", 'E4 TB Allocation Details'!$A$18:$L$18, 0),FALSE), 'E2 Allocators'!$B$15:$W$361, MATCH(AH$17, 'E2 Allocators'!$B$15:$W$15, 0),FALSE)), 0, VLOOKUP(VLOOKUP($A619, 'E4 TB Allocation Details'!$A$18:$L$205, MATCH("Customer ID", 'E4 TB Allocation Details'!$A$18:$L$18, 0),FALSE), 'E2 Allocators'!$B$15:$W$361, MATCH(AH$17, 'E2 Allocators'!$B$15:$W$15, 0),FALSE))</f>
        <v>0</v>
      </c>
      <c r="AI619" s="1334">
        <f>IF(ISERROR(VLOOKUP(VLOOKUP($A619, 'E4 TB Allocation Details'!$A$18:$L$205, MATCH("Customer ID", 'E4 TB Allocation Details'!$A$18:$L$18, 0),FALSE), 'E2 Allocators'!$B$15:$W$361, MATCH(AI$17, 'E2 Allocators'!$B$15:$W$15, 0),FALSE)), 0, VLOOKUP(VLOOKUP($A619, 'E4 TB Allocation Details'!$A$18:$L$205, MATCH("Customer ID", 'E4 TB Allocation Details'!$A$18:$L$18, 0),FALSE), 'E2 Allocators'!$B$15:$W$361, MATCH(AI$17, 'E2 Allocators'!$B$15:$W$15, 0),FALSE))</f>
        <v>0</v>
      </c>
      <c r="AJ619" s="1334">
        <f>IF(ISERROR(VLOOKUP(VLOOKUP($A619, 'E4 TB Allocation Details'!$A$18:$L$205, MATCH("Customer ID", 'E4 TB Allocation Details'!$A$18:$L$18, 0),FALSE), 'E2 Allocators'!$B$15:$W$361, MATCH(AJ$17, 'E2 Allocators'!$B$15:$W$15, 0),FALSE)), 0, VLOOKUP(VLOOKUP($A619, 'E4 TB Allocation Details'!$A$18:$L$205, MATCH("Customer ID", 'E4 TB Allocation Details'!$A$18:$L$18, 0),FALSE), 'E2 Allocators'!$B$15:$W$361, MATCH(AJ$17, 'E2 Allocators'!$B$15:$W$15, 0),FALSE))</f>
        <v>0</v>
      </c>
      <c r="AK619" s="1334">
        <f>IF(ISERROR(VLOOKUP(VLOOKUP($A619, 'E4 TB Allocation Details'!$A$18:$L$205, MATCH("Customer ID", 'E4 TB Allocation Details'!$A$18:$L$18, 0),FALSE), 'E2 Allocators'!$B$15:$W$361, MATCH(AK$17, 'E2 Allocators'!$B$15:$W$15, 0),FALSE)), 0, VLOOKUP(VLOOKUP($A619, 'E4 TB Allocation Details'!$A$18:$L$205, MATCH("Customer ID", 'E4 TB Allocation Details'!$A$18:$L$18, 0),FALSE), 'E2 Allocators'!$B$15:$W$361, MATCH(AK$17, 'E2 Allocators'!$B$15:$W$15, 0),FALSE))</f>
        <v>0</v>
      </c>
      <c r="AL619" s="1334">
        <f>IF(ISERROR(VLOOKUP(VLOOKUP($A619, 'E4 TB Allocation Details'!$A$18:$L$205, MATCH("Customer ID", 'E4 TB Allocation Details'!$A$18:$L$18, 0),FALSE), 'E2 Allocators'!$B$15:$W$361, MATCH(AL$17, 'E2 Allocators'!$B$15:$W$15, 0),FALSE)), 0, VLOOKUP(VLOOKUP($A619, 'E4 TB Allocation Details'!$A$18:$L$205, MATCH("Customer ID", 'E4 TB Allocation Details'!$A$18:$L$18, 0),FALSE), 'E2 Allocators'!$B$15:$W$361, MATCH(AL$17, 'E2 Allocators'!$B$15:$W$15, 0),FALSE))</f>
        <v>0</v>
      </c>
      <c r="AM619" s="1334">
        <f>IF(ISERROR(VLOOKUP(VLOOKUP($A619, 'E4 TB Allocation Details'!$A$18:$L$205, MATCH("Customer ID", 'E4 TB Allocation Details'!$A$18:$L$18, 0),FALSE), 'E2 Allocators'!$B$15:$W$361, MATCH(AM$17, 'E2 Allocators'!$B$15:$W$15, 0),FALSE)), 0, VLOOKUP(VLOOKUP($A619, 'E4 TB Allocation Details'!$A$18:$L$205, MATCH("Customer ID", 'E4 TB Allocation Details'!$A$18:$L$18, 0),FALSE), 'E2 Allocators'!$B$15:$W$361, MATCH(AM$17, 'E2 Allocators'!$B$15:$W$15, 0),FALSE))</f>
        <v>0</v>
      </c>
      <c r="AN619" s="1334">
        <f>IF(ISERROR(VLOOKUP(VLOOKUP($A619, 'E4 TB Allocation Details'!$A$18:$L$205, MATCH("Customer ID", 'E4 TB Allocation Details'!$A$18:$L$18, 0),FALSE), 'E2 Allocators'!$B$15:$W$361, MATCH(AN$17, 'E2 Allocators'!$B$15:$W$15, 0),FALSE)), 0, VLOOKUP(VLOOKUP($A619, 'E4 TB Allocation Details'!$A$18:$L$205, MATCH("Customer ID", 'E4 TB Allocation Details'!$A$18:$L$18, 0),FALSE), 'E2 Allocators'!$B$15:$W$361, MATCH(AN$17, 'E2 Allocators'!$B$15:$W$15, 0),FALSE))</f>
        <v>0</v>
      </c>
      <c r="AO619" s="1334">
        <f>IF(ISERROR(VLOOKUP(VLOOKUP($A619, 'E4 TB Allocation Details'!$A$18:$L$205, MATCH("Customer ID", 'E4 TB Allocation Details'!$A$18:$L$18, 0),FALSE), 'E2 Allocators'!$B$15:$W$361, MATCH(AO$17, 'E2 Allocators'!$B$15:$W$15, 0),FALSE)), 0, VLOOKUP(VLOOKUP($A619, 'E4 TB Allocation Details'!$A$18:$L$205, MATCH("Customer ID", 'E4 TB Allocation Details'!$A$18:$L$18, 0),FALSE), 'E2 Allocators'!$B$15:$W$361, MATCH(AO$17, 'E2 Allocators'!$B$15:$W$15, 0),FALSE))</f>
        <v>0</v>
      </c>
      <c r="AP619" s="1334">
        <f>IF(ISERROR(VLOOKUP(VLOOKUP($A619, 'E4 TB Allocation Details'!$A$18:$L$205, MATCH("Customer ID", 'E4 TB Allocation Details'!$A$18:$L$18, 0),FALSE), 'E2 Allocators'!$B$15:$W$361, MATCH(AP$17, 'E2 Allocators'!$B$15:$W$15, 0),FALSE)), 0, VLOOKUP(VLOOKUP($A619, 'E4 TB Allocation Details'!$A$18:$L$205, MATCH("Customer ID", 'E4 TB Allocation Details'!$A$18:$L$18, 0),FALSE), 'E2 Allocators'!$B$15:$W$361, MATCH(AP$17, 'E2 Allocators'!$B$15:$W$15, 0),FALSE))</f>
        <v>0</v>
      </c>
      <c r="AQ619" s="1334">
        <f>IF(ISERROR(VLOOKUP(VLOOKUP($A619, 'E4 TB Allocation Details'!$A$18:$L$205, MATCH("Customer ID", 'E4 TB Allocation Details'!$A$18:$L$18, 0),FALSE), 'E2 Allocators'!$B$15:$W$361, MATCH(AQ$17, 'E2 Allocators'!$B$15:$W$15, 0),FALSE)), 0, VLOOKUP(VLOOKUP($A619, 'E4 TB Allocation Details'!$A$18:$L$205, MATCH("Customer ID", 'E4 TB Allocation Details'!$A$18:$L$18, 0),FALSE), 'E2 Allocators'!$B$15:$W$361, MATCH(AQ$17, 'E2 Allocators'!$B$15:$W$15, 0),FALSE))</f>
        <v>0</v>
      </c>
      <c r="AR619" s="1334">
        <f>IF(ISERROR(VLOOKUP(VLOOKUP($A619, 'E4 TB Allocation Details'!$A$18:$L$205, MATCH("Customer ID", 'E4 TB Allocation Details'!$A$18:$L$18, 0),FALSE), 'E2 Allocators'!$B$15:$W$361, MATCH(AR$17, 'E2 Allocators'!$B$15:$W$15, 0),FALSE)), 0, VLOOKUP(VLOOKUP($A619, 'E4 TB Allocation Details'!$A$18:$L$205, MATCH("Customer ID", 'E4 TB Allocation Details'!$A$18:$L$18, 0),FALSE), 'E2 Allocators'!$B$15:$W$361, MATCH(AR$17, 'E2 Allocators'!$B$15:$W$15, 0),FALSE))</f>
        <v>0</v>
      </c>
      <c r="AS619" s="1334">
        <f>IF(ISERROR(VLOOKUP(VLOOKUP($A619, 'E4 TB Allocation Details'!$A$18:$L$205, MATCH("Customer ID", 'E4 TB Allocation Details'!$A$18:$L$18, 0),FALSE), 'E2 Allocators'!$B$15:$W$361, MATCH(AS$17, 'E2 Allocators'!$B$15:$W$15, 0),FALSE)), 0, VLOOKUP(VLOOKUP($A619, 'E4 TB Allocation Details'!$A$18:$L$205, MATCH("Customer ID", 'E4 TB Allocation Details'!$A$18:$L$18, 0),FALSE), 'E2 Allocators'!$B$15:$W$361, MATCH(AS$17, 'E2 Allocators'!$B$15:$W$15, 0),FALSE))</f>
        <v>0</v>
      </c>
      <c r="AT619" s="1334">
        <f>IF(ISERROR(VLOOKUP(VLOOKUP($A619, 'E4 TB Allocation Details'!$A$18:$L$205, MATCH("Customer ID", 'E4 TB Allocation Details'!$A$18:$L$18, 0),FALSE), 'E2 Allocators'!$B$15:$W$361, MATCH(AT$17, 'E2 Allocators'!$B$15:$W$15, 0),FALSE)), 0, VLOOKUP(VLOOKUP($A619, 'E4 TB Allocation Details'!$A$18:$L$205, MATCH("Customer ID", 'E4 TB Allocation Details'!$A$18:$L$18, 0),FALSE), 'E2 Allocators'!$B$15:$W$361, MATCH(AT$17, 'E2 Allocators'!$B$15:$W$15, 0),FALSE))</f>
        <v>0</v>
      </c>
      <c r="AU619" s="1334">
        <f>IF(ISERROR(VLOOKUP(VLOOKUP($A619, 'E4 TB Allocation Details'!$A$18:$L$205, MATCH("Customer ID", 'E4 TB Allocation Details'!$A$18:$L$18, 0),FALSE), 'E2 Allocators'!$B$15:$W$361, MATCH(AU$17, 'E2 Allocators'!$B$15:$W$15, 0),FALSE)), 0, VLOOKUP(VLOOKUP($A619, 'E4 TB Allocation Details'!$A$18:$L$205, MATCH("Customer ID", 'E4 TB Allocation Details'!$A$18:$L$18, 0),FALSE), 'E2 Allocators'!$B$15:$W$361, MATCH(AU$17, 'E2 Allocators'!$B$15:$W$15, 0),FALSE))</f>
        <v>0</v>
      </c>
      <c r="AV619" s="1339">
        <f t="shared" si="926"/>
        <v>0</v>
      </c>
      <c r="AW619" s="1336"/>
      <c r="AX619" s="1336"/>
      <c r="AY619" s="1336"/>
      <c r="AZ619" s="1336"/>
      <c r="BA619" s="1336"/>
      <c r="BB619" s="1336"/>
      <c r="BC619" s="1336"/>
      <c r="BD619" s="1336"/>
      <c r="BE619" s="1336"/>
      <c r="BF619" s="1336"/>
      <c r="BG619" s="1336"/>
      <c r="BH619" s="1336"/>
      <c r="BI619" s="1336"/>
      <c r="BJ619" s="1336"/>
      <c r="BK619" s="1336"/>
      <c r="BL619" s="1336"/>
      <c r="BM619" s="1336"/>
      <c r="BN619" s="1336"/>
      <c r="BO619" s="1336"/>
      <c r="BP619" s="1336"/>
      <c r="BQ619" s="1337"/>
    </row>
    <row r="620" spans="1:69" s="258" customFormat="1" ht="12.75">
      <c r="A620" s="1338" t="s">
        <v>1274</v>
      </c>
      <c r="B620" s="1331" t="s">
        <v>1064</v>
      </c>
      <c r="C620" s="1332">
        <v>1</v>
      </c>
      <c r="D620" s="1333">
        <f t="shared" si="923"/>
        <v>0.65</v>
      </c>
      <c r="E620" s="1333">
        <f>VLOOKUP($A620,'E1 Categorization'!$A$35:$E$114,5,FALSE)</f>
        <v>0.35</v>
      </c>
      <c r="F620" s="1333">
        <f t="shared" si="924"/>
        <v>1</v>
      </c>
      <c r="G620" s="1334">
        <f>IF(ISERROR(VLOOKUP(VLOOKUP($A620, 'E4 TB Allocation Details'!$A$18:$L$205, MATCH("Demand ID", 'E4 TB Allocation Details'!$A$18:$L$18, 0),FALSE), 'E2 Allocators'!$B$15:$W$361, MATCH(G$17, 'E2 Allocators'!$B$15:$W$15, 0),FALSE)), 0, VLOOKUP(VLOOKUP($A620, 'E4 TB Allocation Details'!$A$18:$L$205, MATCH("Demand ID", 'E4 TB Allocation Details'!$A$18:$L$18, 0),FALSE), 'E2 Allocators'!$B$15:$W$361, MATCH(G$17, 'E2 Allocators'!$B$15:$W$15, 0),FALSE))</f>
        <v>0.37596039909716616</v>
      </c>
      <c r="H620" s="1334">
        <f>IF(ISERROR(VLOOKUP(VLOOKUP($A620, 'E4 TB Allocation Details'!$A$18:$L$205, MATCH("Demand ID", 'E4 TB Allocation Details'!$A$18:$L$18, 0),FALSE), 'E2 Allocators'!$B$15:$W$361, MATCH(H$17, 'E2 Allocators'!$B$15:$W$15, 0),FALSE)), 0, VLOOKUP(VLOOKUP($A620, 'E4 TB Allocation Details'!$A$18:$L$205, MATCH("Demand ID", 'E4 TB Allocation Details'!$A$18:$L$18, 0),FALSE), 'E2 Allocators'!$B$15:$W$361, MATCH(H$17, 'E2 Allocators'!$B$15:$W$15, 0),FALSE))</f>
        <v>0.17601522715704609</v>
      </c>
      <c r="I620" s="1334">
        <f>IF(ISERROR(VLOOKUP(VLOOKUP($A620, 'E4 TB Allocation Details'!$A$18:$L$205, MATCH("Demand ID", 'E4 TB Allocation Details'!$A$18:$L$18, 0),FALSE), 'E2 Allocators'!$B$15:$W$361, MATCH(I$17, 'E2 Allocators'!$B$15:$W$15, 0),FALSE)), 0, VLOOKUP(VLOOKUP($A620, 'E4 TB Allocation Details'!$A$18:$L$205, MATCH("Demand ID", 'E4 TB Allocation Details'!$A$18:$L$18, 0),FALSE), 'E2 Allocators'!$B$15:$W$361, MATCH(I$17, 'E2 Allocators'!$B$15:$W$15, 0),FALSE))</f>
        <v>0.44735766352864614</v>
      </c>
      <c r="J620" s="1334">
        <f>IF(ISERROR(VLOOKUP(VLOOKUP($A620, 'E4 TB Allocation Details'!$A$18:$L$205, MATCH("Demand ID", 'E4 TB Allocation Details'!$A$18:$L$18, 0),FALSE), 'E2 Allocators'!$B$15:$W$361, MATCH(J$17, 'E2 Allocators'!$B$15:$W$15, 0),FALSE)), 0, VLOOKUP(VLOOKUP($A620, 'E4 TB Allocation Details'!$A$18:$L$205, MATCH("Demand ID", 'E4 TB Allocation Details'!$A$18:$L$18, 0),FALSE), 'E2 Allocators'!$B$15:$W$361, MATCH(J$17, 'E2 Allocators'!$B$15:$W$15, 0),FALSE))</f>
        <v>0</v>
      </c>
      <c r="K620" s="1334">
        <f>IF(ISERROR(VLOOKUP(VLOOKUP($A620, 'E4 TB Allocation Details'!$A$18:$L$205, MATCH("Demand ID", 'E4 TB Allocation Details'!$A$18:$L$18, 0),FALSE), 'E2 Allocators'!$B$15:$W$361, MATCH(K$17, 'E2 Allocators'!$B$15:$W$15, 0),FALSE)), 0, VLOOKUP(VLOOKUP($A620, 'E4 TB Allocation Details'!$A$18:$L$205, MATCH("Demand ID", 'E4 TB Allocation Details'!$A$18:$L$18, 0),FALSE), 'E2 Allocators'!$B$15:$W$361, MATCH(K$17, 'E2 Allocators'!$B$15:$W$15, 0),FALSE))</f>
        <v>0</v>
      </c>
      <c r="L620" s="1334">
        <f>IF(ISERROR(VLOOKUP(VLOOKUP($A620, 'E4 TB Allocation Details'!$A$18:$L$205, MATCH("Demand ID", 'E4 TB Allocation Details'!$A$18:$L$18, 0),FALSE), 'E2 Allocators'!$B$15:$W$361, MATCH(L$17, 'E2 Allocators'!$B$15:$W$15, 0),FALSE)), 0, VLOOKUP(VLOOKUP($A620, 'E4 TB Allocation Details'!$A$18:$L$205, MATCH("Demand ID", 'E4 TB Allocation Details'!$A$18:$L$18, 0),FALSE), 'E2 Allocators'!$B$15:$W$361, MATCH(L$17, 'E2 Allocators'!$B$15:$W$15, 0),FALSE))</f>
        <v>0</v>
      </c>
      <c r="M620" s="1334">
        <f>IF(ISERROR(VLOOKUP(VLOOKUP($A620, 'E4 TB Allocation Details'!$A$18:$L$205, MATCH("Demand ID", 'E4 TB Allocation Details'!$A$18:$L$18, 0),FALSE), 'E2 Allocators'!$B$15:$W$361, MATCH(M$17, 'E2 Allocators'!$B$15:$W$15, 0),FALSE)), 0, VLOOKUP(VLOOKUP($A620, 'E4 TB Allocation Details'!$A$18:$L$205, MATCH("Demand ID", 'E4 TB Allocation Details'!$A$18:$L$18, 0),FALSE), 'E2 Allocators'!$B$15:$W$361, MATCH(M$17, 'E2 Allocators'!$B$15:$W$15, 0),FALSE))</f>
        <v>0</v>
      </c>
      <c r="N620" s="1334">
        <f>IF(ISERROR(VLOOKUP(VLOOKUP($A620, 'E4 TB Allocation Details'!$A$18:$L$205, MATCH("Demand ID", 'E4 TB Allocation Details'!$A$18:$L$18, 0),FALSE), 'E2 Allocators'!$B$15:$W$361, MATCH(N$17, 'E2 Allocators'!$B$15:$W$15, 0),FALSE)), 0, VLOOKUP(VLOOKUP($A620, 'E4 TB Allocation Details'!$A$18:$L$205, MATCH("Demand ID", 'E4 TB Allocation Details'!$A$18:$L$18, 0),FALSE), 'E2 Allocators'!$B$15:$W$361, MATCH(N$17, 'E2 Allocators'!$B$15:$W$15, 0),FALSE))</f>
        <v>0</v>
      </c>
      <c r="O620" s="1334">
        <f>IF(ISERROR(VLOOKUP(VLOOKUP($A620, 'E4 TB Allocation Details'!$A$18:$L$205, MATCH("Demand ID", 'E4 TB Allocation Details'!$A$18:$L$18, 0),FALSE), 'E2 Allocators'!$B$15:$W$361, MATCH(O$17, 'E2 Allocators'!$B$15:$W$15, 0),FALSE)), 0, VLOOKUP(VLOOKUP($A620, 'E4 TB Allocation Details'!$A$18:$L$205, MATCH("Demand ID", 'E4 TB Allocation Details'!$A$18:$L$18, 0),FALSE), 'E2 Allocators'!$B$15:$W$361, MATCH(O$17, 'E2 Allocators'!$B$15:$W$15, 0),FALSE))</f>
        <v>6.6671021714166407E-4</v>
      </c>
      <c r="P620" s="1334">
        <f>IF(ISERROR(VLOOKUP(VLOOKUP($A620, 'E4 TB Allocation Details'!$A$18:$L$205, MATCH("Demand ID", 'E4 TB Allocation Details'!$A$18:$L$18, 0),FALSE), 'E2 Allocators'!$B$15:$W$361, MATCH(P$17, 'E2 Allocators'!$B$15:$W$15, 0),FALSE)), 0, VLOOKUP(VLOOKUP($A620, 'E4 TB Allocation Details'!$A$18:$L$205, MATCH("Demand ID", 'E4 TB Allocation Details'!$A$18:$L$18, 0),FALSE), 'E2 Allocators'!$B$15:$W$361, MATCH(P$17, 'E2 Allocators'!$B$15:$W$15, 0),FALSE))</f>
        <v>0</v>
      </c>
      <c r="Q620" s="1334">
        <f>IF(ISERROR(VLOOKUP(VLOOKUP($A620, 'E4 TB Allocation Details'!$A$18:$L$205, MATCH("Demand ID", 'E4 TB Allocation Details'!$A$18:$L$18, 0),FALSE), 'E2 Allocators'!$B$15:$W$361, MATCH(Q$17, 'E2 Allocators'!$B$15:$W$15, 0),FALSE)), 0, VLOOKUP(VLOOKUP($A620, 'E4 TB Allocation Details'!$A$18:$L$205, MATCH("Demand ID", 'E4 TB Allocation Details'!$A$18:$L$18, 0),FALSE), 'E2 Allocators'!$B$15:$W$361, MATCH(Q$17, 'E2 Allocators'!$B$15:$W$15, 0),FALSE))</f>
        <v>0</v>
      </c>
      <c r="R620" s="1334">
        <f>IF(ISERROR(VLOOKUP(VLOOKUP($A620, 'E4 TB Allocation Details'!$A$18:$L$205, MATCH("Demand ID", 'E4 TB Allocation Details'!$A$18:$L$18, 0),FALSE), 'E2 Allocators'!$B$15:$W$361, MATCH(R$17, 'E2 Allocators'!$B$15:$W$15, 0),FALSE)), 0, VLOOKUP(VLOOKUP($A620, 'E4 TB Allocation Details'!$A$18:$L$205, MATCH("Demand ID", 'E4 TB Allocation Details'!$A$18:$L$18, 0),FALSE), 'E2 Allocators'!$B$15:$W$361, MATCH(R$17, 'E2 Allocators'!$B$15:$W$15, 0),FALSE))</f>
        <v>0</v>
      </c>
      <c r="S620" s="1334">
        <f>IF(ISERROR(VLOOKUP(VLOOKUP($A620, 'E4 TB Allocation Details'!$A$18:$L$205, MATCH("Demand ID", 'E4 TB Allocation Details'!$A$18:$L$18, 0),FALSE), 'E2 Allocators'!$B$15:$W$361, MATCH(S$17, 'E2 Allocators'!$B$15:$W$15, 0),FALSE)), 0, VLOOKUP(VLOOKUP($A620, 'E4 TB Allocation Details'!$A$18:$L$205, MATCH("Demand ID", 'E4 TB Allocation Details'!$A$18:$L$18, 0),FALSE), 'E2 Allocators'!$B$15:$W$361, MATCH(S$17, 'E2 Allocators'!$B$15:$W$15, 0),FALSE))</f>
        <v>0</v>
      </c>
      <c r="T620" s="1334">
        <f>IF(ISERROR(VLOOKUP(VLOOKUP($A620, 'E4 TB Allocation Details'!$A$18:$L$205, MATCH("Demand ID", 'E4 TB Allocation Details'!$A$18:$L$18, 0),FALSE), 'E2 Allocators'!$B$15:$W$361, MATCH(T$17, 'E2 Allocators'!$B$15:$W$15, 0),FALSE)), 0, VLOOKUP(VLOOKUP($A620, 'E4 TB Allocation Details'!$A$18:$L$205, MATCH("Demand ID", 'E4 TB Allocation Details'!$A$18:$L$18, 0),FALSE), 'E2 Allocators'!$B$15:$W$361, MATCH(T$17, 'E2 Allocators'!$B$15:$W$15, 0),FALSE))</f>
        <v>0</v>
      </c>
      <c r="U620" s="1334">
        <f>IF(ISERROR(VLOOKUP(VLOOKUP($A620, 'E4 TB Allocation Details'!$A$18:$L$205, MATCH("Demand ID", 'E4 TB Allocation Details'!$A$18:$L$18, 0),FALSE), 'E2 Allocators'!$B$15:$W$361, MATCH(U$17, 'E2 Allocators'!$B$15:$W$15, 0),FALSE)), 0, VLOOKUP(VLOOKUP($A620, 'E4 TB Allocation Details'!$A$18:$L$205, MATCH("Demand ID", 'E4 TB Allocation Details'!$A$18:$L$18, 0),FALSE), 'E2 Allocators'!$B$15:$W$361, MATCH(U$17, 'E2 Allocators'!$B$15:$W$15, 0),FALSE))</f>
        <v>0</v>
      </c>
      <c r="V620" s="1334">
        <f>IF(ISERROR(VLOOKUP(VLOOKUP($A620, 'E4 TB Allocation Details'!$A$18:$L$205, MATCH("Demand ID", 'E4 TB Allocation Details'!$A$18:$L$18, 0),FALSE), 'E2 Allocators'!$B$15:$W$361, MATCH(V$17, 'E2 Allocators'!$B$15:$W$15, 0),FALSE)), 0, VLOOKUP(VLOOKUP($A620, 'E4 TB Allocation Details'!$A$18:$L$205, MATCH("Demand ID", 'E4 TB Allocation Details'!$A$18:$L$18, 0),FALSE), 'E2 Allocators'!$B$15:$W$361, MATCH(V$17, 'E2 Allocators'!$B$15:$W$15, 0),FALSE))</f>
        <v>0</v>
      </c>
      <c r="W620" s="1334">
        <f>IF(ISERROR(VLOOKUP(VLOOKUP($A620, 'E4 TB Allocation Details'!$A$18:$L$205, MATCH("Demand ID", 'E4 TB Allocation Details'!$A$18:$L$18, 0),FALSE), 'E2 Allocators'!$B$15:$W$361, MATCH(W$17, 'E2 Allocators'!$B$15:$W$15, 0),FALSE)), 0, VLOOKUP(VLOOKUP($A620, 'E4 TB Allocation Details'!$A$18:$L$205, MATCH("Demand ID", 'E4 TB Allocation Details'!$A$18:$L$18, 0),FALSE), 'E2 Allocators'!$B$15:$W$361, MATCH(W$17, 'E2 Allocators'!$B$15:$W$15, 0),FALSE))</f>
        <v>0</v>
      </c>
      <c r="X620" s="1334">
        <f>IF(ISERROR(VLOOKUP(VLOOKUP($A620, 'E4 TB Allocation Details'!$A$18:$L$205, MATCH("Demand ID", 'E4 TB Allocation Details'!$A$18:$L$18, 0),FALSE), 'E2 Allocators'!$B$15:$W$361, MATCH(X$17, 'E2 Allocators'!$B$15:$W$15, 0),FALSE)), 0, VLOOKUP(VLOOKUP($A620, 'E4 TB Allocation Details'!$A$18:$L$205, MATCH("Demand ID", 'E4 TB Allocation Details'!$A$18:$L$18, 0),FALSE), 'E2 Allocators'!$B$15:$W$361, MATCH(X$17, 'E2 Allocators'!$B$15:$W$15, 0),FALSE))</f>
        <v>0</v>
      </c>
      <c r="Y620" s="1334">
        <f>IF(ISERROR(VLOOKUP(VLOOKUP($A620, 'E4 TB Allocation Details'!$A$18:$L$205, MATCH("Demand ID", 'E4 TB Allocation Details'!$A$18:$L$18, 0),FALSE), 'E2 Allocators'!$B$15:$W$361, MATCH(Y$17, 'E2 Allocators'!$B$15:$W$15, 0),FALSE)), 0, VLOOKUP(VLOOKUP($A620, 'E4 TB Allocation Details'!$A$18:$L$205, MATCH("Demand ID", 'E4 TB Allocation Details'!$A$18:$L$18, 0),FALSE), 'E2 Allocators'!$B$15:$W$361, MATCH(Y$17, 'E2 Allocators'!$B$15:$W$15, 0),FALSE))</f>
        <v>0</v>
      </c>
      <c r="Z620" s="1334">
        <f>IF(ISERROR(VLOOKUP(VLOOKUP($A620, 'E4 TB Allocation Details'!$A$18:$L$205, MATCH("Demand ID", 'E4 TB Allocation Details'!$A$18:$L$18, 0),FALSE), 'E2 Allocators'!$B$15:$W$361, MATCH(Z$17, 'E2 Allocators'!$B$15:$W$15, 0),FALSE)), 0, VLOOKUP(VLOOKUP($A620, 'E4 TB Allocation Details'!$A$18:$L$205, MATCH("Demand ID", 'E4 TB Allocation Details'!$A$18:$L$18, 0),FALSE), 'E2 Allocators'!$B$15:$W$361, MATCH(Z$17, 'E2 Allocators'!$B$15:$W$15, 0),FALSE))</f>
        <v>0</v>
      </c>
      <c r="AA620" s="1339">
        <f t="shared" si="925"/>
        <v>1</v>
      </c>
      <c r="AB620" s="1334">
        <f>IF(ISERROR(VLOOKUP(VLOOKUP($A620, 'E4 TB Allocation Details'!$A$18:$L$205, MATCH("Customer ID", 'E4 TB Allocation Details'!$A$18:$L$18, 0),FALSE), 'E2 Allocators'!$B$15:$W$361, MATCH(AB$17, 'E2 Allocators'!$B$15:$W$15, 0),FALSE)), 0, VLOOKUP(VLOOKUP($A620, 'E4 TB Allocation Details'!$A$18:$L$205, MATCH("Customer ID", 'E4 TB Allocation Details'!$A$18:$L$18, 0),FALSE), 'E2 Allocators'!$B$15:$W$361, MATCH(AB$17, 'E2 Allocators'!$B$15:$W$15, 0),FALSE))</f>
        <v>0.67817868394459968</v>
      </c>
      <c r="AC620" s="1334">
        <f>IF(ISERROR(VLOOKUP(VLOOKUP($A620, 'E4 TB Allocation Details'!$A$18:$L$205, MATCH("Customer ID", 'E4 TB Allocation Details'!$A$18:$L$18, 0),FALSE), 'E2 Allocators'!$B$15:$W$361, MATCH(AC$17, 'E2 Allocators'!$B$15:$W$15, 0),FALSE)), 0, VLOOKUP(VLOOKUP($A620, 'E4 TB Allocation Details'!$A$18:$L$205, MATCH("Customer ID", 'E4 TB Allocation Details'!$A$18:$L$18, 0),FALSE), 'E2 Allocators'!$B$15:$W$361, MATCH(AC$17, 'E2 Allocators'!$B$15:$W$15, 0),FALSE))</f>
        <v>8.0544492658859893E-2</v>
      </c>
      <c r="AD620" s="1334">
        <f>IF(ISERROR(VLOOKUP(VLOOKUP($A620, 'E4 TB Allocation Details'!$A$18:$L$205, MATCH("Customer ID", 'E4 TB Allocation Details'!$A$18:$L$18, 0),FALSE), 'E2 Allocators'!$B$15:$W$361, MATCH(AD$17, 'E2 Allocators'!$B$15:$W$15, 0),FALSE)), 0, VLOOKUP(VLOOKUP($A620, 'E4 TB Allocation Details'!$A$18:$L$205, MATCH("Customer ID", 'E4 TB Allocation Details'!$A$18:$L$18, 0),FALSE), 'E2 Allocators'!$B$15:$W$361, MATCH(AD$17, 'E2 Allocators'!$B$15:$W$15, 0),FALSE))</f>
        <v>9.3324615110265702E-3</v>
      </c>
      <c r="AE620" s="1334">
        <f>IF(ISERROR(VLOOKUP(VLOOKUP($A620, 'E4 TB Allocation Details'!$A$18:$L$205, MATCH("Customer ID", 'E4 TB Allocation Details'!$A$18:$L$18, 0),FALSE), 'E2 Allocators'!$B$15:$W$361, MATCH(AE$17, 'E2 Allocators'!$B$15:$W$15, 0),FALSE)), 0, VLOOKUP(VLOOKUP($A620, 'E4 TB Allocation Details'!$A$18:$L$205, MATCH("Customer ID", 'E4 TB Allocation Details'!$A$18:$L$18, 0),FALSE), 'E2 Allocators'!$B$15:$W$361, MATCH(AE$17, 'E2 Allocators'!$B$15:$W$15, 0),FALSE))</f>
        <v>0</v>
      </c>
      <c r="AF620" s="1334">
        <f>IF(ISERROR(VLOOKUP(VLOOKUP($A620, 'E4 TB Allocation Details'!$A$18:$L$205, MATCH("Customer ID", 'E4 TB Allocation Details'!$A$18:$L$18, 0),FALSE), 'E2 Allocators'!$B$15:$W$361, MATCH(AF$17, 'E2 Allocators'!$B$15:$W$15, 0),FALSE)), 0, VLOOKUP(VLOOKUP($A620, 'E4 TB Allocation Details'!$A$18:$L$205, MATCH("Customer ID", 'E4 TB Allocation Details'!$A$18:$L$18, 0),FALSE), 'E2 Allocators'!$B$15:$W$361, MATCH(AF$17, 'E2 Allocators'!$B$15:$W$15, 0),FALSE))</f>
        <v>0</v>
      </c>
      <c r="AG620" s="1334">
        <f>IF(ISERROR(VLOOKUP(VLOOKUP($A620, 'E4 TB Allocation Details'!$A$18:$L$205, MATCH("Customer ID", 'E4 TB Allocation Details'!$A$18:$L$18, 0),FALSE), 'E2 Allocators'!$B$15:$W$361, MATCH(AG$17, 'E2 Allocators'!$B$15:$W$15, 0),FALSE)), 0, VLOOKUP(VLOOKUP($A620, 'E4 TB Allocation Details'!$A$18:$L$205, MATCH("Customer ID", 'E4 TB Allocation Details'!$A$18:$L$18, 0),FALSE), 'E2 Allocators'!$B$15:$W$361, MATCH(AG$17, 'E2 Allocators'!$B$15:$W$15, 0),FALSE))</f>
        <v>0</v>
      </c>
      <c r="AH620" s="1334">
        <f>IF(ISERROR(VLOOKUP(VLOOKUP($A620, 'E4 TB Allocation Details'!$A$18:$L$205, MATCH("Customer ID", 'E4 TB Allocation Details'!$A$18:$L$18, 0),FALSE), 'E2 Allocators'!$B$15:$W$361, MATCH(AH$17, 'E2 Allocators'!$B$15:$W$15, 0),FALSE)), 0, VLOOKUP(VLOOKUP($A620, 'E4 TB Allocation Details'!$A$18:$L$205, MATCH("Customer ID", 'E4 TB Allocation Details'!$A$18:$L$18, 0),FALSE), 'E2 Allocators'!$B$15:$W$361, MATCH(AH$17, 'E2 Allocators'!$B$15:$W$15, 0),FALSE))</f>
        <v>0.21137728110325149</v>
      </c>
      <c r="AI620" s="1334">
        <f>IF(ISERROR(VLOOKUP(VLOOKUP($A620, 'E4 TB Allocation Details'!$A$18:$L$205, MATCH("Customer ID", 'E4 TB Allocation Details'!$A$18:$L$18, 0),FALSE), 'E2 Allocators'!$B$15:$W$361, MATCH(AI$17, 'E2 Allocators'!$B$15:$W$15, 0),FALSE)), 0, VLOOKUP(VLOOKUP($A620, 'E4 TB Allocation Details'!$A$18:$L$205, MATCH("Customer ID", 'E4 TB Allocation Details'!$A$18:$L$18, 0),FALSE), 'E2 Allocators'!$B$15:$W$361, MATCH(AI$17, 'E2 Allocators'!$B$15:$W$15, 0),FALSE))</f>
        <v>1.1591273851275041E-2</v>
      </c>
      <c r="AJ620" s="1334">
        <f>IF(ISERROR(VLOOKUP(VLOOKUP($A620, 'E4 TB Allocation Details'!$A$18:$L$205, MATCH("Customer ID", 'E4 TB Allocation Details'!$A$18:$L$18, 0),FALSE), 'E2 Allocators'!$B$15:$W$361, MATCH(AJ$17, 'E2 Allocators'!$B$15:$W$15, 0),FALSE)), 0, VLOOKUP(VLOOKUP($A620, 'E4 TB Allocation Details'!$A$18:$L$205, MATCH("Customer ID", 'E4 TB Allocation Details'!$A$18:$L$18, 0),FALSE), 'E2 Allocators'!$B$15:$W$361, MATCH(AJ$17, 'E2 Allocators'!$B$15:$W$15, 0),FALSE))</f>
        <v>8.9758069309873387E-3</v>
      </c>
      <c r="AK620" s="1334">
        <f>IF(ISERROR(VLOOKUP(VLOOKUP($A620, 'E4 TB Allocation Details'!$A$18:$L$205, MATCH("Customer ID", 'E4 TB Allocation Details'!$A$18:$L$18, 0),FALSE), 'E2 Allocators'!$B$15:$W$361, MATCH(AK$17, 'E2 Allocators'!$B$15:$W$15, 0),FALSE)), 0, VLOOKUP(VLOOKUP($A620, 'E4 TB Allocation Details'!$A$18:$L$205, MATCH("Customer ID", 'E4 TB Allocation Details'!$A$18:$L$18, 0),FALSE), 'E2 Allocators'!$B$15:$W$361, MATCH(AK$17, 'E2 Allocators'!$B$15:$W$15, 0),FALSE))</f>
        <v>0</v>
      </c>
      <c r="AL620" s="1334">
        <f>IF(ISERROR(VLOOKUP(VLOOKUP($A620, 'E4 TB Allocation Details'!$A$18:$L$205, MATCH("Customer ID", 'E4 TB Allocation Details'!$A$18:$L$18, 0),FALSE), 'E2 Allocators'!$B$15:$W$361, MATCH(AL$17, 'E2 Allocators'!$B$15:$W$15, 0),FALSE)), 0, VLOOKUP(VLOOKUP($A620, 'E4 TB Allocation Details'!$A$18:$L$205, MATCH("Customer ID", 'E4 TB Allocation Details'!$A$18:$L$18, 0),FALSE), 'E2 Allocators'!$B$15:$W$361, MATCH(AL$17, 'E2 Allocators'!$B$15:$W$15, 0),FALSE))</f>
        <v>0</v>
      </c>
      <c r="AM620" s="1334">
        <f>IF(ISERROR(VLOOKUP(VLOOKUP($A620, 'E4 TB Allocation Details'!$A$18:$L$205, MATCH("Customer ID", 'E4 TB Allocation Details'!$A$18:$L$18, 0),FALSE), 'E2 Allocators'!$B$15:$W$361, MATCH(AM$17, 'E2 Allocators'!$B$15:$W$15, 0),FALSE)), 0, VLOOKUP(VLOOKUP($A620, 'E4 TB Allocation Details'!$A$18:$L$205, MATCH("Customer ID", 'E4 TB Allocation Details'!$A$18:$L$18, 0),FALSE), 'E2 Allocators'!$B$15:$W$361, MATCH(AM$17, 'E2 Allocators'!$B$15:$W$15, 0),FALSE))</f>
        <v>0</v>
      </c>
      <c r="AN620" s="1334">
        <f>IF(ISERROR(VLOOKUP(VLOOKUP($A620, 'E4 TB Allocation Details'!$A$18:$L$205, MATCH("Customer ID", 'E4 TB Allocation Details'!$A$18:$L$18, 0),FALSE), 'E2 Allocators'!$B$15:$W$361, MATCH(AN$17, 'E2 Allocators'!$B$15:$W$15, 0),FALSE)), 0, VLOOKUP(VLOOKUP($A620, 'E4 TB Allocation Details'!$A$18:$L$205, MATCH("Customer ID", 'E4 TB Allocation Details'!$A$18:$L$18, 0),FALSE), 'E2 Allocators'!$B$15:$W$361, MATCH(AN$17, 'E2 Allocators'!$B$15:$W$15, 0),FALSE))</f>
        <v>0</v>
      </c>
      <c r="AO620" s="1334">
        <f>IF(ISERROR(VLOOKUP(VLOOKUP($A620, 'E4 TB Allocation Details'!$A$18:$L$205, MATCH("Customer ID", 'E4 TB Allocation Details'!$A$18:$L$18, 0),FALSE), 'E2 Allocators'!$B$15:$W$361, MATCH(AO$17, 'E2 Allocators'!$B$15:$W$15, 0),FALSE)), 0, VLOOKUP(VLOOKUP($A620, 'E4 TB Allocation Details'!$A$18:$L$205, MATCH("Customer ID", 'E4 TB Allocation Details'!$A$18:$L$18, 0),FALSE), 'E2 Allocators'!$B$15:$W$361, MATCH(AO$17, 'E2 Allocators'!$B$15:$W$15, 0),FALSE))</f>
        <v>0</v>
      </c>
      <c r="AP620" s="1334">
        <f>IF(ISERROR(VLOOKUP(VLOOKUP($A620, 'E4 TB Allocation Details'!$A$18:$L$205, MATCH("Customer ID", 'E4 TB Allocation Details'!$A$18:$L$18, 0),FALSE), 'E2 Allocators'!$B$15:$W$361, MATCH(AP$17, 'E2 Allocators'!$B$15:$W$15, 0),FALSE)), 0, VLOOKUP(VLOOKUP($A620, 'E4 TB Allocation Details'!$A$18:$L$205, MATCH("Customer ID", 'E4 TB Allocation Details'!$A$18:$L$18, 0),FALSE), 'E2 Allocators'!$B$15:$W$361, MATCH(AP$17, 'E2 Allocators'!$B$15:$W$15, 0),FALSE))</f>
        <v>0</v>
      </c>
      <c r="AQ620" s="1334">
        <f>IF(ISERROR(VLOOKUP(VLOOKUP($A620, 'E4 TB Allocation Details'!$A$18:$L$205, MATCH("Customer ID", 'E4 TB Allocation Details'!$A$18:$L$18, 0),FALSE), 'E2 Allocators'!$B$15:$W$361, MATCH(AQ$17, 'E2 Allocators'!$B$15:$W$15, 0),FALSE)), 0, VLOOKUP(VLOOKUP($A620, 'E4 TB Allocation Details'!$A$18:$L$205, MATCH("Customer ID", 'E4 TB Allocation Details'!$A$18:$L$18, 0),FALSE), 'E2 Allocators'!$B$15:$W$361, MATCH(AQ$17, 'E2 Allocators'!$B$15:$W$15, 0),FALSE))</f>
        <v>0</v>
      </c>
      <c r="AR620" s="1334">
        <f>IF(ISERROR(VLOOKUP(VLOOKUP($A620, 'E4 TB Allocation Details'!$A$18:$L$205, MATCH("Customer ID", 'E4 TB Allocation Details'!$A$18:$L$18, 0),FALSE), 'E2 Allocators'!$B$15:$W$361, MATCH(AR$17, 'E2 Allocators'!$B$15:$W$15, 0),FALSE)), 0, VLOOKUP(VLOOKUP($A620, 'E4 TB Allocation Details'!$A$18:$L$205, MATCH("Customer ID", 'E4 TB Allocation Details'!$A$18:$L$18, 0),FALSE), 'E2 Allocators'!$B$15:$W$361, MATCH(AR$17, 'E2 Allocators'!$B$15:$W$15, 0),FALSE))</f>
        <v>0</v>
      </c>
      <c r="AS620" s="1334">
        <f>IF(ISERROR(VLOOKUP(VLOOKUP($A620, 'E4 TB Allocation Details'!$A$18:$L$205, MATCH("Customer ID", 'E4 TB Allocation Details'!$A$18:$L$18, 0),FALSE), 'E2 Allocators'!$B$15:$W$361, MATCH(AS$17, 'E2 Allocators'!$B$15:$W$15, 0),FALSE)), 0, VLOOKUP(VLOOKUP($A620, 'E4 TB Allocation Details'!$A$18:$L$205, MATCH("Customer ID", 'E4 TB Allocation Details'!$A$18:$L$18, 0),FALSE), 'E2 Allocators'!$B$15:$W$361, MATCH(AS$17, 'E2 Allocators'!$B$15:$W$15, 0),FALSE))</f>
        <v>0</v>
      </c>
      <c r="AT620" s="1334">
        <f>IF(ISERROR(VLOOKUP(VLOOKUP($A620, 'E4 TB Allocation Details'!$A$18:$L$205, MATCH("Customer ID", 'E4 TB Allocation Details'!$A$18:$L$18, 0),FALSE), 'E2 Allocators'!$B$15:$W$361, MATCH(AT$17, 'E2 Allocators'!$B$15:$W$15, 0),FALSE)), 0, VLOOKUP(VLOOKUP($A620, 'E4 TB Allocation Details'!$A$18:$L$205, MATCH("Customer ID", 'E4 TB Allocation Details'!$A$18:$L$18, 0),FALSE), 'E2 Allocators'!$B$15:$W$361, MATCH(AT$17, 'E2 Allocators'!$B$15:$W$15, 0),FALSE))</f>
        <v>0</v>
      </c>
      <c r="AU620" s="1334">
        <f>IF(ISERROR(VLOOKUP(VLOOKUP($A620, 'E4 TB Allocation Details'!$A$18:$L$205, MATCH("Customer ID", 'E4 TB Allocation Details'!$A$18:$L$18, 0),FALSE), 'E2 Allocators'!$B$15:$W$361, MATCH(AU$17, 'E2 Allocators'!$B$15:$W$15, 0),FALSE)), 0, VLOOKUP(VLOOKUP($A620, 'E4 TB Allocation Details'!$A$18:$L$205, MATCH("Customer ID", 'E4 TB Allocation Details'!$A$18:$L$18, 0),FALSE), 'E2 Allocators'!$B$15:$W$361, MATCH(AU$17, 'E2 Allocators'!$B$15:$W$15, 0),FALSE))</f>
        <v>0</v>
      </c>
      <c r="AV620" s="1339">
        <f t="shared" si="926"/>
        <v>1</v>
      </c>
      <c r="AW620" s="1336"/>
      <c r="AX620" s="1336"/>
      <c r="AY620" s="1336"/>
      <c r="AZ620" s="1336"/>
      <c r="BA620" s="1336"/>
      <c r="BB620" s="1336"/>
      <c r="BC620" s="1336"/>
      <c r="BD620" s="1336"/>
      <c r="BE620" s="1336"/>
      <c r="BF620" s="1336"/>
      <c r="BG620" s="1336"/>
      <c r="BH620" s="1336"/>
      <c r="BI620" s="1336"/>
      <c r="BJ620" s="1336"/>
      <c r="BK620" s="1336"/>
      <c r="BL620" s="1336"/>
      <c r="BM620" s="1336"/>
      <c r="BN620" s="1336"/>
      <c r="BO620" s="1336"/>
      <c r="BP620" s="1336"/>
      <c r="BQ620" s="1337"/>
    </row>
    <row r="621" spans="1:69" s="258" customFormat="1" ht="12.75">
      <c r="A621" s="1338" t="s">
        <v>1275</v>
      </c>
      <c r="B621" s="1331" t="s">
        <v>1065</v>
      </c>
      <c r="C621" s="1332">
        <v>1</v>
      </c>
      <c r="D621" s="1333">
        <f t="shared" si="923"/>
        <v>0.65</v>
      </c>
      <c r="E621" s="1333">
        <f>VLOOKUP($A621,'E1 Categorization'!$A$35:$E$114,5,FALSE)</f>
        <v>0.35</v>
      </c>
      <c r="F621" s="1333">
        <f t="shared" si="924"/>
        <v>1</v>
      </c>
      <c r="G621" s="1334">
        <f>IF(ISERROR(VLOOKUP(VLOOKUP($A621, 'E4 TB Allocation Details'!$A$18:$L$205, MATCH("Demand ID", 'E4 TB Allocation Details'!$A$18:$L$18, 0),FALSE), 'E2 Allocators'!$B$15:$W$361, MATCH(G$17, 'E2 Allocators'!$B$15:$W$15, 0),FALSE)), 0, VLOOKUP(VLOOKUP($A621, 'E4 TB Allocation Details'!$A$18:$L$205, MATCH("Demand ID", 'E4 TB Allocation Details'!$A$18:$L$18, 0),FALSE), 'E2 Allocators'!$B$15:$W$361, MATCH(G$17, 'E2 Allocators'!$B$15:$W$15, 0),FALSE))</f>
        <v>0.61903661732298609</v>
      </c>
      <c r="H621" s="1334">
        <f>IF(ISERROR(VLOOKUP(VLOOKUP($A621, 'E4 TB Allocation Details'!$A$18:$L$205, MATCH("Demand ID", 'E4 TB Allocation Details'!$A$18:$L$18, 0),FALSE), 'E2 Allocators'!$B$15:$W$361, MATCH(H$17, 'E2 Allocators'!$B$15:$W$15, 0),FALSE)), 0, VLOOKUP(VLOOKUP($A621, 'E4 TB Allocation Details'!$A$18:$L$205, MATCH("Demand ID", 'E4 TB Allocation Details'!$A$18:$L$18, 0),FALSE), 'E2 Allocators'!$B$15:$W$361, MATCH(H$17, 'E2 Allocators'!$B$15:$W$15, 0),FALSE))</f>
        <v>0.23458020427422402</v>
      </c>
      <c r="I621" s="1334">
        <f>IF(ISERROR(VLOOKUP(VLOOKUP($A621, 'E4 TB Allocation Details'!$A$18:$L$205, MATCH("Demand ID", 'E4 TB Allocation Details'!$A$18:$L$18, 0),FALSE), 'E2 Allocators'!$B$15:$W$361, MATCH(I$17, 'E2 Allocators'!$B$15:$W$15, 0),FALSE)), 0, VLOOKUP(VLOOKUP($A621, 'E4 TB Allocation Details'!$A$18:$L$205, MATCH("Demand ID", 'E4 TB Allocation Details'!$A$18:$L$18, 0),FALSE), 'E2 Allocators'!$B$15:$W$361, MATCH(I$17, 'E2 Allocators'!$B$15:$W$15, 0),FALSE))</f>
        <v>0.14519356510090883</v>
      </c>
      <c r="J621" s="1334">
        <f>IF(ISERROR(VLOOKUP(VLOOKUP($A621, 'E4 TB Allocation Details'!$A$18:$L$205, MATCH("Demand ID", 'E4 TB Allocation Details'!$A$18:$L$18, 0),FALSE), 'E2 Allocators'!$B$15:$W$361, MATCH(J$17, 'E2 Allocators'!$B$15:$W$15, 0),FALSE)), 0, VLOOKUP(VLOOKUP($A621, 'E4 TB Allocation Details'!$A$18:$L$205, MATCH("Demand ID", 'E4 TB Allocation Details'!$A$18:$L$18, 0),FALSE), 'E2 Allocators'!$B$15:$W$361, MATCH(J$17, 'E2 Allocators'!$B$15:$W$15, 0),FALSE))</f>
        <v>0</v>
      </c>
      <c r="K621" s="1334">
        <f>IF(ISERROR(VLOOKUP(VLOOKUP($A621, 'E4 TB Allocation Details'!$A$18:$L$205, MATCH("Demand ID", 'E4 TB Allocation Details'!$A$18:$L$18, 0),FALSE), 'E2 Allocators'!$B$15:$W$361, MATCH(K$17, 'E2 Allocators'!$B$15:$W$15, 0),FALSE)), 0, VLOOKUP(VLOOKUP($A621, 'E4 TB Allocation Details'!$A$18:$L$205, MATCH("Demand ID", 'E4 TB Allocation Details'!$A$18:$L$18, 0),FALSE), 'E2 Allocators'!$B$15:$W$361, MATCH(K$17, 'E2 Allocators'!$B$15:$W$15, 0),FALSE))</f>
        <v>0</v>
      </c>
      <c r="L621" s="1334">
        <f>IF(ISERROR(VLOOKUP(VLOOKUP($A621, 'E4 TB Allocation Details'!$A$18:$L$205, MATCH("Demand ID", 'E4 TB Allocation Details'!$A$18:$L$18, 0),FALSE), 'E2 Allocators'!$B$15:$W$361, MATCH(L$17, 'E2 Allocators'!$B$15:$W$15, 0),FALSE)), 0, VLOOKUP(VLOOKUP($A621, 'E4 TB Allocation Details'!$A$18:$L$205, MATCH("Demand ID", 'E4 TB Allocation Details'!$A$18:$L$18, 0),FALSE), 'E2 Allocators'!$B$15:$W$361, MATCH(L$17, 'E2 Allocators'!$B$15:$W$15, 0),FALSE))</f>
        <v>0</v>
      </c>
      <c r="M621" s="1334">
        <f>IF(ISERROR(VLOOKUP(VLOOKUP($A621, 'E4 TB Allocation Details'!$A$18:$L$205, MATCH("Demand ID", 'E4 TB Allocation Details'!$A$18:$L$18, 0),FALSE), 'E2 Allocators'!$B$15:$W$361, MATCH(M$17, 'E2 Allocators'!$B$15:$W$15, 0),FALSE)), 0, VLOOKUP(VLOOKUP($A621, 'E4 TB Allocation Details'!$A$18:$L$205, MATCH("Demand ID", 'E4 TB Allocation Details'!$A$18:$L$18, 0),FALSE), 'E2 Allocators'!$B$15:$W$361, MATCH(M$17, 'E2 Allocators'!$B$15:$W$15, 0),FALSE))</f>
        <v>0</v>
      </c>
      <c r="N621" s="1334">
        <f>IF(ISERROR(VLOOKUP(VLOOKUP($A621, 'E4 TB Allocation Details'!$A$18:$L$205, MATCH("Demand ID", 'E4 TB Allocation Details'!$A$18:$L$18, 0),FALSE), 'E2 Allocators'!$B$15:$W$361, MATCH(N$17, 'E2 Allocators'!$B$15:$W$15, 0),FALSE)), 0, VLOOKUP(VLOOKUP($A621, 'E4 TB Allocation Details'!$A$18:$L$205, MATCH("Demand ID", 'E4 TB Allocation Details'!$A$18:$L$18, 0),FALSE), 'E2 Allocators'!$B$15:$W$361, MATCH(N$17, 'E2 Allocators'!$B$15:$W$15, 0),FALSE))</f>
        <v>0</v>
      </c>
      <c r="O621" s="1334">
        <f>IF(ISERROR(VLOOKUP(VLOOKUP($A621, 'E4 TB Allocation Details'!$A$18:$L$205, MATCH("Demand ID", 'E4 TB Allocation Details'!$A$18:$L$18, 0),FALSE), 'E2 Allocators'!$B$15:$W$361, MATCH(O$17, 'E2 Allocators'!$B$15:$W$15, 0),FALSE)), 0, VLOOKUP(VLOOKUP($A621, 'E4 TB Allocation Details'!$A$18:$L$205, MATCH("Demand ID", 'E4 TB Allocation Details'!$A$18:$L$18, 0),FALSE), 'E2 Allocators'!$B$15:$W$361, MATCH(O$17, 'E2 Allocators'!$B$15:$W$15, 0),FALSE))</f>
        <v>1.1896133018811318E-3</v>
      </c>
      <c r="P621" s="1334">
        <f>IF(ISERROR(VLOOKUP(VLOOKUP($A621, 'E4 TB Allocation Details'!$A$18:$L$205, MATCH("Demand ID", 'E4 TB Allocation Details'!$A$18:$L$18, 0),FALSE), 'E2 Allocators'!$B$15:$W$361, MATCH(P$17, 'E2 Allocators'!$B$15:$W$15, 0),FALSE)), 0, VLOOKUP(VLOOKUP($A621, 'E4 TB Allocation Details'!$A$18:$L$205, MATCH("Demand ID", 'E4 TB Allocation Details'!$A$18:$L$18, 0),FALSE), 'E2 Allocators'!$B$15:$W$361, MATCH(P$17, 'E2 Allocators'!$B$15:$W$15, 0),FALSE))</f>
        <v>0</v>
      </c>
      <c r="Q621" s="1334">
        <f>IF(ISERROR(VLOOKUP(VLOOKUP($A621, 'E4 TB Allocation Details'!$A$18:$L$205, MATCH("Demand ID", 'E4 TB Allocation Details'!$A$18:$L$18, 0),FALSE), 'E2 Allocators'!$B$15:$W$361, MATCH(Q$17, 'E2 Allocators'!$B$15:$W$15, 0),FALSE)), 0, VLOOKUP(VLOOKUP($A621, 'E4 TB Allocation Details'!$A$18:$L$205, MATCH("Demand ID", 'E4 TB Allocation Details'!$A$18:$L$18, 0),FALSE), 'E2 Allocators'!$B$15:$W$361, MATCH(Q$17, 'E2 Allocators'!$B$15:$W$15, 0),FALSE))</f>
        <v>0</v>
      </c>
      <c r="R621" s="1334">
        <f>IF(ISERROR(VLOOKUP(VLOOKUP($A621, 'E4 TB Allocation Details'!$A$18:$L$205, MATCH("Demand ID", 'E4 TB Allocation Details'!$A$18:$L$18, 0),FALSE), 'E2 Allocators'!$B$15:$W$361, MATCH(R$17, 'E2 Allocators'!$B$15:$W$15, 0),FALSE)), 0, VLOOKUP(VLOOKUP($A621, 'E4 TB Allocation Details'!$A$18:$L$205, MATCH("Demand ID", 'E4 TB Allocation Details'!$A$18:$L$18, 0),FALSE), 'E2 Allocators'!$B$15:$W$361, MATCH(R$17, 'E2 Allocators'!$B$15:$W$15, 0),FALSE))</f>
        <v>0</v>
      </c>
      <c r="S621" s="1334">
        <f>IF(ISERROR(VLOOKUP(VLOOKUP($A621, 'E4 TB Allocation Details'!$A$18:$L$205, MATCH("Demand ID", 'E4 TB Allocation Details'!$A$18:$L$18, 0),FALSE), 'E2 Allocators'!$B$15:$W$361, MATCH(S$17, 'E2 Allocators'!$B$15:$W$15, 0),FALSE)), 0, VLOOKUP(VLOOKUP($A621, 'E4 TB Allocation Details'!$A$18:$L$205, MATCH("Demand ID", 'E4 TB Allocation Details'!$A$18:$L$18, 0),FALSE), 'E2 Allocators'!$B$15:$W$361, MATCH(S$17, 'E2 Allocators'!$B$15:$W$15, 0),FALSE))</f>
        <v>0</v>
      </c>
      <c r="T621" s="1334">
        <f>IF(ISERROR(VLOOKUP(VLOOKUP($A621, 'E4 TB Allocation Details'!$A$18:$L$205, MATCH("Demand ID", 'E4 TB Allocation Details'!$A$18:$L$18, 0),FALSE), 'E2 Allocators'!$B$15:$W$361, MATCH(T$17, 'E2 Allocators'!$B$15:$W$15, 0),FALSE)), 0, VLOOKUP(VLOOKUP($A621, 'E4 TB Allocation Details'!$A$18:$L$205, MATCH("Demand ID", 'E4 TB Allocation Details'!$A$18:$L$18, 0),FALSE), 'E2 Allocators'!$B$15:$W$361, MATCH(T$17, 'E2 Allocators'!$B$15:$W$15, 0),FALSE))</f>
        <v>0</v>
      </c>
      <c r="U621" s="1334">
        <f>IF(ISERROR(VLOOKUP(VLOOKUP($A621, 'E4 TB Allocation Details'!$A$18:$L$205, MATCH("Demand ID", 'E4 TB Allocation Details'!$A$18:$L$18, 0),FALSE), 'E2 Allocators'!$B$15:$W$361, MATCH(U$17, 'E2 Allocators'!$B$15:$W$15, 0),FALSE)), 0, VLOOKUP(VLOOKUP($A621, 'E4 TB Allocation Details'!$A$18:$L$205, MATCH("Demand ID", 'E4 TB Allocation Details'!$A$18:$L$18, 0),FALSE), 'E2 Allocators'!$B$15:$W$361, MATCH(U$17, 'E2 Allocators'!$B$15:$W$15, 0),FALSE))</f>
        <v>0</v>
      </c>
      <c r="V621" s="1334">
        <f>IF(ISERROR(VLOOKUP(VLOOKUP($A621, 'E4 TB Allocation Details'!$A$18:$L$205, MATCH("Demand ID", 'E4 TB Allocation Details'!$A$18:$L$18, 0),FALSE), 'E2 Allocators'!$B$15:$W$361, MATCH(V$17, 'E2 Allocators'!$B$15:$W$15, 0),FALSE)), 0, VLOOKUP(VLOOKUP($A621, 'E4 TB Allocation Details'!$A$18:$L$205, MATCH("Demand ID", 'E4 TB Allocation Details'!$A$18:$L$18, 0),FALSE), 'E2 Allocators'!$B$15:$W$361, MATCH(V$17, 'E2 Allocators'!$B$15:$W$15, 0),FALSE))</f>
        <v>0</v>
      </c>
      <c r="W621" s="1334">
        <f>IF(ISERROR(VLOOKUP(VLOOKUP($A621, 'E4 TB Allocation Details'!$A$18:$L$205, MATCH("Demand ID", 'E4 TB Allocation Details'!$A$18:$L$18, 0),FALSE), 'E2 Allocators'!$B$15:$W$361, MATCH(W$17, 'E2 Allocators'!$B$15:$W$15, 0),FALSE)), 0, VLOOKUP(VLOOKUP($A621, 'E4 TB Allocation Details'!$A$18:$L$205, MATCH("Demand ID", 'E4 TB Allocation Details'!$A$18:$L$18, 0),FALSE), 'E2 Allocators'!$B$15:$W$361, MATCH(W$17, 'E2 Allocators'!$B$15:$W$15, 0),FALSE))</f>
        <v>0</v>
      </c>
      <c r="X621" s="1334">
        <f>IF(ISERROR(VLOOKUP(VLOOKUP($A621, 'E4 TB Allocation Details'!$A$18:$L$205, MATCH("Demand ID", 'E4 TB Allocation Details'!$A$18:$L$18, 0),FALSE), 'E2 Allocators'!$B$15:$W$361, MATCH(X$17, 'E2 Allocators'!$B$15:$W$15, 0),FALSE)), 0, VLOOKUP(VLOOKUP($A621, 'E4 TB Allocation Details'!$A$18:$L$205, MATCH("Demand ID", 'E4 TB Allocation Details'!$A$18:$L$18, 0),FALSE), 'E2 Allocators'!$B$15:$W$361, MATCH(X$17, 'E2 Allocators'!$B$15:$W$15, 0),FALSE))</f>
        <v>0</v>
      </c>
      <c r="Y621" s="1334">
        <f>IF(ISERROR(VLOOKUP(VLOOKUP($A621, 'E4 TB Allocation Details'!$A$18:$L$205, MATCH("Demand ID", 'E4 TB Allocation Details'!$A$18:$L$18, 0),FALSE), 'E2 Allocators'!$B$15:$W$361, MATCH(Y$17, 'E2 Allocators'!$B$15:$W$15, 0),FALSE)), 0, VLOOKUP(VLOOKUP($A621, 'E4 TB Allocation Details'!$A$18:$L$205, MATCH("Demand ID", 'E4 TB Allocation Details'!$A$18:$L$18, 0),FALSE), 'E2 Allocators'!$B$15:$W$361, MATCH(Y$17, 'E2 Allocators'!$B$15:$W$15, 0),FALSE))</f>
        <v>0</v>
      </c>
      <c r="Z621" s="1334">
        <f>IF(ISERROR(VLOOKUP(VLOOKUP($A621, 'E4 TB Allocation Details'!$A$18:$L$205, MATCH("Demand ID", 'E4 TB Allocation Details'!$A$18:$L$18, 0),FALSE), 'E2 Allocators'!$B$15:$W$361, MATCH(Z$17, 'E2 Allocators'!$B$15:$W$15, 0),FALSE)), 0, VLOOKUP(VLOOKUP($A621, 'E4 TB Allocation Details'!$A$18:$L$205, MATCH("Demand ID", 'E4 TB Allocation Details'!$A$18:$L$18, 0),FALSE), 'E2 Allocators'!$B$15:$W$361, MATCH(Z$17, 'E2 Allocators'!$B$15:$W$15, 0),FALSE))</f>
        <v>0</v>
      </c>
      <c r="AA621" s="1339">
        <f t="shared" si="925"/>
        <v>1</v>
      </c>
      <c r="AB621" s="1334">
        <f>IF(ISERROR(VLOOKUP(VLOOKUP($A621, 'E4 TB Allocation Details'!$A$18:$L$205, MATCH("Customer ID", 'E4 TB Allocation Details'!$A$18:$L$18, 0),FALSE), 'E2 Allocators'!$B$15:$W$361, MATCH(AB$17, 'E2 Allocators'!$B$15:$W$15, 0),FALSE)), 0, VLOOKUP(VLOOKUP($A621, 'E4 TB Allocation Details'!$A$18:$L$205, MATCH("Customer ID", 'E4 TB Allocation Details'!$A$18:$L$18, 0),FALSE), 'E2 Allocators'!$B$15:$W$361, MATCH(AB$17, 'E2 Allocators'!$B$15:$W$15, 0),FALSE))</f>
        <v>0.6714802047259314</v>
      </c>
      <c r="AC621" s="1334">
        <f>IF(ISERROR(VLOOKUP(VLOOKUP($A621, 'E4 TB Allocation Details'!$A$18:$L$205, MATCH("Customer ID", 'E4 TB Allocation Details'!$A$18:$L$18, 0),FALSE), 'E2 Allocators'!$B$15:$W$361, MATCH(AC$17, 'E2 Allocators'!$B$15:$W$15, 0),FALSE)), 0, VLOOKUP(VLOOKUP($A621, 'E4 TB Allocation Details'!$A$18:$L$205, MATCH("Customer ID", 'E4 TB Allocation Details'!$A$18:$L$18, 0),FALSE), 'E2 Allocators'!$B$15:$W$361, MATCH(AC$17, 'E2 Allocators'!$B$15:$W$15, 0),FALSE))</f>
        <v>7.3956271918693514E-2</v>
      </c>
      <c r="AD621" s="1334">
        <f>IF(ISERROR(VLOOKUP(VLOOKUP($A621, 'E4 TB Allocation Details'!$A$18:$L$205, MATCH("Customer ID", 'E4 TB Allocation Details'!$A$18:$L$18, 0),FALSE), 'E2 Allocators'!$B$15:$W$361, MATCH(AD$17, 'E2 Allocators'!$B$15:$W$15, 0),FALSE)), 0, VLOOKUP(VLOOKUP($A621, 'E4 TB Allocation Details'!$A$18:$L$205, MATCH("Customer ID", 'E4 TB Allocation Details'!$A$18:$L$18, 0),FALSE), 'E2 Allocators'!$B$15:$W$361, MATCH(AD$17, 'E2 Allocators'!$B$15:$W$15, 0),FALSE))</f>
        <v>3.6822352184730772E-3</v>
      </c>
      <c r="AE621" s="1334">
        <f>IF(ISERROR(VLOOKUP(VLOOKUP($A621, 'E4 TB Allocation Details'!$A$18:$L$205, MATCH("Customer ID", 'E4 TB Allocation Details'!$A$18:$L$18, 0),FALSE), 'E2 Allocators'!$B$15:$W$361, MATCH(AE$17, 'E2 Allocators'!$B$15:$W$15, 0),FALSE)), 0, VLOOKUP(VLOOKUP($A621, 'E4 TB Allocation Details'!$A$18:$L$205, MATCH("Customer ID", 'E4 TB Allocation Details'!$A$18:$L$18, 0),FALSE), 'E2 Allocators'!$B$15:$W$361, MATCH(AE$17, 'E2 Allocators'!$B$15:$W$15, 0),FALSE))</f>
        <v>0</v>
      </c>
      <c r="AF621" s="1334">
        <f>IF(ISERROR(VLOOKUP(VLOOKUP($A621, 'E4 TB Allocation Details'!$A$18:$L$205, MATCH("Customer ID", 'E4 TB Allocation Details'!$A$18:$L$18, 0),FALSE), 'E2 Allocators'!$B$15:$W$361, MATCH(AF$17, 'E2 Allocators'!$B$15:$W$15, 0),FALSE)), 0, VLOOKUP(VLOOKUP($A621, 'E4 TB Allocation Details'!$A$18:$L$205, MATCH("Customer ID", 'E4 TB Allocation Details'!$A$18:$L$18, 0),FALSE), 'E2 Allocators'!$B$15:$W$361, MATCH(AF$17, 'E2 Allocators'!$B$15:$W$15, 0),FALSE))</f>
        <v>0</v>
      </c>
      <c r="AG621" s="1334">
        <f>IF(ISERROR(VLOOKUP(VLOOKUP($A621, 'E4 TB Allocation Details'!$A$18:$L$205, MATCH("Customer ID", 'E4 TB Allocation Details'!$A$18:$L$18, 0),FALSE), 'E2 Allocators'!$B$15:$W$361, MATCH(AG$17, 'E2 Allocators'!$B$15:$W$15, 0),FALSE)), 0, VLOOKUP(VLOOKUP($A621, 'E4 TB Allocation Details'!$A$18:$L$205, MATCH("Customer ID", 'E4 TB Allocation Details'!$A$18:$L$18, 0),FALSE), 'E2 Allocators'!$B$15:$W$361, MATCH(AG$17, 'E2 Allocators'!$B$15:$W$15, 0),FALSE))</f>
        <v>0</v>
      </c>
      <c r="AH621" s="1334">
        <f>IF(ISERROR(VLOOKUP(VLOOKUP($A621, 'E4 TB Allocation Details'!$A$18:$L$205, MATCH("Customer ID", 'E4 TB Allocation Details'!$A$18:$L$18, 0),FALSE), 'E2 Allocators'!$B$15:$W$361, MATCH(AH$17, 'E2 Allocators'!$B$15:$W$15, 0),FALSE)), 0, VLOOKUP(VLOOKUP($A621, 'E4 TB Allocation Details'!$A$18:$L$205, MATCH("Customer ID", 'E4 TB Allocation Details'!$A$18:$L$18, 0),FALSE), 'E2 Allocators'!$B$15:$W$361, MATCH(AH$17, 'E2 Allocators'!$B$15:$W$15, 0),FALSE))</f>
        <v>0.22863502322266108</v>
      </c>
      <c r="AI621" s="1334">
        <f>IF(ISERROR(VLOOKUP(VLOOKUP($A621, 'E4 TB Allocation Details'!$A$18:$L$205, MATCH("Customer ID", 'E4 TB Allocation Details'!$A$18:$L$18, 0),FALSE), 'E2 Allocators'!$B$15:$W$361, MATCH(AI$17, 'E2 Allocators'!$B$15:$W$15, 0),FALSE)), 0, VLOOKUP(VLOOKUP($A621, 'E4 TB Allocation Details'!$A$18:$L$205, MATCH("Customer ID", 'E4 TB Allocation Details'!$A$18:$L$18, 0),FALSE), 'E2 Allocators'!$B$15:$W$361, MATCH(AI$17, 'E2 Allocators'!$B$15:$W$15, 0),FALSE))</f>
        <v>1.2537634850511504E-2</v>
      </c>
      <c r="AJ621" s="1334">
        <f>IF(ISERROR(VLOOKUP(VLOOKUP($A621, 'E4 TB Allocation Details'!$A$18:$L$205, MATCH("Customer ID", 'E4 TB Allocation Details'!$A$18:$L$18, 0),FALSE), 'E2 Allocators'!$B$15:$W$361, MATCH(AJ$17, 'E2 Allocators'!$B$15:$W$15, 0),FALSE)), 0, VLOOKUP(VLOOKUP($A621, 'E4 TB Allocation Details'!$A$18:$L$205, MATCH("Customer ID", 'E4 TB Allocation Details'!$A$18:$L$18, 0),FALSE), 'E2 Allocators'!$B$15:$W$361, MATCH(AJ$17, 'E2 Allocators'!$B$15:$W$15, 0),FALSE))</f>
        <v>9.7086300637294204E-3</v>
      </c>
      <c r="AK621" s="1334">
        <f>IF(ISERROR(VLOOKUP(VLOOKUP($A621, 'E4 TB Allocation Details'!$A$18:$L$205, MATCH("Customer ID", 'E4 TB Allocation Details'!$A$18:$L$18, 0),FALSE), 'E2 Allocators'!$B$15:$W$361, MATCH(AK$17, 'E2 Allocators'!$B$15:$W$15, 0),FALSE)), 0, VLOOKUP(VLOOKUP($A621, 'E4 TB Allocation Details'!$A$18:$L$205, MATCH("Customer ID", 'E4 TB Allocation Details'!$A$18:$L$18, 0),FALSE), 'E2 Allocators'!$B$15:$W$361, MATCH(AK$17, 'E2 Allocators'!$B$15:$W$15, 0),FALSE))</f>
        <v>0</v>
      </c>
      <c r="AL621" s="1334">
        <f>IF(ISERROR(VLOOKUP(VLOOKUP($A621, 'E4 TB Allocation Details'!$A$18:$L$205, MATCH("Customer ID", 'E4 TB Allocation Details'!$A$18:$L$18, 0),FALSE), 'E2 Allocators'!$B$15:$W$361, MATCH(AL$17, 'E2 Allocators'!$B$15:$W$15, 0),FALSE)), 0, VLOOKUP(VLOOKUP($A621, 'E4 TB Allocation Details'!$A$18:$L$205, MATCH("Customer ID", 'E4 TB Allocation Details'!$A$18:$L$18, 0),FALSE), 'E2 Allocators'!$B$15:$W$361, MATCH(AL$17, 'E2 Allocators'!$B$15:$W$15, 0),FALSE))</f>
        <v>0</v>
      </c>
      <c r="AM621" s="1334">
        <f>IF(ISERROR(VLOOKUP(VLOOKUP($A621, 'E4 TB Allocation Details'!$A$18:$L$205, MATCH("Customer ID", 'E4 TB Allocation Details'!$A$18:$L$18, 0),FALSE), 'E2 Allocators'!$B$15:$W$361, MATCH(AM$17, 'E2 Allocators'!$B$15:$W$15, 0),FALSE)), 0, VLOOKUP(VLOOKUP($A621, 'E4 TB Allocation Details'!$A$18:$L$205, MATCH("Customer ID", 'E4 TB Allocation Details'!$A$18:$L$18, 0),FALSE), 'E2 Allocators'!$B$15:$W$361, MATCH(AM$17, 'E2 Allocators'!$B$15:$W$15, 0),FALSE))</f>
        <v>0</v>
      </c>
      <c r="AN621" s="1334">
        <f>IF(ISERROR(VLOOKUP(VLOOKUP($A621, 'E4 TB Allocation Details'!$A$18:$L$205, MATCH("Customer ID", 'E4 TB Allocation Details'!$A$18:$L$18, 0),FALSE), 'E2 Allocators'!$B$15:$W$361, MATCH(AN$17, 'E2 Allocators'!$B$15:$W$15, 0),FALSE)), 0, VLOOKUP(VLOOKUP($A621, 'E4 TB Allocation Details'!$A$18:$L$205, MATCH("Customer ID", 'E4 TB Allocation Details'!$A$18:$L$18, 0),FALSE), 'E2 Allocators'!$B$15:$W$361, MATCH(AN$17, 'E2 Allocators'!$B$15:$W$15, 0),FALSE))</f>
        <v>0</v>
      </c>
      <c r="AO621" s="1334">
        <f>IF(ISERROR(VLOOKUP(VLOOKUP($A621, 'E4 TB Allocation Details'!$A$18:$L$205, MATCH("Customer ID", 'E4 TB Allocation Details'!$A$18:$L$18, 0),FALSE), 'E2 Allocators'!$B$15:$W$361, MATCH(AO$17, 'E2 Allocators'!$B$15:$W$15, 0),FALSE)), 0, VLOOKUP(VLOOKUP($A621, 'E4 TB Allocation Details'!$A$18:$L$205, MATCH("Customer ID", 'E4 TB Allocation Details'!$A$18:$L$18, 0),FALSE), 'E2 Allocators'!$B$15:$W$361, MATCH(AO$17, 'E2 Allocators'!$B$15:$W$15, 0),FALSE))</f>
        <v>0</v>
      </c>
      <c r="AP621" s="1334">
        <f>IF(ISERROR(VLOOKUP(VLOOKUP($A621, 'E4 TB Allocation Details'!$A$18:$L$205, MATCH("Customer ID", 'E4 TB Allocation Details'!$A$18:$L$18, 0),FALSE), 'E2 Allocators'!$B$15:$W$361, MATCH(AP$17, 'E2 Allocators'!$B$15:$W$15, 0),FALSE)), 0, VLOOKUP(VLOOKUP($A621, 'E4 TB Allocation Details'!$A$18:$L$205, MATCH("Customer ID", 'E4 TB Allocation Details'!$A$18:$L$18, 0),FALSE), 'E2 Allocators'!$B$15:$W$361, MATCH(AP$17, 'E2 Allocators'!$B$15:$W$15, 0),FALSE))</f>
        <v>0</v>
      </c>
      <c r="AQ621" s="1334">
        <f>IF(ISERROR(VLOOKUP(VLOOKUP($A621, 'E4 TB Allocation Details'!$A$18:$L$205, MATCH("Customer ID", 'E4 TB Allocation Details'!$A$18:$L$18, 0),FALSE), 'E2 Allocators'!$B$15:$W$361, MATCH(AQ$17, 'E2 Allocators'!$B$15:$W$15, 0),FALSE)), 0, VLOOKUP(VLOOKUP($A621, 'E4 TB Allocation Details'!$A$18:$L$205, MATCH("Customer ID", 'E4 TB Allocation Details'!$A$18:$L$18, 0),FALSE), 'E2 Allocators'!$B$15:$W$361, MATCH(AQ$17, 'E2 Allocators'!$B$15:$W$15, 0),FALSE))</f>
        <v>0</v>
      </c>
      <c r="AR621" s="1334">
        <f>IF(ISERROR(VLOOKUP(VLOOKUP($A621, 'E4 TB Allocation Details'!$A$18:$L$205, MATCH("Customer ID", 'E4 TB Allocation Details'!$A$18:$L$18, 0),FALSE), 'E2 Allocators'!$B$15:$W$361, MATCH(AR$17, 'E2 Allocators'!$B$15:$W$15, 0),FALSE)), 0, VLOOKUP(VLOOKUP($A621, 'E4 TB Allocation Details'!$A$18:$L$205, MATCH("Customer ID", 'E4 TB Allocation Details'!$A$18:$L$18, 0),FALSE), 'E2 Allocators'!$B$15:$W$361, MATCH(AR$17, 'E2 Allocators'!$B$15:$W$15, 0),FALSE))</f>
        <v>0</v>
      </c>
      <c r="AS621" s="1334">
        <f>IF(ISERROR(VLOOKUP(VLOOKUP($A621, 'E4 TB Allocation Details'!$A$18:$L$205, MATCH("Customer ID", 'E4 TB Allocation Details'!$A$18:$L$18, 0),FALSE), 'E2 Allocators'!$B$15:$W$361, MATCH(AS$17, 'E2 Allocators'!$B$15:$W$15, 0),FALSE)), 0, VLOOKUP(VLOOKUP($A621, 'E4 TB Allocation Details'!$A$18:$L$205, MATCH("Customer ID", 'E4 TB Allocation Details'!$A$18:$L$18, 0),FALSE), 'E2 Allocators'!$B$15:$W$361, MATCH(AS$17, 'E2 Allocators'!$B$15:$W$15, 0),FALSE))</f>
        <v>0</v>
      </c>
      <c r="AT621" s="1334">
        <f>IF(ISERROR(VLOOKUP(VLOOKUP($A621, 'E4 TB Allocation Details'!$A$18:$L$205, MATCH("Customer ID", 'E4 TB Allocation Details'!$A$18:$L$18, 0),FALSE), 'E2 Allocators'!$B$15:$W$361, MATCH(AT$17, 'E2 Allocators'!$B$15:$W$15, 0),FALSE)), 0, VLOOKUP(VLOOKUP($A621, 'E4 TB Allocation Details'!$A$18:$L$205, MATCH("Customer ID", 'E4 TB Allocation Details'!$A$18:$L$18, 0),FALSE), 'E2 Allocators'!$B$15:$W$361, MATCH(AT$17, 'E2 Allocators'!$B$15:$W$15, 0),FALSE))</f>
        <v>0</v>
      </c>
      <c r="AU621" s="1334">
        <f>IF(ISERROR(VLOOKUP(VLOOKUP($A621, 'E4 TB Allocation Details'!$A$18:$L$205, MATCH("Customer ID", 'E4 TB Allocation Details'!$A$18:$L$18, 0),FALSE), 'E2 Allocators'!$B$15:$W$361, MATCH(AU$17, 'E2 Allocators'!$B$15:$W$15, 0),FALSE)), 0, VLOOKUP(VLOOKUP($A621, 'E4 TB Allocation Details'!$A$18:$L$205, MATCH("Customer ID", 'E4 TB Allocation Details'!$A$18:$L$18, 0),FALSE), 'E2 Allocators'!$B$15:$W$361, MATCH(AU$17, 'E2 Allocators'!$B$15:$W$15, 0),FALSE))</f>
        <v>0</v>
      </c>
      <c r="AV621" s="1339">
        <f t="shared" si="926"/>
        <v>1</v>
      </c>
      <c r="AW621" s="1336"/>
      <c r="AX621" s="1336"/>
      <c r="AY621" s="1336"/>
      <c r="AZ621" s="1336"/>
      <c r="BA621" s="1336"/>
      <c r="BB621" s="1336"/>
      <c r="BC621" s="1336"/>
      <c r="BD621" s="1336"/>
      <c r="BE621" s="1336"/>
      <c r="BF621" s="1336"/>
      <c r="BG621" s="1336"/>
      <c r="BH621" s="1336"/>
      <c r="BI621" s="1336"/>
      <c r="BJ621" s="1336"/>
      <c r="BK621" s="1336"/>
      <c r="BL621" s="1336"/>
      <c r="BM621" s="1336"/>
      <c r="BN621" s="1336"/>
      <c r="BO621" s="1336"/>
      <c r="BP621" s="1336"/>
      <c r="BQ621" s="1337"/>
    </row>
    <row r="622" spans="1:69" s="258" customFormat="1" ht="12.75">
      <c r="A622" s="1338">
        <v>1845</v>
      </c>
      <c r="B622" s="1331" t="s">
        <v>35</v>
      </c>
      <c r="C622" s="1332"/>
      <c r="D622" s="1333"/>
      <c r="E622" s="1333"/>
      <c r="F622" s="1333"/>
      <c r="G622" s="1334">
        <f>IF(ISERROR(VLOOKUP(VLOOKUP($A622, 'E4 TB Allocation Details'!$A$18:$L$205, MATCH("Demand ID", 'E4 TB Allocation Details'!$A$18:$L$18, 0),FALSE), 'E2 Allocators'!$B$15:$W$361, MATCH(G$17, 'E2 Allocators'!$B$15:$W$15, 0),FALSE)), 0, VLOOKUP(VLOOKUP($A622, 'E4 TB Allocation Details'!$A$18:$L$205, MATCH("Demand ID", 'E4 TB Allocation Details'!$A$18:$L$18, 0),FALSE), 'E2 Allocators'!$B$15:$W$361, MATCH(G$17, 'E2 Allocators'!$B$15:$W$15, 0),FALSE))</f>
        <v>0</v>
      </c>
      <c r="H622" s="1334">
        <f>IF(ISERROR(VLOOKUP(VLOOKUP($A622, 'E4 TB Allocation Details'!$A$18:$L$205, MATCH("Demand ID", 'E4 TB Allocation Details'!$A$18:$L$18, 0),FALSE), 'E2 Allocators'!$B$15:$W$361, MATCH(H$17, 'E2 Allocators'!$B$15:$W$15, 0),FALSE)), 0, VLOOKUP(VLOOKUP($A622, 'E4 TB Allocation Details'!$A$18:$L$205, MATCH("Demand ID", 'E4 TB Allocation Details'!$A$18:$L$18, 0),FALSE), 'E2 Allocators'!$B$15:$W$361, MATCH(H$17, 'E2 Allocators'!$B$15:$W$15, 0),FALSE))</f>
        <v>0</v>
      </c>
      <c r="I622" s="1334">
        <f>IF(ISERROR(VLOOKUP(VLOOKUP($A622, 'E4 TB Allocation Details'!$A$18:$L$205, MATCH("Demand ID", 'E4 TB Allocation Details'!$A$18:$L$18, 0),FALSE), 'E2 Allocators'!$B$15:$W$361, MATCH(I$17, 'E2 Allocators'!$B$15:$W$15, 0),FALSE)), 0, VLOOKUP(VLOOKUP($A622, 'E4 TB Allocation Details'!$A$18:$L$205, MATCH("Demand ID", 'E4 TB Allocation Details'!$A$18:$L$18, 0),FALSE), 'E2 Allocators'!$B$15:$W$361, MATCH(I$17, 'E2 Allocators'!$B$15:$W$15, 0),FALSE))</f>
        <v>0</v>
      </c>
      <c r="J622" s="1334">
        <f>IF(ISERROR(VLOOKUP(VLOOKUP($A622, 'E4 TB Allocation Details'!$A$18:$L$205, MATCH("Demand ID", 'E4 TB Allocation Details'!$A$18:$L$18, 0),FALSE), 'E2 Allocators'!$B$15:$W$361, MATCH(J$17, 'E2 Allocators'!$B$15:$W$15, 0),FALSE)), 0, VLOOKUP(VLOOKUP($A622, 'E4 TB Allocation Details'!$A$18:$L$205, MATCH("Demand ID", 'E4 TB Allocation Details'!$A$18:$L$18, 0),FALSE), 'E2 Allocators'!$B$15:$W$361, MATCH(J$17, 'E2 Allocators'!$B$15:$W$15, 0),FALSE))</f>
        <v>0</v>
      </c>
      <c r="K622" s="1334">
        <f>IF(ISERROR(VLOOKUP(VLOOKUP($A622, 'E4 TB Allocation Details'!$A$18:$L$205, MATCH("Demand ID", 'E4 TB Allocation Details'!$A$18:$L$18, 0),FALSE), 'E2 Allocators'!$B$15:$W$361, MATCH(K$17, 'E2 Allocators'!$B$15:$W$15, 0),FALSE)), 0, VLOOKUP(VLOOKUP($A622, 'E4 TB Allocation Details'!$A$18:$L$205, MATCH("Demand ID", 'E4 TB Allocation Details'!$A$18:$L$18, 0),FALSE), 'E2 Allocators'!$B$15:$W$361, MATCH(K$17, 'E2 Allocators'!$B$15:$W$15, 0),FALSE))</f>
        <v>0</v>
      </c>
      <c r="L622" s="1334">
        <f>IF(ISERROR(VLOOKUP(VLOOKUP($A622, 'E4 TB Allocation Details'!$A$18:$L$205, MATCH("Demand ID", 'E4 TB Allocation Details'!$A$18:$L$18, 0),FALSE), 'E2 Allocators'!$B$15:$W$361, MATCH(L$17, 'E2 Allocators'!$B$15:$W$15, 0),FALSE)), 0, VLOOKUP(VLOOKUP($A622, 'E4 TB Allocation Details'!$A$18:$L$205, MATCH("Demand ID", 'E4 TB Allocation Details'!$A$18:$L$18, 0),FALSE), 'E2 Allocators'!$B$15:$W$361, MATCH(L$17, 'E2 Allocators'!$B$15:$W$15, 0),FALSE))</f>
        <v>0</v>
      </c>
      <c r="M622" s="1334">
        <f>IF(ISERROR(VLOOKUP(VLOOKUP($A622, 'E4 TB Allocation Details'!$A$18:$L$205, MATCH("Demand ID", 'E4 TB Allocation Details'!$A$18:$L$18, 0),FALSE), 'E2 Allocators'!$B$15:$W$361, MATCH(M$17, 'E2 Allocators'!$B$15:$W$15, 0),FALSE)), 0, VLOOKUP(VLOOKUP($A622, 'E4 TB Allocation Details'!$A$18:$L$205, MATCH("Demand ID", 'E4 TB Allocation Details'!$A$18:$L$18, 0),FALSE), 'E2 Allocators'!$B$15:$W$361, MATCH(M$17, 'E2 Allocators'!$B$15:$W$15, 0),FALSE))</f>
        <v>0</v>
      </c>
      <c r="N622" s="1334">
        <f>IF(ISERROR(VLOOKUP(VLOOKUP($A622, 'E4 TB Allocation Details'!$A$18:$L$205, MATCH("Demand ID", 'E4 TB Allocation Details'!$A$18:$L$18, 0),FALSE), 'E2 Allocators'!$B$15:$W$361, MATCH(N$17, 'E2 Allocators'!$B$15:$W$15, 0),FALSE)), 0, VLOOKUP(VLOOKUP($A622, 'E4 TB Allocation Details'!$A$18:$L$205, MATCH("Demand ID", 'E4 TB Allocation Details'!$A$18:$L$18, 0),FALSE), 'E2 Allocators'!$B$15:$W$361, MATCH(N$17, 'E2 Allocators'!$B$15:$W$15, 0),FALSE))</f>
        <v>0</v>
      </c>
      <c r="O622" s="1334">
        <f>IF(ISERROR(VLOOKUP(VLOOKUP($A622, 'E4 TB Allocation Details'!$A$18:$L$205, MATCH("Demand ID", 'E4 TB Allocation Details'!$A$18:$L$18, 0),FALSE), 'E2 Allocators'!$B$15:$W$361, MATCH(O$17, 'E2 Allocators'!$B$15:$W$15, 0),FALSE)), 0, VLOOKUP(VLOOKUP($A622, 'E4 TB Allocation Details'!$A$18:$L$205, MATCH("Demand ID", 'E4 TB Allocation Details'!$A$18:$L$18, 0),FALSE), 'E2 Allocators'!$B$15:$W$361, MATCH(O$17, 'E2 Allocators'!$B$15:$W$15, 0),FALSE))</f>
        <v>0</v>
      </c>
      <c r="P622" s="1334">
        <f>IF(ISERROR(VLOOKUP(VLOOKUP($A622, 'E4 TB Allocation Details'!$A$18:$L$205, MATCH("Demand ID", 'E4 TB Allocation Details'!$A$18:$L$18, 0),FALSE), 'E2 Allocators'!$B$15:$W$361, MATCH(P$17, 'E2 Allocators'!$B$15:$W$15, 0),FALSE)), 0, VLOOKUP(VLOOKUP($A622, 'E4 TB Allocation Details'!$A$18:$L$205, MATCH("Demand ID", 'E4 TB Allocation Details'!$A$18:$L$18, 0),FALSE), 'E2 Allocators'!$B$15:$W$361, MATCH(P$17, 'E2 Allocators'!$B$15:$W$15, 0),FALSE))</f>
        <v>0</v>
      </c>
      <c r="Q622" s="1334">
        <f>IF(ISERROR(VLOOKUP(VLOOKUP($A622, 'E4 TB Allocation Details'!$A$18:$L$205, MATCH("Demand ID", 'E4 TB Allocation Details'!$A$18:$L$18, 0),FALSE), 'E2 Allocators'!$B$15:$W$361, MATCH(Q$17, 'E2 Allocators'!$B$15:$W$15, 0),FALSE)), 0, VLOOKUP(VLOOKUP($A622, 'E4 TB Allocation Details'!$A$18:$L$205, MATCH("Demand ID", 'E4 TB Allocation Details'!$A$18:$L$18, 0),FALSE), 'E2 Allocators'!$B$15:$W$361, MATCH(Q$17, 'E2 Allocators'!$B$15:$W$15, 0),FALSE))</f>
        <v>0</v>
      </c>
      <c r="R622" s="1334">
        <f>IF(ISERROR(VLOOKUP(VLOOKUP($A622, 'E4 TB Allocation Details'!$A$18:$L$205, MATCH("Demand ID", 'E4 TB Allocation Details'!$A$18:$L$18, 0),FALSE), 'E2 Allocators'!$B$15:$W$361, MATCH(R$17, 'E2 Allocators'!$B$15:$W$15, 0),FALSE)), 0, VLOOKUP(VLOOKUP($A622, 'E4 TB Allocation Details'!$A$18:$L$205, MATCH("Demand ID", 'E4 TB Allocation Details'!$A$18:$L$18, 0),FALSE), 'E2 Allocators'!$B$15:$W$361, MATCH(R$17, 'E2 Allocators'!$B$15:$W$15, 0),FALSE))</f>
        <v>0</v>
      </c>
      <c r="S622" s="1334">
        <f>IF(ISERROR(VLOOKUP(VLOOKUP($A622, 'E4 TB Allocation Details'!$A$18:$L$205, MATCH("Demand ID", 'E4 TB Allocation Details'!$A$18:$L$18, 0),FALSE), 'E2 Allocators'!$B$15:$W$361, MATCH(S$17, 'E2 Allocators'!$B$15:$W$15, 0),FALSE)), 0, VLOOKUP(VLOOKUP($A622, 'E4 TB Allocation Details'!$A$18:$L$205, MATCH("Demand ID", 'E4 TB Allocation Details'!$A$18:$L$18, 0),FALSE), 'E2 Allocators'!$B$15:$W$361, MATCH(S$17, 'E2 Allocators'!$B$15:$W$15, 0),FALSE))</f>
        <v>0</v>
      </c>
      <c r="T622" s="1334">
        <f>IF(ISERROR(VLOOKUP(VLOOKUP($A622, 'E4 TB Allocation Details'!$A$18:$L$205, MATCH("Demand ID", 'E4 TB Allocation Details'!$A$18:$L$18, 0),FALSE), 'E2 Allocators'!$B$15:$W$361, MATCH(T$17, 'E2 Allocators'!$B$15:$W$15, 0),FALSE)), 0, VLOOKUP(VLOOKUP($A622, 'E4 TB Allocation Details'!$A$18:$L$205, MATCH("Demand ID", 'E4 TB Allocation Details'!$A$18:$L$18, 0),FALSE), 'E2 Allocators'!$B$15:$W$361, MATCH(T$17, 'E2 Allocators'!$B$15:$W$15, 0),FALSE))</f>
        <v>0</v>
      </c>
      <c r="U622" s="1334">
        <f>IF(ISERROR(VLOOKUP(VLOOKUP($A622, 'E4 TB Allocation Details'!$A$18:$L$205, MATCH("Demand ID", 'E4 TB Allocation Details'!$A$18:$L$18, 0),FALSE), 'E2 Allocators'!$B$15:$W$361, MATCH(U$17, 'E2 Allocators'!$B$15:$W$15, 0),FALSE)), 0, VLOOKUP(VLOOKUP($A622, 'E4 TB Allocation Details'!$A$18:$L$205, MATCH("Demand ID", 'E4 TB Allocation Details'!$A$18:$L$18, 0),FALSE), 'E2 Allocators'!$B$15:$W$361, MATCH(U$17, 'E2 Allocators'!$B$15:$W$15, 0),FALSE))</f>
        <v>0</v>
      </c>
      <c r="V622" s="1334">
        <f>IF(ISERROR(VLOOKUP(VLOOKUP($A622, 'E4 TB Allocation Details'!$A$18:$L$205, MATCH("Demand ID", 'E4 TB Allocation Details'!$A$18:$L$18, 0),FALSE), 'E2 Allocators'!$B$15:$W$361, MATCH(V$17, 'E2 Allocators'!$B$15:$W$15, 0),FALSE)), 0, VLOOKUP(VLOOKUP($A622, 'E4 TB Allocation Details'!$A$18:$L$205, MATCH("Demand ID", 'E4 TB Allocation Details'!$A$18:$L$18, 0),FALSE), 'E2 Allocators'!$B$15:$W$361, MATCH(V$17, 'E2 Allocators'!$B$15:$W$15, 0),FALSE))</f>
        <v>0</v>
      </c>
      <c r="W622" s="1334">
        <f>IF(ISERROR(VLOOKUP(VLOOKUP($A622, 'E4 TB Allocation Details'!$A$18:$L$205, MATCH("Demand ID", 'E4 TB Allocation Details'!$A$18:$L$18, 0),FALSE), 'E2 Allocators'!$B$15:$W$361, MATCH(W$17, 'E2 Allocators'!$B$15:$W$15, 0),FALSE)), 0, VLOOKUP(VLOOKUP($A622, 'E4 TB Allocation Details'!$A$18:$L$205, MATCH("Demand ID", 'E4 TB Allocation Details'!$A$18:$L$18, 0),FALSE), 'E2 Allocators'!$B$15:$W$361, MATCH(W$17, 'E2 Allocators'!$B$15:$W$15, 0),FALSE))</f>
        <v>0</v>
      </c>
      <c r="X622" s="1334">
        <f>IF(ISERROR(VLOOKUP(VLOOKUP($A622, 'E4 TB Allocation Details'!$A$18:$L$205, MATCH("Demand ID", 'E4 TB Allocation Details'!$A$18:$L$18, 0),FALSE), 'E2 Allocators'!$B$15:$W$361, MATCH(X$17, 'E2 Allocators'!$B$15:$W$15, 0),FALSE)), 0, VLOOKUP(VLOOKUP($A622, 'E4 TB Allocation Details'!$A$18:$L$205, MATCH("Demand ID", 'E4 TB Allocation Details'!$A$18:$L$18, 0),FALSE), 'E2 Allocators'!$B$15:$W$361, MATCH(X$17, 'E2 Allocators'!$B$15:$W$15, 0),FALSE))</f>
        <v>0</v>
      </c>
      <c r="Y622" s="1334">
        <f>IF(ISERROR(VLOOKUP(VLOOKUP($A622, 'E4 TB Allocation Details'!$A$18:$L$205, MATCH("Demand ID", 'E4 TB Allocation Details'!$A$18:$L$18, 0),FALSE), 'E2 Allocators'!$B$15:$W$361, MATCH(Y$17, 'E2 Allocators'!$B$15:$W$15, 0),FALSE)), 0, VLOOKUP(VLOOKUP($A622, 'E4 TB Allocation Details'!$A$18:$L$205, MATCH("Demand ID", 'E4 TB Allocation Details'!$A$18:$L$18, 0),FALSE), 'E2 Allocators'!$B$15:$W$361, MATCH(Y$17, 'E2 Allocators'!$B$15:$W$15, 0),FALSE))</f>
        <v>0</v>
      </c>
      <c r="Z622" s="1334">
        <f>IF(ISERROR(VLOOKUP(VLOOKUP($A622, 'E4 TB Allocation Details'!$A$18:$L$205, MATCH("Demand ID", 'E4 TB Allocation Details'!$A$18:$L$18, 0),FALSE), 'E2 Allocators'!$B$15:$W$361, MATCH(Z$17, 'E2 Allocators'!$B$15:$W$15, 0),FALSE)), 0, VLOOKUP(VLOOKUP($A622, 'E4 TB Allocation Details'!$A$18:$L$205, MATCH("Demand ID", 'E4 TB Allocation Details'!$A$18:$L$18, 0),FALSE), 'E2 Allocators'!$B$15:$W$361, MATCH(Z$17, 'E2 Allocators'!$B$15:$W$15, 0),FALSE))</f>
        <v>0</v>
      </c>
      <c r="AA622" s="1339">
        <f t="shared" si="925"/>
        <v>0</v>
      </c>
      <c r="AB622" s="1334">
        <f>IF(ISERROR(VLOOKUP(VLOOKUP($A622, 'E4 TB Allocation Details'!$A$18:$L$205, MATCH("Customer ID", 'E4 TB Allocation Details'!$A$18:$L$18, 0),FALSE), 'E2 Allocators'!$B$15:$W$361, MATCH(AB$17, 'E2 Allocators'!$B$15:$W$15, 0),FALSE)), 0, VLOOKUP(VLOOKUP($A622, 'E4 TB Allocation Details'!$A$18:$L$205, MATCH("Customer ID", 'E4 TB Allocation Details'!$A$18:$L$18, 0),FALSE), 'E2 Allocators'!$B$15:$W$361, MATCH(AB$17, 'E2 Allocators'!$B$15:$W$15, 0),FALSE))</f>
        <v>0</v>
      </c>
      <c r="AC622" s="1334">
        <f>IF(ISERROR(VLOOKUP(VLOOKUP($A622, 'E4 TB Allocation Details'!$A$18:$L$205, MATCH("Customer ID", 'E4 TB Allocation Details'!$A$18:$L$18, 0),FALSE), 'E2 Allocators'!$B$15:$W$361, MATCH(AC$17, 'E2 Allocators'!$B$15:$W$15, 0),FALSE)), 0, VLOOKUP(VLOOKUP($A622, 'E4 TB Allocation Details'!$A$18:$L$205, MATCH("Customer ID", 'E4 TB Allocation Details'!$A$18:$L$18, 0),FALSE), 'E2 Allocators'!$B$15:$W$361, MATCH(AC$17, 'E2 Allocators'!$B$15:$W$15, 0),FALSE))</f>
        <v>0</v>
      </c>
      <c r="AD622" s="1334">
        <f>IF(ISERROR(VLOOKUP(VLOOKUP($A622, 'E4 TB Allocation Details'!$A$18:$L$205, MATCH("Customer ID", 'E4 TB Allocation Details'!$A$18:$L$18, 0),FALSE), 'E2 Allocators'!$B$15:$W$361, MATCH(AD$17, 'E2 Allocators'!$B$15:$W$15, 0),FALSE)), 0, VLOOKUP(VLOOKUP($A622, 'E4 TB Allocation Details'!$A$18:$L$205, MATCH("Customer ID", 'E4 TB Allocation Details'!$A$18:$L$18, 0),FALSE), 'E2 Allocators'!$B$15:$W$361, MATCH(AD$17, 'E2 Allocators'!$B$15:$W$15, 0),FALSE))</f>
        <v>0</v>
      </c>
      <c r="AE622" s="1334">
        <f>IF(ISERROR(VLOOKUP(VLOOKUP($A622, 'E4 TB Allocation Details'!$A$18:$L$205, MATCH("Customer ID", 'E4 TB Allocation Details'!$A$18:$L$18, 0),FALSE), 'E2 Allocators'!$B$15:$W$361, MATCH(AE$17, 'E2 Allocators'!$B$15:$W$15, 0),FALSE)), 0, VLOOKUP(VLOOKUP($A622, 'E4 TB Allocation Details'!$A$18:$L$205, MATCH("Customer ID", 'E4 TB Allocation Details'!$A$18:$L$18, 0),FALSE), 'E2 Allocators'!$B$15:$W$361, MATCH(AE$17, 'E2 Allocators'!$B$15:$W$15, 0),FALSE))</f>
        <v>0</v>
      </c>
      <c r="AF622" s="1334">
        <f>IF(ISERROR(VLOOKUP(VLOOKUP($A622, 'E4 TB Allocation Details'!$A$18:$L$205, MATCH("Customer ID", 'E4 TB Allocation Details'!$A$18:$L$18, 0),FALSE), 'E2 Allocators'!$B$15:$W$361, MATCH(AF$17, 'E2 Allocators'!$B$15:$W$15, 0),FALSE)), 0, VLOOKUP(VLOOKUP($A622, 'E4 TB Allocation Details'!$A$18:$L$205, MATCH("Customer ID", 'E4 TB Allocation Details'!$A$18:$L$18, 0),FALSE), 'E2 Allocators'!$B$15:$W$361, MATCH(AF$17, 'E2 Allocators'!$B$15:$W$15, 0),FALSE))</f>
        <v>0</v>
      </c>
      <c r="AG622" s="1334">
        <f>IF(ISERROR(VLOOKUP(VLOOKUP($A622, 'E4 TB Allocation Details'!$A$18:$L$205, MATCH("Customer ID", 'E4 TB Allocation Details'!$A$18:$L$18, 0),FALSE), 'E2 Allocators'!$B$15:$W$361, MATCH(AG$17, 'E2 Allocators'!$B$15:$W$15, 0),FALSE)), 0, VLOOKUP(VLOOKUP($A622, 'E4 TB Allocation Details'!$A$18:$L$205, MATCH("Customer ID", 'E4 TB Allocation Details'!$A$18:$L$18, 0),FALSE), 'E2 Allocators'!$B$15:$W$361, MATCH(AG$17, 'E2 Allocators'!$B$15:$W$15, 0),FALSE))</f>
        <v>0</v>
      </c>
      <c r="AH622" s="1334">
        <f>IF(ISERROR(VLOOKUP(VLOOKUP($A622, 'E4 TB Allocation Details'!$A$18:$L$205, MATCH("Customer ID", 'E4 TB Allocation Details'!$A$18:$L$18, 0),FALSE), 'E2 Allocators'!$B$15:$W$361, MATCH(AH$17, 'E2 Allocators'!$B$15:$W$15, 0),FALSE)), 0, VLOOKUP(VLOOKUP($A622, 'E4 TB Allocation Details'!$A$18:$L$205, MATCH("Customer ID", 'E4 TB Allocation Details'!$A$18:$L$18, 0),FALSE), 'E2 Allocators'!$B$15:$W$361, MATCH(AH$17, 'E2 Allocators'!$B$15:$W$15, 0),FALSE))</f>
        <v>0</v>
      </c>
      <c r="AI622" s="1334">
        <f>IF(ISERROR(VLOOKUP(VLOOKUP($A622, 'E4 TB Allocation Details'!$A$18:$L$205, MATCH("Customer ID", 'E4 TB Allocation Details'!$A$18:$L$18, 0),FALSE), 'E2 Allocators'!$B$15:$W$361, MATCH(AI$17, 'E2 Allocators'!$B$15:$W$15, 0),FALSE)), 0, VLOOKUP(VLOOKUP($A622, 'E4 TB Allocation Details'!$A$18:$L$205, MATCH("Customer ID", 'E4 TB Allocation Details'!$A$18:$L$18, 0),FALSE), 'E2 Allocators'!$B$15:$W$361, MATCH(AI$17, 'E2 Allocators'!$B$15:$W$15, 0),FALSE))</f>
        <v>0</v>
      </c>
      <c r="AJ622" s="1334">
        <f>IF(ISERROR(VLOOKUP(VLOOKUP($A622, 'E4 TB Allocation Details'!$A$18:$L$205, MATCH("Customer ID", 'E4 TB Allocation Details'!$A$18:$L$18, 0),FALSE), 'E2 Allocators'!$B$15:$W$361, MATCH(AJ$17, 'E2 Allocators'!$B$15:$W$15, 0),FALSE)), 0, VLOOKUP(VLOOKUP($A622, 'E4 TB Allocation Details'!$A$18:$L$205, MATCH("Customer ID", 'E4 TB Allocation Details'!$A$18:$L$18, 0),FALSE), 'E2 Allocators'!$B$15:$W$361, MATCH(AJ$17, 'E2 Allocators'!$B$15:$W$15, 0),FALSE))</f>
        <v>0</v>
      </c>
      <c r="AK622" s="1334">
        <f>IF(ISERROR(VLOOKUP(VLOOKUP($A622, 'E4 TB Allocation Details'!$A$18:$L$205, MATCH("Customer ID", 'E4 TB Allocation Details'!$A$18:$L$18, 0),FALSE), 'E2 Allocators'!$B$15:$W$361, MATCH(AK$17, 'E2 Allocators'!$B$15:$W$15, 0),FALSE)), 0, VLOOKUP(VLOOKUP($A622, 'E4 TB Allocation Details'!$A$18:$L$205, MATCH("Customer ID", 'E4 TB Allocation Details'!$A$18:$L$18, 0),FALSE), 'E2 Allocators'!$B$15:$W$361, MATCH(AK$17, 'E2 Allocators'!$B$15:$W$15, 0),FALSE))</f>
        <v>0</v>
      </c>
      <c r="AL622" s="1334">
        <f>IF(ISERROR(VLOOKUP(VLOOKUP($A622, 'E4 TB Allocation Details'!$A$18:$L$205, MATCH("Customer ID", 'E4 TB Allocation Details'!$A$18:$L$18, 0),FALSE), 'E2 Allocators'!$B$15:$W$361, MATCH(AL$17, 'E2 Allocators'!$B$15:$W$15, 0),FALSE)), 0, VLOOKUP(VLOOKUP($A622, 'E4 TB Allocation Details'!$A$18:$L$205, MATCH("Customer ID", 'E4 TB Allocation Details'!$A$18:$L$18, 0),FALSE), 'E2 Allocators'!$B$15:$W$361, MATCH(AL$17, 'E2 Allocators'!$B$15:$W$15, 0),FALSE))</f>
        <v>0</v>
      </c>
      <c r="AM622" s="1334">
        <f>IF(ISERROR(VLOOKUP(VLOOKUP($A622, 'E4 TB Allocation Details'!$A$18:$L$205, MATCH("Customer ID", 'E4 TB Allocation Details'!$A$18:$L$18, 0),FALSE), 'E2 Allocators'!$B$15:$W$361, MATCH(AM$17, 'E2 Allocators'!$B$15:$W$15, 0),FALSE)), 0, VLOOKUP(VLOOKUP($A622, 'E4 TB Allocation Details'!$A$18:$L$205, MATCH("Customer ID", 'E4 TB Allocation Details'!$A$18:$L$18, 0),FALSE), 'E2 Allocators'!$B$15:$W$361, MATCH(AM$17, 'E2 Allocators'!$B$15:$W$15, 0),FALSE))</f>
        <v>0</v>
      </c>
      <c r="AN622" s="1334">
        <f>IF(ISERROR(VLOOKUP(VLOOKUP($A622, 'E4 TB Allocation Details'!$A$18:$L$205, MATCH("Customer ID", 'E4 TB Allocation Details'!$A$18:$L$18, 0),FALSE), 'E2 Allocators'!$B$15:$W$361, MATCH(AN$17, 'E2 Allocators'!$B$15:$W$15, 0),FALSE)), 0, VLOOKUP(VLOOKUP($A622, 'E4 TB Allocation Details'!$A$18:$L$205, MATCH("Customer ID", 'E4 TB Allocation Details'!$A$18:$L$18, 0),FALSE), 'E2 Allocators'!$B$15:$W$361, MATCH(AN$17, 'E2 Allocators'!$B$15:$W$15, 0),FALSE))</f>
        <v>0</v>
      </c>
      <c r="AO622" s="1334">
        <f>IF(ISERROR(VLOOKUP(VLOOKUP($A622, 'E4 TB Allocation Details'!$A$18:$L$205, MATCH("Customer ID", 'E4 TB Allocation Details'!$A$18:$L$18, 0),FALSE), 'E2 Allocators'!$B$15:$W$361, MATCH(AO$17, 'E2 Allocators'!$B$15:$W$15, 0),FALSE)), 0, VLOOKUP(VLOOKUP($A622, 'E4 TB Allocation Details'!$A$18:$L$205, MATCH("Customer ID", 'E4 TB Allocation Details'!$A$18:$L$18, 0),FALSE), 'E2 Allocators'!$B$15:$W$361, MATCH(AO$17, 'E2 Allocators'!$B$15:$W$15, 0),FALSE))</f>
        <v>0</v>
      </c>
      <c r="AP622" s="1334">
        <f>IF(ISERROR(VLOOKUP(VLOOKUP($A622, 'E4 TB Allocation Details'!$A$18:$L$205, MATCH("Customer ID", 'E4 TB Allocation Details'!$A$18:$L$18, 0),FALSE), 'E2 Allocators'!$B$15:$W$361, MATCH(AP$17, 'E2 Allocators'!$B$15:$W$15, 0),FALSE)), 0, VLOOKUP(VLOOKUP($A622, 'E4 TB Allocation Details'!$A$18:$L$205, MATCH("Customer ID", 'E4 TB Allocation Details'!$A$18:$L$18, 0),FALSE), 'E2 Allocators'!$B$15:$W$361, MATCH(AP$17, 'E2 Allocators'!$B$15:$W$15, 0),FALSE))</f>
        <v>0</v>
      </c>
      <c r="AQ622" s="1334">
        <f>IF(ISERROR(VLOOKUP(VLOOKUP($A622, 'E4 TB Allocation Details'!$A$18:$L$205, MATCH("Customer ID", 'E4 TB Allocation Details'!$A$18:$L$18, 0),FALSE), 'E2 Allocators'!$B$15:$W$361, MATCH(AQ$17, 'E2 Allocators'!$B$15:$W$15, 0),FALSE)), 0, VLOOKUP(VLOOKUP($A622, 'E4 TB Allocation Details'!$A$18:$L$205, MATCH("Customer ID", 'E4 TB Allocation Details'!$A$18:$L$18, 0),FALSE), 'E2 Allocators'!$B$15:$W$361, MATCH(AQ$17, 'E2 Allocators'!$B$15:$W$15, 0),FALSE))</f>
        <v>0</v>
      </c>
      <c r="AR622" s="1334">
        <f>IF(ISERROR(VLOOKUP(VLOOKUP($A622, 'E4 TB Allocation Details'!$A$18:$L$205, MATCH("Customer ID", 'E4 TB Allocation Details'!$A$18:$L$18, 0),FALSE), 'E2 Allocators'!$B$15:$W$361, MATCH(AR$17, 'E2 Allocators'!$B$15:$W$15, 0),FALSE)), 0, VLOOKUP(VLOOKUP($A622, 'E4 TB Allocation Details'!$A$18:$L$205, MATCH("Customer ID", 'E4 TB Allocation Details'!$A$18:$L$18, 0),FALSE), 'E2 Allocators'!$B$15:$W$361, MATCH(AR$17, 'E2 Allocators'!$B$15:$W$15, 0),FALSE))</f>
        <v>0</v>
      </c>
      <c r="AS622" s="1334">
        <f>IF(ISERROR(VLOOKUP(VLOOKUP($A622, 'E4 TB Allocation Details'!$A$18:$L$205, MATCH("Customer ID", 'E4 TB Allocation Details'!$A$18:$L$18, 0),FALSE), 'E2 Allocators'!$B$15:$W$361, MATCH(AS$17, 'E2 Allocators'!$B$15:$W$15, 0),FALSE)), 0, VLOOKUP(VLOOKUP($A622, 'E4 TB Allocation Details'!$A$18:$L$205, MATCH("Customer ID", 'E4 TB Allocation Details'!$A$18:$L$18, 0),FALSE), 'E2 Allocators'!$B$15:$W$361, MATCH(AS$17, 'E2 Allocators'!$B$15:$W$15, 0),FALSE))</f>
        <v>0</v>
      </c>
      <c r="AT622" s="1334">
        <f>IF(ISERROR(VLOOKUP(VLOOKUP($A622, 'E4 TB Allocation Details'!$A$18:$L$205, MATCH("Customer ID", 'E4 TB Allocation Details'!$A$18:$L$18, 0),FALSE), 'E2 Allocators'!$B$15:$W$361, MATCH(AT$17, 'E2 Allocators'!$B$15:$W$15, 0),FALSE)), 0, VLOOKUP(VLOOKUP($A622, 'E4 TB Allocation Details'!$A$18:$L$205, MATCH("Customer ID", 'E4 TB Allocation Details'!$A$18:$L$18, 0),FALSE), 'E2 Allocators'!$B$15:$W$361, MATCH(AT$17, 'E2 Allocators'!$B$15:$W$15, 0),FALSE))</f>
        <v>0</v>
      </c>
      <c r="AU622" s="1334">
        <f>IF(ISERROR(VLOOKUP(VLOOKUP($A622, 'E4 TB Allocation Details'!$A$18:$L$205, MATCH("Customer ID", 'E4 TB Allocation Details'!$A$18:$L$18, 0),FALSE), 'E2 Allocators'!$B$15:$W$361, MATCH(AU$17, 'E2 Allocators'!$B$15:$W$15, 0),FALSE)), 0, VLOOKUP(VLOOKUP($A622, 'E4 TB Allocation Details'!$A$18:$L$205, MATCH("Customer ID", 'E4 TB Allocation Details'!$A$18:$L$18, 0),FALSE), 'E2 Allocators'!$B$15:$W$361, MATCH(AU$17, 'E2 Allocators'!$B$15:$W$15, 0),FALSE))</f>
        <v>0</v>
      </c>
      <c r="AV622" s="1339">
        <f t="shared" si="926"/>
        <v>0</v>
      </c>
      <c r="AW622" s="1336"/>
      <c r="AX622" s="1336"/>
      <c r="AY622" s="1336"/>
      <c r="AZ622" s="1336"/>
      <c r="BA622" s="1336"/>
      <c r="BB622" s="1336"/>
      <c r="BC622" s="1336"/>
      <c r="BD622" s="1336"/>
      <c r="BE622" s="1336"/>
      <c r="BF622" s="1336"/>
      <c r="BG622" s="1336"/>
      <c r="BH622" s="1336"/>
      <c r="BI622" s="1336"/>
      <c r="BJ622" s="1336"/>
      <c r="BK622" s="1336"/>
      <c r="BL622" s="1336"/>
      <c r="BM622" s="1336"/>
      <c r="BN622" s="1336"/>
      <c r="BO622" s="1336"/>
      <c r="BP622" s="1336"/>
      <c r="BQ622" s="1337"/>
    </row>
    <row r="623" spans="1:69" s="258" customFormat="1" ht="25.5">
      <c r="A623" s="1338" t="s">
        <v>1276</v>
      </c>
      <c r="B623" s="1331" t="s">
        <v>1066</v>
      </c>
      <c r="C623" s="1332">
        <v>1</v>
      </c>
      <c r="D623" s="1333">
        <f t="shared" si="923"/>
        <v>1</v>
      </c>
      <c r="E623" s="1333">
        <f>VLOOKUP($A623,'E1 Categorization'!$A$35:$E$114,5,FALSE)</f>
        <v>0</v>
      </c>
      <c r="F623" s="1333">
        <f t="shared" si="924"/>
        <v>1</v>
      </c>
      <c r="G623" s="1334">
        <f>IF(ISERROR(VLOOKUP(VLOOKUP($A623, 'E4 TB Allocation Details'!$A$18:$L$205, MATCH("Demand ID", 'E4 TB Allocation Details'!$A$18:$L$18, 0),FALSE), 'E2 Allocators'!$B$15:$W$361, MATCH(G$17, 'E2 Allocators'!$B$15:$W$15, 0),FALSE)), 0, VLOOKUP(VLOOKUP($A623, 'E4 TB Allocation Details'!$A$18:$L$205, MATCH("Demand ID", 'E4 TB Allocation Details'!$A$18:$L$18, 0),FALSE), 'E2 Allocators'!$B$15:$W$361, MATCH(G$17, 'E2 Allocators'!$B$15:$W$15, 0),FALSE))</f>
        <v>0.34323976262154621</v>
      </c>
      <c r="H623" s="1334">
        <f>IF(ISERROR(VLOOKUP(VLOOKUP($A623, 'E4 TB Allocation Details'!$A$18:$L$205, MATCH("Demand ID", 'E4 TB Allocation Details'!$A$18:$L$18, 0),FALSE), 'E2 Allocators'!$B$15:$W$361, MATCH(H$17, 'E2 Allocators'!$B$15:$W$15, 0),FALSE)), 0, VLOOKUP(VLOOKUP($A623, 'E4 TB Allocation Details'!$A$18:$L$205, MATCH("Demand ID", 'E4 TB Allocation Details'!$A$18:$L$18, 0),FALSE), 'E2 Allocators'!$B$15:$W$361, MATCH(H$17, 'E2 Allocators'!$B$15:$W$15, 0),FALSE))</f>
        <v>0.18203209099116485</v>
      </c>
      <c r="I623" s="1334">
        <f>IF(ISERROR(VLOOKUP(VLOOKUP($A623, 'E4 TB Allocation Details'!$A$18:$L$205, MATCH("Demand ID", 'E4 TB Allocation Details'!$A$18:$L$18, 0),FALSE), 'E2 Allocators'!$B$15:$W$361, MATCH(I$17, 'E2 Allocators'!$B$15:$W$15, 0),FALSE)), 0, VLOOKUP(VLOOKUP($A623, 'E4 TB Allocation Details'!$A$18:$L$205, MATCH("Demand ID", 'E4 TB Allocation Details'!$A$18:$L$18, 0),FALSE), 'E2 Allocators'!$B$15:$W$361, MATCH(I$17, 'E2 Allocators'!$B$15:$W$15, 0),FALSE))</f>
        <v>0.46919647723287183</v>
      </c>
      <c r="J623" s="1334">
        <f>IF(ISERROR(VLOOKUP(VLOOKUP($A623, 'E4 TB Allocation Details'!$A$18:$L$205, MATCH("Demand ID", 'E4 TB Allocation Details'!$A$18:$L$18, 0),FALSE), 'E2 Allocators'!$B$15:$W$361, MATCH(J$17, 'E2 Allocators'!$B$15:$W$15, 0),FALSE)), 0, VLOOKUP(VLOOKUP($A623, 'E4 TB Allocation Details'!$A$18:$L$205, MATCH("Demand ID", 'E4 TB Allocation Details'!$A$18:$L$18, 0),FALSE), 'E2 Allocators'!$B$15:$W$361, MATCH(J$17, 'E2 Allocators'!$B$15:$W$15, 0),FALSE))</f>
        <v>0</v>
      </c>
      <c r="K623" s="1334">
        <f>IF(ISERROR(VLOOKUP(VLOOKUP($A623, 'E4 TB Allocation Details'!$A$18:$L$205, MATCH("Demand ID", 'E4 TB Allocation Details'!$A$18:$L$18, 0),FALSE), 'E2 Allocators'!$B$15:$W$361, MATCH(K$17, 'E2 Allocators'!$B$15:$W$15, 0),FALSE)), 0, VLOOKUP(VLOOKUP($A623, 'E4 TB Allocation Details'!$A$18:$L$205, MATCH("Demand ID", 'E4 TB Allocation Details'!$A$18:$L$18, 0),FALSE), 'E2 Allocators'!$B$15:$W$361, MATCH(K$17, 'E2 Allocators'!$B$15:$W$15, 0),FALSE))</f>
        <v>0</v>
      </c>
      <c r="L623" s="1334">
        <f>IF(ISERROR(VLOOKUP(VLOOKUP($A623, 'E4 TB Allocation Details'!$A$18:$L$205, MATCH("Demand ID", 'E4 TB Allocation Details'!$A$18:$L$18, 0),FALSE), 'E2 Allocators'!$B$15:$W$361, MATCH(L$17, 'E2 Allocators'!$B$15:$W$15, 0),FALSE)), 0, VLOOKUP(VLOOKUP($A623, 'E4 TB Allocation Details'!$A$18:$L$205, MATCH("Demand ID", 'E4 TB Allocation Details'!$A$18:$L$18, 0),FALSE), 'E2 Allocators'!$B$15:$W$361, MATCH(L$17, 'E2 Allocators'!$B$15:$W$15, 0),FALSE))</f>
        <v>0</v>
      </c>
      <c r="M623" s="1334">
        <f>IF(ISERROR(VLOOKUP(VLOOKUP($A623, 'E4 TB Allocation Details'!$A$18:$L$205, MATCH("Demand ID", 'E4 TB Allocation Details'!$A$18:$L$18, 0),FALSE), 'E2 Allocators'!$B$15:$W$361, MATCH(M$17, 'E2 Allocators'!$B$15:$W$15, 0),FALSE)), 0, VLOOKUP(VLOOKUP($A623, 'E4 TB Allocation Details'!$A$18:$L$205, MATCH("Demand ID", 'E4 TB Allocation Details'!$A$18:$L$18, 0),FALSE), 'E2 Allocators'!$B$15:$W$361, MATCH(M$17, 'E2 Allocators'!$B$15:$W$15, 0),FALSE))</f>
        <v>3.1791772355561432E-3</v>
      </c>
      <c r="N623" s="1334">
        <f>IF(ISERROR(VLOOKUP(VLOOKUP($A623, 'E4 TB Allocation Details'!$A$18:$L$205, MATCH("Demand ID", 'E4 TB Allocation Details'!$A$18:$L$18, 0),FALSE), 'E2 Allocators'!$B$15:$W$361, MATCH(N$17, 'E2 Allocators'!$B$15:$W$15, 0),FALSE)), 0, VLOOKUP(VLOOKUP($A623, 'E4 TB Allocation Details'!$A$18:$L$205, MATCH("Demand ID", 'E4 TB Allocation Details'!$A$18:$L$18, 0),FALSE), 'E2 Allocators'!$B$15:$W$361, MATCH(N$17, 'E2 Allocators'!$B$15:$W$15, 0),FALSE))</f>
        <v>4.0402658584488317E-4</v>
      </c>
      <c r="O623" s="1334">
        <f>IF(ISERROR(VLOOKUP(VLOOKUP($A623, 'E4 TB Allocation Details'!$A$18:$L$205, MATCH("Demand ID", 'E4 TB Allocation Details'!$A$18:$L$18, 0),FALSE), 'E2 Allocators'!$B$15:$W$361, MATCH(O$17, 'E2 Allocators'!$B$15:$W$15, 0),FALSE)), 0, VLOOKUP(VLOOKUP($A623, 'E4 TB Allocation Details'!$A$18:$L$205, MATCH("Demand ID", 'E4 TB Allocation Details'!$A$18:$L$18, 0),FALSE), 'E2 Allocators'!$B$15:$W$361, MATCH(O$17, 'E2 Allocators'!$B$15:$W$15, 0),FALSE))</f>
        <v>1.9484653330160509E-3</v>
      </c>
      <c r="P623" s="1334">
        <f>IF(ISERROR(VLOOKUP(VLOOKUP($A623, 'E4 TB Allocation Details'!$A$18:$L$205, MATCH("Demand ID", 'E4 TB Allocation Details'!$A$18:$L$18, 0),FALSE), 'E2 Allocators'!$B$15:$W$361, MATCH(P$17, 'E2 Allocators'!$B$15:$W$15, 0),FALSE)), 0, VLOOKUP(VLOOKUP($A623, 'E4 TB Allocation Details'!$A$18:$L$205, MATCH("Demand ID", 'E4 TB Allocation Details'!$A$18:$L$18, 0),FALSE), 'E2 Allocators'!$B$15:$W$361, MATCH(P$17, 'E2 Allocators'!$B$15:$W$15, 0),FALSE))</f>
        <v>0</v>
      </c>
      <c r="Q623" s="1334">
        <f>IF(ISERROR(VLOOKUP(VLOOKUP($A623, 'E4 TB Allocation Details'!$A$18:$L$205, MATCH("Demand ID", 'E4 TB Allocation Details'!$A$18:$L$18, 0),FALSE), 'E2 Allocators'!$B$15:$W$361, MATCH(Q$17, 'E2 Allocators'!$B$15:$W$15, 0),FALSE)), 0, VLOOKUP(VLOOKUP($A623, 'E4 TB Allocation Details'!$A$18:$L$205, MATCH("Demand ID", 'E4 TB Allocation Details'!$A$18:$L$18, 0),FALSE), 'E2 Allocators'!$B$15:$W$361, MATCH(Q$17, 'E2 Allocators'!$B$15:$W$15, 0),FALSE))</f>
        <v>0</v>
      </c>
      <c r="R623" s="1334">
        <f>IF(ISERROR(VLOOKUP(VLOOKUP($A623, 'E4 TB Allocation Details'!$A$18:$L$205, MATCH("Demand ID", 'E4 TB Allocation Details'!$A$18:$L$18, 0),FALSE), 'E2 Allocators'!$B$15:$W$361, MATCH(R$17, 'E2 Allocators'!$B$15:$W$15, 0),FALSE)), 0, VLOOKUP(VLOOKUP($A623, 'E4 TB Allocation Details'!$A$18:$L$205, MATCH("Demand ID", 'E4 TB Allocation Details'!$A$18:$L$18, 0),FALSE), 'E2 Allocators'!$B$15:$W$361, MATCH(R$17, 'E2 Allocators'!$B$15:$W$15, 0),FALSE))</f>
        <v>0</v>
      </c>
      <c r="S623" s="1334">
        <f>IF(ISERROR(VLOOKUP(VLOOKUP($A623, 'E4 TB Allocation Details'!$A$18:$L$205, MATCH("Demand ID", 'E4 TB Allocation Details'!$A$18:$L$18, 0),FALSE), 'E2 Allocators'!$B$15:$W$361, MATCH(S$17, 'E2 Allocators'!$B$15:$W$15, 0),FALSE)), 0, VLOOKUP(VLOOKUP($A623, 'E4 TB Allocation Details'!$A$18:$L$205, MATCH("Demand ID", 'E4 TB Allocation Details'!$A$18:$L$18, 0),FALSE), 'E2 Allocators'!$B$15:$W$361, MATCH(S$17, 'E2 Allocators'!$B$15:$W$15, 0),FALSE))</f>
        <v>0</v>
      </c>
      <c r="T623" s="1334">
        <f>IF(ISERROR(VLOOKUP(VLOOKUP($A623, 'E4 TB Allocation Details'!$A$18:$L$205, MATCH("Demand ID", 'E4 TB Allocation Details'!$A$18:$L$18, 0),FALSE), 'E2 Allocators'!$B$15:$W$361, MATCH(T$17, 'E2 Allocators'!$B$15:$W$15, 0),FALSE)), 0, VLOOKUP(VLOOKUP($A623, 'E4 TB Allocation Details'!$A$18:$L$205, MATCH("Demand ID", 'E4 TB Allocation Details'!$A$18:$L$18, 0),FALSE), 'E2 Allocators'!$B$15:$W$361, MATCH(T$17, 'E2 Allocators'!$B$15:$W$15, 0),FALSE))</f>
        <v>0</v>
      </c>
      <c r="U623" s="1334">
        <f>IF(ISERROR(VLOOKUP(VLOOKUP($A623, 'E4 TB Allocation Details'!$A$18:$L$205, MATCH("Demand ID", 'E4 TB Allocation Details'!$A$18:$L$18, 0),FALSE), 'E2 Allocators'!$B$15:$W$361, MATCH(U$17, 'E2 Allocators'!$B$15:$W$15, 0),FALSE)), 0, VLOOKUP(VLOOKUP($A623, 'E4 TB Allocation Details'!$A$18:$L$205, MATCH("Demand ID", 'E4 TB Allocation Details'!$A$18:$L$18, 0),FALSE), 'E2 Allocators'!$B$15:$W$361, MATCH(U$17, 'E2 Allocators'!$B$15:$W$15, 0),FALSE))</f>
        <v>0</v>
      </c>
      <c r="V623" s="1334">
        <f>IF(ISERROR(VLOOKUP(VLOOKUP($A623, 'E4 TB Allocation Details'!$A$18:$L$205, MATCH("Demand ID", 'E4 TB Allocation Details'!$A$18:$L$18, 0),FALSE), 'E2 Allocators'!$B$15:$W$361, MATCH(V$17, 'E2 Allocators'!$B$15:$W$15, 0),FALSE)), 0, VLOOKUP(VLOOKUP($A623, 'E4 TB Allocation Details'!$A$18:$L$205, MATCH("Demand ID", 'E4 TB Allocation Details'!$A$18:$L$18, 0),FALSE), 'E2 Allocators'!$B$15:$W$361, MATCH(V$17, 'E2 Allocators'!$B$15:$W$15, 0),FALSE))</f>
        <v>0</v>
      </c>
      <c r="W623" s="1334">
        <f>IF(ISERROR(VLOOKUP(VLOOKUP($A623, 'E4 TB Allocation Details'!$A$18:$L$205, MATCH("Demand ID", 'E4 TB Allocation Details'!$A$18:$L$18, 0),FALSE), 'E2 Allocators'!$B$15:$W$361, MATCH(W$17, 'E2 Allocators'!$B$15:$W$15, 0),FALSE)), 0, VLOOKUP(VLOOKUP($A623, 'E4 TB Allocation Details'!$A$18:$L$205, MATCH("Demand ID", 'E4 TB Allocation Details'!$A$18:$L$18, 0),FALSE), 'E2 Allocators'!$B$15:$W$361, MATCH(W$17, 'E2 Allocators'!$B$15:$W$15, 0),FALSE))</f>
        <v>0</v>
      </c>
      <c r="X623" s="1334">
        <f>IF(ISERROR(VLOOKUP(VLOOKUP($A623, 'E4 TB Allocation Details'!$A$18:$L$205, MATCH("Demand ID", 'E4 TB Allocation Details'!$A$18:$L$18, 0),FALSE), 'E2 Allocators'!$B$15:$W$361, MATCH(X$17, 'E2 Allocators'!$B$15:$W$15, 0),FALSE)), 0, VLOOKUP(VLOOKUP($A623, 'E4 TB Allocation Details'!$A$18:$L$205, MATCH("Demand ID", 'E4 TB Allocation Details'!$A$18:$L$18, 0),FALSE), 'E2 Allocators'!$B$15:$W$361, MATCH(X$17, 'E2 Allocators'!$B$15:$W$15, 0),FALSE))</f>
        <v>0</v>
      </c>
      <c r="Y623" s="1334">
        <f>IF(ISERROR(VLOOKUP(VLOOKUP($A623, 'E4 TB Allocation Details'!$A$18:$L$205, MATCH("Demand ID", 'E4 TB Allocation Details'!$A$18:$L$18, 0),FALSE), 'E2 Allocators'!$B$15:$W$361, MATCH(Y$17, 'E2 Allocators'!$B$15:$W$15, 0),FALSE)), 0, VLOOKUP(VLOOKUP($A623, 'E4 TB Allocation Details'!$A$18:$L$205, MATCH("Demand ID", 'E4 TB Allocation Details'!$A$18:$L$18, 0),FALSE), 'E2 Allocators'!$B$15:$W$361, MATCH(Y$17, 'E2 Allocators'!$B$15:$W$15, 0),FALSE))</f>
        <v>0</v>
      </c>
      <c r="Z623" s="1334">
        <f>IF(ISERROR(VLOOKUP(VLOOKUP($A623, 'E4 TB Allocation Details'!$A$18:$L$205, MATCH("Demand ID", 'E4 TB Allocation Details'!$A$18:$L$18, 0),FALSE), 'E2 Allocators'!$B$15:$W$361, MATCH(Z$17, 'E2 Allocators'!$B$15:$W$15, 0),FALSE)), 0, VLOOKUP(VLOOKUP($A623, 'E4 TB Allocation Details'!$A$18:$L$205, MATCH("Demand ID", 'E4 TB Allocation Details'!$A$18:$L$18, 0),FALSE), 'E2 Allocators'!$B$15:$W$361, MATCH(Z$17, 'E2 Allocators'!$B$15:$W$15, 0),FALSE))</f>
        <v>0</v>
      </c>
      <c r="AA623" s="1339">
        <f t="shared" si="925"/>
        <v>1</v>
      </c>
      <c r="AB623" s="1334">
        <f>IF(ISERROR(VLOOKUP(VLOOKUP($A623, 'E4 TB Allocation Details'!$A$18:$L$205, MATCH("Customer ID", 'E4 TB Allocation Details'!$A$18:$L$18, 0),FALSE), 'E2 Allocators'!$B$15:$W$361, MATCH(AB$17, 'E2 Allocators'!$B$15:$W$15, 0),FALSE)), 0, VLOOKUP(VLOOKUP($A623, 'E4 TB Allocation Details'!$A$18:$L$205, MATCH("Customer ID", 'E4 TB Allocation Details'!$A$18:$L$18, 0),FALSE), 'E2 Allocators'!$B$15:$W$361, MATCH(AB$17, 'E2 Allocators'!$B$15:$W$15, 0),FALSE))</f>
        <v>0</v>
      </c>
      <c r="AC623" s="1334">
        <f>IF(ISERROR(VLOOKUP(VLOOKUP($A623, 'E4 TB Allocation Details'!$A$18:$L$205, MATCH("Customer ID", 'E4 TB Allocation Details'!$A$18:$L$18, 0),FALSE), 'E2 Allocators'!$B$15:$W$361, MATCH(AC$17, 'E2 Allocators'!$B$15:$W$15, 0),FALSE)), 0, VLOOKUP(VLOOKUP($A623, 'E4 TB Allocation Details'!$A$18:$L$205, MATCH("Customer ID", 'E4 TB Allocation Details'!$A$18:$L$18, 0),FALSE), 'E2 Allocators'!$B$15:$W$361, MATCH(AC$17, 'E2 Allocators'!$B$15:$W$15, 0),FALSE))</f>
        <v>0</v>
      </c>
      <c r="AD623" s="1334">
        <f>IF(ISERROR(VLOOKUP(VLOOKUP($A623, 'E4 TB Allocation Details'!$A$18:$L$205, MATCH("Customer ID", 'E4 TB Allocation Details'!$A$18:$L$18, 0),FALSE), 'E2 Allocators'!$B$15:$W$361, MATCH(AD$17, 'E2 Allocators'!$B$15:$W$15, 0),FALSE)), 0, VLOOKUP(VLOOKUP($A623, 'E4 TB Allocation Details'!$A$18:$L$205, MATCH("Customer ID", 'E4 TB Allocation Details'!$A$18:$L$18, 0),FALSE), 'E2 Allocators'!$B$15:$W$361, MATCH(AD$17, 'E2 Allocators'!$B$15:$W$15, 0),FALSE))</f>
        <v>0</v>
      </c>
      <c r="AE623" s="1334">
        <f>IF(ISERROR(VLOOKUP(VLOOKUP($A623, 'E4 TB Allocation Details'!$A$18:$L$205, MATCH("Customer ID", 'E4 TB Allocation Details'!$A$18:$L$18, 0),FALSE), 'E2 Allocators'!$B$15:$W$361, MATCH(AE$17, 'E2 Allocators'!$B$15:$W$15, 0),FALSE)), 0, VLOOKUP(VLOOKUP($A623, 'E4 TB Allocation Details'!$A$18:$L$205, MATCH("Customer ID", 'E4 TB Allocation Details'!$A$18:$L$18, 0),FALSE), 'E2 Allocators'!$B$15:$W$361, MATCH(AE$17, 'E2 Allocators'!$B$15:$W$15, 0),FALSE))</f>
        <v>0</v>
      </c>
      <c r="AF623" s="1334">
        <f>IF(ISERROR(VLOOKUP(VLOOKUP($A623, 'E4 TB Allocation Details'!$A$18:$L$205, MATCH("Customer ID", 'E4 TB Allocation Details'!$A$18:$L$18, 0),FALSE), 'E2 Allocators'!$B$15:$W$361, MATCH(AF$17, 'E2 Allocators'!$B$15:$W$15, 0),FALSE)), 0, VLOOKUP(VLOOKUP($A623, 'E4 TB Allocation Details'!$A$18:$L$205, MATCH("Customer ID", 'E4 TB Allocation Details'!$A$18:$L$18, 0),FALSE), 'E2 Allocators'!$B$15:$W$361, MATCH(AF$17, 'E2 Allocators'!$B$15:$W$15, 0),FALSE))</f>
        <v>0</v>
      </c>
      <c r="AG623" s="1334">
        <f>IF(ISERROR(VLOOKUP(VLOOKUP($A623, 'E4 TB Allocation Details'!$A$18:$L$205, MATCH("Customer ID", 'E4 TB Allocation Details'!$A$18:$L$18, 0),FALSE), 'E2 Allocators'!$B$15:$W$361, MATCH(AG$17, 'E2 Allocators'!$B$15:$W$15, 0),FALSE)), 0, VLOOKUP(VLOOKUP($A623, 'E4 TB Allocation Details'!$A$18:$L$205, MATCH("Customer ID", 'E4 TB Allocation Details'!$A$18:$L$18, 0),FALSE), 'E2 Allocators'!$B$15:$W$361, MATCH(AG$17, 'E2 Allocators'!$B$15:$W$15, 0),FALSE))</f>
        <v>0</v>
      </c>
      <c r="AH623" s="1334">
        <f>IF(ISERROR(VLOOKUP(VLOOKUP($A623, 'E4 TB Allocation Details'!$A$18:$L$205, MATCH("Customer ID", 'E4 TB Allocation Details'!$A$18:$L$18, 0),FALSE), 'E2 Allocators'!$B$15:$W$361, MATCH(AH$17, 'E2 Allocators'!$B$15:$W$15, 0),FALSE)), 0, VLOOKUP(VLOOKUP($A623, 'E4 TB Allocation Details'!$A$18:$L$205, MATCH("Customer ID", 'E4 TB Allocation Details'!$A$18:$L$18, 0),FALSE), 'E2 Allocators'!$B$15:$W$361, MATCH(AH$17, 'E2 Allocators'!$B$15:$W$15, 0),FALSE))</f>
        <v>0</v>
      </c>
      <c r="AI623" s="1334">
        <f>IF(ISERROR(VLOOKUP(VLOOKUP($A623, 'E4 TB Allocation Details'!$A$18:$L$205, MATCH("Customer ID", 'E4 TB Allocation Details'!$A$18:$L$18, 0),FALSE), 'E2 Allocators'!$B$15:$W$361, MATCH(AI$17, 'E2 Allocators'!$B$15:$W$15, 0),FALSE)), 0, VLOOKUP(VLOOKUP($A623, 'E4 TB Allocation Details'!$A$18:$L$205, MATCH("Customer ID", 'E4 TB Allocation Details'!$A$18:$L$18, 0),FALSE), 'E2 Allocators'!$B$15:$W$361, MATCH(AI$17, 'E2 Allocators'!$B$15:$W$15, 0),FALSE))</f>
        <v>0</v>
      </c>
      <c r="AJ623" s="1334">
        <f>IF(ISERROR(VLOOKUP(VLOOKUP($A623, 'E4 TB Allocation Details'!$A$18:$L$205, MATCH("Customer ID", 'E4 TB Allocation Details'!$A$18:$L$18, 0),FALSE), 'E2 Allocators'!$B$15:$W$361, MATCH(AJ$17, 'E2 Allocators'!$B$15:$W$15, 0),FALSE)), 0, VLOOKUP(VLOOKUP($A623, 'E4 TB Allocation Details'!$A$18:$L$205, MATCH("Customer ID", 'E4 TB Allocation Details'!$A$18:$L$18, 0),FALSE), 'E2 Allocators'!$B$15:$W$361, MATCH(AJ$17, 'E2 Allocators'!$B$15:$W$15, 0),FALSE))</f>
        <v>0</v>
      </c>
      <c r="AK623" s="1334">
        <f>IF(ISERROR(VLOOKUP(VLOOKUP($A623, 'E4 TB Allocation Details'!$A$18:$L$205, MATCH("Customer ID", 'E4 TB Allocation Details'!$A$18:$L$18, 0),FALSE), 'E2 Allocators'!$B$15:$W$361, MATCH(AK$17, 'E2 Allocators'!$B$15:$W$15, 0),FALSE)), 0, VLOOKUP(VLOOKUP($A623, 'E4 TB Allocation Details'!$A$18:$L$205, MATCH("Customer ID", 'E4 TB Allocation Details'!$A$18:$L$18, 0),FALSE), 'E2 Allocators'!$B$15:$W$361, MATCH(AK$17, 'E2 Allocators'!$B$15:$W$15, 0),FALSE))</f>
        <v>0</v>
      </c>
      <c r="AL623" s="1334">
        <f>IF(ISERROR(VLOOKUP(VLOOKUP($A623, 'E4 TB Allocation Details'!$A$18:$L$205, MATCH("Customer ID", 'E4 TB Allocation Details'!$A$18:$L$18, 0),FALSE), 'E2 Allocators'!$B$15:$W$361, MATCH(AL$17, 'E2 Allocators'!$B$15:$W$15, 0),FALSE)), 0, VLOOKUP(VLOOKUP($A623, 'E4 TB Allocation Details'!$A$18:$L$205, MATCH("Customer ID", 'E4 TB Allocation Details'!$A$18:$L$18, 0),FALSE), 'E2 Allocators'!$B$15:$W$361, MATCH(AL$17, 'E2 Allocators'!$B$15:$W$15, 0),FALSE))</f>
        <v>0</v>
      </c>
      <c r="AM623" s="1334">
        <f>IF(ISERROR(VLOOKUP(VLOOKUP($A623, 'E4 TB Allocation Details'!$A$18:$L$205, MATCH("Customer ID", 'E4 TB Allocation Details'!$A$18:$L$18, 0),FALSE), 'E2 Allocators'!$B$15:$W$361, MATCH(AM$17, 'E2 Allocators'!$B$15:$W$15, 0),FALSE)), 0, VLOOKUP(VLOOKUP($A623, 'E4 TB Allocation Details'!$A$18:$L$205, MATCH("Customer ID", 'E4 TB Allocation Details'!$A$18:$L$18, 0),FALSE), 'E2 Allocators'!$B$15:$W$361, MATCH(AM$17, 'E2 Allocators'!$B$15:$W$15, 0),FALSE))</f>
        <v>0</v>
      </c>
      <c r="AN623" s="1334">
        <f>IF(ISERROR(VLOOKUP(VLOOKUP($A623, 'E4 TB Allocation Details'!$A$18:$L$205, MATCH("Customer ID", 'E4 TB Allocation Details'!$A$18:$L$18, 0),FALSE), 'E2 Allocators'!$B$15:$W$361, MATCH(AN$17, 'E2 Allocators'!$B$15:$W$15, 0),FALSE)), 0, VLOOKUP(VLOOKUP($A623, 'E4 TB Allocation Details'!$A$18:$L$205, MATCH("Customer ID", 'E4 TB Allocation Details'!$A$18:$L$18, 0),FALSE), 'E2 Allocators'!$B$15:$W$361, MATCH(AN$17, 'E2 Allocators'!$B$15:$W$15, 0),FALSE))</f>
        <v>0</v>
      </c>
      <c r="AO623" s="1334">
        <f>IF(ISERROR(VLOOKUP(VLOOKUP($A623, 'E4 TB Allocation Details'!$A$18:$L$205, MATCH("Customer ID", 'E4 TB Allocation Details'!$A$18:$L$18, 0),FALSE), 'E2 Allocators'!$B$15:$W$361, MATCH(AO$17, 'E2 Allocators'!$B$15:$W$15, 0),FALSE)), 0, VLOOKUP(VLOOKUP($A623, 'E4 TB Allocation Details'!$A$18:$L$205, MATCH("Customer ID", 'E4 TB Allocation Details'!$A$18:$L$18, 0),FALSE), 'E2 Allocators'!$B$15:$W$361, MATCH(AO$17, 'E2 Allocators'!$B$15:$W$15, 0),FALSE))</f>
        <v>0</v>
      </c>
      <c r="AP623" s="1334">
        <f>IF(ISERROR(VLOOKUP(VLOOKUP($A623, 'E4 TB Allocation Details'!$A$18:$L$205, MATCH("Customer ID", 'E4 TB Allocation Details'!$A$18:$L$18, 0),FALSE), 'E2 Allocators'!$B$15:$W$361, MATCH(AP$17, 'E2 Allocators'!$B$15:$W$15, 0),FALSE)), 0, VLOOKUP(VLOOKUP($A623, 'E4 TB Allocation Details'!$A$18:$L$205, MATCH("Customer ID", 'E4 TB Allocation Details'!$A$18:$L$18, 0),FALSE), 'E2 Allocators'!$B$15:$W$361, MATCH(AP$17, 'E2 Allocators'!$B$15:$W$15, 0),FALSE))</f>
        <v>0</v>
      </c>
      <c r="AQ623" s="1334">
        <f>IF(ISERROR(VLOOKUP(VLOOKUP($A623, 'E4 TB Allocation Details'!$A$18:$L$205, MATCH("Customer ID", 'E4 TB Allocation Details'!$A$18:$L$18, 0),FALSE), 'E2 Allocators'!$B$15:$W$361, MATCH(AQ$17, 'E2 Allocators'!$B$15:$W$15, 0),FALSE)), 0, VLOOKUP(VLOOKUP($A623, 'E4 TB Allocation Details'!$A$18:$L$205, MATCH("Customer ID", 'E4 TB Allocation Details'!$A$18:$L$18, 0),FALSE), 'E2 Allocators'!$B$15:$W$361, MATCH(AQ$17, 'E2 Allocators'!$B$15:$W$15, 0),FALSE))</f>
        <v>0</v>
      </c>
      <c r="AR623" s="1334">
        <f>IF(ISERROR(VLOOKUP(VLOOKUP($A623, 'E4 TB Allocation Details'!$A$18:$L$205, MATCH("Customer ID", 'E4 TB Allocation Details'!$A$18:$L$18, 0),FALSE), 'E2 Allocators'!$B$15:$W$361, MATCH(AR$17, 'E2 Allocators'!$B$15:$W$15, 0),FALSE)), 0, VLOOKUP(VLOOKUP($A623, 'E4 TB Allocation Details'!$A$18:$L$205, MATCH("Customer ID", 'E4 TB Allocation Details'!$A$18:$L$18, 0),FALSE), 'E2 Allocators'!$B$15:$W$361, MATCH(AR$17, 'E2 Allocators'!$B$15:$W$15, 0),FALSE))</f>
        <v>0</v>
      </c>
      <c r="AS623" s="1334">
        <f>IF(ISERROR(VLOOKUP(VLOOKUP($A623, 'E4 TB Allocation Details'!$A$18:$L$205, MATCH("Customer ID", 'E4 TB Allocation Details'!$A$18:$L$18, 0),FALSE), 'E2 Allocators'!$B$15:$W$361, MATCH(AS$17, 'E2 Allocators'!$B$15:$W$15, 0),FALSE)), 0, VLOOKUP(VLOOKUP($A623, 'E4 TB Allocation Details'!$A$18:$L$205, MATCH("Customer ID", 'E4 TB Allocation Details'!$A$18:$L$18, 0),FALSE), 'E2 Allocators'!$B$15:$W$361, MATCH(AS$17, 'E2 Allocators'!$B$15:$W$15, 0),FALSE))</f>
        <v>0</v>
      </c>
      <c r="AT623" s="1334">
        <f>IF(ISERROR(VLOOKUP(VLOOKUP($A623, 'E4 TB Allocation Details'!$A$18:$L$205, MATCH("Customer ID", 'E4 TB Allocation Details'!$A$18:$L$18, 0),FALSE), 'E2 Allocators'!$B$15:$W$361, MATCH(AT$17, 'E2 Allocators'!$B$15:$W$15, 0),FALSE)), 0, VLOOKUP(VLOOKUP($A623, 'E4 TB Allocation Details'!$A$18:$L$205, MATCH("Customer ID", 'E4 TB Allocation Details'!$A$18:$L$18, 0),FALSE), 'E2 Allocators'!$B$15:$W$361, MATCH(AT$17, 'E2 Allocators'!$B$15:$W$15, 0),FALSE))</f>
        <v>0</v>
      </c>
      <c r="AU623" s="1334">
        <f>IF(ISERROR(VLOOKUP(VLOOKUP($A623, 'E4 TB Allocation Details'!$A$18:$L$205, MATCH("Customer ID", 'E4 TB Allocation Details'!$A$18:$L$18, 0),FALSE), 'E2 Allocators'!$B$15:$W$361, MATCH(AU$17, 'E2 Allocators'!$B$15:$W$15, 0),FALSE)), 0, VLOOKUP(VLOOKUP($A623, 'E4 TB Allocation Details'!$A$18:$L$205, MATCH("Customer ID", 'E4 TB Allocation Details'!$A$18:$L$18, 0),FALSE), 'E2 Allocators'!$B$15:$W$361, MATCH(AU$17, 'E2 Allocators'!$B$15:$W$15, 0),FALSE))</f>
        <v>0</v>
      </c>
      <c r="AV623" s="1339">
        <f t="shared" si="926"/>
        <v>0</v>
      </c>
      <c r="AW623" s="1336"/>
      <c r="AX623" s="1336"/>
      <c r="AY623" s="1336"/>
      <c r="AZ623" s="1336"/>
      <c r="BA623" s="1336"/>
      <c r="BB623" s="1336"/>
      <c r="BC623" s="1336"/>
      <c r="BD623" s="1336"/>
      <c r="BE623" s="1336"/>
      <c r="BF623" s="1336"/>
      <c r="BG623" s="1336"/>
      <c r="BH623" s="1336"/>
      <c r="BI623" s="1336"/>
      <c r="BJ623" s="1336"/>
      <c r="BK623" s="1336"/>
      <c r="BL623" s="1336"/>
      <c r="BM623" s="1336"/>
      <c r="BN623" s="1336"/>
      <c r="BO623" s="1336"/>
      <c r="BP623" s="1336"/>
      <c r="BQ623" s="1337"/>
    </row>
    <row r="624" spans="1:69" s="258" customFormat="1" ht="25.5">
      <c r="A624" s="1338" t="s">
        <v>1277</v>
      </c>
      <c r="B624" s="1331" t="s">
        <v>1067</v>
      </c>
      <c r="C624" s="1332">
        <v>1</v>
      </c>
      <c r="D624" s="1333">
        <f t="shared" si="923"/>
        <v>0.65</v>
      </c>
      <c r="E624" s="1333">
        <f>VLOOKUP($A624,'E1 Categorization'!$A$35:$E$114,5,FALSE)</f>
        <v>0.35</v>
      </c>
      <c r="F624" s="1333">
        <f t="shared" si="924"/>
        <v>1</v>
      </c>
      <c r="G624" s="1334">
        <f>IF(ISERROR(VLOOKUP(VLOOKUP($A624, 'E4 TB Allocation Details'!$A$18:$L$205, MATCH("Demand ID", 'E4 TB Allocation Details'!$A$18:$L$18, 0),FALSE), 'E2 Allocators'!$B$15:$W$361, MATCH(G$17, 'E2 Allocators'!$B$15:$W$15, 0),FALSE)), 0, VLOOKUP(VLOOKUP($A624, 'E4 TB Allocation Details'!$A$18:$L$205, MATCH("Demand ID", 'E4 TB Allocation Details'!$A$18:$L$18, 0),FALSE), 'E2 Allocators'!$B$15:$W$361, MATCH(G$17, 'E2 Allocators'!$B$15:$W$15, 0),FALSE))</f>
        <v>0.37596039909716616</v>
      </c>
      <c r="H624" s="1334">
        <f>IF(ISERROR(VLOOKUP(VLOOKUP($A624, 'E4 TB Allocation Details'!$A$18:$L$205, MATCH("Demand ID", 'E4 TB Allocation Details'!$A$18:$L$18, 0),FALSE), 'E2 Allocators'!$B$15:$W$361, MATCH(H$17, 'E2 Allocators'!$B$15:$W$15, 0),FALSE)), 0, VLOOKUP(VLOOKUP($A624, 'E4 TB Allocation Details'!$A$18:$L$205, MATCH("Demand ID", 'E4 TB Allocation Details'!$A$18:$L$18, 0),FALSE), 'E2 Allocators'!$B$15:$W$361, MATCH(H$17, 'E2 Allocators'!$B$15:$W$15, 0),FALSE))</f>
        <v>0.17601522715704609</v>
      </c>
      <c r="I624" s="1334">
        <f>IF(ISERROR(VLOOKUP(VLOOKUP($A624, 'E4 TB Allocation Details'!$A$18:$L$205, MATCH("Demand ID", 'E4 TB Allocation Details'!$A$18:$L$18, 0),FALSE), 'E2 Allocators'!$B$15:$W$361, MATCH(I$17, 'E2 Allocators'!$B$15:$W$15, 0),FALSE)), 0, VLOOKUP(VLOOKUP($A624, 'E4 TB Allocation Details'!$A$18:$L$205, MATCH("Demand ID", 'E4 TB Allocation Details'!$A$18:$L$18, 0),FALSE), 'E2 Allocators'!$B$15:$W$361, MATCH(I$17, 'E2 Allocators'!$B$15:$W$15, 0),FALSE))</f>
        <v>0.44735766352864614</v>
      </c>
      <c r="J624" s="1334">
        <f>IF(ISERROR(VLOOKUP(VLOOKUP($A624, 'E4 TB Allocation Details'!$A$18:$L$205, MATCH("Demand ID", 'E4 TB Allocation Details'!$A$18:$L$18, 0),FALSE), 'E2 Allocators'!$B$15:$W$361, MATCH(J$17, 'E2 Allocators'!$B$15:$W$15, 0),FALSE)), 0, VLOOKUP(VLOOKUP($A624, 'E4 TB Allocation Details'!$A$18:$L$205, MATCH("Demand ID", 'E4 TB Allocation Details'!$A$18:$L$18, 0),FALSE), 'E2 Allocators'!$B$15:$W$361, MATCH(J$17, 'E2 Allocators'!$B$15:$W$15, 0),FALSE))</f>
        <v>0</v>
      </c>
      <c r="K624" s="1334">
        <f>IF(ISERROR(VLOOKUP(VLOOKUP($A624, 'E4 TB Allocation Details'!$A$18:$L$205, MATCH("Demand ID", 'E4 TB Allocation Details'!$A$18:$L$18, 0),FALSE), 'E2 Allocators'!$B$15:$W$361, MATCH(K$17, 'E2 Allocators'!$B$15:$W$15, 0),FALSE)), 0, VLOOKUP(VLOOKUP($A624, 'E4 TB Allocation Details'!$A$18:$L$205, MATCH("Demand ID", 'E4 TB Allocation Details'!$A$18:$L$18, 0),FALSE), 'E2 Allocators'!$B$15:$W$361, MATCH(K$17, 'E2 Allocators'!$B$15:$W$15, 0),FALSE))</f>
        <v>0</v>
      </c>
      <c r="L624" s="1334">
        <f>IF(ISERROR(VLOOKUP(VLOOKUP($A624, 'E4 TB Allocation Details'!$A$18:$L$205, MATCH("Demand ID", 'E4 TB Allocation Details'!$A$18:$L$18, 0),FALSE), 'E2 Allocators'!$B$15:$W$361, MATCH(L$17, 'E2 Allocators'!$B$15:$W$15, 0),FALSE)), 0, VLOOKUP(VLOOKUP($A624, 'E4 TB Allocation Details'!$A$18:$L$205, MATCH("Demand ID", 'E4 TB Allocation Details'!$A$18:$L$18, 0),FALSE), 'E2 Allocators'!$B$15:$W$361, MATCH(L$17, 'E2 Allocators'!$B$15:$W$15, 0),FALSE))</f>
        <v>0</v>
      </c>
      <c r="M624" s="1334">
        <f>IF(ISERROR(VLOOKUP(VLOOKUP($A624, 'E4 TB Allocation Details'!$A$18:$L$205, MATCH("Demand ID", 'E4 TB Allocation Details'!$A$18:$L$18, 0),FALSE), 'E2 Allocators'!$B$15:$W$361, MATCH(M$17, 'E2 Allocators'!$B$15:$W$15, 0),FALSE)), 0, VLOOKUP(VLOOKUP($A624, 'E4 TB Allocation Details'!$A$18:$L$205, MATCH("Demand ID", 'E4 TB Allocation Details'!$A$18:$L$18, 0),FALSE), 'E2 Allocators'!$B$15:$W$361, MATCH(M$17, 'E2 Allocators'!$B$15:$W$15, 0),FALSE))</f>
        <v>0</v>
      </c>
      <c r="N624" s="1334">
        <f>IF(ISERROR(VLOOKUP(VLOOKUP($A624, 'E4 TB Allocation Details'!$A$18:$L$205, MATCH("Demand ID", 'E4 TB Allocation Details'!$A$18:$L$18, 0),FALSE), 'E2 Allocators'!$B$15:$W$361, MATCH(N$17, 'E2 Allocators'!$B$15:$W$15, 0),FALSE)), 0, VLOOKUP(VLOOKUP($A624, 'E4 TB Allocation Details'!$A$18:$L$205, MATCH("Demand ID", 'E4 TB Allocation Details'!$A$18:$L$18, 0),FALSE), 'E2 Allocators'!$B$15:$W$361, MATCH(N$17, 'E2 Allocators'!$B$15:$W$15, 0),FALSE))</f>
        <v>0</v>
      </c>
      <c r="O624" s="1334">
        <f>IF(ISERROR(VLOOKUP(VLOOKUP($A624, 'E4 TB Allocation Details'!$A$18:$L$205, MATCH("Demand ID", 'E4 TB Allocation Details'!$A$18:$L$18, 0),FALSE), 'E2 Allocators'!$B$15:$W$361, MATCH(O$17, 'E2 Allocators'!$B$15:$W$15, 0),FALSE)), 0, VLOOKUP(VLOOKUP($A624, 'E4 TB Allocation Details'!$A$18:$L$205, MATCH("Demand ID", 'E4 TB Allocation Details'!$A$18:$L$18, 0),FALSE), 'E2 Allocators'!$B$15:$W$361, MATCH(O$17, 'E2 Allocators'!$B$15:$W$15, 0),FALSE))</f>
        <v>6.6671021714166407E-4</v>
      </c>
      <c r="P624" s="1334">
        <f>IF(ISERROR(VLOOKUP(VLOOKUP($A624, 'E4 TB Allocation Details'!$A$18:$L$205, MATCH("Demand ID", 'E4 TB Allocation Details'!$A$18:$L$18, 0),FALSE), 'E2 Allocators'!$B$15:$W$361, MATCH(P$17, 'E2 Allocators'!$B$15:$W$15, 0),FALSE)), 0, VLOOKUP(VLOOKUP($A624, 'E4 TB Allocation Details'!$A$18:$L$205, MATCH("Demand ID", 'E4 TB Allocation Details'!$A$18:$L$18, 0),FALSE), 'E2 Allocators'!$B$15:$W$361, MATCH(P$17, 'E2 Allocators'!$B$15:$W$15, 0),FALSE))</f>
        <v>0</v>
      </c>
      <c r="Q624" s="1334">
        <f>IF(ISERROR(VLOOKUP(VLOOKUP($A624, 'E4 TB Allocation Details'!$A$18:$L$205, MATCH("Demand ID", 'E4 TB Allocation Details'!$A$18:$L$18, 0),FALSE), 'E2 Allocators'!$B$15:$W$361, MATCH(Q$17, 'E2 Allocators'!$B$15:$W$15, 0),FALSE)), 0, VLOOKUP(VLOOKUP($A624, 'E4 TB Allocation Details'!$A$18:$L$205, MATCH("Demand ID", 'E4 TB Allocation Details'!$A$18:$L$18, 0),FALSE), 'E2 Allocators'!$B$15:$W$361, MATCH(Q$17, 'E2 Allocators'!$B$15:$W$15, 0),FALSE))</f>
        <v>0</v>
      </c>
      <c r="R624" s="1334">
        <f>IF(ISERROR(VLOOKUP(VLOOKUP($A624, 'E4 TB Allocation Details'!$A$18:$L$205, MATCH("Demand ID", 'E4 TB Allocation Details'!$A$18:$L$18, 0),FALSE), 'E2 Allocators'!$B$15:$W$361, MATCH(R$17, 'E2 Allocators'!$B$15:$W$15, 0),FALSE)), 0, VLOOKUP(VLOOKUP($A624, 'E4 TB Allocation Details'!$A$18:$L$205, MATCH("Demand ID", 'E4 TB Allocation Details'!$A$18:$L$18, 0),FALSE), 'E2 Allocators'!$B$15:$W$361, MATCH(R$17, 'E2 Allocators'!$B$15:$W$15, 0),FALSE))</f>
        <v>0</v>
      </c>
      <c r="S624" s="1334">
        <f>IF(ISERROR(VLOOKUP(VLOOKUP($A624, 'E4 TB Allocation Details'!$A$18:$L$205, MATCH("Demand ID", 'E4 TB Allocation Details'!$A$18:$L$18, 0),FALSE), 'E2 Allocators'!$B$15:$W$361, MATCH(S$17, 'E2 Allocators'!$B$15:$W$15, 0),FALSE)), 0, VLOOKUP(VLOOKUP($A624, 'E4 TB Allocation Details'!$A$18:$L$205, MATCH("Demand ID", 'E4 TB Allocation Details'!$A$18:$L$18, 0),FALSE), 'E2 Allocators'!$B$15:$W$361, MATCH(S$17, 'E2 Allocators'!$B$15:$W$15, 0),FALSE))</f>
        <v>0</v>
      </c>
      <c r="T624" s="1334">
        <f>IF(ISERROR(VLOOKUP(VLOOKUP($A624, 'E4 TB Allocation Details'!$A$18:$L$205, MATCH("Demand ID", 'E4 TB Allocation Details'!$A$18:$L$18, 0),FALSE), 'E2 Allocators'!$B$15:$W$361, MATCH(T$17, 'E2 Allocators'!$B$15:$W$15, 0),FALSE)), 0, VLOOKUP(VLOOKUP($A624, 'E4 TB Allocation Details'!$A$18:$L$205, MATCH("Demand ID", 'E4 TB Allocation Details'!$A$18:$L$18, 0),FALSE), 'E2 Allocators'!$B$15:$W$361, MATCH(T$17, 'E2 Allocators'!$B$15:$W$15, 0),FALSE))</f>
        <v>0</v>
      </c>
      <c r="U624" s="1334">
        <f>IF(ISERROR(VLOOKUP(VLOOKUP($A624, 'E4 TB Allocation Details'!$A$18:$L$205, MATCH("Demand ID", 'E4 TB Allocation Details'!$A$18:$L$18, 0),FALSE), 'E2 Allocators'!$B$15:$W$361, MATCH(U$17, 'E2 Allocators'!$B$15:$W$15, 0),FALSE)), 0, VLOOKUP(VLOOKUP($A624, 'E4 TB Allocation Details'!$A$18:$L$205, MATCH("Demand ID", 'E4 TB Allocation Details'!$A$18:$L$18, 0),FALSE), 'E2 Allocators'!$B$15:$W$361, MATCH(U$17, 'E2 Allocators'!$B$15:$W$15, 0),FALSE))</f>
        <v>0</v>
      </c>
      <c r="V624" s="1334">
        <f>IF(ISERROR(VLOOKUP(VLOOKUP($A624, 'E4 TB Allocation Details'!$A$18:$L$205, MATCH("Demand ID", 'E4 TB Allocation Details'!$A$18:$L$18, 0),FALSE), 'E2 Allocators'!$B$15:$W$361, MATCH(V$17, 'E2 Allocators'!$B$15:$W$15, 0),FALSE)), 0, VLOOKUP(VLOOKUP($A624, 'E4 TB Allocation Details'!$A$18:$L$205, MATCH("Demand ID", 'E4 TB Allocation Details'!$A$18:$L$18, 0),FALSE), 'E2 Allocators'!$B$15:$W$361, MATCH(V$17, 'E2 Allocators'!$B$15:$W$15, 0),FALSE))</f>
        <v>0</v>
      </c>
      <c r="W624" s="1334">
        <f>IF(ISERROR(VLOOKUP(VLOOKUP($A624, 'E4 TB Allocation Details'!$A$18:$L$205, MATCH("Demand ID", 'E4 TB Allocation Details'!$A$18:$L$18, 0),FALSE), 'E2 Allocators'!$B$15:$W$361, MATCH(W$17, 'E2 Allocators'!$B$15:$W$15, 0),FALSE)), 0, VLOOKUP(VLOOKUP($A624, 'E4 TB Allocation Details'!$A$18:$L$205, MATCH("Demand ID", 'E4 TB Allocation Details'!$A$18:$L$18, 0),FALSE), 'E2 Allocators'!$B$15:$W$361, MATCH(W$17, 'E2 Allocators'!$B$15:$W$15, 0),FALSE))</f>
        <v>0</v>
      </c>
      <c r="X624" s="1334">
        <f>IF(ISERROR(VLOOKUP(VLOOKUP($A624, 'E4 TB Allocation Details'!$A$18:$L$205, MATCH("Demand ID", 'E4 TB Allocation Details'!$A$18:$L$18, 0),FALSE), 'E2 Allocators'!$B$15:$W$361, MATCH(X$17, 'E2 Allocators'!$B$15:$W$15, 0),FALSE)), 0, VLOOKUP(VLOOKUP($A624, 'E4 TB Allocation Details'!$A$18:$L$205, MATCH("Demand ID", 'E4 TB Allocation Details'!$A$18:$L$18, 0),FALSE), 'E2 Allocators'!$B$15:$W$361, MATCH(X$17, 'E2 Allocators'!$B$15:$W$15, 0),FALSE))</f>
        <v>0</v>
      </c>
      <c r="Y624" s="1334">
        <f>IF(ISERROR(VLOOKUP(VLOOKUP($A624, 'E4 TB Allocation Details'!$A$18:$L$205, MATCH("Demand ID", 'E4 TB Allocation Details'!$A$18:$L$18, 0),FALSE), 'E2 Allocators'!$B$15:$W$361, MATCH(Y$17, 'E2 Allocators'!$B$15:$W$15, 0),FALSE)), 0, VLOOKUP(VLOOKUP($A624, 'E4 TB Allocation Details'!$A$18:$L$205, MATCH("Demand ID", 'E4 TB Allocation Details'!$A$18:$L$18, 0),FALSE), 'E2 Allocators'!$B$15:$W$361, MATCH(Y$17, 'E2 Allocators'!$B$15:$W$15, 0),FALSE))</f>
        <v>0</v>
      </c>
      <c r="Z624" s="1334">
        <f>IF(ISERROR(VLOOKUP(VLOOKUP($A624, 'E4 TB Allocation Details'!$A$18:$L$205, MATCH("Demand ID", 'E4 TB Allocation Details'!$A$18:$L$18, 0),FALSE), 'E2 Allocators'!$B$15:$W$361, MATCH(Z$17, 'E2 Allocators'!$B$15:$W$15, 0),FALSE)), 0, VLOOKUP(VLOOKUP($A624, 'E4 TB Allocation Details'!$A$18:$L$205, MATCH("Demand ID", 'E4 TB Allocation Details'!$A$18:$L$18, 0),FALSE), 'E2 Allocators'!$B$15:$W$361, MATCH(Z$17, 'E2 Allocators'!$B$15:$W$15, 0),FALSE))</f>
        <v>0</v>
      </c>
      <c r="AA624" s="1339">
        <f t="shared" si="925"/>
        <v>1</v>
      </c>
      <c r="AB624" s="1334">
        <f>IF(ISERROR(VLOOKUP(VLOOKUP($A624, 'E4 TB Allocation Details'!$A$18:$L$205, MATCH("Customer ID", 'E4 TB Allocation Details'!$A$18:$L$18, 0),FALSE), 'E2 Allocators'!$B$15:$W$361, MATCH(AB$17, 'E2 Allocators'!$B$15:$W$15, 0),FALSE)), 0, VLOOKUP(VLOOKUP($A624, 'E4 TB Allocation Details'!$A$18:$L$205, MATCH("Customer ID", 'E4 TB Allocation Details'!$A$18:$L$18, 0),FALSE), 'E2 Allocators'!$B$15:$W$361, MATCH(AB$17, 'E2 Allocators'!$B$15:$W$15, 0),FALSE))</f>
        <v>0.67817868394459968</v>
      </c>
      <c r="AC624" s="1334">
        <f>IF(ISERROR(VLOOKUP(VLOOKUP($A624, 'E4 TB Allocation Details'!$A$18:$L$205, MATCH("Customer ID", 'E4 TB Allocation Details'!$A$18:$L$18, 0),FALSE), 'E2 Allocators'!$B$15:$W$361, MATCH(AC$17, 'E2 Allocators'!$B$15:$W$15, 0),FALSE)), 0, VLOOKUP(VLOOKUP($A624, 'E4 TB Allocation Details'!$A$18:$L$205, MATCH("Customer ID", 'E4 TB Allocation Details'!$A$18:$L$18, 0),FALSE), 'E2 Allocators'!$B$15:$W$361, MATCH(AC$17, 'E2 Allocators'!$B$15:$W$15, 0),FALSE))</f>
        <v>8.0544492658859893E-2</v>
      </c>
      <c r="AD624" s="1334">
        <f>IF(ISERROR(VLOOKUP(VLOOKUP($A624, 'E4 TB Allocation Details'!$A$18:$L$205, MATCH("Customer ID", 'E4 TB Allocation Details'!$A$18:$L$18, 0),FALSE), 'E2 Allocators'!$B$15:$W$361, MATCH(AD$17, 'E2 Allocators'!$B$15:$W$15, 0),FALSE)), 0, VLOOKUP(VLOOKUP($A624, 'E4 TB Allocation Details'!$A$18:$L$205, MATCH("Customer ID", 'E4 TB Allocation Details'!$A$18:$L$18, 0),FALSE), 'E2 Allocators'!$B$15:$W$361, MATCH(AD$17, 'E2 Allocators'!$B$15:$W$15, 0),FALSE))</f>
        <v>9.3324615110265702E-3</v>
      </c>
      <c r="AE624" s="1334">
        <f>IF(ISERROR(VLOOKUP(VLOOKUP($A624, 'E4 TB Allocation Details'!$A$18:$L$205, MATCH("Customer ID", 'E4 TB Allocation Details'!$A$18:$L$18, 0),FALSE), 'E2 Allocators'!$B$15:$W$361, MATCH(AE$17, 'E2 Allocators'!$B$15:$W$15, 0),FALSE)), 0, VLOOKUP(VLOOKUP($A624, 'E4 TB Allocation Details'!$A$18:$L$205, MATCH("Customer ID", 'E4 TB Allocation Details'!$A$18:$L$18, 0),FALSE), 'E2 Allocators'!$B$15:$W$361, MATCH(AE$17, 'E2 Allocators'!$B$15:$W$15, 0),FALSE))</f>
        <v>0</v>
      </c>
      <c r="AF624" s="1334">
        <f>IF(ISERROR(VLOOKUP(VLOOKUP($A624, 'E4 TB Allocation Details'!$A$18:$L$205, MATCH("Customer ID", 'E4 TB Allocation Details'!$A$18:$L$18, 0),FALSE), 'E2 Allocators'!$B$15:$W$361, MATCH(AF$17, 'E2 Allocators'!$B$15:$W$15, 0),FALSE)), 0, VLOOKUP(VLOOKUP($A624, 'E4 TB Allocation Details'!$A$18:$L$205, MATCH("Customer ID", 'E4 TB Allocation Details'!$A$18:$L$18, 0),FALSE), 'E2 Allocators'!$B$15:$W$361, MATCH(AF$17, 'E2 Allocators'!$B$15:$W$15, 0),FALSE))</f>
        <v>0</v>
      </c>
      <c r="AG624" s="1334">
        <f>IF(ISERROR(VLOOKUP(VLOOKUP($A624, 'E4 TB Allocation Details'!$A$18:$L$205, MATCH("Customer ID", 'E4 TB Allocation Details'!$A$18:$L$18, 0),FALSE), 'E2 Allocators'!$B$15:$W$361, MATCH(AG$17, 'E2 Allocators'!$B$15:$W$15, 0),FALSE)), 0, VLOOKUP(VLOOKUP($A624, 'E4 TB Allocation Details'!$A$18:$L$205, MATCH("Customer ID", 'E4 TB Allocation Details'!$A$18:$L$18, 0),FALSE), 'E2 Allocators'!$B$15:$W$361, MATCH(AG$17, 'E2 Allocators'!$B$15:$W$15, 0),FALSE))</f>
        <v>0</v>
      </c>
      <c r="AH624" s="1334">
        <f>IF(ISERROR(VLOOKUP(VLOOKUP($A624, 'E4 TB Allocation Details'!$A$18:$L$205, MATCH("Customer ID", 'E4 TB Allocation Details'!$A$18:$L$18, 0),FALSE), 'E2 Allocators'!$B$15:$W$361, MATCH(AH$17, 'E2 Allocators'!$B$15:$W$15, 0),FALSE)), 0, VLOOKUP(VLOOKUP($A624, 'E4 TB Allocation Details'!$A$18:$L$205, MATCH("Customer ID", 'E4 TB Allocation Details'!$A$18:$L$18, 0),FALSE), 'E2 Allocators'!$B$15:$W$361, MATCH(AH$17, 'E2 Allocators'!$B$15:$W$15, 0),FALSE))</f>
        <v>0.21137728110325149</v>
      </c>
      <c r="AI624" s="1334">
        <f>IF(ISERROR(VLOOKUP(VLOOKUP($A624, 'E4 TB Allocation Details'!$A$18:$L$205, MATCH("Customer ID", 'E4 TB Allocation Details'!$A$18:$L$18, 0),FALSE), 'E2 Allocators'!$B$15:$W$361, MATCH(AI$17, 'E2 Allocators'!$B$15:$W$15, 0),FALSE)), 0, VLOOKUP(VLOOKUP($A624, 'E4 TB Allocation Details'!$A$18:$L$205, MATCH("Customer ID", 'E4 TB Allocation Details'!$A$18:$L$18, 0),FALSE), 'E2 Allocators'!$B$15:$W$361, MATCH(AI$17, 'E2 Allocators'!$B$15:$W$15, 0),FALSE))</f>
        <v>1.1591273851275041E-2</v>
      </c>
      <c r="AJ624" s="1334">
        <f>IF(ISERROR(VLOOKUP(VLOOKUP($A624, 'E4 TB Allocation Details'!$A$18:$L$205, MATCH("Customer ID", 'E4 TB Allocation Details'!$A$18:$L$18, 0),FALSE), 'E2 Allocators'!$B$15:$W$361, MATCH(AJ$17, 'E2 Allocators'!$B$15:$W$15, 0),FALSE)), 0, VLOOKUP(VLOOKUP($A624, 'E4 TB Allocation Details'!$A$18:$L$205, MATCH("Customer ID", 'E4 TB Allocation Details'!$A$18:$L$18, 0),FALSE), 'E2 Allocators'!$B$15:$W$361, MATCH(AJ$17, 'E2 Allocators'!$B$15:$W$15, 0),FALSE))</f>
        <v>8.9758069309873387E-3</v>
      </c>
      <c r="AK624" s="1334">
        <f>IF(ISERROR(VLOOKUP(VLOOKUP($A624, 'E4 TB Allocation Details'!$A$18:$L$205, MATCH("Customer ID", 'E4 TB Allocation Details'!$A$18:$L$18, 0),FALSE), 'E2 Allocators'!$B$15:$W$361, MATCH(AK$17, 'E2 Allocators'!$B$15:$W$15, 0),FALSE)), 0, VLOOKUP(VLOOKUP($A624, 'E4 TB Allocation Details'!$A$18:$L$205, MATCH("Customer ID", 'E4 TB Allocation Details'!$A$18:$L$18, 0),FALSE), 'E2 Allocators'!$B$15:$W$361, MATCH(AK$17, 'E2 Allocators'!$B$15:$W$15, 0),FALSE))</f>
        <v>0</v>
      </c>
      <c r="AL624" s="1334">
        <f>IF(ISERROR(VLOOKUP(VLOOKUP($A624, 'E4 TB Allocation Details'!$A$18:$L$205, MATCH("Customer ID", 'E4 TB Allocation Details'!$A$18:$L$18, 0),FALSE), 'E2 Allocators'!$B$15:$W$361, MATCH(AL$17, 'E2 Allocators'!$B$15:$W$15, 0),FALSE)), 0, VLOOKUP(VLOOKUP($A624, 'E4 TB Allocation Details'!$A$18:$L$205, MATCH("Customer ID", 'E4 TB Allocation Details'!$A$18:$L$18, 0),FALSE), 'E2 Allocators'!$B$15:$W$361, MATCH(AL$17, 'E2 Allocators'!$B$15:$W$15, 0),FALSE))</f>
        <v>0</v>
      </c>
      <c r="AM624" s="1334">
        <f>IF(ISERROR(VLOOKUP(VLOOKUP($A624, 'E4 TB Allocation Details'!$A$18:$L$205, MATCH("Customer ID", 'E4 TB Allocation Details'!$A$18:$L$18, 0),FALSE), 'E2 Allocators'!$B$15:$W$361, MATCH(AM$17, 'E2 Allocators'!$B$15:$W$15, 0),FALSE)), 0, VLOOKUP(VLOOKUP($A624, 'E4 TB Allocation Details'!$A$18:$L$205, MATCH("Customer ID", 'E4 TB Allocation Details'!$A$18:$L$18, 0),FALSE), 'E2 Allocators'!$B$15:$W$361, MATCH(AM$17, 'E2 Allocators'!$B$15:$W$15, 0),FALSE))</f>
        <v>0</v>
      </c>
      <c r="AN624" s="1334">
        <f>IF(ISERROR(VLOOKUP(VLOOKUP($A624, 'E4 TB Allocation Details'!$A$18:$L$205, MATCH("Customer ID", 'E4 TB Allocation Details'!$A$18:$L$18, 0),FALSE), 'E2 Allocators'!$B$15:$W$361, MATCH(AN$17, 'E2 Allocators'!$B$15:$W$15, 0),FALSE)), 0, VLOOKUP(VLOOKUP($A624, 'E4 TB Allocation Details'!$A$18:$L$205, MATCH("Customer ID", 'E4 TB Allocation Details'!$A$18:$L$18, 0),FALSE), 'E2 Allocators'!$B$15:$W$361, MATCH(AN$17, 'E2 Allocators'!$B$15:$W$15, 0),FALSE))</f>
        <v>0</v>
      </c>
      <c r="AO624" s="1334">
        <f>IF(ISERROR(VLOOKUP(VLOOKUP($A624, 'E4 TB Allocation Details'!$A$18:$L$205, MATCH("Customer ID", 'E4 TB Allocation Details'!$A$18:$L$18, 0),FALSE), 'E2 Allocators'!$B$15:$W$361, MATCH(AO$17, 'E2 Allocators'!$B$15:$W$15, 0),FALSE)), 0, VLOOKUP(VLOOKUP($A624, 'E4 TB Allocation Details'!$A$18:$L$205, MATCH("Customer ID", 'E4 TB Allocation Details'!$A$18:$L$18, 0),FALSE), 'E2 Allocators'!$B$15:$W$361, MATCH(AO$17, 'E2 Allocators'!$B$15:$W$15, 0),FALSE))</f>
        <v>0</v>
      </c>
      <c r="AP624" s="1334">
        <f>IF(ISERROR(VLOOKUP(VLOOKUP($A624, 'E4 TB Allocation Details'!$A$18:$L$205, MATCH("Customer ID", 'E4 TB Allocation Details'!$A$18:$L$18, 0),FALSE), 'E2 Allocators'!$B$15:$W$361, MATCH(AP$17, 'E2 Allocators'!$B$15:$W$15, 0),FALSE)), 0, VLOOKUP(VLOOKUP($A624, 'E4 TB Allocation Details'!$A$18:$L$205, MATCH("Customer ID", 'E4 TB Allocation Details'!$A$18:$L$18, 0),FALSE), 'E2 Allocators'!$B$15:$W$361, MATCH(AP$17, 'E2 Allocators'!$B$15:$W$15, 0),FALSE))</f>
        <v>0</v>
      </c>
      <c r="AQ624" s="1334">
        <f>IF(ISERROR(VLOOKUP(VLOOKUP($A624, 'E4 TB Allocation Details'!$A$18:$L$205, MATCH("Customer ID", 'E4 TB Allocation Details'!$A$18:$L$18, 0),FALSE), 'E2 Allocators'!$B$15:$W$361, MATCH(AQ$17, 'E2 Allocators'!$B$15:$W$15, 0),FALSE)), 0, VLOOKUP(VLOOKUP($A624, 'E4 TB Allocation Details'!$A$18:$L$205, MATCH("Customer ID", 'E4 TB Allocation Details'!$A$18:$L$18, 0),FALSE), 'E2 Allocators'!$B$15:$W$361, MATCH(AQ$17, 'E2 Allocators'!$B$15:$W$15, 0),FALSE))</f>
        <v>0</v>
      </c>
      <c r="AR624" s="1334">
        <f>IF(ISERROR(VLOOKUP(VLOOKUP($A624, 'E4 TB Allocation Details'!$A$18:$L$205, MATCH("Customer ID", 'E4 TB Allocation Details'!$A$18:$L$18, 0),FALSE), 'E2 Allocators'!$B$15:$W$361, MATCH(AR$17, 'E2 Allocators'!$B$15:$W$15, 0),FALSE)), 0, VLOOKUP(VLOOKUP($A624, 'E4 TB Allocation Details'!$A$18:$L$205, MATCH("Customer ID", 'E4 TB Allocation Details'!$A$18:$L$18, 0),FALSE), 'E2 Allocators'!$B$15:$W$361, MATCH(AR$17, 'E2 Allocators'!$B$15:$W$15, 0),FALSE))</f>
        <v>0</v>
      </c>
      <c r="AS624" s="1334">
        <f>IF(ISERROR(VLOOKUP(VLOOKUP($A624, 'E4 TB Allocation Details'!$A$18:$L$205, MATCH("Customer ID", 'E4 TB Allocation Details'!$A$18:$L$18, 0),FALSE), 'E2 Allocators'!$B$15:$W$361, MATCH(AS$17, 'E2 Allocators'!$B$15:$W$15, 0),FALSE)), 0, VLOOKUP(VLOOKUP($A624, 'E4 TB Allocation Details'!$A$18:$L$205, MATCH("Customer ID", 'E4 TB Allocation Details'!$A$18:$L$18, 0),FALSE), 'E2 Allocators'!$B$15:$W$361, MATCH(AS$17, 'E2 Allocators'!$B$15:$W$15, 0),FALSE))</f>
        <v>0</v>
      </c>
      <c r="AT624" s="1334">
        <f>IF(ISERROR(VLOOKUP(VLOOKUP($A624, 'E4 TB Allocation Details'!$A$18:$L$205, MATCH("Customer ID", 'E4 TB Allocation Details'!$A$18:$L$18, 0),FALSE), 'E2 Allocators'!$B$15:$W$361, MATCH(AT$17, 'E2 Allocators'!$B$15:$W$15, 0),FALSE)), 0, VLOOKUP(VLOOKUP($A624, 'E4 TB Allocation Details'!$A$18:$L$205, MATCH("Customer ID", 'E4 TB Allocation Details'!$A$18:$L$18, 0),FALSE), 'E2 Allocators'!$B$15:$W$361, MATCH(AT$17, 'E2 Allocators'!$B$15:$W$15, 0),FALSE))</f>
        <v>0</v>
      </c>
      <c r="AU624" s="1334">
        <f>IF(ISERROR(VLOOKUP(VLOOKUP($A624, 'E4 TB Allocation Details'!$A$18:$L$205, MATCH("Customer ID", 'E4 TB Allocation Details'!$A$18:$L$18, 0),FALSE), 'E2 Allocators'!$B$15:$W$361, MATCH(AU$17, 'E2 Allocators'!$B$15:$W$15, 0),FALSE)), 0, VLOOKUP(VLOOKUP($A624, 'E4 TB Allocation Details'!$A$18:$L$205, MATCH("Customer ID", 'E4 TB Allocation Details'!$A$18:$L$18, 0),FALSE), 'E2 Allocators'!$B$15:$W$361, MATCH(AU$17, 'E2 Allocators'!$B$15:$W$15, 0),FALSE))</f>
        <v>0</v>
      </c>
      <c r="AV624" s="1339">
        <f t="shared" si="926"/>
        <v>1</v>
      </c>
      <c r="AW624" s="1336"/>
      <c r="AX624" s="1336"/>
      <c r="AY624" s="1336"/>
      <c r="AZ624" s="1336"/>
      <c r="BA624" s="1336"/>
      <c r="BB624" s="1336"/>
      <c r="BC624" s="1336"/>
      <c r="BD624" s="1336"/>
      <c r="BE624" s="1336"/>
      <c r="BF624" s="1336"/>
      <c r="BG624" s="1336"/>
      <c r="BH624" s="1336"/>
      <c r="BI624" s="1336"/>
      <c r="BJ624" s="1336"/>
      <c r="BK624" s="1336"/>
      <c r="BL624" s="1336"/>
      <c r="BM624" s="1336"/>
      <c r="BN624" s="1336"/>
      <c r="BO624" s="1336"/>
      <c r="BP624" s="1336"/>
      <c r="BQ624" s="1337"/>
    </row>
    <row r="625" spans="1:69" s="258" customFormat="1" ht="25.5">
      <c r="A625" s="1338" t="s">
        <v>1278</v>
      </c>
      <c r="B625" s="1331" t="s">
        <v>1068</v>
      </c>
      <c r="C625" s="1332">
        <v>1</v>
      </c>
      <c r="D625" s="1333">
        <f t="shared" si="923"/>
        <v>0.65</v>
      </c>
      <c r="E625" s="1333">
        <f>VLOOKUP($A625,'E1 Categorization'!$A$35:$E$114,5,FALSE)</f>
        <v>0.35</v>
      </c>
      <c r="F625" s="1333">
        <f t="shared" si="924"/>
        <v>1</v>
      </c>
      <c r="G625" s="1334">
        <f>IF(ISERROR(VLOOKUP(VLOOKUP($A625, 'E4 TB Allocation Details'!$A$18:$L$205, MATCH("Demand ID", 'E4 TB Allocation Details'!$A$18:$L$18, 0),FALSE), 'E2 Allocators'!$B$15:$W$361, MATCH(G$17, 'E2 Allocators'!$B$15:$W$15, 0),FALSE)), 0, VLOOKUP(VLOOKUP($A625, 'E4 TB Allocation Details'!$A$18:$L$205, MATCH("Demand ID", 'E4 TB Allocation Details'!$A$18:$L$18, 0),FALSE), 'E2 Allocators'!$B$15:$W$361, MATCH(G$17, 'E2 Allocators'!$B$15:$W$15, 0),FALSE))</f>
        <v>0.61903661732298609</v>
      </c>
      <c r="H625" s="1334">
        <f>IF(ISERROR(VLOOKUP(VLOOKUP($A625, 'E4 TB Allocation Details'!$A$18:$L$205, MATCH("Demand ID", 'E4 TB Allocation Details'!$A$18:$L$18, 0),FALSE), 'E2 Allocators'!$B$15:$W$361, MATCH(H$17, 'E2 Allocators'!$B$15:$W$15, 0),FALSE)), 0, VLOOKUP(VLOOKUP($A625, 'E4 TB Allocation Details'!$A$18:$L$205, MATCH("Demand ID", 'E4 TB Allocation Details'!$A$18:$L$18, 0),FALSE), 'E2 Allocators'!$B$15:$W$361, MATCH(H$17, 'E2 Allocators'!$B$15:$W$15, 0),FALSE))</f>
        <v>0.23458020427422402</v>
      </c>
      <c r="I625" s="1334">
        <f>IF(ISERROR(VLOOKUP(VLOOKUP($A625, 'E4 TB Allocation Details'!$A$18:$L$205, MATCH("Demand ID", 'E4 TB Allocation Details'!$A$18:$L$18, 0),FALSE), 'E2 Allocators'!$B$15:$W$361, MATCH(I$17, 'E2 Allocators'!$B$15:$W$15, 0),FALSE)), 0, VLOOKUP(VLOOKUP($A625, 'E4 TB Allocation Details'!$A$18:$L$205, MATCH("Demand ID", 'E4 TB Allocation Details'!$A$18:$L$18, 0),FALSE), 'E2 Allocators'!$B$15:$W$361, MATCH(I$17, 'E2 Allocators'!$B$15:$W$15, 0),FALSE))</f>
        <v>0.14519356510090883</v>
      </c>
      <c r="J625" s="1334">
        <f>IF(ISERROR(VLOOKUP(VLOOKUP($A625, 'E4 TB Allocation Details'!$A$18:$L$205, MATCH("Demand ID", 'E4 TB Allocation Details'!$A$18:$L$18, 0),FALSE), 'E2 Allocators'!$B$15:$W$361, MATCH(J$17, 'E2 Allocators'!$B$15:$W$15, 0),FALSE)), 0, VLOOKUP(VLOOKUP($A625, 'E4 TB Allocation Details'!$A$18:$L$205, MATCH("Demand ID", 'E4 TB Allocation Details'!$A$18:$L$18, 0),FALSE), 'E2 Allocators'!$B$15:$W$361, MATCH(J$17, 'E2 Allocators'!$B$15:$W$15, 0),FALSE))</f>
        <v>0</v>
      </c>
      <c r="K625" s="1334">
        <f>IF(ISERROR(VLOOKUP(VLOOKUP($A625, 'E4 TB Allocation Details'!$A$18:$L$205, MATCH("Demand ID", 'E4 TB Allocation Details'!$A$18:$L$18, 0),FALSE), 'E2 Allocators'!$B$15:$W$361, MATCH(K$17, 'E2 Allocators'!$B$15:$W$15, 0),FALSE)), 0, VLOOKUP(VLOOKUP($A625, 'E4 TB Allocation Details'!$A$18:$L$205, MATCH("Demand ID", 'E4 TB Allocation Details'!$A$18:$L$18, 0),FALSE), 'E2 Allocators'!$B$15:$W$361, MATCH(K$17, 'E2 Allocators'!$B$15:$W$15, 0),FALSE))</f>
        <v>0</v>
      </c>
      <c r="L625" s="1334">
        <f>IF(ISERROR(VLOOKUP(VLOOKUP($A625, 'E4 TB Allocation Details'!$A$18:$L$205, MATCH("Demand ID", 'E4 TB Allocation Details'!$A$18:$L$18, 0),FALSE), 'E2 Allocators'!$B$15:$W$361, MATCH(L$17, 'E2 Allocators'!$B$15:$W$15, 0),FALSE)), 0, VLOOKUP(VLOOKUP($A625, 'E4 TB Allocation Details'!$A$18:$L$205, MATCH("Demand ID", 'E4 TB Allocation Details'!$A$18:$L$18, 0),FALSE), 'E2 Allocators'!$B$15:$W$361, MATCH(L$17, 'E2 Allocators'!$B$15:$W$15, 0),FALSE))</f>
        <v>0</v>
      </c>
      <c r="M625" s="1334">
        <f>IF(ISERROR(VLOOKUP(VLOOKUP($A625, 'E4 TB Allocation Details'!$A$18:$L$205, MATCH("Demand ID", 'E4 TB Allocation Details'!$A$18:$L$18, 0),FALSE), 'E2 Allocators'!$B$15:$W$361, MATCH(M$17, 'E2 Allocators'!$B$15:$W$15, 0),FALSE)), 0, VLOOKUP(VLOOKUP($A625, 'E4 TB Allocation Details'!$A$18:$L$205, MATCH("Demand ID", 'E4 TB Allocation Details'!$A$18:$L$18, 0),FALSE), 'E2 Allocators'!$B$15:$W$361, MATCH(M$17, 'E2 Allocators'!$B$15:$W$15, 0),FALSE))</f>
        <v>0</v>
      </c>
      <c r="N625" s="1334">
        <f>IF(ISERROR(VLOOKUP(VLOOKUP($A625, 'E4 TB Allocation Details'!$A$18:$L$205, MATCH("Demand ID", 'E4 TB Allocation Details'!$A$18:$L$18, 0),FALSE), 'E2 Allocators'!$B$15:$W$361, MATCH(N$17, 'E2 Allocators'!$B$15:$W$15, 0),FALSE)), 0, VLOOKUP(VLOOKUP($A625, 'E4 TB Allocation Details'!$A$18:$L$205, MATCH("Demand ID", 'E4 TB Allocation Details'!$A$18:$L$18, 0),FALSE), 'E2 Allocators'!$B$15:$W$361, MATCH(N$17, 'E2 Allocators'!$B$15:$W$15, 0),FALSE))</f>
        <v>0</v>
      </c>
      <c r="O625" s="1334">
        <f>IF(ISERROR(VLOOKUP(VLOOKUP($A625, 'E4 TB Allocation Details'!$A$18:$L$205, MATCH("Demand ID", 'E4 TB Allocation Details'!$A$18:$L$18, 0),FALSE), 'E2 Allocators'!$B$15:$W$361, MATCH(O$17, 'E2 Allocators'!$B$15:$W$15, 0),FALSE)), 0, VLOOKUP(VLOOKUP($A625, 'E4 TB Allocation Details'!$A$18:$L$205, MATCH("Demand ID", 'E4 TB Allocation Details'!$A$18:$L$18, 0),FALSE), 'E2 Allocators'!$B$15:$W$361, MATCH(O$17, 'E2 Allocators'!$B$15:$W$15, 0),FALSE))</f>
        <v>1.1896133018811318E-3</v>
      </c>
      <c r="P625" s="1334">
        <f>IF(ISERROR(VLOOKUP(VLOOKUP($A625, 'E4 TB Allocation Details'!$A$18:$L$205, MATCH("Demand ID", 'E4 TB Allocation Details'!$A$18:$L$18, 0),FALSE), 'E2 Allocators'!$B$15:$W$361, MATCH(P$17, 'E2 Allocators'!$B$15:$W$15, 0),FALSE)), 0, VLOOKUP(VLOOKUP($A625, 'E4 TB Allocation Details'!$A$18:$L$205, MATCH("Demand ID", 'E4 TB Allocation Details'!$A$18:$L$18, 0),FALSE), 'E2 Allocators'!$B$15:$W$361, MATCH(P$17, 'E2 Allocators'!$B$15:$W$15, 0),FALSE))</f>
        <v>0</v>
      </c>
      <c r="Q625" s="1334">
        <f>IF(ISERROR(VLOOKUP(VLOOKUP($A625, 'E4 TB Allocation Details'!$A$18:$L$205, MATCH("Demand ID", 'E4 TB Allocation Details'!$A$18:$L$18, 0),FALSE), 'E2 Allocators'!$B$15:$W$361, MATCH(Q$17, 'E2 Allocators'!$B$15:$W$15, 0),FALSE)), 0, VLOOKUP(VLOOKUP($A625, 'E4 TB Allocation Details'!$A$18:$L$205, MATCH("Demand ID", 'E4 TB Allocation Details'!$A$18:$L$18, 0),FALSE), 'E2 Allocators'!$B$15:$W$361, MATCH(Q$17, 'E2 Allocators'!$B$15:$W$15, 0),FALSE))</f>
        <v>0</v>
      </c>
      <c r="R625" s="1334">
        <f>IF(ISERROR(VLOOKUP(VLOOKUP($A625, 'E4 TB Allocation Details'!$A$18:$L$205, MATCH("Demand ID", 'E4 TB Allocation Details'!$A$18:$L$18, 0),FALSE), 'E2 Allocators'!$B$15:$W$361, MATCH(R$17, 'E2 Allocators'!$B$15:$W$15, 0),FALSE)), 0, VLOOKUP(VLOOKUP($A625, 'E4 TB Allocation Details'!$A$18:$L$205, MATCH("Demand ID", 'E4 TB Allocation Details'!$A$18:$L$18, 0),FALSE), 'E2 Allocators'!$B$15:$W$361, MATCH(R$17, 'E2 Allocators'!$B$15:$W$15, 0),FALSE))</f>
        <v>0</v>
      </c>
      <c r="S625" s="1334">
        <f>IF(ISERROR(VLOOKUP(VLOOKUP($A625, 'E4 TB Allocation Details'!$A$18:$L$205, MATCH("Demand ID", 'E4 TB Allocation Details'!$A$18:$L$18, 0),FALSE), 'E2 Allocators'!$B$15:$W$361, MATCH(S$17, 'E2 Allocators'!$B$15:$W$15, 0),FALSE)), 0, VLOOKUP(VLOOKUP($A625, 'E4 TB Allocation Details'!$A$18:$L$205, MATCH("Demand ID", 'E4 TB Allocation Details'!$A$18:$L$18, 0),FALSE), 'E2 Allocators'!$B$15:$W$361, MATCH(S$17, 'E2 Allocators'!$B$15:$W$15, 0),FALSE))</f>
        <v>0</v>
      </c>
      <c r="T625" s="1334">
        <f>IF(ISERROR(VLOOKUP(VLOOKUP($A625, 'E4 TB Allocation Details'!$A$18:$L$205, MATCH("Demand ID", 'E4 TB Allocation Details'!$A$18:$L$18, 0),FALSE), 'E2 Allocators'!$B$15:$W$361, MATCH(T$17, 'E2 Allocators'!$B$15:$W$15, 0),FALSE)), 0, VLOOKUP(VLOOKUP($A625, 'E4 TB Allocation Details'!$A$18:$L$205, MATCH("Demand ID", 'E4 TB Allocation Details'!$A$18:$L$18, 0),FALSE), 'E2 Allocators'!$B$15:$W$361, MATCH(T$17, 'E2 Allocators'!$B$15:$W$15, 0),FALSE))</f>
        <v>0</v>
      </c>
      <c r="U625" s="1334">
        <f>IF(ISERROR(VLOOKUP(VLOOKUP($A625, 'E4 TB Allocation Details'!$A$18:$L$205, MATCH("Demand ID", 'E4 TB Allocation Details'!$A$18:$L$18, 0),FALSE), 'E2 Allocators'!$B$15:$W$361, MATCH(U$17, 'E2 Allocators'!$B$15:$W$15, 0),FALSE)), 0, VLOOKUP(VLOOKUP($A625, 'E4 TB Allocation Details'!$A$18:$L$205, MATCH("Demand ID", 'E4 TB Allocation Details'!$A$18:$L$18, 0),FALSE), 'E2 Allocators'!$B$15:$W$361, MATCH(U$17, 'E2 Allocators'!$B$15:$W$15, 0),FALSE))</f>
        <v>0</v>
      </c>
      <c r="V625" s="1334">
        <f>IF(ISERROR(VLOOKUP(VLOOKUP($A625, 'E4 TB Allocation Details'!$A$18:$L$205, MATCH("Demand ID", 'E4 TB Allocation Details'!$A$18:$L$18, 0),FALSE), 'E2 Allocators'!$B$15:$W$361, MATCH(V$17, 'E2 Allocators'!$B$15:$W$15, 0),FALSE)), 0, VLOOKUP(VLOOKUP($A625, 'E4 TB Allocation Details'!$A$18:$L$205, MATCH("Demand ID", 'E4 TB Allocation Details'!$A$18:$L$18, 0),FALSE), 'E2 Allocators'!$B$15:$W$361, MATCH(V$17, 'E2 Allocators'!$B$15:$W$15, 0),FALSE))</f>
        <v>0</v>
      </c>
      <c r="W625" s="1334">
        <f>IF(ISERROR(VLOOKUP(VLOOKUP($A625, 'E4 TB Allocation Details'!$A$18:$L$205, MATCH("Demand ID", 'E4 TB Allocation Details'!$A$18:$L$18, 0),FALSE), 'E2 Allocators'!$B$15:$W$361, MATCH(W$17, 'E2 Allocators'!$B$15:$W$15, 0),FALSE)), 0, VLOOKUP(VLOOKUP($A625, 'E4 TB Allocation Details'!$A$18:$L$205, MATCH("Demand ID", 'E4 TB Allocation Details'!$A$18:$L$18, 0),FALSE), 'E2 Allocators'!$B$15:$W$361, MATCH(W$17, 'E2 Allocators'!$B$15:$W$15, 0),FALSE))</f>
        <v>0</v>
      </c>
      <c r="X625" s="1334">
        <f>IF(ISERROR(VLOOKUP(VLOOKUP($A625, 'E4 TB Allocation Details'!$A$18:$L$205, MATCH("Demand ID", 'E4 TB Allocation Details'!$A$18:$L$18, 0),FALSE), 'E2 Allocators'!$B$15:$W$361, MATCH(X$17, 'E2 Allocators'!$B$15:$W$15, 0),FALSE)), 0, VLOOKUP(VLOOKUP($A625, 'E4 TB Allocation Details'!$A$18:$L$205, MATCH("Demand ID", 'E4 TB Allocation Details'!$A$18:$L$18, 0),FALSE), 'E2 Allocators'!$B$15:$W$361, MATCH(X$17, 'E2 Allocators'!$B$15:$W$15, 0),FALSE))</f>
        <v>0</v>
      </c>
      <c r="Y625" s="1334">
        <f>IF(ISERROR(VLOOKUP(VLOOKUP($A625, 'E4 TB Allocation Details'!$A$18:$L$205, MATCH("Demand ID", 'E4 TB Allocation Details'!$A$18:$L$18, 0),FALSE), 'E2 Allocators'!$B$15:$W$361, MATCH(Y$17, 'E2 Allocators'!$B$15:$W$15, 0),FALSE)), 0, VLOOKUP(VLOOKUP($A625, 'E4 TB Allocation Details'!$A$18:$L$205, MATCH("Demand ID", 'E4 TB Allocation Details'!$A$18:$L$18, 0),FALSE), 'E2 Allocators'!$B$15:$W$361, MATCH(Y$17, 'E2 Allocators'!$B$15:$W$15, 0),FALSE))</f>
        <v>0</v>
      </c>
      <c r="Z625" s="1334">
        <f>IF(ISERROR(VLOOKUP(VLOOKUP($A625, 'E4 TB Allocation Details'!$A$18:$L$205, MATCH("Demand ID", 'E4 TB Allocation Details'!$A$18:$L$18, 0),FALSE), 'E2 Allocators'!$B$15:$W$361, MATCH(Z$17, 'E2 Allocators'!$B$15:$W$15, 0),FALSE)), 0, VLOOKUP(VLOOKUP($A625, 'E4 TB Allocation Details'!$A$18:$L$205, MATCH("Demand ID", 'E4 TB Allocation Details'!$A$18:$L$18, 0),FALSE), 'E2 Allocators'!$B$15:$W$361, MATCH(Z$17, 'E2 Allocators'!$B$15:$W$15, 0),FALSE))</f>
        <v>0</v>
      </c>
      <c r="AA625" s="1339">
        <f t="shared" si="925"/>
        <v>1</v>
      </c>
      <c r="AB625" s="1334">
        <f>IF(ISERROR(VLOOKUP(VLOOKUP($A625, 'E4 TB Allocation Details'!$A$18:$L$205, MATCH("Customer ID", 'E4 TB Allocation Details'!$A$18:$L$18, 0),FALSE), 'E2 Allocators'!$B$15:$W$361, MATCH(AB$17, 'E2 Allocators'!$B$15:$W$15, 0),FALSE)), 0, VLOOKUP(VLOOKUP($A625, 'E4 TB Allocation Details'!$A$18:$L$205, MATCH("Customer ID", 'E4 TB Allocation Details'!$A$18:$L$18, 0),FALSE), 'E2 Allocators'!$B$15:$W$361, MATCH(AB$17, 'E2 Allocators'!$B$15:$W$15, 0),FALSE))</f>
        <v>0.6714802047259314</v>
      </c>
      <c r="AC625" s="1334">
        <f>IF(ISERROR(VLOOKUP(VLOOKUP($A625, 'E4 TB Allocation Details'!$A$18:$L$205, MATCH("Customer ID", 'E4 TB Allocation Details'!$A$18:$L$18, 0),FALSE), 'E2 Allocators'!$B$15:$W$361, MATCH(AC$17, 'E2 Allocators'!$B$15:$W$15, 0),FALSE)), 0, VLOOKUP(VLOOKUP($A625, 'E4 TB Allocation Details'!$A$18:$L$205, MATCH("Customer ID", 'E4 TB Allocation Details'!$A$18:$L$18, 0),FALSE), 'E2 Allocators'!$B$15:$W$361, MATCH(AC$17, 'E2 Allocators'!$B$15:$W$15, 0),FALSE))</f>
        <v>7.3956271918693514E-2</v>
      </c>
      <c r="AD625" s="1334">
        <f>IF(ISERROR(VLOOKUP(VLOOKUP($A625, 'E4 TB Allocation Details'!$A$18:$L$205, MATCH("Customer ID", 'E4 TB Allocation Details'!$A$18:$L$18, 0),FALSE), 'E2 Allocators'!$B$15:$W$361, MATCH(AD$17, 'E2 Allocators'!$B$15:$W$15, 0),FALSE)), 0, VLOOKUP(VLOOKUP($A625, 'E4 TB Allocation Details'!$A$18:$L$205, MATCH("Customer ID", 'E4 TB Allocation Details'!$A$18:$L$18, 0),FALSE), 'E2 Allocators'!$B$15:$W$361, MATCH(AD$17, 'E2 Allocators'!$B$15:$W$15, 0),FALSE))</f>
        <v>3.6822352184730772E-3</v>
      </c>
      <c r="AE625" s="1334">
        <f>IF(ISERROR(VLOOKUP(VLOOKUP($A625, 'E4 TB Allocation Details'!$A$18:$L$205, MATCH("Customer ID", 'E4 TB Allocation Details'!$A$18:$L$18, 0),FALSE), 'E2 Allocators'!$B$15:$W$361, MATCH(AE$17, 'E2 Allocators'!$B$15:$W$15, 0),FALSE)), 0, VLOOKUP(VLOOKUP($A625, 'E4 TB Allocation Details'!$A$18:$L$205, MATCH("Customer ID", 'E4 TB Allocation Details'!$A$18:$L$18, 0),FALSE), 'E2 Allocators'!$B$15:$W$361, MATCH(AE$17, 'E2 Allocators'!$B$15:$W$15, 0),FALSE))</f>
        <v>0</v>
      </c>
      <c r="AF625" s="1334">
        <f>IF(ISERROR(VLOOKUP(VLOOKUP($A625, 'E4 TB Allocation Details'!$A$18:$L$205, MATCH("Customer ID", 'E4 TB Allocation Details'!$A$18:$L$18, 0),FALSE), 'E2 Allocators'!$B$15:$W$361, MATCH(AF$17, 'E2 Allocators'!$B$15:$W$15, 0),FALSE)), 0, VLOOKUP(VLOOKUP($A625, 'E4 TB Allocation Details'!$A$18:$L$205, MATCH("Customer ID", 'E4 TB Allocation Details'!$A$18:$L$18, 0),FALSE), 'E2 Allocators'!$B$15:$W$361, MATCH(AF$17, 'E2 Allocators'!$B$15:$W$15, 0),FALSE))</f>
        <v>0</v>
      </c>
      <c r="AG625" s="1334">
        <f>IF(ISERROR(VLOOKUP(VLOOKUP($A625, 'E4 TB Allocation Details'!$A$18:$L$205, MATCH("Customer ID", 'E4 TB Allocation Details'!$A$18:$L$18, 0),FALSE), 'E2 Allocators'!$B$15:$W$361, MATCH(AG$17, 'E2 Allocators'!$B$15:$W$15, 0),FALSE)), 0, VLOOKUP(VLOOKUP($A625, 'E4 TB Allocation Details'!$A$18:$L$205, MATCH("Customer ID", 'E4 TB Allocation Details'!$A$18:$L$18, 0),FALSE), 'E2 Allocators'!$B$15:$W$361, MATCH(AG$17, 'E2 Allocators'!$B$15:$W$15, 0),FALSE))</f>
        <v>0</v>
      </c>
      <c r="AH625" s="1334">
        <f>IF(ISERROR(VLOOKUP(VLOOKUP($A625, 'E4 TB Allocation Details'!$A$18:$L$205, MATCH("Customer ID", 'E4 TB Allocation Details'!$A$18:$L$18, 0),FALSE), 'E2 Allocators'!$B$15:$W$361, MATCH(AH$17, 'E2 Allocators'!$B$15:$W$15, 0),FALSE)), 0, VLOOKUP(VLOOKUP($A625, 'E4 TB Allocation Details'!$A$18:$L$205, MATCH("Customer ID", 'E4 TB Allocation Details'!$A$18:$L$18, 0),FALSE), 'E2 Allocators'!$B$15:$W$361, MATCH(AH$17, 'E2 Allocators'!$B$15:$W$15, 0),FALSE))</f>
        <v>0.22863502322266108</v>
      </c>
      <c r="AI625" s="1334">
        <f>IF(ISERROR(VLOOKUP(VLOOKUP($A625, 'E4 TB Allocation Details'!$A$18:$L$205, MATCH("Customer ID", 'E4 TB Allocation Details'!$A$18:$L$18, 0),FALSE), 'E2 Allocators'!$B$15:$W$361, MATCH(AI$17, 'E2 Allocators'!$B$15:$W$15, 0),FALSE)), 0, VLOOKUP(VLOOKUP($A625, 'E4 TB Allocation Details'!$A$18:$L$205, MATCH("Customer ID", 'E4 TB Allocation Details'!$A$18:$L$18, 0),FALSE), 'E2 Allocators'!$B$15:$W$361, MATCH(AI$17, 'E2 Allocators'!$B$15:$W$15, 0),FALSE))</f>
        <v>1.2537634850511504E-2</v>
      </c>
      <c r="AJ625" s="1334">
        <f>IF(ISERROR(VLOOKUP(VLOOKUP($A625, 'E4 TB Allocation Details'!$A$18:$L$205, MATCH("Customer ID", 'E4 TB Allocation Details'!$A$18:$L$18, 0),FALSE), 'E2 Allocators'!$B$15:$W$361, MATCH(AJ$17, 'E2 Allocators'!$B$15:$W$15, 0),FALSE)), 0, VLOOKUP(VLOOKUP($A625, 'E4 TB Allocation Details'!$A$18:$L$205, MATCH("Customer ID", 'E4 TB Allocation Details'!$A$18:$L$18, 0),FALSE), 'E2 Allocators'!$B$15:$W$361, MATCH(AJ$17, 'E2 Allocators'!$B$15:$W$15, 0),FALSE))</f>
        <v>9.7086300637294204E-3</v>
      </c>
      <c r="AK625" s="1334">
        <f>IF(ISERROR(VLOOKUP(VLOOKUP($A625, 'E4 TB Allocation Details'!$A$18:$L$205, MATCH("Customer ID", 'E4 TB Allocation Details'!$A$18:$L$18, 0),FALSE), 'E2 Allocators'!$B$15:$W$361, MATCH(AK$17, 'E2 Allocators'!$B$15:$W$15, 0),FALSE)), 0, VLOOKUP(VLOOKUP($A625, 'E4 TB Allocation Details'!$A$18:$L$205, MATCH("Customer ID", 'E4 TB Allocation Details'!$A$18:$L$18, 0),FALSE), 'E2 Allocators'!$B$15:$W$361, MATCH(AK$17, 'E2 Allocators'!$B$15:$W$15, 0),FALSE))</f>
        <v>0</v>
      </c>
      <c r="AL625" s="1334">
        <f>IF(ISERROR(VLOOKUP(VLOOKUP($A625, 'E4 TB Allocation Details'!$A$18:$L$205, MATCH("Customer ID", 'E4 TB Allocation Details'!$A$18:$L$18, 0),FALSE), 'E2 Allocators'!$B$15:$W$361, MATCH(AL$17, 'E2 Allocators'!$B$15:$W$15, 0),FALSE)), 0, VLOOKUP(VLOOKUP($A625, 'E4 TB Allocation Details'!$A$18:$L$205, MATCH("Customer ID", 'E4 TB Allocation Details'!$A$18:$L$18, 0),FALSE), 'E2 Allocators'!$B$15:$W$361, MATCH(AL$17, 'E2 Allocators'!$B$15:$W$15, 0),FALSE))</f>
        <v>0</v>
      </c>
      <c r="AM625" s="1334">
        <f>IF(ISERROR(VLOOKUP(VLOOKUP($A625, 'E4 TB Allocation Details'!$A$18:$L$205, MATCH("Customer ID", 'E4 TB Allocation Details'!$A$18:$L$18, 0),FALSE), 'E2 Allocators'!$B$15:$W$361, MATCH(AM$17, 'E2 Allocators'!$B$15:$W$15, 0),FALSE)), 0, VLOOKUP(VLOOKUP($A625, 'E4 TB Allocation Details'!$A$18:$L$205, MATCH("Customer ID", 'E4 TB Allocation Details'!$A$18:$L$18, 0),FALSE), 'E2 Allocators'!$B$15:$W$361, MATCH(AM$17, 'E2 Allocators'!$B$15:$W$15, 0),FALSE))</f>
        <v>0</v>
      </c>
      <c r="AN625" s="1334">
        <f>IF(ISERROR(VLOOKUP(VLOOKUP($A625, 'E4 TB Allocation Details'!$A$18:$L$205, MATCH("Customer ID", 'E4 TB Allocation Details'!$A$18:$L$18, 0),FALSE), 'E2 Allocators'!$B$15:$W$361, MATCH(AN$17, 'E2 Allocators'!$B$15:$W$15, 0),FALSE)), 0, VLOOKUP(VLOOKUP($A625, 'E4 TB Allocation Details'!$A$18:$L$205, MATCH("Customer ID", 'E4 TB Allocation Details'!$A$18:$L$18, 0),FALSE), 'E2 Allocators'!$B$15:$W$361, MATCH(AN$17, 'E2 Allocators'!$B$15:$W$15, 0),FALSE))</f>
        <v>0</v>
      </c>
      <c r="AO625" s="1334">
        <f>IF(ISERROR(VLOOKUP(VLOOKUP($A625, 'E4 TB Allocation Details'!$A$18:$L$205, MATCH("Customer ID", 'E4 TB Allocation Details'!$A$18:$L$18, 0),FALSE), 'E2 Allocators'!$B$15:$W$361, MATCH(AO$17, 'E2 Allocators'!$B$15:$W$15, 0),FALSE)), 0, VLOOKUP(VLOOKUP($A625, 'E4 TB Allocation Details'!$A$18:$L$205, MATCH("Customer ID", 'E4 TB Allocation Details'!$A$18:$L$18, 0),FALSE), 'E2 Allocators'!$B$15:$W$361, MATCH(AO$17, 'E2 Allocators'!$B$15:$W$15, 0),FALSE))</f>
        <v>0</v>
      </c>
      <c r="AP625" s="1334">
        <f>IF(ISERROR(VLOOKUP(VLOOKUP($A625, 'E4 TB Allocation Details'!$A$18:$L$205, MATCH("Customer ID", 'E4 TB Allocation Details'!$A$18:$L$18, 0),FALSE), 'E2 Allocators'!$B$15:$W$361, MATCH(AP$17, 'E2 Allocators'!$B$15:$W$15, 0),FALSE)), 0, VLOOKUP(VLOOKUP($A625, 'E4 TB Allocation Details'!$A$18:$L$205, MATCH("Customer ID", 'E4 TB Allocation Details'!$A$18:$L$18, 0),FALSE), 'E2 Allocators'!$B$15:$W$361, MATCH(AP$17, 'E2 Allocators'!$B$15:$W$15, 0),FALSE))</f>
        <v>0</v>
      </c>
      <c r="AQ625" s="1334">
        <f>IF(ISERROR(VLOOKUP(VLOOKUP($A625, 'E4 TB Allocation Details'!$A$18:$L$205, MATCH("Customer ID", 'E4 TB Allocation Details'!$A$18:$L$18, 0),FALSE), 'E2 Allocators'!$B$15:$W$361, MATCH(AQ$17, 'E2 Allocators'!$B$15:$W$15, 0),FALSE)), 0, VLOOKUP(VLOOKUP($A625, 'E4 TB Allocation Details'!$A$18:$L$205, MATCH("Customer ID", 'E4 TB Allocation Details'!$A$18:$L$18, 0),FALSE), 'E2 Allocators'!$B$15:$W$361, MATCH(AQ$17, 'E2 Allocators'!$B$15:$W$15, 0),FALSE))</f>
        <v>0</v>
      </c>
      <c r="AR625" s="1334">
        <f>IF(ISERROR(VLOOKUP(VLOOKUP($A625, 'E4 TB Allocation Details'!$A$18:$L$205, MATCH("Customer ID", 'E4 TB Allocation Details'!$A$18:$L$18, 0),FALSE), 'E2 Allocators'!$B$15:$W$361, MATCH(AR$17, 'E2 Allocators'!$B$15:$W$15, 0),FALSE)), 0, VLOOKUP(VLOOKUP($A625, 'E4 TB Allocation Details'!$A$18:$L$205, MATCH("Customer ID", 'E4 TB Allocation Details'!$A$18:$L$18, 0),FALSE), 'E2 Allocators'!$B$15:$W$361, MATCH(AR$17, 'E2 Allocators'!$B$15:$W$15, 0),FALSE))</f>
        <v>0</v>
      </c>
      <c r="AS625" s="1334">
        <f>IF(ISERROR(VLOOKUP(VLOOKUP($A625, 'E4 TB Allocation Details'!$A$18:$L$205, MATCH("Customer ID", 'E4 TB Allocation Details'!$A$18:$L$18, 0),FALSE), 'E2 Allocators'!$B$15:$W$361, MATCH(AS$17, 'E2 Allocators'!$B$15:$W$15, 0),FALSE)), 0, VLOOKUP(VLOOKUP($A625, 'E4 TB Allocation Details'!$A$18:$L$205, MATCH("Customer ID", 'E4 TB Allocation Details'!$A$18:$L$18, 0),FALSE), 'E2 Allocators'!$B$15:$W$361, MATCH(AS$17, 'E2 Allocators'!$B$15:$W$15, 0),FALSE))</f>
        <v>0</v>
      </c>
      <c r="AT625" s="1334">
        <f>IF(ISERROR(VLOOKUP(VLOOKUP($A625, 'E4 TB Allocation Details'!$A$18:$L$205, MATCH("Customer ID", 'E4 TB Allocation Details'!$A$18:$L$18, 0),FALSE), 'E2 Allocators'!$B$15:$W$361, MATCH(AT$17, 'E2 Allocators'!$B$15:$W$15, 0),FALSE)), 0, VLOOKUP(VLOOKUP($A625, 'E4 TB Allocation Details'!$A$18:$L$205, MATCH("Customer ID", 'E4 TB Allocation Details'!$A$18:$L$18, 0),FALSE), 'E2 Allocators'!$B$15:$W$361, MATCH(AT$17, 'E2 Allocators'!$B$15:$W$15, 0),FALSE))</f>
        <v>0</v>
      </c>
      <c r="AU625" s="1334">
        <f>IF(ISERROR(VLOOKUP(VLOOKUP($A625, 'E4 TB Allocation Details'!$A$18:$L$205, MATCH("Customer ID", 'E4 TB Allocation Details'!$A$18:$L$18, 0),FALSE), 'E2 Allocators'!$B$15:$W$361, MATCH(AU$17, 'E2 Allocators'!$B$15:$W$15, 0),FALSE)), 0, VLOOKUP(VLOOKUP($A625, 'E4 TB Allocation Details'!$A$18:$L$205, MATCH("Customer ID", 'E4 TB Allocation Details'!$A$18:$L$18, 0),FALSE), 'E2 Allocators'!$B$15:$W$361, MATCH(AU$17, 'E2 Allocators'!$B$15:$W$15, 0),FALSE))</f>
        <v>0</v>
      </c>
      <c r="AV625" s="1339">
        <f t="shared" si="926"/>
        <v>1</v>
      </c>
      <c r="AW625" s="1336"/>
      <c r="AX625" s="1336"/>
      <c r="AY625" s="1336"/>
      <c r="AZ625" s="1336"/>
      <c r="BA625" s="1336"/>
      <c r="BB625" s="1336"/>
      <c r="BC625" s="1336"/>
      <c r="BD625" s="1336"/>
      <c r="BE625" s="1336"/>
      <c r="BF625" s="1336"/>
      <c r="BG625" s="1336"/>
      <c r="BH625" s="1336"/>
      <c r="BI625" s="1336"/>
      <c r="BJ625" s="1336"/>
      <c r="BK625" s="1336"/>
      <c r="BL625" s="1336"/>
      <c r="BM625" s="1336"/>
      <c r="BN625" s="1336"/>
      <c r="BO625" s="1336"/>
      <c r="BP625" s="1336"/>
      <c r="BQ625" s="1337"/>
    </row>
    <row r="626" spans="1:69" s="258" customFormat="1" ht="12.75">
      <c r="A626" s="1338">
        <v>1850</v>
      </c>
      <c r="B626" s="1331" t="s">
        <v>41</v>
      </c>
      <c r="C626" s="1332">
        <v>1</v>
      </c>
      <c r="D626" s="1333">
        <f>C626-E626</f>
        <v>0.7</v>
      </c>
      <c r="E626" s="1333">
        <f>VLOOKUP($A626,'E1 Categorization'!$A$35:$E$114,5,FALSE)</f>
        <v>0.3</v>
      </c>
      <c r="F626" s="1333">
        <f>D626+E626</f>
        <v>1</v>
      </c>
      <c r="G626" s="1334">
        <f>IF(ISERROR(VLOOKUP(VLOOKUP($A626, 'E4 TB Allocation Details'!$A$18:$L$205, MATCH("Demand ID", 'E4 TB Allocation Details'!$A$18:$L$18, 0),FALSE), 'E2 Allocators'!$B$15:$W$361, MATCH(G$17, 'E2 Allocators'!$B$15:$W$15, 0),FALSE)), 0, VLOOKUP(VLOOKUP($A626, 'E4 TB Allocation Details'!$A$18:$L$205, MATCH("Demand ID", 'E4 TB Allocation Details'!$A$18:$L$18, 0),FALSE), 'E2 Allocators'!$B$15:$W$361, MATCH(G$17, 'E2 Allocators'!$B$15:$W$15, 0),FALSE))</f>
        <v>0.49471109685506176</v>
      </c>
      <c r="H626" s="1334">
        <f>IF(ISERROR(VLOOKUP(VLOOKUP($A626, 'E4 TB Allocation Details'!$A$18:$L$205, MATCH("Demand ID", 'E4 TB Allocation Details'!$A$18:$L$18, 0),FALSE), 'E2 Allocators'!$B$15:$W$361, MATCH(H$17, 'E2 Allocators'!$B$15:$W$15, 0),FALSE)), 0, VLOOKUP(VLOOKUP($A626, 'E4 TB Allocation Details'!$A$18:$L$205, MATCH("Demand ID", 'E4 TB Allocation Details'!$A$18:$L$18, 0),FALSE), 'E2 Allocators'!$B$15:$W$361, MATCH(H$17, 'E2 Allocators'!$B$15:$W$15, 0),FALSE))</f>
        <v>0.23579019214873631</v>
      </c>
      <c r="I626" s="1334">
        <f>IF(ISERROR(VLOOKUP(VLOOKUP($A626, 'E4 TB Allocation Details'!$A$18:$L$205, MATCH("Demand ID", 'E4 TB Allocation Details'!$A$18:$L$18, 0),FALSE), 'E2 Allocators'!$B$15:$W$361, MATCH(I$17, 'E2 Allocators'!$B$15:$W$15, 0),FALSE)), 0, VLOOKUP(VLOOKUP($A626, 'E4 TB Allocation Details'!$A$18:$L$205, MATCH("Demand ID", 'E4 TB Allocation Details'!$A$18:$L$18, 0),FALSE), 'E2 Allocators'!$B$15:$W$361, MATCH(I$17, 'E2 Allocators'!$B$15:$W$15, 0),FALSE))</f>
        <v>0.2685763178211123</v>
      </c>
      <c r="J626" s="1334">
        <f>IF(ISERROR(VLOOKUP(VLOOKUP($A626, 'E4 TB Allocation Details'!$A$18:$L$205, MATCH("Demand ID", 'E4 TB Allocation Details'!$A$18:$L$18, 0),FALSE), 'E2 Allocators'!$B$15:$W$361, MATCH(J$17, 'E2 Allocators'!$B$15:$W$15, 0),FALSE)), 0, VLOOKUP(VLOOKUP($A626, 'E4 TB Allocation Details'!$A$18:$L$205, MATCH("Demand ID", 'E4 TB Allocation Details'!$A$18:$L$18, 0),FALSE), 'E2 Allocators'!$B$15:$W$361, MATCH(J$17, 'E2 Allocators'!$B$15:$W$15, 0),FALSE))</f>
        <v>0</v>
      </c>
      <c r="K626" s="1334">
        <f>IF(ISERROR(VLOOKUP(VLOOKUP($A626, 'E4 TB Allocation Details'!$A$18:$L$205, MATCH("Demand ID", 'E4 TB Allocation Details'!$A$18:$L$18, 0),FALSE), 'E2 Allocators'!$B$15:$W$361, MATCH(K$17, 'E2 Allocators'!$B$15:$W$15, 0),FALSE)), 0, VLOOKUP(VLOOKUP($A626, 'E4 TB Allocation Details'!$A$18:$L$205, MATCH("Demand ID", 'E4 TB Allocation Details'!$A$18:$L$18, 0),FALSE), 'E2 Allocators'!$B$15:$W$361, MATCH(K$17, 'E2 Allocators'!$B$15:$W$15, 0),FALSE))</f>
        <v>0</v>
      </c>
      <c r="L626" s="1334">
        <f>IF(ISERROR(VLOOKUP(VLOOKUP($A626, 'E4 TB Allocation Details'!$A$18:$L$205, MATCH("Demand ID", 'E4 TB Allocation Details'!$A$18:$L$18, 0),FALSE), 'E2 Allocators'!$B$15:$W$361, MATCH(L$17, 'E2 Allocators'!$B$15:$W$15, 0),FALSE)), 0, VLOOKUP(VLOOKUP($A626, 'E4 TB Allocation Details'!$A$18:$L$205, MATCH("Demand ID", 'E4 TB Allocation Details'!$A$18:$L$18, 0),FALSE), 'E2 Allocators'!$B$15:$W$361, MATCH(L$17, 'E2 Allocators'!$B$15:$W$15, 0),FALSE))</f>
        <v>0</v>
      </c>
      <c r="M626" s="1334">
        <f>IF(ISERROR(VLOOKUP(VLOOKUP($A626, 'E4 TB Allocation Details'!$A$18:$L$205, MATCH("Demand ID", 'E4 TB Allocation Details'!$A$18:$L$18, 0),FALSE), 'E2 Allocators'!$B$15:$W$361, MATCH(M$17, 'E2 Allocators'!$B$15:$W$15, 0),FALSE)), 0, VLOOKUP(VLOOKUP($A626, 'E4 TB Allocation Details'!$A$18:$L$205, MATCH("Demand ID", 'E4 TB Allocation Details'!$A$18:$L$18, 0),FALSE), 'E2 Allocators'!$B$15:$W$361, MATCH(M$17, 'E2 Allocators'!$B$15:$W$15, 0),FALSE))</f>
        <v>0</v>
      </c>
      <c r="N626" s="1334">
        <f>IF(ISERROR(VLOOKUP(VLOOKUP($A626, 'E4 TB Allocation Details'!$A$18:$L$205, MATCH("Demand ID", 'E4 TB Allocation Details'!$A$18:$L$18, 0),FALSE), 'E2 Allocators'!$B$15:$W$361, MATCH(N$17, 'E2 Allocators'!$B$15:$W$15, 0),FALSE)), 0, VLOOKUP(VLOOKUP($A626, 'E4 TB Allocation Details'!$A$18:$L$205, MATCH("Demand ID", 'E4 TB Allocation Details'!$A$18:$L$18, 0),FALSE), 'E2 Allocators'!$B$15:$W$361, MATCH(N$17, 'E2 Allocators'!$B$15:$W$15, 0),FALSE))</f>
        <v>0</v>
      </c>
      <c r="O626" s="1334">
        <f>IF(ISERROR(VLOOKUP(VLOOKUP($A626, 'E4 TB Allocation Details'!$A$18:$L$205, MATCH("Demand ID", 'E4 TB Allocation Details'!$A$18:$L$18, 0),FALSE), 'E2 Allocators'!$B$15:$W$361, MATCH(O$17, 'E2 Allocators'!$B$15:$W$15, 0),FALSE)), 0, VLOOKUP(VLOOKUP($A626, 'E4 TB Allocation Details'!$A$18:$L$205, MATCH("Demand ID", 'E4 TB Allocation Details'!$A$18:$L$18, 0),FALSE), 'E2 Allocators'!$B$15:$W$361, MATCH(O$17, 'E2 Allocators'!$B$15:$W$15, 0),FALSE))</f>
        <v>9.2239317508967299E-4</v>
      </c>
      <c r="P626" s="1334">
        <f>IF(ISERROR(VLOOKUP(VLOOKUP($A626, 'E4 TB Allocation Details'!$A$18:$L$205, MATCH("Demand ID", 'E4 TB Allocation Details'!$A$18:$L$18, 0),FALSE), 'E2 Allocators'!$B$15:$W$361, MATCH(P$17, 'E2 Allocators'!$B$15:$W$15, 0),FALSE)), 0, VLOOKUP(VLOOKUP($A626, 'E4 TB Allocation Details'!$A$18:$L$205, MATCH("Demand ID", 'E4 TB Allocation Details'!$A$18:$L$18, 0),FALSE), 'E2 Allocators'!$B$15:$W$361, MATCH(P$17, 'E2 Allocators'!$B$15:$W$15, 0),FALSE))</f>
        <v>0</v>
      </c>
      <c r="Q626" s="1334">
        <f>IF(ISERROR(VLOOKUP(VLOOKUP($A626, 'E4 TB Allocation Details'!$A$18:$L$205, MATCH("Demand ID", 'E4 TB Allocation Details'!$A$18:$L$18, 0),FALSE), 'E2 Allocators'!$B$15:$W$361, MATCH(Q$17, 'E2 Allocators'!$B$15:$W$15, 0),FALSE)), 0, VLOOKUP(VLOOKUP($A626, 'E4 TB Allocation Details'!$A$18:$L$205, MATCH("Demand ID", 'E4 TB Allocation Details'!$A$18:$L$18, 0),FALSE), 'E2 Allocators'!$B$15:$W$361, MATCH(Q$17, 'E2 Allocators'!$B$15:$W$15, 0),FALSE))</f>
        <v>0</v>
      </c>
      <c r="R626" s="1334">
        <f>IF(ISERROR(VLOOKUP(VLOOKUP($A626, 'E4 TB Allocation Details'!$A$18:$L$205, MATCH("Demand ID", 'E4 TB Allocation Details'!$A$18:$L$18, 0),FALSE), 'E2 Allocators'!$B$15:$W$361, MATCH(R$17, 'E2 Allocators'!$B$15:$W$15, 0),FALSE)), 0, VLOOKUP(VLOOKUP($A626, 'E4 TB Allocation Details'!$A$18:$L$205, MATCH("Demand ID", 'E4 TB Allocation Details'!$A$18:$L$18, 0),FALSE), 'E2 Allocators'!$B$15:$W$361, MATCH(R$17, 'E2 Allocators'!$B$15:$W$15, 0),FALSE))</f>
        <v>0</v>
      </c>
      <c r="S626" s="1334">
        <f>IF(ISERROR(VLOOKUP(VLOOKUP($A626, 'E4 TB Allocation Details'!$A$18:$L$205, MATCH("Demand ID", 'E4 TB Allocation Details'!$A$18:$L$18, 0),FALSE), 'E2 Allocators'!$B$15:$W$361, MATCH(S$17, 'E2 Allocators'!$B$15:$W$15, 0),FALSE)), 0, VLOOKUP(VLOOKUP($A626, 'E4 TB Allocation Details'!$A$18:$L$205, MATCH("Demand ID", 'E4 TB Allocation Details'!$A$18:$L$18, 0),FALSE), 'E2 Allocators'!$B$15:$W$361, MATCH(S$17, 'E2 Allocators'!$B$15:$W$15, 0),FALSE))</f>
        <v>0</v>
      </c>
      <c r="T626" s="1334">
        <f>IF(ISERROR(VLOOKUP(VLOOKUP($A626, 'E4 TB Allocation Details'!$A$18:$L$205, MATCH("Demand ID", 'E4 TB Allocation Details'!$A$18:$L$18, 0),FALSE), 'E2 Allocators'!$B$15:$W$361, MATCH(T$17, 'E2 Allocators'!$B$15:$W$15, 0),FALSE)), 0, VLOOKUP(VLOOKUP($A626, 'E4 TB Allocation Details'!$A$18:$L$205, MATCH("Demand ID", 'E4 TB Allocation Details'!$A$18:$L$18, 0),FALSE), 'E2 Allocators'!$B$15:$W$361, MATCH(T$17, 'E2 Allocators'!$B$15:$W$15, 0),FALSE))</f>
        <v>0</v>
      </c>
      <c r="U626" s="1334">
        <f>IF(ISERROR(VLOOKUP(VLOOKUP($A626, 'E4 TB Allocation Details'!$A$18:$L$205, MATCH("Demand ID", 'E4 TB Allocation Details'!$A$18:$L$18, 0),FALSE), 'E2 Allocators'!$B$15:$W$361, MATCH(U$17, 'E2 Allocators'!$B$15:$W$15, 0),FALSE)), 0, VLOOKUP(VLOOKUP($A626, 'E4 TB Allocation Details'!$A$18:$L$205, MATCH("Demand ID", 'E4 TB Allocation Details'!$A$18:$L$18, 0),FALSE), 'E2 Allocators'!$B$15:$W$361, MATCH(U$17, 'E2 Allocators'!$B$15:$W$15, 0),FALSE))</f>
        <v>0</v>
      </c>
      <c r="V626" s="1334">
        <f>IF(ISERROR(VLOOKUP(VLOOKUP($A626, 'E4 TB Allocation Details'!$A$18:$L$205, MATCH("Demand ID", 'E4 TB Allocation Details'!$A$18:$L$18, 0),FALSE), 'E2 Allocators'!$B$15:$W$361, MATCH(V$17, 'E2 Allocators'!$B$15:$W$15, 0),FALSE)), 0, VLOOKUP(VLOOKUP($A626, 'E4 TB Allocation Details'!$A$18:$L$205, MATCH("Demand ID", 'E4 TB Allocation Details'!$A$18:$L$18, 0),FALSE), 'E2 Allocators'!$B$15:$W$361, MATCH(V$17, 'E2 Allocators'!$B$15:$W$15, 0),FALSE))</f>
        <v>0</v>
      </c>
      <c r="W626" s="1334">
        <f>IF(ISERROR(VLOOKUP(VLOOKUP($A626, 'E4 TB Allocation Details'!$A$18:$L$205, MATCH("Demand ID", 'E4 TB Allocation Details'!$A$18:$L$18, 0),FALSE), 'E2 Allocators'!$B$15:$W$361, MATCH(W$17, 'E2 Allocators'!$B$15:$W$15, 0),FALSE)), 0, VLOOKUP(VLOOKUP($A626, 'E4 TB Allocation Details'!$A$18:$L$205, MATCH("Demand ID", 'E4 TB Allocation Details'!$A$18:$L$18, 0),FALSE), 'E2 Allocators'!$B$15:$W$361, MATCH(W$17, 'E2 Allocators'!$B$15:$W$15, 0),FALSE))</f>
        <v>0</v>
      </c>
      <c r="X626" s="1334">
        <f>IF(ISERROR(VLOOKUP(VLOOKUP($A626, 'E4 TB Allocation Details'!$A$18:$L$205, MATCH("Demand ID", 'E4 TB Allocation Details'!$A$18:$L$18, 0),FALSE), 'E2 Allocators'!$B$15:$W$361, MATCH(X$17, 'E2 Allocators'!$B$15:$W$15, 0),FALSE)), 0, VLOOKUP(VLOOKUP($A626, 'E4 TB Allocation Details'!$A$18:$L$205, MATCH("Demand ID", 'E4 TB Allocation Details'!$A$18:$L$18, 0),FALSE), 'E2 Allocators'!$B$15:$W$361, MATCH(X$17, 'E2 Allocators'!$B$15:$W$15, 0),FALSE))</f>
        <v>0</v>
      </c>
      <c r="Y626" s="1334">
        <f>IF(ISERROR(VLOOKUP(VLOOKUP($A626, 'E4 TB Allocation Details'!$A$18:$L$205, MATCH("Demand ID", 'E4 TB Allocation Details'!$A$18:$L$18, 0),FALSE), 'E2 Allocators'!$B$15:$W$361, MATCH(Y$17, 'E2 Allocators'!$B$15:$W$15, 0),FALSE)), 0, VLOOKUP(VLOOKUP($A626, 'E4 TB Allocation Details'!$A$18:$L$205, MATCH("Demand ID", 'E4 TB Allocation Details'!$A$18:$L$18, 0),FALSE), 'E2 Allocators'!$B$15:$W$361, MATCH(Y$17, 'E2 Allocators'!$B$15:$W$15, 0),FALSE))</f>
        <v>0</v>
      </c>
      <c r="Z626" s="1334">
        <f>IF(ISERROR(VLOOKUP(VLOOKUP($A626, 'E4 TB Allocation Details'!$A$18:$L$205, MATCH("Demand ID", 'E4 TB Allocation Details'!$A$18:$L$18, 0),FALSE), 'E2 Allocators'!$B$15:$W$361, MATCH(Z$17, 'E2 Allocators'!$B$15:$W$15, 0),FALSE)), 0, VLOOKUP(VLOOKUP($A626, 'E4 TB Allocation Details'!$A$18:$L$205, MATCH("Demand ID", 'E4 TB Allocation Details'!$A$18:$L$18, 0),FALSE), 'E2 Allocators'!$B$15:$W$361, MATCH(Z$17, 'E2 Allocators'!$B$15:$W$15, 0),FALSE))</f>
        <v>0</v>
      </c>
      <c r="AA626" s="1339">
        <f t="shared" si="925"/>
        <v>1</v>
      </c>
      <c r="AB626" s="1334">
        <f>IF(ISERROR(VLOOKUP(VLOOKUP($A626, 'E4 TB Allocation Details'!$A$18:$L$205, MATCH("Customer ID", 'E4 TB Allocation Details'!$A$18:$L$18, 0),FALSE), 'E2 Allocators'!$B$15:$W$361, MATCH(AB$17, 'E2 Allocators'!$B$15:$W$15, 0),FALSE)), 0, VLOOKUP(VLOOKUP($A626, 'E4 TB Allocation Details'!$A$18:$L$205, MATCH("Customer ID", 'E4 TB Allocation Details'!$A$18:$L$18, 0),FALSE), 'E2 Allocators'!$B$15:$W$361, MATCH(AB$17, 'E2 Allocators'!$B$15:$W$15, 0),FALSE))</f>
        <v>0.66958894675628444</v>
      </c>
      <c r="AC626" s="1334">
        <f>IF(ISERROR(VLOOKUP(VLOOKUP($A626, 'E4 TB Allocation Details'!$A$18:$L$205, MATCH("Customer ID", 'E4 TB Allocation Details'!$A$18:$L$18, 0),FALSE), 'E2 Allocators'!$B$15:$W$361, MATCH(AC$17, 'E2 Allocators'!$B$15:$W$15, 0),FALSE)), 0, VLOOKUP(VLOOKUP($A626, 'E4 TB Allocation Details'!$A$18:$L$205, MATCH("Customer ID", 'E4 TB Allocation Details'!$A$18:$L$18, 0),FALSE), 'E2 Allocators'!$B$15:$W$361, MATCH(AC$17, 'E2 Allocators'!$B$15:$W$15, 0),FALSE))</f>
        <v>8.1607867378189397E-2</v>
      </c>
      <c r="AD626" s="1334">
        <f>IF(ISERROR(VLOOKUP(VLOOKUP($A626, 'E4 TB Allocation Details'!$A$18:$L$205, MATCH("Customer ID", 'E4 TB Allocation Details'!$A$18:$L$18, 0),FALSE), 'E2 Allocators'!$B$15:$W$361, MATCH(AD$17, 'E2 Allocators'!$B$15:$W$15, 0),FALSE)), 0, VLOOKUP(VLOOKUP($A626, 'E4 TB Allocation Details'!$A$18:$L$205, MATCH("Customer ID", 'E4 TB Allocation Details'!$A$18:$L$18, 0),FALSE), 'E2 Allocators'!$B$15:$W$361, MATCH(AD$17, 'E2 Allocators'!$B$15:$W$15, 0),FALSE))</f>
        <v>7.8652083882905614E-3</v>
      </c>
      <c r="AE626" s="1334">
        <f>IF(ISERROR(VLOOKUP(VLOOKUP($A626, 'E4 TB Allocation Details'!$A$18:$L$205, MATCH("Customer ID", 'E4 TB Allocation Details'!$A$18:$L$18, 0),FALSE), 'E2 Allocators'!$B$15:$W$361, MATCH(AE$17, 'E2 Allocators'!$B$15:$W$15, 0),FALSE)), 0, VLOOKUP(VLOOKUP($A626, 'E4 TB Allocation Details'!$A$18:$L$205, MATCH("Customer ID", 'E4 TB Allocation Details'!$A$18:$L$18, 0),FALSE), 'E2 Allocators'!$B$15:$W$361, MATCH(AE$17, 'E2 Allocators'!$B$15:$W$15, 0),FALSE))</f>
        <v>0</v>
      </c>
      <c r="AF626" s="1334">
        <f>IF(ISERROR(VLOOKUP(VLOOKUP($A626, 'E4 TB Allocation Details'!$A$18:$L$205, MATCH("Customer ID", 'E4 TB Allocation Details'!$A$18:$L$18, 0),FALSE), 'E2 Allocators'!$B$15:$W$361, MATCH(AF$17, 'E2 Allocators'!$B$15:$W$15, 0),FALSE)), 0, VLOOKUP(VLOOKUP($A626, 'E4 TB Allocation Details'!$A$18:$L$205, MATCH("Customer ID", 'E4 TB Allocation Details'!$A$18:$L$18, 0),FALSE), 'E2 Allocators'!$B$15:$W$361, MATCH(AF$17, 'E2 Allocators'!$B$15:$W$15, 0),FALSE))</f>
        <v>0</v>
      </c>
      <c r="AG626" s="1334">
        <f>IF(ISERROR(VLOOKUP(VLOOKUP($A626, 'E4 TB Allocation Details'!$A$18:$L$205, MATCH("Customer ID", 'E4 TB Allocation Details'!$A$18:$L$18, 0),FALSE), 'E2 Allocators'!$B$15:$W$361, MATCH(AG$17, 'E2 Allocators'!$B$15:$W$15, 0),FALSE)), 0, VLOOKUP(VLOOKUP($A626, 'E4 TB Allocation Details'!$A$18:$L$205, MATCH("Customer ID", 'E4 TB Allocation Details'!$A$18:$L$18, 0),FALSE), 'E2 Allocators'!$B$15:$W$361, MATCH(AG$17, 'E2 Allocators'!$B$15:$W$15, 0),FALSE))</f>
        <v>0</v>
      </c>
      <c r="AH626" s="1334">
        <f>IF(ISERROR(VLOOKUP(VLOOKUP($A626, 'E4 TB Allocation Details'!$A$18:$L$205, MATCH("Customer ID", 'E4 TB Allocation Details'!$A$18:$L$18, 0),FALSE), 'E2 Allocators'!$B$15:$W$361, MATCH(AH$17, 'E2 Allocators'!$B$15:$W$15, 0),FALSE)), 0, VLOOKUP(VLOOKUP($A626, 'E4 TB Allocation Details'!$A$18:$L$205, MATCH("Customer ID", 'E4 TB Allocation Details'!$A$18:$L$18, 0),FALSE), 'E2 Allocators'!$B$15:$W$361, MATCH(AH$17, 'E2 Allocators'!$B$15:$W$15, 0),FALSE))</f>
        <v>0.21957341053537927</v>
      </c>
      <c r="AI626" s="1334">
        <f>IF(ISERROR(VLOOKUP(VLOOKUP($A626, 'E4 TB Allocation Details'!$A$18:$L$205, MATCH("Customer ID", 'E4 TB Allocation Details'!$A$18:$L$18, 0),FALSE), 'E2 Allocators'!$B$15:$W$361, MATCH(AI$17, 'E2 Allocators'!$B$15:$W$15, 0),FALSE)), 0, VLOOKUP(VLOOKUP($A626, 'E4 TB Allocation Details'!$A$18:$L$205, MATCH("Customer ID", 'E4 TB Allocation Details'!$A$18:$L$18, 0),FALSE), 'E2 Allocators'!$B$15:$W$361, MATCH(AI$17, 'E2 Allocators'!$B$15:$W$15, 0),FALSE))</f>
        <v>1.2040724143531766E-2</v>
      </c>
      <c r="AJ626" s="1334">
        <f>IF(ISERROR(VLOOKUP(VLOOKUP($A626, 'E4 TB Allocation Details'!$A$18:$L$205, MATCH("Customer ID", 'E4 TB Allocation Details'!$A$18:$L$18, 0),FALSE), 'E2 Allocators'!$B$15:$W$361, MATCH(AJ$17, 'E2 Allocators'!$B$15:$W$15, 0),FALSE)), 0, VLOOKUP(VLOOKUP($A626, 'E4 TB Allocation Details'!$A$18:$L$205, MATCH("Customer ID", 'E4 TB Allocation Details'!$A$18:$L$18, 0),FALSE), 'E2 Allocators'!$B$15:$W$361, MATCH(AJ$17, 'E2 Allocators'!$B$15:$W$15, 0),FALSE))</f>
        <v>9.323842798324598E-3</v>
      </c>
      <c r="AK626" s="1334">
        <f>IF(ISERROR(VLOOKUP(VLOOKUP($A626, 'E4 TB Allocation Details'!$A$18:$L$205, MATCH("Customer ID", 'E4 TB Allocation Details'!$A$18:$L$18, 0),FALSE), 'E2 Allocators'!$B$15:$W$361, MATCH(AK$17, 'E2 Allocators'!$B$15:$W$15, 0),FALSE)), 0, VLOOKUP(VLOOKUP($A626, 'E4 TB Allocation Details'!$A$18:$L$205, MATCH("Customer ID", 'E4 TB Allocation Details'!$A$18:$L$18, 0),FALSE), 'E2 Allocators'!$B$15:$W$361, MATCH(AK$17, 'E2 Allocators'!$B$15:$W$15, 0),FALSE))</f>
        <v>0</v>
      </c>
      <c r="AL626" s="1334">
        <f>IF(ISERROR(VLOOKUP(VLOOKUP($A626, 'E4 TB Allocation Details'!$A$18:$L$205, MATCH("Customer ID", 'E4 TB Allocation Details'!$A$18:$L$18, 0),FALSE), 'E2 Allocators'!$B$15:$W$361, MATCH(AL$17, 'E2 Allocators'!$B$15:$W$15, 0),FALSE)), 0, VLOOKUP(VLOOKUP($A626, 'E4 TB Allocation Details'!$A$18:$L$205, MATCH("Customer ID", 'E4 TB Allocation Details'!$A$18:$L$18, 0),FALSE), 'E2 Allocators'!$B$15:$W$361, MATCH(AL$17, 'E2 Allocators'!$B$15:$W$15, 0),FALSE))</f>
        <v>0</v>
      </c>
      <c r="AM626" s="1334">
        <f>IF(ISERROR(VLOOKUP(VLOOKUP($A626, 'E4 TB Allocation Details'!$A$18:$L$205, MATCH("Customer ID", 'E4 TB Allocation Details'!$A$18:$L$18, 0),FALSE), 'E2 Allocators'!$B$15:$W$361, MATCH(AM$17, 'E2 Allocators'!$B$15:$W$15, 0),FALSE)), 0, VLOOKUP(VLOOKUP($A626, 'E4 TB Allocation Details'!$A$18:$L$205, MATCH("Customer ID", 'E4 TB Allocation Details'!$A$18:$L$18, 0),FALSE), 'E2 Allocators'!$B$15:$W$361, MATCH(AM$17, 'E2 Allocators'!$B$15:$W$15, 0),FALSE))</f>
        <v>0</v>
      </c>
      <c r="AN626" s="1334">
        <f>IF(ISERROR(VLOOKUP(VLOOKUP($A626, 'E4 TB Allocation Details'!$A$18:$L$205, MATCH("Customer ID", 'E4 TB Allocation Details'!$A$18:$L$18, 0),FALSE), 'E2 Allocators'!$B$15:$W$361, MATCH(AN$17, 'E2 Allocators'!$B$15:$W$15, 0),FALSE)), 0, VLOOKUP(VLOOKUP($A626, 'E4 TB Allocation Details'!$A$18:$L$205, MATCH("Customer ID", 'E4 TB Allocation Details'!$A$18:$L$18, 0),FALSE), 'E2 Allocators'!$B$15:$W$361, MATCH(AN$17, 'E2 Allocators'!$B$15:$W$15, 0),FALSE))</f>
        <v>0</v>
      </c>
      <c r="AO626" s="1334">
        <f>IF(ISERROR(VLOOKUP(VLOOKUP($A626, 'E4 TB Allocation Details'!$A$18:$L$205, MATCH("Customer ID", 'E4 TB Allocation Details'!$A$18:$L$18, 0),FALSE), 'E2 Allocators'!$B$15:$W$361, MATCH(AO$17, 'E2 Allocators'!$B$15:$W$15, 0),FALSE)), 0, VLOOKUP(VLOOKUP($A626, 'E4 TB Allocation Details'!$A$18:$L$205, MATCH("Customer ID", 'E4 TB Allocation Details'!$A$18:$L$18, 0),FALSE), 'E2 Allocators'!$B$15:$W$361, MATCH(AO$17, 'E2 Allocators'!$B$15:$W$15, 0),FALSE))</f>
        <v>0</v>
      </c>
      <c r="AP626" s="1334">
        <f>IF(ISERROR(VLOOKUP(VLOOKUP($A626, 'E4 TB Allocation Details'!$A$18:$L$205, MATCH("Customer ID", 'E4 TB Allocation Details'!$A$18:$L$18, 0),FALSE), 'E2 Allocators'!$B$15:$W$361, MATCH(AP$17, 'E2 Allocators'!$B$15:$W$15, 0),FALSE)), 0, VLOOKUP(VLOOKUP($A626, 'E4 TB Allocation Details'!$A$18:$L$205, MATCH("Customer ID", 'E4 TB Allocation Details'!$A$18:$L$18, 0),FALSE), 'E2 Allocators'!$B$15:$W$361, MATCH(AP$17, 'E2 Allocators'!$B$15:$W$15, 0),FALSE))</f>
        <v>0</v>
      </c>
      <c r="AQ626" s="1334">
        <f>IF(ISERROR(VLOOKUP(VLOOKUP($A626, 'E4 TB Allocation Details'!$A$18:$L$205, MATCH("Customer ID", 'E4 TB Allocation Details'!$A$18:$L$18, 0),FALSE), 'E2 Allocators'!$B$15:$W$361, MATCH(AQ$17, 'E2 Allocators'!$B$15:$W$15, 0),FALSE)), 0, VLOOKUP(VLOOKUP($A626, 'E4 TB Allocation Details'!$A$18:$L$205, MATCH("Customer ID", 'E4 TB Allocation Details'!$A$18:$L$18, 0),FALSE), 'E2 Allocators'!$B$15:$W$361, MATCH(AQ$17, 'E2 Allocators'!$B$15:$W$15, 0),FALSE))</f>
        <v>0</v>
      </c>
      <c r="AR626" s="1334">
        <f>IF(ISERROR(VLOOKUP(VLOOKUP($A626, 'E4 TB Allocation Details'!$A$18:$L$205, MATCH("Customer ID", 'E4 TB Allocation Details'!$A$18:$L$18, 0),FALSE), 'E2 Allocators'!$B$15:$W$361, MATCH(AR$17, 'E2 Allocators'!$B$15:$W$15, 0),FALSE)), 0, VLOOKUP(VLOOKUP($A626, 'E4 TB Allocation Details'!$A$18:$L$205, MATCH("Customer ID", 'E4 TB Allocation Details'!$A$18:$L$18, 0),FALSE), 'E2 Allocators'!$B$15:$W$361, MATCH(AR$17, 'E2 Allocators'!$B$15:$W$15, 0),FALSE))</f>
        <v>0</v>
      </c>
      <c r="AS626" s="1334">
        <f>IF(ISERROR(VLOOKUP(VLOOKUP($A626, 'E4 TB Allocation Details'!$A$18:$L$205, MATCH("Customer ID", 'E4 TB Allocation Details'!$A$18:$L$18, 0),FALSE), 'E2 Allocators'!$B$15:$W$361, MATCH(AS$17, 'E2 Allocators'!$B$15:$W$15, 0),FALSE)), 0, VLOOKUP(VLOOKUP($A626, 'E4 TB Allocation Details'!$A$18:$L$205, MATCH("Customer ID", 'E4 TB Allocation Details'!$A$18:$L$18, 0),FALSE), 'E2 Allocators'!$B$15:$W$361, MATCH(AS$17, 'E2 Allocators'!$B$15:$W$15, 0),FALSE))</f>
        <v>0</v>
      </c>
      <c r="AT626" s="1334">
        <f>IF(ISERROR(VLOOKUP(VLOOKUP($A626, 'E4 TB Allocation Details'!$A$18:$L$205, MATCH("Customer ID", 'E4 TB Allocation Details'!$A$18:$L$18, 0),FALSE), 'E2 Allocators'!$B$15:$W$361, MATCH(AT$17, 'E2 Allocators'!$B$15:$W$15, 0),FALSE)), 0, VLOOKUP(VLOOKUP($A626, 'E4 TB Allocation Details'!$A$18:$L$205, MATCH("Customer ID", 'E4 TB Allocation Details'!$A$18:$L$18, 0),FALSE), 'E2 Allocators'!$B$15:$W$361, MATCH(AT$17, 'E2 Allocators'!$B$15:$W$15, 0),FALSE))</f>
        <v>0</v>
      </c>
      <c r="AU626" s="1334">
        <f>IF(ISERROR(VLOOKUP(VLOOKUP($A626, 'E4 TB Allocation Details'!$A$18:$L$205, MATCH("Customer ID", 'E4 TB Allocation Details'!$A$18:$L$18, 0),FALSE), 'E2 Allocators'!$B$15:$W$361, MATCH(AU$17, 'E2 Allocators'!$B$15:$W$15, 0),FALSE)), 0, VLOOKUP(VLOOKUP($A626, 'E4 TB Allocation Details'!$A$18:$L$205, MATCH("Customer ID", 'E4 TB Allocation Details'!$A$18:$L$18, 0),FALSE), 'E2 Allocators'!$B$15:$W$361, MATCH(AU$17, 'E2 Allocators'!$B$15:$W$15, 0),FALSE))</f>
        <v>0</v>
      </c>
      <c r="AV626" s="1339">
        <f t="shared" si="926"/>
        <v>0.99999999999999989</v>
      </c>
      <c r="AW626" s="1336"/>
      <c r="AX626" s="1336"/>
      <c r="AY626" s="1336"/>
      <c r="AZ626" s="1336"/>
      <c r="BA626" s="1336"/>
      <c r="BB626" s="1336"/>
      <c r="BC626" s="1336"/>
      <c r="BD626" s="1336"/>
      <c r="BE626" s="1336"/>
      <c r="BF626" s="1336"/>
      <c r="BG626" s="1336"/>
      <c r="BH626" s="1336"/>
      <c r="BI626" s="1336"/>
      <c r="BJ626" s="1336"/>
      <c r="BK626" s="1336"/>
      <c r="BL626" s="1336"/>
      <c r="BM626" s="1336"/>
      <c r="BN626" s="1336"/>
      <c r="BO626" s="1336"/>
      <c r="BP626" s="1336"/>
      <c r="BQ626" s="1337"/>
    </row>
    <row r="627" spans="1:69" s="258" customFormat="1" ht="12.75">
      <c r="A627" s="1338">
        <v>1855</v>
      </c>
      <c r="B627" s="1331" t="s">
        <v>43</v>
      </c>
      <c r="C627" s="1332">
        <v>1</v>
      </c>
      <c r="D627" s="1333">
        <f>C627-E627</f>
        <v>0</v>
      </c>
      <c r="E627" s="1333">
        <f>VLOOKUP($A627,'E1 Categorization'!$A$35:$E$114,5,FALSE)</f>
        <v>1</v>
      </c>
      <c r="F627" s="1333">
        <f>D627+E627</f>
        <v>1</v>
      </c>
      <c r="G627" s="1334">
        <f>IF(ISERROR(VLOOKUP(VLOOKUP($A627, 'E4 TB Allocation Details'!$A$18:$L$205, MATCH("Demand ID", 'E4 TB Allocation Details'!$A$18:$L$18, 0),FALSE), 'E2 Allocators'!$B$15:$W$361, MATCH(G$17, 'E2 Allocators'!$B$15:$W$15, 0),FALSE)), 0, VLOOKUP(VLOOKUP($A627, 'E4 TB Allocation Details'!$A$18:$L$205, MATCH("Demand ID", 'E4 TB Allocation Details'!$A$18:$L$18, 0),FALSE), 'E2 Allocators'!$B$15:$W$361, MATCH(G$17, 'E2 Allocators'!$B$15:$W$15, 0),FALSE))</f>
        <v>0</v>
      </c>
      <c r="H627" s="1334">
        <f>IF(ISERROR(VLOOKUP(VLOOKUP($A627, 'E4 TB Allocation Details'!$A$18:$L$205, MATCH("Demand ID", 'E4 TB Allocation Details'!$A$18:$L$18, 0),FALSE), 'E2 Allocators'!$B$15:$W$361, MATCH(H$17, 'E2 Allocators'!$B$15:$W$15, 0),FALSE)), 0, VLOOKUP(VLOOKUP($A627, 'E4 TB Allocation Details'!$A$18:$L$205, MATCH("Demand ID", 'E4 TB Allocation Details'!$A$18:$L$18, 0),FALSE), 'E2 Allocators'!$B$15:$W$361, MATCH(H$17, 'E2 Allocators'!$B$15:$W$15, 0),FALSE))</f>
        <v>0</v>
      </c>
      <c r="I627" s="1334">
        <f>IF(ISERROR(VLOOKUP(VLOOKUP($A627, 'E4 TB Allocation Details'!$A$18:$L$205, MATCH("Demand ID", 'E4 TB Allocation Details'!$A$18:$L$18, 0),FALSE), 'E2 Allocators'!$B$15:$W$361, MATCH(I$17, 'E2 Allocators'!$B$15:$W$15, 0),FALSE)), 0, VLOOKUP(VLOOKUP($A627, 'E4 TB Allocation Details'!$A$18:$L$205, MATCH("Demand ID", 'E4 TB Allocation Details'!$A$18:$L$18, 0),FALSE), 'E2 Allocators'!$B$15:$W$361, MATCH(I$17, 'E2 Allocators'!$B$15:$W$15, 0),FALSE))</f>
        <v>0</v>
      </c>
      <c r="J627" s="1334">
        <f>IF(ISERROR(VLOOKUP(VLOOKUP($A627, 'E4 TB Allocation Details'!$A$18:$L$205, MATCH("Demand ID", 'E4 TB Allocation Details'!$A$18:$L$18, 0),FALSE), 'E2 Allocators'!$B$15:$W$361, MATCH(J$17, 'E2 Allocators'!$B$15:$W$15, 0),FALSE)), 0, VLOOKUP(VLOOKUP($A627, 'E4 TB Allocation Details'!$A$18:$L$205, MATCH("Demand ID", 'E4 TB Allocation Details'!$A$18:$L$18, 0),FALSE), 'E2 Allocators'!$B$15:$W$361, MATCH(J$17, 'E2 Allocators'!$B$15:$W$15, 0),FALSE))</f>
        <v>0</v>
      </c>
      <c r="K627" s="1334">
        <f>IF(ISERROR(VLOOKUP(VLOOKUP($A627, 'E4 TB Allocation Details'!$A$18:$L$205, MATCH("Demand ID", 'E4 TB Allocation Details'!$A$18:$L$18, 0),FALSE), 'E2 Allocators'!$B$15:$W$361, MATCH(K$17, 'E2 Allocators'!$B$15:$W$15, 0),FALSE)), 0, VLOOKUP(VLOOKUP($A627, 'E4 TB Allocation Details'!$A$18:$L$205, MATCH("Demand ID", 'E4 TB Allocation Details'!$A$18:$L$18, 0),FALSE), 'E2 Allocators'!$B$15:$W$361, MATCH(K$17, 'E2 Allocators'!$B$15:$W$15, 0),FALSE))</f>
        <v>0</v>
      </c>
      <c r="L627" s="1334">
        <f>IF(ISERROR(VLOOKUP(VLOOKUP($A627, 'E4 TB Allocation Details'!$A$18:$L$205, MATCH("Demand ID", 'E4 TB Allocation Details'!$A$18:$L$18, 0),FALSE), 'E2 Allocators'!$B$15:$W$361, MATCH(L$17, 'E2 Allocators'!$B$15:$W$15, 0),FALSE)), 0, VLOOKUP(VLOOKUP($A627, 'E4 TB Allocation Details'!$A$18:$L$205, MATCH("Demand ID", 'E4 TB Allocation Details'!$A$18:$L$18, 0),FALSE), 'E2 Allocators'!$B$15:$W$361, MATCH(L$17, 'E2 Allocators'!$B$15:$W$15, 0),FALSE))</f>
        <v>0</v>
      </c>
      <c r="M627" s="1334">
        <f>IF(ISERROR(VLOOKUP(VLOOKUP($A627, 'E4 TB Allocation Details'!$A$18:$L$205, MATCH("Demand ID", 'E4 TB Allocation Details'!$A$18:$L$18, 0),FALSE), 'E2 Allocators'!$B$15:$W$361, MATCH(M$17, 'E2 Allocators'!$B$15:$W$15, 0),FALSE)), 0, VLOOKUP(VLOOKUP($A627, 'E4 TB Allocation Details'!$A$18:$L$205, MATCH("Demand ID", 'E4 TB Allocation Details'!$A$18:$L$18, 0),FALSE), 'E2 Allocators'!$B$15:$W$361, MATCH(M$17, 'E2 Allocators'!$B$15:$W$15, 0),FALSE))</f>
        <v>0</v>
      </c>
      <c r="N627" s="1334">
        <f>IF(ISERROR(VLOOKUP(VLOOKUP($A627, 'E4 TB Allocation Details'!$A$18:$L$205, MATCH("Demand ID", 'E4 TB Allocation Details'!$A$18:$L$18, 0),FALSE), 'E2 Allocators'!$B$15:$W$361, MATCH(N$17, 'E2 Allocators'!$B$15:$W$15, 0),FALSE)), 0, VLOOKUP(VLOOKUP($A627, 'E4 TB Allocation Details'!$A$18:$L$205, MATCH("Demand ID", 'E4 TB Allocation Details'!$A$18:$L$18, 0),FALSE), 'E2 Allocators'!$B$15:$W$361, MATCH(N$17, 'E2 Allocators'!$B$15:$W$15, 0),FALSE))</f>
        <v>0</v>
      </c>
      <c r="O627" s="1334">
        <f>IF(ISERROR(VLOOKUP(VLOOKUP($A627, 'E4 TB Allocation Details'!$A$18:$L$205, MATCH("Demand ID", 'E4 TB Allocation Details'!$A$18:$L$18, 0),FALSE), 'E2 Allocators'!$B$15:$W$361, MATCH(O$17, 'E2 Allocators'!$B$15:$W$15, 0),FALSE)), 0, VLOOKUP(VLOOKUP($A627, 'E4 TB Allocation Details'!$A$18:$L$205, MATCH("Demand ID", 'E4 TB Allocation Details'!$A$18:$L$18, 0),FALSE), 'E2 Allocators'!$B$15:$W$361, MATCH(O$17, 'E2 Allocators'!$B$15:$W$15, 0),FALSE))</f>
        <v>0</v>
      </c>
      <c r="P627" s="1334">
        <f>IF(ISERROR(VLOOKUP(VLOOKUP($A627, 'E4 TB Allocation Details'!$A$18:$L$205, MATCH("Demand ID", 'E4 TB Allocation Details'!$A$18:$L$18, 0),FALSE), 'E2 Allocators'!$B$15:$W$361, MATCH(P$17, 'E2 Allocators'!$B$15:$W$15, 0),FALSE)), 0, VLOOKUP(VLOOKUP($A627, 'E4 TB Allocation Details'!$A$18:$L$205, MATCH("Demand ID", 'E4 TB Allocation Details'!$A$18:$L$18, 0),FALSE), 'E2 Allocators'!$B$15:$W$361, MATCH(P$17, 'E2 Allocators'!$B$15:$W$15, 0),FALSE))</f>
        <v>0</v>
      </c>
      <c r="Q627" s="1334">
        <f>IF(ISERROR(VLOOKUP(VLOOKUP($A627, 'E4 TB Allocation Details'!$A$18:$L$205, MATCH("Demand ID", 'E4 TB Allocation Details'!$A$18:$L$18, 0),FALSE), 'E2 Allocators'!$B$15:$W$361, MATCH(Q$17, 'E2 Allocators'!$B$15:$W$15, 0),FALSE)), 0, VLOOKUP(VLOOKUP($A627, 'E4 TB Allocation Details'!$A$18:$L$205, MATCH("Demand ID", 'E4 TB Allocation Details'!$A$18:$L$18, 0),FALSE), 'E2 Allocators'!$B$15:$W$361, MATCH(Q$17, 'E2 Allocators'!$B$15:$W$15, 0),FALSE))</f>
        <v>0</v>
      </c>
      <c r="R627" s="1334">
        <f>IF(ISERROR(VLOOKUP(VLOOKUP($A627, 'E4 TB Allocation Details'!$A$18:$L$205, MATCH("Demand ID", 'E4 TB Allocation Details'!$A$18:$L$18, 0),FALSE), 'E2 Allocators'!$B$15:$W$361, MATCH(R$17, 'E2 Allocators'!$B$15:$W$15, 0),FALSE)), 0, VLOOKUP(VLOOKUP($A627, 'E4 TB Allocation Details'!$A$18:$L$205, MATCH("Demand ID", 'E4 TB Allocation Details'!$A$18:$L$18, 0),FALSE), 'E2 Allocators'!$B$15:$W$361, MATCH(R$17, 'E2 Allocators'!$B$15:$W$15, 0),FALSE))</f>
        <v>0</v>
      </c>
      <c r="S627" s="1334">
        <f>IF(ISERROR(VLOOKUP(VLOOKUP($A627, 'E4 TB Allocation Details'!$A$18:$L$205, MATCH("Demand ID", 'E4 TB Allocation Details'!$A$18:$L$18, 0),FALSE), 'E2 Allocators'!$B$15:$W$361, MATCH(S$17, 'E2 Allocators'!$B$15:$W$15, 0),FALSE)), 0, VLOOKUP(VLOOKUP($A627, 'E4 TB Allocation Details'!$A$18:$L$205, MATCH("Demand ID", 'E4 TB Allocation Details'!$A$18:$L$18, 0),FALSE), 'E2 Allocators'!$B$15:$W$361, MATCH(S$17, 'E2 Allocators'!$B$15:$W$15, 0),FALSE))</f>
        <v>0</v>
      </c>
      <c r="T627" s="1334">
        <f>IF(ISERROR(VLOOKUP(VLOOKUP($A627, 'E4 TB Allocation Details'!$A$18:$L$205, MATCH("Demand ID", 'E4 TB Allocation Details'!$A$18:$L$18, 0),FALSE), 'E2 Allocators'!$B$15:$W$361, MATCH(T$17, 'E2 Allocators'!$B$15:$W$15, 0),FALSE)), 0, VLOOKUP(VLOOKUP($A627, 'E4 TB Allocation Details'!$A$18:$L$205, MATCH("Demand ID", 'E4 TB Allocation Details'!$A$18:$L$18, 0),FALSE), 'E2 Allocators'!$B$15:$W$361, MATCH(T$17, 'E2 Allocators'!$B$15:$W$15, 0),FALSE))</f>
        <v>0</v>
      </c>
      <c r="U627" s="1334">
        <f>IF(ISERROR(VLOOKUP(VLOOKUP($A627, 'E4 TB Allocation Details'!$A$18:$L$205, MATCH("Demand ID", 'E4 TB Allocation Details'!$A$18:$L$18, 0),FALSE), 'E2 Allocators'!$B$15:$W$361, MATCH(U$17, 'E2 Allocators'!$B$15:$W$15, 0),FALSE)), 0, VLOOKUP(VLOOKUP($A627, 'E4 TB Allocation Details'!$A$18:$L$205, MATCH("Demand ID", 'E4 TB Allocation Details'!$A$18:$L$18, 0),FALSE), 'E2 Allocators'!$B$15:$W$361, MATCH(U$17, 'E2 Allocators'!$B$15:$W$15, 0),FALSE))</f>
        <v>0</v>
      </c>
      <c r="V627" s="1334">
        <f>IF(ISERROR(VLOOKUP(VLOOKUP($A627, 'E4 TB Allocation Details'!$A$18:$L$205, MATCH("Demand ID", 'E4 TB Allocation Details'!$A$18:$L$18, 0),FALSE), 'E2 Allocators'!$B$15:$W$361, MATCH(V$17, 'E2 Allocators'!$B$15:$W$15, 0),FALSE)), 0, VLOOKUP(VLOOKUP($A627, 'E4 TB Allocation Details'!$A$18:$L$205, MATCH("Demand ID", 'E4 TB Allocation Details'!$A$18:$L$18, 0),FALSE), 'E2 Allocators'!$B$15:$W$361, MATCH(V$17, 'E2 Allocators'!$B$15:$W$15, 0),FALSE))</f>
        <v>0</v>
      </c>
      <c r="W627" s="1334">
        <f>IF(ISERROR(VLOOKUP(VLOOKUP($A627, 'E4 TB Allocation Details'!$A$18:$L$205, MATCH("Demand ID", 'E4 TB Allocation Details'!$A$18:$L$18, 0),FALSE), 'E2 Allocators'!$B$15:$W$361, MATCH(W$17, 'E2 Allocators'!$B$15:$W$15, 0),FALSE)), 0, VLOOKUP(VLOOKUP($A627, 'E4 TB Allocation Details'!$A$18:$L$205, MATCH("Demand ID", 'E4 TB Allocation Details'!$A$18:$L$18, 0),FALSE), 'E2 Allocators'!$B$15:$W$361, MATCH(W$17, 'E2 Allocators'!$B$15:$W$15, 0),FALSE))</f>
        <v>0</v>
      </c>
      <c r="X627" s="1334">
        <f>IF(ISERROR(VLOOKUP(VLOOKUP($A627, 'E4 TB Allocation Details'!$A$18:$L$205, MATCH("Demand ID", 'E4 TB Allocation Details'!$A$18:$L$18, 0),FALSE), 'E2 Allocators'!$B$15:$W$361, MATCH(X$17, 'E2 Allocators'!$B$15:$W$15, 0),FALSE)), 0, VLOOKUP(VLOOKUP($A627, 'E4 TB Allocation Details'!$A$18:$L$205, MATCH("Demand ID", 'E4 TB Allocation Details'!$A$18:$L$18, 0),FALSE), 'E2 Allocators'!$B$15:$W$361, MATCH(X$17, 'E2 Allocators'!$B$15:$W$15, 0),FALSE))</f>
        <v>0</v>
      </c>
      <c r="Y627" s="1334">
        <f>IF(ISERROR(VLOOKUP(VLOOKUP($A627, 'E4 TB Allocation Details'!$A$18:$L$205, MATCH("Demand ID", 'E4 TB Allocation Details'!$A$18:$L$18, 0),FALSE), 'E2 Allocators'!$B$15:$W$361, MATCH(Y$17, 'E2 Allocators'!$B$15:$W$15, 0),FALSE)), 0, VLOOKUP(VLOOKUP($A627, 'E4 TB Allocation Details'!$A$18:$L$205, MATCH("Demand ID", 'E4 TB Allocation Details'!$A$18:$L$18, 0),FALSE), 'E2 Allocators'!$B$15:$W$361, MATCH(Y$17, 'E2 Allocators'!$B$15:$W$15, 0),FALSE))</f>
        <v>0</v>
      </c>
      <c r="Z627" s="1334">
        <f>IF(ISERROR(VLOOKUP(VLOOKUP($A627, 'E4 TB Allocation Details'!$A$18:$L$205, MATCH("Demand ID", 'E4 TB Allocation Details'!$A$18:$L$18, 0),FALSE), 'E2 Allocators'!$B$15:$W$361, MATCH(Z$17, 'E2 Allocators'!$B$15:$W$15, 0),FALSE)), 0, VLOOKUP(VLOOKUP($A627, 'E4 TB Allocation Details'!$A$18:$L$205, MATCH("Demand ID", 'E4 TB Allocation Details'!$A$18:$L$18, 0),FALSE), 'E2 Allocators'!$B$15:$W$361, MATCH(Z$17, 'E2 Allocators'!$B$15:$W$15, 0),FALSE))</f>
        <v>0</v>
      </c>
      <c r="AA627" s="1339">
        <f t="shared" si="925"/>
        <v>0</v>
      </c>
      <c r="AB627" s="1334">
        <f>IF(ISERROR(VLOOKUP(VLOOKUP($A627, 'E4 TB Allocation Details'!$A$18:$L$205, MATCH("Customer ID", 'E4 TB Allocation Details'!$A$18:$L$18, 0),FALSE), 'E2 Allocators'!$B$15:$W$361, MATCH(AB$17, 'E2 Allocators'!$B$15:$W$15, 0),FALSE)), 0, VLOOKUP(VLOOKUP($A627, 'E4 TB Allocation Details'!$A$18:$L$205, MATCH("Customer ID", 'E4 TB Allocation Details'!$A$18:$L$18, 0),FALSE), 'E2 Allocators'!$B$15:$W$361, MATCH(AB$17, 'E2 Allocators'!$B$15:$W$15, 0),FALSE))</f>
        <v>0.60652370603632355</v>
      </c>
      <c r="AC627" s="1334">
        <f>IF(ISERROR(VLOOKUP(VLOOKUP($A627, 'E4 TB Allocation Details'!$A$18:$L$205, MATCH("Customer ID", 'E4 TB Allocation Details'!$A$18:$L$18, 0),FALSE), 'E2 Allocators'!$B$15:$W$361, MATCH(AC$17, 'E2 Allocators'!$B$15:$W$15, 0),FALSE)), 0, VLOOKUP(VLOOKUP($A627, 'E4 TB Allocation Details'!$A$18:$L$205, MATCH("Customer ID", 'E4 TB Allocation Details'!$A$18:$L$18, 0),FALSE), 'E2 Allocators'!$B$15:$W$361, MATCH(AC$17, 'E2 Allocators'!$B$15:$W$15, 0),FALSE))</f>
        <v>0.13360403423080627</v>
      </c>
      <c r="AD627" s="1334">
        <f>IF(ISERROR(VLOOKUP(VLOOKUP($A627, 'E4 TB Allocation Details'!$A$18:$L$205, MATCH("Customer ID", 'E4 TB Allocation Details'!$A$18:$L$18, 0),FALSE), 'E2 Allocators'!$B$15:$W$361, MATCH(AD$17, 'E2 Allocators'!$B$15:$W$15, 0),FALSE)), 0, VLOOKUP(VLOOKUP($A627, 'E4 TB Allocation Details'!$A$18:$L$205, MATCH("Customer ID", 'E4 TB Allocation Details'!$A$18:$L$18, 0),FALSE), 'E2 Allocators'!$B$15:$W$361, MATCH(AD$17, 'E2 Allocators'!$B$15:$W$15, 0),FALSE))</f>
        <v>3.3260294726295353E-2</v>
      </c>
      <c r="AE627" s="1334">
        <f>IF(ISERROR(VLOOKUP(VLOOKUP($A627, 'E4 TB Allocation Details'!$A$18:$L$205, MATCH("Customer ID", 'E4 TB Allocation Details'!$A$18:$L$18, 0),FALSE), 'E2 Allocators'!$B$15:$W$361, MATCH(AE$17, 'E2 Allocators'!$B$15:$W$15, 0),FALSE)), 0, VLOOKUP(VLOOKUP($A627, 'E4 TB Allocation Details'!$A$18:$L$205, MATCH("Customer ID", 'E4 TB Allocation Details'!$A$18:$L$18, 0),FALSE), 'E2 Allocators'!$B$15:$W$361, MATCH(AE$17, 'E2 Allocators'!$B$15:$W$15, 0),FALSE))</f>
        <v>0</v>
      </c>
      <c r="AF627" s="1334">
        <f>IF(ISERROR(VLOOKUP(VLOOKUP($A627, 'E4 TB Allocation Details'!$A$18:$L$205, MATCH("Customer ID", 'E4 TB Allocation Details'!$A$18:$L$18, 0),FALSE), 'E2 Allocators'!$B$15:$W$361, MATCH(AF$17, 'E2 Allocators'!$B$15:$W$15, 0),FALSE)), 0, VLOOKUP(VLOOKUP($A627, 'E4 TB Allocation Details'!$A$18:$L$205, MATCH("Customer ID", 'E4 TB Allocation Details'!$A$18:$L$18, 0),FALSE), 'E2 Allocators'!$B$15:$W$361, MATCH(AF$17, 'E2 Allocators'!$B$15:$W$15, 0),FALSE))</f>
        <v>0</v>
      </c>
      <c r="AG627" s="1334">
        <f>IF(ISERROR(VLOOKUP(VLOOKUP($A627, 'E4 TB Allocation Details'!$A$18:$L$205, MATCH("Customer ID", 'E4 TB Allocation Details'!$A$18:$L$18, 0),FALSE), 'E2 Allocators'!$B$15:$W$361, MATCH(AG$17, 'E2 Allocators'!$B$15:$W$15, 0),FALSE)), 0, VLOOKUP(VLOOKUP($A627, 'E4 TB Allocation Details'!$A$18:$L$205, MATCH("Customer ID", 'E4 TB Allocation Details'!$A$18:$L$18, 0),FALSE), 'E2 Allocators'!$B$15:$W$361, MATCH(AG$17, 'E2 Allocators'!$B$15:$W$15, 0),FALSE))</f>
        <v>0</v>
      </c>
      <c r="AH627" s="1334">
        <f>IF(ISERROR(VLOOKUP(VLOOKUP($A627, 'E4 TB Allocation Details'!$A$18:$L$205, MATCH("Customer ID", 'E4 TB Allocation Details'!$A$18:$L$18, 0),FALSE), 'E2 Allocators'!$B$15:$W$361, MATCH(AH$17, 'E2 Allocators'!$B$15:$W$15, 0),FALSE)), 0, VLOOKUP(VLOOKUP($A627, 'E4 TB Allocation Details'!$A$18:$L$205, MATCH("Customer ID", 'E4 TB Allocation Details'!$A$18:$L$18, 0),FALSE), 'E2 Allocators'!$B$15:$W$361, MATCH(AH$17, 'E2 Allocators'!$B$15:$W$15, 0),FALSE))</f>
        <v>0.2065177210567351</v>
      </c>
      <c r="AI627" s="1334">
        <f>IF(ISERROR(VLOOKUP(VLOOKUP($A627, 'E4 TB Allocation Details'!$A$18:$L$205, MATCH("Customer ID", 'E4 TB Allocation Details'!$A$18:$L$18, 0),FALSE), 'E2 Allocators'!$B$15:$W$361, MATCH(AI$17, 'E2 Allocators'!$B$15:$W$15, 0),FALSE)), 0, VLOOKUP(VLOOKUP($A627, 'E4 TB Allocation Details'!$A$18:$L$205, MATCH("Customer ID", 'E4 TB Allocation Details'!$A$18:$L$18, 0),FALSE), 'E2 Allocators'!$B$15:$W$361, MATCH(AI$17, 'E2 Allocators'!$B$15:$W$15, 0),FALSE))</f>
        <v>1.1324790665372144E-2</v>
      </c>
      <c r="AJ627" s="1334">
        <f>IF(ISERROR(VLOOKUP(VLOOKUP($A627, 'E4 TB Allocation Details'!$A$18:$L$205, MATCH("Customer ID", 'E4 TB Allocation Details'!$A$18:$L$18, 0),FALSE), 'E2 Allocators'!$B$15:$W$361, MATCH(AJ$17, 'E2 Allocators'!$B$15:$W$15, 0),FALSE)), 0, VLOOKUP(VLOOKUP($A627, 'E4 TB Allocation Details'!$A$18:$L$205, MATCH("Customer ID", 'E4 TB Allocation Details'!$A$18:$L$18, 0),FALSE), 'E2 Allocators'!$B$15:$W$361, MATCH(AJ$17, 'E2 Allocators'!$B$15:$W$15, 0),FALSE))</f>
        <v>8.7694532844676612E-3</v>
      </c>
      <c r="AK627" s="1334">
        <f>IF(ISERROR(VLOOKUP(VLOOKUP($A627, 'E4 TB Allocation Details'!$A$18:$L$205, MATCH("Customer ID", 'E4 TB Allocation Details'!$A$18:$L$18, 0),FALSE), 'E2 Allocators'!$B$15:$W$361, MATCH(AK$17, 'E2 Allocators'!$B$15:$W$15, 0),FALSE)), 0, VLOOKUP(VLOOKUP($A627, 'E4 TB Allocation Details'!$A$18:$L$205, MATCH("Customer ID", 'E4 TB Allocation Details'!$A$18:$L$18, 0),FALSE), 'E2 Allocators'!$B$15:$W$361, MATCH(AK$17, 'E2 Allocators'!$B$15:$W$15, 0),FALSE))</f>
        <v>0</v>
      </c>
      <c r="AL627" s="1334">
        <f>IF(ISERROR(VLOOKUP(VLOOKUP($A627, 'E4 TB Allocation Details'!$A$18:$L$205, MATCH("Customer ID", 'E4 TB Allocation Details'!$A$18:$L$18, 0),FALSE), 'E2 Allocators'!$B$15:$W$361, MATCH(AL$17, 'E2 Allocators'!$B$15:$W$15, 0),FALSE)), 0, VLOOKUP(VLOOKUP($A627, 'E4 TB Allocation Details'!$A$18:$L$205, MATCH("Customer ID", 'E4 TB Allocation Details'!$A$18:$L$18, 0),FALSE), 'E2 Allocators'!$B$15:$W$361, MATCH(AL$17, 'E2 Allocators'!$B$15:$W$15, 0),FALSE))</f>
        <v>0</v>
      </c>
      <c r="AM627" s="1334">
        <f>IF(ISERROR(VLOOKUP(VLOOKUP($A627, 'E4 TB Allocation Details'!$A$18:$L$205, MATCH("Customer ID", 'E4 TB Allocation Details'!$A$18:$L$18, 0),FALSE), 'E2 Allocators'!$B$15:$W$361, MATCH(AM$17, 'E2 Allocators'!$B$15:$W$15, 0),FALSE)), 0, VLOOKUP(VLOOKUP($A627, 'E4 TB Allocation Details'!$A$18:$L$205, MATCH("Customer ID", 'E4 TB Allocation Details'!$A$18:$L$18, 0),FALSE), 'E2 Allocators'!$B$15:$W$361, MATCH(AM$17, 'E2 Allocators'!$B$15:$W$15, 0),FALSE))</f>
        <v>0</v>
      </c>
      <c r="AN627" s="1334">
        <f>IF(ISERROR(VLOOKUP(VLOOKUP($A627, 'E4 TB Allocation Details'!$A$18:$L$205, MATCH("Customer ID", 'E4 TB Allocation Details'!$A$18:$L$18, 0),FALSE), 'E2 Allocators'!$B$15:$W$361, MATCH(AN$17, 'E2 Allocators'!$B$15:$W$15, 0),FALSE)), 0, VLOOKUP(VLOOKUP($A627, 'E4 TB Allocation Details'!$A$18:$L$205, MATCH("Customer ID", 'E4 TB Allocation Details'!$A$18:$L$18, 0),FALSE), 'E2 Allocators'!$B$15:$W$361, MATCH(AN$17, 'E2 Allocators'!$B$15:$W$15, 0),FALSE))</f>
        <v>0</v>
      </c>
      <c r="AO627" s="1334">
        <f>IF(ISERROR(VLOOKUP(VLOOKUP($A627, 'E4 TB Allocation Details'!$A$18:$L$205, MATCH("Customer ID", 'E4 TB Allocation Details'!$A$18:$L$18, 0),FALSE), 'E2 Allocators'!$B$15:$W$361, MATCH(AO$17, 'E2 Allocators'!$B$15:$W$15, 0),FALSE)), 0, VLOOKUP(VLOOKUP($A627, 'E4 TB Allocation Details'!$A$18:$L$205, MATCH("Customer ID", 'E4 TB Allocation Details'!$A$18:$L$18, 0),FALSE), 'E2 Allocators'!$B$15:$W$361, MATCH(AO$17, 'E2 Allocators'!$B$15:$W$15, 0),FALSE))</f>
        <v>0</v>
      </c>
      <c r="AP627" s="1334">
        <f>IF(ISERROR(VLOOKUP(VLOOKUP($A627, 'E4 TB Allocation Details'!$A$18:$L$205, MATCH("Customer ID", 'E4 TB Allocation Details'!$A$18:$L$18, 0),FALSE), 'E2 Allocators'!$B$15:$W$361, MATCH(AP$17, 'E2 Allocators'!$B$15:$W$15, 0),FALSE)), 0, VLOOKUP(VLOOKUP($A627, 'E4 TB Allocation Details'!$A$18:$L$205, MATCH("Customer ID", 'E4 TB Allocation Details'!$A$18:$L$18, 0),FALSE), 'E2 Allocators'!$B$15:$W$361, MATCH(AP$17, 'E2 Allocators'!$B$15:$W$15, 0),FALSE))</f>
        <v>0</v>
      </c>
      <c r="AQ627" s="1334">
        <f>IF(ISERROR(VLOOKUP(VLOOKUP($A627, 'E4 TB Allocation Details'!$A$18:$L$205, MATCH("Customer ID", 'E4 TB Allocation Details'!$A$18:$L$18, 0),FALSE), 'E2 Allocators'!$B$15:$W$361, MATCH(AQ$17, 'E2 Allocators'!$B$15:$W$15, 0),FALSE)), 0, VLOOKUP(VLOOKUP($A627, 'E4 TB Allocation Details'!$A$18:$L$205, MATCH("Customer ID", 'E4 TB Allocation Details'!$A$18:$L$18, 0),FALSE), 'E2 Allocators'!$B$15:$W$361, MATCH(AQ$17, 'E2 Allocators'!$B$15:$W$15, 0),FALSE))</f>
        <v>0</v>
      </c>
      <c r="AR627" s="1334">
        <f>IF(ISERROR(VLOOKUP(VLOOKUP($A627, 'E4 TB Allocation Details'!$A$18:$L$205, MATCH("Customer ID", 'E4 TB Allocation Details'!$A$18:$L$18, 0),FALSE), 'E2 Allocators'!$B$15:$W$361, MATCH(AR$17, 'E2 Allocators'!$B$15:$W$15, 0),FALSE)), 0, VLOOKUP(VLOOKUP($A627, 'E4 TB Allocation Details'!$A$18:$L$205, MATCH("Customer ID", 'E4 TB Allocation Details'!$A$18:$L$18, 0),FALSE), 'E2 Allocators'!$B$15:$W$361, MATCH(AR$17, 'E2 Allocators'!$B$15:$W$15, 0),FALSE))</f>
        <v>0</v>
      </c>
      <c r="AS627" s="1334">
        <f>IF(ISERROR(VLOOKUP(VLOOKUP($A627, 'E4 TB Allocation Details'!$A$18:$L$205, MATCH("Customer ID", 'E4 TB Allocation Details'!$A$18:$L$18, 0),FALSE), 'E2 Allocators'!$B$15:$W$361, MATCH(AS$17, 'E2 Allocators'!$B$15:$W$15, 0),FALSE)), 0, VLOOKUP(VLOOKUP($A627, 'E4 TB Allocation Details'!$A$18:$L$205, MATCH("Customer ID", 'E4 TB Allocation Details'!$A$18:$L$18, 0),FALSE), 'E2 Allocators'!$B$15:$W$361, MATCH(AS$17, 'E2 Allocators'!$B$15:$W$15, 0),FALSE))</f>
        <v>0</v>
      </c>
      <c r="AT627" s="1334">
        <f>IF(ISERROR(VLOOKUP(VLOOKUP($A627, 'E4 TB Allocation Details'!$A$18:$L$205, MATCH("Customer ID", 'E4 TB Allocation Details'!$A$18:$L$18, 0),FALSE), 'E2 Allocators'!$B$15:$W$361, MATCH(AT$17, 'E2 Allocators'!$B$15:$W$15, 0),FALSE)), 0, VLOOKUP(VLOOKUP($A627, 'E4 TB Allocation Details'!$A$18:$L$205, MATCH("Customer ID", 'E4 TB Allocation Details'!$A$18:$L$18, 0),FALSE), 'E2 Allocators'!$B$15:$W$361, MATCH(AT$17, 'E2 Allocators'!$B$15:$W$15, 0),FALSE))</f>
        <v>0</v>
      </c>
      <c r="AU627" s="1334">
        <f>IF(ISERROR(VLOOKUP(VLOOKUP($A627, 'E4 TB Allocation Details'!$A$18:$L$205, MATCH("Customer ID", 'E4 TB Allocation Details'!$A$18:$L$18, 0),FALSE), 'E2 Allocators'!$B$15:$W$361, MATCH(AU$17, 'E2 Allocators'!$B$15:$W$15, 0),FALSE)), 0, VLOOKUP(VLOOKUP($A627, 'E4 TB Allocation Details'!$A$18:$L$205, MATCH("Customer ID", 'E4 TB Allocation Details'!$A$18:$L$18, 0),FALSE), 'E2 Allocators'!$B$15:$W$361, MATCH(AU$17, 'E2 Allocators'!$B$15:$W$15, 0),FALSE))</f>
        <v>0</v>
      </c>
      <c r="AV627" s="1339">
        <f t="shared" si="926"/>
        <v>1.0000000000000002</v>
      </c>
      <c r="AW627" s="1336"/>
      <c r="AX627" s="1336"/>
      <c r="AY627" s="1336"/>
      <c r="AZ627" s="1336"/>
      <c r="BA627" s="1336"/>
      <c r="BB627" s="1336"/>
      <c r="BC627" s="1336"/>
      <c r="BD627" s="1336"/>
      <c r="BE627" s="1336"/>
      <c r="BF627" s="1336"/>
      <c r="BG627" s="1336"/>
      <c r="BH627" s="1336"/>
      <c r="BI627" s="1336"/>
      <c r="BJ627" s="1336"/>
      <c r="BK627" s="1336"/>
      <c r="BL627" s="1336"/>
      <c r="BM627" s="1336"/>
      <c r="BN627" s="1336"/>
      <c r="BO627" s="1336"/>
      <c r="BP627" s="1336"/>
      <c r="BQ627" s="1337"/>
    </row>
    <row r="628" spans="1:69" s="258" customFormat="1" ht="13.5" thickBot="1">
      <c r="A628" s="1338">
        <v>1860</v>
      </c>
      <c r="B628" s="1331" t="s">
        <v>44</v>
      </c>
      <c r="C628" s="1332">
        <v>1</v>
      </c>
      <c r="D628" s="1333">
        <f>C628-E628</f>
        <v>0</v>
      </c>
      <c r="E628" s="1333">
        <f>VLOOKUP($A628,'E1 Categorization'!$A$35:$E$114,5,FALSE)</f>
        <v>1</v>
      </c>
      <c r="F628" s="1333">
        <f>D628+E628</f>
        <v>1</v>
      </c>
      <c r="G628" s="1334">
        <f>IF(ISERROR(VLOOKUP(VLOOKUP($A628, 'E4 TB Allocation Details'!$A$18:$L$205, MATCH("Demand ID", 'E4 TB Allocation Details'!$A$18:$L$18, 0),FALSE), 'E2 Allocators'!$B$15:$W$361, MATCH(G$17, 'E2 Allocators'!$B$15:$W$15, 0),FALSE)), 0, VLOOKUP(VLOOKUP($A628, 'E4 TB Allocation Details'!$A$18:$L$205, MATCH("Demand ID", 'E4 TB Allocation Details'!$A$18:$L$18, 0),FALSE), 'E2 Allocators'!$B$15:$W$361, MATCH(G$17, 'E2 Allocators'!$B$15:$W$15, 0),FALSE))</f>
        <v>0</v>
      </c>
      <c r="H628" s="1334">
        <f>IF(ISERROR(VLOOKUP(VLOOKUP($A628, 'E4 TB Allocation Details'!$A$18:$L$205, MATCH("Demand ID", 'E4 TB Allocation Details'!$A$18:$L$18, 0),FALSE), 'E2 Allocators'!$B$15:$W$361, MATCH(H$17, 'E2 Allocators'!$B$15:$W$15, 0),FALSE)), 0, VLOOKUP(VLOOKUP($A628, 'E4 TB Allocation Details'!$A$18:$L$205, MATCH("Demand ID", 'E4 TB Allocation Details'!$A$18:$L$18, 0),FALSE), 'E2 Allocators'!$B$15:$W$361, MATCH(H$17, 'E2 Allocators'!$B$15:$W$15, 0),FALSE))</f>
        <v>0</v>
      </c>
      <c r="I628" s="1334">
        <f>IF(ISERROR(VLOOKUP(VLOOKUP($A628, 'E4 TB Allocation Details'!$A$18:$L$205, MATCH("Demand ID", 'E4 TB Allocation Details'!$A$18:$L$18, 0),FALSE), 'E2 Allocators'!$B$15:$W$361, MATCH(I$17, 'E2 Allocators'!$B$15:$W$15, 0),FALSE)), 0, VLOOKUP(VLOOKUP($A628, 'E4 TB Allocation Details'!$A$18:$L$205, MATCH("Demand ID", 'E4 TB Allocation Details'!$A$18:$L$18, 0),FALSE), 'E2 Allocators'!$B$15:$W$361, MATCH(I$17, 'E2 Allocators'!$B$15:$W$15, 0),FALSE))</f>
        <v>0</v>
      </c>
      <c r="J628" s="1334">
        <f>IF(ISERROR(VLOOKUP(VLOOKUP($A628, 'E4 TB Allocation Details'!$A$18:$L$205, MATCH("Demand ID", 'E4 TB Allocation Details'!$A$18:$L$18, 0),FALSE), 'E2 Allocators'!$B$15:$W$361, MATCH(J$17, 'E2 Allocators'!$B$15:$W$15, 0),FALSE)), 0, VLOOKUP(VLOOKUP($A628, 'E4 TB Allocation Details'!$A$18:$L$205, MATCH("Demand ID", 'E4 TB Allocation Details'!$A$18:$L$18, 0),FALSE), 'E2 Allocators'!$B$15:$W$361, MATCH(J$17, 'E2 Allocators'!$B$15:$W$15, 0),FALSE))</f>
        <v>0</v>
      </c>
      <c r="K628" s="1334">
        <f>IF(ISERROR(VLOOKUP(VLOOKUP($A628, 'E4 TB Allocation Details'!$A$18:$L$205, MATCH("Demand ID", 'E4 TB Allocation Details'!$A$18:$L$18, 0),FALSE), 'E2 Allocators'!$B$15:$W$361, MATCH(K$17, 'E2 Allocators'!$B$15:$W$15, 0),FALSE)), 0, VLOOKUP(VLOOKUP($A628, 'E4 TB Allocation Details'!$A$18:$L$205, MATCH("Demand ID", 'E4 TB Allocation Details'!$A$18:$L$18, 0),FALSE), 'E2 Allocators'!$B$15:$W$361, MATCH(K$17, 'E2 Allocators'!$B$15:$W$15, 0),FALSE))</f>
        <v>0</v>
      </c>
      <c r="L628" s="1334">
        <f>IF(ISERROR(VLOOKUP(VLOOKUP($A628, 'E4 TB Allocation Details'!$A$18:$L$205, MATCH("Demand ID", 'E4 TB Allocation Details'!$A$18:$L$18, 0),FALSE), 'E2 Allocators'!$B$15:$W$361, MATCH(L$17, 'E2 Allocators'!$B$15:$W$15, 0),FALSE)), 0, VLOOKUP(VLOOKUP($A628, 'E4 TB Allocation Details'!$A$18:$L$205, MATCH("Demand ID", 'E4 TB Allocation Details'!$A$18:$L$18, 0),FALSE), 'E2 Allocators'!$B$15:$W$361, MATCH(L$17, 'E2 Allocators'!$B$15:$W$15, 0),FALSE))</f>
        <v>0</v>
      </c>
      <c r="M628" s="1334">
        <f>IF(ISERROR(VLOOKUP(VLOOKUP($A628, 'E4 TB Allocation Details'!$A$18:$L$205, MATCH("Demand ID", 'E4 TB Allocation Details'!$A$18:$L$18, 0),FALSE), 'E2 Allocators'!$B$15:$W$361, MATCH(M$17, 'E2 Allocators'!$B$15:$W$15, 0),FALSE)), 0, VLOOKUP(VLOOKUP($A628, 'E4 TB Allocation Details'!$A$18:$L$205, MATCH("Demand ID", 'E4 TB Allocation Details'!$A$18:$L$18, 0),FALSE), 'E2 Allocators'!$B$15:$W$361, MATCH(M$17, 'E2 Allocators'!$B$15:$W$15, 0),FALSE))</f>
        <v>0</v>
      </c>
      <c r="N628" s="1334">
        <f>IF(ISERROR(VLOOKUP(VLOOKUP($A628, 'E4 TB Allocation Details'!$A$18:$L$205, MATCH("Demand ID", 'E4 TB Allocation Details'!$A$18:$L$18, 0),FALSE), 'E2 Allocators'!$B$15:$W$361, MATCH(N$17, 'E2 Allocators'!$B$15:$W$15, 0),FALSE)), 0, VLOOKUP(VLOOKUP($A628, 'E4 TB Allocation Details'!$A$18:$L$205, MATCH("Demand ID", 'E4 TB Allocation Details'!$A$18:$L$18, 0),FALSE), 'E2 Allocators'!$B$15:$W$361, MATCH(N$17, 'E2 Allocators'!$B$15:$W$15, 0),FALSE))</f>
        <v>0</v>
      </c>
      <c r="O628" s="1334">
        <f>IF(ISERROR(VLOOKUP(VLOOKUP($A628, 'E4 TB Allocation Details'!$A$18:$L$205, MATCH("Demand ID", 'E4 TB Allocation Details'!$A$18:$L$18, 0),FALSE), 'E2 Allocators'!$B$15:$W$361, MATCH(O$17, 'E2 Allocators'!$B$15:$W$15, 0),FALSE)), 0, VLOOKUP(VLOOKUP($A628, 'E4 TB Allocation Details'!$A$18:$L$205, MATCH("Demand ID", 'E4 TB Allocation Details'!$A$18:$L$18, 0),FALSE), 'E2 Allocators'!$B$15:$W$361, MATCH(O$17, 'E2 Allocators'!$B$15:$W$15, 0),FALSE))</f>
        <v>0</v>
      </c>
      <c r="P628" s="1334">
        <f>IF(ISERROR(VLOOKUP(VLOOKUP($A628, 'E4 TB Allocation Details'!$A$18:$L$205, MATCH("Demand ID", 'E4 TB Allocation Details'!$A$18:$L$18, 0),FALSE), 'E2 Allocators'!$B$15:$W$361, MATCH(P$17, 'E2 Allocators'!$B$15:$W$15, 0),FALSE)), 0, VLOOKUP(VLOOKUP($A628, 'E4 TB Allocation Details'!$A$18:$L$205, MATCH("Demand ID", 'E4 TB Allocation Details'!$A$18:$L$18, 0),FALSE), 'E2 Allocators'!$B$15:$W$361, MATCH(P$17, 'E2 Allocators'!$B$15:$W$15, 0),FALSE))</f>
        <v>0</v>
      </c>
      <c r="Q628" s="1334">
        <f>IF(ISERROR(VLOOKUP(VLOOKUP($A628, 'E4 TB Allocation Details'!$A$18:$L$205, MATCH("Demand ID", 'E4 TB Allocation Details'!$A$18:$L$18, 0),FALSE), 'E2 Allocators'!$B$15:$W$361, MATCH(Q$17, 'E2 Allocators'!$B$15:$W$15, 0),FALSE)), 0, VLOOKUP(VLOOKUP($A628, 'E4 TB Allocation Details'!$A$18:$L$205, MATCH("Demand ID", 'E4 TB Allocation Details'!$A$18:$L$18, 0),FALSE), 'E2 Allocators'!$B$15:$W$361, MATCH(Q$17, 'E2 Allocators'!$B$15:$W$15, 0),FALSE))</f>
        <v>0</v>
      </c>
      <c r="R628" s="1334">
        <f>IF(ISERROR(VLOOKUP(VLOOKUP($A628, 'E4 TB Allocation Details'!$A$18:$L$205, MATCH("Demand ID", 'E4 TB Allocation Details'!$A$18:$L$18, 0),FALSE), 'E2 Allocators'!$B$15:$W$361, MATCH(R$17, 'E2 Allocators'!$B$15:$W$15, 0),FALSE)), 0, VLOOKUP(VLOOKUP($A628, 'E4 TB Allocation Details'!$A$18:$L$205, MATCH("Demand ID", 'E4 TB Allocation Details'!$A$18:$L$18, 0),FALSE), 'E2 Allocators'!$B$15:$W$361, MATCH(R$17, 'E2 Allocators'!$B$15:$W$15, 0),FALSE))</f>
        <v>0</v>
      </c>
      <c r="S628" s="1334">
        <f>IF(ISERROR(VLOOKUP(VLOOKUP($A628, 'E4 TB Allocation Details'!$A$18:$L$205, MATCH("Demand ID", 'E4 TB Allocation Details'!$A$18:$L$18, 0),FALSE), 'E2 Allocators'!$B$15:$W$361, MATCH(S$17, 'E2 Allocators'!$B$15:$W$15, 0),FALSE)), 0, VLOOKUP(VLOOKUP($A628, 'E4 TB Allocation Details'!$A$18:$L$205, MATCH("Demand ID", 'E4 TB Allocation Details'!$A$18:$L$18, 0),FALSE), 'E2 Allocators'!$B$15:$W$361, MATCH(S$17, 'E2 Allocators'!$B$15:$W$15, 0),FALSE))</f>
        <v>0</v>
      </c>
      <c r="T628" s="1334">
        <f>IF(ISERROR(VLOOKUP(VLOOKUP($A628, 'E4 TB Allocation Details'!$A$18:$L$205, MATCH("Demand ID", 'E4 TB Allocation Details'!$A$18:$L$18, 0),FALSE), 'E2 Allocators'!$B$15:$W$361, MATCH(T$17, 'E2 Allocators'!$B$15:$W$15, 0),FALSE)), 0, VLOOKUP(VLOOKUP($A628, 'E4 TB Allocation Details'!$A$18:$L$205, MATCH("Demand ID", 'E4 TB Allocation Details'!$A$18:$L$18, 0),FALSE), 'E2 Allocators'!$B$15:$W$361, MATCH(T$17, 'E2 Allocators'!$B$15:$W$15, 0),FALSE))</f>
        <v>0</v>
      </c>
      <c r="U628" s="1334">
        <f>IF(ISERROR(VLOOKUP(VLOOKUP($A628, 'E4 TB Allocation Details'!$A$18:$L$205, MATCH("Demand ID", 'E4 TB Allocation Details'!$A$18:$L$18, 0),FALSE), 'E2 Allocators'!$B$15:$W$361, MATCH(U$17, 'E2 Allocators'!$B$15:$W$15, 0),FALSE)), 0, VLOOKUP(VLOOKUP($A628, 'E4 TB Allocation Details'!$A$18:$L$205, MATCH("Demand ID", 'E4 TB Allocation Details'!$A$18:$L$18, 0),FALSE), 'E2 Allocators'!$B$15:$W$361, MATCH(U$17, 'E2 Allocators'!$B$15:$W$15, 0),FALSE))</f>
        <v>0</v>
      </c>
      <c r="V628" s="1334">
        <f>IF(ISERROR(VLOOKUP(VLOOKUP($A628, 'E4 TB Allocation Details'!$A$18:$L$205, MATCH("Demand ID", 'E4 TB Allocation Details'!$A$18:$L$18, 0),FALSE), 'E2 Allocators'!$B$15:$W$361, MATCH(V$17, 'E2 Allocators'!$B$15:$W$15, 0),FALSE)), 0, VLOOKUP(VLOOKUP($A628, 'E4 TB Allocation Details'!$A$18:$L$205, MATCH("Demand ID", 'E4 TB Allocation Details'!$A$18:$L$18, 0),FALSE), 'E2 Allocators'!$B$15:$W$361, MATCH(V$17, 'E2 Allocators'!$B$15:$W$15, 0),FALSE))</f>
        <v>0</v>
      </c>
      <c r="W628" s="1334">
        <f>IF(ISERROR(VLOOKUP(VLOOKUP($A628, 'E4 TB Allocation Details'!$A$18:$L$205, MATCH("Demand ID", 'E4 TB Allocation Details'!$A$18:$L$18, 0),FALSE), 'E2 Allocators'!$B$15:$W$361, MATCH(W$17, 'E2 Allocators'!$B$15:$W$15, 0),FALSE)), 0, VLOOKUP(VLOOKUP($A628, 'E4 TB Allocation Details'!$A$18:$L$205, MATCH("Demand ID", 'E4 TB Allocation Details'!$A$18:$L$18, 0),FALSE), 'E2 Allocators'!$B$15:$W$361, MATCH(W$17, 'E2 Allocators'!$B$15:$W$15, 0),FALSE))</f>
        <v>0</v>
      </c>
      <c r="X628" s="1334">
        <f>IF(ISERROR(VLOOKUP(VLOOKUP($A628, 'E4 TB Allocation Details'!$A$18:$L$205, MATCH("Demand ID", 'E4 TB Allocation Details'!$A$18:$L$18, 0),FALSE), 'E2 Allocators'!$B$15:$W$361, MATCH(X$17, 'E2 Allocators'!$B$15:$W$15, 0),FALSE)), 0, VLOOKUP(VLOOKUP($A628, 'E4 TB Allocation Details'!$A$18:$L$205, MATCH("Demand ID", 'E4 TB Allocation Details'!$A$18:$L$18, 0),FALSE), 'E2 Allocators'!$B$15:$W$361, MATCH(X$17, 'E2 Allocators'!$B$15:$W$15, 0),FALSE))</f>
        <v>0</v>
      </c>
      <c r="Y628" s="1334">
        <f>IF(ISERROR(VLOOKUP(VLOOKUP($A628, 'E4 TB Allocation Details'!$A$18:$L$205, MATCH("Demand ID", 'E4 TB Allocation Details'!$A$18:$L$18, 0),FALSE), 'E2 Allocators'!$B$15:$W$361, MATCH(Y$17, 'E2 Allocators'!$B$15:$W$15, 0),FALSE)), 0, VLOOKUP(VLOOKUP($A628, 'E4 TB Allocation Details'!$A$18:$L$205, MATCH("Demand ID", 'E4 TB Allocation Details'!$A$18:$L$18, 0),FALSE), 'E2 Allocators'!$B$15:$W$361, MATCH(Y$17, 'E2 Allocators'!$B$15:$W$15, 0),FALSE))</f>
        <v>0</v>
      </c>
      <c r="Z628" s="1334">
        <f>IF(ISERROR(VLOOKUP(VLOOKUP($A628, 'E4 TB Allocation Details'!$A$18:$L$205, MATCH("Demand ID", 'E4 TB Allocation Details'!$A$18:$L$18, 0),FALSE), 'E2 Allocators'!$B$15:$W$361, MATCH(Z$17, 'E2 Allocators'!$B$15:$W$15, 0),FALSE)), 0, VLOOKUP(VLOOKUP($A628, 'E4 TB Allocation Details'!$A$18:$L$205, MATCH("Demand ID", 'E4 TB Allocation Details'!$A$18:$L$18, 0),FALSE), 'E2 Allocators'!$B$15:$W$361, MATCH(Z$17, 'E2 Allocators'!$B$15:$W$15, 0),FALSE))</f>
        <v>0</v>
      </c>
      <c r="AA628" s="1340">
        <f t="shared" si="925"/>
        <v>0</v>
      </c>
      <c r="AB628" s="1334">
        <f>IF(ISERROR(VLOOKUP(VLOOKUP($A628, 'E4 TB Allocation Details'!$A$18:$L$205, MATCH("Customer ID", 'E4 TB Allocation Details'!$A$18:$L$18, 0),FALSE), 'E2 Allocators'!$B$15:$W$361, MATCH(AB$17, 'E2 Allocators'!$B$15:$W$15, 0),FALSE)), 0, VLOOKUP(VLOOKUP($A628, 'E4 TB Allocation Details'!$A$18:$L$205, MATCH("Customer ID", 'E4 TB Allocation Details'!$A$18:$L$18, 0),FALSE), 'E2 Allocators'!$B$15:$W$361, MATCH(AB$17, 'E2 Allocators'!$B$15:$W$15, 0),FALSE))</f>
        <v>0.35103593539541694</v>
      </c>
      <c r="AC628" s="1334">
        <f>IF(ISERROR(VLOOKUP(VLOOKUP($A628, 'E4 TB Allocation Details'!$A$18:$L$205, MATCH("Customer ID", 'E4 TB Allocation Details'!$A$18:$L$18, 0),FALSE), 'E2 Allocators'!$B$15:$W$361, MATCH(AC$17, 'E2 Allocators'!$B$15:$W$15, 0),FALSE)), 0, VLOOKUP(VLOOKUP($A628, 'E4 TB Allocation Details'!$A$18:$L$205, MATCH("Customer ID", 'E4 TB Allocation Details'!$A$18:$L$18, 0),FALSE), 'E2 Allocators'!$B$15:$W$361, MATCH(AC$17, 'E2 Allocators'!$B$15:$W$15, 0),FALSE))</f>
        <v>0.60081334618154847</v>
      </c>
      <c r="AD628" s="1334">
        <f>IF(ISERROR(VLOOKUP(VLOOKUP($A628, 'E4 TB Allocation Details'!$A$18:$L$205, MATCH("Customer ID", 'E4 TB Allocation Details'!$A$18:$L$18, 0),FALSE), 'E2 Allocators'!$B$15:$W$361, MATCH(AD$17, 'E2 Allocators'!$B$15:$W$15, 0),FALSE)), 0, VLOOKUP(VLOOKUP($A628, 'E4 TB Allocation Details'!$A$18:$L$205, MATCH("Customer ID", 'E4 TB Allocation Details'!$A$18:$L$18, 0),FALSE), 'E2 Allocators'!$B$15:$W$361, MATCH(AD$17, 'E2 Allocators'!$B$15:$W$15, 0),FALSE))</f>
        <v>4.8150718423034679E-2</v>
      </c>
      <c r="AE628" s="1334">
        <f>IF(ISERROR(VLOOKUP(VLOOKUP($A628, 'E4 TB Allocation Details'!$A$18:$L$205, MATCH("Customer ID", 'E4 TB Allocation Details'!$A$18:$L$18, 0),FALSE), 'E2 Allocators'!$B$15:$W$361, MATCH(AE$17, 'E2 Allocators'!$B$15:$W$15, 0),FALSE)), 0, VLOOKUP(VLOOKUP($A628, 'E4 TB Allocation Details'!$A$18:$L$205, MATCH("Customer ID", 'E4 TB Allocation Details'!$A$18:$L$18, 0),FALSE), 'E2 Allocators'!$B$15:$W$361, MATCH(AE$17, 'E2 Allocators'!$B$15:$W$15, 0),FALSE))</f>
        <v>0</v>
      </c>
      <c r="AF628" s="1334">
        <f>IF(ISERROR(VLOOKUP(VLOOKUP($A628, 'E4 TB Allocation Details'!$A$18:$L$205, MATCH("Customer ID", 'E4 TB Allocation Details'!$A$18:$L$18, 0),FALSE), 'E2 Allocators'!$B$15:$W$361, MATCH(AF$17, 'E2 Allocators'!$B$15:$W$15, 0),FALSE)), 0, VLOOKUP(VLOOKUP($A628, 'E4 TB Allocation Details'!$A$18:$L$205, MATCH("Customer ID", 'E4 TB Allocation Details'!$A$18:$L$18, 0),FALSE), 'E2 Allocators'!$B$15:$W$361, MATCH(AF$17, 'E2 Allocators'!$B$15:$W$15, 0),FALSE))</f>
        <v>0</v>
      </c>
      <c r="AG628" s="1334">
        <f>IF(ISERROR(VLOOKUP(VLOOKUP($A628, 'E4 TB Allocation Details'!$A$18:$L$205, MATCH("Customer ID", 'E4 TB Allocation Details'!$A$18:$L$18, 0),FALSE), 'E2 Allocators'!$B$15:$W$361, MATCH(AG$17, 'E2 Allocators'!$B$15:$W$15, 0),FALSE)), 0, VLOOKUP(VLOOKUP($A628, 'E4 TB Allocation Details'!$A$18:$L$205, MATCH("Customer ID", 'E4 TB Allocation Details'!$A$18:$L$18, 0),FALSE), 'E2 Allocators'!$B$15:$W$361, MATCH(AG$17, 'E2 Allocators'!$B$15:$W$15, 0),FALSE))</f>
        <v>0</v>
      </c>
      <c r="AH628" s="1334">
        <f>IF(ISERROR(VLOOKUP(VLOOKUP($A628, 'E4 TB Allocation Details'!$A$18:$L$205, MATCH("Customer ID", 'E4 TB Allocation Details'!$A$18:$L$18, 0),FALSE), 'E2 Allocators'!$B$15:$W$361, MATCH(AH$17, 'E2 Allocators'!$B$15:$W$15, 0),FALSE)), 0, VLOOKUP(VLOOKUP($A628, 'E4 TB Allocation Details'!$A$18:$L$205, MATCH("Customer ID", 'E4 TB Allocation Details'!$A$18:$L$18, 0),FALSE), 'E2 Allocators'!$B$15:$W$361, MATCH(AH$17, 'E2 Allocators'!$B$15:$W$15, 0),FALSE))</f>
        <v>0</v>
      </c>
      <c r="AI628" s="1334">
        <f>IF(ISERROR(VLOOKUP(VLOOKUP($A628, 'E4 TB Allocation Details'!$A$18:$L$205, MATCH("Customer ID", 'E4 TB Allocation Details'!$A$18:$L$18, 0),FALSE), 'E2 Allocators'!$B$15:$W$361, MATCH(AI$17, 'E2 Allocators'!$B$15:$W$15, 0),FALSE)), 0, VLOOKUP(VLOOKUP($A628, 'E4 TB Allocation Details'!$A$18:$L$205, MATCH("Customer ID", 'E4 TB Allocation Details'!$A$18:$L$18, 0),FALSE), 'E2 Allocators'!$B$15:$W$361, MATCH(AI$17, 'E2 Allocators'!$B$15:$W$15, 0),FALSE))</f>
        <v>0</v>
      </c>
      <c r="AJ628" s="1334">
        <f>IF(ISERROR(VLOOKUP(VLOOKUP($A628, 'E4 TB Allocation Details'!$A$18:$L$205, MATCH("Customer ID", 'E4 TB Allocation Details'!$A$18:$L$18, 0),FALSE), 'E2 Allocators'!$B$15:$W$361, MATCH(AJ$17, 'E2 Allocators'!$B$15:$W$15, 0),FALSE)), 0, VLOOKUP(VLOOKUP($A628, 'E4 TB Allocation Details'!$A$18:$L$205, MATCH("Customer ID", 'E4 TB Allocation Details'!$A$18:$L$18, 0),FALSE), 'E2 Allocators'!$B$15:$W$361, MATCH(AJ$17, 'E2 Allocators'!$B$15:$W$15, 0),FALSE))</f>
        <v>0</v>
      </c>
      <c r="AK628" s="1334">
        <f>IF(ISERROR(VLOOKUP(VLOOKUP($A628, 'E4 TB Allocation Details'!$A$18:$L$205, MATCH("Customer ID", 'E4 TB Allocation Details'!$A$18:$L$18, 0),FALSE), 'E2 Allocators'!$B$15:$W$361, MATCH(AK$17, 'E2 Allocators'!$B$15:$W$15, 0),FALSE)), 0, VLOOKUP(VLOOKUP($A628, 'E4 TB Allocation Details'!$A$18:$L$205, MATCH("Customer ID", 'E4 TB Allocation Details'!$A$18:$L$18, 0),FALSE), 'E2 Allocators'!$B$15:$W$361, MATCH(AK$17, 'E2 Allocators'!$B$15:$W$15, 0),FALSE))</f>
        <v>0</v>
      </c>
      <c r="AL628" s="1334">
        <f>IF(ISERROR(VLOOKUP(VLOOKUP($A628, 'E4 TB Allocation Details'!$A$18:$L$205, MATCH("Customer ID", 'E4 TB Allocation Details'!$A$18:$L$18, 0),FALSE), 'E2 Allocators'!$B$15:$W$361, MATCH(AL$17, 'E2 Allocators'!$B$15:$W$15, 0),FALSE)), 0, VLOOKUP(VLOOKUP($A628, 'E4 TB Allocation Details'!$A$18:$L$205, MATCH("Customer ID", 'E4 TB Allocation Details'!$A$18:$L$18, 0),FALSE), 'E2 Allocators'!$B$15:$W$361, MATCH(AL$17, 'E2 Allocators'!$B$15:$W$15, 0),FALSE))</f>
        <v>0</v>
      </c>
      <c r="AM628" s="1334">
        <f>IF(ISERROR(VLOOKUP(VLOOKUP($A628, 'E4 TB Allocation Details'!$A$18:$L$205, MATCH("Customer ID", 'E4 TB Allocation Details'!$A$18:$L$18, 0),FALSE), 'E2 Allocators'!$B$15:$W$361, MATCH(AM$17, 'E2 Allocators'!$B$15:$W$15, 0),FALSE)), 0, VLOOKUP(VLOOKUP($A628, 'E4 TB Allocation Details'!$A$18:$L$205, MATCH("Customer ID", 'E4 TB Allocation Details'!$A$18:$L$18, 0),FALSE), 'E2 Allocators'!$B$15:$W$361, MATCH(AM$17, 'E2 Allocators'!$B$15:$W$15, 0),FALSE))</f>
        <v>0</v>
      </c>
      <c r="AN628" s="1334">
        <f>IF(ISERROR(VLOOKUP(VLOOKUP($A628, 'E4 TB Allocation Details'!$A$18:$L$205, MATCH("Customer ID", 'E4 TB Allocation Details'!$A$18:$L$18, 0),FALSE), 'E2 Allocators'!$B$15:$W$361, MATCH(AN$17, 'E2 Allocators'!$B$15:$W$15, 0),FALSE)), 0, VLOOKUP(VLOOKUP($A628, 'E4 TB Allocation Details'!$A$18:$L$205, MATCH("Customer ID", 'E4 TB Allocation Details'!$A$18:$L$18, 0),FALSE), 'E2 Allocators'!$B$15:$W$361, MATCH(AN$17, 'E2 Allocators'!$B$15:$W$15, 0),FALSE))</f>
        <v>0</v>
      </c>
      <c r="AO628" s="1334">
        <f>IF(ISERROR(VLOOKUP(VLOOKUP($A628, 'E4 TB Allocation Details'!$A$18:$L$205, MATCH("Customer ID", 'E4 TB Allocation Details'!$A$18:$L$18, 0),FALSE), 'E2 Allocators'!$B$15:$W$361, MATCH(AO$17, 'E2 Allocators'!$B$15:$W$15, 0),FALSE)), 0, VLOOKUP(VLOOKUP($A628, 'E4 TB Allocation Details'!$A$18:$L$205, MATCH("Customer ID", 'E4 TB Allocation Details'!$A$18:$L$18, 0),FALSE), 'E2 Allocators'!$B$15:$W$361, MATCH(AO$17, 'E2 Allocators'!$B$15:$W$15, 0),FALSE))</f>
        <v>0</v>
      </c>
      <c r="AP628" s="1334">
        <f>IF(ISERROR(VLOOKUP(VLOOKUP($A628, 'E4 TB Allocation Details'!$A$18:$L$205, MATCH("Customer ID", 'E4 TB Allocation Details'!$A$18:$L$18, 0),FALSE), 'E2 Allocators'!$B$15:$W$361, MATCH(AP$17, 'E2 Allocators'!$B$15:$W$15, 0),FALSE)), 0, VLOOKUP(VLOOKUP($A628, 'E4 TB Allocation Details'!$A$18:$L$205, MATCH("Customer ID", 'E4 TB Allocation Details'!$A$18:$L$18, 0),FALSE), 'E2 Allocators'!$B$15:$W$361, MATCH(AP$17, 'E2 Allocators'!$B$15:$W$15, 0),FALSE))</f>
        <v>0</v>
      </c>
      <c r="AQ628" s="1334">
        <f>IF(ISERROR(VLOOKUP(VLOOKUP($A628, 'E4 TB Allocation Details'!$A$18:$L$205, MATCH("Customer ID", 'E4 TB Allocation Details'!$A$18:$L$18, 0),FALSE), 'E2 Allocators'!$B$15:$W$361, MATCH(AQ$17, 'E2 Allocators'!$B$15:$W$15, 0),FALSE)), 0, VLOOKUP(VLOOKUP($A628, 'E4 TB Allocation Details'!$A$18:$L$205, MATCH("Customer ID", 'E4 TB Allocation Details'!$A$18:$L$18, 0),FALSE), 'E2 Allocators'!$B$15:$W$361, MATCH(AQ$17, 'E2 Allocators'!$B$15:$W$15, 0),FALSE))</f>
        <v>0</v>
      </c>
      <c r="AR628" s="1334">
        <f>IF(ISERROR(VLOOKUP(VLOOKUP($A628, 'E4 TB Allocation Details'!$A$18:$L$205, MATCH("Customer ID", 'E4 TB Allocation Details'!$A$18:$L$18, 0),FALSE), 'E2 Allocators'!$B$15:$W$361, MATCH(AR$17, 'E2 Allocators'!$B$15:$W$15, 0),FALSE)), 0, VLOOKUP(VLOOKUP($A628, 'E4 TB Allocation Details'!$A$18:$L$205, MATCH("Customer ID", 'E4 TB Allocation Details'!$A$18:$L$18, 0),FALSE), 'E2 Allocators'!$B$15:$W$361, MATCH(AR$17, 'E2 Allocators'!$B$15:$W$15, 0),FALSE))</f>
        <v>0</v>
      </c>
      <c r="AS628" s="1334">
        <f>IF(ISERROR(VLOOKUP(VLOOKUP($A628, 'E4 TB Allocation Details'!$A$18:$L$205, MATCH("Customer ID", 'E4 TB Allocation Details'!$A$18:$L$18, 0),FALSE), 'E2 Allocators'!$B$15:$W$361, MATCH(AS$17, 'E2 Allocators'!$B$15:$W$15, 0),FALSE)), 0, VLOOKUP(VLOOKUP($A628, 'E4 TB Allocation Details'!$A$18:$L$205, MATCH("Customer ID", 'E4 TB Allocation Details'!$A$18:$L$18, 0),FALSE), 'E2 Allocators'!$B$15:$W$361, MATCH(AS$17, 'E2 Allocators'!$B$15:$W$15, 0),FALSE))</f>
        <v>0</v>
      </c>
      <c r="AT628" s="1334">
        <f>IF(ISERROR(VLOOKUP(VLOOKUP($A628, 'E4 TB Allocation Details'!$A$18:$L$205, MATCH("Customer ID", 'E4 TB Allocation Details'!$A$18:$L$18, 0),FALSE), 'E2 Allocators'!$B$15:$W$361, MATCH(AT$17, 'E2 Allocators'!$B$15:$W$15, 0),FALSE)), 0, VLOOKUP(VLOOKUP($A628, 'E4 TB Allocation Details'!$A$18:$L$205, MATCH("Customer ID", 'E4 TB Allocation Details'!$A$18:$L$18, 0),FALSE), 'E2 Allocators'!$B$15:$W$361, MATCH(AT$17, 'E2 Allocators'!$B$15:$W$15, 0),FALSE))</f>
        <v>0</v>
      </c>
      <c r="AU628" s="1334">
        <f>IF(ISERROR(VLOOKUP(VLOOKUP($A628, 'E4 TB Allocation Details'!$A$18:$L$205, MATCH("Customer ID", 'E4 TB Allocation Details'!$A$18:$L$18, 0),FALSE), 'E2 Allocators'!$B$15:$W$361, MATCH(AU$17, 'E2 Allocators'!$B$15:$W$15, 0),FALSE)), 0, VLOOKUP(VLOOKUP($A628, 'E4 TB Allocation Details'!$A$18:$L$205, MATCH("Customer ID", 'E4 TB Allocation Details'!$A$18:$L$18, 0),FALSE), 'E2 Allocators'!$B$15:$W$361, MATCH(AU$17, 'E2 Allocators'!$B$15:$W$15, 0),FALSE))</f>
        <v>0</v>
      </c>
      <c r="AV628" s="1340">
        <f t="shared" si="926"/>
        <v>1.0000000000000002</v>
      </c>
      <c r="AW628" s="1336"/>
      <c r="AX628" s="1336"/>
      <c r="AY628" s="1336"/>
      <c r="AZ628" s="1336"/>
      <c r="BA628" s="1336"/>
      <c r="BB628" s="1336"/>
      <c r="BC628" s="1336"/>
      <c r="BD628" s="1336"/>
      <c r="BE628" s="1336"/>
      <c r="BF628" s="1336"/>
      <c r="BG628" s="1336"/>
      <c r="BH628" s="1336"/>
      <c r="BI628" s="1336"/>
      <c r="BJ628" s="1336"/>
      <c r="BK628" s="1336"/>
      <c r="BL628" s="1336"/>
      <c r="BM628" s="1336"/>
      <c r="BN628" s="1336"/>
      <c r="BO628" s="1336"/>
      <c r="BP628" s="1336"/>
      <c r="BQ628" s="1337"/>
    </row>
    <row r="629" spans="1:69" s="258" customFormat="1" ht="12.75">
      <c r="A629" s="1341" t="s">
        <v>594</v>
      </c>
      <c r="B629" s="1341"/>
      <c r="C629" s="1342"/>
      <c r="D629" s="1343"/>
      <c r="E629" s="1343"/>
      <c r="F629" s="1336"/>
      <c r="G629" s="1336"/>
      <c r="H629" s="1336"/>
      <c r="I629" s="1336"/>
      <c r="J629" s="1336"/>
      <c r="K629" s="1336"/>
      <c r="L629" s="1336"/>
      <c r="M629" s="1336"/>
      <c r="N629" s="1336"/>
      <c r="O629" s="1336"/>
      <c r="P629" s="1336"/>
      <c r="Q629" s="1336"/>
      <c r="R629" s="1336"/>
      <c r="S629" s="1336"/>
      <c r="T629" s="1336"/>
      <c r="U629" s="1336"/>
      <c r="V629" s="1336"/>
      <c r="W629" s="1336"/>
      <c r="X629" s="1336"/>
      <c r="Y629" s="1336"/>
      <c r="Z629" s="1336"/>
      <c r="AA629" s="1336"/>
      <c r="AB629" s="1336"/>
      <c r="AC629" s="1336"/>
      <c r="AD629" s="1336"/>
      <c r="AE629" s="1336"/>
      <c r="AF629" s="1336"/>
      <c r="AG629" s="1336"/>
      <c r="AH629" s="1336"/>
      <c r="AI629" s="1336"/>
      <c r="AJ629" s="1336"/>
      <c r="AK629" s="1336"/>
      <c r="AL629" s="1336"/>
      <c r="AM629" s="1336"/>
      <c r="AN629" s="1336"/>
      <c r="AO629" s="1336"/>
      <c r="AP629" s="1336"/>
      <c r="AQ629" s="1336"/>
      <c r="AR629" s="1336"/>
      <c r="AS629" s="1336"/>
      <c r="AT629" s="1336"/>
      <c r="AU629" s="1336"/>
      <c r="AV629" s="1336"/>
      <c r="AW629" s="1336"/>
      <c r="AX629" s="1336"/>
      <c r="AY629" s="1336"/>
      <c r="AZ629" s="1336"/>
      <c r="BA629" s="1336"/>
      <c r="BB629" s="1336"/>
      <c r="BC629" s="1336"/>
      <c r="BD629" s="1336"/>
      <c r="BE629" s="1336"/>
      <c r="BF629" s="1336"/>
      <c r="BG629" s="1336"/>
      <c r="BH629" s="1336"/>
      <c r="BI629" s="1336"/>
      <c r="BJ629" s="1336"/>
      <c r="BK629" s="1336"/>
      <c r="BL629" s="1336"/>
      <c r="BM629" s="1336"/>
      <c r="BN629" s="1336"/>
      <c r="BO629" s="1336"/>
      <c r="BP629" s="1336"/>
      <c r="BQ629" s="1337"/>
    </row>
    <row r="630" spans="1:69" s="258" customFormat="1" ht="12.75">
      <c r="A630" s="1344">
        <v>1905</v>
      </c>
      <c r="B630" s="1331" t="s">
        <v>236</v>
      </c>
      <c r="C630" s="1332">
        <v>1</v>
      </c>
      <c r="D630" s="1336"/>
      <c r="E630" s="1336"/>
      <c r="F630" s="1336"/>
      <c r="G630" s="1336"/>
      <c r="H630" s="1336"/>
      <c r="I630" s="1336"/>
      <c r="J630" s="1336"/>
      <c r="K630" s="1336"/>
      <c r="L630" s="1336"/>
      <c r="M630" s="1336"/>
      <c r="N630" s="1336"/>
      <c r="O630" s="1336"/>
      <c r="P630" s="1336"/>
      <c r="Q630" s="1336"/>
      <c r="R630" s="1336"/>
      <c r="S630" s="1336"/>
      <c r="T630" s="1336"/>
      <c r="U630" s="1336"/>
      <c r="V630" s="1336"/>
      <c r="W630" s="1336"/>
      <c r="X630" s="1336"/>
      <c r="Y630" s="1336"/>
      <c r="Z630" s="1336"/>
      <c r="AA630" s="1336"/>
      <c r="AB630" s="1336"/>
      <c r="AC630" s="1336"/>
      <c r="AD630" s="1336"/>
      <c r="AE630" s="1336"/>
      <c r="AF630" s="1336"/>
      <c r="AG630" s="1336"/>
      <c r="AH630" s="1336"/>
      <c r="AI630" s="1336"/>
      <c r="AJ630" s="1336"/>
      <c r="AK630" s="1336"/>
      <c r="AL630" s="1336"/>
      <c r="AM630" s="1336"/>
      <c r="AN630" s="1336"/>
      <c r="AO630" s="1336"/>
      <c r="AP630" s="1336"/>
      <c r="AQ630" s="1336"/>
      <c r="AR630" s="1336"/>
      <c r="AS630" s="1336"/>
      <c r="AT630" s="1336"/>
      <c r="AU630" s="1336"/>
      <c r="AV630" s="1336"/>
      <c r="AW630" s="1333">
        <f>IF(ISERROR(VLOOKUP(VLOOKUP($A630, 'E4 TB Allocation Details'!$A$18:$L$205, MATCH("A &amp; G ID", 'E4 TB Allocation Details'!$A$18:$L$18, 0),FALSE), 'E2 Allocators'!$B$15:$W$361, MATCH(AW$17, 'E2 Allocators'!$B$15:$W$15, 0),FALSE)), 0, VLOOKUP(VLOOKUP($A630, 'E4 TB Allocation Details'!$A$18:$L$205, MATCH("A &amp; G ID", 'E4 TB Allocation Details'!$A$18:$L$18, 0),FALSE), 'E2 Allocators'!$B$15:$W$361, MATCH(AW$17, 'E2 Allocators'!$B$15:$W$15, 0),FALSE))</f>
        <v>0.50100257259041214</v>
      </c>
      <c r="AX630" s="1333">
        <f>IF(ISERROR(VLOOKUP(VLOOKUP($A630, 'E4 TB Allocation Details'!$A$18:$L$205, MATCH("A &amp; G ID", 'E4 TB Allocation Details'!$A$18:$L$18, 0),FALSE), 'E2 Allocators'!$B$15:$W$361, MATCH(AX$17, 'E2 Allocators'!$B$15:$W$15, 0),FALSE)), 0, VLOOKUP(VLOOKUP($A630, 'E4 TB Allocation Details'!$A$18:$L$205, MATCH("A &amp; G ID", 'E4 TB Allocation Details'!$A$18:$L$18, 0),FALSE), 'E2 Allocators'!$B$15:$W$361, MATCH(AX$17, 'E2 Allocators'!$B$15:$W$15, 0),FALSE))</f>
        <v>0.17231525626950961</v>
      </c>
      <c r="AY630" s="1333">
        <f>IF(ISERROR(VLOOKUP(VLOOKUP($A630, 'E4 TB Allocation Details'!$A$18:$L$205, MATCH("A &amp; G ID", 'E4 TB Allocation Details'!$A$18:$L$18, 0),FALSE), 'E2 Allocators'!$B$15:$W$361, MATCH(AY$17, 'E2 Allocators'!$B$15:$W$15, 0),FALSE)), 0, VLOOKUP(VLOOKUP($A630, 'E4 TB Allocation Details'!$A$18:$L$205, MATCH("A &amp; G ID", 'E4 TB Allocation Details'!$A$18:$L$18, 0),FALSE), 'E2 Allocators'!$B$15:$W$361, MATCH(AY$17, 'E2 Allocators'!$B$15:$W$15, 0),FALSE))</f>
        <v>0.24960725598600442</v>
      </c>
      <c r="AZ630" s="1333">
        <f>IF(ISERROR(VLOOKUP(VLOOKUP($A630, 'E4 TB Allocation Details'!$A$18:$L$205, MATCH("A &amp; G ID", 'E4 TB Allocation Details'!$A$18:$L$18, 0),FALSE), 'E2 Allocators'!$B$15:$W$361, MATCH(AZ$17, 'E2 Allocators'!$B$15:$W$15, 0),FALSE)), 0, VLOOKUP(VLOOKUP($A630, 'E4 TB Allocation Details'!$A$18:$L$205, MATCH("A &amp; G ID", 'E4 TB Allocation Details'!$A$18:$L$18, 0),FALSE), 'E2 Allocators'!$B$15:$W$361, MATCH(AZ$17, 'E2 Allocators'!$B$15:$W$15, 0),FALSE))</f>
        <v>0</v>
      </c>
      <c r="BA630" s="1333">
        <f>IF(ISERROR(VLOOKUP(VLOOKUP($A630, 'E4 TB Allocation Details'!$A$18:$L$205, MATCH("A &amp; G ID", 'E4 TB Allocation Details'!$A$18:$L$18, 0),FALSE), 'E2 Allocators'!$B$15:$W$361, MATCH(BA$17, 'E2 Allocators'!$B$15:$W$15, 0),FALSE)), 0, VLOOKUP(VLOOKUP($A630, 'E4 TB Allocation Details'!$A$18:$L$205, MATCH("A &amp; G ID", 'E4 TB Allocation Details'!$A$18:$L$18, 0),FALSE), 'E2 Allocators'!$B$15:$W$361, MATCH(BA$17, 'E2 Allocators'!$B$15:$W$15, 0),FALSE))</f>
        <v>0</v>
      </c>
      <c r="BB630" s="1333">
        <f>IF(ISERROR(VLOOKUP(VLOOKUP($A630, 'E4 TB Allocation Details'!$A$18:$L$205, MATCH("A &amp; G ID", 'E4 TB Allocation Details'!$A$18:$L$18, 0),FALSE), 'E2 Allocators'!$B$15:$W$361, MATCH(BB$17, 'E2 Allocators'!$B$15:$W$15, 0),FALSE)), 0, VLOOKUP(VLOOKUP($A630, 'E4 TB Allocation Details'!$A$18:$L$205, MATCH("A &amp; G ID", 'E4 TB Allocation Details'!$A$18:$L$18, 0),FALSE), 'E2 Allocators'!$B$15:$W$361, MATCH(BB$17, 'E2 Allocators'!$B$15:$W$15, 0),FALSE))</f>
        <v>0</v>
      </c>
      <c r="BC630" s="1333">
        <f>IF(ISERROR(VLOOKUP(VLOOKUP($A630, 'E4 TB Allocation Details'!$A$18:$L$205, MATCH("A &amp; G ID", 'E4 TB Allocation Details'!$A$18:$L$18, 0),FALSE), 'E2 Allocators'!$B$15:$W$361, MATCH(BC$17, 'E2 Allocators'!$B$15:$W$15, 0),FALSE)), 0, VLOOKUP(VLOOKUP($A630, 'E4 TB Allocation Details'!$A$18:$L$205, MATCH("A &amp; G ID", 'E4 TB Allocation Details'!$A$18:$L$18, 0),FALSE), 'E2 Allocators'!$B$15:$W$361, MATCH(BC$17, 'E2 Allocators'!$B$15:$W$15, 0),FALSE))</f>
        <v>6.9775755936056089E-2</v>
      </c>
      <c r="BD630" s="1333">
        <f>IF(ISERROR(VLOOKUP(VLOOKUP($A630, 'E4 TB Allocation Details'!$A$18:$L$205, MATCH("A &amp; G ID", 'E4 TB Allocation Details'!$A$18:$L$18, 0),FALSE), 'E2 Allocators'!$B$15:$W$361, MATCH(BD$17, 'E2 Allocators'!$B$15:$W$15, 0),FALSE)), 0, VLOOKUP(VLOOKUP($A630, 'E4 TB Allocation Details'!$A$18:$L$205, MATCH("A &amp; G ID", 'E4 TB Allocation Details'!$A$18:$L$18, 0),FALSE), 'E2 Allocators'!$B$15:$W$361, MATCH(BD$17, 'E2 Allocators'!$B$15:$W$15, 0),FALSE))</f>
        <v>3.8286045919859509E-3</v>
      </c>
      <c r="BE630" s="1333">
        <f>IF(ISERROR(VLOOKUP(VLOOKUP($A630, 'E4 TB Allocation Details'!$A$18:$L$205, MATCH("A &amp; G ID", 'E4 TB Allocation Details'!$A$18:$L$18, 0),FALSE), 'E2 Allocators'!$B$15:$W$361, MATCH(BE$17, 'E2 Allocators'!$B$15:$W$15, 0),FALSE)), 0, VLOOKUP(VLOOKUP($A630, 'E4 TB Allocation Details'!$A$18:$L$205, MATCH("A &amp; G ID", 'E4 TB Allocation Details'!$A$18:$L$18, 0),FALSE), 'E2 Allocators'!$B$15:$W$361, MATCH(BE$17, 'E2 Allocators'!$B$15:$W$15, 0),FALSE))</f>
        <v>3.4705546260317861E-3</v>
      </c>
      <c r="BF630" s="1333">
        <f>IF(ISERROR(VLOOKUP(VLOOKUP($A630, 'E4 TB Allocation Details'!$A$18:$L$205, MATCH("A &amp; G ID", 'E4 TB Allocation Details'!$A$18:$L$18, 0),FALSE), 'E2 Allocators'!$B$15:$W$361, MATCH(BF$17, 'E2 Allocators'!$B$15:$W$15, 0),FALSE)), 0, VLOOKUP(VLOOKUP($A630, 'E4 TB Allocation Details'!$A$18:$L$205, MATCH("A &amp; G ID", 'E4 TB Allocation Details'!$A$18:$L$18, 0),FALSE), 'E2 Allocators'!$B$15:$W$361, MATCH(BF$17, 'E2 Allocators'!$B$15:$W$15, 0),FALSE))</f>
        <v>0</v>
      </c>
      <c r="BG630" s="1333">
        <f>IF(ISERROR(VLOOKUP(VLOOKUP($A630, 'E4 TB Allocation Details'!$A$18:$L$205, MATCH("A &amp; G ID", 'E4 TB Allocation Details'!$A$18:$L$18, 0),FALSE), 'E2 Allocators'!$B$15:$W$361, MATCH(BG$17, 'E2 Allocators'!$B$15:$W$15, 0),FALSE)), 0, VLOOKUP(VLOOKUP($A630, 'E4 TB Allocation Details'!$A$18:$L$205, MATCH("A &amp; G ID", 'E4 TB Allocation Details'!$A$18:$L$18, 0),FALSE), 'E2 Allocators'!$B$15:$W$361, MATCH(BG$17, 'E2 Allocators'!$B$15:$W$15, 0),FALSE))</f>
        <v>0</v>
      </c>
      <c r="BH630" s="1333">
        <f>IF(ISERROR(VLOOKUP(VLOOKUP($A630, 'E4 TB Allocation Details'!$A$18:$L$205, MATCH("A &amp; G ID", 'E4 TB Allocation Details'!$A$18:$L$18, 0),FALSE), 'E2 Allocators'!$B$15:$W$361, MATCH(BH$17, 'E2 Allocators'!$B$15:$W$15, 0),FALSE)), 0, VLOOKUP(VLOOKUP($A630, 'E4 TB Allocation Details'!$A$18:$L$205, MATCH("A &amp; G ID", 'E4 TB Allocation Details'!$A$18:$L$18, 0),FALSE), 'E2 Allocators'!$B$15:$W$361, MATCH(BH$17, 'E2 Allocators'!$B$15:$W$15, 0),FALSE))</f>
        <v>0</v>
      </c>
      <c r="BI630" s="1333">
        <f>IF(ISERROR(VLOOKUP(VLOOKUP($A630, 'E4 TB Allocation Details'!$A$18:$L$205, MATCH("A &amp; G ID", 'E4 TB Allocation Details'!$A$18:$L$18, 0),FALSE), 'E2 Allocators'!$B$15:$W$361, MATCH(BI$17, 'E2 Allocators'!$B$15:$W$15, 0),FALSE)), 0, VLOOKUP(VLOOKUP($A630, 'E4 TB Allocation Details'!$A$18:$L$205, MATCH("A &amp; G ID", 'E4 TB Allocation Details'!$A$18:$L$18, 0),FALSE), 'E2 Allocators'!$B$15:$W$361, MATCH(BI$17, 'E2 Allocators'!$B$15:$W$15, 0),FALSE))</f>
        <v>0</v>
      </c>
      <c r="BJ630" s="1333">
        <f>IF(ISERROR(VLOOKUP(VLOOKUP($A630, 'E4 TB Allocation Details'!$A$18:$L$205, MATCH("A &amp; G ID", 'E4 TB Allocation Details'!$A$18:$L$18, 0),FALSE), 'E2 Allocators'!$B$15:$W$361, MATCH(BJ$17, 'E2 Allocators'!$B$15:$W$15, 0),FALSE)), 0, VLOOKUP(VLOOKUP($A630, 'E4 TB Allocation Details'!$A$18:$L$205, MATCH("A &amp; G ID", 'E4 TB Allocation Details'!$A$18:$L$18, 0),FALSE), 'E2 Allocators'!$B$15:$W$361, MATCH(BJ$17, 'E2 Allocators'!$B$15:$W$15, 0),FALSE))</f>
        <v>0</v>
      </c>
      <c r="BK630" s="1333">
        <f>IF(ISERROR(VLOOKUP(VLOOKUP($A630, 'E4 TB Allocation Details'!$A$18:$L$205, MATCH("A &amp; G ID", 'E4 TB Allocation Details'!$A$18:$L$18, 0),FALSE), 'E2 Allocators'!$B$15:$W$361, MATCH(BK$17, 'E2 Allocators'!$B$15:$W$15, 0),FALSE)), 0, VLOOKUP(VLOOKUP($A630, 'E4 TB Allocation Details'!$A$18:$L$205, MATCH("A &amp; G ID", 'E4 TB Allocation Details'!$A$18:$L$18, 0),FALSE), 'E2 Allocators'!$B$15:$W$361, MATCH(BK$17, 'E2 Allocators'!$B$15:$W$15, 0),FALSE))</f>
        <v>0</v>
      </c>
      <c r="BL630" s="1333">
        <f>IF(ISERROR(VLOOKUP(VLOOKUP($A630, 'E4 TB Allocation Details'!$A$18:$L$205, MATCH("A &amp; G ID", 'E4 TB Allocation Details'!$A$18:$L$18, 0),FALSE), 'E2 Allocators'!$B$15:$W$361, MATCH(BL$17, 'E2 Allocators'!$B$15:$W$15, 0),FALSE)), 0, VLOOKUP(VLOOKUP($A630, 'E4 TB Allocation Details'!$A$18:$L$205, MATCH("A &amp; G ID", 'E4 TB Allocation Details'!$A$18:$L$18, 0),FALSE), 'E2 Allocators'!$B$15:$W$361, MATCH(BL$17, 'E2 Allocators'!$B$15:$W$15, 0),FALSE))</f>
        <v>0</v>
      </c>
      <c r="BM630" s="1333">
        <f>IF(ISERROR(VLOOKUP(VLOOKUP($A630, 'E4 TB Allocation Details'!$A$18:$L$205, MATCH("A &amp; G ID", 'E4 TB Allocation Details'!$A$18:$L$18, 0),FALSE), 'E2 Allocators'!$B$15:$W$361, MATCH(BM$17, 'E2 Allocators'!$B$15:$W$15, 0),FALSE)), 0, VLOOKUP(VLOOKUP($A630, 'E4 TB Allocation Details'!$A$18:$L$205, MATCH("A &amp; G ID", 'E4 TB Allocation Details'!$A$18:$L$18, 0),FALSE), 'E2 Allocators'!$B$15:$W$361, MATCH(BM$17, 'E2 Allocators'!$B$15:$W$15, 0),FALSE))</f>
        <v>0</v>
      </c>
      <c r="BN630" s="1333">
        <f>IF(ISERROR(VLOOKUP(VLOOKUP($A630, 'E4 TB Allocation Details'!$A$18:$L$205, MATCH("A &amp; G ID", 'E4 TB Allocation Details'!$A$18:$L$18, 0),FALSE), 'E2 Allocators'!$B$15:$W$361, MATCH(BN$17, 'E2 Allocators'!$B$15:$W$15, 0),FALSE)), 0, VLOOKUP(VLOOKUP($A630, 'E4 TB Allocation Details'!$A$18:$L$205, MATCH("A &amp; G ID", 'E4 TB Allocation Details'!$A$18:$L$18, 0),FALSE), 'E2 Allocators'!$B$15:$W$361, MATCH(BN$17, 'E2 Allocators'!$B$15:$W$15, 0),FALSE))</f>
        <v>0</v>
      </c>
      <c r="BO630" s="1333">
        <f>IF(ISERROR(VLOOKUP(VLOOKUP($A630, 'E4 TB Allocation Details'!$A$18:$L$205, MATCH("A &amp; G ID", 'E4 TB Allocation Details'!$A$18:$L$18, 0),FALSE), 'E2 Allocators'!$B$15:$W$361, MATCH(BO$17, 'E2 Allocators'!$B$15:$W$15, 0),FALSE)), 0, VLOOKUP(VLOOKUP($A630, 'E4 TB Allocation Details'!$A$18:$L$205, MATCH("A &amp; G ID", 'E4 TB Allocation Details'!$A$18:$L$18, 0),FALSE), 'E2 Allocators'!$B$15:$W$361, MATCH(BO$17, 'E2 Allocators'!$B$15:$W$15, 0),FALSE))</f>
        <v>0</v>
      </c>
      <c r="BP630" s="1333">
        <f>IF(ISERROR(VLOOKUP(VLOOKUP($A630, 'E4 TB Allocation Details'!$A$18:$L$205, MATCH("A &amp; G ID", 'E4 TB Allocation Details'!$A$18:$L$18, 0),FALSE), 'E2 Allocators'!$B$15:$W$361, MATCH(BP$17, 'E2 Allocators'!$B$15:$W$15, 0),FALSE)), 0, VLOOKUP(VLOOKUP($A630, 'E4 TB Allocation Details'!$A$18:$L$205, MATCH("A &amp; G ID", 'E4 TB Allocation Details'!$A$18:$L$18, 0),FALSE), 'E2 Allocators'!$B$15:$W$361, MATCH(BP$17, 'E2 Allocators'!$B$15:$W$15, 0),FALSE))</f>
        <v>0</v>
      </c>
      <c r="BQ630" s="1337">
        <f>SUM(AW630:BP630)</f>
        <v>1</v>
      </c>
    </row>
    <row r="631" spans="1:69" s="258" customFormat="1" ht="12.75">
      <c r="A631" s="1344">
        <v>1906</v>
      </c>
      <c r="B631" s="1331" t="s">
        <v>237</v>
      </c>
      <c r="C631" s="1332">
        <v>1</v>
      </c>
      <c r="D631" s="1336"/>
      <c r="E631" s="1336"/>
      <c r="F631" s="1336"/>
      <c r="G631" s="1336"/>
      <c r="H631" s="1336"/>
      <c r="I631" s="1336"/>
      <c r="J631" s="1336"/>
      <c r="K631" s="1336"/>
      <c r="L631" s="1336"/>
      <c r="M631" s="1336"/>
      <c r="N631" s="1336"/>
      <c r="O631" s="1336"/>
      <c r="P631" s="1336"/>
      <c r="Q631" s="1336"/>
      <c r="R631" s="1336"/>
      <c r="S631" s="1336"/>
      <c r="T631" s="1336"/>
      <c r="U631" s="1336"/>
      <c r="V631" s="1336"/>
      <c r="W631" s="1336"/>
      <c r="X631" s="1336"/>
      <c r="Y631" s="1336"/>
      <c r="Z631" s="1336"/>
      <c r="AA631" s="1336"/>
      <c r="AB631" s="1336"/>
      <c r="AC631" s="1336"/>
      <c r="AD631" s="1336"/>
      <c r="AE631" s="1336"/>
      <c r="AF631" s="1336"/>
      <c r="AG631" s="1336"/>
      <c r="AH631" s="1336"/>
      <c r="AI631" s="1336"/>
      <c r="AJ631" s="1336"/>
      <c r="AK631" s="1336"/>
      <c r="AL631" s="1336"/>
      <c r="AM631" s="1336"/>
      <c r="AN631" s="1336"/>
      <c r="AO631" s="1336"/>
      <c r="AP631" s="1336"/>
      <c r="AQ631" s="1336"/>
      <c r="AR631" s="1336"/>
      <c r="AS631" s="1336"/>
      <c r="AT631" s="1336"/>
      <c r="AU631" s="1336"/>
      <c r="AV631" s="1336"/>
      <c r="AW631" s="1333">
        <f>IF(ISERROR(VLOOKUP(VLOOKUP($A631, 'E4 TB Allocation Details'!$A$18:$L$205, MATCH("A &amp; G ID", 'E4 TB Allocation Details'!$A$18:$L$18, 0),FALSE), 'E2 Allocators'!$B$15:$W$361, MATCH(AW$17, 'E2 Allocators'!$B$15:$W$15, 0),FALSE)), 0, VLOOKUP(VLOOKUP($A631, 'E4 TB Allocation Details'!$A$18:$L$205, MATCH("A &amp; G ID", 'E4 TB Allocation Details'!$A$18:$L$18, 0),FALSE), 'E2 Allocators'!$B$15:$W$361, MATCH(AW$17, 'E2 Allocators'!$B$15:$W$15, 0),FALSE))</f>
        <v>0.50100257259041214</v>
      </c>
      <c r="AX631" s="1333">
        <f>IF(ISERROR(VLOOKUP(VLOOKUP($A631, 'E4 TB Allocation Details'!$A$18:$L$205, MATCH("A &amp; G ID", 'E4 TB Allocation Details'!$A$18:$L$18, 0),FALSE), 'E2 Allocators'!$B$15:$W$361, MATCH(AX$17, 'E2 Allocators'!$B$15:$W$15, 0),FALSE)), 0, VLOOKUP(VLOOKUP($A631, 'E4 TB Allocation Details'!$A$18:$L$205, MATCH("A &amp; G ID", 'E4 TB Allocation Details'!$A$18:$L$18, 0),FALSE), 'E2 Allocators'!$B$15:$W$361, MATCH(AX$17, 'E2 Allocators'!$B$15:$W$15, 0),FALSE))</f>
        <v>0.17231525626950961</v>
      </c>
      <c r="AY631" s="1333">
        <f>IF(ISERROR(VLOOKUP(VLOOKUP($A631, 'E4 TB Allocation Details'!$A$18:$L$205, MATCH("A &amp; G ID", 'E4 TB Allocation Details'!$A$18:$L$18, 0),FALSE), 'E2 Allocators'!$B$15:$W$361, MATCH(AY$17, 'E2 Allocators'!$B$15:$W$15, 0),FALSE)), 0, VLOOKUP(VLOOKUP($A631, 'E4 TB Allocation Details'!$A$18:$L$205, MATCH("A &amp; G ID", 'E4 TB Allocation Details'!$A$18:$L$18, 0),FALSE), 'E2 Allocators'!$B$15:$W$361, MATCH(AY$17, 'E2 Allocators'!$B$15:$W$15, 0),FALSE))</f>
        <v>0.24960725598600442</v>
      </c>
      <c r="AZ631" s="1333">
        <f>IF(ISERROR(VLOOKUP(VLOOKUP($A631, 'E4 TB Allocation Details'!$A$18:$L$205, MATCH("A &amp; G ID", 'E4 TB Allocation Details'!$A$18:$L$18, 0),FALSE), 'E2 Allocators'!$B$15:$W$361, MATCH(AZ$17, 'E2 Allocators'!$B$15:$W$15, 0),FALSE)), 0, VLOOKUP(VLOOKUP($A631, 'E4 TB Allocation Details'!$A$18:$L$205, MATCH("A &amp; G ID", 'E4 TB Allocation Details'!$A$18:$L$18, 0),FALSE), 'E2 Allocators'!$B$15:$W$361, MATCH(AZ$17, 'E2 Allocators'!$B$15:$W$15, 0),FALSE))</f>
        <v>0</v>
      </c>
      <c r="BA631" s="1333">
        <f>IF(ISERROR(VLOOKUP(VLOOKUP($A631, 'E4 TB Allocation Details'!$A$18:$L$205, MATCH("A &amp; G ID", 'E4 TB Allocation Details'!$A$18:$L$18, 0),FALSE), 'E2 Allocators'!$B$15:$W$361, MATCH(BA$17, 'E2 Allocators'!$B$15:$W$15, 0),FALSE)), 0, VLOOKUP(VLOOKUP($A631, 'E4 TB Allocation Details'!$A$18:$L$205, MATCH("A &amp; G ID", 'E4 TB Allocation Details'!$A$18:$L$18, 0),FALSE), 'E2 Allocators'!$B$15:$W$361, MATCH(BA$17, 'E2 Allocators'!$B$15:$W$15, 0),FALSE))</f>
        <v>0</v>
      </c>
      <c r="BB631" s="1333">
        <f>IF(ISERROR(VLOOKUP(VLOOKUP($A631, 'E4 TB Allocation Details'!$A$18:$L$205, MATCH("A &amp; G ID", 'E4 TB Allocation Details'!$A$18:$L$18, 0),FALSE), 'E2 Allocators'!$B$15:$W$361, MATCH(BB$17, 'E2 Allocators'!$B$15:$W$15, 0),FALSE)), 0, VLOOKUP(VLOOKUP($A631, 'E4 TB Allocation Details'!$A$18:$L$205, MATCH("A &amp; G ID", 'E4 TB Allocation Details'!$A$18:$L$18, 0),FALSE), 'E2 Allocators'!$B$15:$W$361, MATCH(BB$17, 'E2 Allocators'!$B$15:$W$15, 0),FALSE))</f>
        <v>0</v>
      </c>
      <c r="BC631" s="1333">
        <f>IF(ISERROR(VLOOKUP(VLOOKUP($A631, 'E4 TB Allocation Details'!$A$18:$L$205, MATCH("A &amp; G ID", 'E4 TB Allocation Details'!$A$18:$L$18, 0),FALSE), 'E2 Allocators'!$B$15:$W$361, MATCH(BC$17, 'E2 Allocators'!$B$15:$W$15, 0),FALSE)), 0, VLOOKUP(VLOOKUP($A631, 'E4 TB Allocation Details'!$A$18:$L$205, MATCH("A &amp; G ID", 'E4 TB Allocation Details'!$A$18:$L$18, 0),FALSE), 'E2 Allocators'!$B$15:$W$361, MATCH(BC$17, 'E2 Allocators'!$B$15:$W$15, 0),FALSE))</f>
        <v>6.9775755936056089E-2</v>
      </c>
      <c r="BD631" s="1333">
        <f>IF(ISERROR(VLOOKUP(VLOOKUP($A631, 'E4 TB Allocation Details'!$A$18:$L$205, MATCH("A &amp; G ID", 'E4 TB Allocation Details'!$A$18:$L$18, 0),FALSE), 'E2 Allocators'!$B$15:$W$361, MATCH(BD$17, 'E2 Allocators'!$B$15:$W$15, 0),FALSE)), 0, VLOOKUP(VLOOKUP($A631, 'E4 TB Allocation Details'!$A$18:$L$205, MATCH("A &amp; G ID", 'E4 TB Allocation Details'!$A$18:$L$18, 0),FALSE), 'E2 Allocators'!$B$15:$W$361, MATCH(BD$17, 'E2 Allocators'!$B$15:$W$15, 0),FALSE))</f>
        <v>3.8286045919859509E-3</v>
      </c>
      <c r="BE631" s="1333">
        <f>IF(ISERROR(VLOOKUP(VLOOKUP($A631, 'E4 TB Allocation Details'!$A$18:$L$205, MATCH("A &amp; G ID", 'E4 TB Allocation Details'!$A$18:$L$18, 0),FALSE), 'E2 Allocators'!$B$15:$W$361, MATCH(BE$17, 'E2 Allocators'!$B$15:$W$15, 0),FALSE)), 0, VLOOKUP(VLOOKUP($A631, 'E4 TB Allocation Details'!$A$18:$L$205, MATCH("A &amp; G ID", 'E4 TB Allocation Details'!$A$18:$L$18, 0),FALSE), 'E2 Allocators'!$B$15:$W$361, MATCH(BE$17, 'E2 Allocators'!$B$15:$W$15, 0),FALSE))</f>
        <v>3.4705546260317861E-3</v>
      </c>
      <c r="BF631" s="1333">
        <f>IF(ISERROR(VLOOKUP(VLOOKUP($A631, 'E4 TB Allocation Details'!$A$18:$L$205, MATCH("A &amp; G ID", 'E4 TB Allocation Details'!$A$18:$L$18, 0),FALSE), 'E2 Allocators'!$B$15:$W$361, MATCH(BF$17, 'E2 Allocators'!$B$15:$W$15, 0),FALSE)), 0, VLOOKUP(VLOOKUP($A631, 'E4 TB Allocation Details'!$A$18:$L$205, MATCH("A &amp; G ID", 'E4 TB Allocation Details'!$A$18:$L$18, 0),FALSE), 'E2 Allocators'!$B$15:$W$361, MATCH(BF$17, 'E2 Allocators'!$B$15:$W$15, 0),FALSE))</f>
        <v>0</v>
      </c>
      <c r="BG631" s="1333">
        <f>IF(ISERROR(VLOOKUP(VLOOKUP($A631, 'E4 TB Allocation Details'!$A$18:$L$205, MATCH("A &amp; G ID", 'E4 TB Allocation Details'!$A$18:$L$18, 0),FALSE), 'E2 Allocators'!$B$15:$W$361, MATCH(BG$17, 'E2 Allocators'!$B$15:$W$15, 0),FALSE)), 0, VLOOKUP(VLOOKUP($A631, 'E4 TB Allocation Details'!$A$18:$L$205, MATCH("A &amp; G ID", 'E4 TB Allocation Details'!$A$18:$L$18, 0),FALSE), 'E2 Allocators'!$B$15:$W$361, MATCH(BG$17, 'E2 Allocators'!$B$15:$W$15, 0),FALSE))</f>
        <v>0</v>
      </c>
      <c r="BH631" s="1333">
        <f>IF(ISERROR(VLOOKUP(VLOOKUP($A631, 'E4 TB Allocation Details'!$A$18:$L$205, MATCH("A &amp; G ID", 'E4 TB Allocation Details'!$A$18:$L$18, 0),FALSE), 'E2 Allocators'!$B$15:$W$361, MATCH(BH$17, 'E2 Allocators'!$B$15:$W$15, 0),FALSE)), 0, VLOOKUP(VLOOKUP($A631, 'E4 TB Allocation Details'!$A$18:$L$205, MATCH("A &amp; G ID", 'E4 TB Allocation Details'!$A$18:$L$18, 0),FALSE), 'E2 Allocators'!$B$15:$W$361, MATCH(BH$17, 'E2 Allocators'!$B$15:$W$15, 0),FALSE))</f>
        <v>0</v>
      </c>
      <c r="BI631" s="1333">
        <f>IF(ISERROR(VLOOKUP(VLOOKUP($A631, 'E4 TB Allocation Details'!$A$18:$L$205, MATCH("A &amp; G ID", 'E4 TB Allocation Details'!$A$18:$L$18, 0),FALSE), 'E2 Allocators'!$B$15:$W$361, MATCH(BI$17, 'E2 Allocators'!$B$15:$W$15, 0),FALSE)), 0, VLOOKUP(VLOOKUP($A631, 'E4 TB Allocation Details'!$A$18:$L$205, MATCH("A &amp; G ID", 'E4 TB Allocation Details'!$A$18:$L$18, 0),FALSE), 'E2 Allocators'!$B$15:$W$361, MATCH(BI$17, 'E2 Allocators'!$B$15:$W$15, 0),FALSE))</f>
        <v>0</v>
      </c>
      <c r="BJ631" s="1333">
        <f>IF(ISERROR(VLOOKUP(VLOOKUP($A631, 'E4 TB Allocation Details'!$A$18:$L$205, MATCH("A &amp; G ID", 'E4 TB Allocation Details'!$A$18:$L$18, 0),FALSE), 'E2 Allocators'!$B$15:$W$361, MATCH(BJ$17, 'E2 Allocators'!$B$15:$W$15, 0),FALSE)), 0, VLOOKUP(VLOOKUP($A631, 'E4 TB Allocation Details'!$A$18:$L$205, MATCH("A &amp; G ID", 'E4 TB Allocation Details'!$A$18:$L$18, 0),FALSE), 'E2 Allocators'!$B$15:$W$361, MATCH(BJ$17, 'E2 Allocators'!$B$15:$W$15, 0),FALSE))</f>
        <v>0</v>
      </c>
      <c r="BK631" s="1333">
        <f>IF(ISERROR(VLOOKUP(VLOOKUP($A631, 'E4 TB Allocation Details'!$A$18:$L$205, MATCH("A &amp; G ID", 'E4 TB Allocation Details'!$A$18:$L$18, 0),FALSE), 'E2 Allocators'!$B$15:$W$361, MATCH(BK$17, 'E2 Allocators'!$B$15:$W$15, 0),FALSE)), 0, VLOOKUP(VLOOKUP($A631, 'E4 TB Allocation Details'!$A$18:$L$205, MATCH("A &amp; G ID", 'E4 TB Allocation Details'!$A$18:$L$18, 0),FALSE), 'E2 Allocators'!$B$15:$W$361, MATCH(BK$17, 'E2 Allocators'!$B$15:$W$15, 0),FALSE))</f>
        <v>0</v>
      </c>
      <c r="BL631" s="1333">
        <f>IF(ISERROR(VLOOKUP(VLOOKUP($A631, 'E4 TB Allocation Details'!$A$18:$L$205, MATCH("A &amp; G ID", 'E4 TB Allocation Details'!$A$18:$L$18, 0),FALSE), 'E2 Allocators'!$B$15:$W$361, MATCH(BL$17, 'E2 Allocators'!$B$15:$W$15, 0),FALSE)), 0, VLOOKUP(VLOOKUP($A631, 'E4 TB Allocation Details'!$A$18:$L$205, MATCH("A &amp; G ID", 'E4 TB Allocation Details'!$A$18:$L$18, 0),FALSE), 'E2 Allocators'!$B$15:$W$361, MATCH(BL$17, 'E2 Allocators'!$B$15:$W$15, 0),FALSE))</f>
        <v>0</v>
      </c>
      <c r="BM631" s="1333">
        <f>IF(ISERROR(VLOOKUP(VLOOKUP($A631, 'E4 TB Allocation Details'!$A$18:$L$205, MATCH("A &amp; G ID", 'E4 TB Allocation Details'!$A$18:$L$18, 0),FALSE), 'E2 Allocators'!$B$15:$W$361, MATCH(BM$17, 'E2 Allocators'!$B$15:$W$15, 0),FALSE)), 0, VLOOKUP(VLOOKUP($A631, 'E4 TB Allocation Details'!$A$18:$L$205, MATCH("A &amp; G ID", 'E4 TB Allocation Details'!$A$18:$L$18, 0),FALSE), 'E2 Allocators'!$B$15:$W$361, MATCH(BM$17, 'E2 Allocators'!$B$15:$W$15, 0),FALSE))</f>
        <v>0</v>
      </c>
      <c r="BN631" s="1333">
        <f>IF(ISERROR(VLOOKUP(VLOOKUP($A631, 'E4 TB Allocation Details'!$A$18:$L$205, MATCH("A &amp; G ID", 'E4 TB Allocation Details'!$A$18:$L$18, 0),FALSE), 'E2 Allocators'!$B$15:$W$361, MATCH(BN$17, 'E2 Allocators'!$B$15:$W$15, 0),FALSE)), 0, VLOOKUP(VLOOKUP($A631, 'E4 TB Allocation Details'!$A$18:$L$205, MATCH("A &amp; G ID", 'E4 TB Allocation Details'!$A$18:$L$18, 0),FALSE), 'E2 Allocators'!$B$15:$W$361, MATCH(BN$17, 'E2 Allocators'!$B$15:$W$15, 0),FALSE))</f>
        <v>0</v>
      </c>
      <c r="BO631" s="1333">
        <f>IF(ISERROR(VLOOKUP(VLOOKUP($A631, 'E4 TB Allocation Details'!$A$18:$L$205, MATCH("A &amp; G ID", 'E4 TB Allocation Details'!$A$18:$L$18, 0),FALSE), 'E2 Allocators'!$B$15:$W$361, MATCH(BO$17, 'E2 Allocators'!$B$15:$W$15, 0),FALSE)), 0, VLOOKUP(VLOOKUP($A631, 'E4 TB Allocation Details'!$A$18:$L$205, MATCH("A &amp; G ID", 'E4 TB Allocation Details'!$A$18:$L$18, 0),FALSE), 'E2 Allocators'!$B$15:$W$361, MATCH(BO$17, 'E2 Allocators'!$B$15:$W$15, 0),FALSE))</f>
        <v>0</v>
      </c>
      <c r="BP631" s="1333">
        <f>IF(ISERROR(VLOOKUP(VLOOKUP($A631, 'E4 TB Allocation Details'!$A$18:$L$205, MATCH("A &amp; G ID", 'E4 TB Allocation Details'!$A$18:$L$18, 0),FALSE), 'E2 Allocators'!$B$15:$W$361, MATCH(BP$17, 'E2 Allocators'!$B$15:$W$15, 0),FALSE)), 0, VLOOKUP(VLOOKUP($A631, 'E4 TB Allocation Details'!$A$18:$L$205, MATCH("A &amp; G ID", 'E4 TB Allocation Details'!$A$18:$L$18, 0),FALSE), 'E2 Allocators'!$B$15:$W$361, MATCH(BP$17, 'E2 Allocators'!$B$15:$W$15, 0),FALSE))</f>
        <v>0</v>
      </c>
      <c r="BQ631" s="1337">
        <f t="shared" ref="BQ631:BQ649" si="927">SUM(AW631:BP631)</f>
        <v>1</v>
      </c>
    </row>
    <row r="632" spans="1:69" s="258" customFormat="1" ht="12.75">
      <c r="A632" s="1344">
        <v>1908</v>
      </c>
      <c r="B632" s="1331" t="s">
        <v>238</v>
      </c>
      <c r="C632" s="1332">
        <v>1</v>
      </c>
      <c r="D632" s="1336"/>
      <c r="E632" s="1336"/>
      <c r="F632" s="1336"/>
      <c r="G632" s="1336"/>
      <c r="H632" s="1336"/>
      <c r="I632" s="1336"/>
      <c r="J632" s="1336"/>
      <c r="K632" s="1336"/>
      <c r="L632" s="1336"/>
      <c r="M632" s="1336"/>
      <c r="N632" s="1336"/>
      <c r="O632" s="1336"/>
      <c r="P632" s="1336"/>
      <c r="Q632" s="1336"/>
      <c r="R632" s="1336"/>
      <c r="S632" s="1336"/>
      <c r="T632" s="1336"/>
      <c r="U632" s="1336"/>
      <c r="V632" s="1336"/>
      <c r="W632" s="1336"/>
      <c r="X632" s="1336"/>
      <c r="Y632" s="1336"/>
      <c r="Z632" s="1336"/>
      <c r="AA632" s="1336"/>
      <c r="AB632" s="1336"/>
      <c r="AC632" s="1336"/>
      <c r="AD632" s="1336"/>
      <c r="AE632" s="1336"/>
      <c r="AF632" s="1336"/>
      <c r="AG632" s="1336"/>
      <c r="AH632" s="1336"/>
      <c r="AI632" s="1336"/>
      <c r="AJ632" s="1336"/>
      <c r="AK632" s="1336"/>
      <c r="AL632" s="1336"/>
      <c r="AM632" s="1336"/>
      <c r="AN632" s="1336"/>
      <c r="AO632" s="1336"/>
      <c r="AP632" s="1336"/>
      <c r="AQ632" s="1336"/>
      <c r="AR632" s="1336"/>
      <c r="AS632" s="1336"/>
      <c r="AT632" s="1336"/>
      <c r="AU632" s="1336"/>
      <c r="AV632" s="1336"/>
      <c r="AW632" s="1333">
        <f>IF(ISERROR(VLOOKUP(VLOOKUP($A632, 'E4 TB Allocation Details'!$A$18:$L$205, MATCH("A &amp; G ID", 'E4 TB Allocation Details'!$A$18:$L$18, 0),FALSE), 'E2 Allocators'!$B$15:$W$361, MATCH(AW$17, 'E2 Allocators'!$B$15:$W$15, 0),FALSE)), 0, VLOOKUP(VLOOKUP($A632, 'E4 TB Allocation Details'!$A$18:$L$205, MATCH("A &amp; G ID", 'E4 TB Allocation Details'!$A$18:$L$18, 0),FALSE), 'E2 Allocators'!$B$15:$W$361, MATCH(AW$17, 'E2 Allocators'!$B$15:$W$15, 0),FALSE))</f>
        <v>0.50100257259041214</v>
      </c>
      <c r="AX632" s="1333">
        <f>IF(ISERROR(VLOOKUP(VLOOKUP($A632, 'E4 TB Allocation Details'!$A$18:$L$205, MATCH("A &amp; G ID", 'E4 TB Allocation Details'!$A$18:$L$18, 0),FALSE), 'E2 Allocators'!$B$15:$W$361, MATCH(AX$17, 'E2 Allocators'!$B$15:$W$15, 0),FALSE)), 0, VLOOKUP(VLOOKUP($A632, 'E4 TB Allocation Details'!$A$18:$L$205, MATCH("A &amp; G ID", 'E4 TB Allocation Details'!$A$18:$L$18, 0),FALSE), 'E2 Allocators'!$B$15:$W$361, MATCH(AX$17, 'E2 Allocators'!$B$15:$W$15, 0),FALSE))</f>
        <v>0.17231525626950961</v>
      </c>
      <c r="AY632" s="1333">
        <f>IF(ISERROR(VLOOKUP(VLOOKUP($A632, 'E4 TB Allocation Details'!$A$18:$L$205, MATCH("A &amp; G ID", 'E4 TB Allocation Details'!$A$18:$L$18, 0),FALSE), 'E2 Allocators'!$B$15:$W$361, MATCH(AY$17, 'E2 Allocators'!$B$15:$W$15, 0),FALSE)), 0, VLOOKUP(VLOOKUP($A632, 'E4 TB Allocation Details'!$A$18:$L$205, MATCH("A &amp; G ID", 'E4 TB Allocation Details'!$A$18:$L$18, 0),FALSE), 'E2 Allocators'!$B$15:$W$361, MATCH(AY$17, 'E2 Allocators'!$B$15:$W$15, 0),FALSE))</f>
        <v>0.24960725598600442</v>
      </c>
      <c r="AZ632" s="1333">
        <f>IF(ISERROR(VLOOKUP(VLOOKUP($A632, 'E4 TB Allocation Details'!$A$18:$L$205, MATCH("A &amp; G ID", 'E4 TB Allocation Details'!$A$18:$L$18, 0),FALSE), 'E2 Allocators'!$B$15:$W$361, MATCH(AZ$17, 'E2 Allocators'!$B$15:$W$15, 0),FALSE)), 0, VLOOKUP(VLOOKUP($A632, 'E4 TB Allocation Details'!$A$18:$L$205, MATCH("A &amp; G ID", 'E4 TB Allocation Details'!$A$18:$L$18, 0),FALSE), 'E2 Allocators'!$B$15:$W$361, MATCH(AZ$17, 'E2 Allocators'!$B$15:$W$15, 0),FALSE))</f>
        <v>0</v>
      </c>
      <c r="BA632" s="1333">
        <f>IF(ISERROR(VLOOKUP(VLOOKUP($A632, 'E4 TB Allocation Details'!$A$18:$L$205, MATCH("A &amp; G ID", 'E4 TB Allocation Details'!$A$18:$L$18, 0),FALSE), 'E2 Allocators'!$B$15:$W$361, MATCH(BA$17, 'E2 Allocators'!$B$15:$W$15, 0),FALSE)), 0, VLOOKUP(VLOOKUP($A632, 'E4 TB Allocation Details'!$A$18:$L$205, MATCH("A &amp; G ID", 'E4 TB Allocation Details'!$A$18:$L$18, 0),FALSE), 'E2 Allocators'!$B$15:$W$361, MATCH(BA$17, 'E2 Allocators'!$B$15:$W$15, 0),FALSE))</f>
        <v>0</v>
      </c>
      <c r="BB632" s="1333">
        <f>IF(ISERROR(VLOOKUP(VLOOKUP($A632, 'E4 TB Allocation Details'!$A$18:$L$205, MATCH("A &amp; G ID", 'E4 TB Allocation Details'!$A$18:$L$18, 0),FALSE), 'E2 Allocators'!$B$15:$W$361, MATCH(BB$17, 'E2 Allocators'!$B$15:$W$15, 0),FALSE)), 0, VLOOKUP(VLOOKUP($A632, 'E4 TB Allocation Details'!$A$18:$L$205, MATCH("A &amp; G ID", 'E4 TB Allocation Details'!$A$18:$L$18, 0),FALSE), 'E2 Allocators'!$B$15:$W$361, MATCH(BB$17, 'E2 Allocators'!$B$15:$W$15, 0),FALSE))</f>
        <v>0</v>
      </c>
      <c r="BC632" s="1333">
        <f>IF(ISERROR(VLOOKUP(VLOOKUP($A632, 'E4 TB Allocation Details'!$A$18:$L$205, MATCH("A &amp; G ID", 'E4 TB Allocation Details'!$A$18:$L$18, 0),FALSE), 'E2 Allocators'!$B$15:$W$361, MATCH(BC$17, 'E2 Allocators'!$B$15:$W$15, 0),FALSE)), 0, VLOOKUP(VLOOKUP($A632, 'E4 TB Allocation Details'!$A$18:$L$205, MATCH("A &amp; G ID", 'E4 TB Allocation Details'!$A$18:$L$18, 0),FALSE), 'E2 Allocators'!$B$15:$W$361, MATCH(BC$17, 'E2 Allocators'!$B$15:$W$15, 0),FALSE))</f>
        <v>6.9775755936056089E-2</v>
      </c>
      <c r="BD632" s="1333">
        <f>IF(ISERROR(VLOOKUP(VLOOKUP($A632, 'E4 TB Allocation Details'!$A$18:$L$205, MATCH("A &amp; G ID", 'E4 TB Allocation Details'!$A$18:$L$18, 0),FALSE), 'E2 Allocators'!$B$15:$W$361, MATCH(BD$17, 'E2 Allocators'!$B$15:$W$15, 0),FALSE)), 0, VLOOKUP(VLOOKUP($A632, 'E4 TB Allocation Details'!$A$18:$L$205, MATCH("A &amp; G ID", 'E4 TB Allocation Details'!$A$18:$L$18, 0),FALSE), 'E2 Allocators'!$B$15:$W$361, MATCH(BD$17, 'E2 Allocators'!$B$15:$W$15, 0),FALSE))</f>
        <v>3.8286045919859509E-3</v>
      </c>
      <c r="BE632" s="1333">
        <f>IF(ISERROR(VLOOKUP(VLOOKUP($A632, 'E4 TB Allocation Details'!$A$18:$L$205, MATCH("A &amp; G ID", 'E4 TB Allocation Details'!$A$18:$L$18, 0),FALSE), 'E2 Allocators'!$B$15:$W$361, MATCH(BE$17, 'E2 Allocators'!$B$15:$W$15, 0),FALSE)), 0, VLOOKUP(VLOOKUP($A632, 'E4 TB Allocation Details'!$A$18:$L$205, MATCH("A &amp; G ID", 'E4 TB Allocation Details'!$A$18:$L$18, 0),FALSE), 'E2 Allocators'!$B$15:$W$361, MATCH(BE$17, 'E2 Allocators'!$B$15:$W$15, 0),FALSE))</f>
        <v>3.4705546260317861E-3</v>
      </c>
      <c r="BF632" s="1333">
        <f>IF(ISERROR(VLOOKUP(VLOOKUP($A632, 'E4 TB Allocation Details'!$A$18:$L$205, MATCH("A &amp; G ID", 'E4 TB Allocation Details'!$A$18:$L$18, 0),FALSE), 'E2 Allocators'!$B$15:$W$361, MATCH(BF$17, 'E2 Allocators'!$B$15:$W$15, 0),FALSE)), 0, VLOOKUP(VLOOKUP($A632, 'E4 TB Allocation Details'!$A$18:$L$205, MATCH("A &amp; G ID", 'E4 TB Allocation Details'!$A$18:$L$18, 0),FALSE), 'E2 Allocators'!$B$15:$W$361, MATCH(BF$17, 'E2 Allocators'!$B$15:$W$15, 0),FALSE))</f>
        <v>0</v>
      </c>
      <c r="BG632" s="1333">
        <f>IF(ISERROR(VLOOKUP(VLOOKUP($A632, 'E4 TB Allocation Details'!$A$18:$L$205, MATCH("A &amp; G ID", 'E4 TB Allocation Details'!$A$18:$L$18, 0),FALSE), 'E2 Allocators'!$B$15:$W$361, MATCH(BG$17, 'E2 Allocators'!$B$15:$W$15, 0),FALSE)), 0, VLOOKUP(VLOOKUP($A632, 'E4 TB Allocation Details'!$A$18:$L$205, MATCH("A &amp; G ID", 'E4 TB Allocation Details'!$A$18:$L$18, 0),FALSE), 'E2 Allocators'!$B$15:$W$361, MATCH(BG$17, 'E2 Allocators'!$B$15:$W$15, 0),FALSE))</f>
        <v>0</v>
      </c>
      <c r="BH632" s="1333">
        <f>IF(ISERROR(VLOOKUP(VLOOKUP($A632, 'E4 TB Allocation Details'!$A$18:$L$205, MATCH("A &amp; G ID", 'E4 TB Allocation Details'!$A$18:$L$18, 0),FALSE), 'E2 Allocators'!$B$15:$W$361, MATCH(BH$17, 'E2 Allocators'!$B$15:$W$15, 0),FALSE)), 0, VLOOKUP(VLOOKUP($A632, 'E4 TB Allocation Details'!$A$18:$L$205, MATCH("A &amp; G ID", 'E4 TB Allocation Details'!$A$18:$L$18, 0),FALSE), 'E2 Allocators'!$B$15:$W$361, MATCH(BH$17, 'E2 Allocators'!$B$15:$W$15, 0),FALSE))</f>
        <v>0</v>
      </c>
      <c r="BI632" s="1333">
        <f>IF(ISERROR(VLOOKUP(VLOOKUP($A632, 'E4 TB Allocation Details'!$A$18:$L$205, MATCH("A &amp; G ID", 'E4 TB Allocation Details'!$A$18:$L$18, 0),FALSE), 'E2 Allocators'!$B$15:$W$361, MATCH(BI$17, 'E2 Allocators'!$B$15:$W$15, 0),FALSE)), 0, VLOOKUP(VLOOKUP($A632, 'E4 TB Allocation Details'!$A$18:$L$205, MATCH("A &amp; G ID", 'E4 TB Allocation Details'!$A$18:$L$18, 0),FALSE), 'E2 Allocators'!$B$15:$W$361, MATCH(BI$17, 'E2 Allocators'!$B$15:$W$15, 0),FALSE))</f>
        <v>0</v>
      </c>
      <c r="BJ632" s="1333">
        <f>IF(ISERROR(VLOOKUP(VLOOKUP($A632, 'E4 TB Allocation Details'!$A$18:$L$205, MATCH("A &amp; G ID", 'E4 TB Allocation Details'!$A$18:$L$18, 0),FALSE), 'E2 Allocators'!$B$15:$W$361, MATCH(BJ$17, 'E2 Allocators'!$B$15:$W$15, 0),FALSE)), 0, VLOOKUP(VLOOKUP($A632, 'E4 TB Allocation Details'!$A$18:$L$205, MATCH("A &amp; G ID", 'E4 TB Allocation Details'!$A$18:$L$18, 0),FALSE), 'E2 Allocators'!$B$15:$W$361, MATCH(BJ$17, 'E2 Allocators'!$B$15:$W$15, 0),FALSE))</f>
        <v>0</v>
      </c>
      <c r="BK632" s="1333">
        <f>IF(ISERROR(VLOOKUP(VLOOKUP($A632, 'E4 TB Allocation Details'!$A$18:$L$205, MATCH("A &amp; G ID", 'E4 TB Allocation Details'!$A$18:$L$18, 0),FALSE), 'E2 Allocators'!$B$15:$W$361, MATCH(BK$17, 'E2 Allocators'!$B$15:$W$15, 0),FALSE)), 0, VLOOKUP(VLOOKUP($A632, 'E4 TB Allocation Details'!$A$18:$L$205, MATCH("A &amp; G ID", 'E4 TB Allocation Details'!$A$18:$L$18, 0),FALSE), 'E2 Allocators'!$B$15:$W$361, MATCH(BK$17, 'E2 Allocators'!$B$15:$W$15, 0),FALSE))</f>
        <v>0</v>
      </c>
      <c r="BL632" s="1333">
        <f>IF(ISERROR(VLOOKUP(VLOOKUP($A632, 'E4 TB Allocation Details'!$A$18:$L$205, MATCH("A &amp; G ID", 'E4 TB Allocation Details'!$A$18:$L$18, 0),FALSE), 'E2 Allocators'!$B$15:$W$361, MATCH(BL$17, 'E2 Allocators'!$B$15:$W$15, 0),FALSE)), 0, VLOOKUP(VLOOKUP($A632, 'E4 TB Allocation Details'!$A$18:$L$205, MATCH("A &amp; G ID", 'E4 TB Allocation Details'!$A$18:$L$18, 0),FALSE), 'E2 Allocators'!$B$15:$W$361, MATCH(BL$17, 'E2 Allocators'!$B$15:$W$15, 0),FALSE))</f>
        <v>0</v>
      </c>
      <c r="BM632" s="1333">
        <f>IF(ISERROR(VLOOKUP(VLOOKUP($A632, 'E4 TB Allocation Details'!$A$18:$L$205, MATCH("A &amp; G ID", 'E4 TB Allocation Details'!$A$18:$L$18, 0),FALSE), 'E2 Allocators'!$B$15:$W$361, MATCH(BM$17, 'E2 Allocators'!$B$15:$W$15, 0),FALSE)), 0, VLOOKUP(VLOOKUP($A632, 'E4 TB Allocation Details'!$A$18:$L$205, MATCH("A &amp; G ID", 'E4 TB Allocation Details'!$A$18:$L$18, 0),FALSE), 'E2 Allocators'!$B$15:$W$361, MATCH(BM$17, 'E2 Allocators'!$B$15:$W$15, 0),FALSE))</f>
        <v>0</v>
      </c>
      <c r="BN632" s="1333">
        <f>IF(ISERROR(VLOOKUP(VLOOKUP($A632, 'E4 TB Allocation Details'!$A$18:$L$205, MATCH("A &amp; G ID", 'E4 TB Allocation Details'!$A$18:$L$18, 0),FALSE), 'E2 Allocators'!$B$15:$W$361, MATCH(BN$17, 'E2 Allocators'!$B$15:$W$15, 0),FALSE)), 0, VLOOKUP(VLOOKUP($A632, 'E4 TB Allocation Details'!$A$18:$L$205, MATCH("A &amp; G ID", 'E4 TB Allocation Details'!$A$18:$L$18, 0),FALSE), 'E2 Allocators'!$B$15:$W$361, MATCH(BN$17, 'E2 Allocators'!$B$15:$W$15, 0),FALSE))</f>
        <v>0</v>
      </c>
      <c r="BO632" s="1333">
        <f>IF(ISERROR(VLOOKUP(VLOOKUP($A632, 'E4 TB Allocation Details'!$A$18:$L$205, MATCH("A &amp; G ID", 'E4 TB Allocation Details'!$A$18:$L$18, 0),FALSE), 'E2 Allocators'!$B$15:$W$361, MATCH(BO$17, 'E2 Allocators'!$B$15:$W$15, 0),FALSE)), 0, VLOOKUP(VLOOKUP($A632, 'E4 TB Allocation Details'!$A$18:$L$205, MATCH("A &amp; G ID", 'E4 TB Allocation Details'!$A$18:$L$18, 0),FALSE), 'E2 Allocators'!$B$15:$W$361, MATCH(BO$17, 'E2 Allocators'!$B$15:$W$15, 0),FALSE))</f>
        <v>0</v>
      </c>
      <c r="BP632" s="1333">
        <f>IF(ISERROR(VLOOKUP(VLOOKUP($A632, 'E4 TB Allocation Details'!$A$18:$L$205, MATCH("A &amp; G ID", 'E4 TB Allocation Details'!$A$18:$L$18, 0),FALSE), 'E2 Allocators'!$B$15:$W$361, MATCH(BP$17, 'E2 Allocators'!$B$15:$W$15, 0),FALSE)), 0, VLOOKUP(VLOOKUP($A632, 'E4 TB Allocation Details'!$A$18:$L$205, MATCH("A &amp; G ID", 'E4 TB Allocation Details'!$A$18:$L$18, 0),FALSE), 'E2 Allocators'!$B$15:$W$361, MATCH(BP$17, 'E2 Allocators'!$B$15:$W$15, 0),FALSE))</f>
        <v>0</v>
      </c>
      <c r="BQ632" s="1337">
        <f t="shared" si="927"/>
        <v>1</v>
      </c>
    </row>
    <row r="633" spans="1:69" s="258" customFormat="1" ht="12.75">
      <c r="A633" s="1344">
        <v>1910</v>
      </c>
      <c r="B633" s="1331" t="s">
        <v>239</v>
      </c>
      <c r="C633" s="1332">
        <v>1</v>
      </c>
      <c r="D633" s="1336"/>
      <c r="E633" s="1336"/>
      <c r="F633" s="1336"/>
      <c r="G633" s="1336"/>
      <c r="H633" s="1336"/>
      <c r="I633" s="1336"/>
      <c r="J633" s="1336"/>
      <c r="K633" s="1336"/>
      <c r="L633" s="1336"/>
      <c r="M633" s="1336"/>
      <c r="N633" s="1336"/>
      <c r="O633" s="1336"/>
      <c r="P633" s="1336"/>
      <c r="Q633" s="1336"/>
      <c r="R633" s="1336"/>
      <c r="S633" s="1336"/>
      <c r="T633" s="1336"/>
      <c r="U633" s="1336"/>
      <c r="V633" s="1336"/>
      <c r="W633" s="1336"/>
      <c r="X633" s="1336"/>
      <c r="Y633" s="1336"/>
      <c r="Z633" s="1336"/>
      <c r="AA633" s="1336"/>
      <c r="AB633" s="1336"/>
      <c r="AC633" s="1336"/>
      <c r="AD633" s="1336"/>
      <c r="AE633" s="1336"/>
      <c r="AF633" s="1336"/>
      <c r="AG633" s="1336"/>
      <c r="AH633" s="1336"/>
      <c r="AI633" s="1336"/>
      <c r="AJ633" s="1336"/>
      <c r="AK633" s="1336"/>
      <c r="AL633" s="1336"/>
      <c r="AM633" s="1336"/>
      <c r="AN633" s="1336"/>
      <c r="AO633" s="1336"/>
      <c r="AP633" s="1336"/>
      <c r="AQ633" s="1336"/>
      <c r="AR633" s="1336"/>
      <c r="AS633" s="1336"/>
      <c r="AT633" s="1336"/>
      <c r="AU633" s="1336"/>
      <c r="AV633" s="1336"/>
      <c r="AW633" s="1333">
        <f>IF(ISERROR(VLOOKUP(VLOOKUP($A633, 'E4 TB Allocation Details'!$A$18:$L$205, MATCH("A &amp; G ID", 'E4 TB Allocation Details'!$A$18:$L$18, 0),FALSE), 'E2 Allocators'!$B$15:$W$361, MATCH(AW$17, 'E2 Allocators'!$B$15:$W$15, 0),FALSE)), 0, VLOOKUP(VLOOKUP($A633, 'E4 TB Allocation Details'!$A$18:$L$205, MATCH("A &amp; G ID", 'E4 TB Allocation Details'!$A$18:$L$18, 0),FALSE), 'E2 Allocators'!$B$15:$W$361, MATCH(AW$17, 'E2 Allocators'!$B$15:$W$15, 0),FALSE))</f>
        <v>0.50100257259041214</v>
      </c>
      <c r="AX633" s="1333">
        <f>IF(ISERROR(VLOOKUP(VLOOKUP($A633, 'E4 TB Allocation Details'!$A$18:$L$205, MATCH("A &amp; G ID", 'E4 TB Allocation Details'!$A$18:$L$18, 0),FALSE), 'E2 Allocators'!$B$15:$W$361, MATCH(AX$17, 'E2 Allocators'!$B$15:$W$15, 0),FALSE)), 0, VLOOKUP(VLOOKUP($A633, 'E4 TB Allocation Details'!$A$18:$L$205, MATCH("A &amp; G ID", 'E4 TB Allocation Details'!$A$18:$L$18, 0),FALSE), 'E2 Allocators'!$B$15:$W$361, MATCH(AX$17, 'E2 Allocators'!$B$15:$W$15, 0),FALSE))</f>
        <v>0.17231525626950961</v>
      </c>
      <c r="AY633" s="1333">
        <f>IF(ISERROR(VLOOKUP(VLOOKUP($A633, 'E4 TB Allocation Details'!$A$18:$L$205, MATCH("A &amp; G ID", 'E4 TB Allocation Details'!$A$18:$L$18, 0),FALSE), 'E2 Allocators'!$B$15:$W$361, MATCH(AY$17, 'E2 Allocators'!$B$15:$W$15, 0),FALSE)), 0, VLOOKUP(VLOOKUP($A633, 'E4 TB Allocation Details'!$A$18:$L$205, MATCH("A &amp; G ID", 'E4 TB Allocation Details'!$A$18:$L$18, 0),FALSE), 'E2 Allocators'!$B$15:$W$361, MATCH(AY$17, 'E2 Allocators'!$B$15:$W$15, 0),FALSE))</f>
        <v>0.24960725598600442</v>
      </c>
      <c r="AZ633" s="1333">
        <f>IF(ISERROR(VLOOKUP(VLOOKUP($A633, 'E4 TB Allocation Details'!$A$18:$L$205, MATCH("A &amp; G ID", 'E4 TB Allocation Details'!$A$18:$L$18, 0),FALSE), 'E2 Allocators'!$B$15:$W$361, MATCH(AZ$17, 'E2 Allocators'!$B$15:$W$15, 0),FALSE)), 0, VLOOKUP(VLOOKUP($A633, 'E4 TB Allocation Details'!$A$18:$L$205, MATCH("A &amp; G ID", 'E4 TB Allocation Details'!$A$18:$L$18, 0),FALSE), 'E2 Allocators'!$B$15:$W$361, MATCH(AZ$17, 'E2 Allocators'!$B$15:$W$15, 0),FALSE))</f>
        <v>0</v>
      </c>
      <c r="BA633" s="1333">
        <f>IF(ISERROR(VLOOKUP(VLOOKUP($A633, 'E4 TB Allocation Details'!$A$18:$L$205, MATCH("A &amp; G ID", 'E4 TB Allocation Details'!$A$18:$L$18, 0),FALSE), 'E2 Allocators'!$B$15:$W$361, MATCH(BA$17, 'E2 Allocators'!$B$15:$W$15, 0),FALSE)), 0, VLOOKUP(VLOOKUP($A633, 'E4 TB Allocation Details'!$A$18:$L$205, MATCH("A &amp; G ID", 'E4 TB Allocation Details'!$A$18:$L$18, 0),FALSE), 'E2 Allocators'!$B$15:$W$361, MATCH(BA$17, 'E2 Allocators'!$B$15:$W$15, 0),FALSE))</f>
        <v>0</v>
      </c>
      <c r="BB633" s="1333">
        <f>IF(ISERROR(VLOOKUP(VLOOKUP($A633, 'E4 TB Allocation Details'!$A$18:$L$205, MATCH("A &amp; G ID", 'E4 TB Allocation Details'!$A$18:$L$18, 0),FALSE), 'E2 Allocators'!$B$15:$W$361, MATCH(BB$17, 'E2 Allocators'!$B$15:$W$15, 0),FALSE)), 0, VLOOKUP(VLOOKUP($A633, 'E4 TB Allocation Details'!$A$18:$L$205, MATCH("A &amp; G ID", 'E4 TB Allocation Details'!$A$18:$L$18, 0),FALSE), 'E2 Allocators'!$B$15:$W$361, MATCH(BB$17, 'E2 Allocators'!$B$15:$W$15, 0),FALSE))</f>
        <v>0</v>
      </c>
      <c r="BC633" s="1333">
        <f>IF(ISERROR(VLOOKUP(VLOOKUP($A633, 'E4 TB Allocation Details'!$A$18:$L$205, MATCH("A &amp; G ID", 'E4 TB Allocation Details'!$A$18:$L$18, 0),FALSE), 'E2 Allocators'!$B$15:$W$361, MATCH(BC$17, 'E2 Allocators'!$B$15:$W$15, 0),FALSE)), 0, VLOOKUP(VLOOKUP($A633, 'E4 TB Allocation Details'!$A$18:$L$205, MATCH("A &amp; G ID", 'E4 TB Allocation Details'!$A$18:$L$18, 0),FALSE), 'E2 Allocators'!$B$15:$W$361, MATCH(BC$17, 'E2 Allocators'!$B$15:$W$15, 0),FALSE))</f>
        <v>6.9775755936056089E-2</v>
      </c>
      <c r="BD633" s="1333">
        <f>IF(ISERROR(VLOOKUP(VLOOKUP($A633, 'E4 TB Allocation Details'!$A$18:$L$205, MATCH("A &amp; G ID", 'E4 TB Allocation Details'!$A$18:$L$18, 0),FALSE), 'E2 Allocators'!$B$15:$W$361, MATCH(BD$17, 'E2 Allocators'!$B$15:$W$15, 0),FALSE)), 0, VLOOKUP(VLOOKUP($A633, 'E4 TB Allocation Details'!$A$18:$L$205, MATCH("A &amp; G ID", 'E4 TB Allocation Details'!$A$18:$L$18, 0),FALSE), 'E2 Allocators'!$B$15:$W$361, MATCH(BD$17, 'E2 Allocators'!$B$15:$W$15, 0),FALSE))</f>
        <v>3.8286045919859509E-3</v>
      </c>
      <c r="BE633" s="1333">
        <f>IF(ISERROR(VLOOKUP(VLOOKUP($A633, 'E4 TB Allocation Details'!$A$18:$L$205, MATCH("A &amp; G ID", 'E4 TB Allocation Details'!$A$18:$L$18, 0),FALSE), 'E2 Allocators'!$B$15:$W$361, MATCH(BE$17, 'E2 Allocators'!$B$15:$W$15, 0),FALSE)), 0, VLOOKUP(VLOOKUP($A633, 'E4 TB Allocation Details'!$A$18:$L$205, MATCH("A &amp; G ID", 'E4 TB Allocation Details'!$A$18:$L$18, 0),FALSE), 'E2 Allocators'!$B$15:$W$361, MATCH(BE$17, 'E2 Allocators'!$B$15:$W$15, 0),FALSE))</f>
        <v>3.4705546260317861E-3</v>
      </c>
      <c r="BF633" s="1333">
        <f>IF(ISERROR(VLOOKUP(VLOOKUP($A633, 'E4 TB Allocation Details'!$A$18:$L$205, MATCH("A &amp; G ID", 'E4 TB Allocation Details'!$A$18:$L$18, 0),FALSE), 'E2 Allocators'!$B$15:$W$361, MATCH(BF$17, 'E2 Allocators'!$B$15:$W$15, 0),FALSE)), 0, VLOOKUP(VLOOKUP($A633, 'E4 TB Allocation Details'!$A$18:$L$205, MATCH("A &amp; G ID", 'E4 TB Allocation Details'!$A$18:$L$18, 0),FALSE), 'E2 Allocators'!$B$15:$W$361, MATCH(BF$17, 'E2 Allocators'!$B$15:$W$15, 0),FALSE))</f>
        <v>0</v>
      </c>
      <c r="BG633" s="1333">
        <f>IF(ISERROR(VLOOKUP(VLOOKUP($A633, 'E4 TB Allocation Details'!$A$18:$L$205, MATCH("A &amp; G ID", 'E4 TB Allocation Details'!$A$18:$L$18, 0),FALSE), 'E2 Allocators'!$B$15:$W$361, MATCH(BG$17, 'E2 Allocators'!$B$15:$W$15, 0),FALSE)), 0, VLOOKUP(VLOOKUP($A633, 'E4 TB Allocation Details'!$A$18:$L$205, MATCH("A &amp; G ID", 'E4 TB Allocation Details'!$A$18:$L$18, 0),FALSE), 'E2 Allocators'!$B$15:$W$361, MATCH(BG$17, 'E2 Allocators'!$B$15:$W$15, 0),FALSE))</f>
        <v>0</v>
      </c>
      <c r="BH633" s="1333">
        <f>IF(ISERROR(VLOOKUP(VLOOKUP($A633, 'E4 TB Allocation Details'!$A$18:$L$205, MATCH("A &amp; G ID", 'E4 TB Allocation Details'!$A$18:$L$18, 0),FALSE), 'E2 Allocators'!$B$15:$W$361, MATCH(BH$17, 'E2 Allocators'!$B$15:$W$15, 0),FALSE)), 0, VLOOKUP(VLOOKUP($A633, 'E4 TB Allocation Details'!$A$18:$L$205, MATCH("A &amp; G ID", 'E4 TB Allocation Details'!$A$18:$L$18, 0),FALSE), 'E2 Allocators'!$B$15:$W$361, MATCH(BH$17, 'E2 Allocators'!$B$15:$W$15, 0),FALSE))</f>
        <v>0</v>
      </c>
      <c r="BI633" s="1333">
        <f>IF(ISERROR(VLOOKUP(VLOOKUP($A633, 'E4 TB Allocation Details'!$A$18:$L$205, MATCH("A &amp; G ID", 'E4 TB Allocation Details'!$A$18:$L$18, 0),FALSE), 'E2 Allocators'!$B$15:$W$361, MATCH(BI$17, 'E2 Allocators'!$B$15:$W$15, 0),FALSE)), 0, VLOOKUP(VLOOKUP($A633, 'E4 TB Allocation Details'!$A$18:$L$205, MATCH("A &amp; G ID", 'E4 TB Allocation Details'!$A$18:$L$18, 0),FALSE), 'E2 Allocators'!$B$15:$W$361, MATCH(BI$17, 'E2 Allocators'!$B$15:$W$15, 0),FALSE))</f>
        <v>0</v>
      </c>
      <c r="BJ633" s="1333">
        <f>IF(ISERROR(VLOOKUP(VLOOKUP($A633, 'E4 TB Allocation Details'!$A$18:$L$205, MATCH("A &amp; G ID", 'E4 TB Allocation Details'!$A$18:$L$18, 0),FALSE), 'E2 Allocators'!$B$15:$W$361, MATCH(BJ$17, 'E2 Allocators'!$B$15:$W$15, 0),FALSE)), 0, VLOOKUP(VLOOKUP($A633, 'E4 TB Allocation Details'!$A$18:$L$205, MATCH("A &amp; G ID", 'E4 TB Allocation Details'!$A$18:$L$18, 0),FALSE), 'E2 Allocators'!$B$15:$W$361, MATCH(BJ$17, 'E2 Allocators'!$B$15:$W$15, 0),FALSE))</f>
        <v>0</v>
      </c>
      <c r="BK633" s="1333">
        <f>IF(ISERROR(VLOOKUP(VLOOKUP($A633, 'E4 TB Allocation Details'!$A$18:$L$205, MATCH("A &amp; G ID", 'E4 TB Allocation Details'!$A$18:$L$18, 0),FALSE), 'E2 Allocators'!$B$15:$W$361, MATCH(BK$17, 'E2 Allocators'!$B$15:$W$15, 0),FALSE)), 0, VLOOKUP(VLOOKUP($A633, 'E4 TB Allocation Details'!$A$18:$L$205, MATCH("A &amp; G ID", 'E4 TB Allocation Details'!$A$18:$L$18, 0),FALSE), 'E2 Allocators'!$B$15:$W$361, MATCH(BK$17, 'E2 Allocators'!$B$15:$W$15, 0),FALSE))</f>
        <v>0</v>
      </c>
      <c r="BL633" s="1333">
        <f>IF(ISERROR(VLOOKUP(VLOOKUP($A633, 'E4 TB Allocation Details'!$A$18:$L$205, MATCH("A &amp; G ID", 'E4 TB Allocation Details'!$A$18:$L$18, 0),FALSE), 'E2 Allocators'!$B$15:$W$361, MATCH(BL$17, 'E2 Allocators'!$B$15:$W$15, 0),FALSE)), 0, VLOOKUP(VLOOKUP($A633, 'E4 TB Allocation Details'!$A$18:$L$205, MATCH("A &amp; G ID", 'E4 TB Allocation Details'!$A$18:$L$18, 0),FALSE), 'E2 Allocators'!$B$15:$W$361, MATCH(BL$17, 'E2 Allocators'!$B$15:$W$15, 0),FALSE))</f>
        <v>0</v>
      </c>
      <c r="BM633" s="1333">
        <f>IF(ISERROR(VLOOKUP(VLOOKUP($A633, 'E4 TB Allocation Details'!$A$18:$L$205, MATCH("A &amp; G ID", 'E4 TB Allocation Details'!$A$18:$L$18, 0),FALSE), 'E2 Allocators'!$B$15:$W$361, MATCH(BM$17, 'E2 Allocators'!$B$15:$W$15, 0),FALSE)), 0, VLOOKUP(VLOOKUP($A633, 'E4 TB Allocation Details'!$A$18:$L$205, MATCH("A &amp; G ID", 'E4 TB Allocation Details'!$A$18:$L$18, 0),FALSE), 'E2 Allocators'!$B$15:$W$361, MATCH(BM$17, 'E2 Allocators'!$B$15:$W$15, 0),FALSE))</f>
        <v>0</v>
      </c>
      <c r="BN633" s="1333">
        <f>IF(ISERROR(VLOOKUP(VLOOKUP($A633, 'E4 TB Allocation Details'!$A$18:$L$205, MATCH("A &amp; G ID", 'E4 TB Allocation Details'!$A$18:$L$18, 0),FALSE), 'E2 Allocators'!$B$15:$W$361, MATCH(BN$17, 'E2 Allocators'!$B$15:$W$15, 0),FALSE)), 0, VLOOKUP(VLOOKUP($A633, 'E4 TB Allocation Details'!$A$18:$L$205, MATCH("A &amp; G ID", 'E4 TB Allocation Details'!$A$18:$L$18, 0),FALSE), 'E2 Allocators'!$B$15:$W$361, MATCH(BN$17, 'E2 Allocators'!$B$15:$W$15, 0),FALSE))</f>
        <v>0</v>
      </c>
      <c r="BO633" s="1333">
        <f>IF(ISERROR(VLOOKUP(VLOOKUP($A633, 'E4 TB Allocation Details'!$A$18:$L$205, MATCH("A &amp; G ID", 'E4 TB Allocation Details'!$A$18:$L$18, 0),FALSE), 'E2 Allocators'!$B$15:$W$361, MATCH(BO$17, 'E2 Allocators'!$B$15:$W$15, 0),FALSE)), 0, VLOOKUP(VLOOKUP($A633, 'E4 TB Allocation Details'!$A$18:$L$205, MATCH("A &amp; G ID", 'E4 TB Allocation Details'!$A$18:$L$18, 0),FALSE), 'E2 Allocators'!$B$15:$W$361, MATCH(BO$17, 'E2 Allocators'!$B$15:$W$15, 0),FALSE))</f>
        <v>0</v>
      </c>
      <c r="BP633" s="1333">
        <f>IF(ISERROR(VLOOKUP(VLOOKUP($A633, 'E4 TB Allocation Details'!$A$18:$L$205, MATCH("A &amp; G ID", 'E4 TB Allocation Details'!$A$18:$L$18, 0),FALSE), 'E2 Allocators'!$B$15:$W$361, MATCH(BP$17, 'E2 Allocators'!$B$15:$W$15, 0),FALSE)), 0, VLOOKUP(VLOOKUP($A633, 'E4 TB Allocation Details'!$A$18:$L$205, MATCH("A &amp; G ID", 'E4 TB Allocation Details'!$A$18:$L$18, 0),FALSE), 'E2 Allocators'!$B$15:$W$361, MATCH(BP$17, 'E2 Allocators'!$B$15:$W$15, 0),FALSE))</f>
        <v>0</v>
      </c>
      <c r="BQ633" s="1337">
        <f t="shared" si="927"/>
        <v>1</v>
      </c>
    </row>
    <row r="634" spans="1:69" s="258" customFormat="1" ht="12.75">
      <c r="A634" s="1344">
        <v>1915</v>
      </c>
      <c r="B634" s="1331" t="s">
        <v>569</v>
      </c>
      <c r="C634" s="1332">
        <v>1</v>
      </c>
      <c r="D634" s="1336"/>
      <c r="E634" s="1336"/>
      <c r="F634" s="1336"/>
      <c r="G634" s="1336"/>
      <c r="H634" s="1336"/>
      <c r="I634" s="1336"/>
      <c r="J634" s="1336"/>
      <c r="K634" s="1336"/>
      <c r="L634" s="1336"/>
      <c r="M634" s="1336"/>
      <c r="N634" s="1336"/>
      <c r="O634" s="1336"/>
      <c r="P634" s="1336"/>
      <c r="Q634" s="1336"/>
      <c r="R634" s="1336"/>
      <c r="S634" s="1336"/>
      <c r="T634" s="1336"/>
      <c r="U634" s="1336"/>
      <c r="V634" s="1336"/>
      <c r="W634" s="1336"/>
      <c r="X634" s="1336"/>
      <c r="Y634" s="1336"/>
      <c r="Z634" s="1336"/>
      <c r="AA634" s="1336"/>
      <c r="AB634" s="1336"/>
      <c r="AC634" s="1336"/>
      <c r="AD634" s="1336"/>
      <c r="AE634" s="1336"/>
      <c r="AF634" s="1336"/>
      <c r="AG634" s="1336"/>
      <c r="AH634" s="1336"/>
      <c r="AI634" s="1336"/>
      <c r="AJ634" s="1336"/>
      <c r="AK634" s="1336"/>
      <c r="AL634" s="1336"/>
      <c r="AM634" s="1336"/>
      <c r="AN634" s="1336"/>
      <c r="AO634" s="1336"/>
      <c r="AP634" s="1336"/>
      <c r="AQ634" s="1336"/>
      <c r="AR634" s="1336"/>
      <c r="AS634" s="1336"/>
      <c r="AT634" s="1336"/>
      <c r="AU634" s="1336"/>
      <c r="AV634" s="1336"/>
      <c r="AW634" s="1333">
        <f>IF(ISERROR(VLOOKUP(VLOOKUP($A634, 'E4 TB Allocation Details'!$A$18:$L$205, MATCH("A &amp; G ID", 'E4 TB Allocation Details'!$A$18:$L$18, 0),FALSE), 'E2 Allocators'!$B$15:$W$361, MATCH(AW$17, 'E2 Allocators'!$B$15:$W$15, 0),FALSE)), 0, VLOOKUP(VLOOKUP($A634, 'E4 TB Allocation Details'!$A$18:$L$205, MATCH("A &amp; G ID", 'E4 TB Allocation Details'!$A$18:$L$18, 0),FALSE), 'E2 Allocators'!$B$15:$W$361, MATCH(AW$17, 'E2 Allocators'!$B$15:$W$15, 0),FALSE))</f>
        <v>0.50100257259041214</v>
      </c>
      <c r="AX634" s="1333">
        <f>IF(ISERROR(VLOOKUP(VLOOKUP($A634, 'E4 TB Allocation Details'!$A$18:$L$205, MATCH("A &amp; G ID", 'E4 TB Allocation Details'!$A$18:$L$18, 0),FALSE), 'E2 Allocators'!$B$15:$W$361, MATCH(AX$17, 'E2 Allocators'!$B$15:$W$15, 0),FALSE)), 0, VLOOKUP(VLOOKUP($A634, 'E4 TB Allocation Details'!$A$18:$L$205, MATCH("A &amp; G ID", 'E4 TB Allocation Details'!$A$18:$L$18, 0),FALSE), 'E2 Allocators'!$B$15:$W$361, MATCH(AX$17, 'E2 Allocators'!$B$15:$W$15, 0),FALSE))</f>
        <v>0.17231525626950961</v>
      </c>
      <c r="AY634" s="1333">
        <f>IF(ISERROR(VLOOKUP(VLOOKUP($A634, 'E4 TB Allocation Details'!$A$18:$L$205, MATCH("A &amp; G ID", 'E4 TB Allocation Details'!$A$18:$L$18, 0),FALSE), 'E2 Allocators'!$B$15:$W$361, MATCH(AY$17, 'E2 Allocators'!$B$15:$W$15, 0),FALSE)), 0, VLOOKUP(VLOOKUP($A634, 'E4 TB Allocation Details'!$A$18:$L$205, MATCH("A &amp; G ID", 'E4 TB Allocation Details'!$A$18:$L$18, 0),FALSE), 'E2 Allocators'!$B$15:$W$361, MATCH(AY$17, 'E2 Allocators'!$B$15:$W$15, 0),FALSE))</f>
        <v>0.24960725598600442</v>
      </c>
      <c r="AZ634" s="1333">
        <f>IF(ISERROR(VLOOKUP(VLOOKUP($A634, 'E4 TB Allocation Details'!$A$18:$L$205, MATCH("A &amp; G ID", 'E4 TB Allocation Details'!$A$18:$L$18, 0),FALSE), 'E2 Allocators'!$B$15:$W$361, MATCH(AZ$17, 'E2 Allocators'!$B$15:$W$15, 0),FALSE)), 0, VLOOKUP(VLOOKUP($A634, 'E4 TB Allocation Details'!$A$18:$L$205, MATCH("A &amp; G ID", 'E4 TB Allocation Details'!$A$18:$L$18, 0),FALSE), 'E2 Allocators'!$B$15:$W$361, MATCH(AZ$17, 'E2 Allocators'!$B$15:$W$15, 0),FALSE))</f>
        <v>0</v>
      </c>
      <c r="BA634" s="1333">
        <f>IF(ISERROR(VLOOKUP(VLOOKUP($A634, 'E4 TB Allocation Details'!$A$18:$L$205, MATCH("A &amp; G ID", 'E4 TB Allocation Details'!$A$18:$L$18, 0),FALSE), 'E2 Allocators'!$B$15:$W$361, MATCH(BA$17, 'E2 Allocators'!$B$15:$W$15, 0),FALSE)), 0, VLOOKUP(VLOOKUP($A634, 'E4 TB Allocation Details'!$A$18:$L$205, MATCH("A &amp; G ID", 'E4 TB Allocation Details'!$A$18:$L$18, 0),FALSE), 'E2 Allocators'!$B$15:$W$361, MATCH(BA$17, 'E2 Allocators'!$B$15:$W$15, 0),FALSE))</f>
        <v>0</v>
      </c>
      <c r="BB634" s="1333">
        <f>IF(ISERROR(VLOOKUP(VLOOKUP($A634, 'E4 TB Allocation Details'!$A$18:$L$205, MATCH("A &amp; G ID", 'E4 TB Allocation Details'!$A$18:$L$18, 0),FALSE), 'E2 Allocators'!$B$15:$W$361, MATCH(BB$17, 'E2 Allocators'!$B$15:$W$15, 0),FALSE)), 0, VLOOKUP(VLOOKUP($A634, 'E4 TB Allocation Details'!$A$18:$L$205, MATCH("A &amp; G ID", 'E4 TB Allocation Details'!$A$18:$L$18, 0),FALSE), 'E2 Allocators'!$B$15:$W$361, MATCH(BB$17, 'E2 Allocators'!$B$15:$W$15, 0),FALSE))</f>
        <v>0</v>
      </c>
      <c r="BC634" s="1333">
        <f>IF(ISERROR(VLOOKUP(VLOOKUP($A634, 'E4 TB Allocation Details'!$A$18:$L$205, MATCH("A &amp; G ID", 'E4 TB Allocation Details'!$A$18:$L$18, 0),FALSE), 'E2 Allocators'!$B$15:$W$361, MATCH(BC$17, 'E2 Allocators'!$B$15:$W$15, 0),FALSE)), 0, VLOOKUP(VLOOKUP($A634, 'E4 TB Allocation Details'!$A$18:$L$205, MATCH("A &amp; G ID", 'E4 TB Allocation Details'!$A$18:$L$18, 0),FALSE), 'E2 Allocators'!$B$15:$W$361, MATCH(BC$17, 'E2 Allocators'!$B$15:$W$15, 0),FALSE))</f>
        <v>6.9775755936056089E-2</v>
      </c>
      <c r="BD634" s="1333">
        <f>IF(ISERROR(VLOOKUP(VLOOKUP($A634, 'E4 TB Allocation Details'!$A$18:$L$205, MATCH("A &amp; G ID", 'E4 TB Allocation Details'!$A$18:$L$18, 0),FALSE), 'E2 Allocators'!$B$15:$W$361, MATCH(BD$17, 'E2 Allocators'!$B$15:$W$15, 0),FALSE)), 0, VLOOKUP(VLOOKUP($A634, 'E4 TB Allocation Details'!$A$18:$L$205, MATCH("A &amp; G ID", 'E4 TB Allocation Details'!$A$18:$L$18, 0),FALSE), 'E2 Allocators'!$B$15:$W$361, MATCH(BD$17, 'E2 Allocators'!$B$15:$W$15, 0),FALSE))</f>
        <v>3.8286045919859509E-3</v>
      </c>
      <c r="BE634" s="1333">
        <f>IF(ISERROR(VLOOKUP(VLOOKUP($A634, 'E4 TB Allocation Details'!$A$18:$L$205, MATCH("A &amp; G ID", 'E4 TB Allocation Details'!$A$18:$L$18, 0),FALSE), 'E2 Allocators'!$B$15:$W$361, MATCH(BE$17, 'E2 Allocators'!$B$15:$W$15, 0),FALSE)), 0, VLOOKUP(VLOOKUP($A634, 'E4 TB Allocation Details'!$A$18:$L$205, MATCH("A &amp; G ID", 'E4 TB Allocation Details'!$A$18:$L$18, 0),FALSE), 'E2 Allocators'!$B$15:$W$361, MATCH(BE$17, 'E2 Allocators'!$B$15:$W$15, 0),FALSE))</f>
        <v>3.4705546260317861E-3</v>
      </c>
      <c r="BF634" s="1333">
        <f>IF(ISERROR(VLOOKUP(VLOOKUP($A634, 'E4 TB Allocation Details'!$A$18:$L$205, MATCH("A &amp; G ID", 'E4 TB Allocation Details'!$A$18:$L$18, 0),FALSE), 'E2 Allocators'!$B$15:$W$361, MATCH(BF$17, 'E2 Allocators'!$B$15:$W$15, 0),FALSE)), 0, VLOOKUP(VLOOKUP($A634, 'E4 TB Allocation Details'!$A$18:$L$205, MATCH("A &amp; G ID", 'E4 TB Allocation Details'!$A$18:$L$18, 0),FALSE), 'E2 Allocators'!$B$15:$W$361, MATCH(BF$17, 'E2 Allocators'!$B$15:$W$15, 0),FALSE))</f>
        <v>0</v>
      </c>
      <c r="BG634" s="1333">
        <f>IF(ISERROR(VLOOKUP(VLOOKUP($A634, 'E4 TB Allocation Details'!$A$18:$L$205, MATCH("A &amp; G ID", 'E4 TB Allocation Details'!$A$18:$L$18, 0),FALSE), 'E2 Allocators'!$B$15:$W$361, MATCH(BG$17, 'E2 Allocators'!$B$15:$W$15, 0),FALSE)), 0, VLOOKUP(VLOOKUP($A634, 'E4 TB Allocation Details'!$A$18:$L$205, MATCH("A &amp; G ID", 'E4 TB Allocation Details'!$A$18:$L$18, 0),FALSE), 'E2 Allocators'!$B$15:$W$361, MATCH(BG$17, 'E2 Allocators'!$B$15:$W$15, 0),FALSE))</f>
        <v>0</v>
      </c>
      <c r="BH634" s="1333">
        <f>IF(ISERROR(VLOOKUP(VLOOKUP($A634, 'E4 TB Allocation Details'!$A$18:$L$205, MATCH("A &amp; G ID", 'E4 TB Allocation Details'!$A$18:$L$18, 0),FALSE), 'E2 Allocators'!$B$15:$W$361, MATCH(BH$17, 'E2 Allocators'!$B$15:$W$15, 0),FALSE)), 0, VLOOKUP(VLOOKUP($A634, 'E4 TB Allocation Details'!$A$18:$L$205, MATCH("A &amp; G ID", 'E4 TB Allocation Details'!$A$18:$L$18, 0),FALSE), 'E2 Allocators'!$B$15:$W$361, MATCH(BH$17, 'E2 Allocators'!$B$15:$W$15, 0),FALSE))</f>
        <v>0</v>
      </c>
      <c r="BI634" s="1333">
        <f>IF(ISERROR(VLOOKUP(VLOOKUP($A634, 'E4 TB Allocation Details'!$A$18:$L$205, MATCH("A &amp; G ID", 'E4 TB Allocation Details'!$A$18:$L$18, 0),FALSE), 'E2 Allocators'!$B$15:$W$361, MATCH(BI$17, 'E2 Allocators'!$B$15:$W$15, 0),FALSE)), 0, VLOOKUP(VLOOKUP($A634, 'E4 TB Allocation Details'!$A$18:$L$205, MATCH("A &amp; G ID", 'E4 TB Allocation Details'!$A$18:$L$18, 0),FALSE), 'E2 Allocators'!$B$15:$W$361, MATCH(BI$17, 'E2 Allocators'!$B$15:$W$15, 0),FALSE))</f>
        <v>0</v>
      </c>
      <c r="BJ634" s="1333">
        <f>IF(ISERROR(VLOOKUP(VLOOKUP($A634, 'E4 TB Allocation Details'!$A$18:$L$205, MATCH("A &amp; G ID", 'E4 TB Allocation Details'!$A$18:$L$18, 0),FALSE), 'E2 Allocators'!$B$15:$W$361, MATCH(BJ$17, 'E2 Allocators'!$B$15:$W$15, 0),FALSE)), 0, VLOOKUP(VLOOKUP($A634, 'E4 TB Allocation Details'!$A$18:$L$205, MATCH("A &amp; G ID", 'E4 TB Allocation Details'!$A$18:$L$18, 0),FALSE), 'E2 Allocators'!$B$15:$W$361, MATCH(BJ$17, 'E2 Allocators'!$B$15:$W$15, 0),FALSE))</f>
        <v>0</v>
      </c>
      <c r="BK634" s="1333">
        <f>IF(ISERROR(VLOOKUP(VLOOKUP($A634, 'E4 TB Allocation Details'!$A$18:$L$205, MATCH("A &amp; G ID", 'E4 TB Allocation Details'!$A$18:$L$18, 0),FALSE), 'E2 Allocators'!$B$15:$W$361, MATCH(BK$17, 'E2 Allocators'!$B$15:$W$15, 0),FALSE)), 0, VLOOKUP(VLOOKUP($A634, 'E4 TB Allocation Details'!$A$18:$L$205, MATCH("A &amp; G ID", 'E4 TB Allocation Details'!$A$18:$L$18, 0),FALSE), 'E2 Allocators'!$B$15:$W$361, MATCH(BK$17, 'E2 Allocators'!$B$15:$W$15, 0),FALSE))</f>
        <v>0</v>
      </c>
      <c r="BL634" s="1333">
        <f>IF(ISERROR(VLOOKUP(VLOOKUP($A634, 'E4 TB Allocation Details'!$A$18:$L$205, MATCH("A &amp; G ID", 'E4 TB Allocation Details'!$A$18:$L$18, 0),FALSE), 'E2 Allocators'!$B$15:$W$361, MATCH(BL$17, 'E2 Allocators'!$B$15:$W$15, 0),FALSE)), 0, VLOOKUP(VLOOKUP($A634, 'E4 TB Allocation Details'!$A$18:$L$205, MATCH("A &amp; G ID", 'E4 TB Allocation Details'!$A$18:$L$18, 0),FALSE), 'E2 Allocators'!$B$15:$W$361, MATCH(BL$17, 'E2 Allocators'!$B$15:$W$15, 0),FALSE))</f>
        <v>0</v>
      </c>
      <c r="BM634" s="1333">
        <f>IF(ISERROR(VLOOKUP(VLOOKUP($A634, 'E4 TB Allocation Details'!$A$18:$L$205, MATCH("A &amp; G ID", 'E4 TB Allocation Details'!$A$18:$L$18, 0),FALSE), 'E2 Allocators'!$B$15:$W$361, MATCH(BM$17, 'E2 Allocators'!$B$15:$W$15, 0),FALSE)), 0, VLOOKUP(VLOOKUP($A634, 'E4 TB Allocation Details'!$A$18:$L$205, MATCH("A &amp; G ID", 'E4 TB Allocation Details'!$A$18:$L$18, 0),FALSE), 'E2 Allocators'!$B$15:$W$361, MATCH(BM$17, 'E2 Allocators'!$B$15:$W$15, 0),FALSE))</f>
        <v>0</v>
      </c>
      <c r="BN634" s="1333">
        <f>IF(ISERROR(VLOOKUP(VLOOKUP($A634, 'E4 TB Allocation Details'!$A$18:$L$205, MATCH("A &amp; G ID", 'E4 TB Allocation Details'!$A$18:$L$18, 0),FALSE), 'E2 Allocators'!$B$15:$W$361, MATCH(BN$17, 'E2 Allocators'!$B$15:$W$15, 0),FALSE)), 0, VLOOKUP(VLOOKUP($A634, 'E4 TB Allocation Details'!$A$18:$L$205, MATCH("A &amp; G ID", 'E4 TB Allocation Details'!$A$18:$L$18, 0),FALSE), 'E2 Allocators'!$B$15:$W$361, MATCH(BN$17, 'E2 Allocators'!$B$15:$W$15, 0),FALSE))</f>
        <v>0</v>
      </c>
      <c r="BO634" s="1333">
        <f>IF(ISERROR(VLOOKUP(VLOOKUP($A634, 'E4 TB Allocation Details'!$A$18:$L$205, MATCH("A &amp; G ID", 'E4 TB Allocation Details'!$A$18:$L$18, 0),FALSE), 'E2 Allocators'!$B$15:$W$361, MATCH(BO$17, 'E2 Allocators'!$B$15:$W$15, 0),FALSE)), 0, VLOOKUP(VLOOKUP($A634, 'E4 TB Allocation Details'!$A$18:$L$205, MATCH("A &amp; G ID", 'E4 TB Allocation Details'!$A$18:$L$18, 0),FALSE), 'E2 Allocators'!$B$15:$W$361, MATCH(BO$17, 'E2 Allocators'!$B$15:$W$15, 0),FALSE))</f>
        <v>0</v>
      </c>
      <c r="BP634" s="1333">
        <f>IF(ISERROR(VLOOKUP(VLOOKUP($A634, 'E4 TB Allocation Details'!$A$18:$L$205, MATCH("A &amp; G ID", 'E4 TB Allocation Details'!$A$18:$L$18, 0),FALSE), 'E2 Allocators'!$B$15:$W$361, MATCH(BP$17, 'E2 Allocators'!$B$15:$W$15, 0),FALSE)), 0, VLOOKUP(VLOOKUP($A634, 'E4 TB Allocation Details'!$A$18:$L$205, MATCH("A &amp; G ID", 'E4 TB Allocation Details'!$A$18:$L$18, 0),FALSE), 'E2 Allocators'!$B$15:$W$361, MATCH(BP$17, 'E2 Allocators'!$B$15:$W$15, 0),FALSE))</f>
        <v>0</v>
      </c>
      <c r="BQ634" s="1337">
        <f t="shared" si="927"/>
        <v>1</v>
      </c>
    </row>
    <row r="635" spans="1:69" s="258" customFormat="1" ht="12.75">
      <c r="A635" s="1344">
        <v>1920</v>
      </c>
      <c r="B635" s="1331" t="s">
        <v>570</v>
      </c>
      <c r="C635" s="1332">
        <v>1</v>
      </c>
      <c r="D635" s="1336"/>
      <c r="E635" s="1336"/>
      <c r="F635" s="1336"/>
      <c r="G635" s="1336"/>
      <c r="H635" s="1336"/>
      <c r="I635" s="1336"/>
      <c r="J635" s="1336"/>
      <c r="K635" s="1336"/>
      <c r="L635" s="1336"/>
      <c r="M635" s="1336"/>
      <c r="N635" s="1336"/>
      <c r="O635" s="1336"/>
      <c r="P635" s="1336"/>
      <c r="Q635" s="1336"/>
      <c r="R635" s="1336"/>
      <c r="S635" s="1336"/>
      <c r="T635" s="1336"/>
      <c r="U635" s="1336"/>
      <c r="V635" s="1336"/>
      <c r="W635" s="1336"/>
      <c r="X635" s="1336"/>
      <c r="Y635" s="1336"/>
      <c r="Z635" s="1336"/>
      <c r="AA635" s="1336"/>
      <c r="AB635" s="1336"/>
      <c r="AC635" s="1336"/>
      <c r="AD635" s="1336"/>
      <c r="AE635" s="1336"/>
      <c r="AF635" s="1336"/>
      <c r="AG635" s="1336"/>
      <c r="AH635" s="1336"/>
      <c r="AI635" s="1336"/>
      <c r="AJ635" s="1336"/>
      <c r="AK635" s="1336"/>
      <c r="AL635" s="1336"/>
      <c r="AM635" s="1336"/>
      <c r="AN635" s="1336"/>
      <c r="AO635" s="1336"/>
      <c r="AP635" s="1336"/>
      <c r="AQ635" s="1336"/>
      <c r="AR635" s="1336"/>
      <c r="AS635" s="1336"/>
      <c r="AT635" s="1336"/>
      <c r="AU635" s="1336"/>
      <c r="AV635" s="1336"/>
      <c r="AW635" s="1333">
        <f>IF(ISERROR(VLOOKUP(VLOOKUP($A635, 'E4 TB Allocation Details'!$A$18:$L$205, MATCH("A &amp; G ID", 'E4 TB Allocation Details'!$A$18:$L$18, 0),FALSE), 'E2 Allocators'!$B$15:$W$361, MATCH(AW$17, 'E2 Allocators'!$B$15:$W$15, 0),FALSE)), 0, VLOOKUP(VLOOKUP($A635, 'E4 TB Allocation Details'!$A$18:$L$205, MATCH("A &amp; G ID", 'E4 TB Allocation Details'!$A$18:$L$18, 0),FALSE), 'E2 Allocators'!$B$15:$W$361, MATCH(AW$17, 'E2 Allocators'!$B$15:$W$15, 0),FALSE))</f>
        <v>0.50100257259041214</v>
      </c>
      <c r="AX635" s="1333">
        <f>IF(ISERROR(VLOOKUP(VLOOKUP($A635, 'E4 TB Allocation Details'!$A$18:$L$205, MATCH("A &amp; G ID", 'E4 TB Allocation Details'!$A$18:$L$18, 0),FALSE), 'E2 Allocators'!$B$15:$W$361, MATCH(AX$17, 'E2 Allocators'!$B$15:$W$15, 0),FALSE)), 0, VLOOKUP(VLOOKUP($A635, 'E4 TB Allocation Details'!$A$18:$L$205, MATCH("A &amp; G ID", 'E4 TB Allocation Details'!$A$18:$L$18, 0),FALSE), 'E2 Allocators'!$B$15:$W$361, MATCH(AX$17, 'E2 Allocators'!$B$15:$W$15, 0),FALSE))</f>
        <v>0.17231525626950961</v>
      </c>
      <c r="AY635" s="1333">
        <f>IF(ISERROR(VLOOKUP(VLOOKUP($A635, 'E4 TB Allocation Details'!$A$18:$L$205, MATCH("A &amp; G ID", 'E4 TB Allocation Details'!$A$18:$L$18, 0),FALSE), 'E2 Allocators'!$B$15:$W$361, MATCH(AY$17, 'E2 Allocators'!$B$15:$W$15, 0),FALSE)), 0, VLOOKUP(VLOOKUP($A635, 'E4 TB Allocation Details'!$A$18:$L$205, MATCH("A &amp; G ID", 'E4 TB Allocation Details'!$A$18:$L$18, 0),FALSE), 'E2 Allocators'!$B$15:$W$361, MATCH(AY$17, 'E2 Allocators'!$B$15:$W$15, 0),FALSE))</f>
        <v>0.24960725598600442</v>
      </c>
      <c r="AZ635" s="1333">
        <f>IF(ISERROR(VLOOKUP(VLOOKUP($A635, 'E4 TB Allocation Details'!$A$18:$L$205, MATCH("A &amp; G ID", 'E4 TB Allocation Details'!$A$18:$L$18, 0),FALSE), 'E2 Allocators'!$B$15:$W$361, MATCH(AZ$17, 'E2 Allocators'!$B$15:$W$15, 0),FALSE)), 0, VLOOKUP(VLOOKUP($A635, 'E4 TB Allocation Details'!$A$18:$L$205, MATCH("A &amp; G ID", 'E4 TB Allocation Details'!$A$18:$L$18, 0),FALSE), 'E2 Allocators'!$B$15:$W$361, MATCH(AZ$17, 'E2 Allocators'!$B$15:$W$15, 0),FALSE))</f>
        <v>0</v>
      </c>
      <c r="BA635" s="1333">
        <f>IF(ISERROR(VLOOKUP(VLOOKUP($A635, 'E4 TB Allocation Details'!$A$18:$L$205, MATCH("A &amp; G ID", 'E4 TB Allocation Details'!$A$18:$L$18, 0),FALSE), 'E2 Allocators'!$B$15:$W$361, MATCH(BA$17, 'E2 Allocators'!$B$15:$W$15, 0),FALSE)), 0, VLOOKUP(VLOOKUP($A635, 'E4 TB Allocation Details'!$A$18:$L$205, MATCH("A &amp; G ID", 'E4 TB Allocation Details'!$A$18:$L$18, 0),FALSE), 'E2 Allocators'!$B$15:$W$361, MATCH(BA$17, 'E2 Allocators'!$B$15:$W$15, 0),FALSE))</f>
        <v>0</v>
      </c>
      <c r="BB635" s="1333">
        <f>IF(ISERROR(VLOOKUP(VLOOKUP($A635, 'E4 TB Allocation Details'!$A$18:$L$205, MATCH("A &amp; G ID", 'E4 TB Allocation Details'!$A$18:$L$18, 0),FALSE), 'E2 Allocators'!$B$15:$W$361, MATCH(BB$17, 'E2 Allocators'!$B$15:$W$15, 0),FALSE)), 0, VLOOKUP(VLOOKUP($A635, 'E4 TB Allocation Details'!$A$18:$L$205, MATCH("A &amp; G ID", 'E4 TB Allocation Details'!$A$18:$L$18, 0),FALSE), 'E2 Allocators'!$B$15:$W$361, MATCH(BB$17, 'E2 Allocators'!$B$15:$W$15, 0),FALSE))</f>
        <v>0</v>
      </c>
      <c r="BC635" s="1333">
        <f>IF(ISERROR(VLOOKUP(VLOOKUP($A635, 'E4 TB Allocation Details'!$A$18:$L$205, MATCH("A &amp; G ID", 'E4 TB Allocation Details'!$A$18:$L$18, 0),FALSE), 'E2 Allocators'!$B$15:$W$361, MATCH(BC$17, 'E2 Allocators'!$B$15:$W$15, 0),FALSE)), 0, VLOOKUP(VLOOKUP($A635, 'E4 TB Allocation Details'!$A$18:$L$205, MATCH("A &amp; G ID", 'E4 TB Allocation Details'!$A$18:$L$18, 0),FALSE), 'E2 Allocators'!$B$15:$W$361, MATCH(BC$17, 'E2 Allocators'!$B$15:$W$15, 0),FALSE))</f>
        <v>6.9775755936056089E-2</v>
      </c>
      <c r="BD635" s="1333">
        <f>IF(ISERROR(VLOOKUP(VLOOKUP($A635, 'E4 TB Allocation Details'!$A$18:$L$205, MATCH("A &amp; G ID", 'E4 TB Allocation Details'!$A$18:$L$18, 0),FALSE), 'E2 Allocators'!$B$15:$W$361, MATCH(BD$17, 'E2 Allocators'!$B$15:$W$15, 0),FALSE)), 0, VLOOKUP(VLOOKUP($A635, 'E4 TB Allocation Details'!$A$18:$L$205, MATCH("A &amp; G ID", 'E4 TB Allocation Details'!$A$18:$L$18, 0),FALSE), 'E2 Allocators'!$B$15:$W$361, MATCH(BD$17, 'E2 Allocators'!$B$15:$W$15, 0),FALSE))</f>
        <v>3.8286045919859509E-3</v>
      </c>
      <c r="BE635" s="1333">
        <f>IF(ISERROR(VLOOKUP(VLOOKUP($A635, 'E4 TB Allocation Details'!$A$18:$L$205, MATCH("A &amp; G ID", 'E4 TB Allocation Details'!$A$18:$L$18, 0),FALSE), 'E2 Allocators'!$B$15:$W$361, MATCH(BE$17, 'E2 Allocators'!$B$15:$W$15, 0),FALSE)), 0, VLOOKUP(VLOOKUP($A635, 'E4 TB Allocation Details'!$A$18:$L$205, MATCH("A &amp; G ID", 'E4 TB Allocation Details'!$A$18:$L$18, 0),FALSE), 'E2 Allocators'!$B$15:$W$361, MATCH(BE$17, 'E2 Allocators'!$B$15:$W$15, 0),FALSE))</f>
        <v>3.4705546260317861E-3</v>
      </c>
      <c r="BF635" s="1333">
        <f>IF(ISERROR(VLOOKUP(VLOOKUP($A635, 'E4 TB Allocation Details'!$A$18:$L$205, MATCH("A &amp; G ID", 'E4 TB Allocation Details'!$A$18:$L$18, 0),FALSE), 'E2 Allocators'!$B$15:$W$361, MATCH(BF$17, 'E2 Allocators'!$B$15:$W$15, 0),FALSE)), 0, VLOOKUP(VLOOKUP($A635, 'E4 TB Allocation Details'!$A$18:$L$205, MATCH("A &amp; G ID", 'E4 TB Allocation Details'!$A$18:$L$18, 0),FALSE), 'E2 Allocators'!$B$15:$W$361, MATCH(BF$17, 'E2 Allocators'!$B$15:$W$15, 0),FALSE))</f>
        <v>0</v>
      </c>
      <c r="BG635" s="1333">
        <f>IF(ISERROR(VLOOKUP(VLOOKUP($A635, 'E4 TB Allocation Details'!$A$18:$L$205, MATCH("A &amp; G ID", 'E4 TB Allocation Details'!$A$18:$L$18, 0),FALSE), 'E2 Allocators'!$B$15:$W$361, MATCH(BG$17, 'E2 Allocators'!$B$15:$W$15, 0),FALSE)), 0, VLOOKUP(VLOOKUP($A635, 'E4 TB Allocation Details'!$A$18:$L$205, MATCH("A &amp; G ID", 'E4 TB Allocation Details'!$A$18:$L$18, 0),FALSE), 'E2 Allocators'!$B$15:$W$361, MATCH(BG$17, 'E2 Allocators'!$B$15:$W$15, 0),FALSE))</f>
        <v>0</v>
      </c>
      <c r="BH635" s="1333">
        <f>IF(ISERROR(VLOOKUP(VLOOKUP($A635, 'E4 TB Allocation Details'!$A$18:$L$205, MATCH("A &amp; G ID", 'E4 TB Allocation Details'!$A$18:$L$18, 0),FALSE), 'E2 Allocators'!$B$15:$W$361, MATCH(BH$17, 'E2 Allocators'!$B$15:$W$15, 0),FALSE)), 0, VLOOKUP(VLOOKUP($A635, 'E4 TB Allocation Details'!$A$18:$L$205, MATCH("A &amp; G ID", 'E4 TB Allocation Details'!$A$18:$L$18, 0),FALSE), 'E2 Allocators'!$B$15:$W$361, MATCH(BH$17, 'E2 Allocators'!$B$15:$W$15, 0),FALSE))</f>
        <v>0</v>
      </c>
      <c r="BI635" s="1333">
        <f>IF(ISERROR(VLOOKUP(VLOOKUP($A635, 'E4 TB Allocation Details'!$A$18:$L$205, MATCH("A &amp; G ID", 'E4 TB Allocation Details'!$A$18:$L$18, 0),FALSE), 'E2 Allocators'!$B$15:$W$361, MATCH(BI$17, 'E2 Allocators'!$B$15:$W$15, 0),FALSE)), 0, VLOOKUP(VLOOKUP($A635, 'E4 TB Allocation Details'!$A$18:$L$205, MATCH("A &amp; G ID", 'E4 TB Allocation Details'!$A$18:$L$18, 0),FALSE), 'E2 Allocators'!$B$15:$W$361, MATCH(BI$17, 'E2 Allocators'!$B$15:$W$15, 0),FALSE))</f>
        <v>0</v>
      </c>
      <c r="BJ635" s="1333">
        <f>IF(ISERROR(VLOOKUP(VLOOKUP($A635, 'E4 TB Allocation Details'!$A$18:$L$205, MATCH("A &amp; G ID", 'E4 TB Allocation Details'!$A$18:$L$18, 0),FALSE), 'E2 Allocators'!$B$15:$W$361, MATCH(BJ$17, 'E2 Allocators'!$B$15:$W$15, 0),FALSE)), 0, VLOOKUP(VLOOKUP($A635, 'E4 TB Allocation Details'!$A$18:$L$205, MATCH("A &amp; G ID", 'E4 TB Allocation Details'!$A$18:$L$18, 0),FALSE), 'E2 Allocators'!$B$15:$W$361, MATCH(BJ$17, 'E2 Allocators'!$B$15:$W$15, 0),FALSE))</f>
        <v>0</v>
      </c>
      <c r="BK635" s="1333">
        <f>IF(ISERROR(VLOOKUP(VLOOKUP($A635, 'E4 TB Allocation Details'!$A$18:$L$205, MATCH("A &amp; G ID", 'E4 TB Allocation Details'!$A$18:$L$18, 0),FALSE), 'E2 Allocators'!$B$15:$W$361, MATCH(BK$17, 'E2 Allocators'!$B$15:$W$15, 0),FALSE)), 0, VLOOKUP(VLOOKUP($A635, 'E4 TB Allocation Details'!$A$18:$L$205, MATCH("A &amp; G ID", 'E4 TB Allocation Details'!$A$18:$L$18, 0),FALSE), 'E2 Allocators'!$B$15:$W$361, MATCH(BK$17, 'E2 Allocators'!$B$15:$W$15, 0),FALSE))</f>
        <v>0</v>
      </c>
      <c r="BL635" s="1333">
        <f>IF(ISERROR(VLOOKUP(VLOOKUP($A635, 'E4 TB Allocation Details'!$A$18:$L$205, MATCH("A &amp; G ID", 'E4 TB Allocation Details'!$A$18:$L$18, 0),FALSE), 'E2 Allocators'!$B$15:$W$361, MATCH(BL$17, 'E2 Allocators'!$B$15:$W$15, 0),FALSE)), 0, VLOOKUP(VLOOKUP($A635, 'E4 TB Allocation Details'!$A$18:$L$205, MATCH("A &amp; G ID", 'E4 TB Allocation Details'!$A$18:$L$18, 0),FALSE), 'E2 Allocators'!$B$15:$W$361, MATCH(BL$17, 'E2 Allocators'!$B$15:$W$15, 0),FALSE))</f>
        <v>0</v>
      </c>
      <c r="BM635" s="1333">
        <f>IF(ISERROR(VLOOKUP(VLOOKUP($A635, 'E4 TB Allocation Details'!$A$18:$L$205, MATCH("A &amp; G ID", 'E4 TB Allocation Details'!$A$18:$L$18, 0),FALSE), 'E2 Allocators'!$B$15:$W$361, MATCH(BM$17, 'E2 Allocators'!$B$15:$W$15, 0),FALSE)), 0, VLOOKUP(VLOOKUP($A635, 'E4 TB Allocation Details'!$A$18:$L$205, MATCH("A &amp; G ID", 'E4 TB Allocation Details'!$A$18:$L$18, 0),FALSE), 'E2 Allocators'!$B$15:$W$361, MATCH(BM$17, 'E2 Allocators'!$B$15:$W$15, 0),FALSE))</f>
        <v>0</v>
      </c>
      <c r="BN635" s="1333">
        <f>IF(ISERROR(VLOOKUP(VLOOKUP($A635, 'E4 TB Allocation Details'!$A$18:$L$205, MATCH("A &amp; G ID", 'E4 TB Allocation Details'!$A$18:$L$18, 0),FALSE), 'E2 Allocators'!$B$15:$W$361, MATCH(BN$17, 'E2 Allocators'!$B$15:$W$15, 0),FALSE)), 0, VLOOKUP(VLOOKUP($A635, 'E4 TB Allocation Details'!$A$18:$L$205, MATCH("A &amp; G ID", 'E4 TB Allocation Details'!$A$18:$L$18, 0),FALSE), 'E2 Allocators'!$B$15:$W$361, MATCH(BN$17, 'E2 Allocators'!$B$15:$W$15, 0),FALSE))</f>
        <v>0</v>
      </c>
      <c r="BO635" s="1333">
        <f>IF(ISERROR(VLOOKUP(VLOOKUP($A635, 'E4 TB Allocation Details'!$A$18:$L$205, MATCH("A &amp; G ID", 'E4 TB Allocation Details'!$A$18:$L$18, 0),FALSE), 'E2 Allocators'!$B$15:$W$361, MATCH(BO$17, 'E2 Allocators'!$B$15:$W$15, 0),FALSE)), 0, VLOOKUP(VLOOKUP($A635, 'E4 TB Allocation Details'!$A$18:$L$205, MATCH("A &amp; G ID", 'E4 TB Allocation Details'!$A$18:$L$18, 0),FALSE), 'E2 Allocators'!$B$15:$W$361, MATCH(BO$17, 'E2 Allocators'!$B$15:$W$15, 0),FALSE))</f>
        <v>0</v>
      </c>
      <c r="BP635" s="1333">
        <f>IF(ISERROR(VLOOKUP(VLOOKUP($A635, 'E4 TB Allocation Details'!$A$18:$L$205, MATCH("A &amp; G ID", 'E4 TB Allocation Details'!$A$18:$L$18, 0),FALSE), 'E2 Allocators'!$B$15:$W$361, MATCH(BP$17, 'E2 Allocators'!$B$15:$W$15, 0),FALSE)), 0, VLOOKUP(VLOOKUP($A635, 'E4 TB Allocation Details'!$A$18:$L$205, MATCH("A &amp; G ID", 'E4 TB Allocation Details'!$A$18:$L$18, 0),FALSE), 'E2 Allocators'!$B$15:$W$361, MATCH(BP$17, 'E2 Allocators'!$B$15:$W$15, 0),FALSE))</f>
        <v>0</v>
      </c>
      <c r="BQ635" s="1337">
        <f t="shared" si="927"/>
        <v>1</v>
      </c>
    </row>
    <row r="636" spans="1:69" s="258" customFormat="1" ht="12.75">
      <c r="A636" s="1344">
        <v>1925</v>
      </c>
      <c r="B636" s="1331" t="s">
        <v>571</v>
      </c>
      <c r="C636" s="1332">
        <v>1</v>
      </c>
      <c r="D636" s="1336"/>
      <c r="E636" s="1336"/>
      <c r="F636" s="1336"/>
      <c r="G636" s="1336"/>
      <c r="H636" s="1336"/>
      <c r="I636" s="1336"/>
      <c r="J636" s="1336"/>
      <c r="K636" s="1336"/>
      <c r="L636" s="1336"/>
      <c r="M636" s="1336"/>
      <c r="N636" s="1336"/>
      <c r="O636" s="1336"/>
      <c r="P636" s="1336"/>
      <c r="Q636" s="1336"/>
      <c r="R636" s="1336"/>
      <c r="S636" s="1336"/>
      <c r="T636" s="1336"/>
      <c r="U636" s="1336"/>
      <c r="V636" s="1336"/>
      <c r="W636" s="1336"/>
      <c r="X636" s="1336"/>
      <c r="Y636" s="1336"/>
      <c r="Z636" s="1336"/>
      <c r="AA636" s="1336"/>
      <c r="AB636" s="1336"/>
      <c r="AC636" s="1336"/>
      <c r="AD636" s="1336"/>
      <c r="AE636" s="1336"/>
      <c r="AF636" s="1336"/>
      <c r="AG636" s="1336"/>
      <c r="AH636" s="1336"/>
      <c r="AI636" s="1336"/>
      <c r="AJ636" s="1336"/>
      <c r="AK636" s="1336"/>
      <c r="AL636" s="1336"/>
      <c r="AM636" s="1336"/>
      <c r="AN636" s="1336"/>
      <c r="AO636" s="1336"/>
      <c r="AP636" s="1336"/>
      <c r="AQ636" s="1336"/>
      <c r="AR636" s="1336"/>
      <c r="AS636" s="1336"/>
      <c r="AT636" s="1336"/>
      <c r="AU636" s="1336"/>
      <c r="AV636" s="1336"/>
      <c r="AW636" s="1333">
        <f>IF(ISERROR(VLOOKUP(VLOOKUP($A636, 'E4 TB Allocation Details'!$A$18:$L$205, MATCH("A &amp; G ID", 'E4 TB Allocation Details'!$A$18:$L$18, 0),FALSE), 'E2 Allocators'!$B$15:$W$361, MATCH(AW$17, 'E2 Allocators'!$B$15:$W$15, 0),FALSE)), 0, VLOOKUP(VLOOKUP($A636, 'E4 TB Allocation Details'!$A$18:$L$205, MATCH("A &amp; G ID", 'E4 TB Allocation Details'!$A$18:$L$18, 0),FALSE), 'E2 Allocators'!$B$15:$W$361, MATCH(AW$17, 'E2 Allocators'!$B$15:$W$15, 0),FALSE))</f>
        <v>0.50100257259041214</v>
      </c>
      <c r="AX636" s="1333">
        <f>IF(ISERROR(VLOOKUP(VLOOKUP($A636, 'E4 TB Allocation Details'!$A$18:$L$205, MATCH("A &amp; G ID", 'E4 TB Allocation Details'!$A$18:$L$18, 0),FALSE), 'E2 Allocators'!$B$15:$W$361, MATCH(AX$17, 'E2 Allocators'!$B$15:$W$15, 0),FALSE)), 0, VLOOKUP(VLOOKUP($A636, 'E4 TB Allocation Details'!$A$18:$L$205, MATCH("A &amp; G ID", 'E4 TB Allocation Details'!$A$18:$L$18, 0),FALSE), 'E2 Allocators'!$B$15:$W$361, MATCH(AX$17, 'E2 Allocators'!$B$15:$W$15, 0),FALSE))</f>
        <v>0.17231525626950961</v>
      </c>
      <c r="AY636" s="1333">
        <f>IF(ISERROR(VLOOKUP(VLOOKUP($A636, 'E4 TB Allocation Details'!$A$18:$L$205, MATCH("A &amp; G ID", 'E4 TB Allocation Details'!$A$18:$L$18, 0),FALSE), 'E2 Allocators'!$B$15:$W$361, MATCH(AY$17, 'E2 Allocators'!$B$15:$W$15, 0),FALSE)), 0, VLOOKUP(VLOOKUP($A636, 'E4 TB Allocation Details'!$A$18:$L$205, MATCH("A &amp; G ID", 'E4 TB Allocation Details'!$A$18:$L$18, 0),FALSE), 'E2 Allocators'!$B$15:$W$361, MATCH(AY$17, 'E2 Allocators'!$B$15:$W$15, 0),FALSE))</f>
        <v>0.24960725598600442</v>
      </c>
      <c r="AZ636" s="1333">
        <f>IF(ISERROR(VLOOKUP(VLOOKUP($A636, 'E4 TB Allocation Details'!$A$18:$L$205, MATCH("A &amp; G ID", 'E4 TB Allocation Details'!$A$18:$L$18, 0),FALSE), 'E2 Allocators'!$B$15:$W$361, MATCH(AZ$17, 'E2 Allocators'!$B$15:$W$15, 0),FALSE)), 0, VLOOKUP(VLOOKUP($A636, 'E4 TB Allocation Details'!$A$18:$L$205, MATCH("A &amp; G ID", 'E4 TB Allocation Details'!$A$18:$L$18, 0),FALSE), 'E2 Allocators'!$B$15:$W$361, MATCH(AZ$17, 'E2 Allocators'!$B$15:$W$15, 0),FALSE))</f>
        <v>0</v>
      </c>
      <c r="BA636" s="1333">
        <f>IF(ISERROR(VLOOKUP(VLOOKUP($A636, 'E4 TB Allocation Details'!$A$18:$L$205, MATCH("A &amp; G ID", 'E4 TB Allocation Details'!$A$18:$L$18, 0),FALSE), 'E2 Allocators'!$B$15:$W$361, MATCH(BA$17, 'E2 Allocators'!$B$15:$W$15, 0),FALSE)), 0, VLOOKUP(VLOOKUP($A636, 'E4 TB Allocation Details'!$A$18:$L$205, MATCH("A &amp; G ID", 'E4 TB Allocation Details'!$A$18:$L$18, 0),FALSE), 'E2 Allocators'!$B$15:$W$361, MATCH(BA$17, 'E2 Allocators'!$B$15:$W$15, 0),FALSE))</f>
        <v>0</v>
      </c>
      <c r="BB636" s="1333">
        <f>IF(ISERROR(VLOOKUP(VLOOKUP($A636, 'E4 TB Allocation Details'!$A$18:$L$205, MATCH("A &amp; G ID", 'E4 TB Allocation Details'!$A$18:$L$18, 0),FALSE), 'E2 Allocators'!$B$15:$W$361, MATCH(BB$17, 'E2 Allocators'!$B$15:$W$15, 0),FALSE)), 0, VLOOKUP(VLOOKUP($A636, 'E4 TB Allocation Details'!$A$18:$L$205, MATCH("A &amp; G ID", 'E4 TB Allocation Details'!$A$18:$L$18, 0),FALSE), 'E2 Allocators'!$B$15:$W$361, MATCH(BB$17, 'E2 Allocators'!$B$15:$W$15, 0),FALSE))</f>
        <v>0</v>
      </c>
      <c r="BC636" s="1333">
        <f>IF(ISERROR(VLOOKUP(VLOOKUP($A636, 'E4 TB Allocation Details'!$A$18:$L$205, MATCH("A &amp; G ID", 'E4 TB Allocation Details'!$A$18:$L$18, 0),FALSE), 'E2 Allocators'!$B$15:$W$361, MATCH(BC$17, 'E2 Allocators'!$B$15:$W$15, 0),FALSE)), 0, VLOOKUP(VLOOKUP($A636, 'E4 TB Allocation Details'!$A$18:$L$205, MATCH("A &amp; G ID", 'E4 TB Allocation Details'!$A$18:$L$18, 0),FALSE), 'E2 Allocators'!$B$15:$W$361, MATCH(BC$17, 'E2 Allocators'!$B$15:$W$15, 0),FALSE))</f>
        <v>6.9775755936056089E-2</v>
      </c>
      <c r="BD636" s="1333">
        <f>IF(ISERROR(VLOOKUP(VLOOKUP($A636, 'E4 TB Allocation Details'!$A$18:$L$205, MATCH("A &amp; G ID", 'E4 TB Allocation Details'!$A$18:$L$18, 0),FALSE), 'E2 Allocators'!$B$15:$W$361, MATCH(BD$17, 'E2 Allocators'!$B$15:$W$15, 0),FALSE)), 0, VLOOKUP(VLOOKUP($A636, 'E4 TB Allocation Details'!$A$18:$L$205, MATCH("A &amp; G ID", 'E4 TB Allocation Details'!$A$18:$L$18, 0),FALSE), 'E2 Allocators'!$B$15:$W$361, MATCH(BD$17, 'E2 Allocators'!$B$15:$W$15, 0),FALSE))</f>
        <v>3.8286045919859509E-3</v>
      </c>
      <c r="BE636" s="1333">
        <f>IF(ISERROR(VLOOKUP(VLOOKUP($A636, 'E4 TB Allocation Details'!$A$18:$L$205, MATCH("A &amp; G ID", 'E4 TB Allocation Details'!$A$18:$L$18, 0),FALSE), 'E2 Allocators'!$B$15:$W$361, MATCH(BE$17, 'E2 Allocators'!$B$15:$W$15, 0),FALSE)), 0, VLOOKUP(VLOOKUP($A636, 'E4 TB Allocation Details'!$A$18:$L$205, MATCH("A &amp; G ID", 'E4 TB Allocation Details'!$A$18:$L$18, 0),FALSE), 'E2 Allocators'!$B$15:$W$361, MATCH(BE$17, 'E2 Allocators'!$B$15:$W$15, 0),FALSE))</f>
        <v>3.4705546260317861E-3</v>
      </c>
      <c r="BF636" s="1333">
        <f>IF(ISERROR(VLOOKUP(VLOOKUP($A636, 'E4 TB Allocation Details'!$A$18:$L$205, MATCH("A &amp; G ID", 'E4 TB Allocation Details'!$A$18:$L$18, 0),FALSE), 'E2 Allocators'!$B$15:$W$361, MATCH(BF$17, 'E2 Allocators'!$B$15:$W$15, 0),FALSE)), 0, VLOOKUP(VLOOKUP($A636, 'E4 TB Allocation Details'!$A$18:$L$205, MATCH("A &amp; G ID", 'E4 TB Allocation Details'!$A$18:$L$18, 0),FALSE), 'E2 Allocators'!$B$15:$W$361, MATCH(BF$17, 'E2 Allocators'!$B$15:$W$15, 0),FALSE))</f>
        <v>0</v>
      </c>
      <c r="BG636" s="1333">
        <f>IF(ISERROR(VLOOKUP(VLOOKUP($A636, 'E4 TB Allocation Details'!$A$18:$L$205, MATCH("A &amp; G ID", 'E4 TB Allocation Details'!$A$18:$L$18, 0),FALSE), 'E2 Allocators'!$B$15:$W$361, MATCH(BG$17, 'E2 Allocators'!$B$15:$W$15, 0),FALSE)), 0, VLOOKUP(VLOOKUP($A636, 'E4 TB Allocation Details'!$A$18:$L$205, MATCH("A &amp; G ID", 'E4 TB Allocation Details'!$A$18:$L$18, 0),FALSE), 'E2 Allocators'!$B$15:$W$361, MATCH(BG$17, 'E2 Allocators'!$B$15:$W$15, 0),FALSE))</f>
        <v>0</v>
      </c>
      <c r="BH636" s="1333">
        <f>IF(ISERROR(VLOOKUP(VLOOKUP($A636, 'E4 TB Allocation Details'!$A$18:$L$205, MATCH("A &amp; G ID", 'E4 TB Allocation Details'!$A$18:$L$18, 0),FALSE), 'E2 Allocators'!$B$15:$W$361, MATCH(BH$17, 'E2 Allocators'!$B$15:$W$15, 0),FALSE)), 0, VLOOKUP(VLOOKUP($A636, 'E4 TB Allocation Details'!$A$18:$L$205, MATCH("A &amp; G ID", 'E4 TB Allocation Details'!$A$18:$L$18, 0),FALSE), 'E2 Allocators'!$B$15:$W$361, MATCH(BH$17, 'E2 Allocators'!$B$15:$W$15, 0),FALSE))</f>
        <v>0</v>
      </c>
      <c r="BI636" s="1333">
        <f>IF(ISERROR(VLOOKUP(VLOOKUP($A636, 'E4 TB Allocation Details'!$A$18:$L$205, MATCH("A &amp; G ID", 'E4 TB Allocation Details'!$A$18:$L$18, 0),FALSE), 'E2 Allocators'!$B$15:$W$361, MATCH(BI$17, 'E2 Allocators'!$B$15:$W$15, 0),FALSE)), 0, VLOOKUP(VLOOKUP($A636, 'E4 TB Allocation Details'!$A$18:$L$205, MATCH("A &amp; G ID", 'E4 TB Allocation Details'!$A$18:$L$18, 0),FALSE), 'E2 Allocators'!$B$15:$W$361, MATCH(BI$17, 'E2 Allocators'!$B$15:$W$15, 0),FALSE))</f>
        <v>0</v>
      </c>
      <c r="BJ636" s="1333">
        <f>IF(ISERROR(VLOOKUP(VLOOKUP($A636, 'E4 TB Allocation Details'!$A$18:$L$205, MATCH("A &amp; G ID", 'E4 TB Allocation Details'!$A$18:$L$18, 0),FALSE), 'E2 Allocators'!$B$15:$W$361, MATCH(BJ$17, 'E2 Allocators'!$B$15:$W$15, 0),FALSE)), 0, VLOOKUP(VLOOKUP($A636, 'E4 TB Allocation Details'!$A$18:$L$205, MATCH("A &amp; G ID", 'E4 TB Allocation Details'!$A$18:$L$18, 0),FALSE), 'E2 Allocators'!$B$15:$W$361, MATCH(BJ$17, 'E2 Allocators'!$B$15:$W$15, 0),FALSE))</f>
        <v>0</v>
      </c>
      <c r="BK636" s="1333">
        <f>IF(ISERROR(VLOOKUP(VLOOKUP($A636, 'E4 TB Allocation Details'!$A$18:$L$205, MATCH("A &amp; G ID", 'E4 TB Allocation Details'!$A$18:$L$18, 0),FALSE), 'E2 Allocators'!$B$15:$W$361, MATCH(BK$17, 'E2 Allocators'!$B$15:$W$15, 0),FALSE)), 0, VLOOKUP(VLOOKUP($A636, 'E4 TB Allocation Details'!$A$18:$L$205, MATCH("A &amp; G ID", 'E4 TB Allocation Details'!$A$18:$L$18, 0),FALSE), 'E2 Allocators'!$B$15:$W$361, MATCH(BK$17, 'E2 Allocators'!$B$15:$W$15, 0),FALSE))</f>
        <v>0</v>
      </c>
      <c r="BL636" s="1333">
        <f>IF(ISERROR(VLOOKUP(VLOOKUP($A636, 'E4 TB Allocation Details'!$A$18:$L$205, MATCH("A &amp; G ID", 'E4 TB Allocation Details'!$A$18:$L$18, 0),FALSE), 'E2 Allocators'!$B$15:$W$361, MATCH(BL$17, 'E2 Allocators'!$B$15:$W$15, 0),FALSE)), 0, VLOOKUP(VLOOKUP($A636, 'E4 TB Allocation Details'!$A$18:$L$205, MATCH("A &amp; G ID", 'E4 TB Allocation Details'!$A$18:$L$18, 0),FALSE), 'E2 Allocators'!$B$15:$W$361, MATCH(BL$17, 'E2 Allocators'!$B$15:$W$15, 0),FALSE))</f>
        <v>0</v>
      </c>
      <c r="BM636" s="1333">
        <f>IF(ISERROR(VLOOKUP(VLOOKUP($A636, 'E4 TB Allocation Details'!$A$18:$L$205, MATCH("A &amp; G ID", 'E4 TB Allocation Details'!$A$18:$L$18, 0),FALSE), 'E2 Allocators'!$B$15:$W$361, MATCH(BM$17, 'E2 Allocators'!$B$15:$W$15, 0),FALSE)), 0, VLOOKUP(VLOOKUP($A636, 'E4 TB Allocation Details'!$A$18:$L$205, MATCH("A &amp; G ID", 'E4 TB Allocation Details'!$A$18:$L$18, 0),FALSE), 'E2 Allocators'!$B$15:$W$361, MATCH(BM$17, 'E2 Allocators'!$B$15:$W$15, 0),FALSE))</f>
        <v>0</v>
      </c>
      <c r="BN636" s="1333">
        <f>IF(ISERROR(VLOOKUP(VLOOKUP($A636, 'E4 TB Allocation Details'!$A$18:$L$205, MATCH("A &amp; G ID", 'E4 TB Allocation Details'!$A$18:$L$18, 0),FALSE), 'E2 Allocators'!$B$15:$W$361, MATCH(BN$17, 'E2 Allocators'!$B$15:$W$15, 0),FALSE)), 0, VLOOKUP(VLOOKUP($A636, 'E4 TB Allocation Details'!$A$18:$L$205, MATCH("A &amp; G ID", 'E4 TB Allocation Details'!$A$18:$L$18, 0),FALSE), 'E2 Allocators'!$B$15:$W$361, MATCH(BN$17, 'E2 Allocators'!$B$15:$W$15, 0),FALSE))</f>
        <v>0</v>
      </c>
      <c r="BO636" s="1333">
        <f>IF(ISERROR(VLOOKUP(VLOOKUP($A636, 'E4 TB Allocation Details'!$A$18:$L$205, MATCH("A &amp; G ID", 'E4 TB Allocation Details'!$A$18:$L$18, 0),FALSE), 'E2 Allocators'!$B$15:$W$361, MATCH(BO$17, 'E2 Allocators'!$B$15:$W$15, 0),FALSE)), 0, VLOOKUP(VLOOKUP($A636, 'E4 TB Allocation Details'!$A$18:$L$205, MATCH("A &amp; G ID", 'E4 TB Allocation Details'!$A$18:$L$18, 0),FALSE), 'E2 Allocators'!$B$15:$W$361, MATCH(BO$17, 'E2 Allocators'!$B$15:$W$15, 0),FALSE))</f>
        <v>0</v>
      </c>
      <c r="BP636" s="1333">
        <f>IF(ISERROR(VLOOKUP(VLOOKUP($A636, 'E4 TB Allocation Details'!$A$18:$L$205, MATCH("A &amp; G ID", 'E4 TB Allocation Details'!$A$18:$L$18, 0),FALSE), 'E2 Allocators'!$B$15:$W$361, MATCH(BP$17, 'E2 Allocators'!$B$15:$W$15, 0),FALSE)), 0, VLOOKUP(VLOOKUP($A636, 'E4 TB Allocation Details'!$A$18:$L$205, MATCH("A &amp; G ID", 'E4 TB Allocation Details'!$A$18:$L$18, 0),FALSE), 'E2 Allocators'!$B$15:$W$361, MATCH(BP$17, 'E2 Allocators'!$B$15:$W$15, 0),FALSE))</f>
        <v>0</v>
      </c>
      <c r="BQ636" s="1337">
        <f t="shared" si="927"/>
        <v>1</v>
      </c>
    </row>
    <row r="637" spans="1:69" s="258" customFormat="1" ht="12.75">
      <c r="A637" s="1344">
        <v>1930</v>
      </c>
      <c r="B637" s="1331" t="s">
        <v>572</v>
      </c>
      <c r="C637" s="1332">
        <v>1</v>
      </c>
      <c r="D637" s="1336"/>
      <c r="E637" s="1336"/>
      <c r="F637" s="1336"/>
      <c r="G637" s="1336"/>
      <c r="H637" s="1336"/>
      <c r="I637" s="1336"/>
      <c r="J637" s="1336"/>
      <c r="K637" s="1336"/>
      <c r="L637" s="1336"/>
      <c r="M637" s="1336"/>
      <c r="N637" s="1336"/>
      <c r="O637" s="1336"/>
      <c r="P637" s="1336"/>
      <c r="Q637" s="1336"/>
      <c r="R637" s="1336"/>
      <c r="S637" s="1336"/>
      <c r="T637" s="1336"/>
      <c r="U637" s="1336"/>
      <c r="V637" s="1336"/>
      <c r="W637" s="1336"/>
      <c r="X637" s="1336"/>
      <c r="Y637" s="1336"/>
      <c r="Z637" s="1336"/>
      <c r="AA637" s="1336"/>
      <c r="AB637" s="1336"/>
      <c r="AC637" s="1336"/>
      <c r="AD637" s="1336"/>
      <c r="AE637" s="1336"/>
      <c r="AF637" s="1336"/>
      <c r="AG637" s="1336"/>
      <c r="AH637" s="1336"/>
      <c r="AI637" s="1336"/>
      <c r="AJ637" s="1336"/>
      <c r="AK637" s="1336"/>
      <c r="AL637" s="1336"/>
      <c r="AM637" s="1336"/>
      <c r="AN637" s="1336"/>
      <c r="AO637" s="1336"/>
      <c r="AP637" s="1336"/>
      <c r="AQ637" s="1336"/>
      <c r="AR637" s="1336"/>
      <c r="AS637" s="1336"/>
      <c r="AT637" s="1336"/>
      <c r="AU637" s="1336"/>
      <c r="AV637" s="1336"/>
      <c r="AW637" s="1333">
        <f>IF(ISERROR(VLOOKUP(VLOOKUP($A637, 'E4 TB Allocation Details'!$A$18:$L$205, MATCH("A &amp; G ID", 'E4 TB Allocation Details'!$A$18:$L$18, 0),FALSE), 'E2 Allocators'!$B$15:$W$361, MATCH(AW$17, 'E2 Allocators'!$B$15:$W$15, 0),FALSE)), 0, VLOOKUP(VLOOKUP($A637, 'E4 TB Allocation Details'!$A$18:$L$205, MATCH("A &amp; G ID", 'E4 TB Allocation Details'!$A$18:$L$18, 0),FALSE), 'E2 Allocators'!$B$15:$W$361, MATCH(AW$17, 'E2 Allocators'!$B$15:$W$15, 0),FALSE))</f>
        <v>0.50100257259041214</v>
      </c>
      <c r="AX637" s="1333">
        <f>IF(ISERROR(VLOOKUP(VLOOKUP($A637, 'E4 TB Allocation Details'!$A$18:$L$205, MATCH("A &amp; G ID", 'E4 TB Allocation Details'!$A$18:$L$18, 0),FALSE), 'E2 Allocators'!$B$15:$W$361, MATCH(AX$17, 'E2 Allocators'!$B$15:$W$15, 0),FALSE)), 0, VLOOKUP(VLOOKUP($A637, 'E4 TB Allocation Details'!$A$18:$L$205, MATCH("A &amp; G ID", 'E4 TB Allocation Details'!$A$18:$L$18, 0),FALSE), 'E2 Allocators'!$B$15:$W$361, MATCH(AX$17, 'E2 Allocators'!$B$15:$W$15, 0),FALSE))</f>
        <v>0.17231525626950961</v>
      </c>
      <c r="AY637" s="1333">
        <f>IF(ISERROR(VLOOKUP(VLOOKUP($A637, 'E4 TB Allocation Details'!$A$18:$L$205, MATCH("A &amp; G ID", 'E4 TB Allocation Details'!$A$18:$L$18, 0),FALSE), 'E2 Allocators'!$B$15:$W$361, MATCH(AY$17, 'E2 Allocators'!$B$15:$W$15, 0),FALSE)), 0, VLOOKUP(VLOOKUP($A637, 'E4 TB Allocation Details'!$A$18:$L$205, MATCH("A &amp; G ID", 'E4 TB Allocation Details'!$A$18:$L$18, 0),FALSE), 'E2 Allocators'!$B$15:$W$361, MATCH(AY$17, 'E2 Allocators'!$B$15:$W$15, 0),FALSE))</f>
        <v>0.24960725598600442</v>
      </c>
      <c r="AZ637" s="1333">
        <f>IF(ISERROR(VLOOKUP(VLOOKUP($A637, 'E4 TB Allocation Details'!$A$18:$L$205, MATCH("A &amp; G ID", 'E4 TB Allocation Details'!$A$18:$L$18, 0),FALSE), 'E2 Allocators'!$B$15:$W$361, MATCH(AZ$17, 'E2 Allocators'!$B$15:$W$15, 0),FALSE)), 0, VLOOKUP(VLOOKUP($A637, 'E4 TB Allocation Details'!$A$18:$L$205, MATCH("A &amp; G ID", 'E4 TB Allocation Details'!$A$18:$L$18, 0),FALSE), 'E2 Allocators'!$B$15:$W$361, MATCH(AZ$17, 'E2 Allocators'!$B$15:$W$15, 0),FALSE))</f>
        <v>0</v>
      </c>
      <c r="BA637" s="1333">
        <f>IF(ISERROR(VLOOKUP(VLOOKUP($A637, 'E4 TB Allocation Details'!$A$18:$L$205, MATCH("A &amp; G ID", 'E4 TB Allocation Details'!$A$18:$L$18, 0),FALSE), 'E2 Allocators'!$B$15:$W$361, MATCH(BA$17, 'E2 Allocators'!$B$15:$W$15, 0),FALSE)), 0, VLOOKUP(VLOOKUP($A637, 'E4 TB Allocation Details'!$A$18:$L$205, MATCH("A &amp; G ID", 'E4 TB Allocation Details'!$A$18:$L$18, 0),FALSE), 'E2 Allocators'!$B$15:$W$361, MATCH(BA$17, 'E2 Allocators'!$B$15:$W$15, 0),FALSE))</f>
        <v>0</v>
      </c>
      <c r="BB637" s="1333">
        <f>IF(ISERROR(VLOOKUP(VLOOKUP($A637, 'E4 TB Allocation Details'!$A$18:$L$205, MATCH("A &amp; G ID", 'E4 TB Allocation Details'!$A$18:$L$18, 0),FALSE), 'E2 Allocators'!$B$15:$W$361, MATCH(BB$17, 'E2 Allocators'!$B$15:$W$15, 0),FALSE)), 0, VLOOKUP(VLOOKUP($A637, 'E4 TB Allocation Details'!$A$18:$L$205, MATCH("A &amp; G ID", 'E4 TB Allocation Details'!$A$18:$L$18, 0),FALSE), 'E2 Allocators'!$B$15:$W$361, MATCH(BB$17, 'E2 Allocators'!$B$15:$W$15, 0),FALSE))</f>
        <v>0</v>
      </c>
      <c r="BC637" s="1333">
        <f>IF(ISERROR(VLOOKUP(VLOOKUP($A637, 'E4 TB Allocation Details'!$A$18:$L$205, MATCH("A &amp; G ID", 'E4 TB Allocation Details'!$A$18:$L$18, 0),FALSE), 'E2 Allocators'!$B$15:$W$361, MATCH(BC$17, 'E2 Allocators'!$B$15:$W$15, 0),FALSE)), 0, VLOOKUP(VLOOKUP($A637, 'E4 TB Allocation Details'!$A$18:$L$205, MATCH("A &amp; G ID", 'E4 TB Allocation Details'!$A$18:$L$18, 0),FALSE), 'E2 Allocators'!$B$15:$W$361, MATCH(BC$17, 'E2 Allocators'!$B$15:$W$15, 0),FALSE))</f>
        <v>6.9775755936056089E-2</v>
      </c>
      <c r="BD637" s="1333">
        <f>IF(ISERROR(VLOOKUP(VLOOKUP($A637, 'E4 TB Allocation Details'!$A$18:$L$205, MATCH("A &amp; G ID", 'E4 TB Allocation Details'!$A$18:$L$18, 0),FALSE), 'E2 Allocators'!$B$15:$W$361, MATCH(BD$17, 'E2 Allocators'!$B$15:$W$15, 0),FALSE)), 0, VLOOKUP(VLOOKUP($A637, 'E4 TB Allocation Details'!$A$18:$L$205, MATCH("A &amp; G ID", 'E4 TB Allocation Details'!$A$18:$L$18, 0),FALSE), 'E2 Allocators'!$B$15:$W$361, MATCH(BD$17, 'E2 Allocators'!$B$15:$W$15, 0),FALSE))</f>
        <v>3.8286045919859509E-3</v>
      </c>
      <c r="BE637" s="1333">
        <f>IF(ISERROR(VLOOKUP(VLOOKUP($A637, 'E4 TB Allocation Details'!$A$18:$L$205, MATCH("A &amp; G ID", 'E4 TB Allocation Details'!$A$18:$L$18, 0),FALSE), 'E2 Allocators'!$B$15:$W$361, MATCH(BE$17, 'E2 Allocators'!$B$15:$W$15, 0),FALSE)), 0, VLOOKUP(VLOOKUP($A637, 'E4 TB Allocation Details'!$A$18:$L$205, MATCH("A &amp; G ID", 'E4 TB Allocation Details'!$A$18:$L$18, 0),FALSE), 'E2 Allocators'!$B$15:$W$361, MATCH(BE$17, 'E2 Allocators'!$B$15:$W$15, 0),FALSE))</f>
        <v>3.4705546260317861E-3</v>
      </c>
      <c r="BF637" s="1333">
        <f>IF(ISERROR(VLOOKUP(VLOOKUP($A637, 'E4 TB Allocation Details'!$A$18:$L$205, MATCH("A &amp; G ID", 'E4 TB Allocation Details'!$A$18:$L$18, 0),FALSE), 'E2 Allocators'!$B$15:$W$361, MATCH(BF$17, 'E2 Allocators'!$B$15:$W$15, 0),FALSE)), 0, VLOOKUP(VLOOKUP($A637, 'E4 TB Allocation Details'!$A$18:$L$205, MATCH("A &amp; G ID", 'E4 TB Allocation Details'!$A$18:$L$18, 0),FALSE), 'E2 Allocators'!$B$15:$W$361, MATCH(BF$17, 'E2 Allocators'!$B$15:$W$15, 0),FALSE))</f>
        <v>0</v>
      </c>
      <c r="BG637" s="1333">
        <f>IF(ISERROR(VLOOKUP(VLOOKUP($A637, 'E4 TB Allocation Details'!$A$18:$L$205, MATCH("A &amp; G ID", 'E4 TB Allocation Details'!$A$18:$L$18, 0),FALSE), 'E2 Allocators'!$B$15:$W$361, MATCH(BG$17, 'E2 Allocators'!$B$15:$W$15, 0),FALSE)), 0, VLOOKUP(VLOOKUP($A637, 'E4 TB Allocation Details'!$A$18:$L$205, MATCH("A &amp; G ID", 'E4 TB Allocation Details'!$A$18:$L$18, 0),FALSE), 'E2 Allocators'!$B$15:$W$361, MATCH(BG$17, 'E2 Allocators'!$B$15:$W$15, 0),FALSE))</f>
        <v>0</v>
      </c>
      <c r="BH637" s="1333">
        <f>IF(ISERROR(VLOOKUP(VLOOKUP($A637, 'E4 TB Allocation Details'!$A$18:$L$205, MATCH("A &amp; G ID", 'E4 TB Allocation Details'!$A$18:$L$18, 0),FALSE), 'E2 Allocators'!$B$15:$W$361, MATCH(BH$17, 'E2 Allocators'!$B$15:$W$15, 0),FALSE)), 0, VLOOKUP(VLOOKUP($A637, 'E4 TB Allocation Details'!$A$18:$L$205, MATCH("A &amp; G ID", 'E4 TB Allocation Details'!$A$18:$L$18, 0),FALSE), 'E2 Allocators'!$B$15:$W$361, MATCH(BH$17, 'E2 Allocators'!$B$15:$W$15, 0),FALSE))</f>
        <v>0</v>
      </c>
      <c r="BI637" s="1333">
        <f>IF(ISERROR(VLOOKUP(VLOOKUP($A637, 'E4 TB Allocation Details'!$A$18:$L$205, MATCH("A &amp; G ID", 'E4 TB Allocation Details'!$A$18:$L$18, 0),FALSE), 'E2 Allocators'!$B$15:$W$361, MATCH(BI$17, 'E2 Allocators'!$B$15:$W$15, 0),FALSE)), 0, VLOOKUP(VLOOKUP($A637, 'E4 TB Allocation Details'!$A$18:$L$205, MATCH("A &amp; G ID", 'E4 TB Allocation Details'!$A$18:$L$18, 0),FALSE), 'E2 Allocators'!$B$15:$W$361, MATCH(BI$17, 'E2 Allocators'!$B$15:$W$15, 0),FALSE))</f>
        <v>0</v>
      </c>
      <c r="BJ637" s="1333">
        <f>IF(ISERROR(VLOOKUP(VLOOKUP($A637, 'E4 TB Allocation Details'!$A$18:$L$205, MATCH("A &amp; G ID", 'E4 TB Allocation Details'!$A$18:$L$18, 0),FALSE), 'E2 Allocators'!$B$15:$W$361, MATCH(BJ$17, 'E2 Allocators'!$B$15:$W$15, 0),FALSE)), 0, VLOOKUP(VLOOKUP($A637, 'E4 TB Allocation Details'!$A$18:$L$205, MATCH("A &amp; G ID", 'E4 TB Allocation Details'!$A$18:$L$18, 0),FALSE), 'E2 Allocators'!$B$15:$W$361, MATCH(BJ$17, 'E2 Allocators'!$B$15:$W$15, 0),FALSE))</f>
        <v>0</v>
      </c>
      <c r="BK637" s="1333">
        <f>IF(ISERROR(VLOOKUP(VLOOKUP($A637, 'E4 TB Allocation Details'!$A$18:$L$205, MATCH("A &amp; G ID", 'E4 TB Allocation Details'!$A$18:$L$18, 0),FALSE), 'E2 Allocators'!$B$15:$W$361, MATCH(BK$17, 'E2 Allocators'!$B$15:$W$15, 0),FALSE)), 0, VLOOKUP(VLOOKUP($A637, 'E4 TB Allocation Details'!$A$18:$L$205, MATCH("A &amp; G ID", 'E4 TB Allocation Details'!$A$18:$L$18, 0),FALSE), 'E2 Allocators'!$B$15:$W$361, MATCH(BK$17, 'E2 Allocators'!$B$15:$W$15, 0),FALSE))</f>
        <v>0</v>
      </c>
      <c r="BL637" s="1333">
        <f>IF(ISERROR(VLOOKUP(VLOOKUP($A637, 'E4 TB Allocation Details'!$A$18:$L$205, MATCH("A &amp; G ID", 'E4 TB Allocation Details'!$A$18:$L$18, 0),FALSE), 'E2 Allocators'!$B$15:$W$361, MATCH(BL$17, 'E2 Allocators'!$B$15:$W$15, 0),FALSE)), 0, VLOOKUP(VLOOKUP($A637, 'E4 TB Allocation Details'!$A$18:$L$205, MATCH("A &amp; G ID", 'E4 TB Allocation Details'!$A$18:$L$18, 0),FALSE), 'E2 Allocators'!$B$15:$W$361, MATCH(BL$17, 'E2 Allocators'!$B$15:$W$15, 0),FALSE))</f>
        <v>0</v>
      </c>
      <c r="BM637" s="1333">
        <f>IF(ISERROR(VLOOKUP(VLOOKUP($A637, 'E4 TB Allocation Details'!$A$18:$L$205, MATCH("A &amp; G ID", 'E4 TB Allocation Details'!$A$18:$L$18, 0),FALSE), 'E2 Allocators'!$B$15:$W$361, MATCH(BM$17, 'E2 Allocators'!$B$15:$W$15, 0),FALSE)), 0, VLOOKUP(VLOOKUP($A637, 'E4 TB Allocation Details'!$A$18:$L$205, MATCH("A &amp; G ID", 'E4 TB Allocation Details'!$A$18:$L$18, 0),FALSE), 'E2 Allocators'!$B$15:$W$361, MATCH(BM$17, 'E2 Allocators'!$B$15:$W$15, 0),FALSE))</f>
        <v>0</v>
      </c>
      <c r="BN637" s="1333">
        <f>IF(ISERROR(VLOOKUP(VLOOKUP($A637, 'E4 TB Allocation Details'!$A$18:$L$205, MATCH("A &amp; G ID", 'E4 TB Allocation Details'!$A$18:$L$18, 0),FALSE), 'E2 Allocators'!$B$15:$W$361, MATCH(BN$17, 'E2 Allocators'!$B$15:$W$15, 0),FALSE)), 0, VLOOKUP(VLOOKUP($A637, 'E4 TB Allocation Details'!$A$18:$L$205, MATCH("A &amp; G ID", 'E4 TB Allocation Details'!$A$18:$L$18, 0),FALSE), 'E2 Allocators'!$B$15:$W$361, MATCH(BN$17, 'E2 Allocators'!$B$15:$W$15, 0),FALSE))</f>
        <v>0</v>
      </c>
      <c r="BO637" s="1333">
        <f>IF(ISERROR(VLOOKUP(VLOOKUP($A637, 'E4 TB Allocation Details'!$A$18:$L$205, MATCH("A &amp; G ID", 'E4 TB Allocation Details'!$A$18:$L$18, 0),FALSE), 'E2 Allocators'!$B$15:$W$361, MATCH(BO$17, 'E2 Allocators'!$B$15:$W$15, 0),FALSE)), 0, VLOOKUP(VLOOKUP($A637, 'E4 TB Allocation Details'!$A$18:$L$205, MATCH("A &amp; G ID", 'E4 TB Allocation Details'!$A$18:$L$18, 0),FALSE), 'E2 Allocators'!$B$15:$W$361, MATCH(BO$17, 'E2 Allocators'!$B$15:$W$15, 0),FALSE))</f>
        <v>0</v>
      </c>
      <c r="BP637" s="1333">
        <f>IF(ISERROR(VLOOKUP(VLOOKUP($A637, 'E4 TB Allocation Details'!$A$18:$L$205, MATCH("A &amp; G ID", 'E4 TB Allocation Details'!$A$18:$L$18, 0),FALSE), 'E2 Allocators'!$B$15:$W$361, MATCH(BP$17, 'E2 Allocators'!$B$15:$W$15, 0),FALSE)), 0, VLOOKUP(VLOOKUP($A637, 'E4 TB Allocation Details'!$A$18:$L$205, MATCH("A &amp; G ID", 'E4 TB Allocation Details'!$A$18:$L$18, 0),FALSE), 'E2 Allocators'!$B$15:$W$361, MATCH(BP$17, 'E2 Allocators'!$B$15:$W$15, 0),FALSE))</f>
        <v>0</v>
      </c>
      <c r="BQ637" s="1337">
        <f t="shared" si="927"/>
        <v>1</v>
      </c>
    </row>
    <row r="638" spans="1:69" s="258" customFormat="1" ht="12.75">
      <c r="A638" s="1344">
        <v>1935</v>
      </c>
      <c r="B638" s="1331" t="s">
        <v>573</v>
      </c>
      <c r="C638" s="1332">
        <v>1</v>
      </c>
      <c r="D638" s="1336"/>
      <c r="E638" s="1336"/>
      <c r="F638" s="1336"/>
      <c r="G638" s="1336"/>
      <c r="H638" s="1336"/>
      <c r="I638" s="1336"/>
      <c r="J638" s="1336"/>
      <c r="K638" s="1336"/>
      <c r="L638" s="1336"/>
      <c r="M638" s="1336"/>
      <c r="N638" s="1336"/>
      <c r="O638" s="1336"/>
      <c r="P638" s="1336"/>
      <c r="Q638" s="1336"/>
      <c r="R638" s="1336"/>
      <c r="S638" s="1336"/>
      <c r="T638" s="1336"/>
      <c r="U638" s="1336"/>
      <c r="V638" s="1336"/>
      <c r="W638" s="1336"/>
      <c r="X638" s="1336"/>
      <c r="Y638" s="1336"/>
      <c r="Z638" s="1336"/>
      <c r="AA638" s="1336"/>
      <c r="AB638" s="1336"/>
      <c r="AC638" s="1336"/>
      <c r="AD638" s="1336"/>
      <c r="AE638" s="1336"/>
      <c r="AF638" s="1336"/>
      <c r="AG638" s="1336"/>
      <c r="AH638" s="1336"/>
      <c r="AI638" s="1336"/>
      <c r="AJ638" s="1336"/>
      <c r="AK638" s="1336"/>
      <c r="AL638" s="1336"/>
      <c r="AM638" s="1336"/>
      <c r="AN638" s="1336"/>
      <c r="AO638" s="1336"/>
      <c r="AP638" s="1336"/>
      <c r="AQ638" s="1336"/>
      <c r="AR638" s="1336"/>
      <c r="AS638" s="1336"/>
      <c r="AT638" s="1336"/>
      <c r="AU638" s="1336"/>
      <c r="AV638" s="1336"/>
      <c r="AW638" s="1333">
        <f>IF(ISERROR(VLOOKUP(VLOOKUP($A638, 'E4 TB Allocation Details'!$A$18:$L$205, MATCH("A &amp; G ID", 'E4 TB Allocation Details'!$A$18:$L$18, 0),FALSE), 'E2 Allocators'!$B$15:$W$361, MATCH(AW$17, 'E2 Allocators'!$B$15:$W$15, 0),FALSE)), 0, VLOOKUP(VLOOKUP($A638, 'E4 TB Allocation Details'!$A$18:$L$205, MATCH("A &amp; G ID", 'E4 TB Allocation Details'!$A$18:$L$18, 0),FALSE), 'E2 Allocators'!$B$15:$W$361, MATCH(AW$17, 'E2 Allocators'!$B$15:$W$15, 0),FALSE))</f>
        <v>0.50100257259041214</v>
      </c>
      <c r="AX638" s="1333">
        <f>IF(ISERROR(VLOOKUP(VLOOKUP($A638, 'E4 TB Allocation Details'!$A$18:$L$205, MATCH("A &amp; G ID", 'E4 TB Allocation Details'!$A$18:$L$18, 0),FALSE), 'E2 Allocators'!$B$15:$W$361, MATCH(AX$17, 'E2 Allocators'!$B$15:$W$15, 0),FALSE)), 0, VLOOKUP(VLOOKUP($A638, 'E4 TB Allocation Details'!$A$18:$L$205, MATCH("A &amp; G ID", 'E4 TB Allocation Details'!$A$18:$L$18, 0),FALSE), 'E2 Allocators'!$B$15:$W$361, MATCH(AX$17, 'E2 Allocators'!$B$15:$W$15, 0),FALSE))</f>
        <v>0.17231525626950961</v>
      </c>
      <c r="AY638" s="1333">
        <f>IF(ISERROR(VLOOKUP(VLOOKUP($A638, 'E4 TB Allocation Details'!$A$18:$L$205, MATCH("A &amp; G ID", 'E4 TB Allocation Details'!$A$18:$L$18, 0),FALSE), 'E2 Allocators'!$B$15:$W$361, MATCH(AY$17, 'E2 Allocators'!$B$15:$W$15, 0),FALSE)), 0, VLOOKUP(VLOOKUP($A638, 'E4 TB Allocation Details'!$A$18:$L$205, MATCH("A &amp; G ID", 'E4 TB Allocation Details'!$A$18:$L$18, 0),FALSE), 'E2 Allocators'!$B$15:$W$361, MATCH(AY$17, 'E2 Allocators'!$B$15:$W$15, 0),FALSE))</f>
        <v>0.24960725598600442</v>
      </c>
      <c r="AZ638" s="1333">
        <f>IF(ISERROR(VLOOKUP(VLOOKUP($A638, 'E4 TB Allocation Details'!$A$18:$L$205, MATCH("A &amp; G ID", 'E4 TB Allocation Details'!$A$18:$L$18, 0),FALSE), 'E2 Allocators'!$B$15:$W$361, MATCH(AZ$17, 'E2 Allocators'!$B$15:$W$15, 0),FALSE)), 0, VLOOKUP(VLOOKUP($A638, 'E4 TB Allocation Details'!$A$18:$L$205, MATCH("A &amp; G ID", 'E4 TB Allocation Details'!$A$18:$L$18, 0),FALSE), 'E2 Allocators'!$B$15:$W$361, MATCH(AZ$17, 'E2 Allocators'!$B$15:$W$15, 0),FALSE))</f>
        <v>0</v>
      </c>
      <c r="BA638" s="1333">
        <f>IF(ISERROR(VLOOKUP(VLOOKUP($A638, 'E4 TB Allocation Details'!$A$18:$L$205, MATCH("A &amp; G ID", 'E4 TB Allocation Details'!$A$18:$L$18, 0),FALSE), 'E2 Allocators'!$B$15:$W$361, MATCH(BA$17, 'E2 Allocators'!$B$15:$W$15, 0),FALSE)), 0, VLOOKUP(VLOOKUP($A638, 'E4 TB Allocation Details'!$A$18:$L$205, MATCH("A &amp; G ID", 'E4 TB Allocation Details'!$A$18:$L$18, 0),FALSE), 'E2 Allocators'!$B$15:$W$361, MATCH(BA$17, 'E2 Allocators'!$B$15:$W$15, 0),FALSE))</f>
        <v>0</v>
      </c>
      <c r="BB638" s="1333">
        <f>IF(ISERROR(VLOOKUP(VLOOKUP($A638, 'E4 TB Allocation Details'!$A$18:$L$205, MATCH("A &amp; G ID", 'E4 TB Allocation Details'!$A$18:$L$18, 0),FALSE), 'E2 Allocators'!$B$15:$W$361, MATCH(BB$17, 'E2 Allocators'!$B$15:$W$15, 0),FALSE)), 0, VLOOKUP(VLOOKUP($A638, 'E4 TB Allocation Details'!$A$18:$L$205, MATCH("A &amp; G ID", 'E4 TB Allocation Details'!$A$18:$L$18, 0),FALSE), 'E2 Allocators'!$B$15:$W$361, MATCH(BB$17, 'E2 Allocators'!$B$15:$W$15, 0),FALSE))</f>
        <v>0</v>
      </c>
      <c r="BC638" s="1333">
        <f>IF(ISERROR(VLOOKUP(VLOOKUP($A638, 'E4 TB Allocation Details'!$A$18:$L$205, MATCH("A &amp; G ID", 'E4 TB Allocation Details'!$A$18:$L$18, 0),FALSE), 'E2 Allocators'!$B$15:$W$361, MATCH(BC$17, 'E2 Allocators'!$B$15:$W$15, 0),FALSE)), 0, VLOOKUP(VLOOKUP($A638, 'E4 TB Allocation Details'!$A$18:$L$205, MATCH("A &amp; G ID", 'E4 TB Allocation Details'!$A$18:$L$18, 0),FALSE), 'E2 Allocators'!$B$15:$W$361, MATCH(BC$17, 'E2 Allocators'!$B$15:$W$15, 0),FALSE))</f>
        <v>6.9775755936056089E-2</v>
      </c>
      <c r="BD638" s="1333">
        <f>IF(ISERROR(VLOOKUP(VLOOKUP($A638, 'E4 TB Allocation Details'!$A$18:$L$205, MATCH("A &amp; G ID", 'E4 TB Allocation Details'!$A$18:$L$18, 0),FALSE), 'E2 Allocators'!$B$15:$W$361, MATCH(BD$17, 'E2 Allocators'!$B$15:$W$15, 0),FALSE)), 0, VLOOKUP(VLOOKUP($A638, 'E4 TB Allocation Details'!$A$18:$L$205, MATCH("A &amp; G ID", 'E4 TB Allocation Details'!$A$18:$L$18, 0),FALSE), 'E2 Allocators'!$B$15:$W$361, MATCH(BD$17, 'E2 Allocators'!$B$15:$W$15, 0),FALSE))</f>
        <v>3.8286045919859509E-3</v>
      </c>
      <c r="BE638" s="1333">
        <f>IF(ISERROR(VLOOKUP(VLOOKUP($A638, 'E4 TB Allocation Details'!$A$18:$L$205, MATCH("A &amp; G ID", 'E4 TB Allocation Details'!$A$18:$L$18, 0),FALSE), 'E2 Allocators'!$B$15:$W$361, MATCH(BE$17, 'E2 Allocators'!$B$15:$W$15, 0),FALSE)), 0, VLOOKUP(VLOOKUP($A638, 'E4 TB Allocation Details'!$A$18:$L$205, MATCH("A &amp; G ID", 'E4 TB Allocation Details'!$A$18:$L$18, 0),FALSE), 'E2 Allocators'!$B$15:$W$361, MATCH(BE$17, 'E2 Allocators'!$B$15:$W$15, 0),FALSE))</f>
        <v>3.4705546260317861E-3</v>
      </c>
      <c r="BF638" s="1333">
        <f>IF(ISERROR(VLOOKUP(VLOOKUP($A638, 'E4 TB Allocation Details'!$A$18:$L$205, MATCH("A &amp; G ID", 'E4 TB Allocation Details'!$A$18:$L$18, 0),FALSE), 'E2 Allocators'!$B$15:$W$361, MATCH(BF$17, 'E2 Allocators'!$B$15:$W$15, 0),FALSE)), 0, VLOOKUP(VLOOKUP($A638, 'E4 TB Allocation Details'!$A$18:$L$205, MATCH("A &amp; G ID", 'E4 TB Allocation Details'!$A$18:$L$18, 0),FALSE), 'E2 Allocators'!$B$15:$W$361, MATCH(BF$17, 'E2 Allocators'!$B$15:$W$15, 0),FALSE))</f>
        <v>0</v>
      </c>
      <c r="BG638" s="1333">
        <f>IF(ISERROR(VLOOKUP(VLOOKUP($A638, 'E4 TB Allocation Details'!$A$18:$L$205, MATCH("A &amp; G ID", 'E4 TB Allocation Details'!$A$18:$L$18, 0),FALSE), 'E2 Allocators'!$B$15:$W$361, MATCH(BG$17, 'E2 Allocators'!$B$15:$W$15, 0),FALSE)), 0, VLOOKUP(VLOOKUP($A638, 'E4 TB Allocation Details'!$A$18:$L$205, MATCH("A &amp; G ID", 'E4 TB Allocation Details'!$A$18:$L$18, 0),FALSE), 'E2 Allocators'!$B$15:$W$361, MATCH(BG$17, 'E2 Allocators'!$B$15:$W$15, 0),FALSE))</f>
        <v>0</v>
      </c>
      <c r="BH638" s="1333">
        <f>IF(ISERROR(VLOOKUP(VLOOKUP($A638, 'E4 TB Allocation Details'!$A$18:$L$205, MATCH("A &amp; G ID", 'E4 TB Allocation Details'!$A$18:$L$18, 0),FALSE), 'E2 Allocators'!$B$15:$W$361, MATCH(BH$17, 'E2 Allocators'!$B$15:$W$15, 0),FALSE)), 0, VLOOKUP(VLOOKUP($A638, 'E4 TB Allocation Details'!$A$18:$L$205, MATCH("A &amp; G ID", 'E4 TB Allocation Details'!$A$18:$L$18, 0),FALSE), 'E2 Allocators'!$B$15:$W$361, MATCH(BH$17, 'E2 Allocators'!$B$15:$W$15, 0),FALSE))</f>
        <v>0</v>
      </c>
      <c r="BI638" s="1333">
        <f>IF(ISERROR(VLOOKUP(VLOOKUP($A638, 'E4 TB Allocation Details'!$A$18:$L$205, MATCH("A &amp; G ID", 'E4 TB Allocation Details'!$A$18:$L$18, 0),FALSE), 'E2 Allocators'!$B$15:$W$361, MATCH(BI$17, 'E2 Allocators'!$B$15:$W$15, 0),FALSE)), 0, VLOOKUP(VLOOKUP($A638, 'E4 TB Allocation Details'!$A$18:$L$205, MATCH("A &amp; G ID", 'E4 TB Allocation Details'!$A$18:$L$18, 0),FALSE), 'E2 Allocators'!$B$15:$W$361, MATCH(BI$17, 'E2 Allocators'!$B$15:$W$15, 0),FALSE))</f>
        <v>0</v>
      </c>
      <c r="BJ638" s="1333">
        <f>IF(ISERROR(VLOOKUP(VLOOKUP($A638, 'E4 TB Allocation Details'!$A$18:$L$205, MATCH("A &amp; G ID", 'E4 TB Allocation Details'!$A$18:$L$18, 0),FALSE), 'E2 Allocators'!$B$15:$W$361, MATCH(BJ$17, 'E2 Allocators'!$B$15:$W$15, 0),FALSE)), 0, VLOOKUP(VLOOKUP($A638, 'E4 TB Allocation Details'!$A$18:$L$205, MATCH("A &amp; G ID", 'E4 TB Allocation Details'!$A$18:$L$18, 0),FALSE), 'E2 Allocators'!$B$15:$W$361, MATCH(BJ$17, 'E2 Allocators'!$B$15:$W$15, 0),FALSE))</f>
        <v>0</v>
      </c>
      <c r="BK638" s="1333">
        <f>IF(ISERROR(VLOOKUP(VLOOKUP($A638, 'E4 TB Allocation Details'!$A$18:$L$205, MATCH("A &amp; G ID", 'E4 TB Allocation Details'!$A$18:$L$18, 0),FALSE), 'E2 Allocators'!$B$15:$W$361, MATCH(BK$17, 'E2 Allocators'!$B$15:$W$15, 0),FALSE)), 0, VLOOKUP(VLOOKUP($A638, 'E4 TB Allocation Details'!$A$18:$L$205, MATCH("A &amp; G ID", 'E4 TB Allocation Details'!$A$18:$L$18, 0),FALSE), 'E2 Allocators'!$B$15:$W$361, MATCH(BK$17, 'E2 Allocators'!$B$15:$W$15, 0),FALSE))</f>
        <v>0</v>
      </c>
      <c r="BL638" s="1333">
        <f>IF(ISERROR(VLOOKUP(VLOOKUP($A638, 'E4 TB Allocation Details'!$A$18:$L$205, MATCH("A &amp; G ID", 'E4 TB Allocation Details'!$A$18:$L$18, 0),FALSE), 'E2 Allocators'!$B$15:$W$361, MATCH(BL$17, 'E2 Allocators'!$B$15:$W$15, 0),FALSE)), 0, VLOOKUP(VLOOKUP($A638, 'E4 TB Allocation Details'!$A$18:$L$205, MATCH("A &amp; G ID", 'E4 TB Allocation Details'!$A$18:$L$18, 0),FALSE), 'E2 Allocators'!$B$15:$W$361, MATCH(BL$17, 'E2 Allocators'!$B$15:$W$15, 0),FALSE))</f>
        <v>0</v>
      </c>
      <c r="BM638" s="1333">
        <f>IF(ISERROR(VLOOKUP(VLOOKUP($A638, 'E4 TB Allocation Details'!$A$18:$L$205, MATCH("A &amp; G ID", 'E4 TB Allocation Details'!$A$18:$L$18, 0),FALSE), 'E2 Allocators'!$B$15:$W$361, MATCH(BM$17, 'E2 Allocators'!$B$15:$W$15, 0),FALSE)), 0, VLOOKUP(VLOOKUP($A638, 'E4 TB Allocation Details'!$A$18:$L$205, MATCH("A &amp; G ID", 'E4 TB Allocation Details'!$A$18:$L$18, 0),FALSE), 'E2 Allocators'!$B$15:$W$361, MATCH(BM$17, 'E2 Allocators'!$B$15:$W$15, 0),FALSE))</f>
        <v>0</v>
      </c>
      <c r="BN638" s="1333">
        <f>IF(ISERROR(VLOOKUP(VLOOKUP($A638, 'E4 TB Allocation Details'!$A$18:$L$205, MATCH("A &amp; G ID", 'E4 TB Allocation Details'!$A$18:$L$18, 0),FALSE), 'E2 Allocators'!$B$15:$W$361, MATCH(BN$17, 'E2 Allocators'!$B$15:$W$15, 0),FALSE)), 0, VLOOKUP(VLOOKUP($A638, 'E4 TB Allocation Details'!$A$18:$L$205, MATCH("A &amp; G ID", 'E4 TB Allocation Details'!$A$18:$L$18, 0),FALSE), 'E2 Allocators'!$B$15:$W$361, MATCH(BN$17, 'E2 Allocators'!$B$15:$W$15, 0),FALSE))</f>
        <v>0</v>
      </c>
      <c r="BO638" s="1333">
        <f>IF(ISERROR(VLOOKUP(VLOOKUP($A638, 'E4 TB Allocation Details'!$A$18:$L$205, MATCH("A &amp; G ID", 'E4 TB Allocation Details'!$A$18:$L$18, 0),FALSE), 'E2 Allocators'!$B$15:$W$361, MATCH(BO$17, 'E2 Allocators'!$B$15:$W$15, 0),FALSE)), 0, VLOOKUP(VLOOKUP($A638, 'E4 TB Allocation Details'!$A$18:$L$205, MATCH("A &amp; G ID", 'E4 TB Allocation Details'!$A$18:$L$18, 0),FALSE), 'E2 Allocators'!$B$15:$W$361, MATCH(BO$17, 'E2 Allocators'!$B$15:$W$15, 0),FALSE))</f>
        <v>0</v>
      </c>
      <c r="BP638" s="1333">
        <f>IF(ISERROR(VLOOKUP(VLOOKUP($A638, 'E4 TB Allocation Details'!$A$18:$L$205, MATCH("A &amp; G ID", 'E4 TB Allocation Details'!$A$18:$L$18, 0),FALSE), 'E2 Allocators'!$B$15:$W$361, MATCH(BP$17, 'E2 Allocators'!$B$15:$W$15, 0),FALSE)), 0, VLOOKUP(VLOOKUP($A638, 'E4 TB Allocation Details'!$A$18:$L$205, MATCH("A &amp; G ID", 'E4 TB Allocation Details'!$A$18:$L$18, 0),FALSE), 'E2 Allocators'!$B$15:$W$361, MATCH(BP$17, 'E2 Allocators'!$B$15:$W$15, 0),FALSE))</f>
        <v>0</v>
      </c>
      <c r="BQ638" s="1337">
        <f t="shared" si="927"/>
        <v>1</v>
      </c>
    </row>
    <row r="639" spans="1:69" s="258" customFormat="1" ht="12.75">
      <c r="A639" s="1344">
        <v>1940</v>
      </c>
      <c r="B639" s="1331" t="s">
        <v>574</v>
      </c>
      <c r="C639" s="1332">
        <v>1</v>
      </c>
      <c r="D639" s="1336"/>
      <c r="E639" s="1336"/>
      <c r="F639" s="1336"/>
      <c r="G639" s="1336"/>
      <c r="H639" s="1336"/>
      <c r="I639" s="1336"/>
      <c r="J639" s="1336"/>
      <c r="K639" s="1336"/>
      <c r="L639" s="1336"/>
      <c r="M639" s="1336"/>
      <c r="N639" s="1336"/>
      <c r="O639" s="1336"/>
      <c r="P639" s="1336"/>
      <c r="Q639" s="1336"/>
      <c r="R639" s="1336"/>
      <c r="S639" s="1336"/>
      <c r="T639" s="1336"/>
      <c r="U639" s="1336"/>
      <c r="V639" s="1336"/>
      <c r="W639" s="1336"/>
      <c r="X639" s="1336"/>
      <c r="Y639" s="1336"/>
      <c r="Z639" s="1336"/>
      <c r="AA639" s="1336"/>
      <c r="AB639" s="1336"/>
      <c r="AC639" s="1336"/>
      <c r="AD639" s="1336"/>
      <c r="AE639" s="1336"/>
      <c r="AF639" s="1336"/>
      <c r="AG639" s="1336"/>
      <c r="AH639" s="1336"/>
      <c r="AI639" s="1336"/>
      <c r="AJ639" s="1336"/>
      <c r="AK639" s="1336"/>
      <c r="AL639" s="1336"/>
      <c r="AM639" s="1336"/>
      <c r="AN639" s="1336"/>
      <c r="AO639" s="1336"/>
      <c r="AP639" s="1336"/>
      <c r="AQ639" s="1336"/>
      <c r="AR639" s="1336"/>
      <c r="AS639" s="1336"/>
      <c r="AT639" s="1336"/>
      <c r="AU639" s="1336"/>
      <c r="AV639" s="1336"/>
      <c r="AW639" s="1333">
        <f>IF(ISERROR(VLOOKUP(VLOOKUP($A639, 'E4 TB Allocation Details'!$A$18:$L$205, MATCH("A &amp; G ID", 'E4 TB Allocation Details'!$A$18:$L$18, 0),FALSE), 'E2 Allocators'!$B$15:$W$361, MATCH(AW$17, 'E2 Allocators'!$B$15:$W$15, 0),FALSE)), 0, VLOOKUP(VLOOKUP($A639, 'E4 TB Allocation Details'!$A$18:$L$205, MATCH("A &amp; G ID", 'E4 TB Allocation Details'!$A$18:$L$18, 0),FALSE), 'E2 Allocators'!$B$15:$W$361, MATCH(AW$17, 'E2 Allocators'!$B$15:$W$15, 0),FALSE))</f>
        <v>0.50100257259041214</v>
      </c>
      <c r="AX639" s="1333">
        <f>IF(ISERROR(VLOOKUP(VLOOKUP($A639, 'E4 TB Allocation Details'!$A$18:$L$205, MATCH("A &amp; G ID", 'E4 TB Allocation Details'!$A$18:$L$18, 0),FALSE), 'E2 Allocators'!$B$15:$W$361, MATCH(AX$17, 'E2 Allocators'!$B$15:$W$15, 0),FALSE)), 0, VLOOKUP(VLOOKUP($A639, 'E4 TB Allocation Details'!$A$18:$L$205, MATCH("A &amp; G ID", 'E4 TB Allocation Details'!$A$18:$L$18, 0),FALSE), 'E2 Allocators'!$B$15:$W$361, MATCH(AX$17, 'E2 Allocators'!$B$15:$W$15, 0),FALSE))</f>
        <v>0.17231525626950961</v>
      </c>
      <c r="AY639" s="1333">
        <f>IF(ISERROR(VLOOKUP(VLOOKUP($A639, 'E4 TB Allocation Details'!$A$18:$L$205, MATCH("A &amp; G ID", 'E4 TB Allocation Details'!$A$18:$L$18, 0),FALSE), 'E2 Allocators'!$B$15:$W$361, MATCH(AY$17, 'E2 Allocators'!$B$15:$W$15, 0),FALSE)), 0, VLOOKUP(VLOOKUP($A639, 'E4 TB Allocation Details'!$A$18:$L$205, MATCH("A &amp; G ID", 'E4 TB Allocation Details'!$A$18:$L$18, 0),FALSE), 'E2 Allocators'!$B$15:$W$361, MATCH(AY$17, 'E2 Allocators'!$B$15:$W$15, 0),FALSE))</f>
        <v>0.24960725598600442</v>
      </c>
      <c r="AZ639" s="1333">
        <f>IF(ISERROR(VLOOKUP(VLOOKUP($A639, 'E4 TB Allocation Details'!$A$18:$L$205, MATCH("A &amp; G ID", 'E4 TB Allocation Details'!$A$18:$L$18, 0),FALSE), 'E2 Allocators'!$B$15:$W$361, MATCH(AZ$17, 'E2 Allocators'!$B$15:$W$15, 0),FALSE)), 0, VLOOKUP(VLOOKUP($A639, 'E4 TB Allocation Details'!$A$18:$L$205, MATCH("A &amp; G ID", 'E4 TB Allocation Details'!$A$18:$L$18, 0),FALSE), 'E2 Allocators'!$B$15:$W$361, MATCH(AZ$17, 'E2 Allocators'!$B$15:$W$15, 0),FALSE))</f>
        <v>0</v>
      </c>
      <c r="BA639" s="1333">
        <f>IF(ISERROR(VLOOKUP(VLOOKUP($A639, 'E4 TB Allocation Details'!$A$18:$L$205, MATCH("A &amp; G ID", 'E4 TB Allocation Details'!$A$18:$L$18, 0),FALSE), 'E2 Allocators'!$B$15:$W$361, MATCH(BA$17, 'E2 Allocators'!$B$15:$W$15, 0),FALSE)), 0, VLOOKUP(VLOOKUP($A639, 'E4 TB Allocation Details'!$A$18:$L$205, MATCH("A &amp; G ID", 'E4 TB Allocation Details'!$A$18:$L$18, 0),FALSE), 'E2 Allocators'!$B$15:$W$361, MATCH(BA$17, 'E2 Allocators'!$B$15:$W$15, 0),FALSE))</f>
        <v>0</v>
      </c>
      <c r="BB639" s="1333">
        <f>IF(ISERROR(VLOOKUP(VLOOKUP($A639, 'E4 TB Allocation Details'!$A$18:$L$205, MATCH("A &amp; G ID", 'E4 TB Allocation Details'!$A$18:$L$18, 0),FALSE), 'E2 Allocators'!$B$15:$W$361, MATCH(BB$17, 'E2 Allocators'!$B$15:$W$15, 0),FALSE)), 0, VLOOKUP(VLOOKUP($A639, 'E4 TB Allocation Details'!$A$18:$L$205, MATCH("A &amp; G ID", 'E4 TB Allocation Details'!$A$18:$L$18, 0),FALSE), 'E2 Allocators'!$B$15:$W$361, MATCH(BB$17, 'E2 Allocators'!$B$15:$W$15, 0),FALSE))</f>
        <v>0</v>
      </c>
      <c r="BC639" s="1333">
        <f>IF(ISERROR(VLOOKUP(VLOOKUP($A639, 'E4 TB Allocation Details'!$A$18:$L$205, MATCH("A &amp; G ID", 'E4 TB Allocation Details'!$A$18:$L$18, 0),FALSE), 'E2 Allocators'!$B$15:$W$361, MATCH(BC$17, 'E2 Allocators'!$B$15:$W$15, 0),FALSE)), 0, VLOOKUP(VLOOKUP($A639, 'E4 TB Allocation Details'!$A$18:$L$205, MATCH("A &amp; G ID", 'E4 TB Allocation Details'!$A$18:$L$18, 0),FALSE), 'E2 Allocators'!$B$15:$W$361, MATCH(BC$17, 'E2 Allocators'!$B$15:$W$15, 0),FALSE))</f>
        <v>6.9775755936056089E-2</v>
      </c>
      <c r="BD639" s="1333">
        <f>IF(ISERROR(VLOOKUP(VLOOKUP($A639, 'E4 TB Allocation Details'!$A$18:$L$205, MATCH("A &amp; G ID", 'E4 TB Allocation Details'!$A$18:$L$18, 0),FALSE), 'E2 Allocators'!$B$15:$W$361, MATCH(BD$17, 'E2 Allocators'!$B$15:$W$15, 0),FALSE)), 0, VLOOKUP(VLOOKUP($A639, 'E4 TB Allocation Details'!$A$18:$L$205, MATCH("A &amp; G ID", 'E4 TB Allocation Details'!$A$18:$L$18, 0),FALSE), 'E2 Allocators'!$B$15:$W$361, MATCH(BD$17, 'E2 Allocators'!$B$15:$W$15, 0),FALSE))</f>
        <v>3.8286045919859509E-3</v>
      </c>
      <c r="BE639" s="1333">
        <f>IF(ISERROR(VLOOKUP(VLOOKUP($A639, 'E4 TB Allocation Details'!$A$18:$L$205, MATCH("A &amp; G ID", 'E4 TB Allocation Details'!$A$18:$L$18, 0),FALSE), 'E2 Allocators'!$B$15:$W$361, MATCH(BE$17, 'E2 Allocators'!$B$15:$W$15, 0),FALSE)), 0, VLOOKUP(VLOOKUP($A639, 'E4 TB Allocation Details'!$A$18:$L$205, MATCH("A &amp; G ID", 'E4 TB Allocation Details'!$A$18:$L$18, 0),FALSE), 'E2 Allocators'!$B$15:$W$361, MATCH(BE$17, 'E2 Allocators'!$B$15:$W$15, 0),FALSE))</f>
        <v>3.4705546260317861E-3</v>
      </c>
      <c r="BF639" s="1333">
        <f>IF(ISERROR(VLOOKUP(VLOOKUP($A639, 'E4 TB Allocation Details'!$A$18:$L$205, MATCH("A &amp; G ID", 'E4 TB Allocation Details'!$A$18:$L$18, 0),FALSE), 'E2 Allocators'!$B$15:$W$361, MATCH(BF$17, 'E2 Allocators'!$B$15:$W$15, 0),FALSE)), 0, VLOOKUP(VLOOKUP($A639, 'E4 TB Allocation Details'!$A$18:$L$205, MATCH("A &amp; G ID", 'E4 TB Allocation Details'!$A$18:$L$18, 0),FALSE), 'E2 Allocators'!$B$15:$W$361, MATCH(BF$17, 'E2 Allocators'!$B$15:$W$15, 0),FALSE))</f>
        <v>0</v>
      </c>
      <c r="BG639" s="1333">
        <f>IF(ISERROR(VLOOKUP(VLOOKUP($A639, 'E4 TB Allocation Details'!$A$18:$L$205, MATCH("A &amp; G ID", 'E4 TB Allocation Details'!$A$18:$L$18, 0),FALSE), 'E2 Allocators'!$B$15:$W$361, MATCH(BG$17, 'E2 Allocators'!$B$15:$W$15, 0),FALSE)), 0, VLOOKUP(VLOOKUP($A639, 'E4 TB Allocation Details'!$A$18:$L$205, MATCH("A &amp; G ID", 'E4 TB Allocation Details'!$A$18:$L$18, 0),FALSE), 'E2 Allocators'!$B$15:$W$361, MATCH(BG$17, 'E2 Allocators'!$B$15:$W$15, 0),FALSE))</f>
        <v>0</v>
      </c>
      <c r="BH639" s="1333">
        <f>IF(ISERROR(VLOOKUP(VLOOKUP($A639, 'E4 TB Allocation Details'!$A$18:$L$205, MATCH("A &amp; G ID", 'E4 TB Allocation Details'!$A$18:$L$18, 0),FALSE), 'E2 Allocators'!$B$15:$W$361, MATCH(BH$17, 'E2 Allocators'!$B$15:$W$15, 0),FALSE)), 0, VLOOKUP(VLOOKUP($A639, 'E4 TB Allocation Details'!$A$18:$L$205, MATCH("A &amp; G ID", 'E4 TB Allocation Details'!$A$18:$L$18, 0),FALSE), 'E2 Allocators'!$B$15:$W$361, MATCH(BH$17, 'E2 Allocators'!$B$15:$W$15, 0),FALSE))</f>
        <v>0</v>
      </c>
      <c r="BI639" s="1333">
        <f>IF(ISERROR(VLOOKUP(VLOOKUP($A639, 'E4 TB Allocation Details'!$A$18:$L$205, MATCH("A &amp; G ID", 'E4 TB Allocation Details'!$A$18:$L$18, 0),FALSE), 'E2 Allocators'!$B$15:$W$361, MATCH(BI$17, 'E2 Allocators'!$B$15:$W$15, 0),FALSE)), 0, VLOOKUP(VLOOKUP($A639, 'E4 TB Allocation Details'!$A$18:$L$205, MATCH("A &amp; G ID", 'E4 TB Allocation Details'!$A$18:$L$18, 0),FALSE), 'E2 Allocators'!$B$15:$W$361, MATCH(BI$17, 'E2 Allocators'!$B$15:$W$15, 0),FALSE))</f>
        <v>0</v>
      </c>
      <c r="BJ639" s="1333">
        <f>IF(ISERROR(VLOOKUP(VLOOKUP($A639, 'E4 TB Allocation Details'!$A$18:$L$205, MATCH("A &amp; G ID", 'E4 TB Allocation Details'!$A$18:$L$18, 0),FALSE), 'E2 Allocators'!$B$15:$W$361, MATCH(BJ$17, 'E2 Allocators'!$B$15:$W$15, 0),FALSE)), 0, VLOOKUP(VLOOKUP($A639, 'E4 TB Allocation Details'!$A$18:$L$205, MATCH("A &amp; G ID", 'E4 TB Allocation Details'!$A$18:$L$18, 0),FALSE), 'E2 Allocators'!$B$15:$W$361, MATCH(BJ$17, 'E2 Allocators'!$B$15:$W$15, 0),FALSE))</f>
        <v>0</v>
      </c>
      <c r="BK639" s="1333">
        <f>IF(ISERROR(VLOOKUP(VLOOKUP($A639, 'E4 TB Allocation Details'!$A$18:$L$205, MATCH("A &amp; G ID", 'E4 TB Allocation Details'!$A$18:$L$18, 0),FALSE), 'E2 Allocators'!$B$15:$W$361, MATCH(BK$17, 'E2 Allocators'!$B$15:$W$15, 0),FALSE)), 0, VLOOKUP(VLOOKUP($A639, 'E4 TB Allocation Details'!$A$18:$L$205, MATCH("A &amp; G ID", 'E4 TB Allocation Details'!$A$18:$L$18, 0),FALSE), 'E2 Allocators'!$B$15:$W$361, MATCH(BK$17, 'E2 Allocators'!$B$15:$W$15, 0),FALSE))</f>
        <v>0</v>
      </c>
      <c r="BL639" s="1333">
        <f>IF(ISERROR(VLOOKUP(VLOOKUP($A639, 'E4 TB Allocation Details'!$A$18:$L$205, MATCH("A &amp; G ID", 'E4 TB Allocation Details'!$A$18:$L$18, 0),FALSE), 'E2 Allocators'!$B$15:$W$361, MATCH(BL$17, 'E2 Allocators'!$B$15:$W$15, 0),FALSE)), 0, VLOOKUP(VLOOKUP($A639, 'E4 TB Allocation Details'!$A$18:$L$205, MATCH("A &amp; G ID", 'E4 TB Allocation Details'!$A$18:$L$18, 0),FALSE), 'E2 Allocators'!$B$15:$W$361, MATCH(BL$17, 'E2 Allocators'!$B$15:$W$15, 0),FALSE))</f>
        <v>0</v>
      </c>
      <c r="BM639" s="1333">
        <f>IF(ISERROR(VLOOKUP(VLOOKUP($A639, 'E4 TB Allocation Details'!$A$18:$L$205, MATCH("A &amp; G ID", 'E4 TB Allocation Details'!$A$18:$L$18, 0),FALSE), 'E2 Allocators'!$B$15:$W$361, MATCH(BM$17, 'E2 Allocators'!$B$15:$W$15, 0),FALSE)), 0, VLOOKUP(VLOOKUP($A639, 'E4 TB Allocation Details'!$A$18:$L$205, MATCH("A &amp; G ID", 'E4 TB Allocation Details'!$A$18:$L$18, 0),FALSE), 'E2 Allocators'!$B$15:$W$361, MATCH(BM$17, 'E2 Allocators'!$B$15:$W$15, 0),FALSE))</f>
        <v>0</v>
      </c>
      <c r="BN639" s="1333">
        <f>IF(ISERROR(VLOOKUP(VLOOKUP($A639, 'E4 TB Allocation Details'!$A$18:$L$205, MATCH("A &amp; G ID", 'E4 TB Allocation Details'!$A$18:$L$18, 0),FALSE), 'E2 Allocators'!$B$15:$W$361, MATCH(BN$17, 'E2 Allocators'!$B$15:$W$15, 0),FALSE)), 0, VLOOKUP(VLOOKUP($A639, 'E4 TB Allocation Details'!$A$18:$L$205, MATCH("A &amp; G ID", 'E4 TB Allocation Details'!$A$18:$L$18, 0),FALSE), 'E2 Allocators'!$B$15:$W$361, MATCH(BN$17, 'E2 Allocators'!$B$15:$W$15, 0),FALSE))</f>
        <v>0</v>
      </c>
      <c r="BO639" s="1333">
        <f>IF(ISERROR(VLOOKUP(VLOOKUP($A639, 'E4 TB Allocation Details'!$A$18:$L$205, MATCH("A &amp; G ID", 'E4 TB Allocation Details'!$A$18:$L$18, 0),FALSE), 'E2 Allocators'!$B$15:$W$361, MATCH(BO$17, 'E2 Allocators'!$B$15:$W$15, 0),FALSE)), 0, VLOOKUP(VLOOKUP($A639, 'E4 TB Allocation Details'!$A$18:$L$205, MATCH("A &amp; G ID", 'E4 TB Allocation Details'!$A$18:$L$18, 0),FALSE), 'E2 Allocators'!$B$15:$W$361, MATCH(BO$17, 'E2 Allocators'!$B$15:$W$15, 0),FALSE))</f>
        <v>0</v>
      </c>
      <c r="BP639" s="1333">
        <f>IF(ISERROR(VLOOKUP(VLOOKUP($A639, 'E4 TB Allocation Details'!$A$18:$L$205, MATCH("A &amp; G ID", 'E4 TB Allocation Details'!$A$18:$L$18, 0),FALSE), 'E2 Allocators'!$B$15:$W$361, MATCH(BP$17, 'E2 Allocators'!$B$15:$W$15, 0),FALSE)), 0, VLOOKUP(VLOOKUP($A639, 'E4 TB Allocation Details'!$A$18:$L$205, MATCH("A &amp; G ID", 'E4 TB Allocation Details'!$A$18:$L$18, 0),FALSE), 'E2 Allocators'!$B$15:$W$361, MATCH(BP$17, 'E2 Allocators'!$B$15:$W$15, 0),FALSE))</f>
        <v>0</v>
      </c>
      <c r="BQ639" s="1337">
        <f t="shared" si="927"/>
        <v>1</v>
      </c>
    </row>
    <row r="640" spans="1:69" s="258" customFormat="1" ht="12.75">
      <c r="A640" s="1344">
        <v>1945</v>
      </c>
      <c r="B640" s="1331" t="s">
        <v>575</v>
      </c>
      <c r="C640" s="1332">
        <v>1</v>
      </c>
      <c r="D640" s="1336"/>
      <c r="E640" s="1336"/>
      <c r="F640" s="1336"/>
      <c r="G640" s="1336"/>
      <c r="H640" s="1336"/>
      <c r="I640" s="1336"/>
      <c r="J640" s="1336"/>
      <c r="K640" s="1336"/>
      <c r="L640" s="1336"/>
      <c r="M640" s="1336"/>
      <c r="N640" s="1336"/>
      <c r="O640" s="1336"/>
      <c r="P640" s="1336"/>
      <c r="Q640" s="1336"/>
      <c r="R640" s="1336"/>
      <c r="S640" s="1336"/>
      <c r="T640" s="1336"/>
      <c r="U640" s="1336"/>
      <c r="V640" s="1336"/>
      <c r="W640" s="1336"/>
      <c r="X640" s="1336"/>
      <c r="Y640" s="1336"/>
      <c r="Z640" s="1336"/>
      <c r="AA640" s="1336"/>
      <c r="AB640" s="1336"/>
      <c r="AC640" s="1336"/>
      <c r="AD640" s="1336"/>
      <c r="AE640" s="1336"/>
      <c r="AF640" s="1336"/>
      <c r="AG640" s="1336"/>
      <c r="AH640" s="1336"/>
      <c r="AI640" s="1336"/>
      <c r="AJ640" s="1336"/>
      <c r="AK640" s="1336"/>
      <c r="AL640" s="1336"/>
      <c r="AM640" s="1336"/>
      <c r="AN640" s="1336"/>
      <c r="AO640" s="1336"/>
      <c r="AP640" s="1336"/>
      <c r="AQ640" s="1336"/>
      <c r="AR640" s="1336"/>
      <c r="AS640" s="1336"/>
      <c r="AT640" s="1336"/>
      <c r="AU640" s="1336"/>
      <c r="AV640" s="1336"/>
      <c r="AW640" s="1333">
        <f>IF(ISERROR(VLOOKUP(VLOOKUP($A640, 'E4 TB Allocation Details'!$A$18:$L$205, MATCH("A &amp; G ID", 'E4 TB Allocation Details'!$A$18:$L$18, 0),FALSE), 'E2 Allocators'!$B$15:$W$361, MATCH(AW$17, 'E2 Allocators'!$B$15:$W$15, 0),FALSE)), 0, VLOOKUP(VLOOKUP($A640, 'E4 TB Allocation Details'!$A$18:$L$205, MATCH("A &amp; G ID", 'E4 TB Allocation Details'!$A$18:$L$18, 0),FALSE), 'E2 Allocators'!$B$15:$W$361, MATCH(AW$17, 'E2 Allocators'!$B$15:$W$15, 0),FALSE))</f>
        <v>0.50100257259041214</v>
      </c>
      <c r="AX640" s="1333">
        <f>IF(ISERROR(VLOOKUP(VLOOKUP($A640, 'E4 TB Allocation Details'!$A$18:$L$205, MATCH("A &amp; G ID", 'E4 TB Allocation Details'!$A$18:$L$18, 0),FALSE), 'E2 Allocators'!$B$15:$W$361, MATCH(AX$17, 'E2 Allocators'!$B$15:$W$15, 0),FALSE)), 0, VLOOKUP(VLOOKUP($A640, 'E4 TB Allocation Details'!$A$18:$L$205, MATCH("A &amp; G ID", 'E4 TB Allocation Details'!$A$18:$L$18, 0),FALSE), 'E2 Allocators'!$B$15:$W$361, MATCH(AX$17, 'E2 Allocators'!$B$15:$W$15, 0),FALSE))</f>
        <v>0.17231525626950961</v>
      </c>
      <c r="AY640" s="1333">
        <f>IF(ISERROR(VLOOKUP(VLOOKUP($A640, 'E4 TB Allocation Details'!$A$18:$L$205, MATCH("A &amp; G ID", 'E4 TB Allocation Details'!$A$18:$L$18, 0),FALSE), 'E2 Allocators'!$B$15:$W$361, MATCH(AY$17, 'E2 Allocators'!$B$15:$W$15, 0),FALSE)), 0, VLOOKUP(VLOOKUP($A640, 'E4 TB Allocation Details'!$A$18:$L$205, MATCH("A &amp; G ID", 'E4 TB Allocation Details'!$A$18:$L$18, 0),FALSE), 'E2 Allocators'!$B$15:$W$361, MATCH(AY$17, 'E2 Allocators'!$B$15:$W$15, 0),FALSE))</f>
        <v>0.24960725598600442</v>
      </c>
      <c r="AZ640" s="1333">
        <f>IF(ISERROR(VLOOKUP(VLOOKUP($A640, 'E4 TB Allocation Details'!$A$18:$L$205, MATCH("A &amp; G ID", 'E4 TB Allocation Details'!$A$18:$L$18, 0),FALSE), 'E2 Allocators'!$B$15:$W$361, MATCH(AZ$17, 'E2 Allocators'!$B$15:$W$15, 0),FALSE)), 0, VLOOKUP(VLOOKUP($A640, 'E4 TB Allocation Details'!$A$18:$L$205, MATCH("A &amp; G ID", 'E4 TB Allocation Details'!$A$18:$L$18, 0),FALSE), 'E2 Allocators'!$B$15:$W$361, MATCH(AZ$17, 'E2 Allocators'!$B$15:$W$15, 0),FALSE))</f>
        <v>0</v>
      </c>
      <c r="BA640" s="1333">
        <f>IF(ISERROR(VLOOKUP(VLOOKUP($A640, 'E4 TB Allocation Details'!$A$18:$L$205, MATCH("A &amp; G ID", 'E4 TB Allocation Details'!$A$18:$L$18, 0),FALSE), 'E2 Allocators'!$B$15:$W$361, MATCH(BA$17, 'E2 Allocators'!$B$15:$W$15, 0),FALSE)), 0, VLOOKUP(VLOOKUP($A640, 'E4 TB Allocation Details'!$A$18:$L$205, MATCH("A &amp; G ID", 'E4 TB Allocation Details'!$A$18:$L$18, 0),FALSE), 'E2 Allocators'!$B$15:$W$361, MATCH(BA$17, 'E2 Allocators'!$B$15:$W$15, 0),FALSE))</f>
        <v>0</v>
      </c>
      <c r="BB640" s="1333">
        <f>IF(ISERROR(VLOOKUP(VLOOKUP($A640, 'E4 TB Allocation Details'!$A$18:$L$205, MATCH("A &amp; G ID", 'E4 TB Allocation Details'!$A$18:$L$18, 0),FALSE), 'E2 Allocators'!$B$15:$W$361, MATCH(BB$17, 'E2 Allocators'!$B$15:$W$15, 0),FALSE)), 0, VLOOKUP(VLOOKUP($A640, 'E4 TB Allocation Details'!$A$18:$L$205, MATCH("A &amp; G ID", 'E4 TB Allocation Details'!$A$18:$L$18, 0),FALSE), 'E2 Allocators'!$B$15:$W$361, MATCH(BB$17, 'E2 Allocators'!$B$15:$W$15, 0),FALSE))</f>
        <v>0</v>
      </c>
      <c r="BC640" s="1333">
        <f>IF(ISERROR(VLOOKUP(VLOOKUP($A640, 'E4 TB Allocation Details'!$A$18:$L$205, MATCH("A &amp; G ID", 'E4 TB Allocation Details'!$A$18:$L$18, 0),FALSE), 'E2 Allocators'!$B$15:$W$361, MATCH(BC$17, 'E2 Allocators'!$B$15:$W$15, 0),FALSE)), 0, VLOOKUP(VLOOKUP($A640, 'E4 TB Allocation Details'!$A$18:$L$205, MATCH("A &amp; G ID", 'E4 TB Allocation Details'!$A$18:$L$18, 0),FALSE), 'E2 Allocators'!$B$15:$W$361, MATCH(BC$17, 'E2 Allocators'!$B$15:$W$15, 0),FALSE))</f>
        <v>6.9775755936056089E-2</v>
      </c>
      <c r="BD640" s="1333">
        <f>IF(ISERROR(VLOOKUP(VLOOKUP($A640, 'E4 TB Allocation Details'!$A$18:$L$205, MATCH("A &amp; G ID", 'E4 TB Allocation Details'!$A$18:$L$18, 0),FALSE), 'E2 Allocators'!$B$15:$W$361, MATCH(BD$17, 'E2 Allocators'!$B$15:$W$15, 0),FALSE)), 0, VLOOKUP(VLOOKUP($A640, 'E4 TB Allocation Details'!$A$18:$L$205, MATCH("A &amp; G ID", 'E4 TB Allocation Details'!$A$18:$L$18, 0),FALSE), 'E2 Allocators'!$B$15:$W$361, MATCH(BD$17, 'E2 Allocators'!$B$15:$W$15, 0),FALSE))</f>
        <v>3.8286045919859509E-3</v>
      </c>
      <c r="BE640" s="1333">
        <f>IF(ISERROR(VLOOKUP(VLOOKUP($A640, 'E4 TB Allocation Details'!$A$18:$L$205, MATCH("A &amp; G ID", 'E4 TB Allocation Details'!$A$18:$L$18, 0),FALSE), 'E2 Allocators'!$B$15:$W$361, MATCH(BE$17, 'E2 Allocators'!$B$15:$W$15, 0),FALSE)), 0, VLOOKUP(VLOOKUP($A640, 'E4 TB Allocation Details'!$A$18:$L$205, MATCH("A &amp; G ID", 'E4 TB Allocation Details'!$A$18:$L$18, 0),FALSE), 'E2 Allocators'!$B$15:$W$361, MATCH(BE$17, 'E2 Allocators'!$B$15:$W$15, 0),FALSE))</f>
        <v>3.4705546260317861E-3</v>
      </c>
      <c r="BF640" s="1333">
        <f>IF(ISERROR(VLOOKUP(VLOOKUP($A640, 'E4 TB Allocation Details'!$A$18:$L$205, MATCH("A &amp; G ID", 'E4 TB Allocation Details'!$A$18:$L$18, 0),FALSE), 'E2 Allocators'!$B$15:$W$361, MATCH(BF$17, 'E2 Allocators'!$B$15:$W$15, 0),FALSE)), 0, VLOOKUP(VLOOKUP($A640, 'E4 TB Allocation Details'!$A$18:$L$205, MATCH("A &amp; G ID", 'E4 TB Allocation Details'!$A$18:$L$18, 0),FALSE), 'E2 Allocators'!$B$15:$W$361, MATCH(BF$17, 'E2 Allocators'!$B$15:$W$15, 0),FALSE))</f>
        <v>0</v>
      </c>
      <c r="BG640" s="1333">
        <f>IF(ISERROR(VLOOKUP(VLOOKUP($A640, 'E4 TB Allocation Details'!$A$18:$L$205, MATCH("A &amp; G ID", 'E4 TB Allocation Details'!$A$18:$L$18, 0),FALSE), 'E2 Allocators'!$B$15:$W$361, MATCH(BG$17, 'E2 Allocators'!$B$15:$W$15, 0),FALSE)), 0, VLOOKUP(VLOOKUP($A640, 'E4 TB Allocation Details'!$A$18:$L$205, MATCH("A &amp; G ID", 'E4 TB Allocation Details'!$A$18:$L$18, 0),FALSE), 'E2 Allocators'!$B$15:$W$361, MATCH(BG$17, 'E2 Allocators'!$B$15:$W$15, 0),FALSE))</f>
        <v>0</v>
      </c>
      <c r="BH640" s="1333">
        <f>IF(ISERROR(VLOOKUP(VLOOKUP($A640, 'E4 TB Allocation Details'!$A$18:$L$205, MATCH("A &amp; G ID", 'E4 TB Allocation Details'!$A$18:$L$18, 0),FALSE), 'E2 Allocators'!$B$15:$W$361, MATCH(BH$17, 'E2 Allocators'!$B$15:$W$15, 0),FALSE)), 0, VLOOKUP(VLOOKUP($A640, 'E4 TB Allocation Details'!$A$18:$L$205, MATCH("A &amp; G ID", 'E4 TB Allocation Details'!$A$18:$L$18, 0),FALSE), 'E2 Allocators'!$B$15:$W$361, MATCH(BH$17, 'E2 Allocators'!$B$15:$W$15, 0),FALSE))</f>
        <v>0</v>
      </c>
      <c r="BI640" s="1333">
        <f>IF(ISERROR(VLOOKUP(VLOOKUP($A640, 'E4 TB Allocation Details'!$A$18:$L$205, MATCH("A &amp; G ID", 'E4 TB Allocation Details'!$A$18:$L$18, 0),FALSE), 'E2 Allocators'!$B$15:$W$361, MATCH(BI$17, 'E2 Allocators'!$B$15:$W$15, 0),FALSE)), 0, VLOOKUP(VLOOKUP($A640, 'E4 TB Allocation Details'!$A$18:$L$205, MATCH("A &amp; G ID", 'E4 TB Allocation Details'!$A$18:$L$18, 0),FALSE), 'E2 Allocators'!$B$15:$W$361, MATCH(BI$17, 'E2 Allocators'!$B$15:$W$15, 0),FALSE))</f>
        <v>0</v>
      </c>
      <c r="BJ640" s="1333">
        <f>IF(ISERROR(VLOOKUP(VLOOKUP($A640, 'E4 TB Allocation Details'!$A$18:$L$205, MATCH("A &amp; G ID", 'E4 TB Allocation Details'!$A$18:$L$18, 0),FALSE), 'E2 Allocators'!$B$15:$W$361, MATCH(BJ$17, 'E2 Allocators'!$B$15:$W$15, 0),FALSE)), 0, VLOOKUP(VLOOKUP($A640, 'E4 TB Allocation Details'!$A$18:$L$205, MATCH("A &amp; G ID", 'E4 TB Allocation Details'!$A$18:$L$18, 0),FALSE), 'E2 Allocators'!$B$15:$W$361, MATCH(BJ$17, 'E2 Allocators'!$B$15:$W$15, 0),FALSE))</f>
        <v>0</v>
      </c>
      <c r="BK640" s="1333">
        <f>IF(ISERROR(VLOOKUP(VLOOKUP($A640, 'E4 TB Allocation Details'!$A$18:$L$205, MATCH("A &amp; G ID", 'E4 TB Allocation Details'!$A$18:$L$18, 0),FALSE), 'E2 Allocators'!$B$15:$W$361, MATCH(BK$17, 'E2 Allocators'!$B$15:$W$15, 0),FALSE)), 0, VLOOKUP(VLOOKUP($A640, 'E4 TB Allocation Details'!$A$18:$L$205, MATCH("A &amp; G ID", 'E4 TB Allocation Details'!$A$18:$L$18, 0),FALSE), 'E2 Allocators'!$B$15:$W$361, MATCH(BK$17, 'E2 Allocators'!$B$15:$W$15, 0),FALSE))</f>
        <v>0</v>
      </c>
      <c r="BL640" s="1333">
        <f>IF(ISERROR(VLOOKUP(VLOOKUP($A640, 'E4 TB Allocation Details'!$A$18:$L$205, MATCH("A &amp; G ID", 'E4 TB Allocation Details'!$A$18:$L$18, 0),FALSE), 'E2 Allocators'!$B$15:$W$361, MATCH(BL$17, 'E2 Allocators'!$B$15:$W$15, 0),FALSE)), 0, VLOOKUP(VLOOKUP($A640, 'E4 TB Allocation Details'!$A$18:$L$205, MATCH("A &amp; G ID", 'E4 TB Allocation Details'!$A$18:$L$18, 0),FALSE), 'E2 Allocators'!$B$15:$W$361, MATCH(BL$17, 'E2 Allocators'!$B$15:$W$15, 0),FALSE))</f>
        <v>0</v>
      </c>
      <c r="BM640" s="1333">
        <f>IF(ISERROR(VLOOKUP(VLOOKUP($A640, 'E4 TB Allocation Details'!$A$18:$L$205, MATCH("A &amp; G ID", 'E4 TB Allocation Details'!$A$18:$L$18, 0),FALSE), 'E2 Allocators'!$B$15:$W$361, MATCH(BM$17, 'E2 Allocators'!$B$15:$W$15, 0),FALSE)), 0, VLOOKUP(VLOOKUP($A640, 'E4 TB Allocation Details'!$A$18:$L$205, MATCH("A &amp; G ID", 'E4 TB Allocation Details'!$A$18:$L$18, 0),FALSE), 'E2 Allocators'!$B$15:$W$361, MATCH(BM$17, 'E2 Allocators'!$B$15:$W$15, 0),FALSE))</f>
        <v>0</v>
      </c>
      <c r="BN640" s="1333">
        <f>IF(ISERROR(VLOOKUP(VLOOKUP($A640, 'E4 TB Allocation Details'!$A$18:$L$205, MATCH("A &amp; G ID", 'E4 TB Allocation Details'!$A$18:$L$18, 0),FALSE), 'E2 Allocators'!$B$15:$W$361, MATCH(BN$17, 'E2 Allocators'!$B$15:$W$15, 0),FALSE)), 0, VLOOKUP(VLOOKUP($A640, 'E4 TB Allocation Details'!$A$18:$L$205, MATCH("A &amp; G ID", 'E4 TB Allocation Details'!$A$18:$L$18, 0),FALSE), 'E2 Allocators'!$B$15:$W$361, MATCH(BN$17, 'E2 Allocators'!$B$15:$W$15, 0),FALSE))</f>
        <v>0</v>
      </c>
      <c r="BO640" s="1333">
        <f>IF(ISERROR(VLOOKUP(VLOOKUP($A640, 'E4 TB Allocation Details'!$A$18:$L$205, MATCH("A &amp; G ID", 'E4 TB Allocation Details'!$A$18:$L$18, 0),FALSE), 'E2 Allocators'!$B$15:$W$361, MATCH(BO$17, 'E2 Allocators'!$B$15:$W$15, 0),FALSE)), 0, VLOOKUP(VLOOKUP($A640, 'E4 TB Allocation Details'!$A$18:$L$205, MATCH("A &amp; G ID", 'E4 TB Allocation Details'!$A$18:$L$18, 0),FALSE), 'E2 Allocators'!$B$15:$W$361, MATCH(BO$17, 'E2 Allocators'!$B$15:$W$15, 0),FALSE))</f>
        <v>0</v>
      </c>
      <c r="BP640" s="1333">
        <f>IF(ISERROR(VLOOKUP(VLOOKUP($A640, 'E4 TB Allocation Details'!$A$18:$L$205, MATCH("A &amp; G ID", 'E4 TB Allocation Details'!$A$18:$L$18, 0),FALSE), 'E2 Allocators'!$B$15:$W$361, MATCH(BP$17, 'E2 Allocators'!$B$15:$W$15, 0),FALSE)), 0, VLOOKUP(VLOOKUP($A640, 'E4 TB Allocation Details'!$A$18:$L$205, MATCH("A &amp; G ID", 'E4 TB Allocation Details'!$A$18:$L$18, 0),FALSE), 'E2 Allocators'!$B$15:$W$361, MATCH(BP$17, 'E2 Allocators'!$B$15:$W$15, 0),FALSE))</f>
        <v>0</v>
      </c>
      <c r="BQ640" s="1337">
        <f t="shared" si="927"/>
        <v>1</v>
      </c>
    </row>
    <row r="641" spans="1:69" s="258" customFormat="1" ht="12.75">
      <c r="A641" s="1344">
        <v>1950</v>
      </c>
      <c r="B641" s="1331" t="s">
        <v>576</v>
      </c>
      <c r="C641" s="1332">
        <v>1</v>
      </c>
      <c r="D641" s="1336"/>
      <c r="E641" s="1336"/>
      <c r="F641" s="1336"/>
      <c r="G641" s="1336"/>
      <c r="H641" s="1336"/>
      <c r="I641" s="1336"/>
      <c r="J641" s="1336"/>
      <c r="K641" s="1336"/>
      <c r="L641" s="1336"/>
      <c r="M641" s="1336"/>
      <c r="N641" s="1336"/>
      <c r="O641" s="1336"/>
      <c r="P641" s="1336"/>
      <c r="Q641" s="1336"/>
      <c r="R641" s="1336"/>
      <c r="S641" s="1336"/>
      <c r="T641" s="1336"/>
      <c r="U641" s="1336"/>
      <c r="V641" s="1336"/>
      <c r="W641" s="1336"/>
      <c r="X641" s="1336"/>
      <c r="Y641" s="1336"/>
      <c r="Z641" s="1336"/>
      <c r="AA641" s="1336"/>
      <c r="AB641" s="1336"/>
      <c r="AC641" s="1336"/>
      <c r="AD641" s="1336"/>
      <c r="AE641" s="1336"/>
      <c r="AF641" s="1336"/>
      <c r="AG641" s="1336"/>
      <c r="AH641" s="1336"/>
      <c r="AI641" s="1336"/>
      <c r="AJ641" s="1336"/>
      <c r="AK641" s="1336"/>
      <c r="AL641" s="1336"/>
      <c r="AM641" s="1336"/>
      <c r="AN641" s="1336"/>
      <c r="AO641" s="1336"/>
      <c r="AP641" s="1336"/>
      <c r="AQ641" s="1336"/>
      <c r="AR641" s="1336"/>
      <c r="AS641" s="1336"/>
      <c r="AT641" s="1336"/>
      <c r="AU641" s="1336"/>
      <c r="AV641" s="1336"/>
      <c r="AW641" s="1333">
        <f>IF(ISERROR(VLOOKUP(VLOOKUP($A641, 'E4 TB Allocation Details'!$A$18:$L$205, MATCH("A &amp; G ID", 'E4 TB Allocation Details'!$A$18:$L$18, 0),FALSE), 'E2 Allocators'!$B$15:$W$361, MATCH(AW$17, 'E2 Allocators'!$B$15:$W$15, 0),FALSE)), 0, VLOOKUP(VLOOKUP($A641, 'E4 TB Allocation Details'!$A$18:$L$205, MATCH("A &amp; G ID", 'E4 TB Allocation Details'!$A$18:$L$18, 0),FALSE), 'E2 Allocators'!$B$15:$W$361, MATCH(AW$17, 'E2 Allocators'!$B$15:$W$15, 0),FALSE))</f>
        <v>0.50100257259041214</v>
      </c>
      <c r="AX641" s="1333">
        <f>IF(ISERROR(VLOOKUP(VLOOKUP($A641, 'E4 TB Allocation Details'!$A$18:$L$205, MATCH("A &amp; G ID", 'E4 TB Allocation Details'!$A$18:$L$18, 0),FALSE), 'E2 Allocators'!$B$15:$W$361, MATCH(AX$17, 'E2 Allocators'!$B$15:$W$15, 0),FALSE)), 0, VLOOKUP(VLOOKUP($A641, 'E4 TB Allocation Details'!$A$18:$L$205, MATCH("A &amp; G ID", 'E4 TB Allocation Details'!$A$18:$L$18, 0),FALSE), 'E2 Allocators'!$B$15:$W$361, MATCH(AX$17, 'E2 Allocators'!$B$15:$W$15, 0),FALSE))</f>
        <v>0.17231525626950961</v>
      </c>
      <c r="AY641" s="1333">
        <f>IF(ISERROR(VLOOKUP(VLOOKUP($A641, 'E4 TB Allocation Details'!$A$18:$L$205, MATCH("A &amp; G ID", 'E4 TB Allocation Details'!$A$18:$L$18, 0),FALSE), 'E2 Allocators'!$B$15:$W$361, MATCH(AY$17, 'E2 Allocators'!$B$15:$W$15, 0),FALSE)), 0, VLOOKUP(VLOOKUP($A641, 'E4 TB Allocation Details'!$A$18:$L$205, MATCH("A &amp; G ID", 'E4 TB Allocation Details'!$A$18:$L$18, 0),FALSE), 'E2 Allocators'!$B$15:$W$361, MATCH(AY$17, 'E2 Allocators'!$B$15:$W$15, 0),FALSE))</f>
        <v>0.24960725598600442</v>
      </c>
      <c r="AZ641" s="1333">
        <f>IF(ISERROR(VLOOKUP(VLOOKUP($A641, 'E4 TB Allocation Details'!$A$18:$L$205, MATCH("A &amp; G ID", 'E4 TB Allocation Details'!$A$18:$L$18, 0),FALSE), 'E2 Allocators'!$B$15:$W$361, MATCH(AZ$17, 'E2 Allocators'!$B$15:$W$15, 0),FALSE)), 0, VLOOKUP(VLOOKUP($A641, 'E4 TB Allocation Details'!$A$18:$L$205, MATCH("A &amp; G ID", 'E4 TB Allocation Details'!$A$18:$L$18, 0),FALSE), 'E2 Allocators'!$B$15:$W$361, MATCH(AZ$17, 'E2 Allocators'!$B$15:$W$15, 0),FALSE))</f>
        <v>0</v>
      </c>
      <c r="BA641" s="1333">
        <f>IF(ISERROR(VLOOKUP(VLOOKUP($A641, 'E4 TB Allocation Details'!$A$18:$L$205, MATCH("A &amp; G ID", 'E4 TB Allocation Details'!$A$18:$L$18, 0),FALSE), 'E2 Allocators'!$B$15:$W$361, MATCH(BA$17, 'E2 Allocators'!$B$15:$W$15, 0),FALSE)), 0, VLOOKUP(VLOOKUP($A641, 'E4 TB Allocation Details'!$A$18:$L$205, MATCH("A &amp; G ID", 'E4 TB Allocation Details'!$A$18:$L$18, 0),FALSE), 'E2 Allocators'!$B$15:$W$361, MATCH(BA$17, 'E2 Allocators'!$B$15:$W$15, 0),FALSE))</f>
        <v>0</v>
      </c>
      <c r="BB641" s="1333">
        <f>IF(ISERROR(VLOOKUP(VLOOKUP($A641, 'E4 TB Allocation Details'!$A$18:$L$205, MATCH("A &amp; G ID", 'E4 TB Allocation Details'!$A$18:$L$18, 0),FALSE), 'E2 Allocators'!$B$15:$W$361, MATCH(BB$17, 'E2 Allocators'!$B$15:$W$15, 0),FALSE)), 0, VLOOKUP(VLOOKUP($A641, 'E4 TB Allocation Details'!$A$18:$L$205, MATCH("A &amp; G ID", 'E4 TB Allocation Details'!$A$18:$L$18, 0),FALSE), 'E2 Allocators'!$B$15:$W$361, MATCH(BB$17, 'E2 Allocators'!$B$15:$W$15, 0),FALSE))</f>
        <v>0</v>
      </c>
      <c r="BC641" s="1333">
        <f>IF(ISERROR(VLOOKUP(VLOOKUP($A641, 'E4 TB Allocation Details'!$A$18:$L$205, MATCH("A &amp; G ID", 'E4 TB Allocation Details'!$A$18:$L$18, 0),FALSE), 'E2 Allocators'!$B$15:$W$361, MATCH(BC$17, 'E2 Allocators'!$B$15:$W$15, 0),FALSE)), 0, VLOOKUP(VLOOKUP($A641, 'E4 TB Allocation Details'!$A$18:$L$205, MATCH("A &amp; G ID", 'E4 TB Allocation Details'!$A$18:$L$18, 0),FALSE), 'E2 Allocators'!$B$15:$W$361, MATCH(BC$17, 'E2 Allocators'!$B$15:$W$15, 0),FALSE))</f>
        <v>6.9775755936056089E-2</v>
      </c>
      <c r="BD641" s="1333">
        <f>IF(ISERROR(VLOOKUP(VLOOKUP($A641, 'E4 TB Allocation Details'!$A$18:$L$205, MATCH("A &amp; G ID", 'E4 TB Allocation Details'!$A$18:$L$18, 0),FALSE), 'E2 Allocators'!$B$15:$W$361, MATCH(BD$17, 'E2 Allocators'!$B$15:$W$15, 0),FALSE)), 0, VLOOKUP(VLOOKUP($A641, 'E4 TB Allocation Details'!$A$18:$L$205, MATCH("A &amp; G ID", 'E4 TB Allocation Details'!$A$18:$L$18, 0),FALSE), 'E2 Allocators'!$B$15:$W$361, MATCH(BD$17, 'E2 Allocators'!$B$15:$W$15, 0),FALSE))</f>
        <v>3.8286045919859509E-3</v>
      </c>
      <c r="BE641" s="1333">
        <f>IF(ISERROR(VLOOKUP(VLOOKUP($A641, 'E4 TB Allocation Details'!$A$18:$L$205, MATCH("A &amp; G ID", 'E4 TB Allocation Details'!$A$18:$L$18, 0),FALSE), 'E2 Allocators'!$B$15:$W$361, MATCH(BE$17, 'E2 Allocators'!$B$15:$W$15, 0),FALSE)), 0, VLOOKUP(VLOOKUP($A641, 'E4 TB Allocation Details'!$A$18:$L$205, MATCH("A &amp; G ID", 'E4 TB Allocation Details'!$A$18:$L$18, 0),FALSE), 'E2 Allocators'!$B$15:$W$361, MATCH(BE$17, 'E2 Allocators'!$B$15:$W$15, 0),FALSE))</f>
        <v>3.4705546260317861E-3</v>
      </c>
      <c r="BF641" s="1333">
        <f>IF(ISERROR(VLOOKUP(VLOOKUP($A641, 'E4 TB Allocation Details'!$A$18:$L$205, MATCH("A &amp; G ID", 'E4 TB Allocation Details'!$A$18:$L$18, 0),FALSE), 'E2 Allocators'!$B$15:$W$361, MATCH(BF$17, 'E2 Allocators'!$B$15:$W$15, 0),FALSE)), 0, VLOOKUP(VLOOKUP($A641, 'E4 TB Allocation Details'!$A$18:$L$205, MATCH("A &amp; G ID", 'E4 TB Allocation Details'!$A$18:$L$18, 0),FALSE), 'E2 Allocators'!$B$15:$W$361, MATCH(BF$17, 'E2 Allocators'!$B$15:$W$15, 0),FALSE))</f>
        <v>0</v>
      </c>
      <c r="BG641" s="1333">
        <f>IF(ISERROR(VLOOKUP(VLOOKUP($A641, 'E4 TB Allocation Details'!$A$18:$L$205, MATCH("A &amp; G ID", 'E4 TB Allocation Details'!$A$18:$L$18, 0),FALSE), 'E2 Allocators'!$B$15:$W$361, MATCH(BG$17, 'E2 Allocators'!$B$15:$W$15, 0),FALSE)), 0, VLOOKUP(VLOOKUP($A641, 'E4 TB Allocation Details'!$A$18:$L$205, MATCH("A &amp; G ID", 'E4 TB Allocation Details'!$A$18:$L$18, 0),FALSE), 'E2 Allocators'!$B$15:$W$361, MATCH(BG$17, 'E2 Allocators'!$B$15:$W$15, 0),FALSE))</f>
        <v>0</v>
      </c>
      <c r="BH641" s="1333">
        <f>IF(ISERROR(VLOOKUP(VLOOKUP($A641, 'E4 TB Allocation Details'!$A$18:$L$205, MATCH("A &amp; G ID", 'E4 TB Allocation Details'!$A$18:$L$18, 0),FALSE), 'E2 Allocators'!$B$15:$W$361, MATCH(BH$17, 'E2 Allocators'!$B$15:$W$15, 0),FALSE)), 0, VLOOKUP(VLOOKUP($A641, 'E4 TB Allocation Details'!$A$18:$L$205, MATCH("A &amp; G ID", 'E4 TB Allocation Details'!$A$18:$L$18, 0),FALSE), 'E2 Allocators'!$B$15:$W$361, MATCH(BH$17, 'E2 Allocators'!$B$15:$W$15, 0),FALSE))</f>
        <v>0</v>
      </c>
      <c r="BI641" s="1333">
        <f>IF(ISERROR(VLOOKUP(VLOOKUP($A641, 'E4 TB Allocation Details'!$A$18:$L$205, MATCH("A &amp; G ID", 'E4 TB Allocation Details'!$A$18:$L$18, 0),FALSE), 'E2 Allocators'!$B$15:$W$361, MATCH(BI$17, 'E2 Allocators'!$B$15:$W$15, 0),FALSE)), 0, VLOOKUP(VLOOKUP($A641, 'E4 TB Allocation Details'!$A$18:$L$205, MATCH("A &amp; G ID", 'E4 TB Allocation Details'!$A$18:$L$18, 0),FALSE), 'E2 Allocators'!$B$15:$W$361, MATCH(BI$17, 'E2 Allocators'!$B$15:$W$15, 0),FALSE))</f>
        <v>0</v>
      </c>
      <c r="BJ641" s="1333">
        <f>IF(ISERROR(VLOOKUP(VLOOKUP($A641, 'E4 TB Allocation Details'!$A$18:$L$205, MATCH("A &amp; G ID", 'E4 TB Allocation Details'!$A$18:$L$18, 0),FALSE), 'E2 Allocators'!$B$15:$W$361, MATCH(BJ$17, 'E2 Allocators'!$B$15:$W$15, 0),FALSE)), 0, VLOOKUP(VLOOKUP($A641, 'E4 TB Allocation Details'!$A$18:$L$205, MATCH("A &amp; G ID", 'E4 TB Allocation Details'!$A$18:$L$18, 0),FALSE), 'E2 Allocators'!$B$15:$W$361, MATCH(BJ$17, 'E2 Allocators'!$B$15:$W$15, 0),FALSE))</f>
        <v>0</v>
      </c>
      <c r="BK641" s="1333">
        <f>IF(ISERROR(VLOOKUP(VLOOKUP($A641, 'E4 TB Allocation Details'!$A$18:$L$205, MATCH("A &amp; G ID", 'E4 TB Allocation Details'!$A$18:$L$18, 0),FALSE), 'E2 Allocators'!$B$15:$W$361, MATCH(BK$17, 'E2 Allocators'!$B$15:$W$15, 0),FALSE)), 0, VLOOKUP(VLOOKUP($A641, 'E4 TB Allocation Details'!$A$18:$L$205, MATCH("A &amp; G ID", 'E4 TB Allocation Details'!$A$18:$L$18, 0),FALSE), 'E2 Allocators'!$B$15:$W$361, MATCH(BK$17, 'E2 Allocators'!$B$15:$W$15, 0),FALSE))</f>
        <v>0</v>
      </c>
      <c r="BL641" s="1333">
        <f>IF(ISERROR(VLOOKUP(VLOOKUP($A641, 'E4 TB Allocation Details'!$A$18:$L$205, MATCH("A &amp; G ID", 'E4 TB Allocation Details'!$A$18:$L$18, 0),FALSE), 'E2 Allocators'!$B$15:$W$361, MATCH(BL$17, 'E2 Allocators'!$B$15:$W$15, 0),FALSE)), 0, VLOOKUP(VLOOKUP($A641, 'E4 TB Allocation Details'!$A$18:$L$205, MATCH("A &amp; G ID", 'E4 TB Allocation Details'!$A$18:$L$18, 0),FALSE), 'E2 Allocators'!$B$15:$W$361, MATCH(BL$17, 'E2 Allocators'!$B$15:$W$15, 0),FALSE))</f>
        <v>0</v>
      </c>
      <c r="BM641" s="1333">
        <f>IF(ISERROR(VLOOKUP(VLOOKUP($A641, 'E4 TB Allocation Details'!$A$18:$L$205, MATCH("A &amp; G ID", 'E4 TB Allocation Details'!$A$18:$L$18, 0),FALSE), 'E2 Allocators'!$B$15:$W$361, MATCH(BM$17, 'E2 Allocators'!$B$15:$W$15, 0),FALSE)), 0, VLOOKUP(VLOOKUP($A641, 'E4 TB Allocation Details'!$A$18:$L$205, MATCH("A &amp; G ID", 'E4 TB Allocation Details'!$A$18:$L$18, 0),FALSE), 'E2 Allocators'!$B$15:$W$361, MATCH(BM$17, 'E2 Allocators'!$B$15:$W$15, 0),FALSE))</f>
        <v>0</v>
      </c>
      <c r="BN641" s="1333">
        <f>IF(ISERROR(VLOOKUP(VLOOKUP($A641, 'E4 TB Allocation Details'!$A$18:$L$205, MATCH("A &amp; G ID", 'E4 TB Allocation Details'!$A$18:$L$18, 0),FALSE), 'E2 Allocators'!$B$15:$W$361, MATCH(BN$17, 'E2 Allocators'!$B$15:$W$15, 0),FALSE)), 0, VLOOKUP(VLOOKUP($A641, 'E4 TB Allocation Details'!$A$18:$L$205, MATCH("A &amp; G ID", 'E4 TB Allocation Details'!$A$18:$L$18, 0),FALSE), 'E2 Allocators'!$B$15:$W$361, MATCH(BN$17, 'E2 Allocators'!$B$15:$W$15, 0),FALSE))</f>
        <v>0</v>
      </c>
      <c r="BO641" s="1333">
        <f>IF(ISERROR(VLOOKUP(VLOOKUP($A641, 'E4 TB Allocation Details'!$A$18:$L$205, MATCH("A &amp; G ID", 'E4 TB Allocation Details'!$A$18:$L$18, 0),FALSE), 'E2 Allocators'!$B$15:$W$361, MATCH(BO$17, 'E2 Allocators'!$B$15:$W$15, 0),FALSE)), 0, VLOOKUP(VLOOKUP($A641, 'E4 TB Allocation Details'!$A$18:$L$205, MATCH("A &amp; G ID", 'E4 TB Allocation Details'!$A$18:$L$18, 0),FALSE), 'E2 Allocators'!$B$15:$W$361, MATCH(BO$17, 'E2 Allocators'!$B$15:$W$15, 0),FALSE))</f>
        <v>0</v>
      </c>
      <c r="BP641" s="1333">
        <f>IF(ISERROR(VLOOKUP(VLOOKUP($A641, 'E4 TB Allocation Details'!$A$18:$L$205, MATCH("A &amp; G ID", 'E4 TB Allocation Details'!$A$18:$L$18, 0),FALSE), 'E2 Allocators'!$B$15:$W$361, MATCH(BP$17, 'E2 Allocators'!$B$15:$W$15, 0),FALSE)), 0, VLOOKUP(VLOOKUP($A641, 'E4 TB Allocation Details'!$A$18:$L$205, MATCH("A &amp; G ID", 'E4 TB Allocation Details'!$A$18:$L$18, 0),FALSE), 'E2 Allocators'!$B$15:$W$361, MATCH(BP$17, 'E2 Allocators'!$B$15:$W$15, 0),FALSE))</f>
        <v>0</v>
      </c>
      <c r="BQ641" s="1337">
        <f t="shared" si="927"/>
        <v>1</v>
      </c>
    </row>
    <row r="642" spans="1:69" s="258" customFormat="1" ht="12.75">
      <c r="A642" s="1344">
        <v>1955</v>
      </c>
      <c r="B642" s="1331" t="s">
        <v>227</v>
      </c>
      <c r="C642" s="1332">
        <v>1</v>
      </c>
      <c r="D642" s="1336"/>
      <c r="E642" s="1336"/>
      <c r="F642" s="1336"/>
      <c r="G642" s="1336"/>
      <c r="H642" s="1336"/>
      <c r="I642" s="1336"/>
      <c r="J642" s="1336"/>
      <c r="K642" s="1336"/>
      <c r="L642" s="1336"/>
      <c r="M642" s="1336"/>
      <c r="N642" s="1336"/>
      <c r="O642" s="1336"/>
      <c r="P642" s="1336"/>
      <c r="Q642" s="1336"/>
      <c r="R642" s="1336"/>
      <c r="S642" s="1336"/>
      <c r="T642" s="1336"/>
      <c r="U642" s="1336"/>
      <c r="V642" s="1336"/>
      <c r="W642" s="1336"/>
      <c r="X642" s="1336"/>
      <c r="Y642" s="1336"/>
      <c r="Z642" s="1336"/>
      <c r="AA642" s="1336"/>
      <c r="AB642" s="1336"/>
      <c r="AC642" s="1336"/>
      <c r="AD642" s="1336"/>
      <c r="AE642" s="1336"/>
      <c r="AF642" s="1336"/>
      <c r="AG642" s="1336"/>
      <c r="AH642" s="1336"/>
      <c r="AI642" s="1336"/>
      <c r="AJ642" s="1336"/>
      <c r="AK642" s="1336"/>
      <c r="AL642" s="1336"/>
      <c r="AM642" s="1336"/>
      <c r="AN642" s="1336"/>
      <c r="AO642" s="1336"/>
      <c r="AP642" s="1336"/>
      <c r="AQ642" s="1336"/>
      <c r="AR642" s="1336"/>
      <c r="AS642" s="1336"/>
      <c r="AT642" s="1336"/>
      <c r="AU642" s="1336"/>
      <c r="AV642" s="1336"/>
      <c r="AW642" s="1333">
        <f>IF(ISERROR(VLOOKUP(VLOOKUP($A642, 'E4 TB Allocation Details'!$A$18:$L$205, MATCH("A &amp; G ID", 'E4 TB Allocation Details'!$A$18:$L$18, 0),FALSE), 'E2 Allocators'!$B$15:$W$361, MATCH(AW$17, 'E2 Allocators'!$B$15:$W$15, 0),FALSE)), 0, VLOOKUP(VLOOKUP($A642, 'E4 TB Allocation Details'!$A$18:$L$205, MATCH("A &amp; G ID", 'E4 TB Allocation Details'!$A$18:$L$18, 0),FALSE), 'E2 Allocators'!$B$15:$W$361, MATCH(AW$17, 'E2 Allocators'!$B$15:$W$15, 0),FALSE))</f>
        <v>0.50100257259041214</v>
      </c>
      <c r="AX642" s="1333">
        <f>IF(ISERROR(VLOOKUP(VLOOKUP($A642, 'E4 TB Allocation Details'!$A$18:$L$205, MATCH("A &amp; G ID", 'E4 TB Allocation Details'!$A$18:$L$18, 0),FALSE), 'E2 Allocators'!$B$15:$W$361, MATCH(AX$17, 'E2 Allocators'!$B$15:$W$15, 0),FALSE)), 0, VLOOKUP(VLOOKUP($A642, 'E4 TB Allocation Details'!$A$18:$L$205, MATCH("A &amp; G ID", 'E4 TB Allocation Details'!$A$18:$L$18, 0),FALSE), 'E2 Allocators'!$B$15:$W$361, MATCH(AX$17, 'E2 Allocators'!$B$15:$W$15, 0),FALSE))</f>
        <v>0.17231525626950961</v>
      </c>
      <c r="AY642" s="1333">
        <f>IF(ISERROR(VLOOKUP(VLOOKUP($A642, 'E4 TB Allocation Details'!$A$18:$L$205, MATCH("A &amp; G ID", 'E4 TB Allocation Details'!$A$18:$L$18, 0),FALSE), 'E2 Allocators'!$B$15:$W$361, MATCH(AY$17, 'E2 Allocators'!$B$15:$W$15, 0),FALSE)), 0, VLOOKUP(VLOOKUP($A642, 'E4 TB Allocation Details'!$A$18:$L$205, MATCH("A &amp; G ID", 'E4 TB Allocation Details'!$A$18:$L$18, 0),FALSE), 'E2 Allocators'!$B$15:$W$361, MATCH(AY$17, 'E2 Allocators'!$B$15:$W$15, 0),FALSE))</f>
        <v>0.24960725598600442</v>
      </c>
      <c r="AZ642" s="1333">
        <f>IF(ISERROR(VLOOKUP(VLOOKUP($A642, 'E4 TB Allocation Details'!$A$18:$L$205, MATCH("A &amp; G ID", 'E4 TB Allocation Details'!$A$18:$L$18, 0),FALSE), 'E2 Allocators'!$B$15:$W$361, MATCH(AZ$17, 'E2 Allocators'!$B$15:$W$15, 0),FALSE)), 0, VLOOKUP(VLOOKUP($A642, 'E4 TB Allocation Details'!$A$18:$L$205, MATCH("A &amp; G ID", 'E4 TB Allocation Details'!$A$18:$L$18, 0),FALSE), 'E2 Allocators'!$B$15:$W$361, MATCH(AZ$17, 'E2 Allocators'!$B$15:$W$15, 0),FALSE))</f>
        <v>0</v>
      </c>
      <c r="BA642" s="1333">
        <f>IF(ISERROR(VLOOKUP(VLOOKUP($A642, 'E4 TB Allocation Details'!$A$18:$L$205, MATCH("A &amp; G ID", 'E4 TB Allocation Details'!$A$18:$L$18, 0),FALSE), 'E2 Allocators'!$B$15:$W$361, MATCH(BA$17, 'E2 Allocators'!$B$15:$W$15, 0),FALSE)), 0, VLOOKUP(VLOOKUP($A642, 'E4 TB Allocation Details'!$A$18:$L$205, MATCH("A &amp; G ID", 'E4 TB Allocation Details'!$A$18:$L$18, 0),FALSE), 'E2 Allocators'!$B$15:$W$361, MATCH(BA$17, 'E2 Allocators'!$B$15:$W$15, 0),FALSE))</f>
        <v>0</v>
      </c>
      <c r="BB642" s="1333">
        <f>IF(ISERROR(VLOOKUP(VLOOKUP($A642, 'E4 TB Allocation Details'!$A$18:$L$205, MATCH("A &amp; G ID", 'E4 TB Allocation Details'!$A$18:$L$18, 0),FALSE), 'E2 Allocators'!$B$15:$W$361, MATCH(BB$17, 'E2 Allocators'!$B$15:$W$15, 0),FALSE)), 0, VLOOKUP(VLOOKUP($A642, 'E4 TB Allocation Details'!$A$18:$L$205, MATCH("A &amp; G ID", 'E4 TB Allocation Details'!$A$18:$L$18, 0),FALSE), 'E2 Allocators'!$B$15:$W$361, MATCH(BB$17, 'E2 Allocators'!$B$15:$W$15, 0),FALSE))</f>
        <v>0</v>
      </c>
      <c r="BC642" s="1333">
        <f>IF(ISERROR(VLOOKUP(VLOOKUP($A642, 'E4 TB Allocation Details'!$A$18:$L$205, MATCH("A &amp; G ID", 'E4 TB Allocation Details'!$A$18:$L$18, 0),FALSE), 'E2 Allocators'!$B$15:$W$361, MATCH(BC$17, 'E2 Allocators'!$B$15:$W$15, 0),FALSE)), 0, VLOOKUP(VLOOKUP($A642, 'E4 TB Allocation Details'!$A$18:$L$205, MATCH("A &amp; G ID", 'E4 TB Allocation Details'!$A$18:$L$18, 0),FALSE), 'E2 Allocators'!$B$15:$W$361, MATCH(BC$17, 'E2 Allocators'!$B$15:$W$15, 0),FALSE))</f>
        <v>6.9775755936056089E-2</v>
      </c>
      <c r="BD642" s="1333">
        <f>IF(ISERROR(VLOOKUP(VLOOKUP($A642, 'E4 TB Allocation Details'!$A$18:$L$205, MATCH("A &amp; G ID", 'E4 TB Allocation Details'!$A$18:$L$18, 0),FALSE), 'E2 Allocators'!$B$15:$W$361, MATCH(BD$17, 'E2 Allocators'!$B$15:$W$15, 0),FALSE)), 0, VLOOKUP(VLOOKUP($A642, 'E4 TB Allocation Details'!$A$18:$L$205, MATCH("A &amp; G ID", 'E4 TB Allocation Details'!$A$18:$L$18, 0),FALSE), 'E2 Allocators'!$B$15:$W$361, MATCH(BD$17, 'E2 Allocators'!$B$15:$W$15, 0),FALSE))</f>
        <v>3.8286045919859509E-3</v>
      </c>
      <c r="BE642" s="1333">
        <f>IF(ISERROR(VLOOKUP(VLOOKUP($A642, 'E4 TB Allocation Details'!$A$18:$L$205, MATCH("A &amp; G ID", 'E4 TB Allocation Details'!$A$18:$L$18, 0),FALSE), 'E2 Allocators'!$B$15:$W$361, MATCH(BE$17, 'E2 Allocators'!$B$15:$W$15, 0),FALSE)), 0, VLOOKUP(VLOOKUP($A642, 'E4 TB Allocation Details'!$A$18:$L$205, MATCH("A &amp; G ID", 'E4 TB Allocation Details'!$A$18:$L$18, 0),FALSE), 'E2 Allocators'!$B$15:$W$361, MATCH(BE$17, 'E2 Allocators'!$B$15:$W$15, 0),FALSE))</f>
        <v>3.4705546260317861E-3</v>
      </c>
      <c r="BF642" s="1333">
        <f>IF(ISERROR(VLOOKUP(VLOOKUP($A642, 'E4 TB Allocation Details'!$A$18:$L$205, MATCH("A &amp; G ID", 'E4 TB Allocation Details'!$A$18:$L$18, 0),FALSE), 'E2 Allocators'!$B$15:$W$361, MATCH(BF$17, 'E2 Allocators'!$B$15:$W$15, 0),FALSE)), 0, VLOOKUP(VLOOKUP($A642, 'E4 TB Allocation Details'!$A$18:$L$205, MATCH("A &amp; G ID", 'E4 TB Allocation Details'!$A$18:$L$18, 0),FALSE), 'E2 Allocators'!$B$15:$W$361, MATCH(BF$17, 'E2 Allocators'!$B$15:$W$15, 0),FALSE))</f>
        <v>0</v>
      </c>
      <c r="BG642" s="1333">
        <f>IF(ISERROR(VLOOKUP(VLOOKUP($A642, 'E4 TB Allocation Details'!$A$18:$L$205, MATCH("A &amp; G ID", 'E4 TB Allocation Details'!$A$18:$L$18, 0),FALSE), 'E2 Allocators'!$B$15:$W$361, MATCH(BG$17, 'E2 Allocators'!$B$15:$W$15, 0),FALSE)), 0, VLOOKUP(VLOOKUP($A642, 'E4 TB Allocation Details'!$A$18:$L$205, MATCH("A &amp; G ID", 'E4 TB Allocation Details'!$A$18:$L$18, 0),FALSE), 'E2 Allocators'!$B$15:$W$361, MATCH(BG$17, 'E2 Allocators'!$B$15:$W$15, 0),FALSE))</f>
        <v>0</v>
      </c>
      <c r="BH642" s="1333">
        <f>IF(ISERROR(VLOOKUP(VLOOKUP($A642, 'E4 TB Allocation Details'!$A$18:$L$205, MATCH("A &amp; G ID", 'E4 TB Allocation Details'!$A$18:$L$18, 0),FALSE), 'E2 Allocators'!$B$15:$W$361, MATCH(BH$17, 'E2 Allocators'!$B$15:$W$15, 0),FALSE)), 0, VLOOKUP(VLOOKUP($A642, 'E4 TB Allocation Details'!$A$18:$L$205, MATCH("A &amp; G ID", 'E4 TB Allocation Details'!$A$18:$L$18, 0),FALSE), 'E2 Allocators'!$B$15:$W$361, MATCH(BH$17, 'E2 Allocators'!$B$15:$W$15, 0),FALSE))</f>
        <v>0</v>
      </c>
      <c r="BI642" s="1333">
        <f>IF(ISERROR(VLOOKUP(VLOOKUP($A642, 'E4 TB Allocation Details'!$A$18:$L$205, MATCH("A &amp; G ID", 'E4 TB Allocation Details'!$A$18:$L$18, 0),FALSE), 'E2 Allocators'!$B$15:$W$361, MATCH(BI$17, 'E2 Allocators'!$B$15:$W$15, 0),FALSE)), 0, VLOOKUP(VLOOKUP($A642, 'E4 TB Allocation Details'!$A$18:$L$205, MATCH("A &amp; G ID", 'E4 TB Allocation Details'!$A$18:$L$18, 0),FALSE), 'E2 Allocators'!$B$15:$W$361, MATCH(BI$17, 'E2 Allocators'!$B$15:$W$15, 0),FALSE))</f>
        <v>0</v>
      </c>
      <c r="BJ642" s="1333">
        <f>IF(ISERROR(VLOOKUP(VLOOKUP($A642, 'E4 TB Allocation Details'!$A$18:$L$205, MATCH("A &amp; G ID", 'E4 TB Allocation Details'!$A$18:$L$18, 0),FALSE), 'E2 Allocators'!$B$15:$W$361, MATCH(BJ$17, 'E2 Allocators'!$B$15:$W$15, 0),FALSE)), 0, VLOOKUP(VLOOKUP($A642, 'E4 TB Allocation Details'!$A$18:$L$205, MATCH("A &amp; G ID", 'E4 TB Allocation Details'!$A$18:$L$18, 0),FALSE), 'E2 Allocators'!$B$15:$W$361, MATCH(BJ$17, 'E2 Allocators'!$B$15:$W$15, 0),FALSE))</f>
        <v>0</v>
      </c>
      <c r="BK642" s="1333">
        <f>IF(ISERROR(VLOOKUP(VLOOKUP($A642, 'E4 TB Allocation Details'!$A$18:$L$205, MATCH("A &amp; G ID", 'E4 TB Allocation Details'!$A$18:$L$18, 0),FALSE), 'E2 Allocators'!$B$15:$W$361, MATCH(BK$17, 'E2 Allocators'!$B$15:$W$15, 0),FALSE)), 0, VLOOKUP(VLOOKUP($A642, 'E4 TB Allocation Details'!$A$18:$L$205, MATCH("A &amp; G ID", 'E4 TB Allocation Details'!$A$18:$L$18, 0),FALSE), 'E2 Allocators'!$B$15:$W$361, MATCH(BK$17, 'E2 Allocators'!$B$15:$W$15, 0),FALSE))</f>
        <v>0</v>
      </c>
      <c r="BL642" s="1333">
        <f>IF(ISERROR(VLOOKUP(VLOOKUP($A642, 'E4 TB Allocation Details'!$A$18:$L$205, MATCH("A &amp; G ID", 'E4 TB Allocation Details'!$A$18:$L$18, 0),FALSE), 'E2 Allocators'!$B$15:$W$361, MATCH(BL$17, 'E2 Allocators'!$B$15:$W$15, 0),FALSE)), 0, VLOOKUP(VLOOKUP($A642, 'E4 TB Allocation Details'!$A$18:$L$205, MATCH("A &amp; G ID", 'E4 TB Allocation Details'!$A$18:$L$18, 0),FALSE), 'E2 Allocators'!$B$15:$W$361, MATCH(BL$17, 'E2 Allocators'!$B$15:$W$15, 0),FALSE))</f>
        <v>0</v>
      </c>
      <c r="BM642" s="1333">
        <f>IF(ISERROR(VLOOKUP(VLOOKUP($A642, 'E4 TB Allocation Details'!$A$18:$L$205, MATCH("A &amp; G ID", 'E4 TB Allocation Details'!$A$18:$L$18, 0),FALSE), 'E2 Allocators'!$B$15:$W$361, MATCH(BM$17, 'E2 Allocators'!$B$15:$W$15, 0),FALSE)), 0, VLOOKUP(VLOOKUP($A642, 'E4 TB Allocation Details'!$A$18:$L$205, MATCH("A &amp; G ID", 'E4 TB Allocation Details'!$A$18:$L$18, 0),FALSE), 'E2 Allocators'!$B$15:$W$361, MATCH(BM$17, 'E2 Allocators'!$B$15:$W$15, 0),FALSE))</f>
        <v>0</v>
      </c>
      <c r="BN642" s="1333">
        <f>IF(ISERROR(VLOOKUP(VLOOKUP($A642, 'E4 TB Allocation Details'!$A$18:$L$205, MATCH("A &amp; G ID", 'E4 TB Allocation Details'!$A$18:$L$18, 0),FALSE), 'E2 Allocators'!$B$15:$W$361, MATCH(BN$17, 'E2 Allocators'!$B$15:$W$15, 0),FALSE)), 0, VLOOKUP(VLOOKUP($A642, 'E4 TB Allocation Details'!$A$18:$L$205, MATCH("A &amp; G ID", 'E4 TB Allocation Details'!$A$18:$L$18, 0),FALSE), 'E2 Allocators'!$B$15:$W$361, MATCH(BN$17, 'E2 Allocators'!$B$15:$W$15, 0),FALSE))</f>
        <v>0</v>
      </c>
      <c r="BO642" s="1333">
        <f>IF(ISERROR(VLOOKUP(VLOOKUP($A642, 'E4 TB Allocation Details'!$A$18:$L$205, MATCH("A &amp; G ID", 'E4 TB Allocation Details'!$A$18:$L$18, 0),FALSE), 'E2 Allocators'!$B$15:$W$361, MATCH(BO$17, 'E2 Allocators'!$B$15:$W$15, 0),FALSE)), 0, VLOOKUP(VLOOKUP($A642, 'E4 TB Allocation Details'!$A$18:$L$205, MATCH("A &amp; G ID", 'E4 TB Allocation Details'!$A$18:$L$18, 0),FALSE), 'E2 Allocators'!$B$15:$W$361, MATCH(BO$17, 'E2 Allocators'!$B$15:$W$15, 0),FALSE))</f>
        <v>0</v>
      </c>
      <c r="BP642" s="1333">
        <f>IF(ISERROR(VLOOKUP(VLOOKUP($A642, 'E4 TB Allocation Details'!$A$18:$L$205, MATCH("A &amp; G ID", 'E4 TB Allocation Details'!$A$18:$L$18, 0),FALSE), 'E2 Allocators'!$B$15:$W$361, MATCH(BP$17, 'E2 Allocators'!$B$15:$W$15, 0),FALSE)), 0, VLOOKUP(VLOOKUP($A642, 'E4 TB Allocation Details'!$A$18:$L$205, MATCH("A &amp; G ID", 'E4 TB Allocation Details'!$A$18:$L$18, 0),FALSE), 'E2 Allocators'!$B$15:$W$361, MATCH(BP$17, 'E2 Allocators'!$B$15:$W$15, 0),FALSE))</f>
        <v>0</v>
      </c>
      <c r="BQ642" s="1337">
        <f t="shared" si="927"/>
        <v>1</v>
      </c>
    </row>
    <row r="643" spans="1:69" s="258" customFormat="1" ht="12.75">
      <c r="A643" s="1344">
        <v>1960</v>
      </c>
      <c r="B643" s="1331" t="s">
        <v>228</v>
      </c>
      <c r="C643" s="1332">
        <v>1</v>
      </c>
      <c r="D643" s="1336"/>
      <c r="E643" s="1336"/>
      <c r="F643" s="1336"/>
      <c r="G643" s="1336"/>
      <c r="H643" s="1336"/>
      <c r="I643" s="1336"/>
      <c r="J643" s="1336"/>
      <c r="K643" s="1336"/>
      <c r="L643" s="1336"/>
      <c r="M643" s="1336"/>
      <c r="N643" s="1336"/>
      <c r="O643" s="1336"/>
      <c r="P643" s="1336"/>
      <c r="Q643" s="1336"/>
      <c r="R643" s="1336"/>
      <c r="S643" s="1336"/>
      <c r="T643" s="1336"/>
      <c r="U643" s="1336"/>
      <c r="V643" s="1336"/>
      <c r="W643" s="1336"/>
      <c r="X643" s="1336"/>
      <c r="Y643" s="1336"/>
      <c r="Z643" s="1336"/>
      <c r="AA643" s="1336"/>
      <c r="AB643" s="1336"/>
      <c r="AC643" s="1336"/>
      <c r="AD643" s="1336"/>
      <c r="AE643" s="1336"/>
      <c r="AF643" s="1336"/>
      <c r="AG643" s="1336"/>
      <c r="AH643" s="1336"/>
      <c r="AI643" s="1336"/>
      <c r="AJ643" s="1336"/>
      <c r="AK643" s="1336"/>
      <c r="AL643" s="1336"/>
      <c r="AM643" s="1336"/>
      <c r="AN643" s="1336"/>
      <c r="AO643" s="1336"/>
      <c r="AP643" s="1336"/>
      <c r="AQ643" s="1336"/>
      <c r="AR643" s="1336"/>
      <c r="AS643" s="1336"/>
      <c r="AT643" s="1336"/>
      <c r="AU643" s="1336"/>
      <c r="AV643" s="1336"/>
      <c r="AW643" s="1333">
        <f>IF(ISERROR(VLOOKUP(VLOOKUP($A643, 'E4 TB Allocation Details'!$A$18:$L$205, MATCH("A &amp; G ID", 'E4 TB Allocation Details'!$A$18:$L$18, 0),FALSE), 'E2 Allocators'!$B$15:$W$361, MATCH(AW$17, 'E2 Allocators'!$B$15:$W$15, 0),FALSE)), 0, VLOOKUP(VLOOKUP($A643, 'E4 TB Allocation Details'!$A$18:$L$205, MATCH("A &amp; G ID", 'E4 TB Allocation Details'!$A$18:$L$18, 0),FALSE), 'E2 Allocators'!$B$15:$W$361, MATCH(AW$17, 'E2 Allocators'!$B$15:$W$15, 0),FALSE))</f>
        <v>0.50100257259041214</v>
      </c>
      <c r="AX643" s="1333">
        <f>IF(ISERROR(VLOOKUP(VLOOKUP($A643, 'E4 TB Allocation Details'!$A$18:$L$205, MATCH("A &amp; G ID", 'E4 TB Allocation Details'!$A$18:$L$18, 0),FALSE), 'E2 Allocators'!$B$15:$W$361, MATCH(AX$17, 'E2 Allocators'!$B$15:$W$15, 0),FALSE)), 0, VLOOKUP(VLOOKUP($A643, 'E4 TB Allocation Details'!$A$18:$L$205, MATCH("A &amp; G ID", 'E4 TB Allocation Details'!$A$18:$L$18, 0),FALSE), 'E2 Allocators'!$B$15:$W$361, MATCH(AX$17, 'E2 Allocators'!$B$15:$W$15, 0),FALSE))</f>
        <v>0.17231525626950961</v>
      </c>
      <c r="AY643" s="1333">
        <f>IF(ISERROR(VLOOKUP(VLOOKUP($A643, 'E4 TB Allocation Details'!$A$18:$L$205, MATCH("A &amp; G ID", 'E4 TB Allocation Details'!$A$18:$L$18, 0),FALSE), 'E2 Allocators'!$B$15:$W$361, MATCH(AY$17, 'E2 Allocators'!$B$15:$W$15, 0),FALSE)), 0, VLOOKUP(VLOOKUP($A643, 'E4 TB Allocation Details'!$A$18:$L$205, MATCH("A &amp; G ID", 'E4 TB Allocation Details'!$A$18:$L$18, 0),FALSE), 'E2 Allocators'!$B$15:$W$361, MATCH(AY$17, 'E2 Allocators'!$B$15:$W$15, 0),FALSE))</f>
        <v>0.24960725598600442</v>
      </c>
      <c r="AZ643" s="1333">
        <f>IF(ISERROR(VLOOKUP(VLOOKUP($A643, 'E4 TB Allocation Details'!$A$18:$L$205, MATCH("A &amp; G ID", 'E4 TB Allocation Details'!$A$18:$L$18, 0),FALSE), 'E2 Allocators'!$B$15:$W$361, MATCH(AZ$17, 'E2 Allocators'!$B$15:$W$15, 0),FALSE)), 0, VLOOKUP(VLOOKUP($A643, 'E4 TB Allocation Details'!$A$18:$L$205, MATCH("A &amp; G ID", 'E4 TB Allocation Details'!$A$18:$L$18, 0),FALSE), 'E2 Allocators'!$B$15:$W$361, MATCH(AZ$17, 'E2 Allocators'!$B$15:$W$15, 0),FALSE))</f>
        <v>0</v>
      </c>
      <c r="BA643" s="1333">
        <f>IF(ISERROR(VLOOKUP(VLOOKUP($A643, 'E4 TB Allocation Details'!$A$18:$L$205, MATCH("A &amp; G ID", 'E4 TB Allocation Details'!$A$18:$L$18, 0),FALSE), 'E2 Allocators'!$B$15:$W$361, MATCH(BA$17, 'E2 Allocators'!$B$15:$W$15, 0),FALSE)), 0, VLOOKUP(VLOOKUP($A643, 'E4 TB Allocation Details'!$A$18:$L$205, MATCH("A &amp; G ID", 'E4 TB Allocation Details'!$A$18:$L$18, 0),FALSE), 'E2 Allocators'!$B$15:$W$361, MATCH(BA$17, 'E2 Allocators'!$B$15:$W$15, 0),FALSE))</f>
        <v>0</v>
      </c>
      <c r="BB643" s="1333">
        <f>IF(ISERROR(VLOOKUP(VLOOKUP($A643, 'E4 TB Allocation Details'!$A$18:$L$205, MATCH("A &amp; G ID", 'E4 TB Allocation Details'!$A$18:$L$18, 0),FALSE), 'E2 Allocators'!$B$15:$W$361, MATCH(BB$17, 'E2 Allocators'!$B$15:$W$15, 0),FALSE)), 0, VLOOKUP(VLOOKUP($A643, 'E4 TB Allocation Details'!$A$18:$L$205, MATCH("A &amp; G ID", 'E4 TB Allocation Details'!$A$18:$L$18, 0),FALSE), 'E2 Allocators'!$B$15:$W$361, MATCH(BB$17, 'E2 Allocators'!$B$15:$W$15, 0),FALSE))</f>
        <v>0</v>
      </c>
      <c r="BC643" s="1333">
        <f>IF(ISERROR(VLOOKUP(VLOOKUP($A643, 'E4 TB Allocation Details'!$A$18:$L$205, MATCH("A &amp; G ID", 'E4 TB Allocation Details'!$A$18:$L$18, 0),FALSE), 'E2 Allocators'!$B$15:$W$361, MATCH(BC$17, 'E2 Allocators'!$B$15:$W$15, 0),FALSE)), 0, VLOOKUP(VLOOKUP($A643, 'E4 TB Allocation Details'!$A$18:$L$205, MATCH("A &amp; G ID", 'E4 TB Allocation Details'!$A$18:$L$18, 0),FALSE), 'E2 Allocators'!$B$15:$W$361, MATCH(BC$17, 'E2 Allocators'!$B$15:$W$15, 0),FALSE))</f>
        <v>6.9775755936056089E-2</v>
      </c>
      <c r="BD643" s="1333">
        <f>IF(ISERROR(VLOOKUP(VLOOKUP($A643, 'E4 TB Allocation Details'!$A$18:$L$205, MATCH("A &amp; G ID", 'E4 TB Allocation Details'!$A$18:$L$18, 0),FALSE), 'E2 Allocators'!$B$15:$W$361, MATCH(BD$17, 'E2 Allocators'!$B$15:$W$15, 0),FALSE)), 0, VLOOKUP(VLOOKUP($A643, 'E4 TB Allocation Details'!$A$18:$L$205, MATCH("A &amp; G ID", 'E4 TB Allocation Details'!$A$18:$L$18, 0),FALSE), 'E2 Allocators'!$B$15:$W$361, MATCH(BD$17, 'E2 Allocators'!$B$15:$W$15, 0),FALSE))</f>
        <v>3.8286045919859509E-3</v>
      </c>
      <c r="BE643" s="1333">
        <f>IF(ISERROR(VLOOKUP(VLOOKUP($A643, 'E4 TB Allocation Details'!$A$18:$L$205, MATCH("A &amp; G ID", 'E4 TB Allocation Details'!$A$18:$L$18, 0),FALSE), 'E2 Allocators'!$B$15:$W$361, MATCH(BE$17, 'E2 Allocators'!$B$15:$W$15, 0),FALSE)), 0, VLOOKUP(VLOOKUP($A643, 'E4 TB Allocation Details'!$A$18:$L$205, MATCH("A &amp; G ID", 'E4 TB Allocation Details'!$A$18:$L$18, 0),FALSE), 'E2 Allocators'!$B$15:$W$361, MATCH(BE$17, 'E2 Allocators'!$B$15:$W$15, 0),FALSE))</f>
        <v>3.4705546260317861E-3</v>
      </c>
      <c r="BF643" s="1333">
        <f>IF(ISERROR(VLOOKUP(VLOOKUP($A643, 'E4 TB Allocation Details'!$A$18:$L$205, MATCH("A &amp; G ID", 'E4 TB Allocation Details'!$A$18:$L$18, 0),FALSE), 'E2 Allocators'!$B$15:$W$361, MATCH(BF$17, 'E2 Allocators'!$B$15:$W$15, 0),FALSE)), 0, VLOOKUP(VLOOKUP($A643, 'E4 TB Allocation Details'!$A$18:$L$205, MATCH("A &amp; G ID", 'E4 TB Allocation Details'!$A$18:$L$18, 0),FALSE), 'E2 Allocators'!$B$15:$W$361, MATCH(BF$17, 'E2 Allocators'!$B$15:$W$15, 0),FALSE))</f>
        <v>0</v>
      </c>
      <c r="BG643" s="1333">
        <f>IF(ISERROR(VLOOKUP(VLOOKUP($A643, 'E4 TB Allocation Details'!$A$18:$L$205, MATCH("A &amp; G ID", 'E4 TB Allocation Details'!$A$18:$L$18, 0),FALSE), 'E2 Allocators'!$B$15:$W$361, MATCH(BG$17, 'E2 Allocators'!$B$15:$W$15, 0),FALSE)), 0, VLOOKUP(VLOOKUP($A643, 'E4 TB Allocation Details'!$A$18:$L$205, MATCH("A &amp; G ID", 'E4 TB Allocation Details'!$A$18:$L$18, 0),FALSE), 'E2 Allocators'!$B$15:$W$361, MATCH(BG$17, 'E2 Allocators'!$B$15:$W$15, 0),FALSE))</f>
        <v>0</v>
      </c>
      <c r="BH643" s="1333">
        <f>IF(ISERROR(VLOOKUP(VLOOKUP($A643, 'E4 TB Allocation Details'!$A$18:$L$205, MATCH("A &amp; G ID", 'E4 TB Allocation Details'!$A$18:$L$18, 0),FALSE), 'E2 Allocators'!$B$15:$W$361, MATCH(BH$17, 'E2 Allocators'!$B$15:$W$15, 0),FALSE)), 0, VLOOKUP(VLOOKUP($A643, 'E4 TB Allocation Details'!$A$18:$L$205, MATCH("A &amp; G ID", 'E4 TB Allocation Details'!$A$18:$L$18, 0),FALSE), 'E2 Allocators'!$B$15:$W$361, MATCH(BH$17, 'E2 Allocators'!$B$15:$W$15, 0),FALSE))</f>
        <v>0</v>
      </c>
      <c r="BI643" s="1333">
        <f>IF(ISERROR(VLOOKUP(VLOOKUP($A643, 'E4 TB Allocation Details'!$A$18:$L$205, MATCH("A &amp; G ID", 'E4 TB Allocation Details'!$A$18:$L$18, 0),FALSE), 'E2 Allocators'!$B$15:$W$361, MATCH(BI$17, 'E2 Allocators'!$B$15:$W$15, 0),FALSE)), 0, VLOOKUP(VLOOKUP($A643, 'E4 TB Allocation Details'!$A$18:$L$205, MATCH("A &amp; G ID", 'E4 TB Allocation Details'!$A$18:$L$18, 0),FALSE), 'E2 Allocators'!$B$15:$W$361, MATCH(BI$17, 'E2 Allocators'!$B$15:$W$15, 0),FALSE))</f>
        <v>0</v>
      </c>
      <c r="BJ643" s="1333">
        <f>IF(ISERROR(VLOOKUP(VLOOKUP($A643, 'E4 TB Allocation Details'!$A$18:$L$205, MATCH("A &amp; G ID", 'E4 TB Allocation Details'!$A$18:$L$18, 0),FALSE), 'E2 Allocators'!$B$15:$W$361, MATCH(BJ$17, 'E2 Allocators'!$B$15:$W$15, 0),FALSE)), 0, VLOOKUP(VLOOKUP($A643, 'E4 TB Allocation Details'!$A$18:$L$205, MATCH("A &amp; G ID", 'E4 TB Allocation Details'!$A$18:$L$18, 0),FALSE), 'E2 Allocators'!$B$15:$W$361, MATCH(BJ$17, 'E2 Allocators'!$B$15:$W$15, 0),FALSE))</f>
        <v>0</v>
      </c>
      <c r="BK643" s="1333">
        <f>IF(ISERROR(VLOOKUP(VLOOKUP($A643, 'E4 TB Allocation Details'!$A$18:$L$205, MATCH("A &amp; G ID", 'E4 TB Allocation Details'!$A$18:$L$18, 0),FALSE), 'E2 Allocators'!$B$15:$W$361, MATCH(BK$17, 'E2 Allocators'!$B$15:$W$15, 0),FALSE)), 0, VLOOKUP(VLOOKUP($A643, 'E4 TB Allocation Details'!$A$18:$L$205, MATCH("A &amp; G ID", 'E4 TB Allocation Details'!$A$18:$L$18, 0),FALSE), 'E2 Allocators'!$B$15:$W$361, MATCH(BK$17, 'E2 Allocators'!$B$15:$W$15, 0),FALSE))</f>
        <v>0</v>
      </c>
      <c r="BL643" s="1333">
        <f>IF(ISERROR(VLOOKUP(VLOOKUP($A643, 'E4 TB Allocation Details'!$A$18:$L$205, MATCH("A &amp; G ID", 'E4 TB Allocation Details'!$A$18:$L$18, 0),FALSE), 'E2 Allocators'!$B$15:$W$361, MATCH(BL$17, 'E2 Allocators'!$B$15:$W$15, 0),FALSE)), 0, VLOOKUP(VLOOKUP($A643, 'E4 TB Allocation Details'!$A$18:$L$205, MATCH("A &amp; G ID", 'E4 TB Allocation Details'!$A$18:$L$18, 0),FALSE), 'E2 Allocators'!$B$15:$W$361, MATCH(BL$17, 'E2 Allocators'!$B$15:$W$15, 0),FALSE))</f>
        <v>0</v>
      </c>
      <c r="BM643" s="1333">
        <f>IF(ISERROR(VLOOKUP(VLOOKUP($A643, 'E4 TB Allocation Details'!$A$18:$L$205, MATCH("A &amp; G ID", 'E4 TB Allocation Details'!$A$18:$L$18, 0),FALSE), 'E2 Allocators'!$B$15:$W$361, MATCH(BM$17, 'E2 Allocators'!$B$15:$W$15, 0),FALSE)), 0, VLOOKUP(VLOOKUP($A643, 'E4 TB Allocation Details'!$A$18:$L$205, MATCH("A &amp; G ID", 'E4 TB Allocation Details'!$A$18:$L$18, 0),FALSE), 'E2 Allocators'!$B$15:$W$361, MATCH(BM$17, 'E2 Allocators'!$B$15:$W$15, 0),FALSE))</f>
        <v>0</v>
      </c>
      <c r="BN643" s="1333">
        <f>IF(ISERROR(VLOOKUP(VLOOKUP($A643, 'E4 TB Allocation Details'!$A$18:$L$205, MATCH("A &amp; G ID", 'E4 TB Allocation Details'!$A$18:$L$18, 0),FALSE), 'E2 Allocators'!$B$15:$W$361, MATCH(BN$17, 'E2 Allocators'!$B$15:$W$15, 0),FALSE)), 0, VLOOKUP(VLOOKUP($A643, 'E4 TB Allocation Details'!$A$18:$L$205, MATCH("A &amp; G ID", 'E4 TB Allocation Details'!$A$18:$L$18, 0),FALSE), 'E2 Allocators'!$B$15:$W$361, MATCH(BN$17, 'E2 Allocators'!$B$15:$W$15, 0),FALSE))</f>
        <v>0</v>
      </c>
      <c r="BO643" s="1333">
        <f>IF(ISERROR(VLOOKUP(VLOOKUP($A643, 'E4 TB Allocation Details'!$A$18:$L$205, MATCH("A &amp; G ID", 'E4 TB Allocation Details'!$A$18:$L$18, 0),FALSE), 'E2 Allocators'!$B$15:$W$361, MATCH(BO$17, 'E2 Allocators'!$B$15:$W$15, 0),FALSE)), 0, VLOOKUP(VLOOKUP($A643, 'E4 TB Allocation Details'!$A$18:$L$205, MATCH("A &amp; G ID", 'E4 TB Allocation Details'!$A$18:$L$18, 0),FALSE), 'E2 Allocators'!$B$15:$W$361, MATCH(BO$17, 'E2 Allocators'!$B$15:$W$15, 0),FALSE))</f>
        <v>0</v>
      </c>
      <c r="BP643" s="1333">
        <f>IF(ISERROR(VLOOKUP(VLOOKUP($A643, 'E4 TB Allocation Details'!$A$18:$L$205, MATCH("A &amp; G ID", 'E4 TB Allocation Details'!$A$18:$L$18, 0),FALSE), 'E2 Allocators'!$B$15:$W$361, MATCH(BP$17, 'E2 Allocators'!$B$15:$W$15, 0),FALSE)), 0, VLOOKUP(VLOOKUP($A643, 'E4 TB Allocation Details'!$A$18:$L$205, MATCH("A &amp; G ID", 'E4 TB Allocation Details'!$A$18:$L$18, 0),FALSE), 'E2 Allocators'!$B$15:$W$361, MATCH(BP$17, 'E2 Allocators'!$B$15:$W$15, 0),FALSE))</f>
        <v>0</v>
      </c>
      <c r="BQ643" s="1337">
        <f t="shared" si="927"/>
        <v>1</v>
      </c>
    </row>
    <row r="644" spans="1:69" s="258" customFormat="1" ht="25.5">
      <c r="A644" s="1344">
        <v>1970</v>
      </c>
      <c r="B644" s="1331" t="s">
        <v>230</v>
      </c>
      <c r="C644" s="1332">
        <v>1</v>
      </c>
      <c r="D644" s="1336"/>
      <c r="E644" s="1336"/>
      <c r="F644" s="1336"/>
      <c r="G644" s="1336"/>
      <c r="H644" s="1336"/>
      <c r="I644" s="1336"/>
      <c r="J644" s="1336"/>
      <c r="K644" s="1336"/>
      <c r="L644" s="1336"/>
      <c r="M644" s="1336"/>
      <c r="N644" s="1336"/>
      <c r="O644" s="1336"/>
      <c r="P644" s="1336"/>
      <c r="Q644" s="1336"/>
      <c r="R644" s="1336"/>
      <c r="S644" s="1336"/>
      <c r="T644" s="1336"/>
      <c r="U644" s="1336"/>
      <c r="V644" s="1336"/>
      <c r="W644" s="1336"/>
      <c r="X644" s="1336"/>
      <c r="Y644" s="1336"/>
      <c r="Z644" s="1336"/>
      <c r="AA644" s="1336"/>
      <c r="AB644" s="1336"/>
      <c r="AC644" s="1336"/>
      <c r="AD644" s="1336"/>
      <c r="AE644" s="1336"/>
      <c r="AF644" s="1336"/>
      <c r="AG644" s="1336"/>
      <c r="AH644" s="1336"/>
      <c r="AI644" s="1336"/>
      <c r="AJ644" s="1336"/>
      <c r="AK644" s="1336"/>
      <c r="AL644" s="1336"/>
      <c r="AM644" s="1336"/>
      <c r="AN644" s="1336"/>
      <c r="AO644" s="1336"/>
      <c r="AP644" s="1336"/>
      <c r="AQ644" s="1336"/>
      <c r="AR644" s="1336"/>
      <c r="AS644" s="1336"/>
      <c r="AT644" s="1336"/>
      <c r="AU644" s="1336"/>
      <c r="AV644" s="1336"/>
      <c r="AW644" s="1333">
        <f>IF(ISERROR(VLOOKUP(VLOOKUP($A644, 'E4 TB Allocation Details'!$A$18:$L$205, MATCH("A &amp; G ID", 'E4 TB Allocation Details'!$A$18:$L$18, 0),FALSE), 'E2 Allocators'!$B$15:$W$361, MATCH(AW$17, 'E2 Allocators'!$B$15:$W$15, 0),FALSE)), 0, VLOOKUP(VLOOKUP($A644, 'E4 TB Allocation Details'!$A$18:$L$205, MATCH("A &amp; G ID", 'E4 TB Allocation Details'!$A$18:$L$18, 0),FALSE), 'E2 Allocators'!$B$15:$W$361, MATCH(AW$17, 'E2 Allocators'!$B$15:$W$15, 0),FALSE))</f>
        <v>0.50100257259041214</v>
      </c>
      <c r="AX644" s="1333">
        <f>IF(ISERROR(VLOOKUP(VLOOKUP($A644, 'E4 TB Allocation Details'!$A$18:$L$205, MATCH("A &amp; G ID", 'E4 TB Allocation Details'!$A$18:$L$18, 0),FALSE), 'E2 Allocators'!$B$15:$W$361, MATCH(AX$17, 'E2 Allocators'!$B$15:$W$15, 0),FALSE)), 0, VLOOKUP(VLOOKUP($A644, 'E4 TB Allocation Details'!$A$18:$L$205, MATCH("A &amp; G ID", 'E4 TB Allocation Details'!$A$18:$L$18, 0),FALSE), 'E2 Allocators'!$B$15:$W$361, MATCH(AX$17, 'E2 Allocators'!$B$15:$W$15, 0),FALSE))</f>
        <v>0.17231525626950961</v>
      </c>
      <c r="AY644" s="1333">
        <f>IF(ISERROR(VLOOKUP(VLOOKUP($A644, 'E4 TB Allocation Details'!$A$18:$L$205, MATCH("A &amp; G ID", 'E4 TB Allocation Details'!$A$18:$L$18, 0),FALSE), 'E2 Allocators'!$B$15:$W$361, MATCH(AY$17, 'E2 Allocators'!$B$15:$W$15, 0),FALSE)), 0, VLOOKUP(VLOOKUP($A644, 'E4 TB Allocation Details'!$A$18:$L$205, MATCH("A &amp; G ID", 'E4 TB Allocation Details'!$A$18:$L$18, 0),FALSE), 'E2 Allocators'!$B$15:$W$361, MATCH(AY$17, 'E2 Allocators'!$B$15:$W$15, 0),FALSE))</f>
        <v>0.24960725598600442</v>
      </c>
      <c r="AZ644" s="1333">
        <f>IF(ISERROR(VLOOKUP(VLOOKUP($A644, 'E4 TB Allocation Details'!$A$18:$L$205, MATCH("A &amp; G ID", 'E4 TB Allocation Details'!$A$18:$L$18, 0),FALSE), 'E2 Allocators'!$B$15:$W$361, MATCH(AZ$17, 'E2 Allocators'!$B$15:$W$15, 0),FALSE)), 0, VLOOKUP(VLOOKUP($A644, 'E4 TB Allocation Details'!$A$18:$L$205, MATCH("A &amp; G ID", 'E4 TB Allocation Details'!$A$18:$L$18, 0),FALSE), 'E2 Allocators'!$B$15:$W$361, MATCH(AZ$17, 'E2 Allocators'!$B$15:$W$15, 0),FALSE))</f>
        <v>0</v>
      </c>
      <c r="BA644" s="1333">
        <f>IF(ISERROR(VLOOKUP(VLOOKUP($A644, 'E4 TB Allocation Details'!$A$18:$L$205, MATCH("A &amp; G ID", 'E4 TB Allocation Details'!$A$18:$L$18, 0),FALSE), 'E2 Allocators'!$B$15:$W$361, MATCH(BA$17, 'E2 Allocators'!$B$15:$W$15, 0),FALSE)), 0, VLOOKUP(VLOOKUP($A644, 'E4 TB Allocation Details'!$A$18:$L$205, MATCH("A &amp; G ID", 'E4 TB Allocation Details'!$A$18:$L$18, 0),FALSE), 'E2 Allocators'!$B$15:$W$361, MATCH(BA$17, 'E2 Allocators'!$B$15:$W$15, 0),FALSE))</f>
        <v>0</v>
      </c>
      <c r="BB644" s="1333">
        <f>IF(ISERROR(VLOOKUP(VLOOKUP($A644, 'E4 TB Allocation Details'!$A$18:$L$205, MATCH("A &amp; G ID", 'E4 TB Allocation Details'!$A$18:$L$18, 0),FALSE), 'E2 Allocators'!$B$15:$W$361, MATCH(BB$17, 'E2 Allocators'!$B$15:$W$15, 0),FALSE)), 0, VLOOKUP(VLOOKUP($A644, 'E4 TB Allocation Details'!$A$18:$L$205, MATCH("A &amp; G ID", 'E4 TB Allocation Details'!$A$18:$L$18, 0),FALSE), 'E2 Allocators'!$B$15:$W$361, MATCH(BB$17, 'E2 Allocators'!$B$15:$W$15, 0),FALSE))</f>
        <v>0</v>
      </c>
      <c r="BC644" s="1333">
        <f>IF(ISERROR(VLOOKUP(VLOOKUP($A644, 'E4 TB Allocation Details'!$A$18:$L$205, MATCH("A &amp; G ID", 'E4 TB Allocation Details'!$A$18:$L$18, 0),FALSE), 'E2 Allocators'!$B$15:$W$361, MATCH(BC$17, 'E2 Allocators'!$B$15:$W$15, 0),FALSE)), 0, VLOOKUP(VLOOKUP($A644, 'E4 TB Allocation Details'!$A$18:$L$205, MATCH("A &amp; G ID", 'E4 TB Allocation Details'!$A$18:$L$18, 0),FALSE), 'E2 Allocators'!$B$15:$W$361, MATCH(BC$17, 'E2 Allocators'!$B$15:$W$15, 0),FALSE))</f>
        <v>6.9775755936056089E-2</v>
      </c>
      <c r="BD644" s="1333">
        <f>IF(ISERROR(VLOOKUP(VLOOKUP($A644, 'E4 TB Allocation Details'!$A$18:$L$205, MATCH("A &amp; G ID", 'E4 TB Allocation Details'!$A$18:$L$18, 0),FALSE), 'E2 Allocators'!$B$15:$W$361, MATCH(BD$17, 'E2 Allocators'!$B$15:$W$15, 0),FALSE)), 0, VLOOKUP(VLOOKUP($A644, 'E4 TB Allocation Details'!$A$18:$L$205, MATCH("A &amp; G ID", 'E4 TB Allocation Details'!$A$18:$L$18, 0),FALSE), 'E2 Allocators'!$B$15:$W$361, MATCH(BD$17, 'E2 Allocators'!$B$15:$W$15, 0),FALSE))</f>
        <v>3.8286045919859509E-3</v>
      </c>
      <c r="BE644" s="1333">
        <f>IF(ISERROR(VLOOKUP(VLOOKUP($A644, 'E4 TB Allocation Details'!$A$18:$L$205, MATCH("A &amp; G ID", 'E4 TB Allocation Details'!$A$18:$L$18, 0),FALSE), 'E2 Allocators'!$B$15:$W$361, MATCH(BE$17, 'E2 Allocators'!$B$15:$W$15, 0),FALSE)), 0, VLOOKUP(VLOOKUP($A644, 'E4 TB Allocation Details'!$A$18:$L$205, MATCH("A &amp; G ID", 'E4 TB Allocation Details'!$A$18:$L$18, 0),FALSE), 'E2 Allocators'!$B$15:$W$361, MATCH(BE$17, 'E2 Allocators'!$B$15:$W$15, 0),FALSE))</f>
        <v>3.4705546260317861E-3</v>
      </c>
      <c r="BF644" s="1333">
        <f>IF(ISERROR(VLOOKUP(VLOOKUP($A644, 'E4 TB Allocation Details'!$A$18:$L$205, MATCH("A &amp; G ID", 'E4 TB Allocation Details'!$A$18:$L$18, 0),FALSE), 'E2 Allocators'!$B$15:$W$361, MATCH(BF$17, 'E2 Allocators'!$B$15:$W$15, 0),FALSE)), 0, VLOOKUP(VLOOKUP($A644, 'E4 TB Allocation Details'!$A$18:$L$205, MATCH("A &amp; G ID", 'E4 TB Allocation Details'!$A$18:$L$18, 0),FALSE), 'E2 Allocators'!$B$15:$W$361, MATCH(BF$17, 'E2 Allocators'!$B$15:$W$15, 0),FALSE))</f>
        <v>0</v>
      </c>
      <c r="BG644" s="1333">
        <f>IF(ISERROR(VLOOKUP(VLOOKUP($A644, 'E4 TB Allocation Details'!$A$18:$L$205, MATCH("A &amp; G ID", 'E4 TB Allocation Details'!$A$18:$L$18, 0),FALSE), 'E2 Allocators'!$B$15:$W$361, MATCH(BG$17, 'E2 Allocators'!$B$15:$W$15, 0),FALSE)), 0, VLOOKUP(VLOOKUP($A644, 'E4 TB Allocation Details'!$A$18:$L$205, MATCH("A &amp; G ID", 'E4 TB Allocation Details'!$A$18:$L$18, 0),FALSE), 'E2 Allocators'!$B$15:$W$361, MATCH(BG$17, 'E2 Allocators'!$B$15:$W$15, 0),FALSE))</f>
        <v>0</v>
      </c>
      <c r="BH644" s="1333">
        <f>IF(ISERROR(VLOOKUP(VLOOKUP($A644, 'E4 TB Allocation Details'!$A$18:$L$205, MATCH("A &amp; G ID", 'E4 TB Allocation Details'!$A$18:$L$18, 0),FALSE), 'E2 Allocators'!$B$15:$W$361, MATCH(BH$17, 'E2 Allocators'!$B$15:$W$15, 0),FALSE)), 0, VLOOKUP(VLOOKUP($A644, 'E4 TB Allocation Details'!$A$18:$L$205, MATCH("A &amp; G ID", 'E4 TB Allocation Details'!$A$18:$L$18, 0),FALSE), 'E2 Allocators'!$B$15:$W$361, MATCH(BH$17, 'E2 Allocators'!$B$15:$W$15, 0),FALSE))</f>
        <v>0</v>
      </c>
      <c r="BI644" s="1333">
        <f>IF(ISERROR(VLOOKUP(VLOOKUP($A644, 'E4 TB Allocation Details'!$A$18:$L$205, MATCH("A &amp; G ID", 'E4 TB Allocation Details'!$A$18:$L$18, 0),FALSE), 'E2 Allocators'!$B$15:$W$361, MATCH(BI$17, 'E2 Allocators'!$B$15:$W$15, 0),FALSE)), 0, VLOOKUP(VLOOKUP($A644, 'E4 TB Allocation Details'!$A$18:$L$205, MATCH("A &amp; G ID", 'E4 TB Allocation Details'!$A$18:$L$18, 0),FALSE), 'E2 Allocators'!$B$15:$W$361, MATCH(BI$17, 'E2 Allocators'!$B$15:$W$15, 0),FALSE))</f>
        <v>0</v>
      </c>
      <c r="BJ644" s="1333">
        <f>IF(ISERROR(VLOOKUP(VLOOKUP($A644, 'E4 TB Allocation Details'!$A$18:$L$205, MATCH("A &amp; G ID", 'E4 TB Allocation Details'!$A$18:$L$18, 0),FALSE), 'E2 Allocators'!$B$15:$W$361, MATCH(BJ$17, 'E2 Allocators'!$B$15:$W$15, 0),FALSE)), 0, VLOOKUP(VLOOKUP($A644, 'E4 TB Allocation Details'!$A$18:$L$205, MATCH("A &amp; G ID", 'E4 TB Allocation Details'!$A$18:$L$18, 0),FALSE), 'E2 Allocators'!$B$15:$W$361, MATCH(BJ$17, 'E2 Allocators'!$B$15:$W$15, 0),FALSE))</f>
        <v>0</v>
      </c>
      <c r="BK644" s="1333">
        <f>IF(ISERROR(VLOOKUP(VLOOKUP($A644, 'E4 TB Allocation Details'!$A$18:$L$205, MATCH("A &amp; G ID", 'E4 TB Allocation Details'!$A$18:$L$18, 0),FALSE), 'E2 Allocators'!$B$15:$W$361, MATCH(BK$17, 'E2 Allocators'!$B$15:$W$15, 0),FALSE)), 0, VLOOKUP(VLOOKUP($A644, 'E4 TB Allocation Details'!$A$18:$L$205, MATCH("A &amp; G ID", 'E4 TB Allocation Details'!$A$18:$L$18, 0),FALSE), 'E2 Allocators'!$B$15:$W$361, MATCH(BK$17, 'E2 Allocators'!$B$15:$W$15, 0),FALSE))</f>
        <v>0</v>
      </c>
      <c r="BL644" s="1333">
        <f>IF(ISERROR(VLOOKUP(VLOOKUP($A644, 'E4 TB Allocation Details'!$A$18:$L$205, MATCH("A &amp; G ID", 'E4 TB Allocation Details'!$A$18:$L$18, 0),FALSE), 'E2 Allocators'!$B$15:$W$361, MATCH(BL$17, 'E2 Allocators'!$B$15:$W$15, 0),FALSE)), 0, VLOOKUP(VLOOKUP($A644, 'E4 TB Allocation Details'!$A$18:$L$205, MATCH("A &amp; G ID", 'E4 TB Allocation Details'!$A$18:$L$18, 0),FALSE), 'E2 Allocators'!$B$15:$W$361, MATCH(BL$17, 'E2 Allocators'!$B$15:$W$15, 0),FALSE))</f>
        <v>0</v>
      </c>
      <c r="BM644" s="1333">
        <f>IF(ISERROR(VLOOKUP(VLOOKUP($A644, 'E4 TB Allocation Details'!$A$18:$L$205, MATCH("A &amp; G ID", 'E4 TB Allocation Details'!$A$18:$L$18, 0),FALSE), 'E2 Allocators'!$B$15:$W$361, MATCH(BM$17, 'E2 Allocators'!$B$15:$W$15, 0),FALSE)), 0, VLOOKUP(VLOOKUP($A644, 'E4 TB Allocation Details'!$A$18:$L$205, MATCH("A &amp; G ID", 'E4 TB Allocation Details'!$A$18:$L$18, 0),FALSE), 'E2 Allocators'!$B$15:$W$361, MATCH(BM$17, 'E2 Allocators'!$B$15:$W$15, 0),FALSE))</f>
        <v>0</v>
      </c>
      <c r="BN644" s="1333">
        <f>IF(ISERROR(VLOOKUP(VLOOKUP($A644, 'E4 TB Allocation Details'!$A$18:$L$205, MATCH("A &amp; G ID", 'E4 TB Allocation Details'!$A$18:$L$18, 0),FALSE), 'E2 Allocators'!$B$15:$W$361, MATCH(BN$17, 'E2 Allocators'!$B$15:$W$15, 0),FALSE)), 0, VLOOKUP(VLOOKUP($A644, 'E4 TB Allocation Details'!$A$18:$L$205, MATCH("A &amp; G ID", 'E4 TB Allocation Details'!$A$18:$L$18, 0),FALSE), 'E2 Allocators'!$B$15:$W$361, MATCH(BN$17, 'E2 Allocators'!$B$15:$W$15, 0),FALSE))</f>
        <v>0</v>
      </c>
      <c r="BO644" s="1333">
        <f>IF(ISERROR(VLOOKUP(VLOOKUP($A644, 'E4 TB Allocation Details'!$A$18:$L$205, MATCH("A &amp; G ID", 'E4 TB Allocation Details'!$A$18:$L$18, 0),FALSE), 'E2 Allocators'!$B$15:$W$361, MATCH(BO$17, 'E2 Allocators'!$B$15:$W$15, 0),FALSE)), 0, VLOOKUP(VLOOKUP($A644, 'E4 TB Allocation Details'!$A$18:$L$205, MATCH("A &amp; G ID", 'E4 TB Allocation Details'!$A$18:$L$18, 0),FALSE), 'E2 Allocators'!$B$15:$W$361, MATCH(BO$17, 'E2 Allocators'!$B$15:$W$15, 0),FALSE))</f>
        <v>0</v>
      </c>
      <c r="BP644" s="1333">
        <f>IF(ISERROR(VLOOKUP(VLOOKUP($A644, 'E4 TB Allocation Details'!$A$18:$L$205, MATCH("A &amp; G ID", 'E4 TB Allocation Details'!$A$18:$L$18, 0),FALSE), 'E2 Allocators'!$B$15:$W$361, MATCH(BP$17, 'E2 Allocators'!$B$15:$W$15, 0),FALSE)), 0, VLOOKUP(VLOOKUP($A644, 'E4 TB Allocation Details'!$A$18:$L$205, MATCH("A &amp; G ID", 'E4 TB Allocation Details'!$A$18:$L$18, 0),FALSE), 'E2 Allocators'!$B$15:$W$361, MATCH(BP$17, 'E2 Allocators'!$B$15:$W$15, 0),FALSE))</f>
        <v>0</v>
      </c>
      <c r="BQ644" s="1337">
        <f t="shared" si="927"/>
        <v>1</v>
      </c>
    </row>
    <row r="645" spans="1:69" s="258" customFormat="1" ht="25.5">
      <c r="A645" s="1344">
        <v>1975</v>
      </c>
      <c r="B645" s="1331" t="s">
        <v>895</v>
      </c>
      <c r="C645" s="1332">
        <v>1</v>
      </c>
      <c r="D645" s="1336"/>
      <c r="E645" s="1336"/>
      <c r="F645" s="1336"/>
      <c r="G645" s="1336"/>
      <c r="H645" s="1336"/>
      <c r="I645" s="1336"/>
      <c r="J645" s="1336"/>
      <c r="K645" s="1336"/>
      <c r="L645" s="1336"/>
      <c r="M645" s="1336"/>
      <c r="N645" s="1336"/>
      <c r="O645" s="1336"/>
      <c r="P645" s="1336"/>
      <c r="Q645" s="1336"/>
      <c r="R645" s="1336"/>
      <c r="S645" s="1336"/>
      <c r="T645" s="1336"/>
      <c r="U645" s="1336"/>
      <c r="V645" s="1336"/>
      <c r="W645" s="1336"/>
      <c r="X645" s="1336"/>
      <c r="Y645" s="1336"/>
      <c r="Z645" s="1336"/>
      <c r="AA645" s="1336"/>
      <c r="AB645" s="1336"/>
      <c r="AC645" s="1336"/>
      <c r="AD645" s="1336"/>
      <c r="AE645" s="1336"/>
      <c r="AF645" s="1336"/>
      <c r="AG645" s="1336"/>
      <c r="AH645" s="1336"/>
      <c r="AI645" s="1336"/>
      <c r="AJ645" s="1336"/>
      <c r="AK645" s="1336"/>
      <c r="AL645" s="1336"/>
      <c r="AM645" s="1336"/>
      <c r="AN645" s="1336"/>
      <c r="AO645" s="1336"/>
      <c r="AP645" s="1336"/>
      <c r="AQ645" s="1336"/>
      <c r="AR645" s="1336"/>
      <c r="AS645" s="1336"/>
      <c r="AT645" s="1336"/>
      <c r="AU645" s="1336"/>
      <c r="AV645" s="1336"/>
      <c r="AW645" s="1333">
        <f>IF(ISERROR(VLOOKUP(VLOOKUP($A645, 'E4 TB Allocation Details'!$A$18:$L$205, MATCH("A &amp; G ID", 'E4 TB Allocation Details'!$A$18:$L$18, 0),FALSE), 'E2 Allocators'!$B$15:$W$361, MATCH(AW$17, 'E2 Allocators'!$B$15:$W$15, 0),FALSE)), 0, VLOOKUP(VLOOKUP($A645, 'E4 TB Allocation Details'!$A$18:$L$205, MATCH("A &amp; G ID", 'E4 TB Allocation Details'!$A$18:$L$18, 0),FALSE), 'E2 Allocators'!$B$15:$W$361, MATCH(AW$17, 'E2 Allocators'!$B$15:$W$15, 0),FALSE))</f>
        <v>0.50100257259041214</v>
      </c>
      <c r="AX645" s="1333">
        <f>IF(ISERROR(VLOOKUP(VLOOKUP($A645, 'E4 TB Allocation Details'!$A$18:$L$205, MATCH("A &amp; G ID", 'E4 TB Allocation Details'!$A$18:$L$18, 0),FALSE), 'E2 Allocators'!$B$15:$W$361, MATCH(AX$17, 'E2 Allocators'!$B$15:$W$15, 0),FALSE)), 0, VLOOKUP(VLOOKUP($A645, 'E4 TB Allocation Details'!$A$18:$L$205, MATCH("A &amp; G ID", 'E4 TB Allocation Details'!$A$18:$L$18, 0),FALSE), 'E2 Allocators'!$B$15:$W$361, MATCH(AX$17, 'E2 Allocators'!$B$15:$W$15, 0),FALSE))</f>
        <v>0.17231525626950961</v>
      </c>
      <c r="AY645" s="1333">
        <f>IF(ISERROR(VLOOKUP(VLOOKUP($A645, 'E4 TB Allocation Details'!$A$18:$L$205, MATCH("A &amp; G ID", 'E4 TB Allocation Details'!$A$18:$L$18, 0),FALSE), 'E2 Allocators'!$B$15:$W$361, MATCH(AY$17, 'E2 Allocators'!$B$15:$W$15, 0),FALSE)), 0, VLOOKUP(VLOOKUP($A645, 'E4 TB Allocation Details'!$A$18:$L$205, MATCH("A &amp; G ID", 'E4 TB Allocation Details'!$A$18:$L$18, 0),FALSE), 'E2 Allocators'!$B$15:$W$361, MATCH(AY$17, 'E2 Allocators'!$B$15:$W$15, 0),FALSE))</f>
        <v>0.24960725598600442</v>
      </c>
      <c r="AZ645" s="1333">
        <f>IF(ISERROR(VLOOKUP(VLOOKUP($A645, 'E4 TB Allocation Details'!$A$18:$L$205, MATCH("A &amp; G ID", 'E4 TB Allocation Details'!$A$18:$L$18, 0),FALSE), 'E2 Allocators'!$B$15:$W$361, MATCH(AZ$17, 'E2 Allocators'!$B$15:$W$15, 0),FALSE)), 0, VLOOKUP(VLOOKUP($A645, 'E4 TB Allocation Details'!$A$18:$L$205, MATCH("A &amp; G ID", 'E4 TB Allocation Details'!$A$18:$L$18, 0),FALSE), 'E2 Allocators'!$B$15:$W$361, MATCH(AZ$17, 'E2 Allocators'!$B$15:$W$15, 0),FALSE))</f>
        <v>0</v>
      </c>
      <c r="BA645" s="1333">
        <f>IF(ISERROR(VLOOKUP(VLOOKUP($A645, 'E4 TB Allocation Details'!$A$18:$L$205, MATCH("A &amp; G ID", 'E4 TB Allocation Details'!$A$18:$L$18, 0),FALSE), 'E2 Allocators'!$B$15:$W$361, MATCH(BA$17, 'E2 Allocators'!$B$15:$W$15, 0),FALSE)), 0, VLOOKUP(VLOOKUP($A645, 'E4 TB Allocation Details'!$A$18:$L$205, MATCH("A &amp; G ID", 'E4 TB Allocation Details'!$A$18:$L$18, 0),FALSE), 'E2 Allocators'!$B$15:$W$361, MATCH(BA$17, 'E2 Allocators'!$B$15:$W$15, 0),FALSE))</f>
        <v>0</v>
      </c>
      <c r="BB645" s="1333">
        <f>IF(ISERROR(VLOOKUP(VLOOKUP($A645, 'E4 TB Allocation Details'!$A$18:$L$205, MATCH("A &amp; G ID", 'E4 TB Allocation Details'!$A$18:$L$18, 0),FALSE), 'E2 Allocators'!$B$15:$W$361, MATCH(BB$17, 'E2 Allocators'!$B$15:$W$15, 0),FALSE)), 0, VLOOKUP(VLOOKUP($A645, 'E4 TB Allocation Details'!$A$18:$L$205, MATCH("A &amp; G ID", 'E4 TB Allocation Details'!$A$18:$L$18, 0),FALSE), 'E2 Allocators'!$B$15:$W$361, MATCH(BB$17, 'E2 Allocators'!$B$15:$W$15, 0),FALSE))</f>
        <v>0</v>
      </c>
      <c r="BC645" s="1333">
        <f>IF(ISERROR(VLOOKUP(VLOOKUP($A645, 'E4 TB Allocation Details'!$A$18:$L$205, MATCH("A &amp; G ID", 'E4 TB Allocation Details'!$A$18:$L$18, 0),FALSE), 'E2 Allocators'!$B$15:$W$361, MATCH(BC$17, 'E2 Allocators'!$B$15:$W$15, 0),FALSE)), 0, VLOOKUP(VLOOKUP($A645, 'E4 TB Allocation Details'!$A$18:$L$205, MATCH("A &amp; G ID", 'E4 TB Allocation Details'!$A$18:$L$18, 0),FALSE), 'E2 Allocators'!$B$15:$W$361, MATCH(BC$17, 'E2 Allocators'!$B$15:$W$15, 0),FALSE))</f>
        <v>6.9775755936056089E-2</v>
      </c>
      <c r="BD645" s="1333">
        <f>IF(ISERROR(VLOOKUP(VLOOKUP($A645, 'E4 TB Allocation Details'!$A$18:$L$205, MATCH("A &amp; G ID", 'E4 TB Allocation Details'!$A$18:$L$18, 0),FALSE), 'E2 Allocators'!$B$15:$W$361, MATCH(BD$17, 'E2 Allocators'!$B$15:$W$15, 0),FALSE)), 0, VLOOKUP(VLOOKUP($A645, 'E4 TB Allocation Details'!$A$18:$L$205, MATCH("A &amp; G ID", 'E4 TB Allocation Details'!$A$18:$L$18, 0),FALSE), 'E2 Allocators'!$B$15:$W$361, MATCH(BD$17, 'E2 Allocators'!$B$15:$W$15, 0),FALSE))</f>
        <v>3.8286045919859509E-3</v>
      </c>
      <c r="BE645" s="1333">
        <f>IF(ISERROR(VLOOKUP(VLOOKUP($A645, 'E4 TB Allocation Details'!$A$18:$L$205, MATCH("A &amp; G ID", 'E4 TB Allocation Details'!$A$18:$L$18, 0),FALSE), 'E2 Allocators'!$B$15:$W$361, MATCH(BE$17, 'E2 Allocators'!$B$15:$W$15, 0),FALSE)), 0, VLOOKUP(VLOOKUP($A645, 'E4 TB Allocation Details'!$A$18:$L$205, MATCH("A &amp; G ID", 'E4 TB Allocation Details'!$A$18:$L$18, 0),FALSE), 'E2 Allocators'!$B$15:$W$361, MATCH(BE$17, 'E2 Allocators'!$B$15:$W$15, 0),FALSE))</f>
        <v>3.4705546260317861E-3</v>
      </c>
      <c r="BF645" s="1333">
        <f>IF(ISERROR(VLOOKUP(VLOOKUP($A645, 'E4 TB Allocation Details'!$A$18:$L$205, MATCH("A &amp; G ID", 'E4 TB Allocation Details'!$A$18:$L$18, 0),FALSE), 'E2 Allocators'!$B$15:$W$361, MATCH(BF$17, 'E2 Allocators'!$B$15:$W$15, 0),FALSE)), 0, VLOOKUP(VLOOKUP($A645, 'E4 TB Allocation Details'!$A$18:$L$205, MATCH("A &amp; G ID", 'E4 TB Allocation Details'!$A$18:$L$18, 0),FALSE), 'E2 Allocators'!$B$15:$W$361, MATCH(BF$17, 'E2 Allocators'!$B$15:$W$15, 0),FALSE))</f>
        <v>0</v>
      </c>
      <c r="BG645" s="1333">
        <f>IF(ISERROR(VLOOKUP(VLOOKUP($A645, 'E4 TB Allocation Details'!$A$18:$L$205, MATCH("A &amp; G ID", 'E4 TB Allocation Details'!$A$18:$L$18, 0),FALSE), 'E2 Allocators'!$B$15:$W$361, MATCH(BG$17, 'E2 Allocators'!$B$15:$W$15, 0),FALSE)), 0, VLOOKUP(VLOOKUP($A645, 'E4 TB Allocation Details'!$A$18:$L$205, MATCH("A &amp; G ID", 'E4 TB Allocation Details'!$A$18:$L$18, 0),FALSE), 'E2 Allocators'!$B$15:$W$361, MATCH(BG$17, 'E2 Allocators'!$B$15:$W$15, 0),FALSE))</f>
        <v>0</v>
      </c>
      <c r="BH645" s="1333">
        <f>IF(ISERROR(VLOOKUP(VLOOKUP($A645, 'E4 TB Allocation Details'!$A$18:$L$205, MATCH("A &amp; G ID", 'E4 TB Allocation Details'!$A$18:$L$18, 0),FALSE), 'E2 Allocators'!$B$15:$W$361, MATCH(BH$17, 'E2 Allocators'!$B$15:$W$15, 0),FALSE)), 0, VLOOKUP(VLOOKUP($A645, 'E4 TB Allocation Details'!$A$18:$L$205, MATCH("A &amp; G ID", 'E4 TB Allocation Details'!$A$18:$L$18, 0),FALSE), 'E2 Allocators'!$B$15:$W$361, MATCH(BH$17, 'E2 Allocators'!$B$15:$W$15, 0),FALSE))</f>
        <v>0</v>
      </c>
      <c r="BI645" s="1333">
        <f>IF(ISERROR(VLOOKUP(VLOOKUP($A645, 'E4 TB Allocation Details'!$A$18:$L$205, MATCH("A &amp; G ID", 'E4 TB Allocation Details'!$A$18:$L$18, 0),FALSE), 'E2 Allocators'!$B$15:$W$361, MATCH(BI$17, 'E2 Allocators'!$B$15:$W$15, 0),FALSE)), 0, VLOOKUP(VLOOKUP($A645, 'E4 TB Allocation Details'!$A$18:$L$205, MATCH("A &amp; G ID", 'E4 TB Allocation Details'!$A$18:$L$18, 0),FALSE), 'E2 Allocators'!$B$15:$W$361, MATCH(BI$17, 'E2 Allocators'!$B$15:$W$15, 0),FALSE))</f>
        <v>0</v>
      </c>
      <c r="BJ645" s="1333">
        <f>IF(ISERROR(VLOOKUP(VLOOKUP($A645, 'E4 TB Allocation Details'!$A$18:$L$205, MATCH("A &amp; G ID", 'E4 TB Allocation Details'!$A$18:$L$18, 0),FALSE), 'E2 Allocators'!$B$15:$W$361, MATCH(BJ$17, 'E2 Allocators'!$B$15:$W$15, 0),FALSE)), 0, VLOOKUP(VLOOKUP($A645, 'E4 TB Allocation Details'!$A$18:$L$205, MATCH("A &amp; G ID", 'E4 TB Allocation Details'!$A$18:$L$18, 0),FALSE), 'E2 Allocators'!$B$15:$W$361, MATCH(BJ$17, 'E2 Allocators'!$B$15:$W$15, 0),FALSE))</f>
        <v>0</v>
      </c>
      <c r="BK645" s="1333">
        <f>IF(ISERROR(VLOOKUP(VLOOKUP($A645, 'E4 TB Allocation Details'!$A$18:$L$205, MATCH("A &amp; G ID", 'E4 TB Allocation Details'!$A$18:$L$18, 0),FALSE), 'E2 Allocators'!$B$15:$W$361, MATCH(BK$17, 'E2 Allocators'!$B$15:$W$15, 0),FALSE)), 0, VLOOKUP(VLOOKUP($A645, 'E4 TB Allocation Details'!$A$18:$L$205, MATCH("A &amp; G ID", 'E4 TB Allocation Details'!$A$18:$L$18, 0),FALSE), 'E2 Allocators'!$B$15:$W$361, MATCH(BK$17, 'E2 Allocators'!$B$15:$W$15, 0),FALSE))</f>
        <v>0</v>
      </c>
      <c r="BL645" s="1333">
        <f>IF(ISERROR(VLOOKUP(VLOOKUP($A645, 'E4 TB Allocation Details'!$A$18:$L$205, MATCH("A &amp; G ID", 'E4 TB Allocation Details'!$A$18:$L$18, 0),FALSE), 'E2 Allocators'!$B$15:$W$361, MATCH(BL$17, 'E2 Allocators'!$B$15:$W$15, 0),FALSE)), 0, VLOOKUP(VLOOKUP($A645, 'E4 TB Allocation Details'!$A$18:$L$205, MATCH("A &amp; G ID", 'E4 TB Allocation Details'!$A$18:$L$18, 0),FALSE), 'E2 Allocators'!$B$15:$W$361, MATCH(BL$17, 'E2 Allocators'!$B$15:$W$15, 0),FALSE))</f>
        <v>0</v>
      </c>
      <c r="BM645" s="1333">
        <f>IF(ISERROR(VLOOKUP(VLOOKUP($A645, 'E4 TB Allocation Details'!$A$18:$L$205, MATCH("A &amp; G ID", 'E4 TB Allocation Details'!$A$18:$L$18, 0),FALSE), 'E2 Allocators'!$B$15:$W$361, MATCH(BM$17, 'E2 Allocators'!$B$15:$W$15, 0),FALSE)), 0, VLOOKUP(VLOOKUP($A645, 'E4 TB Allocation Details'!$A$18:$L$205, MATCH("A &amp; G ID", 'E4 TB Allocation Details'!$A$18:$L$18, 0),FALSE), 'E2 Allocators'!$B$15:$W$361, MATCH(BM$17, 'E2 Allocators'!$B$15:$W$15, 0),FALSE))</f>
        <v>0</v>
      </c>
      <c r="BN645" s="1333">
        <f>IF(ISERROR(VLOOKUP(VLOOKUP($A645, 'E4 TB Allocation Details'!$A$18:$L$205, MATCH("A &amp; G ID", 'E4 TB Allocation Details'!$A$18:$L$18, 0),FALSE), 'E2 Allocators'!$B$15:$W$361, MATCH(BN$17, 'E2 Allocators'!$B$15:$W$15, 0),FALSE)), 0, VLOOKUP(VLOOKUP($A645, 'E4 TB Allocation Details'!$A$18:$L$205, MATCH("A &amp; G ID", 'E4 TB Allocation Details'!$A$18:$L$18, 0),FALSE), 'E2 Allocators'!$B$15:$W$361, MATCH(BN$17, 'E2 Allocators'!$B$15:$W$15, 0),FALSE))</f>
        <v>0</v>
      </c>
      <c r="BO645" s="1333">
        <f>IF(ISERROR(VLOOKUP(VLOOKUP($A645, 'E4 TB Allocation Details'!$A$18:$L$205, MATCH("A &amp; G ID", 'E4 TB Allocation Details'!$A$18:$L$18, 0),FALSE), 'E2 Allocators'!$B$15:$W$361, MATCH(BO$17, 'E2 Allocators'!$B$15:$W$15, 0),FALSE)), 0, VLOOKUP(VLOOKUP($A645, 'E4 TB Allocation Details'!$A$18:$L$205, MATCH("A &amp; G ID", 'E4 TB Allocation Details'!$A$18:$L$18, 0),FALSE), 'E2 Allocators'!$B$15:$W$361, MATCH(BO$17, 'E2 Allocators'!$B$15:$W$15, 0),FALSE))</f>
        <v>0</v>
      </c>
      <c r="BP645" s="1333">
        <f>IF(ISERROR(VLOOKUP(VLOOKUP($A645, 'E4 TB Allocation Details'!$A$18:$L$205, MATCH("A &amp; G ID", 'E4 TB Allocation Details'!$A$18:$L$18, 0),FALSE), 'E2 Allocators'!$B$15:$W$361, MATCH(BP$17, 'E2 Allocators'!$B$15:$W$15, 0),FALSE)), 0, VLOOKUP(VLOOKUP($A645, 'E4 TB Allocation Details'!$A$18:$L$205, MATCH("A &amp; G ID", 'E4 TB Allocation Details'!$A$18:$L$18, 0),FALSE), 'E2 Allocators'!$B$15:$W$361, MATCH(BP$17, 'E2 Allocators'!$B$15:$W$15, 0),FALSE))</f>
        <v>0</v>
      </c>
      <c r="BQ645" s="1337">
        <f t="shared" si="927"/>
        <v>1</v>
      </c>
    </row>
    <row r="646" spans="1:69" s="258" customFormat="1" ht="12.75">
      <c r="A646" s="1344">
        <v>1980</v>
      </c>
      <c r="B646" s="1331" t="s">
        <v>248</v>
      </c>
      <c r="C646" s="1332">
        <v>1</v>
      </c>
      <c r="D646" s="1336"/>
      <c r="E646" s="1336"/>
      <c r="F646" s="1336"/>
      <c r="G646" s="1336"/>
      <c r="H646" s="1336"/>
      <c r="I646" s="1336"/>
      <c r="J646" s="1336"/>
      <c r="K646" s="1336"/>
      <c r="L646" s="1336"/>
      <c r="M646" s="1336"/>
      <c r="N646" s="1336"/>
      <c r="O646" s="1336"/>
      <c r="P646" s="1336"/>
      <c r="Q646" s="1336"/>
      <c r="R646" s="1336"/>
      <c r="S646" s="1336"/>
      <c r="T646" s="1336"/>
      <c r="U646" s="1336"/>
      <c r="V646" s="1336"/>
      <c r="W646" s="1336"/>
      <c r="X646" s="1336"/>
      <c r="Y646" s="1336"/>
      <c r="Z646" s="1336"/>
      <c r="AA646" s="1336"/>
      <c r="AB646" s="1336"/>
      <c r="AC646" s="1336"/>
      <c r="AD646" s="1336"/>
      <c r="AE646" s="1336"/>
      <c r="AF646" s="1336"/>
      <c r="AG646" s="1336"/>
      <c r="AH646" s="1336"/>
      <c r="AI646" s="1336"/>
      <c r="AJ646" s="1336"/>
      <c r="AK646" s="1336"/>
      <c r="AL646" s="1336"/>
      <c r="AM646" s="1336"/>
      <c r="AN646" s="1336"/>
      <c r="AO646" s="1336"/>
      <c r="AP646" s="1336"/>
      <c r="AQ646" s="1336"/>
      <c r="AR646" s="1336"/>
      <c r="AS646" s="1336"/>
      <c r="AT646" s="1336"/>
      <c r="AU646" s="1336"/>
      <c r="AV646" s="1336"/>
      <c r="AW646" s="1333">
        <f>IF(ISERROR(VLOOKUP(VLOOKUP($A646, 'E4 TB Allocation Details'!$A$18:$L$205, MATCH("A &amp; G ID", 'E4 TB Allocation Details'!$A$18:$L$18, 0),FALSE), 'E2 Allocators'!$B$15:$W$361, MATCH(AW$17, 'E2 Allocators'!$B$15:$W$15, 0),FALSE)), 0, VLOOKUP(VLOOKUP($A646, 'E4 TB Allocation Details'!$A$18:$L$205, MATCH("A &amp; G ID", 'E4 TB Allocation Details'!$A$18:$L$18, 0),FALSE), 'E2 Allocators'!$B$15:$W$361, MATCH(AW$17, 'E2 Allocators'!$B$15:$W$15, 0),FALSE))</f>
        <v>0.50100257259041214</v>
      </c>
      <c r="AX646" s="1333">
        <f>IF(ISERROR(VLOOKUP(VLOOKUP($A646, 'E4 TB Allocation Details'!$A$18:$L$205, MATCH("A &amp; G ID", 'E4 TB Allocation Details'!$A$18:$L$18, 0),FALSE), 'E2 Allocators'!$B$15:$W$361, MATCH(AX$17, 'E2 Allocators'!$B$15:$W$15, 0),FALSE)), 0, VLOOKUP(VLOOKUP($A646, 'E4 TB Allocation Details'!$A$18:$L$205, MATCH("A &amp; G ID", 'E4 TB Allocation Details'!$A$18:$L$18, 0),FALSE), 'E2 Allocators'!$B$15:$W$361, MATCH(AX$17, 'E2 Allocators'!$B$15:$W$15, 0),FALSE))</f>
        <v>0.17231525626950961</v>
      </c>
      <c r="AY646" s="1333">
        <f>IF(ISERROR(VLOOKUP(VLOOKUP($A646, 'E4 TB Allocation Details'!$A$18:$L$205, MATCH("A &amp; G ID", 'E4 TB Allocation Details'!$A$18:$L$18, 0),FALSE), 'E2 Allocators'!$B$15:$W$361, MATCH(AY$17, 'E2 Allocators'!$B$15:$W$15, 0),FALSE)), 0, VLOOKUP(VLOOKUP($A646, 'E4 TB Allocation Details'!$A$18:$L$205, MATCH("A &amp; G ID", 'E4 TB Allocation Details'!$A$18:$L$18, 0),FALSE), 'E2 Allocators'!$B$15:$W$361, MATCH(AY$17, 'E2 Allocators'!$B$15:$W$15, 0),FALSE))</f>
        <v>0.24960725598600442</v>
      </c>
      <c r="AZ646" s="1333">
        <f>IF(ISERROR(VLOOKUP(VLOOKUP($A646, 'E4 TB Allocation Details'!$A$18:$L$205, MATCH("A &amp; G ID", 'E4 TB Allocation Details'!$A$18:$L$18, 0),FALSE), 'E2 Allocators'!$B$15:$W$361, MATCH(AZ$17, 'E2 Allocators'!$B$15:$W$15, 0),FALSE)), 0, VLOOKUP(VLOOKUP($A646, 'E4 TB Allocation Details'!$A$18:$L$205, MATCH("A &amp; G ID", 'E4 TB Allocation Details'!$A$18:$L$18, 0),FALSE), 'E2 Allocators'!$B$15:$W$361, MATCH(AZ$17, 'E2 Allocators'!$B$15:$W$15, 0),FALSE))</f>
        <v>0</v>
      </c>
      <c r="BA646" s="1333">
        <f>IF(ISERROR(VLOOKUP(VLOOKUP($A646, 'E4 TB Allocation Details'!$A$18:$L$205, MATCH("A &amp; G ID", 'E4 TB Allocation Details'!$A$18:$L$18, 0),FALSE), 'E2 Allocators'!$B$15:$W$361, MATCH(BA$17, 'E2 Allocators'!$B$15:$W$15, 0),FALSE)), 0, VLOOKUP(VLOOKUP($A646, 'E4 TB Allocation Details'!$A$18:$L$205, MATCH("A &amp; G ID", 'E4 TB Allocation Details'!$A$18:$L$18, 0),FALSE), 'E2 Allocators'!$B$15:$W$361, MATCH(BA$17, 'E2 Allocators'!$B$15:$W$15, 0),FALSE))</f>
        <v>0</v>
      </c>
      <c r="BB646" s="1333">
        <f>IF(ISERROR(VLOOKUP(VLOOKUP($A646, 'E4 TB Allocation Details'!$A$18:$L$205, MATCH("A &amp; G ID", 'E4 TB Allocation Details'!$A$18:$L$18, 0),FALSE), 'E2 Allocators'!$B$15:$W$361, MATCH(BB$17, 'E2 Allocators'!$B$15:$W$15, 0),FALSE)), 0, VLOOKUP(VLOOKUP($A646, 'E4 TB Allocation Details'!$A$18:$L$205, MATCH("A &amp; G ID", 'E4 TB Allocation Details'!$A$18:$L$18, 0),FALSE), 'E2 Allocators'!$B$15:$W$361, MATCH(BB$17, 'E2 Allocators'!$B$15:$W$15, 0),FALSE))</f>
        <v>0</v>
      </c>
      <c r="BC646" s="1333">
        <f>IF(ISERROR(VLOOKUP(VLOOKUP($A646, 'E4 TB Allocation Details'!$A$18:$L$205, MATCH("A &amp; G ID", 'E4 TB Allocation Details'!$A$18:$L$18, 0),FALSE), 'E2 Allocators'!$B$15:$W$361, MATCH(BC$17, 'E2 Allocators'!$B$15:$W$15, 0),FALSE)), 0, VLOOKUP(VLOOKUP($A646, 'E4 TB Allocation Details'!$A$18:$L$205, MATCH("A &amp; G ID", 'E4 TB Allocation Details'!$A$18:$L$18, 0),FALSE), 'E2 Allocators'!$B$15:$W$361, MATCH(BC$17, 'E2 Allocators'!$B$15:$W$15, 0),FALSE))</f>
        <v>6.9775755936056089E-2</v>
      </c>
      <c r="BD646" s="1333">
        <f>IF(ISERROR(VLOOKUP(VLOOKUP($A646, 'E4 TB Allocation Details'!$A$18:$L$205, MATCH("A &amp; G ID", 'E4 TB Allocation Details'!$A$18:$L$18, 0),FALSE), 'E2 Allocators'!$B$15:$W$361, MATCH(BD$17, 'E2 Allocators'!$B$15:$W$15, 0),FALSE)), 0, VLOOKUP(VLOOKUP($A646, 'E4 TB Allocation Details'!$A$18:$L$205, MATCH("A &amp; G ID", 'E4 TB Allocation Details'!$A$18:$L$18, 0),FALSE), 'E2 Allocators'!$B$15:$W$361, MATCH(BD$17, 'E2 Allocators'!$B$15:$W$15, 0),FALSE))</f>
        <v>3.8286045919859509E-3</v>
      </c>
      <c r="BE646" s="1333">
        <f>IF(ISERROR(VLOOKUP(VLOOKUP($A646, 'E4 TB Allocation Details'!$A$18:$L$205, MATCH("A &amp; G ID", 'E4 TB Allocation Details'!$A$18:$L$18, 0),FALSE), 'E2 Allocators'!$B$15:$W$361, MATCH(BE$17, 'E2 Allocators'!$B$15:$W$15, 0),FALSE)), 0, VLOOKUP(VLOOKUP($A646, 'E4 TB Allocation Details'!$A$18:$L$205, MATCH("A &amp; G ID", 'E4 TB Allocation Details'!$A$18:$L$18, 0),FALSE), 'E2 Allocators'!$B$15:$W$361, MATCH(BE$17, 'E2 Allocators'!$B$15:$W$15, 0),FALSE))</f>
        <v>3.4705546260317861E-3</v>
      </c>
      <c r="BF646" s="1333">
        <f>IF(ISERROR(VLOOKUP(VLOOKUP($A646, 'E4 TB Allocation Details'!$A$18:$L$205, MATCH("A &amp; G ID", 'E4 TB Allocation Details'!$A$18:$L$18, 0),FALSE), 'E2 Allocators'!$B$15:$W$361, MATCH(BF$17, 'E2 Allocators'!$B$15:$W$15, 0),FALSE)), 0, VLOOKUP(VLOOKUP($A646, 'E4 TB Allocation Details'!$A$18:$L$205, MATCH("A &amp; G ID", 'E4 TB Allocation Details'!$A$18:$L$18, 0),FALSE), 'E2 Allocators'!$B$15:$W$361, MATCH(BF$17, 'E2 Allocators'!$B$15:$W$15, 0),FALSE))</f>
        <v>0</v>
      </c>
      <c r="BG646" s="1333">
        <f>IF(ISERROR(VLOOKUP(VLOOKUP($A646, 'E4 TB Allocation Details'!$A$18:$L$205, MATCH("A &amp; G ID", 'E4 TB Allocation Details'!$A$18:$L$18, 0),FALSE), 'E2 Allocators'!$B$15:$W$361, MATCH(BG$17, 'E2 Allocators'!$B$15:$W$15, 0),FALSE)), 0, VLOOKUP(VLOOKUP($A646, 'E4 TB Allocation Details'!$A$18:$L$205, MATCH("A &amp; G ID", 'E4 TB Allocation Details'!$A$18:$L$18, 0),FALSE), 'E2 Allocators'!$B$15:$W$361, MATCH(BG$17, 'E2 Allocators'!$B$15:$W$15, 0),FALSE))</f>
        <v>0</v>
      </c>
      <c r="BH646" s="1333">
        <f>IF(ISERROR(VLOOKUP(VLOOKUP($A646, 'E4 TB Allocation Details'!$A$18:$L$205, MATCH("A &amp; G ID", 'E4 TB Allocation Details'!$A$18:$L$18, 0),FALSE), 'E2 Allocators'!$B$15:$W$361, MATCH(BH$17, 'E2 Allocators'!$B$15:$W$15, 0),FALSE)), 0, VLOOKUP(VLOOKUP($A646, 'E4 TB Allocation Details'!$A$18:$L$205, MATCH("A &amp; G ID", 'E4 TB Allocation Details'!$A$18:$L$18, 0),FALSE), 'E2 Allocators'!$B$15:$W$361, MATCH(BH$17, 'E2 Allocators'!$B$15:$W$15, 0),FALSE))</f>
        <v>0</v>
      </c>
      <c r="BI646" s="1333">
        <f>IF(ISERROR(VLOOKUP(VLOOKUP($A646, 'E4 TB Allocation Details'!$A$18:$L$205, MATCH("A &amp; G ID", 'E4 TB Allocation Details'!$A$18:$L$18, 0),FALSE), 'E2 Allocators'!$B$15:$W$361, MATCH(BI$17, 'E2 Allocators'!$B$15:$W$15, 0),FALSE)), 0, VLOOKUP(VLOOKUP($A646, 'E4 TB Allocation Details'!$A$18:$L$205, MATCH("A &amp; G ID", 'E4 TB Allocation Details'!$A$18:$L$18, 0),FALSE), 'E2 Allocators'!$B$15:$W$361, MATCH(BI$17, 'E2 Allocators'!$B$15:$W$15, 0),FALSE))</f>
        <v>0</v>
      </c>
      <c r="BJ646" s="1333">
        <f>IF(ISERROR(VLOOKUP(VLOOKUP($A646, 'E4 TB Allocation Details'!$A$18:$L$205, MATCH("A &amp; G ID", 'E4 TB Allocation Details'!$A$18:$L$18, 0),FALSE), 'E2 Allocators'!$B$15:$W$361, MATCH(BJ$17, 'E2 Allocators'!$B$15:$W$15, 0),FALSE)), 0, VLOOKUP(VLOOKUP($A646, 'E4 TB Allocation Details'!$A$18:$L$205, MATCH("A &amp; G ID", 'E4 TB Allocation Details'!$A$18:$L$18, 0),FALSE), 'E2 Allocators'!$B$15:$W$361, MATCH(BJ$17, 'E2 Allocators'!$B$15:$W$15, 0),FALSE))</f>
        <v>0</v>
      </c>
      <c r="BK646" s="1333">
        <f>IF(ISERROR(VLOOKUP(VLOOKUP($A646, 'E4 TB Allocation Details'!$A$18:$L$205, MATCH("A &amp; G ID", 'E4 TB Allocation Details'!$A$18:$L$18, 0),FALSE), 'E2 Allocators'!$B$15:$W$361, MATCH(BK$17, 'E2 Allocators'!$B$15:$W$15, 0),FALSE)), 0, VLOOKUP(VLOOKUP($A646, 'E4 TB Allocation Details'!$A$18:$L$205, MATCH("A &amp; G ID", 'E4 TB Allocation Details'!$A$18:$L$18, 0),FALSE), 'E2 Allocators'!$B$15:$W$361, MATCH(BK$17, 'E2 Allocators'!$B$15:$W$15, 0),FALSE))</f>
        <v>0</v>
      </c>
      <c r="BL646" s="1333">
        <f>IF(ISERROR(VLOOKUP(VLOOKUP($A646, 'E4 TB Allocation Details'!$A$18:$L$205, MATCH("A &amp; G ID", 'E4 TB Allocation Details'!$A$18:$L$18, 0),FALSE), 'E2 Allocators'!$B$15:$W$361, MATCH(BL$17, 'E2 Allocators'!$B$15:$W$15, 0),FALSE)), 0, VLOOKUP(VLOOKUP($A646, 'E4 TB Allocation Details'!$A$18:$L$205, MATCH("A &amp; G ID", 'E4 TB Allocation Details'!$A$18:$L$18, 0),FALSE), 'E2 Allocators'!$B$15:$W$361, MATCH(BL$17, 'E2 Allocators'!$B$15:$W$15, 0),FALSE))</f>
        <v>0</v>
      </c>
      <c r="BM646" s="1333">
        <f>IF(ISERROR(VLOOKUP(VLOOKUP($A646, 'E4 TB Allocation Details'!$A$18:$L$205, MATCH("A &amp; G ID", 'E4 TB Allocation Details'!$A$18:$L$18, 0),FALSE), 'E2 Allocators'!$B$15:$W$361, MATCH(BM$17, 'E2 Allocators'!$B$15:$W$15, 0),FALSE)), 0, VLOOKUP(VLOOKUP($A646, 'E4 TB Allocation Details'!$A$18:$L$205, MATCH("A &amp; G ID", 'E4 TB Allocation Details'!$A$18:$L$18, 0),FALSE), 'E2 Allocators'!$B$15:$W$361, MATCH(BM$17, 'E2 Allocators'!$B$15:$W$15, 0),FALSE))</f>
        <v>0</v>
      </c>
      <c r="BN646" s="1333">
        <f>IF(ISERROR(VLOOKUP(VLOOKUP($A646, 'E4 TB Allocation Details'!$A$18:$L$205, MATCH("A &amp; G ID", 'E4 TB Allocation Details'!$A$18:$L$18, 0),FALSE), 'E2 Allocators'!$B$15:$W$361, MATCH(BN$17, 'E2 Allocators'!$B$15:$W$15, 0),FALSE)), 0, VLOOKUP(VLOOKUP($A646, 'E4 TB Allocation Details'!$A$18:$L$205, MATCH("A &amp; G ID", 'E4 TB Allocation Details'!$A$18:$L$18, 0),FALSE), 'E2 Allocators'!$B$15:$W$361, MATCH(BN$17, 'E2 Allocators'!$B$15:$W$15, 0),FALSE))</f>
        <v>0</v>
      </c>
      <c r="BO646" s="1333">
        <f>IF(ISERROR(VLOOKUP(VLOOKUP($A646, 'E4 TB Allocation Details'!$A$18:$L$205, MATCH("A &amp; G ID", 'E4 TB Allocation Details'!$A$18:$L$18, 0),FALSE), 'E2 Allocators'!$B$15:$W$361, MATCH(BO$17, 'E2 Allocators'!$B$15:$W$15, 0),FALSE)), 0, VLOOKUP(VLOOKUP($A646, 'E4 TB Allocation Details'!$A$18:$L$205, MATCH("A &amp; G ID", 'E4 TB Allocation Details'!$A$18:$L$18, 0),FALSE), 'E2 Allocators'!$B$15:$W$361, MATCH(BO$17, 'E2 Allocators'!$B$15:$W$15, 0),FALSE))</f>
        <v>0</v>
      </c>
      <c r="BP646" s="1333">
        <f>IF(ISERROR(VLOOKUP(VLOOKUP($A646, 'E4 TB Allocation Details'!$A$18:$L$205, MATCH("A &amp; G ID", 'E4 TB Allocation Details'!$A$18:$L$18, 0),FALSE), 'E2 Allocators'!$B$15:$W$361, MATCH(BP$17, 'E2 Allocators'!$B$15:$W$15, 0),FALSE)), 0, VLOOKUP(VLOOKUP($A646, 'E4 TB Allocation Details'!$A$18:$L$205, MATCH("A &amp; G ID", 'E4 TB Allocation Details'!$A$18:$L$18, 0),FALSE), 'E2 Allocators'!$B$15:$W$361, MATCH(BP$17, 'E2 Allocators'!$B$15:$W$15, 0),FALSE))</f>
        <v>0</v>
      </c>
      <c r="BQ646" s="1337">
        <f t="shared" si="927"/>
        <v>1</v>
      </c>
    </row>
    <row r="647" spans="1:69" s="258" customFormat="1" ht="12.75">
      <c r="A647" s="1344">
        <v>1990</v>
      </c>
      <c r="B647" s="1331" t="s">
        <v>250</v>
      </c>
      <c r="C647" s="1332">
        <v>1</v>
      </c>
      <c r="D647" s="1336"/>
      <c r="E647" s="1336"/>
      <c r="F647" s="1336"/>
      <c r="G647" s="1336"/>
      <c r="H647" s="1336"/>
      <c r="I647" s="1336"/>
      <c r="J647" s="1336"/>
      <c r="K647" s="1336"/>
      <c r="L647" s="1336"/>
      <c r="M647" s="1336"/>
      <c r="N647" s="1336"/>
      <c r="O647" s="1336"/>
      <c r="P647" s="1336"/>
      <c r="Q647" s="1336"/>
      <c r="R647" s="1336"/>
      <c r="S647" s="1336"/>
      <c r="T647" s="1336"/>
      <c r="U647" s="1336"/>
      <c r="V647" s="1336"/>
      <c r="W647" s="1336"/>
      <c r="X647" s="1336"/>
      <c r="Y647" s="1336"/>
      <c r="Z647" s="1336"/>
      <c r="AA647" s="1336"/>
      <c r="AB647" s="1336"/>
      <c r="AC647" s="1336"/>
      <c r="AD647" s="1336"/>
      <c r="AE647" s="1336"/>
      <c r="AF647" s="1336"/>
      <c r="AG647" s="1336"/>
      <c r="AH647" s="1336"/>
      <c r="AI647" s="1336"/>
      <c r="AJ647" s="1336"/>
      <c r="AK647" s="1336"/>
      <c r="AL647" s="1336"/>
      <c r="AM647" s="1336"/>
      <c r="AN647" s="1336"/>
      <c r="AO647" s="1336"/>
      <c r="AP647" s="1336"/>
      <c r="AQ647" s="1336"/>
      <c r="AR647" s="1336"/>
      <c r="AS647" s="1336"/>
      <c r="AT647" s="1336"/>
      <c r="AU647" s="1336"/>
      <c r="AV647" s="1336"/>
      <c r="AW647" s="1333">
        <f>IF(ISERROR(VLOOKUP(VLOOKUP($A647, 'E4 TB Allocation Details'!$A$18:$L$205, MATCH("A &amp; G ID", 'E4 TB Allocation Details'!$A$18:$L$18, 0),FALSE), 'E2 Allocators'!$B$15:$W$361, MATCH(AW$17, 'E2 Allocators'!$B$15:$W$15, 0),FALSE)), 0, VLOOKUP(VLOOKUP($A647, 'E4 TB Allocation Details'!$A$18:$L$205, MATCH("A &amp; G ID", 'E4 TB Allocation Details'!$A$18:$L$18, 0),FALSE), 'E2 Allocators'!$B$15:$W$361, MATCH(AW$17, 'E2 Allocators'!$B$15:$W$15, 0),FALSE))</f>
        <v>0.50100257259041214</v>
      </c>
      <c r="AX647" s="1333">
        <f>IF(ISERROR(VLOOKUP(VLOOKUP($A647, 'E4 TB Allocation Details'!$A$18:$L$205, MATCH("A &amp; G ID", 'E4 TB Allocation Details'!$A$18:$L$18, 0),FALSE), 'E2 Allocators'!$B$15:$W$361, MATCH(AX$17, 'E2 Allocators'!$B$15:$W$15, 0),FALSE)), 0, VLOOKUP(VLOOKUP($A647, 'E4 TB Allocation Details'!$A$18:$L$205, MATCH("A &amp; G ID", 'E4 TB Allocation Details'!$A$18:$L$18, 0),FALSE), 'E2 Allocators'!$B$15:$W$361, MATCH(AX$17, 'E2 Allocators'!$B$15:$W$15, 0),FALSE))</f>
        <v>0.17231525626950961</v>
      </c>
      <c r="AY647" s="1333">
        <f>IF(ISERROR(VLOOKUP(VLOOKUP($A647, 'E4 TB Allocation Details'!$A$18:$L$205, MATCH("A &amp; G ID", 'E4 TB Allocation Details'!$A$18:$L$18, 0),FALSE), 'E2 Allocators'!$B$15:$W$361, MATCH(AY$17, 'E2 Allocators'!$B$15:$W$15, 0),FALSE)), 0, VLOOKUP(VLOOKUP($A647, 'E4 TB Allocation Details'!$A$18:$L$205, MATCH("A &amp; G ID", 'E4 TB Allocation Details'!$A$18:$L$18, 0),FALSE), 'E2 Allocators'!$B$15:$W$361, MATCH(AY$17, 'E2 Allocators'!$B$15:$W$15, 0),FALSE))</f>
        <v>0.24960725598600442</v>
      </c>
      <c r="AZ647" s="1333">
        <f>IF(ISERROR(VLOOKUP(VLOOKUP($A647, 'E4 TB Allocation Details'!$A$18:$L$205, MATCH("A &amp; G ID", 'E4 TB Allocation Details'!$A$18:$L$18, 0),FALSE), 'E2 Allocators'!$B$15:$W$361, MATCH(AZ$17, 'E2 Allocators'!$B$15:$W$15, 0),FALSE)), 0, VLOOKUP(VLOOKUP($A647, 'E4 TB Allocation Details'!$A$18:$L$205, MATCH("A &amp; G ID", 'E4 TB Allocation Details'!$A$18:$L$18, 0),FALSE), 'E2 Allocators'!$B$15:$W$361, MATCH(AZ$17, 'E2 Allocators'!$B$15:$W$15, 0),FALSE))</f>
        <v>0</v>
      </c>
      <c r="BA647" s="1333">
        <f>IF(ISERROR(VLOOKUP(VLOOKUP($A647, 'E4 TB Allocation Details'!$A$18:$L$205, MATCH("A &amp; G ID", 'E4 TB Allocation Details'!$A$18:$L$18, 0),FALSE), 'E2 Allocators'!$B$15:$W$361, MATCH(BA$17, 'E2 Allocators'!$B$15:$W$15, 0),FALSE)), 0, VLOOKUP(VLOOKUP($A647, 'E4 TB Allocation Details'!$A$18:$L$205, MATCH("A &amp; G ID", 'E4 TB Allocation Details'!$A$18:$L$18, 0),FALSE), 'E2 Allocators'!$B$15:$W$361, MATCH(BA$17, 'E2 Allocators'!$B$15:$W$15, 0),FALSE))</f>
        <v>0</v>
      </c>
      <c r="BB647" s="1333">
        <f>IF(ISERROR(VLOOKUP(VLOOKUP($A647, 'E4 TB Allocation Details'!$A$18:$L$205, MATCH("A &amp; G ID", 'E4 TB Allocation Details'!$A$18:$L$18, 0),FALSE), 'E2 Allocators'!$B$15:$W$361, MATCH(BB$17, 'E2 Allocators'!$B$15:$W$15, 0),FALSE)), 0, VLOOKUP(VLOOKUP($A647, 'E4 TB Allocation Details'!$A$18:$L$205, MATCH("A &amp; G ID", 'E4 TB Allocation Details'!$A$18:$L$18, 0),FALSE), 'E2 Allocators'!$B$15:$W$361, MATCH(BB$17, 'E2 Allocators'!$B$15:$W$15, 0),FALSE))</f>
        <v>0</v>
      </c>
      <c r="BC647" s="1333">
        <f>IF(ISERROR(VLOOKUP(VLOOKUP($A647, 'E4 TB Allocation Details'!$A$18:$L$205, MATCH("A &amp; G ID", 'E4 TB Allocation Details'!$A$18:$L$18, 0),FALSE), 'E2 Allocators'!$B$15:$W$361, MATCH(BC$17, 'E2 Allocators'!$B$15:$W$15, 0),FALSE)), 0, VLOOKUP(VLOOKUP($A647, 'E4 TB Allocation Details'!$A$18:$L$205, MATCH("A &amp; G ID", 'E4 TB Allocation Details'!$A$18:$L$18, 0),FALSE), 'E2 Allocators'!$B$15:$W$361, MATCH(BC$17, 'E2 Allocators'!$B$15:$W$15, 0),FALSE))</f>
        <v>6.9775755936056089E-2</v>
      </c>
      <c r="BD647" s="1333">
        <f>IF(ISERROR(VLOOKUP(VLOOKUP($A647, 'E4 TB Allocation Details'!$A$18:$L$205, MATCH("A &amp; G ID", 'E4 TB Allocation Details'!$A$18:$L$18, 0),FALSE), 'E2 Allocators'!$B$15:$W$361, MATCH(BD$17, 'E2 Allocators'!$B$15:$W$15, 0),FALSE)), 0, VLOOKUP(VLOOKUP($A647, 'E4 TB Allocation Details'!$A$18:$L$205, MATCH("A &amp; G ID", 'E4 TB Allocation Details'!$A$18:$L$18, 0),FALSE), 'E2 Allocators'!$B$15:$W$361, MATCH(BD$17, 'E2 Allocators'!$B$15:$W$15, 0),FALSE))</f>
        <v>3.8286045919859509E-3</v>
      </c>
      <c r="BE647" s="1333">
        <f>IF(ISERROR(VLOOKUP(VLOOKUP($A647, 'E4 TB Allocation Details'!$A$18:$L$205, MATCH("A &amp; G ID", 'E4 TB Allocation Details'!$A$18:$L$18, 0),FALSE), 'E2 Allocators'!$B$15:$W$361, MATCH(BE$17, 'E2 Allocators'!$B$15:$W$15, 0),FALSE)), 0, VLOOKUP(VLOOKUP($A647, 'E4 TB Allocation Details'!$A$18:$L$205, MATCH("A &amp; G ID", 'E4 TB Allocation Details'!$A$18:$L$18, 0),FALSE), 'E2 Allocators'!$B$15:$W$361, MATCH(BE$17, 'E2 Allocators'!$B$15:$W$15, 0),FALSE))</f>
        <v>3.4705546260317861E-3</v>
      </c>
      <c r="BF647" s="1333">
        <f>IF(ISERROR(VLOOKUP(VLOOKUP($A647, 'E4 TB Allocation Details'!$A$18:$L$205, MATCH("A &amp; G ID", 'E4 TB Allocation Details'!$A$18:$L$18, 0),FALSE), 'E2 Allocators'!$B$15:$W$361, MATCH(BF$17, 'E2 Allocators'!$B$15:$W$15, 0),FALSE)), 0, VLOOKUP(VLOOKUP($A647, 'E4 TB Allocation Details'!$A$18:$L$205, MATCH("A &amp; G ID", 'E4 TB Allocation Details'!$A$18:$L$18, 0),FALSE), 'E2 Allocators'!$B$15:$W$361, MATCH(BF$17, 'E2 Allocators'!$B$15:$W$15, 0),FALSE))</f>
        <v>0</v>
      </c>
      <c r="BG647" s="1333">
        <f>IF(ISERROR(VLOOKUP(VLOOKUP($A647, 'E4 TB Allocation Details'!$A$18:$L$205, MATCH("A &amp; G ID", 'E4 TB Allocation Details'!$A$18:$L$18, 0),FALSE), 'E2 Allocators'!$B$15:$W$361, MATCH(BG$17, 'E2 Allocators'!$B$15:$W$15, 0),FALSE)), 0, VLOOKUP(VLOOKUP($A647, 'E4 TB Allocation Details'!$A$18:$L$205, MATCH("A &amp; G ID", 'E4 TB Allocation Details'!$A$18:$L$18, 0),FALSE), 'E2 Allocators'!$B$15:$W$361, MATCH(BG$17, 'E2 Allocators'!$B$15:$W$15, 0),FALSE))</f>
        <v>0</v>
      </c>
      <c r="BH647" s="1333">
        <f>IF(ISERROR(VLOOKUP(VLOOKUP($A647, 'E4 TB Allocation Details'!$A$18:$L$205, MATCH("A &amp; G ID", 'E4 TB Allocation Details'!$A$18:$L$18, 0),FALSE), 'E2 Allocators'!$B$15:$W$361, MATCH(BH$17, 'E2 Allocators'!$B$15:$W$15, 0),FALSE)), 0, VLOOKUP(VLOOKUP($A647, 'E4 TB Allocation Details'!$A$18:$L$205, MATCH("A &amp; G ID", 'E4 TB Allocation Details'!$A$18:$L$18, 0),FALSE), 'E2 Allocators'!$B$15:$W$361, MATCH(BH$17, 'E2 Allocators'!$B$15:$W$15, 0),FALSE))</f>
        <v>0</v>
      </c>
      <c r="BI647" s="1333">
        <f>IF(ISERROR(VLOOKUP(VLOOKUP($A647, 'E4 TB Allocation Details'!$A$18:$L$205, MATCH("A &amp; G ID", 'E4 TB Allocation Details'!$A$18:$L$18, 0),FALSE), 'E2 Allocators'!$B$15:$W$361, MATCH(BI$17, 'E2 Allocators'!$B$15:$W$15, 0),FALSE)), 0, VLOOKUP(VLOOKUP($A647, 'E4 TB Allocation Details'!$A$18:$L$205, MATCH("A &amp; G ID", 'E4 TB Allocation Details'!$A$18:$L$18, 0),FALSE), 'E2 Allocators'!$B$15:$W$361, MATCH(BI$17, 'E2 Allocators'!$B$15:$W$15, 0),FALSE))</f>
        <v>0</v>
      </c>
      <c r="BJ647" s="1333">
        <f>IF(ISERROR(VLOOKUP(VLOOKUP($A647, 'E4 TB Allocation Details'!$A$18:$L$205, MATCH("A &amp; G ID", 'E4 TB Allocation Details'!$A$18:$L$18, 0),FALSE), 'E2 Allocators'!$B$15:$W$361, MATCH(BJ$17, 'E2 Allocators'!$B$15:$W$15, 0),FALSE)), 0, VLOOKUP(VLOOKUP($A647, 'E4 TB Allocation Details'!$A$18:$L$205, MATCH("A &amp; G ID", 'E4 TB Allocation Details'!$A$18:$L$18, 0),FALSE), 'E2 Allocators'!$B$15:$W$361, MATCH(BJ$17, 'E2 Allocators'!$B$15:$W$15, 0),FALSE))</f>
        <v>0</v>
      </c>
      <c r="BK647" s="1333">
        <f>IF(ISERROR(VLOOKUP(VLOOKUP($A647, 'E4 TB Allocation Details'!$A$18:$L$205, MATCH("A &amp; G ID", 'E4 TB Allocation Details'!$A$18:$L$18, 0),FALSE), 'E2 Allocators'!$B$15:$W$361, MATCH(BK$17, 'E2 Allocators'!$B$15:$W$15, 0),FALSE)), 0, VLOOKUP(VLOOKUP($A647, 'E4 TB Allocation Details'!$A$18:$L$205, MATCH("A &amp; G ID", 'E4 TB Allocation Details'!$A$18:$L$18, 0),FALSE), 'E2 Allocators'!$B$15:$W$361, MATCH(BK$17, 'E2 Allocators'!$B$15:$W$15, 0),FALSE))</f>
        <v>0</v>
      </c>
      <c r="BL647" s="1333">
        <f>IF(ISERROR(VLOOKUP(VLOOKUP($A647, 'E4 TB Allocation Details'!$A$18:$L$205, MATCH("A &amp; G ID", 'E4 TB Allocation Details'!$A$18:$L$18, 0),FALSE), 'E2 Allocators'!$B$15:$W$361, MATCH(BL$17, 'E2 Allocators'!$B$15:$W$15, 0),FALSE)), 0, VLOOKUP(VLOOKUP($A647, 'E4 TB Allocation Details'!$A$18:$L$205, MATCH("A &amp; G ID", 'E4 TB Allocation Details'!$A$18:$L$18, 0),FALSE), 'E2 Allocators'!$B$15:$W$361, MATCH(BL$17, 'E2 Allocators'!$B$15:$W$15, 0),FALSE))</f>
        <v>0</v>
      </c>
      <c r="BM647" s="1333">
        <f>IF(ISERROR(VLOOKUP(VLOOKUP($A647, 'E4 TB Allocation Details'!$A$18:$L$205, MATCH("A &amp; G ID", 'E4 TB Allocation Details'!$A$18:$L$18, 0),FALSE), 'E2 Allocators'!$B$15:$W$361, MATCH(BM$17, 'E2 Allocators'!$B$15:$W$15, 0),FALSE)), 0, VLOOKUP(VLOOKUP($A647, 'E4 TB Allocation Details'!$A$18:$L$205, MATCH("A &amp; G ID", 'E4 TB Allocation Details'!$A$18:$L$18, 0),FALSE), 'E2 Allocators'!$B$15:$W$361, MATCH(BM$17, 'E2 Allocators'!$B$15:$W$15, 0),FALSE))</f>
        <v>0</v>
      </c>
      <c r="BN647" s="1333">
        <f>IF(ISERROR(VLOOKUP(VLOOKUP($A647, 'E4 TB Allocation Details'!$A$18:$L$205, MATCH("A &amp; G ID", 'E4 TB Allocation Details'!$A$18:$L$18, 0),FALSE), 'E2 Allocators'!$B$15:$W$361, MATCH(BN$17, 'E2 Allocators'!$B$15:$W$15, 0),FALSE)), 0, VLOOKUP(VLOOKUP($A647, 'E4 TB Allocation Details'!$A$18:$L$205, MATCH("A &amp; G ID", 'E4 TB Allocation Details'!$A$18:$L$18, 0),FALSE), 'E2 Allocators'!$B$15:$W$361, MATCH(BN$17, 'E2 Allocators'!$B$15:$W$15, 0),FALSE))</f>
        <v>0</v>
      </c>
      <c r="BO647" s="1333">
        <f>IF(ISERROR(VLOOKUP(VLOOKUP($A647, 'E4 TB Allocation Details'!$A$18:$L$205, MATCH("A &amp; G ID", 'E4 TB Allocation Details'!$A$18:$L$18, 0),FALSE), 'E2 Allocators'!$B$15:$W$361, MATCH(BO$17, 'E2 Allocators'!$B$15:$W$15, 0),FALSE)), 0, VLOOKUP(VLOOKUP($A647, 'E4 TB Allocation Details'!$A$18:$L$205, MATCH("A &amp; G ID", 'E4 TB Allocation Details'!$A$18:$L$18, 0),FALSE), 'E2 Allocators'!$B$15:$W$361, MATCH(BO$17, 'E2 Allocators'!$B$15:$W$15, 0),FALSE))</f>
        <v>0</v>
      </c>
      <c r="BP647" s="1333">
        <f>IF(ISERROR(VLOOKUP(VLOOKUP($A647, 'E4 TB Allocation Details'!$A$18:$L$205, MATCH("A &amp; G ID", 'E4 TB Allocation Details'!$A$18:$L$18, 0),FALSE), 'E2 Allocators'!$B$15:$W$361, MATCH(BP$17, 'E2 Allocators'!$B$15:$W$15, 0),FALSE)), 0, VLOOKUP(VLOOKUP($A647, 'E4 TB Allocation Details'!$A$18:$L$205, MATCH("A &amp; G ID", 'E4 TB Allocation Details'!$A$18:$L$18, 0),FALSE), 'E2 Allocators'!$B$15:$W$361, MATCH(BP$17, 'E2 Allocators'!$B$15:$W$15, 0),FALSE))</f>
        <v>0</v>
      </c>
      <c r="BQ647" s="1337">
        <f t="shared" si="927"/>
        <v>1</v>
      </c>
    </row>
    <row r="648" spans="1:69" s="258" customFormat="1" ht="12.75">
      <c r="A648" s="1344">
        <v>2005</v>
      </c>
      <c r="B648" s="1331" t="s">
        <v>252</v>
      </c>
      <c r="C648" s="1332">
        <v>1</v>
      </c>
      <c r="D648" s="1336"/>
      <c r="E648" s="1336"/>
      <c r="F648" s="1336"/>
      <c r="G648" s="1336"/>
      <c r="H648" s="1336"/>
      <c r="I648" s="1336"/>
      <c r="J648" s="1336"/>
      <c r="K648" s="1336"/>
      <c r="L648" s="1336"/>
      <c r="M648" s="1336"/>
      <c r="N648" s="1336"/>
      <c r="O648" s="1336"/>
      <c r="P648" s="1336"/>
      <c r="Q648" s="1336"/>
      <c r="R648" s="1336"/>
      <c r="S648" s="1336"/>
      <c r="T648" s="1336"/>
      <c r="U648" s="1336"/>
      <c r="V648" s="1336"/>
      <c r="W648" s="1336"/>
      <c r="X648" s="1336"/>
      <c r="Y648" s="1336"/>
      <c r="Z648" s="1336"/>
      <c r="AA648" s="1336"/>
      <c r="AB648" s="1336"/>
      <c r="AC648" s="1336"/>
      <c r="AD648" s="1336"/>
      <c r="AE648" s="1336"/>
      <c r="AF648" s="1336"/>
      <c r="AG648" s="1336"/>
      <c r="AH648" s="1336"/>
      <c r="AI648" s="1336"/>
      <c r="AJ648" s="1336"/>
      <c r="AK648" s="1336"/>
      <c r="AL648" s="1336"/>
      <c r="AM648" s="1336"/>
      <c r="AN648" s="1336"/>
      <c r="AO648" s="1336"/>
      <c r="AP648" s="1336"/>
      <c r="AQ648" s="1336"/>
      <c r="AR648" s="1336"/>
      <c r="AS648" s="1336"/>
      <c r="AT648" s="1336"/>
      <c r="AU648" s="1336"/>
      <c r="AV648" s="1336"/>
      <c r="AW648" s="1333">
        <f>IF(ISERROR(VLOOKUP(VLOOKUP($A648, 'E4 TB Allocation Details'!$A$18:$L$205, MATCH("A &amp; G ID", 'E4 TB Allocation Details'!$A$18:$L$18, 0),FALSE), 'E2 Allocators'!$B$15:$W$361, MATCH(AW$17, 'E2 Allocators'!$B$15:$W$15, 0),FALSE)), 0, VLOOKUP(VLOOKUP($A648, 'E4 TB Allocation Details'!$A$18:$L$205, MATCH("A &amp; G ID", 'E4 TB Allocation Details'!$A$18:$L$18, 0),FALSE), 'E2 Allocators'!$B$15:$W$361, MATCH(AW$17, 'E2 Allocators'!$B$15:$W$15, 0),FALSE))</f>
        <v>0.50100257259041214</v>
      </c>
      <c r="AX648" s="1333">
        <f>IF(ISERROR(VLOOKUP(VLOOKUP($A648, 'E4 TB Allocation Details'!$A$18:$L$205, MATCH("A &amp; G ID", 'E4 TB Allocation Details'!$A$18:$L$18, 0),FALSE), 'E2 Allocators'!$B$15:$W$361, MATCH(AX$17, 'E2 Allocators'!$B$15:$W$15, 0),FALSE)), 0, VLOOKUP(VLOOKUP($A648, 'E4 TB Allocation Details'!$A$18:$L$205, MATCH("A &amp; G ID", 'E4 TB Allocation Details'!$A$18:$L$18, 0),FALSE), 'E2 Allocators'!$B$15:$W$361, MATCH(AX$17, 'E2 Allocators'!$B$15:$W$15, 0),FALSE))</f>
        <v>0.17231525626950961</v>
      </c>
      <c r="AY648" s="1333">
        <f>IF(ISERROR(VLOOKUP(VLOOKUP($A648, 'E4 TB Allocation Details'!$A$18:$L$205, MATCH("A &amp; G ID", 'E4 TB Allocation Details'!$A$18:$L$18, 0),FALSE), 'E2 Allocators'!$B$15:$W$361, MATCH(AY$17, 'E2 Allocators'!$B$15:$W$15, 0),FALSE)), 0, VLOOKUP(VLOOKUP($A648, 'E4 TB Allocation Details'!$A$18:$L$205, MATCH("A &amp; G ID", 'E4 TB Allocation Details'!$A$18:$L$18, 0),FALSE), 'E2 Allocators'!$B$15:$W$361, MATCH(AY$17, 'E2 Allocators'!$B$15:$W$15, 0),FALSE))</f>
        <v>0.24960725598600442</v>
      </c>
      <c r="AZ648" s="1333">
        <f>IF(ISERROR(VLOOKUP(VLOOKUP($A648, 'E4 TB Allocation Details'!$A$18:$L$205, MATCH("A &amp; G ID", 'E4 TB Allocation Details'!$A$18:$L$18, 0),FALSE), 'E2 Allocators'!$B$15:$W$361, MATCH(AZ$17, 'E2 Allocators'!$B$15:$W$15, 0),FALSE)), 0, VLOOKUP(VLOOKUP($A648, 'E4 TB Allocation Details'!$A$18:$L$205, MATCH("A &amp; G ID", 'E4 TB Allocation Details'!$A$18:$L$18, 0),FALSE), 'E2 Allocators'!$B$15:$W$361, MATCH(AZ$17, 'E2 Allocators'!$B$15:$W$15, 0),FALSE))</f>
        <v>0</v>
      </c>
      <c r="BA648" s="1333">
        <f>IF(ISERROR(VLOOKUP(VLOOKUP($A648, 'E4 TB Allocation Details'!$A$18:$L$205, MATCH("A &amp; G ID", 'E4 TB Allocation Details'!$A$18:$L$18, 0),FALSE), 'E2 Allocators'!$B$15:$W$361, MATCH(BA$17, 'E2 Allocators'!$B$15:$W$15, 0),FALSE)), 0, VLOOKUP(VLOOKUP($A648, 'E4 TB Allocation Details'!$A$18:$L$205, MATCH("A &amp; G ID", 'E4 TB Allocation Details'!$A$18:$L$18, 0),FALSE), 'E2 Allocators'!$B$15:$W$361, MATCH(BA$17, 'E2 Allocators'!$B$15:$W$15, 0),FALSE))</f>
        <v>0</v>
      </c>
      <c r="BB648" s="1333">
        <f>IF(ISERROR(VLOOKUP(VLOOKUP($A648, 'E4 TB Allocation Details'!$A$18:$L$205, MATCH("A &amp; G ID", 'E4 TB Allocation Details'!$A$18:$L$18, 0),FALSE), 'E2 Allocators'!$B$15:$W$361, MATCH(BB$17, 'E2 Allocators'!$B$15:$W$15, 0),FALSE)), 0, VLOOKUP(VLOOKUP($A648, 'E4 TB Allocation Details'!$A$18:$L$205, MATCH("A &amp; G ID", 'E4 TB Allocation Details'!$A$18:$L$18, 0),FALSE), 'E2 Allocators'!$B$15:$W$361, MATCH(BB$17, 'E2 Allocators'!$B$15:$W$15, 0),FALSE))</f>
        <v>0</v>
      </c>
      <c r="BC648" s="1333">
        <f>IF(ISERROR(VLOOKUP(VLOOKUP($A648, 'E4 TB Allocation Details'!$A$18:$L$205, MATCH("A &amp; G ID", 'E4 TB Allocation Details'!$A$18:$L$18, 0),FALSE), 'E2 Allocators'!$B$15:$W$361, MATCH(BC$17, 'E2 Allocators'!$B$15:$W$15, 0),FALSE)), 0, VLOOKUP(VLOOKUP($A648, 'E4 TB Allocation Details'!$A$18:$L$205, MATCH("A &amp; G ID", 'E4 TB Allocation Details'!$A$18:$L$18, 0),FALSE), 'E2 Allocators'!$B$15:$W$361, MATCH(BC$17, 'E2 Allocators'!$B$15:$W$15, 0),FALSE))</f>
        <v>6.9775755936056089E-2</v>
      </c>
      <c r="BD648" s="1333">
        <f>IF(ISERROR(VLOOKUP(VLOOKUP($A648, 'E4 TB Allocation Details'!$A$18:$L$205, MATCH("A &amp; G ID", 'E4 TB Allocation Details'!$A$18:$L$18, 0),FALSE), 'E2 Allocators'!$B$15:$W$361, MATCH(BD$17, 'E2 Allocators'!$B$15:$W$15, 0),FALSE)), 0, VLOOKUP(VLOOKUP($A648, 'E4 TB Allocation Details'!$A$18:$L$205, MATCH("A &amp; G ID", 'E4 TB Allocation Details'!$A$18:$L$18, 0),FALSE), 'E2 Allocators'!$B$15:$W$361, MATCH(BD$17, 'E2 Allocators'!$B$15:$W$15, 0),FALSE))</f>
        <v>3.8286045919859509E-3</v>
      </c>
      <c r="BE648" s="1333">
        <f>IF(ISERROR(VLOOKUP(VLOOKUP($A648, 'E4 TB Allocation Details'!$A$18:$L$205, MATCH("A &amp; G ID", 'E4 TB Allocation Details'!$A$18:$L$18, 0),FALSE), 'E2 Allocators'!$B$15:$W$361, MATCH(BE$17, 'E2 Allocators'!$B$15:$W$15, 0),FALSE)), 0, VLOOKUP(VLOOKUP($A648, 'E4 TB Allocation Details'!$A$18:$L$205, MATCH("A &amp; G ID", 'E4 TB Allocation Details'!$A$18:$L$18, 0),FALSE), 'E2 Allocators'!$B$15:$W$361, MATCH(BE$17, 'E2 Allocators'!$B$15:$W$15, 0),FALSE))</f>
        <v>3.4705546260317861E-3</v>
      </c>
      <c r="BF648" s="1333">
        <f>IF(ISERROR(VLOOKUP(VLOOKUP($A648, 'E4 TB Allocation Details'!$A$18:$L$205, MATCH("A &amp; G ID", 'E4 TB Allocation Details'!$A$18:$L$18, 0),FALSE), 'E2 Allocators'!$B$15:$W$361, MATCH(BF$17, 'E2 Allocators'!$B$15:$W$15, 0),FALSE)), 0, VLOOKUP(VLOOKUP($A648, 'E4 TB Allocation Details'!$A$18:$L$205, MATCH("A &amp; G ID", 'E4 TB Allocation Details'!$A$18:$L$18, 0),FALSE), 'E2 Allocators'!$B$15:$W$361, MATCH(BF$17, 'E2 Allocators'!$B$15:$W$15, 0),FALSE))</f>
        <v>0</v>
      </c>
      <c r="BG648" s="1333">
        <f>IF(ISERROR(VLOOKUP(VLOOKUP($A648, 'E4 TB Allocation Details'!$A$18:$L$205, MATCH("A &amp; G ID", 'E4 TB Allocation Details'!$A$18:$L$18, 0),FALSE), 'E2 Allocators'!$B$15:$W$361, MATCH(BG$17, 'E2 Allocators'!$B$15:$W$15, 0),FALSE)), 0, VLOOKUP(VLOOKUP($A648, 'E4 TB Allocation Details'!$A$18:$L$205, MATCH("A &amp; G ID", 'E4 TB Allocation Details'!$A$18:$L$18, 0),FALSE), 'E2 Allocators'!$B$15:$W$361, MATCH(BG$17, 'E2 Allocators'!$B$15:$W$15, 0),FALSE))</f>
        <v>0</v>
      </c>
      <c r="BH648" s="1333">
        <f>IF(ISERROR(VLOOKUP(VLOOKUP($A648, 'E4 TB Allocation Details'!$A$18:$L$205, MATCH("A &amp; G ID", 'E4 TB Allocation Details'!$A$18:$L$18, 0),FALSE), 'E2 Allocators'!$B$15:$W$361, MATCH(BH$17, 'E2 Allocators'!$B$15:$W$15, 0),FALSE)), 0, VLOOKUP(VLOOKUP($A648, 'E4 TB Allocation Details'!$A$18:$L$205, MATCH("A &amp; G ID", 'E4 TB Allocation Details'!$A$18:$L$18, 0),FALSE), 'E2 Allocators'!$B$15:$W$361, MATCH(BH$17, 'E2 Allocators'!$B$15:$W$15, 0),FALSE))</f>
        <v>0</v>
      </c>
      <c r="BI648" s="1333">
        <f>IF(ISERROR(VLOOKUP(VLOOKUP($A648, 'E4 TB Allocation Details'!$A$18:$L$205, MATCH("A &amp; G ID", 'E4 TB Allocation Details'!$A$18:$L$18, 0),FALSE), 'E2 Allocators'!$B$15:$W$361, MATCH(BI$17, 'E2 Allocators'!$B$15:$W$15, 0),FALSE)), 0, VLOOKUP(VLOOKUP($A648, 'E4 TB Allocation Details'!$A$18:$L$205, MATCH("A &amp; G ID", 'E4 TB Allocation Details'!$A$18:$L$18, 0),FALSE), 'E2 Allocators'!$B$15:$W$361, MATCH(BI$17, 'E2 Allocators'!$B$15:$W$15, 0),FALSE))</f>
        <v>0</v>
      </c>
      <c r="BJ648" s="1333">
        <f>IF(ISERROR(VLOOKUP(VLOOKUP($A648, 'E4 TB Allocation Details'!$A$18:$L$205, MATCH("A &amp; G ID", 'E4 TB Allocation Details'!$A$18:$L$18, 0),FALSE), 'E2 Allocators'!$B$15:$W$361, MATCH(BJ$17, 'E2 Allocators'!$B$15:$W$15, 0),FALSE)), 0, VLOOKUP(VLOOKUP($A648, 'E4 TB Allocation Details'!$A$18:$L$205, MATCH("A &amp; G ID", 'E4 TB Allocation Details'!$A$18:$L$18, 0),FALSE), 'E2 Allocators'!$B$15:$W$361, MATCH(BJ$17, 'E2 Allocators'!$B$15:$W$15, 0),FALSE))</f>
        <v>0</v>
      </c>
      <c r="BK648" s="1333">
        <f>IF(ISERROR(VLOOKUP(VLOOKUP($A648, 'E4 TB Allocation Details'!$A$18:$L$205, MATCH("A &amp; G ID", 'E4 TB Allocation Details'!$A$18:$L$18, 0),FALSE), 'E2 Allocators'!$B$15:$W$361, MATCH(BK$17, 'E2 Allocators'!$B$15:$W$15, 0),FALSE)), 0, VLOOKUP(VLOOKUP($A648, 'E4 TB Allocation Details'!$A$18:$L$205, MATCH("A &amp; G ID", 'E4 TB Allocation Details'!$A$18:$L$18, 0),FALSE), 'E2 Allocators'!$B$15:$W$361, MATCH(BK$17, 'E2 Allocators'!$B$15:$W$15, 0),FALSE))</f>
        <v>0</v>
      </c>
      <c r="BL648" s="1333">
        <f>IF(ISERROR(VLOOKUP(VLOOKUP($A648, 'E4 TB Allocation Details'!$A$18:$L$205, MATCH("A &amp; G ID", 'E4 TB Allocation Details'!$A$18:$L$18, 0),FALSE), 'E2 Allocators'!$B$15:$W$361, MATCH(BL$17, 'E2 Allocators'!$B$15:$W$15, 0),FALSE)), 0, VLOOKUP(VLOOKUP($A648, 'E4 TB Allocation Details'!$A$18:$L$205, MATCH("A &amp; G ID", 'E4 TB Allocation Details'!$A$18:$L$18, 0),FALSE), 'E2 Allocators'!$B$15:$W$361, MATCH(BL$17, 'E2 Allocators'!$B$15:$W$15, 0),FALSE))</f>
        <v>0</v>
      </c>
      <c r="BM648" s="1333">
        <f>IF(ISERROR(VLOOKUP(VLOOKUP($A648, 'E4 TB Allocation Details'!$A$18:$L$205, MATCH("A &amp; G ID", 'E4 TB Allocation Details'!$A$18:$L$18, 0),FALSE), 'E2 Allocators'!$B$15:$W$361, MATCH(BM$17, 'E2 Allocators'!$B$15:$W$15, 0),FALSE)), 0, VLOOKUP(VLOOKUP($A648, 'E4 TB Allocation Details'!$A$18:$L$205, MATCH("A &amp; G ID", 'E4 TB Allocation Details'!$A$18:$L$18, 0),FALSE), 'E2 Allocators'!$B$15:$W$361, MATCH(BM$17, 'E2 Allocators'!$B$15:$W$15, 0),FALSE))</f>
        <v>0</v>
      </c>
      <c r="BN648" s="1333">
        <f>IF(ISERROR(VLOOKUP(VLOOKUP($A648, 'E4 TB Allocation Details'!$A$18:$L$205, MATCH("A &amp; G ID", 'E4 TB Allocation Details'!$A$18:$L$18, 0),FALSE), 'E2 Allocators'!$B$15:$W$361, MATCH(BN$17, 'E2 Allocators'!$B$15:$W$15, 0),FALSE)), 0, VLOOKUP(VLOOKUP($A648, 'E4 TB Allocation Details'!$A$18:$L$205, MATCH("A &amp; G ID", 'E4 TB Allocation Details'!$A$18:$L$18, 0),FALSE), 'E2 Allocators'!$B$15:$W$361, MATCH(BN$17, 'E2 Allocators'!$B$15:$W$15, 0),FALSE))</f>
        <v>0</v>
      </c>
      <c r="BO648" s="1333">
        <f>IF(ISERROR(VLOOKUP(VLOOKUP($A648, 'E4 TB Allocation Details'!$A$18:$L$205, MATCH("A &amp; G ID", 'E4 TB Allocation Details'!$A$18:$L$18, 0),FALSE), 'E2 Allocators'!$B$15:$W$361, MATCH(BO$17, 'E2 Allocators'!$B$15:$W$15, 0),FALSE)), 0, VLOOKUP(VLOOKUP($A648, 'E4 TB Allocation Details'!$A$18:$L$205, MATCH("A &amp; G ID", 'E4 TB Allocation Details'!$A$18:$L$18, 0),FALSE), 'E2 Allocators'!$B$15:$W$361, MATCH(BO$17, 'E2 Allocators'!$B$15:$W$15, 0),FALSE))</f>
        <v>0</v>
      </c>
      <c r="BP648" s="1333">
        <f>IF(ISERROR(VLOOKUP(VLOOKUP($A648, 'E4 TB Allocation Details'!$A$18:$L$205, MATCH("A &amp; G ID", 'E4 TB Allocation Details'!$A$18:$L$18, 0),FALSE), 'E2 Allocators'!$B$15:$W$361, MATCH(BP$17, 'E2 Allocators'!$B$15:$W$15, 0),FALSE)), 0, VLOOKUP(VLOOKUP($A648, 'E4 TB Allocation Details'!$A$18:$L$205, MATCH("A &amp; G ID", 'E4 TB Allocation Details'!$A$18:$L$18, 0),FALSE), 'E2 Allocators'!$B$15:$W$361, MATCH(BP$17, 'E2 Allocators'!$B$15:$W$15, 0),FALSE))</f>
        <v>0</v>
      </c>
      <c r="BQ648" s="1337">
        <f t="shared" si="927"/>
        <v>1</v>
      </c>
    </row>
    <row r="649" spans="1:69" s="258" customFormat="1" ht="13.5" thickBot="1">
      <c r="A649" s="1344">
        <v>2010</v>
      </c>
      <c r="B649" s="1331" t="s">
        <v>253</v>
      </c>
      <c r="C649" s="1332">
        <v>1</v>
      </c>
      <c r="D649" s="1336"/>
      <c r="E649" s="1336"/>
      <c r="F649" s="1336"/>
      <c r="G649" s="1336"/>
      <c r="H649" s="1336"/>
      <c r="I649" s="1336"/>
      <c r="J649" s="1336"/>
      <c r="K649" s="1336"/>
      <c r="L649" s="1336"/>
      <c r="M649" s="1336"/>
      <c r="N649" s="1336"/>
      <c r="O649" s="1336"/>
      <c r="P649" s="1336"/>
      <c r="Q649" s="1336"/>
      <c r="R649" s="1336"/>
      <c r="S649" s="1336"/>
      <c r="T649" s="1336"/>
      <c r="U649" s="1336"/>
      <c r="V649" s="1336"/>
      <c r="W649" s="1336"/>
      <c r="X649" s="1336"/>
      <c r="Y649" s="1336"/>
      <c r="Z649" s="1336"/>
      <c r="AA649" s="1336"/>
      <c r="AB649" s="1336"/>
      <c r="AC649" s="1336"/>
      <c r="AD649" s="1336"/>
      <c r="AE649" s="1336"/>
      <c r="AF649" s="1336"/>
      <c r="AG649" s="1336"/>
      <c r="AH649" s="1336"/>
      <c r="AI649" s="1336"/>
      <c r="AJ649" s="1336"/>
      <c r="AK649" s="1336"/>
      <c r="AL649" s="1336"/>
      <c r="AM649" s="1336"/>
      <c r="AN649" s="1336"/>
      <c r="AO649" s="1336"/>
      <c r="AP649" s="1336"/>
      <c r="AQ649" s="1336"/>
      <c r="AR649" s="1336"/>
      <c r="AS649" s="1336"/>
      <c r="AT649" s="1336"/>
      <c r="AU649" s="1336"/>
      <c r="AV649" s="1336"/>
      <c r="AW649" s="1333">
        <f>IF(ISERROR(VLOOKUP(VLOOKUP($A649, 'E4 TB Allocation Details'!$A$18:$L$205, MATCH("A &amp; G ID", 'E4 TB Allocation Details'!$A$18:$L$18, 0),FALSE), 'E2 Allocators'!$B$15:$W$361, MATCH(AW$17, 'E2 Allocators'!$B$15:$W$15, 0),FALSE)), 0, VLOOKUP(VLOOKUP($A649, 'E4 TB Allocation Details'!$A$18:$L$205, MATCH("A &amp; G ID", 'E4 TB Allocation Details'!$A$18:$L$18, 0),FALSE), 'E2 Allocators'!$B$15:$W$361, MATCH(AW$17, 'E2 Allocators'!$B$15:$W$15, 0),FALSE))</f>
        <v>0.50100257259041214</v>
      </c>
      <c r="AX649" s="1333">
        <f>IF(ISERROR(VLOOKUP(VLOOKUP($A649, 'E4 TB Allocation Details'!$A$18:$L$205, MATCH("A &amp; G ID", 'E4 TB Allocation Details'!$A$18:$L$18, 0),FALSE), 'E2 Allocators'!$B$15:$W$361, MATCH(AX$17, 'E2 Allocators'!$B$15:$W$15, 0),FALSE)), 0, VLOOKUP(VLOOKUP($A649, 'E4 TB Allocation Details'!$A$18:$L$205, MATCH("A &amp; G ID", 'E4 TB Allocation Details'!$A$18:$L$18, 0),FALSE), 'E2 Allocators'!$B$15:$W$361, MATCH(AX$17, 'E2 Allocators'!$B$15:$W$15, 0),FALSE))</f>
        <v>0.17231525626950961</v>
      </c>
      <c r="AY649" s="1333">
        <f>IF(ISERROR(VLOOKUP(VLOOKUP($A649, 'E4 TB Allocation Details'!$A$18:$L$205, MATCH("A &amp; G ID", 'E4 TB Allocation Details'!$A$18:$L$18, 0),FALSE), 'E2 Allocators'!$B$15:$W$361, MATCH(AY$17, 'E2 Allocators'!$B$15:$W$15, 0),FALSE)), 0, VLOOKUP(VLOOKUP($A649, 'E4 TB Allocation Details'!$A$18:$L$205, MATCH("A &amp; G ID", 'E4 TB Allocation Details'!$A$18:$L$18, 0),FALSE), 'E2 Allocators'!$B$15:$W$361, MATCH(AY$17, 'E2 Allocators'!$B$15:$W$15, 0),FALSE))</f>
        <v>0.24960725598600442</v>
      </c>
      <c r="AZ649" s="1333">
        <f>IF(ISERROR(VLOOKUP(VLOOKUP($A649, 'E4 TB Allocation Details'!$A$18:$L$205, MATCH("A &amp; G ID", 'E4 TB Allocation Details'!$A$18:$L$18, 0),FALSE), 'E2 Allocators'!$B$15:$W$361, MATCH(AZ$17, 'E2 Allocators'!$B$15:$W$15, 0),FALSE)), 0, VLOOKUP(VLOOKUP($A649, 'E4 TB Allocation Details'!$A$18:$L$205, MATCH("A &amp; G ID", 'E4 TB Allocation Details'!$A$18:$L$18, 0),FALSE), 'E2 Allocators'!$B$15:$W$361, MATCH(AZ$17, 'E2 Allocators'!$B$15:$W$15, 0),FALSE))</f>
        <v>0</v>
      </c>
      <c r="BA649" s="1333">
        <f>IF(ISERROR(VLOOKUP(VLOOKUP($A649, 'E4 TB Allocation Details'!$A$18:$L$205, MATCH("A &amp; G ID", 'E4 TB Allocation Details'!$A$18:$L$18, 0),FALSE), 'E2 Allocators'!$B$15:$W$361, MATCH(BA$17, 'E2 Allocators'!$B$15:$W$15, 0),FALSE)), 0, VLOOKUP(VLOOKUP($A649, 'E4 TB Allocation Details'!$A$18:$L$205, MATCH("A &amp; G ID", 'E4 TB Allocation Details'!$A$18:$L$18, 0),FALSE), 'E2 Allocators'!$B$15:$W$361, MATCH(BA$17, 'E2 Allocators'!$B$15:$W$15, 0),FALSE))</f>
        <v>0</v>
      </c>
      <c r="BB649" s="1333">
        <f>IF(ISERROR(VLOOKUP(VLOOKUP($A649, 'E4 TB Allocation Details'!$A$18:$L$205, MATCH("A &amp; G ID", 'E4 TB Allocation Details'!$A$18:$L$18, 0),FALSE), 'E2 Allocators'!$B$15:$W$361, MATCH(BB$17, 'E2 Allocators'!$B$15:$W$15, 0),FALSE)), 0, VLOOKUP(VLOOKUP($A649, 'E4 TB Allocation Details'!$A$18:$L$205, MATCH("A &amp; G ID", 'E4 TB Allocation Details'!$A$18:$L$18, 0),FALSE), 'E2 Allocators'!$B$15:$W$361, MATCH(BB$17, 'E2 Allocators'!$B$15:$W$15, 0),FALSE))</f>
        <v>0</v>
      </c>
      <c r="BC649" s="1333">
        <f>IF(ISERROR(VLOOKUP(VLOOKUP($A649, 'E4 TB Allocation Details'!$A$18:$L$205, MATCH("A &amp; G ID", 'E4 TB Allocation Details'!$A$18:$L$18, 0),FALSE), 'E2 Allocators'!$B$15:$W$361, MATCH(BC$17, 'E2 Allocators'!$B$15:$W$15, 0),FALSE)), 0, VLOOKUP(VLOOKUP($A649, 'E4 TB Allocation Details'!$A$18:$L$205, MATCH("A &amp; G ID", 'E4 TB Allocation Details'!$A$18:$L$18, 0),FALSE), 'E2 Allocators'!$B$15:$W$361, MATCH(BC$17, 'E2 Allocators'!$B$15:$W$15, 0),FALSE))</f>
        <v>6.9775755936056089E-2</v>
      </c>
      <c r="BD649" s="1333">
        <f>IF(ISERROR(VLOOKUP(VLOOKUP($A649, 'E4 TB Allocation Details'!$A$18:$L$205, MATCH("A &amp; G ID", 'E4 TB Allocation Details'!$A$18:$L$18, 0),FALSE), 'E2 Allocators'!$B$15:$W$361, MATCH(BD$17, 'E2 Allocators'!$B$15:$W$15, 0),FALSE)), 0, VLOOKUP(VLOOKUP($A649, 'E4 TB Allocation Details'!$A$18:$L$205, MATCH("A &amp; G ID", 'E4 TB Allocation Details'!$A$18:$L$18, 0),FALSE), 'E2 Allocators'!$B$15:$W$361, MATCH(BD$17, 'E2 Allocators'!$B$15:$W$15, 0),FALSE))</f>
        <v>3.8286045919859509E-3</v>
      </c>
      <c r="BE649" s="1333">
        <f>IF(ISERROR(VLOOKUP(VLOOKUP($A649, 'E4 TB Allocation Details'!$A$18:$L$205, MATCH("A &amp; G ID", 'E4 TB Allocation Details'!$A$18:$L$18, 0),FALSE), 'E2 Allocators'!$B$15:$W$361, MATCH(BE$17, 'E2 Allocators'!$B$15:$W$15, 0),FALSE)), 0, VLOOKUP(VLOOKUP($A649, 'E4 TB Allocation Details'!$A$18:$L$205, MATCH("A &amp; G ID", 'E4 TB Allocation Details'!$A$18:$L$18, 0),FALSE), 'E2 Allocators'!$B$15:$W$361, MATCH(BE$17, 'E2 Allocators'!$B$15:$W$15, 0),FALSE))</f>
        <v>3.4705546260317861E-3</v>
      </c>
      <c r="BF649" s="1333">
        <f>IF(ISERROR(VLOOKUP(VLOOKUP($A649, 'E4 TB Allocation Details'!$A$18:$L$205, MATCH("A &amp; G ID", 'E4 TB Allocation Details'!$A$18:$L$18, 0),FALSE), 'E2 Allocators'!$B$15:$W$361, MATCH(BF$17, 'E2 Allocators'!$B$15:$W$15, 0),FALSE)), 0, VLOOKUP(VLOOKUP($A649, 'E4 TB Allocation Details'!$A$18:$L$205, MATCH("A &amp; G ID", 'E4 TB Allocation Details'!$A$18:$L$18, 0),FALSE), 'E2 Allocators'!$B$15:$W$361, MATCH(BF$17, 'E2 Allocators'!$B$15:$W$15, 0),FALSE))</f>
        <v>0</v>
      </c>
      <c r="BG649" s="1333">
        <f>IF(ISERROR(VLOOKUP(VLOOKUP($A649, 'E4 TB Allocation Details'!$A$18:$L$205, MATCH("A &amp; G ID", 'E4 TB Allocation Details'!$A$18:$L$18, 0),FALSE), 'E2 Allocators'!$B$15:$W$361, MATCH(BG$17, 'E2 Allocators'!$B$15:$W$15, 0),FALSE)), 0, VLOOKUP(VLOOKUP($A649, 'E4 TB Allocation Details'!$A$18:$L$205, MATCH("A &amp; G ID", 'E4 TB Allocation Details'!$A$18:$L$18, 0),FALSE), 'E2 Allocators'!$B$15:$W$361, MATCH(BG$17, 'E2 Allocators'!$B$15:$W$15, 0),FALSE))</f>
        <v>0</v>
      </c>
      <c r="BH649" s="1333">
        <f>IF(ISERROR(VLOOKUP(VLOOKUP($A649, 'E4 TB Allocation Details'!$A$18:$L$205, MATCH("A &amp; G ID", 'E4 TB Allocation Details'!$A$18:$L$18, 0),FALSE), 'E2 Allocators'!$B$15:$W$361, MATCH(BH$17, 'E2 Allocators'!$B$15:$W$15, 0),FALSE)), 0, VLOOKUP(VLOOKUP($A649, 'E4 TB Allocation Details'!$A$18:$L$205, MATCH("A &amp; G ID", 'E4 TB Allocation Details'!$A$18:$L$18, 0),FALSE), 'E2 Allocators'!$B$15:$W$361, MATCH(BH$17, 'E2 Allocators'!$B$15:$W$15, 0),FALSE))</f>
        <v>0</v>
      </c>
      <c r="BI649" s="1333">
        <f>IF(ISERROR(VLOOKUP(VLOOKUP($A649, 'E4 TB Allocation Details'!$A$18:$L$205, MATCH("A &amp; G ID", 'E4 TB Allocation Details'!$A$18:$L$18, 0),FALSE), 'E2 Allocators'!$B$15:$W$361, MATCH(BI$17, 'E2 Allocators'!$B$15:$W$15, 0),FALSE)), 0, VLOOKUP(VLOOKUP($A649, 'E4 TB Allocation Details'!$A$18:$L$205, MATCH("A &amp; G ID", 'E4 TB Allocation Details'!$A$18:$L$18, 0),FALSE), 'E2 Allocators'!$B$15:$W$361, MATCH(BI$17, 'E2 Allocators'!$B$15:$W$15, 0),FALSE))</f>
        <v>0</v>
      </c>
      <c r="BJ649" s="1333">
        <f>IF(ISERROR(VLOOKUP(VLOOKUP($A649, 'E4 TB Allocation Details'!$A$18:$L$205, MATCH("A &amp; G ID", 'E4 TB Allocation Details'!$A$18:$L$18, 0),FALSE), 'E2 Allocators'!$B$15:$W$361, MATCH(BJ$17, 'E2 Allocators'!$B$15:$W$15, 0),FALSE)), 0, VLOOKUP(VLOOKUP($A649, 'E4 TB Allocation Details'!$A$18:$L$205, MATCH("A &amp; G ID", 'E4 TB Allocation Details'!$A$18:$L$18, 0),FALSE), 'E2 Allocators'!$B$15:$W$361, MATCH(BJ$17, 'E2 Allocators'!$B$15:$W$15, 0),FALSE))</f>
        <v>0</v>
      </c>
      <c r="BK649" s="1333">
        <f>IF(ISERROR(VLOOKUP(VLOOKUP($A649, 'E4 TB Allocation Details'!$A$18:$L$205, MATCH("A &amp; G ID", 'E4 TB Allocation Details'!$A$18:$L$18, 0),FALSE), 'E2 Allocators'!$B$15:$W$361, MATCH(BK$17, 'E2 Allocators'!$B$15:$W$15, 0),FALSE)), 0, VLOOKUP(VLOOKUP($A649, 'E4 TB Allocation Details'!$A$18:$L$205, MATCH("A &amp; G ID", 'E4 TB Allocation Details'!$A$18:$L$18, 0),FALSE), 'E2 Allocators'!$B$15:$W$361, MATCH(BK$17, 'E2 Allocators'!$B$15:$W$15, 0),FALSE))</f>
        <v>0</v>
      </c>
      <c r="BL649" s="1333">
        <f>IF(ISERROR(VLOOKUP(VLOOKUP($A649, 'E4 TB Allocation Details'!$A$18:$L$205, MATCH("A &amp; G ID", 'E4 TB Allocation Details'!$A$18:$L$18, 0),FALSE), 'E2 Allocators'!$B$15:$W$361, MATCH(BL$17, 'E2 Allocators'!$B$15:$W$15, 0),FALSE)), 0, VLOOKUP(VLOOKUP($A649, 'E4 TB Allocation Details'!$A$18:$L$205, MATCH("A &amp; G ID", 'E4 TB Allocation Details'!$A$18:$L$18, 0),FALSE), 'E2 Allocators'!$B$15:$W$361, MATCH(BL$17, 'E2 Allocators'!$B$15:$W$15, 0),FALSE))</f>
        <v>0</v>
      </c>
      <c r="BM649" s="1333">
        <f>IF(ISERROR(VLOOKUP(VLOOKUP($A649, 'E4 TB Allocation Details'!$A$18:$L$205, MATCH("A &amp; G ID", 'E4 TB Allocation Details'!$A$18:$L$18, 0),FALSE), 'E2 Allocators'!$B$15:$W$361, MATCH(BM$17, 'E2 Allocators'!$B$15:$W$15, 0),FALSE)), 0, VLOOKUP(VLOOKUP($A649, 'E4 TB Allocation Details'!$A$18:$L$205, MATCH("A &amp; G ID", 'E4 TB Allocation Details'!$A$18:$L$18, 0),FALSE), 'E2 Allocators'!$B$15:$W$361, MATCH(BM$17, 'E2 Allocators'!$B$15:$W$15, 0),FALSE))</f>
        <v>0</v>
      </c>
      <c r="BN649" s="1333">
        <f>IF(ISERROR(VLOOKUP(VLOOKUP($A649, 'E4 TB Allocation Details'!$A$18:$L$205, MATCH("A &amp; G ID", 'E4 TB Allocation Details'!$A$18:$L$18, 0),FALSE), 'E2 Allocators'!$B$15:$W$361, MATCH(BN$17, 'E2 Allocators'!$B$15:$W$15, 0),FALSE)), 0, VLOOKUP(VLOOKUP($A649, 'E4 TB Allocation Details'!$A$18:$L$205, MATCH("A &amp; G ID", 'E4 TB Allocation Details'!$A$18:$L$18, 0),FALSE), 'E2 Allocators'!$B$15:$W$361, MATCH(BN$17, 'E2 Allocators'!$B$15:$W$15, 0),FALSE))</f>
        <v>0</v>
      </c>
      <c r="BO649" s="1333">
        <f>IF(ISERROR(VLOOKUP(VLOOKUP($A649, 'E4 TB Allocation Details'!$A$18:$L$205, MATCH("A &amp; G ID", 'E4 TB Allocation Details'!$A$18:$L$18, 0),FALSE), 'E2 Allocators'!$B$15:$W$361, MATCH(BO$17, 'E2 Allocators'!$B$15:$W$15, 0),FALSE)), 0, VLOOKUP(VLOOKUP($A649, 'E4 TB Allocation Details'!$A$18:$L$205, MATCH("A &amp; G ID", 'E4 TB Allocation Details'!$A$18:$L$18, 0),FALSE), 'E2 Allocators'!$B$15:$W$361, MATCH(BO$17, 'E2 Allocators'!$B$15:$W$15, 0),FALSE))</f>
        <v>0</v>
      </c>
      <c r="BP649" s="1333">
        <f>IF(ISERROR(VLOOKUP(VLOOKUP($A649, 'E4 TB Allocation Details'!$A$18:$L$205, MATCH("A &amp; G ID", 'E4 TB Allocation Details'!$A$18:$L$18, 0),FALSE), 'E2 Allocators'!$B$15:$W$361, MATCH(BP$17, 'E2 Allocators'!$B$15:$W$15, 0),FALSE)), 0, VLOOKUP(VLOOKUP($A649, 'E4 TB Allocation Details'!$A$18:$L$205, MATCH("A &amp; G ID", 'E4 TB Allocation Details'!$A$18:$L$18, 0),FALSE), 'E2 Allocators'!$B$15:$W$361, MATCH(BP$17, 'E2 Allocators'!$B$15:$W$15, 0),FALSE))</f>
        <v>0</v>
      </c>
      <c r="BQ649" s="1345">
        <f t="shared" si="927"/>
        <v>1</v>
      </c>
    </row>
    <row r="650" spans="1:69" s="399" customFormat="1" ht="12.75">
      <c r="A650" s="1391"/>
      <c r="B650" s="524"/>
      <c r="C650" s="1392"/>
      <c r="D650" s="719"/>
      <c r="E650" s="719"/>
      <c r="F650" s="719"/>
      <c r="AV650" s="525"/>
      <c r="BQ650" s="525"/>
    </row>
    <row r="651" spans="1:69" s="1347" customFormat="1" ht="12.75">
      <c r="A651" s="669"/>
      <c r="B651" s="1396"/>
      <c r="C651" s="1398"/>
      <c r="D651" s="1398"/>
      <c r="E651" s="1398"/>
      <c r="F651" s="1398"/>
      <c r="G651" s="1398"/>
      <c r="H651" s="1398"/>
      <c r="I651" s="1398"/>
      <c r="J651" s="1398"/>
      <c r="K651" s="1398"/>
      <c r="L651" s="1398"/>
      <c r="M651" s="1398"/>
      <c r="N651" s="1398"/>
      <c r="O651" s="1398"/>
      <c r="P651" s="1398"/>
      <c r="Q651" s="1398"/>
      <c r="R651" s="1398"/>
      <c r="S651" s="1398"/>
      <c r="T651" s="1398"/>
      <c r="U651" s="1398"/>
      <c r="V651" s="1398"/>
      <c r="W651" s="1398"/>
      <c r="X651" s="1398"/>
      <c r="Y651" s="1398"/>
      <c r="Z651" s="1398"/>
      <c r="AA651" s="1398"/>
      <c r="AB651" s="1398"/>
      <c r="AC651" s="1398"/>
      <c r="AD651" s="1398"/>
      <c r="AE651" s="1398"/>
      <c r="AF651" s="1398"/>
      <c r="AG651" s="1398"/>
      <c r="AH651" s="1398"/>
      <c r="AI651" s="1398"/>
      <c r="AJ651" s="1398"/>
      <c r="AK651" s="1398"/>
      <c r="AL651" s="1398"/>
      <c r="AM651" s="1398"/>
      <c r="AN651" s="1398"/>
      <c r="AO651" s="1398"/>
      <c r="AP651" s="1398"/>
      <c r="AQ651" s="1398"/>
      <c r="AR651" s="1398"/>
      <c r="AS651" s="1398"/>
      <c r="AT651" s="1398"/>
      <c r="AU651" s="1398"/>
      <c r="AV651" s="1398"/>
      <c r="AW651" s="1398"/>
      <c r="AX651" s="1398"/>
      <c r="AY651" s="1398"/>
      <c r="AZ651" s="1398"/>
      <c r="BA651" s="1398"/>
      <c r="BB651" s="1398"/>
      <c r="BC651" s="1398"/>
      <c r="BD651" s="1398"/>
      <c r="BE651" s="1398"/>
      <c r="BF651" s="1398"/>
      <c r="BG651" s="1398"/>
      <c r="BH651" s="1398"/>
      <c r="BI651" s="1398"/>
      <c r="BJ651" s="1398"/>
      <c r="BK651" s="1398"/>
      <c r="BL651" s="1398"/>
      <c r="BM651" s="1398"/>
      <c r="BN651" s="1398"/>
      <c r="BO651" s="1398"/>
      <c r="BP651" s="1398"/>
      <c r="BQ651" s="1398"/>
    </row>
    <row r="652" spans="1:69" s="399" customFormat="1" ht="12.75">
      <c r="A652" s="1391"/>
      <c r="B652" s="524"/>
      <c r="C652" s="1392"/>
      <c r="D652" s="719"/>
      <c r="E652" s="719"/>
      <c r="F652" s="719"/>
      <c r="AV652" s="525"/>
      <c r="BQ652" s="525"/>
    </row>
    <row r="653" spans="1:69" s="1347" customFormat="1" ht="12.75">
      <c r="A653" s="669"/>
      <c r="B653" s="1399"/>
      <c r="C653" s="1400"/>
      <c r="D653" s="1213"/>
      <c r="E653" s="1213"/>
      <c r="F653" s="1213"/>
      <c r="G653" s="665"/>
      <c r="H653" s="665"/>
      <c r="I653" s="665"/>
      <c r="J653" s="665"/>
      <c r="K653" s="665"/>
      <c r="L653" s="665"/>
      <c r="M653" s="665"/>
      <c r="N653" s="665"/>
      <c r="O653" s="665"/>
      <c r="P653" s="665"/>
      <c r="Q653" s="665"/>
      <c r="R653" s="665"/>
      <c r="S653" s="665"/>
      <c r="T653" s="665"/>
      <c r="U653" s="665"/>
      <c r="V653" s="665"/>
      <c r="W653" s="665"/>
      <c r="X653" s="665"/>
      <c r="Y653" s="665"/>
      <c r="Z653" s="665"/>
      <c r="AA653" s="665"/>
      <c r="AV653" s="671"/>
      <c r="BQ653" s="671"/>
    </row>
    <row r="654" spans="1:69" s="399" customFormat="1" ht="12.75">
      <c r="A654" s="1391"/>
      <c r="B654" s="524"/>
      <c r="C654" s="1392"/>
      <c r="D654" s="719"/>
      <c r="E654" s="719"/>
      <c r="F654" s="719"/>
      <c r="AV654" s="525"/>
      <c r="BQ654" s="525"/>
    </row>
    <row r="655" spans="1:69" s="399" customFormat="1" ht="12.75">
      <c r="A655" s="1391"/>
      <c r="B655" s="524"/>
      <c r="C655" s="1392"/>
      <c r="D655" s="719"/>
      <c r="E655" s="719"/>
      <c r="F655" s="719"/>
      <c r="AV655" s="525"/>
      <c r="BQ655" s="525"/>
    </row>
    <row r="656" spans="1:69" s="399" customFormat="1" ht="12.75">
      <c r="A656" s="1391"/>
      <c r="B656" s="524"/>
      <c r="C656" s="1392"/>
      <c r="D656" s="719"/>
      <c r="E656" s="719"/>
      <c r="F656" s="719"/>
      <c r="AV656" s="525"/>
      <c r="BQ656" s="525"/>
    </row>
    <row r="657" spans="1:69" s="399" customFormat="1" ht="12.75">
      <c r="A657" s="1391"/>
      <c r="B657" s="524"/>
      <c r="C657" s="1392"/>
      <c r="D657" s="719"/>
      <c r="E657" s="719"/>
      <c r="F657" s="719"/>
      <c r="AV657" s="525"/>
      <c r="BQ657" s="525"/>
    </row>
    <row r="658" spans="1:69" s="399" customFormat="1" ht="12.75">
      <c r="A658" s="1391"/>
      <c r="B658" s="524"/>
      <c r="C658" s="1392"/>
      <c r="D658" s="719"/>
      <c r="E658" s="719"/>
      <c r="F658" s="719"/>
      <c r="AV658" s="525"/>
      <c r="BQ658" s="525"/>
    </row>
    <row r="659" spans="1:69" s="399" customFormat="1" ht="12.75">
      <c r="A659" s="1391"/>
      <c r="B659" s="524"/>
      <c r="C659" s="1392"/>
      <c r="D659" s="719"/>
      <c r="E659" s="719"/>
      <c r="F659" s="719"/>
      <c r="AV659" s="525"/>
      <c r="BQ659" s="525"/>
    </row>
    <row r="660" spans="1:69" s="399" customFormat="1" ht="12.75">
      <c r="A660" s="1391"/>
      <c r="B660" s="524"/>
      <c r="C660" s="1392"/>
      <c r="D660" s="719"/>
      <c r="E660" s="719"/>
      <c r="F660" s="719"/>
      <c r="AV660" s="525"/>
      <c r="BQ660" s="525"/>
    </row>
    <row r="661" spans="1:69" s="399" customFormat="1" ht="12.75">
      <c r="A661" s="1391"/>
      <c r="B661" s="524"/>
      <c r="C661" s="1392"/>
      <c r="D661" s="719"/>
      <c r="E661" s="719"/>
      <c r="F661" s="719"/>
      <c r="AV661" s="525"/>
      <c r="BQ661" s="525"/>
    </row>
    <row r="662" spans="1:69" s="399" customFormat="1" ht="12.75">
      <c r="A662" s="1391"/>
      <c r="B662" s="524"/>
      <c r="C662" s="1392"/>
      <c r="D662" s="719"/>
      <c r="E662" s="719"/>
      <c r="F662" s="719"/>
      <c r="AV662" s="525"/>
      <c r="BQ662" s="525"/>
    </row>
    <row r="663" spans="1:69" s="399" customFormat="1" ht="12.75">
      <c r="A663" s="1391"/>
      <c r="B663" s="524"/>
      <c r="C663" s="1392"/>
      <c r="D663" s="719"/>
      <c r="E663" s="719"/>
      <c r="F663" s="719"/>
      <c r="AV663" s="525"/>
      <c r="BQ663" s="525"/>
    </row>
    <row r="664" spans="1:69" s="399" customFormat="1" ht="12.75">
      <c r="A664" s="1391"/>
      <c r="B664" s="524"/>
      <c r="C664" s="1392"/>
      <c r="D664" s="719"/>
      <c r="E664" s="719"/>
      <c r="F664" s="719"/>
      <c r="AV664" s="525"/>
      <c r="BQ664" s="525"/>
    </row>
    <row r="665" spans="1:69" s="399" customFormat="1" ht="12.75">
      <c r="A665" s="1391"/>
      <c r="B665" s="524"/>
      <c r="C665" s="1392"/>
      <c r="D665" s="719"/>
      <c r="E665" s="719"/>
      <c r="F665" s="719"/>
      <c r="AV665" s="525"/>
      <c r="BQ665" s="525"/>
    </row>
    <row r="666" spans="1:69" s="399" customFormat="1" ht="12.75">
      <c r="A666" s="1391"/>
      <c r="B666" s="524"/>
      <c r="C666" s="1392"/>
      <c r="D666" s="719"/>
      <c r="E666" s="719"/>
      <c r="F666" s="719"/>
      <c r="AV666" s="525"/>
      <c r="BQ666" s="525"/>
    </row>
    <row r="667" spans="1:69" s="399" customFormat="1" ht="12.75">
      <c r="A667" s="1391"/>
      <c r="B667" s="524"/>
      <c r="C667" s="1392"/>
      <c r="D667" s="719"/>
      <c r="E667" s="719"/>
      <c r="F667" s="719"/>
      <c r="AV667" s="525"/>
      <c r="BQ667" s="525"/>
    </row>
    <row r="668" spans="1:69" s="399" customFormat="1" ht="12.75">
      <c r="A668" s="1391"/>
      <c r="B668" s="524"/>
      <c r="C668" s="1392"/>
      <c r="D668" s="719"/>
      <c r="E668" s="719"/>
      <c r="F668" s="719"/>
      <c r="AV668" s="525"/>
      <c r="BQ668" s="525"/>
    </row>
    <row r="669" spans="1:69" s="399" customFormat="1" ht="12.75">
      <c r="A669" s="1391"/>
      <c r="B669" s="524"/>
      <c r="C669" s="1392"/>
      <c r="D669" s="719"/>
      <c r="E669" s="719"/>
      <c r="F669" s="719"/>
      <c r="AV669" s="525"/>
      <c r="BQ669" s="525"/>
    </row>
  </sheetData>
  <mergeCells count="4">
    <mergeCell ref="A1:F1"/>
    <mergeCell ref="A2:E2"/>
    <mergeCell ref="A3:E3"/>
    <mergeCell ref="A4:E4"/>
  </mergeCells>
  <phoneticPr fontId="0" type="noConversion"/>
  <conditionalFormatting sqref="G342:Q363 R130:AA149 R200:AA219 G18:AA57 G269:Q289 AA392:AA435 G301:AU340 G158:AA197 G88:AA127 G59:AA79 G589:AA649 G447:AA486 G129:Q149 G199:Q219 R270:AA289 R344:AA363 R562:AA581 G374:AA391 R416:Z435 R489:AA508 G488:Q508 G561:Q581 G415:Q435 G228:AA267 G392:Z413 G520:AA559">
    <cfRule type="expression" dxfId="3" priority="1" stopIfTrue="1">
      <formula>ISERROR(R18)</formula>
    </cfRule>
  </conditionalFormatting>
  <conditionalFormatting sqref="R561:AA561 R488:AA488 R342:AA343 R415:Z415 R269:AA269 R199:AA199 R129:AA129">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legacyDrawing r:id="rId2"/>
  <oleObjects>
    <oleObject progId="Unknown" shapeId="33814" r:id="rId3"/>
  </oleObjects>
</worksheet>
</file>

<file path=xl/worksheets/sheet25.xml><?xml version="1.0" encoding="utf-8"?>
<worksheet xmlns="http://schemas.openxmlformats.org/spreadsheetml/2006/main" xmlns:r="http://schemas.openxmlformats.org/officeDocument/2006/relationships">
  <sheetPr codeName="Sheet22" enableFormatConditionsCalculation="0">
    <tabColor indexed="34"/>
  </sheetPr>
  <dimension ref="A1:O202"/>
  <sheetViews>
    <sheetView workbookViewId="0">
      <selection sqref="A1:F1"/>
    </sheetView>
  </sheetViews>
  <sheetFormatPr defaultRowHeight="11.25"/>
  <cols>
    <col min="1" max="1" width="11.140625" style="11" customWidth="1"/>
    <col min="2" max="2" width="35.140625" style="10" customWidth="1"/>
    <col min="3" max="4" width="13.42578125" style="11" customWidth="1"/>
    <col min="5" max="5" width="13.42578125" style="12" customWidth="1"/>
    <col min="6" max="16384" width="9.140625" style="11"/>
  </cols>
  <sheetData>
    <row r="1" spans="1:15" s="15" customFormat="1" ht="20.25" customHeight="1">
      <c r="A1" s="2211" t="s">
        <v>967</v>
      </c>
      <c r="B1" s="2211"/>
      <c r="C1" s="2211"/>
      <c r="D1" s="2211"/>
      <c r="E1" s="2211"/>
      <c r="F1" s="2211"/>
    </row>
    <row r="2" spans="1:15" s="15" customFormat="1" ht="18.75" customHeight="1">
      <c r="A2" s="2255" t="str">
        <f>'I1 Intro'!C9</f>
        <v>Orillia Power Distribution Corporation</v>
      </c>
      <c r="B2" s="2255"/>
      <c r="C2" s="2255"/>
      <c r="D2" s="2255"/>
      <c r="E2" s="2255"/>
    </row>
    <row r="3" spans="1:15" s="15" customFormat="1" ht="18.75" customHeight="1">
      <c r="A3" s="2256" t="str">
        <f>'I1 Intro'!C13 &amp; "   " &amp; 'I1 Intro'!E13</f>
        <v xml:space="preserve">EB-2009-0273   </v>
      </c>
      <c r="B3" s="2256"/>
      <c r="C3" s="2256"/>
      <c r="D3" s="2256"/>
      <c r="E3" s="2256"/>
      <c r="G3" s="16"/>
    </row>
    <row r="4" spans="1:15" s="15" customFormat="1" ht="18">
      <c r="A4" s="2257">
        <f>'I1 Intro'!C15</f>
        <v>40072</v>
      </c>
      <c r="B4" s="2257"/>
      <c r="C4" s="2257"/>
      <c r="D4" s="2257"/>
      <c r="E4" s="2257"/>
    </row>
    <row r="5" spans="1:15" s="15" customFormat="1" ht="21" customHeight="1">
      <c r="A5" s="368" t="str">
        <f>"Sheet E1 Categorization Worksheet  - "&amp; 'I2 LDC class'!$C$17 &amp; "  " &amp;  'I2 LDC class'!$D$17</f>
        <v xml:space="preserve">Sheet E1 Categorization Worksheet  -   </v>
      </c>
      <c r="B5" s="369"/>
      <c r="C5" s="623"/>
      <c r="D5" s="623"/>
      <c r="E5" s="370"/>
    </row>
    <row r="6" spans="1:15" s="15" customFormat="1" ht="6" customHeight="1">
      <c r="A6" s="18"/>
      <c r="B6" s="18"/>
      <c r="C6" s="624"/>
      <c r="D6" s="624"/>
      <c r="E6" s="18"/>
      <c r="F6" s="18"/>
      <c r="G6" s="18"/>
      <c r="H6" s="18"/>
      <c r="I6" s="18"/>
      <c r="J6" s="18"/>
      <c r="K6" s="18"/>
      <c r="L6" s="18"/>
      <c r="M6" s="18"/>
      <c r="N6" s="18"/>
      <c r="O6" s="18"/>
    </row>
    <row r="7" spans="1:15">
      <c r="A7" s="1446"/>
    </row>
    <row r="8" spans="1:15">
      <c r="A8" s="1447"/>
    </row>
    <row r="9" spans="1:15">
      <c r="A9" s="1448"/>
    </row>
    <row r="10" spans="1:15">
      <c r="A10" s="1447"/>
    </row>
    <row r="11" spans="1:15" ht="2.25" customHeight="1">
      <c r="A11" s="1448"/>
    </row>
    <row r="12" spans="1:15" ht="2.25" customHeight="1">
      <c r="C12" s="1449"/>
    </row>
    <row r="13" spans="1:15" ht="2.25" customHeight="1"/>
    <row r="14" spans="1:15" ht="2.25" customHeight="1">
      <c r="A14" s="1450"/>
    </row>
    <row r="15" spans="1:15">
      <c r="A15" s="1451"/>
      <c r="B15" s="1451"/>
      <c r="C15" s="1452"/>
      <c r="D15" s="1452"/>
      <c r="E15" s="1453"/>
    </row>
    <row r="16" spans="1:15" ht="15.75">
      <c r="A16" s="1473" t="s">
        <v>1240</v>
      </c>
      <c r="B16" s="1455"/>
      <c r="C16" s="1456"/>
      <c r="F16" s="1457"/>
    </row>
    <row r="17" spans="1:6" ht="12.75">
      <c r="A17" s="1458"/>
      <c r="B17" s="1455"/>
      <c r="C17" s="1456"/>
      <c r="F17" s="1457"/>
    </row>
    <row r="18" spans="1:6" ht="12.75">
      <c r="A18" s="1459" t="s">
        <v>1242</v>
      </c>
      <c r="B18" s="1460" t="s">
        <v>1203</v>
      </c>
      <c r="C18" s="1461" t="s">
        <v>1241</v>
      </c>
      <c r="F18" s="1457"/>
    </row>
    <row r="19" spans="1:6" ht="37.5" customHeight="1">
      <c r="A19" s="1462">
        <f>IF(ISERROR(B19/C19), "-", B19/C19)</f>
        <v>73.414772727272734</v>
      </c>
      <c r="B19" s="1463">
        <f>+'I6 Customer Data'!C38</f>
        <v>12921</v>
      </c>
      <c r="C19" s="1464">
        <f>'I5 Misc Data'!D15</f>
        <v>176</v>
      </c>
      <c r="F19" s="1465"/>
    </row>
    <row r="20" spans="1:6" ht="39" customHeight="1">
      <c r="B20" s="1466"/>
      <c r="C20" s="1466"/>
      <c r="D20" s="1467"/>
      <c r="E20" s="11"/>
      <c r="F20" s="1465"/>
    </row>
    <row r="21" spans="1:6" ht="34.5" customHeight="1">
      <c r="A21" s="1472" t="s">
        <v>1248</v>
      </c>
      <c r="B21" s="11"/>
      <c r="D21" s="1466"/>
      <c r="E21" s="1470" t="s">
        <v>1253</v>
      </c>
      <c r="F21" s="1467"/>
    </row>
    <row r="22" spans="1:6" ht="12.75">
      <c r="A22" s="1454" t="s">
        <v>1243</v>
      </c>
      <c r="B22" s="1468"/>
      <c r="C22" s="1469"/>
      <c r="D22" s="1454" t="s">
        <v>1244</v>
      </c>
      <c r="E22" s="1471">
        <v>0.6</v>
      </c>
      <c r="F22" s="1500" t="s">
        <v>473</v>
      </c>
    </row>
    <row r="23" spans="1:6" ht="12.75">
      <c r="A23" s="1454" t="s">
        <v>1245</v>
      </c>
      <c r="B23" s="1468"/>
      <c r="C23" s="1469"/>
      <c r="D23" s="1454" t="s">
        <v>1254</v>
      </c>
      <c r="E23" s="1471">
        <v>0.4</v>
      </c>
      <c r="F23" s="1500" t="s">
        <v>473</v>
      </c>
    </row>
    <row r="24" spans="1:6" ht="12.75">
      <c r="A24" s="1454" t="s">
        <v>1246</v>
      </c>
      <c r="B24" s="1468"/>
      <c r="C24" s="1469"/>
      <c r="D24" s="1454" t="s">
        <v>1255</v>
      </c>
      <c r="E24" s="1471">
        <v>0.35</v>
      </c>
      <c r="F24" s="1500" t="s">
        <v>897</v>
      </c>
    </row>
    <row r="25" spans="1:6" ht="12.75">
      <c r="A25" s="1454" t="s">
        <v>1246</v>
      </c>
      <c r="B25" s="1468"/>
      <c r="C25" s="1469"/>
      <c r="D25" s="1454" t="s">
        <v>1255</v>
      </c>
      <c r="E25" s="1471">
        <v>0.3</v>
      </c>
      <c r="F25" s="1500" t="s">
        <v>354</v>
      </c>
    </row>
    <row r="26" spans="1:6">
      <c r="A26" s="1452"/>
      <c r="B26" s="1452"/>
      <c r="C26" s="1452"/>
      <c r="D26" s="1452"/>
      <c r="E26" s="1453"/>
    </row>
    <row r="27" spans="1:6">
      <c r="A27" s="1452"/>
      <c r="B27" s="1452"/>
      <c r="C27" s="1452"/>
      <c r="D27" s="1452"/>
      <c r="E27" s="1453"/>
    </row>
    <row r="28" spans="1:6">
      <c r="A28" s="363"/>
      <c r="B28" s="363"/>
      <c r="C28" s="363"/>
      <c r="D28" s="363"/>
      <c r="E28" s="1474"/>
    </row>
    <row r="29" spans="1:6" ht="15.75">
      <c r="A29" s="1477" t="s">
        <v>1239</v>
      </c>
      <c r="B29" s="1475"/>
      <c r="C29" s="1475"/>
      <c r="D29" s="1475"/>
      <c r="E29" s="1476"/>
    </row>
    <row r="31" spans="1:6" s="13" customFormat="1" ht="25.5" customHeight="1">
      <c r="E31" s="14"/>
    </row>
    <row r="32" spans="1:6" ht="28.5" customHeight="1">
      <c r="A32" s="2357" t="s">
        <v>1001</v>
      </c>
      <c r="B32" s="2359" t="s">
        <v>984</v>
      </c>
      <c r="C32" s="2361" t="s">
        <v>1002</v>
      </c>
      <c r="D32" s="2362"/>
      <c r="E32" s="2363"/>
    </row>
    <row r="33" spans="1:5" ht="31.5" customHeight="1">
      <c r="A33" s="2358"/>
      <c r="B33" s="2360"/>
      <c r="C33" s="1489" t="s">
        <v>964</v>
      </c>
      <c r="D33" s="1489" t="s">
        <v>965</v>
      </c>
      <c r="E33" s="1490" t="s">
        <v>1253</v>
      </c>
    </row>
    <row r="34" spans="1:5" s="1498" customFormat="1" ht="12.75">
      <c r="A34" s="1491"/>
      <c r="B34" s="1482" t="s">
        <v>1003</v>
      </c>
      <c r="C34" s="1478"/>
      <c r="D34" s="1478"/>
      <c r="E34" s="1479"/>
    </row>
    <row r="35" spans="1:5" ht="12.75">
      <c r="A35" s="1492">
        <v>1805</v>
      </c>
      <c r="B35" s="1493" t="s">
        <v>236</v>
      </c>
      <c r="C35" s="2119" t="s">
        <v>1138</v>
      </c>
      <c r="D35" s="2119"/>
      <c r="E35" s="2129">
        <v>0</v>
      </c>
    </row>
    <row r="36" spans="1:5" ht="12.75">
      <c r="A36" s="1494" t="s">
        <v>1257</v>
      </c>
      <c r="B36" s="1488" t="s">
        <v>1006</v>
      </c>
      <c r="C36" s="2120" t="s">
        <v>1137</v>
      </c>
      <c r="D36" s="2120"/>
      <c r="E36" s="2129">
        <v>0</v>
      </c>
    </row>
    <row r="37" spans="1:5" ht="12.75">
      <c r="A37" s="1494" t="s">
        <v>1258</v>
      </c>
      <c r="B37" s="1488" t="s">
        <v>1008</v>
      </c>
      <c r="C37" s="2120" t="s">
        <v>1138</v>
      </c>
      <c r="D37" s="2120"/>
      <c r="E37" s="2129">
        <v>0</v>
      </c>
    </row>
    <row r="38" spans="1:5" ht="12.75">
      <c r="A38" s="1494">
        <v>1806</v>
      </c>
      <c r="B38" s="1488" t="s">
        <v>237</v>
      </c>
      <c r="C38" s="2120" t="s">
        <v>1138</v>
      </c>
      <c r="D38" s="2120"/>
      <c r="E38" s="2129">
        <v>0</v>
      </c>
    </row>
    <row r="39" spans="1:5" ht="12.75">
      <c r="A39" s="1494" t="s">
        <v>1259</v>
      </c>
      <c r="B39" s="1488" t="s">
        <v>1007</v>
      </c>
      <c r="C39" s="2120" t="s">
        <v>1137</v>
      </c>
      <c r="D39" s="2120"/>
      <c r="E39" s="2129">
        <v>0</v>
      </c>
    </row>
    <row r="40" spans="1:5" ht="12.75">
      <c r="A40" s="1494" t="s">
        <v>1260</v>
      </c>
      <c r="B40" s="1488" t="s">
        <v>1009</v>
      </c>
      <c r="C40" s="2120" t="s">
        <v>1138</v>
      </c>
      <c r="D40" s="2120"/>
      <c r="E40" s="2129">
        <v>0</v>
      </c>
    </row>
    <row r="41" spans="1:5" ht="12.75">
      <c r="A41" s="1494">
        <v>1808</v>
      </c>
      <c r="B41" s="1488" t="s">
        <v>238</v>
      </c>
      <c r="C41" s="2120" t="s">
        <v>1138</v>
      </c>
      <c r="D41" s="2120"/>
      <c r="E41" s="2129">
        <v>0</v>
      </c>
    </row>
    <row r="42" spans="1:5" ht="12.75">
      <c r="A42" s="1494" t="s">
        <v>1261</v>
      </c>
      <c r="B42" s="1488" t="s">
        <v>1010</v>
      </c>
      <c r="C42" s="2120" t="s">
        <v>1137</v>
      </c>
      <c r="D42" s="2120"/>
      <c r="E42" s="2129">
        <v>0</v>
      </c>
    </row>
    <row r="43" spans="1:5" ht="12.75">
      <c r="A43" s="1494" t="s">
        <v>1262</v>
      </c>
      <c r="B43" s="1488" t="s">
        <v>1011</v>
      </c>
      <c r="C43" s="2120" t="s">
        <v>1138</v>
      </c>
      <c r="D43" s="2120"/>
      <c r="E43" s="2129">
        <v>0</v>
      </c>
    </row>
    <row r="44" spans="1:5" ht="12.75">
      <c r="A44" s="1494">
        <v>1810</v>
      </c>
      <c r="B44" s="1488" t="s">
        <v>239</v>
      </c>
      <c r="C44" s="2120" t="s">
        <v>1138</v>
      </c>
      <c r="D44" s="2120"/>
      <c r="E44" s="2129">
        <v>0</v>
      </c>
    </row>
    <row r="45" spans="1:5" ht="12.75">
      <c r="A45" s="1494" t="s">
        <v>1263</v>
      </c>
      <c r="B45" s="1488" t="s">
        <v>1030</v>
      </c>
      <c r="C45" s="2120" t="s">
        <v>1137</v>
      </c>
      <c r="D45" s="2120"/>
      <c r="E45" s="2129">
        <v>0</v>
      </c>
    </row>
    <row r="46" spans="1:5" ht="12.75">
      <c r="A46" s="1494" t="s">
        <v>1264</v>
      </c>
      <c r="B46" s="1488" t="s">
        <v>1031</v>
      </c>
      <c r="C46" s="2120" t="s">
        <v>1138</v>
      </c>
      <c r="D46" s="2120"/>
      <c r="E46" s="2129">
        <v>0</v>
      </c>
    </row>
    <row r="47" spans="1:5" ht="25.5">
      <c r="A47" s="1494">
        <v>1815</v>
      </c>
      <c r="B47" s="1488" t="s">
        <v>37</v>
      </c>
      <c r="C47" s="2120" t="s">
        <v>1137</v>
      </c>
      <c r="D47" s="2120"/>
      <c r="E47" s="2129">
        <v>0</v>
      </c>
    </row>
    <row r="48" spans="1:5" ht="25.5">
      <c r="A48" s="1494">
        <v>1820</v>
      </c>
      <c r="B48" s="1488" t="s">
        <v>38</v>
      </c>
      <c r="C48" s="2120" t="s">
        <v>1138</v>
      </c>
      <c r="D48" s="2120"/>
      <c r="E48" s="2129">
        <v>0</v>
      </c>
    </row>
    <row r="49" spans="1:5" ht="25.5">
      <c r="A49" s="1494" t="s">
        <v>549</v>
      </c>
      <c r="B49" s="1488" t="s">
        <v>506</v>
      </c>
      <c r="C49" s="2120" t="s">
        <v>1138</v>
      </c>
      <c r="D49" s="2120"/>
      <c r="E49" s="2129">
        <v>0</v>
      </c>
    </row>
    <row r="50" spans="1:5" ht="25.5">
      <c r="A50" s="1494" t="s">
        <v>550</v>
      </c>
      <c r="B50" s="1488" t="s">
        <v>509</v>
      </c>
      <c r="C50" s="2120" t="s">
        <v>1139</v>
      </c>
      <c r="D50" s="2120"/>
      <c r="E50" s="2129">
        <v>0</v>
      </c>
    </row>
    <row r="51" spans="1:5" ht="38.25">
      <c r="A51" s="1494" t="s">
        <v>496</v>
      </c>
      <c r="B51" s="1488" t="s">
        <v>497</v>
      </c>
      <c r="C51" s="2120"/>
      <c r="D51" s="2120" t="s">
        <v>1214</v>
      </c>
      <c r="E51" s="2129">
        <v>1</v>
      </c>
    </row>
    <row r="52" spans="1:5" ht="12.75">
      <c r="A52" s="1494">
        <v>1825</v>
      </c>
      <c r="B52" s="1488" t="s">
        <v>39</v>
      </c>
      <c r="C52" s="2120" t="s">
        <v>1138</v>
      </c>
      <c r="D52" s="2120"/>
      <c r="E52" s="2129">
        <v>0</v>
      </c>
    </row>
    <row r="53" spans="1:5" ht="12.75">
      <c r="A53" s="1494" t="s">
        <v>1265</v>
      </c>
      <c r="B53" s="1488" t="s">
        <v>1032</v>
      </c>
      <c r="C53" s="2120" t="s">
        <v>1137</v>
      </c>
      <c r="D53" s="2120"/>
      <c r="E53" s="2129">
        <v>0</v>
      </c>
    </row>
    <row r="54" spans="1:5" ht="12.75">
      <c r="A54" s="1494" t="s">
        <v>1266</v>
      </c>
      <c r="B54" s="1488" t="s">
        <v>1033</v>
      </c>
      <c r="C54" s="2120" t="s">
        <v>1138</v>
      </c>
      <c r="D54" s="2120"/>
      <c r="E54" s="2129">
        <v>0</v>
      </c>
    </row>
    <row r="55" spans="1:5" ht="12.75">
      <c r="A55" s="1494">
        <v>1830</v>
      </c>
      <c r="B55" s="1488" t="s">
        <v>40</v>
      </c>
      <c r="C55" s="2120" t="s">
        <v>1141</v>
      </c>
      <c r="D55" s="2120" t="s">
        <v>1144</v>
      </c>
      <c r="E55" s="1480">
        <f>+IF($A$19&lt;30,$E$22,IF($A$19&gt;60,$E$24,$E$23))</f>
        <v>0.35</v>
      </c>
    </row>
    <row r="56" spans="1:5" ht="25.5">
      <c r="A56" s="1494" t="s">
        <v>1267</v>
      </c>
      <c r="B56" s="1488" t="s">
        <v>1034</v>
      </c>
      <c r="C56" s="2120" t="s">
        <v>755</v>
      </c>
      <c r="D56" s="2120" t="s">
        <v>997</v>
      </c>
      <c r="E56" s="2129">
        <v>0</v>
      </c>
    </row>
    <row r="57" spans="1:5" ht="12.75">
      <c r="A57" s="1494" t="s">
        <v>1268</v>
      </c>
      <c r="B57" s="1488" t="s">
        <v>1035</v>
      </c>
      <c r="C57" s="2120" t="s">
        <v>1139</v>
      </c>
      <c r="D57" s="2120" t="s">
        <v>1143</v>
      </c>
      <c r="E57" s="1480">
        <f>+IF($A$19&lt;30,$E$22,IF($A$19&gt;60,$E$24,$E$23))</f>
        <v>0.35</v>
      </c>
    </row>
    <row r="58" spans="1:5" ht="12.75">
      <c r="A58" s="1494" t="s">
        <v>1269</v>
      </c>
      <c r="B58" s="1488" t="s">
        <v>1059</v>
      </c>
      <c r="C58" s="2120" t="s">
        <v>1140</v>
      </c>
      <c r="D58" s="2120" t="s">
        <v>1142</v>
      </c>
      <c r="E58" s="1480">
        <f>+IF($A$19&lt;30,$E$22,IF($A$19&gt;60,$E$24,$E$23))</f>
        <v>0.35</v>
      </c>
    </row>
    <row r="59" spans="1:5" ht="12.75">
      <c r="A59" s="1494">
        <v>1835</v>
      </c>
      <c r="B59" s="1488" t="s">
        <v>26</v>
      </c>
      <c r="C59" s="2120" t="s">
        <v>1141</v>
      </c>
      <c r="D59" s="2120" t="s">
        <v>1144</v>
      </c>
      <c r="E59" s="1480">
        <f>+IF($A$19&lt;30,$E$22,IF($A$19&gt;60,$E$24,$E$23))</f>
        <v>0.35</v>
      </c>
    </row>
    <row r="60" spans="1:5" ht="25.5">
      <c r="A60" s="1494" t="s">
        <v>1270</v>
      </c>
      <c r="B60" s="1488" t="s">
        <v>1060</v>
      </c>
      <c r="C60" s="2120" t="s">
        <v>755</v>
      </c>
      <c r="D60" s="2120" t="s">
        <v>997</v>
      </c>
      <c r="E60" s="2129">
        <v>0</v>
      </c>
    </row>
    <row r="61" spans="1:5" ht="25.5">
      <c r="A61" s="1494" t="s">
        <v>1271</v>
      </c>
      <c r="B61" s="1488" t="s">
        <v>1061</v>
      </c>
      <c r="C61" s="2120" t="s">
        <v>1139</v>
      </c>
      <c r="D61" s="2120" t="s">
        <v>1143</v>
      </c>
      <c r="E61" s="1480">
        <f>+IF($A$19&lt;30,$E$22,IF($A$19&gt;60,$E$24,$E$23))</f>
        <v>0.35</v>
      </c>
    </row>
    <row r="62" spans="1:5" ht="25.5">
      <c r="A62" s="1494" t="s">
        <v>1272</v>
      </c>
      <c r="B62" s="1488" t="s">
        <v>1062</v>
      </c>
      <c r="C62" s="2120" t="s">
        <v>1140</v>
      </c>
      <c r="D62" s="2120" t="s">
        <v>1142</v>
      </c>
      <c r="E62" s="1480">
        <f>+IF($A$19&lt;30,$E$22,IF($A$19&gt;60,$E$24,$E$23))</f>
        <v>0.35</v>
      </c>
    </row>
    <row r="63" spans="1:5" ht="12.75">
      <c r="A63" s="1494">
        <v>1840</v>
      </c>
      <c r="B63" s="1488" t="s">
        <v>27</v>
      </c>
      <c r="C63" s="2120" t="s">
        <v>1141</v>
      </c>
      <c r="D63" s="2120" t="s">
        <v>1144</v>
      </c>
      <c r="E63" s="1480">
        <f>+IF($A$19&lt;30,$E$22,IF($A$19&gt;60,$E$24,$E$23))</f>
        <v>0.35</v>
      </c>
    </row>
    <row r="64" spans="1:5" ht="12.75">
      <c r="A64" s="1494" t="s">
        <v>1273</v>
      </c>
      <c r="B64" s="1488" t="s">
        <v>1063</v>
      </c>
      <c r="C64" s="2120" t="s">
        <v>755</v>
      </c>
      <c r="D64" s="2120"/>
      <c r="E64" s="1480">
        <v>0</v>
      </c>
    </row>
    <row r="65" spans="1:7" ht="12.75">
      <c r="A65" s="1494" t="s">
        <v>1274</v>
      </c>
      <c r="B65" s="1488" t="s">
        <v>1064</v>
      </c>
      <c r="C65" s="2120" t="s">
        <v>1139</v>
      </c>
      <c r="D65" s="2120" t="s">
        <v>1143</v>
      </c>
      <c r="E65" s="1480">
        <f>+IF($A$19&lt;30,$E$22,IF($A$19&gt;60,$E$24,$E$23))</f>
        <v>0.35</v>
      </c>
    </row>
    <row r="66" spans="1:7" ht="12.75">
      <c r="A66" s="1494" t="s">
        <v>1275</v>
      </c>
      <c r="B66" s="1488" t="s">
        <v>1065</v>
      </c>
      <c r="C66" s="2120" t="s">
        <v>1140</v>
      </c>
      <c r="D66" s="2120" t="s">
        <v>1142</v>
      </c>
      <c r="E66" s="1480">
        <f>+IF($A$19&lt;30,$E$22,IF($A$19&gt;60,$E$24,$E$23))</f>
        <v>0.35</v>
      </c>
    </row>
    <row r="67" spans="1:7" ht="12.75">
      <c r="A67" s="1494">
        <v>1845</v>
      </c>
      <c r="B67" s="1488" t="s">
        <v>35</v>
      </c>
      <c r="C67" s="2120" t="s">
        <v>1141</v>
      </c>
      <c r="D67" s="2120" t="s">
        <v>1144</v>
      </c>
      <c r="E67" s="1480">
        <f>+IF($A$19&lt;30,$E$22,IF($A$19&gt;60,$E$24,$E$23))</f>
        <v>0.35</v>
      </c>
    </row>
    <row r="68" spans="1:7" ht="25.5">
      <c r="A68" s="1494" t="s">
        <v>1276</v>
      </c>
      <c r="B68" s="1488" t="s">
        <v>1066</v>
      </c>
      <c r="C68" s="2120" t="s">
        <v>755</v>
      </c>
      <c r="D68" s="2120" t="s">
        <v>997</v>
      </c>
      <c r="E68" s="2129">
        <v>0</v>
      </c>
    </row>
    <row r="69" spans="1:7" ht="25.5">
      <c r="A69" s="1494" t="s">
        <v>1277</v>
      </c>
      <c r="B69" s="1488" t="s">
        <v>1067</v>
      </c>
      <c r="C69" s="2120" t="s">
        <v>1139</v>
      </c>
      <c r="D69" s="2120" t="s">
        <v>1143</v>
      </c>
      <c r="E69" s="1480">
        <f>+IF($A$19&lt;30,$E$22,IF($A$19&gt;60,$E$24,$E$23))</f>
        <v>0.35</v>
      </c>
    </row>
    <row r="70" spans="1:7" ht="25.5">
      <c r="A70" s="1494" t="s">
        <v>1278</v>
      </c>
      <c r="B70" s="1488" t="s">
        <v>1068</v>
      </c>
      <c r="C70" s="2120" t="s">
        <v>1140</v>
      </c>
      <c r="D70" s="2120" t="s">
        <v>1142</v>
      </c>
      <c r="E70" s="1480">
        <f>+IF($A$19&lt;30,$E$22,IF($A$19&gt;60,$E$24,$E$23))</f>
        <v>0.35</v>
      </c>
    </row>
    <row r="71" spans="1:7" ht="12.75">
      <c r="A71" s="1494">
        <v>1850</v>
      </c>
      <c r="B71" s="1488" t="s">
        <v>41</v>
      </c>
      <c r="C71" s="2120" t="s">
        <v>266</v>
      </c>
      <c r="D71" s="2120" t="s">
        <v>261</v>
      </c>
      <c r="E71" s="1480">
        <f>+IF($A$19&lt;30,$E$22,IF($A$19&gt;60,$E$25,$E$23))</f>
        <v>0.3</v>
      </c>
    </row>
    <row r="72" spans="1:7" ht="12.75">
      <c r="A72" s="1494">
        <v>1855</v>
      </c>
      <c r="B72" s="1488" t="s">
        <v>43</v>
      </c>
      <c r="C72" s="2121"/>
      <c r="D72" s="2121" t="s">
        <v>505</v>
      </c>
      <c r="E72" s="2128">
        <v>1</v>
      </c>
    </row>
    <row r="73" spans="1:7" ht="12.75">
      <c r="A73" s="1494">
        <v>1860</v>
      </c>
      <c r="B73" s="1488" t="s">
        <v>44</v>
      </c>
      <c r="C73" s="2121"/>
      <c r="D73" s="2121" t="s">
        <v>1215</v>
      </c>
      <c r="E73" s="2128">
        <v>1</v>
      </c>
      <c r="F73" s="363"/>
      <c r="G73" s="363"/>
    </row>
    <row r="74" spans="1:7" ht="25.5">
      <c r="A74" s="1494">
        <v>1565</v>
      </c>
      <c r="B74" s="1488" t="s">
        <v>1343</v>
      </c>
      <c r="C74" s="2121"/>
      <c r="D74" s="2121" t="s">
        <v>501</v>
      </c>
      <c r="E74" s="2128">
        <v>1</v>
      </c>
      <c r="F74" s="363"/>
      <c r="G74" s="363"/>
    </row>
    <row r="75" spans="1:7" ht="12.75">
      <c r="A75" s="1494"/>
      <c r="B75" s="1482" t="s">
        <v>1466</v>
      </c>
      <c r="C75" s="2122"/>
      <c r="D75" s="2122"/>
      <c r="E75" s="1483"/>
    </row>
    <row r="76" spans="1:7" ht="25.5">
      <c r="A76" s="1494">
        <v>2105</v>
      </c>
      <c r="B76" s="1488" t="s">
        <v>930</v>
      </c>
      <c r="C76" s="2121" t="s">
        <v>372</v>
      </c>
      <c r="D76" s="2121"/>
      <c r="E76" s="1484"/>
    </row>
    <row r="77" spans="1:7" ht="12.75">
      <c r="A77" s="1485"/>
      <c r="B77" s="1485"/>
      <c r="C77" s="2123"/>
      <c r="D77" s="2123"/>
      <c r="E77" s="1486"/>
    </row>
    <row r="78" spans="1:7" ht="12.75">
      <c r="A78" s="1494"/>
      <c r="B78" s="1482" t="s">
        <v>1004</v>
      </c>
      <c r="C78" s="2124"/>
      <c r="D78" s="2124"/>
      <c r="E78" s="1487"/>
    </row>
    <row r="79" spans="1:7" ht="12.75">
      <c r="A79" s="1494">
        <v>5005</v>
      </c>
      <c r="B79" s="1488" t="s">
        <v>1439</v>
      </c>
      <c r="C79" s="2121" t="s">
        <v>1365</v>
      </c>
      <c r="D79" s="2121" t="s">
        <v>1366</v>
      </c>
      <c r="E79" s="1480">
        <f>+IF($A$19&lt;30,$E$22,IF($A$19&gt;60,$E$24,$E$23))</f>
        <v>0.35</v>
      </c>
    </row>
    <row r="80" spans="1:7" ht="12.75">
      <c r="A80" s="1494">
        <v>5010</v>
      </c>
      <c r="B80" s="1488" t="s">
        <v>637</v>
      </c>
      <c r="C80" s="2121" t="s">
        <v>1365</v>
      </c>
      <c r="D80" s="2121" t="s">
        <v>1366</v>
      </c>
      <c r="E80" s="1480">
        <f>+IF($A$19&lt;30,$E$22,IF($A$19&gt;60,$E$24,$E$23))</f>
        <v>0.35</v>
      </c>
    </row>
    <row r="81" spans="1:5" ht="12.75">
      <c r="A81" s="1494">
        <v>5012</v>
      </c>
      <c r="B81" s="1488" t="s">
        <v>1430</v>
      </c>
      <c r="C81" s="2121" t="s">
        <v>475</v>
      </c>
      <c r="D81" s="2121"/>
      <c r="E81" s="2128">
        <v>0</v>
      </c>
    </row>
    <row r="82" spans="1:5" ht="25.5">
      <c r="A82" s="1494">
        <v>5014</v>
      </c>
      <c r="B82" s="1488" t="s">
        <v>1431</v>
      </c>
      <c r="C82" s="2121" t="s">
        <v>489</v>
      </c>
      <c r="D82" s="2121"/>
      <c r="E82" s="2128">
        <v>0</v>
      </c>
    </row>
    <row r="83" spans="1:5" ht="25.5">
      <c r="A83" s="1494">
        <v>5015</v>
      </c>
      <c r="B83" s="1488" t="s">
        <v>1432</v>
      </c>
      <c r="C83" s="2121" t="s">
        <v>489</v>
      </c>
      <c r="D83" s="2121"/>
      <c r="E83" s="2128">
        <v>0</v>
      </c>
    </row>
    <row r="84" spans="1:5" ht="25.5">
      <c r="A84" s="1494">
        <v>5016</v>
      </c>
      <c r="B84" s="1488" t="s">
        <v>1433</v>
      </c>
      <c r="C84" s="2121" t="s">
        <v>490</v>
      </c>
      <c r="D84" s="2121"/>
      <c r="E84" s="2128">
        <v>0</v>
      </c>
    </row>
    <row r="85" spans="1:5" ht="25.5">
      <c r="A85" s="1494">
        <v>5017</v>
      </c>
      <c r="B85" s="1488" t="s">
        <v>613</v>
      </c>
      <c r="C85" s="2121" t="s">
        <v>490</v>
      </c>
      <c r="D85" s="2121"/>
      <c r="E85" s="2128">
        <v>0</v>
      </c>
    </row>
    <row r="86" spans="1:5" ht="25.5">
      <c r="A86" s="1494">
        <v>5020</v>
      </c>
      <c r="B86" s="1488" t="s">
        <v>614</v>
      </c>
      <c r="C86" s="2125" t="s">
        <v>516</v>
      </c>
      <c r="D86" s="2125" t="s">
        <v>555</v>
      </c>
      <c r="E86" s="1480">
        <f>+IF($A$19&lt;30,$E$22,IF($A$19&gt;60,$E$24,$E$23))</f>
        <v>0.35</v>
      </c>
    </row>
    <row r="87" spans="1:5" ht="25.5">
      <c r="A87" s="1494">
        <v>5025</v>
      </c>
      <c r="B87" s="1488" t="s">
        <v>931</v>
      </c>
      <c r="C87" s="2125" t="s">
        <v>516</v>
      </c>
      <c r="D87" s="2125" t="s">
        <v>555</v>
      </c>
      <c r="E87" s="1480">
        <f>+IF($A$19&lt;30,$E$22,IF($A$19&gt;60,$E$24,$E$23))</f>
        <v>0.35</v>
      </c>
    </row>
    <row r="88" spans="1:5" ht="25.5">
      <c r="A88" s="1494">
        <v>5030</v>
      </c>
      <c r="B88" s="1488" t="s">
        <v>621</v>
      </c>
      <c r="C88" s="2125" t="s">
        <v>516</v>
      </c>
      <c r="D88" s="2125"/>
      <c r="E88" s="2129">
        <v>0</v>
      </c>
    </row>
    <row r="89" spans="1:5" ht="25.5">
      <c r="A89" s="1494">
        <v>5035</v>
      </c>
      <c r="B89" s="1488" t="s">
        <v>743</v>
      </c>
      <c r="C89" s="2120" t="s">
        <v>527</v>
      </c>
      <c r="D89" s="2120" t="s">
        <v>559</v>
      </c>
      <c r="E89" s="1480">
        <f>+IF($A$19&lt;30,$E$22,IF($A$19&gt;60,$E$25,$E$23))</f>
        <v>0.3</v>
      </c>
    </row>
    <row r="90" spans="1:5" ht="25.5">
      <c r="A90" s="1494">
        <v>5040</v>
      </c>
      <c r="B90" s="1488" t="s">
        <v>1470</v>
      </c>
      <c r="C90" s="2120" t="s">
        <v>526</v>
      </c>
      <c r="D90" s="2120" t="s">
        <v>558</v>
      </c>
      <c r="E90" s="1480">
        <f>+IF($A$19&lt;30,$E$22,IF($A$19&gt;60,$E$24,$E$23))</f>
        <v>0.35</v>
      </c>
    </row>
    <row r="91" spans="1:5" ht="38.25">
      <c r="A91" s="1494">
        <v>5045</v>
      </c>
      <c r="B91" s="1488" t="s">
        <v>932</v>
      </c>
      <c r="C91" s="2120" t="s">
        <v>526</v>
      </c>
      <c r="D91" s="2120" t="s">
        <v>558</v>
      </c>
      <c r="E91" s="1480">
        <f>+IF($A$19&lt;30,$E$22,IF($A$19&gt;60,$E$24,$E$23))</f>
        <v>0.35</v>
      </c>
    </row>
    <row r="92" spans="1:5" ht="25.5">
      <c r="A92" s="1494">
        <v>5050</v>
      </c>
      <c r="B92" s="1488" t="s">
        <v>597</v>
      </c>
      <c r="C92" s="2120" t="s">
        <v>526</v>
      </c>
      <c r="D92" s="2120"/>
      <c r="E92" s="2129">
        <v>0</v>
      </c>
    </row>
    <row r="93" spans="1:5" ht="25.5">
      <c r="A93" s="1494">
        <v>5055</v>
      </c>
      <c r="B93" s="1488" t="s">
        <v>751</v>
      </c>
      <c r="C93" s="2120" t="s">
        <v>527</v>
      </c>
      <c r="D93" s="2120" t="s">
        <v>559</v>
      </c>
      <c r="E93" s="1480">
        <f>+IF($A$19&lt;30,$E$22,IF($A$19&gt;60,$E$25,$E$23))</f>
        <v>0.3</v>
      </c>
    </row>
    <row r="94" spans="1:5" ht="12.75">
      <c r="A94" s="1494">
        <v>5065</v>
      </c>
      <c r="B94" s="1488" t="s">
        <v>926</v>
      </c>
      <c r="C94" s="2121"/>
      <c r="D94" s="2121" t="s">
        <v>1215</v>
      </c>
      <c r="E94" s="2128">
        <v>1</v>
      </c>
    </row>
    <row r="95" spans="1:5" ht="12.75">
      <c r="A95" s="1494">
        <v>5070</v>
      </c>
      <c r="B95" s="1488" t="s">
        <v>927</v>
      </c>
      <c r="C95" s="2121"/>
      <c r="D95" s="2121" t="s">
        <v>1144</v>
      </c>
      <c r="E95" s="2128">
        <v>1</v>
      </c>
    </row>
    <row r="96" spans="1:5" ht="25.5">
      <c r="A96" s="1494">
        <v>5075</v>
      </c>
      <c r="B96" s="1488" t="s">
        <v>928</v>
      </c>
      <c r="C96" s="2121"/>
      <c r="D96" s="2121" t="s">
        <v>1144</v>
      </c>
      <c r="E96" s="2128">
        <v>1</v>
      </c>
    </row>
    <row r="97" spans="1:5" ht="12.75">
      <c r="A97" s="1494">
        <v>5085</v>
      </c>
      <c r="B97" s="1488" t="s">
        <v>909</v>
      </c>
      <c r="C97" s="2121" t="s">
        <v>1365</v>
      </c>
      <c r="D97" s="2121" t="s">
        <v>1366</v>
      </c>
      <c r="E97" s="1480">
        <f>+IF($A$19&lt;30,$E$22,IF($A$19&gt;60,$E$24,$E$23))</f>
        <v>0.35</v>
      </c>
    </row>
    <row r="98" spans="1:5" ht="25.5">
      <c r="A98" s="1494">
        <v>5090</v>
      </c>
      <c r="B98" s="1488" t="s">
        <v>910</v>
      </c>
      <c r="C98" s="2120" t="s">
        <v>526</v>
      </c>
      <c r="D98" s="2120" t="s">
        <v>558</v>
      </c>
      <c r="E98" s="1480">
        <f>+IF($A$19&lt;30,$E$22,IF($A$19&gt;60,$E$24,$E$23))</f>
        <v>0.35</v>
      </c>
    </row>
    <row r="99" spans="1:5" ht="25.5">
      <c r="A99" s="1494">
        <v>5095</v>
      </c>
      <c r="B99" s="1488" t="s">
        <v>911</v>
      </c>
      <c r="C99" s="2125" t="s">
        <v>516</v>
      </c>
      <c r="D99" s="2125" t="s">
        <v>555</v>
      </c>
      <c r="E99" s="1480">
        <f>+IF($A$19&lt;30,$E$22,IF($A$19&gt;60,$E$24,$E$23))</f>
        <v>0.35</v>
      </c>
    </row>
    <row r="100" spans="1:5" ht="12.75">
      <c r="A100" s="1494"/>
      <c r="B100" s="1488"/>
      <c r="C100" s="2126"/>
      <c r="D100" s="2126"/>
      <c r="E100" s="2127"/>
    </row>
    <row r="101" spans="1:5" ht="12.75">
      <c r="A101" s="1494"/>
      <c r="B101" s="1482" t="s">
        <v>1005</v>
      </c>
      <c r="C101" s="2122"/>
      <c r="D101" s="2122"/>
      <c r="E101" s="1481"/>
    </row>
    <row r="102" spans="1:5" ht="25.5">
      <c r="A102" s="1494">
        <v>5105</v>
      </c>
      <c r="B102" s="1488" t="s">
        <v>675</v>
      </c>
      <c r="C102" s="2121" t="s">
        <v>1365</v>
      </c>
      <c r="D102" s="2121" t="s">
        <v>1366</v>
      </c>
      <c r="E102" s="1480">
        <f>+IF($A$19&lt;30,$E$22,IF($A$19&gt;60,$E$24,$E$23))</f>
        <v>0.35</v>
      </c>
    </row>
    <row r="103" spans="1:5" ht="25.5">
      <c r="A103" s="1494">
        <v>5110</v>
      </c>
      <c r="B103" s="1488" t="s">
        <v>745</v>
      </c>
      <c r="C103" s="2121" t="s">
        <v>475</v>
      </c>
      <c r="D103" s="2121"/>
      <c r="E103" s="2129">
        <v>0</v>
      </c>
    </row>
    <row r="104" spans="1:5" ht="25.5">
      <c r="A104" s="1494">
        <v>5112</v>
      </c>
      <c r="B104" s="1488" t="s">
        <v>709</v>
      </c>
      <c r="C104" s="2120" t="s">
        <v>489</v>
      </c>
      <c r="D104" s="2121"/>
      <c r="E104" s="2129">
        <v>0</v>
      </c>
    </row>
    <row r="105" spans="1:5" ht="25.5">
      <c r="A105" s="1494">
        <v>5114</v>
      </c>
      <c r="B105" s="1488" t="s">
        <v>1473</v>
      </c>
      <c r="C105" s="2120" t="s">
        <v>490</v>
      </c>
      <c r="D105" s="2121"/>
      <c r="E105" s="2129">
        <v>0</v>
      </c>
    </row>
    <row r="106" spans="1:5" ht="25.5">
      <c r="A106" s="1494">
        <v>5120</v>
      </c>
      <c r="B106" s="1488" t="s">
        <v>1474</v>
      </c>
      <c r="C106" s="2120" t="s">
        <v>491</v>
      </c>
      <c r="D106" s="2120" t="s">
        <v>547</v>
      </c>
      <c r="E106" s="1480">
        <f>+IF($A$19&lt;30,$E$22,IF($A$19&gt;60,$E$24,$E$23))</f>
        <v>0.35</v>
      </c>
    </row>
    <row r="107" spans="1:5" ht="25.5">
      <c r="A107" s="1494">
        <v>5125</v>
      </c>
      <c r="B107" s="1488" t="s">
        <v>711</v>
      </c>
      <c r="C107" s="2120" t="s">
        <v>492</v>
      </c>
      <c r="D107" s="2120" t="s">
        <v>548</v>
      </c>
      <c r="E107" s="1480">
        <f>+IF($A$19&lt;30,$E$22,IF($A$19&gt;60,$E$24,$E$23))</f>
        <v>0.35</v>
      </c>
    </row>
    <row r="108" spans="1:5" ht="12.75">
      <c r="A108" s="1494">
        <v>5130</v>
      </c>
      <c r="B108" s="1488" t="s">
        <v>1475</v>
      </c>
      <c r="C108" s="2121"/>
      <c r="D108" s="2121" t="s">
        <v>560</v>
      </c>
      <c r="E108" s="2129">
        <v>1</v>
      </c>
    </row>
    <row r="109" spans="1:5" ht="25.5">
      <c r="A109" s="1494">
        <v>5135</v>
      </c>
      <c r="B109" s="1488" t="s">
        <v>1476</v>
      </c>
      <c r="C109" s="2125" t="s">
        <v>516</v>
      </c>
      <c r="D109" s="2125" t="s">
        <v>555</v>
      </c>
      <c r="E109" s="1480">
        <f>+IF($A$19&lt;30,$E$22,IF($A$19&gt;60,$E$24,$E$23))</f>
        <v>0.35</v>
      </c>
    </row>
    <row r="110" spans="1:5" ht="12.75">
      <c r="A110" s="1494">
        <v>5145</v>
      </c>
      <c r="B110" s="1488" t="s">
        <v>1477</v>
      </c>
      <c r="C110" s="2120" t="s">
        <v>517</v>
      </c>
      <c r="D110" s="2120" t="s">
        <v>556</v>
      </c>
      <c r="E110" s="1480">
        <f>+IF($A$19&lt;30,$E$22,IF($A$19&gt;60,$E$24,$E$23))</f>
        <v>0.35</v>
      </c>
    </row>
    <row r="111" spans="1:5" ht="25.5">
      <c r="A111" s="1494">
        <v>5150</v>
      </c>
      <c r="B111" s="1488" t="s">
        <v>1478</v>
      </c>
      <c r="C111" s="2120" t="s">
        <v>525</v>
      </c>
      <c r="D111" s="2120" t="s">
        <v>557</v>
      </c>
      <c r="E111" s="1480">
        <f>+IF($A$19&lt;30,$E$22,IF($A$19&gt;60,$E$24,$E$23))</f>
        <v>0.35</v>
      </c>
    </row>
    <row r="112" spans="1:5" ht="12.75">
      <c r="A112" s="1494">
        <v>5155</v>
      </c>
      <c r="B112" s="1488" t="s">
        <v>1479</v>
      </c>
      <c r="C112" s="2121"/>
      <c r="D112" s="2121" t="s">
        <v>560</v>
      </c>
      <c r="E112" s="2129">
        <v>1</v>
      </c>
    </row>
    <row r="113" spans="1:5" ht="12.75">
      <c r="A113" s="1494">
        <v>5160</v>
      </c>
      <c r="B113" s="1488" t="s">
        <v>1480</v>
      </c>
      <c r="C113" s="2120" t="s">
        <v>527</v>
      </c>
      <c r="D113" s="2120" t="s">
        <v>559</v>
      </c>
      <c r="E113" s="1480">
        <f>+IF($A$19&lt;30,$E$22,IF($A$19&gt;60,$E$25,$E$23))</f>
        <v>0.3</v>
      </c>
    </row>
    <row r="114" spans="1:5" ht="12.75">
      <c r="A114" s="1494">
        <v>5175</v>
      </c>
      <c r="B114" s="1488" t="s">
        <v>870</v>
      </c>
      <c r="C114" s="2121"/>
      <c r="D114" s="2121" t="s">
        <v>561</v>
      </c>
      <c r="E114" s="2128">
        <v>1</v>
      </c>
    </row>
    <row r="115" spans="1:5" ht="12.75">
      <c r="A115" s="1494">
        <v>5305</v>
      </c>
      <c r="B115" s="1488" t="s">
        <v>880</v>
      </c>
      <c r="C115" s="2121"/>
      <c r="D115" s="2121" t="s">
        <v>504</v>
      </c>
      <c r="E115" s="2128">
        <v>1</v>
      </c>
    </row>
    <row r="116" spans="1:5" ht="12.75">
      <c r="A116" s="1494">
        <v>5310</v>
      </c>
      <c r="B116" s="1488" t="s">
        <v>240</v>
      </c>
      <c r="C116" s="2121"/>
      <c r="D116" s="2121" t="s">
        <v>1216</v>
      </c>
      <c r="E116" s="2128">
        <v>1</v>
      </c>
    </row>
    <row r="117" spans="1:5" ht="12.75">
      <c r="A117" s="1494">
        <v>5315</v>
      </c>
      <c r="B117" s="1488" t="s">
        <v>344</v>
      </c>
      <c r="C117" s="2121"/>
      <c r="D117" s="2121" t="s">
        <v>504</v>
      </c>
      <c r="E117" s="2128">
        <v>1</v>
      </c>
    </row>
    <row r="118" spans="1:5" ht="12.75">
      <c r="A118" s="1494">
        <v>5320</v>
      </c>
      <c r="B118" s="1488" t="s">
        <v>345</v>
      </c>
      <c r="C118" s="2121"/>
      <c r="D118" s="2121" t="s">
        <v>504</v>
      </c>
      <c r="E118" s="2128">
        <v>1</v>
      </c>
    </row>
    <row r="119" spans="1:5" ht="12.75">
      <c r="A119" s="1494">
        <v>5325</v>
      </c>
      <c r="B119" s="1488" t="s">
        <v>346</v>
      </c>
      <c r="C119" s="2121"/>
      <c r="D119" s="2121" t="s">
        <v>504</v>
      </c>
      <c r="E119" s="2128">
        <v>1</v>
      </c>
    </row>
    <row r="120" spans="1:5" ht="12.75">
      <c r="A120" s="1494">
        <v>5330</v>
      </c>
      <c r="B120" s="1488" t="s">
        <v>347</v>
      </c>
      <c r="C120" s="2121"/>
      <c r="D120" s="2121" t="s">
        <v>504</v>
      </c>
      <c r="E120" s="2128">
        <v>1</v>
      </c>
    </row>
    <row r="121" spans="1:5" ht="12.75">
      <c r="A121" s="1494">
        <v>5335</v>
      </c>
      <c r="B121" s="1488" t="s">
        <v>348</v>
      </c>
      <c r="C121" s="2121"/>
      <c r="D121" s="2121" t="s">
        <v>681</v>
      </c>
      <c r="E121" s="2128">
        <v>1</v>
      </c>
    </row>
    <row r="122" spans="1:5" ht="25.5">
      <c r="A122" s="1494">
        <v>5340</v>
      </c>
      <c r="B122" s="1488" t="s">
        <v>349</v>
      </c>
      <c r="C122" s="2121"/>
      <c r="D122" s="2121" t="s">
        <v>504</v>
      </c>
      <c r="E122" s="2128">
        <v>1</v>
      </c>
    </row>
    <row r="123" spans="1:5" ht="12.75">
      <c r="A123" s="1495"/>
      <c r="B123" s="1496"/>
      <c r="C123" s="1495"/>
      <c r="D123" s="1495"/>
      <c r="E123" s="1499"/>
    </row>
    <row r="124" spans="1:5" ht="12.75">
      <c r="A124" s="1495"/>
      <c r="B124" s="1496"/>
      <c r="C124" s="1495"/>
      <c r="D124" s="1495"/>
      <c r="E124" s="1499"/>
    </row>
    <row r="125" spans="1:5" ht="12.75">
      <c r="A125" s="1495"/>
      <c r="B125" s="1496"/>
      <c r="C125" s="1495"/>
      <c r="D125" s="1495"/>
      <c r="E125" s="1499"/>
    </row>
    <row r="126" spans="1:5" ht="12.75">
      <c r="A126" s="1495"/>
      <c r="B126" s="1496"/>
      <c r="C126" s="1495"/>
      <c r="D126" s="1495"/>
      <c r="E126" s="1499"/>
    </row>
    <row r="127" spans="1:5" ht="12.75">
      <c r="A127" s="1495"/>
      <c r="B127" s="1496"/>
      <c r="C127" s="1495"/>
      <c r="D127" s="1495"/>
      <c r="E127" s="1499"/>
    </row>
    <row r="128" spans="1:5" ht="12.75">
      <c r="A128" s="1495"/>
      <c r="B128" s="1496"/>
      <c r="C128" s="1495"/>
      <c r="D128" s="1495"/>
      <c r="E128" s="1499"/>
    </row>
    <row r="129" spans="1:5" ht="12.75">
      <c r="A129" s="1495"/>
      <c r="B129" s="1496"/>
      <c r="C129" s="1495"/>
      <c r="D129" s="1495"/>
      <c r="E129" s="1499"/>
    </row>
    <row r="130" spans="1:5" ht="12.75">
      <c r="A130" s="1495"/>
      <c r="B130" s="1496"/>
      <c r="C130" s="1495"/>
      <c r="D130" s="1495"/>
      <c r="E130" s="1499"/>
    </row>
    <row r="131" spans="1:5" ht="12.75">
      <c r="A131" s="1495"/>
      <c r="B131" s="1496"/>
      <c r="C131" s="1495"/>
      <c r="D131" s="1495"/>
      <c r="E131" s="1499"/>
    </row>
    <row r="132" spans="1:5" ht="12.75">
      <c r="A132" s="1495"/>
      <c r="B132" s="1496"/>
      <c r="C132" s="1495"/>
      <c r="D132" s="1495"/>
      <c r="E132" s="1499"/>
    </row>
    <row r="133" spans="1:5" ht="12.75">
      <c r="A133" s="1495"/>
      <c r="B133" s="1496"/>
      <c r="C133" s="1495"/>
      <c r="D133" s="1495"/>
      <c r="E133" s="1499"/>
    </row>
    <row r="134" spans="1:5" ht="12.75">
      <c r="A134" s="1495"/>
      <c r="B134" s="1496"/>
      <c r="C134" s="1495"/>
      <c r="D134" s="1495"/>
      <c r="E134" s="1499"/>
    </row>
    <row r="135" spans="1:5" ht="12.75">
      <c r="A135" s="1495"/>
      <c r="B135" s="1496"/>
      <c r="C135" s="1495"/>
      <c r="D135" s="1495"/>
      <c r="E135" s="1499"/>
    </row>
    <row r="136" spans="1:5" ht="12.75">
      <c r="A136" s="1495"/>
      <c r="B136" s="1496"/>
      <c r="C136" s="1495"/>
      <c r="D136" s="1495"/>
      <c r="E136" s="1499"/>
    </row>
    <row r="137" spans="1:5" ht="12.75">
      <c r="A137" s="1495"/>
      <c r="B137" s="1496"/>
      <c r="C137" s="1495"/>
      <c r="D137" s="1495"/>
      <c r="E137" s="1499"/>
    </row>
    <row r="138" spans="1:5" ht="12.75">
      <c r="A138" s="1495"/>
      <c r="B138" s="1496"/>
      <c r="C138" s="1495"/>
      <c r="D138" s="1495"/>
      <c r="E138" s="1499"/>
    </row>
    <row r="139" spans="1:5" ht="12.75">
      <c r="A139" s="1495"/>
      <c r="B139" s="1496"/>
      <c r="C139" s="1495"/>
      <c r="D139" s="1495"/>
      <c r="E139" s="1499"/>
    </row>
    <row r="140" spans="1:5" ht="12.75">
      <c r="A140" s="1495"/>
      <c r="B140" s="1496"/>
      <c r="C140" s="1495"/>
      <c r="D140" s="1495"/>
      <c r="E140" s="1499"/>
    </row>
    <row r="141" spans="1:5" ht="12.75">
      <c r="A141" s="1495"/>
      <c r="B141" s="1496"/>
      <c r="C141" s="1495"/>
      <c r="D141" s="1495"/>
      <c r="E141" s="1499"/>
    </row>
    <row r="142" spans="1:5" ht="12.75">
      <c r="A142" s="1495"/>
      <c r="B142" s="1496"/>
      <c r="C142" s="1495"/>
      <c r="D142" s="1495"/>
      <c r="E142" s="1499"/>
    </row>
    <row r="143" spans="1:5" ht="12.75">
      <c r="A143" s="1495"/>
      <c r="B143" s="1496"/>
      <c r="C143" s="1495"/>
      <c r="D143" s="1495"/>
      <c r="E143" s="1499"/>
    </row>
    <row r="144" spans="1:5" ht="12.75">
      <c r="A144" s="1495"/>
      <c r="B144" s="1496"/>
      <c r="C144" s="1495"/>
      <c r="D144" s="1495"/>
      <c r="E144" s="1499"/>
    </row>
    <row r="145" spans="1:5" ht="12.75">
      <c r="A145" s="1495"/>
      <c r="B145" s="1496"/>
      <c r="C145" s="1495"/>
      <c r="D145" s="1495"/>
      <c r="E145" s="1499"/>
    </row>
    <row r="146" spans="1:5" ht="12.75">
      <c r="A146" s="1495"/>
      <c r="B146" s="1496"/>
      <c r="C146" s="1495"/>
      <c r="D146" s="1495"/>
      <c r="E146" s="1499"/>
    </row>
    <row r="147" spans="1:5" ht="12.75">
      <c r="A147" s="1495"/>
      <c r="B147" s="1496"/>
      <c r="C147" s="1495"/>
      <c r="D147" s="1495"/>
      <c r="E147" s="1499"/>
    </row>
    <row r="148" spans="1:5" ht="12.75">
      <c r="A148" s="1495"/>
      <c r="B148" s="1496"/>
      <c r="C148" s="1495"/>
      <c r="D148" s="1495"/>
      <c r="E148" s="1499"/>
    </row>
    <row r="149" spans="1:5" ht="12.75">
      <c r="A149" s="1495"/>
      <c r="B149" s="1496"/>
      <c r="C149" s="1495"/>
      <c r="D149" s="1495"/>
      <c r="E149" s="1499"/>
    </row>
    <row r="150" spans="1:5" ht="12.75">
      <c r="A150" s="1495"/>
      <c r="B150" s="1496"/>
      <c r="C150" s="1495"/>
      <c r="D150" s="1495"/>
      <c r="E150" s="1499"/>
    </row>
    <row r="151" spans="1:5" ht="12.75">
      <c r="A151" s="1495"/>
      <c r="B151" s="1496"/>
      <c r="C151" s="1495"/>
      <c r="D151" s="1495"/>
      <c r="E151" s="1499"/>
    </row>
    <row r="152" spans="1:5" ht="12.75">
      <c r="A152" s="1495"/>
      <c r="B152" s="1496"/>
      <c r="C152" s="1495"/>
      <c r="D152" s="1495"/>
      <c r="E152" s="1499"/>
    </row>
    <row r="153" spans="1:5" ht="12.75">
      <c r="A153" s="1495"/>
      <c r="B153" s="1496"/>
      <c r="C153" s="1495"/>
      <c r="D153" s="1495"/>
      <c r="E153" s="1499"/>
    </row>
    <row r="154" spans="1:5" ht="12.75">
      <c r="A154" s="1495"/>
      <c r="B154" s="1496"/>
      <c r="C154" s="1495"/>
      <c r="D154" s="1495"/>
      <c r="E154" s="1499"/>
    </row>
    <row r="155" spans="1:5" ht="12.75">
      <c r="A155" s="1495"/>
      <c r="B155" s="1496"/>
      <c r="C155" s="1495"/>
      <c r="D155" s="1495"/>
      <c r="E155" s="1499"/>
    </row>
    <row r="156" spans="1:5" ht="12.75">
      <c r="A156" s="1495"/>
      <c r="B156" s="1496"/>
      <c r="C156" s="1495"/>
      <c r="D156" s="1495"/>
      <c r="E156" s="1499"/>
    </row>
    <row r="157" spans="1:5" ht="12.75">
      <c r="A157" s="1495"/>
      <c r="B157" s="1496"/>
      <c r="C157" s="1495"/>
      <c r="D157" s="1495"/>
      <c r="E157" s="1499"/>
    </row>
    <row r="158" spans="1:5" ht="12.75">
      <c r="A158" s="1495"/>
      <c r="B158" s="1496"/>
      <c r="C158" s="1495"/>
      <c r="D158" s="1495"/>
      <c r="E158" s="1499"/>
    </row>
    <row r="159" spans="1:5" ht="12.75">
      <c r="A159" s="1495"/>
      <c r="B159" s="1496"/>
      <c r="C159" s="1495"/>
      <c r="D159" s="1495"/>
      <c r="E159" s="1499"/>
    </row>
    <row r="160" spans="1:5" ht="12.75">
      <c r="A160" s="1495"/>
      <c r="B160" s="1496"/>
      <c r="C160" s="1495"/>
      <c r="D160" s="1495"/>
      <c r="E160" s="1499"/>
    </row>
    <row r="161" spans="1:5" ht="12.75">
      <c r="A161" s="1495"/>
      <c r="B161" s="1496"/>
      <c r="C161" s="1495"/>
      <c r="D161" s="1495"/>
      <c r="E161" s="1499"/>
    </row>
    <row r="162" spans="1:5">
      <c r="A162" s="363"/>
      <c r="B162" s="1497"/>
      <c r="C162" s="363"/>
      <c r="D162" s="363"/>
      <c r="E162" s="1474"/>
    </row>
    <row r="163" spans="1:5">
      <c r="A163" s="363"/>
      <c r="B163" s="1497"/>
      <c r="C163" s="363"/>
      <c r="D163" s="363"/>
      <c r="E163" s="1474"/>
    </row>
    <row r="164" spans="1:5">
      <c r="A164" s="363"/>
      <c r="B164" s="1497"/>
      <c r="C164" s="363"/>
      <c r="D164" s="363"/>
      <c r="E164" s="1474"/>
    </row>
    <row r="165" spans="1:5">
      <c r="A165" s="363"/>
      <c r="B165" s="1497"/>
      <c r="C165" s="363"/>
      <c r="D165" s="363"/>
      <c r="E165" s="1474"/>
    </row>
    <row r="166" spans="1:5">
      <c r="A166" s="363"/>
      <c r="B166" s="1497"/>
      <c r="C166" s="363"/>
      <c r="D166" s="363"/>
      <c r="E166" s="1474"/>
    </row>
    <row r="167" spans="1:5">
      <c r="A167" s="363"/>
      <c r="B167" s="1497"/>
      <c r="C167" s="363"/>
      <c r="D167" s="363"/>
      <c r="E167" s="1474"/>
    </row>
    <row r="168" spans="1:5">
      <c r="A168" s="363"/>
      <c r="B168" s="1497"/>
      <c r="C168" s="363"/>
      <c r="D168" s="363"/>
      <c r="E168" s="1474"/>
    </row>
    <row r="169" spans="1:5">
      <c r="A169" s="363"/>
      <c r="B169" s="1497"/>
      <c r="C169" s="363"/>
      <c r="D169" s="363"/>
      <c r="E169" s="1474"/>
    </row>
    <row r="170" spans="1:5">
      <c r="A170" s="363"/>
      <c r="B170" s="1497"/>
      <c r="C170" s="363"/>
      <c r="D170" s="363"/>
      <c r="E170" s="1474"/>
    </row>
    <row r="171" spans="1:5">
      <c r="A171" s="363"/>
      <c r="B171" s="1497"/>
      <c r="C171" s="363"/>
      <c r="D171" s="363"/>
      <c r="E171" s="1474"/>
    </row>
    <row r="172" spans="1:5">
      <c r="A172" s="363"/>
      <c r="B172" s="1497"/>
      <c r="C172" s="363"/>
      <c r="D172" s="363"/>
      <c r="E172" s="1474"/>
    </row>
    <row r="173" spans="1:5">
      <c r="A173" s="363"/>
      <c r="B173" s="1497"/>
      <c r="C173" s="363"/>
      <c r="D173" s="363"/>
      <c r="E173" s="1474"/>
    </row>
    <row r="174" spans="1:5">
      <c r="A174" s="363"/>
      <c r="B174" s="1497"/>
      <c r="C174" s="363"/>
      <c r="D174" s="363"/>
      <c r="E174" s="1474"/>
    </row>
    <row r="175" spans="1:5">
      <c r="A175" s="363"/>
      <c r="B175" s="1497"/>
      <c r="C175" s="363"/>
      <c r="D175" s="363"/>
      <c r="E175" s="1474"/>
    </row>
    <row r="176" spans="1:5">
      <c r="A176" s="363"/>
      <c r="B176" s="1497"/>
      <c r="C176" s="363"/>
      <c r="D176" s="363"/>
      <c r="E176" s="1474"/>
    </row>
    <row r="177" spans="1:5">
      <c r="A177" s="363"/>
      <c r="B177" s="1497"/>
      <c r="C177" s="363"/>
      <c r="D177" s="363"/>
      <c r="E177" s="1474"/>
    </row>
    <row r="178" spans="1:5">
      <c r="A178" s="363"/>
      <c r="B178" s="1497"/>
      <c r="C178" s="363"/>
      <c r="D178" s="363"/>
      <c r="E178" s="1474"/>
    </row>
    <row r="179" spans="1:5">
      <c r="A179" s="363"/>
      <c r="B179" s="1497"/>
      <c r="C179" s="363"/>
      <c r="D179" s="363"/>
      <c r="E179" s="1474"/>
    </row>
    <row r="180" spans="1:5">
      <c r="A180" s="363"/>
      <c r="B180" s="1497"/>
      <c r="C180" s="363"/>
      <c r="D180" s="363"/>
      <c r="E180" s="1474"/>
    </row>
    <row r="181" spans="1:5">
      <c r="A181" s="363"/>
      <c r="B181" s="1497"/>
      <c r="C181" s="363"/>
      <c r="D181" s="363"/>
      <c r="E181" s="1474"/>
    </row>
    <row r="182" spans="1:5">
      <c r="A182" s="363"/>
      <c r="B182" s="1497"/>
      <c r="C182" s="363"/>
      <c r="D182" s="363"/>
      <c r="E182" s="1474"/>
    </row>
    <row r="183" spans="1:5">
      <c r="A183" s="363"/>
      <c r="B183" s="1497"/>
      <c r="C183" s="363"/>
      <c r="D183" s="363"/>
      <c r="E183" s="1474"/>
    </row>
    <row r="184" spans="1:5">
      <c r="A184" s="363"/>
      <c r="B184" s="1497"/>
      <c r="C184" s="363"/>
      <c r="D184" s="363"/>
      <c r="E184" s="1474"/>
    </row>
    <row r="185" spans="1:5">
      <c r="A185" s="363"/>
      <c r="B185" s="1497"/>
      <c r="C185" s="363"/>
      <c r="D185" s="363"/>
      <c r="E185" s="1474"/>
    </row>
    <row r="186" spans="1:5">
      <c r="A186" s="363"/>
      <c r="B186" s="1497"/>
      <c r="C186" s="363"/>
      <c r="D186" s="363"/>
      <c r="E186" s="1474"/>
    </row>
    <row r="187" spans="1:5">
      <c r="A187" s="363"/>
      <c r="B187" s="1497"/>
      <c r="C187" s="363"/>
      <c r="D187" s="363"/>
      <c r="E187" s="1474"/>
    </row>
    <row r="188" spans="1:5">
      <c r="A188" s="363"/>
      <c r="B188" s="1497"/>
      <c r="C188" s="363"/>
      <c r="D188" s="363"/>
      <c r="E188" s="1474"/>
    </row>
    <row r="189" spans="1:5">
      <c r="A189" s="363"/>
      <c r="B189" s="1497"/>
      <c r="C189" s="363"/>
      <c r="D189" s="363"/>
      <c r="E189" s="1474"/>
    </row>
    <row r="190" spans="1:5">
      <c r="A190" s="363"/>
      <c r="B190" s="1497"/>
      <c r="C190" s="363"/>
      <c r="D190" s="363"/>
      <c r="E190" s="1474"/>
    </row>
    <row r="191" spans="1:5">
      <c r="A191" s="363"/>
      <c r="B191" s="1497"/>
      <c r="C191" s="363"/>
      <c r="D191" s="363"/>
      <c r="E191" s="1474"/>
    </row>
    <row r="192" spans="1:5">
      <c r="A192" s="363"/>
      <c r="B192" s="1497"/>
      <c r="C192" s="363"/>
      <c r="D192" s="363"/>
      <c r="E192" s="1474"/>
    </row>
    <row r="193" spans="1:5">
      <c r="A193" s="363"/>
      <c r="B193" s="1497"/>
      <c r="C193" s="363"/>
      <c r="D193" s="363"/>
      <c r="E193" s="1474"/>
    </row>
    <row r="194" spans="1:5">
      <c r="A194" s="363"/>
      <c r="B194" s="1497"/>
      <c r="C194" s="363"/>
      <c r="D194" s="363"/>
      <c r="E194" s="1474"/>
    </row>
    <row r="195" spans="1:5">
      <c r="A195" s="363"/>
      <c r="B195" s="1497"/>
      <c r="C195" s="363"/>
      <c r="D195" s="363"/>
      <c r="E195" s="1474"/>
    </row>
    <row r="196" spans="1:5">
      <c r="A196" s="363"/>
      <c r="B196" s="1497"/>
      <c r="C196" s="363"/>
      <c r="D196" s="363"/>
      <c r="E196" s="1474"/>
    </row>
    <row r="197" spans="1:5">
      <c r="A197" s="363"/>
      <c r="B197" s="1497"/>
      <c r="C197" s="363"/>
      <c r="D197" s="363"/>
      <c r="E197" s="1474"/>
    </row>
    <row r="198" spans="1:5">
      <c r="A198" s="363"/>
      <c r="B198" s="1497"/>
      <c r="C198" s="363"/>
      <c r="D198" s="363"/>
      <c r="E198" s="1474"/>
    </row>
    <row r="199" spans="1:5">
      <c r="A199" s="363"/>
      <c r="B199" s="1497"/>
      <c r="C199" s="363"/>
      <c r="D199" s="363"/>
      <c r="E199" s="1474"/>
    </row>
    <row r="200" spans="1:5">
      <c r="A200" s="363"/>
      <c r="B200" s="1497"/>
      <c r="C200" s="363"/>
      <c r="D200" s="363"/>
      <c r="E200" s="1474"/>
    </row>
    <row r="201" spans="1:5">
      <c r="A201" s="363"/>
      <c r="B201" s="1497"/>
      <c r="C201" s="363"/>
      <c r="D201" s="363"/>
      <c r="E201" s="1474"/>
    </row>
    <row r="202" spans="1:5">
      <c r="A202" s="363"/>
      <c r="B202" s="1497"/>
      <c r="C202" s="363"/>
      <c r="D202" s="363"/>
      <c r="E202" s="1474"/>
    </row>
  </sheetData>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legacyDrawing r:id="rId3"/>
  <oleObjects>
    <oleObject progId="Unknown" shapeId="23554" r:id="rId4"/>
  </oleObjects>
</worksheet>
</file>

<file path=xl/worksheets/sheet26.xml><?xml version="1.0" encoding="utf-8"?>
<worksheet xmlns="http://schemas.openxmlformats.org/spreadsheetml/2006/main" xmlns:r="http://schemas.openxmlformats.org/officeDocument/2006/relationships">
  <sheetPr codeName="Sheet23" enableFormatConditionsCalculation="0">
    <tabColor indexed="34"/>
  </sheetPr>
  <dimension ref="A1:Z186"/>
  <sheetViews>
    <sheetView workbookViewId="0">
      <selection sqref="A1:F1"/>
    </sheetView>
  </sheetViews>
  <sheetFormatPr defaultColWidth="7.5703125" defaultRowHeight="11.25"/>
  <cols>
    <col min="1" max="1" width="31.5703125" style="402" customWidth="1"/>
    <col min="2" max="2" width="11.5703125" style="474" customWidth="1"/>
    <col min="3" max="3" width="10.7109375" style="1505" customWidth="1"/>
    <col min="4" max="6" width="11.42578125" style="1199" customWidth="1"/>
    <col min="7" max="7" width="11.42578125" style="1199" hidden="1" customWidth="1"/>
    <col min="8" max="8" width="13.42578125" style="1199" hidden="1" customWidth="1"/>
    <col min="9" max="9" width="11.42578125" style="1199" hidden="1" customWidth="1"/>
    <col min="10" max="12" width="11.42578125" style="1199" customWidth="1"/>
    <col min="13" max="13" width="11.42578125" style="1199" hidden="1" customWidth="1"/>
    <col min="14" max="23" width="11.42578125" style="80" hidden="1" customWidth="1"/>
    <col min="24" max="16384" width="7.5703125" style="80"/>
  </cols>
  <sheetData>
    <row r="1" spans="1:23" s="15" customFormat="1" ht="20.25" customHeight="1">
      <c r="A1" s="2211" t="s">
        <v>967</v>
      </c>
      <c r="B1" s="2211"/>
      <c r="C1" s="2211"/>
      <c r="D1" s="2211"/>
      <c r="E1" s="2211"/>
      <c r="F1" s="2211"/>
    </row>
    <row r="2" spans="1:23" s="15" customFormat="1" ht="18.75" customHeight="1">
      <c r="A2" s="2255" t="str">
        <f>'I1 Intro'!C9</f>
        <v>Orillia Power Distribution Corporation</v>
      </c>
      <c r="B2" s="2255"/>
      <c r="C2" s="2255"/>
      <c r="D2" s="2255"/>
      <c r="E2" s="2255"/>
    </row>
    <row r="3" spans="1:23" s="15" customFormat="1" ht="18.75" customHeight="1">
      <c r="A3" s="2256" t="str">
        <f>'I1 Intro'!C13 &amp; "   " &amp; 'I1 Intro'!E13</f>
        <v xml:space="preserve">EB-2009-0273   </v>
      </c>
      <c r="B3" s="2256"/>
      <c r="C3" s="2256"/>
      <c r="D3" s="2256"/>
      <c r="E3" s="2256"/>
      <c r="G3" s="16"/>
    </row>
    <row r="4" spans="1:23" s="15" customFormat="1" ht="18">
      <c r="A4" s="2257">
        <f>'I1 Intro'!C15</f>
        <v>40072</v>
      </c>
      <c r="B4" s="2257"/>
      <c r="C4" s="2257"/>
      <c r="D4" s="2257"/>
      <c r="E4" s="2257"/>
    </row>
    <row r="5" spans="1:23" s="15" customFormat="1" ht="21" customHeight="1">
      <c r="A5" s="368" t="str">
        <f>"Sheet E2 Allocator Worksheet  - "&amp; 'I2 LDC class'!$C$17 &amp; "  " &amp;  'I2 LDC class'!$D$17</f>
        <v xml:space="preserve">Sheet E2 Allocator Worksheet  -   </v>
      </c>
      <c r="B5" s="369"/>
      <c r="C5" s="623"/>
      <c r="D5" s="623"/>
      <c r="E5" s="370"/>
    </row>
    <row r="6" spans="1:23" s="15" customFormat="1" ht="6" customHeight="1">
      <c r="A6" s="18"/>
      <c r="B6" s="18"/>
      <c r="C6" s="624"/>
      <c r="D6" s="624"/>
      <c r="E6" s="18"/>
      <c r="F6" s="18"/>
      <c r="G6" s="18"/>
      <c r="H6" s="18"/>
      <c r="I6" s="18"/>
      <c r="J6" s="18"/>
      <c r="K6" s="18"/>
      <c r="L6" s="18"/>
      <c r="M6" s="18"/>
      <c r="N6" s="18"/>
      <c r="O6" s="18"/>
    </row>
    <row r="7" spans="1:23" ht="15">
      <c r="A7" s="1501"/>
      <c r="C7" s="1502"/>
      <c r="D7" s="1503"/>
      <c r="E7" s="1503"/>
      <c r="F7" s="1503"/>
      <c r="G7" s="1503"/>
    </row>
    <row r="8" spans="1:23">
      <c r="A8" s="1504"/>
    </row>
    <row r="9" spans="1:23" s="1198" customFormat="1">
      <c r="A9" s="1504"/>
      <c r="B9" s="474"/>
      <c r="C9" s="1505"/>
      <c r="D9" s="1197"/>
      <c r="E9" s="1197"/>
      <c r="F9" s="1197"/>
      <c r="G9" s="1197"/>
      <c r="H9" s="1197"/>
      <c r="I9" s="1197"/>
      <c r="J9" s="1197"/>
      <c r="K9" s="1197"/>
      <c r="L9" s="1197"/>
      <c r="M9" s="1197"/>
    </row>
    <row r="10" spans="1:23" s="1198" customFormat="1" ht="12.75">
      <c r="A10" s="90"/>
      <c r="B10" s="474"/>
      <c r="C10" s="1506"/>
      <c r="D10" s="1197"/>
      <c r="E10" s="1197"/>
      <c r="F10" s="1197"/>
      <c r="G10" s="1197"/>
      <c r="H10" s="1197"/>
      <c r="I10" s="1197"/>
      <c r="J10" s="1197"/>
      <c r="K10" s="1197"/>
      <c r="L10" s="1197"/>
      <c r="M10" s="1197"/>
    </row>
    <row r="11" spans="1:23" s="1198" customFormat="1">
      <c r="B11" s="474"/>
      <c r="C11" s="1505"/>
      <c r="D11" s="1197"/>
      <c r="E11" s="1197"/>
      <c r="F11" s="1197"/>
      <c r="G11" s="1197"/>
      <c r="H11" s="1197"/>
      <c r="I11" s="1197"/>
      <c r="J11" s="1197"/>
      <c r="K11" s="1197"/>
      <c r="L11" s="1197"/>
      <c r="M11" s="1197"/>
    </row>
    <row r="12" spans="1:23" s="1198" customFormat="1" ht="24.6" customHeight="1">
      <c r="A12" s="90"/>
      <c r="B12" s="90"/>
      <c r="C12" s="90"/>
      <c r="D12" s="1197"/>
      <c r="E12" s="1197"/>
      <c r="F12" s="1197"/>
      <c r="G12" s="1197"/>
      <c r="H12" s="1197"/>
      <c r="I12" s="1197"/>
      <c r="J12" s="1197"/>
      <c r="K12" s="1197"/>
      <c r="L12" s="1197"/>
      <c r="M12" s="1197"/>
    </row>
    <row r="14" spans="1:23" s="1544" customFormat="1" ht="12.75">
      <c r="A14" s="1349"/>
      <c r="C14" s="1545"/>
      <c r="D14" s="1546">
        <v>1</v>
      </c>
      <c r="E14" s="1546">
        <v>2</v>
      </c>
      <c r="F14" s="1546">
        <v>3</v>
      </c>
      <c r="G14" s="1546">
        <v>4</v>
      </c>
      <c r="H14" s="1546">
        <v>5</v>
      </c>
      <c r="I14" s="1546">
        <v>6</v>
      </c>
      <c r="J14" s="1546">
        <v>7</v>
      </c>
      <c r="K14" s="1546">
        <v>8</v>
      </c>
      <c r="L14" s="1546">
        <v>9</v>
      </c>
      <c r="M14" s="1546">
        <v>10</v>
      </c>
      <c r="N14" s="1546">
        <v>11</v>
      </c>
      <c r="O14" s="1546">
        <v>12</v>
      </c>
      <c r="P14" s="1546">
        <v>13</v>
      </c>
      <c r="Q14" s="1546">
        <v>14</v>
      </c>
      <c r="R14" s="1546">
        <v>15</v>
      </c>
      <c r="S14" s="1546">
        <v>16</v>
      </c>
      <c r="T14" s="1546">
        <v>17</v>
      </c>
      <c r="U14" s="1546">
        <v>18</v>
      </c>
      <c r="V14" s="1546">
        <v>19</v>
      </c>
      <c r="W14" s="1546">
        <v>20</v>
      </c>
    </row>
    <row r="15" spans="1:23" s="1412" customFormat="1" ht="51">
      <c r="A15" s="109" t="s">
        <v>1428</v>
      </c>
      <c r="B15" s="109" t="s">
        <v>1425</v>
      </c>
      <c r="C15" s="1543" t="s">
        <v>1204</v>
      </c>
      <c r="D15" s="933" t="str">
        <f>IF('I2 LDC class'!$D$20="",'I2 LDC class'!$C$20,'I2 LDC class'!$D$20)</f>
        <v>Residential</v>
      </c>
      <c r="E15" s="933" t="str">
        <f>IF('I2 LDC class'!$D$21="",'I2 LDC class'!$C$21,'I2 LDC class'!$D$21)</f>
        <v>GS &lt;50</v>
      </c>
      <c r="F15" s="933" t="str">
        <f>IF('I2 LDC class'!$D$22="",'I2 LDC class'!$C$22,'I2 LDC class'!$D$22)</f>
        <v>GS&gt;50-Regular</v>
      </c>
      <c r="G15" s="933" t="str">
        <f>IF('I2 LDC class'!$D$23="",'I2 LDC class'!$C$23,'I2 LDC class'!$D$23)</f>
        <v>GS&gt; 50-TOU</v>
      </c>
      <c r="H15" s="933" t="str">
        <f>IF('I2 LDC class'!$D$24="",'I2 LDC class'!$C$24,'I2 LDC class'!$D$24)</f>
        <v>GS &gt;50-Intermediate</v>
      </c>
      <c r="I15" s="933" t="str">
        <f>IF('I2 LDC class'!$D$25="",'I2 LDC class'!$C$25,'I2 LDC class'!$D$25)</f>
        <v>Large Use &gt;5MW</v>
      </c>
      <c r="J15" s="933" t="str">
        <f>IF('I2 LDC class'!$D$26="",'I2 LDC class'!$C$26,'I2 LDC class'!$D$26)</f>
        <v>Street Light</v>
      </c>
      <c r="K15" s="933" t="str">
        <f>IF('I2 LDC class'!$D$27="",'I2 LDC class'!$C$27,'I2 LDC class'!$D$27)</f>
        <v>Sentinel</v>
      </c>
      <c r="L15" s="933" t="str">
        <f>IF('I2 LDC class'!$D$28="",'I2 LDC class'!$C$28,'I2 LDC class'!$D$28)</f>
        <v>Unmetered Scattered Load</v>
      </c>
      <c r="M15" s="933" t="str">
        <f>IF('I2 LDC class'!$D$29="",'I2 LDC class'!$C$29,'I2 LDC class'!$D$29)</f>
        <v>Embedded Distributor</v>
      </c>
      <c r="N15" s="933" t="str">
        <f>IF('I2 LDC class'!$D$30="",'I2 LDC class'!$C$30,'I2 LDC class'!$D$30)</f>
        <v>Back-up/Standby Power</v>
      </c>
      <c r="O15" s="933" t="str">
        <f>IF('I2 LDC class'!$D$31="",'I2 LDC class'!$C$31,'I2 LDC class'!$D$31)</f>
        <v>Rate Class 1</v>
      </c>
      <c r="P15" s="933" t="str">
        <f>IF('I2 LDC class'!$D$32="",'I2 LDC class'!$C$32,'I2 LDC class'!$D$32)</f>
        <v>Rate class 2</v>
      </c>
      <c r="Q15" s="933" t="str">
        <f>IF('I2 LDC class'!$D$33="",'I2 LDC class'!$C$33,'I2 LDC class'!$D$33)</f>
        <v>Rate class 3</v>
      </c>
      <c r="R15" s="933" t="str">
        <f>IF('I2 LDC class'!$D$34="",'I2 LDC class'!$C$34,'I2 LDC class'!$D$34)</f>
        <v>Rate class 4</v>
      </c>
      <c r="S15" s="933" t="str">
        <f>IF('I2 LDC class'!$D$35="",'I2 LDC class'!$C$35,'I2 LDC class'!$D$35)</f>
        <v>Rate class 5</v>
      </c>
      <c r="T15" s="933" t="str">
        <f>IF('I2 LDC class'!$D$36="",'I2 LDC class'!$C$36,'I2 LDC class'!$D$36)</f>
        <v>Rate class 6</v>
      </c>
      <c r="U15" s="933" t="str">
        <f>IF('I2 LDC class'!$D$37="",'I2 LDC class'!$C$37,'I2 LDC class'!$D$37)</f>
        <v>Rate class 7</v>
      </c>
      <c r="V15" s="933" t="str">
        <f>IF('I2 LDC class'!$D$38="",'I2 LDC class'!$C$38,'I2 LDC class'!$D$38)</f>
        <v>Rate class 8</v>
      </c>
      <c r="W15" s="932" t="str">
        <f>IF('I2 LDC class'!$D$39="",'I2 LDC class'!$C$39,'I2 LDC class'!$D$39)</f>
        <v>Rate class 9</v>
      </c>
    </row>
    <row r="17" spans="1:23" s="399" customFormat="1" ht="12.75">
      <c r="A17" s="1509" t="s">
        <v>1130</v>
      </c>
      <c r="B17" s="669"/>
      <c r="C17" s="1510"/>
      <c r="D17" s="1511"/>
      <c r="E17" s="1511"/>
      <c r="F17" s="1511"/>
      <c r="G17" s="1511"/>
      <c r="H17" s="1511"/>
      <c r="I17" s="1511"/>
      <c r="J17" s="1511"/>
      <c r="K17" s="1511"/>
      <c r="L17" s="1511"/>
      <c r="M17" s="1512"/>
      <c r="N17" s="1196"/>
      <c r="O17" s="1196"/>
      <c r="P17" s="1196"/>
      <c r="Q17" s="1196"/>
      <c r="R17" s="1196"/>
      <c r="S17" s="1196"/>
      <c r="T17" s="1196"/>
      <c r="U17" s="1196"/>
      <c r="V17" s="1196"/>
      <c r="W17" s="1196"/>
    </row>
    <row r="18" spans="1:23" s="399" customFormat="1" ht="12.75">
      <c r="A18" s="524"/>
      <c r="B18" s="1399"/>
      <c r="C18" s="1510"/>
      <c r="D18" s="1511"/>
      <c r="E18" s="1511"/>
      <c r="F18" s="1511"/>
      <c r="G18" s="1511"/>
      <c r="H18" s="1511"/>
      <c r="I18" s="1511"/>
      <c r="J18" s="1511"/>
      <c r="K18" s="1511"/>
      <c r="L18" s="1511"/>
      <c r="M18" s="1512"/>
      <c r="N18" s="1196"/>
      <c r="O18" s="1196"/>
      <c r="P18" s="1196"/>
      <c r="Q18" s="1196"/>
      <c r="R18" s="1196"/>
      <c r="S18" s="1196"/>
      <c r="T18" s="1196"/>
      <c r="U18" s="1196"/>
      <c r="V18" s="1196"/>
      <c r="W18" s="1196"/>
    </row>
    <row r="19" spans="1:23" s="399" customFormat="1" ht="12.75">
      <c r="A19" s="524" t="s">
        <v>467</v>
      </c>
      <c r="B19" s="1399"/>
      <c r="C19" s="1510"/>
      <c r="D19" s="1511"/>
      <c r="E19" s="1511"/>
      <c r="F19" s="1511"/>
      <c r="G19" s="1511"/>
      <c r="H19" s="1511"/>
      <c r="I19" s="1511"/>
      <c r="J19" s="1511"/>
      <c r="K19" s="1511"/>
      <c r="L19" s="1511"/>
      <c r="M19" s="1512"/>
      <c r="N19" s="1196"/>
      <c r="O19" s="1196"/>
      <c r="P19" s="1196"/>
      <c r="Q19" s="1196"/>
      <c r="R19" s="1196"/>
      <c r="S19" s="1196"/>
      <c r="T19" s="1196"/>
      <c r="U19" s="1196"/>
      <c r="V19" s="1196"/>
      <c r="W19" s="1196"/>
    </row>
    <row r="20" spans="1:23" s="1517" customFormat="1" ht="12.75">
      <c r="A20" s="1513" t="s">
        <v>1205</v>
      </c>
      <c r="B20" s="1514" t="s">
        <v>455</v>
      </c>
      <c r="C20" s="1515">
        <f>IF(+SUM(D20:W20)=0,"-",+SUM(D20:W20))</f>
        <v>1.0000000000000002</v>
      </c>
      <c r="D20" s="1516">
        <f>IF(ISERROR('I8 Demand Data'!D38/'I8 Demand Data'!$C38),"0",('I8 Demand Data'!D38/'I8 Demand Data'!$C38))</f>
        <v>0.4469638462111637</v>
      </c>
      <c r="E20" s="1516">
        <f>IF(ISERROR('I8 Demand Data'!E38/'I8 Demand Data'!$C38),"0",('I8 Demand Data'!E38/'I8 Demand Data'!$C38))</f>
        <v>0.16654584770074313</v>
      </c>
      <c r="F20" s="1516">
        <f>IF(ISERROR('I8 Demand Data'!F38/'I8 Demand Data'!$C38),"0",('I8 Demand Data'!F38/'I8 Demand Data'!$C38))</f>
        <v>0.37214975164170661</v>
      </c>
      <c r="G20" s="1516">
        <f>IF(ISERROR('I8 Demand Data'!G38/'I8 Demand Data'!$C38),"0",('I8 Demand Data'!G38/'I8 Demand Data'!$C38))</f>
        <v>0</v>
      </c>
      <c r="H20" s="1516">
        <f>IF(ISERROR('I8 Demand Data'!H38/'I8 Demand Data'!$C38),"0",('I8 Demand Data'!H38/'I8 Demand Data'!$C38))</f>
        <v>0</v>
      </c>
      <c r="I20" s="1516">
        <f>IF(ISERROR('I8 Demand Data'!I38/'I8 Demand Data'!$C38),"0",('I8 Demand Data'!I38/'I8 Demand Data'!$C38))</f>
        <v>0</v>
      </c>
      <c r="J20" s="1516">
        <f>IF(ISERROR('I8 Demand Data'!J38/'I8 Demand Data'!$C38),"0",('I8 Demand Data'!J38/'I8 Demand Data'!$C38))</f>
        <v>1.1124228864296518E-2</v>
      </c>
      <c r="K20" s="1516">
        <f>IF(ISERROR('I8 Demand Data'!K38/'I8 Demand Data'!$C38),"0",('I8 Demand Data'!K38/'I8 Demand Data'!$C38))</f>
        <v>1.4139908602697499E-3</v>
      </c>
      <c r="L20" s="1516">
        <f>IF(ISERROR('I8 Demand Data'!L38/'I8 Demand Data'!$C38),"0",('I8 Demand Data'!L38/'I8 Demand Data'!$C38))</f>
        <v>1.8023347218204635E-3</v>
      </c>
      <c r="M20" s="1516">
        <f>IF(ISERROR('I8 Demand Data'!M38/'I8 Demand Data'!$C38),"0",('I8 Demand Data'!M38/'I8 Demand Data'!$C38))</f>
        <v>0</v>
      </c>
      <c r="N20" s="1516">
        <f>IF(ISERROR('I8 Demand Data'!N38/'I8 Demand Data'!$C38),"0",('I8 Demand Data'!N38/'I8 Demand Data'!$C38))</f>
        <v>0</v>
      </c>
      <c r="O20" s="1516">
        <f>IF(ISERROR('I8 Demand Data'!O38/'I8 Demand Data'!$C38),"0",('I8 Demand Data'!O38/'I8 Demand Data'!$C38))</f>
        <v>0</v>
      </c>
      <c r="P20" s="1516">
        <f>IF(ISERROR('I8 Demand Data'!P38/'I8 Demand Data'!$C38),"0",('I8 Demand Data'!P38/'I8 Demand Data'!$C38))</f>
        <v>0</v>
      </c>
      <c r="Q20" s="1516">
        <f>IF(ISERROR('I8 Demand Data'!Q38/'I8 Demand Data'!$C38),"0",('I8 Demand Data'!Q38/'I8 Demand Data'!$C38))</f>
        <v>0</v>
      </c>
      <c r="R20" s="1516">
        <f>IF(ISERROR('I8 Demand Data'!R38/'I8 Demand Data'!$C38),"0",('I8 Demand Data'!R38/'I8 Demand Data'!$C38))</f>
        <v>0</v>
      </c>
      <c r="S20" s="1516">
        <f>IF(ISERROR('I8 Demand Data'!S38/'I8 Demand Data'!$C38),"0",('I8 Demand Data'!S38/'I8 Demand Data'!$C38))</f>
        <v>0</v>
      </c>
      <c r="T20" s="1516">
        <f>IF(ISERROR('I8 Demand Data'!T38/'I8 Demand Data'!$C38),"0",('I8 Demand Data'!T38/'I8 Demand Data'!$C38))</f>
        <v>0</v>
      </c>
      <c r="U20" s="1516">
        <f>IF(ISERROR('I8 Demand Data'!U38/'I8 Demand Data'!$C38),"0",('I8 Demand Data'!U38/'I8 Demand Data'!$C38))</f>
        <v>0</v>
      </c>
      <c r="V20" s="1516">
        <f>IF(ISERROR('I8 Demand Data'!V38/'I8 Demand Data'!$C38),"0",('I8 Demand Data'!V38/'I8 Demand Data'!$C38))</f>
        <v>0</v>
      </c>
      <c r="W20" s="1516">
        <f>IF(ISERROR('I8 Demand Data'!W38/'I8 Demand Data'!$C38),"0",('I8 Demand Data'!W38/'I8 Demand Data'!$C38))</f>
        <v>0</v>
      </c>
    </row>
    <row r="21" spans="1:23" s="1520" customFormat="1" ht="12.75">
      <c r="A21" s="1518" t="s">
        <v>1069</v>
      </c>
      <c r="B21" s="1519" t="s">
        <v>756</v>
      </c>
      <c r="C21" s="1515">
        <f>IF(+SUM(D21:W21)=0,"-",+SUM(D21:W21))</f>
        <v>1.0000000000000002</v>
      </c>
      <c r="D21" s="1516">
        <f>IF(ISERROR('I8 Demand Data'!D39/'I8 Demand Data'!$C39),"0",('I8 Demand Data'!D39/'I8 Demand Data'!$C39))</f>
        <v>0.4469638462111637</v>
      </c>
      <c r="E21" s="1516">
        <f>IF(ISERROR('I8 Demand Data'!E39/'I8 Demand Data'!$C39),"0",('I8 Demand Data'!E39/'I8 Demand Data'!$C39))</f>
        <v>0.16654584770074313</v>
      </c>
      <c r="F21" s="1516">
        <f>IF(ISERROR('I8 Demand Data'!F39/'I8 Demand Data'!$C39),"0",('I8 Demand Data'!F39/'I8 Demand Data'!$C39))</f>
        <v>0.37214975164170661</v>
      </c>
      <c r="G21" s="1516">
        <f>IF(ISERROR('I8 Demand Data'!G39/'I8 Demand Data'!$C39),"0",('I8 Demand Data'!G39/'I8 Demand Data'!$C39))</f>
        <v>0</v>
      </c>
      <c r="H21" s="1516">
        <f>IF(ISERROR('I8 Demand Data'!H39/'I8 Demand Data'!$C39),"0",('I8 Demand Data'!H39/'I8 Demand Data'!$C39))</f>
        <v>0</v>
      </c>
      <c r="I21" s="1516">
        <f>IF(ISERROR('I8 Demand Data'!I39/'I8 Demand Data'!$C39),"0",('I8 Demand Data'!I39/'I8 Demand Data'!$C39))</f>
        <v>0</v>
      </c>
      <c r="J21" s="1516">
        <f>IF(ISERROR('I8 Demand Data'!J39/'I8 Demand Data'!$C39),"0",('I8 Demand Data'!J39/'I8 Demand Data'!$C39))</f>
        <v>1.1124228864296518E-2</v>
      </c>
      <c r="K21" s="1516">
        <f>IF(ISERROR('I8 Demand Data'!K39/'I8 Demand Data'!$C39),"0",('I8 Demand Data'!K39/'I8 Demand Data'!$C39))</f>
        <v>1.4139908602697499E-3</v>
      </c>
      <c r="L21" s="1516">
        <f>IF(ISERROR('I8 Demand Data'!L39/'I8 Demand Data'!$C39),"0",('I8 Demand Data'!L39/'I8 Demand Data'!$C39))</f>
        <v>1.8023347218204635E-3</v>
      </c>
      <c r="M21" s="1516">
        <f>IF(ISERROR('I8 Demand Data'!M39/'I8 Demand Data'!$C39),"0",('I8 Demand Data'!M39/'I8 Demand Data'!$C39))</f>
        <v>0</v>
      </c>
      <c r="N21" s="1516">
        <f>IF(ISERROR('I8 Demand Data'!N39/'I8 Demand Data'!$C39),"0",('I8 Demand Data'!N39/'I8 Demand Data'!$C39))</f>
        <v>0</v>
      </c>
      <c r="O21" s="1516">
        <f>IF(ISERROR('I8 Demand Data'!O39/'I8 Demand Data'!$C39),"0",('I8 Demand Data'!O39/'I8 Demand Data'!$C39))</f>
        <v>0</v>
      </c>
      <c r="P21" s="1516">
        <f>IF(ISERROR('I8 Demand Data'!P39/'I8 Demand Data'!$C39),"0",('I8 Demand Data'!P39/'I8 Demand Data'!$C39))</f>
        <v>0</v>
      </c>
      <c r="Q21" s="1516">
        <f>IF(ISERROR('I8 Demand Data'!Q39/'I8 Demand Data'!$C39),"0",('I8 Demand Data'!Q39/'I8 Demand Data'!$C39))</f>
        <v>0</v>
      </c>
      <c r="R21" s="1516">
        <f>IF(ISERROR('I8 Demand Data'!R39/'I8 Demand Data'!$C39),"0",('I8 Demand Data'!R39/'I8 Demand Data'!$C39))</f>
        <v>0</v>
      </c>
      <c r="S21" s="1516">
        <f>IF(ISERROR('I8 Demand Data'!S39/'I8 Demand Data'!$C39),"0",('I8 Demand Data'!S39/'I8 Demand Data'!$C39))</f>
        <v>0</v>
      </c>
      <c r="T21" s="1516">
        <f>IF(ISERROR('I8 Demand Data'!T39/'I8 Demand Data'!$C39),"0",('I8 Demand Data'!T39/'I8 Demand Data'!$C39))</f>
        <v>0</v>
      </c>
      <c r="U21" s="1516">
        <f>IF(ISERROR('I8 Demand Data'!U39/'I8 Demand Data'!$C39),"0",('I8 Demand Data'!U39/'I8 Demand Data'!$C39))</f>
        <v>0</v>
      </c>
      <c r="V21" s="1516">
        <f>IF(ISERROR('I8 Demand Data'!V39/'I8 Demand Data'!$C39),"0",('I8 Demand Data'!V39/'I8 Demand Data'!$C39))</f>
        <v>0</v>
      </c>
      <c r="W21" s="1516">
        <f>IF(ISERROR('I8 Demand Data'!W39/'I8 Demand Data'!$C39),"0",('I8 Demand Data'!W39/'I8 Demand Data'!$C39))</f>
        <v>0</v>
      </c>
    </row>
    <row r="22" spans="1:23" s="1517" customFormat="1" ht="12.75">
      <c r="A22" s="1513" t="s">
        <v>1070</v>
      </c>
      <c r="B22" s="1514" t="s">
        <v>456</v>
      </c>
      <c r="C22" s="1515">
        <f>IF(+SUM(D22:W22)=0,"-",+SUM(D22:W22))</f>
        <v>1.0000000000000002</v>
      </c>
      <c r="D22" s="1516">
        <f>IF(ISERROR('I8 Demand Data'!D40/'I8 Demand Data'!$C40),"0",('I8 Demand Data'!D40/'I8 Demand Data'!$C40))</f>
        <v>0.4469638462111637</v>
      </c>
      <c r="E22" s="1516">
        <f>IF(ISERROR('I8 Demand Data'!E40/'I8 Demand Data'!$C40),"0",('I8 Demand Data'!E40/'I8 Demand Data'!$C40))</f>
        <v>0.16654584770074313</v>
      </c>
      <c r="F22" s="1516">
        <f>IF(ISERROR('I8 Demand Data'!F40/'I8 Demand Data'!$C40),"0",('I8 Demand Data'!F40/'I8 Demand Data'!$C40))</f>
        <v>0.37214975164170661</v>
      </c>
      <c r="G22" s="1516">
        <f>IF(ISERROR('I8 Demand Data'!G40/'I8 Demand Data'!$C40),"0",('I8 Demand Data'!G40/'I8 Demand Data'!$C40))</f>
        <v>0</v>
      </c>
      <c r="H22" s="1516">
        <f>IF(ISERROR('I8 Demand Data'!H40/'I8 Demand Data'!$C40),"0",('I8 Demand Data'!H40/'I8 Demand Data'!$C40))</f>
        <v>0</v>
      </c>
      <c r="I22" s="1516">
        <f>IF(ISERROR('I8 Demand Data'!I40/'I8 Demand Data'!$C40),"0",('I8 Demand Data'!I40/'I8 Demand Data'!$C40))</f>
        <v>0</v>
      </c>
      <c r="J22" s="1516">
        <f>IF(ISERROR('I8 Demand Data'!J40/'I8 Demand Data'!$C40),"0",('I8 Demand Data'!J40/'I8 Demand Data'!$C40))</f>
        <v>1.1124228864296518E-2</v>
      </c>
      <c r="K22" s="1516">
        <f>IF(ISERROR('I8 Demand Data'!K40/'I8 Demand Data'!$C40),"0",('I8 Demand Data'!K40/'I8 Demand Data'!$C40))</f>
        <v>1.4139908602697499E-3</v>
      </c>
      <c r="L22" s="1516">
        <f>IF(ISERROR('I8 Demand Data'!L40/'I8 Demand Data'!$C40),"0",('I8 Demand Data'!L40/'I8 Demand Data'!$C40))</f>
        <v>1.8023347218204635E-3</v>
      </c>
      <c r="M22" s="1516">
        <f>IF(ISERROR('I8 Demand Data'!M40/'I8 Demand Data'!$C40),"0",('I8 Demand Data'!M40/'I8 Demand Data'!$C40))</f>
        <v>0</v>
      </c>
      <c r="N22" s="1516">
        <f>IF(ISERROR('I8 Demand Data'!N40/'I8 Demand Data'!$C40),"0",('I8 Demand Data'!N40/'I8 Demand Data'!$C40))</f>
        <v>0</v>
      </c>
      <c r="O22" s="1516">
        <f>IF(ISERROR('I8 Demand Data'!O40/'I8 Demand Data'!$C40),"0",('I8 Demand Data'!O40/'I8 Demand Data'!$C40))</f>
        <v>0</v>
      </c>
      <c r="P22" s="1516">
        <f>IF(ISERROR('I8 Demand Data'!P40/'I8 Demand Data'!$C40),"0",('I8 Demand Data'!P40/'I8 Demand Data'!$C40))</f>
        <v>0</v>
      </c>
      <c r="Q22" s="1516">
        <f>IF(ISERROR('I8 Demand Data'!Q40/'I8 Demand Data'!$C40),"0",('I8 Demand Data'!Q40/'I8 Demand Data'!$C40))</f>
        <v>0</v>
      </c>
      <c r="R22" s="1516">
        <f>IF(ISERROR('I8 Demand Data'!R40/'I8 Demand Data'!$C40),"0",('I8 Demand Data'!R40/'I8 Demand Data'!$C40))</f>
        <v>0</v>
      </c>
      <c r="S22" s="1516">
        <f>IF(ISERROR('I8 Demand Data'!S40/'I8 Demand Data'!$C40),"0",('I8 Demand Data'!S40/'I8 Demand Data'!$C40))</f>
        <v>0</v>
      </c>
      <c r="T22" s="1516">
        <f>IF(ISERROR('I8 Demand Data'!T40/'I8 Demand Data'!$C40),"0",('I8 Demand Data'!T40/'I8 Demand Data'!$C40))</f>
        <v>0</v>
      </c>
      <c r="U22" s="1516">
        <f>IF(ISERROR('I8 Demand Data'!U40/'I8 Demand Data'!$C40),"0",('I8 Demand Data'!U40/'I8 Demand Data'!$C40))</f>
        <v>0</v>
      </c>
      <c r="V22" s="1516">
        <f>IF(ISERROR('I8 Demand Data'!V40/'I8 Demand Data'!$C40),"0",('I8 Demand Data'!V40/'I8 Demand Data'!$C40))</f>
        <v>0</v>
      </c>
      <c r="W22" s="1516">
        <f>IF(ISERROR('I8 Demand Data'!W40/'I8 Demand Data'!$C40),"0",('I8 Demand Data'!W40/'I8 Demand Data'!$C40))</f>
        <v>0</v>
      </c>
    </row>
    <row r="23" spans="1:23" s="399" customFormat="1" ht="12.75">
      <c r="A23" s="524"/>
      <c r="B23" s="1399"/>
      <c r="C23" s="1521"/>
      <c r="D23" s="1516"/>
      <c r="E23" s="1516"/>
      <c r="F23" s="1516"/>
      <c r="G23" s="1516"/>
      <c r="H23" s="1516"/>
      <c r="I23" s="1516"/>
      <c r="J23" s="1516"/>
      <c r="K23" s="1516"/>
      <c r="L23" s="1516"/>
      <c r="M23" s="1516"/>
      <c r="N23" s="1516"/>
      <c r="O23" s="1516"/>
      <c r="P23" s="1516"/>
      <c r="Q23" s="1516"/>
      <c r="R23" s="1516"/>
      <c r="S23" s="1516"/>
      <c r="T23" s="1516"/>
      <c r="U23" s="1516"/>
      <c r="V23" s="1516"/>
      <c r="W23" s="1516"/>
    </row>
    <row r="24" spans="1:23" s="399" customFormat="1" ht="12.75">
      <c r="A24" s="524" t="s">
        <v>468</v>
      </c>
      <c r="B24" s="669"/>
      <c r="C24" s="1510"/>
      <c r="D24" s="1522"/>
      <c r="E24" s="1522"/>
      <c r="F24" s="1522"/>
      <c r="G24" s="1522"/>
      <c r="H24" s="1522"/>
      <c r="I24" s="1522"/>
      <c r="J24" s="1522"/>
      <c r="K24" s="1522"/>
      <c r="L24" s="1522"/>
      <c r="M24" s="1522"/>
      <c r="N24" s="1522"/>
      <c r="O24" s="1522"/>
      <c r="P24" s="1522"/>
      <c r="Q24" s="1522"/>
      <c r="R24" s="1522"/>
      <c r="S24" s="1522"/>
      <c r="T24" s="1522"/>
      <c r="U24" s="1522"/>
      <c r="V24" s="1522"/>
      <c r="W24" s="1522"/>
    </row>
    <row r="25" spans="1:23" s="1517" customFormat="1" ht="12.75">
      <c r="A25" s="1513" t="s">
        <v>1205</v>
      </c>
      <c r="B25" s="1514" t="s">
        <v>457</v>
      </c>
      <c r="C25" s="1515">
        <f>IF(+SUM(D25:W25)=0,"-",+SUM(D25:W25))</f>
        <v>1</v>
      </c>
      <c r="D25" s="1516">
        <f>IF(ISERROR('I8 Demand Data'!D43/'I8 Demand Data'!$C43),"0",('I8 Demand Data'!D43/'I8 Demand Data'!$C43))</f>
        <v>0.41829043542578337</v>
      </c>
      <c r="E25" s="1516">
        <f>IF(ISERROR('I8 Demand Data'!E43/'I8 Demand Data'!$C43),"0",('I8 Demand Data'!E43/'I8 Demand Data'!$C43))</f>
        <v>0.15585310362730084</v>
      </c>
      <c r="F25" s="1516">
        <f>IF(ISERROR('I8 Demand Data'!F43/'I8 Demand Data'!$C43),"0",('I8 Demand Data'!F43/'I8 Demand Data'!$C43))</f>
        <v>0.41466635432270016</v>
      </c>
      <c r="G25" s="1516">
        <f>IF(ISERROR('I8 Demand Data'!G43/'I8 Demand Data'!$C43),"0",('I8 Demand Data'!G43/'I8 Demand Data'!$C43))</f>
        <v>0</v>
      </c>
      <c r="H25" s="1516">
        <f>IF(ISERROR('I8 Demand Data'!H43/'I8 Demand Data'!$C43),"0",('I8 Demand Data'!H43/'I8 Demand Data'!$C43))</f>
        <v>0</v>
      </c>
      <c r="I25" s="1516">
        <f>IF(ISERROR('I8 Demand Data'!I43/'I8 Demand Data'!$C43),"0",('I8 Demand Data'!I43/'I8 Demand Data'!$C43))</f>
        <v>0</v>
      </c>
      <c r="J25" s="1516">
        <f>IF(ISERROR('I8 Demand Data'!J43/'I8 Demand Data'!$C43),"0",('I8 Demand Data'!J43/'I8 Demand Data'!$C43))</f>
        <v>8.3543216650964706E-3</v>
      </c>
      <c r="K25" s="1516">
        <f>IF(ISERROR('I8 Demand Data'!K43/'I8 Demand Data'!$C43),"0",('I8 Demand Data'!K43/'I8 Demand Data'!$C43))</f>
        <v>1.0617111942198476E-3</v>
      </c>
      <c r="L25" s="1516">
        <f>IF(ISERROR('I8 Demand Data'!L43/'I8 Demand Data'!$C43),"0",('I8 Demand Data'!L43/'I8 Demand Data'!$C43))</f>
        <v>1.7740737648993749E-3</v>
      </c>
      <c r="M25" s="1516">
        <f>IF(ISERROR('I8 Demand Data'!M43/'I8 Demand Data'!$C43),"0",('I8 Demand Data'!M43/'I8 Demand Data'!$C43))</f>
        <v>0</v>
      </c>
      <c r="N25" s="1516">
        <f>IF(ISERROR('I8 Demand Data'!N43/'I8 Demand Data'!$C43),"0",('I8 Demand Data'!N43/'I8 Demand Data'!$C43))</f>
        <v>0</v>
      </c>
      <c r="O25" s="1516">
        <f>IF(ISERROR('I8 Demand Data'!O43/'I8 Demand Data'!$C43),"0",('I8 Demand Data'!O43/'I8 Demand Data'!$C43))</f>
        <v>0</v>
      </c>
      <c r="P25" s="1516">
        <f>IF(ISERROR('I8 Demand Data'!P43/'I8 Demand Data'!$C43),"0",('I8 Demand Data'!P43/'I8 Demand Data'!$C43))</f>
        <v>0</v>
      </c>
      <c r="Q25" s="1516">
        <f>IF(ISERROR('I8 Demand Data'!Q43/'I8 Demand Data'!$C43),"0",('I8 Demand Data'!Q43/'I8 Demand Data'!$C43))</f>
        <v>0</v>
      </c>
      <c r="R25" s="1516">
        <f>IF(ISERROR('I8 Demand Data'!R43/'I8 Demand Data'!$C43),"0",('I8 Demand Data'!R43/'I8 Demand Data'!$C43))</f>
        <v>0</v>
      </c>
      <c r="S25" s="1516">
        <f>IF(ISERROR('I8 Demand Data'!S43/'I8 Demand Data'!$C43),"0",('I8 Demand Data'!S43/'I8 Demand Data'!$C43))</f>
        <v>0</v>
      </c>
      <c r="T25" s="1516">
        <f>IF(ISERROR('I8 Demand Data'!T43/'I8 Demand Data'!$C43),"0",('I8 Demand Data'!T43/'I8 Demand Data'!$C43))</f>
        <v>0</v>
      </c>
      <c r="U25" s="1516">
        <f>IF(ISERROR('I8 Demand Data'!U43/'I8 Demand Data'!$C43),"0",('I8 Demand Data'!U43/'I8 Demand Data'!$C43))</f>
        <v>0</v>
      </c>
      <c r="V25" s="1516">
        <f>IF(ISERROR('I8 Demand Data'!V43/'I8 Demand Data'!$C43),"0",('I8 Demand Data'!V43/'I8 Demand Data'!$C43))</f>
        <v>0</v>
      </c>
      <c r="W25" s="1516">
        <f>IF(ISERROR('I8 Demand Data'!W43/'I8 Demand Data'!$C43),"0",('I8 Demand Data'!W43/'I8 Demand Data'!$C43))</f>
        <v>0</v>
      </c>
    </row>
    <row r="26" spans="1:23" s="1517" customFormat="1" ht="12.75">
      <c r="A26" s="1513" t="s">
        <v>1069</v>
      </c>
      <c r="B26" s="1514" t="s">
        <v>757</v>
      </c>
      <c r="C26" s="1515">
        <f>IF(+SUM(D26:W26)=0,"-",+SUM(D26:W26))</f>
        <v>1</v>
      </c>
      <c r="D26" s="1516">
        <f>IF(ISERROR('I8 Demand Data'!D44/'I8 Demand Data'!$C44),"0",('I8 Demand Data'!D44/'I8 Demand Data'!$C44))</f>
        <v>0.41829043542578337</v>
      </c>
      <c r="E26" s="1516">
        <f>IF(ISERROR('I8 Demand Data'!E44/'I8 Demand Data'!$C44),"0",('I8 Demand Data'!E44/'I8 Demand Data'!$C44))</f>
        <v>0.15585310362730084</v>
      </c>
      <c r="F26" s="1516">
        <f>IF(ISERROR('I8 Demand Data'!F44/'I8 Demand Data'!$C44),"0",('I8 Demand Data'!F44/'I8 Demand Data'!$C44))</f>
        <v>0.41466635432270016</v>
      </c>
      <c r="G26" s="1516">
        <f>IF(ISERROR('I8 Demand Data'!G44/'I8 Demand Data'!$C44),"0",('I8 Demand Data'!G44/'I8 Demand Data'!$C44))</f>
        <v>0</v>
      </c>
      <c r="H26" s="1516">
        <f>IF(ISERROR('I8 Demand Data'!H44/'I8 Demand Data'!$C44),"0",('I8 Demand Data'!H44/'I8 Demand Data'!$C44))</f>
        <v>0</v>
      </c>
      <c r="I26" s="1516">
        <f>IF(ISERROR('I8 Demand Data'!I44/'I8 Demand Data'!$C44),"0",('I8 Demand Data'!I44/'I8 Demand Data'!$C44))</f>
        <v>0</v>
      </c>
      <c r="J26" s="1516">
        <f>IF(ISERROR('I8 Demand Data'!J44/'I8 Demand Data'!$C44),"0",('I8 Demand Data'!J44/'I8 Demand Data'!$C44))</f>
        <v>8.3543216650964706E-3</v>
      </c>
      <c r="K26" s="1516">
        <f>IF(ISERROR('I8 Demand Data'!K44/'I8 Demand Data'!$C44),"0",('I8 Demand Data'!K44/'I8 Demand Data'!$C44))</f>
        <v>1.0617111942198476E-3</v>
      </c>
      <c r="L26" s="1516">
        <f>IF(ISERROR('I8 Demand Data'!L44/'I8 Demand Data'!$C44),"0",('I8 Demand Data'!L44/'I8 Demand Data'!$C44))</f>
        <v>1.7740737648993749E-3</v>
      </c>
      <c r="M26" s="1516">
        <f>IF(ISERROR('I8 Demand Data'!M44/'I8 Demand Data'!$C44),"0",('I8 Demand Data'!M44/'I8 Demand Data'!$C44))</f>
        <v>0</v>
      </c>
      <c r="N26" s="1516">
        <f>IF(ISERROR('I8 Demand Data'!N44/'I8 Demand Data'!$C44),"0",('I8 Demand Data'!N44/'I8 Demand Data'!$C44))</f>
        <v>0</v>
      </c>
      <c r="O26" s="1516">
        <f>IF(ISERROR('I8 Demand Data'!O44/'I8 Demand Data'!$C44),"0",('I8 Demand Data'!O44/'I8 Demand Data'!$C44))</f>
        <v>0</v>
      </c>
      <c r="P26" s="1516">
        <f>IF(ISERROR('I8 Demand Data'!P44/'I8 Demand Data'!$C44),"0",('I8 Demand Data'!P44/'I8 Demand Data'!$C44))</f>
        <v>0</v>
      </c>
      <c r="Q26" s="1516">
        <f>IF(ISERROR('I8 Demand Data'!Q44/'I8 Demand Data'!$C44),"0",('I8 Demand Data'!Q44/'I8 Demand Data'!$C44))</f>
        <v>0</v>
      </c>
      <c r="R26" s="1516">
        <f>IF(ISERROR('I8 Demand Data'!R44/'I8 Demand Data'!$C44),"0",('I8 Demand Data'!R44/'I8 Demand Data'!$C44))</f>
        <v>0</v>
      </c>
      <c r="S26" s="1516">
        <f>IF(ISERROR('I8 Demand Data'!S44/'I8 Demand Data'!$C44),"0",('I8 Demand Data'!S44/'I8 Demand Data'!$C44))</f>
        <v>0</v>
      </c>
      <c r="T26" s="1516">
        <f>IF(ISERROR('I8 Demand Data'!T44/'I8 Demand Data'!$C44),"0",('I8 Demand Data'!T44/'I8 Demand Data'!$C44))</f>
        <v>0</v>
      </c>
      <c r="U26" s="1516">
        <f>IF(ISERROR('I8 Demand Data'!U44/'I8 Demand Data'!$C44),"0",('I8 Demand Data'!U44/'I8 Demand Data'!$C44))</f>
        <v>0</v>
      </c>
      <c r="V26" s="1516">
        <f>IF(ISERROR('I8 Demand Data'!V44/'I8 Demand Data'!$C44),"0",('I8 Demand Data'!V44/'I8 Demand Data'!$C44))</f>
        <v>0</v>
      </c>
      <c r="W26" s="1516">
        <f>IF(ISERROR('I8 Demand Data'!W44/'I8 Demand Data'!$C44),"0",('I8 Demand Data'!W44/'I8 Demand Data'!$C44))</f>
        <v>0</v>
      </c>
    </row>
    <row r="27" spans="1:23" s="1517" customFormat="1" ht="12.75">
      <c r="A27" s="1513" t="s">
        <v>1070</v>
      </c>
      <c r="B27" s="1514" t="s">
        <v>458</v>
      </c>
      <c r="C27" s="1515">
        <f>IF(+SUM(D27:W27)=0,"-",+SUM(D27:W27))</f>
        <v>1</v>
      </c>
      <c r="D27" s="1516">
        <f>IF(ISERROR('I8 Demand Data'!D45/'I8 Demand Data'!$C45),"0",('I8 Demand Data'!D45/'I8 Demand Data'!$C45))</f>
        <v>0.41829043542578337</v>
      </c>
      <c r="E27" s="1516">
        <f>IF(ISERROR('I8 Demand Data'!E45/'I8 Demand Data'!$C45),"0",('I8 Demand Data'!E45/'I8 Demand Data'!$C45))</f>
        <v>0.15585310362730084</v>
      </c>
      <c r="F27" s="1516">
        <f>IF(ISERROR('I8 Demand Data'!F45/'I8 Demand Data'!$C45),"0",('I8 Demand Data'!F45/'I8 Demand Data'!$C45))</f>
        <v>0.41466635432270016</v>
      </c>
      <c r="G27" s="1516">
        <f>IF(ISERROR('I8 Demand Data'!G45/'I8 Demand Data'!$C45),"0",('I8 Demand Data'!G45/'I8 Demand Data'!$C45))</f>
        <v>0</v>
      </c>
      <c r="H27" s="1516">
        <f>IF(ISERROR('I8 Demand Data'!H45/'I8 Demand Data'!$C45),"0",('I8 Demand Data'!H45/'I8 Demand Data'!$C45))</f>
        <v>0</v>
      </c>
      <c r="I27" s="1516">
        <f>IF(ISERROR('I8 Demand Data'!I45/'I8 Demand Data'!$C45),"0",('I8 Demand Data'!I45/'I8 Demand Data'!$C45))</f>
        <v>0</v>
      </c>
      <c r="J27" s="1516">
        <f>IF(ISERROR('I8 Demand Data'!J45/'I8 Demand Data'!$C45),"0",('I8 Demand Data'!J45/'I8 Demand Data'!$C45))</f>
        <v>8.3543216650964706E-3</v>
      </c>
      <c r="K27" s="1516">
        <f>IF(ISERROR('I8 Demand Data'!K45/'I8 Demand Data'!$C45),"0",('I8 Demand Data'!K45/'I8 Demand Data'!$C45))</f>
        <v>1.0617111942198476E-3</v>
      </c>
      <c r="L27" s="1516">
        <f>IF(ISERROR('I8 Demand Data'!L45/'I8 Demand Data'!$C45),"0",('I8 Demand Data'!L45/'I8 Demand Data'!$C45))</f>
        <v>1.7740737648993749E-3</v>
      </c>
      <c r="M27" s="1516">
        <f>IF(ISERROR('I8 Demand Data'!M45/'I8 Demand Data'!$C45),"0",('I8 Demand Data'!M45/'I8 Demand Data'!$C45))</f>
        <v>0</v>
      </c>
      <c r="N27" s="1516">
        <f>IF(ISERROR('I8 Demand Data'!N45/'I8 Demand Data'!$C45),"0",('I8 Demand Data'!N45/'I8 Demand Data'!$C45))</f>
        <v>0</v>
      </c>
      <c r="O27" s="1516">
        <f>IF(ISERROR('I8 Demand Data'!O45/'I8 Demand Data'!$C45),"0",('I8 Demand Data'!O45/'I8 Demand Data'!$C45))</f>
        <v>0</v>
      </c>
      <c r="P27" s="1516">
        <f>IF(ISERROR('I8 Demand Data'!P45/'I8 Demand Data'!$C45),"0",('I8 Demand Data'!P45/'I8 Demand Data'!$C45))</f>
        <v>0</v>
      </c>
      <c r="Q27" s="1516">
        <f>IF(ISERROR('I8 Demand Data'!Q45/'I8 Demand Data'!$C45),"0",('I8 Demand Data'!Q45/'I8 Demand Data'!$C45))</f>
        <v>0</v>
      </c>
      <c r="R27" s="1516">
        <f>IF(ISERROR('I8 Demand Data'!R45/'I8 Demand Data'!$C45),"0",('I8 Demand Data'!R45/'I8 Demand Data'!$C45))</f>
        <v>0</v>
      </c>
      <c r="S27" s="1516">
        <f>IF(ISERROR('I8 Demand Data'!S45/'I8 Demand Data'!$C45),"0",('I8 Demand Data'!S45/'I8 Demand Data'!$C45))</f>
        <v>0</v>
      </c>
      <c r="T27" s="1516">
        <f>IF(ISERROR('I8 Demand Data'!T45/'I8 Demand Data'!$C45),"0",('I8 Demand Data'!T45/'I8 Demand Data'!$C45))</f>
        <v>0</v>
      </c>
      <c r="U27" s="1516">
        <f>IF(ISERROR('I8 Demand Data'!U45/'I8 Demand Data'!$C45),"0",('I8 Demand Data'!U45/'I8 Demand Data'!$C45))</f>
        <v>0</v>
      </c>
      <c r="V27" s="1516">
        <f>IF(ISERROR('I8 Demand Data'!V45/'I8 Demand Data'!$C45),"0",('I8 Demand Data'!V45/'I8 Demand Data'!$C45))</f>
        <v>0</v>
      </c>
      <c r="W27" s="1516">
        <f>IF(ISERROR('I8 Demand Data'!W45/'I8 Demand Data'!$C45),"0",('I8 Demand Data'!W45/'I8 Demand Data'!$C45))</f>
        <v>0</v>
      </c>
    </row>
    <row r="28" spans="1:23" s="399" customFormat="1" ht="12.75">
      <c r="A28" s="524"/>
      <c r="B28" s="1399"/>
      <c r="C28" s="1521"/>
      <c r="D28" s="1516"/>
      <c r="E28" s="1516"/>
      <c r="F28" s="1516"/>
      <c r="G28" s="1516"/>
      <c r="H28" s="1516"/>
      <c r="I28" s="1516"/>
      <c r="J28" s="1516"/>
      <c r="K28" s="1516"/>
      <c r="L28" s="1516"/>
      <c r="M28" s="1516"/>
      <c r="N28" s="1516"/>
      <c r="O28" s="1516"/>
      <c r="P28" s="1516"/>
      <c r="Q28" s="1516"/>
      <c r="R28" s="1516"/>
      <c r="S28" s="1516"/>
      <c r="T28" s="1516"/>
      <c r="U28" s="1516"/>
      <c r="V28" s="1516"/>
      <c r="W28" s="1516"/>
    </row>
    <row r="29" spans="1:23" s="399" customFormat="1" ht="12.75">
      <c r="A29" s="524" t="s">
        <v>469</v>
      </c>
      <c r="B29" s="669"/>
      <c r="C29" s="1510"/>
      <c r="D29" s="1522"/>
      <c r="E29" s="1522"/>
      <c r="F29" s="1522"/>
      <c r="G29" s="1522"/>
      <c r="H29" s="1522"/>
      <c r="I29" s="1522"/>
      <c r="J29" s="1522"/>
      <c r="K29" s="1522"/>
      <c r="L29" s="1522"/>
      <c r="M29" s="1522"/>
      <c r="N29" s="1522"/>
      <c r="O29" s="1522"/>
      <c r="P29" s="1522"/>
      <c r="Q29" s="1522"/>
      <c r="R29" s="1522"/>
      <c r="S29" s="1522"/>
      <c r="T29" s="1522"/>
      <c r="U29" s="1522"/>
      <c r="V29" s="1522"/>
      <c r="W29" s="1522"/>
    </row>
    <row r="30" spans="1:23" s="1517" customFormat="1" ht="12.75">
      <c r="A30" s="1513" t="s">
        <v>1205</v>
      </c>
      <c r="B30" s="1514" t="s">
        <v>459</v>
      </c>
      <c r="C30" s="1515">
        <f>IF(+SUM(D30:W30)=0,"-",+SUM(D30:W30))</f>
        <v>1</v>
      </c>
      <c r="D30" s="1516">
        <f>IF(ISERROR('I8 Demand Data'!D48/'I8 Demand Data'!$C48),"0",('I8 Demand Data'!D48/'I8 Demand Data'!$C48))</f>
        <v>0.34323976262154621</v>
      </c>
      <c r="E30" s="1516">
        <f>IF(ISERROR('I8 Demand Data'!E48/'I8 Demand Data'!$C48),"0",('I8 Demand Data'!E48/'I8 Demand Data'!$C48))</f>
        <v>0.18203209099116485</v>
      </c>
      <c r="F30" s="1516">
        <f>IF(ISERROR('I8 Demand Data'!F48/'I8 Demand Data'!$C48),"0",('I8 Demand Data'!F48/'I8 Demand Data'!$C48))</f>
        <v>0.46919647723287183</v>
      </c>
      <c r="G30" s="1516">
        <f>IF(ISERROR('I8 Demand Data'!G48/'I8 Demand Data'!$C48),"0",('I8 Demand Data'!G48/'I8 Demand Data'!$C48))</f>
        <v>0</v>
      </c>
      <c r="H30" s="1516">
        <f>IF(ISERROR('I8 Demand Data'!H48/'I8 Demand Data'!$C48),"0",('I8 Demand Data'!H48/'I8 Demand Data'!$C48))</f>
        <v>0</v>
      </c>
      <c r="I30" s="1516">
        <f>IF(ISERROR('I8 Demand Data'!I48/'I8 Demand Data'!$C48),"0",('I8 Demand Data'!I48/'I8 Demand Data'!$C48))</f>
        <v>0</v>
      </c>
      <c r="J30" s="1516">
        <f>IF(ISERROR('I8 Demand Data'!J48/'I8 Demand Data'!$C48),"0",('I8 Demand Data'!J48/'I8 Demand Data'!$C48))</f>
        <v>3.1791772355561432E-3</v>
      </c>
      <c r="K30" s="1516">
        <f>IF(ISERROR('I8 Demand Data'!K48/'I8 Demand Data'!$C48),"0",('I8 Demand Data'!K48/'I8 Demand Data'!$C48))</f>
        <v>4.0402658584488317E-4</v>
      </c>
      <c r="L30" s="1516">
        <f>IF(ISERROR('I8 Demand Data'!L48/'I8 Demand Data'!$C48),"0",('I8 Demand Data'!L48/'I8 Demand Data'!$C48))</f>
        <v>1.9484653330160509E-3</v>
      </c>
      <c r="M30" s="1516">
        <f>IF(ISERROR('I8 Demand Data'!M48/'I8 Demand Data'!$C48),"0",('I8 Demand Data'!M48/'I8 Demand Data'!$C48))</f>
        <v>0</v>
      </c>
      <c r="N30" s="1516">
        <f>IF(ISERROR('I8 Demand Data'!N48/'I8 Demand Data'!$C48),"0",('I8 Demand Data'!N48/'I8 Demand Data'!$C48))</f>
        <v>0</v>
      </c>
      <c r="O30" s="1516">
        <f>IF(ISERROR('I8 Demand Data'!O48/'I8 Demand Data'!$C48),"0",('I8 Demand Data'!O48/'I8 Demand Data'!$C48))</f>
        <v>0</v>
      </c>
      <c r="P30" s="1516">
        <f>IF(ISERROR('I8 Demand Data'!P48/'I8 Demand Data'!$C48),"0",('I8 Demand Data'!P48/'I8 Demand Data'!$C48))</f>
        <v>0</v>
      </c>
      <c r="Q30" s="1516">
        <f>IF(ISERROR('I8 Demand Data'!Q48/'I8 Demand Data'!$C48),"0",('I8 Demand Data'!Q48/'I8 Demand Data'!$C48))</f>
        <v>0</v>
      </c>
      <c r="R30" s="1516">
        <f>IF(ISERROR('I8 Demand Data'!R48/'I8 Demand Data'!$C48),"0",('I8 Demand Data'!R48/'I8 Demand Data'!$C48))</f>
        <v>0</v>
      </c>
      <c r="S30" s="1516">
        <f>IF(ISERROR('I8 Demand Data'!S48/'I8 Demand Data'!$C48),"0",('I8 Demand Data'!S48/'I8 Demand Data'!$C48))</f>
        <v>0</v>
      </c>
      <c r="T30" s="1516">
        <f>IF(ISERROR('I8 Demand Data'!T48/'I8 Demand Data'!$C48),"0",('I8 Demand Data'!T48/'I8 Demand Data'!$C48))</f>
        <v>0</v>
      </c>
      <c r="U30" s="1516">
        <f>IF(ISERROR('I8 Demand Data'!U48/'I8 Demand Data'!$C48),"0",('I8 Demand Data'!U48/'I8 Demand Data'!$C48))</f>
        <v>0</v>
      </c>
      <c r="V30" s="1516">
        <f>IF(ISERROR('I8 Demand Data'!V48/'I8 Demand Data'!$C48),"0",('I8 Demand Data'!V48/'I8 Demand Data'!$C48))</f>
        <v>0</v>
      </c>
      <c r="W30" s="1516">
        <f>IF(ISERROR('I8 Demand Data'!W48/'I8 Demand Data'!$C48),"0",('I8 Demand Data'!W48/'I8 Demand Data'!$C48))</f>
        <v>0</v>
      </c>
    </row>
    <row r="31" spans="1:23" s="1517" customFormat="1" ht="12.75">
      <c r="A31" s="1513" t="s">
        <v>1069</v>
      </c>
      <c r="B31" s="1514" t="s">
        <v>758</v>
      </c>
      <c r="C31" s="1515">
        <f>IF(+SUM(D31:W31)=0,"-",+SUM(D31:W31))</f>
        <v>1</v>
      </c>
      <c r="D31" s="1516">
        <f>IF(ISERROR('I8 Demand Data'!D49/'I8 Demand Data'!$C49),"0",('I8 Demand Data'!D49/'I8 Demand Data'!$C49))</f>
        <v>0.34323976262154621</v>
      </c>
      <c r="E31" s="1516">
        <f>IF(ISERROR('I8 Demand Data'!E49/'I8 Demand Data'!$C49),"0",('I8 Demand Data'!E49/'I8 Demand Data'!$C49))</f>
        <v>0.18203209099116485</v>
      </c>
      <c r="F31" s="1516">
        <f>IF(ISERROR('I8 Demand Data'!F49/'I8 Demand Data'!$C49),"0",('I8 Demand Data'!F49/'I8 Demand Data'!$C49))</f>
        <v>0.46919647723287183</v>
      </c>
      <c r="G31" s="1516">
        <f>IF(ISERROR('I8 Demand Data'!G49/'I8 Demand Data'!$C49),"0",('I8 Demand Data'!G49/'I8 Demand Data'!$C49))</f>
        <v>0</v>
      </c>
      <c r="H31" s="1516">
        <f>IF(ISERROR('I8 Demand Data'!H49/'I8 Demand Data'!$C49),"0",('I8 Demand Data'!H49/'I8 Demand Data'!$C49))</f>
        <v>0</v>
      </c>
      <c r="I31" s="1516">
        <f>IF(ISERROR('I8 Demand Data'!I49/'I8 Demand Data'!$C49),"0",('I8 Demand Data'!I49/'I8 Demand Data'!$C49))</f>
        <v>0</v>
      </c>
      <c r="J31" s="1516">
        <f>IF(ISERROR('I8 Demand Data'!J49/'I8 Demand Data'!$C49),"0",('I8 Demand Data'!J49/'I8 Demand Data'!$C49))</f>
        <v>3.1791772355561432E-3</v>
      </c>
      <c r="K31" s="1516">
        <f>IF(ISERROR('I8 Demand Data'!K49/'I8 Demand Data'!$C49),"0",('I8 Demand Data'!K49/'I8 Demand Data'!$C49))</f>
        <v>4.0402658584488317E-4</v>
      </c>
      <c r="L31" s="1516">
        <f>IF(ISERROR('I8 Demand Data'!L49/'I8 Demand Data'!$C49),"0",('I8 Demand Data'!L49/'I8 Demand Data'!$C49))</f>
        <v>1.9484653330160509E-3</v>
      </c>
      <c r="M31" s="1516">
        <f>IF(ISERROR('I8 Demand Data'!M49/'I8 Demand Data'!$C49),"0",('I8 Demand Data'!M49/'I8 Demand Data'!$C49))</f>
        <v>0</v>
      </c>
      <c r="N31" s="1516">
        <f>IF(ISERROR('I8 Demand Data'!N49/'I8 Demand Data'!$C49),"0",('I8 Demand Data'!N49/'I8 Demand Data'!$C49))</f>
        <v>0</v>
      </c>
      <c r="O31" s="1516">
        <f>IF(ISERROR('I8 Demand Data'!O49/'I8 Demand Data'!$C49),"0",('I8 Demand Data'!O49/'I8 Demand Data'!$C49))</f>
        <v>0</v>
      </c>
      <c r="P31" s="1516">
        <f>IF(ISERROR('I8 Demand Data'!P49/'I8 Demand Data'!$C49),"0",('I8 Demand Data'!P49/'I8 Demand Data'!$C49))</f>
        <v>0</v>
      </c>
      <c r="Q31" s="1516">
        <f>IF(ISERROR('I8 Demand Data'!Q49/'I8 Demand Data'!$C49),"0",('I8 Demand Data'!Q49/'I8 Demand Data'!$C49))</f>
        <v>0</v>
      </c>
      <c r="R31" s="1516">
        <f>IF(ISERROR('I8 Demand Data'!R49/'I8 Demand Data'!$C49),"0",('I8 Demand Data'!R49/'I8 Demand Data'!$C49))</f>
        <v>0</v>
      </c>
      <c r="S31" s="1516">
        <f>IF(ISERROR('I8 Demand Data'!S49/'I8 Demand Data'!$C49),"0",('I8 Demand Data'!S49/'I8 Demand Data'!$C49))</f>
        <v>0</v>
      </c>
      <c r="T31" s="1516">
        <f>IF(ISERROR('I8 Demand Data'!T49/'I8 Demand Data'!$C49),"0",('I8 Demand Data'!T49/'I8 Demand Data'!$C49))</f>
        <v>0</v>
      </c>
      <c r="U31" s="1516">
        <f>IF(ISERROR('I8 Demand Data'!U49/'I8 Demand Data'!$C49),"0",('I8 Demand Data'!U49/'I8 Demand Data'!$C49))</f>
        <v>0</v>
      </c>
      <c r="V31" s="1516">
        <f>IF(ISERROR('I8 Demand Data'!V49/'I8 Demand Data'!$C49),"0",('I8 Demand Data'!V49/'I8 Demand Data'!$C49))</f>
        <v>0</v>
      </c>
      <c r="W31" s="1516">
        <f>IF(ISERROR('I8 Demand Data'!W49/'I8 Demand Data'!$C49),"0",('I8 Demand Data'!W49/'I8 Demand Data'!$C49))</f>
        <v>0</v>
      </c>
    </row>
    <row r="32" spans="1:23" s="1517" customFormat="1" ht="12.75">
      <c r="A32" s="1513" t="s">
        <v>1070</v>
      </c>
      <c r="B32" s="1514" t="s">
        <v>460</v>
      </c>
      <c r="C32" s="1515">
        <f>IF(+SUM(D32:W32)=0,"-",+SUM(D32:W32))</f>
        <v>1</v>
      </c>
      <c r="D32" s="1516">
        <f>IF(ISERROR('I8 Demand Data'!D50/'I8 Demand Data'!$C50),"0",('I8 Demand Data'!D50/'I8 Demand Data'!$C50))</f>
        <v>0.34323976262154621</v>
      </c>
      <c r="E32" s="1516">
        <f>IF(ISERROR('I8 Demand Data'!E50/'I8 Demand Data'!$C50),"0",('I8 Demand Data'!E50/'I8 Demand Data'!$C50))</f>
        <v>0.18203209099116485</v>
      </c>
      <c r="F32" s="1516">
        <f>IF(ISERROR('I8 Demand Data'!F50/'I8 Demand Data'!$C50),"0",('I8 Demand Data'!F50/'I8 Demand Data'!$C50))</f>
        <v>0.46919647723287183</v>
      </c>
      <c r="G32" s="1516">
        <f>IF(ISERROR('I8 Demand Data'!G50/'I8 Demand Data'!$C50),"0",('I8 Demand Data'!G50/'I8 Demand Data'!$C50))</f>
        <v>0</v>
      </c>
      <c r="H32" s="1516">
        <f>IF(ISERROR('I8 Demand Data'!H50/'I8 Demand Data'!$C50),"0",('I8 Demand Data'!H50/'I8 Demand Data'!$C50))</f>
        <v>0</v>
      </c>
      <c r="I32" s="1516">
        <f>IF(ISERROR('I8 Demand Data'!I50/'I8 Demand Data'!$C50),"0",('I8 Demand Data'!I50/'I8 Demand Data'!$C50))</f>
        <v>0</v>
      </c>
      <c r="J32" s="1516">
        <f>IF(ISERROR('I8 Demand Data'!J50/'I8 Demand Data'!$C50),"0",('I8 Demand Data'!J50/'I8 Demand Data'!$C50))</f>
        <v>3.1791772355561432E-3</v>
      </c>
      <c r="K32" s="1516">
        <f>IF(ISERROR('I8 Demand Data'!K50/'I8 Demand Data'!$C50),"0",('I8 Demand Data'!K50/'I8 Demand Data'!$C50))</f>
        <v>4.0402658584488317E-4</v>
      </c>
      <c r="L32" s="1516">
        <f>IF(ISERROR('I8 Demand Data'!L50/'I8 Demand Data'!$C50),"0",('I8 Demand Data'!L50/'I8 Demand Data'!$C50))</f>
        <v>1.9484653330160509E-3</v>
      </c>
      <c r="M32" s="1516">
        <f>IF(ISERROR('I8 Demand Data'!M50/'I8 Demand Data'!$C50),"0",('I8 Demand Data'!M50/'I8 Demand Data'!$C50))</f>
        <v>0</v>
      </c>
      <c r="N32" s="1516">
        <f>IF(ISERROR('I8 Demand Data'!N50/'I8 Demand Data'!$C50),"0",('I8 Demand Data'!N50/'I8 Demand Data'!$C50))</f>
        <v>0</v>
      </c>
      <c r="O32" s="1516">
        <f>IF(ISERROR('I8 Demand Data'!O50/'I8 Demand Data'!$C50),"0",('I8 Demand Data'!O50/'I8 Demand Data'!$C50))</f>
        <v>0</v>
      </c>
      <c r="P32" s="1516">
        <f>IF(ISERROR('I8 Demand Data'!P50/'I8 Demand Data'!$C50),"0",('I8 Demand Data'!P50/'I8 Demand Data'!$C50))</f>
        <v>0</v>
      </c>
      <c r="Q32" s="1516">
        <f>IF(ISERROR('I8 Demand Data'!Q50/'I8 Demand Data'!$C50),"0",('I8 Demand Data'!Q50/'I8 Demand Data'!$C50))</f>
        <v>0</v>
      </c>
      <c r="R32" s="1516">
        <f>IF(ISERROR('I8 Demand Data'!R50/'I8 Demand Data'!$C50),"0",('I8 Demand Data'!R50/'I8 Demand Data'!$C50))</f>
        <v>0</v>
      </c>
      <c r="S32" s="1516">
        <f>IF(ISERROR('I8 Demand Data'!S50/'I8 Demand Data'!$C50),"0",('I8 Demand Data'!S50/'I8 Demand Data'!$C50))</f>
        <v>0</v>
      </c>
      <c r="T32" s="1516">
        <f>IF(ISERROR('I8 Demand Data'!T50/'I8 Demand Data'!$C50),"0",('I8 Demand Data'!T50/'I8 Demand Data'!$C50))</f>
        <v>0</v>
      </c>
      <c r="U32" s="1516">
        <f>IF(ISERROR('I8 Demand Data'!U50/'I8 Demand Data'!$C50),"0",('I8 Demand Data'!U50/'I8 Demand Data'!$C50))</f>
        <v>0</v>
      </c>
      <c r="V32" s="1516">
        <f>IF(ISERROR('I8 Demand Data'!V50/'I8 Demand Data'!$C50),"0",('I8 Demand Data'!V50/'I8 Demand Data'!$C50))</f>
        <v>0</v>
      </c>
      <c r="W32" s="1516">
        <f>IF(ISERROR('I8 Demand Data'!W50/'I8 Demand Data'!$C50),"0",('I8 Demand Data'!W50/'I8 Demand Data'!$C50))</f>
        <v>0</v>
      </c>
    </row>
    <row r="33" spans="1:23" s="399" customFormat="1" ht="12.75">
      <c r="A33" s="524"/>
      <c r="B33" s="669"/>
      <c r="C33" s="1523"/>
      <c r="D33" s="1524"/>
      <c r="E33" s="1524"/>
      <c r="F33" s="1524"/>
      <c r="G33" s="1524"/>
      <c r="H33" s="1524"/>
      <c r="I33" s="1524"/>
      <c r="J33" s="1524"/>
      <c r="K33" s="1524"/>
      <c r="L33" s="1524"/>
      <c r="M33" s="1524"/>
      <c r="N33" s="1524"/>
      <c r="O33" s="1524"/>
      <c r="P33" s="1524"/>
      <c r="Q33" s="1524"/>
      <c r="R33" s="1524"/>
      <c r="S33" s="1524"/>
      <c r="T33" s="1524"/>
      <c r="U33" s="1524"/>
      <c r="V33" s="1524"/>
      <c r="W33" s="1524"/>
    </row>
    <row r="34" spans="1:23" s="399" customFormat="1" ht="12.75">
      <c r="A34" s="524" t="s">
        <v>454</v>
      </c>
      <c r="B34" s="669"/>
      <c r="C34" s="1523"/>
      <c r="D34" s="1524"/>
      <c r="E34" s="1524"/>
      <c r="F34" s="1524"/>
      <c r="G34" s="1524"/>
      <c r="H34" s="1524"/>
      <c r="I34" s="1524"/>
      <c r="J34" s="1524"/>
      <c r="K34" s="1524"/>
      <c r="L34" s="1524"/>
      <c r="M34" s="1524"/>
      <c r="N34" s="1524"/>
      <c r="O34" s="1524"/>
      <c r="P34" s="1524"/>
      <c r="Q34" s="1524"/>
      <c r="R34" s="1524"/>
      <c r="S34" s="1524"/>
      <c r="T34" s="1524"/>
      <c r="U34" s="1524"/>
      <c r="V34" s="1524"/>
      <c r="W34" s="1524"/>
    </row>
    <row r="35" spans="1:23" s="399" customFormat="1" ht="12.75">
      <c r="A35" s="524" t="s">
        <v>448</v>
      </c>
      <c r="B35" s="1399"/>
      <c r="C35" s="1510"/>
      <c r="D35" s="1522"/>
      <c r="E35" s="1522"/>
      <c r="F35" s="1522"/>
      <c r="G35" s="1522"/>
      <c r="H35" s="1522"/>
      <c r="I35" s="1522"/>
      <c r="J35" s="1522"/>
      <c r="K35" s="1522"/>
      <c r="L35" s="1522"/>
      <c r="M35" s="1522"/>
      <c r="N35" s="1522"/>
      <c r="O35" s="1522"/>
      <c r="P35" s="1522"/>
      <c r="Q35" s="1522"/>
      <c r="R35" s="1522"/>
      <c r="S35" s="1522"/>
      <c r="T35" s="1522"/>
      <c r="U35" s="1522"/>
      <c r="V35" s="1522"/>
      <c r="W35" s="1522"/>
    </row>
    <row r="36" spans="1:23" s="1517" customFormat="1" ht="12.75">
      <c r="A36" s="1513" t="s">
        <v>1071</v>
      </c>
      <c r="B36" s="1514" t="s">
        <v>461</v>
      </c>
      <c r="C36" s="1515">
        <f>IF(+SUM(D36:W36)=0,"-",+SUM(D36:W36))</f>
        <v>0.99999999999999989</v>
      </c>
      <c r="D36" s="1516">
        <f>IF(ISERROR('E3 PLCC'!C39/'E3 PLCC'!$B39),"0",('E3 PLCC'!C39/'E3 PLCC'!$B39))</f>
        <v>0.42670787104378338</v>
      </c>
      <c r="E36" s="1516">
        <f>IF(ISERROR('E3 PLCC'!D39/'E3 PLCC'!$B39),"0",('E3 PLCC'!D39/'E3 PLCC'!$B39))</f>
        <v>0.16808833664552453</v>
      </c>
      <c r="F36" s="1516">
        <f>IF(ISERROR('E3 PLCC'!E39/'E3 PLCC'!$B39),"0",('E3 PLCC'!E39/'E3 PLCC'!$B39))</f>
        <v>0.40458600782304743</v>
      </c>
      <c r="G36" s="1516">
        <f>IF(ISERROR('E3 PLCC'!F39/'E3 PLCC'!$B39),"0",('E3 PLCC'!F39/'E3 PLCC'!$B39))</f>
        <v>0</v>
      </c>
      <c r="H36" s="1516">
        <f>IF(ISERROR('E3 PLCC'!G39/'E3 PLCC'!$B39),"0",('E3 PLCC'!G39/'E3 PLCC'!$B39))</f>
        <v>0</v>
      </c>
      <c r="I36" s="1516">
        <f>IF(ISERROR('E3 PLCC'!H39/'E3 PLCC'!$B39),"0",('E3 PLCC'!H39/'E3 PLCC'!$B39))</f>
        <v>0</v>
      </c>
      <c r="J36" s="1516">
        <f>IF(ISERROR('E3 PLCC'!I39/'E3 PLCC'!$B39),"0",('E3 PLCC'!I39/'E3 PLCC'!$B39))</f>
        <v>0</v>
      </c>
      <c r="K36" s="1516">
        <f>IF(ISERROR('E3 PLCC'!J39/'E3 PLCC'!$B39),"0",('E3 PLCC'!J39/'E3 PLCC'!$B39))</f>
        <v>0</v>
      </c>
      <c r="L36" s="1516">
        <f>IF(ISERROR('E3 PLCC'!K39/'E3 PLCC'!$B39),"0",('E3 PLCC'!K39/'E3 PLCC'!$B39))</f>
        <v>6.1778448764465102E-4</v>
      </c>
      <c r="M36" s="1516">
        <f>IF(ISERROR('E3 PLCC'!L39/'E3 PLCC'!$B39),"0",('E3 PLCC'!L39/'E3 PLCC'!$B39))</f>
        <v>0</v>
      </c>
      <c r="N36" s="1516">
        <f>IF(ISERROR('E3 PLCC'!M39/'E3 PLCC'!$B39),"0",('E3 PLCC'!M39/'E3 PLCC'!$B39))</f>
        <v>0</v>
      </c>
      <c r="O36" s="1516">
        <f>IF(ISERROR('E3 PLCC'!N39/'E3 PLCC'!$B39),"0",('E3 PLCC'!N39/'E3 PLCC'!$B39))</f>
        <v>0</v>
      </c>
      <c r="P36" s="1516">
        <f>IF(ISERROR('E3 PLCC'!O39/'E3 PLCC'!$B39),"0",('E3 PLCC'!O39/'E3 PLCC'!$B39))</f>
        <v>0</v>
      </c>
      <c r="Q36" s="1516">
        <f>IF(ISERROR('E3 PLCC'!P39/'E3 PLCC'!$B39),"0",('E3 PLCC'!P39/'E3 PLCC'!$B39))</f>
        <v>0</v>
      </c>
      <c r="R36" s="1516">
        <f>IF(ISERROR('E3 PLCC'!Q39/'E3 PLCC'!$B39),"0",('E3 PLCC'!Q39/'E3 PLCC'!$B39))</f>
        <v>0</v>
      </c>
      <c r="S36" s="1516">
        <f>IF(ISERROR('E3 PLCC'!R39/'E3 PLCC'!$B39),"0",('E3 PLCC'!R39/'E3 PLCC'!$B39))</f>
        <v>0</v>
      </c>
      <c r="T36" s="1516">
        <f>IF(ISERROR('E3 PLCC'!S39/'E3 PLCC'!$B39),"0",('E3 PLCC'!S39/'E3 PLCC'!$B39))</f>
        <v>0</v>
      </c>
      <c r="U36" s="1516">
        <f>IF(ISERROR('E3 PLCC'!T39/'E3 PLCC'!$B39),"0",('E3 PLCC'!T39/'E3 PLCC'!$B39))</f>
        <v>0</v>
      </c>
      <c r="V36" s="1516">
        <f>IF(ISERROR('E3 PLCC'!U39/'E3 PLCC'!$B39),"0",('E3 PLCC'!U39/'E3 PLCC'!$B39))</f>
        <v>0</v>
      </c>
      <c r="W36" s="1516">
        <f>IF(ISERROR('E3 PLCC'!V39/'E3 PLCC'!$B39),"0",('E3 PLCC'!V39/'E3 PLCC'!$B39))</f>
        <v>0</v>
      </c>
    </row>
    <row r="37" spans="1:23" s="1517" customFormat="1" ht="12.75">
      <c r="A37" s="1513" t="s">
        <v>1206</v>
      </c>
      <c r="B37" s="1514" t="s">
        <v>462</v>
      </c>
      <c r="C37" s="1515">
        <f>IF(+SUM(D37:W37)=0,"-",+SUM(D37:W37))</f>
        <v>1</v>
      </c>
      <c r="D37" s="1516">
        <f>IF(ISERROR('E3 PLCC'!C40/'E3 PLCC'!$B40),"0",('E3 PLCC'!C40/'E3 PLCC'!$B40))</f>
        <v>0.3854906021266345</v>
      </c>
      <c r="E37" s="1516">
        <f>IF(ISERROR('E3 PLCC'!D40/'E3 PLCC'!$B40),"0",('E3 PLCC'!D40/'E3 PLCC'!$B40))</f>
        <v>0.17379931658713527</v>
      </c>
      <c r="F37" s="1516">
        <f>IF(ISERROR('E3 PLCC'!E40/'E3 PLCC'!$B40),"0",('E3 PLCC'!E40/'E3 PLCC'!$B40))</f>
        <v>0.4400364894828559</v>
      </c>
      <c r="G37" s="1516">
        <f>IF(ISERROR('E3 PLCC'!F40/'E3 PLCC'!$B40),"0",('E3 PLCC'!F40/'E3 PLCC'!$B40))</f>
        <v>0</v>
      </c>
      <c r="H37" s="1516">
        <f>IF(ISERROR('E3 PLCC'!G40/'E3 PLCC'!$B40),"0",('E3 PLCC'!G40/'E3 PLCC'!$B40))</f>
        <v>0</v>
      </c>
      <c r="I37" s="1516">
        <f>IF(ISERROR('E3 PLCC'!H40/'E3 PLCC'!$B40),"0",('E3 PLCC'!H40/'E3 PLCC'!$B40))</f>
        <v>0</v>
      </c>
      <c r="J37" s="1516">
        <f>IF(ISERROR('E3 PLCC'!I40/'E3 PLCC'!$B40),"0",('E3 PLCC'!I40/'E3 PLCC'!$B40))</f>
        <v>0</v>
      </c>
      <c r="K37" s="1516">
        <f>IF(ISERROR('E3 PLCC'!J40/'E3 PLCC'!$B40),"0",('E3 PLCC'!J40/'E3 PLCC'!$B40))</f>
        <v>0</v>
      </c>
      <c r="L37" s="1516">
        <f>IF(ISERROR('E3 PLCC'!K40/'E3 PLCC'!$B40),"0",('E3 PLCC'!K40/'E3 PLCC'!$B40))</f>
        <v>6.7359180337430845E-4</v>
      </c>
      <c r="M37" s="1516">
        <f>IF(ISERROR('E3 PLCC'!L40/'E3 PLCC'!$B40),"0",('E3 PLCC'!L40/'E3 PLCC'!$B40))</f>
        <v>0</v>
      </c>
      <c r="N37" s="1516">
        <f>IF(ISERROR('E3 PLCC'!M40/'E3 PLCC'!$B40),"0",('E3 PLCC'!M40/'E3 PLCC'!$B40))</f>
        <v>0</v>
      </c>
      <c r="O37" s="1516">
        <f>IF(ISERROR('E3 PLCC'!N40/'E3 PLCC'!$B40),"0",('E3 PLCC'!N40/'E3 PLCC'!$B40))</f>
        <v>0</v>
      </c>
      <c r="P37" s="1516">
        <f>IF(ISERROR('E3 PLCC'!O40/'E3 PLCC'!$B40),"0",('E3 PLCC'!O40/'E3 PLCC'!$B40))</f>
        <v>0</v>
      </c>
      <c r="Q37" s="1516">
        <f>IF(ISERROR('E3 PLCC'!P40/'E3 PLCC'!$B40),"0",('E3 PLCC'!P40/'E3 PLCC'!$B40))</f>
        <v>0</v>
      </c>
      <c r="R37" s="1516">
        <f>IF(ISERROR('E3 PLCC'!Q40/'E3 PLCC'!$B40),"0",('E3 PLCC'!Q40/'E3 PLCC'!$B40))</f>
        <v>0</v>
      </c>
      <c r="S37" s="1516">
        <f>IF(ISERROR('E3 PLCC'!R40/'E3 PLCC'!$B40),"0",('E3 PLCC'!R40/'E3 PLCC'!$B40))</f>
        <v>0</v>
      </c>
      <c r="T37" s="1516">
        <f>IF(ISERROR('E3 PLCC'!S40/'E3 PLCC'!$B40),"0",('E3 PLCC'!S40/'E3 PLCC'!$B40))</f>
        <v>0</v>
      </c>
      <c r="U37" s="1516">
        <f>IF(ISERROR('E3 PLCC'!T40/'E3 PLCC'!$B40),"0",('E3 PLCC'!T40/'E3 PLCC'!$B40))</f>
        <v>0</v>
      </c>
      <c r="V37" s="1516">
        <f>IF(ISERROR('E3 PLCC'!U40/'E3 PLCC'!$B40),"0",('E3 PLCC'!U40/'E3 PLCC'!$B40))</f>
        <v>0</v>
      </c>
      <c r="W37" s="1516">
        <f>IF(ISERROR('E3 PLCC'!V40/'E3 PLCC'!$B40),"0",('E3 PLCC'!V40/'E3 PLCC'!$B40))</f>
        <v>0</v>
      </c>
    </row>
    <row r="38" spans="1:23" s="1517" customFormat="1" ht="12.75">
      <c r="A38" s="1513" t="s">
        <v>257</v>
      </c>
      <c r="B38" s="1514" t="s">
        <v>258</v>
      </c>
      <c r="C38" s="1515">
        <f>IF(+SUM(D38:W38)=0,"-",+SUM(D38:W38))</f>
        <v>1.0000000000000002</v>
      </c>
      <c r="D38" s="1516">
        <f>IF(ISERROR('E3 PLCC'!C41/'E3 PLCC'!$B41),"0",('E3 PLCC'!C41/'E3 PLCC'!$B41))</f>
        <v>0.50462759357272313</v>
      </c>
      <c r="E38" s="1516">
        <f>IF(ISERROR('E3 PLCC'!D41/'E3 PLCC'!$B41),"0",('E3 PLCC'!D41/'E3 PLCC'!$B41))</f>
        <v>0.23162059725952794</v>
      </c>
      <c r="F38" s="1516">
        <f>IF(ISERROR('E3 PLCC'!E41/'E3 PLCC'!$B41),"0",('E3 PLCC'!E41/'E3 PLCC'!$B41))</f>
        <v>0.26282470986674872</v>
      </c>
      <c r="G38" s="1516">
        <f>IF(ISERROR('E3 PLCC'!F41/'E3 PLCC'!$B41),"0",('E3 PLCC'!F41/'E3 PLCC'!$B41))</f>
        <v>0</v>
      </c>
      <c r="H38" s="1516">
        <f>IF(ISERROR('E3 PLCC'!G41/'E3 PLCC'!$B41),"0",('E3 PLCC'!G41/'E3 PLCC'!$B41))</f>
        <v>0</v>
      </c>
      <c r="I38" s="1516">
        <f>IF(ISERROR('E3 PLCC'!H41/'E3 PLCC'!$B41),"0",('E3 PLCC'!H41/'E3 PLCC'!$B41))</f>
        <v>0</v>
      </c>
      <c r="J38" s="1516">
        <f>IF(ISERROR('E3 PLCC'!I41/'E3 PLCC'!$B41),"0",('E3 PLCC'!I41/'E3 PLCC'!$B41))</f>
        <v>0</v>
      </c>
      <c r="K38" s="1516">
        <f>IF(ISERROR('E3 PLCC'!J41/'E3 PLCC'!$B41),"0",('E3 PLCC'!J41/'E3 PLCC'!$B41))</f>
        <v>0</v>
      </c>
      <c r="L38" s="1516">
        <f>IF(ISERROR('E3 PLCC'!K41/'E3 PLCC'!$B41),"0",('E3 PLCC'!K41/'E3 PLCC'!$B41))</f>
        <v>9.270993010003411E-4</v>
      </c>
      <c r="M38" s="1516">
        <f>IF(ISERROR('E3 PLCC'!L41/'E3 PLCC'!$B41),"0",('E3 PLCC'!L41/'E3 PLCC'!$B41))</f>
        <v>0</v>
      </c>
      <c r="N38" s="1516">
        <f>IF(ISERROR('E3 PLCC'!M41/'E3 PLCC'!$B41),"0",('E3 PLCC'!M41/'E3 PLCC'!$B41))</f>
        <v>0</v>
      </c>
      <c r="O38" s="1516">
        <f>IF(ISERROR('E3 PLCC'!N41/'E3 PLCC'!$B41),"0",('E3 PLCC'!N41/'E3 PLCC'!$B41))</f>
        <v>0</v>
      </c>
      <c r="P38" s="1516">
        <f>IF(ISERROR('E3 PLCC'!O41/'E3 PLCC'!$B41),"0",('E3 PLCC'!O41/'E3 PLCC'!$B41))</f>
        <v>0</v>
      </c>
      <c r="Q38" s="1516">
        <f>IF(ISERROR('E3 PLCC'!P41/'E3 PLCC'!$B41),"0",('E3 PLCC'!P41/'E3 PLCC'!$B41))</f>
        <v>0</v>
      </c>
      <c r="R38" s="1516">
        <f>IF(ISERROR('E3 PLCC'!Q41/'E3 PLCC'!$B41),"0",('E3 PLCC'!Q41/'E3 PLCC'!$B41))</f>
        <v>0</v>
      </c>
      <c r="S38" s="1516">
        <f>IF(ISERROR('E3 PLCC'!R41/'E3 PLCC'!$B41),"0",('E3 PLCC'!R41/'E3 PLCC'!$B41))</f>
        <v>0</v>
      </c>
      <c r="T38" s="1516">
        <f>IF(ISERROR('E3 PLCC'!S41/'E3 PLCC'!$B41),"0",('E3 PLCC'!S41/'E3 PLCC'!$B41))</f>
        <v>0</v>
      </c>
      <c r="U38" s="1516">
        <f>IF(ISERROR('E3 PLCC'!T41/'E3 PLCC'!$B41),"0",('E3 PLCC'!T41/'E3 PLCC'!$B41))</f>
        <v>0</v>
      </c>
      <c r="V38" s="1516">
        <f>IF(ISERROR('E3 PLCC'!U41/'E3 PLCC'!$B41),"0",('E3 PLCC'!U41/'E3 PLCC'!$B41))</f>
        <v>0</v>
      </c>
      <c r="W38" s="1516">
        <f>IF(ISERROR('E3 PLCC'!V41/'E3 PLCC'!$B41),"0",('E3 PLCC'!V41/'E3 PLCC'!$B41))</f>
        <v>0</v>
      </c>
    </row>
    <row r="39" spans="1:23" s="1517" customFormat="1" ht="12.75">
      <c r="A39" s="1513" t="s">
        <v>1207</v>
      </c>
      <c r="B39" s="1514" t="s">
        <v>463</v>
      </c>
      <c r="C39" s="1515">
        <f>IF(+SUM(D39:W39)=0,"-",+SUM(D39:W39))</f>
        <v>1</v>
      </c>
      <c r="D39" s="1516">
        <f>IF(ISERROR('E3 PLCC'!C42/'E3 PLCC'!$B42),"0",('E3 PLCC'!C42/'E3 PLCC'!$B42))</f>
        <v>0.62816981196234578</v>
      </c>
      <c r="E39" s="1516">
        <f>IF(ISERROR('E3 PLCC'!D42/'E3 PLCC'!$B42),"0",('E3 PLCC'!D42/'E3 PLCC'!$B42))</f>
        <v>0.22928241876250169</v>
      </c>
      <c r="F39" s="1516">
        <f>IF(ISERROR('E3 PLCC'!E42/'E3 PLCC'!$B42),"0",('E3 PLCC'!E42/'E3 PLCC'!$B42))</f>
        <v>0.14135820219711198</v>
      </c>
      <c r="G39" s="1516">
        <f>IF(ISERROR('E3 PLCC'!F42/'E3 PLCC'!$B42),"0",('E3 PLCC'!F42/'E3 PLCC'!$B42))</f>
        <v>0</v>
      </c>
      <c r="H39" s="1516">
        <f>IF(ISERROR('E3 PLCC'!G42/'E3 PLCC'!$B42),"0",('E3 PLCC'!G42/'E3 PLCC'!$B42))</f>
        <v>0</v>
      </c>
      <c r="I39" s="1516">
        <f>IF(ISERROR('E3 PLCC'!H42/'E3 PLCC'!$B42),"0",('E3 PLCC'!H42/'E3 PLCC'!$B42))</f>
        <v>0</v>
      </c>
      <c r="J39" s="1516">
        <f>IF(ISERROR('E3 PLCC'!I42/'E3 PLCC'!$B42),"0",('E3 PLCC'!I42/'E3 PLCC'!$B42))</f>
        <v>0</v>
      </c>
      <c r="K39" s="1516">
        <f>IF(ISERROR('E3 PLCC'!J42/'E3 PLCC'!$B42),"0",('E3 PLCC'!J42/'E3 PLCC'!$B42))</f>
        <v>0</v>
      </c>
      <c r="L39" s="1516">
        <f>IF(ISERROR('E3 PLCC'!K42/'E3 PLCC'!$B42),"0",('E3 PLCC'!K42/'E3 PLCC'!$B42))</f>
        <v>1.1895670780406882E-3</v>
      </c>
      <c r="M39" s="1516">
        <f>IF(ISERROR('E3 PLCC'!L42/'E3 PLCC'!$B42),"0",('E3 PLCC'!L42/'E3 PLCC'!$B42))</f>
        <v>0</v>
      </c>
      <c r="N39" s="1516">
        <f>IF(ISERROR('E3 PLCC'!M42/'E3 PLCC'!$B42),"0",('E3 PLCC'!M42/'E3 PLCC'!$B42))</f>
        <v>0</v>
      </c>
      <c r="O39" s="1516">
        <f>IF(ISERROR('E3 PLCC'!N42/'E3 PLCC'!$B42),"0",('E3 PLCC'!N42/'E3 PLCC'!$B42))</f>
        <v>0</v>
      </c>
      <c r="P39" s="1516">
        <f>IF(ISERROR('E3 PLCC'!O42/'E3 PLCC'!$B42),"0",('E3 PLCC'!O42/'E3 PLCC'!$B42))</f>
        <v>0</v>
      </c>
      <c r="Q39" s="1516">
        <f>IF(ISERROR('E3 PLCC'!P42/'E3 PLCC'!$B42),"0",('E3 PLCC'!P42/'E3 PLCC'!$B42))</f>
        <v>0</v>
      </c>
      <c r="R39" s="1516">
        <f>IF(ISERROR('E3 PLCC'!Q42/'E3 PLCC'!$B42),"0",('E3 PLCC'!Q42/'E3 PLCC'!$B42))</f>
        <v>0</v>
      </c>
      <c r="S39" s="1516">
        <f>IF(ISERROR('E3 PLCC'!R42/'E3 PLCC'!$B42),"0",('E3 PLCC'!R42/'E3 PLCC'!$B42))</f>
        <v>0</v>
      </c>
      <c r="T39" s="1516">
        <f>IF(ISERROR('E3 PLCC'!S42/'E3 PLCC'!$B42),"0",('E3 PLCC'!S42/'E3 PLCC'!$B42))</f>
        <v>0</v>
      </c>
      <c r="U39" s="1516">
        <f>IF(ISERROR('E3 PLCC'!T42/'E3 PLCC'!$B42),"0",('E3 PLCC'!T42/'E3 PLCC'!$B42))</f>
        <v>0</v>
      </c>
      <c r="V39" s="1516">
        <f>IF(ISERROR('E3 PLCC'!U42/'E3 PLCC'!$B42),"0",('E3 PLCC'!U42/'E3 PLCC'!$B42))</f>
        <v>0</v>
      </c>
      <c r="W39" s="1516">
        <f>IF(ISERROR('E3 PLCC'!V42/'E3 PLCC'!$B42),"0",('E3 PLCC'!V42/'E3 PLCC'!$B42))</f>
        <v>0</v>
      </c>
    </row>
    <row r="40" spans="1:23" s="399" customFormat="1" ht="12.75">
      <c r="A40" s="524"/>
      <c r="B40" s="1399"/>
      <c r="C40" s="1515"/>
      <c r="D40" s="1516"/>
      <c r="E40" s="1516"/>
      <c r="F40" s="1516"/>
      <c r="G40" s="1516"/>
      <c r="H40" s="1516"/>
      <c r="I40" s="1516"/>
      <c r="J40" s="1516"/>
      <c r="K40" s="1516"/>
      <c r="L40" s="1516"/>
      <c r="M40" s="1516"/>
      <c r="N40" s="1516"/>
      <c r="O40" s="1516"/>
      <c r="P40" s="1516"/>
      <c r="Q40" s="1516"/>
      <c r="R40" s="1516"/>
      <c r="S40" s="1516"/>
      <c r="T40" s="1516"/>
      <c r="U40" s="1516"/>
      <c r="V40" s="1516"/>
      <c r="W40" s="1516"/>
    </row>
    <row r="41" spans="1:23" s="399" customFormat="1" ht="12.75">
      <c r="A41" s="524" t="s">
        <v>282</v>
      </c>
      <c r="B41" s="669"/>
      <c r="C41" s="1515"/>
      <c r="D41" s="1522"/>
      <c r="E41" s="1522"/>
      <c r="F41" s="1522"/>
      <c r="G41" s="1522"/>
      <c r="H41" s="1522"/>
      <c r="I41" s="1522"/>
      <c r="J41" s="1522"/>
      <c r="K41" s="1522"/>
      <c r="L41" s="1522"/>
      <c r="M41" s="1522"/>
      <c r="N41" s="1522"/>
      <c r="O41" s="1522"/>
      <c r="P41" s="1522"/>
      <c r="Q41" s="1522"/>
      <c r="R41" s="1522"/>
      <c r="S41" s="1522"/>
      <c r="T41" s="1522"/>
      <c r="U41" s="1522"/>
      <c r="V41" s="1522"/>
      <c r="W41" s="1522"/>
    </row>
    <row r="42" spans="1:23" s="1517" customFormat="1" ht="12.75">
      <c r="A42" s="1513" t="s">
        <v>1071</v>
      </c>
      <c r="B42" s="1514" t="s">
        <v>464</v>
      </c>
      <c r="C42" s="1515">
        <f>IF(+SUM(D42:W42)=0,"-",+SUM(D42:W42))</f>
        <v>1</v>
      </c>
      <c r="D42" s="1516">
        <f>IF(ISERROR('E3 PLCC'!C52/'E3 PLCC'!$B52),"0",('E3 PLCC'!C52/'E3 PLCC'!$B52))</f>
        <v>0.41919597607649178</v>
      </c>
      <c r="E42" s="1516">
        <f>IF(ISERROR('E3 PLCC'!D52/'E3 PLCC'!$B52),"0",('E3 PLCC'!D52/'E3 PLCC'!$B52))</f>
        <v>0.16994823831330405</v>
      </c>
      <c r="F42" s="1516">
        <f>IF(ISERROR('E3 PLCC'!E52/'E3 PLCC'!$B52),"0",('E3 PLCC'!E52/'E3 PLCC'!$B52))</f>
        <v>0.41024592828990558</v>
      </c>
      <c r="G42" s="1516">
        <f>IF(ISERROR('E3 PLCC'!F52/'E3 PLCC'!$B52),"0",('E3 PLCC'!F52/'E3 PLCC'!$B52))</f>
        <v>0</v>
      </c>
      <c r="H42" s="1516">
        <f>IF(ISERROR('E3 PLCC'!G52/'E3 PLCC'!$B52),"0",('E3 PLCC'!G52/'E3 PLCC'!$B52))</f>
        <v>0</v>
      </c>
      <c r="I42" s="1516">
        <f>IF(ISERROR('E3 PLCC'!H52/'E3 PLCC'!$B52),"0",('E3 PLCC'!H52/'E3 PLCC'!$B52))</f>
        <v>0</v>
      </c>
      <c r="J42" s="1516">
        <f>IF(ISERROR('E3 PLCC'!I52/'E3 PLCC'!$B52),"0",('E3 PLCC'!I52/'E3 PLCC'!$B52))</f>
        <v>0</v>
      </c>
      <c r="K42" s="1516">
        <f>IF(ISERROR('E3 PLCC'!J52/'E3 PLCC'!$B52),"0",('E3 PLCC'!J52/'E3 PLCC'!$B52))</f>
        <v>0</v>
      </c>
      <c r="L42" s="1516">
        <f>IF(ISERROR('E3 PLCC'!K52/'E3 PLCC'!$B52),"0",('E3 PLCC'!K52/'E3 PLCC'!$B52))</f>
        <v>6.0985732029860383E-4</v>
      </c>
      <c r="M42" s="1516">
        <f>IF(ISERROR('E3 PLCC'!L52/'E3 PLCC'!$B52),"0",('E3 PLCC'!L52/'E3 PLCC'!$B52))</f>
        <v>0</v>
      </c>
      <c r="N42" s="1516">
        <f>IF(ISERROR('E3 PLCC'!M52/'E3 PLCC'!$B52),"0",('E3 PLCC'!M52/'E3 PLCC'!$B52))</f>
        <v>0</v>
      </c>
      <c r="O42" s="1516">
        <f>IF(ISERROR('E3 PLCC'!N52/'E3 PLCC'!$B52),"0",('E3 PLCC'!N52/'E3 PLCC'!$B52))</f>
        <v>0</v>
      </c>
      <c r="P42" s="1516">
        <f>IF(ISERROR('E3 PLCC'!O52/'E3 PLCC'!$B52),"0",('E3 PLCC'!O52/'E3 PLCC'!$B52))</f>
        <v>0</v>
      </c>
      <c r="Q42" s="1516">
        <f>IF(ISERROR('E3 PLCC'!P52/'E3 PLCC'!$B52),"0",('E3 PLCC'!P52/'E3 PLCC'!$B52))</f>
        <v>0</v>
      </c>
      <c r="R42" s="1516">
        <f>IF(ISERROR('E3 PLCC'!Q52/'E3 PLCC'!$B52),"0",('E3 PLCC'!Q52/'E3 PLCC'!$B52))</f>
        <v>0</v>
      </c>
      <c r="S42" s="1516">
        <f>IF(ISERROR('E3 PLCC'!R52/'E3 PLCC'!$B52),"0",('E3 PLCC'!R52/'E3 PLCC'!$B52))</f>
        <v>0</v>
      </c>
      <c r="T42" s="1516">
        <f>IF(ISERROR('E3 PLCC'!S52/'E3 PLCC'!$B52),"0",('E3 PLCC'!S52/'E3 PLCC'!$B52))</f>
        <v>0</v>
      </c>
      <c r="U42" s="1516">
        <f>IF(ISERROR('E3 PLCC'!T52/'E3 PLCC'!$B52),"0",('E3 PLCC'!T52/'E3 PLCC'!$B52))</f>
        <v>0</v>
      </c>
      <c r="V42" s="1516">
        <f>IF(ISERROR('E3 PLCC'!U52/'E3 PLCC'!$B52),"0",('E3 PLCC'!U52/'E3 PLCC'!$B52))</f>
        <v>0</v>
      </c>
      <c r="W42" s="1516">
        <f>IF(ISERROR('E3 PLCC'!V52/'E3 PLCC'!$B52),"0",('E3 PLCC'!V52/'E3 PLCC'!$B52))</f>
        <v>0</v>
      </c>
    </row>
    <row r="43" spans="1:23" s="1517" customFormat="1" ht="12.75">
      <c r="A43" s="1513" t="s">
        <v>1206</v>
      </c>
      <c r="B43" s="1514" t="s">
        <v>465</v>
      </c>
      <c r="C43" s="1515">
        <f>IF(+SUM(D43:W43)=0,"-",+SUM(D43:W43))</f>
        <v>1</v>
      </c>
      <c r="D43" s="1516">
        <f>IF(ISERROR('E3 PLCC'!C53/'E3 PLCC'!$B53),"0",('E3 PLCC'!C53/'E3 PLCC'!$B53))</f>
        <v>0.37596039909716616</v>
      </c>
      <c r="E43" s="1516">
        <f>IF(ISERROR('E3 PLCC'!D53/'E3 PLCC'!$B53),"0",('E3 PLCC'!D53/'E3 PLCC'!$B53))</f>
        <v>0.17601522715704609</v>
      </c>
      <c r="F43" s="1516">
        <f>IF(ISERROR('E3 PLCC'!E53/'E3 PLCC'!$B53),"0",('E3 PLCC'!E53/'E3 PLCC'!$B53))</f>
        <v>0.44735766352864614</v>
      </c>
      <c r="G43" s="1516">
        <f>IF(ISERROR('E3 PLCC'!F53/'E3 PLCC'!$B53),"0",('E3 PLCC'!F53/'E3 PLCC'!$B53))</f>
        <v>0</v>
      </c>
      <c r="H43" s="1516">
        <f>IF(ISERROR('E3 PLCC'!G53/'E3 PLCC'!$B53),"0",('E3 PLCC'!G53/'E3 PLCC'!$B53))</f>
        <v>0</v>
      </c>
      <c r="I43" s="1516">
        <f>IF(ISERROR('E3 PLCC'!H53/'E3 PLCC'!$B53),"0",('E3 PLCC'!H53/'E3 PLCC'!$B53))</f>
        <v>0</v>
      </c>
      <c r="J43" s="1516">
        <f>IF(ISERROR('E3 PLCC'!I53/'E3 PLCC'!$B53),"0",('E3 PLCC'!I53/'E3 PLCC'!$B53))</f>
        <v>0</v>
      </c>
      <c r="K43" s="1516">
        <f>IF(ISERROR('E3 PLCC'!J53/'E3 PLCC'!$B53),"0",('E3 PLCC'!J53/'E3 PLCC'!$B53))</f>
        <v>0</v>
      </c>
      <c r="L43" s="1516">
        <f>IF(ISERROR('E3 PLCC'!K53/'E3 PLCC'!$B53),"0",('E3 PLCC'!K53/'E3 PLCC'!$B53))</f>
        <v>6.6671021714166407E-4</v>
      </c>
      <c r="M43" s="1516">
        <f>IF(ISERROR('E3 PLCC'!L53/'E3 PLCC'!$B53),"0",('E3 PLCC'!L53/'E3 PLCC'!$B53))</f>
        <v>0</v>
      </c>
      <c r="N43" s="1516">
        <f>IF(ISERROR('E3 PLCC'!M53/'E3 PLCC'!$B53),"0",('E3 PLCC'!M53/'E3 PLCC'!$B53))</f>
        <v>0</v>
      </c>
      <c r="O43" s="1516">
        <f>IF(ISERROR('E3 PLCC'!N53/'E3 PLCC'!$B53),"0",('E3 PLCC'!N53/'E3 PLCC'!$B53))</f>
        <v>0</v>
      </c>
      <c r="P43" s="1516">
        <f>IF(ISERROR('E3 PLCC'!O53/'E3 PLCC'!$B53),"0",('E3 PLCC'!O53/'E3 PLCC'!$B53))</f>
        <v>0</v>
      </c>
      <c r="Q43" s="1516">
        <f>IF(ISERROR('E3 PLCC'!P53/'E3 PLCC'!$B53),"0",('E3 PLCC'!P53/'E3 PLCC'!$B53))</f>
        <v>0</v>
      </c>
      <c r="R43" s="1516">
        <f>IF(ISERROR('E3 PLCC'!Q53/'E3 PLCC'!$B53),"0",('E3 PLCC'!Q53/'E3 PLCC'!$B53))</f>
        <v>0</v>
      </c>
      <c r="S43" s="1516">
        <f>IF(ISERROR('E3 PLCC'!R53/'E3 PLCC'!$B53),"0",('E3 PLCC'!R53/'E3 PLCC'!$B53))</f>
        <v>0</v>
      </c>
      <c r="T43" s="1516">
        <f>IF(ISERROR('E3 PLCC'!S53/'E3 PLCC'!$B53),"0",('E3 PLCC'!S53/'E3 PLCC'!$B53))</f>
        <v>0</v>
      </c>
      <c r="U43" s="1516">
        <f>IF(ISERROR('E3 PLCC'!T53/'E3 PLCC'!$B53),"0",('E3 PLCC'!T53/'E3 PLCC'!$B53))</f>
        <v>0</v>
      </c>
      <c r="V43" s="1516">
        <f>IF(ISERROR('E3 PLCC'!U53/'E3 PLCC'!$B53),"0",('E3 PLCC'!U53/'E3 PLCC'!$B53))</f>
        <v>0</v>
      </c>
      <c r="W43" s="1516">
        <f>IF(ISERROR('E3 PLCC'!V53/'E3 PLCC'!$B53),"0",('E3 PLCC'!V53/'E3 PLCC'!$B53))</f>
        <v>0</v>
      </c>
    </row>
    <row r="44" spans="1:23" s="1517" customFormat="1" ht="12.75">
      <c r="A44" s="1513" t="s">
        <v>257</v>
      </c>
      <c r="B44" s="1514" t="s">
        <v>259</v>
      </c>
      <c r="C44" s="1515">
        <f>IF(+SUM(D44:W44)=0,"-",+SUM(D44:W44))</f>
        <v>1</v>
      </c>
      <c r="D44" s="1516">
        <f>IF(ISERROR('E3 PLCC'!C54/'E3 PLCC'!$B54),"0",('E3 PLCC'!C54/'E3 PLCC'!$B54))</f>
        <v>0.49471109685506176</v>
      </c>
      <c r="E44" s="1516">
        <f>IF(ISERROR('E3 PLCC'!D54/'E3 PLCC'!$B54),"0",('E3 PLCC'!D54/'E3 PLCC'!$B54))</f>
        <v>0.23579019214873631</v>
      </c>
      <c r="F44" s="1516">
        <f>IF(ISERROR('E3 PLCC'!E54/'E3 PLCC'!$B54),"0",('E3 PLCC'!E54/'E3 PLCC'!$B54))</f>
        <v>0.2685763178211123</v>
      </c>
      <c r="G44" s="1516">
        <f>IF(ISERROR('E3 PLCC'!F54/'E3 PLCC'!$B54),"0",('E3 PLCC'!F54/'E3 PLCC'!$B54))</f>
        <v>0</v>
      </c>
      <c r="H44" s="1516">
        <f>IF(ISERROR('E3 PLCC'!G54/'E3 PLCC'!$B54),"0",('E3 PLCC'!G54/'E3 PLCC'!$B54))</f>
        <v>0</v>
      </c>
      <c r="I44" s="1516">
        <f>IF(ISERROR('E3 PLCC'!H54/'E3 PLCC'!$B54),"0",('E3 PLCC'!H54/'E3 PLCC'!$B54))</f>
        <v>0</v>
      </c>
      <c r="J44" s="1516">
        <f>IF(ISERROR('E3 PLCC'!I54/'E3 PLCC'!$B54),"0",('E3 PLCC'!I54/'E3 PLCC'!$B54))</f>
        <v>0</v>
      </c>
      <c r="K44" s="1516">
        <f>IF(ISERROR('E3 PLCC'!J54/'E3 PLCC'!$B54),"0",('E3 PLCC'!J54/'E3 PLCC'!$B54))</f>
        <v>0</v>
      </c>
      <c r="L44" s="1516">
        <f>IF(ISERROR('E3 PLCC'!K54/'E3 PLCC'!$B54),"0",('E3 PLCC'!K54/'E3 PLCC'!$B54))</f>
        <v>9.2239317508967299E-4</v>
      </c>
      <c r="M44" s="1516">
        <f>IF(ISERROR('E3 PLCC'!L54/'E3 PLCC'!$B54),"0",('E3 PLCC'!L54/'E3 PLCC'!$B54))</f>
        <v>0</v>
      </c>
      <c r="N44" s="1516">
        <f>IF(ISERROR('E3 PLCC'!M54/'E3 PLCC'!$B54),"0",('E3 PLCC'!M54/'E3 PLCC'!$B54))</f>
        <v>0</v>
      </c>
      <c r="O44" s="1516">
        <f>IF(ISERROR('E3 PLCC'!N54/'E3 PLCC'!$B54),"0",('E3 PLCC'!N54/'E3 PLCC'!$B54))</f>
        <v>0</v>
      </c>
      <c r="P44" s="1516">
        <f>IF(ISERROR('E3 PLCC'!O54/'E3 PLCC'!$B54),"0",('E3 PLCC'!O54/'E3 PLCC'!$B54))</f>
        <v>0</v>
      </c>
      <c r="Q44" s="1516">
        <f>IF(ISERROR('E3 PLCC'!P54/'E3 PLCC'!$B54),"0",('E3 PLCC'!P54/'E3 PLCC'!$B54))</f>
        <v>0</v>
      </c>
      <c r="R44" s="1516">
        <f>IF(ISERROR('E3 PLCC'!Q54/'E3 PLCC'!$B54),"0",('E3 PLCC'!Q54/'E3 PLCC'!$B54))</f>
        <v>0</v>
      </c>
      <c r="S44" s="1516">
        <f>IF(ISERROR('E3 PLCC'!R54/'E3 PLCC'!$B54),"0",('E3 PLCC'!R54/'E3 PLCC'!$B54))</f>
        <v>0</v>
      </c>
      <c r="T44" s="1516">
        <f>IF(ISERROR('E3 PLCC'!S54/'E3 PLCC'!$B54),"0",('E3 PLCC'!S54/'E3 PLCC'!$B54))</f>
        <v>0</v>
      </c>
      <c r="U44" s="1516">
        <f>IF(ISERROR('E3 PLCC'!T54/'E3 PLCC'!$B54),"0",('E3 PLCC'!T54/'E3 PLCC'!$B54))</f>
        <v>0</v>
      </c>
      <c r="V44" s="1516">
        <f>IF(ISERROR('E3 PLCC'!U54/'E3 PLCC'!$B54),"0",('E3 PLCC'!U54/'E3 PLCC'!$B54))</f>
        <v>0</v>
      </c>
      <c r="W44" s="1516">
        <f>IF(ISERROR('E3 PLCC'!V54/'E3 PLCC'!$B54),"0",('E3 PLCC'!V54/'E3 PLCC'!$B54))</f>
        <v>0</v>
      </c>
    </row>
    <row r="45" spans="1:23" s="1517" customFormat="1" ht="12.75">
      <c r="A45" s="1513" t="s">
        <v>1207</v>
      </c>
      <c r="B45" s="1514" t="s">
        <v>466</v>
      </c>
      <c r="C45" s="1515">
        <f>IF(+SUM(D45:W45)=0,"-",+SUM(D45:W45))</f>
        <v>1</v>
      </c>
      <c r="D45" s="1516">
        <f>IF(ISERROR('E3 PLCC'!C55/'E3 PLCC'!$B55),"0",('E3 PLCC'!C55/'E3 PLCC'!$B55))</f>
        <v>0.61903661732298609</v>
      </c>
      <c r="E45" s="1516">
        <f>IF(ISERROR('E3 PLCC'!D55/'E3 PLCC'!$B55),"0",('E3 PLCC'!D55/'E3 PLCC'!$B55))</f>
        <v>0.23458020427422402</v>
      </c>
      <c r="F45" s="1516">
        <f>IF(ISERROR('E3 PLCC'!E55/'E3 PLCC'!$B55),"0",('E3 PLCC'!E55/'E3 PLCC'!$B55))</f>
        <v>0.14519356510090883</v>
      </c>
      <c r="G45" s="1516">
        <f>IF(ISERROR('E3 PLCC'!F55/'E3 PLCC'!$B55),"0",('E3 PLCC'!F55/'E3 PLCC'!$B55))</f>
        <v>0</v>
      </c>
      <c r="H45" s="1516">
        <f>IF(ISERROR('E3 PLCC'!G55/'E3 PLCC'!$B55),"0",('E3 PLCC'!G55/'E3 PLCC'!$B55))</f>
        <v>0</v>
      </c>
      <c r="I45" s="1516">
        <f>IF(ISERROR('E3 PLCC'!H55/'E3 PLCC'!$B55),"0",('E3 PLCC'!H55/'E3 PLCC'!$B55))</f>
        <v>0</v>
      </c>
      <c r="J45" s="1516">
        <f>IF(ISERROR('E3 PLCC'!I55/'E3 PLCC'!$B55),"0",('E3 PLCC'!I55/'E3 PLCC'!$B55))</f>
        <v>0</v>
      </c>
      <c r="K45" s="1516">
        <f>IF(ISERROR('E3 PLCC'!J55/'E3 PLCC'!$B55),"0",('E3 PLCC'!J55/'E3 PLCC'!$B55))</f>
        <v>0</v>
      </c>
      <c r="L45" s="1516">
        <f>IF(ISERROR('E3 PLCC'!K55/'E3 PLCC'!$B55),"0",('E3 PLCC'!K55/'E3 PLCC'!$B55))</f>
        <v>1.1896133018811318E-3</v>
      </c>
      <c r="M45" s="1516">
        <f>IF(ISERROR('E3 PLCC'!L55/'E3 PLCC'!$B55),"0",('E3 PLCC'!L55/'E3 PLCC'!$B55))</f>
        <v>0</v>
      </c>
      <c r="N45" s="1516">
        <f>IF(ISERROR('E3 PLCC'!M55/'E3 PLCC'!$B55),"0",('E3 PLCC'!M55/'E3 PLCC'!$B55))</f>
        <v>0</v>
      </c>
      <c r="O45" s="1516">
        <f>IF(ISERROR('E3 PLCC'!N55/'E3 PLCC'!$B55),"0",('E3 PLCC'!N55/'E3 PLCC'!$B55))</f>
        <v>0</v>
      </c>
      <c r="P45" s="1516">
        <f>IF(ISERROR('E3 PLCC'!O55/'E3 PLCC'!$B55),"0",('E3 PLCC'!O55/'E3 PLCC'!$B55))</f>
        <v>0</v>
      </c>
      <c r="Q45" s="1516">
        <f>IF(ISERROR('E3 PLCC'!P55/'E3 PLCC'!$B55),"0",('E3 PLCC'!P55/'E3 PLCC'!$B55))</f>
        <v>0</v>
      </c>
      <c r="R45" s="1516">
        <f>IF(ISERROR('E3 PLCC'!Q55/'E3 PLCC'!$B55),"0",('E3 PLCC'!Q55/'E3 PLCC'!$B55))</f>
        <v>0</v>
      </c>
      <c r="S45" s="1516">
        <f>IF(ISERROR('E3 PLCC'!R55/'E3 PLCC'!$B55),"0",('E3 PLCC'!R55/'E3 PLCC'!$B55))</f>
        <v>0</v>
      </c>
      <c r="T45" s="1516">
        <f>IF(ISERROR('E3 PLCC'!S55/'E3 PLCC'!$B55),"0",('E3 PLCC'!S55/'E3 PLCC'!$B55))</f>
        <v>0</v>
      </c>
      <c r="U45" s="1516">
        <f>IF(ISERROR('E3 PLCC'!T55/'E3 PLCC'!$B55),"0",('E3 PLCC'!T55/'E3 PLCC'!$B55))</f>
        <v>0</v>
      </c>
      <c r="V45" s="1516">
        <f>IF(ISERROR('E3 PLCC'!U55/'E3 PLCC'!$B55),"0",('E3 PLCC'!U55/'E3 PLCC'!$B55))</f>
        <v>0</v>
      </c>
      <c r="W45" s="1516">
        <f>IF(ISERROR('E3 PLCC'!V55/'E3 PLCC'!$B55),"0",('E3 PLCC'!V55/'E3 PLCC'!$B55))</f>
        <v>0</v>
      </c>
    </row>
    <row r="46" spans="1:23" s="399" customFormat="1" ht="12.75">
      <c r="A46" s="524"/>
      <c r="B46" s="1399"/>
      <c r="C46" s="1515"/>
      <c r="D46" s="1516"/>
      <c r="E46" s="1516"/>
      <c r="F46" s="1516"/>
      <c r="G46" s="1516"/>
      <c r="H46" s="1516"/>
      <c r="I46" s="1516"/>
      <c r="J46" s="1516"/>
      <c r="K46" s="1516"/>
      <c r="L46" s="1516"/>
      <c r="M46" s="1516"/>
      <c r="N46" s="1516"/>
      <c r="O46" s="1516"/>
      <c r="P46" s="1516"/>
      <c r="Q46" s="1516"/>
      <c r="R46" s="1516"/>
      <c r="S46" s="1516"/>
      <c r="T46" s="1516"/>
      <c r="U46" s="1516"/>
      <c r="V46" s="1516"/>
      <c r="W46" s="1516"/>
    </row>
    <row r="47" spans="1:23" s="399" customFormat="1" ht="12.75">
      <c r="A47" s="524" t="s">
        <v>449</v>
      </c>
      <c r="B47" s="669"/>
      <c r="C47" s="1515"/>
      <c r="D47" s="1516"/>
      <c r="E47" s="1516"/>
      <c r="F47" s="1516"/>
      <c r="G47" s="1516"/>
      <c r="H47" s="1516"/>
      <c r="I47" s="1516"/>
      <c r="J47" s="1516"/>
      <c r="K47" s="1516"/>
      <c r="L47" s="1516"/>
      <c r="M47" s="1516"/>
      <c r="N47" s="1516"/>
      <c r="O47" s="1516"/>
      <c r="P47" s="1516"/>
      <c r="Q47" s="1516"/>
      <c r="R47" s="1516"/>
      <c r="S47" s="1516"/>
      <c r="T47" s="1516"/>
      <c r="U47" s="1516"/>
      <c r="V47" s="1516"/>
      <c r="W47" s="1516"/>
    </row>
    <row r="48" spans="1:23" s="1517" customFormat="1" ht="12.75">
      <c r="A48" s="1513" t="s">
        <v>1071</v>
      </c>
      <c r="B48" s="1514" t="s">
        <v>470</v>
      </c>
      <c r="C48" s="1515">
        <f>IF(+SUM(D48:W48)=0,"-",+SUM(D48:W48))</f>
        <v>1</v>
      </c>
      <c r="D48" s="1516">
        <f>IF(ISERROR('E3 PLCC'!C65/'E3 PLCC'!$B65),"0",('E3 PLCC'!C65/'E3 PLCC'!$B65))</f>
        <v>0.38212806540876049</v>
      </c>
      <c r="E48" s="1516">
        <f>IF(ISERROR('E3 PLCC'!D65/'E3 PLCC'!$B65),"0",('E3 PLCC'!D65/'E3 PLCC'!$B65))</f>
        <v>0.17561390387592493</v>
      </c>
      <c r="F48" s="1516">
        <f>IF(ISERROR('E3 PLCC'!E65/'E3 PLCC'!$B65),"0",('E3 PLCC'!E65/'E3 PLCC'!$B65))</f>
        <v>0.4415845454843893</v>
      </c>
      <c r="G48" s="1516">
        <f>IF(ISERROR('E3 PLCC'!F65/'E3 PLCC'!$B65),"0",('E3 PLCC'!F65/'E3 PLCC'!$B65))</f>
        <v>0</v>
      </c>
      <c r="H48" s="1516">
        <f>IF(ISERROR('E3 PLCC'!G65/'E3 PLCC'!$B65),"0",('E3 PLCC'!G65/'E3 PLCC'!$B65))</f>
        <v>0</v>
      </c>
      <c r="I48" s="1516">
        <f>IF(ISERROR('E3 PLCC'!H65/'E3 PLCC'!$B65),"0",('E3 PLCC'!H65/'E3 PLCC'!$B65))</f>
        <v>0</v>
      </c>
      <c r="J48" s="1516">
        <f>IF(ISERROR('E3 PLCC'!I65/'E3 PLCC'!$B65),"0",('E3 PLCC'!I65/'E3 PLCC'!$B65))</f>
        <v>0</v>
      </c>
      <c r="K48" s="1516">
        <f>IF(ISERROR('E3 PLCC'!J65/'E3 PLCC'!$B65),"0",('E3 PLCC'!J65/'E3 PLCC'!$B65))</f>
        <v>0</v>
      </c>
      <c r="L48" s="1516">
        <f>IF(ISERROR('E3 PLCC'!K65/'E3 PLCC'!$B65),"0",('E3 PLCC'!K65/'E3 PLCC'!$B65))</f>
        <v>6.7348523092521551E-4</v>
      </c>
      <c r="M48" s="1516">
        <f>IF(ISERROR('E3 PLCC'!L65/'E3 PLCC'!$B65),"0",('E3 PLCC'!L65/'E3 PLCC'!$B65))</f>
        <v>0</v>
      </c>
      <c r="N48" s="1516">
        <f>IF(ISERROR('E3 PLCC'!M65/'E3 PLCC'!$B65),"0",('E3 PLCC'!M65/'E3 PLCC'!$B65))</f>
        <v>0</v>
      </c>
      <c r="O48" s="1516">
        <f>IF(ISERROR('E3 PLCC'!N65/'E3 PLCC'!$B65),"0",('E3 PLCC'!N65/'E3 PLCC'!$B65))</f>
        <v>0</v>
      </c>
      <c r="P48" s="1516">
        <f>IF(ISERROR('E3 PLCC'!O65/'E3 PLCC'!$B65),"0",('E3 PLCC'!O65/'E3 PLCC'!$B65))</f>
        <v>0</v>
      </c>
      <c r="Q48" s="1516">
        <f>IF(ISERROR('E3 PLCC'!P65/'E3 PLCC'!$B65),"0",('E3 PLCC'!P65/'E3 PLCC'!$B65))</f>
        <v>0</v>
      </c>
      <c r="R48" s="1516">
        <f>IF(ISERROR('E3 PLCC'!Q65/'E3 PLCC'!$B65),"0",('E3 PLCC'!Q65/'E3 PLCC'!$B65))</f>
        <v>0</v>
      </c>
      <c r="S48" s="1516">
        <f>IF(ISERROR('E3 PLCC'!R65/'E3 PLCC'!$B65),"0",('E3 PLCC'!R65/'E3 PLCC'!$B65))</f>
        <v>0</v>
      </c>
      <c r="T48" s="1516">
        <f>IF(ISERROR('E3 PLCC'!S65/'E3 PLCC'!$B65),"0",('E3 PLCC'!S65/'E3 PLCC'!$B65))</f>
        <v>0</v>
      </c>
      <c r="U48" s="1516">
        <f>IF(ISERROR('E3 PLCC'!T65/'E3 PLCC'!$B65),"0",('E3 PLCC'!T65/'E3 PLCC'!$B65))</f>
        <v>0</v>
      </c>
      <c r="V48" s="1516">
        <f>IF(ISERROR('E3 PLCC'!U65/'E3 PLCC'!$B65),"0",('E3 PLCC'!U65/'E3 PLCC'!$B65))</f>
        <v>0</v>
      </c>
      <c r="W48" s="1516">
        <f>IF(ISERROR('E3 PLCC'!V65/'E3 PLCC'!$B65),"0",('E3 PLCC'!V65/'E3 PLCC'!$B65))</f>
        <v>0</v>
      </c>
    </row>
    <row r="49" spans="1:23" s="1517" customFormat="1" ht="12.75">
      <c r="A49" s="1513" t="s">
        <v>1206</v>
      </c>
      <c r="B49" s="1514" t="s">
        <v>471</v>
      </c>
      <c r="C49" s="1515">
        <f>IF(+SUM(D49:W49)=0,"-",+SUM(D49:W49))</f>
        <v>1</v>
      </c>
      <c r="D49" s="1516">
        <f>IF(ISERROR('E3 PLCC'!C66/'E3 PLCC'!$B66),"0",('E3 PLCC'!C66/'E3 PLCC'!$B66))</f>
        <v>0.32837119552090704</v>
      </c>
      <c r="E49" s="1516">
        <f>IF(ISERROR('E3 PLCC'!D66/'E3 PLCC'!$B66),"0",('E3 PLCC'!D66/'E3 PLCC'!$B66))</f>
        <v>0.18320709987971051</v>
      </c>
      <c r="F49" s="1516">
        <f>IF(ISERROR('E3 PLCC'!E66/'E3 PLCC'!$B66),"0",('E3 PLCC'!E66/'E3 PLCC'!$B66))</f>
        <v>0.48767593379029789</v>
      </c>
      <c r="G49" s="1516">
        <f>IF(ISERROR('E3 PLCC'!F66/'E3 PLCC'!$B66),"0",('E3 PLCC'!F66/'E3 PLCC'!$B66))</f>
        <v>0</v>
      </c>
      <c r="H49" s="1516">
        <f>IF(ISERROR('E3 PLCC'!G66/'E3 PLCC'!$B66),"0",('E3 PLCC'!G66/'E3 PLCC'!$B66))</f>
        <v>0</v>
      </c>
      <c r="I49" s="1516">
        <f>IF(ISERROR('E3 PLCC'!H66/'E3 PLCC'!$B66),"0",('E3 PLCC'!H66/'E3 PLCC'!$B66))</f>
        <v>0</v>
      </c>
      <c r="J49" s="1516">
        <f>IF(ISERROR('E3 PLCC'!I66/'E3 PLCC'!$B66),"0",('E3 PLCC'!I66/'E3 PLCC'!$B66))</f>
        <v>0</v>
      </c>
      <c r="K49" s="1516">
        <f>IF(ISERROR('E3 PLCC'!J66/'E3 PLCC'!$B66),"0",('E3 PLCC'!J66/'E3 PLCC'!$B66))</f>
        <v>0</v>
      </c>
      <c r="L49" s="1516">
        <f>IF(ISERROR('E3 PLCC'!K66/'E3 PLCC'!$B66),"0",('E3 PLCC'!K66/'E3 PLCC'!$B66))</f>
        <v>7.4577080908463011E-4</v>
      </c>
      <c r="M49" s="1516">
        <f>IF(ISERROR('E3 PLCC'!L66/'E3 PLCC'!$B66),"0",('E3 PLCC'!L66/'E3 PLCC'!$B66))</f>
        <v>0</v>
      </c>
      <c r="N49" s="1516">
        <f>IF(ISERROR('E3 PLCC'!M66/'E3 PLCC'!$B66),"0",('E3 PLCC'!M66/'E3 PLCC'!$B66))</f>
        <v>0</v>
      </c>
      <c r="O49" s="1516">
        <f>IF(ISERROR('E3 PLCC'!N66/'E3 PLCC'!$B66),"0",('E3 PLCC'!N66/'E3 PLCC'!$B66))</f>
        <v>0</v>
      </c>
      <c r="P49" s="1516">
        <f>IF(ISERROR('E3 PLCC'!O66/'E3 PLCC'!$B66),"0",('E3 PLCC'!O66/'E3 PLCC'!$B66))</f>
        <v>0</v>
      </c>
      <c r="Q49" s="1516">
        <f>IF(ISERROR('E3 PLCC'!P66/'E3 PLCC'!$B66),"0",('E3 PLCC'!P66/'E3 PLCC'!$B66))</f>
        <v>0</v>
      </c>
      <c r="R49" s="1516">
        <f>IF(ISERROR('E3 PLCC'!Q66/'E3 PLCC'!$B66),"0",('E3 PLCC'!Q66/'E3 PLCC'!$B66))</f>
        <v>0</v>
      </c>
      <c r="S49" s="1516">
        <f>IF(ISERROR('E3 PLCC'!R66/'E3 PLCC'!$B66),"0",('E3 PLCC'!R66/'E3 PLCC'!$B66))</f>
        <v>0</v>
      </c>
      <c r="T49" s="1516">
        <f>IF(ISERROR('E3 PLCC'!S66/'E3 PLCC'!$B66),"0",('E3 PLCC'!S66/'E3 PLCC'!$B66))</f>
        <v>0</v>
      </c>
      <c r="U49" s="1516">
        <f>IF(ISERROR('E3 PLCC'!T66/'E3 PLCC'!$B66),"0",('E3 PLCC'!T66/'E3 PLCC'!$B66))</f>
        <v>0</v>
      </c>
      <c r="V49" s="1516">
        <f>IF(ISERROR('E3 PLCC'!U66/'E3 PLCC'!$B66),"0",('E3 PLCC'!U66/'E3 PLCC'!$B66))</f>
        <v>0</v>
      </c>
      <c r="W49" s="1516">
        <f>IF(ISERROR('E3 PLCC'!V66/'E3 PLCC'!$B66),"0",('E3 PLCC'!V66/'E3 PLCC'!$B66))</f>
        <v>0</v>
      </c>
    </row>
    <row r="50" spans="1:23" s="1517" customFormat="1" ht="12.75">
      <c r="A50" s="1513" t="s">
        <v>257</v>
      </c>
      <c r="B50" s="1514" t="s">
        <v>260</v>
      </c>
      <c r="C50" s="1515">
        <f>IF(+SUM(D50:W50)=0,"-",+SUM(D50:W50))</f>
        <v>1</v>
      </c>
      <c r="D50" s="1516">
        <f>IF(ISERROR('E3 PLCC'!C67/'E3 PLCC'!$B67),"0",('E3 PLCC'!C67/'E3 PLCC'!$B67))</f>
        <v>0.44487527579405306</v>
      </c>
      <c r="E50" s="1516">
        <f>IF(ISERROR('E3 PLCC'!D67/'E3 PLCC'!$B67),"0",('E3 PLCC'!D67/'E3 PLCC'!$B67))</f>
        <v>0.2526662300140135</v>
      </c>
      <c r="F50" s="1516">
        <f>IF(ISERROR('E3 PLCC'!E67/'E3 PLCC'!$B67),"0",('E3 PLCC'!E67/'E3 PLCC'!$B67))</f>
        <v>0.30139623237890012</v>
      </c>
      <c r="G50" s="1516">
        <f>IF(ISERROR('E3 PLCC'!F67/'E3 PLCC'!$B67),"0",('E3 PLCC'!F67/'E3 PLCC'!$B67))</f>
        <v>0</v>
      </c>
      <c r="H50" s="1516">
        <f>IF(ISERROR('E3 PLCC'!G67/'E3 PLCC'!$B67),"0",('E3 PLCC'!G67/'E3 PLCC'!$B67))</f>
        <v>0</v>
      </c>
      <c r="I50" s="1516">
        <f>IF(ISERROR('E3 PLCC'!H67/'E3 PLCC'!$B67),"0",('E3 PLCC'!H67/'E3 PLCC'!$B67))</f>
        <v>0</v>
      </c>
      <c r="J50" s="1516">
        <f>IF(ISERROR('E3 PLCC'!I67/'E3 PLCC'!$B67),"0",('E3 PLCC'!I67/'E3 PLCC'!$B67))</f>
        <v>0</v>
      </c>
      <c r="K50" s="1516">
        <f>IF(ISERROR('E3 PLCC'!J67/'E3 PLCC'!$B67),"0",('E3 PLCC'!J67/'E3 PLCC'!$B67))</f>
        <v>0</v>
      </c>
      <c r="L50" s="1516">
        <f>IF(ISERROR('E3 PLCC'!K67/'E3 PLCC'!$B67),"0",('E3 PLCC'!K67/'E3 PLCC'!$B67))</f>
        <v>1.0622618130333222E-3</v>
      </c>
      <c r="M50" s="1516">
        <f>IF(ISERROR('E3 PLCC'!L67/'E3 PLCC'!$B67),"0",('E3 PLCC'!L67/'E3 PLCC'!$B67))</f>
        <v>0</v>
      </c>
      <c r="N50" s="1516">
        <f>IF(ISERROR('E3 PLCC'!M67/'E3 PLCC'!$B67),"0",('E3 PLCC'!M67/'E3 PLCC'!$B67))</f>
        <v>0</v>
      </c>
      <c r="O50" s="1516">
        <f>IF(ISERROR('E3 PLCC'!N67/'E3 PLCC'!$B67),"0",('E3 PLCC'!N67/'E3 PLCC'!$B67))</f>
        <v>0</v>
      </c>
      <c r="P50" s="1516">
        <f>IF(ISERROR('E3 PLCC'!O67/'E3 PLCC'!$B67),"0",('E3 PLCC'!O67/'E3 PLCC'!$B67))</f>
        <v>0</v>
      </c>
      <c r="Q50" s="1516">
        <f>IF(ISERROR('E3 PLCC'!P67/'E3 PLCC'!$B67),"0",('E3 PLCC'!P67/'E3 PLCC'!$B67))</f>
        <v>0</v>
      </c>
      <c r="R50" s="1516">
        <f>IF(ISERROR('E3 PLCC'!Q67/'E3 PLCC'!$B67),"0",('E3 PLCC'!Q67/'E3 PLCC'!$B67))</f>
        <v>0</v>
      </c>
      <c r="S50" s="1516">
        <f>IF(ISERROR('E3 PLCC'!R67/'E3 PLCC'!$B67),"0",('E3 PLCC'!R67/'E3 PLCC'!$B67))</f>
        <v>0</v>
      </c>
      <c r="T50" s="1516">
        <f>IF(ISERROR('E3 PLCC'!S67/'E3 PLCC'!$B67),"0",('E3 PLCC'!S67/'E3 PLCC'!$B67))</f>
        <v>0</v>
      </c>
      <c r="U50" s="1516">
        <f>IF(ISERROR('E3 PLCC'!T67/'E3 PLCC'!$B67),"0",('E3 PLCC'!T67/'E3 PLCC'!$B67))</f>
        <v>0</v>
      </c>
      <c r="V50" s="1516">
        <f>IF(ISERROR('E3 PLCC'!U67/'E3 PLCC'!$B67),"0",('E3 PLCC'!U67/'E3 PLCC'!$B67))</f>
        <v>0</v>
      </c>
      <c r="W50" s="1516">
        <f>IF(ISERROR('E3 PLCC'!V67/'E3 PLCC'!$B67),"0",('E3 PLCC'!V67/'E3 PLCC'!$B67))</f>
        <v>0</v>
      </c>
    </row>
    <row r="51" spans="1:23" s="1517" customFormat="1" ht="12.75">
      <c r="A51" s="1513" t="s">
        <v>1207</v>
      </c>
      <c r="B51" s="1514" t="s">
        <v>472</v>
      </c>
      <c r="C51" s="1515">
        <f>IF(+SUM(D51:W51)=0,"-",+SUM(D51:W51))</f>
        <v>1.0000000000000002</v>
      </c>
      <c r="D51" s="1516">
        <f>IF(ISERROR('E3 PLCC'!C68/'E3 PLCC'!$B68),"0",('E3 PLCC'!C68/'E3 PLCC'!$B68))</f>
        <v>0.57271663159750874</v>
      </c>
      <c r="E51" s="1516">
        <f>IF(ISERROR('E3 PLCC'!D68/'E3 PLCC'!$B68),"0",('E3 PLCC'!D68/'E3 PLCC'!$B68))</f>
        <v>0.25831725803392258</v>
      </c>
      <c r="F51" s="1516">
        <f>IF(ISERROR('E3 PLCC'!E68/'E3 PLCC'!$B68),"0",('E3 PLCC'!E68/'E3 PLCC'!$B68))</f>
        <v>0.16755722599515568</v>
      </c>
      <c r="G51" s="1516">
        <f>IF(ISERROR('E3 PLCC'!F68/'E3 PLCC'!$B68),"0",('E3 PLCC'!F68/'E3 PLCC'!$B68))</f>
        <v>0</v>
      </c>
      <c r="H51" s="1516">
        <f>IF(ISERROR('E3 PLCC'!G68/'E3 PLCC'!$B68),"0",('E3 PLCC'!G68/'E3 PLCC'!$B68))</f>
        <v>0</v>
      </c>
      <c r="I51" s="1516">
        <f>IF(ISERROR('E3 PLCC'!H68/'E3 PLCC'!$B68),"0",('E3 PLCC'!H68/'E3 PLCC'!$B68))</f>
        <v>0</v>
      </c>
      <c r="J51" s="1516">
        <f>IF(ISERROR('E3 PLCC'!I68/'E3 PLCC'!$B68),"0",('E3 PLCC'!I68/'E3 PLCC'!$B68))</f>
        <v>0</v>
      </c>
      <c r="K51" s="1516">
        <f>IF(ISERROR('E3 PLCC'!J68/'E3 PLCC'!$B68),"0",('E3 PLCC'!J68/'E3 PLCC'!$B68))</f>
        <v>0</v>
      </c>
      <c r="L51" s="1516">
        <f>IF(ISERROR('E3 PLCC'!K68/'E3 PLCC'!$B68),"0",('E3 PLCC'!K68/'E3 PLCC'!$B68))</f>
        <v>1.4088843734132183E-3</v>
      </c>
      <c r="M51" s="1516">
        <f>IF(ISERROR('E3 PLCC'!L68/'E3 PLCC'!$B68),"0",('E3 PLCC'!L68/'E3 PLCC'!$B68))</f>
        <v>0</v>
      </c>
      <c r="N51" s="1516">
        <f>IF(ISERROR('E3 PLCC'!M68/'E3 PLCC'!$B68),"0",('E3 PLCC'!M68/'E3 PLCC'!$B68))</f>
        <v>0</v>
      </c>
      <c r="O51" s="1516">
        <f>IF(ISERROR('E3 PLCC'!N68/'E3 PLCC'!$B68),"0",('E3 PLCC'!N68/'E3 PLCC'!$B68))</f>
        <v>0</v>
      </c>
      <c r="P51" s="1516">
        <f>IF(ISERROR('E3 PLCC'!O68/'E3 PLCC'!$B68),"0",('E3 PLCC'!O68/'E3 PLCC'!$B68))</f>
        <v>0</v>
      </c>
      <c r="Q51" s="1516">
        <f>IF(ISERROR('E3 PLCC'!P68/'E3 PLCC'!$B68),"0",('E3 PLCC'!P68/'E3 PLCC'!$B68))</f>
        <v>0</v>
      </c>
      <c r="R51" s="1516">
        <f>IF(ISERROR('E3 PLCC'!Q68/'E3 PLCC'!$B68),"0",('E3 PLCC'!Q68/'E3 PLCC'!$B68))</f>
        <v>0</v>
      </c>
      <c r="S51" s="1516">
        <f>IF(ISERROR('E3 PLCC'!R68/'E3 PLCC'!$B68),"0",('E3 PLCC'!R68/'E3 PLCC'!$B68))</f>
        <v>0</v>
      </c>
      <c r="T51" s="1516">
        <f>IF(ISERROR('E3 PLCC'!S68/'E3 PLCC'!$B68),"0",('E3 PLCC'!S68/'E3 PLCC'!$B68))</f>
        <v>0</v>
      </c>
      <c r="U51" s="1516">
        <f>IF(ISERROR('E3 PLCC'!T68/'E3 PLCC'!$B68),"0",('E3 PLCC'!T68/'E3 PLCC'!$B68))</f>
        <v>0</v>
      </c>
      <c r="V51" s="1516">
        <f>IF(ISERROR('E3 PLCC'!U68/'E3 PLCC'!$B68),"0",('E3 PLCC'!U68/'E3 PLCC'!$B68))</f>
        <v>0</v>
      </c>
      <c r="W51" s="1516">
        <f>IF(ISERROR('E3 PLCC'!V68/'E3 PLCC'!$B68),"0",('E3 PLCC'!V68/'E3 PLCC'!$B68))</f>
        <v>0</v>
      </c>
    </row>
    <row r="52" spans="1:23" s="1517" customFormat="1" ht="12.75">
      <c r="A52" s="1513"/>
      <c r="B52" s="1514"/>
      <c r="C52" s="1515"/>
      <c r="D52" s="1516"/>
      <c r="E52" s="1516"/>
      <c r="F52" s="1516"/>
      <c r="G52" s="1516"/>
      <c r="H52" s="1516"/>
      <c r="I52" s="1516"/>
      <c r="J52" s="1516"/>
      <c r="K52" s="1516"/>
      <c r="L52" s="1516"/>
      <c r="M52" s="1516"/>
      <c r="N52" s="1516"/>
      <c r="O52" s="1516"/>
      <c r="P52" s="1516"/>
      <c r="Q52" s="1516"/>
      <c r="R52" s="1516"/>
      <c r="S52" s="1516"/>
      <c r="T52" s="1516"/>
      <c r="U52" s="1516"/>
      <c r="V52" s="1516"/>
      <c r="W52" s="1516"/>
    </row>
    <row r="53" spans="1:23" s="399" customFormat="1" ht="12.75">
      <c r="A53" s="1509" t="s">
        <v>1426</v>
      </c>
      <c r="B53" s="1399"/>
      <c r="C53" s="1523"/>
      <c r="D53" s="1516"/>
      <c r="E53" s="1516"/>
      <c r="F53" s="1524"/>
      <c r="G53" s="1524"/>
      <c r="H53" s="1524"/>
      <c r="I53" s="1524"/>
      <c r="J53" s="1524"/>
      <c r="K53" s="1524"/>
      <c r="L53" s="1524"/>
      <c r="M53" s="1516"/>
      <c r="N53" s="1525"/>
      <c r="O53" s="1526"/>
      <c r="P53" s="1526"/>
      <c r="Q53" s="1526"/>
      <c r="R53" s="1526"/>
      <c r="S53" s="1526"/>
      <c r="T53" s="1526"/>
      <c r="U53" s="1526"/>
      <c r="V53" s="1527"/>
      <c r="W53" s="1527"/>
    </row>
    <row r="54" spans="1:23" s="399" customFormat="1" ht="12.75">
      <c r="A54" s="524"/>
      <c r="B54" s="1399"/>
      <c r="C54" s="1515"/>
      <c r="D54" s="1516"/>
      <c r="E54" s="1516"/>
      <c r="F54" s="1524"/>
      <c r="G54" s="1524"/>
      <c r="H54" s="1524"/>
      <c r="I54" s="1524"/>
      <c r="J54" s="1524"/>
      <c r="K54" s="1524"/>
      <c r="L54" s="1524"/>
      <c r="M54" s="1516"/>
      <c r="N54" s="1525"/>
      <c r="O54" s="1526"/>
      <c r="P54" s="1526"/>
      <c r="Q54" s="1526"/>
      <c r="R54" s="1526"/>
      <c r="S54" s="1526"/>
      <c r="T54" s="1526"/>
      <c r="U54" s="1526"/>
      <c r="V54" s="1527"/>
      <c r="W54" s="1527"/>
    </row>
    <row r="55" spans="1:23" s="399" customFormat="1" ht="12.75">
      <c r="A55" s="524" t="s">
        <v>1367</v>
      </c>
      <c r="B55" s="1399" t="s">
        <v>1365</v>
      </c>
      <c r="C55" s="1515">
        <f t="shared" ref="C55:C68" si="0">IF(+SUM(D55:W55)=0,"-",+SUM(D55:W55))</f>
        <v>0.99999999999999989</v>
      </c>
      <c r="D55" s="1516">
        <f>IF(ISERROR('O6 Source Data for E2'!D$88/'O6 Source Data for E2'!$C$88),"0.00%",'O6 Source Data for E2'!D$88/'O6 Source Data for E2'!$C$88)</f>
        <v>0.42973771621705004</v>
      </c>
      <c r="E55" s="1516">
        <f>IF(ISERROR('O6 Source Data for E2'!E$88/'O6 Source Data for E2'!$C$88),"0.00%",'O6 Source Data for E2'!E$88/'O6 Source Data for E2'!$C$88)</f>
        <v>0.1938420718743761</v>
      </c>
      <c r="F55" s="1516">
        <f>IF(ISERROR('O6 Source Data for E2'!F$88/'O6 Source Data for E2'!$C$88),"0.00%",'O6 Source Data for E2'!F$88/'O6 Source Data for E2'!$C$88)</f>
        <v>0.37563778089620592</v>
      </c>
      <c r="G55" s="1516">
        <f>IF(ISERROR('O6 Source Data for E2'!G$88/'O6 Source Data for E2'!$C$88),"0.00%",'O6 Source Data for E2'!G$88/'O6 Source Data for E2'!$C$88)</f>
        <v>0</v>
      </c>
      <c r="H55" s="1516">
        <f>IF(ISERROR('O6 Source Data for E2'!H$88/'O6 Source Data for E2'!$C$88),"0.00%",'O6 Source Data for E2'!H$88/'O6 Source Data for E2'!$C$88)</f>
        <v>0</v>
      </c>
      <c r="I55" s="1516">
        <f>IF(ISERROR('O6 Source Data for E2'!I$88/'O6 Source Data for E2'!$C$88),"0.00%",'O6 Source Data for E2'!I$88/'O6 Source Data for E2'!$C$88)</f>
        <v>0</v>
      </c>
      <c r="J55" s="1516">
        <f>IF(ISERROR('O6 Source Data for E2'!J$88/'O6 Source Data for E2'!$C$88),"0.00%",'O6 Source Data for E2'!J$88/'O6 Source Data for E2'!$C$88)</f>
        <v>0</v>
      </c>
      <c r="K55" s="1516">
        <f>IF(ISERROR('O6 Source Data for E2'!K$88/'O6 Source Data for E2'!$C$88),"0.00%",'O6 Source Data for E2'!K$88/'O6 Source Data for E2'!$C$88)</f>
        <v>0</v>
      </c>
      <c r="L55" s="1516">
        <f>IF(ISERROR('O6 Source Data for E2'!L$88/'O6 Source Data for E2'!$C$88),"0.00%",'O6 Source Data for E2'!L$88/'O6 Source Data for E2'!$C$88)</f>
        <v>7.8243101236788492E-4</v>
      </c>
      <c r="M55" s="1516">
        <f>IF(ISERROR('O6 Source Data for E2'!M$88/'O6 Source Data for E2'!$C$88),"0.00%",'O6 Source Data for E2'!M$88/'O6 Source Data for E2'!$C$88)</f>
        <v>0</v>
      </c>
      <c r="N55" s="1516">
        <f>IF(ISERROR('O6 Source Data for E2'!N$88/'O6 Source Data for E2'!$C$88),"0.00%",'O6 Source Data for E2'!N$88/'O6 Source Data for E2'!$C$88)</f>
        <v>0</v>
      </c>
      <c r="O55" s="1516">
        <f>IF(ISERROR('O6 Source Data for E2'!O$88/'O6 Source Data for E2'!$C$88),"0.00%",'O6 Source Data for E2'!O$88/'O6 Source Data for E2'!$C$88)</f>
        <v>0</v>
      </c>
      <c r="P55" s="1516">
        <f>IF(ISERROR('O6 Source Data for E2'!P$88/'O6 Source Data for E2'!$C$88),"0.00%",'O6 Source Data for E2'!P$88/'O6 Source Data for E2'!$C$88)</f>
        <v>0</v>
      </c>
      <c r="Q55" s="1516">
        <f>IF(ISERROR('O6 Source Data for E2'!Q$88/'O6 Source Data for E2'!$C$88),"0.00%",'O6 Source Data for E2'!Q$88/'O6 Source Data for E2'!$C$88)</f>
        <v>0</v>
      </c>
      <c r="R55" s="1516">
        <f>IF(ISERROR('O6 Source Data for E2'!R$88/'O6 Source Data for E2'!$C$88),"0.00%",'O6 Source Data for E2'!R$88/'O6 Source Data for E2'!$C$88)</f>
        <v>0</v>
      </c>
      <c r="S55" s="1516">
        <f>IF(ISERROR('O6 Source Data for E2'!S$88/'O6 Source Data for E2'!$C$88),"0.00%",'O6 Source Data for E2'!S$88/'O6 Source Data for E2'!$C$88)</f>
        <v>0</v>
      </c>
      <c r="T55" s="1516">
        <f>IF(ISERROR('O6 Source Data for E2'!T$88/'O6 Source Data for E2'!$C$88),"0.00%",'O6 Source Data for E2'!T$88/'O6 Source Data for E2'!$C$88)</f>
        <v>0</v>
      </c>
      <c r="U55" s="1516">
        <f>IF(ISERROR('O6 Source Data for E2'!U$88/'O6 Source Data for E2'!$C$88),"0.00%",'O6 Source Data for E2'!U$88/'O6 Source Data for E2'!$C$88)</f>
        <v>0</v>
      </c>
      <c r="V55" s="1516">
        <f>IF(ISERROR('O6 Source Data for E2'!V$88/'O6 Source Data for E2'!$C$88),"0.00%",'O6 Source Data for E2'!V$88/'O6 Source Data for E2'!$C$88)</f>
        <v>0</v>
      </c>
      <c r="W55" s="1516">
        <f>IF(ISERROR('O6 Source Data for E2'!W$88/'O6 Source Data for E2'!$C$88),"0.00%",'O6 Source Data for E2'!W$88/'O6 Source Data for E2'!$C$88)</f>
        <v>0</v>
      </c>
    </row>
    <row r="56" spans="1:23" s="399" customFormat="1" ht="12.75">
      <c r="A56" s="524" t="s">
        <v>474</v>
      </c>
      <c r="B56" s="1399" t="s">
        <v>475</v>
      </c>
      <c r="C56" s="1515" t="str">
        <f t="shared" si="0"/>
        <v>-</v>
      </c>
      <c r="D56" s="1516" t="str">
        <f>IF(ISERROR('O6 Source Data for E2'!D$39/'O6 Source Data for E2'!$C$39),"0.00%",'O6 Source Data for E2'!D$39/'O6 Source Data for E2'!$C$39)</f>
        <v>0.00%</v>
      </c>
      <c r="E56" s="1516" t="str">
        <f>IF(ISERROR('O6 Source Data for E2'!E$39/'O6 Source Data for E2'!$C$39),"0.00%",'O6 Source Data for E2'!E$39/'O6 Source Data for E2'!$C$39)</f>
        <v>0.00%</v>
      </c>
      <c r="F56" s="1516" t="str">
        <f>IF(ISERROR('O6 Source Data for E2'!F$39/'O6 Source Data for E2'!$C$39),"0.00%",'O6 Source Data for E2'!F$39/'O6 Source Data for E2'!$C$39)</f>
        <v>0.00%</v>
      </c>
      <c r="G56" s="1516" t="str">
        <f>IF(ISERROR('O6 Source Data for E2'!G$39/'O6 Source Data for E2'!$C$39),"0.00%",'O6 Source Data for E2'!G$39/'O6 Source Data for E2'!$C$39)</f>
        <v>0.00%</v>
      </c>
      <c r="H56" s="1516" t="str">
        <f>IF(ISERROR('O6 Source Data for E2'!H$39/'O6 Source Data for E2'!$C$39),"0.00%",'O6 Source Data for E2'!H$39/'O6 Source Data for E2'!$C$39)</f>
        <v>0.00%</v>
      </c>
      <c r="I56" s="1516" t="str">
        <f>IF(ISERROR('O6 Source Data for E2'!I$39/'O6 Source Data for E2'!$C$39),"0.00%",'O6 Source Data for E2'!I$39/'O6 Source Data for E2'!$C$39)</f>
        <v>0.00%</v>
      </c>
      <c r="J56" s="1516" t="str">
        <f>IF(ISERROR('O6 Source Data for E2'!J$39/'O6 Source Data for E2'!$C$39),"0.00%",'O6 Source Data for E2'!J$39/'O6 Source Data for E2'!$C$39)</f>
        <v>0.00%</v>
      </c>
      <c r="K56" s="1516" t="str">
        <f>IF(ISERROR('O6 Source Data for E2'!K$39/'O6 Source Data for E2'!$C$39),"0.00%",'O6 Source Data for E2'!K$39/'O6 Source Data for E2'!$C$39)</f>
        <v>0.00%</v>
      </c>
      <c r="L56" s="1516" t="str">
        <f>IF(ISERROR('O6 Source Data for E2'!L$39/'O6 Source Data for E2'!$C$39),"0.00%",'O6 Source Data for E2'!L$39/'O6 Source Data for E2'!$C$39)</f>
        <v>0.00%</v>
      </c>
      <c r="M56" s="1516" t="str">
        <f>IF(ISERROR('O6 Source Data for E2'!M$39/'O6 Source Data for E2'!$C$39),"0.00%",'O6 Source Data for E2'!M$39/'O6 Source Data for E2'!$C$39)</f>
        <v>0.00%</v>
      </c>
      <c r="N56" s="1516" t="str">
        <f>IF(ISERROR('O6 Source Data for E2'!N$39/'O6 Source Data for E2'!$C$39),"0.00%",'O6 Source Data for E2'!N$39/'O6 Source Data for E2'!$C$39)</f>
        <v>0.00%</v>
      </c>
      <c r="O56" s="1516" t="str">
        <f>IF(ISERROR('O6 Source Data for E2'!O$39/'O6 Source Data for E2'!$C$39),"0.00%",'O6 Source Data for E2'!O$39/'O6 Source Data for E2'!$C$39)</f>
        <v>0.00%</v>
      </c>
      <c r="P56" s="1516" t="str">
        <f>IF(ISERROR('O6 Source Data for E2'!P$39/'O6 Source Data for E2'!$C$39),"0.00%",'O6 Source Data for E2'!P$39/'O6 Source Data for E2'!$C$39)</f>
        <v>0.00%</v>
      </c>
      <c r="Q56" s="1516" t="str">
        <f>IF(ISERROR('O6 Source Data for E2'!Q$39/'O6 Source Data for E2'!$C$39),"0.00%",'O6 Source Data for E2'!Q$39/'O6 Source Data for E2'!$C$39)</f>
        <v>0.00%</v>
      </c>
      <c r="R56" s="1516" t="str">
        <f>IF(ISERROR('O6 Source Data for E2'!R$39/'O6 Source Data for E2'!$C$39),"0.00%",'O6 Source Data for E2'!R$39/'O6 Source Data for E2'!$C$39)</f>
        <v>0.00%</v>
      </c>
      <c r="S56" s="1516" t="str">
        <f>IF(ISERROR('O6 Source Data for E2'!S$39/'O6 Source Data for E2'!$C$39),"0.00%",'O6 Source Data for E2'!S$39/'O6 Source Data for E2'!$C$39)</f>
        <v>0.00%</v>
      </c>
      <c r="T56" s="1516" t="str">
        <f>IF(ISERROR('O6 Source Data for E2'!T$39/'O6 Source Data for E2'!$C$39),"0.00%",'O6 Source Data for E2'!T$39/'O6 Source Data for E2'!$C$39)</f>
        <v>0.00%</v>
      </c>
      <c r="U56" s="1516" t="str">
        <f>IF(ISERROR('O6 Source Data for E2'!U$39/'O6 Source Data for E2'!$C$39),"0.00%",'O6 Source Data for E2'!U$39/'O6 Source Data for E2'!$C$39)</f>
        <v>0.00%</v>
      </c>
      <c r="V56" s="1516" t="str">
        <f>IF(ISERROR('O6 Source Data for E2'!V$39/'O6 Source Data for E2'!$C$39),"0.00%",'O6 Source Data for E2'!V$39/'O6 Source Data for E2'!$C$39)</f>
        <v>0.00%</v>
      </c>
      <c r="W56" s="1516" t="str">
        <f>IF(ISERROR('O6 Source Data for E2'!W$39/'O6 Source Data for E2'!$C$39),"0.00%",'O6 Source Data for E2'!W$39/'O6 Source Data for E2'!$C$39)</f>
        <v>0.00%</v>
      </c>
    </row>
    <row r="57" spans="1:23" s="399" customFormat="1" ht="12.75">
      <c r="A57" s="524" t="s">
        <v>478</v>
      </c>
      <c r="B57" s="1399" t="s">
        <v>489</v>
      </c>
      <c r="C57" s="1515" t="str">
        <f t="shared" si="0"/>
        <v>-</v>
      </c>
      <c r="D57" s="1516" t="str">
        <f>IF(ISERROR('O6 Source Data for E2'!D$45/'O6 Source Data for E2'!$C$45),"0.00%",'O6 Source Data for E2'!D$45/'O6 Source Data for E2'!$C$45)</f>
        <v>0.00%</v>
      </c>
      <c r="E57" s="1516" t="str">
        <f>IF(ISERROR('O6 Source Data for E2'!E$45/'O6 Source Data for E2'!$C$45),"0.00%",'O6 Source Data for E2'!E$45/'O6 Source Data for E2'!$C$45)</f>
        <v>0.00%</v>
      </c>
      <c r="F57" s="1516" t="str">
        <f>IF(ISERROR('O6 Source Data for E2'!F$45/'O6 Source Data for E2'!$C$45),"0.00%",'O6 Source Data for E2'!F$45/'O6 Source Data for E2'!$C$45)</f>
        <v>0.00%</v>
      </c>
      <c r="G57" s="1516" t="str">
        <f>IF(ISERROR('O6 Source Data for E2'!G$45/'O6 Source Data for E2'!$C$45),"0.00%",'O6 Source Data for E2'!G$45/'O6 Source Data for E2'!$C$45)</f>
        <v>0.00%</v>
      </c>
      <c r="H57" s="1516" t="str">
        <f>IF(ISERROR('O6 Source Data for E2'!H$45/'O6 Source Data for E2'!$C$45),"0.00%",'O6 Source Data for E2'!H$45/'O6 Source Data for E2'!$C$45)</f>
        <v>0.00%</v>
      </c>
      <c r="I57" s="1516" t="str">
        <f>IF(ISERROR('O6 Source Data for E2'!I$45/'O6 Source Data for E2'!$C$45),"0.00%",'O6 Source Data for E2'!I$45/'O6 Source Data for E2'!$C$45)</f>
        <v>0.00%</v>
      </c>
      <c r="J57" s="1516" t="str">
        <f>IF(ISERROR('O6 Source Data for E2'!J$45/'O6 Source Data for E2'!$C$45),"0.00%",'O6 Source Data for E2'!J$45/'O6 Source Data for E2'!$C$45)</f>
        <v>0.00%</v>
      </c>
      <c r="K57" s="1516" t="str">
        <f>IF(ISERROR('O6 Source Data for E2'!K$45/'O6 Source Data for E2'!$C$45),"0.00%",'O6 Source Data for E2'!K$45/'O6 Source Data for E2'!$C$45)</f>
        <v>0.00%</v>
      </c>
      <c r="L57" s="1516" t="str">
        <f>IF(ISERROR('O6 Source Data for E2'!L$45/'O6 Source Data for E2'!$C$45),"0.00%",'O6 Source Data for E2'!L$45/'O6 Source Data for E2'!$C$45)</f>
        <v>0.00%</v>
      </c>
      <c r="M57" s="1516" t="str">
        <f>IF(ISERROR('O6 Source Data for E2'!M$45/'O6 Source Data for E2'!$C$45),"0.00%",'O6 Source Data for E2'!M$45/'O6 Source Data for E2'!$C$45)</f>
        <v>0.00%</v>
      </c>
      <c r="N57" s="1516" t="str">
        <f>IF(ISERROR('O6 Source Data for E2'!N$45/'O6 Source Data for E2'!$C$45),"0.00%",'O6 Source Data for E2'!N$45/'O6 Source Data for E2'!$C$45)</f>
        <v>0.00%</v>
      </c>
      <c r="O57" s="1516" t="str">
        <f>IF(ISERROR('O6 Source Data for E2'!O$45/'O6 Source Data for E2'!$C$45),"0.00%",'O6 Source Data for E2'!O$45/'O6 Source Data for E2'!$C$45)</f>
        <v>0.00%</v>
      </c>
      <c r="P57" s="1516" t="str">
        <f>IF(ISERROR('O6 Source Data for E2'!P$45/'O6 Source Data for E2'!$C$45),"0.00%",'O6 Source Data for E2'!P$45/'O6 Source Data for E2'!$C$45)</f>
        <v>0.00%</v>
      </c>
      <c r="Q57" s="1516" t="str">
        <f>IF(ISERROR('O6 Source Data for E2'!Q$45/'O6 Source Data for E2'!$C$45),"0.00%",'O6 Source Data for E2'!Q$45/'O6 Source Data for E2'!$C$45)</f>
        <v>0.00%</v>
      </c>
      <c r="R57" s="1516" t="str">
        <f>IF(ISERROR('O6 Source Data for E2'!R$45/'O6 Source Data for E2'!$C$45),"0.00%",'O6 Source Data for E2'!R$45/'O6 Source Data for E2'!$C$45)</f>
        <v>0.00%</v>
      </c>
      <c r="S57" s="1516" t="str">
        <f>IF(ISERROR('O6 Source Data for E2'!S$45/'O6 Source Data for E2'!$C$45),"0.00%",'O6 Source Data for E2'!S$45/'O6 Source Data for E2'!$C$45)</f>
        <v>0.00%</v>
      </c>
      <c r="T57" s="1516" t="str">
        <f>IF(ISERROR('O6 Source Data for E2'!T$45/'O6 Source Data for E2'!$C$45),"0.00%",'O6 Source Data for E2'!T$45/'O6 Source Data for E2'!$C$45)</f>
        <v>0.00%</v>
      </c>
      <c r="U57" s="1516" t="str">
        <f>IF(ISERROR('O6 Source Data for E2'!U$45/'O6 Source Data for E2'!$C$45),"0.00%",'O6 Source Data for E2'!U$45/'O6 Source Data for E2'!$C$45)</f>
        <v>0.00%</v>
      </c>
      <c r="V57" s="1516" t="str">
        <f>IF(ISERROR('O6 Source Data for E2'!V$45/'O6 Source Data for E2'!$C$45),"0.00%",'O6 Source Data for E2'!V$45/'O6 Source Data for E2'!$C$45)</f>
        <v>0.00%</v>
      </c>
      <c r="W57" s="1516" t="str">
        <f>IF(ISERROR('O6 Source Data for E2'!W$45/'O6 Source Data for E2'!$C$45),"0.00%",'O6 Source Data for E2'!W$45/'O6 Source Data for E2'!$C$45)</f>
        <v>0.00%</v>
      </c>
    </row>
    <row r="58" spans="1:23" s="399" customFormat="1" ht="12.75">
      <c r="A58" s="524" t="s">
        <v>479</v>
      </c>
      <c r="B58" s="1399" t="s">
        <v>490</v>
      </c>
      <c r="C58" s="1515">
        <f t="shared" si="0"/>
        <v>1</v>
      </c>
      <c r="D58" s="1516">
        <f>IF(ISERROR('O6 Source Data for E2'!D$50/'O6 Source Data for E2'!$C$50),"0.00%",'O6 Source Data for E2'!D$50/'O6 Source Data for E2'!$C$50)</f>
        <v>0.37596039909716616</v>
      </c>
      <c r="E58" s="1516">
        <f>IF(ISERROR('O6 Source Data for E2'!E$50/'O6 Source Data for E2'!$C$50),"0.00%",'O6 Source Data for E2'!E$50/'O6 Source Data for E2'!$C$50)</f>
        <v>0.17601522715704609</v>
      </c>
      <c r="F58" s="1516">
        <f>IF(ISERROR('O6 Source Data for E2'!F$50/'O6 Source Data for E2'!$C$50),"0.00%",'O6 Source Data for E2'!F$50/'O6 Source Data for E2'!$C$50)</f>
        <v>0.44735766352864614</v>
      </c>
      <c r="G58" s="1516">
        <f>IF(ISERROR('O6 Source Data for E2'!G$50/'O6 Source Data for E2'!$C$50),"0.00%",'O6 Source Data for E2'!G$50/'O6 Source Data for E2'!$C$50)</f>
        <v>0</v>
      </c>
      <c r="H58" s="1516">
        <f>IF(ISERROR('O6 Source Data for E2'!H$50/'O6 Source Data for E2'!$C$50),"0.00%",'O6 Source Data for E2'!H$50/'O6 Source Data for E2'!$C$50)</f>
        <v>0</v>
      </c>
      <c r="I58" s="1516">
        <f>IF(ISERROR('O6 Source Data for E2'!I$50/'O6 Source Data for E2'!$C$50),"0.00%",'O6 Source Data for E2'!I$50/'O6 Source Data for E2'!$C$50)</f>
        <v>0</v>
      </c>
      <c r="J58" s="1516">
        <f>IF(ISERROR('O6 Source Data for E2'!J$50/'O6 Source Data for E2'!$C$50),"0.00%",'O6 Source Data for E2'!J$50/'O6 Source Data for E2'!$C$50)</f>
        <v>0</v>
      </c>
      <c r="K58" s="1516">
        <f>IF(ISERROR('O6 Source Data for E2'!K$50/'O6 Source Data for E2'!$C$50),"0.00%",'O6 Source Data for E2'!K$50/'O6 Source Data for E2'!$C$50)</f>
        <v>0</v>
      </c>
      <c r="L58" s="1516">
        <f>IF(ISERROR('O6 Source Data for E2'!L$50/'O6 Source Data for E2'!$C$50),"0.00%",'O6 Source Data for E2'!L$50/'O6 Source Data for E2'!$C$50)</f>
        <v>6.6671021714166407E-4</v>
      </c>
      <c r="M58" s="1516">
        <f>IF(ISERROR('O6 Source Data for E2'!M$50/'O6 Source Data for E2'!$C$50),"0.00%",'O6 Source Data for E2'!M$50/'O6 Source Data for E2'!$C$50)</f>
        <v>0</v>
      </c>
      <c r="N58" s="1516">
        <f>IF(ISERROR('O6 Source Data for E2'!N$50/'O6 Source Data for E2'!$C$50),"0.00%",'O6 Source Data for E2'!N$50/'O6 Source Data for E2'!$C$50)</f>
        <v>0</v>
      </c>
      <c r="O58" s="1516">
        <f>IF(ISERROR('O6 Source Data for E2'!O$50/'O6 Source Data for E2'!$C$50),"0.00%",'O6 Source Data for E2'!O$50/'O6 Source Data for E2'!$C$50)</f>
        <v>0</v>
      </c>
      <c r="P58" s="1516">
        <f>IF(ISERROR('O6 Source Data for E2'!P$50/'O6 Source Data for E2'!$C$50),"0.00%",'O6 Source Data for E2'!P$50/'O6 Source Data for E2'!$C$50)</f>
        <v>0</v>
      </c>
      <c r="Q58" s="1516">
        <f>IF(ISERROR('O6 Source Data for E2'!Q$50/'O6 Source Data for E2'!$C$50),"0.00%",'O6 Source Data for E2'!Q$50/'O6 Source Data for E2'!$C$50)</f>
        <v>0</v>
      </c>
      <c r="R58" s="1516">
        <f>IF(ISERROR('O6 Source Data for E2'!R$50/'O6 Source Data for E2'!$C$50),"0.00%",'O6 Source Data for E2'!R$50/'O6 Source Data for E2'!$C$50)</f>
        <v>0</v>
      </c>
      <c r="S58" s="1516">
        <f>IF(ISERROR('O6 Source Data for E2'!S$50/'O6 Source Data for E2'!$C$50),"0.00%",'O6 Source Data for E2'!S$50/'O6 Source Data for E2'!$C$50)</f>
        <v>0</v>
      </c>
      <c r="T58" s="1516">
        <f>IF(ISERROR('O6 Source Data for E2'!T$50/'O6 Source Data for E2'!$C$50),"0.00%",'O6 Source Data for E2'!T$50/'O6 Source Data for E2'!$C$50)</f>
        <v>0</v>
      </c>
      <c r="U58" s="1516">
        <f>IF(ISERROR('O6 Source Data for E2'!U$50/'O6 Source Data for E2'!$C$50),"0.00%",'O6 Source Data for E2'!U$50/'O6 Source Data for E2'!$C$50)</f>
        <v>0</v>
      </c>
      <c r="V58" s="1516">
        <f>IF(ISERROR('O6 Source Data for E2'!V$50/'O6 Source Data for E2'!$C$50),"0.00%",'O6 Source Data for E2'!V$50/'O6 Source Data for E2'!$C$50)</f>
        <v>0</v>
      </c>
      <c r="W58" s="1516">
        <f>IF(ISERROR('O6 Source Data for E2'!W$50/'O6 Source Data for E2'!$C$50),"0.00%",'O6 Source Data for E2'!W$50/'O6 Source Data for E2'!$C$50)</f>
        <v>0</v>
      </c>
    </row>
    <row r="59" spans="1:23" s="399" customFormat="1" ht="25.5">
      <c r="A59" s="524" t="s">
        <v>476</v>
      </c>
      <c r="B59" s="1399" t="s">
        <v>477</v>
      </c>
      <c r="C59" s="1515">
        <f t="shared" si="0"/>
        <v>1</v>
      </c>
      <c r="D59" s="1516">
        <f>IF(ISERROR('O6 Source Data for E2'!D$52/'O6 Source Data for E2'!$C$52),"0.00%",'O6 Source Data for E2'!D$52/'O6 Source Data for E2'!$C$52)</f>
        <v>0.37596039909716616</v>
      </c>
      <c r="E59" s="1516">
        <f>IF(ISERROR('O6 Source Data for E2'!E$52/'O6 Source Data for E2'!$C$52),"0.00%",'O6 Source Data for E2'!E$52/'O6 Source Data for E2'!$C$52)</f>
        <v>0.17601522715704609</v>
      </c>
      <c r="F59" s="1516">
        <f>IF(ISERROR('O6 Source Data for E2'!F$52/'O6 Source Data for E2'!$C$52),"0.00%",'O6 Source Data for E2'!F$52/'O6 Source Data for E2'!$C$52)</f>
        <v>0.44735766352864614</v>
      </c>
      <c r="G59" s="1516">
        <f>IF(ISERROR('O6 Source Data for E2'!G$52/'O6 Source Data for E2'!$C$52),"0.00%",'O6 Source Data for E2'!G$52/'O6 Source Data for E2'!$C$52)</f>
        <v>0</v>
      </c>
      <c r="H59" s="1516">
        <f>IF(ISERROR('O6 Source Data for E2'!H$52/'O6 Source Data for E2'!$C$52),"0.00%",'O6 Source Data for E2'!H$52/'O6 Source Data for E2'!$C$52)</f>
        <v>0</v>
      </c>
      <c r="I59" s="1516">
        <f>IF(ISERROR('O6 Source Data for E2'!I$52/'O6 Source Data for E2'!$C$52),"0.00%",'O6 Source Data for E2'!I$52/'O6 Source Data for E2'!$C$52)</f>
        <v>0</v>
      </c>
      <c r="J59" s="1516">
        <f>IF(ISERROR('O6 Source Data for E2'!J$52/'O6 Source Data for E2'!$C$52),"0.00%",'O6 Source Data for E2'!J$52/'O6 Source Data for E2'!$C$52)</f>
        <v>0</v>
      </c>
      <c r="K59" s="1516">
        <f>IF(ISERROR('O6 Source Data for E2'!K$52/'O6 Source Data for E2'!$C$52),"0.00%",'O6 Source Data for E2'!K$52/'O6 Source Data for E2'!$C$52)</f>
        <v>0</v>
      </c>
      <c r="L59" s="1516">
        <f>IF(ISERROR('O6 Source Data for E2'!L$52/'O6 Source Data for E2'!$C$52),"0.00%",'O6 Source Data for E2'!L$52/'O6 Source Data for E2'!$C$52)</f>
        <v>6.6671021714166407E-4</v>
      </c>
      <c r="M59" s="1516">
        <f>IF(ISERROR('O6 Source Data for E2'!M$52/'O6 Source Data for E2'!$C$52),"0.00%",'O6 Source Data for E2'!M$52/'O6 Source Data for E2'!$C$52)</f>
        <v>0</v>
      </c>
      <c r="N59" s="1516">
        <f>IF(ISERROR('O6 Source Data for E2'!N$52/'O6 Source Data for E2'!$C$52),"0.00%",'O6 Source Data for E2'!N$52/'O6 Source Data for E2'!$C$52)</f>
        <v>0</v>
      </c>
      <c r="O59" s="1516">
        <f>IF(ISERROR('O6 Source Data for E2'!O$52/'O6 Source Data for E2'!$C$52),"0.00%",'O6 Source Data for E2'!O$52/'O6 Source Data for E2'!$C$52)</f>
        <v>0</v>
      </c>
      <c r="P59" s="1516">
        <f>IF(ISERROR('O6 Source Data for E2'!P$52/'O6 Source Data for E2'!$C$52),"0.00%",'O6 Source Data for E2'!P$52/'O6 Source Data for E2'!$C$52)</f>
        <v>0</v>
      </c>
      <c r="Q59" s="1516">
        <f>IF(ISERROR('O6 Source Data for E2'!Q$52/'O6 Source Data for E2'!$C$52),"0.00%",'O6 Source Data for E2'!Q$52/'O6 Source Data for E2'!$C$52)</f>
        <v>0</v>
      </c>
      <c r="R59" s="1516">
        <f>IF(ISERROR('O6 Source Data for E2'!R$52/'O6 Source Data for E2'!$C$52),"0.00%",'O6 Source Data for E2'!R$52/'O6 Source Data for E2'!$C$52)</f>
        <v>0</v>
      </c>
      <c r="S59" s="1516">
        <f>IF(ISERROR('O6 Source Data for E2'!S$52/'O6 Source Data for E2'!$C$52),"0.00%",'O6 Source Data for E2'!S$52/'O6 Source Data for E2'!$C$52)</f>
        <v>0</v>
      </c>
      <c r="T59" s="1516">
        <f>IF(ISERROR('O6 Source Data for E2'!T$52/'O6 Source Data for E2'!$C$52),"0.00%",'O6 Source Data for E2'!T$52/'O6 Source Data for E2'!$C$52)</f>
        <v>0</v>
      </c>
      <c r="U59" s="1516">
        <f>IF(ISERROR('O6 Source Data for E2'!U$52/'O6 Source Data for E2'!$C$52),"0.00%",'O6 Source Data for E2'!U$52/'O6 Source Data for E2'!$C$52)</f>
        <v>0</v>
      </c>
      <c r="V59" s="1516">
        <f>IF(ISERROR('O6 Source Data for E2'!V$52/'O6 Source Data for E2'!$C$52),"0.00%",'O6 Source Data for E2'!V$52/'O6 Source Data for E2'!$C$52)</f>
        <v>0</v>
      </c>
      <c r="W59" s="1516">
        <f>IF(ISERROR('O6 Source Data for E2'!W$52/'O6 Source Data for E2'!$C$52),"0.00%",'O6 Source Data for E2'!W$52/'O6 Source Data for E2'!$C$52)</f>
        <v>0</v>
      </c>
    </row>
    <row r="60" spans="1:23" s="399" customFormat="1" ht="12.75">
      <c r="A60" s="524" t="s">
        <v>484</v>
      </c>
      <c r="B60" s="1399" t="s">
        <v>491</v>
      </c>
      <c r="C60" s="1515">
        <f t="shared" si="0"/>
        <v>1</v>
      </c>
      <c r="D60" s="1516">
        <f>IF(ISERROR('O6 Source Data for E2'!D$61/'O6 Source Data for E2'!$C$61),"0.00%",'O6 Source Data for E2'!D$61/'O6 Source Data for E2'!$C$61)</f>
        <v>0.61903661732298598</v>
      </c>
      <c r="E60" s="1516">
        <f>IF(ISERROR('O6 Source Data for E2'!E$61/'O6 Source Data for E2'!$C$61),"0.00%",'O6 Source Data for E2'!E$61/'O6 Source Data for E2'!$C$61)</f>
        <v>0.23458020427422399</v>
      </c>
      <c r="F60" s="1516">
        <f>IF(ISERROR('O6 Source Data for E2'!F$61/'O6 Source Data for E2'!$C$61),"0.00%",'O6 Source Data for E2'!F$61/'O6 Source Data for E2'!$C$61)</f>
        <v>0.14519356510090881</v>
      </c>
      <c r="G60" s="1516">
        <f>IF(ISERROR('O6 Source Data for E2'!G$61/'O6 Source Data for E2'!$C$61),"0.00%",'O6 Source Data for E2'!G$61/'O6 Source Data for E2'!$C$61)</f>
        <v>0</v>
      </c>
      <c r="H60" s="1516">
        <f>IF(ISERROR('O6 Source Data for E2'!H$61/'O6 Source Data for E2'!$C$61),"0.00%",'O6 Source Data for E2'!H$61/'O6 Source Data for E2'!$C$61)</f>
        <v>0</v>
      </c>
      <c r="I60" s="1516">
        <f>IF(ISERROR('O6 Source Data for E2'!I$61/'O6 Source Data for E2'!$C$61),"0.00%",'O6 Source Data for E2'!I$61/'O6 Source Data for E2'!$C$61)</f>
        <v>0</v>
      </c>
      <c r="J60" s="1516">
        <f>IF(ISERROR('O6 Source Data for E2'!J$61/'O6 Source Data for E2'!$C$61),"0.00%",'O6 Source Data for E2'!J$61/'O6 Source Data for E2'!$C$61)</f>
        <v>0</v>
      </c>
      <c r="K60" s="1516">
        <f>IF(ISERROR('O6 Source Data for E2'!K$61/'O6 Source Data for E2'!$C$61),"0.00%",'O6 Source Data for E2'!K$61/'O6 Source Data for E2'!$C$61)</f>
        <v>0</v>
      </c>
      <c r="L60" s="1516">
        <f>IF(ISERROR('O6 Source Data for E2'!L$61/'O6 Source Data for E2'!$C$61),"0.00%",'O6 Source Data for E2'!L$61/'O6 Source Data for E2'!$C$61)</f>
        <v>1.1896133018811316E-3</v>
      </c>
      <c r="M60" s="1516">
        <f>IF(ISERROR('O6 Source Data for E2'!M$61/'O6 Source Data for E2'!$C$61),"0.00%",'O6 Source Data for E2'!M$61/'O6 Source Data for E2'!$C$61)</f>
        <v>0</v>
      </c>
      <c r="N60" s="1516">
        <f>IF(ISERROR('O6 Source Data for E2'!N$61/'O6 Source Data for E2'!$C$61),"0.00%",'O6 Source Data for E2'!N$61/'O6 Source Data for E2'!$C$61)</f>
        <v>0</v>
      </c>
      <c r="O60" s="1516">
        <f>IF(ISERROR('O6 Source Data for E2'!O$61/'O6 Source Data for E2'!$C$61),"0.00%",'O6 Source Data for E2'!O$61/'O6 Source Data for E2'!$C$61)</f>
        <v>0</v>
      </c>
      <c r="P60" s="1516">
        <f>IF(ISERROR('O6 Source Data for E2'!P$61/'O6 Source Data for E2'!$C$61),"0.00%",'O6 Source Data for E2'!P$61/'O6 Source Data for E2'!$C$61)</f>
        <v>0</v>
      </c>
      <c r="Q60" s="1516">
        <f>IF(ISERROR('O6 Source Data for E2'!Q$61/'O6 Source Data for E2'!$C$61),"0.00%",'O6 Source Data for E2'!Q$61/'O6 Source Data for E2'!$C$61)</f>
        <v>0</v>
      </c>
      <c r="R60" s="1516">
        <f>IF(ISERROR('O6 Source Data for E2'!R$61/'O6 Source Data for E2'!$C$61),"0.00%",'O6 Source Data for E2'!R$61/'O6 Source Data for E2'!$C$61)</f>
        <v>0</v>
      </c>
      <c r="S60" s="1516">
        <f>IF(ISERROR('O6 Source Data for E2'!S$61/'O6 Source Data for E2'!$C$61),"0.00%",'O6 Source Data for E2'!S$61/'O6 Source Data for E2'!$C$61)</f>
        <v>0</v>
      </c>
      <c r="T60" s="1516">
        <f>IF(ISERROR('O6 Source Data for E2'!T$61/'O6 Source Data for E2'!$C$61),"0.00%",'O6 Source Data for E2'!T$61/'O6 Source Data for E2'!$C$61)</f>
        <v>0</v>
      </c>
      <c r="U60" s="1516">
        <f>IF(ISERROR('O6 Source Data for E2'!U$61/'O6 Source Data for E2'!$C$61),"0.00%",'O6 Source Data for E2'!U$61/'O6 Source Data for E2'!$C$61)</f>
        <v>0</v>
      </c>
      <c r="V60" s="1516">
        <f>IF(ISERROR('O6 Source Data for E2'!V$61/'O6 Source Data for E2'!$C$61),"0.00%",'O6 Source Data for E2'!V$61/'O6 Source Data for E2'!$C$61)</f>
        <v>0</v>
      </c>
      <c r="W60" s="1516">
        <f>IF(ISERROR('O6 Source Data for E2'!W$61/'O6 Source Data for E2'!$C$61),"0.00%",'O6 Source Data for E2'!W$61/'O6 Source Data for E2'!$C$61)</f>
        <v>0</v>
      </c>
    </row>
    <row r="61" spans="1:23" s="399" customFormat="1" ht="12.75">
      <c r="A61" s="524" t="s">
        <v>485</v>
      </c>
      <c r="B61" s="1399" t="s">
        <v>492</v>
      </c>
      <c r="C61" s="1515">
        <f t="shared" si="0"/>
        <v>1</v>
      </c>
      <c r="D61" s="1516">
        <f>IF(ISERROR('O6 Source Data for E2'!D$66/'O6 Source Data for E2'!$C$66),"0.00%",'O6 Source Data for E2'!D$66/'O6 Source Data for E2'!$C$66)</f>
        <v>0.45131402674717036</v>
      </c>
      <c r="E61" s="1516">
        <f>IF(ISERROR('O6 Source Data for E2'!E$66/'O6 Source Data for E2'!$C$66),"0.00%",'O6 Source Data for E2'!E$66/'O6 Source Data for E2'!$C$66)</f>
        <v>0.19417037006337123</v>
      </c>
      <c r="F61" s="1516">
        <f>IF(ISERROR('O6 Source Data for E2'!F$66/'O6 Source Data for E2'!$C$66),"0.00%",'O6 Source Data for E2'!F$66/'O6 Source Data for E2'!$C$66)</f>
        <v>0.35368679301604755</v>
      </c>
      <c r="G61" s="1516">
        <f>IF(ISERROR('O6 Source Data for E2'!G$66/'O6 Source Data for E2'!$C$66),"0.00%",'O6 Source Data for E2'!G$66/'O6 Source Data for E2'!$C$66)</f>
        <v>0</v>
      </c>
      <c r="H61" s="1516">
        <f>IF(ISERROR('O6 Source Data for E2'!H$66/'O6 Source Data for E2'!$C$66),"0.00%",'O6 Source Data for E2'!H$66/'O6 Source Data for E2'!$C$66)</f>
        <v>0</v>
      </c>
      <c r="I61" s="1516">
        <f>IF(ISERROR('O6 Source Data for E2'!I$66/'O6 Source Data for E2'!$C$66),"0.00%",'O6 Source Data for E2'!I$66/'O6 Source Data for E2'!$C$66)</f>
        <v>0</v>
      </c>
      <c r="J61" s="1516">
        <f>IF(ISERROR('O6 Source Data for E2'!J$66/'O6 Source Data for E2'!$C$66),"0.00%",'O6 Source Data for E2'!J$66/'O6 Source Data for E2'!$C$66)</f>
        <v>0</v>
      </c>
      <c r="K61" s="1516">
        <f>IF(ISERROR('O6 Source Data for E2'!K$66/'O6 Source Data for E2'!$C$66),"0.00%",'O6 Source Data for E2'!K$66/'O6 Source Data for E2'!$C$66)</f>
        <v>0</v>
      </c>
      <c r="L61" s="1516">
        <f>IF(ISERROR('O6 Source Data for E2'!L$66/'O6 Source Data for E2'!$C$66),"0.00%",'O6 Source Data for E2'!L$66/'O6 Source Data for E2'!$C$66)</f>
        <v>8.2881017341089906E-4</v>
      </c>
      <c r="M61" s="1516">
        <f>IF(ISERROR('O6 Source Data for E2'!M$66/'O6 Source Data for E2'!$C$66),"0.00%",'O6 Source Data for E2'!M$66/'O6 Source Data for E2'!$C$66)</f>
        <v>0</v>
      </c>
      <c r="N61" s="1516">
        <f>IF(ISERROR('O6 Source Data for E2'!N$66/'O6 Source Data for E2'!$C$66),"0.00%",'O6 Source Data for E2'!N$66/'O6 Source Data for E2'!$C$66)</f>
        <v>0</v>
      </c>
      <c r="O61" s="1516">
        <f>IF(ISERROR('O6 Source Data for E2'!O$66/'O6 Source Data for E2'!$C$66),"0.00%",'O6 Source Data for E2'!O$66/'O6 Source Data for E2'!$C$66)</f>
        <v>0</v>
      </c>
      <c r="P61" s="1516">
        <f>IF(ISERROR('O6 Source Data for E2'!P$66/'O6 Source Data for E2'!$C$66),"0.00%",'O6 Source Data for E2'!P$66/'O6 Source Data for E2'!$C$66)</f>
        <v>0</v>
      </c>
      <c r="Q61" s="1516">
        <f>IF(ISERROR('O6 Source Data for E2'!Q$66/'O6 Source Data for E2'!$C$66),"0.00%",'O6 Source Data for E2'!Q$66/'O6 Source Data for E2'!$C$66)</f>
        <v>0</v>
      </c>
      <c r="R61" s="1516">
        <f>IF(ISERROR('O6 Source Data for E2'!R$66/'O6 Source Data for E2'!$C$66),"0.00%",'O6 Source Data for E2'!R$66/'O6 Source Data for E2'!$C$66)</f>
        <v>0</v>
      </c>
      <c r="S61" s="1516">
        <f>IF(ISERROR('O6 Source Data for E2'!S$66/'O6 Source Data for E2'!$C$66),"0.00%",'O6 Source Data for E2'!S$66/'O6 Source Data for E2'!$C$66)</f>
        <v>0</v>
      </c>
      <c r="T61" s="1516">
        <f>IF(ISERROR('O6 Source Data for E2'!T$66/'O6 Source Data for E2'!$C$66),"0.00%",'O6 Source Data for E2'!T$66/'O6 Source Data for E2'!$C$66)</f>
        <v>0</v>
      </c>
      <c r="U61" s="1516">
        <f>IF(ISERROR('O6 Source Data for E2'!U$66/'O6 Source Data for E2'!$C$66),"0.00%",'O6 Source Data for E2'!U$66/'O6 Source Data for E2'!$C$66)</f>
        <v>0</v>
      </c>
      <c r="V61" s="1516">
        <f>IF(ISERROR('O6 Source Data for E2'!V$66/'O6 Source Data for E2'!$C$66),"0.00%",'O6 Source Data for E2'!V$66/'O6 Source Data for E2'!$C$66)</f>
        <v>0</v>
      </c>
      <c r="W61" s="1516">
        <f>IF(ISERROR('O6 Source Data for E2'!W$66/'O6 Source Data for E2'!$C$66),"0.00%",'O6 Source Data for E2'!W$66/'O6 Source Data for E2'!$C$66)</f>
        <v>0</v>
      </c>
    </row>
    <row r="62" spans="1:23" s="399" customFormat="1" ht="25.5">
      <c r="A62" s="524" t="s">
        <v>480</v>
      </c>
      <c r="B62" s="1399" t="s">
        <v>516</v>
      </c>
      <c r="C62" s="1515">
        <f t="shared" si="0"/>
        <v>0.99999999999999989</v>
      </c>
      <c r="D62" s="1516">
        <f>IF(ISERROR('O6 Source Data for E2'!D$68/'O6 Source Data for E2'!$C$68),"0.00%",'O6 Source Data for E2'!D$68/'O6 Source Data for E2'!$C$68)</f>
        <v>0.45131403907654077</v>
      </c>
      <c r="E62" s="1516">
        <f>IF(ISERROR('O6 Source Data for E2'!E$68/'O6 Source Data for E2'!$C$68),"0.00%",'O6 Source Data for E2'!E$68/'O6 Source Data for E2'!$C$68)</f>
        <v>0.1941703730339181</v>
      </c>
      <c r="F62" s="1516">
        <f>IF(ISERROR('O6 Source Data for E2'!F$68/'O6 Source Data for E2'!$C$68),"0.00%",'O6 Source Data for E2'!F$68/'O6 Source Data for E2'!$C$68)</f>
        <v>0.35368677768960738</v>
      </c>
      <c r="G62" s="1516">
        <f>IF(ISERROR('O6 Source Data for E2'!G$68/'O6 Source Data for E2'!$C$68),"0.00%",'O6 Source Data for E2'!G$68/'O6 Source Data for E2'!$C$68)</f>
        <v>0</v>
      </c>
      <c r="H62" s="1516">
        <f>IF(ISERROR('O6 Source Data for E2'!H$68/'O6 Source Data for E2'!$C$68),"0.00%",'O6 Source Data for E2'!H$68/'O6 Source Data for E2'!$C$68)</f>
        <v>0</v>
      </c>
      <c r="I62" s="1516">
        <f>IF(ISERROR('O6 Source Data for E2'!I$68/'O6 Source Data for E2'!$C$68),"0.00%",'O6 Source Data for E2'!I$68/'O6 Source Data for E2'!$C$68)</f>
        <v>0</v>
      </c>
      <c r="J62" s="1516">
        <f>IF(ISERROR('O6 Source Data for E2'!J$68/'O6 Source Data for E2'!$C$68),"0.00%",'O6 Source Data for E2'!J$68/'O6 Source Data for E2'!$C$68)</f>
        <v>0</v>
      </c>
      <c r="K62" s="1516">
        <f>IF(ISERROR('O6 Source Data for E2'!K$68/'O6 Source Data for E2'!$C$68),"0.00%",'O6 Source Data for E2'!K$68/'O6 Source Data for E2'!$C$68)</f>
        <v>0</v>
      </c>
      <c r="L62" s="1516">
        <f>IF(ISERROR('O6 Source Data for E2'!L$68/'O6 Source Data for E2'!$C$68),"0.00%",'O6 Source Data for E2'!L$68/'O6 Source Data for E2'!$C$68)</f>
        <v>8.2881019993371523E-4</v>
      </c>
      <c r="M62" s="1516">
        <f>IF(ISERROR('O6 Source Data for E2'!M$68/'O6 Source Data for E2'!$C$68),"0.00%",'O6 Source Data for E2'!M$68/'O6 Source Data for E2'!$C$68)</f>
        <v>0</v>
      </c>
      <c r="N62" s="1516">
        <f>IF(ISERROR('O6 Source Data for E2'!N$68/'O6 Source Data for E2'!$C$68),"0.00%",'O6 Source Data for E2'!N$68/'O6 Source Data for E2'!$C$68)</f>
        <v>0</v>
      </c>
      <c r="O62" s="1516">
        <f>IF(ISERROR('O6 Source Data for E2'!O$68/'O6 Source Data for E2'!$C$68),"0.00%",'O6 Source Data for E2'!O$68/'O6 Source Data for E2'!$C$68)</f>
        <v>0</v>
      </c>
      <c r="P62" s="1516">
        <f>IF(ISERROR('O6 Source Data for E2'!P$68/'O6 Source Data for E2'!$C$68),"0.00%",'O6 Source Data for E2'!P$68/'O6 Source Data for E2'!$C$68)</f>
        <v>0</v>
      </c>
      <c r="Q62" s="1516">
        <f>IF(ISERROR('O6 Source Data for E2'!Q$68/'O6 Source Data for E2'!$C$68),"0.00%",'O6 Source Data for E2'!Q$68/'O6 Source Data for E2'!$C$68)</f>
        <v>0</v>
      </c>
      <c r="R62" s="1516">
        <f>IF(ISERROR('O6 Source Data for E2'!R$68/'O6 Source Data for E2'!$C$68),"0.00%",'O6 Source Data for E2'!R$68/'O6 Source Data for E2'!$C$68)</f>
        <v>0</v>
      </c>
      <c r="S62" s="1516">
        <f>IF(ISERROR('O6 Source Data for E2'!S$68/'O6 Source Data for E2'!$C$68),"0.00%",'O6 Source Data for E2'!S$68/'O6 Source Data for E2'!$C$68)</f>
        <v>0</v>
      </c>
      <c r="T62" s="1516">
        <f>IF(ISERROR('O6 Source Data for E2'!T$68/'O6 Source Data for E2'!$C$68),"0.00%",'O6 Source Data for E2'!T$68/'O6 Source Data for E2'!$C$68)</f>
        <v>0</v>
      </c>
      <c r="U62" s="1516">
        <f>IF(ISERROR('O6 Source Data for E2'!U$68/'O6 Source Data for E2'!$C$68),"0.00%",'O6 Source Data for E2'!U$68/'O6 Source Data for E2'!$C$68)</f>
        <v>0</v>
      </c>
      <c r="V62" s="1516">
        <f>IF(ISERROR('O6 Source Data for E2'!V$68/'O6 Source Data for E2'!$C$68),"0.00%",'O6 Source Data for E2'!V$68/'O6 Source Data for E2'!$C$68)</f>
        <v>0</v>
      </c>
      <c r="W62" s="1516">
        <f>IF(ISERROR('O6 Source Data for E2'!W$68/'O6 Source Data for E2'!$C$68),"0.00%",'O6 Source Data for E2'!W$68/'O6 Source Data for E2'!$C$68)</f>
        <v>0</v>
      </c>
    </row>
    <row r="63" spans="1:23" s="399" customFormat="1" ht="12.75">
      <c r="A63" s="524" t="s">
        <v>486</v>
      </c>
      <c r="B63" s="1399" t="s">
        <v>517</v>
      </c>
      <c r="C63" s="1515">
        <f t="shared" si="0"/>
        <v>1</v>
      </c>
      <c r="D63" s="1516">
        <f>IF(ISERROR('O6 Source Data for E2'!D$73/'O6 Source Data for E2'!$C$73),"0.00%",'O6 Source Data for E2'!D$73/'O6 Source Data for E2'!$C$73)</f>
        <v>0.37596039909716616</v>
      </c>
      <c r="E63" s="1516">
        <f>IF(ISERROR('O6 Source Data for E2'!E$73/'O6 Source Data for E2'!$C$73),"0.00%",'O6 Source Data for E2'!E$73/'O6 Source Data for E2'!$C$73)</f>
        <v>0.17601522715704607</v>
      </c>
      <c r="F63" s="1516">
        <f>IF(ISERROR('O6 Source Data for E2'!F$73/'O6 Source Data for E2'!$C$73),"0.00%",'O6 Source Data for E2'!F$73/'O6 Source Data for E2'!$C$73)</f>
        <v>0.44735766352864609</v>
      </c>
      <c r="G63" s="1516">
        <f>IF(ISERROR('O6 Source Data for E2'!G$73/'O6 Source Data for E2'!$C$73),"0.00%",'O6 Source Data for E2'!G$73/'O6 Source Data for E2'!$C$73)</f>
        <v>0</v>
      </c>
      <c r="H63" s="1516">
        <f>IF(ISERROR('O6 Source Data for E2'!H$73/'O6 Source Data for E2'!$C$73),"0.00%",'O6 Source Data for E2'!H$73/'O6 Source Data for E2'!$C$73)</f>
        <v>0</v>
      </c>
      <c r="I63" s="1516">
        <f>IF(ISERROR('O6 Source Data for E2'!I$73/'O6 Source Data for E2'!$C$73),"0.00%",'O6 Source Data for E2'!I$73/'O6 Source Data for E2'!$C$73)</f>
        <v>0</v>
      </c>
      <c r="J63" s="1516">
        <f>IF(ISERROR('O6 Source Data for E2'!J$73/'O6 Source Data for E2'!$C$73),"0.00%",'O6 Source Data for E2'!J$73/'O6 Source Data for E2'!$C$73)</f>
        <v>0</v>
      </c>
      <c r="K63" s="1516">
        <f>IF(ISERROR('O6 Source Data for E2'!K$73/'O6 Source Data for E2'!$C$73),"0.00%",'O6 Source Data for E2'!K$73/'O6 Source Data for E2'!$C$73)</f>
        <v>0</v>
      </c>
      <c r="L63" s="1516">
        <f>IF(ISERROR('O6 Source Data for E2'!L$73/'O6 Source Data for E2'!$C$73),"0.00%",'O6 Source Data for E2'!L$73/'O6 Source Data for E2'!$C$73)</f>
        <v>6.6671021714166396E-4</v>
      </c>
      <c r="M63" s="1516">
        <f>IF(ISERROR('O6 Source Data for E2'!M$73/'O6 Source Data for E2'!$C$73),"0.00%",'O6 Source Data for E2'!M$73/'O6 Source Data for E2'!$C$73)</f>
        <v>0</v>
      </c>
      <c r="N63" s="1516">
        <f>IF(ISERROR('O6 Source Data for E2'!N$73/'O6 Source Data for E2'!$C$73),"0.00%",'O6 Source Data for E2'!N$73/'O6 Source Data for E2'!$C$73)</f>
        <v>0</v>
      </c>
      <c r="O63" s="1516">
        <f>IF(ISERROR('O6 Source Data for E2'!O$73/'O6 Source Data for E2'!$C$73),"0.00%",'O6 Source Data for E2'!O$73/'O6 Source Data for E2'!$C$73)</f>
        <v>0</v>
      </c>
      <c r="P63" s="1516">
        <f>IF(ISERROR('O6 Source Data for E2'!P$73/'O6 Source Data for E2'!$C$73),"0.00%",'O6 Source Data for E2'!P$73/'O6 Source Data for E2'!$C$73)</f>
        <v>0</v>
      </c>
      <c r="Q63" s="1516">
        <f>IF(ISERROR('O6 Source Data for E2'!Q$73/'O6 Source Data for E2'!$C$73),"0.00%",'O6 Source Data for E2'!Q$73/'O6 Source Data for E2'!$C$73)</f>
        <v>0</v>
      </c>
      <c r="R63" s="1516">
        <f>IF(ISERROR('O6 Source Data for E2'!R$73/'O6 Source Data for E2'!$C$73),"0.00%",'O6 Source Data for E2'!R$73/'O6 Source Data for E2'!$C$73)</f>
        <v>0</v>
      </c>
      <c r="S63" s="1516">
        <f>IF(ISERROR('O6 Source Data for E2'!S$73/'O6 Source Data for E2'!$C$73),"0.00%",'O6 Source Data for E2'!S$73/'O6 Source Data for E2'!$C$73)</f>
        <v>0</v>
      </c>
      <c r="T63" s="1516">
        <f>IF(ISERROR('O6 Source Data for E2'!T$73/'O6 Source Data for E2'!$C$73),"0.00%",'O6 Source Data for E2'!T$73/'O6 Source Data for E2'!$C$73)</f>
        <v>0</v>
      </c>
      <c r="U63" s="1516">
        <f>IF(ISERROR('O6 Source Data for E2'!U$73/'O6 Source Data for E2'!$C$73),"0.00%",'O6 Source Data for E2'!U$73/'O6 Source Data for E2'!$C$73)</f>
        <v>0</v>
      </c>
      <c r="V63" s="1516">
        <f>IF(ISERROR('O6 Source Data for E2'!V$73/'O6 Source Data for E2'!$C$73),"0.00%",'O6 Source Data for E2'!V$73/'O6 Source Data for E2'!$C$73)</f>
        <v>0</v>
      </c>
      <c r="W63" s="1516">
        <f>IF(ISERROR('O6 Source Data for E2'!W$73/'O6 Source Data for E2'!$C$73),"0.00%",'O6 Source Data for E2'!W$73/'O6 Source Data for E2'!$C$73)</f>
        <v>0</v>
      </c>
    </row>
    <row r="64" spans="1:23" s="399" customFormat="1" ht="12.75">
      <c r="A64" s="524" t="s">
        <v>487</v>
      </c>
      <c r="B64" s="1399" t="s">
        <v>525</v>
      </c>
      <c r="C64" s="1515" t="str">
        <f t="shared" si="0"/>
        <v>-</v>
      </c>
      <c r="D64" s="1516" t="str">
        <f>IF(ISERROR('O6 Source Data for E2'!D$78/'O6 Source Data for E2'!$C$78),"0.00%",'O6 Source Data for E2'!D$78/'O6 Source Data for E2'!$C$78)</f>
        <v>0.00%</v>
      </c>
      <c r="E64" s="1516" t="str">
        <f>IF(ISERROR('O6 Source Data for E2'!E$78/'O6 Source Data for E2'!$C$78),"0.00%",'O6 Source Data for E2'!E$78/'O6 Source Data for E2'!$C$78)</f>
        <v>0.00%</v>
      </c>
      <c r="F64" s="1516" t="str">
        <f>IF(ISERROR('O6 Source Data for E2'!F$78/'O6 Source Data for E2'!$C$78),"0.00%",'O6 Source Data for E2'!F$78/'O6 Source Data for E2'!$C$78)</f>
        <v>0.00%</v>
      </c>
      <c r="G64" s="1516" t="str">
        <f>IF(ISERROR('O6 Source Data for E2'!G$78/'O6 Source Data for E2'!$C$78),"0.00%",'O6 Source Data for E2'!G$78/'O6 Source Data for E2'!$C$78)</f>
        <v>0.00%</v>
      </c>
      <c r="H64" s="1516" t="str">
        <f>IF(ISERROR('O6 Source Data for E2'!H$78/'O6 Source Data for E2'!$C$78),"0.00%",'O6 Source Data for E2'!H$78/'O6 Source Data for E2'!$C$78)</f>
        <v>0.00%</v>
      </c>
      <c r="I64" s="1516" t="str">
        <f>IF(ISERROR('O6 Source Data for E2'!I$78/'O6 Source Data for E2'!$C$78),"0.00%",'O6 Source Data for E2'!I$78/'O6 Source Data for E2'!$C$78)</f>
        <v>0.00%</v>
      </c>
      <c r="J64" s="1516" t="str">
        <f>IF(ISERROR('O6 Source Data for E2'!J$78/'O6 Source Data for E2'!$C$78),"0.00%",'O6 Source Data for E2'!J$78/'O6 Source Data for E2'!$C$78)</f>
        <v>0.00%</v>
      </c>
      <c r="K64" s="1516" t="str">
        <f>IF(ISERROR('O6 Source Data for E2'!K$78/'O6 Source Data for E2'!$C$78),"0.00%",'O6 Source Data for E2'!K$78/'O6 Source Data for E2'!$C$78)</f>
        <v>0.00%</v>
      </c>
      <c r="L64" s="1516" t="str">
        <f>IF(ISERROR('O6 Source Data for E2'!L$78/'O6 Source Data for E2'!$C$78),"0.00%",'O6 Source Data for E2'!L$78/'O6 Source Data for E2'!$C$78)</f>
        <v>0.00%</v>
      </c>
      <c r="M64" s="1516" t="str">
        <f>IF(ISERROR('O6 Source Data for E2'!M$78/'O6 Source Data for E2'!$C$78),"0.00%",'O6 Source Data for E2'!M$78/'O6 Source Data for E2'!$C$78)</f>
        <v>0.00%</v>
      </c>
      <c r="N64" s="1516" t="str">
        <f>IF(ISERROR('O6 Source Data for E2'!N$78/'O6 Source Data for E2'!$C$78),"0.00%",'O6 Source Data for E2'!N$78/'O6 Source Data for E2'!$C$78)</f>
        <v>0.00%</v>
      </c>
      <c r="O64" s="1516" t="str">
        <f>IF(ISERROR('O6 Source Data for E2'!O$78/'O6 Source Data for E2'!$C$78),"0.00%",'O6 Source Data for E2'!O$78/'O6 Source Data for E2'!$C$78)</f>
        <v>0.00%</v>
      </c>
      <c r="P64" s="1516" t="str">
        <f>IF(ISERROR('O6 Source Data for E2'!P$78/'O6 Source Data for E2'!$C$78),"0.00%",'O6 Source Data for E2'!P$78/'O6 Source Data for E2'!$C$78)</f>
        <v>0.00%</v>
      </c>
      <c r="Q64" s="1516" t="str">
        <f>IF(ISERROR('O6 Source Data for E2'!Q$78/'O6 Source Data for E2'!$C$78),"0.00%",'O6 Source Data for E2'!Q$78/'O6 Source Data for E2'!$C$78)</f>
        <v>0.00%</v>
      </c>
      <c r="R64" s="1516" t="str">
        <f>IF(ISERROR('O6 Source Data for E2'!R$78/'O6 Source Data for E2'!$C$78),"0.00%",'O6 Source Data for E2'!R$78/'O6 Source Data for E2'!$C$78)</f>
        <v>0.00%</v>
      </c>
      <c r="S64" s="1516" t="str">
        <f>IF(ISERROR('O6 Source Data for E2'!S$78/'O6 Source Data for E2'!$C$78),"0.00%",'O6 Source Data for E2'!S$78/'O6 Source Data for E2'!$C$78)</f>
        <v>0.00%</v>
      </c>
      <c r="T64" s="1516" t="str">
        <f>IF(ISERROR('O6 Source Data for E2'!T$78/'O6 Source Data for E2'!$C$78),"0.00%",'O6 Source Data for E2'!T$78/'O6 Source Data for E2'!$C$78)</f>
        <v>0.00%</v>
      </c>
      <c r="U64" s="1516" t="str">
        <f>IF(ISERROR('O6 Source Data for E2'!U$78/'O6 Source Data for E2'!$C$78),"0.00%",'O6 Source Data for E2'!U$78/'O6 Source Data for E2'!$C$78)</f>
        <v>0.00%</v>
      </c>
      <c r="V64" s="1516" t="str">
        <f>IF(ISERROR('O6 Source Data for E2'!V$78/'O6 Source Data for E2'!$C$78),"0.00%",'O6 Source Data for E2'!V$78/'O6 Source Data for E2'!$C$78)</f>
        <v>0.00%</v>
      </c>
      <c r="W64" s="1516" t="str">
        <f>IF(ISERROR('O6 Source Data for E2'!W$78/'O6 Source Data for E2'!$C$78),"0.00%",'O6 Source Data for E2'!W$78/'O6 Source Data for E2'!$C$78)</f>
        <v>0.00%</v>
      </c>
    </row>
    <row r="65" spans="1:23" s="399" customFormat="1" ht="25.5">
      <c r="A65" s="524" t="s">
        <v>482</v>
      </c>
      <c r="B65" s="1399" t="s">
        <v>526</v>
      </c>
      <c r="C65" s="1515">
        <f t="shared" si="0"/>
        <v>1</v>
      </c>
      <c r="D65" s="1516">
        <f>IF(ISERROR('O6 Source Data for E2'!D$80/'O6 Source Data for E2'!$C$80),"0.00%",'O6 Source Data for E2'!D$80/'O6 Source Data for E2'!$C$80)</f>
        <v>0.37596039909716616</v>
      </c>
      <c r="E65" s="1516">
        <f>IF(ISERROR('O6 Source Data for E2'!E$80/'O6 Source Data for E2'!$C$80),"0.00%",'O6 Source Data for E2'!E$80/'O6 Source Data for E2'!$C$80)</f>
        <v>0.17601522715704607</v>
      </c>
      <c r="F65" s="1516">
        <f>IF(ISERROR('O6 Source Data for E2'!F$80/'O6 Source Data for E2'!$C$80),"0.00%",'O6 Source Data for E2'!F$80/'O6 Source Data for E2'!$C$80)</f>
        <v>0.44735766352864609</v>
      </c>
      <c r="G65" s="1516">
        <f>IF(ISERROR('O6 Source Data for E2'!G$80/'O6 Source Data for E2'!$C$80),"0.00%",'O6 Source Data for E2'!G$80/'O6 Source Data for E2'!$C$80)</f>
        <v>0</v>
      </c>
      <c r="H65" s="1516">
        <f>IF(ISERROR('O6 Source Data for E2'!H$80/'O6 Source Data for E2'!$C$80),"0.00%",'O6 Source Data for E2'!H$80/'O6 Source Data for E2'!$C$80)</f>
        <v>0</v>
      </c>
      <c r="I65" s="1516">
        <f>IF(ISERROR('O6 Source Data for E2'!I$80/'O6 Source Data for E2'!$C$80),"0.00%",'O6 Source Data for E2'!I$80/'O6 Source Data for E2'!$C$80)</f>
        <v>0</v>
      </c>
      <c r="J65" s="1516">
        <f>IF(ISERROR('O6 Source Data for E2'!J$80/'O6 Source Data for E2'!$C$80),"0.00%",'O6 Source Data for E2'!J$80/'O6 Source Data for E2'!$C$80)</f>
        <v>0</v>
      </c>
      <c r="K65" s="1516">
        <f>IF(ISERROR('O6 Source Data for E2'!K$80/'O6 Source Data for E2'!$C$80),"0.00%",'O6 Source Data for E2'!K$80/'O6 Source Data for E2'!$C$80)</f>
        <v>0</v>
      </c>
      <c r="L65" s="1516">
        <f>IF(ISERROR('O6 Source Data for E2'!L$80/'O6 Source Data for E2'!$C$80),"0.00%",'O6 Source Data for E2'!L$80/'O6 Source Data for E2'!$C$80)</f>
        <v>6.6671021714166396E-4</v>
      </c>
      <c r="M65" s="1516">
        <f>IF(ISERROR('O6 Source Data for E2'!M$80/'O6 Source Data for E2'!$C$80),"0.00%",'O6 Source Data for E2'!M$80/'O6 Source Data for E2'!$C$80)</f>
        <v>0</v>
      </c>
      <c r="N65" s="1516">
        <f>IF(ISERROR('O6 Source Data for E2'!N$80/'O6 Source Data for E2'!$C$80),"0.00%",'O6 Source Data for E2'!N$80/'O6 Source Data for E2'!$C$80)</f>
        <v>0</v>
      </c>
      <c r="O65" s="1516">
        <f>IF(ISERROR('O6 Source Data for E2'!O$80/'O6 Source Data for E2'!$C$80),"0.00%",'O6 Source Data for E2'!O$80/'O6 Source Data for E2'!$C$80)</f>
        <v>0</v>
      </c>
      <c r="P65" s="1516">
        <f>IF(ISERROR('O6 Source Data for E2'!P$80/'O6 Source Data for E2'!$C$80),"0.00%",'O6 Source Data for E2'!P$80/'O6 Source Data for E2'!$C$80)</f>
        <v>0</v>
      </c>
      <c r="Q65" s="1516">
        <f>IF(ISERROR('O6 Source Data for E2'!Q$80/'O6 Source Data for E2'!$C$80),"0.00%",'O6 Source Data for E2'!Q$80/'O6 Source Data for E2'!$C$80)</f>
        <v>0</v>
      </c>
      <c r="R65" s="1516">
        <f>IF(ISERROR('O6 Source Data for E2'!R$80/'O6 Source Data for E2'!$C$80),"0.00%",'O6 Source Data for E2'!R$80/'O6 Source Data for E2'!$C$80)</f>
        <v>0</v>
      </c>
      <c r="S65" s="1516">
        <f>IF(ISERROR('O6 Source Data for E2'!S$80/'O6 Source Data for E2'!$C$80),"0.00%",'O6 Source Data for E2'!S$80/'O6 Source Data for E2'!$C$80)</f>
        <v>0</v>
      </c>
      <c r="T65" s="1516">
        <f>IF(ISERROR('O6 Source Data for E2'!T$80/'O6 Source Data for E2'!$C$80),"0.00%",'O6 Source Data for E2'!T$80/'O6 Source Data for E2'!$C$80)</f>
        <v>0</v>
      </c>
      <c r="U65" s="1516">
        <f>IF(ISERROR('O6 Source Data for E2'!U$80/'O6 Source Data for E2'!$C$80),"0.00%",'O6 Source Data for E2'!U$80/'O6 Source Data for E2'!$C$80)</f>
        <v>0</v>
      </c>
      <c r="V65" s="1516">
        <f>IF(ISERROR('O6 Source Data for E2'!V$80/'O6 Source Data for E2'!$C$80),"0.00%",'O6 Source Data for E2'!V$80/'O6 Source Data for E2'!$C$80)</f>
        <v>0</v>
      </c>
      <c r="W65" s="1516">
        <f>IF(ISERROR('O6 Source Data for E2'!W$80/'O6 Source Data for E2'!$C$80),"0.00%",'O6 Source Data for E2'!W$80/'O6 Source Data for E2'!$C$80)</f>
        <v>0</v>
      </c>
    </row>
    <row r="66" spans="1:23" s="399" customFormat="1" ht="12.75">
      <c r="A66" s="524" t="s">
        <v>481</v>
      </c>
      <c r="B66" s="1399" t="s">
        <v>527</v>
      </c>
      <c r="C66" s="1515">
        <f t="shared" si="0"/>
        <v>1.0000000000000002</v>
      </c>
      <c r="D66" s="1516">
        <f>IF(ISERROR('O6 Source Data for E2'!D$82/'O6 Source Data for E2'!$C$82),"0.00%",'O6 Source Data for E2'!D$82/'O6 Source Data for E2'!$C$82)</f>
        <v>0.49471109685506182</v>
      </c>
      <c r="E66" s="1516">
        <f>IF(ISERROR('O6 Source Data for E2'!E$82/'O6 Source Data for E2'!$C$82),"0.00%",'O6 Source Data for E2'!E$82/'O6 Source Data for E2'!$C$82)</f>
        <v>0.23579019214873634</v>
      </c>
      <c r="F66" s="1516">
        <f>IF(ISERROR('O6 Source Data for E2'!F$82/'O6 Source Data for E2'!$C$82),"0.00%",'O6 Source Data for E2'!F$82/'O6 Source Data for E2'!$C$82)</f>
        <v>0.26857631782111235</v>
      </c>
      <c r="G66" s="1516">
        <f>IF(ISERROR('O6 Source Data for E2'!G$82/'O6 Source Data for E2'!$C$82),"0.00%",'O6 Source Data for E2'!G$82/'O6 Source Data for E2'!$C$82)</f>
        <v>0</v>
      </c>
      <c r="H66" s="1516">
        <f>IF(ISERROR('O6 Source Data for E2'!H$82/'O6 Source Data for E2'!$C$82),"0.00%",'O6 Source Data for E2'!H$82/'O6 Source Data for E2'!$C$82)</f>
        <v>0</v>
      </c>
      <c r="I66" s="1516">
        <f>IF(ISERROR('O6 Source Data for E2'!I$82/'O6 Source Data for E2'!$C$82),"0.00%",'O6 Source Data for E2'!I$82/'O6 Source Data for E2'!$C$82)</f>
        <v>0</v>
      </c>
      <c r="J66" s="1516">
        <f>IF(ISERROR('O6 Source Data for E2'!J$82/'O6 Source Data for E2'!$C$82),"0.00%",'O6 Source Data for E2'!J$82/'O6 Source Data for E2'!$C$82)</f>
        <v>0</v>
      </c>
      <c r="K66" s="1516">
        <f>IF(ISERROR('O6 Source Data for E2'!K$82/'O6 Source Data for E2'!$C$82),"0.00%",'O6 Source Data for E2'!K$82/'O6 Source Data for E2'!$C$82)</f>
        <v>0</v>
      </c>
      <c r="L66" s="1516">
        <f>IF(ISERROR('O6 Source Data for E2'!L$82/'O6 Source Data for E2'!$C$82),"0.00%",'O6 Source Data for E2'!L$82/'O6 Source Data for E2'!$C$82)</f>
        <v>9.223931750896731E-4</v>
      </c>
      <c r="M66" s="1516">
        <f>IF(ISERROR('O6 Source Data for E2'!M$82/'O6 Source Data for E2'!$C$82),"0.00%",'O6 Source Data for E2'!M$82/'O6 Source Data for E2'!$C$82)</f>
        <v>0</v>
      </c>
      <c r="N66" s="1516">
        <f>IF(ISERROR('O6 Source Data for E2'!N$82/'O6 Source Data for E2'!$C$82),"0.00%",'O6 Source Data for E2'!N$82/'O6 Source Data for E2'!$C$82)</f>
        <v>0</v>
      </c>
      <c r="O66" s="1516">
        <f>IF(ISERROR('O6 Source Data for E2'!O$82/'O6 Source Data for E2'!$C$82),"0.00%",'O6 Source Data for E2'!O$82/'O6 Source Data for E2'!$C$82)</f>
        <v>0</v>
      </c>
      <c r="P66" s="1516">
        <f>IF(ISERROR('O6 Source Data for E2'!P$82/'O6 Source Data for E2'!$C$82),"0.00%",'O6 Source Data for E2'!P$82/'O6 Source Data for E2'!$C$82)</f>
        <v>0</v>
      </c>
      <c r="Q66" s="1516">
        <f>IF(ISERROR('O6 Source Data for E2'!Q$82/'O6 Source Data for E2'!$C$82),"0.00%",'O6 Source Data for E2'!Q$82/'O6 Source Data for E2'!$C$82)</f>
        <v>0</v>
      </c>
      <c r="R66" s="1516">
        <f>IF(ISERROR('O6 Source Data for E2'!R$82/'O6 Source Data for E2'!$C$82),"0.00%",'O6 Source Data for E2'!R$82/'O6 Source Data for E2'!$C$82)</f>
        <v>0</v>
      </c>
      <c r="S66" s="1516">
        <f>IF(ISERROR('O6 Source Data for E2'!S$82/'O6 Source Data for E2'!$C$82),"0.00%",'O6 Source Data for E2'!S$82/'O6 Source Data for E2'!$C$82)</f>
        <v>0</v>
      </c>
      <c r="T66" s="1516">
        <f>IF(ISERROR('O6 Source Data for E2'!T$82/'O6 Source Data for E2'!$C$82),"0.00%",'O6 Source Data for E2'!T$82/'O6 Source Data for E2'!$C$82)</f>
        <v>0</v>
      </c>
      <c r="U66" s="1516">
        <f>IF(ISERROR('O6 Source Data for E2'!U$82/'O6 Source Data for E2'!$C$82),"0.00%",'O6 Source Data for E2'!U$82/'O6 Source Data for E2'!$C$82)</f>
        <v>0</v>
      </c>
      <c r="V66" s="1516">
        <f>IF(ISERROR('O6 Source Data for E2'!V$82/'O6 Source Data for E2'!$C$82),"0.00%",'O6 Source Data for E2'!V$82/'O6 Source Data for E2'!$C$82)</f>
        <v>0</v>
      </c>
      <c r="W66" s="1516">
        <f>IF(ISERROR('O6 Source Data for E2'!W$82/'O6 Source Data for E2'!$C$82),"0.00%",'O6 Source Data for E2'!W$82/'O6 Source Data for E2'!$C$82)</f>
        <v>0</v>
      </c>
    </row>
    <row r="67" spans="1:23" s="399" customFormat="1" ht="12.75">
      <c r="A67" s="524" t="s">
        <v>488</v>
      </c>
      <c r="B67" s="1399" t="s">
        <v>528</v>
      </c>
      <c r="C67" s="1515" t="str">
        <f t="shared" si="0"/>
        <v>-</v>
      </c>
      <c r="D67" s="1516" t="str">
        <f>IF(ISERROR('O6 Source Data for E2'!D$86/'O6 Source Data for E2'!$C$86),"0.00%",'O6 Source Data for E2'!D$86/'O6 Source Data for E2'!$C$86)</f>
        <v>0.00%</v>
      </c>
      <c r="E67" s="1516" t="str">
        <f>IF(ISERROR('O6 Source Data for E2'!E$86/'O6 Source Data for E2'!$C$86),"0.00%",'O6 Source Data for E2'!E$86/'O6 Source Data for E2'!$C$86)</f>
        <v>0.00%</v>
      </c>
      <c r="F67" s="1516" t="str">
        <f>IF(ISERROR('O6 Source Data for E2'!F$86/'O6 Source Data for E2'!$C$86),"0.00%",'O6 Source Data for E2'!F$86/'O6 Source Data for E2'!$C$86)</f>
        <v>0.00%</v>
      </c>
      <c r="G67" s="1516" t="str">
        <f>IF(ISERROR('O6 Source Data for E2'!G$86/'O6 Source Data for E2'!$C$86),"0.00%",'O6 Source Data for E2'!G$86/'O6 Source Data for E2'!$C$86)</f>
        <v>0.00%</v>
      </c>
      <c r="H67" s="1516" t="str">
        <f>IF(ISERROR('O6 Source Data for E2'!H$86/'O6 Source Data for E2'!$C$86),"0.00%",'O6 Source Data for E2'!H$86/'O6 Source Data for E2'!$C$86)</f>
        <v>0.00%</v>
      </c>
      <c r="I67" s="1516" t="str">
        <f>IF(ISERROR('O6 Source Data for E2'!I$86/'O6 Source Data for E2'!$C$86),"0.00%",'O6 Source Data for E2'!I$86/'O6 Source Data for E2'!$C$86)</f>
        <v>0.00%</v>
      </c>
      <c r="J67" s="1516" t="str">
        <f>IF(ISERROR('O6 Source Data for E2'!J$86/'O6 Source Data for E2'!$C$86),"0.00%",'O6 Source Data for E2'!J$86/'O6 Source Data for E2'!$C$86)</f>
        <v>0.00%</v>
      </c>
      <c r="K67" s="1516" t="str">
        <f>IF(ISERROR('O6 Source Data for E2'!K$86/'O6 Source Data for E2'!$C$86),"0.00%",'O6 Source Data for E2'!K$86/'O6 Source Data for E2'!$C$86)</f>
        <v>0.00%</v>
      </c>
      <c r="L67" s="1516" t="str">
        <f>IF(ISERROR('O6 Source Data for E2'!L$86/'O6 Source Data for E2'!$C$86),"0.00%",'O6 Source Data for E2'!L$86/'O6 Source Data for E2'!$C$86)</f>
        <v>0.00%</v>
      </c>
      <c r="M67" s="1516" t="str">
        <f>IF(ISERROR('O6 Source Data for E2'!M$86/'O6 Source Data for E2'!$C$86),"0.00%",'O6 Source Data for E2'!M$86/'O6 Source Data for E2'!$C$86)</f>
        <v>0.00%</v>
      </c>
      <c r="N67" s="1516" t="str">
        <f>IF(ISERROR('O6 Source Data for E2'!N$86/'O6 Source Data for E2'!$C$86),"0.00%",'O6 Source Data for E2'!N$86/'O6 Source Data for E2'!$C$86)</f>
        <v>0.00%</v>
      </c>
      <c r="O67" s="1516" t="str">
        <f>IF(ISERROR('O6 Source Data for E2'!O$86/'O6 Source Data for E2'!$C$86),"0.00%",'O6 Source Data for E2'!O$86/'O6 Source Data for E2'!$C$86)</f>
        <v>0.00%</v>
      </c>
      <c r="P67" s="1516" t="str">
        <f>IF(ISERROR('O6 Source Data for E2'!P$86/'O6 Source Data for E2'!$C$86),"0.00%",'O6 Source Data for E2'!P$86/'O6 Source Data for E2'!$C$86)</f>
        <v>0.00%</v>
      </c>
      <c r="Q67" s="1516" t="str">
        <f>IF(ISERROR('O6 Source Data for E2'!Q$86/'O6 Source Data for E2'!$C$86),"0.00%",'O6 Source Data for E2'!Q$86/'O6 Source Data for E2'!$C$86)</f>
        <v>0.00%</v>
      </c>
      <c r="R67" s="1516" t="str">
        <f>IF(ISERROR('O6 Source Data for E2'!R$86/'O6 Source Data for E2'!$C$86),"0.00%",'O6 Source Data for E2'!R$86/'O6 Source Data for E2'!$C$86)</f>
        <v>0.00%</v>
      </c>
      <c r="S67" s="1516" t="str">
        <f>IF(ISERROR('O6 Source Data for E2'!S$86/'O6 Source Data for E2'!$C$86),"0.00%",'O6 Source Data for E2'!S$86/'O6 Source Data for E2'!$C$86)</f>
        <v>0.00%</v>
      </c>
      <c r="T67" s="1516" t="str">
        <f>IF(ISERROR('O6 Source Data for E2'!T$86/'O6 Source Data for E2'!$C$86),"0.00%",'O6 Source Data for E2'!T$86/'O6 Source Data for E2'!$C$86)</f>
        <v>0.00%</v>
      </c>
      <c r="U67" s="1516" t="str">
        <f>IF(ISERROR('O6 Source Data for E2'!U$86/'O6 Source Data for E2'!$C$86),"0.00%",'O6 Source Data for E2'!U$86/'O6 Source Data for E2'!$C$86)</f>
        <v>0.00%</v>
      </c>
      <c r="V67" s="1516" t="str">
        <f>IF(ISERROR('O6 Source Data for E2'!V$86/'O6 Source Data for E2'!$C$86),"0.00%",'O6 Source Data for E2'!V$86/'O6 Source Data for E2'!$C$86)</f>
        <v>0.00%</v>
      </c>
      <c r="W67" s="1516" t="str">
        <f>IF(ISERROR('O6 Source Data for E2'!W$86/'O6 Source Data for E2'!$C$86),"0.00%",'O6 Source Data for E2'!W$86/'O6 Source Data for E2'!$C$86)</f>
        <v>0.00%</v>
      </c>
    </row>
    <row r="68" spans="1:23" s="399" customFormat="1" ht="12.75">
      <c r="A68" s="524" t="s">
        <v>483</v>
      </c>
      <c r="B68" s="1399" t="s">
        <v>529</v>
      </c>
      <c r="C68" s="1515" t="str">
        <f t="shared" si="0"/>
        <v>-</v>
      </c>
      <c r="D68" s="1516" t="str">
        <f>IF(ISERROR('O6 Source Data for E2'!D$90/'O6 Source Data for E2'!$C$90),"0.00%",'O6 Source Data for E2'!D$90/'O6 Source Data for E2'!$C$90)</f>
        <v>0.00%</v>
      </c>
      <c r="E68" s="1516" t="str">
        <f>IF(ISERROR('O6 Source Data for E2'!E$90/'O6 Source Data for E2'!$C$90),"0.00%",'O6 Source Data for E2'!E$90/'O6 Source Data for E2'!$C$90)</f>
        <v>0.00%</v>
      </c>
      <c r="F68" s="1516" t="str">
        <f>IF(ISERROR('O6 Source Data for E2'!F$90/'O6 Source Data for E2'!$C$90),"0.00%",'O6 Source Data for E2'!F$90/'O6 Source Data for E2'!$C$90)</f>
        <v>0.00%</v>
      </c>
      <c r="G68" s="1516" t="str">
        <f>IF(ISERROR('O6 Source Data for E2'!G$90/'O6 Source Data for E2'!$C$90),"0.00%",'O6 Source Data for E2'!G$90/'O6 Source Data for E2'!$C$90)</f>
        <v>0.00%</v>
      </c>
      <c r="H68" s="1516" t="str">
        <f>IF(ISERROR('O6 Source Data for E2'!H$90/'O6 Source Data for E2'!$C$90),"0.00%",'O6 Source Data for E2'!H$90/'O6 Source Data for E2'!$C$90)</f>
        <v>0.00%</v>
      </c>
      <c r="I68" s="1516" t="str">
        <f>IF(ISERROR('O6 Source Data for E2'!I$90/'O6 Source Data for E2'!$C$90),"0.00%",'O6 Source Data for E2'!I$90/'O6 Source Data for E2'!$C$90)</f>
        <v>0.00%</v>
      </c>
      <c r="J68" s="1516" t="str">
        <f>IF(ISERROR('O6 Source Data for E2'!J$90/'O6 Source Data for E2'!$C$90),"0.00%",'O6 Source Data for E2'!J$90/'O6 Source Data for E2'!$C$90)</f>
        <v>0.00%</v>
      </c>
      <c r="K68" s="1516" t="str">
        <f>IF(ISERROR('O6 Source Data for E2'!K$90/'O6 Source Data for E2'!$C$90),"0.00%",'O6 Source Data for E2'!K$90/'O6 Source Data for E2'!$C$90)</f>
        <v>0.00%</v>
      </c>
      <c r="L68" s="1516" t="str">
        <f>IF(ISERROR('O6 Source Data for E2'!L$90/'O6 Source Data for E2'!$C$90),"0.00%",'O6 Source Data for E2'!L$90/'O6 Source Data for E2'!$C$90)</f>
        <v>0.00%</v>
      </c>
      <c r="M68" s="1516" t="str">
        <f>IF(ISERROR('O6 Source Data for E2'!M$90/'O6 Source Data for E2'!$C$90),"0.00%",'O6 Source Data for E2'!M$90/'O6 Source Data for E2'!$C$90)</f>
        <v>0.00%</v>
      </c>
      <c r="N68" s="1516" t="str">
        <f>IF(ISERROR('O6 Source Data for E2'!N$90/'O6 Source Data for E2'!$C$90),"0.00%",'O6 Source Data for E2'!N$90/'O6 Source Data for E2'!$C$90)</f>
        <v>0.00%</v>
      </c>
      <c r="O68" s="1516" t="str">
        <f>IF(ISERROR('O6 Source Data for E2'!O$90/'O6 Source Data for E2'!$C$90),"0.00%",'O6 Source Data for E2'!O$90/'O6 Source Data for E2'!$C$90)</f>
        <v>0.00%</v>
      </c>
      <c r="P68" s="1516" t="str">
        <f>IF(ISERROR('O6 Source Data for E2'!P$90/'O6 Source Data for E2'!$C$90),"0.00%",'O6 Source Data for E2'!P$90/'O6 Source Data for E2'!$C$90)</f>
        <v>0.00%</v>
      </c>
      <c r="Q68" s="1516" t="str">
        <f>IF(ISERROR('O6 Source Data for E2'!Q$90/'O6 Source Data for E2'!$C$90),"0.00%",'O6 Source Data for E2'!Q$90/'O6 Source Data for E2'!$C$90)</f>
        <v>0.00%</v>
      </c>
      <c r="R68" s="1516" t="str">
        <f>IF(ISERROR('O6 Source Data for E2'!R$90/'O6 Source Data for E2'!$C$90),"0.00%",'O6 Source Data for E2'!R$90/'O6 Source Data for E2'!$C$90)</f>
        <v>0.00%</v>
      </c>
      <c r="S68" s="1516" t="str">
        <f>IF(ISERROR('O6 Source Data for E2'!S$90/'O6 Source Data for E2'!$C$90),"0.00%",'O6 Source Data for E2'!S$90/'O6 Source Data for E2'!$C$90)</f>
        <v>0.00%</v>
      </c>
      <c r="T68" s="1516" t="str">
        <f>IF(ISERROR('O6 Source Data for E2'!T$90/'O6 Source Data for E2'!$C$90),"0.00%",'O6 Source Data for E2'!T$90/'O6 Source Data for E2'!$C$90)</f>
        <v>0.00%</v>
      </c>
      <c r="U68" s="1516" t="str">
        <f>IF(ISERROR('O6 Source Data for E2'!U$90/'O6 Source Data for E2'!$C$90),"0.00%",'O6 Source Data for E2'!U$90/'O6 Source Data for E2'!$C$90)</f>
        <v>0.00%</v>
      </c>
      <c r="V68" s="1516" t="str">
        <f>IF(ISERROR('O6 Source Data for E2'!V$90/'O6 Source Data for E2'!$C$90),"0.00%",'O6 Source Data for E2'!V$90/'O6 Source Data for E2'!$C$90)</f>
        <v>0.00%</v>
      </c>
      <c r="W68" s="1516" t="str">
        <f>IF(ISERROR('O6 Source Data for E2'!W$90/'O6 Source Data for E2'!$C$90),"0.00%",'O6 Source Data for E2'!W$90/'O6 Source Data for E2'!$C$90)</f>
        <v>0.00%</v>
      </c>
    </row>
    <row r="69" spans="1:23" s="399" customFormat="1" ht="12.75">
      <c r="A69" s="524"/>
      <c r="B69" s="669"/>
      <c r="C69" s="1515"/>
      <c r="D69" s="1524"/>
      <c r="E69" s="1524"/>
      <c r="F69" s="1524"/>
      <c r="G69" s="1524"/>
      <c r="H69" s="1524"/>
      <c r="I69" s="1524"/>
      <c r="J69" s="1524"/>
      <c r="K69" s="1524"/>
      <c r="L69" s="1524"/>
      <c r="M69" s="1524"/>
      <c r="N69" s="1528"/>
      <c r="O69" s="1528"/>
      <c r="P69" s="1528"/>
      <c r="Q69" s="1528"/>
      <c r="R69" s="1528"/>
      <c r="S69" s="1528"/>
      <c r="T69" s="1528"/>
      <c r="U69" s="1528"/>
      <c r="V69" s="1528"/>
      <c r="W69" s="1528"/>
    </row>
    <row r="70" spans="1:23" s="399" customFormat="1" ht="12.75">
      <c r="A70" s="1529" t="s">
        <v>286</v>
      </c>
      <c r="B70" s="669"/>
      <c r="C70" s="1515"/>
      <c r="D70" s="1524"/>
      <c r="E70" s="1524"/>
      <c r="F70" s="1524"/>
      <c r="G70" s="1524"/>
      <c r="H70" s="1524"/>
      <c r="I70" s="1524"/>
      <c r="J70" s="1524"/>
      <c r="K70" s="1524"/>
      <c r="L70" s="1524"/>
      <c r="M70" s="1524"/>
      <c r="N70" s="1528"/>
      <c r="O70" s="1528"/>
      <c r="P70" s="1528"/>
      <c r="Q70" s="1528"/>
      <c r="R70" s="1528"/>
      <c r="S70" s="1528"/>
      <c r="T70" s="1528"/>
      <c r="U70" s="1528"/>
      <c r="V70" s="1528"/>
      <c r="W70" s="1528"/>
    </row>
    <row r="71" spans="1:23" s="399" customFormat="1" ht="12.75">
      <c r="A71" s="524"/>
      <c r="B71" s="669"/>
      <c r="C71" s="1515"/>
      <c r="D71" s="1524"/>
      <c r="E71" s="1524"/>
      <c r="F71" s="1524"/>
      <c r="G71" s="1524"/>
      <c r="H71" s="1524"/>
      <c r="I71" s="1524"/>
      <c r="J71" s="1524"/>
      <c r="K71" s="1524"/>
      <c r="L71" s="1524"/>
      <c r="M71" s="1524"/>
      <c r="N71" s="1528"/>
      <c r="O71" s="1528"/>
      <c r="P71" s="1528"/>
      <c r="Q71" s="1528"/>
      <c r="R71" s="1528"/>
      <c r="S71" s="1528"/>
      <c r="T71" s="1528"/>
      <c r="U71" s="1528"/>
      <c r="V71" s="1528"/>
      <c r="W71" s="1528"/>
    </row>
    <row r="72" spans="1:23" s="399" customFormat="1" ht="12.75">
      <c r="A72" s="524" t="s">
        <v>395</v>
      </c>
      <c r="B72" s="669"/>
      <c r="C72" s="1515"/>
      <c r="D72" s="1516"/>
      <c r="E72" s="1516"/>
      <c r="F72" s="1516"/>
      <c r="G72" s="1516"/>
      <c r="H72" s="1516"/>
      <c r="I72" s="1516"/>
      <c r="J72" s="1516"/>
      <c r="K72" s="1516"/>
      <c r="L72" s="1516"/>
      <c r="M72" s="1516"/>
      <c r="N72" s="1525"/>
      <c r="O72" s="1528"/>
      <c r="P72" s="1528"/>
      <c r="Q72" s="1528"/>
      <c r="R72" s="1528"/>
      <c r="S72" s="1528"/>
      <c r="T72" s="1528"/>
      <c r="U72" s="1528"/>
      <c r="V72" s="1528"/>
      <c r="W72" s="1528"/>
    </row>
    <row r="73" spans="1:23" s="399" customFormat="1" ht="12.75">
      <c r="A73" s="524" t="s">
        <v>1136</v>
      </c>
      <c r="B73" s="1399" t="s">
        <v>1214</v>
      </c>
      <c r="C73" s="1515">
        <f>IF(+SUM(D73:W73)=0,"-",+SUM(D73:W73))</f>
        <v>1.0000000000000002</v>
      </c>
      <c r="D73" s="1516">
        <f>IF(ISERROR('I6 Customer Data'!D$21/'I6 Customer Data'!$C$21),"",'I6 Customer Data'!D$21/'I6 Customer Data'!$C$21)</f>
        <v>0.34740230696202534</v>
      </c>
      <c r="E73" s="1516">
        <f>IF(ISERROR('I6 Customer Data'!E$21/'I6 Customer Data'!$C$21),"",'I6 Customer Data'!E$21/'I6 Customer Data'!$C$21)</f>
        <v>0.1541770506329114</v>
      </c>
      <c r="F73" s="1516">
        <f>IF(ISERROR('I6 Customer Data'!F$21/'I6 Customer Data'!$C$21),"",'I6 Customer Data'!F$21/'I6 Customer Data'!$C$21)</f>
        <v>0.4866861107594937</v>
      </c>
      <c r="G73" s="1516">
        <f>IF(ISERROR('I6 Customer Data'!G$21/'I6 Customer Data'!$C$21),"",'I6 Customer Data'!G$21/'I6 Customer Data'!$C$21)</f>
        <v>0</v>
      </c>
      <c r="H73" s="1516">
        <f>IF(ISERROR('I6 Customer Data'!H$21/'I6 Customer Data'!$C$21),"",'I6 Customer Data'!H$21/'I6 Customer Data'!$C$21)</f>
        <v>0</v>
      </c>
      <c r="I73" s="1516">
        <f>IF(ISERROR('I6 Customer Data'!I$21/'I6 Customer Data'!$C$21),"",'I6 Customer Data'!I$21/'I6 Customer Data'!$C$21)</f>
        <v>0</v>
      </c>
      <c r="J73" s="1516">
        <f>IF(ISERROR('I6 Customer Data'!J$21/'I6 Customer Data'!$C$21),"",'I6 Customer Data'!J$21/'I6 Customer Data'!$C$21)</f>
        <v>8.1033259493670882E-3</v>
      </c>
      <c r="K73" s="1516">
        <f>IF(ISERROR('I6 Customer Data'!K$21/'I6 Customer Data'!$C$21),"",'I6 Customer Data'!K$21/'I6 Customer Data'!$C$21)</f>
        <v>1.0277626582278481E-3</v>
      </c>
      <c r="L73" s="1516">
        <f>IF(ISERROR('I6 Customer Data'!L$21/'I6 Customer Data'!$C$21),"",'I6 Customer Data'!L$21/'I6 Customer Data'!$C$21)</f>
        <v>2.6034430379746837E-3</v>
      </c>
      <c r="M73" s="1516">
        <f>IF(ISERROR('I6 Customer Data'!M$21/'I6 Customer Data'!$C$21),"",'I6 Customer Data'!M$21/'I6 Customer Data'!$C$21)</f>
        <v>0</v>
      </c>
      <c r="N73" s="1516">
        <f>IF(ISERROR('I6 Customer Data'!N$21/'I6 Customer Data'!$C$21),"",'I6 Customer Data'!N$21/'I6 Customer Data'!$C$21)</f>
        <v>0</v>
      </c>
      <c r="O73" s="1516">
        <f>IF(ISERROR('I6 Customer Data'!O$21/'I6 Customer Data'!$C$21),"",'I6 Customer Data'!O$21/'I6 Customer Data'!$C$21)</f>
        <v>0</v>
      </c>
      <c r="P73" s="1516">
        <f>IF(ISERROR('I6 Customer Data'!P$21/'I6 Customer Data'!$C$21),"",'I6 Customer Data'!P$21/'I6 Customer Data'!$C$21)</f>
        <v>0</v>
      </c>
      <c r="Q73" s="1516">
        <f>IF(ISERROR('I6 Customer Data'!Q$21/'I6 Customer Data'!$C$21),"",'I6 Customer Data'!Q$21/'I6 Customer Data'!$C$21)</f>
        <v>0</v>
      </c>
      <c r="R73" s="1516">
        <f>IF(ISERROR('I6 Customer Data'!R$21/'I6 Customer Data'!$C$21),"",'I6 Customer Data'!R$21/'I6 Customer Data'!$C$21)</f>
        <v>0</v>
      </c>
      <c r="S73" s="1516">
        <f>IF(ISERROR('I6 Customer Data'!S$21/'I6 Customer Data'!$C$21),"",'I6 Customer Data'!S$21/'I6 Customer Data'!$C$21)</f>
        <v>0</v>
      </c>
      <c r="T73" s="1516">
        <f>IF(ISERROR('I6 Customer Data'!T$21/'I6 Customer Data'!$C$21),"",'I6 Customer Data'!T$21/'I6 Customer Data'!$C$21)</f>
        <v>0</v>
      </c>
      <c r="U73" s="1516">
        <f>IF(ISERROR('I6 Customer Data'!U$21/'I6 Customer Data'!$C$21),"",'I6 Customer Data'!U$21/'I6 Customer Data'!$C$21)</f>
        <v>0</v>
      </c>
      <c r="V73" s="1516">
        <f>IF(ISERROR('I6 Customer Data'!V$21/'I6 Customer Data'!$C$21),"",'I6 Customer Data'!V$21/'I6 Customer Data'!$C$21)</f>
        <v>0</v>
      </c>
      <c r="W73" s="1516">
        <f>IF(ISERROR('I6 Customer Data'!W$21/'I6 Customer Data'!$C$21),"",'I6 Customer Data'!W$21/'I6 Customer Data'!$C$21)</f>
        <v>0</v>
      </c>
    </row>
    <row r="74" spans="1:23" s="399" customFormat="1" ht="12.75">
      <c r="A74" s="524" t="s">
        <v>1133</v>
      </c>
      <c r="B74" s="669" t="s">
        <v>399</v>
      </c>
      <c r="C74" s="1515">
        <f>IF(+SUM(D74:W74)=0,"-",+SUM(D74:W74))</f>
        <v>1</v>
      </c>
      <c r="D74" s="1516">
        <f>IF(ISERROR('I6 Customer Data'!D$22/'I6 Customer Data'!$C$22),"",'I6 Customer Data'!D$22/'I6 Customer Data'!$C$22)</f>
        <v>0</v>
      </c>
      <c r="E74" s="1516">
        <f>IF(ISERROR('I6 Customer Data'!E$22/'I6 Customer Data'!$C$22),"",'I6 Customer Data'!E$22/'I6 Customer Data'!$C$22)</f>
        <v>0</v>
      </c>
      <c r="F74" s="1516">
        <f>IF(ISERROR('I6 Customer Data'!F$22/'I6 Customer Data'!$C$22),"",'I6 Customer Data'!F$22/'I6 Customer Data'!$C$22)</f>
        <v>0.9806276036050009</v>
      </c>
      <c r="G74" s="1516">
        <f>IF(ISERROR('I6 Customer Data'!G$22/'I6 Customer Data'!$C$22),"",'I6 Customer Data'!G$22/'I6 Customer Data'!$C$22)</f>
        <v>0</v>
      </c>
      <c r="H74" s="1516">
        <f>IF(ISERROR('I6 Customer Data'!H$22/'I6 Customer Data'!$C$22),"",'I6 Customer Data'!H$22/'I6 Customer Data'!$C$22)</f>
        <v>0</v>
      </c>
      <c r="I74" s="1516">
        <f>IF(ISERROR('I6 Customer Data'!I$22/'I6 Customer Data'!$C$22),"",'I6 Customer Data'!I$22/'I6 Customer Data'!$C$22)</f>
        <v>0</v>
      </c>
      <c r="J74" s="1516">
        <f>IF(ISERROR('I6 Customer Data'!J$22/'I6 Customer Data'!$C$22),"",'I6 Customer Data'!J$22/'I6 Customer Data'!$C$22)</f>
        <v>1.7201059496085049E-2</v>
      </c>
      <c r="K74" s="1516">
        <f>IF(ISERROR('I6 Customer Data'!K$22/'I6 Customer Data'!$C$22),"",'I6 Customer Data'!K$22/'I6 Customer Data'!$C$22)</f>
        <v>2.1713368989140893E-3</v>
      </c>
      <c r="L74" s="1516">
        <f>IF(ISERROR('I6 Customer Data'!L$22/'I6 Customer Data'!$C$22),"",'I6 Customer Data'!L$22/'I6 Customer Data'!$C$22)</f>
        <v>0</v>
      </c>
      <c r="M74" s="1516">
        <f>IF(ISERROR('I6 Customer Data'!M$22/'I6 Customer Data'!$C$22),"",'I6 Customer Data'!M$22/'I6 Customer Data'!$C$22)</f>
        <v>0</v>
      </c>
      <c r="N74" s="1516">
        <f>IF(ISERROR('I6 Customer Data'!N$22/'I6 Customer Data'!$C$22),"",'I6 Customer Data'!N$22/'I6 Customer Data'!$C$22)</f>
        <v>0</v>
      </c>
      <c r="O74" s="1516">
        <f>IF(ISERROR('I6 Customer Data'!O$22/'I6 Customer Data'!$C$22),"",'I6 Customer Data'!O$22/'I6 Customer Data'!$C$22)</f>
        <v>0</v>
      </c>
      <c r="P74" s="1516">
        <f>IF(ISERROR('I6 Customer Data'!P$22/'I6 Customer Data'!$C$22),"",'I6 Customer Data'!P$22/'I6 Customer Data'!$C$22)</f>
        <v>0</v>
      </c>
      <c r="Q74" s="1516">
        <f>IF(ISERROR('I6 Customer Data'!Q$22/'I6 Customer Data'!$C$22),"",'I6 Customer Data'!Q$22/'I6 Customer Data'!$C$22)</f>
        <v>0</v>
      </c>
      <c r="R74" s="1516">
        <f>IF(ISERROR('I6 Customer Data'!R$22/'I6 Customer Data'!$C$22),"",'I6 Customer Data'!R$22/'I6 Customer Data'!$C$22)</f>
        <v>0</v>
      </c>
      <c r="S74" s="1516">
        <f>IF(ISERROR('I6 Customer Data'!S$22/'I6 Customer Data'!$C$22),"",'I6 Customer Data'!S$22/'I6 Customer Data'!$C$22)</f>
        <v>0</v>
      </c>
      <c r="T74" s="1516">
        <f>IF(ISERROR('I6 Customer Data'!T$22/'I6 Customer Data'!$C$22),"",'I6 Customer Data'!T$22/'I6 Customer Data'!$C$22)</f>
        <v>0</v>
      </c>
      <c r="U74" s="1516">
        <f>IF(ISERROR('I6 Customer Data'!U$22/'I6 Customer Data'!$C$22),"",'I6 Customer Data'!U$22/'I6 Customer Data'!$C$22)</f>
        <v>0</v>
      </c>
      <c r="V74" s="1516">
        <f>IF(ISERROR('I6 Customer Data'!V$22/'I6 Customer Data'!$C$22),"",'I6 Customer Data'!V$22/'I6 Customer Data'!$C$22)</f>
        <v>0</v>
      </c>
      <c r="W74" s="1516">
        <f>IF(ISERROR('I6 Customer Data'!W$22/'I6 Customer Data'!$C$22),"",'I6 Customer Data'!W$22/'I6 Customer Data'!$C$22)</f>
        <v>0</v>
      </c>
    </row>
    <row r="75" spans="1:23" s="399" customFormat="1" ht="12.75">
      <c r="A75" s="524" t="s">
        <v>495</v>
      </c>
      <c r="B75" s="669" t="s">
        <v>494</v>
      </c>
      <c r="C75" s="1515">
        <f>IF(+SUM(D75:W75)=0,"-",+SUM(D75:W75))</f>
        <v>1.0000000000000002</v>
      </c>
      <c r="D75" s="1516">
        <f>IF(ISERROR('I6 Customer Data'!D$25/'I6 Customer Data'!$C$25),"0.00%",'I6 Customer Data'!D$25/'I6 Customer Data'!$C$25)</f>
        <v>0.34740230696202534</v>
      </c>
      <c r="E75" s="1516">
        <f>IF(ISERROR('I6 Customer Data'!E$25/'I6 Customer Data'!$C$25),"0.00%",'I6 Customer Data'!E$25/'I6 Customer Data'!$C$25)</f>
        <v>0.1541770506329114</v>
      </c>
      <c r="F75" s="1516">
        <f>IF(ISERROR('I6 Customer Data'!F$25/'I6 Customer Data'!$C$25),"0.00%",'I6 Customer Data'!F$25/'I6 Customer Data'!$C$25)</f>
        <v>0.4866861107594937</v>
      </c>
      <c r="G75" s="1516">
        <f>IF(ISERROR('I6 Customer Data'!G$25/'I6 Customer Data'!$C$25),"0.00%",'I6 Customer Data'!G$25/'I6 Customer Data'!$C$25)</f>
        <v>0</v>
      </c>
      <c r="H75" s="1516">
        <f>IF(ISERROR('I6 Customer Data'!H$25/'I6 Customer Data'!$C$25),"0.00%",'I6 Customer Data'!H$25/'I6 Customer Data'!$C$25)</f>
        <v>0</v>
      </c>
      <c r="I75" s="1516">
        <f>IF(ISERROR('I6 Customer Data'!I$25/'I6 Customer Data'!$C$25),"0.00%",'I6 Customer Data'!I$25/'I6 Customer Data'!$C$25)</f>
        <v>0</v>
      </c>
      <c r="J75" s="1516">
        <f>IF(ISERROR('I6 Customer Data'!J$25/'I6 Customer Data'!$C$25),"0.00%",'I6 Customer Data'!J$25/'I6 Customer Data'!$C$25)</f>
        <v>8.1033259493670882E-3</v>
      </c>
      <c r="K75" s="1516">
        <f>IF(ISERROR('I6 Customer Data'!K$25/'I6 Customer Data'!$C$25),"0.00%",'I6 Customer Data'!K$25/'I6 Customer Data'!$C$25)</f>
        <v>1.0277626582278481E-3</v>
      </c>
      <c r="L75" s="1516">
        <f>IF(ISERROR('I6 Customer Data'!L$25/'I6 Customer Data'!$C$25),"0.00%",'I6 Customer Data'!L$25/'I6 Customer Data'!$C$25)</f>
        <v>2.6034430379746837E-3</v>
      </c>
      <c r="M75" s="1516">
        <f>IF(ISERROR('I6 Customer Data'!M$25/'I6 Customer Data'!$C$25),"0.00%",'I6 Customer Data'!M$25/'I6 Customer Data'!$C$25)</f>
        <v>0</v>
      </c>
      <c r="N75" s="1516">
        <f>IF(ISERROR('I6 Customer Data'!N$25/'I6 Customer Data'!$C$25),"0.00%",'I6 Customer Data'!N$25/'I6 Customer Data'!$C$25)</f>
        <v>0</v>
      </c>
      <c r="O75" s="1516">
        <f>IF(ISERROR('I6 Customer Data'!O$25/'I6 Customer Data'!$C$25),"0.00%",'I6 Customer Data'!O$25/'I6 Customer Data'!$C$25)</f>
        <v>0</v>
      </c>
      <c r="P75" s="1516">
        <f>IF(ISERROR('I6 Customer Data'!P$25/'I6 Customer Data'!$C$25),"0.00%",'I6 Customer Data'!P$25/'I6 Customer Data'!$C$25)</f>
        <v>0</v>
      </c>
      <c r="Q75" s="1516">
        <f>IF(ISERROR('I6 Customer Data'!Q$25/'I6 Customer Data'!$C$25),"0.00%",'I6 Customer Data'!Q$25/'I6 Customer Data'!$C$25)</f>
        <v>0</v>
      </c>
      <c r="R75" s="1516">
        <f>IF(ISERROR('I6 Customer Data'!R$25/'I6 Customer Data'!$C$25),"0.00%",'I6 Customer Data'!R$25/'I6 Customer Data'!$C$25)</f>
        <v>0</v>
      </c>
      <c r="S75" s="1516">
        <f>IF(ISERROR('I6 Customer Data'!S$25/'I6 Customer Data'!$C$25),"0.00%",'I6 Customer Data'!S$25/'I6 Customer Data'!$C$25)</f>
        <v>0</v>
      </c>
      <c r="T75" s="1516">
        <f>IF(ISERROR('I6 Customer Data'!T$25/'I6 Customer Data'!$C$25),"0.00%",'I6 Customer Data'!T$25/'I6 Customer Data'!$C$25)</f>
        <v>0</v>
      </c>
      <c r="U75" s="1516">
        <f>IF(ISERROR('I6 Customer Data'!U$25/'I6 Customer Data'!$C$25),"0.00%",'I6 Customer Data'!U$25/'I6 Customer Data'!$C$25)</f>
        <v>0</v>
      </c>
      <c r="V75" s="1516">
        <f>IF(ISERROR('I6 Customer Data'!V$25/'I6 Customer Data'!$C$25),"0.00%",'I6 Customer Data'!V$25/'I6 Customer Data'!$C$25)</f>
        <v>0</v>
      </c>
      <c r="W75" s="1516">
        <f>IF(ISERROR('I6 Customer Data'!W$25/'I6 Customer Data'!$C$25),"0.00%",'I6 Customer Data'!W$25/'I6 Customer Data'!$C$25)</f>
        <v>0</v>
      </c>
    </row>
    <row r="76" spans="1:23" s="399" customFormat="1" ht="12.75">
      <c r="A76" s="524"/>
      <c r="B76" s="669"/>
      <c r="C76" s="1515"/>
      <c r="D76" s="1516"/>
      <c r="E76" s="1516"/>
      <c r="F76" s="1516"/>
      <c r="G76" s="1516"/>
      <c r="H76" s="1516"/>
      <c r="I76" s="1516"/>
      <c r="J76" s="1516"/>
      <c r="K76" s="1516"/>
      <c r="L76" s="1516"/>
      <c r="M76" s="1516"/>
      <c r="N76" s="1516"/>
      <c r="O76" s="1516"/>
      <c r="P76" s="1516"/>
      <c r="Q76" s="1516"/>
      <c r="R76" s="1516"/>
      <c r="S76" s="1516"/>
      <c r="T76" s="1516"/>
      <c r="U76" s="1516"/>
      <c r="V76" s="1516"/>
      <c r="W76" s="1516"/>
    </row>
    <row r="77" spans="1:23" s="399" customFormat="1" ht="12.75">
      <c r="A77" s="524" t="s">
        <v>398</v>
      </c>
      <c r="B77" s="669" t="s">
        <v>287</v>
      </c>
      <c r="C77" s="1515">
        <f>IF(+SUM(D77:W77)=0,"-",+SUM(D77:W77))</f>
        <v>1.0000000000000002</v>
      </c>
      <c r="D77" s="1516">
        <f>IF(ISERROR('I6 Customer Data'!D$29/'I6 Customer Data'!$C$29),"",'I6 Customer Data'!D$29/'I6 Customer Data'!$C$29)</f>
        <v>0.50862231090213583</v>
      </c>
      <c r="E77" s="1516">
        <f>IF(ISERROR('I6 Customer Data'!E$29/'I6 Customer Data'!$C$29),"",'I6 Customer Data'!E$29/'I6 Customer Data'!$C$29)</f>
        <v>0.18833165519253192</v>
      </c>
      <c r="F77" s="1516">
        <f>IF(ISERROR('I6 Customer Data'!F$29/'I6 Customer Data'!$C$29),"",'I6 Customer Data'!F$29/'I6 Customer Data'!$C$29)</f>
        <v>0.28297742152310135</v>
      </c>
      <c r="G77" s="1516">
        <f>IF(ISERROR('I6 Customer Data'!G$29/'I6 Customer Data'!$C$29),"",'I6 Customer Data'!G$29/'I6 Customer Data'!$C$29)</f>
        <v>0</v>
      </c>
      <c r="H77" s="1516">
        <f>IF(ISERROR('I6 Customer Data'!H$29/'I6 Customer Data'!$C$29),"",'I6 Customer Data'!H$29/'I6 Customer Data'!$C$29)</f>
        <v>0</v>
      </c>
      <c r="I77" s="1516">
        <f>IF(ISERROR('I6 Customer Data'!I$29/'I6 Customer Data'!$C$29),"",'I6 Customer Data'!I$29/'I6 Customer Data'!$C$29)</f>
        <v>0</v>
      </c>
      <c r="J77" s="1516">
        <f>IF(ISERROR('I6 Customer Data'!J$29/'I6 Customer Data'!$C$29),"",'I6 Customer Data'!J$29/'I6 Customer Data'!$C$29)</f>
        <v>1.1332425216013806E-2</v>
      </c>
      <c r="K77" s="1516">
        <f>IF(ISERROR('I6 Customer Data'!K$29/'I6 Customer Data'!$C$29),"",'I6 Customer Data'!K$29/'I6 Customer Data'!$C$29)</f>
        <v>2.4096426069800283E-3</v>
      </c>
      <c r="L77" s="1516">
        <f>IF(ISERROR('I6 Customer Data'!L$29/'I6 Customer Data'!$C$29),"",'I6 Customer Data'!L$29/'I6 Customer Data'!$C$29)</f>
        <v>6.3265445592372467E-3</v>
      </c>
      <c r="M77" s="1516">
        <f>IF(ISERROR('I6 Customer Data'!M$29/'I6 Customer Data'!$C$29),"",'I6 Customer Data'!M$29/'I6 Customer Data'!$C$29)</f>
        <v>0</v>
      </c>
      <c r="N77" s="1516">
        <f>IF(ISERROR('I6 Customer Data'!N$29/'I6 Customer Data'!$C$29),"",'I6 Customer Data'!N$29/'I6 Customer Data'!$C$29)</f>
        <v>0</v>
      </c>
      <c r="O77" s="1516">
        <f>IF(ISERROR('I6 Customer Data'!O$29/'I6 Customer Data'!$C$29),"",'I6 Customer Data'!O$29/'I6 Customer Data'!$C$29)</f>
        <v>0</v>
      </c>
      <c r="P77" s="1516">
        <f>IF(ISERROR('I6 Customer Data'!P$29/'I6 Customer Data'!$C$29),"",'I6 Customer Data'!P$29/'I6 Customer Data'!$C$29)</f>
        <v>0</v>
      </c>
      <c r="Q77" s="1516">
        <f>IF(ISERROR('I6 Customer Data'!Q$29/'I6 Customer Data'!$C$29),"",'I6 Customer Data'!Q$29/'I6 Customer Data'!$C$29)</f>
        <v>0</v>
      </c>
      <c r="R77" s="1516">
        <f>IF(ISERROR('I6 Customer Data'!R$29/'I6 Customer Data'!$C$29),"",'I6 Customer Data'!R$29/'I6 Customer Data'!$C$29)</f>
        <v>0</v>
      </c>
      <c r="S77" s="1516">
        <f>IF(ISERROR('I6 Customer Data'!S$29/'I6 Customer Data'!$C$29),"",'I6 Customer Data'!S$29/'I6 Customer Data'!$C$29)</f>
        <v>0</v>
      </c>
      <c r="T77" s="1516">
        <f>IF(ISERROR('I6 Customer Data'!T$29/'I6 Customer Data'!$C$29),"",'I6 Customer Data'!T$29/'I6 Customer Data'!$C$29)</f>
        <v>0</v>
      </c>
      <c r="U77" s="1516">
        <f>IF(ISERROR('I6 Customer Data'!U$29/'I6 Customer Data'!$C$29),"",'I6 Customer Data'!U$29/'I6 Customer Data'!$C$29)</f>
        <v>0</v>
      </c>
      <c r="V77" s="1516">
        <f>IF(ISERROR('I6 Customer Data'!V$29/'I6 Customer Data'!$C$29),"",'I6 Customer Data'!V$29/'I6 Customer Data'!$C$29)</f>
        <v>0</v>
      </c>
      <c r="W77" s="1516">
        <f>IF(ISERROR('I6 Customer Data'!W$29/'I6 Customer Data'!$C$29),"",'I6 Customer Data'!W$29/'I6 Customer Data'!$C$29)</f>
        <v>0</v>
      </c>
    </row>
    <row r="78" spans="1:23" s="399" customFormat="1" ht="12.75">
      <c r="A78" s="524" t="s">
        <v>682</v>
      </c>
      <c r="B78" s="669" t="s">
        <v>681</v>
      </c>
      <c r="C78" s="1515">
        <f>IF(+SUM(D78:W78)=0,"-",+SUM(D78:W78))</f>
        <v>0.99999999999999989</v>
      </c>
      <c r="D78" s="1516">
        <f>IF(ISERROR('I6 Customer Data'!D$30/'I6 Customer Data'!$C$30),"",'I6 Customer Data'!D$30/'I6 Customer Data'!$C$30)</f>
        <v>0.63101816210602069</v>
      </c>
      <c r="E78" s="1516">
        <f>IF(ISERROR('I6 Customer Data'!E$30/'I6 Customer Data'!$C$30),"",'I6 Customer Data'!E$30/'I6 Customer Data'!$C$30)</f>
        <v>8.6551295308464241E-2</v>
      </c>
      <c r="F78" s="1516">
        <f>IF(ISERROR('I6 Customer Data'!F$30/'I6 Customer Data'!$C$30),"",'I6 Customer Data'!F$30/'I6 Customer Data'!$C$30)</f>
        <v>0.28243054258551492</v>
      </c>
      <c r="G78" s="1516">
        <f>IF(ISERROR('I6 Customer Data'!G$30/'I6 Customer Data'!$C$30),"",'I6 Customer Data'!G$30/'I6 Customer Data'!$C$30)</f>
        <v>0</v>
      </c>
      <c r="H78" s="1516">
        <f>IF(ISERROR('I6 Customer Data'!H$30/'I6 Customer Data'!$C$30),"",'I6 Customer Data'!H$30/'I6 Customer Data'!$C$30)</f>
        <v>0</v>
      </c>
      <c r="I78" s="1516">
        <f>IF(ISERROR('I6 Customer Data'!I$30/'I6 Customer Data'!$C$30),"",'I6 Customer Data'!I$30/'I6 Customer Data'!$C$30)</f>
        <v>0</v>
      </c>
      <c r="J78" s="1516">
        <f>IF(ISERROR('I6 Customer Data'!J$30/'I6 Customer Data'!$C$30),"",'I6 Customer Data'!J$30/'I6 Customer Data'!$C$30)</f>
        <v>0</v>
      </c>
      <c r="K78" s="1516">
        <f>IF(ISERROR('I6 Customer Data'!K$30/'I6 Customer Data'!$C$30),"",'I6 Customer Data'!K$30/'I6 Customer Data'!$C$30)</f>
        <v>0</v>
      </c>
      <c r="L78" s="1516">
        <f>IF(ISERROR('I6 Customer Data'!L$30/'I6 Customer Data'!$C$30),"",'I6 Customer Data'!L$30/'I6 Customer Data'!$C$30)</f>
        <v>0</v>
      </c>
      <c r="M78" s="1516">
        <f>IF(ISERROR('I6 Customer Data'!M$30/'I6 Customer Data'!$C$30),"",'I6 Customer Data'!M$30/'I6 Customer Data'!$C$30)</f>
        <v>0</v>
      </c>
      <c r="N78" s="1516">
        <f>IF(ISERROR('I6 Customer Data'!N$30/'I6 Customer Data'!$C$30),"",'I6 Customer Data'!N$30/'I6 Customer Data'!$C$30)</f>
        <v>0</v>
      </c>
      <c r="O78" s="1516">
        <f>IF(ISERROR('I6 Customer Data'!O$30/'I6 Customer Data'!$C$30),"",'I6 Customer Data'!O$30/'I6 Customer Data'!$C$30)</f>
        <v>0</v>
      </c>
      <c r="P78" s="1516">
        <f>IF(ISERROR('I6 Customer Data'!P$30/'I6 Customer Data'!$C$30),"",'I6 Customer Data'!P$30/'I6 Customer Data'!$C$30)</f>
        <v>0</v>
      </c>
      <c r="Q78" s="1516">
        <f>IF(ISERROR('I6 Customer Data'!Q$30/'I6 Customer Data'!$C$30),"",'I6 Customer Data'!Q$30/'I6 Customer Data'!$C$30)</f>
        <v>0</v>
      </c>
      <c r="R78" s="1516">
        <f>IF(ISERROR('I6 Customer Data'!R$30/'I6 Customer Data'!$C$30),"",'I6 Customer Data'!R$30/'I6 Customer Data'!$C$30)</f>
        <v>0</v>
      </c>
      <c r="S78" s="1516">
        <f>IF(ISERROR('I6 Customer Data'!S$30/'I6 Customer Data'!$C$30),"",'I6 Customer Data'!S$30/'I6 Customer Data'!$C$30)</f>
        <v>0</v>
      </c>
      <c r="T78" s="1516">
        <f>IF(ISERROR('I6 Customer Data'!T$30/'I6 Customer Data'!$C$30),"",'I6 Customer Data'!T$30/'I6 Customer Data'!$C$30)</f>
        <v>0</v>
      </c>
      <c r="U78" s="1516">
        <f>IF(ISERROR('I6 Customer Data'!U$30/'I6 Customer Data'!$C$30),"",'I6 Customer Data'!U$30/'I6 Customer Data'!$C$30)</f>
        <v>0</v>
      </c>
      <c r="V78" s="1516">
        <f>IF(ISERROR('I6 Customer Data'!V$30/'I6 Customer Data'!$C$30),"",'I6 Customer Data'!V$30/'I6 Customer Data'!$C$30)</f>
        <v>0</v>
      </c>
      <c r="W78" s="1516">
        <f>IF(ISERROR('I6 Customer Data'!W$30/'I6 Customer Data'!$C$30),"",'I6 Customer Data'!W$30/'I6 Customer Data'!$C$30)</f>
        <v>0</v>
      </c>
    </row>
    <row r="79" spans="1:23" s="399" customFormat="1" ht="25.5">
      <c r="A79" s="524" t="s">
        <v>683</v>
      </c>
      <c r="B79" s="669" t="s">
        <v>684</v>
      </c>
      <c r="C79" s="1515">
        <f>IF(+SUM(D79:W79)=0,"-",+SUM(D79:W79))</f>
        <v>1</v>
      </c>
      <c r="D79" s="1516">
        <f>IF(ISERROR('I6 Customer Data'!D$31/'I6 Customer Data'!$C$31),"",'I6 Customer Data'!D$31/'I6 Customer Data'!$C$31)</f>
        <v>0.48792246199416733</v>
      </c>
      <c r="E79" s="1516">
        <f>IF(ISERROR('I6 Customer Data'!E$31/'I6 Customer Data'!$C$31),"",'I6 Customer Data'!E$31/'I6 Customer Data'!$C$31)</f>
        <v>0.15697464129421412</v>
      </c>
      <c r="F79" s="1516">
        <f>IF(ISERROR('I6 Customer Data'!F$31/'I6 Customer Data'!$C$31),"",'I6 Customer Data'!F$31/'I6 Customer Data'!$C$31)</f>
        <v>0.35502469796013936</v>
      </c>
      <c r="G79" s="1516">
        <f>IF(ISERROR('I6 Customer Data'!G$31/'I6 Customer Data'!$C$31),"",'I6 Customer Data'!G$31/'I6 Customer Data'!$C$31)</f>
        <v>0</v>
      </c>
      <c r="H79" s="1516">
        <f>IF(ISERROR('I6 Customer Data'!H$31/'I6 Customer Data'!$C$31),"",'I6 Customer Data'!H$31/'I6 Customer Data'!$C$31)</f>
        <v>0</v>
      </c>
      <c r="I79" s="1516">
        <f>IF(ISERROR('I6 Customer Data'!I$31/'I6 Customer Data'!$C$31),"",'I6 Customer Data'!I$31/'I6 Customer Data'!$C$31)</f>
        <v>0</v>
      </c>
      <c r="J79" s="1516">
        <f>IF(ISERROR('I6 Customer Data'!J$31/'I6 Customer Data'!$C$31),"",'I6 Customer Data'!J$31/'I6 Customer Data'!$C$31)</f>
        <v>0</v>
      </c>
      <c r="K79" s="1516">
        <f>IF(ISERROR('I6 Customer Data'!K$31/'I6 Customer Data'!$C$31),"",'I6 Customer Data'!K$31/'I6 Customer Data'!$C$31)</f>
        <v>7.8198751479184597E-5</v>
      </c>
      <c r="L79" s="1516">
        <f>IF(ISERROR('I6 Customer Data'!L$31/'I6 Customer Data'!$C$31),"",'I6 Customer Data'!L$31/'I6 Customer Data'!$C$31)</f>
        <v>0</v>
      </c>
      <c r="M79" s="1516">
        <f>IF(ISERROR('I6 Customer Data'!M$31/'I6 Customer Data'!$C$31),"",'I6 Customer Data'!M$31/'I6 Customer Data'!$C$31)</f>
        <v>0</v>
      </c>
      <c r="N79" s="1516">
        <f>IF(ISERROR('I6 Customer Data'!N$31/'I6 Customer Data'!$C$31),"",'I6 Customer Data'!N$31/'I6 Customer Data'!$C$31)</f>
        <v>0</v>
      </c>
      <c r="O79" s="1516">
        <f>IF(ISERROR('I6 Customer Data'!O$31/'I6 Customer Data'!$C$31),"",'I6 Customer Data'!O$31/'I6 Customer Data'!$C$31)</f>
        <v>0</v>
      </c>
      <c r="P79" s="1516">
        <f>IF(ISERROR('I6 Customer Data'!P$31/'I6 Customer Data'!$C$31),"",'I6 Customer Data'!P$31/'I6 Customer Data'!$C$31)</f>
        <v>0</v>
      </c>
      <c r="Q79" s="1516">
        <f>IF(ISERROR('I6 Customer Data'!Q$31/'I6 Customer Data'!$C$31),"",'I6 Customer Data'!Q$31/'I6 Customer Data'!$C$31)</f>
        <v>0</v>
      </c>
      <c r="R79" s="1516">
        <f>IF(ISERROR('I6 Customer Data'!R$31/'I6 Customer Data'!$C$31),"",'I6 Customer Data'!R$31/'I6 Customer Data'!$C$31)</f>
        <v>0</v>
      </c>
      <c r="S79" s="1516">
        <f>IF(ISERROR('I6 Customer Data'!S$31/'I6 Customer Data'!$C$31),"",'I6 Customer Data'!S$31/'I6 Customer Data'!$C$31)</f>
        <v>0</v>
      </c>
      <c r="T79" s="1516">
        <f>IF(ISERROR('I6 Customer Data'!T$31/'I6 Customer Data'!$C$31),"",'I6 Customer Data'!T$31/'I6 Customer Data'!$C$31)</f>
        <v>0</v>
      </c>
      <c r="U79" s="1516">
        <f>IF(ISERROR('I6 Customer Data'!U$31/'I6 Customer Data'!$C$31),"",'I6 Customer Data'!U$31/'I6 Customer Data'!$C$31)</f>
        <v>0</v>
      </c>
      <c r="V79" s="1516">
        <f>IF(ISERROR('I6 Customer Data'!V$31/'I6 Customer Data'!$C$31),"",'I6 Customer Data'!V$31/'I6 Customer Data'!$C$31)</f>
        <v>0</v>
      </c>
      <c r="W79" s="1516">
        <f>IF(ISERROR('I6 Customer Data'!W$31/'I6 Customer Data'!$C$31),"",'I6 Customer Data'!W$31/'I6 Customer Data'!$C$31)</f>
        <v>0</v>
      </c>
    </row>
    <row r="80" spans="1:23" s="399" customFormat="1" ht="12.75">
      <c r="A80" s="524"/>
      <c r="B80" s="669"/>
      <c r="C80" s="1515"/>
      <c r="D80" s="1516"/>
      <c r="E80" s="1516"/>
      <c r="F80" s="1516"/>
      <c r="G80" s="1516"/>
      <c r="H80" s="1516"/>
      <c r="I80" s="1516"/>
      <c r="J80" s="1516"/>
      <c r="K80" s="1516"/>
      <c r="L80" s="1516"/>
      <c r="M80" s="1516"/>
      <c r="N80" s="1516"/>
      <c r="O80" s="1516"/>
      <c r="P80" s="1516"/>
      <c r="Q80" s="1516"/>
      <c r="R80" s="1516"/>
      <c r="S80" s="1516"/>
      <c r="T80" s="1516"/>
      <c r="U80" s="1516"/>
      <c r="V80" s="1516"/>
      <c r="W80" s="1516"/>
    </row>
    <row r="81" spans="1:24" s="399" customFormat="1" ht="12.75">
      <c r="A81" s="524" t="s">
        <v>998</v>
      </c>
      <c r="B81" s="669" t="s">
        <v>1280</v>
      </c>
      <c r="C81" s="1515">
        <f>IF(+SUM(D81:W81)=0,"-",+SUM(D81:W81))</f>
        <v>0.99999999999999989</v>
      </c>
      <c r="D81" s="1516">
        <f>IF(ISERROR('I6 Customer Data'!D$35/'I6 Customer Data'!$C$35),"",'I6 Customer Data'!D$35/'I6 Customer Data'!$C$35)</f>
        <v>0.86464569912845779</v>
      </c>
      <c r="E81" s="1516">
        <f>IF(ISERROR('I6 Customer Data'!E$35/'I6 Customer Data'!$C$35),"",'I6 Customer Data'!E$35/'I6 Customer Data'!$C$35)</f>
        <v>0.10269041303524062</v>
      </c>
      <c r="F81" s="1516">
        <f>IF(ISERROR('I6 Customer Data'!F$35/'I6 Customer Data'!$C$35),"",'I6 Customer Data'!F$35/'I6 Customer Data'!$C$35)</f>
        <v>1.1898446381205002E-2</v>
      </c>
      <c r="G81" s="1516">
        <f>IF(ISERROR('I6 Customer Data'!G$35/'I6 Customer Data'!$C$35),"",'I6 Customer Data'!G$35/'I6 Customer Data'!$C$35)</f>
        <v>0</v>
      </c>
      <c r="H81" s="1516">
        <f>IF(ISERROR('I6 Customer Data'!H$35/'I6 Customer Data'!$C$35),"",'I6 Customer Data'!H$35/'I6 Customer Data'!$C$35)</f>
        <v>0</v>
      </c>
      <c r="I81" s="1516">
        <f>IF(ISERROR('I6 Customer Data'!I$35/'I6 Customer Data'!$C$35),"",'I6 Customer Data'!I$35/'I6 Customer Data'!$C$35)</f>
        <v>0</v>
      </c>
      <c r="J81" s="1516">
        <f>IF(ISERROR('I6 Customer Data'!J$35/'I6 Customer Data'!$C$35),"",'I6 Customer Data'!J$35/'I6 Customer Data'!$C$35)</f>
        <v>7.5786282682834412E-5</v>
      </c>
      <c r="K81" s="1516">
        <f>IF(ISERROR('I6 Customer Data'!K$35/'I6 Customer Data'!$C$35),"",'I6 Customer Data'!K$35/'I6 Customer Data'!$C$35)</f>
        <v>2.0462296324365289E-2</v>
      </c>
      <c r="L81" s="1516">
        <f>IF(ISERROR('I6 Customer Data'!L$35/'I6 Customer Data'!$C$35),"",'I6 Customer Data'!L$35/'I6 Customer Data'!$C$35)</f>
        <v>2.2735884804850321E-4</v>
      </c>
      <c r="M81" s="1516">
        <f>IF(ISERROR('I6 Customer Data'!M$35/'I6 Customer Data'!$C$35),"",'I6 Customer Data'!M$35/'I6 Customer Data'!$C$35)</f>
        <v>0</v>
      </c>
      <c r="N81" s="1516">
        <f>IF(ISERROR('I6 Customer Data'!N$35/'I6 Customer Data'!$C$35),"",'I6 Customer Data'!N$35/'I6 Customer Data'!$C$35)</f>
        <v>0</v>
      </c>
      <c r="O81" s="1516">
        <f>IF(ISERROR('I6 Customer Data'!O$35/'I6 Customer Data'!$C$35),"",'I6 Customer Data'!O$35/'I6 Customer Data'!$C$35)</f>
        <v>0</v>
      </c>
      <c r="P81" s="1516">
        <f>IF(ISERROR('I6 Customer Data'!P$35/'I6 Customer Data'!$C$35),"",'I6 Customer Data'!P$35/'I6 Customer Data'!$C$35)</f>
        <v>0</v>
      </c>
      <c r="Q81" s="1516">
        <f>IF(ISERROR('I6 Customer Data'!Q$35/'I6 Customer Data'!$C$35),"",'I6 Customer Data'!Q$35/'I6 Customer Data'!$C$35)</f>
        <v>0</v>
      </c>
      <c r="R81" s="1516">
        <f>IF(ISERROR('I6 Customer Data'!R$35/'I6 Customer Data'!$C$35),"",'I6 Customer Data'!R$35/'I6 Customer Data'!$C$35)</f>
        <v>0</v>
      </c>
      <c r="S81" s="1516">
        <f>IF(ISERROR('I6 Customer Data'!S$35/'I6 Customer Data'!$C$35),"",'I6 Customer Data'!S$35/'I6 Customer Data'!$C$35)</f>
        <v>0</v>
      </c>
      <c r="T81" s="1516">
        <f>IF(ISERROR('I6 Customer Data'!T$35/'I6 Customer Data'!$C$35),"",'I6 Customer Data'!T$35/'I6 Customer Data'!$C$35)</f>
        <v>0</v>
      </c>
      <c r="U81" s="1516">
        <f>IF(ISERROR('I6 Customer Data'!U$35/'I6 Customer Data'!$C$35),"",'I6 Customer Data'!U$35/'I6 Customer Data'!$C$35)</f>
        <v>0</v>
      </c>
      <c r="V81" s="1516">
        <f>IF(ISERROR('I6 Customer Data'!V$35/'I6 Customer Data'!$C$35),"",'I6 Customer Data'!V$35/'I6 Customer Data'!$C$35)</f>
        <v>0</v>
      </c>
      <c r="W81" s="1516">
        <f>IF(ISERROR('I6 Customer Data'!W$35/'I6 Customer Data'!$C$35),"",'I6 Customer Data'!W$35/'I6 Customer Data'!$C$35)</f>
        <v>0</v>
      </c>
    </row>
    <row r="82" spans="1:24" s="399" customFormat="1" ht="25.5">
      <c r="A82" s="524" t="s">
        <v>396</v>
      </c>
      <c r="B82" s="669" t="s">
        <v>400</v>
      </c>
      <c r="C82" s="1515">
        <f>IF(+SUM(D82:W82)=0,"-",+SUM(D82:W82))</f>
        <v>1</v>
      </c>
      <c r="D82" s="1516">
        <f>'I6 Customer Data'!D36/'I6 Customer Data'!$C$36</f>
        <v>0</v>
      </c>
      <c r="E82" s="1516">
        <f>'I6 Customer Data'!E36/'I6 Customer Data'!$C$36</f>
        <v>0</v>
      </c>
      <c r="F82" s="1516">
        <f>'I6 Customer Data'!F36/'I6 Customer Data'!$C$36</f>
        <v>0</v>
      </c>
      <c r="G82" s="1516">
        <f>'I6 Customer Data'!G36/'I6 Customer Data'!$C$36</f>
        <v>0</v>
      </c>
      <c r="H82" s="1516">
        <f>'I6 Customer Data'!H36/'I6 Customer Data'!$C$36</f>
        <v>0</v>
      </c>
      <c r="I82" s="1516">
        <f>'I6 Customer Data'!I36/'I6 Customer Data'!$C$36</f>
        <v>0</v>
      </c>
      <c r="J82" s="1516">
        <f>'I6 Customer Data'!J36/'I6 Customer Data'!$C$36</f>
        <v>0.911327524346489</v>
      </c>
      <c r="K82" s="1516">
        <f>'I6 Customer Data'!K36/'I6 Customer Data'!$C$36</f>
        <v>4.9974372116863147E-2</v>
      </c>
      <c r="L82" s="1516">
        <f>'I6 Customer Data'!L36/'I6 Customer Data'!$C$36</f>
        <v>3.869810353664787E-2</v>
      </c>
      <c r="M82" s="1516">
        <f>'I6 Customer Data'!M36/'I6 Customer Data'!$C$36</f>
        <v>0</v>
      </c>
      <c r="N82" s="1516">
        <f>'I6 Customer Data'!N36/'I6 Customer Data'!$C$36</f>
        <v>0</v>
      </c>
      <c r="O82" s="1516">
        <f>'I6 Customer Data'!O36/'I6 Customer Data'!$C$36</f>
        <v>0</v>
      </c>
      <c r="P82" s="1516">
        <f>'I6 Customer Data'!P36/'I6 Customer Data'!$C$36</f>
        <v>0</v>
      </c>
      <c r="Q82" s="1516">
        <f>'I6 Customer Data'!Q36/'I6 Customer Data'!$C$36</f>
        <v>0</v>
      </c>
      <c r="R82" s="1516">
        <f>'I6 Customer Data'!R36/'I6 Customer Data'!$C$36</f>
        <v>0</v>
      </c>
      <c r="S82" s="1516">
        <f>'I6 Customer Data'!S36/'I6 Customer Data'!$C$36</f>
        <v>0</v>
      </c>
      <c r="T82" s="1516">
        <f>'I6 Customer Data'!T36/'I6 Customer Data'!$C$36</f>
        <v>0</v>
      </c>
      <c r="U82" s="1516">
        <f>'I6 Customer Data'!U36/'I6 Customer Data'!$C$36</f>
        <v>0</v>
      </c>
      <c r="V82" s="1516">
        <f>'I6 Customer Data'!V36/'I6 Customer Data'!$C$36</f>
        <v>0</v>
      </c>
      <c r="W82" s="1516">
        <f>'I6 Customer Data'!W36/'I6 Customer Data'!$C$36</f>
        <v>0</v>
      </c>
      <c r="X82" s="1530"/>
    </row>
    <row r="83" spans="1:24" s="399" customFormat="1" ht="12.75">
      <c r="A83" s="524"/>
      <c r="B83" s="669"/>
      <c r="C83" s="1515"/>
      <c r="D83" s="1516"/>
      <c r="E83" s="1516"/>
      <c r="F83" s="1516"/>
      <c r="G83" s="1516"/>
      <c r="H83" s="1516"/>
      <c r="I83" s="1516"/>
      <c r="J83" s="1516"/>
      <c r="K83" s="1516"/>
      <c r="L83" s="1516"/>
      <c r="M83" s="1516"/>
      <c r="N83" s="1516"/>
      <c r="O83" s="1516"/>
      <c r="P83" s="1516"/>
      <c r="Q83" s="1516"/>
      <c r="R83" s="1516"/>
      <c r="S83" s="1516"/>
      <c r="T83" s="1516"/>
      <c r="U83" s="1516"/>
      <c r="V83" s="1516"/>
      <c r="W83" s="1516"/>
    </row>
    <row r="84" spans="1:24" s="399" customFormat="1" ht="12.75" hidden="1">
      <c r="A84" s="524" t="s">
        <v>500</v>
      </c>
      <c r="B84" s="669" t="s">
        <v>501</v>
      </c>
      <c r="C84" s="1515" t="str">
        <f>IF(+SUM(D84:W84)=0,"-",+SUM(D84:W84))</f>
        <v>-</v>
      </c>
      <c r="D84" s="1516" t="s">
        <v>640</v>
      </c>
      <c r="E84" s="1516" t="s">
        <v>640</v>
      </c>
      <c r="F84" s="1516" t="s">
        <v>640</v>
      </c>
      <c r="G84" s="1516" t="s">
        <v>640</v>
      </c>
      <c r="H84" s="1516" t="s">
        <v>640</v>
      </c>
      <c r="I84" s="1516" t="s">
        <v>640</v>
      </c>
      <c r="J84" s="1516" t="s">
        <v>640</v>
      </c>
      <c r="K84" s="1516" t="s">
        <v>640</v>
      </c>
      <c r="L84" s="1516" t="s">
        <v>640</v>
      </c>
      <c r="M84" s="1516" t="s">
        <v>640</v>
      </c>
      <c r="N84" s="1516" t="s">
        <v>640</v>
      </c>
      <c r="O84" s="1516" t="s">
        <v>640</v>
      </c>
      <c r="P84" s="1516" t="s">
        <v>640</v>
      </c>
      <c r="Q84" s="1516" t="s">
        <v>640</v>
      </c>
      <c r="R84" s="1516" t="s">
        <v>640</v>
      </c>
      <c r="S84" s="1516" t="s">
        <v>640</v>
      </c>
      <c r="T84" s="1516" t="s">
        <v>640</v>
      </c>
      <c r="U84" s="1516" t="s">
        <v>640</v>
      </c>
      <c r="V84" s="1516" t="s">
        <v>640</v>
      </c>
      <c r="W84" s="1516" t="s">
        <v>640</v>
      </c>
    </row>
    <row r="85" spans="1:24" s="399" customFormat="1" ht="12.75">
      <c r="A85" s="524"/>
      <c r="B85" s="669"/>
      <c r="C85" s="1515"/>
      <c r="D85" s="1516"/>
      <c r="E85" s="1516"/>
      <c r="F85" s="1516"/>
      <c r="G85" s="1516"/>
      <c r="H85" s="1516"/>
      <c r="I85" s="1516"/>
      <c r="J85" s="1516"/>
      <c r="K85" s="1516"/>
      <c r="L85" s="1516"/>
      <c r="M85" s="1516"/>
      <c r="N85" s="1516"/>
      <c r="O85" s="1516"/>
      <c r="P85" s="1516"/>
      <c r="Q85" s="1516"/>
      <c r="R85" s="1516"/>
      <c r="S85" s="1516"/>
      <c r="T85" s="1516"/>
      <c r="U85" s="1516"/>
      <c r="V85" s="1516"/>
      <c r="W85" s="1516"/>
    </row>
    <row r="86" spans="1:24" s="399" customFormat="1" ht="12.75">
      <c r="A86" s="524" t="s">
        <v>1209</v>
      </c>
      <c r="B86" s="1399" t="s">
        <v>1144</v>
      </c>
      <c r="C86" s="1515">
        <f>IF(+SUM(D86:W86)=0,"-",+SUM(D86:W86))</f>
        <v>1</v>
      </c>
      <c r="D86" s="1516">
        <f>IF(ISERROR('E3 PLCC'!C19/'E3 PLCC'!$B19),"0",('E3 PLCC'!C19/'E3 PLCC'!$B19))</f>
        <v>0.67817868394459968</v>
      </c>
      <c r="E86" s="1516">
        <f>IF(ISERROR('E3 PLCC'!D19/'E3 PLCC'!$B19),"0",('E3 PLCC'!D19/'E3 PLCC'!$B19))</f>
        <v>8.0544492658859893E-2</v>
      </c>
      <c r="F86" s="1516">
        <f>IF(ISERROR('E3 PLCC'!E19/'E3 PLCC'!$B19),"0",('E3 PLCC'!E19/'E3 PLCC'!$B19))</f>
        <v>9.3324615110265702E-3</v>
      </c>
      <c r="G86" s="1516">
        <f>IF(ISERROR('E3 PLCC'!F19/'E3 PLCC'!$B19),"0",('E3 PLCC'!F19/'E3 PLCC'!$B19))</f>
        <v>0</v>
      </c>
      <c r="H86" s="1516">
        <f>IF(ISERROR('E3 PLCC'!G19/'E3 PLCC'!$B19),"0",('E3 PLCC'!G19/'E3 PLCC'!$B19))</f>
        <v>0</v>
      </c>
      <c r="I86" s="1516">
        <f>IF(ISERROR('E3 PLCC'!H19/'E3 PLCC'!$B19),"0",('E3 PLCC'!H19/'E3 PLCC'!$B19))</f>
        <v>0</v>
      </c>
      <c r="J86" s="1516">
        <f>IF(ISERROR('E3 PLCC'!I19/'E3 PLCC'!$B19),"0",('E3 PLCC'!I19/'E3 PLCC'!$B19))</f>
        <v>0.21137728110325149</v>
      </c>
      <c r="K86" s="1516">
        <f>IF(ISERROR('E3 PLCC'!J19/'E3 PLCC'!$B19),"0",('E3 PLCC'!J19/'E3 PLCC'!$B19))</f>
        <v>1.1591273851275041E-2</v>
      </c>
      <c r="L86" s="1516">
        <f>IF(ISERROR('E3 PLCC'!K19/'E3 PLCC'!$B19),"0",('E3 PLCC'!K19/'E3 PLCC'!$B19))</f>
        <v>8.9758069309873387E-3</v>
      </c>
      <c r="M86" s="1516">
        <f>IF(ISERROR('E3 PLCC'!L19/'E3 PLCC'!$B19),"0",('E3 PLCC'!L19/'E3 PLCC'!$B19))</f>
        <v>0</v>
      </c>
      <c r="N86" s="1516">
        <f>IF(ISERROR('E3 PLCC'!M19/'E3 PLCC'!$B19),"0",('E3 PLCC'!M19/'E3 PLCC'!$B19))</f>
        <v>0</v>
      </c>
      <c r="O86" s="1516">
        <f>IF(ISERROR('E3 PLCC'!N19/'E3 PLCC'!$B19),"0",('E3 PLCC'!N19/'E3 PLCC'!$B19))</f>
        <v>0</v>
      </c>
      <c r="P86" s="1516">
        <f>IF(ISERROR('E3 PLCC'!O19/'E3 PLCC'!$B19),"0",('E3 PLCC'!O19/'E3 PLCC'!$B19))</f>
        <v>0</v>
      </c>
      <c r="Q86" s="1516">
        <f>IF(ISERROR('E3 PLCC'!P19/'E3 PLCC'!$B19),"0",('E3 PLCC'!P19/'E3 PLCC'!$B19))</f>
        <v>0</v>
      </c>
      <c r="R86" s="1516">
        <f>IF(ISERROR('E3 PLCC'!Q19/'E3 PLCC'!$B19),"0",('E3 PLCC'!Q19/'E3 PLCC'!$B19))</f>
        <v>0</v>
      </c>
      <c r="S86" s="1516">
        <f>IF(ISERROR('E3 PLCC'!R19/'E3 PLCC'!$B19),"0",('E3 PLCC'!R19/'E3 PLCC'!$B19))</f>
        <v>0</v>
      </c>
      <c r="T86" s="1516">
        <f>IF(ISERROR('E3 PLCC'!S19/'E3 PLCC'!$B19),"0",('E3 PLCC'!S19/'E3 PLCC'!$B19))</f>
        <v>0</v>
      </c>
      <c r="U86" s="1516">
        <f>IF(ISERROR('E3 PLCC'!T19/'E3 PLCC'!$B19),"0",('E3 PLCC'!T19/'E3 PLCC'!$B19))</f>
        <v>0</v>
      </c>
      <c r="V86" s="1516">
        <f>IF(ISERROR('E3 PLCC'!U19/'E3 PLCC'!$B19),"0",('E3 PLCC'!U19/'E3 PLCC'!$B19))</f>
        <v>0</v>
      </c>
      <c r="W86" s="1516">
        <f>IF(ISERROR('E3 PLCC'!V19/'E3 PLCC'!$B19),"0",('E3 PLCC'!V19/'E3 PLCC'!$B19))</f>
        <v>0</v>
      </c>
    </row>
    <row r="87" spans="1:24" s="399" customFormat="1" ht="12.75">
      <c r="A87" s="524" t="s">
        <v>1210</v>
      </c>
      <c r="B87" s="1399" t="s">
        <v>1238</v>
      </c>
      <c r="C87" s="1515">
        <f>IF(+SUM(D87:W87)=0,"-",+SUM(D87:W87))</f>
        <v>1</v>
      </c>
      <c r="D87" s="1516">
        <f>IF(ISERROR('E3 PLCC'!C20/'E3 PLCC'!$B20),"0",('E3 PLCC'!C20/'E3 PLCC'!$B20))</f>
        <v>0</v>
      </c>
      <c r="E87" s="1516">
        <f>IF(ISERROR('E3 PLCC'!D20/'E3 PLCC'!$B20),"0",('E3 PLCC'!D20/'E3 PLCC'!$B20))</f>
        <v>0</v>
      </c>
      <c r="F87" s="1516">
        <f>IF(ISERROR('E3 PLCC'!E20/'E3 PLCC'!$B20),"0",('E3 PLCC'!E20/'E3 PLCC'!$B20))</f>
        <v>0</v>
      </c>
      <c r="G87" s="1516">
        <f>IF(ISERROR('E3 PLCC'!F20/'E3 PLCC'!$B20),"0",('E3 PLCC'!F20/'E3 PLCC'!$B20))</f>
        <v>0</v>
      </c>
      <c r="H87" s="1516">
        <f>IF(ISERROR('E3 PLCC'!G20/'E3 PLCC'!$B20),"0",('E3 PLCC'!G20/'E3 PLCC'!$B20))</f>
        <v>0</v>
      </c>
      <c r="I87" s="1516">
        <f>IF(ISERROR('E3 PLCC'!H20/'E3 PLCC'!$B20),"0",('E3 PLCC'!H20/'E3 PLCC'!$B20))</f>
        <v>0</v>
      </c>
      <c r="J87" s="1516">
        <f>IF(ISERROR('E3 PLCC'!I20/'E3 PLCC'!$B20),"0",('E3 PLCC'!I20/'E3 PLCC'!$B20))</f>
        <v>0.911327524346489</v>
      </c>
      <c r="K87" s="1516">
        <f>IF(ISERROR('E3 PLCC'!J20/'E3 PLCC'!$B20),"0",('E3 PLCC'!J20/'E3 PLCC'!$B20))</f>
        <v>4.9974372116863147E-2</v>
      </c>
      <c r="L87" s="1516">
        <f>IF(ISERROR('E3 PLCC'!K20/'E3 PLCC'!$B20),"0",('E3 PLCC'!K20/'E3 PLCC'!$B20))</f>
        <v>3.869810353664787E-2</v>
      </c>
      <c r="M87" s="1516">
        <f>IF(ISERROR('E3 PLCC'!L20/'E3 PLCC'!$B20),"0",('E3 PLCC'!L20/'E3 PLCC'!$B20))</f>
        <v>0</v>
      </c>
      <c r="N87" s="1516">
        <f>IF(ISERROR('E3 PLCC'!M20/'E3 PLCC'!$B20),"0",('E3 PLCC'!M20/'E3 PLCC'!$B20))</f>
        <v>0</v>
      </c>
      <c r="O87" s="1516">
        <f>IF(ISERROR('E3 PLCC'!N20/'E3 PLCC'!$B20),"0",('E3 PLCC'!N20/'E3 PLCC'!$B20))</f>
        <v>0</v>
      </c>
      <c r="P87" s="1516">
        <f>IF(ISERROR('E3 PLCC'!O20/'E3 PLCC'!$B20),"0",('E3 PLCC'!O20/'E3 PLCC'!$B20))</f>
        <v>0</v>
      </c>
      <c r="Q87" s="1516">
        <f>IF(ISERROR('E3 PLCC'!P20/'E3 PLCC'!$B20),"0",('E3 PLCC'!P20/'E3 PLCC'!$B20))</f>
        <v>0</v>
      </c>
      <c r="R87" s="1516">
        <f>IF(ISERROR('E3 PLCC'!Q20/'E3 PLCC'!$B20),"0",('E3 PLCC'!Q20/'E3 PLCC'!$B20))</f>
        <v>0</v>
      </c>
      <c r="S87" s="1516">
        <f>IF(ISERROR('E3 PLCC'!R20/'E3 PLCC'!$B20),"0",('E3 PLCC'!R20/'E3 PLCC'!$B20))</f>
        <v>0</v>
      </c>
      <c r="T87" s="1516">
        <f>IF(ISERROR('E3 PLCC'!S20/'E3 PLCC'!$B20),"0",('E3 PLCC'!S20/'E3 PLCC'!$B20))</f>
        <v>0</v>
      </c>
      <c r="U87" s="1516">
        <f>IF(ISERROR('E3 PLCC'!T20/'E3 PLCC'!$B20),"0",('E3 PLCC'!T20/'E3 PLCC'!$B20))</f>
        <v>0</v>
      </c>
      <c r="V87" s="1516">
        <f>IF(ISERROR('E3 PLCC'!U20/'E3 PLCC'!$B20),"0",('E3 PLCC'!U20/'E3 PLCC'!$B20))</f>
        <v>0</v>
      </c>
      <c r="W87" s="1516">
        <f>IF(ISERROR('E3 PLCC'!V20/'E3 PLCC'!$B20),"0",('E3 PLCC'!V20/'E3 PLCC'!$B20))</f>
        <v>0</v>
      </c>
    </row>
    <row r="88" spans="1:24" s="399" customFormat="1" ht="12.75">
      <c r="A88" s="524" t="s">
        <v>1211</v>
      </c>
      <c r="B88" s="1399" t="s">
        <v>1143</v>
      </c>
      <c r="C88" s="1515">
        <f>IF(+SUM(D88:W88)=0,"-",+SUM(D88:W88))</f>
        <v>1</v>
      </c>
      <c r="D88" s="1516">
        <f>IF(ISERROR('E3 PLCC'!C21/'E3 PLCC'!$B21),"0",('E3 PLCC'!C21/'E3 PLCC'!$B21))</f>
        <v>0.67817868394459968</v>
      </c>
      <c r="E88" s="1516">
        <f>IF(ISERROR('E3 PLCC'!D21/'E3 PLCC'!$B21),"0",('E3 PLCC'!D21/'E3 PLCC'!$B21))</f>
        <v>8.0544492658859893E-2</v>
      </c>
      <c r="F88" s="1516">
        <f>IF(ISERROR('E3 PLCC'!E21/'E3 PLCC'!$B21),"0",('E3 PLCC'!E21/'E3 PLCC'!$B21))</f>
        <v>9.3324615110265702E-3</v>
      </c>
      <c r="G88" s="1516">
        <f>IF(ISERROR('E3 PLCC'!F21/'E3 PLCC'!$B21),"0",('E3 PLCC'!F21/'E3 PLCC'!$B21))</f>
        <v>0</v>
      </c>
      <c r="H88" s="1516">
        <f>IF(ISERROR('E3 PLCC'!G21/'E3 PLCC'!$B21),"0",('E3 PLCC'!G21/'E3 PLCC'!$B21))</f>
        <v>0</v>
      </c>
      <c r="I88" s="1516">
        <f>IF(ISERROR('E3 PLCC'!H21/'E3 PLCC'!$B21),"0",('E3 PLCC'!H21/'E3 PLCC'!$B21))</f>
        <v>0</v>
      </c>
      <c r="J88" s="1516">
        <f>IF(ISERROR('E3 PLCC'!I21/'E3 PLCC'!$B21),"0",('E3 PLCC'!I21/'E3 PLCC'!$B21))</f>
        <v>0.21137728110325149</v>
      </c>
      <c r="K88" s="1516">
        <f>IF(ISERROR('E3 PLCC'!J21/'E3 PLCC'!$B21),"0",('E3 PLCC'!J21/'E3 PLCC'!$B21))</f>
        <v>1.1591273851275041E-2</v>
      </c>
      <c r="L88" s="1516">
        <f>IF(ISERROR('E3 PLCC'!K21/'E3 PLCC'!$B21),"0",('E3 PLCC'!K21/'E3 PLCC'!$B21))</f>
        <v>8.9758069309873387E-3</v>
      </c>
      <c r="M88" s="1516">
        <f>IF(ISERROR('E3 PLCC'!L21/'E3 PLCC'!$B21),"0",('E3 PLCC'!L21/'E3 PLCC'!$B21))</f>
        <v>0</v>
      </c>
      <c r="N88" s="1516">
        <f>IF(ISERROR('E3 PLCC'!M21/'E3 PLCC'!$B21),"0",('E3 PLCC'!M21/'E3 PLCC'!$B21))</f>
        <v>0</v>
      </c>
      <c r="O88" s="1516">
        <f>IF(ISERROR('E3 PLCC'!N21/'E3 PLCC'!$B21),"0",('E3 PLCC'!N21/'E3 PLCC'!$B21))</f>
        <v>0</v>
      </c>
      <c r="P88" s="1516">
        <f>IF(ISERROR('E3 PLCC'!O21/'E3 PLCC'!$B21),"0",('E3 PLCC'!O21/'E3 PLCC'!$B21))</f>
        <v>0</v>
      </c>
      <c r="Q88" s="1516">
        <f>IF(ISERROR('E3 PLCC'!P21/'E3 PLCC'!$B21),"0",('E3 PLCC'!P21/'E3 PLCC'!$B21))</f>
        <v>0</v>
      </c>
      <c r="R88" s="1516">
        <f>IF(ISERROR('E3 PLCC'!Q21/'E3 PLCC'!$B21),"0",('E3 PLCC'!Q21/'E3 PLCC'!$B21))</f>
        <v>0</v>
      </c>
      <c r="S88" s="1516">
        <f>IF(ISERROR('E3 PLCC'!R21/'E3 PLCC'!$B21),"0",('E3 PLCC'!R21/'E3 PLCC'!$B21))</f>
        <v>0</v>
      </c>
      <c r="T88" s="1516">
        <f>IF(ISERROR('E3 PLCC'!S21/'E3 PLCC'!$B21),"0",('E3 PLCC'!S21/'E3 PLCC'!$B21))</f>
        <v>0</v>
      </c>
      <c r="U88" s="1516">
        <f>IF(ISERROR('E3 PLCC'!T21/'E3 PLCC'!$B21),"0",('E3 PLCC'!T21/'E3 PLCC'!$B21))</f>
        <v>0</v>
      </c>
      <c r="V88" s="1516">
        <f>IF(ISERROR('E3 PLCC'!U21/'E3 PLCC'!$B21),"0",('E3 PLCC'!U21/'E3 PLCC'!$B21))</f>
        <v>0</v>
      </c>
      <c r="W88" s="1516">
        <f>IF(ISERROR('E3 PLCC'!V21/'E3 PLCC'!$B21),"0",('E3 PLCC'!V21/'E3 PLCC'!$B21))</f>
        <v>0</v>
      </c>
      <c r="X88" s="1530"/>
    </row>
    <row r="89" spans="1:24" s="399" customFormat="1" ht="12.75">
      <c r="A89" s="524" t="s">
        <v>256</v>
      </c>
      <c r="B89" s="1399" t="s">
        <v>261</v>
      </c>
      <c r="C89" s="1515">
        <f>IF(+SUM(D89:W89)=0,"-",+SUM(D89:W89))</f>
        <v>0.99999999999999989</v>
      </c>
      <c r="D89" s="1516">
        <f>IF(ISERROR('E3 PLCC'!C22/'E3 PLCC'!$B22),"0",('E3 PLCC'!C22/'E3 PLCC'!$B22))</f>
        <v>0.66958894675628444</v>
      </c>
      <c r="E89" s="1516">
        <f>IF(ISERROR('E3 PLCC'!D22/'E3 PLCC'!$B22),"0",('E3 PLCC'!D22/'E3 PLCC'!$B22))</f>
        <v>8.1607867378189397E-2</v>
      </c>
      <c r="F89" s="1516">
        <f>IF(ISERROR('E3 PLCC'!E22/'E3 PLCC'!$B22),"0",('E3 PLCC'!E22/'E3 PLCC'!$B22))</f>
        <v>7.8652083882905614E-3</v>
      </c>
      <c r="G89" s="1516">
        <f>IF(ISERROR('E3 PLCC'!F22/'E3 PLCC'!$B22),"0",('E3 PLCC'!F22/'E3 PLCC'!$B22))</f>
        <v>0</v>
      </c>
      <c r="H89" s="1516">
        <f>IF(ISERROR('E3 PLCC'!G22/'E3 PLCC'!$B22),"0",('E3 PLCC'!G22/'E3 PLCC'!$B22))</f>
        <v>0</v>
      </c>
      <c r="I89" s="1516">
        <f>IF(ISERROR('E3 PLCC'!H22/'E3 PLCC'!$B22),"0",('E3 PLCC'!H22/'E3 PLCC'!$B22))</f>
        <v>0</v>
      </c>
      <c r="J89" s="1516">
        <f>IF(ISERROR('E3 PLCC'!I22/'E3 PLCC'!$B22),"0",('E3 PLCC'!I22/'E3 PLCC'!$B22))</f>
        <v>0.21957341053537927</v>
      </c>
      <c r="K89" s="1516">
        <f>IF(ISERROR('E3 PLCC'!J22/'E3 PLCC'!$B22),"0",('E3 PLCC'!J22/'E3 PLCC'!$B22))</f>
        <v>1.2040724143531766E-2</v>
      </c>
      <c r="L89" s="1516">
        <f>IF(ISERROR('E3 PLCC'!K22/'E3 PLCC'!$B22),"0",('E3 PLCC'!K22/'E3 PLCC'!$B22))</f>
        <v>9.323842798324598E-3</v>
      </c>
      <c r="M89" s="1516">
        <f>IF(ISERROR('E3 PLCC'!L22/'E3 PLCC'!$B22),"0",('E3 PLCC'!L22/'E3 PLCC'!$B22))</f>
        <v>0</v>
      </c>
      <c r="N89" s="1516">
        <f>IF(ISERROR('E3 PLCC'!M22/'E3 PLCC'!$B22),"0",('E3 PLCC'!M22/'E3 PLCC'!$B22))</f>
        <v>0</v>
      </c>
      <c r="O89" s="1516">
        <f>IF(ISERROR('E3 PLCC'!N22/'E3 PLCC'!$B22),"0",('E3 PLCC'!N22/'E3 PLCC'!$B22))</f>
        <v>0</v>
      </c>
      <c r="P89" s="1516">
        <f>IF(ISERROR('E3 PLCC'!O22/'E3 PLCC'!$B22),"0",('E3 PLCC'!O22/'E3 PLCC'!$B22))</f>
        <v>0</v>
      </c>
      <c r="Q89" s="1516">
        <f>IF(ISERROR('E3 PLCC'!P22/'E3 PLCC'!$B22),"0",('E3 PLCC'!P22/'E3 PLCC'!$B22))</f>
        <v>0</v>
      </c>
      <c r="R89" s="1516">
        <f>IF(ISERROR('E3 PLCC'!Q22/'E3 PLCC'!$B22),"0",('E3 PLCC'!Q22/'E3 PLCC'!$B22))</f>
        <v>0</v>
      </c>
      <c r="S89" s="1516">
        <f>IF(ISERROR('E3 PLCC'!R22/'E3 PLCC'!$B22),"0",('E3 PLCC'!R22/'E3 PLCC'!$B22))</f>
        <v>0</v>
      </c>
      <c r="T89" s="1516">
        <f>IF(ISERROR('E3 PLCC'!S22/'E3 PLCC'!$B22),"0",('E3 PLCC'!S22/'E3 PLCC'!$B22))</f>
        <v>0</v>
      </c>
      <c r="U89" s="1516">
        <f>IF(ISERROR('E3 PLCC'!T22/'E3 PLCC'!$B22),"0",('E3 PLCC'!T22/'E3 PLCC'!$B22))</f>
        <v>0</v>
      </c>
      <c r="V89" s="1516">
        <f>IF(ISERROR('E3 PLCC'!U22/'E3 PLCC'!$B22),"0",('E3 PLCC'!U22/'E3 PLCC'!$B22))</f>
        <v>0</v>
      </c>
      <c r="W89" s="1516">
        <f>IF(ISERROR('E3 PLCC'!V22/'E3 PLCC'!$B22),"0",('E3 PLCC'!V22/'E3 PLCC'!$B22))</f>
        <v>0</v>
      </c>
      <c r="X89" s="1530"/>
    </row>
    <row r="90" spans="1:24" s="399" customFormat="1" ht="12.75">
      <c r="A90" s="524" t="s">
        <v>1212</v>
      </c>
      <c r="B90" s="1399" t="s">
        <v>1142</v>
      </c>
      <c r="C90" s="1515">
        <f>IF(+SUM(D90:W90)=0,"-",+SUM(D90:W90))</f>
        <v>1</v>
      </c>
      <c r="D90" s="1516">
        <f>IF(ISERROR('E3 PLCC'!C23/'E3 PLCC'!$B23),"0",('E3 PLCC'!C23/'E3 PLCC'!$B23))</f>
        <v>0.6714802047259314</v>
      </c>
      <c r="E90" s="1516">
        <f>IF(ISERROR('E3 PLCC'!D23/'E3 PLCC'!$B23),"0",('E3 PLCC'!D23/'E3 PLCC'!$B23))</f>
        <v>7.3956271918693514E-2</v>
      </c>
      <c r="F90" s="1516">
        <f>IF(ISERROR('E3 PLCC'!E23/'E3 PLCC'!$B23),"0",('E3 PLCC'!E23/'E3 PLCC'!$B23))</f>
        <v>3.6822352184730772E-3</v>
      </c>
      <c r="G90" s="1516">
        <f>IF(ISERROR('E3 PLCC'!F23/'E3 PLCC'!$B23),"0",('E3 PLCC'!F23/'E3 PLCC'!$B23))</f>
        <v>0</v>
      </c>
      <c r="H90" s="1516">
        <f>IF(ISERROR('E3 PLCC'!G23/'E3 PLCC'!$B23),"0",('E3 PLCC'!G23/'E3 PLCC'!$B23))</f>
        <v>0</v>
      </c>
      <c r="I90" s="1516">
        <f>IF(ISERROR('E3 PLCC'!H23/'E3 PLCC'!$B23),"0",('E3 PLCC'!H23/'E3 PLCC'!$B23))</f>
        <v>0</v>
      </c>
      <c r="J90" s="1516">
        <f>IF(ISERROR('E3 PLCC'!I23/'E3 PLCC'!$B23),"0",('E3 PLCC'!I23/'E3 PLCC'!$B23))</f>
        <v>0.22863502322266108</v>
      </c>
      <c r="K90" s="1516">
        <f>IF(ISERROR('E3 PLCC'!J23/'E3 PLCC'!$B23),"0",('E3 PLCC'!J23/'E3 PLCC'!$B23))</f>
        <v>1.2537634850511504E-2</v>
      </c>
      <c r="L90" s="1516">
        <f>IF(ISERROR('E3 PLCC'!K23/'E3 PLCC'!$B23),"0",('E3 PLCC'!K23/'E3 PLCC'!$B23))</f>
        <v>9.7086300637294204E-3</v>
      </c>
      <c r="M90" s="1516">
        <f>IF(ISERROR('E3 PLCC'!L23/'E3 PLCC'!$B23),"0",('E3 PLCC'!L23/'E3 PLCC'!$B23))</f>
        <v>0</v>
      </c>
      <c r="N90" s="1516">
        <f>IF(ISERROR('E3 PLCC'!M23/'E3 PLCC'!$B23),"0",('E3 PLCC'!M23/'E3 PLCC'!$B23))</f>
        <v>0</v>
      </c>
      <c r="O90" s="1516">
        <f>IF(ISERROR('E3 PLCC'!N23/'E3 PLCC'!$B23),"0",('E3 PLCC'!N23/'E3 PLCC'!$B23))</f>
        <v>0</v>
      </c>
      <c r="P90" s="1516">
        <f>IF(ISERROR('E3 PLCC'!O23/'E3 PLCC'!$B23),"0",('E3 PLCC'!O23/'E3 PLCC'!$B23))</f>
        <v>0</v>
      </c>
      <c r="Q90" s="1516">
        <f>IF(ISERROR('E3 PLCC'!P23/'E3 PLCC'!$B23),"0",('E3 PLCC'!P23/'E3 PLCC'!$B23))</f>
        <v>0</v>
      </c>
      <c r="R90" s="1516">
        <f>IF(ISERROR('E3 PLCC'!Q23/'E3 PLCC'!$B23),"0",('E3 PLCC'!Q23/'E3 PLCC'!$B23))</f>
        <v>0</v>
      </c>
      <c r="S90" s="1516">
        <f>IF(ISERROR('E3 PLCC'!R23/'E3 PLCC'!$B23),"0",('E3 PLCC'!R23/'E3 PLCC'!$B23))</f>
        <v>0</v>
      </c>
      <c r="T90" s="1516">
        <f>IF(ISERROR('E3 PLCC'!S23/'E3 PLCC'!$B23),"0",('E3 PLCC'!S23/'E3 PLCC'!$B23))</f>
        <v>0</v>
      </c>
      <c r="U90" s="1516">
        <f>IF(ISERROR('E3 PLCC'!T23/'E3 PLCC'!$B23),"0",('E3 PLCC'!T23/'E3 PLCC'!$B23))</f>
        <v>0</v>
      </c>
      <c r="V90" s="1516">
        <f>IF(ISERROR('E3 PLCC'!U23/'E3 PLCC'!$B23),"0",('E3 PLCC'!U23/'E3 PLCC'!$B23))</f>
        <v>0</v>
      </c>
      <c r="W90" s="1516">
        <f>IF(ISERROR('E3 PLCC'!V23/'E3 PLCC'!$B23),"0",('E3 PLCC'!V23/'E3 PLCC'!$B23))</f>
        <v>0</v>
      </c>
    </row>
    <row r="91" spans="1:24" s="399" customFormat="1" ht="12.75">
      <c r="A91" s="524"/>
      <c r="B91" s="1399"/>
      <c r="C91" s="1515"/>
      <c r="D91" s="1516"/>
      <c r="E91" s="1516"/>
      <c r="F91" s="1516"/>
      <c r="G91" s="1516"/>
      <c r="H91" s="1516"/>
      <c r="I91" s="1516"/>
      <c r="J91" s="1516"/>
      <c r="K91" s="1516"/>
      <c r="L91" s="1516"/>
      <c r="M91" s="1516"/>
      <c r="N91" s="1516"/>
      <c r="O91" s="1516"/>
      <c r="P91" s="1516"/>
      <c r="Q91" s="1516"/>
      <c r="R91" s="1516"/>
      <c r="S91" s="1516"/>
      <c r="T91" s="1516"/>
      <c r="U91" s="1516"/>
      <c r="V91" s="1516"/>
      <c r="W91" s="1516"/>
      <c r="X91" s="1530"/>
    </row>
    <row r="92" spans="1:24" s="399" customFormat="1" ht="12.75">
      <c r="A92" s="524" t="s">
        <v>502</v>
      </c>
      <c r="B92" s="1399" t="s">
        <v>505</v>
      </c>
      <c r="C92" s="1515">
        <f>IF(+SUM(D92:W92)=0,"-",+SUM(D92:W92))</f>
        <v>1.0000000000000002</v>
      </c>
      <c r="D92" s="1516">
        <f>'I6 Customer Data'!D44/'I6 Customer Data'!$C$44</f>
        <v>0.60652370603632355</v>
      </c>
      <c r="E92" s="1516">
        <f>'I6 Customer Data'!E44/'I6 Customer Data'!$C$44</f>
        <v>0.13360403423080627</v>
      </c>
      <c r="F92" s="1516">
        <f>'I6 Customer Data'!F44/'I6 Customer Data'!$C$44</f>
        <v>3.3260294726295353E-2</v>
      </c>
      <c r="G92" s="1516">
        <f>'I6 Customer Data'!G44/'I6 Customer Data'!$C$44</f>
        <v>0</v>
      </c>
      <c r="H92" s="1516">
        <f>'I6 Customer Data'!H44/'I6 Customer Data'!$C$44</f>
        <v>0</v>
      </c>
      <c r="I92" s="1516">
        <f>'I6 Customer Data'!I44/'I6 Customer Data'!$C$44</f>
        <v>0</v>
      </c>
      <c r="J92" s="1516">
        <f>'I6 Customer Data'!J44/'I6 Customer Data'!$C$44</f>
        <v>0.2065177210567351</v>
      </c>
      <c r="K92" s="1516">
        <f>'I6 Customer Data'!K44/'I6 Customer Data'!$C$44</f>
        <v>1.1324790665372144E-2</v>
      </c>
      <c r="L92" s="1516">
        <f>'I6 Customer Data'!L44/'I6 Customer Data'!$C$44</f>
        <v>8.7694532844676612E-3</v>
      </c>
      <c r="M92" s="1516">
        <f>'I6 Customer Data'!M44/'I6 Customer Data'!$C$44</f>
        <v>0</v>
      </c>
      <c r="N92" s="1516">
        <f>'I6 Customer Data'!N44/'I6 Customer Data'!$C$44</f>
        <v>0</v>
      </c>
      <c r="O92" s="1516">
        <f>'I6 Customer Data'!O44/'I6 Customer Data'!$C$44</f>
        <v>0</v>
      </c>
      <c r="P92" s="1516">
        <f>'I6 Customer Data'!P44/'I6 Customer Data'!$C$44</f>
        <v>0</v>
      </c>
      <c r="Q92" s="1516">
        <f>'I6 Customer Data'!Q44/'I6 Customer Data'!$C$44</f>
        <v>0</v>
      </c>
      <c r="R92" s="1516">
        <f>'I6 Customer Data'!R44/'I6 Customer Data'!$C$44</f>
        <v>0</v>
      </c>
      <c r="S92" s="1516">
        <f>'I6 Customer Data'!S44/'I6 Customer Data'!$C$44</f>
        <v>0</v>
      </c>
      <c r="T92" s="1516">
        <f>'I6 Customer Data'!T44/'I6 Customer Data'!$C$44</f>
        <v>0</v>
      </c>
      <c r="U92" s="1516">
        <f>'I6 Customer Data'!U44/'I6 Customer Data'!$C$44</f>
        <v>0</v>
      </c>
      <c r="V92" s="1516">
        <f>'I6 Customer Data'!V44/'I6 Customer Data'!$C$44</f>
        <v>0</v>
      </c>
      <c r="W92" s="1516">
        <f>'I6 Customer Data'!W44/'I6 Customer Data'!$C$44</f>
        <v>0</v>
      </c>
      <c r="X92" s="1530"/>
    </row>
    <row r="93" spans="1:24" s="399" customFormat="1" ht="12.75">
      <c r="A93" s="524" t="s">
        <v>1213</v>
      </c>
      <c r="B93" s="1399" t="s">
        <v>1215</v>
      </c>
      <c r="C93" s="1515">
        <f>IF(+SUM(D93:W93)=0,"-",+SUM(D93:W93))</f>
        <v>1.0000000000000002</v>
      </c>
      <c r="D93" s="1516">
        <f>'I6 Customer Data'!D45/'I6 Customer Data'!$C$45</f>
        <v>0.35103593539541694</v>
      </c>
      <c r="E93" s="1516">
        <f>'I6 Customer Data'!E45/'I6 Customer Data'!$C$45</f>
        <v>0.60081334618154847</v>
      </c>
      <c r="F93" s="1516">
        <f>'I6 Customer Data'!F45/'I6 Customer Data'!$C$45</f>
        <v>4.8150718423034679E-2</v>
      </c>
      <c r="G93" s="1516">
        <f>'I6 Customer Data'!G45/'I6 Customer Data'!$C$45</f>
        <v>0</v>
      </c>
      <c r="H93" s="1516">
        <f>'I6 Customer Data'!H45/'I6 Customer Data'!$C$45</f>
        <v>0</v>
      </c>
      <c r="I93" s="1516">
        <f>'I6 Customer Data'!I45/'I6 Customer Data'!$C$45</f>
        <v>0</v>
      </c>
      <c r="J93" s="1516">
        <f>'I6 Customer Data'!J45/'I6 Customer Data'!$C$45</f>
        <v>0</v>
      </c>
      <c r="K93" s="1516">
        <f>'I6 Customer Data'!K45/'I6 Customer Data'!$C$45</f>
        <v>0</v>
      </c>
      <c r="L93" s="1516">
        <f>'I6 Customer Data'!L45/'I6 Customer Data'!$C$45</f>
        <v>0</v>
      </c>
      <c r="M93" s="1516">
        <f>'I6 Customer Data'!M45/'I6 Customer Data'!$C$45</f>
        <v>0</v>
      </c>
      <c r="N93" s="1516">
        <f>'I6 Customer Data'!N45/'I6 Customer Data'!$C$45</f>
        <v>0</v>
      </c>
      <c r="O93" s="1516">
        <f>'I6 Customer Data'!O45/'I6 Customer Data'!$C$45</f>
        <v>0</v>
      </c>
      <c r="P93" s="1516">
        <f>'I6 Customer Data'!P45/'I6 Customer Data'!$C$45</f>
        <v>0</v>
      </c>
      <c r="Q93" s="1516">
        <f>'I6 Customer Data'!Q45/'I6 Customer Data'!$C$45</f>
        <v>0</v>
      </c>
      <c r="R93" s="1516">
        <f>'I6 Customer Data'!R45/'I6 Customer Data'!$C$45</f>
        <v>0</v>
      </c>
      <c r="S93" s="1516">
        <f>'I6 Customer Data'!S45/'I6 Customer Data'!$C$45</f>
        <v>0</v>
      </c>
      <c r="T93" s="1516">
        <f>'I6 Customer Data'!T45/'I6 Customer Data'!$C$45</f>
        <v>0</v>
      </c>
      <c r="U93" s="1516">
        <f>'I6 Customer Data'!U45/'I6 Customer Data'!$C$45</f>
        <v>0</v>
      </c>
      <c r="V93" s="1516">
        <f>'I6 Customer Data'!V45/'I6 Customer Data'!$C$45</f>
        <v>0</v>
      </c>
      <c r="W93" s="1516">
        <f>'I6 Customer Data'!W45/'I6 Customer Data'!$C$45</f>
        <v>0</v>
      </c>
    </row>
    <row r="94" spans="1:24" s="1533" customFormat="1" ht="12.75">
      <c r="A94" s="1531" t="s">
        <v>1279</v>
      </c>
      <c r="B94" s="1532" t="s">
        <v>1216</v>
      </c>
      <c r="C94" s="1515">
        <f>IF(+SUM(D94:W94)=0,"-",+SUM(D94:W94))</f>
        <v>1</v>
      </c>
      <c r="D94" s="1516">
        <f>'I6 Customer Data'!D46/'I6 Customer Data'!$C$46</f>
        <v>0.76684838172456293</v>
      </c>
      <c r="E94" s="1516">
        <f>'I6 Customer Data'!E46/'I6 Customer Data'!$C$46</f>
        <v>0.17272661979947243</v>
      </c>
      <c r="F94" s="1516">
        <f>'I6 Customer Data'!F46/'I6 Customer Data'!$C$46</f>
        <v>6.0424998475964692E-2</v>
      </c>
      <c r="G94" s="1516">
        <f>'I6 Customer Data'!G46/'I6 Customer Data'!$C$46</f>
        <v>0</v>
      </c>
      <c r="H94" s="1516">
        <f>'I6 Customer Data'!H46/'I6 Customer Data'!$C$46</f>
        <v>0</v>
      </c>
      <c r="I94" s="1516">
        <f>'I6 Customer Data'!I46/'I6 Customer Data'!$C$46</f>
        <v>0</v>
      </c>
      <c r="J94" s="1516">
        <f>'I6 Customer Data'!J46/'I6 Customer Data'!$C$46</f>
        <v>0</v>
      </c>
      <c r="K94" s="1516">
        <f>'I6 Customer Data'!K46/'I6 Customer Data'!$C$46</f>
        <v>0</v>
      </c>
      <c r="L94" s="1516">
        <f>'I6 Customer Data'!L46/'I6 Customer Data'!$C$46</f>
        <v>0</v>
      </c>
      <c r="M94" s="1516">
        <f>'I6 Customer Data'!M46/'I6 Customer Data'!$C$46</f>
        <v>0</v>
      </c>
      <c r="N94" s="1516">
        <f>'I6 Customer Data'!N46/'I6 Customer Data'!$C$46</f>
        <v>0</v>
      </c>
      <c r="O94" s="1516">
        <f>'I6 Customer Data'!O46/'I6 Customer Data'!$C$46</f>
        <v>0</v>
      </c>
      <c r="P94" s="1516">
        <f>'I6 Customer Data'!P46/'I6 Customer Data'!$C$46</f>
        <v>0</v>
      </c>
      <c r="Q94" s="1516">
        <f>'I6 Customer Data'!Q46/'I6 Customer Data'!$C$46</f>
        <v>0</v>
      </c>
      <c r="R94" s="1516">
        <f>'I6 Customer Data'!R46/'I6 Customer Data'!$C$46</f>
        <v>0</v>
      </c>
      <c r="S94" s="1516">
        <f>'I6 Customer Data'!S46/'I6 Customer Data'!$C$46</f>
        <v>0</v>
      </c>
      <c r="T94" s="1516">
        <f>'I6 Customer Data'!T46/'I6 Customer Data'!$C$46</f>
        <v>0</v>
      </c>
      <c r="U94" s="1516">
        <f>'I6 Customer Data'!U46/'I6 Customer Data'!$C$46</f>
        <v>0</v>
      </c>
      <c r="V94" s="1516">
        <f>'I6 Customer Data'!V46/'I6 Customer Data'!$C$46</f>
        <v>0</v>
      </c>
      <c r="W94" s="1516">
        <f>'I6 Customer Data'!W46/'I6 Customer Data'!$C$46</f>
        <v>0</v>
      </c>
      <c r="X94" s="1530"/>
    </row>
    <row r="95" spans="1:24" s="1533" customFormat="1" ht="12.75">
      <c r="A95" s="1531" t="s">
        <v>503</v>
      </c>
      <c r="B95" s="1532" t="s">
        <v>504</v>
      </c>
      <c r="C95" s="1515">
        <f>IF(+SUM(D95:W95)=0,"-",+SUM(D95:W95))</f>
        <v>1</v>
      </c>
      <c r="D95" s="1516">
        <f>'I6 Customer Data'!D47/'I6 Customer Data'!$C$47</f>
        <v>0.74739600393056016</v>
      </c>
      <c r="E95" s="1516">
        <f>'I6 Customer Data'!E47/'I6 Customer Data'!$C$47</f>
        <v>0.17753029806747461</v>
      </c>
      <c r="F95" s="1516">
        <f>'I6 Customer Data'!F47/'I6 Customer Data'!$C$47</f>
        <v>7.1994759253193583E-2</v>
      </c>
      <c r="G95" s="1516">
        <f>'I6 Customer Data'!G47/'I6 Customer Data'!$C$47</f>
        <v>0</v>
      </c>
      <c r="H95" s="1516">
        <f>'I6 Customer Data'!H47/'I6 Customer Data'!$C$47</f>
        <v>0</v>
      </c>
      <c r="I95" s="1516">
        <f>'I6 Customer Data'!I47/'I6 Customer Data'!$C$47</f>
        <v>0</v>
      </c>
      <c r="J95" s="1516">
        <f>'I6 Customer Data'!J47/'I6 Customer Data'!$C$47</f>
        <v>3.2754667540124465E-4</v>
      </c>
      <c r="K95" s="1516">
        <f>'I6 Customer Data'!K47/'I6 Customer Data'!$C$47</f>
        <v>1.7687520471667212E-3</v>
      </c>
      <c r="L95" s="1516">
        <f>'I6 Customer Data'!L47/'I6 Customer Data'!$C$47</f>
        <v>9.8264002620373396E-4</v>
      </c>
      <c r="M95" s="1516">
        <f>'I6 Customer Data'!M47/'I6 Customer Data'!$C$47</f>
        <v>0</v>
      </c>
      <c r="N95" s="1516">
        <f>'I6 Customer Data'!N47/'I6 Customer Data'!$C$47</f>
        <v>0</v>
      </c>
      <c r="O95" s="1516">
        <f>'I6 Customer Data'!O47/'I6 Customer Data'!$C$47</f>
        <v>0</v>
      </c>
      <c r="P95" s="1516">
        <f>'I6 Customer Data'!P47/'I6 Customer Data'!$C$47</f>
        <v>0</v>
      </c>
      <c r="Q95" s="1516">
        <f>'I6 Customer Data'!Q47/'I6 Customer Data'!$C$47</f>
        <v>0</v>
      </c>
      <c r="R95" s="1516">
        <f>'I6 Customer Data'!R47/'I6 Customer Data'!$C$47</f>
        <v>0</v>
      </c>
      <c r="S95" s="1516">
        <f>'I6 Customer Data'!S47/'I6 Customer Data'!$C$47</f>
        <v>0</v>
      </c>
      <c r="T95" s="1516">
        <f>'I6 Customer Data'!T47/'I6 Customer Data'!$C$47</f>
        <v>0</v>
      </c>
      <c r="U95" s="1516">
        <f>'I6 Customer Data'!U47/'I6 Customer Data'!$C$47</f>
        <v>0</v>
      </c>
      <c r="V95" s="1516">
        <f>'I6 Customer Data'!V47/'I6 Customer Data'!$C$47</f>
        <v>0</v>
      </c>
      <c r="W95" s="1516">
        <f>'I6 Customer Data'!W47/'I6 Customer Data'!$C$47</f>
        <v>0</v>
      </c>
      <c r="X95" s="1530"/>
    </row>
    <row r="96" spans="1:24" s="399" customFormat="1" ht="12.75">
      <c r="A96" s="524"/>
      <c r="B96" s="1399"/>
      <c r="C96" s="1515"/>
      <c r="D96" s="1516"/>
      <c r="E96" s="1516"/>
      <c r="F96" s="1516"/>
      <c r="G96" s="1516"/>
      <c r="H96" s="1516"/>
      <c r="I96" s="1516"/>
      <c r="J96" s="1516"/>
      <c r="K96" s="1516"/>
      <c r="L96" s="1516"/>
      <c r="M96" s="1516"/>
      <c r="N96" s="1516"/>
      <c r="O96" s="1516"/>
      <c r="P96" s="1516"/>
      <c r="Q96" s="1516"/>
      <c r="R96" s="1516"/>
      <c r="S96" s="1516"/>
      <c r="T96" s="1516"/>
      <c r="U96" s="1516"/>
      <c r="V96" s="1516"/>
      <c r="W96" s="1516"/>
    </row>
    <row r="97" spans="1:26" s="399" customFormat="1" ht="25.5">
      <c r="A97" s="524" t="s">
        <v>1427</v>
      </c>
      <c r="B97" s="1391"/>
      <c r="C97" s="1523"/>
      <c r="D97" s="1516"/>
      <c r="E97" s="1516"/>
      <c r="F97" s="1524"/>
      <c r="G97" s="1524"/>
      <c r="H97" s="1524"/>
      <c r="I97" s="1524"/>
      <c r="J97" s="1524"/>
      <c r="K97" s="1524"/>
      <c r="L97" s="1524"/>
      <c r="M97" s="1516"/>
      <c r="N97" s="1525"/>
      <c r="O97" s="1526"/>
      <c r="P97" s="1526"/>
      <c r="Q97" s="1526"/>
      <c r="R97" s="1526"/>
      <c r="S97" s="1526"/>
      <c r="T97" s="1526"/>
      <c r="U97" s="1526"/>
      <c r="V97" s="1527"/>
      <c r="W97" s="1527"/>
    </row>
    <row r="98" spans="1:26" s="399" customFormat="1" ht="12.75">
      <c r="A98" s="524"/>
      <c r="B98" s="1391"/>
      <c r="C98" s="1523"/>
      <c r="D98" s="1516"/>
      <c r="E98" s="1516"/>
      <c r="F98" s="1524"/>
      <c r="G98" s="1524"/>
      <c r="H98" s="1524"/>
      <c r="I98" s="1524"/>
      <c r="J98" s="1524"/>
      <c r="K98" s="1524"/>
      <c r="L98" s="1524"/>
      <c r="M98" s="1516"/>
      <c r="N98" s="1525"/>
      <c r="O98" s="1526"/>
      <c r="P98" s="1526"/>
      <c r="Q98" s="1526"/>
      <c r="R98" s="1526"/>
      <c r="S98" s="1526"/>
      <c r="T98" s="1526"/>
      <c r="U98" s="1526"/>
      <c r="V98" s="1527"/>
      <c r="W98" s="1527"/>
    </row>
    <row r="99" spans="1:26" s="400" customFormat="1" ht="12.75">
      <c r="A99" s="1534" t="s">
        <v>1368</v>
      </c>
      <c r="B99" s="1535" t="s">
        <v>1366</v>
      </c>
      <c r="C99" s="1536">
        <f t="shared" ref="C99:C112" si="1">IF(+SUM(D99:W99)=0,"-",+SUM(D99:W99))</f>
        <v>1</v>
      </c>
      <c r="D99" s="1516">
        <f>IF(ISERROR('O6 Source Data for E2'!Y$88/'O6 Source Data for E2'!$X$88),"0.00%",'O6 Source Data for E2'!Y$88/'O6 Source Data for E2'!$X$88)</f>
        <v>0.66192712747999938</v>
      </c>
      <c r="E99" s="1516">
        <f>IF(ISERROR('O6 Source Data for E2'!Z$88/'O6 Source Data for E2'!$X$88),"0.00%",'O6 Source Data for E2'!Z$88/'O6 Source Data for E2'!$X$88)</f>
        <v>9.0127015220847914E-2</v>
      </c>
      <c r="F99" s="1516">
        <f>IF(ISERROR('O6 Source Data for E2'!AA$88/'O6 Source Data for E2'!$X$88),"0.00%",'O6 Source Data for E2'!AA$88/'O6 Source Data for E2'!$X$88)</f>
        <v>1.2991204913204338E-2</v>
      </c>
      <c r="G99" s="1516">
        <f>IF(ISERROR('O6 Source Data for E2'!AB$88/'O6 Source Data for E2'!$X$88),"0.00%",'O6 Source Data for E2'!AB$88/'O6 Source Data for E2'!$X$88)</f>
        <v>0</v>
      </c>
      <c r="H99" s="1516">
        <f>IF(ISERROR('O6 Source Data for E2'!AC$88/'O6 Source Data for E2'!$X$88),"0.00%",'O6 Source Data for E2'!AC$88/'O6 Source Data for E2'!$X$88)</f>
        <v>0</v>
      </c>
      <c r="I99" s="1516">
        <f>IF(ISERROR('O6 Source Data for E2'!AD$88/'O6 Source Data for E2'!$X$88),"0.00%",'O6 Source Data for E2'!AD$88/'O6 Source Data for E2'!$X$88)</f>
        <v>0</v>
      </c>
      <c r="J99" s="1516">
        <f>IF(ISERROR('O6 Source Data for E2'!AE$88/'O6 Source Data for E2'!$X$88),"0.00%",'O6 Source Data for E2'!AE$88/'O6 Source Data for E2'!$X$88)</f>
        <v>0.21412064169257619</v>
      </c>
      <c r="K99" s="1516">
        <f>IF(ISERROR('O6 Source Data for E2'!AF$88/'O6 Source Data for E2'!$X$88),"0.00%",'O6 Source Data for E2'!AF$88/'O6 Source Data for E2'!$X$88)</f>
        <v>1.1741711228923613E-2</v>
      </c>
      <c r="L99" s="1516">
        <f>IF(ISERROR('O6 Source Data for E2'!AG$88/'O6 Source Data for E2'!$X$88),"0.00%",'O6 Source Data for E2'!AG$88/'O6 Source Data for E2'!$X$88)</f>
        <v>9.0922994644485385E-3</v>
      </c>
      <c r="M99" s="1516">
        <f>IF(ISERROR('O6 Source Data for E2'!AH$88/'O6 Source Data for E2'!$X$88),"0.00%",'O6 Source Data for E2'!AH$88/'O6 Source Data for E2'!$X$88)</f>
        <v>0</v>
      </c>
      <c r="N99" s="1516">
        <f>IF(ISERROR('O6 Source Data for E2'!AI$88/'O6 Source Data for E2'!$X$88),"0.00%",'O6 Source Data for E2'!AI$88/'O6 Source Data for E2'!$X$88)</f>
        <v>0</v>
      </c>
      <c r="O99" s="1516">
        <f>IF(ISERROR('O6 Source Data for E2'!AJ$88/'O6 Source Data for E2'!$X$88),"0.00%",'O6 Source Data for E2'!AJ$88/'O6 Source Data for E2'!$X$88)</f>
        <v>0</v>
      </c>
      <c r="P99" s="1516">
        <f>IF(ISERROR('O6 Source Data for E2'!AK$88/'O6 Source Data for E2'!$X$88),"0.00%",'O6 Source Data for E2'!AK$88/'O6 Source Data for E2'!$X$88)</f>
        <v>0</v>
      </c>
      <c r="Q99" s="1516">
        <f>IF(ISERROR('O6 Source Data for E2'!AL$88/'O6 Source Data for E2'!$X$88),"0.00%",'O6 Source Data for E2'!AL$88/'O6 Source Data for E2'!$X$88)</f>
        <v>0</v>
      </c>
      <c r="R99" s="1516">
        <f>IF(ISERROR('O6 Source Data for E2'!AM$88/'O6 Source Data for E2'!$X$88),"0.00%",'O6 Source Data for E2'!AM$88/'O6 Source Data for E2'!$X$88)</f>
        <v>0</v>
      </c>
      <c r="S99" s="1516">
        <f>IF(ISERROR('O6 Source Data for E2'!AN$88/'O6 Source Data for E2'!$X$88),"0.00%",'O6 Source Data for E2'!AN$88/'O6 Source Data for E2'!$X$88)</f>
        <v>0</v>
      </c>
      <c r="T99" s="1516">
        <f>IF(ISERROR('O6 Source Data for E2'!AO$88/'O6 Source Data for E2'!$X$88),"0.00%",'O6 Source Data for E2'!AO$88/'O6 Source Data for E2'!$X$88)</f>
        <v>0</v>
      </c>
      <c r="U99" s="1516">
        <f>IF(ISERROR('O6 Source Data for E2'!AP$88/'O6 Source Data for E2'!$X$88),"0.00%",'O6 Source Data for E2'!AP$88/'O6 Source Data for E2'!$X$88)</f>
        <v>0</v>
      </c>
      <c r="V99" s="1516">
        <f>IF(ISERROR('O6 Source Data for E2'!AQ$88/'O6 Source Data for E2'!$X$88),"0.00%",'O6 Source Data for E2'!AQ$88/'O6 Source Data for E2'!$X$88)</f>
        <v>0</v>
      </c>
      <c r="W99" s="1516">
        <f>IF(ISERROR('O6 Source Data for E2'!AR$88/'O6 Source Data for E2'!$X$88),"0.00%",'O6 Source Data for E2'!AR$88/'O6 Source Data for E2'!$X$88)</f>
        <v>0</v>
      </c>
    </row>
    <row r="100" spans="1:26" s="400" customFormat="1" ht="12.75">
      <c r="A100" s="1534" t="s">
        <v>530</v>
      </c>
      <c r="B100" s="1535" t="s">
        <v>543</v>
      </c>
      <c r="C100" s="1536" t="str">
        <f t="shared" si="1"/>
        <v>-</v>
      </c>
      <c r="D100" s="1516" t="str">
        <f>IF(ISERROR('O6 Source Data for E2'!Y$39/'O6 Source Data for E2'!$X$39),"0.00%",'O6 Source Data for E2'!Y$39/'O6 Source Data for E2'!$X$39)</f>
        <v>0.00%</v>
      </c>
      <c r="E100" s="1516" t="str">
        <f>IF(ISERROR('O6 Source Data for E2'!Z$39/'O6 Source Data for E2'!$X$39),"0.00%",'O6 Source Data for E2'!Z$39/'O6 Source Data for E2'!$X$39)</f>
        <v>0.00%</v>
      </c>
      <c r="F100" s="1516" t="str">
        <f>IF(ISERROR('O6 Source Data for E2'!AA$39/'O6 Source Data for E2'!$X$39),"0.00%",'O6 Source Data for E2'!AA$39/'O6 Source Data for E2'!$X$39)</f>
        <v>0.00%</v>
      </c>
      <c r="G100" s="1516" t="str">
        <f>IF(ISERROR('O6 Source Data for E2'!AB$39/'O6 Source Data for E2'!$X$39),"0.00%",'O6 Source Data for E2'!AB$39/'O6 Source Data for E2'!$X$39)</f>
        <v>0.00%</v>
      </c>
      <c r="H100" s="1516" t="str">
        <f>IF(ISERROR('O6 Source Data for E2'!AC$39/'O6 Source Data for E2'!$X$39),"0.00%",'O6 Source Data for E2'!AC$39/'O6 Source Data for E2'!$X$39)</f>
        <v>0.00%</v>
      </c>
      <c r="I100" s="1516" t="str">
        <f>IF(ISERROR('O6 Source Data for E2'!AD$39/'O6 Source Data for E2'!$X$39),"0.00%",'O6 Source Data for E2'!AD$39/'O6 Source Data for E2'!$X$39)</f>
        <v>0.00%</v>
      </c>
      <c r="J100" s="1516" t="str">
        <f>IF(ISERROR('O6 Source Data for E2'!AE$39/'O6 Source Data for E2'!$X$39),"0.00%",'O6 Source Data for E2'!AE$39/'O6 Source Data for E2'!$X$39)</f>
        <v>0.00%</v>
      </c>
      <c r="K100" s="1516" t="str">
        <f>IF(ISERROR('O6 Source Data for E2'!AF$39/'O6 Source Data for E2'!$X$39),"0.00%",'O6 Source Data for E2'!AF$39/'O6 Source Data for E2'!$X$39)</f>
        <v>0.00%</v>
      </c>
      <c r="L100" s="1516" t="str">
        <f>IF(ISERROR('O6 Source Data for E2'!AG$39/'O6 Source Data for E2'!$X$39),"0.00%",'O6 Source Data for E2'!AG$39/'O6 Source Data for E2'!$X$39)</f>
        <v>0.00%</v>
      </c>
      <c r="M100" s="1516" t="str">
        <f>IF(ISERROR('O6 Source Data for E2'!AH$39/'O6 Source Data for E2'!$X$39),"0.00%",'O6 Source Data for E2'!AH$39/'O6 Source Data for E2'!$X$39)</f>
        <v>0.00%</v>
      </c>
      <c r="N100" s="1516" t="str">
        <f>IF(ISERROR('O6 Source Data for E2'!AI$39/'O6 Source Data for E2'!$X$39),"0.00%",'O6 Source Data for E2'!AI$39/'O6 Source Data for E2'!$X$39)</f>
        <v>0.00%</v>
      </c>
      <c r="O100" s="1516" t="str">
        <f>IF(ISERROR('O6 Source Data for E2'!AJ$39/'O6 Source Data for E2'!$X$39),"0.00%",'O6 Source Data for E2'!AJ$39/'O6 Source Data for E2'!$X$39)</f>
        <v>0.00%</v>
      </c>
      <c r="P100" s="1516" t="str">
        <f>IF(ISERROR('O6 Source Data for E2'!AK$39/'O6 Source Data for E2'!$X$39),"0.00%",'O6 Source Data for E2'!AK$39/'O6 Source Data for E2'!$X$39)</f>
        <v>0.00%</v>
      </c>
      <c r="Q100" s="1516" t="str">
        <f>IF(ISERROR('O6 Source Data for E2'!AL$39/'O6 Source Data for E2'!$X$39),"0.00%",'O6 Source Data for E2'!AL$39/'O6 Source Data for E2'!$X$39)</f>
        <v>0.00%</v>
      </c>
      <c r="R100" s="1516" t="str">
        <f>IF(ISERROR('O6 Source Data for E2'!AM$39/'O6 Source Data for E2'!$X$39),"0.00%",'O6 Source Data for E2'!AM$39/'O6 Source Data for E2'!$X$39)</f>
        <v>0.00%</v>
      </c>
      <c r="S100" s="1516" t="str">
        <f>IF(ISERROR('O6 Source Data for E2'!AN$39/'O6 Source Data for E2'!$X$39),"0.00%",'O6 Source Data for E2'!AN$39/'O6 Source Data for E2'!$X$39)</f>
        <v>0.00%</v>
      </c>
      <c r="T100" s="1516" t="str">
        <f>IF(ISERROR('O6 Source Data for E2'!AO$39/'O6 Source Data for E2'!$X$39),"0.00%",'O6 Source Data for E2'!AO$39/'O6 Source Data for E2'!$X$39)</f>
        <v>0.00%</v>
      </c>
      <c r="U100" s="1516" t="str">
        <f>IF(ISERROR('O6 Source Data for E2'!AP$39/'O6 Source Data for E2'!$X$39),"0.00%",'O6 Source Data for E2'!AP$39/'O6 Source Data for E2'!$X$39)</f>
        <v>0.00%</v>
      </c>
      <c r="V100" s="1516" t="str">
        <f>IF(ISERROR('O6 Source Data for E2'!AQ$39/'O6 Source Data for E2'!$X$39),"0.00%",'O6 Source Data for E2'!AQ$39/'O6 Source Data for E2'!$X$39)</f>
        <v>0.00%</v>
      </c>
      <c r="W100" s="1516" t="str">
        <f>IF(ISERROR('O6 Source Data for E2'!AR$39/'O6 Source Data for E2'!$X$39),"0.00%",'O6 Source Data for E2'!AR$39/'O6 Source Data for E2'!$X$39)</f>
        <v>0.00%</v>
      </c>
      <c r="X100" s="1537"/>
      <c r="Y100" s="1537"/>
      <c r="Z100" s="1537"/>
    </row>
    <row r="101" spans="1:26" s="400" customFormat="1" ht="12.75">
      <c r="A101" s="1534" t="s">
        <v>531</v>
      </c>
      <c r="B101" s="1535" t="s">
        <v>544</v>
      </c>
      <c r="C101" s="1536" t="str">
        <f t="shared" si="1"/>
        <v>-</v>
      </c>
      <c r="D101" s="1516" t="str">
        <f>IF(ISERROR('O6 Source Data for E2'!Y$45/'O6 Source Data for E2'!$X$45),"0.00%",'O6 Source Data for E2'!Y$45/'O6 Source Data for E2'!$X$45)</f>
        <v>0.00%</v>
      </c>
      <c r="E101" s="1516" t="str">
        <f>IF(ISERROR('O6 Source Data for E2'!Z$45/'O6 Source Data for E2'!$X$45),"0.00%",'O6 Source Data for E2'!Z$45/'O6 Source Data for E2'!$X$45)</f>
        <v>0.00%</v>
      </c>
      <c r="F101" s="1516" t="str">
        <f>IF(ISERROR('O6 Source Data for E2'!AA$45/'O6 Source Data for E2'!$X$45),"0.00%",'O6 Source Data for E2'!AA$45/'O6 Source Data for E2'!$X$45)</f>
        <v>0.00%</v>
      </c>
      <c r="G101" s="1516" t="str">
        <f>IF(ISERROR('O6 Source Data for E2'!AB$45/'O6 Source Data for E2'!$X$45),"0.00%",'O6 Source Data for E2'!AB$45/'O6 Source Data for E2'!$X$45)</f>
        <v>0.00%</v>
      </c>
      <c r="H101" s="1516" t="str">
        <f>IF(ISERROR('O6 Source Data for E2'!AC$45/'O6 Source Data for E2'!$X$45),"0.00%",'O6 Source Data for E2'!AC$45/'O6 Source Data for E2'!$X$45)</f>
        <v>0.00%</v>
      </c>
      <c r="I101" s="1516" t="str">
        <f>IF(ISERROR('O6 Source Data for E2'!AD$45/'O6 Source Data for E2'!$X$45),"0.00%",'O6 Source Data for E2'!AD$45/'O6 Source Data for E2'!$X$45)</f>
        <v>0.00%</v>
      </c>
      <c r="J101" s="1516" t="str">
        <f>IF(ISERROR('O6 Source Data for E2'!AE$45/'O6 Source Data for E2'!$X$45),"0.00%",'O6 Source Data for E2'!AE$45/'O6 Source Data for E2'!$X$45)</f>
        <v>0.00%</v>
      </c>
      <c r="K101" s="1516" t="str">
        <f>IF(ISERROR('O6 Source Data for E2'!AF$45/'O6 Source Data for E2'!$X$45),"0.00%",'O6 Source Data for E2'!AF$45/'O6 Source Data for E2'!$X$45)</f>
        <v>0.00%</v>
      </c>
      <c r="L101" s="1516" t="str">
        <f>IF(ISERROR('O6 Source Data for E2'!AG$45/'O6 Source Data for E2'!$X$45),"0.00%",'O6 Source Data for E2'!AG$45/'O6 Source Data for E2'!$X$45)</f>
        <v>0.00%</v>
      </c>
      <c r="M101" s="1516" t="str">
        <f>IF(ISERROR('O6 Source Data for E2'!AH$45/'O6 Source Data for E2'!$X$45),"0.00%",'O6 Source Data for E2'!AH$45/'O6 Source Data for E2'!$X$45)</f>
        <v>0.00%</v>
      </c>
      <c r="N101" s="1516" t="str">
        <f>IF(ISERROR('O6 Source Data for E2'!AI$45/'O6 Source Data for E2'!$X$45),"0.00%",'O6 Source Data for E2'!AI$45/'O6 Source Data for E2'!$X$45)</f>
        <v>0.00%</v>
      </c>
      <c r="O101" s="1516" t="str">
        <f>IF(ISERROR('O6 Source Data for E2'!AJ$45/'O6 Source Data for E2'!$X$45),"0.00%",'O6 Source Data for E2'!AJ$45/'O6 Source Data for E2'!$X$45)</f>
        <v>0.00%</v>
      </c>
      <c r="P101" s="1516" t="str">
        <f>IF(ISERROR('O6 Source Data for E2'!AK$45/'O6 Source Data for E2'!$X$45),"0.00%",'O6 Source Data for E2'!AK$45/'O6 Source Data for E2'!$X$45)</f>
        <v>0.00%</v>
      </c>
      <c r="Q101" s="1516" t="str">
        <f>IF(ISERROR('O6 Source Data for E2'!AL$45/'O6 Source Data for E2'!$X$45),"0.00%",'O6 Source Data for E2'!AL$45/'O6 Source Data for E2'!$X$45)</f>
        <v>0.00%</v>
      </c>
      <c r="R101" s="1516" t="str">
        <f>IF(ISERROR('O6 Source Data for E2'!AM$45/'O6 Source Data for E2'!$X$45),"0.00%",'O6 Source Data for E2'!AM$45/'O6 Source Data for E2'!$X$45)</f>
        <v>0.00%</v>
      </c>
      <c r="S101" s="1516" t="str">
        <f>IF(ISERROR('O6 Source Data for E2'!AN$45/'O6 Source Data for E2'!$X$45),"0.00%",'O6 Source Data for E2'!AN$45/'O6 Source Data for E2'!$X$45)</f>
        <v>0.00%</v>
      </c>
      <c r="T101" s="1516" t="str">
        <f>IF(ISERROR('O6 Source Data for E2'!AO$45/'O6 Source Data for E2'!$X$45),"0.00%",'O6 Source Data for E2'!AO$45/'O6 Source Data for E2'!$X$45)</f>
        <v>0.00%</v>
      </c>
      <c r="U101" s="1516" t="str">
        <f>IF(ISERROR('O6 Source Data for E2'!AP$45/'O6 Source Data for E2'!$X$45),"0.00%",'O6 Source Data for E2'!AP$45/'O6 Source Data for E2'!$X$45)</f>
        <v>0.00%</v>
      </c>
      <c r="V101" s="1516" t="str">
        <f>IF(ISERROR('O6 Source Data for E2'!AQ$45/'O6 Source Data for E2'!$X$45),"0.00%",'O6 Source Data for E2'!AQ$45/'O6 Source Data for E2'!$X$45)</f>
        <v>0.00%</v>
      </c>
      <c r="W101" s="1516" t="str">
        <f>IF(ISERROR('O6 Source Data for E2'!AR$45/'O6 Source Data for E2'!$X$45),"0.00%",'O6 Source Data for E2'!AR$45/'O6 Source Data for E2'!$X$45)</f>
        <v>0.00%</v>
      </c>
      <c r="X101" s="1537"/>
      <c r="Y101" s="1537"/>
      <c r="Z101" s="1537"/>
    </row>
    <row r="102" spans="1:26" s="400" customFormat="1" ht="12.75">
      <c r="A102" s="1534" t="s">
        <v>532</v>
      </c>
      <c r="B102" s="1535" t="s">
        <v>545</v>
      </c>
      <c r="C102" s="1536" t="str">
        <f t="shared" si="1"/>
        <v>-</v>
      </c>
      <c r="D102" s="1516" t="str">
        <f>IF(ISERROR('O6 Source Data for E2'!Y$50/'O6 Source Data for E2'!$X$50),"0.00%",'O6 Source Data for E2'!Y$50/'O6 Source Data for E2'!$X$50)</f>
        <v>0.00%</v>
      </c>
      <c r="E102" s="1516" t="str">
        <f>IF(ISERROR('O6 Source Data for E2'!Z$50/'O6 Source Data for E2'!$X$50),"0.00%",'O6 Source Data for E2'!Z$50/'O6 Source Data for E2'!$X$50)</f>
        <v>0.00%</v>
      </c>
      <c r="F102" s="1516" t="str">
        <f>IF(ISERROR('O6 Source Data for E2'!AA$50/'O6 Source Data for E2'!$X$50),"0.00%",'O6 Source Data for E2'!AA$50/'O6 Source Data for E2'!$X$50)</f>
        <v>0.00%</v>
      </c>
      <c r="G102" s="1516" t="str">
        <f>IF(ISERROR('O6 Source Data for E2'!AB$50/'O6 Source Data for E2'!$X$50),"0.00%",'O6 Source Data for E2'!AB$50/'O6 Source Data for E2'!$X$50)</f>
        <v>0.00%</v>
      </c>
      <c r="H102" s="1516" t="str">
        <f>IF(ISERROR('O6 Source Data for E2'!AC$50/'O6 Source Data for E2'!$X$50),"0.00%",'O6 Source Data for E2'!AC$50/'O6 Source Data for E2'!$X$50)</f>
        <v>0.00%</v>
      </c>
      <c r="I102" s="1516" t="str">
        <f>IF(ISERROR('O6 Source Data for E2'!AD$50/'O6 Source Data for E2'!$X$50),"0.00%",'O6 Source Data for E2'!AD$50/'O6 Source Data for E2'!$X$50)</f>
        <v>0.00%</v>
      </c>
      <c r="J102" s="1516" t="str">
        <f>IF(ISERROR('O6 Source Data for E2'!AE$50/'O6 Source Data for E2'!$X$50),"0.00%",'O6 Source Data for E2'!AE$50/'O6 Source Data for E2'!$X$50)</f>
        <v>0.00%</v>
      </c>
      <c r="K102" s="1516" t="str">
        <f>IF(ISERROR('O6 Source Data for E2'!AF$50/'O6 Source Data for E2'!$X$50),"0.00%",'O6 Source Data for E2'!AF$50/'O6 Source Data for E2'!$X$50)</f>
        <v>0.00%</v>
      </c>
      <c r="L102" s="1516" t="str">
        <f>IF(ISERROR('O6 Source Data for E2'!AG$50/'O6 Source Data for E2'!$X$50),"0.00%",'O6 Source Data for E2'!AG$50/'O6 Source Data for E2'!$X$50)</f>
        <v>0.00%</v>
      </c>
      <c r="M102" s="1516" t="str">
        <f>IF(ISERROR('O6 Source Data for E2'!AH$50/'O6 Source Data for E2'!$X$50),"0.00%",'O6 Source Data for E2'!AH$50/'O6 Source Data for E2'!$X$50)</f>
        <v>0.00%</v>
      </c>
      <c r="N102" s="1516" t="str">
        <f>IF(ISERROR('O6 Source Data for E2'!AI$50/'O6 Source Data for E2'!$X$50),"0.00%",'O6 Source Data for E2'!AI$50/'O6 Source Data for E2'!$X$50)</f>
        <v>0.00%</v>
      </c>
      <c r="O102" s="1516" t="str">
        <f>IF(ISERROR('O6 Source Data for E2'!AJ$50/'O6 Source Data for E2'!$X$50),"0.00%",'O6 Source Data for E2'!AJ$50/'O6 Source Data for E2'!$X$50)</f>
        <v>0.00%</v>
      </c>
      <c r="P102" s="1516" t="str">
        <f>IF(ISERROR('O6 Source Data for E2'!AK$50/'O6 Source Data for E2'!$X$50),"0.00%",'O6 Source Data for E2'!AK$50/'O6 Source Data for E2'!$X$50)</f>
        <v>0.00%</v>
      </c>
      <c r="Q102" s="1516" t="str">
        <f>IF(ISERROR('O6 Source Data for E2'!AL$50/'O6 Source Data for E2'!$X$50),"0.00%",'O6 Source Data for E2'!AL$50/'O6 Source Data for E2'!$X$50)</f>
        <v>0.00%</v>
      </c>
      <c r="R102" s="1516" t="str">
        <f>IF(ISERROR('O6 Source Data for E2'!AM$50/'O6 Source Data for E2'!$X$50),"0.00%",'O6 Source Data for E2'!AM$50/'O6 Source Data for E2'!$X$50)</f>
        <v>0.00%</v>
      </c>
      <c r="S102" s="1516" t="str">
        <f>IF(ISERROR('O6 Source Data for E2'!AN$50/'O6 Source Data for E2'!$X$50),"0.00%",'O6 Source Data for E2'!AN$50/'O6 Source Data for E2'!$X$50)</f>
        <v>0.00%</v>
      </c>
      <c r="T102" s="1516" t="str">
        <f>IF(ISERROR('O6 Source Data for E2'!AO$50/'O6 Source Data for E2'!$X$50),"0.00%",'O6 Source Data for E2'!AO$50/'O6 Source Data for E2'!$X$50)</f>
        <v>0.00%</v>
      </c>
      <c r="U102" s="1516" t="str">
        <f>IF(ISERROR('O6 Source Data for E2'!AP$50/'O6 Source Data for E2'!$X$50),"0.00%",'O6 Source Data for E2'!AP$50/'O6 Source Data for E2'!$X$50)</f>
        <v>0.00%</v>
      </c>
      <c r="V102" s="1516" t="str">
        <f>IF(ISERROR('O6 Source Data for E2'!AQ$50/'O6 Source Data for E2'!$X$50),"0.00%",'O6 Source Data for E2'!AQ$50/'O6 Source Data for E2'!$X$50)</f>
        <v>0.00%</v>
      </c>
      <c r="W102" s="1516" t="str">
        <f>IF(ISERROR('O6 Source Data for E2'!AR$50/'O6 Source Data for E2'!$X$50),"0.00%",'O6 Source Data for E2'!AR$50/'O6 Source Data for E2'!$X$50)</f>
        <v>0.00%</v>
      </c>
      <c r="X102" s="1537"/>
      <c r="Y102" s="1537"/>
      <c r="Z102" s="1537"/>
    </row>
    <row r="103" spans="1:26" s="400" customFormat="1" ht="25.5">
      <c r="A103" s="1534" t="s">
        <v>533</v>
      </c>
      <c r="B103" s="1535" t="s">
        <v>546</v>
      </c>
      <c r="C103" s="1536" t="str">
        <f t="shared" si="1"/>
        <v>-</v>
      </c>
      <c r="D103" s="1516" t="str">
        <f>IF(ISERROR('O6 Source Data for E2'!Y$52/'O6 Source Data for E2'!$X$52),"0.00%",'O6 Source Data for E2'!Y$52/'O6 Source Data for E2'!$X$52)</f>
        <v>0.00%</v>
      </c>
      <c r="E103" s="1516" t="str">
        <f>IF(ISERROR('O6 Source Data for E2'!Z$52/'O6 Source Data for E2'!$X$52),"0.00%",'O6 Source Data for E2'!Z$52/'O6 Source Data for E2'!$X$52)</f>
        <v>0.00%</v>
      </c>
      <c r="F103" s="1516" t="str">
        <f>IF(ISERROR('O6 Source Data for E2'!AA$52/'O6 Source Data for E2'!$X$52),"0.00%",'O6 Source Data for E2'!AA$52/'O6 Source Data for E2'!$X$52)</f>
        <v>0.00%</v>
      </c>
      <c r="G103" s="1516" t="str">
        <f>IF(ISERROR('O6 Source Data for E2'!AB$52/'O6 Source Data for E2'!$X$52),"0.00%",'O6 Source Data for E2'!AB$52/'O6 Source Data for E2'!$X$52)</f>
        <v>0.00%</v>
      </c>
      <c r="H103" s="1516" t="str">
        <f>IF(ISERROR('O6 Source Data for E2'!AC$52/'O6 Source Data for E2'!$X$52),"0.00%",'O6 Source Data for E2'!AC$52/'O6 Source Data for E2'!$X$52)</f>
        <v>0.00%</v>
      </c>
      <c r="I103" s="1516" t="str">
        <f>IF(ISERROR('O6 Source Data for E2'!AD$52/'O6 Source Data for E2'!$X$52),"0.00%",'O6 Source Data for E2'!AD$52/'O6 Source Data for E2'!$X$52)</f>
        <v>0.00%</v>
      </c>
      <c r="J103" s="1516" t="str">
        <f>IF(ISERROR('O6 Source Data for E2'!AE$52/'O6 Source Data for E2'!$X$52),"0.00%",'O6 Source Data for E2'!AE$52/'O6 Source Data for E2'!$X$52)</f>
        <v>0.00%</v>
      </c>
      <c r="K103" s="1516" t="str">
        <f>IF(ISERROR('O6 Source Data for E2'!AF$52/'O6 Source Data for E2'!$X$52),"0.00%",'O6 Source Data for E2'!AF$52/'O6 Source Data for E2'!$X$52)</f>
        <v>0.00%</v>
      </c>
      <c r="L103" s="1516" t="str">
        <f>IF(ISERROR('O6 Source Data for E2'!AG$52/'O6 Source Data for E2'!$X$52),"0.00%",'O6 Source Data for E2'!AG$52/'O6 Source Data for E2'!$X$52)</f>
        <v>0.00%</v>
      </c>
      <c r="M103" s="1516" t="str">
        <f>IF(ISERROR('O6 Source Data for E2'!AH$52/'O6 Source Data for E2'!$X$52),"0.00%",'O6 Source Data for E2'!AH$52/'O6 Source Data for E2'!$X$52)</f>
        <v>0.00%</v>
      </c>
      <c r="N103" s="1516" t="str">
        <f>IF(ISERROR('O6 Source Data for E2'!AI$52/'O6 Source Data for E2'!$X$52),"0.00%",'O6 Source Data for E2'!AI$52/'O6 Source Data for E2'!$X$52)</f>
        <v>0.00%</v>
      </c>
      <c r="O103" s="1516" t="str">
        <f>IF(ISERROR('O6 Source Data for E2'!AJ$52/'O6 Source Data for E2'!$X$52),"0.00%",'O6 Source Data for E2'!AJ$52/'O6 Source Data for E2'!$X$52)</f>
        <v>0.00%</v>
      </c>
      <c r="P103" s="1516" t="str">
        <f>IF(ISERROR('O6 Source Data for E2'!AK$52/'O6 Source Data for E2'!$X$52),"0.00%",'O6 Source Data for E2'!AK$52/'O6 Source Data for E2'!$X$52)</f>
        <v>0.00%</v>
      </c>
      <c r="Q103" s="1516" t="str">
        <f>IF(ISERROR('O6 Source Data for E2'!AL$52/'O6 Source Data for E2'!$X$52),"0.00%",'O6 Source Data for E2'!AL$52/'O6 Source Data for E2'!$X$52)</f>
        <v>0.00%</v>
      </c>
      <c r="R103" s="1516" t="str">
        <f>IF(ISERROR('O6 Source Data for E2'!AM$52/'O6 Source Data for E2'!$X$52),"0.00%",'O6 Source Data for E2'!AM$52/'O6 Source Data for E2'!$X$52)</f>
        <v>0.00%</v>
      </c>
      <c r="S103" s="1516" t="str">
        <f>IF(ISERROR('O6 Source Data for E2'!AN$52/'O6 Source Data for E2'!$X$52),"0.00%",'O6 Source Data for E2'!AN$52/'O6 Source Data for E2'!$X$52)</f>
        <v>0.00%</v>
      </c>
      <c r="T103" s="1516" t="str">
        <f>IF(ISERROR('O6 Source Data for E2'!AO$52/'O6 Source Data for E2'!$X$52),"0.00%",'O6 Source Data for E2'!AO$52/'O6 Source Data for E2'!$X$52)</f>
        <v>0.00%</v>
      </c>
      <c r="U103" s="1516" t="str">
        <f>IF(ISERROR('O6 Source Data for E2'!AP$52/'O6 Source Data for E2'!$X$52),"0.00%",'O6 Source Data for E2'!AP$52/'O6 Source Data for E2'!$X$52)</f>
        <v>0.00%</v>
      </c>
      <c r="V103" s="1516" t="str">
        <f>IF(ISERROR('O6 Source Data for E2'!AQ$52/'O6 Source Data for E2'!$X$52),"0.00%",'O6 Source Data for E2'!AQ$52/'O6 Source Data for E2'!$X$52)</f>
        <v>0.00%</v>
      </c>
      <c r="W103" s="1516" t="str">
        <f>IF(ISERROR('O6 Source Data for E2'!AR$52/'O6 Source Data for E2'!$X$52),"0.00%",'O6 Source Data for E2'!AR$52/'O6 Source Data for E2'!$X$52)</f>
        <v>0.00%</v>
      </c>
      <c r="X103" s="1537"/>
      <c r="Y103" s="1537"/>
      <c r="Z103" s="1537"/>
    </row>
    <row r="104" spans="1:26" s="400" customFormat="1" ht="12.75">
      <c r="A104" s="1534" t="s">
        <v>534</v>
      </c>
      <c r="B104" s="1535" t="s">
        <v>547</v>
      </c>
      <c r="C104" s="1536">
        <f t="shared" si="1"/>
        <v>1.0000000000000002</v>
      </c>
      <c r="D104" s="1516">
        <f>IF(ISERROR('O6 Source Data for E2'!Y$61/'O6 Source Data for E2'!$X$61),"0.00%",'O6 Source Data for E2'!Y$61/'O6 Source Data for E2'!$X$61)</f>
        <v>0.67148020472593151</v>
      </c>
      <c r="E104" s="1516">
        <f>IF(ISERROR('O6 Source Data for E2'!Z$61/'O6 Source Data for E2'!$X$61),"0.00%",'O6 Source Data for E2'!Z$61/'O6 Source Data for E2'!$X$61)</f>
        <v>7.3956271918693528E-2</v>
      </c>
      <c r="F104" s="1516">
        <f>IF(ISERROR('O6 Source Data for E2'!AA$61/'O6 Source Data for E2'!$X$61),"0.00%",'O6 Source Data for E2'!AA$61/'O6 Source Data for E2'!$X$61)</f>
        <v>3.6822352184730776E-3</v>
      </c>
      <c r="G104" s="1516">
        <f>IF(ISERROR('O6 Source Data for E2'!AB$61/'O6 Source Data for E2'!$X$61),"0.00%",'O6 Source Data for E2'!AB$61/'O6 Source Data for E2'!$X$61)</f>
        <v>0</v>
      </c>
      <c r="H104" s="1516">
        <f>IF(ISERROR('O6 Source Data for E2'!AC$61/'O6 Source Data for E2'!$X$61),"0.00%",'O6 Source Data for E2'!AC$61/'O6 Source Data for E2'!$X$61)</f>
        <v>0</v>
      </c>
      <c r="I104" s="1516">
        <f>IF(ISERROR('O6 Source Data for E2'!AD$61/'O6 Source Data for E2'!$X$61),"0.00%",'O6 Source Data for E2'!AD$61/'O6 Source Data for E2'!$X$61)</f>
        <v>0</v>
      </c>
      <c r="J104" s="1516">
        <f>IF(ISERROR('O6 Source Data for E2'!AE$61/'O6 Source Data for E2'!$X$61),"0.00%",'O6 Source Data for E2'!AE$61/'O6 Source Data for E2'!$X$61)</f>
        <v>0.2286350232226611</v>
      </c>
      <c r="K104" s="1516">
        <f>IF(ISERROR('O6 Source Data for E2'!AF$61/'O6 Source Data for E2'!$X$61),"0.00%",'O6 Source Data for E2'!AF$61/'O6 Source Data for E2'!$X$61)</f>
        <v>1.2537634850511506E-2</v>
      </c>
      <c r="L104" s="1516">
        <f>IF(ISERROR('O6 Source Data for E2'!AG$61/'O6 Source Data for E2'!$X$61),"0.00%",'O6 Source Data for E2'!AG$61/'O6 Source Data for E2'!$X$61)</f>
        <v>9.7086300637294221E-3</v>
      </c>
      <c r="M104" s="1516">
        <f>IF(ISERROR('O6 Source Data for E2'!AH$61/'O6 Source Data for E2'!$X$61),"0.00%",'O6 Source Data for E2'!AH$61/'O6 Source Data for E2'!$X$61)</f>
        <v>0</v>
      </c>
      <c r="N104" s="1516">
        <f>IF(ISERROR('O6 Source Data for E2'!AI$61/'O6 Source Data for E2'!$X$61),"0.00%",'O6 Source Data for E2'!AI$61/'O6 Source Data for E2'!$X$61)</f>
        <v>0</v>
      </c>
      <c r="O104" s="1516">
        <f>IF(ISERROR('O6 Source Data for E2'!AJ$61/'O6 Source Data for E2'!$X$61),"0.00%",'O6 Source Data for E2'!AJ$61/'O6 Source Data for E2'!$X$61)</f>
        <v>0</v>
      </c>
      <c r="P104" s="1516">
        <f>IF(ISERROR('O6 Source Data for E2'!AK$61/'O6 Source Data for E2'!$X$61),"0.00%",'O6 Source Data for E2'!AK$61/'O6 Source Data for E2'!$X$61)</f>
        <v>0</v>
      </c>
      <c r="Q104" s="1516">
        <f>IF(ISERROR('O6 Source Data for E2'!AL$61/'O6 Source Data for E2'!$X$61),"0.00%",'O6 Source Data for E2'!AL$61/'O6 Source Data for E2'!$X$61)</f>
        <v>0</v>
      </c>
      <c r="R104" s="1516">
        <f>IF(ISERROR('O6 Source Data for E2'!AM$61/'O6 Source Data for E2'!$X$61),"0.00%",'O6 Source Data for E2'!AM$61/'O6 Source Data for E2'!$X$61)</f>
        <v>0</v>
      </c>
      <c r="S104" s="1516">
        <f>IF(ISERROR('O6 Source Data for E2'!AN$61/'O6 Source Data for E2'!$X$61),"0.00%",'O6 Source Data for E2'!AN$61/'O6 Source Data for E2'!$X$61)</f>
        <v>0</v>
      </c>
      <c r="T104" s="1516">
        <f>IF(ISERROR('O6 Source Data for E2'!AO$61/'O6 Source Data for E2'!$X$61),"0.00%",'O6 Source Data for E2'!AO$61/'O6 Source Data for E2'!$X$61)</f>
        <v>0</v>
      </c>
      <c r="U104" s="1516">
        <f>IF(ISERROR('O6 Source Data for E2'!AP$61/'O6 Source Data for E2'!$X$61),"0.00%",'O6 Source Data for E2'!AP$61/'O6 Source Data for E2'!$X$61)</f>
        <v>0</v>
      </c>
      <c r="V104" s="1516">
        <f>IF(ISERROR('O6 Source Data for E2'!AQ$61/'O6 Source Data for E2'!$X$61),"0.00%",'O6 Source Data for E2'!AQ$61/'O6 Source Data for E2'!$X$61)</f>
        <v>0</v>
      </c>
      <c r="W104" s="1516">
        <f>IF(ISERROR('O6 Source Data for E2'!AR$61/'O6 Source Data for E2'!$X$61),"0.00%",'O6 Source Data for E2'!AR$61/'O6 Source Data for E2'!$X$61)</f>
        <v>0</v>
      </c>
      <c r="X104" s="1537"/>
      <c r="Y104" s="1537"/>
      <c r="Z104" s="1537"/>
    </row>
    <row r="105" spans="1:26" s="400" customFormat="1" ht="12.75">
      <c r="A105" s="1534" t="s">
        <v>535</v>
      </c>
      <c r="B105" s="1535" t="s">
        <v>548</v>
      </c>
      <c r="C105" s="1536">
        <f t="shared" si="1"/>
        <v>1</v>
      </c>
      <c r="D105" s="1516">
        <f>IF(ISERROR('O6 Source Data for E2'!Y$66/'O6 Source Data for E2'!$X$66),"0.00%",'O6 Source Data for E2'!Y$66/'O6 Source Data for E2'!$X$66)</f>
        <v>0.67610215538681262</v>
      </c>
      <c r="E105" s="1516">
        <f>IF(ISERROR('O6 Source Data for E2'!Z$66/'O6 Source Data for E2'!$X$66),"0.00%",'O6 Source Data for E2'!Z$66/'O6 Source Data for E2'!$X$66)</f>
        <v>7.8502144229408308E-2</v>
      </c>
      <c r="F105" s="1516">
        <f>IF(ISERROR('O6 Source Data for E2'!AA$66/'O6 Source Data for E2'!$X$66),"0.00%",'O6 Source Data for E2'!AA$66/'O6 Source Data for E2'!$X$66)</f>
        <v>7.580891360334986E-3</v>
      </c>
      <c r="G105" s="1516">
        <f>IF(ISERROR('O6 Source Data for E2'!AB$66/'O6 Source Data for E2'!$X$66),"0.00%",'O6 Source Data for E2'!AB$66/'O6 Source Data for E2'!$X$66)</f>
        <v>0</v>
      </c>
      <c r="H105" s="1516">
        <f>IF(ISERROR('O6 Source Data for E2'!AC$66/'O6 Source Data for E2'!$X$66),"0.00%",'O6 Source Data for E2'!AC$66/'O6 Source Data for E2'!$X$66)</f>
        <v>0</v>
      </c>
      <c r="I105" s="1516">
        <f>IF(ISERROR('O6 Source Data for E2'!AD$66/'O6 Source Data for E2'!$X$66),"0.00%",'O6 Source Data for E2'!AD$66/'O6 Source Data for E2'!$X$66)</f>
        <v>0</v>
      </c>
      <c r="J105" s="1516">
        <f>IF(ISERROR('O6 Source Data for E2'!AE$66/'O6 Source Data for E2'!$X$66),"0.00%",'O6 Source Data for E2'!AE$66/'O6 Source Data for E2'!$X$66)</f>
        <v>0.21672718116026846</v>
      </c>
      <c r="K105" s="1516">
        <f>IF(ISERROR('O6 Source Data for E2'!AF$66/'O6 Source Data for E2'!$X$66),"0.00%",'O6 Source Data for E2'!AF$66/'O6 Source Data for E2'!$X$66)</f>
        <v>1.1884645761038346E-2</v>
      </c>
      <c r="L105" s="1516">
        <f>IF(ISERROR('O6 Source Data for E2'!AG$66/'O6 Source Data for E2'!$X$66),"0.00%",'O6 Source Data for E2'!AG$66/'O6 Source Data for E2'!$X$66)</f>
        <v>9.2029821021373838E-3</v>
      </c>
      <c r="M105" s="1516">
        <f>IF(ISERROR('O6 Source Data for E2'!AH$66/'O6 Source Data for E2'!$X$66),"0.00%",'O6 Source Data for E2'!AH$66/'O6 Source Data for E2'!$X$66)</f>
        <v>0</v>
      </c>
      <c r="N105" s="1516">
        <f>IF(ISERROR('O6 Source Data for E2'!AI$66/'O6 Source Data for E2'!$X$66),"0.00%",'O6 Source Data for E2'!AI$66/'O6 Source Data for E2'!$X$66)</f>
        <v>0</v>
      </c>
      <c r="O105" s="1516">
        <f>IF(ISERROR('O6 Source Data for E2'!AJ$66/'O6 Source Data for E2'!$X$66),"0.00%",'O6 Source Data for E2'!AJ$66/'O6 Source Data for E2'!$X$66)</f>
        <v>0</v>
      </c>
      <c r="P105" s="1516">
        <f>IF(ISERROR('O6 Source Data for E2'!AK$66/'O6 Source Data for E2'!$X$66),"0.00%",'O6 Source Data for E2'!AK$66/'O6 Source Data for E2'!$X$66)</f>
        <v>0</v>
      </c>
      <c r="Q105" s="1516">
        <f>IF(ISERROR('O6 Source Data for E2'!AL$66/'O6 Source Data for E2'!$X$66),"0.00%",'O6 Source Data for E2'!AL$66/'O6 Source Data for E2'!$X$66)</f>
        <v>0</v>
      </c>
      <c r="R105" s="1516">
        <f>IF(ISERROR('O6 Source Data for E2'!AM$66/'O6 Source Data for E2'!$X$66),"0.00%",'O6 Source Data for E2'!AM$66/'O6 Source Data for E2'!$X$66)</f>
        <v>0</v>
      </c>
      <c r="S105" s="1516">
        <f>IF(ISERROR('O6 Source Data for E2'!AN$66/'O6 Source Data for E2'!$X$66),"0.00%",'O6 Source Data for E2'!AN$66/'O6 Source Data for E2'!$X$66)</f>
        <v>0</v>
      </c>
      <c r="T105" s="1516">
        <f>IF(ISERROR('O6 Source Data for E2'!AO$66/'O6 Source Data for E2'!$X$66),"0.00%",'O6 Source Data for E2'!AO$66/'O6 Source Data for E2'!$X$66)</f>
        <v>0</v>
      </c>
      <c r="U105" s="1516">
        <f>IF(ISERROR('O6 Source Data for E2'!AP$66/'O6 Source Data for E2'!$X$66),"0.00%",'O6 Source Data for E2'!AP$66/'O6 Source Data for E2'!$X$66)</f>
        <v>0</v>
      </c>
      <c r="V105" s="1516">
        <f>IF(ISERROR('O6 Source Data for E2'!AQ$66/'O6 Source Data for E2'!$X$66),"0.00%",'O6 Source Data for E2'!AQ$66/'O6 Source Data for E2'!$X$66)</f>
        <v>0</v>
      </c>
      <c r="W105" s="1516">
        <f>IF(ISERROR('O6 Source Data for E2'!AR$66/'O6 Source Data for E2'!$X$66),"0.00%",'O6 Source Data for E2'!AR$66/'O6 Source Data for E2'!$X$66)</f>
        <v>0</v>
      </c>
      <c r="X105" s="1537"/>
      <c r="Y105" s="1537"/>
      <c r="Z105" s="1537"/>
    </row>
    <row r="106" spans="1:26" s="400" customFormat="1" ht="25.5">
      <c r="A106" s="1534" t="s">
        <v>536</v>
      </c>
      <c r="B106" s="1535" t="s">
        <v>555</v>
      </c>
      <c r="C106" s="1536">
        <f t="shared" si="1"/>
        <v>1.0000000000000002</v>
      </c>
      <c r="D106" s="1516">
        <f>IF(ISERROR('O6 Source Data for E2'!Y$68/'O6 Source Data for E2'!$X$68),"0.00%",'O6 Source Data for E2'!Y$68/'O6 Source Data for E2'!$X$68)</f>
        <v>0.67610215504705073</v>
      </c>
      <c r="E106" s="1516">
        <f>IF(ISERROR('O6 Source Data for E2'!Z$68/'O6 Source Data for E2'!$X$68),"0.00%",'O6 Source Data for E2'!Z$68/'O6 Source Data for E2'!$X$68)</f>
        <v>7.8502143895239004E-2</v>
      </c>
      <c r="F106" s="1516">
        <f>IF(ISERROR('O6 Source Data for E2'!AA$68/'O6 Source Data for E2'!$X$68),"0.00%",'O6 Source Data for E2'!AA$68/'O6 Source Data for E2'!$X$68)</f>
        <v>7.5808910737428488E-3</v>
      </c>
      <c r="G106" s="1516">
        <f>IF(ISERROR('O6 Source Data for E2'!AB$68/'O6 Source Data for E2'!$X$68),"0.00%",'O6 Source Data for E2'!AB$68/'O6 Source Data for E2'!$X$68)</f>
        <v>0</v>
      </c>
      <c r="H106" s="1516">
        <f>IF(ISERROR('O6 Source Data for E2'!AC$68/'O6 Source Data for E2'!$X$68),"0.00%",'O6 Source Data for E2'!AC$68/'O6 Source Data for E2'!$X$68)</f>
        <v>0</v>
      </c>
      <c r="I106" s="1516">
        <f>IF(ISERROR('O6 Source Data for E2'!AD$68/'O6 Source Data for E2'!$X$68),"0.00%",'O6 Source Data for E2'!AD$68/'O6 Source Data for E2'!$X$68)</f>
        <v>0</v>
      </c>
      <c r="J106" s="1516">
        <f>IF(ISERROR('O6 Source Data for E2'!AE$68/'O6 Source Data for E2'!$X$68),"0.00%",'O6 Source Data for E2'!AE$68/'O6 Source Data for E2'!$X$68)</f>
        <v>0.2167271820356198</v>
      </c>
      <c r="K106" s="1516">
        <f>IF(ISERROR('O6 Source Data for E2'!AF$68/'O6 Source Data for E2'!$X$68),"0.00%",'O6 Source Data for E2'!AF$68/'O6 Source Data for E2'!$X$68)</f>
        <v>1.1884645809039897E-2</v>
      </c>
      <c r="L106" s="1516">
        <f>IF(ISERROR('O6 Source Data for E2'!AG$68/'O6 Source Data for E2'!$X$68),"0.00%",'O6 Source Data for E2'!AG$68/'O6 Source Data for E2'!$X$68)</f>
        <v>9.2029821393078155E-3</v>
      </c>
      <c r="M106" s="1516">
        <f>IF(ISERROR('O6 Source Data for E2'!AH$68/'O6 Source Data for E2'!$X$68),"0.00%",'O6 Source Data for E2'!AH$68/'O6 Source Data for E2'!$X$68)</f>
        <v>0</v>
      </c>
      <c r="N106" s="1516">
        <f>IF(ISERROR('O6 Source Data for E2'!AI$68/'O6 Source Data for E2'!$X$68),"0.00%",'O6 Source Data for E2'!AI$68/'O6 Source Data for E2'!$X$68)</f>
        <v>0</v>
      </c>
      <c r="O106" s="1516">
        <f>IF(ISERROR('O6 Source Data for E2'!AJ$68/'O6 Source Data for E2'!$X$68),"0.00%",'O6 Source Data for E2'!AJ$68/'O6 Source Data for E2'!$X$68)</f>
        <v>0</v>
      </c>
      <c r="P106" s="1516">
        <f>IF(ISERROR('O6 Source Data for E2'!AK$68/'O6 Source Data for E2'!$X$68),"0.00%",'O6 Source Data for E2'!AK$68/'O6 Source Data for E2'!$X$68)</f>
        <v>0</v>
      </c>
      <c r="Q106" s="1516">
        <f>IF(ISERROR('O6 Source Data for E2'!AL$68/'O6 Source Data for E2'!$X$68),"0.00%",'O6 Source Data for E2'!AL$68/'O6 Source Data for E2'!$X$68)</f>
        <v>0</v>
      </c>
      <c r="R106" s="1516">
        <f>IF(ISERROR('O6 Source Data for E2'!AM$68/'O6 Source Data for E2'!$X$68),"0.00%",'O6 Source Data for E2'!AM$68/'O6 Source Data for E2'!$X$68)</f>
        <v>0</v>
      </c>
      <c r="S106" s="1516">
        <f>IF(ISERROR('O6 Source Data for E2'!AN$68/'O6 Source Data for E2'!$X$68),"0.00%",'O6 Source Data for E2'!AN$68/'O6 Source Data for E2'!$X$68)</f>
        <v>0</v>
      </c>
      <c r="T106" s="1516">
        <f>IF(ISERROR('O6 Source Data for E2'!AO$68/'O6 Source Data for E2'!$X$68),"0.00%",'O6 Source Data for E2'!AO$68/'O6 Source Data for E2'!$X$68)</f>
        <v>0</v>
      </c>
      <c r="U106" s="1516">
        <f>IF(ISERROR('O6 Source Data for E2'!AP$68/'O6 Source Data for E2'!$X$68),"0.00%",'O6 Source Data for E2'!AP$68/'O6 Source Data for E2'!$X$68)</f>
        <v>0</v>
      </c>
      <c r="V106" s="1516">
        <f>IF(ISERROR('O6 Source Data for E2'!AQ$68/'O6 Source Data for E2'!$X$68),"0.00%",'O6 Source Data for E2'!AQ$68/'O6 Source Data for E2'!$X$68)</f>
        <v>0</v>
      </c>
      <c r="W106" s="1516">
        <f>IF(ISERROR('O6 Source Data for E2'!AR$68/'O6 Source Data for E2'!$X$68),"0.00%",'O6 Source Data for E2'!AR$68/'O6 Source Data for E2'!$X$68)</f>
        <v>0</v>
      </c>
      <c r="X106" s="1537"/>
      <c r="Y106" s="1537"/>
      <c r="Z106" s="1537"/>
    </row>
    <row r="107" spans="1:26" s="400" customFormat="1" ht="12.75">
      <c r="A107" s="1534" t="s">
        <v>537</v>
      </c>
      <c r="B107" s="1535" t="s">
        <v>556</v>
      </c>
      <c r="C107" s="1536">
        <f t="shared" si="1"/>
        <v>1.0000000000000002</v>
      </c>
      <c r="D107" s="1516">
        <f>IF(ISERROR('O6 Source Data for E2'!Y$73/'O6 Source Data for E2'!$X$73),"0.00%",'O6 Source Data for E2'!Y$73/'O6 Source Data for E2'!$X$73)</f>
        <v>0.67817868394459979</v>
      </c>
      <c r="E107" s="1516">
        <f>IF(ISERROR('O6 Source Data for E2'!Z$73/'O6 Source Data for E2'!$X$73),"0.00%",'O6 Source Data for E2'!Z$73/'O6 Source Data for E2'!$X$73)</f>
        <v>8.0544492658859906E-2</v>
      </c>
      <c r="F107" s="1516">
        <f>IF(ISERROR('O6 Source Data for E2'!AA$73/'O6 Source Data for E2'!$X$73),"0.00%",'O6 Source Data for E2'!AA$73/'O6 Source Data for E2'!$X$73)</f>
        <v>9.3324615110265702E-3</v>
      </c>
      <c r="G107" s="1516">
        <f>IF(ISERROR('O6 Source Data for E2'!AB$73/'O6 Source Data for E2'!$X$73),"0.00%",'O6 Source Data for E2'!AB$73/'O6 Source Data for E2'!$X$73)</f>
        <v>0</v>
      </c>
      <c r="H107" s="1516">
        <f>IF(ISERROR('O6 Source Data for E2'!AC$73/'O6 Source Data for E2'!$X$73),"0.00%",'O6 Source Data for E2'!AC$73/'O6 Source Data for E2'!$X$73)</f>
        <v>0</v>
      </c>
      <c r="I107" s="1516">
        <f>IF(ISERROR('O6 Source Data for E2'!AD$73/'O6 Source Data for E2'!$X$73),"0.00%",'O6 Source Data for E2'!AD$73/'O6 Source Data for E2'!$X$73)</f>
        <v>0</v>
      </c>
      <c r="J107" s="1516">
        <f>IF(ISERROR('O6 Source Data for E2'!AE$73/'O6 Source Data for E2'!$X$73),"0.00%",'O6 Source Data for E2'!AE$73/'O6 Source Data for E2'!$X$73)</f>
        <v>0.21137728110325152</v>
      </c>
      <c r="K107" s="1516">
        <f>IF(ISERROR('O6 Source Data for E2'!AF$73/'O6 Source Data for E2'!$X$73),"0.00%",'O6 Source Data for E2'!AF$73/'O6 Source Data for E2'!$X$73)</f>
        <v>1.1591273851275043E-2</v>
      </c>
      <c r="L107" s="1516">
        <f>IF(ISERROR('O6 Source Data for E2'!AG$73/'O6 Source Data for E2'!$X$73),"0.00%",'O6 Source Data for E2'!AG$73/'O6 Source Data for E2'!$X$73)</f>
        <v>8.9758069309873404E-3</v>
      </c>
      <c r="M107" s="1516">
        <f>IF(ISERROR('O6 Source Data for E2'!AH$73/'O6 Source Data for E2'!$X$73),"0.00%",'O6 Source Data for E2'!AH$73/'O6 Source Data for E2'!$X$73)</f>
        <v>0</v>
      </c>
      <c r="N107" s="1516">
        <f>IF(ISERROR('O6 Source Data for E2'!AI$73/'O6 Source Data for E2'!$X$73),"0.00%",'O6 Source Data for E2'!AI$73/'O6 Source Data for E2'!$X$73)</f>
        <v>0</v>
      </c>
      <c r="O107" s="1516">
        <f>IF(ISERROR('O6 Source Data for E2'!AJ$73/'O6 Source Data for E2'!$X$73),"0.00%",'O6 Source Data for E2'!AJ$73/'O6 Source Data for E2'!$X$73)</f>
        <v>0</v>
      </c>
      <c r="P107" s="1516">
        <f>IF(ISERROR('O6 Source Data for E2'!AK$73/'O6 Source Data for E2'!$X$73),"0.00%",'O6 Source Data for E2'!AK$73/'O6 Source Data for E2'!$X$73)</f>
        <v>0</v>
      </c>
      <c r="Q107" s="1516">
        <f>IF(ISERROR('O6 Source Data for E2'!AL$73/'O6 Source Data for E2'!$X$73),"0.00%",'O6 Source Data for E2'!AL$73/'O6 Source Data for E2'!$X$73)</f>
        <v>0</v>
      </c>
      <c r="R107" s="1516">
        <f>IF(ISERROR('O6 Source Data for E2'!AM$73/'O6 Source Data for E2'!$X$73),"0.00%",'O6 Source Data for E2'!AM$73/'O6 Source Data for E2'!$X$73)</f>
        <v>0</v>
      </c>
      <c r="S107" s="1516">
        <f>IF(ISERROR('O6 Source Data for E2'!AN$73/'O6 Source Data for E2'!$X$73),"0.00%",'O6 Source Data for E2'!AN$73/'O6 Source Data for E2'!$X$73)</f>
        <v>0</v>
      </c>
      <c r="T107" s="1516">
        <f>IF(ISERROR('O6 Source Data for E2'!AO$73/'O6 Source Data for E2'!$X$73),"0.00%",'O6 Source Data for E2'!AO$73/'O6 Source Data for E2'!$X$73)</f>
        <v>0</v>
      </c>
      <c r="U107" s="1516">
        <f>IF(ISERROR('O6 Source Data for E2'!AP$73/'O6 Source Data for E2'!$X$73),"0.00%",'O6 Source Data for E2'!AP$73/'O6 Source Data for E2'!$X$73)</f>
        <v>0</v>
      </c>
      <c r="V107" s="1516">
        <f>IF(ISERROR('O6 Source Data for E2'!AQ$73/'O6 Source Data for E2'!$X$73),"0.00%",'O6 Source Data for E2'!AQ$73/'O6 Source Data for E2'!$X$73)</f>
        <v>0</v>
      </c>
      <c r="W107" s="1516">
        <f>IF(ISERROR('O6 Source Data for E2'!AR$73/'O6 Source Data for E2'!$X$73),"0.00%",'O6 Source Data for E2'!AR$73/'O6 Source Data for E2'!$X$73)</f>
        <v>0</v>
      </c>
      <c r="X107" s="1537"/>
      <c r="Y107" s="1537"/>
      <c r="Z107" s="1537"/>
    </row>
    <row r="108" spans="1:26" s="400" customFormat="1" ht="12.75">
      <c r="A108" s="1534" t="s">
        <v>538</v>
      </c>
      <c r="B108" s="1535" t="s">
        <v>557</v>
      </c>
      <c r="C108" s="1536" t="str">
        <f t="shared" si="1"/>
        <v>-</v>
      </c>
      <c r="D108" s="1516" t="str">
        <f>IF(ISERROR('O6 Source Data for E2'!Y$78/'O6 Source Data for E2'!$X$78),"0.00%",'O6 Source Data for E2'!Y$78/'O6 Source Data for E2'!$X$78)</f>
        <v>0.00%</v>
      </c>
      <c r="E108" s="1516" t="str">
        <f>IF(ISERROR('O6 Source Data for E2'!Z$78/'O6 Source Data for E2'!$X$78),"0.00%",'O6 Source Data for E2'!Z$78/'O6 Source Data for E2'!$X$78)</f>
        <v>0.00%</v>
      </c>
      <c r="F108" s="1516" t="str">
        <f>IF(ISERROR('O6 Source Data for E2'!AA$78/'O6 Source Data for E2'!$X$78),"0.00%",'O6 Source Data for E2'!AA$78/'O6 Source Data for E2'!$X$78)</f>
        <v>0.00%</v>
      </c>
      <c r="G108" s="1516" t="str">
        <f>IF(ISERROR('O6 Source Data for E2'!AB$78/'O6 Source Data for E2'!$X$78),"0.00%",'O6 Source Data for E2'!AB$78/'O6 Source Data for E2'!$X$78)</f>
        <v>0.00%</v>
      </c>
      <c r="H108" s="1516" t="str">
        <f>IF(ISERROR('O6 Source Data for E2'!AC$78/'O6 Source Data for E2'!$X$78),"0.00%",'O6 Source Data for E2'!AC$78/'O6 Source Data for E2'!$X$78)</f>
        <v>0.00%</v>
      </c>
      <c r="I108" s="1516" t="str">
        <f>IF(ISERROR('O6 Source Data for E2'!AD$78/'O6 Source Data for E2'!$X$78),"0.00%",'O6 Source Data for E2'!AD$78/'O6 Source Data for E2'!$X$78)</f>
        <v>0.00%</v>
      </c>
      <c r="J108" s="1516" t="str">
        <f>IF(ISERROR('O6 Source Data for E2'!AE$78/'O6 Source Data for E2'!$X$78),"0.00%",'O6 Source Data for E2'!AE$78/'O6 Source Data for E2'!$X$78)</f>
        <v>0.00%</v>
      </c>
      <c r="K108" s="1516" t="str">
        <f>IF(ISERROR('O6 Source Data for E2'!AF$78/'O6 Source Data for E2'!$X$78),"0.00%",'O6 Source Data for E2'!AF$78/'O6 Source Data for E2'!$X$78)</f>
        <v>0.00%</v>
      </c>
      <c r="L108" s="1516" t="str">
        <f>IF(ISERROR('O6 Source Data for E2'!AG$78/'O6 Source Data for E2'!$X$78),"0.00%",'O6 Source Data for E2'!AG$78/'O6 Source Data for E2'!$X$78)</f>
        <v>0.00%</v>
      </c>
      <c r="M108" s="1516" t="str">
        <f>IF(ISERROR('O6 Source Data for E2'!AH$78/'O6 Source Data for E2'!$X$78),"0.00%",'O6 Source Data for E2'!AH$78/'O6 Source Data for E2'!$X$78)</f>
        <v>0.00%</v>
      </c>
      <c r="N108" s="1516" t="str">
        <f>IF(ISERROR('O6 Source Data for E2'!AI$78/'O6 Source Data for E2'!$X$78),"0.00%",'O6 Source Data for E2'!AI$78/'O6 Source Data for E2'!$X$78)</f>
        <v>0.00%</v>
      </c>
      <c r="O108" s="1516" t="str">
        <f>IF(ISERROR('O6 Source Data for E2'!AJ$78/'O6 Source Data for E2'!$X$78),"0.00%",'O6 Source Data for E2'!AJ$78/'O6 Source Data for E2'!$X$78)</f>
        <v>0.00%</v>
      </c>
      <c r="P108" s="1516" t="str">
        <f>IF(ISERROR('O6 Source Data for E2'!AK$78/'O6 Source Data for E2'!$X$78),"0.00%",'O6 Source Data for E2'!AK$78/'O6 Source Data for E2'!$X$78)</f>
        <v>0.00%</v>
      </c>
      <c r="Q108" s="1516" t="str">
        <f>IF(ISERROR('O6 Source Data for E2'!AL$78/'O6 Source Data for E2'!$X$78),"0.00%",'O6 Source Data for E2'!AL$78/'O6 Source Data for E2'!$X$78)</f>
        <v>0.00%</v>
      </c>
      <c r="R108" s="1516" t="str">
        <f>IF(ISERROR('O6 Source Data for E2'!AM$78/'O6 Source Data for E2'!$X$78),"0.00%",'O6 Source Data for E2'!AM$78/'O6 Source Data for E2'!$X$78)</f>
        <v>0.00%</v>
      </c>
      <c r="S108" s="1516" t="str">
        <f>IF(ISERROR('O6 Source Data for E2'!AN$78/'O6 Source Data for E2'!$X$78),"0.00%",'O6 Source Data for E2'!AN$78/'O6 Source Data for E2'!$X$78)</f>
        <v>0.00%</v>
      </c>
      <c r="T108" s="1516" t="str">
        <f>IF(ISERROR('O6 Source Data for E2'!AO$78/'O6 Source Data for E2'!$X$78),"0.00%",'O6 Source Data for E2'!AO$78/'O6 Source Data for E2'!$X$78)</f>
        <v>0.00%</v>
      </c>
      <c r="U108" s="1516" t="str">
        <f>IF(ISERROR('O6 Source Data for E2'!AP$78/'O6 Source Data for E2'!$X$78),"0.00%",'O6 Source Data for E2'!AP$78/'O6 Source Data for E2'!$X$78)</f>
        <v>0.00%</v>
      </c>
      <c r="V108" s="1516" t="str">
        <f>IF(ISERROR('O6 Source Data for E2'!AQ$78/'O6 Source Data for E2'!$X$78),"0.00%",'O6 Source Data for E2'!AQ$78/'O6 Source Data for E2'!$X$78)</f>
        <v>0.00%</v>
      </c>
      <c r="W108" s="1516" t="str">
        <f>IF(ISERROR('O6 Source Data for E2'!AR$78/'O6 Source Data for E2'!$X$78),"0.00%",'O6 Source Data for E2'!AR$78/'O6 Source Data for E2'!$X$78)</f>
        <v>0.00%</v>
      </c>
      <c r="X108" s="1537"/>
      <c r="Y108" s="1537"/>
      <c r="Z108" s="1537"/>
    </row>
    <row r="109" spans="1:26" s="400" customFormat="1" ht="25.5">
      <c r="A109" s="1534" t="s">
        <v>539</v>
      </c>
      <c r="B109" s="1535" t="s">
        <v>558</v>
      </c>
      <c r="C109" s="1536">
        <f t="shared" si="1"/>
        <v>1.0000000000000002</v>
      </c>
      <c r="D109" s="1516">
        <f>IF(ISERROR('O6 Source Data for E2'!Y$80/'O6 Source Data for E2'!$X$80),"0.00%",'O6 Source Data for E2'!Y$80/'O6 Source Data for E2'!$X$80)</f>
        <v>0.67817868394459979</v>
      </c>
      <c r="E109" s="1516">
        <f>IF(ISERROR('O6 Source Data for E2'!Z$80/'O6 Source Data for E2'!$X$80),"0.00%",'O6 Source Data for E2'!Z$80/'O6 Source Data for E2'!$X$80)</f>
        <v>8.0544492658859906E-2</v>
      </c>
      <c r="F109" s="1516">
        <f>IF(ISERROR('O6 Source Data for E2'!AA$80/'O6 Source Data for E2'!$X$80),"0.00%",'O6 Source Data for E2'!AA$80/'O6 Source Data for E2'!$X$80)</f>
        <v>9.3324615110265702E-3</v>
      </c>
      <c r="G109" s="1516">
        <f>IF(ISERROR('O6 Source Data for E2'!AB$80/'O6 Source Data for E2'!$X$80),"0.00%",'O6 Source Data for E2'!AB$80/'O6 Source Data for E2'!$X$80)</f>
        <v>0</v>
      </c>
      <c r="H109" s="1516">
        <f>IF(ISERROR('O6 Source Data for E2'!AC$80/'O6 Source Data for E2'!$X$80),"0.00%",'O6 Source Data for E2'!AC$80/'O6 Source Data for E2'!$X$80)</f>
        <v>0</v>
      </c>
      <c r="I109" s="1516">
        <f>IF(ISERROR('O6 Source Data for E2'!AD$80/'O6 Source Data for E2'!$X$80),"0.00%",'O6 Source Data for E2'!AD$80/'O6 Source Data for E2'!$X$80)</f>
        <v>0</v>
      </c>
      <c r="J109" s="1516">
        <f>IF(ISERROR('O6 Source Data for E2'!AE$80/'O6 Source Data for E2'!$X$80),"0.00%",'O6 Source Data for E2'!AE$80/'O6 Source Data for E2'!$X$80)</f>
        <v>0.21137728110325152</v>
      </c>
      <c r="K109" s="1516">
        <f>IF(ISERROR('O6 Source Data for E2'!AF$80/'O6 Source Data for E2'!$X$80),"0.00%",'O6 Source Data for E2'!AF$80/'O6 Source Data for E2'!$X$80)</f>
        <v>1.1591273851275043E-2</v>
      </c>
      <c r="L109" s="1516">
        <f>IF(ISERROR('O6 Source Data for E2'!AG$80/'O6 Source Data for E2'!$X$80),"0.00%",'O6 Source Data for E2'!AG$80/'O6 Source Data for E2'!$X$80)</f>
        <v>8.9758069309873404E-3</v>
      </c>
      <c r="M109" s="1516">
        <f>IF(ISERROR('O6 Source Data for E2'!AH$80/'O6 Source Data for E2'!$X$80),"0.00%",'O6 Source Data for E2'!AH$80/'O6 Source Data for E2'!$X$80)</f>
        <v>0</v>
      </c>
      <c r="N109" s="1516">
        <f>IF(ISERROR('O6 Source Data for E2'!AI$80/'O6 Source Data for E2'!$X$80),"0.00%",'O6 Source Data for E2'!AI$80/'O6 Source Data for E2'!$X$80)</f>
        <v>0</v>
      </c>
      <c r="O109" s="1516">
        <f>IF(ISERROR('O6 Source Data for E2'!AJ$80/'O6 Source Data for E2'!$X$80),"0.00%",'O6 Source Data for E2'!AJ$80/'O6 Source Data for E2'!$X$80)</f>
        <v>0</v>
      </c>
      <c r="P109" s="1516">
        <f>IF(ISERROR('O6 Source Data for E2'!AK$80/'O6 Source Data for E2'!$X$80),"0.00%",'O6 Source Data for E2'!AK$80/'O6 Source Data for E2'!$X$80)</f>
        <v>0</v>
      </c>
      <c r="Q109" s="1516">
        <f>IF(ISERROR('O6 Source Data for E2'!AL$80/'O6 Source Data for E2'!$X$80),"0.00%",'O6 Source Data for E2'!AL$80/'O6 Source Data for E2'!$X$80)</f>
        <v>0</v>
      </c>
      <c r="R109" s="1516">
        <f>IF(ISERROR('O6 Source Data for E2'!AM$80/'O6 Source Data for E2'!$X$80),"0.00%",'O6 Source Data for E2'!AM$80/'O6 Source Data for E2'!$X$80)</f>
        <v>0</v>
      </c>
      <c r="S109" s="1516">
        <f>IF(ISERROR('O6 Source Data for E2'!AN$80/'O6 Source Data for E2'!$X$80),"0.00%",'O6 Source Data for E2'!AN$80/'O6 Source Data for E2'!$X$80)</f>
        <v>0</v>
      </c>
      <c r="T109" s="1516">
        <f>IF(ISERROR('O6 Source Data for E2'!AO$80/'O6 Source Data for E2'!$X$80),"0.00%",'O6 Source Data for E2'!AO$80/'O6 Source Data for E2'!$X$80)</f>
        <v>0</v>
      </c>
      <c r="U109" s="1516">
        <f>IF(ISERROR('O6 Source Data for E2'!AP$80/'O6 Source Data for E2'!$X$80),"0.00%",'O6 Source Data for E2'!AP$80/'O6 Source Data for E2'!$X$80)</f>
        <v>0</v>
      </c>
      <c r="V109" s="1516">
        <f>IF(ISERROR('O6 Source Data for E2'!AQ$80/'O6 Source Data for E2'!$X$80),"0.00%",'O6 Source Data for E2'!AQ$80/'O6 Source Data for E2'!$X$80)</f>
        <v>0</v>
      </c>
      <c r="W109" s="1516">
        <f>IF(ISERROR('O6 Source Data for E2'!AR$80/'O6 Source Data for E2'!$X$80),"0.00%",'O6 Source Data for E2'!AR$80/'O6 Source Data for E2'!$X$80)</f>
        <v>0</v>
      </c>
      <c r="X109" s="1537"/>
      <c r="Y109" s="1537"/>
      <c r="Z109" s="1537"/>
    </row>
    <row r="110" spans="1:26" s="400" customFormat="1" ht="12.75">
      <c r="A110" s="1534" t="s">
        <v>540</v>
      </c>
      <c r="B110" s="1535" t="s">
        <v>559</v>
      </c>
      <c r="C110" s="1536">
        <f t="shared" si="1"/>
        <v>0.99999999999999978</v>
      </c>
      <c r="D110" s="1516">
        <f>IF(ISERROR('O6 Source Data for E2'!Y$82/'O6 Source Data for E2'!$X$82),"0.00%",'O6 Source Data for E2'!Y$82/'O6 Source Data for E2'!$X$82)</f>
        <v>0.66958894675628433</v>
      </c>
      <c r="E110" s="1516">
        <f>IF(ISERROR('O6 Source Data for E2'!Z$82/'O6 Source Data for E2'!$X$82),"0.00%",'O6 Source Data for E2'!Z$82/'O6 Source Data for E2'!$X$82)</f>
        <v>8.1607867378189383E-2</v>
      </c>
      <c r="F110" s="1516">
        <f>IF(ISERROR('O6 Source Data for E2'!AA$82/'O6 Source Data for E2'!$X$82),"0.00%",'O6 Source Data for E2'!AA$82/'O6 Source Data for E2'!$X$82)</f>
        <v>7.8652083882905597E-3</v>
      </c>
      <c r="G110" s="1516">
        <f>IF(ISERROR('O6 Source Data for E2'!AB$82/'O6 Source Data for E2'!$X$82),"0.00%",'O6 Source Data for E2'!AB$82/'O6 Source Data for E2'!$X$82)</f>
        <v>0</v>
      </c>
      <c r="H110" s="1516">
        <f>IF(ISERROR('O6 Source Data for E2'!AC$82/'O6 Source Data for E2'!$X$82),"0.00%",'O6 Source Data for E2'!AC$82/'O6 Source Data for E2'!$X$82)</f>
        <v>0</v>
      </c>
      <c r="I110" s="1516">
        <f>IF(ISERROR('O6 Source Data for E2'!AD$82/'O6 Source Data for E2'!$X$82),"0.00%",'O6 Source Data for E2'!AD$82/'O6 Source Data for E2'!$X$82)</f>
        <v>0</v>
      </c>
      <c r="J110" s="1516">
        <f>IF(ISERROR('O6 Source Data for E2'!AE$82/'O6 Source Data for E2'!$X$82),"0.00%",'O6 Source Data for E2'!AE$82/'O6 Source Data for E2'!$X$82)</f>
        <v>0.21957341053537921</v>
      </c>
      <c r="K110" s="1516">
        <f>IF(ISERROR('O6 Source Data for E2'!AF$82/'O6 Source Data for E2'!$X$82),"0.00%",'O6 Source Data for E2'!AF$82/'O6 Source Data for E2'!$X$82)</f>
        <v>1.2040724143531764E-2</v>
      </c>
      <c r="L110" s="1516">
        <f>IF(ISERROR('O6 Source Data for E2'!AG$82/'O6 Source Data for E2'!$X$82),"0.00%",'O6 Source Data for E2'!AG$82/'O6 Source Data for E2'!$X$82)</f>
        <v>9.3238427983245963E-3</v>
      </c>
      <c r="M110" s="1516">
        <f>IF(ISERROR('O6 Source Data for E2'!AH$82/'O6 Source Data for E2'!$X$82),"0.00%",'O6 Source Data for E2'!AH$82/'O6 Source Data for E2'!$X$82)</f>
        <v>0</v>
      </c>
      <c r="N110" s="1516">
        <f>IF(ISERROR('O6 Source Data for E2'!AI$82/'O6 Source Data for E2'!$X$82),"0.00%",'O6 Source Data for E2'!AI$82/'O6 Source Data for E2'!$X$82)</f>
        <v>0</v>
      </c>
      <c r="O110" s="1516">
        <f>IF(ISERROR('O6 Source Data for E2'!AJ$82/'O6 Source Data for E2'!$X$82),"0.00%",'O6 Source Data for E2'!AJ$82/'O6 Source Data for E2'!$X$82)</f>
        <v>0</v>
      </c>
      <c r="P110" s="1516">
        <f>IF(ISERROR('O6 Source Data for E2'!AK$82/'O6 Source Data for E2'!$X$82),"0.00%",'O6 Source Data for E2'!AK$82/'O6 Source Data for E2'!$X$82)</f>
        <v>0</v>
      </c>
      <c r="Q110" s="1516">
        <f>IF(ISERROR('O6 Source Data for E2'!AL$82/'O6 Source Data for E2'!$X$82),"0.00%",'O6 Source Data for E2'!AL$82/'O6 Source Data for E2'!$X$82)</f>
        <v>0</v>
      </c>
      <c r="R110" s="1516">
        <f>IF(ISERROR('O6 Source Data for E2'!AM$82/'O6 Source Data for E2'!$X$82),"0.00%",'O6 Source Data for E2'!AM$82/'O6 Source Data for E2'!$X$82)</f>
        <v>0</v>
      </c>
      <c r="S110" s="1516">
        <f>IF(ISERROR('O6 Source Data for E2'!AN$82/'O6 Source Data for E2'!$X$82),"0.00%",'O6 Source Data for E2'!AN$82/'O6 Source Data for E2'!$X$82)</f>
        <v>0</v>
      </c>
      <c r="T110" s="1516">
        <f>IF(ISERROR('O6 Source Data for E2'!AO$82/'O6 Source Data for E2'!$X$82),"0.00%",'O6 Source Data for E2'!AO$82/'O6 Source Data for E2'!$X$82)</f>
        <v>0</v>
      </c>
      <c r="U110" s="1516">
        <f>IF(ISERROR('O6 Source Data for E2'!AP$82/'O6 Source Data for E2'!$X$82),"0.00%",'O6 Source Data for E2'!AP$82/'O6 Source Data for E2'!$X$82)</f>
        <v>0</v>
      </c>
      <c r="V110" s="1516">
        <f>IF(ISERROR('O6 Source Data for E2'!AQ$82/'O6 Source Data for E2'!$X$82),"0.00%",'O6 Source Data for E2'!AQ$82/'O6 Source Data for E2'!$X$82)</f>
        <v>0</v>
      </c>
      <c r="W110" s="1516">
        <f>IF(ISERROR('O6 Source Data for E2'!AR$82/'O6 Source Data for E2'!$X$82),"0.00%",'O6 Source Data for E2'!AR$82/'O6 Source Data for E2'!$X$82)</f>
        <v>0</v>
      </c>
      <c r="X110" s="1537"/>
      <c r="Y110" s="1537"/>
      <c r="Z110" s="1537"/>
    </row>
    <row r="111" spans="1:26" s="400" customFormat="1" ht="12.75">
      <c r="A111" s="1534" t="s">
        <v>541</v>
      </c>
      <c r="B111" s="1535" t="s">
        <v>560</v>
      </c>
      <c r="C111" s="1536">
        <f t="shared" si="1"/>
        <v>0.99999999999999989</v>
      </c>
      <c r="D111" s="1516">
        <f>IF(ISERROR('O6 Source Data for E2'!Y$86/'O6 Source Data for E2'!$X$86),"0.00%",'O6 Source Data for E2'!Y$86/'O6 Source Data for E2'!$X$86)</f>
        <v>0.60652370603632344</v>
      </c>
      <c r="E111" s="1516">
        <f>IF(ISERROR('O6 Source Data for E2'!Z$86/'O6 Source Data for E2'!$X$86),"0.00%",'O6 Source Data for E2'!Z$86/'O6 Source Data for E2'!$X$86)</f>
        <v>0.13360403423080625</v>
      </c>
      <c r="F111" s="1516">
        <f>IF(ISERROR('O6 Source Data for E2'!AA$86/'O6 Source Data for E2'!$X$86),"0.00%",'O6 Source Data for E2'!AA$86/'O6 Source Data for E2'!$X$86)</f>
        <v>3.3260294726295346E-2</v>
      </c>
      <c r="G111" s="1516">
        <f>IF(ISERROR('O6 Source Data for E2'!AB$86/'O6 Source Data for E2'!$X$86),"0.00%",'O6 Source Data for E2'!AB$86/'O6 Source Data for E2'!$X$86)</f>
        <v>0</v>
      </c>
      <c r="H111" s="1516">
        <f>IF(ISERROR('O6 Source Data for E2'!AC$86/'O6 Source Data for E2'!$X$86),"0.00%",'O6 Source Data for E2'!AC$86/'O6 Source Data for E2'!$X$86)</f>
        <v>0</v>
      </c>
      <c r="I111" s="1516">
        <f>IF(ISERROR('O6 Source Data for E2'!AD$86/'O6 Source Data for E2'!$X$86),"0.00%",'O6 Source Data for E2'!AD$86/'O6 Source Data for E2'!$X$86)</f>
        <v>0</v>
      </c>
      <c r="J111" s="1516">
        <f>IF(ISERROR('O6 Source Data for E2'!AE$86/'O6 Source Data for E2'!$X$86),"0.00%",'O6 Source Data for E2'!AE$86/'O6 Source Data for E2'!$X$86)</f>
        <v>0.2065177210567351</v>
      </c>
      <c r="K111" s="1516">
        <f>IF(ISERROR('O6 Source Data for E2'!AF$86/'O6 Source Data for E2'!$X$86),"0.00%",'O6 Source Data for E2'!AF$86/'O6 Source Data for E2'!$X$86)</f>
        <v>1.1324790665372142E-2</v>
      </c>
      <c r="L111" s="1516">
        <f>IF(ISERROR('O6 Source Data for E2'!AG$86/'O6 Source Data for E2'!$X$86),"0.00%",'O6 Source Data for E2'!AG$86/'O6 Source Data for E2'!$X$86)</f>
        <v>8.7694532844676595E-3</v>
      </c>
      <c r="M111" s="1516">
        <f>IF(ISERROR('O6 Source Data for E2'!AH$86/'O6 Source Data for E2'!$X$86),"0.00%",'O6 Source Data for E2'!AH$86/'O6 Source Data for E2'!$X$86)</f>
        <v>0</v>
      </c>
      <c r="N111" s="1516">
        <f>IF(ISERROR('O6 Source Data for E2'!AI$86/'O6 Source Data for E2'!$X$86),"0.00%",'O6 Source Data for E2'!AI$86/'O6 Source Data for E2'!$X$86)</f>
        <v>0</v>
      </c>
      <c r="O111" s="1516">
        <f>IF(ISERROR('O6 Source Data for E2'!AJ$86/'O6 Source Data for E2'!$X$86),"0.00%",'O6 Source Data for E2'!AJ$86/'O6 Source Data for E2'!$X$86)</f>
        <v>0</v>
      </c>
      <c r="P111" s="1516">
        <f>IF(ISERROR('O6 Source Data for E2'!AK$86/'O6 Source Data for E2'!$X$86),"0.00%",'O6 Source Data for E2'!AK$86/'O6 Source Data for E2'!$X$86)</f>
        <v>0</v>
      </c>
      <c r="Q111" s="1516">
        <f>IF(ISERROR('O6 Source Data for E2'!AL$86/'O6 Source Data for E2'!$X$86),"0.00%",'O6 Source Data for E2'!AL$86/'O6 Source Data for E2'!$X$86)</f>
        <v>0</v>
      </c>
      <c r="R111" s="1516">
        <f>IF(ISERROR('O6 Source Data for E2'!AM$86/'O6 Source Data for E2'!$X$86),"0.00%",'O6 Source Data for E2'!AM$86/'O6 Source Data for E2'!$X$86)</f>
        <v>0</v>
      </c>
      <c r="S111" s="1516">
        <f>IF(ISERROR('O6 Source Data for E2'!AN$86/'O6 Source Data for E2'!$X$86),"0.00%",'O6 Source Data for E2'!AN$86/'O6 Source Data for E2'!$X$86)</f>
        <v>0</v>
      </c>
      <c r="T111" s="1516">
        <f>IF(ISERROR('O6 Source Data for E2'!AO$86/'O6 Source Data for E2'!$X$86),"0.00%",'O6 Source Data for E2'!AO$86/'O6 Source Data for E2'!$X$86)</f>
        <v>0</v>
      </c>
      <c r="U111" s="1516">
        <f>IF(ISERROR('O6 Source Data for E2'!AP$86/'O6 Source Data for E2'!$X$86),"0.00%",'O6 Source Data for E2'!AP$86/'O6 Source Data for E2'!$X$86)</f>
        <v>0</v>
      </c>
      <c r="V111" s="1516">
        <f>IF(ISERROR('O6 Source Data for E2'!AQ$86/'O6 Source Data for E2'!$X$86),"0.00%",'O6 Source Data for E2'!AQ$86/'O6 Source Data for E2'!$X$86)</f>
        <v>0</v>
      </c>
      <c r="W111" s="1516">
        <f>IF(ISERROR('O6 Source Data for E2'!AR$86/'O6 Source Data for E2'!$X$86),"0.00%",'O6 Source Data for E2'!AR$86/'O6 Source Data for E2'!$X$86)</f>
        <v>0</v>
      </c>
      <c r="X111" s="1537"/>
      <c r="Y111" s="1537"/>
      <c r="Z111" s="1537"/>
    </row>
    <row r="112" spans="1:26" s="400" customFormat="1" ht="12.75">
      <c r="A112" s="1534" t="s">
        <v>542</v>
      </c>
      <c r="B112" s="1535" t="s">
        <v>561</v>
      </c>
      <c r="C112" s="1536">
        <f t="shared" si="1"/>
        <v>0.99999999999999989</v>
      </c>
      <c r="D112" s="1516">
        <f>IF(ISERROR('O6 Source Data for E2'!Y$90/'O6 Source Data for E2'!$X$90),"0.00%",'O6 Source Data for E2'!Y$90/'O6 Source Data for E2'!$X$90)</f>
        <v>0.35103593539541689</v>
      </c>
      <c r="E112" s="1516">
        <f>IF(ISERROR('O6 Source Data for E2'!Z$90/'O6 Source Data for E2'!$X$90),"0.00%",'O6 Source Data for E2'!Z$90/'O6 Source Data for E2'!$X$90)</f>
        <v>0.60081334618154836</v>
      </c>
      <c r="F112" s="1516">
        <f>IF(ISERROR('O6 Source Data for E2'!AA$90/'O6 Source Data for E2'!$X$90),"0.00%",'O6 Source Data for E2'!AA$90/'O6 Source Data for E2'!$X$90)</f>
        <v>4.8150718423034665E-2</v>
      </c>
      <c r="G112" s="1516">
        <f>IF(ISERROR('O6 Source Data for E2'!AB$90/'O6 Source Data for E2'!$X$90),"0.00%",'O6 Source Data for E2'!AB$90/'O6 Source Data for E2'!$X$90)</f>
        <v>0</v>
      </c>
      <c r="H112" s="1516">
        <f>IF(ISERROR('O6 Source Data for E2'!AC$90/'O6 Source Data for E2'!$X$90),"0.00%",'O6 Source Data for E2'!AC$90/'O6 Source Data for E2'!$X$90)</f>
        <v>0</v>
      </c>
      <c r="I112" s="1516">
        <f>IF(ISERROR('O6 Source Data for E2'!AD$90/'O6 Source Data for E2'!$X$90),"0.00%",'O6 Source Data for E2'!AD$90/'O6 Source Data for E2'!$X$90)</f>
        <v>0</v>
      </c>
      <c r="J112" s="1516">
        <f>IF(ISERROR('O6 Source Data for E2'!AE$90/'O6 Source Data for E2'!$X$90),"0.00%",'O6 Source Data for E2'!AE$90/'O6 Source Data for E2'!$X$90)</f>
        <v>0</v>
      </c>
      <c r="K112" s="1516">
        <f>IF(ISERROR('O6 Source Data for E2'!AF$90/'O6 Source Data for E2'!$X$90),"0.00%",'O6 Source Data for E2'!AF$90/'O6 Source Data for E2'!$X$90)</f>
        <v>0</v>
      </c>
      <c r="L112" s="1516">
        <f>IF(ISERROR('O6 Source Data for E2'!AG$90/'O6 Source Data for E2'!$X$90),"0.00%",'O6 Source Data for E2'!AG$90/'O6 Source Data for E2'!$X$90)</f>
        <v>0</v>
      </c>
      <c r="M112" s="1516">
        <f>IF(ISERROR('O6 Source Data for E2'!AH$90/'O6 Source Data for E2'!$X$90),"0.00%",'O6 Source Data for E2'!AH$90/'O6 Source Data for E2'!$X$90)</f>
        <v>0</v>
      </c>
      <c r="N112" s="1516">
        <f>IF(ISERROR('O6 Source Data for E2'!AI$90/'O6 Source Data for E2'!$X$90),"0.00%",'O6 Source Data for E2'!AI$90/'O6 Source Data for E2'!$X$90)</f>
        <v>0</v>
      </c>
      <c r="O112" s="1516">
        <f>IF(ISERROR('O6 Source Data for E2'!AJ$90/'O6 Source Data for E2'!$X$90),"0.00%",'O6 Source Data for E2'!AJ$90/'O6 Source Data for E2'!$X$90)</f>
        <v>0</v>
      </c>
      <c r="P112" s="1516">
        <f>IF(ISERROR('O6 Source Data for E2'!AK$90/'O6 Source Data for E2'!$X$90),"0.00%",'O6 Source Data for E2'!AK$90/'O6 Source Data for E2'!$X$90)</f>
        <v>0</v>
      </c>
      <c r="Q112" s="1516">
        <f>IF(ISERROR('O6 Source Data for E2'!AL$90/'O6 Source Data for E2'!$X$90),"0.00%",'O6 Source Data for E2'!AL$90/'O6 Source Data for E2'!$X$90)</f>
        <v>0</v>
      </c>
      <c r="R112" s="1516">
        <f>IF(ISERROR('O6 Source Data for E2'!AM$90/'O6 Source Data for E2'!$X$90),"0.00%",'O6 Source Data for E2'!AM$90/'O6 Source Data for E2'!$X$90)</f>
        <v>0</v>
      </c>
      <c r="S112" s="1516">
        <f>IF(ISERROR('O6 Source Data for E2'!AN$90/'O6 Source Data for E2'!$X$90),"0.00%",'O6 Source Data for E2'!AN$90/'O6 Source Data for E2'!$X$90)</f>
        <v>0</v>
      </c>
      <c r="T112" s="1516">
        <f>IF(ISERROR('O6 Source Data for E2'!AO$90/'O6 Source Data for E2'!$X$90),"0.00%",'O6 Source Data for E2'!AO$90/'O6 Source Data for E2'!$X$90)</f>
        <v>0</v>
      </c>
      <c r="U112" s="1516">
        <f>IF(ISERROR('O6 Source Data for E2'!AP$90/'O6 Source Data for E2'!$X$90),"0.00%",'O6 Source Data for E2'!AP$90/'O6 Source Data for E2'!$X$90)</f>
        <v>0</v>
      </c>
      <c r="V112" s="1516">
        <f>IF(ISERROR('O6 Source Data for E2'!AQ$90/'O6 Source Data for E2'!$X$90),"0.00%",'O6 Source Data for E2'!AQ$90/'O6 Source Data for E2'!$X$90)</f>
        <v>0</v>
      </c>
      <c r="W112" s="1516">
        <f>IF(ISERROR('O6 Source Data for E2'!AR$90/'O6 Source Data for E2'!$X$90),"0.00%",'O6 Source Data for E2'!AR$90/'O6 Source Data for E2'!$X$90)</f>
        <v>0</v>
      </c>
      <c r="X112" s="1537"/>
      <c r="Y112" s="1537"/>
      <c r="Z112" s="1537"/>
    </row>
    <row r="113" spans="1:23" s="400" customFormat="1" ht="12.75">
      <c r="A113" s="1534"/>
      <c r="B113" s="1535"/>
      <c r="C113" s="1536"/>
      <c r="D113" s="1516"/>
      <c r="E113" s="1516"/>
      <c r="F113" s="1516"/>
      <c r="G113" s="1516"/>
      <c r="H113" s="1516"/>
      <c r="I113" s="1516"/>
      <c r="J113" s="1516"/>
      <c r="K113" s="1516"/>
      <c r="L113" s="1516"/>
      <c r="M113" s="1516"/>
      <c r="N113" s="1516"/>
      <c r="O113" s="1516"/>
      <c r="P113" s="1516"/>
      <c r="Q113" s="1516"/>
      <c r="R113" s="1516"/>
      <c r="S113" s="1516"/>
      <c r="T113" s="1516"/>
      <c r="U113" s="1516"/>
      <c r="V113" s="1516"/>
      <c r="W113" s="1516"/>
    </row>
    <row r="114" spans="1:23" s="400" customFormat="1" ht="12.75">
      <c r="A114" s="1535" t="s">
        <v>902</v>
      </c>
      <c r="B114" s="1535"/>
      <c r="C114" s="1536"/>
      <c r="D114" s="1516"/>
      <c r="E114" s="1516"/>
      <c r="F114" s="1516"/>
      <c r="G114" s="1516"/>
      <c r="H114" s="1516"/>
      <c r="I114" s="1516"/>
      <c r="J114" s="1516"/>
      <c r="K114" s="1516"/>
      <c r="L114" s="1516"/>
      <c r="M114" s="1516"/>
      <c r="N114" s="1516"/>
      <c r="O114" s="1516"/>
      <c r="P114" s="1516"/>
      <c r="Q114" s="1516"/>
      <c r="R114" s="1516"/>
      <c r="S114" s="1516"/>
      <c r="T114" s="1516"/>
      <c r="U114" s="1516"/>
      <c r="V114" s="1516"/>
      <c r="W114" s="1516"/>
    </row>
    <row r="115" spans="1:23" s="400" customFormat="1" ht="12.75">
      <c r="A115" s="1534" t="s">
        <v>835</v>
      </c>
      <c r="B115" s="1535" t="s">
        <v>401</v>
      </c>
      <c r="C115" s="1536">
        <f>IF(+SUM(D115:W115)=0,"-",+SUM(D115:W115))</f>
        <v>0.99999999999999978</v>
      </c>
      <c r="D115" s="1516">
        <f>IF(ISERROR('O6 Source Data for E2'!D$99/'O6 Source Data for E2'!$C$99),"0.00%",'O6 Source Data for E2'!D$99/'O6 Source Data for E2'!$C$99)</f>
        <v>0.49956600419875175</v>
      </c>
      <c r="E115" s="1516">
        <f>IF(ISERROR('O6 Source Data for E2'!E$99/'O6 Source Data for E2'!$C$99),"0.00%",'O6 Source Data for E2'!E$99/'O6 Source Data for E2'!$C$99)</f>
        <v>0.17295268370319278</v>
      </c>
      <c r="F115" s="1516">
        <f>IF(ISERROR('O6 Source Data for E2'!F$99/'O6 Source Data for E2'!$C$99),"0.00%",'O6 Source Data for E2'!F$99/'O6 Source Data for E2'!$C$99)</f>
        <v>0.2523385223365367</v>
      </c>
      <c r="G115" s="1516">
        <f>IF(ISERROR('O6 Source Data for E2'!G$99/'O6 Source Data for E2'!$C$99),"0.00%",'O6 Source Data for E2'!G$99/'O6 Source Data for E2'!$C$99)</f>
        <v>0</v>
      </c>
      <c r="H115" s="1516">
        <f>IF(ISERROR('O6 Source Data for E2'!H$99/'O6 Source Data for E2'!$C$99),"0.00%",'O6 Source Data for E2'!H$99/'O6 Source Data for E2'!$C$99)</f>
        <v>0</v>
      </c>
      <c r="I115" s="1516">
        <f>IF(ISERROR('O6 Source Data for E2'!I$99/'O6 Source Data for E2'!$C$99),"0.00%",'O6 Source Data for E2'!I$99/'O6 Source Data for E2'!$C$99)</f>
        <v>0</v>
      </c>
      <c r="J115" s="1516">
        <f>IF(ISERROR('O6 Source Data for E2'!J$99/'O6 Source Data for E2'!$C$99),"0.00%",'O6 Source Data for E2'!J$99/'O6 Source Data for E2'!$C$99)</f>
        <v>6.8009079182705587E-2</v>
      </c>
      <c r="K115" s="1516">
        <f>IF(ISERROR('O6 Source Data for E2'!K$99/'O6 Source Data for E2'!$C$99),"0.00%",'O6 Source Data for E2'!K$99/'O6 Source Data for E2'!$C$99)</f>
        <v>3.7317844995982878E-3</v>
      </c>
      <c r="L115" s="1516">
        <f>IF(ISERROR('O6 Source Data for E2'!L$99/'O6 Source Data for E2'!$C$99),"0.00%",'O6 Source Data for E2'!L$99/'O6 Source Data for E2'!$C$99)</f>
        <v>3.4019260792147025E-3</v>
      </c>
      <c r="M115" s="1516">
        <f>IF(ISERROR('O6 Source Data for E2'!M$99/'O6 Source Data for E2'!$C$99),"0.00%",'O6 Source Data for E2'!M$99/'O6 Source Data for E2'!$C$99)</f>
        <v>0</v>
      </c>
      <c r="N115" s="1516">
        <f>IF(ISERROR('O6 Source Data for E2'!N$99/'O6 Source Data for E2'!$C$99),"0.00%",'O6 Source Data for E2'!N$99/'O6 Source Data for E2'!$C$99)</f>
        <v>0</v>
      </c>
      <c r="O115" s="1516">
        <f>IF(ISERROR('O6 Source Data for E2'!O$99/'O6 Source Data for E2'!$C$99),"0.00%",'O6 Source Data for E2'!O$99/'O6 Source Data for E2'!$C$99)</f>
        <v>0</v>
      </c>
      <c r="P115" s="1516">
        <f>IF(ISERROR('O6 Source Data for E2'!P$99/'O6 Source Data for E2'!$C$99),"0.00%",'O6 Source Data for E2'!P$99/'O6 Source Data for E2'!$C$99)</f>
        <v>0</v>
      </c>
      <c r="Q115" s="1516">
        <f>IF(ISERROR('O6 Source Data for E2'!Q$99/'O6 Source Data for E2'!$C$99),"0.00%",'O6 Source Data for E2'!Q$99/'O6 Source Data for E2'!$C$99)</f>
        <v>0</v>
      </c>
      <c r="R115" s="1516">
        <f>IF(ISERROR('O6 Source Data for E2'!R$99/'O6 Source Data for E2'!$C$99),"0.00%",'O6 Source Data for E2'!R$99/'O6 Source Data for E2'!$C$99)</f>
        <v>0</v>
      </c>
      <c r="S115" s="1516">
        <f>IF(ISERROR('O6 Source Data for E2'!S$99/'O6 Source Data for E2'!$C$99),"0.00%",'O6 Source Data for E2'!S$99/'O6 Source Data for E2'!$C$99)</f>
        <v>0</v>
      </c>
      <c r="T115" s="1516">
        <f>IF(ISERROR('O6 Source Data for E2'!T$99/'O6 Source Data for E2'!$C$99),"0.00%",'O6 Source Data for E2'!T$99/'O6 Source Data for E2'!$C$99)</f>
        <v>0</v>
      </c>
      <c r="U115" s="1516">
        <f>IF(ISERROR('O6 Source Data for E2'!U$99/'O6 Source Data for E2'!$C$99),"0.00%",'O6 Source Data for E2'!U$99/'O6 Source Data for E2'!$C$99)</f>
        <v>0</v>
      </c>
      <c r="V115" s="1516">
        <f>IF(ISERROR('O6 Source Data for E2'!V$99/'O6 Source Data for E2'!$C$99),"0.00%",'O6 Source Data for E2'!V$99/'O6 Source Data for E2'!$C$99)</f>
        <v>0</v>
      </c>
      <c r="W115" s="1516">
        <f>IF(ISERROR('O6 Source Data for E2'!W$99/'O6 Source Data for E2'!$C$99),"0.00%",'O6 Source Data for E2'!W$99/'O6 Source Data for E2'!$C$99)</f>
        <v>0</v>
      </c>
    </row>
    <row r="116" spans="1:23" s="400" customFormat="1" ht="25.5">
      <c r="A116" s="1534" t="s">
        <v>1472</v>
      </c>
      <c r="B116" s="1535" t="s">
        <v>1471</v>
      </c>
      <c r="C116" s="1536">
        <f>IF(+SUM(D116:W116)=0,"-",+SUM(D116:W116))</f>
        <v>1</v>
      </c>
      <c r="D116" s="1516">
        <f>IF(ISERROR('O6 Source Data for E2'!D$100/'O6 Source Data for E2'!$C$100),"0.00%",'O6 Source Data for E2'!D$100/'O6 Source Data for E2'!$C$100)</f>
        <v>0.50100257259041214</v>
      </c>
      <c r="E116" s="1516">
        <f>IF(ISERROR('O6 Source Data for E2'!E$100/'O6 Source Data for E2'!$C$100),"0.00%",'O6 Source Data for E2'!E$100/'O6 Source Data for E2'!$C$100)</f>
        <v>0.17231525626950961</v>
      </c>
      <c r="F116" s="1516">
        <f>IF(ISERROR('O6 Source Data for E2'!F$100/'O6 Source Data for E2'!$C$100),"0.00%",'O6 Source Data for E2'!F$100/'O6 Source Data for E2'!$C$100)</f>
        <v>0.24960725598600442</v>
      </c>
      <c r="G116" s="1516">
        <f>IF(ISERROR('O6 Source Data for E2'!G$100/'O6 Source Data for E2'!$C$100),"0.00%",'O6 Source Data for E2'!G$100/'O6 Source Data for E2'!$C$100)</f>
        <v>0</v>
      </c>
      <c r="H116" s="1516">
        <f>IF(ISERROR('O6 Source Data for E2'!H$100/'O6 Source Data for E2'!$C$100),"0.00%",'O6 Source Data for E2'!H$100/'O6 Source Data for E2'!$C$100)</f>
        <v>0</v>
      </c>
      <c r="I116" s="1516">
        <f>IF(ISERROR('O6 Source Data for E2'!I$100/'O6 Source Data for E2'!$C$100),"0.00%",'O6 Source Data for E2'!I$100/'O6 Source Data for E2'!$C$100)</f>
        <v>0</v>
      </c>
      <c r="J116" s="1516">
        <f>IF(ISERROR('O6 Source Data for E2'!J$100/'O6 Source Data for E2'!$C$100),"0.00%",'O6 Source Data for E2'!J$100/'O6 Source Data for E2'!$C$100)</f>
        <v>6.9775755936056089E-2</v>
      </c>
      <c r="K116" s="1516">
        <f>IF(ISERROR('O6 Source Data for E2'!K$100/'O6 Source Data for E2'!$C$100),"0.00%",'O6 Source Data for E2'!K$100/'O6 Source Data for E2'!$C$100)</f>
        <v>3.8286045919859509E-3</v>
      </c>
      <c r="L116" s="1516">
        <f>IF(ISERROR('O6 Source Data for E2'!L$100/'O6 Source Data for E2'!$C$100),"0.00%",'O6 Source Data for E2'!L$100/'O6 Source Data for E2'!$C$100)</f>
        <v>3.4705546260317861E-3</v>
      </c>
      <c r="M116" s="1516">
        <f>IF(ISERROR('O6 Source Data for E2'!M$100/'O6 Source Data for E2'!$C$100),"0.00%",'O6 Source Data for E2'!M$100/'O6 Source Data for E2'!$C$100)</f>
        <v>0</v>
      </c>
      <c r="N116" s="1516">
        <f>IF(ISERROR('O6 Source Data for E2'!N$100/'O6 Source Data for E2'!$C$100),"0.00%",'O6 Source Data for E2'!N$100/'O6 Source Data for E2'!$C$100)</f>
        <v>0</v>
      </c>
      <c r="O116" s="1516">
        <f>IF(ISERROR('O6 Source Data for E2'!O$100/'O6 Source Data for E2'!$C$100),"0.00%",'O6 Source Data for E2'!O$100/'O6 Source Data for E2'!$C$100)</f>
        <v>0</v>
      </c>
      <c r="P116" s="1516">
        <f>IF(ISERROR('O6 Source Data for E2'!P$100/'O6 Source Data for E2'!$C$100),"0.00%",'O6 Source Data for E2'!P$100/'O6 Source Data for E2'!$C$100)</f>
        <v>0</v>
      </c>
      <c r="Q116" s="1516">
        <f>IF(ISERROR('O6 Source Data for E2'!Q$100/'O6 Source Data for E2'!$C$100),"0.00%",'O6 Source Data for E2'!Q$100/'O6 Source Data for E2'!$C$100)</f>
        <v>0</v>
      </c>
      <c r="R116" s="1516">
        <f>IF(ISERROR('O6 Source Data for E2'!R$100/'O6 Source Data for E2'!$C$100),"0.00%",'O6 Source Data for E2'!R$100/'O6 Source Data for E2'!$C$100)</f>
        <v>0</v>
      </c>
      <c r="S116" s="1516">
        <f>IF(ISERROR('O6 Source Data for E2'!S$100/'O6 Source Data for E2'!$C$100),"0.00%",'O6 Source Data for E2'!S$100/'O6 Source Data for E2'!$C$100)</f>
        <v>0</v>
      </c>
      <c r="T116" s="1516">
        <f>IF(ISERROR('O6 Source Data for E2'!T$100/'O6 Source Data for E2'!$C$100),"0.00%",'O6 Source Data for E2'!T$100/'O6 Source Data for E2'!$C$100)</f>
        <v>0</v>
      </c>
      <c r="U116" s="1516">
        <f>IF(ISERROR('O6 Source Data for E2'!U$100/'O6 Source Data for E2'!$C$100),"0.00%",'O6 Source Data for E2'!U$100/'O6 Source Data for E2'!$C$100)</f>
        <v>0</v>
      </c>
      <c r="V116" s="1516">
        <f>IF(ISERROR('O6 Source Data for E2'!V$100/'O6 Source Data for E2'!$C$100),"0.00%",'O6 Source Data for E2'!V$100/'O6 Source Data for E2'!$C$100)</f>
        <v>0</v>
      </c>
      <c r="W116" s="1516">
        <f>IF(ISERROR('O6 Source Data for E2'!W$100/'O6 Source Data for E2'!$C$100),"0.00%",'O6 Source Data for E2'!W$100/'O6 Source Data for E2'!$C$100)</f>
        <v>0</v>
      </c>
    </row>
    <row r="117" spans="1:23" s="400" customFormat="1" ht="12.75">
      <c r="A117" s="1534" t="s">
        <v>907</v>
      </c>
      <c r="B117" s="1538" t="s">
        <v>288</v>
      </c>
      <c r="C117" s="1536">
        <f>IF(+SUM(D117:W117)=0,"-",+SUM(D117:W117))</f>
        <v>0.99999999999999989</v>
      </c>
      <c r="D117" s="1516">
        <f>IF(ISERROR('O6 Source Data for E2'!D$152/'O6 Source Data for E2'!$C$152),"0.00%",'O6 Source Data for E2'!D$152/'O6 Source Data for E2'!$C$152)</f>
        <v>0.6004675007971656</v>
      </c>
      <c r="E117" s="1516">
        <f>IF(ISERROR('O6 Source Data for E2'!E$152/'O6 Source Data for E2'!$C$152),"0.00%",'O6 Source Data for E2'!E$152/'O6 Source Data for E2'!$C$152)</f>
        <v>0.16895375142018512</v>
      </c>
      <c r="F117" s="1516">
        <f>IF(ISERROR('O6 Source Data for E2'!F$152/'O6 Source Data for E2'!$C$152),"0.00%",'O6 Source Data for E2'!F$152/'O6 Source Data for E2'!$C$152)</f>
        <v>0.18263779486549342</v>
      </c>
      <c r="G117" s="1516">
        <f>IF(ISERROR('O6 Source Data for E2'!G$152/'O6 Source Data for E2'!$C$152),"0.00%",'O6 Source Data for E2'!G$152/'O6 Source Data for E2'!$C$152)</f>
        <v>0</v>
      </c>
      <c r="H117" s="1516">
        <f>IF(ISERROR('O6 Source Data for E2'!H$152/'O6 Source Data for E2'!$C$152),"0.00%",'O6 Source Data for E2'!H$152/'O6 Source Data for E2'!$C$152)</f>
        <v>0</v>
      </c>
      <c r="I117" s="1516">
        <f>IF(ISERROR('O6 Source Data for E2'!I$152/'O6 Source Data for E2'!$C$152),"0.00%",'O6 Source Data for E2'!I$152/'O6 Source Data for E2'!$C$152)</f>
        <v>0</v>
      </c>
      <c r="J117" s="1516">
        <f>IF(ISERROR('O6 Source Data for E2'!J$152/'O6 Source Data for E2'!$C$152),"0.00%",'O6 Source Data for E2'!J$152/'O6 Source Data for E2'!$C$152)</f>
        <v>4.2857342290563406E-2</v>
      </c>
      <c r="K117" s="1516">
        <f>IF(ISERROR('O6 Source Data for E2'!K$152/'O6 Source Data for E2'!$C$152),"0.00%",'O6 Source Data for E2'!K$152/'O6 Source Data for E2'!$C$152)</f>
        <v>2.70362641582741E-3</v>
      </c>
      <c r="L117" s="1516">
        <f>IF(ISERROR('O6 Source Data for E2'!L$152/'O6 Source Data for E2'!$C$152),"0.00%",'O6 Source Data for E2'!L$152/'O6 Source Data for E2'!$C$152)</f>
        <v>2.3799842107650191E-3</v>
      </c>
      <c r="M117" s="1516">
        <f>IF(ISERROR('O6 Source Data for E2'!M$152/'O6 Source Data for E2'!$C$152),"0.00%",'O6 Source Data for E2'!M$152/'O6 Source Data for E2'!$C$152)</f>
        <v>0</v>
      </c>
      <c r="N117" s="1516">
        <f>IF(ISERROR('O6 Source Data for E2'!N$152/'O6 Source Data for E2'!$C$152),"0.00%",'O6 Source Data for E2'!N$152/'O6 Source Data for E2'!$C$152)</f>
        <v>0</v>
      </c>
      <c r="O117" s="1516">
        <f>IF(ISERROR('O6 Source Data for E2'!O$152/'O6 Source Data for E2'!$C$152),"0.00%",'O6 Source Data for E2'!O$152/'O6 Source Data for E2'!$C$152)</f>
        <v>0</v>
      </c>
      <c r="P117" s="1516">
        <f>IF(ISERROR('O6 Source Data for E2'!P$152/'O6 Source Data for E2'!$C$152),"0.00%",'O6 Source Data for E2'!P$152/'O6 Source Data for E2'!$C$152)</f>
        <v>0</v>
      </c>
      <c r="Q117" s="1516">
        <f>IF(ISERROR('O6 Source Data for E2'!Q$152/'O6 Source Data for E2'!$C$152),"0.00%",'O6 Source Data for E2'!Q$152/'O6 Source Data for E2'!$C$152)</f>
        <v>0</v>
      </c>
      <c r="R117" s="1516">
        <f>IF(ISERROR('O6 Source Data for E2'!R$152/'O6 Source Data for E2'!$C$152),"0.00%",'O6 Source Data for E2'!R$152/'O6 Source Data for E2'!$C$152)</f>
        <v>0</v>
      </c>
      <c r="S117" s="1516">
        <f>IF(ISERROR('O6 Source Data for E2'!S$152/'O6 Source Data for E2'!$C$152),"0.00%",'O6 Source Data for E2'!S$152/'O6 Source Data for E2'!$C$152)</f>
        <v>0</v>
      </c>
      <c r="T117" s="1516">
        <f>IF(ISERROR('O6 Source Data for E2'!T$152/'O6 Source Data for E2'!$C$152),"0.00%",'O6 Source Data for E2'!T$152/'O6 Source Data for E2'!$C$152)</f>
        <v>0</v>
      </c>
      <c r="U117" s="1516">
        <f>IF(ISERROR('O6 Source Data for E2'!U$152/'O6 Source Data for E2'!$C$152),"0.00%",'O6 Source Data for E2'!U$152/'O6 Source Data for E2'!$C$152)</f>
        <v>0</v>
      </c>
      <c r="V117" s="1516">
        <f>IF(ISERROR('O6 Source Data for E2'!V$152/'O6 Source Data for E2'!$C$152),"0.00%",'O6 Source Data for E2'!V$152/'O6 Source Data for E2'!$C$152)</f>
        <v>0</v>
      </c>
      <c r="W117" s="1516">
        <f>IF(ISERROR('O6 Source Data for E2'!W$152/'O6 Source Data for E2'!$C$152),"0.00%",'O6 Source Data for E2'!W$152/'O6 Source Data for E2'!$C$152)</f>
        <v>0</v>
      </c>
    </row>
    <row r="118" spans="1:23" s="399" customFormat="1" ht="12.75">
      <c r="A118" s="524"/>
      <c r="B118" s="1399"/>
      <c r="C118" s="1523"/>
      <c r="D118" s="1539"/>
      <c r="E118" s="1539"/>
      <c r="F118" s="1540"/>
      <c r="G118" s="1540"/>
      <c r="H118" s="1540"/>
      <c r="I118" s="1540"/>
      <c r="J118" s="1540"/>
      <c r="K118" s="1540"/>
      <c r="L118" s="1540"/>
      <c r="M118" s="1539"/>
      <c r="N118" s="1541"/>
      <c r="O118" s="671"/>
      <c r="P118" s="671"/>
      <c r="Q118" s="671"/>
      <c r="R118" s="671"/>
      <c r="S118" s="671"/>
      <c r="T118" s="671"/>
      <c r="U118" s="671"/>
      <c r="V118" s="525"/>
      <c r="W118" s="525"/>
    </row>
    <row r="119" spans="1:23" s="399" customFormat="1" ht="12.75">
      <c r="A119" s="524"/>
      <c r="B119" s="669"/>
      <c r="C119" s="1523"/>
      <c r="D119" s="1539"/>
      <c r="E119" s="1539"/>
      <c r="F119" s="1540"/>
      <c r="G119" s="1540"/>
      <c r="H119" s="1540"/>
      <c r="I119" s="1540"/>
      <c r="J119" s="1540"/>
      <c r="K119" s="1540"/>
      <c r="L119" s="1540"/>
      <c r="M119" s="1539"/>
      <c r="N119" s="1541"/>
      <c r="O119" s="671"/>
      <c r="P119" s="671"/>
      <c r="Q119" s="671"/>
      <c r="R119" s="671"/>
      <c r="S119" s="671"/>
      <c r="T119" s="671"/>
      <c r="U119" s="671"/>
      <c r="V119" s="525"/>
      <c r="W119" s="525"/>
    </row>
    <row r="120" spans="1:23" s="399" customFormat="1" ht="12.75">
      <c r="A120" s="524"/>
      <c r="B120" s="669"/>
      <c r="C120" s="1523"/>
      <c r="D120" s="1539"/>
      <c r="E120" s="1540"/>
      <c r="F120" s="1540"/>
      <c r="G120" s="1540"/>
      <c r="H120" s="1539"/>
      <c r="I120" s="1540"/>
      <c r="J120" s="1540"/>
      <c r="K120" s="1540"/>
      <c r="L120" s="1540"/>
      <c r="M120" s="1540"/>
      <c r="N120" s="526"/>
      <c r="O120" s="525"/>
      <c r="P120" s="525"/>
      <c r="Q120" s="525"/>
      <c r="R120" s="525"/>
      <c r="S120" s="525"/>
      <c r="T120" s="525"/>
      <c r="U120" s="525"/>
      <c r="V120" s="525"/>
      <c r="W120" s="525"/>
    </row>
    <row r="121" spans="1:23" s="399" customFormat="1" ht="15" customHeight="1">
      <c r="A121" s="524"/>
      <c r="B121" s="1399"/>
      <c r="C121" s="1523"/>
      <c r="D121" s="1539"/>
      <c r="E121" s="1540"/>
      <c r="F121" s="1540"/>
      <c r="G121" s="1540"/>
      <c r="H121" s="1539"/>
      <c r="I121" s="1540"/>
      <c r="J121" s="1540"/>
      <c r="K121" s="1540"/>
      <c r="L121" s="1540"/>
      <c r="M121" s="1540"/>
      <c r="N121" s="526"/>
      <c r="O121" s="525"/>
      <c r="P121" s="525"/>
      <c r="Q121" s="525"/>
      <c r="R121" s="525"/>
      <c r="S121" s="525"/>
      <c r="T121" s="525"/>
      <c r="U121" s="525"/>
      <c r="V121" s="525"/>
      <c r="W121" s="525"/>
    </row>
    <row r="122" spans="1:23" s="399" customFormat="1" ht="15" customHeight="1">
      <c r="A122" s="524"/>
      <c r="B122" s="1399"/>
      <c r="C122" s="1521"/>
      <c r="D122" s="1540"/>
      <c r="E122" s="1540"/>
      <c r="F122" s="1540"/>
      <c r="G122" s="1540"/>
      <c r="H122" s="1539"/>
      <c r="I122" s="1540"/>
      <c r="J122" s="1540"/>
      <c r="K122" s="1540"/>
      <c r="L122" s="1540"/>
      <c r="M122" s="1540"/>
      <c r="N122" s="526"/>
      <c r="O122" s="525"/>
      <c r="P122" s="525"/>
      <c r="Q122" s="525"/>
      <c r="R122" s="525"/>
      <c r="S122" s="525"/>
      <c r="T122" s="525"/>
      <c r="U122" s="525"/>
      <c r="V122" s="525"/>
      <c r="W122" s="525"/>
    </row>
    <row r="123" spans="1:23" s="399" customFormat="1" ht="15" customHeight="1">
      <c r="A123" s="524"/>
      <c r="B123" s="1399"/>
      <c r="C123" s="1521"/>
      <c r="D123" s="1540"/>
      <c r="E123" s="1540"/>
      <c r="F123" s="1540"/>
      <c r="G123" s="1540"/>
      <c r="H123" s="1539"/>
      <c r="I123" s="1540"/>
      <c r="J123" s="1540"/>
      <c r="K123" s="1540"/>
      <c r="L123" s="1540"/>
      <c r="M123" s="1540"/>
      <c r="N123" s="526"/>
      <c r="O123" s="525"/>
      <c r="P123" s="525"/>
      <c r="Q123" s="525"/>
      <c r="R123" s="525"/>
      <c r="S123" s="525"/>
      <c r="T123" s="525"/>
      <c r="U123" s="525"/>
      <c r="V123" s="525"/>
      <c r="W123" s="525"/>
    </row>
    <row r="124" spans="1:23" s="399" customFormat="1" ht="15" customHeight="1">
      <c r="A124" s="524"/>
      <c r="B124" s="1399"/>
      <c r="C124" s="1521"/>
      <c r="D124" s="1540"/>
      <c r="E124" s="1540"/>
      <c r="F124" s="1540"/>
      <c r="G124" s="1539"/>
      <c r="H124" s="1539"/>
      <c r="I124" s="1540"/>
      <c r="J124" s="1540"/>
      <c r="K124" s="1540"/>
      <c r="L124" s="1540"/>
      <c r="M124" s="1540"/>
      <c r="N124" s="526"/>
      <c r="O124" s="525"/>
      <c r="P124" s="525"/>
      <c r="Q124" s="525"/>
      <c r="R124" s="525"/>
      <c r="S124" s="525"/>
      <c r="T124" s="525"/>
      <c r="U124" s="525"/>
      <c r="V124" s="525"/>
      <c r="W124" s="525"/>
    </row>
    <row r="125" spans="1:23" s="399" customFormat="1" ht="15" customHeight="1">
      <c r="A125" s="524"/>
      <c r="B125" s="1399"/>
      <c r="C125" s="1521"/>
      <c r="D125" s="1540"/>
      <c r="E125" s="1540"/>
      <c r="F125" s="1542"/>
      <c r="G125" s="1539"/>
      <c r="H125" s="1540"/>
      <c r="I125" s="1539"/>
      <c r="J125" s="1540"/>
      <c r="K125" s="1540"/>
      <c r="L125" s="1540"/>
      <c r="M125" s="1540"/>
      <c r="N125" s="526"/>
      <c r="O125" s="525"/>
      <c r="P125" s="525"/>
      <c r="Q125" s="525"/>
      <c r="R125" s="525"/>
      <c r="S125" s="525"/>
      <c r="T125" s="525"/>
      <c r="U125" s="525"/>
      <c r="V125" s="525"/>
      <c r="W125" s="525"/>
    </row>
    <row r="126" spans="1:23" s="399" customFormat="1" ht="15" customHeight="1">
      <c r="A126" s="524"/>
      <c r="B126" s="1399"/>
      <c r="C126" s="1521"/>
      <c r="D126" s="1540"/>
      <c r="E126" s="1540"/>
      <c r="F126" s="1540"/>
      <c r="G126" s="1539"/>
      <c r="H126" s="1540"/>
      <c r="I126" s="1539"/>
      <c r="J126" s="1540"/>
      <c r="K126" s="1540"/>
      <c r="L126" s="1540"/>
      <c r="M126" s="1540"/>
      <c r="N126" s="526"/>
      <c r="O126" s="525"/>
      <c r="P126" s="525"/>
      <c r="Q126" s="525"/>
      <c r="R126" s="525"/>
      <c r="S126" s="525"/>
      <c r="T126" s="525"/>
      <c r="U126" s="525"/>
      <c r="V126" s="525"/>
      <c r="W126" s="525"/>
    </row>
    <row r="127" spans="1:23" s="399" customFormat="1" ht="15" customHeight="1">
      <c r="A127" s="524"/>
      <c r="B127" s="669"/>
      <c r="C127" s="1523"/>
      <c r="D127" s="1540"/>
      <c r="E127" s="1539"/>
      <c r="F127" s="1540"/>
      <c r="G127" s="1539"/>
      <c r="H127" s="1540"/>
      <c r="I127" s="1539"/>
      <c r="J127" s="1539"/>
      <c r="K127" s="1539"/>
      <c r="L127" s="1539"/>
      <c r="M127" s="1540"/>
      <c r="N127" s="526"/>
      <c r="O127" s="525"/>
      <c r="P127" s="525"/>
      <c r="Q127" s="525"/>
      <c r="R127" s="525"/>
      <c r="S127" s="525"/>
      <c r="T127" s="525"/>
      <c r="U127" s="525"/>
      <c r="V127" s="525"/>
      <c r="W127" s="525"/>
    </row>
    <row r="128" spans="1:23" s="399" customFormat="1" ht="15" customHeight="1">
      <c r="A128" s="524"/>
      <c r="B128" s="669"/>
      <c r="C128" s="1523"/>
      <c r="D128" s="1539"/>
      <c r="E128" s="1539"/>
      <c r="F128" s="1539"/>
      <c r="G128" s="1540"/>
      <c r="H128" s="1540"/>
      <c r="I128" s="1539"/>
      <c r="J128" s="1539"/>
      <c r="K128" s="1539"/>
      <c r="L128" s="1539"/>
      <c r="M128" s="1540"/>
      <c r="N128" s="526"/>
      <c r="O128" s="525"/>
      <c r="P128" s="525"/>
      <c r="Q128" s="525"/>
      <c r="R128" s="525"/>
      <c r="S128" s="525"/>
      <c r="T128" s="525"/>
      <c r="U128" s="525"/>
      <c r="V128" s="525"/>
      <c r="W128" s="525"/>
    </row>
    <row r="129" spans="1:23" s="399" customFormat="1" ht="15" customHeight="1">
      <c r="A129" s="524"/>
      <c r="B129" s="669"/>
      <c r="C129" s="1523"/>
      <c r="D129" s="1539"/>
      <c r="E129" s="1539"/>
      <c r="F129" s="1539"/>
      <c r="G129" s="1540"/>
      <c r="H129" s="1540"/>
      <c r="I129" s="1539"/>
      <c r="J129" s="1539"/>
      <c r="K129" s="1539"/>
      <c r="L129" s="1539"/>
      <c r="M129" s="1540"/>
      <c r="N129" s="526"/>
      <c r="O129" s="525"/>
      <c r="P129" s="525"/>
      <c r="Q129" s="525"/>
      <c r="R129" s="525"/>
      <c r="S129" s="525"/>
      <c r="T129" s="525"/>
      <c r="U129" s="525"/>
      <c r="V129" s="525"/>
      <c r="W129" s="525"/>
    </row>
    <row r="130" spans="1:23" s="399" customFormat="1" ht="15" customHeight="1">
      <c r="A130" s="524"/>
      <c r="B130" s="669"/>
      <c r="C130" s="1523"/>
      <c r="D130" s="1539"/>
      <c r="E130" s="1539"/>
      <c r="F130" s="1539"/>
      <c r="G130" s="1540"/>
      <c r="H130" s="1540"/>
      <c r="I130" s="1540"/>
      <c r="J130" s="1539"/>
      <c r="K130" s="1539"/>
      <c r="L130" s="1539"/>
      <c r="M130" s="1540"/>
      <c r="N130" s="526"/>
      <c r="O130" s="525"/>
      <c r="P130" s="525"/>
      <c r="Q130" s="525"/>
      <c r="R130" s="525"/>
      <c r="S130" s="525"/>
      <c r="T130" s="525"/>
      <c r="U130" s="525"/>
      <c r="V130" s="525"/>
      <c r="W130" s="525"/>
    </row>
    <row r="131" spans="1:23" s="399" customFormat="1" ht="15" customHeight="1">
      <c r="A131" s="524"/>
      <c r="B131" s="669"/>
      <c r="C131" s="1523"/>
      <c r="D131" s="1539"/>
      <c r="E131" s="1540"/>
      <c r="F131" s="1539"/>
      <c r="G131" s="1540"/>
      <c r="H131" s="1540"/>
      <c r="I131" s="1540"/>
      <c r="J131" s="1539"/>
      <c r="K131" s="1539"/>
      <c r="L131" s="1539"/>
      <c r="M131" s="1540"/>
      <c r="N131" s="526"/>
      <c r="O131" s="525"/>
      <c r="P131" s="525"/>
      <c r="Q131" s="525"/>
      <c r="R131" s="525"/>
      <c r="S131" s="525"/>
      <c r="T131" s="525"/>
      <c r="U131" s="525"/>
      <c r="V131" s="525"/>
      <c r="W131" s="525"/>
    </row>
    <row r="132" spans="1:23" s="399" customFormat="1" ht="15" customHeight="1">
      <c r="A132" s="524"/>
      <c r="B132" s="669"/>
      <c r="C132" s="1523"/>
      <c r="D132" s="1539"/>
      <c r="E132" s="1540"/>
      <c r="F132" s="1539"/>
      <c r="G132" s="1540"/>
      <c r="H132" s="1542"/>
      <c r="I132" s="1540"/>
      <c r="J132" s="1540"/>
      <c r="K132" s="1540"/>
      <c r="L132" s="1540"/>
      <c r="M132" s="1540"/>
      <c r="N132" s="526"/>
      <c r="O132" s="525"/>
      <c r="P132" s="525"/>
      <c r="Q132" s="525"/>
      <c r="R132" s="525"/>
      <c r="S132" s="525"/>
      <c r="T132" s="525"/>
      <c r="U132" s="525"/>
      <c r="V132" s="525"/>
      <c r="W132" s="525"/>
    </row>
    <row r="133" spans="1:23" s="399" customFormat="1" ht="15" customHeight="1">
      <c r="A133" s="524"/>
      <c r="B133" s="669"/>
      <c r="C133" s="1523"/>
      <c r="D133" s="1540"/>
      <c r="E133" s="1540"/>
      <c r="F133" s="1539"/>
      <c r="G133" s="1540"/>
      <c r="H133" s="1540"/>
      <c r="I133" s="1540"/>
      <c r="J133" s="1540"/>
      <c r="K133" s="1540"/>
      <c r="L133" s="1540"/>
      <c r="M133" s="1540"/>
      <c r="N133" s="526"/>
      <c r="O133" s="525"/>
      <c r="P133" s="525"/>
      <c r="Q133" s="525"/>
      <c r="R133" s="525"/>
      <c r="S133" s="525"/>
      <c r="T133" s="525"/>
      <c r="U133" s="525"/>
      <c r="V133" s="525"/>
      <c r="W133" s="525"/>
    </row>
    <row r="134" spans="1:23" s="399" customFormat="1" ht="15" customHeight="1">
      <c r="A134" s="524"/>
      <c r="B134" s="669"/>
      <c r="C134" s="1523"/>
      <c r="D134" s="1540"/>
      <c r="E134" s="1540"/>
      <c r="F134" s="1540"/>
      <c r="G134" s="1540"/>
      <c r="H134" s="1540"/>
      <c r="I134" s="1540"/>
      <c r="J134" s="1540"/>
      <c r="K134" s="1540"/>
      <c r="L134" s="1540"/>
      <c r="M134" s="1542"/>
      <c r="N134" s="525"/>
      <c r="O134" s="525"/>
      <c r="P134" s="525"/>
      <c r="Q134" s="525"/>
      <c r="R134" s="525"/>
      <c r="S134" s="525"/>
      <c r="T134" s="525"/>
      <c r="U134" s="525"/>
      <c r="V134" s="525"/>
      <c r="W134" s="525"/>
    </row>
    <row r="135" spans="1:23" s="399" customFormat="1" ht="15" customHeight="1">
      <c r="A135" s="524"/>
      <c r="B135" s="669"/>
      <c r="C135" s="1523"/>
      <c r="D135" s="1540"/>
      <c r="E135" s="1540"/>
      <c r="F135" s="1540"/>
      <c r="G135" s="1540"/>
      <c r="H135" s="1540"/>
      <c r="I135" s="1540"/>
      <c r="J135" s="1540"/>
      <c r="K135" s="1540"/>
      <c r="L135" s="1540"/>
      <c r="M135" s="1542"/>
      <c r="N135" s="525"/>
      <c r="O135" s="525"/>
      <c r="P135" s="525"/>
      <c r="Q135" s="525"/>
      <c r="R135" s="525"/>
      <c r="S135" s="525"/>
      <c r="T135" s="525"/>
      <c r="U135" s="525"/>
      <c r="V135" s="525"/>
      <c r="W135" s="525"/>
    </row>
    <row r="136" spans="1:23" s="399" customFormat="1" ht="15" customHeight="1">
      <c r="A136" s="524"/>
      <c r="B136" s="669"/>
      <c r="C136" s="1523"/>
      <c r="D136" s="1540"/>
      <c r="E136" s="1540"/>
      <c r="F136" s="1540"/>
      <c r="G136" s="1542"/>
      <c r="H136" s="1540"/>
      <c r="I136" s="1540"/>
      <c r="J136" s="1540"/>
      <c r="K136" s="1540"/>
      <c r="L136" s="1540"/>
      <c r="M136" s="1542"/>
      <c r="N136" s="525"/>
      <c r="O136" s="525"/>
      <c r="P136" s="525"/>
      <c r="Q136" s="525"/>
      <c r="R136" s="525"/>
      <c r="S136" s="525"/>
      <c r="T136" s="525"/>
      <c r="U136" s="525"/>
      <c r="V136" s="525"/>
      <c r="W136" s="525"/>
    </row>
    <row r="137" spans="1:23" s="399" customFormat="1" ht="15" customHeight="1">
      <c r="A137" s="524"/>
      <c r="B137" s="669"/>
      <c r="C137" s="1521"/>
      <c r="D137" s="1540"/>
      <c r="E137" s="1540"/>
      <c r="F137" s="1540"/>
      <c r="G137" s="1540"/>
      <c r="H137" s="1540"/>
      <c r="I137" s="1540"/>
      <c r="J137" s="1540"/>
      <c r="K137" s="1540"/>
      <c r="L137" s="1540"/>
      <c r="M137" s="1542"/>
      <c r="N137" s="525"/>
      <c r="O137" s="525"/>
      <c r="P137" s="525"/>
      <c r="Q137" s="525"/>
      <c r="R137" s="525"/>
      <c r="S137" s="525"/>
      <c r="T137" s="525"/>
      <c r="U137" s="525"/>
      <c r="V137" s="525"/>
      <c r="W137" s="525"/>
    </row>
    <row r="138" spans="1:23" s="399" customFormat="1" ht="15" customHeight="1">
      <c r="A138" s="524"/>
      <c r="B138" s="669"/>
      <c r="C138" s="1523"/>
      <c r="D138" s="1540"/>
      <c r="E138" s="1540"/>
      <c r="F138" s="1540"/>
      <c r="G138" s="1540"/>
      <c r="H138" s="1539"/>
      <c r="I138" s="1540"/>
      <c r="J138" s="1540"/>
      <c r="K138" s="1540"/>
      <c r="L138" s="1540"/>
      <c r="M138" s="1542"/>
      <c r="N138" s="525"/>
      <c r="O138" s="525"/>
      <c r="P138" s="525"/>
      <c r="Q138" s="525"/>
      <c r="R138" s="525"/>
      <c r="S138" s="525"/>
      <c r="T138" s="525"/>
      <c r="U138" s="525"/>
      <c r="V138" s="525"/>
      <c r="W138" s="525"/>
    </row>
    <row r="139" spans="1:23" s="399" customFormat="1" ht="12.75">
      <c r="A139" s="524"/>
      <c r="B139" s="669"/>
      <c r="C139" s="1521"/>
      <c r="D139" s="1540"/>
      <c r="E139" s="1542"/>
      <c r="F139" s="1542"/>
      <c r="G139" s="1542"/>
      <c r="H139" s="1542"/>
      <c r="I139" s="1542"/>
      <c r="J139" s="1542"/>
      <c r="K139" s="1542"/>
      <c r="L139" s="1542"/>
      <c r="M139" s="1542"/>
      <c r="N139" s="525"/>
      <c r="O139" s="525"/>
      <c r="P139" s="525"/>
      <c r="Q139" s="525"/>
      <c r="R139" s="525"/>
      <c r="S139" s="525"/>
      <c r="T139" s="525"/>
      <c r="U139" s="525"/>
      <c r="V139" s="525"/>
      <c r="W139" s="525"/>
    </row>
    <row r="140" spans="1:23" s="399" customFormat="1" ht="12.75">
      <c r="A140" s="524"/>
      <c r="B140" s="669"/>
      <c r="C140" s="1523"/>
      <c r="D140" s="1542"/>
      <c r="E140" s="1542"/>
      <c r="F140" s="1542"/>
      <c r="G140" s="1542"/>
      <c r="H140" s="1542"/>
      <c r="I140" s="1542"/>
      <c r="J140" s="1542"/>
      <c r="K140" s="1542"/>
      <c r="L140" s="1542"/>
      <c r="M140" s="1542"/>
      <c r="N140" s="525"/>
      <c r="O140" s="525"/>
      <c r="P140" s="525"/>
      <c r="Q140" s="525"/>
      <c r="R140" s="525"/>
      <c r="S140" s="525"/>
      <c r="T140" s="525"/>
      <c r="U140" s="525"/>
      <c r="V140" s="525"/>
      <c r="W140" s="525"/>
    </row>
    <row r="141" spans="1:23" s="399" customFormat="1" ht="12.75">
      <c r="A141" s="524"/>
      <c r="B141" s="669" t="s">
        <v>997</v>
      </c>
      <c r="C141" s="1523"/>
      <c r="D141" s="1542"/>
      <c r="E141" s="1542"/>
      <c r="F141" s="1542"/>
      <c r="G141" s="1542"/>
      <c r="H141" s="1542"/>
      <c r="I141" s="1542"/>
      <c r="J141" s="1542"/>
      <c r="K141" s="1542"/>
      <c r="L141" s="1542"/>
      <c r="M141" s="1542"/>
      <c r="N141" s="525"/>
      <c r="O141" s="525"/>
      <c r="P141" s="525"/>
      <c r="Q141" s="525"/>
      <c r="R141" s="525"/>
      <c r="S141" s="525"/>
      <c r="T141" s="525"/>
      <c r="U141" s="525"/>
      <c r="V141" s="525"/>
      <c r="W141" s="525"/>
    </row>
    <row r="142" spans="1:23" s="399" customFormat="1" ht="12.75">
      <c r="A142" s="524"/>
      <c r="B142" s="669" t="s">
        <v>997</v>
      </c>
      <c r="C142" s="1523"/>
      <c r="D142" s="1542"/>
      <c r="E142" s="1542"/>
      <c r="F142" s="1542"/>
      <c r="G142" s="1542"/>
      <c r="H142" s="1542"/>
      <c r="I142" s="1542"/>
      <c r="J142" s="1542"/>
      <c r="K142" s="1542"/>
      <c r="L142" s="1542"/>
      <c r="M142" s="1542"/>
      <c r="N142" s="525"/>
      <c r="O142" s="525"/>
      <c r="P142" s="525"/>
      <c r="Q142" s="525"/>
      <c r="R142" s="525"/>
      <c r="S142" s="525"/>
      <c r="T142" s="525"/>
      <c r="U142" s="525"/>
      <c r="V142" s="525"/>
      <c r="W142" s="525"/>
    </row>
    <row r="143" spans="1:23" s="399" customFormat="1" ht="12.75">
      <c r="A143" s="524"/>
      <c r="B143" s="669" t="s">
        <v>997</v>
      </c>
      <c r="C143" s="1523"/>
      <c r="D143" s="1542"/>
      <c r="E143" s="1542"/>
      <c r="F143" s="1542"/>
      <c r="G143" s="1542"/>
      <c r="H143" s="1542"/>
      <c r="I143" s="1542"/>
      <c r="J143" s="1542"/>
      <c r="K143" s="1542"/>
      <c r="L143" s="1542"/>
      <c r="M143" s="1542"/>
      <c r="N143" s="525"/>
      <c r="O143" s="525"/>
      <c r="P143" s="525"/>
      <c r="Q143" s="525"/>
      <c r="R143" s="525"/>
      <c r="S143" s="525"/>
      <c r="T143" s="525"/>
      <c r="U143" s="525"/>
      <c r="V143" s="525"/>
      <c r="W143" s="525"/>
    </row>
    <row r="144" spans="1:23" s="399" customFormat="1" ht="12.75">
      <c r="A144" s="524"/>
      <c r="B144" s="669"/>
      <c r="C144" s="1523"/>
      <c r="D144" s="1542"/>
      <c r="E144" s="1542"/>
      <c r="F144" s="1542"/>
      <c r="G144" s="1542"/>
      <c r="H144" s="1542"/>
      <c r="I144" s="1542"/>
      <c r="J144" s="1542"/>
      <c r="K144" s="1542"/>
      <c r="L144" s="1542"/>
      <c r="M144" s="1542"/>
      <c r="N144" s="525"/>
      <c r="O144" s="525"/>
      <c r="P144" s="525"/>
      <c r="Q144" s="525"/>
      <c r="R144" s="525"/>
      <c r="S144" s="525"/>
      <c r="T144" s="525"/>
      <c r="U144" s="525"/>
      <c r="V144" s="525"/>
      <c r="W144" s="525"/>
    </row>
    <row r="145" spans="1:23" s="399" customFormat="1" ht="12.75">
      <c r="A145" s="524"/>
      <c r="B145" s="669"/>
      <c r="C145" s="1523"/>
      <c r="D145" s="1542"/>
      <c r="E145" s="1542"/>
      <c r="F145" s="1542"/>
      <c r="G145" s="1542"/>
      <c r="H145" s="1542"/>
      <c r="I145" s="1542"/>
      <c r="J145" s="1542"/>
      <c r="K145" s="1542"/>
      <c r="L145" s="1542"/>
      <c r="M145" s="1542"/>
      <c r="N145" s="525"/>
      <c r="O145" s="525"/>
      <c r="P145" s="525"/>
      <c r="Q145" s="525"/>
      <c r="R145" s="525"/>
      <c r="S145" s="525"/>
      <c r="T145" s="525"/>
      <c r="U145" s="525"/>
      <c r="V145" s="525"/>
      <c r="W145" s="525"/>
    </row>
    <row r="146" spans="1:23" s="399" customFormat="1" ht="12.75">
      <c r="A146" s="524"/>
      <c r="B146" s="669"/>
      <c r="C146" s="1523"/>
      <c r="D146" s="1542"/>
      <c r="E146" s="1542"/>
      <c r="F146" s="1542"/>
      <c r="G146" s="1542"/>
      <c r="H146" s="1542"/>
      <c r="I146" s="1542"/>
      <c r="J146" s="1542"/>
      <c r="K146" s="1542"/>
      <c r="L146" s="1542"/>
      <c r="M146" s="1542"/>
      <c r="N146" s="525"/>
      <c r="O146" s="525"/>
      <c r="P146" s="525"/>
      <c r="Q146" s="525"/>
      <c r="R146" s="525"/>
      <c r="S146" s="525"/>
      <c r="T146" s="525"/>
      <c r="U146" s="525"/>
      <c r="V146" s="525"/>
      <c r="W146" s="525"/>
    </row>
    <row r="147" spans="1:23" s="399" customFormat="1" ht="12.75">
      <c r="A147" s="524"/>
      <c r="B147" s="669"/>
      <c r="C147" s="1523"/>
      <c r="D147" s="1542"/>
      <c r="E147" s="1542"/>
      <c r="F147" s="1542"/>
      <c r="G147" s="1542"/>
      <c r="H147" s="1542"/>
      <c r="I147" s="1542"/>
      <c r="J147" s="1542"/>
      <c r="K147" s="1542"/>
      <c r="L147" s="1542"/>
      <c r="M147" s="1542"/>
      <c r="N147" s="525"/>
      <c r="O147" s="525"/>
      <c r="P147" s="525"/>
      <c r="Q147" s="525"/>
      <c r="R147" s="525"/>
      <c r="S147" s="525"/>
      <c r="T147" s="525"/>
      <c r="U147" s="525"/>
      <c r="V147" s="525"/>
      <c r="W147" s="525"/>
    </row>
    <row r="148" spans="1:23" s="399" customFormat="1" ht="12.75">
      <c r="A148" s="524"/>
      <c r="B148" s="669"/>
      <c r="C148" s="1523"/>
      <c r="D148" s="1542"/>
      <c r="E148" s="1542"/>
      <c r="F148" s="1542"/>
      <c r="G148" s="1542"/>
      <c r="H148" s="1542"/>
      <c r="I148" s="1542"/>
      <c r="J148" s="1542"/>
      <c r="K148" s="1542"/>
      <c r="L148" s="1542"/>
      <c r="M148" s="1542"/>
      <c r="N148" s="525"/>
      <c r="O148" s="525"/>
      <c r="P148" s="525"/>
      <c r="Q148" s="525"/>
      <c r="R148" s="525"/>
      <c r="S148" s="525"/>
      <c r="T148" s="525"/>
      <c r="U148" s="525"/>
      <c r="V148" s="525"/>
      <c r="W148" s="525"/>
    </row>
    <row r="149" spans="1:23" s="399" customFormat="1" ht="12.75">
      <c r="A149" s="524"/>
      <c r="B149" s="669"/>
      <c r="C149" s="1523"/>
      <c r="D149" s="1542"/>
      <c r="E149" s="1542"/>
      <c r="F149" s="1542"/>
      <c r="G149" s="1542"/>
      <c r="H149" s="1542"/>
      <c r="I149" s="1542"/>
      <c r="J149" s="1542"/>
      <c r="K149" s="1542"/>
      <c r="L149" s="1542"/>
      <c r="M149" s="1542"/>
      <c r="N149" s="525"/>
      <c r="O149" s="525"/>
      <c r="P149" s="525"/>
      <c r="Q149" s="525"/>
      <c r="R149" s="525"/>
      <c r="S149" s="525"/>
      <c r="T149" s="525"/>
      <c r="U149" s="525"/>
      <c r="V149" s="525"/>
      <c r="W149" s="525"/>
    </row>
    <row r="150" spans="1:23" s="399" customFormat="1" ht="12.75">
      <c r="A150" s="524"/>
      <c r="B150" s="669"/>
      <c r="C150" s="1523"/>
      <c r="D150" s="1542"/>
      <c r="E150" s="1542"/>
      <c r="F150" s="1542"/>
      <c r="G150" s="1542"/>
      <c r="H150" s="1542"/>
      <c r="I150" s="1542"/>
      <c r="J150" s="1542"/>
      <c r="K150" s="1542"/>
      <c r="L150" s="1542"/>
      <c r="M150" s="1542"/>
      <c r="N150" s="525"/>
      <c r="O150" s="525"/>
      <c r="P150" s="525"/>
      <c r="Q150" s="525"/>
      <c r="R150" s="525"/>
      <c r="S150" s="525"/>
      <c r="T150" s="525"/>
      <c r="U150" s="525"/>
      <c r="V150" s="525"/>
      <c r="W150" s="525"/>
    </row>
    <row r="151" spans="1:23" s="399" customFormat="1" ht="12.75">
      <c r="A151" s="524"/>
      <c r="B151" s="669"/>
      <c r="C151" s="1523"/>
      <c r="D151" s="1542"/>
      <c r="E151" s="1542"/>
      <c r="F151" s="1542"/>
      <c r="G151" s="1542"/>
      <c r="H151" s="1542"/>
      <c r="I151" s="1542"/>
      <c r="J151" s="1542"/>
      <c r="K151" s="1542"/>
      <c r="L151" s="1542"/>
      <c r="M151" s="1542"/>
      <c r="N151" s="525"/>
      <c r="O151" s="525"/>
      <c r="P151" s="525"/>
      <c r="Q151" s="525"/>
      <c r="R151" s="525"/>
      <c r="S151" s="525"/>
      <c r="T151" s="525"/>
      <c r="U151" s="525"/>
      <c r="V151" s="525"/>
      <c r="W151" s="525"/>
    </row>
    <row r="152" spans="1:23" s="399" customFormat="1" ht="12.75">
      <c r="A152" s="524"/>
      <c r="B152" s="669"/>
      <c r="C152" s="1523"/>
      <c r="D152" s="1542"/>
      <c r="E152" s="1542"/>
      <c r="F152" s="1542"/>
      <c r="G152" s="1542"/>
      <c r="H152" s="1542"/>
      <c r="I152" s="1542"/>
      <c r="J152" s="1542"/>
      <c r="K152" s="1542"/>
      <c r="L152" s="1542"/>
      <c r="M152" s="1542"/>
      <c r="N152" s="525"/>
      <c r="O152" s="525"/>
      <c r="P152" s="525"/>
      <c r="Q152" s="525"/>
      <c r="R152" s="525"/>
      <c r="S152" s="525"/>
      <c r="T152" s="525"/>
      <c r="U152" s="525"/>
      <c r="V152" s="525"/>
      <c r="W152" s="525"/>
    </row>
    <row r="153" spans="1:23" s="399" customFormat="1" ht="12.75">
      <c r="A153" s="524"/>
      <c r="B153" s="669"/>
      <c r="C153" s="1523"/>
      <c r="D153" s="1542"/>
      <c r="E153" s="1542"/>
      <c r="F153" s="1542"/>
      <c r="G153" s="1542"/>
      <c r="H153" s="1542"/>
      <c r="I153" s="1542"/>
      <c r="J153" s="1542"/>
      <c r="K153" s="1542"/>
      <c r="L153" s="1542"/>
      <c r="M153" s="1542"/>
      <c r="N153" s="525"/>
      <c r="O153" s="525"/>
      <c r="P153" s="525"/>
      <c r="Q153" s="525"/>
      <c r="R153" s="525"/>
      <c r="S153" s="525"/>
      <c r="T153" s="525"/>
      <c r="U153" s="525"/>
      <c r="V153" s="525"/>
      <c r="W153" s="525"/>
    </row>
    <row r="154" spans="1:23" s="399" customFormat="1" ht="12.75">
      <c r="A154" s="524"/>
      <c r="B154" s="669"/>
      <c r="C154" s="1523"/>
      <c r="D154" s="1542"/>
      <c r="E154" s="1542"/>
      <c r="F154" s="1542"/>
      <c r="G154" s="1542"/>
      <c r="H154" s="1542"/>
      <c r="I154" s="1542"/>
      <c r="J154" s="1542"/>
      <c r="K154" s="1542"/>
      <c r="L154" s="1542"/>
      <c r="M154" s="1542"/>
      <c r="N154" s="525"/>
      <c r="O154" s="525"/>
      <c r="P154" s="525"/>
      <c r="Q154" s="525"/>
      <c r="R154" s="525"/>
      <c r="S154" s="525"/>
      <c r="T154" s="525"/>
      <c r="U154" s="525"/>
      <c r="V154" s="525"/>
      <c r="W154" s="525"/>
    </row>
    <row r="155" spans="1:23" s="399" customFormat="1" ht="12.75">
      <c r="A155" s="524"/>
      <c r="B155" s="669"/>
      <c r="C155" s="1523"/>
      <c r="D155" s="1542"/>
      <c r="E155" s="1542"/>
      <c r="F155" s="1542"/>
      <c r="G155" s="1542"/>
      <c r="H155" s="1542"/>
      <c r="I155" s="1542"/>
      <c r="J155" s="1542"/>
      <c r="K155" s="1542"/>
      <c r="L155" s="1542"/>
      <c r="M155" s="1542"/>
      <c r="N155" s="525"/>
      <c r="O155" s="525"/>
      <c r="P155" s="525"/>
      <c r="Q155" s="525"/>
      <c r="R155" s="525"/>
      <c r="S155" s="525"/>
      <c r="T155" s="525"/>
      <c r="U155" s="525"/>
      <c r="V155" s="525"/>
      <c r="W155" s="525"/>
    </row>
    <row r="156" spans="1:23" s="399" customFormat="1" ht="12.75">
      <c r="A156" s="524"/>
      <c r="B156" s="669"/>
      <c r="C156" s="1523"/>
      <c r="D156" s="1542"/>
      <c r="E156" s="1542"/>
      <c r="F156" s="1542"/>
      <c r="G156" s="1542"/>
      <c r="H156" s="1542"/>
      <c r="I156" s="1542"/>
      <c r="J156" s="1542"/>
      <c r="K156" s="1542"/>
      <c r="L156" s="1542"/>
      <c r="M156" s="1542"/>
      <c r="N156" s="525"/>
      <c r="O156" s="525"/>
      <c r="P156" s="525"/>
      <c r="Q156" s="525"/>
      <c r="R156" s="525"/>
      <c r="S156" s="525"/>
      <c r="T156" s="525"/>
      <c r="U156" s="525"/>
      <c r="V156" s="525"/>
      <c r="W156" s="525"/>
    </row>
    <row r="157" spans="1:23" s="399" customFormat="1" ht="12.75">
      <c r="A157" s="524"/>
      <c r="B157" s="669"/>
      <c r="C157" s="1523"/>
      <c r="D157" s="1542"/>
      <c r="E157" s="1542"/>
      <c r="F157" s="1542"/>
      <c r="G157" s="1542"/>
      <c r="H157" s="1542"/>
      <c r="I157" s="1542"/>
      <c r="J157" s="1542"/>
      <c r="K157" s="1542"/>
      <c r="L157" s="1542"/>
      <c r="M157" s="1542"/>
      <c r="N157" s="525"/>
      <c r="O157" s="525"/>
      <c r="P157" s="525"/>
      <c r="Q157" s="525"/>
      <c r="R157" s="525"/>
      <c r="S157" s="525"/>
      <c r="T157" s="525"/>
      <c r="U157" s="525"/>
      <c r="V157" s="525"/>
      <c r="W157" s="525"/>
    </row>
    <row r="158" spans="1:23" s="399" customFormat="1" ht="12.75">
      <c r="A158" s="524"/>
      <c r="B158" s="669"/>
      <c r="C158" s="1523"/>
      <c r="D158" s="1542"/>
      <c r="E158" s="1542"/>
      <c r="F158" s="1542"/>
      <c r="G158" s="1542"/>
      <c r="H158" s="1542"/>
      <c r="I158" s="1542"/>
      <c r="J158" s="1542"/>
      <c r="K158" s="1542"/>
      <c r="L158" s="1542"/>
      <c r="M158" s="1542"/>
      <c r="N158" s="525"/>
      <c r="O158" s="525"/>
      <c r="P158" s="525"/>
      <c r="Q158" s="525"/>
      <c r="R158" s="525"/>
      <c r="S158" s="525"/>
      <c r="T158" s="525"/>
      <c r="U158" s="525"/>
      <c r="V158" s="525"/>
      <c r="W158" s="525"/>
    </row>
    <row r="159" spans="1:23" s="399" customFormat="1" ht="11.25" customHeight="1">
      <c r="A159" s="524"/>
      <c r="B159" s="669"/>
      <c r="C159" s="1523"/>
      <c r="D159" s="1542"/>
      <c r="E159" s="1542"/>
      <c r="F159" s="1542"/>
      <c r="G159" s="1542"/>
      <c r="H159" s="1542"/>
      <c r="I159" s="1542"/>
      <c r="J159" s="1542"/>
      <c r="K159" s="1542"/>
      <c r="L159" s="1542"/>
      <c r="M159" s="1542"/>
      <c r="N159" s="525"/>
      <c r="O159" s="525"/>
      <c r="P159" s="525"/>
      <c r="Q159" s="525"/>
      <c r="R159" s="525"/>
      <c r="S159" s="525"/>
      <c r="T159" s="525"/>
      <c r="U159" s="525"/>
      <c r="V159" s="525"/>
      <c r="W159" s="525"/>
    </row>
    <row r="160" spans="1:23" s="399" customFormat="1" ht="12.75">
      <c r="A160" s="524"/>
      <c r="B160" s="669"/>
      <c r="C160" s="1523"/>
      <c r="D160" s="1542"/>
      <c r="E160" s="1542"/>
      <c r="F160" s="1542"/>
      <c r="G160" s="1542"/>
      <c r="H160" s="1542"/>
      <c r="I160" s="1542"/>
      <c r="J160" s="1542"/>
      <c r="K160" s="1542"/>
      <c r="L160" s="1542"/>
      <c r="M160" s="1542"/>
      <c r="N160" s="525"/>
      <c r="O160" s="525"/>
      <c r="P160" s="525"/>
      <c r="Q160" s="525"/>
      <c r="R160" s="525"/>
      <c r="S160" s="525"/>
      <c r="T160" s="525"/>
      <c r="U160" s="525"/>
      <c r="V160" s="525"/>
      <c r="W160" s="525"/>
    </row>
    <row r="161" spans="1:23" s="399" customFormat="1" ht="12.75">
      <c r="A161" s="524"/>
      <c r="B161" s="669"/>
      <c r="C161" s="1523"/>
      <c r="D161" s="1542"/>
      <c r="E161" s="1542"/>
      <c r="F161" s="1542"/>
      <c r="G161" s="1542"/>
      <c r="H161" s="1542"/>
      <c r="I161" s="1542"/>
      <c r="J161" s="1542"/>
      <c r="K161" s="1542"/>
      <c r="L161" s="1542"/>
      <c r="M161" s="1542"/>
      <c r="N161" s="525"/>
      <c r="O161" s="525"/>
      <c r="P161" s="525"/>
      <c r="Q161" s="525"/>
      <c r="R161" s="525"/>
      <c r="S161" s="525"/>
      <c r="T161" s="525"/>
      <c r="U161" s="525"/>
      <c r="V161" s="525"/>
      <c r="W161" s="525"/>
    </row>
    <row r="162" spans="1:23" s="399" customFormat="1" ht="12.75">
      <c r="A162" s="524"/>
      <c r="B162" s="669"/>
      <c r="C162" s="1523"/>
      <c r="D162" s="1542"/>
      <c r="E162" s="1542"/>
      <c r="F162" s="1542"/>
      <c r="G162" s="1542"/>
      <c r="H162" s="1542"/>
      <c r="I162" s="1542"/>
      <c r="J162" s="1542"/>
      <c r="K162" s="1542"/>
      <c r="L162" s="1542"/>
      <c r="M162" s="1542"/>
      <c r="N162" s="525"/>
      <c r="O162" s="525"/>
      <c r="P162" s="525"/>
      <c r="Q162" s="525"/>
      <c r="R162" s="525"/>
      <c r="S162" s="525"/>
      <c r="T162" s="525"/>
      <c r="U162" s="525"/>
      <c r="V162" s="525"/>
      <c r="W162" s="525"/>
    </row>
    <row r="163" spans="1:23" s="399" customFormat="1" ht="12.75">
      <c r="A163" s="524"/>
      <c r="B163" s="669"/>
      <c r="C163" s="1523"/>
      <c r="D163" s="1542"/>
      <c r="E163" s="1542"/>
      <c r="F163" s="1542"/>
      <c r="G163" s="1542"/>
      <c r="H163" s="1542"/>
      <c r="I163" s="1542"/>
      <c r="J163" s="1542"/>
      <c r="K163" s="1542"/>
      <c r="L163" s="1542"/>
      <c r="M163" s="1542"/>
      <c r="N163" s="525"/>
      <c r="O163" s="525"/>
      <c r="P163" s="525"/>
      <c r="Q163" s="525"/>
      <c r="R163" s="525"/>
      <c r="S163" s="525"/>
      <c r="T163" s="525"/>
      <c r="U163" s="525"/>
      <c r="V163" s="525"/>
      <c r="W163" s="525"/>
    </row>
    <row r="164" spans="1:23">
      <c r="D164" s="1508"/>
      <c r="E164" s="1508"/>
      <c r="F164" s="1508"/>
      <c r="G164" s="1508"/>
      <c r="H164" s="1508"/>
      <c r="I164" s="1508"/>
      <c r="J164" s="1508"/>
      <c r="K164" s="1508"/>
      <c r="L164" s="1508"/>
      <c r="M164" s="1508"/>
      <c r="N164" s="527"/>
      <c r="O164" s="527"/>
      <c r="P164" s="527"/>
      <c r="Q164" s="527"/>
      <c r="R164" s="527"/>
      <c r="S164" s="527"/>
      <c r="T164" s="527"/>
      <c r="U164" s="527"/>
      <c r="V164" s="527"/>
      <c r="W164" s="527"/>
    </row>
    <row r="165" spans="1:23">
      <c r="D165" s="1508"/>
      <c r="E165" s="1508"/>
      <c r="F165" s="1508"/>
      <c r="G165" s="1508"/>
      <c r="H165" s="1508"/>
      <c r="I165" s="1508"/>
      <c r="J165" s="1508"/>
      <c r="K165" s="1508"/>
      <c r="L165" s="1508"/>
      <c r="M165" s="1508"/>
      <c r="N165" s="527"/>
      <c r="O165" s="527"/>
      <c r="P165" s="527"/>
      <c r="Q165" s="527"/>
      <c r="R165" s="527"/>
      <c r="S165" s="527"/>
      <c r="T165" s="527"/>
      <c r="U165" s="527"/>
      <c r="V165" s="527"/>
      <c r="W165" s="527"/>
    </row>
    <row r="166" spans="1:23">
      <c r="D166" s="1508"/>
      <c r="E166" s="1508"/>
      <c r="F166" s="1508"/>
      <c r="G166" s="1508"/>
      <c r="H166" s="1508"/>
      <c r="I166" s="1508"/>
      <c r="J166" s="1508"/>
      <c r="K166" s="1508"/>
      <c r="L166" s="1508"/>
      <c r="M166" s="1508"/>
      <c r="N166" s="527"/>
      <c r="O166" s="527"/>
      <c r="P166" s="527"/>
      <c r="Q166" s="527"/>
      <c r="R166" s="527"/>
      <c r="S166" s="527"/>
      <c r="T166" s="527"/>
      <c r="U166" s="527"/>
      <c r="V166" s="527"/>
      <c r="W166" s="527"/>
    </row>
    <row r="167" spans="1:23">
      <c r="D167" s="1508"/>
      <c r="E167" s="1508"/>
      <c r="F167" s="1508"/>
      <c r="G167" s="1508"/>
      <c r="H167" s="1508"/>
      <c r="I167" s="1508"/>
      <c r="J167" s="1508"/>
      <c r="K167" s="1508"/>
      <c r="L167" s="1508"/>
      <c r="M167" s="1508"/>
      <c r="N167" s="527"/>
      <c r="O167" s="527"/>
      <c r="P167" s="527"/>
      <c r="Q167" s="527"/>
      <c r="R167" s="527"/>
      <c r="S167" s="527"/>
      <c r="T167" s="527"/>
      <c r="U167" s="527"/>
      <c r="V167" s="527"/>
      <c r="W167" s="527"/>
    </row>
    <row r="168" spans="1:23">
      <c r="D168" s="1508"/>
      <c r="E168" s="1508"/>
      <c r="F168" s="1508"/>
      <c r="G168" s="1508"/>
      <c r="H168" s="1508"/>
      <c r="I168" s="1508"/>
      <c r="J168" s="1508"/>
      <c r="K168" s="1508"/>
      <c r="L168" s="1508"/>
      <c r="M168" s="1508"/>
      <c r="N168" s="527"/>
      <c r="O168" s="527"/>
      <c r="P168" s="527"/>
      <c r="Q168" s="527"/>
      <c r="R168" s="527"/>
      <c r="S168" s="527"/>
      <c r="T168" s="527"/>
      <c r="U168" s="527"/>
      <c r="V168" s="527"/>
      <c r="W168" s="527"/>
    </row>
    <row r="169" spans="1:23">
      <c r="D169" s="1508"/>
      <c r="E169" s="1508"/>
      <c r="F169" s="1508"/>
      <c r="G169" s="1508"/>
      <c r="H169" s="1508"/>
      <c r="I169" s="1508"/>
      <c r="J169" s="1508"/>
      <c r="K169" s="1508"/>
      <c r="L169" s="1508"/>
      <c r="M169" s="1508"/>
      <c r="N169" s="527"/>
      <c r="O169" s="527"/>
      <c r="P169" s="527"/>
      <c r="Q169" s="527"/>
      <c r="R169" s="527"/>
      <c r="S169" s="527"/>
      <c r="T169" s="527"/>
      <c r="U169" s="527"/>
      <c r="V169" s="527"/>
      <c r="W169" s="527"/>
    </row>
    <row r="170" spans="1:23">
      <c r="D170" s="1508"/>
      <c r="E170" s="1508"/>
      <c r="F170" s="1508"/>
      <c r="G170" s="1508"/>
      <c r="H170" s="1508"/>
      <c r="I170" s="1508"/>
      <c r="J170" s="1508"/>
      <c r="K170" s="1508"/>
      <c r="L170" s="1508"/>
      <c r="M170" s="1508"/>
      <c r="N170" s="527"/>
      <c r="O170" s="527"/>
      <c r="P170" s="527"/>
      <c r="Q170" s="527"/>
      <c r="R170" s="527"/>
      <c r="S170" s="527"/>
      <c r="T170" s="527"/>
      <c r="U170" s="527"/>
      <c r="V170" s="527"/>
      <c r="W170" s="527"/>
    </row>
    <row r="171" spans="1:23">
      <c r="D171" s="1508"/>
      <c r="E171" s="1508"/>
      <c r="F171" s="1508"/>
      <c r="G171" s="1508"/>
      <c r="H171" s="1508"/>
      <c r="I171" s="1508"/>
      <c r="J171" s="1508"/>
      <c r="K171" s="1508"/>
      <c r="L171" s="1508"/>
      <c r="M171" s="1508"/>
      <c r="N171" s="527"/>
      <c r="O171" s="527"/>
      <c r="P171" s="527"/>
      <c r="Q171" s="527"/>
      <c r="R171" s="527"/>
      <c r="S171" s="527"/>
      <c r="T171" s="527"/>
      <c r="U171" s="527"/>
      <c r="V171" s="527"/>
      <c r="W171" s="527"/>
    </row>
    <row r="172" spans="1:23">
      <c r="D172" s="1508"/>
      <c r="E172" s="1508"/>
      <c r="F172" s="1508"/>
      <c r="G172" s="1508"/>
      <c r="H172" s="1508"/>
      <c r="I172" s="1508"/>
      <c r="J172" s="1508"/>
      <c r="K172" s="1508"/>
      <c r="L172" s="1508"/>
      <c r="M172" s="1508"/>
      <c r="N172" s="527"/>
      <c r="O172" s="527"/>
      <c r="P172" s="527"/>
      <c r="Q172" s="527"/>
      <c r="R172" s="527"/>
      <c r="S172" s="527"/>
      <c r="T172" s="527"/>
      <c r="U172" s="527"/>
      <c r="V172" s="527"/>
      <c r="W172" s="527"/>
    </row>
    <row r="173" spans="1:23">
      <c r="D173" s="1508"/>
      <c r="E173" s="1508"/>
      <c r="F173" s="1508"/>
      <c r="G173" s="1508"/>
      <c r="H173" s="1508"/>
      <c r="I173" s="1508"/>
      <c r="J173" s="1508"/>
      <c r="K173" s="1508"/>
      <c r="L173" s="1508"/>
      <c r="M173" s="1508"/>
      <c r="N173" s="527"/>
      <c r="O173" s="527"/>
      <c r="P173" s="527"/>
      <c r="Q173" s="527"/>
      <c r="R173" s="527"/>
      <c r="S173" s="527"/>
      <c r="T173" s="527"/>
      <c r="U173" s="527"/>
      <c r="V173" s="527"/>
      <c r="W173" s="527"/>
    </row>
    <row r="174" spans="1:23">
      <c r="D174" s="1508"/>
      <c r="E174" s="1508"/>
      <c r="F174" s="1508"/>
      <c r="G174" s="1508"/>
      <c r="H174" s="1508"/>
      <c r="I174" s="1508"/>
      <c r="J174" s="1508"/>
      <c r="K174" s="1508"/>
      <c r="L174" s="1508"/>
      <c r="M174" s="1508"/>
      <c r="N174" s="527"/>
      <c r="O174" s="527"/>
      <c r="P174" s="527"/>
      <c r="Q174" s="527"/>
      <c r="R174" s="527"/>
      <c r="S174" s="527"/>
      <c r="T174" s="527"/>
      <c r="U174" s="527"/>
      <c r="V174" s="527"/>
      <c r="W174" s="527"/>
    </row>
    <row r="175" spans="1:23">
      <c r="D175" s="1508"/>
      <c r="E175" s="1508"/>
      <c r="F175" s="1508"/>
      <c r="G175" s="1508"/>
      <c r="H175" s="1508"/>
      <c r="I175" s="1508"/>
      <c r="J175" s="1508"/>
      <c r="K175" s="1508"/>
      <c r="L175" s="1508"/>
      <c r="M175" s="1508"/>
      <c r="N175" s="527"/>
      <c r="O175" s="527"/>
      <c r="P175" s="527"/>
      <c r="Q175" s="527"/>
      <c r="R175" s="527"/>
      <c r="S175" s="527"/>
      <c r="T175" s="527"/>
      <c r="U175" s="527"/>
      <c r="V175" s="527"/>
      <c r="W175" s="527"/>
    </row>
    <row r="176" spans="1:23">
      <c r="D176" s="1508"/>
      <c r="E176" s="1508"/>
      <c r="F176" s="1508"/>
      <c r="G176" s="1508"/>
      <c r="H176" s="1508"/>
      <c r="I176" s="1508"/>
      <c r="J176" s="1508"/>
      <c r="K176" s="1508"/>
      <c r="L176" s="1508"/>
      <c r="M176" s="1508"/>
      <c r="N176" s="527"/>
      <c r="O176" s="527"/>
      <c r="P176" s="527"/>
      <c r="Q176" s="527"/>
      <c r="R176" s="527"/>
      <c r="S176" s="527"/>
      <c r="T176" s="527"/>
      <c r="U176" s="527"/>
      <c r="V176" s="527"/>
      <c r="W176" s="527"/>
    </row>
    <row r="177" spans="4:23">
      <c r="D177" s="1508"/>
      <c r="E177" s="1508"/>
      <c r="F177" s="1508"/>
      <c r="G177" s="1508"/>
      <c r="H177" s="1508"/>
      <c r="I177" s="1508"/>
      <c r="J177" s="1508"/>
      <c r="K177" s="1508"/>
      <c r="L177" s="1508"/>
      <c r="M177" s="1508"/>
      <c r="N177" s="527"/>
      <c r="O177" s="527"/>
      <c r="P177" s="527"/>
      <c r="Q177" s="527"/>
      <c r="R177" s="527"/>
      <c r="S177" s="527"/>
      <c r="T177" s="527"/>
      <c r="U177" s="527"/>
      <c r="V177" s="527"/>
      <c r="W177" s="527"/>
    </row>
    <row r="178" spans="4:23">
      <c r="D178" s="1508"/>
      <c r="E178" s="1508"/>
      <c r="F178" s="1508"/>
      <c r="G178" s="1508"/>
      <c r="H178" s="1508"/>
      <c r="I178" s="1508"/>
      <c r="J178" s="1508"/>
      <c r="K178" s="1508"/>
      <c r="L178" s="1508"/>
      <c r="M178" s="1508"/>
      <c r="N178" s="527"/>
      <c r="O178" s="527"/>
      <c r="P178" s="527"/>
      <c r="Q178" s="527"/>
      <c r="R178" s="527"/>
      <c r="S178" s="527"/>
      <c r="T178" s="527"/>
      <c r="U178" s="527"/>
      <c r="V178" s="527"/>
      <c r="W178" s="527"/>
    </row>
    <row r="179" spans="4:23">
      <c r="D179" s="1508"/>
      <c r="E179" s="1508"/>
      <c r="F179" s="1508"/>
      <c r="G179" s="1508"/>
      <c r="H179" s="1508"/>
      <c r="I179" s="1508"/>
      <c r="J179" s="1508"/>
      <c r="K179" s="1508"/>
      <c r="L179" s="1508"/>
      <c r="M179" s="1508"/>
      <c r="N179" s="527"/>
      <c r="O179" s="527"/>
      <c r="P179" s="527"/>
      <c r="Q179" s="527"/>
      <c r="R179" s="527"/>
      <c r="S179" s="527"/>
      <c r="T179" s="527"/>
      <c r="U179" s="527"/>
      <c r="V179" s="527"/>
      <c r="W179" s="527"/>
    </row>
    <row r="180" spans="4:23">
      <c r="D180" s="1508"/>
      <c r="E180" s="1508"/>
      <c r="F180" s="1508"/>
      <c r="G180" s="1508"/>
      <c r="H180" s="1508"/>
      <c r="I180" s="1508"/>
      <c r="J180" s="1508"/>
      <c r="K180" s="1508"/>
      <c r="L180" s="1508"/>
      <c r="M180" s="1508"/>
      <c r="N180" s="527"/>
      <c r="O180" s="527"/>
      <c r="P180" s="527"/>
      <c r="Q180" s="527"/>
      <c r="R180" s="527"/>
      <c r="S180" s="527"/>
      <c r="T180" s="527"/>
      <c r="U180" s="527"/>
      <c r="V180" s="527"/>
      <c r="W180" s="527"/>
    </row>
    <row r="181" spans="4:23">
      <c r="D181" s="1508"/>
      <c r="E181" s="1508"/>
      <c r="F181" s="1508"/>
      <c r="G181" s="1508"/>
      <c r="H181" s="1508"/>
      <c r="I181" s="1508"/>
      <c r="J181" s="1508"/>
      <c r="K181" s="1508"/>
      <c r="L181" s="1508"/>
      <c r="M181" s="1508"/>
      <c r="N181" s="527"/>
      <c r="O181" s="527"/>
      <c r="P181" s="527"/>
      <c r="Q181" s="527"/>
      <c r="R181" s="527"/>
      <c r="S181" s="527"/>
      <c r="T181" s="527"/>
      <c r="U181" s="527"/>
      <c r="V181" s="527"/>
      <c r="W181" s="527"/>
    </row>
    <row r="182" spans="4:23">
      <c r="D182" s="1508"/>
      <c r="E182" s="1508"/>
      <c r="F182" s="1508"/>
      <c r="G182" s="1508"/>
      <c r="H182" s="1508"/>
      <c r="I182" s="1508"/>
      <c r="J182" s="1508"/>
      <c r="K182" s="1508"/>
      <c r="L182" s="1508"/>
      <c r="M182" s="1508"/>
      <c r="N182" s="527"/>
      <c r="O182" s="527"/>
      <c r="P182" s="527"/>
      <c r="Q182" s="527"/>
      <c r="R182" s="527"/>
      <c r="S182" s="527"/>
      <c r="T182" s="527"/>
      <c r="U182" s="527"/>
      <c r="V182" s="527"/>
      <c r="W182" s="527"/>
    </row>
    <row r="183" spans="4:23">
      <c r="D183" s="1508"/>
      <c r="E183" s="1508"/>
      <c r="F183" s="1508"/>
      <c r="G183" s="1508"/>
      <c r="H183" s="1508"/>
      <c r="I183" s="1508"/>
      <c r="J183" s="1508"/>
      <c r="K183" s="1508"/>
      <c r="L183" s="1508"/>
      <c r="M183" s="1508"/>
      <c r="N183" s="527"/>
      <c r="O183" s="527"/>
      <c r="P183" s="527"/>
      <c r="Q183" s="527"/>
      <c r="R183" s="527"/>
      <c r="S183" s="527"/>
      <c r="T183" s="527"/>
      <c r="U183" s="527"/>
      <c r="V183" s="527"/>
      <c r="W183" s="527"/>
    </row>
    <row r="184" spans="4:23">
      <c r="D184" s="1508"/>
      <c r="E184" s="1508"/>
      <c r="F184" s="1508"/>
      <c r="G184" s="1508"/>
      <c r="H184" s="1508"/>
      <c r="I184" s="1508"/>
      <c r="J184" s="1508"/>
      <c r="K184" s="1508"/>
      <c r="L184" s="1508"/>
      <c r="M184" s="1508"/>
      <c r="N184" s="527"/>
      <c r="O184" s="527"/>
      <c r="P184" s="527"/>
      <c r="Q184" s="527"/>
      <c r="R184" s="527"/>
      <c r="S184" s="527"/>
      <c r="T184" s="527"/>
      <c r="U184" s="527"/>
      <c r="V184" s="527"/>
      <c r="W184" s="527"/>
    </row>
    <row r="185" spans="4:23">
      <c r="D185" s="1508"/>
      <c r="E185" s="1508"/>
      <c r="F185" s="1508"/>
      <c r="G185" s="1508"/>
      <c r="H185" s="1508"/>
      <c r="I185" s="1508"/>
      <c r="J185" s="1508"/>
      <c r="K185" s="1508"/>
      <c r="L185" s="1508"/>
      <c r="M185" s="1508"/>
      <c r="N185" s="527"/>
      <c r="O185" s="527"/>
      <c r="P185" s="527"/>
      <c r="Q185" s="527"/>
      <c r="R185" s="527"/>
      <c r="S185" s="527"/>
      <c r="T185" s="527"/>
      <c r="U185" s="527"/>
      <c r="V185" s="527"/>
      <c r="W185" s="527"/>
    </row>
    <row r="186" spans="4:23">
      <c r="D186" s="1508"/>
      <c r="E186" s="1508"/>
      <c r="F186" s="1508"/>
      <c r="G186" s="1508"/>
      <c r="H186" s="1508"/>
      <c r="I186" s="1508"/>
      <c r="J186" s="1508"/>
      <c r="K186" s="1508"/>
      <c r="L186" s="1508"/>
      <c r="M186" s="1508"/>
      <c r="N186" s="527"/>
      <c r="O186" s="527"/>
      <c r="P186" s="527"/>
      <c r="Q186" s="527"/>
      <c r="R186" s="527"/>
      <c r="S186" s="527"/>
      <c r="T186" s="527"/>
      <c r="U186" s="527"/>
      <c r="V186" s="527"/>
      <c r="W186" s="527"/>
    </row>
  </sheetData>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legacyDrawing r:id="rId3"/>
  <oleObjects>
    <oleObject progId="Unknown" shapeId="24583" r:id="rId4"/>
  </oleObjects>
</worksheet>
</file>

<file path=xl/worksheets/sheet27.xml><?xml version="1.0" encoding="utf-8"?>
<worksheet xmlns="http://schemas.openxmlformats.org/spreadsheetml/2006/main" xmlns:r="http://schemas.openxmlformats.org/officeDocument/2006/relationships">
  <sheetPr codeName="Sheet16" enableFormatConditionsCalculation="0">
    <tabColor indexed="34"/>
    <pageSetUpPr fitToPage="1"/>
  </sheetPr>
  <dimension ref="A1:X188"/>
  <sheetViews>
    <sheetView workbookViewId="0">
      <selection sqref="A1:F1"/>
    </sheetView>
  </sheetViews>
  <sheetFormatPr defaultColWidth="8.42578125" defaultRowHeight="11.25"/>
  <cols>
    <col min="1" max="1" width="12.140625" style="1550" customWidth="1"/>
    <col min="2" max="2" width="15.7109375" style="1551" customWidth="1"/>
    <col min="3" max="5" width="15.7109375" style="1548" customWidth="1"/>
    <col min="6" max="8" width="15.7109375" style="1548" hidden="1" customWidth="1"/>
    <col min="9" max="11" width="15.7109375" style="1548" customWidth="1"/>
    <col min="12" max="22" width="15.7109375" style="1548" hidden="1" customWidth="1"/>
    <col min="23" max="23" width="8.42578125" style="1549" customWidth="1"/>
    <col min="24" max="16384" width="8.42578125" style="575"/>
  </cols>
  <sheetData>
    <row r="1" spans="1:23" s="15" customFormat="1" ht="20.25" customHeight="1">
      <c r="A1" s="2211" t="s">
        <v>967</v>
      </c>
      <c r="B1" s="2211"/>
      <c r="C1" s="2211"/>
      <c r="D1" s="2211"/>
      <c r="E1" s="2211"/>
      <c r="F1" s="2211"/>
    </row>
    <row r="2" spans="1:23" s="15" customFormat="1" ht="18.75" customHeight="1">
      <c r="A2" s="2255" t="str">
        <f>'I1 Intro'!C9</f>
        <v>Orillia Power Distribution Corporation</v>
      </c>
      <c r="B2" s="2255"/>
      <c r="C2" s="2255"/>
      <c r="D2" s="2255"/>
      <c r="E2" s="2255"/>
    </row>
    <row r="3" spans="1:23" s="15" customFormat="1" ht="18.75" customHeight="1">
      <c r="A3" s="2256" t="str">
        <f>'I1 Intro'!C13 &amp; "   " &amp; 'I1 Intro'!E13</f>
        <v xml:space="preserve">EB-2009-0273   </v>
      </c>
      <c r="B3" s="2256"/>
      <c r="C3" s="2256"/>
      <c r="D3" s="2256"/>
      <c r="E3" s="2256"/>
      <c r="G3" s="16"/>
    </row>
    <row r="4" spans="1:23" s="15" customFormat="1" ht="18">
      <c r="A4" s="2257">
        <f>'I1 Intro'!C15</f>
        <v>40072</v>
      </c>
      <c r="B4" s="2257"/>
      <c r="C4" s="2257"/>
      <c r="D4" s="2257"/>
      <c r="E4" s="2257"/>
    </row>
    <row r="5" spans="1:23" s="15" customFormat="1" ht="21" customHeight="1">
      <c r="A5" s="368" t="str">
        <f>"Sheet E3 Demand Allocator Worksheet  - "&amp; 'I2 LDC class'!$C$17 &amp; "  " &amp;  'I2 LDC class'!$D$17</f>
        <v xml:space="preserve">Sheet E3 Demand Allocator Worksheet  -   </v>
      </c>
      <c r="B5" s="369"/>
      <c r="C5" s="623"/>
      <c r="D5" s="623"/>
      <c r="E5" s="370"/>
    </row>
    <row r="6" spans="1:23" s="15" customFormat="1" ht="6" customHeight="1">
      <c r="A6" s="18"/>
      <c r="B6" s="18"/>
      <c r="C6" s="624"/>
      <c r="D6" s="624"/>
      <c r="E6" s="18"/>
      <c r="F6" s="18"/>
      <c r="G6" s="18"/>
      <c r="H6" s="18"/>
      <c r="I6" s="18"/>
      <c r="J6" s="18"/>
      <c r="K6" s="18"/>
      <c r="L6" s="18"/>
      <c r="M6" s="18"/>
      <c r="N6" s="18"/>
      <c r="O6" s="18"/>
    </row>
    <row r="7" spans="1:23">
      <c r="A7" s="1553"/>
      <c r="B7" s="1554"/>
    </row>
    <row r="8" spans="1:23">
      <c r="A8" s="383"/>
      <c r="B8" s="1547"/>
    </row>
    <row r="9" spans="1:23">
      <c r="A9" s="668"/>
      <c r="B9" s="1547"/>
    </row>
    <row r="10" spans="1:23" ht="12.75">
      <c r="C10" s="1552"/>
    </row>
    <row r="11" spans="1:23">
      <c r="B11" s="1547"/>
    </row>
    <row r="12" spans="1:23" ht="12" thickBot="1"/>
    <row r="13" spans="1:23" ht="15.75">
      <c r="A13" s="2364" t="s">
        <v>1106</v>
      </c>
      <c r="B13" s="2365"/>
    </row>
    <row r="14" spans="1:23" ht="16.5" thickBot="1">
      <c r="A14" s="2366">
        <v>400</v>
      </c>
      <c r="B14" s="2367"/>
    </row>
    <row r="15" spans="1:23">
      <c r="A15" s="1556"/>
      <c r="B15" s="1555"/>
    </row>
    <row r="16" spans="1:23" s="1557" customFormat="1" ht="19.5" customHeight="1">
      <c r="B16" s="1558"/>
      <c r="C16" s="1572">
        <v>1</v>
      </c>
      <c r="D16" s="1572">
        <v>2</v>
      </c>
      <c r="E16" s="1572">
        <v>3</v>
      </c>
      <c r="F16" s="1572">
        <v>4</v>
      </c>
      <c r="G16" s="1572">
        <v>5</v>
      </c>
      <c r="H16" s="1572">
        <v>6</v>
      </c>
      <c r="I16" s="1572">
        <v>7</v>
      </c>
      <c r="J16" s="1572">
        <v>8</v>
      </c>
      <c r="K16" s="1572">
        <v>9</v>
      </c>
      <c r="L16" s="1572">
        <v>10</v>
      </c>
      <c r="M16" s="1572">
        <v>11</v>
      </c>
      <c r="N16" s="1572">
        <v>12</v>
      </c>
      <c r="O16" s="1572">
        <v>13</v>
      </c>
      <c r="P16" s="1572">
        <v>14</v>
      </c>
      <c r="Q16" s="1572">
        <v>15</v>
      </c>
      <c r="R16" s="1572">
        <v>16</v>
      </c>
      <c r="S16" s="1572">
        <v>17</v>
      </c>
      <c r="T16" s="1572">
        <v>18</v>
      </c>
      <c r="U16" s="1572">
        <v>19</v>
      </c>
      <c r="V16" s="1572">
        <v>20</v>
      </c>
      <c r="W16" s="1573"/>
    </row>
    <row r="17" spans="1:24" s="1560" customFormat="1" ht="38.25">
      <c r="A17" s="932" t="s">
        <v>1131</v>
      </c>
      <c r="B17" s="932" t="s">
        <v>1204</v>
      </c>
      <c r="C17" s="1561" t="str">
        <f>IF('I2 LDC class'!$D$20="",'I2 LDC class'!$C$20,'I2 LDC class'!$D$20)</f>
        <v>Residential</v>
      </c>
      <c r="D17" s="1561" t="str">
        <f>IF('I2 LDC class'!$D$21="",'I2 LDC class'!$C$21,'I2 LDC class'!$D$21)</f>
        <v>GS &lt;50</v>
      </c>
      <c r="E17" s="1561" t="str">
        <f>IF('I2 LDC class'!$D$22="",'I2 LDC class'!$C$22,'I2 LDC class'!$D$22)</f>
        <v>GS&gt;50-Regular</v>
      </c>
      <c r="F17" s="1561" t="str">
        <f>IF('I2 LDC class'!$D$23="",'I2 LDC class'!$C$23,'I2 LDC class'!$D$23)</f>
        <v>GS&gt; 50-TOU</v>
      </c>
      <c r="G17" s="1561" t="str">
        <f>IF('I2 LDC class'!$D$24="",'I2 LDC class'!$C$24,'I2 LDC class'!$D$24)</f>
        <v>GS &gt;50-Intermediate</v>
      </c>
      <c r="H17" s="1561" t="str">
        <f>IF('I2 LDC class'!$D$25="",'I2 LDC class'!$C$25,'I2 LDC class'!$D$25)</f>
        <v>Large Use &gt;5MW</v>
      </c>
      <c r="I17" s="1561" t="str">
        <f>IF('I2 LDC class'!$D$26="",'I2 LDC class'!$C$26,'I2 LDC class'!$D$26)</f>
        <v>Street Light</v>
      </c>
      <c r="J17" s="1561" t="str">
        <f>IF('I2 LDC class'!$D$27="",'I2 LDC class'!$C$27,'I2 LDC class'!$D$27)</f>
        <v>Sentinel</v>
      </c>
      <c r="K17" s="1561" t="str">
        <f>IF('I2 LDC class'!$D$28="",'I2 LDC class'!$C$28,'I2 LDC class'!$D$28)</f>
        <v>Unmetered Scattered Load</v>
      </c>
      <c r="L17" s="1561" t="str">
        <f>IF('I2 LDC class'!$D$29="",'I2 LDC class'!$C$29,'I2 LDC class'!$D$29)</f>
        <v>Embedded Distributor</v>
      </c>
      <c r="M17" s="1561" t="str">
        <f>IF('I2 LDC class'!$D$30="",'I2 LDC class'!$C$30,'I2 LDC class'!$D$30)</f>
        <v>Back-up/Standby Power</v>
      </c>
      <c r="N17" s="1561" t="str">
        <f>IF('I2 LDC class'!$D$31="",'I2 LDC class'!$C$31,'I2 LDC class'!$D$31)</f>
        <v>Rate Class 1</v>
      </c>
      <c r="O17" s="1561" t="str">
        <f>IF('I2 LDC class'!$D$32="",'I2 LDC class'!$C$32,'I2 LDC class'!$D$32)</f>
        <v>Rate class 2</v>
      </c>
      <c r="P17" s="1561" t="str">
        <f>IF('I2 LDC class'!$D$33="",'I2 LDC class'!$C$33,'I2 LDC class'!$D$33)</f>
        <v>Rate class 3</v>
      </c>
      <c r="Q17" s="1561" t="str">
        <f>IF('I2 LDC class'!$D$34="",'I2 LDC class'!$C$34,'I2 LDC class'!$D$34)</f>
        <v>Rate class 4</v>
      </c>
      <c r="R17" s="1561" t="str">
        <f>IF('I2 LDC class'!$D$35="",'I2 LDC class'!$C$35,'I2 LDC class'!$D$35)</f>
        <v>Rate class 5</v>
      </c>
      <c r="S17" s="1561" t="str">
        <f>IF('I2 LDC class'!$D$36="",'I2 LDC class'!$C$36,'I2 LDC class'!$D$36)</f>
        <v>Rate class 6</v>
      </c>
      <c r="T17" s="1561" t="str">
        <f>IF('I2 LDC class'!$D$37="",'I2 LDC class'!$C$37,'I2 LDC class'!$D$37)</f>
        <v>Rate class 7</v>
      </c>
      <c r="U17" s="1561" t="str">
        <f>IF('I2 LDC class'!$D$38="",'I2 LDC class'!$C$38,'I2 LDC class'!$D$38)</f>
        <v>Rate class 8</v>
      </c>
      <c r="V17" s="1562" t="str">
        <f>IF('I2 LDC class'!$D$39="",'I2 LDC class'!$C$39,'I2 LDC class'!$D$39)</f>
        <v>Rate class 9</v>
      </c>
      <c r="W17" s="1559"/>
    </row>
    <row r="18" spans="1:24" s="1560" customFormat="1" ht="12.75">
      <c r="A18" s="1563"/>
      <c r="B18" s="1564"/>
      <c r="C18" s="1565"/>
      <c r="D18" s="1565"/>
      <c r="E18" s="1565"/>
      <c r="F18" s="1565"/>
      <c r="G18" s="1565"/>
      <c r="H18" s="1565"/>
      <c r="I18" s="1565"/>
      <c r="J18" s="1565"/>
      <c r="K18" s="1565"/>
      <c r="L18" s="1565"/>
      <c r="M18" s="1565"/>
      <c r="N18" s="1565"/>
      <c r="O18" s="1565"/>
      <c r="P18" s="1565"/>
      <c r="Q18" s="1565"/>
      <c r="R18" s="1565"/>
      <c r="S18" s="1565"/>
      <c r="T18" s="1565"/>
      <c r="U18" s="1565"/>
      <c r="V18" s="1565"/>
      <c r="W18" s="1566"/>
    </row>
    <row r="19" spans="1:24" s="1560" customFormat="1" ht="12.75">
      <c r="A19" s="1563" t="s">
        <v>1144</v>
      </c>
      <c r="B19" s="1564">
        <f>SUM(C19:V19)</f>
        <v>16823</v>
      </c>
      <c r="C19" s="1567">
        <f>IF('I6 Customer Data'!D36 &gt; 0,'I6 Customer Data'!D36,'I6 Customer Data'!D38)</f>
        <v>11409</v>
      </c>
      <c r="D19" s="1567">
        <f>IF('I6 Customer Data'!E36 &gt; 0,'I6 Customer Data'!E36,'I6 Customer Data'!E38)</f>
        <v>1355</v>
      </c>
      <c r="E19" s="1567">
        <f>IF('I6 Customer Data'!F36 &gt; 0,'I6 Customer Data'!F36,'I6 Customer Data'!F38)</f>
        <v>157</v>
      </c>
      <c r="F19" s="1567">
        <f>IF('I6 Customer Data'!G36 &gt; 0,'I6 Customer Data'!G36,'I6 Customer Data'!G38)</f>
        <v>0</v>
      </c>
      <c r="G19" s="1567">
        <f>IF('I6 Customer Data'!H36 &gt; 0,'I6 Customer Data'!H36,'I6 Customer Data'!H38)</f>
        <v>0</v>
      </c>
      <c r="H19" s="1567">
        <f>IF('I6 Customer Data'!I36 &gt; 0,'I6 Customer Data'!I36,'I6 Customer Data'!I38)</f>
        <v>0</v>
      </c>
      <c r="I19" s="1567">
        <f>IF('I6 Customer Data'!J36 &gt; 0,'I6 Customer Data'!J36,'I6 Customer Data'!J38)</f>
        <v>3556</v>
      </c>
      <c r="J19" s="1567">
        <f>IF('I6 Customer Data'!K36 &gt; 0,'I6 Customer Data'!K36,'I6 Customer Data'!K38)</f>
        <v>195</v>
      </c>
      <c r="K19" s="1567">
        <f>IF('I6 Customer Data'!L36 &gt; 0,'I6 Customer Data'!L36,'I6 Customer Data'!L38)</f>
        <v>151</v>
      </c>
      <c r="L19" s="1567">
        <f>IF('I6 Customer Data'!M36 &gt; 0,'I6 Customer Data'!M36,'I6 Customer Data'!M38)</f>
        <v>0</v>
      </c>
      <c r="M19" s="1567">
        <f>IF('I6 Customer Data'!N36 &gt; 0,'I6 Customer Data'!N36,'I6 Customer Data'!N38)</f>
        <v>0</v>
      </c>
      <c r="N19" s="1567">
        <f>IF('I6 Customer Data'!O36 &gt; 0,'I6 Customer Data'!O36,'I6 Customer Data'!O38)</f>
        <v>0</v>
      </c>
      <c r="O19" s="1567">
        <f>IF('I6 Customer Data'!P36 &gt; 0,'I6 Customer Data'!P36,'I6 Customer Data'!P38)</f>
        <v>0</v>
      </c>
      <c r="P19" s="1567">
        <f>IF('I6 Customer Data'!Q36 &gt; 0,'I6 Customer Data'!Q36,'I6 Customer Data'!Q38)</f>
        <v>0</v>
      </c>
      <c r="Q19" s="1567">
        <f>IF('I6 Customer Data'!R36 &gt; 0,'I6 Customer Data'!R36,'I6 Customer Data'!R38)</f>
        <v>0</v>
      </c>
      <c r="R19" s="1567">
        <f>IF('I6 Customer Data'!S36 &gt; 0,'I6 Customer Data'!S36,'I6 Customer Data'!S38)</f>
        <v>0</v>
      </c>
      <c r="S19" s="1567">
        <f>IF('I6 Customer Data'!T36 &gt; 0,'I6 Customer Data'!T36,'I6 Customer Data'!T38)</f>
        <v>0</v>
      </c>
      <c r="T19" s="1567">
        <f>IF('I6 Customer Data'!U36 &gt; 0,'I6 Customer Data'!U36,'I6 Customer Data'!U38)</f>
        <v>0</v>
      </c>
      <c r="U19" s="1567">
        <f>IF('I6 Customer Data'!V36 &gt; 0,'I6 Customer Data'!V36,'I6 Customer Data'!V38)</f>
        <v>0</v>
      </c>
      <c r="V19" s="1567">
        <f>IF('I6 Customer Data'!W36 &gt; 0,'I6 Customer Data'!W36,'I6 Customer Data'!W38)</f>
        <v>0</v>
      </c>
      <c r="W19" s="1568"/>
      <c r="X19" s="1569"/>
    </row>
    <row r="20" spans="1:24" s="1560" customFormat="1" ht="12.75">
      <c r="A20" s="1563" t="s">
        <v>1238</v>
      </c>
      <c r="B20" s="1564">
        <f>SUM(C20:V20)</f>
        <v>3902</v>
      </c>
      <c r="C20" s="1570">
        <f>IF('I6 Customer Data'!D36 &gt; 0,'I6 Customer Data'!D36,'I6 Customer Data'!D39)</f>
        <v>0</v>
      </c>
      <c r="D20" s="1570">
        <f>IF('I6 Customer Data'!E36 &gt; 0,'I6 Customer Data'!E36,'I6 Customer Data'!E39)</f>
        <v>0</v>
      </c>
      <c r="E20" s="1570">
        <f>IF('I6 Customer Data'!F36 &gt; 0,'I6 Customer Data'!F36,'I6 Customer Data'!F39)</f>
        <v>0</v>
      </c>
      <c r="F20" s="1570">
        <f>IF('I6 Customer Data'!G36 &gt; 0,'I6 Customer Data'!G36,'I6 Customer Data'!G39)</f>
        <v>0</v>
      </c>
      <c r="G20" s="1570">
        <f>IF('I6 Customer Data'!H36 &gt; 0,'I6 Customer Data'!H36,'I6 Customer Data'!H39)</f>
        <v>0</v>
      </c>
      <c r="H20" s="1570">
        <f>IF('I6 Customer Data'!I36 &gt; 0,'I6 Customer Data'!I36,'I6 Customer Data'!I39)</f>
        <v>0</v>
      </c>
      <c r="I20" s="1570">
        <f>IF('I6 Customer Data'!J36 &gt; 0,'I6 Customer Data'!J36,'I6 Customer Data'!J39)</f>
        <v>3556</v>
      </c>
      <c r="J20" s="1570">
        <f>IF('I6 Customer Data'!K36 &gt; 0,'I6 Customer Data'!K36,'I6 Customer Data'!K39)</f>
        <v>195</v>
      </c>
      <c r="K20" s="1570">
        <f>IF('I6 Customer Data'!L36 &gt; 0,'I6 Customer Data'!L36,'I6 Customer Data'!L39)</f>
        <v>151</v>
      </c>
      <c r="L20" s="1570">
        <f>IF('I6 Customer Data'!M36 &gt; 0,'I6 Customer Data'!M36,'I6 Customer Data'!M39)</f>
        <v>0</v>
      </c>
      <c r="M20" s="1570">
        <f>IF('I6 Customer Data'!N36 &gt; 0,'I6 Customer Data'!N36,'I6 Customer Data'!N39)</f>
        <v>0</v>
      </c>
      <c r="N20" s="1570">
        <f>IF('I6 Customer Data'!O36 &gt; 0,'I6 Customer Data'!O36,'I6 Customer Data'!O39)</f>
        <v>0</v>
      </c>
      <c r="O20" s="1570">
        <f>IF('I6 Customer Data'!P36 &gt; 0,'I6 Customer Data'!P36,'I6 Customer Data'!P39)</f>
        <v>0</v>
      </c>
      <c r="P20" s="1570">
        <f>IF('I6 Customer Data'!Q36 &gt; 0,'I6 Customer Data'!Q36,'I6 Customer Data'!Q39)</f>
        <v>0</v>
      </c>
      <c r="Q20" s="1570">
        <f>IF('I6 Customer Data'!R36 &gt; 0,'I6 Customer Data'!R36,'I6 Customer Data'!R39)</f>
        <v>0</v>
      </c>
      <c r="R20" s="1570">
        <f>IF('I6 Customer Data'!S36 &gt; 0,'I6 Customer Data'!S36,'I6 Customer Data'!S39)</f>
        <v>0</v>
      </c>
      <c r="S20" s="1570">
        <f>IF('I6 Customer Data'!T36 &gt; 0,'I6 Customer Data'!T36,'I6 Customer Data'!T39)</f>
        <v>0</v>
      </c>
      <c r="T20" s="1570">
        <f>IF('I6 Customer Data'!U36 &gt; 0,'I6 Customer Data'!U36,'I6 Customer Data'!U39)</f>
        <v>0</v>
      </c>
      <c r="U20" s="1570">
        <f>IF('I6 Customer Data'!V36 &gt; 0,'I6 Customer Data'!V36,'I6 Customer Data'!V39)</f>
        <v>0</v>
      </c>
      <c r="V20" s="1570">
        <f>IF('I6 Customer Data'!W36 &gt; 0,'I6 Customer Data'!W36,'I6 Customer Data'!W39)</f>
        <v>0</v>
      </c>
      <c r="W20" s="1566"/>
    </row>
    <row r="21" spans="1:24" s="1560" customFormat="1" ht="12.75">
      <c r="A21" s="1563" t="s">
        <v>1143</v>
      </c>
      <c r="B21" s="1564">
        <f>SUM(C21:V21)</f>
        <v>16823</v>
      </c>
      <c r="C21" s="1570">
        <f>IF('I6 Customer Data'!D36 &gt; 0,'I6 Customer Data'!D36,'I6 Customer Data'!D40)</f>
        <v>11409</v>
      </c>
      <c r="D21" s="1570">
        <f>IF('I6 Customer Data'!E36 &gt; 0,'I6 Customer Data'!E36,'I6 Customer Data'!E40)</f>
        <v>1355</v>
      </c>
      <c r="E21" s="1570">
        <f>IF('I6 Customer Data'!F36 &gt; 0,'I6 Customer Data'!F36,'I6 Customer Data'!F40)</f>
        <v>157</v>
      </c>
      <c r="F21" s="1570">
        <f>IF('I6 Customer Data'!G36 &gt; 0,'I6 Customer Data'!G36,'I6 Customer Data'!G40)</f>
        <v>0</v>
      </c>
      <c r="G21" s="1570">
        <f>IF('I6 Customer Data'!H36 &gt; 0,'I6 Customer Data'!H36,'I6 Customer Data'!H40)</f>
        <v>0</v>
      </c>
      <c r="H21" s="1570">
        <f>IF('I6 Customer Data'!I36 &gt; 0,'I6 Customer Data'!I36,'I6 Customer Data'!I40)</f>
        <v>0</v>
      </c>
      <c r="I21" s="1570">
        <f>IF('I6 Customer Data'!J36 &gt; 0,'I6 Customer Data'!J36,'I6 Customer Data'!J40)</f>
        <v>3556</v>
      </c>
      <c r="J21" s="1570">
        <f>IF('I6 Customer Data'!K36 &gt; 0,'I6 Customer Data'!K36,'I6 Customer Data'!K40)</f>
        <v>195</v>
      </c>
      <c r="K21" s="1570">
        <f>IF('I6 Customer Data'!L36 &gt; 0,'I6 Customer Data'!L36,'I6 Customer Data'!L40)</f>
        <v>151</v>
      </c>
      <c r="L21" s="1570">
        <f>IF('I6 Customer Data'!M36 &gt; 0,'I6 Customer Data'!M36,'I6 Customer Data'!M40)</f>
        <v>0</v>
      </c>
      <c r="M21" s="1570">
        <f>IF('I6 Customer Data'!N36 &gt; 0,'I6 Customer Data'!N36,'I6 Customer Data'!N40)</f>
        <v>0</v>
      </c>
      <c r="N21" s="1570">
        <f>IF('I6 Customer Data'!O36 &gt; 0,'I6 Customer Data'!O36,'I6 Customer Data'!O40)</f>
        <v>0</v>
      </c>
      <c r="O21" s="1570">
        <f>IF('I6 Customer Data'!P36 &gt; 0,'I6 Customer Data'!P36,'I6 Customer Data'!P40)</f>
        <v>0</v>
      </c>
      <c r="P21" s="1570">
        <f>IF('I6 Customer Data'!Q36 &gt; 0,'I6 Customer Data'!Q36,'I6 Customer Data'!Q40)</f>
        <v>0</v>
      </c>
      <c r="Q21" s="1570">
        <f>IF('I6 Customer Data'!R36 &gt; 0,'I6 Customer Data'!R36,'I6 Customer Data'!R40)</f>
        <v>0</v>
      </c>
      <c r="R21" s="1570">
        <f>IF('I6 Customer Data'!S36 &gt; 0,'I6 Customer Data'!S36,'I6 Customer Data'!S40)</f>
        <v>0</v>
      </c>
      <c r="S21" s="1570">
        <f>IF('I6 Customer Data'!T36 &gt; 0,'I6 Customer Data'!T36,'I6 Customer Data'!T40)</f>
        <v>0</v>
      </c>
      <c r="T21" s="1570">
        <f>IF('I6 Customer Data'!U36 &gt; 0,'I6 Customer Data'!U36,'I6 Customer Data'!U40)</f>
        <v>0</v>
      </c>
      <c r="U21" s="1570">
        <f>IF('I6 Customer Data'!V36 &gt; 0,'I6 Customer Data'!V36,'I6 Customer Data'!V40)</f>
        <v>0</v>
      </c>
      <c r="V21" s="1570">
        <f>IF('I6 Customer Data'!W36 &gt; 0,'I6 Customer Data'!W36,'I6 Customer Data'!W40)</f>
        <v>0</v>
      </c>
      <c r="W21" s="1566"/>
    </row>
    <row r="22" spans="1:24" s="1560" customFormat="1" ht="12.75">
      <c r="A22" s="1571" t="s">
        <v>261</v>
      </c>
      <c r="B22" s="1564">
        <f>SUM(C22:V22)</f>
        <v>16195.039241452378</v>
      </c>
      <c r="C22" s="1570">
        <f>IF('I6 Customer Data'!D36 &gt; 0,'I6 Customer Data'!D36,'I6 Customer Data'!D41)</f>
        <v>10844.019268360793</v>
      </c>
      <c r="D22" s="1570">
        <f>IF('I6 Customer Data'!E36 &gt; 0,'I6 Customer Data'!E36,'I6 Customer Data'!E41)</f>
        <v>1321.6426146010187</v>
      </c>
      <c r="E22" s="1570">
        <f>IF('I6 Customer Data'!F36 &gt; 0,'I6 Customer Data'!F36,'I6 Customer Data'!F41)</f>
        <v>127.37735849056604</v>
      </c>
      <c r="F22" s="1570">
        <f>IF('I6 Customer Data'!G36 &gt; 0,'I6 Customer Data'!G36,'I6 Customer Data'!G41)</f>
        <v>0</v>
      </c>
      <c r="G22" s="1570">
        <f>IF('I6 Customer Data'!H36 &gt; 0,'I6 Customer Data'!H36,'I6 Customer Data'!H41)</f>
        <v>0</v>
      </c>
      <c r="H22" s="1570">
        <f>IF('I6 Customer Data'!I36 &gt; 0,'I6 Customer Data'!I36,'I6 Customer Data'!I41)</f>
        <v>0</v>
      </c>
      <c r="I22" s="1570">
        <f>IF('I6 Customer Data'!J36 &gt; 0,'I6 Customer Data'!J36,'I6 Customer Data'!J41)</f>
        <v>3556</v>
      </c>
      <c r="J22" s="1570">
        <f>IF('I6 Customer Data'!K36 &gt; 0,'I6 Customer Data'!K36,'I6 Customer Data'!K41)</f>
        <v>195</v>
      </c>
      <c r="K22" s="1570">
        <f>IF('I6 Customer Data'!L36 &gt; 0,'I6 Customer Data'!L36,'I6 Customer Data'!L41)</f>
        <v>151</v>
      </c>
      <c r="L22" s="1570">
        <f>IF('I6 Customer Data'!M36 &gt; 0,'I6 Customer Data'!M36,'I6 Customer Data'!M41)</f>
        <v>0</v>
      </c>
      <c r="M22" s="1570">
        <f>IF('I6 Customer Data'!N36 &gt; 0,'I6 Customer Data'!N36,'I6 Customer Data'!N41)</f>
        <v>0</v>
      </c>
      <c r="N22" s="1570">
        <f>IF('I6 Customer Data'!O36 &gt; 0,'I6 Customer Data'!O36,'I6 Customer Data'!O41)</f>
        <v>0</v>
      </c>
      <c r="O22" s="1570">
        <f>IF('I6 Customer Data'!P36 &gt; 0,'I6 Customer Data'!P36,'I6 Customer Data'!P41)</f>
        <v>0</v>
      </c>
      <c r="P22" s="1570">
        <f>IF('I6 Customer Data'!Q36 &gt; 0,'I6 Customer Data'!Q36,'I6 Customer Data'!Q41)</f>
        <v>0</v>
      </c>
      <c r="Q22" s="1570">
        <f>IF('I6 Customer Data'!R36 &gt; 0,'I6 Customer Data'!R36,'I6 Customer Data'!R41)</f>
        <v>0</v>
      </c>
      <c r="R22" s="1570">
        <f>IF('I6 Customer Data'!S36 &gt; 0,'I6 Customer Data'!S36,'I6 Customer Data'!S41)</f>
        <v>0</v>
      </c>
      <c r="S22" s="1570">
        <f>IF('I6 Customer Data'!T36 &gt; 0,'I6 Customer Data'!T36,'I6 Customer Data'!T41)</f>
        <v>0</v>
      </c>
      <c r="T22" s="1570">
        <f>IF('I6 Customer Data'!U36 &gt; 0,'I6 Customer Data'!U36,'I6 Customer Data'!U41)</f>
        <v>0</v>
      </c>
      <c r="U22" s="1570">
        <f>IF('I6 Customer Data'!V36 &gt; 0,'I6 Customer Data'!V36,'I6 Customer Data'!V41)</f>
        <v>0</v>
      </c>
      <c r="V22" s="1570">
        <f>IF('I6 Customer Data'!W36 &gt; 0,'I6 Customer Data'!W36,'I6 Customer Data'!W41)</f>
        <v>0</v>
      </c>
      <c r="W22" s="1566"/>
    </row>
    <row r="23" spans="1:24" s="1560" customFormat="1" ht="12.75">
      <c r="A23" s="1563" t="s">
        <v>1142</v>
      </c>
      <c r="B23" s="1564">
        <f>SUM(C23:V23)</f>
        <v>15553.172693655573</v>
      </c>
      <c r="C23" s="1570">
        <f>IF('I6 Customer Data'!D36&gt;0,'I6 Customer Data'!D36,'I6 Customer Data'!D42)</f>
        <v>10443.647584473611</v>
      </c>
      <c r="D23" s="1570">
        <f>IF('I6 Customer Data'!E36&gt;0,'I6 Customer Data'!E36,'I6 Customer Data'!E42)</f>
        <v>1150.2546689303904</v>
      </c>
      <c r="E23" s="1570">
        <f>IF('I6 Customer Data'!F36&gt;0,'I6 Customer Data'!F36,'I6 Customer Data'!F42)</f>
        <v>57.270440251572325</v>
      </c>
      <c r="F23" s="1570">
        <f>IF('I6 Customer Data'!G36&gt;0,'I6 Customer Data'!G36,'I6 Customer Data'!G42)</f>
        <v>0</v>
      </c>
      <c r="G23" s="1570">
        <f>IF('I6 Customer Data'!H36&gt;0,'I6 Customer Data'!H36,'I6 Customer Data'!H42)</f>
        <v>0</v>
      </c>
      <c r="H23" s="1570">
        <f>IF('I6 Customer Data'!I36&gt;0,'I6 Customer Data'!I36,'I6 Customer Data'!I42)</f>
        <v>0</v>
      </c>
      <c r="I23" s="1570">
        <f>IF('I6 Customer Data'!J36&gt;0,'I6 Customer Data'!J36,'I6 Customer Data'!J42)</f>
        <v>3556</v>
      </c>
      <c r="J23" s="1570">
        <f>IF('I6 Customer Data'!K36&gt;0,'I6 Customer Data'!K36,'I6 Customer Data'!K42)</f>
        <v>195</v>
      </c>
      <c r="K23" s="1570">
        <f>IF('I6 Customer Data'!L36&gt;0,'I6 Customer Data'!L36,'I6 Customer Data'!L42)</f>
        <v>151</v>
      </c>
      <c r="L23" s="1570">
        <f>IF('I6 Customer Data'!M36&gt;0,'I6 Customer Data'!M36,'I6 Customer Data'!M42)</f>
        <v>0</v>
      </c>
      <c r="M23" s="1570">
        <f>IF('I6 Customer Data'!N36&gt;0,'I6 Customer Data'!N36,'I6 Customer Data'!N42)</f>
        <v>0</v>
      </c>
      <c r="N23" s="1570">
        <f>IF('I6 Customer Data'!O36&gt;0,'I6 Customer Data'!O36,'I6 Customer Data'!O42)</f>
        <v>0</v>
      </c>
      <c r="O23" s="1570">
        <f>IF('I6 Customer Data'!P36&gt;0,'I6 Customer Data'!P36,'I6 Customer Data'!P42)</f>
        <v>0</v>
      </c>
      <c r="P23" s="1570">
        <f>IF('I6 Customer Data'!Q36&gt;0,'I6 Customer Data'!Q36,'I6 Customer Data'!Q42)</f>
        <v>0</v>
      </c>
      <c r="Q23" s="1570">
        <f>IF('I6 Customer Data'!R36&gt;0,'I6 Customer Data'!R36,'I6 Customer Data'!R42)</f>
        <v>0</v>
      </c>
      <c r="R23" s="1570">
        <f>IF('I6 Customer Data'!S36&gt;0,'I6 Customer Data'!S36,'I6 Customer Data'!S42)</f>
        <v>0</v>
      </c>
      <c r="S23" s="1570">
        <f>IF('I6 Customer Data'!T36&gt;0,'I6 Customer Data'!T36,'I6 Customer Data'!T42)</f>
        <v>0</v>
      </c>
      <c r="T23" s="1570">
        <f>IF('I6 Customer Data'!U36&gt;0,'I6 Customer Data'!U36,'I6 Customer Data'!U42)</f>
        <v>0</v>
      </c>
      <c r="U23" s="1570">
        <f>IF('I6 Customer Data'!V36&gt;0,'I6 Customer Data'!V36,'I6 Customer Data'!V42)</f>
        <v>0</v>
      </c>
      <c r="V23" s="1570">
        <f>IF('I6 Customer Data'!W36&gt;0,'I6 Customer Data'!W36,'I6 Customer Data'!W42)</f>
        <v>0</v>
      </c>
      <c r="W23" s="1566"/>
    </row>
    <row r="24" spans="1:24" s="1560" customFormat="1" ht="12.75">
      <c r="A24" s="1563"/>
      <c r="B24" s="1564"/>
      <c r="C24" s="1570"/>
      <c r="D24" s="1570"/>
      <c r="E24" s="1570"/>
      <c r="F24" s="1570"/>
      <c r="G24" s="1570"/>
      <c r="H24" s="1570"/>
      <c r="I24" s="1570"/>
      <c r="J24" s="1570"/>
      <c r="K24" s="1570"/>
      <c r="L24" s="1570"/>
      <c r="M24" s="1570"/>
      <c r="N24" s="1570"/>
      <c r="O24" s="1570"/>
      <c r="P24" s="1570"/>
      <c r="Q24" s="1570"/>
      <c r="R24" s="1570"/>
      <c r="S24" s="1570"/>
      <c r="T24" s="1570"/>
      <c r="U24" s="1570"/>
      <c r="V24" s="1570"/>
      <c r="W24" s="1566"/>
    </row>
    <row r="25" spans="1:24" s="1560" customFormat="1" ht="12.75">
      <c r="A25" s="1563" t="s">
        <v>1102</v>
      </c>
      <c r="B25" s="1564">
        <f>SUM(C25:V25)</f>
        <v>6729.2000000000007</v>
      </c>
      <c r="C25" s="1570">
        <f>C19*$A$14/1000</f>
        <v>4563.6000000000004</v>
      </c>
      <c r="D25" s="1570">
        <f t="shared" ref="D25:V25" si="0">D19*$A$14/1000</f>
        <v>542</v>
      </c>
      <c r="E25" s="1570">
        <f t="shared" si="0"/>
        <v>62.8</v>
      </c>
      <c r="F25" s="1570">
        <f t="shared" si="0"/>
        <v>0</v>
      </c>
      <c r="G25" s="1570">
        <f t="shared" si="0"/>
        <v>0</v>
      </c>
      <c r="H25" s="1570">
        <f t="shared" si="0"/>
        <v>0</v>
      </c>
      <c r="I25" s="1570">
        <f t="shared" si="0"/>
        <v>1422.4</v>
      </c>
      <c r="J25" s="1570">
        <f t="shared" si="0"/>
        <v>78</v>
      </c>
      <c r="K25" s="1570">
        <f t="shared" si="0"/>
        <v>60.4</v>
      </c>
      <c r="L25" s="1570">
        <f t="shared" si="0"/>
        <v>0</v>
      </c>
      <c r="M25" s="1570">
        <f t="shared" si="0"/>
        <v>0</v>
      </c>
      <c r="N25" s="1570">
        <f t="shared" si="0"/>
        <v>0</v>
      </c>
      <c r="O25" s="1570">
        <f t="shared" si="0"/>
        <v>0</v>
      </c>
      <c r="P25" s="1570">
        <f t="shared" si="0"/>
        <v>0</v>
      </c>
      <c r="Q25" s="1570">
        <f t="shared" si="0"/>
        <v>0</v>
      </c>
      <c r="R25" s="1570">
        <f t="shared" si="0"/>
        <v>0</v>
      </c>
      <c r="S25" s="1570">
        <f t="shared" si="0"/>
        <v>0</v>
      </c>
      <c r="T25" s="1570">
        <f t="shared" si="0"/>
        <v>0</v>
      </c>
      <c r="U25" s="1570">
        <f t="shared" si="0"/>
        <v>0</v>
      </c>
      <c r="V25" s="1570">
        <f t="shared" si="0"/>
        <v>0</v>
      </c>
      <c r="W25" s="1566"/>
    </row>
    <row r="26" spans="1:24" s="1560" customFormat="1" ht="12.75">
      <c r="A26" s="1563" t="s">
        <v>1103</v>
      </c>
      <c r="B26" s="1564">
        <f>SUM(C26:V26)</f>
        <v>1560.8000000000002</v>
      </c>
      <c r="C26" s="1570">
        <f>C20*$A$14/1000</f>
        <v>0</v>
      </c>
      <c r="D26" s="1570">
        <f t="shared" ref="D26:V26" si="1">D20*$A$14/1000</f>
        <v>0</v>
      </c>
      <c r="E26" s="1570">
        <f t="shared" si="1"/>
        <v>0</v>
      </c>
      <c r="F26" s="1570">
        <f t="shared" si="1"/>
        <v>0</v>
      </c>
      <c r="G26" s="1570">
        <f t="shared" si="1"/>
        <v>0</v>
      </c>
      <c r="H26" s="1570">
        <f t="shared" si="1"/>
        <v>0</v>
      </c>
      <c r="I26" s="1570">
        <f t="shared" si="1"/>
        <v>1422.4</v>
      </c>
      <c r="J26" s="1570">
        <f t="shared" si="1"/>
        <v>78</v>
      </c>
      <c r="K26" s="1570">
        <f t="shared" si="1"/>
        <v>60.4</v>
      </c>
      <c r="L26" s="1570">
        <f t="shared" si="1"/>
        <v>0</v>
      </c>
      <c r="M26" s="1570">
        <f t="shared" si="1"/>
        <v>0</v>
      </c>
      <c r="N26" s="1570">
        <f t="shared" si="1"/>
        <v>0</v>
      </c>
      <c r="O26" s="1570">
        <f t="shared" si="1"/>
        <v>0</v>
      </c>
      <c r="P26" s="1570">
        <f t="shared" si="1"/>
        <v>0</v>
      </c>
      <c r="Q26" s="1570">
        <f t="shared" si="1"/>
        <v>0</v>
      </c>
      <c r="R26" s="1570">
        <f t="shared" si="1"/>
        <v>0</v>
      </c>
      <c r="S26" s="1570">
        <f t="shared" si="1"/>
        <v>0</v>
      </c>
      <c r="T26" s="1570">
        <f t="shared" si="1"/>
        <v>0</v>
      </c>
      <c r="U26" s="1570">
        <f t="shared" si="1"/>
        <v>0</v>
      </c>
      <c r="V26" s="1570">
        <f t="shared" si="1"/>
        <v>0</v>
      </c>
      <c r="W26" s="1566"/>
    </row>
    <row r="27" spans="1:24" s="1560" customFormat="1" ht="12.75">
      <c r="A27" s="1563" t="s">
        <v>1104</v>
      </c>
      <c r="B27" s="1564">
        <f>SUM(C27:V27)</f>
        <v>6729.2000000000007</v>
      </c>
      <c r="C27" s="1570">
        <f>C21*$A$14/1000</f>
        <v>4563.6000000000004</v>
      </c>
      <c r="D27" s="1570">
        <f t="shared" ref="D27:V28" si="2">D21*$A$14/1000</f>
        <v>542</v>
      </c>
      <c r="E27" s="1570">
        <f t="shared" si="2"/>
        <v>62.8</v>
      </c>
      <c r="F27" s="1570">
        <f t="shared" si="2"/>
        <v>0</v>
      </c>
      <c r="G27" s="1570">
        <f t="shared" si="2"/>
        <v>0</v>
      </c>
      <c r="H27" s="1570">
        <f t="shared" si="2"/>
        <v>0</v>
      </c>
      <c r="I27" s="1570">
        <f t="shared" si="2"/>
        <v>1422.4</v>
      </c>
      <c r="J27" s="1570">
        <f t="shared" si="2"/>
        <v>78</v>
      </c>
      <c r="K27" s="1570">
        <f t="shared" si="2"/>
        <v>60.4</v>
      </c>
      <c r="L27" s="1570">
        <f t="shared" si="2"/>
        <v>0</v>
      </c>
      <c r="M27" s="1570">
        <f t="shared" si="2"/>
        <v>0</v>
      </c>
      <c r="N27" s="1570">
        <f t="shared" si="2"/>
        <v>0</v>
      </c>
      <c r="O27" s="1570">
        <f t="shared" si="2"/>
        <v>0</v>
      </c>
      <c r="P27" s="1570">
        <f t="shared" si="2"/>
        <v>0</v>
      </c>
      <c r="Q27" s="1570">
        <f t="shared" si="2"/>
        <v>0</v>
      </c>
      <c r="R27" s="1570">
        <f t="shared" si="2"/>
        <v>0</v>
      </c>
      <c r="S27" s="1570">
        <f t="shared" si="2"/>
        <v>0</v>
      </c>
      <c r="T27" s="1570">
        <f t="shared" si="2"/>
        <v>0</v>
      </c>
      <c r="U27" s="1570">
        <f t="shared" si="2"/>
        <v>0</v>
      </c>
      <c r="V27" s="1570">
        <f t="shared" si="2"/>
        <v>0</v>
      </c>
      <c r="W27" s="1566"/>
    </row>
    <row r="28" spans="1:24" s="1560" customFormat="1" ht="12.75">
      <c r="A28" s="1563" t="s">
        <v>262</v>
      </c>
      <c r="B28" s="1564">
        <f>SUM(C28:V28)</f>
        <v>6478.015696580951</v>
      </c>
      <c r="C28" s="1570">
        <f>C22*$A$14/1000</f>
        <v>4337.6077073443166</v>
      </c>
      <c r="D28" s="1570">
        <f t="shared" si="2"/>
        <v>528.65704584040748</v>
      </c>
      <c r="E28" s="1570">
        <f t="shared" si="2"/>
        <v>50.950943396226414</v>
      </c>
      <c r="F28" s="1570">
        <f t="shared" si="2"/>
        <v>0</v>
      </c>
      <c r="G28" s="1570">
        <f t="shared" si="2"/>
        <v>0</v>
      </c>
      <c r="H28" s="1570">
        <f t="shared" si="2"/>
        <v>0</v>
      </c>
      <c r="I28" s="1570">
        <f t="shared" si="2"/>
        <v>1422.4</v>
      </c>
      <c r="J28" s="1570">
        <f t="shared" si="2"/>
        <v>78</v>
      </c>
      <c r="K28" s="1570">
        <f t="shared" si="2"/>
        <v>60.4</v>
      </c>
      <c r="L28" s="1570">
        <f t="shared" si="2"/>
        <v>0</v>
      </c>
      <c r="M28" s="1570">
        <f t="shared" si="2"/>
        <v>0</v>
      </c>
      <c r="N28" s="1570">
        <f t="shared" si="2"/>
        <v>0</v>
      </c>
      <c r="O28" s="1570">
        <f t="shared" si="2"/>
        <v>0</v>
      </c>
      <c r="P28" s="1570">
        <f t="shared" si="2"/>
        <v>0</v>
      </c>
      <c r="Q28" s="1570">
        <f t="shared" si="2"/>
        <v>0</v>
      </c>
      <c r="R28" s="1570">
        <f t="shared" si="2"/>
        <v>0</v>
      </c>
      <c r="S28" s="1570">
        <f t="shared" si="2"/>
        <v>0</v>
      </c>
      <c r="T28" s="1570">
        <f t="shared" si="2"/>
        <v>0</v>
      </c>
      <c r="U28" s="1570">
        <f t="shared" si="2"/>
        <v>0</v>
      </c>
      <c r="V28" s="1570">
        <f t="shared" si="2"/>
        <v>0</v>
      </c>
      <c r="W28" s="1566"/>
    </row>
    <row r="29" spans="1:24" s="1560" customFormat="1" ht="12.75">
      <c r="A29" s="1563" t="s">
        <v>1105</v>
      </c>
      <c r="B29" s="1564">
        <f>SUM(C29:V29)</f>
        <v>6221.2690774622297</v>
      </c>
      <c r="C29" s="1570">
        <f>C23*$A$14/1000</f>
        <v>4177.4590337894442</v>
      </c>
      <c r="D29" s="1570">
        <f t="shared" ref="D29:V29" si="3">D23*$A$14/1000</f>
        <v>460.10186757215615</v>
      </c>
      <c r="E29" s="1570">
        <f t="shared" si="3"/>
        <v>22.908176100628932</v>
      </c>
      <c r="F29" s="1570">
        <f t="shared" si="3"/>
        <v>0</v>
      </c>
      <c r="G29" s="1570">
        <f t="shared" si="3"/>
        <v>0</v>
      </c>
      <c r="H29" s="1570">
        <f t="shared" si="3"/>
        <v>0</v>
      </c>
      <c r="I29" s="1570">
        <f t="shared" si="3"/>
        <v>1422.4</v>
      </c>
      <c r="J29" s="1570">
        <f t="shared" si="3"/>
        <v>78</v>
      </c>
      <c r="K29" s="1570">
        <f t="shared" si="3"/>
        <v>60.4</v>
      </c>
      <c r="L29" s="1570">
        <f t="shared" si="3"/>
        <v>0</v>
      </c>
      <c r="M29" s="1570">
        <f t="shared" si="3"/>
        <v>0</v>
      </c>
      <c r="N29" s="1570">
        <f t="shared" si="3"/>
        <v>0</v>
      </c>
      <c r="O29" s="1570">
        <f t="shared" si="3"/>
        <v>0</v>
      </c>
      <c r="P29" s="1570">
        <f t="shared" si="3"/>
        <v>0</v>
      </c>
      <c r="Q29" s="1570">
        <f t="shared" si="3"/>
        <v>0</v>
      </c>
      <c r="R29" s="1570">
        <f t="shared" si="3"/>
        <v>0</v>
      </c>
      <c r="S29" s="1570">
        <f t="shared" si="3"/>
        <v>0</v>
      </c>
      <c r="T29" s="1570">
        <f t="shared" si="3"/>
        <v>0</v>
      </c>
      <c r="U29" s="1570">
        <f t="shared" si="3"/>
        <v>0</v>
      </c>
      <c r="V29" s="1570">
        <f t="shared" si="3"/>
        <v>0</v>
      </c>
      <c r="W29" s="1566"/>
    </row>
    <row r="30" spans="1:24" s="1560" customFormat="1" ht="12.75">
      <c r="A30" s="1563"/>
      <c r="B30" s="1564"/>
      <c r="C30" s="1570"/>
      <c r="D30" s="1570"/>
      <c r="E30" s="1570"/>
      <c r="F30" s="1570"/>
      <c r="G30" s="1570"/>
      <c r="H30" s="1570"/>
      <c r="I30" s="1570"/>
      <c r="J30" s="1570"/>
      <c r="K30" s="1570"/>
      <c r="L30" s="1570"/>
      <c r="M30" s="1570"/>
      <c r="N30" s="1570"/>
      <c r="O30" s="1570"/>
      <c r="P30" s="1570"/>
      <c r="Q30" s="1570"/>
      <c r="R30" s="1570"/>
      <c r="S30" s="1570"/>
      <c r="T30" s="1570"/>
      <c r="U30" s="1570"/>
      <c r="V30" s="1570"/>
      <c r="W30" s="1566"/>
    </row>
    <row r="31" spans="1:24" s="1560" customFormat="1" ht="12.75">
      <c r="A31" s="1563"/>
      <c r="B31" s="1564"/>
      <c r="C31" s="1570"/>
      <c r="D31" s="1570"/>
      <c r="E31" s="1570"/>
      <c r="F31" s="1570"/>
      <c r="G31" s="1570"/>
      <c r="H31" s="1570"/>
      <c r="I31" s="1570"/>
      <c r="J31" s="1570"/>
      <c r="K31" s="1570"/>
      <c r="L31" s="1570"/>
      <c r="M31" s="1570"/>
      <c r="N31" s="1570"/>
      <c r="O31" s="1570"/>
      <c r="P31" s="1570"/>
      <c r="Q31" s="1570"/>
      <c r="R31" s="1570"/>
      <c r="S31" s="1570"/>
      <c r="T31" s="1570"/>
      <c r="U31" s="1570"/>
      <c r="V31" s="1570"/>
      <c r="W31" s="1566"/>
    </row>
    <row r="32" spans="1:24" s="1560" customFormat="1" ht="12.75">
      <c r="A32" s="1563" t="s">
        <v>1107</v>
      </c>
      <c r="B32" s="1564"/>
      <c r="C32" s="1570"/>
      <c r="D32" s="1570"/>
      <c r="E32" s="1570"/>
      <c r="F32" s="1570"/>
      <c r="G32" s="1570"/>
      <c r="H32" s="1570"/>
      <c r="I32" s="1570"/>
      <c r="J32" s="1570"/>
      <c r="K32" s="1570"/>
      <c r="L32" s="1570"/>
      <c r="M32" s="1570"/>
      <c r="N32" s="1570"/>
      <c r="O32" s="1570"/>
      <c r="P32" s="1570"/>
      <c r="Q32" s="1570"/>
      <c r="R32" s="1570"/>
      <c r="S32" s="1570"/>
      <c r="T32" s="1570"/>
      <c r="U32" s="1570"/>
      <c r="V32" s="1570"/>
      <c r="W32" s="1566"/>
    </row>
    <row r="33" spans="1:23" s="1560" customFormat="1" ht="12.75">
      <c r="A33" s="1563" t="s">
        <v>461</v>
      </c>
      <c r="B33" s="1564">
        <f>SUM(C33:V33)</f>
        <v>63131.041085505203</v>
      </c>
      <c r="C33" s="1570">
        <f>'I8 Demand Data'!D55</f>
        <v>26619.042620007094</v>
      </c>
      <c r="D33" s="1570">
        <f>'I8 Demand Data'!E55</f>
        <v>10485.746574461984</v>
      </c>
      <c r="E33" s="1570">
        <f>'I8 Demand Data'!F55</f>
        <v>25239.028657606301</v>
      </c>
      <c r="F33" s="1570">
        <f>'I8 Demand Data'!G55</f>
        <v>0</v>
      </c>
      <c r="G33" s="1570">
        <f>'I8 Demand Data'!H55</f>
        <v>0</v>
      </c>
      <c r="H33" s="1570">
        <f>'I8 Demand Data'!I55</f>
        <v>0</v>
      </c>
      <c r="I33" s="1570">
        <f>'I8 Demand Data'!J55</f>
        <v>610.66261607748618</v>
      </c>
      <c r="J33" s="1570">
        <f>'I8 Demand Data'!K55</f>
        <v>77.621765077682298</v>
      </c>
      <c r="K33" s="1570">
        <f>'I8 Demand Data'!L55</f>
        <v>98.93885227466275</v>
      </c>
      <c r="L33" s="1570">
        <f>'I8 Demand Data'!M55</f>
        <v>0</v>
      </c>
      <c r="M33" s="1570">
        <f>'I8 Demand Data'!N55</f>
        <v>0</v>
      </c>
      <c r="N33" s="1570">
        <f>'I8 Demand Data'!O55</f>
        <v>0</v>
      </c>
      <c r="O33" s="1570">
        <f>'I8 Demand Data'!P55</f>
        <v>0</v>
      </c>
      <c r="P33" s="1570">
        <f>'I8 Demand Data'!Q55</f>
        <v>0</v>
      </c>
      <c r="Q33" s="1570">
        <f>'I8 Demand Data'!R55</f>
        <v>0</v>
      </c>
      <c r="R33" s="1570">
        <f>'I8 Demand Data'!S55</f>
        <v>0</v>
      </c>
      <c r="S33" s="1570">
        <f>'I8 Demand Data'!T55</f>
        <v>0</v>
      </c>
      <c r="T33" s="1570">
        <f>'I8 Demand Data'!U55</f>
        <v>0</v>
      </c>
      <c r="U33" s="1570">
        <f>'I8 Demand Data'!V55</f>
        <v>0</v>
      </c>
      <c r="V33" s="1570">
        <f>'I8 Demand Data'!W55</f>
        <v>0</v>
      </c>
      <c r="W33" s="1566"/>
    </row>
    <row r="34" spans="1:23" s="1560" customFormat="1" ht="12.75">
      <c r="A34" s="1563" t="s">
        <v>462</v>
      </c>
      <c r="B34" s="1564">
        <f>SUM(C34:V34)</f>
        <v>63131.041085505203</v>
      </c>
      <c r="C34" s="1570">
        <f>'I8 Demand Data'!D56</f>
        <v>26619.042620007094</v>
      </c>
      <c r="D34" s="1570">
        <f>'I8 Demand Data'!E56</f>
        <v>10485.746574461984</v>
      </c>
      <c r="E34" s="1570">
        <f>'I8 Demand Data'!F56</f>
        <v>25239.028657606301</v>
      </c>
      <c r="F34" s="1570">
        <f>'I8 Demand Data'!G56</f>
        <v>0</v>
      </c>
      <c r="G34" s="1570">
        <f>'I8 Demand Data'!H56</f>
        <v>0</v>
      </c>
      <c r="H34" s="1570">
        <f>'I8 Demand Data'!I56</f>
        <v>0</v>
      </c>
      <c r="I34" s="1570">
        <f>'I8 Demand Data'!J56</f>
        <v>610.66261607748618</v>
      </c>
      <c r="J34" s="1570">
        <f>'I8 Demand Data'!K56</f>
        <v>77.621765077682298</v>
      </c>
      <c r="K34" s="1570">
        <f>'I8 Demand Data'!L56</f>
        <v>98.93885227466275</v>
      </c>
      <c r="L34" s="1570">
        <f>'I8 Demand Data'!M56</f>
        <v>0</v>
      </c>
      <c r="M34" s="1570">
        <f>'I8 Demand Data'!N56</f>
        <v>0</v>
      </c>
      <c r="N34" s="1570">
        <f>'I8 Demand Data'!O56</f>
        <v>0</v>
      </c>
      <c r="O34" s="1570">
        <f>'I8 Demand Data'!P56</f>
        <v>0</v>
      </c>
      <c r="P34" s="1570">
        <f>'I8 Demand Data'!Q56</f>
        <v>0</v>
      </c>
      <c r="Q34" s="1570">
        <f>'I8 Demand Data'!R56</f>
        <v>0</v>
      </c>
      <c r="R34" s="1570">
        <f>'I8 Demand Data'!S56</f>
        <v>0</v>
      </c>
      <c r="S34" s="1570">
        <f>'I8 Demand Data'!T56</f>
        <v>0</v>
      </c>
      <c r="T34" s="1570">
        <f>'I8 Demand Data'!U56</f>
        <v>0</v>
      </c>
      <c r="U34" s="1570">
        <f>'I8 Demand Data'!V56</f>
        <v>0</v>
      </c>
      <c r="V34" s="1570">
        <f>'I8 Demand Data'!W56</f>
        <v>0</v>
      </c>
      <c r="W34" s="1566"/>
    </row>
    <row r="35" spans="1:23" s="1560" customFormat="1" ht="12.75">
      <c r="A35" s="1563" t="s">
        <v>258</v>
      </c>
      <c r="B35" s="1564">
        <f>SUM(C35:V35)</f>
        <v>47235.182066277463</v>
      </c>
      <c r="C35" s="1570">
        <f>'I8 Demand Data'!D57</f>
        <v>25314.614443767878</v>
      </c>
      <c r="D35" s="1570">
        <f>'I8 Demand Data'!E57</f>
        <v>10156.958967676092</v>
      </c>
      <c r="E35" s="1570">
        <f>'I8 Demand Data'!F57</f>
        <v>10976.385421403669</v>
      </c>
      <c r="F35" s="1570">
        <f>'I8 Demand Data'!G57</f>
        <v>0</v>
      </c>
      <c r="G35" s="1570">
        <f>'I8 Demand Data'!H57</f>
        <v>0</v>
      </c>
      <c r="H35" s="1570">
        <f>'I8 Demand Data'!I57</f>
        <v>0</v>
      </c>
      <c r="I35" s="1570">
        <f>'I8 Demand Data'!J57</f>
        <v>610.66261607748618</v>
      </c>
      <c r="J35" s="1570">
        <f>'I8 Demand Data'!K57</f>
        <v>77.621765077682298</v>
      </c>
      <c r="K35" s="1570">
        <f>'I8 Demand Data'!L57</f>
        <v>98.93885227466275</v>
      </c>
      <c r="L35" s="1570">
        <f>'I8 Demand Data'!M57</f>
        <v>0</v>
      </c>
      <c r="M35" s="1570">
        <f>'I8 Demand Data'!N57</f>
        <v>0</v>
      </c>
      <c r="N35" s="1570">
        <f>'I8 Demand Data'!O57</f>
        <v>0</v>
      </c>
      <c r="O35" s="1570">
        <f>'I8 Demand Data'!P57</f>
        <v>0</v>
      </c>
      <c r="P35" s="1570">
        <f>'I8 Demand Data'!Q57</f>
        <v>0</v>
      </c>
      <c r="Q35" s="1570">
        <f>'I8 Demand Data'!R57</f>
        <v>0</v>
      </c>
      <c r="R35" s="1570">
        <f>'I8 Demand Data'!S57</f>
        <v>0</v>
      </c>
      <c r="S35" s="1570">
        <f>'I8 Demand Data'!T57</f>
        <v>0</v>
      </c>
      <c r="T35" s="1570">
        <f>'I8 Demand Data'!U57</f>
        <v>0</v>
      </c>
      <c r="U35" s="1570">
        <f>'I8 Demand Data'!V57</f>
        <v>0</v>
      </c>
      <c r="V35" s="1570">
        <f>'I8 Demand Data'!W57</f>
        <v>0</v>
      </c>
      <c r="W35" s="1566"/>
    </row>
    <row r="36" spans="1:23" s="1560" customFormat="1" ht="12.75">
      <c r="A36" s="1563" t="s">
        <v>463</v>
      </c>
      <c r="B36" s="1564">
        <f>SUM(C36:V36)</f>
        <v>37806.529769787092</v>
      </c>
      <c r="C36" s="1570">
        <f>'I8 Demand Data'!D58</f>
        <v>24528.512819250271</v>
      </c>
      <c r="D36" s="1570">
        <f>'I8 Demand Data'!E58</f>
        <v>7888.2506697561194</v>
      </c>
      <c r="E36" s="1570">
        <f>'I8 Demand Data'!F58</f>
        <v>4602.5430473508814</v>
      </c>
      <c r="F36" s="1570">
        <f>'I8 Demand Data'!G58</f>
        <v>0</v>
      </c>
      <c r="G36" s="1570">
        <f>'I8 Demand Data'!H58</f>
        <v>0</v>
      </c>
      <c r="H36" s="1570">
        <f>'I8 Demand Data'!I58</f>
        <v>0</v>
      </c>
      <c r="I36" s="1570">
        <f>'I8 Demand Data'!J58</f>
        <v>610.66261607748618</v>
      </c>
      <c r="J36" s="1570">
        <f>'I8 Demand Data'!K58</f>
        <v>77.621765077682298</v>
      </c>
      <c r="K36" s="1570">
        <f>'I8 Demand Data'!L58</f>
        <v>98.93885227466275</v>
      </c>
      <c r="L36" s="1570">
        <f>'I8 Demand Data'!M58</f>
        <v>0</v>
      </c>
      <c r="M36" s="1570">
        <f>'I8 Demand Data'!N58</f>
        <v>0</v>
      </c>
      <c r="N36" s="1570">
        <f>'I8 Demand Data'!O58</f>
        <v>0</v>
      </c>
      <c r="O36" s="1570">
        <f>'I8 Demand Data'!P58</f>
        <v>0</v>
      </c>
      <c r="P36" s="1570">
        <f>'I8 Demand Data'!Q58</f>
        <v>0</v>
      </c>
      <c r="Q36" s="1570">
        <f>'I8 Demand Data'!R58</f>
        <v>0</v>
      </c>
      <c r="R36" s="1570">
        <f>'I8 Demand Data'!S58</f>
        <v>0</v>
      </c>
      <c r="S36" s="1570">
        <f>'I8 Demand Data'!T58</f>
        <v>0</v>
      </c>
      <c r="T36" s="1570">
        <f>'I8 Demand Data'!U58</f>
        <v>0</v>
      </c>
      <c r="U36" s="1570">
        <f>'I8 Demand Data'!V58</f>
        <v>0</v>
      </c>
      <c r="V36" s="1570">
        <f>'I8 Demand Data'!W58</f>
        <v>0</v>
      </c>
      <c r="W36" s="1566"/>
    </row>
    <row r="37" spans="1:23" s="1560" customFormat="1" ht="12.75">
      <c r="A37" s="1563"/>
      <c r="B37" s="1564"/>
      <c r="C37" s="1570"/>
      <c r="D37" s="1570"/>
      <c r="E37" s="1570"/>
      <c r="F37" s="1570"/>
      <c r="G37" s="1570"/>
      <c r="H37" s="1570"/>
      <c r="I37" s="1570"/>
      <c r="J37" s="1570"/>
      <c r="K37" s="1570"/>
      <c r="L37" s="1570"/>
      <c r="M37" s="1570"/>
      <c r="N37" s="1570"/>
      <c r="O37" s="1570"/>
      <c r="P37" s="1570"/>
      <c r="Q37" s="1570"/>
      <c r="R37" s="1570"/>
      <c r="S37" s="1570"/>
      <c r="T37" s="1570"/>
      <c r="U37" s="1570"/>
      <c r="V37" s="1570"/>
      <c r="W37" s="1566"/>
    </row>
    <row r="38" spans="1:23" s="1560" customFormat="1" ht="12.75">
      <c r="A38" s="1563" t="s">
        <v>1111</v>
      </c>
      <c r="B38" s="1564"/>
      <c r="C38" s="1570"/>
      <c r="D38" s="1570"/>
      <c r="E38" s="1570"/>
      <c r="F38" s="1570"/>
      <c r="G38" s="1570"/>
      <c r="H38" s="1570"/>
      <c r="I38" s="1570"/>
      <c r="J38" s="1570"/>
      <c r="K38" s="1570"/>
      <c r="L38" s="1570"/>
      <c r="M38" s="1570"/>
      <c r="N38" s="1570"/>
      <c r="O38" s="1570"/>
      <c r="P38" s="1570"/>
      <c r="Q38" s="1570"/>
      <c r="R38" s="1570"/>
      <c r="S38" s="1570"/>
      <c r="T38" s="1570"/>
      <c r="U38" s="1570"/>
      <c r="V38" s="1570"/>
      <c r="W38" s="1566"/>
    </row>
    <row r="39" spans="1:23" s="1560" customFormat="1" ht="12.75">
      <c r="A39" s="1563" t="s">
        <v>1108</v>
      </c>
      <c r="B39" s="1564">
        <f>SUM(C39:V39)</f>
        <v>62382.356704350044</v>
      </c>
      <c r="C39" s="1570">
        <f t="shared" ref="C39:V39" si="4">IF((C33-C26)&lt;0,0,(C33-C26))</f>
        <v>26619.042620007094</v>
      </c>
      <c r="D39" s="1570">
        <f t="shared" si="4"/>
        <v>10485.746574461984</v>
      </c>
      <c r="E39" s="1570">
        <f t="shared" si="4"/>
        <v>25239.028657606301</v>
      </c>
      <c r="F39" s="1570">
        <f t="shared" si="4"/>
        <v>0</v>
      </c>
      <c r="G39" s="1570">
        <f t="shared" si="4"/>
        <v>0</v>
      </c>
      <c r="H39" s="1570">
        <f t="shared" si="4"/>
        <v>0</v>
      </c>
      <c r="I39" s="1570">
        <f t="shared" si="4"/>
        <v>0</v>
      </c>
      <c r="J39" s="1570">
        <f t="shared" si="4"/>
        <v>0</v>
      </c>
      <c r="K39" s="1570">
        <f t="shared" si="4"/>
        <v>38.538852274662752</v>
      </c>
      <c r="L39" s="1570">
        <f t="shared" si="4"/>
        <v>0</v>
      </c>
      <c r="M39" s="1570">
        <f t="shared" si="4"/>
        <v>0</v>
      </c>
      <c r="N39" s="1570">
        <f t="shared" si="4"/>
        <v>0</v>
      </c>
      <c r="O39" s="1570">
        <f t="shared" si="4"/>
        <v>0</v>
      </c>
      <c r="P39" s="1570">
        <f t="shared" si="4"/>
        <v>0</v>
      </c>
      <c r="Q39" s="1570">
        <f t="shared" si="4"/>
        <v>0</v>
      </c>
      <c r="R39" s="1570">
        <f t="shared" si="4"/>
        <v>0</v>
      </c>
      <c r="S39" s="1570">
        <f t="shared" si="4"/>
        <v>0</v>
      </c>
      <c r="T39" s="1570">
        <f t="shared" si="4"/>
        <v>0</v>
      </c>
      <c r="U39" s="1570">
        <f t="shared" si="4"/>
        <v>0</v>
      </c>
      <c r="V39" s="1570">
        <f t="shared" si="4"/>
        <v>0</v>
      </c>
      <c r="W39" s="1566"/>
    </row>
    <row r="40" spans="1:23" s="1560" customFormat="1" ht="12.75">
      <c r="A40" s="1563" t="s">
        <v>1109</v>
      </c>
      <c r="B40" s="1564">
        <f>SUM(C40:V40)</f>
        <v>57213.956704350043</v>
      </c>
      <c r="C40" s="1570">
        <f t="shared" ref="C40:V41" si="5">IF((C34-C27)&lt;0,0,(C34-C27))</f>
        <v>22055.442620007096</v>
      </c>
      <c r="D40" s="1570">
        <f t="shared" si="5"/>
        <v>9943.746574461984</v>
      </c>
      <c r="E40" s="1570">
        <f t="shared" si="5"/>
        <v>25176.228657606302</v>
      </c>
      <c r="F40" s="1570">
        <f t="shared" si="5"/>
        <v>0</v>
      </c>
      <c r="G40" s="1570">
        <f t="shared" si="5"/>
        <v>0</v>
      </c>
      <c r="H40" s="1570">
        <f t="shared" si="5"/>
        <v>0</v>
      </c>
      <c r="I40" s="1570">
        <f t="shared" si="5"/>
        <v>0</v>
      </c>
      <c r="J40" s="1570">
        <f t="shared" si="5"/>
        <v>0</v>
      </c>
      <c r="K40" s="1570">
        <f t="shared" si="5"/>
        <v>38.538852274662752</v>
      </c>
      <c r="L40" s="1570">
        <f t="shared" si="5"/>
        <v>0</v>
      </c>
      <c r="M40" s="1570">
        <f t="shared" si="5"/>
        <v>0</v>
      </c>
      <c r="N40" s="1570">
        <f t="shared" si="5"/>
        <v>0</v>
      </c>
      <c r="O40" s="1570">
        <f t="shared" si="5"/>
        <v>0</v>
      </c>
      <c r="P40" s="1570">
        <f t="shared" si="5"/>
        <v>0</v>
      </c>
      <c r="Q40" s="1570">
        <f t="shared" si="5"/>
        <v>0</v>
      </c>
      <c r="R40" s="1570">
        <f t="shared" si="5"/>
        <v>0</v>
      </c>
      <c r="S40" s="1570">
        <f t="shared" si="5"/>
        <v>0</v>
      </c>
      <c r="T40" s="1570">
        <f t="shared" si="5"/>
        <v>0</v>
      </c>
      <c r="U40" s="1570">
        <f t="shared" si="5"/>
        <v>0</v>
      </c>
      <c r="V40" s="1570">
        <f t="shared" si="5"/>
        <v>0</v>
      </c>
      <c r="W40" s="1566"/>
    </row>
    <row r="41" spans="1:23" s="1560" customFormat="1" ht="12.75">
      <c r="A41" s="1563" t="s">
        <v>263</v>
      </c>
      <c r="B41" s="1564">
        <f>SUM(C41:V41)</f>
        <v>41569.281988541348</v>
      </c>
      <c r="C41" s="1570">
        <f t="shared" si="5"/>
        <v>20977.006736423562</v>
      </c>
      <c r="D41" s="1570">
        <f t="shared" si="5"/>
        <v>9628.301921835684</v>
      </c>
      <c r="E41" s="1570">
        <f t="shared" si="5"/>
        <v>10925.434478007443</v>
      </c>
      <c r="F41" s="1570">
        <f t="shared" si="5"/>
        <v>0</v>
      </c>
      <c r="G41" s="1570">
        <f t="shared" si="5"/>
        <v>0</v>
      </c>
      <c r="H41" s="1570">
        <f t="shared" si="5"/>
        <v>0</v>
      </c>
      <c r="I41" s="1570">
        <f t="shared" si="5"/>
        <v>0</v>
      </c>
      <c r="J41" s="1570">
        <f t="shared" si="5"/>
        <v>0</v>
      </c>
      <c r="K41" s="1570">
        <f t="shared" si="5"/>
        <v>38.538852274662752</v>
      </c>
      <c r="L41" s="1570">
        <f t="shared" si="5"/>
        <v>0</v>
      </c>
      <c r="M41" s="1570">
        <f t="shared" si="5"/>
        <v>0</v>
      </c>
      <c r="N41" s="1570">
        <f t="shared" si="5"/>
        <v>0</v>
      </c>
      <c r="O41" s="1570">
        <f t="shared" si="5"/>
        <v>0</v>
      </c>
      <c r="P41" s="1570">
        <f t="shared" si="5"/>
        <v>0</v>
      </c>
      <c r="Q41" s="1570">
        <f t="shared" si="5"/>
        <v>0</v>
      </c>
      <c r="R41" s="1570">
        <f t="shared" si="5"/>
        <v>0</v>
      </c>
      <c r="S41" s="1570">
        <f t="shared" si="5"/>
        <v>0</v>
      </c>
      <c r="T41" s="1570">
        <f t="shared" si="5"/>
        <v>0</v>
      </c>
      <c r="U41" s="1570">
        <f t="shared" si="5"/>
        <v>0</v>
      </c>
      <c r="V41" s="1570">
        <f t="shared" si="5"/>
        <v>0</v>
      </c>
      <c r="W41" s="1566"/>
    </row>
    <row r="42" spans="1:23" s="1560" customFormat="1" ht="12.75">
      <c r="A42" s="1563" t="s">
        <v>1110</v>
      </c>
      <c r="B42" s="1564">
        <f>SUM(C42:V42)</f>
        <v>32397.376311169701</v>
      </c>
      <c r="C42" s="1570">
        <f t="shared" ref="C42:V42" si="6">IF((C36-C29)&lt;0,0,(C36-C29))</f>
        <v>20351.053785460826</v>
      </c>
      <c r="D42" s="1570">
        <f t="shared" si="6"/>
        <v>7428.1488021839632</v>
      </c>
      <c r="E42" s="1570">
        <f t="shared" si="6"/>
        <v>4579.6348712502522</v>
      </c>
      <c r="F42" s="1570">
        <f t="shared" si="6"/>
        <v>0</v>
      </c>
      <c r="G42" s="1570">
        <f t="shared" si="6"/>
        <v>0</v>
      </c>
      <c r="H42" s="1570">
        <f t="shared" si="6"/>
        <v>0</v>
      </c>
      <c r="I42" s="1570">
        <f t="shared" si="6"/>
        <v>0</v>
      </c>
      <c r="J42" s="1570">
        <f t="shared" si="6"/>
        <v>0</v>
      </c>
      <c r="K42" s="1570">
        <f t="shared" si="6"/>
        <v>38.538852274662752</v>
      </c>
      <c r="L42" s="1570">
        <f t="shared" si="6"/>
        <v>0</v>
      </c>
      <c r="M42" s="1570">
        <f t="shared" si="6"/>
        <v>0</v>
      </c>
      <c r="N42" s="1570">
        <f t="shared" si="6"/>
        <v>0</v>
      </c>
      <c r="O42" s="1570">
        <f t="shared" si="6"/>
        <v>0</v>
      </c>
      <c r="P42" s="1570">
        <f t="shared" si="6"/>
        <v>0</v>
      </c>
      <c r="Q42" s="1570">
        <f t="shared" si="6"/>
        <v>0</v>
      </c>
      <c r="R42" s="1570">
        <f t="shared" si="6"/>
        <v>0</v>
      </c>
      <c r="S42" s="1570">
        <f t="shared" si="6"/>
        <v>0</v>
      </c>
      <c r="T42" s="1570">
        <f t="shared" si="6"/>
        <v>0</v>
      </c>
      <c r="U42" s="1570">
        <f t="shared" si="6"/>
        <v>0</v>
      </c>
      <c r="V42" s="1570">
        <f t="shared" si="6"/>
        <v>0</v>
      </c>
      <c r="W42" s="1566"/>
    </row>
    <row r="43" spans="1:23" s="1560" customFormat="1" ht="12.75">
      <c r="A43" s="1563"/>
      <c r="B43" s="1564"/>
      <c r="C43" s="1570"/>
      <c r="D43" s="1570"/>
      <c r="E43" s="1570"/>
      <c r="F43" s="1570"/>
      <c r="G43" s="1570"/>
      <c r="H43" s="1570"/>
      <c r="I43" s="1570"/>
      <c r="J43" s="1570"/>
      <c r="K43" s="1570"/>
      <c r="L43" s="1570"/>
      <c r="M43" s="1570"/>
      <c r="N43" s="1570"/>
      <c r="O43" s="1570"/>
      <c r="P43" s="1570"/>
      <c r="Q43" s="1570"/>
      <c r="R43" s="1570"/>
      <c r="S43" s="1570"/>
      <c r="T43" s="1570"/>
      <c r="U43" s="1570"/>
      <c r="V43" s="1570"/>
      <c r="W43" s="1566"/>
    </row>
    <row r="44" spans="1:23" s="1560" customFormat="1" ht="12.75">
      <c r="A44" s="1563" t="s">
        <v>282</v>
      </c>
      <c r="B44" s="1564"/>
      <c r="C44" s="1570"/>
      <c r="D44" s="1570"/>
      <c r="E44" s="1570"/>
      <c r="F44" s="1570"/>
      <c r="G44" s="1570"/>
      <c r="H44" s="1570"/>
      <c r="I44" s="1570"/>
      <c r="J44" s="1570"/>
      <c r="K44" s="1570"/>
      <c r="L44" s="1570"/>
      <c r="M44" s="1570"/>
      <c r="N44" s="1570"/>
      <c r="O44" s="1570"/>
      <c r="P44" s="1570"/>
      <c r="Q44" s="1570"/>
      <c r="R44" s="1570"/>
      <c r="S44" s="1570"/>
      <c r="T44" s="1570"/>
      <c r="U44" s="1570"/>
      <c r="V44" s="1570"/>
      <c r="W44" s="1566"/>
    </row>
    <row r="45" spans="1:23" s="1560" customFormat="1" ht="12.75">
      <c r="A45" s="1563"/>
      <c r="B45" s="1564"/>
      <c r="C45" s="1570"/>
      <c r="D45" s="1570"/>
      <c r="E45" s="1570"/>
      <c r="F45" s="1570"/>
      <c r="G45" s="1570"/>
      <c r="H45" s="1570"/>
      <c r="I45" s="1570"/>
      <c r="J45" s="1570"/>
      <c r="K45" s="1570"/>
      <c r="L45" s="1570"/>
      <c r="M45" s="1570"/>
      <c r="N45" s="1570"/>
      <c r="O45" s="1570"/>
      <c r="P45" s="1570"/>
      <c r="Q45" s="1570"/>
      <c r="R45" s="1570"/>
      <c r="S45" s="1570"/>
      <c r="T45" s="1570"/>
      <c r="U45" s="1570"/>
      <c r="V45" s="1570"/>
      <c r="W45" s="1566"/>
    </row>
    <row r="46" spans="1:23" s="1560" customFormat="1" ht="12.75">
      <c r="A46" s="1563" t="s">
        <v>464</v>
      </c>
      <c r="B46" s="1564">
        <f>SUM(C46:V46)</f>
        <v>245384.96850501053</v>
      </c>
      <c r="C46" s="1570">
        <f>'I8 Demand Data'!D61</f>
        <v>101629.01738620692</v>
      </c>
      <c r="D46" s="1570">
        <f>'I8 Demand Data'!E61</f>
        <v>41201.904245250691</v>
      </c>
      <c r="E46" s="1570">
        <f>'I8 Demand Data'!F61</f>
        <v>99459.186056661012</v>
      </c>
      <c r="F46" s="1570">
        <f>'I8 Demand Data'!G61</f>
        <v>0</v>
      </c>
      <c r="G46" s="1570">
        <f>'I8 Demand Data'!H61</f>
        <v>0</v>
      </c>
      <c r="H46" s="1570">
        <f>'I8 Demand Data'!I61</f>
        <v>0</v>
      </c>
      <c r="I46" s="1570">
        <f>'I8 Demand Data'!J61</f>
        <v>2400.6368763237888</v>
      </c>
      <c r="J46" s="1570">
        <f>'I8 Demand Data'!K61</f>
        <v>304.7713757896193</v>
      </c>
      <c r="K46" s="1570">
        <f>'I8 Demand Data'!L61</f>
        <v>389.45256477849125</v>
      </c>
      <c r="L46" s="1570">
        <f>'I8 Demand Data'!M61</f>
        <v>0</v>
      </c>
      <c r="M46" s="1570">
        <f>'I8 Demand Data'!N61</f>
        <v>0</v>
      </c>
      <c r="N46" s="1570">
        <f>'I8 Demand Data'!O61</f>
        <v>0</v>
      </c>
      <c r="O46" s="1570">
        <f>'I8 Demand Data'!P61</f>
        <v>0</v>
      </c>
      <c r="P46" s="1570">
        <f>'I8 Demand Data'!Q61</f>
        <v>0</v>
      </c>
      <c r="Q46" s="1570">
        <f>'I8 Demand Data'!R61</f>
        <v>0</v>
      </c>
      <c r="R46" s="1570">
        <f>'I8 Demand Data'!S61</f>
        <v>0</v>
      </c>
      <c r="S46" s="1570">
        <f>'I8 Demand Data'!T61</f>
        <v>0</v>
      </c>
      <c r="T46" s="1570">
        <f>'I8 Demand Data'!U61</f>
        <v>0</v>
      </c>
      <c r="U46" s="1570">
        <f>'I8 Demand Data'!V61</f>
        <v>0</v>
      </c>
      <c r="V46" s="1570">
        <f>'I8 Demand Data'!W61</f>
        <v>0</v>
      </c>
      <c r="W46" s="1566"/>
    </row>
    <row r="47" spans="1:23" s="1560" customFormat="1" ht="12.75">
      <c r="A47" s="1563" t="s">
        <v>465</v>
      </c>
      <c r="B47" s="1564">
        <f>SUM(C47:V47)</f>
        <v>245384.96850501053</v>
      </c>
      <c r="C47" s="1570">
        <f>'I8 Demand Data'!D62</f>
        <v>101629.01738620692</v>
      </c>
      <c r="D47" s="1570">
        <f>'I8 Demand Data'!E62</f>
        <v>41201.904245250691</v>
      </c>
      <c r="E47" s="1570">
        <f>'I8 Demand Data'!F62</f>
        <v>99459.186056661012</v>
      </c>
      <c r="F47" s="1570">
        <f>'I8 Demand Data'!G62</f>
        <v>0</v>
      </c>
      <c r="G47" s="1570">
        <f>'I8 Demand Data'!H62</f>
        <v>0</v>
      </c>
      <c r="H47" s="1570">
        <f>'I8 Demand Data'!I62</f>
        <v>0</v>
      </c>
      <c r="I47" s="1570">
        <f>'I8 Demand Data'!J62</f>
        <v>2400.6368763237888</v>
      </c>
      <c r="J47" s="1570">
        <f>'I8 Demand Data'!K62</f>
        <v>304.7713757896193</v>
      </c>
      <c r="K47" s="1570">
        <f>'I8 Demand Data'!L62</f>
        <v>389.45256477849125</v>
      </c>
      <c r="L47" s="1570">
        <f>'I8 Demand Data'!M62</f>
        <v>0</v>
      </c>
      <c r="M47" s="1570">
        <f>'I8 Demand Data'!N62</f>
        <v>0</v>
      </c>
      <c r="N47" s="1570">
        <f>'I8 Demand Data'!O62</f>
        <v>0</v>
      </c>
      <c r="O47" s="1570">
        <f>'I8 Demand Data'!P62</f>
        <v>0</v>
      </c>
      <c r="P47" s="1570">
        <f>'I8 Demand Data'!Q62</f>
        <v>0</v>
      </c>
      <c r="Q47" s="1570">
        <f>'I8 Demand Data'!R62</f>
        <v>0</v>
      </c>
      <c r="R47" s="1570">
        <f>'I8 Demand Data'!S62</f>
        <v>0</v>
      </c>
      <c r="S47" s="1570">
        <f>'I8 Demand Data'!T62</f>
        <v>0</v>
      </c>
      <c r="T47" s="1570">
        <f>'I8 Demand Data'!U62</f>
        <v>0</v>
      </c>
      <c r="U47" s="1570">
        <f>'I8 Demand Data'!V62</f>
        <v>0</v>
      </c>
      <c r="V47" s="1570">
        <f>'I8 Demand Data'!W62</f>
        <v>0</v>
      </c>
      <c r="W47" s="1566"/>
    </row>
    <row r="48" spans="1:23" s="1560" customFormat="1" ht="12.75">
      <c r="A48" s="1563" t="s">
        <v>259</v>
      </c>
      <c r="B48" s="1564">
        <f>SUM(C48:V48)</f>
        <v>182908.21574720784</v>
      </c>
      <c r="C48" s="1570">
        <f>'I8 Demand Data'!D63</f>
        <v>96648.832497722819</v>
      </c>
      <c r="D48" s="1570">
        <f>'I8 Demand Data'!E63</f>
        <v>39909.990942214128</v>
      </c>
      <c r="E48" s="1570">
        <f>'I8 Demand Data'!F63</f>
        <v>43254.531490378969</v>
      </c>
      <c r="F48" s="1570">
        <f>'I8 Demand Data'!G63</f>
        <v>0</v>
      </c>
      <c r="G48" s="1570">
        <f>'I8 Demand Data'!H63</f>
        <v>0</v>
      </c>
      <c r="H48" s="1570">
        <f>'I8 Demand Data'!I63</f>
        <v>0</v>
      </c>
      <c r="I48" s="1570">
        <f>'I8 Demand Data'!J63</f>
        <v>2400.6368763237888</v>
      </c>
      <c r="J48" s="1570">
        <f>'I8 Demand Data'!K63</f>
        <v>304.7713757896193</v>
      </c>
      <c r="K48" s="1570">
        <f>'I8 Demand Data'!L63</f>
        <v>389.45256477849125</v>
      </c>
      <c r="L48" s="1570">
        <f>'I8 Demand Data'!M63</f>
        <v>0</v>
      </c>
      <c r="M48" s="1570">
        <f>'I8 Demand Data'!N63</f>
        <v>0</v>
      </c>
      <c r="N48" s="1570">
        <f>'I8 Demand Data'!O63</f>
        <v>0</v>
      </c>
      <c r="O48" s="1570">
        <f>'I8 Demand Data'!P63</f>
        <v>0</v>
      </c>
      <c r="P48" s="1570">
        <f>'I8 Demand Data'!Q63</f>
        <v>0</v>
      </c>
      <c r="Q48" s="1570">
        <f>'I8 Demand Data'!R63</f>
        <v>0</v>
      </c>
      <c r="R48" s="1570">
        <f>'I8 Demand Data'!S63</f>
        <v>0</v>
      </c>
      <c r="S48" s="1570">
        <f>'I8 Demand Data'!T63</f>
        <v>0</v>
      </c>
      <c r="T48" s="1570">
        <f>'I8 Demand Data'!U63</f>
        <v>0</v>
      </c>
      <c r="U48" s="1570">
        <f>'I8 Demand Data'!V63</f>
        <v>0</v>
      </c>
      <c r="V48" s="1570">
        <f>'I8 Demand Data'!W63</f>
        <v>0</v>
      </c>
      <c r="W48" s="1566"/>
    </row>
    <row r="49" spans="1:23" s="1560" customFormat="1" ht="12.75">
      <c r="A49" s="1563" t="s">
        <v>466</v>
      </c>
      <c r="B49" s="1564">
        <f>SUM(C49:V49)</f>
        <v>145875.12492653501</v>
      </c>
      <c r="C49" s="1570">
        <f>'I8 Demand Data'!D64</f>
        <v>93647.569950234407</v>
      </c>
      <c r="D49" s="1570">
        <f>'I8 Demand Data'!E64</f>
        <v>30995.499123485381</v>
      </c>
      <c r="E49" s="1570">
        <f>'I8 Demand Data'!F64</f>
        <v>18137.195035923298</v>
      </c>
      <c r="F49" s="1570">
        <f>'I8 Demand Data'!G64</f>
        <v>0</v>
      </c>
      <c r="G49" s="1570">
        <f>'I8 Demand Data'!H64</f>
        <v>0</v>
      </c>
      <c r="H49" s="1570">
        <f>'I8 Demand Data'!I64</f>
        <v>0</v>
      </c>
      <c r="I49" s="1570">
        <f>'I8 Demand Data'!J64</f>
        <v>2400.6368763237888</v>
      </c>
      <c r="J49" s="1570">
        <f>'I8 Demand Data'!K64</f>
        <v>304.7713757896193</v>
      </c>
      <c r="K49" s="1570">
        <f>'I8 Demand Data'!L64</f>
        <v>389.45256477849125</v>
      </c>
      <c r="L49" s="1570">
        <f>'I8 Demand Data'!M64</f>
        <v>0</v>
      </c>
      <c r="M49" s="1570">
        <f>'I8 Demand Data'!N64</f>
        <v>0</v>
      </c>
      <c r="N49" s="1570">
        <f>'I8 Demand Data'!O64</f>
        <v>0</v>
      </c>
      <c r="O49" s="1570">
        <f>'I8 Demand Data'!P64</f>
        <v>0</v>
      </c>
      <c r="P49" s="1570">
        <f>'I8 Demand Data'!Q64</f>
        <v>0</v>
      </c>
      <c r="Q49" s="1570">
        <f>'I8 Demand Data'!R64</f>
        <v>0</v>
      </c>
      <c r="R49" s="1570">
        <f>'I8 Demand Data'!S64</f>
        <v>0</v>
      </c>
      <c r="S49" s="1570">
        <f>'I8 Demand Data'!T64</f>
        <v>0</v>
      </c>
      <c r="T49" s="1570">
        <f>'I8 Demand Data'!U64</f>
        <v>0</v>
      </c>
      <c r="U49" s="1570">
        <f>'I8 Demand Data'!V64</f>
        <v>0</v>
      </c>
      <c r="V49" s="1570">
        <f>'I8 Demand Data'!W64</f>
        <v>0</v>
      </c>
      <c r="W49" s="1566"/>
    </row>
    <row r="50" spans="1:23" s="1560" customFormat="1" ht="12.75">
      <c r="A50" s="1563"/>
      <c r="B50" s="1564"/>
      <c r="C50" s="1570"/>
      <c r="D50" s="1570"/>
      <c r="E50" s="1570"/>
      <c r="F50" s="1570"/>
      <c r="G50" s="1570"/>
      <c r="H50" s="1570"/>
      <c r="I50" s="1570"/>
      <c r="J50" s="1570"/>
      <c r="K50" s="1570"/>
      <c r="L50" s="1570"/>
      <c r="M50" s="1570"/>
      <c r="N50" s="1570"/>
      <c r="O50" s="1570"/>
      <c r="P50" s="1570"/>
      <c r="Q50" s="1570"/>
      <c r="R50" s="1570"/>
      <c r="S50" s="1570"/>
      <c r="T50" s="1570"/>
      <c r="U50" s="1570"/>
      <c r="V50" s="1570"/>
      <c r="W50" s="1566"/>
    </row>
    <row r="51" spans="1:23" s="1560" customFormat="1" ht="12.75">
      <c r="A51" s="1563" t="s">
        <v>1112</v>
      </c>
      <c r="B51" s="1564"/>
      <c r="C51" s="1570"/>
      <c r="D51" s="1570"/>
      <c r="E51" s="1570"/>
      <c r="F51" s="1570"/>
      <c r="G51" s="1570"/>
      <c r="H51" s="1570"/>
      <c r="I51" s="1570"/>
      <c r="J51" s="1570"/>
      <c r="K51" s="1570"/>
      <c r="L51" s="1570"/>
      <c r="M51" s="1570"/>
      <c r="N51" s="1570"/>
      <c r="O51" s="1570"/>
      <c r="P51" s="1570"/>
      <c r="Q51" s="1570"/>
      <c r="R51" s="1570"/>
      <c r="S51" s="1570"/>
      <c r="T51" s="1570"/>
      <c r="U51" s="1570"/>
      <c r="V51" s="1570"/>
      <c r="W51" s="1566"/>
    </row>
    <row r="52" spans="1:23" s="1560" customFormat="1" ht="12.75">
      <c r="A52" s="1563" t="s">
        <v>1113</v>
      </c>
      <c r="B52" s="1564">
        <f>SUM(C52:V52)</f>
        <v>242437.96025289712</v>
      </c>
      <c r="C52" s="1570">
        <f t="shared" ref="C52:V52" si="7">IF((C46-C26*4)&lt;0,0,(C46-C26*4))</f>
        <v>101629.01738620692</v>
      </c>
      <c r="D52" s="1570">
        <f t="shared" si="7"/>
        <v>41201.904245250691</v>
      </c>
      <c r="E52" s="1570">
        <f t="shared" si="7"/>
        <v>99459.186056661012</v>
      </c>
      <c r="F52" s="1570">
        <f t="shared" si="7"/>
        <v>0</v>
      </c>
      <c r="G52" s="1570">
        <f t="shared" si="7"/>
        <v>0</v>
      </c>
      <c r="H52" s="1570">
        <f t="shared" si="7"/>
        <v>0</v>
      </c>
      <c r="I52" s="1570">
        <f t="shared" si="7"/>
        <v>0</v>
      </c>
      <c r="J52" s="1570">
        <f t="shared" si="7"/>
        <v>0</v>
      </c>
      <c r="K52" s="1570">
        <f t="shared" si="7"/>
        <v>147.85256477849126</v>
      </c>
      <c r="L52" s="1570">
        <f t="shared" si="7"/>
        <v>0</v>
      </c>
      <c r="M52" s="1570">
        <f t="shared" si="7"/>
        <v>0</v>
      </c>
      <c r="N52" s="1570">
        <f t="shared" si="7"/>
        <v>0</v>
      </c>
      <c r="O52" s="1570">
        <f t="shared" si="7"/>
        <v>0</v>
      </c>
      <c r="P52" s="1570">
        <f t="shared" si="7"/>
        <v>0</v>
      </c>
      <c r="Q52" s="1570">
        <f t="shared" si="7"/>
        <v>0</v>
      </c>
      <c r="R52" s="1570">
        <f t="shared" si="7"/>
        <v>0</v>
      </c>
      <c r="S52" s="1570">
        <f t="shared" si="7"/>
        <v>0</v>
      </c>
      <c r="T52" s="1570">
        <f t="shared" si="7"/>
        <v>0</v>
      </c>
      <c r="U52" s="1570">
        <f t="shared" si="7"/>
        <v>0</v>
      </c>
      <c r="V52" s="1570">
        <f t="shared" si="7"/>
        <v>0</v>
      </c>
      <c r="W52" s="1566"/>
    </row>
    <row r="53" spans="1:23" s="1560" customFormat="1" ht="12.75">
      <c r="A53" s="1563" t="s">
        <v>1114</v>
      </c>
      <c r="B53" s="1564">
        <f>SUM(C53:V53)</f>
        <v>221764.36025289711</v>
      </c>
      <c r="C53" s="1570">
        <f t="shared" ref="C53:V54" si="8">IF((C47-C27*4)&lt;0,0,(C47-C27*4))</f>
        <v>83374.617386206926</v>
      </c>
      <c r="D53" s="1570">
        <f t="shared" si="8"/>
        <v>39033.904245250691</v>
      </c>
      <c r="E53" s="1570">
        <f t="shared" si="8"/>
        <v>99207.986056661015</v>
      </c>
      <c r="F53" s="1570">
        <f t="shared" si="8"/>
        <v>0</v>
      </c>
      <c r="G53" s="1570">
        <f t="shared" si="8"/>
        <v>0</v>
      </c>
      <c r="H53" s="1570">
        <f t="shared" si="8"/>
        <v>0</v>
      </c>
      <c r="I53" s="1570">
        <f t="shared" si="8"/>
        <v>0</v>
      </c>
      <c r="J53" s="1570">
        <f t="shared" si="8"/>
        <v>0</v>
      </c>
      <c r="K53" s="1570">
        <f t="shared" si="8"/>
        <v>147.85256477849126</v>
      </c>
      <c r="L53" s="1570">
        <f t="shared" si="8"/>
        <v>0</v>
      </c>
      <c r="M53" s="1570">
        <f t="shared" si="8"/>
        <v>0</v>
      </c>
      <c r="N53" s="1570">
        <f t="shared" si="8"/>
        <v>0</v>
      </c>
      <c r="O53" s="1570">
        <f t="shared" si="8"/>
        <v>0</v>
      </c>
      <c r="P53" s="1570">
        <f t="shared" si="8"/>
        <v>0</v>
      </c>
      <c r="Q53" s="1570">
        <f t="shared" si="8"/>
        <v>0</v>
      </c>
      <c r="R53" s="1570">
        <f t="shared" si="8"/>
        <v>0</v>
      </c>
      <c r="S53" s="1570">
        <f t="shared" si="8"/>
        <v>0</v>
      </c>
      <c r="T53" s="1570">
        <f t="shared" si="8"/>
        <v>0</v>
      </c>
      <c r="U53" s="1570">
        <f t="shared" si="8"/>
        <v>0</v>
      </c>
      <c r="V53" s="1570">
        <f t="shared" si="8"/>
        <v>0</v>
      </c>
      <c r="W53" s="1566"/>
    </row>
    <row r="54" spans="1:23" s="1560" customFormat="1" ht="12.75">
      <c r="A54" s="1563" t="s">
        <v>264</v>
      </c>
      <c r="B54" s="1564">
        <f>SUM(C54:V54)</f>
        <v>160292.3447087706</v>
      </c>
      <c r="C54" s="1570">
        <f t="shared" si="8"/>
        <v>79298.401668345556</v>
      </c>
      <c r="D54" s="1570">
        <f t="shared" si="8"/>
        <v>37795.362758852498</v>
      </c>
      <c r="E54" s="1570">
        <f t="shared" si="8"/>
        <v>43050.727716794063</v>
      </c>
      <c r="F54" s="1570">
        <f t="shared" si="8"/>
        <v>0</v>
      </c>
      <c r="G54" s="1570">
        <f t="shared" si="8"/>
        <v>0</v>
      </c>
      <c r="H54" s="1570">
        <f t="shared" si="8"/>
        <v>0</v>
      </c>
      <c r="I54" s="1570">
        <f t="shared" si="8"/>
        <v>0</v>
      </c>
      <c r="J54" s="1570">
        <f t="shared" si="8"/>
        <v>0</v>
      </c>
      <c r="K54" s="1570">
        <f t="shared" si="8"/>
        <v>147.85256477849126</v>
      </c>
      <c r="L54" s="1570">
        <f t="shared" si="8"/>
        <v>0</v>
      </c>
      <c r="M54" s="1570">
        <f t="shared" si="8"/>
        <v>0</v>
      </c>
      <c r="N54" s="1570">
        <f t="shared" si="8"/>
        <v>0</v>
      </c>
      <c r="O54" s="1570">
        <f t="shared" si="8"/>
        <v>0</v>
      </c>
      <c r="P54" s="1570">
        <f t="shared" si="8"/>
        <v>0</v>
      </c>
      <c r="Q54" s="1570">
        <f t="shared" si="8"/>
        <v>0</v>
      </c>
      <c r="R54" s="1570">
        <f t="shared" si="8"/>
        <v>0</v>
      </c>
      <c r="S54" s="1570">
        <f t="shared" si="8"/>
        <v>0</v>
      </c>
      <c r="T54" s="1570">
        <f t="shared" si="8"/>
        <v>0</v>
      </c>
      <c r="U54" s="1570">
        <f t="shared" si="8"/>
        <v>0</v>
      </c>
      <c r="V54" s="1570">
        <f t="shared" si="8"/>
        <v>0</v>
      </c>
      <c r="W54" s="1566"/>
    </row>
    <row r="55" spans="1:23" s="1560" customFormat="1" ht="12.75">
      <c r="A55" s="1563" t="s">
        <v>1115</v>
      </c>
      <c r="B55" s="1564">
        <f>SUM(C55:V55)</f>
        <v>124286.24036457264</v>
      </c>
      <c r="C55" s="1570">
        <f t="shared" ref="C55:V55" si="9">IF((C49-C29*4)&lt;0,0,(C49-C29*4))</f>
        <v>76937.73381507663</v>
      </c>
      <c r="D55" s="1570">
        <f t="shared" si="9"/>
        <v>29155.091653196756</v>
      </c>
      <c r="E55" s="1570">
        <f t="shared" si="9"/>
        <v>18045.562331520781</v>
      </c>
      <c r="F55" s="1570">
        <f t="shared" si="9"/>
        <v>0</v>
      </c>
      <c r="G55" s="1570">
        <f t="shared" si="9"/>
        <v>0</v>
      </c>
      <c r="H55" s="1570">
        <f t="shared" si="9"/>
        <v>0</v>
      </c>
      <c r="I55" s="1570">
        <f t="shared" si="9"/>
        <v>0</v>
      </c>
      <c r="J55" s="1570">
        <f t="shared" si="9"/>
        <v>0</v>
      </c>
      <c r="K55" s="1570">
        <f t="shared" si="9"/>
        <v>147.85256477849126</v>
      </c>
      <c r="L55" s="1570">
        <f t="shared" si="9"/>
        <v>0</v>
      </c>
      <c r="M55" s="1570">
        <f t="shared" si="9"/>
        <v>0</v>
      </c>
      <c r="N55" s="1570">
        <f t="shared" si="9"/>
        <v>0</v>
      </c>
      <c r="O55" s="1570">
        <f t="shared" si="9"/>
        <v>0</v>
      </c>
      <c r="P55" s="1570">
        <f t="shared" si="9"/>
        <v>0</v>
      </c>
      <c r="Q55" s="1570">
        <f t="shared" si="9"/>
        <v>0</v>
      </c>
      <c r="R55" s="1570">
        <f t="shared" si="9"/>
        <v>0</v>
      </c>
      <c r="S55" s="1570">
        <f t="shared" si="9"/>
        <v>0</v>
      </c>
      <c r="T55" s="1570">
        <f t="shared" si="9"/>
        <v>0</v>
      </c>
      <c r="U55" s="1570">
        <f t="shared" si="9"/>
        <v>0</v>
      </c>
      <c r="V55" s="1570">
        <f t="shared" si="9"/>
        <v>0</v>
      </c>
      <c r="W55" s="1566"/>
    </row>
    <row r="56" spans="1:23" s="1560" customFormat="1" ht="12.75">
      <c r="A56" s="1563"/>
      <c r="B56" s="1564"/>
      <c r="C56" s="1570"/>
      <c r="D56" s="1570"/>
      <c r="E56" s="1570"/>
      <c r="F56" s="1570"/>
      <c r="G56" s="1570"/>
      <c r="H56" s="1570"/>
      <c r="I56" s="1570"/>
      <c r="J56" s="1570"/>
      <c r="K56" s="1570"/>
      <c r="L56" s="1570"/>
      <c r="M56" s="1570"/>
      <c r="N56" s="1570"/>
      <c r="O56" s="1570"/>
      <c r="P56" s="1570"/>
      <c r="Q56" s="1570"/>
      <c r="R56" s="1570"/>
      <c r="S56" s="1570"/>
      <c r="T56" s="1570"/>
      <c r="U56" s="1570"/>
      <c r="V56" s="1570"/>
      <c r="W56" s="1566"/>
    </row>
    <row r="57" spans="1:23" s="1560" customFormat="1" ht="12.75">
      <c r="A57" s="1563" t="s">
        <v>1116</v>
      </c>
      <c r="B57" s="1564"/>
      <c r="C57" s="1570"/>
      <c r="D57" s="1570"/>
      <c r="E57" s="1570"/>
      <c r="F57" s="1570"/>
      <c r="G57" s="1570"/>
      <c r="H57" s="1570"/>
      <c r="I57" s="1570"/>
      <c r="J57" s="1570"/>
      <c r="K57" s="1570"/>
      <c r="L57" s="1570"/>
      <c r="M57" s="1570"/>
      <c r="N57" s="1570"/>
      <c r="O57" s="1570"/>
      <c r="P57" s="1570"/>
      <c r="Q57" s="1570"/>
      <c r="R57" s="1570"/>
      <c r="S57" s="1570"/>
      <c r="T57" s="1570"/>
      <c r="U57" s="1570"/>
      <c r="V57" s="1570"/>
      <c r="W57" s="1566"/>
    </row>
    <row r="58" spans="1:23" s="1560" customFormat="1" ht="12.75">
      <c r="A58" s="1563"/>
      <c r="B58" s="1564"/>
      <c r="C58" s="1570"/>
      <c r="D58" s="1570"/>
      <c r="E58" s="1570"/>
      <c r="F58" s="1570"/>
      <c r="G58" s="1570"/>
      <c r="H58" s="1570"/>
      <c r="I58" s="1570"/>
      <c r="J58" s="1570"/>
      <c r="K58" s="1570"/>
      <c r="L58" s="1570"/>
      <c r="M58" s="1570"/>
      <c r="N58" s="1570"/>
      <c r="O58" s="1570"/>
      <c r="P58" s="1570"/>
      <c r="Q58" s="1570"/>
      <c r="R58" s="1570"/>
      <c r="S58" s="1570"/>
      <c r="T58" s="1570"/>
      <c r="U58" s="1570"/>
      <c r="V58" s="1570"/>
      <c r="W58" s="1566"/>
    </row>
    <row r="59" spans="1:23" s="1560" customFormat="1" ht="12.75">
      <c r="A59" s="1563" t="s">
        <v>470</v>
      </c>
      <c r="B59" s="1564">
        <f>SUM(C59:V59)</f>
        <v>648614.28322217823</v>
      </c>
      <c r="C59" s="1570">
        <f>'I8 Demand Data'!D67</f>
        <v>244511.91146281673</v>
      </c>
      <c r="D59" s="1570">
        <f>'I8 Demand Data'!E67</f>
        <v>112369.89690934475</v>
      </c>
      <c r="E59" s="1570">
        <f>'I8 Demand Data'!F67</f>
        <v>282556.27121585357</v>
      </c>
      <c r="F59" s="1570">
        <f>'I8 Demand Data'!G67</f>
        <v>0</v>
      </c>
      <c r="G59" s="1570">
        <f>'I8 Demand Data'!H67</f>
        <v>0</v>
      </c>
      <c r="H59" s="1570">
        <f>'I8 Demand Data'!I67</f>
        <v>0</v>
      </c>
      <c r="I59" s="1570">
        <f>'I8 Demand Data'!J67</f>
        <v>7117.8834529991291</v>
      </c>
      <c r="J59" s="1570">
        <f>'I8 Demand Data'!K67</f>
        <v>902.57784517161383</v>
      </c>
      <c r="K59" s="1570">
        <f>'I8 Demand Data'!L67</f>
        <v>1155.7423359923819</v>
      </c>
      <c r="L59" s="1570">
        <f>'I8 Demand Data'!M67</f>
        <v>0</v>
      </c>
      <c r="M59" s="1570">
        <f>'I8 Demand Data'!N67</f>
        <v>0</v>
      </c>
      <c r="N59" s="1570">
        <f>'I8 Demand Data'!O67</f>
        <v>0</v>
      </c>
      <c r="O59" s="1570">
        <f>'I8 Demand Data'!P67</f>
        <v>0</v>
      </c>
      <c r="P59" s="1570">
        <f>'I8 Demand Data'!Q67</f>
        <v>0</v>
      </c>
      <c r="Q59" s="1570">
        <f>'I8 Demand Data'!R67</f>
        <v>0</v>
      </c>
      <c r="R59" s="1570">
        <f>'I8 Demand Data'!S67</f>
        <v>0</v>
      </c>
      <c r="S59" s="1570">
        <f>'I8 Demand Data'!T67</f>
        <v>0</v>
      </c>
      <c r="T59" s="1570">
        <f>'I8 Demand Data'!U67</f>
        <v>0</v>
      </c>
      <c r="U59" s="1570">
        <f>'I8 Demand Data'!V67</f>
        <v>0</v>
      </c>
      <c r="V59" s="1570">
        <f>'I8 Demand Data'!W67</f>
        <v>0</v>
      </c>
      <c r="W59" s="1566"/>
    </row>
    <row r="60" spans="1:23" s="1560" customFormat="1" ht="12.75">
      <c r="A60" s="1563" t="s">
        <v>471</v>
      </c>
      <c r="B60" s="1564">
        <f>SUM(C60:V60)</f>
        <v>648614.28322217823</v>
      </c>
      <c r="C60" s="1570">
        <f>'I8 Demand Data'!D68</f>
        <v>244511.91146281673</v>
      </c>
      <c r="D60" s="1570">
        <f>'I8 Demand Data'!E68</f>
        <v>112369.89690934475</v>
      </c>
      <c r="E60" s="1570">
        <f>'I8 Demand Data'!F68</f>
        <v>282556.27121585357</v>
      </c>
      <c r="F60" s="1570">
        <f>'I8 Demand Data'!G68</f>
        <v>0</v>
      </c>
      <c r="G60" s="1570">
        <f>'I8 Demand Data'!H68</f>
        <v>0</v>
      </c>
      <c r="H60" s="1570">
        <f>'I8 Demand Data'!I68</f>
        <v>0</v>
      </c>
      <c r="I60" s="1570">
        <f>'I8 Demand Data'!J68</f>
        <v>7117.8834529991291</v>
      </c>
      <c r="J60" s="1570">
        <f>'I8 Demand Data'!K68</f>
        <v>902.57784517161383</v>
      </c>
      <c r="K60" s="1570">
        <f>'I8 Demand Data'!L68</f>
        <v>1155.7423359923819</v>
      </c>
      <c r="L60" s="1570">
        <f>'I8 Demand Data'!M68</f>
        <v>0</v>
      </c>
      <c r="M60" s="1570">
        <f>'I8 Demand Data'!N68</f>
        <v>0</v>
      </c>
      <c r="N60" s="1570">
        <f>'I8 Demand Data'!O68</f>
        <v>0</v>
      </c>
      <c r="O60" s="1570">
        <f>'I8 Demand Data'!P68</f>
        <v>0</v>
      </c>
      <c r="P60" s="1570">
        <f>'I8 Demand Data'!Q68</f>
        <v>0</v>
      </c>
      <c r="Q60" s="1570">
        <f>'I8 Demand Data'!R68</f>
        <v>0</v>
      </c>
      <c r="R60" s="1570">
        <f>'I8 Demand Data'!S68</f>
        <v>0</v>
      </c>
      <c r="S60" s="1570">
        <f>'I8 Demand Data'!T68</f>
        <v>0</v>
      </c>
      <c r="T60" s="1570">
        <f>'I8 Demand Data'!U68</f>
        <v>0</v>
      </c>
      <c r="U60" s="1570">
        <f>'I8 Demand Data'!V68</f>
        <v>0</v>
      </c>
      <c r="V60" s="1570">
        <f>'I8 Demand Data'!W68</f>
        <v>0</v>
      </c>
      <c r="W60" s="1566"/>
    </row>
    <row r="61" spans="1:23" s="1560" customFormat="1" ht="12.75">
      <c r="A61" s="1563" t="s">
        <v>260</v>
      </c>
      <c r="B61" s="1564">
        <f>SUM(C61:V61)</f>
        <v>473435.58101693983</v>
      </c>
      <c r="C61" s="1570">
        <f>'I8 Demand Data'!D69</f>
        <v>232529.95436198232</v>
      </c>
      <c r="D61" s="1570">
        <f>'I8 Demand Data'!E69</f>
        <v>108846.46353078278</v>
      </c>
      <c r="E61" s="1570">
        <f>'I8 Demand Data'!F69</f>
        <v>122882.95949001158</v>
      </c>
      <c r="F61" s="1570">
        <f>'I8 Demand Data'!G69</f>
        <v>0</v>
      </c>
      <c r="G61" s="1570">
        <f>'I8 Demand Data'!H69</f>
        <v>0</v>
      </c>
      <c r="H61" s="1570">
        <f>'I8 Demand Data'!I69</f>
        <v>0</v>
      </c>
      <c r="I61" s="1570">
        <f>'I8 Demand Data'!J69</f>
        <v>7117.8834529991291</v>
      </c>
      <c r="J61" s="1570">
        <f>'I8 Demand Data'!K69</f>
        <v>902.57784517161383</v>
      </c>
      <c r="K61" s="1570">
        <f>'I8 Demand Data'!L69</f>
        <v>1155.7423359923819</v>
      </c>
      <c r="L61" s="1570">
        <f>'I8 Demand Data'!M69</f>
        <v>0</v>
      </c>
      <c r="M61" s="1570">
        <f>'I8 Demand Data'!N69</f>
        <v>0</v>
      </c>
      <c r="N61" s="1570">
        <f>'I8 Demand Data'!O69</f>
        <v>0</v>
      </c>
      <c r="O61" s="1570">
        <f>'I8 Demand Data'!P69</f>
        <v>0</v>
      </c>
      <c r="P61" s="1570">
        <f>'I8 Demand Data'!Q69</f>
        <v>0</v>
      </c>
      <c r="Q61" s="1570">
        <f>'I8 Demand Data'!R69</f>
        <v>0</v>
      </c>
      <c r="R61" s="1570">
        <f>'I8 Demand Data'!S69</f>
        <v>0</v>
      </c>
      <c r="S61" s="1570">
        <f>'I8 Demand Data'!T69</f>
        <v>0</v>
      </c>
      <c r="T61" s="1570">
        <f>'I8 Demand Data'!U69</f>
        <v>0</v>
      </c>
      <c r="U61" s="1570">
        <f>'I8 Demand Data'!V69</f>
        <v>0</v>
      </c>
      <c r="V61" s="1570">
        <f>'I8 Demand Data'!W69</f>
        <v>0</v>
      </c>
      <c r="W61" s="1566"/>
    </row>
    <row r="62" spans="1:23" s="1560" customFormat="1" ht="12.75">
      <c r="A62" s="1563" t="s">
        <v>472</v>
      </c>
      <c r="B62" s="1564">
        <f>SUM(C62:V62)</f>
        <v>370545.76834022312</v>
      </c>
      <c r="C62" s="1570">
        <f>'I8 Demand Data'!D70</f>
        <v>225309.13828836603</v>
      </c>
      <c r="D62" s="1570">
        <f>'I8 Demand Data'!E70</f>
        <v>84533.982226348584</v>
      </c>
      <c r="E62" s="1570">
        <f>'I8 Demand Data'!F70</f>
        <v>51526.444191345341</v>
      </c>
      <c r="F62" s="1570">
        <f>'I8 Demand Data'!G70</f>
        <v>0</v>
      </c>
      <c r="G62" s="1570">
        <f>'I8 Demand Data'!H70</f>
        <v>0</v>
      </c>
      <c r="H62" s="1570">
        <f>'I8 Demand Data'!I70</f>
        <v>0</v>
      </c>
      <c r="I62" s="1570">
        <f>'I8 Demand Data'!J70</f>
        <v>7117.8834529991291</v>
      </c>
      <c r="J62" s="1570">
        <f>'I8 Demand Data'!K70</f>
        <v>902.57784517161383</v>
      </c>
      <c r="K62" s="1570">
        <f>'I8 Demand Data'!L70</f>
        <v>1155.7423359923819</v>
      </c>
      <c r="L62" s="1570">
        <f>'I8 Demand Data'!M70</f>
        <v>0</v>
      </c>
      <c r="M62" s="1570">
        <f>'I8 Demand Data'!N70</f>
        <v>0</v>
      </c>
      <c r="N62" s="1570">
        <f>'I8 Demand Data'!O70</f>
        <v>0</v>
      </c>
      <c r="O62" s="1570">
        <f>'I8 Demand Data'!P70</f>
        <v>0</v>
      </c>
      <c r="P62" s="1570">
        <f>'I8 Demand Data'!Q70</f>
        <v>0</v>
      </c>
      <c r="Q62" s="1570">
        <f>'I8 Demand Data'!R70</f>
        <v>0</v>
      </c>
      <c r="R62" s="1570">
        <f>'I8 Demand Data'!S70</f>
        <v>0</v>
      </c>
      <c r="S62" s="1570">
        <f>'I8 Demand Data'!T70</f>
        <v>0</v>
      </c>
      <c r="T62" s="1570">
        <f>'I8 Demand Data'!U70</f>
        <v>0</v>
      </c>
      <c r="U62" s="1570">
        <f>'I8 Demand Data'!V70</f>
        <v>0</v>
      </c>
      <c r="V62" s="1570">
        <f>'I8 Demand Data'!W70</f>
        <v>0</v>
      </c>
      <c r="W62" s="1566"/>
    </row>
    <row r="63" spans="1:23" s="1560" customFormat="1" ht="12.75">
      <c r="A63" s="1563"/>
      <c r="B63" s="1564"/>
      <c r="C63" s="1570"/>
      <c r="D63" s="1570"/>
      <c r="E63" s="1570"/>
      <c r="F63" s="1570"/>
      <c r="G63" s="1570"/>
      <c r="H63" s="1570"/>
      <c r="I63" s="1570"/>
      <c r="J63" s="1570"/>
      <c r="K63" s="1570"/>
      <c r="L63" s="1570"/>
      <c r="M63" s="1570"/>
      <c r="N63" s="1570"/>
      <c r="O63" s="1570"/>
      <c r="P63" s="1570"/>
      <c r="Q63" s="1570"/>
      <c r="R63" s="1570"/>
      <c r="S63" s="1570"/>
      <c r="T63" s="1570"/>
      <c r="U63" s="1570"/>
      <c r="V63" s="1570"/>
      <c r="W63" s="1566"/>
    </row>
    <row r="64" spans="1:23" s="1560" customFormat="1" ht="12.75">
      <c r="A64" s="1563" t="s">
        <v>1117</v>
      </c>
      <c r="B64" s="1564"/>
      <c r="C64" s="1570"/>
      <c r="D64" s="1570"/>
      <c r="E64" s="1570"/>
      <c r="F64" s="1570"/>
      <c r="G64" s="1570"/>
      <c r="H64" s="1570"/>
      <c r="I64" s="1570"/>
      <c r="J64" s="1570"/>
      <c r="K64" s="1570"/>
      <c r="L64" s="1570"/>
      <c r="M64" s="1570"/>
      <c r="N64" s="1570"/>
      <c r="O64" s="1570"/>
      <c r="P64" s="1570"/>
      <c r="Q64" s="1570"/>
      <c r="R64" s="1570"/>
      <c r="S64" s="1570"/>
      <c r="T64" s="1570"/>
      <c r="U64" s="1570"/>
      <c r="V64" s="1570"/>
      <c r="W64" s="1566"/>
    </row>
    <row r="65" spans="1:23" s="1560" customFormat="1" ht="12.75">
      <c r="A65" s="1563" t="s">
        <v>1118</v>
      </c>
      <c r="B65" s="1564">
        <f>SUM(C65:V65)</f>
        <v>639869.02192400745</v>
      </c>
      <c r="C65" s="1570">
        <f t="shared" ref="C65:V65" si="10">IF((C59-C26*12)&lt;0,0,(C59-C26*12))</f>
        <v>244511.91146281673</v>
      </c>
      <c r="D65" s="1570">
        <f t="shared" si="10"/>
        <v>112369.89690934475</v>
      </c>
      <c r="E65" s="1570">
        <f t="shared" si="10"/>
        <v>282556.27121585357</v>
      </c>
      <c r="F65" s="1570">
        <f t="shared" si="10"/>
        <v>0</v>
      </c>
      <c r="G65" s="1570">
        <f t="shared" si="10"/>
        <v>0</v>
      </c>
      <c r="H65" s="1570">
        <f t="shared" si="10"/>
        <v>0</v>
      </c>
      <c r="I65" s="1570">
        <f t="shared" si="10"/>
        <v>0</v>
      </c>
      <c r="J65" s="1570">
        <f t="shared" si="10"/>
        <v>0</v>
      </c>
      <c r="K65" s="1570">
        <f t="shared" si="10"/>
        <v>430.94233599238191</v>
      </c>
      <c r="L65" s="1570">
        <f t="shared" si="10"/>
        <v>0</v>
      </c>
      <c r="M65" s="1570">
        <f t="shared" si="10"/>
        <v>0</v>
      </c>
      <c r="N65" s="1570">
        <f t="shared" si="10"/>
        <v>0</v>
      </c>
      <c r="O65" s="1570">
        <f t="shared" si="10"/>
        <v>0</v>
      </c>
      <c r="P65" s="1570">
        <f t="shared" si="10"/>
        <v>0</v>
      </c>
      <c r="Q65" s="1570">
        <f t="shared" si="10"/>
        <v>0</v>
      </c>
      <c r="R65" s="1570">
        <f t="shared" si="10"/>
        <v>0</v>
      </c>
      <c r="S65" s="1570">
        <f t="shared" si="10"/>
        <v>0</v>
      </c>
      <c r="T65" s="1570">
        <f t="shared" si="10"/>
        <v>0</v>
      </c>
      <c r="U65" s="1570">
        <f t="shared" si="10"/>
        <v>0</v>
      </c>
      <c r="V65" s="1570">
        <f t="shared" si="10"/>
        <v>0</v>
      </c>
      <c r="W65" s="1566"/>
    </row>
    <row r="66" spans="1:23" s="1560" customFormat="1" ht="12.75">
      <c r="A66" s="1563" t="s">
        <v>1119</v>
      </c>
      <c r="B66" s="1564">
        <f>SUM(C66:V66)</f>
        <v>577848.2219240074</v>
      </c>
      <c r="C66" s="1570">
        <f t="shared" ref="C66:V67" si="11">IF((C60-C27*12)&lt;0,0,(C60-C27*12))</f>
        <v>189748.71146281672</v>
      </c>
      <c r="D66" s="1570">
        <f t="shared" si="11"/>
        <v>105865.89690934475</v>
      </c>
      <c r="E66" s="1570">
        <f t="shared" si="11"/>
        <v>281802.6712158536</v>
      </c>
      <c r="F66" s="1570">
        <f t="shared" si="11"/>
        <v>0</v>
      </c>
      <c r="G66" s="1570">
        <f t="shared" si="11"/>
        <v>0</v>
      </c>
      <c r="H66" s="1570">
        <f t="shared" si="11"/>
        <v>0</v>
      </c>
      <c r="I66" s="1570">
        <f t="shared" si="11"/>
        <v>0</v>
      </c>
      <c r="J66" s="1570">
        <f t="shared" si="11"/>
        <v>0</v>
      </c>
      <c r="K66" s="1570">
        <f t="shared" si="11"/>
        <v>430.94233599238191</v>
      </c>
      <c r="L66" s="1570">
        <f t="shared" si="11"/>
        <v>0</v>
      </c>
      <c r="M66" s="1570">
        <f t="shared" si="11"/>
        <v>0</v>
      </c>
      <c r="N66" s="1570">
        <f t="shared" si="11"/>
        <v>0</v>
      </c>
      <c r="O66" s="1570">
        <f t="shared" si="11"/>
        <v>0</v>
      </c>
      <c r="P66" s="1570">
        <f t="shared" si="11"/>
        <v>0</v>
      </c>
      <c r="Q66" s="1570">
        <f t="shared" si="11"/>
        <v>0</v>
      </c>
      <c r="R66" s="1570">
        <f t="shared" si="11"/>
        <v>0</v>
      </c>
      <c r="S66" s="1570">
        <f t="shared" si="11"/>
        <v>0</v>
      </c>
      <c r="T66" s="1570">
        <f t="shared" si="11"/>
        <v>0</v>
      </c>
      <c r="U66" s="1570">
        <f t="shared" si="11"/>
        <v>0</v>
      </c>
      <c r="V66" s="1570">
        <f t="shared" si="11"/>
        <v>0</v>
      </c>
      <c r="W66" s="1566"/>
    </row>
    <row r="67" spans="1:23" s="1560" customFormat="1" ht="12.75">
      <c r="A67" s="1563" t="s">
        <v>265</v>
      </c>
      <c r="B67" s="1564">
        <f>SUM(C67:V67)</f>
        <v>405683.73135979765</v>
      </c>
      <c r="C67" s="1570">
        <f t="shared" si="11"/>
        <v>180478.66187385051</v>
      </c>
      <c r="D67" s="1570">
        <f t="shared" si="11"/>
        <v>102502.5789806979</v>
      </c>
      <c r="E67" s="1570">
        <f t="shared" si="11"/>
        <v>122271.54816925686</v>
      </c>
      <c r="F67" s="1570">
        <f t="shared" si="11"/>
        <v>0</v>
      </c>
      <c r="G67" s="1570">
        <f t="shared" si="11"/>
        <v>0</v>
      </c>
      <c r="H67" s="1570">
        <f t="shared" si="11"/>
        <v>0</v>
      </c>
      <c r="I67" s="1570">
        <f t="shared" si="11"/>
        <v>0</v>
      </c>
      <c r="J67" s="1570">
        <f t="shared" si="11"/>
        <v>0</v>
      </c>
      <c r="K67" s="1570">
        <f t="shared" si="11"/>
        <v>430.94233599238191</v>
      </c>
      <c r="L67" s="1570">
        <f t="shared" si="11"/>
        <v>0</v>
      </c>
      <c r="M67" s="1570">
        <f t="shared" si="11"/>
        <v>0</v>
      </c>
      <c r="N67" s="1570">
        <f t="shared" si="11"/>
        <v>0</v>
      </c>
      <c r="O67" s="1570">
        <f t="shared" si="11"/>
        <v>0</v>
      </c>
      <c r="P67" s="1570">
        <f t="shared" si="11"/>
        <v>0</v>
      </c>
      <c r="Q67" s="1570">
        <f t="shared" si="11"/>
        <v>0</v>
      </c>
      <c r="R67" s="1570">
        <f t="shared" si="11"/>
        <v>0</v>
      </c>
      <c r="S67" s="1570">
        <f t="shared" si="11"/>
        <v>0</v>
      </c>
      <c r="T67" s="1570">
        <f t="shared" si="11"/>
        <v>0</v>
      </c>
      <c r="U67" s="1570">
        <f t="shared" si="11"/>
        <v>0</v>
      </c>
      <c r="V67" s="1570">
        <f t="shared" si="11"/>
        <v>0</v>
      </c>
      <c r="W67" s="1566"/>
    </row>
    <row r="68" spans="1:23" s="1560" customFormat="1" ht="12.75">
      <c r="A68" s="1563" t="s">
        <v>1120</v>
      </c>
      <c r="B68" s="1564">
        <f>SUM(C68:V68)</f>
        <v>305874.87811250554</v>
      </c>
      <c r="C68" s="1570">
        <f t="shared" ref="C68:V68" si="12">IF((C62-C29*12)&lt;0,0,(C62-C29*12))</f>
        <v>175179.62988289271</v>
      </c>
      <c r="D68" s="1570">
        <f t="shared" si="12"/>
        <v>79012.759815482714</v>
      </c>
      <c r="E68" s="1570">
        <f t="shared" si="12"/>
        <v>51251.546078137791</v>
      </c>
      <c r="F68" s="1570">
        <f t="shared" si="12"/>
        <v>0</v>
      </c>
      <c r="G68" s="1570">
        <f t="shared" si="12"/>
        <v>0</v>
      </c>
      <c r="H68" s="1570">
        <f t="shared" si="12"/>
        <v>0</v>
      </c>
      <c r="I68" s="1570">
        <f t="shared" si="12"/>
        <v>0</v>
      </c>
      <c r="J68" s="1570">
        <f t="shared" si="12"/>
        <v>0</v>
      </c>
      <c r="K68" s="1570">
        <f t="shared" si="12"/>
        <v>430.94233599238191</v>
      </c>
      <c r="L68" s="1570">
        <f t="shared" si="12"/>
        <v>0</v>
      </c>
      <c r="M68" s="1570">
        <f t="shared" si="12"/>
        <v>0</v>
      </c>
      <c r="N68" s="1570">
        <f t="shared" si="12"/>
        <v>0</v>
      </c>
      <c r="O68" s="1570">
        <f t="shared" si="12"/>
        <v>0</v>
      </c>
      <c r="P68" s="1570">
        <f t="shared" si="12"/>
        <v>0</v>
      </c>
      <c r="Q68" s="1570">
        <f t="shared" si="12"/>
        <v>0</v>
      </c>
      <c r="R68" s="1570">
        <f t="shared" si="12"/>
        <v>0</v>
      </c>
      <c r="S68" s="1570">
        <f t="shared" si="12"/>
        <v>0</v>
      </c>
      <c r="T68" s="1570">
        <f t="shared" si="12"/>
        <v>0</v>
      </c>
      <c r="U68" s="1570">
        <f t="shared" si="12"/>
        <v>0</v>
      </c>
      <c r="V68" s="1570">
        <f t="shared" si="12"/>
        <v>0</v>
      </c>
      <c r="W68" s="1566"/>
    </row>
    <row r="69" spans="1:23" s="1560" customFormat="1" ht="12.75">
      <c r="A69" s="1563"/>
      <c r="B69" s="1564"/>
      <c r="C69" s="1570"/>
      <c r="D69" s="1570"/>
      <c r="E69" s="1570"/>
      <c r="F69" s="1570"/>
      <c r="G69" s="1570"/>
      <c r="H69" s="1570"/>
      <c r="I69" s="1570"/>
      <c r="J69" s="1570"/>
      <c r="K69" s="1570"/>
      <c r="L69" s="1570"/>
      <c r="M69" s="1570"/>
      <c r="N69" s="1570"/>
      <c r="O69" s="1570"/>
      <c r="P69" s="1570"/>
      <c r="Q69" s="1570"/>
      <c r="R69" s="1570"/>
      <c r="S69" s="1570"/>
      <c r="T69" s="1570"/>
      <c r="U69" s="1570"/>
      <c r="V69" s="1570"/>
      <c r="W69" s="1566"/>
    </row>
    <row r="70" spans="1:23" s="1560" customFormat="1" ht="12.75">
      <c r="A70" s="1563"/>
      <c r="B70" s="1564"/>
      <c r="C70" s="1570"/>
      <c r="D70" s="1570"/>
      <c r="E70" s="1570"/>
      <c r="F70" s="1570"/>
      <c r="G70" s="1570"/>
      <c r="H70" s="1570"/>
      <c r="I70" s="1570"/>
      <c r="J70" s="1570"/>
      <c r="K70" s="1570"/>
      <c r="L70" s="1570"/>
      <c r="M70" s="1570"/>
      <c r="N70" s="1570"/>
      <c r="O70" s="1570"/>
      <c r="P70" s="1570"/>
      <c r="Q70" s="1570"/>
      <c r="R70" s="1570"/>
      <c r="S70" s="1570"/>
      <c r="T70" s="1570"/>
      <c r="U70" s="1570"/>
      <c r="V70" s="1570"/>
      <c r="W70" s="1566"/>
    </row>
    <row r="71" spans="1:23" s="1560" customFormat="1" ht="12.75">
      <c r="A71" s="1563"/>
      <c r="B71" s="1564"/>
      <c r="C71" s="1570"/>
      <c r="D71" s="1570"/>
      <c r="E71" s="1570"/>
      <c r="F71" s="1570"/>
      <c r="G71" s="1570"/>
      <c r="H71" s="1570"/>
      <c r="I71" s="1570"/>
      <c r="J71" s="1570"/>
      <c r="K71" s="1570"/>
      <c r="L71" s="1570"/>
      <c r="M71" s="1570"/>
      <c r="N71" s="1570"/>
      <c r="O71" s="1570"/>
      <c r="P71" s="1570"/>
      <c r="Q71" s="1570"/>
      <c r="R71" s="1570"/>
      <c r="S71" s="1570"/>
      <c r="T71" s="1570"/>
      <c r="U71" s="1570"/>
      <c r="V71" s="1570"/>
      <c r="W71" s="1566"/>
    </row>
    <row r="72" spans="1:23" s="1560" customFormat="1" ht="12.75">
      <c r="A72" s="1563"/>
      <c r="B72" s="1564"/>
      <c r="C72" s="1570"/>
      <c r="D72" s="1570"/>
      <c r="E72" s="1570"/>
      <c r="F72" s="1570"/>
      <c r="G72" s="1570"/>
      <c r="H72" s="1570"/>
      <c r="I72" s="1570"/>
      <c r="J72" s="1570"/>
      <c r="K72" s="1570"/>
      <c r="L72" s="1570"/>
      <c r="M72" s="1570"/>
      <c r="N72" s="1570"/>
      <c r="O72" s="1570"/>
      <c r="P72" s="1570"/>
      <c r="Q72" s="1570"/>
      <c r="R72" s="1570"/>
      <c r="S72" s="1570"/>
      <c r="T72" s="1570"/>
      <c r="U72" s="1570"/>
      <c r="V72" s="1570"/>
      <c r="W72" s="1566"/>
    </row>
    <row r="73" spans="1:23" s="1560" customFormat="1" ht="12.75">
      <c r="A73" s="1563"/>
      <c r="B73" s="1564"/>
      <c r="C73" s="1570"/>
      <c r="D73" s="1570"/>
      <c r="E73" s="1570"/>
      <c r="F73" s="1570"/>
      <c r="G73" s="1570"/>
      <c r="H73" s="1570"/>
      <c r="I73" s="1570"/>
      <c r="J73" s="1570"/>
      <c r="K73" s="1570"/>
      <c r="L73" s="1570"/>
      <c r="M73" s="1570"/>
      <c r="N73" s="1570"/>
      <c r="O73" s="1570"/>
      <c r="P73" s="1570"/>
      <c r="Q73" s="1570"/>
      <c r="R73" s="1570"/>
      <c r="S73" s="1570"/>
      <c r="T73" s="1570"/>
      <c r="U73" s="1570"/>
      <c r="V73" s="1570"/>
      <c r="W73" s="1566"/>
    </row>
    <row r="74" spans="1:23" s="1560" customFormat="1" ht="12.75">
      <c r="A74" s="1563"/>
      <c r="B74" s="1564"/>
      <c r="C74" s="1570"/>
      <c r="D74" s="1570"/>
      <c r="E74" s="1570"/>
      <c r="F74" s="1570"/>
      <c r="G74" s="1570"/>
      <c r="H74" s="1570"/>
      <c r="I74" s="1570"/>
      <c r="J74" s="1570"/>
      <c r="K74" s="1570"/>
      <c r="L74" s="1570"/>
      <c r="M74" s="1570"/>
      <c r="N74" s="1570"/>
      <c r="O74" s="1570"/>
      <c r="P74" s="1570"/>
      <c r="Q74" s="1570"/>
      <c r="R74" s="1570"/>
      <c r="S74" s="1570"/>
      <c r="T74" s="1570"/>
      <c r="U74" s="1570"/>
      <c r="V74" s="1570"/>
      <c r="W74" s="1566"/>
    </row>
    <row r="75" spans="1:23" s="1560" customFormat="1" ht="12.75">
      <c r="A75" s="1563"/>
      <c r="B75" s="1564"/>
      <c r="C75" s="1570"/>
      <c r="D75" s="1570"/>
      <c r="E75" s="1570"/>
      <c r="F75" s="1570"/>
      <c r="G75" s="1570"/>
      <c r="H75" s="1570"/>
      <c r="I75" s="1570"/>
      <c r="J75" s="1570"/>
      <c r="K75" s="1570"/>
      <c r="L75" s="1570"/>
      <c r="M75" s="1570"/>
      <c r="N75" s="1570"/>
      <c r="O75" s="1570"/>
      <c r="P75" s="1570"/>
      <c r="Q75" s="1570"/>
      <c r="R75" s="1570"/>
      <c r="S75" s="1570"/>
      <c r="T75" s="1570"/>
      <c r="U75" s="1570"/>
      <c r="V75" s="1570"/>
      <c r="W75" s="1566"/>
    </row>
    <row r="76" spans="1:23" s="1560" customFormat="1" ht="12.75">
      <c r="A76" s="1563"/>
      <c r="B76" s="1564"/>
      <c r="C76" s="1570"/>
      <c r="D76" s="1570"/>
      <c r="E76" s="1570"/>
      <c r="F76" s="1570"/>
      <c r="G76" s="1570"/>
      <c r="H76" s="1570"/>
      <c r="I76" s="1570"/>
      <c r="J76" s="1570"/>
      <c r="K76" s="1570"/>
      <c r="L76" s="1570"/>
      <c r="M76" s="1570"/>
      <c r="N76" s="1570"/>
      <c r="O76" s="1570"/>
      <c r="P76" s="1570"/>
      <c r="Q76" s="1570"/>
      <c r="R76" s="1570"/>
      <c r="S76" s="1570"/>
      <c r="T76" s="1570"/>
      <c r="U76" s="1570"/>
      <c r="V76" s="1570"/>
      <c r="W76" s="1566"/>
    </row>
    <row r="77" spans="1:23" s="1560" customFormat="1" ht="12.75">
      <c r="A77" s="1563"/>
      <c r="B77" s="1564"/>
      <c r="C77" s="1570"/>
      <c r="D77" s="1570"/>
      <c r="E77" s="1570"/>
      <c r="F77" s="1570"/>
      <c r="G77" s="1570"/>
      <c r="H77" s="1570"/>
      <c r="I77" s="1570"/>
      <c r="J77" s="1570"/>
      <c r="K77" s="1570"/>
      <c r="L77" s="1570"/>
      <c r="M77" s="1570"/>
      <c r="N77" s="1570"/>
      <c r="O77" s="1570"/>
      <c r="P77" s="1570"/>
      <c r="Q77" s="1570"/>
      <c r="R77" s="1570"/>
      <c r="S77" s="1570"/>
      <c r="T77" s="1570"/>
      <c r="U77" s="1570"/>
      <c r="V77" s="1570"/>
      <c r="W77" s="1566"/>
    </row>
    <row r="78" spans="1:23" s="1560" customFormat="1" ht="12.75">
      <c r="A78" s="1563"/>
      <c r="B78" s="1564"/>
      <c r="C78" s="1570"/>
      <c r="D78" s="1570"/>
      <c r="E78" s="1570"/>
      <c r="F78" s="1570"/>
      <c r="G78" s="1570"/>
      <c r="H78" s="1570"/>
      <c r="I78" s="1570"/>
      <c r="J78" s="1570"/>
      <c r="K78" s="1570"/>
      <c r="L78" s="1570"/>
      <c r="M78" s="1570"/>
      <c r="N78" s="1570"/>
      <c r="O78" s="1570"/>
      <c r="P78" s="1570"/>
      <c r="Q78" s="1570"/>
      <c r="R78" s="1570"/>
      <c r="S78" s="1570"/>
      <c r="T78" s="1570"/>
      <c r="U78" s="1570"/>
      <c r="V78" s="1570"/>
      <c r="W78" s="1566"/>
    </row>
    <row r="79" spans="1:23" s="1560" customFormat="1" ht="12.75">
      <c r="A79" s="1563"/>
      <c r="B79" s="1564"/>
      <c r="C79" s="1570"/>
      <c r="D79" s="1570"/>
      <c r="E79" s="1570"/>
      <c r="F79" s="1570"/>
      <c r="G79" s="1570"/>
      <c r="H79" s="1570"/>
      <c r="I79" s="1570"/>
      <c r="J79" s="1570"/>
      <c r="K79" s="1570"/>
      <c r="L79" s="1570"/>
      <c r="M79" s="1570"/>
      <c r="N79" s="1570"/>
      <c r="O79" s="1570"/>
      <c r="P79" s="1570"/>
      <c r="Q79" s="1570"/>
      <c r="R79" s="1570"/>
      <c r="S79" s="1570"/>
      <c r="T79" s="1570"/>
      <c r="U79" s="1570"/>
      <c r="V79" s="1570"/>
      <c r="W79" s="1566"/>
    </row>
    <row r="80" spans="1:23" s="1560" customFormat="1" ht="12.75">
      <c r="A80" s="1563"/>
      <c r="B80" s="1564"/>
      <c r="C80" s="1570"/>
      <c r="D80" s="1570"/>
      <c r="E80" s="1570"/>
      <c r="F80" s="1570"/>
      <c r="G80" s="1570"/>
      <c r="H80" s="1570"/>
      <c r="I80" s="1570"/>
      <c r="J80" s="1570"/>
      <c r="K80" s="1570"/>
      <c r="L80" s="1570"/>
      <c r="M80" s="1570"/>
      <c r="N80" s="1570"/>
      <c r="O80" s="1570"/>
      <c r="P80" s="1570"/>
      <c r="Q80" s="1570"/>
      <c r="R80" s="1570"/>
      <c r="S80" s="1570"/>
      <c r="T80" s="1570"/>
      <c r="U80" s="1570"/>
      <c r="V80" s="1570"/>
      <c r="W80" s="1566"/>
    </row>
    <row r="81" spans="1:23" s="1560" customFormat="1" ht="12.75">
      <c r="A81" s="1563"/>
      <c r="B81" s="1564"/>
      <c r="C81" s="1570"/>
      <c r="D81" s="1570"/>
      <c r="E81" s="1570"/>
      <c r="F81" s="1570"/>
      <c r="G81" s="1570"/>
      <c r="H81" s="1570"/>
      <c r="I81" s="1570"/>
      <c r="J81" s="1570"/>
      <c r="K81" s="1570"/>
      <c r="L81" s="1570"/>
      <c r="M81" s="1570"/>
      <c r="N81" s="1570"/>
      <c r="O81" s="1570"/>
      <c r="P81" s="1570"/>
      <c r="Q81" s="1570"/>
      <c r="R81" s="1570"/>
      <c r="S81" s="1570"/>
      <c r="T81" s="1570"/>
      <c r="U81" s="1570"/>
      <c r="V81" s="1570"/>
      <c r="W81" s="1566"/>
    </row>
    <row r="82" spans="1:23" s="1560" customFormat="1" ht="12.75">
      <c r="A82" s="1563"/>
      <c r="B82" s="1564"/>
      <c r="C82" s="1570"/>
      <c r="D82" s="1570"/>
      <c r="E82" s="1570"/>
      <c r="F82" s="1570"/>
      <c r="G82" s="1570"/>
      <c r="H82" s="1570"/>
      <c r="I82" s="1570"/>
      <c r="J82" s="1570"/>
      <c r="K82" s="1570"/>
      <c r="L82" s="1570"/>
      <c r="M82" s="1570"/>
      <c r="N82" s="1570"/>
      <c r="O82" s="1570"/>
      <c r="P82" s="1570"/>
      <c r="Q82" s="1570"/>
      <c r="R82" s="1570"/>
      <c r="S82" s="1570"/>
      <c r="T82" s="1570"/>
      <c r="U82" s="1570"/>
      <c r="V82" s="1570"/>
      <c r="W82" s="1566"/>
    </row>
    <row r="83" spans="1:23" s="1560" customFormat="1" ht="12.75">
      <c r="A83" s="1563"/>
      <c r="B83" s="1564"/>
      <c r="C83" s="1570"/>
      <c r="D83" s="1570"/>
      <c r="E83" s="1570"/>
      <c r="F83" s="1570"/>
      <c r="G83" s="1570"/>
      <c r="H83" s="1570"/>
      <c r="I83" s="1570"/>
      <c r="J83" s="1570"/>
      <c r="K83" s="1570"/>
      <c r="L83" s="1570"/>
      <c r="M83" s="1570"/>
      <c r="N83" s="1570"/>
      <c r="O83" s="1570"/>
      <c r="P83" s="1570"/>
      <c r="Q83" s="1570"/>
      <c r="R83" s="1570"/>
      <c r="S83" s="1570"/>
      <c r="T83" s="1570"/>
      <c r="U83" s="1570"/>
      <c r="V83" s="1570"/>
      <c r="W83" s="1566"/>
    </row>
    <row r="84" spans="1:23" s="1560" customFormat="1" ht="12.75">
      <c r="A84" s="1563"/>
      <c r="B84" s="1564"/>
      <c r="C84" s="1570"/>
      <c r="D84" s="1570"/>
      <c r="E84" s="1570"/>
      <c r="F84" s="1570"/>
      <c r="G84" s="1570"/>
      <c r="H84" s="1570"/>
      <c r="I84" s="1570"/>
      <c r="J84" s="1570"/>
      <c r="K84" s="1570"/>
      <c r="L84" s="1570"/>
      <c r="M84" s="1570"/>
      <c r="N84" s="1570"/>
      <c r="O84" s="1570"/>
      <c r="P84" s="1570"/>
      <c r="Q84" s="1570"/>
      <c r="R84" s="1570"/>
      <c r="S84" s="1570"/>
      <c r="T84" s="1570"/>
      <c r="U84" s="1570"/>
      <c r="V84" s="1570"/>
      <c r="W84" s="1566"/>
    </row>
    <row r="85" spans="1:23" s="1560" customFormat="1" ht="12.75">
      <c r="A85" s="1563"/>
      <c r="B85" s="1564"/>
      <c r="C85" s="1570"/>
      <c r="D85" s="1570"/>
      <c r="E85" s="1570"/>
      <c r="F85" s="1570"/>
      <c r="G85" s="1570"/>
      <c r="H85" s="1570"/>
      <c r="I85" s="1570"/>
      <c r="J85" s="1570"/>
      <c r="K85" s="1570"/>
      <c r="L85" s="1570"/>
      <c r="M85" s="1570"/>
      <c r="N85" s="1570"/>
      <c r="O85" s="1570"/>
      <c r="P85" s="1570"/>
      <c r="Q85" s="1570"/>
      <c r="R85" s="1570"/>
      <c r="S85" s="1570"/>
      <c r="T85" s="1570"/>
      <c r="U85" s="1570"/>
      <c r="V85" s="1570"/>
      <c r="W85" s="1566"/>
    </row>
    <row r="86" spans="1:23" s="1560" customFormat="1" ht="12.75">
      <c r="A86" s="1563"/>
      <c r="B86" s="1564"/>
      <c r="C86" s="1570"/>
      <c r="D86" s="1570"/>
      <c r="E86" s="1570"/>
      <c r="F86" s="1570"/>
      <c r="G86" s="1570"/>
      <c r="H86" s="1570"/>
      <c r="I86" s="1570"/>
      <c r="J86" s="1570"/>
      <c r="K86" s="1570"/>
      <c r="L86" s="1570"/>
      <c r="M86" s="1570"/>
      <c r="N86" s="1570"/>
      <c r="O86" s="1570"/>
      <c r="P86" s="1570"/>
      <c r="Q86" s="1570"/>
      <c r="R86" s="1570"/>
      <c r="S86" s="1570"/>
      <c r="T86" s="1570"/>
      <c r="U86" s="1570"/>
      <c r="V86" s="1570"/>
      <c r="W86" s="1566"/>
    </row>
    <row r="87" spans="1:23" s="1560" customFormat="1" ht="12.75">
      <c r="A87" s="1563"/>
      <c r="B87" s="1564"/>
      <c r="C87" s="1570"/>
      <c r="D87" s="1570"/>
      <c r="E87" s="1570"/>
      <c r="F87" s="1570"/>
      <c r="G87" s="1570"/>
      <c r="H87" s="1570"/>
      <c r="I87" s="1570"/>
      <c r="J87" s="1570"/>
      <c r="K87" s="1570"/>
      <c r="L87" s="1570"/>
      <c r="M87" s="1570"/>
      <c r="N87" s="1570"/>
      <c r="O87" s="1570"/>
      <c r="P87" s="1570"/>
      <c r="Q87" s="1570"/>
      <c r="R87" s="1570"/>
      <c r="S87" s="1570"/>
      <c r="T87" s="1570"/>
      <c r="U87" s="1570"/>
      <c r="V87" s="1570"/>
      <c r="W87" s="1566"/>
    </row>
    <row r="88" spans="1:23" s="1560" customFormat="1" ht="12.75">
      <c r="A88" s="1563"/>
      <c r="B88" s="1564"/>
      <c r="C88" s="1570"/>
      <c r="D88" s="1570"/>
      <c r="E88" s="1570"/>
      <c r="F88" s="1570"/>
      <c r="G88" s="1570"/>
      <c r="H88" s="1570"/>
      <c r="I88" s="1570"/>
      <c r="J88" s="1570"/>
      <c r="K88" s="1570"/>
      <c r="L88" s="1570"/>
      <c r="M88" s="1570"/>
      <c r="N88" s="1570"/>
      <c r="O88" s="1570"/>
      <c r="P88" s="1570"/>
      <c r="Q88" s="1570"/>
      <c r="R88" s="1570"/>
      <c r="S88" s="1570"/>
      <c r="T88" s="1570"/>
      <c r="U88" s="1570"/>
      <c r="V88" s="1570"/>
      <c r="W88" s="1566"/>
    </row>
    <row r="89" spans="1:23" s="1560" customFormat="1" ht="12.75">
      <c r="A89" s="1563"/>
      <c r="B89" s="1564"/>
      <c r="C89" s="1570"/>
      <c r="D89" s="1570"/>
      <c r="E89" s="1570"/>
      <c r="F89" s="1570"/>
      <c r="G89" s="1570"/>
      <c r="H89" s="1570"/>
      <c r="I89" s="1570"/>
      <c r="J89" s="1570"/>
      <c r="K89" s="1570"/>
      <c r="L89" s="1570"/>
      <c r="M89" s="1570"/>
      <c r="N89" s="1570"/>
      <c r="O89" s="1570"/>
      <c r="P89" s="1570"/>
      <c r="Q89" s="1570"/>
      <c r="R89" s="1570"/>
      <c r="S89" s="1570"/>
      <c r="T89" s="1570"/>
      <c r="U89" s="1570"/>
      <c r="V89" s="1570"/>
      <c r="W89" s="1566"/>
    </row>
    <row r="90" spans="1:23" s="1560" customFormat="1" ht="12.75">
      <c r="A90" s="1563"/>
      <c r="B90" s="1564"/>
      <c r="C90" s="1570"/>
      <c r="D90" s="1570"/>
      <c r="E90" s="1570"/>
      <c r="F90" s="1570"/>
      <c r="G90" s="1570"/>
      <c r="H90" s="1570"/>
      <c r="I90" s="1570"/>
      <c r="J90" s="1570"/>
      <c r="K90" s="1570"/>
      <c r="L90" s="1570"/>
      <c r="M90" s="1570"/>
      <c r="N90" s="1570"/>
      <c r="O90" s="1570"/>
      <c r="P90" s="1570"/>
      <c r="Q90" s="1570"/>
      <c r="R90" s="1570"/>
      <c r="S90" s="1570"/>
      <c r="T90" s="1570"/>
      <c r="U90" s="1570"/>
      <c r="V90" s="1570"/>
      <c r="W90" s="1566"/>
    </row>
    <row r="91" spans="1:23" s="1560" customFormat="1" ht="12.75">
      <c r="A91" s="1563"/>
      <c r="B91" s="1564"/>
      <c r="C91" s="1570"/>
      <c r="D91" s="1570"/>
      <c r="E91" s="1570"/>
      <c r="F91" s="1570"/>
      <c r="G91" s="1570"/>
      <c r="H91" s="1570"/>
      <c r="I91" s="1570"/>
      <c r="J91" s="1570"/>
      <c r="K91" s="1570"/>
      <c r="L91" s="1570"/>
      <c r="M91" s="1570"/>
      <c r="N91" s="1570"/>
      <c r="O91" s="1570"/>
      <c r="P91" s="1570"/>
      <c r="Q91" s="1570"/>
      <c r="R91" s="1570"/>
      <c r="S91" s="1570"/>
      <c r="T91" s="1570"/>
      <c r="U91" s="1570"/>
      <c r="V91" s="1570"/>
      <c r="W91" s="1566"/>
    </row>
    <row r="92" spans="1:23" s="1560" customFormat="1" ht="12.75">
      <c r="A92" s="1563"/>
      <c r="B92" s="1564"/>
      <c r="C92" s="1570"/>
      <c r="D92" s="1570"/>
      <c r="E92" s="1570"/>
      <c r="F92" s="1570"/>
      <c r="G92" s="1570"/>
      <c r="H92" s="1570"/>
      <c r="I92" s="1570"/>
      <c r="J92" s="1570"/>
      <c r="K92" s="1570"/>
      <c r="L92" s="1570"/>
      <c r="M92" s="1570"/>
      <c r="N92" s="1570"/>
      <c r="O92" s="1570"/>
      <c r="P92" s="1570"/>
      <c r="Q92" s="1570"/>
      <c r="R92" s="1570"/>
      <c r="S92" s="1570"/>
      <c r="T92" s="1570"/>
      <c r="U92" s="1570"/>
      <c r="V92" s="1570"/>
      <c r="W92" s="1566"/>
    </row>
    <row r="93" spans="1:23" s="1560" customFormat="1" ht="12.75">
      <c r="A93" s="1563"/>
      <c r="B93" s="1564"/>
      <c r="C93" s="1570"/>
      <c r="D93" s="1570"/>
      <c r="E93" s="1570"/>
      <c r="F93" s="1570"/>
      <c r="G93" s="1570"/>
      <c r="H93" s="1570"/>
      <c r="I93" s="1570"/>
      <c r="J93" s="1570"/>
      <c r="K93" s="1570"/>
      <c r="L93" s="1570"/>
      <c r="M93" s="1570"/>
      <c r="N93" s="1570"/>
      <c r="O93" s="1570"/>
      <c r="P93" s="1570"/>
      <c r="Q93" s="1570"/>
      <c r="R93" s="1570"/>
      <c r="S93" s="1570"/>
      <c r="T93" s="1570"/>
      <c r="U93" s="1570"/>
      <c r="V93" s="1570"/>
      <c r="W93" s="1566"/>
    </row>
    <row r="94" spans="1:23" s="1560" customFormat="1" ht="12.75">
      <c r="A94" s="1563"/>
      <c r="B94" s="1564"/>
      <c r="C94" s="1570"/>
      <c r="D94" s="1570"/>
      <c r="E94" s="1570"/>
      <c r="F94" s="1570"/>
      <c r="G94" s="1570"/>
      <c r="H94" s="1570"/>
      <c r="I94" s="1570"/>
      <c r="J94" s="1570"/>
      <c r="K94" s="1570"/>
      <c r="L94" s="1570"/>
      <c r="M94" s="1570"/>
      <c r="N94" s="1570"/>
      <c r="O94" s="1570"/>
      <c r="P94" s="1570"/>
      <c r="Q94" s="1570"/>
      <c r="R94" s="1570"/>
      <c r="S94" s="1570"/>
      <c r="T94" s="1570"/>
      <c r="U94" s="1570"/>
      <c r="V94" s="1570"/>
      <c r="W94" s="1566"/>
    </row>
    <row r="95" spans="1:23" s="1560" customFormat="1" ht="12.75">
      <c r="A95" s="1563"/>
      <c r="B95" s="1564"/>
      <c r="C95" s="1570"/>
      <c r="D95" s="1570"/>
      <c r="E95" s="1570"/>
      <c r="F95" s="1570"/>
      <c r="G95" s="1570"/>
      <c r="H95" s="1570"/>
      <c r="I95" s="1570"/>
      <c r="J95" s="1570"/>
      <c r="K95" s="1570"/>
      <c r="L95" s="1570"/>
      <c r="M95" s="1570"/>
      <c r="N95" s="1570"/>
      <c r="O95" s="1570"/>
      <c r="P95" s="1570"/>
      <c r="Q95" s="1570"/>
      <c r="R95" s="1570"/>
      <c r="S95" s="1570"/>
      <c r="T95" s="1570"/>
      <c r="U95" s="1570"/>
      <c r="V95" s="1570"/>
      <c r="W95" s="1566"/>
    </row>
    <row r="96" spans="1:23" s="1560" customFormat="1" ht="12.75">
      <c r="A96" s="1563"/>
      <c r="B96" s="1564"/>
      <c r="C96" s="1570"/>
      <c r="D96" s="1570"/>
      <c r="E96" s="1570"/>
      <c r="F96" s="1570"/>
      <c r="G96" s="1570"/>
      <c r="H96" s="1570"/>
      <c r="I96" s="1570"/>
      <c r="J96" s="1570"/>
      <c r="K96" s="1570"/>
      <c r="L96" s="1570"/>
      <c r="M96" s="1570"/>
      <c r="N96" s="1570"/>
      <c r="O96" s="1570"/>
      <c r="P96" s="1570"/>
      <c r="Q96" s="1570"/>
      <c r="R96" s="1570"/>
      <c r="S96" s="1570"/>
      <c r="T96" s="1570"/>
      <c r="U96" s="1570"/>
      <c r="V96" s="1570"/>
      <c r="W96" s="1566"/>
    </row>
    <row r="97" spans="1:23" s="1560" customFormat="1" ht="12.75">
      <c r="A97" s="1563"/>
      <c r="B97" s="1564"/>
      <c r="C97" s="1570"/>
      <c r="D97" s="1570"/>
      <c r="E97" s="1570"/>
      <c r="F97" s="1570"/>
      <c r="G97" s="1570"/>
      <c r="H97" s="1570"/>
      <c r="I97" s="1570"/>
      <c r="J97" s="1570"/>
      <c r="K97" s="1570"/>
      <c r="L97" s="1570"/>
      <c r="M97" s="1570"/>
      <c r="N97" s="1570"/>
      <c r="O97" s="1570"/>
      <c r="P97" s="1570"/>
      <c r="Q97" s="1570"/>
      <c r="R97" s="1570"/>
      <c r="S97" s="1570"/>
      <c r="T97" s="1570"/>
      <c r="U97" s="1570"/>
      <c r="V97" s="1570"/>
      <c r="W97" s="1566"/>
    </row>
    <row r="98" spans="1:23" s="1560" customFormat="1" ht="12.75">
      <c r="A98" s="1563"/>
      <c r="B98" s="1564"/>
      <c r="C98" s="1570"/>
      <c r="D98" s="1570"/>
      <c r="E98" s="1570"/>
      <c r="F98" s="1570"/>
      <c r="G98" s="1570"/>
      <c r="H98" s="1570"/>
      <c r="I98" s="1570"/>
      <c r="J98" s="1570"/>
      <c r="K98" s="1570"/>
      <c r="L98" s="1570"/>
      <c r="M98" s="1570"/>
      <c r="N98" s="1570"/>
      <c r="O98" s="1570"/>
      <c r="P98" s="1570"/>
      <c r="Q98" s="1570"/>
      <c r="R98" s="1570"/>
      <c r="S98" s="1570"/>
      <c r="T98" s="1570"/>
      <c r="U98" s="1570"/>
      <c r="V98" s="1570"/>
      <c r="W98" s="1566"/>
    </row>
    <row r="99" spans="1:23" s="1560" customFormat="1" ht="12.75">
      <c r="A99" s="1563"/>
      <c r="B99" s="1564"/>
      <c r="C99" s="1570"/>
      <c r="D99" s="1570"/>
      <c r="E99" s="1570"/>
      <c r="F99" s="1570"/>
      <c r="G99" s="1570"/>
      <c r="H99" s="1570"/>
      <c r="I99" s="1570"/>
      <c r="J99" s="1570"/>
      <c r="K99" s="1570"/>
      <c r="L99" s="1570"/>
      <c r="M99" s="1570"/>
      <c r="N99" s="1570"/>
      <c r="O99" s="1570"/>
      <c r="P99" s="1570"/>
      <c r="Q99" s="1570"/>
      <c r="R99" s="1570"/>
      <c r="S99" s="1570"/>
      <c r="T99" s="1570"/>
      <c r="U99" s="1570"/>
      <c r="V99" s="1570"/>
      <c r="W99" s="1566"/>
    </row>
    <row r="100" spans="1:23" s="1560" customFormat="1" ht="12.75">
      <c r="A100" s="1563"/>
      <c r="B100" s="1564"/>
      <c r="C100" s="1570"/>
      <c r="D100" s="1570"/>
      <c r="E100" s="1570"/>
      <c r="F100" s="1570"/>
      <c r="G100" s="1570"/>
      <c r="H100" s="1570"/>
      <c r="I100" s="1570"/>
      <c r="J100" s="1570"/>
      <c r="K100" s="1570"/>
      <c r="L100" s="1570"/>
      <c r="M100" s="1570"/>
      <c r="N100" s="1570"/>
      <c r="O100" s="1570"/>
      <c r="P100" s="1570"/>
      <c r="Q100" s="1570"/>
      <c r="R100" s="1570"/>
      <c r="S100" s="1570"/>
      <c r="T100" s="1570"/>
      <c r="U100" s="1570"/>
      <c r="V100" s="1570"/>
      <c r="W100" s="1566"/>
    </row>
    <row r="101" spans="1:23" s="1560" customFormat="1" ht="12.75">
      <c r="A101" s="1563"/>
      <c r="B101" s="1564"/>
      <c r="C101" s="1570"/>
      <c r="D101" s="1570"/>
      <c r="E101" s="1570"/>
      <c r="F101" s="1570"/>
      <c r="G101" s="1570"/>
      <c r="H101" s="1570"/>
      <c r="I101" s="1570"/>
      <c r="J101" s="1570"/>
      <c r="K101" s="1570"/>
      <c r="L101" s="1570"/>
      <c r="M101" s="1570"/>
      <c r="N101" s="1570"/>
      <c r="O101" s="1570"/>
      <c r="P101" s="1570"/>
      <c r="Q101" s="1570"/>
      <c r="R101" s="1570"/>
      <c r="S101" s="1570"/>
      <c r="T101" s="1570"/>
      <c r="U101" s="1570"/>
      <c r="V101" s="1570"/>
      <c r="W101" s="1566"/>
    </row>
    <row r="102" spans="1:23" s="1560" customFormat="1" ht="12.75">
      <c r="A102" s="1563"/>
      <c r="B102" s="1564"/>
      <c r="C102" s="1570"/>
      <c r="D102" s="1570"/>
      <c r="E102" s="1570"/>
      <c r="F102" s="1570"/>
      <c r="G102" s="1570"/>
      <c r="H102" s="1570"/>
      <c r="I102" s="1570"/>
      <c r="J102" s="1570"/>
      <c r="K102" s="1570"/>
      <c r="L102" s="1570"/>
      <c r="M102" s="1570"/>
      <c r="N102" s="1570"/>
      <c r="O102" s="1570"/>
      <c r="P102" s="1570"/>
      <c r="Q102" s="1570"/>
      <c r="R102" s="1570"/>
      <c r="S102" s="1570"/>
      <c r="T102" s="1570"/>
      <c r="U102" s="1570"/>
      <c r="V102" s="1570"/>
      <c r="W102" s="1566"/>
    </row>
    <row r="103" spans="1:23" s="1560" customFormat="1" ht="12.75">
      <c r="A103" s="1563"/>
      <c r="B103" s="1564"/>
      <c r="C103" s="1570"/>
      <c r="D103" s="1570"/>
      <c r="E103" s="1570"/>
      <c r="F103" s="1570"/>
      <c r="G103" s="1570"/>
      <c r="H103" s="1570"/>
      <c r="I103" s="1570"/>
      <c r="J103" s="1570"/>
      <c r="K103" s="1570"/>
      <c r="L103" s="1570"/>
      <c r="M103" s="1570"/>
      <c r="N103" s="1570"/>
      <c r="O103" s="1570"/>
      <c r="P103" s="1570"/>
      <c r="Q103" s="1570"/>
      <c r="R103" s="1570"/>
      <c r="S103" s="1570"/>
      <c r="T103" s="1570"/>
      <c r="U103" s="1570"/>
      <c r="V103" s="1570"/>
      <c r="W103" s="1566"/>
    </row>
    <row r="104" spans="1:23" s="1560" customFormat="1" ht="12.75">
      <c r="A104" s="1563"/>
      <c r="B104" s="1564"/>
      <c r="C104" s="1570"/>
      <c r="D104" s="1570"/>
      <c r="E104" s="1570"/>
      <c r="F104" s="1570"/>
      <c r="G104" s="1570"/>
      <c r="H104" s="1570"/>
      <c r="I104" s="1570"/>
      <c r="J104" s="1570"/>
      <c r="K104" s="1570"/>
      <c r="L104" s="1570"/>
      <c r="M104" s="1570"/>
      <c r="N104" s="1570"/>
      <c r="O104" s="1570"/>
      <c r="P104" s="1570"/>
      <c r="Q104" s="1570"/>
      <c r="R104" s="1570"/>
      <c r="S104" s="1570"/>
      <c r="T104" s="1570"/>
      <c r="U104" s="1570"/>
      <c r="V104" s="1570"/>
      <c r="W104" s="1566"/>
    </row>
    <row r="105" spans="1:23" s="1560" customFormat="1" ht="12.75">
      <c r="A105" s="1563"/>
      <c r="B105" s="1564"/>
      <c r="C105" s="1570"/>
      <c r="D105" s="1570"/>
      <c r="E105" s="1570"/>
      <c r="F105" s="1570"/>
      <c r="G105" s="1570"/>
      <c r="H105" s="1570"/>
      <c r="I105" s="1570"/>
      <c r="J105" s="1570"/>
      <c r="K105" s="1570"/>
      <c r="L105" s="1570"/>
      <c r="M105" s="1570"/>
      <c r="N105" s="1570"/>
      <c r="O105" s="1570"/>
      <c r="P105" s="1570"/>
      <c r="Q105" s="1570"/>
      <c r="R105" s="1570"/>
      <c r="S105" s="1570"/>
      <c r="T105" s="1570"/>
      <c r="U105" s="1570"/>
      <c r="V105" s="1570"/>
      <c r="W105" s="1566"/>
    </row>
    <row r="106" spans="1:23" s="1560" customFormat="1" ht="12.75">
      <c r="A106" s="1563"/>
      <c r="B106" s="1564"/>
      <c r="C106" s="1570"/>
      <c r="D106" s="1570"/>
      <c r="E106" s="1570"/>
      <c r="F106" s="1570"/>
      <c r="G106" s="1570"/>
      <c r="H106" s="1570"/>
      <c r="I106" s="1570"/>
      <c r="J106" s="1570"/>
      <c r="K106" s="1570"/>
      <c r="L106" s="1570"/>
      <c r="M106" s="1570"/>
      <c r="N106" s="1570"/>
      <c r="O106" s="1570"/>
      <c r="P106" s="1570"/>
      <c r="Q106" s="1570"/>
      <c r="R106" s="1570"/>
      <c r="S106" s="1570"/>
      <c r="T106" s="1570"/>
      <c r="U106" s="1570"/>
      <c r="V106" s="1570"/>
      <c r="W106" s="1566"/>
    </row>
    <row r="107" spans="1:23" s="1560" customFormat="1" ht="12.75">
      <c r="A107" s="1563"/>
      <c r="B107" s="1564"/>
      <c r="C107" s="1570"/>
      <c r="D107" s="1570"/>
      <c r="E107" s="1570"/>
      <c r="F107" s="1570"/>
      <c r="G107" s="1570"/>
      <c r="H107" s="1570"/>
      <c r="I107" s="1570"/>
      <c r="J107" s="1570"/>
      <c r="K107" s="1570"/>
      <c r="L107" s="1570"/>
      <c r="M107" s="1570"/>
      <c r="N107" s="1570"/>
      <c r="O107" s="1570"/>
      <c r="P107" s="1570"/>
      <c r="Q107" s="1570"/>
      <c r="R107" s="1570"/>
      <c r="S107" s="1570"/>
      <c r="T107" s="1570"/>
      <c r="U107" s="1570"/>
      <c r="V107" s="1570"/>
      <c r="W107" s="1566"/>
    </row>
    <row r="108" spans="1:23" s="1560" customFormat="1" ht="12.75">
      <c r="A108" s="1563"/>
      <c r="B108" s="1564"/>
      <c r="C108" s="1570"/>
      <c r="D108" s="1570"/>
      <c r="E108" s="1570"/>
      <c r="F108" s="1570"/>
      <c r="G108" s="1570"/>
      <c r="H108" s="1570"/>
      <c r="I108" s="1570"/>
      <c r="J108" s="1570"/>
      <c r="K108" s="1570"/>
      <c r="L108" s="1570"/>
      <c r="M108" s="1570"/>
      <c r="N108" s="1570"/>
      <c r="O108" s="1570"/>
      <c r="P108" s="1570"/>
      <c r="Q108" s="1570"/>
      <c r="R108" s="1570"/>
      <c r="S108" s="1570"/>
      <c r="T108" s="1570"/>
      <c r="U108" s="1570"/>
      <c r="V108" s="1570"/>
      <c r="W108" s="1566"/>
    </row>
    <row r="109" spans="1:23" s="1560" customFormat="1" ht="12.75">
      <c r="A109" s="1563"/>
      <c r="B109" s="1564"/>
      <c r="C109" s="1570"/>
      <c r="D109" s="1570"/>
      <c r="E109" s="1570"/>
      <c r="F109" s="1570"/>
      <c r="G109" s="1570"/>
      <c r="H109" s="1570"/>
      <c r="I109" s="1570"/>
      <c r="J109" s="1570"/>
      <c r="K109" s="1570"/>
      <c r="L109" s="1570"/>
      <c r="M109" s="1570"/>
      <c r="N109" s="1570"/>
      <c r="O109" s="1570"/>
      <c r="P109" s="1570"/>
      <c r="Q109" s="1570"/>
      <c r="R109" s="1570"/>
      <c r="S109" s="1570"/>
      <c r="T109" s="1570"/>
      <c r="U109" s="1570"/>
      <c r="V109" s="1570"/>
      <c r="W109" s="1566"/>
    </row>
    <row r="110" spans="1:23" s="1560" customFormat="1" ht="12.75">
      <c r="A110" s="1563"/>
      <c r="B110" s="1564"/>
      <c r="C110" s="1570"/>
      <c r="D110" s="1570"/>
      <c r="E110" s="1570"/>
      <c r="F110" s="1570"/>
      <c r="G110" s="1570"/>
      <c r="H110" s="1570"/>
      <c r="I110" s="1570"/>
      <c r="J110" s="1570"/>
      <c r="K110" s="1570"/>
      <c r="L110" s="1570"/>
      <c r="M110" s="1570"/>
      <c r="N110" s="1570"/>
      <c r="O110" s="1570"/>
      <c r="P110" s="1570"/>
      <c r="Q110" s="1570"/>
      <c r="R110" s="1570"/>
      <c r="S110" s="1570"/>
      <c r="T110" s="1570"/>
      <c r="U110" s="1570"/>
      <c r="V110" s="1570"/>
      <c r="W110" s="1566"/>
    </row>
    <row r="111" spans="1:23" s="1560" customFormat="1" ht="12.75">
      <c r="A111" s="1563"/>
      <c r="B111" s="1564"/>
      <c r="C111" s="1570"/>
      <c r="D111" s="1570"/>
      <c r="E111" s="1570"/>
      <c r="F111" s="1570"/>
      <c r="G111" s="1570"/>
      <c r="H111" s="1570"/>
      <c r="I111" s="1570"/>
      <c r="J111" s="1570"/>
      <c r="K111" s="1570"/>
      <c r="L111" s="1570"/>
      <c r="M111" s="1570"/>
      <c r="N111" s="1570"/>
      <c r="O111" s="1570"/>
      <c r="P111" s="1570"/>
      <c r="Q111" s="1570"/>
      <c r="R111" s="1570"/>
      <c r="S111" s="1570"/>
      <c r="T111" s="1570"/>
      <c r="U111" s="1570"/>
      <c r="V111" s="1570"/>
      <c r="W111" s="1566"/>
    </row>
    <row r="112" spans="1:23" s="1560" customFormat="1" ht="12.75">
      <c r="A112" s="1563"/>
      <c r="B112" s="1564"/>
      <c r="C112" s="1570"/>
      <c r="D112" s="1570"/>
      <c r="E112" s="1570"/>
      <c r="F112" s="1570"/>
      <c r="G112" s="1570"/>
      <c r="H112" s="1570"/>
      <c r="I112" s="1570"/>
      <c r="J112" s="1570"/>
      <c r="K112" s="1570"/>
      <c r="L112" s="1570"/>
      <c r="M112" s="1570"/>
      <c r="N112" s="1570"/>
      <c r="O112" s="1570"/>
      <c r="P112" s="1570"/>
      <c r="Q112" s="1570"/>
      <c r="R112" s="1570"/>
      <c r="S112" s="1570"/>
      <c r="T112" s="1570"/>
      <c r="U112" s="1570"/>
      <c r="V112" s="1570"/>
      <c r="W112" s="1566"/>
    </row>
    <row r="113" spans="1:23" s="1560" customFormat="1" ht="12.75">
      <c r="A113" s="1563"/>
      <c r="B113" s="1564"/>
      <c r="C113" s="1570"/>
      <c r="D113" s="1570"/>
      <c r="E113" s="1570"/>
      <c r="F113" s="1570"/>
      <c r="G113" s="1570"/>
      <c r="H113" s="1570"/>
      <c r="I113" s="1570"/>
      <c r="J113" s="1570"/>
      <c r="K113" s="1570"/>
      <c r="L113" s="1570"/>
      <c r="M113" s="1570"/>
      <c r="N113" s="1570"/>
      <c r="O113" s="1570"/>
      <c r="P113" s="1570"/>
      <c r="Q113" s="1570"/>
      <c r="R113" s="1570"/>
      <c r="S113" s="1570"/>
      <c r="T113" s="1570"/>
      <c r="U113" s="1570"/>
      <c r="V113" s="1570"/>
      <c r="W113" s="1566"/>
    </row>
    <row r="114" spans="1:23" s="1560" customFormat="1" ht="12.75">
      <c r="A114" s="1563"/>
      <c r="B114" s="1564"/>
      <c r="C114" s="1570"/>
      <c r="D114" s="1570"/>
      <c r="E114" s="1570"/>
      <c r="F114" s="1570"/>
      <c r="G114" s="1570"/>
      <c r="H114" s="1570"/>
      <c r="I114" s="1570"/>
      <c r="J114" s="1570"/>
      <c r="K114" s="1570"/>
      <c r="L114" s="1570"/>
      <c r="M114" s="1570"/>
      <c r="N114" s="1570"/>
      <c r="O114" s="1570"/>
      <c r="P114" s="1570"/>
      <c r="Q114" s="1570"/>
      <c r="R114" s="1570"/>
      <c r="S114" s="1570"/>
      <c r="T114" s="1570"/>
      <c r="U114" s="1570"/>
      <c r="V114" s="1570"/>
      <c r="W114" s="1566"/>
    </row>
    <row r="115" spans="1:23" s="1560" customFormat="1" ht="12.75">
      <c r="A115" s="1563"/>
      <c r="B115" s="1564"/>
      <c r="C115" s="1570"/>
      <c r="D115" s="1570"/>
      <c r="E115" s="1570"/>
      <c r="F115" s="1570"/>
      <c r="G115" s="1570"/>
      <c r="H115" s="1570"/>
      <c r="I115" s="1570"/>
      <c r="J115" s="1570"/>
      <c r="K115" s="1570"/>
      <c r="L115" s="1570"/>
      <c r="M115" s="1570"/>
      <c r="N115" s="1570"/>
      <c r="O115" s="1570"/>
      <c r="P115" s="1570"/>
      <c r="Q115" s="1570"/>
      <c r="R115" s="1570"/>
      <c r="S115" s="1570"/>
      <c r="T115" s="1570"/>
      <c r="U115" s="1570"/>
      <c r="V115" s="1570"/>
      <c r="W115" s="1566"/>
    </row>
    <row r="116" spans="1:23" s="1560" customFormat="1" ht="12.75">
      <c r="A116" s="1563"/>
      <c r="B116" s="1564"/>
      <c r="C116" s="1570"/>
      <c r="D116" s="1570"/>
      <c r="E116" s="1570"/>
      <c r="F116" s="1570"/>
      <c r="G116" s="1570"/>
      <c r="H116" s="1570"/>
      <c r="I116" s="1570"/>
      <c r="J116" s="1570"/>
      <c r="K116" s="1570"/>
      <c r="L116" s="1570"/>
      <c r="M116" s="1570"/>
      <c r="N116" s="1570"/>
      <c r="O116" s="1570"/>
      <c r="P116" s="1570"/>
      <c r="Q116" s="1570"/>
      <c r="R116" s="1570"/>
      <c r="S116" s="1570"/>
      <c r="T116" s="1570"/>
      <c r="U116" s="1570"/>
      <c r="V116" s="1570"/>
      <c r="W116" s="1566"/>
    </row>
    <row r="117" spans="1:23" s="1560" customFormat="1" ht="12.75">
      <c r="A117" s="1563"/>
      <c r="B117" s="1564"/>
      <c r="C117" s="1570"/>
      <c r="D117" s="1570"/>
      <c r="E117" s="1570"/>
      <c r="F117" s="1570"/>
      <c r="G117" s="1570"/>
      <c r="H117" s="1570"/>
      <c r="I117" s="1570"/>
      <c r="J117" s="1570"/>
      <c r="K117" s="1570"/>
      <c r="L117" s="1570"/>
      <c r="M117" s="1570"/>
      <c r="N117" s="1570"/>
      <c r="O117" s="1570"/>
      <c r="P117" s="1570"/>
      <c r="Q117" s="1570"/>
      <c r="R117" s="1570"/>
      <c r="S117" s="1570"/>
      <c r="T117" s="1570"/>
      <c r="U117" s="1570"/>
      <c r="V117" s="1570"/>
      <c r="W117" s="1566"/>
    </row>
    <row r="118" spans="1:23" s="1560" customFormat="1" ht="12.75">
      <c r="A118" s="1563"/>
      <c r="B118" s="1564"/>
      <c r="C118" s="1570"/>
      <c r="D118" s="1570"/>
      <c r="E118" s="1570"/>
      <c r="F118" s="1570"/>
      <c r="G118" s="1570"/>
      <c r="H118" s="1570"/>
      <c r="I118" s="1570"/>
      <c r="J118" s="1570"/>
      <c r="K118" s="1570"/>
      <c r="L118" s="1570"/>
      <c r="M118" s="1570"/>
      <c r="N118" s="1570"/>
      <c r="O118" s="1570"/>
      <c r="P118" s="1570"/>
      <c r="Q118" s="1570"/>
      <c r="R118" s="1570"/>
      <c r="S118" s="1570"/>
      <c r="T118" s="1570"/>
      <c r="U118" s="1570"/>
      <c r="V118" s="1570"/>
      <c r="W118" s="1566"/>
    </row>
    <row r="119" spans="1:23" s="1560" customFormat="1" ht="12.75">
      <c r="A119" s="1563"/>
      <c r="B119" s="1564"/>
      <c r="C119" s="1570"/>
      <c r="D119" s="1570"/>
      <c r="E119" s="1570"/>
      <c r="F119" s="1570"/>
      <c r="G119" s="1570"/>
      <c r="H119" s="1570"/>
      <c r="I119" s="1570"/>
      <c r="J119" s="1570"/>
      <c r="K119" s="1570"/>
      <c r="L119" s="1570"/>
      <c r="M119" s="1570"/>
      <c r="N119" s="1570"/>
      <c r="O119" s="1570"/>
      <c r="P119" s="1570"/>
      <c r="Q119" s="1570"/>
      <c r="R119" s="1570"/>
      <c r="S119" s="1570"/>
      <c r="T119" s="1570"/>
      <c r="U119" s="1570"/>
      <c r="V119" s="1570"/>
      <c r="W119" s="1566"/>
    </row>
    <row r="120" spans="1:23" s="1560" customFormat="1" ht="12.75">
      <c r="A120" s="1563"/>
      <c r="B120" s="1564"/>
      <c r="C120" s="1570"/>
      <c r="D120" s="1570"/>
      <c r="E120" s="1570"/>
      <c r="F120" s="1570"/>
      <c r="G120" s="1570"/>
      <c r="H120" s="1570"/>
      <c r="I120" s="1570"/>
      <c r="J120" s="1570"/>
      <c r="K120" s="1570"/>
      <c r="L120" s="1570"/>
      <c r="M120" s="1570"/>
      <c r="N120" s="1570"/>
      <c r="O120" s="1570"/>
      <c r="P120" s="1570"/>
      <c r="Q120" s="1570"/>
      <c r="R120" s="1570"/>
      <c r="S120" s="1570"/>
      <c r="T120" s="1570"/>
      <c r="U120" s="1570"/>
      <c r="V120" s="1570"/>
      <c r="W120" s="1566"/>
    </row>
    <row r="121" spans="1:23" s="1560" customFormat="1" ht="12.75">
      <c r="A121" s="1563"/>
      <c r="B121" s="1564"/>
      <c r="C121" s="1570"/>
      <c r="D121" s="1570"/>
      <c r="E121" s="1570"/>
      <c r="F121" s="1570"/>
      <c r="G121" s="1570"/>
      <c r="H121" s="1570"/>
      <c r="I121" s="1570"/>
      <c r="J121" s="1570"/>
      <c r="K121" s="1570"/>
      <c r="L121" s="1570"/>
      <c r="M121" s="1570"/>
      <c r="N121" s="1570"/>
      <c r="O121" s="1570"/>
      <c r="P121" s="1570"/>
      <c r="Q121" s="1570"/>
      <c r="R121" s="1570"/>
      <c r="S121" s="1570"/>
      <c r="T121" s="1570"/>
      <c r="U121" s="1570"/>
      <c r="V121" s="1570"/>
      <c r="W121" s="1566"/>
    </row>
    <row r="122" spans="1:23" s="1560" customFormat="1" ht="12.75">
      <c r="A122" s="1563"/>
      <c r="B122" s="1564"/>
      <c r="C122" s="1570"/>
      <c r="D122" s="1570"/>
      <c r="E122" s="1570"/>
      <c r="F122" s="1570"/>
      <c r="G122" s="1570"/>
      <c r="H122" s="1570"/>
      <c r="I122" s="1570"/>
      <c r="J122" s="1570"/>
      <c r="K122" s="1570"/>
      <c r="L122" s="1570"/>
      <c r="M122" s="1570"/>
      <c r="N122" s="1570"/>
      <c r="O122" s="1570"/>
      <c r="P122" s="1570"/>
      <c r="Q122" s="1570"/>
      <c r="R122" s="1570"/>
      <c r="S122" s="1570"/>
      <c r="T122" s="1570"/>
      <c r="U122" s="1570"/>
      <c r="V122" s="1570"/>
      <c r="W122" s="1566"/>
    </row>
    <row r="123" spans="1:23" s="1560" customFormat="1" ht="12.75">
      <c r="A123" s="1563"/>
      <c r="B123" s="1564"/>
      <c r="C123" s="1570"/>
      <c r="D123" s="1570"/>
      <c r="E123" s="1570"/>
      <c r="F123" s="1570"/>
      <c r="G123" s="1570"/>
      <c r="H123" s="1570"/>
      <c r="I123" s="1570"/>
      <c r="J123" s="1570"/>
      <c r="K123" s="1570"/>
      <c r="L123" s="1570"/>
      <c r="M123" s="1570"/>
      <c r="N123" s="1570"/>
      <c r="O123" s="1570"/>
      <c r="P123" s="1570"/>
      <c r="Q123" s="1570"/>
      <c r="R123" s="1570"/>
      <c r="S123" s="1570"/>
      <c r="T123" s="1570"/>
      <c r="U123" s="1570"/>
      <c r="V123" s="1570"/>
      <c r="W123" s="1566"/>
    </row>
    <row r="124" spans="1:23" s="1560" customFormat="1" ht="12.75">
      <c r="A124" s="1563"/>
      <c r="B124" s="1564"/>
      <c r="C124" s="1570"/>
      <c r="D124" s="1570"/>
      <c r="E124" s="1570"/>
      <c r="F124" s="1570"/>
      <c r="G124" s="1570"/>
      <c r="H124" s="1570"/>
      <c r="I124" s="1570"/>
      <c r="J124" s="1570"/>
      <c r="K124" s="1570"/>
      <c r="L124" s="1570"/>
      <c r="M124" s="1570"/>
      <c r="N124" s="1570"/>
      <c r="O124" s="1570"/>
      <c r="P124" s="1570"/>
      <c r="Q124" s="1570"/>
      <c r="R124" s="1570"/>
      <c r="S124" s="1570"/>
      <c r="T124" s="1570"/>
      <c r="U124" s="1570"/>
      <c r="V124" s="1570"/>
      <c r="W124" s="1566"/>
    </row>
    <row r="125" spans="1:23" s="1560" customFormat="1" ht="12.75">
      <c r="A125" s="1563"/>
      <c r="B125" s="1564"/>
      <c r="C125" s="1570"/>
      <c r="D125" s="1570"/>
      <c r="E125" s="1570"/>
      <c r="F125" s="1570"/>
      <c r="G125" s="1570"/>
      <c r="H125" s="1570"/>
      <c r="I125" s="1570"/>
      <c r="J125" s="1570"/>
      <c r="K125" s="1570"/>
      <c r="L125" s="1570"/>
      <c r="M125" s="1570"/>
      <c r="N125" s="1570"/>
      <c r="O125" s="1570"/>
      <c r="P125" s="1570"/>
      <c r="Q125" s="1570"/>
      <c r="R125" s="1570"/>
      <c r="S125" s="1570"/>
      <c r="T125" s="1570"/>
      <c r="U125" s="1570"/>
      <c r="V125" s="1570"/>
      <c r="W125" s="1566"/>
    </row>
    <row r="126" spans="1:23" s="1560" customFormat="1" ht="12.75">
      <c r="A126" s="1563"/>
      <c r="B126" s="1564"/>
      <c r="C126" s="1570"/>
      <c r="D126" s="1570"/>
      <c r="E126" s="1570"/>
      <c r="F126" s="1570"/>
      <c r="G126" s="1570"/>
      <c r="H126" s="1570"/>
      <c r="I126" s="1570"/>
      <c r="J126" s="1570"/>
      <c r="K126" s="1570"/>
      <c r="L126" s="1570"/>
      <c r="M126" s="1570"/>
      <c r="N126" s="1570"/>
      <c r="O126" s="1570"/>
      <c r="P126" s="1570"/>
      <c r="Q126" s="1570"/>
      <c r="R126" s="1570"/>
      <c r="S126" s="1570"/>
      <c r="T126" s="1570"/>
      <c r="U126" s="1570"/>
      <c r="V126" s="1570"/>
      <c r="W126" s="1566"/>
    </row>
    <row r="127" spans="1:23" s="1560" customFormat="1" ht="12.75">
      <c r="A127" s="1563"/>
      <c r="B127" s="1564"/>
      <c r="C127" s="1570"/>
      <c r="D127" s="1570"/>
      <c r="E127" s="1570"/>
      <c r="F127" s="1570"/>
      <c r="G127" s="1570"/>
      <c r="H127" s="1570"/>
      <c r="I127" s="1570"/>
      <c r="J127" s="1570"/>
      <c r="K127" s="1570"/>
      <c r="L127" s="1570"/>
      <c r="M127" s="1570"/>
      <c r="N127" s="1570"/>
      <c r="O127" s="1570"/>
      <c r="P127" s="1570"/>
      <c r="Q127" s="1570"/>
      <c r="R127" s="1570"/>
      <c r="S127" s="1570"/>
      <c r="T127" s="1570"/>
      <c r="U127" s="1570"/>
      <c r="V127" s="1570"/>
      <c r="W127" s="1566"/>
    </row>
    <row r="128" spans="1:23" s="1560" customFormat="1" ht="12.75">
      <c r="A128" s="1563"/>
      <c r="B128" s="1564"/>
      <c r="C128" s="1570"/>
      <c r="D128" s="1570"/>
      <c r="E128" s="1570"/>
      <c r="F128" s="1570"/>
      <c r="G128" s="1570"/>
      <c r="H128" s="1570"/>
      <c r="I128" s="1570"/>
      <c r="J128" s="1570"/>
      <c r="K128" s="1570"/>
      <c r="L128" s="1570"/>
      <c r="M128" s="1570"/>
      <c r="N128" s="1570"/>
      <c r="O128" s="1570"/>
      <c r="P128" s="1570"/>
      <c r="Q128" s="1570"/>
      <c r="R128" s="1570"/>
      <c r="S128" s="1570"/>
      <c r="T128" s="1570"/>
      <c r="U128" s="1570"/>
      <c r="V128" s="1570"/>
      <c r="W128" s="1566"/>
    </row>
    <row r="129" spans="1:23" s="1560" customFormat="1" ht="12.75">
      <c r="A129" s="1563"/>
      <c r="B129" s="1564"/>
      <c r="C129" s="1570"/>
      <c r="D129" s="1570"/>
      <c r="E129" s="1570"/>
      <c r="F129" s="1570"/>
      <c r="G129" s="1570"/>
      <c r="H129" s="1570"/>
      <c r="I129" s="1570"/>
      <c r="J129" s="1570"/>
      <c r="K129" s="1570"/>
      <c r="L129" s="1570"/>
      <c r="M129" s="1570"/>
      <c r="N129" s="1570"/>
      <c r="O129" s="1570"/>
      <c r="P129" s="1570"/>
      <c r="Q129" s="1570"/>
      <c r="R129" s="1570"/>
      <c r="S129" s="1570"/>
      <c r="T129" s="1570"/>
      <c r="U129" s="1570"/>
      <c r="V129" s="1570"/>
      <c r="W129" s="1566"/>
    </row>
    <row r="130" spans="1:23" s="1560" customFormat="1" ht="12.75">
      <c r="A130" s="1563"/>
      <c r="B130" s="1564"/>
      <c r="C130" s="1570"/>
      <c r="D130" s="1570"/>
      <c r="E130" s="1570"/>
      <c r="F130" s="1570"/>
      <c r="G130" s="1570"/>
      <c r="H130" s="1570"/>
      <c r="I130" s="1570"/>
      <c r="J130" s="1570"/>
      <c r="K130" s="1570"/>
      <c r="L130" s="1570"/>
      <c r="M130" s="1570"/>
      <c r="N130" s="1570"/>
      <c r="O130" s="1570"/>
      <c r="P130" s="1570"/>
      <c r="Q130" s="1570"/>
      <c r="R130" s="1570"/>
      <c r="S130" s="1570"/>
      <c r="T130" s="1570"/>
      <c r="U130" s="1570"/>
      <c r="V130" s="1570"/>
      <c r="W130" s="1566"/>
    </row>
    <row r="131" spans="1:23" s="1560" customFormat="1" ht="12.75">
      <c r="A131" s="1563"/>
      <c r="B131" s="1564"/>
      <c r="C131" s="1570"/>
      <c r="D131" s="1570"/>
      <c r="E131" s="1570"/>
      <c r="F131" s="1570"/>
      <c r="G131" s="1570"/>
      <c r="H131" s="1570"/>
      <c r="I131" s="1570"/>
      <c r="J131" s="1570"/>
      <c r="K131" s="1570"/>
      <c r="L131" s="1570"/>
      <c r="M131" s="1570"/>
      <c r="N131" s="1570"/>
      <c r="O131" s="1570"/>
      <c r="P131" s="1570"/>
      <c r="Q131" s="1570"/>
      <c r="R131" s="1570"/>
      <c r="S131" s="1570"/>
      <c r="T131" s="1570"/>
      <c r="U131" s="1570"/>
      <c r="V131" s="1570"/>
      <c r="W131" s="1566"/>
    </row>
    <row r="132" spans="1:23" s="1560" customFormat="1" ht="12.75">
      <c r="A132" s="1563"/>
      <c r="B132" s="1564"/>
      <c r="C132" s="1570"/>
      <c r="D132" s="1570"/>
      <c r="E132" s="1570"/>
      <c r="F132" s="1570"/>
      <c r="G132" s="1570"/>
      <c r="H132" s="1570"/>
      <c r="I132" s="1570"/>
      <c r="J132" s="1570"/>
      <c r="K132" s="1570"/>
      <c r="L132" s="1570"/>
      <c r="M132" s="1570"/>
      <c r="N132" s="1570"/>
      <c r="O132" s="1570"/>
      <c r="P132" s="1570"/>
      <c r="Q132" s="1570"/>
      <c r="R132" s="1570"/>
      <c r="S132" s="1570"/>
      <c r="T132" s="1570"/>
      <c r="U132" s="1570"/>
      <c r="V132" s="1570"/>
      <c r="W132" s="1566"/>
    </row>
    <row r="133" spans="1:23" s="1560" customFormat="1" ht="12.75">
      <c r="A133" s="1563"/>
      <c r="B133" s="1564"/>
      <c r="C133" s="1570"/>
      <c r="D133" s="1570"/>
      <c r="E133" s="1570"/>
      <c r="F133" s="1570"/>
      <c r="G133" s="1570"/>
      <c r="H133" s="1570"/>
      <c r="I133" s="1570"/>
      <c r="J133" s="1570"/>
      <c r="K133" s="1570"/>
      <c r="L133" s="1570"/>
      <c r="M133" s="1570"/>
      <c r="N133" s="1570"/>
      <c r="O133" s="1570"/>
      <c r="P133" s="1570"/>
      <c r="Q133" s="1570"/>
      <c r="R133" s="1570"/>
      <c r="S133" s="1570"/>
      <c r="T133" s="1570"/>
      <c r="U133" s="1570"/>
      <c r="V133" s="1570"/>
      <c r="W133" s="1566"/>
    </row>
    <row r="134" spans="1:23" s="1560" customFormat="1" ht="12.75">
      <c r="A134" s="1563"/>
      <c r="B134" s="1564"/>
      <c r="C134" s="1570"/>
      <c r="D134" s="1570"/>
      <c r="E134" s="1570"/>
      <c r="F134" s="1570"/>
      <c r="G134" s="1570"/>
      <c r="H134" s="1570"/>
      <c r="I134" s="1570"/>
      <c r="J134" s="1570"/>
      <c r="K134" s="1570"/>
      <c r="L134" s="1570"/>
      <c r="M134" s="1570"/>
      <c r="N134" s="1570"/>
      <c r="O134" s="1570"/>
      <c r="P134" s="1570"/>
      <c r="Q134" s="1570"/>
      <c r="R134" s="1570"/>
      <c r="S134" s="1570"/>
      <c r="T134" s="1570"/>
      <c r="U134" s="1570"/>
      <c r="V134" s="1570"/>
      <c r="W134" s="1566"/>
    </row>
    <row r="135" spans="1:23" s="1560" customFormat="1" ht="12.75">
      <c r="A135" s="1563"/>
      <c r="B135" s="1564"/>
      <c r="C135" s="1570"/>
      <c r="D135" s="1570"/>
      <c r="E135" s="1570"/>
      <c r="F135" s="1570"/>
      <c r="G135" s="1570"/>
      <c r="H135" s="1570"/>
      <c r="I135" s="1570"/>
      <c r="J135" s="1570"/>
      <c r="K135" s="1570"/>
      <c r="L135" s="1570"/>
      <c r="M135" s="1570"/>
      <c r="N135" s="1570"/>
      <c r="O135" s="1570"/>
      <c r="P135" s="1570"/>
      <c r="Q135" s="1570"/>
      <c r="R135" s="1570"/>
      <c r="S135" s="1570"/>
      <c r="T135" s="1570"/>
      <c r="U135" s="1570"/>
      <c r="V135" s="1570"/>
      <c r="W135" s="1566"/>
    </row>
    <row r="136" spans="1:23" s="1560" customFormat="1" ht="12.75">
      <c r="A136" s="1563"/>
      <c r="B136" s="1564"/>
      <c r="C136" s="1570"/>
      <c r="D136" s="1570"/>
      <c r="E136" s="1570"/>
      <c r="F136" s="1570"/>
      <c r="G136" s="1570"/>
      <c r="H136" s="1570"/>
      <c r="I136" s="1570"/>
      <c r="J136" s="1570"/>
      <c r="K136" s="1570"/>
      <c r="L136" s="1570"/>
      <c r="M136" s="1570"/>
      <c r="N136" s="1570"/>
      <c r="O136" s="1570"/>
      <c r="P136" s="1570"/>
      <c r="Q136" s="1570"/>
      <c r="R136" s="1570"/>
      <c r="S136" s="1570"/>
      <c r="T136" s="1570"/>
      <c r="U136" s="1570"/>
      <c r="V136" s="1570"/>
      <c r="W136" s="1566"/>
    </row>
    <row r="137" spans="1:23" s="1560" customFormat="1" ht="12.75">
      <c r="A137" s="1563"/>
      <c r="B137" s="1564"/>
      <c r="C137" s="1570"/>
      <c r="D137" s="1570"/>
      <c r="E137" s="1570"/>
      <c r="F137" s="1570"/>
      <c r="G137" s="1570"/>
      <c r="H137" s="1570"/>
      <c r="I137" s="1570"/>
      <c r="J137" s="1570"/>
      <c r="K137" s="1570"/>
      <c r="L137" s="1570"/>
      <c r="M137" s="1570"/>
      <c r="N137" s="1570"/>
      <c r="O137" s="1570"/>
      <c r="P137" s="1570"/>
      <c r="Q137" s="1570"/>
      <c r="R137" s="1570"/>
      <c r="S137" s="1570"/>
      <c r="T137" s="1570"/>
      <c r="U137" s="1570"/>
      <c r="V137" s="1570"/>
      <c r="W137" s="1566"/>
    </row>
    <row r="138" spans="1:23" s="1560" customFormat="1" ht="12.75">
      <c r="A138" s="1563"/>
      <c r="B138" s="1564"/>
      <c r="C138" s="1570"/>
      <c r="D138" s="1570"/>
      <c r="E138" s="1570"/>
      <c r="F138" s="1570"/>
      <c r="G138" s="1570"/>
      <c r="H138" s="1570"/>
      <c r="I138" s="1570"/>
      <c r="J138" s="1570"/>
      <c r="K138" s="1570"/>
      <c r="L138" s="1570"/>
      <c r="M138" s="1570"/>
      <c r="N138" s="1570"/>
      <c r="O138" s="1570"/>
      <c r="P138" s="1570"/>
      <c r="Q138" s="1570"/>
      <c r="R138" s="1570"/>
      <c r="S138" s="1570"/>
      <c r="T138" s="1570"/>
      <c r="U138" s="1570"/>
      <c r="V138" s="1570"/>
      <c r="W138" s="1566"/>
    </row>
    <row r="139" spans="1:23" s="1560" customFormat="1" ht="12.75">
      <c r="A139" s="1563"/>
      <c r="B139" s="1564"/>
      <c r="C139" s="1570"/>
      <c r="D139" s="1570"/>
      <c r="E139" s="1570"/>
      <c r="F139" s="1570"/>
      <c r="G139" s="1570"/>
      <c r="H139" s="1570"/>
      <c r="I139" s="1570"/>
      <c r="J139" s="1570"/>
      <c r="K139" s="1570"/>
      <c r="L139" s="1570"/>
      <c r="M139" s="1570"/>
      <c r="N139" s="1570"/>
      <c r="O139" s="1570"/>
      <c r="P139" s="1570"/>
      <c r="Q139" s="1570"/>
      <c r="R139" s="1570"/>
      <c r="S139" s="1570"/>
      <c r="T139" s="1570"/>
      <c r="U139" s="1570"/>
      <c r="V139" s="1570"/>
      <c r="W139" s="1566"/>
    </row>
    <row r="140" spans="1:23" s="1560" customFormat="1" ht="12.75">
      <c r="A140" s="1563"/>
      <c r="B140" s="1564"/>
      <c r="C140" s="1570"/>
      <c r="D140" s="1570"/>
      <c r="E140" s="1570"/>
      <c r="F140" s="1570"/>
      <c r="G140" s="1570"/>
      <c r="H140" s="1570"/>
      <c r="I140" s="1570"/>
      <c r="J140" s="1570"/>
      <c r="K140" s="1570"/>
      <c r="L140" s="1570"/>
      <c r="M140" s="1570"/>
      <c r="N140" s="1570"/>
      <c r="O140" s="1570"/>
      <c r="P140" s="1570"/>
      <c r="Q140" s="1570"/>
      <c r="R140" s="1570"/>
      <c r="S140" s="1570"/>
      <c r="T140" s="1570"/>
      <c r="U140" s="1570"/>
      <c r="V140" s="1570"/>
      <c r="W140" s="1566"/>
    </row>
    <row r="141" spans="1:23" s="1560" customFormat="1" ht="12.75">
      <c r="A141" s="1563"/>
      <c r="B141" s="1564"/>
      <c r="C141" s="1570"/>
      <c r="D141" s="1570"/>
      <c r="E141" s="1570"/>
      <c r="F141" s="1570"/>
      <c r="G141" s="1570"/>
      <c r="H141" s="1570"/>
      <c r="I141" s="1570"/>
      <c r="J141" s="1570"/>
      <c r="K141" s="1570"/>
      <c r="L141" s="1570"/>
      <c r="M141" s="1570"/>
      <c r="N141" s="1570"/>
      <c r="O141" s="1570"/>
      <c r="P141" s="1570"/>
      <c r="Q141" s="1570"/>
      <c r="R141" s="1570"/>
      <c r="S141" s="1570"/>
      <c r="T141" s="1570"/>
      <c r="U141" s="1570"/>
      <c r="V141" s="1570"/>
      <c r="W141" s="1566"/>
    </row>
    <row r="142" spans="1:23" s="1560" customFormat="1" ht="12.75">
      <c r="A142" s="1563"/>
      <c r="B142" s="1564"/>
      <c r="C142" s="1570"/>
      <c r="D142" s="1570"/>
      <c r="E142" s="1570"/>
      <c r="F142" s="1570"/>
      <c r="G142" s="1570"/>
      <c r="H142" s="1570"/>
      <c r="I142" s="1570"/>
      <c r="J142" s="1570"/>
      <c r="K142" s="1570"/>
      <c r="L142" s="1570"/>
      <c r="M142" s="1570"/>
      <c r="N142" s="1570"/>
      <c r="O142" s="1570"/>
      <c r="P142" s="1570"/>
      <c r="Q142" s="1570"/>
      <c r="R142" s="1570"/>
      <c r="S142" s="1570"/>
      <c r="T142" s="1570"/>
      <c r="U142" s="1570"/>
      <c r="V142" s="1570"/>
      <c r="W142" s="1566"/>
    </row>
    <row r="143" spans="1:23" s="1560" customFormat="1" ht="12.75">
      <c r="A143" s="1563"/>
      <c r="B143" s="1564"/>
      <c r="C143" s="1570"/>
      <c r="D143" s="1570"/>
      <c r="E143" s="1570"/>
      <c r="F143" s="1570"/>
      <c r="G143" s="1570"/>
      <c r="H143" s="1570"/>
      <c r="I143" s="1570"/>
      <c r="J143" s="1570"/>
      <c r="K143" s="1570"/>
      <c r="L143" s="1570"/>
      <c r="M143" s="1570"/>
      <c r="N143" s="1570"/>
      <c r="O143" s="1570"/>
      <c r="P143" s="1570"/>
      <c r="Q143" s="1570"/>
      <c r="R143" s="1570"/>
      <c r="S143" s="1570"/>
      <c r="T143" s="1570"/>
      <c r="U143" s="1570"/>
      <c r="V143" s="1570"/>
      <c r="W143" s="1566"/>
    </row>
    <row r="144" spans="1:23" s="1560" customFormat="1" ht="12.75">
      <c r="A144" s="1563"/>
      <c r="B144" s="1564"/>
      <c r="C144" s="1570"/>
      <c r="D144" s="1570"/>
      <c r="E144" s="1570"/>
      <c r="F144" s="1570"/>
      <c r="G144" s="1570"/>
      <c r="H144" s="1570"/>
      <c r="I144" s="1570"/>
      <c r="J144" s="1570"/>
      <c r="K144" s="1570"/>
      <c r="L144" s="1570"/>
      <c r="M144" s="1570"/>
      <c r="N144" s="1570"/>
      <c r="O144" s="1570"/>
      <c r="P144" s="1570"/>
      <c r="Q144" s="1570"/>
      <c r="R144" s="1570"/>
      <c r="S144" s="1570"/>
      <c r="T144" s="1570"/>
      <c r="U144" s="1570"/>
      <c r="V144" s="1570"/>
      <c r="W144" s="1566"/>
    </row>
    <row r="145" spans="1:23" s="1560" customFormat="1" ht="12.75">
      <c r="A145" s="1563"/>
      <c r="B145" s="1564"/>
      <c r="C145" s="1570"/>
      <c r="D145" s="1570"/>
      <c r="E145" s="1570"/>
      <c r="F145" s="1570"/>
      <c r="G145" s="1570"/>
      <c r="H145" s="1570"/>
      <c r="I145" s="1570"/>
      <c r="J145" s="1570"/>
      <c r="K145" s="1570"/>
      <c r="L145" s="1570"/>
      <c r="M145" s="1570"/>
      <c r="N145" s="1570"/>
      <c r="O145" s="1570"/>
      <c r="P145" s="1570"/>
      <c r="Q145" s="1570"/>
      <c r="R145" s="1570"/>
      <c r="S145" s="1570"/>
      <c r="T145" s="1570"/>
      <c r="U145" s="1570"/>
      <c r="V145" s="1570"/>
      <c r="W145" s="1566"/>
    </row>
    <row r="146" spans="1:23" s="1560" customFormat="1" ht="12.75">
      <c r="A146" s="1563"/>
      <c r="B146" s="1564"/>
      <c r="C146" s="1570"/>
      <c r="D146" s="1570"/>
      <c r="E146" s="1570"/>
      <c r="F146" s="1570"/>
      <c r="G146" s="1570"/>
      <c r="H146" s="1570"/>
      <c r="I146" s="1570"/>
      <c r="J146" s="1570"/>
      <c r="K146" s="1570"/>
      <c r="L146" s="1570"/>
      <c r="M146" s="1570"/>
      <c r="N146" s="1570"/>
      <c r="O146" s="1570"/>
      <c r="P146" s="1570"/>
      <c r="Q146" s="1570"/>
      <c r="R146" s="1570"/>
      <c r="S146" s="1570"/>
      <c r="T146" s="1570"/>
      <c r="U146" s="1570"/>
      <c r="V146" s="1570"/>
      <c r="W146" s="1566"/>
    </row>
    <row r="147" spans="1:23" s="1560" customFormat="1" ht="12.75">
      <c r="A147" s="1563"/>
      <c r="B147" s="1564"/>
      <c r="C147" s="1570"/>
      <c r="D147" s="1570"/>
      <c r="E147" s="1570"/>
      <c r="F147" s="1570"/>
      <c r="G147" s="1570"/>
      <c r="H147" s="1570"/>
      <c r="I147" s="1570"/>
      <c r="J147" s="1570"/>
      <c r="K147" s="1570"/>
      <c r="L147" s="1570"/>
      <c r="M147" s="1570"/>
      <c r="N147" s="1570"/>
      <c r="O147" s="1570"/>
      <c r="P147" s="1570"/>
      <c r="Q147" s="1570"/>
      <c r="R147" s="1570"/>
      <c r="S147" s="1570"/>
      <c r="T147" s="1570"/>
      <c r="U147" s="1570"/>
      <c r="V147" s="1570"/>
      <c r="W147" s="1566"/>
    </row>
    <row r="148" spans="1:23" s="1560" customFormat="1" ht="12.75">
      <c r="A148" s="1563"/>
      <c r="B148" s="1564"/>
      <c r="C148" s="1570"/>
      <c r="D148" s="1570"/>
      <c r="E148" s="1570"/>
      <c r="F148" s="1570"/>
      <c r="G148" s="1570"/>
      <c r="H148" s="1570"/>
      <c r="I148" s="1570"/>
      <c r="J148" s="1570"/>
      <c r="K148" s="1570"/>
      <c r="L148" s="1570"/>
      <c r="M148" s="1570"/>
      <c r="N148" s="1570"/>
      <c r="O148" s="1570"/>
      <c r="P148" s="1570"/>
      <c r="Q148" s="1570"/>
      <c r="R148" s="1570"/>
      <c r="S148" s="1570"/>
      <c r="T148" s="1570"/>
      <c r="U148" s="1570"/>
      <c r="V148" s="1570"/>
      <c r="W148" s="1566"/>
    </row>
    <row r="149" spans="1:23" s="1560" customFormat="1" ht="12.75">
      <c r="A149" s="1563"/>
      <c r="B149" s="1564"/>
      <c r="C149" s="1570"/>
      <c r="D149" s="1570"/>
      <c r="E149" s="1570"/>
      <c r="F149" s="1570"/>
      <c r="G149" s="1570"/>
      <c r="H149" s="1570"/>
      <c r="I149" s="1570"/>
      <c r="J149" s="1570"/>
      <c r="K149" s="1570"/>
      <c r="L149" s="1570"/>
      <c r="M149" s="1570"/>
      <c r="N149" s="1570"/>
      <c r="O149" s="1570"/>
      <c r="P149" s="1570"/>
      <c r="Q149" s="1570"/>
      <c r="R149" s="1570"/>
      <c r="S149" s="1570"/>
      <c r="T149" s="1570"/>
      <c r="U149" s="1570"/>
      <c r="V149" s="1570"/>
      <c r="W149" s="1566"/>
    </row>
    <row r="150" spans="1:23" s="1560" customFormat="1" ht="12.75">
      <c r="A150" s="1563"/>
      <c r="B150" s="1564"/>
      <c r="C150" s="1570"/>
      <c r="D150" s="1570"/>
      <c r="E150" s="1570"/>
      <c r="F150" s="1570"/>
      <c r="G150" s="1570"/>
      <c r="H150" s="1570"/>
      <c r="I150" s="1570"/>
      <c r="J150" s="1570"/>
      <c r="K150" s="1570"/>
      <c r="L150" s="1570"/>
      <c r="M150" s="1570"/>
      <c r="N150" s="1570"/>
      <c r="O150" s="1570"/>
      <c r="P150" s="1570"/>
      <c r="Q150" s="1570"/>
      <c r="R150" s="1570"/>
      <c r="S150" s="1570"/>
      <c r="T150" s="1570"/>
      <c r="U150" s="1570"/>
      <c r="V150" s="1570"/>
      <c r="W150" s="1566"/>
    </row>
    <row r="151" spans="1:23" s="1560" customFormat="1" ht="12.75">
      <c r="A151" s="1563"/>
      <c r="B151" s="1564"/>
      <c r="C151" s="1570"/>
      <c r="D151" s="1570"/>
      <c r="E151" s="1570"/>
      <c r="F151" s="1570"/>
      <c r="G151" s="1570"/>
      <c r="H151" s="1570"/>
      <c r="I151" s="1570"/>
      <c r="J151" s="1570"/>
      <c r="K151" s="1570"/>
      <c r="L151" s="1570"/>
      <c r="M151" s="1570"/>
      <c r="N151" s="1570"/>
      <c r="O151" s="1570"/>
      <c r="P151" s="1570"/>
      <c r="Q151" s="1570"/>
      <c r="R151" s="1570"/>
      <c r="S151" s="1570"/>
      <c r="T151" s="1570"/>
      <c r="U151" s="1570"/>
      <c r="V151" s="1570"/>
      <c r="W151" s="1566"/>
    </row>
    <row r="152" spans="1:23" s="1560" customFormat="1" ht="12.75">
      <c r="A152" s="1563"/>
      <c r="B152" s="1564"/>
      <c r="C152" s="1570"/>
      <c r="D152" s="1570"/>
      <c r="E152" s="1570"/>
      <c r="F152" s="1570"/>
      <c r="G152" s="1570"/>
      <c r="H152" s="1570"/>
      <c r="I152" s="1570"/>
      <c r="J152" s="1570"/>
      <c r="K152" s="1570"/>
      <c r="L152" s="1570"/>
      <c r="M152" s="1570"/>
      <c r="N152" s="1570"/>
      <c r="O152" s="1570"/>
      <c r="P152" s="1570"/>
      <c r="Q152" s="1570"/>
      <c r="R152" s="1570"/>
      <c r="S152" s="1570"/>
      <c r="T152" s="1570"/>
      <c r="U152" s="1570"/>
      <c r="V152" s="1570"/>
      <c r="W152" s="1566"/>
    </row>
    <row r="153" spans="1:23" s="1560" customFormat="1" ht="12.75">
      <c r="A153" s="1563"/>
      <c r="B153" s="1564"/>
      <c r="C153" s="1570"/>
      <c r="D153" s="1570"/>
      <c r="E153" s="1570"/>
      <c r="F153" s="1570"/>
      <c r="G153" s="1570"/>
      <c r="H153" s="1570"/>
      <c r="I153" s="1570"/>
      <c r="J153" s="1570"/>
      <c r="K153" s="1570"/>
      <c r="L153" s="1570"/>
      <c r="M153" s="1570"/>
      <c r="N153" s="1570"/>
      <c r="O153" s="1570"/>
      <c r="P153" s="1570"/>
      <c r="Q153" s="1570"/>
      <c r="R153" s="1570"/>
      <c r="S153" s="1570"/>
      <c r="T153" s="1570"/>
      <c r="U153" s="1570"/>
      <c r="V153" s="1570"/>
      <c r="W153" s="1566"/>
    </row>
    <row r="154" spans="1:23" s="1560" customFormat="1" ht="12.75">
      <c r="A154" s="1563"/>
      <c r="B154" s="1564"/>
      <c r="C154" s="1570"/>
      <c r="D154" s="1570"/>
      <c r="E154" s="1570"/>
      <c r="F154" s="1570"/>
      <c r="G154" s="1570"/>
      <c r="H154" s="1570"/>
      <c r="I154" s="1570"/>
      <c r="J154" s="1570"/>
      <c r="K154" s="1570"/>
      <c r="L154" s="1570"/>
      <c r="M154" s="1570"/>
      <c r="N154" s="1570"/>
      <c r="O154" s="1570"/>
      <c r="P154" s="1570"/>
      <c r="Q154" s="1570"/>
      <c r="R154" s="1570"/>
      <c r="S154" s="1570"/>
      <c r="T154" s="1570"/>
      <c r="U154" s="1570"/>
      <c r="V154" s="1570"/>
      <c r="W154" s="1566"/>
    </row>
    <row r="155" spans="1:23" s="1560" customFormat="1" ht="12.75">
      <c r="A155" s="1563"/>
      <c r="B155" s="1564"/>
      <c r="C155" s="1570"/>
      <c r="D155" s="1570"/>
      <c r="E155" s="1570"/>
      <c r="F155" s="1570"/>
      <c r="G155" s="1570"/>
      <c r="H155" s="1570"/>
      <c r="I155" s="1570"/>
      <c r="J155" s="1570"/>
      <c r="K155" s="1570"/>
      <c r="L155" s="1570"/>
      <c r="M155" s="1570"/>
      <c r="N155" s="1570"/>
      <c r="O155" s="1570"/>
      <c r="P155" s="1570"/>
      <c r="Q155" s="1570"/>
      <c r="R155" s="1570"/>
      <c r="S155" s="1570"/>
      <c r="T155" s="1570"/>
      <c r="U155" s="1570"/>
      <c r="V155" s="1570"/>
      <c r="W155" s="1566"/>
    </row>
    <row r="156" spans="1:23" s="1560" customFormat="1" ht="12.75">
      <c r="A156" s="1563"/>
      <c r="B156" s="1564"/>
      <c r="C156" s="1570"/>
      <c r="D156" s="1570"/>
      <c r="E156" s="1570"/>
      <c r="F156" s="1570"/>
      <c r="G156" s="1570"/>
      <c r="H156" s="1570"/>
      <c r="I156" s="1570"/>
      <c r="J156" s="1570"/>
      <c r="K156" s="1570"/>
      <c r="L156" s="1570"/>
      <c r="M156" s="1570"/>
      <c r="N156" s="1570"/>
      <c r="O156" s="1570"/>
      <c r="P156" s="1570"/>
      <c r="Q156" s="1570"/>
      <c r="R156" s="1570"/>
      <c r="S156" s="1570"/>
      <c r="T156" s="1570"/>
      <c r="U156" s="1570"/>
      <c r="V156" s="1570"/>
      <c r="W156" s="1566"/>
    </row>
    <row r="157" spans="1:23" s="1560" customFormat="1" ht="12.75">
      <c r="A157" s="1563"/>
      <c r="B157" s="1564"/>
      <c r="C157" s="1570"/>
      <c r="D157" s="1570"/>
      <c r="E157" s="1570"/>
      <c r="F157" s="1570"/>
      <c r="G157" s="1570"/>
      <c r="H157" s="1570"/>
      <c r="I157" s="1570"/>
      <c r="J157" s="1570"/>
      <c r="K157" s="1570"/>
      <c r="L157" s="1570"/>
      <c r="M157" s="1570"/>
      <c r="N157" s="1570"/>
      <c r="O157" s="1570"/>
      <c r="P157" s="1570"/>
      <c r="Q157" s="1570"/>
      <c r="R157" s="1570"/>
      <c r="S157" s="1570"/>
      <c r="T157" s="1570"/>
      <c r="U157" s="1570"/>
      <c r="V157" s="1570"/>
      <c r="W157" s="1566"/>
    </row>
    <row r="158" spans="1:23" s="1560" customFormat="1" ht="12.75">
      <c r="A158" s="1563"/>
      <c r="B158" s="1564"/>
      <c r="C158" s="1570"/>
      <c r="D158" s="1570"/>
      <c r="E158" s="1570"/>
      <c r="F158" s="1570"/>
      <c r="G158" s="1570"/>
      <c r="H158" s="1570"/>
      <c r="I158" s="1570"/>
      <c r="J158" s="1570"/>
      <c r="K158" s="1570"/>
      <c r="L158" s="1570"/>
      <c r="M158" s="1570"/>
      <c r="N158" s="1570"/>
      <c r="O158" s="1570"/>
      <c r="P158" s="1570"/>
      <c r="Q158" s="1570"/>
      <c r="R158" s="1570"/>
      <c r="S158" s="1570"/>
      <c r="T158" s="1570"/>
      <c r="U158" s="1570"/>
      <c r="V158" s="1570"/>
      <c r="W158" s="1566"/>
    </row>
    <row r="159" spans="1:23" s="1560" customFormat="1" ht="12.75">
      <c r="A159" s="1563"/>
      <c r="B159" s="1564"/>
      <c r="C159" s="1570"/>
      <c r="D159" s="1570"/>
      <c r="E159" s="1570"/>
      <c r="F159" s="1570"/>
      <c r="G159" s="1570"/>
      <c r="H159" s="1570"/>
      <c r="I159" s="1570"/>
      <c r="J159" s="1570"/>
      <c r="K159" s="1570"/>
      <c r="L159" s="1570"/>
      <c r="M159" s="1570"/>
      <c r="N159" s="1570"/>
      <c r="O159" s="1570"/>
      <c r="P159" s="1570"/>
      <c r="Q159" s="1570"/>
      <c r="R159" s="1570"/>
      <c r="S159" s="1570"/>
      <c r="T159" s="1570"/>
      <c r="U159" s="1570"/>
      <c r="V159" s="1570"/>
      <c r="W159" s="1566"/>
    </row>
    <row r="160" spans="1:23" s="1560" customFormat="1" ht="12.75">
      <c r="A160" s="1563"/>
      <c r="B160" s="1564"/>
      <c r="C160" s="1570"/>
      <c r="D160" s="1570"/>
      <c r="E160" s="1570"/>
      <c r="F160" s="1570"/>
      <c r="G160" s="1570"/>
      <c r="H160" s="1570"/>
      <c r="I160" s="1570"/>
      <c r="J160" s="1570"/>
      <c r="K160" s="1570"/>
      <c r="L160" s="1570"/>
      <c r="M160" s="1570"/>
      <c r="N160" s="1570"/>
      <c r="O160" s="1570"/>
      <c r="P160" s="1570"/>
      <c r="Q160" s="1570"/>
      <c r="R160" s="1570"/>
      <c r="S160" s="1570"/>
      <c r="T160" s="1570"/>
      <c r="U160" s="1570"/>
      <c r="V160" s="1570"/>
      <c r="W160" s="1566"/>
    </row>
    <row r="161" spans="1:23" s="1560" customFormat="1" ht="12.75">
      <c r="A161" s="1563"/>
      <c r="B161" s="1564"/>
      <c r="C161" s="1570"/>
      <c r="D161" s="1570"/>
      <c r="E161" s="1570"/>
      <c r="F161" s="1570"/>
      <c r="G161" s="1570"/>
      <c r="H161" s="1570"/>
      <c r="I161" s="1570"/>
      <c r="J161" s="1570"/>
      <c r="K161" s="1570"/>
      <c r="L161" s="1570"/>
      <c r="M161" s="1570"/>
      <c r="N161" s="1570"/>
      <c r="O161" s="1570"/>
      <c r="P161" s="1570"/>
      <c r="Q161" s="1570"/>
      <c r="R161" s="1570"/>
      <c r="S161" s="1570"/>
      <c r="T161" s="1570"/>
      <c r="U161" s="1570"/>
      <c r="V161" s="1570"/>
      <c r="W161" s="1566"/>
    </row>
    <row r="162" spans="1:23" s="1560" customFormat="1" ht="12.75">
      <c r="A162" s="1563"/>
      <c r="B162" s="1564"/>
      <c r="C162" s="1570"/>
      <c r="D162" s="1570"/>
      <c r="E162" s="1570"/>
      <c r="F162" s="1570"/>
      <c r="G162" s="1570"/>
      <c r="H162" s="1570"/>
      <c r="I162" s="1570"/>
      <c r="J162" s="1570"/>
      <c r="K162" s="1570"/>
      <c r="L162" s="1570"/>
      <c r="M162" s="1570"/>
      <c r="N162" s="1570"/>
      <c r="O162" s="1570"/>
      <c r="P162" s="1570"/>
      <c r="Q162" s="1570"/>
      <c r="R162" s="1570"/>
      <c r="S162" s="1570"/>
      <c r="T162" s="1570"/>
      <c r="U162" s="1570"/>
      <c r="V162" s="1570"/>
      <c r="W162" s="1566"/>
    </row>
    <row r="163" spans="1:23" s="1560" customFormat="1" ht="12.75">
      <c r="A163" s="1563"/>
      <c r="B163" s="1564"/>
      <c r="C163" s="1570"/>
      <c r="D163" s="1570"/>
      <c r="E163" s="1570"/>
      <c r="F163" s="1570"/>
      <c r="G163" s="1570"/>
      <c r="H163" s="1570"/>
      <c r="I163" s="1570"/>
      <c r="J163" s="1570"/>
      <c r="K163" s="1570"/>
      <c r="L163" s="1570"/>
      <c r="M163" s="1570"/>
      <c r="N163" s="1570"/>
      <c r="O163" s="1570"/>
      <c r="P163" s="1570"/>
      <c r="Q163" s="1570"/>
      <c r="R163" s="1570"/>
      <c r="S163" s="1570"/>
      <c r="T163" s="1570"/>
      <c r="U163" s="1570"/>
      <c r="V163" s="1570"/>
      <c r="W163" s="1566"/>
    </row>
    <row r="164" spans="1:23" s="1560" customFormat="1" ht="12.75">
      <c r="A164" s="1563"/>
      <c r="B164" s="1564"/>
      <c r="C164" s="1570"/>
      <c r="D164" s="1570"/>
      <c r="E164" s="1570"/>
      <c r="F164" s="1570"/>
      <c r="G164" s="1570"/>
      <c r="H164" s="1570"/>
      <c r="I164" s="1570"/>
      <c r="J164" s="1570"/>
      <c r="K164" s="1570"/>
      <c r="L164" s="1570"/>
      <c r="M164" s="1570"/>
      <c r="N164" s="1570"/>
      <c r="O164" s="1570"/>
      <c r="P164" s="1570"/>
      <c r="Q164" s="1570"/>
      <c r="R164" s="1570"/>
      <c r="S164" s="1570"/>
      <c r="T164" s="1570"/>
      <c r="U164" s="1570"/>
      <c r="V164" s="1570"/>
      <c r="W164" s="1566"/>
    </row>
    <row r="165" spans="1:23" s="1560" customFormat="1" ht="12.75">
      <c r="A165" s="1563"/>
      <c r="B165" s="1564"/>
      <c r="C165" s="1570"/>
      <c r="D165" s="1570"/>
      <c r="E165" s="1570"/>
      <c r="F165" s="1570"/>
      <c r="G165" s="1570"/>
      <c r="H165" s="1570"/>
      <c r="I165" s="1570"/>
      <c r="J165" s="1570"/>
      <c r="K165" s="1570"/>
      <c r="L165" s="1570"/>
      <c r="M165" s="1570"/>
      <c r="N165" s="1570"/>
      <c r="O165" s="1570"/>
      <c r="P165" s="1570"/>
      <c r="Q165" s="1570"/>
      <c r="R165" s="1570"/>
      <c r="S165" s="1570"/>
      <c r="T165" s="1570"/>
      <c r="U165" s="1570"/>
      <c r="V165" s="1570"/>
      <c r="W165" s="1566"/>
    </row>
    <row r="166" spans="1:23" s="1560" customFormat="1" ht="12.75">
      <c r="A166" s="1563"/>
      <c r="B166" s="1564"/>
      <c r="C166" s="1570"/>
      <c r="D166" s="1570"/>
      <c r="E166" s="1570"/>
      <c r="F166" s="1570"/>
      <c r="G166" s="1570"/>
      <c r="H166" s="1570"/>
      <c r="I166" s="1570"/>
      <c r="J166" s="1570"/>
      <c r="K166" s="1570"/>
      <c r="L166" s="1570"/>
      <c r="M166" s="1570"/>
      <c r="N166" s="1570"/>
      <c r="O166" s="1570"/>
      <c r="P166" s="1570"/>
      <c r="Q166" s="1570"/>
      <c r="R166" s="1570"/>
      <c r="S166" s="1570"/>
      <c r="T166" s="1570"/>
      <c r="U166" s="1570"/>
      <c r="V166" s="1570"/>
      <c r="W166" s="1566"/>
    </row>
    <row r="167" spans="1:23" s="1560" customFormat="1" ht="12.75">
      <c r="A167" s="1563"/>
      <c r="B167" s="1564"/>
      <c r="C167" s="1570"/>
      <c r="D167" s="1570"/>
      <c r="E167" s="1570"/>
      <c r="F167" s="1570"/>
      <c r="G167" s="1570"/>
      <c r="H167" s="1570"/>
      <c r="I167" s="1570"/>
      <c r="J167" s="1570"/>
      <c r="K167" s="1570"/>
      <c r="L167" s="1570"/>
      <c r="M167" s="1570"/>
      <c r="N167" s="1570"/>
      <c r="O167" s="1570"/>
      <c r="P167" s="1570"/>
      <c r="Q167" s="1570"/>
      <c r="R167" s="1570"/>
      <c r="S167" s="1570"/>
      <c r="T167" s="1570"/>
      <c r="U167" s="1570"/>
      <c r="V167" s="1570"/>
      <c r="W167" s="1566"/>
    </row>
    <row r="168" spans="1:23" s="1560" customFormat="1" ht="12.75">
      <c r="A168" s="1563"/>
      <c r="B168" s="1564"/>
      <c r="C168" s="1570"/>
      <c r="D168" s="1570"/>
      <c r="E168" s="1570"/>
      <c r="F168" s="1570"/>
      <c r="G168" s="1570"/>
      <c r="H168" s="1570"/>
      <c r="I168" s="1570"/>
      <c r="J168" s="1570"/>
      <c r="K168" s="1570"/>
      <c r="L168" s="1570"/>
      <c r="M168" s="1570"/>
      <c r="N168" s="1570"/>
      <c r="O168" s="1570"/>
      <c r="P168" s="1570"/>
      <c r="Q168" s="1570"/>
      <c r="R168" s="1570"/>
      <c r="S168" s="1570"/>
      <c r="T168" s="1570"/>
      <c r="U168" s="1570"/>
      <c r="V168" s="1570"/>
      <c r="W168" s="1566"/>
    </row>
    <row r="169" spans="1:23" s="1560" customFormat="1" ht="12.75">
      <c r="A169" s="1563"/>
      <c r="B169" s="1564"/>
      <c r="C169" s="1570"/>
      <c r="D169" s="1570"/>
      <c r="E169" s="1570"/>
      <c r="F169" s="1570"/>
      <c r="G169" s="1570"/>
      <c r="H169" s="1570"/>
      <c r="I169" s="1570"/>
      <c r="J169" s="1570"/>
      <c r="K169" s="1570"/>
      <c r="L169" s="1570"/>
      <c r="M169" s="1570"/>
      <c r="N169" s="1570"/>
      <c r="O169" s="1570"/>
      <c r="P169" s="1570"/>
      <c r="Q169" s="1570"/>
      <c r="R169" s="1570"/>
      <c r="S169" s="1570"/>
      <c r="T169" s="1570"/>
      <c r="U169" s="1570"/>
      <c r="V169" s="1570"/>
      <c r="W169" s="1566"/>
    </row>
    <row r="170" spans="1:23" s="1560" customFormat="1" ht="12.75">
      <c r="A170" s="1563"/>
      <c r="B170" s="1564"/>
      <c r="C170" s="1570"/>
      <c r="D170" s="1570"/>
      <c r="E170" s="1570"/>
      <c r="F170" s="1570"/>
      <c r="G170" s="1570"/>
      <c r="H170" s="1570"/>
      <c r="I170" s="1570"/>
      <c r="J170" s="1570"/>
      <c r="K170" s="1570"/>
      <c r="L170" s="1570"/>
      <c r="M170" s="1570"/>
      <c r="N170" s="1570"/>
      <c r="O170" s="1570"/>
      <c r="P170" s="1570"/>
      <c r="Q170" s="1570"/>
      <c r="R170" s="1570"/>
      <c r="S170" s="1570"/>
      <c r="T170" s="1570"/>
      <c r="U170" s="1570"/>
      <c r="V170" s="1570"/>
      <c r="W170" s="1566"/>
    </row>
    <row r="171" spans="1:23" s="1560" customFormat="1" ht="12.75">
      <c r="A171" s="1563"/>
      <c r="B171" s="1564"/>
      <c r="C171" s="1570"/>
      <c r="D171" s="1570"/>
      <c r="E171" s="1570"/>
      <c r="F171" s="1570"/>
      <c r="G171" s="1570"/>
      <c r="H171" s="1570"/>
      <c r="I171" s="1570"/>
      <c r="J171" s="1570"/>
      <c r="K171" s="1570"/>
      <c r="L171" s="1570"/>
      <c r="M171" s="1570"/>
      <c r="N171" s="1570"/>
      <c r="O171" s="1570"/>
      <c r="P171" s="1570"/>
      <c r="Q171" s="1570"/>
      <c r="R171" s="1570"/>
      <c r="S171" s="1570"/>
      <c r="T171" s="1570"/>
      <c r="U171" s="1570"/>
      <c r="V171" s="1570"/>
      <c r="W171" s="1566"/>
    </row>
    <row r="172" spans="1:23" s="1560" customFormat="1" ht="12.75">
      <c r="A172" s="1563"/>
      <c r="B172" s="1564"/>
      <c r="C172" s="1570"/>
      <c r="D172" s="1570"/>
      <c r="E172" s="1570"/>
      <c r="F172" s="1570"/>
      <c r="G172" s="1570"/>
      <c r="H172" s="1570"/>
      <c r="I172" s="1570"/>
      <c r="J172" s="1570"/>
      <c r="K172" s="1570"/>
      <c r="L172" s="1570"/>
      <c r="M172" s="1570"/>
      <c r="N172" s="1570"/>
      <c r="O172" s="1570"/>
      <c r="P172" s="1570"/>
      <c r="Q172" s="1570"/>
      <c r="R172" s="1570"/>
      <c r="S172" s="1570"/>
      <c r="T172" s="1570"/>
      <c r="U172" s="1570"/>
      <c r="V172" s="1570"/>
      <c r="W172" s="1566"/>
    </row>
    <row r="173" spans="1:23" s="1560" customFormat="1" ht="12.75">
      <c r="A173" s="1563"/>
      <c r="B173" s="1564"/>
      <c r="C173" s="1570"/>
      <c r="D173" s="1570"/>
      <c r="E173" s="1570"/>
      <c r="F173" s="1570"/>
      <c r="G173" s="1570"/>
      <c r="H173" s="1570"/>
      <c r="I173" s="1570"/>
      <c r="J173" s="1570"/>
      <c r="K173" s="1570"/>
      <c r="L173" s="1570"/>
      <c r="M173" s="1570"/>
      <c r="N173" s="1570"/>
      <c r="O173" s="1570"/>
      <c r="P173" s="1570"/>
      <c r="Q173" s="1570"/>
      <c r="R173" s="1570"/>
      <c r="S173" s="1570"/>
      <c r="T173" s="1570"/>
      <c r="U173" s="1570"/>
      <c r="V173" s="1570"/>
      <c r="W173" s="1566"/>
    </row>
    <row r="174" spans="1:23" s="1560" customFormat="1" ht="12.75">
      <c r="A174" s="1563"/>
      <c r="B174" s="1564"/>
      <c r="C174" s="1570"/>
      <c r="D174" s="1570"/>
      <c r="E174" s="1570"/>
      <c r="F174" s="1570"/>
      <c r="G174" s="1570"/>
      <c r="H174" s="1570"/>
      <c r="I174" s="1570"/>
      <c r="J174" s="1570"/>
      <c r="K174" s="1570"/>
      <c r="L174" s="1570"/>
      <c r="M174" s="1570"/>
      <c r="N174" s="1570"/>
      <c r="O174" s="1570"/>
      <c r="P174" s="1570"/>
      <c r="Q174" s="1570"/>
      <c r="R174" s="1570"/>
      <c r="S174" s="1570"/>
      <c r="T174" s="1570"/>
      <c r="U174" s="1570"/>
      <c r="V174" s="1570"/>
      <c r="W174" s="1566"/>
    </row>
    <row r="175" spans="1:23" s="1560" customFormat="1" ht="12.75">
      <c r="A175" s="1563"/>
      <c r="B175" s="1564"/>
      <c r="C175" s="1570"/>
      <c r="D175" s="1570"/>
      <c r="E175" s="1570"/>
      <c r="F175" s="1570"/>
      <c r="G175" s="1570"/>
      <c r="H175" s="1570"/>
      <c r="I175" s="1570"/>
      <c r="J175" s="1570"/>
      <c r="K175" s="1570"/>
      <c r="L175" s="1570"/>
      <c r="M175" s="1570"/>
      <c r="N175" s="1570"/>
      <c r="O175" s="1570"/>
      <c r="P175" s="1570"/>
      <c r="Q175" s="1570"/>
      <c r="R175" s="1570"/>
      <c r="S175" s="1570"/>
      <c r="T175" s="1570"/>
      <c r="U175" s="1570"/>
      <c r="V175" s="1570"/>
      <c r="W175" s="1566"/>
    </row>
    <row r="176" spans="1:23" s="1560" customFormat="1" ht="12.75">
      <c r="A176" s="1563"/>
      <c r="B176" s="1564"/>
      <c r="C176" s="1570"/>
      <c r="D176" s="1570"/>
      <c r="E176" s="1570"/>
      <c r="F176" s="1570"/>
      <c r="G176" s="1570"/>
      <c r="H176" s="1570"/>
      <c r="I176" s="1570"/>
      <c r="J176" s="1570"/>
      <c r="K176" s="1570"/>
      <c r="L176" s="1570"/>
      <c r="M176" s="1570"/>
      <c r="N176" s="1570"/>
      <c r="O176" s="1570"/>
      <c r="P176" s="1570"/>
      <c r="Q176" s="1570"/>
      <c r="R176" s="1570"/>
      <c r="S176" s="1570"/>
      <c r="T176" s="1570"/>
      <c r="U176" s="1570"/>
      <c r="V176" s="1570"/>
      <c r="W176" s="1566"/>
    </row>
    <row r="177" spans="1:23" s="1560" customFormat="1" ht="12.75">
      <c r="A177" s="1563"/>
      <c r="B177" s="1564"/>
      <c r="C177" s="1570"/>
      <c r="D177" s="1570"/>
      <c r="E177" s="1570"/>
      <c r="F177" s="1570"/>
      <c r="G177" s="1570"/>
      <c r="H177" s="1570"/>
      <c r="I177" s="1570"/>
      <c r="J177" s="1570"/>
      <c r="K177" s="1570"/>
      <c r="L177" s="1570"/>
      <c r="M177" s="1570"/>
      <c r="N177" s="1570"/>
      <c r="O177" s="1570"/>
      <c r="P177" s="1570"/>
      <c r="Q177" s="1570"/>
      <c r="R177" s="1570"/>
      <c r="S177" s="1570"/>
      <c r="T177" s="1570"/>
      <c r="U177" s="1570"/>
      <c r="V177" s="1570"/>
      <c r="W177" s="1566"/>
    </row>
    <row r="178" spans="1:23" s="1560" customFormat="1" ht="12.75">
      <c r="A178" s="1563"/>
      <c r="B178" s="1564"/>
      <c r="C178" s="1570"/>
      <c r="D178" s="1570"/>
      <c r="E178" s="1570"/>
      <c r="F178" s="1570"/>
      <c r="G178" s="1570"/>
      <c r="H178" s="1570"/>
      <c r="I178" s="1570"/>
      <c r="J178" s="1570"/>
      <c r="K178" s="1570"/>
      <c r="L178" s="1570"/>
      <c r="M178" s="1570"/>
      <c r="N178" s="1570"/>
      <c r="O178" s="1570"/>
      <c r="P178" s="1570"/>
      <c r="Q178" s="1570"/>
      <c r="R178" s="1570"/>
      <c r="S178" s="1570"/>
      <c r="T178" s="1570"/>
      <c r="U178" s="1570"/>
      <c r="V178" s="1570"/>
      <c r="W178" s="1566"/>
    </row>
    <row r="179" spans="1:23" s="1560" customFormat="1" ht="12.75">
      <c r="A179" s="1563"/>
      <c r="B179" s="1564"/>
      <c r="C179" s="1570"/>
      <c r="D179" s="1570"/>
      <c r="E179" s="1570"/>
      <c r="F179" s="1570"/>
      <c r="G179" s="1570"/>
      <c r="H179" s="1570"/>
      <c r="I179" s="1570"/>
      <c r="J179" s="1570"/>
      <c r="K179" s="1570"/>
      <c r="L179" s="1570"/>
      <c r="M179" s="1570"/>
      <c r="N179" s="1570"/>
      <c r="O179" s="1570"/>
      <c r="P179" s="1570"/>
      <c r="Q179" s="1570"/>
      <c r="R179" s="1570"/>
      <c r="S179" s="1570"/>
      <c r="T179" s="1570"/>
      <c r="U179" s="1570"/>
      <c r="V179" s="1570"/>
      <c r="W179" s="1566"/>
    </row>
    <row r="180" spans="1:23" s="1560" customFormat="1" ht="12.75">
      <c r="A180" s="1563"/>
      <c r="B180" s="1564"/>
      <c r="C180" s="1570"/>
      <c r="D180" s="1570"/>
      <c r="E180" s="1570"/>
      <c r="F180" s="1570"/>
      <c r="G180" s="1570"/>
      <c r="H180" s="1570"/>
      <c r="I180" s="1570"/>
      <c r="J180" s="1570"/>
      <c r="K180" s="1570"/>
      <c r="L180" s="1570"/>
      <c r="M180" s="1570"/>
      <c r="N180" s="1570"/>
      <c r="O180" s="1570"/>
      <c r="P180" s="1570"/>
      <c r="Q180" s="1570"/>
      <c r="R180" s="1570"/>
      <c r="S180" s="1570"/>
      <c r="T180" s="1570"/>
      <c r="U180" s="1570"/>
      <c r="V180" s="1570"/>
      <c r="W180" s="1566"/>
    </row>
    <row r="181" spans="1:23" s="1560" customFormat="1" ht="12.75">
      <c r="A181" s="1563"/>
      <c r="B181" s="1564"/>
      <c r="C181" s="1570"/>
      <c r="D181" s="1570"/>
      <c r="E181" s="1570"/>
      <c r="F181" s="1570"/>
      <c r="G181" s="1570"/>
      <c r="H181" s="1570"/>
      <c r="I181" s="1570"/>
      <c r="J181" s="1570"/>
      <c r="K181" s="1570"/>
      <c r="L181" s="1570"/>
      <c r="M181" s="1570"/>
      <c r="N181" s="1570"/>
      <c r="O181" s="1570"/>
      <c r="P181" s="1570"/>
      <c r="Q181" s="1570"/>
      <c r="R181" s="1570"/>
      <c r="S181" s="1570"/>
      <c r="T181" s="1570"/>
      <c r="U181" s="1570"/>
      <c r="V181" s="1570"/>
      <c r="W181" s="1566"/>
    </row>
    <row r="182" spans="1:23" s="1560" customFormat="1" ht="12.75">
      <c r="A182" s="1563"/>
      <c r="B182" s="1564"/>
      <c r="C182" s="1570"/>
      <c r="D182" s="1570"/>
      <c r="E182" s="1570"/>
      <c r="F182" s="1570"/>
      <c r="G182" s="1570"/>
      <c r="H182" s="1570"/>
      <c r="I182" s="1570"/>
      <c r="J182" s="1570"/>
      <c r="K182" s="1570"/>
      <c r="L182" s="1570"/>
      <c r="M182" s="1570"/>
      <c r="N182" s="1570"/>
      <c r="O182" s="1570"/>
      <c r="P182" s="1570"/>
      <c r="Q182" s="1570"/>
      <c r="R182" s="1570"/>
      <c r="S182" s="1570"/>
      <c r="T182" s="1570"/>
      <c r="U182" s="1570"/>
      <c r="V182" s="1570"/>
      <c r="W182" s="1566"/>
    </row>
    <row r="183" spans="1:23" s="1560" customFormat="1" ht="12.75">
      <c r="A183" s="1563"/>
      <c r="B183" s="1564"/>
      <c r="C183" s="1570"/>
      <c r="D183" s="1570"/>
      <c r="E183" s="1570"/>
      <c r="F183" s="1570"/>
      <c r="G183" s="1570"/>
      <c r="H183" s="1570"/>
      <c r="I183" s="1570"/>
      <c r="J183" s="1570"/>
      <c r="K183" s="1570"/>
      <c r="L183" s="1570"/>
      <c r="M183" s="1570"/>
      <c r="N183" s="1570"/>
      <c r="O183" s="1570"/>
      <c r="P183" s="1570"/>
      <c r="Q183" s="1570"/>
      <c r="R183" s="1570"/>
      <c r="S183" s="1570"/>
      <c r="T183" s="1570"/>
      <c r="U183" s="1570"/>
      <c r="V183" s="1570"/>
      <c r="W183" s="1566"/>
    </row>
    <row r="184" spans="1:23" s="1560" customFormat="1" ht="12.75">
      <c r="A184" s="1563"/>
      <c r="B184" s="1564"/>
      <c r="C184" s="1570"/>
      <c r="D184" s="1570"/>
      <c r="E184" s="1570"/>
      <c r="F184" s="1570"/>
      <c r="G184" s="1570"/>
      <c r="H184" s="1570"/>
      <c r="I184" s="1570"/>
      <c r="J184" s="1570"/>
      <c r="K184" s="1570"/>
      <c r="L184" s="1570"/>
      <c r="M184" s="1570"/>
      <c r="N184" s="1570"/>
      <c r="O184" s="1570"/>
      <c r="P184" s="1570"/>
      <c r="Q184" s="1570"/>
      <c r="R184" s="1570"/>
      <c r="S184" s="1570"/>
      <c r="T184" s="1570"/>
      <c r="U184" s="1570"/>
      <c r="V184" s="1570"/>
      <c r="W184" s="1566"/>
    </row>
    <row r="185" spans="1:23" s="1560" customFormat="1" ht="12.75">
      <c r="A185" s="1563"/>
      <c r="B185" s="1564"/>
      <c r="C185" s="1570"/>
      <c r="D185" s="1570"/>
      <c r="E185" s="1570"/>
      <c r="F185" s="1570"/>
      <c r="G185" s="1570"/>
      <c r="H185" s="1570"/>
      <c r="I185" s="1570"/>
      <c r="J185" s="1570"/>
      <c r="K185" s="1570"/>
      <c r="L185" s="1570"/>
      <c r="M185" s="1570"/>
      <c r="N185" s="1570"/>
      <c r="O185" s="1570"/>
      <c r="P185" s="1570"/>
      <c r="Q185" s="1570"/>
      <c r="R185" s="1570"/>
      <c r="S185" s="1570"/>
      <c r="T185" s="1570"/>
      <c r="U185" s="1570"/>
      <c r="V185" s="1570"/>
      <c r="W185" s="1566"/>
    </row>
    <row r="186" spans="1:23" s="1560" customFormat="1" ht="12.75">
      <c r="A186" s="1563"/>
      <c r="B186" s="1564"/>
      <c r="C186" s="1570"/>
      <c r="D186" s="1570"/>
      <c r="E186" s="1570"/>
      <c r="F186" s="1570"/>
      <c r="G186" s="1570"/>
      <c r="H186" s="1570"/>
      <c r="I186" s="1570"/>
      <c r="J186" s="1570"/>
      <c r="K186" s="1570"/>
      <c r="L186" s="1570"/>
      <c r="M186" s="1570"/>
      <c r="N186" s="1570"/>
      <c r="O186" s="1570"/>
      <c r="P186" s="1570"/>
      <c r="Q186" s="1570"/>
      <c r="R186" s="1570"/>
      <c r="S186" s="1570"/>
      <c r="T186" s="1570"/>
      <c r="U186" s="1570"/>
      <c r="V186" s="1570"/>
      <c r="W186" s="1566"/>
    </row>
    <row r="187" spans="1:23" s="1560" customFormat="1" ht="12.75">
      <c r="A187" s="1563"/>
      <c r="B187" s="1564"/>
      <c r="C187" s="1570"/>
      <c r="D187" s="1570"/>
      <c r="E187" s="1570"/>
      <c r="F187" s="1570"/>
      <c r="G187" s="1570"/>
      <c r="H187" s="1570"/>
      <c r="I187" s="1570"/>
      <c r="J187" s="1570"/>
      <c r="K187" s="1570"/>
      <c r="L187" s="1570"/>
      <c r="M187" s="1570"/>
      <c r="N187" s="1570"/>
      <c r="O187" s="1570"/>
      <c r="P187" s="1570"/>
      <c r="Q187" s="1570"/>
      <c r="R187" s="1570"/>
      <c r="S187" s="1570"/>
      <c r="T187" s="1570"/>
      <c r="U187" s="1570"/>
      <c r="V187" s="1570"/>
      <c r="W187" s="1566"/>
    </row>
    <row r="188" spans="1:23" s="1560" customFormat="1" ht="12.75">
      <c r="A188" s="1563"/>
      <c r="B188" s="1564"/>
      <c r="C188" s="1570"/>
      <c r="D188" s="1570"/>
      <c r="E188" s="1570"/>
      <c r="F188" s="1570"/>
      <c r="G188" s="1570"/>
      <c r="H188" s="1570"/>
      <c r="I188" s="1570"/>
      <c r="J188" s="1570"/>
      <c r="K188" s="1570"/>
      <c r="L188" s="1570"/>
      <c r="M188" s="1570"/>
      <c r="N188" s="1570"/>
      <c r="O188" s="1570"/>
      <c r="P188" s="1570"/>
      <c r="Q188" s="1570"/>
      <c r="R188" s="1570"/>
      <c r="S188" s="1570"/>
      <c r="T188" s="1570"/>
      <c r="U188" s="1570"/>
      <c r="V188" s="1570"/>
      <c r="W188" s="1566"/>
    </row>
  </sheetData>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5" orientation="landscape" horizontalDpi="300" verticalDpi="300" r:id="rId1"/>
  <headerFooter alignWithMargins="0"/>
  <drawing r:id="rId2"/>
  <legacyDrawing r:id="rId3"/>
  <oleObjects>
    <oleObject progId="Unknown" shapeId="37891" r:id="rId4"/>
  </oleObjects>
</worksheet>
</file>

<file path=xl/worksheets/sheet28.xml><?xml version="1.0" encoding="utf-8"?>
<worksheet xmlns="http://schemas.openxmlformats.org/spreadsheetml/2006/main" xmlns:r="http://schemas.openxmlformats.org/officeDocument/2006/relationships">
  <sheetPr codeName="Sheet24" enableFormatConditionsCalculation="0">
    <tabColor indexed="34"/>
  </sheetPr>
  <dimension ref="A1:T494"/>
  <sheetViews>
    <sheetView topLeftCell="A148" workbookViewId="0">
      <selection activeCell="A149" sqref="A149"/>
    </sheetView>
  </sheetViews>
  <sheetFormatPr defaultRowHeight="13.15" customHeight="1"/>
  <cols>
    <col min="1" max="1" width="14.140625" style="1140" customWidth="1"/>
    <col min="2" max="2" width="25.85546875" style="1140" customWidth="1"/>
    <col min="3" max="3" width="18.42578125" style="1140" customWidth="1"/>
    <col min="4" max="4" width="15.28515625" style="1140" customWidth="1"/>
    <col min="5" max="5" width="11.28515625" style="1575" customWidth="1"/>
    <col min="6" max="6" width="10.28515625" style="1080" customWidth="1"/>
    <col min="7" max="7" width="11.42578125" style="1080" customWidth="1"/>
    <col min="8" max="8" width="6.42578125" style="410" customWidth="1"/>
    <col min="9" max="9" width="10.28515625" style="1080" customWidth="1"/>
    <col min="10" max="10" width="11.5703125" style="1080" customWidth="1"/>
    <col min="11" max="12" width="10.28515625" style="1080" customWidth="1"/>
    <col min="13" max="13" width="9.140625" style="115"/>
    <col min="14" max="15" width="9.140625" style="1080"/>
    <col min="16" max="16" width="11.7109375" style="1080" customWidth="1"/>
    <col min="17" max="17" width="12.28515625" style="1080" customWidth="1"/>
    <col min="18" max="16384" width="9.140625" style="1080"/>
  </cols>
  <sheetData>
    <row r="1" spans="1:15" s="15" customFormat="1" ht="20.25" customHeight="1">
      <c r="A1" s="2211" t="s">
        <v>967</v>
      </c>
      <c r="B1" s="2211"/>
      <c r="C1" s="2211"/>
      <c r="D1" s="2211"/>
      <c r="E1" s="2211"/>
      <c r="F1" s="2211"/>
    </row>
    <row r="2" spans="1:15" s="15" customFormat="1" ht="18.75" customHeight="1">
      <c r="A2" s="2255" t="str">
        <f>'I1 Intro'!C9</f>
        <v>Orillia Power Distribution Corporation</v>
      </c>
      <c r="B2" s="2255"/>
      <c r="C2" s="2255"/>
      <c r="D2" s="2255"/>
      <c r="E2" s="2255"/>
    </row>
    <row r="3" spans="1:15" s="15" customFormat="1" ht="18.75" customHeight="1">
      <c r="A3" s="2256" t="str">
        <f>'I1 Intro'!C13 &amp; "   " &amp; 'I1 Intro'!E13</f>
        <v xml:space="preserve">EB-2009-0273   </v>
      </c>
      <c r="B3" s="2256"/>
      <c r="C3" s="2256"/>
      <c r="D3" s="2256"/>
      <c r="E3" s="2256"/>
      <c r="G3" s="16"/>
    </row>
    <row r="4" spans="1:15" s="15" customFormat="1" ht="18">
      <c r="A4" s="2257">
        <f>'I1 Intro'!C15</f>
        <v>40072</v>
      </c>
      <c r="B4" s="2257"/>
      <c r="C4" s="2257"/>
      <c r="D4" s="2257"/>
      <c r="E4" s="2257"/>
    </row>
    <row r="5" spans="1:15" s="15" customFormat="1" ht="21" customHeight="1">
      <c r="A5" s="368" t="str">
        <f>"Sheet E4 Trial Balance Allocation Detail Worksheet  - "&amp; 'I2 LDC class'!$C$17 &amp; "  " &amp;  'I2 LDC class'!$D$17</f>
        <v xml:space="preserve">Sheet E4 Trial Balance Allocation Detail Worksheet  -   </v>
      </c>
      <c r="B5" s="369"/>
      <c r="C5" s="623"/>
      <c r="D5" s="623"/>
      <c r="E5" s="370"/>
    </row>
    <row r="6" spans="1:15" s="15" customFormat="1" ht="6" customHeight="1">
      <c r="A6" s="18"/>
      <c r="B6" s="18"/>
      <c r="C6" s="624"/>
      <c r="D6" s="624"/>
      <c r="E6" s="18"/>
      <c r="F6" s="18"/>
      <c r="G6" s="18"/>
      <c r="H6" s="18"/>
      <c r="I6" s="18"/>
      <c r="J6" s="18"/>
      <c r="K6" s="18"/>
      <c r="L6" s="18"/>
      <c r="M6" s="18"/>
      <c r="N6" s="18"/>
      <c r="O6" s="18"/>
    </row>
    <row r="7" spans="1:15" ht="13.15" customHeight="1">
      <c r="A7" s="1574"/>
      <c r="B7" s="1507"/>
      <c r="M7" s="1080"/>
    </row>
    <row r="8" spans="1:15" ht="13.15" customHeight="1">
      <c r="A8" s="1130"/>
      <c r="B8" s="1507"/>
      <c r="M8" s="1080"/>
    </row>
    <row r="9" spans="1:15" ht="13.15" customHeight="1">
      <c r="A9" s="1576"/>
      <c r="B9" s="1507"/>
      <c r="M9" s="1080"/>
    </row>
    <row r="10" spans="1:15" ht="13.15" customHeight="1">
      <c r="A10" s="1130"/>
      <c r="B10" s="1507"/>
      <c r="M10" s="1080"/>
    </row>
    <row r="11" spans="1:15" ht="13.15" customHeight="1">
      <c r="A11" s="2370" t="s">
        <v>1128</v>
      </c>
      <c r="B11" s="2370"/>
      <c r="C11" s="2370"/>
      <c r="D11" s="2370"/>
      <c r="E11" s="2370"/>
      <c r="F11" s="2370"/>
      <c r="G11" s="2370"/>
      <c r="H11" s="2370"/>
      <c r="I11" s="2370"/>
      <c r="J11" s="2370"/>
      <c r="K11" s="2370"/>
      <c r="L11" s="2370"/>
      <c r="M11" s="1080"/>
    </row>
    <row r="12" spans="1:15" ht="12.75" customHeight="1">
      <c r="A12" s="2370"/>
      <c r="B12" s="2370"/>
      <c r="C12" s="2370"/>
      <c r="D12" s="2370"/>
      <c r="E12" s="2370"/>
      <c r="F12" s="2370"/>
      <c r="G12" s="2370"/>
      <c r="H12" s="2370"/>
      <c r="I12" s="2370"/>
      <c r="J12" s="2370"/>
      <c r="K12" s="2370"/>
      <c r="L12" s="2370"/>
      <c r="M12" s="1080"/>
    </row>
    <row r="13" spans="1:15" ht="13.15" customHeight="1">
      <c r="A13" s="2370"/>
      <c r="B13" s="2370"/>
      <c r="C13" s="2370"/>
      <c r="D13" s="2370"/>
      <c r="E13" s="2370"/>
      <c r="F13" s="2370"/>
      <c r="G13" s="2370"/>
      <c r="H13" s="2370"/>
      <c r="I13" s="2370"/>
      <c r="J13" s="2370"/>
      <c r="K13" s="2370"/>
      <c r="L13" s="2370"/>
      <c r="M13" s="1080"/>
    </row>
    <row r="14" spans="1:15" ht="13.15" customHeight="1">
      <c r="A14" s="2370"/>
      <c r="B14" s="2370"/>
      <c r="C14" s="2370"/>
      <c r="D14" s="2370"/>
      <c r="E14" s="2370"/>
      <c r="F14" s="2370"/>
      <c r="G14" s="2370"/>
      <c r="H14" s="2370"/>
      <c r="I14" s="2370"/>
      <c r="J14" s="2370"/>
      <c r="K14" s="2370"/>
      <c r="L14" s="2370"/>
      <c r="M14" s="1080"/>
    </row>
    <row r="15" spans="1:15" ht="24.75" customHeight="1">
      <c r="B15" s="402"/>
      <c r="C15" s="402"/>
      <c r="D15" s="402"/>
      <c r="M15" s="1080"/>
    </row>
    <row r="16" spans="1:15" s="1580" customFormat="1" ht="13.15" customHeight="1" thickBot="1">
      <c r="A16" s="1577"/>
      <c r="B16" s="1578"/>
      <c r="C16" s="1578"/>
      <c r="D16" s="1578"/>
      <c r="E16" s="1579"/>
      <c r="H16" s="414"/>
    </row>
    <row r="17" spans="1:20" s="1580" customFormat="1" ht="64.5" thickBot="1">
      <c r="A17" s="682" t="s">
        <v>982</v>
      </c>
      <c r="B17" s="1126"/>
      <c r="C17" s="682"/>
      <c r="D17" s="1581"/>
      <c r="E17" s="1582"/>
      <c r="F17" s="2368" t="s">
        <v>1129</v>
      </c>
      <c r="G17" s="2369"/>
      <c r="H17" s="2276"/>
      <c r="I17" s="1126" t="s">
        <v>996</v>
      </c>
      <c r="J17" s="1126" t="s">
        <v>1324</v>
      </c>
      <c r="K17" s="1126" t="s">
        <v>1325</v>
      </c>
      <c r="L17" s="1126" t="s">
        <v>1326</v>
      </c>
      <c r="M17" s="786"/>
      <c r="N17" s="786"/>
      <c r="O17" s="786"/>
      <c r="P17" s="786"/>
      <c r="Q17" s="786"/>
    </row>
    <row r="18" spans="1:20" s="1578" customFormat="1" ht="51.75" thickBot="1">
      <c r="A18" s="1126" t="s">
        <v>981</v>
      </c>
      <c r="B18" s="1126" t="s">
        <v>984</v>
      </c>
      <c r="C18" s="1126" t="s">
        <v>983</v>
      </c>
      <c r="D18" s="1583" t="s">
        <v>1346</v>
      </c>
      <c r="E18" s="1584" t="s">
        <v>1125</v>
      </c>
      <c r="F18" s="1622" t="s">
        <v>964</v>
      </c>
      <c r="G18" s="1623" t="s">
        <v>965</v>
      </c>
      <c r="H18" s="1624" t="s">
        <v>980</v>
      </c>
      <c r="I18" s="683" t="s">
        <v>1198</v>
      </c>
      <c r="J18" s="1126" t="s">
        <v>1199</v>
      </c>
      <c r="K18" s="1126" t="s">
        <v>1151</v>
      </c>
      <c r="L18" s="1126" t="s">
        <v>1150</v>
      </c>
      <c r="M18" s="247"/>
      <c r="N18" s="1591" t="s">
        <v>903</v>
      </c>
      <c r="O18" s="1591" t="s">
        <v>904</v>
      </c>
      <c r="P18" s="1591" t="s">
        <v>905</v>
      </c>
      <c r="Q18" s="1591" t="s">
        <v>906</v>
      </c>
    </row>
    <row r="19" spans="1:20" s="1580" customFormat="1" ht="38.25">
      <c r="A19" s="1585">
        <v>1565</v>
      </c>
      <c r="B19" s="1585" t="s">
        <v>1343</v>
      </c>
      <c r="C19" s="1585" t="s">
        <v>966</v>
      </c>
      <c r="D19" s="1592" t="s">
        <v>1220</v>
      </c>
      <c r="E19" s="1593"/>
      <c r="F19" s="1609" t="str">
        <f>IF(Q19="", "", Q19)</f>
        <v/>
      </c>
      <c r="G19" s="1610" t="s">
        <v>288</v>
      </c>
      <c r="H19" s="1611"/>
      <c r="I19" s="1594" t="str">
        <f>IF(ISERROR(F19), "", (F19))</f>
        <v/>
      </c>
      <c r="J19" s="1595" t="str">
        <f t="shared" ref="J19:J47" si="0">IF(ISBLANK(G19), "", (G19))</f>
        <v>O&amp;M</v>
      </c>
      <c r="K19" s="1596"/>
      <c r="L19" s="1595"/>
      <c r="M19" s="1588"/>
      <c r="N19" s="1597"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97" t="str">
        <f>IF(AND(OR(E19="DNCP", OR(E19="SNCP", E19="PNCP")), 'I8 Demand Data'!C15="1 NCP"), E19 &amp; 1, IF(AND(OR(E19="DNCP", OR(E19="SNCP", E19="PNCP")), 'I8 Demand Data'!C15="4 NCP"), E19 &amp; 4, IF(AND(OR(E19="DNCP", OR(E19="SNCP", E19="PNCP")), 'I8 Demand Data'!C15="12 NCP"), E19 &amp; 12, "")))</f>
        <v/>
      </c>
      <c r="P19" s="1597" t="str">
        <f>IF(ISBLANK(E19), "", IF(ISERROR(SEARCH("cp",E19)), E19, ""))</f>
        <v/>
      </c>
      <c r="Q19" s="1597" t="str">
        <f>IF(AND(N19="",O19=""),P19,IF(AND(O19="",P19=""),N19,O19))</f>
        <v/>
      </c>
      <c r="R19" s="786"/>
      <c r="S19" s="786"/>
      <c r="T19" s="786"/>
    </row>
    <row r="20" spans="1:20" s="1580" customFormat="1" ht="25.5">
      <c r="A20" s="1586">
        <v>1608</v>
      </c>
      <c r="B20" s="1586" t="s">
        <v>234</v>
      </c>
      <c r="C20" s="1586" t="s">
        <v>916</v>
      </c>
      <c r="D20" s="421" t="s">
        <v>1375</v>
      </c>
      <c r="E20" s="1598"/>
      <c r="F20" s="1612" t="str">
        <f t="shared" ref="F20:F57" si="1">IF(Q20="", "", Q20)</f>
        <v/>
      </c>
      <c r="G20" s="1613"/>
      <c r="H20" s="1614"/>
      <c r="I20" s="1599" t="str">
        <f t="shared" ref="I20:I47" si="2">IF(ISERROR(F20), "", (F20))</f>
        <v/>
      </c>
      <c r="J20" s="1599" t="str">
        <f t="shared" si="0"/>
        <v/>
      </c>
      <c r="K20" s="1599" t="s">
        <v>1471</v>
      </c>
      <c r="L20" s="1599"/>
      <c r="M20" s="1588"/>
      <c r="N20" s="1591"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91" t="str">
        <f>IF(AND(OR(E20="DNCP", OR(E20="SNCP", E20="PNCP")), 'I8 Demand Data'!C15="1 NCP"), E20 &amp; 1, IF(AND(OR(E20="DNCP", OR(E20="SNCP", E20="PNCP")), 'I8 Demand Data'!C15="4 NCP"), E20 &amp; 4, IF(AND(OR(E20="DNCP", OR(E20="SNCP", E20="PNCP")), 'I8 Demand Data'!C15="12 NCP"), E20 &amp; 12, "")))</f>
        <v/>
      </c>
      <c r="P20" s="1591" t="str">
        <f t="shared" ref="P20:P56" si="3">IF(ISBLANK(E20), "", IF(ISERROR(SEARCH("cp",E20)), E20, ""))</f>
        <v/>
      </c>
      <c r="Q20" s="1591" t="str">
        <f>IF(AND(N20="",O20=""),P20,IF(AND(O20="",P20=""),N20,O20))</f>
        <v/>
      </c>
      <c r="R20" s="786"/>
      <c r="S20" s="786"/>
      <c r="T20" s="786"/>
    </row>
    <row r="21" spans="1:20" s="1580" customFormat="1" ht="12.75">
      <c r="A21" s="1585">
        <v>1805</v>
      </c>
      <c r="B21" s="1585" t="s">
        <v>236</v>
      </c>
      <c r="C21" s="1585"/>
      <c r="D21" s="1592" t="s">
        <v>1220</v>
      </c>
      <c r="E21" s="1593" t="s">
        <v>1217</v>
      </c>
      <c r="F21" s="1615" t="str">
        <f t="shared" si="1"/>
        <v/>
      </c>
      <c r="G21" s="1616"/>
      <c r="H21" s="1617"/>
      <c r="I21" s="1595" t="str">
        <f t="shared" si="2"/>
        <v/>
      </c>
      <c r="J21" s="1595" t="str">
        <f t="shared" si="0"/>
        <v/>
      </c>
      <c r="K21" s="1595"/>
      <c r="L21" s="1595"/>
      <c r="M21" s="1588"/>
      <c r="N21" s="1597"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97" t="str">
        <f>IF(AND(OR(E21="DNCP", OR(E21="SNCP", E21="PNCP")), 'I8 Demand Data'!C15="1 NCP"), E21 &amp; 1, IF(AND(OR(E21="DNCP", OR(E21="SNCP", E21="PNCP")), 'I8 Demand Data'!C15="4 NCP"), E21 &amp; 4, IF(AND(OR(E21="DNCP", OR(E21="SNCP", E21="PNCP")), 'I8 Demand Data'!C15="12 NCP"), E21 &amp; 12, "")))</f>
        <v/>
      </c>
      <c r="P21" s="1597" t="str">
        <f t="shared" si="3"/>
        <v/>
      </c>
      <c r="Q21" s="1597" t="str">
        <f>IF(AND(N21="",O21=""),P21,IF(AND(O21="",P21=""),N21,O21))</f>
        <v/>
      </c>
      <c r="R21" s="786"/>
      <c r="S21" s="786"/>
      <c r="T21" s="786"/>
    </row>
    <row r="22" spans="1:20" s="1580" customFormat="1" ht="12.75">
      <c r="A22" s="1586" t="s">
        <v>1257</v>
      </c>
      <c r="B22" s="1586" t="s">
        <v>1006</v>
      </c>
      <c r="C22" s="1586"/>
      <c r="D22" s="421" t="s">
        <v>1220</v>
      </c>
      <c r="E22" s="1598" t="s">
        <v>1137</v>
      </c>
      <c r="F22" s="1612" t="str">
        <f t="shared" si="1"/>
        <v>TCP12</v>
      </c>
      <c r="G22" s="1613"/>
      <c r="H22" s="1614"/>
      <c r="I22" s="1599" t="str">
        <f t="shared" si="2"/>
        <v>TCP12</v>
      </c>
      <c r="J22" s="1599" t="str">
        <f t="shared" si="0"/>
        <v/>
      </c>
      <c r="K22" s="1599"/>
      <c r="L22" s="1599"/>
      <c r="M22" s="1588"/>
      <c r="N22" s="1591"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91" t="str">
        <f>IF(AND(OR(E22="DNCP", OR(E22="SNCP", E22="PNCP")), 'I8 Demand Data'!C15="1 NCP"), E22 &amp; 1, IF(AND(OR(E22="DNCP", OR(E22="SNCP", E22="PNCP")), 'I8 Demand Data'!C15="4 NCP"), E22 &amp; 4, IF(AND(OR(E22="DNCP", OR(E22="SNCP", E22="PNCP")), 'I8 Demand Data'!C15="12 NCP"), E22 &amp; 12, "")))</f>
        <v/>
      </c>
      <c r="P22" s="1591" t="str">
        <f t="shared" si="3"/>
        <v/>
      </c>
      <c r="Q22" s="1591" t="str">
        <f>IF(AND(N22="",O22=""),P22,IF(AND(O22="",P22=""),N22,O22))</f>
        <v>TCP12</v>
      </c>
      <c r="R22" s="786"/>
      <c r="S22" s="786"/>
      <c r="T22" s="786"/>
    </row>
    <row r="23" spans="1:20" s="1580" customFormat="1" ht="12.75">
      <c r="A23" s="1585" t="s">
        <v>1258</v>
      </c>
      <c r="B23" s="1585" t="s">
        <v>1008</v>
      </c>
      <c r="C23" s="1585"/>
      <c r="D23" s="1592" t="s">
        <v>1220</v>
      </c>
      <c r="E23" s="1593" t="s">
        <v>1138</v>
      </c>
      <c r="F23" s="1615" t="str">
        <f t="shared" si="1"/>
        <v>DCP12</v>
      </c>
      <c r="G23" s="1616"/>
      <c r="H23" s="1617"/>
      <c r="I23" s="1595" t="str">
        <f t="shared" si="2"/>
        <v>DCP12</v>
      </c>
      <c r="J23" s="1595" t="str">
        <f t="shared" si="0"/>
        <v/>
      </c>
      <c r="K23" s="1595"/>
      <c r="L23" s="1595"/>
      <c r="M23" s="1588"/>
      <c r="N23" s="1597"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97" t="str">
        <f>IF(AND(OR(E23="DNCP", OR(E23="SNCP", E23="PNCP")), 'I8 Demand Data'!C15="1 NCP"), E23 &amp; 1, IF(AND(OR(E23="DNCP", OR(E23="SNCP", E23="PNCP")), 'I8 Demand Data'!C15="4 NCP"), E23 &amp; 4, IF(AND(OR(E23="DNCP", OR(E23="SNCP", E23="PNCP")), 'I8 Demand Data'!C15="12 NCP"), E23 &amp; 12, "")))</f>
        <v/>
      </c>
      <c r="P23" s="1597" t="str">
        <f t="shared" si="3"/>
        <v/>
      </c>
      <c r="Q23" s="1597" t="str">
        <f t="shared" ref="Q23:Q80" si="4">IF(AND(N23="",O23=""),P23,IF(AND(O23="",P23=""),N23,O23))</f>
        <v>DCP12</v>
      </c>
      <c r="R23" s="786"/>
      <c r="S23" s="786"/>
      <c r="T23" s="786"/>
    </row>
    <row r="24" spans="1:20" s="1580" customFormat="1" ht="12.75">
      <c r="A24" s="1586">
        <v>1806</v>
      </c>
      <c r="B24" s="1586" t="s">
        <v>237</v>
      </c>
      <c r="C24" s="1586"/>
      <c r="D24" s="421" t="s">
        <v>1220</v>
      </c>
      <c r="E24" s="1598" t="s">
        <v>1217</v>
      </c>
      <c r="F24" s="1612" t="str">
        <f t="shared" si="1"/>
        <v/>
      </c>
      <c r="G24" s="1613"/>
      <c r="H24" s="1614"/>
      <c r="I24" s="1599" t="str">
        <f t="shared" si="2"/>
        <v/>
      </c>
      <c r="J24" s="1599" t="str">
        <f t="shared" si="0"/>
        <v/>
      </c>
      <c r="K24" s="1599"/>
      <c r="L24" s="1599"/>
      <c r="M24" s="1588"/>
      <c r="N24" s="1591"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91" t="str">
        <f>IF(AND(OR(E24="DNCP", OR(E24="SNCP", E24="PNCP")), 'I8 Demand Data'!C15="1 NCP"), E24 &amp; 1, IF(AND(OR(E24="DNCP", OR(E24="SNCP", E24="PNCP")), 'I8 Demand Data'!C15="4 NCP"), E24 &amp; 4, IF(AND(OR(E24="DNCP", OR(E24="SNCP", E24="PNCP")), 'I8 Demand Data'!C15="12 NCP"), E24 &amp; 12, "")))</f>
        <v/>
      </c>
      <c r="P24" s="1591" t="str">
        <f t="shared" si="3"/>
        <v/>
      </c>
      <c r="Q24" s="1591" t="str">
        <f t="shared" si="4"/>
        <v/>
      </c>
      <c r="R24" s="786"/>
      <c r="S24" s="786"/>
      <c r="T24" s="786"/>
    </row>
    <row r="25" spans="1:20" s="1580" customFormat="1" ht="12.75">
      <c r="A25" s="1585" t="s">
        <v>1259</v>
      </c>
      <c r="B25" s="1585" t="s">
        <v>1007</v>
      </c>
      <c r="C25" s="1585"/>
      <c r="D25" s="1592" t="s">
        <v>1220</v>
      </c>
      <c r="E25" s="1593" t="s">
        <v>1137</v>
      </c>
      <c r="F25" s="1615" t="str">
        <f t="shared" si="1"/>
        <v>TCP12</v>
      </c>
      <c r="G25" s="1616"/>
      <c r="H25" s="1617"/>
      <c r="I25" s="1595" t="str">
        <f t="shared" si="2"/>
        <v>TCP12</v>
      </c>
      <c r="J25" s="1595" t="str">
        <f t="shared" si="0"/>
        <v/>
      </c>
      <c r="K25" s="1595"/>
      <c r="L25" s="1595"/>
      <c r="M25" s="1588"/>
      <c r="N25" s="1597"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97" t="str">
        <f>IF(AND(OR(E25="DNCP", OR(E25="SNCP", E25="PNCP")), 'I8 Demand Data'!C15="1 NCP"), E25 &amp; 1, IF(AND(OR(E25="DNCP", OR(E25="SNCP", E25="PNCP")), 'I8 Demand Data'!C15="4 NCP"), E25 &amp; 4, IF(AND(OR(E25="DNCP", OR(E25="SNCP", E25="PNCP")), 'I8 Demand Data'!C15="12 NCP"), E25 &amp; 12, "")))</f>
        <v/>
      </c>
      <c r="P25" s="1597" t="str">
        <f t="shared" si="3"/>
        <v/>
      </c>
      <c r="Q25" s="1597" t="str">
        <f t="shared" si="4"/>
        <v>TCP12</v>
      </c>
      <c r="R25" s="786"/>
      <c r="S25" s="786"/>
      <c r="T25" s="786"/>
    </row>
    <row r="26" spans="1:20" s="1580" customFormat="1" ht="12.75">
      <c r="A26" s="1586" t="s">
        <v>1260</v>
      </c>
      <c r="B26" s="1586" t="s">
        <v>1009</v>
      </c>
      <c r="C26" s="1586"/>
      <c r="D26" s="421" t="s">
        <v>1220</v>
      </c>
      <c r="E26" s="1598" t="s">
        <v>1138</v>
      </c>
      <c r="F26" s="1612" t="str">
        <f t="shared" si="1"/>
        <v>DCP12</v>
      </c>
      <c r="G26" s="1613"/>
      <c r="H26" s="1614"/>
      <c r="I26" s="1599" t="str">
        <f t="shared" si="2"/>
        <v>DCP12</v>
      </c>
      <c r="J26" s="1599" t="str">
        <f t="shared" si="0"/>
        <v/>
      </c>
      <c r="K26" s="1599"/>
      <c r="L26" s="1599"/>
      <c r="M26" s="1588"/>
      <c r="N26" s="1591"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91" t="str">
        <f>IF(AND(OR(E26="DNCP", OR(E26="SNCP", E26="PNCP")), 'I8 Demand Data'!C15="1 NCP"), E26 &amp; 1, IF(AND(OR(E26="DNCP", OR(E26="SNCP", E26="PNCP")), 'I8 Demand Data'!C15="4 NCP"), E26 &amp; 4, IF(AND(OR(E26="DNCP", OR(E26="SNCP", E26="PNCP")), 'I8 Demand Data'!C15="12 NCP"), E26 &amp; 12, "")))</f>
        <v/>
      </c>
      <c r="P26" s="1591" t="str">
        <f t="shared" si="3"/>
        <v/>
      </c>
      <c r="Q26" s="1591" t="str">
        <f t="shared" si="4"/>
        <v>DCP12</v>
      </c>
      <c r="R26" s="786"/>
      <c r="S26" s="786"/>
      <c r="T26" s="786"/>
    </row>
    <row r="27" spans="1:20" s="1580" customFormat="1" ht="12.75">
      <c r="A27" s="1585">
        <v>1808</v>
      </c>
      <c r="B27" s="1585" t="s">
        <v>238</v>
      </c>
      <c r="C27" s="1585"/>
      <c r="D27" s="1592" t="s">
        <v>1220</v>
      </c>
      <c r="E27" s="1593" t="s">
        <v>1217</v>
      </c>
      <c r="F27" s="1615" t="str">
        <f t="shared" si="1"/>
        <v/>
      </c>
      <c r="G27" s="1616"/>
      <c r="H27" s="1617"/>
      <c r="I27" s="1595" t="str">
        <f t="shared" si="2"/>
        <v/>
      </c>
      <c r="J27" s="1595" t="str">
        <f t="shared" si="0"/>
        <v/>
      </c>
      <c r="K27" s="1595"/>
      <c r="L27" s="1595"/>
      <c r="M27" s="1588"/>
      <c r="N27" s="1597"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97" t="str">
        <f>IF(AND(OR(E27="DNCP", OR(E27="SNCP", E27="PNCP")), 'I8 Demand Data'!C15="1 NCP"), E27 &amp; 1, IF(AND(OR(E27="DNCP", OR(E27="SNCP", E27="PNCP")), 'I8 Demand Data'!C15="4 NCP"), E27 &amp; 4, IF(AND(OR(E27="DNCP", OR(E27="SNCP", E27="PNCP")), 'I8 Demand Data'!C15="12 NCP"), E27 &amp; 12, "")))</f>
        <v/>
      </c>
      <c r="P27" s="1597" t="str">
        <f t="shared" si="3"/>
        <v/>
      </c>
      <c r="Q27" s="1597" t="str">
        <f t="shared" si="4"/>
        <v/>
      </c>
      <c r="R27" s="786"/>
      <c r="S27" s="786"/>
      <c r="T27" s="786"/>
    </row>
    <row r="28" spans="1:20" s="1580" customFormat="1" ht="25.5">
      <c r="A28" s="1586" t="s">
        <v>1261</v>
      </c>
      <c r="B28" s="1586" t="s">
        <v>1010</v>
      </c>
      <c r="C28" s="1586"/>
      <c r="D28" s="421" t="s">
        <v>1220</v>
      </c>
      <c r="E28" s="1598" t="s">
        <v>1137</v>
      </c>
      <c r="F28" s="1612" t="str">
        <f t="shared" si="1"/>
        <v>TCP12</v>
      </c>
      <c r="G28" s="1613"/>
      <c r="H28" s="1614"/>
      <c r="I28" s="1599" t="str">
        <f t="shared" si="2"/>
        <v>TCP12</v>
      </c>
      <c r="J28" s="1599" t="str">
        <f t="shared" si="0"/>
        <v/>
      </c>
      <c r="K28" s="1599"/>
      <c r="L28" s="1599"/>
      <c r="M28" s="1588"/>
      <c r="N28" s="1591"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91" t="str">
        <f>IF(AND(OR(E28="DNCP", OR(E28="SNCP", E28="PNCP")), 'I8 Demand Data'!C15="1 NCP"), E28 &amp; 1, IF(AND(OR(E28="DNCP", OR(E28="SNCP", E28="PNCP")), 'I8 Demand Data'!C15="4 NCP"), E28 &amp; 4, IF(AND(OR(E28="DNCP", OR(E28="SNCP", E28="PNCP")), 'I8 Demand Data'!C15="12 NCP"), E28 &amp; 12, "")))</f>
        <v/>
      </c>
      <c r="P28" s="1591" t="str">
        <f t="shared" si="3"/>
        <v/>
      </c>
      <c r="Q28" s="1591" t="str">
        <f t="shared" si="4"/>
        <v>TCP12</v>
      </c>
      <c r="R28" s="786"/>
      <c r="S28" s="786"/>
      <c r="T28" s="786"/>
    </row>
    <row r="29" spans="1:20" s="1580" customFormat="1" ht="25.5">
      <c r="A29" s="1585" t="s">
        <v>1262</v>
      </c>
      <c r="B29" s="1585" t="s">
        <v>1011</v>
      </c>
      <c r="C29" s="1585"/>
      <c r="D29" s="1592" t="s">
        <v>1220</v>
      </c>
      <c r="E29" s="1593" t="s">
        <v>1138</v>
      </c>
      <c r="F29" s="1615" t="str">
        <f t="shared" si="1"/>
        <v>DCP12</v>
      </c>
      <c r="G29" s="1616"/>
      <c r="H29" s="1617"/>
      <c r="I29" s="1595" t="str">
        <f t="shared" si="2"/>
        <v>DCP12</v>
      </c>
      <c r="J29" s="1595" t="str">
        <f t="shared" si="0"/>
        <v/>
      </c>
      <c r="K29" s="1595"/>
      <c r="L29" s="1595"/>
      <c r="M29" s="1588"/>
      <c r="N29" s="1597"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97" t="str">
        <f>IF(AND(OR(E29="DNCP", OR(E29="SNCP", E29="PNCP")), 'I8 Demand Data'!C15="1 NCP"), E29 &amp; 1, IF(AND(OR(E29="DNCP", OR(E29="SNCP", E29="PNCP")), 'I8 Demand Data'!C15="4 NCP"), E29 &amp; 4, IF(AND(OR(E29="DNCP", OR(E29="SNCP", E29="PNCP")), 'I8 Demand Data'!C15="12 NCP"), E29 &amp; 12, "")))</f>
        <v/>
      </c>
      <c r="P29" s="1597" t="str">
        <f t="shared" si="3"/>
        <v/>
      </c>
      <c r="Q29" s="1597" t="str">
        <f t="shared" si="4"/>
        <v>DCP12</v>
      </c>
      <c r="R29" s="786"/>
      <c r="S29" s="786"/>
      <c r="T29" s="786"/>
    </row>
    <row r="30" spans="1:20" s="1580" customFormat="1" ht="12.75">
      <c r="A30" s="1586">
        <v>1810</v>
      </c>
      <c r="B30" s="1586" t="s">
        <v>239</v>
      </c>
      <c r="C30" s="1586"/>
      <c r="D30" s="421" t="s">
        <v>1220</v>
      </c>
      <c r="E30" s="1598" t="s">
        <v>1217</v>
      </c>
      <c r="F30" s="1612" t="str">
        <f t="shared" si="1"/>
        <v/>
      </c>
      <c r="G30" s="1613"/>
      <c r="H30" s="1614"/>
      <c r="I30" s="1599" t="str">
        <f t="shared" si="2"/>
        <v/>
      </c>
      <c r="J30" s="1599" t="str">
        <f t="shared" si="0"/>
        <v/>
      </c>
      <c r="K30" s="1599"/>
      <c r="L30" s="1599"/>
      <c r="M30" s="1588"/>
      <c r="N30" s="1591"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91" t="str">
        <f>IF(AND(OR(E30="DNCP", OR(E30="SNCP", E30="PNCP")), 'I8 Demand Data'!C15="1 NCP"), E30 &amp; 1, IF(AND(OR(E30="DNCP", OR(E30="SNCP", E30="PNCP")), 'I8 Demand Data'!C15="4 NCP"), E30 &amp; 4, IF(AND(OR(E30="DNCP", OR(E30="SNCP", E30="PNCP")), 'I8 Demand Data'!C15="12 NCP"), E30 &amp; 12, "")))</f>
        <v/>
      </c>
      <c r="P30" s="1591" t="str">
        <f t="shared" si="3"/>
        <v/>
      </c>
      <c r="Q30" s="1591" t="str">
        <f t="shared" si="4"/>
        <v/>
      </c>
      <c r="R30" s="786"/>
      <c r="S30" s="786"/>
      <c r="T30" s="786"/>
    </row>
    <row r="31" spans="1:20" s="1580" customFormat="1" ht="25.5">
      <c r="A31" s="1585" t="s">
        <v>1263</v>
      </c>
      <c r="B31" s="1585" t="s">
        <v>1030</v>
      </c>
      <c r="C31" s="1585"/>
      <c r="D31" s="1592" t="s">
        <v>1220</v>
      </c>
      <c r="E31" s="1593" t="s">
        <v>1137</v>
      </c>
      <c r="F31" s="1615" t="str">
        <f t="shared" si="1"/>
        <v>TCP12</v>
      </c>
      <c r="G31" s="1616"/>
      <c r="H31" s="1617"/>
      <c r="I31" s="1595" t="str">
        <f t="shared" si="2"/>
        <v>TCP12</v>
      </c>
      <c r="J31" s="1595" t="str">
        <f t="shared" si="0"/>
        <v/>
      </c>
      <c r="K31" s="1595"/>
      <c r="L31" s="1595"/>
      <c r="M31" s="1588"/>
      <c r="N31" s="1597"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97" t="str">
        <f>IF(AND(OR(E31="DNCP", OR(E31="SNCP", E31="PNCP")), 'I8 Demand Data'!C15="1 NCP"), E31 &amp; 1, IF(AND(OR(E31="DNCP", OR(E31="SNCP", E31="PNCP")), 'I8 Demand Data'!C15="4 NCP"), E31 &amp; 4, IF(AND(OR(E31="DNCP", OR(E31="SNCP", E31="PNCP")), 'I8 Demand Data'!C15="12 NCP"), E31 &amp; 12, "")))</f>
        <v/>
      </c>
      <c r="P31" s="1597" t="str">
        <f t="shared" si="3"/>
        <v/>
      </c>
      <c r="Q31" s="1597" t="str">
        <f t="shared" si="4"/>
        <v>TCP12</v>
      </c>
      <c r="R31" s="786"/>
      <c r="S31" s="786"/>
      <c r="T31" s="786"/>
    </row>
    <row r="32" spans="1:20" s="1580" customFormat="1" ht="25.5">
      <c r="A32" s="1586" t="s">
        <v>1264</v>
      </c>
      <c r="B32" s="1586" t="s">
        <v>1031</v>
      </c>
      <c r="C32" s="1586"/>
      <c r="D32" s="421" t="s">
        <v>1220</v>
      </c>
      <c r="E32" s="1598" t="s">
        <v>1138</v>
      </c>
      <c r="F32" s="1612" t="str">
        <f t="shared" si="1"/>
        <v>DCP12</v>
      </c>
      <c r="G32" s="1613"/>
      <c r="H32" s="1614"/>
      <c r="I32" s="1599" t="str">
        <f t="shared" si="2"/>
        <v>DCP12</v>
      </c>
      <c r="J32" s="1599" t="str">
        <f t="shared" si="0"/>
        <v/>
      </c>
      <c r="K32" s="1599"/>
      <c r="L32" s="1599"/>
      <c r="M32" s="1588"/>
      <c r="N32" s="1591"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91" t="str">
        <f>IF(AND(OR(E32="DNCP", OR(E32="SNCP", E32="PNCP")), 'I8 Demand Data'!C15="1 NCP"), E32 &amp; 1, IF(AND(OR(E32="DNCP", OR(E32="SNCP", E32="PNCP")), 'I8 Demand Data'!C15="4 NCP"), E32 &amp; 4, IF(AND(OR(E32="DNCP", OR(E32="SNCP", E32="PNCP")), 'I8 Demand Data'!C15="12 NCP"), E32 &amp; 12, "")))</f>
        <v/>
      </c>
      <c r="P32" s="1591" t="str">
        <f t="shared" si="3"/>
        <v/>
      </c>
      <c r="Q32" s="1591" t="str">
        <f t="shared" si="4"/>
        <v>DCP12</v>
      </c>
      <c r="R32" s="786"/>
      <c r="S32" s="786"/>
      <c r="T32" s="786"/>
    </row>
    <row r="33" spans="1:20" s="1580" customFormat="1" ht="38.25">
      <c r="A33" s="1585">
        <v>1815</v>
      </c>
      <c r="B33" s="1585" t="s">
        <v>37</v>
      </c>
      <c r="C33" s="1585"/>
      <c r="D33" s="1592" t="s">
        <v>1220</v>
      </c>
      <c r="E33" s="1593" t="s">
        <v>1137</v>
      </c>
      <c r="F33" s="1615" t="str">
        <f t="shared" si="1"/>
        <v>TCP12</v>
      </c>
      <c r="G33" s="1616"/>
      <c r="H33" s="1617"/>
      <c r="I33" s="1595" t="str">
        <f t="shared" si="2"/>
        <v>TCP12</v>
      </c>
      <c r="J33" s="1595" t="str">
        <f t="shared" si="0"/>
        <v/>
      </c>
      <c r="K33" s="1595"/>
      <c r="L33" s="1595"/>
      <c r="M33" s="1588"/>
      <c r="N33" s="1597"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97" t="str">
        <f>IF(AND(OR(E33="DNCP", OR(E33="SNCP", E33="PNCP")), 'I8 Demand Data'!C15="1 NCP"), E33 &amp; 1, IF(AND(OR(E33="DNCP", OR(E33="SNCP", E33="PNCP")), 'I8 Demand Data'!C15="4 NCP"), E33 &amp; 4, IF(AND(OR(E33="DNCP", OR(E33="SNCP", E33="PNCP")), 'I8 Demand Data'!C15="12 NCP"), E33 &amp; 12, "")))</f>
        <v/>
      </c>
      <c r="P33" s="1597" t="str">
        <f t="shared" si="3"/>
        <v/>
      </c>
      <c r="Q33" s="1597" t="str">
        <f t="shared" si="4"/>
        <v>TCP12</v>
      </c>
      <c r="R33" s="786"/>
      <c r="S33" s="786"/>
      <c r="T33" s="786"/>
    </row>
    <row r="34" spans="1:20" s="1580" customFormat="1" ht="38.25">
      <c r="A34" s="1586">
        <v>1820</v>
      </c>
      <c r="B34" s="1586" t="s">
        <v>38</v>
      </c>
      <c r="C34" s="1586"/>
      <c r="D34" s="421" t="s">
        <v>1220</v>
      </c>
      <c r="E34" s="1598" t="s">
        <v>1138</v>
      </c>
      <c r="F34" s="1612" t="str">
        <f t="shared" si="1"/>
        <v>DCP12</v>
      </c>
      <c r="G34" s="1613"/>
      <c r="H34" s="1614"/>
      <c r="I34" s="1599" t="str">
        <f t="shared" si="2"/>
        <v>DCP12</v>
      </c>
      <c r="J34" s="1599" t="str">
        <f t="shared" si="0"/>
        <v/>
      </c>
      <c r="K34" s="1599"/>
      <c r="L34" s="1599"/>
      <c r="M34" s="1588"/>
      <c r="N34" s="1591"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91" t="str">
        <f>IF(AND(OR(E34="DNCP", OR(E34="SNCP", E34="PNCP")), 'I8 Demand Data'!C15="1 NCP"), E34 &amp; 1, IF(AND(OR(E34="DNCP", OR(E34="SNCP", E34="PNCP")), 'I8 Demand Data'!C15="4 NCP"), E34 &amp; 4, IF(AND(OR(E34="DNCP", OR(E34="SNCP", E34="PNCP")), 'I8 Demand Data'!C15="12 NCP"), E34 &amp; 12, "")))</f>
        <v/>
      </c>
      <c r="P34" s="1591" t="str">
        <f t="shared" si="3"/>
        <v/>
      </c>
      <c r="Q34" s="1591" t="str">
        <f t="shared" si="4"/>
        <v>DCP12</v>
      </c>
      <c r="R34" s="786"/>
      <c r="S34" s="786"/>
      <c r="T34" s="786"/>
    </row>
    <row r="35" spans="1:20" s="1580" customFormat="1" ht="51">
      <c r="A35" s="1585" t="s">
        <v>549</v>
      </c>
      <c r="B35" s="1585" t="s">
        <v>506</v>
      </c>
      <c r="C35" s="1585"/>
      <c r="D35" s="1592" t="s">
        <v>1220</v>
      </c>
      <c r="E35" s="1593" t="s">
        <v>1138</v>
      </c>
      <c r="F35" s="1615" t="str">
        <f t="shared" si="1"/>
        <v>DCP12</v>
      </c>
      <c r="G35" s="1616"/>
      <c r="H35" s="1617"/>
      <c r="I35" s="1595" t="str">
        <f t="shared" si="2"/>
        <v>DCP12</v>
      </c>
      <c r="J35" s="1595" t="str">
        <f t="shared" si="0"/>
        <v/>
      </c>
      <c r="K35" s="1595"/>
      <c r="L35" s="1595"/>
      <c r="M35" s="1588"/>
      <c r="N35" s="1597"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97" t="str">
        <f>IF(AND(OR(E35="DNCP", OR(E35="SNCP", E35="PNCP")), 'I8 Demand Data'!C15="1 NCP"), E35 &amp; 1, IF(AND(OR(E35="DNCP", OR(E35="SNCP", E35="PNCP")), 'I8 Demand Data'!C15="4 NCP"), E35 &amp; 4, IF(AND(OR(E35="DNCP", OR(E35="SNCP", E35="PNCP")), 'I8 Demand Data'!C15="12 NCP"), E35 &amp; 12, "")))</f>
        <v/>
      </c>
      <c r="P35" s="1597" t="str">
        <f>IF(ISBLANK(E35), "", IF(ISERROR(SEARCH("cp",E35)), E35, ""))</f>
        <v/>
      </c>
      <c r="Q35" s="1597" t="str">
        <f>IF(AND(N35="",O35=""),P35,IF(AND(O35="",P35=""),N35,O35))</f>
        <v>DCP12</v>
      </c>
      <c r="R35" s="786"/>
      <c r="S35" s="786"/>
      <c r="T35" s="786"/>
    </row>
    <row r="36" spans="1:20" s="1580" customFormat="1" ht="51">
      <c r="A36" s="1586" t="s">
        <v>550</v>
      </c>
      <c r="B36" s="1586" t="s">
        <v>509</v>
      </c>
      <c r="C36" s="1586"/>
      <c r="D36" s="421" t="s">
        <v>1220</v>
      </c>
      <c r="E36" s="1598" t="s">
        <v>1139</v>
      </c>
      <c r="F36" s="1612" t="str">
        <f t="shared" si="1"/>
        <v>PNCP4</v>
      </c>
      <c r="G36" s="1613"/>
      <c r="H36" s="1614"/>
      <c r="I36" s="1599" t="str">
        <f t="shared" si="2"/>
        <v>PNCP4</v>
      </c>
      <c r="J36" s="1599" t="str">
        <f t="shared" si="0"/>
        <v/>
      </c>
      <c r="K36" s="1599"/>
      <c r="L36" s="1599"/>
      <c r="M36" s="1588"/>
      <c r="N36" s="1591"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91" t="str">
        <f>IF(AND(OR(E36="DNCP", OR(E36="SNCP", E36="PNCP")), 'I8 Demand Data'!C15="1 NCP"), E36 &amp; 1, IF(AND(OR(E36="DNCP", OR(E36="SNCP", E36="PNCP")), 'I8 Demand Data'!C15="4 NCP"), E36 &amp; 4, IF(AND(OR(E36="DNCP", OR(E36="SNCP", E36="PNCP")), 'I8 Demand Data'!C15="12 NCP"), E36 &amp; 12, "")))</f>
        <v>PNCP4</v>
      </c>
      <c r="P36" s="1591" t="str">
        <f>IF(ISBLANK(E36), "", IF(ISERROR(SEARCH("cp",E36)), E36, ""))</f>
        <v/>
      </c>
      <c r="Q36" s="1591" t="str">
        <f>IF(AND(N36="",O36=""),P36,IF(AND(O36="",P36=""),N36,O36))</f>
        <v>PNCP4</v>
      </c>
      <c r="R36" s="786"/>
      <c r="S36" s="786"/>
      <c r="T36" s="786"/>
    </row>
    <row r="37" spans="1:20" s="1580" customFormat="1" ht="51">
      <c r="A37" s="1585" t="s">
        <v>496</v>
      </c>
      <c r="B37" s="1585" t="s">
        <v>497</v>
      </c>
      <c r="C37" s="1585"/>
      <c r="D37" s="1592" t="s">
        <v>1220</v>
      </c>
      <c r="E37" s="1593"/>
      <c r="F37" s="1615"/>
      <c r="G37" s="1616" t="s">
        <v>1214</v>
      </c>
      <c r="H37" s="1617"/>
      <c r="I37" s="1595"/>
      <c r="J37" s="1595" t="str">
        <f t="shared" si="0"/>
        <v>CEN</v>
      </c>
      <c r="K37" s="1595"/>
      <c r="L37" s="1595"/>
      <c r="M37" s="1588"/>
      <c r="N37" s="1597"/>
      <c r="O37" s="1597"/>
      <c r="P37" s="1597" t="str">
        <f>IF(ISBLANK(E37), "", IF(ISERROR(SEARCH("cp",E37)), E37, ""))</f>
        <v/>
      </c>
      <c r="Q37" s="1597"/>
      <c r="R37" s="786"/>
      <c r="S37" s="786"/>
      <c r="T37" s="786"/>
    </row>
    <row r="38" spans="1:20" s="1580" customFormat="1" ht="25.5">
      <c r="A38" s="1586">
        <v>1825</v>
      </c>
      <c r="B38" s="1586" t="s">
        <v>39</v>
      </c>
      <c r="C38" s="1586"/>
      <c r="D38" s="421" t="s">
        <v>1220</v>
      </c>
      <c r="E38" s="1598" t="s">
        <v>1217</v>
      </c>
      <c r="F38" s="1612" t="str">
        <f t="shared" si="1"/>
        <v/>
      </c>
      <c r="G38" s="1613"/>
      <c r="H38" s="1614"/>
      <c r="I38" s="1599" t="str">
        <f t="shared" si="2"/>
        <v/>
      </c>
      <c r="J38" s="1599" t="str">
        <f t="shared" si="0"/>
        <v/>
      </c>
      <c r="K38" s="1599"/>
      <c r="L38" s="1599"/>
      <c r="M38" s="1588"/>
      <c r="N38" s="1591"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91" t="str">
        <f>IF(AND(OR(E38="DNCP", OR(E38="SNCP", E38="PNCP")), 'I8 Demand Data'!C15="1 NCP"), E38 &amp; 1, IF(AND(OR(E38="DNCP", OR(E38="SNCP", E38="PNCP")), 'I8 Demand Data'!C15="4 NCP"), E38 &amp; 4, IF(AND(OR(E38="DNCP", OR(E38="SNCP", E38="PNCP")), 'I8 Demand Data'!C15="12 NCP"), E38 &amp; 12, "")))</f>
        <v/>
      </c>
      <c r="P38" s="1591" t="str">
        <f t="shared" si="3"/>
        <v/>
      </c>
      <c r="Q38" s="1591" t="str">
        <f t="shared" si="4"/>
        <v/>
      </c>
      <c r="R38" s="786"/>
      <c r="S38" s="786"/>
      <c r="T38" s="786"/>
    </row>
    <row r="39" spans="1:20" s="1580" customFormat="1" ht="25.5">
      <c r="A39" s="1585" t="s">
        <v>1265</v>
      </c>
      <c r="B39" s="1585" t="s">
        <v>1032</v>
      </c>
      <c r="C39" s="1585"/>
      <c r="D39" s="1592" t="s">
        <v>1220</v>
      </c>
      <c r="E39" s="1593" t="s">
        <v>1137</v>
      </c>
      <c r="F39" s="1615" t="str">
        <f t="shared" si="1"/>
        <v>TCP12</v>
      </c>
      <c r="G39" s="1616"/>
      <c r="H39" s="1617"/>
      <c r="I39" s="1595" t="str">
        <f t="shared" si="2"/>
        <v>TCP12</v>
      </c>
      <c r="J39" s="1595" t="str">
        <f t="shared" si="0"/>
        <v/>
      </c>
      <c r="K39" s="1595"/>
      <c r="L39" s="1595"/>
      <c r="M39" s="1588"/>
      <c r="N39" s="1597"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97" t="str">
        <f>IF(AND(OR(E39="DNCP", OR(E39="SNCP", E39="PNCP")), 'I8 Demand Data'!C15="1 NCP"), E39 &amp; 1, IF(AND(OR(E39="DNCP", OR(E39="SNCP", E39="PNCP")), 'I8 Demand Data'!C15="4 NCP"), E39 &amp; 4, IF(AND(OR(E39="DNCP", OR(E39="SNCP", E39="PNCP")), 'I8 Demand Data'!C15="12 NCP"), E39 &amp; 12, "")))</f>
        <v/>
      </c>
      <c r="P39" s="1597" t="str">
        <f t="shared" si="3"/>
        <v/>
      </c>
      <c r="Q39" s="1597" t="str">
        <f t="shared" si="4"/>
        <v>TCP12</v>
      </c>
      <c r="R39" s="786"/>
      <c r="S39" s="786"/>
      <c r="T39" s="786"/>
    </row>
    <row r="40" spans="1:20" s="1580" customFormat="1" ht="25.5">
      <c r="A40" s="1586" t="s">
        <v>1266</v>
      </c>
      <c r="B40" s="1586" t="s">
        <v>1033</v>
      </c>
      <c r="C40" s="1586"/>
      <c r="D40" s="421" t="s">
        <v>1220</v>
      </c>
      <c r="E40" s="1598" t="s">
        <v>1138</v>
      </c>
      <c r="F40" s="1612" t="str">
        <f t="shared" si="1"/>
        <v>DCP12</v>
      </c>
      <c r="G40" s="1613"/>
      <c r="H40" s="1614"/>
      <c r="I40" s="1599" t="str">
        <f t="shared" si="2"/>
        <v>DCP12</v>
      </c>
      <c r="J40" s="1599" t="str">
        <f t="shared" si="0"/>
        <v/>
      </c>
      <c r="K40" s="1599"/>
      <c r="L40" s="1599"/>
      <c r="M40" s="1588"/>
      <c r="N40" s="1591"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91" t="str">
        <f>IF(AND(OR(E40="DNCP", OR(E40="SNCP", E40="PNCP")), 'I8 Demand Data'!C15="1 NCP"), E40 &amp; 1, IF(AND(OR(E40="DNCP", OR(E40="SNCP", E40="PNCP")), 'I8 Demand Data'!C15="4 NCP"), E40 &amp; 4, IF(AND(OR(E40="DNCP", OR(E40="SNCP", E40="PNCP")), 'I8 Demand Data'!C15="12 NCP"), E40 &amp; 12, "")))</f>
        <v/>
      </c>
      <c r="P40" s="1591" t="str">
        <f t="shared" si="3"/>
        <v/>
      </c>
      <c r="Q40" s="1591" t="str">
        <f t="shared" si="4"/>
        <v>DCP12</v>
      </c>
      <c r="R40" s="786"/>
      <c r="S40" s="786"/>
      <c r="T40" s="786"/>
    </row>
    <row r="41" spans="1:20" s="1580" customFormat="1" ht="25.5">
      <c r="A41" s="1585">
        <v>1830</v>
      </c>
      <c r="B41" s="1585" t="s">
        <v>40</v>
      </c>
      <c r="C41" s="1585"/>
      <c r="D41" s="1592" t="s">
        <v>1220</v>
      </c>
      <c r="E41" s="1593" t="s">
        <v>1218</v>
      </c>
      <c r="F41" s="1615" t="str">
        <f t="shared" si="1"/>
        <v/>
      </c>
      <c r="G41" s="1616"/>
      <c r="H41" s="1617"/>
      <c r="I41" s="1595" t="str">
        <f t="shared" si="2"/>
        <v/>
      </c>
      <c r="J41" s="1595" t="str">
        <f t="shared" si="0"/>
        <v/>
      </c>
      <c r="K41" s="1595"/>
      <c r="L41" s="1595"/>
      <c r="M41" s="1588"/>
      <c r="N41" s="1597"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97" t="str">
        <f>IF(AND(OR(E41="DNCP", OR(E41="SNCP", E41="PNCP")), 'I8 Demand Data'!C15="1 NCP"), E41 &amp; 1, IF(AND(OR(E41="DNCP", OR(E41="SNCP", E41="PNCP")), 'I8 Demand Data'!C15="4 NCP"), E41 &amp; 4, IF(AND(OR(E41="DNCP", OR(E41="SNCP", E41="PNCP")), 'I8 Demand Data'!C15="12 NCP"), E41 &amp; 12, "")))</f>
        <v/>
      </c>
      <c r="P41" s="1597" t="str">
        <f t="shared" si="3"/>
        <v/>
      </c>
      <c r="Q41" s="1597" t="str">
        <f t="shared" si="4"/>
        <v/>
      </c>
      <c r="R41" s="786"/>
      <c r="S41" s="786"/>
      <c r="T41" s="786"/>
    </row>
    <row r="42" spans="1:20" s="1580" customFormat="1" ht="38.25">
      <c r="A42" s="1586" t="s">
        <v>1267</v>
      </c>
      <c r="B42" s="1586" t="s">
        <v>1034</v>
      </c>
      <c r="C42" s="1586"/>
      <c r="D42" s="421" t="s">
        <v>1220</v>
      </c>
      <c r="E42" s="1598" t="s">
        <v>755</v>
      </c>
      <c r="F42" s="1612" t="str">
        <f t="shared" si="1"/>
        <v>BCP12</v>
      </c>
      <c r="G42" s="1613"/>
      <c r="H42" s="1614"/>
      <c r="I42" s="1599" t="str">
        <f t="shared" si="2"/>
        <v>BCP12</v>
      </c>
      <c r="J42" s="1599" t="str">
        <f t="shared" si="0"/>
        <v/>
      </c>
      <c r="K42" s="1599"/>
      <c r="L42" s="1599"/>
      <c r="M42" s="1588"/>
      <c r="N42" s="1591"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91" t="str">
        <f>IF(AND(OR(E42="DNCP", OR(E42="SNCP", E42="PNCP")), 'I8 Demand Data'!C15="1 NCP"), E42 &amp; 1, IF(AND(OR(E42="DNCP", OR(E42="SNCP", E42="PNCP")), 'I8 Demand Data'!C15="4 NCP"), E42 &amp; 4, IF(AND(OR(E42="DNCP", OR(E42="SNCP", E42="PNCP")), 'I8 Demand Data'!C15="12 NCP"), E42 &amp; 12, "")))</f>
        <v/>
      </c>
      <c r="P42" s="1591" t="str">
        <f t="shared" si="3"/>
        <v/>
      </c>
      <c r="Q42" s="1591" t="str">
        <f t="shared" si="4"/>
        <v>BCP12</v>
      </c>
      <c r="R42" s="786"/>
      <c r="S42" s="786"/>
      <c r="T42" s="786"/>
    </row>
    <row r="43" spans="1:20" s="1580" customFormat="1" ht="25.5">
      <c r="A43" s="1585" t="s">
        <v>1268</v>
      </c>
      <c r="B43" s="1585" t="s">
        <v>1035</v>
      </c>
      <c r="C43" s="1585"/>
      <c r="D43" s="1592" t="s">
        <v>1220</v>
      </c>
      <c r="E43" s="1593" t="s">
        <v>1139</v>
      </c>
      <c r="F43" s="1615" t="str">
        <f t="shared" si="1"/>
        <v>PNCP4</v>
      </c>
      <c r="G43" s="1616" t="s">
        <v>1143</v>
      </c>
      <c r="H43" s="1617" t="s">
        <v>963</v>
      </c>
      <c r="I43" s="1595" t="str">
        <f t="shared" si="2"/>
        <v>PNCP4</v>
      </c>
      <c r="J43" s="1595" t="str">
        <f t="shared" si="0"/>
        <v>CCP</v>
      </c>
      <c r="K43" s="1595"/>
      <c r="L43" s="1595"/>
      <c r="M43" s="1588"/>
      <c r="N43" s="1597"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97" t="str">
        <f>IF(AND(OR(E43="DNCP", OR(E43="SNCP", E43="PNCP")), 'I8 Demand Data'!C15="1 NCP"), E43 &amp; 1, IF(AND(OR(E43="DNCP", OR(E43="SNCP", E43="PNCP")), 'I8 Demand Data'!C15="4 NCP"), E43 &amp; 4, IF(AND(OR(E43="DNCP", OR(E43="SNCP", E43="PNCP")), 'I8 Demand Data'!C15="12 NCP"), E43 &amp; 12, "")))</f>
        <v>PNCP4</v>
      </c>
      <c r="P43" s="1597" t="str">
        <f t="shared" si="3"/>
        <v/>
      </c>
      <c r="Q43" s="1597" t="str">
        <f>IF(AND(N43="",O43=""),P43,IF(AND(O43="",P43=""),N43,O43))</f>
        <v>PNCP4</v>
      </c>
      <c r="R43" s="786"/>
      <c r="S43" s="786"/>
      <c r="T43" s="786"/>
    </row>
    <row r="44" spans="1:20" s="1580" customFormat="1" ht="25.5">
      <c r="A44" s="1586" t="s">
        <v>1269</v>
      </c>
      <c r="B44" s="1586" t="s">
        <v>1059</v>
      </c>
      <c r="C44" s="1586"/>
      <c r="D44" s="421" t="s">
        <v>1220</v>
      </c>
      <c r="E44" s="1598" t="s">
        <v>1140</v>
      </c>
      <c r="F44" s="1612" t="str">
        <f t="shared" si="1"/>
        <v>SNCP4</v>
      </c>
      <c r="G44" s="1613" t="s">
        <v>1142</v>
      </c>
      <c r="H44" s="1614" t="s">
        <v>963</v>
      </c>
      <c r="I44" s="1599" t="str">
        <f t="shared" si="2"/>
        <v>SNCP4</v>
      </c>
      <c r="J44" s="1599" t="str">
        <f t="shared" si="0"/>
        <v>CCS</v>
      </c>
      <c r="K44" s="1599"/>
      <c r="L44" s="1599"/>
      <c r="M44" s="1588"/>
      <c r="N44" s="1591"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91" t="str">
        <f>IF(AND(OR(E44="DNCP", OR(E44="SNCP", E44="PNCP")), 'I8 Demand Data'!C15="1 NCP"), E44 &amp; 1, IF(AND(OR(E44="DNCP", OR(E44="SNCP", E44="PNCP")), 'I8 Demand Data'!C15="4 NCP"), E44 &amp; 4, IF(AND(OR(E44="DNCP", OR(E44="SNCP", E44="PNCP")), 'I8 Demand Data'!C15="12 NCP"), E44 &amp; 12, "")))</f>
        <v>SNCP4</v>
      </c>
      <c r="P44" s="1591" t="str">
        <f t="shared" si="3"/>
        <v/>
      </c>
      <c r="Q44" s="1591" t="str">
        <f t="shared" si="4"/>
        <v>SNCP4</v>
      </c>
      <c r="R44" s="786"/>
      <c r="S44" s="786"/>
      <c r="T44" s="786"/>
    </row>
    <row r="45" spans="1:20" s="1580" customFormat="1" ht="25.5">
      <c r="A45" s="1585">
        <v>1835</v>
      </c>
      <c r="B45" s="1585" t="s">
        <v>26</v>
      </c>
      <c r="C45" s="1585"/>
      <c r="D45" s="1592" t="s">
        <v>1220</v>
      </c>
      <c r="E45" s="1593" t="s">
        <v>1218</v>
      </c>
      <c r="F45" s="1615" t="str">
        <f t="shared" si="1"/>
        <v/>
      </c>
      <c r="G45" s="1616"/>
      <c r="H45" s="1617"/>
      <c r="I45" s="1595" t="str">
        <f t="shared" si="2"/>
        <v/>
      </c>
      <c r="J45" s="1595" t="str">
        <f t="shared" si="0"/>
        <v/>
      </c>
      <c r="K45" s="1595"/>
      <c r="L45" s="1595"/>
      <c r="M45" s="1588"/>
      <c r="N45" s="1597"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97" t="str">
        <f>IF(AND(OR(E45="DNCP", OR(E45="SNCP", E45="PNCP")), 'I8 Demand Data'!C15="1 NCP"), E45 &amp; 1, IF(AND(OR(E45="DNCP", OR(E45="SNCP", E45="PNCP")), 'I8 Demand Data'!C15="4 NCP"), E45 &amp; 4, IF(AND(OR(E45="DNCP", OR(E45="SNCP", E45="PNCP")), 'I8 Demand Data'!C15="12 NCP"), E45 &amp; 12, "")))</f>
        <v/>
      </c>
      <c r="P45" s="1597" t="str">
        <f t="shared" si="3"/>
        <v/>
      </c>
      <c r="Q45" s="1597" t="str">
        <f t="shared" si="4"/>
        <v/>
      </c>
      <c r="R45" s="786"/>
      <c r="S45" s="786"/>
      <c r="T45" s="786"/>
    </row>
    <row r="46" spans="1:20" s="1580" customFormat="1" ht="38.25">
      <c r="A46" s="1586" t="s">
        <v>1270</v>
      </c>
      <c r="B46" s="1586" t="s">
        <v>1060</v>
      </c>
      <c r="C46" s="1586"/>
      <c r="D46" s="421" t="s">
        <v>1220</v>
      </c>
      <c r="E46" s="1598" t="s">
        <v>755</v>
      </c>
      <c r="F46" s="1612" t="str">
        <f t="shared" si="1"/>
        <v>BCP12</v>
      </c>
      <c r="G46" s="1613" t="s">
        <v>997</v>
      </c>
      <c r="H46" s="1614" t="s">
        <v>997</v>
      </c>
      <c r="I46" s="1599" t="str">
        <f t="shared" si="2"/>
        <v>BCP12</v>
      </c>
      <c r="J46" s="1599" t="str">
        <f t="shared" si="0"/>
        <v xml:space="preserve"> </v>
      </c>
      <c r="K46" s="1599"/>
      <c r="L46" s="1599"/>
      <c r="M46" s="1588"/>
      <c r="N46" s="1591"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91" t="str">
        <f>IF(AND(OR(E46="DNCP", OR(E46="SNCP", E46="PNCP")), 'I8 Demand Data'!C15="1 NCP"), E46 &amp; 1, IF(AND(OR(E46="DNCP", OR(E46="SNCP", E46="PNCP")), 'I8 Demand Data'!C15="4 NCP"), E46 &amp; 4, IF(AND(OR(E46="DNCP", OR(E46="SNCP", E46="PNCP")), 'I8 Demand Data'!C15="12 NCP"), E46 &amp; 12, "")))</f>
        <v/>
      </c>
      <c r="P46" s="1591" t="str">
        <f t="shared" si="3"/>
        <v/>
      </c>
      <c r="Q46" s="1591" t="str">
        <f t="shared" si="4"/>
        <v>BCP12</v>
      </c>
      <c r="R46" s="786"/>
      <c r="S46" s="786"/>
      <c r="T46" s="786"/>
    </row>
    <row r="47" spans="1:20" s="1580" customFormat="1" ht="25.5">
      <c r="A47" s="1585" t="s">
        <v>1271</v>
      </c>
      <c r="B47" s="1585" t="s">
        <v>1061</v>
      </c>
      <c r="C47" s="1585"/>
      <c r="D47" s="1592" t="s">
        <v>1220</v>
      </c>
      <c r="E47" s="1593" t="s">
        <v>1139</v>
      </c>
      <c r="F47" s="1615" t="str">
        <f t="shared" si="1"/>
        <v>PNCP4</v>
      </c>
      <c r="G47" s="1616" t="s">
        <v>1143</v>
      </c>
      <c r="H47" s="1617" t="s">
        <v>963</v>
      </c>
      <c r="I47" s="1595" t="str">
        <f t="shared" si="2"/>
        <v>PNCP4</v>
      </c>
      <c r="J47" s="1595" t="str">
        <f t="shared" si="0"/>
        <v>CCP</v>
      </c>
      <c r="K47" s="1595"/>
      <c r="L47" s="1595"/>
      <c r="M47" s="1588"/>
      <c r="N47" s="1597"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97" t="str">
        <f>IF(AND(OR(E47="DNCP", OR(E47="SNCP", E47="PNCP")), 'I8 Demand Data'!C15="1 NCP"), E47 &amp; 1, IF(AND(OR(E47="DNCP", OR(E47="SNCP", E47="PNCP")), 'I8 Demand Data'!C15="4 NCP"), E47 &amp; 4, IF(AND(OR(E47="DNCP", OR(E47="SNCP", E47="PNCP")), 'I8 Demand Data'!C15="12 NCP"), E47 &amp; 12, "")))</f>
        <v>PNCP4</v>
      </c>
      <c r="P47" s="1597" t="str">
        <f t="shared" si="3"/>
        <v/>
      </c>
      <c r="Q47" s="1597" t="str">
        <f t="shared" si="4"/>
        <v>PNCP4</v>
      </c>
      <c r="R47" s="786"/>
      <c r="S47" s="786"/>
      <c r="T47" s="786"/>
    </row>
    <row r="48" spans="1:20" s="1580" customFormat="1" ht="25.5">
      <c r="A48" s="1586" t="s">
        <v>1272</v>
      </c>
      <c r="B48" s="1586" t="s">
        <v>1062</v>
      </c>
      <c r="C48" s="1586"/>
      <c r="D48" s="421" t="s">
        <v>1220</v>
      </c>
      <c r="E48" s="1598" t="s">
        <v>1140</v>
      </c>
      <c r="F48" s="1612" t="str">
        <f t="shared" si="1"/>
        <v>SNCP4</v>
      </c>
      <c r="G48" s="1613" t="s">
        <v>1142</v>
      </c>
      <c r="H48" s="1614" t="s">
        <v>963</v>
      </c>
      <c r="I48" s="1599" t="str">
        <f t="shared" ref="I48:I59" si="5">IF(ISERROR(F48), "", (F48))</f>
        <v>SNCP4</v>
      </c>
      <c r="J48" s="1599" t="str">
        <f t="shared" ref="J48:J81" si="6">IF(ISBLANK(G48), "", (G48))</f>
        <v>CCS</v>
      </c>
      <c r="K48" s="1599"/>
      <c r="L48" s="1599"/>
      <c r="M48" s="1588"/>
      <c r="N48" s="1591"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91" t="str">
        <f>IF(AND(OR(E48="DNCP", OR(E48="SNCP", E48="PNCP")), 'I8 Demand Data'!C15="1 NCP"), E48 &amp; 1, IF(AND(OR(E48="DNCP", OR(E48="SNCP", E48="PNCP")), 'I8 Demand Data'!C15="4 NCP"), E48 &amp; 4, IF(AND(OR(E48="DNCP", OR(E48="SNCP", E48="PNCP")), 'I8 Demand Data'!C15="12 NCP"), E48 &amp; 12, "")))</f>
        <v>SNCP4</v>
      </c>
      <c r="P48" s="1591" t="str">
        <f t="shared" si="3"/>
        <v/>
      </c>
      <c r="Q48" s="1591" t="str">
        <f t="shared" si="4"/>
        <v>SNCP4</v>
      </c>
      <c r="R48" s="786"/>
      <c r="S48" s="786"/>
      <c r="T48" s="786"/>
    </row>
    <row r="49" spans="1:20" s="1580" customFormat="1" ht="12.75">
      <c r="A49" s="1585">
        <v>1840</v>
      </c>
      <c r="B49" s="1585" t="s">
        <v>27</v>
      </c>
      <c r="C49" s="1585"/>
      <c r="D49" s="1592" t="s">
        <v>1220</v>
      </c>
      <c r="E49" s="1593" t="s">
        <v>1218</v>
      </c>
      <c r="F49" s="1615" t="str">
        <f t="shared" si="1"/>
        <v/>
      </c>
      <c r="G49" s="1616"/>
      <c r="H49" s="1617"/>
      <c r="I49" s="1595" t="str">
        <f t="shared" si="5"/>
        <v/>
      </c>
      <c r="J49" s="1595" t="str">
        <f t="shared" si="6"/>
        <v/>
      </c>
      <c r="K49" s="1595"/>
      <c r="L49" s="1595"/>
      <c r="M49" s="1588"/>
      <c r="N49" s="1597"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97" t="str">
        <f>IF(AND(OR(E49="DNCP", OR(E49="SNCP", E49="PNCP")), 'I8 Demand Data'!C15="1 NCP"), E49 &amp; 1, IF(AND(OR(E49="DNCP", OR(E49="SNCP", E49="PNCP")), 'I8 Demand Data'!C15="4 NCP"), E49 &amp; 4, IF(AND(OR(E49="DNCP", OR(E49="SNCP", E49="PNCP")), 'I8 Demand Data'!C15="12 NCP"), E49 &amp; 12, "")))</f>
        <v/>
      </c>
      <c r="P49" s="1597" t="str">
        <f t="shared" si="3"/>
        <v/>
      </c>
      <c r="Q49" s="1597" t="str">
        <f t="shared" si="4"/>
        <v/>
      </c>
      <c r="R49" s="786"/>
      <c r="S49" s="786"/>
      <c r="T49" s="786"/>
    </row>
    <row r="50" spans="1:20" s="1580" customFormat="1" ht="25.5">
      <c r="A50" s="1586" t="s">
        <v>1273</v>
      </c>
      <c r="B50" s="1586" t="s">
        <v>1063</v>
      </c>
      <c r="C50" s="1586" t="s">
        <v>919</v>
      </c>
      <c r="D50" s="421" t="s">
        <v>1220</v>
      </c>
      <c r="E50" s="1598" t="s">
        <v>755</v>
      </c>
      <c r="F50" s="1612" t="str">
        <f t="shared" si="1"/>
        <v>BCP12</v>
      </c>
      <c r="G50" s="1613"/>
      <c r="H50" s="1614"/>
      <c r="I50" s="1599" t="str">
        <f t="shared" si="5"/>
        <v>BCP12</v>
      </c>
      <c r="J50" s="1599" t="str">
        <f t="shared" si="6"/>
        <v/>
      </c>
      <c r="K50" s="1599"/>
      <c r="L50" s="1599"/>
      <c r="M50" s="1588"/>
      <c r="N50" s="1591"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91" t="str">
        <f>IF(AND(OR(E50="DNCP", OR(E50="SNCP", E50="PNCP")), 'I8 Demand Data'!C15="1 NCP"), E50 &amp; 1, IF(AND(OR(E50="DNCP", OR(E50="SNCP", E50="PNCP")), 'I8 Demand Data'!C15="4 NCP"), E50 &amp; 4, IF(AND(OR(E50="DNCP", OR(E50="SNCP", E50="PNCP")), 'I8 Demand Data'!C15="12 NCP"), E50 &amp; 12, "")))</f>
        <v/>
      </c>
      <c r="P50" s="1591" t="str">
        <f t="shared" si="3"/>
        <v/>
      </c>
      <c r="Q50" s="1591" t="str">
        <f t="shared" si="4"/>
        <v>BCP12</v>
      </c>
      <c r="R50" s="786"/>
      <c r="S50" s="786"/>
      <c r="T50" s="786"/>
    </row>
    <row r="51" spans="1:20" s="1580" customFormat="1" ht="25.5">
      <c r="A51" s="1585" t="s">
        <v>1274</v>
      </c>
      <c r="B51" s="1585" t="s">
        <v>1064</v>
      </c>
      <c r="C51" s="1585" t="s">
        <v>919</v>
      </c>
      <c r="D51" s="1592" t="s">
        <v>1220</v>
      </c>
      <c r="E51" s="1593" t="s">
        <v>1139</v>
      </c>
      <c r="F51" s="1615" t="str">
        <f t="shared" si="1"/>
        <v>PNCP4</v>
      </c>
      <c r="G51" s="1616" t="s">
        <v>1143</v>
      </c>
      <c r="H51" s="1617" t="s">
        <v>963</v>
      </c>
      <c r="I51" s="1595" t="str">
        <f t="shared" si="5"/>
        <v>PNCP4</v>
      </c>
      <c r="J51" s="1595" t="str">
        <f t="shared" si="6"/>
        <v>CCP</v>
      </c>
      <c r="K51" s="1595"/>
      <c r="L51" s="1595"/>
      <c r="M51" s="1588"/>
      <c r="N51" s="1597"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97" t="str">
        <f>IF(AND(OR(E51="DNCP", OR(E51="SNCP", E51="PNCP")), 'I8 Demand Data'!C15="1 NCP"), E51 &amp; 1, IF(AND(OR(E51="DNCP", OR(E51="SNCP", E51="PNCP")), 'I8 Demand Data'!C15="4 NCP"), E51 &amp; 4, IF(AND(OR(E51="DNCP", OR(E51="SNCP", E51="PNCP")), 'I8 Demand Data'!C15="12 NCP"), E51 &amp; 12, "")))</f>
        <v>PNCP4</v>
      </c>
      <c r="P51" s="1597" t="str">
        <f t="shared" si="3"/>
        <v/>
      </c>
      <c r="Q51" s="1597" t="str">
        <f t="shared" si="4"/>
        <v>PNCP4</v>
      </c>
      <c r="R51" s="786"/>
      <c r="S51" s="786"/>
      <c r="T51" s="786"/>
    </row>
    <row r="52" spans="1:20" s="1580" customFormat="1" ht="25.5">
      <c r="A52" s="1586" t="s">
        <v>1275</v>
      </c>
      <c r="B52" s="1586" t="s">
        <v>1065</v>
      </c>
      <c r="C52" s="1586" t="s">
        <v>919</v>
      </c>
      <c r="D52" s="421" t="s">
        <v>1220</v>
      </c>
      <c r="E52" s="1598" t="s">
        <v>1140</v>
      </c>
      <c r="F52" s="1612" t="str">
        <f t="shared" si="1"/>
        <v>SNCP4</v>
      </c>
      <c r="G52" s="1613" t="s">
        <v>1142</v>
      </c>
      <c r="H52" s="1614" t="s">
        <v>963</v>
      </c>
      <c r="I52" s="1599" t="str">
        <f t="shared" si="5"/>
        <v>SNCP4</v>
      </c>
      <c r="J52" s="1599" t="str">
        <f t="shared" si="6"/>
        <v>CCS</v>
      </c>
      <c r="K52" s="1599"/>
      <c r="L52" s="1599"/>
      <c r="M52" s="1588"/>
      <c r="N52" s="1591"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91" t="str">
        <f>IF(AND(OR(E52="DNCP", OR(E52="SNCP", E52="PNCP")), 'I8 Demand Data'!C15="1 NCP"), E52 &amp; 1, IF(AND(OR(E52="DNCP", OR(E52="SNCP", E52="PNCP")), 'I8 Demand Data'!C15="4 NCP"), E52 &amp; 4, IF(AND(OR(E52="DNCP", OR(E52="SNCP", E52="PNCP")), 'I8 Demand Data'!C15="12 NCP"), E52 &amp; 12, "")))</f>
        <v>SNCP4</v>
      </c>
      <c r="P52" s="1591" t="str">
        <f t="shared" si="3"/>
        <v/>
      </c>
      <c r="Q52" s="1591" t="str">
        <f t="shared" si="4"/>
        <v>SNCP4</v>
      </c>
      <c r="R52" s="786"/>
      <c r="S52" s="786"/>
      <c r="T52" s="786"/>
    </row>
    <row r="53" spans="1:20" s="1580" customFormat="1" ht="25.5">
      <c r="A53" s="1585">
        <v>1845</v>
      </c>
      <c r="B53" s="1585" t="s">
        <v>35</v>
      </c>
      <c r="C53" s="1585" t="s">
        <v>919</v>
      </c>
      <c r="D53" s="1592" t="s">
        <v>1220</v>
      </c>
      <c r="E53" s="1593" t="s">
        <v>1218</v>
      </c>
      <c r="F53" s="1615" t="str">
        <f t="shared" si="1"/>
        <v/>
      </c>
      <c r="G53" s="1616"/>
      <c r="H53" s="1617"/>
      <c r="I53" s="1595" t="str">
        <f t="shared" si="5"/>
        <v/>
      </c>
      <c r="J53" s="1595" t="str">
        <f t="shared" si="6"/>
        <v/>
      </c>
      <c r="K53" s="1595"/>
      <c r="L53" s="1595"/>
      <c r="M53" s="1588"/>
      <c r="N53" s="1597"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97" t="str">
        <f>IF(AND(OR(E53="DNCP", OR(E53="SNCP", E53="PNCP")), 'I8 Demand Data'!C15="1 NCP"), E53 &amp; 1, IF(AND(OR(E53="DNCP", OR(E53="SNCP", E53="PNCP")), 'I8 Demand Data'!C15="4 NCP"), E53 &amp; 4, IF(AND(OR(E53="DNCP", OR(E53="SNCP", E53="PNCP")), 'I8 Demand Data'!C15="12 NCP"), E53 &amp; 12, "")))</f>
        <v/>
      </c>
      <c r="P53" s="1597" t="str">
        <f t="shared" si="3"/>
        <v/>
      </c>
      <c r="Q53" s="1597" t="str">
        <f t="shared" si="4"/>
        <v/>
      </c>
      <c r="R53" s="786"/>
      <c r="S53" s="786"/>
      <c r="T53" s="786"/>
    </row>
    <row r="54" spans="1:20" s="1580" customFormat="1" ht="38.25">
      <c r="A54" s="1586" t="s">
        <v>1276</v>
      </c>
      <c r="B54" s="1586" t="s">
        <v>1066</v>
      </c>
      <c r="C54" s="1586" t="s">
        <v>920</v>
      </c>
      <c r="D54" s="421" t="s">
        <v>1220</v>
      </c>
      <c r="E54" s="1598" t="s">
        <v>755</v>
      </c>
      <c r="F54" s="1612" t="str">
        <f t="shared" si="1"/>
        <v>BCP12</v>
      </c>
      <c r="G54" s="1613" t="s">
        <v>997</v>
      </c>
      <c r="H54" s="1614" t="s">
        <v>997</v>
      </c>
      <c r="I54" s="1599" t="str">
        <f t="shared" si="5"/>
        <v>BCP12</v>
      </c>
      <c r="J54" s="1599" t="str">
        <f t="shared" si="6"/>
        <v xml:space="preserve"> </v>
      </c>
      <c r="K54" s="1599"/>
      <c r="L54" s="1599"/>
      <c r="M54" s="1588"/>
      <c r="N54" s="1591"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91" t="str">
        <f>IF(AND(OR(E54="DNCP", OR(E54="SNCP", E54="PNCP")), 'I8 Demand Data'!C15="1 NCP"), E54 &amp; 1, IF(AND(OR(E54="DNCP", OR(E54="SNCP", E54="PNCP")), 'I8 Demand Data'!C15="4 NCP"), E54 &amp; 4, IF(AND(OR(E54="DNCP", OR(E54="SNCP", E54="PNCP")), 'I8 Demand Data'!C15="12 NCP"), E54 &amp; 12, "")))</f>
        <v/>
      </c>
      <c r="P54" s="1591" t="str">
        <f t="shared" si="3"/>
        <v/>
      </c>
      <c r="Q54" s="1591" t="str">
        <f t="shared" si="4"/>
        <v>BCP12</v>
      </c>
      <c r="R54" s="786"/>
      <c r="S54" s="786"/>
      <c r="T54" s="786"/>
    </row>
    <row r="55" spans="1:20" s="1580" customFormat="1" ht="25.5">
      <c r="A55" s="1585" t="s">
        <v>1277</v>
      </c>
      <c r="B55" s="1585" t="s">
        <v>1067</v>
      </c>
      <c r="C55" s="1585" t="s">
        <v>921</v>
      </c>
      <c r="D55" s="1592" t="s">
        <v>1220</v>
      </c>
      <c r="E55" s="1593" t="s">
        <v>1139</v>
      </c>
      <c r="F55" s="1615" t="str">
        <f t="shared" si="1"/>
        <v>PNCP4</v>
      </c>
      <c r="G55" s="1616" t="s">
        <v>1143</v>
      </c>
      <c r="H55" s="1617" t="s">
        <v>963</v>
      </c>
      <c r="I55" s="1595" t="str">
        <f t="shared" si="5"/>
        <v>PNCP4</v>
      </c>
      <c r="J55" s="1595" t="str">
        <f t="shared" si="6"/>
        <v>CCP</v>
      </c>
      <c r="K55" s="1595"/>
      <c r="L55" s="1595"/>
      <c r="M55" s="1588"/>
      <c r="N55" s="1597"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97" t="str">
        <f>IF(AND(OR(E55="DNCP", OR(E55="SNCP", E55="PNCP")), 'I8 Demand Data'!C15="1 NCP"), E55 &amp; 1, IF(AND(OR(E55="DNCP", OR(E55="SNCP", E55="PNCP")), 'I8 Demand Data'!C15="4 NCP"), E55 &amp; 4, IF(AND(OR(E55="DNCP", OR(E55="SNCP", E55="PNCP")), 'I8 Demand Data'!C15="12 NCP"), E55 &amp; 12, "")))</f>
        <v>PNCP4</v>
      </c>
      <c r="P55" s="1597" t="str">
        <f t="shared" si="3"/>
        <v/>
      </c>
      <c r="Q55" s="1597" t="str">
        <f t="shared" si="4"/>
        <v>PNCP4</v>
      </c>
      <c r="R55" s="786"/>
      <c r="S55" s="786"/>
      <c r="T55" s="786"/>
    </row>
    <row r="56" spans="1:20" s="1580" customFormat="1" ht="25.5">
      <c r="A56" s="1586" t="s">
        <v>1278</v>
      </c>
      <c r="B56" s="1586" t="s">
        <v>1068</v>
      </c>
      <c r="C56" s="1586" t="s">
        <v>916</v>
      </c>
      <c r="D56" s="421" t="s">
        <v>1220</v>
      </c>
      <c r="E56" s="1598" t="s">
        <v>1140</v>
      </c>
      <c r="F56" s="1612" t="str">
        <f t="shared" si="1"/>
        <v>SNCP4</v>
      </c>
      <c r="G56" s="1613" t="s">
        <v>1142</v>
      </c>
      <c r="H56" s="1614" t="s">
        <v>963</v>
      </c>
      <c r="I56" s="1599" t="str">
        <f t="shared" si="5"/>
        <v>SNCP4</v>
      </c>
      <c r="J56" s="1599" t="str">
        <f t="shared" si="6"/>
        <v>CCS</v>
      </c>
      <c r="K56" s="1599"/>
      <c r="L56" s="1599"/>
      <c r="M56" s="1588"/>
      <c r="N56" s="1591"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91" t="str">
        <f>IF(AND(OR(E56="DNCP", OR(E56="SNCP", E56="PNCP")), 'I8 Demand Data'!C15="1 NCP"), E56 &amp; 1, IF(AND(OR(E56="DNCP", OR(E56="SNCP", E56="PNCP")), 'I8 Demand Data'!C15="4 NCP"), E56 &amp; 4, IF(AND(OR(E56="DNCP", OR(E56="SNCP", E56="PNCP")), 'I8 Demand Data'!C15="12 NCP"), E56 &amp; 12, "")))</f>
        <v>SNCP4</v>
      </c>
      <c r="P56" s="1591" t="str">
        <f t="shared" si="3"/>
        <v/>
      </c>
      <c r="Q56" s="1591" t="str">
        <f t="shared" si="4"/>
        <v>SNCP4</v>
      </c>
      <c r="R56" s="786"/>
      <c r="S56" s="786"/>
      <c r="T56" s="786"/>
    </row>
    <row r="57" spans="1:20" s="1580" customFormat="1" ht="12.75">
      <c r="A57" s="1585">
        <v>1850</v>
      </c>
      <c r="B57" s="1585" t="s">
        <v>41</v>
      </c>
      <c r="C57" s="1585" t="s">
        <v>918</v>
      </c>
      <c r="D57" s="1592" t="s">
        <v>1220</v>
      </c>
      <c r="E57" s="1593" t="s">
        <v>266</v>
      </c>
      <c r="F57" s="1615" t="str">
        <f t="shared" si="1"/>
        <v>LTNCP4</v>
      </c>
      <c r="G57" s="1616" t="s">
        <v>261</v>
      </c>
      <c r="H57" s="1617" t="s">
        <v>963</v>
      </c>
      <c r="I57" s="1595" t="str">
        <f t="shared" si="5"/>
        <v>LTNCP4</v>
      </c>
      <c r="J57" s="1595" t="str">
        <f t="shared" si="6"/>
        <v>CCLT</v>
      </c>
      <c r="K57" s="1595"/>
      <c r="L57" s="1595"/>
      <c r="M57" s="1588"/>
      <c r="N57" s="1597"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97" t="str">
        <f>IF(AND(OR(E57="DNCP", OR(E57="SNCP", E57="PNCP", E57="LTNCP")), 'I8 Demand Data'!C15="1 NCP"), E57 &amp; 1, IF(AND(OR(E57="DNCP", OR(E57="SNCP", E57="PNCP", E57="LTNCP")), 'I8 Demand Data'!C15="4 NCP"), E57 &amp; 4, IF(AND(OR(E57="DNCP", OR(E57="SNCP", E57="PNCP", E57="LTNCP")), 'I8 Demand Data'!C15="12 NCP"), E57 &amp; 12, "")))</f>
        <v>LTNCP4</v>
      </c>
      <c r="P57" s="1597" t="str">
        <f t="shared" ref="P57:P82" si="7">IF(ISBLANK(E57), "", IF(ISERROR(SEARCH("cp",E57)), E57, ""))</f>
        <v/>
      </c>
      <c r="Q57" s="1597" t="str">
        <f t="shared" si="4"/>
        <v>LTNCP4</v>
      </c>
      <c r="R57" s="786"/>
      <c r="S57" s="786"/>
      <c r="T57" s="786"/>
    </row>
    <row r="58" spans="1:20" s="1580" customFormat="1" ht="25.5">
      <c r="A58" s="1586">
        <v>1855</v>
      </c>
      <c r="B58" s="1585" t="s">
        <v>43</v>
      </c>
      <c r="C58" s="1586" t="s">
        <v>912</v>
      </c>
      <c r="D58" s="421" t="s">
        <v>1220</v>
      </c>
      <c r="E58" s="1598"/>
      <c r="F58" s="1612" t="str">
        <f t="shared" ref="F58:F66" si="8">IF(Q58="", "", Q58)</f>
        <v/>
      </c>
      <c r="G58" s="1613" t="s">
        <v>505</v>
      </c>
      <c r="H58" s="1614"/>
      <c r="I58" s="1599" t="str">
        <f t="shared" si="5"/>
        <v/>
      </c>
      <c r="J58" s="1599" t="str">
        <f t="shared" si="6"/>
        <v>CWCS</v>
      </c>
      <c r="K58" s="1599"/>
      <c r="L58" s="1599"/>
      <c r="M58" s="1588"/>
      <c r="N58" s="1591"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91" t="str">
        <f>IF(AND(OR(E58="DNCP", OR(E58="SNCP", E58="PNCP")), 'I8 Demand Data'!C15="1 NCP"), E58 &amp; 1, IF(AND(OR(E58="DNCP", OR(E58="SNCP", E58="PNCP")), 'I8 Demand Data'!C15="4 NCP"), E58 &amp; 4, IF(AND(OR(E58="DNCP", OR(E58="SNCP", E58="PNCP")), 'I8 Demand Data'!C15="12 NCP"), E58 &amp; 12, "")))</f>
        <v/>
      </c>
      <c r="P58" s="1591" t="str">
        <f t="shared" si="7"/>
        <v/>
      </c>
      <c r="Q58" s="1591" t="str">
        <f t="shared" si="4"/>
        <v/>
      </c>
      <c r="R58" s="786"/>
      <c r="S58" s="786"/>
      <c r="T58" s="786"/>
    </row>
    <row r="59" spans="1:20" s="1580" customFormat="1" ht="25.5">
      <c r="A59" s="1585">
        <v>1860</v>
      </c>
      <c r="B59" s="1585" t="s">
        <v>44</v>
      </c>
      <c r="C59" s="1585" t="s">
        <v>912</v>
      </c>
      <c r="D59" s="1592" t="s">
        <v>1220</v>
      </c>
      <c r="E59" s="1593"/>
      <c r="F59" s="1615" t="str">
        <f t="shared" si="8"/>
        <v/>
      </c>
      <c r="G59" s="1616" t="s">
        <v>1215</v>
      </c>
      <c r="H59" s="1617"/>
      <c r="I59" s="1595" t="str">
        <f t="shared" si="5"/>
        <v/>
      </c>
      <c r="J59" s="1595" t="str">
        <f t="shared" si="6"/>
        <v>CWMC</v>
      </c>
      <c r="K59" s="1595"/>
      <c r="L59" s="1595"/>
      <c r="M59" s="1588"/>
      <c r="N59" s="1597"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97" t="str">
        <f>IF(AND(OR(E59="DNCP", OR(E59="SNCP", E59="PNCP")), 'I8 Demand Data'!C15="1 NCP"), E59 &amp; 1, IF(AND(OR(E59="DNCP", OR(E59="SNCP", E59="PNCP")), 'I8 Demand Data'!C15="4 NCP"), E59 &amp; 4, IF(AND(OR(E59="DNCP", OR(E59="SNCP", E59="PNCP")), 'I8 Demand Data'!C15="12 NCP"), E59 &amp; 12, "")))</f>
        <v/>
      </c>
      <c r="P59" s="1597" t="str">
        <f t="shared" si="7"/>
        <v/>
      </c>
      <c r="Q59" s="1597" t="str">
        <f t="shared" si="4"/>
        <v/>
      </c>
      <c r="R59" s="786"/>
      <c r="S59" s="786"/>
      <c r="T59" s="786"/>
    </row>
    <row r="60" spans="1:20" s="1580" customFormat="1" ht="25.5">
      <c r="A60" s="1586">
        <v>1905</v>
      </c>
      <c r="B60" s="1586" t="s">
        <v>236</v>
      </c>
      <c r="C60" s="1586" t="s">
        <v>919</v>
      </c>
      <c r="D60" s="421" t="s">
        <v>1375</v>
      </c>
      <c r="E60" s="1598"/>
      <c r="F60" s="1612" t="str">
        <f t="shared" si="8"/>
        <v/>
      </c>
      <c r="G60" s="1613"/>
      <c r="H60" s="1614"/>
      <c r="I60" s="1599"/>
      <c r="J60" s="1599" t="str">
        <f t="shared" si="6"/>
        <v/>
      </c>
      <c r="K60" s="1599" t="s">
        <v>1471</v>
      </c>
      <c r="L60" s="1599"/>
      <c r="M60" s="1588"/>
      <c r="N60" s="1591" t="str">
        <f>IF(AND(OR(E60="TCP", OR(E60="DCP", E60="BCP")), 'I8 Demand Data'!C14="1 CP"), 'E4 TB Allocation Details'!E60 &amp; 1, IF(AND(OR(E60="TCP", OR(E60="DCP", E60="BCP")), 'I8 Demand Data'!C14="4 CP"), 'E4 TB Allocation Details'!E60 &amp; 4, IF(AND(OR(E60="TCP", OR(E60="DCP", E60="BCP")), 'I8 Demand Data'!C14="12 CP"), 'E4 TB Allocation Details'!E60 &amp; 12, "")))</f>
        <v/>
      </c>
      <c r="O60" s="1591" t="str">
        <f>IF(AND(OR(E60="DNCP", OR(E60="SNCP", E60="PNCP")), 'I8 Demand Data'!C15="1 NCP"), E60 &amp; 1, IF(AND(OR(E60="DNCP", OR(E60="SNCP", E60="PNCP")), 'I8 Demand Data'!C15="4 NCP"), E60 &amp; 4, IF(AND(OR(E60="DNCP", OR(E60="SNCP", E60="PNCP")), 'I8 Demand Data'!C15="12 NCP"), E60 &amp; 12, "")))</f>
        <v/>
      </c>
      <c r="P60" s="1591" t="str">
        <f t="shared" si="7"/>
        <v/>
      </c>
      <c r="Q60" s="1591" t="str">
        <f t="shared" si="4"/>
        <v/>
      </c>
      <c r="R60" s="786"/>
      <c r="S60" s="786"/>
      <c r="T60" s="786"/>
    </row>
    <row r="61" spans="1:20" s="1580" customFormat="1" ht="25.5">
      <c r="A61" s="1585">
        <v>1906</v>
      </c>
      <c r="B61" s="1585" t="s">
        <v>237</v>
      </c>
      <c r="C61" s="1585" t="s">
        <v>919</v>
      </c>
      <c r="D61" s="1592" t="s">
        <v>1375</v>
      </c>
      <c r="E61" s="1593"/>
      <c r="F61" s="1615" t="str">
        <f t="shared" si="8"/>
        <v/>
      </c>
      <c r="G61" s="1616"/>
      <c r="H61" s="1617"/>
      <c r="I61" s="1595"/>
      <c r="J61" s="1595" t="str">
        <f t="shared" si="6"/>
        <v/>
      </c>
      <c r="K61" s="1595" t="s">
        <v>1471</v>
      </c>
      <c r="L61" s="1595"/>
      <c r="M61" s="1588"/>
      <c r="N61" s="1597"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97" t="str">
        <f>IF(AND(OR(E61="DNCP", OR(E61="SNCP", E61="PNCP")), 'I8 Demand Data'!C15="1 NCP"), E61 &amp; 1, IF(AND(OR(E61="DNCP", OR(E61="SNCP", E61="PNCP")), 'I8 Demand Data'!C15="4 NCP"), E61 &amp; 4, IF(AND(OR(E61="DNCP", OR(E61="SNCP", E61="PNCP")), 'I8 Demand Data'!C15="12 NCP"), E61 &amp; 12, "")))</f>
        <v/>
      </c>
      <c r="P61" s="1597" t="str">
        <f t="shared" si="7"/>
        <v/>
      </c>
      <c r="Q61" s="1597" t="str">
        <f t="shared" si="4"/>
        <v/>
      </c>
      <c r="R61" s="786"/>
      <c r="S61" s="786"/>
      <c r="T61" s="786"/>
    </row>
    <row r="62" spans="1:20" s="1580" customFormat="1" ht="12.75">
      <c r="A62" s="1586">
        <v>1908</v>
      </c>
      <c r="B62" s="1586" t="s">
        <v>238</v>
      </c>
      <c r="C62" s="1586" t="s">
        <v>594</v>
      </c>
      <c r="D62" s="421" t="s">
        <v>1375</v>
      </c>
      <c r="E62" s="1598"/>
      <c r="F62" s="1612" t="str">
        <f t="shared" si="8"/>
        <v/>
      </c>
      <c r="G62" s="1613"/>
      <c r="H62" s="1614"/>
      <c r="I62" s="1599"/>
      <c r="J62" s="1599" t="str">
        <f t="shared" si="6"/>
        <v/>
      </c>
      <c r="K62" s="1599" t="s">
        <v>1471</v>
      </c>
      <c r="L62" s="1599"/>
      <c r="M62" s="1588"/>
      <c r="N62" s="1591"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91" t="str">
        <f>IF(AND(OR(E62="DNCP", OR(E62="SNCP", E62="PNCP")), 'I8 Demand Data'!C15="1 NCP"), E62 &amp; 1, IF(AND(OR(E62="DNCP", OR(E62="SNCP", E62="PNCP")), 'I8 Demand Data'!C15="4 NCP"), E62 &amp; 4, IF(AND(OR(E62="DNCP", OR(E62="SNCP", E62="PNCP")), 'I8 Demand Data'!C15="12 NCP"), E62 &amp; 12, "")))</f>
        <v/>
      </c>
      <c r="P62" s="1591" t="str">
        <f t="shared" si="7"/>
        <v/>
      </c>
      <c r="Q62" s="1591" t="str">
        <f t="shared" si="4"/>
        <v/>
      </c>
      <c r="R62" s="786"/>
      <c r="S62" s="786"/>
      <c r="T62" s="786"/>
    </row>
    <row r="63" spans="1:20" s="1580" customFormat="1" ht="12.75">
      <c r="A63" s="1585">
        <v>1910</v>
      </c>
      <c r="B63" s="1585" t="s">
        <v>239</v>
      </c>
      <c r="C63" s="1585" t="s">
        <v>594</v>
      </c>
      <c r="D63" s="1592" t="s">
        <v>1375</v>
      </c>
      <c r="E63" s="1593"/>
      <c r="F63" s="1615" t="str">
        <f t="shared" si="8"/>
        <v/>
      </c>
      <c r="G63" s="1616"/>
      <c r="H63" s="1617"/>
      <c r="I63" s="1595"/>
      <c r="J63" s="1595" t="str">
        <f t="shared" si="6"/>
        <v/>
      </c>
      <c r="K63" s="1595" t="s">
        <v>1471</v>
      </c>
      <c r="L63" s="1595"/>
      <c r="M63" s="1588"/>
      <c r="N63" s="1597"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97" t="str">
        <f>IF(AND(OR(E63="DNCP", OR(E63="SNCP", E63="PNCP")), 'I8 Demand Data'!C15="1 NCP"), E63 &amp; 1, IF(AND(OR(E63="DNCP", OR(E63="SNCP", E63="PNCP")), 'I8 Demand Data'!C15="4 NCP"), E63 &amp; 4, IF(AND(OR(E63="DNCP", OR(E63="SNCP", E63="PNCP")), 'I8 Demand Data'!C15="12 NCP"), E63 &amp; 12, "")))</f>
        <v/>
      </c>
      <c r="P63" s="1597" t="str">
        <f t="shared" si="7"/>
        <v/>
      </c>
      <c r="Q63" s="1597" t="str">
        <f t="shared" si="4"/>
        <v/>
      </c>
      <c r="R63" s="786"/>
      <c r="S63" s="786"/>
      <c r="T63" s="786"/>
    </row>
    <row r="64" spans="1:20" s="1580" customFormat="1" ht="25.5">
      <c r="A64" s="1586">
        <v>1915</v>
      </c>
      <c r="B64" s="1586" t="s">
        <v>569</v>
      </c>
      <c r="C64" s="1586" t="s">
        <v>913</v>
      </c>
      <c r="D64" s="421" t="s">
        <v>1375</v>
      </c>
      <c r="E64" s="1598"/>
      <c r="F64" s="1612" t="str">
        <f t="shared" si="8"/>
        <v/>
      </c>
      <c r="G64" s="1613"/>
      <c r="H64" s="1614"/>
      <c r="I64" s="1599"/>
      <c r="J64" s="1599" t="str">
        <f t="shared" si="6"/>
        <v/>
      </c>
      <c r="K64" s="1599" t="s">
        <v>1471</v>
      </c>
      <c r="L64" s="1599"/>
      <c r="M64" s="1588"/>
      <c r="N64" s="1591"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91" t="str">
        <f>IF(AND(OR(E64="DNCP", OR(E64="SNCP", E64="PNCP")), 'I8 Demand Data'!C15="1 NCP"), E64 &amp; 1, IF(AND(OR(E64="DNCP", OR(E64="SNCP", E64="PNCP")), 'I8 Demand Data'!C15="4 NCP"), E64 &amp; 4, IF(AND(OR(E64="DNCP", OR(E64="SNCP", E64="PNCP")), 'I8 Demand Data'!C15="12 NCP"), E64 &amp; 12, "")))</f>
        <v/>
      </c>
      <c r="P64" s="1591" t="str">
        <f t="shared" si="7"/>
        <v/>
      </c>
      <c r="Q64" s="1591" t="str">
        <f t="shared" si="4"/>
        <v/>
      </c>
      <c r="R64" s="786"/>
      <c r="S64" s="786"/>
      <c r="T64" s="786"/>
    </row>
    <row r="65" spans="1:20" s="1580" customFormat="1" ht="25.5">
      <c r="A65" s="1585">
        <v>1920</v>
      </c>
      <c r="B65" s="1585" t="s">
        <v>570</v>
      </c>
      <c r="C65" s="1585" t="s">
        <v>915</v>
      </c>
      <c r="D65" s="1592" t="s">
        <v>1375</v>
      </c>
      <c r="E65" s="1593"/>
      <c r="F65" s="1615" t="str">
        <f t="shared" si="8"/>
        <v/>
      </c>
      <c r="G65" s="1616"/>
      <c r="H65" s="1617"/>
      <c r="I65" s="1595"/>
      <c r="J65" s="1595" t="str">
        <f t="shared" si="6"/>
        <v/>
      </c>
      <c r="K65" s="1595" t="s">
        <v>1471</v>
      </c>
      <c r="L65" s="1595"/>
      <c r="M65" s="1588"/>
      <c r="N65" s="1597"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97" t="str">
        <f>IF(AND(OR(E65="DNCP", OR(E65="SNCP", E65="PNCP")), 'I8 Demand Data'!C15="1 NCP"), E65 &amp; 1, IF(AND(OR(E65="DNCP", OR(E65="SNCP", E65="PNCP")), 'I8 Demand Data'!C15="4 NCP"), E65 &amp; 4, IF(AND(OR(E65="DNCP", OR(E65="SNCP", E65="PNCP")), 'I8 Demand Data'!C15="12 NCP"), E65 &amp; 12, "")))</f>
        <v/>
      </c>
      <c r="P65" s="1597" t="str">
        <f t="shared" si="7"/>
        <v/>
      </c>
      <c r="Q65" s="1597" t="str">
        <f t="shared" si="4"/>
        <v/>
      </c>
      <c r="R65" s="786"/>
      <c r="S65" s="786"/>
      <c r="T65" s="786"/>
    </row>
    <row r="66" spans="1:20" s="1580" customFormat="1" ht="12.75">
      <c r="A66" s="1586">
        <v>1925</v>
      </c>
      <c r="B66" s="1586" t="s">
        <v>571</v>
      </c>
      <c r="C66" s="1586" t="s">
        <v>915</v>
      </c>
      <c r="D66" s="421" t="s">
        <v>1375</v>
      </c>
      <c r="E66" s="1598"/>
      <c r="F66" s="1612" t="str">
        <f t="shared" si="8"/>
        <v/>
      </c>
      <c r="G66" s="1613"/>
      <c r="H66" s="1614"/>
      <c r="I66" s="1599"/>
      <c r="J66" s="1599" t="str">
        <f t="shared" si="6"/>
        <v/>
      </c>
      <c r="K66" s="1599" t="s">
        <v>1471</v>
      </c>
      <c r="L66" s="1599"/>
      <c r="M66" s="1588"/>
      <c r="N66" s="1591"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91" t="str">
        <f>IF(AND(OR(E66="DNCP", OR(E66="SNCP", E66="PNCP")), 'I8 Demand Data'!C15="1 NCP"), E66 &amp; 1, IF(AND(OR(E66="DNCP", OR(E66="SNCP", E66="PNCP")), 'I8 Demand Data'!C15="4 NCP"), E66 &amp; 4, IF(AND(OR(E66="DNCP", OR(E66="SNCP", E66="PNCP")), 'I8 Demand Data'!C15="12 NCP"), E66 &amp; 12, "")))</f>
        <v/>
      </c>
      <c r="P66" s="1591" t="str">
        <f t="shared" si="7"/>
        <v/>
      </c>
      <c r="Q66" s="1591" t="str">
        <f t="shared" si="4"/>
        <v/>
      </c>
      <c r="R66" s="786"/>
      <c r="S66" s="786"/>
      <c r="T66" s="786"/>
    </row>
    <row r="67" spans="1:20" s="1580" customFormat="1" ht="12.75">
      <c r="A67" s="1585">
        <v>1930</v>
      </c>
      <c r="B67" s="1585" t="s">
        <v>572</v>
      </c>
      <c r="C67" s="1585" t="s">
        <v>913</v>
      </c>
      <c r="D67" s="1592" t="s">
        <v>1375</v>
      </c>
      <c r="E67" s="1593"/>
      <c r="F67" s="1615"/>
      <c r="G67" s="1616"/>
      <c r="H67" s="1617"/>
      <c r="I67" s="1595"/>
      <c r="J67" s="1595" t="str">
        <f t="shared" si="6"/>
        <v/>
      </c>
      <c r="K67" s="1595" t="s">
        <v>1471</v>
      </c>
      <c r="L67" s="1595"/>
      <c r="M67" s="1588"/>
      <c r="N67" s="1597"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97" t="str">
        <f>IF(AND(OR(E67="DNCP", OR(E67="SNCP", E67="PNCP")), 'I8 Demand Data'!C15="1 NCP"), E67 &amp; 1, IF(AND(OR(E67="DNCP", OR(E67="SNCP", E67="PNCP")), 'I8 Demand Data'!C15="4 NCP"), E67 &amp; 4, IF(AND(OR(E67="DNCP", OR(E67="SNCP", E67="PNCP")), 'I8 Demand Data'!C15="12 NCP"), E67 &amp; 12, "")))</f>
        <v/>
      </c>
      <c r="P67" s="1597" t="str">
        <f t="shared" si="7"/>
        <v/>
      </c>
      <c r="Q67" s="1597" t="str">
        <f t="shared" si="4"/>
        <v/>
      </c>
      <c r="R67" s="786"/>
      <c r="S67" s="786"/>
      <c r="T67" s="786"/>
    </row>
    <row r="68" spans="1:20" s="1580" customFormat="1" ht="12.75">
      <c r="A68" s="1586">
        <v>1935</v>
      </c>
      <c r="B68" s="1586" t="s">
        <v>573</v>
      </c>
      <c r="C68" s="1586" t="s">
        <v>913</v>
      </c>
      <c r="D68" s="421" t="s">
        <v>1375</v>
      </c>
      <c r="E68" s="1598"/>
      <c r="F68" s="1612"/>
      <c r="G68" s="1613"/>
      <c r="H68" s="1614"/>
      <c r="I68" s="1599"/>
      <c r="J68" s="1599" t="str">
        <f t="shared" si="6"/>
        <v/>
      </c>
      <c r="K68" s="1599" t="s">
        <v>1471</v>
      </c>
      <c r="L68" s="1599"/>
      <c r="M68" s="1588"/>
      <c r="N68" s="1591"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91" t="str">
        <f>IF(AND(OR(E68="DNCP", OR(E68="SNCP", E68="PNCP")), 'I8 Demand Data'!C15="1 NCP"), E68 &amp; 1, IF(AND(OR(E68="DNCP", OR(E68="SNCP", E68="PNCP")), 'I8 Demand Data'!C15="4 NCP"), E68 &amp; 4, IF(AND(OR(E68="DNCP", OR(E68="SNCP", E68="PNCP")), 'I8 Demand Data'!C15="12 NCP"), E68 &amp; 12, "")))</f>
        <v/>
      </c>
      <c r="P68" s="1591" t="str">
        <f t="shared" si="7"/>
        <v/>
      </c>
      <c r="Q68" s="1591" t="str">
        <f t="shared" si="4"/>
        <v/>
      </c>
      <c r="R68" s="786"/>
      <c r="S68" s="786"/>
      <c r="T68" s="786"/>
    </row>
    <row r="69" spans="1:20" s="1580" customFormat="1" ht="25.5">
      <c r="A69" s="1585">
        <v>1940</v>
      </c>
      <c r="B69" s="1585" t="s">
        <v>574</v>
      </c>
      <c r="C69" s="1585" t="s">
        <v>913</v>
      </c>
      <c r="D69" s="1592" t="s">
        <v>1375</v>
      </c>
      <c r="E69" s="1593"/>
      <c r="F69" s="1615"/>
      <c r="G69" s="1616"/>
      <c r="H69" s="1617"/>
      <c r="I69" s="1595"/>
      <c r="J69" s="1595" t="str">
        <f t="shared" si="6"/>
        <v/>
      </c>
      <c r="K69" s="1595" t="s">
        <v>1471</v>
      </c>
      <c r="L69" s="1595"/>
      <c r="M69" s="1588"/>
      <c r="N69" s="1597"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97" t="str">
        <f>IF(AND(OR(E69="DNCP", OR(E69="SNCP", E69="PNCP")), 'I8 Demand Data'!C15="1 NCP"), E69 &amp; 1, IF(AND(OR(E69="DNCP", OR(E69="SNCP", E69="PNCP")), 'I8 Demand Data'!C15="4 NCP"), E69 &amp; 4, IF(AND(OR(E69="DNCP", OR(E69="SNCP", E69="PNCP")), 'I8 Demand Data'!C15="12 NCP"), E69 &amp; 12, "")))</f>
        <v/>
      </c>
      <c r="P69" s="1597" t="str">
        <f t="shared" si="7"/>
        <v/>
      </c>
      <c r="Q69" s="1597" t="str">
        <f t="shared" si="4"/>
        <v/>
      </c>
      <c r="R69" s="786"/>
      <c r="S69" s="786"/>
      <c r="T69" s="786"/>
    </row>
    <row r="70" spans="1:20" s="1580" customFormat="1" ht="25.5">
      <c r="A70" s="1586">
        <v>1945</v>
      </c>
      <c r="B70" s="1586" t="s">
        <v>575</v>
      </c>
      <c r="C70" s="1586" t="s">
        <v>913</v>
      </c>
      <c r="D70" s="421" t="s">
        <v>1375</v>
      </c>
      <c r="E70" s="1598"/>
      <c r="F70" s="1612"/>
      <c r="G70" s="1613"/>
      <c r="H70" s="1614"/>
      <c r="I70" s="1599"/>
      <c r="J70" s="1599" t="str">
        <f t="shared" si="6"/>
        <v/>
      </c>
      <c r="K70" s="1599" t="s">
        <v>1471</v>
      </c>
      <c r="L70" s="1599"/>
      <c r="M70" s="1588"/>
      <c r="N70" s="1591"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91" t="str">
        <f>IF(AND(OR(E70="DNCP", OR(E70="SNCP", E70="PNCP")), 'I8 Demand Data'!C15="1 NCP"), E70 &amp; 1, IF(AND(OR(E70="DNCP", OR(E70="SNCP", E70="PNCP")), 'I8 Demand Data'!C15="4 NCP"), E70 &amp; 4, IF(AND(OR(E70="DNCP", OR(E70="SNCP", E70="PNCP")), 'I8 Demand Data'!C15="12 NCP"), E70 &amp; 12, "")))</f>
        <v/>
      </c>
      <c r="P70" s="1591" t="str">
        <f t="shared" si="7"/>
        <v/>
      </c>
      <c r="Q70" s="1591" t="str">
        <f t="shared" si="4"/>
        <v/>
      </c>
      <c r="R70" s="786"/>
      <c r="S70" s="786"/>
      <c r="T70" s="786"/>
    </row>
    <row r="71" spans="1:20" s="1580" customFormat="1" ht="25.5">
      <c r="A71" s="1585">
        <v>1950</v>
      </c>
      <c r="B71" s="1585" t="s">
        <v>576</v>
      </c>
      <c r="C71" s="1585" t="s">
        <v>913</v>
      </c>
      <c r="D71" s="1592" t="s">
        <v>1375</v>
      </c>
      <c r="E71" s="1593"/>
      <c r="F71" s="1615"/>
      <c r="G71" s="1616"/>
      <c r="H71" s="1617"/>
      <c r="I71" s="1595"/>
      <c r="J71" s="1595" t="str">
        <f t="shared" si="6"/>
        <v/>
      </c>
      <c r="K71" s="1595" t="s">
        <v>1471</v>
      </c>
      <c r="L71" s="1595"/>
      <c r="M71" s="1588"/>
      <c r="N71" s="1597"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97" t="str">
        <f>IF(AND(OR(E71="DNCP", OR(E71="SNCP", E71="PNCP")), 'I8 Demand Data'!C15="1 NCP"), E71 &amp; 1, IF(AND(OR(E71="DNCP", OR(E71="SNCP", E71="PNCP")), 'I8 Demand Data'!C15="4 NCP"), E71 &amp; 4, IF(AND(OR(E71="DNCP", OR(E71="SNCP", E71="PNCP")), 'I8 Demand Data'!C15="12 NCP"), E71 &amp; 12, "")))</f>
        <v/>
      </c>
      <c r="P71" s="1597" t="str">
        <f t="shared" si="7"/>
        <v/>
      </c>
      <c r="Q71" s="1597" t="str">
        <f t="shared" si="4"/>
        <v/>
      </c>
      <c r="R71" s="786"/>
      <c r="S71" s="786"/>
      <c r="T71" s="786"/>
    </row>
    <row r="72" spans="1:20" s="1580" customFormat="1" ht="25.5">
      <c r="A72" s="1586">
        <v>1955</v>
      </c>
      <c r="B72" s="1586" t="s">
        <v>227</v>
      </c>
      <c r="C72" s="1586" t="s">
        <v>913</v>
      </c>
      <c r="D72" s="421" t="s">
        <v>1375</v>
      </c>
      <c r="E72" s="1598"/>
      <c r="F72" s="1612"/>
      <c r="G72" s="1613"/>
      <c r="H72" s="1614"/>
      <c r="I72" s="1599"/>
      <c r="J72" s="1599" t="str">
        <f t="shared" si="6"/>
        <v/>
      </c>
      <c r="K72" s="1599" t="s">
        <v>1471</v>
      </c>
      <c r="L72" s="1599"/>
      <c r="M72" s="1588"/>
      <c r="N72" s="1591"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91" t="str">
        <f>IF(AND(OR(E72="DNCP", OR(E72="SNCP", E72="PNCP")), 'I8 Demand Data'!C15="1 NCP"), E72 &amp; 1, IF(AND(OR(E72="DNCP", OR(E72="SNCP", E72="PNCP")), 'I8 Demand Data'!C15="4 NCP"), E72 &amp; 4, IF(AND(OR(E72="DNCP", OR(E72="SNCP", E72="PNCP")), 'I8 Demand Data'!C15="12 NCP"), E72 &amp; 12, "")))</f>
        <v/>
      </c>
      <c r="P72" s="1591" t="str">
        <f t="shared" si="7"/>
        <v/>
      </c>
      <c r="Q72" s="1591" t="str">
        <f t="shared" si="4"/>
        <v/>
      </c>
      <c r="R72" s="786"/>
      <c r="S72" s="786"/>
      <c r="T72" s="786"/>
    </row>
    <row r="73" spans="1:20" s="1580" customFormat="1" ht="12.75">
      <c r="A73" s="1585">
        <v>1960</v>
      </c>
      <c r="B73" s="1585" t="s">
        <v>228</v>
      </c>
      <c r="C73" s="1585" t="s">
        <v>913</v>
      </c>
      <c r="D73" s="1592" t="s">
        <v>1375</v>
      </c>
      <c r="E73" s="1593"/>
      <c r="F73" s="1615"/>
      <c r="G73" s="1616"/>
      <c r="H73" s="1617"/>
      <c r="I73" s="1595"/>
      <c r="J73" s="1595" t="str">
        <f t="shared" si="6"/>
        <v/>
      </c>
      <c r="K73" s="1595" t="s">
        <v>1471</v>
      </c>
      <c r="L73" s="1595"/>
      <c r="M73" s="1588"/>
      <c r="N73" s="1597"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97" t="str">
        <f>IF(AND(OR(E73="DNCP", OR(E73="SNCP", E73="PNCP")), 'I8 Demand Data'!C15="1 NCP"), E73 &amp; 1, IF(AND(OR(E73="DNCP", OR(E73="SNCP", E73="PNCP")), 'I8 Demand Data'!C15="4 NCP"), E73 &amp; 4, IF(AND(OR(E73="DNCP", OR(E73="SNCP", E73="PNCP")), 'I8 Demand Data'!C15="12 NCP"), E73 &amp; 12, "")))</f>
        <v/>
      </c>
      <c r="P73" s="1597" t="str">
        <f t="shared" si="7"/>
        <v/>
      </c>
      <c r="Q73" s="1597" t="str">
        <f t="shared" si="4"/>
        <v/>
      </c>
      <c r="R73" s="786"/>
      <c r="S73" s="786"/>
      <c r="T73" s="786"/>
    </row>
    <row r="74" spans="1:20" s="1580" customFormat="1" ht="38.25">
      <c r="A74" s="1586">
        <v>1970</v>
      </c>
      <c r="B74" s="1586" t="s">
        <v>230</v>
      </c>
      <c r="C74" s="1586" t="s">
        <v>916</v>
      </c>
      <c r="D74" s="421" t="s">
        <v>1375</v>
      </c>
      <c r="E74" s="1598"/>
      <c r="F74" s="1612"/>
      <c r="G74" s="1613"/>
      <c r="H74" s="1614"/>
      <c r="I74" s="1599"/>
      <c r="J74" s="1599" t="str">
        <f t="shared" si="6"/>
        <v/>
      </c>
      <c r="K74" s="1599" t="s">
        <v>1471</v>
      </c>
      <c r="L74" s="1599"/>
      <c r="M74" s="1588"/>
      <c r="N74" s="1591"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91" t="str">
        <f>IF(AND(OR(E74="DNCP", OR(E74="SNCP", E74="PNCP")), 'I8 Demand Data'!C15="1 NCP"), E74 &amp; 1, IF(AND(OR(E74="DNCP", OR(E74="SNCP", E74="PNCP")), 'I8 Demand Data'!C15="4 NCP"), E74 &amp; 4, IF(AND(OR(E74="DNCP", OR(E74="SNCP", E74="PNCP")), 'I8 Demand Data'!C15="12 NCP"), E74 &amp; 12, "")))</f>
        <v/>
      </c>
      <c r="P74" s="1591" t="str">
        <f t="shared" si="7"/>
        <v/>
      </c>
      <c r="Q74" s="1591" t="str">
        <f t="shared" si="4"/>
        <v/>
      </c>
      <c r="R74" s="786"/>
      <c r="S74" s="786"/>
      <c r="T74" s="786"/>
    </row>
    <row r="75" spans="1:20" s="1580" customFormat="1" ht="25.5">
      <c r="A75" s="1585">
        <v>1975</v>
      </c>
      <c r="B75" s="1585" t="s">
        <v>895</v>
      </c>
      <c r="C75" s="1585" t="s">
        <v>916</v>
      </c>
      <c r="D75" s="1592" t="s">
        <v>1375</v>
      </c>
      <c r="E75" s="1593"/>
      <c r="F75" s="1615"/>
      <c r="G75" s="1616"/>
      <c r="H75" s="1617"/>
      <c r="I75" s="1595"/>
      <c r="J75" s="1595" t="str">
        <f t="shared" si="6"/>
        <v/>
      </c>
      <c r="K75" s="1595" t="s">
        <v>1471</v>
      </c>
      <c r="L75" s="1595"/>
      <c r="M75" s="1588"/>
      <c r="N75" s="1597"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97" t="str">
        <f>IF(AND(OR(E75="DNCP", OR(E75="SNCP", E75="PNCP")), 'I8 Demand Data'!C15="1 NCP"), E75 &amp; 1, IF(AND(OR(E75="DNCP", OR(E75="SNCP", E75="PNCP")), 'I8 Demand Data'!C15="4 NCP"), E75 &amp; 4, IF(AND(OR(E75="DNCP", OR(E75="SNCP", E75="PNCP")), 'I8 Demand Data'!C15="12 NCP"), E75 &amp; 12, "")))</f>
        <v/>
      </c>
      <c r="P75" s="1597" t="str">
        <f t="shared" si="7"/>
        <v/>
      </c>
      <c r="Q75" s="1597" t="str">
        <f t="shared" si="4"/>
        <v/>
      </c>
      <c r="R75" s="786"/>
      <c r="S75" s="786"/>
      <c r="T75" s="786"/>
    </row>
    <row r="76" spans="1:20" s="1580" customFormat="1" ht="25.5">
      <c r="A76" s="1586">
        <v>1980</v>
      </c>
      <c r="B76" s="1586" t="s">
        <v>248</v>
      </c>
      <c r="C76" s="1586" t="s">
        <v>916</v>
      </c>
      <c r="D76" s="421" t="s">
        <v>1375</v>
      </c>
      <c r="E76" s="1598"/>
      <c r="F76" s="1612"/>
      <c r="G76" s="1613"/>
      <c r="H76" s="1614"/>
      <c r="I76" s="1599"/>
      <c r="J76" s="1599" t="str">
        <f t="shared" si="6"/>
        <v/>
      </c>
      <c r="K76" s="1599" t="s">
        <v>1471</v>
      </c>
      <c r="L76" s="1599"/>
      <c r="M76" s="1588"/>
      <c r="N76" s="1591"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91" t="str">
        <f>IF(AND(OR(E76="DNCP", OR(E76="SNCP", E76="PNCP")), 'I8 Demand Data'!C15="1 NCP"), E76 &amp; 1, IF(AND(OR(E76="DNCP", OR(E76="SNCP", E76="PNCP")), 'I8 Demand Data'!C15="4 NCP"), E76 &amp; 4, IF(AND(OR(E76="DNCP", OR(E76="SNCP", E76="PNCP")), 'I8 Demand Data'!C15="12 NCP"), E76 &amp; 12, "")))</f>
        <v/>
      </c>
      <c r="P76" s="1591" t="str">
        <f t="shared" si="7"/>
        <v/>
      </c>
      <c r="Q76" s="1591" t="str">
        <f t="shared" si="4"/>
        <v/>
      </c>
      <c r="R76" s="786"/>
      <c r="S76" s="786"/>
      <c r="T76" s="786"/>
    </row>
    <row r="77" spans="1:20" s="1580" customFormat="1" ht="25.5">
      <c r="A77" s="1585">
        <v>1990</v>
      </c>
      <c r="B77" s="1585" t="s">
        <v>250</v>
      </c>
      <c r="C77" s="1585" t="s">
        <v>916</v>
      </c>
      <c r="D77" s="1592" t="s">
        <v>1375</v>
      </c>
      <c r="E77" s="1593"/>
      <c r="F77" s="1615"/>
      <c r="G77" s="1616"/>
      <c r="H77" s="1617" t="s">
        <v>997</v>
      </c>
      <c r="I77" s="1595"/>
      <c r="J77" s="1595" t="str">
        <f t="shared" si="6"/>
        <v/>
      </c>
      <c r="K77" s="1595" t="s">
        <v>1471</v>
      </c>
      <c r="L77" s="1595"/>
      <c r="M77" s="1588"/>
      <c r="N77" s="1597"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97" t="str">
        <f>IF(AND(OR(E77="DNCP", OR(E77="SNCP", E77="PNCP")), 'I8 Demand Data'!C15="1 NCP"), E77 &amp; 1, IF(AND(OR(E77="DNCP", OR(E77="SNCP", E77="PNCP")), 'I8 Demand Data'!C15="4 NCP"), E77 &amp; 4, IF(AND(OR(E77="DNCP", OR(E77="SNCP", E77="PNCP")), 'I8 Demand Data'!C15="12 NCP"), E77 &amp; 12, "")))</f>
        <v/>
      </c>
      <c r="P77" s="1597" t="str">
        <f t="shared" si="7"/>
        <v/>
      </c>
      <c r="Q77" s="1597" t="str">
        <f t="shared" si="4"/>
        <v/>
      </c>
      <c r="R77" s="786"/>
      <c r="S77" s="786"/>
      <c r="T77" s="786"/>
    </row>
    <row r="78" spans="1:20" s="1580" customFormat="1" ht="25.5">
      <c r="A78" s="1586">
        <v>1995</v>
      </c>
      <c r="B78" s="1586" t="s">
        <v>251</v>
      </c>
      <c r="C78" s="1586" t="s">
        <v>917</v>
      </c>
      <c r="D78" s="421" t="s">
        <v>1380</v>
      </c>
      <c r="E78" s="1598"/>
      <c r="F78" s="1612" t="s">
        <v>946</v>
      </c>
      <c r="G78" s="1613" t="s">
        <v>1126</v>
      </c>
      <c r="H78" s="1614"/>
      <c r="I78" s="1599" t="s">
        <v>946</v>
      </c>
      <c r="J78" s="1599" t="str">
        <f t="shared" si="6"/>
        <v>Breakout</v>
      </c>
      <c r="K78" s="1599"/>
      <c r="L78" s="1599"/>
      <c r="M78" s="1588"/>
      <c r="N78" s="1591"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91" t="str">
        <f>IF(AND(OR(E78="DNCP", OR(E78="SNCP", E78="PNCP")), 'I8 Demand Data'!C15="1 NCP"), E78 &amp; 1, IF(AND(OR(E78="DNCP", OR(E78="SNCP", E78="PNCP")), 'I8 Demand Data'!C15="4 NCP"), E78 &amp; 4, IF(AND(OR(E78="DNCP", OR(E78="SNCP", E78="PNCP")), 'I8 Demand Data'!C15="12 NCP"), E78 &amp; 12, "")))</f>
        <v/>
      </c>
      <c r="P78" s="1591" t="str">
        <f t="shared" si="7"/>
        <v/>
      </c>
      <c r="Q78" s="1591" t="str">
        <f t="shared" si="4"/>
        <v/>
      </c>
      <c r="R78" s="786"/>
      <c r="S78" s="786"/>
      <c r="T78" s="786"/>
    </row>
    <row r="79" spans="1:20" s="1580" customFormat="1" ht="25.5">
      <c r="A79" s="1585">
        <v>2005</v>
      </c>
      <c r="B79" s="1585" t="s">
        <v>252</v>
      </c>
      <c r="C79" s="1585" t="s">
        <v>916</v>
      </c>
      <c r="D79" s="1592" t="s">
        <v>1375</v>
      </c>
      <c r="E79" s="1593"/>
      <c r="F79" s="1615" t="s">
        <v>997</v>
      </c>
      <c r="G79" s="1616"/>
      <c r="H79" s="1617" t="s">
        <v>997</v>
      </c>
      <c r="I79" s="1595" t="s">
        <v>997</v>
      </c>
      <c r="J79" s="1595" t="str">
        <f t="shared" si="6"/>
        <v/>
      </c>
      <c r="K79" s="1595" t="s">
        <v>1471</v>
      </c>
      <c r="L79" s="1595"/>
      <c r="M79" s="1588"/>
      <c r="N79" s="1597"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97" t="str">
        <f>IF(AND(OR(E79="DNCP", OR(E79="SNCP", E79="PNCP")), 'I8 Demand Data'!C15="1 NCP"), E79 &amp; 1, IF(AND(OR(E79="DNCP", OR(E79="SNCP", E79="PNCP")), 'I8 Demand Data'!C15="4 NCP"), E79 &amp; 4, IF(AND(OR(E79="DNCP", OR(E79="SNCP", E79="PNCP")), 'I8 Demand Data'!C15="12 NCP"), E79 &amp; 12, "")))</f>
        <v/>
      </c>
      <c r="P79" s="1597" t="str">
        <f t="shared" si="7"/>
        <v/>
      </c>
      <c r="Q79" s="1597" t="str">
        <f t="shared" si="4"/>
        <v/>
      </c>
      <c r="R79" s="786"/>
      <c r="S79" s="786"/>
      <c r="T79" s="786"/>
    </row>
    <row r="80" spans="1:20" s="1580" customFormat="1" ht="25.5">
      <c r="A80" s="1586">
        <v>2010</v>
      </c>
      <c r="B80" s="1586" t="s">
        <v>253</v>
      </c>
      <c r="C80" s="1586" t="s">
        <v>916</v>
      </c>
      <c r="D80" s="421" t="s">
        <v>1375</v>
      </c>
      <c r="E80" s="1598"/>
      <c r="F80" s="1612" t="s">
        <v>997</v>
      </c>
      <c r="G80" s="1613"/>
      <c r="H80" s="1614" t="s">
        <v>997</v>
      </c>
      <c r="I80" s="1599" t="s">
        <v>997</v>
      </c>
      <c r="J80" s="1599" t="str">
        <f t="shared" si="6"/>
        <v/>
      </c>
      <c r="K80" s="1599" t="s">
        <v>1471</v>
      </c>
      <c r="L80" s="1599"/>
      <c r="M80" s="1588"/>
      <c r="N80" s="1591"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91" t="str">
        <f>IF(AND(OR(E80="DNCP", OR(E80="SNCP", E80="PNCP")), 'I8 Demand Data'!C15="1 NCP"), E80 &amp; 1, IF(AND(OR(E80="DNCP", OR(E80="SNCP", E80="PNCP")), 'I8 Demand Data'!C15="4 NCP"), E80 &amp; 4, IF(AND(OR(E80="DNCP", OR(E80="SNCP", E80="PNCP")), 'I8 Demand Data'!C15="12 NCP"), E80 &amp; 12, "")))</f>
        <v/>
      </c>
      <c r="P80" s="1591" t="str">
        <f t="shared" si="7"/>
        <v/>
      </c>
      <c r="Q80" s="1591" t="str">
        <f t="shared" si="4"/>
        <v/>
      </c>
      <c r="R80" s="786"/>
      <c r="S80" s="786"/>
      <c r="T80" s="786"/>
    </row>
    <row r="81" spans="1:20" s="1580" customFormat="1" ht="51">
      <c r="A81" s="1585">
        <v>2105</v>
      </c>
      <c r="B81" s="1585" t="s">
        <v>930</v>
      </c>
      <c r="C81" s="1585" t="s">
        <v>1466</v>
      </c>
      <c r="D81" s="1592" t="s">
        <v>1219</v>
      </c>
      <c r="E81" s="1593"/>
      <c r="F81" s="1615" t="s">
        <v>946</v>
      </c>
      <c r="G81" s="1616" t="s">
        <v>1126</v>
      </c>
      <c r="H81" s="1617"/>
      <c r="I81" s="1595" t="s">
        <v>946</v>
      </c>
      <c r="J81" s="1595" t="str">
        <f t="shared" si="6"/>
        <v>Breakout</v>
      </c>
      <c r="K81" s="1595"/>
      <c r="L81" s="1595"/>
      <c r="M81" s="1588"/>
      <c r="N81" s="1597"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97" t="str">
        <f>IF(AND(OR(E81="DNCP", OR(E81="SNCP", E81="PNCP")), 'I8 Demand Data'!C15="1 NCP"), E81 &amp; 1, IF(AND(OR(E81="DNCP", OR(E81="SNCP", E81="PNCP")), 'I8 Demand Data'!C15="4 NCP"), E81 &amp; 4, IF(AND(OR(E81="DNCP", OR(E81="SNCP", E81="PNCP")), 'I8 Demand Data'!C15="12 NCP"), E81 &amp; 12, "")))</f>
        <v/>
      </c>
      <c r="P81" s="1597" t="str">
        <f t="shared" si="7"/>
        <v/>
      </c>
      <c r="Q81" s="1597" t="str">
        <f>IF(AND(N81="",O81=""),P81,IF(AND(O81="",P81=""),N81,O81))</f>
        <v/>
      </c>
      <c r="R81" s="786"/>
      <c r="S81" s="786"/>
      <c r="T81" s="786"/>
    </row>
    <row r="82" spans="1:20" s="1580" customFormat="1" ht="38.25">
      <c r="A82" s="1586">
        <v>2120</v>
      </c>
      <c r="B82" s="1586" t="s">
        <v>48</v>
      </c>
      <c r="C82" s="1586" t="s">
        <v>1466</v>
      </c>
      <c r="D82" s="421" t="s">
        <v>1219</v>
      </c>
      <c r="E82" s="1598"/>
      <c r="F82" s="1612" t="s">
        <v>946</v>
      </c>
      <c r="G82" s="1613" t="s">
        <v>1126</v>
      </c>
      <c r="H82" s="1614"/>
      <c r="I82" s="1599" t="s">
        <v>946</v>
      </c>
      <c r="J82" s="1599" t="str">
        <f>IF(ISBLANK(G82), "", (G82))</f>
        <v>Breakout</v>
      </c>
      <c r="K82" s="1599"/>
      <c r="L82" s="1599"/>
      <c r="M82" s="1588"/>
      <c r="N82" s="1591"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91" t="str">
        <f>IF(AND(OR(E82="DNCP", OR(E82="SNCP", E82="PNCP")), 'I8 Demand Data'!C15="1 NCP"), E82 &amp; 1, IF(AND(OR(E82="DNCP", OR(E82="SNCP", E82="PNCP")), 'I8 Demand Data'!C15="4 NCP"), E82 &amp; 4, IF(AND(OR(E82="DNCP", OR(E82="SNCP", E82="PNCP")), 'I8 Demand Data'!C15="12 NCP"), E82 &amp; 12, "")))</f>
        <v/>
      </c>
      <c r="P82" s="1591" t="str">
        <f t="shared" si="7"/>
        <v/>
      </c>
      <c r="Q82" s="1591" t="str">
        <f>IF(AND(N82="",O82=""),P82,IF(AND(O82="",P82=""),N82,O82))</f>
        <v/>
      </c>
      <c r="R82" s="786"/>
      <c r="S82" s="786"/>
      <c r="T82" s="786"/>
    </row>
    <row r="83" spans="1:20" s="1580" customFormat="1" ht="25.5">
      <c r="A83" s="1585">
        <v>3046</v>
      </c>
      <c r="B83" s="1585" t="s">
        <v>1393</v>
      </c>
      <c r="C83" s="1585" t="s">
        <v>6</v>
      </c>
      <c r="D83" s="1592" t="s">
        <v>1383</v>
      </c>
      <c r="E83" s="1593"/>
      <c r="F83" s="1615"/>
      <c r="G83" s="1616"/>
      <c r="H83" s="1617"/>
      <c r="I83" s="1595"/>
      <c r="J83" s="1595" t="str">
        <f>IF(ISBLANK(G83), "", (G83))</f>
        <v/>
      </c>
      <c r="K83" s="1595"/>
      <c r="L83" s="1595" t="s">
        <v>401</v>
      </c>
      <c r="M83" s="1588"/>
      <c r="N83" s="1597"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97" t="str">
        <f>IF(AND(OR(E83="DNCP", OR(E83="SNCP", E83="PNCP")), 'I8 Demand Data'!C15="1 NCP"), E83 &amp; 1, IF(AND(OR(E83="DNCP", OR(E83="SNCP", E83="PNCP")), 'I8 Demand Data'!C15="4 NCP"), E83 &amp; 4, IF(AND(OR(E83="DNCP", OR(E83="SNCP", E83="PNCP")), 'I8 Demand Data'!C15="12 NCP"), E83 &amp; 12, "")))</f>
        <v/>
      </c>
      <c r="P83" s="1597" t="str">
        <f>IF(ISBLANK(E83), "", IF(ISERROR(SEARCH("cp",E83)), E83, ""))</f>
        <v/>
      </c>
      <c r="Q83" s="1597" t="str">
        <f t="shared" ref="Q83:Q114" si="9">IF(AND(N83="",O83=""),P83,IF(AND(O83="",P83=""),N83,O83))</f>
        <v/>
      </c>
      <c r="R83" s="786"/>
      <c r="S83" s="786"/>
      <c r="T83" s="786"/>
    </row>
    <row r="84" spans="1:20" s="1580" customFormat="1" ht="25.5">
      <c r="A84" s="1586">
        <v>4080</v>
      </c>
      <c r="B84" s="1586" t="s">
        <v>944</v>
      </c>
      <c r="C84" s="1586" t="s">
        <v>944</v>
      </c>
      <c r="D84" s="421" t="s">
        <v>287</v>
      </c>
      <c r="E84" s="1598"/>
      <c r="F84" s="1612"/>
      <c r="G84" s="1613"/>
      <c r="H84" s="1614"/>
      <c r="I84" s="1599"/>
      <c r="J84" s="1599" t="str">
        <f t="shared" ref="J84:J116" si="10">IF(ISBLANK(G84), "", (G84))</f>
        <v/>
      </c>
      <c r="K84" s="1599"/>
      <c r="L84" s="1599" t="s">
        <v>287</v>
      </c>
      <c r="M84" s="1588"/>
      <c r="N84" s="1591"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591" t="str">
        <f>IF(AND(OR(E84="DNCP", OR(E84="SNCP", E84="PNCP")), 'I8 Demand Data'!C15="1 NCP"), E84 &amp; 1, IF(AND(OR(E84="DNCP", OR(E84="SNCP", E84="PNCP")), 'I8 Demand Data'!C15="4 NCP"), E84 &amp; 4, IF(AND(OR(E84="DNCP", OR(E84="SNCP", E84="PNCP")), 'I8 Demand Data'!C15="12 NCP"), E84 &amp; 12, "")))</f>
        <v/>
      </c>
      <c r="P84" s="1591" t="str">
        <f>IF(ISBLANK(E84), "", IF(ISERROR(SEARCH("cp",E84)), E84, ""))</f>
        <v/>
      </c>
      <c r="Q84" s="1591" t="str">
        <f t="shared" si="9"/>
        <v/>
      </c>
      <c r="R84" s="786"/>
      <c r="S84" s="786"/>
      <c r="T84" s="786"/>
    </row>
    <row r="85" spans="1:20" s="1580" customFormat="1" ht="25.5">
      <c r="A85" s="1585">
        <v>4082</v>
      </c>
      <c r="B85" s="1585" t="s">
        <v>945</v>
      </c>
      <c r="C85" s="1585" t="s">
        <v>660</v>
      </c>
      <c r="D85" s="1592" t="s">
        <v>1376</v>
      </c>
      <c r="E85" s="1593"/>
      <c r="F85" s="1615"/>
      <c r="G85" s="1616"/>
      <c r="H85" s="1617"/>
      <c r="I85" s="1595"/>
      <c r="J85" s="1595" t="str">
        <f t="shared" si="10"/>
        <v/>
      </c>
      <c r="K85" s="1595"/>
      <c r="L85" s="1595" t="s">
        <v>504</v>
      </c>
      <c r="M85" s="1588"/>
      <c r="N85" s="1597" t="str">
        <f>IF(AND(OR(E85="TCP", OR(E85="DCP", E85="BCP")), 'I8 Demand Data'!C14="1 CP"), 'E4 TB Allocation Details'!E85 &amp; 1, IF(AND(OR(E85="TCP", OR(E85="DCP", E85="BCP")), 'I8 Demand Data'!C14="4 CP"), 'E4 TB Allocation Details'!E85 &amp; 4, IF(AND(OR(E85="TCP", OR(E85="DCP", E85="BCP")), 'I8 Demand Data'!C14="12 CP"), 'E4 TB Allocation Details'!E85 &amp; 12, "")))</f>
        <v/>
      </c>
      <c r="O85" s="1597" t="str">
        <f>IF(AND(OR(E85="DNCP", OR(E85="SNCP", E85="PNCP")), 'I8 Demand Data'!C15="1 NCP"), E85 &amp; 1, IF(AND(OR(E85="DNCP", OR(E85="SNCP", E85="PNCP")), 'I8 Demand Data'!C15="4 NCP"), E85 &amp; 4, IF(AND(OR(E85="DNCP", OR(E85="SNCP", E85="PNCP")), 'I8 Demand Data'!C15="12 NCP"), E85 &amp; 12, "")))</f>
        <v/>
      </c>
      <c r="P85" s="1597" t="str">
        <f>IF(ISBLANK(E85), "", IF(ISERROR(SEARCH("cp",E85)), E85, ""))</f>
        <v/>
      </c>
      <c r="Q85" s="1597" t="str">
        <f t="shared" si="9"/>
        <v/>
      </c>
      <c r="R85" s="786"/>
      <c r="S85" s="786"/>
      <c r="T85" s="786"/>
    </row>
    <row r="86" spans="1:20" s="1580" customFormat="1" ht="25.5">
      <c r="A86" s="1586">
        <v>4084</v>
      </c>
      <c r="B86" s="1586" t="s">
        <v>577</v>
      </c>
      <c r="C86" s="1586" t="s">
        <v>660</v>
      </c>
      <c r="D86" s="421" t="s">
        <v>1376</v>
      </c>
      <c r="E86" s="1598"/>
      <c r="F86" s="1612"/>
      <c r="G86" s="1613"/>
      <c r="H86" s="1614"/>
      <c r="I86" s="1599"/>
      <c r="J86" s="1599" t="str">
        <f t="shared" si="10"/>
        <v/>
      </c>
      <c r="K86" s="1599"/>
      <c r="L86" s="1599" t="s">
        <v>504</v>
      </c>
      <c r="M86" s="1588"/>
      <c r="N86" s="1591"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1591" t="str">
        <f>IF(AND(OR(E86="DNCP", OR(E86="SNCP", E86="PNCP")), 'I8 Demand Data'!C15="1 NCP"), E86 &amp; 1, IF(AND(OR(E86="DNCP", OR(E86="SNCP", E86="PNCP")), 'I8 Demand Data'!C15="4 NCP"), E86 &amp; 4, IF(AND(OR(E86="DNCP", OR(E86="SNCP", E86="PNCP")), 'I8 Demand Data'!C15="12 NCP"), E86 &amp; 12, "")))</f>
        <v/>
      </c>
      <c r="P86" s="1591" t="str">
        <f>IF(ISBLANK(E86), "", IF(ISERROR(SEARCH("cp",E86)), E86, ""))</f>
        <v/>
      </c>
      <c r="Q86" s="1591" t="str">
        <f t="shared" si="9"/>
        <v/>
      </c>
      <c r="R86" s="786"/>
      <c r="S86" s="786"/>
      <c r="T86" s="786"/>
    </row>
    <row r="87" spans="1:20" s="1580" customFormat="1" ht="25.5">
      <c r="A87" s="1585">
        <v>4090</v>
      </c>
      <c r="B87" s="1585" t="s">
        <v>582</v>
      </c>
      <c r="C87" s="1585" t="s">
        <v>660</v>
      </c>
      <c r="D87" s="1592" t="s">
        <v>1376</v>
      </c>
      <c r="E87" s="1593"/>
      <c r="F87" s="1615"/>
      <c r="G87" s="1616"/>
      <c r="H87" s="1617"/>
      <c r="I87" s="1595"/>
      <c r="J87" s="1595" t="str">
        <f t="shared" si="10"/>
        <v/>
      </c>
      <c r="K87" s="1595"/>
      <c r="L87" s="1595" t="s">
        <v>504</v>
      </c>
      <c r="M87" s="1588"/>
      <c r="N87" s="1597"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597" t="str">
        <f>IF(AND(OR(E87="DNCP", OR(E87="SNCP", E87="PNCP")), 'I8 Demand Data'!C15="1 NCP"), E87 &amp; 1, IF(AND(OR(E87="DNCP", OR(E87="SNCP", E87="PNCP")), 'I8 Demand Data'!C15="4 NCP"), E87 &amp; 4, IF(AND(OR(E87="DNCP", OR(E87="SNCP", E87="PNCP")), 'I8 Demand Data'!C15="12 NCP"), E87 &amp; 12, "")))</f>
        <v/>
      </c>
      <c r="P87" s="1597" t="str">
        <f>IF(ISBLANK(E87), "", IF(ISERROR(SEARCH("cp",E87)), E87, ""))</f>
        <v/>
      </c>
      <c r="Q87" s="1597" t="str">
        <f t="shared" si="9"/>
        <v/>
      </c>
      <c r="R87" s="786"/>
      <c r="S87" s="786"/>
      <c r="T87" s="786"/>
    </row>
    <row r="88" spans="1:20" s="1580" customFormat="1" ht="25.5">
      <c r="A88" s="1586">
        <v>4205</v>
      </c>
      <c r="B88" s="1586" t="s">
        <v>585</v>
      </c>
      <c r="C88" s="1586" t="s">
        <v>660</v>
      </c>
      <c r="D88" s="421" t="s">
        <v>1376</v>
      </c>
      <c r="E88" s="1598"/>
      <c r="F88" s="1612"/>
      <c r="G88" s="1613"/>
      <c r="H88" s="1614"/>
      <c r="I88" s="1599"/>
      <c r="J88" s="1599" t="str">
        <f t="shared" si="10"/>
        <v/>
      </c>
      <c r="K88" s="1599"/>
      <c r="L88" s="1599" t="s">
        <v>401</v>
      </c>
      <c r="M88" s="1588"/>
      <c r="N88" s="1591"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91" t="str">
        <f>IF(AND(OR(E88="DNCP", OR(E88="SNCP", E88="PNCP")), 'I8 Demand Data'!C15="1 NCP"), E88 &amp; 1, IF(AND(OR(E88="DNCP", OR(E88="SNCP", E88="PNCP")), 'I8 Demand Data'!C15="4 NCP"), E88 &amp; 4, IF(AND(OR(E88="DNCP", OR(E88="SNCP", E88="PNCP")), 'I8 Demand Data'!C15="12 NCP"), E88 &amp; 12, "")))</f>
        <v/>
      </c>
      <c r="P88" s="1591" t="str">
        <f t="shared" ref="P88:P122" si="11">IF(ISBLANK(E88), "", IF(ISERROR(SEARCH("cp",E88)), E88, ""))</f>
        <v/>
      </c>
      <c r="Q88" s="1591" t="str">
        <f t="shared" si="9"/>
        <v/>
      </c>
      <c r="R88" s="786"/>
      <c r="S88" s="786"/>
      <c r="T88" s="786"/>
    </row>
    <row r="89" spans="1:20" s="1580" customFormat="1" ht="25.5">
      <c r="A89" s="1585">
        <v>4210</v>
      </c>
      <c r="B89" s="1585" t="s">
        <v>586</v>
      </c>
      <c r="C89" s="1585" t="s">
        <v>660</v>
      </c>
      <c r="D89" s="1592" t="s">
        <v>1376</v>
      </c>
      <c r="E89" s="1593"/>
      <c r="F89" s="1615"/>
      <c r="G89" s="1616"/>
      <c r="H89" s="1617"/>
      <c r="I89" s="1595"/>
      <c r="J89" s="1595" t="str">
        <f t="shared" si="10"/>
        <v/>
      </c>
      <c r="K89" s="1595"/>
      <c r="L89" s="1595" t="s">
        <v>401</v>
      </c>
      <c r="M89" s="1588"/>
      <c r="N89" s="1597" t="str">
        <f>IF(AND(OR(E89="TCP", OR(E89="DCP", E89="BCP")), 'I8 Demand Data'!C14="1 CP"), 'E4 TB Allocation Details'!E89 &amp; 1, IF(AND(OR(E89="TCP", OR(E89="DCP", E89="BCP")), 'I8 Demand Data'!C14="4 CP"), 'E4 TB Allocation Details'!E89 &amp; 4, IF(AND(OR(E89="TCP", OR(E89="DCP", E89="BCP")), 'I8 Demand Data'!C14="12 CP"), 'E4 TB Allocation Details'!E89 &amp; 12, "")))</f>
        <v/>
      </c>
      <c r="O89" s="1597" t="str">
        <f>IF(AND(OR(E89="DNCP", OR(E89="SNCP", E89="PNCP")), 'I8 Demand Data'!C15="1 NCP"), E89 &amp; 1, IF(AND(OR(E89="DNCP", OR(E89="SNCP", E89="PNCP")), 'I8 Demand Data'!C15="4 NCP"), E89 &amp; 4, IF(AND(OR(E89="DNCP", OR(E89="SNCP", E89="PNCP")), 'I8 Demand Data'!C15="12 NCP"), E89 &amp; 12, "")))</f>
        <v/>
      </c>
      <c r="P89" s="1597" t="str">
        <f t="shared" si="11"/>
        <v/>
      </c>
      <c r="Q89" s="1597" t="str">
        <f t="shared" si="9"/>
        <v/>
      </c>
      <c r="R89" s="786"/>
      <c r="S89" s="786"/>
      <c r="T89" s="786"/>
    </row>
    <row r="90" spans="1:20" s="1580" customFormat="1" ht="25.5">
      <c r="A90" s="1586">
        <v>4215</v>
      </c>
      <c r="B90" s="1586" t="s">
        <v>587</v>
      </c>
      <c r="C90" s="1586" t="s">
        <v>660</v>
      </c>
      <c r="D90" s="421" t="s">
        <v>1376</v>
      </c>
      <c r="E90" s="1598"/>
      <c r="F90" s="1612"/>
      <c r="G90" s="1613"/>
      <c r="H90" s="1614"/>
      <c r="I90" s="1599"/>
      <c r="J90" s="1599" t="str">
        <f t="shared" si="10"/>
        <v/>
      </c>
      <c r="K90" s="1599"/>
      <c r="L90" s="1599" t="s">
        <v>401</v>
      </c>
      <c r="M90" s="1588"/>
      <c r="N90" s="1591"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91" t="str">
        <f>IF(AND(OR(E90="DNCP", OR(E90="SNCP", E90="PNCP")), 'I8 Demand Data'!C15="1 NCP"), E90 &amp; 1, IF(AND(OR(E90="DNCP", OR(E90="SNCP", E90="PNCP")), 'I8 Demand Data'!C15="4 NCP"), E90 &amp; 4, IF(AND(OR(E90="DNCP", OR(E90="SNCP", E90="PNCP")), 'I8 Demand Data'!C15="12 NCP"), E90 &amp; 12, "")))</f>
        <v/>
      </c>
      <c r="P90" s="1591" t="str">
        <f t="shared" si="11"/>
        <v/>
      </c>
      <c r="Q90" s="1591" t="str">
        <f t="shared" si="9"/>
        <v/>
      </c>
      <c r="R90" s="786"/>
      <c r="S90" s="786"/>
      <c r="T90" s="786"/>
    </row>
    <row r="91" spans="1:20" s="1580" customFormat="1" ht="25.5">
      <c r="A91" s="1585">
        <v>4220</v>
      </c>
      <c r="B91" s="1585" t="s">
        <v>588</v>
      </c>
      <c r="C91" s="1585" t="s">
        <v>660</v>
      </c>
      <c r="D91" s="1592" t="s">
        <v>1376</v>
      </c>
      <c r="E91" s="1593"/>
      <c r="F91" s="1615"/>
      <c r="G91" s="1616"/>
      <c r="H91" s="1617"/>
      <c r="I91" s="1595"/>
      <c r="J91" s="1595" t="str">
        <f t="shared" si="10"/>
        <v/>
      </c>
      <c r="K91" s="1595"/>
      <c r="L91" s="1595" t="s">
        <v>401</v>
      </c>
      <c r="M91" s="1588"/>
      <c r="N91" s="1597"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97" t="str">
        <f>IF(AND(OR(E91="DNCP", OR(E91="SNCP", E91="PNCP")), 'I8 Demand Data'!C15="1 NCP"), E91 &amp; 1, IF(AND(OR(E91="DNCP", OR(E91="SNCP", E91="PNCP")), 'I8 Demand Data'!C15="4 NCP"), E91 &amp; 4, IF(AND(OR(E91="DNCP", OR(E91="SNCP", E91="PNCP")), 'I8 Demand Data'!C15="12 NCP"), E91 &amp; 12, "")))</f>
        <v/>
      </c>
      <c r="P91" s="1597" t="str">
        <f t="shared" si="11"/>
        <v/>
      </c>
      <c r="Q91" s="1597" t="str">
        <f t="shared" si="9"/>
        <v/>
      </c>
      <c r="R91" s="786"/>
      <c r="S91" s="786"/>
      <c r="T91" s="786"/>
    </row>
    <row r="92" spans="1:20" s="1580" customFormat="1" ht="25.5">
      <c r="A92" s="1586">
        <v>4225</v>
      </c>
      <c r="B92" s="1586" t="s">
        <v>589</v>
      </c>
      <c r="C92" s="1586" t="s">
        <v>589</v>
      </c>
      <c r="D92" s="421" t="s">
        <v>1376</v>
      </c>
      <c r="E92" s="1598"/>
      <c r="F92" s="1612"/>
      <c r="G92" s="1613"/>
      <c r="H92" s="1614"/>
      <c r="I92" s="1599"/>
      <c r="J92" s="1599" t="str">
        <f t="shared" si="10"/>
        <v/>
      </c>
      <c r="K92" s="1599"/>
      <c r="L92" s="1599" t="s">
        <v>684</v>
      </c>
      <c r="M92" s="1588"/>
      <c r="N92" s="1591"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91" t="str">
        <f>IF(AND(OR(E92="DNCP", OR(E92="SNCP", E92="PNCP")), 'I8 Demand Data'!C15="1 NCP"), E92 &amp; 1, IF(AND(OR(E92="DNCP", OR(E92="SNCP", E92="PNCP")), 'I8 Demand Data'!C15="4 NCP"), E92 &amp; 4, IF(AND(OR(E92="DNCP", OR(E92="SNCP", E92="PNCP")), 'I8 Demand Data'!C15="12 NCP"), E92 &amp; 12, "")))</f>
        <v/>
      </c>
      <c r="P92" s="1591" t="str">
        <f t="shared" si="11"/>
        <v/>
      </c>
      <c r="Q92" s="1591" t="str">
        <f t="shared" si="9"/>
        <v/>
      </c>
      <c r="R92" s="786"/>
      <c r="S92" s="786"/>
      <c r="T92" s="786"/>
    </row>
    <row r="93" spans="1:20" s="1590" customFormat="1" ht="25.5">
      <c r="A93" s="1585">
        <v>4235</v>
      </c>
      <c r="B93" s="1585" t="s">
        <v>591</v>
      </c>
      <c r="C93" s="1585" t="s">
        <v>896</v>
      </c>
      <c r="D93" s="1600" t="s">
        <v>1376</v>
      </c>
      <c r="E93" s="1593"/>
      <c r="F93" s="1615"/>
      <c r="G93" s="1616"/>
      <c r="H93" s="1617"/>
      <c r="I93" s="1595"/>
      <c r="J93" s="1595" t="str">
        <f t="shared" si="10"/>
        <v/>
      </c>
      <c r="K93" s="1595"/>
      <c r="L93" s="1595" t="s">
        <v>504</v>
      </c>
      <c r="M93" s="1621"/>
      <c r="N93" s="1597"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97" t="str">
        <f>IF(AND(OR(E93="DNCP", OR(E93="SNCP", E93="PNCP")), 'I8 Demand Data'!C15="1 NCP"), E93 &amp; 1, IF(AND(OR(E93="DNCP", OR(E93="SNCP", E93="PNCP")), 'I8 Demand Data'!C15="4 NCP"), E93 &amp; 4, IF(AND(OR(E93="DNCP", OR(E93="SNCP", E93="PNCP")), 'I8 Demand Data'!C15="12 NCP"), E93 &amp; 12, "")))</f>
        <v/>
      </c>
      <c r="P93" s="1597" t="str">
        <f t="shared" si="11"/>
        <v/>
      </c>
      <c r="Q93" s="1597" t="str">
        <f t="shared" si="9"/>
        <v/>
      </c>
      <c r="R93" s="1589"/>
      <c r="S93" s="1589"/>
      <c r="T93" s="1589"/>
    </row>
    <row r="94" spans="1:20" s="1580" customFormat="1" ht="25.5">
      <c r="A94" s="1586">
        <v>4240</v>
      </c>
      <c r="B94" s="1586" t="s">
        <v>592</v>
      </c>
      <c r="C94" s="1586" t="s">
        <v>660</v>
      </c>
      <c r="D94" s="421" t="s">
        <v>1376</v>
      </c>
      <c r="E94" s="1598"/>
      <c r="F94" s="1612"/>
      <c r="G94" s="1613"/>
      <c r="H94" s="1614"/>
      <c r="I94" s="1599"/>
      <c r="J94" s="1599" t="str">
        <f t="shared" si="10"/>
        <v/>
      </c>
      <c r="K94" s="1599"/>
      <c r="L94" s="1599" t="s">
        <v>401</v>
      </c>
      <c r="M94" s="1588"/>
      <c r="N94" s="1591"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91" t="str">
        <f>IF(AND(OR(E94="DNCP", OR(E94="SNCP", E94="PNCP")), 'I8 Demand Data'!C15="1 NCP"), E94 &amp; 1, IF(AND(OR(E94="DNCP", OR(E94="SNCP", E94="PNCP")), 'I8 Demand Data'!C15="4 NCP"), E94 &amp; 4, IF(AND(OR(E94="DNCP", OR(E94="SNCP", E94="PNCP")), 'I8 Demand Data'!C15="12 NCP"), E94 &amp; 12, "")))</f>
        <v/>
      </c>
      <c r="P94" s="1591" t="str">
        <f t="shared" si="11"/>
        <v/>
      </c>
      <c r="Q94" s="1591" t="str">
        <f t="shared" si="9"/>
        <v/>
      </c>
      <c r="R94" s="786"/>
      <c r="S94" s="786"/>
      <c r="T94" s="786"/>
    </row>
    <row r="95" spans="1:20" s="1580" customFormat="1" ht="38.25">
      <c r="A95" s="1585">
        <v>4245</v>
      </c>
      <c r="B95" s="1585" t="s">
        <v>593</v>
      </c>
      <c r="C95" s="1585" t="s">
        <v>660</v>
      </c>
      <c r="D95" s="1592" t="s">
        <v>1376</v>
      </c>
      <c r="E95" s="1593"/>
      <c r="F95" s="1615"/>
      <c r="G95" s="1616"/>
      <c r="H95" s="1617"/>
      <c r="I95" s="1595"/>
      <c r="J95" s="1595" t="str">
        <f t="shared" si="10"/>
        <v/>
      </c>
      <c r="K95" s="1595"/>
      <c r="L95" s="1595" t="s">
        <v>401</v>
      </c>
      <c r="M95" s="1588"/>
      <c r="N95" s="1597"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97" t="str">
        <f>IF(AND(OR(E95="DNCP", OR(E95="SNCP", E95="PNCP")), 'I8 Demand Data'!C15="1 NCP"), E95 &amp; 1, IF(AND(OR(E95="DNCP", OR(E95="SNCP", E95="PNCP")), 'I8 Demand Data'!C15="4 NCP"), E95 &amp; 4, IF(AND(OR(E95="DNCP", OR(E95="SNCP", E95="PNCP")), 'I8 Demand Data'!C15="12 NCP"), E95 &amp; 12, "")))</f>
        <v/>
      </c>
      <c r="P95" s="1597" t="str">
        <f t="shared" si="11"/>
        <v/>
      </c>
      <c r="Q95" s="1597" t="str">
        <f t="shared" si="9"/>
        <v/>
      </c>
      <c r="R95" s="786"/>
      <c r="S95" s="786"/>
      <c r="T95" s="786"/>
    </row>
    <row r="96" spans="1:20" s="1580" customFormat="1" ht="25.5">
      <c r="A96" s="1586">
        <v>4305</v>
      </c>
      <c r="B96" s="1586" t="s">
        <v>733</v>
      </c>
      <c r="C96" s="1586" t="s">
        <v>1414</v>
      </c>
      <c r="D96" s="421" t="s">
        <v>1376</v>
      </c>
      <c r="E96" s="1598"/>
      <c r="F96" s="1612"/>
      <c r="G96" s="1613"/>
      <c r="H96" s="1614"/>
      <c r="I96" s="1599"/>
      <c r="J96" s="1599" t="str">
        <f t="shared" si="10"/>
        <v/>
      </c>
      <c r="K96" s="1599"/>
      <c r="L96" s="1599" t="s">
        <v>401</v>
      </c>
      <c r="M96" s="1588"/>
      <c r="N96" s="1591"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91" t="str">
        <f>IF(AND(OR(E96="DNCP", OR(E96="SNCP", E96="PNCP")), 'I8 Demand Data'!C15="1 NCP"), E96 &amp; 1, IF(AND(OR(E96="DNCP", OR(E96="SNCP", E96="PNCP")), 'I8 Demand Data'!C15="4 NCP"), E96 &amp; 4, IF(AND(OR(E96="DNCP", OR(E96="SNCP", E96="PNCP")), 'I8 Demand Data'!C15="12 NCP"), E96 &amp; 12, "")))</f>
        <v/>
      </c>
      <c r="P96" s="1591" t="str">
        <f t="shared" si="11"/>
        <v/>
      </c>
      <c r="Q96" s="1591" t="str">
        <f t="shared" si="9"/>
        <v/>
      </c>
      <c r="R96" s="786"/>
      <c r="S96" s="786"/>
      <c r="T96" s="786"/>
    </row>
    <row r="97" spans="1:20" s="1580" customFormat="1" ht="25.5">
      <c r="A97" s="1585">
        <v>4310</v>
      </c>
      <c r="B97" s="1585" t="s">
        <v>734</v>
      </c>
      <c r="C97" s="1585" t="s">
        <v>1414</v>
      </c>
      <c r="D97" s="1592" t="s">
        <v>1376</v>
      </c>
      <c r="E97" s="1593"/>
      <c r="F97" s="1615"/>
      <c r="G97" s="1616"/>
      <c r="H97" s="1617"/>
      <c r="I97" s="1595"/>
      <c r="J97" s="1595" t="str">
        <f t="shared" si="10"/>
        <v/>
      </c>
      <c r="K97" s="1595"/>
      <c r="L97" s="1595" t="s">
        <v>401</v>
      </c>
      <c r="M97" s="1588"/>
      <c r="N97" s="1597" t="str">
        <f>IF(AND(OR(E97="TCP", OR(E97="DCP", E97="BCP")), 'I8 Demand Data'!C14="1 CP"), 'E4 TB Allocation Details'!E97 &amp; 1, IF(AND(OR(E97="TCP", OR(E97="DCP", E97="BCP")), 'I8 Demand Data'!C14="4 CP"), 'E4 TB Allocation Details'!E97 &amp; 4, IF(AND(OR(E97="TCP", OR(E97="DCP", E97="BCP")), 'I8 Demand Data'!C14="12 CP"), 'E4 TB Allocation Details'!E97 &amp; 12, "")))</f>
        <v/>
      </c>
      <c r="O97" s="1597" t="str">
        <f>IF(AND(OR(E97="DNCP", OR(E97="SNCP", E97="PNCP")), 'I8 Demand Data'!C15="1 NCP"), E97 &amp; 1, IF(AND(OR(E97="DNCP", OR(E97="SNCP", E97="PNCP")), 'I8 Demand Data'!C15="4 NCP"), E97 &amp; 4, IF(AND(OR(E97="DNCP", OR(E97="SNCP", E97="PNCP")), 'I8 Demand Data'!C15="12 NCP"), E97 &amp; 12, "")))</f>
        <v/>
      </c>
      <c r="P97" s="1597" t="str">
        <f t="shared" si="11"/>
        <v/>
      </c>
      <c r="Q97" s="1597" t="str">
        <f t="shared" si="9"/>
        <v/>
      </c>
      <c r="R97" s="786"/>
      <c r="S97" s="786"/>
      <c r="T97" s="786"/>
    </row>
    <row r="98" spans="1:20" s="1580" customFormat="1" ht="25.5">
      <c r="A98" s="1586">
        <v>4315</v>
      </c>
      <c r="B98" s="1586" t="s">
        <v>735</v>
      </c>
      <c r="C98" s="1586" t="s">
        <v>1414</v>
      </c>
      <c r="D98" s="421" t="s">
        <v>1376</v>
      </c>
      <c r="E98" s="1598"/>
      <c r="F98" s="1612"/>
      <c r="G98" s="1613"/>
      <c r="H98" s="1614"/>
      <c r="I98" s="1599"/>
      <c r="J98" s="1599" t="str">
        <f t="shared" si="10"/>
        <v/>
      </c>
      <c r="K98" s="1599"/>
      <c r="L98" s="1599" t="s">
        <v>401</v>
      </c>
      <c r="M98" s="1588"/>
      <c r="N98" s="1591" t="str">
        <f>IF(AND(OR(E98="TCP", OR(E98="DCP", E98="BCP")), 'I8 Demand Data'!C14="1 CP"), 'E4 TB Allocation Details'!E98 &amp; 1, IF(AND(OR(E98="TCP", OR(E98="DCP", E98="BCP")), 'I8 Demand Data'!C14="4 CP"), 'E4 TB Allocation Details'!E98 &amp; 4, IF(AND(OR(E98="TCP", OR(E98="DCP", E98="BCP")), 'I8 Demand Data'!C14="12 CP"), 'E4 TB Allocation Details'!E98 &amp; 12, "")))</f>
        <v/>
      </c>
      <c r="O98" s="1591" t="str">
        <f>IF(AND(OR(E98="DNCP", OR(E98="SNCP", E98="PNCP")), 'I8 Demand Data'!C15="1 NCP"), E98 &amp; 1, IF(AND(OR(E98="DNCP", OR(E98="SNCP", E98="PNCP")), 'I8 Demand Data'!C15="4 NCP"), E98 &amp; 4, IF(AND(OR(E98="DNCP", OR(E98="SNCP", E98="PNCP")), 'I8 Demand Data'!C15="12 NCP"), E98 &amp; 12, "")))</f>
        <v/>
      </c>
      <c r="P98" s="1591" t="str">
        <f t="shared" si="11"/>
        <v/>
      </c>
      <c r="Q98" s="1591" t="str">
        <f t="shared" si="9"/>
        <v/>
      </c>
      <c r="R98" s="786"/>
      <c r="S98" s="786"/>
      <c r="T98" s="786"/>
    </row>
    <row r="99" spans="1:20" s="1580" customFormat="1" ht="25.5">
      <c r="A99" s="1585">
        <v>4320</v>
      </c>
      <c r="B99" s="1585" t="s">
        <v>739</v>
      </c>
      <c r="C99" s="1585" t="s">
        <v>1414</v>
      </c>
      <c r="D99" s="1592" t="s">
        <v>1376</v>
      </c>
      <c r="E99" s="1593"/>
      <c r="F99" s="1615"/>
      <c r="G99" s="1616"/>
      <c r="H99" s="1617"/>
      <c r="I99" s="1595"/>
      <c r="J99" s="1595" t="str">
        <f t="shared" si="10"/>
        <v/>
      </c>
      <c r="K99" s="1595"/>
      <c r="L99" s="1595" t="s">
        <v>401</v>
      </c>
      <c r="M99" s="1588"/>
      <c r="N99" s="1597"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97" t="str">
        <f>IF(AND(OR(E99="DNCP", OR(E99="SNCP", E99="PNCP")), 'I8 Demand Data'!C15="1 NCP"), E99 &amp; 1, IF(AND(OR(E99="DNCP", OR(E99="SNCP", E99="PNCP")), 'I8 Demand Data'!C15="4 NCP"), E99 &amp; 4, IF(AND(OR(E99="DNCP", OR(E99="SNCP", E99="PNCP")), 'I8 Demand Data'!C15="12 NCP"), E99 &amp; 12, "")))</f>
        <v/>
      </c>
      <c r="P99" s="1597" t="str">
        <f t="shared" si="11"/>
        <v/>
      </c>
      <c r="Q99" s="1597" t="str">
        <f t="shared" si="9"/>
        <v/>
      </c>
      <c r="R99" s="786"/>
      <c r="S99" s="786"/>
      <c r="T99" s="786"/>
    </row>
    <row r="100" spans="1:20" s="1580" customFormat="1" ht="38.25">
      <c r="A100" s="1586">
        <v>4325</v>
      </c>
      <c r="B100" s="1586" t="s">
        <v>725</v>
      </c>
      <c r="C100" s="1586" t="s">
        <v>1414</v>
      </c>
      <c r="D100" s="421" t="s">
        <v>1376</v>
      </c>
      <c r="E100" s="1598"/>
      <c r="F100" s="1612"/>
      <c r="G100" s="1613"/>
      <c r="H100" s="1614"/>
      <c r="I100" s="1599"/>
      <c r="J100" s="1599" t="str">
        <f t="shared" si="10"/>
        <v/>
      </c>
      <c r="K100" s="1599"/>
      <c r="L100" s="1599" t="s">
        <v>401</v>
      </c>
      <c r="M100" s="1588"/>
      <c r="N100" s="1591"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91" t="str">
        <f>IF(AND(OR(E100="DNCP", OR(E100="SNCP", E100="PNCP")), 'I8 Demand Data'!C15="1 NCP"), E100 &amp; 1, IF(AND(OR(E100="DNCP", OR(E100="SNCP", E100="PNCP")), 'I8 Demand Data'!C15="4 NCP"), E100 &amp; 4, IF(AND(OR(E100="DNCP", OR(E100="SNCP", E100="PNCP")), 'I8 Demand Data'!C15="12 NCP"), E100 &amp; 12, "")))</f>
        <v/>
      </c>
      <c r="P100" s="1591" t="str">
        <f t="shared" si="11"/>
        <v/>
      </c>
      <c r="Q100" s="1591" t="str">
        <f t="shared" si="9"/>
        <v/>
      </c>
      <c r="R100" s="786"/>
      <c r="S100" s="786"/>
      <c r="T100" s="786"/>
    </row>
    <row r="101" spans="1:20" s="1580" customFormat="1" ht="38.25">
      <c r="A101" s="1585">
        <v>4330</v>
      </c>
      <c r="B101" s="1585" t="s">
        <v>726</v>
      </c>
      <c r="C101" s="1585" t="s">
        <v>1414</v>
      </c>
      <c r="D101" s="1592" t="s">
        <v>1376</v>
      </c>
      <c r="E101" s="1593"/>
      <c r="F101" s="1615"/>
      <c r="G101" s="1616"/>
      <c r="H101" s="1617"/>
      <c r="I101" s="1595"/>
      <c r="J101" s="1595" t="str">
        <f t="shared" si="10"/>
        <v/>
      </c>
      <c r="K101" s="1595"/>
      <c r="L101" s="1595" t="s">
        <v>401</v>
      </c>
      <c r="M101" s="1588"/>
      <c r="N101" s="1597"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97" t="str">
        <f>IF(AND(OR(E101="DNCP", OR(E101="SNCP", E101="PNCP")), 'I8 Demand Data'!C15="1 NCP"), E101 &amp; 1, IF(AND(OR(E101="DNCP", OR(E101="SNCP", E101="PNCP")), 'I8 Demand Data'!C15="4 NCP"), E101 &amp; 4, IF(AND(OR(E101="DNCP", OR(E101="SNCP", E101="PNCP")), 'I8 Demand Data'!C15="12 NCP"), E101 &amp; 12, "")))</f>
        <v/>
      </c>
      <c r="P101" s="1597" t="str">
        <f t="shared" si="11"/>
        <v/>
      </c>
      <c r="Q101" s="1597" t="str">
        <f t="shared" si="9"/>
        <v/>
      </c>
      <c r="R101" s="786"/>
      <c r="S101" s="786"/>
      <c r="T101" s="786"/>
    </row>
    <row r="102" spans="1:20" s="1580" customFormat="1" ht="38.25">
      <c r="A102" s="1586">
        <v>4335</v>
      </c>
      <c r="B102" s="1586" t="s">
        <v>729</v>
      </c>
      <c r="C102" s="1586" t="s">
        <v>1414</v>
      </c>
      <c r="D102" s="421" t="s">
        <v>1376</v>
      </c>
      <c r="E102" s="1598"/>
      <c r="F102" s="1612"/>
      <c r="G102" s="1613"/>
      <c r="H102" s="1614"/>
      <c r="I102" s="1599"/>
      <c r="J102" s="1599" t="str">
        <f t="shared" si="10"/>
        <v/>
      </c>
      <c r="K102" s="1599"/>
      <c r="L102" s="1599" t="s">
        <v>401</v>
      </c>
      <c r="M102" s="1588"/>
      <c r="N102" s="1591"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91" t="str">
        <f>IF(AND(OR(E102="DNCP", OR(E102="SNCP", E102="PNCP")), 'I8 Demand Data'!C15="1 NCP"), E102 &amp; 1, IF(AND(OR(E102="DNCP", OR(E102="SNCP", E102="PNCP")), 'I8 Demand Data'!C15="4 NCP"), E102 &amp; 4, IF(AND(OR(E102="DNCP", OR(E102="SNCP", E102="PNCP")), 'I8 Demand Data'!C15="12 NCP"), E102 &amp; 12, "")))</f>
        <v/>
      </c>
      <c r="P102" s="1591" t="str">
        <f t="shared" si="11"/>
        <v/>
      </c>
      <c r="Q102" s="1591" t="str">
        <f t="shared" si="9"/>
        <v/>
      </c>
      <c r="R102" s="786"/>
      <c r="S102" s="786"/>
      <c r="T102" s="786"/>
    </row>
    <row r="103" spans="1:20" s="1580" customFormat="1" ht="38.25">
      <c r="A103" s="1585">
        <v>4340</v>
      </c>
      <c r="B103" s="1585" t="s">
        <v>730</v>
      </c>
      <c r="C103" s="1585" t="s">
        <v>1414</v>
      </c>
      <c r="D103" s="1592" t="s">
        <v>1376</v>
      </c>
      <c r="E103" s="1593"/>
      <c r="F103" s="1615"/>
      <c r="G103" s="1616"/>
      <c r="H103" s="1617"/>
      <c r="I103" s="1595"/>
      <c r="J103" s="1595" t="str">
        <f t="shared" si="10"/>
        <v/>
      </c>
      <c r="K103" s="1595"/>
      <c r="L103" s="1595" t="s">
        <v>401</v>
      </c>
      <c r="M103" s="1588"/>
      <c r="N103" s="1597"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97" t="str">
        <f>IF(AND(OR(E103="DNCP", OR(E103="SNCP", E103="PNCP")), 'I8 Demand Data'!C15="1 NCP"), E103 &amp; 1, IF(AND(OR(E103="DNCP", OR(E103="SNCP", E103="PNCP")), 'I8 Demand Data'!C15="4 NCP"), E103 &amp; 4, IF(AND(OR(E103="DNCP", OR(E103="SNCP", E103="PNCP")), 'I8 Demand Data'!C15="12 NCP"), E103 &amp; 12, "")))</f>
        <v/>
      </c>
      <c r="P103" s="1597" t="str">
        <f t="shared" si="11"/>
        <v/>
      </c>
      <c r="Q103" s="1597" t="str">
        <f t="shared" si="9"/>
        <v/>
      </c>
      <c r="R103" s="786"/>
      <c r="S103" s="786"/>
      <c r="T103" s="786"/>
    </row>
    <row r="104" spans="1:20" s="1580" customFormat="1" ht="25.5">
      <c r="A104" s="1586">
        <v>4345</v>
      </c>
      <c r="B104" s="1586" t="s">
        <v>731</v>
      </c>
      <c r="C104" s="1586" t="s">
        <v>1414</v>
      </c>
      <c r="D104" s="421" t="s">
        <v>1376</v>
      </c>
      <c r="E104" s="1598"/>
      <c r="F104" s="1612"/>
      <c r="G104" s="1613"/>
      <c r="H104" s="1614"/>
      <c r="I104" s="1599"/>
      <c r="J104" s="1599" t="str">
        <f t="shared" si="10"/>
        <v/>
      </c>
      <c r="K104" s="1599"/>
      <c r="L104" s="1599" t="s">
        <v>401</v>
      </c>
      <c r="M104" s="1588"/>
      <c r="N104" s="1591"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91" t="str">
        <f>IF(AND(OR(E104="DNCP", OR(E104="SNCP", E104="PNCP")), 'I8 Demand Data'!C15="1 NCP"), E104 &amp; 1, IF(AND(OR(E104="DNCP", OR(E104="SNCP", E104="PNCP")), 'I8 Demand Data'!C15="4 NCP"), E104 &amp; 4, IF(AND(OR(E104="DNCP", OR(E104="SNCP", E104="PNCP")), 'I8 Demand Data'!C15="12 NCP"), E104 &amp; 12, "")))</f>
        <v/>
      </c>
      <c r="P104" s="1591" t="str">
        <f t="shared" si="11"/>
        <v/>
      </c>
      <c r="Q104" s="1591" t="str">
        <f t="shared" si="9"/>
        <v/>
      </c>
      <c r="R104" s="786"/>
      <c r="S104" s="786"/>
      <c r="T104" s="786"/>
    </row>
    <row r="105" spans="1:20" s="1580" customFormat="1" ht="25.5">
      <c r="A105" s="1585">
        <v>4350</v>
      </c>
      <c r="B105" s="1585" t="s">
        <v>732</v>
      </c>
      <c r="C105" s="1585" t="s">
        <v>1414</v>
      </c>
      <c r="D105" s="1592" t="s">
        <v>1376</v>
      </c>
      <c r="E105" s="1593"/>
      <c r="F105" s="1615"/>
      <c r="G105" s="1616"/>
      <c r="H105" s="1617"/>
      <c r="I105" s="1595"/>
      <c r="J105" s="1595" t="str">
        <f t="shared" si="10"/>
        <v/>
      </c>
      <c r="K105" s="1595"/>
      <c r="L105" s="1595" t="s">
        <v>401</v>
      </c>
      <c r="M105" s="1588"/>
      <c r="N105" s="1597"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97" t="str">
        <f>IF(AND(OR(E105="DNCP", OR(E105="SNCP", E105="PNCP")), 'I8 Demand Data'!C15="1 NCP"), E105 &amp; 1, IF(AND(OR(E105="DNCP", OR(E105="SNCP", E105="PNCP")), 'I8 Demand Data'!C15="4 NCP"), E105 &amp; 4, IF(AND(OR(E105="DNCP", OR(E105="SNCP", E105="PNCP")), 'I8 Demand Data'!C15="12 NCP"), E105 &amp; 12, "")))</f>
        <v/>
      </c>
      <c r="P105" s="1597" t="str">
        <f t="shared" si="11"/>
        <v/>
      </c>
      <c r="Q105" s="1597" t="str">
        <f t="shared" si="9"/>
        <v/>
      </c>
      <c r="R105" s="786"/>
      <c r="S105" s="786"/>
      <c r="T105" s="786"/>
    </row>
    <row r="106" spans="1:20" s="1580" customFormat="1" ht="25.5">
      <c r="A106" s="1586">
        <v>4355</v>
      </c>
      <c r="B106" s="1586" t="s">
        <v>1434</v>
      </c>
      <c r="C106" s="1586" t="s">
        <v>1414</v>
      </c>
      <c r="D106" s="421" t="s">
        <v>1376</v>
      </c>
      <c r="E106" s="1598"/>
      <c r="F106" s="1612"/>
      <c r="G106" s="1613"/>
      <c r="H106" s="1614"/>
      <c r="I106" s="1599"/>
      <c r="J106" s="1599" t="str">
        <f t="shared" si="10"/>
        <v/>
      </c>
      <c r="K106" s="1599"/>
      <c r="L106" s="1599" t="s">
        <v>401</v>
      </c>
      <c r="M106" s="1588"/>
      <c r="N106" s="1591"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91" t="str">
        <f>IF(AND(OR(E106="DNCP", OR(E106="SNCP", E106="PNCP")), 'I8 Demand Data'!C15="1 NCP"), E106 &amp; 1, IF(AND(OR(E106="DNCP", OR(E106="SNCP", E106="PNCP")), 'I8 Demand Data'!C15="4 NCP"), E106 &amp; 4, IF(AND(OR(E106="DNCP", OR(E106="SNCP", E106="PNCP")), 'I8 Demand Data'!C15="12 NCP"), E106 &amp; 12, "")))</f>
        <v/>
      </c>
      <c r="P106" s="1591" t="str">
        <f t="shared" si="11"/>
        <v/>
      </c>
      <c r="Q106" s="1591" t="str">
        <f t="shared" si="9"/>
        <v/>
      </c>
      <c r="R106" s="786"/>
      <c r="S106" s="786"/>
      <c r="T106" s="786"/>
    </row>
    <row r="107" spans="1:20" s="1580" customFormat="1" ht="25.5">
      <c r="A107" s="1585">
        <v>4360</v>
      </c>
      <c r="B107" s="1585" t="s">
        <v>1415</v>
      </c>
      <c r="C107" s="1585" t="s">
        <v>1414</v>
      </c>
      <c r="D107" s="1592" t="s">
        <v>1376</v>
      </c>
      <c r="E107" s="1593"/>
      <c r="F107" s="1615"/>
      <c r="G107" s="1616"/>
      <c r="H107" s="1617"/>
      <c r="I107" s="1595"/>
      <c r="J107" s="1595" t="str">
        <f t="shared" si="10"/>
        <v/>
      </c>
      <c r="K107" s="1595"/>
      <c r="L107" s="1595" t="s">
        <v>401</v>
      </c>
      <c r="M107" s="1588"/>
      <c r="N107" s="1597"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97" t="str">
        <f>IF(AND(OR(E107="DNCP", OR(E107="SNCP", E107="PNCP")), 'I8 Demand Data'!C15="1 NCP"), E107 &amp; 1, IF(AND(OR(E107="DNCP", OR(E107="SNCP", E107="PNCP")), 'I8 Demand Data'!C15="4 NCP"), E107 &amp; 4, IF(AND(OR(E107="DNCP", OR(E107="SNCP", E107="PNCP")), 'I8 Demand Data'!C15="12 NCP"), E107 &amp; 12, "")))</f>
        <v/>
      </c>
      <c r="P107" s="1597" t="str">
        <f t="shared" si="11"/>
        <v/>
      </c>
      <c r="Q107" s="1597" t="str">
        <f t="shared" si="9"/>
        <v/>
      </c>
      <c r="R107" s="786"/>
      <c r="S107" s="786"/>
      <c r="T107" s="786"/>
    </row>
    <row r="108" spans="1:20" s="1580" customFormat="1" ht="25.5">
      <c r="A108" s="1586">
        <v>4365</v>
      </c>
      <c r="B108" s="1586" t="s">
        <v>1416</v>
      </c>
      <c r="C108" s="1586" t="s">
        <v>1414</v>
      </c>
      <c r="D108" s="421" t="s">
        <v>1376</v>
      </c>
      <c r="E108" s="1598"/>
      <c r="F108" s="1612"/>
      <c r="G108" s="1613"/>
      <c r="H108" s="1614"/>
      <c r="I108" s="1599"/>
      <c r="J108" s="1599" t="str">
        <f t="shared" si="10"/>
        <v/>
      </c>
      <c r="K108" s="1599"/>
      <c r="L108" s="1599" t="s">
        <v>401</v>
      </c>
      <c r="M108" s="1588"/>
      <c r="N108" s="1591"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91" t="str">
        <f>IF(AND(OR(E108="DNCP", OR(E108="SNCP", E108="PNCP")), 'I8 Demand Data'!C15="1 NCP"), E108 &amp; 1, IF(AND(OR(E108="DNCP", OR(E108="SNCP", E108="PNCP")), 'I8 Demand Data'!C15="4 NCP"), E108 &amp; 4, IF(AND(OR(E108="DNCP", OR(E108="SNCP", E108="PNCP")), 'I8 Demand Data'!C15="12 NCP"), E108 &amp; 12, "")))</f>
        <v/>
      </c>
      <c r="P108" s="1591" t="str">
        <f t="shared" si="11"/>
        <v/>
      </c>
      <c r="Q108" s="1591" t="str">
        <f t="shared" si="9"/>
        <v/>
      </c>
      <c r="R108" s="786"/>
      <c r="S108" s="786"/>
      <c r="T108" s="786"/>
    </row>
    <row r="109" spans="1:20" s="1580" customFormat="1" ht="25.5">
      <c r="A109" s="1585">
        <v>4370</v>
      </c>
      <c r="B109" s="1585" t="s">
        <v>740</v>
      </c>
      <c r="C109" s="1585" t="s">
        <v>1414</v>
      </c>
      <c r="D109" s="1592" t="s">
        <v>1376</v>
      </c>
      <c r="E109" s="1593"/>
      <c r="F109" s="1615"/>
      <c r="G109" s="1616"/>
      <c r="H109" s="1617"/>
      <c r="I109" s="1595"/>
      <c r="J109" s="1595" t="str">
        <f t="shared" si="10"/>
        <v/>
      </c>
      <c r="K109" s="1595"/>
      <c r="L109" s="1595" t="s">
        <v>401</v>
      </c>
      <c r="M109" s="1588"/>
      <c r="N109" s="1597"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97" t="str">
        <f>IF(AND(OR(E109="DNCP", OR(E109="SNCP", E109="PNCP")), 'I8 Demand Data'!C15="1 NCP"), E109 &amp; 1, IF(AND(OR(E109="DNCP", OR(E109="SNCP", E109="PNCP")), 'I8 Demand Data'!C15="4 NCP"), E109 &amp; 4, IF(AND(OR(E109="DNCP", OR(E109="SNCP", E109="PNCP")), 'I8 Demand Data'!C15="12 NCP"), E109 &amp; 12, "")))</f>
        <v/>
      </c>
      <c r="P109" s="1597" t="str">
        <f t="shared" si="11"/>
        <v/>
      </c>
      <c r="Q109" s="1597" t="str">
        <f t="shared" si="9"/>
        <v/>
      </c>
      <c r="R109" s="786"/>
      <c r="S109" s="786"/>
      <c r="T109" s="786"/>
    </row>
    <row r="110" spans="1:20" s="1580" customFormat="1" ht="25.5">
      <c r="A110" s="1586">
        <v>4390</v>
      </c>
      <c r="B110" s="1586" t="s">
        <v>715</v>
      </c>
      <c r="C110" s="1586" t="s">
        <v>1414</v>
      </c>
      <c r="D110" s="421" t="s">
        <v>1376</v>
      </c>
      <c r="E110" s="1598"/>
      <c r="F110" s="1612"/>
      <c r="G110" s="1613"/>
      <c r="H110" s="1614"/>
      <c r="I110" s="1599"/>
      <c r="J110" s="1599" t="str">
        <f t="shared" si="10"/>
        <v/>
      </c>
      <c r="K110" s="1599"/>
      <c r="L110" s="1599" t="s">
        <v>401</v>
      </c>
      <c r="M110" s="1588"/>
      <c r="N110" s="1591"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91" t="str">
        <f>IF(AND(OR(E110="DNCP", OR(E110="SNCP", E110="PNCP")), 'I8 Demand Data'!C15="1 NCP"), E110 &amp; 1, IF(AND(OR(E110="DNCP", OR(E110="SNCP", E110="PNCP")), 'I8 Demand Data'!C15="4 NCP"), E110 &amp; 4, IF(AND(OR(E110="DNCP", OR(E110="SNCP", E110="PNCP")), 'I8 Demand Data'!C15="12 NCP"), E110 &amp; 12, "")))</f>
        <v/>
      </c>
      <c r="P110" s="1591" t="str">
        <f t="shared" si="11"/>
        <v/>
      </c>
      <c r="Q110" s="1591" t="str">
        <f t="shared" si="9"/>
        <v/>
      </c>
      <c r="R110" s="786"/>
      <c r="S110" s="786"/>
      <c r="T110" s="786"/>
    </row>
    <row r="111" spans="1:20" s="1580" customFormat="1" ht="25.5">
      <c r="A111" s="1585">
        <v>4395</v>
      </c>
      <c r="B111" s="1585" t="s">
        <v>773</v>
      </c>
      <c r="C111" s="1585" t="s">
        <v>1414</v>
      </c>
      <c r="D111" s="1592" t="s">
        <v>1376</v>
      </c>
      <c r="E111" s="1593"/>
      <c r="F111" s="1615"/>
      <c r="G111" s="1616"/>
      <c r="H111" s="1617"/>
      <c r="I111" s="1595"/>
      <c r="J111" s="1595" t="str">
        <f t="shared" si="10"/>
        <v/>
      </c>
      <c r="K111" s="1595"/>
      <c r="L111" s="1595" t="s">
        <v>401</v>
      </c>
      <c r="M111" s="1588"/>
      <c r="N111" s="1597"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97" t="str">
        <f>IF(AND(OR(E111="DNCP", OR(E111="SNCP", E111="PNCP")), 'I8 Demand Data'!C15="1 NCP"), E111 &amp; 1, IF(AND(OR(E111="DNCP", OR(E111="SNCP", E111="PNCP")), 'I8 Demand Data'!C15="4 NCP"), E111 &amp; 4, IF(AND(OR(E111="DNCP", OR(E111="SNCP", E111="PNCP")), 'I8 Demand Data'!C15="12 NCP"), E111 &amp; 12, "")))</f>
        <v/>
      </c>
      <c r="P111" s="1597" t="str">
        <f t="shared" si="11"/>
        <v/>
      </c>
      <c r="Q111" s="1597" t="str">
        <f t="shared" si="9"/>
        <v/>
      </c>
      <c r="R111" s="786"/>
      <c r="S111" s="786"/>
      <c r="T111" s="786"/>
    </row>
    <row r="112" spans="1:20" s="1580" customFormat="1" ht="38.25">
      <c r="A112" s="1586">
        <v>4398</v>
      </c>
      <c r="B112" s="1586" t="s">
        <v>1436</v>
      </c>
      <c r="C112" s="1586" t="s">
        <v>1414</v>
      </c>
      <c r="D112" s="421" t="s">
        <v>1376</v>
      </c>
      <c r="E112" s="1598"/>
      <c r="F112" s="1612"/>
      <c r="G112" s="1613"/>
      <c r="H112" s="1614"/>
      <c r="I112" s="1599"/>
      <c r="J112" s="1599" t="str">
        <f t="shared" si="10"/>
        <v/>
      </c>
      <c r="K112" s="1599"/>
      <c r="L112" s="1599" t="s">
        <v>401</v>
      </c>
      <c r="M112" s="1588"/>
      <c r="N112" s="1591"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91" t="str">
        <f>IF(AND(OR(E112="DNCP", OR(E112="SNCP", E112="PNCP")), 'I8 Demand Data'!C15="1 NCP"), E112 &amp; 1, IF(AND(OR(E112="DNCP", OR(E112="SNCP", E112="PNCP")), 'I8 Demand Data'!C15="4 NCP"), E112 &amp; 4, IF(AND(OR(E112="DNCP", OR(E112="SNCP", E112="PNCP")), 'I8 Demand Data'!C15="12 NCP"), E112 &amp; 12, "")))</f>
        <v/>
      </c>
      <c r="P112" s="1591" t="str">
        <f t="shared" si="11"/>
        <v/>
      </c>
      <c r="Q112" s="1591" t="str">
        <f t="shared" si="9"/>
        <v/>
      </c>
      <c r="R112" s="786"/>
      <c r="S112" s="786"/>
      <c r="T112" s="786"/>
    </row>
    <row r="113" spans="1:20" s="1580" customFormat="1" ht="25.5">
      <c r="A113" s="1585">
        <v>4405</v>
      </c>
      <c r="B113" s="1585" t="s">
        <v>1437</v>
      </c>
      <c r="C113" s="1585" t="s">
        <v>1414</v>
      </c>
      <c r="D113" s="1592" t="s">
        <v>1376</v>
      </c>
      <c r="E113" s="1593"/>
      <c r="F113" s="1615"/>
      <c r="G113" s="1616"/>
      <c r="H113" s="1617"/>
      <c r="I113" s="1595"/>
      <c r="J113" s="1595" t="str">
        <f t="shared" si="10"/>
        <v/>
      </c>
      <c r="K113" s="1595"/>
      <c r="L113" s="1595" t="s">
        <v>401</v>
      </c>
      <c r="M113" s="1588"/>
      <c r="N113" s="1597"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97" t="str">
        <f>IF(AND(OR(E113="DNCP", OR(E113="SNCP", E113="PNCP")), 'I8 Demand Data'!C15="1 NCP"), E113 &amp; 1, IF(AND(OR(E113="DNCP", OR(E113="SNCP", E113="PNCP")), 'I8 Demand Data'!C15="4 NCP"), E113 &amp; 4, IF(AND(OR(E113="DNCP", OR(E113="SNCP", E113="PNCP")), 'I8 Demand Data'!C15="12 NCP"), E113 &amp; 12, "")))</f>
        <v/>
      </c>
      <c r="P113" s="1597" t="str">
        <f t="shared" si="11"/>
        <v/>
      </c>
      <c r="Q113" s="1597" t="str">
        <f t="shared" si="9"/>
        <v/>
      </c>
      <c r="R113" s="786"/>
      <c r="S113" s="786"/>
      <c r="T113" s="786"/>
    </row>
    <row r="114" spans="1:20" s="1580" customFormat="1" ht="25.5">
      <c r="A114" s="1586">
        <v>4415</v>
      </c>
      <c r="B114" s="1586" t="s">
        <v>1438</v>
      </c>
      <c r="C114" s="1586" t="s">
        <v>1414</v>
      </c>
      <c r="D114" s="421" t="s">
        <v>1376</v>
      </c>
      <c r="E114" s="1598"/>
      <c r="F114" s="1612"/>
      <c r="G114" s="1613"/>
      <c r="H114" s="1614"/>
      <c r="I114" s="1599"/>
      <c r="J114" s="1599" t="str">
        <f t="shared" si="10"/>
        <v/>
      </c>
      <c r="K114" s="1599"/>
      <c r="L114" s="1599" t="s">
        <v>401</v>
      </c>
      <c r="M114" s="1588"/>
      <c r="N114" s="1591"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91" t="str">
        <f>IF(AND(OR(E114="DNCP", OR(E114="SNCP", E114="PNCP")), 'I8 Demand Data'!C15="1 NCP"), E114 &amp; 1, IF(AND(OR(E114="DNCP", OR(E114="SNCP", E114="PNCP")), 'I8 Demand Data'!C15="4 NCP"), E114 &amp; 4, IF(AND(OR(E114="DNCP", OR(E114="SNCP", E114="PNCP")), 'I8 Demand Data'!C15="12 NCP"), E114 &amp; 12, "")))</f>
        <v/>
      </c>
      <c r="P114" s="1591" t="str">
        <f t="shared" si="11"/>
        <v/>
      </c>
      <c r="Q114" s="1591" t="str">
        <f t="shared" si="9"/>
        <v/>
      </c>
      <c r="R114" s="786"/>
      <c r="S114" s="786"/>
      <c r="T114" s="786"/>
    </row>
    <row r="115" spans="1:20" s="1580" customFormat="1" ht="38.25">
      <c r="A115" s="1585">
        <v>4705</v>
      </c>
      <c r="B115" s="1585" t="s">
        <v>698</v>
      </c>
      <c r="C115" s="1585" t="s">
        <v>1513</v>
      </c>
      <c r="D115" s="1592" t="s">
        <v>1381</v>
      </c>
      <c r="E115" s="1593"/>
      <c r="F115" s="1615" t="str">
        <f t="shared" ref="F115:F135" si="12">IF(Q115="", "", Q115)</f>
        <v/>
      </c>
      <c r="G115" s="1616"/>
      <c r="H115" s="1617"/>
      <c r="I115" s="1595" t="str">
        <f t="shared" ref="I115:I135" si="13">IF(ISERROR(F115), "", (F115))</f>
        <v/>
      </c>
      <c r="J115" s="1595" t="str">
        <f t="shared" si="10"/>
        <v/>
      </c>
      <c r="K115" s="1595" t="s">
        <v>494</v>
      </c>
      <c r="L115" s="1595"/>
      <c r="M115" s="1588"/>
      <c r="N115" s="1597" t="str">
        <f>IF(AND(OR(E115="TCP", OR(E115="DCP", E115="BCP")), 'I8 Demand Data'!C14="1 CP"), 'E4 TB Allocation Details'!E115 &amp; 1, IF(AND(OR(E115="TCP", OR(E115="DCP", E115="BCP")), 'I8 Demand Data'!C14="4 CP"), 'E4 TB Allocation Details'!E115 &amp; 4, IF(AND(OR(E115="TCP", OR(E115="DCP", E115="BCP")), 'I8 Demand Data'!C14="12 CP"), 'E4 TB Allocation Details'!E115 &amp; 12, "")))</f>
        <v/>
      </c>
      <c r="O115" s="1597" t="str">
        <f>IF(AND(OR(E115="DNCP", OR(E115="SNCP", E115="PNCP")), 'I8 Demand Data'!C15="1 NCP"), E115 &amp; 1, IF(AND(OR(E115="DNCP", OR(E115="SNCP", E115="PNCP")), 'I8 Demand Data'!C15="4 NCP"), E115 &amp; 4, IF(AND(OR(E115="DNCP", OR(E115="SNCP", E115="PNCP")), 'I8 Demand Data'!C15="12 NCP"), E115 &amp; 12, "")))</f>
        <v/>
      </c>
      <c r="P115" s="1597" t="str">
        <f t="shared" si="11"/>
        <v/>
      </c>
      <c r="Q115" s="1597" t="str">
        <f t="shared" ref="Q115:Q125" si="14">IF(AND(N115="",O115=""),P115,IF(AND(O115="",P115=""),N115,O115))</f>
        <v/>
      </c>
      <c r="R115" s="786"/>
      <c r="S115" s="786"/>
      <c r="T115" s="786"/>
    </row>
    <row r="116" spans="1:20" s="1580" customFormat="1" ht="38.25">
      <c r="A116" s="1586">
        <v>4708</v>
      </c>
      <c r="B116" s="1586" t="s">
        <v>699</v>
      </c>
      <c r="C116" s="1586" t="s">
        <v>1513</v>
      </c>
      <c r="D116" s="421" t="s">
        <v>1381</v>
      </c>
      <c r="E116" s="1598"/>
      <c r="F116" s="1612" t="str">
        <f t="shared" si="12"/>
        <v/>
      </c>
      <c r="G116" s="1613"/>
      <c r="H116" s="1614"/>
      <c r="I116" s="1599" t="str">
        <f t="shared" si="13"/>
        <v/>
      </c>
      <c r="J116" s="1599" t="str">
        <f t="shared" si="10"/>
        <v/>
      </c>
      <c r="K116" s="1599" t="s">
        <v>494</v>
      </c>
      <c r="L116" s="1599"/>
      <c r="M116" s="1588"/>
      <c r="N116" s="1591" t="str">
        <f>IF(AND(OR(E116="TCP", OR(E116="DCP", E116="BCP")), 'I8 Demand Data'!C14="1 CP"), 'E4 TB Allocation Details'!E116 &amp; 1, IF(AND(OR(E116="TCP", OR(E116="DCP", E116="BCP")), 'I8 Demand Data'!C14="4 CP"), 'E4 TB Allocation Details'!E116 &amp; 4, IF(AND(OR(E116="TCP", OR(E116="DCP", E116="BCP")), 'I8 Demand Data'!C14="12 CP"), 'E4 TB Allocation Details'!E116 &amp; 12, "")))</f>
        <v/>
      </c>
      <c r="O116" s="1591" t="str">
        <f>IF(AND(OR(E116="DNCP", OR(E116="SNCP", E116="PNCP")), 'I8 Demand Data'!C15="1 NCP"), E116 &amp; 1, IF(AND(OR(E116="DNCP", OR(E116="SNCP", E116="PNCP")), 'I8 Demand Data'!C15="4 NCP"), E116 &amp; 4, IF(AND(OR(E116="DNCP", OR(E116="SNCP", E116="PNCP")), 'I8 Demand Data'!C15="12 NCP"), E116 &amp; 12, "")))</f>
        <v/>
      </c>
      <c r="P116" s="1591" t="str">
        <f t="shared" si="11"/>
        <v/>
      </c>
      <c r="Q116" s="1591" t="str">
        <f t="shared" si="14"/>
        <v/>
      </c>
      <c r="R116" s="786"/>
      <c r="S116" s="786"/>
      <c r="T116" s="786"/>
    </row>
    <row r="117" spans="1:20" s="1580" customFormat="1" ht="38.25">
      <c r="A117" s="1585">
        <v>4710</v>
      </c>
      <c r="B117" s="1585" t="s">
        <v>722</v>
      </c>
      <c r="C117" s="1585" t="s">
        <v>1513</v>
      </c>
      <c r="D117" s="1592" t="s">
        <v>1381</v>
      </c>
      <c r="E117" s="1593"/>
      <c r="F117" s="1615" t="str">
        <f t="shared" si="12"/>
        <v/>
      </c>
      <c r="G117" s="1616"/>
      <c r="H117" s="1617"/>
      <c r="I117" s="1595" t="str">
        <f t="shared" si="13"/>
        <v/>
      </c>
      <c r="J117" s="1595" t="str">
        <f t="shared" ref="J117:J156" si="15">IF(ISBLANK(G117), "", (G117))</f>
        <v/>
      </c>
      <c r="K117" s="1595" t="s">
        <v>494</v>
      </c>
      <c r="L117" s="1595"/>
      <c r="M117" s="1588"/>
      <c r="N117" s="1597"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97" t="str">
        <f>IF(AND(OR(E117="DNCP", OR(E117="SNCP", E117="PNCP")), 'I8 Demand Data'!C15="1 NCP"), E117 &amp; 1, IF(AND(OR(E117="DNCP", OR(E117="SNCP", E117="PNCP")), 'I8 Demand Data'!C15="4 NCP"), E117 &amp; 4, IF(AND(OR(E117="DNCP", OR(E117="SNCP", E117="PNCP")), 'I8 Demand Data'!C15="12 NCP"), E117 &amp; 12, "")))</f>
        <v/>
      </c>
      <c r="P117" s="1597" t="str">
        <f t="shared" si="11"/>
        <v/>
      </c>
      <c r="Q117" s="1597" t="str">
        <f t="shared" si="14"/>
        <v/>
      </c>
      <c r="R117" s="786"/>
      <c r="S117" s="786"/>
      <c r="T117" s="786"/>
    </row>
    <row r="118" spans="1:20" s="1580" customFormat="1" ht="38.25">
      <c r="A118" s="1586">
        <v>4712</v>
      </c>
      <c r="B118" s="1586" t="s">
        <v>723</v>
      </c>
      <c r="C118" s="1586" t="s">
        <v>1513</v>
      </c>
      <c r="D118" s="421" t="s">
        <v>1381</v>
      </c>
      <c r="E118" s="1598"/>
      <c r="F118" s="1612" t="str">
        <f t="shared" si="12"/>
        <v/>
      </c>
      <c r="G118" s="1613"/>
      <c r="H118" s="1614"/>
      <c r="I118" s="1599" t="str">
        <f t="shared" si="13"/>
        <v/>
      </c>
      <c r="J118" s="1599" t="str">
        <f t="shared" si="15"/>
        <v/>
      </c>
      <c r="K118" s="1599" t="s">
        <v>494</v>
      </c>
      <c r="L118" s="1599"/>
      <c r="M118" s="1588"/>
      <c r="N118" s="1591"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91" t="str">
        <f>IF(AND(OR(E118="DNCP", OR(E118="SNCP", E118="PNCP")), 'I8 Demand Data'!C15="1 NCP"), E118 &amp; 1, IF(AND(OR(E118="DNCP", OR(E118="SNCP", E118="PNCP")), 'I8 Demand Data'!C15="4 NCP"), E118 &amp; 4, IF(AND(OR(E118="DNCP", OR(E118="SNCP", E118="PNCP")), 'I8 Demand Data'!C15="12 NCP"), E118 &amp; 12, "")))</f>
        <v/>
      </c>
      <c r="P118" s="1591" t="str">
        <f t="shared" si="11"/>
        <v/>
      </c>
      <c r="Q118" s="1591" t="str">
        <f t="shared" si="14"/>
        <v/>
      </c>
      <c r="R118" s="786"/>
      <c r="S118" s="786"/>
      <c r="T118" s="786"/>
    </row>
    <row r="119" spans="1:20" s="1580" customFormat="1" ht="38.25">
      <c r="A119" s="1585">
        <v>4714</v>
      </c>
      <c r="B119" s="1585" t="s">
        <v>724</v>
      </c>
      <c r="C119" s="1585" t="s">
        <v>1513</v>
      </c>
      <c r="D119" s="1592" t="s">
        <v>1381</v>
      </c>
      <c r="E119" s="1593"/>
      <c r="F119" s="1615" t="str">
        <f t="shared" si="12"/>
        <v/>
      </c>
      <c r="G119" s="1616"/>
      <c r="H119" s="1617"/>
      <c r="I119" s="1595" t="str">
        <f t="shared" si="13"/>
        <v/>
      </c>
      <c r="J119" s="1595" t="str">
        <f t="shared" si="15"/>
        <v/>
      </c>
      <c r="K119" s="1595" t="s">
        <v>1214</v>
      </c>
      <c r="L119" s="1595"/>
      <c r="M119" s="1588"/>
      <c r="N119" s="1597"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97" t="str">
        <f>IF(AND(OR(E119="DNCP", OR(E119="SNCP", E119="PNCP")), 'I8 Demand Data'!C15="1 NCP"), E119 &amp; 1, IF(AND(OR(E119="DNCP", OR(E119="SNCP", E119="PNCP")), 'I8 Demand Data'!C15="4 NCP"), E119 &amp; 4, IF(AND(OR(E119="DNCP", OR(E119="SNCP", E119="PNCP")), 'I8 Demand Data'!C15="12 NCP"), E119 &amp; 12, "")))</f>
        <v/>
      </c>
      <c r="P119" s="1597" t="str">
        <f t="shared" si="11"/>
        <v/>
      </c>
      <c r="Q119" s="1597" t="str">
        <f t="shared" si="14"/>
        <v/>
      </c>
      <c r="R119" s="786"/>
      <c r="S119" s="786"/>
      <c r="T119" s="786"/>
    </row>
    <row r="120" spans="1:20" s="1580" customFormat="1" ht="25.5">
      <c r="A120" s="1586">
        <v>4715</v>
      </c>
      <c r="B120" s="1586" t="s">
        <v>632</v>
      </c>
      <c r="C120" s="1586" t="s">
        <v>979</v>
      </c>
      <c r="D120" s="421" t="s">
        <v>1381</v>
      </c>
      <c r="E120" s="1598"/>
      <c r="F120" s="1612" t="str">
        <f t="shared" si="12"/>
        <v/>
      </c>
      <c r="G120" s="1613"/>
      <c r="H120" s="1614"/>
      <c r="I120" s="1599" t="str">
        <f t="shared" si="13"/>
        <v/>
      </c>
      <c r="J120" s="1599" t="str">
        <f t="shared" si="15"/>
        <v/>
      </c>
      <c r="K120" s="1599" t="s">
        <v>494</v>
      </c>
      <c r="L120" s="1599"/>
      <c r="M120" s="1588"/>
      <c r="N120" s="1591"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91" t="str">
        <f>IF(AND(OR(E120="DNCP", OR(E120="SNCP", E120="PNCP")), 'I8 Demand Data'!C15="1 NCP"), E120 &amp; 1, IF(AND(OR(E120="DNCP", OR(E120="SNCP", E120="PNCP")), 'I8 Demand Data'!C15="4 NCP"), E120 &amp; 4, IF(AND(OR(E120="DNCP", OR(E120="SNCP", E120="PNCP")), 'I8 Demand Data'!C15="12 NCP"), E120 &amp; 12, "")))</f>
        <v/>
      </c>
      <c r="P120" s="1591" t="str">
        <f t="shared" si="11"/>
        <v/>
      </c>
      <c r="Q120" s="1591" t="str">
        <f t="shared" si="14"/>
        <v/>
      </c>
      <c r="R120" s="786"/>
      <c r="S120" s="786"/>
      <c r="T120" s="786"/>
    </row>
    <row r="121" spans="1:20" s="1580" customFormat="1" ht="38.25">
      <c r="A121" s="1585">
        <v>4716</v>
      </c>
      <c r="B121" s="1585" t="s">
        <v>633</v>
      </c>
      <c r="C121" s="1585" t="s">
        <v>1513</v>
      </c>
      <c r="D121" s="1592" t="s">
        <v>1381</v>
      </c>
      <c r="E121" s="1593"/>
      <c r="F121" s="1615" t="str">
        <f t="shared" si="12"/>
        <v/>
      </c>
      <c r="G121" s="1616"/>
      <c r="H121" s="1617"/>
      <c r="I121" s="1595" t="str">
        <f t="shared" si="13"/>
        <v/>
      </c>
      <c r="J121" s="1595" t="str">
        <f t="shared" si="15"/>
        <v/>
      </c>
      <c r="K121" s="1595" t="s">
        <v>1214</v>
      </c>
      <c r="L121" s="1595"/>
      <c r="M121" s="1588"/>
      <c r="N121" s="1597"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97" t="str">
        <f>IF(AND(OR(E121="DNCP", OR(E121="SNCP", E121="PNCP")), 'I8 Demand Data'!C15="1 NCP"), E121 &amp; 1, IF(AND(OR(E121="DNCP", OR(E121="SNCP", E121="PNCP")), 'I8 Demand Data'!C15="4 NCP"), E121 &amp; 4, IF(AND(OR(E121="DNCP", OR(E121="SNCP", E121="PNCP")), 'I8 Demand Data'!C15="12 NCP"), E121 &amp; 12, "")))</f>
        <v/>
      </c>
      <c r="P121" s="1597" t="str">
        <f t="shared" si="11"/>
        <v/>
      </c>
      <c r="Q121" s="1597" t="str">
        <f t="shared" si="14"/>
        <v/>
      </c>
      <c r="R121" s="786"/>
      <c r="S121" s="786"/>
      <c r="T121" s="786"/>
    </row>
    <row r="122" spans="1:20" s="1580" customFormat="1" ht="38.25">
      <c r="A122" s="1586">
        <v>4730</v>
      </c>
      <c r="B122" s="1586" t="s">
        <v>636</v>
      </c>
      <c r="C122" s="1586" t="s">
        <v>1513</v>
      </c>
      <c r="D122" s="421" t="s">
        <v>1381</v>
      </c>
      <c r="E122" s="1598"/>
      <c r="F122" s="1612" t="str">
        <f t="shared" si="12"/>
        <v/>
      </c>
      <c r="G122" s="1613"/>
      <c r="H122" s="1614"/>
      <c r="I122" s="1599" t="str">
        <f t="shared" si="13"/>
        <v/>
      </c>
      <c r="J122" s="1599" t="str">
        <f t="shared" si="15"/>
        <v/>
      </c>
      <c r="K122" s="1599" t="s">
        <v>494</v>
      </c>
      <c r="L122" s="1599"/>
      <c r="M122" s="1588"/>
      <c r="N122" s="1591"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91" t="str">
        <f>IF(AND(OR(E122="DNCP", OR(E122="SNCP", E122="PNCP")), 'I8 Demand Data'!C15="1 NCP"), E122 &amp; 1, IF(AND(OR(E122="DNCP", OR(E122="SNCP", E122="PNCP")), 'I8 Demand Data'!C15="4 NCP"), E122 &amp; 4, IF(AND(OR(E122="DNCP", OR(E122="SNCP", E122="PNCP")), 'I8 Demand Data'!C15="12 NCP"), E122 &amp; 12, "")))</f>
        <v/>
      </c>
      <c r="P122" s="1591" t="str">
        <f t="shared" si="11"/>
        <v/>
      </c>
      <c r="Q122" s="1591" t="str">
        <f t="shared" si="14"/>
        <v/>
      </c>
      <c r="R122" s="786"/>
      <c r="S122" s="786"/>
      <c r="T122" s="786"/>
    </row>
    <row r="123" spans="1:20" s="1580" customFormat="1" ht="25.5">
      <c r="A123" s="1585">
        <v>5005</v>
      </c>
      <c r="B123" s="1585" t="s">
        <v>1439</v>
      </c>
      <c r="C123" s="1585" t="s">
        <v>624</v>
      </c>
      <c r="D123" s="1592" t="s">
        <v>1377</v>
      </c>
      <c r="E123" s="1593" t="s">
        <v>1365</v>
      </c>
      <c r="F123" s="1615" t="str">
        <f t="shared" si="12"/>
        <v>1815-1855 D</v>
      </c>
      <c r="G123" s="1616" t="s">
        <v>1366</v>
      </c>
      <c r="H123" s="1617" t="s">
        <v>963</v>
      </c>
      <c r="I123" s="1595" t="str">
        <f t="shared" si="13"/>
        <v>1815-1855 D</v>
      </c>
      <c r="J123" s="1595" t="str">
        <f t="shared" si="15"/>
        <v>1815-1855 C</v>
      </c>
      <c r="K123" s="1595"/>
      <c r="L123" s="1595"/>
      <c r="M123" s="1588"/>
      <c r="N123" s="1597"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97" t="str">
        <f>IF(AND(OR(E123="DNCP", OR(E123="SNCP", E123="PNCP")), 'I8 Demand Data'!C15="1 NCP"), E123 &amp; 1, IF(AND(OR(E123="DNCP", OR(E123="SNCP", E123="PNCP")), 'I8 Demand Data'!C15="4 NCP"), E123 &amp; 4, IF(AND(OR(E123="DNCP", OR(E123="SNCP", E123="PNCP")), 'I8 Demand Data'!C15="12 NCP"), E123 &amp; 12, "")))</f>
        <v/>
      </c>
      <c r="P123" s="1597" t="str">
        <f t="shared" ref="P123:P157" si="16">IF(ISBLANK(E123), "", IF(ISERROR(SEARCH("cp",E123)), E123, ""))</f>
        <v>1815-1855 D</v>
      </c>
      <c r="Q123" s="1597" t="str">
        <f t="shared" si="14"/>
        <v>1815-1855 D</v>
      </c>
      <c r="R123" s="786"/>
      <c r="S123" s="786"/>
      <c r="T123" s="786"/>
    </row>
    <row r="124" spans="1:20" s="1580" customFormat="1" ht="25.5">
      <c r="A124" s="1586">
        <v>5010</v>
      </c>
      <c r="B124" s="1586" t="s">
        <v>637</v>
      </c>
      <c r="C124" s="1586" t="s">
        <v>624</v>
      </c>
      <c r="D124" s="421" t="s">
        <v>1377</v>
      </c>
      <c r="E124" s="1598" t="s">
        <v>1365</v>
      </c>
      <c r="F124" s="1612" t="str">
        <f t="shared" si="12"/>
        <v>1815-1855 D</v>
      </c>
      <c r="G124" s="1613" t="s">
        <v>1366</v>
      </c>
      <c r="H124" s="1614" t="s">
        <v>963</v>
      </c>
      <c r="I124" s="1599" t="str">
        <f t="shared" si="13"/>
        <v>1815-1855 D</v>
      </c>
      <c r="J124" s="1599" t="str">
        <f t="shared" si="15"/>
        <v>1815-1855 C</v>
      </c>
      <c r="K124" s="1599"/>
      <c r="L124" s="1599"/>
      <c r="M124" s="1588"/>
      <c r="N124" s="1591"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91" t="str">
        <f>IF(AND(OR(E124="DNCP", OR(E124="SNCP", E124="PNCP")), 'I8 Demand Data'!C15="1 NCP"), E124 &amp; 1, IF(AND(OR(E124="DNCP", OR(E124="SNCP", E124="PNCP")), 'I8 Demand Data'!C15="4 NCP"), E124 &amp; 4, IF(AND(OR(E124="DNCP", OR(E124="SNCP", E124="PNCP")), 'I8 Demand Data'!C15="12 NCP"), E124 &amp; 12, "")))</f>
        <v/>
      </c>
      <c r="P124" s="1591" t="str">
        <f t="shared" si="16"/>
        <v>1815-1855 D</v>
      </c>
      <c r="Q124" s="1591" t="str">
        <f t="shared" si="14"/>
        <v>1815-1855 D</v>
      </c>
      <c r="R124" s="786"/>
      <c r="S124" s="786"/>
      <c r="T124" s="786"/>
    </row>
    <row r="125" spans="1:20" s="1580" customFormat="1" ht="25.5">
      <c r="A125" s="1585">
        <v>5012</v>
      </c>
      <c r="B125" s="1585" t="s">
        <v>1430</v>
      </c>
      <c r="C125" s="1585" t="s">
        <v>624</v>
      </c>
      <c r="D125" s="1592" t="s">
        <v>1377</v>
      </c>
      <c r="E125" s="1593" t="s">
        <v>475</v>
      </c>
      <c r="F125" s="1615" t="str">
        <f t="shared" si="12"/>
        <v>1808 D</v>
      </c>
      <c r="G125" s="1616" t="s">
        <v>543</v>
      </c>
      <c r="H125" s="1617"/>
      <c r="I125" s="1595" t="str">
        <f t="shared" si="13"/>
        <v>1808 D</v>
      </c>
      <c r="J125" s="1595" t="str">
        <f t="shared" si="15"/>
        <v>1808 C</v>
      </c>
      <c r="K125" s="1595"/>
      <c r="L125" s="1595"/>
      <c r="M125" s="1588"/>
      <c r="N125" s="1597"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97" t="str">
        <f>IF(AND(OR(E125="DNCP", OR(E125="SNCP", E125="PNCP")), 'I8 Demand Data'!C15="1 NCP"), E125 &amp; 1, IF(AND(OR(E125="DNCP", OR(E125="SNCP", E125="PNCP")), 'I8 Demand Data'!C15="4 NCP"), E125 &amp; 4, IF(AND(OR(E125="DNCP", OR(E125="SNCP", E125="PNCP")), 'I8 Demand Data'!C15="12 NCP"), E125 &amp; 12, "")))</f>
        <v/>
      </c>
      <c r="P125" s="1597" t="str">
        <f t="shared" si="16"/>
        <v>1808 D</v>
      </c>
      <c r="Q125" s="1597" t="str">
        <f t="shared" si="14"/>
        <v>1808 D</v>
      </c>
      <c r="R125" s="786"/>
      <c r="S125" s="786"/>
      <c r="T125" s="786"/>
    </row>
    <row r="126" spans="1:20" s="1580" customFormat="1" ht="38.25">
      <c r="A126" s="1586">
        <v>5014</v>
      </c>
      <c r="B126" s="1586" t="s">
        <v>1431</v>
      </c>
      <c r="C126" s="1586" t="s">
        <v>624</v>
      </c>
      <c r="D126" s="421" t="s">
        <v>1377</v>
      </c>
      <c r="E126" s="1598" t="s">
        <v>489</v>
      </c>
      <c r="F126" s="1612" t="str">
        <f t="shared" si="12"/>
        <v>1815 D</v>
      </c>
      <c r="G126" s="1613" t="s">
        <v>544</v>
      </c>
      <c r="H126" s="1614"/>
      <c r="I126" s="1599" t="str">
        <f t="shared" si="13"/>
        <v>1815 D</v>
      </c>
      <c r="J126" s="1599" t="str">
        <f t="shared" si="15"/>
        <v>1815 C</v>
      </c>
      <c r="K126" s="1599"/>
      <c r="L126" s="1599"/>
      <c r="M126" s="1588"/>
      <c r="N126" s="1591"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91" t="str">
        <f>IF(AND(OR(E126="DNCP", OR(E126="SNCP", E126="PNCP")), 'I8 Demand Data'!C15="1 NCP"), E126 &amp; 1, IF(AND(OR(E126="DNCP", OR(E126="SNCP", E126="PNCP")), 'I8 Demand Data'!C15="4 NCP"), E126 &amp; 4, IF(AND(OR(E126="DNCP", OR(E126="SNCP", E126="PNCP")), 'I8 Demand Data'!C15="12 NCP"), E126 &amp; 12, "")))</f>
        <v/>
      </c>
      <c r="P126" s="1591" t="str">
        <f t="shared" si="16"/>
        <v>1815 D</v>
      </c>
      <c r="Q126" s="1591" t="str">
        <f>IF(AND(N126="",O126=""),P126,IF(AND(O126="",P126=""),N126,O126))</f>
        <v>1815 D</v>
      </c>
      <c r="R126" s="786"/>
      <c r="S126" s="786"/>
      <c r="T126" s="786"/>
    </row>
    <row r="127" spans="1:20" s="1580" customFormat="1" ht="38.25">
      <c r="A127" s="1585">
        <v>5015</v>
      </c>
      <c r="B127" s="1585" t="s">
        <v>1432</v>
      </c>
      <c r="C127" s="1585" t="s">
        <v>624</v>
      </c>
      <c r="D127" s="1592" t="s">
        <v>1377</v>
      </c>
      <c r="E127" s="1593" t="s">
        <v>489</v>
      </c>
      <c r="F127" s="1615" t="str">
        <f t="shared" si="12"/>
        <v>1815 D</v>
      </c>
      <c r="G127" s="1616" t="s">
        <v>544</v>
      </c>
      <c r="H127" s="1617"/>
      <c r="I127" s="1595" t="str">
        <f t="shared" si="13"/>
        <v>1815 D</v>
      </c>
      <c r="J127" s="1595" t="str">
        <f t="shared" si="15"/>
        <v>1815 C</v>
      </c>
      <c r="K127" s="1595"/>
      <c r="L127" s="1595"/>
      <c r="M127" s="1588"/>
      <c r="N127" s="1597"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97" t="str">
        <f>IF(AND(OR(E127="DNCP", OR(E127="SNCP", E127="PNCP")), 'I8 Demand Data'!C15="1 NCP"), E127 &amp; 1, IF(AND(OR(E127="DNCP", OR(E127="SNCP", E127="PNCP")), 'I8 Demand Data'!C15="4 NCP"), E127 &amp; 4, IF(AND(OR(E127="DNCP", OR(E127="SNCP", E127="PNCP")), 'I8 Demand Data'!C15="12 NCP"), E127 &amp; 12, "")))</f>
        <v/>
      </c>
      <c r="P127" s="1597" t="str">
        <f t="shared" si="16"/>
        <v>1815 D</v>
      </c>
      <c r="Q127" s="1597" t="str">
        <f t="shared" ref="Q127:Q133" si="17">IF(AND(N127="",O127=""),P127,IF(AND(O127="",P127=""),N127,O127))</f>
        <v>1815 D</v>
      </c>
      <c r="R127" s="786"/>
      <c r="S127" s="786"/>
      <c r="T127" s="786"/>
    </row>
    <row r="128" spans="1:20" s="1580" customFormat="1" ht="38.25">
      <c r="A128" s="1586">
        <v>5016</v>
      </c>
      <c r="B128" s="1586" t="s">
        <v>1433</v>
      </c>
      <c r="C128" s="1586" t="s">
        <v>624</v>
      </c>
      <c r="D128" s="421" t="s">
        <v>1377</v>
      </c>
      <c r="E128" s="1598" t="s">
        <v>490</v>
      </c>
      <c r="F128" s="1612" t="str">
        <f t="shared" si="12"/>
        <v>1820 D</v>
      </c>
      <c r="G128" s="1613" t="s">
        <v>545</v>
      </c>
      <c r="H128" s="1614" t="s">
        <v>997</v>
      </c>
      <c r="I128" s="1599" t="str">
        <f t="shared" si="13"/>
        <v>1820 D</v>
      </c>
      <c r="J128" s="1599" t="str">
        <f t="shared" si="15"/>
        <v>1820 C</v>
      </c>
      <c r="K128" s="1599"/>
      <c r="L128" s="1599"/>
      <c r="M128" s="1588"/>
      <c r="N128" s="1591"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91" t="str">
        <f>IF(AND(OR(E128="DNCP", OR(E128="SNCP", E128="PNCP")), 'I8 Demand Data'!C15="1 NCP"), E128 &amp; 1, IF(AND(OR(E128="DNCP", OR(E128="SNCP", E128="PNCP")), 'I8 Demand Data'!C15="4 NCP"), E128 &amp; 4, IF(AND(OR(E128="DNCP", OR(E128="SNCP", E128="PNCP")), 'I8 Demand Data'!C15="12 NCP"), E128 &amp; 12, "")))</f>
        <v/>
      </c>
      <c r="P128" s="1591" t="str">
        <f t="shared" si="16"/>
        <v>1820 D</v>
      </c>
      <c r="Q128" s="1591" t="str">
        <f t="shared" si="17"/>
        <v>1820 D</v>
      </c>
      <c r="R128" s="786"/>
      <c r="S128" s="786"/>
      <c r="T128" s="786"/>
    </row>
    <row r="129" spans="1:20" s="1580" customFormat="1" ht="38.25">
      <c r="A129" s="1585">
        <v>5017</v>
      </c>
      <c r="B129" s="1585" t="s">
        <v>613</v>
      </c>
      <c r="C129" s="1585" t="s">
        <v>624</v>
      </c>
      <c r="D129" s="1592" t="s">
        <v>1377</v>
      </c>
      <c r="E129" s="1593" t="s">
        <v>490</v>
      </c>
      <c r="F129" s="1615" t="str">
        <f t="shared" si="12"/>
        <v>1820 D</v>
      </c>
      <c r="G129" s="1616" t="s">
        <v>545</v>
      </c>
      <c r="H129" s="1617" t="s">
        <v>997</v>
      </c>
      <c r="I129" s="1595" t="str">
        <f t="shared" si="13"/>
        <v>1820 D</v>
      </c>
      <c r="J129" s="1595" t="str">
        <f t="shared" si="15"/>
        <v>1820 C</v>
      </c>
      <c r="K129" s="1595"/>
      <c r="L129" s="1595"/>
      <c r="M129" s="1588"/>
      <c r="N129" s="1597"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97" t="str">
        <f>IF(AND(OR(E129="DNCP", OR(E129="SNCP", E129="PNCP")), 'I8 Demand Data'!C15="1 NCP"), E129 &amp; 1, IF(AND(OR(E129="DNCP", OR(E129="SNCP", E129="PNCP")), 'I8 Demand Data'!C15="4 NCP"), E129 &amp; 4, IF(AND(OR(E129="DNCP", OR(E129="SNCP", E129="PNCP")), 'I8 Demand Data'!C15="12 NCP"), E129 &amp; 12, "")))</f>
        <v/>
      </c>
      <c r="P129" s="1597" t="str">
        <f t="shared" si="16"/>
        <v>1820 D</v>
      </c>
      <c r="Q129" s="1597" t="str">
        <f t="shared" si="17"/>
        <v>1820 D</v>
      </c>
      <c r="R129" s="786"/>
      <c r="S129" s="786"/>
      <c r="T129" s="786"/>
    </row>
    <row r="130" spans="1:20" s="1580" customFormat="1" ht="38.25">
      <c r="A130" s="1586">
        <v>5020</v>
      </c>
      <c r="B130" s="1586" t="s">
        <v>614</v>
      </c>
      <c r="C130" s="1586" t="s">
        <v>624</v>
      </c>
      <c r="D130" s="421" t="s">
        <v>1377</v>
      </c>
      <c r="E130" s="1598" t="s">
        <v>516</v>
      </c>
      <c r="F130" s="1612" t="str">
        <f t="shared" si="12"/>
        <v>1830 &amp; 1835 D</v>
      </c>
      <c r="G130" s="1613" t="s">
        <v>555</v>
      </c>
      <c r="H130" s="1614" t="s">
        <v>963</v>
      </c>
      <c r="I130" s="1599" t="str">
        <f t="shared" si="13"/>
        <v>1830 &amp; 1835 D</v>
      </c>
      <c r="J130" s="1599" t="str">
        <f t="shared" si="15"/>
        <v>1830 &amp; 1835 C</v>
      </c>
      <c r="K130" s="1599"/>
      <c r="L130" s="1599"/>
      <c r="M130" s="1588"/>
      <c r="N130" s="1591" t="str">
        <f>IF(AND(OR(E130="TCP", OR(E130="DCP", E130="BCP")), 'I8 Demand Data'!C14="1 CP"), 'E4 TB Allocation Details'!E130 &amp; 1, IF(AND(OR(E130="TCP", OR(E130="DCP", E130="BCP")), 'I8 Demand Data'!C14="4 CP"), 'E4 TB Allocation Details'!E130 &amp; 4, IF(AND(OR(E130="TCP", OR(E130="DCP", E130="BCP")), 'I8 Demand Data'!C14="12 CP"), 'E4 TB Allocation Details'!E130 &amp; 12, "")))</f>
        <v/>
      </c>
      <c r="O130" s="1591" t="str">
        <f>IF(AND(OR(E130="DNCP", OR(E130="SNCP", E130="PNCP")), 'I8 Demand Data'!C15="1 NCP"), E130 &amp; 1, IF(AND(OR(E130="DNCP", OR(E130="SNCP", E130="PNCP")), 'I8 Demand Data'!C15="4 NCP"), E130 &amp; 4, IF(AND(OR(E130="DNCP", OR(E130="SNCP", E130="PNCP")), 'I8 Demand Data'!C15="12 NCP"), E130 &amp; 12, "")))</f>
        <v/>
      </c>
      <c r="P130" s="1591" t="str">
        <f t="shared" si="16"/>
        <v>1830 &amp; 1835 D</v>
      </c>
      <c r="Q130" s="1591" t="str">
        <f t="shared" si="17"/>
        <v>1830 &amp; 1835 D</v>
      </c>
      <c r="R130" s="786"/>
      <c r="S130" s="786"/>
      <c r="T130" s="786"/>
    </row>
    <row r="131" spans="1:20" s="1580" customFormat="1" ht="51">
      <c r="A131" s="1585">
        <v>5025</v>
      </c>
      <c r="B131" s="1585" t="s">
        <v>931</v>
      </c>
      <c r="C131" s="1585" t="s">
        <v>624</v>
      </c>
      <c r="D131" s="1592" t="s">
        <v>1377</v>
      </c>
      <c r="E131" s="1593" t="s">
        <v>516</v>
      </c>
      <c r="F131" s="1615" t="str">
        <f t="shared" si="12"/>
        <v>1830 &amp; 1835 D</v>
      </c>
      <c r="G131" s="1616" t="s">
        <v>555</v>
      </c>
      <c r="H131" s="1617" t="s">
        <v>963</v>
      </c>
      <c r="I131" s="1595" t="str">
        <f t="shared" si="13"/>
        <v>1830 &amp; 1835 D</v>
      </c>
      <c r="J131" s="1595" t="str">
        <f t="shared" si="15"/>
        <v>1830 &amp; 1835 C</v>
      </c>
      <c r="K131" s="1595"/>
      <c r="L131" s="1595"/>
      <c r="M131" s="1588"/>
      <c r="N131" s="1597" t="str">
        <f>IF(AND(OR(E131="TCP", OR(E131="DCP", E131="BCP")), 'I8 Demand Data'!C14="1 CP"), 'E4 TB Allocation Details'!E131 &amp; 1, IF(AND(OR(E131="TCP", OR(E131="DCP", E131="BCP")), 'I8 Demand Data'!C14="4 CP"), 'E4 TB Allocation Details'!E131 &amp; 4, IF(AND(OR(E131="TCP", OR(E131="DCP", E131="BCP")), 'I8 Demand Data'!C14="12 CP"), 'E4 TB Allocation Details'!E131 &amp; 12, "")))</f>
        <v/>
      </c>
      <c r="O131" s="1597" t="str">
        <f>IF(AND(OR(E131="DNCP", OR(E131="SNCP", E131="PNCP")), 'I8 Demand Data'!C15="1 NCP"), E131 &amp; 1, IF(AND(OR(E131="DNCP", OR(E131="SNCP", E131="PNCP")), 'I8 Demand Data'!C15="4 NCP"), E131 &amp; 4, IF(AND(OR(E131="DNCP", OR(E131="SNCP", E131="PNCP")), 'I8 Demand Data'!C15="12 NCP"), E131 &amp; 12, "")))</f>
        <v/>
      </c>
      <c r="P131" s="1597" t="str">
        <f t="shared" si="16"/>
        <v>1830 &amp; 1835 D</v>
      </c>
      <c r="Q131" s="1597" t="str">
        <f t="shared" si="17"/>
        <v>1830 &amp; 1835 D</v>
      </c>
      <c r="R131" s="786"/>
      <c r="S131" s="786"/>
      <c r="T131" s="786"/>
    </row>
    <row r="132" spans="1:20" s="1580" customFormat="1" ht="25.5">
      <c r="A132" s="1586">
        <v>5030</v>
      </c>
      <c r="B132" s="1586" t="s">
        <v>621</v>
      </c>
      <c r="C132" s="1586" t="s">
        <v>624</v>
      </c>
      <c r="D132" s="421" t="s">
        <v>1377</v>
      </c>
      <c r="E132" s="1598" t="s">
        <v>516</v>
      </c>
      <c r="F132" s="1612" t="str">
        <f t="shared" si="12"/>
        <v>1830 &amp; 1835 D</v>
      </c>
      <c r="G132" s="1613" t="s">
        <v>555</v>
      </c>
      <c r="H132" s="1614" t="s">
        <v>997</v>
      </c>
      <c r="I132" s="1599" t="str">
        <f t="shared" si="13"/>
        <v>1830 &amp; 1835 D</v>
      </c>
      <c r="J132" s="1599" t="str">
        <f t="shared" si="15"/>
        <v>1830 &amp; 1835 C</v>
      </c>
      <c r="K132" s="1599"/>
      <c r="L132" s="1599"/>
      <c r="M132" s="1588"/>
      <c r="N132" s="1591"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91" t="str">
        <f>IF(AND(OR(E132="DNCP", OR(E132="SNCP", E132="PNCP")), 'I8 Demand Data'!C15="1 NCP"), E132 &amp; 1, IF(AND(OR(E132="DNCP", OR(E132="SNCP", E132="PNCP")), 'I8 Demand Data'!C15="4 NCP"), E132 &amp; 4, IF(AND(OR(E132="DNCP", OR(E132="SNCP", E132="PNCP")), 'I8 Demand Data'!C15="12 NCP"), E132 &amp; 12, "")))</f>
        <v/>
      </c>
      <c r="P132" s="1591" t="str">
        <f t="shared" si="16"/>
        <v>1830 &amp; 1835 D</v>
      </c>
      <c r="Q132" s="1591" t="str">
        <f t="shared" si="17"/>
        <v>1830 &amp; 1835 D</v>
      </c>
      <c r="R132" s="786"/>
      <c r="S132" s="786"/>
      <c r="T132" s="786"/>
    </row>
    <row r="133" spans="1:20" s="1580" customFormat="1" ht="25.5">
      <c r="A133" s="1585">
        <v>5035</v>
      </c>
      <c r="B133" s="1585" t="s">
        <v>743</v>
      </c>
      <c r="C133" s="1585" t="s">
        <v>624</v>
      </c>
      <c r="D133" s="1592" t="s">
        <v>1377</v>
      </c>
      <c r="E133" s="1593" t="s">
        <v>527</v>
      </c>
      <c r="F133" s="1615" t="str">
        <f t="shared" si="12"/>
        <v>1850 D</v>
      </c>
      <c r="G133" s="1616" t="s">
        <v>559</v>
      </c>
      <c r="H133" s="1617" t="s">
        <v>963</v>
      </c>
      <c r="I133" s="1595" t="str">
        <f t="shared" si="13"/>
        <v>1850 D</v>
      </c>
      <c r="J133" s="1595" t="str">
        <f t="shared" si="15"/>
        <v>1850 C</v>
      </c>
      <c r="K133" s="1595"/>
      <c r="L133" s="1595"/>
      <c r="M133" s="1588"/>
      <c r="N133" s="1597"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597" t="str">
        <f>IF(AND(OR(E133="DNCP", OR(E133="SNCP", E133="PNCP")), 'I8 Demand Data'!C15="1 NCP"), E133 &amp; 1, IF(AND(OR(E133="DNCP", OR(E133="SNCP", E133="PNCP")), 'I8 Demand Data'!C15="4 NCP"), E133 &amp; 4, IF(AND(OR(E133="DNCP", OR(E133="SNCP", E133="PNCP")), 'I8 Demand Data'!C15="12 NCP"), E133 &amp; 12, "")))</f>
        <v/>
      </c>
      <c r="P133" s="1597" t="str">
        <f t="shared" si="16"/>
        <v>1850 D</v>
      </c>
      <c r="Q133" s="1597" t="str">
        <f t="shared" si="17"/>
        <v>1850 D</v>
      </c>
      <c r="R133" s="786"/>
      <c r="S133" s="786"/>
      <c r="T133" s="786"/>
    </row>
    <row r="134" spans="1:20" s="1580" customFormat="1" ht="38.25">
      <c r="A134" s="1586">
        <v>5040</v>
      </c>
      <c r="B134" s="1586" t="s">
        <v>1470</v>
      </c>
      <c r="C134" s="1586" t="s">
        <v>624</v>
      </c>
      <c r="D134" s="421" t="s">
        <v>1377</v>
      </c>
      <c r="E134" s="1598" t="s">
        <v>526</v>
      </c>
      <c r="F134" s="1612" t="str">
        <f t="shared" si="12"/>
        <v>1840 &amp; 1845 D</v>
      </c>
      <c r="G134" s="1613" t="s">
        <v>558</v>
      </c>
      <c r="H134" s="1614" t="s">
        <v>963</v>
      </c>
      <c r="I134" s="1599" t="str">
        <f t="shared" si="13"/>
        <v>1840 &amp; 1845 D</v>
      </c>
      <c r="J134" s="1599" t="str">
        <f t="shared" si="15"/>
        <v>1840 &amp; 1845 C</v>
      </c>
      <c r="K134" s="1599"/>
      <c r="L134" s="1599"/>
      <c r="M134" s="1588"/>
      <c r="N134" s="1591"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91" t="str">
        <f>IF(AND(OR(E134="DNCP", OR(E134="SNCP", E134="PNCP")), 'I8 Demand Data'!C15="1 NCP"), E134 &amp; 1, IF(AND(OR(E134="DNCP", OR(E134="SNCP", E134="PNCP")), 'I8 Demand Data'!C15="4 NCP"), E134 &amp; 4, IF(AND(OR(E134="DNCP", OR(E134="SNCP", E134="PNCP")), 'I8 Demand Data'!C15="12 NCP"), E134 &amp; 12, "")))</f>
        <v/>
      </c>
      <c r="P134" s="1591" t="str">
        <f t="shared" si="16"/>
        <v>1840 &amp; 1845 D</v>
      </c>
      <c r="Q134" s="1591" t="str">
        <f>IF(AND(N134="",O134=""),P134,IF(AND(O134="",P134=""),N134,O134))</f>
        <v>1840 &amp; 1845 D</v>
      </c>
      <c r="R134" s="786"/>
      <c r="S134" s="786"/>
      <c r="T134" s="786"/>
    </row>
    <row r="135" spans="1:20" s="1580" customFormat="1" ht="51">
      <c r="A135" s="1585">
        <v>5045</v>
      </c>
      <c r="B135" s="1585" t="s">
        <v>932</v>
      </c>
      <c r="C135" s="1585" t="s">
        <v>624</v>
      </c>
      <c r="D135" s="1592" t="s">
        <v>1377</v>
      </c>
      <c r="E135" s="1593" t="s">
        <v>526</v>
      </c>
      <c r="F135" s="1615" t="str">
        <f t="shared" si="12"/>
        <v>1840 &amp; 1845 D</v>
      </c>
      <c r="G135" s="1616" t="s">
        <v>558</v>
      </c>
      <c r="H135" s="1617" t="s">
        <v>963</v>
      </c>
      <c r="I135" s="1595" t="str">
        <f t="shared" si="13"/>
        <v>1840 &amp; 1845 D</v>
      </c>
      <c r="J135" s="1595" t="str">
        <f t="shared" si="15"/>
        <v>1840 &amp; 1845 C</v>
      </c>
      <c r="K135" s="1595"/>
      <c r="L135" s="1595"/>
      <c r="M135" s="1588"/>
      <c r="N135" s="1597"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97" t="str">
        <f>IF(AND(OR(E135="DNCP", OR(E135="SNCP", E135="PNCP")), 'I8 Demand Data'!C15="1 NCP"), E135 &amp; 1, IF(AND(OR(E135="DNCP", OR(E135="SNCP", E135="PNCP")), 'I8 Demand Data'!C15="4 NCP"), E135 &amp; 4, IF(AND(OR(E135="DNCP", OR(E135="SNCP", E135="PNCP")), 'I8 Demand Data'!C15="12 NCP"), E135 &amp; 12, "")))</f>
        <v/>
      </c>
      <c r="P135" s="1597" t="str">
        <f t="shared" si="16"/>
        <v>1840 &amp; 1845 D</v>
      </c>
      <c r="Q135" s="1597" t="str">
        <f t="shared" ref="Q135:Q185" si="18">IF(AND(N135="",O135=""),P135,IF(AND(O135="",P135=""),N135,O135))</f>
        <v>1840 &amp; 1845 D</v>
      </c>
      <c r="R135" s="786"/>
      <c r="S135" s="786"/>
      <c r="T135" s="786"/>
    </row>
    <row r="136" spans="1:20" s="1580" customFormat="1" ht="38.25">
      <c r="A136" s="1586">
        <v>5050</v>
      </c>
      <c r="B136" s="1586" t="s">
        <v>597</v>
      </c>
      <c r="C136" s="1586" t="s">
        <v>624</v>
      </c>
      <c r="D136" s="421" t="s">
        <v>1377</v>
      </c>
      <c r="E136" s="1598" t="s">
        <v>526</v>
      </c>
      <c r="F136" s="1612" t="str">
        <f t="shared" ref="F136:F157" si="19">IF(Q136="", "", Q136)</f>
        <v>1840 &amp; 1845 D</v>
      </c>
      <c r="G136" s="1613" t="s">
        <v>558</v>
      </c>
      <c r="H136" s="1614" t="s">
        <v>997</v>
      </c>
      <c r="I136" s="1599" t="str">
        <f t="shared" ref="I136:I157" si="20">IF(ISERROR(F136), "", (F136))</f>
        <v>1840 &amp; 1845 D</v>
      </c>
      <c r="J136" s="1599" t="str">
        <f t="shared" si="15"/>
        <v>1840 &amp; 1845 C</v>
      </c>
      <c r="K136" s="1599"/>
      <c r="L136" s="1599"/>
      <c r="M136" s="1588"/>
      <c r="N136" s="1591"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91" t="str">
        <f>IF(AND(OR(E136="DNCP", OR(E136="SNCP", E136="PNCP")), 'I8 Demand Data'!C15="1 NCP"), E136 &amp; 1, IF(AND(OR(E136="DNCP", OR(E136="SNCP", E136="PNCP")), 'I8 Demand Data'!C15="4 NCP"), E136 &amp; 4, IF(AND(OR(E136="DNCP", OR(E136="SNCP", E136="PNCP")), 'I8 Demand Data'!C15="12 NCP"), E136 &amp; 12, "")))</f>
        <v/>
      </c>
      <c r="P136" s="1591" t="str">
        <f t="shared" si="16"/>
        <v>1840 &amp; 1845 D</v>
      </c>
      <c r="Q136" s="1591" t="str">
        <f t="shared" si="18"/>
        <v>1840 &amp; 1845 D</v>
      </c>
      <c r="R136" s="786"/>
      <c r="S136" s="786"/>
      <c r="T136" s="786"/>
    </row>
    <row r="137" spans="1:20" s="1580" customFormat="1" ht="25.5">
      <c r="A137" s="1585">
        <v>5055</v>
      </c>
      <c r="B137" s="1585" t="s">
        <v>751</v>
      </c>
      <c r="C137" s="1585" t="s">
        <v>624</v>
      </c>
      <c r="D137" s="1592" t="s">
        <v>1377</v>
      </c>
      <c r="E137" s="1593" t="s">
        <v>527</v>
      </c>
      <c r="F137" s="1615" t="str">
        <f t="shared" si="19"/>
        <v>1850 D</v>
      </c>
      <c r="G137" s="1616" t="s">
        <v>559</v>
      </c>
      <c r="H137" s="1617" t="s">
        <v>963</v>
      </c>
      <c r="I137" s="1595" t="str">
        <f t="shared" si="20"/>
        <v>1850 D</v>
      </c>
      <c r="J137" s="1595" t="str">
        <f t="shared" si="15"/>
        <v>1850 C</v>
      </c>
      <c r="K137" s="1595"/>
      <c r="L137" s="1595"/>
      <c r="M137" s="1588"/>
      <c r="N137" s="1597"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97" t="str">
        <f>IF(AND(OR(E137="DNCP", OR(E137="SNCP", E137="PNCP")), 'I8 Demand Data'!C15="1 NCP"), E137 &amp; 1, IF(AND(OR(E137="DNCP", OR(E137="SNCP", E137="PNCP")), 'I8 Demand Data'!C15="4 NCP"), E137 &amp; 4, IF(AND(OR(E137="DNCP", OR(E137="SNCP", E137="PNCP")), 'I8 Demand Data'!C15="12 NCP"), E137 &amp; 12, "")))</f>
        <v/>
      </c>
      <c r="P137" s="1597" t="str">
        <f t="shared" si="16"/>
        <v>1850 D</v>
      </c>
      <c r="Q137" s="1597" t="str">
        <f t="shared" si="18"/>
        <v>1850 D</v>
      </c>
      <c r="R137" s="786"/>
      <c r="S137" s="786"/>
      <c r="T137" s="786"/>
    </row>
    <row r="138" spans="1:20" s="1580" customFormat="1" ht="25.5">
      <c r="A138" s="1586">
        <v>5065</v>
      </c>
      <c r="B138" s="1586" t="s">
        <v>926</v>
      </c>
      <c r="C138" s="1586" t="s">
        <v>624</v>
      </c>
      <c r="D138" s="421" t="s">
        <v>1378</v>
      </c>
      <c r="E138" s="1598" t="s">
        <v>997</v>
      </c>
      <c r="F138" s="1612" t="str">
        <f t="shared" si="19"/>
        <v xml:space="preserve"> </v>
      </c>
      <c r="G138" s="1613" t="s">
        <v>1215</v>
      </c>
      <c r="H138" s="1614"/>
      <c r="I138" s="1599" t="str">
        <f t="shared" si="20"/>
        <v xml:space="preserve"> </v>
      </c>
      <c r="J138" s="1599" t="str">
        <f t="shared" si="15"/>
        <v>CWMC</v>
      </c>
      <c r="K138" s="1599"/>
      <c r="L138" s="1599"/>
      <c r="M138" s="1588"/>
      <c r="N138" s="1591"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91" t="str">
        <f>IF(AND(OR(E138="DNCP", OR(E138="SNCP", E138="PNCP")), 'I8 Demand Data'!C15="1 NCP"), E138 &amp; 1, IF(AND(OR(E138="DNCP", OR(E138="SNCP", E138="PNCP")), 'I8 Demand Data'!C15="4 NCP"), E138 &amp; 4, IF(AND(OR(E138="DNCP", OR(E138="SNCP", E138="PNCP")), 'I8 Demand Data'!C15="12 NCP"), E138 &amp; 12, "")))</f>
        <v/>
      </c>
      <c r="P138" s="1591" t="str">
        <f t="shared" si="16"/>
        <v xml:space="preserve"> </v>
      </c>
      <c r="Q138" s="1591" t="str">
        <f t="shared" si="18"/>
        <v xml:space="preserve"> </v>
      </c>
      <c r="R138" s="786"/>
      <c r="S138" s="786"/>
      <c r="T138" s="786"/>
    </row>
    <row r="139" spans="1:20" s="1580" customFormat="1" ht="25.5">
      <c r="A139" s="1585">
        <v>5070</v>
      </c>
      <c r="B139" s="1585" t="s">
        <v>927</v>
      </c>
      <c r="C139" s="1585" t="s">
        <v>624</v>
      </c>
      <c r="D139" s="1592" t="s">
        <v>1378</v>
      </c>
      <c r="E139" s="1593"/>
      <c r="F139" s="1615" t="str">
        <f t="shared" si="19"/>
        <v/>
      </c>
      <c r="G139" s="1616" t="s">
        <v>1144</v>
      </c>
      <c r="H139" s="1617"/>
      <c r="I139" s="1595" t="str">
        <f t="shared" si="20"/>
        <v/>
      </c>
      <c r="J139" s="1595" t="str">
        <f t="shared" si="15"/>
        <v>CCA</v>
      </c>
      <c r="K139" s="1595"/>
      <c r="L139" s="1595"/>
      <c r="M139" s="1588"/>
      <c r="N139" s="1597"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97" t="str">
        <f>IF(AND(OR(E139="DNCP", OR(E139="SNCP", E139="PNCP")), 'I8 Demand Data'!C15="1 NCP"), E139 &amp; 1, IF(AND(OR(E139="DNCP", OR(E139="SNCP", E139="PNCP")), 'I8 Demand Data'!C15="4 NCP"), E139 &amp; 4, IF(AND(OR(E139="DNCP", OR(E139="SNCP", E139="PNCP")), 'I8 Demand Data'!C15="12 NCP"), E139 &amp; 12, "")))</f>
        <v/>
      </c>
      <c r="P139" s="1597" t="str">
        <f t="shared" si="16"/>
        <v/>
      </c>
      <c r="Q139" s="1597" t="str">
        <f t="shared" si="18"/>
        <v/>
      </c>
      <c r="R139" s="786"/>
      <c r="S139" s="786"/>
      <c r="T139" s="786"/>
    </row>
    <row r="140" spans="1:20" s="1580" customFormat="1" ht="25.5">
      <c r="A140" s="1586">
        <v>5075</v>
      </c>
      <c r="B140" s="1586" t="s">
        <v>928</v>
      </c>
      <c r="C140" s="1586" t="s">
        <v>624</v>
      </c>
      <c r="D140" s="421" t="s">
        <v>1378</v>
      </c>
      <c r="E140" s="1598"/>
      <c r="F140" s="1612" t="str">
        <f t="shared" si="19"/>
        <v/>
      </c>
      <c r="G140" s="1613" t="s">
        <v>1144</v>
      </c>
      <c r="H140" s="1614"/>
      <c r="I140" s="1599" t="str">
        <f t="shared" si="20"/>
        <v/>
      </c>
      <c r="J140" s="1599" t="str">
        <f t="shared" si="15"/>
        <v>CCA</v>
      </c>
      <c r="K140" s="1599"/>
      <c r="L140" s="1599"/>
      <c r="M140" s="1588"/>
      <c r="N140" s="1591"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91" t="str">
        <f>IF(AND(OR(E140="DNCP", OR(E140="SNCP", E140="PNCP")), 'I8 Demand Data'!C15="1 NCP"), E140 &amp; 1, IF(AND(OR(E140="DNCP", OR(E140="SNCP", E140="PNCP")), 'I8 Demand Data'!C15="4 NCP"), E140 &amp; 4, IF(AND(OR(E140="DNCP", OR(E140="SNCP", E140="PNCP")), 'I8 Demand Data'!C15="12 NCP"), E140 &amp; 12, "")))</f>
        <v/>
      </c>
      <c r="P140" s="1591" t="str">
        <f t="shared" si="16"/>
        <v/>
      </c>
      <c r="Q140" s="1591" t="str">
        <f t="shared" si="18"/>
        <v/>
      </c>
      <c r="R140" s="786"/>
      <c r="S140" s="786"/>
      <c r="T140" s="786"/>
    </row>
    <row r="141" spans="1:20" s="1580" customFormat="1" ht="25.5">
      <c r="A141" s="1585">
        <v>5085</v>
      </c>
      <c r="B141" s="1585" t="s">
        <v>909</v>
      </c>
      <c r="C141" s="1585" t="s">
        <v>624</v>
      </c>
      <c r="D141" s="1592" t="s">
        <v>1377</v>
      </c>
      <c r="E141" s="1593" t="s">
        <v>1365</v>
      </c>
      <c r="F141" s="1615" t="str">
        <f t="shared" si="19"/>
        <v>1815-1855 D</v>
      </c>
      <c r="G141" s="1616" t="s">
        <v>1366</v>
      </c>
      <c r="H141" s="1617" t="s">
        <v>963</v>
      </c>
      <c r="I141" s="1595" t="str">
        <f t="shared" si="20"/>
        <v>1815-1855 D</v>
      </c>
      <c r="J141" s="1595" t="str">
        <f t="shared" si="15"/>
        <v>1815-1855 C</v>
      </c>
      <c r="K141" s="1595"/>
      <c r="L141" s="1595"/>
      <c r="M141" s="1588"/>
      <c r="N141" s="1597"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97" t="str">
        <f>IF(AND(OR(E141="DNCP", OR(E141="SNCP", E141="PNCP")), 'I8 Demand Data'!C15="1 NCP"), E141 &amp; 1, IF(AND(OR(E141="DNCP", OR(E141="SNCP", E141="PNCP")), 'I8 Demand Data'!C15="4 NCP"), E141 &amp; 4, IF(AND(OR(E141="DNCP", OR(E141="SNCP", E141="PNCP")), 'I8 Demand Data'!C15="12 NCP"), E141 &amp; 12, "")))</f>
        <v/>
      </c>
      <c r="P141" s="1597" t="str">
        <f t="shared" si="16"/>
        <v>1815-1855 D</v>
      </c>
      <c r="Q141" s="1597" t="str">
        <f t="shared" si="18"/>
        <v>1815-1855 D</v>
      </c>
      <c r="R141" s="786"/>
      <c r="S141" s="786"/>
      <c r="T141" s="786"/>
    </row>
    <row r="142" spans="1:20" s="1580" customFormat="1" ht="38.25">
      <c r="A142" s="1586">
        <v>5090</v>
      </c>
      <c r="B142" s="1586" t="s">
        <v>910</v>
      </c>
      <c r="C142" s="1586" t="s">
        <v>624</v>
      </c>
      <c r="D142" s="421" t="s">
        <v>1377</v>
      </c>
      <c r="E142" s="1598" t="s">
        <v>526</v>
      </c>
      <c r="F142" s="1612" t="str">
        <f t="shared" si="19"/>
        <v>1840 &amp; 1845 D</v>
      </c>
      <c r="G142" s="1613" t="s">
        <v>558</v>
      </c>
      <c r="H142" s="1614" t="s">
        <v>963</v>
      </c>
      <c r="I142" s="1599" t="str">
        <f t="shared" si="20"/>
        <v>1840 &amp; 1845 D</v>
      </c>
      <c r="J142" s="1599" t="str">
        <f t="shared" si="15"/>
        <v>1840 &amp; 1845 C</v>
      </c>
      <c r="K142" s="1599"/>
      <c r="L142" s="1599"/>
      <c r="M142" s="1588"/>
      <c r="N142" s="1591"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91" t="str">
        <f>IF(AND(OR(E142="DNCP", OR(E142="SNCP", E142="PNCP")), 'I8 Demand Data'!C15="1 NCP"), E142 &amp; 1, IF(AND(OR(E142="DNCP", OR(E142="SNCP", E142="PNCP")), 'I8 Demand Data'!C15="4 NCP"), E142 &amp; 4, IF(AND(OR(E142="DNCP", OR(E142="SNCP", E142="PNCP")), 'I8 Demand Data'!C15="12 NCP"), E142 &amp; 12, "")))</f>
        <v/>
      </c>
      <c r="P142" s="1591" t="str">
        <f t="shared" si="16"/>
        <v>1840 &amp; 1845 D</v>
      </c>
      <c r="Q142" s="1591" t="str">
        <f t="shared" si="18"/>
        <v>1840 &amp; 1845 D</v>
      </c>
      <c r="R142" s="786"/>
      <c r="S142" s="786"/>
      <c r="T142" s="786"/>
    </row>
    <row r="143" spans="1:20" s="1580" customFormat="1" ht="38.25">
      <c r="A143" s="1585">
        <v>5095</v>
      </c>
      <c r="B143" s="1585" t="s">
        <v>911</v>
      </c>
      <c r="C143" s="1585" t="s">
        <v>624</v>
      </c>
      <c r="D143" s="1592" t="s">
        <v>1377</v>
      </c>
      <c r="E143" s="1593" t="s">
        <v>516</v>
      </c>
      <c r="F143" s="1615" t="str">
        <f t="shared" si="19"/>
        <v>1830 &amp; 1835 D</v>
      </c>
      <c r="G143" s="1616" t="s">
        <v>555</v>
      </c>
      <c r="H143" s="1617" t="s">
        <v>963</v>
      </c>
      <c r="I143" s="1595" t="str">
        <f t="shared" si="20"/>
        <v>1830 &amp; 1835 D</v>
      </c>
      <c r="J143" s="1595" t="str">
        <f t="shared" si="15"/>
        <v>1830 &amp; 1835 C</v>
      </c>
      <c r="K143" s="1595"/>
      <c r="L143" s="1595"/>
      <c r="M143" s="1588"/>
      <c r="N143" s="1597"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97" t="str">
        <f>IF(AND(OR(E143="DNCP", OR(E143="SNCP", E143="PNCP")), 'I8 Demand Data'!C15="1 NCP"), E143 &amp; 1, IF(AND(OR(E143="DNCP", OR(E143="SNCP", E143="PNCP")), 'I8 Demand Data'!C15="4 NCP"), E143 &amp; 4, IF(AND(OR(E143="DNCP", OR(E143="SNCP", E143="PNCP")), 'I8 Demand Data'!C15="12 NCP"), E143 &amp; 12, "")))</f>
        <v/>
      </c>
      <c r="P143" s="1597" t="str">
        <f t="shared" si="16"/>
        <v>1830 &amp; 1835 D</v>
      </c>
      <c r="Q143" s="1597" t="str">
        <f t="shared" si="18"/>
        <v>1830 &amp; 1835 D</v>
      </c>
      <c r="R143" s="786"/>
      <c r="S143" s="786"/>
      <c r="T143" s="786"/>
    </row>
    <row r="144" spans="1:20" s="1580" customFormat="1" ht="25.5">
      <c r="A144" s="1586">
        <v>5096</v>
      </c>
      <c r="B144" s="1586" t="s">
        <v>744</v>
      </c>
      <c r="C144" s="1586" t="s">
        <v>624</v>
      </c>
      <c r="D144" s="421" t="s">
        <v>1377</v>
      </c>
      <c r="E144" s="1598"/>
      <c r="F144" s="1612" t="str">
        <f t="shared" si="19"/>
        <v/>
      </c>
      <c r="G144" s="1613"/>
      <c r="H144" s="1614" t="s">
        <v>997</v>
      </c>
      <c r="I144" s="1599" t="str">
        <f t="shared" si="20"/>
        <v/>
      </c>
      <c r="J144" s="1599" t="str">
        <f t="shared" si="15"/>
        <v/>
      </c>
      <c r="K144" s="1599" t="s">
        <v>288</v>
      </c>
      <c r="L144" s="1599"/>
      <c r="M144" s="1588"/>
      <c r="N144" s="1591"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91" t="str">
        <f>IF(AND(OR(E144="DNCP", OR(E144="SNCP", E144="PNCP")), 'I8 Demand Data'!C15="1 NCP"), E144 &amp; 1, IF(AND(OR(E144="DNCP", OR(E144="SNCP", E144="PNCP")), 'I8 Demand Data'!C15="4 NCP"), E144 &amp; 4, IF(AND(OR(E144="DNCP", OR(E144="SNCP", E144="PNCP")), 'I8 Demand Data'!C15="12 NCP"), E144 &amp; 12, "")))</f>
        <v/>
      </c>
      <c r="P144" s="1591" t="str">
        <f t="shared" si="16"/>
        <v/>
      </c>
      <c r="Q144" s="1591" t="str">
        <f t="shared" si="18"/>
        <v/>
      </c>
      <c r="R144" s="786"/>
      <c r="S144" s="786"/>
      <c r="T144" s="786"/>
    </row>
    <row r="145" spans="1:20" s="1580" customFormat="1" ht="25.5">
      <c r="A145" s="1585">
        <v>5105</v>
      </c>
      <c r="B145" s="1585" t="s">
        <v>675</v>
      </c>
      <c r="C145" s="1585" t="s">
        <v>908</v>
      </c>
      <c r="D145" s="1592" t="s">
        <v>1377</v>
      </c>
      <c r="E145" s="1593" t="s">
        <v>1365</v>
      </c>
      <c r="F145" s="1615" t="str">
        <f t="shared" si="19"/>
        <v>1815-1855 D</v>
      </c>
      <c r="G145" s="1616" t="s">
        <v>1366</v>
      </c>
      <c r="H145" s="1617" t="s">
        <v>963</v>
      </c>
      <c r="I145" s="1595" t="str">
        <f t="shared" si="20"/>
        <v>1815-1855 D</v>
      </c>
      <c r="J145" s="1595" t="str">
        <f t="shared" si="15"/>
        <v>1815-1855 C</v>
      </c>
      <c r="K145" s="1595"/>
      <c r="L145" s="1595"/>
      <c r="M145" s="1588"/>
      <c r="N145" s="1597"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97" t="str">
        <f>IF(AND(OR(E145="DNCP", OR(E145="SNCP", E145="PNCP")), 'I8 Demand Data'!C15="1 NCP"), E145 &amp; 1, IF(AND(OR(E145="DNCP", OR(E145="SNCP", E145="PNCP")), 'I8 Demand Data'!C15="4 NCP"), E145 &amp; 4, IF(AND(OR(E145="DNCP", OR(E145="SNCP", E145="PNCP")), 'I8 Demand Data'!C15="12 NCP"), E145 &amp; 12, "")))</f>
        <v/>
      </c>
      <c r="P145" s="1597" t="str">
        <f t="shared" si="16"/>
        <v>1815-1855 D</v>
      </c>
      <c r="Q145" s="1597" t="str">
        <f t="shared" si="18"/>
        <v>1815-1855 D</v>
      </c>
      <c r="R145" s="786"/>
      <c r="S145" s="786"/>
      <c r="T145" s="786"/>
    </row>
    <row r="146" spans="1:20" s="1580" customFormat="1" ht="38.25">
      <c r="A146" s="1586">
        <v>5110</v>
      </c>
      <c r="B146" s="1586" t="s">
        <v>745</v>
      </c>
      <c r="C146" s="1586" t="s">
        <v>908</v>
      </c>
      <c r="D146" s="421" t="s">
        <v>1377</v>
      </c>
      <c r="E146" s="1598" t="s">
        <v>475</v>
      </c>
      <c r="F146" s="1612" t="str">
        <f t="shared" si="19"/>
        <v>1808 D</v>
      </c>
      <c r="G146" s="1613" t="s">
        <v>543</v>
      </c>
      <c r="H146" s="1614" t="s">
        <v>997</v>
      </c>
      <c r="I146" s="1599" t="str">
        <f t="shared" si="20"/>
        <v>1808 D</v>
      </c>
      <c r="J146" s="1599" t="str">
        <f t="shared" si="15"/>
        <v>1808 C</v>
      </c>
      <c r="K146" s="1599"/>
      <c r="L146" s="1599"/>
      <c r="M146" s="1588"/>
      <c r="N146" s="1591"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91" t="str">
        <f>IF(AND(OR(E146="DNCP", OR(E146="SNCP", E146="PNCP")), 'I8 Demand Data'!C15="1 NCP"), E146 &amp; 1, IF(AND(OR(E146="DNCP", OR(E146="SNCP", E146="PNCP")), 'I8 Demand Data'!C15="4 NCP"), E146 &amp; 4, IF(AND(OR(E146="DNCP", OR(E146="SNCP", E146="PNCP")), 'I8 Demand Data'!C15="12 NCP"), E146 &amp; 12, "")))</f>
        <v/>
      </c>
      <c r="P146" s="1591" t="str">
        <f t="shared" si="16"/>
        <v>1808 D</v>
      </c>
      <c r="Q146" s="1591" t="str">
        <f t="shared" si="18"/>
        <v>1808 D</v>
      </c>
      <c r="R146" s="786"/>
      <c r="S146" s="786"/>
      <c r="T146" s="786"/>
    </row>
    <row r="147" spans="1:20" s="1580" customFormat="1" ht="38.25">
      <c r="A147" s="1585">
        <v>5112</v>
      </c>
      <c r="B147" s="1585" t="s">
        <v>709</v>
      </c>
      <c r="C147" s="1585" t="s">
        <v>908</v>
      </c>
      <c r="D147" s="1592" t="s">
        <v>1377</v>
      </c>
      <c r="E147" s="1593" t="s">
        <v>489</v>
      </c>
      <c r="F147" s="1615" t="str">
        <f t="shared" si="19"/>
        <v>1815 D</v>
      </c>
      <c r="G147" s="1616" t="s">
        <v>544</v>
      </c>
      <c r="H147" s="1617"/>
      <c r="I147" s="1595" t="str">
        <f t="shared" si="20"/>
        <v>1815 D</v>
      </c>
      <c r="J147" s="1595" t="str">
        <f t="shared" si="15"/>
        <v>1815 C</v>
      </c>
      <c r="K147" s="1595"/>
      <c r="L147" s="1595"/>
      <c r="M147" s="1588"/>
      <c r="N147" s="1597"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97" t="str">
        <f>IF(AND(OR(E147="DNCP", OR(E147="SNCP", E147="PNCP")), 'I8 Demand Data'!C15="1 NCP"), E147 &amp; 1, IF(AND(OR(E147="DNCP", OR(E147="SNCP", E147="PNCP")), 'I8 Demand Data'!C15="4 NCP"), E147 &amp; 4, IF(AND(OR(E147="DNCP", OR(E147="SNCP", E147="PNCP")), 'I8 Demand Data'!C15="12 NCP"), E147 &amp; 12, "")))</f>
        <v/>
      </c>
      <c r="P147" s="1597" t="str">
        <f t="shared" si="16"/>
        <v>1815 D</v>
      </c>
      <c r="Q147" s="1597" t="str">
        <f t="shared" si="18"/>
        <v>1815 D</v>
      </c>
      <c r="R147" s="786"/>
      <c r="S147" s="786"/>
      <c r="T147" s="786"/>
    </row>
    <row r="148" spans="1:20" s="1580" customFormat="1" ht="38.25">
      <c r="A148" s="1586">
        <v>5114</v>
      </c>
      <c r="B148" s="1586" t="s">
        <v>1473</v>
      </c>
      <c r="C148" s="1586" t="s">
        <v>908</v>
      </c>
      <c r="D148" s="421" t="s">
        <v>1377</v>
      </c>
      <c r="E148" s="1598" t="s">
        <v>490</v>
      </c>
      <c r="F148" s="1612" t="str">
        <f t="shared" si="19"/>
        <v>1820 D</v>
      </c>
      <c r="G148" s="1613" t="s">
        <v>545</v>
      </c>
      <c r="H148" s="1614" t="s">
        <v>997</v>
      </c>
      <c r="I148" s="1599" t="str">
        <f t="shared" si="20"/>
        <v>1820 D</v>
      </c>
      <c r="J148" s="1599" t="str">
        <f t="shared" si="15"/>
        <v>1820 C</v>
      </c>
      <c r="K148" s="1599"/>
      <c r="L148" s="1599"/>
      <c r="M148" s="1588"/>
      <c r="N148" s="1591"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91" t="str">
        <f>IF(AND(OR(E148="DNCP", OR(E148="SNCP", E148="PNCP")), 'I8 Demand Data'!C15="1 NCP"), E148 &amp; 1, IF(AND(OR(E148="DNCP", OR(E148="SNCP", E148="PNCP")), 'I8 Demand Data'!C15="4 NCP"), E148 &amp; 4, IF(AND(OR(E148="DNCP", OR(E148="SNCP", E148="PNCP")), 'I8 Demand Data'!C15="12 NCP"), E148 &amp; 12, "")))</f>
        <v/>
      </c>
      <c r="P148" s="1591" t="str">
        <f t="shared" si="16"/>
        <v>1820 D</v>
      </c>
      <c r="Q148" s="1591" t="str">
        <f t="shared" si="18"/>
        <v>1820 D</v>
      </c>
      <c r="R148" s="786"/>
      <c r="S148" s="786"/>
      <c r="T148" s="786"/>
    </row>
    <row r="149" spans="1:20" s="1580" customFormat="1" ht="25.5">
      <c r="A149" s="1585">
        <v>5120</v>
      </c>
      <c r="B149" s="1585" t="s">
        <v>1474</v>
      </c>
      <c r="C149" s="1585" t="s">
        <v>908</v>
      </c>
      <c r="D149" s="1592" t="s">
        <v>1377</v>
      </c>
      <c r="E149" s="1593" t="s">
        <v>491</v>
      </c>
      <c r="F149" s="1615" t="str">
        <f t="shared" si="19"/>
        <v>1830 D</v>
      </c>
      <c r="G149" s="1616" t="s">
        <v>547</v>
      </c>
      <c r="H149" s="1617" t="s">
        <v>963</v>
      </c>
      <c r="I149" s="1595" t="str">
        <f t="shared" si="20"/>
        <v>1830 D</v>
      </c>
      <c r="J149" s="1595" t="str">
        <f t="shared" si="15"/>
        <v>1830 C</v>
      </c>
      <c r="K149" s="1595"/>
      <c r="L149" s="1595"/>
      <c r="M149" s="1588"/>
      <c r="N149" s="1597"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97" t="str">
        <f>IF(AND(OR(E149="DNCP", OR(E149="SNCP", E149="PNCP")), 'I8 Demand Data'!C15="1 NCP"), E149 &amp; 1, IF(AND(OR(E149="DNCP", OR(E149="SNCP", E149="PNCP")), 'I8 Demand Data'!C15="4 NCP"), E149 &amp; 4, IF(AND(OR(E149="DNCP", OR(E149="SNCP", E149="PNCP")), 'I8 Demand Data'!C15="12 NCP"), E149 &amp; 12, "")))</f>
        <v/>
      </c>
      <c r="P149" s="1597" t="str">
        <f t="shared" si="16"/>
        <v>1830 D</v>
      </c>
      <c r="Q149" s="1597" t="str">
        <f t="shared" si="18"/>
        <v>1830 D</v>
      </c>
      <c r="R149" s="786"/>
      <c r="S149" s="786"/>
      <c r="T149" s="786"/>
    </row>
    <row r="150" spans="1:20" s="1580" customFormat="1" ht="25.5">
      <c r="A150" s="1586">
        <v>5125</v>
      </c>
      <c r="B150" s="1586" t="s">
        <v>711</v>
      </c>
      <c r="C150" s="1586" t="s">
        <v>908</v>
      </c>
      <c r="D150" s="421" t="s">
        <v>1377</v>
      </c>
      <c r="E150" s="1598" t="s">
        <v>492</v>
      </c>
      <c r="F150" s="1612" t="str">
        <f t="shared" si="19"/>
        <v>1835 D</v>
      </c>
      <c r="G150" s="1613" t="s">
        <v>548</v>
      </c>
      <c r="H150" s="1614" t="s">
        <v>963</v>
      </c>
      <c r="I150" s="1599" t="str">
        <f t="shared" si="20"/>
        <v>1835 D</v>
      </c>
      <c r="J150" s="1599" t="str">
        <f t="shared" si="15"/>
        <v>1835 C</v>
      </c>
      <c r="K150" s="1599"/>
      <c r="L150" s="1599"/>
      <c r="M150" s="1588"/>
      <c r="N150" s="1591"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91" t="str">
        <f>IF(AND(OR(E150="DNCP", OR(E150="SNCP", E150="PNCP")), 'I8 Demand Data'!C15="1 NCP"), E150 &amp; 1, IF(AND(OR(E150="DNCP", OR(E150="SNCP", E150="PNCP")), 'I8 Demand Data'!C15="4 NCP"), E150 &amp; 4, IF(AND(OR(E150="DNCP", OR(E150="SNCP", E150="PNCP")), 'I8 Demand Data'!C15="12 NCP"), E150 &amp; 12, "")))</f>
        <v/>
      </c>
      <c r="P150" s="1591" t="str">
        <f t="shared" si="16"/>
        <v>1835 D</v>
      </c>
      <c r="Q150" s="1591" t="str">
        <f t="shared" si="18"/>
        <v>1835 D</v>
      </c>
      <c r="R150" s="786"/>
      <c r="S150" s="786"/>
      <c r="T150" s="786"/>
    </row>
    <row r="151" spans="1:20" s="1580" customFormat="1" ht="25.5">
      <c r="A151" s="1585">
        <v>5130</v>
      </c>
      <c r="B151" s="1585" t="s">
        <v>1475</v>
      </c>
      <c r="C151" s="1585" t="s">
        <v>908</v>
      </c>
      <c r="D151" s="1592" t="s">
        <v>1377</v>
      </c>
      <c r="E151" s="1593" t="s">
        <v>528</v>
      </c>
      <c r="F151" s="1615" t="str">
        <f t="shared" si="19"/>
        <v>1855 D</v>
      </c>
      <c r="G151" s="1616" t="s">
        <v>560</v>
      </c>
      <c r="H151" s="1617" t="s">
        <v>997</v>
      </c>
      <c r="I151" s="1595" t="str">
        <f t="shared" si="20"/>
        <v>1855 D</v>
      </c>
      <c r="J151" s="1595" t="str">
        <f t="shared" si="15"/>
        <v>1855 C</v>
      </c>
      <c r="K151" s="1595"/>
      <c r="L151" s="1595"/>
      <c r="M151" s="1588"/>
      <c r="N151" s="1597"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97" t="str">
        <f>IF(AND(OR(E151="DNCP", OR(E151="SNCP", E151="PNCP")), 'I8 Demand Data'!C15="1 NCP"), E151 &amp; 1, IF(AND(OR(E151="DNCP", OR(E151="SNCP", E151="PNCP")), 'I8 Demand Data'!C15="4 NCP"), E151 &amp; 4, IF(AND(OR(E151="DNCP", OR(E151="SNCP", E151="PNCP")), 'I8 Demand Data'!C15="12 NCP"), E151 &amp; 12, "")))</f>
        <v/>
      </c>
      <c r="P151" s="1597" t="str">
        <f t="shared" si="16"/>
        <v>1855 D</v>
      </c>
      <c r="Q151" s="1597" t="str">
        <f>IF(AND(N151="",O151=""),P151,IF(AND(O151="",P151=""),N151,O151))</f>
        <v>1855 D</v>
      </c>
      <c r="R151" s="786"/>
      <c r="S151" s="786"/>
      <c r="T151" s="786"/>
    </row>
    <row r="152" spans="1:20" s="1580" customFormat="1" ht="38.25">
      <c r="A152" s="1586">
        <v>5135</v>
      </c>
      <c r="B152" s="1586" t="s">
        <v>1476</v>
      </c>
      <c r="C152" s="1586" t="s">
        <v>908</v>
      </c>
      <c r="D152" s="421" t="s">
        <v>1377</v>
      </c>
      <c r="E152" s="1598" t="s">
        <v>516</v>
      </c>
      <c r="F152" s="1612" t="str">
        <f t="shared" si="19"/>
        <v>1830 &amp; 1835 D</v>
      </c>
      <c r="G152" s="1613" t="s">
        <v>555</v>
      </c>
      <c r="H152" s="1614" t="s">
        <v>963</v>
      </c>
      <c r="I152" s="1599" t="str">
        <f t="shared" si="20"/>
        <v>1830 &amp; 1835 D</v>
      </c>
      <c r="J152" s="1599" t="str">
        <f t="shared" si="15"/>
        <v>1830 &amp; 1835 C</v>
      </c>
      <c r="K152" s="1599"/>
      <c r="L152" s="1599"/>
      <c r="M152" s="1588"/>
      <c r="N152" s="1591"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91" t="str">
        <f>IF(AND(OR(E152="DNCP", OR(E152="SNCP", E152="PNCP")), 'I8 Demand Data'!C15="1 NCP"), E152 &amp; 1, IF(AND(OR(E152="DNCP", OR(E152="SNCP", E152="PNCP")), 'I8 Demand Data'!C15="4 NCP"), E152 &amp; 4, IF(AND(OR(E152="DNCP", OR(E152="SNCP", E152="PNCP")), 'I8 Demand Data'!C15="12 NCP"), E152 &amp; 12, "")))</f>
        <v/>
      </c>
      <c r="P152" s="1591" t="str">
        <f t="shared" si="16"/>
        <v>1830 &amp; 1835 D</v>
      </c>
      <c r="Q152" s="1591" t="str">
        <f t="shared" si="18"/>
        <v>1830 &amp; 1835 D</v>
      </c>
      <c r="R152" s="786"/>
      <c r="S152" s="786"/>
      <c r="T152" s="786"/>
    </row>
    <row r="153" spans="1:20" s="1580" customFormat="1" ht="25.5">
      <c r="A153" s="1585">
        <v>5145</v>
      </c>
      <c r="B153" s="1585" t="s">
        <v>1477</v>
      </c>
      <c r="C153" s="1585" t="s">
        <v>908</v>
      </c>
      <c r="D153" s="1592" t="s">
        <v>1377</v>
      </c>
      <c r="E153" s="1593" t="s">
        <v>517</v>
      </c>
      <c r="F153" s="1615" t="str">
        <f t="shared" si="19"/>
        <v>1840 D</v>
      </c>
      <c r="G153" s="1616" t="s">
        <v>556</v>
      </c>
      <c r="H153" s="1617" t="s">
        <v>963</v>
      </c>
      <c r="I153" s="1595" t="str">
        <f t="shared" si="20"/>
        <v>1840 D</v>
      </c>
      <c r="J153" s="1595" t="str">
        <f t="shared" si="15"/>
        <v>1840 C</v>
      </c>
      <c r="K153" s="1595"/>
      <c r="L153" s="1595"/>
      <c r="M153" s="1588"/>
      <c r="N153" s="1597"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97" t="str">
        <f>IF(AND(OR(E153="DNCP", OR(E153="SNCP", E153="PNCP")), 'I8 Demand Data'!C15="1 NCP"), E153 &amp; 1, IF(AND(OR(E153="DNCP", OR(E153="SNCP", E153="PNCP")), 'I8 Demand Data'!C15="4 NCP"), E153 &amp; 4, IF(AND(OR(E153="DNCP", OR(E153="SNCP", E153="PNCP")), 'I8 Demand Data'!C15="12 NCP"), E153 &amp; 12, "")))</f>
        <v/>
      </c>
      <c r="P153" s="1597" t="str">
        <f t="shared" si="16"/>
        <v>1840 D</v>
      </c>
      <c r="Q153" s="1597" t="str">
        <f t="shared" si="18"/>
        <v>1840 D</v>
      </c>
      <c r="R153" s="786"/>
      <c r="S153" s="786"/>
      <c r="T153" s="786"/>
    </row>
    <row r="154" spans="1:20" s="1580" customFormat="1" ht="38.25">
      <c r="A154" s="1586">
        <v>5150</v>
      </c>
      <c r="B154" s="1586" t="s">
        <v>1478</v>
      </c>
      <c r="C154" s="1586" t="s">
        <v>908</v>
      </c>
      <c r="D154" s="421" t="s">
        <v>1377</v>
      </c>
      <c r="E154" s="1598" t="s">
        <v>525</v>
      </c>
      <c r="F154" s="1612" t="str">
        <f t="shared" si="19"/>
        <v>1845 D</v>
      </c>
      <c r="G154" s="1613" t="s">
        <v>557</v>
      </c>
      <c r="H154" s="1614" t="s">
        <v>963</v>
      </c>
      <c r="I154" s="1599" t="str">
        <f t="shared" si="20"/>
        <v>1845 D</v>
      </c>
      <c r="J154" s="1599" t="str">
        <f t="shared" si="15"/>
        <v>1845 C</v>
      </c>
      <c r="K154" s="1599"/>
      <c r="L154" s="1599"/>
      <c r="M154" s="1588"/>
      <c r="N154" s="1591"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91" t="str">
        <f>IF(AND(OR(E154="DNCP", OR(E154="SNCP", E154="PNCP")), 'I8 Demand Data'!C15="1 NCP"), E154 &amp; 1, IF(AND(OR(E154="DNCP", OR(E154="SNCP", E154="PNCP")), 'I8 Demand Data'!C15="4 NCP"), E154 &amp; 4, IF(AND(OR(E154="DNCP", OR(E154="SNCP", E154="PNCP")), 'I8 Demand Data'!C15="12 NCP"), E154 &amp; 12, "")))</f>
        <v/>
      </c>
      <c r="P154" s="1591" t="str">
        <f t="shared" si="16"/>
        <v>1845 D</v>
      </c>
      <c r="Q154" s="1591" t="str">
        <f t="shared" si="18"/>
        <v>1845 D</v>
      </c>
      <c r="R154" s="786"/>
      <c r="S154" s="786"/>
      <c r="T154" s="786"/>
    </row>
    <row r="155" spans="1:20" s="1580" customFormat="1" ht="25.5">
      <c r="A155" s="1585">
        <v>5155</v>
      </c>
      <c r="B155" s="1585" t="s">
        <v>1479</v>
      </c>
      <c r="C155" s="1585" t="s">
        <v>908</v>
      </c>
      <c r="D155" s="1592" t="s">
        <v>1377</v>
      </c>
      <c r="E155" s="1593" t="s">
        <v>528</v>
      </c>
      <c r="F155" s="1615" t="str">
        <f t="shared" si="19"/>
        <v>1855 D</v>
      </c>
      <c r="G155" s="1616" t="s">
        <v>560</v>
      </c>
      <c r="H155" s="1617" t="s">
        <v>997</v>
      </c>
      <c r="I155" s="1595" t="str">
        <f t="shared" si="20"/>
        <v>1855 D</v>
      </c>
      <c r="J155" s="1595" t="str">
        <f t="shared" si="15"/>
        <v>1855 C</v>
      </c>
      <c r="K155" s="1595"/>
      <c r="L155" s="1595"/>
      <c r="M155" s="1588"/>
      <c r="N155" s="1597"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97" t="str">
        <f>IF(AND(OR(E155="DNCP", OR(E155="SNCP", E155="PNCP")), 'I8 Demand Data'!C15="1 NCP"), E155 &amp; 1, IF(AND(OR(E155="DNCP", OR(E155="SNCP", E155="PNCP")), 'I8 Demand Data'!C15="4 NCP"), E155 &amp; 4, IF(AND(OR(E155="DNCP", OR(E155="SNCP", E155="PNCP")), 'I8 Demand Data'!C15="12 NCP"), E155 &amp; 12, "")))</f>
        <v/>
      </c>
      <c r="P155" s="1597" t="str">
        <f t="shared" si="16"/>
        <v>1855 D</v>
      </c>
      <c r="Q155" s="1597" t="str">
        <f t="shared" si="18"/>
        <v>1855 D</v>
      </c>
      <c r="R155" s="786"/>
      <c r="S155" s="786"/>
      <c r="T155" s="786"/>
    </row>
    <row r="156" spans="1:20" s="1580" customFormat="1" ht="25.5">
      <c r="A156" s="1586">
        <v>5160</v>
      </c>
      <c r="B156" s="1586" t="s">
        <v>1480</v>
      </c>
      <c r="C156" s="1586" t="s">
        <v>908</v>
      </c>
      <c r="D156" s="421" t="s">
        <v>1377</v>
      </c>
      <c r="E156" s="1598" t="s">
        <v>527</v>
      </c>
      <c r="F156" s="1612" t="str">
        <f t="shared" si="19"/>
        <v>1850 D</v>
      </c>
      <c r="G156" s="1613" t="s">
        <v>559</v>
      </c>
      <c r="H156" s="1614" t="s">
        <v>963</v>
      </c>
      <c r="I156" s="1599" t="str">
        <f t="shared" si="20"/>
        <v>1850 D</v>
      </c>
      <c r="J156" s="1599" t="str">
        <f t="shared" si="15"/>
        <v>1850 C</v>
      </c>
      <c r="K156" s="1599"/>
      <c r="L156" s="1599"/>
      <c r="M156" s="1588"/>
      <c r="N156" s="1591"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91" t="str">
        <f>IF(AND(OR(E156="DNCP", OR(E156="SNCP", E156="PNCP", E156="LTNCP")), 'I8 Demand Data'!C15="1 NCP"), E156 &amp; 1, IF(AND(OR(E156="DNCP", OR(E156="SNCP", E156="PNCP", E156="LTNCP")), 'I8 Demand Data'!C15="4 NCP"), E156 &amp; 4, IF(AND(OR(E156="DNCP", OR(E156="SNCP", E156="PNCP", E156="LTNCP")), 'I8 Demand Data'!C15="12 NCP"), E156 &amp; 12, "")))</f>
        <v/>
      </c>
      <c r="P156" s="1591" t="str">
        <f t="shared" si="16"/>
        <v>1850 D</v>
      </c>
      <c r="Q156" s="1591" t="str">
        <f t="shared" si="18"/>
        <v>1850 D</v>
      </c>
      <c r="R156" s="786"/>
      <c r="S156" s="786"/>
      <c r="T156" s="786"/>
    </row>
    <row r="157" spans="1:20" s="1580" customFormat="1" ht="25.5">
      <c r="A157" s="1585">
        <v>5175</v>
      </c>
      <c r="B157" s="1585" t="s">
        <v>870</v>
      </c>
      <c r="C157" s="1585" t="s">
        <v>908</v>
      </c>
      <c r="D157" s="1592" t="s">
        <v>1378</v>
      </c>
      <c r="E157" s="1593" t="s">
        <v>529</v>
      </c>
      <c r="F157" s="1615" t="str">
        <f t="shared" si="19"/>
        <v>1860 D</v>
      </c>
      <c r="G157" s="1616" t="s">
        <v>561</v>
      </c>
      <c r="H157" s="1617"/>
      <c r="I157" s="1595" t="str">
        <f t="shared" si="20"/>
        <v>1860 D</v>
      </c>
      <c r="J157" s="1595" t="str">
        <f t="shared" ref="J157:J199" si="21">IF(ISBLANK(G157), "", (G157))</f>
        <v>1860 C</v>
      </c>
      <c r="K157" s="1595"/>
      <c r="L157" s="1595"/>
      <c r="M157" s="1588"/>
      <c r="N157" s="1597"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97" t="str">
        <f>IF(AND(OR(E157="DNCP", OR(E157="SNCP", E157="PNCP")), 'I8 Demand Data'!C15="1 NCP"), E157 &amp; 1, IF(AND(OR(E157="DNCP", OR(E157="SNCP", E157="PNCP")), 'I8 Demand Data'!C15="4 NCP"), E157 &amp; 4, IF(AND(OR(E157="DNCP", OR(E157="SNCP", E157="PNCP")), 'I8 Demand Data'!C15="12 NCP"), E157 &amp; 12, "")))</f>
        <v/>
      </c>
      <c r="P157" s="1597" t="str">
        <f t="shared" si="16"/>
        <v>1860 D</v>
      </c>
      <c r="Q157" s="1597" t="str">
        <f t="shared" si="18"/>
        <v>1860 D</v>
      </c>
      <c r="R157" s="786"/>
      <c r="S157" s="786"/>
      <c r="T157" s="786"/>
    </row>
    <row r="158" spans="1:20" s="1580" customFormat="1" ht="38.25">
      <c r="A158" s="1586">
        <v>5305</v>
      </c>
      <c r="B158" s="1586" t="s">
        <v>880</v>
      </c>
      <c r="C158" s="1586" t="s">
        <v>625</v>
      </c>
      <c r="D158" s="421" t="s">
        <v>1378</v>
      </c>
      <c r="E158" s="1598" t="s">
        <v>997</v>
      </c>
      <c r="F158" s="1612"/>
      <c r="G158" s="1613" t="s">
        <v>504</v>
      </c>
      <c r="H158" s="1614"/>
      <c r="I158" s="1599"/>
      <c r="J158" s="1599" t="str">
        <f>IF(ISBLANK(G158), "", (G158))</f>
        <v>CWNB</v>
      </c>
      <c r="K158" s="1599"/>
      <c r="L158" s="1599"/>
      <c r="M158" s="1588"/>
      <c r="N158" s="1591"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91" t="str">
        <f>IF(AND(OR(E158="DNCP", OR(E158="SNCP", E158="PNCP")), 'I8 Demand Data'!C15="1 NCP"), E158 &amp; 1, IF(AND(OR(E158="DNCP", OR(E158="SNCP", E158="PNCP")), 'I8 Demand Data'!C15="4 NCP"), E158 &amp; 4, IF(AND(OR(E158="DNCP", OR(E158="SNCP", E158="PNCP")), 'I8 Demand Data'!C15="12 NCP"), E158 &amp; 12, "")))</f>
        <v/>
      </c>
      <c r="P158" s="1591" t="str">
        <f t="shared" ref="P158:P205" si="22">IF(ISBLANK(E158), "", IF(ISERROR(SEARCH("cp",E158)), E158, ""))</f>
        <v xml:space="preserve"> </v>
      </c>
      <c r="Q158" s="1591" t="str">
        <f t="shared" si="18"/>
        <v xml:space="preserve"> </v>
      </c>
      <c r="R158" s="786"/>
      <c r="S158" s="786"/>
      <c r="T158" s="786"/>
    </row>
    <row r="159" spans="1:20" s="1580" customFormat="1" ht="38.25">
      <c r="A159" s="1585">
        <v>5310</v>
      </c>
      <c r="B159" s="1585" t="s">
        <v>240</v>
      </c>
      <c r="C159" s="1585" t="s">
        <v>625</v>
      </c>
      <c r="D159" s="1592" t="s">
        <v>1378</v>
      </c>
      <c r="E159" s="1593"/>
      <c r="F159" s="1615"/>
      <c r="G159" s="1616" t="s">
        <v>1216</v>
      </c>
      <c r="H159" s="1617"/>
      <c r="I159" s="1595"/>
      <c r="J159" s="1595" t="str">
        <f t="shared" si="21"/>
        <v>CWMR</v>
      </c>
      <c r="K159" s="1595"/>
      <c r="L159" s="1595"/>
      <c r="M159" s="1588"/>
      <c r="N159" s="1597"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97" t="str">
        <f>IF(AND(OR(E159="DNCP", OR(E159="SNCP", E159="PNCP")), 'I8 Demand Data'!C15="1 NCP"), E159 &amp; 1, IF(AND(OR(E159="DNCP", OR(E159="SNCP", E159="PNCP")), 'I8 Demand Data'!C15="4 NCP"), E159 &amp; 4, IF(AND(OR(E159="DNCP", OR(E159="SNCP", E159="PNCP")), 'I8 Demand Data'!C15="12 NCP"), E159 &amp; 12, "")))</f>
        <v/>
      </c>
      <c r="P159" s="1597" t="str">
        <f t="shared" si="22"/>
        <v/>
      </c>
      <c r="Q159" s="1597" t="str">
        <f t="shared" si="18"/>
        <v/>
      </c>
      <c r="R159" s="786"/>
      <c r="S159" s="786"/>
      <c r="T159" s="786"/>
    </row>
    <row r="160" spans="1:20" s="1580" customFormat="1" ht="38.25">
      <c r="A160" s="1586">
        <v>5315</v>
      </c>
      <c r="B160" s="1586" t="s">
        <v>344</v>
      </c>
      <c r="C160" s="1586" t="s">
        <v>625</v>
      </c>
      <c r="D160" s="421" t="s">
        <v>1378</v>
      </c>
      <c r="E160" s="1598" t="s">
        <v>997</v>
      </c>
      <c r="F160" s="1612"/>
      <c r="G160" s="1613" t="s">
        <v>504</v>
      </c>
      <c r="H160" s="1614"/>
      <c r="I160" s="1599"/>
      <c r="J160" s="1599" t="str">
        <f>IF(ISBLANK(G160), "", (G160))</f>
        <v>CWNB</v>
      </c>
      <c r="K160" s="1599"/>
      <c r="L160" s="1599"/>
      <c r="M160" s="1588"/>
      <c r="N160" s="1591"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91" t="str">
        <f>IF(AND(OR(E160="DNCP", OR(E160="SNCP", E160="PNCP")), 'I8 Demand Data'!C15="1 NCP"), E160 &amp; 1, IF(AND(OR(E160="DNCP", OR(E160="SNCP", E160="PNCP")), 'I8 Demand Data'!C15="4 NCP"), E160 &amp; 4, IF(AND(OR(E160="DNCP", OR(E160="SNCP", E160="PNCP")), 'I8 Demand Data'!C15="12 NCP"), E160 &amp; 12, "")))</f>
        <v/>
      </c>
      <c r="P160" s="1591" t="str">
        <f t="shared" si="22"/>
        <v xml:space="preserve"> </v>
      </c>
      <c r="Q160" s="1591" t="str">
        <f t="shared" si="18"/>
        <v xml:space="preserve"> </v>
      </c>
      <c r="R160" s="786"/>
      <c r="S160" s="786"/>
      <c r="T160" s="786"/>
    </row>
    <row r="161" spans="1:20" s="1580" customFormat="1" ht="38.25">
      <c r="A161" s="1585">
        <v>5320</v>
      </c>
      <c r="B161" s="1585" t="s">
        <v>345</v>
      </c>
      <c r="C161" s="1585" t="s">
        <v>625</v>
      </c>
      <c r="D161" s="1592" t="s">
        <v>1378</v>
      </c>
      <c r="E161" s="1593"/>
      <c r="F161" s="1615"/>
      <c r="G161" s="1616" t="s">
        <v>504</v>
      </c>
      <c r="H161" s="1617"/>
      <c r="I161" s="1595"/>
      <c r="J161" s="1595" t="str">
        <f t="shared" si="21"/>
        <v>CWNB</v>
      </c>
      <c r="K161" s="1595"/>
      <c r="L161" s="1595"/>
      <c r="M161" s="1588"/>
      <c r="N161" s="1597"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97" t="str">
        <f>IF(AND(OR(E161="DNCP", OR(E161="SNCP", E161="PNCP")), 'I8 Demand Data'!C15="1 NCP"), E161 &amp; 1, IF(AND(OR(E161="DNCP", OR(E161="SNCP", E161="PNCP")), 'I8 Demand Data'!C15="4 NCP"), E161 &amp; 4, IF(AND(OR(E161="DNCP", OR(E161="SNCP", E161="PNCP")), 'I8 Demand Data'!C15="12 NCP"), E161 &amp; 12, "")))</f>
        <v/>
      </c>
      <c r="P161" s="1597" t="str">
        <f t="shared" si="22"/>
        <v/>
      </c>
      <c r="Q161" s="1597" t="str">
        <f t="shared" si="18"/>
        <v/>
      </c>
      <c r="R161" s="786"/>
      <c r="S161" s="786"/>
      <c r="T161" s="786"/>
    </row>
    <row r="162" spans="1:20" s="1580" customFormat="1" ht="38.25">
      <c r="A162" s="1585">
        <v>5325</v>
      </c>
      <c r="B162" s="1586" t="s">
        <v>346</v>
      </c>
      <c r="C162" s="1586" t="s">
        <v>625</v>
      </c>
      <c r="D162" s="421" t="s">
        <v>1378</v>
      </c>
      <c r="E162" s="1598"/>
      <c r="F162" s="1612"/>
      <c r="G162" s="1613" t="s">
        <v>504</v>
      </c>
      <c r="H162" s="1614"/>
      <c r="I162" s="1599"/>
      <c r="J162" s="1599" t="str">
        <f t="shared" si="21"/>
        <v>CWNB</v>
      </c>
      <c r="K162" s="1599"/>
      <c r="L162" s="1599"/>
      <c r="M162" s="1588"/>
      <c r="N162" s="1591"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91" t="str">
        <f>IF(AND(OR(E162="DNCP", OR(E162="SNCP", E162="PNCP")), 'I8 Demand Data'!C15="1 NCP"), E162 &amp; 1, IF(AND(OR(E162="DNCP", OR(E162="SNCP", E162="PNCP")), 'I8 Demand Data'!C15="4 NCP"), E162 &amp; 4, IF(AND(OR(E162="DNCP", OR(E162="SNCP", E162="PNCP")), 'I8 Demand Data'!C15="12 NCP"), E162 &amp; 12, "")))</f>
        <v/>
      </c>
      <c r="P162" s="1591" t="str">
        <f t="shared" si="22"/>
        <v/>
      </c>
      <c r="Q162" s="1591" t="str">
        <f t="shared" si="18"/>
        <v/>
      </c>
      <c r="R162" s="786"/>
      <c r="S162" s="786"/>
      <c r="T162" s="786"/>
    </row>
    <row r="163" spans="1:20" s="1580" customFormat="1" ht="38.25">
      <c r="A163" s="1585">
        <v>5330</v>
      </c>
      <c r="B163" s="1585" t="s">
        <v>347</v>
      </c>
      <c r="C163" s="1585" t="s">
        <v>625</v>
      </c>
      <c r="D163" s="1592" t="s">
        <v>1378</v>
      </c>
      <c r="E163" s="1593"/>
      <c r="F163" s="1615"/>
      <c r="G163" s="1616" t="s">
        <v>504</v>
      </c>
      <c r="H163" s="1617"/>
      <c r="I163" s="1595"/>
      <c r="J163" s="1595" t="str">
        <f t="shared" si="21"/>
        <v>CWNB</v>
      </c>
      <c r="K163" s="1595"/>
      <c r="L163" s="1595"/>
      <c r="M163" s="1588"/>
      <c r="N163" s="1597"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97" t="str">
        <f>IF(AND(OR(E163="DNCP", OR(E163="SNCP", E163="PNCP")), 'I8 Demand Data'!C15="1 NCP"), E163 &amp; 1, IF(AND(OR(E163="DNCP", OR(E163="SNCP", E163="PNCP")), 'I8 Demand Data'!C15="4 NCP"), E163 &amp; 4, IF(AND(OR(E163="DNCP", OR(E163="SNCP", E163="PNCP")), 'I8 Demand Data'!C15="12 NCP"), E163 &amp; 12, "")))</f>
        <v/>
      </c>
      <c r="P163" s="1597" t="str">
        <f t="shared" si="22"/>
        <v/>
      </c>
      <c r="Q163" s="1597" t="str">
        <f t="shared" si="18"/>
        <v/>
      </c>
      <c r="R163" s="786"/>
      <c r="S163" s="786"/>
      <c r="T163" s="786"/>
    </row>
    <row r="164" spans="1:20" s="1580" customFormat="1" ht="25.5">
      <c r="A164" s="1586">
        <v>5335</v>
      </c>
      <c r="B164" s="1586" t="s">
        <v>348</v>
      </c>
      <c r="C164" s="1586" t="s">
        <v>5</v>
      </c>
      <c r="D164" s="421" t="s">
        <v>1378</v>
      </c>
      <c r="E164" s="1598"/>
      <c r="F164" s="1612"/>
      <c r="G164" s="1613" t="s">
        <v>681</v>
      </c>
      <c r="H164" s="1614"/>
      <c r="I164" s="1599"/>
      <c r="J164" s="1599" t="str">
        <f t="shared" si="21"/>
        <v>BDHA</v>
      </c>
      <c r="K164" s="1599"/>
      <c r="L164" s="1599"/>
      <c r="M164" s="1588"/>
      <c r="N164" s="1591"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91" t="str">
        <f>IF(AND(OR(E164="DNCP", OR(E164="SNCP", E164="PNCP")), 'I8 Demand Data'!C15="1 NCP"), E164 &amp; 1, IF(AND(OR(E164="DNCP", OR(E164="SNCP", E164="PNCP")), 'I8 Demand Data'!C15="4 NCP"), E164 &amp; 4, IF(AND(OR(E164="DNCP", OR(E164="SNCP", E164="PNCP")), 'I8 Demand Data'!C15="12 NCP"), E164 &amp; 12, "")))</f>
        <v/>
      </c>
      <c r="P164" s="1591" t="str">
        <f t="shared" si="22"/>
        <v/>
      </c>
      <c r="Q164" s="1591" t="str">
        <f t="shared" si="18"/>
        <v/>
      </c>
      <c r="R164" s="786"/>
      <c r="S164" s="786"/>
      <c r="T164" s="786"/>
    </row>
    <row r="165" spans="1:20" s="1580" customFormat="1" ht="38.25">
      <c r="A165" s="1585">
        <v>5340</v>
      </c>
      <c r="B165" s="1585" t="s">
        <v>349</v>
      </c>
      <c r="C165" s="1585" t="s">
        <v>625</v>
      </c>
      <c r="D165" s="1592" t="s">
        <v>1378</v>
      </c>
      <c r="E165" s="1593"/>
      <c r="F165" s="1615"/>
      <c r="G165" s="1616" t="s">
        <v>504</v>
      </c>
      <c r="H165" s="1617"/>
      <c r="I165" s="1595"/>
      <c r="J165" s="1595" t="str">
        <f t="shared" si="21"/>
        <v>CWNB</v>
      </c>
      <c r="K165" s="1595"/>
      <c r="L165" s="1595"/>
      <c r="M165" s="1588"/>
      <c r="N165" s="1597"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97" t="str">
        <f>IF(AND(OR(E165="DNCP", OR(E165="SNCP", E165="PNCP")), 'I8 Demand Data'!C15="1 NCP"), E165 &amp; 1, IF(AND(OR(E165="DNCP", OR(E165="SNCP", E165="PNCP")), 'I8 Demand Data'!C15="4 NCP"), E165 &amp; 4, IF(AND(OR(E165="DNCP", OR(E165="SNCP", E165="PNCP")), 'I8 Demand Data'!C15="12 NCP"), E165 &amp; 12, "")))</f>
        <v/>
      </c>
      <c r="P165" s="1597" t="str">
        <f t="shared" si="22"/>
        <v/>
      </c>
      <c r="Q165" s="1597" t="str">
        <f t="shared" si="18"/>
        <v/>
      </c>
      <c r="R165" s="786"/>
      <c r="S165" s="786"/>
      <c r="T165" s="786"/>
    </row>
    <row r="166" spans="1:20" s="1580" customFormat="1" ht="38.25">
      <c r="A166" s="1586">
        <v>5405</v>
      </c>
      <c r="B166" s="1586" t="s">
        <v>880</v>
      </c>
      <c r="C166" s="1586" t="s">
        <v>622</v>
      </c>
      <c r="D166" s="421" t="s">
        <v>1379</v>
      </c>
      <c r="E166" s="1598"/>
      <c r="F166" s="1612"/>
      <c r="G166" s="1613"/>
      <c r="H166" s="1614"/>
      <c r="I166" s="1599"/>
      <c r="J166" s="1599" t="str">
        <f t="shared" si="21"/>
        <v/>
      </c>
      <c r="K166" s="1599" t="s">
        <v>288</v>
      </c>
      <c r="L166" s="1599"/>
      <c r="M166" s="1588"/>
      <c r="N166" s="1591"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91" t="str">
        <f>IF(AND(OR(E166="DNCP", OR(E166="SNCP", E166="PNCP")), 'I8 Demand Data'!C15="1 NCP"), E166 &amp; 1, IF(AND(OR(E166="DNCP", OR(E166="SNCP", E166="PNCP")), 'I8 Demand Data'!C15="4 NCP"), E166 &amp; 4, IF(AND(OR(E166="DNCP", OR(E166="SNCP", E166="PNCP")), 'I8 Demand Data'!C15="12 NCP"), E166 &amp; 12, "")))</f>
        <v/>
      </c>
      <c r="P166" s="1591" t="str">
        <f t="shared" si="22"/>
        <v/>
      </c>
      <c r="Q166" s="1591" t="str">
        <f t="shared" si="18"/>
        <v/>
      </c>
      <c r="R166" s="786"/>
      <c r="S166" s="786"/>
      <c r="T166" s="786"/>
    </row>
    <row r="167" spans="1:20" s="1580" customFormat="1" ht="38.25">
      <c r="A167" s="1585">
        <v>5410</v>
      </c>
      <c r="B167" s="1585" t="s">
        <v>350</v>
      </c>
      <c r="C167" s="1585" t="s">
        <v>622</v>
      </c>
      <c r="D167" s="1592" t="s">
        <v>1379</v>
      </c>
      <c r="E167" s="1593"/>
      <c r="F167" s="1615"/>
      <c r="G167" s="1616"/>
      <c r="H167" s="1617"/>
      <c r="I167" s="1595"/>
      <c r="J167" s="1595" t="str">
        <f t="shared" si="21"/>
        <v/>
      </c>
      <c r="K167" s="1595" t="s">
        <v>288</v>
      </c>
      <c r="L167" s="1595"/>
      <c r="M167" s="1588"/>
      <c r="N167" s="1597"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97" t="str">
        <f>IF(AND(OR(E167="DNCP", OR(E167="SNCP", E167="PNCP")), 'I8 Demand Data'!C15="1 NCP"), E167 &amp; 1, IF(AND(OR(E167="DNCP", OR(E167="SNCP", E167="PNCP")), 'I8 Demand Data'!C15="4 NCP"), E167 &amp; 4, IF(AND(OR(E167="DNCP", OR(E167="SNCP", E167="PNCP")), 'I8 Demand Data'!C15="12 NCP"), E167 &amp; 12, "")))</f>
        <v/>
      </c>
      <c r="P167" s="1597" t="str">
        <f t="shared" si="22"/>
        <v/>
      </c>
      <c r="Q167" s="1597" t="str">
        <f t="shared" si="18"/>
        <v/>
      </c>
      <c r="R167" s="786"/>
      <c r="S167" s="786"/>
      <c r="T167" s="786"/>
    </row>
    <row r="168" spans="1:20" s="1580" customFormat="1" ht="38.25">
      <c r="A168" s="1586">
        <v>5415</v>
      </c>
      <c r="B168" s="1586" t="s">
        <v>1502</v>
      </c>
      <c r="C168" s="1586" t="s">
        <v>1511</v>
      </c>
      <c r="D168" s="421" t="s">
        <v>1379</v>
      </c>
      <c r="E168" s="1598"/>
      <c r="F168" s="1612"/>
      <c r="G168" s="1613" t="s">
        <v>997</v>
      </c>
      <c r="H168" s="1614"/>
      <c r="I168" s="1599"/>
      <c r="J168" s="1599" t="str">
        <f t="shared" si="21"/>
        <v xml:space="preserve"> </v>
      </c>
      <c r="K168" s="1599" t="s">
        <v>288</v>
      </c>
      <c r="L168" s="1599"/>
      <c r="M168" s="1588"/>
      <c r="N168" s="1591"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91" t="str">
        <f>IF(AND(OR(E168="DNCP", OR(E168="SNCP", E168="PNCP")), 'I8 Demand Data'!C15="1 NCP"), E168 &amp; 1, IF(AND(OR(E168="DNCP", OR(E168="SNCP", E168="PNCP")), 'I8 Demand Data'!C15="4 NCP"), E168 &amp; 4, IF(AND(OR(E168="DNCP", OR(E168="SNCP", E168="PNCP")), 'I8 Demand Data'!C15="12 NCP"), E168 &amp; 12, "")))</f>
        <v/>
      </c>
      <c r="P168" s="1591" t="str">
        <f t="shared" si="22"/>
        <v/>
      </c>
      <c r="Q168" s="1591" t="str">
        <f t="shared" si="18"/>
        <v/>
      </c>
      <c r="R168" s="786"/>
      <c r="S168" s="786"/>
      <c r="T168" s="786"/>
    </row>
    <row r="169" spans="1:20" s="1580" customFormat="1" ht="38.25">
      <c r="A169" s="1585">
        <v>5420</v>
      </c>
      <c r="B169" s="1585" t="s">
        <v>1503</v>
      </c>
      <c r="C169" s="1585" t="s">
        <v>622</v>
      </c>
      <c r="D169" s="1592" t="s">
        <v>1379</v>
      </c>
      <c r="E169" s="1593"/>
      <c r="F169" s="1615"/>
      <c r="G169" s="1616" t="s">
        <v>997</v>
      </c>
      <c r="H169" s="1617"/>
      <c r="I169" s="1595"/>
      <c r="J169" s="1595" t="str">
        <f t="shared" si="21"/>
        <v xml:space="preserve"> </v>
      </c>
      <c r="K169" s="1595" t="s">
        <v>1471</v>
      </c>
      <c r="L169" s="1595"/>
      <c r="M169" s="1588"/>
      <c r="N169" s="1597"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97" t="str">
        <f>IF(AND(OR(E169="DNCP", OR(E169="SNCP", E169="PNCP")), 'I8 Demand Data'!C15="1 NCP"), E169 &amp; 1, IF(AND(OR(E169="DNCP", OR(E169="SNCP", E169="PNCP")), 'I8 Demand Data'!C15="4 NCP"), E169 &amp; 4, IF(AND(OR(E169="DNCP", OR(E169="SNCP", E169="PNCP")), 'I8 Demand Data'!C15="12 NCP"), E169 &amp; 12, "")))</f>
        <v/>
      </c>
      <c r="P169" s="1597" t="str">
        <f t="shared" si="22"/>
        <v/>
      </c>
      <c r="Q169" s="1597" t="str">
        <f t="shared" si="18"/>
        <v/>
      </c>
      <c r="R169" s="786"/>
      <c r="S169" s="786"/>
      <c r="T169" s="786"/>
    </row>
    <row r="170" spans="1:20" s="1580" customFormat="1" ht="38.25">
      <c r="A170" s="1586">
        <v>5425</v>
      </c>
      <c r="B170" s="1586" t="s">
        <v>1504</v>
      </c>
      <c r="C170" s="1586" t="s">
        <v>622</v>
      </c>
      <c r="D170" s="421" t="s">
        <v>1379</v>
      </c>
      <c r="E170" s="1598"/>
      <c r="F170" s="1612"/>
      <c r="G170" s="1613" t="s">
        <v>997</v>
      </c>
      <c r="H170" s="1614"/>
      <c r="I170" s="1599"/>
      <c r="J170" s="1599" t="str">
        <f t="shared" si="21"/>
        <v xml:space="preserve"> </v>
      </c>
      <c r="K170" s="1599" t="s">
        <v>288</v>
      </c>
      <c r="L170" s="1599"/>
      <c r="M170" s="1588"/>
      <c r="N170" s="1591"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91" t="str">
        <f>IF(AND(OR(E170="DNCP", OR(E170="SNCP", E170="PNCP")), 'I8 Demand Data'!C15="1 NCP"), E170 &amp; 1, IF(AND(OR(E170="DNCP", OR(E170="SNCP", E170="PNCP")), 'I8 Demand Data'!C15="4 NCP"), E170 &amp; 4, IF(AND(OR(E170="DNCP", OR(E170="SNCP", E170="PNCP")), 'I8 Demand Data'!C15="12 NCP"), E170 &amp; 12, "")))</f>
        <v/>
      </c>
      <c r="P170" s="1591" t="str">
        <f t="shared" si="22"/>
        <v/>
      </c>
      <c r="Q170" s="1591" t="str">
        <f t="shared" si="18"/>
        <v/>
      </c>
      <c r="R170" s="786"/>
      <c r="S170" s="786"/>
      <c r="T170" s="786"/>
    </row>
    <row r="171" spans="1:20" s="1580" customFormat="1" ht="25.5">
      <c r="A171" s="1585">
        <v>5505</v>
      </c>
      <c r="B171" s="1585" t="s">
        <v>880</v>
      </c>
      <c r="C171" s="1585" t="s">
        <v>1514</v>
      </c>
      <c r="D171" s="1592" t="s">
        <v>1379</v>
      </c>
      <c r="E171" s="1593"/>
      <c r="F171" s="1615"/>
      <c r="G171" s="1616" t="s">
        <v>997</v>
      </c>
      <c r="H171" s="1617"/>
      <c r="I171" s="1595"/>
      <c r="J171" s="1595" t="str">
        <f t="shared" si="21"/>
        <v xml:space="preserve"> </v>
      </c>
      <c r="K171" s="1595" t="s">
        <v>288</v>
      </c>
      <c r="L171" s="1595"/>
      <c r="M171" s="1588"/>
      <c r="N171" s="1597"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97" t="str">
        <f>IF(AND(OR(E171="DNCP", OR(E171="SNCP", E171="PNCP")), 'I8 Demand Data'!C15="1 NCP"), E171 &amp; 1, IF(AND(OR(E171="DNCP", OR(E171="SNCP", E171="PNCP")), 'I8 Demand Data'!C15="4 NCP"), E171 &amp; 4, IF(AND(OR(E171="DNCP", OR(E171="SNCP", E171="PNCP")), 'I8 Demand Data'!C15="12 NCP"), E171 &amp; 12, "")))</f>
        <v/>
      </c>
      <c r="P171" s="1597" t="str">
        <f t="shared" si="22"/>
        <v/>
      </c>
      <c r="Q171" s="1597" t="str">
        <f t="shared" si="18"/>
        <v/>
      </c>
      <c r="R171" s="786"/>
      <c r="S171" s="786"/>
      <c r="T171" s="786"/>
    </row>
    <row r="172" spans="1:20" s="1580" customFormat="1" ht="25.5">
      <c r="A172" s="1586">
        <v>5510</v>
      </c>
      <c r="B172" s="1586" t="s">
        <v>933</v>
      </c>
      <c r="C172" s="1586" t="s">
        <v>1514</v>
      </c>
      <c r="D172" s="421" t="s">
        <v>1379</v>
      </c>
      <c r="E172" s="1598"/>
      <c r="F172" s="1612"/>
      <c r="G172" s="1613" t="s">
        <v>997</v>
      </c>
      <c r="H172" s="1614"/>
      <c r="I172" s="1599"/>
      <c r="J172" s="1599" t="str">
        <f t="shared" si="21"/>
        <v xml:space="preserve"> </v>
      </c>
      <c r="K172" s="1599" t="s">
        <v>288</v>
      </c>
      <c r="L172" s="1599"/>
      <c r="M172" s="1588"/>
      <c r="N172" s="1591"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91" t="str">
        <f>IF(AND(OR(E172="DNCP", OR(E172="SNCP", E172="PNCP")), 'I8 Demand Data'!C15="1 NCP"), E172 &amp; 1, IF(AND(OR(E172="DNCP", OR(E172="SNCP", E172="PNCP")), 'I8 Demand Data'!C15="4 NCP"), E172 &amp; 4, IF(AND(OR(E172="DNCP", OR(E172="SNCP", E172="PNCP")), 'I8 Demand Data'!C15="12 NCP"), E172 &amp; 12, "")))</f>
        <v/>
      </c>
      <c r="P172" s="1591" t="str">
        <f t="shared" si="22"/>
        <v/>
      </c>
      <c r="Q172" s="1591" t="str">
        <f t="shared" si="18"/>
        <v/>
      </c>
      <c r="R172" s="786"/>
      <c r="S172" s="786"/>
      <c r="T172" s="786"/>
    </row>
    <row r="173" spans="1:20" s="1580" customFormat="1" ht="25.5">
      <c r="A173" s="1585">
        <v>5515</v>
      </c>
      <c r="B173" s="1585" t="s">
        <v>934</v>
      </c>
      <c r="C173" s="1585" t="s">
        <v>1469</v>
      </c>
      <c r="D173" s="1592" t="s">
        <v>1379</v>
      </c>
      <c r="E173" s="1593"/>
      <c r="F173" s="1615"/>
      <c r="G173" s="1616" t="s">
        <v>997</v>
      </c>
      <c r="H173" s="1617"/>
      <c r="I173" s="1595"/>
      <c r="J173" s="1595" t="str">
        <f t="shared" si="21"/>
        <v xml:space="preserve"> </v>
      </c>
      <c r="K173" s="1595" t="s">
        <v>288</v>
      </c>
      <c r="L173" s="1595"/>
      <c r="M173" s="1588"/>
      <c r="N173" s="1597"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97" t="str">
        <f>IF(AND(OR(E173="DNCP", OR(E173="SNCP", E173="PNCP")), 'I8 Demand Data'!C15="1 NCP"), E173 &amp; 1, IF(AND(OR(E173="DNCP", OR(E173="SNCP", E173="PNCP")), 'I8 Demand Data'!C15="4 NCP"), E173 &amp; 4, IF(AND(OR(E173="DNCP", OR(E173="SNCP", E173="PNCP")), 'I8 Demand Data'!C15="12 NCP"), E173 &amp; 12, "")))</f>
        <v/>
      </c>
      <c r="P173" s="1597" t="str">
        <f t="shared" si="22"/>
        <v/>
      </c>
      <c r="Q173" s="1597" t="str">
        <f t="shared" si="18"/>
        <v/>
      </c>
      <c r="R173" s="786"/>
      <c r="S173" s="786"/>
      <c r="T173" s="786"/>
    </row>
    <row r="174" spans="1:20" s="1580" customFormat="1" ht="25.5">
      <c r="A174" s="1586">
        <v>5520</v>
      </c>
      <c r="B174" s="1586" t="s">
        <v>935</v>
      </c>
      <c r="C174" s="1586" t="s">
        <v>1514</v>
      </c>
      <c r="D174" s="421" t="s">
        <v>1379</v>
      </c>
      <c r="E174" s="1598"/>
      <c r="F174" s="1612"/>
      <c r="G174" s="1613" t="s">
        <v>997</v>
      </c>
      <c r="H174" s="1614"/>
      <c r="I174" s="1599"/>
      <c r="J174" s="1599" t="str">
        <f t="shared" si="21"/>
        <v xml:space="preserve"> </v>
      </c>
      <c r="K174" s="1599" t="s">
        <v>288</v>
      </c>
      <c r="L174" s="1599"/>
      <c r="M174" s="1588"/>
      <c r="N174" s="1591"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91" t="str">
        <f>IF(AND(OR(E174="DNCP", OR(E174="SNCP", E174="PNCP")), 'I8 Demand Data'!C15="1 NCP"), E174 &amp; 1, IF(AND(OR(E174="DNCP", OR(E174="SNCP", E174="PNCP")), 'I8 Demand Data'!C15="4 NCP"), E174 &amp; 4, IF(AND(OR(E174="DNCP", OR(E174="SNCP", E174="PNCP")), 'I8 Demand Data'!C15="12 NCP"), E174 &amp; 12, "")))</f>
        <v/>
      </c>
      <c r="P174" s="1591" t="str">
        <f t="shared" si="22"/>
        <v/>
      </c>
      <c r="Q174" s="1591" t="str">
        <f t="shared" si="18"/>
        <v/>
      </c>
      <c r="R174" s="786"/>
      <c r="S174" s="786"/>
      <c r="T174" s="786"/>
    </row>
    <row r="175" spans="1:20" s="1580" customFormat="1" ht="38.25">
      <c r="A175" s="1585">
        <v>5605</v>
      </c>
      <c r="B175" s="1585" t="s">
        <v>936</v>
      </c>
      <c r="C175" s="1585" t="s">
        <v>623</v>
      </c>
      <c r="D175" s="1592" t="s">
        <v>1379</v>
      </c>
      <c r="E175" s="1593"/>
      <c r="F175" s="1615"/>
      <c r="G175" s="1616" t="s">
        <v>997</v>
      </c>
      <c r="H175" s="1617"/>
      <c r="I175" s="1595"/>
      <c r="J175" s="1595" t="str">
        <f t="shared" si="21"/>
        <v xml:space="preserve"> </v>
      </c>
      <c r="K175" s="1595" t="s">
        <v>288</v>
      </c>
      <c r="L175" s="1595"/>
      <c r="M175" s="1588"/>
      <c r="N175" s="1597"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97" t="str">
        <f>IF(AND(OR(E175="DNCP", OR(E175="SNCP", E175="PNCP")), 'I8 Demand Data'!C15="1 NCP"), E175 &amp; 1, IF(AND(OR(E175="DNCP", OR(E175="SNCP", E175="PNCP")), 'I8 Demand Data'!C15="4 NCP"), E175 &amp; 4, IF(AND(OR(E175="DNCP", OR(E175="SNCP", E175="PNCP")), 'I8 Demand Data'!C15="12 NCP"), E175 &amp; 12, "")))</f>
        <v/>
      </c>
      <c r="P175" s="1597" t="str">
        <f t="shared" si="22"/>
        <v/>
      </c>
      <c r="Q175" s="1597" t="str">
        <f t="shared" si="18"/>
        <v/>
      </c>
      <c r="R175" s="786"/>
      <c r="S175" s="786"/>
      <c r="T175" s="786"/>
    </row>
    <row r="176" spans="1:20" s="1580" customFormat="1" ht="38.25">
      <c r="A176" s="1586">
        <v>5610</v>
      </c>
      <c r="B176" s="1586" t="s">
        <v>937</v>
      </c>
      <c r="C176" s="1586" t="s">
        <v>623</v>
      </c>
      <c r="D176" s="421" t="s">
        <v>1379</v>
      </c>
      <c r="E176" s="1598"/>
      <c r="F176" s="1612"/>
      <c r="G176" s="1613" t="s">
        <v>997</v>
      </c>
      <c r="H176" s="1614"/>
      <c r="I176" s="1599"/>
      <c r="J176" s="1599" t="str">
        <f t="shared" si="21"/>
        <v xml:space="preserve"> </v>
      </c>
      <c r="K176" s="1599" t="s">
        <v>288</v>
      </c>
      <c r="L176" s="1599"/>
      <c r="M176" s="1588"/>
      <c r="N176" s="1591"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91" t="str">
        <f>IF(AND(OR(E176="DNCP", OR(E176="SNCP", E176="PNCP")), 'I8 Demand Data'!C15="1 NCP"), E176 &amp; 1, IF(AND(OR(E176="DNCP", OR(E176="SNCP", E176="PNCP")), 'I8 Demand Data'!C15="4 NCP"), E176 &amp; 4, IF(AND(OR(E176="DNCP", OR(E176="SNCP", E176="PNCP")), 'I8 Demand Data'!C15="12 NCP"), E176 &amp; 12, "")))</f>
        <v/>
      </c>
      <c r="P176" s="1591" t="str">
        <f t="shared" si="22"/>
        <v/>
      </c>
      <c r="Q176" s="1591" t="str">
        <f t="shared" si="18"/>
        <v/>
      </c>
      <c r="R176" s="786"/>
      <c r="S176" s="786"/>
      <c r="T176" s="786"/>
    </row>
    <row r="177" spans="1:20" s="1580" customFormat="1" ht="38.25">
      <c r="A177" s="1585">
        <v>5615</v>
      </c>
      <c r="B177" s="1585" t="s">
        <v>938</v>
      </c>
      <c r="C177" s="1585" t="s">
        <v>623</v>
      </c>
      <c r="D177" s="1592" t="s">
        <v>1379</v>
      </c>
      <c r="E177" s="1593"/>
      <c r="F177" s="1615"/>
      <c r="G177" s="1616" t="s">
        <v>997</v>
      </c>
      <c r="H177" s="1617"/>
      <c r="I177" s="1595"/>
      <c r="J177" s="1595" t="str">
        <f t="shared" si="21"/>
        <v xml:space="preserve"> </v>
      </c>
      <c r="K177" s="1595" t="s">
        <v>288</v>
      </c>
      <c r="L177" s="1595"/>
      <c r="M177" s="1588"/>
      <c r="N177" s="1597"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97" t="str">
        <f>IF(AND(OR(E177="DNCP", OR(E177="SNCP", E177="PNCP")), 'I8 Demand Data'!C15="1 NCP"), E177 &amp; 1, IF(AND(OR(E177="DNCP", OR(E177="SNCP", E177="PNCP")), 'I8 Demand Data'!C15="4 NCP"), E177 &amp; 4, IF(AND(OR(E177="DNCP", OR(E177="SNCP", E177="PNCP")), 'I8 Demand Data'!C15="12 NCP"), E177 &amp; 12, "")))</f>
        <v/>
      </c>
      <c r="P177" s="1597" t="str">
        <f t="shared" si="22"/>
        <v/>
      </c>
      <c r="Q177" s="1597" t="str">
        <f t="shared" si="18"/>
        <v/>
      </c>
      <c r="R177" s="786"/>
      <c r="S177" s="786"/>
      <c r="T177" s="786"/>
    </row>
    <row r="178" spans="1:20" s="1580" customFormat="1" ht="38.25">
      <c r="A178" s="1586">
        <v>5620</v>
      </c>
      <c r="B178" s="1586" t="s">
        <v>952</v>
      </c>
      <c r="C178" s="1586" t="s">
        <v>623</v>
      </c>
      <c r="D178" s="421" t="s">
        <v>1379</v>
      </c>
      <c r="E178" s="1598"/>
      <c r="F178" s="1612"/>
      <c r="G178" s="1613" t="s">
        <v>997</v>
      </c>
      <c r="H178" s="1614"/>
      <c r="I178" s="1599"/>
      <c r="J178" s="1599" t="str">
        <f t="shared" si="21"/>
        <v xml:space="preserve"> </v>
      </c>
      <c r="K178" s="1599" t="s">
        <v>288</v>
      </c>
      <c r="L178" s="1599"/>
      <c r="M178" s="1588"/>
      <c r="N178" s="1591"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91" t="str">
        <f>IF(AND(OR(E178="DNCP", OR(E178="SNCP", E178="PNCP")), 'I8 Demand Data'!C15="1 NCP"), E178 &amp; 1, IF(AND(OR(E178="DNCP", OR(E178="SNCP", E178="PNCP")), 'I8 Demand Data'!C15="4 NCP"), E178 &amp; 4, IF(AND(OR(E178="DNCP", OR(E178="SNCP", E178="PNCP")), 'I8 Demand Data'!C15="12 NCP"), E178 &amp; 12, "")))</f>
        <v/>
      </c>
      <c r="P178" s="1591" t="str">
        <f t="shared" si="22"/>
        <v/>
      </c>
      <c r="Q178" s="1591" t="str">
        <f t="shared" si="18"/>
        <v/>
      </c>
      <c r="R178" s="786"/>
      <c r="S178" s="786"/>
      <c r="T178" s="786"/>
    </row>
    <row r="179" spans="1:20" s="1580" customFormat="1" ht="38.25">
      <c r="A179" s="1585">
        <v>5625</v>
      </c>
      <c r="B179" s="1585" t="s">
        <v>343</v>
      </c>
      <c r="C179" s="1585" t="s">
        <v>623</v>
      </c>
      <c r="D179" s="1592" t="s">
        <v>1379</v>
      </c>
      <c r="E179" s="1593"/>
      <c r="F179" s="1615"/>
      <c r="G179" s="1616" t="s">
        <v>997</v>
      </c>
      <c r="H179" s="1617"/>
      <c r="I179" s="1595"/>
      <c r="J179" s="1595" t="str">
        <f t="shared" si="21"/>
        <v xml:space="preserve"> </v>
      </c>
      <c r="K179" s="1595" t="s">
        <v>288</v>
      </c>
      <c r="L179" s="1595"/>
      <c r="M179" s="1588"/>
      <c r="N179" s="1597"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97" t="str">
        <f>IF(AND(OR(E179="DNCP", OR(E179="SNCP", E179="PNCP")), 'I8 Demand Data'!C15="1 NCP"), E179 &amp; 1, IF(AND(OR(E179="DNCP", OR(E179="SNCP", E179="PNCP")), 'I8 Demand Data'!C15="4 NCP"), E179 &amp; 4, IF(AND(OR(E179="DNCP", OR(E179="SNCP", E179="PNCP")), 'I8 Demand Data'!C15="12 NCP"), E179 &amp; 12, "")))</f>
        <v/>
      </c>
      <c r="P179" s="1597" t="str">
        <f t="shared" si="22"/>
        <v/>
      </c>
      <c r="Q179" s="1597" t="str">
        <f t="shared" si="18"/>
        <v/>
      </c>
      <c r="R179" s="786"/>
      <c r="S179" s="786"/>
      <c r="T179" s="786"/>
    </row>
    <row r="180" spans="1:20" s="1580" customFormat="1" ht="38.25">
      <c r="A180" s="1586">
        <v>5630</v>
      </c>
      <c r="B180" s="1586" t="s">
        <v>953</v>
      </c>
      <c r="C180" s="1586" t="s">
        <v>623</v>
      </c>
      <c r="D180" s="421" t="s">
        <v>1379</v>
      </c>
      <c r="E180" s="1598"/>
      <c r="F180" s="1612"/>
      <c r="G180" s="1613" t="s">
        <v>997</v>
      </c>
      <c r="H180" s="1614"/>
      <c r="I180" s="1599"/>
      <c r="J180" s="1599" t="str">
        <f t="shared" si="21"/>
        <v xml:space="preserve"> </v>
      </c>
      <c r="K180" s="1599" t="s">
        <v>288</v>
      </c>
      <c r="L180" s="1599"/>
      <c r="M180" s="1588"/>
      <c r="N180" s="1591"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91" t="str">
        <f>IF(AND(OR(E180="DNCP", OR(E180="SNCP", E180="PNCP")), 'I8 Demand Data'!C15="1 NCP"), E180 &amp; 1, IF(AND(OR(E180="DNCP", OR(E180="SNCP", E180="PNCP")), 'I8 Demand Data'!C15="4 NCP"), E180 &amp; 4, IF(AND(OR(E180="DNCP", OR(E180="SNCP", E180="PNCP")), 'I8 Demand Data'!C15="12 NCP"), E180 &amp; 12, "")))</f>
        <v/>
      </c>
      <c r="P180" s="1591" t="str">
        <f t="shared" si="22"/>
        <v/>
      </c>
      <c r="Q180" s="1591" t="str">
        <f t="shared" si="18"/>
        <v/>
      </c>
      <c r="R180" s="786"/>
      <c r="S180" s="786"/>
      <c r="T180" s="786"/>
    </row>
    <row r="181" spans="1:20" s="1580" customFormat="1" ht="25.5">
      <c r="A181" s="1585">
        <v>5635</v>
      </c>
      <c r="B181" s="1585" t="s">
        <v>954</v>
      </c>
      <c r="C181" s="1585" t="s">
        <v>1</v>
      </c>
      <c r="D181" s="1592" t="s">
        <v>1379</v>
      </c>
      <c r="E181" s="1593"/>
      <c r="F181" s="1615"/>
      <c r="G181" s="1616" t="s">
        <v>1088</v>
      </c>
      <c r="H181" s="1617"/>
      <c r="I181" s="1595"/>
      <c r="J181" s="1595" t="str">
        <f t="shared" si="21"/>
        <v xml:space="preserve">  </v>
      </c>
      <c r="K181" s="1595" t="s">
        <v>1471</v>
      </c>
      <c r="L181" s="1595"/>
      <c r="M181" s="1588"/>
      <c r="N181" s="1597"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97" t="str">
        <f>IF(AND(OR(E181="DNCP", OR(E181="SNCP", E181="PNCP")), 'I8 Demand Data'!C15="1 NCP"), E181 &amp; 1, IF(AND(OR(E181="DNCP", OR(E181="SNCP", E181="PNCP")), 'I8 Demand Data'!C15="4 NCP"), E181 &amp; 4, IF(AND(OR(E181="DNCP", OR(E181="SNCP", E181="PNCP")), 'I8 Demand Data'!C15="12 NCP"), E181 &amp; 12, "")))</f>
        <v/>
      </c>
      <c r="P181" s="1597" t="str">
        <f t="shared" si="22"/>
        <v/>
      </c>
      <c r="Q181" s="1597" t="str">
        <f t="shared" si="18"/>
        <v/>
      </c>
      <c r="R181" s="786"/>
      <c r="S181" s="786"/>
      <c r="T181" s="786"/>
    </row>
    <row r="182" spans="1:20" s="1580" customFormat="1" ht="38.25">
      <c r="A182" s="1586">
        <v>5640</v>
      </c>
      <c r="B182" s="1586" t="s">
        <v>955</v>
      </c>
      <c r="C182" s="1586" t="s">
        <v>623</v>
      </c>
      <c r="D182" s="421" t="s">
        <v>1379</v>
      </c>
      <c r="E182" s="1598"/>
      <c r="F182" s="1612"/>
      <c r="G182" s="1613" t="s">
        <v>997</v>
      </c>
      <c r="H182" s="1614"/>
      <c r="I182" s="1599"/>
      <c r="J182" s="1599" t="str">
        <f t="shared" si="21"/>
        <v xml:space="preserve"> </v>
      </c>
      <c r="K182" s="1599" t="s">
        <v>288</v>
      </c>
      <c r="L182" s="1599"/>
      <c r="M182" s="1588"/>
      <c r="N182" s="1591"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91" t="str">
        <f>IF(AND(OR(E182="DNCP", OR(E182="SNCP", E182="PNCP")), 'I8 Demand Data'!C15="1 NCP"), E182 &amp; 1, IF(AND(OR(E182="DNCP", OR(E182="SNCP", E182="PNCP")), 'I8 Demand Data'!C15="4 NCP"), E182 &amp; 4, IF(AND(OR(E182="DNCP", OR(E182="SNCP", E182="PNCP")), 'I8 Demand Data'!C15="12 NCP"), E182 &amp; 12, "")))</f>
        <v/>
      </c>
      <c r="P182" s="1591" t="str">
        <f t="shared" si="22"/>
        <v/>
      </c>
      <c r="Q182" s="1591" t="str">
        <f t="shared" si="18"/>
        <v/>
      </c>
      <c r="R182" s="786"/>
      <c r="S182" s="786"/>
      <c r="T182" s="786"/>
    </row>
    <row r="183" spans="1:20" s="1580" customFormat="1" ht="38.25">
      <c r="A183" s="1585">
        <v>5645</v>
      </c>
      <c r="B183" s="1585" t="s">
        <v>956</v>
      </c>
      <c r="C183" s="1585" t="s">
        <v>623</v>
      </c>
      <c r="D183" s="1592" t="s">
        <v>1379</v>
      </c>
      <c r="E183" s="1593"/>
      <c r="F183" s="1615"/>
      <c r="G183" s="1616" t="s">
        <v>997</v>
      </c>
      <c r="H183" s="1617"/>
      <c r="I183" s="1595"/>
      <c r="J183" s="1595" t="str">
        <f t="shared" si="21"/>
        <v xml:space="preserve"> </v>
      </c>
      <c r="K183" s="1595" t="s">
        <v>288</v>
      </c>
      <c r="L183" s="1595"/>
      <c r="M183" s="1588"/>
      <c r="N183" s="1597"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97" t="str">
        <f>IF(AND(OR(E183="DNCP", OR(E183="SNCP", E183="PNCP")), 'I8 Demand Data'!C15="1 NCP"), E183 &amp; 1, IF(AND(OR(E183="DNCP", OR(E183="SNCP", E183="PNCP")), 'I8 Demand Data'!C15="4 NCP"), E183 &amp; 4, IF(AND(OR(E183="DNCP", OR(E183="SNCP", E183="PNCP")), 'I8 Demand Data'!C15="12 NCP"), E183 &amp; 12, "")))</f>
        <v/>
      </c>
      <c r="P183" s="1597" t="str">
        <f t="shared" si="22"/>
        <v/>
      </c>
      <c r="Q183" s="1597" t="str">
        <f t="shared" si="18"/>
        <v/>
      </c>
      <c r="R183" s="786"/>
      <c r="S183" s="786"/>
      <c r="T183" s="786"/>
    </row>
    <row r="184" spans="1:20" s="1580" customFormat="1" ht="38.25">
      <c r="A184" s="1586">
        <v>5650</v>
      </c>
      <c r="B184" s="1586" t="s">
        <v>957</v>
      </c>
      <c r="C184" s="1586" t="s">
        <v>623</v>
      </c>
      <c r="D184" s="421" t="s">
        <v>1379</v>
      </c>
      <c r="E184" s="1598"/>
      <c r="F184" s="1612"/>
      <c r="G184" s="1613" t="s">
        <v>997</v>
      </c>
      <c r="H184" s="1614"/>
      <c r="I184" s="1599"/>
      <c r="J184" s="1599" t="str">
        <f t="shared" si="21"/>
        <v xml:space="preserve"> </v>
      </c>
      <c r="K184" s="1599" t="s">
        <v>288</v>
      </c>
      <c r="L184" s="1599"/>
      <c r="M184" s="1588"/>
      <c r="N184" s="1591"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91" t="str">
        <f>IF(AND(OR(E184="DNCP", OR(E184="SNCP", E184="PNCP")), 'I8 Demand Data'!C15="1 NCP"), E184 &amp; 1, IF(AND(OR(E184="DNCP", OR(E184="SNCP", E184="PNCP")), 'I8 Demand Data'!C15="4 NCP"), E184 &amp; 4, IF(AND(OR(E184="DNCP", OR(E184="SNCP", E184="PNCP")), 'I8 Demand Data'!C15="12 NCP"), E184 &amp; 12, "")))</f>
        <v/>
      </c>
      <c r="P184" s="1591" t="str">
        <f t="shared" si="22"/>
        <v/>
      </c>
      <c r="Q184" s="1591" t="str">
        <f t="shared" si="18"/>
        <v/>
      </c>
      <c r="R184" s="786"/>
      <c r="S184" s="786"/>
      <c r="T184" s="786"/>
    </row>
    <row r="185" spans="1:20" s="1580" customFormat="1" ht="38.25">
      <c r="A185" s="1585">
        <v>5655</v>
      </c>
      <c r="B185" s="1585" t="s">
        <v>958</v>
      </c>
      <c r="C185" s="1585" t="s">
        <v>623</v>
      </c>
      <c r="D185" s="1592" t="s">
        <v>1379</v>
      </c>
      <c r="E185" s="1593"/>
      <c r="F185" s="1615"/>
      <c r="G185" s="1616" t="s">
        <v>997</v>
      </c>
      <c r="H185" s="1617"/>
      <c r="I185" s="1595"/>
      <c r="J185" s="1595" t="str">
        <f t="shared" si="21"/>
        <v xml:space="preserve"> </v>
      </c>
      <c r="K185" s="1595" t="s">
        <v>288</v>
      </c>
      <c r="L185" s="1595"/>
      <c r="M185" s="1588"/>
      <c r="N185" s="1597"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97" t="str">
        <f>IF(AND(OR(E185="DNCP", OR(E185="SNCP", E185="PNCP")), 'I8 Demand Data'!C15="1 NCP"), E185 &amp; 1, IF(AND(OR(E185="DNCP", OR(E185="SNCP", E185="PNCP")), 'I8 Demand Data'!C15="4 NCP"), E185 &amp; 4, IF(AND(OR(E185="DNCP", OR(E185="SNCP", E185="PNCP")), 'I8 Demand Data'!C15="12 NCP"), E185 &amp; 12, "")))</f>
        <v/>
      </c>
      <c r="P185" s="1597" t="str">
        <f t="shared" si="22"/>
        <v/>
      </c>
      <c r="Q185" s="1597" t="str">
        <f t="shared" si="18"/>
        <v/>
      </c>
      <c r="R185" s="786"/>
      <c r="S185" s="786"/>
      <c r="T185" s="786"/>
    </row>
    <row r="186" spans="1:20" s="1580" customFormat="1" ht="25.5">
      <c r="A186" s="1586">
        <v>5660</v>
      </c>
      <c r="B186" s="1586" t="s">
        <v>959</v>
      </c>
      <c r="C186" s="1586" t="s">
        <v>1469</v>
      </c>
      <c r="D186" s="421" t="s">
        <v>1379</v>
      </c>
      <c r="E186" s="1598"/>
      <c r="F186" s="1612"/>
      <c r="G186" s="1613" t="s">
        <v>997</v>
      </c>
      <c r="H186" s="1614"/>
      <c r="I186" s="1599"/>
      <c r="J186" s="1599" t="str">
        <f t="shared" si="21"/>
        <v xml:space="preserve"> </v>
      </c>
      <c r="K186" s="1599" t="s">
        <v>288</v>
      </c>
      <c r="L186" s="1599"/>
      <c r="M186" s="1588"/>
      <c r="N186" s="1591"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91" t="str">
        <f>IF(AND(OR(E186="DNCP", OR(E186="SNCP", E186="PNCP")), 'I8 Demand Data'!C15="1 NCP"), E186 &amp; 1, IF(AND(OR(E186="DNCP", OR(E186="SNCP", E186="PNCP")), 'I8 Demand Data'!C15="4 NCP"), E186 &amp; 4, IF(AND(OR(E186="DNCP", OR(E186="SNCP", E186="PNCP")), 'I8 Demand Data'!C15="12 NCP"), E186 &amp; 12, "")))</f>
        <v/>
      </c>
      <c r="P186" s="1591" t="str">
        <f t="shared" si="22"/>
        <v/>
      </c>
      <c r="Q186" s="1591" t="str">
        <f t="shared" ref="Q186:Q205" si="23">IF(AND(N186="",O186=""),P186,IF(AND(O186="",P186=""),N186,O186))</f>
        <v/>
      </c>
      <c r="R186" s="786"/>
      <c r="S186" s="786"/>
      <c r="T186" s="786"/>
    </row>
    <row r="187" spans="1:20" s="1580" customFormat="1" ht="38.25">
      <c r="A187" s="1585">
        <v>5665</v>
      </c>
      <c r="B187" s="1585" t="s">
        <v>960</v>
      </c>
      <c r="C187" s="1585" t="s">
        <v>623</v>
      </c>
      <c r="D187" s="1592" t="s">
        <v>1379</v>
      </c>
      <c r="E187" s="1593"/>
      <c r="F187" s="1615"/>
      <c r="G187" s="1616" t="s">
        <v>997</v>
      </c>
      <c r="H187" s="1617"/>
      <c r="I187" s="1595"/>
      <c r="J187" s="1595" t="str">
        <f t="shared" si="21"/>
        <v xml:space="preserve"> </v>
      </c>
      <c r="K187" s="1595" t="s">
        <v>288</v>
      </c>
      <c r="L187" s="1595"/>
      <c r="M187" s="1588"/>
      <c r="N187" s="1597"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97" t="str">
        <f>IF(AND(OR(E187="DNCP", OR(E187="SNCP", E187="PNCP")), 'I8 Demand Data'!C15="1 NCP"), E187 &amp; 1, IF(AND(OR(E187="DNCP", OR(E187="SNCP", E187="PNCP")), 'I8 Demand Data'!C15="4 NCP"), E187 &amp; 4, IF(AND(OR(E187="DNCP", OR(E187="SNCP", E187="PNCP")), 'I8 Demand Data'!C15="12 NCP"), E187 &amp; 12, "")))</f>
        <v/>
      </c>
      <c r="P187" s="1597" t="str">
        <f t="shared" si="22"/>
        <v/>
      </c>
      <c r="Q187" s="1597" t="str">
        <f t="shared" si="23"/>
        <v/>
      </c>
      <c r="R187" s="786"/>
      <c r="S187" s="786"/>
      <c r="T187" s="786"/>
    </row>
    <row r="188" spans="1:20" s="1580" customFormat="1" ht="38.25">
      <c r="A188" s="1586">
        <v>5670</v>
      </c>
      <c r="B188" s="1586" t="s">
        <v>961</v>
      </c>
      <c r="C188" s="1586" t="s">
        <v>623</v>
      </c>
      <c r="D188" s="421" t="s">
        <v>1379</v>
      </c>
      <c r="E188" s="1598"/>
      <c r="F188" s="1612"/>
      <c r="G188" s="1613" t="s">
        <v>997</v>
      </c>
      <c r="H188" s="1614"/>
      <c r="I188" s="1599"/>
      <c r="J188" s="1599" t="str">
        <f t="shared" si="21"/>
        <v xml:space="preserve"> </v>
      </c>
      <c r="K188" s="1599" t="s">
        <v>288</v>
      </c>
      <c r="L188" s="1599"/>
      <c r="M188" s="1588"/>
      <c r="N188" s="1591"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91" t="str">
        <f>IF(AND(OR(E188="DNCP", OR(E188="SNCP", E188="PNCP")), 'I8 Demand Data'!C15="1 NCP"), E188 &amp; 1, IF(AND(OR(E188="DNCP", OR(E188="SNCP", E188="PNCP")), 'I8 Demand Data'!C15="4 NCP"), E188 &amp; 4, IF(AND(OR(E188="DNCP", OR(E188="SNCP", E188="PNCP")), 'I8 Demand Data'!C15="12 NCP"), E188 &amp; 12, "")))</f>
        <v/>
      </c>
      <c r="P188" s="1591" t="str">
        <f t="shared" si="22"/>
        <v/>
      </c>
      <c r="Q188" s="1591" t="str">
        <f t="shared" si="23"/>
        <v/>
      </c>
      <c r="R188" s="786"/>
      <c r="S188" s="786"/>
      <c r="T188" s="786"/>
    </row>
    <row r="189" spans="1:20" s="1580" customFormat="1" ht="38.25">
      <c r="A189" s="1585">
        <v>5675</v>
      </c>
      <c r="B189" s="1585" t="s">
        <v>962</v>
      </c>
      <c r="C189" s="1585" t="s">
        <v>623</v>
      </c>
      <c r="D189" s="1592" t="s">
        <v>1379</v>
      </c>
      <c r="E189" s="1593"/>
      <c r="F189" s="1615"/>
      <c r="G189" s="1616" t="s">
        <v>997</v>
      </c>
      <c r="H189" s="1617"/>
      <c r="I189" s="1595"/>
      <c r="J189" s="1595" t="str">
        <f t="shared" si="21"/>
        <v xml:space="preserve"> </v>
      </c>
      <c r="K189" s="1595" t="s">
        <v>288</v>
      </c>
      <c r="L189" s="1595"/>
      <c r="M189" s="1588"/>
      <c r="N189" s="1597"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97" t="str">
        <f>IF(AND(OR(E189="DNCP", OR(E189="SNCP", E189="PNCP")), 'I8 Demand Data'!C15="1 NCP"), E189 &amp; 1, IF(AND(OR(E189="DNCP", OR(E189="SNCP", E189="PNCP")), 'I8 Demand Data'!C15="4 NCP"), E189 &amp; 4, IF(AND(OR(E189="DNCP", OR(E189="SNCP", E189="PNCP")), 'I8 Demand Data'!C15="12 NCP"), E189 &amp; 12, "")))</f>
        <v/>
      </c>
      <c r="P189" s="1597" t="str">
        <f t="shared" si="22"/>
        <v/>
      </c>
      <c r="Q189" s="1597" t="str">
        <f t="shared" si="23"/>
        <v/>
      </c>
      <c r="R189" s="786"/>
      <c r="S189" s="786"/>
      <c r="T189" s="786"/>
    </row>
    <row r="190" spans="1:20" s="1580" customFormat="1" ht="38.25">
      <c r="A190" s="1586">
        <v>5680</v>
      </c>
      <c r="B190" s="1586" t="s">
        <v>716</v>
      </c>
      <c r="C190" s="1586" t="s">
        <v>623</v>
      </c>
      <c r="D190" s="421" t="s">
        <v>1379</v>
      </c>
      <c r="E190" s="1598"/>
      <c r="F190" s="1612"/>
      <c r="G190" s="1613" t="s">
        <v>997</v>
      </c>
      <c r="H190" s="1614"/>
      <c r="I190" s="1599"/>
      <c r="J190" s="1599" t="str">
        <f t="shared" si="21"/>
        <v xml:space="preserve"> </v>
      </c>
      <c r="K190" s="1599" t="s">
        <v>288</v>
      </c>
      <c r="L190" s="1599"/>
      <c r="M190" s="1588"/>
      <c r="N190" s="1591"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91" t="str">
        <f>IF(AND(OR(E190="DNCP", OR(E190="SNCP", E190="PNCP")), 'I8 Demand Data'!C15="1 NCP"), E190 &amp; 1, IF(AND(OR(E190="DNCP", OR(E190="SNCP", E190="PNCP")), 'I8 Demand Data'!C15="4 NCP"), E190 &amp; 4, IF(AND(OR(E190="DNCP", OR(E190="SNCP", E190="PNCP")), 'I8 Demand Data'!C15="12 NCP"), E190 &amp; 12, "")))</f>
        <v/>
      </c>
      <c r="P190" s="1591" t="str">
        <f t="shared" si="22"/>
        <v/>
      </c>
      <c r="Q190" s="1591" t="str">
        <f t="shared" si="23"/>
        <v/>
      </c>
      <c r="R190" s="786"/>
      <c r="S190" s="786"/>
      <c r="T190" s="786"/>
    </row>
    <row r="191" spans="1:20" s="1580" customFormat="1" ht="38.25">
      <c r="A191" s="1585">
        <v>5685</v>
      </c>
      <c r="B191" s="1585" t="s">
        <v>717</v>
      </c>
      <c r="C191" s="1585" t="s">
        <v>1513</v>
      </c>
      <c r="D191" s="1592" t="s">
        <v>1381</v>
      </c>
      <c r="E191" s="1593"/>
      <c r="F191" s="1615"/>
      <c r="G191" s="1616"/>
      <c r="H191" s="1617"/>
      <c r="I191" s="1595"/>
      <c r="J191" s="1595" t="str">
        <f t="shared" si="21"/>
        <v/>
      </c>
      <c r="K191" s="1595" t="s">
        <v>1471</v>
      </c>
      <c r="L191" s="1595"/>
      <c r="M191" s="1588"/>
      <c r="N191" s="1597"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97" t="str">
        <f>IF(AND(OR(E191="DNCP", OR(E191="SNCP", E191="PNCP")), 'I8 Demand Data'!C15="1 NCP"), E191 &amp; 1, IF(AND(OR(E191="DNCP", OR(E191="SNCP", E191="PNCP")), 'I8 Demand Data'!C15="4 NCP"), E191 &amp; 4, IF(AND(OR(E191="DNCP", OR(E191="SNCP", E191="PNCP")), 'I8 Demand Data'!C15="12 NCP"), E191 &amp; 12, "")))</f>
        <v/>
      </c>
      <c r="P191" s="1597" t="str">
        <f t="shared" si="22"/>
        <v/>
      </c>
      <c r="Q191" s="1597" t="str">
        <f t="shared" si="23"/>
        <v/>
      </c>
      <c r="R191" s="786"/>
      <c r="S191" s="786"/>
      <c r="T191" s="786"/>
    </row>
    <row r="192" spans="1:20" s="1580" customFormat="1" ht="38.25">
      <c r="A192" s="1586">
        <v>5705</v>
      </c>
      <c r="B192" s="1586" t="s">
        <v>1435</v>
      </c>
      <c r="C192" s="1586" t="s">
        <v>775</v>
      </c>
      <c r="D192" s="421" t="s">
        <v>1386</v>
      </c>
      <c r="E192" s="1598" t="s">
        <v>336</v>
      </c>
      <c r="F192" s="1612" t="s">
        <v>946</v>
      </c>
      <c r="G192" s="1613" t="s">
        <v>1127</v>
      </c>
      <c r="H192" s="1614"/>
      <c r="I192" s="1599"/>
      <c r="J192" s="1599" t="str">
        <f t="shared" si="21"/>
        <v xml:space="preserve">Breakout </v>
      </c>
      <c r="K192" s="1599"/>
      <c r="L192" s="1599"/>
      <c r="M192" s="1588"/>
      <c r="N192" s="1591"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91" t="str">
        <f>IF(AND(OR(E192="DNCP", OR(E192="SNCP", E192="PNCP")), 'I8 Demand Data'!C15="1 NCP"), E192 &amp; 1, IF(AND(OR(E192="DNCP", OR(E192="SNCP", E192="PNCP")), 'I8 Demand Data'!C15="4 NCP"), E192 &amp; 4, IF(AND(OR(E192="DNCP", OR(E192="SNCP", E192="PNCP")), 'I8 Demand Data'!C15="12 NCP"), E192 &amp; 12, "")))</f>
        <v/>
      </c>
      <c r="P192" s="1591" t="str">
        <f t="shared" si="22"/>
        <v>PRORATED</v>
      </c>
      <c r="Q192" s="1591" t="str">
        <f t="shared" si="23"/>
        <v>PRORATED</v>
      </c>
      <c r="R192" s="786"/>
      <c r="S192" s="786"/>
      <c r="T192" s="786"/>
    </row>
    <row r="193" spans="1:20" s="1580" customFormat="1" ht="25.5">
      <c r="A193" s="1585">
        <v>5710</v>
      </c>
      <c r="B193" s="1585" t="s">
        <v>718</v>
      </c>
      <c r="C193" s="1585" t="s">
        <v>775</v>
      </c>
      <c r="D193" s="1592" t="s">
        <v>1386</v>
      </c>
      <c r="E193" s="1593" t="s">
        <v>336</v>
      </c>
      <c r="F193" s="1615" t="s">
        <v>946</v>
      </c>
      <c r="G193" s="1616" t="s">
        <v>1127</v>
      </c>
      <c r="H193" s="1617"/>
      <c r="I193" s="1595"/>
      <c r="J193" s="1595" t="str">
        <f t="shared" si="21"/>
        <v xml:space="preserve">Breakout </v>
      </c>
      <c r="K193" s="1595"/>
      <c r="L193" s="1595"/>
      <c r="M193" s="1588"/>
      <c r="N193" s="1597"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97" t="str">
        <f>IF(AND(OR(E193="DNCP", OR(E193="SNCP", E193="PNCP")), 'I8 Demand Data'!C15="1 NCP"), E193 &amp; 1, IF(AND(OR(E193="DNCP", OR(E193="SNCP", E193="PNCP")), 'I8 Demand Data'!C15="4 NCP"), E193 &amp; 4, IF(AND(OR(E193="DNCP", OR(E193="SNCP", E193="PNCP")), 'I8 Demand Data'!C15="12 NCP"), E193 &amp; 12, "")))</f>
        <v/>
      </c>
      <c r="P193" s="1597" t="str">
        <f t="shared" si="22"/>
        <v>PRORATED</v>
      </c>
      <c r="Q193" s="1597" t="str">
        <f t="shared" si="23"/>
        <v>PRORATED</v>
      </c>
      <c r="R193" s="786"/>
      <c r="S193" s="786"/>
      <c r="T193" s="786"/>
    </row>
    <row r="194" spans="1:20" s="1580" customFormat="1" ht="38.25">
      <c r="A194" s="1586">
        <v>5715</v>
      </c>
      <c r="B194" s="1586" t="s">
        <v>719</v>
      </c>
      <c r="C194" s="1586" t="s">
        <v>775</v>
      </c>
      <c r="D194" s="421" t="s">
        <v>1386</v>
      </c>
      <c r="E194" s="1598" t="s">
        <v>336</v>
      </c>
      <c r="F194" s="1612" t="s">
        <v>946</v>
      </c>
      <c r="G194" s="1613" t="s">
        <v>1127</v>
      </c>
      <c r="H194" s="1614" t="s">
        <v>997</v>
      </c>
      <c r="I194" s="1599"/>
      <c r="J194" s="1599" t="str">
        <f t="shared" si="21"/>
        <v xml:space="preserve">Breakout </v>
      </c>
      <c r="K194" s="1599"/>
      <c r="L194" s="1599"/>
      <c r="M194" s="1588"/>
      <c r="N194" s="1591"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91" t="str">
        <f>IF(AND(OR(E194="DNCP", OR(E194="SNCP", E194="PNCP")), 'I8 Demand Data'!C15="1 NCP"), E194 &amp; 1, IF(AND(OR(E194="DNCP", OR(E194="SNCP", E194="PNCP")), 'I8 Demand Data'!C15="4 NCP"), E194 &amp; 4, IF(AND(OR(E194="DNCP", OR(E194="SNCP", E194="PNCP")), 'I8 Demand Data'!C15="12 NCP"), E194 &amp; 12, "")))</f>
        <v/>
      </c>
      <c r="P194" s="1591" t="str">
        <f t="shared" si="22"/>
        <v>PRORATED</v>
      </c>
      <c r="Q194" s="1591" t="str">
        <f t="shared" si="23"/>
        <v>PRORATED</v>
      </c>
      <c r="R194" s="786"/>
      <c r="S194" s="786"/>
      <c r="T194" s="786"/>
    </row>
    <row r="195" spans="1:20" s="1580" customFormat="1" ht="38.25">
      <c r="A195" s="1585">
        <v>5720</v>
      </c>
      <c r="B195" s="1585" t="s">
        <v>720</v>
      </c>
      <c r="C195" s="1585" t="s">
        <v>1344</v>
      </c>
      <c r="D195" s="1592" t="s">
        <v>1386</v>
      </c>
      <c r="E195" s="1593" t="s">
        <v>336</v>
      </c>
      <c r="F195" s="1615" t="s">
        <v>946</v>
      </c>
      <c r="G195" s="1616" t="s">
        <v>1127</v>
      </c>
      <c r="H195" s="1617" t="s">
        <v>997</v>
      </c>
      <c r="I195" s="1595"/>
      <c r="J195" s="1595" t="str">
        <f t="shared" si="21"/>
        <v xml:space="preserve">Breakout </v>
      </c>
      <c r="K195" s="1595"/>
      <c r="L195" s="1595"/>
      <c r="M195" s="1588"/>
      <c r="N195" s="1597"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97" t="str">
        <f>IF(AND(OR(E195="DNCP", OR(E195="SNCP", E195="PNCP")), 'I8 Demand Data'!C15="1 NCP"), E195 &amp; 1, IF(AND(OR(E195="DNCP", OR(E195="SNCP", E195="PNCP")), 'I8 Demand Data'!C15="4 NCP"), E195 &amp; 4, IF(AND(OR(E195="DNCP", OR(E195="SNCP", E195="PNCP")), 'I8 Demand Data'!C15="12 NCP"), E195 &amp; 12, "")))</f>
        <v/>
      </c>
      <c r="P195" s="1597" t="str">
        <f t="shared" si="22"/>
        <v>PRORATED</v>
      </c>
      <c r="Q195" s="1597" t="str">
        <f t="shared" si="23"/>
        <v>PRORATED</v>
      </c>
      <c r="R195" s="786"/>
      <c r="S195" s="786"/>
      <c r="T195" s="786"/>
    </row>
    <row r="196" spans="1:20" s="1580" customFormat="1" ht="38.25">
      <c r="A196" s="1586">
        <v>5730</v>
      </c>
      <c r="B196" s="1586" t="s">
        <v>1501</v>
      </c>
      <c r="C196" s="1586" t="s">
        <v>775</v>
      </c>
      <c r="D196" s="421" t="s">
        <v>1386</v>
      </c>
      <c r="E196" s="1598" t="s">
        <v>997</v>
      </c>
      <c r="F196" s="1612" t="str">
        <f t="shared" ref="F196:F205" si="24">IF(Q196="", "", Q196)</f>
        <v xml:space="preserve"> </v>
      </c>
      <c r="G196" s="1613" t="s">
        <v>997</v>
      </c>
      <c r="H196" s="1614"/>
      <c r="I196" s="1599" t="str">
        <f t="shared" ref="I196:I205" si="25">IF(ISERROR(F196), "", (F196))</f>
        <v xml:space="preserve"> </v>
      </c>
      <c r="J196" s="1599" t="str">
        <f t="shared" si="21"/>
        <v xml:space="preserve"> </v>
      </c>
      <c r="K196" s="1599" t="s">
        <v>288</v>
      </c>
      <c r="L196" s="1599"/>
      <c r="M196" s="1588"/>
      <c r="N196" s="1591"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91" t="str">
        <f>IF(AND(OR(E196="DNCP", OR(E196="SNCP", E196="PNCP")), 'I8 Demand Data'!C15="1 NCP"), E196 &amp; 1, IF(AND(OR(E196="DNCP", OR(E196="SNCP", E196="PNCP")), 'I8 Demand Data'!C15="4 NCP"), E196 &amp; 4, IF(AND(OR(E196="DNCP", OR(E196="SNCP", E196="PNCP")), 'I8 Demand Data'!C15="12 NCP"), E196 &amp; 12, "")))</f>
        <v/>
      </c>
      <c r="P196" s="1591" t="str">
        <f t="shared" si="22"/>
        <v xml:space="preserve"> </v>
      </c>
      <c r="Q196" s="1591" t="str">
        <f t="shared" si="23"/>
        <v xml:space="preserve"> </v>
      </c>
      <c r="R196" s="786"/>
      <c r="S196" s="786"/>
      <c r="T196" s="786"/>
    </row>
    <row r="197" spans="1:20" s="1580" customFormat="1" ht="25.5">
      <c r="A197" s="1585">
        <v>5735</v>
      </c>
      <c r="B197" s="1585" t="s">
        <v>1505</v>
      </c>
      <c r="C197" s="1585" t="s">
        <v>775</v>
      </c>
      <c r="D197" s="1592" t="s">
        <v>1386</v>
      </c>
      <c r="E197" s="1593" t="s">
        <v>997</v>
      </c>
      <c r="F197" s="1615" t="str">
        <f t="shared" si="24"/>
        <v xml:space="preserve"> </v>
      </c>
      <c r="G197" s="1616" t="s">
        <v>997</v>
      </c>
      <c r="H197" s="1617" t="s">
        <v>997</v>
      </c>
      <c r="I197" s="1595" t="str">
        <f t="shared" si="25"/>
        <v xml:space="preserve"> </v>
      </c>
      <c r="J197" s="1595" t="str">
        <f t="shared" si="21"/>
        <v xml:space="preserve"> </v>
      </c>
      <c r="K197" s="1595" t="s">
        <v>288</v>
      </c>
      <c r="L197" s="1595"/>
      <c r="M197" s="1588"/>
      <c r="N197" s="1597"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97" t="str">
        <f>IF(AND(OR(E197="DNCP", OR(E197="SNCP", E197="PNCP")), 'I8 Demand Data'!C15="1 NCP"), E197 &amp; 1, IF(AND(OR(E197="DNCP", OR(E197="SNCP", E197="PNCP")), 'I8 Demand Data'!C15="4 NCP"), E197 &amp; 4, IF(AND(OR(E197="DNCP", OR(E197="SNCP", E197="PNCP")), 'I8 Demand Data'!C15="12 NCP"), E197 &amp; 12, "")))</f>
        <v/>
      </c>
      <c r="P197" s="1597" t="str">
        <f t="shared" si="22"/>
        <v xml:space="preserve"> </v>
      </c>
      <c r="Q197" s="1597" t="str">
        <f t="shared" si="23"/>
        <v xml:space="preserve"> </v>
      </c>
      <c r="R197" s="786"/>
      <c r="S197" s="786"/>
      <c r="T197" s="786"/>
    </row>
    <row r="198" spans="1:20" s="1580" customFormat="1" ht="25.5">
      <c r="A198" s="1586">
        <v>5740</v>
      </c>
      <c r="B198" s="1586" t="s">
        <v>1506</v>
      </c>
      <c r="C198" s="1586" t="s">
        <v>775</v>
      </c>
      <c r="D198" s="421" t="s">
        <v>1386</v>
      </c>
      <c r="E198" s="1598" t="s">
        <v>997</v>
      </c>
      <c r="F198" s="1612" t="str">
        <f t="shared" si="24"/>
        <v xml:space="preserve"> </v>
      </c>
      <c r="G198" s="1613" t="s">
        <v>997</v>
      </c>
      <c r="H198" s="1614"/>
      <c r="I198" s="1599" t="str">
        <f t="shared" si="25"/>
        <v xml:space="preserve"> </v>
      </c>
      <c r="J198" s="1599" t="str">
        <f t="shared" si="21"/>
        <v xml:space="preserve"> </v>
      </c>
      <c r="K198" s="1599" t="s">
        <v>288</v>
      </c>
      <c r="L198" s="1599"/>
      <c r="M198" s="1588"/>
      <c r="N198" s="1591"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91" t="str">
        <f>IF(AND(OR(E198="DNCP", OR(E198="SNCP", E198="PNCP")), 'I8 Demand Data'!C15="1 NCP"), E198 &amp; 1, IF(AND(OR(E198="DNCP", OR(E198="SNCP", E198="PNCP")), 'I8 Demand Data'!C15="4 NCP"), E198 &amp; 4, IF(AND(OR(E198="DNCP", OR(E198="SNCP", E198="PNCP")), 'I8 Demand Data'!C15="12 NCP"), E198 &amp; 12, "")))</f>
        <v/>
      </c>
      <c r="P198" s="1591" t="str">
        <f t="shared" si="22"/>
        <v xml:space="preserve"> </v>
      </c>
      <c r="Q198" s="1591" t="str">
        <f t="shared" si="23"/>
        <v xml:space="preserve"> </v>
      </c>
      <c r="R198" s="786"/>
      <c r="S198" s="786"/>
      <c r="T198" s="786"/>
    </row>
    <row r="199" spans="1:20" s="1580" customFormat="1" ht="25.5">
      <c r="A199" s="1585">
        <v>6005</v>
      </c>
      <c r="B199" s="1585" t="s">
        <v>1507</v>
      </c>
      <c r="C199" s="1585" t="s">
        <v>774</v>
      </c>
      <c r="D199" s="1592" t="s">
        <v>728</v>
      </c>
      <c r="E199" s="1593"/>
      <c r="F199" s="1615" t="str">
        <f t="shared" si="24"/>
        <v/>
      </c>
      <c r="G199" s="1616"/>
      <c r="H199" s="1617"/>
      <c r="I199" s="1595" t="str">
        <f t="shared" si="25"/>
        <v/>
      </c>
      <c r="J199" s="1595" t="str">
        <f t="shared" si="21"/>
        <v/>
      </c>
      <c r="K199" s="1595" t="s">
        <v>401</v>
      </c>
      <c r="L199" s="1595"/>
      <c r="M199" s="1588"/>
      <c r="N199" s="1597"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597" t="str">
        <f>IF(AND(OR(E199="DNCP", OR(E199="SNCP", E199="PNCP")), 'I8 Demand Data'!C15="1 NCP"), E199 &amp; 1, IF(AND(OR(E199="DNCP", OR(E199="SNCP", E199="PNCP")), 'I8 Demand Data'!C15="4 NCP"), E199 &amp; 4, IF(AND(OR(E199="DNCP", OR(E199="SNCP", E199="PNCP")), 'I8 Demand Data'!C15="12 NCP"), E199 &amp; 12, "")))</f>
        <v/>
      </c>
      <c r="P199" s="1597" t="str">
        <f t="shared" si="22"/>
        <v/>
      </c>
      <c r="Q199" s="1597" t="str">
        <f t="shared" si="23"/>
        <v/>
      </c>
      <c r="R199" s="786"/>
      <c r="S199" s="786"/>
      <c r="T199" s="786"/>
    </row>
    <row r="200" spans="1:20" s="1580" customFormat="1" ht="25.5">
      <c r="A200" s="1586">
        <v>6105</v>
      </c>
      <c r="B200" s="1586" t="s">
        <v>604</v>
      </c>
      <c r="C200" s="1586" t="s">
        <v>1514</v>
      </c>
      <c r="D200" s="421" t="s">
        <v>1379</v>
      </c>
      <c r="E200" s="1598"/>
      <c r="F200" s="1612" t="str">
        <f t="shared" si="24"/>
        <v/>
      </c>
      <c r="G200" s="1613" t="s">
        <v>997</v>
      </c>
      <c r="H200" s="1614" t="s">
        <v>997</v>
      </c>
      <c r="I200" s="1599" t="str">
        <f t="shared" si="25"/>
        <v/>
      </c>
      <c r="J200" s="1599" t="str">
        <f t="shared" ref="J200:J205" si="26">IF(ISBLANK(G200), "", (G200))</f>
        <v xml:space="preserve"> </v>
      </c>
      <c r="K200" s="1599" t="s">
        <v>401</v>
      </c>
      <c r="L200" s="1599"/>
      <c r="M200" s="1588"/>
      <c r="N200" s="1591"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591" t="str">
        <f>IF(AND(OR(E200="DNCP", OR(E200="SNCP", E200="PNCP")), 'I8 Demand Data'!C15="1 NCP"), E200 &amp; 1, IF(AND(OR(E200="DNCP", OR(E200="SNCP", E200="PNCP")), 'I8 Demand Data'!C15="4 NCP"), E200 &amp; 4, IF(AND(OR(E200="DNCP", OR(E200="SNCP", E200="PNCP")), 'I8 Demand Data'!C15="12 NCP"), E200 &amp; 12, "")))</f>
        <v/>
      </c>
      <c r="P200" s="1591" t="str">
        <f t="shared" si="22"/>
        <v/>
      </c>
      <c r="Q200" s="1591" t="str">
        <f t="shared" si="23"/>
        <v/>
      </c>
      <c r="R200" s="786"/>
      <c r="S200" s="786"/>
      <c r="T200" s="786"/>
    </row>
    <row r="201" spans="1:20" s="1580" customFormat="1" ht="38.25">
      <c r="A201" s="1585">
        <v>6110</v>
      </c>
      <c r="B201" s="1585" t="s">
        <v>605</v>
      </c>
      <c r="C201" s="1585" t="s">
        <v>1345</v>
      </c>
      <c r="D201" s="1601" t="s">
        <v>391</v>
      </c>
      <c r="E201" s="1593"/>
      <c r="F201" s="1615" t="str">
        <f t="shared" si="24"/>
        <v/>
      </c>
      <c r="G201" s="1616"/>
      <c r="H201" s="1617" t="s">
        <v>997</v>
      </c>
      <c r="I201" s="1595" t="str">
        <f t="shared" si="25"/>
        <v/>
      </c>
      <c r="J201" s="1595" t="str">
        <f t="shared" si="26"/>
        <v/>
      </c>
      <c r="K201" s="1595" t="s">
        <v>401</v>
      </c>
      <c r="L201" s="1595"/>
      <c r="M201" s="1588"/>
      <c r="N201" s="1597"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597" t="str">
        <f>IF(AND(OR(E201="DNCP", OR(E201="SNCP", E201="PNCP")), 'I8 Demand Data'!C15="1 NCP"), E201 &amp; 1, IF(AND(OR(E201="DNCP", OR(E201="SNCP", E201="PNCP")), 'I8 Demand Data'!C15="4 NCP"), E201 &amp; 4, IF(AND(OR(E201="DNCP", OR(E201="SNCP", E201="PNCP")), 'I8 Demand Data'!C15="12 NCP"), E201 &amp; 12, "")))</f>
        <v/>
      </c>
      <c r="P201" s="1597" t="str">
        <f t="shared" si="22"/>
        <v/>
      </c>
      <c r="Q201" s="1597" t="str">
        <f t="shared" si="23"/>
        <v/>
      </c>
      <c r="R201" s="786"/>
      <c r="S201" s="786"/>
      <c r="T201" s="786"/>
    </row>
    <row r="202" spans="1:20" s="1580" customFormat="1" ht="25.5">
      <c r="A202" s="1586">
        <v>6205</v>
      </c>
      <c r="B202" s="1586" t="s">
        <v>607</v>
      </c>
      <c r="C202" s="1586" t="s">
        <v>1421</v>
      </c>
      <c r="D202" s="421" t="s">
        <v>1379</v>
      </c>
      <c r="E202" s="1598"/>
      <c r="F202" s="1612" t="str">
        <f t="shared" si="24"/>
        <v/>
      </c>
      <c r="G202" s="1613" t="s">
        <v>997</v>
      </c>
      <c r="H202" s="1614" t="s">
        <v>997</v>
      </c>
      <c r="I202" s="1599" t="str">
        <f t="shared" si="25"/>
        <v/>
      </c>
      <c r="J202" s="1599" t="str">
        <f t="shared" si="26"/>
        <v xml:space="preserve"> </v>
      </c>
      <c r="K202" s="1599" t="s">
        <v>288</v>
      </c>
      <c r="L202" s="1599"/>
      <c r="M202" s="1588"/>
      <c r="N202" s="1591"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591" t="str">
        <f>IF(AND(OR(E202="DNCP", OR(E202="SNCP", E202="PNCP")), 'I8 Demand Data'!C15="1 NCP"), E202 &amp; 1, IF(AND(OR(E202="DNCP", OR(E202="SNCP", E202="PNCP")), 'I8 Demand Data'!C15="4 NCP"), E202 &amp; 4, IF(AND(OR(E202="DNCP", OR(E202="SNCP", E202="PNCP")), 'I8 Demand Data'!C15="12 NCP"), E202 &amp; 12, "")))</f>
        <v/>
      </c>
      <c r="P202" s="1591" t="str">
        <f t="shared" si="22"/>
        <v/>
      </c>
      <c r="Q202" s="1591" t="str">
        <f t="shared" si="23"/>
        <v/>
      </c>
      <c r="R202" s="786"/>
      <c r="S202" s="786"/>
      <c r="T202" s="786"/>
    </row>
    <row r="203" spans="1:20" s="1580" customFormat="1" ht="25.5">
      <c r="A203" s="1585">
        <v>6210</v>
      </c>
      <c r="B203" s="1585" t="s">
        <v>1447</v>
      </c>
      <c r="C203" s="1585" t="s">
        <v>1</v>
      </c>
      <c r="D203" s="1592" t="s">
        <v>1379</v>
      </c>
      <c r="E203" s="1593"/>
      <c r="F203" s="1615" t="str">
        <f t="shared" si="24"/>
        <v/>
      </c>
      <c r="G203" s="1616" t="s">
        <v>997</v>
      </c>
      <c r="H203" s="1617"/>
      <c r="I203" s="1595" t="str">
        <f t="shared" si="25"/>
        <v/>
      </c>
      <c r="J203" s="1595" t="str">
        <f t="shared" si="26"/>
        <v xml:space="preserve"> </v>
      </c>
      <c r="K203" s="1595" t="s">
        <v>288</v>
      </c>
      <c r="L203" s="1595"/>
      <c r="M203" s="1588"/>
      <c r="N203" s="1597"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97" t="str">
        <f>IF(AND(OR(E203="DNCP", OR(E203="SNCP", E203="PNCP")), 'I8 Demand Data'!C15="1 NCP"), E203 &amp; 1, IF(AND(OR(E203="DNCP", OR(E203="SNCP", E203="PNCP")), 'I8 Demand Data'!C15="4 NCP"), E203 &amp; 4, IF(AND(OR(E203="DNCP", OR(E203="SNCP", E203="PNCP")), 'I8 Demand Data'!C15="12 NCP"), E203 &amp; 12, "")))</f>
        <v/>
      </c>
      <c r="P203" s="1597" t="str">
        <f t="shared" si="22"/>
        <v/>
      </c>
      <c r="Q203" s="1597" t="str">
        <f t="shared" si="23"/>
        <v/>
      </c>
      <c r="R203" s="786"/>
      <c r="S203" s="786"/>
      <c r="T203" s="786"/>
    </row>
    <row r="204" spans="1:20" s="1580" customFormat="1" ht="25.5">
      <c r="A204" s="1586">
        <v>6215</v>
      </c>
      <c r="B204" s="1586" t="s">
        <v>1448</v>
      </c>
      <c r="C204" s="1586" t="s">
        <v>1514</v>
      </c>
      <c r="D204" s="421" t="s">
        <v>1379</v>
      </c>
      <c r="E204" s="1598"/>
      <c r="F204" s="1612" t="str">
        <f t="shared" si="24"/>
        <v/>
      </c>
      <c r="G204" s="1613" t="s">
        <v>997</v>
      </c>
      <c r="H204" s="1614"/>
      <c r="I204" s="1599" t="str">
        <f t="shared" si="25"/>
        <v/>
      </c>
      <c r="J204" s="1599" t="str">
        <f t="shared" si="26"/>
        <v xml:space="preserve"> </v>
      </c>
      <c r="K204" s="1599" t="s">
        <v>288</v>
      </c>
      <c r="L204" s="1599"/>
      <c r="M204" s="1588"/>
      <c r="N204" s="1591"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91" t="str">
        <f>IF(AND(OR(E204="DNCP", OR(E204="SNCP", E204="PNCP")), 'I8 Demand Data'!C15="1 NCP"), E204 &amp; 1, IF(AND(OR(E204="DNCP", OR(E204="SNCP", E204="PNCP")), 'I8 Demand Data'!C15="4 NCP"), E204 &amp; 4, IF(AND(OR(E204="DNCP", OR(E204="SNCP", E204="PNCP")), 'I8 Demand Data'!C15="12 NCP"), E204 &amp; 12, "")))</f>
        <v/>
      </c>
      <c r="P204" s="1591" t="str">
        <f t="shared" si="22"/>
        <v/>
      </c>
      <c r="Q204" s="1591" t="str">
        <f t="shared" si="23"/>
        <v/>
      </c>
      <c r="R204" s="786"/>
      <c r="S204" s="786"/>
      <c r="T204" s="786"/>
    </row>
    <row r="205" spans="1:20" s="1580" customFormat="1" ht="26.25" thickBot="1">
      <c r="A205" s="1587">
        <v>6225</v>
      </c>
      <c r="B205" s="1587" t="s">
        <v>1449</v>
      </c>
      <c r="C205" s="1587" t="s">
        <v>1514</v>
      </c>
      <c r="D205" s="1602" t="s">
        <v>1379</v>
      </c>
      <c r="E205" s="1603"/>
      <c r="F205" s="1618" t="str">
        <f t="shared" si="24"/>
        <v/>
      </c>
      <c r="G205" s="1619" t="s">
        <v>997</v>
      </c>
      <c r="H205" s="1620"/>
      <c r="I205" s="1604" t="str">
        <f t="shared" si="25"/>
        <v/>
      </c>
      <c r="J205" s="1604" t="str">
        <f t="shared" si="26"/>
        <v xml:space="preserve"> </v>
      </c>
      <c r="K205" s="1604" t="s">
        <v>288</v>
      </c>
      <c r="L205" s="1604"/>
      <c r="M205" s="1588"/>
      <c r="N205" s="1597"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97" t="str">
        <f>IF(AND(OR(E205="DNCP", OR(E205="SNCP", E205="PNCP")), 'I8 Demand Data'!C15="1 NCP"), E205 &amp; 1, IF(AND(OR(E205="DNCP", OR(E205="SNCP", E205="PNCP")), 'I8 Demand Data'!C15="4 NCP"), E205 &amp; 4, IF(AND(OR(E205="DNCP", OR(E205="SNCP", E205="PNCP")), 'I8 Demand Data'!C15="12 NCP"), E205 &amp; 12, "")))</f>
        <v/>
      </c>
      <c r="P205" s="1597" t="str">
        <f t="shared" si="22"/>
        <v/>
      </c>
      <c r="Q205" s="1597" t="str">
        <f t="shared" si="23"/>
        <v/>
      </c>
      <c r="R205" s="786"/>
      <c r="S205" s="786"/>
      <c r="T205" s="786"/>
    </row>
    <row r="206" spans="1:20" s="1580" customFormat="1" ht="12.75">
      <c r="A206" s="247"/>
      <c r="B206" s="247"/>
      <c r="C206" s="247"/>
      <c r="D206" s="421"/>
      <c r="E206" s="1605"/>
      <c r="F206" s="1588"/>
      <c r="G206" s="1588"/>
      <c r="H206" s="1588"/>
      <c r="I206" s="1588"/>
      <c r="J206" s="1588"/>
      <c r="K206" s="1588"/>
      <c r="L206" s="1588"/>
      <c r="M206" s="1588"/>
      <c r="N206" s="1588"/>
      <c r="O206" s="1588"/>
      <c r="P206" s="1588"/>
      <c r="Q206" s="1588"/>
      <c r="R206" s="786"/>
      <c r="S206" s="786"/>
      <c r="T206" s="786"/>
    </row>
    <row r="207" spans="1:20" s="1580" customFormat="1" ht="12.75">
      <c r="A207" s="247"/>
      <c r="B207" s="247"/>
      <c r="C207" s="247"/>
      <c r="D207" s="421"/>
      <c r="E207" s="1605"/>
      <c r="F207" s="1588"/>
      <c r="G207" s="1588"/>
      <c r="H207" s="1588"/>
      <c r="I207" s="1588"/>
      <c r="J207" s="1588"/>
      <c r="K207" s="1588"/>
      <c r="L207" s="1588"/>
      <c r="M207" s="1588"/>
      <c r="N207" s="1588"/>
      <c r="O207" s="1588"/>
      <c r="P207" s="1588"/>
      <c r="Q207" s="1588"/>
      <c r="R207" s="786"/>
      <c r="S207" s="786"/>
      <c r="T207" s="786"/>
    </row>
    <row r="208" spans="1:20" s="1580" customFormat="1" ht="12.75">
      <c r="A208" s="247"/>
      <c r="B208" s="247"/>
      <c r="C208" s="247"/>
      <c r="D208" s="421"/>
      <c r="E208" s="1605"/>
      <c r="F208" s="1588"/>
      <c r="G208" s="1588"/>
      <c r="H208" s="1588"/>
      <c r="I208" s="1588"/>
      <c r="J208" s="1588"/>
      <c r="K208" s="1588"/>
      <c r="L208" s="1588"/>
      <c r="M208" s="1588"/>
      <c r="N208" s="1588"/>
      <c r="O208" s="1588"/>
      <c r="P208" s="1588"/>
      <c r="Q208" s="1588"/>
      <c r="R208" s="786"/>
      <c r="S208" s="786"/>
      <c r="T208" s="786"/>
    </row>
    <row r="209" spans="1:20" s="1580" customFormat="1" ht="12.75">
      <c r="A209" s="247"/>
      <c r="B209" s="247"/>
      <c r="C209" s="247"/>
      <c r="D209" s="421"/>
      <c r="E209" s="1605"/>
      <c r="F209" s="1588"/>
      <c r="G209" s="1588"/>
      <c r="H209" s="1588"/>
      <c r="I209" s="1588"/>
      <c r="J209" s="1588"/>
      <c r="K209" s="1588"/>
      <c r="L209" s="1588"/>
      <c r="M209" s="1588"/>
      <c r="N209" s="1588"/>
      <c r="O209" s="1588"/>
      <c r="P209" s="1588"/>
      <c r="Q209" s="1588"/>
      <c r="R209" s="786"/>
      <c r="S209" s="786"/>
      <c r="T209" s="786"/>
    </row>
    <row r="210" spans="1:20" s="1580" customFormat="1" ht="12.75">
      <c r="A210" s="247"/>
      <c r="B210" s="247"/>
      <c r="C210" s="247"/>
      <c r="D210" s="421"/>
      <c r="E210" s="1605"/>
      <c r="F210" s="1588"/>
      <c r="G210" s="1588"/>
      <c r="H210" s="1588"/>
      <c r="I210" s="1588"/>
      <c r="J210" s="1588"/>
      <c r="K210" s="1588"/>
      <c r="L210" s="1588"/>
      <c r="M210" s="1588"/>
      <c r="N210" s="1588"/>
      <c r="O210" s="1588"/>
      <c r="P210" s="1588"/>
      <c r="Q210" s="1588"/>
      <c r="R210" s="786"/>
      <c r="S210" s="786"/>
      <c r="T210" s="786"/>
    </row>
    <row r="211" spans="1:20" s="1580" customFormat="1" ht="12.75">
      <c r="A211" s="247"/>
      <c r="B211" s="247"/>
      <c r="C211" s="247"/>
      <c r="D211" s="421"/>
      <c r="E211" s="1605"/>
      <c r="F211" s="1588"/>
      <c r="G211" s="1588"/>
      <c r="H211" s="1588"/>
      <c r="I211" s="1588"/>
      <c r="J211" s="1588"/>
      <c r="K211" s="1588"/>
      <c r="L211" s="1588"/>
      <c r="M211" s="1606"/>
      <c r="N211" s="1588"/>
      <c r="O211" s="1588"/>
      <c r="P211" s="1588"/>
      <c r="Q211" s="1588"/>
      <c r="R211" s="786"/>
      <c r="S211" s="786"/>
      <c r="T211" s="786"/>
    </row>
    <row r="212" spans="1:20" s="1580" customFormat="1" ht="12.75">
      <c r="A212" s="247"/>
      <c r="B212" s="247"/>
      <c r="C212" s="247"/>
      <c r="D212" s="421"/>
      <c r="E212" s="1605"/>
      <c r="F212" s="1588"/>
      <c r="G212" s="1588"/>
      <c r="H212" s="1588"/>
      <c r="I212" s="1588"/>
      <c r="J212" s="1588"/>
      <c r="K212" s="1588"/>
      <c r="L212" s="1588"/>
      <c r="M212" s="1606"/>
      <c r="N212" s="1588"/>
      <c r="O212" s="1588"/>
      <c r="P212" s="1588"/>
      <c r="Q212" s="1588"/>
      <c r="R212" s="786"/>
      <c r="S212" s="786"/>
      <c r="T212" s="786"/>
    </row>
    <row r="213" spans="1:20" s="1580" customFormat="1" ht="12.75">
      <c r="A213" s="247"/>
      <c r="B213" s="247"/>
      <c r="C213" s="247"/>
      <c r="D213" s="421"/>
      <c r="E213" s="1605"/>
      <c r="F213" s="1588"/>
      <c r="G213" s="1588"/>
      <c r="H213" s="1588"/>
      <c r="I213" s="1588"/>
      <c r="J213" s="1588"/>
      <c r="K213" s="1588"/>
      <c r="L213" s="1588"/>
      <c r="M213" s="1606"/>
      <c r="N213" s="1588"/>
      <c r="O213" s="1588"/>
      <c r="P213" s="1588"/>
      <c r="Q213" s="1588"/>
      <c r="R213" s="786"/>
      <c r="S213" s="786"/>
      <c r="T213" s="786"/>
    </row>
    <row r="214" spans="1:20" s="1580" customFormat="1" ht="12.75">
      <c r="A214" s="247"/>
      <c r="B214" s="247"/>
      <c r="C214" s="247"/>
      <c r="D214" s="421"/>
      <c r="E214" s="1605"/>
      <c r="F214" s="1588"/>
      <c r="G214" s="1588"/>
      <c r="H214" s="1588"/>
      <c r="I214" s="1588"/>
      <c r="J214" s="1588"/>
      <c r="K214" s="1588"/>
      <c r="L214" s="1588"/>
      <c r="M214" s="1606"/>
      <c r="N214" s="1588"/>
      <c r="O214" s="1588"/>
      <c r="P214" s="1588"/>
      <c r="Q214" s="1588"/>
      <c r="R214" s="786"/>
      <c r="S214" s="786"/>
      <c r="T214" s="786"/>
    </row>
    <row r="215" spans="1:20" s="1580" customFormat="1" ht="12.75">
      <c r="A215" s="247"/>
      <c r="B215" s="247"/>
      <c r="C215" s="247"/>
      <c r="D215" s="421"/>
      <c r="E215" s="1605"/>
      <c r="F215" s="1588"/>
      <c r="G215" s="1588"/>
      <c r="H215" s="1588"/>
      <c r="I215" s="1588"/>
      <c r="J215" s="1588"/>
      <c r="K215" s="1588"/>
      <c r="L215" s="1588"/>
      <c r="M215" s="1606"/>
      <c r="N215" s="1588"/>
      <c r="O215" s="1588"/>
      <c r="P215" s="1588"/>
      <c r="Q215" s="1588"/>
      <c r="R215" s="786"/>
      <c r="S215" s="786"/>
      <c r="T215" s="786"/>
    </row>
    <row r="216" spans="1:20" s="1580" customFormat="1" ht="12.75">
      <c r="A216" s="247"/>
      <c r="B216" s="247"/>
      <c r="C216" s="247"/>
      <c r="D216" s="421"/>
      <c r="E216" s="1605"/>
      <c r="F216" s="1588"/>
      <c r="G216" s="1588"/>
      <c r="H216" s="1588"/>
      <c r="I216" s="1588"/>
      <c r="J216" s="1588"/>
      <c r="K216" s="1588"/>
      <c r="L216" s="1588"/>
      <c r="M216" s="1606"/>
      <c r="N216" s="1588"/>
      <c r="O216" s="1588"/>
      <c r="P216" s="1588"/>
      <c r="Q216" s="1588"/>
      <c r="R216" s="786"/>
      <c r="S216" s="786"/>
      <c r="T216" s="786"/>
    </row>
    <row r="217" spans="1:20" s="1580" customFormat="1" ht="12.75">
      <c r="A217" s="247"/>
      <c r="B217" s="247"/>
      <c r="C217" s="247"/>
      <c r="D217" s="421"/>
      <c r="E217" s="1605"/>
      <c r="F217" s="1588"/>
      <c r="G217" s="1588"/>
      <c r="H217" s="1588"/>
      <c r="I217" s="1588"/>
      <c r="J217" s="1588"/>
      <c r="K217" s="1588"/>
      <c r="L217" s="1588"/>
      <c r="M217" s="1606"/>
      <c r="N217" s="1588"/>
      <c r="O217" s="1588"/>
      <c r="P217" s="1588"/>
      <c r="Q217" s="1588"/>
      <c r="R217" s="786"/>
      <c r="S217" s="786"/>
      <c r="T217" s="786"/>
    </row>
    <row r="218" spans="1:20" s="1580" customFormat="1" ht="12.75">
      <c r="A218" s="247"/>
      <c r="B218" s="247"/>
      <c r="C218" s="247"/>
      <c r="D218" s="421"/>
      <c r="E218" s="1605"/>
      <c r="F218" s="1588"/>
      <c r="G218" s="1588"/>
      <c r="H218" s="1588"/>
      <c r="I218" s="1588"/>
      <c r="J218" s="1588"/>
      <c r="K218" s="1588"/>
      <c r="L218" s="1588"/>
      <c r="M218" s="1606"/>
      <c r="N218" s="1588"/>
      <c r="O218" s="1588"/>
      <c r="P218" s="1588"/>
      <c r="Q218" s="1588"/>
      <c r="R218" s="786"/>
      <c r="S218" s="786"/>
      <c r="T218" s="786"/>
    </row>
    <row r="219" spans="1:20" s="1580" customFormat="1" ht="12.75">
      <c r="A219" s="247"/>
      <c r="B219" s="247"/>
      <c r="C219" s="247"/>
      <c r="D219" s="421"/>
      <c r="E219" s="1605"/>
      <c r="F219" s="1588"/>
      <c r="G219" s="1588"/>
      <c r="H219" s="1588"/>
      <c r="I219" s="1588"/>
      <c r="J219" s="1588"/>
      <c r="K219" s="1588"/>
      <c r="L219" s="1588"/>
      <c r="M219" s="1606"/>
      <c r="N219" s="1588"/>
      <c r="O219" s="1588"/>
      <c r="P219" s="1588"/>
      <c r="Q219" s="1588"/>
      <c r="R219" s="786"/>
      <c r="S219" s="786"/>
      <c r="T219" s="786"/>
    </row>
    <row r="220" spans="1:20" s="1580" customFormat="1" ht="12.75">
      <c r="A220" s="247"/>
      <c r="B220" s="247"/>
      <c r="C220" s="247"/>
      <c r="D220" s="421"/>
      <c r="E220" s="1605"/>
      <c r="F220" s="1588"/>
      <c r="G220" s="1588"/>
      <c r="H220" s="1588"/>
      <c r="I220" s="1588"/>
      <c r="J220" s="1588"/>
      <c r="K220" s="1588"/>
      <c r="L220" s="1588"/>
      <c r="M220" s="1606"/>
      <c r="N220" s="1588"/>
      <c r="O220" s="1588"/>
      <c r="P220" s="1588"/>
      <c r="Q220" s="1588"/>
      <c r="R220" s="786"/>
      <c r="S220" s="786"/>
      <c r="T220" s="786"/>
    </row>
    <row r="221" spans="1:20" s="1580" customFormat="1" ht="12.75">
      <c r="A221" s="247"/>
      <c r="B221" s="247"/>
      <c r="C221" s="247"/>
      <c r="D221" s="421"/>
      <c r="E221" s="1605"/>
      <c r="F221" s="1588"/>
      <c r="G221" s="1588"/>
      <c r="H221" s="1588"/>
      <c r="I221" s="1588"/>
      <c r="J221" s="1588"/>
      <c r="K221" s="1588"/>
      <c r="L221" s="1588"/>
      <c r="M221" s="1606"/>
      <c r="N221" s="1588"/>
      <c r="O221" s="1588"/>
      <c r="P221" s="1588"/>
      <c r="Q221" s="1588"/>
      <c r="R221" s="786"/>
      <c r="S221" s="786"/>
      <c r="T221" s="786"/>
    </row>
    <row r="222" spans="1:20" s="1580" customFormat="1" ht="12.75">
      <c r="A222" s="247"/>
      <c r="B222" s="247"/>
      <c r="C222" s="247"/>
      <c r="D222" s="421"/>
      <c r="E222" s="1605"/>
      <c r="F222" s="1588"/>
      <c r="G222" s="1588"/>
      <c r="H222" s="1588"/>
      <c r="I222" s="1588"/>
      <c r="J222" s="1588"/>
      <c r="K222" s="1588"/>
      <c r="L222" s="1588"/>
      <c r="M222" s="1606"/>
      <c r="N222" s="1588"/>
      <c r="O222" s="1588"/>
      <c r="P222" s="1588"/>
      <c r="Q222" s="1588"/>
      <c r="R222" s="786"/>
      <c r="S222" s="786"/>
      <c r="T222" s="786"/>
    </row>
    <row r="223" spans="1:20" s="1580" customFormat="1" ht="12.75">
      <c r="A223" s="247"/>
      <c r="B223" s="247"/>
      <c r="C223" s="247"/>
      <c r="D223" s="421"/>
      <c r="E223" s="1605"/>
      <c r="F223" s="1588"/>
      <c r="G223" s="1588"/>
      <c r="H223" s="1588"/>
      <c r="I223" s="1588"/>
      <c r="J223" s="1588"/>
      <c r="K223" s="1588"/>
      <c r="L223" s="1588"/>
      <c r="M223" s="1606"/>
      <c r="N223" s="1588"/>
      <c r="O223" s="1588"/>
      <c r="P223" s="1588"/>
      <c r="Q223" s="1588"/>
      <c r="R223" s="786"/>
      <c r="S223" s="786"/>
      <c r="T223" s="786"/>
    </row>
    <row r="224" spans="1:20" s="1580" customFormat="1" ht="12.75">
      <c r="A224" s="247"/>
      <c r="B224" s="247"/>
      <c r="C224" s="247"/>
      <c r="D224" s="421"/>
      <c r="E224" s="1605"/>
      <c r="F224" s="1588"/>
      <c r="G224" s="1588"/>
      <c r="H224" s="1588"/>
      <c r="I224" s="1588"/>
      <c r="J224" s="1588"/>
      <c r="K224" s="1588"/>
      <c r="L224" s="1588"/>
      <c r="M224" s="1606"/>
      <c r="N224" s="1588"/>
      <c r="O224" s="1588"/>
      <c r="P224" s="1588"/>
      <c r="Q224" s="1588"/>
      <c r="R224" s="786"/>
      <c r="S224" s="786"/>
      <c r="T224" s="786"/>
    </row>
    <row r="225" spans="1:20" s="1580" customFormat="1" ht="12.75">
      <c r="A225" s="247"/>
      <c r="B225" s="247"/>
      <c r="C225" s="247"/>
      <c r="D225" s="421"/>
      <c r="E225" s="1605"/>
      <c r="F225" s="1588"/>
      <c r="G225" s="1588"/>
      <c r="H225" s="1588"/>
      <c r="I225" s="1588"/>
      <c r="J225" s="1588"/>
      <c r="K225" s="1588"/>
      <c r="L225" s="1588"/>
      <c r="M225" s="1606"/>
      <c r="N225" s="1588"/>
      <c r="O225" s="1588"/>
      <c r="P225" s="1588"/>
      <c r="Q225" s="1588"/>
      <c r="R225" s="786"/>
      <c r="S225" s="786"/>
      <c r="T225" s="786"/>
    </row>
    <row r="226" spans="1:20" s="1580" customFormat="1" ht="12.75">
      <c r="A226" s="247"/>
      <c r="B226" s="247"/>
      <c r="C226" s="247"/>
      <c r="D226" s="421"/>
      <c r="E226" s="1605"/>
      <c r="F226" s="1588"/>
      <c r="G226" s="1588"/>
      <c r="H226" s="1588"/>
      <c r="I226" s="1588"/>
      <c r="J226" s="1588"/>
      <c r="K226" s="1588"/>
      <c r="L226" s="1588"/>
      <c r="M226" s="1606"/>
      <c r="N226" s="1588"/>
      <c r="O226" s="1588"/>
      <c r="P226" s="1588"/>
      <c r="Q226" s="1588"/>
      <c r="R226" s="786"/>
      <c r="S226" s="786"/>
      <c r="T226" s="786"/>
    </row>
    <row r="227" spans="1:20" s="1580" customFormat="1" ht="12.75">
      <c r="A227" s="247"/>
      <c r="B227" s="247"/>
      <c r="C227" s="247"/>
      <c r="D227" s="421"/>
      <c r="E227" s="1605"/>
      <c r="F227" s="1588"/>
      <c r="G227" s="1588"/>
      <c r="H227" s="1588"/>
      <c r="I227" s="1588"/>
      <c r="J227" s="1588"/>
      <c r="K227" s="1588"/>
      <c r="L227" s="1588"/>
      <c r="M227" s="1606"/>
      <c r="N227" s="1588"/>
      <c r="O227" s="1588"/>
      <c r="P227" s="1588"/>
      <c r="Q227" s="1588"/>
      <c r="R227" s="786"/>
      <c r="S227" s="786"/>
      <c r="T227" s="786"/>
    </row>
    <row r="228" spans="1:20" s="1580" customFormat="1" ht="12.75">
      <c r="A228" s="247"/>
      <c r="B228" s="247"/>
      <c r="C228" s="247"/>
      <c r="D228" s="421"/>
      <c r="E228" s="1605"/>
      <c r="F228" s="1588"/>
      <c r="G228" s="1588"/>
      <c r="H228" s="1588"/>
      <c r="I228" s="1588"/>
      <c r="J228" s="1588"/>
      <c r="K228" s="1588"/>
      <c r="L228" s="1588"/>
      <c r="M228" s="1606"/>
      <c r="N228" s="1588"/>
      <c r="O228" s="1588"/>
      <c r="P228" s="1588"/>
      <c r="Q228" s="1588"/>
      <c r="R228" s="786"/>
      <c r="S228" s="786"/>
      <c r="T228" s="786"/>
    </row>
    <row r="229" spans="1:20" s="1580" customFormat="1" ht="12.75">
      <c r="A229" s="247"/>
      <c r="B229" s="247"/>
      <c r="C229" s="247"/>
      <c r="D229" s="421"/>
      <c r="E229" s="1605"/>
      <c r="F229" s="1588"/>
      <c r="G229" s="1588"/>
      <c r="H229" s="1588"/>
      <c r="I229" s="1588"/>
      <c r="J229" s="1588"/>
      <c r="K229" s="1588"/>
      <c r="L229" s="1588"/>
      <c r="M229" s="1606"/>
      <c r="N229" s="1588"/>
      <c r="O229" s="1588"/>
      <c r="P229" s="1588"/>
      <c r="Q229" s="1588"/>
      <c r="R229" s="786"/>
      <c r="S229" s="786"/>
      <c r="T229" s="786"/>
    </row>
    <row r="230" spans="1:20" s="1580" customFormat="1" ht="12.75">
      <c r="A230" s="247"/>
      <c r="B230" s="247"/>
      <c r="C230" s="247"/>
      <c r="D230" s="421"/>
      <c r="E230" s="1605"/>
      <c r="F230" s="1588"/>
      <c r="G230" s="1588"/>
      <c r="H230" s="1588"/>
      <c r="I230" s="1588"/>
      <c r="J230" s="1588"/>
      <c r="K230" s="1588"/>
      <c r="L230" s="1588"/>
      <c r="M230" s="1606"/>
      <c r="N230" s="1588"/>
      <c r="O230" s="1588"/>
      <c r="P230" s="1588"/>
      <c r="Q230" s="1588"/>
      <c r="R230" s="786"/>
      <c r="S230" s="786"/>
      <c r="T230" s="786"/>
    </row>
    <row r="231" spans="1:20" s="1580" customFormat="1" ht="12.75">
      <c r="A231" s="1578"/>
      <c r="B231" s="1578"/>
      <c r="C231" s="1578"/>
      <c r="D231" s="670"/>
      <c r="E231" s="1607"/>
      <c r="F231" s="414"/>
      <c r="G231" s="414"/>
      <c r="H231" s="414"/>
      <c r="I231" s="414"/>
      <c r="J231" s="414"/>
      <c r="K231" s="414"/>
      <c r="L231" s="414"/>
      <c r="M231" s="1608"/>
      <c r="N231" s="414"/>
      <c r="O231" s="414"/>
      <c r="P231" s="414"/>
      <c r="Q231" s="414"/>
    </row>
    <row r="232" spans="1:20" s="1580" customFormat="1" ht="12.75">
      <c r="A232" s="1578"/>
      <c r="B232" s="1578"/>
      <c r="C232" s="1578"/>
      <c r="D232" s="670"/>
      <c r="E232" s="1607"/>
      <c r="F232" s="414"/>
      <c r="G232" s="414"/>
      <c r="H232" s="414"/>
      <c r="I232" s="414"/>
      <c r="J232" s="414"/>
      <c r="K232" s="414"/>
      <c r="L232" s="414"/>
      <c r="M232" s="1608"/>
      <c r="N232" s="414"/>
      <c r="O232" s="414"/>
      <c r="P232" s="414"/>
      <c r="Q232" s="414"/>
    </row>
    <row r="233" spans="1:20" s="1580" customFormat="1" ht="12.75">
      <c r="A233" s="1578"/>
      <c r="B233" s="1578"/>
      <c r="C233" s="1578"/>
      <c r="D233" s="670"/>
      <c r="E233" s="1607"/>
      <c r="F233" s="414"/>
      <c r="G233" s="414"/>
      <c r="H233" s="414"/>
      <c r="I233" s="414"/>
      <c r="J233" s="414"/>
      <c r="K233" s="414"/>
      <c r="L233" s="414"/>
      <c r="M233" s="1608"/>
      <c r="N233" s="414"/>
      <c r="O233" s="414"/>
      <c r="P233" s="414"/>
      <c r="Q233" s="414"/>
    </row>
    <row r="234" spans="1:20" s="1580" customFormat="1" ht="12.75">
      <c r="A234" s="1578"/>
      <c r="B234" s="1578"/>
      <c r="C234" s="1578"/>
      <c r="D234" s="670"/>
      <c r="E234" s="1607"/>
      <c r="F234" s="414"/>
      <c r="G234" s="414"/>
      <c r="H234" s="414"/>
      <c r="I234" s="414"/>
      <c r="J234" s="414"/>
      <c r="K234" s="414"/>
      <c r="L234" s="414"/>
      <c r="M234" s="1608"/>
      <c r="N234" s="414"/>
      <c r="O234" s="414"/>
      <c r="P234" s="414"/>
      <c r="Q234" s="414"/>
    </row>
    <row r="235" spans="1:20" s="1580" customFormat="1" ht="12.75">
      <c r="A235" s="1578"/>
      <c r="B235" s="1578"/>
      <c r="C235" s="1578"/>
      <c r="D235" s="670"/>
      <c r="E235" s="1607"/>
      <c r="F235" s="414"/>
      <c r="G235" s="414"/>
      <c r="H235" s="414"/>
      <c r="I235" s="414"/>
      <c r="J235" s="414"/>
      <c r="K235" s="414"/>
      <c r="L235" s="414"/>
      <c r="M235" s="1608"/>
      <c r="N235" s="414"/>
      <c r="O235" s="414"/>
      <c r="P235" s="414"/>
      <c r="Q235" s="414"/>
    </row>
    <row r="236" spans="1:20" s="1580" customFormat="1" ht="12.75">
      <c r="A236" s="1578"/>
      <c r="B236" s="1578"/>
      <c r="C236" s="1578"/>
      <c r="D236" s="670"/>
      <c r="E236" s="1607"/>
      <c r="F236" s="414"/>
      <c r="G236" s="414"/>
      <c r="H236" s="414"/>
      <c r="I236" s="414"/>
      <c r="J236" s="414"/>
      <c r="K236" s="414"/>
      <c r="L236" s="414"/>
      <c r="M236" s="1608"/>
      <c r="N236" s="414"/>
      <c r="O236" s="414"/>
      <c r="P236" s="414"/>
      <c r="Q236" s="414"/>
    </row>
    <row r="237" spans="1:20" s="1580" customFormat="1" ht="12.75">
      <c r="A237" s="1578"/>
      <c r="B237" s="1578"/>
      <c r="C237" s="1578"/>
      <c r="D237" s="670"/>
      <c r="E237" s="1607"/>
      <c r="F237" s="414"/>
      <c r="G237" s="414"/>
      <c r="H237" s="414"/>
      <c r="I237" s="414"/>
      <c r="J237" s="414"/>
      <c r="K237" s="414"/>
      <c r="L237" s="414"/>
      <c r="M237" s="1608"/>
      <c r="N237" s="414"/>
      <c r="O237" s="414"/>
      <c r="P237" s="414"/>
      <c r="Q237" s="414"/>
    </row>
    <row r="238" spans="1:20" s="1580" customFormat="1" ht="12.75">
      <c r="A238" s="1578"/>
      <c r="B238" s="1578"/>
      <c r="C238" s="1578"/>
      <c r="D238" s="670"/>
      <c r="E238" s="1607"/>
      <c r="F238" s="414"/>
      <c r="G238" s="414"/>
      <c r="H238" s="414"/>
      <c r="I238" s="414"/>
      <c r="J238" s="414"/>
      <c r="K238" s="414"/>
      <c r="L238" s="414"/>
      <c r="M238" s="1608"/>
      <c r="N238" s="414"/>
      <c r="O238" s="414"/>
      <c r="P238" s="414"/>
      <c r="Q238" s="414"/>
    </row>
    <row r="239" spans="1:20" s="1580" customFormat="1" ht="12.75">
      <c r="A239" s="1578"/>
      <c r="B239" s="1578"/>
      <c r="C239" s="1578"/>
      <c r="D239" s="670"/>
      <c r="E239" s="1607"/>
      <c r="F239" s="414"/>
      <c r="G239" s="414"/>
      <c r="H239" s="414"/>
      <c r="I239" s="414"/>
      <c r="J239" s="414"/>
      <c r="K239" s="414"/>
      <c r="L239" s="414"/>
      <c r="M239" s="1608"/>
      <c r="N239" s="414"/>
      <c r="O239" s="414"/>
      <c r="P239" s="414"/>
      <c r="Q239" s="414"/>
    </row>
    <row r="240" spans="1:20" s="1580" customFormat="1" ht="12.75">
      <c r="A240" s="1578"/>
      <c r="B240" s="1578"/>
      <c r="C240" s="1578"/>
      <c r="D240" s="670"/>
      <c r="E240" s="1607"/>
      <c r="F240" s="414"/>
      <c r="G240" s="414"/>
      <c r="H240" s="414"/>
      <c r="I240" s="414"/>
      <c r="J240" s="414"/>
      <c r="K240" s="414"/>
      <c r="L240" s="414"/>
      <c r="M240" s="1608"/>
      <c r="N240" s="414"/>
      <c r="O240" s="414"/>
      <c r="P240" s="414"/>
      <c r="Q240" s="414"/>
    </row>
    <row r="241" spans="1:17" s="1580" customFormat="1" ht="12.75">
      <c r="A241" s="1578"/>
      <c r="B241" s="1578"/>
      <c r="C241" s="1578"/>
      <c r="D241" s="670"/>
      <c r="E241" s="1607"/>
      <c r="F241" s="414"/>
      <c r="G241" s="414"/>
      <c r="H241" s="414"/>
      <c r="I241" s="414"/>
      <c r="J241" s="414"/>
      <c r="K241" s="414"/>
      <c r="L241" s="414"/>
      <c r="M241" s="1608"/>
      <c r="N241" s="414"/>
      <c r="O241" s="414"/>
      <c r="P241" s="414"/>
      <c r="Q241" s="414"/>
    </row>
    <row r="242" spans="1:17" s="1580" customFormat="1" ht="12.75">
      <c r="A242" s="1578"/>
      <c r="B242" s="1578"/>
      <c r="C242" s="1578"/>
      <c r="D242" s="670"/>
      <c r="E242" s="1607"/>
      <c r="F242" s="414"/>
      <c r="G242" s="414"/>
      <c r="H242" s="414"/>
      <c r="I242" s="414"/>
      <c r="J242" s="414"/>
      <c r="K242" s="414"/>
      <c r="L242" s="414"/>
      <c r="M242" s="1608"/>
      <c r="N242" s="414"/>
      <c r="O242" s="414"/>
      <c r="P242" s="414"/>
      <c r="Q242" s="414"/>
    </row>
    <row r="243" spans="1:17" s="1580" customFormat="1" ht="12.75">
      <c r="A243" s="1578"/>
      <c r="B243" s="1578"/>
      <c r="C243" s="1578"/>
      <c r="D243" s="670"/>
      <c r="E243" s="1607"/>
      <c r="F243" s="414"/>
      <c r="G243" s="414"/>
      <c r="H243" s="414"/>
      <c r="I243" s="414"/>
      <c r="J243" s="414"/>
      <c r="K243" s="414"/>
      <c r="L243" s="414"/>
      <c r="M243" s="1608"/>
      <c r="N243" s="414"/>
      <c r="O243" s="414"/>
      <c r="P243" s="414"/>
      <c r="Q243" s="414"/>
    </row>
    <row r="244" spans="1:17" s="1580" customFormat="1" ht="12.75">
      <c r="A244" s="1578"/>
      <c r="B244" s="1578"/>
      <c r="C244" s="1578"/>
      <c r="D244" s="670"/>
      <c r="E244" s="1607"/>
      <c r="F244" s="414"/>
      <c r="G244" s="414"/>
      <c r="H244" s="414"/>
      <c r="I244" s="414"/>
      <c r="J244" s="414"/>
      <c r="K244" s="414"/>
      <c r="L244" s="414"/>
      <c r="M244" s="1608"/>
      <c r="N244" s="414"/>
      <c r="O244" s="414"/>
      <c r="P244" s="414"/>
      <c r="Q244" s="414"/>
    </row>
    <row r="245" spans="1:17" s="1580" customFormat="1" ht="12.75">
      <c r="A245" s="1578"/>
      <c r="B245" s="1578"/>
      <c r="C245" s="1578"/>
      <c r="D245" s="670"/>
      <c r="E245" s="1607"/>
      <c r="F245" s="414"/>
      <c r="G245" s="414"/>
      <c r="H245" s="414"/>
      <c r="I245" s="414"/>
      <c r="J245" s="414"/>
      <c r="K245" s="414"/>
      <c r="L245" s="414"/>
      <c r="M245" s="1608"/>
      <c r="N245" s="414"/>
      <c r="O245" s="414"/>
      <c r="P245" s="414"/>
      <c r="Q245" s="414"/>
    </row>
    <row r="246" spans="1:17" s="1580" customFormat="1" ht="12.75">
      <c r="A246" s="1578"/>
      <c r="B246" s="1578"/>
      <c r="C246" s="1578"/>
      <c r="D246" s="670"/>
      <c r="E246" s="1607"/>
      <c r="F246" s="414"/>
      <c r="G246" s="414"/>
      <c r="H246" s="414"/>
      <c r="I246" s="414"/>
      <c r="J246" s="414"/>
      <c r="K246" s="414"/>
      <c r="L246" s="414"/>
      <c r="M246" s="1608"/>
      <c r="N246" s="414"/>
      <c r="O246" s="414"/>
      <c r="P246" s="414"/>
      <c r="Q246" s="414"/>
    </row>
    <row r="247" spans="1:17" s="1580" customFormat="1" ht="12.75">
      <c r="A247" s="1578"/>
      <c r="B247" s="1578"/>
      <c r="C247" s="1578"/>
      <c r="D247" s="670"/>
      <c r="E247" s="1607"/>
      <c r="F247" s="414"/>
      <c r="G247" s="414"/>
      <c r="H247" s="414"/>
      <c r="I247" s="414"/>
      <c r="J247" s="414"/>
      <c r="K247" s="414"/>
      <c r="L247" s="414"/>
      <c r="M247" s="1608"/>
      <c r="N247" s="414"/>
      <c r="O247" s="414"/>
      <c r="P247" s="414"/>
      <c r="Q247" s="414"/>
    </row>
    <row r="248" spans="1:17" s="1580" customFormat="1" ht="12.75">
      <c r="A248" s="1578"/>
      <c r="B248" s="1578"/>
      <c r="C248" s="1578"/>
      <c r="D248" s="670"/>
      <c r="E248" s="1607"/>
      <c r="F248" s="414"/>
      <c r="G248" s="414"/>
      <c r="H248" s="414"/>
      <c r="I248" s="414"/>
      <c r="J248" s="414"/>
      <c r="K248" s="414"/>
      <c r="L248" s="414"/>
      <c r="M248" s="1608"/>
      <c r="N248" s="414"/>
      <c r="O248" s="414"/>
      <c r="P248" s="414"/>
      <c r="Q248" s="414"/>
    </row>
    <row r="249" spans="1:17" s="1580" customFormat="1" ht="12.75">
      <c r="A249" s="1578"/>
      <c r="B249" s="1578"/>
      <c r="C249" s="1578"/>
      <c r="D249" s="1578"/>
      <c r="E249" s="1579"/>
      <c r="H249" s="414"/>
      <c r="M249" s="420"/>
    </row>
    <row r="250" spans="1:17" s="1580" customFormat="1" ht="12.75">
      <c r="A250" s="1578"/>
      <c r="B250" s="1578"/>
      <c r="C250" s="1578"/>
      <c r="D250" s="1578"/>
      <c r="E250" s="1579"/>
      <c r="H250" s="414"/>
      <c r="M250" s="420"/>
    </row>
    <row r="251" spans="1:17" s="1580" customFormat="1" ht="12.75">
      <c r="A251" s="1578"/>
      <c r="B251" s="1578"/>
      <c r="C251" s="1578"/>
      <c r="D251" s="1578"/>
      <c r="E251" s="1579"/>
      <c r="H251" s="414"/>
      <c r="M251" s="420"/>
    </row>
    <row r="252" spans="1:17" s="1580" customFormat="1" ht="12.75">
      <c r="A252" s="1578"/>
      <c r="B252" s="1578"/>
      <c r="C252" s="1578"/>
      <c r="D252" s="1578"/>
      <c r="E252" s="1579"/>
      <c r="H252" s="414"/>
      <c r="M252" s="420"/>
    </row>
    <row r="253" spans="1:17" s="1580" customFormat="1" ht="12.75">
      <c r="A253" s="1578"/>
      <c r="B253" s="1578"/>
      <c r="C253" s="1578"/>
      <c r="D253" s="1578"/>
      <c r="E253" s="1579"/>
      <c r="H253" s="414"/>
      <c r="M253" s="420"/>
    </row>
    <row r="254" spans="1:17" s="1580" customFormat="1" ht="12.75">
      <c r="A254" s="1578"/>
      <c r="B254" s="1578"/>
      <c r="C254" s="1578"/>
      <c r="D254" s="1578"/>
      <c r="E254" s="1579"/>
      <c r="H254" s="414"/>
      <c r="M254" s="420"/>
    </row>
    <row r="255" spans="1:17" s="1580" customFormat="1" ht="12.75">
      <c r="A255" s="1578"/>
      <c r="B255" s="1578"/>
      <c r="C255" s="1578"/>
      <c r="D255" s="1578"/>
      <c r="E255" s="1579"/>
      <c r="H255" s="414"/>
      <c r="M255" s="420"/>
    </row>
    <row r="256" spans="1:17" s="1580" customFormat="1" ht="12.75">
      <c r="A256" s="1578"/>
      <c r="B256" s="1578"/>
      <c r="C256" s="1578"/>
      <c r="D256" s="1578"/>
      <c r="E256" s="1579"/>
      <c r="H256" s="414"/>
      <c r="M256" s="420"/>
    </row>
    <row r="257" spans="1:13" s="1580" customFormat="1" ht="12.75">
      <c r="A257" s="1578"/>
      <c r="B257" s="1578"/>
      <c r="C257" s="1578"/>
      <c r="D257" s="1578"/>
      <c r="E257" s="1579"/>
      <c r="H257" s="414"/>
      <c r="M257" s="420"/>
    </row>
    <row r="258" spans="1:13" s="1580" customFormat="1" ht="12.75">
      <c r="A258" s="1578"/>
      <c r="B258" s="1578"/>
      <c r="C258" s="1578"/>
      <c r="D258" s="1578"/>
      <c r="E258" s="1579"/>
      <c r="H258" s="414"/>
      <c r="M258" s="420"/>
    </row>
    <row r="259" spans="1:13" s="1580" customFormat="1" ht="12.75">
      <c r="A259" s="1578"/>
      <c r="B259" s="1578"/>
      <c r="C259" s="1578"/>
      <c r="D259" s="1578"/>
      <c r="E259" s="1579"/>
      <c r="H259" s="414"/>
      <c r="M259" s="420"/>
    </row>
    <row r="260" spans="1:13" s="1580" customFormat="1" ht="12.75">
      <c r="A260" s="1578"/>
      <c r="B260" s="1578"/>
      <c r="C260" s="1578"/>
      <c r="D260" s="1578"/>
      <c r="E260" s="1579"/>
      <c r="H260" s="414"/>
      <c r="M260" s="420"/>
    </row>
    <row r="261" spans="1:13" s="1580" customFormat="1" ht="12.75">
      <c r="A261" s="1578"/>
      <c r="B261" s="1578"/>
      <c r="C261" s="1578"/>
      <c r="D261" s="1578"/>
      <c r="E261" s="1579"/>
      <c r="H261" s="414"/>
      <c r="M261" s="420"/>
    </row>
    <row r="262" spans="1:13" s="1580" customFormat="1" ht="12.75">
      <c r="A262" s="1578"/>
      <c r="B262" s="1578"/>
      <c r="C262" s="1578"/>
      <c r="D262" s="1578"/>
      <c r="E262" s="1579"/>
      <c r="H262" s="414"/>
      <c r="M262" s="420"/>
    </row>
    <row r="263" spans="1:13" s="1580" customFormat="1" ht="12.75">
      <c r="A263" s="1578"/>
      <c r="B263" s="1578"/>
      <c r="C263" s="1578"/>
      <c r="D263" s="1578"/>
      <c r="E263" s="1579"/>
      <c r="H263" s="414"/>
      <c r="M263" s="420"/>
    </row>
    <row r="264" spans="1:13" s="1580" customFormat="1" ht="12.75">
      <c r="A264" s="1578"/>
      <c r="B264" s="1578"/>
      <c r="C264" s="1578"/>
      <c r="D264" s="1578"/>
      <c r="E264" s="1579"/>
      <c r="H264" s="414"/>
      <c r="M264" s="420"/>
    </row>
    <row r="265" spans="1:13" s="1580" customFormat="1" ht="12.75">
      <c r="A265" s="1578"/>
      <c r="B265" s="1578"/>
      <c r="C265" s="1578"/>
      <c r="D265" s="1578"/>
      <c r="E265" s="1579"/>
      <c r="H265" s="414"/>
      <c r="M265" s="420"/>
    </row>
    <row r="266" spans="1:13" s="1580" customFormat="1" ht="12.75">
      <c r="A266" s="1578"/>
      <c r="B266" s="1578"/>
      <c r="C266" s="1578"/>
      <c r="D266" s="1578"/>
      <c r="E266" s="1579"/>
      <c r="H266" s="414"/>
      <c r="M266" s="420"/>
    </row>
    <row r="267" spans="1:13" s="1580" customFormat="1" ht="12.75">
      <c r="A267" s="1578"/>
      <c r="B267" s="1578"/>
      <c r="C267" s="1578"/>
      <c r="D267" s="1578"/>
      <c r="E267" s="1579"/>
      <c r="H267" s="414"/>
      <c r="M267" s="420"/>
    </row>
    <row r="268" spans="1:13" s="1580" customFormat="1" ht="12.75">
      <c r="A268" s="1578"/>
      <c r="B268" s="1578"/>
      <c r="C268" s="1578"/>
      <c r="D268" s="1578"/>
      <c r="E268" s="1579"/>
      <c r="H268" s="414"/>
      <c r="M268" s="420"/>
    </row>
    <row r="269" spans="1:13" s="1580" customFormat="1" ht="12.75">
      <c r="A269" s="1578"/>
      <c r="B269" s="1578"/>
      <c r="C269" s="1578"/>
      <c r="D269" s="1578"/>
      <c r="E269" s="1579"/>
      <c r="H269" s="414"/>
      <c r="M269" s="420"/>
    </row>
    <row r="270" spans="1:13" s="1580" customFormat="1" ht="12.75">
      <c r="A270" s="1578"/>
      <c r="B270" s="1578"/>
      <c r="C270" s="1578"/>
      <c r="D270" s="1578"/>
      <c r="E270" s="1579"/>
      <c r="H270" s="414"/>
      <c r="M270" s="420"/>
    </row>
    <row r="271" spans="1:13" s="1580" customFormat="1" ht="12.75">
      <c r="A271" s="1578"/>
      <c r="B271" s="1578"/>
      <c r="C271" s="1578"/>
      <c r="D271" s="1578"/>
      <c r="E271" s="1579"/>
      <c r="H271" s="414"/>
      <c r="M271" s="420"/>
    </row>
    <row r="272" spans="1:13" s="1580" customFormat="1" ht="12.75">
      <c r="A272" s="1578"/>
      <c r="B272" s="1578"/>
      <c r="C272" s="1578"/>
      <c r="D272" s="1578"/>
      <c r="E272" s="1579"/>
      <c r="H272" s="414"/>
      <c r="M272" s="420"/>
    </row>
    <row r="273" spans="1:13" s="1580" customFormat="1" ht="12.75">
      <c r="A273" s="1578"/>
      <c r="B273" s="1578"/>
      <c r="C273" s="1578"/>
      <c r="D273" s="1578"/>
      <c r="E273" s="1579"/>
      <c r="H273" s="414"/>
      <c r="M273" s="420"/>
    </row>
    <row r="274" spans="1:13" s="1580" customFormat="1" ht="12.75">
      <c r="A274" s="1578"/>
      <c r="B274" s="1578"/>
      <c r="C274" s="1578"/>
      <c r="D274" s="1578"/>
      <c r="E274" s="1579"/>
      <c r="H274" s="414"/>
      <c r="M274" s="420"/>
    </row>
    <row r="275" spans="1:13" s="1580" customFormat="1" ht="12.75">
      <c r="A275" s="1578"/>
      <c r="B275" s="1578"/>
      <c r="C275" s="1578"/>
      <c r="D275" s="1578"/>
      <c r="E275" s="1579"/>
      <c r="H275" s="414"/>
      <c r="M275" s="420"/>
    </row>
    <row r="276" spans="1:13" s="1580" customFormat="1" ht="12.75">
      <c r="A276" s="1578"/>
      <c r="B276" s="1578"/>
      <c r="C276" s="1578"/>
      <c r="D276" s="1578"/>
      <c r="E276" s="1579"/>
      <c r="H276" s="414"/>
      <c r="M276" s="420"/>
    </row>
    <row r="277" spans="1:13" s="1580" customFormat="1" ht="12.75">
      <c r="A277" s="1578"/>
      <c r="B277" s="1578"/>
      <c r="C277" s="1578"/>
      <c r="D277" s="1578"/>
      <c r="E277" s="1579"/>
      <c r="H277" s="414"/>
      <c r="M277" s="420"/>
    </row>
    <row r="278" spans="1:13" s="1580" customFormat="1" ht="12.75">
      <c r="A278" s="1578"/>
      <c r="B278" s="1578"/>
      <c r="C278" s="1578"/>
      <c r="D278" s="1578"/>
      <c r="E278" s="1579"/>
      <c r="H278" s="414"/>
      <c r="M278" s="420"/>
    </row>
    <row r="279" spans="1:13" s="1580" customFormat="1" ht="12.75">
      <c r="A279" s="1578"/>
      <c r="B279" s="1578"/>
      <c r="C279" s="1578"/>
      <c r="D279" s="1578"/>
      <c r="E279" s="1579"/>
      <c r="H279" s="414"/>
      <c r="M279" s="420"/>
    </row>
    <row r="280" spans="1:13" s="1580" customFormat="1" ht="12.75">
      <c r="A280" s="1578"/>
      <c r="B280" s="1578"/>
      <c r="C280" s="1578"/>
      <c r="D280" s="1578"/>
      <c r="E280" s="1579"/>
      <c r="H280" s="414"/>
      <c r="M280" s="420"/>
    </row>
    <row r="281" spans="1:13" s="1580" customFormat="1" ht="12.75">
      <c r="A281" s="1578"/>
      <c r="B281" s="1578"/>
      <c r="C281" s="1578"/>
      <c r="D281" s="1578"/>
      <c r="E281" s="1579"/>
      <c r="H281" s="414"/>
      <c r="M281" s="420"/>
    </row>
    <row r="282" spans="1:13" s="1580" customFormat="1" ht="12.75">
      <c r="A282" s="1578"/>
      <c r="B282" s="1578"/>
      <c r="C282" s="1578"/>
      <c r="D282" s="1578"/>
      <c r="E282" s="1579"/>
      <c r="H282" s="414"/>
      <c r="M282" s="420"/>
    </row>
    <row r="283" spans="1:13" s="1580" customFormat="1" ht="12.75">
      <c r="A283" s="1578"/>
      <c r="B283" s="1578"/>
      <c r="C283" s="1578"/>
      <c r="D283" s="1578"/>
      <c r="E283" s="1579"/>
      <c r="H283" s="414"/>
      <c r="M283" s="420"/>
    </row>
    <row r="284" spans="1:13" s="1580" customFormat="1" ht="12.75">
      <c r="A284" s="1578"/>
      <c r="B284" s="1578"/>
      <c r="C284" s="1578"/>
      <c r="D284" s="1578"/>
      <c r="E284" s="1579"/>
      <c r="H284" s="414"/>
      <c r="M284" s="420"/>
    </row>
    <row r="285" spans="1:13" s="1580" customFormat="1" ht="12.75">
      <c r="A285" s="1578"/>
      <c r="B285" s="1578"/>
      <c r="C285" s="1578"/>
      <c r="D285" s="1578"/>
      <c r="E285" s="1579"/>
      <c r="H285" s="414"/>
      <c r="M285" s="420"/>
    </row>
    <row r="286" spans="1:13" s="1580" customFormat="1" ht="12.75">
      <c r="A286" s="1578"/>
      <c r="B286" s="1578"/>
      <c r="C286" s="1578"/>
      <c r="D286" s="1578"/>
      <c r="E286" s="1579"/>
      <c r="H286" s="414"/>
      <c r="M286" s="420"/>
    </row>
    <row r="287" spans="1:13" s="1580" customFormat="1" ht="12.75">
      <c r="A287" s="1578"/>
      <c r="B287" s="1578"/>
      <c r="C287" s="1578"/>
      <c r="D287" s="1578"/>
      <c r="E287" s="1579"/>
      <c r="H287" s="414"/>
      <c r="M287" s="420"/>
    </row>
    <row r="288" spans="1:13" s="1580" customFormat="1" ht="12.75">
      <c r="A288" s="1578"/>
      <c r="B288" s="1578"/>
      <c r="C288" s="1578"/>
      <c r="D288" s="1578"/>
      <c r="E288" s="1579"/>
      <c r="H288" s="414"/>
      <c r="M288" s="420"/>
    </row>
    <row r="289" spans="1:13" s="1580" customFormat="1" ht="12.75">
      <c r="A289" s="1578"/>
      <c r="B289" s="1578"/>
      <c r="C289" s="1578"/>
      <c r="D289" s="1578"/>
      <c r="E289" s="1579"/>
      <c r="H289" s="414"/>
      <c r="M289" s="420"/>
    </row>
    <row r="290" spans="1:13" s="1580" customFormat="1" ht="12.75">
      <c r="A290" s="1578"/>
      <c r="B290" s="1578"/>
      <c r="C290" s="1578"/>
      <c r="D290" s="1578"/>
      <c r="E290" s="1579"/>
      <c r="H290" s="414"/>
      <c r="M290" s="420"/>
    </row>
    <row r="291" spans="1:13" s="1580" customFormat="1" ht="12.75">
      <c r="A291" s="1578"/>
      <c r="B291" s="1578"/>
      <c r="C291" s="1578"/>
      <c r="D291" s="1578"/>
      <c r="E291" s="1579"/>
      <c r="H291" s="414"/>
      <c r="M291" s="420"/>
    </row>
    <row r="292" spans="1:13" s="1580" customFormat="1" ht="12.75">
      <c r="A292" s="1578"/>
      <c r="B292" s="1578"/>
      <c r="C292" s="1578"/>
      <c r="D292" s="1578"/>
      <c r="E292" s="1579"/>
      <c r="H292" s="414"/>
      <c r="M292" s="420"/>
    </row>
    <row r="293" spans="1:13" s="1580" customFormat="1" ht="12.75">
      <c r="A293" s="1578"/>
      <c r="B293" s="1578"/>
      <c r="C293" s="1578"/>
      <c r="D293" s="1578"/>
      <c r="E293" s="1579"/>
      <c r="H293" s="414"/>
      <c r="M293" s="420"/>
    </row>
    <row r="294" spans="1:13" s="1580" customFormat="1" ht="12.75">
      <c r="A294" s="1578"/>
      <c r="B294" s="1578"/>
      <c r="C294" s="1578"/>
      <c r="D294" s="1578"/>
      <c r="E294" s="1579"/>
      <c r="H294" s="414"/>
      <c r="M294" s="420"/>
    </row>
    <row r="295" spans="1:13" s="1580" customFormat="1" ht="12.75">
      <c r="A295" s="1578"/>
      <c r="B295" s="1578"/>
      <c r="C295" s="1578"/>
      <c r="D295" s="1578"/>
      <c r="E295" s="1579"/>
      <c r="H295" s="414"/>
      <c r="M295" s="420"/>
    </row>
    <row r="296" spans="1:13" s="1580" customFormat="1" ht="12.75">
      <c r="A296" s="1578"/>
      <c r="B296" s="1578"/>
      <c r="C296" s="1578"/>
      <c r="D296" s="1578"/>
      <c r="E296" s="1579"/>
      <c r="H296" s="414"/>
      <c r="M296" s="420"/>
    </row>
    <row r="297" spans="1:13" s="1580" customFormat="1" ht="12.75">
      <c r="A297" s="1578"/>
      <c r="B297" s="1578"/>
      <c r="C297" s="1578"/>
      <c r="D297" s="1578"/>
      <c r="E297" s="1579"/>
      <c r="H297" s="414"/>
      <c r="M297" s="420"/>
    </row>
    <row r="298" spans="1:13" s="1580" customFormat="1" ht="12.75">
      <c r="A298" s="1578"/>
      <c r="B298" s="1578"/>
      <c r="C298" s="1578"/>
      <c r="D298" s="1578"/>
      <c r="E298" s="1579"/>
      <c r="H298" s="414"/>
      <c r="M298" s="420"/>
    </row>
    <row r="299" spans="1:13" s="1580" customFormat="1" ht="12.75">
      <c r="A299" s="1578"/>
      <c r="B299" s="1578"/>
      <c r="C299" s="1578"/>
      <c r="D299" s="1578"/>
      <c r="E299" s="1579"/>
      <c r="H299" s="414"/>
      <c r="M299" s="420"/>
    </row>
    <row r="300" spans="1:13" s="1580" customFormat="1" ht="12.75">
      <c r="A300" s="1578"/>
      <c r="B300" s="1578"/>
      <c r="C300" s="1578"/>
      <c r="D300" s="1578"/>
      <c r="E300" s="1579"/>
      <c r="H300" s="414"/>
      <c r="M300" s="420"/>
    </row>
    <row r="301" spans="1:13" s="1580" customFormat="1" ht="12.75">
      <c r="A301" s="1578"/>
      <c r="B301" s="1578"/>
      <c r="C301" s="1578"/>
      <c r="D301" s="1578"/>
      <c r="E301" s="1579"/>
      <c r="H301" s="414"/>
      <c r="M301" s="420"/>
    </row>
    <row r="302" spans="1:13" s="1580" customFormat="1" ht="12.75">
      <c r="A302" s="1578"/>
      <c r="B302" s="1578"/>
      <c r="C302" s="1578"/>
      <c r="D302" s="1578"/>
      <c r="E302" s="1579"/>
      <c r="H302" s="414"/>
      <c r="M302" s="420"/>
    </row>
    <row r="303" spans="1:13" s="1580" customFormat="1" ht="12.75">
      <c r="A303" s="1578"/>
      <c r="B303" s="1578"/>
      <c r="C303" s="1578"/>
      <c r="D303" s="1578"/>
      <c r="E303" s="1579"/>
      <c r="H303" s="414"/>
      <c r="M303" s="420"/>
    </row>
    <row r="304" spans="1:13" s="1580" customFormat="1" ht="12.75">
      <c r="A304" s="1578"/>
      <c r="B304" s="1578"/>
      <c r="C304" s="1578"/>
      <c r="D304" s="1578"/>
      <c r="E304" s="1579"/>
      <c r="H304" s="414"/>
      <c r="M304" s="420"/>
    </row>
    <row r="305" spans="1:13" s="1580" customFormat="1" ht="12.75">
      <c r="A305" s="1578"/>
      <c r="B305" s="1578"/>
      <c r="C305" s="1578"/>
      <c r="D305" s="1578"/>
      <c r="E305" s="1579"/>
      <c r="H305" s="414"/>
      <c r="M305" s="420"/>
    </row>
    <row r="306" spans="1:13" s="1580" customFormat="1" ht="12.75">
      <c r="A306" s="1578"/>
      <c r="B306" s="1578"/>
      <c r="C306" s="1578"/>
      <c r="D306" s="1578"/>
      <c r="E306" s="1579"/>
      <c r="H306" s="414"/>
      <c r="M306" s="420"/>
    </row>
    <row r="307" spans="1:13" s="1580" customFormat="1" ht="12.75">
      <c r="A307" s="1578"/>
      <c r="B307" s="1578"/>
      <c r="C307" s="1578"/>
      <c r="D307" s="1578"/>
      <c r="E307" s="1579"/>
      <c r="H307" s="414"/>
      <c r="M307" s="420"/>
    </row>
    <row r="308" spans="1:13" s="1580" customFormat="1" ht="12.75">
      <c r="A308" s="1578"/>
      <c r="B308" s="1578"/>
      <c r="C308" s="1578"/>
      <c r="D308" s="1578"/>
      <c r="E308" s="1579"/>
      <c r="H308" s="414"/>
      <c r="M308" s="420"/>
    </row>
    <row r="309" spans="1:13" s="1580" customFormat="1" ht="12.75">
      <c r="A309" s="1578"/>
      <c r="B309" s="1578"/>
      <c r="C309" s="1578"/>
      <c r="D309" s="1578"/>
      <c r="E309" s="1579"/>
      <c r="H309" s="414"/>
      <c r="M309" s="420"/>
    </row>
    <row r="310" spans="1:13" s="1580" customFormat="1" ht="12.75">
      <c r="A310" s="1578"/>
      <c r="B310" s="1578"/>
      <c r="C310" s="1578"/>
      <c r="D310" s="1578"/>
      <c r="E310" s="1579"/>
      <c r="H310" s="414"/>
      <c r="M310" s="420"/>
    </row>
    <row r="311" spans="1:13" s="1580" customFormat="1" ht="12.75">
      <c r="A311" s="1578"/>
      <c r="B311" s="1578"/>
      <c r="C311" s="1578"/>
      <c r="D311" s="1578"/>
      <c r="E311" s="1579"/>
      <c r="H311" s="414"/>
      <c r="M311" s="420"/>
    </row>
    <row r="312" spans="1:13" s="1580" customFormat="1" ht="12.75">
      <c r="A312" s="1578"/>
      <c r="B312" s="1578"/>
      <c r="C312" s="1578"/>
      <c r="D312" s="1578"/>
      <c r="E312" s="1579"/>
      <c r="H312" s="414"/>
      <c r="M312" s="420"/>
    </row>
    <row r="313" spans="1:13" s="1580" customFormat="1" ht="12.75">
      <c r="A313" s="1578"/>
      <c r="B313" s="1578"/>
      <c r="C313" s="1578"/>
      <c r="D313" s="1578"/>
      <c r="E313" s="1579"/>
      <c r="H313" s="414"/>
      <c r="M313" s="420"/>
    </row>
    <row r="314" spans="1:13" s="1580" customFormat="1" ht="12.75">
      <c r="A314" s="1578"/>
      <c r="B314" s="1578"/>
      <c r="C314" s="1578"/>
      <c r="D314" s="1578"/>
      <c r="E314" s="1579"/>
      <c r="H314" s="414"/>
      <c r="M314" s="420"/>
    </row>
    <row r="315" spans="1:13" s="1580" customFormat="1" ht="12.75">
      <c r="A315" s="1578"/>
      <c r="B315" s="1578"/>
      <c r="C315" s="1578"/>
      <c r="D315" s="1578"/>
      <c r="E315" s="1579"/>
      <c r="H315" s="414"/>
      <c r="M315" s="420"/>
    </row>
    <row r="316" spans="1:13" s="1580" customFormat="1" ht="12.75">
      <c r="A316" s="1578"/>
      <c r="B316" s="1578"/>
      <c r="C316" s="1578"/>
      <c r="D316" s="1578"/>
      <c r="E316" s="1579"/>
      <c r="H316" s="414"/>
      <c r="M316" s="420"/>
    </row>
    <row r="317" spans="1:13" s="1580" customFormat="1" ht="12.75">
      <c r="A317" s="1578"/>
      <c r="B317" s="1578"/>
      <c r="C317" s="1578"/>
      <c r="D317" s="1578"/>
      <c r="E317" s="1579"/>
      <c r="H317" s="414"/>
      <c r="M317" s="420"/>
    </row>
    <row r="318" spans="1:13" s="1580" customFormat="1" ht="12.75">
      <c r="A318" s="1578"/>
      <c r="B318" s="1578"/>
      <c r="C318" s="1578"/>
      <c r="D318" s="1578"/>
      <c r="E318" s="1579"/>
      <c r="H318" s="414"/>
      <c r="M318" s="420"/>
    </row>
    <row r="319" spans="1:13" s="1580" customFormat="1" ht="12.75">
      <c r="A319" s="1578"/>
      <c r="B319" s="1578"/>
      <c r="C319" s="1578"/>
      <c r="D319" s="1578"/>
      <c r="E319" s="1579"/>
      <c r="H319" s="414"/>
      <c r="M319" s="420"/>
    </row>
    <row r="320" spans="1:13" s="1580" customFormat="1" ht="12.75">
      <c r="A320" s="1578"/>
      <c r="B320" s="1578"/>
      <c r="C320" s="1578"/>
      <c r="D320" s="1578"/>
      <c r="E320" s="1579"/>
      <c r="H320" s="414"/>
      <c r="M320" s="420"/>
    </row>
    <row r="321" spans="1:13" s="1580" customFormat="1" ht="12.75">
      <c r="A321" s="1578"/>
      <c r="B321" s="1578"/>
      <c r="C321" s="1578"/>
      <c r="D321" s="1578"/>
      <c r="E321" s="1579"/>
      <c r="H321" s="414"/>
      <c r="M321" s="420"/>
    </row>
    <row r="322" spans="1:13" s="1580" customFormat="1" ht="12.75">
      <c r="A322" s="1578"/>
      <c r="B322" s="1578"/>
      <c r="C322" s="1578"/>
      <c r="D322" s="1578"/>
      <c r="E322" s="1579"/>
      <c r="H322" s="414"/>
      <c r="M322" s="420"/>
    </row>
    <row r="323" spans="1:13" s="1580" customFormat="1" ht="12.75">
      <c r="A323" s="1578"/>
      <c r="B323" s="1578"/>
      <c r="C323" s="1578"/>
      <c r="D323" s="1578"/>
      <c r="E323" s="1579"/>
      <c r="H323" s="414"/>
      <c r="M323" s="420"/>
    </row>
    <row r="324" spans="1:13" s="1580" customFormat="1" ht="12.75">
      <c r="A324" s="1578"/>
      <c r="B324" s="1578"/>
      <c r="C324" s="1578"/>
      <c r="D324" s="1578"/>
      <c r="E324" s="1579"/>
      <c r="H324" s="414"/>
      <c r="M324" s="420"/>
    </row>
    <row r="325" spans="1:13" s="1580" customFormat="1" ht="12.75">
      <c r="A325" s="1578"/>
      <c r="B325" s="1578"/>
      <c r="C325" s="1578"/>
      <c r="D325" s="1578"/>
      <c r="E325" s="1579"/>
      <c r="H325" s="414"/>
      <c r="M325" s="420"/>
    </row>
    <row r="326" spans="1:13" s="1580" customFormat="1" ht="12.75">
      <c r="A326" s="1578"/>
      <c r="B326" s="1578"/>
      <c r="C326" s="1578"/>
      <c r="D326" s="1578"/>
      <c r="E326" s="1579"/>
      <c r="H326" s="414"/>
      <c r="M326" s="420"/>
    </row>
    <row r="327" spans="1:13" s="1580" customFormat="1" ht="12.75">
      <c r="A327" s="1578"/>
      <c r="B327" s="1578"/>
      <c r="C327" s="1578"/>
      <c r="D327" s="1578"/>
      <c r="E327" s="1579"/>
      <c r="H327" s="414"/>
      <c r="M327" s="420"/>
    </row>
    <row r="328" spans="1:13" s="1580" customFormat="1" ht="12.75">
      <c r="A328" s="1578"/>
      <c r="B328" s="1578"/>
      <c r="C328" s="1578"/>
      <c r="D328" s="1578"/>
      <c r="E328" s="1579"/>
      <c r="H328" s="414"/>
      <c r="M328" s="420"/>
    </row>
    <row r="329" spans="1:13" s="1580" customFormat="1" ht="12.75">
      <c r="A329" s="1578"/>
      <c r="B329" s="1578"/>
      <c r="C329" s="1578"/>
      <c r="D329" s="1578"/>
      <c r="E329" s="1579"/>
      <c r="H329" s="414"/>
      <c r="M329" s="420"/>
    </row>
    <row r="330" spans="1:13" s="1580" customFormat="1" ht="12.75">
      <c r="A330" s="1578"/>
      <c r="B330" s="1578"/>
      <c r="C330" s="1578"/>
      <c r="D330" s="1578"/>
      <c r="E330" s="1579"/>
      <c r="H330" s="414"/>
      <c r="M330" s="420"/>
    </row>
    <row r="331" spans="1:13" s="1580" customFormat="1" ht="12.75">
      <c r="A331" s="1578"/>
      <c r="B331" s="1578"/>
      <c r="C331" s="1578"/>
      <c r="D331" s="1578"/>
      <c r="E331" s="1579"/>
      <c r="H331" s="414"/>
      <c r="M331" s="420"/>
    </row>
    <row r="332" spans="1:13" s="1580" customFormat="1" ht="12.75">
      <c r="A332" s="1578"/>
      <c r="B332" s="1578"/>
      <c r="C332" s="1578"/>
      <c r="D332" s="1578"/>
      <c r="E332" s="1579"/>
      <c r="H332" s="414"/>
      <c r="M332" s="420"/>
    </row>
    <row r="333" spans="1:13" s="1580" customFormat="1" ht="12.75">
      <c r="A333" s="1578"/>
      <c r="B333" s="1578"/>
      <c r="C333" s="1578"/>
      <c r="D333" s="1578"/>
      <c r="E333" s="1579"/>
      <c r="H333" s="414"/>
      <c r="M333" s="420"/>
    </row>
    <row r="334" spans="1:13" s="1580" customFormat="1" ht="12.75">
      <c r="A334" s="1578"/>
      <c r="B334" s="1578"/>
      <c r="C334" s="1578"/>
      <c r="D334" s="1578"/>
      <c r="E334" s="1579"/>
      <c r="H334" s="414"/>
      <c r="M334" s="420"/>
    </row>
    <row r="335" spans="1:13" s="1580" customFormat="1" ht="12.75">
      <c r="A335" s="1578"/>
      <c r="B335" s="1578"/>
      <c r="C335" s="1578"/>
      <c r="D335" s="1578"/>
      <c r="E335" s="1579"/>
      <c r="H335" s="414"/>
      <c r="M335" s="420"/>
    </row>
    <row r="336" spans="1:13" s="1580" customFormat="1" ht="12.75">
      <c r="A336" s="1578"/>
      <c r="B336" s="1578"/>
      <c r="C336" s="1578"/>
      <c r="D336" s="1578"/>
      <c r="E336" s="1579"/>
      <c r="H336" s="414"/>
      <c r="M336" s="420"/>
    </row>
    <row r="337" spans="1:13" s="1580" customFormat="1" ht="12.75">
      <c r="A337" s="1578"/>
      <c r="B337" s="1578"/>
      <c r="C337" s="1578"/>
      <c r="D337" s="1578"/>
      <c r="E337" s="1579"/>
      <c r="H337" s="414"/>
      <c r="M337" s="420"/>
    </row>
    <row r="338" spans="1:13" s="1580" customFormat="1" ht="12.75">
      <c r="A338" s="1578"/>
      <c r="B338" s="1578"/>
      <c r="C338" s="1578"/>
      <c r="D338" s="1578"/>
      <c r="E338" s="1579"/>
      <c r="H338" s="414"/>
      <c r="M338" s="420"/>
    </row>
    <row r="339" spans="1:13" s="1580" customFormat="1" ht="12.75">
      <c r="A339" s="1578"/>
      <c r="B339" s="1578"/>
      <c r="C339" s="1578"/>
      <c r="D339" s="1578"/>
      <c r="E339" s="1579"/>
      <c r="H339" s="414"/>
      <c r="M339" s="420"/>
    </row>
    <row r="340" spans="1:13" s="1580" customFormat="1" ht="12.75">
      <c r="A340" s="1578"/>
      <c r="B340" s="1578"/>
      <c r="C340" s="1578"/>
      <c r="D340" s="1578"/>
      <c r="E340" s="1579"/>
      <c r="H340" s="414"/>
      <c r="M340" s="420"/>
    </row>
    <row r="341" spans="1:13" s="1580" customFormat="1" ht="12.75">
      <c r="A341" s="1578"/>
      <c r="B341" s="1578"/>
      <c r="C341" s="1578"/>
      <c r="D341" s="1578"/>
      <c r="E341" s="1579"/>
      <c r="H341" s="414"/>
      <c r="M341" s="420"/>
    </row>
    <row r="342" spans="1:13" s="1580" customFormat="1" ht="12.75">
      <c r="A342" s="1578"/>
      <c r="B342" s="1578"/>
      <c r="C342" s="1578"/>
      <c r="D342" s="1578"/>
      <c r="E342" s="1579"/>
      <c r="H342" s="414"/>
      <c r="M342" s="420"/>
    </row>
    <row r="343" spans="1:13" s="1580" customFormat="1" ht="12.75">
      <c r="A343" s="1578"/>
      <c r="B343" s="1578"/>
      <c r="C343" s="1578"/>
      <c r="D343" s="1578"/>
      <c r="E343" s="1579"/>
      <c r="H343" s="414"/>
      <c r="M343" s="420"/>
    </row>
    <row r="344" spans="1:13" s="1580" customFormat="1" ht="12.75">
      <c r="A344" s="1578"/>
      <c r="B344" s="1578"/>
      <c r="C344" s="1578"/>
      <c r="D344" s="1578"/>
      <c r="E344" s="1579"/>
      <c r="H344" s="414"/>
      <c r="M344" s="420"/>
    </row>
    <row r="345" spans="1:13" s="1580" customFormat="1" ht="12.75">
      <c r="A345" s="1578"/>
      <c r="B345" s="1578"/>
      <c r="C345" s="1578"/>
      <c r="D345" s="1578"/>
      <c r="E345" s="1579"/>
      <c r="H345" s="414"/>
      <c r="M345" s="420"/>
    </row>
    <row r="346" spans="1:13" s="1580" customFormat="1" ht="12.75">
      <c r="A346" s="1578"/>
      <c r="B346" s="1578"/>
      <c r="C346" s="1578"/>
      <c r="D346" s="1578"/>
      <c r="E346" s="1579"/>
      <c r="H346" s="414"/>
      <c r="M346" s="420"/>
    </row>
    <row r="347" spans="1:13" s="1580" customFormat="1" ht="12.75">
      <c r="A347" s="1578"/>
      <c r="B347" s="1578"/>
      <c r="C347" s="1578"/>
      <c r="D347" s="1578"/>
      <c r="E347" s="1579"/>
      <c r="H347" s="414"/>
      <c r="M347" s="420"/>
    </row>
    <row r="348" spans="1:13" s="1580" customFormat="1" ht="12.75">
      <c r="A348" s="1578"/>
      <c r="B348" s="1578"/>
      <c r="C348" s="1578"/>
      <c r="D348" s="1578"/>
      <c r="E348" s="1579"/>
      <c r="H348" s="414"/>
      <c r="M348" s="420"/>
    </row>
    <row r="349" spans="1:13" s="1580" customFormat="1" ht="12.75">
      <c r="A349" s="1578"/>
      <c r="B349" s="1578"/>
      <c r="C349" s="1578"/>
      <c r="D349" s="1578"/>
      <c r="E349" s="1579"/>
      <c r="H349" s="414"/>
      <c r="M349" s="420"/>
    </row>
    <row r="350" spans="1:13" s="1580" customFormat="1" ht="12.75">
      <c r="A350" s="1578"/>
      <c r="B350" s="1578"/>
      <c r="C350" s="1578"/>
      <c r="D350" s="1578"/>
      <c r="E350" s="1579"/>
      <c r="H350" s="414"/>
      <c r="M350" s="420"/>
    </row>
    <row r="351" spans="1:13" s="1580" customFormat="1" ht="12.75">
      <c r="A351" s="1578"/>
      <c r="B351" s="1578"/>
      <c r="C351" s="1578"/>
      <c r="D351" s="1578"/>
      <c r="E351" s="1579"/>
      <c r="H351" s="414"/>
      <c r="M351" s="420"/>
    </row>
    <row r="352" spans="1:13" s="1580" customFormat="1" ht="12.75">
      <c r="A352" s="1578"/>
      <c r="B352" s="1578"/>
      <c r="C352" s="1578"/>
      <c r="D352" s="1578"/>
      <c r="E352" s="1579"/>
      <c r="H352" s="414"/>
      <c r="M352" s="420"/>
    </row>
    <row r="353" spans="1:13" s="1580" customFormat="1" ht="12.75">
      <c r="A353" s="1578"/>
      <c r="B353" s="1578"/>
      <c r="C353" s="1578"/>
      <c r="D353" s="1578"/>
      <c r="E353" s="1579"/>
      <c r="H353" s="414"/>
      <c r="M353" s="420"/>
    </row>
    <row r="354" spans="1:13" s="1580" customFormat="1" ht="12.75">
      <c r="A354" s="1578"/>
      <c r="B354" s="1578"/>
      <c r="C354" s="1578"/>
      <c r="D354" s="1578"/>
      <c r="E354" s="1579"/>
      <c r="H354" s="414"/>
      <c r="M354" s="420"/>
    </row>
    <row r="355" spans="1:13" s="1580" customFormat="1" ht="12.75">
      <c r="A355" s="1578"/>
      <c r="B355" s="1578"/>
      <c r="C355" s="1578"/>
      <c r="D355" s="1578"/>
      <c r="E355" s="1579"/>
      <c r="H355" s="414"/>
      <c r="M355" s="420"/>
    </row>
    <row r="356" spans="1:13" s="1580" customFormat="1" ht="12.75">
      <c r="A356" s="1578"/>
      <c r="B356" s="1578"/>
      <c r="C356" s="1578"/>
      <c r="D356" s="1578"/>
      <c r="E356" s="1579"/>
      <c r="H356" s="414"/>
      <c r="M356" s="420"/>
    </row>
    <row r="357" spans="1:13" s="1580" customFormat="1" ht="13.15" customHeight="1">
      <c r="A357" s="1578"/>
      <c r="B357" s="1578"/>
      <c r="C357" s="1578"/>
      <c r="D357" s="1578"/>
      <c r="E357" s="1579"/>
      <c r="H357" s="414"/>
      <c r="M357" s="420"/>
    </row>
    <row r="358" spans="1:13" s="1580" customFormat="1" ht="13.15" customHeight="1">
      <c r="A358" s="1578"/>
      <c r="B358" s="1578"/>
      <c r="C358" s="1578"/>
      <c r="D358" s="1578"/>
      <c r="E358" s="1579"/>
      <c r="H358" s="414"/>
      <c r="M358" s="420"/>
    </row>
    <row r="359" spans="1:13" s="1580" customFormat="1" ht="13.15" customHeight="1">
      <c r="A359" s="1578"/>
      <c r="B359" s="1578"/>
      <c r="C359" s="1578"/>
      <c r="D359" s="1578"/>
      <c r="E359" s="1579"/>
      <c r="H359" s="414"/>
      <c r="M359" s="420"/>
    </row>
    <row r="360" spans="1:13" s="1580" customFormat="1" ht="13.15" customHeight="1">
      <c r="A360" s="1578"/>
      <c r="B360" s="1578"/>
      <c r="C360" s="1578"/>
      <c r="D360" s="1578"/>
      <c r="E360" s="1579"/>
      <c r="H360" s="414"/>
      <c r="M360" s="420"/>
    </row>
    <row r="361" spans="1:13" s="1580" customFormat="1" ht="13.15" customHeight="1">
      <c r="A361" s="1578"/>
      <c r="B361" s="1578"/>
      <c r="C361" s="1578"/>
      <c r="D361" s="1578"/>
      <c r="E361" s="1579"/>
      <c r="H361" s="414"/>
      <c r="M361" s="420"/>
    </row>
    <row r="362" spans="1:13" s="1580" customFormat="1" ht="13.15" customHeight="1">
      <c r="A362" s="1578"/>
      <c r="B362" s="1578"/>
      <c r="C362" s="1578"/>
      <c r="D362" s="1578"/>
      <c r="E362" s="1579"/>
      <c r="H362" s="414"/>
      <c r="M362" s="420"/>
    </row>
    <row r="363" spans="1:13" s="1580" customFormat="1" ht="13.15" customHeight="1">
      <c r="A363" s="1578"/>
      <c r="B363" s="1578"/>
      <c r="C363" s="1578"/>
      <c r="D363" s="1578"/>
      <c r="E363" s="1579"/>
      <c r="H363" s="414"/>
      <c r="M363" s="420"/>
    </row>
    <row r="364" spans="1:13" s="1580" customFormat="1" ht="13.15" customHeight="1">
      <c r="A364" s="1578"/>
      <c r="B364" s="1578"/>
      <c r="C364" s="1578"/>
      <c r="D364" s="1578"/>
      <c r="E364" s="1579"/>
      <c r="H364" s="414"/>
      <c r="M364" s="420"/>
    </row>
    <row r="365" spans="1:13" s="1580" customFormat="1" ht="13.15" customHeight="1">
      <c r="A365" s="1578"/>
      <c r="B365" s="1578"/>
      <c r="C365" s="1578"/>
      <c r="D365" s="1578"/>
      <c r="E365" s="1579"/>
      <c r="H365" s="414"/>
      <c r="M365" s="420"/>
    </row>
    <row r="366" spans="1:13" s="1580" customFormat="1" ht="13.15" customHeight="1">
      <c r="A366" s="1578"/>
      <c r="B366" s="1578"/>
      <c r="C366" s="1578"/>
      <c r="D366" s="1578"/>
      <c r="E366" s="1579"/>
      <c r="H366" s="414"/>
      <c r="M366" s="420"/>
    </row>
    <row r="367" spans="1:13" s="1580" customFormat="1" ht="13.15" customHeight="1">
      <c r="A367" s="1578"/>
      <c r="B367" s="1578"/>
      <c r="C367" s="1578"/>
      <c r="D367" s="1578"/>
      <c r="E367" s="1579"/>
      <c r="H367" s="414"/>
      <c r="M367" s="420"/>
    </row>
    <row r="368" spans="1:13" s="1580" customFormat="1" ht="13.15" customHeight="1">
      <c r="A368" s="1578"/>
      <c r="B368" s="1578"/>
      <c r="C368" s="1578"/>
      <c r="D368" s="1578"/>
      <c r="E368" s="1579"/>
      <c r="H368" s="414"/>
      <c r="M368" s="420"/>
    </row>
    <row r="369" spans="1:13" s="1580" customFormat="1" ht="13.15" customHeight="1">
      <c r="A369" s="1578"/>
      <c r="B369" s="1578"/>
      <c r="C369" s="1578"/>
      <c r="D369" s="1578"/>
      <c r="E369" s="1579"/>
      <c r="H369" s="414"/>
      <c r="M369" s="420"/>
    </row>
    <row r="370" spans="1:13" s="1580" customFormat="1" ht="13.15" customHeight="1">
      <c r="A370" s="1578"/>
      <c r="B370" s="1578"/>
      <c r="C370" s="1578"/>
      <c r="D370" s="1578"/>
      <c r="E370" s="1579"/>
      <c r="H370" s="414"/>
      <c r="M370" s="420"/>
    </row>
    <row r="371" spans="1:13" s="1580" customFormat="1" ht="13.15" customHeight="1">
      <c r="A371" s="1578"/>
      <c r="B371" s="1578"/>
      <c r="C371" s="1578"/>
      <c r="D371" s="1578"/>
      <c r="E371" s="1579"/>
      <c r="H371" s="414"/>
      <c r="M371" s="420"/>
    </row>
    <row r="372" spans="1:13" s="1580" customFormat="1" ht="13.15" customHeight="1">
      <c r="A372" s="1578"/>
      <c r="B372" s="1578"/>
      <c r="C372" s="1578"/>
      <c r="D372" s="1578"/>
      <c r="E372" s="1579"/>
      <c r="H372" s="414"/>
      <c r="M372" s="420"/>
    </row>
    <row r="373" spans="1:13" s="1580" customFormat="1" ht="13.15" customHeight="1">
      <c r="A373" s="1578"/>
      <c r="B373" s="1578"/>
      <c r="C373" s="1578"/>
      <c r="D373" s="1578"/>
      <c r="E373" s="1579"/>
      <c r="H373" s="414"/>
      <c r="M373" s="420"/>
    </row>
    <row r="374" spans="1:13" s="1580" customFormat="1" ht="13.15" customHeight="1">
      <c r="A374" s="1578"/>
      <c r="B374" s="1578"/>
      <c r="C374" s="1578"/>
      <c r="D374" s="1578"/>
      <c r="E374" s="1579"/>
      <c r="H374" s="414"/>
      <c r="M374" s="420"/>
    </row>
    <row r="375" spans="1:13" s="1580" customFormat="1" ht="13.15" customHeight="1">
      <c r="A375" s="1578"/>
      <c r="B375" s="1578"/>
      <c r="C375" s="1578"/>
      <c r="D375" s="1578"/>
      <c r="E375" s="1579"/>
      <c r="H375" s="414"/>
      <c r="M375" s="420"/>
    </row>
    <row r="376" spans="1:13" s="1580" customFormat="1" ht="13.15" customHeight="1">
      <c r="A376" s="1578"/>
      <c r="B376" s="1578"/>
      <c r="C376" s="1578"/>
      <c r="D376" s="1578"/>
      <c r="E376" s="1579"/>
      <c r="H376" s="414"/>
      <c r="M376" s="420"/>
    </row>
    <row r="377" spans="1:13" s="1580" customFormat="1" ht="13.15" customHeight="1">
      <c r="A377" s="1578"/>
      <c r="B377" s="1578"/>
      <c r="C377" s="1578"/>
      <c r="D377" s="1578"/>
      <c r="E377" s="1579"/>
      <c r="H377" s="414"/>
      <c r="M377" s="420"/>
    </row>
    <row r="378" spans="1:13" s="1580" customFormat="1" ht="13.15" customHeight="1">
      <c r="A378" s="1578"/>
      <c r="B378" s="1578"/>
      <c r="C378" s="1578"/>
      <c r="D378" s="1578"/>
      <c r="E378" s="1579"/>
      <c r="H378" s="414"/>
      <c r="M378" s="420"/>
    </row>
    <row r="379" spans="1:13" s="1580" customFormat="1" ht="13.15" customHeight="1">
      <c r="A379" s="1578"/>
      <c r="B379" s="1578"/>
      <c r="C379" s="1578"/>
      <c r="D379" s="1578"/>
      <c r="E379" s="1579"/>
      <c r="H379" s="414"/>
      <c r="M379" s="420"/>
    </row>
    <row r="380" spans="1:13" s="1580" customFormat="1" ht="13.15" customHeight="1">
      <c r="A380" s="1578"/>
      <c r="B380" s="1578"/>
      <c r="C380" s="1578"/>
      <c r="D380" s="1578"/>
      <c r="E380" s="1579"/>
      <c r="H380" s="414"/>
      <c r="M380" s="420"/>
    </row>
    <row r="381" spans="1:13" s="1580" customFormat="1" ht="13.15" customHeight="1">
      <c r="A381" s="1578"/>
      <c r="B381" s="1578"/>
      <c r="C381" s="1578"/>
      <c r="D381" s="1578"/>
      <c r="E381" s="1579"/>
      <c r="H381" s="414"/>
      <c r="M381" s="420"/>
    </row>
    <row r="382" spans="1:13" s="1580" customFormat="1" ht="13.15" customHeight="1">
      <c r="A382" s="1578"/>
      <c r="B382" s="1578"/>
      <c r="C382" s="1578"/>
      <c r="D382" s="1578"/>
      <c r="E382" s="1579"/>
      <c r="H382" s="414"/>
      <c r="M382" s="420"/>
    </row>
    <row r="383" spans="1:13" s="1580" customFormat="1" ht="13.15" customHeight="1">
      <c r="A383" s="1578"/>
      <c r="B383" s="1578"/>
      <c r="C383" s="1578"/>
      <c r="D383" s="1578"/>
      <c r="E383" s="1579"/>
      <c r="H383" s="414"/>
      <c r="M383" s="420"/>
    </row>
    <row r="384" spans="1:13" s="1580" customFormat="1" ht="13.15" customHeight="1">
      <c r="A384" s="1578"/>
      <c r="B384" s="1578"/>
      <c r="C384" s="1578"/>
      <c r="D384" s="1578"/>
      <c r="E384" s="1579"/>
      <c r="H384" s="414"/>
      <c r="M384" s="420"/>
    </row>
    <row r="385" spans="1:13" s="1580" customFormat="1" ht="13.15" customHeight="1">
      <c r="A385" s="1578"/>
      <c r="B385" s="1578"/>
      <c r="C385" s="1578"/>
      <c r="D385" s="1578"/>
      <c r="E385" s="1579"/>
      <c r="H385" s="414"/>
      <c r="M385" s="420"/>
    </row>
    <row r="386" spans="1:13" s="1580" customFormat="1" ht="13.15" customHeight="1">
      <c r="A386" s="1578"/>
      <c r="B386" s="1578"/>
      <c r="C386" s="1578"/>
      <c r="D386" s="1578"/>
      <c r="E386" s="1579"/>
      <c r="H386" s="414"/>
      <c r="M386" s="420"/>
    </row>
    <row r="387" spans="1:13" s="1580" customFormat="1" ht="13.15" customHeight="1">
      <c r="A387" s="1578"/>
      <c r="B387" s="1578"/>
      <c r="C387" s="1578"/>
      <c r="D387" s="1578"/>
      <c r="E387" s="1579"/>
      <c r="H387" s="414"/>
      <c r="M387" s="420"/>
    </row>
    <row r="388" spans="1:13" s="1580" customFormat="1" ht="13.15" customHeight="1">
      <c r="A388" s="1578"/>
      <c r="B388" s="1578"/>
      <c r="C388" s="1578"/>
      <c r="D388" s="1578"/>
      <c r="E388" s="1579"/>
      <c r="H388" s="414"/>
      <c r="M388" s="420"/>
    </row>
    <row r="389" spans="1:13" s="1580" customFormat="1" ht="13.15" customHeight="1">
      <c r="A389" s="1578"/>
      <c r="B389" s="1578"/>
      <c r="C389" s="1578"/>
      <c r="D389" s="1578"/>
      <c r="E389" s="1579"/>
      <c r="H389" s="414"/>
      <c r="M389" s="420"/>
    </row>
    <row r="390" spans="1:13" s="1580" customFormat="1" ht="13.15" customHeight="1">
      <c r="A390" s="1578"/>
      <c r="B390" s="1578"/>
      <c r="C390" s="1578"/>
      <c r="D390" s="1578"/>
      <c r="E390" s="1579"/>
      <c r="H390" s="414"/>
      <c r="M390" s="420"/>
    </row>
    <row r="391" spans="1:13" s="1580" customFormat="1" ht="13.15" customHeight="1">
      <c r="A391" s="1578"/>
      <c r="B391" s="1578"/>
      <c r="C391" s="1578"/>
      <c r="D391" s="1578"/>
      <c r="E391" s="1579"/>
      <c r="H391" s="414"/>
      <c r="M391" s="420"/>
    </row>
    <row r="392" spans="1:13" s="1580" customFormat="1" ht="13.15" customHeight="1">
      <c r="A392" s="1578"/>
      <c r="B392" s="1578"/>
      <c r="C392" s="1578"/>
      <c r="D392" s="1578"/>
      <c r="E392" s="1579"/>
      <c r="H392" s="414"/>
      <c r="M392" s="420"/>
    </row>
    <row r="393" spans="1:13" s="1580" customFormat="1" ht="13.15" customHeight="1">
      <c r="A393" s="1578"/>
      <c r="B393" s="1578"/>
      <c r="C393" s="1578"/>
      <c r="D393" s="1578"/>
      <c r="E393" s="1579"/>
      <c r="H393" s="414"/>
      <c r="M393" s="420"/>
    </row>
    <row r="394" spans="1:13" s="1580" customFormat="1" ht="13.15" customHeight="1">
      <c r="A394" s="1578"/>
      <c r="B394" s="1578"/>
      <c r="C394" s="1578"/>
      <c r="D394" s="1578"/>
      <c r="E394" s="1579"/>
      <c r="H394" s="414"/>
      <c r="M394" s="420"/>
    </row>
    <row r="395" spans="1:13" s="1580" customFormat="1" ht="13.15" customHeight="1">
      <c r="A395" s="1578"/>
      <c r="B395" s="1578"/>
      <c r="C395" s="1578"/>
      <c r="D395" s="1578"/>
      <c r="E395" s="1579"/>
      <c r="H395" s="414"/>
      <c r="M395" s="420"/>
    </row>
    <row r="396" spans="1:13" s="1580" customFormat="1" ht="13.15" customHeight="1">
      <c r="A396" s="1578"/>
      <c r="B396" s="1578"/>
      <c r="C396" s="1578"/>
      <c r="D396" s="1578"/>
      <c r="E396" s="1579"/>
      <c r="H396" s="414"/>
      <c r="M396" s="420"/>
    </row>
    <row r="397" spans="1:13" s="1580" customFormat="1" ht="13.15" customHeight="1">
      <c r="A397" s="1578"/>
      <c r="B397" s="1578"/>
      <c r="C397" s="1578"/>
      <c r="D397" s="1578"/>
      <c r="E397" s="1579"/>
      <c r="H397" s="414"/>
      <c r="M397" s="420"/>
    </row>
    <row r="398" spans="1:13" s="1580" customFormat="1" ht="13.15" customHeight="1">
      <c r="A398" s="1578"/>
      <c r="B398" s="1578"/>
      <c r="C398" s="1578"/>
      <c r="D398" s="1578"/>
      <c r="E398" s="1579"/>
      <c r="H398" s="414"/>
      <c r="M398" s="420"/>
    </row>
    <row r="399" spans="1:13" s="1580" customFormat="1" ht="13.15" customHeight="1">
      <c r="A399" s="1578"/>
      <c r="B399" s="1578"/>
      <c r="C399" s="1578"/>
      <c r="D399" s="1578"/>
      <c r="E399" s="1579"/>
      <c r="H399" s="414"/>
      <c r="M399" s="420"/>
    </row>
    <row r="400" spans="1:13" s="1580" customFormat="1" ht="13.15" customHeight="1">
      <c r="A400" s="1578"/>
      <c r="B400" s="1578"/>
      <c r="C400" s="1578"/>
      <c r="D400" s="1578"/>
      <c r="E400" s="1579"/>
      <c r="H400" s="414"/>
      <c r="M400" s="420"/>
    </row>
    <row r="401" spans="1:13" s="1580" customFormat="1" ht="13.15" customHeight="1">
      <c r="A401" s="1578"/>
      <c r="B401" s="1578"/>
      <c r="C401" s="1578"/>
      <c r="D401" s="1578"/>
      <c r="E401" s="1579"/>
      <c r="H401" s="414"/>
      <c r="M401" s="420"/>
    </row>
    <row r="402" spans="1:13" s="1580" customFormat="1" ht="13.15" customHeight="1">
      <c r="A402" s="1578"/>
      <c r="B402" s="1578"/>
      <c r="C402" s="1578"/>
      <c r="D402" s="1578"/>
      <c r="E402" s="1579"/>
      <c r="H402" s="414"/>
      <c r="M402" s="420"/>
    </row>
    <row r="403" spans="1:13" s="1580" customFormat="1" ht="13.15" customHeight="1">
      <c r="A403" s="1578"/>
      <c r="B403" s="1578"/>
      <c r="C403" s="1578"/>
      <c r="D403" s="1578"/>
      <c r="E403" s="1579"/>
      <c r="H403" s="414"/>
      <c r="M403" s="420"/>
    </row>
    <row r="404" spans="1:13" s="1580" customFormat="1" ht="13.15" customHeight="1">
      <c r="A404" s="1578"/>
      <c r="B404" s="1578"/>
      <c r="C404" s="1578"/>
      <c r="D404" s="1578"/>
      <c r="E404" s="1579"/>
      <c r="H404" s="414"/>
      <c r="M404" s="420"/>
    </row>
    <row r="405" spans="1:13" s="1580" customFormat="1" ht="13.15" customHeight="1">
      <c r="A405" s="1578"/>
      <c r="B405" s="1578"/>
      <c r="C405" s="1578"/>
      <c r="D405" s="1578"/>
      <c r="E405" s="1579"/>
      <c r="H405" s="414"/>
      <c r="M405" s="420"/>
    </row>
    <row r="406" spans="1:13" s="1580" customFormat="1" ht="13.15" customHeight="1">
      <c r="A406" s="1578"/>
      <c r="B406" s="1578"/>
      <c r="C406" s="1578"/>
      <c r="D406" s="1578"/>
      <c r="E406" s="1579"/>
      <c r="H406" s="414"/>
      <c r="M406" s="420"/>
    </row>
    <row r="407" spans="1:13" s="1580" customFormat="1" ht="13.15" customHeight="1">
      <c r="A407" s="1578"/>
      <c r="B407" s="1578"/>
      <c r="C407" s="1578"/>
      <c r="D407" s="1578"/>
      <c r="E407" s="1579"/>
      <c r="H407" s="414"/>
      <c r="M407" s="420"/>
    </row>
    <row r="408" spans="1:13" s="1580" customFormat="1" ht="13.15" customHeight="1">
      <c r="A408" s="1578"/>
      <c r="B408" s="1578"/>
      <c r="C408" s="1578"/>
      <c r="D408" s="1578"/>
      <c r="E408" s="1579"/>
      <c r="H408" s="414"/>
      <c r="M408" s="420"/>
    </row>
    <row r="409" spans="1:13" s="1580" customFormat="1" ht="13.15" customHeight="1">
      <c r="A409" s="1578"/>
      <c r="B409" s="1578"/>
      <c r="C409" s="1578"/>
      <c r="D409" s="1578"/>
      <c r="E409" s="1579"/>
      <c r="H409" s="414"/>
      <c r="M409" s="420"/>
    </row>
    <row r="410" spans="1:13" s="1580" customFormat="1" ht="13.15" customHeight="1">
      <c r="A410" s="1578"/>
      <c r="B410" s="1578"/>
      <c r="C410" s="1578"/>
      <c r="D410" s="1578"/>
      <c r="E410" s="1579"/>
      <c r="H410" s="414"/>
      <c r="M410" s="420"/>
    </row>
    <row r="411" spans="1:13" s="1580" customFormat="1" ht="13.15" customHeight="1">
      <c r="A411" s="1578"/>
      <c r="B411" s="1578"/>
      <c r="C411" s="1578"/>
      <c r="D411" s="1578"/>
      <c r="E411" s="1579"/>
      <c r="H411" s="414"/>
      <c r="M411" s="420"/>
    </row>
    <row r="412" spans="1:13" s="1580" customFormat="1" ht="13.15" customHeight="1">
      <c r="A412" s="1578"/>
      <c r="B412" s="1578"/>
      <c r="C412" s="1578"/>
      <c r="D412" s="1578"/>
      <c r="E412" s="1579"/>
      <c r="H412" s="414"/>
      <c r="M412" s="420"/>
    </row>
    <row r="413" spans="1:13" s="1580" customFormat="1" ht="13.15" customHeight="1">
      <c r="A413" s="1578"/>
      <c r="B413" s="1578"/>
      <c r="C413" s="1578"/>
      <c r="D413" s="1578"/>
      <c r="E413" s="1579"/>
      <c r="H413" s="414"/>
      <c r="M413" s="420"/>
    </row>
    <row r="414" spans="1:13" s="1580" customFormat="1" ht="13.15" customHeight="1">
      <c r="A414" s="1578"/>
      <c r="B414" s="1578"/>
      <c r="C414" s="1578"/>
      <c r="D414" s="1578"/>
      <c r="E414" s="1579"/>
      <c r="H414" s="414"/>
      <c r="M414" s="420"/>
    </row>
    <row r="415" spans="1:13" s="1580" customFormat="1" ht="13.15" customHeight="1">
      <c r="A415" s="1578"/>
      <c r="B415" s="1578"/>
      <c r="C415" s="1578"/>
      <c r="D415" s="1578"/>
      <c r="E415" s="1579"/>
      <c r="H415" s="414"/>
      <c r="M415" s="420"/>
    </row>
    <row r="416" spans="1:13" s="1580" customFormat="1" ht="13.15" customHeight="1">
      <c r="A416" s="1578"/>
      <c r="B416" s="1578"/>
      <c r="C416" s="1578"/>
      <c r="D416" s="1578"/>
      <c r="E416" s="1579"/>
      <c r="H416" s="414"/>
      <c r="M416" s="420"/>
    </row>
    <row r="417" spans="1:13" s="1580" customFormat="1" ht="13.15" customHeight="1">
      <c r="A417" s="1578"/>
      <c r="B417" s="1578"/>
      <c r="C417" s="1578"/>
      <c r="D417" s="1578"/>
      <c r="E417" s="1579"/>
      <c r="H417" s="414"/>
      <c r="M417" s="420"/>
    </row>
    <row r="418" spans="1:13" s="1580" customFormat="1" ht="13.15" customHeight="1">
      <c r="A418" s="1578"/>
      <c r="B418" s="1578"/>
      <c r="C418" s="1578"/>
      <c r="D418" s="1578"/>
      <c r="E418" s="1579"/>
      <c r="H418" s="414"/>
      <c r="M418" s="420"/>
    </row>
    <row r="419" spans="1:13" s="1580" customFormat="1" ht="13.15" customHeight="1">
      <c r="A419" s="1578"/>
      <c r="B419" s="1578"/>
      <c r="C419" s="1578"/>
      <c r="D419" s="1578"/>
      <c r="E419" s="1579"/>
      <c r="H419" s="414"/>
      <c r="M419" s="420"/>
    </row>
    <row r="420" spans="1:13" s="1580" customFormat="1" ht="13.15" customHeight="1">
      <c r="A420" s="1578"/>
      <c r="B420" s="1578"/>
      <c r="C420" s="1578"/>
      <c r="D420" s="1578"/>
      <c r="E420" s="1579"/>
      <c r="H420" s="414"/>
      <c r="M420" s="420"/>
    </row>
    <row r="421" spans="1:13" s="1580" customFormat="1" ht="13.15" customHeight="1">
      <c r="A421" s="1578"/>
      <c r="B421" s="1578"/>
      <c r="C421" s="1578"/>
      <c r="D421" s="1578"/>
      <c r="E421" s="1579"/>
      <c r="H421" s="414"/>
      <c r="M421" s="420"/>
    </row>
    <row r="422" spans="1:13" s="1580" customFormat="1" ht="13.15" customHeight="1">
      <c r="A422" s="1578"/>
      <c r="B422" s="1578"/>
      <c r="C422" s="1578"/>
      <c r="D422" s="1578"/>
      <c r="E422" s="1579"/>
      <c r="H422" s="414"/>
      <c r="M422" s="420"/>
    </row>
    <row r="423" spans="1:13" s="1580" customFormat="1" ht="13.15" customHeight="1">
      <c r="A423" s="1578"/>
      <c r="B423" s="1578"/>
      <c r="C423" s="1578"/>
      <c r="D423" s="1578"/>
      <c r="E423" s="1579"/>
      <c r="H423" s="414"/>
      <c r="M423" s="420"/>
    </row>
    <row r="424" spans="1:13" s="1580" customFormat="1" ht="13.15" customHeight="1">
      <c r="A424" s="1578"/>
      <c r="B424" s="1578"/>
      <c r="C424" s="1578"/>
      <c r="D424" s="1578"/>
      <c r="E424" s="1579"/>
      <c r="H424" s="414"/>
      <c r="M424" s="420"/>
    </row>
    <row r="425" spans="1:13" s="1580" customFormat="1" ht="13.15" customHeight="1">
      <c r="A425" s="1578"/>
      <c r="B425" s="1578"/>
      <c r="C425" s="1578"/>
      <c r="D425" s="1578"/>
      <c r="E425" s="1579"/>
      <c r="H425" s="414"/>
      <c r="M425" s="420"/>
    </row>
    <row r="426" spans="1:13" s="1580" customFormat="1" ht="13.15" customHeight="1">
      <c r="A426" s="1578"/>
      <c r="B426" s="1578"/>
      <c r="C426" s="1578"/>
      <c r="D426" s="1578"/>
      <c r="E426" s="1579"/>
      <c r="H426" s="414"/>
      <c r="M426" s="420"/>
    </row>
    <row r="427" spans="1:13" s="1580" customFormat="1" ht="13.15" customHeight="1">
      <c r="A427" s="1578"/>
      <c r="B427" s="1578"/>
      <c r="C427" s="1578"/>
      <c r="D427" s="1578"/>
      <c r="E427" s="1579"/>
      <c r="H427" s="414"/>
      <c r="M427" s="420"/>
    </row>
    <row r="428" spans="1:13" s="1580" customFormat="1" ht="13.15" customHeight="1">
      <c r="A428" s="1578"/>
      <c r="B428" s="1578"/>
      <c r="C428" s="1578"/>
      <c r="D428" s="1578"/>
      <c r="E428" s="1579"/>
      <c r="H428" s="414"/>
      <c r="M428" s="420"/>
    </row>
    <row r="429" spans="1:13" s="1580" customFormat="1" ht="13.15" customHeight="1">
      <c r="A429" s="1578"/>
      <c r="B429" s="1578"/>
      <c r="C429" s="1578"/>
      <c r="D429" s="1578"/>
      <c r="E429" s="1579"/>
      <c r="H429" s="414"/>
      <c r="M429" s="420"/>
    </row>
    <row r="430" spans="1:13" s="1580" customFormat="1" ht="13.15" customHeight="1">
      <c r="A430" s="1578"/>
      <c r="B430" s="1578"/>
      <c r="C430" s="1578"/>
      <c r="D430" s="1578"/>
      <c r="E430" s="1579"/>
      <c r="H430" s="414"/>
      <c r="M430" s="420"/>
    </row>
    <row r="431" spans="1:13" s="1580" customFormat="1" ht="13.15" customHeight="1">
      <c r="A431" s="1578"/>
      <c r="B431" s="1578"/>
      <c r="C431" s="1578"/>
      <c r="D431" s="1578"/>
      <c r="E431" s="1579"/>
      <c r="H431" s="414"/>
      <c r="M431" s="420"/>
    </row>
    <row r="432" spans="1:13" s="1580" customFormat="1" ht="13.15" customHeight="1">
      <c r="A432" s="1578"/>
      <c r="B432" s="1578"/>
      <c r="C432" s="1578"/>
      <c r="D432" s="1578"/>
      <c r="E432" s="1579"/>
      <c r="H432" s="414"/>
      <c r="M432" s="420"/>
    </row>
    <row r="433" spans="1:13" s="1580" customFormat="1" ht="13.15" customHeight="1">
      <c r="A433" s="1578"/>
      <c r="B433" s="1578"/>
      <c r="C433" s="1578"/>
      <c r="D433" s="1578"/>
      <c r="E433" s="1579"/>
      <c r="H433" s="414"/>
      <c r="M433" s="420"/>
    </row>
    <row r="434" spans="1:13" s="1580" customFormat="1" ht="13.15" customHeight="1">
      <c r="A434" s="1578"/>
      <c r="B434" s="1578"/>
      <c r="C434" s="1578"/>
      <c r="D434" s="1578"/>
      <c r="E434" s="1579"/>
      <c r="H434" s="414"/>
      <c r="M434" s="420"/>
    </row>
    <row r="435" spans="1:13" s="1580" customFormat="1" ht="13.15" customHeight="1">
      <c r="A435" s="1578"/>
      <c r="B435" s="1578"/>
      <c r="C435" s="1578"/>
      <c r="D435" s="1578"/>
      <c r="E435" s="1579"/>
      <c r="H435" s="414"/>
      <c r="M435" s="420"/>
    </row>
    <row r="436" spans="1:13" s="1580" customFormat="1" ht="13.15" customHeight="1">
      <c r="A436" s="1578"/>
      <c r="B436" s="1578"/>
      <c r="C436" s="1578"/>
      <c r="D436" s="1578"/>
      <c r="E436" s="1579"/>
      <c r="H436" s="414"/>
      <c r="M436" s="420"/>
    </row>
    <row r="437" spans="1:13" s="1580" customFormat="1" ht="13.15" customHeight="1">
      <c r="A437" s="1578"/>
      <c r="B437" s="1578"/>
      <c r="C437" s="1578"/>
      <c r="D437" s="1578"/>
      <c r="E437" s="1579"/>
      <c r="H437" s="414"/>
      <c r="M437" s="420"/>
    </row>
    <row r="438" spans="1:13" s="1580" customFormat="1" ht="13.15" customHeight="1">
      <c r="A438" s="1578"/>
      <c r="B438" s="1578"/>
      <c r="C438" s="1578"/>
      <c r="D438" s="1578"/>
      <c r="E438" s="1579"/>
      <c r="H438" s="414"/>
      <c r="M438" s="420"/>
    </row>
    <row r="439" spans="1:13" s="1580" customFormat="1" ht="13.15" customHeight="1">
      <c r="A439" s="1578"/>
      <c r="B439" s="1578"/>
      <c r="C439" s="1578"/>
      <c r="D439" s="1578"/>
      <c r="E439" s="1579"/>
      <c r="H439" s="414"/>
      <c r="M439" s="420"/>
    </row>
    <row r="440" spans="1:13" s="1580" customFormat="1" ht="13.15" customHeight="1">
      <c r="A440" s="1578"/>
      <c r="B440" s="1578"/>
      <c r="C440" s="1578"/>
      <c r="D440" s="1578"/>
      <c r="E440" s="1579"/>
      <c r="H440" s="414"/>
      <c r="M440" s="420"/>
    </row>
    <row r="441" spans="1:13" s="1580" customFormat="1" ht="13.15" customHeight="1">
      <c r="A441" s="1578"/>
      <c r="B441" s="1578"/>
      <c r="C441" s="1578"/>
      <c r="D441" s="1578"/>
      <c r="E441" s="1579"/>
      <c r="H441" s="414"/>
      <c r="M441" s="420"/>
    </row>
    <row r="442" spans="1:13" s="1580" customFormat="1" ht="13.15" customHeight="1">
      <c r="A442" s="1578"/>
      <c r="B442" s="1578"/>
      <c r="C442" s="1578"/>
      <c r="D442" s="1578"/>
      <c r="E442" s="1579"/>
      <c r="H442" s="414"/>
      <c r="M442" s="420"/>
    </row>
    <row r="443" spans="1:13" s="1580" customFormat="1" ht="13.15" customHeight="1">
      <c r="A443" s="1578"/>
      <c r="B443" s="1578"/>
      <c r="C443" s="1578"/>
      <c r="D443" s="1578"/>
      <c r="E443" s="1579"/>
      <c r="H443" s="414"/>
      <c r="M443" s="420"/>
    </row>
    <row r="444" spans="1:13" s="1580" customFormat="1" ht="13.15" customHeight="1">
      <c r="A444" s="1578"/>
      <c r="B444" s="1578"/>
      <c r="C444" s="1578"/>
      <c r="D444" s="1578"/>
      <c r="E444" s="1579"/>
      <c r="H444" s="414"/>
      <c r="M444" s="420"/>
    </row>
    <row r="445" spans="1:13" s="1580" customFormat="1" ht="13.15" customHeight="1">
      <c r="A445" s="1578"/>
      <c r="B445" s="1578"/>
      <c r="C445" s="1578"/>
      <c r="D445" s="1578"/>
      <c r="E445" s="1579"/>
      <c r="H445" s="414"/>
      <c r="M445" s="420"/>
    </row>
    <row r="446" spans="1:13" s="1580" customFormat="1" ht="13.15" customHeight="1">
      <c r="A446" s="1578"/>
      <c r="B446" s="1578"/>
      <c r="C446" s="1578"/>
      <c r="D446" s="1578"/>
      <c r="E446" s="1579"/>
      <c r="H446" s="414"/>
      <c r="M446" s="420"/>
    </row>
    <row r="447" spans="1:13" s="1580" customFormat="1" ht="13.15" customHeight="1">
      <c r="A447" s="1578"/>
      <c r="B447" s="1578"/>
      <c r="C447" s="1578"/>
      <c r="D447" s="1578"/>
      <c r="E447" s="1579"/>
      <c r="H447" s="414"/>
      <c r="M447" s="420"/>
    </row>
    <row r="448" spans="1:13" s="1580" customFormat="1" ht="13.15" customHeight="1">
      <c r="A448" s="1578"/>
      <c r="B448" s="1578"/>
      <c r="C448" s="1578"/>
      <c r="D448" s="1578"/>
      <c r="E448" s="1579"/>
      <c r="H448" s="414"/>
      <c r="M448" s="420"/>
    </row>
    <row r="449" spans="1:13" s="1580" customFormat="1" ht="13.15" customHeight="1">
      <c r="A449" s="1578"/>
      <c r="B449" s="1578"/>
      <c r="C449" s="1578"/>
      <c r="D449" s="1578"/>
      <c r="E449" s="1579"/>
      <c r="H449" s="414"/>
      <c r="M449" s="420"/>
    </row>
    <row r="450" spans="1:13" s="1580" customFormat="1" ht="13.15" customHeight="1">
      <c r="A450" s="1578"/>
      <c r="B450" s="1578"/>
      <c r="C450" s="1578"/>
      <c r="D450" s="1578"/>
      <c r="E450" s="1579"/>
      <c r="H450" s="414"/>
      <c r="M450" s="420"/>
    </row>
    <row r="451" spans="1:13" s="1580" customFormat="1" ht="13.15" customHeight="1">
      <c r="A451" s="1578"/>
      <c r="B451" s="1578"/>
      <c r="C451" s="1578"/>
      <c r="D451" s="1578"/>
      <c r="E451" s="1579"/>
      <c r="H451" s="414"/>
      <c r="M451" s="420"/>
    </row>
    <row r="452" spans="1:13" s="1580" customFormat="1" ht="13.15" customHeight="1">
      <c r="A452" s="1578"/>
      <c r="B452" s="1578"/>
      <c r="C452" s="1578"/>
      <c r="D452" s="1578"/>
      <c r="E452" s="1579"/>
      <c r="H452" s="414"/>
      <c r="M452" s="420"/>
    </row>
    <row r="453" spans="1:13" s="1580" customFormat="1" ht="13.15" customHeight="1">
      <c r="A453" s="1578"/>
      <c r="B453" s="1578"/>
      <c r="C453" s="1578"/>
      <c r="D453" s="1578"/>
      <c r="E453" s="1579"/>
      <c r="H453" s="414"/>
      <c r="M453" s="420"/>
    </row>
    <row r="454" spans="1:13" s="1580" customFormat="1" ht="13.15" customHeight="1">
      <c r="A454" s="1578"/>
      <c r="B454" s="1578"/>
      <c r="C454" s="1578"/>
      <c r="D454" s="1578"/>
      <c r="E454" s="1579"/>
      <c r="H454" s="414"/>
      <c r="M454" s="420"/>
    </row>
    <row r="455" spans="1:13" s="1580" customFormat="1" ht="13.15" customHeight="1">
      <c r="A455" s="1578"/>
      <c r="B455" s="1578"/>
      <c r="C455" s="1578"/>
      <c r="D455" s="1578"/>
      <c r="E455" s="1579"/>
      <c r="H455" s="414"/>
      <c r="M455" s="420"/>
    </row>
    <row r="456" spans="1:13" s="1580" customFormat="1" ht="13.15" customHeight="1">
      <c r="A456" s="1578"/>
      <c r="B456" s="1578"/>
      <c r="C456" s="1578"/>
      <c r="D456" s="1578"/>
      <c r="E456" s="1579"/>
      <c r="H456" s="414"/>
      <c r="M456" s="420"/>
    </row>
    <row r="457" spans="1:13" s="1580" customFormat="1" ht="13.15" customHeight="1">
      <c r="A457" s="1578"/>
      <c r="B457" s="1578"/>
      <c r="C457" s="1578"/>
      <c r="D457" s="1578"/>
      <c r="E457" s="1579"/>
      <c r="H457" s="414"/>
      <c r="M457" s="420"/>
    </row>
    <row r="458" spans="1:13" s="1580" customFormat="1" ht="13.15" customHeight="1">
      <c r="A458" s="1578"/>
      <c r="B458" s="1578"/>
      <c r="C458" s="1578"/>
      <c r="D458" s="1578"/>
      <c r="E458" s="1579"/>
      <c r="H458" s="414"/>
      <c r="M458" s="420"/>
    </row>
    <row r="459" spans="1:13" s="1580" customFormat="1" ht="13.15" customHeight="1">
      <c r="A459" s="1578"/>
      <c r="B459" s="1578"/>
      <c r="C459" s="1578"/>
      <c r="D459" s="1578"/>
      <c r="E459" s="1579"/>
      <c r="H459" s="414"/>
      <c r="M459" s="420"/>
    </row>
    <row r="460" spans="1:13" s="1580" customFormat="1" ht="13.15" customHeight="1">
      <c r="A460" s="1578"/>
      <c r="B460" s="1578"/>
      <c r="C460" s="1578"/>
      <c r="D460" s="1578"/>
      <c r="E460" s="1579"/>
      <c r="H460" s="414"/>
      <c r="M460" s="420"/>
    </row>
    <row r="461" spans="1:13" s="1580" customFormat="1" ht="13.15" customHeight="1">
      <c r="A461" s="1578"/>
      <c r="B461" s="1578"/>
      <c r="C461" s="1578"/>
      <c r="D461" s="1578"/>
      <c r="E461" s="1579"/>
      <c r="H461" s="414"/>
      <c r="M461" s="420"/>
    </row>
    <row r="462" spans="1:13" s="1580" customFormat="1" ht="13.15" customHeight="1">
      <c r="A462" s="1578"/>
      <c r="B462" s="1578"/>
      <c r="C462" s="1578"/>
      <c r="D462" s="1578"/>
      <c r="E462" s="1579"/>
      <c r="H462" s="414"/>
      <c r="M462" s="420"/>
    </row>
    <row r="463" spans="1:13" s="1580" customFormat="1" ht="13.15" customHeight="1">
      <c r="A463" s="1578"/>
      <c r="B463" s="1578"/>
      <c r="C463" s="1578"/>
      <c r="D463" s="1578"/>
      <c r="E463" s="1579"/>
      <c r="H463" s="414"/>
      <c r="M463" s="420"/>
    </row>
    <row r="464" spans="1:13" s="1580" customFormat="1" ht="13.15" customHeight="1">
      <c r="A464" s="1578"/>
      <c r="B464" s="1578"/>
      <c r="C464" s="1578"/>
      <c r="D464" s="1578"/>
      <c r="E464" s="1579"/>
      <c r="H464" s="414"/>
      <c r="M464" s="420"/>
    </row>
    <row r="465" spans="1:13" s="1580" customFormat="1" ht="13.15" customHeight="1">
      <c r="A465" s="1578"/>
      <c r="B465" s="1578"/>
      <c r="C465" s="1578"/>
      <c r="D465" s="1578"/>
      <c r="E465" s="1579"/>
      <c r="H465" s="414"/>
      <c r="M465" s="420"/>
    </row>
    <row r="466" spans="1:13" s="1580" customFormat="1" ht="13.15" customHeight="1">
      <c r="A466" s="1578"/>
      <c r="B466" s="1578"/>
      <c r="C466" s="1578"/>
      <c r="D466" s="1578"/>
      <c r="E466" s="1579"/>
      <c r="H466" s="414"/>
      <c r="M466" s="420"/>
    </row>
    <row r="467" spans="1:13" s="1580" customFormat="1" ht="13.15" customHeight="1">
      <c r="A467" s="1578"/>
      <c r="B467" s="1578"/>
      <c r="C467" s="1578"/>
      <c r="D467" s="1578"/>
      <c r="E467" s="1579"/>
      <c r="H467" s="414"/>
      <c r="M467" s="420"/>
    </row>
    <row r="468" spans="1:13" s="1580" customFormat="1" ht="13.15" customHeight="1">
      <c r="A468" s="1578"/>
      <c r="B468" s="1578"/>
      <c r="C468" s="1578"/>
      <c r="D468" s="1578"/>
      <c r="E468" s="1579"/>
      <c r="H468" s="414"/>
      <c r="M468" s="420"/>
    </row>
    <row r="469" spans="1:13" s="1580" customFormat="1" ht="13.15" customHeight="1">
      <c r="A469" s="1578"/>
      <c r="B469" s="1578"/>
      <c r="C469" s="1578"/>
      <c r="D469" s="1578"/>
      <c r="E469" s="1579"/>
      <c r="H469" s="414"/>
      <c r="M469" s="420"/>
    </row>
    <row r="470" spans="1:13" s="1580" customFormat="1" ht="13.15" customHeight="1">
      <c r="A470" s="1578"/>
      <c r="B470" s="1578"/>
      <c r="C470" s="1578"/>
      <c r="D470" s="1578"/>
      <c r="E470" s="1579"/>
      <c r="H470" s="414"/>
      <c r="M470" s="420"/>
    </row>
    <row r="471" spans="1:13" s="1580" customFormat="1" ht="13.15" customHeight="1">
      <c r="A471" s="1578"/>
      <c r="B471" s="1578"/>
      <c r="C471" s="1578"/>
      <c r="D471" s="1578"/>
      <c r="E471" s="1579"/>
      <c r="H471" s="414"/>
      <c r="M471" s="420"/>
    </row>
    <row r="472" spans="1:13" s="1580" customFormat="1" ht="13.15" customHeight="1">
      <c r="A472" s="1578"/>
      <c r="B472" s="1578"/>
      <c r="C472" s="1578"/>
      <c r="D472" s="1578"/>
      <c r="E472" s="1579"/>
      <c r="H472" s="414"/>
      <c r="M472" s="420"/>
    </row>
    <row r="473" spans="1:13" s="1580" customFormat="1" ht="13.15" customHeight="1">
      <c r="A473" s="1578"/>
      <c r="B473" s="1578"/>
      <c r="C473" s="1578"/>
      <c r="D473" s="1578"/>
      <c r="E473" s="1579"/>
      <c r="H473" s="414"/>
      <c r="M473" s="420"/>
    </row>
    <row r="474" spans="1:13" s="1580" customFormat="1" ht="13.15" customHeight="1">
      <c r="A474" s="1578"/>
      <c r="B474" s="1578"/>
      <c r="C474" s="1578"/>
      <c r="D474" s="1578"/>
      <c r="E474" s="1579"/>
      <c r="H474" s="414"/>
      <c r="M474" s="420"/>
    </row>
    <row r="475" spans="1:13" s="1580" customFormat="1" ht="13.15" customHeight="1">
      <c r="A475" s="1578"/>
      <c r="B475" s="1578"/>
      <c r="C475" s="1578"/>
      <c r="D475" s="1578"/>
      <c r="E475" s="1579"/>
      <c r="H475" s="414"/>
      <c r="M475" s="420"/>
    </row>
    <row r="476" spans="1:13" s="1580" customFormat="1" ht="13.15" customHeight="1">
      <c r="A476" s="1578"/>
      <c r="B476" s="1578"/>
      <c r="C476" s="1578"/>
      <c r="D476" s="1578"/>
      <c r="E476" s="1579"/>
      <c r="H476" s="414"/>
      <c r="M476" s="420"/>
    </row>
    <row r="477" spans="1:13" s="1580" customFormat="1" ht="13.15" customHeight="1">
      <c r="A477" s="1578"/>
      <c r="B477" s="1578"/>
      <c r="C477" s="1578"/>
      <c r="D477" s="1578"/>
      <c r="E477" s="1579"/>
      <c r="H477" s="414"/>
      <c r="M477" s="420"/>
    </row>
    <row r="478" spans="1:13" s="1580" customFormat="1" ht="13.15" customHeight="1">
      <c r="A478" s="1578"/>
      <c r="B478" s="1578"/>
      <c r="C478" s="1578"/>
      <c r="D478" s="1578"/>
      <c r="E478" s="1579"/>
      <c r="H478" s="414"/>
      <c r="M478" s="420"/>
    </row>
    <row r="479" spans="1:13" s="1580" customFormat="1" ht="13.15" customHeight="1">
      <c r="A479" s="1578"/>
      <c r="B479" s="1578"/>
      <c r="C479" s="1578"/>
      <c r="D479" s="1578"/>
      <c r="E479" s="1579"/>
      <c r="H479" s="414"/>
      <c r="M479" s="420"/>
    </row>
    <row r="480" spans="1:13" s="1580" customFormat="1" ht="13.15" customHeight="1">
      <c r="A480" s="1578"/>
      <c r="B480" s="1578"/>
      <c r="C480" s="1578"/>
      <c r="D480" s="1578"/>
      <c r="E480" s="1579"/>
      <c r="H480" s="414"/>
      <c r="M480" s="420"/>
    </row>
    <row r="481" spans="1:13" s="1580" customFormat="1" ht="13.15" customHeight="1">
      <c r="A481" s="1578"/>
      <c r="B481" s="1578"/>
      <c r="C481" s="1578"/>
      <c r="D481" s="1578"/>
      <c r="E481" s="1579"/>
      <c r="H481" s="414"/>
      <c r="M481" s="420"/>
    </row>
    <row r="482" spans="1:13" s="1580" customFormat="1" ht="13.15" customHeight="1">
      <c r="A482" s="1578"/>
      <c r="B482" s="1578"/>
      <c r="C482" s="1578"/>
      <c r="D482" s="1578"/>
      <c r="E482" s="1579"/>
      <c r="H482" s="414"/>
      <c r="M482" s="420"/>
    </row>
    <row r="483" spans="1:13" s="1580" customFormat="1" ht="13.15" customHeight="1">
      <c r="A483" s="1578"/>
      <c r="B483" s="1578"/>
      <c r="C483" s="1578"/>
      <c r="D483" s="1578"/>
      <c r="E483" s="1579"/>
      <c r="H483" s="414"/>
      <c r="M483" s="420"/>
    </row>
    <row r="484" spans="1:13" s="1580" customFormat="1" ht="13.15" customHeight="1">
      <c r="A484" s="1578"/>
      <c r="B484" s="1578"/>
      <c r="C484" s="1578"/>
      <c r="D484" s="1578"/>
      <c r="E484" s="1579"/>
      <c r="H484" s="414"/>
      <c r="M484" s="420"/>
    </row>
    <row r="485" spans="1:13" s="1580" customFormat="1" ht="13.15" customHeight="1">
      <c r="A485" s="1578"/>
      <c r="B485" s="1578"/>
      <c r="C485" s="1578"/>
      <c r="D485" s="1578"/>
      <c r="E485" s="1579"/>
      <c r="H485" s="414"/>
      <c r="M485" s="420"/>
    </row>
    <row r="486" spans="1:13" s="1580" customFormat="1" ht="13.15" customHeight="1">
      <c r="A486" s="1578"/>
      <c r="B486" s="1578"/>
      <c r="C486" s="1578"/>
      <c r="D486" s="1578"/>
      <c r="E486" s="1579"/>
      <c r="H486" s="414"/>
      <c r="M486" s="420"/>
    </row>
    <row r="487" spans="1:13" s="1580" customFormat="1" ht="13.15" customHeight="1">
      <c r="A487" s="1578"/>
      <c r="B487" s="1578"/>
      <c r="C487" s="1578"/>
      <c r="D487" s="1578"/>
      <c r="E487" s="1579"/>
      <c r="H487" s="414"/>
      <c r="M487" s="420"/>
    </row>
    <row r="488" spans="1:13" s="1580" customFormat="1" ht="13.15" customHeight="1">
      <c r="A488" s="1578"/>
      <c r="B488" s="1578"/>
      <c r="C488" s="1578"/>
      <c r="D488" s="1578"/>
      <c r="E488" s="1579"/>
      <c r="H488" s="414"/>
      <c r="M488" s="420"/>
    </row>
    <row r="489" spans="1:13" s="1580" customFormat="1" ht="13.15" customHeight="1">
      <c r="A489" s="1578"/>
      <c r="B489" s="1578"/>
      <c r="C489" s="1578"/>
      <c r="D489" s="1578"/>
      <c r="E489" s="1579"/>
      <c r="H489" s="414"/>
      <c r="M489" s="420"/>
    </row>
    <row r="490" spans="1:13" s="1580" customFormat="1" ht="13.15" customHeight="1">
      <c r="A490" s="1578"/>
      <c r="B490" s="1578"/>
      <c r="C490" s="1578"/>
      <c r="D490" s="1578"/>
      <c r="E490" s="1579"/>
      <c r="H490" s="414"/>
      <c r="M490" s="420"/>
    </row>
    <row r="491" spans="1:13" s="1580" customFormat="1" ht="13.15" customHeight="1">
      <c r="A491" s="1578"/>
      <c r="B491" s="1578"/>
      <c r="C491" s="1578"/>
      <c r="D491" s="1578"/>
      <c r="E491" s="1579"/>
      <c r="H491" s="414"/>
      <c r="M491" s="420"/>
    </row>
    <row r="492" spans="1:13" s="1580" customFormat="1" ht="13.15" customHeight="1">
      <c r="A492" s="1578"/>
      <c r="B492" s="1578"/>
      <c r="C492" s="1578"/>
      <c r="D492" s="1578"/>
      <c r="E492" s="1579"/>
      <c r="H492" s="414"/>
      <c r="M492" s="420"/>
    </row>
    <row r="493" spans="1:13" s="1580" customFormat="1" ht="13.15" customHeight="1">
      <c r="A493" s="1578"/>
      <c r="B493" s="1578"/>
      <c r="C493" s="1578"/>
      <c r="D493" s="1578"/>
      <c r="E493" s="1579"/>
      <c r="H493" s="414"/>
      <c r="M493" s="420"/>
    </row>
    <row r="494" spans="1:13" s="1580" customFormat="1" ht="13.15" customHeight="1">
      <c r="A494" s="1578"/>
      <c r="B494" s="1578"/>
      <c r="C494" s="1578"/>
      <c r="D494" s="1578"/>
      <c r="E494" s="1579"/>
      <c r="H494" s="414"/>
      <c r="M494" s="420"/>
    </row>
  </sheetData>
  <mergeCells count="6">
    <mergeCell ref="F17:H17"/>
    <mergeCell ref="A1:F1"/>
    <mergeCell ref="A2:E2"/>
    <mergeCell ref="A3:E3"/>
    <mergeCell ref="A4:E4"/>
    <mergeCell ref="A11:L14"/>
  </mergeCells>
  <phoneticPr fontId="0" type="noConversion"/>
  <conditionalFormatting sqref="C93">
    <cfRule type="expression" dxfId="1" priority="1" stopIfTrue="1">
      <formula>#REF!="NO"</formula>
    </cfRule>
  </conditionalFormatting>
  <printOptions gridLines="1"/>
  <pageMargins left="0.15748031496062992" right="0.15748031496062992" top="0.19685039370078741" bottom="0.19685039370078741" header="0.19685039370078741" footer="0.19685039370078741"/>
  <pageSetup orientation="portrait" horizontalDpi="300" verticalDpi="300" r:id="rId1"/>
  <headerFooter alignWithMargins="0"/>
  <drawing r:id="rId2"/>
  <legacyDrawing r:id="rId3"/>
  <oleObjects>
    <oleObject progId="Unknown" shapeId="25605" r:id="rId4"/>
  </oleObjects>
</worksheet>
</file>

<file path=xl/worksheets/sheet29.xml><?xml version="1.0" encoding="utf-8"?>
<worksheet xmlns="http://schemas.openxmlformats.org/spreadsheetml/2006/main" xmlns:r="http://schemas.openxmlformats.org/officeDocument/2006/relationships">
  <sheetPr codeName="Sheet25" enableFormatConditionsCalculation="0">
    <tabColor indexed="34"/>
  </sheetPr>
  <dimension ref="A1:W250"/>
  <sheetViews>
    <sheetView topLeftCell="C183" workbookViewId="0">
      <selection activeCell="L207" sqref="L207"/>
    </sheetView>
  </sheetViews>
  <sheetFormatPr defaultRowHeight="11.25"/>
  <cols>
    <col min="1" max="1" width="9.140625" style="90"/>
    <col min="2" max="2" width="37" style="402" customWidth="1"/>
    <col min="3" max="3" width="18.28515625" style="88" customWidth="1"/>
    <col min="4" max="4" width="19.28515625" style="88" customWidth="1"/>
    <col min="5" max="5" width="12" style="88" customWidth="1"/>
    <col min="6" max="6" width="17" style="88" customWidth="1"/>
    <col min="7" max="7" width="15.5703125" style="88" customWidth="1"/>
    <col min="8" max="8" width="12" style="88" customWidth="1"/>
    <col min="9" max="9" width="16.5703125" style="83" bestFit="1" customWidth="1"/>
    <col min="10" max="10" width="12" style="83" customWidth="1"/>
    <col min="11" max="12" width="12" style="80" customWidth="1"/>
    <col min="13" max="20" width="0" style="1" hidden="1" customWidth="1"/>
    <col min="21" max="22" width="9.140625" style="80"/>
    <col min="23" max="23" width="0" style="80" hidden="1" customWidth="1"/>
    <col min="24" max="16384" width="9.140625" style="80"/>
  </cols>
  <sheetData>
    <row r="1" spans="1:23" s="15" customFormat="1" ht="20.25" customHeight="1">
      <c r="A1" s="2211" t="s">
        <v>967</v>
      </c>
      <c r="B1" s="2211"/>
      <c r="C1" s="2211"/>
      <c r="D1" s="2211"/>
      <c r="E1" s="2211"/>
      <c r="F1" s="2211"/>
      <c r="W1" s="2083"/>
    </row>
    <row r="2" spans="1:23" s="15" customFormat="1" ht="18.75" customHeight="1">
      <c r="A2" s="2255" t="str">
        <f>'I1 Intro'!C9</f>
        <v>Orillia Power Distribution Corporation</v>
      </c>
      <c r="B2" s="2255"/>
      <c r="C2" s="2255"/>
      <c r="D2" s="2255"/>
      <c r="E2" s="2255"/>
      <c r="W2" s="2083"/>
    </row>
    <row r="3" spans="1:23" s="15" customFormat="1" ht="18.75" customHeight="1">
      <c r="A3" s="2256" t="str">
        <f>'I1 Intro'!C13 &amp; "   " &amp; 'I1 Intro'!E13</f>
        <v xml:space="preserve">EB-2009-0273   </v>
      </c>
      <c r="B3" s="2256"/>
      <c r="C3" s="2256"/>
      <c r="D3" s="2256"/>
      <c r="E3" s="2256"/>
      <c r="G3" s="16"/>
      <c r="W3" s="2083"/>
    </row>
    <row r="4" spans="1:23" s="15" customFormat="1" ht="18">
      <c r="A4" s="2257">
        <f>'I1 Intro'!C15</f>
        <v>40072</v>
      </c>
      <c r="B4" s="2257"/>
      <c r="C4" s="2257"/>
      <c r="D4" s="2257"/>
      <c r="E4" s="2257"/>
      <c r="W4" s="2083"/>
    </row>
    <row r="5" spans="1:23" s="15" customFormat="1" ht="21" customHeight="1">
      <c r="A5" s="368" t="str">
        <f>"Sheet E5 Reconciliation Worksheet  - "&amp; 'I2 LDC class'!$C$17 &amp; "  " &amp;  'I2 LDC class'!$D$17</f>
        <v xml:space="preserve">Sheet E5 Reconciliation Worksheet  -   </v>
      </c>
      <c r="B5" s="369"/>
      <c r="C5" s="623"/>
      <c r="D5" s="623"/>
      <c r="E5" s="370"/>
      <c r="W5" s="2083"/>
    </row>
    <row r="6" spans="1:23" s="15" customFormat="1" ht="6" customHeight="1">
      <c r="A6" s="18"/>
      <c r="B6" s="18"/>
      <c r="C6" s="624"/>
      <c r="D6" s="624"/>
      <c r="E6" s="18"/>
      <c r="F6" s="18"/>
      <c r="G6" s="18"/>
      <c r="H6" s="18"/>
      <c r="I6" s="18"/>
      <c r="J6" s="18"/>
      <c r="K6" s="18"/>
      <c r="L6" s="18"/>
      <c r="M6" s="18"/>
      <c r="N6" s="18"/>
      <c r="O6" s="18"/>
      <c r="W6" s="2083"/>
    </row>
    <row r="7" spans="1:23">
      <c r="A7" s="1079"/>
      <c r="B7" s="1507"/>
      <c r="M7" s="80"/>
      <c r="N7" s="80"/>
      <c r="O7" s="80"/>
      <c r="P7" s="80"/>
      <c r="Q7" s="80"/>
      <c r="R7" s="80"/>
      <c r="S7" s="80"/>
      <c r="T7" s="80"/>
      <c r="W7" s="2085"/>
    </row>
    <row r="8" spans="1:23">
      <c r="A8" s="89"/>
      <c r="B8" s="1507"/>
      <c r="M8" s="80"/>
      <c r="N8" s="80"/>
      <c r="O8" s="80"/>
      <c r="P8" s="80"/>
      <c r="Q8" s="80"/>
      <c r="R8" s="80"/>
      <c r="S8" s="80"/>
      <c r="T8" s="80"/>
      <c r="W8" s="2085"/>
    </row>
    <row r="9" spans="1:23">
      <c r="A9" s="472"/>
      <c r="B9" s="1507"/>
      <c r="M9" s="80"/>
      <c r="N9" s="80"/>
      <c r="O9" s="80"/>
      <c r="P9" s="80"/>
      <c r="Q9" s="80"/>
      <c r="R9" s="80"/>
      <c r="S9" s="80"/>
      <c r="T9" s="80"/>
      <c r="W9" s="2085"/>
    </row>
    <row r="10" spans="1:23">
      <c r="A10" s="89"/>
      <c r="B10" s="1507"/>
      <c r="M10" s="80"/>
      <c r="N10" s="80"/>
      <c r="O10" s="80"/>
      <c r="P10" s="80"/>
      <c r="Q10" s="80"/>
      <c r="R10" s="80"/>
      <c r="S10" s="80"/>
      <c r="T10" s="80"/>
      <c r="W10" s="2085"/>
    </row>
    <row r="11" spans="1:23" ht="3" customHeight="1">
      <c r="A11" s="472"/>
      <c r="B11" s="1507"/>
      <c r="M11" s="80"/>
      <c r="N11" s="80"/>
      <c r="O11" s="80"/>
      <c r="P11" s="80"/>
      <c r="Q11" s="80"/>
      <c r="R11" s="80"/>
      <c r="S11" s="80"/>
      <c r="T11" s="80"/>
      <c r="W11" s="2085"/>
    </row>
    <row r="12" spans="1:23" ht="3" customHeight="1">
      <c r="C12" s="1139"/>
      <c r="D12" s="1139"/>
      <c r="E12" s="1139"/>
      <c r="F12" s="1139"/>
      <c r="G12" s="1139"/>
      <c r="M12" s="80"/>
      <c r="N12" s="80"/>
      <c r="O12" s="80"/>
      <c r="P12" s="80"/>
      <c r="Q12" s="80"/>
      <c r="R12" s="80"/>
      <c r="S12" s="80"/>
      <c r="T12" s="80"/>
      <c r="W12" s="2085"/>
    </row>
    <row r="13" spans="1:23" ht="3" customHeight="1">
      <c r="M13" s="80"/>
      <c r="N13" s="80"/>
      <c r="O13" s="80"/>
      <c r="P13" s="80"/>
      <c r="Q13" s="80"/>
      <c r="R13" s="80"/>
      <c r="S13" s="80"/>
      <c r="T13" s="80"/>
      <c r="W13" s="2085"/>
    </row>
    <row r="14" spans="1:23" ht="3" customHeight="1">
      <c r="A14" s="1625"/>
      <c r="M14" s="80"/>
      <c r="N14" s="80"/>
      <c r="O14" s="80"/>
      <c r="P14" s="80"/>
      <c r="Q14" s="80"/>
      <c r="R14" s="80"/>
      <c r="S14" s="80"/>
      <c r="T14" s="80"/>
      <c r="W14" s="2085"/>
    </row>
    <row r="15" spans="1:23" ht="3" customHeight="1">
      <c r="A15" s="1625"/>
      <c r="M15" s="80"/>
      <c r="N15" s="80"/>
      <c r="O15" s="80"/>
      <c r="P15" s="80"/>
      <c r="Q15" s="80"/>
      <c r="R15" s="80"/>
      <c r="S15" s="80"/>
      <c r="T15" s="80"/>
      <c r="W15" s="2085"/>
    </row>
    <row r="16" spans="1:23" ht="3" customHeight="1">
      <c r="A16" s="660"/>
      <c r="B16" s="1140"/>
      <c r="C16" s="660"/>
      <c r="D16" s="660"/>
      <c r="E16" s="1626"/>
      <c r="F16" s="660"/>
      <c r="G16" s="1626"/>
      <c r="H16" s="1626"/>
      <c r="M16" s="80"/>
      <c r="N16" s="80"/>
      <c r="O16" s="80"/>
      <c r="P16" s="80"/>
      <c r="Q16" s="80"/>
      <c r="R16" s="80"/>
      <c r="S16" s="80"/>
      <c r="T16" s="80"/>
      <c r="W16" s="2085"/>
    </row>
    <row r="17" spans="1:23" ht="12" thickBot="1">
      <c r="A17" s="660"/>
      <c r="B17" s="1140"/>
      <c r="C17" s="660"/>
      <c r="D17" s="660"/>
      <c r="E17" s="1626"/>
      <c r="F17" s="660"/>
      <c r="G17" s="1626"/>
      <c r="H17" s="1626"/>
      <c r="M17" s="80"/>
      <c r="N17" s="80"/>
      <c r="O17" s="80"/>
      <c r="P17" s="80"/>
      <c r="Q17" s="80"/>
      <c r="R17" s="80"/>
      <c r="S17" s="80"/>
      <c r="T17" s="80"/>
      <c r="W17" s="2085"/>
    </row>
    <row r="18" spans="1:23" s="1628" customFormat="1" ht="45.75" thickBot="1">
      <c r="A18" s="1629" t="s">
        <v>981</v>
      </c>
      <c r="B18" s="1629" t="s">
        <v>984</v>
      </c>
      <c r="C18" s="1160" t="s">
        <v>985</v>
      </c>
      <c r="D18" s="1160" t="s">
        <v>1329</v>
      </c>
      <c r="E18" s="1160" t="s">
        <v>1256</v>
      </c>
      <c r="F18" s="1159" t="s">
        <v>1000</v>
      </c>
      <c r="G18" s="1630" t="s">
        <v>1087</v>
      </c>
      <c r="H18" s="1631" t="s">
        <v>566</v>
      </c>
      <c r="I18" s="1632" t="s">
        <v>580</v>
      </c>
      <c r="J18" s="1633" t="s">
        <v>581</v>
      </c>
      <c r="K18" s="1634" t="s">
        <v>579</v>
      </c>
      <c r="L18" s="1633" t="s">
        <v>581</v>
      </c>
      <c r="M18" s="4"/>
      <c r="N18" s="4"/>
      <c r="O18" s="4"/>
      <c r="P18" s="1627"/>
      <c r="Q18" s="1627"/>
      <c r="R18" s="1627"/>
      <c r="S18" s="1627"/>
      <c r="T18" s="1627"/>
      <c r="W18" s="2106"/>
    </row>
    <row r="19" spans="1:23" ht="25.5">
      <c r="A19" s="1635">
        <v>1565</v>
      </c>
      <c r="B19" s="1175" t="s">
        <v>1343</v>
      </c>
      <c r="C19" s="1170">
        <f>+'I3 TB Data'!H78</f>
        <v>0</v>
      </c>
      <c r="D19" s="1170"/>
      <c r="E19" s="1170">
        <f>+SUM(C19:D19)</f>
        <v>0</v>
      </c>
      <c r="F19" s="1645" t="s">
        <v>997</v>
      </c>
      <c r="G19" s="1170">
        <f t="shared" ref="G19:G50" si="0">+IF((F19=" "),0,E19)</f>
        <v>0</v>
      </c>
      <c r="H19" s="1646">
        <f t="shared" ref="H19:H50" si="1">+IF((F19=" "),E19,0)</f>
        <v>0</v>
      </c>
      <c r="I19" s="1191">
        <f>+'O5 Details by Class &amp; Accounts'!E19</f>
        <v>0</v>
      </c>
      <c r="J19" s="1647">
        <f>+G19+H19-I19</f>
        <v>0</v>
      </c>
      <c r="K19" s="1648">
        <f>+'O4 Summary by Class &amp; Accounts'!D19</f>
        <v>0</v>
      </c>
      <c r="L19" s="1647">
        <f>+H19-K19</f>
        <v>0</v>
      </c>
      <c r="M19" s="1649"/>
      <c r="N19" s="1649"/>
      <c r="O19" s="1649"/>
      <c r="P19" s="1650"/>
      <c r="Q19" s="1650"/>
      <c r="R19" s="1650"/>
      <c r="S19" s="1650"/>
      <c r="T19" s="1650"/>
      <c r="U19" s="1651" t="s">
        <v>997</v>
      </c>
      <c r="W19" s="2086" t="s">
        <v>501</v>
      </c>
    </row>
    <row r="20" spans="1:23" ht="12.75">
      <c r="A20" s="1637">
        <v>1608</v>
      </c>
      <c r="B20" s="451" t="s">
        <v>234</v>
      </c>
      <c r="C20" s="1170">
        <f>+'I3 TB Data'!H91</f>
        <v>0</v>
      </c>
      <c r="D20" s="1170"/>
      <c r="E20" s="1170">
        <f>+SUM(C20:D20)</f>
        <v>0</v>
      </c>
      <c r="F20" s="1645" t="s">
        <v>997</v>
      </c>
      <c r="G20" s="1170">
        <f t="shared" si="0"/>
        <v>0</v>
      </c>
      <c r="H20" s="1646">
        <f t="shared" si="1"/>
        <v>0</v>
      </c>
      <c r="I20" s="1191">
        <f>+'O5 Details by Class &amp; Accounts'!E20</f>
        <v>0</v>
      </c>
      <c r="J20" s="1647">
        <f t="shared" ref="J20:J57" si="2">+G20+H20-I20</f>
        <v>0</v>
      </c>
      <c r="K20" s="1648">
        <f>+'O4 Summary by Class &amp; Accounts'!D20</f>
        <v>0</v>
      </c>
      <c r="L20" s="1647">
        <f t="shared" ref="L20:L57" si="3">+H20-K20</f>
        <v>0</v>
      </c>
      <c r="M20" s="1652"/>
      <c r="N20" s="1652"/>
      <c r="O20" s="1652"/>
      <c r="P20" s="1650"/>
      <c r="Q20" s="1650"/>
      <c r="R20" s="1650"/>
      <c r="S20" s="1650"/>
      <c r="T20" s="1650"/>
      <c r="U20" s="1651" t="s">
        <v>997</v>
      </c>
      <c r="W20" s="2086" t="s">
        <v>1471</v>
      </c>
    </row>
    <row r="21" spans="1:23" ht="12.75">
      <c r="A21" s="1638">
        <v>1805</v>
      </c>
      <c r="B21" s="1175" t="s">
        <v>236</v>
      </c>
      <c r="C21" s="1653"/>
      <c r="D21" s="1170">
        <f>+'I4 BO ASSETS'!F18</f>
        <v>0</v>
      </c>
      <c r="E21" s="1170">
        <f t="shared" ref="E21:E80" si="4">+SUM(C21:D21)</f>
        <v>0</v>
      </c>
      <c r="F21" s="1654" t="s">
        <v>997</v>
      </c>
      <c r="G21" s="1170">
        <f t="shared" si="0"/>
        <v>0</v>
      </c>
      <c r="H21" s="1646">
        <f t="shared" si="1"/>
        <v>0</v>
      </c>
      <c r="I21" s="1191">
        <f>+'O5 Details by Class &amp; Accounts'!E21</f>
        <v>0</v>
      </c>
      <c r="J21" s="1647">
        <f t="shared" si="2"/>
        <v>0</v>
      </c>
      <c r="K21" s="1648">
        <f>+'O4 Summary by Class &amp; Accounts'!D21</f>
        <v>0</v>
      </c>
      <c r="L21" s="1647">
        <f t="shared" si="3"/>
        <v>0</v>
      </c>
      <c r="M21" s="1650"/>
      <c r="N21" s="1650"/>
      <c r="O21" s="1650"/>
      <c r="P21" s="1650"/>
      <c r="Q21" s="1650"/>
      <c r="R21" s="1650"/>
      <c r="S21" s="1650"/>
      <c r="T21" s="1650"/>
      <c r="U21" s="1655" t="s">
        <v>997</v>
      </c>
      <c r="W21" s="2086" t="e">
        <v>#N/A</v>
      </c>
    </row>
    <row r="22" spans="1:23" ht="12.75">
      <c r="A22" s="1638" t="s">
        <v>1257</v>
      </c>
      <c r="B22" s="1175" t="s">
        <v>1006</v>
      </c>
      <c r="C22" s="1653"/>
      <c r="D22" s="1170">
        <f>+'I4 BO ASSETS'!F19</f>
        <v>0</v>
      </c>
      <c r="E22" s="1170">
        <f t="shared" si="4"/>
        <v>0</v>
      </c>
      <c r="F22" s="1654" t="s">
        <v>997</v>
      </c>
      <c r="G22" s="1170">
        <f t="shared" si="0"/>
        <v>0</v>
      </c>
      <c r="H22" s="1646">
        <f t="shared" si="1"/>
        <v>0</v>
      </c>
      <c r="I22" s="1191">
        <f>+'O5 Details by Class &amp; Accounts'!E22</f>
        <v>0</v>
      </c>
      <c r="J22" s="1647">
        <f t="shared" si="2"/>
        <v>0</v>
      </c>
      <c r="K22" s="1648">
        <f>+'O4 Summary by Class &amp; Accounts'!D22</f>
        <v>0</v>
      </c>
      <c r="L22" s="1647">
        <f t="shared" si="3"/>
        <v>0</v>
      </c>
      <c r="M22" s="1650"/>
      <c r="N22" s="1650"/>
      <c r="O22" s="1650"/>
      <c r="P22" s="1650"/>
      <c r="Q22" s="1650"/>
      <c r="R22" s="1650"/>
      <c r="S22" s="1650"/>
      <c r="T22" s="1650"/>
      <c r="U22" s="1655" t="s">
        <v>997</v>
      </c>
      <c r="W22" s="2086" t="s">
        <v>1137</v>
      </c>
    </row>
    <row r="23" spans="1:23" ht="12.75">
      <c r="A23" s="1638" t="s">
        <v>1258</v>
      </c>
      <c r="B23" s="1175" t="s">
        <v>1008</v>
      </c>
      <c r="C23" s="1653"/>
      <c r="D23" s="1170">
        <f>+'I4 BO ASSETS'!F20</f>
        <v>134000</v>
      </c>
      <c r="E23" s="1170">
        <f t="shared" si="4"/>
        <v>134000</v>
      </c>
      <c r="F23" s="1654" t="s">
        <v>997</v>
      </c>
      <c r="G23" s="1170">
        <f t="shared" si="0"/>
        <v>0</v>
      </c>
      <c r="H23" s="1646">
        <f t="shared" si="1"/>
        <v>134000</v>
      </c>
      <c r="I23" s="1191">
        <f>+'O5 Details by Class &amp; Accounts'!E23</f>
        <v>134000</v>
      </c>
      <c r="J23" s="1647">
        <f t="shared" si="2"/>
        <v>0</v>
      </c>
      <c r="K23" s="1648">
        <f>+'O4 Summary by Class &amp; Accounts'!D23</f>
        <v>134000</v>
      </c>
      <c r="L23" s="1647">
        <f t="shared" si="3"/>
        <v>0</v>
      </c>
      <c r="M23" s="1650"/>
      <c r="N23" s="1650"/>
      <c r="O23" s="1650"/>
      <c r="P23" s="1650"/>
      <c r="Q23" s="1650"/>
      <c r="R23" s="1650"/>
      <c r="S23" s="1650"/>
      <c r="T23" s="1650"/>
      <c r="U23" s="1655" t="s">
        <v>997</v>
      </c>
      <c r="W23" s="2086" t="s">
        <v>1138</v>
      </c>
    </row>
    <row r="24" spans="1:23" ht="12.75">
      <c r="A24" s="1638">
        <v>1806</v>
      </c>
      <c r="B24" s="1175" t="s">
        <v>237</v>
      </c>
      <c r="C24" s="1653"/>
      <c r="D24" s="1170">
        <f>+'I4 BO ASSETS'!F21</f>
        <v>0</v>
      </c>
      <c r="E24" s="1170">
        <f t="shared" si="4"/>
        <v>0</v>
      </c>
      <c r="F24" s="1654" t="s">
        <v>997</v>
      </c>
      <c r="G24" s="1170">
        <f t="shared" si="0"/>
        <v>0</v>
      </c>
      <c r="H24" s="1646">
        <f t="shared" si="1"/>
        <v>0</v>
      </c>
      <c r="I24" s="1191">
        <f>+'O5 Details by Class &amp; Accounts'!E24</f>
        <v>0</v>
      </c>
      <c r="J24" s="1647">
        <f t="shared" si="2"/>
        <v>0</v>
      </c>
      <c r="K24" s="1648">
        <f>+'O4 Summary by Class &amp; Accounts'!D24</f>
        <v>0</v>
      </c>
      <c r="L24" s="1647">
        <f t="shared" si="3"/>
        <v>0</v>
      </c>
      <c r="M24" s="1650"/>
      <c r="N24" s="1650"/>
      <c r="O24" s="1650"/>
      <c r="P24" s="1650"/>
      <c r="Q24" s="1650"/>
      <c r="R24" s="1650"/>
      <c r="S24" s="1650"/>
      <c r="T24" s="1650"/>
      <c r="U24" s="1655" t="s">
        <v>997</v>
      </c>
      <c r="W24" s="2086" t="e">
        <v>#N/A</v>
      </c>
    </row>
    <row r="25" spans="1:23" ht="12.75">
      <c r="A25" s="1638" t="s">
        <v>1259</v>
      </c>
      <c r="B25" s="1175" t="s">
        <v>1007</v>
      </c>
      <c r="C25" s="1653"/>
      <c r="D25" s="1170">
        <f>+'I4 BO ASSETS'!F22</f>
        <v>0</v>
      </c>
      <c r="E25" s="1170">
        <f t="shared" si="4"/>
        <v>0</v>
      </c>
      <c r="F25" s="1654" t="s">
        <v>997</v>
      </c>
      <c r="G25" s="1170">
        <f t="shared" si="0"/>
        <v>0</v>
      </c>
      <c r="H25" s="1646">
        <f t="shared" si="1"/>
        <v>0</v>
      </c>
      <c r="I25" s="1191">
        <f>+'O5 Details by Class &amp; Accounts'!E25</f>
        <v>0</v>
      </c>
      <c r="J25" s="1647">
        <f t="shared" si="2"/>
        <v>0</v>
      </c>
      <c r="K25" s="1648">
        <f>+'O4 Summary by Class &amp; Accounts'!D25</f>
        <v>0</v>
      </c>
      <c r="L25" s="1647">
        <f t="shared" si="3"/>
        <v>0</v>
      </c>
      <c r="M25" s="1650"/>
      <c r="N25" s="1650"/>
      <c r="O25" s="1650"/>
      <c r="P25" s="1650"/>
      <c r="Q25" s="1650"/>
      <c r="R25" s="1650"/>
      <c r="S25" s="1650"/>
      <c r="T25" s="1650"/>
      <c r="U25" s="1655" t="s">
        <v>997</v>
      </c>
      <c r="W25" s="2086" t="s">
        <v>1137</v>
      </c>
    </row>
    <row r="26" spans="1:23" ht="12.75">
      <c r="A26" s="1638" t="s">
        <v>1260</v>
      </c>
      <c r="B26" s="1175" t="s">
        <v>1009</v>
      </c>
      <c r="C26" s="1653"/>
      <c r="D26" s="1170">
        <f>+'I4 BO ASSETS'!F23</f>
        <v>49000</v>
      </c>
      <c r="E26" s="1170">
        <f t="shared" si="4"/>
        <v>49000</v>
      </c>
      <c r="F26" s="1654" t="s">
        <v>997</v>
      </c>
      <c r="G26" s="1170">
        <f t="shared" si="0"/>
        <v>0</v>
      </c>
      <c r="H26" s="1646">
        <f t="shared" si="1"/>
        <v>49000</v>
      </c>
      <c r="I26" s="1191">
        <f>+'O5 Details by Class &amp; Accounts'!E26</f>
        <v>49000</v>
      </c>
      <c r="J26" s="1647">
        <f t="shared" si="2"/>
        <v>0</v>
      </c>
      <c r="K26" s="1648">
        <f>+'O4 Summary by Class &amp; Accounts'!D26</f>
        <v>49000</v>
      </c>
      <c r="L26" s="1647">
        <f t="shared" si="3"/>
        <v>0</v>
      </c>
      <c r="M26" s="1650"/>
      <c r="N26" s="1650"/>
      <c r="O26" s="1650"/>
      <c r="P26" s="1650"/>
      <c r="Q26" s="1650"/>
      <c r="R26" s="1650"/>
      <c r="S26" s="1650"/>
      <c r="T26" s="1650"/>
      <c r="U26" s="1655" t="s">
        <v>997</v>
      </c>
      <c r="W26" s="2086" t="s">
        <v>1138</v>
      </c>
    </row>
    <row r="27" spans="1:23" ht="12.75">
      <c r="A27" s="1638">
        <v>1808</v>
      </c>
      <c r="B27" s="1175" t="s">
        <v>238</v>
      </c>
      <c r="C27" s="1653"/>
      <c r="D27" s="1170">
        <f>+'I4 BO ASSETS'!F24</f>
        <v>0</v>
      </c>
      <c r="E27" s="1170">
        <f t="shared" si="4"/>
        <v>0</v>
      </c>
      <c r="F27" s="1654" t="s">
        <v>997</v>
      </c>
      <c r="G27" s="1170">
        <f t="shared" si="0"/>
        <v>0</v>
      </c>
      <c r="H27" s="1646">
        <f t="shared" si="1"/>
        <v>0</v>
      </c>
      <c r="I27" s="1191">
        <f>+'O5 Details by Class &amp; Accounts'!E27</f>
        <v>0</v>
      </c>
      <c r="J27" s="1647">
        <f t="shared" si="2"/>
        <v>0</v>
      </c>
      <c r="K27" s="1648">
        <f>+'O4 Summary by Class &amp; Accounts'!D27</f>
        <v>0</v>
      </c>
      <c r="L27" s="1647">
        <f t="shared" si="3"/>
        <v>0</v>
      </c>
      <c r="M27" s="1650"/>
      <c r="N27" s="1650"/>
      <c r="O27" s="1650"/>
      <c r="P27" s="1650"/>
      <c r="Q27" s="1650"/>
      <c r="R27" s="1650"/>
      <c r="S27" s="1650"/>
      <c r="T27" s="1650"/>
      <c r="U27" s="1655" t="s">
        <v>997</v>
      </c>
      <c r="W27" s="2086" t="e">
        <v>#N/A</v>
      </c>
    </row>
    <row r="28" spans="1:23" ht="12.75">
      <c r="A28" s="1638" t="s">
        <v>1261</v>
      </c>
      <c r="B28" s="1175" t="s">
        <v>1010</v>
      </c>
      <c r="C28" s="1653"/>
      <c r="D28" s="1170">
        <f>+'I4 BO ASSETS'!F25</f>
        <v>0</v>
      </c>
      <c r="E28" s="1170">
        <f t="shared" si="4"/>
        <v>0</v>
      </c>
      <c r="F28" s="1654" t="s">
        <v>997</v>
      </c>
      <c r="G28" s="1170">
        <f t="shared" si="0"/>
        <v>0</v>
      </c>
      <c r="H28" s="1646">
        <f t="shared" si="1"/>
        <v>0</v>
      </c>
      <c r="I28" s="1191">
        <f>+'O5 Details by Class &amp; Accounts'!E28</f>
        <v>0</v>
      </c>
      <c r="J28" s="1647">
        <f t="shared" si="2"/>
        <v>0</v>
      </c>
      <c r="K28" s="1648">
        <f>+'O4 Summary by Class &amp; Accounts'!D28</f>
        <v>0</v>
      </c>
      <c r="L28" s="1647">
        <f t="shared" si="3"/>
        <v>0</v>
      </c>
      <c r="M28" s="1650"/>
      <c r="N28" s="1650"/>
      <c r="O28" s="1650"/>
      <c r="P28" s="1650"/>
      <c r="Q28" s="1650"/>
      <c r="R28" s="1650"/>
      <c r="S28" s="1650"/>
      <c r="T28" s="1650"/>
      <c r="U28" s="1655" t="s">
        <v>997</v>
      </c>
      <c r="W28" s="2086" t="s">
        <v>1137</v>
      </c>
    </row>
    <row r="29" spans="1:23" ht="12.75">
      <c r="A29" s="1638" t="s">
        <v>1262</v>
      </c>
      <c r="B29" s="1175" t="s">
        <v>1011</v>
      </c>
      <c r="C29" s="1653"/>
      <c r="D29" s="1170">
        <f>+'I4 BO ASSETS'!F26</f>
        <v>0</v>
      </c>
      <c r="E29" s="1170">
        <f t="shared" si="4"/>
        <v>0</v>
      </c>
      <c r="F29" s="1654" t="s">
        <v>997</v>
      </c>
      <c r="G29" s="1170">
        <f t="shared" si="0"/>
        <v>0</v>
      </c>
      <c r="H29" s="1646">
        <f t="shared" si="1"/>
        <v>0</v>
      </c>
      <c r="I29" s="1191">
        <f>+'O5 Details by Class &amp; Accounts'!E29</f>
        <v>0</v>
      </c>
      <c r="J29" s="1647">
        <f t="shared" si="2"/>
        <v>0</v>
      </c>
      <c r="K29" s="1648">
        <f>+'O4 Summary by Class &amp; Accounts'!D29</f>
        <v>0</v>
      </c>
      <c r="L29" s="1647">
        <f t="shared" si="3"/>
        <v>0</v>
      </c>
      <c r="M29" s="1650"/>
      <c r="N29" s="1650"/>
      <c r="O29" s="1650"/>
      <c r="P29" s="1650"/>
      <c r="Q29" s="1650"/>
      <c r="R29" s="1650"/>
      <c r="S29" s="1650"/>
      <c r="T29" s="1650"/>
      <c r="U29" s="1655" t="s">
        <v>997</v>
      </c>
      <c r="W29" s="2086" t="s">
        <v>1138</v>
      </c>
    </row>
    <row r="30" spans="1:23" ht="12.75">
      <c r="A30" s="1638">
        <v>1810</v>
      </c>
      <c r="B30" s="1175" t="s">
        <v>239</v>
      </c>
      <c r="C30" s="1653"/>
      <c r="D30" s="1170">
        <f>+'I4 BO ASSETS'!F27</f>
        <v>0</v>
      </c>
      <c r="E30" s="1170">
        <f t="shared" si="4"/>
        <v>0</v>
      </c>
      <c r="F30" s="1654" t="s">
        <v>1088</v>
      </c>
      <c r="G30" s="1170">
        <f t="shared" si="0"/>
        <v>0</v>
      </c>
      <c r="H30" s="1646">
        <f t="shared" si="1"/>
        <v>0</v>
      </c>
      <c r="I30" s="1191">
        <f>+'O5 Details by Class &amp; Accounts'!E30</f>
        <v>0</v>
      </c>
      <c r="J30" s="1647">
        <f t="shared" si="2"/>
        <v>0</v>
      </c>
      <c r="K30" s="1648">
        <f>+'O4 Summary by Class &amp; Accounts'!D30</f>
        <v>0</v>
      </c>
      <c r="L30" s="1647">
        <f t="shared" si="3"/>
        <v>0</v>
      </c>
      <c r="M30" s="1650"/>
      <c r="N30" s="1650"/>
      <c r="O30" s="1650"/>
      <c r="P30" s="1650"/>
      <c r="Q30" s="1650"/>
      <c r="R30" s="1650"/>
      <c r="S30" s="1650"/>
      <c r="T30" s="1650"/>
      <c r="U30" s="1655" t="s">
        <v>1088</v>
      </c>
      <c r="W30" s="2086" t="e">
        <v>#N/A</v>
      </c>
    </row>
    <row r="31" spans="1:23" ht="12.75">
      <c r="A31" s="1638" t="s">
        <v>1263</v>
      </c>
      <c r="B31" s="1175" t="s">
        <v>1030</v>
      </c>
      <c r="C31" s="1653"/>
      <c r="D31" s="1170">
        <f>+'I4 BO ASSETS'!F28</f>
        <v>0</v>
      </c>
      <c r="E31" s="1170">
        <f t="shared" si="4"/>
        <v>0</v>
      </c>
      <c r="F31" s="1654" t="s">
        <v>997</v>
      </c>
      <c r="G31" s="1170">
        <f t="shared" si="0"/>
        <v>0</v>
      </c>
      <c r="H31" s="1646">
        <f t="shared" si="1"/>
        <v>0</v>
      </c>
      <c r="I31" s="1191">
        <f>+'O5 Details by Class &amp; Accounts'!E31</f>
        <v>0</v>
      </c>
      <c r="J31" s="1647">
        <f t="shared" si="2"/>
        <v>0</v>
      </c>
      <c r="K31" s="1648">
        <f>+'O4 Summary by Class &amp; Accounts'!D31</f>
        <v>0</v>
      </c>
      <c r="L31" s="1647">
        <f t="shared" si="3"/>
        <v>0</v>
      </c>
      <c r="M31" s="1650"/>
      <c r="N31" s="1650"/>
      <c r="O31" s="1650"/>
      <c r="P31" s="1650"/>
      <c r="Q31" s="1650"/>
      <c r="R31" s="1650"/>
      <c r="S31" s="1650"/>
      <c r="T31" s="1650"/>
      <c r="U31" s="1655"/>
      <c r="W31" s="2086" t="s">
        <v>1137</v>
      </c>
    </row>
    <row r="32" spans="1:23" ht="12.75">
      <c r="A32" s="1638" t="s">
        <v>1264</v>
      </c>
      <c r="B32" s="1175" t="s">
        <v>1031</v>
      </c>
      <c r="C32" s="1653"/>
      <c r="D32" s="1170">
        <f>+'I4 BO ASSETS'!F29</f>
        <v>0</v>
      </c>
      <c r="E32" s="1170">
        <f t="shared" si="4"/>
        <v>0</v>
      </c>
      <c r="F32" s="1654" t="s">
        <v>997</v>
      </c>
      <c r="G32" s="1170">
        <f t="shared" si="0"/>
        <v>0</v>
      </c>
      <c r="H32" s="1646">
        <f t="shared" si="1"/>
        <v>0</v>
      </c>
      <c r="I32" s="1191">
        <f>+'O5 Details by Class &amp; Accounts'!E32</f>
        <v>0</v>
      </c>
      <c r="J32" s="1647">
        <f t="shared" si="2"/>
        <v>0</v>
      </c>
      <c r="K32" s="1648">
        <f>+'O4 Summary by Class &amp; Accounts'!D32</f>
        <v>0</v>
      </c>
      <c r="L32" s="1647">
        <f t="shared" si="3"/>
        <v>0</v>
      </c>
      <c r="M32" s="1650"/>
      <c r="N32" s="1650"/>
      <c r="O32" s="1650"/>
      <c r="P32" s="1650"/>
      <c r="Q32" s="1650"/>
      <c r="R32" s="1650"/>
      <c r="S32" s="1650"/>
      <c r="T32" s="1650"/>
      <c r="U32" s="1655" t="s">
        <v>997</v>
      </c>
      <c r="W32" s="2086" t="s">
        <v>1138</v>
      </c>
    </row>
    <row r="33" spans="1:23" ht="25.5">
      <c r="A33" s="1638">
        <v>1815</v>
      </c>
      <c r="B33" s="1175" t="s">
        <v>37</v>
      </c>
      <c r="C33" s="1653"/>
      <c r="D33" s="1170">
        <f>+'I4 BO ASSETS'!F30</f>
        <v>0</v>
      </c>
      <c r="E33" s="1170">
        <f t="shared" si="4"/>
        <v>0</v>
      </c>
      <c r="F33" s="1654" t="s">
        <v>997</v>
      </c>
      <c r="G33" s="1170">
        <f t="shared" si="0"/>
        <v>0</v>
      </c>
      <c r="H33" s="1646">
        <f t="shared" si="1"/>
        <v>0</v>
      </c>
      <c r="I33" s="1191">
        <f>+'O5 Details by Class &amp; Accounts'!E33</f>
        <v>0</v>
      </c>
      <c r="J33" s="1647">
        <f t="shared" si="2"/>
        <v>0</v>
      </c>
      <c r="K33" s="1648">
        <f>+'O4 Summary by Class &amp; Accounts'!D33</f>
        <v>0</v>
      </c>
      <c r="L33" s="1647">
        <f t="shared" si="3"/>
        <v>0</v>
      </c>
      <c r="M33" s="1650"/>
      <c r="N33" s="1650"/>
      <c r="O33" s="1650"/>
      <c r="P33" s="1650"/>
      <c r="Q33" s="1650"/>
      <c r="R33" s="1650"/>
      <c r="S33" s="1650"/>
      <c r="T33" s="1650"/>
      <c r="U33" s="1655" t="s">
        <v>997</v>
      </c>
      <c r="W33" s="2086" t="s">
        <v>1137</v>
      </c>
    </row>
    <row r="34" spans="1:23" ht="25.5">
      <c r="A34" s="1638">
        <v>1820</v>
      </c>
      <c r="B34" s="1175" t="s">
        <v>38</v>
      </c>
      <c r="C34" s="1653"/>
      <c r="D34" s="1170">
        <f>+'I4 BO ASSETS'!F31</f>
        <v>0</v>
      </c>
      <c r="E34" s="1170">
        <f t="shared" si="4"/>
        <v>0</v>
      </c>
      <c r="F34" s="1654" t="s">
        <v>997</v>
      </c>
      <c r="G34" s="1170">
        <f t="shared" si="0"/>
        <v>0</v>
      </c>
      <c r="H34" s="1646">
        <f t="shared" si="1"/>
        <v>0</v>
      </c>
      <c r="I34" s="1191">
        <f>+'O5 Details by Class &amp; Accounts'!E34</f>
        <v>0</v>
      </c>
      <c r="J34" s="1647">
        <f t="shared" si="2"/>
        <v>0</v>
      </c>
      <c r="K34" s="1648">
        <f>+'O4 Summary by Class &amp; Accounts'!D34</f>
        <v>0</v>
      </c>
      <c r="L34" s="1647">
        <f t="shared" si="3"/>
        <v>0</v>
      </c>
      <c r="M34" s="1650"/>
      <c r="N34" s="1650"/>
      <c r="O34" s="1650"/>
      <c r="P34" s="1650"/>
      <c r="Q34" s="1650"/>
      <c r="R34" s="1650"/>
      <c r="S34" s="1650"/>
      <c r="T34" s="1650"/>
      <c r="U34" s="1655" t="s">
        <v>997</v>
      </c>
      <c r="W34" s="2086" t="e">
        <v>#N/A</v>
      </c>
    </row>
    <row r="35" spans="1:23" ht="25.5">
      <c r="A35" s="1638" t="s">
        <v>549</v>
      </c>
      <c r="B35" s="1175" t="s">
        <v>506</v>
      </c>
      <c r="C35" s="1653"/>
      <c r="D35" s="1170">
        <f>+'I4 BO ASSETS'!F32</f>
        <v>0</v>
      </c>
      <c r="E35" s="1170">
        <f>+SUM(C35:D35)</f>
        <v>0</v>
      </c>
      <c r="F35" s="1654" t="s">
        <v>997</v>
      </c>
      <c r="G35" s="1170">
        <f t="shared" si="0"/>
        <v>0</v>
      </c>
      <c r="H35" s="1646">
        <f t="shared" si="1"/>
        <v>0</v>
      </c>
      <c r="I35" s="1191">
        <f>+'O5 Details by Class &amp; Accounts'!E35</f>
        <v>0</v>
      </c>
      <c r="J35" s="1647">
        <f t="shared" si="2"/>
        <v>0</v>
      </c>
      <c r="K35" s="1648">
        <f>+'O4 Summary by Class &amp; Accounts'!D35</f>
        <v>0</v>
      </c>
      <c r="L35" s="1647">
        <f t="shared" si="3"/>
        <v>0</v>
      </c>
      <c r="M35" s="1656"/>
      <c r="N35" s="1656"/>
      <c r="O35" s="1656"/>
      <c r="P35" s="1656"/>
      <c r="Q35" s="1656"/>
      <c r="R35" s="1656"/>
      <c r="S35" s="1656"/>
      <c r="T35" s="1656"/>
      <c r="U35" s="1655" t="s">
        <v>997</v>
      </c>
      <c r="W35" s="2086" t="s">
        <v>1138</v>
      </c>
    </row>
    <row r="36" spans="1:23" ht="25.5">
      <c r="A36" s="1638" t="s">
        <v>550</v>
      </c>
      <c r="B36" s="1175" t="s">
        <v>509</v>
      </c>
      <c r="C36" s="1653"/>
      <c r="D36" s="1170">
        <f>+'I4 BO ASSETS'!F33</f>
        <v>3861500</v>
      </c>
      <c r="E36" s="1170">
        <f>+SUM(C36:D36)</f>
        <v>3861500</v>
      </c>
      <c r="F36" s="1654" t="s">
        <v>997</v>
      </c>
      <c r="G36" s="1170">
        <f t="shared" si="0"/>
        <v>0</v>
      </c>
      <c r="H36" s="1646">
        <f t="shared" si="1"/>
        <v>3861500</v>
      </c>
      <c r="I36" s="1191">
        <f>+'O5 Details by Class &amp; Accounts'!E36</f>
        <v>3861500</v>
      </c>
      <c r="J36" s="1647">
        <f t="shared" si="2"/>
        <v>0</v>
      </c>
      <c r="K36" s="1648">
        <f>+'O4 Summary by Class &amp; Accounts'!D36</f>
        <v>3861500</v>
      </c>
      <c r="L36" s="1647">
        <f t="shared" si="3"/>
        <v>0</v>
      </c>
      <c r="M36" s="1656"/>
      <c r="N36" s="1656"/>
      <c r="O36" s="1656"/>
      <c r="P36" s="1656"/>
      <c r="Q36" s="1656"/>
      <c r="R36" s="1656"/>
      <c r="S36" s="1656"/>
      <c r="T36" s="1656"/>
      <c r="U36" s="1655" t="s">
        <v>997</v>
      </c>
      <c r="W36" s="2086" t="s">
        <v>1139</v>
      </c>
    </row>
    <row r="37" spans="1:23" ht="25.5">
      <c r="A37" s="1638" t="s">
        <v>496</v>
      </c>
      <c r="B37" s="1175" t="s">
        <v>497</v>
      </c>
      <c r="C37" s="1653"/>
      <c r="D37" s="1170">
        <f>+'I4 BO ASSETS'!F34</f>
        <v>0</v>
      </c>
      <c r="E37" s="1170">
        <f>+SUM(C37:D37)</f>
        <v>0</v>
      </c>
      <c r="F37" s="1654" t="s">
        <v>997</v>
      </c>
      <c r="G37" s="1170">
        <f t="shared" si="0"/>
        <v>0</v>
      </c>
      <c r="H37" s="1646">
        <f t="shared" si="1"/>
        <v>0</v>
      </c>
      <c r="I37" s="1191">
        <f>+'O5 Details by Class &amp; Accounts'!E37</f>
        <v>0</v>
      </c>
      <c r="J37" s="1647">
        <f>+G37+H37-I37</f>
        <v>0</v>
      </c>
      <c r="K37" s="1648">
        <f>+'O4 Summary by Class &amp; Accounts'!D37</f>
        <v>0</v>
      </c>
      <c r="L37" s="1647">
        <f>+H37-K37</f>
        <v>0</v>
      </c>
      <c r="M37" s="1656"/>
      <c r="N37" s="1656"/>
      <c r="O37" s="1656"/>
      <c r="P37" s="1656"/>
      <c r="Q37" s="1656"/>
      <c r="R37" s="1656"/>
      <c r="S37" s="1656"/>
      <c r="T37" s="1656"/>
      <c r="U37" s="1655"/>
      <c r="W37" s="2086" t="s">
        <v>1214</v>
      </c>
    </row>
    <row r="38" spans="1:23" ht="12.75">
      <c r="A38" s="1638">
        <v>1825</v>
      </c>
      <c r="B38" s="1175" t="s">
        <v>39</v>
      </c>
      <c r="C38" s="1653"/>
      <c r="D38" s="1170">
        <f>+'I4 BO ASSETS'!F35</f>
        <v>0</v>
      </c>
      <c r="E38" s="1170">
        <f t="shared" si="4"/>
        <v>0</v>
      </c>
      <c r="F38" s="1654" t="s">
        <v>997</v>
      </c>
      <c r="G38" s="1170">
        <f t="shared" si="0"/>
        <v>0</v>
      </c>
      <c r="H38" s="1646">
        <f t="shared" si="1"/>
        <v>0</v>
      </c>
      <c r="I38" s="1191">
        <f>+'O5 Details by Class &amp; Accounts'!E38</f>
        <v>0</v>
      </c>
      <c r="J38" s="1647">
        <f t="shared" si="2"/>
        <v>0</v>
      </c>
      <c r="K38" s="1648">
        <f>+'O4 Summary by Class &amp; Accounts'!D38</f>
        <v>0</v>
      </c>
      <c r="L38" s="1647">
        <f t="shared" si="3"/>
        <v>0</v>
      </c>
      <c r="M38" s="1650"/>
      <c r="N38" s="1650"/>
      <c r="O38" s="1650"/>
      <c r="P38" s="1650"/>
      <c r="Q38" s="1650"/>
      <c r="R38" s="1650"/>
      <c r="S38" s="1650"/>
      <c r="T38" s="1650"/>
      <c r="U38" s="1655" t="s">
        <v>997</v>
      </c>
      <c r="W38" s="2086" t="e">
        <v>#N/A</v>
      </c>
    </row>
    <row r="39" spans="1:23" ht="12.75">
      <c r="A39" s="1638" t="s">
        <v>1265</v>
      </c>
      <c r="B39" s="1175" t="s">
        <v>1032</v>
      </c>
      <c r="C39" s="1653"/>
      <c r="D39" s="1170">
        <f>+'I4 BO ASSETS'!F36</f>
        <v>0</v>
      </c>
      <c r="E39" s="1170">
        <f t="shared" si="4"/>
        <v>0</v>
      </c>
      <c r="F39" s="1654" t="s">
        <v>997</v>
      </c>
      <c r="G39" s="1170">
        <f t="shared" si="0"/>
        <v>0</v>
      </c>
      <c r="H39" s="1646">
        <f t="shared" si="1"/>
        <v>0</v>
      </c>
      <c r="I39" s="1191">
        <f>+'O5 Details by Class &amp; Accounts'!E39</f>
        <v>0</v>
      </c>
      <c r="J39" s="1647">
        <f t="shared" si="2"/>
        <v>0</v>
      </c>
      <c r="K39" s="1648">
        <f>+'O4 Summary by Class &amp; Accounts'!D39</f>
        <v>0</v>
      </c>
      <c r="L39" s="1647">
        <f t="shared" si="3"/>
        <v>0</v>
      </c>
      <c r="M39" s="1650"/>
      <c r="N39" s="1650"/>
      <c r="O39" s="1650"/>
      <c r="P39" s="1650"/>
      <c r="Q39" s="1650"/>
      <c r="R39" s="1650"/>
      <c r="S39" s="1650"/>
      <c r="T39" s="1650"/>
      <c r="U39" s="1655" t="s">
        <v>997</v>
      </c>
      <c r="W39" s="2086" t="s">
        <v>1137</v>
      </c>
    </row>
    <row r="40" spans="1:23" ht="12.75">
      <c r="A40" s="1638" t="s">
        <v>1266</v>
      </c>
      <c r="B40" s="1175" t="s">
        <v>1033</v>
      </c>
      <c r="C40" s="1653"/>
      <c r="D40" s="1170">
        <f>+'I4 BO ASSETS'!F37</f>
        <v>0</v>
      </c>
      <c r="E40" s="1170">
        <f t="shared" si="4"/>
        <v>0</v>
      </c>
      <c r="F40" s="1654" t="s">
        <v>997</v>
      </c>
      <c r="G40" s="1170">
        <f t="shared" si="0"/>
        <v>0</v>
      </c>
      <c r="H40" s="1646">
        <f t="shared" si="1"/>
        <v>0</v>
      </c>
      <c r="I40" s="1191">
        <f>+'O5 Details by Class &amp; Accounts'!E40</f>
        <v>0</v>
      </c>
      <c r="J40" s="1647">
        <f t="shared" si="2"/>
        <v>0</v>
      </c>
      <c r="K40" s="1648">
        <f>+'O4 Summary by Class &amp; Accounts'!D40</f>
        <v>0</v>
      </c>
      <c r="L40" s="1647">
        <f t="shared" si="3"/>
        <v>0</v>
      </c>
      <c r="M40" s="1650"/>
      <c r="N40" s="1650"/>
      <c r="O40" s="1650"/>
      <c r="P40" s="1650"/>
      <c r="Q40" s="1650"/>
      <c r="R40" s="1650"/>
      <c r="S40" s="1650"/>
      <c r="T40" s="1650"/>
      <c r="U40" s="1655" t="s">
        <v>997</v>
      </c>
      <c r="W40" s="2086" t="s">
        <v>1138</v>
      </c>
    </row>
    <row r="41" spans="1:23" ht="12.75">
      <c r="A41" s="1638">
        <v>1830</v>
      </c>
      <c r="B41" s="1175" t="s">
        <v>40</v>
      </c>
      <c r="C41" s="1653"/>
      <c r="D41" s="1170">
        <f>+'I4 BO ASSETS'!F38</f>
        <v>0</v>
      </c>
      <c r="E41" s="1170">
        <f t="shared" si="4"/>
        <v>0</v>
      </c>
      <c r="F41" s="1654" t="s">
        <v>997</v>
      </c>
      <c r="G41" s="1170">
        <f t="shared" si="0"/>
        <v>0</v>
      </c>
      <c r="H41" s="1646">
        <f t="shared" si="1"/>
        <v>0</v>
      </c>
      <c r="I41" s="1191">
        <f>+'O5 Details by Class &amp; Accounts'!E41</f>
        <v>0</v>
      </c>
      <c r="J41" s="1647">
        <f t="shared" si="2"/>
        <v>0</v>
      </c>
      <c r="K41" s="1648">
        <f>+'O4 Summary by Class &amp; Accounts'!D41</f>
        <v>0</v>
      </c>
      <c r="L41" s="1647">
        <f t="shared" si="3"/>
        <v>0</v>
      </c>
      <c r="M41" s="1650"/>
      <c r="N41" s="1650"/>
      <c r="O41" s="1650"/>
      <c r="P41" s="1650"/>
      <c r="Q41" s="1650"/>
      <c r="R41" s="1650"/>
      <c r="S41" s="1650"/>
      <c r="T41" s="1650"/>
      <c r="U41" s="1655" t="s">
        <v>997</v>
      </c>
      <c r="W41" s="2086" t="e">
        <v>#N/A</v>
      </c>
    </row>
    <row r="42" spans="1:23" ht="25.5">
      <c r="A42" s="1638" t="s">
        <v>1267</v>
      </c>
      <c r="B42" s="1175" t="s">
        <v>1034</v>
      </c>
      <c r="C42" s="1653"/>
      <c r="D42" s="1170">
        <f>+'I4 BO ASSETS'!F39</f>
        <v>0</v>
      </c>
      <c r="E42" s="1170">
        <f t="shared" si="4"/>
        <v>0</v>
      </c>
      <c r="F42" s="1654" t="s">
        <v>997</v>
      </c>
      <c r="G42" s="1170">
        <f t="shared" si="0"/>
        <v>0</v>
      </c>
      <c r="H42" s="1646">
        <f t="shared" si="1"/>
        <v>0</v>
      </c>
      <c r="I42" s="1191">
        <f>+'O5 Details by Class &amp; Accounts'!E42</f>
        <v>0</v>
      </c>
      <c r="J42" s="1647">
        <f t="shared" si="2"/>
        <v>0</v>
      </c>
      <c r="K42" s="1648">
        <f>+'O4 Summary by Class &amp; Accounts'!D42</f>
        <v>0</v>
      </c>
      <c r="L42" s="1647">
        <f t="shared" si="3"/>
        <v>0</v>
      </c>
      <c r="M42" s="1650"/>
      <c r="N42" s="1650"/>
      <c r="O42" s="1650"/>
      <c r="P42" s="1650"/>
      <c r="Q42" s="1650"/>
      <c r="R42" s="1650"/>
      <c r="S42" s="1650"/>
      <c r="T42" s="1650"/>
      <c r="U42" s="1655" t="s">
        <v>997</v>
      </c>
      <c r="W42" s="2086" t="s">
        <v>755</v>
      </c>
    </row>
    <row r="43" spans="1:23" ht="12.75">
      <c r="A43" s="1638" t="s">
        <v>1268</v>
      </c>
      <c r="B43" s="1175" t="s">
        <v>1035</v>
      </c>
      <c r="C43" s="1653"/>
      <c r="D43" s="1170">
        <f>+'I4 BO ASSETS'!F40</f>
        <v>0</v>
      </c>
      <c r="E43" s="1170">
        <f t="shared" si="4"/>
        <v>0</v>
      </c>
      <c r="F43" s="1654" t="s">
        <v>997</v>
      </c>
      <c r="G43" s="1170">
        <f t="shared" si="0"/>
        <v>0</v>
      </c>
      <c r="H43" s="1646">
        <f t="shared" si="1"/>
        <v>0</v>
      </c>
      <c r="I43" s="1191">
        <f>+'O5 Details by Class &amp; Accounts'!E43</f>
        <v>0</v>
      </c>
      <c r="J43" s="1647">
        <f t="shared" si="2"/>
        <v>0</v>
      </c>
      <c r="K43" s="1648">
        <f>+'O4 Summary by Class &amp; Accounts'!D43</f>
        <v>0</v>
      </c>
      <c r="L43" s="1647">
        <f t="shared" si="3"/>
        <v>0</v>
      </c>
      <c r="M43" s="1650"/>
      <c r="N43" s="1650"/>
      <c r="O43" s="1650"/>
      <c r="P43" s="1650"/>
      <c r="Q43" s="1650"/>
      <c r="R43" s="1650"/>
      <c r="S43" s="1650"/>
      <c r="T43" s="1650"/>
      <c r="U43" s="1655" t="s">
        <v>997</v>
      </c>
      <c r="W43" s="2086" t="s">
        <v>1139</v>
      </c>
    </row>
    <row r="44" spans="1:23" ht="12.75">
      <c r="A44" s="1638" t="s">
        <v>1269</v>
      </c>
      <c r="B44" s="1175" t="s">
        <v>1059</v>
      </c>
      <c r="C44" s="1653"/>
      <c r="D44" s="1170">
        <f>+'I4 BO ASSETS'!F41</f>
        <v>1</v>
      </c>
      <c r="E44" s="1170">
        <f t="shared" si="4"/>
        <v>1</v>
      </c>
      <c r="F44" s="1654" t="s">
        <v>997</v>
      </c>
      <c r="G44" s="1170">
        <f t="shared" si="0"/>
        <v>0</v>
      </c>
      <c r="H44" s="1646">
        <f t="shared" si="1"/>
        <v>1</v>
      </c>
      <c r="I44" s="1191">
        <f>+'O5 Details by Class &amp; Accounts'!E44</f>
        <v>1</v>
      </c>
      <c r="J44" s="1647">
        <f t="shared" si="2"/>
        <v>0</v>
      </c>
      <c r="K44" s="1648">
        <f>+'O4 Summary by Class &amp; Accounts'!D44</f>
        <v>1.0000000000000002</v>
      </c>
      <c r="L44" s="1647">
        <f t="shared" si="3"/>
        <v>0</v>
      </c>
      <c r="M44" s="1650"/>
      <c r="N44" s="1650"/>
      <c r="O44" s="1650"/>
      <c r="P44" s="1650"/>
      <c r="Q44" s="1650"/>
      <c r="R44" s="1650"/>
      <c r="S44" s="1650"/>
      <c r="T44" s="1650"/>
      <c r="U44" s="1655" t="s">
        <v>997</v>
      </c>
      <c r="W44" s="2086" t="s">
        <v>1140</v>
      </c>
    </row>
    <row r="45" spans="1:23" ht="12.75">
      <c r="A45" s="1638">
        <v>1835</v>
      </c>
      <c r="B45" s="1175" t="s">
        <v>26</v>
      </c>
      <c r="C45" s="1653"/>
      <c r="D45" s="1170">
        <f>+'I4 BO ASSETS'!F42</f>
        <v>0</v>
      </c>
      <c r="E45" s="1170">
        <f t="shared" si="4"/>
        <v>0</v>
      </c>
      <c r="F45" s="1654" t="s">
        <v>997</v>
      </c>
      <c r="G45" s="1170">
        <f t="shared" si="0"/>
        <v>0</v>
      </c>
      <c r="H45" s="1646">
        <f t="shared" si="1"/>
        <v>0</v>
      </c>
      <c r="I45" s="1191">
        <f>+'O5 Details by Class &amp; Accounts'!E45</f>
        <v>0</v>
      </c>
      <c r="J45" s="1647">
        <f t="shared" si="2"/>
        <v>0</v>
      </c>
      <c r="K45" s="1648">
        <f>+'O4 Summary by Class &amp; Accounts'!D45</f>
        <v>0</v>
      </c>
      <c r="L45" s="1647">
        <f t="shared" si="3"/>
        <v>0</v>
      </c>
      <c r="M45" s="1650"/>
      <c r="N45" s="1650"/>
      <c r="O45" s="1650"/>
      <c r="P45" s="1650"/>
      <c r="Q45" s="1650"/>
      <c r="R45" s="1650"/>
      <c r="S45" s="1650"/>
      <c r="T45" s="1650"/>
      <c r="U45" s="1655" t="s">
        <v>997</v>
      </c>
      <c r="W45" s="2086" t="e">
        <v>#N/A</v>
      </c>
    </row>
    <row r="46" spans="1:23" ht="25.5">
      <c r="A46" s="1638" t="s">
        <v>1270</v>
      </c>
      <c r="B46" s="1175" t="s">
        <v>1060</v>
      </c>
      <c r="C46" s="1653"/>
      <c r="D46" s="1170">
        <f>+'I4 BO ASSETS'!F43</f>
        <v>0</v>
      </c>
      <c r="E46" s="1170">
        <f t="shared" si="4"/>
        <v>0</v>
      </c>
      <c r="F46" s="1654" t="s">
        <v>997</v>
      </c>
      <c r="G46" s="1170">
        <f t="shared" si="0"/>
        <v>0</v>
      </c>
      <c r="H46" s="1646">
        <f t="shared" si="1"/>
        <v>0</v>
      </c>
      <c r="I46" s="1191">
        <f>+'O5 Details by Class &amp; Accounts'!E46</f>
        <v>0</v>
      </c>
      <c r="J46" s="1647">
        <f t="shared" si="2"/>
        <v>0</v>
      </c>
      <c r="K46" s="1648">
        <f>+'O4 Summary by Class &amp; Accounts'!D46</f>
        <v>0</v>
      </c>
      <c r="L46" s="1647">
        <f t="shared" si="3"/>
        <v>0</v>
      </c>
      <c r="M46" s="1650"/>
      <c r="N46" s="1650"/>
      <c r="O46" s="1650"/>
      <c r="P46" s="1650"/>
      <c r="Q46" s="1650"/>
      <c r="R46" s="1650"/>
      <c r="S46" s="1650"/>
      <c r="T46" s="1650"/>
      <c r="U46" s="1655" t="s">
        <v>997</v>
      </c>
      <c r="W46" s="2086" t="s">
        <v>755</v>
      </c>
    </row>
    <row r="47" spans="1:23" ht="25.5">
      <c r="A47" s="1638" t="s">
        <v>1271</v>
      </c>
      <c r="B47" s="1175" t="s">
        <v>1061</v>
      </c>
      <c r="C47" s="1653"/>
      <c r="D47" s="1170">
        <f>+'I4 BO ASSETS'!F44</f>
        <v>9386414.3099999987</v>
      </c>
      <c r="E47" s="1170">
        <f t="shared" si="4"/>
        <v>9386414.3099999987</v>
      </c>
      <c r="F47" s="1654" t="s">
        <v>997</v>
      </c>
      <c r="G47" s="1170">
        <f t="shared" si="0"/>
        <v>0</v>
      </c>
      <c r="H47" s="1646">
        <f t="shared" si="1"/>
        <v>9386414.3099999987</v>
      </c>
      <c r="I47" s="1191">
        <f>+'O5 Details by Class &amp; Accounts'!E47</f>
        <v>9386414.3099999987</v>
      </c>
      <c r="J47" s="1647">
        <f t="shared" si="2"/>
        <v>0</v>
      </c>
      <c r="K47" s="1648">
        <f>+'O4 Summary by Class &amp; Accounts'!D47</f>
        <v>9386414.3099999987</v>
      </c>
      <c r="L47" s="1647">
        <f t="shared" si="3"/>
        <v>0</v>
      </c>
      <c r="M47" s="1650"/>
      <c r="N47" s="1650"/>
      <c r="O47" s="1650"/>
      <c r="P47" s="1650"/>
      <c r="Q47" s="1650"/>
      <c r="R47" s="1650"/>
      <c r="S47" s="1650"/>
      <c r="T47" s="1650"/>
      <c r="U47" s="1655" t="s">
        <v>997</v>
      </c>
      <c r="W47" s="2086" t="s">
        <v>1139</v>
      </c>
    </row>
    <row r="48" spans="1:23" ht="25.5">
      <c r="A48" s="1638" t="s">
        <v>1272</v>
      </c>
      <c r="B48" s="1175" t="s">
        <v>1062</v>
      </c>
      <c r="C48" s="1653"/>
      <c r="D48" s="1170">
        <f>+'I4 BO ASSETS'!F45</f>
        <v>4217084.6900000004</v>
      </c>
      <c r="E48" s="1170">
        <f t="shared" si="4"/>
        <v>4217084.6900000004</v>
      </c>
      <c r="F48" s="1654" t="s">
        <v>997</v>
      </c>
      <c r="G48" s="1170">
        <f t="shared" si="0"/>
        <v>0</v>
      </c>
      <c r="H48" s="1646">
        <f t="shared" si="1"/>
        <v>4217084.6900000004</v>
      </c>
      <c r="I48" s="1191">
        <f>+'O5 Details by Class &amp; Accounts'!E48</f>
        <v>4217084.6900000004</v>
      </c>
      <c r="J48" s="1647">
        <f t="shared" si="2"/>
        <v>0</v>
      </c>
      <c r="K48" s="1648">
        <f>+'O4 Summary by Class &amp; Accounts'!D48</f>
        <v>4217084.6900000013</v>
      </c>
      <c r="L48" s="1647">
        <f t="shared" si="3"/>
        <v>0</v>
      </c>
      <c r="M48" s="1650"/>
      <c r="N48" s="1650"/>
      <c r="O48" s="1650"/>
      <c r="P48" s="1650"/>
      <c r="Q48" s="1650"/>
      <c r="R48" s="1650"/>
      <c r="S48" s="1650"/>
      <c r="T48" s="1650"/>
      <c r="U48" s="1655" t="s">
        <v>997</v>
      </c>
      <c r="W48" s="2086" t="s">
        <v>1140</v>
      </c>
    </row>
    <row r="49" spans="1:23" ht="12.75">
      <c r="A49" s="1638">
        <v>1840</v>
      </c>
      <c r="B49" s="1175" t="s">
        <v>27</v>
      </c>
      <c r="C49" s="1653"/>
      <c r="D49" s="1170">
        <f>+'I4 BO ASSETS'!F46</f>
        <v>0</v>
      </c>
      <c r="E49" s="1170">
        <f t="shared" si="4"/>
        <v>0</v>
      </c>
      <c r="F49" s="1654" t="s">
        <v>997</v>
      </c>
      <c r="G49" s="1170">
        <f t="shared" si="0"/>
        <v>0</v>
      </c>
      <c r="H49" s="1646">
        <f t="shared" si="1"/>
        <v>0</v>
      </c>
      <c r="I49" s="1191">
        <f>+'O5 Details by Class &amp; Accounts'!E49</f>
        <v>0</v>
      </c>
      <c r="J49" s="1647">
        <f t="shared" si="2"/>
        <v>0</v>
      </c>
      <c r="K49" s="1648">
        <f>+'O4 Summary by Class &amp; Accounts'!D49</f>
        <v>0</v>
      </c>
      <c r="L49" s="1647">
        <f t="shared" si="3"/>
        <v>0</v>
      </c>
      <c r="M49" s="1650"/>
      <c r="N49" s="1650"/>
      <c r="O49" s="1650"/>
      <c r="P49" s="1650"/>
      <c r="Q49" s="1650"/>
      <c r="R49" s="1650"/>
      <c r="S49" s="1650"/>
      <c r="T49" s="1650"/>
      <c r="U49" s="1655" t="s">
        <v>997</v>
      </c>
      <c r="W49" s="2086" t="e">
        <v>#N/A</v>
      </c>
    </row>
    <row r="50" spans="1:23" ht="12.75">
      <c r="A50" s="1638" t="s">
        <v>1273</v>
      </c>
      <c r="B50" s="1175" t="s">
        <v>1063</v>
      </c>
      <c r="C50" s="1653"/>
      <c r="D50" s="1170">
        <f>+'I4 BO ASSETS'!F47</f>
        <v>0</v>
      </c>
      <c r="E50" s="1170">
        <f t="shared" si="4"/>
        <v>0</v>
      </c>
      <c r="F50" s="1654" t="s">
        <v>997</v>
      </c>
      <c r="G50" s="1170">
        <f t="shared" si="0"/>
        <v>0</v>
      </c>
      <c r="H50" s="1646">
        <f t="shared" si="1"/>
        <v>0</v>
      </c>
      <c r="I50" s="1191">
        <f>+'O5 Details by Class &amp; Accounts'!E50</f>
        <v>0</v>
      </c>
      <c r="J50" s="1647">
        <f t="shared" si="2"/>
        <v>0</v>
      </c>
      <c r="K50" s="1648">
        <f>+'O4 Summary by Class &amp; Accounts'!D50</f>
        <v>0</v>
      </c>
      <c r="L50" s="1647">
        <f t="shared" si="3"/>
        <v>0</v>
      </c>
      <c r="M50" s="1650"/>
      <c r="N50" s="1650"/>
      <c r="O50" s="1650"/>
      <c r="P50" s="1650"/>
      <c r="Q50" s="1650"/>
      <c r="R50" s="1650"/>
      <c r="S50" s="1650"/>
      <c r="T50" s="1650"/>
      <c r="U50" s="1655" t="s">
        <v>997</v>
      </c>
      <c r="W50" s="2086" t="s">
        <v>755</v>
      </c>
    </row>
    <row r="51" spans="1:23" ht="12.75">
      <c r="A51" s="1638" t="s">
        <v>1274</v>
      </c>
      <c r="B51" s="1175" t="s">
        <v>1064</v>
      </c>
      <c r="C51" s="1653"/>
      <c r="D51" s="1170">
        <f>+'I4 BO ASSETS'!F48</f>
        <v>5012500</v>
      </c>
      <c r="E51" s="1170">
        <f t="shared" si="4"/>
        <v>5012500</v>
      </c>
      <c r="F51" s="1654" t="s">
        <v>997</v>
      </c>
      <c r="G51" s="1170">
        <f t="shared" ref="G51:G82" si="5">+IF((F51=" "),0,E51)</f>
        <v>0</v>
      </c>
      <c r="H51" s="1646">
        <f t="shared" ref="H51:H82" si="6">+IF((F51=" "),E51,0)</f>
        <v>5012500</v>
      </c>
      <c r="I51" s="1191">
        <f>+'O5 Details by Class &amp; Accounts'!E51</f>
        <v>5012500</v>
      </c>
      <c r="J51" s="1647">
        <f t="shared" si="2"/>
        <v>0</v>
      </c>
      <c r="K51" s="1648">
        <f>+'O4 Summary by Class &amp; Accounts'!D51</f>
        <v>5012500</v>
      </c>
      <c r="L51" s="1647">
        <f t="shared" si="3"/>
        <v>0</v>
      </c>
      <c r="M51" s="1650"/>
      <c r="N51" s="1650"/>
      <c r="O51" s="1650"/>
      <c r="P51" s="1650"/>
      <c r="Q51" s="1650"/>
      <c r="R51" s="1650"/>
      <c r="S51" s="1650"/>
      <c r="T51" s="1650"/>
      <c r="U51" s="1655" t="s">
        <v>997</v>
      </c>
      <c r="W51" s="2086" t="s">
        <v>1139</v>
      </c>
    </row>
    <row r="52" spans="1:23" ht="12.75">
      <c r="A52" s="1638" t="s">
        <v>1275</v>
      </c>
      <c r="B52" s="1175" t="s">
        <v>1065</v>
      </c>
      <c r="C52" s="1653"/>
      <c r="D52" s="1170">
        <f>+'I4 BO ASSETS'!F49</f>
        <v>0</v>
      </c>
      <c r="E52" s="1170">
        <f t="shared" si="4"/>
        <v>0</v>
      </c>
      <c r="F52" s="1654" t="s">
        <v>997</v>
      </c>
      <c r="G52" s="1170">
        <f t="shared" si="5"/>
        <v>0</v>
      </c>
      <c r="H52" s="1646">
        <f t="shared" si="6"/>
        <v>0</v>
      </c>
      <c r="I52" s="1191">
        <f>+'O5 Details by Class &amp; Accounts'!E52</f>
        <v>0</v>
      </c>
      <c r="J52" s="1647">
        <f t="shared" si="2"/>
        <v>0</v>
      </c>
      <c r="K52" s="1648">
        <f>+'O4 Summary by Class &amp; Accounts'!D52</f>
        <v>0</v>
      </c>
      <c r="L52" s="1647">
        <f t="shared" si="3"/>
        <v>0</v>
      </c>
      <c r="M52" s="1650"/>
      <c r="N52" s="1650"/>
      <c r="O52" s="1650"/>
      <c r="P52" s="1650"/>
      <c r="Q52" s="1650"/>
      <c r="R52" s="1650"/>
      <c r="S52" s="1650"/>
      <c r="T52" s="1650"/>
      <c r="U52" s="1655" t="s">
        <v>997</v>
      </c>
      <c r="W52" s="2086" t="s">
        <v>1140</v>
      </c>
    </row>
    <row r="53" spans="1:23" ht="12.75">
      <c r="A53" s="1638">
        <v>1845</v>
      </c>
      <c r="B53" s="1175" t="s">
        <v>35</v>
      </c>
      <c r="C53" s="1653"/>
      <c r="D53" s="1170">
        <f>+'I4 BO ASSETS'!F50</f>
        <v>0</v>
      </c>
      <c r="E53" s="1170">
        <f t="shared" si="4"/>
        <v>0</v>
      </c>
      <c r="F53" s="1654" t="s">
        <v>997</v>
      </c>
      <c r="G53" s="1170">
        <f t="shared" si="5"/>
        <v>0</v>
      </c>
      <c r="H53" s="1646">
        <f t="shared" si="6"/>
        <v>0</v>
      </c>
      <c r="I53" s="1191">
        <f>+'O5 Details by Class &amp; Accounts'!E53</f>
        <v>0</v>
      </c>
      <c r="J53" s="1647">
        <f t="shared" si="2"/>
        <v>0</v>
      </c>
      <c r="K53" s="1648">
        <f>+'O4 Summary by Class &amp; Accounts'!D53</f>
        <v>0</v>
      </c>
      <c r="L53" s="1647">
        <f t="shared" si="3"/>
        <v>0</v>
      </c>
      <c r="M53" s="1650"/>
      <c r="N53" s="1650"/>
      <c r="O53" s="1650"/>
      <c r="P53" s="1650"/>
      <c r="Q53" s="1650"/>
      <c r="R53" s="1650"/>
      <c r="S53" s="1650"/>
      <c r="T53" s="1650"/>
      <c r="U53" s="1655" t="s">
        <v>997</v>
      </c>
      <c r="W53" s="2086" t="e">
        <v>#N/A</v>
      </c>
    </row>
    <row r="54" spans="1:23" ht="25.5">
      <c r="A54" s="1638" t="s">
        <v>1276</v>
      </c>
      <c r="B54" s="1175" t="s">
        <v>1066</v>
      </c>
      <c r="C54" s="1653"/>
      <c r="D54" s="1170">
        <f>+'I4 BO ASSETS'!F51</f>
        <v>0</v>
      </c>
      <c r="E54" s="1170">
        <f t="shared" si="4"/>
        <v>0</v>
      </c>
      <c r="F54" s="1654" t="s">
        <v>997</v>
      </c>
      <c r="G54" s="1170">
        <f t="shared" si="5"/>
        <v>0</v>
      </c>
      <c r="H54" s="1646">
        <f t="shared" si="6"/>
        <v>0</v>
      </c>
      <c r="I54" s="1191">
        <f>+'O5 Details by Class &amp; Accounts'!E54</f>
        <v>0</v>
      </c>
      <c r="J54" s="1647">
        <f t="shared" si="2"/>
        <v>0</v>
      </c>
      <c r="K54" s="1648">
        <f>+'O4 Summary by Class &amp; Accounts'!D54</f>
        <v>0</v>
      </c>
      <c r="L54" s="1647">
        <f t="shared" si="3"/>
        <v>0</v>
      </c>
      <c r="M54" s="1650"/>
      <c r="N54" s="1650"/>
      <c r="O54" s="1650"/>
      <c r="P54" s="1650"/>
      <c r="Q54" s="1650"/>
      <c r="R54" s="1650"/>
      <c r="S54" s="1650"/>
      <c r="T54" s="1650"/>
      <c r="U54" s="1655" t="s">
        <v>997</v>
      </c>
      <c r="W54" s="2086" t="s">
        <v>755</v>
      </c>
    </row>
    <row r="55" spans="1:23" ht="25.5">
      <c r="A55" s="1638" t="s">
        <v>1277</v>
      </c>
      <c r="B55" s="1175" t="s">
        <v>1067</v>
      </c>
      <c r="C55" s="1653"/>
      <c r="D55" s="1170">
        <f>+'I4 BO ASSETS'!F52</f>
        <v>0</v>
      </c>
      <c r="E55" s="1170">
        <f t="shared" si="4"/>
        <v>0</v>
      </c>
      <c r="F55" s="1654" t="s">
        <v>997</v>
      </c>
      <c r="G55" s="1170">
        <f t="shared" si="5"/>
        <v>0</v>
      </c>
      <c r="H55" s="1646">
        <f t="shared" si="6"/>
        <v>0</v>
      </c>
      <c r="I55" s="1191">
        <f>+'O5 Details by Class &amp; Accounts'!E55</f>
        <v>0</v>
      </c>
      <c r="J55" s="1647">
        <f t="shared" si="2"/>
        <v>0</v>
      </c>
      <c r="K55" s="1648">
        <f>+'O4 Summary by Class &amp; Accounts'!D55</f>
        <v>0</v>
      </c>
      <c r="L55" s="1647">
        <f t="shared" si="3"/>
        <v>0</v>
      </c>
      <c r="M55" s="1650"/>
      <c r="N55" s="1650"/>
      <c r="O55" s="1650"/>
      <c r="P55" s="1650"/>
      <c r="Q55" s="1650"/>
      <c r="R55" s="1650"/>
      <c r="S55" s="1650"/>
      <c r="T55" s="1650"/>
      <c r="U55" s="1655" t="s">
        <v>997</v>
      </c>
      <c r="W55" s="2086" t="s">
        <v>1139</v>
      </c>
    </row>
    <row r="56" spans="1:23" ht="25.5">
      <c r="A56" s="1638" t="s">
        <v>1278</v>
      </c>
      <c r="B56" s="1175" t="s">
        <v>1068</v>
      </c>
      <c r="C56" s="1653"/>
      <c r="D56" s="1170">
        <f>+'I4 BO ASSETS'!F53</f>
        <v>0</v>
      </c>
      <c r="E56" s="1170">
        <f t="shared" si="4"/>
        <v>0</v>
      </c>
      <c r="F56" s="1654" t="s">
        <v>997</v>
      </c>
      <c r="G56" s="1170">
        <f t="shared" si="5"/>
        <v>0</v>
      </c>
      <c r="H56" s="1646">
        <f t="shared" si="6"/>
        <v>0</v>
      </c>
      <c r="I56" s="1191">
        <f>+'O5 Details by Class &amp; Accounts'!E56</f>
        <v>0</v>
      </c>
      <c r="J56" s="1647">
        <f t="shared" si="2"/>
        <v>0</v>
      </c>
      <c r="K56" s="1648">
        <f>+'O4 Summary by Class &amp; Accounts'!D56</f>
        <v>0</v>
      </c>
      <c r="L56" s="1647">
        <f t="shared" si="3"/>
        <v>0</v>
      </c>
      <c r="M56" s="1650"/>
      <c r="N56" s="1650"/>
      <c r="O56" s="1650"/>
      <c r="P56" s="1650"/>
      <c r="Q56" s="1650"/>
      <c r="R56" s="1650"/>
      <c r="S56" s="1650"/>
      <c r="T56" s="1650"/>
      <c r="U56" s="1655" t="s">
        <v>997</v>
      </c>
      <c r="W56" s="2086" t="s">
        <v>1140</v>
      </c>
    </row>
    <row r="57" spans="1:23" ht="12.75">
      <c r="A57" s="1638">
        <v>1850</v>
      </c>
      <c r="B57" s="1175" t="s">
        <v>41</v>
      </c>
      <c r="C57" s="1653"/>
      <c r="D57" s="1170">
        <f>+'I4 BO ASSETS'!F54</f>
        <v>4223500</v>
      </c>
      <c r="E57" s="1170">
        <f t="shared" si="4"/>
        <v>4223500</v>
      </c>
      <c r="F57" s="1654" t="s">
        <v>997</v>
      </c>
      <c r="G57" s="1170">
        <f t="shared" si="5"/>
        <v>0</v>
      </c>
      <c r="H57" s="1646">
        <f t="shared" si="6"/>
        <v>4223500</v>
      </c>
      <c r="I57" s="1191">
        <f>+'O5 Details by Class &amp; Accounts'!E57</f>
        <v>4223500</v>
      </c>
      <c r="J57" s="1647">
        <f t="shared" si="2"/>
        <v>0</v>
      </c>
      <c r="K57" s="1648">
        <f>+'O4 Summary by Class &amp; Accounts'!D57</f>
        <v>4223500.0000000009</v>
      </c>
      <c r="L57" s="1647">
        <f t="shared" si="3"/>
        <v>0</v>
      </c>
      <c r="M57" s="1650"/>
      <c r="N57" s="1650"/>
      <c r="O57" s="1650"/>
      <c r="P57" s="1650"/>
      <c r="Q57" s="1650"/>
      <c r="R57" s="1650"/>
      <c r="S57" s="1650"/>
      <c r="T57" s="1650"/>
      <c r="U57" s="1655" t="s">
        <v>997</v>
      </c>
      <c r="W57" s="2086" t="s">
        <v>266</v>
      </c>
    </row>
    <row r="58" spans="1:23" ht="12.75">
      <c r="A58" s="1638">
        <v>1855</v>
      </c>
      <c r="B58" s="1175" t="s">
        <v>43</v>
      </c>
      <c r="C58" s="1653"/>
      <c r="D58" s="1170">
        <f>+'I4 BO ASSETS'!F55</f>
        <v>1908000</v>
      </c>
      <c r="E58" s="1170">
        <f t="shared" si="4"/>
        <v>1908000</v>
      </c>
      <c r="F58" s="1657" t="s">
        <v>997</v>
      </c>
      <c r="G58" s="1170">
        <f t="shared" si="5"/>
        <v>0</v>
      </c>
      <c r="H58" s="1646">
        <f t="shared" si="6"/>
        <v>1908000</v>
      </c>
      <c r="I58" s="1191">
        <f>+'O5 Details by Class &amp; Accounts'!E58</f>
        <v>1908000</v>
      </c>
      <c r="J58" s="1647">
        <f t="shared" ref="J58:J82" si="7">+G58+H58-I58</f>
        <v>0</v>
      </c>
      <c r="K58" s="1648">
        <f>+'O4 Summary by Class &amp; Accounts'!D58</f>
        <v>1908000.0000000002</v>
      </c>
      <c r="L58" s="1647">
        <f t="shared" ref="L58:L82" si="8">+H58-K58</f>
        <v>0</v>
      </c>
      <c r="M58" s="1658"/>
      <c r="N58" s="1658"/>
      <c r="O58" s="1658"/>
      <c r="P58" s="1650"/>
      <c r="Q58" s="1650"/>
      <c r="R58" s="1650"/>
      <c r="S58" s="1650"/>
      <c r="T58" s="1650"/>
      <c r="U58" s="1659" t="s">
        <v>997</v>
      </c>
      <c r="W58" s="2086" t="s">
        <v>505</v>
      </c>
    </row>
    <row r="59" spans="1:23" ht="12.75">
      <c r="A59" s="1638">
        <v>1860</v>
      </c>
      <c r="B59" s="1175" t="s">
        <v>44</v>
      </c>
      <c r="C59" s="1653"/>
      <c r="D59" s="1170">
        <f>+'I4 BO ASSETS'!F56</f>
        <v>1635500</v>
      </c>
      <c r="E59" s="1170">
        <f t="shared" si="4"/>
        <v>1635500</v>
      </c>
      <c r="F59" s="1657" t="s">
        <v>997</v>
      </c>
      <c r="G59" s="1170">
        <f t="shared" si="5"/>
        <v>0</v>
      </c>
      <c r="H59" s="1646">
        <f t="shared" si="6"/>
        <v>1635500</v>
      </c>
      <c r="I59" s="1191">
        <f>+'O5 Details by Class &amp; Accounts'!E59</f>
        <v>1635500</v>
      </c>
      <c r="J59" s="1647">
        <f t="shared" si="7"/>
        <v>0</v>
      </c>
      <c r="K59" s="1648">
        <f>+'O4 Summary by Class &amp; Accounts'!D59</f>
        <v>1635500.0000000002</v>
      </c>
      <c r="L59" s="1647">
        <f t="shared" si="8"/>
        <v>0</v>
      </c>
      <c r="M59" s="1658"/>
      <c r="N59" s="1658"/>
      <c r="O59" s="1658"/>
      <c r="P59" s="1650"/>
      <c r="Q59" s="1650"/>
      <c r="R59" s="1650"/>
      <c r="S59" s="1650"/>
      <c r="T59" s="1650"/>
      <c r="U59" s="1659" t="s">
        <v>997</v>
      </c>
      <c r="W59" s="2086" t="s">
        <v>1215</v>
      </c>
    </row>
    <row r="60" spans="1:23" ht="12.75">
      <c r="A60" s="1637">
        <v>1905</v>
      </c>
      <c r="B60" s="451" t="s">
        <v>236</v>
      </c>
      <c r="C60" s="1170">
        <v>0</v>
      </c>
      <c r="D60" s="1170">
        <f>+'I4 BO ASSETS'!F61</f>
        <v>136000</v>
      </c>
      <c r="E60" s="1170">
        <f t="shared" ref="E60:E70" si="9">+SUM(C60:D60)</f>
        <v>136000</v>
      </c>
      <c r="F60" s="1645" t="s">
        <v>997</v>
      </c>
      <c r="G60" s="1170">
        <f t="shared" si="5"/>
        <v>0</v>
      </c>
      <c r="H60" s="1646">
        <f t="shared" si="6"/>
        <v>136000</v>
      </c>
      <c r="I60" s="1191">
        <f>+'O5 Details by Class &amp; Accounts'!E60</f>
        <v>136000</v>
      </c>
      <c r="J60" s="1647">
        <f t="shared" si="7"/>
        <v>0</v>
      </c>
      <c r="K60" s="1648">
        <f>+'O4 Summary by Class &amp; Accounts'!D60</f>
        <v>135999.99999999997</v>
      </c>
      <c r="L60" s="1647">
        <f t="shared" si="8"/>
        <v>0</v>
      </c>
      <c r="M60" s="1652"/>
      <c r="N60" s="1652"/>
      <c r="O60" s="1652"/>
      <c r="P60" s="1650"/>
      <c r="Q60" s="1650"/>
      <c r="R60" s="1650"/>
      <c r="S60" s="1650"/>
      <c r="T60" s="1650"/>
      <c r="U60" s="1651" t="s">
        <v>997</v>
      </c>
      <c r="W60" s="2086" t="s">
        <v>1471</v>
      </c>
    </row>
    <row r="61" spans="1:23" ht="12.75">
      <c r="A61" s="1637">
        <v>1906</v>
      </c>
      <c r="B61" s="451" t="s">
        <v>237</v>
      </c>
      <c r="C61" s="1170">
        <v>0</v>
      </c>
      <c r="D61" s="1170">
        <f>+'I4 BO ASSETS'!F62</f>
        <v>0</v>
      </c>
      <c r="E61" s="1170">
        <f t="shared" si="9"/>
        <v>0</v>
      </c>
      <c r="F61" s="1645" t="s">
        <v>997</v>
      </c>
      <c r="G61" s="1170">
        <f t="shared" si="5"/>
        <v>0</v>
      </c>
      <c r="H61" s="1646">
        <f t="shared" si="6"/>
        <v>0</v>
      </c>
      <c r="I61" s="1191">
        <f>+'O5 Details by Class &amp; Accounts'!E61</f>
        <v>0</v>
      </c>
      <c r="J61" s="1647">
        <f t="shared" si="7"/>
        <v>0</v>
      </c>
      <c r="K61" s="1648">
        <f>+'O4 Summary by Class &amp; Accounts'!D61</f>
        <v>0</v>
      </c>
      <c r="L61" s="1647">
        <f t="shared" si="8"/>
        <v>0</v>
      </c>
      <c r="M61" s="1652"/>
      <c r="N61" s="1652"/>
      <c r="O61" s="1652"/>
      <c r="P61" s="1650"/>
      <c r="Q61" s="1650"/>
      <c r="R61" s="1650"/>
      <c r="S61" s="1650"/>
      <c r="T61" s="1650"/>
      <c r="U61" s="1651" t="s">
        <v>997</v>
      </c>
      <c r="W61" s="2086" t="s">
        <v>1471</v>
      </c>
    </row>
    <row r="62" spans="1:23" ht="12.75">
      <c r="A62" s="1637">
        <v>1908</v>
      </c>
      <c r="B62" s="451" t="s">
        <v>238</v>
      </c>
      <c r="C62" s="1170">
        <v>0</v>
      </c>
      <c r="D62" s="1170">
        <f>+'I4 BO ASSETS'!F63</f>
        <v>1519000</v>
      </c>
      <c r="E62" s="1170">
        <f t="shared" si="9"/>
        <v>1519000</v>
      </c>
      <c r="F62" s="1645" t="s">
        <v>997</v>
      </c>
      <c r="G62" s="1170">
        <f t="shared" si="5"/>
        <v>0</v>
      </c>
      <c r="H62" s="1646">
        <f t="shared" si="6"/>
        <v>1519000</v>
      </c>
      <c r="I62" s="1191">
        <f>+'O5 Details by Class &amp; Accounts'!E62</f>
        <v>1519000</v>
      </c>
      <c r="J62" s="1647">
        <f t="shared" si="7"/>
        <v>0</v>
      </c>
      <c r="K62" s="1648">
        <f>+'O4 Summary by Class &amp; Accounts'!D62</f>
        <v>1519000.0000000002</v>
      </c>
      <c r="L62" s="1647">
        <f t="shared" si="8"/>
        <v>0</v>
      </c>
      <c r="M62" s="1652"/>
      <c r="N62" s="1652"/>
      <c r="O62" s="1652"/>
      <c r="P62" s="1650"/>
      <c r="Q62" s="1650"/>
      <c r="R62" s="1650"/>
      <c r="S62" s="1650"/>
      <c r="T62" s="1650"/>
      <c r="U62" s="1651" t="s">
        <v>997</v>
      </c>
      <c r="W62" s="2086" t="s">
        <v>1471</v>
      </c>
    </row>
    <row r="63" spans="1:23" ht="12.75">
      <c r="A63" s="1637">
        <v>1910</v>
      </c>
      <c r="B63" s="451" t="s">
        <v>239</v>
      </c>
      <c r="C63" s="1170">
        <v>0</v>
      </c>
      <c r="D63" s="1170">
        <f>+'I4 BO ASSETS'!F64</f>
        <v>0</v>
      </c>
      <c r="E63" s="1170">
        <f t="shared" si="9"/>
        <v>0</v>
      </c>
      <c r="F63" s="1645" t="s">
        <v>997</v>
      </c>
      <c r="G63" s="1170">
        <f t="shared" si="5"/>
        <v>0</v>
      </c>
      <c r="H63" s="1646">
        <f t="shared" si="6"/>
        <v>0</v>
      </c>
      <c r="I63" s="1191">
        <f>+'O5 Details by Class &amp; Accounts'!E63</f>
        <v>0</v>
      </c>
      <c r="J63" s="1647">
        <f t="shared" si="7"/>
        <v>0</v>
      </c>
      <c r="K63" s="1648">
        <f>+'O4 Summary by Class &amp; Accounts'!D63</f>
        <v>0</v>
      </c>
      <c r="L63" s="1647">
        <f t="shared" si="8"/>
        <v>0</v>
      </c>
      <c r="M63" s="1652"/>
      <c r="N63" s="1652"/>
      <c r="O63" s="1652"/>
      <c r="P63" s="1650"/>
      <c r="Q63" s="1650"/>
      <c r="R63" s="1650"/>
      <c r="S63" s="1650"/>
      <c r="T63" s="1650"/>
      <c r="U63" s="1651" t="s">
        <v>997</v>
      </c>
      <c r="W63" s="2086" t="s">
        <v>1471</v>
      </c>
    </row>
    <row r="64" spans="1:23" ht="12.75">
      <c r="A64" s="1637">
        <v>1915</v>
      </c>
      <c r="B64" s="451" t="s">
        <v>569</v>
      </c>
      <c r="C64" s="1170">
        <v>0</v>
      </c>
      <c r="D64" s="1170">
        <f>+'I4 BO ASSETS'!F65</f>
        <v>54000</v>
      </c>
      <c r="E64" s="1170">
        <f t="shared" si="9"/>
        <v>54000</v>
      </c>
      <c r="F64" s="1645" t="s">
        <v>997</v>
      </c>
      <c r="G64" s="1170">
        <f t="shared" si="5"/>
        <v>0</v>
      </c>
      <c r="H64" s="1646">
        <f t="shared" si="6"/>
        <v>54000</v>
      </c>
      <c r="I64" s="1191">
        <f>+'O5 Details by Class &amp; Accounts'!E64</f>
        <v>54000</v>
      </c>
      <c r="J64" s="1647">
        <f t="shared" si="7"/>
        <v>0</v>
      </c>
      <c r="K64" s="1648">
        <f>+'O4 Summary by Class &amp; Accounts'!D64</f>
        <v>54000.000000000007</v>
      </c>
      <c r="L64" s="1647">
        <f t="shared" si="8"/>
        <v>0</v>
      </c>
      <c r="M64" s="1652"/>
      <c r="N64" s="1652"/>
      <c r="O64" s="1652"/>
      <c r="P64" s="1650"/>
      <c r="Q64" s="1650"/>
      <c r="R64" s="1650"/>
      <c r="S64" s="1650"/>
      <c r="T64" s="1650"/>
      <c r="U64" s="1651" t="s">
        <v>997</v>
      </c>
      <c r="W64" s="2086" t="s">
        <v>1471</v>
      </c>
    </row>
    <row r="65" spans="1:23" ht="12.75">
      <c r="A65" s="1637">
        <v>1920</v>
      </c>
      <c r="B65" s="451" t="s">
        <v>570</v>
      </c>
      <c r="C65" s="1170">
        <v>0</v>
      </c>
      <c r="D65" s="1170">
        <f>+'I4 BO ASSETS'!F66</f>
        <v>145500</v>
      </c>
      <c r="E65" s="1170">
        <f t="shared" si="9"/>
        <v>145500</v>
      </c>
      <c r="F65" s="1645" t="s">
        <v>997</v>
      </c>
      <c r="G65" s="1170">
        <f t="shared" si="5"/>
        <v>0</v>
      </c>
      <c r="H65" s="1646">
        <f t="shared" si="6"/>
        <v>145500</v>
      </c>
      <c r="I65" s="1191">
        <f>+'O5 Details by Class &amp; Accounts'!E65</f>
        <v>145500</v>
      </c>
      <c r="J65" s="1647">
        <f t="shared" si="7"/>
        <v>0</v>
      </c>
      <c r="K65" s="1648">
        <f>+'O4 Summary by Class &amp; Accounts'!D65</f>
        <v>145499.99999999997</v>
      </c>
      <c r="L65" s="1647">
        <f t="shared" si="8"/>
        <v>0</v>
      </c>
      <c r="M65" s="1652"/>
      <c r="N65" s="1652"/>
      <c r="O65" s="1652"/>
      <c r="P65" s="1650"/>
      <c r="Q65" s="1650"/>
      <c r="R65" s="1650"/>
      <c r="S65" s="1650"/>
      <c r="T65" s="1650"/>
      <c r="U65" s="1651" t="s">
        <v>997</v>
      </c>
      <c r="W65" s="2086" t="s">
        <v>1471</v>
      </c>
    </row>
    <row r="66" spans="1:23" ht="12.75">
      <c r="A66" s="1637">
        <v>1925</v>
      </c>
      <c r="B66" s="451" t="s">
        <v>571</v>
      </c>
      <c r="C66" s="1170">
        <v>0</v>
      </c>
      <c r="D66" s="1170">
        <f>+'I4 BO ASSETS'!F67</f>
        <v>297000</v>
      </c>
      <c r="E66" s="1170">
        <f t="shared" si="9"/>
        <v>297000</v>
      </c>
      <c r="F66" s="1645" t="s">
        <v>997</v>
      </c>
      <c r="G66" s="1170">
        <f t="shared" si="5"/>
        <v>0</v>
      </c>
      <c r="H66" s="1646">
        <f t="shared" si="6"/>
        <v>297000</v>
      </c>
      <c r="I66" s="1191">
        <f>+'O5 Details by Class &amp; Accounts'!E66</f>
        <v>297000</v>
      </c>
      <c r="J66" s="1647">
        <f t="shared" si="7"/>
        <v>0</v>
      </c>
      <c r="K66" s="1648">
        <f>+'O4 Summary by Class &amp; Accounts'!D66</f>
        <v>296999.99999999994</v>
      </c>
      <c r="L66" s="1647">
        <f t="shared" si="8"/>
        <v>0</v>
      </c>
      <c r="M66" s="1652"/>
      <c r="N66" s="1652"/>
      <c r="O66" s="1652"/>
      <c r="P66" s="1650"/>
      <c r="Q66" s="1650"/>
      <c r="R66" s="1650"/>
      <c r="S66" s="1650"/>
      <c r="T66" s="1650"/>
      <c r="U66" s="1651" t="s">
        <v>997</v>
      </c>
      <c r="W66" s="2086" t="s">
        <v>1471</v>
      </c>
    </row>
    <row r="67" spans="1:23" ht="12.75">
      <c r="A67" s="1637">
        <v>1930</v>
      </c>
      <c r="B67" s="451" t="s">
        <v>572</v>
      </c>
      <c r="C67" s="1170">
        <v>0</v>
      </c>
      <c r="D67" s="1170">
        <f>+'I4 BO ASSETS'!F68</f>
        <v>1999000</v>
      </c>
      <c r="E67" s="1170">
        <f t="shared" si="9"/>
        <v>1999000</v>
      </c>
      <c r="F67" s="1645" t="s">
        <v>997</v>
      </c>
      <c r="G67" s="1170">
        <f t="shared" si="5"/>
        <v>0</v>
      </c>
      <c r="H67" s="1646">
        <f t="shared" si="6"/>
        <v>1999000</v>
      </c>
      <c r="I67" s="1191">
        <f>+'O5 Details by Class &amp; Accounts'!E67</f>
        <v>1999000</v>
      </c>
      <c r="J67" s="1647">
        <f t="shared" si="7"/>
        <v>0</v>
      </c>
      <c r="K67" s="1648">
        <f>+'O4 Summary by Class &amp; Accounts'!D67</f>
        <v>1998999.9999999995</v>
      </c>
      <c r="L67" s="1647">
        <f t="shared" si="8"/>
        <v>0</v>
      </c>
      <c r="M67" s="1652"/>
      <c r="N67" s="1652"/>
      <c r="O67" s="1652"/>
      <c r="P67" s="1650"/>
      <c r="Q67" s="1650"/>
      <c r="R67" s="1650"/>
      <c r="S67" s="1650"/>
      <c r="T67" s="1650"/>
      <c r="U67" s="1651" t="s">
        <v>997</v>
      </c>
      <c r="W67" s="2086" t="s">
        <v>1471</v>
      </c>
    </row>
    <row r="68" spans="1:23" ht="12.75">
      <c r="A68" s="1637">
        <v>1935</v>
      </c>
      <c r="B68" s="451" t="s">
        <v>573</v>
      </c>
      <c r="C68" s="1170">
        <v>0</v>
      </c>
      <c r="D68" s="1170">
        <f>+'I4 BO ASSETS'!F69</f>
        <v>29000</v>
      </c>
      <c r="E68" s="1170">
        <f t="shared" si="9"/>
        <v>29000</v>
      </c>
      <c r="F68" s="1645" t="s">
        <v>997</v>
      </c>
      <c r="G68" s="1170">
        <f t="shared" si="5"/>
        <v>0</v>
      </c>
      <c r="H68" s="1646">
        <f t="shared" si="6"/>
        <v>29000</v>
      </c>
      <c r="I68" s="1191">
        <f>+'O5 Details by Class &amp; Accounts'!E68</f>
        <v>29000</v>
      </c>
      <c r="J68" s="1647">
        <f t="shared" si="7"/>
        <v>0</v>
      </c>
      <c r="K68" s="1648">
        <f>+'O4 Summary by Class &amp; Accounts'!D68</f>
        <v>29000</v>
      </c>
      <c r="L68" s="1647">
        <f t="shared" si="8"/>
        <v>0</v>
      </c>
      <c r="M68" s="1652"/>
      <c r="N68" s="1652"/>
      <c r="O68" s="1652"/>
      <c r="P68" s="1650"/>
      <c r="Q68" s="1650"/>
      <c r="R68" s="1650"/>
      <c r="S68" s="1650"/>
      <c r="T68" s="1650"/>
      <c r="U68" s="1651" t="s">
        <v>997</v>
      </c>
      <c r="W68" s="2086" t="s">
        <v>1471</v>
      </c>
    </row>
    <row r="69" spans="1:23" ht="12.75">
      <c r="A69" s="1637">
        <v>1940</v>
      </c>
      <c r="B69" s="451" t="s">
        <v>574</v>
      </c>
      <c r="C69" s="1170">
        <v>0</v>
      </c>
      <c r="D69" s="1170">
        <f>+'I4 BO ASSETS'!F70</f>
        <v>253000</v>
      </c>
      <c r="E69" s="1170">
        <f t="shared" si="9"/>
        <v>253000</v>
      </c>
      <c r="F69" s="1645" t="s">
        <v>997</v>
      </c>
      <c r="G69" s="1170">
        <f t="shared" si="5"/>
        <v>0</v>
      </c>
      <c r="H69" s="1646">
        <f t="shared" si="6"/>
        <v>253000</v>
      </c>
      <c r="I69" s="1191">
        <f>+'O5 Details by Class &amp; Accounts'!E69</f>
        <v>253000</v>
      </c>
      <c r="J69" s="1647">
        <f t="shared" si="7"/>
        <v>0</v>
      </c>
      <c r="K69" s="1648">
        <f>+'O4 Summary by Class &amp; Accounts'!D69</f>
        <v>253000.00000000003</v>
      </c>
      <c r="L69" s="1647">
        <f t="shared" si="8"/>
        <v>0</v>
      </c>
      <c r="M69" s="1652"/>
      <c r="N69" s="1652"/>
      <c r="O69" s="1652"/>
      <c r="P69" s="1650"/>
      <c r="Q69" s="1650"/>
      <c r="R69" s="1650"/>
      <c r="S69" s="1650"/>
      <c r="T69" s="1650"/>
      <c r="U69" s="1651" t="s">
        <v>997</v>
      </c>
      <c r="W69" s="2086" t="s">
        <v>1471</v>
      </c>
    </row>
    <row r="70" spans="1:23" ht="12.75">
      <c r="A70" s="1637">
        <v>1945</v>
      </c>
      <c r="B70" s="451" t="s">
        <v>575</v>
      </c>
      <c r="C70" s="1170">
        <v>0</v>
      </c>
      <c r="D70" s="1170">
        <f>+'I4 BO ASSETS'!F71</f>
        <v>0</v>
      </c>
      <c r="E70" s="1170">
        <f t="shared" si="9"/>
        <v>0</v>
      </c>
      <c r="F70" s="1645" t="s">
        <v>997</v>
      </c>
      <c r="G70" s="1170">
        <f t="shared" si="5"/>
        <v>0</v>
      </c>
      <c r="H70" s="1646">
        <f t="shared" si="6"/>
        <v>0</v>
      </c>
      <c r="I70" s="1191">
        <f>+'O5 Details by Class &amp; Accounts'!E70</f>
        <v>0</v>
      </c>
      <c r="J70" s="1647">
        <f t="shared" si="7"/>
        <v>0</v>
      </c>
      <c r="K70" s="1648">
        <f>+'O4 Summary by Class &amp; Accounts'!D70</f>
        <v>0</v>
      </c>
      <c r="L70" s="1647">
        <f t="shared" si="8"/>
        <v>0</v>
      </c>
      <c r="M70" s="1652"/>
      <c r="N70" s="1652"/>
      <c r="O70" s="1652"/>
      <c r="P70" s="1650"/>
      <c r="Q70" s="1650"/>
      <c r="R70" s="1650"/>
      <c r="S70" s="1650"/>
      <c r="T70" s="1650"/>
      <c r="U70" s="1651" t="s">
        <v>997</v>
      </c>
      <c r="W70" s="2086" t="s">
        <v>1471</v>
      </c>
    </row>
    <row r="71" spans="1:23" ht="12.75">
      <c r="A71" s="1637">
        <v>1950</v>
      </c>
      <c r="B71" s="451" t="s">
        <v>576</v>
      </c>
      <c r="C71" s="1170">
        <v>0</v>
      </c>
      <c r="D71" s="1170">
        <f>+'I4 BO ASSETS'!F72</f>
        <v>0</v>
      </c>
      <c r="E71" s="1170">
        <f t="shared" si="4"/>
        <v>0</v>
      </c>
      <c r="F71" s="1645" t="s">
        <v>997</v>
      </c>
      <c r="G71" s="1170">
        <f t="shared" si="5"/>
        <v>0</v>
      </c>
      <c r="H71" s="1646">
        <f t="shared" si="6"/>
        <v>0</v>
      </c>
      <c r="I71" s="1191">
        <f>+'O5 Details by Class &amp; Accounts'!E71</f>
        <v>0</v>
      </c>
      <c r="J71" s="1647">
        <f t="shared" si="7"/>
        <v>0</v>
      </c>
      <c r="K71" s="1648">
        <f>+'O4 Summary by Class &amp; Accounts'!D71</f>
        <v>0</v>
      </c>
      <c r="L71" s="1647">
        <f t="shared" si="8"/>
        <v>0</v>
      </c>
      <c r="M71" s="1652"/>
      <c r="N71" s="1652"/>
      <c r="O71" s="1652"/>
      <c r="P71" s="1650"/>
      <c r="Q71" s="1650"/>
      <c r="R71" s="1650"/>
      <c r="S71" s="1650"/>
      <c r="T71" s="1650"/>
      <c r="U71" s="1651" t="s">
        <v>997</v>
      </c>
      <c r="W71" s="2086" t="s">
        <v>1471</v>
      </c>
    </row>
    <row r="72" spans="1:23" ht="12.75">
      <c r="A72" s="1637">
        <v>1955</v>
      </c>
      <c r="B72" s="451" t="s">
        <v>227</v>
      </c>
      <c r="C72" s="1170">
        <v>0</v>
      </c>
      <c r="D72" s="1170">
        <f>+'I4 BO ASSETS'!F73</f>
        <v>0</v>
      </c>
      <c r="E72" s="1170">
        <f t="shared" si="4"/>
        <v>0</v>
      </c>
      <c r="F72" s="1645" t="s">
        <v>997</v>
      </c>
      <c r="G72" s="1170">
        <f t="shared" si="5"/>
        <v>0</v>
      </c>
      <c r="H72" s="1646">
        <f t="shared" si="6"/>
        <v>0</v>
      </c>
      <c r="I72" s="1191">
        <f>+'O5 Details by Class &amp; Accounts'!E72</f>
        <v>0</v>
      </c>
      <c r="J72" s="1647">
        <f t="shared" si="7"/>
        <v>0</v>
      </c>
      <c r="K72" s="1648">
        <f>+'O4 Summary by Class &amp; Accounts'!D72</f>
        <v>0</v>
      </c>
      <c r="L72" s="1647">
        <f t="shared" si="8"/>
        <v>0</v>
      </c>
      <c r="M72" s="1652"/>
      <c r="N72" s="1652"/>
      <c r="O72" s="1652"/>
      <c r="P72" s="1650"/>
      <c r="Q72" s="1650"/>
      <c r="R72" s="1650"/>
      <c r="S72" s="1650"/>
      <c r="T72" s="1650"/>
      <c r="U72" s="1651" t="s">
        <v>997</v>
      </c>
      <c r="W72" s="2086" t="s">
        <v>1471</v>
      </c>
    </row>
    <row r="73" spans="1:23" ht="12.75">
      <c r="A73" s="1637">
        <v>1960</v>
      </c>
      <c r="B73" s="451" t="s">
        <v>228</v>
      </c>
      <c r="C73" s="1170">
        <v>0</v>
      </c>
      <c r="D73" s="1170">
        <f>+'I4 BO ASSETS'!F74</f>
        <v>0</v>
      </c>
      <c r="E73" s="1170">
        <f t="shared" si="4"/>
        <v>0</v>
      </c>
      <c r="F73" s="1645" t="s">
        <v>997</v>
      </c>
      <c r="G73" s="1170">
        <f t="shared" si="5"/>
        <v>0</v>
      </c>
      <c r="H73" s="1646">
        <f t="shared" si="6"/>
        <v>0</v>
      </c>
      <c r="I73" s="1191">
        <f>+'O5 Details by Class &amp; Accounts'!E73</f>
        <v>0</v>
      </c>
      <c r="J73" s="1647">
        <f t="shared" si="7"/>
        <v>0</v>
      </c>
      <c r="K73" s="1648">
        <f>+'O4 Summary by Class &amp; Accounts'!D73</f>
        <v>0</v>
      </c>
      <c r="L73" s="1647">
        <f t="shared" si="8"/>
        <v>0</v>
      </c>
      <c r="M73" s="1652"/>
      <c r="N73" s="1652"/>
      <c r="O73" s="1652"/>
      <c r="P73" s="1650"/>
      <c r="Q73" s="1650"/>
      <c r="R73" s="1650"/>
      <c r="S73" s="1650"/>
      <c r="T73" s="1650"/>
      <c r="U73" s="1651" t="s">
        <v>997</v>
      </c>
      <c r="W73" s="2086" t="s">
        <v>1471</v>
      </c>
    </row>
    <row r="74" spans="1:23" ht="25.5">
      <c r="A74" s="1637">
        <v>1970</v>
      </c>
      <c r="B74" s="451" t="s">
        <v>230</v>
      </c>
      <c r="C74" s="1170">
        <v>0</v>
      </c>
      <c r="D74" s="1170">
        <f>+'I4 BO ASSETS'!F75</f>
        <v>0</v>
      </c>
      <c r="E74" s="1170">
        <f t="shared" si="4"/>
        <v>0</v>
      </c>
      <c r="F74" s="1645" t="s">
        <v>997</v>
      </c>
      <c r="G74" s="1170">
        <f t="shared" si="5"/>
        <v>0</v>
      </c>
      <c r="H74" s="1646">
        <f t="shared" si="6"/>
        <v>0</v>
      </c>
      <c r="I74" s="1191">
        <f>+'O5 Details by Class &amp; Accounts'!E74</f>
        <v>0</v>
      </c>
      <c r="J74" s="1647">
        <f t="shared" si="7"/>
        <v>0</v>
      </c>
      <c r="K74" s="1648">
        <f>+'O4 Summary by Class &amp; Accounts'!D74</f>
        <v>0</v>
      </c>
      <c r="L74" s="1647">
        <f t="shared" si="8"/>
        <v>0</v>
      </c>
      <c r="M74" s="1652"/>
      <c r="N74" s="1652"/>
      <c r="O74" s="1652"/>
      <c r="P74" s="1650"/>
      <c r="Q74" s="1650"/>
      <c r="R74" s="1650"/>
      <c r="S74" s="1650"/>
      <c r="T74" s="1650"/>
      <c r="U74" s="1651" t="s">
        <v>997</v>
      </c>
      <c r="W74" s="2086" t="s">
        <v>1471</v>
      </c>
    </row>
    <row r="75" spans="1:23" ht="25.5">
      <c r="A75" s="1637">
        <v>1975</v>
      </c>
      <c r="B75" s="451" t="s">
        <v>895</v>
      </c>
      <c r="C75" s="1170">
        <v>0</v>
      </c>
      <c r="D75" s="1170">
        <f>+'I4 BO ASSETS'!F76</f>
        <v>0</v>
      </c>
      <c r="E75" s="1170">
        <f t="shared" si="4"/>
        <v>0</v>
      </c>
      <c r="F75" s="1645" t="s">
        <v>997</v>
      </c>
      <c r="G75" s="1170">
        <f t="shared" si="5"/>
        <v>0</v>
      </c>
      <c r="H75" s="1646">
        <f t="shared" si="6"/>
        <v>0</v>
      </c>
      <c r="I75" s="1191">
        <f>+'O5 Details by Class &amp; Accounts'!E75</f>
        <v>0</v>
      </c>
      <c r="J75" s="1647">
        <f t="shared" si="7"/>
        <v>0</v>
      </c>
      <c r="K75" s="1648">
        <f>+'O4 Summary by Class &amp; Accounts'!D75</f>
        <v>0</v>
      </c>
      <c r="L75" s="1647">
        <f t="shared" si="8"/>
        <v>0</v>
      </c>
      <c r="M75" s="1652"/>
      <c r="N75" s="1652"/>
      <c r="O75" s="1652"/>
      <c r="P75" s="1650"/>
      <c r="Q75" s="1650"/>
      <c r="R75" s="1650"/>
      <c r="S75" s="1650"/>
      <c r="T75" s="1650"/>
      <c r="U75" s="1651" t="s">
        <v>997</v>
      </c>
      <c r="W75" s="2086" t="s">
        <v>1471</v>
      </c>
    </row>
    <row r="76" spans="1:23" ht="12.75">
      <c r="A76" s="1637">
        <v>1980</v>
      </c>
      <c r="B76" s="451" t="s">
        <v>248</v>
      </c>
      <c r="C76" s="1170">
        <v>0</v>
      </c>
      <c r="D76" s="1170">
        <f>+'I4 BO ASSETS'!F77</f>
        <v>1755000</v>
      </c>
      <c r="E76" s="1170">
        <f t="shared" si="4"/>
        <v>1755000</v>
      </c>
      <c r="F76" s="1645" t="s">
        <v>997</v>
      </c>
      <c r="G76" s="1170">
        <f t="shared" si="5"/>
        <v>0</v>
      </c>
      <c r="H76" s="1646">
        <f t="shared" si="6"/>
        <v>1755000</v>
      </c>
      <c r="I76" s="1191">
        <f>+'O5 Details by Class &amp; Accounts'!E76</f>
        <v>1755000</v>
      </c>
      <c r="J76" s="1647">
        <f t="shared" si="7"/>
        <v>0</v>
      </c>
      <c r="K76" s="1648">
        <f>+'O4 Summary by Class &amp; Accounts'!D76</f>
        <v>1755000</v>
      </c>
      <c r="L76" s="1647">
        <f t="shared" si="8"/>
        <v>0</v>
      </c>
      <c r="M76" s="1652"/>
      <c r="N76" s="1652"/>
      <c r="O76" s="1652"/>
      <c r="P76" s="1650"/>
      <c r="Q76" s="1650"/>
      <c r="R76" s="1650"/>
      <c r="S76" s="1650"/>
      <c r="T76" s="1650"/>
      <c r="U76" s="1651" t="s">
        <v>997</v>
      </c>
      <c r="W76" s="2086" t="s">
        <v>1471</v>
      </c>
    </row>
    <row r="77" spans="1:23" ht="12.75">
      <c r="A77" s="1637">
        <v>1990</v>
      </c>
      <c r="B77" s="451" t="s">
        <v>250</v>
      </c>
      <c r="C77" s="1170">
        <v>0</v>
      </c>
      <c r="D77" s="1170">
        <f>'I4 BO ASSETS'!F78</f>
        <v>0</v>
      </c>
      <c r="E77" s="1170">
        <f>+SUM(C77:D77)</f>
        <v>0</v>
      </c>
      <c r="F77" s="1645" t="s">
        <v>997</v>
      </c>
      <c r="G77" s="1170">
        <f t="shared" si="5"/>
        <v>0</v>
      </c>
      <c r="H77" s="1646">
        <f t="shared" si="6"/>
        <v>0</v>
      </c>
      <c r="I77" s="1191">
        <f>+'O5 Details by Class &amp; Accounts'!E77</f>
        <v>0</v>
      </c>
      <c r="J77" s="1647">
        <f t="shared" si="7"/>
        <v>0</v>
      </c>
      <c r="K77" s="1648">
        <f>+'O4 Summary by Class &amp; Accounts'!D77</f>
        <v>0</v>
      </c>
      <c r="L77" s="1647">
        <f t="shared" si="8"/>
        <v>0</v>
      </c>
      <c r="M77" s="1652"/>
      <c r="N77" s="1652"/>
      <c r="O77" s="1652"/>
      <c r="P77" s="1650"/>
      <c r="Q77" s="1650"/>
      <c r="R77" s="1650"/>
      <c r="S77" s="1650"/>
      <c r="T77" s="1650"/>
      <c r="U77" s="1651" t="s">
        <v>997</v>
      </c>
      <c r="W77" s="2086" t="s">
        <v>1471</v>
      </c>
    </row>
    <row r="78" spans="1:23" ht="12.75">
      <c r="A78" s="1635">
        <v>1995</v>
      </c>
      <c r="B78" s="1175" t="s">
        <v>251</v>
      </c>
      <c r="C78" s="1170">
        <f>+'I3 TB Data'!H156</f>
        <v>-371000</v>
      </c>
      <c r="D78" s="1191">
        <f>0</f>
        <v>0</v>
      </c>
      <c r="E78" s="1170">
        <f>+SUM(C78:D78)</f>
        <v>-371000</v>
      </c>
      <c r="F78" s="1645" t="s">
        <v>997</v>
      </c>
      <c r="G78" s="1170">
        <f t="shared" si="5"/>
        <v>0</v>
      </c>
      <c r="H78" s="1646">
        <f t="shared" si="6"/>
        <v>-371000</v>
      </c>
      <c r="I78" s="1191">
        <f>+'O5 Details by Class &amp; Accounts'!E78</f>
        <v>-371000</v>
      </c>
      <c r="J78" s="1647">
        <f t="shared" si="7"/>
        <v>0</v>
      </c>
      <c r="K78" s="1648">
        <f>+'O4 Summary by Class &amp; Accounts'!D78</f>
        <v>-371000</v>
      </c>
      <c r="L78" s="1647">
        <f t="shared" si="8"/>
        <v>0</v>
      </c>
      <c r="M78" s="1649"/>
      <c r="N78" s="1649"/>
      <c r="O78" s="1649"/>
      <c r="P78" s="1650"/>
      <c r="Q78" s="1650"/>
      <c r="R78" s="1650"/>
      <c r="S78" s="1650"/>
      <c r="T78" s="1650"/>
      <c r="U78" s="1651" t="s">
        <v>997</v>
      </c>
      <c r="W78" s="2086" t="s">
        <v>946</v>
      </c>
    </row>
    <row r="79" spans="1:23" ht="12.75">
      <c r="A79" s="1637">
        <v>2005</v>
      </c>
      <c r="B79" s="451" t="s">
        <v>252</v>
      </c>
      <c r="C79" s="1170">
        <v>0</v>
      </c>
      <c r="D79" s="1191">
        <f>'I4 BO ASSETS'!F79</f>
        <v>0</v>
      </c>
      <c r="E79" s="1170">
        <f>+SUM(C79:D79)</f>
        <v>0</v>
      </c>
      <c r="F79" s="1645" t="s">
        <v>997</v>
      </c>
      <c r="G79" s="1170">
        <f t="shared" si="5"/>
        <v>0</v>
      </c>
      <c r="H79" s="1646">
        <f t="shared" si="6"/>
        <v>0</v>
      </c>
      <c r="I79" s="1191">
        <f>+'O5 Details by Class &amp; Accounts'!E79</f>
        <v>0</v>
      </c>
      <c r="J79" s="1647">
        <f t="shared" si="7"/>
        <v>0</v>
      </c>
      <c r="K79" s="1648">
        <f>+'O4 Summary by Class &amp; Accounts'!D79</f>
        <v>0</v>
      </c>
      <c r="L79" s="1647">
        <f t="shared" si="8"/>
        <v>0</v>
      </c>
      <c r="M79" s="1652"/>
      <c r="N79" s="1652"/>
      <c r="O79" s="1652"/>
      <c r="P79" s="1650"/>
      <c r="Q79" s="1650"/>
      <c r="R79" s="1650"/>
      <c r="S79" s="1650"/>
      <c r="T79" s="1650"/>
      <c r="U79" s="1651" t="s">
        <v>997</v>
      </c>
      <c r="W79" s="2086" t="s">
        <v>1471</v>
      </c>
    </row>
    <row r="80" spans="1:23" ht="12.75">
      <c r="A80" s="1637">
        <v>2010</v>
      </c>
      <c r="B80" s="451" t="s">
        <v>253</v>
      </c>
      <c r="C80" s="1170">
        <v>0</v>
      </c>
      <c r="D80" s="1191">
        <f>'I4 BO ASSETS'!F80</f>
        <v>0</v>
      </c>
      <c r="E80" s="1170">
        <f t="shared" si="4"/>
        <v>0</v>
      </c>
      <c r="F80" s="1645" t="s">
        <v>997</v>
      </c>
      <c r="G80" s="1170">
        <f t="shared" si="5"/>
        <v>0</v>
      </c>
      <c r="H80" s="1646">
        <f t="shared" si="6"/>
        <v>0</v>
      </c>
      <c r="I80" s="1191">
        <f>+'O5 Details by Class &amp; Accounts'!E80</f>
        <v>0</v>
      </c>
      <c r="J80" s="1647">
        <f t="shared" si="7"/>
        <v>0</v>
      </c>
      <c r="K80" s="1648">
        <f>+'O4 Summary by Class &amp; Accounts'!D80</f>
        <v>0</v>
      </c>
      <c r="L80" s="1647">
        <f t="shared" si="8"/>
        <v>0</v>
      </c>
      <c r="M80" s="1652"/>
      <c r="N80" s="1652"/>
      <c r="O80" s="1652"/>
      <c r="P80" s="1650"/>
      <c r="Q80" s="1650"/>
      <c r="R80" s="1650"/>
      <c r="S80" s="1650"/>
      <c r="T80" s="1650"/>
      <c r="U80" s="1651" t="s">
        <v>997</v>
      </c>
      <c r="W80" s="2086" t="s">
        <v>1471</v>
      </c>
    </row>
    <row r="81" spans="1:23" ht="25.5">
      <c r="A81" s="1637">
        <v>2105</v>
      </c>
      <c r="B81" s="451" t="s">
        <v>930</v>
      </c>
      <c r="C81" s="1170">
        <f>+'I3 TB Data'!H168</f>
        <v>-19691850</v>
      </c>
      <c r="D81" s="1170"/>
      <c r="E81" s="1170">
        <f>+SUM(C81:D81)</f>
        <v>-19691850</v>
      </c>
      <c r="F81" s="1645" t="s">
        <v>997</v>
      </c>
      <c r="G81" s="1170">
        <f t="shared" si="5"/>
        <v>0</v>
      </c>
      <c r="H81" s="1646">
        <f t="shared" si="6"/>
        <v>-19691850</v>
      </c>
      <c r="I81" s="1191">
        <f>+'O5 Details by Class &amp; Accounts'!E81</f>
        <v>-19691850</v>
      </c>
      <c r="J81" s="1647">
        <f t="shared" si="7"/>
        <v>0</v>
      </c>
      <c r="K81" s="1648">
        <f>+'O4 Summary by Class &amp; Accounts'!D81</f>
        <v>-19691850.000000004</v>
      </c>
      <c r="L81" s="1647">
        <f t="shared" si="8"/>
        <v>0</v>
      </c>
      <c r="M81" s="1656"/>
      <c r="N81" s="1656"/>
      <c r="O81" s="1656"/>
      <c r="P81" s="1656"/>
      <c r="Q81" s="1656"/>
      <c r="R81" s="1656"/>
      <c r="S81" s="1656"/>
      <c r="T81" s="1656"/>
      <c r="U81" s="1651" t="s">
        <v>997</v>
      </c>
      <c r="W81" s="2086" t="s">
        <v>946</v>
      </c>
    </row>
    <row r="82" spans="1:23" ht="25.5">
      <c r="A82" s="1637">
        <v>2120</v>
      </c>
      <c r="B82" s="451" t="s">
        <v>48</v>
      </c>
      <c r="C82" s="1170">
        <f>+'I3 TB Data'!H169</f>
        <v>0</v>
      </c>
      <c r="D82" s="1170"/>
      <c r="E82" s="1170">
        <f>+SUM(C82:D82)</f>
        <v>0</v>
      </c>
      <c r="F82" s="1645" t="s">
        <v>997</v>
      </c>
      <c r="G82" s="1170">
        <f t="shared" si="5"/>
        <v>0</v>
      </c>
      <c r="H82" s="1646">
        <f t="shared" si="6"/>
        <v>0</v>
      </c>
      <c r="I82" s="1191">
        <f>+'O5 Details by Class &amp; Accounts'!E82</f>
        <v>0</v>
      </c>
      <c r="J82" s="1647">
        <f t="shared" si="7"/>
        <v>0</v>
      </c>
      <c r="K82" s="1648">
        <f>+'O4 Summary by Class &amp; Accounts'!D82</f>
        <v>0</v>
      </c>
      <c r="L82" s="1647">
        <f t="shared" si="8"/>
        <v>0</v>
      </c>
      <c r="M82" s="1652"/>
      <c r="N82" s="1652"/>
      <c r="O82" s="1652"/>
      <c r="P82" s="1650"/>
      <c r="Q82" s="1650"/>
      <c r="R82" s="1650"/>
      <c r="S82" s="1650"/>
      <c r="T82" s="1650"/>
      <c r="U82" s="1651" t="s">
        <v>997</v>
      </c>
      <c r="W82" s="2086" t="s">
        <v>946</v>
      </c>
    </row>
    <row r="83" spans="1:23" ht="12.75">
      <c r="A83" s="1639">
        <v>3046</v>
      </c>
      <c r="B83" s="1178" t="s">
        <v>1393</v>
      </c>
      <c r="C83" s="1170">
        <f>+'I3 TB Data'!H231</f>
        <v>-819800</v>
      </c>
      <c r="D83" s="1170"/>
      <c r="E83" s="1170">
        <f>+SUM(C83:D83)</f>
        <v>-819800</v>
      </c>
      <c r="F83" s="1645" t="s">
        <v>997</v>
      </c>
      <c r="G83" s="1170">
        <f t="shared" ref="G83:G114" si="10">+IF((F83=" "),0,E83)</f>
        <v>0</v>
      </c>
      <c r="H83" s="1646">
        <f t="shared" ref="H83:H114" si="11">+IF((F83=" "),E83,0)</f>
        <v>-819800</v>
      </c>
      <c r="I83" s="1191">
        <f>+'O5 Details by Class &amp; Accounts'!E83</f>
        <v>-819800</v>
      </c>
      <c r="J83" s="1647">
        <f>+G83+H83-I83</f>
        <v>0</v>
      </c>
      <c r="K83" s="1648">
        <f>+'O4 Summary by Class &amp; Accounts'!D83</f>
        <v>-819799.99999999977</v>
      </c>
      <c r="L83" s="1647">
        <f>+H83-K83</f>
        <v>0</v>
      </c>
      <c r="M83" s="1650"/>
      <c r="N83" s="1650"/>
      <c r="O83" s="1650"/>
      <c r="P83" s="1650"/>
      <c r="Q83" s="1650"/>
      <c r="R83" s="1650"/>
      <c r="S83" s="1650"/>
      <c r="T83" s="1650"/>
      <c r="U83" s="1651"/>
      <c r="W83" s="2086" t="s">
        <v>401</v>
      </c>
    </row>
    <row r="84" spans="1:23" ht="12.75">
      <c r="A84" s="1640">
        <v>4080</v>
      </c>
      <c r="B84" s="1180" t="s">
        <v>944</v>
      </c>
      <c r="C84" s="1170">
        <f>+'I3 TB Data'!H253</f>
        <v>-7114899.9999999991</v>
      </c>
      <c r="D84" s="1170"/>
      <c r="E84" s="1170">
        <f t="shared" ref="E84:E114" si="12">+SUM(C84:D84)</f>
        <v>-7114899.9999999991</v>
      </c>
      <c r="F84" s="1645" t="s">
        <v>997</v>
      </c>
      <c r="G84" s="1170">
        <f t="shared" si="10"/>
        <v>0</v>
      </c>
      <c r="H84" s="1646">
        <f t="shared" si="11"/>
        <v>-7114899.9999999991</v>
      </c>
      <c r="I84" s="1191">
        <f>+'O5 Details by Class &amp; Accounts'!E84</f>
        <v>-7114899.9999999991</v>
      </c>
      <c r="J84" s="1647">
        <f>+G84+H84-I84</f>
        <v>0</v>
      </c>
      <c r="K84" s="1648">
        <f>+'O4 Summary by Class &amp; Accounts'!D84</f>
        <v>-7114899.9999999991</v>
      </c>
      <c r="L84" s="1647">
        <f>+H84-K84</f>
        <v>0</v>
      </c>
      <c r="M84" s="1660"/>
      <c r="N84" s="1660"/>
      <c r="O84" s="1660"/>
      <c r="P84" s="1650"/>
      <c r="Q84" s="1650"/>
      <c r="R84" s="1650"/>
      <c r="S84" s="1650"/>
      <c r="T84" s="1650"/>
      <c r="U84" s="1651" t="s">
        <v>997</v>
      </c>
      <c r="W84" s="2086" t="s">
        <v>287</v>
      </c>
    </row>
    <row r="85" spans="1:23" ht="12.75">
      <c r="A85" s="1640">
        <v>4082</v>
      </c>
      <c r="B85" s="1180" t="s">
        <v>945</v>
      </c>
      <c r="C85" s="1170">
        <f>+'I3 TB Data'!H254</f>
        <v>-21000</v>
      </c>
      <c r="D85" s="1170"/>
      <c r="E85" s="1170">
        <f t="shared" si="12"/>
        <v>-21000</v>
      </c>
      <c r="F85" s="1645" t="s">
        <v>997</v>
      </c>
      <c r="G85" s="1170">
        <f t="shared" si="10"/>
        <v>0</v>
      </c>
      <c r="H85" s="1646">
        <f t="shared" si="11"/>
        <v>-21000</v>
      </c>
      <c r="I85" s="1191">
        <f>+'O5 Details by Class &amp; Accounts'!E85</f>
        <v>-21000</v>
      </c>
      <c r="J85" s="1647">
        <f>+G85+H85-I85</f>
        <v>0</v>
      </c>
      <c r="K85" s="1648">
        <f>+'O4 Summary by Class &amp; Accounts'!D85</f>
        <v>-21000.000000000004</v>
      </c>
      <c r="L85" s="1647">
        <f>+H85-K85</f>
        <v>0</v>
      </c>
      <c r="M85" s="1660"/>
      <c r="N85" s="1660"/>
      <c r="O85" s="1660"/>
      <c r="P85" s="1650"/>
      <c r="Q85" s="1650"/>
      <c r="R85" s="1650"/>
      <c r="S85" s="1650"/>
      <c r="T85" s="1650"/>
      <c r="U85" s="1651" t="s">
        <v>997</v>
      </c>
      <c r="W85" s="2086" t="s">
        <v>504</v>
      </c>
    </row>
    <row r="86" spans="1:23" ht="25.5">
      <c r="A86" s="1640">
        <v>4084</v>
      </c>
      <c r="B86" s="1180" t="s">
        <v>577</v>
      </c>
      <c r="C86" s="1170">
        <f>+'I3 TB Data'!H255</f>
        <v>-1000</v>
      </c>
      <c r="D86" s="1170"/>
      <c r="E86" s="1170">
        <f t="shared" si="12"/>
        <v>-1000</v>
      </c>
      <c r="F86" s="1645" t="s">
        <v>997</v>
      </c>
      <c r="G86" s="1170">
        <f t="shared" si="10"/>
        <v>0</v>
      </c>
      <c r="H86" s="1646">
        <f t="shared" si="11"/>
        <v>-1000</v>
      </c>
      <c r="I86" s="1191">
        <f>+'O5 Details by Class &amp; Accounts'!E86</f>
        <v>-1000</v>
      </c>
      <c r="J86" s="1647">
        <f>+G86+H86-I86</f>
        <v>0</v>
      </c>
      <c r="K86" s="1648">
        <f>+'O4 Summary by Class &amp; Accounts'!D86</f>
        <v>-1000</v>
      </c>
      <c r="L86" s="1647">
        <f>+H86-K86</f>
        <v>0</v>
      </c>
      <c r="M86" s="1660"/>
      <c r="N86" s="1660"/>
      <c r="O86" s="1660"/>
      <c r="P86" s="1650"/>
      <c r="Q86" s="1650"/>
      <c r="R86" s="1650"/>
      <c r="S86" s="1650"/>
      <c r="T86" s="1650"/>
      <c r="U86" s="1651" t="s">
        <v>1088</v>
      </c>
      <c r="W86" s="2086" t="s">
        <v>504</v>
      </c>
    </row>
    <row r="87" spans="1:23" ht="25.5">
      <c r="A87" s="1640">
        <v>4090</v>
      </c>
      <c r="B87" s="1180" t="s">
        <v>582</v>
      </c>
      <c r="C87" s="1170">
        <f>+'I3 TB Data'!H256</f>
        <v>0</v>
      </c>
      <c r="D87" s="1170"/>
      <c r="E87" s="1170">
        <f t="shared" si="12"/>
        <v>0</v>
      </c>
      <c r="F87" s="1645" t="s">
        <v>997</v>
      </c>
      <c r="G87" s="1170">
        <f t="shared" si="10"/>
        <v>0</v>
      </c>
      <c r="H87" s="1646">
        <f t="shared" si="11"/>
        <v>0</v>
      </c>
      <c r="I87" s="1191">
        <f>+'O5 Details by Class &amp; Accounts'!E87</f>
        <v>0</v>
      </c>
      <c r="J87" s="1647">
        <f>+G87+H87-I87</f>
        <v>0</v>
      </c>
      <c r="K87" s="1648">
        <f>+'O4 Summary by Class &amp; Accounts'!D87</f>
        <v>0</v>
      </c>
      <c r="L87" s="1647">
        <f>+H87-K87</f>
        <v>0</v>
      </c>
      <c r="M87" s="1660"/>
      <c r="N87" s="1660"/>
      <c r="O87" s="1660"/>
      <c r="P87" s="1650"/>
      <c r="Q87" s="1650"/>
      <c r="R87" s="1650"/>
      <c r="S87" s="1650"/>
      <c r="T87" s="1650"/>
      <c r="U87" s="1651" t="s">
        <v>997</v>
      </c>
      <c r="W87" s="2086" t="s">
        <v>504</v>
      </c>
    </row>
    <row r="88" spans="1:23" ht="12.75">
      <c r="A88" s="1640">
        <v>4205</v>
      </c>
      <c r="B88" s="1180" t="s">
        <v>585</v>
      </c>
      <c r="C88" s="1170">
        <f>+'I3 TB Data'!H259</f>
        <v>-37000</v>
      </c>
      <c r="D88" s="1170"/>
      <c r="E88" s="1170">
        <f t="shared" si="12"/>
        <v>-37000</v>
      </c>
      <c r="F88" s="1645" t="s">
        <v>997</v>
      </c>
      <c r="G88" s="1170">
        <f t="shared" si="10"/>
        <v>0</v>
      </c>
      <c r="H88" s="1646">
        <f t="shared" si="11"/>
        <v>-37000</v>
      </c>
      <c r="I88" s="1191">
        <f>+'O5 Details by Class &amp; Accounts'!E88</f>
        <v>-37000</v>
      </c>
      <c r="J88" s="1647">
        <f t="shared" ref="J88:J122" si="13">+G88+H88-I88</f>
        <v>0</v>
      </c>
      <c r="K88" s="1648">
        <f>+'O4 Summary by Class &amp; Accounts'!D88</f>
        <v>-36999.999999999993</v>
      </c>
      <c r="L88" s="1647">
        <f t="shared" ref="L88:L122" si="14">+H88-K88</f>
        <v>0</v>
      </c>
      <c r="M88" s="1660"/>
      <c r="N88" s="1660"/>
      <c r="O88" s="1660"/>
      <c r="P88" s="1650"/>
      <c r="Q88" s="1650"/>
      <c r="R88" s="1650"/>
      <c r="S88" s="1650"/>
      <c r="T88" s="1650"/>
      <c r="U88" s="1651" t="s">
        <v>997</v>
      </c>
      <c r="W88" s="2086" t="s">
        <v>401</v>
      </c>
    </row>
    <row r="89" spans="1:23" ht="12.75">
      <c r="A89" s="1640">
        <v>4210</v>
      </c>
      <c r="B89" s="1180" t="s">
        <v>586</v>
      </c>
      <c r="C89" s="1170">
        <f>+'I3 TB Data'!H260</f>
        <v>0</v>
      </c>
      <c r="D89" s="1170"/>
      <c r="E89" s="1170">
        <f t="shared" si="12"/>
        <v>0</v>
      </c>
      <c r="F89" s="1645" t="s">
        <v>997</v>
      </c>
      <c r="G89" s="1170">
        <f t="shared" si="10"/>
        <v>0</v>
      </c>
      <c r="H89" s="1646">
        <f t="shared" si="11"/>
        <v>0</v>
      </c>
      <c r="I89" s="1191">
        <f>+'O5 Details by Class &amp; Accounts'!E89</f>
        <v>0</v>
      </c>
      <c r="J89" s="1647">
        <f t="shared" si="13"/>
        <v>0</v>
      </c>
      <c r="K89" s="1648">
        <f>+'O4 Summary by Class &amp; Accounts'!D89</f>
        <v>0</v>
      </c>
      <c r="L89" s="1647">
        <f t="shared" si="14"/>
        <v>0</v>
      </c>
      <c r="M89" s="1660"/>
      <c r="N89" s="1660"/>
      <c r="O89" s="1660"/>
      <c r="P89" s="1650"/>
      <c r="Q89" s="1650"/>
      <c r="R89" s="1650"/>
      <c r="S89" s="1650"/>
      <c r="T89" s="1650"/>
      <c r="U89" s="1651" t="s">
        <v>997</v>
      </c>
      <c r="W89" s="2086" t="s">
        <v>401</v>
      </c>
    </row>
    <row r="90" spans="1:23" ht="12.75">
      <c r="A90" s="1640">
        <v>4215</v>
      </c>
      <c r="B90" s="1180" t="s">
        <v>587</v>
      </c>
      <c r="C90" s="1170">
        <f>+'I3 TB Data'!H261</f>
        <v>0</v>
      </c>
      <c r="D90" s="1170"/>
      <c r="E90" s="1170">
        <f t="shared" si="12"/>
        <v>0</v>
      </c>
      <c r="F90" s="1645" t="s">
        <v>997</v>
      </c>
      <c r="G90" s="1170">
        <f t="shared" si="10"/>
        <v>0</v>
      </c>
      <c r="H90" s="1646">
        <f t="shared" si="11"/>
        <v>0</v>
      </c>
      <c r="I90" s="1191">
        <f>+'O5 Details by Class &amp; Accounts'!E90</f>
        <v>0</v>
      </c>
      <c r="J90" s="1647">
        <f t="shared" si="13"/>
        <v>0</v>
      </c>
      <c r="K90" s="1648">
        <f>+'O4 Summary by Class &amp; Accounts'!D90</f>
        <v>0</v>
      </c>
      <c r="L90" s="1647">
        <f t="shared" si="14"/>
        <v>0</v>
      </c>
      <c r="M90" s="1660"/>
      <c r="N90" s="1660"/>
      <c r="O90" s="1660"/>
      <c r="P90" s="1650"/>
      <c r="Q90" s="1650"/>
      <c r="R90" s="1650"/>
      <c r="S90" s="1650"/>
      <c r="T90" s="1650"/>
      <c r="U90" s="1651" t="s">
        <v>997</v>
      </c>
      <c r="W90" s="2086" t="s">
        <v>401</v>
      </c>
    </row>
    <row r="91" spans="1:23" ht="12.75">
      <c r="A91" s="1640">
        <v>4220</v>
      </c>
      <c r="B91" s="1180" t="s">
        <v>588</v>
      </c>
      <c r="C91" s="1170">
        <f>+'I3 TB Data'!H262</f>
        <v>-90000</v>
      </c>
      <c r="D91" s="1170"/>
      <c r="E91" s="1170">
        <f t="shared" si="12"/>
        <v>-90000</v>
      </c>
      <c r="F91" s="1645" t="s">
        <v>997</v>
      </c>
      <c r="G91" s="1170">
        <f t="shared" si="10"/>
        <v>0</v>
      </c>
      <c r="H91" s="1646">
        <f t="shared" si="11"/>
        <v>-90000</v>
      </c>
      <c r="I91" s="1191">
        <f>+'O5 Details by Class &amp; Accounts'!E91</f>
        <v>-90000</v>
      </c>
      <c r="J91" s="1647">
        <f t="shared" si="13"/>
        <v>0</v>
      </c>
      <c r="K91" s="1648">
        <f>+'O4 Summary by Class &amp; Accounts'!D91</f>
        <v>-90000</v>
      </c>
      <c r="L91" s="1647">
        <f t="shared" si="14"/>
        <v>0</v>
      </c>
      <c r="M91" s="1660"/>
      <c r="N91" s="1660"/>
      <c r="O91" s="1660"/>
      <c r="P91" s="1650"/>
      <c r="Q91" s="1650"/>
      <c r="R91" s="1650"/>
      <c r="S91" s="1650"/>
      <c r="T91" s="1650"/>
      <c r="U91" s="1651" t="s">
        <v>997</v>
      </c>
      <c r="W91" s="2086" t="s">
        <v>401</v>
      </c>
    </row>
    <row r="92" spans="1:23" ht="12.75">
      <c r="A92" s="1640">
        <v>4225</v>
      </c>
      <c r="B92" s="1180" t="s">
        <v>589</v>
      </c>
      <c r="C92" s="1170">
        <f>+'I3 TB Data'!H263</f>
        <v>-60000</v>
      </c>
      <c r="D92" s="1170"/>
      <c r="E92" s="1170">
        <f t="shared" si="12"/>
        <v>-60000</v>
      </c>
      <c r="F92" s="1645" t="s">
        <v>997</v>
      </c>
      <c r="G92" s="1170">
        <f t="shared" si="10"/>
        <v>0</v>
      </c>
      <c r="H92" s="1646">
        <f t="shared" si="11"/>
        <v>-60000</v>
      </c>
      <c r="I92" s="1191">
        <f>+'O5 Details by Class &amp; Accounts'!E92</f>
        <v>-60000</v>
      </c>
      <c r="J92" s="1647">
        <f t="shared" si="13"/>
        <v>0</v>
      </c>
      <c r="K92" s="1648">
        <f>+'O4 Summary by Class &amp; Accounts'!D92</f>
        <v>-60000</v>
      </c>
      <c r="L92" s="1647">
        <f t="shared" si="14"/>
        <v>0</v>
      </c>
      <c r="M92" s="1660"/>
      <c r="N92" s="1660"/>
      <c r="O92" s="1660"/>
      <c r="P92" s="1650"/>
      <c r="Q92" s="1650"/>
      <c r="R92" s="1650"/>
      <c r="S92" s="1650"/>
      <c r="T92" s="1650"/>
      <c r="U92" s="1651" t="s">
        <v>997</v>
      </c>
      <c r="W92" s="2086" t="s">
        <v>684</v>
      </c>
    </row>
    <row r="93" spans="1:23" ht="12.75">
      <c r="A93" s="1640">
        <v>4235</v>
      </c>
      <c r="B93" s="1180" t="s">
        <v>591</v>
      </c>
      <c r="C93" s="1170">
        <f>+'I3 TB Data'!H265</f>
        <v>-351400</v>
      </c>
      <c r="D93" s="1170"/>
      <c r="E93" s="1170">
        <f t="shared" si="12"/>
        <v>-351400</v>
      </c>
      <c r="F93" s="1661" t="s">
        <v>997</v>
      </c>
      <c r="G93" s="1170">
        <f t="shared" si="10"/>
        <v>0</v>
      </c>
      <c r="H93" s="1646">
        <f t="shared" si="11"/>
        <v>-351400</v>
      </c>
      <c r="I93" s="1191">
        <f>+'O5 Details by Class &amp; Accounts'!E93</f>
        <v>-351400</v>
      </c>
      <c r="J93" s="1647">
        <f t="shared" si="13"/>
        <v>0</v>
      </c>
      <c r="K93" s="1648">
        <f>+'O4 Summary by Class &amp; Accounts'!D93</f>
        <v>-351400.00000000012</v>
      </c>
      <c r="L93" s="1647">
        <f t="shared" si="14"/>
        <v>0</v>
      </c>
      <c r="M93" s="1660"/>
      <c r="N93" s="1660"/>
      <c r="O93" s="1660"/>
      <c r="P93" s="1650"/>
      <c r="Q93" s="1650"/>
      <c r="R93" s="1650"/>
      <c r="S93" s="1650"/>
      <c r="T93" s="1650"/>
      <c r="U93" s="1662" t="s">
        <v>997</v>
      </c>
      <c r="W93" s="2086" t="s">
        <v>504</v>
      </c>
    </row>
    <row r="94" spans="1:23" ht="12.75">
      <c r="A94" s="1639">
        <v>4240</v>
      </c>
      <c r="B94" s="1178" t="s">
        <v>592</v>
      </c>
      <c r="C94" s="1170">
        <f>+'I3 TB Data'!H266</f>
        <v>0</v>
      </c>
      <c r="D94" s="1170"/>
      <c r="E94" s="1170">
        <f t="shared" si="12"/>
        <v>0</v>
      </c>
      <c r="F94" s="1645" t="s">
        <v>997</v>
      </c>
      <c r="G94" s="1170">
        <f t="shared" si="10"/>
        <v>0</v>
      </c>
      <c r="H94" s="1646">
        <f t="shared" si="11"/>
        <v>0</v>
      </c>
      <c r="I94" s="1191">
        <f>+'O5 Details by Class &amp; Accounts'!E94</f>
        <v>0</v>
      </c>
      <c r="J94" s="1647">
        <f t="shared" si="13"/>
        <v>0</v>
      </c>
      <c r="K94" s="1648">
        <f>+'O4 Summary by Class &amp; Accounts'!D94</f>
        <v>0</v>
      </c>
      <c r="L94" s="1647">
        <f t="shared" si="14"/>
        <v>0</v>
      </c>
      <c r="M94" s="1663"/>
      <c r="N94" s="1663"/>
      <c r="O94" s="1663"/>
      <c r="P94" s="1650"/>
      <c r="Q94" s="1650"/>
      <c r="R94" s="1650"/>
      <c r="S94" s="1650"/>
      <c r="T94" s="1650"/>
      <c r="U94" s="1651" t="s">
        <v>997</v>
      </c>
      <c r="W94" s="2086" t="s">
        <v>401</v>
      </c>
    </row>
    <row r="95" spans="1:23" ht="25.5">
      <c r="A95" s="1640">
        <v>4245</v>
      </c>
      <c r="B95" s="1180" t="s">
        <v>593</v>
      </c>
      <c r="C95" s="1170">
        <f>+'I3 TB Data'!H267</f>
        <v>0</v>
      </c>
      <c r="D95" s="1170"/>
      <c r="E95" s="1170">
        <f t="shared" si="12"/>
        <v>0</v>
      </c>
      <c r="F95" s="1645" t="s">
        <v>997</v>
      </c>
      <c r="G95" s="1170">
        <f t="shared" si="10"/>
        <v>0</v>
      </c>
      <c r="H95" s="1646">
        <f t="shared" si="11"/>
        <v>0</v>
      </c>
      <c r="I95" s="1191">
        <f>+'O5 Details by Class &amp; Accounts'!E95</f>
        <v>0</v>
      </c>
      <c r="J95" s="1647">
        <f t="shared" si="13"/>
        <v>0</v>
      </c>
      <c r="K95" s="1648">
        <f>+'O4 Summary by Class &amp; Accounts'!D95</f>
        <v>0</v>
      </c>
      <c r="L95" s="1647">
        <f t="shared" si="14"/>
        <v>0</v>
      </c>
      <c r="M95" s="1660"/>
      <c r="N95" s="1660"/>
      <c r="O95" s="1660"/>
      <c r="P95" s="1650"/>
      <c r="Q95" s="1650"/>
      <c r="R95" s="1650"/>
      <c r="S95" s="1650"/>
      <c r="T95" s="1650"/>
      <c r="U95" s="1651" t="s">
        <v>997</v>
      </c>
      <c r="W95" s="2086" t="s">
        <v>401</v>
      </c>
    </row>
    <row r="96" spans="1:23" ht="12.75">
      <c r="A96" s="1639">
        <v>4305</v>
      </c>
      <c r="B96" s="1178" t="s">
        <v>733</v>
      </c>
      <c r="C96" s="1170">
        <f>+'I3 TB Data'!H268</f>
        <v>0</v>
      </c>
      <c r="D96" s="1170"/>
      <c r="E96" s="1170">
        <f t="shared" si="12"/>
        <v>0</v>
      </c>
      <c r="F96" s="1645" t="s">
        <v>997</v>
      </c>
      <c r="G96" s="1170">
        <f t="shared" si="10"/>
        <v>0</v>
      </c>
      <c r="H96" s="1646">
        <f t="shared" si="11"/>
        <v>0</v>
      </c>
      <c r="I96" s="1191">
        <f>+'O5 Details by Class &amp; Accounts'!E96</f>
        <v>0</v>
      </c>
      <c r="J96" s="1647">
        <f t="shared" si="13"/>
        <v>0</v>
      </c>
      <c r="K96" s="1648">
        <f>+'O4 Summary by Class &amp; Accounts'!D96</f>
        <v>0</v>
      </c>
      <c r="L96" s="1647">
        <f t="shared" si="14"/>
        <v>0</v>
      </c>
      <c r="M96" s="1663"/>
      <c r="N96" s="1663"/>
      <c r="O96" s="1663"/>
      <c r="P96" s="1650"/>
      <c r="Q96" s="1650"/>
      <c r="R96" s="1650"/>
      <c r="S96" s="1650"/>
      <c r="T96" s="1650"/>
      <c r="U96" s="1651" t="s">
        <v>997</v>
      </c>
      <c r="W96" s="2086" t="s">
        <v>401</v>
      </c>
    </row>
    <row r="97" spans="1:23" ht="12.75">
      <c r="A97" s="1639">
        <v>4310</v>
      </c>
      <c r="B97" s="1178" t="s">
        <v>734</v>
      </c>
      <c r="C97" s="1170">
        <f>+'I3 TB Data'!H269</f>
        <v>0</v>
      </c>
      <c r="D97" s="1170"/>
      <c r="E97" s="1170">
        <f t="shared" si="12"/>
        <v>0</v>
      </c>
      <c r="F97" s="1645" t="s">
        <v>997</v>
      </c>
      <c r="G97" s="1170">
        <f t="shared" si="10"/>
        <v>0</v>
      </c>
      <c r="H97" s="1646">
        <f t="shared" si="11"/>
        <v>0</v>
      </c>
      <c r="I97" s="1191">
        <f>+'O5 Details by Class &amp; Accounts'!E97</f>
        <v>0</v>
      </c>
      <c r="J97" s="1647">
        <f t="shared" si="13"/>
        <v>0</v>
      </c>
      <c r="K97" s="1648">
        <f>+'O4 Summary by Class &amp; Accounts'!D97</f>
        <v>0</v>
      </c>
      <c r="L97" s="1647">
        <f t="shared" si="14"/>
        <v>0</v>
      </c>
      <c r="M97" s="1663"/>
      <c r="N97" s="1663"/>
      <c r="O97" s="1663"/>
      <c r="P97" s="1650"/>
      <c r="Q97" s="1650"/>
      <c r="R97" s="1650"/>
      <c r="S97" s="1650"/>
      <c r="T97" s="1650"/>
      <c r="U97" s="1651" t="s">
        <v>997</v>
      </c>
      <c r="W97" s="2086" t="s">
        <v>401</v>
      </c>
    </row>
    <row r="98" spans="1:23" ht="25.5">
      <c r="A98" s="1640">
        <v>4315</v>
      </c>
      <c r="B98" s="1180" t="s">
        <v>735</v>
      </c>
      <c r="C98" s="1170">
        <f>+'I3 TB Data'!H270</f>
        <v>0</v>
      </c>
      <c r="D98" s="1170"/>
      <c r="E98" s="1170">
        <f t="shared" si="12"/>
        <v>0</v>
      </c>
      <c r="F98" s="1645" t="s">
        <v>997</v>
      </c>
      <c r="G98" s="1170">
        <f t="shared" si="10"/>
        <v>0</v>
      </c>
      <c r="H98" s="1646">
        <f t="shared" si="11"/>
        <v>0</v>
      </c>
      <c r="I98" s="1191">
        <f>+'O5 Details by Class &amp; Accounts'!E98</f>
        <v>0</v>
      </c>
      <c r="J98" s="1647">
        <f t="shared" si="13"/>
        <v>0</v>
      </c>
      <c r="K98" s="1648">
        <f>+'O4 Summary by Class &amp; Accounts'!D98</f>
        <v>0</v>
      </c>
      <c r="L98" s="1647">
        <f t="shared" si="14"/>
        <v>0</v>
      </c>
      <c r="M98" s="1660"/>
      <c r="N98" s="1660"/>
      <c r="O98" s="1660"/>
      <c r="P98" s="1650"/>
      <c r="Q98" s="1650"/>
      <c r="R98" s="1650"/>
      <c r="S98" s="1650"/>
      <c r="T98" s="1650"/>
      <c r="U98" s="1651" t="s">
        <v>997</v>
      </c>
      <c r="W98" s="2086" t="s">
        <v>401</v>
      </c>
    </row>
    <row r="99" spans="1:23" ht="25.5">
      <c r="A99" s="1640">
        <v>4320</v>
      </c>
      <c r="B99" s="1180" t="s">
        <v>739</v>
      </c>
      <c r="C99" s="1170">
        <f>+'I3 TB Data'!H271</f>
        <v>0</v>
      </c>
      <c r="D99" s="1170"/>
      <c r="E99" s="1170">
        <f t="shared" si="12"/>
        <v>0</v>
      </c>
      <c r="F99" s="1645" t="s">
        <v>997</v>
      </c>
      <c r="G99" s="1170">
        <f t="shared" si="10"/>
        <v>0</v>
      </c>
      <c r="H99" s="1646">
        <f t="shared" si="11"/>
        <v>0</v>
      </c>
      <c r="I99" s="1191">
        <f>+'O5 Details by Class &amp; Accounts'!E99</f>
        <v>0</v>
      </c>
      <c r="J99" s="1647">
        <f t="shared" si="13"/>
        <v>0</v>
      </c>
      <c r="K99" s="1648">
        <f>+'O4 Summary by Class &amp; Accounts'!D99</f>
        <v>0</v>
      </c>
      <c r="L99" s="1647">
        <f t="shared" si="14"/>
        <v>0</v>
      </c>
      <c r="M99" s="1660"/>
      <c r="N99" s="1660"/>
      <c r="O99" s="1660"/>
      <c r="P99" s="1650"/>
      <c r="Q99" s="1650"/>
      <c r="R99" s="1650"/>
      <c r="S99" s="1650"/>
      <c r="T99" s="1650"/>
      <c r="U99" s="1651" t="s">
        <v>997</v>
      </c>
      <c r="W99" s="2086" t="s">
        <v>401</v>
      </c>
    </row>
    <row r="100" spans="1:23" ht="25.5">
      <c r="A100" s="1640">
        <v>4325</v>
      </c>
      <c r="B100" s="1180" t="s">
        <v>725</v>
      </c>
      <c r="C100" s="1170">
        <f>+'I3 TB Data'!H272</f>
        <v>-30000</v>
      </c>
      <c r="D100" s="1170"/>
      <c r="E100" s="1170">
        <f t="shared" si="12"/>
        <v>-30000</v>
      </c>
      <c r="F100" s="1645" t="s">
        <v>997</v>
      </c>
      <c r="G100" s="1170">
        <f t="shared" si="10"/>
        <v>0</v>
      </c>
      <c r="H100" s="1646">
        <f t="shared" si="11"/>
        <v>-30000</v>
      </c>
      <c r="I100" s="1191">
        <f>+'O5 Details by Class &amp; Accounts'!E100</f>
        <v>-30000</v>
      </c>
      <c r="J100" s="1647">
        <f t="shared" si="13"/>
        <v>0</v>
      </c>
      <c r="K100" s="1648">
        <f>+'O4 Summary by Class &amp; Accounts'!D100</f>
        <v>-29999.999999999993</v>
      </c>
      <c r="L100" s="1647">
        <f t="shared" si="14"/>
        <v>0</v>
      </c>
      <c r="M100" s="1660"/>
      <c r="N100" s="1660"/>
      <c r="O100" s="1660"/>
      <c r="P100" s="1650"/>
      <c r="Q100" s="1650"/>
      <c r="R100" s="1650"/>
      <c r="S100" s="1650"/>
      <c r="T100" s="1650"/>
      <c r="U100" s="1651" t="s">
        <v>997</v>
      </c>
      <c r="W100" s="2086" t="s">
        <v>401</v>
      </c>
    </row>
    <row r="101" spans="1:23" ht="25.5">
      <c r="A101" s="1640">
        <v>4330</v>
      </c>
      <c r="B101" s="1180" t="s">
        <v>726</v>
      </c>
      <c r="C101" s="1170">
        <f>+'I3 TB Data'!H273</f>
        <v>0</v>
      </c>
      <c r="D101" s="1170"/>
      <c r="E101" s="1170">
        <f t="shared" si="12"/>
        <v>0</v>
      </c>
      <c r="F101" s="1645" t="s">
        <v>997</v>
      </c>
      <c r="G101" s="1170">
        <f t="shared" si="10"/>
        <v>0</v>
      </c>
      <c r="H101" s="1646">
        <f t="shared" si="11"/>
        <v>0</v>
      </c>
      <c r="I101" s="1191">
        <f>+'O5 Details by Class &amp; Accounts'!E101</f>
        <v>0</v>
      </c>
      <c r="J101" s="1647">
        <f t="shared" si="13"/>
        <v>0</v>
      </c>
      <c r="K101" s="1648">
        <f>+'O4 Summary by Class &amp; Accounts'!D101</f>
        <v>0</v>
      </c>
      <c r="L101" s="1647">
        <f t="shared" si="14"/>
        <v>0</v>
      </c>
      <c r="M101" s="1660"/>
      <c r="N101" s="1660"/>
      <c r="O101" s="1660"/>
      <c r="P101" s="1650"/>
      <c r="Q101" s="1650"/>
      <c r="R101" s="1650"/>
      <c r="S101" s="1650"/>
      <c r="T101" s="1650"/>
      <c r="U101" s="1651" t="s">
        <v>997</v>
      </c>
      <c r="W101" s="2086" t="s">
        <v>401</v>
      </c>
    </row>
    <row r="102" spans="1:23" ht="25.5">
      <c r="A102" s="1640">
        <v>4335</v>
      </c>
      <c r="B102" s="1180" t="s">
        <v>729</v>
      </c>
      <c r="C102" s="1170">
        <f>+'I3 TB Data'!H274</f>
        <v>0</v>
      </c>
      <c r="D102" s="1170"/>
      <c r="E102" s="1170">
        <f t="shared" si="12"/>
        <v>0</v>
      </c>
      <c r="F102" s="1645" t="s">
        <v>997</v>
      </c>
      <c r="G102" s="1170">
        <f t="shared" si="10"/>
        <v>0</v>
      </c>
      <c r="H102" s="1646">
        <f t="shared" si="11"/>
        <v>0</v>
      </c>
      <c r="I102" s="1191">
        <f>+'O5 Details by Class &amp; Accounts'!E102</f>
        <v>0</v>
      </c>
      <c r="J102" s="1647">
        <f t="shared" si="13"/>
        <v>0</v>
      </c>
      <c r="K102" s="1648">
        <f>+'O4 Summary by Class &amp; Accounts'!D102</f>
        <v>0</v>
      </c>
      <c r="L102" s="1647">
        <f t="shared" si="14"/>
        <v>0</v>
      </c>
      <c r="M102" s="1660"/>
      <c r="N102" s="1660"/>
      <c r="O102" s="1660"/>
      <c r="P102" s="1650"/>
      <c r="Q102" s="1650"/>
      <c r="R102" s="1650"/>
      <c r="S102" s="1650"/>
      <c r="T102" s="1650"/>
      <c r="U102" s="1651" t="s">
        <v>997</v>
      </c>
      <c r="W102" s="2086" t="s">
        <v>401</v>
      </c>
    </row>
    <row r="103" spans="1:23" ht="25.5">
      <c r="A103" s="1640">
        <v>4340</v>
      </c>
      <c r="B103" s="1180" t="s">
        <v>730</v>
      </c>
      <c r="C103" s="1170">
        <f>+'I3 TB Data'!H275</f>
        <v>0</v>
      </c>
      <c r="D103" s="1170"/>
      <c r="E103" s="1170">
        <f t="shared" si="12"/>
        <v>0</v>
      </c>
      <c r="F103" s="1645" t="s">
        <v>997</v>
      </c>
      <c r="G103" s="1170">
        <f t="shared" si="10"/>
        <v>0</v>
      </c>
      <c r="H103" s="1646">
        <f t="shared" si="11"/>
        <v>0</v>
      </c>
      <c r="I103" s="1191">
        <f>+'O5 Details by Class &amp; Accounts'!E103</f>
        <v>0</v>
      </c>
      <c r="J103" s="1647">
        <f t="shared" si="13"/>
        <v>0</v>
      </c>
      <c r="K103" s="1648">
        <f>+'O4 Summary by Class &amp; Accounts'!D103</f>
        <v>0</v>
      </c>
      <c r="L103" s="1647">
        <f t="shared" si="14"/>
        <v>0</v>
      </c>
      <c r="M103" s="1660"/>
      <c r="N103" s="1660"/>
      <c r="O103" s="1660"/>
      <c r="P103" s="1650"/>
      <c r="Q103" s="1650"/>
      <c r="R103" s="1650"/>
      <c r="S103" s="1650"/>
      <c r="T103" s="1650"/>
      <c r="U103" s="1651" t="s">
        <v>997</v>
      </c>
      <c r="W103" s="2086" t="s">
        <v>401</v>
      </c>
    </row>
    <row r="104" spans="1:23" ht="25.5">
      <c r="A104" s="1640">
        <v>4345</v>
      </c>
      <c r="B104" s="1180" t="s">
        <v>731</v>
      </c>
      <c r="C104" s="1170">
        <f>+'I3 TB Data'!H276</f>
        <v>0</v>
      </c>
      <c r="D104" s="1170"/>
      <c r="E104" s="1170">
        <f t="shared" si="12"/>
        <v>0</v>
      </c>
      <c r="F104" s="1645" t="s">
        <v>997</v>
      </c>
      <c r="G104" s="1170">
        <f t="shared" si="10"/>
        <v>0</v>
      </c>
      <c r="H104" s="1646">
        <f t="shared" si="11"/>
        <v>0</v>
      </c>
      <c r="I104" s="1191">
        <f>+'O5 Details by Class &amp; Accounts'!E104</f>
        <v>0</v>
      </c>
      <c r="J104" s="1647">
        <f t="shared" si="13"/>
        <v>0</v>
      </c>
      <c r="K104" s="1648">
        <f>+'O4 Summary by Class &amp; Accounts'!D104</f>
        <v>0</v>
      </c>
      <c r="L104" s="1647">
        <f t="shared" si="14"/>
        <v>0</v>
      </c>
      <c r="M104" s="1660"/>
      <c r="N104" s="1660"/>
      <c r="O104" s="1660"/>
      <c r="P104" s="1650"/>
      <c r="Q104" s="1650"/>
      <c r="R104" s="1650"/>
      <c r="S104" s="1650"/>
      <c r="T104" s="1650"/>
      <c r="U104" s="1651" t="s">
        <v>997</v>
      </c>
      <c r="W104" s="2086" t="s">
        <v>401</v>
      </c>
    </row>
    <row r="105" spans="1:23" ht="25.5">
      <c r="A105" s="1640">
        <v>4350</v>
      </c>
      <c r="B105" s="1180" t="s">
        <v>732</v>
      </c>
      <c r="C105" s="1170">
        <f>+'I3 TB Data'!H277</f>
        <v>0</v>
      </c>
      <c r="D105" s="1170"/>
      <c r="E105" s="1170">
        <f t="shared" si="12"/>
        <v>0</v>
      </c>
      <c r="F105" s="1645" t="s">
        <v>997</v>
      </c>
      <c r="G105" s="1170">
        <f t="shared" si="10"/>
        <v>0</v>
      </c>
      <c r="H105" s="1646">
        <f t="shared" si="11"/>
        <v>0</v>
      </c>
      <c r="I105" s="1191">
        <f>+'O5 Details by Class &amp; Accounts'!E105</f>
        <v>0</v>
      </c>
      <c r="J105" s="1647">
        <f t="shared" si="13"/>
        <v>0</v>
      </c>
      <c r="K105" s="1648">
        <f>+'O4 Summary by Class &amp; Accounts'!D105</f>
        <v>0</v>
      </c>
      <c r="L105" s="1647">
        <f t="shared" si="14"/>
        <v>0</v>
      </c>
      <c r="M105" s="1660"/>
      <c r="N105" s="1660"/>
      <c r="O105" s="1660"/>
      <c r="P105" s="1650"/>
      <c r="Q105" s="1650"/>
      <c r="R105" s="1650"/>
      <c r="S105" s="1650"/>
      <c r="T105" s="1650"/>
      <c r="U105" s="1651" t="s">
        <v>997</v>
      </c>
      <c r="W105" s="2086" t="s">
        <v>401</v>
      </c>
    </row>
    <row r="106" spans="1:23" ht="25.5">
      <c r="A106" s="1640">
        <v>4355</v>
      </c>
      <c r="B106" s="1180" t="s">
        <v>1434</v>
      </c>
      <c r="C106" s="1170">
        <f>+'I3 TB Data'!H278</f>
        <v>0</v>
      </c>
      <c r="D106" s="1170"/>
      <c r="E106" s="1170">
        <f t="shared" si="12"/>
        <v>0</v>
      </c>
      <c r="F106" s="1645" t="s">
        <v>997</v>
      </c>
      <c r="G106" s="1170">
        <f t="shared" si="10"/>
        <v>0</v>
      </c>
      <c r="H106" s="1646">
        <f t="shared" si="11"/>
        <v>0</v>
      </c>
      <c r="I106" s="1191">
        <f>+'O5 Details by Class &amp; Accounts'!E106</f>
        <v>0</v>
      </c>
      <c r="J106" s="1647">
        <f t="shared" si="13"/>
        <v>0</v>
      </c>
      <c r="K106" s="1648">
        <f>+'O4 Summary by Class &amp; Accounts'!D106</f>
        <v>0</v>
      </c>
      <c r="L106" s="1647">
        <f t="shared" si="14"/>
        <v>0</v>
      </c>
      <c r="M106" s="1660"/>
      <c r="N106" s="1660"/>
      <c r="O106" s="1660"/>
      <c r="P106" s="1650"/>
      <c r="Q106" s="1650"/>
      <c r="R106" s="1650"/>
      <c r="S106" s="1650"/>
      <c r="T106" s="1650"/>
      <c r="U106" s="1651" t="s">
        <v>997</v>
      </c>
      <c r="W106" s="2086" t="s">
        <v>401</v>
      </c>
    </row>
    <row r="107" spans="1:23" ht="25.5">
      <c r="A107" s="1640">
        <v>4360</v>
      </c>
      <c r="B107" s="1180" t="s">
        <v>1415</v>
      </c>
      <c r="C107" s="1170">
        <f>+'I3 TB Data'!H279</f>
        <v>70000</v>
      </c>
      <c r="D107" s="1170"/>
      <c r="E107" s="1170">
        <f t="shared" si="12"/>
        <v>70000</v>
      </c>
      <c r="F107" s="1645" t="s">
        <v>997</v>
      </c>
      <c r="G107" s="1170">
        <f t="shared" si="10"/>
        <v>0</v>
      </c>
      <c r="H107" s="1646">
        <f t="shared" si="11"/>
        <v>70000</v>
      </c>
      <c r="I107" s="1191">
        <f>+'O5 Details by Class &amp; Accounts'!E107</f>
        <v>70000</v>
      </c>
      <c r="J107" s="1647">
        <f t="shared" si="13"/>
        <v>0</v>
      </c>
      <c r="K107" s="1648">
        <f>+'O4 Summary by Class &amp; Accounts'!D107</f>
        <v>69999.999999999985</v>
      </c>
      <c r="L107" s="1647">
        <f t="shared" si="14"/>
        <v>0</v>
      </c>
      <c r="M107" s="1660"/>
      <c r="N107" s="1660"/>
      <c r="O107" s="1660"/>
      <c r="P107" s="1650"/>
      <c r="Q107" s="1650"/>
      <c r="R107" s="1650"/>
      <c r="S107" s="1650"/>
      <c r="T107" s="1650"/>
      <c r="U107" s="1651" t="s">
        <v>997</v>
      </c>
      <c r="W107" s="2086" t="s">
        <v>401</v>
      </c>
    </row>
    <row r="108" spans="1:23" ht="25.5">
      <c r="A108" s="1640">
        <v>4365</v>
      </c>
      <c r="B108" s="1180" t="s">
        <v>1416</v>
      </c>
      <c r="C108" s="1170">
        <f>+'I3 TB Data'!H280</f>
        <v>0</v>
      </c>
      <c r="D108" s="1170"/>
      <c r="E108" s="1170">
        <f t="shared" si="12"/>
        <v>0</v>
      </c>
      <c r="F108" s="1645" t="s">
        <v>997</v>
      </c>
      <c r="G108" s="1170">
        <f t="shared" si="10"/>
        <v>0</v>
      </c>
      <c r="H108" s="1646">
        <f t="shared" si="11"/>
        <v>0</v>
      </c>
      <c r="I108" s="1191">
        <f>+'O5 Details by Class &amp; Accounts'!E108</f>
        <v>0</v>
      </c>
      <c r="J108" s="1647">
        <f t="shared" si="13"/>
        <v>0</v>
      </c>
      <c r="K108" s="1648">
        <f>+'O4 Summary by Class &amp; Accounts'!D108</f>
        <v>0</v>
      </c>
      <c r="L108" s="1647">
        <f t="shared" si="14"/>
        <v>0</v>
      </c>
      <c r="M108" s="1660"/>
      <c r="N108" s="1660"/>
      <c r="O108" s="1660"/>
      <c r="P108" s="1650"/>
      <c r="Q108" s="1650"/>
      <c r="R108" s="1650"/>
      <c r="S108" s="1650"/>
      <c r="T108" s="1650"/>
      <c r="U108" s="1651" t="s">
        <v>997</v>
      </c>
      <c r="W108" s="2086" t="s">
        <v>401</v>
      </c>
    </row>
    <row r="109" spans="1:23" ht="25.5">
      <c r="A109" s="1640">
        <v>4370</v>
      </c>
      <c r="B109" s="1180" t="s">
        <v>740</v>
      </c>
      <c r="C109" s="1170">
        <f>+'I3 TB Data'!H281</f>
        <v>0</v>
      </c>
      <c r="D109" s="1170"/>
      <c r="E109" s="1170">
        <f t="shared" si="12"/>
        <v>0</v>
      </c>
      <c r="F109" s="1645" t="s">
        <v>997</v>
      </c>
      <c r="G109" s="1170">
        <f t="shared" si="10"/>
        <v>0</v>
      </c>
      <c r="H109" s="1646">
        <f t="shared" si="11"/>
        <v>0</v>
      </c>
      <c r="I109" s="1191">
        <f>+'O5 Details by Class &amp; Accounts'!E109</f>
        <v>0</v>
      </c>
      <c r="J109" s="1647">
        <f t="shared" si="13"/>
        <v>0</v>
      </c>
      <c r="K109" s="1648">
        <f>+'O4 Summary by Class &amp; Accounts'!D109</f>
        <v>0</v>
      </c>
      <c r="L109" s="1647">
        <f t="shared" si="14"/>
        <v>0</v>
      </c>
      <c r="M109" s="1660"/>
      <c r="N109" s="1660"/>
      <c r="O109" s="1660"/>
      <c r="P109" s="1650"/>
      <c r="Q109" s="1650"/>
      <c r="R109" s="1650"/>
      <c r="S109" s="1650"/>
      <c r="T109" s="1650"/>
      <c r="U109" s="1651" t="s">
        <v>997</v>
      </c>
      <c r="W109" s="2086" t="s">
        <v>401</v>
      </c>
    </row>
    <row r="110" spans="1:23" ht="12.75">
      <c r="A110" s="1640">
        <v>4390</v>
      </c>
      <c r="B110" s="1180" t="s">
        <v>715</v>
      </c>
      <c r="C110" s="1170">
        <f>+'I3 TB Data'!H285</f>
        <v>0</v>
      </c>
      <c r="D110" s="1170"/>
      <c r="E110" s="1170">
        <f t="shared" si="12"/>
        <v>0</v>
      </c>
      <c r="F110" s="1645" t="s">
        <v>997</v>
      </c>
      <c r="G110" s="1170">
        <f t="shared" si="10"/>
        <v>0</v>
      </c>
      <c r="H110" s="1646">
        <f t="shared" si="11"/>
        <v>0</v>
      </c>
      <c r="I110" s="1191">
        <f>+'O5 Details by Class &amp; Accounts'!E110</f>
        <v>0</v>
      </c>
      <c r="J110" s="1647">
        <f t="shared" si="13"/>
        <v>0</v>
      </c>
      <c r="K110" s="1648">
        <f>+'O4 Summary by Class &amp; Accounts'!D110</f>
        <v>0</v>
      </c>
      <c r="L110" s="1647">
        <f t="shared" si="14"/>
        <v>0</v>
      </c>
      <c r="M110" s="1660"/>
      <c r="N110" s="1660"/>
      <c r="O110" s="1660"/>
      <c r="P110" s="1650"/>
      <c r="Q110" s="1650"/>
      <c r="R110" s="1650"/>
      <c r="S110" s="1650"/>
      <c r="T110" s="1650"/>
      <c r="U110" s="1651" t="s">
        <v>997</v>
      </c>
      <c r="W110" s="2086" t="s">
        <v>401</v>
      </c>
    </row>
    <row r="111" spans="1:23" ht="12.75">
      <c r="A111" s="1640">
        <v>4395</v>
      </c>
      <c r="B111" s="1180" t="s">
        <v>773</v>
      </c>
      <c r="C111" s="1170">
        <f>+'I3 TB Data'!H286</f>
        <v>0</v>
      </c>
      <c r="D111" s="1170"/>
      <c r="E111" s="1170">
        <f t="shared" si="12"/>
        <v>0</v>
      </c>
      <c r="F111" s="1645" t="s">
        <v>997</v>
      </c>
      <c r="G111" s="1170">
        <f t="shared" si="10"/>
        <v>0</v>
      </c>
      <c r="H111" s="1646">
        <f t="shared" si="11"/>
        <v>0</v>
      </c>
      <c r="I111" s="1191">
        <f>+'O5 Details by Class &amp; Accounts'!E111</f>
        <v>0</v>
      </c>
      <c r="J111" s="1647">
        <f t="shared" si="13"/>
        <v>0</v>
      </c>
      <c r="K111" s="1648">
        <f>+'O4 Summary by Class &amp; Accounts'!D111</f>
        <v>0</v>
      </c>
      <c r="L111" s="1647">
        <f t="shared" si="14"/>
        <v>0</v>
      </c>
      <c r="M111" s="1660"/>
      <c r="N111" s="1660"/>
      <c r="O111" s="1660"/>
      <c r="P111" s="1650"/>
      <c r="Q111" s="1650"/>
      <c r="R111" s="1650"/>
      <c r="S111" s="1650"/>
      <c r="T111" s="1650"/>
      <c r="U111" s="1651" t="s">
        <v>997</v>
      </c>
      <c r="W111" s="2086" t="s">
        <v>401</v>
      </c>
    </row>
    <row r="112" spans="1:23" ht="25.5">
      <c r="A112" s="1640">
        <v>4398</v>
      </c>
      <c r="B112" s="1180" t="s">
        <v>1436</v>
      </c>
      <c r="C112" s="1170">
        <f>+'I3 TB Data'!H287</f>
        <v>0</v>
      </c>
      <c r="D112" s="1170"/>
      <c r="E112" s="1170">
        <f t="shared" si="12"/>
        <v>0</v>
      </c>
      <c r="F112" s="1645" t="s">
        <v>997</v>
      </c>
      <c r="G112" s="1170">
        <f t="shared" si="10"/>
        <v>0</v>
      </c>
      <c r="H112" s="1646">
        <f t="shared" si="11"/>
        <v>0</v>
      </c>
      <c r="I112" s="1191">
        <f>+'O5 Details by Class &amp; Accounts'!E112</f>
        <v>0</v>
      </c>
      <c r="J112" s="1647">
        <f t="shared" si="13"/>
        <v>0</v>
      </c>
      <c r="K112" s="1648">
        <f>+'O4 Summary by Class &amp; Accounts'!D112</f>
        <v>0</v>
      </c>
      <c r="L112" s="1647">
        <f t="shared" si="14"/>
        <v>0</v>
      </c>
      <c r="M112" s="1660"/>
      <c r="N112" s="1660"/>
      <c r="O112" s="1660"/>
      <c r="P112" s="1650"/>
      <c r="Q112" s="1650"/>
      <c r="R112" s="1650"/>
      <c r="S112" s="1650"/>
      <c r="T112" s="1650"/>
      <c r="U112" s="1651" t="s">
        <v>997</v>
      </c>
      <c r="W112" s="2086" t="s">
        <v>401</v>
      </c>
    </row>
    <row r="113" spans="1:23" ht="12.75">
      <c r="A113" s="1640">
        <v>4405</v>
      </c>
      <c r="B113" s="1180" t="s">
        <v>1437</v>
      </c>
      <c r="C113" s="1170">
        <f>+'I3 TB Data'!H288</f>
        <v>-8000</v>
      </c>
      <c r="D113" s="1170"/>
      <c r="E113" s="1170">
        <f t="shared" si="12"/>
        <v>-8000</v>
      </c>
      <c r="F113" s="1645" t="s">
        <v>997</v>
      </c>
      <c r="G113" s="1170">
        <f t="shared" si="10"/>
        <v>0</v>
      </c>
      <c r="H113" s="1646">
        <f t="shared" si="11"/>
        <v>-8000</v>
      </c>
      <c r="I113" s="1191">
        <f>+'O5 Details by Class &amp; Accounts'!E113</f>
        <v>-8000</v>
      </c>
      <c r="J113" s="1647">
        <f t="shared" si="13"/>
        <v>0</v>
      </c>
      <c r="K113" s="1648">
        <f>+'O4 Summary by Class &amp; Accounts'!D113</f>
        <v>-7999.9999999999982</v>
      </c>
      <c r="L113" s="1647">
        <f t="shared" si="14"/>
        <v>0</v>
      </c>
      <c r="M113" s="1660"/>
      <c r="N113" s="1660"/>
      <c r="O113" s="1660"/>
      <c r="P113" s="1650"/>
      <c r="Q113" s="1650"/>
      <c r="R113" s="1650"/>
      <c r="S113" s="1650"/>
      <c r="T113" s="1650"/>
      <c r="U113" s="1651" t="s">
        <v>997</v>
      </c>
      <c r="W113" s="2086" t="s">
        <v>401</v>
      </c>
    </row>
    <row r="114" spans="1:23" ht="25.5">
      <c r="A114" s="1640">
        <v>4415</v>
      </c>
      <c r="B114" s="1180" t="s">
        <v>1438</v>
      </c>
      <c r="C114" s="1170">
        <f>+'I3 TB Data'!H289</f>
        <v>0</v>
      </c>
      <c r="D114" s="1170"/>
      <c r="E114" s="1170">
        <f t="shared" si="12"/>
        <v>0</v>
      </c>
      <c r="F114" s="1645"/>
      <c r="G114" s="1170">
        <f t="shared" si="10"/>
        <v>0</v>
      </c>
      <c r="H114" s="1646">
        <f t="shared" si="11"/>
        <v>0</v>
      </c>
      <c r="I114" s="1191">
        <f>+'O5 Details by Class &amp; Accounts'!E114</f>
        <v>0</v>
      </c>
      <c r="J114" s="1647">
        <f t="shared" si="13"/>
        <v>0</v>
      </c>
      <c r="K114" s="1648">
        <f>+'O4 Summary by Class &amp; Accounts'!D114</f>
        <v>0</v>
      </c>
      <c r="L114" s="1647">
        <f t="shared" si="14"/>
        <v>0</v>
      </c>
      <c r="M114" s="1660"/>
      <c r="N114" s="1660"/>
      <c r="O114" s="1660"/>
      <c r="P114" s="1650"/>
      <c r="Q114" s="1650"/>
      <c r="R114" s="1650"/>
      <c r="S114" s="1650"/>
      <c r="T114" s="1650"/>
      <c r="U114" s="1651" t="s">
        <v>997</v>
      </c>
      <c r="W114" s="2086" t="s">
        <v>401</v>
      </c>
    </row>
    <row r="115" spans="1:23" ht="12.75">
      <c r="A115" s="1641">
        <v>4705</v>
      </c>
      <c r="B115" s="1642" t="s">
        <v>698</v>
      </c>
      <c r="C115" s="1170">
        <f>+'I3 TB Data'!H311</f>
        <v>20323000</v>
      </c>
      <c r="D115" s="1170"/>
      <c r="E115" s="1170">
        <f t="shared" ref="E115:E145" si="15">+SUM(C115:D115)</f>
        <v>20323000</v>
      </c>
      <c r="F115" s="1645"/>
      <c r="G115" s="1170">
        <f t="shared" ref="G115:G123" si="16">IF((F115=""),0,E115)</f>
        <v>0</v>
      </c>
      <c r="H115" s="1646">
        <f t="shared" ref="H115:H123" si="17">+IF((F115=""),E115,0)</f>
        <v>20323000</v>
      </c>
      <c r="I115" s="1191">
        <f>+'O5 Details by Class &amp; Accounts'!E115</f>
        <v>20323000</v>
      </c>
      <c r="J115" s="1647">
        <f t="shared" si="13"/>
        <v>0</v>
      </c>
      <c r="K115" s="1648">
        <f>+'O4 Summary by Class &amp; Accounts'!D115</f>
        <v>20323000</v>
      </c>
      <c r="L115" s="1647">
        <f t="shared" si="14"/>
        <v>0</v>
      </c>
      <c r="M115" s="1650"/>
      <c r="N115" s="1650"/>
      <c r="O115" s="1650"/>
      <c r="P115" s="1650"/>
      <c r="Q115" s="1650"/>
      <c r="R115" s="1650"/>
      <c r="S115" s="1650"/>
      <c r="T115" s="1650"/>
      <c r="U115" s="1651"/>
      <c r="W115" s="2086" t="s">
        <v>494</v>
      </c>
    </row>
    <row r="116" spans="1:23" ht="12.75">
      <c r="A116" s="1641">
        <v>4708</v>
      </c>
      <c r="B116" s="1642" t="s">
        <v>699</v>
      </c>
      <c r="C116" s="1170">
        <f>+'I3 TB Data'!H312</f>
        <v>1459000</v>
      </c>
      <c r="D116" s="1170"/>
      <c r="E116" s="1170">
        <f t="shared" si="15"/>
        <v>1459000</v>
      </c>
      <c r="F116" s="1645"/>
      <c r="G116" s="1170">
        <f t="shared" si="16"/>
        <v>0</v>
      </c>
      <c r="H116" s="1646">
        <f t="shared" si="17"/>
        <v>1459000</v>
      </c>
      <c r="I116" s="1191">
        <f>+'O5 Details by Class &amp; Accounts'!E116</f>
        <v>1459000</v>
      </c>
      <c r="J116" s="1647">
        <f t="shared" si="13"/>
        <v>0</v>
      </c>
      <c r="K116" s="1648">
        <f>+'O4 Summary by Class &amp; Accounts'!D116</f>
        <v>1459000</v>
      </c>
      <c r="L116" s="1647">
        <f t="shared" si="14"/>
        <v>0</v>
      </c>
      <c r="M116" s="1650"/>
      <c r="N116" s="1650"/>
      <c r="O116" s="1650"/>
      <c r="P116" s="1650"/>
      <c r="Q116" s="1650"/>
      <c r="R116" s="1650"/>
      <c r="S116" s="1650"/>
      <c r="T116" s="1650"/>
      <c r="U116" s="1651"/>
      <c r="W116" s="2086" t="s">
        <v>494</v>
      </c>
    </row>
    <row r="117" spans="1:23" ht="12.75">
      <c r="A117" s="1641">
        <v>4710</v>
      </c>
      <c r="B117" s="1642" t="s">
        <v>722</v>
      </c>
      <c r="C117" s="1170">
        <f>+'I3 TB Data'!H313</f>
        <v>185000</v>
      </c>
      <c r="D117" s="1170"/>
      <c r="E117" s="1170">
        <f t="shared" si="15"/>
        <v>185000</v>
      </c>
      <c r="F117" s="1645"/>
      <c r="G117" s="1170">
        <f t="shared" si="16"/>
        <v>0</v>
      </c>
      <c r="H117" s="1646">
        <f t="shared" si="17"/>
        <v>185000</v>
      </c>
      <c r="I117" s="1191">
        <f>+'O5 Details by Class &amp; Accounts'!E117</f>
        <v>185000</v>
      </c>
      <c r="J117" s="1647">
        <f t="shared" si="13"/>
        <v>0</v>
      </c>
      <c r="K117" s="1648">
        <f>+'O4 Summary by Class &amp; Accounts'!D117</f>
        <v>184999.99999999997</v>
      </c>
      <c r="L117" s="1647">
        <f t="shared" si="14"/>
        <v>0</v>
      </c>
      <c r="M117" s="1650"/>
      <c r="N117" s="1650"/>
      <c r="O117" s="1650"/>
      <c r="P117" s="1650"/>
      <c r="Q117" s="1650"/>
      <c r="R117" s="1650"/>
      <c r="S117" s="1650"/>
      <c r="T117" s="1650"/>
      <c r="U117" s="1651"/>
      <c r="W117" s="2086" t="s">
        <v>494</v>
      </c>
    </row>
    <row r="118" spans="1:23" ht="12.75">
      <c r="A118" s="1641">
        <v>4712</v>
      </c>
      <c r="B118" s="1642" t="s">
        <v>723</v>
      </c>
      <c r="C118" s="1170">
        <f>+'I3 TB Data'!H314</f>
        <v>0</v>
      </c>
      <c r="D118" s="1170"/>
      <c r="E118" s="1170">
        <f t="shared" si="15"/>
        <v>0</v>
      </c>
      <c r="F118" s="1645"/>
      <c r="G118" s="1170">
        <f t="shared" si="16"/>
        <v>0</v>
      </c>
      <c r="H118" s="1646">
        <f t="shared" si="17"/>
        <v>0</v>
      </c>
      <c r="I118" s="1191">
        <f>+'O5 Details by Class &amp; Accounts'!E118</f>
        <v>0</v>
      </c>
      <c r="J118" s="1647">
        <f t="shared" si="13"/>
        <v>0</v>
      </c>
      <c r="K118" s="1648">
        <f>+'O4 Summary by Class &amp; Accounts'!D118</f>
        <v>0</v>
      </c>
      <c r="L118" s="1647">
        <f t="shared" si="14"/>
        <v>0</v>
      </c>
      <c r="M118" s="1650"/>
      <c r="N118" s="1650"/>
      <c r="O118" s="1650"/>
      <c r="P118" s="1650"/>
      <c r="Q118" s="1650"/>
      <c r="R118" s="1650"/>
      <c r="S118" s="1650"/>
      <c r="T118" s="1650"/>
      <c r="U118" s="1651"/>
      <c r="W118" s="2086" t="s">
        <v>494</v>
      </c>
    </row>
    <row r="119" spans="1:23" ht="12.75">
      <c r="A119" s="1641">
        <v>4714</v>
      </c>
      <c r="B119" s="1642" t="s">
        <v>724</v>
      </c>
      <c r="C119" s="1170">
        <f>+'I3 TB Data'!H315</f>
        <v>1055000</v>
      </c>
      <c r="D119" s="1170"/>
      <c r="E119" s="1170">
        <f t="shared" si="15"/>
        <v>1055000</v>
      </c>
      <c r="F119" s="1645"/>
      <c r="G119" s="1170">
        <f t="shared" si="16"/>
        <v>0</v>
      </c>
      <c r="H119" s="1646">
        <f t="shared" si="17"/>
        <v>1055000</v>
      </c>
      <c r="I119" s="1191">
        <f>+'O5 Details by Class &amp; Accounts'!E119</f>
        <v>1055000</v>
      </c>
      <c r="J119" s="1647">
        <f t="shared" si="13"/>
        <v>0</v>
      </c>
      <c r="K119" s="1648">
        <f>+'O4 Summary by Class &amp; Accounts'!D119</f>
        <v>1055000</v>
      </c>
      <c r="L119" s="1647">
        <f t="shared" si="14"/>
        <v>0</v>
      </c>
      <c r="M119" s="1650"/>
      <c r="N119" s="1650"/>
      <c r="O119" s="1650"/>
      <c r="P119" s="1650"/>
      <c r="Q119" s="1650"/>
      <c r="R119" s="1650"/>
      <c r="S119" s="1650"/>
      <c r="T119" s="1650"/>
      <c r="U119" s="1651"/>
      <c r="W119" s="2086" t="s">
        <v>1214</v>
      </c>
    </row>
    <row r="120" spans="1:23" ht="12.75">
      <c r="A120" s="1641">
        <v>4715</v>
      </c>
      <c r="B120" s="1642" t="s">
        <v>632</v>
      </c>
      <c r="C120" s="1170">
        <f>+'I3 TB Data'!H316</f>
        <v>0</v>
      </c>
      <c r="D120" s="1170"/>
      <c r="E120" s="1170">
        <f t="shared" si="15"/>
        <v>0</v>
      </c>
      <c r="F120" s="1645"/>
      <c r="G120" s="1170">
        <f t="shared" si="16"/>
        <v>0</v>
      </c>
      <c r="H120" s="1646">
        <f t="shared" si="17"/>
        <v>0</v>
      </c>
      <c r="I120" s="1191">
        <f>+'O5 Details by Class &amp; Accounts'!E120</f>
        <v>0</v>
      </c>
      <c r="J120" s="1647">
        <f t="shared" si="13"/>
        <v>0</v>
      </c>
      <c r="K120" s="1648">
        <f>+'O4 Summary by Class &amp; Accounts'!D120</f>
        <v>0</v>
      </c>
      <c r="L120" s="1647">
        <f t="shared" si="14"/>
        <v>0</v>
      </c>
      <c r="M120" s="1650"/>
      <c r="N120" s="1650"/>
      <c r="O120" s="1650"/>
      <c r="P120" s="1650"/>
      <c r="Q120" s="1650"/>
      <c r="R120" s="1650"/>
      <c r="S120" s="1650"/>
      <c r="T120" s="1650"/>
      <c r="U120" s="1651"/>
      <c r="W120" s="2086" t="s">
        <v>494</v>
      </c>
    </row>
    <row r="121" spans="1:23" ht="12.75">
      <c r="A121" s="1641">
        <v>4716</v>
      </c>
      <c r="B121" s="1642" t="s">
        <v>633</v>
      </c>
      <c r="C121" s="1170">
        <f>+'I3 TB Data'!H317</f>
        <v>989000</v>
      </c>
      <c r="D121" s="1170"/>
      <c r="E121" s="1170">
        <f t="shared" si="15"/>
        <v>989000</v>
      </c>
      <c r="F121" s="1645"/>
      <c r="G121" s="1170">
        <f t="shared" si="16"/>
        <v>0</v>
      </c>
      <c r="H121" s="1646">
        <f t="shared" si="17"/>
        <v>989000</v>
      </c>
      <c r="I121" s="1191">
        <f>+'O5 Details by Class &amp; Accounts'!E121</f>
        <v>989000</v>
      </c>
      <c r="J121" s="1647">
        <f t="shared" si="13"/>
        <v>0</v>
      </c>
      <c r="K121" s="1648">
        <f>+'O4 Summary by Class &amp; Accounts'!D121</f>
        <v>989000</v>
      </c>
      <c r="L121" s="1647">
        <f t="shared" si="14"/>
        <v>0</v>
      </c>
      <c r="M121" s="1650"/>
      <c r="N121" s="1650"/>
      <c r="O121" s="1650"/>
      <c r="P121" s="1650"/>
      <c r="Q121" s="1650"/>
      <c r="R121" s="1650"/>
      <c r="S121" s="1650"/>
      <c r="T121" s="1650"/>
      <c r="U121" s="1651"/>
      <c r="W121" s="2086" t="s">
        <v>1214</v>
      </c>
    </row>
    <row r="122" spans="1:23" ht="12.75">
      <c r="A122" s="1641">
        <v>4730</v>
      </c>
      <c r="B122" s="1642" t="s">
        <v>636</v>
      </c>
      <c r="C122" s="1170">
        <f>+'I3 TB Data'!H320</f>
        <v>0</v>
      </c>
      <c r="D122" s="1170"/>
      <c r="E122" s="1170">
        <f t="shared" si="15"/>
        <v>0</v>
      </c>
      <c r="F122" s="1645"/>
      <c r="G122" s="1170">
        <f t="shared" si="16"/>
        <v>0</v>
      </c>
      <c r="H122" s="1646">
        <f t="shared" si="17"/>
        <v>0</v>
      </c>
      <c r="I122" s="1191">
        <f>+'O5 Details by Class &amp; Accounts'!E122</f>
        <v>0</v>
      </c>
      <c r="J122" s="1647">
        <f t="shared" si="13"/>
        <v>0</v>
      </c>
      <c r="K122" s="1648">
        <f>+'O4 Summary by Class &amp; Accounts'!D122</f>
        <v>0</v>
      </c>
      <c r="L122" s="1647">
        <f t="shared" si="14"/>
        <v>0</v>
      </c>
      <c r="M122" s="1650"/>
      <c r="N122" s="1650"/>
      <c r="O122" s="1650"/>
      <c r="P122" s="1650"/>
      <c r="Q122" s="1650"/>
      <c r="R122" s="1650"/>
      <c r="S122" s="1650"/>
      <c r="T122" s="1650"/>
      <c r="U122" s="1651"/>
      <c r="W122" s="2086" t="s">
        <v>494</v>
      </c>
    </row>
    <row r="123" spans="1:23" ht="12.75">
      <c r="A123" s="1635">
        <v>5005</v>
      </c>
      <c r="B123" s="1175" t="s">
        <v>1439</v>
      </c>
      <c r="C123" s="1170">
        <f>+'I3 TB Data'!H341</f>
        <v>645000</v>
      </c>
      <c r="D123" s="1170"/>
      <c r="E123" s="1170">
        <f t="shared" si="15"/>
        <v>645000</v>
      </c>
      <c r="F123" s="1645"/>
      <c r="G123" s="1170">
        <f t="shared" si="16"/>
        <v>0</v>
      </c>
      <c r="H123" s="1646">
        <f t="shared" si="17"/>
        <v>645000</v>
      </c>
      <c r="I123" s="1191">
        <f>+'O5 Details by Class &amp; Accounts'!E123</f>
        <v>645000</v>
      </c>
      <c r="J123" s="1647">
        <f t="shared" ref="J123:J157" si="18">+G123+H123-I123</f>
        <v>0</v>
      </c>
      <c r="K123" s="1648">
        <f>+'O4 Summary by Class &amp; Accounts'!D123</f>
        <v>644999.99999999988</v>
      </c>
      <c r="L123" s="1647">
        <f t="shared" ref="L123:L157" si="19">+H123-K123</f>
        <v>0</v>
      </c>
      <c r="M123" s="1649"/>
      <c r="N123" s="1649"/>
      <c r="O123" s="1649"/>
      <c r="P123" s="1650"/>
      <c r="Q123" s="1650"/>
      <c r="R123" s="1650"/>
      <c r="S123" s="1650"/>
      <c r="T123" s="1650"/>
      <c r="U123" s="1651" t="s">
        <v>997</v>
      </c>
      <c r="W123" s="2086" t="s">
        <v>61</v>
      </c>
    </row>
    <row r="124" spans="1:23" ht="12.75">
      <c r="A124" s="1635">
        <v>5010</v>
      </c>
      <c r="B124" s="1175" t="s">
        <v>637</v>
      </c>
      <c r="C124" s="1170">
        <f>+'I3 TB Data'!H342</f>
        <v>261000</v>
      </c>
      <c r="D124" s="1170"/>
      <c r="E124" s="1170">
        <f t="shared" si="15"/>
        <v>261000</v>
      </c>
      <c r="F124" s="1645" t="s">
        <v>997</v>
      </c>
      <c r="G124" s="1170">
        <f t="shared" ref="G124:G154" si="20">+IF((F124=" "),0,E124)</f>
        <v>0</v>
      </c>
      <c r="H124" s="1646">
        <f t="shared" ref="H124:H154" si="21">+IF((F124=" "),E124,0)</f>
        <v>261000</v>
      </c>
      <c r="I124" s="1191">
        <f>+'O5 Details by Class &amp; Accounts'!E124</f>
        <v>261000</v>
      </c>
      <c r="J124" s="1647">
        <f t="shared" si="18"/>
        <v>0</v>
      </c>
      <c r="K124" s="1648">
        <f>+'O4 Summary by Class &amp; Accounts'!D124</f>
        <v>260999.99999999997</v>
      </c>
      <c r="L124" s="1647">
        <f t="shared" si="19"/>
        <v>0</v>
      </c>
      <c r="M124" s="1649"/>
      <c r="N124" s="1649"/>
      <c r="O124" s="1649"/>
      <c r="P124" s="1650"/>
      <c r="Q124" s="1650"/>
      <c r="R124" s="1650"/>
      <c r="S124" s="1650"/>
      <c r="T124" s="1650"/>
      <c r="U124" s="1651" t="s">
        <v>997</v>
      </c>
      <c r="W124" s="2086" t="s">
        <v>61</v>
      </c>
    </row>
    <row r="125" spans="1:23" ht="12.75">
      <c r="A125" s="1635">
        <v>5012</v>
      </c>
      <c r="B125" s="1175" t="s">
        <v>1430</v>
      </c>
      <c r="C125" s="1170">
        <f>+'I3 TB Data'!H343</f>
        <v>0</v>
      </c>
      <c r="D125" s="1170"/>
      <c r="E125" s="1170">
        <f t="shared" si="15"/>
        <v>0</v>
      </c>
      <c r="F125" s="1645" t="s">
        <v>997</v>
      </c>
      <c r="G125" s="1170">
        <f t="shared" si="20"/>
        <v>0</v>
      </c>
      <c r="H125" s="1646">
        <f t="shared" si="21"/>
        <v>0</v>
      </c>
      <c r="I125" s="1191">
        <f>+'O5 Details by Class &amp; Accounts'!E125</f>
        <v>0</v>
      </c>
      <c r="J125" s="1647">
        <f t="shared" si="18"/>
        <v>0</v>
      </c>
      <c r="K125" s="1648">
        <f>+'O4 Summary by Class &amp; Accounts'!D125</f>
        <v>0</v>
      </c>
      <c r="L125" s="1647">
        <f t="shared" si="19"/>
        <v>0</v>
      </c>
      <c r="M125" s="1649"/>
      <c r="N125" s="1649"/>
      <c r="O125" s="1649"/>
      <c r="P125" s="1650"/>
      <c r="Q125" s="1650"/>
      <c r="R125" s="1650"/>
      <c r="S125" s="1650"/>
      <c r="T125" s="1650"/>
      <c r="U125" s="1651" t="s">
        <v>997</v>
      </c>
      <c r="W125" s="2086">
        <v>1808</v>
      </c>
    </row>
    <row r="126" spans="1:23" ht="25.5">
      <c r="A126" s="1635">
        <v>5014</v>
      </c>
      <c r="B126" s="1175" t="s">
        <v>1431</v>
      </c>
      <c r="C126" s="1170">
        <f>+'I3 TB Data'!H344</f>
        <v>0</v>
      </c>
      <c r="D126" s="1170"/>
      <c r="E126" s="1170">
        <f t="shared" si="15"/>
        <v>0</v>
      </c>
      <c r="F126" s="1645" t="s">
        <v>997</v>
      </c>
      <c r="G126" s="1170">
        <f t="shared" si="20"/>
        <v>0</v>
      </c>
      <c r="H126" s="1646">
        <f t="shared" si="21"/>
        <v>0</v>
      </c>
      <c r="I126" s="1191">
        <f>+'O5 Details by Class &amp; Accounts'!E126</f>
        <v>0</v>
      </c>
      <c r="J126" s="1647">
        <f t="shared" si="18"/>
        <v>0</v>
      </c>
      <c r="K126" s="1648">
        <f>+'O4 Summary by Class &amp; Accounts'!D126</f>
        <v>0</v>
      </c>
      <c r="L126" s="1647">
        <f t="shared" si="19"/>
        <v>0</v>
      </c>
      <c r="M126" s="1649"/>
      <c r="N126" s="1649"/>
      <c r="O126" s="1649"/>
      <c r="P126" s="1650"/>
      <c r="Q126" s="1650"/>
      <c r="R126" s="1650"/>
      <c r="S126" s="1650"/>
      <c r="T126" s="1650"/>
      <c r="U126" s="1651" t="s">
        <v>997</v>
      </c>
      <c r="W126" s="2086">
        <v>1815</v>
      </c>
    </row>
    <row r="127" spans="1:23" ht="25.5">
      <c r="A127" s="1635">
        <v>5015</v>
      </c>
      <c r="B127" s="1175" t="s">
        <v>1432</v>
      </c>
      <c r="C127" s="1170">
        <f>+'I3 TB Data'!H345</f>
        <v>0</v>
      </c>
      <c r="D127" s="1170"/>
      <c r="E127" s="1170">
        <f t="shared" si="15"/>
        <v>0</v>
      </c>
      <c r="F127" s="1645" t="s">
        <v>997</v>
      </c>
      <c r="G127" s="1170">
        <f t="shared" si="20"/>
        <v>0</v>
      </c>
      <c r="H127" s="1646">
        <f t="shared" si="21"/>
        <v>0</v>
      </c>
      <c r="I127" s="1191">
        <f>+'O5 Details by Class &amp; Accounts'!E127</f>
        <v>0</v>
      </c>
      <c r="J127" s="1647">
        <f t="shared" si="18"/>
        <v>0</v>
      </c>
      <c r="K127" s="1648">
        <f>+'O4 Summary by Class &amp; Accounts'!D127</f>
        <v>0</v>
      </c>
      <c r="L127" s="1647">
        <f t="shared" si="19"/>
        <v>0</v>
      </c>
      <c r="M127" s="1649"/>
      <c r="N127" s="1649"/>
      <c r="O127" s="1649"/>
      <c r="P127" s="1650"/>
      <c r="Q127" s="1650"/>
      <c r="R127" s="1650"/>
      <c r="S127" s="1650"/>
      <c r="T127" s="1650"/>
      <c r="U127" s="1651" t="s">
        <v>997</v>
      </c>
      <c r="W127" s="2086">
        <v>1815</v>
      </c>
    </row>
    <row r="128" spans="1:23" ht="25.5">
      <c r="A128" s="1635">
        <v>5016</v>
      </c>
      <c r="B128" s="1175" t="s">
        <v>1433</v>
      </c>
      <c r="C128" s="1170">
        <f>+'I3 TB Data'!H346</f>
        <v>27000</v>
      </c>
      <c r="D128" s="1170"/>
      <c r="E128" s="1170">
        <f t="shared" si="15"/>
        <v>27000</v>
      </c>
      <c r="F128" s="1645" t="s">
        <v>997</v>
      </c>
      <c r="G128" s="1170">
        <f t="shared" si="20"/>
        <v>0</v>
      </c>
      <c r="H128" s="1646">
        <f t="shared" si="21"/>
        <v>27000</v>
      </c>
      <c r="I128" s="1191">
        <f>+'O5 Details by Class &amp; Accounts'!E128</f>
        <v>27000</v>
      </c>
      <c r="J128" s="1647">
        <f t="shared" si="18"/>
        <v>0</v>
      </c>
      <c r="K128" s="1648">
        <f>+'O4 Summary by Class &amp; Accounts'!D128</f>
        <v>27000</v>
      </c>
      <c r="L128" s="1647">
        <f t="shared" si="19"/>
        <v>0</v>
      </c>
      <c r="M128" s="1649"/>
      <c r="N128" s="1649"/>
      <c r="O128" s="1649"/>
      <c r="P128" s="1650"/>
      <c r="Q128" s="1650"/>
      <c r="R128" s="1650"/>
      <c r="S128" s="1650"/>
      <c r="T128" s="1650"/>
      <c r="U128" s="1651" t="s">
        <v>997</v>
      </c>
      <c r="W128" s="2086">
        <v>1820</v>
      </c>
    </row>
    <row r="129" spans="1:23" ht="25.5">
      <c r="A129" s="1635">
        <v>5017</v>
      </c>
      <c r="B129" s="1175" t="s">
        <v>613</v>
      </c>
      <c r="C129" s="1170">
        <f>+'I3 TB Data'!H347</f>
        <v>147000</v>
      </c>
      <c r="D129" s="1170"/>
      <c r="E129" s="1170">
        <f t="shared" si="15"/>
        <v>147000</v>
      </c>
      <c r="F129" s="1645" t="s">
        <v>997</v>
      </c>
      <c r="G129" s="1170">
        <f t="shared" si="20"/>
        <v>0</v>
      </c>
      <c r="H129" s="1646">
        <f t="shared" si="21"/>
        <v>147000</v>
      </c>
      <c r="I129" s="1191">
        <f>+'O5 Details by Class &amp; Accounts'!E129</f>
        <v>147000</v>
      </c>
      <c r="J129" s="1647">
        <f t="shared" si="18"/>
        <v>0</v>
      </c>
      <c r="K129" s="1648">
        <f>+'O4 Summary by Class &amp; Accounts'!D129</f>
        <v>147000</v>
      </c>
      <c r="L129" s="1647">
        <f t="shared" si="19"/>
        <v>0</v>
      </c>
      <c r="M129" s="1649"/>
      <c r="N129" s="1649"/>
      <c r="O129" s="1649"/>
      <c r="P129" s="1650"/>
      <c r="Q129" s="1650"/>
      <c r="R129" s="1650"/>
      <c r="S129" s="1650"/>
      <c r="T129" s="1650"/>
      <c r="U129" s="1651" t="s">
        <v>997</v>
      </c>
      <c r="W129" s="2086">
        <v>1820</v>
      </c>
    </row>
    <row r="130" spans="1:23" ht="25.5">
      <c r="A130" s="1635">
        <v>5020</v>
      </c>
      <c r="B130" s="1175" t="s">
        <v>614</v>
      </c>
      <c r="C130" s="1170">
        <f>+'I3 TB Data'!H348</f>
        <v>13000</v>
      </c>
      <c r="D130" s="1170"/>
      <c r="E130" s="1170">
        <f t="shared" si="15"/>
        <v>13000</v>
      </c>
      <c r="F130" s="1645" t="s">
        <v>997</v>
      </c>
      <c r="G130" s="1170">
        <f t="shared" si="20"/>
        <v>0</v>
      </c>
      <c r="H130" s="1646">
        <f t="shared" si="21"/>
        <v>13000</v>
      </c>
      <c r="I130" s="1191">
        <f>+'O5 Details by Class &amp; Accounts'!E130</f>
        <v>13000</v>
      </c>
      <c r="J130" s="1647">
        <f t="shared" si="18"/>
        <v>0</v>
      </c>
      <c r="K130" s="1648">
        <f>+'O4 Summary by Class &amp; Accounts'!D130</f>
        <v>12999.999999999998</v>
      </c>
      <c r="L130" s="1647">
        <f t="shared" si="19"/>
        <v>0</v>
      </c>
      <c r="M130" s="1649"/>
      <c r="N130" s="1649"/>
      <c r="O130" s="1649"/>
      <c r="P130" s="1650"/>
      <c r="Q130" s="1650"/>
      <c r="R130" s="1650"/>
      <c r="S130" s="1650"/>
      <c r="T130" s="1650"/>
      <c r="U130" s="1651" t="s">
        <v>997</v>
      </c>
      <c r="W130" s="2086" t="s">
        <v>563</v>
      </c>
    </row>
    <row r="131" spans="1:23" ht="25.5">
      <c r="A131" s="1635">
        <v>5025</v>
      </c>
      <c r="B131" s="1175" t="s">
        <v>931</v>
      </c>
      <c r="C131" s="1170">
        <f>+'I3 TB Data'!H349</f>
        <v>38000</v>
      </c>
      <c r="D131" s="1170"/>
      <c r="E131" s="1170">
        <f t="shared" si="15"/>
        <v>38000</v>
      </c>
      <c r="F131" s="1645" t="s">
        <v>997</v>
      </c>
      <c r="G131" s="1170">
        <f t="shared" si="20"/>
        <v>0</v>
      </c>
      <c r="H131" s="1646">
        <f t="shared" si="21"/>
        <v>38000</v>
      </c>
      <c r="I131" s="1191">
        <f>+'O5 Details by Class &amp; Accounts'!E131</f>
        <v>38000</v>
      </c>
      <c r="J131" s="1647">
        <f t="shared" si="18"/>
        <v>0</v>
      </c>
      <c r="K131" s="1648">
        <f>+'O4 Summary by Class &amp; Accounts'!D131</f>
        <v>38000.000000000007</v>
      </c>
      <c r="L131" s="1647">
        <f t="shared" si="19"/>
        <v>0</v>
      </c>
      <c r="M131" s="1649"/>
      <c r="N131" s="1649"/>
      <c r="O131" s="1649"/>
      <c r="P131" s="1650"/>
      <c r="Q131" s="1650"/>
      <c r="R131" s="1650"/>
      <c r="S131" s="1650"/>
      <c r="T131" s="1650"/>
      <c r="U131" s="1651" t="s">
        <v>997</v>
      </c>
      <c r="W131" s="2086" t="s">
        <v>563</v>
      </c>
    </row>
    <row r="132" spans="1:23" ht="25.5">
      <c r="A132" s="1635">
        <v>5030</v>
      </c>
      <c r="B132" s="1175" t="s">
        <v>621</v>
      </c>
      <c r="C132" s="1170">
        <f>+'I3 TB Data'!H350</f>
        <v>0</v>
      </c>
      <c r="D132" s="1170"/>
      <c r="E132" s="1170">
        <f t="shared" si="15"/>
        <v>0</v>
      </c>
      <c r="F132" s="1645" t="s">
        <v>997</v>
      </c>
      <c r="G132" s="1170">
        <f t="shared" si="20"/>
        <v>0</v>
      </c>
      <c r="H132" s="1646">
        <f t="shared" si="21"/>
        <v>0</v>
      </c>
      <c r="I132" s="1191">
        <f>+'O5 Details by Class &amp; Accounts'!E132</f>
        <v>0</v>
      </c>
      <c r="J132" s="1647">
        <f t="shared" si="18"/>
        <v>0</v>
      </c>
      <c r="K132" s="1648">
        <f>+'O4 Summary by Class &amp; Accounts'!D132</f>
        <v>0</v>
      </c>
      <c r="L132" s="1647">
        <f t="shared" si="19"/>
        <v>0</v>
      </c>
      <c r="M132" s="1649"/>
      <c r="N132" s="1649"/>
      <c r="O132" s="1649"/>
      <c r="P132" s="1650"/>
      <c r="Q132" s="1650"/>
      <c r="R132" s="1650"/>
      <c r="S132" s="1650"/>
      <c r="T132" s="1650"/>
      <c r="U132" s="1651" t="s">
        <v>997</v>
      </c>
      <c r="W132" s="2086" t="s">
        <v>563</v>
      </c>
    </row>
    <row r="133" spans="1:23" ht="25.5">
      <c r="A133" s="1635">
        <v>5035</v>
      </c>
      <c r="B133" s="1175" t="s">
        <v>743</v>
      </c>
      <c r="C133" s="1170">
        <f>+'I3 TB Data'!H351</f>
        <v>0</v>
      </c>
      <c r="D133" s="1170"/>
      <c r="E133" s="1170">
        <f t="shared" si="15"/>
        <v>0</v>
      </c>
      <c r="F133" s="1645" t="s">
        <v>997</v>
      </c>
      <c r="G133" s="1170">
        <f t="shared" si="20"/>
        <v>0</v>
      </c>
      <c r="H133" s="1646">
        <f t="shared" si="21"/>
        <v>0</v>
      </c>
      <c r="I133" s="1191">
        <f>+'O5 Details by Class &amp; Accounts'!E133</f>
        <v>0</v>
      </c>
      <c r="J133" s="1647">
        <f t="shared" si="18"/>
        <v>0</v>
      </c>
      <c r="K133" s="1648">
        <f>+'O4 Summary by Class &amp; Accounts'!D133</f>
        <v>0</v>
      </c>
      <c r="L133" s="1647">
        <f t="shared" si="19"/>
        <v>0</v>
      </c>
      <c r="M133" s="1649"/>
      <c r="N133" s="1649"/>
      <c r="O133" s="1649"/>
      <c r="P133" s="1650"/>
      <c r="Q133" s="1650"/>
      <c r="R133" s="1650"/>
      <c r="S133" s="1650"/>
      <c r="T133" s="1650"/>
      <c r="U133" s="1651" t="s">
        <v>997</v>
      </c>
      <c r="W133" s="2086">
        <v>1850</v>
      </c>
    </row>
    <row r="134" spans="1:23" ht="25.5">
      <c r="A134" s="1635">
        <v>5040</v>
      </c>
      <c r="B134" s="1175" t="s">
        <v>1470</v>
      </c>
      <c r="C134" s="1170">
        <f>+'I3 TB Data'!H352</f>
        <v>0</v>
      </c>
      <c r="D134" s="1170"/>
      <c r="E134" s="1170">
        <f t="shared" si="15"/>
        <v>0</v>
      </c>
      <c r="F134" s="1645" t="s">
        <v>997</v>
      </c>
      <c r="G134" s="1170">
        <f t="shared" si="20"/>
        <v>0</v>
      </c>
      <c r="H134" s="1646">
        <f t="shared" si="21"/>
        <v>0</v>
      </c>
      <c r="I134" s="1191">
        <f>+'O5 Details by Class &amp; Accounts'!E134</f>
        <v>0</v>
      </c>
      <c r="J134" s="1647">
        <f t="shared" si="18"/>
        <v>0</v>
      </c>
      <c r="K134" s="1648">
        <f>+'O4 Summary by Class &amp; Accounts'!D134</f>
        <v>0</v>
      </c>
      <c r="L134" s="1647">
        <f t="shared" si="19"/>
        <v>0</v>
      </c>
      <c r="M134" s="1649"/>
      <c r="N134" s="1649"/>
      <c r="O134" s="1649"/>
      <c r="P134" s="1650"/>
      <c r="Q134" s="1650"/>
      <c r="R134" s="1650"/>
      <c r="S134" s="1650"/>
      <c r="T134" s="1650"/>
      <c r="U134" s="1651" t="s">
        <v>997</v>
      </c>
      <c r="W134" s="2086" t="s">
        <v>564</v>
      </c>
    </row>
    <row r="135" spans="1:23" ht="25.5">
      <c r="A135" s="1635">
        <v>5045</v>
      </c>
      <c r="B135" s="1175" t="s">
        <v>932</v>
      </c>
      <c r="C135" s="1170">
        <f>+'I3 TB Data'!H353</f>
        <v>0</v>
      </c>
      <c r="D135" s="1170"/>
      <c r="E135" s="1170">
        <f t="shared" si="15"/>
        <v>0</v>
      </c>
      <c r="F135" s="1645" t="s">
        <v>997</v>
      </c>
      <c r="G135" s="1170">
        <f t="shared" si="20"/>
        <v>0</v>
      </c>
      <c r="H135" s="1646">
        <f t="shared" si="21"/>
        <v>0</v>
      </c>
      <c r="I135" s="1191">
        <f>+'O5 Details by Class &amp; Accounts'!E135</f>
        <v>0</v>
      </c>
      <c r="J135" s="1647">
        <f t="shared" si="18"/>
        <v>0</v>
      </c>
      <c r="K135" s="1648">
        <f>+'O4 Summary by Class &amp; Accounts'!D135</f>
        <v>0</v>
      </c>
      <c r="L135" s="1647">
        <f t="shared" si="19"/>
        <v>0</v>
      </c>
      <c r="M135" s="1649"/>
      <c r="N135" s="1649"/>
      <c r="O135" s="1649"/>
      <c r="P135" s="1650"/>
      <c r="Q135" s="1650"/>
      <c r="R135" s="1650"/>
      <c r="S135" s="1650"/>
      <c r="T135" s="1650"/>
      <c r="U135" s="1651" t="s">
        <v>997</v>
      </c>
      <c r="W135" s="2086" t="s">
        <v>564</v>
      </c>
    </row>
    <row r="136" spans="1:23" ht="25.5">
      <c r="A136" s="1635">
        <v>5050</v>
      </c>
      <c r="B136" s="1175" t="s">
        <v>597</v>
      </c>
      <c r="C136" s="1170">
        <f>+'I3 TB Data'!H354</f>
        <v>0</v>
      </c>
      <c r="D136" s="1170"/>
      <c r="E136" s="1170">
        <f t="shared" si="15"/>
        <v>0</v>
      </c>
      <c r="F136" s="1645" t="s">
        <v>997</v>
      </c>
      <c r="G136" s="1170">
        <f t="shared" si="20"/>
        <v>0</v>
      </c>
      <c r="H136" s="1646">
        <f t="shared" si="21"/>
        <v>0</v>
      </c>
      <c r="I136" s="1191">
        <f>+'O5 Details by Class &amp; Accounts'!E136</f>
        <v>0</v>
      </c>
      <c r="J136" s="1647">
        <f t="shared" si="18"/>
        <v>0</v>
      </c>
      <c r="K136" s="1648">
        <f>+'O4 Summary by Class &amp; Accounts'!D136</f>
        <v>0</v>
      </c>
      <c r="L136" s="1647">
        <f t="shared" si="19"/>
        <v>0</v>
      </c>
      <c r="M136" s="1649"/>
      <c r="N136" s="1649"/>
      <c r="O136" s="1649"/>
      <c r="P136" s="1650"/>
      <c r="Q136" s="1650"/>
      <c r="R136" s="1650"/>
      <c r="S136" s="1650"/>
      <c r="T136" s="1650"/>
      <c r="U136" s="1651" t="s">
        <v>997</v>
      </c>
      <c r="W136" s="2086" t="s">
        <v>564</v>
      </c>
    </row>
    <row r="137" spans="1:23" ht="25.5">
      <c r="A137" s="1635">
        <v>5055</v>
      </c>
      <c r="B137" s="1175" t="s">
        <v>751</v>
      </c>
      <c r="C137" s="1170">
        <f>+'I3 TB Data'!H355</f>
        <v>0</v>
      </c>
      <c r="D137" s="1170"/>
      <c r="E137" s="1170">
        <f t="shared" si="15"/>
        <v>0</v>
      </c>
      <c r="F137" s="1645" t="s">
        <v>997</v>
      </c>
      <c r="G137" s="1170">
        <f t="shared" si="20"/>
        <v>0</v>
      </c>
      <c r="H137" s="1646">
        <f t="shared" si="21"/>
        <v>0</v>
      </c>
      <c r="I137" s="1191">
        <f>+'O5 Details by Class &amp; Accounts'!E137</f>
        <v>0</v>
      </c>
      <c r="J137" s="1647">
        <f t="shared" si="18"/>
        <v>0</v>
      </c>
      <c r="K137" s="1648">
        <f>+'O4 Summary by Class &amp; Accounts'!D137</f>
        <v>0</v>
      </c>
      <c r="L137" s="1647">
        <f t="shared" si="19"/>
        <v>0</v>
      </c>
      <c r="M137" s="1649"/>
      <c r="N137" s="1649"/>
      <c r="O137" s="1649"/>
      <c r="P137" s="1650"/>
      <c r="Q137" s="1650"/>
      <c r="R137" s="1650"/>
      <c r="S137" s="1650"/>
      <c r="T137" s="1650"/>
      <c r="U137" s="1651" t="s">
        <v>997</v>
      </c>
      <c r="W137" s="2086">
        <v>1850</v>
      </c>
    </row>
    <row r="138" spans="1:23" ht="12.75">
      <c r="A138" s="1635">
        <v>5065</v>
      </c>
      <c r="B138" s="1175" t="s">
        <v>926</v>
      </c>
      <c r="C138" s="1170">
        <f>+'I3 TB Data'!H357</f>
        <v>0</v>
      </c>
      <c r="D138" s="1170"/>
      <c r="E138" s="1170">
        <f t="shared" si="15"/>
        <v>0</v>
      </c>
      <c r="F138" s="1645" t="s">
        <v>997</v>
      </c>
      <c r="G138" s="1170">
        <f t="shared" si="20"/>
        <v>0</v>
      </c>
      <c r="H138" s="1646">
        <f t="shared" si="21"/>
        <v>0</v>
      </c>
      <c r="I138" s="1191">
        <f>+'O5 Details by Class &amp; Accounts'!E138</f>
        <v>0</v>
      </c>
      <c r="J138" s="1647">
        <f t="shared" si="18"/>
        <v>0</v>
      </c>
      <c r="K138" s="1648">
        <f>+'O4 Summary by Class &amp; Accounts'!D138</f>
        <v>0</v>
      </c>
      <c r="L138" s="1647">
        <f t="shared" si="19"/>
        <v>0</v>
      </c>
      <c r="M138" s="1649"/>
      <c r="N138" s="1649"/>
      <c r="O138" s="1649"/>
      <c r="P138" s="1650"/>
      <c r="Q138" s="1650"/>
      <c r="R138" s="1650"/>
      <c r="S138" s="1650"/>
      <c r="T138" s="1650"/>
      <c r="U138" s="1651" t="s">
        <v>997</v>
      </c>
      <c r="W138" s="2086" t="s">
        <v>1215</v>
      </c>
    </row>
    <row r="139" spans="1:23" ht="12.75">
      <c r="A139" s="1635">
        <v>5070</v>
      </c>
      <c r="B139" s="1175" t="s">
        <v>927</v>
      </c>
      <c r="C139" s="1170">
        <f>+'I3 TB Data'!H358</f>
        <v>2000</v>
      </c>
      <c r="D139" s="1170"/>
      <c r="E139" s="1170">
        <f t="shared" si="15"/>
        <v>2000</v>
      </c>
      <c r="F139" s="1645" t="s">
        <v>997</v>
      </c>
      <c r="G139" s="1170">
        <f t="shared" si="20"/>
        <v>0</v>
      </c>
      <c r="H139" s="1646">
        <f t="shared" si="21"/>
        <v>2000</v>
      </c>
      <c r="I139" s="1191">
        <f>+'O5 Details by Class &amp; Accounts'!E139</f>
        <v>2000</v>
      </c>
      <c r="J139" s="1647">
        <f t="shared" si="18"/>
        <v>0</v>
      </c>
      <c r="K139" s="1648">
        <f>+'O4 Summary by Class &amp; Accounts'!D139</f>
        <v>2000</v>
      </c>
      <c r="L139" s="1647">
        <f t="shared" si="19"/>
        <v>0</v>
      </c>
      <c r="M139" s="1649"/>
      <c r="N139" s="1649"/>
      <c r="O139" s="1649"/>
      <c r="P139" s="1650"/>
      <c r="Q139" s="1650"/>
      <c r="R139" s="1650"/>
      <c r="S139" s="1650"/>
      <c r="T139" s="1650"/>
      <c r="U139" s="1651" t="s">
        <v>997</v>
      </c>
      <c r="W139" s="2086" t="s">
        <v>1144</v>
      </c>
    </row>
    <row r="140" spans="1:23" ht="25.5">
      <c r="A140" s="1635">
        <v>5075</v>
      </c>
      <c r="B140" s="1175" t="s">
        <v>928</v>
      </c>
      <c r="C140" s="1170">
        <f>+'I3 TB Data'!H359</f>
        <v>0</v>
      </c>
      <c r="D140" s="1170"/>
      <c r="E140" s="1170">
        <f t="shared" si="15"/>
        <v>0</v>
      </c>
      <c r="F140" s="1645" t="s">
        <v>997</v>
      </c>
      <c r="G140" s="1170">
        <f t="shared" si="20"/>
        <v>0</v>
      </c>
      <c r="H140" s="1646">
        <f t="shared" si="21"/>
        <v>0</v>
      </c>
      <c r="I140" s="1191">
        <f>+'O5 Details by Class &amp; Accounts'!E140</f>
        <v>0</v>
      </c>
      <c r="J140" s="1647">
        <f t="shared" si="18"/>
        <v>0</v>
      </c>
      <c r="K140" s="1648">
        <f>+'O4 Summary by Class &amp; Accounts'!D140</f>
        <v>0</v>
      </c>
      <c r="L140" s="1647">
        <f t="shared" si="19"/>
        <v>0</v>
      </c>
      <c r="M140" s="1649"/>
      <c r="N140" s="1649"/>
      <c r="O140" s="1649"/>
      <c r="P140" s="1650"/>
      <c r="Q140" s="1650"/>
      <c r="R140" s="1650"/>
      <c r="S140" s="1650"/>
      <c r="T140" s="1650"/>
      <c r="U140" s="1651" t="s">
        <v>997</v>
      </c>
      <c r="W140" s="2086" t="s">
        <v>1144</v>
      </c>
    </row>
    <row r="141" spans="1:23" ht="12.75">
      <c r="A141" s="1635">
        <v>5085</v>
      </c>
      <c r="B141" s="1175" t="s">
        <v>909</v>
      </c>
      <c r="C141" s="1170">
        <f>+'I3 TB Data'!H360</f>
        <v>0</v>
      </c>
      <c r="D141" s="1170"/>
      <c r="E141" s="1170">
        <f t="shared" si="15"/>
        <v>0</v>
      </c>
      <c r="F141" s="1645" t="s">
        <v>997</v>
      </c>
      <c r="G141" s="1170">
        <f t="shared" si="20"/>
        <v>0</v>
      </c>
      <c r="H141" s="1646">
        <f t="shared" si="21"/>
        <v>0</v>
      </c>
      <c r="I141" s="1191">
        <f>+'O5 Details by Class &amp; Accounts'!E141</f>
        <v>0</v>
      </c>
      <c r="J141" s="1647">
        <f t="shared" si="18"/>
        <v>0</v>
      </c>
      <c r="K141" s="1648">
        <f>+'O4 Summary by Class &amp; Accounts'!D141</f>
        <v>0</v>
      </c>
      <c r="L141" s="1647">
        <f t="shared" si="19"/>
        <v>0</v>
      </c>
      <c r="M141" s="1649"/>
      <c r="N141" s="1649"/>
      <c r="O141" s="1649"/>
      <c r="P141" s="1650"/>
      <c r="Q141" s="1650"/>
      <c r="R141" s="1650"/>
      <c r="S141" s="1650"/>
      <c r="T141" s="1650"/>
      <c r="U141" s="1651" t="s">
        <v>997</v>
      </c>
      <c r="W141" s="2086" t="s">
        <v>61</v>
      </c>
    </row>
    <row r="142" spans="1:23" ht="25.5">
      <c r="A142" s="1635">
        <v>5090</v>
      </c>
      <c r="B142" s="1175" t="s">
        <v>910</v>
      </c>
      <c r="C142" s="1170">
        <f>+'I3 TB Data'!H361</f>
        <v>0</v>
      </c>
      <c r="D142" s="1170"/>
      <c r="E142" s="1170">
        <f t="shared" si="15"/>
        <v>0</v>
      </c>
      <c r="F142" s="1645" t="s">
        <v>997</v>
      </c>
      <c r="G142" s="1170">
        <f t="shared" si="20"/>
        <v>0</v>
      </c>
      <c r="H142" s="1646">
        <f t="shared" si="21"/>
        <v>0</v>
      </c>
      <c r="I142" s="1191">
        <f>+'O5 Details by Class &amp; Accounts'!E142</f>
        <v>0</v>
      </c>
      <c r="J142" s="1647">
        <f t="shared" si="18"/>
        <v>0</v>
      </c>
      <c r="K142" s="1648">
        <f>+'O4 Summary by Class &amp; Accounts'!D142</f>
        <v>0</v>
      </c>
      <c r="L142" s="1647">
        <f t="shared" si="19"/>
        <v>0</v>
      </c>
      <c r="M142" s="1649"/>
      <c r="N142" s="1649"/>
      <c r="O142" s="1649"/>
      <c r="P142" s="1650"/>
      <c r="Q142" s="1650"/>
      <c r="R142" s="1650"/>
      <c r="S142" s="1650"/>
      <c r="T142" s="1650"/>
      <c r="U142" s="1651" t="s">
        <v>997</v>
      </c>
      <c r="W142" s="2086" t="s">
        <v>564</v>
      </c>
    </row>
    <row r="143" spans="1:23" ht="25.5">
      <c r="A143" s="1635">
        <v>5095</v>
      </c>
      <c r="B143" s="1175" t="s">
        <v>911</v>
      </c>
      <c r="C143" s="1170">
        <f>+'I3 TB Data'!H362</f>
        <v>0</v>
      </c>
      <c r="D143" s="1170"/>
      <c r="E143" s="1170">
        <f t="shared" si="15"/>
        <v>0</v>
      </c>
      <c r="F143" s="1645" t="s">
        <v>997</v>
      </c>
      <c r="G143" s="1170">
        <f t="shared" si="20"/>
        <v>0</v>
      </c>
      <c r="H143" s="1646">
        <f t="shared" si="21"/>
        <v>0</v>
      </c>
      <c r="I143" s="1191">
        <f>+'O5 Details by Class &amp; Accounts'!E143</f>
        <v>0</v>
      </c>
      <c r="J143" s="1647">
        <f t="shared" si="18"/>
        <v>0</v>
      </c>
      <c r="K143" s="1648">
        <f>+'O4 Summary by Class &amp; Accounts'!D143</f>
        <v>0</v>
      </c>
      <c r="L143" s="1647">
        <f t="shared" si="19"/>
        <v>0</v>
      </c>
      <c r="M143" s="1649"/>
      <c r="N143" s="1649"/>
      <c r="O143" s="1649"/>
      <c r="P143" s="1650"/>
      <c r="Q143" s="1650"/>
      <c r="R143" s="1650"/>
      <c r="S143" s="1650"/>
      <c r="T143" s="1650"/>
      <c r="U143" s="1651" t="s">
        <v>997</v>
      </c>
      <c r="W143" s="2086" t="s">
        <v>563</v>
      </c>
    </row>
    <row r="144" spans="1:23" ht="12.75">
      <c r="A144" s="1637">
        <v>5096</v>
      </c>
      <c r="B144" s="451" t="s">
        <v>744</v>
      </c>
      <c r="C144" s="1170">
        <f>+'I3 TB Data'!H363</f>
        <v>0</v>
      </c>
      <c r="D144" s="1170"/>
      <c r="E144" s="1170">
        <f t="shared" si="15"/>
        <v>0</v>
      </c>
      <c r="F144" s="1645" t="s">
        <v>997</v>
      </c>
      <c r="G144" s="1170">
        <f t="shared" si="20"/>
        <v>0</v>
      </c>
      <c r="H144" s="1646">
        <f t="shared" si="21"/>
        <v>0</v>
      </c>
      <c r="I144" s="1191">
        <f>+'O5 Details by Class &amp; Accounts'!E144</f>
        <v>0</v>
      </c>
      <c r="J144" s="1647">
        <f t="shared" si="18"/>
        <v>0</v>
      </c>
      <c r="K144" s="1648">
        <f>+'O4 Summary by Class &amp; Accounts'!D144</f>
        <v>0</v>
      </c>
      <c r="L144" s="1647">
        <f t="shared" si="19"/>
        <v>0</v>
      </c>
      <c r="M144" s="1652"/>
      <c r="N144" s="1652"/>
      <c r="O144" s="1652"/>
      <c r="P144" s="1650"/>
      <c r="Q144" s="1650"/>
      <c r="R144" s="1650"/>
      <c r="S144" s="1650"/>
      <c r="T144" s="1650"/>
      <c r="U144" s="1651" t="s">
        <v>997</v>
      </c>
      <c r="W144" s="2086" t="s">
        <v>288</v>
      </c>
    </row>
    <row r="145" spans="1:23" ht="12.75">
      <c r="A145" s="1635">
        <v>5105</v>
      </c>
      <c r="B145" s="1175" t="s">
        <v>675</v>
      </c>
      <c r="C145" s="1170">
        <f>+'I3 TB Data'!H364</f>
        <v>0</v>
      </c>
      <c r="D145" s="1170"/>
      <c r="E145" s="1170">
        <f t="shared" si="15"/>
        <v>0</v>
      </c>
      <c r="F145" s="1645" t="s">
        <v>997</v>
      </c>
      <c r="G145" s="1170">
        <f t="shared" si="20"/>
        <v>0</v>
      </c>
      <c r="H145" s="1646">
        <f t="shared" si="21"/>
        <v>0</v>
      </c>
      <c r="I145" s="1191">
        <f>+'O5 Details by Class &amp; Accounts'!E145</f>
        <v>0</v>
      </c>
      <c r="J145" s="1647">
        <f t="shared" si="18"/>
        <v>0</v>
      </c>
      <c r="K145" s="1648">
        <f>+'O4 Summary by Class &amp; Accounts'!D145</f>
        <v>0</v>
      </c>
      <c r="L145" s="1647">
        <f t="shared" si="19"/>
        <v>0</v>
      </c>
      <c r="M145" s="1649"/>
      <c r="N145" s="1649"/>
      <c r="O145" s="1649"/>
      <c r="P145" s="1650"/>
      <c r="Q145" s="1650"/>
      <c r="R145" s="1650"/>
      <c r="S145" s="1650"/>
      <c r="T145" s="1650"/>
      <c r="U145" s="1651" t="s">
        <v>997</v>
      </c>
      <c r="W145" s="2086" t="s">
        <v>61</v>
      </c>
    </row>
    <row r="146" spans="1:23" ht="25.5">
      <c r="A146" s="1635">
        <v>5110</v>
      </c>
      <c r="B146" s="1175" t="s">
        <v>745</v>
      </c>
      <c r="C146" s="1170">
        <f>+'I3 TB Data'!H365</f>
        <v>0</v>
      </c>
      <c r="D146" s="1170"/>
      <c r="E146" s="1170">
        <f t="shared" ref="E146:E196" si="22">+SUM(C146:D146)</f>
        <v>0</v>
      </c>
      <c r="F146" s="1645" t="s">
        <v>997</v>
      </c>
      <c r="G146" s="1170">
        <f t="shared" si="20"/>
        <v>0</v>
      </c>
      <c r="H146" s="1646">
        <f t="shared" si="21"/>
        <v>0</v>
      </c>
      <c r="I146" s="1191">
        <f>+'O5 Details by Class &amp; Accounts'!E146</f>
        <v>0</v>
      </c>
      <c r="J146" s="1647">
        <f t="shared" si="18"/>
        <v>0</v>
      </c>
      <c r="K146" s="1648">
        <f>+'O4 Summary by Class &amp; Accounts'!D146</f>
        <v>0</v>
      </c>
      <c r="L146" s="1647">
        <f t="shared" si="19"/>
        <v>0</v>
      </c>
      <c r="M146" s="1649"/>
      <c r="N146" s="1649"/>
      <c r="O146" s="1649"/>
      <c r="P146" s="1650"/>
      <c r="Q146" s="1650"/>
      <c r="R146" s="1650"/>
      <c r="S146" s="1650"/>
      <c r="T146" s="1650"/>
      <c r="U146" s="1651" t="s">
        <v>997</v>
      </c>
      <c r="W146" s="2086">
        <v>1808</v>
      </c>
    </row>
    <row r="147" spans="1:23" ht="25.5">
      <c r="A147" s="1635">
        <v>5112</v>
      </c>
      <c r="B147" s="1175" t="s">
        <v>709</v>
      </c>
      <c r="C147" s="1170">
        <f>+'I3 TB Data'!H366</f>
        <v>0</v>
      </c>
      <c r="D147" s="1170"/>
      <c r="E147" s="1170">
        <f t="shared" si="22"/>
        <v>0</v>
      </c>
      <c r="F147" s="1645" t="s">
        <v>997</v>
      </c>
      <c r="G147" s="1170">
        <f t="shared" si="20"/>
        <v>0</v>
      </c>
      <c r="H147" s="1646">
        <f t="shared" si="21"/>
        <v>0</v>
      </c>
      <c r="I147" s="1191">
        <f>+'O5 Details by Class &amp; Accounts'!E147</f>
        <v>0</v>
      </c>
      <c r="J147" s="1647">
        <f t="shared" si="18"/>
        <v>0</v>
      </c>
      <c r="K147" s="1648">
        <f>+'O4 Summary by Class &amp; Accounts'!D147</f>
        <v>0</v>
      </c>
      <c r="L147" s="1647">
        <f t="shared" si="19"/>
        <v>0</v>
      </c>
      <c r="M147" s="1649"/>
      <c r="N147" s="1649"/>
      <c r="O147" s="1649"/>
      <c r="P147" s="1650"/>
      <c r="Q147" s="1650"/>
      <c r="R147" s="1650"/>
      <c r="S147" s="1650"/>
      <c r="T147" s="1650"/>
      <c r="U147" s="1651" t="s">
        <v>997</v>
      </c>
      <c r="W147" s="2086">
        <v>1815</v>
      </c>
    </row>
    <row r="148" spans="1:23" ht="25.5">
      <c r="A148" s="1635">
        <v>5114</v>
      </c>
      <c r="B148" s="1175" t="s">
        <v>1473</v>
      </c>
      <c r="C148" s="1170">
        <f>+'I3 TB Data'!H367</f>
        <v>0</v>
      </c>
      <c r="D148" s="1170"/>
      <c r="E148" s="1170">
        <f t="shared" si="22"/>
        <v>0</v>
      </c>
      <c r="F148" s="1645" t="s">
        <v>997</v>
      </c>
      <c r="G148" s="1170">
        <f t="shared" si="20"/>
        <v>0</v>
      </c>
      <c r="H148" s="1646">
        <f t="shared" si="21"/>
        <v>0</v>
      </c>
      <c r="I148" s="1191">
        <f>+'O5 Details by Class &amp; Accounts'!E148</f>
        <v>0</v>
      </c>
      <c r="J148" s="1647">
        <f t="shared" si="18"/>
        <v>0</v>
      </c>
      <c r="K148" s="1648">
        <f>+'O4 Summary by Class &amp; Accounts'!D148</f>
        <v>0</v>
      </c>
      <c r="L148" s="1647">
        <f t="shared" si="19"/>
        <v>0</v>
      </c>
      <c r="M148" s="1649"/>
      <c r="N148" s="1649"/>
      <c r="O148" s="1649"/>
      <c r="P148" s="1650"/>
      <c r="Q148" s="1650"/>
      <c r="R148" s="1650"/>
      <c r="S148" s="1650"/>
      <c r="T148" s="1650"/>
      <c r="U148" s="1651" t="s">
        <v>997</v>
      </c>
      <c r="W148" s="2086">
        <v>1820</v>
      </c>
    </row>
    <row r="149" spans="1:23" ht="25.5">
      <c r="A149" s="1635">
        <v>5120</v>
      </c>
      <c r="B149" s="1175" t="s">
        <v>1474</v>
      </c>
      <c r="C149" s="1170">
        <f>+'I3 TB Data'!H368</f>
        <v>396000</v>
      </c>
      <c r="D149" s="1170"/>
      <c r="E149" s="1170">
        <f t="shared" si="22"/>
        <v>396000</v>
      </c>
      <c r="F149" s="1645" t="s">
        <v>997</v>
      </c>
      <c r="G149" s="1170">
        <f t="shared" si="20"/>
        <v>0</v>
      </c>
      <c r="H149" s="1646">
        <f t="shared" si="21"/>
        <v>396000</v>
      </c>
      <c r="I149" s="1191">
        <f>+'O5 Details by Class &amp; Accounts'!E149</f>
        <v>396000</v>
      </c>
      <c r="J149" s="1647">
        <f t="shared" si="18"/>
        <v>0</v>
      </c>
      <c r="K149" s="1648">
        <f>+'O4 Summary by Class &amp; Accounts'!D149</f>
        <v>395999.99999999994</v>
      </c>
      <c r="L149" s="1647">
        <f t="shared" si="19"/>
        <v>0</v>
      </c>
      <c r="M149" s="1649"/>
      <c r="N149" s="1649"/>
      <c r="O149" s="1649"/>
      <c r="P149" s="1650"/>
      <c r="Q149" s="1650"/>
      <c r="R149" s="1650"/>
      <c r="S149" s="1650"/>
      <c r="T149" s="1650"/>
      <c r="U149" s="1651" t="s">
        <v>997</v>
      </c>
      <c r="W149" s="2086">
        <v>1830</v>
      </c>
    </row>
    <row r="150" spans="1:23" ht="25.5">
      <c r="A150" s="1635">
        <v>5125</v>
      </c>
      <c r="B150" s="1175" t="s">
        <v>711</v>
      </c>
      <c r="C150" s="1170">
        <f>+'I3 TB Data'!H369</f>
        <v>102000</v>
      </c>
      <c r="D150" s="1170"/>
      <c r="E150" s="1170">
        <f t="shared" si="22"/>
        <v>102000</v>
      </c>
      <c r="F150" s="1645" t="s">
        <v>997</v>
      </c>
      <c r="G150" s="1170">
        <f t="shared" si="20"/>
        <v>0</v>
      </c>
      <c r="H150" s="1646">
        <f t="shared" si="21"/>
        <v>102000</v>
      </c>
      <c r="I150" s="1191">
        <f>+'O5 Details by Class &amp; Accounts'!E150</f>
        <v>102000</v>
      </c>
      <c r="J150" s="1647">
        <f t="shared" si="18"/>
        <v>0</v>
      </c>
      <c r="K150" s="1648">
        <f>+'O4 Summary by Class &amp; Accounts'!D150</f>
        <v>102000.00000000001</v>
      </c>
      <c r="L150" s="1647">
        <f t="shared" si="19"/>
        <v>0</v>
      </c>
      <c r="M150" s="1649"/>
      <c r="N150" s="1649"/>
      <c r="O150" s="1649"/>
      <c r="P150" s="1650"/>
      <c r="Q150" s="1650"/>
      <c r="R150" s="1650"/>
      <c r="S150" s="1650"/>
      <c r="T150" s="1650"/>
      <c r="U150" s="1651" t="s">
        <v>997</v>
      </c>
      <c r="W150" s="2086">
        <v>1835</v>
      </c>
    </row>
    <row r="151" spans="1:23" ht="12.75">
      <c r="A151" s="1635">
        <v>5130</v>
      </c>
      <c r="B151" s="1175" t="s">
        <v>1475</v>
      </c>
      <c r="C151" s="1170">
        <f>+'I3 TB Data'!H370</f>
        <v>0</v>
      </c>
      <c r="D151" s="1170"/>
      <c r="E151" s="1170">
        <f t="shared" si="22"/>
        <v>0</v>
      </c>
      <c r="F151" s="1645" t="s">
        <v>997</v>
      </c>
      <c r="G151" s="1170">
        <f t="shared" si="20"/>
        <v>0</v>
      </c>
      <c r="H151" s="1646">
        <f t="shared" si="21"/>
        <v>0</v>
      </c>
      <c r="I151" s="1191">
        <f>+'O5 Details by Class &amp; Accounts'!E151</f>
        <v>0</v>
      </c>
      <c r="J151" s="1647">
        <f t="shared" si="18"/>
        <v>0</v>
      </c>
      <c r="K151" s="1648">
        <f>+'O4 Summary by Class &amp; Accounts'!D151</f>
        <v>0</v>
      </c>
      <c r="L151" s="1647">
        <f t="shared" si="19"/>
        <v>0</v>
      </c>
      <c r="M151" s="1649"/>
      <c r="N151" s="1649"/>
      <c r="O151" s="1649"/>
      <c r="P151" s="1650"/>
      <c r="Q151" s="1650"/>
      <c r="R151" s="1650"/>
      <c r="S151" s="1650"/>
      <c r="T151" s="1650"/>
      <c r="U151" s="1651" t="s">
        <v>997</v>
      </c>
      <c r="W151" s="2086">
        <v>1855</v>
      </c>
    </row>
    <row r="152" spans="1:23" ht="25.5">
      <c r="A152" s="1635">
        <v>5135</v>
      </c>
      <c r="B152" s="1175" t="s">
        <v>1476</v>
      </c>
      <c r="C152" s="1170">
        <f>+'I3 TB Data'!H371</f>
        <v>0</v>
      </c>
      <c r="D152" s="1170"/>
      <c r="E152" s="1170">
        <f t="shared" si="22"/>
        <v>0</v>
      </c>
      <c r="F152" s="1645" t="s">
        <v>997</v>
      </c>
      <c r="G152" s="1170">
        <f t="shared" si="20"/>
        <v>0</v>
      </c>
      <c r="H152" s="1646">
        <f t="shared" si="21"/>
        <v>0</v>
      </c>
      <c r="I152" s="1191">
        <f>+'O5 Details by Class &amp; Accounts'!E152</f>
        <v>0</v>
      </c>
      <c r="J152" s="1647">
        <f t="shared" si="18"/>
        <v>0</v>
      </c>
      <c r="K152" s="1648">
        <f>+'O4 Summary by Class &amp; Accounts'!D152</f>
        <v>0</v>
      </c>
      <c r="L152" s="1647">
        <f t="shared" si="19"/>
        <v>0</v>
      </c>
      <c r="M152" s="1649"/>
      <c r="N152" s="1649"/>
      <c r="O152" s="1649"/>
      <c r="P152" s="1650"/>
      <c r="Q152" s="1650"/>
      <c r="R152" s="1650"/>
      <c r="S152" s="1650"/>
      <c r="T152" s="1650"/>
      <c r="U152" s="1651" t="s">
        <v>997</v>
      </c>
      <c r="W152" s="2086" t="s">
        <v>563</v>
      </c>
    </row>
    <row r="153" spans="1:23" ht="12.75">
      <c r="A153" s="1635">
        <v>5145</v>
      </c>
      <c r="B153" s="1175" t="s">
        <v>1477</v>
      </c>
      <c r="C153" s="1170">
        <f>+'I3 TB Data'!H372</f>
        <v>98000</v>
      </c>
      <c r="D153" s="1170"/>
      <c r="E153" s="1170">
        <f t="shared" si="22"/>
        <v>98000</v>
      </c>
      <c r="F153" s="1645" t="s">
        <v>997</v>
      </c>
      <c r="G153" s="1170">
        <f t="shared" si="20"/>
        <v>0</v>
      </c>
      <c r="H153" s="1646">
        <f t="shared" si="21"/>
        <v>98000</v>
      </c>
      <c r="I153" s="1191">
        <f>+'O5 Details by Class &amp; Accounts'!E153</f>
        <v>98000</v>
      </c>
      <c r="J153" s="1647">
        <f t="shared" si="18"/>
        <v>0</v>
      </c>
      <c r="K153" s="1648">
        <f>+'O4 Summary by Class &amp; Accounts'!D153</f>
        <v>98000</v>
      </c>
      <c r="L153" s="1647">
        <f t="shared" si="19"/>
        <v>0</v>
      </c>
      <c r="M153" s="1649"/>
      <c r="N153" s="1649"/>
      <c r="O153" s="1649"/>
      <c r="P153" s="1650"/>
      <c r="Q153" s="1650"/>
      <c r="R153" s="1650"/>
      <c r="S153" s="1650"/>
      <c r="T153" s="1650"/>
      <c r="U153" s="1651" t="s">
        <v>997</v>
      </c>
      <c r="W153" s="2086">
        <v>1840</v>
      </c>
    </row>
    <row r="154" spans="1:23" ht="25.5">
      <c r="A154" s="1635">
        <v>5150</v>
      </c>
      <c r="B154" s="1175" t="s">
        <v>1478</v>
      </c>
      <c r="C154" s="1170">
        <f>+'I3 TB Data'!H373</f>
        <v>0</v>
      </c>
      <c r="D154" s="1170"/>
      <c r="E154" s="1170">
        <f t="shared" si="22"/>
        <v>0</v>
      </c>
      <c r="F154" s="1645" t="s">
        <v>997</v>
      </c>
      <c r="G154" s="1170">
        <f t="shared" si="20"/>
        <v>0</v>
      </c>
      <c r="H154" s="1646">
        <f t="shared" si="21"/>
        <v>0</v>
      </c>
      <c r="I154" s="1191">
        <f>+'O5 Details by Class &amp; Accounts'!E154</f>
        <v>0</v>
      </c>
      <c r="J154" s="1647">
        <f t="shared" si="18"/>
        <v>0</v>
      </c>
      <c r="K154" s="1648">
        <f>+'O4 Summary by Class &amp; Accounts'!D154</f>
        <v>0</v>
      </c>
      <c r="L154" s="1647">
        <f t="shared" si="19"/>
        <v>0</v>
      </c>
      <c r="M154" s="1649"/>
      <c r="N154" s="1649"/>
      <c r="O154" s="1649"/>
      <c r="P154" s="1650"/>
      <c r="Q154" s="1650"/>
      <c r="R154" s="1650"/>
      <c r="S154" s="1650"/>
      <c r="T154" s="1650"/>
      <c r="U154" s="1651" t="s">
        <v>997</v>
      </c>
      <c r="W154" s="2086">
        <v>1845</v>
      </c>
    </row>
    <row r="155" spans="1:23" ht="12.75">
      <c r="A155" s="1635">
        <v>5155</v>
      </c>
      <c r="B155" s="1175" t="s">
        <v>1479</v>
      </c>
      <c r="C155" s="1170">
        <f>+'I3 TB Data'!H374</f>
        <v>0</v>
      </c>
      <c r="D155" s="1170"/>
      <c r="E155" s="1170">
        <f t="shared" si="22"/>
        <v>0</v>
      </c>
      <c r="F155" s="1645" t="s">
        <v>997</v>
      </c>
      <c r="G155" s="1170">
        <f t="shared" ref="G155:G186" si="23">+IF((F155=" "),0,E155)</f>
        <v>0</v>
      </c>
      <c r="H155" s="1646">
        <f t="shared" ref="H155:H186" si="24">+IF((F155=" "),E155,0)</f>
        <v>0</v>
      </c>
      <c r="I155" s="1191">
        <f>+'O5 Details by Class &amp; Accounts'!E155</f>
        <v>0</v>
      </c>
      <c r="J155" s="1647">
        <f t="shared" si="18"/>
        <v>0</v>
      </c>
      <c r="K155" s="1648">
        <f>+'O4 Summary by Class &amp; Accounts'!D155</f>
        <v>0</v>
      </c>
      <c r="L155" s="1647">
        <f t="shared" si="19"/>
        <v>0</v>
      </c>
      <c r="M155" s="1649"/>
      <c r="N155" s="1649"/>
      <c r="O155" s="1649"/>
      <c r="P155" s="1650"/>
      <c r="Q155" s="1650"/>
      <c r="R155" s="1650"/>
      <c r="S155" s="1650"/>
      <c r="T155" s="1650"/>
      <c r="U155" s="1651" t="s">
        <v>997</v>
      </c>
      <c r="W155" s="2086">
        <v>1855</v>
      </c>
    </row>
    <row r="156" spans="1:23" ht="12.75">
      <c r="A156" s="1635">
        <v>5160</v>
      </c>
      <c r="B156" s="1175" t="s">
        <v>1480</v>
      </c>
      <c r="C156" s="1170">
        <f>+'I3 TB Data'!H375</f>
        <v>56000</v>
      </c>
      <c r="D156" s="1170"/>
      <c r="E156" s="1170">
        <f t="shared" si="22"/>
        <v>56000</v>
      </c>
      <c r="F156" s="1645" t="s">
        <v>997</v>
      </c>
      <c r="G156" s="1170">
        <f t="shared" si="23"/>
        <v>0</v>
      </c>
      <c r="H156" s="1646">
        <f t="shared" si="24"/>
        <v>56000</v>
      </c>
      <c r="I156" s="1191">
        <f>+'O5 Details by Class &amp; Accounts'!E156</f>
        <v>56000</v>
      </c>
      <c r="J156" s="1647">
        <f t="shared" si="18"/>
        <v>0</v>
      </c>
      <c r="K156" s="1648">
        <f>+'O4 Summary by Class &amp; Accounts'!D156</f>
        <v>56000.000000000007</v>
      </c>
      <c r="L156" s="1647">
        <f t="shared" si="19"/>
        <v>0</v>
      </c>
      <c r="M156" s="1649"/>
      <c r="N156" s="1649"/>
      <c r="O156" s="1649"/>
      <c r="P156" s="1650"/>
      <c r="Q156" s="1650"/>
      <c r="R156" s="1650"/>
      <c r="S156" s="1650"/>
      <c r="T156" s="1650"/>
      <c r="U156" s="1651" t="s">
        <v>997</v>
      </c>
      <c r="W156" s="2086">
        <v>1850</v>
      </c>
    </row>
    <row r="157" spans="1:23" ht="12.75">
      <c r="A157" s="1643">
        <v>5175</v>
      </c>
      <c r="B157" s="1182" t="s">
        <v>870</v>
      </c>
      <c r="C157" s="1170">
        <f>+'I3 TB Data'!H379</f>
        <v>38000</v>
      </c>
      <c r="D157" s="1170"/>
      <c r="E157" s="1170">
        <f t="shared" si="22"/>
        <v>38000</v>
      </c>
      <c r="F157" s="1645" t="s">
        <v>997</v>
      </c>
      <c r="G157" s="1170">
        <f t="shared" si="23"/>
        <v>0</v>
      </c>
      <c r="H157" s="1646">
        <f t="shared" si="24"/>
        <v>38000</v>
      </c>
      <c r="I157" s="1191">
        <f>+'O5 Details by Class &amp; Accounts'!E157</f>
        <v>38000</v>
      </c>
      <c r="J157" s="1647">
        <f t="shared" si="18"/>
        <v>0</v>
      </c>
      <c r="K157" s="1648">
        <f>+'O4 Summary by Class &amp; Accounts'!D157</f>
        <v>38000</v>
      </c>
      <c r="L157" s="1647">
        <f t="shared" si="19"/>
        <v>0</v>
      </c>
      <c r="M157" s="1658"/>
      <c r="N157" s="1658"/>
      <c r="O157" s="1658"/>
      <c r="P157" s="1650"/>
      <c r="Q157" s="1650"/>
      <c r="R157" s="1650"/>
      <c r="S157" s="1650"/>
      <c r="T157" s="1650"/>
      <c r="U157" s="1651" t="s">
        <v>997</v>
      </c>
      <c r="W157" s="2086">
        <v>1860</v>
      </c>
    </row>
    <row r="158" spans="1:23" ht="12.75">
      <c r="A158" s="1643">
        <v>5305</v>
      </c>
      <c r="B158" s="1182" t="s">
        <v>880</v>
      </c>
      <c r="C158" s="1170">
        <f>+'I3 TB Data'!H389</f>
        <v>0</v>
      </c>
      <c r="D158" s="1170"/>
      <c r="E158" s="1170">
        <f t="shared" si="22"/>
        <v>0</v>
      </c>
      <c r="F158" s="1645" t="s">
        <v>997</v>
      </c>
      <c r="G158" s="1170">
        <f t="shared" si="23"/>
        <v>0</v>
      </c>
      <c r="H158" s="1646">
        <f t="shared" si="24"/>
        <v>0</v>
      </c>
      <c r="I158" s="1191">
        <f>+'O5 Details by Class &amp; Accounts'!E158</f>
        <v>0</v>
      </c>
      <c r="J158" s="1647">
        <f t="shared" ref="J158:J205" si="25">+G158+H158-I158</f>
        <v>0</v>
      </c>
      <c r="K158" s="1648">
        <f>+'O4 Summary by Class &amp; Accounts'!D158</f>
        <v>0</v>
      </c>
      <c r="L158" s="1647">
        <f t="shared" ref="L158:L205" si="26">+H158-K158</f>
        <v>0</v>
      </c>
      <c r="M158" s="1658"/>
      <c r="N158" s="1658"/>
      <c r="O158" s="1658"/>
      <c r="P158" s="1650"/>
      <c r="Q158" s="1650"/>
      <c r="R158" s="1650"/>
      <c r="S158" s="1650"/>
      <c r="T158" s="1650"/>
      <c r="U158" s="1651" t="s">
        <v>997</v>
      </c>
      <c r="W158" s="2086" t="s">
        <v>504</v>
      </c>
    </row>
    <row r="159" spans="1:23" ht="12.75">
      <c r="A159" s="1643">
        <v>5310</v>
      </c>
      <c r="B159" s="1182" t="s">
        <v>240</v>
      </c>
      <c r="C159" s="1170">
        <f>+'I3 TB Data'!H390</f>
        <v>302794</v>
      </c>
      <c r="D159" s="1170"/>
      <c r="E159" s="1170">
        <f t="shared" si="22"/>
        <v>302794</v>
      </c>
      <c r="F159" s="1645" t="s">
        <v>997</v>
      </c>
      <c r="G159" s="1170">
        <f t="shared" si="23"/>
        <v>0</v>
      </c>
      <c r="H159" s="1646">
        <f t="shared" si="24"/>
        <v>302794</v>
      </c>
      <c r="I159" s="1191">
        <f>+'O5 Details by Class &amp; Accounts'!E159</f>
        <v>302794</v>
      </c>
      <c r="J159" s="1647">
        <f t="shared" si="25"/>
        <v>0</v>
      </c>
      <c r="K159" s="1648">
        <f>+'O4 Summary by Class &amp; Accounts'!D159</f>
        <v>302794.00000000006</v>
      </c>
      <c r="L159" s="1647">
        <f t="shared" si="26"/>
        <v>0</v>
      </c>
      <c r="M159" s="1658"/>
      <c r="N159" s="1658"/>
      <c r="O159" s="1658"/>
      <c r="P159" s="1650"/>
      <c r="Q159" s="1650"/>
      <c r="R159" s="1650"/>
      <c r="S159" s="1650"/>
      <c r="T159" s="1650"/>
      <c r="U159" s="1651" t="s">
        <v>997</v>
      </c>
      <c r="W159" s="2086" t="s">
        <v>1216</v>
      </c>
    </row>
    <row r="160" spans="1:23" ht="12.75">
      <c r="A160" s="1643">
        <v>5315</v>
      </c>
      <c r="B160" s="1182" t="s">
        <v>344</v>
      </c>
      <c r="C160" s="1170">
        <f>+'I3 TB Data'!H391</f>
        <v>506206</v>
      </c>
      <c r="D160" s="1170"/>
      <c r="E160" s="1170">
        <f t="shared" si="22"/>
        <v>506206</v>
      </c>
      <c r="F160" s="1645" t="s">
        <v>997</v>
      </c>
      <c r="G160" s="1170">
        <f t="shared" si="23"/>
        <v>0</v>
      </c>
      <c r="H160" s="1646">
        <f t="shared" si="24"/>
        <v>506206</v>
      </c>
      <c r="I160" s="1191">
        <f>+'O5 Details by Class &amp; Accounts'!E160</f>
        <v>506206</v>
      </c>
      <c r="J160" s="1647">
        <f t="shared" si="25"/>
        <v>0</v>
      </c>
      <c r="K160" s="1648">
        <f>+'O4 Summary by Class &amp; Accounts'!D160</f>
        <v>506205.99999999994</v>
      </c>
      <c r="L160" s="1647">
        <f t="shared" si="26"/>
        <v>0</v>
      </c>
      <c r="M160" s="1658"/>
      <c r="N160" s="1658"/>
      <c r="O160" s="1658"/>
      <c r="P160" s="1650"/>
      <c r="Q160" s="1650"/>
      <c r="R160" s="1650"/>
      <c r="S160" s="1650"/>
      <c r="T160" s="1650"/>
      <c r="U160" s="1651" t="s">
        <v>997</v>
      </c>
      <c r="W160" s="2086" t="s">
        <v>504</v>
      </c>
    </row>
    <row r="161" spans="1:23" ht="12.75">
      <c r="A161" s="1643">
        <v>5320</v>
      </c>
      <c r="B161" s="1182" t="s">
        <v>345</v>
      </c>
      <c r="C161" s="1170">
        <f>+'I3 TB Data'!H392</f>
        <v>50000</v>
      </c>
      <c r="D161" s="1170"/>
      <c r="E161" s="1170">
        <f t="shared" si="22"/>
        <v>50000</v>
      </c>
      <c r="F161" s="1645" t="s">
        <v>997</v>
      </c>
      <c r="G161" s="1170">
        <f t="shared" si="23"/>
        <v>0</v>
      </c>
      <c r="H161" s="1646">
        <f t="shared" si="24"/>
        <v>50000</v>
      </c>
      <c r="I161" s="1191">
        <f>+'O5 Details by Class &amp; Accounts'!E161</f>
        <v>50000</v>
      </c>
      <c r="J161" s="1647">
        <f t="shared" si="25"/>
        <v>0</v>
      </c>
      <c r="K161" s="1648">
        <f>+'O4 Summary by Class &amp; Accounts'!D161</f>
        <v>50000.000000000007</v>
      </c>
      <c r="L161" s="1647">
        <f t="shared" si="26"/>
        <v>0</v>
      </c>
      <c r="M161" s="1658"/>
      <c r="N161" s="1658"/>
      <c r="O161" s="1658"/>
      <c r="P161" s="1650"/>
      <c r="Q161" s="1650"/>
      <c r="R161" s="1650"/>
      <c r="S161" s="1650"/>
      <c r="T161" s="1650"/>
      <c r="U161" s="1651" t="s">
        <v>997</v>
      </c>
      <c r="W161" s="2086" t="s">
        <v>504</v>
      </c>
    </row>
    <row r="162" spans="1:23" ht="12.75">
      <c r="A162" s="1643">
        <v>5325</v>
      </c>
      <c r="B162" s="1182" t="s">
        <v>346</v>
      </c>
      <c r="C162" s="1170">
        <f>+'I3 TB Data'!H393</f>
        <v>0</v>
      </c>
      <c r="D162" s="1170"/>
      <c r="E162" s="1170">
        <f t="shared" si="22"/>
        <v>0</v>
      </c>
      <c r="F162" s="1645" t="s">
        <v>997</v>
      </c>
      <c r="G162" s="1170">
        <f t="shared" si="23"/>
        <v>0</v>
      </c>
      <c r="H162" s="1646">
        <f t="shared" si="24"/>
        <v>0</v>
      </c>
      <c r="I162" s="1191">
        <f>+'O5 Details by Class &amp; Accounts'!E162</f>
        <v>0</v>
      </c>
      <c r="J162" s="1647">
        <f t="shared" si="25"/>
        <v>0</v>
      </c>
      <c r="K162" s="1648">
        <f>+'O4 Summary by Class &amp; Accounts'!D162</f>
        <v>0</v>
      </c>
      <c r="L162" s="1647">
        <f t="shared" si="26"/>
        <v>0</v>
      </c>
      <c r="M162" s="1658"/>
      <c r="N162" s="1658"/>
      <c r="O162" s="1658"/>
      <c r="P162" s="1650"/>
      <c r="Q162" s="1650"/>
      <c r="R162" s="1650"/>
      <c r="S162" s="1650"/>
      <c r="T162" s="1650"/>
      <c r="U162" s="1651" t="s">
        <v>997</v>
      </c>
      <c r="W162" s="2086" t="s">
        <v>504</v>
      </c>
    </row>
    <row r="163" spans="1:23" ht="12.75">
      <c r="A163" s="1643">
        <v>5330</v>
      </c>
      <c r="B163" s="1182" t="s">
        <v>347</v>
      </c>
      <c r="C163" s="1170">
        <f>+'I3 TB Data'!H394</f>
        <v>22000</v>
      </c>
      <c r="D163" s="1170"/>
      <c r="E163" s="1170">
        <f t="shared" si="22"/>
        <v>22000</v>
      </c>
      <c r="F163" s="1645" t="s">
        <v>997</v>
      </c>
      <c r="G163" s="1170">
        <f t="shared" si="23"/>
        <v>0</v>
      </c>
      <c r="H163" s="1646">
        <f t="shared" si="24"/>
        <v>22000</v>
      </c>
      <c r="I163" s="1191">
        <f>+'O5 Details by Class &amp; Accounts'!E163</f>
        <v>22000</v>
      </c>
      <c r="J163" s="1647">
        <f t="shared" si="25"/>
        <v>0</v>
      </c>
      <c r="K163" s="1648">
        <f>+'O4 Summary by Class &amp; Accounts'!D163</f>
        <v>22000</v>
      </c>
      <c r="L163" s="1647">
        <f t="shared" si="26"/>
        <v>0</v>
      </c>
      <c r="M163" s="1658"/>
      <c r="N163" s="1658"/>
      <c r="O163" s="1658"/>
      <c r="P163" s="1650"/>
      <c r="Q163" s="1650"/>
      <c r="R163" s="1650"/>
      <c r="S163" s="1650"/>
      <c r="T163" s="1650"/>
      <c r="U163" s="1651" t="s">
        <v>997</v>
      </c>
      <c r="W163" s="2086" t="s">
        <v>504</v>
      </c>
    </row>
    <row r="164" spans="1:23" ht="12.75">
      <c r="A164" s="1643">
        <v>5335</v>
      </c>
      <c r="B164" s="1182" t="s">
        <v>348</v>
      </c>
      <c r="C164" s="1170">
        <f>+'I3 TB Data'!H395</f>
        <v>160000</v>
      </c>
      <c r="D164" s="1170"/>
      <c r="E164" s="1170">
        <f t="shared" si="22"/>
        <v>160000</v>
      </c>
      <c r="F164" s="1645" t="s">
        <v>997</v>
      </c>
      <c r="G164" s="1170">
        <f t="shared" si="23"/>
        <v>0</v>
      </c>
      <c r="H164" s="1646">
        <f t="shared" si="24"/>
        <v>160000</v>
      </c>
      <c r="I164" s="1191">
        <f>+'O5 Details by Class &amp; Accounts'!E164</f>
        <v>160000</v>
      </c>
      <c r="J164" s="1647">
        <f t="shared" si="25"/>
        <v>0</v>
      </c>
      <c r="K164" s="1648">
        <f>+'O4 Summary by Class &amp; Accounts'!D164</f>
        <v>159999.99999999997</v>
      </c>
      <c r="L164" s="1647">
        <f t="shared" si="26"/>
        <v>0</v>
      </c>
      <c r="M164" s="1658"/>
      <c r="N164" s="1658"/>
      <c r="O164" s="1658"/>
      <c r="P164" s="1650"/>
      <c r="Q164" s="1650"/>
      <c r="R164" s="1650"/>
      <c r="S164" s="1650"/>
      <c r="T164" s="1650"/>
      <c r="U164" s="1651" t="s">
        <v>997</v>
      </c>
      <c r="W164" s="2086" t="s">
        <v>681</v>
      </c>
    </row>
    <row r="165" spans="1:23" ht="25.5">
      <c r="A165" s="1643">
        <v>5340</v>
      </c>
      <c r="B165" s="1182" t="s">
        <v>349</v>
      </c>
      <c r="C165" s="1170">
        <f>+'I3 TB Data'!H396</f>
        <v>0</v>
      </c>
      <c r="D165" s="1170"/>
      <c r="E165" s="1170">
        <f t="shared" si="22"/>
        <v>0</v>
      </c>
      <c r="F165" s="1645" t="s">
        <v>997</v>
      </c>
      <c r="G165" s="1170">
        <f t="shared" si="23"/>
        <v>0</v>
      </c>
      <c r="H165" s="1646">
        <f t="shared" si="24"/>
        <v>0</v>
      </c>
      <c r="I165" s="1191">
        <f>+'O5 Details by Class &amp; Accounts'!E165</f>
        <v>0</v>
      </c>
      <c r="J165" s="1647">
        <f t="shared" si="25"/>
        <v>0</v>
      </c>
      <c r="K165" s="1648">
        <f>+'O4 Summary by Class &amp; Accounts'!D165</f>
        <v>0</v>
      </c>
      <c r="L165" s="1647">
        <f t="shared" si="26"/>
        <v>0</v>
      </c>
      <c r="M165" s="1658"/>
      <c r="N165" s="1658"/>
      <c r="O165" s="1658"/>
      <c r="P165" s="1650"/>
      <c r="Q165" s="1650"/>
      <c r="R165" s="1650"/>
      <c r="S165" s="1650"/>
      <c r="T165" s="1650"/>
      <c r="U165" s="1651" t="s">
        <v>997</v>
      </c>
      <c r="W165" s="2086" t="s">
        <v>504</v>
      </c>
    </row>
    <row r="166" spans="1:23" ht="12.75">
      <c r="A166" s="1637">
        <v>5405</v>
      </c>
      <c r="B166" s="451" t="s">
        <v>880</v>
      </c>
      <c r="C166" s="1170">
        <f>+'I3 TB Data'!H397</f>
        <v>0</v>
      </c>
      <c r="D166" s="1170"/>
      <c r="E166" s="1170">
        <f t="shared" si="22"/>
        <v>0</v>
      </c>
      <c r="F166" s="1645" t="s">
        <v>997</v>
      </c>
      <c r="G166" s="1170">
        <f t="shared" si="23"/>
        <v>0</v>
      </c>
      <c r="H166" s="1646">
        <f t="shared" si="24"/>
        <v>0</v>
      </c>
      <c r="I166" s="1191">
        <f>+'O5 Details by Class &amp; Accounts'!E166</f>
        <v>0</v>
      </c>
      <c r="J166" s="1647">
        <f t="shared" si="25"/>
        <v>0</v>
      </c>
      <c r="K166" s="1648">
        <f>+'O4 Summary by Class &amp; Accounts'!D166</f>
        <v>0</v>
      </c>
      <c r="L166" s="1647">
        <f t="shared" si="26"/>
        <v>0</v>
      </c>
      <c r="M166" s="1652"/>
      <c r="N166" s="1652"/>
      <c r="O166" s="1652"/>
      <c r="P166" s="1650"/>
      <c r="Q166" s="1650"/>
      <c r="R166" s="1650"/>
      <c r="S166" s="1650"/>
      <c r="T166" s="1650"/>
      <c r="U166" s="1651" t="s">
        <v>997</v>
      </c>
      <c r="W166" s="2086" t="s">
        <v>288</v>
      </c>
    </row>
    <row r="167" spans="1:23" ht="12.75">
      <c r="A167" s="1637">
        <v>5410</v>
      </c>
      <c r="B167" s="451" t="s">
        <v>350</v>
      </c>
      <c r="C167" s="1170">
        <f>+'I3 TB Data'!H398</f>
        <v>21000</v>
      </c>
      <c r="D167" s="1170"/>
      <c r="E167" s="1170">
        <f t="shared" si="22"/>
        <v>21000</v>
      </c>
      <c r="F167" s="1645" t="s">
        <v>997</v>
      </c>
      <c r="G167" s="1170">
        <f t="shared" si="23"/>
        <v>0</v>
      </c>
      <c r="H167" s="1646">
        <f t="shared" si="24"/>
        <v>21000</v>
      </c>
      <c r="I167" s="1191">
        <f>+'O5 Details by Class &amp; Accounts'!E167</f>
        <v>21000</v>
      </c>
      <c r="J167" s="1647">
        <f t="shared" si="25"/>
        <v>0</v>
      </c>
      <c r="K167" s="1648">
        <f>+'O4 Summary by Class &amp; Accounts'!D167</f>
        <v>21000</v>
      </c>
      <c r="L167" s="1647">
        <f t="shared" si="26"/>
        <v>0</v>
      </c>
      <c r="M167" s="1652"/>
      <c r="N167" s="1652"/>
      <c r="O167" s="1652"/>
      <c r="P167" s="1650"/>
      <c r="Q167" s="1650"/>
      <c r="R167" s="1650"/>
      <c r="S167" s="1650"/>
      <c r="T167" s="1650"/>
      <c r="U167" s="1651" t="s">
        <v>997</v>
      </c>
      <c r="W167" s="2086" t="s">
        <v>288</v>
      </c>
    </row>
    <row r="168" spans="1:23" ht="12.75">
      <c r="A168" s="1637">
        <v>5415</v>
      </c>
      <c r="B168" s="451" t="s">
        <v>1502</v>
      </c>
      <c r="C168" s="1170">
        <f>+'I3 TB Data'!H399</f>
        <v>0</v>
      </c>
      <c r="D168" s="1170"/>
      <c r="E168" s="1170">
        <f t="shared" si="22"/>
        <v>0</v>
      </c>
      <c r="F168" s="1645" t="s">
        <v>997</v>
      </c>
      <c r="G168" s="1170">
        <f t="shared" si="23"/>
        <v>0</v>
      </c>
      <c r="H168" s="1646">
        <f t="shared" si="24"/>
        <v>0</v>
      </c>
      <c r="I168" s="1191">
        <f>+'O5 Details by Class &amp; Accounts'!E168</f>
        <v>0</v>
      </c>
      <c r="J168" s="1647">
        <f t="shared" si="25"/>
        <v>0</v>
      </c>
      <c r="K168" s="1648">
        <f>+'O4 Summary by Class &amp; Accounts'!D168</f>
        <v>0</v>
      </c>
      <c r="L168" s="1647">
        <f t="shared" si="26"/>
        <v>0</v>
      </c>
      <c r="M168" s="1652"/>
      <c r="N168" s="1652"/>
      <c r="O168" s="1652"/>
      <c r="P168" s="1650"/>
      <c r="Q168" s="1650"/>
      <c r="R168" s="1650"/>
      <c r="S168" s="1650"/>
      <c r="T168" s="1650"/>
      <c r="U168" s="1651" t="s">
        <v>997</v>
      </c>
      <c r="W168" s="2086" t="s">
        <v>501</v>
      </c>
    </row>
    <row r="169" spans="1:23" ht="12.75">
      <c r="A169" s="1637">
        <v>5420</v>
      </c>
      <c r="B169" s="451" t="s">
        <v>1503</v>
      </c>
      <c r="C169" s="1170">
        <f>+'I3 TB Data'!H400</f>
        <v>0</v>
      </c>
      <c r="D169" s="1170"/>
      <c r="E169" s="1170">
        <f t="shared" si="22"/>
        <v>0</v>
      </c>
      <c r="F169" s="1645" t="s">
        <v>997</v>
      </c>
      <c r="G169" s="1170">
        <f t="shared" si="23"/>
        <v>0</v>
      </c>
      <c r="H169" s="1646">
        <f t="shared" si="24"/>
        <v>0</v>
      </c>
      <c r="I169" s="1191">
        <f>+'O5 Details by Class &amp; Accounts'!E169</f>
        <v>0</v>
      </c>
      <c r="J169" s="1647">
        <f t="shared" si="25"/>
        <v>0</v>
      </c>
      <c r="K169" s="1648">
        <f>+'O4 Summary by Class &amp; Accounts'!D169</f>
        <v>0</v>
      </c>
      <c r="L169" s="1647">
        <f t="shared" si="26"/>
        <v>0</v>
      </c>
      <c r="M169" s="1652"/>
      <c r="N169" s="1652"/>
      <c r="O169" s="1652"/>
      <c r="P169" s="1650"/>
      <c r="Q169" s="1650"/>
      <c r="R169" s="1650"/>
      <c r="S169" s="1650"/>
      <c r="T169" s="1650"/>
      <c r="U169" s="1651" t="s">
        <v>997</v>
      </c>
      <c r="W169" s="2086" t="s">
        <v>1471</v>
      </c>
    </row>
    <row r="170" spans="1:23" ht="25.5">
      <c r="A170" s="1637">
        <v>5425</v>
      </c>
      <c r="B170" s="451" t="s">
        <v>1504</v>
      </c>
      <c r="C170" s="1170">
        <f>+'I3 TB Data'!H401</f>
        <v>0</v>
      </c>
      <c r="D170" s="1170"/>
      <c r="E170" s="1170">
        <f t="shared" si="22"/>
        <v>0</v>
      </c>
      <c r="F170" s="1645" t="s">
        <v>997</v>
      </c>
      <c r="G170" s="1170">
        <f t="shared" si="23"/>
        <v>0</v>
      </c>
      <c r="H170" s="1646">
        <f t="shared" si="24"/>
        <v>0</v>
      </c>
      <c r="I170" s="1191">
        <f>+'O5 Details by Class &amp; Accounts'!E170</f>
        <v>0</v>
      </c>
      <c r="J170" s="1647">
        <f t="shared" si="25"/>
        <v>0</v>
      </c>
      <c r="K170" s="1648">
        <f>+'O4 Summary by Class &amp; Accounts'!D170</f>
        <v>0</v>
      </c>
      <c r="L170" s="1647">
        <f t="shared" si="26"/>
        <v>0</v>
      </c>
      <c r="M170" s="1652"/>
      <c r="N170" s="1652"/>
      <c r="O170" s="1652"/>
      <c r="P170" s="1650"/>
      <c r="Q170" s="1650"/>
      <c r="R170" s="1650"/>
      <c r="S170" s="1650"/>
      <c r="T170" s="1650"/>
      <c r="U170" s="1651" t="s">
        <v>997</v>
      </c>
      <c r="W170" s="2086" t="s">
        <v>288</v>
      </c>
    </row>
    <row r="171" spans="1:23" ht="12.75">
      <c r="A171" s="1637">
        <v>5505</v>
      </c>
      <c r="B171" s="451" t="s">
        <v>880</v>
      </c>
      <c r="C171" s="1170">
        <f>+'I3 TB Data'!H402</f>
        <v>0</v>
      </c>
      <c r="D171" s="1170"/>
      <c r="E171" s="1170">
        <f t="shared" si="22"/>
        <v>0</v>
      </c>
      <c r="F171" s="1645" t="s">
        <v>997</v>
      </c>
      <c r="G171" s="1170">
        <f t="shared" si="23"/>
        <v>0</v>
      </c>
      <c r="H171" s="1646">
        <f t="shared" si="24"/>
        <v>0</v>
      </c>
      <c r="I171" s="1191">
        <f>+'O5 Details by Class &amp; Accounts'!E171</f>
        <v>0</v>
      </c>
      <c r="J171" s="1647">
        <f t="shared" si="25"/>
        <v>0</v>
      </c>
      <c r="K171" s="1648">
        <f>+'O4 Summary by Class &amp; Accounts'!D171</f>
        <v>0</v>
      </c>
      <c r="L171" s="1647">
        <f t="shared" si="26"/>
        <v>0</v>
      </c>
      <c r="M171" s="1652"/>
      <c r="N171" s="1652"/>
      <c r="O171" s="1652"/>
      <c r="P171" s="1650"/>
      <c r="Q171" s="1650"/>
      <c r="R171" s="1650"/>
      <c r="S171" s="1650"/>
      <c r="T171" s="1650"/>
      <c r="U171" s="1651" t="s">
        <v>997</v>
      </c>
      <c r="W171" s="2086" t="s">
        <v>288</v>
      </c>
    </row>
    <row r="172" spans="1:23" ht="12.75">
      <c r="A172" s="1637">
        <v>5510</v>
      </c>
      <c r="B172" s="451" t="s">
        <v>933</v>
      </c>
      <c r="C172" s="1170">
        <f>+'I3 TB Data'!H403</f>
        <v>0</v>
      </c>
      <c r="D172" s="1170"/>
      <c r="E172" s="1170">
        <f t="shared" si="22"/>
        <v>0</v>
      </c>
      <c r="F172" s="1645" t="s">
        <v>997</v>
      </c>
      <c r="G172" s="1170">
        <f t="shared" si="23"/>
        <v>0</v>
      </c>
      <c r="H172" s="1646">
        <f t="shared" si="24"/>
        <v>0</v>
      </c>
      <c r="I172" s="1191">
        <f>+'O5 Details by Class &amp; Accounts'!E172</f>
        <v>0</v>
      </c>
      <c r="J172" s="1647">
        <f t="shared" si="25"/>
        <v>0</v>
      </c>
      <c r="K172" s="1648">
        <f>+'O4 Summary by Class &amp; Accounts'!D172</f>
        <v>0</v>
      </c>
      <c r="L172" s="1647">
        <f t="shared" si="26"/>
        <v>0</v>
      </c>
      <c r="M172" s="1652"/>
      <c r="N172" s="1652"/>
      <c r="O172" s="1652"/>
      <c r="P172" s="1650"/>
      <c r="Q172" s="1650"/>
      <c r="R172" s="1650"/>
      <c r="S172" s="1650"/>
      <c r="T172" s="1650"/>
      <c r="U172" s="1651" t="s">
        <v>997</v>
      </c>
      <c r="W172" s="2086" t="s">
        <v>288</v>
      </c>
    </row>
    <row r="173" spans="1:23" ht="12.75">
      <c r="A173" s="1637">
        <v>5515</v>
      </c>
      <c r="B173" s="451" t="s">
        <v>934</v>
      </c>
      <c r="C173" s="1170">
        <f>+'I3 TB Data'!H404</f>
        <v>0</v>
      </c>
      <c r="D173" s="1170"/>
      <c r="E173" s="1170">
        <f t="shared" si="22"/>
        <v>0</v>
      </c>
      <c r="F173" s="1645" t="s">
        <v>997</v>
      </c>
      <c r="G173" s="1170">
        <f t="shared" si="23"/>
        <v>0</v>
      </c>
      <c r="H173" s="1646">
        <f t="shared" si="24"/>
        <v>0</v>
      </c>
      <c r="I173" s="1191">
        <f>+'O5 Details by Class &amp; Accounts'!E173</f>
        <v>0</v>
      </c>
      <c r="J173" s="1647">
        <f t="shared" si="25"/>
        <v>0</v>
      </c>
      <c r="K173" s="1648">
        <f>+'O4 Summary by Class &amp; Accounts'!D173</f>
        <v>0</v>
      </c>
      <c r="L173" s="1647">
        <f t="shared" si="26"/>
        <v>0</v>
      </c>
      <c r="M173" s="1652"/>
      <c r="N173" s="1652"/>
      <c r="O173" s="1652"/>
      <c r="P173" s="1650"/>
      <c r="Q173" s="1650"/>
      <c r="R173" s="1650"/>
      <c r="S173" s="1650"/>
      <c r="T173" s="1650"/>
      <c r="U173" s="1651" t="s">
        <v>997</v>
      </c>
      <c r="W173" s="2086" t="s">
        <v>288</v>
      </c>
    </row>
    <row r="174" spans="1:23" ht="12.75">
      <c r="A174" s="1637">
        <v>5520</v>
      </c>
      <c r="B174" s="451" t="s">
        <v>935</v>
      </c>
      <c r="C174" s="1170">
        <f>+'I3 TB Data'!H405</f>
        <v>0</v>
      </c>
      <c r="D174" s="1170"/>
      <c r="E174" s="1170">
        <f t="shared" si="22"/>
        <v>0</v>
      </c>
      <c r="F174" s="1645" t="s">
        <v>997</v>
      </c>
      <c r="G174" s="1170">
        <f t="shared" si="23"/>
        <v>0</v>
      </c>
      <c r="H174" s="1646">
        <f t="shared" si="24"/>
        <v>0</v>
      </c>
      <c r="I174" s="1191">
        <f>+'O5 Details by Class &amp; Accounts'!E174</f>
        <v>0</v>
      </c>
      <c r="J174" s="1647">
        <f t="shared" si="25"/>
        <v>0</v>
      </c>
      <c r="K174" s="1648">
        <f>+'O4 Summary by Class &amp; Accounts'!D174</f>
        <v>0</v>
      </c>
      <c r="L174" s="1647">
        <f t="shared" si="26"/>
        <v>0</v>
      </c>
      <c r="M174" s="1652"/>
      <c r="N174" s="1652"/>
      <c r="O174" s="1652"/>
      <c r="P174" s="1650"/>
      <c r="Q174" s="1650"/>
      <c r="R174" s="1650"/>
      <c r="S174" s="1650"/>
      <c r="T174" s="1650"/>
      <c r="U174" s="1651" t="s">
        <v>997</v>
      </c>
      <c r="W174" s="2086" t="s">
        <v>288</v>
      </c>
    </row>
    <row r="175" spans="1:23" ht="12.75">
      <c r="A175" s="1637">
        <v>5605</v>
      </c>
      <c r="B175" s="451" t="s">
        <v>936</v>
      </c>
      <c r="C175" s="1170">
        <f>+'I3 TB Data'!H406</f>
        <v>319000</v>
      </c>
      <c r="D175" s="1170"/>
      <c r="E175" s="1170">
        <f t="shared" si="22"/>
        <v>319000</v>
      </c>
      <c r="F175" s="1645" t="s">
        <v>997</v>
      </c>
      <c r="G175" s="1170">
        <f t="shared" si="23"/>
        <v>0</v>
      </c>
      <c r="H175" s="1646">
        <f t="shared" si="24"/>
        <v>319000</v>
      </c>
      <c r="I175" s="1191">
        <f>+'O5 Details by Class &amp; Accounts'!E175</f>
        <v>319000</v>
      </c>
      <c r="J175" s="1647">
        <f t="shared" si="25"/>
        <v>0</v>
      </c>
      <c r="K175" s="1648">
        <f>+'O4 Summary by Class &amp; Accounts'!D175</f>
        <v>319000</v>
      </c>
      <c r="L175" s="1647">
        <f t="shared" si="26"/>
        <v>0</v>
      </c>
      <c r="M175" s="1652"/>
      <c r="N175" s="1652"/>
      <c r="O175" s="1652"/>
      <c r="P175" s="1650"/>
      <c r="Q175" s="1650"/>
      <c r="R175" s="1650"/>
      <c r="S175" s="1650"/>
      <c r="T175" s="1650"/>
      <c r="U175" s="1651" t="s">
        <v>997</v>
      </c>
      <c r="W175" s="2086" t="s">
        <v>288</v>
      </c>
    </row>
    <row r="176" spans="1:23" ht="12.75">
      <c r="A176" s="1637">
        <v>5610</v>
      </c>
      <c r="B176" s="451" t="s">
        <v>937</v>
      </c>
      <c r="C176" s="1170">
        <f>+'I3 TB Data'!H407</f>
        <v>403000</v>
      </c>
      <c r="D176" s="1170"/>
      <c r="E176" s="1170">
        <f t="shared" si="22"/>
        <v>403000</v>
      </c>
      <c r="F176" s="1645" t="s">
        <v>997</v>
      </c>
      <c r="G176" s="1170">
        <f t="shared" si="23"/>
        <v>0</v>
      </c>
      <c r="H176" s="1646">
        <f t="shared" si="24"/>
        <v>403000</v>
      </c>
      <c r="I176" s="1191">
        <f>+'O5 Details by Class &amp; Accounts'!E176</f>
        <v>403000</v>
      </c>
      <c r="J176" s="1647">
        <f t="shared" si="25"/>
        <v>0</v>
      </c>
      <c r="K176" s="1648">
        <f>+'O4 Summary by Class &amp; Accounts'!D176</f>
        <v>403000</v>
      </c>
      <c r="L176" s="1647">
        <f t="shared" si="26"/>
        <v>0</v>
      </c>
      <c r="M176" s="1652"/>
      <c r="N176" s="1652"/>
      <c r="O176" s="1652"/>
      <c r="P176" s="1650"/>
      <c r="Q176" s="1650"/>
      <c r="R176" s="1650"/>
      <c r="S176" s="1650"/>
      <c r="T176" s="1650"/>
      <c r="U176" s="1651" t="s">
        <v>997</v>
      </c>
      <c r="W176" s="2086" t="s">
        <v>288</v>
      </c>
    </row>
    <row r="177" spans="1:23" ht="25.5">
      <c r="A177" s="1637">
        <v>5615</v>
      </c>
      <c r="B177" s="451" t="s">
        <v>938</v>
      </c>
      <c r="C177" s="1170">
        <f>+'I3 TB Data'!H408</f>
        <v>185000</v>
      </c>
      <c r="D177" s="1170"/>
      <c r="E177" s="1170">
        <f t="shared" si="22"/>
        <v>185000</v>
      </c>
      <c r="F177" s="1645" t="s">
        <v>997</v>
      </c>
      <c r="G177" s="1170">
        <f t="shared" si="23"/>
        <v>0</v>
      </c>
      <c r="H177" s="1646">
        <f t="shared" si="24"/>
        <v>185000</v>
      </c>
      <c r="I177" s="1191">
        <f>+'O5 Details by Class &amp; Accounts'!E177</f>
        <v>185000</v>
      </c>
      <c r="J177" s="1647">
        <f t="shared" si="25"/>
        <v>0</v>
      </c>
      <c r="K177" s="1648">
        <f>+'O4 Summary by Class &amp; Accounts'!D177</f>
        <v>184999.99999999997</v>
      </c>
      <c r="L177" s="1647">
        <f t="shared" si="26"/>
        <v>0</v>
      </c>
      <c r="M177" s="1652"/>
      <c r="N177" s="1652"/>
      <c r="O177" s="1652"/>
      <c r="P177" s="1650"/>
      <c r="Q177" s="1650"/>
      <c r="R177" s="1650"/>
      <c r="S177" s="1650"/>
      <c r="T177" s="1650"/>
      <c r="U177" s="1651" t="s">
        <v>997</v>
      </c>
      <c r="W177" s="2086" t="s">
        <v>288</v>
      </c>
    </row>
    <row r="178" spans="1:23" ht="12.75">
      <c r="A178" s="1637">
        <v>5620</v>
      </c>
      <c r="B178" s="451" t="s">
        <v>952</v>
      </c>
      <c r="C178" s="1170">
        <f>+'I3 TB Data'!H409</f>
        <v>210000</v>
      </c>
      <c r="D178" s="1170"/>
      <c r="E178" s="1170">
        <f t="shared" si="22"/>
        <v>210000</v>
      </c>
      <c r="F178" s="1645" t="s">
        <v>997</v>
      </c>
      <c r="G178" s="1170">
        <f t="shared" si="23"/>
        <v>0</v>
      </c>
      <c r="H178" s="1646">
        <f t="shared" si="24"/>
        <v>210000</v>
      </c>
      <c r="I178" s="1191">
        <f>+'O5 Details by Class &amp; Accounts'!E178</f>
        <v>210000</v>
      </c>
      <c r="J178" s="1647">
        <f t="shared" si="25"/>
        <v>0</v>
      </c>
      <c r="K178" s="1648">
        <f>+'O4 Summary by Class &amp; Accounts'!D178</f>
        <v>209999.99999999997</v>
      </c>
      <c r="L178" s="1647">
        <f t="shared" si="26"/>
        <v>0</v>
      </c>
      <c r="M178" s="1652"/>
      <c r="N178" s="1652"/>
      <c r="O178" s="1652"/>
      <c r="P178" s="1650"/>
      <c r="Q178" s="1650"/>
      <c r="R178" s="1650"/>
      <c r="S178" s="1650"/>
      <c r="T178" s="1650"/>
      <c r="U178" s="1651" t="s">
        <v>997</v>
      </c>
      <c r="W178" s="2086" t="s">
        <v>288</v>
      </c>
    </row>
    <row r="179" spans="1:23" ht="12.75">
      <c r="A179" s="1637">
        <v>5625</v>
      </c>
      <c r="B179" s="451" t="s">
        <v>343</v>
      </c>
      <c r="C179" s="1170">
        <f>+'I3 TB Data'!H410</f>
        <v>-330000</v>
      </c>
      <c r="D179" s="1170"/>
      <c r="E179" s="1170">
        <f t="shared" si="22"/>
        <v>-330000</v>
      </c>
      <c r="F179" s="1645" t="s">
        <v>997</v>
      </c>
      <c r="G179" s="1170">
        <f t="shared" si="23"/>
        <v>0</v>
      </c>
      <c r="H179" s="1646">
        <f t="shared" si="24"/>
        <v>-330000</v>
      </c>
      <c r="I179" s="1191">
        <f>+'O5 Details by Class &amp; Accounts'!E179</f>
        <v>-330000</v>
      </c>
      <c r="J179" s="1647">
        <f t="shared" si="25"/>
        <v>0</v>
      </c>
      <c r="K179" s="1648">
        <f>+'O4 Summary by Class &amp; Accounts'!D179</f>
        <v>-330000</v>
      </c>
      <c r="L179" s="1647">
        <f t="shared" si="26"/>
        <v>0</v>
      </c>
      <c r="M179" s="1652"/>
      <c r="N179" s="1652"/>
      <c r="O179" s="1652"/>
      <c r="P179" s="1650"/>
      <c r="Q179" s="1650"/>
      <c r="R179" s="1650"/>
      <c r="S179" s="1650"/>
      <c r="T179" s="1650"/>
      <c r="U179" s="1651" t="s">
        <v>997</v>
      </c>
      <c r="W179" s="2086" t="s">
        <v>288</v>
      </c>
    </row>
    <row r="180" spans="1:23" ht="12.75">
      <c r="A180" s="1637">
        <v>5630</v>
      </c>
      <c r="B180" s="451" t="s">
        <v>953</v>
      </c>
      <c r="C180" s="1170">
        <f>+'I3 TB Data'!H411</f>
        <v>125000</v>
      </c>
      <c r="D180" s="1170"/>
      <c r="E180" s="1170">
        <f t="shared" si="22"/>
        <v>125000</v>
      </c>
      <c r="F180" s="1645" t="s">
        <v>997</v>
      </c>
      <c r="G180" s="1170">
        <f t="shared" si="23"/>
        <v>0</v>
      </c>
      <c r="H180" s="1646">
        <f t="shared" si="24"/>
        <v>125000</v>
      </c>
      <c r="I180" s="1191">
        <f>+'O5 Details by Class &amp; Accounts'!E180</f>
        <v>125000</v>
      </c>
      <c r="J180" s="1647">
        <f t="shared" si="25"/>
        <v>0</v>
      </c>
      <c r="K180" s="1648">
        <f>+'O4 Summary by Class &amp; Accounts'!D180</f>
        <v>124999.99999999999</v>
      </c>
      <c r="L180" s="1647">
        <f t="shared" si="26"/>
        <v>0</v>
      </c>
      <c r="M180" s="1652"/>
      <c r="N180" s="1652"/>
      <c r="O180" s="1652"/>
      <c r="P180" s="1650"/>
      <c r="Q180" s="1650"/>
      <c r="R180" s="1650"/>
      <c r="S180" s="1650"/>
      <c r="T180" s="1650"/>
      <c r="U180" s="1651" t="s">
        <v>997</v>
      </c>
      <c r="W180" s="2086" t="s">
        <v>288</v>
      </c>
    </row>
    <row r="181" spans="1:23" ht="12.75">
      <c r="A181" s="1637">
        <v>5635</v>
      </c>
      <c r="B181" s="451" t="s">
        <v>954</v>
      </c>
      <c r="C181" s="1170">
        <f>+'I3 TB Data'!H412</f>
        <v>24000</v>
      </c>
      <c r="D181" s="1170"/>
      <c r="E181" s="1170">
        <f t="shared" si="22"/>
        <v>24000</v>
      </c>
      <c r="F181" s="1645" t="s">
        <v>997</v>
      </c>
      <c r="G181" s="1170">
        <f t="shared" si="23"/>
        <v>0</v>
      </c>
      <c r="H181" s="1646">
        <f t="shared" si="24"/>
        <v>24000</v>
      </c>
      <c r="I181" s="1191">
        <f>+'O5 Details by Class &amp; Accounts'!E181</f>
        <v>24000</v>
      </c>
      <c r="J181" s="1647">
        <f t="shared" si="25"/>
        <v>0</v>
      </c>
      <c r="K181" s="1648">
        <f>+'O4 Summary by Class &amp; Accounts'!D181</f>
        <v>24000</v>
      </c>
      <c r="L181" s="1647">
        <f t="shared" si="26"/>
        <v>0</v>
      </c>
      <c r="M181" s="1652"/>
      <c r="N181" s="1652"/>
      <c r="O181" s="1652"/>
      <c r="P181" s="1650"/>
      <c r="Q181" s="1650"/>
      <c r="R181" s="1650"/>
      <c r="S181" s="1650"/>
      <c r="T181" s="1650"/>
      <c r="U181" s="1651" t="s">
        <v>997</v>
      </c>
      <c r="W181" s="2086" t="s">
        <v>1471</v>
      </c>
    </row>
    <row r="182" spans="1:23" ht="12.75">
      <c r="A182" s="1637">
        <v>5640</v>
      </c>
      <c r="B182" s="451" t="s">
        <v>955</v>
      </c>
      <c r="C182" s="1170">
        <f>+'I3 TB Data'!H413</f>
        <v>28000</v>
      </c>
      <c r="D182" s="1170"/>
      <c r="E182" s="1170">
        <f t="shared" si="22"/>
        <v>28000</v>
      </c>
      <c r="F182" s="1645" t="s">
        <v>997</v>
      </c>
      <c r="G182" s="1170">
        <f t="shared" si="23"/>
        <v>0</v>
      </c>
      <c r="H182" s="1646">
        <f t="shared" si="24"/>
        <v>28000</v>
      </c>
      <c r="I182" s="1191">
        <f>+'O5 Details by Class &amp; Accounts'!E182</f>
        <v>28000</v>
      </c>
      <c r="J182" s="1647">
        <f t="shared" si="25"/>
        <v>0</v>
      </c>
      <c r="K182" s="1648">
        <f>+'O4 Summary by Class &amp; Accounts'!D182</f>
        <v>28000</v>
      </c>
      <c r="L182" s="1647">
        <f t="shared" si="26"/>
        <v>0</v>
      </c>
      <c r="M182" s="1652"/>
      <c r="N182" s="1652"/>
      <c r="O182" s="1652"/>
      <c r="P182" s="1650"/>
      <c r="Q182" s="1650"/>
      <c r="R182" s="1650"/>
      <c r="S182" s="1650"/>
      <c r="T182" s="1650"/>
      <c r="U182" s="1651" t="s">
        <v>997</v>
      </c>
      <c r="W182" s="2086" t="s">
        <v>288</v>
      </c>
    </row>
    <row r="183" spans="1:23" ht="12.75">
      <c r="A183" s="1637">
        <v>5645</v>
      </c>
      <c r="B183" s="451" t="s">
        <v>956</v>
      </c>
      <c r="C183" s="1170">
        <f>+'I3 TB Data'!H414</f>
        <v>0</v>
      </c>
      <c r="D183" s="1170"/>
      <c r="E183" s="1170">
        <f t="shared" si="22"/>
        <v>0</v>
      </c>
      <c r="F183" s="1645" t="s">
        <v>997</v>
      </c>
      <c r="G183" s="1170">
        <f t="shared" si="23"/>
        <v>0</v>
      </c>
      <c r="H183" s="1646">
        <f t="shared" si="24"/>
        <v>0</v>
      </c>
      <c r="I183" s="1191">
        <f>+'O5 Details by Class &amp; Accounts'!E183</f>
        <v>0</v>
      </c>
      <c r="J183" s="1647">
        <f t="shared" si="25"/>
        <v>0</v>
      </c>
      <c r="K183" s="1648">
        <f>+'O4 Summary by Class &amp; Accounts'!D183</f>
        <v>0</v>
      </c>
      <c r="L183" s="1647">
        <f t="shared" si="26"/>
        <v>0</v>
      </c>
      <c r="M183" s="1652"/>
      <c r="N183" s="1652"/>
      <c r="O183" s="1652"/>
      <c r="P183" s="1650"/>
      <c r="Q183" s="1650"/>
      <c r="R183" s="1650"/>
      <c r="S183" s="1650"/>
      <c r="T183" s="1650"/>
      <c r="U183" s="1651" t="s">
        <v>997</v>
      </c>
      <c r="W183" s="2086" t="s">
        <v>288</v>
      </c>
    </row>
    <row r="184" spans="1:23" ht="12.75">
      <c r="A184" s="1637">
        <v>5650</v>
      </c>
      <c r="B184" s="451" t="s">
        <v>957</v>
      </c>
      <c r="C184" s="1170">
        <f>+'I3 TB Data'!H415</f>
        <v>0</v>
      </c>
      <c r="D184" s="1170"/>
      <c r="E184" s="1170">
        <f t="shared" si="22"/>
        <v>0</v>
      </c>
      <c r="F184" s="1645" t="s">
        <v>997</v>
      </c>
      <c r="G184" s="1170">
        <f t="shared" si="23"/>
        <v>0</v>
      </c>
      <c r="H184" s="1646">
        <f t="shared" si="24"/>
        <v>0</v>
      </c>
      <c r="I184" s="1191">
        <f>+'O5 Details by Class &amp; Accounts'!E184</f>
        <v>0</v>
      </c>
      <c r="J184" s="1647">
        <f t="shared" si="25"/>
        <v>0</v>
      </c>
      <c r="K184" s="1648">
        <f>+'O4 Summary by Class &amp; Accounts'!D184</f>
        <v>0</v>
      </c>
      <c r="L184" s="1647">
        <f t="shared" si="26"/>
        <v>0</v>
      </c>
      <c r="M184" s="1652"/>
      <c r="N184" s="1652"/>
      <c r="O184" s="1652"/>
      <c r="P184" s="1650"/>
      <c r="Q184" s="1650"/>
      <c r="R184" s="1650"/>
      <c r="S184" s="1650"/>
      <c r="T184" s="1650"/>
      <c r="U184" s="1651" t="s">
        <v>997</v>
      </c>
      <c r="W184" s="2086" t="s">
        <v>288</v>
      </c>
    </row>
    <row r="185" spans="1:23" ht="12.75">
      <c r="A185" s="1637">
        <v>5655</v>
      </c>
      <c r="B185" s="451" t="s">
        <v>958</v>
      </c>
      <c r="C185" s="1170">
        <f>+'I3 TB Data'!H416</f>
        <v>87000</v>
      </c>
      <c r="D185" s="1170"/>
      <c r="E185" s="1170">
        <f t="shared" si="22"/>
        <v>87000</v>
      </c>
      <c r="F185" s="1645" t="s">
        <v>997</v>
      </c>
      <c r="G185" s="1170">
        <f t="shared" si="23"/>
        <v>0</v>
      </c>
      <c r="H185" s="1646">
        <f t="shared" si="24"/>
        <v>87000</v>
      </c>
      <c r="I185" s="1191">
        <f>+'O5 Details by Class &amp; Accounts'!E185</f>
        <v>87000</v>
      </c>
      <c r="J185" s="1647">
        <f t="shared" si="25"/>
        <v>0</v>
      </c>
      <c r="K185" s="1648">
        <f>+'O4 Summary by Class &amp; Accounts'!D185</f>
        <v>87000</v>
      </c>
      <c r="L185" s="1647">
        <f t="shared" si="26"/>
        <v>0</v>
      </c>
      <c r="M185" s="1652"/>
      <c r="N185" s="1652"/>
      <c r="O185" s="1652"/>
      <c r="P185" s="1650"/>
      <c r="Q185" s="1650"/>
      <c r="R185" s="1650"/>
      <c r="S185" s="1650"/>
      <c r="T185" s="1650"/>
      <c r="U185" s="1651" t="s">
        <v>997</v>
      </c>
      <c r="W185" s="2086" t="s">
        <v>288</v>
      </c>
    </row>
    <row r="186" spans="1:23" ht="12.75">
      <c r="A186" s="1637">
        <v>5660</v>
      </c>
      <c r="B186" s="451" t="s">
        <v>959</v>
      </c>
      <c r="C186" s="1170">
        <f>+'I3 TB Data'!H417</f>
        <v>30000</v>
      </c>
      <c r="D186" s="1170"/>
      <c r="E186" s="1170">
        <f t="shared" si="22"/>
        <v>30000</v>
      </c>
      <c r="F186" s="1645" t="s">
        <v>997</v>
      </c>
      <c r="G186" s="1170">
        <f t="shared" si="23"/>
        <v>0</v>
      </c>
      <c r="H186" s="1646">
        <f t="shared" si="24"/>
        <v>30000</v>
      </c>
      <c r="I186" s="1191">
        <f>+'O5 Details by Class &amp; Accounts'!E186</f>
        <v>30000</v>
      </c>
      <c r="J186" s="1647">
        <f t="shared" si="25"/>
        <v>0</v>
      </c>
      <c r="K186" s="1648">
        <f>+'O4 Summary by Class &amp; Accounts'!D186</f>
        <v>29999.999999999996</v>
      </c>
      <c r="L186" s="1647">
        <f t="shared" si="26"/>
        <v>0</v>
      </c>
      <c r="M186" s="1652"/>
      <c r="N186" s="1652"/>
      <c r="O186" s="1652"/>
      <c r="P186" s="1650"/>
      <c r="Q186" s="1650"/>
      <c r="R186" s="1650"/>
      <c r="S186" s="1650"/>
      <c r="T186" s="1650"/>
      <c r="U186" s="1651" t="s">
        <v>997</v>
      </c>
      <c r="W186" s="2086" t="s">
        <v>288</v>
      </c>
    </row>
    <row r="187" spans="1:23" ht="12.75">
      <c r="A187" s="1637">
        <v>5665</v>
      </c>
      <c r="B187" s="451" t="s">
        <v>960</v>
      </c>
      <c r="C187" s="1170">
        <f>+'I3 TB Data'!H418</f>
        <v>96000</v>
      </c>
      <c r="D187" s="1170"/>
      <c r="E187" s="1170">
        <f t="shared" si="22"/>
        <v>96000</v>
      </c>
      <c r="F187" s="1645" t="s">
        <v>997</v>
      </c>
      <c r="G187" s="1170">
        <f t="shared" ref="G187:G205" si="27">+IF((F187=" "),0,E187)</f>
        <v>0</v>
      </c>
      <c r="H187" s="1646">
        <f t="shared" ref="H187:H205" si="28">+IF((F187=" "),E187,0)</f>
        <v>96000</v>
      </c>
      <c r="I187" s="1191">
        <f>+'O5 Details by Class &amp; Accounts'!E187</f>
        <v>96000</v>
      </c>
      <c r="J187" s="1647">
        <f t="shared" si="25"/>
        <v>0</v>
      </c>
      <c r="K187" s="1648">
        <f>+'O4 Summary by Class &amp; Accounts'!D187</f>
        <v>96000.000000000015</v>
      </c>
      <c r="L187" s="1647">
        <f t="shared" si="26"/>
        <v>0</v>
      </c>
      <c r="M187" s="1652"/>
      <c r="N187" s="1652"/>
      <c r="O187" s="1652"/>
      <c r="P187" s="1650"/>
      <c r="Q187" s="1650"/>
      <c r="R187" s="1650"/>
      <c r="S187" s="1650"/>
      <c r="T187" s="1650"/>
      <c r="U187" s="1651" t="s">
        <v>997</v>
      </c>
      <c r="W187" s="2086" t="s">
        <v>288</v>
      </c>
    </row>
    <row r="188" spans="1:23" ht="12.75">
      <c r="A188" s="1637">
        <v>5670</v>
      </c>
      <c r="B188" s="451" t="s">
        <v>961</v>
      </c>
      <c r="C188" s="1170">
        <f>+'I3 TB Data'!H419</f>
        <v>0</v>
      </c>
      <c r="D188" s="1170"/>
      <c r="E188" s="1170">
        <f t="shared" si="22"/>
        <v>0</v>
      </c>
      <c r="F188" s="1645" t="s">
        <v>997</v>
      </c>
      <c r="G188" s="1170">
        <f t="shared" si="27"/>
        <v>0</v>
      </c>
      <c r="H188" s="1646">
        <f t="shared" si="28"/>
        <v>0</v>
      </c>
      <c r="I188" s="1191">
        <f>+'O5 Details by Class &amp; Accounts'!E188</f>
        <v>0</v>
      </c>
      <c r="J188" s="1647">
        <f t="shared" si="25"/>
        <v>0</v>
      </c>
      <c r="K188" s="1648">
        <f>+'O4 Summary by Class &amp; Accounts'!D188</f>
        <v>0</v>
      </c>
      <c r="L188" s="1647">
        <f t="shared" si="26"/>
        <v>0</v>
      </c>
      <c r="M188" s="1652"/>
      <c r="N188" s="1652"/>
      <c r="O188" s="1652"/>
      <c r="P188" s="1650"/>
      <c r="Q188" s="1650"/>
      <c r="R188" s="1650"/>
      <c r="S188" s="1650"/>
      <c r="T188" s="1650"/>
      <c r="U188" s="1651" t="s">
        <v>997</v>
      </c>
      <c r="W188" s="2086" t="s">
        <v>288</v>
      </c>
    </row>
    <row r="189" spans="1:23" ht="12.75">
      <c r="A189" s="1637">
        <v>5675</v>
      </c>
      <c r="B189" s="451" t="s">
        <v>962</v>
      </c>
      <c r="C189" s="1170">
        <f>+'I3 TB Data'!H420</f>
        <v>245000</v>
      </c>
      <c r="D189" s="1170"/>
      <c r="E189" s="1170">
        <f t="shared" si="22"/>
        <v>245000</v>
      </c>
      <c r="F189" s="1645" t="s">
        <v>997</v>
      </c>
      <c r="G189" s="1170">
        <f t="shared" si="27"/>
        <v>0</v>
      </c>
      <c r="H189" s="1646">
        <f t="shared" si="28"/>
        <v>245000</v>
      </c>
      <c r="I189" s="1191">
        <f>+'O5 Details by Class &amp; Accounts'!E189</f>
        <v>245000</v>
      </c>
      <c r="J189" s="1647">
        <f t="shared" si="25"/>
        <v>0</v>
      </c>
      <c r="K189" s="1648">
        <f>+'O4 Summary by Class &amp; Accounts'!D189</f>
        <v>245000</v>
      </c>
      <c r="L189" s="1647">
        <f t="shared" si="26"/>
        <v>0</v>
      </c>
      <c r="M189" s="1652"/>
      <c r="N189" s="1652"/>
      <c r="O189" s="1652"/>
      <c r="P189" s="1650"/>
      <c r="Q189" s="1650"/>
      <c r="R189" s="1650"/>
      <c r="S189" s="1650"/>
      <c r="T189" s="1650"/>
      <c r="U189" s="1651" t="s">
        <v>997</v>
      </c>
      <c r="W189" s="2086" t="s">
        <v>288</v>
      </c>
    </row>
    <row r="190" spans="1:23" ht="12.75">
      <c r="A190" s="1637">
        <v>5680</v>
      </c>
      <c r="B190" s="451" t="s">
        <v>716</v>
      </c>
      <c r="C190" s="1170">
        <f>+'I3 TB Data'!H421</f>
        <v>0</v>
      </c>
      <c r="D190" s="1170"/>
      <c r="E190" s="1170">
        <f t="shared" si="22"/>
        <v>0</v>
      </c>
      <c r="F190" s="1645" t="s">
        <v>997</v>
      </c>
      <c r="G190" s="1170">
        <f t="shared" si="27"/>
        <v>0</v>
      </c>
      <c r="H190" s="1646">
        <f t="shared" si="28"/>
        <v>0</v>
      </c>
      <c r="I190" s="1191">
        <f>+'O5 Details by Class &amp; Accounts'!E190</f>
        <v>0</v>
      </c>
      <c r="J190" s="1647">
        <f t="shared" si="25"/>
        <v>0</v>
      </c>
      <c r="K190" s="1648">
        <f>+'O4 Summary by Class &amp; Accounts'!D190</f>
        <v>0</v>
      </c>
      <c r="L190" s="1647">
        <f t="shared" si="26"/>
        <v>0</v>
      </c>
      <c r="M190" s="1652"/>
      <c r="N190" s="1652"/>
      <c r="O190" s="1652"/>
      <c r="P190" s="1650"/>
      <c r="Q190" s="1650"/>
      <c r="R190" s="1650"/>
      <c r="S190" s="1650"/>
      <c r="T190" s="1650"/>
      <c r="U190" s="1651" t="s">
        <v>997</v>
      </c>
      <c r="W190" s="2086" t="s">
        <v>288</v>
      </c>
    </row>
    <row r="191" spans="1:23" ht="25.5">
      <c r="A191" s="1644">
        <v>5685</v>
      </c>
      <c r="B191" s="1184" t="s">
        <v>717</v>
      </c>
      <c r="C191" s="1170">
        <f>+'I3 TB Data'!H422</f>
        <v>0</v>
      </c>
      <c r="D191" s="1170"/>
      <c r="E191" s="1170">
        <f t="shared" si="22"/>
        <v>0</v>
      </c>
      <c r="F191" s="1645" t="s">
        <v>997</v>
      </c>
      <c r="G191" s="1170">
        <f t="shared" si="27"/>
        <v>0</v>
      </c>
      <c r="H191" s="1646">
        <f t="shared" si="28"/>
        <v>0</v>
      </c>
      <c r="I191" s="1191">
        <f>+'O5 Details by Class &amp; Accounts'!E191</f>
        <v>0</v>
      </c>
      <c r="J191" s="1647">
        <f t="shared" si="25"/>
        <v>0</v>
      </c>
      <c r="K191" s="1648">
        <f>+'O4 Summary by Class &amp; Accounts'!D191</f>
        <v>0</v>
      </c>
      <c r="L191" s="1647">
        <f t="shared" si="26"/>
        <v>0</v>
      </c>
      <c r="M191" s="1650"/>
      <c r="N191" s="1650"/>
      <c r="O191" s="1650"/>
      <c r="P191" s="1650"/>
      <c r="Q191" s="1650"/>
      <c r="R191" s="1650"/>
      <c r="S191" s="1650"/>
      <c r="T191" s="1650"/>
      <c r="U191" s="1651" t="s">
        <v>997</v>
      </c>
      <c r="W191" s="2086" t="s">
        <v>401</v>
      </c>
    </row>
    <row r="192" spans="1:23" ht="25.5">
      <c r="A192" s="1635">
        <v>5705</v>
      </c>
      <c r="B192" s="1175" t="s">
        <v>1435</v>
      </c>
      <c r="C192" s="1170">
        <f>+'I3 TB Data'!H423</f>
        <v>1407700</v>
      </c>
      <c r="D192" s="1170"/>
      <c r="E192" s="1170">
        <f t="shared" si="22"/>
        <v>1407700</v>
      </c>
      <c r="F192" s="1645" t="s">
        <v>997</v>
      </c>
      <c r="G192" s="1170">
        <f t="shared" si="27"/>
        <v>0</v>
      </c>
      <c r="H192" s="1646">
        <f t="shared" si="28"/>
        <v>1407700</v>
      </c>
      <c r="I192" s="1191">
        <f>+'O5 Details by Class &amp; Accounts'!E192</f>
        <v>1407700</v>
      </c>
      <c r="J192" s="1647">
        <f t="shared" si="25"/>
        <v>0</v>
      </c>
      <c r="K192" s="1648">
        <f>+'O4 Summary by Class &amp; Accounts'!D192</f>
        <v>1407699.9999999998</v>
      </c>
      <c r="L192" s="1647">
        <f t="shared" si="26"/>
        <v>0</v>
      </c>
      <c r="M192" s="1649"/>
      <c r="N192" s="1649"/>
      <c r="O192" s="1649"/>
      <c r="P192" s="1650"/>
      <c r="Q192" s="1650"/>
      <c r="R192" s="1650"/>
      <c r="S192" s="1650"/>
      <c r="T192" s="1650"/>
      <c r="U192" s="1651" t="s">
        <v>997</v>
      </c>
      <c r="W192" s="2086" t="s">
        <v>946</v>
      </c>
    </row>
    <row r="193" spans="1:23" ht="25.5">
      <c r="A193" s="1635">
        <v>5710</v>
      </c>
      <c r="B193" s="1175" t="s">
        <v>718</v>
      </c>
      <c r="C193" s="1170">
        <f>+'I3 TB Data'!H424</f>
        <v>0</v>
      </c>
      <c r="D193" s="1170"/>
      <c r="E193" s="1170">
        <f t="shared" si="22"/>
        <v>0</v>
      </c>
      <c r="F193" s="1645" t="s">
        <v>997</v>
      </c>
      <c r="G193" s="1170">
        <f t="shared" si="27"/>
        <v>0</v>
      </c>
      <c r="H193" s="1646">
        <f t="shared" si="28"/>
        <v>0</v>
      </c>
      <c r="I193" s="1191">
        <f>+'O5 Details by Class &amp; Accounts'!E193</f>
        <v>0</v>
      </c>
      <c r="J193" s="1647">
        <f t="shared" si="25"/>
        <v>0</v>
      </c>
      <c r="K193" s="1648">
        <f>+'O4 Summary by Class &amp; Accounts'!D193</f>
        <v>0</v>
      </c>
      <c r="L193" s="1647">
        <f t="shared" si="26"/>
        <v>0</v>
      </c>
      <c r="M193" s="1649"/>
      <c r="N193" s="1649"/>
      <c r="O193" s="1649"/>
      <c r="P193" s="1650"/>
      <c r="Q193" s="1650"/>
      <c r="R193" s="1650"/>
      <c r="S193" s="1650"/>
      <c r="T193" s="1650"/>
      <c r="U193" s="1651" t="s">
        <v>997</v>
      </c>
      <c r="W193" s="2086" t="s">
        <v>946</v>
      </c>
    </row>
    <row r="194" spans="1:23" ht="25.5">
      <c r="A194" s="1637">
        <v>5715</v>
      </c>
      <c r="B194" s="451" t="s">
        <v>719</v>
      </c>
      <c r="C194" s="1170">
        <f>+'I3 TB Data'!H425</f>
        <v>0</v>
      </c>
      <c r="D194" s="1170"/>
      <c r="E194" s="1170">
        <f t="shared" si="22"/>
        <v>0</v>
      </c>
      <c r="F194" s="1645" t="s">
        <v>997</v>
      </c>
      <c r="G194" s="1170">
        <f t="shared" si="27"/>
        <v>0</v>
      </c>
      <c r="H194" s="1646">
        <f t="shared" si="28"/>
        <v>0</v>
      </c>
      <c r="I194" s="1191">
        <f>+'O5 Details by Class &amp; Accounts'!E194</f>
        <v>0</v>
      </c>
      <c r="J194" s="1647">
        <f t="shared" si="25"/>
        <v>0</v>
      </c>
      <c r="K194" s="1648">
        <f>+'O4 Summary by Class &amp; Accounts'!D194</f>
        <v>0</v>
      </c>
      <c r="L194" s="1647">
        <f t="shared" si="26"/>
        <v>0</v>
      </c>
      <c r="M194" s="1652"/>
      <c r="N194" s="1652"/>
      <c r="O194" s="1652"/>
      <c r="P194" s="1650"/>
      <c r="Q194" s="1650"/>
      <c r="R194" s="1650"/>
      <c r="S194" s="1650"/>
      <c r="T194" s="1650"/>
      <c r="U194" s="1651" t="s">
        <v>997</v>
      </c>
      <c r="W194" s="2086" t="s">
        <v>946</v>
      </c>
    </row>
    <row r="195" spans="1:23" ht="25.5">
      <c r="A195" s="1639">
        <v>5720</v>
      </c>
      <c r="B195" s="1178" t="s">
        <v>720</v>
      </c>
      <c r="C195" s="1170">
        <f>+'I3 TB Data'!H426</f>
        <v>0</v>
      </c>
      <c r="D195" s="1170"/>
      <c r="E195" s="1170">
        <f t="shared" si="22"/>
        <v>0</v>
      </c>
      <c r="F195" s="1645" t="s">
        <v>997</v>
      </c>
      <c r="G195" s="1170">
        <f t="shared" si="27"/>
        <v>0</v>
      </c>
      <c r="H195" s="1646">
        <f t="shared" si="28"/>
        <v>0</v>
      </c>
      <c r="I195" s="1191">
        <f>+'O5 Details by Class &amp; Accounts'!E195</f>
        <v>0</v>
      </c>
      <c r="J195" s="1647">
        <f t="shared" si="25"/>
        <v>0</v>
      </c>
      <c r="K195" s="1648">
        <f>+'O4 Summary by Class &amp; Accounts'!D195</f>
        <v>0</v>
      </c>
      <c r="L195" s="1647">
        <f t="shared" si="26"/>
        <v>0</v>
      </c>
      <c r="M195" s="1663"/>
      <c r="N195" s="1663"/>
      <c r="O195" s="1663"/>
      <c r="P195" s="1650"/>
      <c r="Q195" s="1650"/>
      <c r="R195" s="1650"/>
      <c r="S195" s="1650"/>
      <c r="T195" s="1650"/>
      <c r="U195" s="1651" t="s">
        <v>997</v>
      </c>
      <c r="W195" s="2086" t="s">
        <v>946</v>
      </c>
    </row>
    <row r="196" spans="1:23" ht="25.5">
      <c r="A196" s="1637">
        <v>5730</v>
      </c>
      <c r="B196" s="451" t="s">
        <v>1501</v>
      </c>
      <c r="C196" s="1170">
        <f>+'I3 TB Data'!H428</f>
        <v>0</v>
      </c>
      <c r="D196" s="1170"/>
      <c r="E196" s="1170">
        <f t="shared" si="22"/>
        <v>0</v>
      </c>
      <c r="F196" s="1645" t="s">
        <v>997</v>
      </c>
      <c r="G196" s="1170">
        <f t="shared" si="27"/>
        <v>0</v>
      </c>
      <c r="H196" s="1646">
        <f t="shared" si="28"/>
        <v>0</v>
      </c>
      <c r="I196" s="1191">
        <f>+'O5 Details by Class &amp; Accounts'!E196</f>
        <v>0</v>
      </c>
      <c r="J196" s="1647">
        <f t="shared" si="25"/>
        <v>0</v>
      </c>
      <c r="K196" s="1648">
        <f>+'O4 Summary by Class &amp; Accounts'!D196</f>
        <v>0</v>
      </c>
      <c r="L196" s="1647">
        <f t="shared" si="26"/>
        <v>0</v>
      </c>
      <c r="M196" s="1652"/>
      <c r="N196" s="1652"/>
      <c r="O196" s="1652"/>
      <c r="P196" s="1650"/>
      <c r="Q196" s="1650"/>
      <c r="R196" s="1650"/>
      <c r="S196" s="1650"/>
      <c r="T196" s="1650"/>
      <c r="U196" s="1651" t="s">
        <v>997</v>
      </c>
      <c r="W196" s="2086" t="s">
        <v>288</v>
      </c>
    </row>
    <row r="197" spans="1:23" ht="25.5">
      <c r="A197" s="1637">
        <v>5735</v>
      </c>
      <c r="B197" s="451" t="s">
        <v>1505</v>
      </c>
      <c r="C197" s="1170">
        <f>+'I3 TB Data'!H429</f>
        <v>0</v>
      </c>
      <c r="D197" s="1170"/>
      <c r="E197" s="1170">
        <f t="shared" ref="E197:E205" si="29">+SUM(C197:D197)</f>
        <v>0</v>
      </c>
      <c r="F197" s="1645" t="s">
        <v>997</v>
      </c>
      <c r="G197" s="1170">
        <f t="shared" si="27"/>
        <v>0</v>
      </c>
      <c r="H197" s="1646">
        <f t="shared" si="28"/>
        <v>0</v>
      </c>
      <c r="I197" s="1191">
        <f>+'O5 Details by Class &amp; Accounts'!E197</f>
        <v>0</v>
      </c>
      <c r="J197" s="1647">
        <f t="shared" si="25"/>
        <v>0</v>
      </c>
      <c r="K197" s="1648">
        <f>+'O4 Summary by Class &amp; Accounts'!D197</f>
        <v>0</v>
      </c>
      <c r="L197" s="1647">
        <f t="shared" si="26"/>
        <v>0</v>
      </c>
      <c r="M197" s="1652"/>
      <c r="N197" s="1652"/>
      <c r="O197" s="1652"/>
      <c r="P197" s="1650"/>
      <c r="Q197" s="1650"/>
      <c r="R197" s="1650"/>
      <c r="S197" s="1650"/>
      <c r="T197" s="1650"/>
      <c r="U197" s="1651" t="s">
        <v>997</v>
      </c>
      <c r="W197" s="2086" t="s">
        <v>288</v>
      </c>
    </row>
    <row r="198" spans="1:23" ht="12.75">
      <c r="A198" s="1637">
        <v>5740</v>
      </c>
      <c r="B198" s="451" t="s">
        <v>1506</v>
      </c>
      <c r="C198" s="1170">
        <f>+'I3 TB Data'!H430</f>
        <v>0</v>
      </c>
      <c r="D198" s="1170"/>
      <c r="E198" s="1170">
        <f t="shared" si="29"/>
        <v>0</v>
      </c>
      <c r="F198" s="1645" t="s">
        <v>997</v>
      </c>
      <c r="G198" s="1170">
        <f t="shared" si="27"/>
        <v>0</v>
      </c>
      <c r="H198" s="1646">
        <f t="shared" si="28"/>
        <v>0</v>
      </c>
      <c r="I198" s="1191">
        <f>+'O5 Details by Class &amp; Accounts'!E198</f>
        <v>0</v>
      </c>
      <c r="J198" s="1647">
        <f t="shared" si="25"/>
        <v>0</v>
      </c>
      <c r="K198" s="1648">
        <f>+'O4 Summary by Class &amp; Accounts'!D198</f>
        <v>0</v>
      </c>
      <c r="L198" s="1647">
        <f t="shared" si="26"/>
        <v>0</v>
      </c>
      <c r="M198" s="1652"/>
      <c r="N198" s="1652"/>
      <c r="O198" s="1652"/>
      <c r="P198" s="1650"/>
      <c r="Q198" s="1650"/>
      <c r="R198" s="1650"/>
      <c r="S198" s="1650"/>
      <c r="T198" s="1650"/>
      <c r="U198" s="1651" t="s">
        <v>997</v>
      </c>
      <c r="W198" s="2086" t="s">
        <v>288</v>
      </c>
    </row>
    <row r="199" spans="1:23" ht="12.75">
      <c r="A199" s="1637">
        <v>6005</v>
      </c>
      <c r="B199" s="451" t="s">
        <v>1507</v>
      </c>
      <c r="C199" s="1170">
        <f>+'I3 TB Data'!H431</f>
        <v>739300</v>
      </c>
      <c r="D199" s="1170"/>
      <c r="E199" s="1170">
        <f t="shared" si="29"/>
        <v>739300</v>
      </c>
      <c r="F199" s="1645" t="s">
        <v>997</v>
      </c>
      <c r="G199" s="1170">
        <f t="shared" si="27"/>
        <v>0</v>
      </c>
      <c r="H199" s="1646">
        <f t="shared" si="28"/>
        <v>739300</v>
      </c>
      <c r="I199" s="1191">
        <f>+'O5 Details by Class &amp; Accounts'!E199</f>
        <v>739300</v>
      </c>
      <c r="J199" s="1647">
        <f t="shared" si="25"/>
        <v>0</v>
      </c>
      <c r="K199" s="1648">
        <f>+'O4 Summary by Class &amp; Accounts'!D199</f>
        <v>739299.99999999988</v>
      </c>
      <c r="L199" s="1647">
        <f t="shared" si="26"/>
        <v>0</v>
      </c>
      <c r="M199" s="1652"/>
      <c r="N199" s="1652"/>
      <c r="O199" s="1652"/>
      <c r="P199" s="1650"/>
      <c r="Q199" s="1650"/>
      <c r="R199" s="1650"/>
      <c r="S199" s="1650"/>
      <c r="T199" s="1650"/>
      <c r="U199" s="1651"/>
      <c r="W199" s="2086" t="s">
        <v>401</v>
      </c>
    </row>
    <row r="200" spans="1:23" ht="12.75">
      <c r="A200" s="1639">
        <v>6105</v>
      </c>
      <c r="B200" s="1178" t="s">
        <v>604</v>
      </c>
      <c r="C200" s="1170">
        <f>+'I3 TB Data'!H441</f>
        <v>33000</v>
      </c>
      <c r="D200" s="1170"/>
      <c r="E200" s="1170">
        <f t="shared" si="29"/>
        <v>33000</v>
      </c>
      <c r="F200" s="1645" t="s">
        <v>997</v>
      </c>
      <c r="G200" s="1170">
        <f t="shared" si="27"/>
        <v>0</v>
      </c>
      <c r="H200" s="1646">
        <f t="shared" si="28"/>
        <v>33000</v>
      </c>
      <c r="I200" s="1191">
        <f>+'O5 Details by Class &amp; Accounts'!E200</f>
        <v>33000</v>
      </c>
      <c r="J200" s="1647">
        <f t="shared" si="25"/>
        <v>0</v>
      </c>
      <c r="K200" s="1648">
        <f>+'O4 Summary by Class &amp; Accounts'!D200</f>
        <v>32999.999999999993</v>
      </c>
      <c r="L200" s="1647">
        <f t="shared" si="26"/>
        <v>0</v>
      </c>
      <c r="M200" s="1663"/>
      <c r="N200" s="1663"/>
      <c r="O200" s="1663"/>
      <c r="P200" s="1650"/>
      <c r="Q200" s="1650"/>
      <c r="R200" s="1650"/>
      <c r="S200" s="1650"/>
      <c r="T200" s="1650"/>
      <c r="U200" s="1651" t="s">
        <v>997</v>
      </c>
      <c r="W200" s="2086" t="s">
        <v>401</v>
      </c>
    </row>
    <row r="201" spans="1:23" ht="12.75">
      <c r="A201" s="1639">
        <v>6110</v>
      </c>
      <c r="B201" s="1178" t="s">
        <v>605</v>
      </c>
      <c r="C201" s="1170">
        <f>+'I3 TB Data'!H442</f>
        <v>343400</v>
      </c>
      <c r="D201" s="1170"/>
      <c r="E201" s="1170">
        <f t="shared" si="29"/>
        <v>343400</v>
      </c>
      <c r="F201" s="1645" t="s">
        <v>997</v>
      </c>
      <c r="G201" s="1170">
        <f t="shared" si="27"/>
        <v>0</v>
      </c>
      <c r="H201" s="1646">
        <f t="shared" si="28"/>
        <v>343400</v>
      </c>
      <c r="I201" s="1191">
        <f>+'O5 Details by Class &amp; Accounts'!E201</f>
        <v>343400</v>
      </c>
      <c r="J201" s="1647">
        <f t="shared" si="25"/>
        <v>0</v>
      </c>
      <c r="K201" s="1648">
        <f>+'O4 Summary by Class &amp; Accounts'!D201</f>
        <v>343399.99999999994</v>
      </c>
      <c r="L201" s="1647">
        <f t="shared" si="26"/>
        <v>0</v>
      </c>
      <c r="M201" s="1663"/>
      <c r="N201" s="1663"/>
      <c r="O201" s="1663"/>
      <c r="P201" s="1650"/>
      <c r="Q201" s="1650"/>
      <c r="R201" s="1650"/>
      <c r="S201" s="1650"/>
      <c r="T201" s="1650"/>
      <c r="U201" s="1651"/>
      <c r="W201" s="2086" t="s">
        <v>401</v>
      </c>
    </row>
    <row r="202" spans="1:23" ht="12.75">
      <c r="A202" s="1639">
        <v>6205</v>
      </c>
      <c r="B202" s="1178" t="s">
        <v>607</v>
      </c>
      <c r="C202" s="1170">
        <f>+'I3 TB Data'!H444</f>
        <v>6000</v>
      </c>
      <c r="D202" s="1170"/>
      <c r="E202" s="1170">
        <f t="shared" si="29"/>
        <v>6000</v>
      </c>
      <c r="F202" s="1645" t="s">
        <v>997</v>
      </c>
      <c r="G202" s="1170">
        <f t="shared" si="27"/>
        <v>0</v>
      </c>
      <c r="H202" s="1646">
        <f t="shared" si="28"/>
        <v>6000</v>
      </c>
      <c r="I202" s="1191">
        <f>+'O5 Details by Class &amp; Accounts'!E202</f>
        <v>6000</v>
      </c>
      <c r="J202" s="1647">
        <f t="shared" si="25"/>
        <v>0</v>
      </c>
      <c r="K202" s="1648">
        <f>+'O4 Summary by Class &amp; Accounts'!D202</f>
        <v>6000.0000000000009</v>
      </c>
      <c r="L202" s="1647">
        <f t="shared" si="26"/>
        <v>0</v>
      </c>
      <c r="M202" s="1663"/>
      <c r="N202" s="1663"/>
      <c r="O202" s="1663"/>
      <c r="P202" s="1650"/>
      <c r="Q202" s="1650"/>
      <c r="R202" s="1650"/>
      <c r="S202" s="1650"/>
      <c r="T202" s="1650"/>
      <c r="U202" s="1651" t="s">
        <v>997</v>
      </c>
      <c r="W202" s="2086" t="s">
        <v>288</v>
      </c>
    </row>
    <row r="203" spans="1:23" ht="12.75">
      <c r="A203" s="1637">
        <v>6210</v>
      </c>
      <c r="B203" s="451" t="s">
        <v>1447</v>
      </c>
      <c r="C203" s="1170">
        <f>+'I3 TB Data'!H445</f>
        <v>0</v>
      </c>
      <c r="D203" s="1170"/>
      <c r="E203" s="1170">
        <f t="shared" si="29"/>
        <v>0</v>
      </c>
      <c r="F203" s="1645" t="s">
        <v>997</v>
      </c>
      <c r="G203" s="1170">
        <f t="shared" si="27"/>
        <v>0</v>
      </c>
      <c r="H203" s="1646">
        <f t="shared" si="28"/>
        <v>0</v>
      </c>
      <c r="I203" s="1191">
        <f>+'O5 Details by Class &amp; Accounts'!E203</f>
        <v>0</v>
      </c>
      <c r="J203" s="1647">
        <f t="shared" si="25"/>
        <v>0</v>
      </c>
      <c r="K203" s="1648">
        <f>+'O4 Summary by Class &amp; Accounts'!D203</f>
        <v>0</v>
      </c>
      <c r="L203" s="1647">
        <f t="shared" si="26"/>
        <v>0</v>
      </c>
      <c r="M203" s="1652"/>
      <c r="N203" s="1652"/>
      <c r="O203" s="1652"/>
      <c r="P203" s="1650"/>
      <c r="Q203" s="1650"/>
      <c r="R203" s="1650"/>
      <c r="S203" s="1650"/>
      <c r="T203" s="1650"/>
      <c r="U203" s="1651" t="s">
        <v>997</v>
      </c>
      <c r="W203" s="2086" t="s">
        <v>288</v>
      </c>
    </row>
    <row r="204" spans="1:23" ht="12.75">
      <c r="A204" s="1637">
        <v>6215</v>
      </c>
      <c r="B204" s="451" t="s">
        <v>1448</v>
      </c>
      <c r="C204" s="1170">
        <f>+'I3 TB Data'!H446</f>
        <v>0</v>
      </c>
      <c r="D204" s="1170"/>
      <c r="E204" s="1170">
        <f t="shared" si="29"/>
        <v>0</v>
      </c>
      <c r="F204" s="1645" t="s">
        <v>997</v>
      </c>
      <c r="G204" s="1170">
        <f t="shared" si="27"/>
        <v>0</v>
      </c>
      <c r="H204" s="1646">
        <f t="shared" si="28"/>
        <v>0</v>
      </c>
      <c r="I204" s="1191">
        <f>+'O5 Details by Class &amp; Accounts'!E204</f>
        <v>0</v>
      </c>
      <c r="J204" s="1647">
        <f t="shared" si="25"/>
        <v>0</v>
      </c>
      <c r="K204" s="1648">
        <f>+'O4 Summary by Class &amp; Accounts'!D204</f>
        <v>0</v>
      </c>
      <c r="L204" s="1647">
        <f t="shared" si="26"/>
        <v>0</v>
      </c>
      <c r="M204" s="1652"/>
      <c r="N204" s="1652"/>
      <c r="O204" s="1652"/>
      <c r="P204" s="1650"/>
      <c r="Q204" s="1650"/>
      <c r="R204" s="1650"/>
      <c r="S204" s="1650"/>
      <c r="T204" s="1650"/>
      <c r="U204" s="1651" t="s">
        <v>997</v>
      </c>
      <c r="W204" s="2086" t="s">
        <v>288</v>
      </c>
    </row>
    <row r="205" spans="1:23" ht="13.5" thickBot="1">
      <c r="A205" s="1637">
        <v>6225</v>
      </c>
      <c r="B205" s="451" t="s">
        <v>1449</v>
      </c>
      <c r="C205" s="1170">
        <f>+'I3 TB Data'!H447</f>
        <v>0</v>
      </c>
      <c r="D205" s="1170"/>
      <c r="E205" s="1170">
        <f t="shared" si="29"/>
        <v>0</v>
      </c>
      <c r="F205" s="1645" t="s">
        <v>997</v>
      </c>
      <c r="G205" s="1170">
        <f t="shared" si="27"/>
        <v>0</v>
      </c>
      <c r="H205" s="1646">
        <f t="shared" si="28"/>
        <v>0</v>
      </c>
      <c r="I205" s="1191">
        <f>+'O5 Details by Class &amp; Accounts'!E205</f>
        <v>0</v>
      </c>
      <c r="J205" s="1647">
        <f t="shared" si="25"/>
        <v>0</v>
      </c>
      <c r="K205" s="1648">
        <f>+'O4 Summary by Class &amp; Accounts'!D205</f>
        <v>0</v>
      </c>
      <c r="L205" s="1647">
        <f t="shared" si="26"/>
        <v>0</v>
      </c>
      <c r="M205" s="1652"/>
      <c r="N205" s="1652"/>
      <c r="O205" s="1652"/>
      <c r="P205" s="1650"/>
      <c r="Q205" s="1650"/>
      <c r="R205" s="1650"/>
      <c r="S205" s="1650"/>
      <c r="T205" s="1650"/>
      <c r="U205" s="1651" t="s">
        <v>997</v>
      </c>
      <c r="W205" s="2086" t="s">
        <v>288</v>
      </c>
    </row>
    <row r="206" spans="1:23" s="58" customFormat="1" ht="15.75">
      <c r="A206" s="1674"/>
      <c r="B206" s="1682" t="s">
        <v>1204</v>
      </c>
      <c r="C206" s="1675">
        <f>IF(ISERROR(SUM(C16:C205)), "-", SUM(C16:C205))</f>
        <v>2321450</v>
      </c>
      <c r="D206" s="1675">
        <f>SUM(D16:D205)</f>
        <v>36615000</v>
      </c>
      <c r="E206" s="1676">
        <f>IF(ISERROR(SUM(E19:E205)), "-", SUM(E19:E205))</f>
        <v>38936450</v>
      </c>
      <c r="F206" s="1677"/>
      <c r="G206" s="1675">
        <f>SUM(G19:G205)</f>
        <v>0</v>
      </c>
      <c r="H206" s="1678">
        <f>IF(ISERROR(SUM(H19:H205)), "-", SUM(H19:H205))</f>
        <v>38936450</v>
      </c>
      <c r="I206" s="1679">
        <f>SUM(I19:I205)</f>
        <v>38936450</v>
      </c>
      <c r="J206" s="1680">
        <f>IF(ISERROR(SUM(J19:J205)), "-", SUM(J19:J205))</f>
        <v>0</v>
      </c>
      <c r="K206" s="1681">
        <f>IF(ISERROR(SUM(K19:K205)), "-", SUM(K19:K205))</f>
        <v>38936449.999999993</v>
      </c>
      <c r="L206" s="1680">
        <f>IF(ISERROR(SUM(L19:L205)), "-", SUM(L19:L205))</f>
        <v>0</v>
      </c>
      <c r="M206" s="1665"/>
      <c r="N206" s="1665"/>
      <c r="O206" s="1665"/>
      <c r="P206" s="1665"/>
      <c r="Q206" s="1665"/>
      <c r="R206" s="1665"/>
      <c r="S206" s="1665"/>
      <c r="T206" s="1665"/>
      <c r="U206" s="92"/>
      <c r="W206" s="2095"/>
    </row>
    <row r="207" spans="1:23" s="58" customFormat="1" ht="13.5" thickBot="1">
      <c r="A207" s="1666"/>
      <c r="B207" s="1667"/>
      <c r="C207" s="1668"/>
      <c r="D207" s="1668"/>
      <c r="E207" s="1669" t="s">
        <v>997</v>
      </c>
      <c r="F207" s="1664" t="s">
        <v>1194</v>
      </c>
      <c r="G207" s="1668">
        <f>IF(ISERROR(+G206+H206), "-", +G206+H206)</f>
        <v>38936450</v>
      </c>
      <c r="H207" s="1670"/>
      <c r="I207" s="1671"/>
      <c r="J207" s="1672"/>
      <c r="K207" s="1673"/>
      <c r="L207" s="1672"/>
      <c r="M207" s="1665"/>
      <c r="N207" s="1665"/>
      <c r="O207" s="1665"/>
      <c r="P207" s="1665"/>
      <c r="Q207" s="1665"/>
      <c r="R207" s="1665"/>
      <c r="S207" s="1665"/>
      <c r="T207" s="1665"/>
      <c r="U207" s="92"/>
    </row>
    <row r="208" spans="1:23" ht="12.75">
      <c r="A208" s="759"/>
      <c r="B208" s="423"/>
      <c r="C208" s="1636"/>
      <c r="D208" s="1636"/>
      <c r="E208" s="1636"/>
      <c r="F208" s="669"/>
      <c r="G208" s="1636"/>
      <c r="H208" s="1636"/>
      <c r="I208" s="643"/>
      <c r="J208" s="643"/>
      <c r="K208" s="399"/>
      <c r="L208" s="399"/>
    </row>
    <row r="209" spans="1:20" ht="12.75">
      <c r="A209" s="759"/>
      <c r="B209" s="423"/>
      <c r="C209" s="1636"/>
      <c r="D209" s="1636"/>
      <c r="E209" s="1636"/>
      <c r="F209" s="669"/>
      <c r="G209" s="1636"/>
      <c r="H209" s="1636"/>
      <c r="I209" s="643"/>
      <c r="J209" s="643"/>
      <c r="K209" s="399"/>
      <c r="L209" s="399"/>
    </row>
    <row r="210" spans="1:20" ht="12.75">
      <c r="A210" s="1391"/>
      <c r="B210" s="524"/>
      <c r="C210" s="1139"/>
      <c r="D210" s="1139"/>
      <c r="E210" s="1139"/>
      <c r="F210" s="1139"/>
      <c r="G210" s="1139"/>
      <c r="H210" s="1139"/>
      <c r="I210" s="617"/>
      <c r="J210" s="643"/>
      <c r="K210" s="399"/>
      <c r="L210" s="399"/>
    </row>
    <row r="211" spans="1:20" s="2015" customFormat="1" ht="12.75">
      <c r="A211" s="2010"/>
      <c r="B211" s="2011"/>
      <c r="C211" s="2012"/>
      <c r="D211" s="2012"/>
      <c r="E211" s="2012"/>
      <c r="F211" s="2012"/>
      <c r="G211" s="2012"/>
      <c r="H211" s="2012"/>
      <c r="I211" s="2013"/>
      <c r="J211" s="2013"/>
      <c r="K211" s="2014"/>
      <c r="L211" s="2014"/>
    </row>
    <row r="213" spans="1:20" ht="24">
      <c r="A213" s="1391"/>
      <c r="B213" s="1966" t="s">
        <v>223</v>
      </c>
      <c r="C213" s="1961" t="str">
        <f>E18</f>
        <v>Adjusted TB</v>
      </c>
      <c r="D213" s="1961" t="str">
        <f t="shared" ref="D213:I213" si="30">F18</f>
        <v>Excluded from COSS</v>
      </c>
      <c r="E213" s="1961" t="str">
        <f t="shared" si="30"/>
        <v>Excluded</v>
      </c>
      <c r="F213" s="1961" t="str">
        <f t="shared" si="30"/>
        <v>Included</v>
      </c>
      <c r="G213" s="1961" t="str">
        <f t="shared" si="30"/>
        <v>Balance in O5</v>
      </c>
      <c r="H213" s="1961" t="str">
        <f t="shared" si="30"/>
        <v>Difference</v>
      </c>
      <c r="I213" s="1961" t="str">
        <f t="shared" si="30"/>
        <v>Balance in O4 Summary</v>
      </c>
      <c r="J213" s="1961" t="str">
        <f>L18</f>
        <v>Difference</v>
      </c>
      <c r="K213" s="1959"/>
      <c r="L213" s="1959"/>
      <c r="M213" s="1961">
        <f t="shared" ref="M213:T213" si="31">O18</f>
        <v>0</v>
      </c>
      <c r="N213" s="1961">
        <f t="shared" si="31"/>
        <v>0</v>
      </c>
      <c r="O213" s="1961">
        <f t="shared" si="31"/>
        <v>0</v>
      </c>
      <c r="P213" s="1961">
        <f t="shared" si="31"/>
        <v>0</v>
      </c>
      <c r="Q213" s="1961">
        <f t="shared" si="31"/>
        <v>0</v>
      </c>
      <c r="R213" s="1961">
        <f t="shared" si="31"/>
        <v>0</v>
      </c>
      <c r="S213" s="1961">
        <f t="shared" si="31"/>
        <v>0</v>
      </c>
      <c r="T213" s="1961">
        <f t="shared" si="31"/>
        <v>0</v>
      </c>
    </row>
    <row r="214" spans="1:20" ht="12.75">
      <c r="A214" s="1391"/>
      <c r="B214" s="247">
        <v>1808</v>
      </c>
      <c r="C214" s="2005">
        <f>SUMIF($W$19:$W$205, $B214, E$19:E$205)</f>
        <v>0</v>
      </c>
      <c r="D214" s="2005">
        <f t="shared" ref="D214:J214" si="32">SUMIF($W$19:$W$205, $B214, F$19:F$205)</f>
        <v>0</v>
      </c>
      <c r="E214" s="2005">
        <f t="shared" si="32"/>
        <v>0</v>
      </c>
      <c r="F214" s="2005">
        <f t="shared" si="32"/>
        <v>0</v>
      </c>
      <c r="G214" s="2005">
        <f t="shared" si="32"/>
        <v>0</v>
      </c>
      <c r="H214" s="2005">
        <f t="shared" si="32"/>
        <v>0</v>
      </c>
      <c r="I214" s="2005">
        <f t="shared" si="32"/>
        <v>0</v>
      </c>
      <c r="J214" s="2005">
        <f t="shared" si="32"/>
        <v>0</v>
      </c>
      <c r="K214" s="1979"/>
      <c r="L214" s="1979"/>
    </row>
    <row r="215" spans="1:20" ht="12.75">
      <c r="A215" s="1391"/>
      <c r="B215" s="247">
        <v>1815</v>
      </c>
      <c r="C215" s="2005">
        <f t="shared" ref="C215:C247" si="33">SUMIF($W$19:$W$205, $B215, E$19:E$205)</f>
        <v>0</v>
      </c>
      <c r="D215" s="2005">
        <f t="shared" ref="D215:D247" si="34">SUMIF($W$19:$W$205, $B215, F$19:F$205)</f>
        <v>0</v>
      </c>
      <c r="E215" s="2005">
        <f t="shared" ref="E215:E247" si="35">SUMIF($W$19:$W$205, $B215, G$19:G$205)</f>
        <v>0</v>
      </c>
      <c r="F215" s="2005">
        <f t="shared" ref="F215:F247" si="36">SUMIF($W$19:$W$205, $B215, H$19:H$205)</f>
        <v>0</v>
      </c>
      <c r="G215" s="2005">
        <f t="shared" ref="G215:G247" si="37">SUMIF($W$19:$W$205, $B215, I$19:I$205)</f>
        <v>0</v>
      </c>
      <c r="H215" s="2005">
        <f t="shared" ref="H215:H247" si="38">SUMIF($W$19:$W$205, $B215, J$19:J$205)</f>
        <v>0</v>
      </c>
      <c r="I215" s="2005">
        <f t="shared" ref="I215:I247" si="39">SUMIF($W$19:$W$205, $B215, K$19:K$205)</f>
        <v>0</v>
      </c>
      <c r="J215" s="2005">
        <f t="shared" ref="J215:J247" si="40">SUMIF($W$19:$W$205, $B215, L$19:L$205)</f>
        <v>0</v>
      </c>
      <c r="K215" s="399"/>
      <c r="L215" s="399"/>
    </row>
    <row r="216" spans="1:20" ht="12.75">
      <c r="A216" s="1391"/>
      <c r="B216" s="247">
        <v>1820</v>
      </c>
      <c r="C216" s="2005">
        <f t="shared" si="33"/>
        <v>174000</v>
      </c>
      <c r="D216" s="2005">
        <f t="shared" si="34"/>
        <v>0</v>
      </c>
      <c r="E216" s="2005">
        <f t="shared" si="35"/>
        <v>0</v>
      </c>
      <c r="F216" s="2005">
        <f t="shared" si="36"/>
        <v>174000</v>
      </c>
      <c r="G216" s="2005">
        <f t="shared" si="37"/>
        <v>174000</v>
      </c>
      <c r="H216" s="2005">
        <f t="shared" si="38"/>
        <v>0</v>
      </c>
      <c r="I216" s="2005">
        <f t="shared" si="39"/>
        <v>174000</v>
      </c>
      <c r="J216" s="2005">
        <f t="shared" si="40"/>
        <v>0</v>
      </c>
      <c r="K216" s="399"/>
      <c r="L216" s="399"/>
    </row>
    <row r="217" spans="1:20" ht="12.75">
      <c r="A217" s="1391"/>
      <c r="B217" s="247">
        <v>1830</v>
      </c>
      <c r="C217" s="2005">
        <f t="shared" si="33"/>
        <v>396000</v>
      </c>
      <c r="D217" s="2005">
        <f t="shared" si="34"/>
        <v>0</v>
      </c>
      <c r="E217" s="2005">
        <f t="shared" si="35"/>
        <v>0</v>
      </c>
      <c r="F217" s="2005">
        <f t="shared" si="36"/>
        <v>396000</v>
      </c>
      <c r="G217" s="2005">
        <f t="shared" si="37"/>
        <v>396000</v>
      </c>
      <c r="H217" s="2005">
        <f t="shared" si="38"/>
        <v>0</v>
      </c>
      <c r="I217" s="2005">
        <f t="shared" si="39"/>
        <v>395999.99999999994</v>
      </c>
      <c r="J217" s="2005">
        <f t="shared" si="40"/>
        <v>0</v>
      </c>
      <c r="K217" s="399"/>
      <c r="L217" s="399"/>
    </row>
    <row r="218" spans="1:20" ht="12.75">
      <c r="A218" s="1391"/>
      <c r="B218" s="247">
        <v>1835</v>
      </c>
      <c r="C218" s="2005">
        <f t="shared" si="33"/>
        <v>102000</v>
      </c>
      <c r="D218" s="2005">
        <f t="shared" si="34"/>
        <v>0</v>
      </c>
      <c r="E218" s="2005">
        <f t="shared" si="35"/>
        <v>0</v>
      </c>
      <c r="F218" s="2005">
        <f t="shared" si="36"/>
        <v>102000</v>
      </c>
      <c r="G218" s="2005">
        <f t="shared" si="37"/>
        <v>102000</v>
      </c>
      <c r="H218" s="2005">
        <f t="shared" si="38"/>
        <v>0</v>
      </c>
      <c r="I218" s="2005">
        <f t="shared" si="39"/>
        <v>102000.00000000001</v>
      </c>
      <c r="J218" s="2005">
        <f t="shared" si="40"/>
        <v>0</v>
      </c>
      <c r="K218" s="399"/>
      <c r="L218" s="399"/>
    </row>
    <row r="219" spans="1:20" ht="12.75">
      <c r="A219" s="1391"/>
      <c r="B219" s="247">
        <v>1840</v>
      </c>
      <c r="C219" s="2005">
        <f t="shared" si="33"/>
        <v>98000</v>
      </c>
      <c r="D219" s="2005">
        <f t="shared" si="34"/>
        <v>0</v>
      </c>
      <c r="E219" s="2005">
        <f t="shared" si="35"/>
        <v>0</v>
      </c>
      <c r="F219" s="2005">
        <f t="shared" si="36"/>
        <v>98000</v>
      </c>
      <c r="G219" s="2005">
        <f t="shared" si="37"/>
        <v>98000</v>
      </c>
      <c r="H219" s="2005">
        <f t="shared" si="38"/>
        <v>0</v>
      </c>
      <c r="I219" s="2005">
        <f t="shared" si="39"/>
        <v>98000</v>
      </c>
      <c r="J219" s="2005">
        <f t="shared" si="40"/>
        <v>0</v>
      </c>
      <c r="K219" s="399"/>
      <c r="L219" s="399"/>
    </row>
    <row r="220" spans="1:20" ht="12.75">
      <c r="A220" s="1391"/>
      <c r="B220" s="247">
        <v>1845</v>
      </c>
      <c r="C220" s="2005">
        <f t="shared" si="33"/>
        <v>0</v>
      </c>
      <c r="D220" s="2005">
        <f t="shared" si="34"/>
        <v>0</v>
      </c>
      <c r="E220" s="2005">
        <f t="shared" si="35"/>
        <v>0</v>
      </c>
      <c r="F220" s="2005">
        <f t="shared" si="36"/>
        <v>0</v>
      </c>
      <c r="G220" s="2005">
        <f t="shared" si="37"/>
        <v>0</v>
      </c>
      <c r="H220" s="2005">
        <f t="shared" si="38"/>
        <v>0</v>
      </c>
      <c r="I220" s="2005">
        <f t="shared" si="39"/>
        <v>0</v>
      </c>
      <c r="J220" s="2005">
        <f t="shared" si="40"/>
        <v>0</v>
      </c>
      <c r="K220" s="399"/>
      <c r="L220" s="399"/>
    </row>
    <row r="221" spans="1:20" ht="12.75">
      <c r="A221" s="1391"/>
      <c r="B221" s="247">
        <v>1850</v>
      </c>
      <c r="C221" s="2005">
        <f t="shared" si="33"/>
        <v>56000</v>
      </c>
      <c r="D221" s="2005">
        <f t="shared" si="34"/>
        <v>0</v>
      </c>
      <c r="E221" s="2005">
        <f t="shared" si="35"/>
        <v>0</v>
      </c>
      <c r="F221" s="2005">
        <f t="shared" si="36"/>
        <v>56000</v>
      </c>
      <c r="G221" s="2005">
        <f t="shared" si="37"/>
        <v>56000</v>
      </c>
      <c r="H221" s="2005">
        <f t="shared" si="38"/>
        <v>0</v>
      </c>
      <c r="I221" s="2005">
        <f t="shared" si="39"/>
        <v>56000.000000000007</v>
      </c>
      <c r="J221" s="2005">
        <f t="shared" si="40"/>
        <v>0</v>
      </c>
      <c r="K221" s="399"/>
      <c r="L221" s="399"/>
    </row>
    <row r="222" spans="1:20" ht="12.75">
      <c r="A222" s="1391"/>
      <c r="B222" s="247">
        <v>1855</v>
      </c>
      <c r="C222" s="2005">
        <f t="shared" si="33"/>
        <v>0</v>
      </c>
      <c r="D222" s="2005">
        <f t="shared" si="34"/>
        <v>0</v>
      </c>
      <c r="E222" s="2005">
        <f t="shared" si="35"/>
        <v>0</v>
      </c>
      <c r="F222" s="2005">
        <f t="shared" si="36"/>
        <v>0</v>
      </c>
      <c r="G222" s="2005">
        <f t="shared" si="37"/>
        <v>0</v>
      </c>
      <c r="H222" s="2005">
        <f t="shared" si="38"/>
        <v>0</v>
      </c>
      <c r="I222" s="2005">
        <f t="shared" si="39"/>
        <v>0</v>
      </c>
      <c r="J222" s="2005">
        <f t="shared" si="40"/>
        <v>0</v>
      </c>
      <c r="K222" s="399"/>
      <c r="L222" s="399"/>
    </row>
    <row r="223" spans="1:20" ht="12.75">
      <c r="A223" s="1391"/>
      <c r="B223" s="247">
        <v>1860</v>
      </c>
      <c r="C223" s="2005">
        <f t="shared" si="33"/>
        <v>38000</v>
      </c>
      <c r="D223" s="2005">
        <f t="shared" si="34"/>
        <v>0</v>
      </c>
      <c r="E223" s="2005">
        <f t="shared" si="35"/>
        <v>0</v>
      </c>
      <c r="F223" s="2005">
        <f t="shared" si="36"/>
        <v>38000</v>
      </c>
      <c r="G223" s="2005">
        <f t="shared" si="37"/>
        <v>38000</v>
      </c>
      <c r="H223" s="2005">
        <f t="shared" si="38"/>
        <v>0</v>
      </c>
      <c r="I223" s="2005">
        <f t="shared" si="39"/>
        <v>38000</v>
      </c>
      <c r="J223" s="2005">
        <f t="shared" si="40"/>
        <v>0</v>
      </c>
      <c r="K223" s="399"/>
      <c r="L223" s="399"/>
    </row>
    <row r="224" spans="1:20" ht="12.75">
      <c r="A224" s="1391"/>
      <c r="B224" s="247" t="s">
        <v>61</v>
      </c>
      <c r="C224" s="2005">
        <f t="shared" si="33"/>
        <v>906000</v>
      </c>
      <c r="D224" s="2005">
        <f t="shared" si="34"/>
        <v>0</v>
      </c>
      <c r="E224" s="2005">
        <f t="shared" si="35"/>
        <v>0</v>
      </c>
      <c r="F224" s="2005">
        <f t="shared" si="36"/>
        <v>906000</v>
      </c>
      <c r="G224" s="2005">
        <f t="shared" si="37"/>
        <v>906000</v>
      </c>
      <c r="H224" s="2005">
        <f t="shared" si="38"/>
        <v>0</v>
      </c>
      <c r="I224" s="2005">
        <f t="shared" si="39"/>
        <v>905999.99999999988</v>
      </c>
      <c r="J224" s="2005">
        <f t="shared" si="40"/>
        <v>0</v>
      </c>
      <c r="K224" s="399"/>
      <c r="L224" s="399"/>
    </row>
    <row r="225" spans="1:12" ht="12.75">
      <c r="A225" s="1391"/>
      <c r="B225" s="1965" t="s">
        <v>563</v>
      </c>
      <c r="C225" s="2005">
        <f t="shared" si="33"/>
        <v>51000</v>
      </c>
      <c r="D225" s="2005">
        <f t="shared" si="34"/>
        <v>0</v>
      </c>
      <c r="E225" s="2005">
        <f t="shared" si="35"/>
        <v>0</v>
      </c>
      <c r="F225" s="2005">
        <f t="shared" si="36"/>
        <v>51000</v>
      </c>
      <c r="G225" s="2005">
        <f t="shared" si="37"/>
        <v>51000</v>
      </c>
      <c r="H225" s="2005">
        <f t="shared" si="38"/>
        <v>0</v>
      </c>
      <c r="I225" s="2005">
        <f t="shared" si="39"/>
        <v>51000.000000000007</v>
      </c>
      <c r="J225" s="2005">
        <f t="shared" si="40"/>
        <v>0</v>
      </c>
      <c r="K225" s="399"/>
      <c r="L225" s="399"/>
    </row>
    <row r="226" spans="1:12" ht="12.75">
      <c r="A226" s="1391"/>
      <c r="B226" s="1950" t="s">
        <v>564</v>
      </c>
      <c r="C226" s="2005">
        <f t="shared" si="33"/>
        <v>0</v>
      </c>
      <c r="D226" s="2005">
        <f t="shared" si="34"/>
        <v>0</v>
      </c>
      <c r="E226" s="2005">
        <f t="shared" si="35"/>
        <v>0</v>
      </c>
      <c r="F226" s="2005">
        <f t="shared" si="36"/>
        <v>0</v>
      </c>
      <c r="G226" s="2005">
        <f t="shared" si="37"/>
        <v>0</v>
      </c>
      <c r="H226" s="2005">
        <f t="shared" si="38"/>
        <v>0</v>
      </c>
      <c r="I226" s="2005">
        <f t="shared" si="39"/>
        <v>0</v>
      </c>
      <c r="J226" s="2005">
        <f t="shared" si="40"/>
        <v>0</v>
      </c>
      <c r="K226" s="399"/>
      <c r="L226" s="399"/>
    </row>
    <row r="227" spans="1:12" ht="12.75">
      <c r="A227" s="1391"/>
      <c r="B227" s="247" t="s">
        <v>755</v>
      </c>
      <c r="C227" s="2005">
        <f t="shared" si="33"/>
        <v>0</v>
      </c>
      <c r="D227" s="2005">
        <f t="shared" si="34"/>
        <v>0</v>
      </c>
      <c r="E227" s="2005">
        <f t="shared" si="35"/>
        <v>0</v>
      </c>
      <c r="F227" s="2005">
        <f t="shared" si="36"/>
        <v>0</v>
      </c>
      <c r="G227" s="2005">
        <f t="shared" si="37"/>
        <v>0</v>
      </c>
      <c r="H227" s="2005">
        <f t="shared" si="38"/>
        <v>0</v>
      </c>
      <c r="I227" s="2005">
        <f t="shared" si="39"/>
        <v>0</v>
      </c>
      <c r="J227" s="2005">
        <f t="shared" si="40"/>
        <v>0</v>
      </c>
      <c r="K227" s="399"/>
      <c r="L227" s="399"/>
    </row>
    <row r="228" spans="1:12" ht="12.75">
      <c r="A228" s="1391"/>
      <c r="B228" s="247" t="s">
        <v>681</v>
      </c>
      <c r="C228" s="2005">
        <f t="shared" si="33"/>
        <v>160000</v>
      </c>
      <c r="D228" s="2005">
        <f t="shared" si="34"/>
        <v>0</v>
      </c>
      <c r="E228" s="2005">
        <f t="shared" si="35"/>
        <v>0</v>
      </c>
      <c r="F228" s="2005">
        <f t="shared" si="36"/>
        <v>160000</v>
      </c>
      <c r="G228" s="2005">
        <f t="shared" si="37"/>
        <v>160000</v>
      </c>
      <c r="H228" s="2005">
        <f t="shared" si="38"/>
        <v>0</v>
      </c>
      <c r="I228" s="2005">
        <f t="shared" si="39"/>
        <v>159999.99999999997</v>
      </c>
      <c r="J228" s="2005">
        <f t="shared" si="40"/>
        <v>0</v>
      </c>
      <c r="K228" s="399"/>
      <c r="L228" s="399"/>
    </row>
    <row r="229" spans="1:12" ht="12.75">
      <c r="B229" s="247" t="s">
        <v>222</v>
      </c>
      <c r="C229" s="2005">
        <f t="shared" si="33"/>
        <v>-18655150</v>
      </c>
      <c r="D229" s="2005">
        <f t="shared" si="34"/>
        <v>0</v>
      </c>
      <c r="E229" s="2005">
        <f t="shared" si="35"/>
        <v>0</v>
      </c>
      <c r="F229" s="2005">
        <f t="shared" si="36"/>
        <v>-18655150</v>
      </c>
      <c r="G229" s="2005">
        <f t="shared" si="37"/>
        <v>-18655150</v>
      </c>
      <c r="H229" s="2005">
        <f t="shared" si="38"/>
        <v>0</v>
      </c>
      <c r="I229" s="2005">
        <f t="shared" si="39"/>
        <v>-18655150.000000004</v>
      </c>
      <c r="J229" s="2005">
        <f t="shared" si="40"/>
        <v>0</v>
      </c>
    </row>
    <row r="230" spans="1:12" ht="12.75">
      <c r="B230" s="247" t="s">
        <v>1144</v>
      </c>
      <c r="C230" s="2005">
        <f t="shared" si="33"/>
        <v>2000</v>
      </c>
      <c r="D230" s="2005">
        <f t="shared" si="34"/>
        <v>0</v>
      </c>
      <c r="E230" s="2005">
        <f t="shared" si="35"/>
        <v>0</v>
      </c>
      <c r="F230" s="2005">
        <f t="shared" si="36"/>
        <v>2000</v>
      </c>
      <c r="G230" s="2005">
        <f t="shared" si="37"/>
        <v>2000</v>
      </c>
      <c r="H230" s="2005">
        <f t="shared" si="38"/>
        <v>0</v>
      </c>
      <c r="I230" s="2005">
        <f t="shared" si="39"/>
        <v>2000</v>
      </c>
      <c r="J230" s="2005">
        <f t="shared" si="40"/>
        <v>0</v>
      </c>
    </row>
    <row r="231" spans="1:12" ht="12.75">
      <c r="B231" s="247" t="s">
        <v>501</v>
      </c>
      <c r="C231" s="2005">
        <f t="shared" si="33"/>
        <v>0</v>
      </c>
      <c r="D231" s="2005">
        <f t="shared" si="34"/>
        <v>0</v>
      </c>
      <c r="E231" s="2005">
        <f t="shared" si="35"/>
        <v>0</v>
      </c>
      <c r="F231" s="2005">
        <f t="shared" si="36"/>
        <v>0</v>
      </c>
      <c r="G231" s="2005">
        <f t="shared" si="37"/>
        <v>0</v>
      </c>
      <c r="H231" s="2005">
        <f t="shared" si="38"/>
        <v>0</v>
      </c>
      <c r="I231" s="2005">
        <f t="shared" si="39"/>
        <v>0</v>
      </c>
      <c r="J231" s="2005">
        <f t="shared" si="40"/>
        <v>0</v>
      </c>
    </row>
    <row r="232" spans="1:12" ht="12.75">
      <c r="B232" s="247" t="s">
        <v>1214</v>
      </c>
      <c r="C232" s="2005">
        <f t="shared" si="33"/>
        <v>2044000</v>
      </c>
      <c r="D232" s="2005">
        <f t="shared" si="34"/>
        <v>0</v>
      </c>
      <c r="E232" s="2005">
        <f t="shared" si="35"/>
        <v>0</v>
      </c>
      <c r="F232" s="2005">
        <f t="shared" si="36"/>
        <v>2044000</v>
      </c>
      <c r="G232" s="2005">
        <f t="shared" si="37"/>
        <v>2044000</v>
      </c>
      <c r="H232" s="2005">
        <f t="shared" si="38"/>
        <v>0</v>
      </c>
      <c r="I232" s="2005">
        <f t="shared" si="39"/>
        <v>2044000</v>
      </c>
      <c r="J232" s="2005">
        <f t="shared" si="40"/>
        <v>0</v>
      </c>
    </row>
    <row r="233" spans="1:12" ht="12.75">
      <c r="B233" s="247" t="s">
        <v>494</v>
      </c>
      <c r="C233" s="2005">
        <f t="shared" si="33"/>
        <v>21967000</v>
      </c>
      <c r="D233" s="2005">
        <f t="shared" si="34"/>
        <v>0</v>
      </c>
      <c r="E233" s="2005">
        <f t="shared" si="35"/>
        <v>0</v>
      </c>
      <c r="F233" s="2005">
        <f t="shared" si="36"/>
        <v>21967000</v>
      </c>
      <c r="G233" s="2005">
        <f t="shared" si="37"/>
        <v>21967000</v>
      </c>
      <c r="H233" s="2005">
        <f t="shared" si="38"/>
        <v>0</v>
      </c>
      <c r="I233" s="2005">
        <f t="shared" si="39"/>
        <v>21967000</v>
      </c>
      <c r="J233" s="2005">
        <f t="shared" si="40"/>
        <v>0</v>
      </c>
    </row>
    <row r="234" spans="1:12" ht="12.75">
      <c r="B234" s="247" t="s">
        <v>287</v>
      </c>
      <c r="C234" s="2005">
        <f t="shared" si="33"/>
        <v>-7114899.9999999991</v>
      </c>
      <c r="D234" s="2005">
        <f t="shared" si="34"/>
        <v>0</v>
      </c>
      <c r="E234" s="2005">
        <f t="shared" si="35"/>
        <v>0</v>
      </c>
      <c r="F234" s="2005">
        <f t="shared" si="36"/>
        <v>-7114899.9999999991</v>
      </c>
      <c r="G234" s="2005">
        <f t="shared" si="37"/>
        <v>-7114899.9999999991</v>
      </c>
      <c r="H234" s="2005">
        <f t="shared" si="38"/>
        <v>0</v>
      </c>
      <c r="I234" s="2005">
        <f t="shared" si="39"/>
        <v>-7114899.9999999991</v>
      </c>
      <c r="J234" s="2005">
        <f t="shared" si="40"/>
        <v>0</v>
      </c>
    </row>
    <row r="235" spans="1:12" ht="12.75">
      <c r="B235" s="247" t="s">
        <v>505</v>
      </c>
      <c r="C235" s="2005">
        <f t="shared" si="33"/>
        <v>1908000</v>
      </c>
      <c r="D235" s="2005">
        <f t="shared" si="34"/>
        <v>0</v>
      </c>
      <c r="E235" s="2005">
        <f t="shared" si="35"/>
        <v>0</v>
      </c>
      <c r="F235" s="2005">
        <f t="shared" si="36"/>
        <v>1908000</v>
      </c>
      <c r="G235" s="2005">
        <f t="shared" si="37"/>
        <v>1908000</v>
      </c>
      <c r="H235" s="2005">
        <f t="shared" si="38"/>
        <v>0</v>
      </c>
      <c r="I235" s="2005">
        <f t="shared" si="39"/>
        <v>1908000.0000000002</v>
      </c>
      <c r="J235" s="2005">
        <f t="shared" si="40"/>
        <v>0</v>
      </c>
    </row>
    <row r="236" spans="1:12" ht="12.75">
      <c r="B236" s="247" t="s">
        <v>1215</v>
      </c>
      <c r="C236" s="2005">
        <f t="shared" si="33"/>
        <v>1635500</v>
      </c>
      <c r="D236" s="2005">
        <f t="shared" si="34"/>
        <v>0</v>
      </c>
      <c r="E236" s="2005">
        <f t="shared" si="35"/>
        <v>0</v>
      </c>
      <c r="F236" s="2005">
        <f t="shared" si="36"/>
        <v>1635500</v>
      </c>
      <c r="G236" s="2005">
        <f t="shared" si="37"/>
        <v>1635500</v>
      </c>
      <c r="H236" s="2005">
        <f t="shared" si="38"/>
        <v>0</v>
      </c>
      <c r="I236" s="2005">
        <f t="shared" si="39"/>
        <v>1635500.0000000002</v>
      </c>
      <c r="J236" s="2005">
        <f t="shared" si="40"/>
        <v>0</v>
      </c>
    </row>
    <row r="237" spans="1:12" ht="12.75">
      <c r="B237" s="247" t="s">
        <v>1216</v>
      </c>
      <c r="C237" s="2005">
        <f t="shared" si="33"/>
        <v>302794</v>
      </c>
      <c r="D237" s="2005">
        <f t="shared" si="34"/>
        <v>0</v>
      </c>
      <c r="E237" s="2005">
        <f t="shared" si="35"/>
        <v>0</v>
      </c>
      <c r="F237" s="2005">
        <f t="shared" si="36"/>
        <v>302794</v>
      </c>
      <c r="G237" s="2005">
        <f t="shared" si="37"/>
        <v>302794</v>
      </c>
      <c r="H237" s="2005">
        <f t="shared" si="38"/>
        <v>0</v>
      </c>
      <c r="I237" s="2005">
        <f t="shared" si="39"/>
        <v>302794.00000000006</v>
      </c>
      <c r="J237" s="2005">
        <f t="shared" si="40"/>
        <v>0</v>
      </c>
    </row>
    <row r="238" spans="1:12" ht="12.75">
      <c r="B238" s="247" t="s">
        <v>504</v>
      </c>
      <c r="C238" s="2005">
        <f t="shared" si="33"/>
        <v>204806</v>
      </c>
      <c r="D238" s="2005">
        <f t="shared" si="34"/>
        <v>0</v>
      </c>
      <c r="E238" s="2005">
        <f t="shared" si="35"/>
        <v>0</v>
      </c>
      <c r="F238" s="2005">
        <f t="shared" si="36"/>
        <v>204806</v>
      </c>
      <c r="G238" s="2005">
        <f t="shared" si="37"/>
        <v>204806</v>
      </c>
      <c r="H238" s="2005">
        <f t="shared" si="38"/>
        <v>0</v>
      </c>
      <c r="I238" s="2005">
        <f t="shared" si="39"/>
        <v>204805.99999999983</v>
      </c>
      <c r="J238" s="2005">
        <f t="shared" si="40"/>
        <v>0</v>
      </c>
    </row>
    <row r="239" spans="1:12" ht="12.75">
      <c r="B239" s="247" t="s">
        <v>1138</v>
      </c>
      <c r="C239" s="2005">
        <f t="shared" si="33"/>
        <v>183000</v>
      </c>
      <c r="D239" s="2005">
        <f t="shared" si="34"/>
        <v>0</v>
      </c>
      <c r="E239" s="2005">
        <f t="shared" si="35"/>
        <v>0</v>
      </c>
      <c r="F239" s="2005">
        <f t="shared" si="36"/>
        <v>183000</v>
      </c>
      <c r="G239" s="2005">
        <f t="shared" si="37"/>
        <v>183000</v>
      </c>
      <c r="H239" s="2005">
        <f t="shared" si="38"/>
        <v>0</v>
      </c>
      <c r="I239" s="2005">
        <f t="shared" si="39"/>
        <v>183000</v>
      </c>
      <c r="J239" s="2005">
        <f t="shared" si="40"/>
        <v>0</v>
      </c>
    </row>
    <row r="240" spans="1:12" ht="12.75">
      <c r="B240" s="247" t="s">
        <v>684</v>
      </c>
      <c r="C240" s="2005">
        <f t="shared" si="33"/>
        <v>-60000</v>
      </c>
      <c r="D240" s="2005">
        <f t="shared" si="34"/>
        <v>0</v>
      </c>
      <c r="E240" s="2005">
        <f t="shared" si="35"/>
        <v>0</v>
      </c>
      <c r="F240" s="2005">
        <f t="shared" si="36"/>
        <v>-60000</v>
      </c>
      <c r="G240" s="2005">
        <f t="shared" si="37"/>
        <v>-60000</v>
      </c>
      <c r="H240" s="2005">
        <f t="shared" si="38"/>
        <v>0</v>
      </c>
      <c r="I240" s="2005">
        <f t="shared" si="39"/>
        <v>-60000</v>
      </c>
      <c r="J240" s="2005">
        <f t="shared" si="40"/>
        <v>0</v>
      </c>
    </row>
    <row r="241" spans="2:10" ht="12.75">
      <c r="B241" s="247" t="s">
        <v>266</v>
      </c>
      <c r="C241" s="2005">
        <f t="shared" si="33"/>
        <v>4223500</v>
      </c>
      <c r="D241" s="2005">
        <f t="shared" si="34"/>
        <v>0</v>
      </c>
      <c r="E241" s="2005">
        <f t="shared" si="35"/>
        <v>0</v>
      </c>
      <c r="F241" s="2005">
        <f t="shared" si="36"/>
        <v>4223500</v>
      </c>
      <c r="G241" s="2005">
        <f t="shared" si="37"/>
        <v>4223500</v>
      </c>
      <c r="H241" s="2005">
        <f t="shared" si="38"/>
        <v>0</v>
      </c>
      <c r="I241" s="2005">
        <f t="shared" si="39"/>
        <v>4223500.0000000009</v>
      </c>
      <c r="J241" s="2005">
        <f t="shared" si="40"/>
        <v>0</v>
      </c>
    </row>
    <row r="242" spans="2:10" ht="12.75">
      <c r="B242" s="247" t="s">
        <v>401</v>
      </c>
      <c r="C242" s="2005">
        <f t="shared" si="33"/>
        <v>200900</v>
      </c>
      <c r="D242" s="2005">
        <f t="shared" si="34"/>
        <v>0</v>
      </c>
      <c r="E242" s="2005">
        <f t="shared" si="35"/>
        <v>0</v>
      </c>
      <c r="F242" s="2005">
        <f t="shared" si="36"/>
        <v>200900</v>
      </c>
      <c r="G242" s="2005">
        <f t="shared" si="37"/>
        <v>200900</v>
      </c>
      <c r="H242" s="2005">
        <f t="shared" si="38"/>
        <v>0</v>
      </c>
      <c r="I242" s="2005">
        <f t="shared" si="39"/>
        <v>200900.00000000006</v>
      </c>
      <c r="J242" s="2005">
        <f t="shared" si="40"/>
        <v>0</v>
      </c>
    </row>
    <row r="243" spans="2:10" ht="12.75">
      <c r="B243" s="247" t="s">
        <v>1471</v>
      </c>
      <c r="C243" s="2005">
        <f t="shared" si="33"/>
        <v>6211500</v>
      </c>
      <c r="D243" s="2005">
        <f t="shared" si="34"/>
        <v>0</v>
      </c>
      <c r="E243" s="2005">
        <f t="shared" si="35"/>
        <v>0</v>
      </c>
      <c r="F243" s="2005">
        <f t="shared" si="36"/>
        <v>6211500</v>
      </c>
      <c r="G243" s="2005">
        <f t="shared" si="37"/>
        <v>6211500</v>
      </c>
      <c r="H243" s="2005">
        <f t="shared" si="38"/>
        <v>0</v>
      </c>
      <c r="I243" s="2005">
        <f t="shared" si="39"/>
        <v>6211500</v>
      </c>
      <c r="J243" s="2005">
        <f t="shared" si="40"/>
        <v>0</v>
      </c>
    </row>
    <row r="244" spans="2:10" ht="12.75">
      <c r="B244" s="247" t="s">
        <v>288</v>
      </c>
      <c r="C244" s="2005">
        <f t="shared" si="33"/>
        <v>1425000</v>
      </c>
      <c r="D244" s="2005">
        <f t="shared" si="34"/>
        <v>0</v>
      </c>
      <c r="E244" s="2005">
        <f t="shared" si="35"/>
        <v>0</v>
      </c>
      <c r="F244" s="2005">
        <f t="shared" si="36"/>
        <v>1425000</v>
      </c>
      <c r="G244" s="2005">
        <f t="shared" si="37"/>
        <v>1425000</v>
      </c>
      <c r="H244" s="2005">
        <f t="shared" si="38"/>
        <v>0</v>
      </c>
      <c r="I244" s="2005">
        <f t="shared" si="39"/>
        <v>1425000</v>
      </c>
      <c r="J244" s="2005">
        <f t="shared" si="40"/>
        <v>0</v>
      </c>
    </row>
    <row r="245" spans="2:10" ht="12.75">
      <c r="B245" s="247" t="s">
        <v>1139</v>
      </c>
      <c r="C245" s="2005">
        <f t="shared" si="33"/>
        <v>18260414.309999999</v>
      </c>
      <c r="D245" s="2005">
        <f t="shared" si="34"/>
        <v>0</v>
      </c>
      <c r="E245" s="2005">
        <f t="shared" si="35"/>
        <v>0</v>
      </c>
      <c r="F245" s="2005">
        <f t="shared" si="36"/>
        <v>18260414.309999999</v>
      </c>
      <c r="G245" s="2005">
        <f t="shared" si="37"/>
        <v>18260414.309999999</v>
      </c>
      <c r="H245" s="2005">
        <f t="shared" si="38"/>
        <v>0</v>
      </c>
      <c r="I245" s="2005">
        <f t="shared" si="39"/>
        <v>18260414.309999999</v>
      </c>
      <c r="J245" s="2005">
        <f t="shared" si="40"/>
        <v>0</v>
      </c>
    </row>
    <row r="246" spans="2:10" ht="12.75">
      <c r="B246" s="247" t="s">
        <v>1140</v>
      </c>
      <c r="C246" s="2005">
        <f t="shared" si="33"/>
        <v>4217085.6900000004</v>
      </c>
      <c r="D246" s="2005">
        <f t="shared" si="34"/>
        <v>0</v>
      </c>
      <c r="E246" s="2005">
        <f t="shared" si="35"/>
        <v>0</v>
      </c>
      <c r="F246" s="2005">
        <f t="shared" si="36"/>
        <v>4217085.6900000004</v>
      </c>
      <c r="G246" s="2005">
        <f t="shared" si="37"/>
        <v>4217085.6900000004</v>
      </c>
      <c r="H246" s="2005">
        <f t="shared" si="38"/>
        <v>0</v>
      </c>
      <c r="I246" s="2005">
        <f t="shared" si="39"/>
        <v>4217085.6900000013</v>
      </c>
      <c r="J246" s="2005">
        <f t="shared" si="40"/>
        <v>0</v>
      </c>
    </row>
    <row r="247" spans="2:10" ht="12.75">
      <c r="B247" s="247" t="s">
        <v>1137</v>
      </c>
      <c r="C247" s="2005">
        <f t="shared" si="33"/>
        <v>0</v>
      </c>
      <c r="D247" s="2005">
        <f t="shared" si="34"/>
        <v>0</v>
      </c>
      <c r="E247" s="2005">
        <f t="shared" si="35"/>
        <v>0</v>
      </c>
      <c r="F247" s="2005">
        <f t="shared" si="36"/>
        <v>0</v>
      </c>
      <c r="G247" s="2005">
        <f t="shared" si="37"/>
        <v>0</v>
      </c>
      <c r="H247" s="2005">
        <f t="shared" si="38"/>
        <v>0</v>
      </c>
      <c r="I247" s="2005">
        <f t="shared" si="39"/>
        <v>0</v>
      </c>
      <c r="J247" s="2005">
        <f t="shared" si="40"/>
        <v>0</v>
      </c>
    </row>
    <row r="248" spans="2:10">
      <c r="B248" s="1151"/>
      <c r="C248" s="2006"/>
      <c r="D248" s="2007"/>
      <c r="E248" s="2007"/>
      <c r="F248" s="2007"/>
      <c r="G248" s="2007"/>
      <c r="H248" s="2007"/>
      <c r="I248" s="2008"/>
      <c r="J248" s="2008"/>
    </row>
    <row r="249" spans="2:10" ht="16.5" thickBot="1">
      <c r="B249" s="1962" t="s">
        <v>1204</v>
      </c>
      <c r="C249" s="2009">
        <f t="shared" ref="C249:J249" si="41">SUM(C214:C247)</f>
        <v>38936450</v>
      </c>
      <c r="D249" s="2009">
        <f t="shared" si="41"/>
        <v>0</v>
      </c>
      <c r="E249" s="2009">
        <f t="shared" si="41"/>
        <v>0</v>
      </c>
      <c r="F249" s="2009">
        <f t="shared" si="41"/>
        <v>38936450</v>
      </c>
      <c r="G249" s="2009">
        <f t="shared" si="41"/>
        <v>38936450</v>
      </c>
      <c r="H249" s="2009">
        <f t="shared" si="41"/>
        <v>0</v>
      </c>
      <c r="I249" s="2009">
        <f t="shared" si="41"/>
        <v>38936450</v>
      </c>
      <c r="J249" s="2009">
        <f t="shared" si="41"/>
        <v>0</v>
      </c>
    </row>
    <row r="250" spans="2:10" ht="12" thickTop="1"/>
  </sheetData>
  <mergeCells count="4">
    <mergeCell ref="A1:F1"/>
    <mergeCell ref="A2:E2"/>
    <mergeCell ref="A3:E3"/>
    <mergeCell ref="A4:E4"/>
  </mergeCells>
  <phoneticPr fontId="7" type="noConversion"/>
  <conditionalFormatting sqref="A103">
    <cfRule type="expression" dxfId="0" priority="1" stopIfTrue="1">
      <formula>#REF!="NO"</formula>
    </cfRule>
  </conditionalFormatting>
  <pageMargins left="0.75" right="0.75" top="1" bottom="1" header="0.5" footer="0.5"/>
  <pageSetup orientation="landscape" horizontalDpi="4294967294" r:id="rId1"/>
  <headerFooter alignWithMargins="0"/>
  <drawing r:id="rId2"/>
  <legacyDrawing r:id="rId3"/>
  <oleObjects>
    <oleObject progId="Unknown" shapeId="26628" r:id="rId4"/>
  </oleObjects>
</worksheet>
</file>

<file path=xl/worksheets/sheet3.xml><?xml version="1.0" encoding="utf-8"?>
<worksheet xmlns="http://schemas.openxmlformats.org/spreadsheetml/2006/main" xmlns:r="http://schemas.openxmlformats.org/officeDocument/2006/relationships">
  <sheetPr codeName="Sheet3" enableFormatConditionsCalculation="0">
    <tabColor rgb="FFC00000"/>
  </sheetPr>
  <dimension ref="A1:K644"/>
  <sheetViews>
    <sheetView topLeftCell="A4" workbookViewId="0">
      <selection activeCell="N23" sqref="N23"/>
    </sheetView>
  </sheetViews>
  <sheetFormatPr defaultRowHeight="11.25"/>
  <cols>
    <col min="1" max="1" width="9.140625" style="80"/>
    <col min="2" max="2" width="46" style="81" customWidth="1"/>
    <col min="3" max="3" width="3" style="81" customWidth="1"/>
    <col min="4" max="4" width="19.42578125" style="82" customWidth="1"/>
    <col min="5" max="5" width="18.85546875" style="82" customWidth="1"/>
    <col min="6" max="7" width="15.7109375" style="82" customWidth="1"/>
    <col min="8" max="8" width="29.7109375" style="82" bestFit="1" customWidth="1"/>
    <col min="9" max="9" width="10.7109375" style="83" bestFit="1" customWidth="1"/>
    <col min="10" max="10" width="9.140625" style="15"/>
    <col min="11" max="16384" width="9.140625" style="80"/>
  </cols>
  <sheetData>
    <row r="1" spans="1:10" s="15" customFormat="1" ht="20.25" customHeight="1">
      <c r="A1" s="2211" t="s">
        <v>967</v>
      </c>
      <c r="B1" s="2211"/>
      <c r="C1" s="2211"/>
      <c r="D1" s="2211"/>
      <c r="E1" s="2211"/>
      <c r="F1" s="2211"/>
    </row>
    <row r="2" spans="1:10" s="15" customFormat="1" ht="18.75" customHeight="1">
      <c r="B2" s="2212" t="str">
        <f>'I1 Intro'!C9</f>
        <v>Orillia Power Distribution Corporation</v>
      </c>
      <c r="C2" s="2212"/>
      <c r="D2" s="2212"/>
      <c r="E2" s="2212"/>
      <c r="F2" s="2212"/>
    </row>
    <row r="3" spans="1:10" s="15" customFormat="1" ht="18.75" customHeight="1">
      <c r="B3" s="2207" t="str">
        <f>'I1 Intro'!C13 &amp; "   " &amp; 'I1 Intro'!E13</f>
        <v xml:space="preserve">EB-2009-0273   </v>
      </c>
      <c r="C3" s="2207"/>
      <c r="D3" s="2207"/>
      <c r="E3" s="2207"/>
      <c r="F3" s="2207"/>
      <c r="G3" s="16"/>
    </row>
    <row r="4" spans="1:10" s="15" customFormat="1" ht="18">
      <c r="B4" s="2208">
        <f>'I1 Intro'!C15</f>
        <v>40072</v>
      </c>
      <c r="C4" s="2208"/>
      <c r="D4" s="2208"/>
      <c r="E4" s="2208"/>
      <c r="F4" s="2208"/>
    </row>
    <row r="5" spans="1:10" s="15" customFormat="1" ht="21" customHeight="1">
      <c r="B5" s="84" t="str">
        <f>"Sheet I3 Trial Balance Data  - "&amp; 'I2 LDC class'!$C$17 &amp; "  " &amp;  'I2 LDC class'!$D$17</f>
        <v xml:space="preserve">Sheet I3 Trial Balance Data  -   </v>
      </c>
      <c r="C5" s="85"/>
      <c r="D5" s="85"/>
      <c r="F5" s="52"/>
    </row>
    <row r="6" spans="1:10" s="15" customFormat="1" ht="6" customHeight="1">
      <c r="A6" s="18"/>
      <c r="B6" s="18"/>
      <c r="C6" s="18"/>
      <c r="D6" s="18"/>
      <c r="E6" s="18"/>
      <c r="F6" s="18"/>
      <c r="G6" s="18"/>
      <c r="H6" s="18"/>
    </row>
    <row r="7" spans="1:10">
      <c r="D7" s="81"/>
      <c r="E7" s="81"/>
      <c r="F7" s="81"/>
      <c r="G7" s="81"/>
    </row>
    <row r="8" spans="1:10" ht="45" customHeight="1">
      <c r="A8" s="58"/>
    </row>
    <row r="9" spans="1:10" s="90" customFormat="1" ht="45" customHeight="1">
      <c r="A9" s="86"/>
      <c r="B9" s="87"/>
      <c r="C9" s="87"/>
      <c r="D9" s="88"/>
      <c r="E9" s="88"/>
      <c r="F9" s="88"/>
      <c r="G9" s="88"/>
      <c r="H9" s="88"/>
      <c r="I9" s="89"/>
      <c r="J9" s="71"/>
    </row>
    <row r="10" spans="1:10" s="90" customFormat="1" ht="45" customHeight="1" thickBot="1">
      <c r="A10" s="86"/>
      <c r="B10" s="87"/>
      <c r="C10" s="87"/>
      <c r="D10" s="91"/>
      <c r="E10" s="91"/>
      <c r="F10" s="91"/>
      <c r="G10" s="91"/>
      <c r="H10" s="91"/>
      <c r="I10" s="89"/>
      <c r="J10" s="71"/>
    </row>
    <row r="11" spans="1:10" s="90" customFormat="1" ht="45" customHeight="1" thickBot="1">
      <c r="A11" s="86"/>
      <c r="B11" s="87"/>
      <c r="C11" s="87"/>
      <c r="D11" s="2213" t="s">
        <v>424</v>
      </c>
      <c r="E11" s="2214"/>
      <c r="F11" s="2163">
        <f>'[1]Rate of Return'!$M$92</f>
        <v>819800</v>
      </c>
      <c r="G11" s="95"/>
      <c r="H11" s="89"/>
      <c r="J11" s="136"/>
    </row>
    <row r="12" spans="1:10" s="90" customFormat="1" ht="45" customHeight="1" thickBot="1">
      <c r="A12" s="86"/>
      <c r="B12" s="87"/>
      <c r="C12" s="87"/>
      <c r="D12" s="2215" t="s">
        <v>425</v>
      </c>
      <c r="E12" s="2216"/>
      <c r="F12" s="2163">
        <f>'[1]Revenue Deficiency'!$N$22</f>
        <v>343400</v>
      </c>
      <c r="G12" s="95"/>
      <c r="H12" s="89"/>
      <c r="J12" s="136"/>
    </row>
    <row r="13" spans="1:10" s="90" customFormat="1" ht="45" customHeight="1" thickBot="1">
      <c r="A13" s="86"/>
      <c r="B13" s="87"/>
      <c r="C13" s="87"/>
      <c r="D13" s="2215" t="s">
        <v>426</v>
      </c>
      <c r="E13" s="2216"/>
      <c r="F13" s="2163">
        <f>'[1]Rate of Return'!$M$91</f>
        <v>739300</v>
      </c>
      <c r="G13" s="95"/>
      <c r="H13" s="89"/>
      <c r="J13" s="136"/>
    </row>
    <row r="14" spans="1:10" s="90" customFormat="1" ht="45" customHeight="1" thickBot="1">
      <c r="A14" s="86"/>
      <c r="B14" s="87"/>
      <c r="C14" s="87"/>
      <c r="D14" s="2209" t="s">
        <v>427</v>
      </c>
      <c r="E14" s="2210"/>
      <c r="F14" s="2166">
        <f>'[1]Other Revenues'!$M$5</f>
        <v>364300</v>
      </c>
      <c r="G14" s="95"/>
      <c r="H14" s="89"/>
      <c r="J14" s="136"/>
    </row>
    <row r="15" spans="1:10" s="90" customFormat="1" ht="45" customHeight="1" thickBot="1">
      <c r="A15" s="86"/>
      <c r="B15" s="87"/>
      <c r="C15" s="87"/>
      <c r="D15" s="2209" t="s">
        <v>428</v>
      </c>
      <c r="E15" s="2210"/>
      <c r="F15" s="2130"/>
      <c r="G15" s="96"/>
      <c r="H15" s="699"/>
      <c r="J15" s="136"/>
    </row>
    <row r="16" spans="1:10" s="90" customFormat="1" ht="45" customHeight="1" thickBot="1">
      <c r="A16" s="86"/>
      <c r="B16" s="87"/>
      <c r="C16" s="87"/>
      <c r="D16" s="2209" t="s">
        <v>429</v>
      </c>
      <c r="E16" s="2210"/>
      <c r="F16" s="2130"/>
      <c r="G16" s="96"/>
      <c r="H16" s="699"/>
      <c r="J16" s="136"/>
    </row>
    <row r="17" spans="1:11" s="90" customFormat="1" ht="45" customHeight="1" thickBot="1">
      <c r="A17" s="86"/>
      <c r="B17" s="87"/>
      <c r="C17" s="87"/>
      <c r="D17" s="2209" t="s">
        <v>430</v>
      </c>
      <c r="E17" s="2210"/>
      <c r="F17" s="2137">
        <f>'[1]Revenue Deficiency'!$N$11</f>
        <v>7656200</v>
      </c>
      <c r="G17" s="100" t="s">
        <v>803</v>
      </c>
      <c r="H17" s="99" t="s">
        <v>1316</v>
      </c>
      <c r="J17" s="136"/>
    </row>
    <row r="18" spans="1:11" s="90" customFormat="1" ht="45" customHeight="1" thickBot="1">
      <c r="A18" s="86"/>
      <c r="B18" s="87"/>
      <c r="C18" s="87"/>
      <c r="D18" s="2209" t="s">
        <v>989</v>
      </c>
      <c r="E18" s="2210"/>
      <c r="F18" s="97">
        <f>ROUND(F15+F17-F16,0)</f>
        <v>7656200</v>
      </c>
      <c r="G18" s="102">
        <f>IF(ISERROR(ROUND(F11+F12+F13+ SUM(H341:H355) + SUM(H357:H375)+H379+ SUM(H389:H421) + SUM(H423:H425) + SUM(H428:H430)+H441+SUM(H444:H447)+SUM(G341:G355) + SUM(G357:G375)+G379+ SUM(G389:G421) + SUM(G423:G425) + SUM(G428:G430)+G441+SUM(G444:G447),0)), "Error", ROUND(F11+F12+F13+ SUM(H341:H355) + SUM(H357:H375)+H379+ SUM(H389:H421) + SUM(H423:H425) + SUM(H428:H430)+H441+SUM(H444:H447)+SUM(G341:G355) + SUM(G357:G375)+G379+ SUM(G389:G421) + SUM(G423:G425) + SUM(G428:G430)+G441+SUM(G444:G447),0))</f>
        <v>7656200</v>
      </c>
      <c r="H18" s="101" t="str">
        <f>IF(ABS(F18-G18)/F18&gt;0.00001, "Rev Req does not match", "Rev Req Matches")</f>
        <v>Rev Req Matches</v>
      </c>
      <c r="I18" s="88"/>
      <c r="J18" s="136"/>
    </row>
    <row r="19" spans="1:11" s="90" customFormat="1" ht="45" customHeight="1">
      <c r="A19" s="86"/>
      <c r="B19" s="87"/>
      <c r="C19" s="87"/>
      <c r="D19" s="2209" t="s">
        <v>431</v>
      </c>
      <c r="E19" s="2210"/>
      <c r="F19" s="2167">
        <f>'[1]Rate of Return'!$M$79</f>
        <v>20805800</v>
      </c>
      <c r="G19" s="96"/>
      <c r="H19" s="5"/>
      <c r="J19" s="136"/>
    </row>
    <row r="20" spans="1:11" s="90" customFormat="1" ht="45" customHeight="1" thickBot="1">
      <c r="A20" s="92"/>
      <c r="B20" s="87"/>
      <c r="C20" s="87"/>
      <c r="D20" s="2222" t="s">
        <v>991</v>
      </c>
      <c r="E20" s="2223"/>
      <c r="F20" s="98">
        <f>ROUND(F19 +0.15 * (F15-F16),0)</f>
        <v>20805800</v>
      </c>
      <c r="G20" s="102">
        <f>ROUND(H78+H91+SUM(H119:H132)+SUM(H136:H149)+SUM(H151:H153) + SUM(H155:H158) +H162+ H168+H169+G78+G91+SUM(G119:G132)+SUM(G136:G149)+SUM(G151:G153) + SUM(G155:G158) +G162+ G168+G169+(F18-F11-F12-F13-SUM(H423:H426)-SUM(G423:G426) + SUM(H311:H315)+H317+H320+H422+SUM(G311:G315)+G317+G320+G422-G428-G429-G430-H428-H429-H430) * 0.15,0)</f>
        <v>20805700</v>
      </c>
      <c r="H20" s="101" t="str">
        <f>IF(ABS(F20-G20)/F20&gt;0.00001,"Rate Base does not match","Rate Base Matches")</f>
        <v>Rate Base Matches</v>
      </c>
      <c r="I20" s="88"/>
      <c r="J20" s="136"/>
    </row>
    <row r="21" spans="1:11" s="90" customFormat="1" ht="12.75">
      <c r="A21" s="92"/>
      <c r="B21" s="87"/>
      <c r="C21" s="87"/>
      <c r="D21" s="93"/>
      <c r="E21" s="93"/>
      <c r="F21" s="103"/>
      <c r="G21" s="94"/>
      <c r="H21" s="104"/>
      <c r="J21" s="136"/>
    </row>
    <row r="22" spans="1:11" ht="38.25" customHeight="1">
      <c r="A22" s="2221" t="s">
        <v>1320</v>
      </c>
      <c r="B22" s="2221"/>
      <c r="C22" s="2221"/>
      <c r="D22" s="2221"/>
      <c r="E22" s="2221"/>
      <c r="F22" s="2221"/>
      <c r="G22" s="2221"/>
      <c r="H22" s="2221"/>
    </row>
    <row r="23" spans="1:11" s="105" customFormat="1" ht="51">
      <c r="A23" s="106" t="s">
        <v>981</v>
      </c>
      <c r="B23" s="111" t="s">
        <v>984</v>
      </c>
      <c r="C23" s="107"/>
      <c r="D23" s="108" t="s">
        <v>1317</v>
      </c>
      <c r="E23" s="109" t="s">
        <v>990</v>
      </c>
      <c r="F23" s="110" t="s">
        <v>280</v>
      </c>
      <c r="G23" s="110" t="s">
        <v>381</v>
      </c>
      <c r="H23" s="110" t="s">
        <v>281</v>
      </c>
      <c r="I23" s="83"/>
      <c r="J23" s="15"/>
    </row>
    <row r="24" spans="1:11" s="399" customFormat="1" ht="12.75">
      <c r="A24" s="255">
        <v>1005</v>
      </c>
      <c r="B24" s="256" t="s">
        <v>595</v>
      </c>
      <c r="C24" s="257"/>
      <c r="D24" s="1710">
        <v>0</v>
      </c>
      <c r="E24" s="1711"/>
      <c r="F24" s="1712"/>
      <c r="G24" s="1712"/>
      <c r="H24" s="1713">
        <f>+D24+E24+F24-G24</f>
        <v>0</v>
      </c>
      <c r="I24" s="1684"/>
      <c r="J24" s="710" t="s">
        <v>649</v>
      </c>
      <c r="K24" s="643"/>
    </row>
    <row r="25" spans="1:11" s="399" customFormat="1" ht="12.75">
      <c r="A25" s="255">
        <v>1010</v>
      </c>
      <c r="B25" s="256" t="s">
        <v>596</v>
      </c>
      <c r="C25" s="259"/>
      <c r="D25" s="1710">
        <v>0</v>
      </c>
      <c r="E25" s="1714"/>
      <c r="F25" s="1712"/>
      <c r="G25" s="1715"/>
      <c r="H25" s="1713">
        <f t="shared" ref="H25:H88" si="0">+D25+E25+F25-G25</f>
        <v>0</v>
      </c>
      <c r="I25" s="1684"/>
      <c r="J25" s="710" t="s">
        <v>649</v>
      </c>
      <c r="K25" s="643"/>
    </row>
    <row r="26" spans="1:11" s="399" customFormat="1" ht="12.75">
      <c r="A26" s="255">
        <v>1020</v>
      </c>
      <c r="B26" s="256" t="s">
        <v>1347</v>
      </c>
      <c r="C26" s="259"/>
      <c r="D26" s="1710">
        <v>0</v>
      </c>
      <c r="E26" s="1714"/>
      <c r="F26" s="1712"/>
      <c r="G26" s="1715"/>
      <c r="H26" s="1713">
        <f t="shared" si="0"/>
        <v>0</v>
      </c>
      <c r="I26" s="1684"/>
      <c r="J26" s="710" t="s">
        <v>649</v>
      </c>
      <c r="K26" s="643"/>
    </row>
    <row r="27" spans="1:11" s="399" customFormat="1" ht="12.75">
      <c r="A27" s="255">
        <v>1030</v>
      </c>
      <c r="B27" s="256" t="s">
        <v>1348</v>
      </c>
      <c r="C27" s="259"/>
      <c r="D27" s="1710">
        <v>0</v>
      </c>
      <c r="E27" s="1714"/>
      <c r="F27" s="1712"/>
      <c r="G27" s="1715"/>
      <c r="H27" s="1713">
        <f t="shared" si="0"/>
        <v>0</v>
      </c>
      <c r="I27" s="1684"/>
      <c r="J27" s="710" t="s">
        <v>649</v>
      </c>
      <c r="K27" s="643"/>
    </row>
    <row r="28" spans="1:11" s="399" customFormat="1" ht="12.75">
      <c r="A28" s="255">
        <v>1040</v>
      </c>
      <c r="B28" s="256" t="s">
        <v>1349</v>
      </c>
      <c r="C28" s="259"/>
      <c r="D28" s="1710">
        <v>0</v>
      </c>
      <c r="E28" s="1714"/>
      <c r="F28" s="1712"/>
      <c r="G28" s="1715"/>
      <c r="H28" s="1713">
        <f t="shared" si="0"/>
        <v>0</v>
      </c>
      <c r="I28" s="1684"/>
      <c r="J28" s="710" t="s">
        <v>649</v>
      </c>
      <c r="K28" s="643"/>
    </row>
    <row r="29" spans="1:11" s="399" customFormat="1" ht="12.75">
      <c r="A29" s="255">
        <v>1060</v>
      </c>
      <c r="B29" s="256" t="s">
        <v>1350</v>
      </c>
      <c r="C29" s="259"/>
      <c r="D29" s="1710">
        <v>0</v>
      </c>
      <c r="E29" s="1714"/>
      <c r="F29" s="1712"/>
      <c r="G29" s="1715"/>
      <c r="H29" s="1713">
        <f t="shared" si="0"/>
        <v>0</v>
      </c>
      <c r="I29" s="1684"/>
      <c r="J29" s="710" t="s">
        <v>649</v>
      </c>
      <c r="K29" s="643"/>
    </row>
    <row r="30" spans="1:11" s="399" customFormat="1" ht="12.75">
      <c r="A30" s="255">
        <v>1070</v>
      </c>
      <c r="B30" s="256" t="s">
        <v>1351</v>
      </c>
      <c r="C30" s="259"/>
      <c r="D30" s="1710">
        <v>0</v>
      </c>
      <c r="E30" s="1714"/>
      <c r="F30" s="1712"/>
      <c r="G30" s="1715"/>
      <c r="H30" s="1713">
        <f t="shared" si="0"/>
        <v>0</v>
      </c>
      <c r="I30" s="1684"/>
      <c r="J30" s="710" t="s">
        <v>649</v>
      </c>
      <c r="K30" s="643"/>
    </row>
    <row r="31" spans="1:11" s="399" customFormat="1" ht="12.75">
      <c r="A31" s="255">
        <v>1100</v>
      </c>
      <c r="B31" s="256" t="s">
        <v>1352</v>
      </c>
      <c r="C31" s="259"/>
      <c r="D31" s="1710">
        <v>0</v>
      </c>
      <c r="E31" s="1714"/>
      <c r="F31" s="1712"/>
      <c r="G31" s="1715"/>
      <c r="H31" s="1713">
        <f t="shared" si="0"/>
        <v>0</v>
      </c>
      <c r="I31" s="1684"/>
      <c r="J31" s="710" t="s">
        <v>649</v>
      </c>
      <c r="K31" s="643"/>
    </row>
    <row r="32" spans="1:11" s="399" customFormat="1" ht="12.75">
      <c r="A32" s="255">
        <v>1102</v>
      </c>
      <c r="B32" s="256" t="s">
        <v>1353</v>
      </c>
      <c r="C32" s="259"/>
      <c r="D32" s="1710">
        <v>0</v>
      </c>
      <c r="E32" s="1714"/>
      <c r="F32" s="1712"/>
      <c r="G32" s="1715"/>
      <c r="H32" s="1713">
        <f t="shared" si="0"/>
        <v>0</v>
      </c>
      <c r="I32" s="1684"/>
      <c r="J32" s="710" t="s">
        <v>649</v>
      </c>
      <c r="K32" s="643"/>
    </row>
    <row r="33" spans="1:11" s="399" customFormat="1" ht="12.75">
      <c r="A33" s="255">
        <v>1104</v>
      </c>
      <c r="B33" s="256" t="s">
        <v>1355</v>
      </c>
      <c r="C33" s="259"/>
      <c r="D33" s="1710">
        <v>0</v>
      </c>
      <c r="E33" s="1714"/>
      <c r="F33" s="1712"/>
      <c r="G33" s="1715"/>
      <c r="H33" s="1713">
        <f t="shared" si="0"/>
        <v>0</v>
      </c>
      <c r="I33" s="1684"/>
      <c r="J33" s="710" t="s">
        <v>649</v>
      </c>
      <c r="K33" s="643"/>
    </row>
    <row r="34" spans="1:11" s="399" customFormat="1" ht="12.75">
      <c r="A34" s="255">
        <v>1105</v>
      </c>
      <c r="B34" s="256" t="s">
        <v>1356</v>
      </c>
      <c r="C34" s="259"/>
      <c r="D34" s="1710">
        <v>0</v>
      </c>
      <c r="E34" s="1714"/>
      <c r="F34" s="1712"/>
      <c r="G34" s="1715"/>
      <c r="H34" s="1713">
        <f t="shared" si="0"/>
        <v>0</v>
      </c>
      <c r="I34" s="1684"/>
      <c r="J34" s="710" t="s">
        <v>649</v>
      </c>
      <c r="K34" s="643"/>
    </row>
    <row r="35" spans="1:11" s="399" customFormat="1" ht="12.75">
      <c r="A35" s="255">
        <v>1110</v>
      </c>
      <c r="B35" s="256" t="s">
        <v>1357</v>
      </c>
      <c r="C35" s="259"/>
      <c r="D35" s="1710">
        <v>0</v>
      </c>
      <c r="E35" s="1714"/>
      <c r="F35" s="1712"/>
      <c r="G35" s="1715"/>
      <c r="H35" s="1713">
        <f t="shared" si="0"/>
        <v>0</v>
      </c>
      <c r="I35" s="1684"/>
      <c r="J35" s="710" t="s">
        <v>649</v>
      </c>
      <c r="K35" s="643"/>
    </row>
    <row r="36" spans="1:11" s="399" customFormat="1" ht="12.75">
      <c r="A36" s="255">
        <v>1120</v>
      </c>
      <c r="B36" s="256" t="s">
        <v>1358</v>
      </c>
      <c r="C36" s="259"/>
      <c r="D36" s="1710">
        <v>0</v>
      </c>
      <c r="E36" s="1714"/>
      <c r="F36" s="1712"/>
      <c r="G36" s="1715"/>
      <c r="H36" s="1713">
        <f t="shared" si="0"/>
        <v>0</v>
      </c>
      <c r="I36" s="1684"/>
      <c r="J36" s="710" t="s">
        <v>649</v>
      </c>
      <c r="K36" s="643"/>
    </row>
    <row r="37" spans="1:11" s="399" customFormat="1" ht="25.5">
      <c r="A37" s="255">
        <v>1130</v>
      </c>
      <c r="B37" s="256" t="s">
        <v>367</v>
      </c>
      <c r="C37" s="259"/>
      <c r="D37" s="1710">
        <v>0</v>
      </c>
      <c r="E37" s="1714"/>
      <c r="F37" s="1712"/>
      <c r="G37" s="1715"/>
      <c r="H37" s="1713">
        <f t="shared" si="0"/>
        <v>0</v>
      </c>
      <c r="I37" s="1684"/>
      <c r="J37" s="710" t="s">
        <v>649</v>
      </c>
      <c r="K37" s="643"/>
    </row>
    <row r="38" spans="1:11" s="399" customFormat="1" ht="12.75">
      <c r="A38" s="255">
        <v>1140</v>
      </c>
      <c r="B38" s="256" t="s">
        <v>368</v>
      </c>
      <c r="C38" s="259"/>
      <c r="D38" s="1710">
        <v>0</v>
      </c>
      <c r="E38" s="1714"/>
      <c r="F38" s="1712"/>
      <c r="G38" s="1715"/>
      <c r="H38" s="1713">
        <f t="shared" si="0"/>
        <v>0</v>
      </c>
      <c r="I38" s="1684"/>
      <c r="J38" s="710" t="s">
        <v>649</v>
      </c>
      <c r="K38" s="643"/>
    </row>
    <row r="39" spans="1:11" s="399" customFormat="1" ht="12.75">
      <c r="A39" s="255">
        <v>1150</v>
      </c>
      <c r="B39" s="256" t="s">
        <v>369</v>
      </c>
      <c r="C39" s="259"/>
      <c r="D39" s="1710">
        <v>0</v>
      </c>
      <c r="E39" s="1714"/>
      <c r="F39" s="1712"/>
      <c r="G39" s="1715"/>
      <c r="H39" s="1713">
        <f t="shared" si="0"/>
        <v>0</v>
      </c>
      <c r="I39" s="1684"/>
      <c r="J39" s="710" t="s">
        <v>649</v>
      </c>
      <c r="K39" s="643"/>
    </row>
    <row r="40" spans="1:11" s="399" customFormat="1" ht="12.75">
      <c r="A40" s="255">
        <v>1170</v>
      </c>
      <c r="B40" s="256" t="s">
        <v>370</v>
      </c>
      <c r="C40" s="259"/>
      <c r="D40" s="1710">
        <v>0</v>
      </c>
      <c r="E40" s="1714"/>
      <c r="F40" s="1712"/>
      <c r="G40" s="1715"/>
      <c r="H40" s="1713">
        <f t="shared" si="0"/>
        <v>0</v>
      </c>
      <c r="I40" s="1684"/>
      <c r="J40" s="710" t="s">
        <v>649</v>
      </c>
      <c r="K40" s="643"/>
    </row>
    <row r="41" spans="1:11" s="399" customFormat="1" ht="12.75">
      <c r="A41" s="255">
        <v>1180</v>
      </c>
      <c r="B41" s="256" t="s">
        <v>371</v>
      </c>
      <c r="C41" s="259"/>
      <c r="D41" s="1710">
        <v>0</v>
      </c>
      <c r="E41" s="1714"/>
      <c r="F41" s="1712"/>
      <c r="G41" s="1715"/>
      <c r="H41" s="1713">
        <f t="shared" si="0"/>
        <v>0</v>
      </c>
      <c r="I41" s="1684"/>
      <c r="J41" s="710" t="s">
        <v>649</v>
      </c>
      <c r="K41" s="643"/>
    </row>
    <row r="42" spans="1:11" s="399" customFormat="1" ht="12.75">
      <c r="A42" s="255">
        <v>1190</v>
      </c>
      <c r="B42" s="256" t="s">
        <v>374</v>
      </c>
      <c r="C42" s="259"/>
      <c r="D42" s="1710">
        <v>0</v>
      </c>
      <c r="E42" s="1714"/>
      <c r="F42" s="1712"/>
      <c r="G42" s="1715"/>
      <c r="H42" s="1713">
        <f t="shared" si="0"/>
        <v>0</v>
      </c>
      <c r="I42" s="1684"/>
      <c r="J42" s="710" t="s">
        <v>649</v>
      </c>
      <c r="K42" s="643"/>
    </row>
    <row r="43" spans="1:11" s="399" customFormat="1" ht="12.75">
      <c r="A43" s="255">
        <v>1200</v>
      </c>
      <c r="B43" s="256" t="s">
        <v>375</v>
      </c>
      <c r="C43" s="259"/>
      <c r="D43" s="1710">
        <v>0</v>
      </c>
      <c r="E43" s="1714"/>
      <c r="F43" s="1712"/>
      <c r="G43" s="1715"/>
      <c r="H43" s="1713">
        <f t="shared" si="0"/>
        <v>0</v>
      </c>
      <c r="I43" s="1684"/>
      <c r="J43" s="710" t="s">
        <v>649</v>
      </c>
      <c r="K43" s="643"/>
    </row>
    <row r="44" spans="1:11" s="399" customFormat="1" ht="12.75">
      <c r="A44" s="255">
        <v>1210</v>
      </c>
      <c r="B44" s="256" t="s">
        <v>376</v>
      </c>
      <c r="C44" s="259"/>
      <c r="D44" s="1710">
        <v>0</v>
      </c>
      <c r="E44" s="1714"/>
      <c r="F44" s="1712"/>
      <c r="G44" s="1715"/>
      <c r="H44" s="1713">
        <f t="shared" si="0"/>
        <v>0</v>
      </c>
      <c r="I44" s="1684"/>
      <c r="J44" s="710" t="s">
        <v>649</v>
      </c>
      <c r="K44" s="643"/>
    </row>
    <row r="45" spans="1:11" s="399" customFormat="1" ht="12.75">
      <c r="A45" s="255">
        <v>1305</v>
      </c>
      <c r="B45" s="256" t="s">
        <v>377</v>
      </c>
      <c r="C45" s="259"/>
      <c r="D45" s="1710">
        <v>0</v>
      </c>
      <c r="E45" s="1714"/>
      <c r="F45" s="1712"/>
      <c r="G45" s="1715"/>
      <c r="H45" s="1713">
        <f t="shared" si="0"/>
        <v>0</v>
      </c>
      <c r="I45" s="1684"/>
      <c r="J45" s="710" t="s">
        <v>649</v>
      </c>
      <c r="K45" s="643"/>
    </row>
    <row r="46" spans="1:11" s="399" customFormat="1" ht="12.75">
      <c r="A46" s="255">
        <v>1330</v>
      </c>
      <c r="B46" s="256" t="s">
        <v>382</v>
      </c>
      <c r="C46" s="259"/>
      <c r="D46" s="1710">
        <v>0</v>
      </c>
      <c r="E46" s="1714"/>
      <c r="F46" s="1712"/>
      <c r="G46" s="1715"/>
      <c r="H46" s="1713">
        <f t="shared" si="0"/>
        <v>0</v>
      </c>
      <c r="I46" s="1684"/>
      <c r="J46" s="710" t="s">
        <v>649</v>
      </c>
      <c r="K46" s="643"/>
    </row>
    <row r="47" spans="1:11" s="399" customFormat="1" ht="12.75">
      <c r="A47" s="255">
        <v>1340</v>
      </c>
      <c r="B47" s="256" t="s">
        <v>383</v>
      </c>
      <c r="C47" s="259"/>
      <c r="D47" s="1710">
        <v>0</v>
      </c>
      <c r="E47" s="1714"/>
      <c r="F47" s="1712"/>
      <c r="G47" s="1715"/>
      <c r="H47" s="1713">
        <f t="shared" si="0"/>
        <v>0</v>
      </c>
      <c r="I47" s="1684"/>
      <c r="J47" s="710" t="s">
        <v>649</v>
      </c>
      <c r="K47" s="643"/>
    </row>
    <row r="48" spans="1:11" s="399" customFormat="1" ht="12.75">
      <c r="A48" s="255">
        <v>1350</v>
      </c>
      <c r="B48" s="256" t="s">
        <v>384</v>
      </c>
      <c r="C48" s="259"/>
      <c r="D48" s="1710">
        <v>0</v>
      </c>
      <c r="E48" s="1714"/>
      <c r="F48" s="1712"/>
      <c r="G48" s="1715"/>
      <c r="H48" s="1713">
        <f t="shared" si="0"/>
        <v>0</v>
      </c>
      <c r="I48" s="1684"/>
      <c r="J48" s="710" t="s">
        <v>649</v>
      </c>
      <c r="K48" s="643"/>
    </row>
    <row r="49" spans="1:11" s="399" customFormat="1" ht="25.5">
      <c r="A49" s="255">
        <v>1405</v>
      </c>
      <c r="B49" s="256" t="s">
        <v>386</v>
      </c>
      <c r="C49" s="259"/>
      <c r="D49" s="1710">
        <v>0</v>
      </c>
      <c r="E49" s="1714"/>
      <c r="F49" s="1712"/>
      <c r="G49" s="1715"/>
      <c r="H49" s="1713">
        <f t="shared" si="0"/>
        <v>0</v>
      </c>
      <c r="I49" s="1684"/>
      <c r="J49" s="710" t="s">
        <v>649</v>
      </c>
      <c r="K49" s="643"/>
    </row>
    <row r="50" spans="1:11" s="399" customFormat="1" ht="12.75">
      <c r="A50" s="255">
        <v>1408</v>
      </c>
      <c r="B50" s="256" t="s">
        <v>0</v>
      </c>
      <c r="C50" s="259"/>
      <c r="D50" s="1710">
        <v>0</v>
      </c>
      <c r="E50" s="1714"/>
      <c r="F50" s="1712"/>
      <c r="G50" s="1715"/>
      <c r="H50" s="1713">
        <f t="shared" si="0"/>
        <v>0</v>
      </c>
      <c r="I50" s="1684"/>
      <c r="J50" s="710" t="s">
        <v>649</v>
      </c>
      <c r="K50" s="643"/>
    </row>
    <row r="51" spans="1:11" s="399" customFormat="1" ht="12.75">
      <c r="A51" s="255">
        <v>1410</v>
      </c>
      <c r="B51" s="256" t="s">
        <v>628</v>
      </c>
      <c r="C51" s="259"/>
      <c r="D51" s="1710">
        <v>0</v>
      </c>
      <c r="E51" s="1714"/>
      <c r="F51" s="1712"/>
      <c r="G51" s="1715"/>
      <c r="H51" s="1713">
        <f t="shared" si="0"/>
        <v>0</v>
      </c>
      <c r="I51" s="1684"/>
      <c r="J51" s="710" t="s">
        <v>649</v>
      </c>
      <c r="K51" s="643"/>
    </row>
    <row r="52" spans="1:11" s="399" customFormat="1" ht="12.75">
      <c r="A52" s="255">
        <v>1415</v>
      </c>
      <c r="B52" s="256" t="s">
        <v>629</v>
      </c>
      <c r="C52" s="259"/>
      <c r="D52" s="1710">
        <v>0</v>
      </c>
      <c r="E52" s="1714"/>
      <c r="F52" s="1712"/>
      <c r="G52" s="1715"/>
      <c r="H52" s="1713">
        <f t="shared" si="0"/>
        <v>0</v>
      </c>
      <c r="I52" s="1684"/>
      <c r="J52" s="710" t="s">
        <v>649</v>
      </c>
      <c r="K52" s="643"/>
    </row>
    <row r="53" spans="1:11" s="399" customFormat="1" ht="12.75">
      <c r="A53" s="255">
        <v>1425</v>
      </c>
      <c r="B53" s="256" t="s">
        <v>630</v>
      </c>
      <c r="C53" s="259"/>
      <c r="D53" s="1710">
        <v>0</v>
      </c>
      <c r="E53" s="1714"/>
      <c r="F53" s="1712"/>
      <c r="G53" s="1715"/>
      <c r="H53" s="1713">
        <f t="shared" si="0"/>
        <v>0</v>
      </c>
      <c r="I53" s="1684"/>
      <c r="J53" s="710" t="s">
        <v>649</v>
      </c>
      <c r="K53" s="643"/>
    </row>
    <row r="54" spans="1:11" s="399" customFormat="1" ht="12.75">
      <c r="A54" s="255">
        <v>1445</v>
      </c>
      <c r="B54" s="256" t="s">
        <v>631</v>
      </c>
      <c r="C54" s="259"/>
      <c r="D54" s="1710">
        <v>0</v>
      </c>
      <c r="E54" s="1714"/>
      <c r="F54" s="1712"/>
      <c r="G54" s="1715"/>
      <c r="H54" s="1713">
        <f t="shared" si="0"/>
        <v>0</v>
      </c>
      <c r="I54" s="1684"/>
      <c r="J54" s="710" t="s">
        <v>649</v>
      </c>
      <c r="K54" s="643"/>
    </row>
    <row r="55" spans="1:11" s="399" customFormat="1" ht="25.5">
      <c r="A55" s="255">
        <v>1455</v>
      </c>
      <c r="B55" s="256" t="s">
        <v>1508</v>
      </c>
      <c r="C55" s="259"/>
      <c r="D55" s="1710">
        <v>0</v>
      </c>
      <c r="E55" s="1714"/>
      <c r="F55" s="1712"/>
      <c r="G55" s="1715"/>
      <c r="H55" s="1713">
        <f t="shared" si="0"/>
        <v>0</v>
      </c>
      <c r="I55" s="1684"/>
      <c r="J55" s="710" t="s">
        <v>649</v>
      </c>
      <c r="K55" s="643"/>
    </row>
    <row r="56" spans="1:11" s="399" customFormat="1" ht="12.75">
      <c r="A56" s="255">
        <v>1460</v>
      </c>
      <c r="B56" s="256" t="s">
        <v>1509</v>
      </c>
      <c r="C56" s="259"/>
      <c r="D56" s="1710">
        <v>0</v>
      </c>
      <c r="E56" s="1714"/>
      <c r="F56" s="1712"/>
      <c r="G56" s="1715"/>
      <c r="H56" s="1713">
        <f t="shared" si="0"/>
        <v>0</v>
      </c>
      <c r="I56" s="1684"/>
      <c r="J56" s="710" t="s">
        <v>649</v>
      </c>
      <c r="K56" s="643"/>
    </row>
    <row r="57" spans="1:11" s="399" customFormat="1" ht="12.75">
      <c r="A57" s="255">
        <v>1465</v>
      </c>
      <c r="B57" s="256" t="s">
        <v>1510</v>
      </c>
      <c r="C57" s="259"/>
      <c r="D57" s="1710">
        <v>0</v>
      </c>
      <c r="E57" s="1714"/>
      <c r="F57" s="1712"/>
      <c r="G57" s="1715"/>
      <c r="H57" s="1713">
        <f t="shared" si="0"/>
        <v>0</v>
      </c>
      <c r="I57" s="1684"/>
      <c r="J57" s="710" t="s">
        <v>649</v>
      </c>
      <c r="K57" s="643"/>
    </row>
    <row r="58" spans="1:11" s="399" customFormat="1" ht="12.75">
      <c r="A58" s="255">
        <v>1470</v>
      </c>
      <c r="B58" s="256" t="s">
        <v>742</v>
      </c>
      <c r="C58" s="259"/>
      <c r="D58" s="1710">
        <v>0</v>
      </c>
      <c r="E58" s="1714"/>
      <c r="F58" s="1712"/>
      <c r="G58" s="1715"/>
      <c r="H58" s="1713">
        <f t="shared" si="0"/>
        <v>0</v>
      </c>
      <c r="I58" s="1684"/>
      <c r="J58" s="710" t="s">
        <v>649</v>
      </c>
      <c r="K58" s="643"/>
    </row>
    <row r="59" spans="1:11" s="399" customFormat="1" ht="12.75">
      <c r="A59" s="255">
        <v>1475</v>
      </c>
      <c r="B59" s="256" t="s">
        <v>598</v>
      </c>
      <c r="C59" s="259"/>
      <c r="D59" s="1710">
        <v>0</v>
      </c>
      <c r="E59" s="1714"/>
      <c r="F59" s="1712"/>
      <c r="G59" s="1715"/>
      <c r="H59" s="1713">
        <f t="shared" si="0"/>
        <v>0</v>
      </c>
      <c r="I59" s="1684"/>
      <c r="J59" s="710" t="s">
        <v>649</v>
      </c>
      <c r="K59" s="643"/>
    </row>
    <row r="60" spans="1:11" s="399" customFormat="1" ht="12.75">
      <c r="A60" s="255">
        <v>1480</v>
      </c>
      <c r="B60" s="256" t="s">
        <v>599</v>
      </c>
      <c r="C60" s="259"/>
      <c r="D60" s="1710">
        <v>0</v>
      </c>
      <c r="E60" s="1714"/>
      <c r="F60" s="1712"/>
      <c r="G60" s="1715"/>
      <c r="H60" s="1713">
        <f t="shared" si="0"/>
        <v>0</v>
      </c>
      <c r="I60" s="1684"/>
      <c r="J60" s="710" t="s">
        <v>649</v>
      </c>
      <c r="K60" s="643"/>
    </row>
    <row r="61" spans="1:11" s="399" customFormat="1" ht="25.5">
      <c r="A61" s="255">
        <v>1485</v>
      </c>
      <c r="B61" s="256" t="s">
        <v>1482</v>
      </c>
      <c r="C61" s="259"/>
      <c r="D61" s="1710">
        <v>0</v>
      </c>
      <c r="E61" s="1714"/>
      <c r="F61" s="1712"/>
      <c r="G61" s="1715"/>
      <c r="H61" s="1713">
        <f t="shared" si="0"/>
        <v>0</v>
      </c>
      <c r="I61" s="1684"/>
      <c r="J61" s="710" t="s">
        <v>649</v>
      </c>
      <c r="K61" s="643"/>
    </row>
    <row r="62" spans="1:11" s="399" customFormat="1" ht="12.75">
      <c r="A62" s="255">
        <v>1490</v>
      </c>
      <c r="B62" s="256" t="s">
        <v>1483</v>
      </c>
      <c r="C62" s="259"/>
      <c r="D62" s="1710">
        <v>0</v>
      </c>
      <c r="E62" s="1714"/>
      <c r="F62" s="1712"/>
      <c r="G62" s="1715"/>
      <c r="H62" s="1713">
        <f t="shared" si="0"/>
        <v>0</v>
      </c>
      <c r="I62" s="1684"/>
      <c r="J62" s="710" t="s">
        <v>649</v>
      </c>
      <c r="K62" s="643"/>
    </row>
    <row r="63" spans="1:11" s="399" customFormat="1" ht="12.75">
      <c r="A63" s="255">
        <v>1505</v>
      </c>
      <c r="B63" s="256" t="s">
        <v>1484</v>
      </c>
      <c r="C63" s="259"/>
      <c r="D63" s="1710">
        <v>0</v>
      </c>
      <c r="E63" s="1714"/>
      <c r="F63" s="1712"/>
      <c r="G63" s="1715"/>
      <c r="H63" s="1713">
        <f t="shared" si="0"/>
        <v>0</v>
      </c>
      <c r="I63" s="1684"/>
      <c r="J63" s="710" t="s">
        <v>649</v>
      </c>
      <c r="K63" s="643"/>
    </row>
    <row r="64" spans="1:11" s="399" customFormat="1" ht="12.75">
      <c r="A64" s="255">
        <v>1508</v>
      </c>
      <c r="B64" s="256" t="s">
        <v>1485</v>
      </c>
      <c r="C64" s="259"/>
      <c r="D64" s="1710">
        <v>0</v>
      </c>
      <c r="E64" s="1714"/>
      <c r="F64" s="1712"/>
      <c r="G64" s="1715"/>
      <c r="H64" s="1713">
        <f t="shared" si="0"/>
        <v>0</v>
      </c>
      <c r="I64" s="1684"/>
      <c r="J64" s="710" t="s">
        <v>649</v>
      </c>
      <c r="K64" s="643"/>
    </row>
    <row r="65" spans="1:11" s="399" customFormat="1" ht="12.75">
      <c r="A65" s="255">
        <v>1510</v>
      </c>
      <c r="B65" s="256" t="s">
        <v>1486</v>
      </c>
      <c r="C65" s="259"/>
      <c r="D65" s="1710">
        <v>0</v>
      </c>
      <c r="E65" s="1714"/>
      <c r="F65" s="1712"/>
      <c r="G65" s="1715"/>
      <c r="H65" s="1713">
        <f t="shared" si="0"/>
        <v>0</v>
      </c>
      <c r="I65" s="1684"/>
      <c r="J65" s="710" t="s">
        <v>649</v>
      </c>
      <c r="K65" s="643"/>
    </row>
    <row r="66" spans="1:11" s="399" customFormat="1" ht="12.75">
      <c r="A66" s="255">
        <v>1515</v>
      </c>
      <c r="B66" s="256" t="s">
        <v>1487</v>
      </c>
      <c r="C66" s="259"/>
      <c r="D66" s="1710">
        <v>0</v>
      </c>
      <c r="E66" s="1714"/>
      <c r="F66" s="1712"/>
      <c r="G66" s="1715"/>
      <c r="H66" s="1713">
        <f t="shared" si="0"/>
        <v>0</v>
      </c>
      <c r="I66" s="1684"/>
      <c r="J66" s="710" t="s">
        <v>649</v>
      </c>
      <c r="K66" s="643"/>
    </row>
    <row r="67" spans="1:11" s="399" customFormat="1" ht="12.75">
      <c r="A67" s="255">
        <v>1516</v>
      </c>
      <c r="B67" s="256" t="s">
        <v>1488</v>
      </c>
      <c r="C67" s="259"/>
      <c r="D67" s="1710">
        <v>0</v>
      </c>
      <c r="E67" s="1714"/>
      <c r="F67" s="1712"/>
      <c r="G67" s="1715"/>
      <c r="H67" s="1713">
        <f t="shared" si="0"/>
        <v>0</v>
      </c>
      <c r="I67" s="1684"/>
      <c r="J67" s="710" t="s">
        <v>649</v>
      </c>
      <c r="K67" s="643"/>
    </row>
    <row r="68" spans="1:11" s="399" customFormat="1" ht="12.75">
      <c r="A68" s="255">
        <v>1518</v>
      </c>
      <c r="B68" s="256" t="s">
        <v>1489</v>
      </c>
      <c r="C68" s="259"/>
      <c r="D68" s="1710">
        <v>0</v>
      </c>
      <c r="E68" s="1714"/>
      <c r="F68" s="1712"/>
      <c r="G68" s="1715"/>
      <c r="H68" s="1713">
        <f t="shared" si="0"/>
        <v>0</v>
      </c>
      <c r="I68" s="1684"/>
      <c r="J68" s="710" t="s">
        <v>649</v>
      </c>
      <c r="K68" s="643"/>
    </row>
    <row r="69" spans="1:11" s="399" customFormat="1" ht="12.75">
      <c r="A69" s="255">
        <v>1520</v>
      </c>
      <c r="B69" s="256" t="s">
        <v>1490</v>
      </c>
      <c r="C69" s="259"/>
      <c r="D69" s="1710">
        <v>0</v>
      </c>
      <c r="E69" s="1714"/>
      <c r="F69" s="1712"/>
      <c r="G69" s="1715"/>
      <c r="H69" s="1713">
        <f t="shared" si="0"/>
        <v>0</v>
      </c>
      <c r="I69" s="1684"/>
      <c r="J69" s="710" t="s">
        <v>649</v>
      </c>
      <c r="K69" s="643"/>
    </row>
    <row r="70" spans="1:11" s="399" customFormat="1" ht="12.75">
      <c r="A70" s="255">
        <v>1525</v>
      </c>
      <c r="B70" s="256" t="s">
        <v>1491</v>
      </c>
      <c r="C70" s="259"/>
      <c r="D70" s="1710">
        <v>0</v>
      </c>
      <c r="E70" s="1714"/>
      <c r="F70" s="1712"/>
      <c r="G70" s="1715"/>
      <c r="H70" s="1713">
        <f t="shared" si="0"/>
        <v>0</v>
      </c>
      <c r="I70" s="1684"/>
      <c r="J70" s="710" t="s">
        <v>649</v>
      </c>
      <c r="K70" s="643"/>
    </row>
    <row r="71" spans="1:11" s="399" customFormat="1" ht="12.75">
      <c r="A71" s="255">
        <v>1530</v>
      </c>
      <c r="B71" s="256" t="s">
        <v>1492</v>
      </c>
      <c r="C71" s="259"/>
      <c r="D71" s="1710">
        <v>0</v>
      </c>
      <c r="E71" s="1714"/>
      <c r="F71" s="1712"/>
      <c r="G71" s="1715"/>
      <c r="H71" s="1713">
        <f t="shared" si="0"/>
        <v>0</v>
      </c>
      <c r="I71" s="1684"/>
      <c r="J71" s="710" t="s">
        <v>649</v>
      </c>
      <c r="K71" s="643"/>
    </row>
    <row r="72" spans="1:11" s="399" customFormat="1" ht="12.75">
      <c r="A72" s="255">
        <v>1540</v>
      </c>
      <c r="B72" s="256" t="s">
        <v>1493</v>
      </c>
      <c r="C72" s="259"/>
      <c r="D72" s="1710">
        <v>0</v>
      </c>
      <c r="E72" s="1714"/>
      <c r="F72" s="1712"/>
      <c r="G72" s="1715"/>
      <c r="H72" s="1713">
        <f t="shared" si="0"/>
        <v>0</v>
      </c>
      <c r="I72" s="1684"/>
      <c r="J72" s="710" t="s">
        <v>649</v>
      </c>
      <c r="K72" s="643"/>
    </row>
    <row r="73" spans="1:11" s="399" customFormat="1" ht="12.75">
      <c r="A73" s="255">
        <v>1545</v>
      </c>
      <c r="B73" s="256" t="s">
        <v>1494</v>
      </c>
      <c r="C73" s="259"/>
      <c r="D73" s="1710">
        <v>0</v>
      </c>
      <c r="E73" s="1714"/>
      <c r="F73" s="1712"/>
      <c r="G73" s="1715"/>
      <c r="H73" s="1713">
        <f t="shared" si="0"/>
        <v>0</v>
      </c>
      <c r="I73" s="1684"/>
      <c r="J73" s="710" t="s">
        <v>649</v>
      </c>
      <c r="K73" s="643"/>
    </row>
    <row r="74" spans="1:11" s="399" customFormat="1" ht="12.75">
      <c r="A74" s="255">
        <v>1548</v>
      </c>
      <c r="B74" s="256" t="s">
        <v>1495</v>
      </c>
      <c r="C74" s="259"/>
      <c r="D74" s="1710">
        <v>0</v>
      </c>
      <c r="E74" s="1714"/>
      <c r="F74" s="1712"/>
      <c r="G74" s="1715"/>
      <c r="H74" s="1713">
        <f t="shared" si="0"/>
        <v>0</v>
      </c>
      <c r="I74" s="1684"/>
      <c r="J74" s="710" t="s">
        <v>649</v>
      </c>
      <c r="K74" s="643"/>
    </row>
    <row r="75" spans="1:11" s="399" customFormat="1" ht="12.75">
      <c r="A75" s="255">
        <v>1560</v>
      </c>
      <c r="B75" s="256" t="s">
        <v>1496</v>
      </c>
      <c r="C75" s="259"/>
      <c r="D75" s="1710">
        <v>0</v>
      </c>
      <c r="E75" s="1714"/>
      <c r="F75" s="1712"/>
      <c r="G75" s="1715"/>
      <c r="H75" s="1713">
        <f t="shared" si="0"/>
        <v>0</v>
      </c>
      <c r="I75" s="1684"/>
      <c r="J75" s="710" t="s">
        <v>649</v>
      </c>
      <c r="K75" s="643"/>
    </row>
    <row r="76" spans="1:11" s="399" customFormat="1" ht="12.75">
      <c r="A76" s="255">
        <v>1562</v>
      </c>
      <c r="B76" s="256" t="s">
        <v>1497</v>
      </c>
      <c r="C76" s="259"/>
      <c r="D76" s="1710">
        <v>0</v>
      </c>
      <c r="E76" s="1714"/>
      <c r="F76" s="1712"/>
      <c r="G76" s="1715"/>
      <c r="H76" s="1713">
        <f t="shared" si="0"/>
        <v>0</v>
      </c>
      <c r="I76" s="1684"/>
      <c r="J76" s="710" t="s">
        <v>649</v>
      </c>
      <c r="K76" s="643"/>
    </row>
    <row r="77" spans="1:11" s="399" customFormat="1" ht="12.75">
      <c r="A77" s="255">
        <v>1563</v>
      </c>
      <c r="B77" s="256" t="s">
        <v>279</v>
      </c>
      <c r="C77" s="259"/>
      <c r="D77" s="1710">
        <v>0</v>
      </c>
      <c r="E77" s="1714"/>
      <c r="F77" s="1712"/>
      <c r="G77" s="1715"/>
      <c r="H77" s="1713">
        <f t="shared" si="0"/>
        <v>0</v>
      </c>
      <c r="I77" s="1684"/>
      <c r="J77" s="710" t="s">
        <v>649</v>
      </c>
      <c r="K77" s="643"/>
    </row>
    <row r="78" spans="1:11" s="399" customFormat="1" ht="25.5">
      <c r="A78" s="260">
        <v>1565</v>
      </c>
      <c r="B78" s="261" t="s">
        <v>1343</v>
      </c>
      <c r="C78" s="259"/>
      <c r="D78" s="1710">
        <v>0</v>
      </c>
      <c r="E78" s="1714"/>
      <c r="F78" s="1712"/>
      <c r="G78" s="1715"/>
      <c r="H78" s="1713">
        <f t="shared" si="0"/>
        <v>0</v>
      </c>
      <c r="I78" s="1684"/>
      <c r="J78" s="710" t="s">
        <v>966</v>
      </c>
      <c r="K78" s="643"/>
    </row>
    <row r="79" spans="1:11" s="399" customFormat="1" ht="12.75">
      <c r="A79" s="255">
        <v>1570</v>
      </c>
      <c r="B79" s="256" t="s">
        <v>1498</v>
      </c>
      <c r="C79" s="259"/>
      <c r="D79" s="1710">
        <v>0</v>
      </c>
      <c r="E79" s="1714"/>
      <c r="F79" s="1712"/>
      <c r="G79" s="1715"/>
      <c r="H79" s="1713">
        <f t="shared" si="0"/>
        <v>0</v>
      </c>
      <c r="I79" s="1684"/>
      <c r="J79" s="710" t="s">
        <v>649</v>
      </c>
      <c r="K79" s="643"/>
    </row>
    <row r="80" spans="1:11" s="399" customFormat="1" ht="12.75">
      <c r="A80" s="255">
        <v>1571</v>
      </c>
      <c r="B80" s="256" t="s">
        <v>1499</v>
      </c>
      <c r="C80" s="259"/>
      <c r="D80" s="1710">
        <v>0</v>
      </c>
      <c r="E80" s="1714"/>
      <c r="F80" s="1712"/>
      <c r="G80" s="1715"/>
      <c r="H80" s="1713">
        <f t="shared" si="0"/>
        <v>0</v>
      </c>
      <c r="I80" s="1684"/>
      <c r="J80" s="710" t="s">
        <v>649</v>
      </c>
      <c r="K80" s="643"/>
    </row>
    <row r="81" spans="1:11" s="399" customFormat="1" ht="12.75">
      <c r="A81" s="255">
        <v>1572</v>
      </c>
      <c r="B81" s="256" t="s">
        <v>1500</v>
      </c>
      <c r="C81" s="259"/>
      <c r="D81" s="1710">
        <v>0</v>
      </c>
      <c r="E81" s="1714"/>
      <c r="F81" s="1712"/>
      <c r="G81" s="1715"/>
      <c r="H81" s="1713">
        <f t="shared" si="0"/>
        <v>0</v>
      </c>
      <c r="I81" s="1684"/>
      <c r="J81" s="710" t="s">
        <v>649</v>
      </c>
      <c r="K81" s="643"/>
    </row>
    <row r="82" spans="1:11" s="399" customFormat="1" ht="12.75">
      <c r="A82" s="255">
        <v>1574</v>
      </c>
      <c r="B82" s="256" t="s">
        <v>883</v>
      </c>
      <c r="C82" s="259"/>
      <c r="D82" s="1710">
        <v>0</v>
      </c>
      <c r="E82" s="1714"/>
      <c r="F82" s="1712"/>
      <c r="G82" s="1715"/>
      <c r="H82" s="1713">
        <f t="shared" si="0"/>
        <v>0</v>
      </c>
      <c r="I82" s="1684"/>
      <c r="J82" s="710" t="s">
        <v>649</v>
      </c>
      <c r="K82" s="643"/>
    </row>
    <row r="83" spans="1:11" s="399" customFormat="1" ht="12.75">
      <c r="A83" s="255">
        <v>1580</v>
      </c>
      <c r="B83" s="256" t="s">
        <v>884</v>
      </c>
      <c r="C83" s="259"/>
      <c r="D83" s="1710">
        <v>0</v>
      </c>
      <c r="E83" s="1714"/>
      <c r="F83" s="1712"/>
      <c r="G83" s="1715"/>
      <c r="H83" s="1713">
        <f t="shared" si="0"/>
        <v>0</v>
      </c>
      <c r="I83" s="1684"/>
      <c r="J83" s="710" t="s">
        <v>649</v>
      </c>
      <c r="K83" s="643"/>
    </row>
    <row r="84" spans="1:11" s="399" customFormat="1" ht="12.75">
      <c r="A84" s="255">
        <v>1582</v>
      </c>
      <c r="B84" s="256" t="s">
        <v>885</v>
      </c>
      <c r="C84" s="259"/>
      <c r="D84" s="1710">
        <v>0</v>
      </c>
      <c r="E84" s="1714"/>
      <c r="F84" s="1712"/>
      <c r="G84" s="1715"/>
      <c r="H84" s="1713">
        <f t="shared" si="0"/>
        <v>0</v>
      </c>
      <c r="I84" s="1684"/>
      <c r="J84" s="710" t="s">
        <v>649</v>
      </c>
      <c r="K84" s="643"/>
    </row>
    <row r="85" spans="1:11" s="399" customFormat="1" ht="12.75">
      <c r="A85" s="255">
        <v>1584</v>
      </c>
      <c r="B85" s="256" t="s">
        <v>886</v>
      </c>
      <c r="C85" s="259"/>
      <c r="D85" s="1710">
        <v>0</v>
      </c>
      <c r="E85" s="1714"/>
      <c r="F85" s="1712"/>
      <c r="G85" s="1715"/>
      <c r="H85" s="1713">
        <f t="shared" si="0"/>
        <v>0</v>
      </c>
      <c r="I85" s="1684"/>
      <c r="J85" s="710" t="s">
        <v>649</v>
      </c>
      <c r="K85" s="643"/>
    </row>
    <row r="86" spans="1:11" s="399" customFormat="1" ht="12.75">
      <c r="A86" s="255">
        <v>1586</v>
      </c>
      <c r="B86" s="256" t="s">
        <v>887</v>
      </c>
      <c r="C86" s="259"/>
      <c r="D86" s="1710">
        <v>0</v>
      </c>
      <c r="E86" s="1714"/>
      <c r="F86" s="1712"/>
      <c r="G86" s="1715"/>
      <c r="H86" s="1713">
        <f t="shared" si="0"/>
        <v>0</v>
      </c>
      <c r="I86" s="1684"/>
      <c r="J86" s="710" t="s">
        <v>649</v>
      </c>
      <c r="K86" s="643"/>
    </row>
    <row r="87" spans="1:11" s="399" customFormat="1" ht="12.75">
      <c r="A87" s="255">
        <v>1588</v>
      </c>
      <c r="B87" s="256" t="s">
        <v>888</v>
      </c>
      <c r="C87" s="259"/>
      <c r="D87" s="1710">
        <v>0</v>
      </c>
      <c r="E87" s="1714"/>
      <c r="F87" s="1712"/>
      <c r="G87" s="1715"/>
      <c r="H87" s="1713">
        <f t="shared" si="0"/>
        <v>0</v>
      </c>
      <c r="I87" s="1684"/>
      <c r="J87" s="710" t="s">
        <v>649</v>
      </c>
      <c r="K87" s="643"/>
    </row>
    <row r="88" spans="1:11" s="399" customFormat="1" ht="12.75">
      <c r="A88" s="255">
        <v>1590</v>
      </c>
      <c r="B88" s="256" t="s">
        <v>977</v>
      </c>
      <c r="C88" s="259"/>
      <c r="D88" s="1710">
        <v>0</v>
      </c>
      <c r="E88" s="1714"/>
      <c r="F88" s="1712"/>
      <c r="G88" s="1715"/>
      <c r="H88" s="1713">
        <f t="shared" si="0"/>
        <v>0</v>
      </c>
      <c r="I88" s="1684"/>
      <c r="J88" s="710" t="s">
        <v>649</v>
      </c>
      <c r="K88" s="643"/>
    </row>
    <row r="89" spans="1:11" s="399" customFormat="1" ht="12.75">
      <c r="A89" s="255">
        <v>1605</v>
      </c>
      <c r="B89" s="256" t="s">
        <v>889</v>
      </c>
      <c r="C89" s="259"/>
      <c r="D89" s="1710">
        <v>0</v>
      </c>
      <c r="E89" s="1714"/>
      <c r="F89" s="1712"/>
      <c r="G89" s="1715"/>
      <c r="H89" s="1713">
        <f t="shared" ref="H89:H152" si="1">+D89+E89+F89-G89</f>
        <v>0</v>
      </c>
      <c r="I89" s="1684"/>
      <c r="J89" s="710" t="s">
        <v>649</v>
      </c>
      <c r="K89" s="643"/>
    </row>
    <row r="90" spans="1:11" s="399" customFormat="1" ht="12.75">
      <c r="A90" s="255">
        <v>1606</v>
      </c>
      <c r="B90" s="256" t="s">
        <v>233</v>
      </c>
      <c r="C90" s="259"/>
      <c r="D90" s="1710">
        <v>0</v>
      </c>
      <c r="E90" s="1714"/>
      <c r="F90" s="1712"/>
      <c r="G90" s="1715"/>
      <c r="H90" s="1713">
        <f t="shared" si="1"/>
        <v>0</v>
      </c>
      <c r="I90" s="1684"/>
      <c r="J90" s="710" t="s">
        <v>650</v>
      </c>
      <c r="K90" s="643"/>
    </row>
    <row r="91" spans="1:11" s="399" customFormat="1" ht="12.75">
      <c r="A91" s="262">
        <v>1608</v>
      </c>
      <c r="B91" s="263" t="s">
        <v>234</v>
      </c>
      <c r="C91" s="259"/>
      <c r="D91" s="1710">
        <v>0</v>
      </c>
      <c r="E91" s="1714"/>
      <c r="F91" s="1712"/>
      <c r="G91" s="1715"/>
      <c r="H91" s="1713">
        <f t="shared" si="1"/>
        <v>0</v>
      </c>
      <c r="I91" s="1684"/>
      <c r="J91" s="710" t="s">
        <v>916</v>
      </c>
      <c r="K91" s="643"/>
    </row>
    <row r="92" spans="1:11" s="399" customFormat="1" ht="12.75">
      <c r="A92" s="255">
        <v>1610</v>
      </c>
      <c r="B92" s="256" t="s">
        <v>235</v>
      </c>
      <c r="C92" s="259"/>
      <c r="D92" s="1710">
        <v>0</v>
      </c>
      <c r="E92" s="1714"/>
      <c r="F92" s="1712"/>
      <c r="G92" s="1715"/>
      <c r="H92" s="1713">
        <f t="shared" si="1"/>
        <v>0</v>
      </c>
      <c r="I92" s="1684"/>
      <c r="J92" s="710" t="s">
        <v>650</v>
      </c>
      <c r="K92" s="643"/>
    </row>
    <row r="93" spans="1:11" s="399" customFormat="1" ht="12.75">
      <c r="A93" s="255">
        <v>1615</v>
      </c>
      <c r="B93" s="256" t="s">
        <v>236</v>
      </c>
      <c r="C93" s="259"/>
      <c r="D93" s="1710">
        <v>0</v>
      </c>
      <c r="E93" s="1714"/>
      <c r="F93" s="1712"/>
      <c r="G93" s="1715"/>
      <c r="H93" s="1713">
        <f t="shared" si="1"/>
        <v>0</v>
      </c>
      <c r="I93" s="1684"/>
      <c r="J93" s="710" t="s">
        <v>650</v>
      </c>
      <c r="K93" s="643"/>
    </row>
    <row r="94" spans="1:11" s="399" customFormat="1" ht="12.75">
      <c r="A94" s="255">
        <v>1616</v>
      </c>
      <c r="B94" s="256" t="s">
        <v>237</v>
      </c>
      <c r="C94" s="259"/>
      <c r="D94" s="1710">
        <v>0</v>
      </c>
      <c r="E94" s="1714"/>
      <c r="F94" s="1712"/>
      <c r="G94" s="1715"/>
      <c r="H94" s="1713">
        <f t="shared" si="1"/>
        <v>0</v>
      </c>
      <c r="I94" s="1684"/>
      <c r="J94" s="710" t="s">
        <v>650</v>
      </c>
      <c r="K94" s="643"/>
    </row>
    <row r="95" spans="1:11" s="399" customFormat="1" ht="12.75">
      <c r="A95" s="255">
        <v>1620</v>
      </c>
      <c r="B95" s="256" t="s">
        <v>238</v>
      </c>
      <c r="C95" s="259"/>
      <c r="D95" s="1710">
        <v>0</v>
      </c>
      <c r="E95" s="1714"/>
      <c r="F95" s="1712"/>
      <c r="G95" s="1715"/>
      <c r="H95" s="1713">
        <f t="shared" si="1"/>
        <v>0</v>
      </c>
      <c r="I95" s="1684"/>
      <c r="J95" s="710" t="s">
        <v>650</v>
      </c>
      <c r="K95" s="643"/>
    </row>
    <row r="96" spans="1:11" s="399" customFormat="1" ht="12.75">
      <c r="A96" s="255">
        <v>1630</v>
      </c>
      <c r="B96" s="256" t="s">
        <v>239</v>
      </c>
      <c r="C96" s="259"/>
      <c r="D96" s="1710">
        <v>0</v>
      </c>
      <c r="E96" s="1714"/>
      <c r="F96" s="1712"/>
      <c r="G96" s="1715"/>
      <c r="H96" s="1713">
        <f t="shared" si="1"/>
        <v>0</v>
      </c>
      <c r="I96" s="1684"/>
      <c r="J96" s="710" t="s">
        <v>650</v>
      </c>
      <c r="K96" s="643"/>
    </row>
    <row r="97" spans="1:11" s="399" customFormat="1" ht="12.75">
      <c r="A97" s="255">
        <v>1635</v>
      </c>
      <c r="B97" s="256" t="s">
        <v>351</v>
      </c>
      <c r="C97" s="259"/>
      <c r="D97" s="1710">
        <v>0</v>
      </c>
      <c r="E97" s="1714"/>
      <c r="F97" s="1712"/>
      <c r="G97" s="1715"/>
      <c r="H97" s="1713">
        <f t="shared" si="1"/>
        <v>0</v>
      </c>
      <c r="I97" s="1684"/>
      <c r="J97" s="710" t="s">
        <v>650</v>
      </c>
      <c r="K97" s="643"/>
    </row>
    <row r="98" spans="1:11" s="399" customFormat="1" ht="12.75">
      <c r="A98" s="255">
        <v>1640</v>
      </c>
      <c r="B98" s="256" t="s">
        <v>352</v>
      </c>
      <c r="C98" s="259"/>
      <c r="D98" s="1710">
        <v>0</v>
      </c>
      <c r="E98" s="1714"/>
      <c r="F98" s="1712"/>
      <c r="G98" s="1715"/>
      <c r="H98" s="1713">
        <f t="shared" si="1"/>
        <v>0</v>
      </c>
      <c r="I98" s="1684"/>
      <c r="J98" s="710" t="s">
        <v>650</v>
      </c>
      <c r="K98" s="643"/>
    </row>
    <row r="99" spans="1:11" s="399" customFormat="1" ht="12.75">
      <c r="A99" s="255">
        <v>1645</v>
      </c>
      <c r="B99" s="256" t="s">
        <v>14</v>
      </c>
      <c r="C99" s="259"/>
      <c r="D99" s="1710">
        <v>0</v>
      </c>
      <c r="E99" s="1714"/>
      <c r="F99" s="1712"/>
      <c r="G99" s="1715"/>
      <c r="H99" s="1713">
        <f t="shared" si="1"/>
        <v>0</v>
      </c>
      <c r="I99" s="1684"/>
      <c r="J99" s="710" t="s">
        <v>650</v>
      </c>
      <c r="K99" s="643"/>
    </row>
    <row r="100" spans="1:11" s="399" customFormat="1" ht="12.75">
      <c r="A100" s="255">
        <v>1650</v>
      </c>
      <c r="B100" s="256" t="s">
        <v>15</v>
      </c>
      <c r="C100" s="259"/>
      <c r="D100" s="1710">
        <v>0</v>
      </c>
      <c r="E100" s="1714"/>
      <c r="F100" s="1712"/>
      <c r="G100" s="1715"/>
      <c r="H100" s="1713">
        <f t="shared" si="1"/>
        <v>0</v>
      </c>
      <c r="I100" s="1684"/>
      <c r="J100" s="710" t="s">
        <v>650</v>
      </c>
      <c r="K100" s="643"/>
    </row>
    <row r="101" spans="1:11" s="399" customFormat="1" ht="12.75">
      <c r="A101" s="255">
        <v>1655</v>
      </c>
      <c r="B101" s="256" t="s">
        <v>16</v>
      </c>
      <c r="C101" s="259"/>
      <c r="D101" s="1710">
        <v>0</v>
      </c>
      <c r="E101" s="1714"/>
      <c r="F101" s="1712"/>
      <c r="G101" s="1715"/>
      <c r="H101" s="1713">
        <f t="shared" si="1"/>
        <v>0</v>
      </c>
      <c r="I101" s="1684"/>
      <c r="J101" s="710" t="s">
        <v>650</v>
      </c>
      <c r="K101" s="643"/>
    </row>
    <row r="102" spans="1:11" s="399" customFormat="1" ht="12.75">
      <c r="A102" s="255">
        <v>1660</v>
      </c>
      <c r="B102" s="256" t="s">
        <v>17</v>
      </c>
      <c r="C102" s="259"/>
      <c r="D102" s="1710">
        <v>0</v>
      </c>
      <c r="E102" s="1714"/>
      <c r="F102" s="1712"/>
      <c r="G102" s="1715"/>
      <c r="H102" s="1713">
        <f t="shared" si="1"/>
        <v>0</v>
      </c>
      <c r="I102" s="1684"/>
      <c r="J102" s="710" t="s">
        <v>650</v>
      </c>
      <c r="K102" s="643"/>
    </row>
    <row r="103" spans="1:11" s="399" customFormat="1" ht="12.75">
      <c r="A103" s="255">
        <v>1665</v>
      </c>
      <c r="B103" s="256" t="s">
        <v>18</v>
      </c>
      <c r="C103" s="259"/>
      <c r="D103" s="1710">
        <v>0</v>
      </c>
      <c r="E103" s="1714"/>
      <c r="F103" s="1712"/>
      <c r="G103" s="1715"/>
      <c r="H103" s="1713">
        <f t="shared" si="1"/>
        <v>0</v>
      </c>
      <c r="I103" s="1684"/>
      <c r="J103" s="710" t="s">
        <v>650</v>
      </c>
      <c r="K103" s="643"/>
    </row>
    <row r="104" spans="1:11" s="399" customFormat="1" ht="12.75">
      <c r="A104" s="255">
        <v>1670</v>
      </c>
      <c r="B104" s="256" t="s">
        <v>19</v>
      </c>
      <c r="C104" s="259"/>
      <c r="D104" s="1710">
        <v>0</v>
      </c>
      <c r="E104" s="1714"/>
      <c r="F104" s="1712"/>
      <c r="G104" s="1715"/>
      <c r="H104" s="1713">
        <f t="shared" si="1"/>
        <v>0</v>
      </c>
      <c r="I104" s="1684"/>
      <c r="J104" s="710" t="s">
        <v>650</v>
      </c>
      <c r="K104" s="643"/>
    </row>
    <row r="105" spans="1:11" s="399" customFormat="1" ht="12.75">
      <c r="A105" s="255">
        <v>1675</v>
      </c>
      <c r="B105" s="256" t="s">
        <v>20</v>
      </c>
      <c r="C105" s="259"/>
      <c r="D105" s="1710">
        <v>0</v>
      </c>
      <c r="E105" s="1714"/>
      <c r="F105" s="1712"/>
      <c r="G105" s="1715"/>
      <c r="H105" s="1713">
        <f t="shared" si="1"/>
        <v>0</v>
      </c>
      <c r="I105" s="1684"/>
      <c r="J105" s="710" t="s">
        <v>650</v>
      </c>
      <c r="K105" s="643"/>
    </row>
    <row r="106" spans="1:11" s="399" customFormat="1" ht="12.75">
      <c r="A106" s="255">
        <v>1680</v>
      </c>
      <c r="B106" s="256" t="s">
        <v>21</v>
      </c>
      <c r="C106" s="259"/>
      <c r="D106" s="1710">
        <v>0</v>
      </c>
      <c r="E106" s="1714"/>
      <c r="F106" s="1712"/>
      <c r="G106" s="1715"/>
      <c r="H106" s="1713">
        <f t="shared" si="1"/>
        <v>0</v>
      </c>
      <c r="I106" s="1684"/>
      <c r="J106" s="710" t="s">
        <v>650</v>
      </c>
      <c r="K106" s="643"/>
    </row>
    <row r="107" spans="1:11" s="399" customFormat="1" ht="12.75">
      <c r="A107" s="255">
        <v>1685</v>
      </c>
      <c r="B107" s="256" t="s">
        <v>22</v>
      </c>
      <c r="C107" s="259"/>
      <c r="D107" s="1710">
        <v>0</v>
      </c>
      <c r="E107" s="1714"/>
      <c r="F107" s="1712"/>
      <c r="G107" s="1715"/>
      <c r="H107" s="1713">
        <f t="shared" si="1"/>
        <v>0</v>
      </c>
      <c r="I107" s="1684"/>
      <c r="J107" s="710" t="s">
        <v>650</v>
      </c>
      <c r="K107" s="643"/>
    </row>
    <row r="108" spans="1:11" s="399" customFormat="1" ht="12.75">
      <c r="A108" s="255">
        <v>1705</v>
      </c>
      <c r="B108" s="256" t="s">
        <v>236</v>
      </c>
      <c r="C108" s="259"/>
      <c r="D108" s="1710">
        <v>0</v>
      </c>
      <c r="E108" s="1714"/>
      <c r="F108" s="1712"/>
      <c r="G108" s="1715"/>
      <c r="H108" s="1713">
        <f t="shared" si="1"/>
        <v>0</v>
      </c>
      <c r="I108" s="1684"/>
      <c r="J108" s="710" t="s">
        <v>650</v>
      </c>
      <c r="K108" s="643"/>
    </row>
    <row r="109" spans="1:11" s="399" customFormat="1" ht="12.75">
      <c r="A109" s="255">
        <v>1706</v>
      </c>
      <c r="B109" s="256" t="s">
        <v>237</v>
      </c>
      <c r="C109" s="259"/>
      <c r="D109" s="1710">
        <v>0</v>
      </c>
      <c r="E109" s="1714"/>
      <c r="F109" s="1712"/>
      <c r="G109" s="1715"/>
      <c r="H109" s="1713">
        <f t="shared" si="1"/>
        <v>0</v>
      </c>
      <c r="I109" s="1684"/>
      <c r="J109" s="710" t="s">
        <v>650</v>
      </c>
      <c r="K109" s="643"/>
    </row>
    <row r="110" spans="1:11" s="399" customFormat="1" ht="12.75">
      <c r="A110" s="255">
        <v>1708</v>
      </c>
      <c r="B110" s="256" t="s">
        <v>238</v>
      </c>
      <c r="C110" s="259"/>
      <c r="D110" s="1710">
        <v>0</v>
      </c>
      <c r="E110" s="1714"/>
      <c r="F110" s="1712"/>
      <c r="G110" s="1715"/>
      <c r="H110" s="1713">
        <f t="shared" si="1"/>
        <v>0</v>
      </c>
      <c r="I110" s="1684"/>
      <c r="J110" s="710" t="s">
        <v>650</v>
      </c>
      <c r="K110" s="643"/>
    </row>
    <row r="111" spans="1:11" s="399" customFormat="1" ht="12.75">
      <c r="A111" s="255">
        <v>1710</v>
      </c>
      <c r="B111" s="256" t="s">
        <v>239</v>
      </c>
      <c r="C111" s="259"/>
      <c r="D111" s="1710">
        <v>0</v>
      </c>
      <c r="E111" s="1714"/>
      <c r="F111" s="1712"/>
      <c r="G111" s="1715"/>
      <c r="H111" s="1713">
        <f t="shared" si="1"/>
        <v>0</v>
      </c>
      <c r="I111" s="1684"/>
      <c r="J111" s="710" t="s">
        <v>650</v>
      </c>
      <c r="K111" s="643"/>
    </row>
    <row r="112" spans="1:11" s="399" customFormat="1" ht="12.75">
      <c r="A112" s="255">
        <v>1715</v>
      </c>
      <c r="B112" s="256" t="s">
        <v>23</v>
      </c>
      <c r="C112" s="259"/>
      <c r="D112" s="1710">
        <v>0</v>
      </c>
      <c r="E112" s="1714"/>
      <c r="F112" s="1712"/>
      <c r="G112" s="1715"/>
      <c r="H112" s="1713">
        <f t="shared" si="1"/>
        <v>0</v>
      </c>
      <c r="I112" s="1684"/>
      <c r="J112" s="710" t="s">
        <v>650</v>
      </c>
      <c r="K112" s="643"/>
    </row>
    <row r="113" spans="1:11" s="399" customFormat="1" ht="12.75">
      <c r="A113" s="255">
        <v>1720</v>
      </c>
      <c r="B113" s="256" t="s">
        <v>24</v>
      </c>
      <c r="C113" s="259"/>
      <c r="D113" s="1710">
        <v>0</v>
      </c>
      <c r="E113" s="1714"/>
      <c r="F113" s="1712"/>
      <c r="G113" s="1715"/>
      <c r="H113" s="1713">
        <f t="shared" si="1"/>
        <v>0</v>
      </c>
      <c r="I113" s="1684"/>
      <c r="J113" s="710" t="s">
        <v>650</v>
      </c>
      <c r="K113" s="643"/>
    </row>
    <row r="114" spans="1:11" s="399" customFormat="1" ht="12.75">
      <c r="A114" s="255">
        <v>1725</v>
      </c>
      <c r="B114" s="256" t="s">
        <v>25</v>
      </c>
      <c r="C114" s="259"/>
      <c r="D114" s="1710">
        <v>0</v>
      </c>
      <c r="E114" s="1714"/>
      <c r="F114" s="1712"/>
      <c r="G114" s="1715"/>
      <c r="H114" s="1713">
        <f t="shared" si="1"/>
        <v>0</v>
      </c>
      <c r="I114" s="1684"/>
      <c r="J114" s="710" t="s">
        <v>650</v>
      </c>
      <c r="K114" s="643"/>
    </row>
    <row r="115" spans="1:11" s="399" customFormat="1" ht="12.75">
      <c r="A115" s="255">
        <v>1730</v>
      </c>
      <c r="B115" s="256" t="s">
        <v>26</v>
      </c>
      <c r="C115" s="259"/>
      <c r="D115" s="1710">
        <v>0</v>
      </c>
      <c r="E115" s="1714"/>
      <c r="F115" s="1712"/>
      <c r="G115" s="1715"/>
      <c r="H115" s="1713">
        <f t="shared" si="1"/>
        <v>0</v>
      </c>
      <c r="I115" s="1684"/>
      <c r="J115" s="710" t="s">
        <v>650</v>
      </c>
      <c r="K115" s="643"/>
    </row>
    <row r="116" spans="1:11" s="399" customFormat="1" ht="12.75">
      <c r="A116" s="255">
        <v>1735</v>
      </c>
      <c r="B116" s="256" t="s">
        <v>27</v>
      </c>
      <c r="C116" s="259"/>
      <c r="D116" s="1710">
        <v>0</v>
      </c>
      <c r="E116" s="1714"/>
      <c r="F116" s="1712"/>
      <c r="G116" s="1715"/>
      <c r="H116" s="1713">
        <f t="shared" si="1"/>
        <v>0</v>
      </c>
      <c r="I116" s="1684"/>
      <c r="J116" s="710" t="s">
        <v>650</v>
      </c>
      <c r="K116" s="643"/>
    </row>
    <row r="117" spans="1:11" s="399" customFormat="1" ht="12.75">
      <c r="A117" s="255">
        <v>1740</v>
      </c>
      <c r="B117" s="256" t="s">
        <v>35</v>
      </c>
      <c r="C117" s="259"/>
      <c r="D117" s="1710">
        <v>0</v>
      </c>
      <c r="E117" s="1714"/>
      <c r="F117" s="1712"/>
      <c r="G117" s="1715"/>
      <c r="H117" s="1713">
        <f t="shared" si="1"/>
        <v>0</v>
      </c>
      <c r="I117" s="1684"/>
      <c r="J117" s="710" t="s">
        <v>650</v>
      </c>
      <c r="K117" s="643"/>
    </row>
    <row r="118" spans="1:11" s="399" customFormat="1" ht="12.75">
      <c r="A118" s="255">
        <v>1745</v>
      </c>
      <c r="B118" s="256" t="s">
        <v>36</v>
      </c>
      <c r="C118" s="259"/>
      <c r="D118" s="1710">
        <v>0</v>
      </c>
      <c r="E118" s="1714"/>
      <c r="F118" s="1712"/>
      <c r="G118" s="1715"/>
      <c r="H118" s="1713">
        <f t="shared" si="1"/>
        <v>0</v>
      </c>
      <c r="I118" s="1684"/>
      <c r="J118" s="710" t="s">
        <v>650</v>
      </c>
      <c r="K118" s="643"/>
    </row>
    <row r="119" spans="1:11" s="399" customFormat="1" ht="12.75">
      <c r="A119" s="264">
        <v>1805</v>
      </c>
      <c r="B119" s="265" t="s">
        <v>236</v>
      </c>
      <c r="C119" s="259"/>
      <c r="D119" s="2138">
        <f>(VLOOKUP(A119,'[1]PPE Continuity Sched'!$C$18:$AX$52,40,A119:A156)+VLOOKUP(A119,'[1]PPE Continuity Sched'!$C$18:$AX$52,43,A119:A156))/2</f>
        <v>134000</v>
      </c>
      <c r="E119" s="1714"/>
      <c r="F119" s="1712"/>
      <c r="G119" s="1715"/>
      <c r="H119" s="1713">
        <f t="shared" si="1"/>
        <v>134000</v>
      </c>
      <c r="I119" s="1684"/>
      <c r="J119" s="710" t="s">
        <v>919</v>
      </c>
      <c r="K119" s="643"/>
    </row>
    <row r="120" spans="1:11" s="399" customFormat="1" ht="12.75">
      <c r="A120" s="264">
        <v>1806</v>
      </c>
      <c r="B120" s="265" t="s">
        <v>237</v>
      </c>
      <c r="C120" s="259"/>
      <c r="D120" s="2138">
        <f>(VLOOKUP(A120,'[1]PPE Continuity Sched'!$C$18:$AX$52,40,A120:A157)+VLOOKUP(A120,'[1]PPE Continuity Sched'!$C$18:$AX$52,43,A120:A157))/2</f>
        <v>49000</v>
      </c>
      <c r="E120" s="1714"/>
      <c r="F120" s="1712"/>
      <c r="G120" s="1715"/>
      <c r="H120" s="1713">
        <f t="shared" si="1"/>
        <v>49000</v>
      </c>
      <c r="I120" s="1684"/>
      <c r="J120" s="710" t="s">
        <v>919</v>
      </c>
      <c r="K120" s="643"/>
    </row>
    <row r="121" spans="1:11" s="399" customFormat="1" ht="12.75">
      <c r="A121" s="264">
        <v>1808</v>
      </c>
      <c r="B121" s="265" t="s">
        <v>238</v>
      </c>
      <c r="C121" s="259"/>
      <c r="D121" s="2138">
        <f>(VLOOKUP(A121,'[1]PPE Continuity Sched'!$C$18:$AX$52,40,A121:A158)+VLOOKUP(A121,'[1]PPE Continuity Sched'!$C$18:$AX$52,43,A121:A158))/2</f>
        <v>0</v>
      </c>
      <c r="E121" s="1714"/>
      <c r="F121" s="1712"/>
      <c r="G121" s="1715"/>
      <c r="H121" s="1713">
        <f t="shared" si="1"/>
        <v>0</v>
      </c>
      <c r="I121" s="1684"/>
      <c r="J121" s="710" t="s">
        <v>919</v>
      </c>
      <c r="K121" s="643"/>
    </row>
    <row r="122" spans="1:11" s="399" customFormat="1" ht="12.75">
      <c r="A122" s="264">
        <v>1810</v>
      </c>
      <c r="B122" s="265" t="s">
        <v>239</v>
      </c>
      <c r="C122" s="259"/>
      <c r="D122" s="2138">
        <f>(VLOOKUP(A122,'[1]PPE Continuity Sched'!$C$18:$AX$52,40,A122:A159)+VLOOKUP(A122,'[1]PPE Continuity Sched'!$C$18:$AX$52,43,A122:A159))/2</f>
        <v>0</v>
      </c>
      <c r="E122" s="1714"/>
      <c r="F122" s="1712"/>
      <c r="G122" s="1715"/>
      <c r="H122" s="1713">
        <f t="shared" si="1"/>
        <v>0</v>
      </c>
      <c r="I122" s="1684"/>
      <c r="J122" s="710" t="s">
        <v>919</v>
      </c>
      <c r="K122" s="643"/>
    </row>
    <row r="123" spans="1:11" s="399" customFormat="1" ht="25.5">
      <c r="A123" s="264">
        <v>1815</v>
      </c>
      <c r="B123" s="265" t="s">
        <v>37</v>
      </c>
      <c r="C123" s="259"/>
      <c r="D123" s="2138">
        <f>(VLOOKUP(A123,'[1]PPE Continuity Sched'!$C$18:$AX$52,40,A123:A160)+VLOOKUP(A123,'[1]PPE Continuity Sched'!$C$18:$AX$52,43,A123:A160))/2</f>
        <v>0</v>
      </c>
      <c r="E123" s="1714"/>
      <c r="F123" s="1712"/>
      <c r="G123" s="1715"/>
      <c r="H123" s="1713">
        <f t="shared" si="1"/>
        <v>0</v>
      </c>
      <c r="I123" s="1684"/>
      <c r="J123" s="710" t="s">
        <v>920</v>
      </c>
      <c r="K123" s="643"/>
    </row>
    <row r="124" spans="1:11" s="399" customFormat="1" ht="25.5">
      <c r="A124" s="264">
        <v>1820</v>
      </c>
      <c r="B124" s="265" t="s">
        <v>38</v>
      </c>
      <c r="C124" s="259"/>
      <c r="D124" s="2138">
        <f>(VLOOKUP(A124,'[1]PPE Continuity Sched'!$C$18:$AX$52,40,A124:A161)+VLOOKUP(A124,'[1]PPE Continuity Sched'!$C$18:$AX$52,43,A124:A161))/2</f>
        <v>3861500</v>
      </c>
      <c r="E124" s="1714"/>
      <c r="F124" s="1712"/>
      <c r="G124" s="1715"/>
      <c r="H124" s="1713">
        <f t="shared" si="1"/>
        <v>3861500</v>
      </c>
      <c r="I124" s="1684"/>
      <c r="J124" s="710" t="s">
        <v>921</v>
      </c>
      <c r="K124" s="643"/>
    </row>
    <row r="125" spans="1:11" s="399" customFormat="1" ht="12.75">
      <c r="A125" s="264">
        <v>1825</v>
      </c>
      <c r="B125" s="265" t="s">
        <v>39</v>
      </c>
      <c r="C125" s="259"/>
      <c r="D125" s="2138">
        <f>(VLOOKUP(A125,'[1]PPE Continuity Sched'!$C$18:$AX$52,40,A125:A162)+VLOOKUP(A125,'[1]PPE Continuity Sched'!$C$18:$AX$52,43,A125:A162))/2</f>
        <v>0</v>
      </c>
      <c r="E125" s="1714"/>
      <c r="F125" s="1712"/>
      <c r="G125" s="1715"/>
      <c r="H125" s="1713">
        <f t="shared" si="1"/>
        <v>0</v>
      </c>
      <c r="I125" s="1684"/>
      <c r="J125" s="710" t="s">
        <v>916</v>
      </c>
      <c r="K125" s="643"/>
    </row>
    <row r="126" spans="1:11" s="399" customFormat="1" ht="12.75">
      <c r="A126" s="264">
        <v>1830</v>
      </c>
      <c r="B126" s="265" t="s">
        <v>40</v>
      </c>
      <c r="C126" s="259"/>
      <c r="D126" s="2138">
        <f>(VLOOKUP(A126,'[1]PPE Continuity Sched'!$C$18:$AX$52,40,A126:A163)+VLOOKUP(A126,'[1]PPE Continuity Sched'!$C$18:$AX$52,43,A126:A163))/2+1</f>
        <v>1</v>
      </c>
      <c r="E126" s="1714"/>
      <c r="F126" s="1712"/>
      <c r="G126" s="1715"/>
      <c r="H126" s="1713">
        <f t="shared" si="1"/>
        <v>1</v>
      </c>
      <c r="I126" s="1684"/>
      <c r="J126" s="710" t="s">
        <v>918</v>
      </c>
      <c r="K126" s="643"/>
    </row>
    <row r="127" spans="1:11" s="399" customFormat="1" ht="12.75">
      <c r="A127" s="264">
        <v>1835</v>
      </c>
      <c r="B127" s="265" t="s">
        <v>26</v>
      </c>
      <c r="C127" s="259"/>
      <c r="D127" s="2138">
        <f>(VLOOKUP(A127,'[1]PPE Continuity Sched'!$C$18:$AX$52,40,A127:A164)+VLOOKUP(A127,'[1]PPE Continuity Sched'!$C$18:$AX$52,43,A127:A164))/2-1</f>
        <v>13603499</v>
      </c>
      <c r="E127" s="1714"/>
      <c r="F127" s="1712"/>
      <c r="G127" s="1715"/>
      <c r="H127" s="1713">
        <f>+D127+E127+F127-G127</f>
        <v>13603499</v>
      </c>
      <c r="I127" s="1684"/>
      <c r="J127" s="710" t="s">
        <v>918</v>
      </c>
      <c r="K127" s="643"/>
    </row>
    <row r="128" spans="1:11" s="399" customFormat="1" ht="12.75">
      <c r="A128" s="264">
        <v>1840</v>
      </c>
      <c r="B128" s="265" t="s">
        <v>27</v>
      </c>
      <c r="C128" s="259"/>
      <c r="D128" s="2138">
        <f>(VLOOKUP(A128,'[1]PPE Continuity Sched'!$C$18:$AX$52,40,A128:A165)+VLOOKUP(A128,'[1]PPE Continuity Sched'!$C$18:$AX$52,43,A128:A165))/2</f>
        <v>5012500</v>
      </c>
      <c r="E128" s="1714"/>
      <c r="F128" s="1712"/>
      <c r="G128" s="1715"/>
      <c r="H128" s="1713">
        <f t="shared" si="1"/>
        <v>5012500</v>
      </c>
      <c r="I128" s="1684"/>
      <c r="J128" s="710" t="s">
        <v>918</v>
      </c>
      <c r="K128" s="643"/>
    </row>
    <row r="129" spans="1:11" s="399" customFormat="1" ht="12.75">
      <c r="A129" s="264">
        <v>1845</v>
      </c>
      <c r="B129" s="265" t="s">
        <v>35</v>
      </c>
      <c r="C129" s="259"/>
      <c r="D129" s="2138">
        <f>(VLOOKUP(A129,'[1]PPE Continuity Sched'!$C$18:$AX$52,40,A129:A166)+VLOOKUP(A129,'[1]PPE Continuity Sched'!$C$18:$AX$52,43,A129:A166))/2</f>
        <v>0</v>
      </c>
      <c r="E129" s="1714"/>
      <c r="F129" s="1712"/>
      <c r="G129" s="1715"/>
      <c r="H129" s="1713">
        <f t="shared" si="1"/>
        <v>0</v>
      </c>
      <c r="I129" s="1684"/>
      <c r="J129" s="710" t="s">
        <v>918</v>
      </c>
      <c r="K129" s="643"/>
    </row>
    <row r="130" spans="1:11" s="399" customFormat="1" ht="12.75">
      <c r="A130" s="264">
        <v>1850</v>
      </c>
      <c r="B130" s="265" t="s">
        <v>41</v>
      </c>
      <c r="C130" s="259"/>
      <c r="D130" s="2138">
        <f>(VLOOKUP(A130,'[1]PPE Continuity Sched'!$C$18:$AX$52,40,A130:A167)+VLOOKUP(A130,'[1]PPE Continuity Sched'!$C$18:$AX$52,43,A130:A167))/2</f>
        <v>4223500</v>
      </c>
      <c r="E130" s="1714"/>
      <c r="F130" s="1712"/>
      <c r="G130" s="1715"/>
      <c r="H130" s="1713">
        <f t="shared" si="1"/>
        <v>4223500</v>
      </c>
      <c r="I130" s="1684"/>
      <c r="J130" s="710" t="s">
        <v>41</v>
      </c>
      <c r="K130" s="643"/>
    </row>
    <row r="131" spans="1:11" s="399" customFormat="1" ht="12.75">
      <c r="A131" s="264">
        <v>1855</v>
      </c>
      <c r="B131" s="265" t="s">
        <v>43</v>
      </c>
      <c r="C131" s="259"/>
      <c r="D131" s="2138">
        <f>(VLOOKUP(A131,'[1]PPE Continuity Sched'!$C$18:$AX$52,40,A131:A168)+VLOOKUP(A131,'[1]PPE Continuity Sched'!$C$18:$AX$52,43,A131:A168))/2</f>
        <v>1908000</v>
      </c>
      <c r="E131" s="1714"/>
      <c r="F131" s="1712"/>
      <c r="G131" s="1715"/>
      <c r="H131" s="1713">
        <f t="shared" si="1"/>
        <v>1908000</v>
      </c>
      <c r="I131" s="1684"/>
      <c r="J131" s="710" t="s">
        <v>912</v>
      </c>
      <c r="K131" s="643"/>
    </row>
    <row r="132" spans="1:11" s="399" customFormat="1" ht="12.75">
      <c r="A132" s="264">
        <v>1860</v>
      </c>
      <c r="B132" s="265" t="s">
        <v>44</v>
      </c>
      <c r="C132" s="259"/>
      <c r="D132" s="2138">
        <f>(VLOOKUP(A132,'[1]PPE Continuity Sched'!$C$18:$AX$52,40,A132:A169)+VLOOKUP(A132,'[1]PPE Continuity Sched'!$C$18:$AX$52,43,A132:A169))/2</f>
        <v>1635500</v>
      </c>
      <c r="E132" s="1714"/>
      <c r="F132" s="1712"/>
      <c r="G132" s="1715"/>
      <c r="H132" s="1713">
        <f t="shared" si="1"/>
        <v>1635500</v>
      </c>
      <c r="I132" s="1684"/>
      <c r="J132" s="710" t="s">
        <v>912</v>
      </c>
      <c r="K132" s="643"/>
    </row>
    <row r="133" spans="1:11" s="399" customFormat="1" ht="12.75">
      <c r="A133" s="255">
        <v>1865</v>
      </c>
      <c r="B133" s="256" t="s">
        <v>337</v>
      </c>
      <c r="C133" s="259"/>
      <c r="D133" s="2138">
        <f>(VLOOKUP(A133,'[1]PPE Continuity Sched'!$C$18:$AX$52,40,A133:A170)+VLOOKUP(A133,'[1]PPE Continuity Sched'!$C$18:$AX$52,43,A133:A170))/2</f>
        <v>0</v>
      </c>
      <c r="E133" s="1714"/>
      <c r="F133" s="1712"/>
      <c r="G133" s="1715"/>
      <c r="H133" s="1713">
        <f t="shared" si="1"/>
        <v>0</v>
      </c>
      <c r="I133" s="1684"/>
      <c r="J133" s="710" t="s">
        <v>650</v>
      </c>
      <c r="K133" s="643"/>
    </row>
    <row r="134" spans="1:11" s="399" customFormat="1" ht="12.75">
      <c r="A134" s="255">
        <v>1870</v>
      </c>
      <c r="B134" s="256" t="s">
        <v>567</v>
      </c>
      <c r="C134" s="259"/>
      <c r="D134" s="2138">
        <f>(VLOOKUP(A134,'[1]PPE Continuity Sched'!$C$18:$AX$52,40,A134:A171)+VLOOKUP(A134,'[1]PPE Continuity Sched'!$C$18:$AX$52,43,A134:A171))/2</f>
        <v>0</v>
      </c>
      <c r="E134" s="1714"/>
      <c r="F134" s="1712"/>
      <c r="G134" s="1715"/>
      <c r="H134" s="1713">
        <f t="shared" si="1"/>
        <v>0</v>
      </c>
      <c r="I134" s="1684"/>
      <c r="J134" s="710" t="s">
        <v>650</v>
      </c>
      <c r="K134" s="643"/>
    </row>
    <row r="135" spans="1:11" s="399" customFormat="1" ht="12.75">
      <c r="A135" s="255">
        <v>1875</v>
      </c>
      <c r="B135" s="256" t="s">
        <v>568</v>
      </c>
      <c r="C135" s="259"/>
      <c r="D135" s="2138">
        <f>(VLOOKUP(A135,'[1]PPE Continuity Sched'!$C$18:$AX$52,40,A135:A172)+VLOOKUP(A135,'[1]PPE Continuity Sched'!$C$18:$AX$52,43,A135:A172))/2</f>
        <v>0</v>
      </c>
      <c r="E135" s="1714"/>
      <c r="F135" s="1712"/>
      <c r="G135" s="1715"/>
      <c r="H135" s="1713">
        <f t="shared" si="1"/>
        <v>0</v>
      </c>
      <c r="I135" s="1684"/>
      <c r="J135" s="710" t="s">
        <v>650</v>
      </c>
      <c r="K135" s="643"/>
    </row>
    <row r="136" spans="1:11" s="399" customFormat="1" ht="12.75">
      <c r="A136" s="260">
        <v>1905</v>
      </c>
      <c r="B136" s="261" t="s">
        <v>236</v>
      </c>
      <c r="C136" s="259"/>
      <c r="D136" s="2138">
        <f>(VLOOKUP(A136,'[1]PPE Continuity Sched'!$C$18:$AX$52,40,A136:A173)+VLOOKUP(A136,'[1]PPE Continuity Sched'!$C$18:$AX$52,43,A136:A173))/2</f>
        <v>136000</v>
      </c>
      <c r="E136" s="1714"/>
      <c r="F136" s="1712"/>
      <c r="G136" s="1715"/>
      <c r="H136" s="1713">
        <f t="shared" si="1"/>
        <v>136000</v>
      </c>
      <c r="I136" s="1684"/>
      <c r="J136" s="710" t="s">
        <v>919</v>
      </c>
      <c r="K136" s="643"/>
    </row>
    <row r="137" spans="1:11" s="399" customFormat="1" ht="12.75">
      <c r="A137" s="260">
        <v>1906</v>
      </c>
      <c r="B137" s="261" t="s">
        <v>237</v>
      </c>
      <c r="C137" s="259"/>
      <c r="D137" s="2138">
        <f>(VLOOKUP(A137,'[1]PPE Continuity Sched'!$C$18:$AX$52,40,A137:A174)+VLOOKUP(A137,'[1]PPE Continuity Sched'!$C$18:$AX$52,43,A137:A174))/2</f>
        <v>0</v>
      </c>
      <c r="E137" s="1714"/>
      <c r="F137" s="1712"/>
      <c r="G137" s="1715"/>
      <c r="H137" s="1713">
        <f t="shared" si="1"/>
        <v>0</v>
      </c>
      <c r="I137" s="1684"/>
      <c r="J137" s="710" t="s">
        <v>919</v>
      </c>
      <c r="K137" s="643"/>
    </row>
    <row r="138" spans="1:11" s="399" customFormat="1" ht="12.75">
      <c r="A138" s="260">
        <v>1908</v>
      </c>
      <c r="B138" s="261" t="s">
        <v>238</v>
      </c>
      <c r="C138" s="259"/>
      <c r="D138" s="2138">
        <f>(VLOOKUP(A138,'[1]PPE Continuity Sched'!$C$18:$AX$52,40,A138:A175)+VLOOKUP(A138,'[1]PPE Continuity Sched'!$C$18:$AX$52,43,A138:A175))/2</f>
        <v>1519000</v>
      </c>
      <c r="E138" s="1714"/>
      <c r="F138" s="1712"/>
      <c r="G138" s="1715"/>
      <c r="H138" s="1713">
        <f t="shared" si="1"/>
        <v>1519000</v>
      </c>
      <c r="I138" s="1684"/>
      <c r="J138" s="710" t="s">
        <v>594</v>
      </c>
      <c r="K138" s="643"/>
    </row>
    <row r="139" spans="1:11" s="399" customFormat="1" ht="12.75">
      <c r="A139" s="260">
        <v>1910</v>
      </c>
      <c r="B139" s="261" t="s">
        <v>239</v>
      </c>
      <c r="C139" s="259"/>
      <c r="D139" s="2138">
        <f>(VLOOKUP(A139,'[1]PPE Continuity Sched'!$C$18:$AX$52,40,A139:A176)+VLOOKUP(A139,'[1]PPE Continuity Sched'!$C$18:$AX$52,43,A139:A176))/2</f>
        <v>0</v>
      </c>
      <c r="E139" s="1714"/>
      <c r="F139" s="1712"/>
      <c r="G139" s="1715"/>
      <c r="H139" s="1713">
        <f t="shared" si="1"/>
        <v>0</v>
      </c>
      <c r="I139" s="1684"/>
      <c r="J139" s="710" t="s">
        <v>594</v>
      </c>
      <c r="K139" s="643"/>
    </row>
    <row r="140" spans="1:11" s="399" customFormat="1" ht="12.75">
      <c r="A140" s="260">
        <v>1915</v>
      </c>
      <c r="B140" s="261" t="s">
        <v>569</v>
      </c>
      <c r="C140" s="259"/>
      <c r="D140" s="2138">
        <f>(VLOOKUP(A140,'[1]PPE Continuity Sched'!$C$18:$AX$52,40,A140:A177)+VLOOKUP(A140,'[1]PPE Continuity Sched'!$C$18:$AX$52,43,A140:A177))/2</f>
        <v>54000</v>
      </c>
      <c r="E140" s="1714"/>
      <c r="F140" s="1712"/>
      <c r="G140" s="1715"/>
      <c r="H140" s="1713">
        <f t="shared" si="1"/>
        <v>54000</v>
      </c>
      <c r="I140" s="1684"/>
      <c r="J140" s="710" t="s">
        <v>913</v>
      </c>
      <c r="K140" s="643"/>
    </row>
    <row r="141" spans="1:11" s="399" customFormat="1" ht="12.75">
      <c r="A141" s="260">
        <v>1920</v>
      </c>
      <c r="B141" s="261" t="s">
        <v>570</v>
      </c>
      <c r="C141" s="259"/>
      <c r="D141" s="2138">
        <f>(VLOOKUP(A141,'[1]PPE Continuity Sched'!$C$18:$AX$52,40,A141:A178)+VLOOKUP(A141,'[1]PPE Continuity Sched'!$C$18:$AX$52,43,A141:A178))/2</f>
        <v>145500</v>
      </c>
      <c r="E141" s="1714"/>
      <c r="F141" s="1712"/>
      <c r="G141" s="1715"/>
      <c r="H141" s="1713">
        <f t="shared" si="1"/>
        <v>145500</v>
      </c>
      <c r="I141" s="1684"/>
      <c r="J141" s="710" t="s">
        <v>915</v>
      </c>
      <c r="K141" s="643"/>
    </row>
    <row r="142" spans="1:11" s="399" customFormat="1" ht="12.75">
      <c r="A142" s="260">
        <v>1925</v>
      </c>
      <c r="B142" s="261" t="s">
        <v>571</v>
      </c>
      <c r="C142" s="259"/>
      <c r="D142" s="2138">
        <f>(VLOOKUP(A142,'[1]PPE Continuity Sched'!$C$18:$AX$52,40,A142:A179)+VLOOKUP(A142,'[1]PPE Continuity Sched'!$C$18:$AX$52,43,A142:A179))/2</f>
        <v>297000</v>
      </c>
      <c r="E142" s="1714"/>
      <c r="F142" s="1712"/>
      <c r="G142" s="1715"/>
      <c r="H142" s="1713">
        <f t="shared" si="1"/>
        <v>297000</v>
      </c>
      <c r="I142" s="1684"/>
      <c r="J142" s="710" t="s">
        <v>915</v>
      </c>
      <c r="K142" s="643"/>
    </row>
    <row r="143" spans="1:11" s="399" customFormat="1" ht="12.75">
      <c r="A143" s="260">
        <v>1930</v>
      </c>
      <c r="B143" s="261" t="s">
        <v>572</v>
      </c>
      <c r="C143" s="259"/>
      <c r="D143" s="2138">
        <f>(VLOOKUP(A143,'[1]PPE Continuity Sched'!$C$18:$AX$52,40,A143:A180)+VLOOKUP(A143,'[1]PPE Continuity Sched'!$C$18:$AX$52,43,A143:A180))/2</f>
        <v>1999000</v>
      </c>
      <c r="E143" s="1714"/>
      <c r="F143" s="1712"/>
      <c r="G143" s="1715"/>
      <c r="H143" s="1713">
        <f t="shared" si="1"/>
        <v>1999000</v>
      </c>
      <c r="I143" s="1684"/>
      <c r="J143" s="710" t="s">
        <v>913</v>
      </c>
      <c r="K143" s="643"/>
    </row>
    <row r="144" spans="1:11" s="399" customFormat="1" ht="12.75">
      <c r="A144" s="260">
        <v>1935</v>
      </c>
      <c r="B144" s="261" t="s">
        <v>573</v>
      </c>
      <c r="C144" s="259"/>
      <c r="D144" s="2138">
        <f>(VLOOKUP(A144,'[1]PPE Continuity Sched'!$C$18:$AX$52,40,A144:A181)+VLOOKUP(A144,'[1]PPE Continuity Sched'!$C$18:$AX$52,43,A144:A181))/2</f>
        <v>29000</v>
      </c>
      <c r="E144" s="1714"/>
      <c r="F144" s="1712"/>
      <c r="G144" s="1715"/>
      <c r="H144" s="1713">
        <f t="shared" si="1"/>
        <v>29000</v>
      </c>
      <c r="I144" s="1684"/>
      <c r="J144" s="710" t="s">
        <v>913</v>
      </c>
      <c r="K144" s="643"/>
    </row>
    <row r="145" spans="1:11" s="399" customFormat="1" ht="12.75">
      <c r="A145" s="260">
        <v>1940</v>
      </c>
      <c r="B145" s="261" t="s">
        <v>574</v>
      </c>
      <c r="C145" s="259"/>
      <c r="D145" s="2138">
        <f>(VLOOKUP(A145,'[1]PPE Continuity Sched'!$C$18:$AX$52,40,A145:A182)+VLOOKUP(A145,'[1]PPE Continuity Sched'!$C$18:$AX$52,43,A145:A182))/2</f>
        <v>253000</v>
      </c>
      <c r="E145" s="1714"/>
      <c r="F145" s="1712"/>
      <c r="G145" s="1715"/>
      <c r="H145" s="1713">
        <f t="shared" si="1"/>
        <v>253000</v>
      </c>
      <c r="I145" s="1684"/>
      <c r="J145" s="710" t="s">
        <v>913</v>
      </c>
      <c r="K145" s="643"/>
    </row>
    <row r="146" spans="1:11" s="399" customFormat="1" ht="12.75">
      <c r="A146" s="260">
        <v>1945</v>
      </c>
      <c r="B146" s="261" t="s">
        <v>575</v>
      </c>
      <c r="C146" s="259"/>
      <c r="D146" s="2138">
        <f>(VLOOKUP(A146,'[1]PPE Continuity Sched'!$C$18:$AX$52,40,A146:A183)+VLOOKUP(A146,'[1]PPE Continuity Sched'!$C$18:$AX$52,43,A146:A183))/2</f>
        <v>0</v>
      </c>
      <c r="E146" s="1714"/>
      <c r="F146" s="1712"/>
      <c r="G146" s="1715"/>
      <c r="H146" s="1713">
        <f t="shared" si="1"/>
        <v>0</v>
      </c>
      <c r="I146" s="1684"/>
      <c r="J146" s="710" t="s">
        <v>913</v>
      </c>
      <c r="K146" s="643"/>
    </row>
    <row r="147" spans="1:11" s="399" customFormat="1" ht="12.75">
      <c r="A147" s="260">
        <v>1950</v>
      </c>
      <c r="B147" s="261" t="s">
        <v>576</v>
      </c>
      <c r="C147" s="259"/>
      <c r="D147" s="2138">
        <f>(VLOOKUP(A147,'[1]PPE Continuity Sched'!$C$18:$AX$52,40,A147:A184)+VLOOKUP(A147,'[1]PPE Continuity Sched'!$C$18:$AX$52,43,A147:A184))/2</f>
        <v>0</v>
      </c>
      <c r="E147" s="1714"/>
      <c r="F147" s="1712"/>
      <c r="G147" s="1715"/>
      <c r="H147" s="1713">
        <f t="shared" si="1"/>
        <v>0</v>
      </c>
      <c r="I147" s="1684"/>
      <c r="J147" s="710" t="s">
        <v>913</v>
      </c>
      <c r="K147" s="643"/>
    </row>
    <row r="148" spans="1:11" s="399" customFormat="1" ht="12.75">
      <c r="A148" s="260">
        <v>1955</v>
      </c>
      <c r="B148" s="261" t="s">
        <v>227</v>
      </c>
      <c r="C148" s="259"/>
      <c r="D148" s="2138">
        <f>(VLOOKUP(A148,'[1]PPE Continuity Sched'!$C$18:$AX$52,40,A148:A185)+VLOOKUP(A148,'[1]PPE Continuity Sched'!$C$18:$AX$52,43,A148:A185))/2</f>
        <v>0</v>
      </c>
      <c r="E148" s="1714"/>
      <c r="F148" s="1712"/>
      <c r="G148" s="1715"/>
      <c r="H148" s="1713">
        <f t="shared" si="1"/>
        <v>0</v>
      </c>
      <c r="I148" s="1684"/>
      <c r="J148" s="710" t="s">
        <v>913</v>
      </c>
      <c r="K148" s="643"/>
    </row>
    <row r="149" spans="1:11" s="399" customFormat="1" ht="12.75">
      <c r="A149" s="260">
        <v>1960</v>
      </c>
      <c r="B149" s="261" t="s">
        <v>228</v>
      </c>
      <c r="C149" s="259"/>
      <c r="D149" s="2138">
        <f>(VLOOKUP(A149,'[1]PPE Continuity Sched'!$C$18:$AX$52,40,A149:A186)+VLOOKUP(A149,'[1]PPE Continuity Sched'!$C$18:$AX$52,43,A149:A186))/2</f>
        <v>0</v>
      </c>
      <c r="E149" s="1714"/>
      <c r="F149" s="1712"/>
      <c r="G149" s="1715"/>
      <c r="H149" s="1713">
        <f t="shared" si="1"/>
        <v>0</v>
      </c>
      <c r="I149" s="1684"/>
      <c r="J149" s="710" t="s">
        <v>913</v>
      </c>
      <c r="K149" s="643"/>
    </row>
    <row r="150" spans="1:11" s="399" customFormat="1" ht="12.75">
      <c r="A150" s="255">
        <v>1965</v>
      </c>
      <c r="B150" s="256" t="s">
        <v>229</v>
      </c>
      <c r="C150" s="259"/>
      <c r="D150" s="2138">
        <f>(VLOOKUP(A150,'[1]PPE Continuity Sched'!$C$18:$AX$52,40,A150:A187)+VLOOKUP(A150,'[1]PPE Continuity Sched'!$C$18:$AX$52,43,A150:A187))/2</f>
        <v>0</v>
      </c>
      <c r="E150" s="1714"/>
      <c r="F150" s="1712"/>
      <c r="G150" s="1715"/>
      <c r="H150" s="1713">
        <f t="shared" si="1"/>
        <v>0</v>
      </c>
      <c r="I150" s="1684"/>
      <c r="J150" s="710" t="s">
        <v>650</v>
      </c>
      <c r="K150" s="643"/>
    </row>
    <row r="151" spans="1:11" s="399" customFormat="1" ht="12.75">
      <c r="A151" s="260">
        <v>1970</v>
      </c>
      <c r="B151" s="261" t="s">
        <v>230</v>
      </c>
      <c r="C151" s="259"/>
      <c r="D151" s="2138">
        <f>(VLOOKUP(A151,'[1]PPE Continuity Sched'!$C$18:$AX$52,40,A151:A188)+VLOOKUP(A151,'[1]PPE Continuity Sched'!$C$18:$AX$52,43,A151:A188))/2</f>
        <v>0</v>
      </c>
      <c r="E151" s="1714"/>
      <c r="F151" s="1712"/>
      <c r="G151" s="1715"/>
      <c r="H151" s="1713">
        <f t="shared" si="1"/>
        <v>0</v>
      </c>
      <c r="I151" s="1684"/>
      <c r="J151" s="710" t="s">
        <v>916</v>
      </c>
      <c r="K151" s="643"/>
    </row>
    <row r="152" spans="1:11" s="399" customFormat="1" ht="12.75">
      <c r="A152" s="260">
        <v>1975</v>
      </c>
      <c r="B152" s="261" t="s">
        <v>895</v>
      </c>
      <c r="C152" s="259"/>
      <c r="D152" s="2138">
        <f>(VLOOKUP(A152,'[1]PPE Continuity Sched'!$C$18:$AX$52,40,A152:A189)+VLOOKUP(A152,'[1]PPE Continuity Sched'!$C$18:$AX$52,43,A152:A189))/2</f>
        <v>0</v>
      </c>
      <c r="E152" s="1714"/>
      <c r="F152" s="1712"/>
      <c r="G152" s="1715"/>
      <c r="H152" s="1713">
        <f t="shared" si="1"/>
        <v>0</v>
      </c>
      <c r="I152" s="1684"/>
      <c r="J152" s="710" t="s">
        <v>916</v>
      </c>
      <c r="K152" s="643"/>
    </row>
    <row r="153" spans="1:11" s="399" customFormat="1" ht="12.75">
      <c r="A153" s="260">
        <v>1980</v>
      </c>
      <c r="B153" s="261" t="s">
        <v>248</v>
      </c>
      <c r="C153" s="259"/>
      <c r="D153" s="2138">
        <f>(VLOOKUP(A153,'[1]PPE Continuity Sched'!$C$18:$AX$52,40,A153:A190)+VLOOKUP(A153,'[1]PPE Continuity Sched'!$C$18:$AX$52,43,A153:A190))/2</f>
        <v>1755000</v>
      </c>
      <c r="E153" s="1714"/>
      <c r="F153" s="1712"/>
      <c r="G153" s="1715"/>
      <c r="H153" s="1713">
        <f t="shared" ref="H153:H216" si="2">+D153+E153+F153-G153</f>
        <v>1755000</v>
      </c>
      <c r="I153" s="1684"/>
      <c r="J153" s="710" t="s">
        <v>916</v>
      </c>
      <c r="K153" s="643"/>
    </row>
    <row r="154" spans="1:11" s="399" customFormat="1" ht="12.75">
      <c r="A154" s="255">
        <v>1985</v>
      </c>
      <c r="B154" s="256" t="s">
        <v>249</v>
      </c>
      <c r="C154" s="259"/>
      <c r="D154" s="2138">
        <v>0</v>
      </c>
      <c r="E154" s="1714"/>
      <c r="F154" s="1712"/>
      <c r="G154" s="1715"/>
      <c r="H154" s="1713">
        <f t="shared" si="2"/>
        <v>0</v>
      </c>
      <c r="I154" s="1684"/>
      <c r="J154" s="710" t="s">
        <v>650</v>
      </c>
      <c r="K154" s="643"/>
    </row>
    <row r="155" spans="1:11" s="399" customFormat="1" ht="12.75">
      <c r="A155" s="260">
        <v>1990</v>
      </c>
      <c r="B155" s="261" t="s">
        <v>250</v>
      </c>
      <c r="C155" s="259"/>
      <c r="D155" s="2138">
        <f>(VLOOKUP(A155,'[1]PPE Continuity Sched'!$C$18:$AX$52,40,A155:A192)+VLOOKUP(A155,'[1]PPE Continuity Sched'!$C$18:$AX$52,43,A155:A192))/2</f>
        <v>0</v>
      </c>
      <c r="E155" s="1714"/>
      <c r="F155" s="1712"/>
      <c r="G155" s="1715"/>
      <c r="H155" s="1713">
        <f t="shared" si="2"/>
        <v>0</v>
      </c>
      <c r="I155" s="1684"/>
      <c r="J155" s="710" t="s">
        <v>916</v>
      </c>
      <c r="K155" s="643"/>
    </row>
    <row r="156" spans="1:11" s="399" customFormat="1" ht="12.75">
      <c r="A156" s="266">
        <v>1995</v>
      </c>
      <c r="B156" s="265" t="s">
        <v>251</v>
      </c>
      <c r="C156" s="259"/>
      <c r="D156" s="2138">
        <f>(VLOOKUP(A156,'[1]PPE Continuity Sched'!$C$18:$AX$52,40,A156:A193)+VLOOKUP(A156,'[1]PPE Continuity Sched'!$C$18:$AX$52,43,A156:A193))/2</f>
        <v>-371000</v>
      </c>
      <c r="E156" s="1714"/>
      <c r="F156" s="1712"/>
      <c r="G156" s="1715"/>
      <c r="H156" s="1713">
        <f t="shared" si="2"/>
        <v>-371000</v>
      </c>
      <c r="I156" s="1684"/>
      <c r="J156" s="710" t="s">
        <v>917</v>
      </c>
      <c r="K156" s="643"/>
    </row>
    <row r="157" spans="1:11" s="399" customFormat="1" ht="12.75">
      <c r="A157" s="260">
        <v>2005</v>
      </c>
      <c r="B157" s="261" t="s">
        <v>252</v>
      </c>
      <c r="C157" s="259"/>
      <c r="D157" s="1710">
        <v>0</v>
      </c>
      <c r="E157" s="1714"/>
      <c r="F157" s="1712"/>
      <c r="G157" s="1715"/>
      <c r="H157" s="1713">
        <f t="shared" si="2"/>
        <v>0</v>
      </c>
      <c r="I157" s="1684"/>
      <c r="J157" s="710" t="s">
        <v>916</v>
      </c>
      <c r="K157" s="643"/>
    </row>
    <row r="158" spans="1:11" s="399" customFormat="1" ht="12.75">
      <c r="A158" s="260">
        <v>2010</v>
      </c>
      <c r="B158" s="261" t="s">
        <v>253</v>
      </c>
      <c r="C158" s="259"/>
      <c r="D158" s="1710">
        <v>0</v>
      </c>
      <c r="E158" s="1714"/>
      <c r="F158" s="1712"/>
      <c r="G158" s="1715"/>
      <c r="H158" s="1713">
        <f t="shared" si="2"/>
        <v>0</v>
      </c>
      <c r="I158" s="1684"/>
      <c r="J158" s="710" t="s">
        <v>916</v>
      </c>
      <c r="K158" s="643"/>
    </row>
    <row r="159" spans="1:11" s="399" customFormat="1" ht="12.75">
      <c r="A159" s="255">
        <v>2020</v>
      </c>
      <c r="B159" s="256" t="s">
        <v>254</v>
      </c>
      <c r="C159" s="259"/>
      <c r="D159" s="1710">
        <v>0</v>
      </c>
      <c r="E159" s="1714"/>
      <c r="F159" s="1712"/>
      <c r="G159" s="1715"/>
      <c r="H159" s="1713">
        <f t="shared" si="2"/>
        <v>0</v>
      </c>
      <c r="I159" s="1684"/>
      <c r="J159" s="710" t="s">
        <v>650</v>
      </c>
      <c r="K159" s="643"/>
    </row>
    <row r="160" spans="1:11" s="399" customFormat="1" ht="12.75">
      <c r="A160" s="255">
        <v>2030</v>
      </c>
      <c r="B160" s="256" t="s">
        <v>231</v>
      </c>
      <c r="C160" s="259"/>
      <c r="D160" s="1710">
        <v>0</v>
      </c>
      <c r="E160" s="1714"/>
      <c r="F160" s="1712"/>
      <c r="G160" s="1715"/>
      <c r="H160" s="1713">
        <f t="shared" si="2"/>
        <v>0</v>
      </c>
      <c r="I160" s="1684"/>
      <c r="J160" s="710" t="s">
        <v>650</v>
      </c>
      <c r="K160" s="643"/>
    </row>
    <row r="161" spans="1:11" s="399" customFormat="1" ht="12.75">
      <c r="A161" s="255">
        <v>2040</v>
      </c>
      <c r="B161" s="256" t="s">
        <v>232</v>
      </c>
      <c r="C161" s="259"/>
      <c r="D161" s="1710">
        <v>0</v>
      </c>
      <c r="E161" s="1714"/>
      <c r="F161" s="1712"/>
      <c r="G161" s="1715"/>
      <c r="H161" s="1713">
        <f t="shared" si="2"/>
        <v>0</v>
      </c>
      <c r="I161" s="1684"/>
      <c r="J161" s="710" t="s">
        <v>650</v>
      </c>
      <c r="K161" s="643"/>
    </row>
    <row r="162" spans="1:11" s="399" customFormat="1" ht="12.75">
      <c r="A162" s="260">
        <v>2050</v>
      </c>
      <c r="B162" s="261" t="s">
        <v>747</v>
      </c>
      <c r="C162" s="259"/>
      <c r="D162" s="1710">
        <v>0</v>
      </c>
      <c r="E162" s="1714"/>
      <c r="F162" s="1712"/>
      <c r="G162" s="1715"/>
      <c r="H162" s="1713">
        <f t="shared" si="2"/>
        <v>0</v>
      </c>
      <c r="I162" s="1684"/>
      <c r="J162" s="710" t="s">
        <v>916</v>
      </c>
      <c r="K162" s="643"/>
    </row>
    <row r="163" spans="1:11" s="399" customFormat="1" ht="12.75">
      <c r="A163" s="255">
        <v>2055</v>
      </c>
      <c r="B163" s="256" t="s">
        <v>748</v>
      </c>
      <c r="C163" s="259"/>
      <c r="D163" s="1710">
        <v>0</v>
      </c>
      <c r="E163" s="1714"/>
      <c r="F163" s="1712"/>
      <c r="G163" s="1715"/>
      <c r="H163" s="1713">
        <f t="shared" si="2"/>
        <v>0</v>
      </c>
      <c r="I163" s="1684"/>
      <c r="J163" s="710" t="s">
        <v>650</v>
      </c>
      <c r="K163" s="643"/>
    </row>
    <row r="164" spans="1:11" s="399" customFormat="1" ht="12.75">
      <c r="A164" s="255">
        <v>2060</v>
      </c>
      <c r="B164" s="256" t="s">
        <v>750</v>
      </c>
      <c r="C164" s="259"/>
      <c r="D164" s="1710">
        <v>0</v>
      </c>
      <c r="E164" s="1714"/>
      <c r="F164" s="1712"/>
      <c r="G164" s="1715"/>
      <c r="H164" s="1713">
        <f t="shared" si="2"/>
        <v>0</v>
      </c>
      <c r="I164" s="1684"/>
      <c r="J164" s="710" t="s">
        <v>649</v>
      </c>
      <c r="K164" s="643"/>
    </row>
    <row r="165" spans="1:11" s="399" customFormat="1" ht="12.75">
      <c r="A165" s="255">
        <v>2065</v>
      </c>
      <c r="B165" s="256" t="s">
        <v>45</v>
      </c>
      <c r="C165" s="259"/>
      <c r="D165" s="1710">
        <v>0</v>
      </c>
      <c r="E165" s="1714"/>
      <c r="F165" s="1712"/>
      <c r="G165" s="1715"/>
      <c r="H165" s="1713">
        <f t="shared" si="2"/>
        <v>0</v>
      </c>
      <c r="I165" s="1684"/>
      <c r="J165" s="710" t="s">
        <v>650</v>
      </c>
      <c r="K165" s="643"/>
    </row>
    <row r="166" spans="1:11" s="399" customFormat="1" ht="12.75">
      <c r="A166" s="255">
        <v>2070</v>
      </c>
      <c r="B166" s="256" t="s">
        <v>46</v>
      </c>
      <c r="C166" s="259"/>
      <c r="D166" s="1710">
        <v>0</v>
      </c>
      <c r="E166" s="1714"/>
      <c r="F166" s="1712"/>
      <c r="G166" s="1715"/>
      <c r="H166" s="1713">
        <f t="shared" si="2"/>
        <v>0</v>
      </c>
      <c r="I166" s="1684"/>
      <c r="J166" s="710" t="s">
        <v>650</v>
      </c>
      <c r="K166" s="643"/>
    </row>
    <row r="167" spans="1:11" s="399" customFormat="1" ht="12.75">
      <c r="A167" s="255">
        <v>2075</v>
      </c>
      <c r="B167" s="256" t="s">
        <v>47</v>
      </c>
      <c r="C167" s="259"/>
      <c r="D167" s="1710">
        <v>0</v>
      </c>
      <c r="E167" s="1714"/>
      <c r="F167" s="1712"/>
      <c r="G167" s="1715"/>
      <c r="H167" s="1713">
        <f t="shared" si="2"/>
        <v>0</v>
      </c>
      <c r="I167" s="1684"/>
      <c r="J167" s="710" t="s">
        <v>650</v>
      </c>
      <c r="K167" s="643"/>
    </row>
    <row r="168" spans="1:11" s="399" customFormat="1" ht="25.5">
      <c r="A168" s="266">
        <v>2105</v>
      </c>
      <c r="B168" s="265" t="s">
        <v>930</v>
      </c>
      <c r="C168" s="259"/>
      <c r="D168" s="2138">
        <f>-('[1]PPE Continuity Sched'!$AT$16+'[1]PPE Continuity Sched'!$AW$16)/2</f>
        <v>-19691850</v>
      </c>
      <c r="E168" s="1714"/>
      <c r="F168" s="1712"/>
      <c r="G168" s="1715"/>
      <c r="H168" s="1713">
        <f t="shared" si="2"/>
        <v>-19691850</v>
      </c>
      <c r="I168" s="1684"/>
      <c r="J168" s="710" t="s">
        <v>1466</v>
      </c>
      <c r="K168" s="643"/>
    </row>
    <row r="169" spans="1:11" s="399" customFormat="1" ht="25.5">
      <c r="A169" s="260">
        <v>2120</v>
      </c>
      <c r="B169" s="261" t="s">
        <v>48</v>
      </c>
      <c r="C169" s="259"/>
      <c r="D169" s="1710"/>
      <c r="E169" s="1714"/>
      <c r="F169" s="1712"/>
      <c r="G169" s="1715"/>
      <c r="H169" s="1713">
        <f t="shared" si="2"/>
        <v>0</v>
      </c>
      <c r="I169" s="1684"/>
      <c r="J169" s="710" t="s">
        <v>1466</v>
      </c>
      <c r="K169" s="643"/>
    </row>
    <row r="170" spans="1:11" s="399" customFormat="1" ht="25.5">
      <c r="A170" s="255">
        <v>2140</v>
      </c>
      <c r="B170" s="256" t="s">
        <v>1467</v>
      </c>
      <c r="C170" s="259"/>
      <c r="D170" s="1710">
        <v>0</v>
      </c>
      <c r="E170" s="1714"/>
      <c r="F170" s="1712"/>
      <c r="G170" s="1715"/>
      <c r="H170" s="1713">
        <f t="shared" si="2"/>
        <v>0</v>
      </c>
      <c r="I170" s="1684"/>
      <c r="J170" s="710" t="s">
        <v>649</v>
      </c>
      <c r="K170" s="643"/>
    </row>
    <row r="171" spans="1:11" s="399" customFormat="1" ht="12.75">
      <c r="A171" s="255">
        <v>2160</v>
      </c>
      <c r="B171" s="256" t="s">
        <v>752</v>
      </c>
      <c r="C171" s="259"/>
      <c r="D171" s="1710">
        <v>0</v>
      </c>
      <c r="E171" s="1714"/>
      <c r="F171" s="1712"/>
      <c r="G171" s="1715"/>
      <c r="H171" s="1713">
        <f t="shared" si="2"/>
        <v>0</v>
      </c>
      <c r="I171" s="1684"/>
      <c r="J171" s="710" t="s">
        <v>650</v>
      </c>
      <c r="K171" s="643"/>
    </row>
    <row r="172" spans="1:11" s="399" customFormat="1" ht="12.75">
      <c r="A172" s="255">
        <v>2180</v>
      </c>
      <c r="B172" s="256" t="s">
        <v>753</v>
      </c>
      <c r="C172" s="259"/>
      <c r="D172" s="1710">
        <v>0</v>
      </c>
      <c r="E172" s="1714"/>
      <c r="F172" s="1712"/>
      <c r="G172" s="1715"/>
      <c r="H172" s="1713">
        <f t="shared" si="2"/>
        <v>0</v>
      </c>
      <c r="I172" s="1684"/>
      <c r="J172" s="710" t="s">
        <v>650</v>
      </c>
      <c r="K172" s="643"/>
    </row>
    <row r="173" spans="1:11" s="399" customFormat="1" ht="12.75">
      <c r="A173" s="255">
        <v>2205</v>
      </c>
      <c r="B173" s="256" t="s">
        <v>754</v>
      </c>
      <c r="C173" s="259"/>
      <c r="D173" s="1710">
        <v>0</v>
      </c>
      <c r="E173" s="1714"/>
      <c r="F173" s="1712"/>
      <c r="G173" s="1715"/>
      <c r="H173" s="1713">
        <f t="shared" si="2"/>
        <v>0</v>
      </c>
      <c r="I173" s="1684"/>
      <c r="J173" s="710" t="s">
        <v>651</v>
      </c>
      <c r="K173" s="643"/>
    </row>
    <row r="174" spans="1:11" s="399" customFormat="1" ht="12.75">
      <c r="A174" s="255">
        <v>2208</v>
      </c>
      <c r="B174" s="256" t="s">
        <v>759</v>
      </c>
      <c r="C174" s="259"/>
      <c r="D174" s="1710">
        <v>0</v>
      </c>
      <c r="E174" s="1714"/>
      <c r="F174" s="1712"/>
      <c r="G174" s="1715"/>
      <c r="H174" s="1713">
        <f t="shared" si="2"/>
        <v>0</v>
      </c>
      <c r="I174" s="1684"/>
      <c r="J174" s="710" t="s">
        <v>651</v>
      </c>
      <c r="K174" s="643"/>
    </row>
    <row r="175" spans="1:11" s="399" customFormat="1" ht="12.75">
      <c r="A175" s="255">
        <v>2210</v>
      </c>
      <c r="B175" s="256" t="s">
        <v>760</v>
      </c>
      <c r="C175" s="259"/>
      <c r="D175" s="1710">
        <v>0</v>
      </c>
      <c r="E175" s="1714"/>
      <c r="F175" s="1712"/>
      <c r="G175" s="1715"/>
      <c r="H175" s="1713">
        <f t="shared" si="2"/>
        <v>0</v>
      </c>
      <c r="I175" s="1684"/>
      <c r="J175" s="710" t="s">
        <v>651</v>
      </c>
      <c r="K175" s="643"/>
    </row>
    <row r="176" spans="1:11" s="399" customFormat="1" ht="12.75">
      <c r="A176" s="255">
        <v>2215</v>
      </c>
      <c r="B176" s="256" t="s">
        <v>761</v>
      </c>
      <c r="C176" s="259"/>
      <c r="D176" s="1710">
        <v>0</v>
      </c>
      <c r="E176" s="1714"/>
      <c r="F176" s="1712"/>
      <c r="G176" s="1715"/>
      <c r="H176" s="1713">
        <f t="shared" si="2"/>
        <v>0</v>
      </c>
      <c r="I176" s="1684"/>
      <c r="J176" s="710" t="s">
        <v>651</v>
      </c>
      <c r="K176" s="643"/>
    </row>
    <row r="177" spans="1:11" s="399" customFormat="1" ht="12.75">
      <c r="A177" s="255">
        <v>2220</v>
      </c>
      <c r="B177" s="256" t="s">
        <v>762</v>
      </c>
      <c r="C177" s="259"/>
      <c r="D177" s="1710">
        <v>0</v>
      </c>
      <c r="E177" s="1714"/>
      <c r="F177" s="1712"/>
      <c r="G177" s="1715"/>
      <c r="H177" s="1713">
        <f t="shared" si="2"/>
        <v>0</v>
      </c>
      <c r="I177" s="1684"/>
      <c r="J177" s="710" t="s">
        <v>651</v>
      </c>
      <c r="K177" s="643"/>
    </row>
    <row r="178" spans="1:11" s="399" customFormat="1" ht="12.75">
      <c r="A178" s="255">
        <v>2225</v>
      </c>
      <c r="B178" s="256" t="s">
        <v>763</v>
      </c>
      <c r="C178" s="259"/>
      <c r="D178" s="1710">
        <v>0</v>
      </c>
      <c r="E178" s="1714"/>
      <c r="F178" s="1712"/>
      <c r="G178" s="1715"/>
      <c r="H178" s="1713">
        <f t="shared" si="2"/>
        <v>0</v>
      </c>
      <c r="I178" s="1684"/>
      <c r="J178" s="710" t="s">
        <v>651</v>
      </c>
      <c r="K178" s="643"/>
    </row>
    <row r="179" spans="1:11" s="399" customFormat="1" ht="12.75">
      <c r="A179" s="255">
        <v>2240</v>
      </c>
      <c r="B179" s="256" t="s">
        <v>764</v>
      </c>
      <c r="C179" s="259"/>
      <c r="D179" s="1710">
        <v>0</v>
      </c>
      <c r="E179" s="1714"/>
      <c r="F179" s="1712"/>
      <c r="G179" s="1715"/>
      <c r="H179" s="1713">
        <f t="shared" si="2"/>
        <v>0</v>
      </c>
      <c r="I179" s="1684"/>
      <c r="J179" s="710" t="s">
        <v>651</v>
      </c>
      <c r="K179" s="643"/>
    </row>
    <row r="180" spans="1:11" s="399" customFormat="1" ht="12.75">
      <c r="A180" s="255">
        <v>2242</v>
      </c>
      <c r="B180" s="256" t="s">
        <v>765</v>
      </c>
      <c r="C180" s="259"/>
      <c r="D180" s="1710">
        <v>0</v>
      </c>
      <c r="E180" s="1714"/>
      <c r="F180" s="1712"/>
      <c r="G180" s="1715"/>
      <c r="H180" s="1713">
        <f t="shared" si="2"/>
        <v>0</v>
      </c>
      <c r="I180" s="1684"/>
      <c r="J180" s="710" t="s">
        <v>651</v>
      </c>
      <c r="K180" s="643"/>
    </row>
    <row r="181" spans="1:11" s="399" customFormat="1" ht="12.75">
      <c r="A181" s="255">
        <v>2250</v>
      </c>
      <c r="B181" s="256" t="s">
        <v>766</v>
      </c>
      <c r="C181" s="259"/>
      <c r="D181" s="1710">
        <v>0</v>
      </c>
      <c r="E181" s="1714"/>
      <c r="F181" s="1712"/>
      <c r="G181" s="1715"/>
      <c r="H181" s="1713">
        <f t="shared" si="2"/>
        <v>0</v>
      </c>
      <c r="I181" s="1684"/>
      <c r="J181" s="710" t="s">
        <v>651</v>
      </c>
      <c r="K181" s="643"/>
    </row>
    <row r="182" spans="1:11" s="399" customFormat="1" ht="12.75">
      <c r="A182" s="255">
        <v>2252</v>
      </c>
      <c r="B182" s="256" t="s">
        <v>767</v>
      </c>
      <c r="C182" s="259"/>
      <c r="D182" s="1710">
        <v>0</v>
      </c>
      <c r="E182" s="1714"/>
      <c r="F182" s="1712"/>
      <c r="G182" s="1715"/>
      <c r="H182" s="1713">
        <f t="shared" si="2"/>
        <v>0</v>
      </c>
      <c r="I182" s="1684"/>
      <c r="J182" s="710" t="s">
        <v>651</v>
      </c>
      <c r="K182" s="643"/>
    </row>
    <row r="183" spans="1:11" s="399" customFormat="1" ht="12.75">
      <c r="A183" s="255">
        <v>2254</v>
      </c>
      <c r="B183" s="256" t="s">
        <v>768</v>
      </c>
      <c r="C183" s="259"/>
      <c r="D183" s="1710">
        <v>0</v>
      </c>
      <c r="E183" s="1714"/>
      <c r="F183" s="1712"/>
      <c r="G183" s="1715"/>
      <c r="H183" s="1713">
        <f t="shared" si="2"/>
        <v>0</v>
      </c>
      <c r="I183" s="1684"/>
      <c r="J183" s="710" t="s">
        <v>651</v>
      </c>
      <c r="K183" s="643"/>
    </row>
    <row r="184" spans="1:11" s="399" customFormat="1" ht="25.5">
      <c r="A184" s="255">
        <v>2256</v>
      </c>
      <c r="B184" s="256" t="s">
        <v>769</v>
      </c>
      <c r="C184" s="259"/>
      <c r="D184" s="1710">
        <v>0</v>
      </c>
      <c r="E184" s="1714"/>
      <c r="F184" s="1712"/>
      <c r="G184" s="1715"/>
      <c r="H184" s="1713">
        <f t="shared" si="2"/>
        <v>0</v>
      </c>
      <c r="I184" s="1684"/>
      <c r="J184" s="710" t="s">
        <v>651</v>
      </c>
      <c r="K184" s="643"/>
    </row>
    <row r="185" spans="1:11" s="399" customFormat="1" ht="12.75">
      <c r="A185" s="255">
        <v>2260</v>
      </c>
      <c r="B185" s="256" t="s">
        <v>770</v>
      </c>
      <c r="C185" s="259"/>
      <c r="D185" s="1710">
        <v>0</v>
      </c>
      <c r="E185" s="1714"/>
      <c r="F185" s="1712"/>
      <c r="G185" s="1715"/>
      <c r="H185" s="1713">
        <f t="shared" si="2"/>
        <v>0</v>
      </c>
      <c r="I185" s="1684"/>
      <c r="J185" s="710" t="s">
        <v>651</v>
      </c>
      <c r="K185" s="643"/>
    </row>
    <row r="186" spans="1:11" s="399" customFormat="1" ht="12.75">
      <c r="A186" s="255">
        <v>2262</v>
      </c>
      <c r="B186" s="256" t="s">
        <v>771</v>
      </c>
      <c r="C186" s="259"/>
      <c r="D186" s="1710">
        <v>0</v>
      </c>
      <c r="E186" s="1714"/>
      <c r="F186" s="1712"/>
      <c r="G186" s="1715"/>
      <c r="H186" s="1713">
        <f t="shared" si="2"/>
        <v>0</v>
      </c>
      <c r="I186" s="1684"/>
      <c r="J186" s="710" t="s">
        <v>651</v>
      </c>
      <c r="K186" s="643"/>
    </row>
    <row r="187" spans="1:11" s="399" customFormat="1" ht="12.75">
      <c r="A187" s="255">
        <v>2264</v>
      </c>
      <c r="B187" s="256" t="s">
        <v>772</v>
      </c>
      <c r="C187" s="259"/>
      <c r="D187" s="1710">
        <v>0</v>
      </c>
      <c r="E187" s="1714"/>
      <c r="F187" s="1712"/>
      <c r="G187" s="1715"/>
      <c r="H187" s="1713">
        <f t="shared" si="2"/>
        <v>0</v>
      </c>
      <c r="I187" s="1684"/>
      <c r="J187" s="710" t="s">
        <v>651</v>
      </c>
      <c r="K187" s="643"/>
    </row>
    <row r="188" spans="1:11" s="399" customFormat="1" ht="12.75">
      <c r="A188" s="255">
        <v>2268</v>
      </c>
      <c r="B188" s="256" t="s">
        <v>1468</v>
      </c>
      <c r="C188" s="259"/>
      <c r="D188" s="1710">
        <v>0</v>
      </c>
      <c r="E188" s="1714"/>
      <c r="F188" s="1712"/>
      <c r="G188" s="1715"/>
      <c r="H188" s="1713">
        <f t="shared" si="2"/>
        <v>0</v>
      </c>
      <c r="I188" s="1684"/>
      <c r="J188" s="710" t="s">
        <v>651</v>
      </c>
      <c r="K188" s="643"/>
    </row>
    <row r="189" spans="1:11" s="399" customFormat="1" ht="12.75">
      <c r="A189" s="255">
        <v>2270</v>
      </c>
      <c r="B189" s="256" t="s">
        <v>7</v>
      </c>
      <c r="C189" s="259"/>
      <c r="D189" s="1710">
        <v>0</v>
      </c>
      <c r="E189" s="1714"/>
      <c r="F189" s="1712"/>
      <c r="G189" s="1715"/>
      <c r="H189" s="1713">
        <f t="shared" si="2"/>
        <v>0</v>
      </c>
      <c r="I189" s="1684"/>
      <c r="J189" s="710" t="s">
        <v>651</v>
      </c>
      <c r="K189" s="643"/>
    </row>
    <row r="190" spans="1:11" s="399" customFormat="1" ht="12.75">
      <c r="A190" s="255">
        <v>2272</v>
      </c>
      <c r="B190" s="256" t="s">
        <v>8</v>
      </c>
      <c r="C190" s="259"/>
      <c r="D190" s="1710">
        <v>0</v>
      </c>
      <c r="E190" s="1714"/>
      <c r="F190" s="1712"/>
      <c r="G190" s="1715"/>
      <c r="H190" s="1713">
        <f t="shared" si="2"/>
        <v>0</v>
      </c>
      <c r="I190" s="1684"/>
      <c r="J190" s="710" t="s">
        <v>651</v>
      </c>
      <c r="K190" s="643"/>
    </row>
    <row r="191" spans="1:11" s="399" customFormat="1" ht="12.75">
      <c r="A191" s="255">
        <v>2285</v>
      </c>
      <c r="B191" s="256" t="s">
        <v>9</v>
      </c>
      <c r="C191" s="259"/>
      <c r="D191" s="1710">
        <v>0</v>
      </c>
      <c r="E191" s="1714"/>
      <c r="F191" s="1712"/>
      <c r="G191" s="1715"/>
      <c r="H191" s="1713">
        <f t="shared" si="2"/>
        <v>0</v>
      </c>
      <c r="I191" s="1684"/>
      <c r="J191" s="710" t="s">
        <v>651</v>
      </c>
      <c r="K191" s="643"/>
    </row>
    <row r="192" spans="1:11" s="399" customFormat="1" ht="12.75">
      <c r="A192" s="255">
        <v>2290</v>
      </c>
      <c r="B192" s="256" t="s">
        <v>10</v>
      </c>
      <c r="C192" s="259"/>
      <c r="D192" s="1710">
        <v>0</v>
      </c>
      <c r="E192" s="1714"/>
      <c r="F192" s="1712"/>
      <c r="G192" s="1715"/>
      <c r="H192" s="1713">
        <f t="shared" si="2"/>
        <v>0</v>
      </c>
      <c r="I192" s="1684"/>
      <c r="J192" s="710" t="s">
        <v>651</v>
      </c>
      <c r="K192" s="643"/>
    </row>
    <row r="193" spans="1:11" s="399" customFormat="1" ht="12.75">
      <c r="A193" s="255">
        <v>2292</v>
      </c>
      <c r="B193" s="256" t="s">
        <v>11</v>
      </c>
      <c r="C193" s="259"/>
      <c r="D193" s="1710">
        <v>0</v>
      </c>
      <c r="E193" s="1714"/>
      <c r="F193" s="1712"/>
      <c r="G193" s="1715"/>
      <c r="H193" s="1713">
        <f t="shared" si="2"/>
        <v>0</v>
      </c>
      <c r="I193" s="1684"/>
      <c r="J193" s="710" t="s">
        <v>651</v>
      </c>
      <c r="K193" s="643"/>
    </row>
    <row r="194" spans="1:11" s="399" customFormat="1" ht="12.75">
      <c r="A194" s="255">
        <v>2294</v>
      </c>
      <c r="B194" s="256" t="s">
        <v>12</v>
      </c>
      <c r="C194" s="259"/>
      <c r="D194" s="1710">
        <v>0</v>
      </c>
      <c r="E194" s="1714"/>
      <c r="F194" s="1712"/>
      <c r="G194" s="1715"/>
      <c r="H194" s="1713">
        <f t="shared" si="2"/>
        <v>0</v>
      </c>
      <c r="I194" s="1684"/>
      <c r="J194" s="710" t="s">
        <v>651</v>
      </c>
      <c r="K194" s="643"/>
    </row>
    <row r="195" spans="1:11" s="399" customFormat="1" ht="12.75">
      <c r="A195" s="255">
        <v>2296</v>
      </c>
      <c r="B195" s="256" t="s">
        <v>13</v>
      </c>
      <c r="C195" s="259"/>
      <c r="D195" s="1710">
        <v>0</v>
      </c>
      <c r="E195" s="1714"/>
      <c r="F195" s="1712"/>
      <c r="G195" s="1715"/>
      <c r="H195" s="1713">
        <f t="shared" si="2"/>
        <v>0</v>
      </c>
      <c r="I195" s="1684"/>
      <c r="J195" s="710" t="s">
        <v>651</v>
      </c>
      <c r="K195" s="643"/>
    </row>
    <row r="196" spans="1:11" s="399" customFormat="1" ht="12.75">
      <c r="A196" s="255">
        <v>2305</v>
      </c>
      <c r="B196" s="256" t="s">
        <v>661</v>
      </c>
      <c r="C196" s="259"/>
      <c r="D196" s="1710">
        <v>0</v>
      </c>
      <c r="E196" s="1714"/>
      <c r="F196" s="1712"/>
      <c r="G196" s="1715"/>
      <c r="H196" s="1713">
        <f t="shared" si="2"/>
        <v>0</v>
      </c>
      <c r="I196" s="1684"/>
      <c r="J196" s="710" t="s">
        <v>651</v>
      </c>
      <c r="K196" s="643"/>
    </row>
    <row r="197" spans="1:11" s="399" customFormat="1" ht="12.75">
      <c r="A197" s="255">
        <v>2306</v>
      </c>
      <c r="B197" s="256" t="s">
        <v>666</v>
      </c>
      <c r="C197" s="259"/>
      <c r="D197" s="1710">
        <v>0</v>
      </c>
      <c r="E197" s="1714"/>
      <c r="F197" s="1712"/>
      <c r="G197" s="1715"/>
      <c r="H197" s="1713">
        <f t="shared" si="2"/>
        <v>0</v>
      </c>
      <c r="I197" s="1684"/>
      <c r="J197" s="710" t="s">
        <v>651</v>
      </c>
      <c r="K197" s="643"/>
    </row>
    <row r="198" spans="1:11" s="399" customFormat="1" ht="12.75">
      <c r="A198" s="255">
        <v>2308</v>
      </c>
      <c r="B198" s="256" t="s">
        <v>667</v>
      </c>
      <c r="C198" s="259"/>
      <c r="D198" s="1710">
        <v>0</v>
      </c>
      <c r="E198" s="1714"/>
      <c r="F198" s="1712"/>
      <c r="G198" s="1715"/>
      <c r="H198" s="1713">
        <f t="shared" si="2"/>
        <v>0</v>
      </c>
      <c r="I198" s="1684"/>
      <c r="J198" s="710" t="s">
        <v>651</v>
      </c>
      <c r="K198" s="643"/>
    </row>
    <row r="199" spans="1:11" s="399" customFormat="1" ht="12.75">
      <c r="A199" s="255">
        <v>2310</v>
      </c>
      <c r="B199" s="256" t="s">
        <v>668</v>
      </c>
      <c r="C199" s="259"/>
      <c r="D199" s="1710">
        <v>0</v>
      </c>
      <c r="E199" s="1714"/>
      <c r="F199" s="1712"/>
      <c r="G199" s="1715"/>
      <c r="H199" s="1713">
        <f t="shared" si="2"/>
        <v>0</v>
      </c>
      <c r="I199" s="1684"/>
      <c r="J199" s="710" t="s">
        <v>651</v>
      </c>
      <c r="K199" s="643"/>
    </row>
    <row r="200" spans="1:11" s="399" customFormat="1" ht="12.75">
      <c r="A200" s="255">
        <v>2315</v>
      </c>
      <c r="B200" s="256" t="s">
        <v>669</v>
      </c>
      <c r="C200" s="259"/>
      <c r="D200" s="1710">
        <v>0</v>
      </c>
      <c r="E200" s="1714"/>
      <c r="F200" s="1712"/>
      <c r="G200" s="1715"/>
      <c r="H200" s="1713">
        <f t="shared" si="2"/>
        <v>0</v>
      </c>
      <c r="I200" s="1684"/>
      <c r="J200" s="710" t="s">
        <v>651</v>
      </c>
      <c r="K200" s="643"/>
    </row>
    <row r="201" spans="1:11" s="399" customFormat="1" ht="12.75">
      <c r="A201" s="255">
        <v>2320</v>
      </c>
      <c r="B201" s="256" t="s">
        <v>670</v>
      </c>
      <c r="C201" s="259"/>
      <c r="D201" s="1710">
        <v>0</v>
      </c>
      <c r="E201" s="1714"/>
      <c r="F201" s="1712"/>
      <c r="G201" s="1715"/>
      <c r="H201" s="1713">
        <f t="shared" si="2"/>
        <v>0</v>
      </c>
      <c r="I201" s="1684"/>
      <c r="J201" s="710" t="s">
        <v>651</v>
      </c>
      <c r="K201" s="643"/>
    </row>
    <row r="202" spans="1:11" s="399" customFormat="1" ht="12.75">
      <c r="A202" s="255">
        <v>2325</v>
      </c>
      <c r="B202" s="256" t="s">
        <v>671</v>
      </c>
      <c r="C202" s="259"/>
      <c r="D202" s="1710">
        <v>0</v>
      </c>
      <c r="E202" s="1714"/>
      <c r="F202" s="1712"/>
      <c r="G202" s="1715"/>
      <c r="H202" s="1713">
        <f t="shared" si="2"/>
        <v>0</v>
      </c>
      <c r="I202" s="1684"/>
      <c r="J202" s="710" t="s">
        <v>651</v>
      </c>
      <c r="K202" s="643"/>
    </row>
    <row r="203" spans="1:11" s="399" customFormat="1" ht="12.75">
      <c r="A203" s="255">
        <v>2330</v>
      </c>
      <c r="B203" s="256" t="s">
        <v>672</v>
      </c>
      <c r="C203" s="259"/>
      <c r="D203" s="1710">
        <v>0</v>
      </c>
      <c r="E203" s="1714"/>
      <c r="F203" s="1712"/>
      <c r="G203" s="1715"/>
      <c r="H203" s="1713">
        <f t="shared" si="2"/>
        <v>0</v>
      </c>
      <c r="I203" s="1684"/>
      <c r="J203" s="710" t="s">
        <v>651</v>
      </c>
      <c r="K203" s="643"/>
    </row>
    <row r="204" spans="1:11" s="399" customFormat="1" ht="12.75">
      <c r="A204" s="255">
        <v>2335</v>
      </c>
      <c r="B204" s="256" t="s">
        <v>673</v>
      </c>
      <c r="C204" s="259"/>
      <c r="D204" s="1710">
        <v>0</v>
      </c>
      <c r="E204" s="1714"/>
      <c r="F204" s="1712"/>
      <c r="G204" s="1715"/>
      <c r="H204" s="1713">
        <f t="shared" si="2"/>
        <v>0</v>
      </c>
      <c r="I204" s="1684"/>
      <c r="J204" s="710" t="s">
        <v>651</v>
      </c>
      <c r="K204" s="643"/>
    </row>
    <row r="205" spans="1:11" s="399" customFormat="1" ht="12.75">
      <c r="A205" s="255">
        <v>2340</v>
      </c>
      <c r="B205" s="256" t="s">
        <v>1444</v>
      </c>
      <c r="C205" s="259"/>
      <c r="D205" s="1710">
        <v>0</v>
      </c>
      <c r="E205" s="1714"/>
      <c r="F205" s="1712"/>
      <c r="G205" s="1715"/>
      <c r="H205" s="1713">
        <f t="shared" si="2"/>
        <v>0</v>
      </c>
      <c r="I205" s="1684"/>
      <c r="J205" s="710" t="s">
        <v>651</v>
      </c>
      <c r="K205" s="643"/>
    </row>
    <row r="206" spans="1:11" s="399" customFormat="1" ht="12.75">
      <c r="A206" s="255">
        <v>2345</v>
      </c>
      <c r="B206" s="256" t="s">
        <v>1445</v>
      </c>
      <c r="C206" s="259"/>
      <c r="D206" s="1710">
        <v>0</v>
      </c>
      <c r="E206" s="1714"/>
      <c r="F206" s="1712"/>
      <c r="G206" s="1715"/>
      <c r="H206" s="1713">
        <f t="shared" si="2"/>
        <v>0</v>
      </c>
      <c r="I206" s="1684"/>
      <c r="J206" s="710" t="s">
        <v>651</v>
      </c>
      <c r="K206" s="643"/>
    </row>
    <row r="207" spans="1:11" s="399" customFormat="1" ht="25.5">
      <c r="A207" s="255">
        <v>2348</v>
      </c>
      <c r="B207" s="256" t="s">
        <v>1446</v>
      </c>
      <c r="C207" s="259"/>
      <c r="D207" s="1710">
        <v>0</v>
      </c>
      <c r="E207" s="1714"/>
      <c r="F207" s="1712"/>
      <c r="G207" s="1715"/>
      <c r="H207" s="1713">
        <f t="shared" si="2"/>
        <v>0</v>
      </c>
      <c r="I207" s="1684"/>
      <c r="J207" s="710" t="s">
        <v>651</v>
      </c>
      <c r="K207" s="643"/>
    </row>
    <row r="208" spans="1:11" s="399" customFormat="1" ht="12.75">
      <c r="A208" s="255">
        <v>2350</v>
      </c>
      <c r="B208" s="256" t="s">
        <v>387</v>
      </c>
      <c r="C208" s="259"/>
      <c r="D208" s="1710">
        <v>0</v>
      </c>
      <c r="E208" s="1714"/>
      <c r="F208" s="1712"/>
      <c r="G208" s="1715"/>
      <c r="H208" s="1713">
        <f t="shared" si="2"/>
        <v>0</v>
      </c>
      <c r="I208" s="1684"/>
      <c r="J208" s="710" t="s">
        <v>651</v>
      </c>
      <c r="K208" s="643"/>
    </row>
    <row r="209" spans="1:11" s="399" customFormat="1" ht="12.75">
      <c r="A209" s="255">
        <v>2405</v>
      </c>
      <c r="B209" s="256" t="s">
        <v>388</v>
      </c>
      <c r="C209" s="259"/>
      <c r="D209" s="1710">
        <v>0</v>
      </c>
      <c r="E209" s="1714"/>
      <c r="F209" s="1712"/>
      <c r="G209" s="1715"/>
      <c r="H209" s="1713">
        <f t="shared" si="2"/>
        <v>0</v>
      </c>
      <c r="I209" s="1684"/>
      <c r="J209" s="710" t="s">
        <v>651</v>
      </c>
      <c r="K209" s="643"/>
    </row>
    <row r="210" spans="1:11" s="399" customFormat="1" ht="12.75">
      <c r="A210" s="255">
        <v>2410</v>
      </c>
      <c r="B210" s="256" t="s">
        <v>1512</v>
      </c>
      <c r="C210" s="259"/>
      <c r="D210" s="1710">
        <v>0</v>
      </c>
      <c r="E210" s="1714"/>
      <c r="F210" s="1712"/>
      <c r="G210" s="1715"/>
      <c r="H210" s="1713">
        <f t="shared" si="2"/>
        <v>0</v>
      </c>
      <c r="I210" s="1684"/>
      <c r="J210" s="710" t="s">
        <v>651</v>
      </c>
      <c r="K210" s="643"/>
    </row>
    <row r="211" spans="1:11" s="399" customFormat="1" ht="12.75">
      <c r="A211" s="255">
        <v>2415</v>
      </c>
      <c r="B211" s="256" t="s">
        <v>881</v>
      </c>
      <c r="C211" s="259"/>
      <c r="D211" s="1710">
        <v>0</v>
      </c>
      <c r="E211" s="1714"/>
      <c r="F211" s="1712"/>
      <c r="G211" s="1715"/>
      <c r="H211" s="1713">
        <f t="shared" si="2"/>
        <v>0</v>
      </c>
      <c r="I211" s="1684"/>
      <c r="J211" s="710" t="s">
        <v>651</v>
      </c>
      <c r="K211" s="643"/>
    </row>
    <row r="212" spans="1:11" s="399" customFormat="1" ht="12.75">
      <c r="A212" s="255">
        <v>2425</v>
      </c>
      <c r="B212" s="256" t="s">
        <v>882</v>
      </c>
      <c r="C212" s="259"/>
      <c r="D212" s="1710">
        <v>0</v>
      </c>
      <c r="E212" s="1714"/>
      <c r="F212" s="1712"/>
      <c r="G212" s="1715"/>
      <c r="H212" s="1713">
        <f t="shared" si="2"/>
        <v>0</v>
      </c>
      <c r="I212" s="1684"/>
      <c r="J212" s="710" t="s">
        <v>651</v>
      </c>
      <c r="K212" s="643"/>
    </row>
    <row r="213" spans="1:11" s="399" customFormat="1" ht="12.75">
      <c r="A213" s="255">
        <v>2435</v>
      </c>
      <c r="B213" s="256" t="s">
        <v>947</v>
      </c>
      <c r="C213" s="259"/>
      <c r="D213" s="1710">
        <v>0</v>
      </c>
      <c r="E213" s="1714"/>
      <c r="F213" s="1712"/>
      <c r="G213" s="1715"/>
      <c r="H213" s="1713">
        <f t="shared" si="2"/>
        <v>0</v>
      </c>
      <c r="I213" s="1684"/>
      <c r="J213" s="710" t="s">
        <v>651</v>
      </c>
      <c r="K213" s="643"/>
    </row>
    <row r="214" spans="1:11" s="399" customFormat="1" ht="12.75">
      <c r="A214" s="255">
        <v>2505</v>
      </c>
      <c r="B214" s="256" t="s">
        <v>948</v>
      </c>
      <c r="C214" s="259"/>
      <c r="D214" s="1710">
        <v>0</v>
      </c>
      <c r="E214" s="1714"/>
      <c r="F214" s="1712"/>
      <c r="G214" s="1715"/>
      <c r="H214" s="1713">
        <f t="shared" si="2"/>
        <v>0</v>
      </c>
      <c r="I214" s="1684"/>
      <c r="J214" s="710" t="s">
        <v>651</v>
      </c>
      <c r="K214" s="643"/>
    </row>
    <row r="215" spans="1:11" s="399" customFormat="1" ht="12.75">
      <c r="A215" s="255">
        <v>2510</v>
      </c>
      <c r="B215" s="256" t="s">
        <v>949</v>
      </c>
      <c r="C215" s="259"/>
      <c r="D215" s="1710">
        <v>0</v>
      </c>
      <c r="E215" s="1714"/>
      <c r="F215" s="1712"/>
      <c r="G215" s="1715"/>
      <c r="H215" s="1713">
        <f t="shared" si="2"/>
        <v>0</v>
      </c>
      <c r="I215" s="1684"/>
      <c r="J215" s="710" t="s">
        <v>651</v>
      </c>
      <c r="K215" s="643"/>
    </row>
    <row r="216" spans="1:11" s="399" customFormat="1" ht="12.75">
      <c r="A216" s="255">
        <v>2515</v>
      </c>
      <c r="B216" s="256" t="s">
        <v>950</v>
      </c>
      <c r="C216" s="259"/>
      <c r="D216" s="1710">
        <v>0</v>
      </c>
      <c r="E216" s="1714"/>
      <c r="F216" s="1712"/>
      <c r="G216" s="1715"/>
      <c r="H216" s="1713">
        <f t="shared" si="2"/>
        <v>0</v>
      </c>
      <c r="I216" s="1684"/>
      <c r="J216" s="710" t="s">
        <v>651</v>
      </c>
      <c r="K216" s="643"/>
    </row>
    <row r="217" spans="1:11" s="399" customFormat="1" ht="12.75">
      <c r="A217" s="255">
        <v>2520</v>
      </c>
      <c r="B217" s="256" t="s">
        <v>951</v>
      </c>
      <c r="C217" s="259"/>
      <c r="D217" s="1710">
        <v>0</v>
      </c>
      <c r="E217" s="1714"/>
      <c r="F217" s="1712"/>
      <c r="G217" s="1715"/>
      <c r="H217" s="1713">
        <f t="shared" ref="H217:H280" si="3">+D217+E217+F217-G217</f>
        <v>0</v>
      </c>
      <c r="I217" s="1684"/>
      <c r="J217" s="710" t="s">
        <v>651</v>
      </c>
      <c r="K217" s="643"/>
    </row>
    <row r="218" spans="1:11" s="399" customFormat="1" ht="12.75">
      <c r="A218" s="255">
        <v>2525</v>
      </c>
      <c r="B218" s="256" t="s">
        <v>1360</v>
      </c>
      <c r="C218" s="259"/>
      <c r="D218" s="1710">
        <v>0</v>
      </c>
      <c r="E218" s="1714"/>
      <c r="F218" s="1712"/>
      <c r="G218" s="1715"/>
      <c r="H218" s="1713">
        <f t="shared" si="3"/>
        <v>0</v>
      </c>
      <c r="I218" s="1684"/>
      <c r="J218" s="710" t="s">
        <v>651</v>
      </c>
      <c r="K218" s="643"/>
    </row>
    <row r="219" spans="1:11" s="399" customFormat="1" ht="12.75">
      <c r="A219" s="255">
        <v>2530</v>
      </c>
      <c r="B219" s="256" t="s">
        <v>1361</v>
      </c>
      <c r="C219" s="259"/>
      <c r="D219" s="1710">
        <v>0</v>
      </c>
      <c r="E219" s="1714"/>
      <c r="F219" s="1712"/>
      <c r="G219" s="1715"/>
      <c r="H219" s="1713">
        <f t="shared" si="3"/>
        <v>0</v>
      </c>
      <c r="I219" s="1684"/>
      <c r="J219" s="710" t="s">
        <v>651</v>
      </c>
      <c r="K219" s="643"/>
    </row>
    <row r="220" spans="1:11" s="399" customFormat="1" ht="12.75">
      <c r="A220" s="255">
        <v>2550</v>
      </c>
      <c r="B220" s="256" t="s">
        <v>1362</v>
      </c>
      <c r="C220" s="259"/>
      <c r="D220" s="1710">
        <v>0</v>
      </c>
      <c r="E220" s="1714"/>
      <c r="F220" s="1712"/>
      <c r="G220" s="1715"/>
      <c r="H220" s="1713">
        <f t="shared" si="3"/>
        <v>0</v>
      </c>
      <c r="I220" s="1684"/>
      <c r="J220" s="710" t="s">
        <v>651</v>
      </c>
      <c r="K220" s="643"/>
    </row>
    <row r="221" spans="1:11" s="399" customFormat="1" ht="12.75">
      <c r="A221" s="255">
        <v>3005</v>
      </c>
      <c r="B221" s="256" t="s">
        <v>1363</v>
      </c>
      <c r="C221" s="259"/>
      <c r="D221" s="1710">
        <v>0</v>
      </c>
      <c r="E221" s="1714"/>
      <c r="F221" s="1712"/>
      <c r="G221" s="1715"/>
      <c r="H221" s="1713">
        <f t="shared" si="3"/>
        <v>0</v>
      </c>
      <c r="I221" s="1684"/>
      <c r="J221" s="710" t="s">
        <v>6</v>
      </c>
      <c r="K221" s="643"/>
    </row>
    <row r="222" spans="1:11" s="399" customFormat="1" ht="12.75">
      <c r="A222" s="255">
        <v>3008</v>
      </c>
      <c r="B222" s="256" t="s">
        <v>1369</v>
      </c>
      <c r="C222" s="259"/>
      <c r="D222" s="1710">
        <v>0</v>
      </c>
      <c r="E222" s="1714"/>
      <c r="F222" s="1712"/>
      <c r="G222" s="1715"/>
      <c r="H222" s="1713">
        <f t="shared" si="3"/>
        <v>0</v>
      </c>
      <c r="I222" s="1684"/>
      <c r="J222" s="710" t="s">
        <v>6</v>
      </c>
      <c r="K222" s="643"/>
    </row>
    <row r="223" spans="1:11" s="399" customFormat="1" ht="12.75">
      <c r="A223" s="255">
        <v>3010</v>
      </c>
      <c r="B223" s="256" t="s">
        <v>1370</v>
      </c>
      <c r="C223" s="259"/>
      <c r="D223" s="1710">
        <v>0</v>
      </c>
      <c r="E223" s="1714"/>
      <c r="F223" s="1712"/>
      <c r="G223" s="1715"/>
      <c r="H223" s="1713">
        <f t="shared" si="3"/>
        <v>0</v>
      </c>
      <c r="I223" s="1684"/>
      <c r="J223" s="710" t="s">
        <v>6</v>
      </c>
      <c r="K223" s="643"/>
    </row>
    <row r="224" spans="1:11" s="399" customFormat="1" ht="12.75">
      <c r="A224" s="255">
        <v>3020</v>
      </c>
      <c r="B224" s="256" t="s">
        <v>1371</v>
      </c>
      <c r="C224" s="259"/>
      <c r="D224" s="1710">
        <v>0</v>
      </c>
      <c r="E224" s="1714"/>
      <c r="F224" s="1712"/>
      <c r="G224" s="1715"/>
      <c r="H224" s="1713">
        <f t="shared" si="3"/>
        <v>0</v>
      </c>
      <c r="I224" s="1684"/>
      <c r="J224" s="710" t="s">
        <v>6</v>
      </c>
      <c r="K224" s="643"/>
    </row>
    <row r="225" spans="1:11" s="399" customFormat="1" ht="12.75">
      <c r="A225" s="255">
        <v>3022</v>
      </c>
      <c r="B225" s="256" t="s">
        <v>1372</v>
      </c>
      <c r="C225" s="259"/>
      <c r="D225" s="1710">
        <v>0</v>
      </c>
      <c r="E225" s="1714"/>
      <c r="F225" s="1712"/>
      <c r="G225" s="1715"/>
      <c r="H225" s="1713">
        <f t="shared" si="3"/>
        <v>0</v>
      </c>
      <c r="I225" s="1684"/>
      <c r="J225" s="710" t="s">
        <v>6</v>
      </c>
      <c r="K225" s="643"/>
    </row>
    <row r="226" spans="1:11" s="399" customFormat="1" ht="12.75">
      <c r="A226" s="255">
        <v>3026</v>
      </c>
      <c r="B226" s="256" t="s">
        <v>1373</v>
      </c>
      <c r="C226" s="259"/>
      <c r="D226" s="1710">
        <v>0</v>
      </c>
      <c r="E226" s="1714"/>
      <c r="F226" s="1712"/>
      <c r="G226" s="1715"/>
      <c r="H226" s="1713">
        <f t="shared" si="3"/>
        <v>0</v>
      </c>
      <c r="I226" s="1684"/>
      <c r="J226" s="710" t="s">
        <v>6</v>
      </c>
      <c r="K226" s="643"/>
    </row>
    <row r="227" spans="1:11" s="399" customFormat="1" ht="12.75">
      <c r="A227" s="255">
        <v>3030</v>
      </c>
      <c r="B227" s="256" t="s">
        <v>1374</v>
      </c>
      <c r="C227" s="259"/>
      <c r="D227" s="1710">
        <v>0</v>
      </c>
      <c r="E227" s="1714"/>
      <c r="F227" s="1712"/>
      <c r="G227" s="1715"/>
      <c r="H227" s="1713">
        <f t="shared" si="3"/>
        <v>0</v>
      </c>
      <c r="I227" s="1684"/>
      <c r="J227" s="710" t="s">
        <v>6</v>
      </c>
      <c r="K227" s="643"/>
    </row>
    <row r="228" spans="1:11" s="399" customFormat="1" ht="12.75">
      <c r="A228" s="255">
        <v>3035</v>
      </c>
      <c r="B228" s="256" t="s">
        <v>1390</v>
      </c>
      <c r="C228" s="259"/>
      <c r="D228" s="1710">
        <v>0</v>
      </c>
      <c r="E228" s="1714"/>
      <c r="F228" s="1712"/>
      <c r="G228" s="1715"/>
      <c r="H228" s="1713">
        <f t="shared" si="3"/>
        <v>0</v>
      </c>
      <c r="I228" s="1684"/>
      <c r="J228" s="710" t="s">
        <v>6</v>
      </c>
      <c r="K228" s="643"/>
    </row>
    <row r="229" spans="1:11" s="399" customFormat="1" ht="12.75">
      <c r="A229" s="255">
        <v>3040</v>
      </c>
      <c r="B229" s="256" t="s">
        <v>1391</v>
      </c>
      <c r="C229" s="259"/>
      <c r="D229" s="1710">
        <v>0</v>
      </c>
      <c r="E229" s="1714"/>
      <c r="F229" s="1712"/>
      <c r="G229" s="1715"/>
      <c r="H229" s="1713">
        <f t="shared" si="3"/>
        <v>0</v>
      </c>
      <c r="I229" s="1684"/>
      <c r="J229" s="710" t="s">
        <v>6</v>
      </c>
      <c r="K229" s="643"/>
    </row>
    <row r="230" spans="1:11" s="399" customFormat="1" ht="12.75">
      <c r="A230" s="255">
        <v>3045</v>
      </c>
      <c r="B230" s="256" t="s">
        <v>1392</v>
      </c>
      <c r="C230" s="259"/>
      <c r="D230" s="1710">
        <v>0</v>
      </c>
      <c r="E230" s="1714"/>
      <c r="F230" s="1712"/>
      <c r="G230" s="1715"/>
      <c r="H230" s="1713">
        <f t="shared" si="3"/>
        <v>0</v>
      </c>
      <c r="I230" s="1684"/>
      <c r="J230" s="710" t="s">
        <v>6</v>
      </c>
      <c r="K230" s="643"/>
    </row>
    <row r="231" spans="1:11" s="399" customFormat="1" ht="12.75">
      <c r="A231" s="255">
        <v>3046</v>
      </c>
      <c r="B231" s="256" t="s">
        <v>1393</v>
      </c>
      <c r="C231" s="259"/>
      <c r="D231" s="1710">
        <v>0</v>
      </c>
      <c r="E231" s="1716">
        <f>-D231</f>
        <v>0</v>
      </c>
      <c r="F231" s="2131"/>
      <c r="G231" s="1717">
        <f>'I9 Direct Allocation'!D149</f>
        <v>0</v>
      </c>
      <c r="H231" s="1718">
        <f>-(F11-G231)</f>
        <v>-819800</v>
      </c>
      <c r="I231" s="1684"/>
      <c r="J231" s="710" t="s">
        <v>6</v>
      </c>
      <c r="K231" s="643"/>
    </row>
    <row r="232" spans="1:11" s="399" customFormat="1" ht="12.75">
      <c r="A232" s="255">
        <v>3047</v>
      </c>
      <c r="B232" s="256" t="s">
        <v>1403</v>
      </c>
      <c r="C232" s="259"/>
      <c r="D232" s="1710">
        <v>0</v>
      </c>
      <c r="E232" s="1714"/>
      <c r="F232" s="1712"/>
      <c r="G232" s="1715"/>
      <c r="H232" s="1713">
        <f t="shared" si="3"/>
        <v>0</v>
      </c>
      <c r="I232" s="1684"/>
      <c r="J232" s="710" t="s">
        <v>6</v>
      </c>
      <c r="K232" s="643"/>
    </row>
    <row r="233" spans="1:11" s="399" customFormat="1" ht="12.75">
      <c r="A233" s="255">
        <v>3048</v>
      </c>
      <c r="B233" s="256" t="s">
        <v>1404</v>
      </c>
      <c r="C233" s="259"/>
      <c r="D233" s="1710">
        <v>0</v>
      </c>
      <c r="E233" s="1714"/>
      <c r="F233" s="1712"/>
      <c r="G233" s="1715"/>
      <c r="H233" s="1713">
        <f t="shared" si="3"/>
        <v>0</v>
      </c>
      <c r="I233" s="1684"/>
      <c r="J233" s="710" t="s">
        <v>6</v>
      </c>
      <c r="K233" s="643"/>
    </row>
    <row r="234" spans="1:11" s="399" customFormat="1" ht="12.75">
      <c r="A234" s="255">
        <v>3049</v>
      </c>
      <c r="B234" s="256" t="s">
        <v>1405</v>
      </c>
      <c r="C234" s="259"/>
      <c r="D234" s="1710">
        <v>0</v>
      </c>
      <c r="E234" s="1714"/>
      <c r="F234" s="1712"/>
      <c r="G234" s="1715"/>
      <c r="H234" s="1713">
        <f t="shared" si="3"/>
        <v>0</v>
      </c>
      <c r="I234" s="1684"/>
      <c r="J234" s="710" t="s">
        <v>6</v>
      </c>
      <c r="K234" s="643"/>
    </row>
    <row r="235" spans="1:11" s="399" customFormat="1" ht="12.75">
      <c r="A235" s="255">
        <v>3055</v>
      </c>
      <c r="B235" s="256" t="s">
        <v>1406</v>
      </c>
      <c r="C235" s="259"/>
      <c r="D235" s="1710">
        <v>0</v>
      </c>
      <c r="E235" s="1714"/>
      <c r="F235" s="1712"/>
      <c r="G235" s="1715"/>
      <c r="H235" s="1713">
        <f t="shared" si="3"/>
        <v>0</v>
      </c>
      <c r="I235" s="1684"/>
      <c r="J235" s="710" t="s">
        <v>6</v>
      </c>
      <c r="K235" s="643"/>
    </row>
    <row r="236" spans="1:11" s="399" customFormat="1" ht="12.75">
      <c r="A236" s="255">
        <v>3065</v>
      </c>
      <c r="B236" s="256" t="s">
        <v>353</v>
      </c>
      <c r="C236" s="259"/>
      <c r="D236" s="1710">
        <v>0</v>
      </c>
      <c r="E236" s="1714"/>
      <c r="F236" s="1712"/>
      <c r="G236" s="1715"/>
      <c r="H236" s="1713">
        <f t="shared" si="3"/>
        <v>0</v>
      </c>
      <c r="I236" s="1684"/>
      <c r="J236" s="710" t="s">
        <v>6</v>
      </c>
      <c r="K236" s="643"/>
    </row>
    <row r="237" spans="1:11" s="399" customFormat="1" ht="12.75">
      <c r="A237" s="267">
        <v>4006</v>
      </c>
      <c r="B237" s="268" t="s">
        <v>355</v>
      </c>
      <c r="C237" s="259"/>
      <c r="D237" s="2138">
        <f>VLOOKUP(A237,'[1]Trial Balance'!$B$202:$M$259,12,$A$237:$A$290)</f>
        <v>0</v>
      </c>
      <c r="E237" s="1714"/>
      <c r="F237" s="1712"/>
      <c r="G237" s="1715"/>
      <c r="H237" s="1713">
        <f t="shared" si="3"/>
        <v>0</v>
      </c>
      <c r="I237" s="1684"/>
      <c r="J237" s="710" t="s">
        <v>652</v>
      </c>
      <c r="K237" s="643"/>
    </row>
    <row r="238" spans="1:11" s="399" customFormat="1" ht="12.75">
      <c r="A238" s="267">
        <v>4010</v>
      </c>
      <c r="B238" s="268" t="s">
        <v>356</v>
      </c>
      <c r="C238" s="259"/>
      <c r="D238" s="2138">
        <f>VLOOKUP(A238,'[1]Trial Balance'!$B$202:$M$259,12,$A$237:$A$290)</f>
        <v>0</v>
      </c>
      <c r="E238" s="1714"/>
      <c r="F238" s="1712"/>
      <c r="G238" s="1715"/>
      <c r="H238" s="1713">
        <f t="shared" si="3"/>
        <v>0</v>
      </c>
      <c r="I238" s="1684"/>
      <c r="J238" s="710" t="s">
        <v>652</v>
      </c>
      <c r="K238" s="643"/>
    </row>
    <row r="239" spans="1:11" s="399" customFormat="1" ht="12.75">
      <c r="A239" s="267">
        <v>4015</v>
      </c>
      <c r="B239" s="268" t="s">
        <v>357</v>
      </c>
      <c r="C239" s="259"/>
      <c r="D239" s="2138">
        <f>VLOOKUP(A239,'[1]Trial Balance'!$B$202:$M$259,12,$A$237:$A$290)</f>
        <v>0</v>
      </c>
      <c r="E239" s="1714"/>
      <c r="F239" s="1712"/>
      <c r="G239" s="1715"/>
      <c r="H239" s="1713">
        <f t="shared" si="3"/>
        <v>0</v>
      </c>
      <c r="I239" s="1684"/>
      <c r="J239" s="710" t="s">
        <v>652</v>
      </c>
      <c r="K239" s="643"/>
    </row>
    <row r="240" spans="1:11" s="399" customFormat="1" ht="12.75">
      <c r="A240" s="267">
        <v>4020</v>
      </c>
      <c r="B240" s="268" t="s">
        <v>358</v>
      </c>
      <c r="C240" s="259"/>
      <c r="D240" s="2138">
        <f>VLOOKUP(A240,'[1]Trial Balance'!$B$202:$M$259,12,$A$237:$A$290)</f>
        <v>0</v>
      </c>
      <c r="E240" s="1714"/>
      <c r="F240" s="1712"/>
      <c r="G240" s="1715"/>
      <c r="H240" s="1713">
        <f t="shared" si="3"/>
        <v>0</v>
      </c>
      <c r="I240" s="1684"/>
      <c r="J240" s="710" t="s">
        <v>652</v>
      </c>
      <c r="K240" s="643"/>
    </row>
    <row r="241" spans="1:11" s="399" customFormat="1" ht="12.75">
      <c r="A241" s="267">
        <v>4025</v>
      </c>
      <c r="B241" s="268" t="s">
        <v>364</v>
      </c>
      <c r="C241" s="259"/>
      <c r="D241" s="2138">
        <f>VLOOKUP(A241,'[1]Trial Balance'!$B$202:$M$259,12,$A$237:$A$290)</f>
        <v>0</v>
      </c>
      <c r="E241" s="1714"/>
      <c r="F241" s="1712"/>
      <c r="G241" s="1715"/>
      <c r="H241" s="1713">
        <f t="shared" si="3"/>
        <v>0</v>
      </c>
      <c r="I241" s="1684"/>
      <c r="J241" s="710" t="s">
        <v>652</v>
      </c>
      <c r="K241" s="643"/>
    </row>
    <row r="242" spans="1:11" s="399" customFormat="1" ht="12.75">
      <c r="A242" s="267">
        <v>4030</v>
      </c>
      <c r="B242" s="268" t="s">
        <v>365</v>
      </c>
      <c r="C242" s="259"/>
      <c r="D242" s="2138">
        <f>VLOOKUP(A242,'[1]Trial Balance'!$B$202:$M$259,12,$A$237:$A$290)</f>
        <v>0</v>
      </c>
      <c r="E242" s="1714"/>
      <c r="F242" s="1712"/>
      <c r="G242" s="1715"/>
      <c r="H242" s="1713">
        <f t="shared" si="3"/>
        <v>0</v>
      </c>
      <c r="I242" s="1684"/>
      <c r="J242" s="710" t="s">
        <v>652</v>
      </c>
      <c r="K242" s="643"/>
    </row>
    <row r="243" spans="1:11" s="399" customFormat="1" ht="12.75">
      <c r="A243" s="267">
        <v>4035</v>
      </c>
      <c r="B243" s="268" t="s">
        <v>366</v>
      </c>
      <c r="C243" s="259"/>
      <c r="D243" s="2138">
        <f>VLOOKUP(A243,'[1]Trial Balance'!$B$202:$M$259,12,$A$237:$A$290)</f>
        <v>-23710000</v>
      </c>
      <c r="E243" s="1714"/>
      <c r="F243" s="1712"/>
      <c r="G243" s="1715"/>
      <c r="H243" s="1713">
        <f t="shared" si="3"/>
        <v>-23710000</v>
      </c>
      <c r="I243" s="1684"/>
      <c r="J243" s="710" t="s">
        <v>652</v>
      </c>
      <c r="K243" s="643"/>
    </row>
    <row r="244" spans="1:11" s="399" customFormat="1" ht="12.75">
      <c r="A244" s="267">
        <v>4040</v>
      </c>
      <c r="B244" s="268" t="s">
        <v>276</v>
      </c>
      <c r="C244" s="259"/>
      <c r="D244" s="2138">
        <f>VLOOKUP(A244,'[1]Trial Balance'!$B$202:$M$259,12,$A$237:$A$290)</f>
        <v>0</v>
      </c>
      <c r="E244" s="1714"/>
      <c r="F244" s="1712"/>
      <c r="G244" s="1715"/>
      <c r="H244" s="1713">
        <f t="shared" si="3"/>
        <v>0</v>
      </c>
      <c r="I244" s="1684"/>
      <c r="J244" s="710" t="s">
        <v>652</v>
      </c>
      <c r="K244" s="643"/>
    </row>
    <row r="245" spans="1:11" s="399" customFormat="1" ht="12.75">
      <c r="A245" s="267">
        <v>4045</v>
      </c>
      <c r="B245" s="268" t="s">
        <v>277</v>
      </c>
      <c r="C245" s="259"/>
      <c r="D245" s="2138">
        <f>VLOOKUP(A245,'[1]Trial Balance'!$B$202:$M$259,12,$A$237:$A$290)</f>
        <v>0</v>
      </c>
      <c r="E245" s="1714"/>
      <c r="F245" s="1712"/>
      <c r="G245" s="1715"/>
      <c r="H245" s="1713">
        <f t="shared" si="3"/>
        <v>0</v>
      </c>
      <c r="I245" s="1684"/>
      <c r="J245" s="710" t="s">
        <v>652</v>
      </c>
      <c r="K245" s="643"/>
    </row>
    <row r="246" spans="1:11" s="399" customFormat="1" ht="12.75">
      <c r="A246" s="267">
        <v>4050</v>
      </c>
      <c r="B246" s="268" t="s">
        <v>278</v>
      </c>
      <c r="C246" s="259"/>
      <c r="D246" s="2138">
        <f>VLOOKUP(A246,'[1]Trial Balance'!$B$202:$M$259,12,$A$237:$A$290)</f>
        <v>0</v>
      </c>
      <c r="E246" s="1714"/>
      <c r="F246" s="1712"/>
      <c r="G246" s="1715"/>
      <c r="H246" s="1713">
        <f t="shared" si="3"/>
        <v>0</v>
      </c>
      <c r="I246" s="1684"/>
      <c r="J246" s="710" t="s">
        <v>652</v>
      </c>
      <c r="K246" s="643"/>
    </row>
    <row r="247" spans="1:11" s="399" customFormat="1" ht="12.75">
      <c r="A247" s="267">
        <v>4055</v>
      </c>
      <c r="B247" s="268" t="s">
        <v>939</v>
      </c>
      <c r="C247" s="259"/>
      <c r="D247" s="2138">
        <f>VLOOKUP(A247,'[1]Trial Balance'!$B$202:$M$259,12,$A$237:$A$290)</f>
        <v>0</v>
      </c>
      <c r="E247" s="1714"/>
      <c r="F247" s="1712"/>
      <c r="G247" s="1715"/>
      <c r="H247" s="1713">
        <f t="shared" si="3"/>
        <v>0</v>
      </c>
      <c r="I247" s="1684"/>
      <c r="J247" s="710" t="s">
        <v>652</v>
      </c>
      <c r="K247" s="643"/>
    </row>
    <row r="248" spans="1:11" s="399" customFormat="1" ht="12.75">
      <c r="A248" s="267">
        <v>4060</v>
      </c>
      <c r="B248" s="268" t="s">
        <v>940</v>
      </c>
      <c r="C248" s="259"/>
      <c r="D248" s="2138">
        <f>VLOOKUP(A248,'[1]Trial Balance'!$B$202:$M$259,12,$A$237:$A$290)</f>
        <v>0</v>
      </c>
      <c r="E248" s="1714"/>
      <c r="F248" s="1712"/>
      <c r="G248" s="1715"/>
      <c r="H248" s="1713">
        <f t="shared" si="3"/>
        <v>0</v>
      </c>
      <c r="I248" s="1684"/>
      <c r="J248" s="710" t="s">
        <v>652</v>
      </c>
      <c r="K248" s="643"/>
    </row>
    <row r="249" spans="1:11" s="399" customFormat="1" ht="12.75">
      <c r="A249" s="267">
        <v>4062</v>
      </c>
      <c r="B249" s="268" t="s">
        <v>941</v>
      </c>
      <c r="C249" s="259"/>
      <c r="D249" s="2138">
        <f>VLOOKUP(A249,'[1]Trial Balance'!$B$202:$M$259,12,$A$237:$A$290)</f>
        <v>0</v>
      </c>
      <c r="E249" s="1714"/>
      <c r="F249" s="1712"/>
      <c r="G249" s="1715"/>
      <c r="H249" s="1713">
        <f t="shared" si="3"/>
        <v>0</v>
      </c>
      <c r="I249" s="1684"/>
      <c r="J249" s="710" t="s">
        <v>652</v>
      </c>
      <c r="K249" s="643"/>
    </row>
    <row r="250" spans="1:11" s="399" customFormat="1" ht="12.75">
      <c r="A250" s="267">
        <v>4064</v>
      </c>
      <c r="B250" s="268" t="s">
        <v>978</v>
      </c>
      <c r="C250" s="259"/>
      <c r="D250" s="2138">
        <f>VLOOKUP(A250,'[1]Trial Balance'!$B$202:$M$259,12,$A$237:$A$290)</f>
        <v>0</v>
      </c>
      <c r="E250" s="1714"/>
      <c r="F250" s="1712"/>
      <c r="G250" s="1715"/>
      <c r="H250" s="1713">
        <f t="shared" si="3"/>
        <v>0</v>
      </c>
      <c r="I250" s="1684"/>
      <c r="J250" s="710" t="s">
        <v>652</v>
      </c>
      <c r="K250" s="643"/>
    </row>
    <row r="251" spans="1:11" s="399" customFormat="1" ht="12.75">
      <c r="A251" s="267">
        <v>4066</v>
      </c>
      <c r="B251" s="268" t="s">
        <v>942</v>
      </c>
      <c r="C251" s="259"/>
      <c r="D251" s="2138">
        <f>VLOOKUP(A251,'[1]Trial Balance'!$B$202:$M$259,12,$A$237:$A$290)</f>
        <v>0</v>
      </c>
      <c r="E251" s="1714"/>
      <c r="F251" s="1712"/>
      <c r="G251" s="1715"/>
      <c r="H251" s="1713">
        <f t="shared" si="3"/>
        <v>0</v>
      </c>
      <c r="I251" s="1684"/>
      <c r="J251" s="710" t="s">
        <v>652</v>
      </c>
      <c r="K251" s="643"/>
    </row>
    <row r="252" spans="1:11" s="399" customFormat="1" ht="12.75">
      <c r="A252" s="267">
        <v>4068</v>
      </c>
      <c r="B252" s="268" t="s">
        <v>943</v>
      </c>
      <c r="C252" s="259"/>
      <c r="D252" s="2138">
        <f>VLOOKUP(A252,'[1]Trial Balance'!$B$202:$M$259,12,$A$237:$A$290)</f>
        <v>0</v>
      </c>
      <c r="E252" s="1714"/>
      <c r="F252" s="1712"/>
      <c r="G252" s="1715"/>
      <c r="H252" s="1713">
        <f t="shared" si="3"/>
        <v>0</v>
      </c>
      <c r="I252" s="1684"/>
      <c r="J252" s="710" t="s">
        <v>652</v>
      </c>
      <c r="K252" s="643"/>
    </row>
    <row r="253" spans="1:11" s="399" customFormat="1" ht="12.75">
      <c r="A253" s="269">
        <v>4080</v>
      </c>
      <c r="B253" s="270" t="s">
        <v>944</v>
      </c>
      <c r="C253" s="259"/>
      <c r="D253" s="2138">
        <f>VLOOKUP(A253,'[1]Trial Balance'!$B$202:$M$259,12,$A$237:$A$290)</f>
        <v>-12900</v>
      </c>
      <c r="E253" s="1716">
        <f>D253-H253</f>
        <v>7101999.9999999991</v>
      </c>
      <c r="F253" s="2131"/>
      <c r="G253" s="1715"/>
      <c r="H253" s="1719">
        <f>-'I6 Customer Data'!C29</f>
        <v>-7114899.9999999991</v>
      </c>
      <c r="I253" s="1684"/>
      <c r="J253" s="710" t="s">
        <v>944</v>
      </c>
      <c r="K253" s="643"/>
    </row>
    <row r="254" spans="1:11" s="399" customFormat="1" ht="12.75">
      <c r="A254" s="269">
        <v>4082</v>
      </c>
      <c r="B254" s="270" t="s">
        <v>945</v>
      </c>
      <c r="C254" s="259"/>
      <c r="D254" s="2138">
        <f>VLOOKUP(A254,'[1]Trial Balance'!$B$202:$M$259,12,$A$237:$A$290)</f>
        <v>-21000</v>
      </c>
      <c r="E254" s="1714"/>
      <c r="F254" s="1712"/>
      <c r="G254" s="1715"/>
      <c r="H254" s="1713">
        <f t="shared" si="3"/>
        <v>-21000</v>
      </c>
      <c r="I254" s="1684"/>
      <c r="J254" s="710" t="s">
        <v>660</v>
      </c>
      <c r="K254" s="643"/>
    </row>
    <row r="255" spans="1:11" s="399" customFormat="1" ht="12.75">
      <c r="A255" s="269">
        <v>4084</v>
      </c>
      <c r="B255" s="270" t="s">
        <v>577</v>
      </c>
      <c r="C255" s="259"/>
      <c r="D255" s="2138">
        <f>VLOOKUP(A255,'[1]Trial Balance'!$B$202:$M$259,12,$A$237:$A$290)</f>
        <v>-1000</v>
      </c>
      <c r="E255" s="1714"/>
      <c r="F255" s="1712"/>
      <c r="G255" s="1715"/>
      <c r="H255" s="1713">
        <f t="shared" si="3"/>
        <v>-1000</v>
      </c>
      <c r="I255" s="1684"/>
      <c r="J255" s="710" t="s">
        <v>660</v>
      </c>
      <c r="K255" s="643"/>
    </row>
    <row r="256" spans="1:11" s="399" customFormat="1" ht="12.75">
      <c r="A256" s="269">
        <v>4090</v>
      </c>
      <c r="B256" s="270" t="s">
        <v>582</v>
      </c>
      <c r="C256" s="259"/>
      <c r="D256" s="2138">
        <f>VLOOKUP(A256,'[1]Trial Balance'!$B$202:$M$259,12,$A$237:$A$290)</f>
        <v>0</v>
      </c>
      <c r="E256" s="1714"/>
      <c r="F256" s="1712"/>
      <c r="G256" s="1715"/>
      <c r="H256" s="1713">
        <f t="shared" si="3"/>
        <v>0</v>
      </c>
      <c r="I256" s="1684"/>
      <c r="J256" s="710" t="s">
        <v>660</v>
      </c>
      <c r="K256" s="643"/>
    </row>
    <row r="257" spans="1:11" s="399" customFormat="1" ht="12.75">
      <c r="A257" s="255">
        <v>4105</v>
      </c>
      <c r="B257" s="256" t="s">
        <v>583</v>
      </c>
      <c r="C257" s="259"/>
      <c r="D257" s="2138">
        <f>VLOOKUP(A257,'[1]Trial Balance'!$B$202:$M$259,12,$A$237:$A$290)</f>
        <v>0</v>
      </c>
      <c r="E257" s="1714"/>
      <c r="F257" s="1712"/>
      <c r="G257" s="1715"/>
      <c r="H257" s="1713">
        <f t="shared" si="3"/>
        <v>0</v>
      </c>
      <c r="I257" s="1684"/>
      <c r="J257" s="710" t="s">
        <v>653</v>
      </c>
      <c r="K257" s="643"/>
    </row>
    <row r="258" spans="1:11" s="399" customFormat="1" ht="12.75">
      <c r="A258" s="255">
        <v>4110</v>
      </c>
      <c r="B258" s="256" t="s">
        <v>584</v>
      </c>
      <c r="C258" s="259"/>
      <c r="D258" s="2138">
        <f>VLOOKUP(A258,'[1]Trial Balance'!$B$202:$M$259,12,$A$237:$A$290)</f>
        <v>0</v>
      </c>
      <c r="E258" s="1714"/>
      <c r="F258" s="1712"/>
      <c r="G258" s="1715"/>
      <c r="H258" s="1713">
        <f t="shared" si="3"/>
        <v>0</v>
      </c>
      <c r="I258" s="1684"/>
      <c r="J258" s="710" t="s">
        <v>653</v>
      </c>
      <c r="K258" s="643"/>
    </row>
    <row r="259" spans="1:11" s="399" customFormat="1" ht="12.75">
      <c r="A259" s="269">
        <v>4205</v>
      </c>
      <c r="B259" s="270" t="s">
        <v>585</v>
      </c>
      <c r="C259" s="259"/>
      <c r="D259" s="2138">
        <f>VLOOKUP(A259,'[1]Trial Balance'!$B$202:$M$259,12,$A$237:$A$290)</f>
        <v>-37000</v>
      </c>
      <c r="E259" s="1714"/>
      <c r="F259" s="1712"/>
      <c r="G259" s="1715"/>
      <c r="H259" s="1713">
        <f t="shared" si="3"/>
        <v>-37000</v>
      </c>
      <c r="I259" s="1684"/>
      <c r="J259" s="710" t="s">
        <v>660</v>
      </c>
      <c r="K259" s="643"/>
    </row>
    <row r="260" spans="1:11" s="399" customFormat="1" ht="12.75">
      <c r="A260" s="269">
        <v>4210</v>
      </c>
      <c r="B260" s="270" t="s">
        <v>586</v>
      </c>
      <c r="C260" s="259"/>
      <c r="D260" s="2138">
        <f>VLOOKUP(A260,'[1]Trial Balance'!$B$202:$M$259,12,$A$237:$A$290)</f>
        <v>0</v>
      </c>
      <c r="E260" s="1714"/>
      <c r="F260" s="1712"/>
      <c r="G260" s="1715"/>
      <c r="H260" s="1713">
        <f t="shared" si="3"/>
        <v>0</v>
      </c>
      <c r="I260" s="1684"/>
      <c r="J260" s="710" t="s">
        <v>660</v>
      </c>
      <c r="K260" s="643"/>
    </row>
    <row r="261" spans="1:11" s="399" customFormat="1" ht="12.75">
      <c r="A261" s="269">
        <v>4215</v>
      </c>
      <c r="B261" s="270" t="s">
        <v>587</v>
      </c>
      <c r="C261" s="259"/>
      <c r="D261" s="2138">
        <f>VLOOKUP(A261,'[1]Trial Balance'!$B$202:$M$259,12,$A$237:$A$290)</f>
        <v>0</v>
      </c>
      <c r="E261" s="1714"/>
      <c r="F261" s="1712"/>
      <c r="G261" s="1715"/>
      <c r="H261" s="1713">
        <f t="shared" si="3"/>
        <v>0</v>
      </c>
      <c r="I261" s="1684"/>
      <c r="J261" s="710" t="s">
        <v>660</v>
      </c>
      <c r="K261" s="643"/>
    </row>
    <row r="262" spans="1:11" s="399" customFormat="1" ht="12.75">
      <c r="A262" s="269">
        <v>4220</v>
      </c>
      <c r="B262" s="270" t="s">
        <v>588</v>
      </c>
      <c r="C262" s="259"/>
      <c r="D262" s="2138">
        <f>VLOOKUP(A262,'[1]Trial Balance'!$B$202:$M$259,12,$A$237:$A$290)</f>
        <v>-90000</v>
      </c>
      <c r="E262" s="1714"/>
      <c r="F262" s="1712"/>
      <c r="G262" s="1715"/>
      <c r="H262" s="1713">
        <f t="shared" si="3"/>
        <v>-90000</v>
      </c>
      <c r="I262" s="1684"/>
      <c r="J262" s="710" t="s">
        <v>660</v>
      </c>
      <c r="K262" s="643"/>
    </row>
    <row r="263" spans="1:11" s="399" customFormat="1" ht="12.75">
      <c r="A263" s="269">
        <v>4225</v>
      </c>
      <c r="B263" s="270" t="s">
        <v>589</v>
      </c>
      <c r="C263" s="259"/>
      <c r="D263" s="2138">
        <f>VLOOKUP(A263,'[1]Trial Balance'!$B$202:$M$259,12,$A$237:$A$290)</f>
        <v>-60000</v>
      </c>
      <c r="E263" s="1714"/>
      <c r="F263" s="1712"/>
      <c r="G263" s="1715"/>
      <c r="H263" s="1713">
        <f t="shared" si="3"/>
        <v>-60000</v>
      </c>
      <c r="I263" s="1684"/>
      <c r="J263" s="710" t="s">
        <v>589</v>
      </c>
      <c r="K263" s="643"/>
    </row>
    <row r="264" spans="1:11" s="399" customFormat="1" ht="12.75">
      <c r="A264" s="255">
        <v>4230</v>
      </c>
      <c r="B264" s="256" t="s">
        <v>590</v>
      </c>
      <c r="C264" s="259"/>
      <c r="D264" s="2138">
        <f>VLOOKUP(A264,'[1]Trial Balance'!$B$202:$M$259,12,$A$237:$A$290)</f>
        <v>0</v>
      </c>
      <c r="E264" s="1714"/>
      <c r="F264" s="1712"/>
      <c r="G264" s="1715"/>
      <c r="H264" s="1713">
        <f t="shared" si="3"/>
        <v>0</v>
      </c>
      <c r="I264" s="1684"/>
      <c r="J264" s="710" t="s">
        <v>653</v>
      </c>
      <c r="K264" s="643"/>
    </row>
    <row r="265" spans="1:11" s="399" customFormat="1" ht="12.75">
      <c r="A265" s="269">
        <v>4235</v>
      </c>
      <c r="B265" s="270" t="s">
        <v>591</v>
      </c>
      <c r="C265" s="259"/>
      <c r="D265" s="2138">
        <f>VLOOKUP(A265,'[1]Trial Balance'!$B$202:$M$259,12,$A$237:$A$290)</f>
        <v>-318000</v>
      </c>
      <c r="E265" s="1716">
        <f>-D265</f>
        <v>318000</v>
      </c>
      <c r="F265" s="2131"/>
      <c r="G265" s="1715">
        <v>12900</v>
      </c>
      <c r="H265" s="1718">
        <f>-(F14-G265)</f>
        <v>-351400</v>
      </c>
      <c r="I265" s="1684"/>
      <c r="J265" s="710" t="s">
        <v>896</v>
      </c>
      <c r="K265" s="643"/>
    </row>
    <row r="266" spans="1:11" s="399" customFormat="1" ht="12.75">
      <c r="A266" s="255">
        <v>4240</v>
      </c>
      <c r="B266" s="256" t="s">
        <v>592</v>
      </c>
      <c r="C266" s="259"/>
      <c r="D266" s="2138">
        <f>VLOOKUP(A266,'[1]Trial Balance'!$B$202:$M$259,12,$A$237:$A$290)</f>
        <v>0</v>
      </c>
      <c r="E266" s="1714"/>
      <c r="F266" s="1712"/>
      <c r="G266" s="1715"/>
      <c r="H266" s="1713">
        <f t="shared" si="3"/>
        <v>0</v>
      </c>
      <c r="I266" s="1684"/>
      <c r="J266" s="710" t="s">
        <v>660</v>
      </c>
      <c r="K266" s="643"/>
    </row>
    <row r="267" spans="1:11" s="399" customFormat="1" ht="12.75">
      <c r="A267" s="269">
        <v>4245</v>
      </c>
      <c r="B267" s="270" t="s">
        <v>593</v>
      </c>
      <c r="C267" s="259"/>
      <c r="D267" s="2138">
        <f>VLOOKUP(A267,'[1]Trial Balance'!$B$202:$M$259,12,$A$237:$A$290)</f>
        <v>0</v>
      </c>
      <c r="E267" s="1714"/>
      <c r="F267" s="1712"/>
      <c r="G267" s="1715"/>
      <c r="H267" s="1713">
        <f t="shared" si="3"/>
        <v>0</v>
      </c>
      <c r="I267" s="1684"/>
      <c r="J267" s="710" t="s">
        <v>660</v>
      </c>
      <c r="K267" s="643"/>
    </row>
    <row r="268" spans="1:11" s="399" customFormat="1" ht="12.75">
      <c r="A268" s="255">
        <v>4305</v>
      </c>
      <c r="B268" s="256" t="s">
        <v>733</v>
      </c>
      <c r="C268" s="259"/>
      <c r="D268" s="2138">
        <f>VLOOKUP(A268,'[1]Trial Balance'!$B$202:$M$259,12,$A$237:$A$290)</f>
        <v>0</v>
      </c>
      <c r="E268" s="1714"/>
      <c r="F268" s="1712"/>
      <c r="G268" s="1715"/>
      <c r="H268" s="1713">
        <f t="shared" si="3"/>
        <v>0</v>
      </c>
      <c r="I268" s="1684"/>
      <c r="J268" s="710" t="s">
        <v>1414</v>
      </c>
      <c r="K268" s="643"/>
    </row>
    <row r="269" spans="1:11" s="399" customFormat="1" ht="12.75">
      <c r="A269" s="255">
        <v>4310</v>
      </c>
      <c r="B269" s="256" t="s">
        <v>734</v>
      </c>
      <c r="C269" s="259"/>
      <c r="D269" s="2138">
        <f>VLOOKUP(A269,'[1]Trial Balance'!$B$202:$M$259,12,$A$237:$A$290)</f>
        <v>0</v>
      </c>
      <c r="E269" s="1714"/>
      <c r="F269" s="1712"/>
      <c r="G269" s="1715"/>
      <c r="H269" s="1713">
        <f t="shared" si="3"/>
        <v>0</v>
      </c>
      <c r="I269" s="1684"/>
      <c r="J269" s="710" t="s">
        <v>1414</v>
      </c>
      <c r="K269" s="643"/>
    </row>
    <row r="270" spans="1:11" s="399" customFormat="1" ht="12.75">
      <c r="A270" s="269">
        <v>4315</v>
      </c>
      <c r="B270" s="270" t="s">
        <v>735</v>
      </c>
      <c r="C270" s="259"/>
      <c r="D270" s="2138">
        <f>VLOOKUP(A270,'[1]Trial Balance'!$B$202:$M$259,12,$A$237:$A$290)</f>
        <v>0</v>
      </c>
      <c r="E270" s="1714"/>
      <c r="F270" s="1712"/>
      <c r="G270" s="1715"/>
      <c r="H270" s="1713">
        <f t="shared" si="3"/>
        <v>0</v>
      </c>
      <c r="I270" s="1684"/>
      <c r="J270" s="710" t="s">
        <v>1414</v>
      </c>
      <c r="K270" s="643"/>
    </row>
    <row r="271" spans="1:11" s="399" customFormat="1" ht="12.75">
      <c r="A271" s="269">
        <v>4320</v>
      </c>
      <c r="B271" s="270" t="s">
        <v>739</v>
      </c>
      <c r="C271" s="259"/>
      <c r="D271" s="2138">
        <f>VLOOKUP(A271,'[1]Trial Balance'!$B$202:$M$259,12,$A$237:$A$290)</f>
        <v>0</v>
      </c>
      <c r="E271" s="1714"/>
      <c r="F271" s="1712"/>
      <c r="G271" s="1715"/>
      <c r="H271" s="1713">
        <f t="shared" si="3"/>
        <v>0</v>
      </c>
      <c r="I271" s="1684"/>
      <c r="J271" s="710" t="s">
        <v>1414</v>
      </c>
      <c r="K271" s="643"/>
    </row>
    <row r="272" spans="1:11" s="399" customFormat="1" ht="12.75">
      <c r="A272" s="269">
        <v>4325</v>
      </c>
      <c r="B272" s="270" t="s">
        <v>725</v>
      </c>
      <c r="C272" s="259"/>
      <c r="D272" s="2138">
        <f>VLOOKUP(A272,'[1]Trial Balance'!$B$202:$M$259,12,$A$237:$A$290)</f>
        <v>-30000</v>
      </c>
      <c r="E272" s="1714"/>
      <c r="F272" s="1712"/>
      <c r="G272" s="1715"/>
      <c r="H272" s="1713">
        <f t="shared" si="3"/>
        <v>-30000</v>
      </c>
      <c r="I272" s="1684"/>
      <c r="J272" s="710" t="s">
        <v>1414</v>
      </c>
      <c r="K272" s="643"/>
    </row>
    <row r="273" spans="1:11" s="399" customFormat="1" ht="12.75">
      <c r="A273" s="269">
        <v>4330</v>
      </c>
      <c r="B273" s="270" t="s">
        <v>726</v>
      </c>
      <c r="C273" s="259"/>
      <c r="D273" s="2138">
        <f>VLOOKUP(A273,'[1]Trial Balance'!$B$202:$M$259,12,$A$237:$A$290)</f>
        <v>0</v>
      </c>
      <c r="E273" s="1714"/>
      <c r="F273" s="1712"/>
      <c r="G273" s="1715"/>
      <c r="H273" s="1713">
        <f t="shared" si="3"/>
        <v>0</v>
      </c>
      <c r="I273" s="1684"/>
      <c r="J273" s="710" t="s">
        <v>1414</v>
      </c>
      <c r="K273" s="643"/>
    </row>
    <row r="274" spans="1:11" s="399" customFormat="1" ht="12.75">
      <c r="A274" s="269">
        <v>4335</v>
      </c>
      <c r="B274" s="270" t="s">
        <v>729</v>
      </c>
      <c r="C274" s="259"/>
      <c r="D274" s="2138">
        <f>VLOOKUP(A274,'[1]Trial Balance'!$B$202:$M$259,12,$A$237:$A$290)</f>
        <v>0</v>
      </c>
      <c r="E274" s="1714"/>
      <c r="F274" s="1712"/>
      <c r="G274" s="1715"/>
      <c r="H274" s="1713">
        <f t="shared" si="3"/>
        <v>0</v>
      </c>
      <c r="I274" s="1684"/>
      <c r="J274" s="710" t="s">
        <v>1414</v>
      </c>
      <c r="K274" s="643"/>
    </row>
    <row r="275" spans="1:11" s="399" customFormat="1" ht="25.5">
      <c r="A275" s="269">
        <v>4340</v>
      </c>
      <c r="B275" s="270" t="s">
        <v>730</v>
      </c>
      <c r="C275" s="259"/>
      <c r="D275" s="2138">
        <f>VLOOKUP(A275,'[1]Trial Balance'!$B$202:$M$259,12,$A$237:$A$290)</f>
        <v>0</v>
      </c>
      <c r="E275" s="1714"/>
      <c r="F275" s="1712"/>
      <c r="G275" s="1715"/>
      <c r="H275" s="1713">
        <f t="shared" si="3"/>
        <v>0</v>
      </c>
      <c r="I275" s="1684"/>
      <c r="J275" s="710" t="s">
        <v>1414</v>
      </c>
      <c r="K275" s="643"/>
    </row>
    <row r="276" spans="1:11" s="399" customFormat="1" ht="12.75">
      <c r="A276" s="269">
        <v>4345</v>
      </c>
      <c r="B276" s="270" t="s">
        <v>731</v>
      </c>
      <c r="C276" s="259"/>
      <c r="D276" s="2138">
        <f>VLOOKUP(A276,'[1]Trial Balance'!$B$202:$M$259,12,$A$237:$A$290)</f>
        <v>0</v>
      </c>
      <c r="E276" s="1714"/>
      <c r="F276" s="1712"/>
      <c r="G276" s="1715"/>
      <c r="H276" s="1713">
        <f t="shared" si="3"/>
        <v>0</v>
      </c>
      <c r="I276" s="1684"/>
      <c r="J276" s="710" t="s">
        <v>1414</v>
      </c>
      <c r="K276" s="643"/>
    </row>
    <row r="277" spans="1:11" s="399" customFormat="1" ht="12.75">
      <c r="A277" s="269">
        <v>4350</v>
      </c>
      <c r="B277" s="270" t="s">
        <v>732</v>
      </c>
      <c r="C277" s="259"/>
      <c r="D277" s="2138">
        <f>VLOOKUP(A277,'[1]Trial Balance'!$B$202:$M$259,12,$A$237:$A$290)</f>
        <v>0</v>
      </c>
      <c r="E277" s="1714"/>
      <c r="F277" s="1712"/>
      <c r="G277" s="1715"/>
      <c r="H277" s="1713">
        <f t="shared" si="3"/>
        <v>0</v>
      </c>
      <c r="I277" s="1684"/>
      <c r="J277" s="710" t="s">
        <v>1414</v>
      </c>
      <c r="K277" s="643"/>
    </row>
    <row r="278" spans="1:11" s="399" customFormat="1" ht="12.75">
      <c r="A278" s="269">
        <v>4355</v>
      </c>
      <c r="B278" s="270" t="s">
        <v>1434</v>
      </c>
      <c r="C278" s="259"/>
      <c r="D278" s="2138">
        <f>VLOOKUP(A278,'[1]Trial Balance'!$B$202:$M$259,12,$A$237:$A$290)</f>
        <v>0</v>
      </c>
      <c r="E278" s="1714"/>
      <c r="F278" s="1712"/>
      <c r="G278" s="1715"/>
      <c r="H278" s="1713">
        <f t="shared" si="3"/>
        <v>0</v>
      </c>
      <c r="I278" s="1684"/>
      <c r="J278" s="710" t="s">
        <v>1414</v>
      </c>
      <c r="K278" s="643"/>
    </row>
    <row r="279" spans="1:11" s="399" customFormat="1" ht="12.75">
      <c r="A279" s="269">
        <v>4360</v>
      </c>
      <c r="B279" s="270" t="s">
        <v>1415</v>
      </c>
      <c r="C279" s="259"/>
      <c r="D279" s="2138">
        <f>VLOOKUP(A279,'[1]Trial Balance'!$B$202:$M$259,12,$A$237:$A$290)</f>
        <v>70000</v>
      </c>
      <c r="E279" s="1714"/>
      <c r="F279" s="1712"/>
      <c r="G279" s="1715"/>
      <c r="H279" s="1713">
        <f t="shared" si="3"/>
        <v>70000</v>
      </c>
      <c r="I279" s="1684"/>
      <c r="J279" s="710" t="s">
        <v>1414</v>
      </c>
      <c r="K279" s="643"/>
    </row>
    <row r="280" spans="1:11" s="399" customFormat="1" ht="12.75">
      <c r="A280" s="269">
        <v>4365</v>
      </c>
      <c r="B280" s="270" t="s">
        <v>1416</v>
      </c>
      <c r="C280" s="259"/>
      <c r="D280" s="2138">
        <f>VLOOKUP(A280,'[1]Trial Balance'!$B$202:$M$259,12,$A$237:$A$290)</f>
        <v>0</v>
      </c>
      <c r="E280" s="1714"/>
      <c r="F280" s="1712"/>
      <c r="G280" s="1715"/>
      <c r="H280" s="1713">
        <f t="shared" si="3"/>
        <v>0</v>
      </c>
      <c r="I280" s="1684"/>
      <c r="J280" s="710" t="s">
        <v>1414</v>
      </c>
      <c r="K280" s="643"/>
    </row>
    <row r="281" spans="1:11" s="399" customFormat="1" ht="12.75">
      <c r="A281" s="269">
        <v>4370</v>
      </c>
      <c r="B281" s="270" t="s">
        <v>740</v>
      </c>
      <c r="C281" s="259"/>
      <c r="D281" s="2138">
        <f>VLOOKUP(A281,'[1]Trial Balance'!$B$202:$M$259,12,$A$237:$A$290)</f>
        <v>0</v>
      </c>
      <c r="E281" s="1714"/>
      <c r="F281" s="1712"/>
      <c r="G281" s="1715"/>
      <c r="H281" s="1713">
        <f t="shared" ref="H281:H344" si="4">+D281+E281+F281-G281</f>
        <v>0</v>
      </c>
      <c r="I281" s="1684"/>
      <c r="J281" s="710" t="s">
        <v>1414</v>
      </c>
      <c r="K281" s="643"/>
    </row>
    <row r="282" spans="1:11" s="399" customFormat="1" ht="12.75">
      <c r="A282" s="255">
        <v>4375</v>
      </c>
      <c r="B282" s="256" t="s">
        <v>741</v>
      </c>
      <c r="C282" s="259"/>
      <c r="D282" s="2138">
        <f>VLOOKUP(A282,'[1]Trial Balance'!$B$202:$M$259,12,$A$237:$A$290)</f>
        <v>-77000</v>
      </c>
      <c r="E282" s="1714"/>
      <c r="F282" s="1712"/>
      <c r="G282" s="1715"/>
      <c r="H282" s="1713">
        <f t="shared" si="4"/>
        <v>-77000</v>
      </c>
      <c r="I282" s="1684"/>
      <c r="J282" s="710" t="s">
        <v>653</v>
      </c>
      <c r="K282" s="643"/>
    </row>
    <row r="283" spans="1:11" s="399" customFormat="1" ht="12.75">
      <c r="A283" s="255">
        <v>4380</v>
      </c>
      <c r="B283" s="256" t="s">
        <v>713</v>
      </c>
      <c r="C283" s="259"/>
      <c r="D283" s="2138">
        <f>VLOOKUP(A283,'[1]Trial Balance'!$B$202:$M$259,12,$A$237:$A$290)</f>
        <v>77000</v>
      </c>
      <c r="E283" s="1714"/>
      <c r="F283" s="1712"/>
      <c r="G283" s="1715"/>
      <c r="H283" s="1713">
        <f t="shared" si="4"/>
        <v>77000</v>
      </c>
      <c r="I283" s="1684"/>
      <c r="J283" s="710" t="s">
        <v>653</v>
      </c>
      <c r="K283" s="643"/>
    </row>
    <row r="284" spans="1:11" s="399" customFormat="1" ht="12.75">
      <c r="A284" s="255">
        <v>4385</v>
      </c>
      <c r="B284" s="256" t="s">
        <v>714</v>
      </c>
      <c r="C284" s="259"/>
      <c r="D284" s="2138">
        <f>VLOOKUP(A284,'[1]Trial Balance'!$B$202:$M$259,12,$A$237:$A$290)</f>
        <v>-20000</v>
      </c>
      <c r="E284" s="1714"/>
      <c r="F284" s="1712"/>
      <c r="G284" s="1715"/>
      <c r="H284" s="1713">
        <f t="shared" si="4"/>
        <v>-20000</v>
      </c>
      <c r="I284" s="1684"/>
      <c r="J284" s="710" t="s">
        <v>653</v>
      </c>
      <c r="K284" s="643"/>
    </row>
    <row r="285" spans="1:11" s="399" customFormat="1" ht="12.75">
      <c r="A285" s="269">
        <v>4390</v>
      </c>
      <c r="B285" s="270" t="s">
        <v>715</v>
      </c>
      <c r="C285" s="259"/>
      <c r="D285" s="2138">
        <f>VLOOKUP(A285,'[1]Trial Balance'!$B$202:$M$259,12,$A$237:$A$290)</f>
        <v>0</v>
      </c>
      <c r="E285" s="1714"/>
      <c r="F285" s="1712"/>
      <c r="G285" s="1715"/>
      <c r="H285" s="1713">
        <f t="shared" si="4"/>
        <v>0</v>
      </c>
      <c r="I285" s="1684"/>
      <c r="J285" s="710" t="s">
        <v>1414</v>
      </c>
      <c r="K285" s="643"/>
    </row>
    <row r="286" spans="1:11" s="399" customFormat="1" ht="12.75">
      <c r="A286" s="269">
        <v>4395</v>
      </c>
      <c r="B286" s="270" t="s">
        <v>773</v>
      </c>
      <c r="C286" s="259"/>
      <c r="D286" s="2138">
        <f>VLOOKUP(A286,'[1]Trial Balance'!$B$202:$M$259,12,$A$237:$A$290)</f>
        <v>0</v>
      </c>
      <c r="E286" s="1714"/>
      <c r="F286" s="1712"/>
      <c r="G286" s="1715"/>
      <c r="H286" s="1713">
        <f t="shared" si="4"/>
        <v>0</v>
      </c>
      <c r="I286" s="1684"/>
      <c r="J286" s="710" t="s">
        <v>1414</v>
      </c>
      <c r="K286" s="643"/>
    </row>
    <row r="287" spans="1:11" s="399" customFormat="1" ht="25.5">
      <c r="A287" s="269">
        <v>4398</v>
      </c>
      <c r="B287" s="270" t="s">
        <v>1436</v>
      </c>
      <c r="C287" s="259"/>
      <c r="D287" s="2138">
        <f>VLOOKUP(A287,'[1]Trial Balance'!$B$202:$M$259,12,$A$237:$A$290)</f>
        <v>0</v>
      </c>
      <c r="E287" s="1714"/>
      <c r="F287" s="1712"/>
      <c r="G287" s="1715"/>
      <c r="H287" s="1713">
        <f t="shared" si="4"/>
        <v>0</v>
      </c>
      <c r="I287" s="1684"/>
      <c r="J287" s="710" t="s">
        <v>1414</v>
      </c>
      <c r="K287" s="643"/>
    </row>
    <row r="288" spans="1:11" s="399" customFormat="1" ht="12.75">
      <c r="A288" s="269">
        <v>4405</v>
      </c>
      <c r="B288" s="270" t="s">
        <v>1437</v>
      </c>
      <c r="C288" s="259"/>
      <c r="D288" s="2138">
        <f>VLOOKUP(A288,'[1]Trial Balance'!$B$202:$M$259,12,$A$237:$A$290)</f>
        <v>-8000</v>
      </c>
      <c r="E288" s="1714"/>
      <c r="F288" s="1712"/>
      <c r="G288" s="1715"/>
      <c r="H288" s="1713">
        <f t="shared" si="4"/>
        <v>-8000</v>
      </c>
      <c r="I288" s="1684"/>
      <c r="J288" s="710" t="s">
        <v>1414</v>
      </c>
      <c r="K288" s="643"/>
    </row>
    <row r="289" spans="1:11" s="399" customFormat="1" ht="12.75">
      <c r="A289" s="269">
        <v>4415</v>
      </c>
      <c r="B289" s="270" t="s">
        <v>1438</v>
      </c>
      <c r="C289" s="259"/>
      <c r="D289" s="2138">
        <f>VLOOKUP(A289,'[1]Trial Balance'!$B$202:$M$259,12,$A$237:$A$290)</f>
        <v>0</v>
      </c>
      <c r="E289" s="1714"/>
      <c r="F289" s="1712"/>
      <c r="G289" s="1715"/>
      <c r="H289" s="1713">
        <f t="shared" si="4"/>
        <v>0</v>
      </c>
      <c r="I289" s="1684"/>
      <c r="J289" s="710" t="s">
        <v>1414</v>
      </c>
      <c r="K289" s="643"/>
    </row>
    <row r="290" spans="1:11" s="399" customFormat="1" ht="12.75">
      <c r="A290" s="255">
        <v>4505</v>
      </c>
      <c r="B290" s="256" t="s">
        <v>1439</v>
      </c>
      <c r="C290" s="259"/>
      <c r="D290" s="2138">
        <f>VLOOKUP(A290,'[1]Trial Balance'!$B$202:$M$259,12,$A$237:$A$290)</f>
        <v>0</v>
      </c>
      <c r="E290" s="1714"/>
      <c r="F290" s="1712"/>
      <c r="G290" s="1715"/>
      <c r="H290" s="1713">
        <f t="shared" si="4"/>
        <v>0</v>
      </c>
      <c r="I290" s="1684"/>
      <c r="J290" s="710" t="s">
        <v>654</v>
      </c>
      <c r="K290" s="643"/>
    </row>
    <row r="291" spans="1:11" s="399" customFormat="1" ht="12.75">
      <c r="A291" s="255">
        <v>4510</v>
      </c>
      <c r="B291" s="256" t="s">
        <v>1440</v>
      </c>
      <c r="C291" s="259"/>
      <c r="D291" s="1710">
        <v>0</v>
      </c>
      <c r="E291" s="1714"/>
      <c r="F291" s="1712"/>
      <c r="G291" s="1715"/>
      <c r="H291" s="1713">
        <f t="shared" si="4"/>
        <v>0</v>
      </c>
      <c r="I291" s="1684"/>
      <c r="J291" s="710" t="s">
        <v>654</v>
      </c>
      <c r="K291" s="643"/>
    </row>
    <row r="292" spans="1:11" s="399" customFormat="1" ht="12.75">
      <c r="A292" s="255">
        <v>4515</v>
      </c>
      <c r="B292" s="256" t="s">
        <v>1441</v>
      </c>
      <c r="C292" s="259"/>
      <c r="D292" s="1710">
        <v>0</v>
      </c>
      <c r="E292" s="1714"/>
      <c r="F292" s="1712"/>
      <c r="G292" s="1715"/>
      <c r="H292" s="1713">
        <f t="shared" si="4"/>
        <v>0</v>
      </c>
      <c r="I292" s="1684"/>
      <c r="J292" s="710" t="s">
        <v>654</v>
      </c>
      <c r="K292" s="643"/>
    </row>
    <row r="293" spans="1:11" s="399" customFormat="1" ht="12.75">
      <c r="A293" s="255">
        <v>4520</v>
      </c>
      <c r="B293" s="256" t="s">
        <v>1442</v>
      </c>
      <c r="C293" s="259"/>
      <c r="D293" s="1710">
        <v>0</v>
      </c>
      <c r="E293" s="1714"/>
      <c r="F293" s="1712"/>
      <c r="G293" s="1715"/>
      <c r="H293" s="1713">
        <f t="shared" si="4"/>
        <v>0</v>
      </c>
      <c r="I293" s="1684"/>
      <c r="J293" s="710" t="s">
        <v>654</v>
      </c>
      <c r="K293" s="643"/>
    </row>
    <row r="294" spans="1:11" s="399" customFormat="1" ht="12.75">
      <c r="A294" s="255">
        <v>4525</v>
      </c>
      <c r="B294" s="256" t="s">
        <v>1443</v>
      </c>
      <c r="C294" s="259"/>
      <c r="D294" s="1710">
        <v>0</v>
      </c>
      <c r="E294" s="1714"/>
      <c r="F294" s="1712"/>
      <c r="G294" s="1715"/>
      <c r="H294" s="1713">
        <f t="shared" si="4"/>
        <v>0</v>
      </c>
      <c r="I294" s="1684"/>
      <c r="J294" s="710" t="s">
        <v>654</v>
      </c>
      <c r="K294" s="643"/>
    </row>
    <row r="295" spans="1:11" s="399" customFormat="1" ht="12.75">
      <c r="A295" s="255">
        <v>4530</v>
      </c>
      <c r="B295" s="256" t="s">
        <v>890</v>
      </c>
      <c r="C295" s="259"/>
      <c r="D295" s="1710">
        <v>0</v>
      </c>
      <c r="E295" s="1714"/>
      <c r="F295" s="1712"/>
      <c r="G295" s="1715"/>
      <c r="H295" s="1713">
        <f t="shared" si="4"/>
        <v>0</v>
      </c>
      <c r="I295" s="1684"/>
      <c r="J295" s="710" t="s">
        <v>654</v>
      </c>
      <c r="K295" s="643"/>
    </row>
    <row r="296" spans="1:11" s="399" customFormat="1" ht="12.75">
      <c r="A296" s="255">
        <v>4535</v>
      </c>
      <c r="B296" s="256" t="s">
        <v>891</v>
      </c>
      <c r="C296" s="259"/>
      <c r="D296" s="1710">
        <v>0</v>
      </c>
      <c r="E296" s="1714"/>
      <c r="F296" s="1712"/>
      <c r="G296" s="1715"/>
      <c r="H296" s="1713">
        <f t="shared" si="4"/>
        <v>0</v>
      </c>
      <c r="I296" s="1684"/>
      <c r="J296" s="710" t="s">
        <v>654</v>
      </c>
      <c r="K296" s="643"/>
    </row>
    <row r="297" spans="1:11" s="399" customFormat="1" ht="12.75">
      <c r="A297" s="255">
        <v>4540</v>
      </c>
      <c r="B297" s="256" t="s">
        <v>892</v>
      </c>
      <c r="C297" s="259"/>
      <c r="D297" s="1710">
        <v>0</v>
      </c>
      <c r="E297" s="1714"/>
      <c r="F297" s="1712"/>
      <c r="G297" s="1715"/>
      <c r="H297" s="1713">
        <f t="shared" si="4"/>
        <v>0</v>
      </c>
      <c r="I297" s="1684"/>
      <c r="J297" s="710" t="s">
        <v>654</v>
      </c>
      <c r="K297" s="643"/>
    </row>
    <row r="298" spans="1:11" s="399" customFormat="1" ht="12.75">
      <c r="A298" s="255">
        <v>4545</v>
      </c>
      <c r="B298" s="256" t="s">
        <v>893</v>
      </c>
      <c r="C298" s="259"/>
      <c r="D298" s="1710">
        <v>0</v>
      </c>
      <c r="E298" s="1714"/>
      <c r="F298" s="1712"/>
      <c r="G298" s="1715"/>
      <c r="H298" s="1713">
        <f t="shared" si="4"/>
        <v>0</v>
      </c>
      <c r="I298" s="1684"/>
      <c r="J298" s="710" t="s">
        <v>654</v>
      </c>
      <c r="K298" s="643"/>
    </row>
    <row r="299" spans="1:11" s="399" customFormat="1" ht="12.75">
      <c r="A299" s="255">
        <v>4550</v>
      </c>
      <c r="B299" s="256" t="s">
        <v>894</v>
      </c>
      <c r="C299" s="259"/>
      <c r="D299" s="1710">
        <v>0</v>
      </c>
      <c r="E299" s="1714"/>
      <c r="F299" s="1712"/>
      <c r="G299" s="1715"/>
      <c r="H299" s="1713">
        <f t="shared" si="4"/>
        <v>0</v>
      </c>
      <c r="I299" s="1684"/>
      <c r="J299" s="710" t="s">
        <v>654</v>
      </c>
      <c r="K299" s="643"/>
    </row>
    <row r="300" spans="1:11" s="399" customFormat="1" ht="12.75">
      <c r="A300" s="255">
        <v>4555</v>
      </c>
      <c r="B300" s="256" t="s">
        <v>923</v>
      </c>
      <c r="C300" s="259"/>
      <c r="D300" s="1710">
        <v>0</v>
      </c>
      <c r="E300" s="1714"/>
      <c r="F300" s="1712"/>
      <c r="G300" s="1715"/>
      <c r="H300" s="1713">
        <f t="shared" si="4"/>
        <v>0</v>
      </c>
      <c r="I300" s="1684"/>
      <c r="J300" s="710" t="s">
        <v>654</v>
      </c>
      <c r="K300" s="643"/>
    </row>
    <row r="301" spans="1:11" s="399" customFormat="1" ht="12.75">
      <c r="A301" s="255">
        <v>4560</v>
      </c>
      <c r="B301" s="256" t="s">
        <v>924</v>
      </c>
      <c r="C301" s="259"/>
      <c r="D301" s="1710">
        <v>0</v>
      </c>
      <c r="E301" s="1714"/>
      <c r="F301" s="1712"/>
      <c r="G301" s="1715"/>
      <c r="H301" s="1713">
        <f t="shared" si="4"/>
        <v>0</v>
      </c>
      <c r="I301" s="1684"/>
      <c r="J301" s="710" t="s">
        <v>654</v>
      </c>
      <c r="K301" s="643"/>
    </row>
    <row r="302" spans="1:11" s="399" customFormat="1" ht="12.75">
      <c r="A302" s="255">
        <v>4565</v>
      </c>
      <c r="B302" s="256" t="s">
        <v>674</v>
      </c>
      <c r="C302" s="259"/>
      <c r="D302" s="1710">
        <v>0</v>
      </c>
      <c r="E302" s="1714"/>
      <c r="F302" s="1712"/>
      <c r="G302" s="1715"/>
      <c r="H302" s="1713">
        <f t="shared" si="4"/>
        <v>0</v>
      </c>
      <c r="I302" s="1684"/>
      <c r="J302" s="710" t="s">
        <v>654</v>
      </c>
      <c r="K302" s="643"/>
    </row>
    <row r="303" spans="1:11" s="399" customFormat="1" ht="12.75">
      <c r="A303" s="255">
        <v>4605</v>
      </c>
      <c r="B303" s="256" t="s">
        <v>675</v>
      </c>
      <c r="C303" s="259"/>
      <c r="D303" s="1710">
        <v>0</v>
      </c>
      <c r="E303" s="1714"/>
      <c r="F303" s="1712"/>
      <c r="G303" s="1715"/>
      <c r="H303" s="1713">
        <f t="shared" si="4"/>
        <v>0</v>
      </c>
      <c r="I303" s="1684"/>
      <c r="J303" s="710" t="s">
        <v>654</v>
      </c>
      <c r="K303" s="643"/>
    </row>
    <row r="304" spans="1:11" s="399" customFormat="1" ht="12.75">
      <c r="A304" s="255">
        <v>4610</v>
      </c>
      <c r="B304" s="256" t="s">
        <v>676</v>
      </c>
      <c r="C304" s="259"/>
      <c r="D304" s="1710">
        <v>0</v>
      </c>
      <c r="E304" s="1714"/>
      <c r="F304" s="1712"/>
      <c r="G304" s="1715"/>
      <c r="H304" s="1713">
        <f t="shared" si="4"/>
        <v>0</v>
      </c>
      <c r="I304" s="1684"/>
      <c r="J304" s="710" t="s">
        <v>654</v>
      </c>
      <c r="K304" s="643"/>
    </row>
    <row r="305" spans="1:11" s="399" customFormat="1" ht="12.75">
      <c r="A305" s="255">
        <v>4615</v>
      </c>
      <c r="B305" s="256" t="s">
        <v>677</v>
      </c>
      <c r="C305" s="259"/>
      <c r="D305" s="1710">
        <v>0</v>
      </c>
      <c r="E305" s="1714"/>
      <c r="F305" s="1712"/>
      <c r="G305" s="1715"/>
      <c r="H305" s="1713">
        <f t="shared" si="4"/>
        <v>0</v>
      </c>
      <c r="I305" s="1684"/>
      <c r="J305" s="710" t="s">
        <v>654</v>
      </c>
      <c r="K305" s="643"/>
    </row>
    <row r="306" spans="1:11" s="399" customFormat="1" ht="12.75">
      <c r="A306" s="255">
        <v>4620</v>
      </c>
      <c r="B306" s="256" t="s">
        <v>686</v>
      </c>
      <c r="C306" s="259"/>
      <c r="D306" s="1710">
        <v>0</v>
      </c>
      <c r="E306" s="1714"/>
      <c r="F306" s="1712"/>
      <c r="G306" s="1715"/>
      <c r="H306" s="1713">
        <f t="shared" si="4"/>
        <v>0</v>
      </c>
      <c r="I306" s="1684"/>
      <c r="J306" s="710" t="s">
        <v>654</v>
      </c>
      <c r="K306" s="643"/>
    </row>
    <row r="307" spans="1:11" s="399" customFormat="1" ht="12.75">
      <c r="A307" s="255">
        <v>4625</v>
      </c>
      <c r="B307" s="256" t="s">
        <v>687</v>
      </c>
      <c r="C307" s="259"/>
      <c r="D307" s="1710">
        <v>0</v>
      </c>
      <c r="E307" s="1714"/>
      <c r="F307" s="1712"/>
      <c r="G307" s="1715"/>
      <c r="H307" s="1713">
        <f t="shared" si="4"/>
        <v>0</v>
      </c>
      <c r="I307" s="1684"/>
      <c r="J307" s="710" t="s">
        <v>654</v>
      </c>
      <c r="K307" s="643"/>
    </row>
    <row r="308" spans="1:11" s="399" customFormat="1" ht="25.5">
      <c r="A308" s="255">
        <v>4630</v>
      </c>
      <c r="B308" s="256" t="s">
        <v>695</v>
      </c>
      <c r="C308" s="259"/>
      <c r="D308" s="1710">
        <v>0</v>
      </c>
      <c r="E308" s="1714"/>
      <c r="F308" s="1712"/>
      <c r="G308" s="1715"/>
      <c r="H308" s="1713">
        <f t="shared" si="4"/>
        <v>0</v>
      </c>
      <c r="I308" s="1684"/>
      <c r="J308" s="710" t="s">
        <v>654</v>
      </c>
      <c r="K308" s="643"/>
    </row>
    <row r="309" spans="1:11" s="399" customFormat="1" ht="12.75">
      <c r="A309" s="255">
        <v>4635</v>
      </c>
      <c r="B309" s="256" t="s">
        <v>696</v>
      </c>
      <c r="C309" s="259"/>
      <c r="D309" s="1710">
        <v>0</v>
      </c>
      <c r="E309" s="1714"/>
      <c r="F309" s="1712"/>
      <c r="G309" s="1715"/>
      <c r="H309" s="1713">
        <f t="shared" si="4"/>
        <v>0</v>
      </c>
      <c r="I309" s="1684"/>
      <c r="J309" s="710" t="s">
        <v>654</v>
      </c>
      <c r="K309" s="643"/>
    </row>
    <row r="310" spans="1:11" s="399" customFormat="1" ht="25.5">
      <c r="A310" s="255">
        <v>4640</v>
      </c>
      <c r="B310" s="256" t="s">
        <v>697</v>
      </c>
      <c r="C310" s="259"/>
      <c r="D310" s="1710">
        <v>0</v>
      </c>
      <c r="E310" s="1714"/>
      <c r="F310" s="1712"/>
      <c r="G310" s="1715"/>
      <c r="H310" s="1713">
        <f t="shared" si="4"/>
        <v>0</v>
      </c>
      <c r="I310" s="1684"/>
      <c r="J310" s="710" t="s">
        <v>654</v>
      </c>
      <c r="K310" s="643"/>
    </row>
    <row r="311" spans="1:11" s="399" customFormat="1" ht="12.75">
      <c r="A311" s="271">
        <v>4705</v>
      </c>
      <c r="B311" s="272" t="s">
        <v>698</v>
      </c>
      <c r="C311" s="259"/>
      <c r="D311" s="2138">
        <f>VLOOKUP(A311,'[1]Trial Balance'!$B$261:$M$271,12,$A$311:$A$320)</f>
        <v>20323000</v>
      </c>
      <c r="E311" s="1714"/>
      <c r="F311" s="1712"/>
      <c r="G311" s="1715"/>
      <c r="H311" s="1713">
        <f t="shared" si="4"/>
        <v>20323000</v>
      </c>
      <c r="I311" s="1684"/>
      <c r="J311" s="710" t="s">
        <v>1513</v>
      </c>
      <c r="K311" s="643"/>
    </row>
    <row r="312" spans="1:11" s="399" customFormat="1" ht="12.75">
      <c r="A312" s="271">
        <v>4708</v>
      </c>
      <c r="B312" s="272" t="s">
        <v>699</v>
      </c>
      <c r="C312" s="259"/>
      <c r="D312" s="2138">
        <f>VLOOKUP(A312,'[1]Trial Balance'!$B$261:$M$271,12,$A$311:$A$320)</f>
        <v>1459000</v>
      </c>
      <c r="E312" s="1714"/>
      <c r="F312" s="1712"/>
      <c r="G312" s="1715"/>
      <c r="H312" s="1713">
        <f t="shared" si="4"/>
        <v>1459000</v>
      </c>
      <c r="I312" s="1684"/>
      <c r="J312" s="710" t="s">
        <v>1513</v>
      </c>
      <c r="K312" s="643"/>
    </row>
    <row r="313" spans="1:11" s="399" customFormat="1" ht="12.75">
      <c r="A313" s="271">
        <v>4710</v>
      </c>
      <c r="B313" s="272" t="s">
        <v>722</v>
      </c>
      <c r="C313" s="259"/>
      <c r="D313" s="2138">
        <f>VLOOKUP(A313,'[1]Trial Balance'!$B$261:$M$271,12,$A$311:$A$320)</f>
        <v>185000</v>
      </c>
      <c r="E313" s="1714"/>
      <c r="F313" s="1712"/>
      <c r="G313" s="1715"/>
      <c r="H313" s="1713">
        <f t="shared" si="4"/>
        <v>185000</v>
      </c>
      <c r="I313" s="1684"/>
      <c r="J313" s="710" t="s">
        <v>1513</v>
      </c>
      <c r="K313" s="643"/>
    </row>
    <row r="314" spans="1:11" s="399" customFormat="1" ht="12.75">
      <c r="A314" s="271">
        <v>4712</v>
      </c>
      <c r="B314" s="272" t="s">
        <v>723</v>
      </c>
      <c r="C314" s="259"/>
      <c r="D314" s="2138">
        <f>VLOOKUP(A314,'[1]Trial Balance'!$B$261:$M$271,12,$A$311:$A$320)</f>
        <v>0</v>
      </c>
      <c r="E314" s="1714"/>
      <c r="F314" s="1712"/>
      <c r="G314" s="1715"/>
      <c r="H314" s="1713">
        <f t="shared" si="4"/>
        <v>0</v>
      </c>
      <c r="I314" s="1684"/>
      <c r="J314" s="710" t="s">
        <v>1513</v>
      </c>
      <c r="K314" s="643"/>
    </row>
    <row r="315" spans="1:11" s="399" customFormat="1" ht="12.75">
      <c r="A315" s="271">
        <v>4714</v>
      </c>
      <c r="B315" s="272" t="s">
        <v>724</v>
      </c>
      <c r="C315" s="259"/>
      <c r="D315" s="2138">
        <f>VLOOKUP(A315,'[1]Trial Balance'!$B$261:$M$271,12,$A$311:$A$320)</f>
        <v>1055000</v>
      </c>
      <c r="E315" s="1714"/>
      <c r="F315" s="1712"/>
      <c r="G315" s="1715"/>
      <c r="H315" s="1713">
        <f t="shared" si="4"/>
        <v>1055000</v>
      </c>
      <c r="I315" s="1684"/>
      <c r="J315" s="710" t="s">
        <v>1513</v>
      </c>
      <c r="K315" s="643"/>
    </row>
    <row r="316" spans="1:11" s="399" customFormat="1" ht="12.75">
      <c r="A316" s="271">
        <v>4715</v>
      </c>
      <c r="B316" s="272" t="s">
        <v>632</v>
      </c>
      <c r="C316" s="259"/>
      <c r="D316" s="2138">
        <f>VLOOKUP(A316,'[1]Trial Balance'!$B$261:$M$271,12,$A$311:$A$320)</f>
        <v>0</v>
      </c>
      <c r="E316" s="1714"/>
      <c r="F316" s="1712"/>
      <c r="G316" s="1715"/>
      <c r="H316" s="1713">
        <f t="shared" si="4"/>
        <v>0</v>
      </c>
      <c r="I316" s="1684"/>
      <c r="J316" s="710" t="s">
        <v>979</v>
      </c>
      <c r="K316" s="643"/>
    </row>
    <row r="317" spans="1:11" s="399" customFormat="1" ht="12.75">
      <c r="A317" s="271">
        <v>4716</v>
      </c>
      <c r="B317" s="272" t="s">
        <v>633</v>
      </c>
      <c r="C317" s="259"/>
      <c r="D317" s="2138">
        <f>VLOOKUP(A317,'[1]Trial Balance'!$B$261:$M$271,12,$A$311:$A$320)</f>
        <v>989000</v>
      </c>
      <c r="E317" s="1714"/>
      <c r="F317" s="1712"/>
      <c r="G317" s="1715"/>
      <c r="H317" s="1713">
        <f t="shared" si="4"/>
        <v>989000</v>
      </c>
      <c r="I317" s="1684"/>
      <c r="J317" s="710" t="s">
        <v>1513</v>
      </c>
      <c r="K317" s="643"/>
    </row>
    <row r="318" spans="1:11" s="399" customFormat="1" ht="12.75">
      <c r="A318" s="271">
        <v>4720</v>
      </c>
      <c r="B318" s="272" t="s">
        <v>634</v>
      </c>
      <c r="C318" s="259"/>
      <c r="D318" s="2138">
        <f>VLOOKUP(A318,'[1]Trial Balance'!$B$261:$M$271,12,$A$311:$A$320)</f>
        <v>0</v>
      </c>
      <c r="E318" s="1714"/>
      <c r="F318" s="1712"/>
      <c r="G318" s="1715"/>
      <c r="H318" s="1713">
        <f t="shared" si="4"/>
        <v>0</v>
      </c>
      <c r="I318" s="1684"/>
      <c r="J318" s="710" t="s">
        <v>979</v>
      </c>
      <c r="K318" s="643"/>
    </row>
    <row r="319" spans="1:11" s="399" customFormat="1" ht="12.75">
      <c r="A319" s="271">
        <v>4725</v>
      </c>
      <c r="B319" s="272" t="s">
        <v>635</v>
      </c>
      <c r="C319" s="259"/>
      <c r="D319" s="2138">
        <f>VLOOKUP(A319,'[1]Trial Balance'!$B$261:$M$271,12,$A$311:$A$320)</f>
        <v>0</v>
      </c>
      <c r="E319" s="1714"/>
      <c r="F319" s="1712"/>
      <c r="G319" s="1715"/>
      <c r="H319" s="1713">
        <f t="shared" si="4"/>
        <v>0</v>
      </c>
      <c r="I319" s="1684"/>
      <c r="J319" s="710" t="s">
        <v>979</v>
      </c>
      <c r="K319" s="643"/>
    </row>
    <row r="320" spans="1:11" s="399" customFormat="1" ht="12.75">
      <c r="A320" s="271">
        <v>4730</v>
      </c>
      <c r="B320" s="272" t="s">
        <v>636</v>
      </c>
      <c r="C320" s="259"/>
      <c r="D320" s="2138">
        <f>VLOOKUP(A320,'[1]Trial Balance'!$B$261:$M$271,12,$A$311:$A$320)</f>
        <v>0</v>
      </c>
      <c r="E320" s="1714"/>
      <c r="F320" s="1712"/>
      <c r="G320" s="1715"/>
      <c r="H320" s="1713">
        <f t="shared" si="4"/>
        <v>0</v>
      </c>
      <c r="I320" s="1684"/>
      <c r="J320" s="710" t="s">
        <v>1513</v>
      </c>
      <c r="K320" s="643"/>
    </row>
    <row r="321" spans="1:11" s="399" customFormat="1" ht="12.75">
      <c r="A321" s="255">
        <v>4805</v>
      </c>
      <c r="B321" s="256" t="s">
        <v>1439</v>
      </c>
      <c r="C321" s="259"/>
      <c r="D321" s="1710">
        <v>0</v>
      </c>
      <c r="E321" s="1714"/>
      <c r="F321" s="1712"/>
      <c r="G321" s="1715"/>
      <c r="H321" s="1713">
        <f t="shared" si="4"/>
        <v>0</v>
      </c>
      <c r="I321" s="1684"/>
      <c r="J321" s="710" t="s">
        <v>654</v>
      </c>
      <c r="K321" s="643"/>
    </row>
    <row r="322" spans="1:11" s="399" customFormat="1" ht="12.75">
      <c r="A322" s="255">
        <v>4810</v>
      </c>
      <c r="B322" s="256" t="s">
        <v>637</v>
      </c>
      <c r="C322" s="259"/>
      <c r="D322" s="1710">
        <v>0</v>
      </c>
      <c r="E322" s="1714"/>
      <c r="F322" s="1712"/>
      <c r="G322" s="1715"/>
      <c r="H322" s="1713">
        <f t="shared" si="4"/>
        <v>0</v>
      </c>
      <c r="I322" s="1684"/>
      <c r="J322" s="710" t="s">
        <v>654</v>
      </c>
      <c r="K322" s="643"/>
    </row>
    <row r="323" spans="1:11" s="399" customFormat="1" ht="12.75">
      <c r="A323" s="255">
        <v>4815</v>
      </c>
      <c r="B323" s="256" t="s">
        <v>639</v>
      </c>
      <c r="C323" s="259"/>
      <c r="D323" s="1710">
        <v>0</v>
      </c>
      <c r="E323" s="1714"/>
      <c r="F323" s="1712"/>
      <c r="G323" s="1715"/>
      <c r="H323" s="1713">
        <f t="shared" si="4"/>
        <v>0</v>
      </c>
      <c r="I323" s="1684"/>
      <c r="J323" s="710" t="s">
        <v>654</v>
      </c>
      <c r="K323" s="643"/>
    </row>
    <row r="324" spans="1:11" s="399" customFormat="1" ht="12.75">
      <c r="A324" s="255">
        <v>4820</v>
      </c>
      <c r="B324" s="256" t="s">
        <v>657</v>
      </c>
      <c r="C324" s="259"/>
      <c r="D324" s="1710">
        <v>0</v>
      </c>
      <c r="E324" s="1714"/>
      <c r="F324" s="1712"/>
      <c r="G324" s="1715"/>
      <c r="H324" s="1713">
        <f t="shared" si="4"/>
        <v>0</v>
      </c>
      <c r="I324" s="1684"/>
      <c r="J324" s="710" t="s">
        <v>654</v>
      </c>
      <c r="K324" s="643"/>
    </row>
    <row r="325" spans="1:11" s="399" customFormat="1" ht="25.5">
      <c r="A325" s="255">
        <v>4825</v>
      </c>
      <c r="B325" s="256" t="s">
        <v>658</v>
      </c>
      <c r="C325" s="259"/>
      <c r="D325" s="1710">
        <v>0</v>
      </c>
      <c r="E325" s="1714"/>
      <c r="F325" s="1712"/>
      <c r="G325" s="1715"/>
      <c r="H325" s="1713">
        <f t="shared" si="4"/>
        <v>0</v>
      </c>
      <c r="I325" s="1684"/>
      <c r="J325" s="710" t="s">
        <v>654</v>
      </c>
      <c r="K325" s="643"/>
    </row>
    <row r="326" spans="1:11" s="399" customFormat="1" ht="12.75">
      <c r="A326" s="255">
        <v>4830</v>
      </c>
      <c r="B326" s="256" t="s">
        <v>659</v>
      </c>
      <c r="C326" s="259"/>
      <c r="D326" s="1710">
        <v>0</v>
      </c>
      <c r="E326" s="1714"/>
      <c r="F326" s="1712"/>
      <c r="G326" s="1715"/>
      <c r="H326" s="1713">
        <f t="shared" si="4"/>
        <v>0</v>
      </c>
      <c r="I326" s="1684"/>
      <c r="J326" s="710" t="s">
        <v>654</v>
      </c>
      <c r="K326" s="643"/>
    </row>
    <row r="327" spans="1:11" s="399" customFormat="1" ht="12.75">
      <c r="A327" s="255">
        <v>4835</v>
      </c>
      <c r="B327" s="256" t="s">
        <v>1407</v>
      </c>
      <c r="C327" s="259"/>
      <c r="D327" s="1710">
        <v>0</v>
      </c>
      <c r="E327" s="1714"/>
      <c r="F327" s="1712"/>
      <c r="G327" s="1715"/>
      <c r="H327" s="1713">
        <f t="shared" si="4"/>
        <v>0</v>
      </c>
      <c r="I327" s="1684"/>
      <c r="J327" s="710" t="s">
        <v>654</v>
      </c>
      <c r="K327" s="643"/>
    </row>
    <row r="328" spans="1:11" s="399" customFormat="1" ht="12.75">
      <c r="A328" s="255">
        <v>4840</v>
      </c>
      <c r="B328" s="256" t="s">
        <v>1408</v>
      </c>
      <c r="C328" s="259"/>
      <c r="D328" s="1710">
        <v>0</v>
      </c>
      <c r="E328" s="1714"/>
      <c r="F328" s="1712"/>
      <c r="G328" s="1715"/>
      <c r="H328" s="1713">
        <f t="shared" si="4"/>
        <v>0</v>
      </c>
      <c r="I328" s="1684"/>
      <c r="J328" s="710" t="s">
        <v>654</v>
      </c>
      <c r="K328" s="643"/>
    </row>
    <row r="329" spans="1:11" s="399" customFormat="1" ht="12.75">
      <c r="A329" s="255">
        <v>4845</v>
      </c>
      <c r="B329" s="256" t="s">
        <v>1409</v>
      </c>
      <c r="C329" s="259"/>
      <c r="D329" s="1710">
        <v>0</v>
      </c>
      <c r="E329" s="1714"/>
      <c r="F329" s="1712"/>
      <c r="G329" s="1715"/>
      <c r="H329" s="1713">
        <f t="shared" si="4"/>
        <v>0</v>
      </c>
      <c r="I329" s="1684"/>
      <c r="J329" s="710" t="s">
        <v>654</v>
      </c>
      <c r="K329" s="643"/>
    </row>
    <row r="330" spans="1:11" s="399" customFormat="1" ht="12.75">
      <c r="A330" s="255">
        <v>4850</v>
      </c>
      <c r="B330" s="256" t="s">
        <v>924</v>
      </c>
      <c r="C330" s="259"/>
      <c r="D330" s="1710">
        <v>0</v>
      </c>
      <c r="E330" s="1714"/>
      <c r="F330" s="1712"/>
      <c r="G330" s="1715"/>
      <c r="H330" s="1713">
        <f t="shared" si="4"/>
        <v>0</v>
      </c>
      <c r="I330" s="1684"/>
      <c r="J330" s="710" t="s">
        <v>654</v>
      </c>
      <c r="K330" s="643"/>
    </row>
    <row r="331" spans="1:11" s="399" customFormat="1" ht="12.75">
      <c r="A331" s="255">
        <v>4905</v>
      </c>
      <c r="B331" s="256" t="s">
        <v>675</v>
      </c>
      <c r="C331" s="259"/>
      <c r="D331" s="1710">
        <v>0</v>
      </c>
      <c r="E331" s="1714"/>
      <c r="F331" s="1712"/>
      <c r="G331" s="1715"/>
      <c r="H331" s="1713">
        <f t="shared" si="4"/>
        <v>0</v>
      </c>
      <c r="I331" s="1684"/>
      <c r="J331" s="710" t="s">
        <v>654</v>
      </c>
      <c r="K331" s="643"/>
    </row>
    <row r="332" spans="1:11" s="399" customFormat="1" ht="25.5">
      <c r="A332" s="255">
        <v>4910</v>
      </c>
      <c r="B332" s="256" t="s">
        <v>708</v>
      </c>
      <c r="C332" s="259"/>
      <c r="D332" s="1710">
        <v>0</v>
      </c>
      <c r="E332" s="1714"/>
      <c r="F332" s="1712"/>
      <c r="G332" s="1715"/>
      <c r="H332" s="1713">
        <f t="shared" si="4"/>
        <v>0</v>
      </c>
      <c r="I332" s="1684"/>
      <c r="J332" s="710" t="s">
        <v>654</v>
      </c>
      <c r="K332" s="643"/>
    </row>
    <row r="333" spans="1:11" s="399" customFormat="1" ht="12.75">
      <c r="A333" s="255">
        <v>4916</v>
      </c>
      <c r="B333" s="256" t="s">
        <v>709</v>
      </c>
      <c r="C333" s="259"/>
      <c r="D333" s="1710">
        <v>0</v>
      </c>
      <c r="E333" s="1714"/>
      <c r="F333" s="1712"/>
      <c r="G333" s="1715"/>
      <c r="H333" s="1713">
        <f t="shared" si="4"/>
        <v>0</v>
      </c>
      <c r="I333" s="1684"/>
      <c r="J333" s="710" t="s">
        <v>654</v>
      </c>
      <c r="K333" s="643"/>
    </row>
    <row r="334" spans="1:11" s="399" customFormat="1" ht="12.75">
      <c r="A334" s="255">
        <v>4930</v>
      </c>
      <c r="B334" s="256" t="s">
        <v>710</v>
      </c>
      <c r="C334" s="259"/>
      <c r="D334" s="1710">
        <v>0</v>
      </c>
      <c r="E334" s="1714"/>
      <c r="F334" s="1712"/>
      <c r="G334" s="1715"/>
      <c r="H334" s="1713">
        <f t="shared" si="4"/>
        <v>0</v>
      </c>
      <c r="I334" s="1684"/>
      <c r="J334" s="710" t="s">
        <v>654</v>
      </c>
      <c r="K334" s="643"/>
    </row>
    <row r="335" spans="1:11" s="399" customFormat="1" ht="12.75">
      <c r="A335" s="255">
        <v>4935</v>
      </c>
      <c r="B335" s="256" t="s">
        <v>711</v>
      </c>
      <c r="C335" s="259"/>
      <c r="D335" s="1710">
        <v>0</v>
      </c>
      <c r="E335" s="1714"/>
      <c r="F335" s="1712"/>
      <c r="G335" s="1715"/>
      <c r="H335" s="1713">
        <f t="shared" si="4"/>
        <v>0</v>
      </c>
      <c r="I335" s="1684"/>
      <c r="J335" s="710" t="s">
        <v>654</v>
      </c>
      <c r="K335" s="643"/>
    </row>
    <row r="336" spans="1:11" s="399" customFormat="1" ht="12.75">
      <c r="A336" s="255">
        <v>4940</v>
      </c>
      <c r="B336" s="256" t="s">
        <v>712</v>
      </c>
      <c r="C336" s="259"/>
      <c r="D336" s="1710">
        <v>0</v>
      </c>
      <c r="E336" s="1714"/>
      <c r="F336" s="1712"/>
      <c r="G336" s="1715"/>
      <c r="H336" s="1713">
        <f t="shared" si="4"/>
        <v>0</v>
      </c>
      <c r="I336" s="1684"/>
      <c r="J336" s="710" t="s">
        <v>654</v>
      </c>
      <c r="K336" s="643"/>
    </row>
    <row r="337" spans="1:11" s="399" customFormat="1" ht="25.5">
      <c r="A337" s="255">
        <v>4945</v>
      </c>
      <c r="B337" s="256" t="s">
        <v>1422</v>
      </c>
      <c r="C337" s="259"/>
      <c r="D337" s="1710">
        <v>0</v>
      </c>
      <c r="E337" s="1714"/>
      <c r="F337" s="1712"/>
      <c r="G337" s="1715"/>
      <c r="H337" s="1713">
        <f t="shared" si="4"/>
        <v>0</v>
      </c>
      <c r="I337" s="1684"/>
      <c r="J337" s="710" t="s">
        <v>654</v>
      </c>
      <c r="K337" s="643"/>
    </row>
    <row r="338" spans="1:11" s="399" customFormat="1" ht="25.5">
      <c r="A338" s="255">
        <v>4950</v>
      </c>
      <c r="B338" s="256" t="s">
        <v>1423</v>
      </c>
      <c r="C338" s="259"/>
      <c r="D338" s="1710">
        <v>0</v>
      </c>
      <c r="E338" s="1714"/>
      <c r="F338" s="1712"/>
      <c r="G338" s="1715"/>
      <c r="H338" s="1713">
        <f t="shared" si="4"/>
        <v>0</v>
      </c>
      <c r="I338" s="1684"/>
      <c r="J338" s="710" t="s">
        <v>654</v>
      </c>
      <c r="K338" s="643"/>
    </row>
    <row r="339" spans="1:11" s="399" customFormat="1" ht="12.75">
      <c r="A339" s="255">
        <v>4960</v>
      </c>
      <c r="B339" s="256" t="s">
        <v>1424</v>
      </c>
      <c r="C339" s="259"/>
      <c r="D339" s="1710">
        <v>0</v>
      </c>
      <c r="E339" s="1714"/>
      <c r="F339" s="1712"/>
      <c r="G339" s="1715"/>
      <c r="H339" s="1713">
        <f t="shared" si="4"/>
        <v>0</v>
      </c>
      <c r="I339" s="1684"/>
      <c r="J339" s="710" t="s">
        <v>654</v>
      </c>
      <c r="K339" s="643"/>
    </row>
    <row r="340" spans="1:11" s="399" customFormat="1" ht="12.75">
      <c r="A340" s="255">
        <v>4965</v>
      </c>
      <c r="B340" s="256" t="s">
        <v>1429</v>
      </c>
      <c r="C340" s="259"/>
      <c r="D340" s="1710">
        <v>0</v>
      </c>
      <c r="E340" s="1714"/>
      <c r="F340" s="1712"/>
      <c r="G340" s="1715"/>
      <c r="H340" s="1713">
        <f t="shared" si="4"/>
        <v>0</v>
      </c>
      <c r="I340" s="1684"/>
      <c r="J340" s="710" t="s">
        <v>654</v>
      </c>
      <c r="K340" s="643"/>
    </row>
    <row r="341" spans="1:11" s="399" customFormat="1" ht="12.75">
      <c r="A341" s="266">
        <v>5005</v>
      </c>
      <c r="B341" s="265" t="s">
        <v>1439</v>
      </c>
      <c r="C341" s="259"/>
      <c r="D341" s="2138">
        <f>VLOOKUP(A341,'[1]Trial Balance'!$B$273:$M$390,12,$A$341:$A$453)</f>
        <v>645000</v>
      </c>
      <c r="E341" s="1714"/>
      <c r="F341" s="1712"/>
      <c r="G341" s="1715"/>
      <c r="H341" s="1713">
        <f t="shared" si="4"/>
        <v>645000</v>
      </c>
      <c r="I341" s="1684"/>
      <c r="J341" s="710" t="s">
        <v>624</v>
      </c>
      <c r="K341" s="643"/>
    </row>
    <row r="342" spans="1:11" s="399" customFormat="1" ht="12.75">
      <c r="A342" s="266">
        <v>5010</v>
      </c>
      <c r="B342" s="265" t="s">
        <v>637</v>
      </c>
      <c r="C342" s="259"/>
      <c r="D342" s="2138">
        <f>VLOOKUP(A342,'[1]Trial Balance'!$B$273:$M$390,12,$A$341:$A$453)</f>
        <v>261000</v>
      </c>
      <c r="E342" s="1714"/>
      <c r="F342" s="1712"/>
      <c r="G342" s="1715"/>
      <c r="H342" s="1713">
        <f t="shared" si="4"/>
        <v>261000</v>
      </c>
      <c r="I342" s="1684"/>
      <c r="J342" s="710" t="s">
        <v>624</v>
      </c>
      <c r="K342" s="643"/>
    </row>
    <row r="343" spans="1:11" s="399" customFormat="1" ht="12.75">
      <c r="A343" s="266">
        <v>5012</v>
      </c>
      <c r="B343" s="265" t="s">
        <v>1430</v>
      </c>
      <c r="C343" s="259"/>
      <c r="D343" s="2138">
        <f>VLOOKUP(A343,'[1]Trial Balance'!$B$273:$M$390,12,$A$341:$A$453)</f>
        <v>0</v>
      </c>
      <c r="E343" s="1714"/>
      <c r="F343" s="1712"/>
      <c r="G343" s="1715"/>
      <c r="H343" s="1713">
        <f t="shared" si="4"/>
        <v>0</v>
      </c>
      <c r="I343" s="1684"/>
      <c r="J343" s="710" t="s">
        <v>624</v>
      </c>
      <c r="K343" s="643"/>
    </row>
    <row r="344" spans="1:11" s="399" customFormat="1" ht="12.75">
      <c r="A344" s="266">
        <v>5014</v>
      </c>
      <c r="B344" s="265" t="s">
        <v>1431</v>
      </c>
      <c r="C344" s="259"/>
      <c r="D344" s="2138">
        <f>VLOOKUP(A344,'[1]Trial Balance'!$B$273:$M$390,12,$A$341:$A$453)</f>
        <v>0</v>
      </c>
      <c r="E344" s="1714"/>
      <c r="F344" s="1712"/>
      <c r="G344" s="1715"/>
      <c r="H344" s="1713">
        <f t="shared" si="4"/>
        <v>0</v>
      </c>
      <c r="I344" s="1684"/>
      <c r="J344" s="710" t="s">
        <v>624</v>
      </c>
      <c r="K344" s="643"/>
    </row>
    <row r="345" spans="1:11" s="399" customFormat="1" ht="25.5">
      <c r="A345" s="266">
        <v>5015</v>
      </c>
      <c r="B345" s="265" t="s">
        <v>1432</v>
      </c>
      <c r="C345" s="259"/>
      <c r="D345" s="2138">
        <f>VLOOKUP(A345,'[1]Trial Balance'!$B$273:$M$390,12,$A$341:$A$453)</f>
        <v>0</v>
      </c>
      <c r="E345" s="1714"/>
      <c r="F345" s="1712"/>
      <c r="G345" s="1715"/>
      <c r="H345" s="1713">
        <f t="shared" ref="H345:H408" si="5">+D345+E345+F345-G345</f>
        <v>0</v>
      </c>
      <c r="I345" s="1684"/>
      <c r="J345" s="710" t="s">
        <v>624</v>
      </c>
      <c r="K345" s="643"/>
    </row>
    <row r="346" spans="1:11" s="399" customFormat="1" ht="12.75">
      <c r="A346" s="266">
        <v>5016</v>
      </c>
      <c r="B346" s="265" t="s">
        <v>1433</v>
      </c>
      <c r="C346" s="259"/>
      <c r="D346" s="2138">
        <f>VLOOKUP(A346,'[1]Trial Balance'!$B$273:$M$390,12,$A$341:$A$453)</f>
        <v>27000</v>
      </c>
      <c r="E346" s="1714"/>
      <c r="F346" s="1712"/>
      <c r="G346" s="1715"/>
      <c r="H346" s="1713">
        <f t="shared" si="5"/>
        <v>27000</v>
      </c>
      <c r="I346" s="1684"/>
      <c r="J346" s="710" t="s">
        <v>624</v>
      </c>
      <c r="K346" s="643"/>
    </row>
    <row r="347" spans="1:11" s="399" customFormat="1" ht="25.5">
      <c r="A347" s="266">
        <v>5017</v>
      </c>
      <c r="B347" s="265" t="s">
        <v>613</v>
      </c>
      <c r="C347" s="259"/>
      <c r="D347" s="2138">
        <f>VLOOKUP(A347,'[1]Trial Balance'!$B$273:$M$390,12,$A$341:$A$453)</f>
        <v>147000</v>
      </c>
      <c r="E347" s="1714"/>
      <c r="F347" s="1712"/>
      <c r="G347" s="1715"/>
      <c r="H347" s="1713">
        <f t="shared" si="5"/>
        <v>147000</v>
      </c>
      <c r="I347" s="1684"/>
      <c r="J347" s="710" t="s">
        <v>624</v>
      </c>
      <c r="K347" s="643"/>
    </row>
    <row r="348" spans="1:11" s="399" customFormat="1" ht="25.5">
      <c r="A348" s="266">
        <v>5020</v>
      </c>
      <c r="B348" s="265" t="s">
        <v>614</v>
      </c>
      <c r="C348" s="259"/>
      <c r="D348" s="2138">
        <f>VLOOKUP(A348,'[1]Trial Balance'!$B$273:$M$390,12,$A$341:$A$453)</f>
        <v>13000</v>
      </c>
      <c r="E348" s="1714"/>
      <c r="F348" s="1712"/>
      <c r="G348" s="1715"/>
      <c r="H348" s="1713">
        <f t="shared" si="5"/>
        <v>13000</v>
      </c>
      <c r="I348" s="1684"/>
      <c r="J348" s="710" t="s">
        <v>624</v>
      </c>
      <c r="K348" s="643"/>
    </row>
    <row r="349" spans="1:11" s="399" customFormat="1" ht="25.5">
      <c r="A349" s="266">
        <v>5025</v>
      </c>
      <c r="B349" s="265" t="s">
        <v>931</v>
      </c>
      <c r="C349" s="259"/>
      <c r="D349" s="2138">
        <f>VLOOKUP(A349,'[1]Trial Balance'!$B$273:$M$390,12,$A$341:$A$453)</f>
        <v>38000</v>
      </c>
      <c r="E349" s="1714"/>
      <c r="F349" s="1712"/>
      <c r="G349" s="1715"/>
      <c r="H349" s="1713">
        <f t="shared" si="5"/>
        <v>38000</v>
      </c>
      <c r="I349" s="1684"/>
      <c r="J349" s="710" t="s">
        <v>624</v>
      </c>
      <c r="K349" s="643"/>
    </row>
    <row r="350" spans="1:11" s="399" customFormat="1" ht="12.75">
      <c r="A350" s="266">
        <v>5030</v>
      </c>
      <c r="B350" s="265" t="s">
        <v>621</v>
      </c>
      <c r="C350" s="259"/>
      <c r="D350" s="2138">
        <f>VLOOKUP(A350,'[1]Trial Balance'!$B$273:$M$390,12,$A$341:$A$453)</f>
        <v>0</v>
      </c>
      <c r="E350" s="1714"/>
      <c r="F350" s="1712"/>
      <c r="G350" s="1715"/>
      <c r="H350" s="1713">
        <f t="shared" si="5"/>
        <v>0</v>
      </c>
      <c r="I350" s="1684"/>
      <c r="J350" s="710" t="s">
        <v>624</v>
      </c>
      <c r="K350" s="643"/>
    </row>
    <row r="351" spans="1:11" s="399" customFormat="1" ht="12.75">
      <c r="A351" s="266">
        <v>5035</v>
      </c>
      <c r="B351" s="265" t="s">
        <v>743</v>
      </c>
      <c r="C351" s="259"/>
      <c r="D351" s="2138">
        <f>VLOOKUP(A351,'[1]Trial Balance'!$B$273:$M$390,12,$A$341:$A$453)</f>
        <v>0</v>
      </c>
      <c r="E351" s="1716">
        <f>$F$15 * D351/($D$375+$D$351+$D$355)</f>
        <v>0</v>
      </c>
      <c r="F351" s="2131"/>
      <c r="G351" s="1715"/>
      <c r="H351" s="1713">
        <f t="shared" si="5"/>
        <v>0</v>
      </c>
      <c r="I351" s="1684"/>
      <c r="J351" s="710" t="s">
        <v>624</v>
      </c>
      <c r="K351" s="643"/>
    </row>
    <row r="352" spans="1:11" s="399" customFormat="1" ht="25.5">
      <c r="A352" s="266">
        <v>5040</v>
      </c>
      <c r="B352" s="265" t="s">
        <v>1470</v>
      </c>
      <c r="C352" s="259"/>
      <c r="D352" s="2138">
        <f>VLOOKUP(A352,'[1]Trial Balance'!$B$273:$M$390,12,$A$341:$A$453)</f>
        <v>0</v>
      </c>
      <c r="E352" s="1714"/>
      <c r="F352" s="1712"/>
      <c r="G352" s="1715"/>
      <c r="H352" s="1713">
        <f t="shared" si="5"/>
        <v>0</v>
      </c>
      <c r="I352" s="1684"/>
      <c r="J352" s="710" t="s">
        <v>624</v>
      </c>
      <c r="K352" s="643"/>
    </row>
    <row r="353" spans="1:11" s="399" customFormat="1" ht="25.5">
      <c r="A353" s="266">
        <v>5045</v>
      </c>
      <c r="B353" s="265" t="s">
        <v>932</v>
      </c>
      <c r="C353" s="259"/>
      <c r="D353" s="2138">
        <f>VLOOKUP(A353,'[1]Trial Balance'!$B$273:$M$390,12,$A$341:$A$453)</f>
        <v>0</v>
      </c>
      <c r="E353" s="1714"/>
      <c r="F353" s="1712"/>
      <c r="G353" s="1715"/>
      <c r="H353" s="1713">
        <f t="shared" si="5"/>
        <v>0</v>
      </c>
      <c r="I353" s="1684"/>
      <c r="J353" s="710" t="s">
        <v>624</v>
      </c>
      <c r="K353" s="643"/>
    </row>
    <row r="354" spans="1:11" s="399" customFormat="1" ht="12.75">
      <c r="A354" s="266">
        <v>5050</v>
      </c>
      <c r="B354" s="265" t="s">
        <v>597</v>
      </c>
      <c r="C354" s="259"/>
      <c r="D354" s="2138">
        <f>VLOOKUP(A354,'[1]Trial Balance'!$B$273:$M$390,12,$A$341:$A$453)</f>
        <v>0</v>
      </c>
      <c r="E354" s="1714"/>
      <c r="F354" s="1712"/>
      <c r="G354" s="1715"/>
      <c r="H354" s="1713">
        <f t="shared" si="5"/>
        <v>0</v>
      </c>
      <c r="I354" s="1684"/>
      <c r="J354" s="710" t="s">
        <v>624</v>
      </c>
      <c r="K354" s="643"/>
    </row>
    <row r="355" spans="1:11" s="399" customFormat="1" ht="12.75">
      <c r="A355" s="266">
        <v>5055</v>
      </c>
      <c r="B355" s="265" t="s">
        <v>751</v>
      </c>
      <c r="C355" s="259"/>
      <c r="D355" s="2138">
        <f>VLOOKUP(A355,'[1]Trial Balance'!$B$273:$M$390,12,$A$341:$A$453)</f>
        <v>0</v>
      </c>
      <c r="E355" s="1716">
        <f>$F$15 * D355/($D$375+$D$351+$D$355)</f>
        <v>0</v>
      </c>
      <c r="F355" s="2131"/>
      <c r="G355" s="1715"/>
      <c r="H355" s="1713">
        <f t="shared" si="5"/>
        <v>0</v>
      </c>
      <c r="I355" s="1684"/>
      <c r="J355" s="710" t="s">
        <v>624</v>
      </c>
      <c r="K355" s="643"/>
    </row>
    <row r="356" spans="1:11" s="399" customFormat="1" ht="12.75">
      <c r="A356" s="255">
        <v>5060</v>
      </c>
      <c r="B356" s="256" t="s">
        <v>925</v>
      </c>
      <c r="C356" s="259"/>
      <c r="D356" s="2138">
        <f>VLOOKUP(A356,'[1]Trial Balance'!$B$273:$M$390,12,$A$341:$A$453)</f>
        <v>0</v>
      </c>
      <c r="E356" s="1714"/>
      <c r="F356" s="1712"/>
      <c r="G356" s="1715"/>
      <c r="H356" s="1713">
        <f t="shared" si="5"/>
        <v>0</v>
      </c>
      <c r="I356" s="1684"/>
      <c r="J356" s="710" t="s">
        <v>654</v>
      </c>
      <c r="K356" s="643"/>
    </row>
    <row r="357" spans="1:11" s="399" customFormat="1" ht="12.75">
      <c r="A357" s="266">
        <v>5065</v>
      </c>
      <c r="B357" s="265" t="s">
        <v>926</v>
      </c>
      <c r="C357" s="259"/>
      <c r="D357" s="2138">
        <f>VLOOKUP(A357,'[1]Trial Balance'!$B$273:$M$390,12,$A$341:$A$453)</f>
        <v>0</v>
      </c>
      <c r="E357" s="1714"/>
      <c r="F357" s="1712"/>
      <c r="G357" s="1715"/>
      <c r="H357" s="1713">
        <f t="shared" si="5"/>
        <v>0</v>
      </c>
      <c r="I357" s="1684"/>
      <c r="J357" s="710" t="s">
        <v>624</v>
      </c>
      <c r="K357" s="643"/>
    </row>
    <row r="358" spans="1:11" s="399" customFormat="1" ht="12.75">
      <c r="A358" s="266">
        <v>5070</v>
      </c>
      <c r="B358" s="265" t="s">
        <v>927</v>
      </c>
      <c r="C358" s="259"/>
      <c r="D358" s="2138">
        <f>VLOOKUP(A358,'[1]Trial Balance'!$B$273:$M$390,12,$A$341:$A$453)</f>
        <v>2000</v>
      </c>
      <c r="E358" s="1714"/>
      <c r="F358" s="1712"/>
      <c r="G358" s="1715"/>
      <c r="H358" s="1713">
        <f t="shared" si="5"/>
        <v>2000</v>
      </c>
      <c r="I358" s="1684"/>
      <c r="J358" s="710" t="s">
        <v>624</v>
      </c>
      <c r="K358" s="643"/>
    </row>
    <row r="359" spans="1:11" s="399" customFormat="1" ht="12.75">
      <c r="A359" s="266">
        <v>5075</v>
      </c>
      <c r="B359" s="265" t="s">
        <v>928</v>
      </c>
      <c r="C359" s="259"/>
      <c r="D359" s="2138">
        <f>VLOOKUP(A359,'[1]Trial Balance'!$B$273:$M$390,12,$A$341:$A$453)</f>
        <v>0</v>
      </c>
      <c r="E359" s="1714"/>
      <c r="F359" s="1712"/>
      <c r="G359" s="1715"/>
      <c r="H359" s="1713">
        <f t="shared" si="5"/>
        <v>0</v>
      </c>
      <c r="I359" s="1684"/>
      <c r="J359" s="710" t="s">
        <v>624</v>
      </c>
      <c r="K359" s="643"/>
    </row>
    <row r="360" spans="1:11" s="399" customFormat="1" ht="12.75">
      <c r="A360" s="266">
        <v>5085</v>
      </c>
      <c r="B360" s="265" t="s">
        <v>909</v>
      </c>
      <c r="C360" s="259"/>
      <c r="D360" s="2138">
        <f>VLOOKUP(A360,'[1]Trial Balance'!$B$273:$M$390,12,$A$341:$A$453)</f>
        <v>0</v>
      </c>
      <c r="E360" s="1714"/>
      <c r="F360" s="1712"/>
      <c r="G360" s="1715"/>
      <c r="H360" s="1713">
        <f t="shared" si="5"/>
        <v>0</v>
      </c>
      <c r="I360" s="1684"/>
      <c r="J360" s="710" t="s">
        <v>624</v>
      </c>
      <c r="K360" s="643"/>
    </row>
    <row r="361" spans="1:11" s="399" customFormat="1" ht="25.5">
      <c r="A361" s="266">
        <v>5090</v>
      </c>
      <c r="B361" s="265" t="s">
        <v>910</v>
      </c>
      <c r="C361" s="259"/>
      <c r="D361" s="2138">
        <f>VLOOKUP(A361,'[1]Trial Balance'!$B$273:$M$390,12,$A$341:$A$453)</f>
        <v>0</v>
      </c>
      <c r="E361" s="1714"/>
      <c r="F361" s="1712"/>
      <c r="G361" s="1715"/>
      <c r="H361" s="1713">
        <f t="shared" si="5"/>
        <v>0</v>
      </c>
      <c r="I361" s="1684"/>
      <c r="J361" s="710" t="s">
        <v>624</v>
      </c>
      <c r="K361" s="643"/>
    </row>
    <row r="362" spans="1:11" s="399" customFormat="1" ht="25.5">
      <c r="A362" s="266">
        <v>5095</v>
      </c>
      <c r="B362" s="265" t="s">
        <v>911</v>
      </c>
      <c r="C362" s="259"/>
      <c r="D362" s="2138">
        <f>VLOOKUP(A362,'[1]Trial Balance'!$B$273:$M$390,12,$A$341:$A$453)</f>
        <v>0</v>
      </c>
      <c r="E362" s="1714"/>
      <c r="F362" s="1712"/>
      <c r="G362" s="1715"/>
      <c r="H362" s="1713">
        <f t="shared" si="5"/>
        <v>0</v>
      </c>
      <c r="I362" s="1684"/>
      <c r="J362" s="710" t="s">
        <v>624</v>
      </c>
      <c r="K362" s="643"/>
    </row>
    <row r="363" spans="1:11" s="399" customFormat="1" ht="12.75">
      <c r="A363" s="260">
        <v>5096</v>
      </c>
      <c r="B363" s="261" t="s">
        <v>744</v>
      </c>
      <c r="C363" s="259"/>
      <c r="D363" s="2138">
        <f>VLOOKUP(A363,'[1]Trial Balance'!$B$273:$M$390,12,$A$341:$A$453)</f>
        <v>0</v>
      </c>
      <c r="E363" s="1714"/>
      <c r="F363" s="1712"/>
      <c r="G363" s="1715"/>
      <c r="H363" s="1713">
        <f t="shared" si="5"/>
        <v>0</v>
      </c>
      <c r="I363" s="1684"/>
      <c r="J363" s="710" t="s">
        <v>624</v>
      </c>
      <c r="K363" s="643"/>
    </row>
    <row r="364" spans="1:11" s="399" customFormat="1" ht="12.75">
      <c r="A364" s="266">
        <v>5105</v>
      </c>
      <c r="B364" s="265" t="s">
        <v>675</v>
      </c>
      <c r="C364" s="259"/>
      <c r="D364" s="2138">
        <f>VLOOKUP(A364,'[1]Trial Balance'!$B$273:$M$390,12,$A$341:$A$453)</f>
        <v>0</v>
      </c>
      <c r="E364" s="1714"/>
      <c r="F364" s="1712"/>
      <c r="G364" s="1715"/>
      <c r="H364" s="1713">
        <f t="shared" si="5"/>
        <v>0</v>
      </c>
      <c r="I364" s="1684"/>
      <c r="J364" s="710" t="s">
        <v>908</v>
      </c>
      <c r="K364" s="643"/>
    </row>
    <row r="365" spans="1:11" s="399" customFormat="1" ht="25.5">
      <c r="A365" s="266">
        <v>5110</v>
      </c>
      <c r="B365" s="265" t="s">
        <v>745</v>
      </c>
      <c r="C365" s="259"/>
      <c r="D365" s="2138">
        <f>VLOOKUP(A365,'[1]Trial Balance'!$B$273:$M$390,12,$A$341:$A$453)</f>
        <v>0</v>
      </c>
      <c r="E365" s="1714"/>
      <c r="F365" s="1712"/>
      <c r="G365" s="1715"/>
      <c r="H365" s="1713">
        <f t="shared" si="5"/>
        <v>0</v>
      </c>
      <c r="I365" s="1684"/>
      <c r="J365" s="710" t="s">
        <v>908</v>
      </c>
      <c r="K365" s="643"/>
    </row>
    <row r="366" spans="1:11" s="399" customFormat="1" ht="12.75">
      <c r="A366" s="266">
        <v>5112</v>
      </c>
      <c r="B366" s="265" t="s">
        <v>709</v>
      </c>
      <c r="C366" s="259"/>
      <c r="D366" s="2138">
        <f>VLOOKUP(A366,'[1]Trial Balance'!$B$273:$M$390,12,$A$341:$A$453)</f>
        <v>0</v>
      </c>
      <c r="E366" s="1714"/>
      <c r="F366" s="1712"/>
      <c r="G366" s="1715"/>
      <c r="H366" s="1713">
        <f t="shared" si="5"/>
        <v>0</v>
      </c>
      <c r="I366" s="1684"/>
      <c r="J366" s="710" t="s">
        <v>908</v>
      </c>
      <c r="K366" s="643"/>
    </row>
    <row r="367" spans="1:11" s="399" customFormat="1" ht="12.75">
      <c r="A367" s="266">
        <v>5114</v>
      </c>
      <c r="B367" s="265" t="s">
        <v>1473</v>
      </c>
      <c r="C367" s="259"/>
      <c r="D367" s="2138">
        <f>VLOOKUP(A367,'[1]Trial Balance'!$B$273:$M$390,12,$A$341:$A$453)</f>
        <v>0</v>
      </c>
      <c r="E367" s="1714"/>
      <c r="F367" s="1712"/>
      <c r="G367" s="1715"/>
      <c r="H367" s="1713">
        <f t="shared" si="5"/>
        <v>0</v>
      </c>
      <c r="I367" s="1684"/>
      <c r="J367" s="710" t="s">
        <v>908</v>
      </c>
      <c r="K367" s="643"/>
    </row>
    <row r="368" spans="1:11" s="399" customFormat="1" ht="12.75">
      <c r="A368" s="266">
        <v>5120</v>
      </c>
      <c r="B368" s="265" t="s">
        <v>1474</v>
      </c>
      <c r="C368" s="259"/>
      <c r="D368" s="2138">
        <f>VLOOKUP(A368,'[1]Trial Balance'!$B$273:$M$390,12,$A$341:$A$453)</f>
        <v>396000</v>
      </c>
      <c r="E368" s="1714"/>
      <c r="F368" s="1712"/>
      <c r="G368" s="1715"/>
      <c r="H368" s="1713">
        <f t="shared" si="5"/>
        <v>396000</v>
      </c>
      <c r="I368" s="1684"/>
      <c r="J368" s="710" t="s">
        <v>908</v>
      </c>
      <c r="K368" s="643"/>
    </row>
    <row r="369" spans="1:11" s="399" customFormat="1" ht="12.75">
      <c r="A369" s="266">
        <v>5125</v>
      </c>
      <c r="B369" s="265" t="s">
        <v>711</v>
      </c>
      <c r="C369" s="259"/>
      <c r="D369" s="2138">
        <f>VLOOKUP(A369,'[1]Trial Balance'!$B$273:$M$390,12,$A$341:$A$453)</f>
        <v>102000</v>
      </c>
      <c r="E369" s="1714"/>
      <c r="F369" s="1712"/>
      <c r="G369" s="1715"/>
      <c r="H369" s="1713">
        <f t="shared" si="5"/>
        <v>102000</v>
      </c>
      <c r="I369" s="1684"/>
      <c r="J369" s="710" t="s">
        <v>908</v>
      </c>
      <c r="K369" s="643"/>
    </row>
    <row r="370" spans="1:11" s="399" customFormat="1" ht="12.75">
      <c r="A370" s="266">
        <v>5130</v>
      </c>
      <c r="B370" s="265" t="s">
        <v>1475</v>
      </c>
      <c r="C370" s="259"/>
      <c r="D370" s="2138">
        <f>VLOOKUP(A370,'[1]Trial Balance'!$B$273:$M$390,12,$A$341:$A$453)</f>
        <v>0</v>
      </c>
      <c r="E370" s="1714"/>
      <c r="F370" s="1712"/>
      <c r="G370" s="1715"/>
      <c r="H370" s="1713">
        <f t="shared" si="5"/>
        <v>0</v>
      </c>
      <c r="I370" s="1684"/>
      <c r="J370" s="710" t="s">
        <v>908</v>
      </c>
      <c r="K370" s="643"/>
    </row>
    <row r="371" spans="1:11" s="399" customFormat="1" ht="25.5">
      <c r="A371" s="266">
        <v>5135</v>
      </c>
      <c r="B371" s="265" t="s">
        <v>1476</v>
      </c>
      <c r="C371" s="259"/>
      <c r="D371" s="2138">
        <f>VLOOKUP(A371,'[1]Trial Balance'!$B$273:$M$390,12,$A$341:$A$453)</f>
        <v>0</v>
      </c>
      <c r="E371" s="1714"/>
      <c r="F371" s="1712"/>
      <c r="G371" s="1715"/>
      <c r="H371" s="1713">
        <f t="shared" si="5"/>
        <v>0</v>
      </c>
      <c r="I371" s="1684"/>
      <c r="J371" s="710" t="s">
        <v>908</v>
      </c>
      <c r="K371" s="643"/>
    </row>
    <row r="372" spans="1:11" s="399" customFormat="1" ht="12.75">
      <c r="A372" s="266">
        <v>5145</v>
      </c>
      <c r="B372" s="265" t="s">
        <v>1477</v>
      </c>
      <c r="C372" s="259"/>
      <c r="D372" s="2138">
        <f>VLOOKUP(A372,'[1]Trial Balance'!$B$273:$M$390,12,$A$341:$A$453)</f>
        <v>98000</v>
      </c>
      <c r="E372" s="1714"/>
      <c r="F372" s="1712"/>
      <c r="G372" s="1715"/>
      <c r="H372" s="1713">
        <f t="shared" si="5"/>
        <v>98000</v>
      </c>
      <c r="I372" s="1684"/>
      <c r="J372" s="710" t="s">
        <v>908</v>
      </c>
      <c r="K372" s="643"/>
    </row>
    <row r="373" spans="1:11" s="399" customFormat="1" ht="25.5">
      <c r="A373" s="266">
        <v>5150</v>
      </c>
      <c r="B373" s="265" t="s">
        <v>1478</v>
      </c>
      <c r="C373" s="259"/>
      <c r="D373" s="2138">
        <f>VLOOKUP(A373,'[1]Trial Balance'!$B$273:$M$390,12,$A$341:$A$453)</f>
        <v>0</v>
      </c>
      <c r="E373" s="1714"/>
      <c r="F373" s="1712"/>
      <c r="G373" s="1715"/>
      <c r="H373" s="1713">
        <f t="shared" si="5"/>
        <v>0</v>
      </c>
      <c r="I373" s="1684"/>
      <c r="J373" s="710" t="s">
        <v>908</v>
      </c>
      <c r="K373" s="643"/>
    </row>
    <row r="374" spans="1:11" s="399" customFormat="1" ht="12.75">
      <c r="A374" s="266">
        <v>5155</v>
      </c>
      <c r="B374" s="265" t="s">
        <v>1479</v>
      </c>
      <c r="C374" s="259"/>
      <c r="D374" s="2138">
        <f>VLOOKUP(A374,'[1]Trial Balance'!$B$273:$M$390,12,$A$341:$A$453)</f>
        <v>0</v>
      </c>
      <c r="E374" s="1714"/>
      <c r="F374" s="1712"/>
      <c r="G374" s="1715"/>
      <c r="H374" s="1713">
        <f t="shared" si="5"/>
        <v>0</v>
      </c>
      <c r="I374" s="1684"/>
      <c r="J374" s="710" t="s">
        <v>908</v>
      </c>
      <c r="K374" s="643"/>
    </row>
    <row r="375" spans="1:11" s="399" customFormat="1" ht="12.75">
      <c r="A375" s="266">
        <v>5160</v>
      </c>
      <c r="B375" s="265" t="s">
        <v>1480</v>
      </c>
      <c r="C375" s="259"/>
      <c r="D375" s="2138">
        <f>VLOOKUP(A375,'[1]Trial Balance'!$B$273:$M$390,12,$A$341:$A$453)</f>
        <v>56000</v>
      </c>
      <c r="E375" s="1716">
        <f>$F$15 * D375/($D$375+$D$351+$D$355)</f>
        <v>0</v>
      </c>
      <c r="F375" s="2131"/>
      <c r="G375" s="1715"/>
      <c r="H375" s="1713">
        <f t="shared" si="5"/>
        <v>56000</v>
      </c>
      <c r="I375" s="1684"/>
      <c r="J375" s="710" t="s">
        <v>908</v>
      </c>
      <c r="K375" s="643"/>
    </row>
    <row r="376" spans="1:11" s="399" customFormat="1" ht="12.75">
      <c r="A376" s="255">
        <v>5165</v>
      </c>
      <c r="B376" s="256" t="s">
        <v>1481</v>
      </c>
      <c r="C376" s="259"/>
      <c r="D376" s="2138">
        <f>VLOOKUP(A376,'[1]Trial Balance'!$B$273:$M$390,12,$A$341:$A$453)</f>
        <v>0</v>
      </c>
      <c r="E376" s="1714"/>
      <c r="F376" s="1712"/>
      <c r="G376" s="1715"/>
      <c r="H376" s="1713">
        <f t="shared" si="5"/>
        <v>0</v>
      </c>
      <c r="I376" s="1684"/>
      <c r="J376" s="710" t="s">
        <v>654</v>
      </c>
      <c r="K376" s="643"/>
    </row>
    <row r="377" spans="1:11" s="399" customFormat="1" ht="12.75">
      <c r="A377" s="255">
        <v>5170</v>
      </c>
      <c r="B377" s="256" t="s">
        <v>776</v>
      </c>
      <c r="C377" s="259"/>
      <c r="D377" s="2138">
        <f>VLOOKUP(A377,'[1]Trial Balance'!$B$273:$M$390,12,$A$341:$A$453)</f>
        <v>4000</v>
      </c>
      <c r="E377" s="1714"/>
      <c r="F377" s="1712"/>
      <c r="G377" s="1715"/>
      <c r="H377" s="1713">
        <f t="shared" si="5"/>
        <v>4000</v>
      </c>
      <c r="I377" s="1684"/>
      <c r="J377" s="710" t="s">
        <v>654</v>
      </c>
      <c r="K377" s="643"/>
    </row>
    <row r="378" spans="1:11" s="399" customFormat="1" ht="12.75">
      <c r="A378" s="255">
        <v>5172</v>
      </c>
      <c r="B378" s="256" t="s">
        <v>869</v>
      </c>
      <c r="C378" s="259"/>
      <c r="D378" s="2138">
        <f>VLOOKUP(A378,'[1]Trial Balance'!$B$273:$M$390,12,$A$341:$A$453)</f>
        <v>4000</v>
      </c>
      <c r="E378" s="1714"/>
      <c r="F378" s="1712"/>
      <c r="G378" s="1715"/>
      <c r="H378" s="1713">
        <f t="shared" si="5"/>
        <v>4000</v>
      </c>
      <c r="I378" s="1684"/>
      <c r="J378" s="710" t="s">
        <v>654</v>
      </c>
      <c r="K378" s="643"/>
    </row>
    <row r="379" spans="1:11" s="399" customFormat="1" ht="12.75">
      <c r="A379" s="273">
        <v>5175</v>
      </c>
      <c r="B379" s="274" t="s">
        <v>870</v>
      </c>
      <c r="C379" s="259"/>
      <c r="D379" s="2138">
        <f>VLOOKUP(A379,'[1]Trial Balance'!$B$273:$M$390,12,$A$341:$A$453)</f>
        <v>38000</v>
      </c>
      <c r="E379" s="1714"/>
      <c r="F379" s="1712"/>
      <c r="G379" s="1715"/>
      <c r="H379" s="1713">
        <f t="shared" si="5"/>
        <v>38000</v>
      </c>
      <c r="I379" s="1684"/>
      <c r="J379" s="710" t="s">
        <v>908</v>
      </c>
      <c r="K379" s="643"/>
    </row>
    <row r="380" spans="1:11" s="399" customFormat="1" ht="12.75">
      <c r="A380" s="255">
        <v>5178</v>
      </c>
      <c r="B380" s="256" t="s">
        <v>871</v>
      </c>
      <c r="C380" s="259"/>
      <c r="D380" s="2138">
        <v>0</v>
      </c>
      <c r="E380" s="1714"/>
      <c r="F380" s="1712"/>
      <c r="G380" s="1715"/>
      <c r="H380" s="1713">
        <f t="shared" si="5"/>
        <v>0</v>
      </c>
      <c r="I380" s="1684"/>
      <c r="J380" s="710" t="s">
        <v>654</v>
      </c>
      <c r="K380" s="643"/>
    </row>
    <row r="381" spans="1:11" s="399" customFormat="1" ht="12.75">
      <c r="A381" s="255">
        <v>5185</v>
      </c>
      <c r="B381" s="256" t="s">
        <v>872</v>
      </c>
      <c r="C381" s="259"/>
      <c r="D381" s="2138">
        <v>0</v>
      </c>
      <c r="E381" s="1714"/>
      <c r="F381" s="1712"/>
      <c r="G381" s="1715"/>
      <c r="H381" s="1713">
        <f t="shared" si="5"/>
        <v>0</v>
      </c>
      <c r="I381" s="1684"/>
      <c r="J381" s="710" t="s">
        <v>654</v>
      </c>
      <c r="K381" s="643"/>
    </row>
    <row r="382" spans="1:11" s="399" customFormat="1" ht="12.75">
      <c r="A382" s="255">
        <v>5186</v>
      </c>
      <c r="B382" s="256" t="s">
        <v>873</v>
      </c>
      <c r="C382" s="259"/>
      <c r="D382" s="2138">
        <f>VLOOKUP(A382,'[1]Trial Balance'!$B$273:$M$390,12,$A$341:$A$453)</f>
        <v>0</v>
      </c>
      <c r="E382" s="1714"/>
      <c r="F382" s="1712"/>
      <c r="G382" s="1715"/>
      <c r="H382" s="1713">
        <f t="shared" si="5"/>
        <v>0</v>
      </c>
      <c r="I382" s="1684"/>
      <c r="J382" s="710" t="s">
        <v>654</v>
      </c>
      <c r="K382" s="643"/>
    </row>
    <row r="383" spans="1:11" s="399" customFormat="1" ht="12.75">
      <c r="A383" s="255">
        <v>5190</v>
      </c>
      <c r="B383" s="256" t="s">
        <v>874</v>
      </c>
      <c r="C383" s="259"/>
      <c r="D383" s="2138">
        <f>VLOOKUP(A383,'[1]Trial Balance'!$B$273:$M$390,12,$A$341:$A$453)</f>
        <v>0</v>
      </c>
      <c r="E383" s="1714"/>
      <c r="F383" s="1712"/>
      <c r="G383" s="1715"/>
      <c r="H383" s="1713">
        <f t="shared" si="5"/>
        <v>0</v>
      </c>
      <c r="I383" s="1684"/>
      <c r="J383" s="710" t="s">
        <v>654</v>
      </c>
      <c r="K383" s="643"/>
    </row>
    <row r="384" spans="1:11" s="399" customFormat="1" ht="12.75">
      <c r="A384" s="255">
        <v>5192</v>
      </c>
      <c r="B384" s="256" t="s">
        <v>875</v>
      </c>
      <c r="C384" s="259"/>
      <c r="D384" s="2138">
        <f>VLOOKUP(A384,'[1]Trial Balance'!$B$273:$M$390,12,$A$341:$A$453)</f>
        <v>0</v>
      </c>
      <c r="E384" s="1714"/>
      <c r="F384" s="1712"/>
      <c r="G384" s="1715"/>
      <c r="H384" s="1713">
        <f t="shared" si="5"/>
        <v>0</v>
      </c>
      <c r="I384" s="1684"/>
      <c r="J384" s="710" t="s">
        <v>654</v>
      </c>
      <c r="K384" s="643"/>
    </row>
    <row r="385" spans="1:11" s="399" customFormat="1" ht="25.5">
      <c r="A385" s="273">
        <v>5195</v>
      </c>
      <c r="B385" s="274" t="s">
        <v>876</v>
      </c>
      <c r="C385" s="259"/>
      <c r="D385" s="2138">
        <f>VLOOKUP(A385,'[1]Trial Balance'!$B$273:$M$390,12,$A$341:$A$453)</f>
        <v>0</v>
      </c>
      <c r="E385" s="1714"/>
      <c r="F385" s="1712"/>
      <c r="G385" s="1715"/>
      <c r="H385" s="1713">
        <f t="shared" si="5"/>
        <v>0</v>
      </c>
      <c r="I385" s="1684"/>
      <c r="J385" s="710" t="s">
        <v>654</v>
      </c>
      <c r="K385" s="643"/>
    </row>
    <row r="386" spans="1:11" s="399" customFormat="1" ht="12.75">
      <c r="A386" s="266">
        <v>5205</v>
      </c>
      <c r="B386" s="265" t="s">
        <v>877</v>
      </c>
      <c r="C386" s="259"/>
      <c r="D386" s="2138">
        <f>VLOOKUP(A386,'[1]Trial Balance'!$B$273:$M$390,12,$A$341:$A$453)</f>
        <v>0</v>
      </c>
      <c r="E386" s="1714"/>
      <c r="F386" s="1712"/>
      <c r="G386" s="1715"/>
      <c r="H386" s="1713">
        <f t="shared" si="5"/>
        <v>0</v>
      </c>
      <c r="I386" s="1684"/>
      <c r="J386" s="710" t="s">
        <v>979</v>
      </c>
      <c r="K386" s="643"/>
    </row>
    <row r="387" spans="1:11" s="399" customFormat="1" ht="12.75">
      <c r="A387" s="266">
        <v>5210</v>
      </c>
      <c r="B387" s="265" t="s">
        <v>878</v>
      </c>
      <c r="C387" s="259"/>
      <c r="D387" s="2138">
        <f>VLOOKUP(A387,'[1]Trial Balance'!$B$273:$M$390,12,$A$341:$A$453)</f>
        <v>0</v>
      </c>
      <c r="E387" s="1714"/>
      <c r="F387" s="1712"/>
      <c r="G387" s="1715"/>
      <c r="H387" s="1713">
        <f t="shared" si="5"/>
        <v>0</v>
      </c>
      <c r="I387" s="1684"/>
      <c r="J387" s="710" t="s">
        <v>979</v>
      </c>
      <c r="K387" s="643"/>
    </row>
    <row r="388" spans="1:11" s="399" customFormat="1" ht="12.75">
      <c r="A388" s="266">
        <v>5215</v>
      </c>
      <c r="B388" s="265" t="s">
        <v>879</v>
      </c>
      <c r="C388" s="259"/>
      <c r="D388" s="2138">
        <f>VLOOKUP(A388,'[1]Trial Balance'!$B$273:$M$390,12,$A$341:$A$453)</f>
        <v>0</v>
      </c>
      <c r="E388" s="1714"/>
      <c r="F388" s="1712"/>
      <c r="G388" s="1715"/>
      <c r="H388" s="1713">
        <f t="shared" si="5"/>
        <v>0</v>
      </c>
      <c r="I388" s="1684"/>
      <c r="J388" s="710" t="s">
        <v>979</v>
      </c>
      <c r="K388" s="643"/>
    </row>
    <row r="389" spans="1:11" s="399" customFormat="1" ht="12.75">
      <c r="A389" s="273">
        <v>5305</v>
      </c>
      <c r="B389" s="274" t="s">
        <v>880</v>
      </c>
      <c r="C389" s="259"/>
      <c r="D389" s="2138">
        <f>VLOOKUP(A389,'[1]Trial Balance'!$B$273:$M$390,12,$A$341:$A$453)</f>
        <v>0</v>
      </c>
      <c r="E389" s="1714"/>
      <c r="F389" s="1712"/>
      <c r="G389" s="1715"/>
      <c r="H389" s="1713">
        <f t="shared" si="5"/>
        <v>0</v>
      </c>
      <c r="I389" s="1684"/>
      <c r="J389" s="710" t="s">
        <v>625</v>
      </c>
      <c r="K389" s="643"/>
    </row>
    <row r="390" spans="1:11" s="399" customFormat="1" ht="12.75">
      <c r="A390" s="273">
        <v>5310</v>
      </c>
      <c r="B390" s="274" t="s">
        <v>240</v>
      </c>
      <c r="C390" s="259"/>
      <c r="D390" s="2138">
        <f>VLOOKUP(A390,'[1]Trial Balance'!$B$273:$M$390,12,$A$341:$A$453)</f>
        <v>145000</v>
      </c>
      <c r="E390" s="1714"/>
      <c r="F390" s="1712">
        <v>157794</v>
      </c>
      <c r="G390" s="1715"/>
      <c r="H390" s="1713">
        <f t="shared" si="5"/>
        <v>302794</v>
      </c>
      <c r="I390" s="1684"/>
      <c r="J390" s="710" t="s">
        <v>625</v>
      </c>
      <c r="K390" s="643"/>
    </row>
    <row r="391" spans="1:11" s="399" customFormat="1" ht="12.75">
      <c r="A391" s="273">
        <v>5315</v>
      </c>
      <c r="B391" s="274" t="s">
        <v>344</v>
      </c>
      <c r="C391" s="259"/>
      <c r="D391" s="2138">
        <f>VLOOKUP(A391,'[1]Trial Balance'!$B$273:$M$390,12,$A$341:$A$453)</f>
        <v>664000</v>
      </c>
      <c r="E391" s="1714"/>
      <c r="F391" s="1712">
        <v>-157794</v>
      </c>
      <c r="G391" s="1715"/>
      <c r="H391" s="1713">
        <f t="shared" si="5"/>
        <v>506206</v>
      </c>
      <c r="I391" s="1684"/>
      <c r="J391" s="710" t="s">
        <v>625</v>
      </c>
      <c r="K391" s="643"/>
    </row>
    <row r="392" spans="1:11" s="399" customFormat="1" ht="12.75">
      <c r="A392" s="273">
        <v>5320</v>
      </c>
      <c r="B392" s="274" t="s">
        <v>345</v>
      </c>
      <c r="C392" s="259"/>
      <c r="D392" s="2138">
        <f>VLOOKUP(A392,'[1]Trial Balance'!$B$273:$M$390,12,$A$341:$A$453)</f>
        <v>50000</v>
      </c>
      <c r="E392" s="1714"/>
      <c r="F392" s="1712"/>
      <c r="G392" s="1715"/>
      <c r="H392" s="1713">
        <f t="shared" si="5"/>
        <v>50000</v>
      </c>
      <c r="I392" s="1684"/>
      <c r="J392" s="710" t="s">
        <v>625</v>
      </c>
      <c r="K392" s="643"/>
    </row>
    <row r="393" spans="1:11" s="399" customFormat="1" ht="12.75">
      <c r="A393" s="273">
        <v>5325</v>
      </c>
      <c r="B393" s="274" t="s">
        <v>346</v>
      </c>
      <c r="C393" s="259"/>
      <c r="D393" s="2138">
        <f>VLOOKUP(A393,'[1]Trial Balance'!$B$273:$M$390,12,$A$341:$A$453)</f>
        <v>0</v>
      </c>
      <c r="E393" s="1714"/>
      <c r="F393" s="1712"/>
      <c r="G393" s="1715"/>
      <c r="H393" s="1713">
        <f t="shared" si="5"/>
        <v>0</v>
      </c>
      <c r="I393" s="1684"/>
      <c r="J393" s="710" t="s">
        <v>625</v>
      </c>
      <c r="K393" s="643"/>
    </row>
    <row r="394" spans="1:11" s="399" customFormat="1" ht="12.75">
      <c r="A394" s="273">
        <v>5330</v>
      </c>
      <c r="B394" s="274" t="s">
        <v>347</v>
      </c>
      <c r="C394" s="259"/>
      <c r="D394" s="2138">
        <f>VLOOKUP(A394,'[1]Trial Balance'!$B$273:$M$390,12,$A$341:$A$453)</f>
        <v>22000</v>
      </c>
      <c r="E394" s="1714"/>
      <c r="F394" s="1712"/>
      <c r="G394" s="1715"/>
      <c r="H394" s="1713">
        <f t="shared" si="5"/>
        <v>22000</v>
      </c>
      <c r="I394" s="1684"/>
      <c r="J394" s="710" t="s">
        <v>625</v>
      </c>
      <c r="K394" s="643"/>
    </row>
    <row r="395" spans="1:11" s="399" customFormat="1" ht="12.75">
      <c r="A395" s="273">
        <v>5335</v>
      </c>
      <c r="B395" s="274" t="s">
        <v>348</v>
      </c>
      <c r="C395" s="259"/>
      <c r="D395" s="2138">
        <f>VLOOKUP(A395,'[1]Trial Balance'!$B$273:$M$390,12,$A$341:$A$453)</f>
        <v>160000</v>
      </c>
      <c r="E395" s="1714"/>
      <c r="F395" s="1712"/>
      <c r="G395" s="1715"/>
      <c r="H395" s="1713">
        <f t="shared" si="5"/>
        <v>160000</v>
      </c>
      <c r="I395" s="1684"/>
      <c r="J395" s="710" t="s">
        <v>5</v>
      </c>
      <c r="K395" s="643"/>
    </row>
    <row r="396" spans="1:11" s="399" customFormat="1" ht="12.75">
      <c r="A396" s="273">
        <v>5340</v>
      </c>
      <c r="B396" s="274" t="s">
        <v>349</v>
      </c>
      <c r="C396" s="259"/>
      <c r="D396" s="2138">
        <f>VLOOKUP(A396,'[1]Trial Balance'!$B$273:$M$390,12,$A$341:$A$453)</f>
        <v>0</v>
      </c>
      <c r="E396" s="1714"/>
      <c r="F396" s="1712"/>
      <c r="G396" s="1715"/>
      <c r="H396" s="1713">
        <f t="shared" si="5"/>
        <v>0</v>
      </c>
      <c r="I396" s="1684"/>
      <c r="J396" s="710" t="s">
        <v>625</v>
      </c>
      <c r="K396" s="643"/>
    </row>
    <row r="397" spans="1:11" s="399" customFormat="1" ht="12.75">
      <c r="A397" s="260">
        <v>5405</v>
      </c>
      <c r="B397" s="261" t="s">
        <v>880</v>
      </c>
      <c r="C397" s="259"/>
      <c r="D397" s="2138">
        <f>VLOOKUP(A397,'[1]Trial Balance'!$B$273:$M$390,12,$A$341:$A$453)</f>
        <v>0</v>
      </c>
      <c r="E397" s="1714"/>
      <c r="F397" s="1712"/>
      <c r="G397" s="1715"/>
      <c r="H397" s="1713">
        <f t="shared" si="5"/>
        <v>0</v>
      </c>
      <c r="I397" s="1684"/>
      <c r="J397" s="710" t="s">
        <v>622</v>
      </c>
      <c r="K397" s="643"/>
    </row>
    <row r="398" spans="1:11" s="399" customFormat="1" ht="12.75">
      <c r="A398" s="260">
        <v>5410</v>
      </c>
      <c r="B398" s="261" t="s">
        <v>350</v>
      </c>
      <c r="C398" s="259"/>
      <c r="D398" s="2138">
        <f>VLOOKUP(A398,'[1]Trial Balance'!$B$273:$M$390,12,$A$341:$A$453)</f>
        <v>21000</v>
      </c>
      <c r="E398" s="1714"/>
      <c r="F398" s="1712"/>
      <c r="G398" s="1715"/>
      <c r="H398" s="1713">
        <f t="shared" si="5"/>
        <v>21000</v>
      </c>
      <c r="I398" s="1684"/>
      <c r="J398" s="710" t="s">
        <v>622</v>
      </c>
      <c r="K398" s="643"/>
    </row>
    <row r="399" spans="1:11" s="399" customFormat="1" ht="12.75">
      <c r="A399" s="260">
        <v>5415</v>
      </c>
      <c r="B399" s="261" t="s">
        <v>1502</v>
      </c>
      <c r="C399" s="259"/>
      <c r="D399" s="2138">
        <f>VLOOKUP(A399,'[1]Trial Balance'!$B$273:$M$390,12,$A$341:$A$453)</f>
        <v>0</v>
      </c>
      <c r="E399" s="1714"/>
      <c r="F399" s="1712"/>
      <c r="G399" s="1715"/>
      <c r="H399" s="1713">
        <f t="shared" si="5"/>
        <v>0</v>
      </c>
      <c r="I399" s="1684"/>
      <c r="J399" s="710" t="s">
        <v>1511</v>
      </c>
      <c r="K399" s="643"/>
    </row>
    <row r="400" spans="1:11" s="399" customFormat="1" ht="12.75">
      <c r="A400" s="260">
        <v>5420</v>
      </c>
      <c r="B400" s="261" t="s">
        <v>1503</v>
      </c>
      <c r="C400" s="259"/>
      <c r="D400" s="2138">
        <f>VLOOKUP(A400,'[1]Trial Balance'!$B$273:$M$390,12,$A$341:$A$453)</f>
        <v>0</v>
      </c>
      <c r="E400" s="1714"/>
      <c r="F400" s="1712"/>
      <c r="G400" s="1715"/>
      <c r="H400" s="1713">
        <f t="shared" si="5"/>
        <v>0</v>
      </c>
      <c r="I400" s="1684"/>
      <c r="J400" s="710" t="s">
        <v>622</v>
      </c>
      <c r="K400" s="643"/>
    </row>
    <row r="401" spans="1:11" s="399" customFormat="1" ht="25.5">
      <c r="A401" s="260">
        <v>5425</v>
      </c>
      <c r="B401" s="261" t="s">
        <v>1504</v>
      </c>
      <c r="C401" s="259"/>
      <c r="D401" s="2138">
        <f>VLOOKUP(A401,'[1]Trial Balance'!$B$273:$M$390,12,$A$341:$A$453)</f>
        <v>0</v>
      </c>
      <c r="E401" s="1714"/>
      <c r="F401" s="1712"/>
      <c r="G401" s="1715"/>
      <c r="H401" s="1713">
        <f t="shared" si="5"/>
        <v>0</v>
      </c>
      <c r="I401" s="1684"/>
      <c r="J401" s="710" t="s">
        <v>622</v>
      </c>
      <c r="K401" s="643"/>
    </row>
    <row r="402" spans="1:11" s="399" customFormat="1" ht="12.75">
      <c r="A402" s="260">
        <v>5505</v>
      </c>
      <c r="B402" s="261" t="s">
        <v>880</v>
      </c>
      <c r="C402" s="259"/>
      <c r="D402" s="2138">
        <f>VLOOKUP(A402,'[1]Trial Balance'!$B$273:$M$390,12,$A$341:$A$453)</f>
        <v>0</v>
      </c>
      <c r="E402" s="1714"/>
      <c r="F402" s="1712"/>
      <c r="G402" s="1715"/>
      <c r="H402" s="1713">
        <f t="shared" si="5"/>
        <v>0</v>
      </c>
      <c r="I402" s="1684"/>
      <c r="J402" s="710" t="s">
        <v>1514</v>
      </c>
      <c r="K402" s="643"/>
    </row>
    <row r="403" spans="1:11" s="399" customFormat="1" ht="12.75">
      <c r="A403" s="260">
        <v>5510</v>
      </c>
      <c r="B403" s="261" t="s">
        <v>933</v>
      </c>
      <c r="C403" s="259"/>
      <c r="D403" s="2138">
        <f>VLOOKUP(A403,'[1]Trial Balance'!$B$273:$M$390,12,$A$341:$A$453)</f>
        <v>0</v>
      </c>
      <c r="E403" s="1714"/>
      <c r="F403" s="1712"/>
      <c r="G403" s="1715"/>
      <c r="H403" s="1713">
        <f t="shared" si="5"/>
        <v>0</v>
      </c>
      <c r="I403" s="1684"/>
      <c r="J403" s="710" t="s">
        <v>1514</v>
      </c>
      <c r="K403" s="643"/>
    </row>
    <row r="404" spans="1:11" s="399" customFormat="1" ht="12.75">
      <c r="A404" s="260">
        <v>5515</v>
      </c>
      <c r="B404" s="261" t="s">
        <v>934</v>
      </c>
      <c r="C404" s="259"/>
      <c r="D404" s="2138">
        <f>VLOOKUP(A404,'[1]Trial Balance'!$B$273:$M$390,12,$A$341:$A$453)</f>
        <v>0</v>
      </c>
      <c r="E404" s="1714"/>
      <c r="F404" s="1712"/>
      <c r="G404" s="1715"/>
      <c r="H404" s="1713">
        <f t="shared" si="5"/>
        <v>0</v>
      </c>
      <c r="I404" s="1684"/>
      <c r="J404" s="710" t="s">
        <v>1469</v>
      </c>
      <c r="K404" s="643"/>
    </row>
    <row r="405" spans="1:11" s="399" customFormat="1" ht="12.75">
      <c r="A405" s="260">
        <v>5520</v>
      </c>
      <c r="B405" s="261" t="s">
        <v>935</v>
      </c>
      <c r="C405" s="259"/>
      <c r="D405" s="2138">
        <f>VLOOKUP(A405,'[1]Trial Balance'!$B$273:$M$390,12,$A$341:$A$453)</f>
        <v>0</v>
      </c>
      <c r="E405" s="1714"/>
      <c r="F405" s="1712"/>
      <c r="G405" s="1715"/>
      <c r="H405" s="1713">
        <f t="shared" si="5"/>
        <v>0</v>
      </c>
      <c r="I405" s="1684"/>
      <c r="J405" s="710" t="s">
        <v>1514</v>
      </c>
      <c r="K405" s="643"/>
    </row>
    <row r="406" spans="1:11" s="399" customFormat="1" ht="12.75">
      <c r="A406" s="260">
        <v>5605</v>
      </c>
      <c r="B406" s="261" t="s">
        <v>936</v>
      </c>
      <c r="C406" s="259"/>
      <c r="D406" s="2138">
        <f>VLOOKUP(A406,'[1]Trial Balance'!$B$273:$M$390,12,$A$341:$A$453)</f>
        <v>319000</v>
      </c>
      <c r="E406" s="1714"/>
      <c r="F406" s="1712"/>
      <c r="G406" s="1715"/>
      <c r="H406" s="1713">
        <f t="shared" si="5"/>
        <v>319000</v>
      </c>
      <c r="I406" s="1684"/>
      <c r="J406" s="710" t="s">
        <v>623</v>
      </c>
      <c r="K406" s="643"/>
    </row>
    <row r="407" spans="1:11" s="399" customFormat="1" ht="12.75">
      <c r="A407" s="260">
        <v>5610</v>
      </c>
      <c r="B407" s="261" t="s">
        <v>937</v>
      </c>
      <c r="C407" s="259"/>
      <c r="D407" s="2138">
        <f>VLOOKUP(A407,'[1]Trial Balance'!$B$273:$M$390,12,$A$341:$A$453)</f>
        <v>403000</v>
      </c>
      <c r="E407" s="1714"/>
      <c r="F407" s="1712"/>
      <c r="G407" s="1715"/>
      <c r="H407" s="1713">
        <f t="shared" si="5"/>
        <v>403000</v>
      </c>
      <c r="I407" s="1684"/>
      <c r="J407" s="710" t="s">
        <v>623</v>
      </c>
      <c r="K407" s="643"/>
    </row>
    <row r="408" spans="1:11" s="399" customFormat="1" ht="12.75">
      <c r="A408" s="260">
        <v>5615</v>
      </c>
      <c r="B408" s="261" t="s">
        <v>938</v>
      </c>
      <c r="C408" s="259"/>
      <c r="D408" s="2138">
        <f>VLOOKUP(A408,'[1]Trial Balance'!$B$273:$M$390,12,$A$341:$A$453)</f>
        <v>185000</v>
      </c>
      <c r="E408" s="1714"/>
      <c r="F408" s="1712"/>
      <c r="G408" s="1715"/>
      <c r="H408" s="1713">
        <f t="shared" si="5"/>
        <v>185000</v>
      </c>
      <c r="I408" s="1684"/>
      <c r="J408" s="710" t="s">
        <v>623</v>
      </c>
      <c r="K408" s="643"/>
    </row>
    <row r="409" spans="1:11" s="399" customFormat="1" ht="12.75">
      <c r="A409" s="260">
        <v>5620</v>
      </c>
      <c r="B409" s="261" t="s">
        <v>952</v>
      </c>
      <c r="C409" s="259"/>
      <c r="D409" s="2138">
        <f>VLOOKUP(A409,'[1]Trial Balance'!$B$273:$M$390,12,$A$341:$A$453)</f>
        <v>210000</v>
      </c>
      <c r="E409" s="1714"/>
      <c r="F409" s="1712"/>
      <c r="G409" s="1715"/>
      <c r="H409" s="1713">
        <f t="shared" ref="H409:H453" si="6">+D409+E409+F409-G409</f>
        <v>210000</v>
      </c>
      <c r="I409" s="1684"/>
      <c r="J409" s="710" t="s">
        <v>623</v>
      </c>
      <c r="K409" s="643"/>
    </row>
    <row r="410" spans="1:11" s="399" customFormat="1" ht="12.75">
      <c r="A410" s="260">
        <v>5625</v>
      </c>
      <c r="B410" s="261" t="s">
        <v>343</v>
      </c>
      <c r="C410" s="259"/>
      <c r="D410" s="2138">
        <f>VLOOKUP(A410,'[1]Trial Balance'!$B$273:$M$390,12,$A$341:$A$453)</f>
        <v>-330000</v>
      </c>
      <c r="E410" s="1714"/>
      <c r="F410" s="1712"/>
      <c r="G410" s="1715"/>
      <c r="H410" s="1713">
        <f t="shared" si="6"/>
        <v>-330000</v>
      </c>
      <c r="I410" s="1684"/>
      <c r="J410" s="710" t="s">
        <v>623</v>
      </c>
      <c r="K410" s="643"/>
    </row>
    <row r="411" spans="1:11" s="399" customFormat="1" ht="12.75">
      <c r="A411" s="260">
        <v>5630</v>
      </c>
      <c r="B411" s="261" t="s">
        <v>953</v>
      </c>
      <c r="C411" s="259"/>
      <c r="D411" s="2138">
        <f>VLOOKUP(A411,'[1]Trial Balance'!$B$273:$M$390,12,$A$341:$A$453)</f>
        <v>125000</v>
      </c>
      <c r="E411" s="1714"/>
      <c r="F411" s="1712"/>
      <c r="G411" s="1715"/>
      <c r="H411" s="1713">
        <f t="shared" si="6"/>
        <v>125000</v>
      </c>
      <c r="I411" s="1684"/>
      <c r="J411" s="710" t="s">
        <v>623</v>
      </c>
      <c r="K411" s="643"/>
    </row>
    <row r="412" spans="1:11" s="399" customFormat="1" ht="12.75">
      <c r="A412" s="262">
        <v>5635</v>
      </c>
      <c r="B412" s="263" t="s">
        <v>954</v>
      </c>
      <c r="C412" s="259"/>
      <c r="D412" s="2138">
        <f>VLOOKUP(A412,'[1]Trial Balance'!$B$273:$M$390,12,$A$341:$A$453)</f>
        <v>24000</v>
      </c>
      <c r="E412" s="1714"/>
      <c r="F412" s="1712"/>
      <c r="G412" s="1715"/>
      <c r="H412" s="1713">
        <f t="shared" si="6"/>
        <v>24000</v>
      </c>
      <c r="I412" s="1684"/>
      <c r="J412" s="710" t="s">
        <v>1</v>
      </c>
      <c r="K412" s="643"/>
    </row>
    <row r="413" spans="1:11" s="399" customFormat="1" ht="12.75">
      <c r="A413" s="260">
        <v>5640</v>
      </c>
      <c r="B413" s="261" t="s">
        <v>955</v>
      </c>
      <c r="C413" s="259"/>
      <c r="D413" s="2138">
        <f>VLOOKUP(A413,'[1]Trial Balance'!$B$273:$M$390,12,$A$341:$A$453)</f>
        <v>28000</v>
      </c>
      <c r="E413" s="1714"/>
      <c r="F413" s="1712"/>
      <c r="G413" s="1715"/>
      <c r="H413" s="1713">
        <f t="shared" si="6"/>
        <v>28000</v>
      </c>
      <c r="I413" s="1684"/>
      <c r="J413" s="710" t="s">
        <v>623</v>
      </c>
      <c r="K413" s="643"/>
    </row>
    <row r="414" spans="1:11" s="399" customFormat="1" ht="12.75">
      <c r="A414" s="260">
        <v>5645</v>
      </c>
      <c r="B414" s="261" t="s">
        <v>956</v>
      </c>
      <c r="C414" s="259"/>
      <c r="D414" s="2138">
        <f>VLOOKUP(A414,'[1]Trial Balance'!$B$273:$M$390,12,$A$341:$A$453)</f>
        <v>0</v>
      </c>
      <c r="E414" s="1714"/>
      <c r="F414" s="1712"/>
      <c r="G414" s="1715"/>
      <c r="H414" s="1713">
        <f t="shared" si="6"/>
        <v>0</v>
      </c>
      <c r="I414" s="1684"/>
      <c r="J414" s="710" t="s">
        <v>623</v>
      </c>
      <c r="K414" s="643"/>
    </row>
    <row r="415" spans="1:11" s="399" customFormat="1" ht="12.75">
      <c r="A415" s="260">
        <v>5650</v>
      </c>
      <c r="B415" s="261" t="s">
        <v>957</v>
      </c>
      <c r="C415" s="259"/>
      <c r="D415" s="2138">
        <f>VLOOKUP(A415,'[1]Trial Balance'!$B$273:$M$390,12,$A$341:$A$453)</f>
        <v>0</v>
      </c>
      <c r="E415" s="1714"/>
      <c r="F415" s="1712"/>
      <c r="G415" s="1715"/>
      <c r="H415" s="1713">
        <f t="shared" si="6"/>
        <v>0</v>
      </c>
      <c r="I415" s="1684"/>
      <c r="J415" s="710" t="s">
        <v>623</v>
      </c>
      <c r="K415" s="643"/>
    </row>
    <row r="416" spans="1:11" s="399" customFormat="1" ht="12.75">
      <c r="A416" s="260">
        <v>5655</v>
      </c>
      <c r="B416" s="261" t="s">
        <v>958</v>
      </c>
      <c r="C416" s="259"/>
      <c r="D416" s="2138">
        <f>VLOOKUP(A416,'[1]Trial Balance'!$B$273:$M$390,12,$A$341:$A$453)</f>
        <v>87000</v>
      </c>
      <c r="E416" s="1714"/>
      <c r="F416" s="1712"/>
      <c r="G416" s="1715"/>
      <c r="H416" s="1713">
        <f t="shared" si="6"/>
        <v>87000</v>
      </c>
      <c r="I416" s="1684"/>
      <c r="J416" s="710" t="s">
        <v>623</v>
      </c>
      <c r="K416" s="643"/>
    </row>
    <row r="417" spans="1:11" s="399" customFormat="1" ht="12.75">
      <c r="A417" s="260">
        <v>5660</v>
      </c>
      <c r="B417" s="261" t="s">
        <v>959</v>
      </c>
      <c r="C417" s="259"/>
      <c r="D417" s="2138">
        <f>VLOOKUP(A417,'[1]Trial Balance'!$B$273:$M$390,12,$A$341:$A$453)</f>
        <v>30000</v>
      </c>
      <c r="E417" s="1714"/>
      <c r="F417" s="1712"/>
      <c r="G417" s="1715"/>
      <c r="H417" s="1713">
        <f t="shared" si="6"/>
        <v>30000</v>
      </c>
      <c r="I417" s="1684"/>
      <c r="J417" s="710" t="s">
        <v>1469</v>
      </c>
      <c r="K417" s="643"/>
    </row>
    <row r="418" spans="1:11" s="399" customFormat="1" ht="12.75">
      <c r="A418" s="260">
        <v>5665</v>
      </c>
      <c r="B418" s="261" t="s">
        <v>960</v>
      </c>
      <c r="C418" s="259"/>
      <c r="D418" s="2138">
        <f>VLOOKUP(A418,'[1]Trial Balance'!$B$273:$M$390,12,$A$341:$A$453)</f>
        <v>96000</v>
      </c>
      <c r="E418" s="1720">
        <f>-F16</f>
        <v>0</v>
      </c>
      <c r="F418" s="1712"/>
      <c r="G418" s="1715">
        <v>0</v>
      </c>
      <c r="H418" s="1713">
        <f t="shared" si="6"/>
        <v>96000</v>
      </c>
      <c r="I418" s="1684"/>
      <c r="J418" s="710" t="s">
        <v>623</v>
      </c>
      <c r="K418" s="643"/>
    </row>
    <row r="419" spans="1:11" s="399" customFormat="1" ht="12.75">
      <c r="A419" s="260">
        <v>5670</v>
      </c>
      <c r="B419" s="261" t="s">
        <v>961</v>
      </c>
      <c r="C419" s="259"/>
      <c r="D419" s="2138">
        <f>VLOOKUP(A419,'[1]Trial Balance'!$B$273:$M$390,12,$A$341:$A$453)</f>
        <v>0</v>
      </c>
      <c r="E419" s="1714"/>
      <c r="F419" s="1712"/>
      <c r="G419" s="1715"/>
      <c r="H419" s="1713">
        <f t="shared" si="6"/>
        <v>0</v>
      </c>
      <c r="I419" s="1684"/>
      <c r="J419" s="710" t="s">
        <v>623</v>
      </c>
      <c r="K419" s="643"/>
    </row>
    <row r="420" spans="1:11" s="399" customFormat="1" ht="12.75">
      <c r="A420" s="260">
        <v>5675</v>
      </c>
      <c r="B420" s="261" t="s">
        <v>962</v>
      </c>
      <c r="C420" s="259"/>
      <c r="D420" s="2138">
        <f>VLOOKUP(A420,'[1]Trial Balance'!$B$273:$M$390,12,$A$341:$A$453)</f>
        <v>245000</v>
      </c>
      <c r="E420" s="1714"/>
      <c r="F420" s="1712"/>
      <c r="G420" s="1715"/>
      <c r="H420" s="1713">
        <f t="shared" si="6"/>
        <v>245000</v>
      </c>
      <c r="I420" s="1684"/>
      <c r="J420" s="710" t="s">
        <v>623</v>
      </c>
      <c r="K420" s="643"/>
    </row>
    <row r="421" spans="1:11" s="399" customFormat="1" ht="12.75">
      <c r="A421" s="260">
        <v>5680</v>
      </c>
      <c r="B421" s="261" t="s">
        <v>716</v>
      </c>
      <c r="C421" s="259"/>
      <c r="D421" s="2138">
        <f>VLOOKUP(A421,'[1]Trial Balance'!$B$273:$M$390,12,$A$341:$A$453)</f>
        <v>0</v>
      </c>
      <c r="E421" s="1714"/>
      <c r="F421" s="1712"/>
      <c r="G421" s="1715"/>
      <c r="H421" s="1713">
        <f t="shared" si="6"/>
        <v>0</v>
      </c>
      <c r="I421" s="1684"/>
      <c r="J421" s="710" t="s">
        <v>623</v>
      </c>
      <c r="K421" s="643"/>
    </row>
    <row r="422" spans="1:11" s="399" customFormat="1" ht="12.75">
      <c r="A422" s="275">
        <v>5685</v>
      </c>
      <c r="B422" s="276" t="s">
        <v>717</v>
      </c>
      <c r="C422" s="259"/>
      <c r="D422" s="2138">
        <f>VLOOKUP(A422,'[1]Trial Balance'!$B$273:$M$390,12,$A$341:$A$453)</f>
        <v>0</v>
      </c>
      <c r="E422" s="1714"/>
      <c r="F422" s="1712"/>
      <c r="G422" s="1715"/>
      <c r="H422" s="1713">
        <f t="shared" si="6"/>
        <v>0</v>
      </c>
      <c r="I422" s="1684"/>
      <c r="J422" s="710" t="s">
        <v>1513</v>
      </c>
      <c r="K422" s="643"/>
    </row>
    <row r="423" spans="1:11" s="399" customFormat="1" ht="25.5">
      <c r="A423" s="266">
        <v>5705</v>
      </c>
      <c r="B423" s="265" t="s">
        <v>1435</v>
      </c>
      <c r="C423" s="259"/>
      <c r="D423" s="2164">
        <f>'[1]Distribution Expenditures'!$M$194</f>
        <v>1407700</v>
      </c>
      <c r="E423" s="1714"/>
      <c r="F423" s="1712"/>
      <c r="G423" s="1715"/>
      <c r="H423" s="1713">
        <f t="shared" si="6"/>
        <v>1407700</v>
      </c>
      <c r="I423" s="1684"/>
      <c r="J423" s="710" t="s">
        <v>775</v>
      </c>
      <c r="K423" s="643"/>
    </row>
    <row r="424" spans="1:11" s="399" customFormat="1" ht="12.75">
      <c r="A424" s="266">
        <v>5710</v>
      </c>
      <c r="B424" s="265" t="s">
        <v>718</v>
      </c>
      <c r="C424" s="259"/>
      <c r="D424" s="2138">
        <f>VLOOKUP(A424,'[1]Trial Balance'!$B$273:$M$390,12,$A$341:$A$453)</f>
        <v>0</v>
      </c>
      <c r="E424" s="1714"/>
      <c r="F424" s="1712"/>
      <c r="G424" s="1715"/>
      <c r="H424" s="1713">
        <f t="shared" si="6"/>
        <v>0</v>
      </c>
      <c r="I424" s="1684"/>
      <c r="J424" s="710" t="s">
        <v>775</v>
      </c>
      <c r="K424" s="643"/>
    </row>
    <row r="425" spans="1:11" s="399" customFormat="1" ht="12.75">
      <c r="A425" s="260">
        <v>5715</v>
      </c>
      <c r="B425" s="261" t="s">
        <v>719</v>
      </c>
      <c r="C425" s="259"/>
      <c r="D425" s="2138">
        <f>VLOOKUP(A425,'[1]Trial Balance'!$B$273:$M$390,12,$A$341:$A$453)</f>
        <v>0</v>
      </c>
      <c r="E425" s="1714"/>
      <c r="F425" s="1712"/>
      <c r="G425" s="1715"/>
      <c r="H425" s="1713">
        <f t="shared" si="6"/>
        <v>0</v>
      </c>
      <c r="I425" s="1684"/>
      <c r="J425" s="710" t="s">
        <v>775</v>
      </c>
      <c r="K425" s="643"/>
    </row>
    <row r="426" spans="1:11" s="399" customFormat="1" ht="25.5">
      <c r="A426" s="255">
        <v>5720</v>
      </c>
      <c r="B426" s="256" t="s">
        <v>720</v>
      </c>
      <c r="C426" s="259"/>
      <c r="D426" s="2138">
        <f>VLOOKUP(A426,'[1]Trial Balance'!$B$273:$M$390,12,$A$341:$A$453)</f>
        <v>0</v>
      </c>
      <c r="E426" s="1714"/>
      <c r="F426" s="1712"/>
      <c r="G426" s="1715"/>
      <c r="H426" s="1713">
        <f t="shared" si="6"/>
        <v>0</v>
      </c>
      <c r="I426" s="1684"/>
      <c r="J426" s="710" t="s">
        <v>1344</v>
      </c>
      <c r="K426" s="643"/>
    </row>
    <row r="427" spans="1:11" s="399" customFormat="1" ht="12.75">
      <c r="A427" s="255">
        <v>5725</v>
      </c>
      <c r="B427" s="256" t="s">
        <v>721</v>
      </c>
      <c r="C427" s="259"/>
      <c r="D427" s="2138">
        <f>VLOOKUP(A427,'[1]Trial Balance'!$B$273:$M$390,12,$A$341:$A$453)</f>
        <v>0</v>
      </c>
      <c r="E427" s="1714"/>
      <c r="F427" s="1712"/>
      <c r="G427" s="1715"/>
      <c r="H427" s="1713">
        <f t="shared" si="6"/>
        <v>0</v>
      </c>
      <c r="I427" s="1684"/>
      <c r="J427" s="710" t="s">
        <v>1344</v>
      </c>
      <c r="K427" s="643"/>
    </row>
    <row r="428" spans="1:11" s="399" customFormat="1" ht="25.5">
      <c r="A428" s="260">
        <v>5730</v>
      </c>
      <c r="B428" s="261" t="s">
        <v>1501</v>
      </c>
      <c r="C428" s="259"/>
      <c r="D428" s="2138">
        <f>VLOOKUP(A428,'[1]Trial Balance'!$B$273:$M$390,12,$A$341:$A$453)</f>
        <v>0</v>
      </c>
      <c r="E428" s="1714"/>
      <c r="F428" s="1712"/>
      <c r="G428" s="1715"/>
      <c r="H428" s="1713">
        <f t="shared" si="6"/>
        <v>0</v>
      </c>
      <c r="I428" s="1684"/>
      <c r="J428" s="710" t="s">
        <v>775</v>
      </c>
      <c r="K428" s="643"/>
    </row>
    <row r="429" spans="1:11" s="399" customFormat="1" ht="12.75">
      <c r="A429" s="260">
        <v>5735</v>
      </c>
      <c r="B429" s="261" t="s">
        <v>1505</v>
      </c>
      <c r="C429" s="259"/>
      <c r="D429" s="2138">
        <f>VLOOKUP(A429,'[1]Trial Balance'!$B$273:$M$390,12,$A$341:$A$453)</f>
        <v>0</v>
      </c>
      <c r="E429" s="1714"/>
      <c r="F429" s="1712"/>
      <c r="G429" s="1715"/>
      <c r="H429" s="1713">
        <f t="shared" si="6"/>
        <v>0</v>
      </c>
      <c r="I429" s="1684"/>
      <c r="J429" s="710" t="s">
        <v>775</v>
      </c>
      <c r="K429" s="643"/>
    </row>
    <row r="430" spans="1:11" s="399" customFormat="1" ht="12.75">
      <c r="A430" s="260">
        <v>5740</v>
      </c>
      <c r="B430" s="261" t="s">
        <v>1506</v>
      </c>
      <c r="C430" s="259"/>
      <c r="D430" s="2138">
        <f>VLOOKUP(A430,'[1]Trial Balance'!$B$273:$M$390,12,$A$341:$A$453)</f>
        <v>0</v>
      </c>
      <c r="E430" s="1714"/>
      <c r="F430" s="1712"/>
      <c r="G430" s="1715"/>
      <c r="H430" s="1713">
        <f t="shared" si="6"/>
        <v>0</v>
      </c>
      <c r="I430" s="1684"/>
      <c r="J430" s="710" t="s">
        <v>775</v>
      </c>
      <c r="K430" s="643"/>
    </row>
    <row r="431" spans="1:11" s="399" customFormat="1" ht="12.75">
      <c r="A431" s="260">
        <v>6005</v>
      </c>
      <c r="B431" s="261" t="s">
        <v>1507</v>
      </c>
      <c r="C431" s="259"/>
      <c r="D431" s="2138">
        <f>VLOOKUP(A431,'[1]Trial Balance'!$B$273:$M$390,12,$A$341:$A$453)</f>
        <v>610000</v>
      </c>
      <c r="E431" s="1721">
        <f>-D431</f>
        <v>-610000</v>
      </c>
      <c r="F431" s="1722"/>
      <c r="G431" s="1723">
        <f>'I9 Direct Allocation'!D148</f>
        <v>0</v>
      </c>
      <c r="H431" s="1724">
        <f>F13-G431</f>
        <v>739300</v>
      </c>
      <c r="I431" s="1684"/>
      <c r="J431" s="710" t="s">
        <v>774</v>
      </c>
      <c r="K431" s="643"/>
    </row>
    <row r="432" spans="1:11" s="399" customFormat="1" ht="12.75">
      <c r="A432" s="260">
        <v>6010</v>
      </c>
      <c r="B432" s="261" t="s">
        <v>608</v>
      </c>
      <c r="C432" s="259"/>
      <c r="D432" s="2138">
        <f>VLOOKUP(A432,'[1]Trial Balance'!$B$273:$M$390,12,$A$341:$A$453)</f>
        <v>0</v>
      </c>
      <c r="E432" s="1725"/>
      <c r="F432" s="1712"/>
      <c r="G432" s="1726"/>
      <c r="H432" s="1713">
        <f t="shared" si="6"/>
        <v>0</v>
      </c>
      <c r="I432" s="1684"/>
      <c r="J432" s="710" t="s">
        <v>774</v>
      </c>
      <c r="K432" s="643"/>
    </row>
    <row r="433" spans="1:11" s="399" customFormat="1" ht="12.75">
      <c r="A433" s="260">
        <v>6015</v>
      </c>
      <c r="B433" s="261" t="s">
        <v>922</v>
      </c>
      <c r="C433" s="259"/>
      <c r="D433" s="2138">
        <f>VLOOKUP(A433,'[1]Trial Balance'!$B$273:$M$390,12,$A$341:$A$453)</f>
        <v>0</v>
      </c>
      <c r="E433" s="1714"/>
      <c r="F433" s="1712"/>
      <c r="G433" s="1715"/>
      <c r="H433" s="1713">
        <f t="shared" si="6"/>
        <v>0</v>
      </c>
      <c r="I433" s="1684"/>
      <c r="J433" s="710" t="s">
        <v>774</v>
      </c>
      <c r="K433" s="643"/>
    </row>
    <row r="434" spans="1:11" s="399" customFormat="1" ht="12.75">
      <c r="A434" s="260">
        <v>6020</v>
      </c>
      <c r="B434" s="261" t="s">
        <v>609</v>
      </c>
      <c r="C434" s="259"/>
      <c r="D434" s="2138">
        <f>VLOOKUP(A434,'[1]Trial Balance'!$B$273:$M$390,12,$A$341:$A$453)</f>
        <v>0</v>
      </c>
      <c r="E434" s="1714"/>
      <c r="F434" s="1712"/>
      <c r="G434" s="1715"/>
      <c r="H434" s="1713">
        <f t="shared" si="6"/>
        <v>0</v>
      </c>
      <c r="I434" s="1684"/>
      <c r="J434" s="710" t="s">
        <v>774</v>
      </c>
      <c r="K434" s="643"/>
    </row>
    <row r="435" spans="1:11" s="399" customFormat="1" ht="12.75">
      <c r="A435" s="260">
        <v>6025</v>
      </c>
      <c r="B435" s="261" t="s">
        <v>610</v>
      </c>
      <c r="C435" s="259"/>
      <c r="D435" s="2138">
        <f>VLOOKUP(A435,'[1]Trial Balance'!$B$273:$M$390,12,$A$341:$A$453)</f>
        <v>0</v>
      </c>
      <c r="E435" s="1714"/>
      <c r="F435" s="1712"/>
      <c r="G435" s="1715"/>
      <c r="H435" s="1713">
        <f t="shared" si="6"/>
        <v>0</v>
      </c>
      <c r="I435" s="1684"/>
      <c r="J435" s="710" t="s">
        <v>774</v>
      </c>
      <c r="K435" s="643"/>
    </row>
    <row r="436" spans="1:11" s="399" customFormat="1" ht="12.75">
      <c r="A436" s="260">
        <v>6030</v>
      </c>
      <c r="B436" s="261" t="s">
        <v>611</v>
      </c>
      <c r="C436" s="259"/>
      <c r="D436" s="2138">
        <f>VLOOKUP(A436,'[1]Trial Balance'!$B$273:$M$390,12,$A$341:$A$453)</f>
        <v>0</v>
      </c>
      <c r="E436" s="1714"/>
      <c r="F436" s="1712"/>
      <c r="G436" s="1715"/>
      <c r="H436" s="1713">
        <f t="shared" si="6"/>
        <v>0</v>
      </c>
      <c r="I436" s="1684"/>
      <c r="J436" s="710" t="s">
        <v>774</v>
      </c>
      <c r="K436" s="643"/>
    </row>
    <row r="437" spans="1:11" s="399" customFormat="1" ht="15">
      <c r="A437" s="260">
        <v>6035</v>
      </c>
      <c r="B437" s="261" t="s">
        <v>600</v>
      </c>
      <c r="C437" s="259"/>
      <c r="D437" s="2138">
        <f>VLOOKUP(A437,'[1]Trial Balance'!$B$273:$M$390,12,$A$341:$A$453)</f>
        <v>0</v>
      </c>
      <c r="E437" s="1714"/>
      <c r="F437" s="1712"/>
      <c r="G437" s="2168">
        <v>25000</v>
      </c>
      <c r="H437" s="1713">
        <f t="shared" si="6"/>
        <v>-25000</v>
      </c>
      <c r="I437" s="1684"/>
      <c r="J437" s="710" t="s">
        <v>774</v>
      </c>
      <c r="K437" s="643"/>
    </row>
    <row r="438" spans="1:11" s="399" customFormat="1" ht="25.5">
      <c r="A438" s="260">
        <v>6040</v>
      </c>
      <c r="B438" s="261" t="s">
        <v>601</v>
      </c>
      <c r="C438" s="259"/>
      <c r="D438" s="2138">
        <f>VLOOKUP(A438,'[1]Trial Balance'!$B$273:$M$390,12,$A$341:$A$453)</f>
        <v>0</v>
      </c>
      <c r="E438" s="1714"/>
      <c r="F438" s="1712"/>
      <c r="G438" s="1715"/>
      <c r="H438" s="1713">
        <f t="shared" si="6"/>
        <v>0</v>
      </c>
      <c r="I438" s="1684"/>
      <c r="J438" s="710" t="s">
        <v>774</v>
      </c>
      <c r="K438" s="643"/>
    </row>
    <row r="439" spans="1:11" s="399" customFormat="1" ht="25.5">
      <c r="A439" s="260">
        <v>6042</v>
      </c>
      <c r="B439" s="261" t="s">
        <v>602</v>
      </c>
      <c r="C439" s="259"/>
      <c r="D439" s="2138">
        <f>VLOOKUP(A439,'[1]Trial Balance'!$B$273:$M$390,12,$A$341:$A$453)</f>
        <v>0</v>
      </c>
      <c r="E439" s="1714"/>
      <c r="F439" s="1712"/>
      <c r="G439" s="1715"/>
      <c r="H439" s="1713">
        <f t="shared" si="6"/>
        <v>0</v>
      </c>
      <c r="I439" s="1684"/>
      <c r="J439" s="710" t="s">
        <v>774</v>
      </c>
      <c r="K439" s="643"/>
    </row>
    <row r="440" spans="1:11" s="399" customFormat="1" ht="12.75">
      <c r="A440" s="260">
        <v>6045</v>
      </c>
      <c r="B440" s="261" t="s">
        <v>603</v>
      </c>
      <c r="C440" s="259"/>
      <c r="D440" s="2138">
        <f>VLOOKUP(A440,'[1]Trial Balance'!$B$273:$M$390,12,$A$341:$A$453)</f>
        <v>0</v>
      </c>
      <c r="E440" s="1714"/>
      <c r="F440" s="1712"/>
      <c r="G440" s="1715"/>
      <c r="H440" s="1713">
        <f t="shared" si="6"/>
        <v>0</v>
      </c>
      <c r="I440" s="1684"/>
      <c r="J440" s="710" t="s">
        <v>774</v>
      </c>
      <c r="K440" s="643"/>
    </row>
    <row r="441" spans="1:11" s="399" customFormat="1" ht="12.75">
      <c r="A441" s="255">
        <v>6105</v>
      </c>
      <c r="B441" s="256" t="s">
        <v>604</v>
      </c>
      <c r="C441" s="259"/>
      <c r="D441" s="2138">
        <f>VLOOKUP(A441,'[1]Trial Balance'!$B$273:$M$390,12,$A$341:$A$453)-'[1]Distribution Expenditures'!$M$197</f>
        <v>33000</v>
      </c>
      <c r="E441" s="1714"/>
      <c r="F441" s="1712"/>
      <c r="G441" s="1715"/>
      <c r="H441" s="1713">
        <f t="shared" si="6"/>
        <v>33000</v>
      </c>
      <c r="I441" s="1684"/>
      <c r="J441" s="710" t="s">
        <v>1514</v>
      </c>
      <c r="K441" s="643"/>
    </row>
    <row r="442" spans="1:11" s="399" customFormat="1" ht="12.75">
      <c r="A442" s="255">
        <v>6110</v>
      </c>
      <c r="B442" s="256" t="s">
        <v>605</v>
      </c>
      <c r="C442" s="259"/>
      <c r="D442" s="2138">
        <f>VLOOKUP(A442,'[1]Trial Balance'!$B$273:$M$390,12,$A$341:$A$453)</f>
        <v>0</v>
      </c>
      <c r="E442" s="1716">
        <f>-D442</f>
        <v>0</v>
      </c>
      <c r="F442" s="2131"/>
      <c r="G442" s="1717">
        <f>'I9 Direct Allocation'!D147</f>
        <v>0</v>
      </c>
      <c r="H442" s="1718">
        <f>F12-G442</f>
        <v>343400</v>
      </c>
      <c r="I442" s="1684"/>
      <c r="J442" s="710" t="s">
        <v>1345</v>
      </c>
      <c r="K442" s="643"/>
    </row>
    <row r="443" spans="1:11" s="399" customFormat="1" ht="12.75">
      <c r="A443" s="255">
        <v>6115</v>
      </c>
      <c r="B443" s="256" t="s">
        <v>606</v>
      </c>
      <c r="C443" s="259"/>
      <c r="D443" s="2138">
        <f>VLOOKUP(A443,'[1]Trial Balance'!$B$273:$M$390,12,$A$341:$A$453)</f>
        <v>0</v>
      </c>
      <c r="E443" s="1714"/>
      <c r="F443" s="1712"/>
      <c r="G443" s="1715"/>
      <c r="H443" s="1713">
        <f t="shared" si="6"/>
        <v>0</v>
      </c>
      <c r="I443" s="1684"/>
      <c r="J443" s="710" t="s">
        <v>1345</v>
      </c>
      <c r="K443" s="643"/>
    </row>
    <row r="444" spans="1:11" s="399" customFormat="1" ht="12.75">
      <c r="A444" s="255">
        <v>6205</v>
      </c>
      <c r="B444" s="256" t="s">
        <v>607</v>
      </c>
      <c r="C444" s="259"/>
      <c r="D444" s="2165">
        <v>6000</v>
      </c>
      <c r="E444" s="1714"/>
      <c r="F444" s="1712"/>
      <c r="G444" s="1715"/>
      <c r="H444" s="1713">
        <f t="shared" si="6"/>
        <v>6000</v>
      </c>
      <c r="I444" s="1684"/>
      <c r="J444" s="710" t="s">
        <v>1421</v>
      </c>
      <c r="K444" s="643"/>
    </row>
    <row r="445" spans="1:11" s="399" customFormat="1" ht="12.75">
      <c r="A445" s="260">
        <v>6210</v>
      </c>
      <c r="B445" s="261" t="s">
        <v>1447</v>
      </c>
      <c r="C445" s="259"/>
      <c r="D445" s="2138">
        <f>VLOOKUP(A445,'[1]Trial Balance'!$B$273:$M$390,12,$A$341:$A$453)</f>
        <v>0</v>
      </c>
      <c r="E445" s="1714"/>
      <c r="F445" s="1712"/>
      <c r="G445" s="1715"/>
      <c r="H445" s="1713">
        <f t="shared" si="6"/>
        <v>0</v>
      </c>
      <c r="I445" s="1684"/>
      <c r="J445" s="710" t="s">
        <v>1</v>
      </c>
      <c r="K445" s="643"/>
    </row>
    <row r="446" spans="1:11" s="399" customFormat="1" ht="12.75">
      <c r="A446" s="260">
        <v>6215</v>
      </c>
      <c r="B446" s="261" t="s">
        <v>1448</v>
      </c>
      <c r="C446" s="259"/>
      <c r="D446" s="2138">
        <f>VLOOKUP(A446,'[1]Trial Balance'!$B$273:$M$390,12,$A$341:$A$453)</f>
        <v>0</v>
      </c>
      <c r="E446" s="1714"/>
      <c r="F446" s="1712"/>
      <c r="G446" s="1715"/>
      <c r="H446" s="1713">
        <f t="shared" si="6"/>
        <v>0</v>
      </c>
      <c r="I446" s="1684"/>
      <c r="J446" s="710" t="s">
        <v>1514</v>
      </c>
      <c r="K446" s="643"/>
    </row>
    <row r="447" spans="1:11" s="399" customFormat="1" ht="12.75">
      <c r="A447" s="260">
        <v>6225</v>
      </c>
      <c r="B447" s="261" t="s">
        <v>1449</v>
      </c>
      <c r="C447" s="259"/>
      <c r="D447" s="2138">
        <f>VLOOKUP(A447,'[1]Trial Balance'!$B$273:$M$390,12,$A$341:$A$453)</f>
        <v>0</v>
      </c>
      <c r="E447" s="1714"/>
      <c r="F447" s="1712"/>
      <c r="G447" s="1715"/>
      <c r="H447" s="1713">
        <f t="shared" si="6"/>
        <v>0</v>
      </c>
      <c r="I447" s="1684"/>
      <c r="J447" s="710" t="s">
        <v>1514</v>
      </c>
      <c r="K447" s="643"/>
    </row>
    <row r="448" spans="1:11" s="399" customFormat="1" ht="12.75">
      <c r="A448" s="255">
        <v>6305</v>
      </c>
      <c r="B448" s="256" t="s">
        <v>1450</v>
      </c>
      <c r="C448" s="259"/>
      <c r="D448" s="2138">
        <f>VLOOKUP(A448,'[1]Trial Balance'!$B$273:$M$390,12,$A$341:$A$453)</f>
        <v>0</v>
      </c>
      <c r="E448" s="1714"/>
      <c r="F448" s="1712"/>
      <c r="G448" s="1715"/>
      <c r="H448" s="1713">
        <f t="shared" si="6"/>
        <v>0</v>
      </c>
      <c r="I448" s="1684"/>
      <c r="J448" s="710" t="s">
        <v>655</v>
      </c>
      <c r="K448" s="643"/>
    </row>
    <row r="449" spans="1:11" s="399" customFormat="1" ht="12.75">
      <c r="A449" s="255">
        <v>6310</v>
      </c>
      <c r="B449" s="256" t="s">
        <v>1451</v>
      </c>
      <c r="C449" s="259"/>
      <c r="D449" s="2138">
        <f>VLOOKUP(A449,'[1]Trial Balance'!$B$273:$M$390,12,$A$341:$A$453)</f>
        <v>0</v>
      </c>
      <c r="E449" s="1714"/>
      <c r="F449" s="1712"/>
      <c r="G449" s="1715"/>
      <c r="H449" s="1713">
        <f t="shared" si="6"/>
        <v>0</v>
      </c>
      <c r="I449" s="1684"/>
      <c r="J449" s="710" t="s">
        <v>655</v>
      </c>
      <c r="K449" s="643"/>
    </row>
    <row r="450" spans="1:11" s="399" customFormat="1" ht="12.75">
      <c r="A450" s="255">
        <v>6315</v>
      </c>
      <c r="B450" s="256" t="s">
        <v>1452</v>
      </c>
      <c r="C450" s="259"/>
      <c r="D450" s="2138">
        <f>VLOOKUP(A450,'[1]Trial Balance'!$B$273:$M$390,12,$A$341:$A$453)</f>
        <v>0</v>
      </c>
      <c r="E450" s="1714"/>
      <c r="F450" s="1712"/>
      <c r="G450" s="1715"/>
      <c r="H450" s="1713">
        <f t="shared" si="6"/>
        <v>0</v>
      </c>
      <c r="I450" s="1684"/>
      <c r="J450" s="710" t="s">
        <v>655</v>
      </c>
      <c r="K450" s="643"/>
    </row>
    <row r="451" spans="1:11" s="399" customFormat="1" ht="12.75">
      <c r="A451" s="255">
        <v>6405</v>
      </c>
      <c r="B451" s="256" t="s">
        <v>1461</v>
      </c>
      <c r="C451" s="259"/>
      <c r="D451" s="2138">
        <f>VLOOKUP(A451,'[1]Trial Balance'!$B$273:$M$390,12,$A$341:$A$453)</f>
        <v>0</v>
      </c>
      <c r="E451" s="1714"/>
      <c r="F451" s="1712"/>
      <c r="G451" s="1715"/>
      <c r="H451" s="1713">
        <f t="shared" si="6"/>
        <v>0</v>
      </c>
      <c r="I451" s="1684"/>
      <c r="J451" s="710" t="s">
        <v>655</v>
      </c>
      <c r="K451" s="643"/>
    </row>
    <row r="452" spans="1:11" s="399" customFormat="1" ht="12.75">
      <c r="A452" s="255">
        <v>6410</v>
      </c>
      <c r="B452" s="256" t="s">
        <v>1464</v>
      </c>
      <c r="C452" s="259"/>
      <c r="D452" s="2138">
        <f>VLOOKUP(A452,'[1]Trial Balance'!$B$273:$M$390,12,$A$341:$A$453)</f>
        <v>0</v>
      </c>
      <c r="E452" s="1714"/>
      <c r="F452" s="1712"/>
      <c r="G452" s="1715"/>
      <c r="H452" s="1713">
        <f t="shared" si="6"/>
        <v>0</v>
      </c>
      <c r="I452" s="1684"/>
      <c r="J452" s="710" t="s">
        <v>655</v>
      </c>
      <c r="K452" s="643"/>
    </row>
    <row r="453" spans="1:11" s="399" customFormat="1" ht="12.75">
      <c r="A453" s="255">
        <v>6415</v>
      </c>
      <c r="B453" s="256" t="s">
        <v>1465</v>
      </c>
      <c r="C453" s="277"/>
      <c r="D453" s="2138">
        <f>VLOOKUP(A453,'[1]Trial Balance'!$B$273:$M$390,12,$A$341:$A$453)</f>
        <v>0</v>
      </c>
      <c r="E453" s="1714"/>
      <c r="F453" s="1712"/>
      <c r="G453" s="1873"/>
      <c r="H453" s="1713">
        <f t="shared" si="6"/>
        <v>0</v>
      </c>
      <c r="I453" s="1684"/>
      <c r="J453" s="710" t="s">
        <v>655</v>
      </c>
      <c r="K453" s="643"/>
    </row>
    <row r="454" spans="1:11" ht="12" thickBot="1">
      <c r="A454" s="118"/>
      <c r="B454" s="113"/>
      <c r="C454" s="113"/>
      <c r="D454" s="119"/>
      <c r="E454" s="120"/>
      <c r="F454" s="1874"/>
      <c r="G454" s="117"/>
      <c r="H454" s="117"/>
    </row>
    <row r="455" spans="1:11" s="121" customFormat="1" ht="13.5" thickBot="1">
      <c r="B455" s="247"/>
      <c r="C455" s="248"/>
      <c r="D455" s="1870"/>
      <c r="E455" s="251"/>
      <c r="F455" s="1727">
        <f>SUM(F24:F453)</f>
        <v>0</v>
      </c>
      <c r="G455" s="251"/>
      <c r="H455" s="122"/>
      <c r="I455" s="123"/>
      <c r="J455" s="140"/>
    </row>
    <row r="456" spans="1:11" s="121" customFormat="1" ht="13.5" thickBot="1">
      <c r="B456" s="247"/>
      <c r="C456" s="248"/>
      <c r="D456" s="1871"/>
      <c r="E456" s="251"/>
      <c r="F456" s="251"/>
      <c r="G456" s="251"/>
      <c r="H456" s="114"/>
      <c r="I456" s="123"/>
      <c r="J456" s="140"/>
    </row>
    <row r="457" spans="1:11" s="121" customFormat="1" ht="41.25" customHeight="1" thickBot="1">
      <c r="B457" s="247"/>
      <c r="C457" s="248"/>
      <c r="D457" s="1871"/>
      <c r="E457" s="251"/>
      <c r="F457" s="2219" t="str">
        <f>IF(F455 = 0,"Reclassification Equals to Zero.  O.K. to Proceed.","Reclassification has not been done correctly as the total does not add to zero")</f>
        <v>Reclassification Equals to Zero.  O.K. to Proceed.</v>
      </c>
      <c r="G457" s="2220"/>
      <c r="H457" s="114"/>
      <c r="I457" s="123"/>
      <c r="J457" s="140"/>
    </row>
    <row r="458" spans="1:11" s="116" customFormat="1" ht="5.25" customHeight="1">
      <c r="A458" s="112"/>
      <c r="B458" s="247"/>
      <c r="C458" s="248"/>
      <c r="D458" s="1872"/>
      <c r="E458" s="251"/>
      <c r="F458" s="251"/>
      <c r="G458" s="251"/>
      <c r="H458" s="114"/>
      <c r="I458" s="115"/>
      <c r="J458" s="1806"/>
    </row>
    <row r="459" spans="1:11" ht="4.5" customHeight="1" thickBot="1">
      <c r="A459" s="112"/>
      <c r="B459" s="247"/>
      <c r="C459" s="248"/>
      <c r="D459" s="252"/>
      <c r="E459" s="252"/>
      <c r="F459" s="252"/>
      <c r="G459" s="252"/>
      <c r="H459" s="114"/>
    </row>
    <row r="460" spans="1:11" ht="13.5" thickBot="1">
      <c r="B460" s="249" t="s">
        <v>811</v>
      </c>
      <c r="C460" s="250"/>
      <c r="D460" s="253"/>
      <c r="E460" s="253"/>
      <c r="F460" s="253"/>
      <c r="G460" s="254">
        <f>SUM(G78:G169)</f>
        <v>0</v>
      </c>
    </row>
    <row r="461" spans="1:11" ht="26.25" customHeight="1" thickBot="1">
      <c r="B461" s="2217" t="s">
        <v>641</v>
      </c>
      <c r="C461" s="2218"/>
      <c r="D461" s="2218"/>
      <c r="E461" s="253"/>
      <c r="F461" s="253"/>
      <c r="G461" s="254">
        <f>SUM(G237:G453)</f>
        <v>37900</v>
      </c>
    </row>
    <row r="463" spans="1:11" ht="51">
      <c r="B463" s="1809" t="s">
        <v>49</v>
      </c>
      <c r="D463" s="1810" t="s">
        <v>656</v>
      </c>
      <c r="E463" s="1810" t="s">
        <v>281</v>
      </c>
    </row>
    <row r="464" spans="1:11" ht="12.75">
      <c r="B464" s="1814" t="s">
        <v>919</v>
      </c>
      <c r="C464" s="1815"/>
      <c r="D464" s="1817">
        <f>SUMIF($J$24:$J$453, B464, $D$24:$D$453)</f>
        <v>319000</v>
      </c>
      <c r="E464" s="1817">
        <f>SUMIF($J$24:$J$453, B464, $H$24:$H$453)</f>
        <v>319000</v>
      </c>
    </row>
    <row r="465" spans="2:7" ht="12.75">
      <c r="B465" s="1813" t="s">
        <v>920</v>
      </c>
      <c r="C465" s="523"/>
      <c r="D465" s="1818">
        <f t="shared" ref="D465:D506" si="7">SUMIF($J$24:$J$453, B465, $D$24:$D$453)</f>
        <v>0</v>
      </c>
      <c r="E465" s="1818">
        <f t="shared" ref="E465:E506" si="8">SUMIF($J$24:$J$453, B465, $H$24:$H$453)</f>
        <v>0</v>
      </c>
    </row>
    <row r="466" spans="2:7" ht="15">
      <c r="B466" s="1814" t="s">
        <v>921</v>
      </c>
      <c r="C466" s="1815"/>
      <c r="D466" s="1817">
        <f t="shared" si="7"/>
        <v>3861500</v>
      </c>
      <c r="E466" s="1817">
        <f t="shared" si="8"/>
        <v>3861500</v>
      </c>
      <c r="F466" s="1807"/>
      <c r="G466" s="1807"/>
    </row>
    <row r="467" spans="2:7" ht="15">
      <c r="B467" s="1813" t="s">
        <v>918</v>
      </c>
      <c r="C467" s="523"/>
      <c r="D467" s="1818">
        <f t="shared" si="7"/>
        <v>18616000</v>
      </c>
      <c r="E467" s="1818">
        <f t="shared" si="8"/>
        <v>18616000</v>
      </c>
      <c r="F467" s="1807"/>
      <c r="G467" s="1807"/>
    </row>
    <row r="468" spans="2:7" ht="15">
      <c r="B468" s="1814" t="s">
        <v>41</v>
      </c>
      <c r="C468" s="1815"/>
      <c r="D468" s="1817">
        <f t="shared" si="7"/>
        <v>4223500</v>
      </c>
      <c r="E468" s="1817">
        <f t="shared" si="8"/>
        <v>4223500</v>
      </c>
      <c r="F468" s="1807"/>
      <c r="G468" s="1807"/>
    </row>
    <row r="469" spans="2:7" ht="15">
      <c r="B469" s="1813" t="s">
        <v>912</v>
      </c>
      <c r="C469" s="523"/>
      <c r="D469" s="1818">
        <f t="shared" si="7"/>
        <v>3543500</v>
      </c>
      <c r="E469" s="1818">
        <f t="shared" si="8"/>
        <v>3543500</v>
      </c>
      <c r="F469" s="1807"/>
      <c r="G469" s="1807"/>
    </row>
    <row r="470" spans="2:7" ht="15">
      <c r="B470" s="1814" t="s">
        <v>594</v>
      </c>
      <c r="C470" s="1815"/>
      <c r="D470" s="1817">
        <f t="shared" si="7"/>
        <v>1519000</v>
      </c>
      <c r="E470" s="1817">
        <f t="shared" si="8"/>
        <v>1519000</v>
      </c>
      <c r="F470" s="1807"/>
      <c r="G470" s="1807"/>
    </row>
    <row r="471" spans="2:7" ht="15">
      <c r="B471" s="1813" t="s">
        <v>913</v>
      </c>
      <c r="C471" s="523"/>
      <c r="D471" s="1818">
        <f t="shared" si="7"/>
        <v>2335000</v>
      </c>
      <c r="E471" s="1818">
        <f t="shared" si="8"/>
        <v>2335000</v>
      </c>
      <c r="F471" s="1807"/>
      <c r="G471" s="1807"/>
    </row>
    <row r="472" spans="2:7" ht="15">
      <c r="B472" s="1814" t="s">
        <v>915</v>
      </c>
      <c r="C472" s="1815"/>
      <c r="D472" s="1817">
        <f t="shared" si="7"/>
        <v>442500</v>
      </c>
      <c r="E472" s="1817">
        <f t="shared" si="8"/>
        <v>442500</v>
      </c>
      <c r="F472" s="1807"/>
      <c r="G472" s="1807"/>
    </row>
    <row r="473" spans="2:7" ht="15">
      <c r="B473" s="1813" t="s">
        <v>966</v>
      </c>
      <c r="C473" s="523"/>
      <c r="D473" s="1818">
        <f t="shared" si="7"/>
        <v>0</v>
      </c>
      <c r="E473" s="1818">
        <f t="shared" si="8"/>
        <v>0</v>
      </c>
      <c r="F473" s="1807"/>
      <c r="G473" s="1807"/>
    </row>
    <row r="474" spans="2:7" ht="15">
      <c r="B474" s="1814" t="s">
        <v>916</v>
      </c>
      <c r="C474" s="1815"/>
      <c r="D474" s="1817">
        <f t="shared" si="7"/>
        <v>1755000</v>
      </c>
      <c r="E474" s="1817">
        <f t="shared" si="8"/>
        <v>1755000</v>
      </c>
      <c r="F474" s="1807"/>
      <c r="G474" s="1807"/>
    </row>
    <row r="475" spans="2:7" ht="15">
      <c r="B475" s="1813" t="s">
        <v>917</v>
      </c>
      <c r="C475" s="523"/>
      <c r="D475" s="1818">
        <f t="shared" si="7"/>
        <v>-371000</v>
      </c>
      <c r="E475" s="1818">
        <f t="shared" si="8"/>
        <v>-371000</v>
      </c>
      <c r="F475" s="1807"/>
      <c r="G475" s="1807"/>
    </row>
    <row r="476" spans="2:7" ht="15">
      <c r="B476" s="1814" t="s">
        <v>1466</v>
      </c>
      <c r="C476" s="1815"/>
      <c r="D476" s="1817">
        <f t="shared" si="7"/>
        <v>-19691850</v>
      </c>
      <c r="E476" s="1817">
        <f t="shared" si="8"/>
        <v>-19691850</v>
      </c>
      <c r="F476" s="1807"/>
      <c r="G476" s="1807"/>
    </row>
    <row r="477" spans="2:7" ht="15">
      <c r="B477" s="1813" t="s">
        <v>650</v>
      </c>
      <c r="C477" s="523"/>
      <c r="D477" s="1818">
        <f t="shared" si="7"/>
        <v>0</v>
      </c>
      <c r="E477" s="1818">
        <f t="shared" si="8"/>
        <v>0</v>
      </c>
      <c r="F477" s="1807"/>
      <c r="G477" s="1807"/>
    </row>
    <row r="478" spans="2:7" ht="15">
      <c r="B478" s="1814" t="s">
        <v>649</v>
      </c>
      <c r="C478" s="1815"/>
      <c r="D478" s="1817">
        <f t="shared" si="7"/>
        <v>0</v>
      </c>
      <c r="E478" s="1817">
        <f t="shared" si="8"/>
        <v>0</v>
      </c>
      <c r="F478" s="1807"/>
      <c r="G478" s="1807"/>
    </row>
    <row r="479" spans="2:7" ht="15">
      <c r="B479" s="1813" t="s">
        <v>651</v>
      </c>
      <c r="C479" s="523"/>
      <c r="D479" s="1818">
        <f t="shared" si="7"/>
        <v>0</v>
      </c>
      <c r="E479" s="1818">
        <f t="shared" si="8"/>
        <v>0</v>
      </c>
      <c r="F479" s="1807"/>
      <c r="G479" s="1807"/>
    </row>
    <row r="480" spans="2:7" ht="15">
      <c r="B480" s="1814" t="s">
        <v>6</v>
      </c>
      <c r="C480" s="1815"/>
      <c r="D480" s="1817">
        <f t="shared" si="7"/>
        <v>0</v>
      </c>
      <c r="E480" s="1817">
        <f t="shared" si="8"/>
        <v>-819800</v>
      </c>
      <c r="F480" s="1807"/>
      <c r="G480" s="1807"/>
    </row>
    <row r="481" spans="2:7" ht="15">
      <c r="B481" s="1813" t="s">
        <v>652</v>
      </c>
      <c r="C481" s="523"/>
      <c r="D481" s="1818">
        <f t="shared" si="7"/>
        <v>-23710000</v>
      </c>
      <c r="E481" s="1818">
        <f t="shared" si="8"/>
        <v>-23710000</v>
      </c>
      <c r="F481" s="1807"/>
      <c r="G481" s="1807"/>
    </row>
    <row r="482" spans="2:7" ht="15">
      <c r="B482" s="1814" t="s">
        <v>944</v>
      </c>
      <c r="C482" s="1815"/>
      <c r="D482" s="1817">
        <f t="shared" si="7"/>
        <v>-12900</v>
      </c>
      <c r="E482" s="1817">
        <f t="shared" si="8"/>
        <v>-7114899.9999999991</v>
      </c>
      <c r="F482" s="1807"/>
      <c r="G482" s="1807"/>
    </row>
    <row r="483" spans="2:7" ht="15">
      <c r="B483" s="1813" t="s">
        <v>589</v>
      </c>
      <c r="C483" s="523"/>
      <c r="D483" s="1818">
        <f t="shared" si="7"/>
        <v>-60000</v>
      </c>
      <c r="E483" s="1818">
        <f t="shared" si="8"/>
        <v>-60000</v>
      </c>
      <c r="F483" s="1807"/>
      <c r="G483" s="1807"/>
    </row>
    <row r="484" spans="2:7" ht="15">
      <c r="B484" s="1814" t="s">
        <v>896</v>
      </c>
      <c r="C484" s="1815"/>
      <c r="D484" s="1817">
        <f t="shared" si="7"/>
        <v>-318000</v>
      </c>
      <c r="E484" s="1817">
        <f t="shared" si="8"/>
        <v>-351400</v>
      </c>
      <c r="F484" s="1807"/>
      <c r="G484" s="1807"/>
    </row>
    <row r="485" spans="2:7" ht="15">
      <c r="B485" s="1813" t="s">
        <v>660</v>
      </c>
      <c r="C485" s="523"/>
      <c r="D485" s="1818">
        <f t="shared" si="7"/>
        <v>-149000</v>
      </c>
      <c r="E485" s="1818">
        <f t="shared" si="8"/>
        <v>-149000</v>
      </c>
      <c r="F485" s="1807"/>
      <c r="G485" s="1807"/>
    </row>
    <row r="486" spans="2:7" ht="15">
      <c r="B486" s="1814" t="s">
        <v>653</v>
      </c>
      <c r="C486" s="1815"/>
      <c r="D486" s="1817">
        <f t="shared" si="7"/>
        <v>-20000</v>
      </c>
      <c r="E486" s="1817">
        <f t="shared" si="8"/>
        <v>-20000</v>
      </c>
      <c r="F486" s="1807"/>
      <c r="G486" s="1807"/>
    </row>
    <row r="487" spans="2:7" ht="15">
      <c r="B487" s="1813" t="s">
        <v>1414</v>
      </c>
      <c r="C487" s="523"/>
      <c r="D487" s="1818">
        <f t="shared" si="7"/>
        <v>32000</v>
      </c>
      <c r="E487" s="1818">
        <f t="shared" si="8"/>
        <v>32000</v>
      </c>
      <c r="F487" s="1807"/>
      <c r="G487" s="1807"/>
    </row>
    <row r="488" spans="2:7" ht="15">
      <c r="B488" s="1814" t="s">
        <v>1513</v>
      </c>
      <c r="C488" s="1815"/>
      <c r="D488" s="1817">
        <f t="shared" si="7"/>
        <v>24011000</v>
      </c>
      <c r="E488" s="1817">
        <f t="shared" si="8"/>
        <v>24011000</v>
      </c>
      <c r="F488" s="1807"/>
      <c r="G488" s="1807"/>
    </row>
    <row r="489" spans="2:7" ht="15">
      <c r="B489" s="1813" t="s">
        <v>979</v>
      </c>
      <c r="C489" s="523"/>
      <c r="D489" s="1818">
        <f t="shared" si="7"/>
        <v>0</v>
      </c>
      <c r="E489" s="1818">
        <f t="shared" si="8"/>
        <v>0</v>
      </c>
      <c r="F489" s="1807"/>
      <c r="G489" s="1807"/>
    </row>
    <row r="490" spans="2:7" ht="15">
      <c r="B490" s="1814" t="s">
        <v>624</v>
      </c>
      <c r="C490" s="1815"/>
      <c r="D490" s="1817">
        <f t="shared" si="7"/>
        <v>1133000</v>
      </c>
      <c r="E490" s="1817">
        <f t="shared" si="8"/>
        <v>1133000</v>
      </c>
      <c r="F490" s="1807"/>
      <c r="G490" s="1807"/>
    </row>
    <row r="491" spans="2:7" ht="15">
      <c r="B491" s="1813" t="s">
        <v>908</v>
      </c>
      <c r="C491" s="523"/>
      <c r="D491" s="1818">
        <f t="shared" si="7"/>
        <v>690000</v>
      </c>
      <c r="E491" s="1818">
        <f t="shared" si="8"/>
        <v>690000</v>
      </c>
      <c r="F491" s="1807"/>
      <c r="G491" s="1807"/>
    </row>
    <row r="492" spans="2:7" ht="15">
      <c r="B492" s="1814" t="s">
        <v>625</v>
      </c>
      <c r="C492" s="1815"/>
      <c r="D492" s="1817">
        <f t="shared" si="7"/>
        <v>881000</v>
      </c>
      <c r="E492" s="1817">
        <f t="shared" si="8"/>
        <v>881000</v>
      </c>
      <c r="F492" s="1807"/>
      <c r="G492" s="1807"/>
    </row>
    <row r="493" spans="2:7" ht="15">
      <c r="B493" s="1813" t="s">
        <v>622</v>
      </c>
      <c r="C493" s="523"/>
      <c r="D493" s="1818">
        <f t="shared" si="7"/>
        <v>21000</v>
      </c>
      <c r="E493" s="1818">
        <f t="shared" si="8"/>
        <v>21000</v>
      </c>
      <c r="F493" s="1807"/>
      <c r="G493" s="1807"/>
    </row>
    <row r="494" spans="2:7" ht="15">
      <c r="B494" s="1814" t="s">
        <v>1511</v>
      </c>
      <c r="C494" s="1815"/>
      <c r="D494" s="1817">
        <f t="shared" si="7"/>
        <v>0</v>
      </c>
      <c r="E494" s="1817">
        <f t="shared" si="8"/>
        <v>0</v>
      </c>
      <c r="F494" s="1807"/>
      <c r="G494" s="1807"/>
    </row>
    <row r="495" spans="2:7" ht="15">
      <c r="B495" s="1813" t="s">
        <v>623</v>
      </c>
      <c r="C495" s="523"/>
      <c r="D495" s="1818">
        <f t="shared" si="7"/>
        <v>1368000</v>
      </c>
      <c r="E495" s="1818">
        <f t="shared" si="8"/>
        <v>1368000</v>
      </c>
      <c r="F495" s="1807"/>
      <c r="G495" s="1807"/>
    </row>
    <row r="496" spans="2:7" ht="15">
      <c r="B496" s="1814" t="s">
        <v>1</v>
      </c>
      <c r="C496" s="1815"/>
      <c r="D496" s="1817">
        <f t="shared" si="7"/>
        <v>24000</v>
      </c>
      <c r="E496" s="1817">
        <f t="shared" si="8"/>
        <v>24000</v>
      </c>
      <c r="F496" s="1807"/>
      <c r="G496" s="1807"/>
    </row>
    <row r="497" spans="2:7" ht="15">
      <c r="B497" s="1813" t="s">
        <v>5</v>
      </c>
      <c r="C497" s="523"/>
      <c r="D497" s="1818">
        <f t="shared" si="7"/>
        <v>160000</v>
      </c>
      <c r="E497" s="1818">
        <f t="shared" si="8"/>
        <v>160000</v>
      </c>
      <c r="F497" s="1807"/>
      <c r="G497" s="1807"/>
    </row>
    <row r="498" spans="2:7" ht="15">
      <c r="B498" s="1814" t="s">
        <v>1469</v>
      </c>
      <c r="C498" s="1815"/>
      <c r="D498" s="1817">
        <f t="shared" si="7"/>
        <v>30000</v>
      </c>
      <c r="E498" s="1817">
        <f t="shared" si="8"/>
        <v>30000</v>
      </c>
      <c r="F498" s="1807"/>
      <c r="G498" s="1807"/>
    </row>
    <row r="499" spans="2:7" ht="15">
      <c r="B499" s="1813" t="s">
        <v>1421</v>
      </c>
      <c r="C499" s="523"/>
      <c r="D499" s="1818">
        <f t="shared" si="7"/>
        <v>6000</v>
      </c>
      <c r="E499" s="1818">
        <f t="shared" si="8"/>
        <v>6000</v>
      </c>
      <c r="F499" s="1807"/>
      <c r="G499" s="1807"/>
    </row>
    <row r="500" spans="2:7" ht="15">
      <c r="B500" s="1814" t="s">
        <v>775</v>
      </c>
      <c r="C500" s="1815"/>
      <c r="D500" s="1817">
        <f t="shared" si="7"/>
        <v>1407700</v>
      </c>
      <c r="E500" s="1817">
        <f t="shared" si="8"/>
        <v>1407700</v>
      </c>
      <c r="F500" s="1807"/>
      <c r="G500" s="1807"/>
    </row>
    <row r="501" spans="2:7" ht="15">
      <c r="B501" s="1813" t="s">
        <v>1344</v>
      </c>
      <c r="C501" s="523"/>
      <c r="D501" s="1818">
        <f t="shared" si="7"/>
        <v>0</v>
      </c>
      <c r="E501" s="1818">
        <f t="shared" si="8"/>
        <v>0</v>
      </c>
      <c r="F501" s="1807"/>
      <c r="G501" s="1807"/>
    </row>
    <row r="502" spans="2:7" ht="15">
      <c r="B502" s="1814" t="s">
        <v>774</v>
      </c>
      <c r="C502" s="1815"/>
      <c r="D502" s="1817">
        <f t="shared" si="7"/>
        <v>610000</v>
      </c>
      <c r="E502" s="1817">
        <f t="shared" si="8"/>
        <v>714300</v>
      </c>
      <c r="F502" s="1807"/>
      <c r="G502" s="1807"/>
    </row>
    <row r="503" spans="2:7" ht="15">
      <c r="B503" s="1813" t="s">
        <v>1345</v>
      </c>
      <c r="C503" s="523"/>
      <c r="D503" s="1818">
        <f t="shared" si="7"/>
        <v>0</v>
      </c>
      <c r="E503" s="1818">
        <f t="shared" si="8"/>
        <v>343400</v>
      </c>
      <c r="F503" s="1807"/>
      <c r="G503" s="1807"/>
    </row>
    <row r="504" spans="2:7" ht="15">
      <c r="B504" s="1814" t="s">
        <v>1514</v>
      </c>
      <c r="C504" s="1815"/>
      <c r="D504" s="1817">
        <f t="shared" si="7"/>
        <v>33000</v>
      </c>
      <c r="E504" s="1817">
        <f t="shared" si="8"/>
        <v>33000</v>
      </c>
      <c r="F504" s="1807"/>
      <c r="G504" s="1807"/>
    </row>
    <row r="505" spans="2:7" ht="15">
      <c r="B505" s="1813" t="s">
        <v>654</v>
      </c>
      <c r="C505" s="523"/>
      <c r="D505" s="1818">
        <f t="shared" si="7"/>
        <v>8000</v>
      </c>
      <c r="E505" s="1818">
        <f t="shared" si="8"/>
        <v>8000</v>
      </c>
      <c r="F505" s="1807"/>
      <c r="G505" s="1807"/>
    </row>
    <row r="506" spans="2:7" ht="15">
      <c r="B506" s="1814" t="s">
        <v>655</v>
      </c>
      <c r="C506" s="1815"/>
      <c r="D506" s="1817">
        <f t="shared" si="7"/>
        <v>0</v>
      </c>
      <c r="E506" s="1817">
        <f t="shared" si="8"/>
        <v>0</v>
      </c>
      <c r="F506" s="1807"/>
      <c r="G506" s="1807"/>
    </row>
    <row r="507" spans="2:7" ht="21" customHeight="1" thickBot="1">
      <c r="B507" s="1816" t="s">
        <v>1204</v>
      </c>
      <c r="C507" s="1812"/>
      <c r="D507" s="1811">
        <f>SUM(D464:D506)</f>
        <v>22696950</v>
      </c>
      <c r="E507" s="1811">
        <f>SUM(E464:E506)</f>
        <v>15189450</v>
      </c>
      <c r="F507" s="1807"/>
      <c r="G507" s="1807"/>
    </row>
    <row r="508" spans="2:7" ht="15.75" thickTop="1">
      <c r="D508" s="1807"/>
      <c r="E508" s="1808"/>
      <c r="F508" s="1807"/>
      <c r="G508" s="1807"/>
    </row>
    <row r="509" spans="2:7" ht="15">
      <c r="F509" s="1807"/>
      <c r="G509" s="1807"/>
    </row>
    <row r="510" spans="2:7" ht="15">
      <c r="D510" s="1807"/>
      <c r="E510" s="1808"/>
      <c r="F510" s="1807"/>
      <c r="G510" s="1807"/>
    </row>
    <row r="511" spans="2:7" ht="15">
      <c r="D511" s="1807"/>
      <c r="E511" s="1808"/>
      <c r="F511" s="1807"/>
      <c r="G511" s="1807"/>
    </row>
    <row r="512" spans="2:7" ht="15">
      <c r="D512" s="1807"/>
      <c r="E512" s="1808"/>
      <c r="F512" s="1807"/>
      <c r="G512" s="1807"/>
    </row>
    <row r="513" spans="4:7" ht="15">
      <c r="D513" s="1807"/>
      <c r="E513" s="1808"/>
      <c r="F513" s="1807"/>
      <c r="G513" s="1807"/>
    </row>
    <row r="514" spans="4:7" ht="15">
      <c r="D514" s="1807"/>
      <c r="E514" s="1808"/>
      <c r="F514" s="1807"/>
      <c r="G514" s="1807"/>
    </row>
    <row r="515" spans="4:7" ht="15">
      <c r="D515" s="1807"/>
      <c r="E515" s="1808"/>
      <c r="F515" s="1807"/>
      <c r="G515" s="1807"/>
    </row>
    <row r="516" spans="4:7" ht="15">
      <c r="D516" s="1807"/>
      <c r="E516" s="1808"/>
      <c r="F516" s="1807"/>
      <c r="G516" s="1807"/>
    </row>
    <row r="517" spans="4:7" ht="15">
      <c r="D517" s="1807"/>
      <c r="E517" s="1808"/>
      <c r="F517" s="1807"/>
      <c r="G517" s="1807"/>
    </row>
    <row r="518" spans="4:7" ht="15">
      <c r="D518" s="1807"/>
      <c r="E518" s="1808"/>
      <c r="F518" s="1807"/>
      <c r="G518" s="1807"/>
    </row>
    <row r="519" spans="4:7" ht="15">
      <c r="D519" s="1807"/>
      <c r="E519" s="1808"/>
      <c r="F519" s="1807"/>
      <c r="G519" s="1807"/>
    </row>
    <row r="520" spans="4:7" ht="15">
      <c r="D520" s="1807"/>
      <c r="E520" s="1808"/>
      <c r="F520" s="1807"/>
      <c r="G520" s="1807"/>
    </row>
    <row r="521" spans="4:7" ht="15">
      <c r="D521" s="1807"/>
      <c r="E521" s="1808"/>
      <c r="F521" s="1807"/>
      <c r="G521" s="1807"/>
    </row>
    <row r="522" spans="4:7" ht="15">
      <c r="D522" s="1807"/>
      <c r="E522" s="1808"/>
      <c r="F522" s="1807"/>
      <c r="G522" s="1807"/>
    </row>
    <row r="523" spans="4:7" ht="15">
      <c r="D523" s="1807"/>
      <c r="E523" s="1808"/>
      <c r="F523" s="1807"/>
      <c r="G523" s="1807"/>
    </row>
    <row r="524" spans="4:7" ht="15">
      <c r="D524" s="1807"/>
      <c r="E524" s="1808"/>
      <c r="F524" s="1807"/>
      <c r="G524" s="1807"/>
    </row>
    <row r="525" spans="4:7" ht="15">
      <c r="D525" s="1807"/>
      <c r="E525" s="1808"/>
      <c r="F525" s="1807"/>
      <c r="G525" s="1807"/>
    </row>
    <row r="526" spans="4:7" ht="15">
      <c r="D526" s="1807"/>
      <c r="E526" s="1808"/>
      <c r="F526" s="1807"/>
      <c r="G526" s="1807"/>
    </row>
    <row r="527" spans="4:7" ht="15">
      <c r="D527" s="1807"/>
      <c r="E527" s="1808"/>
      <c r="F527" s="1807"/>
      <c r="G527" s="1807"/>
    </row>
    <row r="528" spans="4:7" ht="15">
      <c r="D528" s="1807"/>
      <c r="E528" s="1808"/>
      <c r="F528" s="1807"/>
      <c r="G528" s="1807"/>
    </row>
    <row r="529" spans="4:7" ht="15">
      <c r="D529" s="1807"/>
      <c r="E529" s="1808"/>
      <c r="F529" s="1807"/>
      <c r="G529" s="1807"/>
    </row>
    <row r="530" spans="4:7" ht="15">
      <c r="D530" s="1807"/>
      <c r="E530" s="1808"/>
      <c r="F530" s="1807"/>
      <c r="G530" s="1807"/>
    </row>
    <row r="531" spans="4:7" ht="15">
      <c r="D531" s="1807"/>
      <c r="E531" s="1808"/>
      <c r="F531" s="1807"/>
      <c r="G531" s="1807"/>
    </row>
    <row r="532" spans="4:7" ht="15">
      <c r="D532" s="1807"/>
      <c r="E532" s="1808"/>
      <c r="F532" s="1807"/>
      <c r="G532" s="1807"/>
    </row>
    <row r="533" spans="4:7" ht="15">
      <c r="D533" s="1807"/>
      <c r="E533" s="1808"/>
      <c r="F533" s="1807"/>
      <c r="G533" s="1807"/>
    </row>
    <row r="534" spans="4:7" ht="15">
      <c r="D534" s="1807"/>
      <c r="E534" s="1808"/>
      <c r="F534" s="1807"/>
      <c r="G534" s="1807"/>
    </row>
    <row r="535" spans="4:7" ht="15">
      <c r="D535" s="1807"/>
      <c r="E535" s="1808"/>
      <c r="F535" s="1807"/>
      <c r="G535" s="1807"/>
    </row>
    <row r="536" spans="4:7" ht="15">
      <c r="D536" s="1807"/>
      <c r="E536" s="1808"/>
      <c r="F536" s="1807"/>
      <c r="G536" s="1807"/>
    </row>
    <row r="537" spans="4:7" ht="15">
      <c r="D537" s="1807"/>
      <c r="E537" s="1808"/>
      <c r="F537" s="1807"/>
      <c r="G537" s="1807"/>
    </row>
    <row r="538" spans="4:7" ht="15">
      <c r="D538" s="1807"/>
      <c r="E538" s="1808"/>
      <c r="F538" s="1807"/>
      <c r="G538" s="1807"/>
    </row>
    <row r="539" spans="4:7" ht="15">
      <c r="D539" s="1807"/>
      <c r="E539" s="1808"/>
      <c r="F539" s="1807"/>
      <c r="G539" s="1807"/>
    </row>
    <row r="540" spans="4:7" ht="15">
      <c r="D540" s="1807"/>
      <c r="E540" s="1808"/>
      <c r="F540" s="1807"/>
      <c r="G540" s="1807"/>
    </row>
    <row r="541" spans="4:7" ht="15">
      <c r="D541" s="1807"/>
      <c r="E541" s="1808"/>
      <c r="F541" s="1807"/>
      <c r="G541" s="1807"/>
    </row>
    <row r="542" spans="4:7" ht="15">
      <c r="D542" s="1807"/>
      <c r="E542" s="1808"/>
      <c r="F542" s="1807"/>
      <c r="G542" s="1807"/>
    </row>
    <row r="543" spans="4:7" ht="15">
      <c r="D543" s="1807"/>
      <c r="E543" s="1808"/>
      <c r="F543" s="1807"/>
      <c r="G543" s="1807"/>
    </row>
    <row r="544" spans="4:7" ht="15">
      <c r="D544" s="1807"/>
      <c r="E544" s="1808"/>
      <c r="F544" s="1807"/>
      <c r="G544" s="1807"/>
    </row>
    <row r="545" spans="4:7" ht="15">
      <c r="D545" s="1807"/>
      <c r="E545" s="1808"/>
      <c r="F545" s="1807"/>
      <c r="G545" s="1807"/>
    </row>
    <row r="546" spans="4:7" ht="15">
      <c r="D546" s="1807"/>
      <c r="E546" s="1808"/>
      <c r="F546" s="1807"/>
      <c r="G546" s="1807"/>
    </row>
    <row r="547" spans="4:7" ht="15">
      <c r="D547" s="1807"/>
      <c r="E547" s="1808"/>
      <c r="F547" s="1807"/>
      <c r="G547" s="1807"/>
    </row>
    <row r="548" spans="4:7" ht="15">
      <c r="D548" s="1807"/>
      <c r="E548" s="1808"/>
      <c r="F548" s="1807"/>
      <c r="G548" s="1807"/>
    </row>
    <row r="549" spans="4:7" ht="15">
      <c r="D549" s="1807"/>
      <c r="E549" s="1808"/>
      <c r="F549" s="1807"/>
      <c r="G549" s="1807"/>
    </row>
    <row r="550" spans="4:7" ht="15">
      <c r="D550" s="1807"/>
      <c r="E550" s="1808"/>
      <c r="F550" s="1807"/>
      <c r="G550" s="1807"/>
    </row>
    <row r="551" spans="4:7" ht="15">
      <c r="D551" s="1807"/>
      <c r="E551" s="1808"/>
      <c r="F551" s="1807"/>
      <c r="G551" s="1807"/>
    </row>
    <row r="552" spans="4:7" ht="15">
      <c r="D552" s="1807"/>
      <c r="E552" s="1808"/>
      <c r="F552" s="1807"/>
      <c r="G552" s="1807"/>
    </row>
    <row r="553" spans="4:7" ht="15">
      <c r="D553" s="1807"/>
      <c r="E553" s="1808"/>
      <c r="F553" s="1807"/>
      <c r="G553" s="1807"/>
    </row>
    <row r="554" spans="4:7" ht="15">
      <c r="D554" s="1807"/>
      <c r="E554" s="1808"/>
      <c r="F554" s="1807"/>
      <c r="G554" s="1807"/>
    </row>
    <row r="555" spans="4:7" ht="15">
      <c r="D555" s="1807"/>
      <c r="E555" s="1808"/>
      <c r="F555" s="1807"/>
      <c r="G555" s="1807"/>
    </row>
    <row r="556" spans="4:7" ht="15">
      <c r="D556" s="1807"/>
      <c r="E556" s="1808"/>
      <c r="F556" s="1807"/>
      <c r="G556" s="1807"/>
    </row>
    <row r="557" spans="4:7" ht="15">
      <c r="D557" s="1807"/>
      <c r="E557" s="1808"/>
      <c r="F557" s="1807"/>
      <c r="G557" s="1807"/>
    </row>
    <row r="558" spans="4:7" ht="15">
      <c r="D558" s="1807"/>
      <c r="E558" s="1808"/>
      <c r="F558" s="1807"/>
      <c r="G558" s="1807"/>
    </row>
    <row r="559" spans="4:7" ht="15">
      <c r="D559" s="1807"/>
      <c r="E559" s="1808"/>
      <c r="F559" s="1807"/>
      <c r="G559" s="1807"/>
    </row>
    <row r="560" spans="4:7" ht="15">
      <c r="D560" s="1807"/>
      <c r="E560" s="1808"/>
      <c r="F560" s="1807"/>
      <c r="G560" s="1807"/>
    </row>
    <row r="561" spans="4:7" ht="15">
      <c r="D561" s="1807"/>
      <c r="E561" s="1808"/>
      <c r="F561" s="1807"/>
      <c r="G561" s="1807"/>
    </row>
    <row r="562" spans="4:7" ht="15">
      <c r="D562" s="1807"/>
      <c r="E562" s="1808"/>
      <c r="F562" s="1807"/>
      <c r="G562" s="1807"/>
    </row>
    <row r="563" spans="4:7" ht="15">
      <c r="D563" s="1807"/>
      <c r="E563" s="1808"/>
      <c r="F563" s="1807"/>
      <c r="G563" s="1807"/>
    </row>
    <row r="564" spans="4:7" ht="15">
      <c r="D564" s="1807"/>
      <c r="E564" s="1808"/>
      <c r="F564" s="1807"/>
      <c r="G564" s="1807"/>
    </row>
    <row r="565" spans="4:7" ht="15">
      <c r="D565" s="1807"/>
      <c r="E565" s="1808"/>
      <c r="F565" s="1807"/>
      <c r="G565" s="1807"/>
    </row>
    <row r="566" spans="4:7" ht="15">
      <c r="D566" s="1807"/>
      <c r="E566" s="1808"/>
      <c r="F566" s="1807"/>
      <c r="G566" s="1807"/>
    </row>
    <row r="567" spans="4:7" ht="15">
      <c r="D567" s="1807"/>
      <c r="E567" s="1808"/>
      <c r="F567" s="1807"/>
      <c r="G567" s="1807"/>
    </row>
    <row r="568" spans="4:7" ht="15">
      <c r="D568" s="1807"/>
      <c r="E568" s="1808"/>
      <c r="F568" s="1807"/>
      <c r="G568" s="1807"/>
    </row>
    <row r="569" spans="4:7" ht="15">
      <c r="D569" s="1807"/>
      <c r="E569" s="1808"/>
      <c r="F569" s="1807"/>
      <c r="G569" s="1807"/>
    </row>
    <row r="570" spans="4:7" ht="15">
      <c r="D570" s="1807"/>
      <c r="E570" s="1808"/>
      <c r="F570" s="1807"/>
      <c r="G570" s="1807"/>
    </row>
    <row r="571" spans="4:7" ht="15">
      <c r="D571" s="1807"/>
      <c r="E571" s="1808"/>
      <c r="F571" s="1807"/>
      <c r="G571" s="1807"/>
    </row>
    <row r="572" spans="4:7" ht="15">
      <c r="D572" s="1807"/>
      <c r="E572" s="1808"/>
      <c r="F572" s="1807"/>
      <c r="G572" s="1807"/>
    </row>
    <row r="573" spans="4:7" ht="15">
      <c r="D573" s="1807"/>
      <c r="E573" s="1808"/>
      <c r="F573" s="1807"/>
      <c r="G573" s="1807"/>
    </row>
    <row r="574" spans="4:7" ht="15">
      <c r="D574" s="1807"/>
      <c r="E574" s="1808"/>
      <c r="F574" s="1807"/>
      <c r="G574" s="1807"/>
    </row>
    <row r="575" spans="4:7" ht="15">
      <c r="D575" s="1807"/>
      <c r="E575" s="1808"/>
      <c r="F575" s="1807"/>
      <c r="G575" s="1807"/>
    </row>
    <row r="576" spans="4:7" ht="15">
      <c r="D576" s="1807"/>
      <c r="E576" s="1808"/>
      <c r="F576" s="1807"/>
      <c r="G576" s="1807"/>
    </row>
    <row r="577" spans="4:7" ht="15">
      <c r="D577" s="1807"/>
      <c r="E577" s="1808"/>
      <c r="F577" s="1807"/>
      <c r="G577" s="1807"/>
    </row>
    <row r="578" spans="4:7" ht="15">
      <c r="D578" s="1807"/>
      <c r="E578" s="1808"/>
      <c r="F578" s="1807"/>
      <c r="G578" s="1807"/>
    </row>
    <row r="579" spans="4:7" ht="15">
      <c r="D579" s="1807"/>
      <c r="E579" s="1808"/>
      <c r="F579" s="1807"/>
      <c r="G579" s="1807"/>
    </row>
    <row r="580" spans="4:7" ht="15">
      <c r="D580" s="1807"/>
      <c r="E580" s="1808"/>
      <c r="F580" s="1807"/>
      <c r="G580" s="1807"/>
    </row>
    <row r="581" spans="4:7" ht="15">
      <c r="D581" s="1807"/>
      <c r="E581" s="1808"/>
      <c r="F581" s="1807"/>
      <c r="G581" s="1807"/>
    </row>
    <row r="582" spans="4:7" ht="15">
      <c r="D582" s="1807"/>
      <c r="E582" s="1808"/>
      <c r="F582" s="1807"/>
      <c r="G582" s="1807"/>
    </row>
    <row r="583" spans="4:7" ht="15">
      <c r="D583" s="1807"/>
      <c r="E583" s="1808"/>
      <c r="F583" s="1807"/>
      <c r="G583" s="1807"/>
    </row>
    <row r="584" spans="4:7" ht="15">
      <c r="D584" s="1807"/>
      <c r="E584" s="1808"/>
      <c r="F584" s="1807"/>
      <c r="G584" s="1807"/>
    </row>
    <row r="585" spans="4:7" ht="15">
      <c r="D585" s="1807"/>
      <c r="E585" s="1808"/>
      <c r="F585" s="1807"/>
      <c r="G585" s="1807"/>
    </row>
    <row r="586" spans="4:7" ht="15">
      <c r="D586" s="1807"/>
      <c r="E586" s="1808"/>
      <c r="F586" s="1807"/>
      <c r="G586" s="1807"/>
    </row>
    <row r="587" spans="4:7" ht="15">
      <c r="D587" s="1807"/>
      <c r="E587" s="1808"/>
      <c r="F587" s="1807"/>
      <c r="G587" s="1807"/>
    </row>
    <row r="588" spans="4:7" ht="15">
      <c r="D588" s="1807"/>
      <c r="E588" s="1808"/>
      <c r="F588" s="1807"/>
      <c r="G588" s="1807"/>
    </row>
    <row r="589" spans="4:7" ht="15">
      <c r="D589" s="1807"/>
      <c r="E589" s="1808"/>
      <c r="F589" s="1807"/>
      <c r="G589" s="1807"/>
    </row>
    <row r="590" spans="4:7" ht="15">
      <c r="D590" s="1807"/>
      <c r="E590" s="1808"/>
      <c r="F590" s="1807"/>
      <c r="G590" s="1807"/>
    </row>
    <row r="591" spans="4:7" ht="15">
      <c r="D591" s="1807"/>
      <c r="E591" s="1808"/>
      <c r="F591" s="1807"/>
      <c r="G591" s="1807"/>
    </row>
    <row r="592" spans="4:7" ht="15">
      <c r="D592" s="1807"/>
      <c r="E592" s="1808"/>
      <c r="F592" s="1807"/>
      <c r="G592" s="1807"/>
    </row>
    <row r="593" spans="4:7" ht="15">
      <c r="D593" s="1807"/>
      <c r="E593" s="1808"/>
      <c r="F593" s="1807"/>
      <c r="G593" s="1807"/>
    </row>
    <row r="594" spans="4:7" ht="15">
      <c r="D594" s="1807"/>
      <c r="E594" s="1808"/>
      <c r="F594" s="1807"/>
      <c r="G594" s="1807"/>
    </row>
    <row r="595" spans="4:7" ht="15">
      <c r="D595" s="1807"/>
      <c r="E595" s="1808"/>
      <c r="F595" s="1807"/>
      <c r="G595" s="1807"/>
    </row>
    <row r="596" spans="4:7" ht="15">
      <c r="D596" s="1807"/>
      <c r="E596" s="1808"/>
      <c r="F596" s="1807"/>
      <c r="G596" s="1807"/>
    </row>
    <row r="597" spans="4:7" ht="15">
      <c r="D597" s="1807"/>
      <c r="E597" s="1808"/>
      <c r="F597" s="1807"/>
      <c r="G597" s="1807"/>
    </row>
    <row r="598" spans="4:7" ht="15">
      <c r="D598" s="1807"/>
      <c r="E598" s="1808"/>
      <c r="F598" s="1807"/>
      <c r="G598" s="1807"/>
    </row>
    <row r="599" spans="4:7" ht="15">
      <c r="D599" s="1807"/>
      <c r="E599" s="1808"/>
      <c r="F599" s="1807"/>
      <c r="G599" s="1807"/>
    </row>
    <row r="600" spans="4:7" ht="15">
      <c r="D600" s="1807"/>
      <c r="E600" s="1808"/>
      <c r="F600" s="1807"/>
      <c r="G600" s="1807"/>
    </row>
    <row r="601" spans="4:7" ht="15">
      <c r="D601" s="1807"/>
      <c r="E601" s="1808"/>
      <c r="F601" s="1807"/>
      <c r="G601" s="1807"/>
    </row>
    <row r="602" spans="4:7" ht="15">
      <c r="D602" s="1807"/>
      <c r="E602" s="1808"/>
      <c r="F602" s="1807"/>
      <c r="G602" s="1807"/>
    </row>
    <row r="603" spans="4:7" ht="15">
      <c r="D603" s="1807"/>
      <c r="E603" s="1808"/>
      <c r="F603" s="1807"/>
      <c r="G603" s="1807"/>
    </row>
    <row r="604" spans="4:7" ht="15">
      <c r="D604" s="1807"/>
      <c r="E604" s="1808"/>
      <c r="F604" s="1807"/>
      <c r="G604" s="1807"/>
    </row>
    <row r="605" spans="4:7" ht="15">
      <c r="D605" s="1807"/>
      <c r="E605" s="1808"/>
      <c r="F605" s="1807"/>
      <c r="G605" s="1807"/>
    </row>
    <row r="606" spans="4:7" ht="15">
      <c r="D606" s="1807"/>
      <c r="E606" s="1808"/>
      <c r="F606" s="1807"/>
      <c r="G606" s="1807"/>
    </row>
    <row r="607" spans="4:7" ht="15">
      <c r="D607" s="1807"/>
      <c r="E607" s="1808"/>
      <c r="F607" s="1807"/>
      <c r="G607" s="1807"/>
    </row>
    <row r="608" spans="4:7" ht="15">
      <c r="D608" s="1807"/>
      <c r="E608" s="1808"/>
      <c r="F608" s="1807"/>
      <c r="G608" s="1807"/>
    </row>
    <row r="609" spans="4:7" ht="15">
      <c r="D609" s="1807"/>
      <c r="E609" s="1808"/>
      <c r="F609" s="1807"/>
      <c r="G609" s="1807"/>
    </row>
    <row r="610" spans="4:7" ht="15">
      <c r="D610" s="1807"/>
      <c r="E610" s="1808"/>
      <c r="F610" s="1807"/>
      <c r="G610" s="1807"/>
    </row>
    <row r="611" spans="4:7" ht="15">
      <c r="D611" s="1807"/>
      <c r="E611" s="1808"/>
      <c r="F611" s="1807"/>
      <c r="G611" s="1807"/>
    </row>
    <row r="612" spans="4:7" ht="15">
      <c r="D612" s="1807"/>
      <c r="E612" s="1808"/>
      <c r="F612" s="1807"/>
      <c r="G612" s="1807"/>
    </row>
    <row r="613" spans="4:7" ht="15">
      <c r="D613" s="1807"/>
      <c r="E613" s="1808"/>
      <c r="F613" s="1807"/>
      <c r="G613" s="1807"/>
    </row>
    <row r="614" spans="4:7" ht="15">
      <c r="D614" s="1807"/>
      <c r="E614" s="1808"/>
      <c r="F614" s="1807"/>
      <c r="G614" s="1807"/>
    </row>
    <row r="615" spans="4:7" ht="15">
      <c r="D615" s="1807"/>
      <c r="E615" s="1808"/>
      <c r="F615" s="1807"/>
      <c r="G615" s="1807"/>
    </row>
    <row r="616" spans="4:7" ht="15">
      <c r="D616" s="1807"/>
      <c r="E616" s="1808"/>
      <c r="F616" s="1807"/>
      <c r="G616" s="1807"/>
    </row>
    <row r="617" spans="4:7" ht="15">
      <c r="D617" s="1807"/>
      <c r="E617" s="1808"/>
      <c r="F617" s="1807"/>
      <c r="G617" s="1807"/>
    </row>
    <row r="618" spans="4:7" ht="15">
      <c r="D618" s="1807"/>
      <c r="E618" s="1808"/>
      <c r="F618" s="1807"/>
      <c r="G618" s="1807"/>
    </row>
    <row r="619" spans="4:7" ht="15">
      <c r="D619" s="1807"/>
      <c r="E619" s="1808"/>
      <c r="F619" s="1807"/>
      <c r="G619" s="1807"/>
    </row>
    <row r="620" spans="4:7" ht="15">
      <c r="D620" s="1807"/>
      <c r="E620" s="1808"/>
      <c r="F620" s="1807"/>
      <c r="G620" s="1807"/>
    </row>
    <row r="621" spans="4:7" ht="15">
      <c r="D621" s="1807"/>
      <c r="E621" s="1808"/>
      <c r="F621" s="1807"/>
      <c r="G621" s="1807"/>
    </row>
    <row r="622" spans="4:7" ht="15">
      <c r="D622" s="1807"/>
      <c r="E622" s="1808"/>
      <c r="F622" s="1807"/>
      <c r="G622" s="1807"/>
    </row>
    <row r="623" spans="4:7" ht="15">
      <c r="D623" s="1807"/>
      <c r="E623" s="1808"/>
      <c r="F623" s="1807"/>
      <c r="G623" s="1807"/>
    </row>
    <row r="624" spans="4:7" ht="15">
      <c r="D624" s="1807"/>
      <c r="E624" s="1808"/>
      <c r="F624" s="1807"/>
      <c r="G624" s="1807"/>
    </row>
    <row r="625" spans="4:7" ht="15">
      <c r="D625" s="1807"/>
      <c r="E625" s="1808"/>
      <c r="F625" s="1807"/>
      <c r="G625" s="1807"/>
    </row>
    <row r="626" spans="4:7" ht="15">
      <c r="D626" s="1807"/>
      <c r="E626" s="1808"/>
      <c r="F626" s="1807"/>
      <c r="G626" s="1807"/>
    </row>
    <row r="627" spans="4:7" ht="15">
      <c r="D627" s="1807"/>
      <c r="E627" s="1808"/>
      <c r="F627" s="1807"/>
      <c r="G627" s="1807"/>
    </row>
    <row r="628" spans="4:7" ht="15">
      <c r="D628" s="1807"/>
      <c r="E628" s="1808"/>
      <c r="F628" s="1807"/>
      <c r="G628" s="1807"/>
    </row>
    <row r="629" spans="4:7" ht="15">
      <c r="D629" s="1807"/>
      <c r="E629" s="1808"/>
      <c r="F629" s="1807"/>
      <c r="G629" s="1807"/>
    </row>
    <row r="630" spans="4:7" ht="15">
      <c r="D630" s="1807"/>
      <c r="E630" s="1808"/>
      <c r="F630" s="1807"/>
      <c r="G630" s="1807"/>
    </row>
    <row r="631" spans="4:7" ht="15">
      <c r="D631" s="1807"/>
      <c r="E631" s="1808"/>
      <c r="F631" s="1807"/>
      <c r="G631" s="1807"/>
    </row>
    <row r="632" spans="4:7" ht="15">
      <c r="D632" s="1807"/>
      <c r="E632" s="1808"/>
      <c r="F632" s="1807"/>
      <c r="G632" s="1807"/>
    </row>
    <row r="633" spans="4:7" ht="15">
      <c r="D633" s="1807"/>
      <c r="E633" s="1808"/>
      <c r="F633" s="1807"/>
      <c r="G633" s="1807"/>
    </row>
    <row r="634" spans="4:7" ht="15">
      <c r="D634" s="1807"/>
      <c r="E634" s="1808"/>
      <c r="F634" s="1807"/>
      <c r="G634" s="1807"/>
    </row>
    <row r="635" spans="4:7" ht="15">
      <c r="D635" s="1807"/>
      <c r="E635" s="1808"/>
      <c r="F635" s="1807"/>
      <c r="G635" s="1807"/>
    </row>
    <row r="636" spans="4:7" ht="15">
      <c r="D636" s="1807"/>
      <c r="E636" s="1808"/>
      <c r="F636" s="1807"/>
      <c r="G636" s="1807"/>
    </row>
    <row r="637" spans="4:7" ht="15">
      <c r="D637" s="1807"/>
      <c r="E637" s="1808"/>
      <c r="F637" s="1807"/>
      <c r="G637" s="1807"/>
    </row>
    <row r="638" spans="4:7" ht="15">
      <c r="D638" s="1807"/>
      <c r="E638" s="1808"/>
      <c r="F638" s="1807"/>
      <c r="G638" s="1807"/>
    </row>
    <row r="639" spans="4:7" ht="15">
      <c r="D639" s="1807"/>
      <c r="E639" s="1808"/>
      <c r="F639" s="1807"/>
      <c r="G639" s="1807"/>
    </row>
    <row r="640" spans="4:7" ht="15">
      <c r="D640" s="1807"/>
      <c r="E640" s="1808"/>
      <c r="F640" s="1807"/>
      <c r="G640" s="1807"/>
    </row>
    <row r="641" spans="4:7" ht="15">
      <c r="D641" s="1807"/>
      <c r="E641" s="1808"/>
      <c r="F641" s="1807"/>
      <c r="G641" s="1807"/>
    </row>
    <row r="642" spans="4:7" ht="15">
      <c r="D642" s="1807"/>
      <c r="E642" s="1808"/>
      <c r="F642" s="1807"/>
      <c r="G642" s="1807"/>
    </row>
    <row r="643" spans="4:7" ht="15">
      <c r="D643" s="1807"/>
      <c r="E643" s="1808"/>
      <c r="F643" s="1807"/>
      <c r="G643" s="1807"/>
    </row>
    <row r="644" spans="4:7" ht="15">
      <c r="D644" s="1807"/>
      <c r="E644" s="1808"/>
      <c r="F644" s="1807"/>
      <c r="G644" s="1807"/>
    </row>
  </sheetData>
  <mergeCells count="17">
    <mergeCell ref="B461:D461"/>
    <mergeCell ref="F457:G457"/>
    <mergeCell ref="A22:H22"/>
    <mergeCell ref="D15:E15"/>
    <mergeCell ref="D20:E20"/>
    <mergeCell ref="D17:E17"/>
    <mergeCell ref="D19:E19"/>
    <mergeCell ref="B3:F3"/>
    <mergeCell ref="B4:F4"/>
    <mergeCell ref="D18:E18"/>
    <mergeCell ref="A1:F1"/>
    <mergeCell ref="B2:F2"/>
    <mergeCell ref="D16:E16"/>
    <mergeCell ref="D11:E11"/>
    <mergeCell ref="D12:E12"/>
    <mergeCell ref="D13:E13"/>
    <mergeCell ref="D14:E14"/>
  </mergeCells>
  <phoneticPr fontId="0" type="noConversion"/>
  <pageMargins left="0.75" right="0.75" top="1" bottom="1" header="0.5" footer="0.5"/>
  <pageSetup scale="63" orientation="portrait" r:id="rId1"/>
  <headerFooter alignWithMargins="0"/>
  <colBreaks count="1" manualBreakCount="1">
    <brk id="8" max="1048575" man="1"/>
  </colBreaks>
  <drawing r:id="rId2"/>
  <legacyDrawing r:id="rId3"/>
  <oleObjects>
    <oleObject progId="Unknown" shapeId="6163" r:id="rId4"/>
  </oleObjects>
</worksheet>
</file>

<file path=xl/worksheets/sheet30.xml><?xml version="1.0" encoding="utf-8"?>
<worksheet xmlns="http://schemas.openxmlformats.org/spreadsheetml/2006/main" xmlns:r="http://schemas.openxmlformats.org/officeDocument/2006/relationships">
  <sheetPr codeName="Sheet10" enableFormatConditionsCalculation="0">
    <tabColor indexed="24"/>
  </sheetPr>
  <dimension ref="A1:W23"/>
  <sheetViews>
    <sheetView workbookViewId="0">
      <selection activeCell="J16" sqref="J16"/>
    </sheetView>
  </sheetViews>
  <sheetFormatPr defaultRowHeight="12.75"/>
  <cols>
    <col min="1" max="1" width="9.140625" style="75"/>
    <col min="2" max="2" width="10.5703125" style="75" customWidth="1"/>
    <col min="3" max="16384" width="9.140625" style="75"/>
  </cols>
  <sheetData>
    <row r="1" spans="1:23" s="15" customFormat="1" ht="20.25" customHeight="1">
      <c r="A1" s="2211" t="s">
        <v>967</v>
      </c>
      <c r="B1" s="2211"/>
      <c r="C1" s="2211"/>
      <c r="D1" s="2211"/>
      <c r="E1" s="2211"/>
      <c r="F1" s="2211"/>
      <c r="W1" s="2083"/>
    </row>
    <row r="2" spans="1:23" s="15" customFormat="1" ht="18.75" customHeight="1">
      <c r="A2" s="2255" t="str">
        <f>'I1 Intro'!C9</f>
        <v>Orillia Power Distribution Corporation</v>
      </c>
      <c r="B2" s="2255"/>
      <c r="C2" s="2255"/>
      <c r="D2" s="2255"/>
      <c r="E2" s="2255"/>
      <c r="F2" s="2255"/>
      <c r="G2" s="2255"/>
      <c r="H2" s="2255"/>
      <c r="I2" s="2255"/>
      <c r="W2" s="2083"/>
    </row>
    <row r="3" spans="1:23" s="15" customFormat="1" ht="18.75" customHeight="1">
      <c r="A3" s="2372" t="str">
        <f>'I1 Intro'!C13 &amp; "   " &amp; 'I1 Intro'!E13</f>
        <v xml:space="preserve">EB-2009-0273   </v>
      </c>
      <c r="B3" s="2372"/>
      <c r="C3" s="2372"/>
      <c r="D3" s="2372"/>
      <c r="E3" s="2372"/>
      <c r="F3" s="2372"/>
      <c r="G3" s="2372"/>
      <c r="H3" s="2372"/>
      <c r="I3" s="2372"/>
      <c r="W3" s="2083"/>
    </row>
    <row r="4" spans="1:23" s="15" customFormat="1" ht="18">
      <c r="A4" s="2257">
        <f>'I1 Intro'!C15</f>
        <v>40072</v>
      </c>
      <c r="B4" s="2257"/>
      <c r="C4" s="2257"/>
      <c r="D4" s="2257"/>
      <c r="E4" s="2257"/>
      <c r="W4" s="2083"/>
    </row>
    <row r="5" spans="1:23" s="15" customFormat="1" ht="21" customHeight="1">
      <c r="A5" s="368" t="str">
        <f>"Sheet E5 Reconciliation Worksheet  - "&amp; 'I2 LDC class'!$C$17 &amp; "  " &amp;  'I2 LDC class'!$D$17</f>
        <v xml:space="preserve">Sheet E5 Reconciliation Worksheet  -   </v>
      </c>
      <c r="B5" s="369"/>
      <c r="C5" s="623"/>
      <c r="D5" s="623"/>
      <c r="E5" s="370"/>
      <c r="W5" s="2083"/>
    </row>
    <row r="6" spans="1:23" s="15" customFormat="1" ht="6" customHeight="1">
      <c r="A6" s="18"/>
      <c r="B6" s="18"/>
      <c r="C6" s="624"/>
      <c r="D6" s="624"/>
      <c r="E6" s="18"/>
      <c r="F6" s="18"/>
      <c r="G6" s="18"/>
      <c r="H6" s="18"/>
      <c r="I6" s="18"/>
      <c r="J6" s="18"/>
      <c r="K6" s="18"/>
      <c r="L6" s="18"/>
      <c r="M6" s="18"/>
      <c r="N6" s="18"/>
      <c r="O6" s="18"/>
      <c r="W6" s="2083"/>
    </row>
    <row r="7" spans="1:23" ht="12.75" customHeight="1">
      <c r="B7" s="2371" t="s">
        <v>406</v>
      </c>
      <c r="C7" s="2371"/>
      <c r="D7" s="2371"/>
      <c r="E7" s="2371"/>
      <c r="F7" s="2371"/>
      <c r="G7" s="2371"/>
      <c r="H7" s="2371"/>
      <c r="I7" s="2371"/>
      <c r="J7" s="2371"/>
      <c r="K7" s="2371"/>
    </row>
    <row r="8" spans="1:23" ht="12.75" customHeight="1">
      <c r="B8" s="2371"/>
      <c r="C8" s="2371"/>
      <c r="D8" s="2371"/>
      <c r="E8" s="2371"/>
      <c r="F8" s="2371"/>
      <c r="G8" s="2371"/>
      <c r="H8" s="2371"/>
      <c r="I8" s="2371"/>
      <c r="J8" s="2371"/>
      <c r="K8" s="2371"/>
    </row>
    <row r="9" spans="1:23" ht="12.75" customHeight="1">
      <c r="B9" s="2371"/>
      <c r="C9" s="2371"/>
      <c r="D9" s="2371"/>
      <c r="E9" s="2371"/>
      <c r="F9" s="2371"/>
      <c r="G9" s="2371"/>
      <c r="H9" s="2371"/>
      <c r="I9" s="2371"/>
      <c r="J9" s="2371"/>
      <c r="K9" s="2371"/>
      <c r="L9" s="2107"/>
      <c r="M9" s="2107"/>
    </row>
    <row r="10" spans="1:23" ht="21" customHeight="1">
      <c r="B10" s="2371"/>
      <c r="C10" s="2371"/>
      <c r="D10" s="2371"/>
      <c r="E10" s="2371"/>
      <c r="F10" s="2371"/>
      <c r="G10" s="2371"/>
      <c r="H10" s="2371"/>
      <c r="I10" s="2371"/>
      <c r="J10" s="2371"/>
      <c r="K10" s="2371"/>
      <c r="L10" s="2107"/>
      <c r="M10" s="2107"/>
    </row>
    <row r="11" spans="1:23">
      <c r="L11" s="2107"/>
      <c r="M11" s="2107"/>
    </row>
    <row r="12" spans="1:23">
      <c r="B12" s="2068" t="s">
        <v>404</v>
      </c>
      <c r="C12" s="2109" t="s">
        <v>413</v>
      </c>
      <c r="E12" s="2107"/>
      <c r="F12" s="2107"/>
      <c r="G12" s="2107"/>
      <c r="H12" s="2107"/>
      <c r="I12" s="2107"/>
      <c r="J12" s="2107"/>
      <c r="K12" s="2107"/>
      <c r="L12" s="2107"/>
      <c r="M12" s="2107"/>
    </row>
    <row r="13" spans="1:23">
      <c r="B13" s="75" t="s">
        <v>402</v>
      </c>
      <c r="C13" s="2107" t="s">
        <v>409</v>
      </c>
      <c r="D13" s="2107"/>
      <c r="E13" s="2107"/>
      <c r="F13" s="2107"/>
      <c r="G13" s="2107"/>
      <c r="H13" s="2107"/>
      <c r="I13" s="2107"/>
      <c r="J13" s="2107"/>
      <c r="K13" s="2107"/>
      <c r="L13" s="2107"/>
      <c r="M13" s="2107"/>
    </row>
    <row r="14" spans="1:23">
      <c r="B14" s="75" t="s">
        <v>403</v>
      </c>
      <c r="C14" s="2107" t="s">
        <v>412</v>
      </c>
      <c r="D14" s="2107"/>
      <c r="E14" s="2107"/>
      <c r="F14" s="2107"/>
      <c r="G14" s="2107"/>
      <c r="H14" s="2107"/>
      <c r="I14" s="2107"/>
      <c r="J14" s="2107"/>
    </row>
    <row r="16" spans="1:23">
      <c r="B16" s="2108" t="s">
        <v>405</v>
      </c>
      <c r="C16" s="2109" t="s">
        <v>414</v>
      </c>
    </row>
    <row r="17" spans="1:3">
      <c r="B17" s="75" t="s">
        <v>402</v>
      </c>
      <c r="C17" s="2107" t="s">
        <v>409</v>
      </c>
    </row>
    <row r="18" spans="1:3">
      <c r="B18" s="75" t="s">
        <v>403</v>
      </c>
      <c r="C18" s="362" t="s">
        <v>407</v>
      </c>
    </row>
    <row r="19" spans="1:3">
      <c r="B19" s="75" t="s">
        <v>410</v>
      </c>
      <c r="C19" s="2118" t="s">
        <v>408</v>
      </c>
    </row>
    <row r="20" spans="1:3">
      <c r="B20" s="75" t="s">
        <v>411</v>
      </c>
      <c r="C20" s="2107" t="s">
        <v>412</v>
      </c>
    </row>
    <row r="22" spans="1:3">
      <c r="A22" s="2107"/>
      <c r="B22" s="2107"/>
      <c r="C22" s="2107"/>
    </row>
    <row r="23" spans="1:3">
      <c r="A23" s="2107"/>
      <c r="B23" s="2107"/>
      <c r="C23" s="2107"/>
    </row>
  </sheetData>
  <mergeCells count="5">
    <mergeCell ref="B7:K10"/>
    <mergeCell ref="A1:F1"/>
    <mergeCell ref="A4:E4"/>
    <mergeCell ref="A2:I2"/>
    <mergeCell ref="A3:I3"/>
  </mergeCells>
  <phoneticPr fontId="7" type="noConversion"/>
  <pageMargins left="0.75" right="0.75" top="1" bottom="1" header="0.5" footer="0.5"/>
  <pageSetup orientation="portrait" r:id="rId1"/>
  <headerFooter alignWithMargins="0"/>
  <drawing r:id="rId2"/>
  <legacyDrawing r:id="rId3"/>
  <oleObjects>
    <oleObject progId="Unknown" shapeId="47108" r:id="rId4"/>
  </oleObjects>
</worksheet>
</file>

<file path=xl/worksheets/sheet4.xml><?xml version="1.0" encoding="utf-8"?>
<worksheet xmlns="http://schemas.openxmlformats.org/spreadsheetml/2006/main" xmlns:r="http://schemas.openxmlformats.org/officeDocument/2006/relationships">
  <sheetPr codeName="Sheet14" enableFormatConditionsCalculation="0">
    <tabColor indexed="42"/>
  </sheetPr>
  <dimension ref="A1:V100"/>
  <sheetViews>
    <sheetView topLeftCell="A70" workbookViewId="0">
      <selection activeCell="A86" sqref="A86:B86"/>
    </sheetView>
  </sheetViews>
  <sheetFormatPr defaultRowHeight="11.25"/>
  <cols>
    <col min="1" max="1" width="9" style="71" customWidth="1"/>
    <col min="2" max="2" width="29.7109375" style="131" customWidth="1"/>
    <col min="3" max="3" width="16.140625" style="291" customWidth="1"/>
    <col min="4" max="4" width="17.5703125" style="131" bestFit="1" customWidth="1"/>
    <col min="5" max="10" width="15.7109375" style="131" customWidth="1"/>
    <col min="11" max="14" width="15.7109375" style="298" customWidth="1"/>
    <col min="15" max="15" width="15.7109375" style="131" customWidth="1"/>
    <col min="16" max="16" width="14.140625" style="131" customWidth="1"/>
    <col min="17" max="17" width="16" style="131" customWidth="1"/>
    <col min="18" max="18" width="14.42578125" style="131" customWidth="1"/>
    <col min="19" max="20" width="9.140625" style="131"/>
    <col min="21" max="21" width="17" style="131" customWidth="1"/>
    <col min="22" max="22" width="16.85546875" style="131" customWidth="1"/>
    <col min="23" max="16384" width="9.140625" style="131"/>
  </cols>
  <sheetData>
    <row r="1" spans="1:22" s="15" customFormat="1" ht="20.25" customHeight="1">
      <c r="A1" s="2211" t="s">
        <v>967</v>
      </c>
      <c r="B1" s="2211"/>
      <c r="C1" s="2211"/>
      <c r="D1" s="2211"/>
      <c r="E1" s="2211"/>
      <c r="F1" s="2211"/>
    </row>
    <row r="2" spans="1:22" s="15" customFormat="1" ht="18.75" customHeight="1">
      <c r="B2" s="2212" t="str">
        <f>'I1 Intro'!C9</f>
        <v>Orillia Power Distribution Corporation</v>
      </c>
      <c r="C2" s="2212"/>
      <c r="D2" s="2212"/>
      <c r="E2" s="2212"/>
      <c r="F2" s="2212"/>
    </row>
    <row r="3" spans="1:22" s="15" customFormat="1" ht="18.75" customHeight="1">
      <c r="B3" s="2207" t="str">
        <f>'I1 Intro'!C13 &amp; "   " &amp; 'I1 Intro'!E13</f>
        <v xml:space="preserve">EB-2009-0273   </v>
      </c>
      <c r="C3" s="2207"/>
      <c r="D3" s="2207"/>
      <c r="E3" s="2207"/>
      <c r="F3" s="2207"/>
      <c r="G3" s="16"/>
    </row>
    <row r="4" spans="1:22" s="15" customFormat="1" ht="18">
      <c r="B4" s="2208">
        <f>'I1 Intro'!C15</f>
        <v>40072</v>
      </c>
      <c r="C4" s="2208"/>
      <c r="D4" s="2208"/>
      <c r="E4" s="2208"/>
      <c r="F4" s="2208"/>
    </row>
    <row r="5" spans="1:22" s="15" customFormat="1" ht="21" customHeight="1">
      <c r="B5" s="84" t="str">
        <f>"Sheet I4 Break Out Worksheet  - "&amp; 'I2 LDC class'!$C$17 &amp; "  " &amp;  'I2 LDC class'!$D$17</f>
        <v xml:space="preserve">Sheet I4 Break Out Worksheet  -   </v>
      </c>
      <c r="C5" s="85"/>
      <c r="D5" s="85"/>
      <c r="F5" s="52"/>
    </row>
    <row r="6" spans="1:22" s="15" customFormat="1" ht="6" customHeight="1">
      <c r="A6" s="18"/>
      <c r="B6" s="18"/>
      <c r="C6" s="18"/>
      <c r="D6" s="18"/>
      <c r="E6" s="18"/>
      <c r="F6" s="18"/>
      <c r="G6" s="18"/>
      <c r="H6" s="18"/>
      <c r="I6" s="18"/>
      <c r="J6" s="18"/>
      <c r="K6" s="18"/>
      <c r="L6" s="18"/>
      <c r="M6" s="18"/>
      <c r="N6" s="18"/>
      <c r="O6" s="18"/>
    </row>
    <row r="7" spans="1:22" s="55" customFormat="1">
      <c r="A7" s="132"/>
      <c r="H7" s="133"/>
      <c r="I7" s="133"/>
      <c r="J7" s="134"/>
      <c r="K7" s="135"/>
      <c r="L7" s="135"/>
      <c r="M7" s="135"/>
      <c r="N7" s="135"/>
    </row>
    <row r="8" spans="1:22" s="55" customFormat="1" ht="15.75">
      <c r="A8" s="136"/>
      <c r="C8" s="137"/>
      <c r="F8" s="138"/>
      <c r="G8" s="138"/>
      <c r="H8" s="133"/>
      <c r="I8" s="139"/>
      <c r="J8" s="134"/>
      <c r="K8" s="135"/>
      <c r="L8" s="135"/>
      <c r="M8" s="135"/>
      <c r="N8" s="135"/>
    </row>
    <row r="9" spans="1:22" s="55" customFormat="1" ht="12.75">
      <c r="C9" s="2201"/>
      <c r="D9" s="2201"/>
      <c r="E9" s="2201"/>
      <c r="F9" s="2201"/>
      <c r="G9" s="2201"/>
      <c r="H9" s="133"/>
      <c r="I9" s="133"/>
      <c r="J9" s="134"/>
      <c r="K9" s="135"/>
      <c r="L9" s="135"/>
      <c r="M9" s="135"/>
      <c r="N9" s="135"/>
    </row>
    <row r="10" spans="1:22" s="55" customFormat="1">
      <c r="A10" s="136"/>
      <c r="H10" s="133"/>
      <c r="I10" s="133"/>
      <c r="J10" s="134"/>
      <c r="K10" s="135"/>
      <c r="L10" s="135"/>
      <c r="M10" s="135"/>
      <c r="N10" s="135"/>
    </row>
    <row r="11" spans="1:22" ht="27.75" customHeight="1" thickBot="1">
      <c r="A11" s="140"/>
      <c r="B11" s="141"/>
      <c r="C11" s="142"/>
      <c r="D11" s="143"/>
      <c r="E11" s="143"/>
      <c r="F11" s="143"/>
      <c r="G11" s="143"/>
      <c r="H11" s="143"/>
      <c r="I11" s="143"/>
      <c r="J11" s="143"/>
      <c r="K11" s="144"/>
      <c r="L11" s="144"/>
      <c r="M11" s="144"/>
      <c r="N11" s="144"/>
      <c r="O11" s="141"/>
    </row>
    <row r="12" spans="1:22" ht="40.5" customHeight="1" thickBot="1">
      <c r="A12" s="2227" t="s">
        <v>432</v>
      </c>
      <c r="B12" s="2228"/>
      <c r="C12" s="2139">
        <f>'[1]Rate of Return'!$M$38</f>
        <v>16552200</v>
      </c>
      <c r="E12" s="143"/>
      <c r="F12" s="143"/>
      <c r="G12" s="143"/>
      <c r="H12" s="143"/>
      <c r="I12" s="143"/>
      <c r="J12" s="143"/>
      <c r="K12" s="144"/>
      <c r="L12" s="144"/>
      <c r="M12" s="144"/>
      <c r="N12" s="144"/>
      <c r="O12" s="141"/>
    </row>
    <row r="13" spans="1:22" ht="21.75" customHeight="1" thickBot="1">
      <c r="A13" s="140"/>
      <c r="B13" s="141"/>
      <c r="C13" s="142"/>
      <c r="D13" s="143"/>
      <c r="E13" s="143"/>
      <c r="F13" s="143"/>
      <c r="G13" s="143"/>
      <c r="H13" s="143"/>
      <c r="I13" s="143"/>
      <c r="J13" s="143"/>
      <c r="K13" s="144"/>
      <c r="L13" s="144"/>
      <c r="M13" s="144"/>
      <c r="N13" s="144"/>
      <c r="O13" s="141"/>
    </row>
    <row r="14" spans="1:22" ht="18" customHeight="1" thickBot="1">
      <c r="A14" s="2229" t="s">
        <v>1237</v>
      </c>
      <c r="B14" s="2230"/>
      <c r="C14" s="2235" t="s">
        <v>1401</v>
      </c>
      <c r="D14" s="2236"/>
      <c r="E14" s="2236"/>
      <c r="F14" s="2236"/>
      <c r="G14" s="2236"/>
      <c r="H14" s="2236"/>
      <c r="I14" s="2236"/>
      <c r="J14" s="2236"/>
      <c r="K14" s="2237"/>
      <c r="L14" s="2232" t="s">
        <v>1402</v>
      </c>
      <c r="M14" s="2233"/>
      <c r="N14" s="2233"/>
      <c r="O14" s="2234"/>
    </row>
    <row r="15" spans="1:22" s="145" customFormat="1" ht="18" customHeight="1">
      <c r="A15" s="2231"/>
      <c r="B15" s="2231"/>
      <c r="C15" s="2238"/>
      <c r="D15" s="2239"/>
      <c r="E15" s="2239"/>
      <c r="F15" s="2239"/>
      <c r="G15" s="2239"/>
      <c r="H15" s="2239"/>
      <c r="I15" s="2239"/>
      <c r="J15" s="2239"/>
      <c r="K15" s="2240"/>
      <c r="L15" s="155">
        <v>5705</v>
      </c>
      <c r="M15" s="156">
        <v>5710</v>
      </c>
      <c r="N15" s="156">
        <v>5715</v>
      </c>
      <c r="O15" s="157">
        <v>5720</v>
      </c>
      <c r="Q15" s="2225" t="s">
        <v>1410</v>
      </c>
      <c r="R15" s="2226"/>
      <c r="U15" s="2225" t="s">
        <v>1412</v>
      </c>
      <c r="V15" s="2226"/>
    </row>
    <row r="16" spans="1:22" s="173" customFormat="1" ht="63.75">
      <c r="A16" s="146" t="s">
        <v>394</v>
      </c>
      <c r="B16" s="147" t="s">
        <v>1074</v>
      </c>
      <c r="C16" s="148" t="s">
        <v>1236</v>
      </c>
      <c r="D16" s="149" t="s">
        <v>1463</v>
      </c>
      <c r="E16" s="149" t="s">
        <v>1462</v>
      </c>
      <c r="F16" s="149" t="s">
        <v>1328</v>
      </c>
      <c r="G16" s="150" t="s">
        <v>1247</v>
      </c>
      <c r="H16" s="151" t="s">
        <v>1044</v>
      </c>
      <c r="I16" s="151" t="s">
        <v>1012</v>
      </c>
      <c r="J16" s="151" t="s">
        <v>341</v>
      </c>
      <c r="K16" s="154" t="s">
        <v>1394</v>
      </c>
      <c r="L16" s="148" t="s">
        <v>1435</v>
      </c>
      <c r="M16" s="152" t="s">
        <v>718</v>
      </c>
      <c r="N16" s="152" t="s">
        <v>719</v>
      </c>
      <c r="O16" s="153" t="s">
        <v>720</v>
      </c>
      <c r="Q16" s="150" t="s">
        <v>1247</v>
      </c>
      <c r="R16" s="151" t="s">
        <v>1044</v>
      </c>
      <c r="U16" s="151" t="s">
        <v>1012</v>
      </c>
      <c r="V16" s="148" t="s">
        <v>1435</v>
      </c>
    </row>
    <row r="17" spans="1:22" s="174" customFormat="1" ht="25.5">
      <c r="A17" s="158">
        <v>1565</v>
      </c>
      <c r="B17" s="159" t="s">
        <v>1086</v>
      </c>
      <c r="C17" s="162">
        <f>+'I3 TB Data'!H78</f>
        <v>0</v>
      </c>
      <c r="D17" s="163"/>
      <c r="E17" s="164">
        <v>0</v>
      </c>
      <c r="F17" s="165">
        <f>+E17+C17</f>
        <v>0</v>
      </c>
      <c r="G17" s="1695"/>
      <c r="H17" s="1696"/>
      <c r="I17" s="1697"/>
      <c r="J17" s="1697"/>
      <c r="K17" s="166">
        <f t="shared" ref="K17:K56" si="0">+F17+G17+H17+I17+J17</f>
        <v>0</v>
      </c>
      <c r="L17" s="1702"/>
      <c r="M17" s="1702"/>
      <c r="N17" s="1702"/>
      <c r="O17" s="1702"/>
      <c r="Q17" s="1695"/>
      <c r="R17" s="1696"/>
      <c r="T17" s="160"/>
      <c r="U17" s="2147"/>
      <c r="V17" s="2143"/>
    </row>
    <row r="18" spans="1:22" s="174" customFormat="1" ht="12.75">
      <c r="A18" s="160">
        <v>1805</v>
      </c>
      <c r="B18" s="161" t="s">
        <v>236</v>
      </c>
      <c r="C18" s="162">
        <f>+'I3 TB Data'!H119</f>
        <v>134000</v>
      </c>
      <c r="D18" s="163"/>
      <c r="E18" s="167">
        <f>-SUM(E19:E20)</f>
        <v>-134000</v>
      </c>
      <c r="F18" s="165">
        <f>+E18+C18</f>
        <v>0</v>
      </c>
      <c r="G18" s="1698"/>
      <c r="H18" s="1698"/>
      <c r="I18" s="1699"/>
      <c r="J18" s="1699"/>
      <c r="K18" s="166"/>
      <c r="L18" s="1704"/>
      <c r="M18" s="1704"/>
      <c r="N18" s="1704"/>
      <c r="O18" s="1704"/>
      <c r="Q18" s="1698"/>
      <c r="R18" s="1698"/>
      <c r="T18" s="160">
        <v>1805</v>
      </c>
      <c r="U18" s="2148">
        <f>(VLOOKUP(T18,'[1]PPE Continuity Sched'!$C$18:$AX$52,44,T18:T80)+VLOOKUP(T18,'[1]PPE Continuity Sched'!$C$18:$AX$52,47,T18:T80))/2</f>
        <v>0</v>
      </c>
      <c r="V18" s="2148">
        <f>VLOOKUP(T18,'[1]PPE Continuity Sched'!$C$18:$AX$52,45,T18:T80)</f>
        <v>0</v>
      </c>
    </row>
    <row r="19" spans="1:22" s="174" customFormat="1" ht="12.75">
      <c r="A19" s="160" t="s">
        <v>1257</v>
      </c>
      <c r="B19" s="161" t="s">
        <v>1006</v>
      </c>
      <c r="C19" s="162"/>
      <c r="D19" s="168"/>
      <c r="E19" s="167">
        <f>C18*D19</f>
        <v>0</v>
      </c>
      <c r="F19" s="165">
        <f>E19</f>
        <v>0</v>
      </c>
      <c r="G19" s="1695"/>
      <c r="H19" s="1695"/>
      <c r="I19" s="1697"/>
      <c r="J19" s="1697"/>
      <c r="K19" s="166">
        <f t="shared" si="0"/>
        <v>0</v>
      </c>
      <c r="L19" s="1702"/>
      <c r="M19" s="1702"/>
      <c r="N19" s="1702"/>
      <c r="O19" s="1702"/>
      <c r="Q19" s="1695"/>
      <c r="R19" s="1695"/>
      <c r="T19" s="160"/>
      <c r="U19" s="2143"/>
      <c r="V19" s="2143"/>
    </row>
    <row r="20" spans="1:22" s="174" customFormat="1" ht="12.75">
      <c r="A20" s="160" t="s">
        <v>1258</v>
      </c>
      <c r="B20" s="161" t="s">
        <v>1008</v>
      </c>
      <c r="C20" s="162"/>
      <c r="D20" s="169">
        <f>1-D19</f>
        <v>1</v>
      </c>
      <c r="E20" s="167">
        <f>C18*D20</f>
        <v>134000</v>
      </c>
      <c r="F20" s="165">
        <f>E20</f>
        <v>134000</v>
      </c>
      <c r="G20" s="1695"/>
      <c r="H20" s="1695"/>
      <c r="I20" s="1697">
        <f>-D20*U18</f>
        <v>0</v>
      </c>
      <c r="J20" s="1697"/>
      <c r="K20" s="166">
        <f t="shared" si="0"/>
        <v>134000</v>
      </c>
      <c r="L20" s="1702">
        <f>D20*V18</f>
        <v>0</v>
      </c>
      <c r="M20" s="1702"/>
      <c r="N20" s="1702"/>
      <c r="O20" s="1702"/>
      <c r="Q20" s="1695"/>
      <c r="R20" s="1695"/>
      <c r="T20" s="160"/>
      <c r="U20" s="2143"/>
      <c r="V20" s="2143"/>
    </row>
    <row r="21" spans="1:22" s="174" customFormat="1" ht="12.75">
      <c r="A21" s="160">
        <v>1806</v>
      </c>
      <c r="B21" s="161" t="s">
        <v>237</v>
      </c>
      <c r="C21" s="162">
        <f>+'I3 TB Data'!H120</f>
        <v>49000</v>
      </c>
      <c r="D21" s="170"/>
      <c r="E21" s="167">
        <f>-SUM(E22:E23)</f>
        <v>-49000</v>
      </c>
      <c r="F21" s="165">
        <f>+E21+C21</f>
        <v>0</v>
      </c>
      <c r="G21" s="1698"/>
      <c r="H21" s="1698"/>
      <c r="I21" s="1699"/>
      <c r="J21" s="1699"/>
      <c r="K21" s="166"/>
      <c r="L21" s="1704"/>
      <c r="M21" s="1704"/>
      <c r="N21" s="1704"/>
      <c r="O21" s="1704"/>
      <c r="Q21" s="1698"/>
      <c r="R21" s="1698"/>
      <c r="T21" s="160">
        <v>1806</v>
      </c>
      <c r="U21" s="2148">
        <f>(VLOOKUP(T21,'[1]PPE Continuity Sched'!$C$18:$AX$52,44,T21:T82)+VLOOKUP(T21,'[1]PPE Continuity Sched'!$C$18:$AX$52,47,T21:T82))/2</f>
        <v>32000</v>
      </c>
      <c r="V21" s="2148">
        <f>VLOOKUP(T21,'[1]PPE Continuity Sched'!$C$18:$AX$52,45,T21:T83)</f>
        <v>2000</v>
      </c>
    </row>
    <row r="22" spans="1:22" s="174" customFormat="1" ht="12.75">
      <c r="A22" s="160" t="s">
        <v>1259</v>
      </c>
      <c r="B22" s="161" t="s">
        <v>1007</v>
      </c>
      <c r="C22" s="162"/>
      <c r="D22" s="168"/>
      <c r="E22" s="167">
        <f>C21*D22</f>
        <v>0</v>
      </c>
      <c r="F22" s="165">
        <f>E22</f>
        <v>0</v>
      </c>
      <c r="G22" s="1695"/>
      <c r="H22" s="1695"/>
      <c r="I22" s="1697"/>
      <c r="J22" s="1697"/>
      <c r="K22" s="166">
        <f t="shared" si="0"/>
        <v>0</v>
      </c>
      <c r="L22" s="1702"/>
      <c r="M22" s="1702"/>
      <c r="N22" s="1702"/>
      <c r="O22" s="1702"/>
      <c r="Q22" s="1695"/>
      <c r="R22" s="1695"/>
      <c r="T22" s="160"/>
      <c r="U22" s="2143"/>
      <c r="V22" s="2143"/>
    </row>
    <row r="23" spans="1:22" s="174" customFormat="1" ht="12.75">
      <c r="A23" s="160" t="s">
        <v>1260</v>
      </c>
      <c r="B23" s="161" t="s">
        <v>1009</v>
      </c>
      <c r="C23" s="162"/>
      <c r="D23" s="169">
        <f>1-D22</f>
        <v>1</v>
      </c>
      <c r="E23" s="167">
        <f>C21*D23</f>
        <v>49000</v>
      </c>
      <c r="F23" s="165">
        <f>E23</f>
        <v>49000</v>
      </c>
      <c r="G23" s="1695"/>
      <c r="H23" s="1695"/>
      <c r="I23" s="1697">
        <f>-D23*U21</f>
        <v>-32000</v>
      </c>
      <c r="J23" s="1697"/>
      <c r="K23" s="166">
        <f t="shared" si="0"/>
        <v>17000</v>
      </c>
      <c r="L23" s="1702">
        <f>D23*V21</f>
        <v>2000</v>
      </c>
      <c r="M23" s="1702"/>
      <c r="N23" s="1702"/>
      <c r="O23" s="1702"/>
      <c r="Q23" s="1695"/>
      <c r="R23" s="1695"/>
      <c r="T23" s="160"/>
      <c r="U23" s="2143"/>
      <c r="V23" s="2143"/>
    </row>
    <row r="24" spans="1:22" s="174" customFormat="1" ht="12.75">
      <c r="A24" s="160">
        <v>1808</v>
      </c>
      <c r="B24" s="161" t="s">
        <v>238</v>
      </c>
      <c r="C24" s="162">
        <f>+'I3 TB Data'!H121</f>
        <v>0</v>
      </c>
      <c r="D24" s="170"/>
      <c r="E24" s="167">
        <f>-SUM(E25:E26)</f>
        <v>0</v>
      </c>
      <c r="F24" s="165">
        <f>+E24+C24</f>
        <v>0</v>
      </c>
      <c r="G24" s="1698"/>
      <c r="H24" s="1698"/>
      <c r="I24" s="1699"/>
      <c r="J24" s="1699"/>
      <c r="K24" s="166"/>
      <c r="L24" s="1705"/>
      <c r="M24" s="1705"/>
      <c r="N24" s="1704"/>
      <c r="O24" s="1704"/>
      <c r="Q24" s="1698"/>
      <c r="R24" s="1698"/>
      <c r="T24" s="160">
        <v>1808</v>
      </c>
      <c r="U24" s="2148">
        <f>(VLOOKUP(T24,'[1]PPE Continuity Sched'!$C$18:$AX$52,44,T24:T85)+VLOOKUP(T24,'[1]PPE Continuity Sched'!$C$18:$AX$52,47,T24:T85))/2</f>
        <v>0</v>
      </c>
      <c r="V24" s="2148">
        <f>VLOOKUP(T24,'[1]PPE Continuity Sched'!$C$18:$AX$52,45,T24:T86)</f>
        <v>0</v>
      </c>
    </row>
    <row r="25" spans="1:22" s="174" customFormat="1" ht="12.75">
      <c r="A25" s="160" t="s">
        <v>1261</v>
      </c>
      <c r="B25" s="161" t="s">
        <v>1010</v>
      </c>
      <c r="C25" s="162"/>
      <c r="D25" s="168"/>
      <c r="E25" s="167">
        <f>C24*D25</f>
        <v>0</v>
      </c>
      <c r="F25" s="165">
        <f>E25</f>
        <v>0</v>
      </c>
      <c r="G25" s="1695"/>
      <c r="H25" s="1695"/>
      <c r="I25" s="1697"/>
      <c r="J25" s="1697"/>
      <c r="K25" s="166">
        <f t="shared" si="0"/>
        <v>0</v>
      </c>
      <c r="L25" s="1703"/>
      <c r="M25" s="1703"/>
      <c r="N25" s="1702"/>
      <c r="O25" s="1702"/>
      <c r="Q25" s="1695"/>
      <c r="R25" s="1695"/>
      <c r="T25" s="160"/>
      <c r="U25" s="2143"/>
      <c r="V25" s="2143"/>
    </row>
    <row r="26" spans="1:22" s="174" customFormat="1" ht="12.75">
      <c r="A26" s="160" t="s">
        <v>1262</v>
      </c>
      <c r="B26" s="161" t="s">
        <v>1011</v>
      </c>
      <c r="C26" s="162"/>
      <c r="D26" s="169">
        <f>1-D25</f>
        <v>1</v>
      </c>
      <c r="E26" s="167">
        <f>C24*D26</f>
        <v>0</v>
      </c>
      <c r="F26" s="165">
        <f>E26</f>
        <v>0</v>
      </c>
      <c r="G26" s="1695"/>
      <c r="H26" s="1695"/>
      <c r="I26" s="1697">
        <f>-D26*U24</f>
        <v>0</v>
      </c>
      <c r="J26" s="1697"/>
      <c r="K26" s="166">
        <f t="shared" si="0"/>
        <v>0</v>
      </c>
      <c r="L26" s="1702">
        <f>D26*V24</f>
        <v>0</v>
      </c>
      <c r="M26" s="1703"/>
      <c r="N26" s="1702"/>
      <c r="O26" s="1702"/>
      <c r="Q26" s="1695"/>
      <c r="R26" s="1695"/>
      <c r="T26" s="160"/>
      <c r="U26" s="2143"/>
      <c r="V26" s="2143"/>
    </row>
    <row r="27" spans="1:22" s="174" customFormat="1" ht="12.75">
      <c r="A27" s="160">
        <v>1810</v>
      </c>
      <c r="B27" s="161" t="s">
        <v>239</v>
      </c>
      <c r="C27" s="162">
        <f>+'I3 TB Data'!H122</f>
        <v>0</v>
      </c>
      <c r="D27" s="170"/>
      <c r="E27" s="167">
        <f>-SUM(E28:E29)</f>
        <v>0</v>
      </c>
      <c r="F27" s="165">
        <f>+E27+C27</f>
        <v>0</v>
      </c>
      <c r="G27" s="1698"/>
      <c r="H27" s="1698"/>
      <c r="I27" s="1699"/>
      <c r="J27" s="1699"/>
      <c r="K27" s="166"/>
      <c r="L27" s="1705"/>
      <c r="M27" s="1705"/>
      <c r="N27" s="1704"/>
      <c r="O27" s="1704"/>
      <c r="Q27" s="1698"/>
      <c r="R27" s="1698"/>
      <c r="T27" s="160">
        <v>1810</v>
      </c>
      <c r="U27" s="2148">
        <f>(VLOOKUP(T27,'[1]PPE Continuity Sched'!$C$18:$AX$52,44,T27:T88)+VLOOKUP(T27,'[1]PPE Continuity Sched'!$C$18:$AX$52,47,T27:T88))/2</f>
        <v>0</v>
      </c>
      <c r="V27" s="2148">
        <f>VLOOKUP(T27,'[1]PPE Continuity Sched'!$C$18:$AX$52,45,T27:T89)</f>
        <v>0</v>
      </c>
    </row>
    <row r="28" spans="1:22" s="174" customFormat="1" ht="12.75">
      <c r="A28" s="160" t="s">
        <v>1263</v>
      </c>
      <c r="B28" s="161" t="s">
        <v>1030</v>
      </c>
      <c r="C28" s="162"/>
      <c r="D28" s="168"/>
      <c r="E28" s="167">
        <f>C27*D28</f>
        <v>0</v>
      </c>
      <c r="F28" s="165">
        <f>E28</f>
        <v>0</v>
      </c>
      <c r="G28" s="1695"/>
      <c r="H28" s="1695"/>
      <c r="I28" s="1697"/>
      <c r="J28" s="1697"/>
      <c r="K28" s="166">
        <f t="shared" si="0"/>
        <v>0</v>
      </c>
      <c r="L28" s="1703"/>
      <c r="M28" s="1703"/>
      <c r="N28" s="1702"/>
      <c r="O28" s="1702"/>
      <c r="Q28" s="1695"/>
      <c r="R28" s="1695"/>
      <c r="T28" s="160"/>
      <c r="U28" s="2143"/>
      <c r="V28" s="2143"/>
    </row>
    <row r="29" spans="1:22" s="174" customFormat="1" ht="12.75">
      <c r="A29" s="160" t="s">
        <v>1264</v>
      </c>
      <c r="B29" s="161" t="s">
        <v>1031</v>
      </c>
      <c r="C29" s="162"/>
      <c r="D29" s="169">
        <f>1-D28</f>
        <v>1</v>
      </c>
      <c r="E29" s="167">
        <f>C27*D29</f>
        <v>0</v>
      </c>
      <c r="F29" s="165">
        <f>E29</f>
        <v>0</v>
      </c>
      <c r="G29" s="1695"/>
      <c r="H29" s="1695"/>
      <c r="I29" s="1697">
        <f>-D29*U27</f>
        <v>0</v>
      </c>
      <c r="J29" s="1697"/>
      <c r="K29" s="166">
        <f t="shared" si="0"/>
        <v>0</v>
      </c>
      <c r="L29" s="1702">
        <f>D29*V27</f>
        <v>0</v>
      </c>
      <c r="M29" s="1703"/>
      <c r="N29" s="1702"/>
      <c r="O29" s="1702"/>
      <c r="Q29" s="1695"/>
      <c r="R29" s="1695"/>
      <c r="T29" s="160"/>
      <c r="U29" s="2143"/>
      <c r="V29" s="2143"/>
    </row>
    <row r="30" spans="1:22" s="174" customFormat="1" ht="25.5">
      <c r="A30" s="160">
        <v>1815</v>
      </c>
      <c r="B30" s="161" t="s">
        <v>37</v>
      </c>
      <c r="C30" s="162">
        <f>+'I3 TB Data'!H123</f>
        <v>0</v>
      </c>
      <c r="D30" s="170"/>
      <c r="E30" s="167">
        <v>0</v>
      </c>
      <c r="F30" s="165">
        <f>+E30+C30</f>
        <v>0</v>
      </c>
      <c r="G30" s="1695"/>
      <c r="H30" s="1695"/>
      <c r="I30" s="1697"/>
      <c r="J30" s="1697"/>
      <c r="K30" s="166">
        <f t="shared" si="0"/>
        <v>0</v>
      </c>
      <c r="L30" s="1703"/>
      <c r="M30" s="1703"/>
      <c r="N30" s="1702"/>
      <c r="O30" s="1702"/>
      <c r="Q30" s="1695"/>
      <c r="R30" s="1695"/>
      <c r="T30" s="160">
        <v>1815</v>
      </c>
      <c r="U30" s="2148">
        <f>(VLOOKUP(T30,'[1]PPE Continuity Sched'!$C$18:$AX$52,44,T30:T91)+VLOOKUP(T30,'[1]PPE Continuity Sched'!$C$18:$AX$52,47,T30:T91))/2</f>
        <v>0</v>
      </c>
      <c r="V30" s="2148">
        <f>VLOOKUP(T30,'[1]PPE Continuity Sched'!$C$18:$AX$52,45,T30:T92)</f>
        <v>0</v>
      </c>
    </row>
    <row r="31" spans="1:22" s="174" customFormat="1" ht="25.5">
      <c r="A31" s="160">
        <v>1820</v>
      </c>
      <c r="B31" s="161" t="s">
        <v>38</v>
      </c>
      <c r="C31" s="162">
        <f>+'I3 TB Data'!H124</f>
        <v>3861500</v>
      </c>
      <c r="D31" s="170"/>
      <c r="E31" s="167">
        <f>-SUM(E32:E34)</f>
        <v>-3861500</v>
      </c>
      <c r="F31" s="165">
        <f>+E31+C31</f>
        <v>0</v>
      </c>
      <c r="G31" s="1695"/>
      <c r="H31" s="1695"/>
      <c r="I31" s="1697"/>
      <c r="J31" s="1697"/>
      <c r="K31" s="166">
        <f t="shared" si="0"/>
        <v>0</v>
      </c>
      <c r="L31" s="1703"/>
      <c r="M31" s="1703"/>
      <c r="N31" s="1702"/>
      <c r="O31" s="1702"/>
      <c r="Q31" s="1695"/>
      <c r="R31" s="1695"/>
      <c r="T31" s="160">
        <v>1820</v>
      </c>
      <c r="U31" s="2148">
        <f>(VLOOKUP(T31,'[1]PPE Continuity Sched'!$C$18:$AX$52,44,T31:T92)+VLOOKUP(T31,'[1]PPE Continuity Sched'!$C$18:$AX$52,47,T31:T92))/2</f>
        <v>2136500</v>
      </c>
      <c r="V31" s="2148">
        <f>VLOOKUP(T31,'[1]PPE Continuity Sched'!$C$18:$AX$52,45,T31:T93)</f>
        <v>93000</v>
      </c>
    </row>
    <row r="32" spans="1:22" s="174" customFormat="1" ht="38.25">
      <c r="A32" s="1689" t="s">
        <v>549</v>
      </c>
      <c r="B32" s="1690" t="s">
        <v>506</v>
      </c>
      <c r="C32" s="162"/>
      <c r="D32" s="168"/>
      <c r="E32" s="167">
        <f>C31*D32</f>
        <v>0</v>
      </c>
      <c r="F32" s="165">
        <f>E32</f>
        <v>0</v>
      </c>
      <c r="G32" s="1695"/>
      <c r="H32" s="1695"/>
      <c r="I32" s="1697"/>
      <c r="J32" s="1697"/>
      <c r="K32" s="166">
        <f t="shared" si="0"/>
        <v>0</v>
      </c>
      <c r="L32" s="1703"/>
      <c r="M32" s="1703"/>
      <c r="N32" s="1702"/>
      <c r="O32" s="1702"/>
      <c r="Q32" s="1695"/>
      <c r="R32" s="1695"/>
      <c r="T32" s="1689"/>
      <c r="U32" s="2143"/>
      <c r="V32" s="2143"/>
    </row>
    <row r="33" spans="1:22" s="174" customFormat="1" ht="38.25">
      <c r="A33" s="1689" t="s">
        <v>550</v>
      </c>
      <c r="B33" s="1690" t="s">
        <v>507</v>
      </c>
      <c r="C33" s="162"/>
      <c r="D33" s="168">
        <v>1</v>
      </c>
      <c r="E33" s="167">
        <f>C31*D33</f>
        <v>3861500</v>
      </c>
      <c r="F33" s="165">
        <f>E33</f>
        <v>3861500</v>
      </c>
      <c r="G33" s="1695"/>
      <c r="H33" s="1695"/>
      <c r="I33" s="1697">
        <f>-D33*U31</f>
        <v>-2136500</v>
      </c>
      <c r="J33" s="1697"/>
      <c r="K33" s="166">
        <f t="shared" si="0"/>
        <v>1725000</v>
      </c>
      <c r="L33" s="1702">
        <f>D33*V31</f>
        <v>93000</v>
      </c>
      <c r="M33" s="1703"/>
      <c r="N33" s="1702"/>
      <c r="O33" s="1702"/>
      <c r="Q33" s="1695"/>
      <c r="R33" s="1695"/>
      <c r="T33" s="1689"/>
      <c r="U33" s="2143"/>
      <c r="V33" s="2143"/>
    </row>
    <row r="34" spans="1:22" s="174" customFormat="1" ht="38.25">
      <c r="A34" s="1689" t="s">
        <v>496</v>
      </c>
      <c r="B34" s="1690" t="s">
        <v>497</v>
      </c>
      <c r="C34" s="162"/>
      <c r="D34" s="171">
        <f>1-(D32+D33)</f>
        <v>0</v>
      </c>
      <c r="E34" s="167">
        <f>C31*D34</f>
        <v>0</v>
      </c>
      <c r="F34" s="165">
        <f>E34</f>
        <v>0</v>
      </c>
      <c r="G34" s="1695"/>
      <c r="H34" s="1695"/>
      <c r="I34" s="1697"/>
      <c r="J34" s="1697"/>
      <c r="K34" s="166">
        <f t="shared" si="0"/>
        <v>0</v>
      </c>
      <c r="L34" s="1703"/>
      <c r="M34" s="1703"/>
      <c r="N34" s="1702"/>
      <c r="O34" s="1702"/>
      <c r="Q34" s="1695"/>
      <c r="R34" s="1695"/>
      <c r="T34" s="1689"/>
      <c r="U34" s="2143"/>
      <c r="V34" s="2143"/>
    </row>
    <row r="35" spans="1:22" s="174" customFormat="1" ht="12.75">
      <c r="A35" s="160">
        <v>1825</v>
      </c>
      <c r="B35" s="161" t="s">
        <v>39</v>
      </c>
      <c r="C35" s="162">
        <f>+'I3 TB Data'!H125</f>
        <v>0</v>
      </c>
      <c r="D35" s="170"/>
      <c r="E35" s="167">
        <f>-SUM(E36:E37)</f>
        <v>0</v>
      </c>
      <c r="F35" s="165">
        <f>+E35+C35</f>
        <v>0</v>
      </c>
      <c r="G35" s="1698"/>
      <c r="H35" s="1698"/>
      <c r="I35" s="1699"/>
      <c r="J35" s="1699"/>
      <c r="K35" s="166"/>
      <c r="L35" s="1705"/>
      <c r="M35" s="1705"/>
      <c r="N35" s="1704"/>
      <c r="O35" s="1704"/>
      <c r="Q35" s="1698"/>
      <c r="R35" s="1698"/>
      <c r="T35" s="160">
        <v>1825</v>
      </c>
      <c r="U35" s="2148">
        <f>(VLOOKUP(T35,'[1]PPE Continuity Sched'!$C$18:$AX$52,44,T35:T96)+VLOOKUP(T35,'[1]PPE Continuity Sched'!$C$18:$AX$52,47,T35:T96))/2</f>
        <v>0</v>
      </c>
      <c r="V35" s="2148">
        <f>VLOOKUP(T35,'[1]PPE Continuity Sched'!$C$18:$AX$52,45,T35:T97)</f>
        <v>0</v>
      </c>
    </row>
    <row r="36" spans="1:22" s="174" customFormat="1" ht="25.5">
      <c r="A36" s="1689" t="s">
        <v>1265</v>
      </c>
      <c r="B36" s="1690" t="s">
        <v>1032</v>
      </c>
      <c r="C36" s="162"/>
      <c r="D36" s="168"/>
      <c r="E36" s="167">
        <f>C35*D36</f>
        <v>0</v>
      </c>
      <c r="F36" s="165">
        <f>E36</f>
        <v>0</v>
      </c>
      <c r="G36" s="1695"/>
      <c r="H36" s="1695"/>
      <c r="I36" s="1697"/>
      <c r="J36" s="1697"/>
      <c r="K36" s="166">
        <f t="shared" si="0"/>
        <v>0</v>
      </c>
      <c r="L36" s="1703"/>
      <c r="M36" s="1703"/>
      <c r="N36" s="1702"/>
      <c r="O36" s="1702"/>
      <c r="Q36" s="1695"/>
      <c r="R36" s="1695"/>
      <c r="T36" s="1689"/>
      <c r="U36" s="2143"/>
      <c r="V36" s="2143"/>
    </row>
    <row r="37" spans="1:22" s="174" customFormat="1" ht="25.5">
      <c r="A37" s="1689" t="s">
        <v>1266</v>
      </c>
      <c r="B37" s="1690" t="s">
        <v>1033</v>
      </c>
      <c r="C37" s="162"/>
      <c r="D37" s="169">
        <f>1-D36</f>
        <v>1</v>
      </c>
      <c r="E37" s="167">
        <f>C35*D37</f>
        <v>0</v>
      </c>
      <c r="F37" s="165">
        <f>E37</f>
        <v>0</v>
      </c>
      <c r="G37" s="1695"/>
      <c r="H37" s="1695"/>
      <c r="I37" s="1697">
        <f>-D37*U35</f>
        <v>0</v>
      </c>
      <c r="J37" s="1697"/>
      <c r="K37" s="166">
        <f t="shared" si="0"/>
        <v>0</v>
      </c>
      <c r="L37" s="1703">
        <f>D37*V35</f>
        <v>0</v>
      </c>
      <c r="M37" s="1703"/>
      <c r="N37" s="1702"/>
      <c r="O37" s="1702"/>
      <c r="Q37" s="1695"/>
      <c r="R37" s="1695"/>
      <c r="T37" s="1689"/>
      <c r="U37" s="2143"/>
      <c r="V37" s="2143"/>
    </row>
    <row r="38" spans="1:22" s="174" customFormat="1" ht="12.75">
      <c r="A38" s="160">
        <v>1830</v>
      </c>
      <c r="B38" s="161" t="s">
        <v>40</v>
      </c>
      <c r="C38" s="162">
        <f>+'I3 TB Data'!H126</f>
        <v>1</v>
      </c>
      <c r="D38" s="170"/>
      <c r="E38" s="167">
        <f>-SUM(E39:E41)</f>
        <v>-1</v>
      </c>
      <c r="F38" s="165">
        <f>+E38+C38</f>
        <v>0</v>
      </c>
      <c r="G38" s="1698"/>
      <c r="H38" s="1698"/>
      <c r="I38" s="1699"/>
      <c r="J38" s="1699"/>
      <c r="K38" s="166"/>
      <c r="L38" s="1705"/>
      <c r="M38" s="1705"/>
      <c r="N38" s="1704"/>
      <c r="O38" s="1704"/>
      <c r="Q38" s="1698"/>
      <c r="R38" s="1698"/>
      <c r="T38" s="160">
        <v>1830</v>
      </c>
      <c r="U38" s="2148">
        <f>(VLOOKUP(T38,'[1]PPE Continuity Sched'!$C$18:$AX$52,44,T38:T99)+VLOOKUP(T38,'[1]PPE Continuity Sched'!$C$18:$AX$52,47,T38:T99))/2</f>
        <v>0</v>
      </c>
      <c r="V38" s="2148">
        <f>VLOOKUP(T38,'[1]PPE Continuity Sched'!$C$18:$AX$52,45,T38:T100)</f>
        <v>0</v>
      </c>
    </row>
    <row r="39" spans="1:22" s="174" customFormat="1" ht="25.5">
      <c r="A39" s="1689" t="s">
        <v>1267</v>
      </c>
      <c r="B39" s="1690" t="s">
        <v>1034</v>
      </c>
      <c r="C39" s="162"/>
      <c r="D39" s="168"/>
      <c r="E39" s="167">
        <f>C38*D39</f>
        <v>0</v>
      </c>
      <c r="F39" s="165">
        <f>E39</f>
        <v>0</v>
      </c>
      <c r="G39" s="1695"/>
      <c r="H39" s="1695"/>
      <c r="I39" s="1697"/>
      <c r="J39" s="1697"/>
      <c r="K39" s="166">
        <f t="shared" si="0"/>
        <v>0</v>
      </c>
      <c r="L39" s="1703"/>
      <c r="M39" s="1703"/>
      <c r="N39" s="1702"/>
      <c r="O39" s="1702"/>
      <c r="Q39" s="1695"/>
      <c r="R39" s="1695"/>
      <c r="T39" s="1689"/>
      <c r="U39" s="2143"/>
      <c r="V39" s="2143"/>
    </row>
    <row r="40" spans="1:22" s="174" customFormat="1" ht="25.5">
      <c r="A40" s="1689" t="s">
        <v>1268</v>
      </c>
      <c r="B40" s="1690" t="s">
        <v>1035</v>
      </c>
      <c r="C40" s="162"/>
      <c r="D40" s="168"/>
      <c r="E40" s="167">
        <f>C38*D40</f>
        <v>0</v>
      </c>
      <c r="F40" s="165">
        <f>E40</f>
        <v>0</v>
      </c>
      <c r="G40" s="1695"/>
      <c r="H40" s="1695"/>
      <c r="I40" s="1697"/>
      <c r="J40" s="1697"/>
      <c r="K40" s="166">
        <f t="shared" si="0"/>
        <v>0</v>
      </c>
      <c r="L40" s="1702"/>
      <c r="M40" s="1703"/>
      <c r="N40" s="1702"/>
      <c r="O40" s="1702"/>
      <c r="Q40" s="1695"/>
      <c r="R40" s="1695"/>
      <c r="T40" s="1689"/>
      <c r="U40" s="2143"/>
      <c r="V40" s="2143"/>
    </row>
    <row r="41" spans="1:22" s="174" customFormat="1" ht="25.5">
      <c r="A41" s="1689" t="s">
        <v>1269</v>
      </c>
      <c r="B41" s="1690" t="s">
        <v>1059</v>
      </c>
      <c r="C41" s="162"/>
      <c r="D41" s="169">
        <f>1-(D39+D40)</f>
        <v>1</v>
      </c>
      <c r="E41" s="167">
        <f>C38*D41</f>
        <v>1</v>
      </c>
      <c r="F41" s="165">
        <f>E41</f>
        <v>1</v>
      </c>
      <c r="G41" s="1695"/>
      <c r="H41" s="1695"/>
      <c r="I41" s="1697">
        <f>-D41*U38</f>
        <v>0</v>
      </c>
      <c r="J41" s="1697"/>
      <c r="K41" s="166">
        <f t="shared" si="0"/>
        <v>1</v>
      </c>
      <c r="L41" s="1702">
        <f>D41*V38</f>
        <v>0</v>
      </c>
      <c r="M41" s="1703"/>
      <c r="N41" s="1702"/>
      <c r="O41" s="1702"/>
      <c r="Q41" s="1695"/>
      <c r="R41" s="1695"/>
      <c r="T41" s="1689"/>
      <c r="U41" s="2143"/>
      <c r="V41" s="2143"/>
    </row>
    <row r="42" spans="1:22" s="174" customFormat="1" ht="25.5">
      <c r="A42" s="160">
        <v>1835</v>
      </c>
      <c r="B42" s="161" t="s">
        <v>26</v>
      </c>
      <c r="C42" s="162">
        <f>+'I3 TB Data'!H127</f>
        <v>13603499</v>
      </c>
      <c r="D42" s="170"/>
      <c r="E42" s="167">
        <f>-SUM(E43:E45)</f>
        <v>-13603499</v>
      </c>
      <c r="F42" s="165">
        <f>+E42+C42</f>
        <v>0</v>
      </c>
      <c r="G42" s="1698"/>
      <c r="H42" s="1698"/>
      <c r="I42" s="1699"/>
      <c r="J42" s="1699"/>
      <c r="K42" s="166"/>
      <c r="L42" s="1705"/>
      <c r="M42" s="1705"/>
      <c r="N42" s="1704"/>
      <c r="O42" s="1704"/>
      <c r="Q42" s="1698"/>
      <c r="R42" s="1698"/>
      <c r="T42" s="160">
        <v>1835</v>
      </c>
      <c r="U42" s="2148">
        <f>(VLOOKUP(T42,'[1]PPE Continuity Sched'!$C$18:$AX$52,44,T42:T103)+VLOOKUP(T42,'[1]PPE Continuity Sched'!$C$18:$AX$52,47,T42:T103))/2</f>
        <v>6047350</v>
      </c>
      <c r="V42" s="2148">
        <f>VLOOKUP(T42,'[1]PPE Continuity Sched'!$C$18:$AX$52,45,T42:T104)</f>
        <v>494700</v>
      </c>
    </row>
    <row r="43" spans="1:22" s="174" customFormat="1" ht="38.25">
      <c r="A43" s="160" t="s">
        <v>1270</v>
      </c>
      <c r="B43" s="161" t="s">
        <v>1060</v>
      </c>
      <c r="C43" s="162"/>
      <c r="D43" s="168"/>
      <c r="E43" s="167">
        <f>C42*D43</f>
        <v>0</v>
      </c>
      <c r="F43" s="165">
        <f>E43</f>
        <v>0</v>
      </c>
      <c r="G43" s="1695"/>
      <c r="H43" s="1695"/>
      <c r="I43" s="1697">
        <f>-D43*$U$42</f>
        <v>0</v>
      </c>
      <c r="J43" s="1697"/>
      <c r="K43" s="166">
        <f t="shared" si="0"/>
        <v>0</v>
      </c>
      <c r="L43" s="1703">
        <f>D43*$V$42</f>
        <v>0</v>
      </c>
      <c r="M43" s="1703"/>
      <c r="N43" s="1702"/>
      <c r="O43" s="1702"/>
      <c r="Q43" s="1695"/>
      <c r="R43" s="1695"/>
      <c r="T43" s="160"/>
      <c r="U43" s="2143"/>
      <c r="V43" s="2143"/>
    </row>
    <row r="44" spans="1:22" s="174" customFormat="1" ht="25.5">
      <c r="A44" s="160" t="s">
        <v>1271</v>
      </c>
      <c r="B44" s="161" t="s">
        <v>1061</v>
      </c>
      <c r="C44" s="162"/>
      <c r="D44" s="2132">
        <v>0.69</v>
      </c>
      <c r="E44" s="167">
        <f>C42*D44</f>
        <v>9386414.3099999987</v>
      </c>
      <c r="F44" s="165">
        <f>E44</f>
        <v>9386414.3099999987</v>
      </c>
      <c r="G44" s="1695"/>
      <c r="H44" s="1695"/>
      <c r="I44" s="1697">
        <f>-D44*U42</f>
        <v>-4172671.4999999995</v>
      </c>
      <c r="J44" s="1697"/>
      <c r="K44" s="166">
        <f t="shared" si="0"/>
        <v>5213742.8099999987</v>
      </c>
      <c r="L44" s="1703">
        <f>D44*V42</f>
        <v>341343</v>
      </c>
      <c r="M44" s="1703"/>
      <c r="N44" s="1702"/>
      <c r="O44" s="1702"/>
      <c r="Q44" s="1695"/>
      <c r="R44" s="1695"/>
      <c r="T44" s="160"/>
      <c r="U44" s="2143"/>
      <c r="V44" s="2143"/>
    </row>
    <row r="45" spans="1:22" s="174" customFormat="1" ht="25.5">
      <c r="A45" s="160" t="s">
        <v>1272</v>
      </c>
      <c r="B45" s="161" t="s">
        <v>1062</v>
      </c>
      <c r="C45" s="162"/>
      <c r="D45" s="169">
        <f>1-(D43+D44)</f>
        <v>0.31000000000000005</v>
      </c>
      <c r="E45" s="167">
        <f>C42*D45</f>
        <v>4217084.6900000004</v>
      </c>
      <c r="F45" s="165">
        <f>E45</f>
        <v>4217084.6900000004</v>
      </c>
      <c r="G45" s="1695"/>
      <c r="H45" s="1695"/>
      <c r="I45" s="1697">
        <f>-D45*U42</f>
        <v>-1874678.5000000002</v>
      </c>
      <c r="J45" s="1697"/>
      <c r="K45" s="166">
        <f t="shared" si="0"/>
        <v>2342406.1900000004</v>
      </c>
      <c r="L45" s="1703">
        <f>D45*V42</f>
        <v>153357.00000000003</v>
      </c>
      <c r="M45" s="1703"/>
      <c r="N45" s="1702"/>
      <c r="O45" s="1702"/>
      <c r="Q45" s="1695"/>
      <c r="R45" s="1695"/>
      <c r="T45" s="160"/>
      <c r="U45" s="2143"/>
      <c r="V45" s="2143"/>
    </row>
    <row r="46" spans="1:22" s="174" customFormat="1" ht="12.75">
      <c r="A46" s="160">
        <v>1840</v>
      </c>
      <c r="B46" s="161" t="s">
        <v>27</v>
      </c>
      <c r="C46" s="162">
        <f>+'I3 TB Data'!H128</f>
        <v>5012500</v>
      </c>
      <c r="D46" s="170"/>
      <c r="E46" s="167">
        <f>-SUM(E47:E49)</f>
        <v>-5012500</v>
      </c>
      <c r="F46" s="165">
        <f>+E46+C46</f>
        <v>0</v>
      </c>
      <c r="G46" s="1698"/>
      <c r="H46" s="1698"/>
      <c r="I46" s="1699"/>
      <c r="J46" s="1699"/>
      <c r="K46" s="166"/>
      <c r="L46" s="1705"/>
      <c r="M46" s="1705"/>
      <c r="N46" s="1704"/>
      <c r="O46" s="1704"/>
      <c r="Q46" s="1698"/>
      <c r="R46" s="1698"/>
      <c r="T46" s="160">
        <v>1840</v>
      </c>
      <c r="U46" s="2148">
        <f>(VLOOKUP(T46,'[1]PPE Continuity Sched'!$C$18:$AX$52,44,T46:T107)+VLOOKUP(T46,'[1]PPE Continuity Sched'!$C$18:$AX$52,47,T46:T107))/2</f>
        <v>2252000</v>
      </c>
      <c r="V46" s="2148">
        <f>VLOOKUP(T46,'[1]PPE Continuity Sched'!$C$18:$AX$52,45,T46:T108)</f>
        <v>208000</v>
      </c>
    </row>
    <row r="47" spans="1:22" s="174" customFormat="1" ht="25.5">
      <c r="A47" s="160" t="s">
        <v>1273</v>
      </c>
      <c r="B47" s="161" t="s">
        <v>1063</v>
      </c>
      <c r="C47" s="162"/>
      <c r="D47" s="168"/>
      <c r="E47" s="167">
        <f>C46*D47</f>
        <v>0</v>
      </c>
      <c r="F47" s="165">
        <f>E47</f>
        <v>0</v>
      </c>
      <c r="G47" s="1695"/>
      <c r="H47" s="1695"/>
      <c r="I47" s="1697">
        <f>-D47*$U$42</f>
        <v>0</v>
      </c>
      <c r="J47" s="1697"/>
      <c r="K47" s="166">
        <f t="shared" si="0"/>
        <v>0</v>
      </c>
      <c r="L47" s="1703">
        <f>D47*$V$42</f>
        <v>0</v>
      </c>
      <c r="M47" s="1703"/>
      <c r="N47" s="1702"/>
      <c r="O47" s="1702"/>
      <c r="Q47" s="1695"/>
      <c r="R47" s="1695"/>
      <c r="T47" s="160"/>
      <c r="U47" s="2143"/>
      <c r="V47" s="2143"/>
    </row>
    <row r="48" spans="1:22" s="174" customFormat="1" ht="12.75">
      <c r="A48" s="160" t="s">
        <v>1274</v>
      </c>
      <c r="B48" s="161" t="s">
        <v>1064</v>
      </c>
      <c r="C48" s="162"/>
      <c r="D48" s="168">
        <v>1</v>
      </c>
      <c r="E48" s="167">
        <f>C46*D48</f>
        <v>5012500</v>
      </c>
      <c r="F48" s="165">
        <f>E48</f>
        <v>5012500</v>
      </c>
      <c r="G48" s="1695">
        <f>Q48/$Q$57*$Q$58</f>
        <v>-111247.53468001683</v>
      </c>
      <c r="H48" s="1695">
        <f>R48/$R$57*$R$58</f>
        <v>18274.778499704666</v>
      </c>
      <c r="I48" s="1697">
        <f>-D48*U46</f>
        <v>-2252000</v>
      </c>
      <c r="J48" s="1697"/>
      <c r="K48" s="166">
        <f t="shared" si="0"/>
        <v>2667527.2438196875</v>
      </c>
      <c r="L48" s="1703">
        <f>D48*V46</f>
        <v>208000</v>
      </c>
      <c r="M48" s="1703"/>
      <c r="N48" s="1702"/>
      <c r="O48" s="1702"/>
      <c r="Q48" s="1695">
        <v>-31700</v>
      </c>
      <c r="R48" s="1695">
        <v>1268</v>
      </c>
      <c r="T48" s="160"/>
      <c r="U48" s="2143"/>
      <c r="V48" s="2143"/>
    </row>
    <row r="49" spans="1:22" s="174" customFormat="1" ht="12.75">
      <c r="A49" s="160" t="s">
        <v>1275</v>
      </c>
      <c r="B49" s="161" t="s">
        <v>1065</v>
      </c>
      <c r="C49" s="162"/>
      <c r="D49" s="169">
        <f>1-(D47+D48)</f>
        <v>0</v>
      </c>
      <c r="E49" s="167">
        <f>C46*D49</f>
        <v>0</v>
      </c>
      <c r="F49" s="165">
        <f>E49</f>
        <v>0</v>
      </c>
      <c r="G49" s="1695"/>
      <c r="H49" s="1695"/>
      <c r="I49" s="1697">
        <f>-D49*U46</f>
        <v>0</v>
      </c>
      <c r="J49" s="1697"/>
      <c r="K49" s="166">
        <f t="shared" si="0"/>
        <v>0</v>
      </c>
      <c r="L49" s="1703">
        <f>D49*V46</f>
        <v>0</v>
      </c>
      <c r="M49" s="1703"/>
      <c r="N49" s="1702"/>
      <c r="O49" s="1702"/>
      <c r="Q49" s="1695"/>
      <c r="R49" s="1695"/>
      <c r="T49" s="160"/>
      <c r="U49" s="2143"/>
      <c r="V49" s="2143"/>
    </row>
    <row r="50" spans="1:22" s="174" customFormat="1" ht="25.5">
      <c r="A50" s="160">
        <v>1845</v>
      </c>
      <c r="B50" s="161" t="s">
        <v>35</v>
      </c>
      <c r="C50" s="162">
        <f>+'I3 TB Data'!H129</f>
        <v>0</v>
      </c>
      <c r="D50" s="170"/>
      <c r="E50" s="167">
        <f>-SUM(E51:E53)</f>
        <v>0</v>
      </c>
      <c r="F50" s="165">
        <f>+E50+C50</f>
        <v>0</v>
      </c>
      <c r="G50" s="1698"/>
      <c r="H50" s="1698"/>
      <c r="I50" s="1699"/>
      <c r="J50" s="1699"/>
      <c r="K50" s="166"/>
      <c r="L50" s="1705"/>
      <c r="M50" s="1705"/>
      <c r="N50" s="1704"/>
      <c r="O50" s="1704"/>
      <c r="Q50" s="1698"/>
      <c r="R50" s="1698"/>
      <c r="T50" s="160">
        <v>1845</v>
      </c>
      <c r="U50" s="2148">
        <f>(VLOOKUP(T50,'[1]PPE Continuity Sched'!$C$18:$AX$52,44,T50:T111)+VLOOKUP(T50,'[1]PPE Continuity Sched'!$C$18:$AX$52,47,T50:T111))/2</f>
        <v>0</v>
      </c>
      <c r="V50" s="2148">
        <f>VLOOKUP(T50,'[1]PPE Continuity Sched'!$C$18:$AX$52,45,T50:T112)</f>
        <v>0</v>
      </c>
    </row>
    <row r="51" spans="1:22" s="174" customFormat="1" ht="25.5">
      <c r="A51" s="160" t="s">
        <v>1276</v>
      </c>
      <c r="B51" s="161" t="s">
        <v>1066</v>
      </c>
      <c r="C51" s="162"/>
      <c r="D51" s="168"/>
      <c r="E51" s="167">
        <f>C50*D51</f>
        <v>0</v>
      </c>
      <c r="F51" s="165">
        <f>E51</f>
        <v>0</v>
      </c>
      <c r="G51" s="1695"/>
      <c r="H51" s="1695"/>
      <c r="I51" s="1697">
        <f>-D51*$U$42</f>
        <v>0</v>
      </c>
      <c r="J51" s="1697"/>
      <c r="K51" s="166">
        <f t="shared" si="0"/>
        <v>0</v>
      </c>
      <c r="L51" s="1703">
        <f>D51*$V$42</f>
        <v>0</v>
      </c>
      <c r="M51" s="1703"/>
      <c r="N51" s="1702"/>
      <c r="O51" s="1702"/>
      <c r="Q51" s="1695"/>
      <c r="R51" s="1695"/>
      <c r="T51" s="160"/>
      <c r="U51" s="2143"/>
      <c r="V51" s="2143"/>
    </row>
    <row r="52" spans="1:22" s="174" customFormat="1" ht="25.5">
      <c r="A52" s="160" t="s">
        <v>1277</v>
      </c>
      <c r="B52" s="161" t="s">
        <v>1067</v>
      </c>
      <c r="C52" s="162"/>
      <c r="D52" s="168"/>
      <c r="E52" s="167">
        <f>C50*D52</f>
        <v>0</v>
      </c>
      <c r="F52" s="165">
        <f>E52</f>
        <v>0</v>
      </c>
      <c r="G52" s="1695"/>
      <c r="H52" s="1695"/>
      <c r="I52" s="1697">
        <f>-D52*U50</f>
        <v>0</v>
      </c>
      <c r="J52" s="1697"/>
      <c r="K52" s="166">
        <f t="shared" si="0"/>
        <v>0</v>
      </c>
      <c r="L52" s="1703">
        <f>D52*V50</f>
        <v>0</v>
      </c>
      <c r="M52" s="1703"/>
      <c r="N52" s="1702"/>
      <c r="O52" s="1702"/>
      <c r="Q52" s="1695"/>
      <c r="R52" s="1695"/>
      <c r="T52" s="160"/>
      <c r="U52" s="2143"/>
      <c r="V52" s="2143"/>
    </row>
    <row r="53" spans="1:22" s="174" customFormat="1" ht="25.5">
      <c r="A53" s="160" t="s">
        <v>1278</v>
      </c>
      <c r="B53" s="161" t="s">
        <v>1068</v>
      </c>
      <c r="C53" s="162"/>
      <c r="D53" s="169">
        <f>1-(D51+D52)</f>
        <v>1</v>
      </c>
      <c r="E53" s="167">
        <f>C50*D53</f>
        <v>0</v>
      </c>
      <c r="F53" s="165">
        <f>E53</f>
        <v>0</v>
      </c>
      <c r="G53" s="1700"/>
      <c r="H53" s="1695"/>
      <c r="I53" s="1697">
        <f>-D53*U50</f>
        <v>0</v>
      </c>
      <c r="J53" s="1697"/>
      <c r="K53" s="166">
        <f t="shared" si="0"/>
        <v>0</v>
      </c>
      <c r="L53" s="1703">
        <f>D53*V50</f>
        <v>0</v>
      </c>
      <c r="M53" s="1703"/>
      <c r="N53" s="1702"/>
      <c r="O53" s="1702"/>
      <c r="Q53" s="1700"/>
      <c r="R53" s="1695"/>
      <c r="T53" s="160"/>
      <c r="U53" s="2143"/>
      <c r="V53" s="2143"/>
    </row>
    <row r="54" spans="1:22" s="174" customFormat="1" ht="18" customHeight="1">
      <c r="A54" s="160">
        <v>1850</v>
      </c>
      <c r="B54" s="161" t="s">
        <v>41</v>
      </c>
      <c r="C54" s="162">
        <f>+'I3 TB Data'!H130</f>
        <v>4223500</v>
      </c>
      <c r="D54" s="172"/>
      <c r="E54" s="167">
        <v>0</v>
      </c>
      <c r="F54" s="165">
        <f>+E54+C54</f>
        <v>4223500</v>
      </c>
      <c r="G54" s="1695">
        <f>Q54/$Q$57*$Q$58</f>
        <v>-72644.289207455789</v>
      </c>
      <c r="H54" s="1695">
        <f>R54/$R$57*$R$58</f>
        <v>11933.372711163614</v>
      </c>
      <c r="I54" s="1697">
        <f>-U54</f>
        <v>-2850500</v>
      </c>
      <c r="J54" s="1697"/>
      <c r="K54" s="166">
        <f t="shared" si="0"/>
        <v>1312289.0835037078</v>
      </c>
      <c r="L54" s="1702">
        <f>V54</f>
        <v>161000</v>
      </c>
      <c r="M54" s="1703"/>
      <c r="N54" s="1702"/>
      <c r="O54" s="1702"/>
      <c r="Q54" s="1695">
        <v>-20700</v>
      </c>
      <c r="R54" s="1695">
        <v>828</v>
      </c>
      <c r="T54" s="160">
        <v>1850</v>
      </c>
      <c r="U54" s="2148">
        <f>(VLOOKUP(T54,'[1]PPE Continuity Sched'!$C$18:$AX$52,44,T54:T115)+VLOOKUP(T54,'[1]PPE Continuity Sched'!$C$18:$AX$52,47,T54:T115))/2</f>
        <v>2850500</v>
      </c>
      <c r="V54" s="2148">
        <f>VLOOKUP(T54,'[1]PPE Continuity Sched'!$C$18:$AX$52,45,T54:T116)</f>
        <v>161000</v>
      </c>
    </row>
    <row r="55" spans="1:22" s="174" customFormat="1" ht="18" customHeight="1">
      <c r="A55" s="160">
        <v>1855</v>
      </c>
      <c r="B55" s="161" t="s">
        <v>43</v>
      </c>
      <c r="C55" s="162">
        <f>+'I3 TB Data'!H131</f>
        <v>1908000</v>
      </c>
      <c r="D55" s="172"/>
      <c r="E55" s="167">
        <v>0</v>
      </c>
      <c r="F55" s="165">
        <f>+E55+C55</f>
        <v>1908000</v>
      </c>
      <c r="G55" s="1695">
        <f>Q55/$Q$57*$Q$58</f>
        <v>-187108.17611252738</v>
      </c>
      <c r="H55" s="1695">
        <f>R55/$R$57*$R$58</f>
        <v>30791.84878913172</v>
      </c>
      <c r="I55" s="1697">
        <f>-U55</f>
        <v>-1100000</v>
      </c>
      <c r="J55" s="1697"/>
      <c r="K55" s="166">
        <f t="shared" si="0"/>
        <v>651683.67267660424</v>
      </c>
      <c r="L55" s="1702">
        <f>V55</f>
        <v>68000</v>
      </c>
      <c r="M55" s="1703"/>
      <c r="N55" s="1702"/>
      <c r="O55" s="1702"/>
      <c r="Q55" s="1695">
        <v>-53316.5</v>
      </c>
      <c r="R55" s="1700">
        <v>2136.5</v>
      </c>
      <c r="T55" s="160">
        <v>1855</v>
      </c>
      <c r="U55" s="2148">
        <f>(VLOOKUP(T55,'[1]PPE Continuity Sched'!$C$18:$AX$52,44,T55:T116)+VLOOKUP(T55,'[1]PPE Continuity Sched'!$C$18:$AX$52,47,T55:T116))/2</f>
        <v>1100000</v>
      </c>
      <c r="V55" s="2148">
        <f>VLOOKUP(T55,'[1]PPE Continuity Sched'!$C$18:$AX$52,45,T55:T117)</f>
        <v>68000</v>
      </c>
    </row>
    <row r="56" spans="1:22" s="174" customFormat="1" ht="17.25" customHeight="1" thickBot="1">
      <c r="A56" s="160">
        <v>1860</v>
      </c>
      <c r="B56" s="189" t="s">
        <v>44</v>
      </c>
      <c r="C56" s="190">
        <f>+'I3 TB Data'!H132</f>
        <v>1635500</v>
      </c>
      <c r="D56" s="191"/>
      <c r="E56" s="192">
        <v>0</v>
      </c>
      <c r="F56" s="193">
        <f>+E56+C56</f>
        <v>1635500</v>
      </c>
      <c r="G56" s="1695"/>
      <c r="H56" s="1695"/>
      <c r="I56" s="1697">
        <f>-U56</f>
        <v>-1112500</v>
      </c>
      <c r="J56" s="1697"/>
      <c r="K56" s="194">
        <f t="shared" si="0"/>
        <v>523000</v>
      </c>
      <c r="L56" s="1702">
        <f>V56</f>
        <v>61000</v>
      </c>
      <c r="M56" s="1703"/>
      <c r="N56" s="1702"/>
      <c r="O56" s="1702"/>
      <c r="Q56" s="1695"/>
      <c r="R56" s="1695"/>
      <c r="T56" s="160">
        <v>1860</v>
      </c>
      <c r="U56" s="2148">
        <f>(VLOOKUP(T56,'[1]PPE Continuity Sched'!$C$18:$AX$52,44,T56:T117)+VLOOKUP(T56,'[1]PPE Continuity Sched'!$C$18:$AX$52,47,T56:T117))/2</f>
        <v>1112500</v>
      </c>
      <c r="V56" s="2148">
        <f>VLOOKUP(T56,'[1]PPE Continuity Sched'!$C$18:$AX$52,45,T56:T118)</f>
        <v>61000</v>
      </c>
    </row>
    <row r="57" spans="1:22" s="201" customFormat="1" ht="18.75" customHeight="1" thickBot="1">
      <c r="A57" s="199"/>
      <c r="B57" s="200" t="s">
        <v>1204</v>
      </c>
      <c r="C57" s="195">
        <f>SUM(C17:C56)</f>
        <v>30427500</v>
      </c>
      <c r="D57" s="196"/>
      <c r="E57" s="1728">
        <f t="shared" ref="E57:J57" si="1">SUM(E17:E56)</f>
        <v>-9.3132257461547852E-10</v>
      </c>
      <c r="F57" s="197">
        <f t="shared" si="1"/>
        <v>30427500</v>
      </c>
      <c r="G57" s="195">
        <f t="shared" si="1"/>
        <v>-371000</v>
      </c>
      <c r="H57" s="195">
        <f t="shared" si="1"/>
        <v>61000</v>
      </c>
      <c r="I57" s="195">
        <f t="shared" si="1"/>
        <v>-15530850</v>
      </c>
      <c r="J57" s="195">
        <f t="shared" si="1"/>
        <v>0</v>
      </c>
      <c r="K57" s="198">
        <f>+F57+G57+H57+I57+J57</f>
        <v>14586650</v>
      </c>
      <c r="L57" s="195">
        <f>SUM(L17:L56)</f>
        <v>1087700</v>
      </c>
      <c r="M57" s="195">
        <f>SUM(M17:M56)</f>
        <v>0</v>
      </c>
      <c r="N57" s="195">
        <f>SUM(N17:N56)</f>
        <v>0</v>
      </c>
      <c r="O57" s="195">
        <f>SUM(O17:O56)</f>
        <v>0</v>
      </c>
      <c r="P57" s="175"/>
      <c r="Q57" s="195">
        <f>SUM(Q17:Q56)</f>
        <v>-105716.5</v>
      </c>
      <c r="R57" s="195">
        <f>SUM(R17:R56)</f>
        <v>4232.5</v>
      </c>
      <c r="T57" s="2141"/>
      <c r="U57" s="2143"/>
      <c r="V57" s="2143"/>
    </row>
    <row r="58" spans="1:22" s="204" customFormat="1" ht="26.25" customHeight="1" thickBot="1">
      <c r="A58" s="202"/>
      <c r="B58" s="203" t="s">
        <v>1395</v>
      </c>
      <c r="C58" s="195">
        <f>+SUM('I3 TB Data'!H119:H132)+'I3 TB Data'!H78</f>
        <v>30427500</v>
      </c>
      <c r="D58" s="183"/>
      <c r="E58" s="1729" t="str">
        <f>IF(E57=0, "Breakout does not match Total", "")</f>
        <v/>
      </c>
      <c r="F58" s="182"/>
      <c r="G58" s="184"/>
      <c r="H58" s="185"/>
      <c r="I58" s="186"/>
      <c r="J58" s="186"/>
      <c r="K58" s="182"/>
      <c r="L58" s="187"/>
      <c r="M58" s="188"/>
      <c r="N58" s="188"/>
      <c r="O58" s="188"/>
      <c r="P58" s="2140" t="s">
        <v>1411</v>
      </c>
      <c r="Q58" s="195">
        <f>'I3 TB Data'!D156</f>
        <v>-371000</v>
      </c>
      <c r="R58" s="2146">
        <f>-('[1]PPE Continuity Sched'!$AT$52+'[1]PPE Continuity Sched'!$AW$52)/2</f>
        <v>61000</v>
      </c>
      <c r="T58" s="2141"/>
      <c r="U58" s="2143"/>
      <c r="V58" s="2144"/>
    </row>
    <row r="59" spans="1:22" s="55" customFormat="1" ht="22.5" customHeight="1">
      <c r="A59" s="136"/>
      <c r="B59" s="177"/>
      <c r="C59" s="178"/>
      <c r="E59" s="179"/>
      <c r="F59" s="180"/>
      <c r="G59" s="138"/>
      <c r="H59" s="133"/>
      <c r="I59" s="133"/>
      <c r="J59" s="181"/>
      <c r="K59" s="144"/>
      <c r="L59" s="212">
        <v>5705</v>
      </c>
      <c r="M59" s="213">
        <v>5710</v>
      </c>
      <c r="N59" s="213">
        <v>5715</v>
      </c>
      <c r="O59" s="214">
        <v>5720</v>
      </c>
      <c r="T59" s="2142"/>
      <c r="U59" s="2143"/>
      <c r="V59" s="2144"/>
    </row>
    <row r="60" spans="1:22" s="173" customFormat="1" ht="51">
      <c r="A60" s="205" t="s">
        <v>594</v>
      </c>
      <c r="B60" s="205"/>
      <c r="C60" s="206" t="s">
        <v>1236</v>
      </c>
      <c r="D60" s="207"/>
      <c r="E60" s="146"/>
      <c r="F60" s="208"/>
      <c r="G60" s="209" t="s">
        <v>1247</v>
      </c>
      <c r="H60" s="210" t="s">
        <v>1044</v>
      </c>
      <c r="I60" s="210" t="s">
        <v>1012</v>
      </c>
      <c r="J60" s="210" t="s">
        <v>341</v>
      </c>
      <c r="K60" s="211" t="s">
        <v>1208</v>
      </c>
      <c r="L60" s="215" t="s">
        <v>1435</v>
      </c>
      <c r="M60" s="207" t="s">
        <v>718</v>
      </c>
      <c r="N60" s="207" t="s">
        <v>719</v>
      </c>
      <c r="O60" s="216" t="s">
        <v>720</v>
      </c>
      <c r="T60" s="205"/>
      <c r="U60" s="2143"/>
      <c r="V60" s="2145"/>
    </row>
    <row r="61" spans="1:22" s="174" customFormat="1" ht="12.75">
      <c r="A61" s="222">
        <v>1905</v>
      </c>
      <c r="B61" s="223" t="s">
        <v>236</v>
      </c>
      <c r="C61" s="224">
        <f>'I3 TB Data'!H136</f>
        <v>136000</v>
      </c>
      <c r="D61" s="225"/>
      <c r="E61" s="226"/>
      <c r="F61" s="227">
        <f t="shared" ref="F61:F80" si="2">+E61+C61</f>
        <v>136000</v>
      </c>
      <c r="G61" s="1695"/>
      <c r="H61" s="1695"/>
      <c r="I61" s="1697">
        <f>-U61</f>
        <v>0</v>
      </c>
      <c r="J61" s="1697"/>
      <c r="K61" s="228">
        <f>+F61+G61+H61+I61+J61</f>
        <v>136000</v>
      </c>
      <c r="L61" s="1702">
        <f>V61</f>
        <v>0</v>
      </c>
      <c r="M61" s="1702"/>
      <c r="N61" s="1702"/>
      <c r="O61" s="1702"/>
      <c r="T61" s="222">
        <v>1905</v>
      </c>
      <c r="U61" s="2148">
        <f>(VLOOKUP(T61,'[1]PPE Continuity Sched'!$C$18:$AX$52,44,T61:T122)+VLOOKUP(T61,'[1]PPE Continuity Sched'!$C$18:$AX$52,47,T61:T122))/2</f>
        <v>0</v>
      </c>
      <c r="V61" s="2148">
        <f>VLOOKUP(T61,'[1]PPE Continuity Sched'!$C$18:$AX$52,45,T61:T123)</f>
        <v>0</v>
      </c>
    </row>
    <row r="62" spans="1:22" s="174" customFormat="1" ht="12.75">
      <c r="A62" s="229">
        <v>1906</v>
      </c>
      <c r="B62" s="230" t="s">
        <v>237</v>
      </c>
      <c r="C62" s="224">
        <f>'I3 TB Data'!H137</f>
        <v>0</v>
      </c>
      <c r="D62" s="225"/>
      <c r="E62" s="226"/>
      <c r="F62" s="227">
        <f t="shared" si="2"/>
        <v>0</v>
      </c>
      <c r="G62" s="1695"/>
      <c r="H62" s="1695"/>
      <c r="I62" s="1697">
        <f t="shared" ref="I62:I80" si="3">-U62</f>
        <v>0</v>
      </c>
      <c r="J62" s="1701"/>
      <c r="K62" s="228">
        <f>+F62+G62+H62+I62+J62</f>
        <v>0</v>
      </c>
      <c r="L62" s="1702">
        <f t="shared" ref="L62:L80" si="4">V62</f>
        <v>0</v>
      </c>
      <c r="M62" s="1703"/>
      <c r="N62" s="1703"/>
      <c r="O62" s="1703"/>
      <c r="T62" s="229">
        <v>1906</v>
      </c>
      <c r="U62" s="2148">
        <f>(VLOOKUP(T62,'[1]PPE Continuity Sched'!$C$18:$AX$52,44,T62:T123)+VLOOKUP(T62,'[1]PPE Continuity Sched'!$C$18:$AX$52,47,T62:T123))/2</f>
        <v>0</v>
      </c>
      <c r="V62" s="2148">
        <f>VLOOKUP(T62,'[1]PPE Continuity Sched'!$C$18:$AX$52,45,T62:T124)</f>
        <v>0</v>
      </c>
    </row>
    <row r="63" spans="1:22" s="174" customFormat="1" ht="12.75">
      <c r="A63" s="229">
        <v>1908</v>
      </c>
      <c r="B63" s="230" t="s">
        <v>238</v>
      </c>
      <c r="C63" s="224">
        <f>'I3 TB Data'!H138</f>
        <v>1519000</v>
      </c>
      <c r="D63" s="225"/>
      <c r="E63" s="226"/>
      <c r="F63" s="227">
        <f t="shared" si="2"/>
        <v>1519000</v>
      </c>
      <c r="G63" s="1695"/>
      <c r="H63" s="1695"/>
      <c r="I63" s="1697">
        <f t="shared" si="3"/>
        <v>-763000</v>
      </c>
      <c r="J63" s="1697"/>
      <c r="K63" s="228">
        <f t="shared" ref="K63:K80" si="5">+F63+G63+H63+I63+J63</f>
        <v>756000</v>
      </c>
      <c r="L63" s="1702">
        <f t="shared" si="4"/>
        <v>34000</v>
      </c>
      <c r="M63" s="1703"/>
      <c r="N63" s="1702"/>
      <c r="O63" s="1702"/>
      <c r="T63" s="229">
        <v>1908</v>
      </c>
      <c r="U63" s="2148">
        <f>(VLOOKUP(T63,'[1]PPE Continuity Sched'!$C$18:$AX$52,44,T63:T124)+VLOOKUP(T63,'[1]PPE Continuity Sched'!$C$18:$AX$52,47,T63:T124))/2</f>
        <v>763000</v>
      </c>
      <c r="V63" s="2148">
        <f>VLOOKUP(T63,'[1]PPE Continuity Sched'!$C$18:$AX$52,45,T63:T125)</f>
        <v>34000</v>
      </c>
    </row>
    <row r="64" spans="1:22" s="174" customFormat="1" ht="12.75">
      <c r="A64" s="229">
        <v>1910</v>
      </c>
      <c r="B64" s="230" t="s">
        <v>239</v>
      </c>
      <c r="C64" s="224">
        <f>'I3 TB Data'!H139</f>
        <v>0</v>
      </c>
      <c r="D64" s="225"/>
      <c r="E64" s="226"/>
      <c r="F64" s="227">
        <f t="shared" si="2"/>
        <v>0</v>
      </c>
      <c r="G64" s="1695"/>
      <c r="H64" s="1695"/>
      <c r="I64" s="1697">
        <f t="shared" si="3"/>
        <v>0</v>
      </c>
      <c r="J64" s="1701"/>
      <c r="K64" s="228">
        <f t="shared" si="5"/>
        <v>0</v>
      </c>
      <c r="L64" s="1702">
        <f t="shared" si="4"/>
        <v>0</v>
      </c>
      <c r="M64" s="1703"/>
      <c r="N64" s="1702"/>
      <c r="O64" s="1702"/>
      <c r="T64" s="229">
        <v>1910</v>
      </c>
      <c r="U64" s="2148">
        <f>(VLOOKUP(T64,'[1]PPE Continuity Sched'!$C$18:$AX$52,44,T64:T125)+VLOOKUP(T64,'[1]PPE Continuity Sched'!$C$18:$AX$52,47,T64:T125))/2</f>
        <v>0</v>
      </c>
      <c r="V64" s="2148">
        <f>VLOOKUP(T64,'[1]PPE Continuity Sched'!$C$18:$AX$52,45,T64:T126)</f>
        <v>0</v>
      </c>
    </row>
    <row r="65" spans="1:22" s="174" customFormat="1" ht="12.75">
      <c r="A65" s="229">
        <v>1915</v>
      </c>
      <c r="B65" s="230" t="s">
        <v>569</v>
      </c>
      <c r="C65" s="224">
        <f>'I3 TB Data'!H140</f>
        <v>54000</v>
      </c>
      <c r="D65" s="225"/>
      <c r="E65" s="226"/>
      <c r="F65" s="227">
        <f t="shared" si="2"/>
        <v>54000</v>
      </c>
      <c r="G65" s="1695"/>
      <c r="H65" s="1695"/>
      <c r="I65" s="1697">
        <f t="shared" si="3"/>
        <v>-28000</v>
      </c>
      <c r="J65" s="1697"/>
      <c r="K65" s="228">
        <f t="shared" si="5"/>
        <v>26000</v>
      </c>
      <c r="L65" s="1702">
        <f t="shared" si="4"/>
        <v>6000</v>
      </c>
      <c r="M65" s="1703"/>
      <c r="N65" s="1702"/>
      <c r="O65" s="1702"/>
      <c r="T65" s="229">
        <v>1915</v>
      </c>
      <c r="U65" s="2148">
        <f>(VLOOKUP(T65,'[1]PPE Continuity Sched'!$C$18:$AX$52,44,T65:T126)+VLOOKUP(T65,'[1]PPE Continuity Sched'!$C$18:$AX$52,47,T65:T126))/2</f>
        <v>28000</v>
      </c>
      <c r="V65" s="2148">
        <f>VLOOKUP(T65,'[1]PPE Continuity Sched'!$C$18:$AX$52,45,T65:T127)</f>
        <v>6000</v>
      </c>
    </row>
    <row r="66" spans="1:22" s="174" customFormat="1" ht="12.75">
      <c r="A66" s="229">
        <v>1920</v>
      </c>
      <c r="B66" s="230" t="s">
        <v>570</v>
      </c>
      <c r="C66" s="224">
        <f>'I3 TB Data'!H141</f>
        <v>145500</v>
      </c>
      <c r="D66" s="225"/>
      <c r="E66" s="226"/>
      <c r="F66" s="227">
        <f t="shared" si="2"/>
        <v>145500</v>
      </c>
      <c r="G66" s="1695"/>
      <c r="H66" s="1695"/>
      <c r="I66" s="1697">
        <f t="shared" si="3"/>
        <v>-172500</v>
      </c>
      <c r="J66" s="1697"/>
      <c r="K66" s="228">
        <f t="shared" si="5"/>
        <v>-27000</v>
      </c>
      <c r="L66" s="1702">
        <f t="shared" si="4"/>
        <v>45000</v>
      </c>
      <c r="M66" s="1703"/>
      <c r="N66" s="1702"/>
      <c r="O66" s="1702"/>
      <c r="T66" s="229">
        <v>1920</v>
      </c>
      <c r="U66" s="2148">
        <f>(VLOOKUP(T66,'[1]PPE Continuity Sched'!$C$18:$AX$52,44,T66:T127)+VLOOKUP(T66,'[1]PPE Continuity Sched'!$C$18:$AX$52,47,T66:T127))/2</f>
        <v>172500</v>
      </c>
      <c r="V66" s="2148">
        <f>VLOOKUP(T66,'[1]PPE Continuity Sched'!$C$18:$AX$52,45,T66:T128)</f>
        <v>45000</v>
      </c>
    </row>
    <row r="67" spans="1:22" s="174" customFormat="1" ht="12.75">
      <c r="A67" s="229">
        <v>1925</v>
      </c>
      <c r="B67" s="230" t="s">
        <v>571</v>
      </c>
      <c r="C67" s="224">
        <f>'I3 TB Data'!H142</f>
        <v>297000</v>
      </c>
      <c r="D67" s="225"/>
      <c r="E67" s="226"/>
      <c r="F67" s="227">
        <f t="shared" si="2"/>
        <v>297000</v>
      </c>
      <c r="G67" s="1695"/>
      <c r="H67" s="1695"/>
      <c r="I67" s="1697">
        <f t="shared" si="3"/>
        <v>-165000</v>
      </c>
      <c r="J67" s="1697"/>
      <c r="K67" s="228">
        <f t="shared" si="5"/>
        <v>132000</v>
      </c>
      <c r="L67" s="1702">
        <f t="shared" si="4"/>
        <v>0</v>
      </c>
      <c r="M67" s="1703"/>
      <c r="N67" s="1702"/>
      <c r="O67" s="1702"/>
      <c r="T67" s="229">
        <v>1925</v>
      </c>
      <c r="U67" s="2148">
        <f>(VLOOKUP(T67,'[1]PPE Continuity Sched'!$C$18:$AX$52,44,T67:T128)+VLOOKUP(T67,'[1]PPE Continuity Sched'!$C$18:$AX$52,47,T67:T128))/2</f>
        <v>165000</v>
      </c>
      <c r="V67" s="2148">
        <f>VLOOKUP(T67,'[1]PPE Continuity Sched'!$C$18:$AX$52,45,T67:T129)</f>
        <v>0</v>
      </c>
    </row>
    <row r="68" spans="1:22" s="174" customFormat="1" ht="12.75">
      <c r="A68" s="229">
        <v>1930</v>
      </c>
      <c r="B68" s="230" t="s">
        <v>572</v>
      </c>
      <c r="C68" s="224">
        <f>'I3 TB Data'!H143</f>
        <v>1999000</v>
      </c>
      <c r="D68" s="225"/>
      <c r="E68" s="226"/>
      <c r="F68" s="227">
        <f t="shared" si="2"/>
        <v>1999000</v>
      </c>
      <c r="G68" s="1695"/>
      <c r="H68" s="1695"/>
      <c r="I68" s="1697">
        <f t="shared" si="3"/>
        <v>-1340500</v>
      </c>
      <c r="J68" s="1697"/>
      <c r="K68" s="228">
        <f t="shared" si="5"/>
        <v>658500</v>
      </c>
      <c r="L68" s="1702">
        <f t="shared" si="4"/>
        <v>187000</v>
      </c>
      <c r="M68" s="1703"/>
      <c r="N68" s="1702"/>
      <c r="O68" s="1702"/>
      <c r="T68" s="229">
        <v>1930</v>
      </c>
      <c r="U68" s="2148">
        <f>(VLOOKUP(T68,'[1]PPE Continuity Sched'!$C$18:$AX$52,44,T68:T129)+VLOOKUP(T68,'[1]PPE Continuity Sched'!$C$18:$AX$52,47,T68:T129))/2</f>
        <v>1340500</v>
      </c>
      <c r="V68" s="2148">
        <f>VLOOKUP(T68,'[1]PPE Continuity Sched'!$C$18:$AX$52,45,T68:T130)</f>
        <v>187000</v>
      </c>
    </row>
    <row r="69" spans="1:22" s="174" customFormat="1" ht="12.75">
      <c r="A69" s="229">
        <v>1935</v>
      </c>
      <c r="B69" s="230" t="s">
        <v>573</v>
      </c>
      <c r="C69" s="224">
        <f>'I3 TB Data'!H144</f>
        <v>29000</v>
      </c>
      <c r="D69" s="225"/>
      <c r="E69" s="226"/>
      <c r="F69" s="227">
        <f t="shared" si="2"/>
        <v>29000</v>
      </c>
      <c r="G69" s="1695"/>
      <c r="H69" s="1695"/>
      <c r="I69" s="1697">
        <f t="shared" si="3"/>
        <v>-27500</v>
      </c>
      <c r="J69" s="1697"/>
      <c r="K69" s="228">
        <f t="shared" si="5"/>
        <v>1500</v>
      </c>
      <c r="L69" s="1702">
        <f t="shared" si="4"/>
        <v>3000</v>
      </c>
      <c r="M69" s="1703"/>
      <c r="N69" s="1702"/>
      <c r="O69" s="1702"/>
      <c r="T69" s="229">
        <v>1935</v>
      </c>
      <c r="U69" s="2148">
        <f>(VLOOKUP(T69,'[1]PPE Continuity Sched'!$C$18:$AX$52,44,T69:T130)+VLOOKUP(T69,'[1]PPE Continuity Sched'!$C$18:$AX$52,47,T69:T130))/2</f>
        <v>27500</v>
      </c>
      <c r="V69" s="2148">
        <f>VLOOKUP(T69,'[1]PPE Continuity Sched'!$C$18:$AX$52,45,T69:T131)</f>
        <v>3000</v>
      </c>
    </row>
    <row r="70" spans="1:22" s="174" customFormat="1" ht="25.5">
      <c r="A70" s="229">
        <v>1940</v>
      </c>
      <c r="B70" s="230" t="s">
        <v>574</v>
      </c>
      <c r="C70" s="224">
        <f>'I3 TB Data'!H145</f>
        <v>253000</v>
      </c>
      <c r="D70" s="225"/>
      <c r="E70" s="226"/>
      <c r="F70" s="227">
        <f t="shared" si="2"/>
        <v>253000</v>
      </c>
      <c r="G70" s="1695"/>
      <c r="H70" s="1695"/>
      <c r="I70" s="1697">
        <f t="shared" si="3"/>
        <v>-127000</v>
      </c>
      <c r="J70" s="1697"/>
      <c r="K70" s="228">
        <f t="shared" si="5"/>
        <v>126000</v>
      </c>
      <c r="L70" s="1702">
        <f t="shared" si="4"/>
        <v>24000</v>
      </c>
      <c r="M70" s="1703"/>
      <c r="N70" s="1702"/>
      <c r="O70" s="1702"/>
      <c r="T70" s="229">
        <v>1940</v>
      </c>
      <c r="U70" s="2148">
        <f>(VLOOKUP(T70,'[1]PPE Continuity Sched'!$C$18:$AX$52,44,T70:T131)+VLOOKUP(T70,'[1]PPE Continuity Sched'!$C$18:$AX$52,47,T70:T131))/2</f>
        <v>127000</v>
      </c>
      <c r="V70" s="2148">
        <f>VLOOKUP(T70,'[1]PPE Continuity Sched'!$C$18:$AX$52,45,T70:T132)</f>
        <v>24000</v>
      </c>
    </row>
    <row r="71" spans="1:22" s="174" customFormat="1" ht="25.5">
      <c r="A71" s="229">
        <v>1945</v>
      </c>
      <c r="B71" s="230" t="s">
        <v>575</v>
      </c>
      <c r="C71" s="224">
        <f>'I3 TB Data'!H146</f>
        <v>0</v>
      </c>
      <c r="D71" s="225"/>
      <c r="E71" s="226"/>
      <c r="F71" s="227">
        <f t="shared" si="2"/>
        <v>0</v>
      </c>
      <c r="G71" s="1695"/>
      <c r="H71" s="1695"/>
      <c r="I71" s="1697">
        <f t="shared" si="3"/>
        <v>0</v>
      </c>
      <c r="J71" s="1701"/>
      <c r="K71" s="228">
        <f t="shared" si="5"/>
        <v>0</v>
      </c>
      <c r="L71" s="1702">
        <f t="shared" si="4"/>
        <v>0</v>
      </c>
      <c r="M71" s="1703"/>
      <c r="N71" s="1702"/>
      <c r="O71" s="1702"/>
      <c r="T71" s="229">
        <v>1945</v>
      </c>
      <c r="U71" s="2148">
        <f>(VLOOKUP(T71,'[1]PPE Continuity Sched'!$C$18:$AX$52,44,T71:T132)+VLOOKUP(T71,'[1]PPE Continuity Sched'!$C$18:$AX$52,47,T71:T132))/2</f>
        <v>0</v>
      </c>
      <c r="V71" s="2148">
        <f>VLOOKUP(T71,'[1]PPE Continuity Sched'!$C$18:$AX$52,45,T71:T133)</f>
        <v>0</v>
      </c>
    </row>
    <row r="72" spans="1:22" s="174" customFormat="1" ht="12.75">
      <c r="A72" s="229">
        <v>1950</v>
      </c>
      <c r="B72" s="230" t="s">
        <v>576</v>
      </c>
      <c r="C72" s="224">
        <f>'I3 TB Data'!H147</f>
        <v>0</v>
      </c>
      <c r="D72" s="225"/>
      <c r="E72" s="226"/>
      <c r="F72" s="227">
        <f t="shared" si="2"/>
        <v>0</v>
      </c>
      <c r="G72" s="1695"/>
      <c r="H72" s="1695"/>
      <c r="I72" s="1697">
        <f t="shared" si="3"/>
        <v>0</v>
      </c>
      <c r="J72" s="1701"/>
      <c r="K72" s="228">
        <f t="shared" si="5"/>
        <v>0</v>
      </c>
      <c r="L72" s="1702">
        <f t="shared" si="4"/>
        <v>0</v>
      </c>
      <c r="M72" s="1703"/>
      <c r="N72" s="1702"/>
      <c r="O72" s="1702"/>
      <c r="T72" s="229">
        <v>1950</v>
      </c>
      <c r="U72" s="2148">
        <f>(VLOOKUP(T72,'[1]PPE Continuity Sched'!$C$18:$AX$52,44,T72:T133)+VLOOKUP(T72,'[1]PPE Continuity Sched'!$C$18:$AX$52,47,T72:T133))/2</f>
        <v>0</v>
      </c>
      <c r="V72" s="2148">
        <f>VLOOKUP(T72,'[1]PPE Continuity Sched'!$C$18:$AX$52,45,T72:T134)</f>
        <v>0</v>
      </c>
    </row>
    <row r="73" spans="1:22" s="174" customFormat="1" ht="12.75">
      <c r="A73" s="229">
        <v>1955</v>
      </c>
      <c r="B73" s="230" t="s">
        <v>227</v>
      </c>
      <c r="C73" s="224">
        <f>'I3 TB Data'!H148</f>
        <v>0</v>
      </c>
      <c r="D73" s="225"/>
      <c r="E73" s="226"/>
      <c r="F73" s="227">
        <f t="shared" si="2"/>
        <v>0</v>
      </c>
      <c r="G73" s="1695"/>
      <c r="H73" s="1695"/>
      <c r="I73" s="1697">
        <f t="shared" si="3"/>
        <v>0</v>
      </c>
      <c r="J73" s="1701"/>
      <c r="K73" s="228">
        <f t="shared" si="5"/>
        <v>0</v>
      </c>
      <c r="L73" s="1702">
        <f t="shared" si="4"/>
        <v>0</v>
      </c>
      <c r="M73" s="1703"/>
      <c r="N73" s="1702"/>
      <c r="O73" s="1702"/>
      <c r="T73" s="229">
        <v>1955</v>
      </c>
      <c r="U73" s="2148">
        <f>(VLOOKUP(T73,'[1]PPE Continuity Sched'!$C$18:$AX$52,44,T73:T134)+VLOOKUP(T73,'[1]PPE Continuity Sched'!$C$18:$AX$52,47,T73:T134))/2</f>
        <v>0</v>
      </c>
      <c r="V73" s="2148">
        <f>VLOOKUP(T73,'[1]PPE Continuity Sched'!$C$18:$AX$52,45,T73:T135)</f>
        <v>0</v>
      </c>
    </row>
    <row r="74" spans="1:22" s="174" customFormat="1" ht="12.75">
      <c r="A74" s="229">
        <v>1960</v>
      </c>
      <c r="B74" s="230" t="s">
        <v>228</v>
      </c>
      <c r="C74" s="224">
        <f>'I3 TB Data'!H149</f>
        <v>0</v>
      </c>
      <c r="D74" s="225"/>
      <c r="E74" s="226"/>
      <c r="F74" s="227">
        <f t="shared" si="2"/>
        <v>0</v>
      </c>
      <c r="G74" s="1695"/>
      <c r="H74" s="1695"/>
      <c r="I74" s="1697">
        <f t="shared" si="3"/>
        <v>0</v>
      </c>
      <c r="J74" s="1701"/>
      <c r="K74" s="228">
        <f t="shared" si="5"/>
        <v>0</v>
      </c>
      <c r="L74" s="1702">
        <f t="shared" si="4"/>
        <v>0</v>
      </c>
      <c r="M74" s="1703"/>
      <c r="N74" s="1702"/>
      <c r="O74" s="1702"/>
      <c r="T74" s="229">
        <v>1960</v>
      </c>
      <c r="U74" s="2148">
        <f>(VLOOKUP(T74,'[1]PPE Continuity Sched'!$C$18:$AX$52,44,T74:T135)+VLOOKUP(T74,'[1]PPE Continuity Sched'!$C$18:$AX$52,47,T74:T135))/2</f>
        <v>0</v>
      </c>
      <c r="V74" s="2148">
        <f>VLOOKUP(T74,'[1]PPE Continuity Sched'!$C$18:$AX$52,45,T74:T136)</f>
        <v>0</v>
      </c>
    </row>
    <row r="75" spans="1:22" s="174" customFormat="1" ht="25.5">
      <c r="A75" s="229">
        <v>1970</v>
      </c>
      <c r="B75" s="230" t="s">
        <v>230</v>
      </c>
      <c r="C75" s="224">
        <f>'I3 TB Data'!H151</f>
        <v>0</v>
      </c>
      <c r="D75" s="225"/>
      <c r="E75" s="226"/>
      <c r="F75" s="227">
        <f t="shared" si="2"/>
        <v>0</v>
      </c>
      <c r="G75" s="1695"/>
      <c r="H75" s="1695"/>
      <c r="I75" s="1697">
        <f t="shared" si="3"/>
        <v>0</v>
      </c>
      <c r="J75" s="1701"/>
      <c r="K75" s="228">
        <f t="shared" si="5"/>
        <v>0</v>
      </c>
      <c r="L75" s="1702">
        <f t="shared" si="4"/>
        <v>0</v>
      </c>
      <c r="M75" s="1703"/>
      <c r="N75" s="1702"/>
      <c r="O75" s="1702"/>
      <c r="T75" s="229">
        <v>1970</v>
      </c>
      <c r="U75" s="2148">
        <f>(VLOOKUP(T75,'[1]PPE Continuity Sched'!$C$18:$AX$52,44,T75:T136)+VLOOKUP(T75,'[1]PPE Continuity Sched'!$C$18:$AX$52,47,T75:T136))/2</f>
        <v>0</v>
      </c>
      <c r="V75" s="2148">
        <f>VLOOKUP(T75,'[1]PPE Continuity Sched'!$C$18:$AX$52,45,T75:T137)</f>
        <v>0</v>
      </c>
    </row>
    <row r="76" spans="1:22" s="174" customFormat="1" ht="25.5">
      <c r="A76" s="229">
        <v>1975</v>
      </c>
      <c r="B76" s="230" t="s">
        <v>895</v>
      </c>
      <c r="C76" s="224">
        <f>'I3 TB Data'!H152</f>
        <v>0</v>
      </c>
      <c r="D76" s="225"/>
      <c r="E76" s="226"/>
      <c r="F76" s="227">
        <f t="shared" si="2"/>
        <v>0</v>
      </c>
      <c r="G76" s="1695"/>
      <c r="H76" s="1695"/>
      <c r="I76" s="1697">
        <f t="shared" si="3"/>
        <v>0</v>
      </c>
      <c r="J76" s="1701"/>
      <c r="K76" s="228">
        <f t="shared" si="5"/>
        <v>0</v>
      </c>
      <c r="L76" s="1702">
        <f t="shared" si="4"/>
        <v>0</v>
      </c>
      <c r="M76" s="1703"/>
      <c r="N76" s="1702"/>
      <c r="O76" s="1702"/>
      <c r="T76" s="229">
        <v>1975</v>
      </c>
      <c r="U76" s="2148">
        <f>(VLOOKUP(T76,'[1]PPE Continuity Sched'!$C$18:$AX$52,44,T76:T137)+VLOOKUP(T76,'[1]PPE Continuity Sched'!$C$18:$AX$52,47,T76:T137))/2</f>
        <v>0</v>
      </c>
      <c r="V76" s="2148">
        <f>VLOOKUP(T76,'[1]PPE Continuity Sched'!$C$18:$AX$52,45,T76:T138)</f>
        <v>0</v>
      </c>
    </row>
    <row r="77" spans="1:22" s="174" customFormat="1" ht="12.75">
      <c r="A77" s="229">
        <v>1980</v>
      </c>
      <c r="B77" s="230" t="s">
        <v>248</v>
      </c>
      <c r="C77" s="224">
        <f>'I3 TB Data'!H153</f>
        <v>1755000</v>
      </c>
      <c r="D77" s="225"/>
      <c r="E77" s="226"/>
      <c r="F77" s="227">
        <f t="shared" si="2"/>
        <v>1755000</v>
      </c>
      <c r="G77" s="1695"/>
      <c r="H77" s="1695"/>
      <c r="I77" s="1697">
        <f t="shared" si="3"/>
        <v>-1598500</v>
      </c>
      <c r="J77" s="1697"/>
      <c r="K77" s="228">
        <f t="shared" si="5"/>
        <v>156500</v>
      </c>
      <c r="L77" s="1702">
        <f t="shared" si="4"/>
        <v>21000</v>
      </c>
      <c r="M77" s="1703"/>
      <c r="N77" s="1702"/>
      <c r="O77" s="1702"/>
      <c r="T77" s="229">
        <v>1980</v>
      </c>
      <c r="U77" s="2148">
        <f>(VLOOKUP(T77,'[1]PPE Continuity Sched'!$C$18:$AX$52,44,T77:T138)+VLOOKUP(T77,'[1]PPE Continuity Sched'!$C$18:$AX$52,47,T77:T138))/2</f>
        <v>1598500</v>
      </c>
      <c r="V77" s="2148">
        <f>VLOOKUP(T77,'[1]PPE Continuity Sched'!$C$18:$AX$52,45,T77:T139)</f>
        <v>21000</v>
      </c>
    </row>
    <row r="78" spans="1:22" s="174" customFormat="1" ht="12.75">
      <c r="A78" s="229">
        <v>1990</v>
      </c>
      <c r="B78" s="230" t="s">
        <v>250</v>
      </c>
      <c r="C78" s="224">
        <f>'I3 TB Data'!H155</f>
        <v>0</v>
      </c>
      <c r="D78" s="225"/>
      <c r="E78" s="226"/>
      <c r="F78" s="227">
        <f t="shared" si="2"/>
        <v>0</v>
      </c>
      <c r="G78" s="1695"/>
      <c r="H78" s="1695"/>
      <c r="I78" s="1697">
        <f t="shared" si="3"/>
        <v>0</v>
      </c>
      <c r="J78" s="1701"/>
      <c r="K78" s="228">
        <f t="shared" si="5"/>
        <v>0</v>
      </c>
      <c r="L78" s="1702">
        <f t="shared" si="4"/>
        <v>0</v>
      </c>
      <c r="M78" s="1703"/>
      <c r="N78" s="1702"/>
      <c r="O78" s="1702"/>
      <c r="T78" s="229">
        <v>1990</v>
      </c>
      <c r="U78" s="2148">
        <f>(VLOOKUP(T78,'[1]PPE Continuity Sched'!$C$18:$AX$52,44,T78:T139)+VLOOKUP(T78,'[1]PPE Continuity Sched'!$C$18:$AX$52,47,T78:T139))/2</f>
        <v>0</v>
      </c>
      <c r="V78" s="2148">
        <f>VLOOKUP(T78,'[1]PPE Continuity Sched'!$C$18:$AX$52,45,T78:T140)</f>
        <v>0</v>
      </c>
    </row>
    <row r="79" spans="1:22" s="174" customFormat="1" ht="12.75">
      <c r="A79" s="229">
        <v>2005</v>
      </c>
      <c r="B79" s="230" t="s">
        <v>252</v>
      </c>
      <c r="C79" s="224">
        <f>'I3 TB Data'!H157</f>
        <v>0</v>
      </c>
      <c r="D79" s="225"/>
      <c r="E79" s="226"/>
      <c r="F79" s="227">
        <f t="shared" si="2"/>
        <v>0</v>
      </c>
      <c r="G79" s="1695"/>
      <c r="H79" s="1695"/>
      <c r="I79" s="1697">
        <f t="shared" si="3"/>
        <v>0</v>
      </c>
      <c r="J79" s="1701"/>
      <c r="K79" s="228">
        <f t="shared" si="5"/>
        <v>0</v>
      </c>
      <c r="L79" s="1702">
        <f t="shared" si="4"/>
        <v>0</v>
      </c>
      <c r="M79" s="1703"/>
      <c r="N79" s="1702"/>
      <c r="O79" s="1702"/>
      <c r="T79" s="229">
        <v>2005</v>
      </c>
      <c r="U79" s="2148">
        <v>0</v>
      </c>
      <c r="V79" s="2148">
        <f>VLOOKUP(T79,'[1]PPE Continuity Sched'!$C$18:$AX$52,45,T79:T141)</f>
        <v>0</v>
      </c>
    </row>
    <row r="80" spans="1:22" s="174" customFormat="1" ht="12.75">
      <c r="A80" s="229">
        <v>2010</v>
      </c>
      <c r="B80" s="230" t="s">
        <v>253</v>
      </c>
      <c r="C80" s="224">
        <f>+'I3 TB Data'!H158</f>
        <v>0</v>
      </c>
      <c r="D80" s="225"/>
      <c r="E80" s="226"/>
      <c r="F80" s="227">
        <f t="shared" si="2"/>
        <v>0</v>
      </c>
      <c r="G80" s="1695"/>
      <c r="H80" s="1695"/>
      <c r="I80" s="1697">
        <f t="shared" si="3"/>
        <v>0</v>
      </c>
      <c r="J80" s="1701"/>
      <c r="K80" s="228">
        <f t="shared" si="5"/>
        <v>0</v>
      </c>
      <c r="L80" s="1702">
        <f t="shared" si="4"/>
        <v>0</v>
      </c>
      <c r="M80" s="1703"/>
      <c r="N80" s="1702"/>
      <c r="O80" s="1702"/>
      <c r="T80" s="229">
        <v>2010</v>
      </c>
      <c r="U80" s="2148">
        <v>0</v>
      </c>
      <c r="V80" s="2148">
        <f>VLOOKUP(T80,'[1]PPE Continuity Sched'!$C$18:$AX$52,45,T80:T142)</f>
        <v>0</v>
      </c>
    </row>
    <row r="81" spans="1:22" s="174" customFormat="1" ht="13.5" thickBot="1">
      <c r="A81" s="231"/>
      <c r="B81" s="232"/>
      <c r="C81" s="233"/>
      <c r="D81" s="234"/>
      <c r="E81" s="176"/>
      <c r="F81" s="235"/>
      <c r="G81" s="236"/>
      <c r="H81" s="236"/>
      <c r="I81" s="237"/>
      <c r="J81" s="237"/>
      <c r="K81" s="238"/>
      <c r="L81" s="239"/>
      <c r="M81" s="240"/>
      <c r="N81" s="240"/>
      <c r="O81" s="240"/>
      <c r="U81" s="240">
        <f>SUM(U17:U80)</f>
        <v>19752850</v>
      </c>
      <c r="V81" s="240">
        <f>SUM(V17:V80)</f>
        <v>1407700</v>
      </c>
    </row>
    <row r="82" spans="1:22" s="244" customFormat="1" ht="13.5" thickBot="1">
      <c r="A82" s="241"/>
      <c r="B82" s="343" t="s">
        <v>1204</v>
      </c>
      <c r="C82" s="344">
        <f t="shared" ref="C82:O82" si="6">SUM(C61:C80)</f>
        <v>6187500</v>
      </c>
      <c r="D82" s="345"/>
      <c r="E82" s="346">
        <f t="shared" si="6"/>
        <v>0</v>
      </c>
      <c r="F82" s="346">
        <f t="shared" si="6"/>
        <v>6187500</v>
      </c>
      <c r="G82" s="347">
        <f t="shared" si="6"/>
        <v>0</v>
      </c>
      <c r="H82" s="348">
        <f t="shared" si="6"/>
        <v>0</v>
      </c>
      <c r="I82" s="347">
        <f t="shared" si="6"/>
        <v>-4222000</v>
      </c>
      <c r="J82" s="348">
        <f>SUM(J61:J80)</f>
        <v>0</v>
      </c>
      <c r="K82" s="349">
        <f t="shared" si="6"/>
        <v>1965500</v>
      </c>
      <c r="L82" s="350">
        <f t="shared" si="6"/>
        <v>320000</v>
      </c>
      <c r="M82" s="347">
        <f t="shared" si="6"/>
        <v>0</v>
      </c>
      <c r="N82" s="348">
        <f t="shared" si="6"/>
        <v>0</v>
      </c>
      <c r="O82" s="351">
        <f t="shared" si="6"/>
        <v>0</v>
      </c>
      <c r="U82" s="312"/>
      <c r="V82" s="174"/>
    </row>
    <row r="83" spans="1:22" s="244" customFormat="1" ht="12.75">
      <c r="A83" s="241"/>
      <c r="B83" s="352" t="s">
        <v>1395</v>
      </c>
      <c r="C83" s="353">
        <f>+SUM('I3 TB Data'!H136:H155)+'I3 TB Data'!H157+'I3 TB Data'!H158</f>
        <v>6187500</v>
      </c>
      <c r="D83" s="242"/>
      <c r="E83" s="243"/>
      <c r="F83" s="243"/>
      <c r="G83" s="316"/>
      <c r="H83" s="313"/>
      <c r="I83" s="320"/>
      <c r="J83" s="314"/>
      <c r="K83" s="324"/>
      <c r="L83" s="322"/>
      <c r="M83" s="322"/>
      <c r="N83" s="322"/>
      <c r="O83" s="322"/>
      <c r="U83" s="312"/>
    </row>
    <row r="84" spans="1:22" s="244" customFormat="1" ht="13.5" thickBot="1">
      <c r="A84" s="241"/>
      <c r="B84" s="352" t="s">
        <v>812</v>
      </c>
      <c r="C84" s="354">
        <f>'I3 TB Data'!G460</f>
        <v>0</v>
      </c>
      <c r="D84" s="246"/>
      <c r="E84" s="243"/>
      <c r="F84" s="243"/>
      <c r="G84" s="316"/>
      <c r="H84" s="313"/>
      <c r="I84" s="320"/>
      <c r="J84" s="314"/>
      <c r="K84" s="324"/>
      <c r="L84" s="322"/>
      <c r="M84" s="322"/>
      <c r="N84" s="322"/>
      <c r="O84" s="322"/>
    </row>
    <row r="85" spans="1:22" s="244" customFormat="1" ht="13.5" thickBot="1">
      <c r="A85" s="241"/>
      <c r="B85" s="343" t="s">
        <v>578</v>
      </c>
      <c r="C85" s="344">
        <f>+C82+C57+C84</f>
        <v>36615000</v>
      </c>
      <c r="D85" s="345"/>
      <c r="E85" s="346">
        <f t="shared" ref="E85:J85" si="7">+E82+E57</f>
        <v>-9.3132257461547852E-10</v>
      </c>
      <c r="F85" s="346">
        <f t="shared" si="7"/>
        <v>36615000</v>
      </c>
      <c r="G85" s="347">
        <f t="shared" si="7"/>
        <v>-371000</v>
      </c>
      <c r="H85" s="348">
        <f t="shared" si="7"/>
        <v>61000</v>
      </c>
      <c r="I85" s="347">
        <f t="shared" si="7"/>
        <v>-19752850</v>
      </c>
      <c r="J85" s="348">
        <f t="shared" si="7"/>
        <v>0</v>
      </c>
      <c r="K85" s="349">
        <f>+K82+K57</f>
        <v>16552150</v>
      </c>
      <c r="L85" s="347">
        <f>+L82+L57</f>
        <v>1407700</v>
      </c>
      <c r="M85" s="347">
        <f>+M82+M57</f>
        <v>0</v>
      </c>
      <c r="N85" s="347">
        <f>+N82+N57</f>
        <v>0</v>
      </c>
      <c r="O85" s="351">
        <f>+O82+O57</f>
        <v>0</v>
      </c>
    </row>
    <row r="86" spans="1:22" s="141" customFormat="1" ht="30" customHeight="1">
      <c r="A86" s="2224" t="s">
        <v>914</v>
      </c>
      <c r="B86" s="2224"/>
      <c r="C86" s="219"/>
      <c r="D86" s="221"/>
      <c r="E86" s="220"/>
      <c r="F86" s="245"/>
      <c r="G86" s="316"/>
      <c r="H86" s="314"/>
      <c r="I86" s="320"/>
      <c r="J86" s="317"/>
      <c r="K86" s="325"/>
      <c r="L86" s="322"/>
      <c r="M86" s="330"/>
      <c r="N86" s="330"/>
      <c r="O86" s="332"/>
      <c r="V86" s="244"/>
    </row>
    <row r="87" spans="1:22" s="141" customFormat="1" ht="12.75">
      <c r="A87" s="217" t="s">
        <v>997</v>
      </c>
      <c r="B87" s="218" t="s">
        <v>997</v>
      </c>
      <c r="C87" s="219"/>
      <c r="E87" s="220"/>
      <c r="F87" s="245"/>
      <c r="G87" s="316"/>
      <c r="H87" s="314"/>
      <c r="I87" s="320"/>
      <c r="J87" s="317"/>
      <c r="K87" s="325"/>
      <c r="L87" s="322"/>
      <c r="M87" s="330"/>
      <c r="N87" s="330"/>
      <c r="O87" s="332"/>
    </row>
    <row r="88" spans="1:22" s="141" customFormat="1" ht="12.75">
      <c r="A88" s="278">
        <v>1995</v>
      </c>
      <c r="B88" s="279" t="s">
        <v>1247</v>
      </c>
      <c r="C88" s="280">
        <f>ROUND('I3 TB Data'!H156,0)</f>
        <v>-371000</v>
      </c>
      <c r="D88" s="292"/>
      <c r="E88" s="293"/>
      <c r="F88" s="244"/>
      <c r="G88" s="308">
        <f>-G82-G57</f>
        <v>371000</v>
      </c>
      <c r="H88" s="315" t="str">
        <f>IF((C88+ROUND(-G85,0))&lt;&gt;0,"Error out of balance","Balanced")</f>
        <v>Balanced</v>
      </c>
      <c r="I88" s="321"/>
      <c r="J88" s="319"/>
      <c r="K88" s="326"/>
      <c r="L88" s="327"/>
      <c r="M88" s="328"/>
      <c r="N88" s="328"/>
      <c r="O88" s="332"/>
    </row>
    <row r="89" spans="1:22" s="141" customFormat="1" ht="12.75">
      <c r="A89" s="281">
        <v>2105</v>
      </c>
      <c r="B89" s="282" t="s">
        <v>746</v>
      </c>
      <c r="C89" s="280">
        <f>ROUND('I3 TB Data'!H168,0)</f>
        <v>-19691850</v>
      </c>
      <c r="D89" s="292"/>
      <c r="E89" s="293"/>
      <c r="F89" s="309"/>
      <c r="G89" s="292"/>
      <c r="H89" s="292"/>
      <c r="I89" s="339">
        <f>-H82-H57+(-I82-I57)</f>
        <v>19691850</v>
      </c>
      <c r="J89" s="338" t="str">
        <f>IF((C89+ROUND(-H85-I85,0))&lt;&gt;0,"Error out of balance","Balanced")</f>
        <v>Balanced</v>
      </c>
      <c r="K89" s="318"/>
      <c r="L89" s="327"/>
      <c r="M89" s="328"/>
      <c r="N89" s="328"/>
      <c r="O89" s="332"/>
    </row>
    <row r="90" spans="1:22" s="141" customFormat="1" ht="24" customHeight="1" thickBot="1">
      <c r="A90" s="281">
        <v>2120</v>
      </c>
      <c r="B90" s="302" t="s">
        <v>341</v>
      </c>
      <c r="C90" s="303">
        <f>ROUND('I3 TB Data'!H169,0)</f>
        <v>0</v>
      </c>
      <c r="D90" s="292"/>
      <c r="E90" s="293"/>
      <c r="F90" s="309"/>
      <c r="G90" s="292"/>
      <c r="H90" s="292"/>
      <c r="I90" s="292"/>
      <c r="J90" s="339">
        <f>-J82-J57</f>
        <v>0</v>
      </c>
      <c r="K90" s="337" t="str">
        <f>IF((C90+ROUND(-J85,0))&lt;&gt;0,"Error out of balance","Balanced")</f>
        <v>Balanced</v>
      </c>
      <c r="L90" s="327"/>
      <c r="M90" s="328"/>
      <c r="N90" s="328"/>
      <c r="O90" s="332"/>
    </row>
    <row r="91" spans="1:22" s="141" customFormat="1" ht="13.5" thickBot="1">
      <c r="A91" s="283"/>
      <c r="B91" s="305" t="s">
        <v>1204</v>
      </c>
      <c r="C91" s="197">
        <f>+SUM(C88:C90)</f>
        <v>-20062850</v>
      </c>
      <c r="D91" s="292"/>
      <c r="E91" s="293"/>
      <c r="F91" s="292"/>
      <c r="G91" s="292"/>
      <c r="H91" s="292"/>
      <c r="I91" s="292"/>
      <c r="J91" s="292"/>
      <c r="K91" s="292"/>
      <c r="L91" s="327"/>
      <c r="M91" s="328"/>
      <c r="N91" s="328"/>
      <c r="O91" s="332"/>
    </row>
    <row r="92" spans="1:22" s="141" customFormat="1" ht="26.25" thickBot="1">
      <c r="A92" s="231"/>
      <c r="B92" s="305" t="s">
        <v>1336</v>
      </c>
      <c r="C92" s="197">
        <f>+C85+C91</f>
        <v>16552150</v>
      </c>
      <c r="D92" s="306" t="str">
        <f>IF((ROUND(C92,-1))&lt;&gt;ROUND(C12,-1),"Net Fixed Assets Do Not Match","Net Fixed Assets Match")</f>
        <v>Net Fixed Assets Do Not Match</v>
      </c>
      <c r="E92" s="293"/>
      <c r="F92" s="293"/>
      <c r="G92" s="293"/>
      <c r="H92" s="293"/>
      <c r="I92" s="293"/>
      <c r="J92" s="293"/>
      <c r="K92" s="297"/>
      <c r="L92" s="328"/>
      <c r="M92" s="328"/>
      <c r="N92" s="328"/>
      <c r="O92" s="332"/>
    </row>
    <row r="93" spans="1:22" s="141" customFormat="1" ht="12.75">
      <c r="A93" s="241"/>
      <c r="B93" s="299"/>
      <c r="C93" s="284"/>
      <c r="D93" s="294"/>
      <c r="E93" s="294"/>
      <c r="F93" s="294"/>
      <c r="G93" s="294"/>
      <c r="H93" s="294"/>
      <c r="I93" s="294"/>
      <c r="J93" s="293"/>
      <c r="K93" s="294"/>
      <c r="L93" s="328"/>
      <c r="M93" s="328"/>
      <c r="N93" s="328"/>
      <c r="O93" s="332"/>
    </row>
    <row r="94" spans="1:22" s="141" customFormat="1" ht="24" customHeight="1">
      <c r="A94" s="1688" t="s">
        <v>1195</v>
      </c>
      <c r="B94" s="300"/>
      <c r="C94" s="285"/>
      <c r="J94" s="293"/>
      <c r="K94" s="296"/>
      <c r="L94" s="329"/>
      <c r="M94" s="329"/>
      <c r="N94" s="331"/>
      <c r="O94" s="333"/>
      <c r="P94" s="310"/>
      <c r="Q94" s="310"/>
      <c r="R94" s="310"/>
    </row>
    <row r="95" spans="1:22" s="141" customFormat="1" ht="25.5">
      <c r="A95" s="286">
        <v>5705</v>
      </c>
      <c r="B95" s="287" t="s">
        <v>1435</v>
      </c>
      <c r="C95" s="280">
        <f>ROUND('I3 TB Data'!H423,0)</f>
        <v>1407700</v>
      </c>
      <c r="D95" s="292"/>
      <c r="E95" s="293"/>
      <c r="J95" s="293"/>
      <c r="K95" s="296"/>
      <c r="L95" s="340">
        <f>-L82-L57</f>
        <v>-1407700</v>
      </c>
      <c r="M95" s="336" t="str">
        <f>IF((C95+ROUND(-L85,0))&lt;&gt;0,"Error out of balance","Balanced")</f>
        <v>Balanced</v>
      </c>
      <c r="N95" s="321"/>
      <c r="O95" s="323"/>
      <c r="P95" s="309"/>
      <c r="Q95" s="309"/>
      <c r="R95" s="309"/>
    </row>
    <row r="96" spans="1:22" s="141" customFormat="1" ht="25.5">
      <c r="A96" s="281">
        <v>5710</v>
      </c>
      <c r="B96" s="301" t="s">
        <v>718</v>
      </c>
      <c r="C96" s="280">
        <f>ROUND('I3 TB Data'!H424,0)</f>
        <v>0</v>
      </c>
      <c r="D96" s="292"/>
      <c r="E96" s="293"/>
      <c r="J96" s="293"/>
      <c r="K96" s="296"/>
      <c r="L96" s="292"/>
      <c r="M96" s="341">
        <f>-M82-M57</f>
        <v>0</v>
      </c>
      <c r="N96" s="336" t="str">
        <f>IF((C96+ROUND(-M85,0))&lt;&gt;0,"Error out of balance","Balanced")</f>
        <v>Balanced</v>
      </c>
      <c r="O96" s="321"/>
      <c r="P96" s="309"/>
      <c r="Q96" s="309"/>
      <c r="R96" s="309"/>
    </row>
    <row r="97" spans="1:22" s="141" customFormat="1" ht="25.5">
      <c r="A97" s="281">
        <v>5715</v>
      </c>
      <c r="B97" s="301" t="s">
        <v>719</v>
      </c>
      <c r="C97" s="280">
        <f>ROUND('I3 TB Data'!H425,0)</f>
        <v>0</v>
      </c>
      <c r="D97" s="292"/>
      <c r="E97" s="293"/>
      <c r="J97" s="293"/>
      <c r="K97" s="296"/>
      <c r="L97" s="292"/>
      <c r="M97" s="292"/>
      <c r="N97" s="342">
        <f>-N82-N57</f>
        <v>0</v>
      </c>
      <c r="O97" s="335" t="str">
        <f>IF((C97+ROUND(-N85,0))&lt;&gt;0,"Error out of balance","Balanced")</f>
        <v>Balanced</v>
      </c>
      <c r="P97" s="309"/>
      <c r="Q97" s="309"/>
      <c r="R97" s="309"/>
    </row>
    <row r="98" spans="1:22" s="141" customFormat="1" ht="26.25" thickBot="1">
      <c r="A98" s="281">
        <v>5720</v>
      </c>
      <c r="B98" s="304" t="s">
        <v>720</v>
      </c>
      <c r="C98" s="303">
        <f>ROUND('I3 TB Data'!H426,0)</f>
        <v>0</v>
      </c>
      <c r="D98" s="292"/>
      <c r="E98" s="293"/>
      <c r="J98" s="293"/>
      <c r="K98" s="296"/>
      <c r="L98" s="292"/>
      <c r="M98" s="292"/>
      <c r="N98" s="292"/>
      <c r="O98" s="342">
        <f>-O82-O57</f>
        <v>0</v>
      </c>
      <c r="P98" s="334" t="str">
        <f>IF((C98+ROUND(-O85,0))&lt;&gt;0,"Error out of balance","Balanced")</f>
        <v>Balanced</v>
      </c>
      <c r="Q98" s="309"/>
      <c r="R98" s="309"/>
    </row>
    <row r="99" spans="1:22" s="141" customFormat="1" ht="21" customHeight="1" thickBot="1">
      <c r="A99" s="288"/>
      <c r="B99" s="305" t="s">
        <v>1196</v>
      </c>
      <c r="C99" s="307">
        <f>+SUM(C95:C98)</f>
        <v>1407700</v>
      </c>
      <c r="D99" s="292"/>
      <c r="E99" s="293"/>
      <c r="F99" s="295"/>
      <c r="G99" s="295"/>
      <c r="H99" s="295"/>
      <c r="I99" s="295"/>
      <c r="J99" s="293"/>
      <c r="K99" s="296"/>
      <c r="L99" s="311"/>
      <c r="M99" s="312"/>
      <c r="N99" s="312"/>
      <c r="O99" s="244"/>
      <c r="P99" s="244"/>
      <c r="Q99" s="244"/>
      <c r="R99" s="244"/>
    </row>
    <row r="100" spans="1:22" ht="12.75">
      <c r="A100" s="289"/>
      <c r="B100" s="174"/>
      <c r="C100" s="290"/>
      <c r="L100" s="135"/>
      <c r="V100" s="141"/>
    </row>
  </sheetData>
  <protectedRanges>
    <protectedRange sqref="D19 D32" name="Range1"/>
  </protectedRanges>
  <mergeCells count="13">
    <mergeCell ref="Q15:R15"/>
    <mergeCell ref="U15:V15"/>
    <mergeCell ref="A12:B12"/>
    <mergeCell ref="A14:B15"/>
    <mergeCell ref="L14:O14"/>
    <mergeCell ref="C14:K14"/>
    <mergeCell ref="C15:K15"/>
    <mergeCell ref="A86:B86"/>
    <mergeCell ref="C9:G9"/>
    <mergeCell ref="A1:F1"/>
    <mergeCell ref="B2:F2"/>
    <mergeCell ref="B3:F3"/>
    <mergeCell ref="B4:F4"/>
  </mergeCells>
  <phoneticPr fontId="7" type="noConversion"/>
  <conditionalFormatting sqref="P98 M95 N96 O97 K90 J89 H88 D92">
    <cfRule type="cellIs" dxfId="8"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59" max="16383" man="1"/>
    <brk id="85" max="16383" man="1"/>
  </rowBreaks>
  <drawing r:id="rId2"/>
  <legacyDrawing r:id="rId3"/>
  <oleObjects>
    <oleObject progId="Unknown" shapeId="32797" r:id="rId4"/>
    <oleObject progId="Unknown" shapeId="32804" r:id="rId5"/>
  </oleObjects>
</worksheet>
</file>

<file path=xl/worksheets/sheet5.xml><?xml version="1.0" encoding="utf-8"?>
<worksheet xmlns="http://schemas.openxmlformats.org/spreadsheetml/2006/main" xmlns:r="http://schemas.openxmlformats.org/officeDocument/2006/relationships">
  <sheetPr codeName="Sheet9" enableFormatConditionsCalculation="0">
    <tabColor indexed="42"/>
  </sheetPr>
  <dimension ref="A1:Z31"/>
  <sheetViews>
    <sheetView topLeftCell="A5" workbookViewId="0">
      <selection activeCell="A25" sqref="A25:C25"/>
    </sheetView>
  </sheetViews>
  <sheetFormatPr defaultRowHeight="11.25"/>
  <cols>
    <col min="1" max="1" width="9.140625" style="15"/>
    <col min="2" max="2" width="11.28515625" style="15" customWidth="1"/>
    <col min="3" max="3" width="14.140625" style="15" customWidth="1"/>
    <col min="4" max="6" width="15.7109375" style="15" customWidth="1"/>
    <col min="7" max="9" width="15.7109375" style="15" hidden="1" customWidth="1"/>
    <col min="10" max="12" width="15.7109375" style="15" customWidth="1"/>
    <col min="13" max="23" width="15.7109375" style="15" hidden="1" customWidth="1"/>
    <col min="24" max="16384" width="9.140625" style="15"/>
  </cols>
  <sheetData>
    <row r="1" spans="1:26" ht="20.25" customHeight="1">
      <c r="A1" s="2211" t="s">
        <v>967</v>
      </c>
      <c r="B1" s="2211"/>
      <c r="C1" s="2211"/>
      <c r="D1" s="2211"/>
      <c r="E1" s="2211"/>
      <c r="F1" s="2211"/>
    </row>
    <row r="2" spans="1:26" ht="18.75" customHeight="1">
      <c r="B2" s="2212" t="str">
        <f>'I1 Intro'!C9</f>
        <v>Orillia Power Distribution Corporation</v>
      </c>
      <c r="C2" s="2212"/>
      <c r="D2" s="2212"/>
      <c r="E2" s="2212"/>
      <c r="F2" s="2212"/>
    </row>
    <row r="3" spans="1:26" ht="18.75" customHeight="1">
      <c r="B3" s="2207" t="str">
        <f>'I1 Intro'!C13 &amp; "   " &amp; 'I1 Intro'!E13</f>
        <v xml:space="preserve">EB-2009-0273   </v>
      </c>
      <c r="C3" s="2207"/>
      <c r="D3" s="2207"/>
      <c r="E3" s="2207"/>
      <c r="F3" s="2207"/>
      <c r="G3" s="16"/>
    </row>
    <row r="4" spans="1:26" ht="18">
      <c r="B4" s="2208">
        <f>'I1 Intro'!C15</f>
        <v>40072</v>
      </c>
      <c r="C4" s="2208"/>
      <c r="D4" s="2208"/>
      <c r="E4" s="2208"/>
      <c r="F4" s="2208"/>
    </row>
    <row r="5" spans="1:26" ht="21" customHeight="1">
      <c r="B5" s="84" t="str">
        <f>"Sheet I5 Miscellaneous Data Worksheet  - "&amp; 'I2 LDC class'!$C$17 &amp; "  " &amp;  'I2 LDC class'!$D$17</f>
        <v xml:space="preserve">Sheet I5 Miscellaneous Data Worksheet  -   </v>
      </c>
      <c r="C5" s="85"/>
      <c r="D5" s="85"/>
      <c r="F5" s="52"/>
      <c r="Z5" s="712"/>
    </row>
    <row r="6" spans="1:26" ht="6" customHeight="1">
      <c r="A6" s="18"/>
      <c r="B6" s="18"/>
      <c r="C6" s="18"/>
      <c r="D6" s="18"/>
      <c r="E6" s="18"/>
      <c r="F6" s="18"/>
      <c r="G6" s="18"/>
      <c r="H6" s="18"/>
      <c r="I6" s="18"/>
      <c r="J6" s="18"/>
      <c r="K6" s="18"/>
      <c r="L6" s="18"/>
      <c r="M6" s="18"/>
      <c r="N6" s="18"/>
      <c r="O6" s="18"/>
      <c r="Z6" s="712"/>
    </row>
    <row r="7" spans="1:26" ht="6" customHeight="1">
      <c r="A7" s="71"/>
      <c r="Z7" s="712"/>
    </row>
    <row r="8" spans="1:26" ht="12.75">
      <c r="A8" s="355"/>
      <c r="Z8" s="712"/>
    </row>
    <row r="9" spans="1:26" ht="12.75">
      <c r="Z9" s="712"/>
    </row>
    <row r="10" spans="1:26" ht="12.75">
      <c r="A10" s="355"/>
      <c r="Z10" s="712"/>
    </row>
    <row r="11" spans="1:26" ht="12.75">
      <c r="A11" s="72"/>
      <c r="Z11" s="712"/>
    </row>
    <row r="12" spans="1:26" ht="3.75" customHeight="1">
      <c r="Z12" s="712"/>
    </row>
    <row r="13" spans="1:26" ht="5.25" customHeight="1">
      <c r="C13" s="356"/>
      <c r="D13" s="356"/>
      <c r="E13" s="356"/>
      <c r="F13" s="356"/>
      <c r="G13" s="356"/>
      <c r="Z13" s="712"/>
    </row>
    <row r="14" spans="1:26" ht="5.25" customHeight="1" thickBot="1">
      <c r="Z14" s="712"/>
    </row>
    <row r="15" spans="1:26" ht="30" customHeight="1" thickBot="1">
      <c r="A15" s="2246" t="s">
        <v>1459</v>
      </c>
      <c r="B15" s="2246"/>
      <c r="C15" s="2247"/>
      <c r="D15" s="2248">
        <v>176</v>
      </c>
      <c r="E15" s="2249"/>
      <c r="Z15" s="712"/>
    </row>
    <row r="16" spans="1:26" ht="13.5" thickBot="1">
      <c r="A16" s="357"/>
      <c r="B16" s="104"/>
      <c r="C16" s="358"/>
      <c r="D16" s="362"/>
      <c r="E16" s="362"/>
      <c r="Z16" s="712"/>
    </row>
    <row r="17" spans="1:26" ht="30" customHeight="1" thickBot="1">
      <c r="A17" s="2246" t="s">
        <v>1013</v>
      </c>
      <c r="B17" s="2246"/>
      <c r="C17" s="2247"/>
      <c r="D17" s="2250">
        <v>0.4</v>
      </c>
      <c r="E17" s="2251"/>
      <c r="Z17" s="712"/>
    </row>
    <row r="18" spans="1:26" ht="12.75">
      <c r="Z18" s="712"/>
    </row>
    <row r="19" spans="1:26" ht="12.75">
      <c r="A19" s="72"/>
      <c r="C19" s="72"/>
      <c r="D19" s="72"/>
      <c r="Z19" s="712"/>
    </row>
    <row r="20" spans="1:26" s="375" customFormat="1" ht="12.75">
      <c r="A20" s="926"/>
      <c r="B20" s="926"/>
      <c r="C20" s="926"/>
      <c r="D20" s="1691">
        <v>1</v>
      </c>
      <c r="E20" s="1692">
        <v>2</v>
      </c>
      <c r="F20" s="1692">
        <v>3</v>
      </c>
      <c r="G20" s="1692">
        <v>4</v>
      </c>
      <c r="H20" s="1693">
        <v>5</v>
      </c>
      <c r="I20" s="1694">
        <v>6</v>
      </c>
      <c r="J20" s="1694">
        <v>7</v>
      </c>
      <c r="K20" s="1694">
        <v>8</v>
      </c>
      <c r="L20" s="1694">
        <v>9</v>
      </c>
      <c r="M20" s="1694">
        <v>10</v>
      </c>
      <c r="N20" s="1694">
        <v>11</v>
      </c>
      <c r="O20" s="1694">
        <v>12</v>
      </c>
      <c r="P20" s="1694">
        <v>13</v>
      </c>
      <c r="Q20" s="1694">
        <v>14</v>
      </c>
      <c r="R20" s="1694">
        <v>15</v>
      </c>
      <c r="S20" s="1694">
        <v>16</v>
      </c>
      <c r="T20" s="1694">
        <v>17</v>
      </c>
      <c r="U20" s="1694">
        <v>18</v>
      </c>
      <c r="V20" s="1694">
        <v>19</v>
      </c>
      <c r="W20" s="1694">
        <v>20</v>
      </c>
      <c r="Z20" s="712"/>
    </row>
    <row r="21" spans="1:26" ht="38.25">
      <c r="C21" s="1730"/>
      <c r="D21" s="359" t="str">
        <f>IF('I2 LDC class'!$D20="",'I2 LDC class'!$C20,'I2 LDC class'!$D20)</f>
        <v>Residential</v>
      </c>
      <c r="E21" s="360" t="str">
        <f>IF('I2 LDC class'!$D21="",'I2 LDC class'!$C21,'I2 LDC class'!$D21)</f>
        <v>GS &lt;50</v>
      </c>
      <c r="F21" s="360" t="str">
        <f>IF('I2 LDC class'!$D22="",'I2 LDC class'!$C22,'I2 LDC class'!$D22)</f>
        <v>GS&gt;50-Regular</v>
      </c>
      <c r="G21" s="360" t="str">
        <f>IF('I2 LDC class'!$D23="",'I2 LDC class'!$C23,'I2 LDC class'!$D23)</f>
        <v>GS&gt; 50-TOU</v>
      </c>
      <c r="H21" s="361" t="str">
        <f>IF('I2 LDC class'!$D24="",'I2 LDC class'!$C24,'I2 LDC class'!$D24)</f>
        <v>GS &gt;50-Intermediate</v>
      </c>
      <c r="I21" s="359" t="str">
        <f>IF('I2 LDC class'!$D25="",'I2 LDC class'!$C25,'I2 LDC class'!$D25)</f>
        <v>Large Use &gt;5MW</v>
      </c>
      <c r="J21" s="359" t="str">
        <f>IF('I2 LDC class'!$D26="",'I2 LDC class'!$C26,'I2 LDC class'!$D26)</f>
        <v>Street Light</v>
      </c>
      <c r="K21" s="359" t="str">
        <f>IF('I2 LDC class'!$D27="",'I2 LDC class'!$C27,'I2 LDC class'!$D27)</f>
        <v>Sentinel</v>
      </c>
      <c r="L21" s="359" t="str">
        <f>IF('I2 LDC class'!$D28="",'I2 LDC class'!$C28,'I2 LDC class'!$D28)</f>
        <v>Unmetered Scattered Load</v>
      </c>
      <c r="M21" s="359" t="str">
        <f>IF('I2 LDC class'!$D29="",'I2 LDC class'!$C29,'I2 LDC class'!$D29)</f>
        <v>Embedded Distributor</v>
      </c>
      <c r="N21" s="359" t="str">
        <f>IF('I2 LDC class'!$D30="",'I2 LDC class'!$C30,'I2 LDC class'!$D30)</f>
        <v>Back-up/Standby Power</v>
      </c>
      <c r="O21" s="359" t="str">
        <f>IF('I2 LDC class'!$D31="",'I2 LDC class'!$C31,'I2 LDC class'!$D31)</f>
        <v>Rate Class 1</v>
      </c>
      <c r="P21" s="359" t="str">
        <f>IF('I2 LDC class'!$D32="",'I2 LDC class'!$C32,'I2 LDC class'!$D32)</f>
        <v>Rate class 2</v>
      </c>
      <c r="Q21" s="359" t="str">
        <f>IF('I2 LDC class'!$D33="",'I2 LDC class'!$C33,'I2 LDC class'!$D33)</f>
        <v>Rate class 3</v>
      </c>
      <c r="R21" s="359" t="str">
        <f>IF('I2 LDC class'!$D34="",'I2 LDC class'!$C34,'I2 LDC class'!$D34)</f>
        <v>Rate class 4</v>
      </c>
      <c r="S21" s="359" t="str">
        <f>IF('I2 LDC class'!$D35="",'I2 LDC class'!$C35,'I2 LDC class'!$D35)</f>
        <v>Rate class 5</v>
      </c>
      <c r="T21" s="359" t="str">
        <f>IF('I2 LDC class'!$D36="",'I2 LDC class'!$C36,'I2 LDC class'!$D36)</f>
        <v>Rate class 6</v>
      </c>
      <c r="U21" s="359" t="str">
        <f>IF('I2 LDC class'!$D37="",'I2 LDC class'!$C37,'I2 LDC class'!$D37)</f>
        <v>Rate class 7</v>
      </c>
      <c r="V21" s="359" t="str">
        <f>IF('I2 LDC class'!$D38="",'I2 LDC class'!$C38,'I2 LDC class'!$D38)</f>
        <v>Rate class 8</v>
      </c>
      <c r="W21" s="360" t="str">
        <f>IF('I2 LDC class'!$D39="",'I2 LDC class'!$C39,'I2 LDC class'!$D39)</f>
        <v>Rate class 9</v>
      </c>
      <c r="Z21" s="712"/>
    </row>
    <row r="22" spans="1:26" ht="28.5" customHeight="1">
      <c r="D22" s="2242"/>
      <c r="E22" s="2243"/>
      <c r="F22" s="2243"/>
      <c r="G22" s="2243"/>
      <c r="H22" s="2243"/>
      <c r="I22" s="2243"/>
      <c r="J22" s="2243"/>
      <c r="K22" s="2243"/>
      <c r="L22" s="2243"/>
      <c r="M22" s="2243"/>
      <c r="N22" s="2243"/>
      <c r="O22" s="2243"/>
      <c r="P22" s="2243"/>
      <c r="Q22" s="2243"/>
      <c r="R22" s="2243"/>
      <c r="S22" s="2243"/>
      <c r="T22" s="2243"/>
      <c r="U22" s="2243"/>
      <c r="V22" s="2243"/>
      <c r="W22" s="2244"/>
      <c r="Z22" s="712"/>
    </row>
    <row r="23" spans="1:26" s="710" customFormat="1" ht="31.5" customHeight="1">
      <c r="A23" s="2241" t="s">
        <v>969</v>
      </c>
      <c r="B23" s="2245"/>
      <c r="C23" s="2245"/>
      <c r="D23" s="2156">
        <f>'[2]2009 Approved Rates'!$C$6</f>
        <v>13.34</v>
      </c>
      <c r="E23" s="2156">
        <f>'[2]2009 Approved Rates'!$C$7</f>
        <v>30.79</v>
      </c>
      <c r="F23" s="2156">
        <f>'[2]2009 Approved Rates'!$C$8</f>
        <v>338.04</v>
      </c>
      <c r="G23" s="2156"/>
      <c r="H23" s="2156"/>
      <c r="I23" s="2156"/>
      <c r="J23" s="2156">
        <f>'[2]2009 Approved Rates'!$D$9</f>
        <v>1.06</v>
      </c>
      <c r="K23" s="2156">
        <f>'[2]2009 Approved Rates'!$D$10</f>
        <v>3.19</v>
      </c>
      <c r="L23" s="2156">
        <f>'[2]2009 Approved Rates'!$D$11</f>
        <v>15.39</v>
      </c>
      <c r="M23" s="1875"/>
      <c r="N23" s="1875"/>
      <c r="O23" s="1875"/>
      <c r="P23" s="1875"/>
      <c r="Q23" s="1875"/>
      <c r="R23" s="1875"/>
      <c r="S23" s="1875"/>
      <c r="T23" s="1875"/>
      <c r="U23" s="1875"/>
      <c r="V23" s="1875"/>
      <c r="W23" s="1875"/>
      <c r="X23" s="1876"/>
      <c r="Y23" s="1876"/>
      <c r="Z23" s="712"/>
    </row>
    <row r="24" spans="1:26" s="710" customFormat="1" ht="50.25" customHeight="1">
      <c r="A24" s="1877"/>
      <c r="B24" s="1878"/>
      <c r="C24" s="1878"/>
      <c r="D24" s="1879"/>
      <c r="E24" s="1879"/>
      <c r="F24" s="1879"/>
      <c r="G24" s="1879"/>
      <c r="H24" s="1879"/>
      <c r="I24" s="1879"/>
      <c r="J24" s="1879"/>
      <c r="K24" s="1879"/>
      <c r="L24" s="1879"/>
      <c r="M24" s="1879"/>
      <c r="N24" s="1879"/>
      <c r="O24" s="1879"/>
      <c r="P24" s="1879"/>
      <c r="Q24" s="1879"/>
      <c r="R24" s="1879"/>
      <c r="S24" s="1879"/>
      <c r="T24" s="1879"/>
      <c r="U24" s="1879"/>
      <c r="V24" s="1879"/>
      <c r="W24" s="1879"/>
      <c r="X24" s="1880"/>
      <c r="Y24" s="1880"/>
      <c r="Z24" s="712"/>
    </row>
    <row r="25" spans="1:26" s="710" customFormat="1" ht="30" customHeight="1">
      <c r="A25" s="2241"/>
      <c r="B25" s="2241"/>
      <c r="C25" s="2241"/>
      <c r="D25"/>
      <c r="E25"/>
      <c r="F25"/>
      <c r="G25" s="2133">
        <v>1</v>
      </c>
      <c r="H25" s="2133">
        <v>1</v>
      </c>
      <c r="I25" s="2133">
        <v>1</v>
      </c>
      <c r="J25" s="1881"/>
      <c r="K25" s="1881"/>
      <c r="L25" s="1881"/>
      <c r="M25" s="1875"/>
      <c r="N25" s="1875"/>
      <c r="O25" s="1875"/>
      <c r="P25" s="1875"/>
      <c r="Q25" s="1875"/>
      <c r="R25" s="1875"/>
      <c r="S25" s="1875"/>
      <c r="T25" s="1875"/>
      <c r="U25" s="1875"/>
      <c r="V25" s="1875"/>
      <c r="W25" s="1875"/>
      <c r="X25" s="1876"/>
      <c r="Y25" s="1876"/>
      <c r="Z25" s="712"/>
    </row>
    <row r="26" spans="1:26" ht="12.75">
      <c r="D26" s="11"/>
      <c r="E26" s="11"/>
      <c r="F26" s="11"/>
      <c r="G26" s="11"/>
      <c r="H26" s="11"/>
      <c r="I26" s="11"/>
      <c r="Z26" s="712"/>
    </row>
    <row r="27" spans="1:26" ht="12.75">
      <c r="D27" s="11"/>
      <c r="E27" s="11"/>
      <c r="F27" s="11"/>
      <c r="G27" s="11"/>
      <c r="H27" s="11"/>
      <c r="I27" s="11"/>
      <c r="Z27" s="712"/>
    </row>
    <row r="28" spans="1:26" ht="12.75">
      <c r="D28" s="11"/>
      <c r="E28" s="11"/>
      <c r="F28" s="11"/>
      <c r="G28" s="11"/>
      <c r="H28" s="11"/>
      <c r="I28" s="11"/>
      <c r="Z28" s="712"/>
    </row>
    <row r="29" spans="1:26" ht="12.75">
      <c r="Z29" s="712"/>
    </row>
    <row r="30" spans="1:26" ht="12.75">
      <c r="Z30" s="712"/>
    </row>
    <row r="31" spans="1:26" ht="12.75">
      <c r="Z31" s="712"/>
    </row>
  </sheetData>
  <mergeCells count="11">
    <mergeCell ref="A25:C25"/>
    <mergeCell ref="D22:W22"/>
    <mergeCell ref="A23:C23"/>
    <mergeCell ref="A15:C15"/>
    <mergeCell ref="A1:F1"/>
    <mergeCell ref="B2:F2"/>
    <mergeCell ref="B3:F3"/>
    <mergeCell ref="B4:F4"/>
    <mergeCell ref="D15:E15"/>
    <mergeCell ref="A17:C17"/>
    <mergeCell ref="D17:E17"/>
  </mergeCells>
  <phoneticPr fontId="7" type="noConversion"/>
  <pageMargins left="0.75" right="0.75" top="1" bottom="1" header="0.5" footer="0.5"/>
  <pageSetup orientation="portrait" verticalDpi="1200" r:id="rId1"/>
  <headerFooter alignWithMargins="0"/>
  <legacyDrawing r:id="rId2"/>
  <oleObjects>
    <oleObject progId="Unknown" shapeId="11267" r:id="rId3"/>
    <oleObject progId="Unknown" shapeId="11271" r:id="rId4"/>
  </oleObjects>
</worksheet>
</file>

<file path=xl/worksheets/sheet6.xml><?xml version="1.0" encoding="utf-8"?>
<worksheet xmlns="http://schemas.openxmlformats.org/spreadsheetml/2006/main" xmlns:r="http://schemas.openxmlformats.org/officeDocument/2006/relationships">
  <sheetPr codeName="Sheet5" enableFormatConditionsCalculation="0">
    <tabColor indexed="42"/>
  </sheetPr>
  <dimension ref="A1:AN72"/>
  <sheetViews>
    <sheetView topLeftCell="A8" workbookViewId="0">
      <selection activeCell="A59" sqref="A59"/>
    </sheetView>
  </sheetViews>
  <sheetFormatPr defaultRowHeight="11.25"/>
  <cols>
    <col min="1" max="1" width="32.140625" style="71" customWidth="1"/>
    <col min="2" max="2" width="18.140625" style="364" customWidth="1"/>
    <col min="3" max="3" width="15.7109375" style="365" customWidth="1"/>
    <col min="4" max="6" width="15.7109375" style="366" customWidth="1"/>
    <col min="7" max="9" width="15.7109375" style="366" hidden="1" customWidth="1"/>
    <col min="10" max="12" width="15.7109375" style="366" customWidth="1"/>
    <col min="13" max="23" width="15.7109375" style="366" hidden="1" customWidth="1"/>
    <col min="24" max="30" width="9.140625" style="366"/>
    <col min="31" max="16384" width="9.140625" style="71"/>
  </cols>
  <sheetData>
    <row r="1" spans="1:30" s="15" customFormat="1" ht="20.25" customHeight="1">
      <c r="A1" s="2211" t="s">
        <v>967</v>
      </c>
      <c r="B1" s="2211"/>
      <c r="C1" s="2211"/>
      <c r="D1" s="2211"/>
      <c r="E1" s="2211"/>
      <c r="F1" s="2211"/>
    </row>
    <row r="2" spans="1:30" s="15" customFormat="1" ht="18.75" customHeight="1">
      <c r="A2" s="2255" t="str">
        <f>'I1 Intro'!C9</f>
        <v>Orillia Power Distribution Corporation</v>
      </c>
      <c r="B2" s="2255"/>
      <c r="C2" s="2255"/>
      <c r="D2" s="2255"/>
      <c r="E2" s="2255"/>
    </row>
    <row r="3" spans="1:30" s="15" customFormat="1" ht="18.75" customHeight="1">
      <c r="A3" s="2256" t="str">
        <f>'I1 Intro'!C13 &amp; "   " &amp; 'I1 Intro'!E13</f>
        <v xml:space="preserve">EB-2009-0273   </v>
      </c>
      <c r="B3" s="2256"/>
      <c r="C3" s="2256"/>
      <c r="D3" s="2256"/>
      <c r="E3" s="2256"/>
      <c r="G3" s="16"/>
    </row>
    <row r="4" spans="1:30" s="15" customFormat="1" ht="18">
      <c r="A4" s="2257">
        <f>'I1 Intro'!C15</f>
        <v>40072</v>
      </c>
      <c r="B4" s="2257"/>
      <c r="C4" s="2257"/>
      <c r="D4" s="2257"/>
      <c r="E4" s="2257"/>
    </row>
    <row r="5" spans="1:30" s="15" customFormat="1" ht="21" customHeight="1">
      <c r="A5" s="368" t="str">
        <f>"Sheet I6 Customer Data Worksheet  - "&amp; 'I2 LDC class'!$C$17 &amp; "  " &amp;  'I2 LDC class'!$D$17</f>
        <v xml:space="preserve">Sheet I6 Customer Data Worksheet  -   </v>
      </c>
      <c r="B5" s="369"/>
      <c r="C5" s="369"/>
      <c r="D5" s="85"/>
      <c r="E5" s="370"/>
    </row>
    <row r="6" spans="1:30" s="15" customFormat="1" ht="6" customHeight="1">
      <c r="A6" s="18"/>
      <c r="B6" s="18"/>
      <c r="C6" s="18"/>
      <c r="D6" s="18"/>
      <c r="E6" s="18"/>
      <c r="F6" s="18"/>
      <c r="G6" s="18"/>
      <c r="H6" s="18"/>
      <c r="I6" s="18"/>
      <c r="J6" s="18"/>
      <c r="K6" s="18"/>
      <c r="L6" s="18"/>
      <c r="M6" s="18"/>
      <c r="N6" s="18"/>
      <c r="O6" s="18"/>
    </row>
    <row r="8" spans="1:30" ht="27.75" customHeight="1">
      <c r="A8" s="355"/>
      <c r="E8" s="71"/>
      <c r="F8" s="71"/>
      <c r="G8" s="71"/>
      <c r="H8" s="71"/>
      <c r="I8" s="71"/>
    </row>
    <row r="9" spans="1:30" ht="24" customHeight="1" thickBot="1">
      <c r="C9" s="367"/>
      <c r="F9" s="71"/>
      <c r="G9" s="71"/>
      <c r="H9" s="71"/>
      <c r="I9" s="71"/>
    </row>
    <row r="10" spans="1:30" ht="21" customHeight="1" thickBot="1">
      <c r="A10" s="1854" t="s">
        <v>801</v>
      </c>
      <c r="B10" s="2264">
        <f>[3]Summary!$O$57</f>
        <v>316000000</v>
      </c>
      <c r="C10" s="2265"/>
      <c r="E10" s="1856"/>
      <c r="F10" s="71"/>
      <c r="G10" s="71"/>
      <c r="H10" s="71"/>
      <c r="I10" s="71"/>
    </row>
    <row r="11" spans="1:30" ht="11.25" customHeight="1">
      <c r="A11" s="371"/>
      <c r="B11" s="1731"/>
      <c r="C11" s="71"/>
      <c r="E11" s="136"/>
      <c r="F11" s="71"/>
      <c r="G11" s="71"/>
      <c r="H11" s="71"/>
      <c r="I11" s="71"/>
    </row>
    <row r="12" spans="1:30" ht="13.5" thickBot="1">
      <c r="A12" s="372"/>
      <c r="B12" s="1731"/>
      <c r="C12" s="366"/>
      <c r="E12" s="576"/>
    </row>
    <row r="13" spans="1:30" ht="20.25" customHeight="1" thickBot="1">
      <c r="A13" s="1854" t="s">
        <v>802</v>
      </c>
      <c r="B13" s="2264">
        <f>[3]Summary!$O$56</f>
        <v>412649</v>
      </c>
      <c r="C13" s="2265"/>
      <c r="E13" s="1856"/>
      <c r="AC13" s="71"/>
      <c r="AD13" s="71"/>
    </row>
    <row r="14" spans="1:30" ht="20.25" customHeight="1" thickBot="1">
      <c r="A14" s="372"/>
      <c r="B14" s="1732"/>
      <c r="C14" s="71"/>
      <c r="E14" s="71"/>
      <c r="AC14" s="71"/>
      <c r="AD14" s="71"/>
    </row>
    <row r="15" spans="1:30" ht="26.25" thickBot="1">
      <c r="A15" s="1855" t="s">
        <v>813</v>
      </c>
      <c r="B15" s="2266">
        <f>'[2]COS Allocation'!$G$26</f>
        <v>7114900</v>
      </c>
      <c r="C15" s="2265"/>
      <c r="E15" s="71"/>
      <c r="AC15" s="71"/>
      <c r="AD15" s="71"/>
    </row>
    <row r="16" spans="1:30" ht="18.75" customHeight="1"/>
    <row r="17" spans="1:40" s="375" customFormat="1" ht="12.75">
      <c r="B17" s="378"/>
      <c r="D17" s="379">
        <v>1</v>
      </c>
      <c r="E17" s="379">
        <v>2</v>
      </c>
      <c r="F17" s="379">
        <v>3</v>
      </c>
      <c r="G17" s="379">
        <v>4</v>
      </c>
      <c r="H17" s="379">
        <v>5</v>
      </c>
      <c r="I17" s="379">
        <v>6</v>
      </c>
      <c r="J17" s="379">
        <v>7</v>
      </c>
      <c r="K17" s="379">
        <v>8</v>
      </c>
      <c r="L17" s="379">
        <v>9</v>
      </c>
      <c r="M17" s="379">
        <v>10</v>
      </c>
      <c r="N17" s="379">
        <v>11</v>
      </c>
      <c r="O17" s="379">
        <v>12</v>
      </c>
      <c r="P17" s="379">
        <v>13</v>
      </c>
      <c r="Q17" s="379">
        <v>14</v>
      </c>
      <c r="R17" s="379">
        <v>15</v>
      </c>
      <c r="S17" s="379">
        <v>16</v>
      </c>
      <c r="T17" s="379">
        <v>17</v>
      </c>
      <c r="U17" s="379">
        <v>18</v>
      </c>
      <c r="V17" s="379">
        <v>19</v>
      </c>
      <c r="W17" s="379">
        <v>20</v>
      </c>
      <c r="X17" s="374"/>
    </row>
    <row r="18" spans="1:40" s="1783" customFormat="1" ht="45" customHeight="1">
      <c r="B18" s="373" t="s">
        <v>397</v>
      </c>
      <c r="C18" s="1785" t="s">
        <v>1204</v>
      </c>
      <c r="D18" s="359" t="str">
        <f>IF('I2 LDC class'!$D20="",'I2 LDC class'!$C20,'I2 LDC class'!$D20)</f>
        <v>Residential</v>
      </c>
      <c r="E18" s="359" t="str">
        <f>IF('I2 LDC class'!$D21="",'I2 LDC class'!$C21,'I2 LDC class'!$D21)</f>
        <v>GS &lt;50</v>
      </c>
      <c r="F18" s="359" t="str">
        <f>IF('I2 LDC class'!$D22="",'I2 LDC class'!$C22,'I2 LDC class'!$D22)</f>
        <v>GS&gt;50-Regular</v>
      </c>
      <c r="G18" s="359" t="str">
        <f>IF('I2 LDC class'!$D23="",'I2 LDC class'!$C23,'I2 LDC class'!$D23)</f>
        <v>GS&gt; 50-TOU</v>
      </c>
      <c r="H18" s="359" t="str">
        <f>IF('I2 LDC class'!$D24="",'I2 LDC class'!$C24,'I2 LDC class'!$D24)</f>
        <v>GS &gt;50-Intermediate</v>
      </c>
      <c r="I18" s="359" t="str">
        <f>IF('I2 LDC class'!$D25="",'I2 LDC class'!$C25,'I2 LDC class'!$D25)</f>
        <v>Large Use &gt;5MW</v>
      </c>
      <c r="J18" s="359" t="str">
        <f>IF('I2 LDC class'!$D26="",'I2 LDC class'!$C26,'I2 LDC class'!$D26)</f>
        <v>Street Light</v>
      </c>
      <c r="K18" s="359" t="str">
        <f>IF('I2 LDC class'!$D27="",'I2 LDC class'!$C27,'I2 LDC class'!$D27)</f>
        <v>Sentinel</v>
      </c>
      <c r="L18" s="359" t="str">
        <f>IF('I2 LDC class'!$D28="",'I2 LDC class'!$C28,'I2 LDC class'!$D28)</f>
        <v>Unmetered Scattered Load</v>
      </c>
      <c r="M18" s="359" t="str">
        <f>IF('I2 LDC class'!$D29="",'I2 LDC class'!$C29,'I2 LDC class'!$D29)</f>
        <v>Embedded Distributor</v>
      </c>
      <c r="N18" s="359" t="str">
        <f>IF('I2 LDC class'!$D30="",'I2 LDC class'!$C30,'I2 LDC class'!$D30)</f>
        <v>Back-up/Standby Power</v>
      </c>
      <c r="O18" s="359" t="str">
        <f>IF('I2 LDC class'!$D31="",'I2 LDC class'!$C31,'I2 LDC class'!$D31)</f>
        <v>Rate Class 1</v>
      </c>
      <c r="P18" s="359" t="str">
        <f>IF('I2 LDC class'!$D32="",'I2 LDC class'!$C32,'I2 LDC class'!$D32)</f>
        <v>Rate class 2</v>
      </c>
      <c r="Q18" s="359" t="str">
        <f>IF('I2 LDC class'!$D33="",'I2 LDC class'!$C33,'I2 LDC class'!$D33)</f>
        <v>Rate class 3</v>
      </c>
      <c r="R18" s="359" t="str">
        <f>IF('I2 LDC class'!$D34="",'I2 LDC class'!$C34,'I2 LDC class'!$D34)</f>
        <v>Rate class 4</v>
      </c>
      <c r="S18" s="359" t="str">
        <f>IF('I2 LDC class'!$D35="",'I2 LDC class'!$C35,'I2 LDC class'!$D35)</f>
        <v>Rate class 5</v>
      </c>
      <c r="T18" s="359" t="str">
        <f>IF('I2 LDC class'!$D36="",'I2 LDC class'!$C36,'I2 LDC class'!$D36)</f>
        <v>Rate class 6</v>
      </c>
      <c r="U18" s="359" t="str">
        <f>IF('I2 LDC class'!$D37="",'I2 LDC class'!$C37,'I2 LDC class'!$D37)</f>
        <v>Rate class 7</v>
      </c>
      <c r="V18" s="359" t="str">
        <f>IF('I2 LDC class'!$D38="",'I2 LDC class'!$C38,'I2 LDC class'!$D38)</f>
        <v>Rate class 8</v>
      </c>
      <c r="W18" s="360" t="str">
        <f>IF('I2 LDC class'!$D39="",'I2 LDC class'!$C39,'I2 LDC class'!$D39)</f>
        <v>Rate class 9</v>
      </c>
      <c r="X18" s="1784"/>
      <c r="Y18" s="1784"/>
      <c r="Z18" s="1784"/>
      <c r="AA18" s="1784"/>
      <c r="AB18" s="1784"/>
      <c r="AC18" s="1784"/>
      <c r="AD18" s="1784"/>
    </row>
    <row r="19" spans="1:40" ht="9.75" customHeight="1">
      <c r="A19" s="2253" t="s">
        <v>395</v>
      </c>
      <c r="B19" s="2258"/>
      <c r="C19" s="2259"/>
      <c r="D19" s="2259"/>
      <c r="E19" s="2259"/>
      <c r="F19" s="2259"/>
      <c r="G19" s="2259"/>
      <c r="H19" s="2259"/>
      <c r="I19" s="2259"/>
      <c r="J19" s="2259"/>
      <c r="K19" s="2259"/>
      <c r="L19" s="2259"/>
      <c r="M19" s="2259"/>
      <c r="N19" s="2259"/>
      <c r="O19" s="2259"/>
      <c r="P19" s="2259"/>
      <c r="Q19" s="2259"/>
      <c r="R19" s="2259"/>
      <c r="S19" s="2259"/>
      <c r="T19" s="2259"/>
      <c r="U19" s="2259"/>
      <c r="V19" s="2259"/>
      <c r="W19" s="2260"/>
    </row>
    <row r="20" spans="1:40">
      <c r="A20" s="2254"/>
      <c r="B20" s="2261"/>
      <c r="C20" s="2262"/>
      <c r="D20" s="2262"/>
      <c r="E20" s="2262"/>
      <c r="F20" s="2262"/>
      <c r="G20" s="2262"/>
      <c r="H20" s="2262"/>
      <c r="I20" s="2262"/>
      <c r="J20" s="2262"/>
      <c r="K20" s="2262"/>
      <c r="L20" s="2262"/>
      <c r="M20" s="2262"/>
      <c r="N20" s="2262"/>
      <c r="O20" s="2262"/>
      <c r="P20" s="2262"/>
      <c r="Q20" s="2262"/>
      <c r="R20" s="2262"/>
      <c r="S20" s="2262"/>
      <c r="T20" s="2262"/>
      <c r="U20" s="2262"/>
      <c r="V20" s="2262"/>
      <c r="W20" s="2263"/>
    </row>
    <row r="21" spans="1:40" ht="24" customHeight="1">
      <c r="A21" s="1819" t="s">
        <v>970</v>
      </c>
      <c r="B21" s="384" t="s">
        <v>1214</v>
      </c>
      <c r="C21" s="1832">
        <f>IF(ROUND(SUM(D21:W21),0)=ROUND(B10,0),SUM(D21:W21),"Error")</f>
        <v>316000000</v>
      </c>
      <c r="D21" s="2149">
        <f>[3]Summary!$O$31</f>
        <v>109779129</v>
      </c>
      <c r="E21" s="2149">
        <f>[3]Summary!$O$35</f>
        <v>48719948</v>
      </c>
      <c r="F21" s="2149">
        <f>[3]Summary!$O$39</f>
        <v>153792811</v>
      </c>
      <c r="G21" s="2149"/>
      <c r="H21" s="2149"/>
      <c r="I21" s="2149"/>
      <c r="J21" s="2149">
        <f>[3]Summary!$O$43</f>
        <v>2560651</v>
      </c>
      <c r="K21" s="2149">
        <f>[3]Summary!$O$47</f>
        <v>324773</v>
      </c>
      <c r="L21" s="2149">
        <f>[3]Summary!$O$51</f>
        <v>822688</v>
      </c>
      <c r="M21" s="1833"/>
      <c r="N21" s="1833"/>
      <c r="O21" s="1833"/>
      <c r="P21" s="1833"/>
      <c r="Q21" s="1833"/>
      <c r="R21" s="1833"/>
      <c r="S21" s="1833"/>
      <c r="T21" s="1833"/>
      <c r="U21" s="1833"/>
      <c r="V21" s="1833"/>
      <c r="W21" s="1833"/>
      <c r="X21" s="1834"/>
      <c r="Y21" s="1834"/>
      <c r="Z21" s="1834"/>
      <c r="AA21" s="1834"/>
      <c r="AB21" s="1834"/>
      <c r="AC21" s="1834"/>
      <c r="AD21" s="1834"/>
      <c r="AE21" s="396"/>
      <c r="AF21" s="396"/>
      <c r="AG21" s="396"/>
      <c r="AH21" s="396"/>
      <c r="AI21" s="396"/>
      <c r="AJ21" s="396"/>
      <c r="AK21" s="396"/>
      <c r="AL21" s="396"/>
      <c r="AM21" s="396"/>
      <c r="AN21" s="396"/>
    </row>
    <row r="22" spans="1:40" ht="24.75" customHeight="1">
      <c r="A22" s="1819" t="s">
        <v>971</v>
      </c>
      <c r="B22" s="385" t="s">
        <v>399</v>
      </c>
      <c r="C22" s="1832">
        <f>IF(ROUND(SUM(D22:W22),0)=ROUND(B13,0),SUM(D22:W22),"Error")</f>
        <v>412649</v>
      </c>
      <c r="D22" s="1833"/>
      <c r="E22" s="1833"/>
      <c r="F22" s="2150">
        <f>[3]Summary!$O$38</f>
        <v>404655</v>
      </c>
      <c r="G22" s="2150"/>
      <c r="H22" s="2150"/>
      <c r="I22" s="2150"/>
      <c r="J22" s="2150">
        <f>[3]Summary!$O$42</f>
        <v>7098</v>
      </c>
      <c r="K22" s="2150">
        <f>[3]Summary!$O$46</f>
        <v>896</v>
      </c>
      <c r="L22" s="1833"/>
      <c r="M22" s="1833"/>
      <c r="N22" s="1833"/>
      <c r="O22" s="1833"/>
      <c r="P22" s="1833"/>
      <c r="Q22" s="1833"/>
      <c r="R22" s="1833"/>
      <c r="S22" s="1833"/>
      <c r="T22" s="1833"/>
      <c r="U22" s="1833"/>
      <c r="V22" s="1833"/>
      <c r="W22" s="1833"/>
      <c r="X22" s="1834"/>
      <c r="Y22" s="1834"/>
      <c r="Z22" s="1834"/>
      <c r="AA22" s="1834"/>
      <c r="AB22" s="1834"/>
      <c r="AC22" s="1834"/>
      <c r="AD22" s="1834"/>
      <c r="AE22" s="396"/>
      <c r="AF22" s="396"/>
      <c r="AG22" s="396"/>
      <c r="AH22" s="396"/>
      <c r="AI22" s="396"/>
      <c r="AJ22" s="396"/>
      <c r="AK22" s="396"/>
      <c r="AL22" s="396"/>
      <c r="AM22" s="396"/>
      <c r="AN22" s="396"/>
    </row>
    <row r="23" spans="1:40" ht="38.25">
      <c r="A23" s="1820" t="s">
        <v>972</v>
      </c>
      <c r="B23" s="385"/>
      <c r="C23" s="1835">
        <f>+SUM(D23:W23)</f>
        <v>241700</v>
      </c>
      <c r="D23" s="1833"/>
      <c r="E23" s="1833"/>
      <c r="F23" s="2150">
        <f>'[2]Forecast at Approved Rates'!$E$8</f>
        <v>241700</v>
      </c>
      <c r="G23" s="1833"/>
      <c r="H23" s="1833"/>
      <c r="I23" s="1833"/>
      <c r="J23" s="1833"/>
      <c r="K23" s="1833"/>
      <c r="L23" s="1833"/>
      <c r="M23" s="1833"/>
      <c r="N23" s="1833"/>
      <c r="O23" s="1833"/>
      <c r="P23" s="1833"/>
      <c r="Q23" s="1833"/>
      <c r="R23" s="1833"/>
      <c r="S23" s="1833"/>
      <c r="T23" s="1833"/>
      <c r="U23" s="1833"/>
      <c r="V23" s="1833"/>
      <c r="W23" s="1833"/>
      <c r="X23" s="1834"/>
      <c r="Y23" s="1834"/>
      <c r="Z23" s="1834"/>
      <c r="AA23" s="1834"/>
      <c r="AB23" s="1834"/>
      <c r="AC23" s="1834"/>
      <c r="AD23" s="1834"/>
      <c r="AE23" s="396"/>
      <c r="AF23" s="396"/>
      <c r="AG23" s="396"/>
      <c r="AH23" s="396"/>
      <c r="AI23" s="396"/>
      <c r="AJ23" s="396"/>
      <c r="AK23" s="396"/>
      <c r="AL23" s="396"/>
      <c r="AM23" s="396"/>
      <c r="AN23" s="396"/>
    </row>
    <row r="24" spans="1:40" ht="63.75">
      <c r="A24" s="1820" t="s">
        <v>794</v>
      </c>
      <c r="B24" s="385"/>
      <c r="C24" s="1835">
        <f>+SUM(D24:W24)</f>
        <v>0</v>
      </c>
      <c r="D24" s="1833"/>
      <c r="E24" s="1833"/>
      <c r="F24" s="1833"/>
      <c r="G24" s="1833"/>
      <c r="H24" s="1833"/>
      <c r="I24" s="1833"/>
      <c r="J24" s="1833"/>
      <c r="K24" s="1833"/>
      <c r="L24" s="1833"/>
      <c r="M24" s="1833"/>
      <c r="N24" s="1833"/>
      <c r="O24" s="1833"/>
      <c r="P24" s="1833"/>
      <c r="Q24" s="1833"/>
      <c r="R24" s="1833"/>
      <c r="S24" s="1833"/>
      <c r="T24" s="1833"/>
      <c r="U24" s="1833"/>
      <c r="V24" s="1833"/>
      <c r="W24" s="1833"/>
      <c r="X24" s="1834"/>
      <c r="Y24" s="1834"/>
      <c r="Z24" s="1834"/>
      <c r="AA24" s="1834"/>
      <c r="AB24" s="1834"/>
      <c r="AC24" s="1834"/>
      <c r="AD24" s="1834"/>
      <c r="AE24" s="396"/>
      <c r="AF24" s="396"/>
      <c r="AG24" s="396"/>
      <c r="AH24" s="396"/>
      <c r="AI24" s="396"/>
      <c r="AJ24" s="396"/>
      <c r="AK24" s="396"/>
      <c r="AL24" s="396"/>
      <c r="AM24" s="396"/>
      <c r="AN24" s="396"/>
    </row>
    <row r="25" spans="1:40" ht="25.5">
      <c r="A25" s="1820" t="s">
        <v>493</v>
      </c>
      <c r="B25" s="385" t="s">
        <v>494</v>
      </c>
      <c r="C25" s="1835">
        <f>+SUM(D25:W25)</f>
        <v>316000000</v>
      </c>
      <c r="D25" s="2134">
        <f>D21</f>
        <v>109779129</v>
      </c>
      <c r="E25" s="2134">
        <f>E21</f>
        <v>48719948</v>
      </c>
      <c r="F25" s="2134">
        <f>F21</f>
        <v>153792811</v>
      </c>
      <c r="G25" s="2134"/>
      <c r="H25" s="2134"/>
      <c r="I25" s="2134"/>
      <c r="J25" s="2134">
        <f>J21</f>
        <v>2560651</v>
      </c>
      <c r="K25" s="2134">
        <f>K21</f>
        <v>324773</v>
      </c>
      <c r="L25" s="2134">
        <f>L21</f>
        <v>822688</v>
      </c>
      <c r="M25" s="1833">
        <v>0</v>
      </c>
      <c r="N25" s="1833">
        <v>0</v>
      </c>
      <c r="O25" s="1833">
        <v>0</v>
      </c>
      <c r="P25" s="1833">
        <v>0</v>
      </c>
      <c r="Q25" s="1833">
        <v>0</v>
      </c>
      <c r="R25" s="1833">
        <v>0</v>
      </c>
      <c r="S25" s="1833">
        <v>0</v>
      </c>
      <c r="T25" s="1833">
        <v>0</v>
      </c>
      <c r="U25" s="1833">
        <v>0</v>
      </c>
      <c r="V25" s="1833">
        <v>0</v>
      </c>
      <c r="W25" s="1833">
        <v>0</v>
      </c>
      <c r="X25" s="1834"/>
      <c r="Y25" s="1834"/>
      <c r="Z25" s="1834"/>
      <c r="AA25" s="1834"/>
      <c r="AB25" s="1834"/>
      <c r="AC25" s="1834"/>
      <c r="AD25" s="1834"/>
      <c r="AE25" s="396"/>
      <c r="AF25" s="396"/>
      <c r="AG25" s="396"/>
      <c r="AH25" s="396"/>
      <c r="AI25" s="396"/>
      <c r="AJ25" s="396"/>
      <c r="AK25" s="396"/>
      <c r="AL25" s="396"/>
      <c r="AM25" s="396"/>
      <c r="AN25" s="396"/>
    </row>
    <row r="26" spans="1:40" ht="6" customHeight="1">
      <c r="A26" s="1821"/>
      <c r="B26" s="386"/>
      <c r="C26" s="1836"/>
      <c r="D26" s="1836"/>
      <c r="E26" s="1836"/>
      <c r="F26" s="1836"/>
      <c r="G26" s="1836"/>
      <c r="H26" s="1836"/>
      <c r="I26" s="1836"/>
      <c r="J26" s="1836"/>
      <c r="K26" s="1836"/>
      <c r="L26" s="1836"/>
      <c r="M26" s="1837"/>
      <c r="N26" s="1837"/>
      <c r="O26" s="1837"/>
      <c r="P26" s="1837"/>
      <c r="Q26" s="1837"/>
      <c r="R26" s="1837"/>
      <c r="S26" s="1837"/>
      <c r="T26" s="1837"/>
      <c r="U26" s="1837"/>
      <c r="V26" s="1837"/>
      <c r="W26" s="1837"/>
      <c r="X26" s="1834"/>
      <c r="Y26" s="1834"/>
      <c r="Z26" s="1834"/>
      <c r="AA26" s="1834"/>
      <c r="AB26" s="1834"/>
      <c r="AC26" s="1834"/>
      <c r="AD26" s="1834"/>
      <c r="AE26" s="396"/>
      <c r="AF26" s="396"/>
      <c r="AG26" s="396"/>
      <c r="AH26" s="396"/>
      <c r="AI26" s="396"/>
      <c r="AJ26" s="396"/>
      <c r="AK26" s="396"/>
      <c r="AL26" s="396"/>
      <c r="AM26" s="396"/>
      <c r="AN26" s="396"/>
    </row>
    <row r="27" spans="1:40" ht="31.5" customHeight="1">
      <c r="A27" s="1819" t="s">
        <v>970</v>
      </c>
      <c r="B27" s="385"/>
      <c r="C27" s="1835">
        <f>+SUM(D27:W27)</f>
        <v>316000000</v>
      </c>
      <c r="D27" s="1928">
        <f>D25</f>
        <v>109779129</v>
      </c>
      <c r="E27" s="1928">
        <f>E25</f>
        <v>48719948</v>
      </c>
      <c r="F27" s="1928">
        <f>F25</f>
        <v>153792811</v>
      </c>
      <c r="G27" s="1928" t="str">
        <f t="shared" ref="G27:W27" si="0">IF(ISERROR(G56/G57), "-", G56/G57)</f>
        <v>-</v>
      </c>
      <c r="H27" s="1928" t="str">
        <f t="shared" si="0"/>
        <v>-</v>
      </c>
      <c r="I27" s="1928" t="str">
        <f t="shared" si="0"/>
        <v>-</v>
      </c>
      <c r="J27" s="1928">
        <f>J25</f>
        <v>2560651</v>
      </c>
      <c r="K27" s="1928">
        <f>K25</f>
        <v>324773</v>
      </c>
      <c r="L27" s="1928">
        <f>L25</f>
        <v>822688</v>
      </c>
      <c r="M27" s="1928" t="str">
        <f t="shared" si="0"/>
        <v>-</v>
      </c>
      <c r="N27" s="1928" t="str">
        <f t="shared" si="0"/>
        <v>-</v>
      </c>
      <c r="O27" s="1928" t="str">
        <f t="shared" si="0"/>
        <v>-</v>
      </c>
      <c r="P27" s="1928" t="str">
        <f t="shared" si="0"/>
        <v>-</v>
      </c>
      <c r="Q27" s="1928" t="str">
        <f t="shared" si="0"/>
        <v>-</v>
      </c>
      <c r="R27" s="1928" t="str">
        <f t="shared" si="0"/>
        <v>-</v>
      </c>
      <c r="S27" s="1928" t="str">
        <f t="shared" si="0"/>
        <v>-</v>
      </c>
      <c r="T27" s="1928" t="str">
        <f t="shared" si="0"/>
        <v>-</v>
      </c>
      <c r="U27" s="1928" t="str">
        <f t="shared" si="0"/>
        <v>-</v>
      </c>
      <c r="V27" s="1928" t="str">
        <f t="shared" si="0"/>
        <v>-</v>
      </c>
      <c r="W27" s="1928" t="str">
        <f t="shared" si="0"/>
        <v>-</v>
      </c>
      <c r="X27" s="1834"/>
      <c r="Y27" s="1834"/>
      <c r="Z27" s="1834"/>
      <c r="AA27" s="1834"/>
      <c r="AB27" s="1834"/>
      <c r="AC27" s="1834"/>
      <c r="AD27" s="1834"/>
      <c r="AE27" s="396"/>
      <c r="AF27" s="396"/>
      <c r="AG27" s="396"/>
      <c r="AH27" s="396"/>
      <c r="AI27" s="396"/>
      <c r="AJ27" s="396"/>
      <c r="AK27" s="396"/>
      <c r="AL27" s="396"/>
      <c r="AM27" s="396"/>
      <c r="AN27" s="396"/>
    </row>
    <row r="28" spans="1:40" ht="6" customHeight="1">
      <c r="A28" s="1822"/>
      <c r="B28" s="386"/>
      <c r="C28" s="1836"/>
      <c r="D28" s="1836"/>
      <c r="E28" s="1836"/>
      <c r="F28" s="1836"/>
      <c r="G28" s="1836"/>
      <c r="H28" s="1836"/>
      <c r="I28" s="1836"/>
      <c r="J28" s="1836"/>
      <c r="K28" s="1836"/>
      <c r="L28" s="1836"/>
      <c r="M28" s="1836"/>
      <c r="N28" s="1836"/>
      <c r="O28" s="1836"/>
      <c r="P28" s="1836"/>
      <c r="Q28" s="1836"/>
      <c r="R28" s="1836"/>
      <c r="S28" s="1837"/>
      <c r="T28" s="1837"/>
      <c r="U28" s="1837"/>
      <c r="V28" s="1837"/>
      <c r="W28" s="1837"/>
      <c r="X28" s="1834"/>
      <c r="Y28" s="1834"/>
      <c r="Z28" s="1834"/>
      <c r="AA28" s="1834"/>
      <c r="AB28" s="1834"/>
      <c r="AC28" s="1834"/>
      <c r="AD28" s="1834"/>
      <c r="AE28" s="396"/>
      <c r="AF28" s="396"/>
      <c r="AG28" s="396"/>
      <c r="AH28" s="396"/>
      <c r="AI28" s="396"/>
      <c r="AJ28" s="396"/>
      <c r="AK28" s="396"/>
      <c r="AL28" s="396"/>
      <c r="AM28" s="396"/>
      <c r="AN28" s="396"/>
    </row>
    <row r="29" spans="1:40" s="376" customFormat="1" ht="25.5">
      <c r="A29" s="1823" t="s">
        <v>973</v>
      </c>
      <c r="B29" s="387" t="s">
        <v>287</v>
      </c>
      <c r="C29" s="1839">
        <f>IF(ROUND(SUM(D29:W29),-1)=ROUND(B15,-1),SUM(D29:W29),"Error")</f>
        <v>7114899.9999999991</v>
      </c>
      <c r="D29" s="2151">
        <f>'[2]COS Allocation'!$D$6</f>
        <v>3618796.8798376056</v>
      </c>
      <c r="E29" s="2151">
        <f>'[2]COS Allocation'!$D$7</f>
        <v>1339960.8935293453</v>
      </c>
      <c r="F29" s="2151">
        <f>'[2]COS Allocation'!$D$8</f>
        <v>2013356.0563947135</v>
      </c>
      <c r="G29" s="2151"/>
      <c r="H29" s="2151"/>
      <c r="I29" s="2151"/>
      <c r="J29" s="2151">
        <f>'[2]COS Allocation'!$D$9</f>
        <v>80629.072169416613</v>
      </c>
      <c r="K29" s="2151">
        <f>'[2]COS Allocation'!$D$10</f>
        <v>17144.366184402203</v>
      </c>
      <c r="L29" s="2151">
        <f>'[2]COS Allocation'!$D$11</f>
        <v>45012.731884517081</v>
      </c>
      <c r="M29" s="2111"/>
      <c r="N29" s="2111"/>
      <c r="O29" s="2111"/>
      <c r="P29" s="2111"/>
      <c r="Q29" s="2111"/>
      <c r="R29" s="2111"/>
      <c r="S29" s="2111"/>
      <c r="T29" s="2111"/>
      <c r="U29" s="2111"/>
      <c r="V29" s="2111"/>
      <c r="W29" s="2111"/>
      <c r="X29" s="1840"/>
      <c r="Y29" s="1840"/>
      <c r="Z29" s="1840"/>
      <c r="AA29" s="1840"/>
      <c r="AB29" s="1840"/>
      <c r="AC29" s="1840"/>
      <c r="AD29" s="1840"/>
      <c r="AE29" s="1840"/>
      <c r="AF29" s="1840"/>
      <c r="AG29" s="1840"/>
      <c r="AH29" s="1840"/>
      <c r="AI29" s="1840"/>
      <c r="AJ29" s="1840"/>
      <c r="AK29" s="1840"/>
      <c r="AL29" s="1840"/>
      <c r="AM29" s="1840"/>
      <c r="AN29" s="1840"/>
    </row>
    <row r="30" spans="1:40" s="376" customFormat="1" ht="12.75">
      <c r="A30" s="1823" t="s">
        <v>975</v>
      </c>
      <c r="B30" s="387" t="s">
        <v>681</v>
      </c>
      <c r="C30" s="1841">
        <f>+SUM(D30:W30)</f>
        <v>146348.66666666669</v>
      </c>
      <c r="D30" s="1842">
        <f>D71</f>
        <v>92348.666666666672</v>
      </c>
      <c r="E30" s="1842">
        <f t="shared" ref="E30:W30" si="1">E71</f>
        <v>12666.666666666666</v>
      </c>
      <c r="F30" s="1842">
        <f t="shared" si="1"/>
        <v>41333.333333333336</v>
      </c>
      <c r="G30" s="1842">
        <f t="shared" si="1"/>
        <v>0</v>
      </c>
      <c r="H30" s="1842">
        <f t="shared" si="1"/>
        <v>0</v>
      </c>
      <c r="I30" s="1842">
        <f t="shared" si="1"/>
        <v>0</v>
      </c>
      <c r="J30" s="1842">
        <f t="shared" si="1"/>
        <v>0</v>
      </c>
      <c r="K30" s="1842">
        <f t="shared" si="1"/>
        <v>0</v>
      </c>
      <c r="L30" s="1842">
        <f t="shared" si="1"/>
        <v>0</v>
      </c>
      <c r="M30" s="2112">
        <f t="shared" si="1"/>
        <v>0</v>
      </c>
      <c r="N30" s="2112">
        <f t="shared" si="1"/>
        <v>0</v>
      </c>
      <c r="O30" s="2112">
        <f t="shared" si="1"/>
        <v>0</v>
      </c>
      <c r="P30" s="2112">
        <f t="shared" si="1"/>
        <v>0</v>
      </c>
      <c r="Q30" s="2112">
        <f t="shared" si="1"/>
        <v>0</v>
      </c>
      <c r="R30" s="2112">
        <f t="shared" si="1"/>
        <v>0</v>
      </c>
      <c r="S30" s="2112">
        <f t="shared" si="1"/>
        <v>0</v>
      </c>
      <c r="T30" s="2112">
        <f t="shared" si="1"/>
        <v>0</v>
      </c>
      <c r="U30" s="2112">
        <f t="shared" si="1"/>
        <v>0</v>
      </c>
      <c r="V30" s="2112">
        <f t="shared" si="1"/>
        <v>0</v>
      </c>
      <c r="W30" s="2112">
        <f t="shared" si="1"/>
        <v>0</v>
      </c>
      <c r="X30" s="1840"/>
      <c r="Y30" s="1840"/>
      <c r="Z30" s="1840"/>
      <c r="AA30" s="1840"/>
      <c r="AB30" s="1840"/>
      <c r="AC30" s="1840"/>
      <c r="AD30" s="1840"/>
      <c r="AE30" s="1840"/>
      <c r="AF30" s="1840"/>
      <c r="AG30" s="1840"/>
      <c r="AH30" s="1840"/>
      <c r="AI30" s="1840"/>
      <c r="AJ30" s="1840"/>
      <c r="AK30" s="1840"/>
      <c r="AL30" s="1840"/>
      <c r="AM30" s="1840"/>
      <c r="AN30" s="1840"/>
    </row>
    <row r="31" spans="1:40" s="376" customFormat="1" ht="12.75">
      <c r="A31" s="1823" t="s">
        <v>974</v>
      </c>
      <c r="B31" s="387" t="s">
        <v>684</v>
      </c>
      <c r="C31" s="1841">
        <f>+SUM(D31:W31)</f>
        <v>88748.22</v>
      </c>
      <c r="D31" s="1838">
        <v>43302.25</v>
      </c>
      <c r="E31" s="1838">
        <v>13931.22</v>
      </c>
      <c r="F31" s="1838">
        <f>10098.21+21409.6</f>
        <v>31507.809999999998</v>
      </c>
      <c r="G31" s="1838"/>
      <c r="H31" s="1838"/>
      <c r="I31" s="1838"/>
      <c r="J31" s="1838"/>
      <c r="K31" s="1838">
        <v>6.94</v>
      </c>
      <c r="L31" s="1838"/>
      <c r="M31" s="1838"/>
      <c r="N31" s="1838"/>
      <c r="O31" s="1838"/>
      <c r="P31" s="1838"/>
      <c r="Q31" s="1838"/>
      <c r="R31" s="1838"/>
      <c r="S31" s="1838"/>
      <c r="T31" s="1838"/>
      <c r="U31" s="1838"/>
      <c r="V31" s="1838"/>
      <c r="W31" s="1838"/>
      <c r="X31" s="1840"/>
      <c r="Y31" s="1840"/>
      <c r="Z31" s="1840"/>
      <c r="AA31" s="1840"/>
      <c r="AB31" s="1840"/>
      <c r="AC31" s="1840"/>
      <c r="AD31" s="1840"/>
      <c r="AE31" s="1840"/>
      <c r="AF31" s="1840"/>
      <c r="AG31" s="1840"/>
      <c r="AH31" s="1840"/>
      <c r="AI31" s="1840"/>
      <c r="AJ31" s="1840"/>
      <c r="AK31" s="1840"/>
      <c r="AL31" s="1840"/>
      <c r="AM31" s="1840"/>
      <c r="AN31" s="1840"/>
    </row>
    <row r="32" spans="1:40" ht="6" customHeight="1">
      <c r="A32" s="1822"/>
      <c r="B32" s="386"/>
      <c r="C32" s="1836"/>
      <c r="D32" s="1837"/>
      <c r="E32" s="1837"/>
      <c r="F32" s="1837"/>
      <c r="G32" s="1837"/>
      <c r="H32" s="1837"/>
      <c r="I32" s="1837"/>
      <c r="J32" s="1837"/>
      <c r="K32" s="1837"/>
      <c r="L32" s="1837"/>
      <c r="M32" s="1837"/>
      <c r="N32" s="1837"/>
      <c r="O32" s="1837"/>
      <c r="P32" s="1837"/>
      <c r="Q32" s="1837"/>
      <c r="R32" s="1837"/>
      <c r="S32" s="1837"/>
      <c r="T32" s="1837"/>
      <c r="U32" s="1837"/>
      <c r="V32" s="1837"/>
      <c r="W32" s="1837"/>
      <c r="X32" s="1834"/>
      <c r="Y32" s="1834"/>
      <c r="Z32" s="1834"/>
      <c r="AA32" s="1834"/>
      <c r="AB32" s="1834"/>
      <c r="AC32" s="1834"/>
      <c r="AD32" s="1834"/>
      <c r="AE32" s="396"/>
      <c r="AF32" s="396"/>
      <c r="AG32" s="396"/>
      <c r="AH32" s="396"/>
      <c r="AI32" s="396"/>
      <c r="AJ32" s="396"/>
      <c r="AK32" s="396"/>
      <c r="AL32" s="396"/>
      <c r="AM32" s="396"/>
      <c r="AN32" s="396"/>
    </row>
    <row r="33" spans="1:40" ht="12.75">
      <c r="A33" s="1824" t="s">
        <v>498</v>
      </c>
      <c r="B33" s="385"/>
      <c r="C33" s="1835"/>
      <c r="D33" s="1843">
        <v>1</v>
      </c>
      <c r="E33" s="1843">
        <v>2</v>
      </c>
      <c r="F33" s="1843">
        <v>10</v>
      </c>
      <c r="G33" s="1843">
        <v>10</v>
      </c>
      <c r="H33" s="1843">
        <v>10</v>
      </c>
      <c r="I33" s="1843">
        <v>30</v>
      </c>
      <c r="J33" s="1843">
        <v>1</v>
      </c>
      <c r="K33" s="1843">
        <v>1</v>
      </c>
      <c r="L33" s="1843">
        <v>1</v>
      </c>
      <c r="M33" s="1843">
        <v>1</v>
      </c>
      <c r="N33" s="1843">
        <v>1</v>
      </c>
      <c r="O33" s="1843">
        <v>1</v>
      </c>
      <c r="P33" s="1843">
        <v>1</v>
      </c>
      <c r="Q33" s="1843">
        <v>1</v>
      </c>
      <c r="R33" s="1843">
        <v>1</v>
      </c>
      <c r="S33" s="1843">
        <v>1</v>
      </c>
      <c r="T33" s="1843">
        <v>1</v>
      </c>
      <c r="U33" s="1843">
        <v>1</v>
      </c>
      <c r="V33" s="1843">
        <v>1</v>
      </c>
      <c r="W33" s="1843">
        <v>1</v>
      </c>
      <c r="X33" s="1834"/>
      <c r="Y33" s="1834"/>
      <c r="Z33" s="1834"/>
      <c r="AA33" s="1834"/>
      <c r="AB33" s="1834"/>
      <c r="AC33" s="1834"/>
      <c r="AD33" s="1834"/>
      <c r="AE33" s="396"/>
      <c r="AF33" s="396"/>
      <c r="AG33" s="396"/>
      <c r="AH33" s="396"/>
      <c r="AI33" s="396"/>
      <c r="AJ33" s="396"/>
      <c r="AK33" s="396"/>
      <c r="AL33" s="396"/>
      <c r="AM33" s="396"/>
      <c r="AN33" s="396"/>
    </row>
    <row r="34" spans="1:40" ht="12.75">
      <c r="A34" s="1824" t="s">
        <v>499</v>
      </c>
      <c r="B34" s="385"/>
      <c r="C34" s="1835"/>
      <c r="D34" s="1843">
        <v>1</v>
      </c>
      <c r="E34" s="1843">
        <v>2</v>
      </c>
      <c r="F34" s="1843">
        <v>7</v>
      </c>
      <c r="G34" s="1843">
        <v>7</v>
      </c>
      <c r="H34" s="1843">
        <v>7</v>
      </c>
      <c r="I34" s="1843">
        <v>15</v>
      </c>
      <c r="J34" s="1843">
        <v>5</v>
      </c>
      <c r="K34" s="1843">
        <v>0.1</v>
      </c>
      <c r="L34" s="1843">
        <v>5</v>
      </c>
      <c r="M34" s="1843">
        <v>1</v>
      </c>
      <c r="N34" s="1843">
        <v>1</v>
      </c>
      <c r="O34" s="1843">
        <v>1</v>
      </c>
      <c r="P34" s="1843">
        <v>1</v>
      </c>
      <c r="Q34" s="1843">
        <v>1</v>
      </c>
      <c r="R34" s="1843">
        <v>1</v>
      </c>
      <c r="S34" s="1843">
        <v>1</v>
      </c>
      <c r="T34" s="1843">
        <v>1</v>
      </c>
      <c r="U34" s="1843">
        <v>1</v>
      </c>
      <c r="V34" s="1843">
        <v>1</v>
      </c>
      <c r="W34" s="1843">
        <v>1</v>
      </c>
      <c r="X34" s="1834"/>
      <c r="Y34" s="1834"/>
      <c r="Z34" s="1834"/>
      <c r="AA34" s="1834"/>
      <c r="AB34" s="1834"/>
      <c r="AC34" s="1834"/>
      <c r="AD34" s="1834"/>
      <c r="AE34" s="396"/>
      <c r="AF34" s="396"/>
      <c r="AG34" s="396"/>
      <c r="AH34" s="396"/>
      <c r="AI34" s="396"/>
      <c r="AJ34" s="396"/>
      <c r="AK34" s="396"/>
      <c r="AL34" s="396"/>
      <c r="AM34" s="396"/>
      <c r="AN34" s="396"/>
    </row>
    <row r="35" spans="1:40" ht="12.75">
      <c r="A35" s="1825" t="s">
        <v>998</v>
      </c>
      <c r="B35" s="388" t="s">
        <v>1280</v>
      </c>
      <c r="C35" s="1835">
        <f>+SUM(D35:W35)</f>
        <v>158340</v>
      </c>
      <c r="D35" s="1833">
        <f>ccar*12</f>
        <v>136908</v>
      </c>
      <c r="E35" s="1833">
        <f>E38*12</f>
        <v>16260</v>
      </c>
      <c r="F35" s="1833">
        <f>F38*12</f>
        <v>1884</v>
      </c>
      <c r="G35" s="1833"/>
      <c r="H35" s="1833"/>
      <c r="I35" s="1833"/>
      <c r="J35" s="1833">
        <v>12</v>
      </c>
      <c r="K35" s="1833">
        <v>3240</v>
      </c>
      <c r="L35" s="1833">
        <v>36</v>
      </c>
      <c r="M35" s="1833"/>
      <c r="N35" s="1833"/>
      <c r="O35" s="1833"/>
      <c r="P35" s="1833"/>
      <c r="Q35" s="1833"/>
      <c r="R35" s="1833"/>
      <c r="S35" s="1833"/>
      <c r="T35" s="1833"/>
      <c r="U35" s="1833"/>
      <c r="V35" s="1833"/>
      <c r="W35" s="1833"/>
      <c r="X35" s="1834"/>
      <c r="Y35" s="1834"/>
      <c r="Z35" s="1834"/>
      <c r="AA35" s="1834"/>
      <c r="AB35" s="1834"/>
      <c r="AC35" s="1834"/>
      <c r="AD35" s="1834"/>
      <c r="AE35" s="396"/>
      <c r="AF35" s="396"/>
      <c r="AG35" s="396"/>
      <c r="AH35" s="396"/>
      <c r="AI35" s="396"/>
      <c r="AJ35" s="396"/>
      <c r="AK35" s="396"/>
      <c r="AL35" s="396"/>
      <c r="AM35" s="396"/>
      <c r="AN35" s="396"/>
    </row>
    <row r="36" spans="1:40" ht="12.75">
      <c r="A36" s="1824" t="s">
        <v>396</v>
      </c>
      <c r="B36" s="385" t="s">
        <v>400</v>
      </c>
      <c r="C36" s="1835">
        <f>+SUM(D36:W36)</f>
        <v>3902</v>
      </c>
      <c r="D36" s="1833"/>
      <c r="E36" s="1833"/>
      <c r="F36" s="1833"/>
      <c r="G36" s="1833"/>
      <c r="H36" s="1833"/>
      <c r="I36" s="1833"/>
      <c r="J36" s="2150">
        <f>[3]Summary!$O$41</f>
        <v>3556</v>
      </c>
      <c r="K36" s="2150">
        <f>[3]Summary!$O$45</f>
        <v>195</v>
      </c>
      <c r="L36" s="2150">
        <f>[3]Summary!$O$49</f>
        <v>151</v>
      </c>
      <c r="M36" s="1844"/>
      <c r="N36" s="1844"/>
      <c r="O36" s="1844"/>
      <c r="P36" s="1844"/>
      <c r="Q36" s="1844"/>
      <c r="R36" s="1844"/>
      <c r="S36" s="1844"/>
      <c r="T36" s="1844"/>
      <c r="U36" s="1844"/>
      <c r="V36" s="1844"/>
      <c r="W36" s="1844"/>
      <c r="X36" s="1834"/>
      <c r="Y36" s="1834"/>
      <c r="Z36" s="1834"/>
      <c r="AA36" s="1834"/>
      <c r="AB36" s="1834"/>
      <c r="AC36" s="1834"/>
      <c r="AD36" s="1834"/>
      <c r="AE36" s="396"/>
      <c r="AF36" s="396"/>
      <c r="AG36" s="396"/>
      <c r="AH36" s="396"/>
      <c r="AI36" s="396"/>
      <c r="AJ36" s="396"/>
      <c r="AK36" s="396"/>
      <c r="AL36" s="396"/>
      <c r="AM36" s="396"/>
      <c r="AN36" s="396"/>
    </row>
    <row r="37" spans="1:40" ht="6" customHeight="1">
      <c r="A37" s="1822"/>
      <c r="B37" s="386"/>
      <c r="C37" s="1836"/>
      <c r="D37" s="1837"/>
      <c r="E37" s="1837"/>
      <c r="F37" s="1837"/>
      <c r="G37" s="1837"/>
      <c r="H37" s="1837"/>
      <c r="I37" s="1837"/>
      <c r="J37" s="1837"/>
      <c r="K37" s="1837"/>
      <c r="L37" s="1837"/>
      <c r="M37" s="1837"/>
      <c r="N37" s="1837"/>
      <c r="O37" s="1837"/>
      <c r="P37" s="1837"/>
      <c r="Q37" s="1837"/>
      <c r="R37" s="1837"/>
      <c r="S37" s="1837"/>
      <c r="T37" s="1837"/>
      <c r="U37" s="1837"/>
      <c r="V37" s="1837"/>
      <c r="W37" s="1837"/>
      <c r="X37" s="1834"/>
      <c r="Y37" s="1834"/>
      <c r="Z37" s="1834"/>
      <c r="AA37" s="1834"/>
      <c r="AB37" s="1834"/>
      <c r="AC37" s="1834"/>
      <c r="AD37" s="1834"/>
      <c r="AE37" s="396"/>
      <c r="AF37" s="396"/>
      <c r="AG37" s="396"/>
      <c r="AH37" s="396"/>
      <c r="AI37" s="396"/>
      <c r="AJ37" s="396"/>
      <c r="AK37" s="396"/>
      <c r="AL37" s="396"/>
      <c r="AM37" s="396"/>
      <c r="AN37" s="396"/>
    </row>
    <row r="38" spans="1:40" ht="38.25">
      <c r="A38" s="1823" t="s">
        <v>800</v>
      </c>
      <c r="B38" s="389" t="s">
        <v>806</v>
      </c>
      <c r="C38" s="1835">
        <f>+SUM(D38:W38)</f>
        <v>12921</v>
      </c>
      <c r="D38" s="2150">
        <f>[3]Summary!$O$29</f>
        <v>11409</v>
      </c>
      <c r="E38" s="2150">
        <f>[3]Summary!$O$33</f>
        <v>1355</v>
      </c>
      <c r="F38" s="2150">
        <f>[3]Summary!$O$37</f>
        <v>157</v>
      </c>
      <c r="G38" s="1833"/>
      <c r="H38" s="1833"/>
      <c r="I38" s="1833"/>
      <c r="J38" s="1833"/>
      <c r="K38" s="1833"/>
      <c r="L38" s="1833"/>
      <c r="M38" s="1833"/>
      <c r="N38" s="1833"/>
      <c r="O38" s="1833"/>
      <c r="P38" s="1833"/>
      <c r="Q38" s="1833"/>
      <c r="R38" s="1833"/>
      <c r="S38" s="1833"/>
      <c r="T38" s="1833"/>
      <c r="U38" s="1833"/>
      <c r="V38" s="1833"/>
      <c r="W38" s="1833"/>
      <c r="X38" s="1834"/>
      <c r="Y38" s="1834"/>
      <c r="Z38" s="1834"/>
      <c r="AA38" s="1834"/>
      <c r="AB38" s="1834"/>
      <c r="AC38" s="1834"/>
      <c r="AD38" s="1834"/>
      <c r="AE38" s="396"/>
      <c r="AF38" s="396"/>
      <c r="AG38" s="396"/>
      <c r="AH38" s="396"/>
      <c r="AI38" s="396"/>
      <c r="AJ38" s="396"/>
      <c r="AK38" s="396"/>
      <c r="AL38" s="396"/>
      <c r="AM38" s="396"/>
      <c r="AN38" s="396"/>
    </row>
    <row r="39" spans="1:40" ht="12.75">
      <c r="A39" s="1823" t="s">
        <v>1185</v>
      </c>
      <c r="B39" s="389" t="s">
        <v>807</v>
      </c>
      <c r="C39" s="1835">
        <f>+SUM(D39:W39)</f>
        <v>0</v>
      </c>
      <c r="D39" s="1833"/>
      <c r="E39" s="1833"/>
      <c r="F39" s="1833"/>
      <c r="G39" s="1833"/>
      <c r="H39" s="1833"/>
      <c r="I39" s="1833"/>
      <c r="J39" s="1833"/>
      <c r="K39" s="1833"/>
      <c r="L39" s="1833"/>
      <c r="M39" s="1833"/>
      <c r="N39" s="1833"/>
      <c r="O39" s="1833"/>
      <c r="P39" s="1833"/>
      <c r="Q39" s="1833"/>
      <c r="R39" s="1833"/>
      <c r="S39" s="1833"/>
      <c r="T39" s="1833"/>
      <c r="U39" s="1833"/>
      <c r="V39" s="1833"/>
      <c r="W39" s="1833"/>
      <c r="X39" s="1834"/>
      <c r="Y39" s="2252" t="s">
        <v>1413</v>
      </c>
      <c r="Z39" s="2252"/>
      <c r="AA39" s="2252"/>
      <c r="AB39" s="1834"/>
      <c r="AC39" s="1834"/>
      <c r="AD39" s="1834"/>
      <c r="AE39" s="396"/>
      <c r="AF39" s="396"/>
      <c r="AG39" s="396"/>
      <c r="AH39" s="396"/>
      <c r="AI39" s="396"/>
      <c r="AJ39" s="396"/>
      <c r="AK39" s="396"/>
      <c r="AL39" s="396"/>
      <c r="AM39" s="396"/>
      <c r="AN39" s="396"/>
    </row>
    <row r="40" spans="1:40" ht="12.75">
      <c r="A40" s="1823" t="s">
        <v>1186</v>
      </c>
      <c r="B40" s="389" t="s">
        <v>808</v>
      </c>
      <c r="C40" s="1835">
        <f>+SUM(D40:W40)</f>
        <v>12921</v>
      </c>
      <c r="D40" s="1833">
        <f>ccar</f>
        <v>11409</v>
      </c>
      <c r="E40" s="1833">
        <f>E38</f>
        <v>1355</v>
      </c>
      <c r="F40" s="1833">
        <f>F38</f>
        <v>157</v>
      </c>
      <c r="G40" s="1833"/>
      <c r="H40" s="1833"/>
      <c r="I40" s="1833"/>
      <c r="J40" s="1833"/>
      <c r="K40" s="1833"/>
      <c r="L40" s="1833"/>
      <c r="M40" s="1833"/>
      <c r="N40" s="1833"/>
      <c r="O40" s="1833"/>
      <c r="P40" s="1833"/>
      <c r="Q40" s="1833"/>
      <c r="R40" s="1833"/>
      <c r="S40" s="1833"/>
      <c r="T40" s="1833"/>
      <c r="U40" s="1833"/>
      <c r="V40" s="1833"/>
      <c r="W40" s="1833"/>
      <c r="X40" s="1834"/>
      <c r="Y40" s="1833">
        <v>10743</v>
      </c>
      <c r="Z40" s="1833">
        <v>1178</v>
      </c>
      <c r="AA40" s="1833">
        <v>159</v>
      </c>
      <c r="AB40" s="1834"/>
      <c r="AC40" s="1834"/>
      <c r="AD40" s="1834"/>
      <c r="AE40" s="396"/>
      <c r="AF40" s="396"/>
      <c r="AG40" s="396"/>
      <c r="AH40" s="396"/>
      <c r="AI40" s="396"/>
      <c r="AJ40" s="396"/>
      <c r="AK40" s="396"/>
      <c r="AL40" s="396"/>
      <c r="AM40" s="396"/>
      <c r="AN40" s="396"/>
    </row>
    <row r="41" spans="1:40" ht="12.75">
      <c r="A41" s="1819" t="s">
        <v>256</v>
      </c>
      <c r="B41" s="389" t="s">
        <v>809</v>
      </c>
      <c r="C41" s="1835">
        <f>+SUM(D41:W41)</f>
        <v>12293.039241452378</v>
      </c>
      <c r="D41" s="1833">
        <f>D40*Y41/Y40</f>
        <v>10844.019268360793</v>
      </c>
      <c r="E41" s="1833">
        <f>E40*Z41/Z40</f>
        <v>1321.6426146010187</v>
      </c>
      <c r="F41" s="1833">
        <f>F40*AA41/AA40</f>
        <v>127.37735849056604</v>
      </c>
      <c r="G41" s="1833"/>
      <c r="H41" s="1833"/>
      <c r="I41" s="1833"/>
      <c r="J41" s="1833"/>
      <c r="K41" s="1833"/>
      <c r="L41" s="1833"/>
      <c r="M41" s="1833"/>
      <c r="N41" s="1833"/>
      <c r="O41" s="1833"/>
      <c r="P41" s="1833"/>
      <c r="Q41" s="1833"/>
      <c r="R41" s="1833"/>
      <c r="S41" s="1833"/>
      <c r="T41" s="1833"/>
      <c r="U41" s="1833"/>
      <c r="V41" s="1833"/>
      <c r="W41" s="1833"/>
      <c r="X41" s="1834"/>
      <c r="Y41" s="1833">
        <v>10211</v>
      </c>
      <c r="Z41" s="1833">
        <v>1149</v>
      </c>
      <c r="AA41" s="1833">
        <v>129</v>
      </c>
      <c r="AB41" s="1834"/>
      <c r="AC41" s="1834"/>
      <c r="AD41" s="1834"/>
      <c r="AE41" s="396"/>
      <c r="AF41" s="396"/>
      <c r="AG41" s="396"/>
      <c r="AH41" s="396"/>
      <c r="AI41" s="396"/>
      <c r="AJ41" s="396"/>
      <c r="AK41" s="396"/>
      <c r="AL41" s="396"/>
      <c r="AM41" s="396"/>
      <c r="AN41" s="396"/>
    </row>
    <row r="42" spans="1:40" ht="12.75">
      <c r="A42" s="1823" t="s">
        <v>1187</v>
      </c>
      <c r="B42" s="389" t="s">
        <v>810</v>
      </c>
      <c r="C42" s="1835">
        <f>+SUM(D42:W42)</f>
        <v>11651.172693655573</v>
      </c>
      <c r="D42" s="1833">
        <f>D40*Y42/Y40</f>
        <v>10443.647584473611</v>
      </c>
      <c r="E42" s="1833">
        <f>E40*Z42/Z40</f>
        <v>1150.2546689303904</v>
      </c>
      <c r="F42" s="1833">
        <f>F40*AA42/AA40</f>
        <v>57.270440251572325</v>
      </c>
      <c r="G42" s="1833"/>
      <c r="H42" s="1833"/>
      <c r="I42" s="1833"/>
      <c r="J42" s="1833"/>
      <c r="K42" s="1833"/>
      <c r="L42" s="1833"/>
      <c r="M42" s="1833"/>
      <c r="N42" s="1833"/>
      <c r="O42" s="1833"/>
      <c r="P42" s="1833"/>
      <c r="Q42" s="1833"/>
      <c r="R42" s="1833"/>
      <c r="S42" s="1833"/>
      <c r="T42" s="1833"/>
      <c r="U42" s="1833"/>
      <c r="V42" s="1833"/>
      <c r="W42" s="1833"/>
      <c r="X42" s="1834"/>
      <c r="Y42" s="1833">
        <v>9834</v>
      </c>
      <c r="Z42" s="1833">
        <v>1000</v>
      </c>
      <c r="AA42" s="1833">
        <v>58</v>
      </c>
      <c r="AB42" s="1834"/>
      <c r="AC42" s="1834"/>
      <c r="AD42" s="1834"/>
      <c r="AE42" s="396"/>
      <c r="AF42" s="396"/>
      <c r="AG42" s="396"/>
      <c r="AH42" s="396"/>
      <c r="AI42" s="396"/>
      <c r="AJ42" s="396"/>
      <c r="AK42" s="396"/>
      <c r="AL42" s="396"/>
      <c r="AM42" s="396"/>
      <c r="AN42" s="396"/>
    </row>
    <row r="43" spans="1:40" ht="6" customHeight="1">
      <c r="A43" s="1826"/>
      <c r="B43" s="390"/>
      <c r="C43" s="1836"/>
      <c r="D43" s="1837"/>
      <c r="E43" s="1837"/>
      <c r="F43" s="1837"/>
      <c r="G43" s="1837"/>
      <c r="H43" s="1837"/>
      <c r="I43" s="1837"/>
      <c r="J43" s="1837"/>
      <c r="K43" s="1837"/>
      <c r="L43" s="1837"/>
      <c r="M43" s="1837"/>
      <c r="N43" s="1837"/>
      <c r="O43" s="1837"/>
      <c r="P43" s="1837"/>
      <c r="Q43" s="1837"/>
      <c r="R43" s="1837"/>
      <c r="S43" s="1837"/>
      <c r="T43" s="1837"/>
      <c r="U43" s="1837"/>
      <c r="V43" s="1837"/>
      <c r="W43" s="1837"/>
      <c r="X43" s="1834"/>
      <c r="Y43" s="1834"/>
      <c r="Z43" s="1834"/>
      <c r="AA43" s="1834"/>
      <c r="AB43" s="1834"/>
      <c r="AC43" s="1834"/>
      <c r="AD43" s="1834"/>
      <c r="AE43" s="396"/>
      <c r="AF43" s="396"/>
      <c r="AG43" s="396"/>
      <c r="AH43" s="396"/>
      <c r="AI43" s="396"/>
      <c r="AJ43" s="396"/>
      <c r="AK43" s="396"/>
      <c r="AL43" s="396"/>
      <c r="AM43" s="396"/>
      <c r="AN43" s="396"/>
    </row>
    <row r="44" spans="1:40" ht="12.75">
      <c r="A44" s="1827" t="s">
        <v>502</v>
      </c>
      <c r="B44" s="391" t="s">
        <v>505</v>
      </c>
      <c r="C44" s="1835">
        <f>+SUM(D44:W44)</f>
        <v>17218.861324850113</v>
      </c>
      <c r="D44" s="1845">
        <f t="shared" ref="D44:W44" si="2">IF(D36&gt;0,D36*D33,D33*D42)</f>
        <v>10443.647584473611</v>
      </c>
      <c r="E44" s="1845">
        <f t="shared" si="2"/>
        <v>2300.5093378607808</v>
      </c>
      <c r="F44" s="1845">
        <f t="shared" si="2"/>
        <v>572.70440251572325</v>
      </c>
      <c r="G44" s="1845">
        <f t="shared" si="2"/>
        <v>0</v>
      </c>
      <c r="H44" s="1845">
        <f t="shared" si="2"/>
        <v>0</v>
      </c>
      <c r="I44" s="1845">
        <f t="shared" si="2"/>
        <v>0</v>
      </c>
      <c r="J44" s="1845">
        <f t="shared" si="2"/>
        <v>3556</v>
      </c>
      <c r="K44" s="1845">
        <f t="shared" si="2"/>
        <v>195</v>
      </c>
      <c r="L44" s="1845">
        <f t="shared" si="2"/>
        <v>151</v>
      </c>
      <c r="M44" s="1845">
        <f t="shared" si="2"/>
        <v>0</v>
      </c>
      <c r="N44" s="1845">
        <f t="shared" si="2"/>
        <v>0</v>
      </c>
      <c r="O44" s="1845">
        <f t="shared" si="2"/>
        <v>0</v>
      </c>
      <c r="P44" s="1845">
        <f t="shared" si="2"/>
        <v>0</v>
      </c>
      <c r="Q44" s="1845">
        <f t="shared" si="2"/>
        <v>0</v>
      </c>
      <c r="R44" s="1845">
        <f t="shared" si="2"/>
        <v>0</v>
      </c>
      <c r="S44" s="1845">
        <f t="shared" si="2"/>
        <v>0</v>
      </c>
      <c r="T44" s="1845">
        <f t="shared" si="2"/>
        <v>0</v>
      </c>
      <c r="U44" s="1845">
        <f t="shared" si="2"/>
        <v>0</v>
      </c>
      <c r="V44" s="1845">
        <f t="shared" si="2"/>
        <v>0</v>
      </c>
      <c r="W44" s="1845">
        <f t="shared" si="2"/>
        <v>0</v>
      </c>
      <c r="X44" s="1834"/>
      <c r="Y44" s="1834"/>
      <c r="Z44" s="1834"/>
      <c r="AA44" s="1834"/>
      <c r="AB44" s="1834"/>
      <c r="AC44" s="1834"/>
      <c r="AD44" s="1834"/>
      <c r="AE44" s="396"/>
      <c r="AF44" s="396"/>
      <c r="AG44" s="396"/>
      <c r="AH44" s="396"/>
      <c r="AI44" s="396"/>
      <c r="AJ44" s="396"/>
      <c r="AK44" s="396"/>
      <c r="AL44" s="396"/>
      <c r="AM44" s="396"/>
      <c r="AN44" s="396"/>
    </row>
    <row r="45" spans="1:40" s="377" customFormat="1" ht="12.75">
      <c r="A45" s="1828" t="s">
        <v>1213</v>
      </c>
      <c r="B45" s="392" t="s">
        <v>1215</v>
      </c>
      <c r="C45" s="1846">
        <f>SUM(D45:W45)</f>
        <v>2223227.4721115828</v>
      </c>
      <c r="D45" s="1847">
        <f>'I7.1 Meter Capital'!F22</f>
        <v>780432.73526947771</v>
      </c>
      <c r="E45" s="1847">
        <f>'I7.1 Meter Capital'!I22</f>
        <v>1335744.7368421052</v>
      </c>
      <c r="F45" s="1847">
        <f>'I7.1 Meter Capital'!L22</f>
        <v>107050</v>
      </c>
      <c r="G45" s="1847">
        <f>'I7.1 Meter Capital'!O22</f>
        <v>0</v>
      </c>
      <c r="H45" s="1847">
        <f>'I7.1 Meter Capital'!R22</f>
        <v>0</v>
      </c>
      <c r="I45" s="1847">
        <f>'I7.1 Meter Capital'!U22</f>
        <v>0</v>
      </c>
      <c r="J45" s="1847">
        <f>'I7.1 Meter Capital'!X22</f>
        <v>0</v>
      </c>
      <c r="K45" s="1847">
        <f>'I7.1 Meter Capital'!AA22</f>
        <v>0</v>
      </c>
      <c r="L45" s="1847">
        <f>'I7.1 Meter Capital'!AD22</f>
        <v>0</v>
      </c>
      <c r="M45" s="1847">
        <f>'I7.1 Meter Capital'!AG22</f>
        <v>0</v>
      </c>
      <c r="N45" s="1847">
        <f>'I7.1 Meter Capital'!AJ22</f>
        <v>0</v>
      </c>
      <c r="O45" s="1847">
        <f>'I7.1 Meter Capital'!AM22</f>
        <v>0</v>
      </c>
      <c r="P45" s="1847">
        <f>'I7.1 Meter Capital'!AP22</f>
        <v>0</v>
      </c>
      <c r="Q45" s="1847">
        <f>'I7.1 Meter Capital'!AS22</f>
        <v>0</v>
      </c>
      <c r="R45" s="1847">
        <f>'I7.1 Meter Capital'!AV22</f>
        <v>0</v>
      </c>
      <c r="S45" s="1847">
        <f>'I7.1 Meter Capital'!AY22</f>
        <v>0</v>
      </c>
      <c r="T45" s="1847">
        <f>'I7.1 Meter Capital'!BB22</f>
        <v>0</v>
      </c>
      <c r="U45" s="1847">
        <f>'I7.1 Meter Capital'!BE22</f>
        <v>0</v>
      </c>
      <c r="V45" s="1847">
        <f>'I7.1 Meter Capital'!BH22</f>
        <v>0</v>
      </c>
      <c r="W45" s="1847">
        <f>'I7.1 Meter Capital'!BK22</f>
        <v>0</v>
      </c>
      <c r="X45" s="1848"/>
      <c r="Y45" s="1848"/>
      <c r="Z45" s="1848"/>
      <c r="AA45" s="1848"/>
      <c r="AB45" s="1848"/>
      <c r="AC45" s="1848"/>
      <c r="AD45" s="1848"/>
      <c r="AE45" s="1848"/>
      <c r="AF45" s="1848"/>
      <c r="AG45" s="1848"/>
      <c r="AH45" s="1848"/>
      <c r="AI45" s="1848"/>
      <c r="AJ45" s="1848"/>
      <c r="AK45" s="1848"/>
      <c r="AL45" s="1848"/>
      <c r="AM45" s="1848"/>
      <c r="AN45" s="1848"/>
    </row>
    <row r="46" spans="1:40" s="377" customFormat="1" ht="12.75">
      <c r="A46" s="1828" t="s">
        <v>1279</v>
      </c>
      <c r="B46" s="392" t="s">
        <v>1216</v>
      </c>
      <c r="C46" s="1846">
        <f>SUM(D46:W46)</f>
        <v>221391.5638075124</v>
      </c>
      <c r="D46" s="1847">
        <f>'I7.2 Meter Reading'!E20</f>
        <v>169773.7624332612</v>
      </c>
      <c r="E46" s="1847">
        <f>'I7.2 Meter Reading'!H20</f>
        <v>38240.216468590836</v>
      </c>
      <c r="F46" s="1847">
        <f>'I7.2 Meter Reading'!K20</f>
        <v>13377.584905660377</v>
      </c>
      <c r="G46" s="1847">
        <f>'I7.2 Meter Reading'!N20</f>
        <v>0</v>
      </c>
      <c r="H46" s="1847">
        <f>'I7.2 Meter Reading'!Q20</f>
        <v>0</v>
      </c>
      <c r="I46" s="1847">
        <f>'I7.2 Meter Reading'!T20</f>
        <v>0</v>
      </c>
      <c r="J46" s="1847">
        <f>'I7.2 Meter Reading'!W20</f>
        <v>0</v>
      </c>
      <c r="K46" s="1847">
        <f>'I7.2 Meter Reading'!Z20</f>
        <v>0</v>
      </c>
      <c r="L46" s="1847">
        <f>'I7.2 Meter Reading'!AC20</f>
        <v>0</v>
      </c>
      <c r="M46" s="1847">
        <f>'I7.2 Meter Reading'!AF20</f>
        <v>0</v>
      </c>
      <c r="N46" s="1847">
        <f>'I7.2 Meter Reading'!AI20</f>
        <v>0</v>
      </c>
      <c r="O46" s="1847">
        <f>'I7.2 Meter Reading'!AL20</f>
        <v>0</v>
      </c>
      <c r="P46" s="1847">
        <f>'I7.2 Meter Reading'!AO20</f>
        <v>0</v>
      </c>
      <c r="Q46" s="1847">
        <f>'I7.2 Meter Reading'!AR20</f>
        <v>0</v>
      </c>
      <c r="R46" s="1847">
        <f>'I7.2 Meter Reading'!AU20</f>
        <v>0</v>
      </c>
      <c r="S46" s="1847">
        <f>'I7.2 Meter Reading'!AX20</f>
        <v>0</v>
      </c>
      <c r="T46" s="1847">
        <f>'I7.2 Meter Reading'!BA20</f>
        <v>0</v>
      </c>
      <c r="U46" s="1847">
        <f>'I7.2 Meter Reading'!BD20</f>
        <v>0</v>
      </c>
      <c r="V46" s="1847">
        <f>'I7.2 Meter Reading'!BG20</f>
        <v>0</v>
      </c>
      <c r="W46" s="1847">
        <f>'I7.2 Meter Reading'!BJ20</f>
        <v>0</v>
      </c>
      <c r="X46" s="1848"/>
      <c r="Y46" s="1848"/>
      <c r="Z46" s="1848"/>
      <c r="AA46" s="1848"/>
      <c r="AB46" s="1848"/>
      <c r="AC46" s="1848"/>
      <c r="AD46" s="1848"/>
      <c r="AE46" s="1848"/>
      <c r="AF46" s="1848"/>
      <c r="AG46" s="1848"/>
      <c r="AH46" s="1848"/>
      <c r="AI46" s="1848"/>
      <c r="AJ46" s="1848"/>
      <c r="AK46" s="1848"/>
      <c r="AL46" s="1848"/>
      <c r="AM46" s="1848"/>
      <c r="AN46" s="1848"/>
    </row>
    <row r="47" spans="1:40" s="377" customFormat="1" ht="12.75">
      <c r="A47" s="1829" t="s">
        <v>503</v>
      </c>
      <c r="B47" s="393" t="s">
        <v>504</v>
      </c>
      <c r="C47" s="1846">
        <f>SUM(D47:W47)</f>
        <v>183180</v>
      </c>
      <c r="D47" s="1846">
        <f>D34*D35</f>
        <v>136908</v>
      </c>
      <c r="E47" s="1846">
        <f t="shared" ref="E47:W47" si="3">E34*E35</f>
        <v>32520</v>
      </c>
      <c r="F47" s="1846">
        <f t="shared" si="3"/>
        <v>13188</v>
      </c>
      <c r="G47" s="1846">
        <f t="shared" si="3"/>
        <v>0</v>
      </c>
      <c r="H47" s="1846">
        <f t="shared" si="3"/>
        <v>0</v>
      </c>
      <c r="I47" s="1846">
        <f t="shared" si="3"/>
        <v>0</v>
      </c>
      <c r="J47" s="1846">
        <f t="shared" si="3"/>
        <v>60</v>
      </c>
      <c r="K47" s="1846">
        <f t="shared" si="3"/>
        <v>324</v>
      </c>
      <c r="L47" s="1846">
        <f t="shared" si="3"/>
        <v>180</v>
      </c>
      <c r="M47" s="1846">
        <f t="shared" si="3"/>
        <v>0</v>
      </c>
      <c r="N47" s="1846">
        <f t="shared" si="3"/>
        <v>0</v>
      </c>
      <c r="O47" s="1846">
        <f t="shared" si="3"/>
        <v>0</v>
      </c>
      <c r="P47" s="1846">
        <f t="shared" si="3"/>
        <v>0</v>
      </c>
      <c r="Q47" s="1846">
        <f t="shared" si="3"/>
        <v>0</v>
      </c>
      <c r="R47" s="1846">
        <f t="shared" si="3"/>
        <v>0</v>
      </c>
      <c r="S47" s="1846">
        <f t="shared" si="3"/>
        <v>0</v>
      </c>
      <c r="T47" s="1846">
        <f t="shared" si="3"/>
        <v>0</v>
      </c>
      <c r="U47" s="1846">
        <f t="shared" si="3"/>
        <v>0</v>
      </c>
      <c r="V47" s="1846">
        <f t="shared" si="3"/>
        <v>0</v>
      </c>
      <c r="W47" s="1846">
        <f t="shared" si="3"/>
        <v>0</v>
      </c>
      <c r="X47" s="1848"/>
      <c r="Y47" s="1848"/>
      <c r="Z47" s="1848"/>
      <c r="AA47" s="1848"/>
      <c r="AB47" s="1848"/>
      <c r="AC47" s="1848"/>
      <c r="AD47" s="1848"/>
      <c r="AE47" s="1848"/>
      <c r="AF47" s="1848"/>
      <c r="AG47" s="1848"/>
      <c r="AH47" s="1848"/>
      <c r="AI47" s="1848"/>
      <c r="AJ47" s="1848"/>
      <c r="AK47" s="1848"/>
      <c r="AL47" s="1848"/>
      <c r="AM47" s="1848"/>
      <c r="AN47" s="1848"/>
    </row>
    <row r="48" spans="1:40" s="140" customFormat="1" ht="6" customHeight="1">
      <c r="A48" s="1830"/>
      <c r="B48" s="381"/>
      <c r="C48" s="1849"/>
      <c r="D48" s="1849"/>
      <c r="E48" s="1849"/>
      <c r="F48" s="1849"/>
      <c r="G48" s="1849"/>
      <c r="H48" s="1849"/>
      <c r="I48" s="1849"/>
      <c r="J48" s="1849"/>
      <c r="K48" s="1849"/>
      <c r="L48" s="1849"/>
      <c r="M48" s="1849"/>
      <c r="N48" s="1849"/>
      <c r="O48" s="1849"/>
      <c r="P48" s="1849"/>
      <c r="Q48" s="1849"/>
      <c r="R48" s="1849"/>
      <c r="S48" s="1849"/>
      <c r="T48" s="1849"/>
      <c r="U48" s="1849"/>
      <c r="V48" s="1849"/>
      <c r="W48" s="1849"/>
      <c r="X48" s="1850"/>
      <c r="Y48" s="1850"/>
      <c r="Z48" s="1850"/>
      <c r="AA48" s="1850"/>
      <c r="AB48" s="1850"/>
      <c r="AC48" s="1850"/>
      <c r="AD48" s="1850"/>
      <c r="AE48" s="1851"/>
      <c r="AF48" s="1851"/>
      <c r="AG48" s="1851"/>
      <c r="AH48" s="1851"/>
      <c r="AI48" s="1851"/>
      <c r="AJ48" s="1851"/>
      <c r="AK48" s="1851"/>
      <c r="AL48" s="1851"/>
      <c r="AM48" s="1851"/>
      <c r="AN48" s="1851"/>
    </row>
    <row r="49" spans="1:40" s="140" customFormat="1" ht="12.75">
      <c r="A49" s="1831" t="s">
        <v>612</v>
      </c>
      <c r="B49" s="380"/>
      <c r="C49" s="1852"/>
      <c r="D49" s="1852"/>
      <c r="E49" s="1852"/>
      <c r="F49" s="1852"/>
      <c r="G49" s="1852"/>
      <c r="H49" s="1852"/>
      <c r="I49" s="1852"/>
      <c r="J49" s="1852"/>
      <c r="K49" s="1852"/>
      <c r="L49" s="1852"/>
      <c r="M49" s="1852"/>
      <c r="N49" s="1852"/>
      <c r="O49" s="1852"/>
      <c r="P49" s="1852"/>
      <c r="Q49" s="1852"/>
      <c r="R49" s="1852"/>
      <c r="S49" s="1852"/>
      <c r="T49" s="1852"/>
      <c r="U49" s="1852"/>
      <c r="V49" s="1852"/>
      <c r="W49" s="1852"/>
      <c r="X49" s="1850"/>
      <c r="Y49" s="1850"/>
      <c r="Z49" s="1850"/>
      <c r="AA49" s="1850"/>
      <c r="AB49" s="1850"/>
      <c r="AC49" s="1850"/>
      <c r="AD49" s="1850"/>
      <c r="AE49" s="1851"/>
      <c r="AF49" s="1851"/>
      <c r="AG49" s="1851"/>
      <c r="AH49" s="1851"/>
      <c r="AI49" s="1851"/>
      <c r="AJ49" s="1851"/>
      <c r="AK49" s="1851"/>
      <c r="AL49" s="1851"/>
      <c r="AM49" s="1851"/>
      <c r="AN49" s="1851"/>
    </row>
    <row r="50" spans="1:40" s="140" customFormat="1" ht="25.5">
      <c r="A50" s="1831" t="s">
        <v>976</v>
      </c>
      <c r="B50" s="380"/>
      <c r="C50" s="1846">
        <f>SUM(D50:W50)</f>
        <v>7114899.9999999991</v>
      </c>
      <c r="D50" s="1852">
        <f>IF(ISERROR(D27/D21*D29),0,D27/D21*D29)</f>
        <v>3618796.8798376056</v>
      </c>
      <c r="E50" s="1852">
        <f>IF(ISERROR(E27/E21*E29),0,E27/E21*E29)</f>
        <v>1339960.8935293453</v>
      </c>
      <c r="F50" s="1852">
        <f t="shared" ref="F50:W50" si="4">IF(ISERROR(F27/F21*F29),0,F27/F21*F29)</f>
        <v>2013356.0563947135</v>
      </c>
      <c r="G50" s="1852">
        <f t="shared" si="4"/>
        <v>0</v>
      </c>
      <c r="H50" s="1852">
        <f t="shared" si="4"/>
        <v>0</v>
      </c>
      <c r="I50" s="1852">
        <f t="shared" si="4"/>
        <v>0</v>
      </c>
      <c r="J50" s="1852">
        <f t="shared" si="4"/>
        <v>80629.072169416613</v>
      </c>
      <c r="K50" s="1852">
        <f t="shared" si="4"/>
        <v>17144.366184402203</v>
      </c>
      <c r="L50" s="1852">
        <f t="shared" si="4"/>
        <v>45012.731884517081</v>
      </c>
      <c r="M50" s="1852">
        <f t="shared" si="4"/>
        <v>0</v>
      </c>
      <c r="N50" s="1852">
        <f t="shared" si="4"/>
        <v>0</v>
      </c>
      <c r="O50" s="1852">
        <f t="shared" si="4"/>
        <v>0</v>
      </c>
      <c r="P50" s="1852">
        <f t="shared" si="4"/>
        <v>0</v>
      </c>
      <c r="Q50" s="1852">
        <f t="shared" si="4"/>
        <v>0</v>
      </c>
      <c r="R50" s="1852">
        <f t="shared" si="4"/>
        <v>0</v>
      </c>
      <c r="S50" s="1852">
        <f t="shared" si="4"/>
        <v>0</v>
      </c>
      <c r="T50" s="1852">
        <f t="shared" si="4"/>
        <v>0</v>
      </c>
      <c r="U50" s="1852">
        <f t="shared" si="4"/>
        <v>0</v>
      </c>
      <c r="V50" s="1852">
        <f t="shared" si="4"/>
        <v>0</v>
      </c>
      <c r="W50" s="1852">
        <f t="shared" si="4"/>
        <v>0</v>
      </c>
      <c r="X50" s="1850"/>
      <c r="Y50" s="1850"/>
      <c r="Z50" s="1850"/>
      <c r="AA50" s="1850"/>
      <c r="AB50" s="1850"/>
      <c r="AC50" s="1850"/>
      <c r="AD50" s="1850"/>
      <c r="AE50" s="1851"/>
      <c r="AF50" s="1851"/>
      <c r="AG50" s="1851"/>
      <c r="AH50" s="1851"/>
      <c r="AI50" s="1851"/>
      <c r="AJ50" s="1851"/>
      <c r="AK50" s="1851"/>
      <c r="AL50" s="1851"/>
      <c r="AM50" s="1851"/>
      <c r="AN50" s="1851"/>
    </row>
    <row r="51" spans="1:40" ht="12.75">
      <c r="A51" s="382"/>
      <c r="C51" s="1853"/>
      <c r="D51" s="1834"/>
      <c r="E51" s="1834"/>
      <c r="F51" s="1834"/>
      <c r="G51" s="1834"/>
      <c r="H51" s="1834"/>
      <c r="I51" s="1834"/>
      <c r="J51" s="1834"/>
      <c r="K51" s="1834"/>
      <c r="L51" s="1834"/>
      <c r="M51" s="1834"/>
      <c r="N51" s="1834"/>
      <c r="O51" s="1834"/>
      <c r="P51" s="1834"/>
      <c r="Q51" s="1834"/>
      <c r="R51" s="1834"/>
      <c r="S51" s="1834"/>
      <c r="T51" s="1834"/>
      <c r="U51" s="1834"/>
      <c r="V51" s="1834"/>
      <c r="W51" s="1834"/>
      <c r="X51" s="1834"/>
      <c r="Y51" s="1834"/>
      <c r="Z51" s="1834"/>
      <c r="AA51" s="1834"/>
      <c r="AB51" s="1834"/>
      <c r="AC51" s="1834"/>
      <c r="AD51" s="1834"/>
      <c r="AE51" s="396"/>
      <c r="AF51" s="396"/>
      <c r="AG51" s="396"/>
      <c r="AH51" s="396"/>
      <c r="AI51" s="396"/>
      <c r="AJ51" s="396"/>
      <c r="AK51" s="396"/>
      <c r="AL51" s="396"/>
      <c r="AM51" s="396"/>
      <c r="AN51" s="396"/>
    </row>
    <row r="52" spans="1:40" ht="12.75">
      <c r="A52" s="382"/>
      <c r="C52" s="1853"/>
      <c r="D52" s="1834"/>
      <c r="E52" s="1834"/>
      <c r="F52" s="1834"/>
      <c r="G52" s="1834"/>
      <c r="H52" s="1834"/>
      <c r="I52" s="1834"/>
      <c r="J52" s="1834"/>
      <c r="K52" s="1834"/>
      <c r="L52" s="1834"/>
      <c r="M52" s="1834"/>
      <c r="N52" s="1834"/>
      <c r="O52" s="1834"/>
      <c r="P52" s="1834"/>
      <c r="Q52" s="1834"/>
      <c r="R52" s="1834"/>
      <c r="S52" s="1834"/>
      <c r="T52" s="1834"/>
      <c r="U52" s="1834"/>
      <c r="V52" s="1834"/>
      <c r="W52" s="1834"/>
      <c r="X52" s="1834"/>
      <c r="Y52" s="1834"/>
      <c r="Z52" s="1834"/>
      <c r="AA52" s="1834"/>
      <c r="AB52" s="1834"/>
      <c r="AC52" s="1834"/>
      <c r="AD52" s="1834"/>
      <c r="AE52" s="396"/>
      <c r="AF52" s="396"/>
      <c r="AG52" s="396"/>
      <c r="AH52" s="396"/>
      <c r="AI52" s="396"/>
      <c r="AJ52" s="396"/>
      <c r="AK52" s="396"/>
      <c r="AL52" s="396"/>
      <c r="AM52" s="396"/>
      <c r="AN52" s="396"/>
    </row>
    <row r="53" spans="1:40" customFormat="1" ht="12.75"/>
    <row r="54" spans="1:40" customFormat="1" ht="45" customHeight="1"/>
    <row r="55" spans="1:40" customFormat="1" ht="4.5" customHeight="1"/>
    <row r="56" spans="1:40" customFormat="1" ht="22.5" customHeight="1"/>
    <row r="57" spans="1:40" customFormat="1" ht="12.75"/>
    <row r="58" spans="1:40" ht="12.75">
      <c r="A58" s="382"/>
      <c r="C58" s="1853"/>
      <c r="D58" s="712"/>
      <c r="E58" s="1834"/>
      <c r="F58" s="1834"/>
      <c r="G58" s="1834"/>
      <c r="H58" s="1834"/>
      <c r="I58" s="1834"/>
      <c r="J58" s="1834"/>
      <c r="K58" s="1834"/>
      <c r="L58" s="1834"/>
      <c r="M58" s="1834"/>
      <c r="N58" s="1834"/>
      <c r="O58" s="1834"/>
      <c r="P58" s="1834"/>
      <c r="Q58" s="1834"/>
      <c r="R58" s="1834"/>
      <c r="S58" s="1834"/>
      <c r="T58" s="1834"/>
      <c r="U58" s="1834"/>
      <c r="V58" s="1834"/>
      <c r="W58" s="1834"/>
      <c r="X58" s="1834"/>
      <c r="Y58" s="1834"/>
      <c r="Z58" s="1834"/>
      <c r="AA58" s="1834"/>
      <c r="AB58" s="1834"/>
      <c r="AC58" s="1834"/>
      <c r="AD58" s="1834"/>
      <c r="AE58" s="396"/>
      <c r="AF58" s="396"/>
      <c r="AG58" s="396"/>
      <c r="AH58" s="396"/>
      <c r="AI58" s="396"/>
      <c r="AJ58" s="396"/>
      <c r="AK58" s="396"/>
      <c r="AL58" s="396"/>
      <c r="AM58" s="396"/>
      <c r="AN58" s="396"/>
    </row>
    <row r="59" spans="1:40" ht="3" customHeight="1">
      <c r="A59" s="382"/>
      <c r="C59" s="1853"/>
      <c r="D59" s="712"/>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c r="AE59" s="396"/>
      <c r="AF59" s="396"/>
      <c r="AG59" s="396"/>
      <c r="AH59" s="396"/>
      <c r="AI59" s="396"/>
      <c r="AJ59" s="396"/>
      <c r="AK59" s="396"/>
      <c r="AL59" s="396"/>
      <c r="AM59" s="396"/>
      <c r="AN59" s="396"/>
    </row>
    <row r="60" spans="1:40" ht="3" customHeight="1">
      <c r="A60" s="382"/>
      <c r="C60" s="1853"/>
      <c r="D60" s="712"/>
      <c r="E60" s="1834"/>
      <c r="F60" s="1834"/>
      <c r="G60" s="1834"/>
      <c r="H60" s="1834"/>
      <c r="I60" s="1834"/>
      <c r="J60" s="1834"/>
      <c r="K60" s="1834"/>
      <c r="L60" s="1834"/>
      <c r="M60" s="1834"/>
      <c r="N60" s="1834"/>
      <c r="O60" s="1834"/>
      <c r="P60" s="1834"/>
      <c r="Q60" s="1834"/>
      <c r="R60" s="1834"/>
      <c r="S60" s="1834"/>
      <c r="T60" s="1834"/>
      <c r="U60" s="1834"/>
      <c r="V60" s="1834"/>
      <c r="W60" s="1834"/>
      <c r="X60" s="1834"/>
      <c r="Y60" s="1834"/>
      <c r="Z60" s="1834"/>
      <c r="AA60" s="1834"/>
      <c r="AB60" s="1834"/>
      <c r="AC60" s="1834"/>
      <c r="AD60" s="1834"/>
      <c r="AE60" s="396"/>
      <c r="AF60" s="396"/>
      <c r="AG60" s="396"/>
      <c r="AH60" s="396"/>
      <c r="AI60" s="396"/>
      <c r="AJ60" s="396"/>
      <c r="AK60" s="396"/>
      <c r="AL60" s="396"/>
      <c r="AM60" s="396"/>
      <c r="AN60" s="396"/>
    </row>
    <row r="61" spans="1:40" ht="3" customHeight="1">
      <c r="A61" s="382"/>
      <c r="C61" s="1853"/>
      <c r="D61" s="712"/>
      <c r="E61" s="1834"/>
      <c r="F61" s="1834"/>
      <c r="G61" s="1834"/>
      <c r="H61" s="1834"/>
      <c r="I61" s="1834"/>
      <c r="J61" s="1834"/>
      <c r="K61" s="1834"/>
      <c r="L61" s="1834"/>
      <c r="M61" s="1834"/>
      <c r="N61" s="1834"/>
      <c r="O61" s="1834"/>
      <c r="P61" s="1834"/>
      <c r="Q61" s="1834"/>
      <c r="R61" s="1834"/>
      <c r="S61" s="1834"/>
      <c r="T61" s="1834"/>
      <c r="U61" s="1834"/>
      <c r="V61" s="1834"/>
      <c r="W61" s="1834"/>
      <c r="X61" s="1834"/>
      <c r="Y61" s="1834"/>
      <c r="Z61" s="1834"/>
      <c r="AA61" s="1834"/>
      <c r="AB61" s="1834"/>
      <c r="AC61" s="1834"/>
      <c r="AD61" s="1834"/>
      <c r="AE61" s="396"/>
      <c r="AF61" s="396"/>
      <c r="AG61" s="396"/>
      <c r="AH61" s="396"/>
      <c r="AI61" s="396"/>
      <c r="AJ61" s="396"/>
      <c r="AK61" s="396"/>
      <c r="AL61" s="396"/>
      <c r="AM61" s="396"/>
      <c r="AN61" s="396"/>
    </row>
    <row r="62" spans="1:40" ht="12.75">
      <c r="C62" s="1853"/>
      <c r="D62" s="712"/>
      <c r="E62" s="1834"/>
      <c r="F62" s="1834"/>
      <c r="G62" s="1834"/>
      <c r="H62" s="1834"/>
      <c r="I62" s="1834"/>
      <c r="J62" s="1834"/>
      <c r="K62" s="1834"/>
      <c r="L62" s="1834"/>
      <c r="M62" s="1834"/>
      <c r="N62" s="1834"/>
      <c r="O62" s="1834"/>
      <c r="P62" s="1834"/>
      <c r="Q62" s="1834"/>
      <c r="R62" s="1834"/>
      <c r="S62" s="1834"/>
      <c r="T62" s="1834"/>
      <c r="U62" s="1834"/>
      <c r="V62" s="1834"/>
      <c r="W62" s="1834"/>
      <c r="X62" s="1834"/>
      <c r="Y62" s="1834"/>
      <c r="Z62" s="1834"/>
      <c r="AA62" s="1834"/>
      <c r="AB62" s="1834"/>
      <c r="AC62" s="1834"/>
      <c r="AD62" s="1834"/>
      <c r="AE62" s="396"/>
      <c r="AF62" s="396"/>
      <c r="AG62" s="396"/>
      <c r="AH62" s="396"/>
      <c r="AI62" s="396"/>
      <c r="AJ62" s="396"/>
      <c r="AK62" s="396"/>
      <c r="AL62" s="396"/>
      <c r="AM62" s="396"/>
      <c r="AN62" s="396"/>
    </row>
    <row r="63" spans="1:40" ht="18">
      <c r="A63" s="1929" t="s">
        <v>359</v>
      </c>
      <c r="C63" s="1853"/>
      <c r="D63" s="712"/>
      <c r="E63" s="1834"/>
      <c r="F63" s="1834"/>
      <c r="G63" s="1834"/>
      <c r="H63" s="1834"/>
      <c r="I63" s="1834"/>
      <c r="J63" s="1834"/>
      <c r="K63" s="1834"/>
      <c r="L63" s="1834"/>
      <c r="M63" s="1834"/>
      <c r="N63" s="1834"/>
      <c r="O63" s="1834"/>
      <c r="P63" s="1834"/>
      <c r="Q63" s="1834"/>
      <c r="R63" s="1834"/>
      <c r="S63" s="1834"/>
      <c r="T63" s="1834"/>
      <c r="U63" s="1834"/>
      <c r="V63" s="1834"/>
      <c r="W63" s="1834"/>
      <c r="X63" s="1834"/>
      <c r="Y63" s="1834"/>
      <c r="Z63" s="1834"/>
      <c r="AA63" s="1834"/>
      <c r="AB63" s="1834"/>
      <c r="AC63" s="1834"/>
      <c r="AD63" s="1834"/>
      <c r="AE63" s="396"/>
      <c r="AF63" s="396"/>
      <c r="AG63" s="396"/>
      <c r="AH63" s="396"/>
      <c r="AI63" s="396"/>
      <c r="AJ63" s="396"/>
      <c r="AK63" s="396"/>
      <c r="AL63" s="396"/>
      <c r="AM63" s="396"/>
      <c r="AN63" s="396"/>
    </row>
    <row r="64" spans="1:40" ht="41.25" customHeight="1">
      <c r="A64" s="383"/>
      <c r="C64" s="1853"/>
      <c r="D64" s="1927"/>
      <c r="E64" s="1834"/>
      <c r="F64" s="1834"/>
      <c r="G64" s="1834"/>
      <c r="H64" s="1834"/>
      <c r="I64" s="1834"/>
      <c r="J64" s="1834"/>
      <c r="K64" s="1834"/>
      <c r="L64" s="1834"/>
      <c r="M64" s="1834"/>
      <c r="N64" s="1834"/>
      <c r="O64" s="1834"/>
      <c r="P64" s="1834"/>
      <c r="Q64" s="1834"/>
      <c r="R64" s="1834"/>
      <c r="S64" s="1834"/>
      <c r="T64" s="1834"/>
      <c r="U64" s="1834"/>
      <c r="V64" s="1834"/>
      <c r="W64" s="1834"/>
      <c r="X64" s="1834"/>
      <c r="Y64" s="1834"/>
      <c r="Z64" s="1834"/>
      <c r="AA64" s="1834"/>
      <c r="AB64" s="1834"/>
      <c r="AC64" s="1834"/>
      <c r="AD64" s="1834"/>
      <c r="AE64" s="396"/>
      <c r="AF64" s="396"/>
      <c r="AG64" s="396"/>
      <c r="AH64" s="396"/>
      <c r="AI64" s="396"/>
      <c r="AJ64" s="396"/>
      <c r="AK64" s="396"/>
      <c r="AL64" s="396"/>
      <c r="AM64" s="396"/>
      <c r="AN64" s="396"/>
    </row>
    <row r="65" spans="1:40" ht="12.75">
      <c r="A65" s="383"/>
      <c r="C65" s="1853"/>
      <c r="D65" s="1834"/>
      <c r="E65" s="1834"/>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396"/>
      <c r="AF65" s="396"/>
      <c r="AG65" s="396"/>
      <c r="AH65" s="396"/>
      <c r="AI65" s="396"/>
      <c r="AJ65" s="396"/>
      <c r="AK65" s="396"/>
      <c r="AL65" s="396"/>
      <c r="AM65" s="396"/>
      <c r="AN65" s="396"/>
    </row>
    <row r="66" spans="1:40" ht="4.5" customHeight="1">
      <c r="A66" s="383"/>
      <c r="C66" s="1853"/>
      <c r="D66" s="1834"/>
      <c r="E66" s="1834"/>
      <c r="F66" s="1834"/>
      <c r="G66" s="1834"/>
      <c r="H66" s="1834"/>
      <c r="I66" s="1834"/>
      <c r="J66" s="1834"/>
      <c r="K66" s="1834"/>
      <c r="L66" s="1834"/>
      <c r="M66" s="1834"/>
      <c r="N66" s="1834"/>
      <c r="O66" s="1834"/>
      <c r="P66" s="1834"/>
      <c r="Q66" s="1834"/>
      <c r="R66" s="1834"/>
      <c r="S66" s="1834"/>
      <c r="T66" s="1834"/>
      <c r="U66" s="1834"/>
      <c r="V66" s="1834"/>
      <c r="W66" s="1834"/>
      <c r="X66" s="1834"/>
      <c r="Y66" s="1834"/>
      <c r="Z66" s="1834"/>
      <c r="AA66" s="1834"/>
      <c r="AB66" s="1834"/>
      <c r="AC66" s="1834"/>
      <c r="AD66" s="1834"/>
      <c r="AE66" s="396"/>
      <c r="AF66" s="396"/>
      <c r="AG66" s="396"/>
      <c r="AH66" s="396"/>
      <c r="AI66" s="396"/>
      <c r="AJ66" s="396"/>
      <c r="AK66" s="396"/>
      <c r="AL66" s="396"/>
      <c r="AM66" s="396"/>
      <c r="AN66" s="396"/>
    </row>
    <row r="67" spans="1:40" ht="3.75" customHeight="1"/>
    <row r="68" spans="1:40" ht="12.75">
      <c r="A68" s="394" t="s">
        <v>360</v>
      </c>
      <c r="C68" s="1857">
        <f>+SUM(D68:W68)</f>
        <v>199831</v>
      </c>
      <c r="D68" s="1858">
        <v>156831</v>
      </c>
      <c r="E68" s="1858">
        <v>18000</v>
      </c>
      <c r="F68" s="1858">
        <v>25000</v>
      </c>
      <c r="G68" s="1858"/>
      <c r="H68" s="1858"/>
      <c r="I68" s="1858"/>
      <c r="J68" s="1858"/>
      <c r="K68" s="1858"/>
      <c r="L68" s="1858"/>
      <c r="M68" s="1858"/>
      <c r="N68" s="1858"/>
      <c r="O68" s="1858"/>
      <c r="P68" s="1858"/>
      <c r="Q68" s="1858"/>
      <c r="R68" s="1858"/>
      <c r="S68" s="1858"/>
      <c r="T68" s="1858"/>
      <c r="U68" s="1858"/>
      <c r="V68" s="1858"/>
      <c r="W68" s="1859"/>
      <c r="X68" s="1834"/>
      <c r="Y68" s="1834"/>
      <c r="Z68" s="1834"/>
      <c r="AA68" s="1834"/>
      <c r="AB68" s="1834"/>
      <c r="AC68" s="1834"/>
      <c r="AD68" s="1834"/>
      <c r="AE68" s="396"/>
    </row>
    <row r="69" spans="1:40" ht="12.75">
      <c r="A69" s="394" t="s">
        <v>362</v>
      </c>
      <c r="C69" s="1860">
        <f>+SUM(D69:W69)</f>
        <v>128520</v>
      </c>
      <c r="D69" s="1861">
        <v>24520</v>
      </c>
      <c r="E69" s="1861">
        <v>5000</v>
      </c>
      <c r="F69" s="1861">
        <v>99000</v>
      </c>
      <c r="G69" s="1861"/>
      <c r="H69" s="1861"/>
      <c r="I69" s="1861"/>
      <c r="J69" s="1861"/>
      <c r="K69" s="1861"/>
      <c r="L69" s="1861"/>
      <c r="M69" s="1861"/>
      <c r="N69" s="1861"/>
      <c r="O69" s="1861"/>
      <c r="P69" s="1861"/>
      <c r="Q69" s="1861"/>
      <c r="R69" s="1861"/>
      <c r="S69" s="1861"/>
      <c r="T69" s="1861"/>
      <c r="U69" s="1861"/>
      <c r="V69" s="1861"/>
      <c r="W69" s="1862"/>
      <c r="X69" s="1834"/>
      <c r="Y69" s="1834"/>
      <c r="Z69" s="1834"/>
      <c r="AA69" s="1834"/>
      <c r="AB69" s="1834"/>
      <c r="AC69" s="1834"/>
      <c r="AD69" s="1834"/>
      <c r="AE69" s="396"/>
    </row>
    <row r="70" spans="1:40" ht="12.75">
      <c r="A70" s="394" t="s">
        <v>361</v>
      </c>
      <c r="C70" s="1860">
        <f>+SUM(D70:W70)</f>
        <v>110695</v>
      </c>
      <c r="D70" s="1863">
        <v>95695</v>
      </c>
      <c r="E70" s="1863">
        <v>15000</v>
      </c>
      <c r="F70" s="1863"/>
      <c r="G70" s="1863"/>
      <c r="H70" s="1863"/>
      <c r="I70" s="1863"/>
      <c r="J70" s="1863"/>
      <c r="K70" s="1863"/>
      <c r="L70" s="1863"/>
      <c r="M70" s="1863"/>
      <c r="N70" s="1863"/>
      <c r="O70" s="1863"/>
      <c r="P70" s="1863"/>
      <c r="Q70" s="1863"/>
      <c r="R70" s="1863"/>
      <c r="S70" s="1863"/>
      <c r="T70" s="1863"/>
      <c r="U70" s="1863"/>
      <c r="V70" s="1863"/>
      <c r="W70" s="1864"/>
      <c r="X70" s="1834"/>
      <c r="Y70" s="1834"/>
      <c r="Z70" s="1834"/>
      <c r="AA70" s="1834"/>
      <c r="AB70" s="1834"/>
      <c r="AC70" s="1834"/>
      <c r="AD70" s="1834"/>
      <c r="AE70" s="396"/>
    </row>
    <row r="71" spans="1:40" s="383" customFormat="1" ht="12.75">
      <c r="A71" s="394" t="s">
        <v>363</v>
      </c>
      <c r="C71" s="1865">
        <f>+SUM(D71:W71)</f>
        <v>146348.66666666669</v>
      </c>
      <c r="D71" s="1866">
        <f>SUM(D68:D70)/3</f>
        <v>92348.666666666672</v>
      </c>
      <c r="E71" s="1867">
        <f t="shared" ref="E71:W71" si="5">SUM(E63:E70)/3</f>
        <v>12666.666666666666</v>
      </c>
      <c r="F71" s="1867">
        <f t="shared" si="5"/>
        <v>41333.333333333336</v>
      </c>
      <c r="G71" s="1867">
        <f t="shared" si="5"/>
        <v>0</v>
      </c>
      <c r="H71" s="1867">
        <f t="shared" si="5"/>
        <v>0</v>
      </c>
      <c r="I71" s="1867">
        <f t="shared" si="5"/>
        <v>0</v>
      </c>
      <c r="J71" s="1867">
        <f t="shared" si="5"/>
        <v>0</v>
      </c>
      <c r="K71" s="1867">
        <f t="shared" si="5"/>
        <v>0</v>
      </c>
      <c r="L71" s="1867">
        <f t="shared" si="5"/>
        <v>0</v>
      </c>
      <c r="M71" s="1867">
        <f t="shared" si="5"/>
        <v>0</v>
      </c>
      <c r="N71" s="1867">
        <f t="shared" si="5"/>
        <v>0</v>
      </c>
      <c r="O71" s="1867">
        <f t="shared" si="5"/>
        <v>0</v>
      </c>
      <c r="P71" s="1867">
        <f t="shared" si="5"/>
        <v>0</v>
      </c>
      <c r="Q71" s="1867">
        <f t="shared" si="5"/>
        <v>0</v>
      </c>
      <c r="R71" s="1867">
        <f t="shared" si="5"/>
        <v>0</v>
      </c>
      <c r="S71" s="1867">
        <f t="shared" si="5"/>
        <v>0</v>
      </c>
      <c r="T71" s="1867">
        <f t="shared" si="5"/>
        <v>0</v>
      </c>
      <c r="U71" s="1867">
        <f t="shared" si="5"/>
        <v>0</v>
      </c>
      <c r="V71" s="1867">
        <f t="shared" si="5"/>
        <v>0</v>
      </c>
      <c r="W71" s="1868">
        <f t="shared" si="5"/>
        <v>0</v>
      </c>
      <c r="X71" s="1869"/>
      <c r="Y71" s="1869"/>
      <c r="Z71" s="1869"/>
      <c r="AA71" s="1869"/>
      <c r="AB71" s="1869"/>
      <c r="AC71" s="1869"/>
      <c r="AD71" s="1869"/>
      <c r="AE71" s="394"/>
    </row>
    <row r="72" spans="1:40" ht="12.75">
      <c r="A72" s="396"/>
      <c r="C72" s="1853"/>
      <c r="D72" s="1834"/>
      <c r="E72" s="1834"/>
      <c r="F72" s="1834"/>
      <c r="G72" s="1834"/>
      <c r="H72" s="1834"/>
      <c r="I72" s="1834"/>
      <c r="J72" s="1834"/>
      <c r="K72" s="1834"/>
      <c r="L72" s="1834"/>
      <c r="M72" s="1834"/>
      <c r="N72" s="1834"/>
      <c r="O72" s="1834"/>
      <c r="P72" s="1834"/>
      <c r="Q72" s="1834"/>
      <c r="R72" s="1834"/>
      <c r="S72" s="1834"/>
      <c r="T72" s="1834"/>
      <c r="U72" s="1834"/>
      <c r="V72" s="1834"/>
      <c r="W72" s="1834"/>
      <c r="X72" s="1834"/>
      <c r="Y72" s="1834"/>
      <c r="Z72" s="1834"/>
      <c r="AA72" s="1834"/>
      <c r="AB72" s="1834"/>
      <c r="AC72" s="1834"/>
      <c r="AD72" s="1834"/>
      <c r="AE72" s="396"/>
    </row>
  </sheetData>
  <mergeCells count="10">
    <mergeCell ref="Y39:AA39"/>
    <mergeCell ref="A19:A20"/>
    <mergeCell ref="A1:F1"/>
    <mergeCell ref="A2:E2"/>
    <mergeCell ref="A3:E3"/>
    <mergeCell ref="A4:E4"/>
    <mergeCell ref="B19:W20"/>
    <mergeCell ref="B10:C10"/>
    <mergeCell ref="B13:C13"/>
    <mergeCell ref="B15:C15"/>
  </mergeCells>
  <phoneticPr fontId="0" type="noConversion"/>
  <pageMargins left="0.75" right="0.75" top="1" bottom="1" header="0.5" footer="0.5"/>
  <pageSetup orientation="portrait" r:id="rId1"/>
  <headerFooter alignWithMargins="0"/>
  <legacyDrawing r:id="rId2"/>
  <oleObjects>
    <oleObject progId="Unknown" shapeId="7175" r:id="rId3"/>
    <oleObject progId="Unknown" shapeId="7179" r:id="rId4"/>
  </oleObjects>
</worksheet>
</file>

<file path=xl/worksheets/sheet7.xml><?xml version="1.0" encoding="utf-8"?>
<worksheet xmlns="http://schemas.openxmlformats.org/spreadsheetml/2006/main" xmlns:r="http://schemas.openxmlformats.org/officeDocument/2006/relationships">
  <sheetPr codeName="Sheet6" enableFormatConditionsCalculation="0">
    <tabColor indexed="42"/>
  </sheetPr>
  <dimension ref="A1:BU57"/>
  <sheetViews>
    <sheetView topLeftCell="A16" workbookViewId="0">
      <selection sqref="A1:F1"/>
    </sheetView>
  </sheetViews>
  <sheetFormatPr defaultRowHeight="11.25"/>
  <cols>
    <col min="1" max="1" width="4.28515625" style="397" customWidth="1"/>
    <col min="2" max="2" width="5" style="81" customWidth="1"/>
    <col min="3" max="3" width="25.42578125" style="402" customWidth="1"/>
    <col min="4" max="4" width="22.85546875" style="80" customWidth="1"/>
    <col min="5" max="5" width="15.7109375" style="401" customWidth="1"/>
    <col min="6" max="7" width="15.7109375" style="80" customWidth="1"/>
    <col min="8" max="8" width="15.7109375" style="401" customWidth="1"/>
    <col min="9" max="10" width="15.7109375" style="80" customWidth="1"/>
    <col min="11" max="11" width="15.7109375" style="401" customWidth="1"/>
    <col min="12" max="13" width="15.7109375" style="80" customWidth="1"/>
    <col min="14" max="14" width="15.7109375" style="401" hidden="1" customWidth="1"/>
    <col min="15" max="16" width="15.7109375" style="80" hidden="1" customWidth="1"/>
    <col min="17" max="17" width="15.7109375" style="401" hidden="1" customWidth="1"/>
    <col min="18" max="19" width="15.7109375" style="80" hidden="1" customWidth="1"/>
    <col min="20" max="20" width="15.7109375" style="401" hidden="1" customWidth="1"/>
    <col min="21" max="22" width="15.7109375" style="80" hidden="1" customWidth="1"/>
    <col min="23" max="23" width="15.7109375" style="401" customWidth="1"/>
    <col min="24" max="25" width="15.7109375" style="80" customWidth="1"/>
    <col min="26" max="26" width="15.7109375" style="401" customWidth="1"/>
    <col min="27" max="28" width="15.7109375" style="80" customWidth="1"/>
    <col min="29" max="29" width="15.7109375" style="401" customWidth="1"/>
    <col min="30" max="31" width="15.7109375" style="80" customWidth="1"/>
    <col min="32" max="32" width="15.7109375" style="401" hidden="1" customWidth="1"/>
    <col min="33" max="34" width="15.7109375" style="80" hidden="1" customWidth="1"/>
    <col min="35" max="35" width="15.7109375" style="401" hidden="1" customWidth="1"/>
    <col min="36" max="37" width="15.7109375" style="80" hidden="1" customWidth="1"/>
    <col min="38" max="38" width="15.7109375" style="401" hidden="1" customWidth="1"/>
    <col min="39" max="40" width="15.7109375" style="80" hidden="1" customWidth="1"/>
    <col min="41" max="41" width="15.7109375" style="401" hidden="1" customWidth="1"/>
    <col min="42" max="43" width="15.7109375" style="80" hidden="1" customWidth="1"/>
    <col min="44" max="44" width="15.7109375" style="401" hidden="1" customWidth="1"/>
    <col min="45" max="46" width="15.7109375" style="80" hidden="1" customWidth="1"/>
    <col min="47" max="47" width="15.7109375" style="401" hidden="1" customWidth="1"/>
    <col min="48" max="49" width="15.7109375" style="80" hidden="1" customWidth="1"/>
    <col min="50" max="50" width="15.7109375" style="401" hidden="1" customWidth="1"/>
    <col min="51" max="52" width="15.7109375" style="80" hidden="1" customWidth="1"/>
    <col min="53" max="53" width="15.7109375" style="401" hidden="1" customWidth="1"/>
    <col min="54" max="55" width="15.7109375" style="80" hidden="1" customWidth="1"/>
    <col min="56" max="56" width="15.7109375" style="401" hidden="1" customWidth="1"/>
    <col min="57" max="58" width="15.7109375" style="80" hidden="1" customWidth="1"/>
    <col min="59" max="59" width="15.7109375" style="401" hidden="1" customWidth="1"/>
    <col min="60" max="61" width="15.7109375" style="80" hidden="1" customWidth="1"/>
    <col min="62" max="62" width="15.7109375" style="401" hidden="1" customWidth="1"/>
    <col min="63" max="64" width="15.7109375" style="80" hidden="1" customWidth="1"/>
    <col min="65" max="67" width="15.7109375" style="80" customWidth="1"/>
    <col min="68" max="16384" width="9.140625" style="80"/>
  </cols>
  <sheetData>
    <row r="1" spans="1:67" s="15" customFormat="1" ht="20.25" customHeight="1">
      <c r="A1" s="2211" t="s">
        <v>967</v>
      </c>
      <c r="B1" s="2211"/>
      <c r="C1" s="2211"/>
      <c r="D1" s="2211"/>
      <c r="E1" s="2211"/>
      <c r="F1" s="2211"/>
    </row>
    <row r="2" spans="1:67" s="15" customFormat="1" ht="18.75" customHeight="1">
      <c r="A2" s="2255" t="str">
        <f>'I1 Intro'!C9</f>
        <v>Orillia Power Distribution Corporation</v>
      </c>
      <c r="B2" s="2255"/>
      <c r="C2" s="2255"/>
      <c r="D2" s="2255"/>
      <c r="E2" s="2255"/>
    </row>
    <row r="3" spans="1:67" s="15" customFormat="1" ht="18.75" customHeight="1">
      <c r="A3" s="2256" t="str">
        <f>'I1 Intro'!C13 &amp; "   " &amp; 'I1 Intro'!E13</f>
        <v xml:space="preserve">EB-2009-0273   </v>
      </c>
      <c r="B3" s="2256"/>
      <c r="C3" s="2256"/>
      <c r="D3" s="2256"/>
      <c r="E3" s="2256"/>
      <c r="G3" s="16"/>
    </row>
    <row r="4" spans="1:67" s="15" customFormat="1" ht="18">
      <c r="A4" s="2257">
        <f>'I1 Intro'!C15</f>
        <v>40072</v>
      </c>
      <c r="B4" s="2257"/>
      <c r="C4" s="2257"/>
      <c r="D4" s="2257"/>
      <c r="E4" s="2257"/>
    </row>
    <row r="5" spans="1:67" s="15" customFormat="1" ht="21" customHeight="1">
      <c r="A5" s="368" t="str">
        <f>"Sheet I7.1 Meter Capital Worksheet  - "&amp; 'I2 LDC class'!$C$17 &amp; "  " &amp;  'I2 LDC class'!$D$17</f>
        <v xml:space="preserve">Sheet I7.1 Meter Capital Worksheet  -   </v>
      </c>
      <c r="B5" s="369"/>
      <c r="C5" s="369"/>
      <c r="D5" s="85"/>
      <c r="E5" s="370"/>
    </row>
    <row r="6" spans="1:67" s="15" customFormat="1" ht="6" customHeight="1">
      <c r="A6" s="18"/>
      <c r="B6" s="18"/>
      <c r="C6" s="18"/>
      <c r="D6" s="18"/>
      <c r="E6" s="18"/>
      <c r="F6" s="18"/>
      <c r="G6" s="18"/>
      <c r="H6" s="18"/>
      <c r="I6" s="18"/>
      <c r="J6" s="18"/>
      <c r="K6" s="18"/>
      <c r="L6" s="18"/>
      <c r="M6" s="18"/>
      <c r="N6" s="18"/>
      <c r="O6" s="18"/>
    </row>
    <row r="7" spans="1:67">
      <c r="A7" s="80"/>
      <c r="D7" s="58"/>
    </row>
    <row r="8" spans="1:67">
      <c r="D8" s="58"/>
    </row>
    <row r="9" spans="1:67" ht="12.75">
      <c r="C9" s="398"/>
      <c r="D9" s="399"/>
      <c r="E9" s="400"/>
      <c r="F9" s="399"/>
      <c r="G9" s="399"/>
    </row>
    <row r="10" spans="1:67">
      <c r="A10" s="80"/>
      <c r="F10" s="410"/>
      <c r="G10" s="410"/>
    </row>
    <row r="11" spans="1:67" ht="3.75" customHeight="1">
      <c r="B11" s="113"/>
      <c r="C11" s="404"/>
      <c r="D11" s="116"/>
      <c r="F11" s="405"/>
      <c r="G11" s="405"/>
    </row>
    <row r="12" spans="1:67" ht="3.75" customHeight="1">
      <c r="A12" s="405"/>
      <c r="B12" s="113"/>
      <c r="C12" s="403"/>
      <c r="D12" s="116"/>
    </row>
    <row r="13" spans="1:67" s="116" customFormat="1" ht="3.75" customHeight="1" thickBot="1">
      <c r="A13" s="123"/>
      <c r="B13" s="113"/>
      <c r="C13" s="404"/>
      <c r="E13" s="2270">
        <v>1</v>
      </c>
      <c r="F13" s="2270"/>
      <c r="G13" s="2270"/>
      <c r="H13" s="2270">
        <v>2</v>
      </c>
      <c r="I13" s="2270"/>
      <c r="J13" s="2270"/>
      <c r="K13" s="2270">
        <v>3</v>
      </c>
      <c r="L13" s="2270"/>
      <c r="M13" s="2270"/>
      <c r="N13" s="2270">
        <v>4</v>
      </c>
      <c r="O13" s="2270"/>
      <c r="P13" s="2270"/>
      <c r="Q13" s="2270">
        <v>5</v>
      </c>
      <c r="R13" s="2270"/>
      <c r="S13" s="2270"/>
      <c r="T13" s="2270">
        <v>6</v>
      </c>
      <c r="U13" s="2270"/>
      <c r="V13" s="2270"/>
      <c r="W13" s="2270">
        <v>7</v>
      </c>
      <c r="X13" s="2270"/>
      <c r="Y13" s="2270"/>
      <c r="Z13" s="2270">
        <v>8</v>
      </c>
      <c r="AA13" s="2270"/>
      <c r="AB13" s="2270"/>
      <c r="AC13" s="2270">
        <v>9</v>
      </c>
      <c r="AD13" s="2270"/>
      <c r="AE13" s="2270"/>
      <c r="AF13" s="2270">
        <v>10</v>
      </c>
      <c r="AG13" s="2270"/>
      <c r="AH13" s="2270"/>
      <c r="AI13" s="2270">
        <v>11</v>
      </c>
      <c r="AJ13" s="2270"/>
      <c r="AK13" s="2270"/>
      <c r="AL13" s="2270">
        <v>12</v>
      </c>
      <c r="AM13" s="2270"/>
      <c r="AN13" s="2270"/>
      <c r="AO13" s="2270">
        <v>13</v>
      </c>
      <c r="AP13" s="2270"/>
      <c r="AQ13" s="2270"/>
      <c r="AR13" s="2270">
        <v>14</v>
      </c>
      <c r="AS13" s="2270"/>
      <c r="AT13" s="2270"/>
      <c r="AU13" s="2270">
        <v>15</v>
      </c>
      <c r="AV13" s="2270"/>
      <c r="AW13" s="2270"/>
      <c r="AX13" s="2270">
        <v>16</v>
      </c>
      <c r="AY13" s="2270"/>
      <c r="AZ13" s="2270"/>
      <c r="BA13" s="2270">
        <v>17</v>
      </c>
      <c r="BB13" s="2270"/>
      <c r="BC13" s="2270"/>
      <c r="BD13" s="2270">
        <v>18</v>
      </c>
      <c r="BE13" s="2270"/>
      <c r="BF13" s="2270"/>
      <c r="BG13" s="2270">
        <v>19</v>
      </c>
      <c r="BH13" s="2270"/>
      <c r="BI13" s="2270"/>
      <c r="BJ13" s="2270">
        <v>20</v>
      </c>
      <c r="BK13" s="2270"/>
      <c r="BL13" s="2270"/>
    </row>
    <row r="14" spans="1:67" s="121" customFormat="1" ht="15" customHeight="1" thickBot="1">
      <c r="A14" s="407"/>
      <c r="B14" s="408"/>
      <c r="E14" s="2278" t="str">
        <f>IF('I2 LDC class'!$D$20="",'I2 LDC class'!$C$20,'I2 LDC class'!$D$20)</f>
        <v>Residential</v>
      </c>
      <c r="F14" s="2268"/>
      <c r="G14" s="2279"/>
      <c r="H14" s="2278" t="str">
        <f>IF('I2 LDC class'!$D$21="",'I2 LDC class'!$C$21,'I2 LDC class'!$D$21)</f>
        <v>GS &lt;50</v>
      </c>
      <c r="I14" s="2268"/>
      <c r="J14" s="2279"/>
      <c r="K14" s="2278" t="str">
        <f>IF('I2 LDC class'!$D$22="",'I2 LDC class'!$C$22,'I2 LDC class'!$D$22)</f>
        <v>GS&gt;50-Regular</v>
      </c>
      <c r="L14" s="2268"/>
      <c r="M14" s="2269"/>
      <c r="N14" s="2267" t="str">
        <f>IF('I2 LDC class'!$D$23="",'I2 LDC class'!$C$23,'I2 LDC class'!$D$23)</f>
        <v>GS&gt; 50-TOU</v>
      </c>
      <c r="O14" s="2268"/>
      <c r="P14" s="2269"/>
      <c r="Q14" s="2267" t="str">
        <f>IF('I2 LDC class'!$D$24="",'I2 LDC class'!$C$24,'I2 LDC class'!$D$24)</f>
        <v>GS &gt;50-Intermediate</v>
      </c>
      <c r="R14" s="2268"/>
      <c r="S14" s="2269"/>
      <c r="T14" s="2267" t="str">
        <f>IF('I2 LDC class'!$D$25="",'I2 LDC class'!$C$25,'I2 LDC class'!$D$25)</f>
        <v>Large Use &gt;5MW</v>
      </c>
      <c r="U14" s="2268"/>
      <c r="V14" s="2269"/>
      <c r="W14" s="2267" t="str">
        <f>IF('I2 LDC class'!$D$26="",'I2 LDC class'!$C$26,'I2 LDC class'!$D$26)</f>
        <v>Street Light</v>
      </c>
      <c r="X14" s="2268"/>
      <c r="Y14" s="2269"/>
      <c r="Z14" s="2267" t="str">
        <f>IF('I2 LDC class'!$D$27="",'I2 LDC class'!$C$27,'I2 LDC class'!$D$27)</f>
        <v>Sentinel</v>
      </c>
      <c r="AA14" s="2268"/>
      <c r="AB14" s="2269"/>
      <c r="AC14" s="2267" t="str">
        <f>IF('I2 LDC class'!$D$28="",'I2 LDC class'!$C$28,'I2 LDC class'!$D$28)</f>
        <v>Unmetered Scattered Load</v>
      </c>
      <c r="AD14" s="2268"/>
      <c r="AE14" s="2269"/>
      <c r="AF14" s="2267" t="str">
        <f>IF('I2 LDC class'!$D$29="",'I2 LDC class'!$C$29,'I2 LDC class'!$D$29)</f>
        <v>Embedded Distributor</v>
      </c>
      <c r="AG14" s="2268"/>
      <c r="AH14" s="2269"/>
      <c r="AI14" s="2267" t="str">
        <f>IF('I2 LDC class'!$D$30="",'I2 LDC class'!$C$30,'I2 LDC class'!$D$30)</f>
        <v>Back-up/Standby Power</v>
      </c>
      <c r="AJ14" s="2268"/>
      <c r="AK14" s="2269"/>
      <c r="AL14" s="2267" t="str">
        <f>IF('I2 LDC class'!$D$31="",'I2 LDC class'!$C$31,'I2 LDC class'!$D$31)</f>
        <v>Rate Class 1</v>
      </c>
      <c r="AM14" s="2268"/>
      <c r="AN14" s="2269"/>
      <c r="AO14" s="2267" t="str">
        <f>IF('I2 LDC class'!$D$32="",'I2 LDC class'!$C$32,'I2 LDC class'!$D$32)</f>
        <v>Rate class 2</v>
      </c>
      <c r="AP14" s="2268"/>
      <c r="AQ14" s="2269"/>
      <c r="AR14" s="2267" t="str">
        <f>IF('I2 LDC class'!$D$33="",'I2 LDC class'!$C$33,'I2 LDC class'!$D$33)</f>
        <v>Rate class 3</v>
      </c>
      <c r="AS14" s="2268"/>
      <c r="AT14" s="2269"/>
      <c r="AU14" s="2267" t="str">
        <f>IF('I2 LDC class'!$D$34="",'I2 LDC class'!$C$34,'I2 LDC class'!$D$34)</f>
        <v>Rate class 4</v>
      </c>
      <c r="AV14" s="2268"/>
      <c r="AW14" s="2269"/>
      <c r="AX14" s="2267" t="str">
        <f>IF('I2 LDC class'!$D$35="",'I2 LDC class'!$C$35,'I2 LDC class'!$D$35)</f>
        <v>Rate class 5</v>
      </c>
      <c r="AY14" s="2268"/>
      <c r="AZ14" s="2269"/>
      <c r="BA14" s="2267" t="str">
        <f>IF('I2 LDC class'!$D$36="",'I2 LDC class'!$C$36,'I2 LDC class'!$D$36)</f>
        <v>Rate class 6</v>
      </c>
      <c r="BB14" s="2268"/>
      <c r="BC14" s="2269"/>
      <c r="BD14" s="2267" t="str">
        <f>IF('I2 LDC class'!$D$37="",'I2 LDC class'!$C$37,'I2 LDC class'!$D$37)</f>
        <v>Rate class 7</v>
      </c>
      <c r="BE14" s="2268"/>
      <c r="BF14" s="2269"/>
      <c r="BG14" s="2267" t="str">
        <f>IF('I2 LDC class'!$D$38="",'I2 LDC class'!$C$38,'I2 LDC class'!$D$38)</f>
        <v>Rate class 8</v>
      </c>
      <c r="BH14" s="2268"/>
      <c r="BI14" s="2269"/>
      <c r="BJ14" s="2267" t="str">
        <f>IF('I2 LDC class'!$D$39="",'I2 LDC class'!$C$39,'I2 LDC class'!$D$39)</f>
        <v>Rate class 9</v>
      </c>
      <c r="BK14" s="2268"/>
      <c r="BL14" s="2279"/>
      <c r="BM14" s="2271" t="s">
        <v>627</v>
      </c>
      <c r="BN14" s="2272"/>
      <c r="BO14" s="2273"/>
    </row>
    <row r="15" spans="1:67" s="116" customFormat="1" ht="12.75">
      <c r="A15" s="405"/>
      <c r="B15" s="113"/>
      <c r="C15" s="404"/>
      <c r="D15" s="414"/>
      <c r="E15" s="492">
        <v>1</v>
      </c>
      <c r="F15" s="492">
        <v>2</v>
      </c>
      <c r="G15" s="493">
        <v>3</v>
      </c>
      <c r="H15" s="494">
        <v>1</v>
      </c>
      <c r="I15" s="494">
        <v>2</v>
      </c>
      <c r="J15" s="493">
        <v>3</v>
      </c>
      <c r="K15" s="494">
        <v>1</v>
      </c>
      <c r="L15" s="494">
        <v>2</v>
      </c>
      <c r="M15" s="493">
        <v>3</v>
      </c>
      <c r="N15" s="494">
        <v>1</v>
      </c>
      <c r="O15" s="494">
        <v>2</v>
      </c>
      <c r="P15" s="493">
        <v>3</v>
      </c>
      <c r="Q15" s="494">
        <v>1</v>
      </c>
      <c r="R15" s="494">
        <v>2</v>
      </c>
      <c r="S15" s="493">
        <v>3</v>
      </c>
      <c r="T15" s="494">
        <v>1</v>
      </c>
      <c r="U15" s="494">
        <v>2</v>
      </c>
      <c r="V15" s="493">
        <v>3</v>
      </c>
      <c r="W15" s="494">
        <v>1</v>
      </c>
      <c r="X15" s="494">
        <v>2</v>
      </c>
      <c r="Y15" s="493">
        <v>3</v>
      </c>
      <c r="Z15" s="494">
        <v>1</v>
      </c>
      <c r="AA15" s="494">
        <v>2</v>
      </c>
      <c r="AB15" s="493">
        <v>3</v>
      </c>
      <c r="AC15" s="494">
        <v>1</v>
      </c>
      <c r="AD15" s="494">
        <v>2</v>
      </c>
      <c r="AE15" s="493">
        <v>3</v>
      </c>
      <c r="AF15" s="494">
        <v>1</v>
      </c>
      <c r="AG15" s="494">
        <v>2</v>
      </c>
      <c r="AH15" s="493">
        <v>3</v>
      </c>
      <c r="AI15" s="494">
        <v>1</v>
      </c>
      <c r="AJ15" s="494">
        <v>2</v>
      </c>
      <c r="AK15" s="493">
        <v>3</v>
      </c>
      <c r="AL15" s="494">
        <v>1</v>
      </c>
      <c r="AM15" s="494">
        <v>2</v>
      </c>
      <c r="AN15" s="493">
        <v>3</v>
      </c>
      <c r="AO15" s="494">
        <v>1</v>
      </c>
      <c r="AP15" s="494">
        <v>2</v>
      </c>
      <c r="AQ15" s="493">
        <v>3</v>
      </c>
      <c r="AR15" s="494">
        <v>1</v>
      </c>
      <c r="AS15" s="494">
        <v>2</v>
      </c>
      <c r="AT15" s="493">
        <v>3</v>
      </c>
      <c r="AU15" s="494">
        <v>1</v>
      </c>
      <c r="AV15" s="494">
        <v>2</v>
      </c>
      <c r="AW15" s="493">
        <v>3</v>
      </c>
      <c r="AX15" s="494">
        <v>1</v>
      </c>
      <c r="AY15" s="494">
        <v>2</v>
      </c>
      <c r="AZ15" s="493">
        <v>3</v>
      </c>
      <c r="BA15" s="494">
        <v>1</v>
      </c>
      <c r="BB15" s="494">
        <v>2</v>
      </c>
      <c r="BC15" s="493">
        <v>3</v>
      </c>
      <c r="BD15" s="494">
        <v>1</v>
      </c>
      <c r="BE15" s="494">
        <v>2</v>
      </c>
      <c r="BF15" s="493">
        <v>3</v>
      </c>
      <c r="BG15" s="494">
        <v>1</v>
      </c>
      <c r="BH15" s="494">
        <v>2</v>
      </c>
      <c r="BI15" s="493">
        <v>3</v>
      </c>
      <c r="BJ15" s="494">
        <v>1</v>
      </c>
      <c r="BK15" s="494">
        <v>2</v>
      </c>
      <c r="BL15" s="493">
        <v>3</v>
      </c>
      <c r="BM15" s="494">
        <v>1</v>
      </c>
      <c r="BN15" s="494">
        <v>2</v>
      </c>
      <c r="BO15" s="493">
        <v>3</v>
      </c>
    </row>
    <row r="16" spans="1:67" s="116" customFormat="1" ht="13.5" thickBot="1">
      <c r="A16" s="405"/>
      <c r="B16" s="113"/>
      <c r="C16" s="404"/>
      <c r="D16" s="413"/>
      <c r="E16" s="412"/>
      <c r="F16" s="412"/>
      <c r="G16" s="409"/>
      <c r="H16" s="412"/>
      <c r="I16" s="412"/>
      <c r="J16" s="409"/>
      <c r="K16" s="412"/>
      <c r="L16" s="412"/>
      <c r="M16" s="409"/>
      <c r="N16" s="412"/>
      <c r="O16" s="412"/>
      <c r="P16" s="409"/>
      <c r="Q16" s="412"/>
      <c r="R16" s="412"/>
      <c r="S16" s="409"/>
      <c r="T16" s="412"/>
      <c r="U16" s="412"/>
      <c r="V16" s="409"/>
      <c r="W16" s="412"/>
      <c r="X16" s="412"/>
      <c r="Y16" s="409"/>
      <c r="Z16" s="412"/>
      <c r="AA16" s="412"/>
      <c r="AB16" s="409"/>
      <c r="AC16" s="412"/>
      <c r="AD16" s="412"/>
      <c r="AE16" s="409"/>
      <c r="AF16" s="412"/>
      <c r="AG16" s="412"/>
      <c r="AH16" s="409"/>
      <c r="AI16" s="412"/>
      <c r="AJ16" s="412"/>
      <c r="AK16" s="409"/>
      <c r="AL16" s="412"/>
      <c r="AM16" s="412"/>
      <c r="AN16" s="409"/>
      <c r="AO16" s="412"/>
      <c r="AP16" s="412"/>
      <c r="AQ16" s="409"/>
      <c r="AR16" s="412"/>
      <c r="AS16" s="412"/>
      <c r="AT16" s="409"/>
      <c r="AU16" s="412"/>
      <c r="AV16" s="412"/>
      <c r="AW16" s="409"/>
      <c r="AX16" s="412"/>
      <c r="AY16" s="412"/>
      <c r="AZ16" s="409"/>
      <c r="BA16" s="412"/>
      <c r="BB16" s="412"/>
      <c r="BC16" s="409"/>
      <c r="BD16" s="412"/>
      <c r="BE16" s="412"/>
      <c r="BF16" s="409"/>
      <c r="BG16" s="412"/>
      <c r="BH16" s="412"/>
      <c r="BI16" s="409"/>
      <c r="BJ16" s="412"/>
      <c r="BK16" s="412"/>
      <c r="BL16" s="409"/>
      <c r="BM16" s="412"/>
      <c r="BN16" s="412"/>
      <c r="BO16" s="409"/>
    </row>
    <row r="17" spans="1:73" s="116" customFormat="1" ht="11.25" customHeight="1">
      <c r="A17" s="405"/>
      <c r="B17" s="113"/>
      <c r="C17" s="404"/>
      <c r="E17" s="2274" t="s">
        <v>615</v>
      </c>
      <c r="F17" s="2274" t="s">
        <v>616</v>
      </c>
      <c r="G17" s="2276" t="s">
        <v>617</v>
      </c>
      <c r="H17" s="2274" t="s">
        <v>615</v>
      </c>
      <c r="I17" s="2274" t="s">
        <v>616</v>
      </c>
      <c r="J17" s="2276" t="s">
        <v>617</v>
      </c>
      <c r="K17" s="2274" t="s">
        <v>615</v>
      </c>
      <c r="L17" s="2274" t="s">
        <v>616</v>
      </c>
      <c r="M17" s="2276" t="s">
        <v>617</v>
      </c>
      <c r="N17" s="2274" t="s">
        <v>615</v>
      </c>
      <c r="O17" s="2274" t="s">
        <v>616</v>
      </c>
      <c r="P17" s="2276" t="s">
        <v>617</v>
      </c>
      <c r="Q17" s="2274" t="s">
        <v>615</v>
      </c>
      <c r="R17" s="2274" t="s">
        <v>616</v>
      </c>
      <c r="S17" s="2276" t="s">
        <v>617</v>
      </c>
      <c r="T17" s="2274" t="s">
        <v>615</v>
      </c>
      <c r="U17" s="2274" t="s">
        <v>616</v>
      </c>
      <c r="V17" s="2276" t="s">
        <v>617</v>
      </c>
      <c r="W17" s="2274" t="s">
        <v>615</v>
      </c>
      <c r="X17" s="2274" t="s">
        <v>616</v>
      </c>
      <c r="Y17" s="2276" t="s">
        <v>617</v>
      </c>
      <c r="Z17" s="2274" t="s">
        <v>615</v>
      </c>
      <c r="AA17" s="2274" t="s">
        <v>616</v>
      </c>
      <c r="AB17" s="2276" t="s">
        <v>617</v>
      </c>
      <c r="AC17" s="2274" t="s">
        <v>615</v>
      </c>
      <c r="AD17" s="2274" t="s">
        <v>616</v>
      </c>
      <c r="AE17" s="2276" t="s">
        <v>617</v>
      </c>
      <c r="AF17" s="2274" t="s">
        <v>615</v>
      </c>
      <c r="AG17" s="2274" t="s">
        <v>616</v>
      </c>
      <c r="AH17" s="2276" t="s">
        <v>617</v>
      </c>
      <c r="AI17" s="2274" t="s">
        <v>615</v>
      </c>
      <c r="AJ17" s="2274" t="s">
        <v>616</v>
      </c>
      <c r="AK17" s="2276" t="s">
        <v>617</v>
      </c>
      <c r="AL17" s="2274" t="s">
        <v>615</v>
      </c>
      <c r="AM17" s="2274" t="s">
        <v>616</v>
      </c>
      <c r="AN17" s="2276" t="s">
        <v>617</v>
      </c>
      <c r="AO17" s="2274" t="s">
        <v>615</v>
      </c>
      <c r="AP17" s="2274" t="s">
        <v>616</v>
      </c>
      <c r="AQ17" s="2276" t="s">
        <v>617</v>
      </c>
      <c r="AR17" s="2274" t="s">
        <v>615</v>
      </c>
      <c r="AS17" s="2274" t="s">
        <v>616</v>
      </c>
      <c r="AT17" s="2276" t="s">
        <v>617</v>
      </c>
      <c r="AU17" s="2274" t="s">
        <v>615</v>
      </c>
      <c r="AV17" s="2274" t="s">
        <v>616</v>
      </c>
      <c r="AW17" s="2276" t="s">
        <v>617</v>
      </c>
      <c r="AX17" s="2274" t="s">
        <v>615</v>
      </c>
      <c r="AY17" s="2274" t="s">
        <v>616</v>
      </c>
      <c r="AZ17" s="2276" t="s">
        <v>617</v>
      </c>
      <c r="BA17" s="2274" t="s">
        <v>615</v>
      </c>
      <c r="BB17" s="2274" t="s">
        <v>616</v>
      </c>
      <c r="BC17" s="2276" t="s">
        <v>617</v>
      </c>
      <c r="BD17" s="2274" t="s">
        <v>615</v>
      </c>
      <c r="BE17" s="2274" t="s">
        <v>616</v>
      </c>
      <c r="BF17" s="2276" t="s">
        <v>617</v>
      </c>
      <c r="BG17" s="2274" t="s">
        <v>615</v>
      </c>
      <c r="BH17" s="2274" t="s">
        <v>616</v>
      </c>
      <c r="BI17" s="2276" t="s">
        <v>617</v>
      </c>
      <c r="BJ17" s="2274" t="s">
        <v>615</v>
      </c>
      <c r="BK17" s="2274" t="s">
        <v>616</v>
      </c>
      <c r="BL17" s="2276" t="s">
        <v>617</v>
      </c>
      <c r="BM17" s="2274" t="s">
        <v>615</v>
      </c>
      <c r="BN17" s="2274" t="s">
        <v>616</v>
      </c>
      <c r="BO17" s="2276" t="s">
        <v>617</v>
      </c>
    </row>
    <row r="18" spans="1:73" s="406" customFormat="1" ht="13.5" thickBot="1">
      <c r="A18" s="421"/>
      <c r="D18" s="1741"/>
      <c r="E18" s="2275"/>
      <c r="F18" s="2275"/>
      <c r="G18" s="2277"/>
      <c r="H18" s="2275"/>
      <c r="I18" s="2275"/>
      <c r="J18" s="2277"/>
      <c r="K18" s="2275"/>
      <c r="L18" s="2275"/>
      <c r="M18" s="2277"/>
      <c r="N18" s="2275"/>
      <c r="O18" s="2275"/>
      <c r="P18" s="2277"/>
      <c r="Q18" s="2275"/>
      <c r="R18" s="2275"/>
      <c r="S18" s="2277"/>
      <c r="T18" s="2275"/>
      <c r="U18" s="2275"/>
      <c r="V18" s="2277"/>
      <c r="W18" s="2275"/>
      <c r="X18" s="2275"/>
      <c r="Y18" s="2277"/>
      <c r="Z18" s="2275"/>
      <c r="AA18" s="2275"/>
      <c r="AB18" s="2277"/>
      <c r="AC18" s="2275"/>
      <c r="AD18" s="2275"/>
      <c r="AE18" s="2277"/>
      <c r="AF18" s="2275"/>
      <c r="AG18" s="2275"/>
      <c r="AH18" s="2277"/>
      <c r="AI18" s="2275"/>
      <c r="AJ18" s="2275"/>
      <c r="AK18" s="2277"/>
      <c r="AL18" s="2275"/>
      <c r="AM18" s="2275"/>
      <c r="AN18" s="2277"/>
      <c r="AO18" s="2275"/>
      <c r="AP18" s="2275"/>
      <c r="AQ18" s="2277"/>
      <c r="AR18" s="2275"/>
      <c r="AS18" s="2275"/>
      <c r="AT18" s="2277"/>
      <c r="AU18" s="2275"/>
      <c r="AV18" s="2275"/>
      <c r="AW18" s="2277"/>
      <c r="AX18" s="2275"/>
      <c r="AY18" s="2275"/>
      <c r="AZ18" s="2277"/>
      <c r="BA18" s="2275"/>
      <c r="BB18" s="2275"/>
      <c r="BC18" s="2277"/>
      <c r="BD18" s="2275"/>
      <c r="BE18" s="2275"/>
      <c r="BF18" s="2277"/>
      <c r="BG18" s="2275"/>
      <c r="BH18" s="2275"/>
      <c r="BI18" s="2277"/>
      <c r="BJ18" s="2275"/>
      <c r="BK18" s="2275"/>
      <c r="BL18" s="2277"/>
      <c r="BM18" s="2275"/>
      <c r="BN18" s="2275"/>
      <c r="BO18" s="2277"/>
    </row>
    <row r="19" spans="1:73" s="116" customFormat="1" ht="12" thickBot="1">
      <c r="A19" s="405"/>
      <c r="B19" s="113"/>
      <c r="C19" s="404"/>
      <c r="D19" s="411"/>
      <c r="E19" s="415"/>
      <c r="F19" s="416"/>
      <c r="G19" s="417"/>
      <c r="H19" s="415"/>
      <c r="I19" s="416"/>
      <c r="J19" s="417"/>
      <c r="K19" s="418"/>
      <c r="L19" s="416"/>
      <c r="M19" s="419"/>
      <c r="N19" s="415"/>
      <c r="O19" s="416"/>
      <c r="P19" s="417"/>
      <c r="Q19" s="418"/>
      <c r="R19" s="416"/>
      <c r="S19" s="419"/>
      <c r="T19" s="415"/>
      <c r="U19" s="416"/>
      <c r="V19" s="417"/>
      <c r="W19" s="418"/>
      <c r="X19" s="416"/>
      <c r="Y19" s="419"/>
      <c r="Z19" s="415"/>
      <c r="AA19" s="416"/>
      <c r="AB19" s="417"/>
      <c r="AC19" s="418"/>
      <c r="AD19" s="416"/>
      <c r="AE19" s="419"/>
      <c r="AF19" s="415"/>
      <c r="AG19" s="416"/>
      <c r="AH19" s="417"/>
      <c r="AI19" s="418"/>
      <c r="AJ19" s="416"/>
      <c r="AK19" s="419"/>
      <c r="AL19" s="415"/>
      <c r="AM19" s="416"/>
      <c r="AN19" s="417"/>
      <c r="AO19" s="418"/>
      <c r="AP19" s="416"/>
      <c r="AQ19" s="419"/>
      <c r="AR19" s="415"/>
      <c r="AS19" s="416"/>
      <c r="AT19" s="417"/>
      <c r="AU19" s="418"/>
      <c r="AV19" s="416"/>
      <c r="AW19" s="419"/>
      <c r="AX19" s="415"/>
      <c r="AY19" s="416"/>
      <c r="AZ19" s="417"/>
      <c r="BA19" s="418"/>
      <c r="BB19" s="416"/>
      <c r="BC19" s="419"/>
      <c r="BD19" s="415"/>
      <c r="BE19" s="416"/>
      <c r="BF19" s="417"/>
      <c r="BG19" s="418"/>
      <c r="BH19" s="416"/>
      <c r="BI19" s="419"/>
      <c r="BJ19" s="415"/>
      <c r="BK19" s="416"/>
      <c r="BL19" s="417"/>
      <c r="BM19" s="418"/>
      <c r="BN19" s="416"/>
      <c r="BO19" s="417"/>
      <c r="BP19" s="115"/>
      <c r="BQ19" s="115"/>
      <c r="BR19" s="115"/>
    </row>
    <row r="20" spans="1:73" s="116" customFormat="1" ht="26.25" customHeight="1" thickBot="1">
      <c r="A20" s="405"/>
      <c r="B20" s="113"/>
      <c r="D20" s="1126" t="s">
        <v>619</v>
      </c>
      <c r="E20" s="1737"/>
      <c r="F20" s="1738"/>
      <c r="G20" s="1742">
        <f>IF(ISERROR(F22/$BN$22), "-", F22/$BN$22)</f>
        <v>0.35103593539541694</v>
      </c>
      <c r="H20" s="1743"/>
      <c r="I20" s="1744"/>
      <c r="J20" s="1745">
        <f>IF(ISERROR(I22/$BN$22), "-", I22/$BN$22)</f>
        <v>0.60081334618154847</v>
      </c>
      <c r="K20" s="1740"/>
      <c r="L20" s="1746"/>
      <c r="M20" s="1747">
        <f>IF(ISERROR(L22/$BN$22), "-", L22/$BN$22)</f>
        <v>4.8150718423034679E-2</v>
      </c>
      <c r="N20" s="1743"/>
      <c r="O20" s="1744"/>
      <c r="P20" s="1745">
        <f>IF(ISERROR(O22/$BN$22), "-", O22/$BN$22)</f>
        <v>0</v>
      </c>
      <c r="Q20" s="1740"/>
      <c r="R20" s="1744"/>
      <c r="S20" s="1747">
        <f>IF(ISERROR(R22/$BN$22), "-", R22/$BN$22)</f>
        <v>0</v>
      </c>
      <c r="T20" s="1743"/>
      <c r="U20" s="1744"/>
      <c r="V20" s="1745">
        <f>IF(ISERROR(U22/$BN$22), "-", U22/$BN$22)</f>
        <v>0</v>
      </c>
      <c r="W20" s="1740"/>
      <c r="X20" s="1744"/>
      <c r="Y20" s="1747">
        <f>IF(ISERROR(X22/$BN$22), "-", X22/$BN$22)</f>
        <v>0</v>
      </c>
      <c r="Z20" s="1743"/>
      <c r="AA20" s="1744"/>
      <c r="AB20" s="1745">
        <f>IF(ISERROR(AA22/$BN$22), "-", AA22/$BN$22)</f>
        <v>0</v>
      </c>
      <c r="AC20" s="1740"/>
      <c r="AD20" s="1744"/>
      <c r="AE20" s="1747">
        <f>IF(ISERROR(AD22/$BN$22), "-", AD22/$BN$22)</f>
        <v>0</v>
      </c>
      <c r="AF20" s="1743"/>
      <c r="AG20" s="1744"/>
      <c r="AH20" s="1745">
        <f>IF(ISERROR(AG22/$BN$22), "-", AG22/$BN$22)</f>
        <v>0</v>
      </c>
      <c r="AI20" s="1740"/>
      <c r="AJ20" s="1744"/>
      <c r="AK20" s="1747">
        <f>IF(ISERROR(AJ22/$BN$22), "-", AJ22/$BN$22)</f>
        <v>0</v>
      </c>
      <c r="AL20" s="1743"/>
      <c r="AM20" s="1744"/>
      <c r="AN20" s="1745">
        <f>IF(ISERROR(AM22/$BN$22), "-", AM22/$BN$22)</f>
        <v>0</v>
      </c>
      <c r="AO20" s="1740"/>
      <c r="AP20" s="1744"/>
      <c r="AQ20" s="1747">
        <f>IF(ISERROR(AP22/$BN$22), "-", AP22/$BN$22)</f>
        <v>0</v>
      </c>
      <c r="AR20" s="1743"/>
      <c r="AS20" s="1744"/>
      <c r="AT20" s="1745">
        <f>IF(ISERROR(AS22/$BN$22), "-", AS22/$BN$22)</f>
        <v>0</v>
      </c>
      <c r="AU20" s="1740"/>
      <c r="AV20" s="1744"/>
      <c r="AW20" s="1747">
        <f>IF(ISERROR(AV22/$BN$22), "-", AV22/$BN$22)</f>
        <v>0</v>
      </c>
      <c r="AX20" s="1743"/>
      <c r="AY20" s="1744"/>
      <c r="AZ20" s="1745">
        <f>IF(ISERROR(AY22/$BN$22), "-", AY22/$BN$22)</f>
        <v>0</v>
      </c>
      <c r="BA20" s="1740"/>
      <c r="BB20" s="1744"/>
      <c r="BC20" s="1747">
        <f>IF(ISERROR(BB22/$BN$22), "-", BB22/$BN$22)</f>
        <v>0</v>
      </c>
      <c r="BD20" s="1743"/>
      <c r="BE20" s="1744"/>
      <c r="BF20" s="1745">
        <f>IF(ISERROR(BE22/$BN$22), "-", BE22/$BN$22)</f>
        <v>0</v>
      </c>
      <c r="BG20" s="1740"/>
      <c r="BH20" s="1744"/>
      <c r="BI20" s="1747">
        <f>IF(ISERROR(BH22/$BN$22), "-", BH22/$BN$22)</f>
        <v>0</v>
      </c>
      <c r="BJ20" s="1737"/>
      <c r="BK20" s="1744"/>
      <c r="BL20" s="1745">
        <f>IF(ISERROR(BK22/$BN$22), "-", BK22/$BN$22)</f>
        <v>0</v>
      </c>
      <c r="BM20" s="1748"/>
      <c r="BN20" s="1744"/>
      <c r="BO20" s="1745">
        <f>IF(ISERROR(BN22/$BN$22), "-", BN22/$BN$22)</f>
        <v>1</v>
      </c>
      <c r="BP20" s="115"/>
      <c r="BQ20" s="115"/>
      <c r="BR20" s="115"/>
    </row>
    <row r="21" spans="1:73" s="1749" customFormat="1" ht="38.25" customHeight="1" thickBot="1">
      <c r="A21" s="405"/>
      <c r="B21" s="113"/>
      <c r="D21" s="1126" t="s">
        <v>642</v>
      </c>
      <c r="E21" s="1750"/>
      <c r="F21" s="1751"/>
      <c r="G21" s="1752">
        <f>IF(ISERROR(G22/$G$22),"-", (G22/$G$22))</f>
        <v>1</v>
      </c>
      <c r="H21" s="1750"/>
      <c r="I21" s="1753"/>
      <c r="J21" s="1752">
        <f>IF(ISERROR(J22/$G$22),"-", (J22/$G$22))</f>
        <v>14.411071700342875</v>
      </c>
      <c r="K21" s="1754"/>
      <c r="L21" s="1753"/>
      <c r="M21" s="1755">
        <f>IF(ISERROR(M22/$G$22),"-", (M22/$G$22))</f>
        <v>9.9677955542939713</v>
      </c>
      <c r="N21" s="1750"/>
      <c r="O21" s="1753"/>
      <c r="P21" s="1752" t="str">
        <f>IF(ISERROR(P22/$G$22),"-", (P22/$G$22))</f>
        <v>-</v>
      </c>
      <c r="Q21" s="1754"/>
      <c r="R21" s="1753"/>
      <c r="S21" s="1755" t="str">
        <f>IF(ISERROR(S22/$G$22),"-", (S22/$G$22))</f>
        <v>-</v>
      </c>
      <c r="T21" s="1750"/>
      <c r="U21" s="1753"/>
      <c r="V21" s="1752" t="str">
        <f>IF(ISERROR(V22/$G$22),"-", (V22/$G$22))</f>
        <v>-</v>
      </c>
      <c r="W21" s="1754"/>
      <c r="X21" s="1753"/>
      <c r="Y21" s="1755" t="str">
        <f>IF(ISERROR(Y22/$G$22),"-", (Y22/$G$22))</f>
        <v>-</v>
      </c>
      <c r="Z21" s="1750"/>
      <c r="AA21" s="1753"/>
      <c r="AB21" s="1752" t="str">
        <f>IF(ISERROR(AB22/$G$22),"-", (AB22/$G$22))</f>
        <v>-</v>
      </c>
      <c r="AC21" s="1754"/>
      <c r="AD21" s="1753"/>
      <c r="AE21" s="1755" t="str">
        <f>IF(ISERROR(AE22/$G$22),"-", (AE22/$G$22))</f>
        <v>-</v>
      </c>
      <c r="AF21" s="1750"/>
      <c r="AG21" s="1753"/>
      <c r="AH21" s="1752" t="str">
        <f>IF(ISERROR(AH22/$G$22),"-", (AH22/$G$22))</f>
        <v>-</v>
      </c>
      <c r="AI21" s="1754"/>
      <c r="AJ21" s="1753"/>
      <c r="AK21" s="1755" t="str">
        <f>IF(ISERROR(AK22/$G$22),"-", (AK22/$G$22))</f>
        <v>-</v>
      </c>
      <c r="AL21" s="1750"/>
      <c r="AM21" s="1753"/>
      <c r="AN21" s="1752" t="str">
        <f>IF(ISERROR(AN22/$G$22),"-", (AN22/$G$22))</f>
        <v>-</v>
      </c>
      <c r="AO21" s="1754"/>
      <c r="AP21" s="1753"/>
      <c r="AQ21" s="1755" t="str">
        <f>IF(ISERROR(AQ22/$G$22),"-", (AQ22/$G$22))</f>
        <v>-</v>
      </c>
      <c r="AR21" s="1750"/>
      <c r="AS21" s="1753"/>
      <c r="AT21" s="1752" t="str">
        <f>IF(ISERROR(AT22/$G$22),"-", (AT22/$G$22))</f>
        <v>-</v>
      </c>
      <c r="AU21" s="1754"/>
      <c r="AV21" s="1753"/>
      <c r="AW21" s="1755" t="str">
        <f>IF(ISERROR(AW22/$G$22),"-", (AW22/$G$22))</f>
        <v>-</v>
      </c>
      <c r="AX21" s="1750"/>
      <c r="AY21" s="1753"/>
      <c r="AZ21" s="1752" t="str">
        <f>IF(ISERROR(AZ22/$G$22),"-", (AZ22/$G$22))</f>
        <v>-</v>
      </c>
      <c r="BA21" s="1754"/>
      <c r="BB21" s="1753"/>
      <c r="BC21" s="1755" t="str">
        <f>IF(ISERROR(BC22/$G$22),"-", (BC22/$G$22))</f>
        <v>-</v>
      </c>
      <c r="BD21" s="1750"/>
      <c r="BE21" s="1753"/>
      <c r="BF21" s="1752" t="str">
        <f>IF(ISERROR(BF22/$G$22),"-", (BF22/$G$22))</f>
        <v>-</v>
      </c>
      <c r="BG21" s="1754"/>
      <c r="BH21" s="1753"/>
      <c r="BI21" s="1755" t="str">
        <f>IF(ISERROR(BI22/$G$22),"-", (BI22/$G$22))</f>
        <v>-</v>
      </c>
      <c r="BJ21" s="1750"/>
      <c r="BK21" s="1753"/>
      <c r="BL21" s="1752" t="str">
        <f>IF(ISERROR(BL22/$G$22),"-", (BL22/$G$22))</f>
        <v>-</v>
      </c>
      <c r="BM21" s="1754"/>
      <c r="BN21" s="1753"/>
      <c r="BO21" s="1752">
        <f>IF(ISERROR(BO22/$G$22),"-", (BO22/$G$22))</f>
        <v>2.5153584131250484</v>
      </c>
      <c r="BP21" s="1756"/>
      <c r="BQ21" s="1756"/>
      <c r="BR21" s="1756"/>
    </row>
    <row r="22" spans="1:73" s="413" customFormat="1" ht="13.5" thickBot="1">
      <c r="A22" s="421"/>
      <c r="B22" s="422"/>
      <c r="D22" s="1757" t="s">
        <v>1204</v>
      </c>
      <c r="E22" s="1737">
        <f>+SUM(E24:E37)</f>
        <v>11408.999999999998</v>
      </c>
      <c r="F22" s="1738">
        <f>+SUM(F24:F37)</f>
        <v>780432.73526947771</v>
      </c>
      <c r="G22" s="1739">
        <f>IF(ISERROR(+F22/E22), "-", +F22/E22)</f>
        <v>68.405007912128838</v>
      </c>
      <c r="H22" s="1737">
        <f>+SUM(H24:H37)</f>
        <v>1355</v>
      </c>
      <c r="I22" s="1738">
        <f>+SUM(I24:I37)</f>
        <v>1335744.7368421052</v>
      </c>
      <c r="J22" s="1739">
        <f>IF(ISERROR(+I22/H22), "-", +I22/H22)</f>
        <v>985.78947368421041</v>
      </c>
      <c r="K22" s="1740">
        <f>+SUM(K24:K37)</f>
        <v>157</v>
      </c>
      <c r="L22" s="1738">
        <f>+SUM(L24:L37)</f>
        <v>107050</v>
      </c>
      <c r="M22" s="1739">
        <f>IF(ISERROR(+L22/K22), "-", +L22/K22)</f>
        <v>681.84713375796173</v>
      </c>
      <c r="N22" s="1737">
        <f>+SUM(N24:N37)</f>
        <v>0</v>
      </c>
      <c r="O22" s="1738">
        <f>+SUM(O24:O37)</f>
        <v>0</v>
      </c>
      <c r="P22" s="1739" t="str">
        <f>IF(ISERROR(+O22/N22), "-", +O22/N22)</f>
        <v>-</v>
      </c>
      <c r="Q22" s="1740">
        <f>+SUM(Q24:Q37)</f>
        <v>0</v>
      </c>
      <c r="R22" s="1738">
        <f>+SUM(R24:R37)</f>
        <v>0</v>
      </c>
      <c r="S22" s="1739" t="str">
        <f>IF(ISERROR(+R22/Q22), "-", +R22/Q22)</f>
        <v>-</v>
      </c>
      <c r="T22" s="1737">
        <f>+SUM(T24:T37)</f>
        <v>0</v>
      </c>
      <c r="U22" s="1738">
        <f>+SUM(U24:U37)</f>
        <v>0</v>
      </c>
      <c r="V22" s="1739" t="str">
        <f>IF(ISERROR(+U22/T22), "-", +U22/T22)</f>
        <v>-</v>
      </c>
      <c r="W22" s="1740">
        <f>+SUM(W24:W37)</f>
        <v>0</v>
      </c>
      <c r="X22" s="1738">
        <f>+SUM(X24:X37)</f>
        <v>0</v>
      </c>
      <c r="Y22" s="1739" t="str">
        <f>IF(ISERROR(+X22/W22), "-", +X22/W22)</f>
        <v>-</v>
      </c>
      <c r="Z22" s="1737">
        <f>+SUM(Z24:Z37)</f>
        <v>0</v>
      </c>
      <c r="AA22" s="1738">
        <f>+SUM(AA24:AA37)</f>
        <v>0</v>
      </c>
      <c r="AB22" s="1739" t="str">
        <f>IF(ISERROR(+AA22/Z22), "-", +AA22/Z22)</f>
        <v>-</v>
      </c>
      <c r="AC22" s="1740">
        <f>+SUM(AC24:AC37)</f>
        <v>0</v>
      </c>
      <c r="AD22" s="1738">
        <f>+SUM(AD24:AD37)</f>
        <v>0</v>
      </c>
      <c r="AE22" s="1739" t="str">
        <f>IF(ISERROR(+AD22/AC22), "-", +AD22/AC22)</f>
        <v>-</v>
      </c>
      <c r="AF22" s="1737">
        <f>+SUM(AF24:AF37)</f>
        <v>0</v>
      </c>
      <c r="AG22" s="1738">
        <f>+SUM(AG24:AG37)</f>
        <v>0</v>
      </c>
      <c r="AH22" s="1739" t="str">
        <f>IF(ISERROR(+AG22/AF22), "-", +AG22/AF22)</f>
        <v>-</v>
      </c>
      <c r="AI22" s="1740">
        <f>+SUM(AI24:AI37)</f>
        <v>0</v>
      </c>
      <c r="AJ22" s="1738">
        <f>+SUM(AJ24:AJ37)</f>
        <v>0</v>
      </c>
      <c r="AK22" s="1739" t="str">
        <f>IF(ISERROR(+AJ22/AI22), "-", +AJ22/AI22)</f>
        <v>-</v>
      </c>
      <c r="AL22" s="1737">
        <f>+SUM(AL24:AL37)</f>
        <v>0</v>
      </c>
      <c r="AM22" s="1738">
        <f>+SUM(AM24:AM37)</f>
        <v>0</v>
      </c>
      <c r="AN22" s="1739" t="str">
        <f>IF(ISERROR(+AM22/AL22), "-", +AM22/AL22)</f>
        <v>-</v>
      </c>
      <c r="AO22" s="1740">
        <f>+SUM(AO24:AO37)</f>
        <v>0</v>
      </c>
      <c r="AP22" s="1738">
        <f>+SUM(AP24:AP37)</f>
        <v>0</v>
      </c>
      <c r="AQ22" s="1739" t="str">
        <f>IF(ISERROR(+AP22/AO22), "-", +AP22/AO22)</f>
        <v>-</v>
      </c>
      <c r="AR22" s="1737">
        <f>+SUM(AR24:AR37)</f>
        <v>0</v>
      </c>
      <c r="AS22" s="1738">
        <f>+SUM(AS24:AS37)</f>
        <v>0</v>
      </c>
      <c r="AT22" s="1739" t="str">
        <f>IF(ISERROR(+AS22/AR22), "-", +AS22/AR22)</f>
        <v>-</v>
      </c>
      <c r="AU22" s="1740">
        <f>+SUM(AU24:AU37)</f>
        <v>0</v>
      </c>
      <c r="AV22" s="1738">
        <f>+SUM(AV24:AV37)</f>
        <v>0</v>
      </c>
      <c r="AW22" s="1739" t="str">
        <f>IF(ISERROR(+AV22/AU22), "-", +AV22/AU22)</f>
        <v>-</v>
      </c>
      <c r="AX22" s="1737">
        <f>+SUM(AX24:AX37)</f>
        <v>0</v>
      </c>
      <c r="AY22" s="1738">
        <f>+SUM(AY24:AY37)</f>
        <v>0</v>
      </c>
      <c r="AZ22" s="1739" t="str">
        <f>IF(ISERROR(+AY22/AX22), "-", +AY22/AX22)</f>
        <v>-</v>
      </c>
      <c r="BA22" s="1740">
        <f>+SUM(BA24:BA37)</f>
        <v>0</v>
      </c>
      <c r="BB22" s="1738">
        <f>+SUM(BB24:BB37)</f>
        <v>0</v>
      </c>
      <c r="BC22" s="1739" t="str">
        <f>IF(ISERROR(+BB22/BA22), "-", +BB22/BA22)</f>
        <v>-</v>
      </c>
      <c r="BD22" s="1737">
        <f>+SUM(BD24:BD37)</f>
        <v>0</v>
      </c>
      <c r="BE22" s="1738">
        <f>+SUM(BE24:BE37)</f>
        <v>0</v>
      </c>
      <c r="BF22" s="1739" t="str">
        <f>IF(ISERROR(+BE22/BD22), "-", +BE22/BD22)</f>
        <v>-</v>
      </c>
      <c r="BG22" s="1740">
        <f>+SUM(BG24:BG37)</f>
        <v>0</v>
      </c>
      <c r="BH22" s="1738">
        <f>+SUM(BH24:BH37)</f>
        <v>0</v>
      </c>
      <c r="BI22" s="1739" t="str">
        <f>IF(ISERROR(+BH22/BG22), "-", +BH22/BG22)</f>
        <v>-</v>
      </c>
      <c r="BJ22" s="1737">
        <f>+SUM(BJ24:BJ37)</f>
        <v>0</v>
      </c>
      <c r="BK22" s="1738">
        <f>+SUM(BK24:BK37)</f>
        <v>0</v>
      </c>
      <c r="BL22" s="1739" t="str">
        <f>IF(ISERROR(+BK22/BJ22), "-", +BK22/BJ22)</f>
        <v>-</v>
      </c>
      <c r="BM22" s="1740">
        <f>+E22+H22+K22+N22+Q22+T22+W22+Z22+AC22+AF22+AI22+AL22+AO22+AR22+AU22+AX22+BA22+BD22+BG22</f>
        <v>12920.999999999998</v>
      </c>
      <c r="BN22" s="1738">
        <f>+F22+I22+L22+O22+R22+U22+X22+AA22+AD22+AG22+AJ22+AM22+AP22+AS22+AV22+AY22+BB22+BE22+BH22</f>
        <v>2223227.4721115828</v>
      </c>
      <c r="BO22" s="1739">
        <f>IF(ISERROR(+BN22/BM22), "-", +BN22/BM22)</f>
        <v>172.06311215165877</v>
      </c>
      <c r="BP22" s="420"/>
      <c r="BQ22" s="420"/>
      <c r="BR22" s="420"/>
      <c r="BS22" s="420"/>
      <c r="BT22" s="420"/>
      <c r="BU22" s="420"/>
    </row>
    <row r="23" spans="1:73" s="399" customFormat="1" ht="34.5" customHeight="1" thickBot="1">
      <c r="A23" s="421"/>
      <c r="B23" s="422"/>
      <c r="C23" s="1882" t="s">
        <v>626</v>
      </c>
      <c r="D23" s="1758" t="s">
        <v>618</v>
      </c>
      <c r="E23" s="2280"/>
      <c r="F23" s="2281"/>
      <c r="G23" s="2281"/>
      <c r="H23" s="2281"/>
      <c r="I23" s="2281"/>
      <c r="J23" s="2281"/>
      <c r="K23" s="2281"/>
      <c r="L23" s="2281"/>
      <c r="M23" s="2281"/>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c r="AS23" s="2281"/>
      <c r="AT23" s="2281"/>
      <c r="AU23" s="2281"/>
      <c r="AV23" s="2281"/>
      <c r="AW23" s="2281"/>
      <c r="AX23" s="2281"/>
      <c r="AY23" s="2281"/>
      <c r="AZ23" s="2281"/>
      <c r="BA23" s="2281"/>
      <c r="BB23" s="2281"/>
      <c r="BC23" s="2281"/>
      <c r="BD23" s="2281"/>
      <c r="BE23" s="2281"/>
      <c r="BF23" s="2281"/>
      <c r="BG23" s="2281"/>
      <c r="BH23" s="2281"/>
      <c r="BI23" s="2281"/>
      <c r="BJ23" s="2281"/>
      <c r="BK23" s="2281"/>
      <c r="BL23" s="2281"/>
      <c r="BM23" s="2281"/>
      <c r="BN23" s="2281"/>
      <c r="BO23" s="2282"/>
    </row>
    <row r="24" spans="1:73" s="399" customFormat="1" ht="25.5">
      <c r="A24" s="421"/>
      <c r="B24" s="248"/>
      <c r="C24" s="423" t="s">
        <v>1281</v>
      </c>
      <c r="D24" s="1736">
        <v>50</v>
      </c>
      <c r="E24" s="428">
        <f>E42/$E$56*$E$57</f>
        <v>11062.790002792515</v>
      </c>
      <c r="F24" s="429">
        <f>+$D24*E24</f>
        <v>553139.50013962574</v>
      </c>
      <c r="G24" s="430"/>
      <c r="H24" s="428"/>
      <c r="I24" s="429">
        <f>+$D24*H24</f>
        <v>0</v>
      </c>
      <c r="J24" s="430"/>
      <c r="K24" s="431"/>
      <c r="L24" s="429">
        <f>+$D24*K24</f>
        <v>0</v>
      </c>
      <c r="M24" s="432"/>
      <c r="N24" s="433"/>
      <c r="O24" s="429">
        <f>+$D24*N24</f>
        <v>0</v>
      </c>
      <c r="P24" s="434"/>
      <c r="Q24" s="431"/>
      <c r="R24" s="429">
        <f>+$D24*Q24</f>
        <v>0</v>
      </c>
      <c r="S24" s="432"/>
      <c r="T24" s="433"/>
      <c r="U24" s="429">
        <f>+$D24*T24</f>
        <v>0</v>
      </c>
      <c r="V24" s="434"/>
      <c r="W24" s="431"/>
      <c r="X24" s="429">
        <f>+$D24*W24</f>
        <v>0</v>
      </c>
      <c r="Y24" s="432"/>
      <c r="Z24" s="433"/>
      <c r="AA24" s="429">
        <f>+$D24*Z24</f>
        <v>0</v>
      </c>
      <c r="AB24" s="434"/>
      <c r="AC24" s="431"/>
      <c r="AD24" s="429">
        <f>+$D24*AC24</f>
        <v>0</v>
      </c>
      <c r="AE24" s="432"/>
      <c r="AF24" s="435"/>
      <c r="AG24" s="429">
        <f>+$D24*AF24</f>
        <v>0</v>
      </c>
      <c r="AH24" s="434"/>
      <c r="AI24" s="436"/>
      <c r="AJ24" s="429">
        <f>+$D24*AI24</f>
        <v>0</v>
      </c>
      <c r="AK24" s="432"/>
      <c r="AL24" s="435"/>
      <c r="AM24" s="429">
        <f>+$D24*AL24</f>
        <v>0</v>
      </c>
      <c r="AN24" s="434"/>
      <c r="AO24" s="436"/>
      <c r="AP24" s="429">
        <f>+$D24*AO24</f>
        <v>0</v>
      </c>
      <c r="AQ24" s="432"/>
      <c r="AR24" s="435"/>
      <c r="AS24" s="429">
        <f>+$D24*AR24</f>
        <v>0</v>
      </c>
      <c r="AT24" s="434"/>
      <c r="AU24" s="436"/>
      <c r="AV24" s="429">
        <f>+$D24*AU24</f>
        <v>0</v>
      </c>
      <c r="AW24" s="432"/>
      <c r="AX24" s="435"/>
      <c r="AY24" s="429">
        <f>+$D24*AX24</f>
        <v>0</v>
      </c>
      <c r="AZ24" s="434"/>
      <c r="BA24" s="436"/>
      <c r="BB24" s="429">
        <f>+$D24*BA24</f>
        <v>0</v>
      </c>
      <c r="BC24" s="432"/>
      <c r="BD24" s="435"/>
      <c r="BE24" s="429">
        <f>+$D24*BD24</f>
        <v>0</v>
      </c>
      <c r="BF24" s="434"/>
      <c r="BG24" s="436"/>
      <c r="BH24" s="429">
        <f>+$D24*BG24</f>
        <v>0</v>
      </c>
      <c r="BI24" s="432"/>
      <c r="BJ24" s="435"/>
      <c r="BK24" s="429">
        <f>+$D24*BJ24</f>
        <v>0</v>
      </c>
      <c r="BL24" s="434"/>
      <c r="BM24" s="437">
        <f t="shared" ref="BM24:BM30" si="0">+E24+H24+K24+N24+Q24+T24+W24+Z24+AC24+AF24+AI24+AL24+AO24+AR24+AU24+AX24+BA24+BD24+BG24</f>
        <v>11062.790002792515</v>
      </c>
      <c r="BN24" s="429">
        <f t="shared" ref="BN24:BN37" si="1">+F24+I24+L24+O24+R24+U24+X24+AA24+AD24+AG24+AJ24+AM24+AP24+AS24+AV24+AY24+BB24+BE24+BH24</f>
        <v>553139.50013962574</v>
      </c>
      <c r="BO24" s="434"/>
    </row>
    <row r="25" spans="1:73" s="399" customFormat="1" ht="25.5">
      <c r="A25" s="421"/>
      <c r="B25" s="248"/>
      <c r="C25" s="423" t="s">
        <v>1282</v>
      </c>
      <c r="D25" s="1736">
        <v>150</v>
      </c>
      <c r="E25" s="428">
        <f t="shared" ref="E25:E31" si="2">E43/$E$56*$E$57</f>
        <v>0</v>
      </c>
      <c r="F25" s="439">
        <f t="shared" ref="F25:F30" si="3">+$D25*E25</f>
        <v>0</v>
      </c>
      <c r="G25" s="440"/>
      <c r="H25" s="1706"/>
      <c r="I25" s="439">
        <f t="shared" ref="I25:I37" si="4">+$D25*H25</f>
        <v>0</v>
      </c>
      <c r="J25" s="440"/>
      <c r="K25" s="441"/>
      <c r="L25" s="439">
        <f t="shared" ref="L25:L37" si="5">+$D25*K25</f>
        <v>0</v>
      </c>
      <c r="M25" s="442"/>
      <c r="N25" s="443"/>
      <c r="O25" s="439">
        <f t="shared" ref="O25:O37" si="6">+$D25*N25</f>
        <v>0</v>
      </c>
      <c r="P25" s="444"/>
      <c r="Q25" s="441"/>
      <c r="R25" s="439">
        <f t="shared" ref="R25:R37" si="7">+$D25*Q25</f>
        <v>0</v>
      </c>
      <c r="S25" s="442"/>
      <c r="T25" s="443"/>
      <c r="U25" s="439">
        <f t="shared" ref="U25:U37" si="8">+$D25*T25</f>
        <v>0</v>
      </c>
      <c r="V25" s="444"/>
      <c r="W25" s="441"/>
      <c r="X25" s="439">
        <f t="shared" ref="X25:X37" si="9">+$D25*W25</f>
        <v>0</v>
      </c>
      <c r="Y25" s="442"/>
      <c r="Z25" s="443"/>
      <c r="AA25" s="439">
        <f t="shared" ref="AA25:AA37" si="10">+$D25*Z25</f>
        <v>0</v>
      </c>
      <c r="AB25" s="444"/>
      <c r="AC25" s="441"/>
      <c r="AD25" s="439">
        <f t="shared" ref="AD25:AD37" si="11">+$D25*AC25</f>
        <v>0</v>
      </c>
      <c r="AE25" s="442"/>
      <c r="AF25" s="445"/>
      <c r="AG25" s="439">
        <f t="shared" ref="AG25:AG37" si="12">+$D25*AF25</f>
        <v>0</v>
      </c>
      <c r="AH25" s="444"/>
      <c r="AI25" s="446"/>
      <c r="AJ25" s="439">
        <f t="shared" ref="AJ25:AJ37" si="13">+$D25*AI25</f>
        <v>0</v>
      </c>
      <c r="AK25" s="442"/>
      <c r="AL25" s="445"/>
      <c r="AM25" s="439">
        <f t="shared" ref="AM25:AM37" si="14">+$D25*AL25</f>
        <v>0</v>
      </c>
      <c r="AN25" s="444"/>
      <c r="AO25" s="446"/>
      <c r="AP25" s="439">
        <f t="shared" ref="AP25:AP37" si="15">+$D25*AO25</f>
        <v>0</v>
      </c>
      <c r="AQ25" s="442"/>
      <c r="AR25" s="445"/>
      <c r="AS25" s="439">
        <f t="shared" ref="AS25:AS37" si="16">+$D25*AR25</f>
        <v>0</v>
      </c>
      <c r="AT25" s="444"/>
      <c r="AU25" s="446"/>
      <c r="AV25" s="439">
        <f t="shared" ref="AV25:AV37" si="17">+$D25*AU25</f>
        <v>0</v>
      </c>
      <c r="AW25" s="442"/>
      <c r="AX25" s="445"/>
      <c r="AY25" s="439">
        <f t="shared" ref="AY25:AY37" si="18">+$D25*AX25</f>
        <v>0</v>
      </c>
      <c r="AZ25" s="444"/>
      <c r="BA25" s="446"/>
      <c r="BB25" s="439">
        <f t="shared" ref="BB25:BB37" si="19">+$D25*BA25</f>
        <v>0</v>
      </c>
      <c r="BC25" s="442"/>
      <c r="BD25" s="445"/>
      <c r="BE25" s="439">
        <f t="shared" ref="BE25:BE37" si="20">+$D25*BD25</f>
        <v>0</v>
      </c>
      <c r="BF25" s="444"/>
      <c r="BG25" s="446"/>
      <c r="BH25" s="439">
        <f t="shared" ref="BH25:BH37" si="21">+$D25*BG25</f>
        <v>0</v>
      </c>
      <c r="BI25" s="442"/>
      <c r="BJ25" s="445"/>
      <c r="BK25" s="439">
        <f t="shared" ref="BK25:BK37" si="22">+$D25*BJ25</f>
        <v>0</v>
      </c>
      <c r="BL25" s="444"/>
      <c r="BM25" s="447">
        <f t="shared" si="0"/>
        <v>0</v>
      </c>
      <c r="BN25" s="439">
        <f t="shared" si="1"/>
        <v>0</v>
      </c>
      <c r="BO25" s="444"/>
    </row>
    <row r="26" spans="1:73" s="399" customFormat="1" ht="12.75">
      <c r="A26" s="421"/>
      <c r="B26" s="248"/>
      <c r="C26" s="423" t="s">
        <v>1181</v>
      </c>
      <c r="D26" s="1736">
        <v>250</v>
      </c>
      <c r="E26" s="428">
        <f t="shared" si="2"/>
        <v>2.1239877129293494</v>
      </c>
      <c r="F26" s="439">
        <f t="shared" si="3"/>
        <v>530.99692823233738</v>
      </c>
      <c r="G26" s="440"/>
      <c r="H26" s="2135">
        <f t="shared" ref="H26:H31" si="23">H44/$H$56*$H$57</f>
        <v>4.6010186757215621</v>
      </c>
      <c r="I26" s="439">
        <f t="shared" si="4"/>
        <v>1150.2546689303906</v>
      </c>
      <c r="J26" s="440"/>
      <c r="K26" s="446">
        <v>1</v>
      </c>
      <c r="L26" s="439">
        <f t="shared" si="5"/>
        <v>250</v>
      </c>
      <c r="M26" s="442"/>
      <c r="N26" s="443"/>
      <c r="O26" s="439">
        <f t="shared" si="6"/>
        <v>0</v>
      </c>
      <c r="P26" s="444"/>
      <c r="Q26" s="441"/>
      <c r="R26" s="439">
        <f t="shared" si="7"/>
        <v>0</v>
      </c>
      <c r="S26" s="442"/>
      <c r="T26" s="443"/>
      <c r="U26" s="439">
        <f t="shared" si="8"/>
        <v>0</v>
      </c>
      <c r="V26" s="444"/>
      <c r="W26" s="441"/>
      <c r="X26" s="439">
        <f t="shared" si="9"/>
        <v>0</v>
      </c>
      <c r="Y26" s="442"/>
      <c r="Z26" s="443"/>
      <c r="AA26" s="439">
        <f t="shared" si="10"/>
        <v>0</v>
      </c>
      <c r="AB26" s="444"/>
      <c r="AC26" s="441"/>
      <c r="AD26" s="439">
        <f t="shared" si="11"/>
        <v>0</v>
      </c>
      <c r="AE26" s="442"/>
      <c r="AF26" s="445"/>
      <c r="AG26" s="439">
        <f t="shared" si="12"/>
        <v>0</v>
      </c>
      <c r="AH26" s="444"/>
      <c r="AI26" s="446"/>
      <c r="AJ26" s="439">
        <f t="shared" si="13"/>
        <v>0</v>
      </c>
      <c r="AK26" s="442"/>
      <c r="AL26" s="445"/>
      <c r="AM26" s="439">
        <f t="shared" si="14"/>
        <v>0</v>
      </c>
      <c r="AN26" s="444"/>
      <c r="AO26" s="446"/>
      <c r="AP26" s="439">
        <f t="shared" si="15"/>
        <v>0</v>
      </c>
      <c r="AQ26" s="442"/>
      <c r="AR26" s="445"/>
      <c r="AS26" s="439">
        <f t="shared" si="16"/>
        <v>0</v>
      </c>
      <c r="AT26" s="444"/>
      <c r="AU26" s="446"/>
      <c r="AV26" s="439">
        <f t="shared" si="17"/>
        <v>0</v>
      </c>
      <c r="AW26" s="442"/>
      <c r="AX26" s="445"/>
      <c r="AY26" s="439">
        <f t="shared" si="18"/>
        <v>0</v>
      </c>
      <c r="AZ26" s="444"/>
      <c r="BA26" s="446"/>
      <c r="BB26" s="439">
        <f t="shared" si="19"/>
        <v>0</v>
      </c>
      <c r="BC26" s="442"/>
      <c r="BD26" s="445"/>
      <c r="BE26" s="439">
        <f t="shared" si="20"/>
        <v>0</v>
      </c>
      <c r="BF26" s="444" t="s">
        <v>997</v>
      </c>
      <c r="BG26" s="446"/>
      <c r="BH26" s="439">
        <f t="shared" si="21"/>
        <v>0</v>
      </c>
      <c r="BI26" s="442"/>
      <c r="BJ26" s="445"/>
      <c r="BK26" s="439">
        <f t="shared" si="22"/>
        <v>0</v>
      </c>
      <c r="BL26" s="444"/>
      <c r="BM26" s="447">
        <f t="shared" si="0"/>
        <v>7.725006388650911</v>
      </c>
      <c r="BN26" s="439">
        <f t="shared" si="1"/>
        <v>1931.2515971627281</v>
      </c>
      <c r="BO26" s="444"/>
    </row>
    <row r="27" spans="1:73" s="399" customFormat="1" ht="25.5">
      <c r="A27" s="421"/>
      <c r="B27" s="248"/>
      <c r="C27" s="423" t="s">
        <v>1283</v>
      </c>
      <c r="D27" s="1736">
        <v>225</v>
      </c>
      <c r="E27" s="428">
        <f t="shared" si="2"/>
        <v>264.43647025970398</v>
      </c>
      <c r="F27" s="439">
        <f t="shared" si="3"/>
        <v>59498.205808433398</v>
      </c>
      <c r="G27" s="440"/>
      <c r="H27" s="2135">
        <f t="shared" si="23"/>
        <v>420.99320882852288</v>
      </c>
      <c r="I27" s="439">
        <f t="shared" si="4"/>
        <v>94723.471986417644</v>
      </c>
      <c r="J27" s="440"/>
      <c r="K27" s="446"/>
      <c r="L27" s="439">
        <f t="shared" si="5"/>
        <v>0</v>
      </c>
      <c r="M27" s="442"/>
      <c r="N27" s="443"/>
      <c r="O27" s="439">
        <f t="shared" si="6"/>
        <v>0</v>
      </c>
      <c r="P27" s="444"/>
      <c r="Q27" s="441"/>
      <c r="R27" s="439">
        <f t="shared" si="7"/>
        <v>0</v>
      </c>
      <c r="S27" s="442"/>
      <c r="T27" s="443"/>
      <c r="U27" s="439">
        <f t="shared" si="8"/>
        <v>0</v>
      </c>
      <c r="V27" s="444"/>
      <c r="W27" s="441"/>
      <c r="X27" s="439">
        <f t="shared" si="9"/>
        <v>0</v>
      </c>
      <c r="Y27" s="442"/>
      <c r="Z27" s="443"/>
      <c r="AA27" s="439">
        <f t="shared" si="10"/>
        <v>0</v>
      </c>
      <c r="AB27" s="444"/>
      <c r="AC27" s="441"/>
      <c r="AD27" s="439">
        <f t="shared" si="11"/>
        <v>0</v>
      </c>
      <c r="AE27" s="442"/>
      <c r="AF27" s="445"/>
      <c r="AG27" s="439">
        <f t="shared" si="12"/>
        <v>0</v>
      </c>
      <c r="AH27" s="444"/>
      <c r="AI27" s="446"/>
      <c r="AJ27" s="439">
        <f t="shared" si="13"/>
        <v>0</v>
      </c>
      <c r="AK27" s="442"/>
      <c r="AL27" s="445"/>
      <c r="AM27" s="439">
        <f t="shared" si="14"/>
        <v>0</v>
      </c>
      <c r="AN27" s="444"/>
      <c r="AO27" s="446"/>
      <c r="AP27" s="439">
        <f t="shared" si="15"/>
        <v>0</v>
      </c>
      <c r="AQ27" s="442"/>
      <c r="AR27" s="445"/>
      <c r="AS27" s="439">
        <f t="shared" si="16"/>
        <v>0</v>
      </c>
      <c r="AT27" s="444"/>
      <c r="AU27" s="446"/>
      <c r="AV27" s="439">
        <f t="shared" si="17"/>
        <v>0</v>
      </c>
      <c r="AW27" s="442"/>
      <c r="AX27" s="445"/>
      <c r="AY27" s="439">
        <f t="shared" si="18"/>
        <v>0</v>
      </c>
      <c r="AZ27" s="444"/>
      <c r="BA27" s="446"/>
      <c r="BB27" s="439">
        <f t="shared" si="19"/>
        <v>0</v>
      </c>
      <c r="BC27" s="442"/>
      <c r="BD27" s="445"/>
      <c r="BE27" s="439">
        <f t="shared" si="20"/>
        <v>0</v>
      </c>
      <c r="BF27" s="444"/>
      <c r="BG27" s="446"/>
      <c r="BH27" s="439">
        <f t="shared" si="21"/>
        <v>0</v>
      </c>
      <c r="BI27" s="442"/>
      <c r="BJ27" s="445"/>
      <c r="BK27" s="439">
        <f t="shared" si="22"/>
        <v>0</v>
      </c>
      <c r="BL27" s="444"/>
      <c r="BM27" s="447">
        <f t="shared" si="0"/>
        <v>685.42967908822686</v>
      </c>
      <c r="BN27" s="439">
        <f t="shared" si="1"/>
        <v>154221.67779485104</v>
      </c>
      <c r="BO27" s="444"/>
    </row>
    <row r="28" spans="1:73" s="399" customFormat="1" ht="12.75">
      <c r="A28" s="421"/>
      <c r="B28" s="248"/>
      <c r="C28" s="423" t="s">
        <v>1284</v>
      </c>
      <c r="D28" s="1736">
        <v>210</v>
      </c>
      <c r="E28" s="428">
        <f t="shared" si="2"/>
        <v>0</v>
      </c>
      <c r="F28" s="439">
        <f t="shared" si="3"/>
        <v>0</v>
      </c>
      <c r="G28" s="440"/>
      <c r="H28" s="2135">
        <f t="shared" si="23"/>
        <v>24.155348047538201</v>
      </c>
      <c r="I28" s="439">
        <f t="shared" si="4"/>
        <v>5072.6230899830225</v>
      </c>
      <c r="J28" s="440"/>
      <c r="K28" s="446"/>
      <c r="L28" s="439">
        <f t="shared" si="5"/>
        <v>0</v>
      </c>
      <c r="M28" s="442"/>
      <c r="N28" s="443"/>
      <c r="O28" s="439">
        <f t="shared" si="6"/>
        <v>0</v>
      </c>
      <c r="P28" s="444"/>
      <c r="Q28" s="441"/>
      <c r="R28" s="439">
        <f t="shared" si="7"/>
        <v>0</v>
      </c>
      <c r="S28" s="442"/>
      <c r="T28" s="443"/>
      <c r="U28" s="439">
        <f t="shared" si="8"/>
        <v>0</v>
      </c>
      <c r="V28" s="444"/>
      <c r="W28" s="441"/>
      <c r="X28" s="439">
        <f t="shared" si="9"/>
        <v>0</v>
      </c>
      <c r="Y28" s="442"/>
      <c r="Z28" s="443"/>
      <c r="AA28" s="439">
        <f t="shared" si="10"/>
        <v>0</v>
      </c>
      <c r="AB28" s="444"/>
      <c r="AC28" s="441"/>
      <c r="AD28" s="439">
        <f t="shared" si="11"/>
        <v>0</v>
      </c>
      <c r="AE28" s="442"/>
      <c r="AF28" s="445"/>
      <c r="AG28" s="439">
        <f t="shared" si="12"/>
        <v>0</v>
      </c>
      <c r="AH28" s="444"/>
      <c r="AI28" s="446"/>
      <c r="AJ28" s="439">
        <f t="shared" si="13"/>
        <v>0</v>
      </c>
      <c r="AK28" s="442"/>
      <c r="AL28" s="445"/>
      <c r="AM28" s="439">
        <f t="shared" si="14"/>
        <v>0</v>
      </c>
      <c r="AN28" s="444"/>
      <c r="AO28" s="446"/>
      <c r="AP28" s="439">
        <f t="shared" si="15"/>
        <v>0</v>
      </c>
      <c r="AQ28" s="442"/>
      <c r="AR28" s="445"/>
      <c r="AS28" s="439">
        <f t="shared" si="16"/>
        <v>0</v>
      </c>
      <c r="AT28" s="444"/>
      <c r="AU28" s="446"/>
      <c r="AV28" s="439">
        <f t="shared" si="17"/>
        <v>0</v>
      </c>
      <c r="AW28" s="442"/>
      <c r="AX28" s="445"/>
      <c r="AY28" s="439">
        <f t="shared" si="18"/>
        <v>0</v>
      </c>
      <c r="AZ28" s="444"/>
      <c r="BA28" s="446"/>
      <c r="BB28" s="439">
        <f t="shared" si="19"/>
        <v>0</v>
      </c>
      <c r="BC28" s="442"/>
      <c r="BD28" s="445"/>
      <c r="BE28" s="439">
        <f t="shared" si="20"/>
        <v>0</v>
      </c>
      <c r="BF28" s="444"/>
      <c r="BG28" s="446"/>
      <c r="BH28" s="439">
        <f t="shared" si="21"/>
        <v>0</v>
      </c>
      <c r="BI28" s="442"/>
      <c r="BJ28" s="445"/>
      <c r="BK28" s="439">
        <f t="shared" si="22"/>
        <v>0</v>
      </c>
      <c r="BL28" s="444"/>
      <c r="BM28" s="447">
        <f t="shared" si="0"/>
        <v>24.155348047538201</v>
      </c>
      <c r="BN28" s="439">
        <f t="shared" si="1"/>
        <v>5072.6230899830225</v>
      </c>
      <c r="BO28" s="444"/>
    </row>
    <row r="29" spans="1:73" s="399" customFormat="1" ht="12.75">
      <c r="A29" s="421"/>
      <c r="B29" s="248"/>
      <c r="C29" s="423" t="s">
        <v>1182</v>
      </c>
      <c r="D29" s="1736">
        <v>300</v>
      </c>
      <c r="E29" s="428">
        <f t="shared" si="2"/>
        <v>0</v>
      </c>
      <c r="F29" s="439">
        <f t="shared" si="3"/>
        <v>0</v>
      </c>
      <c r="G29" s="440"/>
      <c r="H29" s="2135">
        <f t="shared" si="23"/>
        <v>0</v>
      </c>
      <c r="I29" s="439">
        <f t="shared" si="4"/>
        <v>0</v>
      </c>
      <c r="J29" s="440"/>
      <c r="K29" s="446"/>
      <c r="L29" s="439">
        <f t="shared" si="5"/>
        <v>0</v>
      </c>
      <c r="M29" s="442"/>
      <c r="N29" s="443"/>
      <c r="O29" s="439">
        <f t="shared" si="6"/>
        <v>0</v>
      </c>
      <c r="P29" s="444"/>
      <c r="Q29" s="441"/>
      <c r="R29" s="439">
        <f t="shared" si="7"/>
        <v>0</v>
      </c>
      <c r="S29" s="442"/>
      <c r="T29" s="443"/>
      <c r="U29" s="439">
        <f t="shared" si="8"/>
        <v>0</v>
      </c>
      <c r="V29" s="444"/>
      <c r="W29" s="441"/>
      <c r="X29" s="439">
        <f t="shared" si="9"/>
        <v>0</v>
      </c>
      <c r="Y29" s="442"/>
      <c r="Z29" s="443"/>
      <c r="AA29" s="439">
        <f t="shared" si="10"/>
        <v>0</v>
      </c>
      <c r="AB29" s="444"/>
      <c r="AC29" s="441"/>
      <c r="AD29" s="439">
        <f t="shared" si="11"/>
        <v>0</v>
      </c>
      <c r="AE29" s="442"/>
      <c r="AF29" s="445"/>
      <c r="AG29" s="439">
        <f t="shared" si="12"/>
        <v>0</v>
      </c>
      <c r="AH29" s="444"/>
      <c r="AI29" s="446"/>
      <c r="AJ29" s="439">
        <f t="shared" si="13"/>
        <v>0</v>
      </c>
      <c r="AK29" s="442"/>
      <c r="AL29" s="445"/>
      <c r="AM29" s="439">
        <f t="shared" si="14"/>
        <v>0</v>
      </c>
      <c r="AN29" s="444"/>
      <c r="AO29" s="446"/>
      <c r="AP29" s="439">
        <f t="shared" si="15"/>
        <v>0</v>
      </c>
      <c r="AQ29" s="442"/>
      <c r="AR29" s="445"/>
      <c r="AS29" s="439">
        <f t="shared" si="16"/>
        <v>0</v>
      </c>
      <c r="AT29" s="444"/>
      <c r="AU29" s="446"/>
      <c r="AV29" s="439">
        <f t="shared" si="17"/>
        <v>0</v>
      </c>
      <c r="AW29" s="442"/>
      <c r="AX29" s="445"/>
      <c r="AY29" s="439">
        <f t="shared" si="18"/>
        <v>0</v>
      </c>
      <c r="AZ29" s="444"/>
      <c r="BA29" s="446"/>
      <c r="BB29" s="439">
        <f t="shared" si="19"/>
        <v>0</v>
      </c>
      <c r="BC29" s="442"/>
      <c r="BD29" s="445"/>
      <c r="BE29" s="439">
        <f t="shared" si="20"/>
        <v>0</v>
      </c>
      <c r="BF29" s="444"/>
      <c r="BG29" s="446"/>
      <c r="BH29" s="439">
        <f t="shared" si="21"/>
        <v>0</v>
      </c>
      <c r="BI29" s="442"/>
      <c r="BJ29" s="445"/>
      <c r="BK29" s="439">
        <f t="shared" si="22"/>
        <v>0</v>
      </c>
      <c r="BL29" s="444"/>
      <c r="BM29" s="447">
        <f t="shared" si="0"/>
        <v>0</v>
      </c>
      <c r="BN29" s="439">
        <f t="shared" si="1"/>
        <v>0</v>
      </c>
      <c r="BO29" s="444"/>
    </row>
    <row r="30" spans="1:73" s="399" customFormat="1" ht="25.5">
      <c r="A30" s="421"/>
      <c r="B30" s="248"/>
      <c r="C30" s="423" t="s">
        <v>1287</v>
      </c>
      <c r="D30" s="1736">
        <v>500</v>
      </c>
      <c r="E30" s="428">
        <f t="shared" si="2"/>
        <v>0</v>
      </c>
      <c r="F30" s="439">
        <f t="shared" si="3"/>
        <v>0</v>
      </c>
      <c r="G30" s="440"/>
      <c r="H30" s="2135">
        <f t="shared" si="23"/>
        <v>416.39219015280139</v>
      </c>
      <c r="I30" s="439">
        <f t="shared" si="4"/>
        <v>208196.0950764007</v>
      </c>
      <c r="J30" s="440"/>
      <c r="K30" s="448">
        <v>140</v>
      </c>
      <c r="L30" s="439">
        <f t="shared" si="5"/>
        <v>70000</v>
      </c>
      <c r="M30" s="449"/>
      <c r="N30" s="445"/>
      <c r="O30" s="439">
        <f t="shared" si="6"/>
        <v>0</v>
      </c>
      <c r="P30" s="440" t="s">
        <v>997</v>
      </c>
      <c r="Q30" s="448"/>
      <c r="R30" s="439">
        <f t="shared" si="7"/>
        <v>0</v>
      </c>
      <c r="S30" s="449"/>
      <c r="T30" s="445"/>
      <c r="U30" s="439">
        <f t="shared" si="8"/>
        <v>0</v>
      </c>
      <c r="V30" s="440" t="s">
        <v>997</v>
      </c>
      <c r="W30" s="448"/>
      <c r="X30" s="439">
        <f t="shared" si="9"/>
        <v>0</v>
      </c>
      <c r="Y30" s="449"/>
      <c r="Z30" s="445"/>
      <c r="AA30" s="439">
        <f t="shared" si="10"/>
        <v>0</v>
      </c>
      <c r="AB30" s="440" t="s">
        <v>997</v>
      </c>
      <c r="AC30" s="448"/>
      <c r="AD30" s="439">
        <f t="shared" si="11"/>
        <v>0</v>
      </c>
      <c r="AE30" s="449"/>
      <c r="AF30" s="445"/>
      <c r="AG30" s="439">
        <f t="shared" si="12"/>
        <v>0</v>
      </c>
      <c r="AH30" s="440" t="s">
        <v>997</v>
      </c>
      <c r="AI30" s="448"/>
      <c r="AJ30" s="439">
        <f t="shared" si="13"/>
        <v>0</v>
      </c>
      <c r="AK30" s="449"/>
      <c r="AL30" s="438"/>
      <c r="AM30" s="439">
        <f t="shared" si="14"/>
        <v>0</v>
      </c>
      <c r="AN30" s="440" t="s">
        <v>997</v>
      </c>
      <c r="AO30" s="448"/>
      <c r="AP30" s="439">
        <f t="shared" si="15"/>
        <v>0</v>
      </c>
      <c r="AQ30" s="449" t="s">
        <v>997</v>
      </c>
      <c r="AR30" s="438"/>
      <c r="AS30" s="439">
        <f t="shared" si="16"/>
        <v>0</v>
      </c>
      <c r="AT30" s="440" t="s">
        <v>997</v>
      </c>
      <c r="AU30" s="448"/>
      <c r="AV30" s="439">
        <f t="shared" si="17"/>
        <v>0</v>
      </c>
      <c r="AW30" s="449" t="s">
        <v>997</v>
      </c>
      <c r="AX30" s="438"/>
      <c r="AY30" s="439">
        <f t="shared" si="18"/>
        <v>0</v>
      </c>
      <c r="AZ30" s="440" t="s">
        <v>997</v>
      </c>
      <c r="BA30" s="448"/>
      <c r="BB30" s="439">
        <f t="shared" si="19"/>
        <v>0</v>
      </c>
      <c r="BC30" s="449" t="s">
        <v>997</v>
      </c>
      <c r="BD30" s="438"/>
      <c r="BE30" s="439">
        <f t="shared" si="20"/>
        <v>0</v>
      </c>
      <c r="BF30" s="440" t="s">
        <v>997</v>
      </c>
      <c r="BG30" s="448"/>
      <c r="BH30" s="439">
        <f t="shared" si="21"/>
        <v>0</v>
      </c>
      <c r="BI30" s="449" t="s">
        <v>997</v>
      </c>
      <c r="BJ30" s="438"/>
      <c r="BK30" s="439">
        <f t="shared" si="22"/>
        <v>0</v>
      </c>
      <c r="BL30" s="444"/>
      <c r="BM30" s="447">
        <f t="shared" si="0"/>
        <v>556.39219015280139</v>
      </c>
      <c r="BN30" s="439">
        <f t="shared" si="1"/>
        <v>278196.09507640067</v>
      </c>
      <c r="BO30" s="440"/>
    </row>
    <row r="31" spans="1:73" s="399" customFormat="1" ht="12.75">
      <c r="A31" s="421"/>
      <c r="B31" s="248"/>
      <c r="C31" s="423" t="s">
        <v>1288</v>
      </c>
      <c r="D31" s="1736">
        <v>2100</v>
      </c>
      <c r="E31" s="428">
        <f t="shared" si="2"/>
        <v>79.649539234850593</v>
      </c>
      <c r="F31" s="439">
        <f t="shared" ref="F31:F37" si="24">+$D31*E31</f>
        <v>167264.03239318624</v>
      </c>
      <c r="G31" s="440"/>
      <c r="H31" s="2135">
        <f t="shared" si="23"/>
        <v>488.85823429541597</v>
      </c>
      <c r="I31" s="439">
        <f t="shared" si="4"/>
        <v>1026602.2920203735</v>
      </c>
      <c r="J31" s="440"/>
      <c r="K31" s="1707"/>
      <c r="L31" s="439">
        <f t="shared" si="5"/>
        <v>0</v>
      </c>
      <c r="M31" s="449"/>
      <c r="N31" s="445"/>
      <c r="O31" s="439">
        <f t="shared" si="6"/>
        <v>0</v>
      </c>
      <c r="P31" s="440"/>
      <c r="Q31" s="448"/>
      <c r="R31" s="439">
        <f t="shared" si="7"/>
        <v>0</v>
      </c>
      <c r="S31" s="449"/>
      <c r="T31" s="445"/>
      <c r="U31" s="439">
        <f t="shared" si="8"/>
        <v>0</v>
      </c>
      <c r="V31" s="440" t="s">
        <v>997</v>
      </c>
      <c r="W31" s="448"/>
      <c r="X31" s="439">
        <f t="shared" si="9"/>
        <v>0</v>
      </c>
      <c r="Y31" s="449"/>
      <c r="Z31" s="445"/>
      <c r="AA31" s="439">
        <f t="shared" si="10"/>
        <v>0</v>
      </c>
      <c r="AB31" s="440" t="s">
        <v>997</v>
      </c>
      <c r="AC31" s="448"/>
      <c r="AD31" s="439">
        <f t="shared" si="11"/>
        <v>0</v>
      </c>
      <c r="AE31" s="449"/>
      <c r="AF31" s="445"/>
      <c r="AG31" s="439">
        <f t="shared" si="12"/>
        <v>0</v>
      </c>
      <c r="AH31" s="440" t="s">
        <v>997</v>
      </c>
      <c r="AI31" s="448"/>
      <c r="AJ31" s="439">
        <f t="shared" si="13"/>
        <v>0</v>
      </c>
      <c r="AK31" s="449"/>
      <c r="AL31" s="438"/>
      <c r="AM31" s="439">
        <f t="shared" si="14"/>
        <v>0</v>
      </c>
      <c r="AN31" s="440" t="s">
        <v>997</v>
      </c>
      <c r="AO31" s="448"/>
      <c r="AP31" s="439">
        <f t="shared" si="15"/>
        <v>0</v>
      </c>
      <c r="AQ31" s="449" t="s">
        <v>997</v>
      </c>
      <c r="AR31" s="438"/>
      <c r="AS31" s="439">
        <f t="shared" si="16"/>
        <v>0</v>
      </c>
      <c r="AT31" s="440" t="s">
        <v>997</v>
      </c>
      <c r="AU31" s="448"/>
      <c r="AV31" s="439">
        <f t="shared" si="17"/>
        <v>0</v>
      </c>
      <c r="AW31" s="449" t="s">
        <v>997</v>
      </c>
      <c r="AX31" s="438"/>
      <c r="AY31" s="439">
        <f t="shared" si="18"/>
        <v>0</v>
      </c>
      <c r="AZ31" s="440" t="s">
        <v>997</v>
      </c>
      <c r="BA31" s="448"/>
      <c r="BB31" s="439">
        <f t="shared" si="19"/>
        <v>0</v>
      </c>
      <c r="BC31" s="449" t="s">
        <v>997</v>
      </c>
      <c r="BD31" s="438"/>
      <c r="BE31" s="439">
        <f t="shared" si="20"/>
        <v>0</v>
      </c>
      <c r="BF31" s="440" t="s">
        <v>997</v>
      </c>
      <c r="BG31" s="448"/>
      <c r="BH31" s="439">
        <f t="shared" si="21"/>
        <v>0</v>
      </c>
      <c r="BI31" s="449" t="s">
        <v>997</v>
      </c>
      <c r="BJ31" s="438"/>
      <c r="BK31" s="439">
        <f t="shared" si="22"/>
        <v>0</v>
      </c>
      <c r="BL31" s="444"/>
      <c r="BM31" s="447">
        <f t="shared" ref="BM31:BM37" si="25">+E31+H31+K31+N31+Q31+T31+W31+Z31+AC31+AF31+AI31+AL31+AO31+AR31+AU31+AX31+BA31+BD31+BG31</f>
        <v>568.5077735302666</v>
      </c>
      <c r="BN31" s="439">
        <f t="shared" si="1"/>
        <v>1193866.3244135599</v>
      </c>
      <c r="BO31" s="440" t="s">
        <v>997</v>
      </c>
    </row>
    <row r="32" spans="1:73" s="399" customFormat="1" ht="25.5">
      <c r="A32" s="421"/>
      <c r="B32" s="248"/>
      <c r="C32" s="423" t="s">
        <v>1290</v>
      </c>
      <c r="D32" s="1736">
        <v>2300</v>
      </c>
      <c r="E32" s="450"/>
      <c r="F32" s="439">
        <f t="shared" si="24"/>
        <v>0</v>
      </c>
      <c r="G32" s="440"/>
      <c r="H32" s="443"/>
      <c r="I32" s="439">
        <f t="shared" si="4"/>
        <v>0</v>
      </c>
      <c r="J32" s="440"/>
      <c r="K32" s="1707">
        <v>16</v>
      </c>
      <c r="L32" s="439">
        <f t="shared" si="5"/>
        <v>36800</v>
      </c>
      <c r="M32" s="449"/>
      <c r="N32" s="445"/>
      <c r="O32" s="439">
        <f t="shared" si="6"/>
        <v>0</v>
      </c>
      <c r="P32" s="440"/>
      <c r="Q32" s="448"/>
      <c r="R32" s="439">
        <f t="shared" si="7"/>
        <v>0</v>
      </c>
      <c r="S32" s="449"/>
      <c r="T32" s="445"/>
      <c r="U32" s="439">
        <f t="shared" si="8"/>
        <v>0</v>
      </c>
      <c r="V32" s="440"/>
      <c r="W32" s="448"/>
      <c r="X32" s="439">
        <f t="shared" si="9"/>
        <v>0</v>
      </c>
      <c r="Y32" s="449"/>
      <c r="Z32" s="445"/>
      <c r="AA32" s="439">
        <f t="shared" si="10"/>
        <v>0</v>
      </c>
      <c r="AB32" s="440"/>
      <c r="AC32" s="448"/>
      <c r="AD32" s="439">
        <f t="shared" si="11"/>
        <v>0</v>
      </c>
      <c r="AE32" s="449"/>
      <c r="AF32" s="445"/>
      <c r="AG32" s="439">
        <f t="shared" si="12"/>
        <v>0</v>
      </c>
      <c r="AH32" s="440"/>
      <c r="AI32" s="448"/>
      <c r="AJ32" s="439">
        <f t="shared" si="13"/>
        <v>0</v>
      </c>
      <c r="AK32" s="449"/>
      <c r="AL32" s="438"/>
      <c r="AM32" s="439">
        <f t="shared" si="14"/>
        <v>0</v>
      </c>
      <c r="AN32" s="440"/>
      <c r="AO32" s="448"/>
      <c r="AP32" s="439">
        <f t="shared" si="15"/>
        <v>0</v>
      </c>
      <c r="AQ32" s="449"/>
      <c r="AR32" s="438"/>
      <c r="AS32" s="439">
        <f t="shared" si="16"/>
        <v>0</v>
      </c>
      <c r="AT32" s="440"/>
      <c r="AU32" s="448"/>
      <c r="AV32" s="439">
        <f t="shared" si="17"/>
        <v>0</v>
      </c>
      <c r="AW32" s="449"/>
      <c r="AX32" s="438"/>
      <c r="AY32" s="439">
        <f t="shared" si="18"/>
        <v>0</v>
      </c>
      <c r="AZ32" s="440"/>
      <c r="BA32" s="448"/>
      <c r="BB32" s="439">
        <f t="shared" si="19"/>
        <v>0</v>
      </c>
      <c r="BC32" s="449"/>
      <c r="BD32" s="438"/>
      <c r="BE32" s="439">
        <f t="shared" si="20"/>
        <v>0</v>
      </c>
      <c r="BF32" s="440"/>
      <c r="BG32" s="448"/>
      <c r="BH32" s="439">
        <f t="shared" si="21"/>
        <v>0</v>
      </c>
      <c r="BI32" s="449"/>
      <c r="BJ32" s="438"/>
      <c r="BK32" s="439">
        <f t="shared" si="22"/>
        <v>0</v>
      </c>
      <c r="BL32" s="444"/>
      <c r="BM32" s="447">
        <f t="shared" si="25"/>
        <v>16</v>
      </c>
      <c r="BN32" s="439">
        <f t="shared" si="1"/>
        <v>36800</v>
      </c>
      <c r="BO32" s="440"/>
    </row>
    <row r="33" spans="1:67" s="399" customFormat="1" ht="25.5">
      <c r="A33" s="421"/>
      <c r="B33" s="248"/>
      <c r="C33" s="423" t="s">
        <v>1289</v>
      </c>
      <c r="D33" s="1736">
        <v>10000</v>
      </c>
      <c r="E33" s="450"/>
      <c r="F33" s="439">
        <f t="shared" si="24"/>
        <v>0</v>
      </c>
      <c r="G33" s="440"/>
      <c r="H33" s="443"/>
      <c r="I33" s="439">
        <f t="shared" si="4"/>
        <v>0</v>
      </c>
      <c r="J33" s="440"/>
      <c r="K33" s="1707"/>
      <c r="L33" s="439">
        <f t="shared" si="5"/>
        <v>0</v>
      </c>
      <c r="M33" s="449"/>
      <c r="N33" s="445"/>
      <c r="O33" s="439">
        <f t="shared" si="6"/>
        <v>0</v>
      </c>
      <c r="P33" s="440"/>
      <c r="Q33" s="448"/>
      <c r="R33" s="439">
        <f t="shared" si="7"/>
        <v>0</v>
      </c>
      <c r="S33" s="449"/>
      <c r="T33" s="445"/>
      <c r="U33" s="439">
        <f t="shared" si="8"/>
        <v>0</v>
      </c>
      <c r="V33" s="440"/>
      <c r="W33" s="448"/>
      <c r="X33" s="439">
        <f t="shared" si="9"/>
        <v>0</v>
      </c>
      <c r="Y33" s="449"/>
      <c r="Z33" s="445"/>
      <c r="AA33" s="439">
        <f t="shared" si="10"/>
        <v>0</v>
      </c>
      <c r="AB33" s="440"/>
      <c r="AC33" s="448"/>
      <c r="AD33" s="439">
        <f t="shared" si="11"/>
        <v>0</v>
      </c>
      <c r="AE33" s="449"/>
      <c r="AF33" s="445"/>
      <c r="AG33" s="439">
        <f t="shared" si="12"/>
        <v>0</v>
      </c>
      <c r="AH33" s="440"/>
      <c r="AI33" s="448"/>
      <c r="AJ33" s="439">
        <f t="shared" si="13"/>
        <v>0</v>
      </c>
      <c r="AK33" s="449"/>
      <c r="AL33" s="438"/>
      <c r="AM33" s="439">
        <f t="shared" si="14"/>
        <v>0</v>
      </c>
      <c r="AN33" s="440"/>
      <c r="AO33" s="448"/>
      <c r="AP33" s="439">
        <f t="shared" si="15"/>
        <v>0</v>
      </c>
      <c r="AQ33" s="449"/>
      <c r="AR33" s="438"/>
      <c r="AS33" s="439">
        <f t="shared" si="16"/>
        <v>0</v>
      </c>
      <c r="AT33" s="440"/>
      <c r="AU33" s="448"/>
      <c r="AV33" s="439">
        <f t="shared" si="17"/>
        <v>0</v>
      </c>
      <c r="AW33" s="449"/>
      <c r="AX33" s="438"/>
      <c r="AY33" s="439">
        <f t="shared" si="18"/>
        <v>0</v>
      </c>
      <c r="AZ33" s="440"/>
      <c r="BA33" s="448"/>
      <c r="BB33" s="439">
        <f t="shared" si="19"/>
        <v>0</v>
      </c>
      <c r="BC33" s="449"/>
      <c r="BD33" s="438"/>
      <c r="BE33" s="439">
        <f t="shared" si="20"/>
        <v>0</v>
      </c>
      <c r="BF33" s="440"/>
      <c r="BG33" s="448"/>
      <c r="BH33" s="439">
        <f t="shared" si="21"/>
        <v>0</v>
      </c>
      <c r="BI33" s="449"/>
      <c r="BJ33" s="438"/>
      <c r="BK33" s="439">
        <f t="shared" si="22"/>
        <v>0</v>
      </c>
      <c r="BL33" s="444"/>
      <c r="BM33" s="447">
        <f t="shared" si="25"/>
        <v>0</v>
      </c>
      <c r="BN33" s="439">
        <f t="shared" si="1"/>
        <v>0</v>
      </c>
      <c r="BO33" s="440"/>
    </row>
    <row r="34" spans="1:67" s="399" customFormat="1" ht="25.5">
      <c r="A34" s="421"/>
      <c r="B34" s="248"/>
      <c r="C34" s="423" t="s">
        <v>1099</v>
      </c>
      <c r="D34" s="1736">
        <v>40000</v>
      </c>
      <c r="E34" s="450"/>
      <c r="F34" s="439">
        <f t="shared" si="24"/>
        <v>0</v>
      </c>
      <c r="G34" s="440"/>
      <c r="H34" s="443"/>
      <c r="I34" s="439">
        <f t="shared" si="4"/>
        <v>0</v>
      </c>
      <c r="J34" s="440"/>
      <c r="K34" s="1707"/>
      <c r="L34" s="439">
        <f t="shared" si="5"/>
        <v>0</v>
      </c>
      <c r="M34" s="449"/>
      <c r="N34" s="445"/>
      <c r="O34" s="439">
        <f t="shared" si="6"/>
        <v>0</v>
      </c>
      <c r="P34" s="440"/>
      <c r="Q34" s="448"/>
      <c r="R34" s="439">
        <f t="shared" si="7"/>
        <v>0</v>
      </c>
      <c r="S34" s="449"/>
      <c r="T34" s="445"/>
      <c r="U34" s="439">
        <f t="shared" si="8"/>
        <v>0</v>
      </c>
      <c r="V34" s="440"/>
      <c r="W34" s="448"/>
      <c r="X34" s="439">
        <f t="shared" si="9"/>
        <v>0</v>
      </c>
      <c r="Y34" s="449"/>
      <c r="Z34" s="445"/>
      <c r="AA34" s="439">
        <f t="shared" si="10"/>
        <v>0</v>
      </c>
      <c r="AB34" s="440"/>
      <c r="AC34" s="448"/>
      <c r="AD34" s="439">
        <f t="shared" si="11"/>
        <v>0</v>
      </c>
      <c r="AE34" s="449"/>
      <c r="AF34" s="445"/>
      <c r="AG34" s="439">
        <f t="shared" si="12"/>
        <v>0</v>
      </c>
      <c r="AH34" s="440"/>
      <c r="AI34" s="448"/>
      <c r="AJ34" s="439">
        <f t="shared" si="13"/>
        <v>0</v>
      </c>
      <c r="AK34" s="449"/>
      <c r="AL34" s="438"/>
      <c r="AM34" s="439">
        <f t="shared" si="14"/>
        <v>0</v>
      </c>
      <c r="AN34" s="440"/>
      <c r="AO34" s="448"/>
      <c r="AP34" s="439">
        <f t="shared" si="15"/>
        <v>0</v>
      </c>
      <c r="AQ34" s="449"/>
      <c r="AR34" s="438"/>
      <c r="AS34" s="439">
        <f t="shared" si="16"/>
        <v>0</v>
      </c>
      <c r="AT34" s="440"/>
      <c r="AU34" s="448"/>
      <c r="AV34" s="439">
        <f t="shared" si="17"/>
        <v>0</v>
      </c>
      <c r="AW34" s="449"/>
      <c r="AX34" s="438"/>
      <c r="AY34" s="439">
        <f t="shared" si="18"/>
        <v>0</v>
      </c>
      <c r="AZ34" s="440"/>
      <c r="BA34" s="448"/>
      <c r="BB34" s="439">
        <f t="shared" si="19"/>
        <v>0</v>
      </c>
      <c r="BC34" s="449"/>
      <c r="BD34" s="438"/>
      <c r="BE34" s="439">
        <f t="shared" si="20"/>
        <v>0</v>
      </c>
      <c r="BF34" s="440"/>
      <c r="BG34" s="448"/>
      <c r="BH34" s="439">
        <f t="shared" si="21"/>
        <v>0</v>
      </c>
      <c r="BI34" s="449"/>
      <c r="BJ34" s="438"/>
      <c r="BK34" s="439">
        <f t="shared" si="22"/>
        <v>0</v>
      </c>
      <c r="BL34" s="444"/>
      <c r="BM34" s="447">
        <f t="shared" si="25"/>
        <v>0</v>
      </c>
      <c r="BN34" s="439">
        <f t="shared" si="1"/>
        <v>0</v>
      </c>
      <c r="BO34" s="440"/>
    </row>
    <row r="35" spans="1:67" s="399" customFormat="1" ht="12.75">
      <c r="A35" s="421"/>
      <c r="B35" s="248"/>
      <c r="C35" s="451" t="s">
        <v>1089</v>
      </c>
      <c r="D35" s="1733"/>
      <c r="E35" s="438"/>
      <c r="F35" s="439">
        <f t="shared" si="24"/>
        <v>0</v>
      </c>
      <c r="G35" s="444"/>
      <c r="H35" s="445"/>
      <c r="I35" s="439">
        <f t="shared" si="4"/>
        <v>0</v>
      </c>
      <c r="J35" s="444"/>
      <c r="K35" s="448"/>
      <c r="L35" s="439">
        <f t="shared" si="5"/>
        <v>0</v>
      </c>
      <c r="M35" s="442"/>
      <c r="N35" s="445"/>
      <c r="O35" s="439">
        <f t="shared" si="6"/>
        <v>0</v>
      </c>
      <c r="P35" s="444"/>
      <c r="Q35" s="448"/>
      <c r="R35" s="439">
        <f t="shared" si="7"/>
        <v>0</v>
      </c>
      <c r="S35" s="442"/>
      <c r="T35" s="445"/>
      <c r="U35" s="439">
        <f t="shared" si="8"/>
        <v>0</v>
      </c>
      <c r="V35" s="444"/>
      <c r="W35" s="448"/>
      <c r="X35" s="439">
        <f t="shared" si="9"/>
        <v>0</v>
      </c>
      <c r="Y35" s="442"/>
      <c r="Z35" s="445"/>
      <c r="AA35" s="439">
        <f t="shared" si="10"/>
        <v>0</v>
      </c>
      <c r="AB35" s="444"/>
      <c r="AC35" s="448"/>
      <c r="AD35" s="439">
        <f t="shared" si="11"/>
        <v>0</v>
      </c>
      <c r="AE35" s="442"/>
      <c r="AF35" s="445"/>
      <c r="AG35" s="439">
        <f t="shared" si="12"/>
        <v>0</v>
      </c>
      <c r="AH35" s="444"/>
      <c r="AI35" s="448"/>
      <c r="AJ35" s="439">
        <f t="shared" si="13"/>
        <v>0</v>
      </c>
      <c r="AK35" s="442"/>
      <c r="AL35" s="438"/>
      <c r="AM35" s="439">
        <f t="shared" si="14"/>
        <v>0</v>
      </c>
      <c r="AN35" s="444"/>
      <c r="AO35" s="448"/>
      <c r="AP35" s="439">
        <f t="shared" si="15"/>
        <v>0</v>
      </c>
      <c r="AQ35" s="442"/>
      <c r="AR35" s="438"/>
      <c r="AS35" s="439">
        <f t="shared" si="16"/>
        <v>0</v>
      </c>
      <c r="AT35" s="444"/>
      <c r="AU35" s="448"/>
      <c r="AV35" s="439">
        <f t="shared" si="17"/>
        <v>0</v>
      </c>
      <c r="AW35" s="442"/>
      <c r="AX35" s="438"/>
      <c r="AY35" s="439">
        <f t="shared" si="18"/>
        <v>0</v>
      </c>
      <c r="AZ35" s="444"/>
      <c r="BA35" s="448"/>
      <c r="BB35" s="439">
        <f t="shared" si="19"/>
        <v>0</v>
      </c>
      <c r="BC35" s="442"/>
      <c r="BD35" s="438"/>
      <c r="BE35" s="439">
        <f t="shared" si="20"/>
        <v>0</v>
      </c>
      <c r="BF35" s="444"/>
      <c r="BG35" s="448"/>
      <c r="BH35" s="439">
        <f t="shared" si="21"/>
        <v>0</v>
      </c>
      <c r="BI35" s="442"/>
      <c r="BJ35" s="438"/>
      <c r="BK35" s="439">
        <f t="shared" si="22"/>
        <v>0</v>
      </c>
      <c r="BL35" s="444"/>
      <c r="BM35" s="447">
        <f t="shared" si="25"/>
        <v>0</v>
      </c>
      <c r="BN35" s="439">
        <f t="shared" si="1"/>
        <v>0</v>
      </c>
      <c r="BO35" s="444"/>
    </row>
    <row r="36" spans="1:67" s="399" customFormat="1" ht="12.75">
      <c r="A36" s="421"/>
      <c r="B36" s="248"/>
      <c r="C36" s="451" t="s">
        <v>1090</v>
      </c>
      <c r="D36" s="1734"/>
      <c r="E36" s="438"/>
      <c r="F36" s="439">
        <f t="shared" si="24"/>
        <v>0</v>
      </c>
      <c r="G36" s="440"/>
      <c r="H36" s="445"/>
      <c r="I36" s="439">
        <f t="shared" si="4"/>
        <v>0</v>
      </c>
      <c r="J36" s="440"/>
      <c r="K36" s="448"/>
      <c r="L36" s="439">
        <f t="shared" si="5"/>
        <v>0</v>
      </c>
      <c r="M36" s="449"/>
      <c r="N36" s="445"/>
      <c r="O36" s="439">
        <f t="shared" si="6"/>
        <v>0</v>
      </c>
      <c r="P36" s="440"/>
      <c r="Q36" s="448"/>
      <c r="R36" s="439">
        <f t="shared" si="7"/>
        <v>0</v>
      </c>
      <c r="S36" s="449"/>
      <c r="T36" s="445"/>
      <c r="U36" s="439">
        <f t="shared" si="8"/>
        <v>0</v>
      </c>
      <c r="V36" s="440"/>
      <c r="W36" s="448"/>
      <c r="X36" s="439">
        <f t="shared" si="9"/>
        <v>0</v>
      </c>
      <c r="Y36" s="449"/>
      <c r="Z36" s="445"/>
      <c r="AA36" s="439">
        <f t="shared" si="10"/>
        <v>0</v>
      </c>
      <c r="AB36" s="440"/>
      <c r="AC36" s="448"/>
      <c r="AD36" s="439">
        <f t="shared" si="11"/>
        <v>0</v>
      </c>
      <c r="AE36" s="449"/>
      <c r="AF36" s="445"/>
      <c r="AG36" s="439">
        <f t="shared" si="12"/>
        <v>0</v>
      </c>
      <c r="AH36" s="440"/>
      <c r="AI36" s="448"/>
      <c r="AJ36" s="439">
        <f t="shared" si="13"/>
        <v>0</v>
      </c>
      <c r="AK36" s="449"/>
      <c r="AL36" s="438"/>
      <c r="AM36" s="439">
        <f t="shared" si="14"/>
        <v>0</v>
      </c>
      <c r="AN36" s="440"/>
      <c r="AO36" s="448"/>
      <c r="AP36" s="439">
        <f t="shared" si="15"/>
        <v>0</v>
      </c>
      <c r="AQ36" s="449"/>
      <c r="AR36" s="438"/>
      <c r="AS36" s="439">
        <f t="shared" si="16"/>
        <v>0</v>
      </c>
      <c r="AT36" s="440"/>
      <c r="AU36" s="448"/>
      <c r="AV36" s="439">
        <f t="shared" si="17"/>
        <v>0</v>
      </c>
      <c r="AW36" s="449"/>
      <c r="AX36" s="438"/>
      <c r="AY36" s="439">
        <f t="shared" si="18"/>
        <v>0</v>
      </c>
      <c r="AZ36" s="440"/>
      <c r="BA36" s="448"/>
      <c r="BB36" s="439">
        <f t="shared" si="19"/>
        <v>0</v>
      </c>
      <c r="BC36" s="449"/>
      <c r="BD36" s="438"/>
      <c r="BE36" s="439">
        <f t="shared" si="20"/>
        <v>0</v>
      </c>
      <c r="BF36" s="440"/>
      <c r="BG36" s="448"/>
      <c r="BH36" s="439">
        <f t="shared" si="21"/>
        <v>0</v>
      </c>
      <c r="BI36" s="449"/>
      <c r="BJ36" s="438"/>
      <c r="BK36" s="439">
        <f t="shared" si="22"/>
        <v>0</v>
      </c>
      <c r="BL36" s="444"/>
      <c r="BM36" s="447">
        <f t="shared" si="25"/>
        <v>0</v>
      </c>
      <c r="BN36" s="439">
        <f t="shared" si="1"/>
        <v>0</v>
      </c>
      <c r="BO36" s="440"/>
    </row>
    <row r="37" spans="1:67" s="399" customFormat="1" ht="12.75">
      <c r="A37" s="421"/>
      <c r="B37" s="248"/>
      <c r="C37" s="451" t="s">
        <v>1091</v>
      </c>
      <c r="D37" s="1734"/>
      <c r="E37" s="452"/>
      <c r="F37" s="453">
        <f t="shared" si="24"/>
        <v>0</v>
      </c>
      <c r="G37" s="454"/>
      <c r="H37" s="455"/>
      <c r="I37" s="453">
        <f t="shared" si="4"/>
        <v>0</v>
      </c>
      <c r="J37" s="454"/>
      <c r="K37" s="456"/>
      <c r="L37" s="453">
        <f t="shared" si="5"/>
        <v>0</v>
      </c>
      <c r="M37" s="457"/>
      <c r="N37" s="455"/>
      <c r="O37" s="453">
        <f t="shared" si="6"/>
        <v>0</v>
      </c>
      <c r="P37" s="454"/>
      <c r="Q37" s="456"/>
      <c r="R37" s="453">
        <f t="shared" si="7"/>
        <v>0</v>
      </c>
      <c r="S37" s="457"/>
      <c r="T37" s="455"/>
      <c r="U37" s="453">
        <f t="shared" si="8"/>
        <v>0</v>
      </c>
      <c r="V37" s="454"/>
      <c r="W37" s="456"/>
      <c r="X37" s="453">
        <f t="shared" si="9"/>
        <v>0</v>
      </c>
      <c r="Y37" s="457"/>
      <c r="Z37" s="455"/>
      <c r="AA37" s="453">
        <f t="shared" si="10"/>
        <v>0</v>
      </c>
      <c r="AB37" s="454"/>
      <c r="AC37" s="456"/>
      <c r="AD37" s="453">
        <f t="shared" si="11"/>
        <v>0</v>
      </c>
      <c r="AE37" s="457"/>
      <c r="AF37" s="455"/>
      <c r="AG37" s="453">
        <f t="shared" si="12"/>
        <v>0</v>
      </c>
      <c r="AH37" s="454"/>
      <c r="AI37" s="456"/>
      <c r="AJ37" s="453">
        <f t="shared" si="13"/>
        <v>0</v>
      </c>
      <c r="AK37" s="457"/>
      <c r="AL37" s="452"/>
      <c r="AM37" s="453">
        <f t="shared" si="14"/>
        <v>0</v>
      </c>
      <c r="AN37" s="454"/>
      <c r="AO37" s="456"/>
      <c r="AP37" s="453">
        <f t="shared" si="15"/>
        <v>0</v>
      </c>
      <c r="AQ37" s="457"/>
      <c r="AR37" s="452"/>
      <c r="AS37" s="453">
        <f t="shared" si="16"/>
        <v>0</v>
      </c>
      <c r="AT37" s="454"/>
      <c r="AU37" s="456"/>
      <c r="AV37" s="453">
        <f t="shared" si="17"/>
        <v>0</v>
      </c>
      <c r="AW37" s="457"/>
      <c r="AX37" s="452"/>
      <c r="AY37" s="453">
        <f t="shared" si="18"/>
        <v>0</v>
      </c>
      <c r="AZ37" s="454"/>
      <c r="BA37" s="456"/>
      <c r="BB37" s="453">
        <f t="shared" si="19"/>
        <v>0</v>
      </c>
      <c r="BC37" s="457"/>
      <c r="BD37" s="452"/>
      <c r="BE37" s="453">
        <f t="shared" si="20"/>
        <v>0</v>
      </c>
      <c r="BF37" s="454"/>
      <c r="BG37" s="456"/>
      <c r="BH37" s="453">
        <f t="shared" si="21"/>
        <v>0</v>
      </c>
      <c r="BI37" s="457"/>
      <c r="BJ37" s="452"/>
      <c r="BK37" s="453">
        <f t="shared" si="22"/>
        <v>0</v>
      </c>
      <c r="BL37" s="458"/>
      <c r="BM37" s="459">
        <f t="shared" si="25"/>
        <v>0</v>
      </c>
      <c r="BN37" s="453">
        <f t="shared" si="1"/>
        <v>0</v>
      </c>
      <c r="BO37" s="454"/>
    </row>
    <row r="38" spans="1:67" s="399" customFormat="1" ht="12.75">
      <c r="A38" s="421"/>
      <c r="B38" s="248"/>
      <c r="C38" s="423"/>
      <c r="D38" s="1735"/>
      <c r="E38" s="424"/>
      <c r="F38" s="460"/>
      <c r="G38" s="461"/>
      <c r="H38" s="424"/>
      <c r="I38" s="460"/>
      <c r="J38" s="461"/>
      <c r="K38" s="426"/>
      <c r="L38" s="460"/>
      <c r="M38" s="427"/>
      <c r="N38" s="424"/>
      <c r="O38" s="462"/>
      <c r="P38" s="425"/>
      <c r="Q38" s="426"/>
      <c r="R38" s="462"/>
      <c r="S38" s="427"/>
      <c r="T38" s="424"/>
      <c r="U38" s="462"/>
      <c r="V38" s="425"/>
      <c r="W38" s="426"/>
      <c r="X38" s="462"/>
      <c r="Y38" s="427"/>
      <c r="Z38" s="424"/>
      <c r="AA38" s="462"/>
      <c r="AB38" s="425"/>
      <c r="AC38" s="426"/>
      <c r="AD38" s="462"/>
      <c r="AE38" s="427"/>
      <c r="AF38" s="424"/>
      <c r="AG38" s="462"/>
      <c r="AH38" s="425"/>
      <c r="AI38" s="426"/>
      <c r="AJ38" s="462"/>
      <c r="AK38" s="427"/>
      <c r="AL38" s="424"/>
      <c r="AM38" s="462"/>
      <c r="AN38" s="425"/>
      <c r="AO38" s="426"/>
      <c r="AP38" s="462"/>
      <c r="AQ38" s="427"/>
      <c r="AR38" s="424"/>
      <c r="AS38" s="462"/>
      <c r="AT38" s="425"/>
      <c r="AU38" s="426"/>
      <c r="AV38" s="462"/>
      <c r="AW38" s="427"/>
      <c r="AX38" s="424"/>
      <c r="AY38" s="462"/>
      <c r="AZ38" s="425"/>
      <c r="BA38" s="426"/>
      <c r="BB38" s="462"/>
      <c r="BC38" s="427"/>
      <c r="BD38" s="424"/>
      <c r="BE38" s="462"/>
      <c r="BF38" s="425"/>
      <c r="BG38" s="426"/>
      <c r="BH38" s="462"/>
      <c r="BI38" s="427"/>
      <c r="BJ38" s="424"/>
      <c r="BK38" s="462"/>
      <c r="BL38" s="425"/>
      <c r="BM38" s="463"/>
      <c r="BN38" s="460"/>
      <c r="BO38" s="425"/>
    </row>
    <row r="39" spans="1:67" s="399" customFormat="1" ht="13.5" thickBot="1">
      <c r="A39" s="421"/>
      <c r="B39" s="248"/>
      <c r="C39" s="423"/>
      <c r="D39" s="1735"/>
      <c r="E39" s="464"/>
      <c r="F39" s="465"/>
      <c r="G39" s="466"/>
      <c r="H39" s="464"/>
      <c r="I39" s="465"/>
      <c r="J39" s="466"/>
      <c r="K39" s="467"/>
      <c r="L39" s="468"/>
      <c r="M39" s="469"/>
      <c r="N39" s="464"/>
      <c r="O39" s="465" t="s">
        <v>997</v>
      </c>
      <c r="P39" s="470"/>
      <c r="Q39" s="467"/>
      <c r="R39" s="465" t="s">
        <v>997</v>
      </c>
      <c r="S39" s="469"/>
      <c r="T39" s="464"/>
      <c r="U39" s="465" t="s">
        <v>997</v>
      </c>
      <c r="V39" s="470"/>
      <c r="W39" s="467"/>
      <c r="X39" s="465" t="s">
        <v>997</v>
      </c>
      <c r="Y39" s="469"/>
      <c r="Z39" s="464"/>
      <c r="AA39" s="465" t="s">
        <v>997</v>
      </c>
      <c r="AB39" s="470"/>
      <c r="AC39" s="467"/>
      <c r="AD39" s="465" t="s">
        <v>997</v>
      </c>
      <c r="AE39" s="469"/>
      <c r="AF39" s="464"/>
      <c r="AG39" s="465" t="s">
        <v>997</v>
      </c>
      <c r="AH39" s="470"/>
      <c r="AI39" s="467"/>
      <c r="AJ39" s="465" t="s">
        <v>997</v>
      </c>
      <c r="AK39" s="469"/>
      <c r="AL39" s="464"/>
      <c r="AM39" s="465" t="s">
        <v>997</v>
      </c>
      <c r="AN39" s="470"/>
      <c r="AO39" s="467"/>
      <c r="AP39" s="465" t="s">
        <v>997</v>
      </c>
      <c r="AQ39" s="469"/>
      <c r="AR39" s="464"/>
      <c r="AS39" s="465" t="s">
        <v>997</v>
      </c>
      <c r="AT39" s="470"/>
      <c r="AU39" s="467"/>
      <c r="AV39" s="465" t="s">
        <v>997</v>
      </c>
      <c r="AW39" s="469"/>
      <c r="AX39" s="464"/>
      <c r="AY39" s="465" t="s">
        <v>997</v>
      </c>
      <c r="AZ39" s="470"/>
      <c r="BA39" s="467"/>
      <c r="BB39" s="465" t="s">
        <v>997</v>
      </c>
      <c r="BC39" s="469"/>
      <c r="BD39" s="464"/>
      <c r="BE39" s="465" t="s">
        <v>997</v>
      </c>
      <c r="BF39" s="470"/>
      <c r="BG39" s="467"/>
      <c r="BH39" s="465" t="s">
        <v>997</v>
      </c>
      <c r="BI39" s="469"/>
      <c r="BJ39" s="464"/>
      <c r="BK39" s="465" t="s">
        <v>997</v>
      </c>
      <c r="BL39" s="470"/>
      <c r="BM39" s="471"/>
      <c r="BN39" s="465" t="s">
        <v>997</v>
      </c>
      <c r="BO39" s="470"/>
    </row>
    <row r="42" spans="1:67" ht="12.75">
      <c r="E42" s="428">
        <v>10417</v>
      </c>
      <c r="H42" s="428"/>
      <c r="K42" s="431"/>
    </row>
    <row r="43" spans="1:67" ht="12.75">
      <c r="E43" s="438"/>
      <c r="H43" s="1706"/>
      <c r="K43" s="441"/>
    </row>
    <row r="44" spans="1:67" ht="12.75">
      <c r="E44" s="438">
        <v>2</v>
      </c>
      <c r="H44" s="2135">
        <v>4</v>
      </c>
      <c r="K44" s="446">
        <v>1</v>
      </c>
    </row>
    <row r="45" spans="1:67" ht="12.75">
      <c r="E45" s="438">
        <v>249</v>
      </c>
      <c r="H45" s="2135">
        <v>366</v>
      </c>
      <c r="K45" s="446"/>
    </row>
    <row r="46" spans="1:67" ht="12.75">
      <c r="E46" s="438"/>
      <c r="H46" s="2135">
        <v>21</v>
      </c>
      <c r="K46" s="446"/>
    </row>
    <row r="47" spans="1:67" ht="12.75">
      <c r="E47" s="438"/>
      <c r="H47" s="2136"/>
      <c r="K47" s="446"/>
    </row>
    <row r="48" spans="1:67" ht="12.75">
      <c r="E48" s="438"/>
      <c r="H48" s="2135">
        <v>362</v>
      </c>
      <c r="K48" s="448">
        <v>142</v>
      </c>
    </row>
    <row r="49" spans="5:11" ht="12.75">
      <c r="E49" s="450">
        <v>75</v>
      </c>
      <c r="H49" s="1706">
        <v>425</v>
      </c>
      <c r="K49" s="1707"/>
    </row>
    <row r="50" spans="5:11" ht="12.75">
      <c r="E50" s="450"/>
      <c r="H50" s="443"/>
      <c r="K50" s="1707">
        <v>16</v>
      </c>
    </row>
    <row r="51" spans="5:11" ht="12.75">
      <c r="E51" s="450"/>
      <c r="H51" s="443"/>
      <c r="K51" s="1707"/>
    </row>
    <row r="52" spans="5:11" ht="12.75">
      <c r="E52" s="450"/>
      <c r="H52" s="443"/>
      <c r="K52" s="1707"/>
    </row>
    <row r="53" spans="5:11" ht="12.75">
      <c r="E53" s="438"/>
      <c r="H53" s="445"/>
      <c r="K53" s="448"/>
    </row>
    <row r="54" spans="5:11" ht="12.75">
      <c r="E54" s="438"/>
      <c r="H54" s="445"/>
      <c r="K54" s="448"/>
    </row>
    <row r="55" spans="5:11" ht="12.75">
      <c r="E55" s="452"/>
      <c r="H55" s="455"/>
      <c r="K55" s="456"/>
    </row>
    <row r="56" spans="5:11">
      <c r="E56" s="2152">
        <f>SUM(E42:E55)</f>
        <v>10743</v>
      </c>
      <c r="H56" s="2152">
        <f>SUM(H42:H55)</f>
        <v>1178</v>
      </c>
      <c r="K56" s="2152">
        <f>SUM(K42:K55)</f>
        <v>159</v>
      </c>
    </row>
    <row r="57" spans="5:11">
      <c r="E57" s="2153">
        <f>'I6 Customer Data'!D40</f>
        <v>11409</v>
      </c>
      <c r="H57" s="2153">
        <f>'I6 Customer Data'!E38</f>
        <v>1355</v>
      </c>
      <c r="K57" s="2153">
        <f>'I6 Customer Data'!F38</f>
        <v>157</v>
      </c>
    </row>
  </sheetData>
  <mergeCells count="109">
    <mergeCell ref="E23:BO23"/>
    <mergeCell ref="A1:F1"/>
    <mergeCell ref="A2:E2"/>
    <mergeCell ref="A3:E3"/>
    <mergeCell ref="A4:E4"/>
    <mergeCell ref="E17:E18"/>
    <mergeCell ref="F17:F18"/>
    <mergeCell ref="G17:G18"/>
    <mergeCell ref="H17:H18"/>
    <mergeCell ref="I17:I18"/>
    <mergeCell ref="N17:N18"/>
    <mergeCell ref="O17:O18"/>
    <mergeCell ref="P17:P18"/>
    <mergeCell ref="Q17:Q18"/>
    <mergeCell ref="J17:J18"/>
    <mergeCell ref="K17:K18"/>
    <mergeCell ref="L17:L18"/>
    <mergeCell ref="M17:M18"/>
    <mergeCell ref="V17:V18"/>
    <mergeCell ref="W17:W18"/>
    <mergeCell ref="X17:X18"/>
    <mergeCell ref="Y17:Y18"/>
    <mergeCell ref="R17:R18"/>
    <mergeCell ref="S17:S18"/>
    <mergeCell ref="T17:T18"/>
    <mergeCell ref="U17:U18"/>
    <mergeCell ref="AD17:AD18"/>
    <mergeCell ref="AE17:AE18"/>
    <mergeCell ref="AF17:AF18"/>
    <mergeCell ref="AG17:AG18"/>
    <mergeCell ref="Z17:Z18"/>
    <mergeCell ref="AA17:AA18"/>
    <mergeCell ref="AB17:AB18"/>
    <mergeCell ref="AC17:AC18"/>
    <mergeCell ref="AL17:AL18"/>
    <mergeCell ref="AM17:AM18"/>
    <mergeCell ref="AN17:AN18"/>
    <mergeCell ref="AO17:AO18"/>
    <mergeCell ref="AH17:AH18"/>
    <mergeCell ref="AI17:AI18"/>
    <mergeCell ref="AJ17:AJ18"/>
    <mergeCell ref="AK17:AK18"/>
    <mergeCell ref="AT17:AT18"/>
    <mergeCell ref="AU17:AU18"/>
    <mergeCell ref="AV17:AV18"/>
    <mergeCell ref="AW17:AW18"/>
    <mergeCell ref="AP17:AP18"/>
    <mergeCell ref="AQ17:AQ18"/>
    <mergeCell ref="AR17:AR18"/>
    <mergeCell ref="AS17:AS18"/>
    <mergeCell ref="BB17:BB18"/>
    <mergeCell ref="BC17:BC18"/>
    <mergeCell ref="BD17:BD18"/>
    <mergeCell ref="BE17:BE18"/>
    <mergeCell ref="AX17:AX18"/>
    <mergeCell ref="AY17:AY18"/>
    <mergeCell ref="AZ17:AZ18"/>
    <mergeCell ref="BA17:BA18"/>
    <mergeCell ref="BJ17:BJ18"/>
    <mergeCell ref="BK17:BK18"/>
    <mergeCell ref="BL17:BL18"/>
    <mergeCell ref="BM17:BM18"/>
    <mergeCell ref="BF17:BF18"/>
    <mergeCell ref="BG17:BG18"/>
    <mergeCell ref="BH17:BH18"/>
    <mergeCell ref="BI17:BI18"/>
    <mergeCell ref="BN17:BN18"/>
    <mergeCell ref="BO17:BO18"/>
    <mergeCell ref="E14:G14"/>
    <mergeCell ref="H14:J14"/>
    <mergeCell ref="K14:M14"/>
    <mergeCell ref="N14:P14"/>
    <mergeCell ref="Q14:S14"/>
    <mergeCell ref="T14:V14"/>
    <mergeCell ref="W14:Y14"/>
    <mergeCell ref="Z14:AB14"/>
    <mergeCell ref="BG14:BI14"/>
    <mergeCell ref="BJ14:BL14"/>
    <mergeCell ref="AO14:AQ14"/>
    <mergeCell ref="AR14:AT14"/>
    <mergeCell ref="AU14:AW14"/>
    <mergeCell ref="AX14:AZ14"/>
    <mergeCell ref="BA14:BC14"/>
    <mergeCell ref="BD14:BF14"/>
    <mergeCell ref="AC14:AE14"/>
    <mergeCell ref="AF14:AH14"/>
    <mergeCell ref="AI14:AK14"/>
    <mergeCell ref="AL14:AN14"/>
    <mergeCell ref="AL13:AN13"/>
    <mergeCell ref="AO13:AQ13"/>
    <mergeCell ref="BM14:BO14"/>
    <mergeCell ref="E13:G13"/>
    <mergeCell ref="H13:J13"/>
    <mergeCell ref="K13:M13"/>
    <mergeCell ref="N13:P13"/>
    <mergeCell ref="Q13:S13"/>
    <mergeCell ref="T13:V13"/>
    <mergeCell ref="W13:Y13"/>
    <mergeCell ref="BD13:BF13"/>
    <mergeCell ref="BG13:BI13"/>
    <mergeCell ref="AF13:AH13"/>
    <mergeCell ref="AI13:AK13"/>
    <mergeCell ref="Z13:AB13"/>
    <mergeCell ref="AC13:AE13"/>
    <mergeCell ref="BJ13:BL13"/>
    <mergeCell ref="AR13:AT13"/>
    <mergeCell ref="AU13:AW13"/>
    <mergeCell ref="AX13:AZ13"/>
    <mergeCell ref="BA13:BC13"/>
  </mergeCells>
  <phoneticPr fontId="7" type="noConversion"/>
  <pageMargins left="0.75" right="0.75" top="1" bottom="1" header="0.5" footer="0.5"/>
  <pageSetup orientation="portrait" r:id="rId1"/>
  <headerFooter alignWithMargins="0"/>
  <legacyDrawing r:id="rId2"/>
  <oleObjects>
    <oleObject progId="Unknown" shapeId="8196" r:id="rId3"/>
    <oleObject progId="Unknown" shapeId="8200" r:id="rId4"/>
  </oleObjects>
</worksheet>
</file>

<file path=xl/worksheets/sheet8.xml><?xml version="1.0" encoding="utf-8"?>
<worksheet xmlns="http://schemas.openxmlformats.org/spreadsheetml/2006/main" xmlns:r="http://schemas.openxmlformats.org/officeDocument/2006/relationships">
  <sheetPr codeName="Sheet7" enableFormatConditionsCalculation="0">
    <tabColor indexed="42"/>
    <pageSetUpPr fitToPage="1"/>
  </sheetPr>
  <dimension ref="A1:BN73"/>
  <sheetViews>
    <sheetView workbookViewId="0">
      <selection activeCell="A21" sqref="A21"/>
    </sheetView>
  </sheetViews>
  <sheetFormatPr defaultColWidth="8.85546875" defaultRowHeight="11.25"/>
  <cols>
    <col min="1" max="1" width="25.7109375" style="87" customWidth="1"/>
    <col min="2" max="2" width="11" style="81" customWidth="1"/>
    <col min="3" max="3" width="15.7109375" style="402" customWidth="1"/>
    <col min="4" max="12" width="15.7109375" style="80" customWidth="1"/>
    <col min="13" max="21" width="15.7109375" style="80" hidden="1" customWidth="1"/>
    <col min="22" max="30" width="15.7109375" style="80" customWidth="1"/>
    <col min="31" max="63" width="15.7109375" style="80" hidden="1" customWidth="1"/>
    <col min="64" max="66" width="15.7109375" style="80" customWidth="1"/>
    <col min="67" max="74" width="11" style="80" customWidth="1"/>
    <col min="75" max="16384" width="8.85546875" style="80"/>
  </cols>
  <sheetData>
    <row r="1" spans="1:66" s="15" customFormat="1" ht="20.25" customHeight="1">
      <c r="A1" s="2211" t="s">
        <v>967</v>
      </c>
      <c r="B1" s="2211"/>
      <c r="C1" s="2211"/>
      <c r="D1" s="2211"/>
      <c r="E1" s="2211"/>
      <c r="F1" s="2211"/>
    </row>
    <row r="2" spans="1:66" s="15" customFormat="1" ht="18.75" customHeight="1">
      <c r="A2" s="2255" t="str">
        <f>'I1 Intro'!C9</f>
        <v>Orillia Power Distribution Corporation</v>
      </c>
      <c r="B2" s="2255"/>
      <c r="C2" s="2255"/>
      <c r="D2" s="2255"/>
      <c r="E2" s="2255"/>
    </row>
    <row r="3" spans="1:66" s="15" customFormat="1" ht="18.75" customHeight="1">
      <c r="A3" s="2256" t="str">
        <f>'I1 Intro'!C13 &amp; "   " &amp; 'I1 Intro'!E13</f>
        <v xml:space="preserve">EB-2009-0273   </v>
      </c>
      <c r="B3" s="2256"/>
      <c r="C3" s="2256"/>
      <c r="D3" s="2256"/>
      <c r="E3" s="2256"/>
      <c r="G3" s="16"/>
    </row>
    <row r="4" spans="1:66" s="15" customFormat="1" ht="18">
      <c r="A4" s="2257">
        <f>'I1 Intro'!C15</f>
        <v>40072</v>
      </c>
      <c r="B4" s="2257"/>
      <c r="C4" s="2257"/>
      <c r="D4" s="2257"/>
      <c r="E4" s="2257"/>
    </row>
    <row r="5" spans="1:66" s="15" customFormat="1" ht="21" customHeight="1">
      <c r="A5" s="368" t="str">
        <f>"Sheet I7.2 Meter Reading Worksheet  - "&amp; 'I2 LDC class'!$C$17 &amp; "  " &amp;  'I2 LDC class'!$D$17</f>
        <v xml:space="preserve">Sheet I7.2 Meter Reading Worksheet  -   </v>
      </c>
      <c r="B5" s="369"/>
      <c r="C5" s="369"/>
      <c r="D5" s="85"/>
      <c r="E5" s="370"/>
    </row>
    <row r="6" spans="1:66" s="15" customFormat="1" ht="6" customHeight="1">
      <c r="A6" s="18"/>
      <c r="B6" s="18"/>
      <c r="C6" s="18"/>
      <c r="D6" s="18"/>
      <c r="E6" s="18"/>
      <c r="F6" s="18"/>
      <c r="G6" s="18"/>
      <c r="H6" s="18"/>
      <c r="I6" s="18"/>
      <c r="J6" s="18"/>
      <c r="K6" s="18"/>
      <c r="L6" s="18"/>
      <c r="M6" s="18"/>
      <c r="N6" s="18"/>
      <c r="O6" s="18"/>
    </row>
    <row r="7" spans="1:66">
      <c r="A7" s="80"/>
    </row>
    <row r="9" spans="1:66" ht="12.75">
      <c r="A9" s="472"/>
      <c r="C9" s="398"/>
      <c r="D9" s="473"/>
      <c r="E9" s="473"/>
      <c r="F9" s="473"/>
      <c r="G9" s="473"/>
    </row>
    <row r="10" spans="1:66">
      <c r="A10" s="89"/>
    </row>
    <row r="11" spans="1:66">
      <c r="A11" s="383"/>
    </row>
    <row r="12" spans="1:66" ht="16.5" customHeight="1">
      <c r="A12" s="2298" t="s">
        <v>620</v>
      </c>
    </row>
    <row r="13" spans="1:66" ht="23.25" customHeight="1" thickBot="1">
      <c r="A13" s="2298"/>
      <c r="C13" s="474"/>
    </row>
    <row r="14" spans="1:66" s="475" customFormat="1" ht="13.5" customHeight="1" thickBot="1">
      <c r="A14" s="487"/>
      <c r="B14" s="488"/>
      <c r="C14" s="489"/>
      <c r="D14" s="2283">
        <v>1</v>
      </c>
      <c r="E14" s="2284"/>
      <c r="F14" s="2285"/>
      <c r="G14" s="2283">
        <v>2</v>
      </c>
      <c r="H14" s="2284"/>
      <c r="I14" s="2285"/>
      <c r="J14" s="2283">
        <v>3</v>
      </c>
      <c r="K14" s="2284"/>
      <c r="L14" s="2285"/>
      <c r="M14" s="2283">
        <v>4</v>
      </c>
      <c r="N14" s="2284"/>
      <c r="O14" s="2285"/>
      <c r="P14" s="2283">
        <v>5</v>
      </c>
      <c r="Q14" s="2284"/>
      <c r="R14" s="2285"/>
      <c r="S14" s="2283">
        <v>6</v>
      </c>
      <c r="T14" s="2284"/>
      <c r="U14" s="2285"/>
      <c r="V14" s="2283">
        <v>7</v>
      </c>
      <c r="W14" s="2284"/>
      <c r="X14" s="2285"/>
      <c r="Y14" s="2283">
        <v>8</v>
      </c>
      <c r="Z14" s="2284"/>
      <c r="AA14" s="2285"/>
      <c r="AB14" s="2283">
        <v>9</v>
      </c>
      <c r="AC14" s="2284"/>
      <c r="AD14" s="2285"/>
      <c r="AE14" s="2283">
        <v>10</v>
      </c>
      <c r="AF14" s="2284"/>
      <c r="AG14" s="2285"/>
      <c r="AH14" s="2283">
        <v>11</v>
      </c>
      <c r="AI14" s="2284"/>
      <c r="AJ14" s="2285"/>
      <c r="AK14" s="2283">
        <v>12</v>
      </c>
      <c r="AL14" s="2284"/>
      <c r="AM14" s="2285"/>
      <c r="AN14" s="2283">
        <v>13</v>
      </c>
      <c r="AO14" s="2284"/>
      <c r="AP14" s="2285"/>
      <c r="AQ14" s="2283">
        <v>14</v>
      </c>
      <c r="AR14" s="2284"/>
      <c r="AS14" s="2285"/>
      <c r="AT14" s="2283">
        <v>15</v>
      </c>
      <c r="AU14" s="2284"/>
      <c r="AV14" s="2285"/>
      <c r="AW14" s="2283">
        <v>16</v>
      </c>
      <c r="AX14" s="2284"/>
      <c r="AY14" s="2285"/>
      <c r="AZ14" s="2283">
        <v>17</v>
      </c>
      <c r="BA14" s="2284"/>
      <c r="BB14" s="2285"/>
      <c r="BC14" s="2283">
        <v>18</v>
      </c>
      <c r="BD14" s="2284"/>
      <c r="BE14" s="2285"/>
      <c r="BF14" s="2283">
        <v>19</v>
      </c>
      <c r="BG14" s="2284"/>
      <c r="BH14" s="2285"/>
      <c r="BI14" s="2283">
        <v>20</v>
      </c>
      <c r="BJ14" s="2284"/>
      <c r="BK14" s="2285"/>
      <c r="BL14" s="488"/>
      <c r="BM14" s="489"/>
      <c r="BN14" s="490"/>
    </row>
    <row r="15" spans="1:66" s="478" customFormat="1" ht="48" customHeight="1" thickBot="1">
      <c r="A15" s="496" t="s">
        <v>1074</v>
      </c>
      <c r="B15" s="476"/>
      <c r="C15" s="477"/>
      <c r="D15" s="2293" t="str">
        <f>IF('I2 LDC class'!$D$20="",'I2 LDC class'!$C$20,'I2 LDC class'!$D$20)</f>
        <v>Residential</v>
      </c>
      <c r="E15" s="2287"/>
      <c r="F15" s="2289"/>
      <c r="G15" s="2293" t="str">
        <f>IF('I2 LDC class'!$D$21="",'I2 LDC class'!$C$21,'I2 LDC class'!$D$21)</f>
        <v>GS &lt;50</v>
      </c>
      <c r="H15" s="2287"/>
      <c r="I15" s="2289"/>
      <c r="J15" s="2293" t="str">
        <f>IF('I2 LDC class'!$D$22="",'I2 LDC class'!$C$22,'I2 LDC class'!$D$22)</f>
        <v>GS&gt;50-Regular</v>
      </c>
      <c r="K15" s="2287"/>
      <c r="L15" s="2288"/>
      <c r="M15" s="2286" t="str">
        <f>IF('I2 LDC class'!$D$23="",'I2 LDC class'!$C$23,'I2 LDC class'!$D$23)</f>
        <v>GS&gt; 50-TOU</v>
      </c>
      <c r="N15" s="2287"/>
      <c r="O15" s="2288"/>
      <c r="P15" s="2286" t="str">
        <f>IF('I2 LDC class'!$D$24="",'I2 LDC class'!$C$24,'I2 LDC class'!$D$24)</f>
        <v>GS &gt;50-Intermediate</v>
      </c>
      <c r="Q15" s="2287"/>
      <c r="R15" s="2288"/>
      <c r="S15" s="2286" t="str">
        <f>IF('I2 LDC class'!$D$25="",'I2 LDC class'!$C$25,'I2 LDC class'!$D$25)</f>
        <v>Large Use &gt;5MW</v>
      </c>
      <c r="T15" s="2287"/>
      <c r="U15" s="2288"/>
      <c r="V15" s="2286" t="str">
        <f>IF('I2 LDC class'!$D$26="",'I2 LDC class'!$C$26,'I2 LDC class'!$D$26)</f>
        <v>Street Light</v>
      </c>
      <c r="W15" s="2287"/>
      <c r="X15" s="2288"/>
      <c r="Y15" s="2286" t="str">
        <f>IF('I2 LDC class'!$D$27="",'I2 LDC class'!$C$27,'I2 LDC class'!$D$27)</f>
        <v>Sentinel</v>
      </c>
      <c r="Z15" s="2287"/>
      <c r="AA15" s="2288"/>
      <c r="AB15" s="2286" t="str">
        <f>IF('I2 LDC class'!$D$28="",'I2 LDC class'!$C$28,'I2 LDC class'!$D$28)</f>
        <v>Unmetered Scattered Load</v>
      </c>
      <c r="AC15" s="2287"/>
      <c r="AD15" s="2288"/>
      <c r="AE15" s="2286" t="str">
        <f>IF('I2 LDC class'!$D$29="",'I2 LDC class'!$C$29,'I2 LDC class'!$D$29)</f>
        <v>Embedded Distributor</v>
      </c>
      <c r="AF15" s="2287"/>
      <c r="AG15" s="2288"/>
      <c r="AH15" s="2286" t="str">
        <f>IF('I2 LDC class'!$D$30="",'I2 LDC class'!$C$30,'I2 LDC class'!$D$30)</f>
        <v>Back-up/Standby Power</v>
      </c>
      <c r="AI15" s="2287"/>
      <c r="AJ15" s="2288"/>
      <c r="AK15" s="2286" t="str">
        <f>IF('I2 LDC class'!$D$31="",'I2 LDC class'!$C$31,'I2 LDC class'!$D$31)</f>
        <v>Rate Class 1</v>
      </c>
      <c r="AL15" s="2287"/>
      <c r="AM15" s="2288"/>
      <c r="AN15" s="2286" t="str">
        <f>IF('I2 LDC class'!$D$32="",'I2 LDC class'!$C$32,'I2 LDC class'!$D$32)</f>
        <v>Rate class 2</v>
      </c>
      <c r="AO15" s="2287"/>
      <c r="AP15" s="2288"/>
      <c r="AQ15" s="2286" t="str">
        <f>IF('I2 LDC class'!$D$33="",'I2 LDC class'!$C$33,'I2 LDC class'!$D$33)</f>
        <v>Rate class 3</v>
      </c>
      <c r="AR15" s="2287"/>
      <c r="AS15" s="2288"/>
      <c r="AT15" s="2286" t="str">
        <f>IF('I2 LDC class'!$D$34="",'I2 LDC class'!$C$34,'I2 LDC class'!$D$34)</f>
        <v>Rate class 4</v>
      </c>
      <c r="AU15" s="2287"/>
      <c r="AV15" s="2288"/>
      <c r="AW15" s="2286" t="str">
        <f>IF('I2 LDC class'!$D$35="",'I2 LDC class'!$C$35,'I2 LDC class'!$D$35)</f>
        <v>Rate class 5</v>
      </c>
      <c r="AX15" s="2287"/>
      <c r="AY15" s="2288"/>
      <c r="AZ15" s="2286" t="str">
        <f>IF('I2 LDC class'!$D$36="",'I2 LDC class'!$C$36,'I2 LDC class'!$D$36)</f>
        <v>Rate class 6</v>
      </c>
      <c r="BA15" s="2287"/>
      <c r="BB15" s="2288"/>
      <c r="BC15" s="2286" t="str">
        <f>IF('I2 LDC class'!$D$37="",'I2 LDC class'!$C$37,'I2 LDC class'!$D$37)</f>
        <v>Rate class 7</v>
      </c>
      <c r="BD15" s="2287"/>
      <c r="BE15" s="2288"/>
      <c r="BF15" s="2286" t="str">
        <f>IF('I2 LDC class'!$D$38="",'I2 LDC class'!$C$38,'I2 LDC class'!$D$38)</f>
        <v>Rate class 8</v>
      </c>
      <c r="BG15" s="2287"/>
      <c r="BH15" s="2288"/>
      <c r="BI15" s="2286" t="str">
        <f>IF('I2 LDC class'!$D$39="",'I2 LDC class'!$C$39,'I2 LDC class'!$D$39)</f>
        <v>Rate class 9</v>
      </c>
      <c r="BJ15" s="2287"/>
      <c r="BK15" s="2289"/>
      <c r="BL15" s="2290" t="s">
        <v>627</v>
      </c>
      <c r="BM15" s="2291"/>
      <c r="BN15" s="2292"/>
    </row>
    <row r="16" spans="1:66" s="478" customFormat="1" ht="26.25" thickBot="1">
      <c r="A16" s="491"/>
      <c r="B16" s="476"/>
      <c r="D16" s="499" t="s">
        <v>1077</v>
      </c>
      <c r="E16" s="499" t="s">
        <v>1078</v>
      </c>
      <c r="F16" s="499" t="s">
        <v>1100</v>
      </c>
      <c r="G16" s="499" t="s">
        <v>1077</v>
      </c>
      <c r="H16" s="499" t="s">
        <v>1078</v>
      </c>
      <c r="I16" s="499" t="s">
        <v>1100</v>
      </c>
      <c r="J16" s="499" t="s">
        <v>1077</v>
      </c>
      <c r="K16" s="499" t="s">
        <v>1078</v>
      </c>
      <c r="L16" s="499" t="s">
        <v>1100</v>
      </c>
      <c r="M16" s="499" t="s">
        <v>1077</v>
      </c>
      <c r="N16" s="499" t="s">
        <v>1078</v>
      </c>
      <c r="O16" s="499" t="s">
        <v>1100</v>
      </c>
      <c r="P16" s="499" t="s">
        <v>1077</v>
      </c>
      <c r="Q16" s="499" t="s">
        <v>1078</v>
      </c>
      <c r="R16" s="499" t="s">
        <v>1100</v>
      </c>
      <c r="S16" s="499" t="s">
        <v>1077</v>
      </c>
      <c r="T16" s="499" t="s">
        <v>1078</v>
      </c>
      <c r="U16" s="499" t="s">
        <v>1100</v>
      </c>
      <c r="V16" s="499" t="s">
        <v>1077</v>
      </c>
      <c r="W16" s="499" t="s">
        <v>1078</v>
      </c>
      <c r="X16" s="499" t="s">
        <v>1100</v>
      </c>
      <c r="Y16" s="499" t="s">
        <v>1077</v>
      </c>
      <c r="Z16" s="499" t="s">
        <v>1078</v>
      </c>
      <c r="AA16" s="499" t="s">
        <v>1100</v>
      </c>
      <c r="AB16" s="499" t="s">
        <v>1077</v>
      </c>
      <c r="AC16" s="499" t="s">
        <v>1078</v>
      </c>
      <c r="AD16" s="499" t="s">
        <v>1100</v>
      </c>
      <c r="AE16" s="499" t="s">
        <v>1077</v>
      </c>
      <c r="AF16" s="499" t="s">
        <v>1078</v>
      </c>
      <c r="AG16" s="499" t="s">
        <v>1100</v>
      </c>
      <c r="AH16" s="499" t="s">
        <v>1077</v>
      </c>
      <c r="AI16" s="499" t="s">
        <v>1078</v>
      </c>
      <c r="AJ16" s="499" t="s">
        <v>1100</v>
      </c>
      <c r="AK16" s="499" t="s">
        <v>1077</v>
      </c>
      <c r="AL16" s="499" t="s">
        <v>1078</v>
      </c>
      <c r="AM16" s="499" t="s">
        <v>1100</v>
      </c>
      <c r="AN16" s="499" t="s">
        <v>1077</v>
      </c>
      <c r="AO16" s="499" t="s">
        <v>1078</v>
      </c>
      <c r="AP16" s="499" t="s">
        <v>1100</v>
      </c>
      <c r="AQ16" s="499" t="s">
        <v>1077</v>
      </c>
      <c r="AR16" s="499" t="s">
        <v>1078</v>
      </c>
      <c r="AS16" s="499" t="s">
        <v>1100</v>
      </c>
      <c r="AT16" s="499" t="s">
        <v>1077</v>
      </c>
      <c r="AU16" s="499" t="s">
        <v>1078</v>
      </c>
      <c r="AV16" s="499" t="s">
        <v>1100</v>
      </c>
      <c r="AW16" s="499" t="s">
        <v>1077</v>
      </c>
      <c r="AX16" s="499" t="s">
        <v>1078</v>
      </c>
      <c r="AY16" s="499" t="s">
        <v>1100</v>
      </c>
      <c r="AZ16" s="499" t="s">
        <v>1077</v>
      </c>
      <c r="BA16" s="499" t="s">
        <v>1078</v>
      </c>
      <c r="BB16" s="499" t="s">
        <v>1100</v>
      </c>
      <c r="BC16" s="499" t="s">
        <v>1077</v>
      </c>
      <c r="BD16" s="499" t="s">
        <v>1078</v>
      </c>
      <c r="BE16" s="499" t="s">
        <v>1100</v>
      </c>
      <c r="BF16" s="499" t="s">
        <v>1077</v>
      </c>
      <c r="BG16" s="499" t="s">
        <v>1078</v>
      </c>
      <c r="BH16" s="499" t="s">
        <v>1100</v>
      </c>
      <c r="BI16" s="499" t="s">
        <v>1077</v>
      </c>
      <c r="BJ16" s="499" t="s">
        <v>1078</v>
      </c>
      <c r="BK16" s="499" t="s">
        <v>1100</v>
      </c>
      <c r="BL16" s="499" t="s">
        <v>1077</v>
      </c>
      <c r="BM16" s="499" t="s">
        <v>1078</v>
      </c>
      <c r="BN16" s="499" t="s">
        <v>1100</v>
      </c>
    </row>
    <row r="17" spans="1:66" ht="13.5" thickBot="1">
      <c r="A17" s="495"/>
      <c r="B17" s="500"/>
      <c r="C17" s="524"/>
      <c r="D17" s="560"/>
      <c r="E17" s="561"/>
      <c r="F17" s="562"/>
      <c r="G17" s="399"/>
      <c r="H17" s="399"/>
      <c r="I17" s="502"/>
      <c r="J17" s="427"/>
      <c r="K17" s="399"/>
      <c r="L17" s="501"/>
      <c r="M17" s="399"/>
      <c r="N17" s="399"/>
      <c r="O17" s="501"/>
      <c r="P17" s="427"/>
      <c r="Q17" s="399"/>
      <c r="R17" s="502"/>
      <c r="S17" s="427"/>
      <c r="T17" s="399"/>
      <c r="U17" s="502"/>
      <c r="V17" s="427"/>
      <c r="W17" s="399"/>
      <c r="X17" s="502"/>
      <c r="Y17" s="427"/>
      <c r="Z17" s="399"/>
      <c r="AA17" s="501"/>
      <c r="AB17" s="399"/>
      <c r="AC17" s="399"/>
      <c r="AD17" s="501"/>
      <c r="AE17" s="399"/>
      <c r="AF17" s="399"/>
      <c r="AG17" s="501"/>
      <c r="AH17" s="399"/>
      <c r="AI17" s="399"/>
      <c r="AJ17" s="501"/>
      <c r="AK17" s="399"/>
      <c r="AL17" s="399"/>
      <c r="AM17" s="502"/>
      <c r="AN17" s="427"/>
      <c r="AO17" s="399"/>
      <c r="AP17" s="501"/>
      <c r="AQ17" s="399"/>
      <c r="AR17" s="399"/>
      <c r="AS17" s="501"/>
      <c r="AT17" s="427"/>
      <c r="AU17" s="399"/>
      <c r="AV17" s="502"/>
      <c r="AW17" s="427"/>
      <c r="AX17" s="399"/>
      <c r="AY17" s="501"/>
      <c r="AZ17" s="399"/>
      <c r="BA17" s="399"/>
      <c r="BB17" s="501"/>
      <c r="BC17" s="427"/>
      <c r="BD17" s="399"/>
      <c r="BE17" s="502"/>
      <c r="BF17" s="427"/>
      <c r="BG17" s="399"/>
      <c r="BH17" s="501"/>
      <c r="BI17" s="399"/>
      <c r="BJ17" s="399"/>
      <c r="BK17" s="501"/>
      <c r="BL17" s="427"/>
      <c r="BM17" s="399"/>
      <c r="BN17" s="503"/>
    </row>
    <row r="18" spans="1:66" s="1767" customFormat="1" ht="24" customHeight="1" thickBot="1">
      <c r="B18" s="2294" t="s">
        <v>619</v>
      </c>
      <c r="C18" s="2295"/>
      <c r="D18" s="1768"/>
      <c r="E18" s="1769"/>
      <c r="F18" s="1774">
        <f>IF(ISERROR(+E20/$BM20), "-", +E20/$BM20)</f>
        <v>0.76684838172456293</v>
      </c>
      <c r="G18" s="1775"/>
      <c r="H18" s="1775"/>
      <c r="I18" s="1776">
        <f>IF(ISERROR(+H20/$BM20), "-", +H20/$BM20)</f>
        <v>0.17272661979947243</v>
      </c>
      <c r="J18" s="1777"/>
      <c r="K18" s="1775"/>
      <c r="L18" s="1776">
        <f>IF(ISERROR(+K20/$BM20), "-", +K20/$BM20)</f>
        <v>6.0424998475964692E-2</v>
      </c>
      <c r="M18" s="1775"/>
      <c r="N18" s="1775"/>
      <c r="O18" s="1776">
        <f>IF(ISERROR(+N20/$BM20), "-", +N20/$BM20)</f>
        <v>0</v>
      </c>
      <c r="P18" s="1777"/>
      <c r="Q18" s="1775"/>
      <c r="R18" s="1776">
        <f>IF(ISERROR(+Q20/$BM20), "-", +Q20/$BM20)</f>
        <v>0</v>
      </c>
      <c r="S18" s="1777"/>
      <c r="T18" s="1775"/>
      <c r="U18" s="1776">
        <f>IF(ISERROR(+T20/$BM20), "-", +T20/$BM20)</f>
        <v>0</v>
      </c>
      <c r="V18" s="1777"/>
      <c r="W18" s="1775"/>
      <c r="X18" s="1776">
        <f>IF(ISERROR(+W20/$BM20), "-", +W20/$BM20)</f>
        <v>0</v>
      </c>
      <c r="Y18" s="1777"/>
      <c r="Z18" s="1775"/>
      <c r="AA18" s="1776">
        <f>IF(ISERROR(+Z20/$BM20), "-", +Z20/$BM20)</f>
        <v>0</v>
      </c>
      <c r="AB18" s="1775"/>
      <c r="AC18" s="1775"/>
      <c r="AD18" s="1776">
        <f>IF(ISERROR(+AC20/$BM20), "-", +AC20/$BM20)</f>
        <v>0</v>
      </c>
      <c r="AE18" s="1775"/>
      <c r="AF18" s="1775"/>
      <c r="AG18" s="1776">
        <f>IF(ISERROR(+AF20/$BM20), "-", +AF20/$BM20)</f>
        <v>0</v>
      </c>
      <c r="AH18" s="1775"/>
      <c r="AI18" s="1775"/>
      <c r="AJ18" s="1776">
        <f>IF(ISERROR(+AI20/$BM20), "-", +AI20/$BM20)</f>
        <v>0</v>
      </c>
      <c r="AK18" s="1775"/>
      <c r="AL18" s="1775"/>
      <c r="AM18" s="1776">
        <f>IF(ISERROR(+AL20/$BM20), "-", +AL20/$BM20)</f>
        <v>0</v>
      </c>
      <c r="AN18" s="1777"/>
      <c r="AO18" s="1775"/>
      <c r="AP18" s="1776">
        <f>IF(ISERROR(+AO20/$BM20), "-", +AO20/$BM20)</f>
        <v>0</v>
      </c>
      <c r="AQ18" s="1775"/>
      <c r="AR18" s="1775"/>
      <c r="AS18" s="1776">
        <f>IF(ISERROR(+AR20/$BM20), "-", +AR20/$BM20)</f>
        <v>0</v>
      </c>
      <c r="AT18" s="1777"/>
      <c r="AU18" s="1775"/>
      <c r="AV18" s="1776">
        <f>IF(ISERROR(+AU20/$BM20), "-", +AU20/$BM20)</f>
        <v>0</v>
      </c>
      <c r="AW18" s="1777"/>
      <c r="AX18" s="1775"/>
      <c r="AY18" s="1776">
        <f>IF(ISERROR(+AX20/$BM20), "-", +AX20/$BM20)</f>
        <v>0</v>
      </c>
      <c r="AZ18" s="1775"/>
      <c r="BA18" s="1775"/>
      <c r="BB18" s="1776">
        <f>IF(ISERROR(+BA20/$BM20), "-", +BA20/$BM20)</f>
        <v>0</v>
      </c>
      <c r="BC18" s="1777"/>
      <c r="BD18" s="1775"/>
      <c r="BE18" s="1776">
        <f>IF(ISERROR(+BD20/$BM20), "-", +BD20/$BM20)</f>
        <v>0</v>
      </c>
      <c r="BF18" s="1777"/>
      <c r="BG18" s="1775"/>
      <c r="BH18" s="1776">
        <f>IF(ISERROR(+BG20/$BM20), "-", +BG20/$BM20)</f>
        <v>0</v>
      </c>
      <c r="BI18" s="1775"/>
      <c r="BJ18" s="1775"/>
      <c r="BK18" s="1776">
        <f>IF(ISERROR(+BJ20/$BM20), "-", +BJ20/$BM20)</f>
        <v>0</v>
      </c>
      <c r="BL18" s="1777"/>
      <c r="BM18" s="1775"/>
      <c r="BN18" s="1774">
        <f>IF(ISERROR(+BM20/$BM20), "-", +BM20/$BM20)</f>
        <v>1</v>
      </c>
    </row>
    <row r="19" spans="1:66" s="1767" customFormat="1" ht="29.25" customHeight="1" thickBot="1">
      <c r="B19" s="2294" t="s">
        <v>642</v>
      </c>
      <c r="C19" s="2295"/>
      <c r="D19" s="1768"/>
      <c r="E19" s="1769"/>
      <c r="F19" s="1772">
        <f>IF(ISERROR(F20/$F20), "0", (F20/$F20))</f>
        <v>1</v>
      </c>
      <c r="G19" s="1770"/>
      <c r="H19" s="1770"/>
      <c r="I19" s="1773">
        <f>IF(ISERROR(I20/$F20), "0", (I20/$F20))</f>
        <v>1.8965227364617634</v>
      </c>
      <c r="J19" s="1771"/>
      <c r="K19" s="1770"/>
      <c r="L19" s="1773">
        <f>IF(ISERROR(L20/$F20), "0", (L20/$F20))</f>
        <v>5.7260491357875569</v>
      </c>
      <c r="M19" s="1770"/>
      <c r="N19" s="1770"/>
      <c r="O19" s="1773">
        <f>IF(ISERROR(O20/$F20), "0", (O20/$F20))</f>
        <v>0</v>
      </c>
      <c r="P19" s="1771"/>
      <c r="Q19" s="1770"/>
      <c r="R19" s="1773">
        <f>IF(ISERROR(R20/$F20), "0", (R20/$F20))</f>
        <v>0</v>
      </c>
      <c r="S19" s="1771"/>
      <c r="T19" s="1770"/>
      <c r="U19" s="1773">
        <f>IF(ISERROR(U20/$F20), "0", (U20/$F20))</f>
        <v>0</v>
      </c>
      <c r="V19" s="1771"/>
      <c r="W19" s="1770"/>
      <c r="X19" s="1773">
        <f>IF(ISERROR(X20/$F20), "0", (X20/$F20))</f>
        <v>0</v>
      </c>
      <c r="Y19" s="1771"/>
      <c r="Z19" s="1770"/>
      <c r="AA19" s="1773">
        <f>IF(ISERROR(AA20/$F20), "0", (AA20/$F20))</f>
        <v>0</v>
      </c>
      <c r="AB19" s="1770"/>
      <c r="AC19" s="1770"/>
      <c r="AD19" s="1773">
        <f>IF(ISERROR(AD20/$F20), "0", (AD20/$F20))</f>
        <v>0</v>
      </c>
      <c r="AE19" s="1770"/>
      <c r="AF19" s="1770"/>
      <c r="AG19" s="1773">
        <f>IF(ISERROR(AG20/$F20), "0", (AG20/$F20))</f>
        <v>0</v>
      </c>
      <c r="AH19" s="1770"/>
      <c r="AI19" s="1770"/>
      <c r="AJ19" s="1773">
        <f>IF(ISERROR(AJ20/$F20), "0", (AJ20/$F20))</f>
        <v>0</v>
      </c>
      <c r="AK19" s="1770"/>
      <c r="AL19" s="1770"/>
      <c r="AM19" s="1773">
        <f>IF(ISERROR(AM20/$F20), "0", (AM20/$F20))</f>
        <v>0</v>
      </c>
      <c r="AN19" s="1771"/>
      <c r="AO19" s="1770"/>
      <c r="AP19" s="1773">
        <f>IF(ISERROR(AP20/$F20), "0", (AP20/$F20))</f>
        <v>0</v>
      </c>
      <c r="AQ19" s="1770"/>
      <c r="AR19" s="1770"/>
      <c r="AS19" s="1773">
        <f>IF(ISERROR(AS20/$F20), "0", (AS20/$F20))</f>
        <v>0</v>
      </c>
      <c r="AT19" s="1771"/>
      <c r="AU19" s="1770"/>
      <c r="AV19" s="1773">
        <f>IF(ISERROR(AV20/$F20), "0", (AV20/$F20))</f>
        <v>0</v>
      </c>
      <c r="AW19" s="1771"/>
      <c r="AX19" s="1770"/>
      <c r="AY19" s="1773">
        <f>IF(ISERROR(AY20/$F20), "0", (AY20/$F20))</f>
        <v>0</v>
      </c>
      <c r="AZ19" s="1770"/>
      <c r="BA19" s="1770"/>
      <c r="BB19" s="1773">
        <f>IF(ISERROR(BB20/$F20), "0", (BB20/$F20))</f>
        <v>0</v>
      </c>
      <c r="BC19" s="1771"/>
      <c r="BD19" s="1770"/>
      <c r="BE19" s="1773">
        <f>IF(ISERROR(BE20/$F20), "0", (BE20/$F20))</f>
        <v>0</v>
      </c>
      <c r="BF19" s="1771"/>
      <c r="BG19" s="1770"/>
      <c r="BH19" s="1773">
        <f>IF(ISERROR(BH20/$F20), "0", (BH20/$F20))</f>
        <v>0</v>
      </c>
      <c r="BI19" s="1770"/>
      <c r="BJ19" s="1770"/>
      <c r="BK19" s="1773">
        <f>IF(ISERROR(BK20/$F20), "0", (BK20/$F20))</f>
        <v>0</v>
      </c>
      <c r="BL19" s="1771"/>
      <c r="BM19" s="1770"/>
      <c r="BN19" s="1772">
        <f>IF(ISERROR(BN20/$F20), "0", (BN20/$F20))</f>
        <v>8.6225718722493205</v>
      </c>
    </row>
    <row r="20" spans="1:66" s="475" customFormat="1" ht="20.25" customHeight="1">
      <c r="A20" s="1759"/>
      <c r="B20" s="2296" t="s">
        <v>1204</v>
      </c>
      <c r="C20" s="2297"/>
      <c r="D20" s="1760">
        <f>SUM(D22:D38)</f>
        <v>136908</v>
      </c>
      <c r="E20" s="1761">
        <f>SUM(E22:E38)</f>
        <v>169773.7624332612</v>
      </c>
      <c r="F20" s="1762">
        <f>IF(ISERROR(E20/D20), "0", (E20/D20))</f>
        <v>1.240057282505487</v>
      </c>
      <c r="G20" s="1761">
        <f>SUM(G22:G38)</f>
        <v>16260</v>
      </c>
      <c r="H20" s="1761">
        <f>SUM(H22:H38)</f>
        <v>38240.216468590836</v>
      </c>
      <c r="I20" s="1763">
        <f>IF(ISERROR(H20/G20), "0", (H20/G20))</f>
        <v>2.3517968307866441</v>
      </c>
      <c r="J20" s="1764">
        <f>SUM(J22:J38)</f>
        <v>1884</v>
      </c>
      <c r="K20" s="1761">
        <f>SUM(K22:K38)</f>
        <v>13377.584905660377</v>
      </c>
      <c r="L20" s="1763">
        <f>IF(ISERROR(K20/J20), "0", (K20/J20))</f>
        <v>7.10062893081761</v>
      </c>
      <c r="M20" s="1764">
        <f>SUM(M22:M38)</f>
        <v>0</v>
      </c>
      <c r="N20" s="1761">
        <f>SUM(N22:N38)</f>
        <v>0</v>
      </c>
      <c r="O20" s="1763" t="str">
        <f>IF(ISERROR(N20/M20), "0", (N20/M20))</f>
        <v>0</v>
      </c>
      <c r="P20" s="1764">
        <f>SUM(P22:P38)</f>
        <v>0</v>
      </c>
      <c r="Q20" s="1761">
        <f>SUM(Q22:Q38)</f>
        <v>0</v>
      </c>
      <c r="R20" s="1763" t="str">
        <f>IF(ISERROR(Q20/P20), "0", (Q20/P20))</f>
        <v>0</v>
      </c>
      <c r="S20" s="1764">
        <f>SUM(S22:S38)</f>
        <v>0</v>
      </c>
      <c r="T20" s="1761">
        <f>SUM(T22:T38)</f>
        <v>0</v>
      </c>
      <c r="U20" s="1763" t="str">
        <f>IF(ISERROR(T20/S20), "0", (T20/S20))</f>
        <v>0</v>
      </c>
      <c r="V20" s="1764">
        <f>SUM(V22:V38)</f>
        <v>0</v>
      </c>
      <c r="W20" s="1761">
        <f>SUM(W22:W38)</f>
        <v>0</v>
      </c>
      <c r="X20" s="1763" t="str">
        <f>IF(ISERROR(W20/V20), "0", (W20/V20))</f>
        <v>0</v>
      </c>
      <c r="Y20" s="1764">
        <f>SUM(Y22:Y38)</f>
        <v>0</v>
      </c>
      <c r="Z20" s="1761">
        <f>SUM(Z22:Z38)</f>
        <v>0</v>
      </c>
      <c r="AA20" s="1763" t="str">
        <f>IF(ISERROR(Z20/Y20), "0", (Z20/Y20))</f>
        <v>0</v>
      </c>
      <c r="AB20" s="1764">
        <f>SUM(AB22:AB38)</f>
        <v>0</v>
      </c>
      <c r="AC20" s="1761">
        <f>SUM(AC22:AC38)</f>
        <v>0</v>
      </c>
      <c r="AD20" s="1763" t="str">
        <f>IF(ISERROR(AC20/AB20), "0", (AC20/AB20))</f>
        <v>0</v>
      </c>
      <c r="AE20" s="1764">
        <f>SUM(AE22:AE38)</f>
        <v>0</v>
      </c>
      <c r="AF20" s="1761">
        <f>SUM(AF22:AF38)</f>
        <v>0</v>
      </c>
      <c r="AG20" s="1763" t="str">
        <f>IF(ISERROR(AF20/AE20), "0", (AF20/AE20))</f>
        <v>0</v>
      </c>
      <c r="AH20" s="1764">
        <f>SUM(AH22:AH38)</f>
        <v>0</v>
      </c>
      <c r="AI20" s="1761">
        <f>SUM(AI22:AI38)</f>
        <v>0</v>
      </c>
      <c r="AJ20" s="1763" t="str">
        <f>IF(ISERROR(AI20/AH20), "0", (AI20/AH20))</f>
        <v>0</v>
      </c>
      <c r="AK20" s="1764">
        <f>SUM(AK22:AK38)</f>
        <v>0</v>
      </c>
      <c r="AL20" s="1761">
        <f>SUM(AL22:AL38)</f>
        <v>0</v>
      </c>
      <c r="AM20" s="1763" t="str">
        <f>IF(ISERROR(AL20/AK20), "0", (AL20/AK20))</f>
        <v>0</v>
      </c>
      <c r="AN20" s="1764">
        <f>SUM(AN22:AN38)</f>
        <v>0</v>
      </c>
      <c r="AO20" s="1761">
        <f>SUM(AO22:AO38)</f>
        <v>0</v>
      </c>
      <c r="AP20" s="1763" t="str">
        <f>IF(ISERROR(AO20/AN20), "0", (AO20/AN20))</f>
        <v>0</v>
      </c>
      <c r="AQ20" s="1764">
        <f>SUM(AQ22:AQ38)</f>
        <v>0</v>
      </c>
      <c r="AR20" s="1761">
        <f>SUM(AR22:AR38)</f>
        <v>0</v>
      </c>
      <c r="AS20" s="1763" t="str">
        <f>IF(ISERROR(AR20/AQ20), "0", (AR20/AQ20))</f>
        <v>0</v>
      </c>
      <c r="AT20" s="1764">
        <f>SUM(AT22:AT38)</f>
        <v>0</v>
      </c>
      <c r="AU20" s="1761">
        <f>SUM(AU22:AU38)</f>
        <v>0</v>
      </c>
      <c r="AV20" s="1763" t="str">
        <f>IF(ISERROR(AU20/AT20), "0", (AU20/AT20))</f>
        <v>0</v>
      </c>
      <c r="AW20" s="1764">
        <f>SUM(AW22:AW38)</f>
        <v>0</v>
      </c>
      <c r="AX20" s="1761">
        <f>SUM(AX22:AX38)</f>
        <v>0</v>
      </c>
      <c r="AY20" s="1763" t="str">
        <f>IF(ISERROR(AX20/AW20), "0", (AX20/AW20))</f>
        <v>0</v>
      </c>
      <c r="AZ20" s="1764">
        <f>SUM(AZ22:AZ38)</f>
        <v>0</v>
      </c>
      <c r="BA20" s="1761">
        <f>SUM(BA22:BA38)</f>
        <v>0</v>
      </c>
      <c r="BB20" s="1763" t="str">
        <f>IF(ISERROR(BA20/AZ20), "0", (BA20/AZ20))</f>
        <v>0</v>
      </c>
      <c r="BC20" s="1764">
        <f>SUM(BC22:BC38)</f>
        <v>0</v>
      </c>
      <c r="BD20" s="1761">
        <f>SUM(BD22:BD38)</f>
        <v>0</v>
      </c>
      <c r="BE20" s="1763" t="str">
        <f>IF(ISERROR(BD20/BC20), "0", (BD20/BC20))</f>
        <v>0</v>
      </c>
      <c r="BF20" s="1764">
        <f>SUM(BF22:BF38)</f>
        <v>0</v>
      </c>
      <c r="BG20" s="1761">
        <f>SUM(BG22:BG38)</f>
        <v>0</v>
      </c>
      <c r="BH20" s="1763" t="str">
        <f>IF(ISERROR(BG20/BF20), "0", (BG20/BF20))</f>
        <v>0</v>
      </c>
      <c r="BI20" s="1764">
        <f>SUM(BI22:BI38)</f>
        <v>0</v>
      </c>
      <c r="BJ20" s="1761">
        <f>SUM(BJ22:BJ38)</f>
        <v>0</v>
      </c>
      <c r="BK20" s="1763" t="str">
        <f>IF(ISERROR(BJ20/BI20), "0", (BJ20/BI20))</f>
        <v>0</v>
      </c>
      <c r="BL20" s="1765">
        <f>+D20+G20+J20+M20+P20+S20+V20+Y20+AB20+AE20+AH20+AK20+AN20+AQ20+AT20+AW20+AZ20+BC20+BF20+BI20</f>
        <v>155052</v>
      </c>
      <c r="BM20" s="1558">
        <f>+E20+H20+K20+N20+Q20+T20+W20+Z20+AC20+AF20+AI20+AL20+AO20+AR20+AU20+AX20+BA20+BD20+BG20+BJ20</f>
        <v>221391.5638075124</v>
      </c>
      <c r="BN20" s="1766">
        <f>+F20+I20+L20+O20+R20+U20+X20+AA20+AD20+AG20+AJ20+AM20+AP20+AS20+AV20+AY20+BB20+BE20+BH20+BK20</f>
        <v>10.692483044109741</v>
      </c>
    </row>
    <row r="21" spans="1:66" s="478" customFormat="1" ht="30" customHeight="1">
      <c r="A21" s="495"/>
      <c r="B21" s="497"/>
      <c r="C21" s="498" t="s">
        <v>1076</v>
      </c>
      <c r="D21" s="563"/>
      <c r="E21" s="498"/>
      <c r="F21" s="564"/>
      <c r="G21" s="498"/>
      <c r="H21" s="498"/>
      <c r="I21" s="498"/>
      <c r="J21" s="497"/>
      <c r="K21" s="498"/>
      <c r="L21" s="504"/>
      <c r="M21" s="498"/>
      <c r="N21" s="498"/>
      <c r="O21" s="504"/>
      <c r="P21" s="497"/>
      <c r="Q21" s="498"/>
      <c r="R21" s="498"/>
      <c r="S21" s="497"/>
      <c r="T21" s="498"/>
      <c r="U21" s="498"/>
      <c r="V21" s="497"/>
      <c r="W21" s="498"/>
      <c r="X21" s="498"/>
      <c r="Y21" s="497"/>
      <c r="Z21" s="498"/>
      <c r="AA21" s="504"/>
      <c r="AB21" s="498"/>
      <c r="AC21" s="498"/>
      <c r="AD21" s="504"/>
      <c r="AE21" s="498"/>
      <c r="AF21" s="498"/>
      <c r="AG21" s="504"/>
      <c r="AH21" s="498"/>
      <c r="AI21" s="498"/>
      <c r="AJ21" s="504"/>
      <c r="AK21" s="498"/>
      <c r="AL21" s="498"/>
      <c r="AM21" s="498"/>
      <c r="AN21" s="497"/>
      <c r="AO21" s="498"/>
      <c r="AP21" s="504"/>
      <c r="AQ21" s="498"/>
      <c r="AR21" s="498"/>
      <c r="AS21" s="504"/>
      <c r="AT21" s="497"/>
      <c r="AU21" s="498"/>
      <c r="AV21" s="498"/>
      <c r="AW21" s="497"/>
      <c r="AX21" s="498"/>
      <c r="AY21" s="504"/>
      <c r="AZ21" s="498"/>
      <c r="BA21" s="498"/>
      <c r="BB21" s="505"/>
      <c r="BC21" s="506"/>
      <c r="BD21" s="507"/>
      <c r="BE21" s="507"/>
      <c r="BF21" s="506"/>
      <c r="BG21" s="507"/>
      <c r="BH21" s="505"/>
      <c r="BI21" s="507"/>
      <c r="BJ21" s="507"/>
      <c r="BK21" s="505"/>
      <c r="BL21" s="506"/>
      <c r="BM21" s="507"/>
      <c r="BN21" s="508"/>
    </row>
    <row r="22" spans="1:66" s="478" customFormat="1" ht="12.75">
      <c r="A22" s="509" t="s">
        <v>1079</v>
      </c>
      <c r="B22" s="497"/>
      <c r="C22" s="1778">
        <f t="shared" ref="C22:C27" si="0">+F58</f>
        <v>1</v>
      </c>
      <c r="D22" s="565">
        <f>D40/$D$46*$D$47</f>
        <v>113800.52612736018</v>
      </c>
      <c r="E22" s="528">
        <f>+D22*$C22</f>
        <v>113800.52612736018</v>
      </c>
      <c r="F22" s="566" t="s">
        <v>997</v>
      </c>
      <c r="G22" s="532"/>
      <c r="H22" s="528">
        <f>+G22*$C22</f>
        <v>0</v>
      </c>
      <c r="I22" s="531" t="s">
        <v>997</v>
      </c>
      <c r="J22" s="530"/>
      <c r="K22" s="528">
        <f>+J22*$C22</f>
        <v>0</v>
      </c>
      <c r="L22" s="529" t="s">
        <v>997</v>
      </c>
      <c r="M22" s="532"/>
      <c r="N22" s="528">
        <f>+M22*$C22</f>
        <v>0</v>
      </c>
      <c r="O22" s="529" t="s">
        <v>997</v>
      </c>
      <c r="P22" s="530"/>
      <c r="Q22" s="528">
        <f>+P22*$C22</f>
        <v>0</v>
      </c>
      <c r="R22" s="531" t="s">
        <v>997</v>
      </c>
      <c r="S22" s="530"/>
      <c r="T22" s="528">
        <f>+S22*$C22</f>
        <v>0</v>
      </c>
      <c r="U22" s="531" t="s">
        <v>997</v>
      </c>
      <c r="V22" s="530"/>
      <c r="W22" s="528">
        <f>+V22*$C22</f>
        <v>0</v>
      </c>
      <c r="X22" s="531" t="s">
        <v>997</v>
      </c>
      <c r="Y22" s="530"/>
      <c r="Z22" s="528">
        <f>+Y22*$C22</f>
        <v>0</v>
      </c>
      <c r="AA22" s="529" t="s">
        <v>997</v>
      </c>
      <c r="AB22" s="532"/>
      <c r="AC22" s="528">
        <f>+AB22*$C22</f>
        <v>0</v>
      </c>
      <c r="AD22" s="529" t="s">
        <v>997</v>
      </c>
      <c r="AE22" s="532"/>
      <c r="AF22" s="528">
        <f>+AE22*$C22</f>
        <v>0</v>
      </c>
      <c r="AG22" s="529" t="s">
        <v>997</v>
      </c>
      <c r="AH22" s="532"/>
      <c r="AI22" s="528">
        <f>+AH22*$C22</f>
        <v>0</v>
      </c>
      <c r="AJ22" s="529" t="s">
        <v>997</v>
      </c>
      <c r="AK22" s="532"/>
      <c r="AL22" s="528">
        <f>+AK22*$C22</f>
        <v>0</v>
      </c>
      <c r="AM22" s="531" t="s">
        <v>997</v>
      </c>
      <c r="AN22" s="530"/>
      <c r="AO22" s="528">
        <f>+AN22*$C22</f>
        <v>0</v>
      </c>
      <c r="AP22" s="529" t="s">
        <v>997</v>
      </c>
      <c r="AQ22" s="532"/>
      <c r="AR22" s="528">
        <f>+AQ22*$C22</f>
        <v>0</v>
      </c>
      <c r="AS22" s="529" t="s">
        <v>997</v>
      </c>
      <c r="AT22" s="532"/>
      <c r="AU22" s="528">
        <f>+AT22*$C22</f>
        <v>0</v>
      </c>
      <c r="AV22" s="531" t="s">
        <v>997</v>
      </c>
      <c r="AW22" s="530"/>
      <c r="AX22" s="528">
        <f>+AW22*$C22</f>
        <v>0</v>
      </c>
      <c r="AY22" s="529" t="s">
        <v>997</v>
      </c>
      <c r="AZ22" s="532"/>
      <c r="BA22" s="528">
        <f>+AZ22*$C22</f>
        <v>0</v>
      </c>
      <c r="BB22" s="533"/>
      <c r="BC22" s="532"/>
      <c r="BD22" s="528">
        <f>+BC22*$C22</f>
        <v>0</v>
      </c>
      <c r="BE22" s="531" t="s">
        <v>997</v>
      </c>
      <c r="BF22" s="530"/>
      <c r="BG22" s="528">
        <f>+BF22*$C22</f>
        <v>0</v>
      </c>
      <c r="BH22" s="529" t="s">
        <v>997</v>
      </c>
      <c r="BI22" s="532"/>
      <c r="BJ22" s="528">
        <f>+BI22*$C22</f>
        <v>0</v>
      </c>
      <c r="BK22" s="533"/>
      <c r="BL22" s="534">
        <f t="shared" ref="BL22:BL38" si="1">+D22+G22+J22+M22+P22+S22+V22+Y22+AB22+AE22+AH22+AK22+AN22+AQ22+AT22+AW22+AZ22+BC22+BF22+BI22</f>
        <v>113800.52612736018</v>
      </c>
      <c r="BM22" s="535">
        <f t="shared" ref="BM22:BM38" si="2">+E22+H22+K22+N22+Q22+T22+W22+Z22+AC22+AF22+AI22+AL22+AO22+AR22+AU22+AX22+BA22+BD22+BG22+BJ22</f>
        <v>113800.52612736018</v>
      </c>
      <c r="BN22" s="536"/>
    </row>
    <row r="23" spans="1:66" s="478" customFormat="1" ht="25.5">
      <c r="A23" s="509" t="s">
        <v>1094</v>
      </c>
      <c r="B23" s="497"/>
      <c r="C23" s="1778">
        <f t="shared" si="0"/>
        <v>1</v>
      </c>
      <c r="D23" s="565">
        <f>D41/$D$46*$D$47</f>
        <v>0</v>
      </c>
      <c r="E23" s="538">
        <f t="shared" ref="E23:E38" si="3">+D23*$C23</f>
        <v>0</v>
      </c>
      <c r="F23" s="568"/>
      <c r="G23" s="542"/>
      <c r="H23" s="538">
        <f t="shared" ref="H23:H38" si="4">+G23*$C23</f>
        <v>0</v>
      </c>
      <c r="I23" s="541"/>
      <c r="J23" s="540"/>
      <c r="K23" s="538">
        <f t="shared" ref="K23:K38" si="5">+J23*$C23</f>
        <v>0</v>
      </c>
      <c r="L23" s="539"/>
      <c r="M23" s="542"/>
      <c r="N23" s="538">
        <f t="shared" ref="N23:N38" si="6">+M23*$C23</f>
        <v>0</v>
      </c>
      <c r="O23" s="539"/>
      <c r="P23" s="540"/>
      <c r="Q23" s="538">
        <f t="shared" ref="Q23:Q38" si="7">+P23*$C23</f>
        <v>0</v>
      </c>
      <c r="R23" s="541"/>
      <c r="S23" s="540"/>
      <c r="T23" s="538">
        <f t="shared" ref="T23:T38" si="8">+S23*$C23</f>
        <v>0</v>
      </c>
      <c r="U23" s="541"/>
      <c r="V23" s="540"/>
      <c r="W23" s="538">
        <f t="shared" ref="W23:W38" si="9">+V23*$C23</f>
        <v>0</v>
      </c>
      <c r="X23" s="541"/>
      <c r="Y23" s="540"/>
      <c r="Z23" s="538">
        <f t="shared" ref="Z23:Z38" si="10">+Y23*$C23</f>
        <v>0</v>
      </c>
      <c r="AA23" s="539"/>
      <c r="AB23" s="542"/>
      <c r="AC23" s="538">
        <f t="shared" ref="AC23:AC38" si="11">+AB23*$C23</f>
        <v>0</v>
      </c>
      <c r="AD23" s="539"/>
      <c r="AE23" s="542"/>
      <c r="AF23" s="538">
        <f t="shared" ref="AF23:AF38" si="12">+AE23*$C23</f>
        <v>0</v>
      </c>
      <c r="AG23" s="539"/>
      <c r="AH23" s="542"/>
      <c r="AI23" s="538">
        <f t="shared" ref="AI23:AI38" si="13">+AH23*$C23</f>
        <v>0</v>
      </c>
      <c r="AJ23" s="539"/>
      <c r="AK23" s="542"/>
      <c r="AL23" s="538">
        <f t="shared" ref="AL23:AL38" si="14">+AK23*$C23</f>
        <v>0</v>
      </c>
      <c r="AM23" s="541"/>
      <c r="AN23" s="540"/>
      <c r="AO23" s="538">
        <f t="shared" ref="AO23:AO38" si="15">+AN23*$C23</f>
        <v>0</v>
      </c>
      <c r="AP23" s="539"/>
      <c r="AQ23" s="542"/>
      <c r="AR23" s="538">
        <f t="shared" ref="AR23:AR38" si="16">+AQ23*$C23</f>
        <v>0</v>
      </c>
      <c r="AS23" s="539"/>
      <c r="AT23" s="542"/>
      <c r="AU23" s="538">
        <f t="shared" ref="AU23:AU38" si="17">+AT23*$C23</f>
        <v>0</v>
      </c>
      <c r="AV23" s="541"/>
      <c r="AW23" s="540"/>
      <c r="AX23" s="538">
        <f t="shared" ref="AX23:AX38" si="18">+AW23*$C23</f>
        <v>0</v>
      </c>
      <c r="AY23" s="539"/>
      <c r="AZ23" s="542"/>
      <c r="BA23" s="538">
        <f t="shared" ref="BA23:BA38" si="19">+AZ23*$C23</f>
        <v>0</v>
      </c>
      <c r="BB23" s="543"/>
      <c r="BC23" s="542"/>
      <c r="BD23" s="538">
        <f t="shared" ref="BD23:BD38" si="20">+BC23*$C23</f>
        <v>0</v>
      </c>
      <c r="BE23" s="541"/>
      <c r="BF23" s="540"/>
      <c r="BG23" s="538">
        <f t="shared" ref="BG23:BG38" si="21">+BF23*$C23</f>
        <v>0</v>
      </c>
      <c r="BH23" s="539"/>
      <c r="BI23" s="542"/>
      <c r="BJ23" s="538">
        <f t="shared" ref="BJ23:BJ38" si="22">+BI23*$C23</f>
        <v>0</v>
      </c>
      <c r="BK23" s="543"/>
      <c r="BL23" s="544">
        <f t="shared" si="1"/>
        <v>0</v>
      </c>
      <c r="BM23" s="545">
        <f t="shared" si="2"/>
        <v>0</v>
      </c>
      <c r="BN23" s="546"/>
    </row>
    <row r="24" spans="1:66" s="478" customFormat="1" ht="12.75">
      <c r="A24" s="509" t="s">
        <v>1080</v>
      </c>
      <c r="B24" s="497"/>
      <c r="C24" s="1778">
        <f t="shared" si="0"/>
        <v>2</v>
      </c>
      <c r="D24" s="565">
        <f>D42/$D$46*$D$47</f>
        <v>13349.18531201843</v>
      </c>
      <c r="E24" s="538">
        <f t="shared" si="3"/>
        <v>26698.370624036859</v>
      </c>
      <c r="F24" s="568" t="s">
        <v>997</v>
      </c>
      <c r="G24" s="542"/>
      <c r="H24" s="538">
        <f t="shared" si="4"/>
        <v>0</v>
      </c>
      <c r="I24" s="541" t="s">
        <v>997</v>
      </c>
      <c r="J24" s="540"/>
      <c r="K24" s="538">
        <f t="shared" si="5"/>
        <v>0</v>
      </c>
      <c r="L24" s="539" t="s">
        <v>997</v>
      </c>
      <c r="M24" s="542"/>
      <c r="N24" s="538">
        <f t="shared" si="6"/>
        <v>0</v>
      </c>
      <c r="O24" s="539" t="s">
        <v>997</v>
      </c>
      <c r="P24" s="540"/>
      <c r="Q24" s="538">
        <f t="shared" si="7"/>
        <v>0</v>
      </c>
      <c r="R24" s="541" t="s">
        <v>997</v>
      </c>
      <c r="S24" s="540"/>
      <c r="T24" s="538">
        <f t="shared" si="8"/>
        <v>0</v>
      </c>
      <c r="U24" s="541" t="s">
        <v>997</v>
      </c>
      <c r="V24" s="540"/>
      <c r="W24" s="538">
        <f t="shared" si="9"/>
        <v>0</v>
      </c>
      <c r="X24" s="541" t="s">
        <v>997</v>
      </c>
      <c r="Y24" s="540"/>
      <c r="Z24" s="538">
        <f t="shared" si="10"/>
        <v>0</v>
      </c>
      <c r="AA24" s="539" t="s">
        <v>997</v>
      </c>
      <c r="AB24" s="542"/>
      <c r="AC24" s="538">
        <f t="shared" si="11"/>
        <v>0</v>
      </c>
      <c r="AD24" s="539" t="s">
        <v>997</v>
      </c>
      <c r="AE24" s="542"/>
      <c r="AF24" s="538">
        <f t="shared" si="12"/>
        <v>0</v>
      </c>
      <c r="AG24" s="539" t="s">
        <v>997</v>
      </c>
      <c r="AH24" s="542"/>
      <c r="AI24" s="538">
        <f t="shared" si="13"/>
        <v>0</v>
      </c>
      <c r="AJ24" s="539" t="s">
        <v>997</v>
      </c>
      <c r="AK24" s="542"/>
      <c r="AL24" s="538">
        <f t="shared" si="14"/>
        <v>0</v>
      </c>
      <c r="AM24" s="541" t="s">
        <v>997</v>
      </c>
      <c r="AN24" s="540"/>
      <c r="AO24" s="538">
        <f t="shared" si="15"/>
        <v>0</v>
      </c>
      <c r="AP24" s="539" t="s">
        <v>997</v>
      </c>
      <c r="AQ24" s="542"/>
      <c r="AR24" s="538">
        <f t="shared" si="16"/>
        <v>0</v>
      </c>
      <c r="AS24" s="539" t="s">
        <v>997</v>
      </c>
      <c r="AT24" s="542"/>
      <c r="AU24" s="538">
        <f t="shared" si="17"/>
        <v>0</v>
      </c>
      <c r="AV24" s="541" t="s">
        <v>997</v>
      </c>
      <c r="AW24" s="540"/>
      <c r="AX24" s="538">
        <f t="shared" si="18"/>
        <v>0</v>
      </c>
      <c r="AY24" s="539" t="s">
        <v>997</v>
      </c>
      <c r="AZ24" s="542"/>
      <c r="BA24" s="538">
        <f t="shared" si="19"/>
        <v>0</v>
      </c>
      <c r="BB24" s="543"/>
      <c r="BC24" s="542"/>
      <c r="BD24" s="538">
        <f t="shared" si="20"/>
        <v>0</v>
      </c>
      <c r="BE24" s="541" t="s">
        <v>997</v>
      </c>
      <c r="BF24" s="540"/>
      <c r="BG24" s="538">
        <f t="shared" si="21"/>
        <v>0</v>
      </c>
      <c r="BH24" s="539" t="s">
        <v>997</v>
      </c>
      <c r="BI24" s="542"/>
      <c r="BJ24" s="538">
        <f t="shared" si="22"/>
        <v>0</v>
      </c>
      <c r="BK24" s="543"/>
      <c r="BL24" s="544">
        <f t="shared" si="1"/>
        <v>13349.18531201843</v>
      </c>
      <c r="BM24" s="545">
        <f t="shared" si="2"/>
        <v>26698.370624036859</v>
      </c>
      <c r="BN24" s="546"/>
    </row>
    <row r="25" spans="1:66" s="478" customFormat="1" ht="25.5">
      <c r="A25" s="509" t="s">
        <v>1095</v>
      </c>
      <c r="B25" s="497"/>
      <c r="C25" s="1778">
        <f t="shared" si="0"/>
        <v>1</v>
      </c>
      <c r="D25" s="565">
        <f>D43/$D$46*$D$47</f>
        <v>0</v>
      </c>
      <c r="E25" s="538">
        <f t="shared" si="3"/>
        <v>0</v>
      </c>
      <c r="F25" s="568" t="s">
        <v>997</v>
      </c>
      <c r="G25" s="542"/>
      <c r="H25" s="538">
        <f t="shared" si="4"/>
        <v>0</v>
      </c>
      <c r="I25" s="541" t="s">
        <v>997</v>
      </c>
      <c r="J25" s="540"/>
      <c r="K25" s="538">
        <f t="shared" si="5"/>
        <v>0</v>
      </c>
      <c r="L25" s="539" t="s">
        <v>997</v>
      </c>
      <c r="M25" s="542"/>
      <c r="N25" s="538">
        <f t="shared" si="6"/>
        <v>0</v>
      </c>
      <c r="O25" s="539" t="s">
        <v>997</v>
      </c>
      <c r="P25" s="540"/>
      <c r="Q25" s="538">
        <f t="shared" si="7"/>
        <v>0</v>
      </c>
      <c r="R25" s="541" t="s">
        <v>997</v>
      </c>
      <c r="S25" s="540"/>
      <c r="T25" s="538">
        <f t="shared" si="8"/>
        <v>0</v>
      </c>
      <c r="U25" s="541" t="s">
        <v>997</v>
      </c>
      <c r="V25" s="540"/>
      <c r="W25" s="538">
        <f t="shared" si="9"/>
        <v>0</v>
      </c>
      <c r="X25" s="541" t="s">
        <v>997</v>
      </c>
      <c r="Y25" s="540"/>
      <c r="Z25" s="538">
        <f t="shared" si="10"/>
        <v>0</v>
      </c>
      <c r="AA25" s="539" t="s">
        <v>997</v>
      </c>
      <c r="AB25" s="542"/>
      <c r="AC25" s="538">
        <f t="shared" si="11"/>
        <v>0</v>
      </c>
      <c r="AD25" s="539" t="s">
        <v>997</v>
      </c>
      <c r="AE25" s="542"/>
      <c r="AF25" s="538">
        <f t="shared" si="12"/>
        <v>0</v>
      </c>
      <c r="AG25" s="539" t="s">
        <v>997</v>
      </c>
      <c r="AH25" s="542"/>
      <c r="AI25" s="538">
        <f t="shared" si="13"/>
        <v>0</v>
      </c>
      <c r="AJ25" s="539" t="s">
        <v>997</v>
      </c>
      <c r="AK25" s="542"/>
      <c r="AL25" s="538">
        <f t="shared" si="14"/>
        <v>0</v>
      </c>
      <c r="AM25" s="541" t="s">
        <v>997</v>
      </c>
      <c r="AN25" s="540"/>
      <c r="AO25" s="538">
        <f t="shared" si="15"/>
        <v>0</v>
      </c>
      <c r="AP25" s="539" t="s">
        <v>997</v>
      </c>
      <c r="AQ25" s="542"/>
      <c r="AR25" s="538">
        <f t="shared" si="16"/>
        <v>0</v>
      </c>
      <c r="AS25" s="539" t="s">
        <v>997</v>
      </c>
      <c r="AT25" s="542"/>
      <c r="AU25" s="538">
        <f t="shared" si="17"/>
        <v>0</v>
      </c>
      <c r="AV25" s="541" t="s">
        <v>997</v>
      </c>
      <c r="AW25" s="540"/>
      <c r="AX25" s="538">
        <f t="shared" si="18"/>
        <v>0</v>
      </c>
      <c r="AY25" s="539" t="s">
        <v>997</v>
      </c>
      <c r="AZ25" s="542"/>
      <c r="BA25" s="538">
        <f t="shared" si="19"/>
        <v>0</v>
      </c>
      <c r="BB25" s="543"/>
      <c r="BC25" s="542"/>
      <c r="BD25" s="538">
        <f t="shared" si="20"/>
        <v>0</v>
      </c>
      <c r="BE25" s="541" t="s">
        <v>997</v>
      </c>
      <c r="BF25" s="540"/>
      <c r="BG25" s="538">
        <f t="shared" si="21"/>
        <v>0</v>
      </c>
      <c r="BH25" s="539" t="s">
        <v>997</v>
      </c>
      <c r="BI25" s="542"/>
      <c r="BJ25" s="538">
        <f t="shared" si="22"/>
        <v>0</v>
      </c>
      <c r="BK25" s="543"/>
      <c r="BL25" s="544">
        <f t="shared" si="1"/>
        <v>0</v>
      </c>
      <c r="BM25" s="545">
        <f t="shared" si="2"/>
        <v>0</v>
      </c>
      <c r="BN25" s="546"/>
    </row>
    <row r="26" spans="1:66" s="478" customFormat="1" ht="12.75">
      <c r="A26" s="509" t="s">
        <v>1296</v>
      </c>
      <c r="B26" s="497"/>
      <c r="C26" s="1778">
        <f t="shared" si="0"/>
        <v>3</v>
      </c>
      <c r="D26" s="565">
        <f>D44/$D$46*$D$47</f>
        <v>9758.2885606213913</v>
      </c>
      <c r="E26" s="538">
        <f t="shared" si="3"/>
        <v>29274.865681864176</v>
      </c>
      <c r="F26" s="568" t="s">
        <v>997</v>
      </c>
      <c r="G26" s="542"/>
      <c r="H26" s="538">
        <f t="shared" si="4"/>
        <v>0</v>
      </c>
      <c r="I26" s="541" t="s">
        <v>997</v>
      </c>
      <c r="J26" s="540"/>
      <c r="K26" s="538">
        <f t="shared" si="5"/>
        <v>0</v>
      </c>
      <c r="L26" s="539" t="s">
        <v>997</v>
      </c>
      <c r="M26" s="542"/>
      <c r="N26" s="538">
        <f t="shared" si="6"/>
        <v>0</v>
      </c>
      <c r="O26" s="539" t="s">
        <v>997</v>
      </c>
      <c r="P26" s="540"/>
      <c r="Q26" s="538">
        <f t="shared" si="7"/>
        <v>0</v>
      </c>
      <c r="R26" s="541" t="s">
        <v>997</v>
      </c>
      <c r="S26" s="540"/>
      <c r="T26" s="538">
        <f t="shared" si="8"/>
        <v>0</v>
      </c>
      <c r="U26" s="541" t="s">
        <v>997</v>
      </c>
      <c r="V26" s="540"/>
      <c r="W26" s="538">
        <f t="shared" si="9"/>
        <v>0</v>
      </c>
      <c r="X26" s="541" t="s">
        <v>997</v>
      </c>
      <c r="Y26" s="540"/>
      <c r="Z26" s="538">
        <f t="shared" si="10"/>
        <v>0</v>
      </c>
      <c r="AA26" s="539" t="s">
        <v>997</v>
      </c>
      <c r="AB26" s="542"/>
      <c r="AC26" s="538">
        <f t="shared" si="11"/>
        <v>0</v>
      </c>
      <c r="AD26" s="539" t="s">
        <v>997</v>
      </c>
      <c r="AE26" s="542"/>
      <c r="AF26" s="538">
        <f t="shared" si="12"/>
        <v>0</v>
      </c>
      <c r="AG26" s="539" t="s">
        <v>997</v>
      </c>
      <c r="AH26" s="542"/>
      <c r="AI26" s="538">
        <f t="shared" si="13"/>
        <v>0</v>
      </c>
      <c r="AJ26" s="539" t="s">
        <v>997</v>
      </c>
      <c r="AK26" s="542"/>
      <c r="AL26" s="538">
        <f t="shared" si="14"/>
        <v>0</v>
      </c>
      <c r="AM26" s="541" t="s">
        <v>997</v>
      </c>
      <c r="AN26" s="540"/>
      <c r="AO26" s="538">
        <f t="shared" si="15"/>
        <v>0</v>
      </c>
      <c r="AP26" s="539" t="s">
        <v>997</v>
      </c>
      <c r="AQ26" s="542"/>
      <c r="AR26" s="538">
        <f t="shared" si="16"/>
        <v>0</v>
      </c>
      <c r="AS26" s="539" t="s">
        <v>997</v>
      </c>
      <c r="AT26" s="542"/>
      <c r="AU26" s="538">
        <f t="shared" si="17"/>
        <v>0</v>
      </c>
      <c r="AV26" s="541" t="s">
        <v>997</v>
      </c>
      <c r="AW26" s="540"/>
      <c r="AX26" s="538">
        <f t="shared" si="18"/>
        <v>0</v>
      </c>
      <c r="AY26" s="539" t="s">
        <v>997</v>
      </c>
      <c r="AZ26" s="542"/>
      <c r="BA26" s="538">
        <f t="shared" si="19"/>
        <v>0</v>
      </c>
      <c r="BB26" s="543"/>
      <c r="BC26" s="542"/>
      <c r="BD26" s="538">
        <f t="shared" si="20"/>
        <v>0</v>
      </c>
      <c r="BE26" s="541" t="s">
        <v>997</v>
      </c>
      <c r="BF26" s="540"/>
      <c r="BG26" s="538">
        <f t="shared" si="21"/>
        <v>0</v>
      </c>
      <c r="BH26" s="539" t="s">
        <v>997</v>
      </c>
      <c r="BI26" s="542"/>
      <c r="BJ26" s="538">
        <f t="shared" si="22"/>
        <v>0</v>
      </c>
      <c r="BK26" s="543"/>
      <c r="BL26" s="544">
        <f t="shared" si="1"/>
        <v>9758.2885606213913</v>
      </c>
      <c r="BM26" s="545">
        <f t="shared" si="2"/>
        <v>29274.865681864176</v>
      </c>
      <c r="BN26" s="546"/>
    </row>
    <row r="27" spans="1:66" s="478" customFormat="1" ht="25.5">
      <c r="A27" s="509" t="s">
        <v>1096</v>
      </c>
      <c r="B27" s="497"/>
      <c r="C27" s="1778">
        <f t="shared" si="0"/>
        <v>2</v>
      </c>
      <c r="D27" s="567"/>
      <c r="E27" s="538">
        <f t="shared" si="3"/>
        <v>0</v>
      </c>
      <c r="F27" s="568" t="s">
        <v>997</v>
      </c>
      <c r="G27" s="542"/>
      <c r="H27" s="538">
        <f t="shared" si="4"/>
        <v>0</v>
      </c>
      <c r="I27" s="541" t="s">
        <v>997</v>
      </c>
      <c r="J27" s="540"/>
      <c r="K27" s="538">
        <f t="shared" si="5"/>
        <v>0</v>
      </c>
      <c r="L27" s="539" t="s">
        <v>997</v>
      </c>
      <c r="M27" s="542"/>
      <c r="N27" s="538">
        <f t="shared" si="6"/>
        <v>0</v>
      </c>
      <c r="O27" s="539" t="s">
        <v>997</v>
      </c>
      <c r="P27" s="540"/>
      <c r="Q27" s="538">
        <f t="shared" si="7"/>
        <v>0</v>
      </c>
      <c r="R27" s="541" t="s">
        <v>997</v>
      </c>
      <c r="S27" s="540"/>
      <c r="T27" s="538">
        <f t="shared" si="8"/>
        <v>0</v>
      </c>
      <c r="U27" s="541" t="s">
        <v>997</v>
      </c>
      <c r="V27" s="540"/>
      <c r="W27" s="538">
        <f t="shared" si="9"/>
        <v>0</v>
      </c>
      <c r="X27" s="541" t="s">
        <v>997</v>
      </c>
      <c r="Y27" s="540"/>
      <c r="Z27" s="538">
        <f t="shared" si="10"/>
        <v>0</v>
      </c>
      <c r="AA27" s="539" t="s">
        <v>997</v>
      </c>
      <c r="AB27" s="542"/>
      <c r="AC27" s="538">
        <f t="shared" si="11"/>
        <v>0</v>
      </c>
      <c r="AD27" s="539" t="s">
        <v>997</v>
      </c>
      <c r="AE27" s="542"/>
      <c r="AF27" s="538">
        <f t="shared" si="12"/>
        <v>0</v>
      </c>
      <c r="AG27" s="539" t="s">
        <v>997</v>
      </c>
      <c r="AH27" s="542"/>
      <c r="AI27" s="538">
        <f t="shared" si="13"/>
        <v>0</v>
      </c>
      <c r="AJ27" s="539" t="s">
        <v>997</v>
      </c>
      <c r="AK27" s="542"/>
      <c r="AL27" s="538">
        <f t="shared" si="14"/>
        <v>0</v>
      </c>
      <c r="AM27" s="541" t="s">
        <v>997</v>
      </c>
      <c r="AN27" s="540"/>
      <c r="AO27" s="538">
        <f t="shared" si="15"/>
        <v>0</v>
      </c>
      <c r="AP27" s="539" t="s">
        <v>997</v>
      </c>
      <c r="AQ27" s="542"/>
      <c r="AR27" s="538">
        <f t="shared" si="16"/>
        <v>0</v>
      </c>
      <c r="AS27" s="539" t="s">
        <v>997</v>
      </c>
      <c r="AT27" s="542"/>
      <c r="AU27" s="538">
        <f t="shared" si="17"/>
        <v>0</v>
      </c>
      <c r="AV27" s="541" t="s">
        <v>997</v>
      </c>
      <c r="AW27" s="540"/>
      <c r="AX27" s="538">
        <f t="shared" si="18"/>
        <v>0</v>
      </c>
      <c r="AY27" s="539" t="s">
        <v>997</v>
      </c>
      <c r="AZ27" s="542"/>
      <c r="BA27" s="538">
        <f t="shared" si="19"/>
        <v>0</v>
      </c>
      <c r="BB27" s="543"/>
      <c r="BC27" s="542"/>
      <c r="BD27" s="538">
        <f t="shared" si="20"/>
        <v>0</v>
      </c>
      <c r="BE27" s="541" t="s">
        <v>997</v>
      </c>
      <c r="BF27" s="540"/>
      <c r="BG27" s="538">
        <f t="shared" si="21"/>
        <v>0</v>
      </c>
      <c r="BH27" s="539" t="s">
        <v>997</v>
      </c>
      <c r="BI27" s="542"/>
      <c r="BJ27" s="538">
        <f t="shared" si="22"/>
        <v>0</v>
      </c>
      <c r="BK27" s="543"/>
      <c r="BL27" s="544">
        <f t="shared" si="1"/>
        <v>0</v>
      </c>
      <c r="BM27" s="545">
        <f t="shared" si="2"/>
        <v>0</v>
      </c>
      <c r="BN27" s="546"/>
    </row>
    <row r="28" spans="1:66" s="478" customFormat="1" ht="12.75">
      <c r="A28" s="510" t="s">
        <v>1089</v>
      </c>
      <c r="B28" s="497"/>
      <c r="C28" s="558"/>
      <c r="D28" s="567"/>
      <c r="E28" s="538">
        <f t="shared" si="3"/>
        <v>0</v>
      </c>
      <c r="F28" s="568" t="s">
        <v>997</v>
      </c>
      <c r="G28" s="547"/>
      <c r="H28" s="538">
        <f t="shared" si="4"/>
        <v>0</v>
      </c>
      <c r="I28" s="541" t="s">
        <v>997</v>
      </c>
      <c r="J28" s="537"/>
      <c r="K28" s="538">
        <f t="shared" si="5"/>
        <v>0</v>
      </c>
      <c r="L28" s="539" t="s">
        <v>997</v>
      </c>
      <c r="M28" s="547"/>
      <c r="N28" s="538">
        <f t="shared" si="6"/>
        <v>0</v>
      </c>
      <c r="O28" s="539" t="s">
        <v>997</v>
      </c>
      <c r="P28" s="537"/>
      <c r="Q28" s="538">
        <f t="shared" si="7"/>
        <v>0</v>
      </c>
      <c r="R28" s="541" t="s">
        <v>997</v>
      </c>
      <c r="S28" s="537"/>
      <c r="T28" s="538">
        <f t="shared" si="8"/>
        <v>0</v>
      </c>
      <c r="U28" s="541" t="s">
        <v>997</v>
      </c>
      <c r="V28" s="537"/>
      <c r="W28" s="538">
        <f t="shared" si="9"/>
        <v>0</v>
      </c>
      <c r="X28" s="541" t="s">
        <v>997</v>
      </c>
      <c r="Y28" s="537"/>
      <c r="Z28" s="538">
        <f t="shared" si="10"/>
        <v>0</v>
      </c>
      <c r="AA28" s="539" t="s">
        <v>997</v>
      </c>
      <c r="AB28" s="547"/>
      <c r="AC28" s="538">
        <f t="shared" si="11"/>
        <v>0</v>
      </c>
      <c r="AD28" s="539" t="s">
        <v>997</v>
      </c>
      <c r="AE28" s="547"/>
      <c r="AF28" s="538">
        <f t="shared" si="12"/>
        <v>0</v>
      </c>
      <c r="AG28" s="539" t="s">
        <v>997</v>
      </c>
      <c r="AH28" s="547"/>
      <c r="AI28" s="538">
        <f t="shared" si="13"/>
        <v>0</v>
      </c>
      <c r="AJ28" s="539" t="s">
        <v>997</v>
      </c>
      <c r="AK28" s="547"/>
      <c r="AL28" s="538">
        <f t="shared" si="14"/>
        <v>0</v>
      </c>
      <c r="AM28" s="541" t="s">
        <v>997</v>
      </c>
      <c r="AN28" s="537"/>
      <c r="AO28" s="538">
        <f t="shared" si="15"/>
        <v>0</v>
      </c>
      <c r="AP28" s="539" t="s">
        <v>997</v>
      </c>
      <c r="AQ28" s="547"/>
      <c r="AR28" s="538">
        <f t="shared" si="16"/>
        <v>0</v>
      </c>
      <c r="AS28" s="539" t="s">
        <v>997</v>
      </c>
      <c r="AT28" s="547"/>
      <c r="AU28" s="538">
        <f t="shared" si="17"/>
        <v>0</v>
      </c>
      <c r="AV28" s="541" t="s">
        <v>997</v>
      </c>
      <c r="AW28" s="537"/>
      <c r="AX28" s="538">
        <f t="shared" si="18"/>
        <v>0</v>
      </c>
      <c r="AY28" s="539" t="s">
        <v>997</v>
      </c>
      <c r="AZ28" s="547"/>
      <c r="BA28" s="538">
        <f t="shared" si="19"/>
        <v>0</v>
      </c>
      <c r="BB28" s="543"/>
      <c r="BC28" s="547"/>
      <c r="BD28" s="538">
        <f t="shared" si="20"/>
        <v>0</v>
      </c>
      <c r="BE28" s="541" t="s">
        <v>997</v>
      </c>
      <c r="BF28" s="537"/>
      <c r="BG28" s="538">
        <f t="shared" si="21"/>
        <v>0</v>
      </c>
      <c r="BH28" s="539" t="s">
        <v>997</v>
      </c>
      <c r="BI28" s="547"/>
      <c r="BJ28" s="538">
        <f t="shared" si="22"/>
        <v>0</v>
      </c>
      <c r="BK28" s="543"/>
      <c r="BL28" s="544">
        <f t="shared" si="1"/>
        <v>0</v>
      </c>
      <c r="BM28" s="545">
        <f t="shared" si="2"/>
        <v>0</v>
      </c>
      <c r="BN28" s="546"/>
    </row>
    <row r="29" spans="1:66" s="478" customFormat="1" ht="12.75">
      <c r="A29" s="510" t="s">
        <v>1090</v>
      </c>
      <c r="B29" s="497"/>
      <c r="C29" s="558"/>
      <c r="D29" s="567"/>
      <c r="E29" s="538">
        <f t="shared" si="3"/>
        <v>0</v>
      </c>
      <c r="F29" s="568" t="s">
        <v>997</v>
      </c>
      <c r="G29" s="547"/>
      <c r="H29" s="538">
        <f t="shared" si="4"/>
        <v>0</v>
      </c>
      <c r="I29" s="541" t="s">
        <v>997</v>
      </c>
      <c r="J29" s="537"/>
      <c r="K29" s="538">
        <f t="shared" si="5"/>
        <v>0</v>
      </c>
      <c r="L29" s="539" t="s">
        <v>997</v>
      </c>
      <c r="M29" s="547"/>
      <c r="N29" s="538">
        <f t="shared" si="6"/>
        <v>0</v>
      </c>
      <c r="O29" s="539" t="s">
        <v>997</v>
      </c>
      <c r="P29" s="537"/>
      <c r="Q29" s="538">
        <f t="shared" si="7"/>
        <v>0</v>
      </c>
      <c r="R29" s="541" t="s">
        <v>997</v>
      </c>
      <c r="S29" s="537"/>
      <c r="T29" s="538">
        <f t="shared" si="8"/>
        <v>0</v>
      </c>
      <c r="U29" s="541" t="s">
        <v>997</v>
      </c>
      <c r="V29" s="537"/>
      <c r="W29" s="538">
        <f t="shared" si="9"/>
        <v>0</v>
      </c>
      <c r="X29" s="541" t="s">
        <v>997</v>
      </c>
      <c r="Y29" s="537"/>
      <c r="Z29" s="538">
        <f t="shared" si="10"/>
        <v>0</v>
      </c>
      <c r="AA29" s="539" t="s">
        <v>997</v>
      </c>
      <c r="AB29" s="547"/>
      <c r="AC29" s="538">
        <f t="shared" si="11"/>
        <v>0</v>
      </c>
      <c r="AD29" s="539" t="s">
        <v>997</v>
      </c>
      <c r="AE29" s="547"/>
      <c r="AF29" s="538">
        <f t="shared" si="12"/>
        <v>0</v>
      </c>
      <c r="AG29" s="539" t="s">
        <v>997</v>
      </c>
      <c r="AH29" s="547"/>
      <c r="AI29" s="538">
        <f t="shared" si="13"/>
        <v>0</v>
      </c>
      <c r="AJ29" s="539" t="s">
        <v>997</v>
      </c>
      <c r="AK29" s="547"/>
      <c r="AL29" s="538">
        <f t="shared" si="14"/>
        <v>0</v>
      </c>
      <c r="AM29" s="541" t="s">
        <v>997</v>
      </c>
      <c r="AN29" s="537"/>
      <c r="AO29" s="538">
        <f t="shared" si="15"/>
        <v>0</v>
      </c>
      <c r="AP29" s="539" t="s">
        <v>997</v>
      </c>
      <c r="AQ29" s="547"/>
      <c r="AR29" s="538">
        <f t="shared" si="16"/>
        <v>0</v>
      </c>
      <c r="AS29" s="539" t="s">
        <v>997</v>
      </c>
      <c r="AT29" s="547"/>
      <c r="AU29" s="538">
        <f t="shared" si="17"/>
        <v>0</v>
      </c>
      <c r="AV29" s="541" t="s">
        <v>997</v>
      </c>
      <c r="AW29" s="537"/>
      <c r="AX29" s="538">
        <f t="shared" si="18"/>
        <v>0</v>
      </c>
      <c r="AY29" s="539" t="s">
        <v>997</v>
      </c>
      <c r="AZ29" s="547"/>
      <c r="BA29" s="538">
        <f t="shared" si="19"/>
        <v>0</v>
      </c>
      <c r="BB29" s="543"/>
      <c r="BC29" s="547"/>
      <c r="BD29" s="538">
        <f t="shared" si="20"/>
        <v>0</v>
      </c>
      <c r="BE29" s="541" t="s">
        <v>997</v>
      </c>
      <c r="BF29" s="537"/>
      <c r="BG29" s="538">
        <f t="shared" si="21"/>
        <v>0</v>
      </c>
      <c r="BH29" s="539" t="s">
        <v>997</v>
      </c>
      <c r="BI29" s="547"/>
      <c r="BJ29" s="538">
        <f t="shared" si="22"/>
        <v>0</v>
      </c>
      <c r="BK29" s="543"/>
      <c r="BL29" s="544">
        <f t="shared" si="1"/>
        <v>0</v>
      </c>
      <c r="BM29" s="545">
        <f t="shared" si="2"/>
        <v>0</v>
      </c>
      <c r="BN29" s="546"/>
    </row>
    <row r="30" spans="1:66" s="478" customFormat="1" ht="12.75">
      <c r="A30" s="509" t="s">
        <v>1082</v>
      </c>
      <c r="B30" s="497"/>
      <c r="C30" s="1778">
        <f>+F65</f>
        <v>2</v>
      </c>
      <c r="D30" s="569"/>
      <c r="E30" s="538">
        <f t="shared" si="3"/>
        <v>0</v>
      </c>
      <c r="F30" s="568" t="s">
        <v>997</v>
      </c>
      <c r="G30" s="547">
        <f>G40/G46*G47</f>
        <v>10539.783531409168</v>
      </c>
      <c r="H30" s="538">
        <f t="shared" si="4"/>
        <v>21079.567062818336</v>
      </c>
      <c r="I30" s="541" t="s">
        <v>997</v>
      </c>
      <c r="J30" s="537">
        <f>J40/J47*J48</f>
        <v>995.32075471698113</v>
      </c>
      <c r="K30" s="538">
        <f t="shared" si="5"/>
        <v>1990.6415094339623</v>
      </c>
      <c r="L30" s="539" t="s">
        <v>997</v>
      </c>
      <c r="M30" s="547"/>
      <c r="N30" s="538">
        <f t="shared" si="6"/>
        <v>0</v>
      </c>
      <c r="O30" s="539" t="s">
        <v>997</v>
      </c>
      <c r="P30" s="537"/>
      <c r="Q30" s="538">
        <f t="shared" si="7"/>
        <v>0</v>
      </c>
      <c r="R30" s="541" t="s">
        <v>997</v>
      </c>
      <c r="S30" s="537"/>
      <c r="T30" s="538">
        <f t="shared" si="8"/>
        <v>0</v>
      </c>
      <c r="U30" s="541" t="s">
        <v>997</v>
      </c>
      <c r="V30" s="537"/>
      <c r="W30" s="538">
        <f t="shared" si="9"/>
        <v>0</v>
      </c>
      <c r="X30" s="541" t="s">
        <v>997</v>
      </c>
      <c r="Y30" s="537"/>
      <c r="Z30" s="538">
        <f t="shared" si="10"/>
        <v>0</v>
      </c>
      <c r="AA30" s="539" t="s">
        <v>997</v>
      </c>
      <c r="AB30" s="547"/>
      <c r="AC30" s="538">
        <f t="shared" si="11"/>
        <v>0</v>
      </c>
      <c r="AD30" s="539" t="s">
        <v>997</v>
      </c>
      <c r="AE30" s="547"/>
      <c r="AF30" s="538">
        <f t="shared" si="12"/>
        <v>0</v>
      </c>
      <c r="AG30" s="539" t="s">
        <v>997</v>
      </c>
      <c r="AH30" s="547"/>
      <c r="AI30" s="538">
        <f t="shared" si="13"/>
        <v>0</v>
      </c>
      <c r="AJ30" s="539" t="s">
        <v>997</v>
      </c>
      <c r="AK30" s="547"/>
      <c r="AL30" s="538">
        <f t="shared" si="14"/>
        <v>0</v>
      </c>
      <c r="AM30" s="541" t="s">
        <v>997</v>
      </c>
      <c r="AN30" s="537"/>
      <c r="AO30" s="538">
        <f t="shared" si="15"/>
        <v>0</v>
      </c>
      <c r="AP30" s="539" t="s">
        <v>997</v>
      </c>
      <c r="AQ30" s="547"/>
      <c r="AR30" s="538">
        <f t="shared" si="16"/>
        <v>0</v>
      </c>
      <c r="AS30" s="539" t="s">
        <v>997</v>
      </c>
      <c r="AT30" s="547"/>
      <c r="AU30" s="538">
        <f t="shared" si="17"/>
        <v>0</v>
      </c>
      <c r="AV30" s="541" t="s">
        <v>997</v>
      </c>
      <c r="AW30" s="537"/>
      <c r="AX30" s="538">
        <f t="shared" si="18"/>
        <v>0</v>
      </c>
      <c r="AY30" s="539" t="s">
        <v>997</v>
      </c>
      <c r="AZ30" s="547"/>
      <c r="BA30" s="538">
        <f t="shared" si="19"/>
        <v>0</v>
      </c>
      <c r="BB30" s="543"/>
      <c r="BC30" s="547"/>
      <c r="BD30" s="538">
        <f t="shared" si="20"/>
        <v>0</v>
      </c>
      <c r="BE30" s="541" t="s">
        <v>997</v>
      </c>
      <c r="BF30" s="537"/>
      <c r="BG30" s="538">
        <f t="shared" si="21"/>
        <v>0</v>
      </c>
      <c r="BH30" s="539" t="s">
        <v>997</v>
      </c>
      <c r="BI30" s="547"/>
      <c r="BJ30" s="538">
        <f t="shared" si="22"/>
        <v>0</v>
      </c>
      <c r="BK30" s="543"/>
      <c r="BL30" s="544">
        <f t="shared" si="1"/>
        <v>11535.104286126149</v>
      </c>
      <c r="BM30" s="545">
        <f t="shared" si="2"/>
        <v>23070.208572252297</v>
      </c>
      <c r="BN30" s="546"/>
    </row>
    <row r="31" spans="1:66" s="478" customFormat="1" ht="25.5">
      <c r="A31" s="509" t="s">
        <v>1097</v>
      </c>
      <c r="B31" s="497"/>
      <c r="C31" s="1778">
        <f>++F66</f>
        <v>3</v>
      </c>
      <c r="D31" s="569"/>
      <c r="E31" s="538">
        <f t="shared" si="3"/>
        <v>0</v>
      </c>
      <c r="F31" s="568" t="s">
        <v>997</v>
      </c>
      <c r="G31" s="547"/>
      <c r="H31" s="538">
        <f t="shared" si="4"/>
        <v>0</v>
      </c>
      <c r="I31" s="541" t="s">
        <v>997</v>
      </c>
      <c r="J31" s="537"/>
      <c r="K31" s="538">
        <f t="shared" si="5"/>
        <v>0</v>
      </c>
      <c r="L31" s="539" t="s">
        <v>997</v>
      </c>
      <c r="M31" s="547"/>
      <c r="N31" s="538">
        <f t="shared" si="6"/>
        <v>0</v>
      </c>
      <c r="O31" s="539" t="s">
        <v>997</v>
      </c>
      <c r="P31" s="537"/>
      <c r="Q31" s="538">
        <f t="shared" si="7"/>
        <v>0</v>
      </c>
      <c r="R31" s="541" t="s">
        <v>997</v>
      </c>
      <c r="S31" s="537"/>
      <c r="T31" s="538">
        <f t="shared" si="8"/>
        <v>0</v>
      </c>
      <c r="U31" s="541" t="s">
        <v>997</v>
      </c>
      <c r="V31" s="537"/>
      <c r="W31" s="538">
        <f t="shared" si="9"/>
        <v>0</v>
      </c>
      <c r="X31" s="541" t="s">
        <v>997</v>
      </c>
      <c r="Y31" s="537"/>
      <c r="Z31" s="538">
        <f t="shared" si="10"/>
        <v>0</v>
      </c>
      <c r="AA31" s="539" t="s">
        <v>997</v>
      </c>
      <c r="AB31" s="547"/>
      <c r="AC31" s="538">
        <f t="shared" si="11"/>
        <v>0</v>
      </c>
      <c r="AD31" s="539" t="s">
        <v>997</v>
      </c>
      <c r="AE31" s="547"/>
      <c r="AF31" s="538">
        <f t="shared" si="12"/>
        <v>0</v>
      </c>
      <c r="AG31" s="539" t="s">
        <v>997</v>
      </c>
      <c r="AH31" s="547"/>
      <c r="AI31" s="538">
        <f t="shared" si="13"/>
        <v>0</v>
      </c>
      <c r="AJ31" s="539" t="s">
        <v>997</v>
      </c>
      <c r="AK31" s="547"/>
      <c r="AL31" s="538">
        <f t="shared" si="14"/>
        <v>0</v>
      </c>
      <c r="AM31" s="541" t="s">
        <v>997</v>
      </c>
      <c r="AN31" s="537"/>
      <c r="AO31" s="538">
        <f t="shared" si="15"/>
        <v>0</v>
      </c>
      <c r="AP31" s="539" t="s">
        <v>997</v>
      </c>
      <c r="AQ31" s="547"/>
      <c r="AR31" s="538">
        <f t="shared" si="16"/>
        <v>0</v>
      </c>
      <c r="AS31" s="539" t="s">
        <v>997</v>
      </c>
      <c r="AT31" s="547"/>
      <c r="AU31" s="538">
        <f t="shared" si="17"/>
        <v>0</v>
      </c>
      <c r="AV31" s="541" t="s">
        <v>997</v>
      </c>
      <c r="AW31" s="537"/>
      <c r="AX31" s="538">
        <f t="shared" si="18"/>
        <v>0</v>
      </c>
      <c r="AY31" s="539" t="s">
        <v>997</v>
      </c>
      <c r="AZ31" s="547"/>
      <c r="BA31" s="538">
        <f t="shared" si="19"/>
        <v>0</v>
      </c>
      <c r="BB31" s="543"/>
      <c r="BC31" s="547"/>
      <c r="BD31" s="538">
        <f t="shared" si="20"/>
        <v>0</v>
      </c>
      <c r="BE31" s="541" t="s">
        <v>997</v>
      </c>
      <c r="BF31" s="537"/>
      <c r="BG31" s="538">
        <f t="shared" si="21"/>
        <v>0</v>
      </c>
      <c r="BH31" s="539" t="s">
        <v>997</v>
      </c>
      <c r="BI31" s="547"/>
      <c r="BJ31" s="538">
        <f t="shared" si="22"/>
        <v>0</v>
      </c>
      <c r="BK31" s="543"/>
      <c r="BL31" s="544">
        <f t="shared" si="1"/>
        <v>0</v>
      </c>
      <c r="BM31" s="545">
        <f t="shared" si="2"/>
        <v>0</v>
      </c>
      <c r="BN31" s="546"/>
    </row>
    <row r="32" spans="1:66" s="478" customFormat="1" ht="25.5">
      <c r="A32" s="509" t="s">
        <v>275</v>
      </c>
      <c r="B32" s="497"/>
      <c r="C32" s="1778">
        <f>+F67</f>
        <v>3</v>
      </c>
      <c r="D32" s="569"/>
      <c r="E32" s="538">
        <f t="shared" si="3"/>
        <v>0</v>
      </c>
      <c r="F32" s="568" t="s">
        <v>997</v>
      </c>
      <c r="G32" s="547">
        <f>G42/G46*G47</f>
        <v>5720.2164685908319</v>
      </c>
      <c r="H32" s="538">
        <f t="shared" si="4"/>
        <v>17160.649405772496</v>
      </c>
      <c r="I32" s="541" t="s">
        <v>997</v>
      </c>
      <c r="J32" s="1708">
        <f>J42/J47*J48</f>
        <v>699.09433962264143</v>
      </c>
      <c r="K32" s="538">
        <f t="shared" si="5"/>
        <v>2097.2830188679245</v>
      </c>
      <c r="L32" s="539" t="s">
        <v>997</v>
      </c>
      <c r="M32" s="547"/>
      <c r="N32" s="538">
        <f t="shared" si="6"/>
        <v>0</v>
      </c>
      <c r="O32" s="539" t="s">
        <v>997</v>
      </c>
      <c r="P32" s="537"/>
      <c r="Q32" s="538">
        <f t="shared" si="7"/>
        <v>0</v>
      </c>
      <c r="R32" s="541" t="s">
        <v>997</v>
      </c>
      <c r="S32" s="537"/>
      <c r="T32" s="538">
        <f t="shared" si="8"/>
        <v>0</v>
      </c>
      <c r="U32" s="541" t="s">
        <v>997</v>
      </c>
      <c r="V32" s="537"/>
      <c r="W32" s="538">
        <f t="shared" si="9"/>
        <v>0</v>
      </c>
      <c r="X32" s="541" t="s">
        <v>997</v>
      </c>
      <c r="Y32" s="537"/>
      <c r="Z32" s="538">
        <f t="shared" si="10"/>
        <v>0</v>
      </c>
      <c r="AA32" s="539" t="s">
        <v>997</v>
      </c>
      <c r="AB32" s="547"/>
      <c r="AC32" s="538">
        <f t="shared" si="11"/>
        <v>0</v>
      </c>
      <c r="AD32" s="539" t="s">
        <v>997</v>
      </c>
      <c r="AE32" s="547"/>
      <c r="AF32" s="538">
        <f t="shared" si="12"/>
        <v>0</v>
      </c>
      <c r="AG32" s="539" t="s">
        <v>997</v>
      </c>
      <c r="AH32" s="547"/>
      <c r="AI32" s="538">
        <f t="shared" si="13"/>
        <v>0</v>
      </c>
      <c r="AJ32" s="539" t="s">
        <v>997</v>
      </c>
      <c r="AK32" s="547"/>
      <c r="AL32" s="538">
        <f t="shared" si="14"/>
        <v>0</v>
      </c>
      <c r="AM32" s="541" t="s">
        <v>997</v>
      </c>
      <c r="AN32" s="537"/>
      <c r="AO32" s="538">
        <f t="shared" si="15"/>
        <v>0</v>
      </c>
      <c r="AP32" s="539" t="s">
        <v>997</v>
      </c>
      <c r="AQ32" s="547"/>
      <c r="AR32" s="538">
        <f t="shared" si="16"/>
        <v>0</v>
      </c>
      <c r="AS32" s="539" t="s">
        <v>997</v>
      </c>
      <c r="AT32" s="547"/>
      <c r="AU32" s="538">
        <f t="shared" si="17"/>
        <v>0</v>
      </c>
      <c r="AV32" s="541" t="s">
        <v>997</v>
      </c>
      <c r="AW32" s="537"/>
      <c r="AX32" s="538">
        <f t="shared" si="18"/>
        <v>0</v>
      </c>
      <c r="AY32" s="539" t="s">
        <v>997</v>
      </c>
      <c r="AZ32" s="547"/>
      <c r="BA32" s="538">
        <f t="shared" si="19"/>
        <v>0</v>
      </c>
      <c r="BB32" s="543"/>
      <c r="BC32" s="547"/>
      <c r="BD32" s="538">
        <f t="shared" si="20"/>
        <v>0</v>
      </c>
      <c r="BE32" s="541" t="s">
        <v>997</v>
      </c>
      <c r="BF32" s="537"/>
      <c r="BG32" s="538">
        <f t="shared" si="21"/>
        <v>0</v>
      </c>
      <c r="BH32" s="539" t="s">
        <v>997</v>
      </c>
      <c r="BI32" s="547"/>
      <c r="BJ32" s="538">
        <f t="shared" si="22"/>
        <v>0</v>
      </c>
      <c r="BK32" s="543"/>
      <c r="BL32" s="544">
        <f t="shared" si="1"/>
        <v>6419.3108082134731</v>
      </c>
      <c r="BM32" s="545">
        <f t="shared" si="2"/>
        <v>19257.932424640421</v>
      </c>
      <c r="BN32" s="546"/>
    </row>
    <row r="33" spans="1:66" s="478" customFormat="1" ht="25.5">
      <c r="A33" s="509" t="s">
        <v>1098</v>
      </c>
      <c r="B33" s="497"/>
      <c r="C33" s="1778">
        <f>+F68</f>
        <v>3</v>
      </c>
      <c r="D33" s="569"/>
      <c r="E33" s="538">
        <f t="shared" si="3"/>
        <v>0</v>
      </c>
      <c r="F33" s="568" t="s">
        <v>997</v>
      </c>
      <c r="G33" s="547"/>
      <c r="H33" s="538">
        <f t="shared" si="4"/>
        <v>0</v>
      </c>
      <c r="I33" s="541" t="s">
        <v>997</v>
      </c>
      <c r="J33" s="1708"/>
      <c r="K33" s="538">
        <f t="shared" si="5"/>
        <v>0</v>
      </c>
      <c r="L33" s="539" t="s">
        <v>997</v>
      </c>
      <c r="M33" s="547"/>
      <c r="N33" s="538">
        <f t="shared" si="6"/>
        <v>0</v>
      </c>
      <c r="O33" s="539" t="s">
        <v>997</v>
      </c>
      <c r="P33" s="537"/>
      <c r="Q33" s="538">
        <f t="shared" si="7"/>
        <v>0</v>
      </c>
      <c r="R33" s="541" t="s">
        <v>997</v>
      </c>
      <c r="S33" s="537"/>
      <c r="T33" s="538">
        <f t="shared" si="8"/>
        <v>0</v>
      </c>
      <c r="U33" s="541" t="s">
        <v>997</v>
      </c>
      <c r="V33" s="537"/>
      <c r="W33" s="538">
        <f t="shared" si="9"/>
        <v>0</v>
      </c>
      <c r="X33" s="541" t="s">
        <v>997</v>
      </c>
      <c r="Y33" s="537"/>
      <c r="Z33" s="538">
        <f t="shared" si="10"/>
        <v>0</v>
      </c>
      <c r="AA33" s="539" t="s">
        <v>997</v>
      </c>
      <c r="AB33" s="547"/>
      <c r="AC33" s="538">
        <f t="shared" si="11"/>
        <v>0</v>
      </c>
      <c r="AD33" s="539" t="s">
        <v>997</v>
      </c>
      <c r="AE33" s="547"/>
      <c r="AF33" s="538">
        <f t="shared" si="12"/>
        <v>0</v>
      </c>
      <c r="AG33" s="539" t="s">
        <v>997</v>
      </c>
      <c r="AH33" s="547"/>
      <c r="AI33" s="538">
        <f t="shared" si="13"/>
        <v>0</v>
      </c>
      <c r="AJ33" s="539" t="s">
        <v>997</v>
      </c>
      <c r="AK33" s="547"/>
      <c r="AL33" s="538">
        <f t="shared" si="14"/>
        <v>0</v>
      </c>
      <c r="AM33" s="541" t="s">
        <v>997</v>
      </c>
      <c r="AN33" s="537"/>
      <c r="AO33" s="538">
        <f t="shared" si="15"/>
        <v>0</v>
      </c>
      <c r="AP33" s="539" t="s">
        <v>997</v>
      </c>
      <c r="AQ33" s="547"/>
      <c r="AR33" s="538">
        <f t="shared" si="16"/>
        <v>0</v>
      </c>
      <c r="AS33" s="539" t="s">
        <v>997</v>
      </c>
      <c r="AT33" s="547"/>
      <c r="AU33" s="538">
        <f t="shared" si="17"/>
        <v>0</v>
      </c>
      <c r="AV33" s="541" t="s">
        <v>997</v>
      </c>
      <c r="AW33" s="537"/>
      <c r="AX33" s="538">
        <f t="shared" si="18"/>
        <v>0</v>
      </c>
      <c r="AY33" s="539" t="s">
        <v>997</v>
      </c>
      <c r="AZ33" s="547"/>
      <c r="BA33" s="538">
        <f t="shared" si="19"/>
        <v>0</v>
      </c>
      <c r="BB33" s="543"/>
      <c r="BC33" s="547"/>
      <c r="BD33" s="538">
        <f t="shared" si="20"/>
        <v>0</v>
      </c>
      <c r="BE33" s="541" t="s">
        <v>997</v>
      </c>
      <c r="BF33" s="537"/>
      <c r="BG33" s="538">
        <f t="shared" si="21"/>
        <v>0</v>
      </c>
      <c r="BH33" s="539" t="s">
        <v>997</v>
      </c>
      <c r="BI33" s="547"/>
      <c r="BJ33" s="538">
        <f t="shared" si="22"/>
        <v>0</v>
      </c>
      <c r="BK33" s="543"/>
      <c r="BL33" s="544">
        <f t="shared" si="1"/>
        <v>0</v>
      </c>
      <c r="BM33" s="545">
        <f t="shared" si="2"/>
        <v>0</v>
      </c>
      <c r="BN33" s="546"/>
    </row>
    <row r="34" spans="1:66" s="478" customFormat="1" ht="12.75">
      <c r="A34" s="510" t="s">
        <v>1091</v>
      </c>
      <c r="B34" s="497"/>
      <c r="C34" s="558"/>
      <c r="D34" s="567"/>
      <c r="E34" s="538">
        <f t="shared" si="3"/>
        <v>0</v>
      </c>
      <c r="F34" s="568" t="s">
        <v>997</v>
      </c>
      <c r="G34" s="547"/>
      <c r="H34" s="538">
        <f t="shared" si="4"/>
        <v>0</v>
      </c>
      <c r="I34" s="541" t="s">
        <v>997</v>
      </c>
      <c r="J34" s="1708"/>
      <c r="K34" s="538">
        <f t="shared" si="5"/>
        <v>0</v>
      </c>
      <c r="L34" s="539" t="s">
        <v>997</v>
      </c>
      <c r="M34" s="547"/>
      <c r="N34" s="538">
        <f t="shared" si="6"/>
        <v>0</v>
      </c>
      <c r="O34" s="539" t="s">
        <v>997</v>
      </c>
      <c r="P34" s="537"/>
      <c r="Q34" s="538">
        <f t="shared" si="7"/>
        <v>0</v>
      </c>
      <c r="R34" s="541" t="s">
        <v>997</v>
      </c>
      <c r="S34" s="537"/>
      <c r="T34" s="538">
        <f t="shared" si="8"/>
        <v>0</v>
      </c>
      <c r="U34" s="541" t="s">
        <v>997</v>
      </c>
      <c r="V34" s="537"/>
      <c r="W34" s="538">
        <f t="shared" si="9"/>
        <v>0</v>
      </c>
      <c r="X34" s="541" t="s">
        <v>997</v>
      </c>
      <c r="Y34" s="537"/>
      <c r="Z34" s="538">
        <f t="shared" si="10"/>
        <v>0</v>
      </c>
      <c r="AA34" s="539" t="s">
        <v>997</v>
      </c>
      <c r="AB34" s="547"/>
      <c r="AC34" s="538">
        <f t="shared" si="11"/>
        <v>0</v>
      </c>
      <c r="AD34" s="539" t="s">
        <v>997</v>
      </c>
      <c r="AE34" s="547"/>
      <c r="AF34" s="538">
        <f t="shared" si="12"/>
        <v>0</v>
      </c>
      <c r="AG34" s="539" t="s">
        <v>997</v>
      </c>
      <c r="AH34" s="547"/>
      <c r="AI34" s="538">
        <f t="shared" si="13"/>
        <v>0</v>
      </c>
      <c r="AJ34" s="539" t="s">
        <v>997</v>
      </c>
      <c r="AK34" s="547"/>
      <c r="AL34" s="538">
        <f t="shared" si="14"/>
        <v>0</v>
      </c>
      <c r="AM34" s="541" t="s">
        <v>997</v>
      </c>
      <c r="AN34" s="537"/>
      <c r="AO34" s="538">
        <f t="shared" si="15"/>
        <v>0</v>
      </c>
      <c r="AP34" s="539" t="s">
        <v>997</v>
      </c>
      <c r="AQ34" s="547"/>
      <c r="AR34" s="538">
        <f t="shared" si="16"/>
        <v>0</v>
      </c>
      <c r="AS34" s="539" t="s">
        <v>997</v>
      </c>
      <c r="AT34" s="547"/>
      <c r="AU34" s="538">
        <f t="shared" si="17"/>
        <v>0</v>
      </c>
      <c r="AV34" s="541" t="s">
        <v>997</v>
      </c>
      <c r="AW34" s="537"/>
      <c r="AX34" s="538">
        <f t="shared" si="18"/>
        <v>0</v>
      </c>
      <c r="AY34" s="539" t="s">
        <v>997</v>
      </c>
      <c r="AZ34" s="547"/>
      <c r="BA34" s="538">
        <f t="shared" si="19"/>
        <v>0</v>
      </c>
      <c r="BB34" s="543"/>
      <c r="BC34" s="547"/>
      <c r="BD34" s="538">
        <f t="shared" si="20"/>
        <v>0</v>
      </c>
      <c r="BE34" s="541" t="s">
        <v>997</v>
      </c>
      <c r="BF34" s="537"/>
      <c r="BG34" s="538">
        <f t="shared" si="21"/>
        <v>0</v>
      </c>
      <c r="BH34" s="539" t="s">
        <v>997</v>
      </c>
      <c r="BI34" s="547"/>
      <c r="BJ34" s="538">
        <f t="shared" si="22"/>
        <v>0</v>
      </c>
      <c r="BK34" s="543"/>
      <c r="BL34" s="544">
        <f t="shared" si="1"/>
        <v>0</v>
      </c>
      <c r="BM34" s="545">
        <f t="shared" si="2"/>
        <v>0</v>
      </c>
      <c r="BN34" s="546"/>
    </row>
    <row r="35" spans="1:66" s="478" customFormat="1" ht="12.75">
      <c r="A35" s="511" t="s">
        <v>1297</v>
      </c>
      <c r="B35" s="497"/>
      <c r="C35" s="1778">
        <v>0</v>
      </c>
      <c r="D35" s="567"/>
      <c r="E35" s="538">
        <f t="shared" si="3"/>
        <v>0</v>
      </c>
      <c r="F35" s="568"/>
      <c r="G35" s="547"/>
      <c r="H35" s="538">
        <f t="shared" si="4"/>
        <v>0</v>
      </c>
      <c r="I35" s="541"/>
      <c r="J35" s="1708"/>
      <c r="K35" s="538">
        <f t="shared" si="5"/>
        <v>0</v>
      </c>
      <c r="L35" s="539"/>
      <c r="M35" s="547"/>
      <c r="N35" s="538">
        <f t="shared" si="6"/>
        <v>0</v>
      </c>
      <c r="O35" s="539"/>
      <c r="P35" s="537"/>
      <c r="Q35" s="538">
        <f t="shared" si="7"/>
        <v>0</v>
      </c>
      <c r="R35" s="541"/>
      <c r="S35" s="537"/>
      <c r="T35" s="538">
        <f t="shared" si="8"/>
        <v>0</v>
      </c>
      <c r="U35" s="541"/>
      <c r="V35" s="537"/>
      <c r="W35" s="538">
        <f t="shared" si="9"/>
        <v>0</v>
      </c>
      <c r="X35" s="541"/>
      <c r="Y35" s="537"/>
      <c r="Z35" s="538">
        <f t="shared" si="10"/>
        <v>0</v>
      </c>
      <c r="AA35" s="539"/>
      <c r="AB35" s="547"/>
      <c r="AC35" s="538">
        <f t="shared" si="11"/>
        <v>0</v>
      </c>
      <c r="AD35" s="539"/>
      <c r="AE35" s="547"/>
      <c r="AF35" s="538">
        <f t="shared" si="12"/>
        <v>0</v>
      </c>
      <c r="AG35" s="539"/>
      <c r="AH35" s="547"/>
      <c r="AI35" s="538">
        <f t="shared" si="13"/>
        <v>0</v>
      </c>
      <c r="AJ35" s="539"/>
      <c r="AK35" s="547"/>
      <c r="AL35" s="538">
        <f t="shared" si="14"/>
        <v>0</v>
      </c>
      <c r="AM35" s="541"/>
      <c r="AN35" s="537"/>
      <c r="AO35" s="538">
        <f t="shared" si="15"/>
        <v>0</v>
      </c>
      <c r="AP35" s="539"/>
      <c r="AQ35" s="547"/>
      <c r="AR35" s="538">
        <f t="shared" si="16"/>
        <v>0</v>
      </c>
      <c r="AS35" s="539"/>
      <c r="AT35" s="547"/>
      <c r="AU35" s="538">
        <f t="shared" si="17"/>
        <v>0</v>
      </c>
      <c r="AV35" s="541"/>
      <c r="AW35" s="537"/>
      <c r="AX35" s="538">
        <f t="shared" si="18"/>
        <v>0</v>
      </c>
      <c r="AY35" s="539"/>
      <c r="AZ35" s="547"/>
      <c r="BA35" s="538">
        <f t="shared" si="19"/>
        <v>0</v>
      </c>
      <c r="BB35" s="543"/>
      <c r="BC35" s="547"/>
      <c r="BD35" s="538">
        <f t="shared" si="20"/>
        <v>0</v>
      </c>
      <c r="BE35" s="541"/>
      <c r="BF35" s="537"/>
      <c r="BG35" s="538">
        <f t="shared" si="21"/>
        <v>0</v>
      </c>
      <c r="BH35" s="539"/>
      <c r="BI35" s="547"/>
      <c r="BJ35" s="538">
        <f t="shared" si="22"/>
        <v>0</v>
      </c>
      <c r="BK35" s="543"/>
      <c r="BL35" s="544">
        <f t="shared" si="1"/>
        <v>0</v>
      </c>
      <c r="BM35" s="545">
        <f t="shared" si="2"/>
        <v>0</v>
      </c>
      <c r="BN35" s="546"/>
    </row>
    <row r="36" spans="1:66" s="478" customFormat="1" ht="12.75">
      <c r="A36" s="509" t="s">
        <v>1085</v>
      </c>
      <c r="B36" s="497"/>
      <c r="C36" s="1778">
        <f>+F69</f>
        <v>49</v>
      </c>
      <c r="D36" s="569"/>
      <c r="E36" s="538">
        <f t="shared" si="3"/>
        <v>0</v>
      </c>
      <c r="F36" s="568"/>
      <c r="G36" s="547"/>
      <c r="H36" s="538">
        <f t="shared" si="4"/>
        <v>0</v>
      </c>
      <c r="I36" s="541"/>
      <c r="J36" s="1708">
        <f>J46/J47*J48</f>
        <v>189.58490566037736</v>
      </c>
      <c r="K36" s="538">
        <f t="shared" si="5"/>
        <v>9289.6603773584902</v>
      </c>
      <c r="L36" s="539"/>
      <c r="M36" s="547"/>
      <c r="N36" s="538">
        <f t="shared" si="6"/>
        <v>0</v>
      </c>
      <c r="O36" s="539"/>
      <c r="P36" s="537"/>
      <c r="Q36" s="538">
        <f t="shared" si="7"/>
        <v>0</v>
      </c>
      <c r="R36" s="541"/>
      <c r="S36" s="537"/>
      <c r="T36" s="538">
        <f t="shared" si="8"/>
        <v>0</v>
      </c>
      <c r="U36" s="541"/>
      <c r="V36" s="537"/>
      <c r="W36" s="538">
        <f t="shared" si="9"/>
        <v>0</v>
      </c>
      <c r="X36" s="541"/>
      <c r="Y36" s="537"/>
      <c r="Z36" s="538">
        <f t="shared" si="10"/>
        <v>0</v>
      </c>
      <c r="AA36" s="539"/>
      <c r="AB36" s="547"/>
      <c r="AC36" s="538">
        <f t="shared" si="11"/>
        <v>0</v>
      </c>
      <c r="AD36" s="539"/>
      <c r="AE36" s="547"/>
      <c r="AF36" s="538">
        <f t="shared" si="12"/>
        <v>0</v>
      </c>
      <c r="AG36" s="539"/>
      <c r="AH36" s="547"/>
      <c r="AI36" s="538">
        <f t="shared" si="13"/>
        <v>0</v>
      </c>
      <c r="AJ36" s="539"/>
      <c r="AK36" s="547"/>
      <c r="AL36" s="538">
        <f t="shared" si="14"/>
        <v>0</v>
      </c>
      <c r="AM36" s="541"/>
      <c r="AN36" s="537"/>
      <c r="AO36" s="538">
        <f t="shared" si="15"/>
        <v>0</v>
      </c>
      <c r="AP36" s="539"/>
      <c r="AQ36" s="547"/>
      <c r="AR36" s="538">
        <f t="shared" si="16"/>
        <v>0</v>
      </c>
      <c r="AS36" s="539"/>
      <c r="AT36" s="547"/>
      <c r="AU36" s="538">
        <f t="shared" si="17"/>
        <v>0</v>
      </c>
      <c r="AV36" s="541"/>
      <c r="AW36" s="537"/>
      <c r="AX36" s="538">
        <f t="shared" si="18"/>
        <v>0</v>
      </c>
      <c r="AY36" s="539"/>
      <c r="AZ36" s="547"/>
      <c r="BA36" s="538">
        <f t="shared" si="19"/>
        <v>0</v>
      </c>
      <c r="BB36" s="543"/>
      <c r="BC36" s="547"/>
      <c r="BD36" s="538">
        <f t="shared" si="20"/>
        <v>0</v>
      </c>
      <c r="BE36" s="541"/>
      <c r="BF36" s="537"/>
      <c r="BG36" s="538">
        <f t="shared" si="21"/>
        <v>0</v>
      </c>
      <c r="BH36" s="539"/>
      <c r="BI36" s="547"/>
      <c r="BJ36" s="538">
        <f t="shared" si="22"/>
        <v>0</v>
      </c>
      <c r="BK36" s="543"/>
      <c r="BL36" s="544">
        <f t="shared" si="1"/>
        <v>189.58490566037736</v>
      </c>
      <c r="BM36" s="545">
        <f t="shared" si="2"/>
        <v>9289.6603773584902</v>
      </c>
      <c r="BN36" s="546"/>
    </row>
    <row r="37" spans="1:66" s="478" customFormat="1" ht="12.75">
      <c r="A37" s="510" t="s">
        <v>1092</v>
      </c>
      <c r="B37" s="497"/>
      <c r="C37" s="558"/>
      <c r="D37" s="570"/>
      <c r="E37" s="549">
        <f t="shared" si="3"/>
        <v>0</v>
      </c>
      <c r="F37" s="571"/>
      <c r="G37" s="552"/>
      <c r="H37" s="549">
        <f t="shared" si="4"/>
        <v>0</v>
      </c>
      <c r="I37" s="551"/>
      <c r="J37" s="548"/>
      <c r="K37" s="549">
        <f t="shared" si="5"/>
        <v>0</v>
      </c>
      <c r="L37" s="550"/>
      <c r="M37" s="552"/>
      <c r="N37" s="549">
        <f t="shared" si="6"/>
        <v>0</v>
      </c>
      <c r="O37" s="550"/>
      <c r="P37" s="548"/>
      <c r="Q37" s="549">
        <f t="shared" si="7"/>
        <v>0</v>
      </c>
      <c r="R37" s="551"/>
      <c r="S37" s="548"/>
      <c r="T37" s="549">
        <f t="shared" si="8"/>
        <v>0</v>
      </c>
      <c r="U37" s="551"/>
      <c r="V37" s="548"/>
      <c r="W37" s="549">
        <f t="shared" si="9"/>
        <v>0</v>
      </c>
      <c r="X37" s="551"/>
      <c r="Y37" s="548"/>
      <c r="Z37" s="549">
        <f t="shared" si="10"/>
        <v>0</v>
      </c>
      <c r="AA37" s="550"/>
      <c r="AB37" s="552"/>
      <c r="AC37" s="549">
        <f t="shared" si="11"/>
        <v>0</v>
      </c>
      <c r="AD37" s="550"/>
      <c r="AE37" s="552"/>
      <c r="AF37" s="549">
        <f t="shared" si="12"/>
        <v>0</v>
      </c>
      <c r="AG37" s="550"/>
      <c r="AH37" s="552"/>
      <c r="AI37" s="549">
        <f t="shared" si="13"/>
        <v>0</v>
      </c>
      <c r="AJ37" s="550"/>
      <c r="AK37" s="552"/>
      <c r="AL37" s="549">
        <f t="shared" si="14"/>
        <v>0</v>
      </c>
      <c r="AM37" s="551"/>
      <c r="AN37" s="548"/>
      <c r="AO37" s="549">
        <f t="shared" si="15"/>
        <v>0</v>
      </c>
      <c r="AP37" s="550"/>
      <c r="AQ37" s="552"/>
      <c r="AR37" s="549">
        <f t="shared" si="16"/>
        <v>0</v>
      </c>
      <c r="AS37" s="550"/>
      <c r="AT37" s="552"/>
      <c r="AU37" s="549">
        <f t="shared" si="17"/>
        <v>0</v>
      </c>
      <c r="AV37" s="551"/>
      <c r="AW37" s="548"/>
      <c r="AX37" s="549">
        <f t="shared" si="18"/>
        <v>0</v>
      </c>
      <c r="AY37" s="550"/>
      <c r="AZ37" s="552"/>
      <c r="BA37" s="549">
        <f t="shared" si="19"/>
        <v>0</v>
      </c>
      <c r="BB37" s="553"/>
      <c r="BC37" s="552"/>
      <c r="BD37" s="549">
        <f t="shared" si="20"/>
        <v>0</v>
      </c>
      <c r="BE37" s="551"/>
      <c r="BF37" s="548"/>
      <c r="BG37" s="549">
        <f t="shared" si="21"/>
        <v>0</v>
      </c>
      <c r="BH37" s="550"/>
      <c r="BI37" s="552"/>
      <c r="BJ37" s="549">
        <f t="shared" si="22"/>
        <v>0</v>
      </c>
      <c r="BK37" s="553"/>
      <c r="BL37" s="554">
        <f t="shared" si="1"/>
        <v>0</v>
      </c>
      <c r="BM37" s="555">
        <f t="shared" si="2"/>
        <v>0</v>
      </c>
      <c r="BN37" s="556"/>
    </row>
    <row r="38" spans="1:66" s="479" customFormat="1" ht="13.5" thickBot="1">
      <c r="A38" s="512" t="s">
        <v>1093</v>
      </c>
      <c r="B38" s="1779"/>
      <c r="C38" s="559"/>
      <c r="D38" s="572"/>
      <c r="E38" s="514">
        <f t="shared" si="3"/>
        <v>0</v>
      </c>
      <c r="F38" s="573"/>
      <c r="G38" s="517"/>
      <c r="H38" s="514">
        <f t="shared" si="4"/>
        <v>0</v>
      </c>
      <c r="I38" s="516"/>
      <c r="J38" s="513"/>
      <c r="K38" s="514">
        <f t="shared" si="5"/>
        <v>0</v>
      </c>
      <c r="L38" s="515"/>
      <c r="M38" s="517"/>
      <c r="N38" s="514">
        <f t="shared" si="6"/>
        <v>0</v>
      </c>
      <c r="O38" s="515"/>
      <c r="P38" s="513"/>
      <c r="Q38" s="514">
        <f t="shared" si="7"/>
        <v>0</v>
      </c>
      <c r="R38" s="516"/>
      <c r="S38" s="513"/>
      <c r="T38" s="514">
        <f t="shared" si="8"/>
        <v>0</v>
      </c>
      <c r="U38" s="516"/>
      <c r="V38" s="513"/>
      <c r="W38" s="514">
        <f t="shared" si="9"/>
        <v>0</v>
      </c>
      <c r="X38" s="516"/>
      <c r="Y38" s="513"/>
      <c r="Z38" s="514">
        <f t="shared" si="10"/>
        <v>0</v>
      </c>
      <c r="AA38" s="515"/>
      <c r="AB38" s="517"/>
      <c r="AC38" s="514">
        <f t="shared" si="11"/>
        <v>0</v>
      </c>
      <c r="AD38" s="515"/>
      <c r="AE38" s="517"/>
      <c r="AF38" s="514">
        <f t="shared" si="12"/>
        <v>0</v>
      </c>
      <c r="AG38" s="515"/>
      <c r="AH38" s="517"/>
      <c r="AI38" s="514">
        <f t="shared" si="13"/>
        <v>0</v>
      </c>
      <c r="AJ38" s="515"/>
      <c r="AK38" s="517"/>
      <c r="AL38" s="514">
        <f t="shared" si="14"/>
        <v>0</v>
      </c>
      <c r="AM38" s="516"/>
      <c r="AN38" s="513"/>
      <c r="AO38" s="514">
        <f t="shared" si="15"/>
        <v>0</v>
      </c>
      <c r="AP38" s="515"/>
      <c r="AQ38" s="517"/>
      <c r="AR38" s="514">
        <f t="shared" si="16"/>
        <v>0</v>
      </c>
      <c r="AS38" s="515"/>
      <c r="AT38" s="517"/>
      <c r="AU38" s="514">
        <f t="shared" si="17"/>
        <v>0</v>
      </c>
      <c r="AV38" s="516"/>
      <c r="AW38" s="513"/>
      <c r="AX38" s="514">
        <f t="shared" si="18"/>
        <v>0</v>
      </c>
      <c r="AY38" s="515"/>
      <c r="AZ38" s="517"/>
      <c r="BA38" s="514">
        <f t="shared" si="19"/>
        <v>0</v>
      </c>
      <c r="BB38" s="518"/>
      <c r="BC38" s="517"/>
      <c r="BD38" s="514">
        <f t="shared" si="20"/>
        <v>0</v>
      </c>
      <c r="BE38" s="516"/>
      <c r="BF38" s="513"/>
      <c r="BG38" s="514">
        <f t="shared" si="21"/>
        <v>0</v>
      </c>
      <c r="BH38" s="515"/>
      <c r="BI38" s="517"/>
      <c r="BJ38" s="514">
        <f t="shared" si="22"/>
        <v>0</v>
      </c>
      <c r="BK38" s="518"/>
      <c r="BL38" s="519">
        <f t="shared" si="1"/>
        <v>0</v>
      </c>
      <c r="BM38" s="520">
        <f t="shared" si="2"/>
        <v>0</v>
      </c>
      <c r="BN38" s="521"/>
    </row>
    <row r="39" spans="1:66" ht="12.75">
      <c r="A39" s="522"/>
      <c r="B39" s="523"/>
      <c r="C39" s="524"/>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99"/>
      <c r="AV39" s="399"/>
      <c r="AW39" s="399"/>
      <c r="AX39" s="399"/>
      <c r="AY39" s="399"/>
      <c r="AZ39" s="399"/>
      <c r="BA39" s="399"/>
      <c r="BB39" s="399"/>
      <c r="BC39" s="399"/>
      <c r="BD39" s="399"/>
      <c r="BE39" s="399"/>
      <c r="BF39" s="399"/>
      <c r="BG39" s="399"/>
      <c r="BH39" s="399"/>
      <c r="BI39" s="399"/>
      <c r="BJ39" s="399"/>
      <c r="BK39" s="399"/>
      <c r="BL39" s="399"/>
      <c r="BM39" s="399"/>
      <c r="BN39" s="399"/>
    </row>
    <row r="40" spans="1:66" ht="12.75">
      <c r="A40" s="522"/>
      <c r="B40" s="523"/>
      <c r="C40" s="524"/>
      <c r="D40" s="565">
        <v>106800</v>
      </c>
      <c r="E40" s="399"/>
      <c r="F40" s="399"/>
      <c r="G40" s="547">
        <v>9163</v>
      </c>
      <c r="H40" s="399"/>
      <c r="I40" s="399"/>
      <c r="J40" s="537">
        <v>1008</v>
      </c>
      <c r="K40" s="399"/>
      <c r="L40" s="399"/>
      <c r="M40" s="399"/>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c r="AR40" s="399"/>
      <c r="AS40" s="399"/>
      <c r="AT40" s="399"/>
      <c r="AU40" s="399"/>
      <c r="AV40" s="399"/>
      <c r="AW40" s="399"/>
      <c r="AX40" s="399"/>
      <c r="AY40" s="399"/>
      <c r="AZ40" s="399"/>
      <c r="BA40" s="399"/>
      <c r="BB40" s="399"/>
      <c r="BC40" s="399"/>
      <c r="BD40" s="399"/>
      <c r="BE40" s="399"/>
      <c r="BF40" s="399"/>
      <c r="BG40" s="399"/>
      <c r="BH40" s="399"/>
      <c r="BI40" s="399"/>
      <c r="BJ40" s="399"/>
      <c r="BK40" s="399"/>
      <c r="BL40" s="399"/>
      <c r="BM40" s="399"/>
      <c r="BN40" s="399"/>
    </row>
    <row r="41" spans="1:66" ht="12.75">
      <c r="A41" s="522"/>
      <c r="B41" s="523"/>
      <c r="C41" s="524"/>
      <c r="D41" s="567"/>
      <c r="E41" s="399"/>
      <c r="F41" s="399"/>
      <c r="G41" s="547"/>
      <c r="H41" s="399"/>
      <c r="I41" s="399"/>
      <c r="J41" s="537"/>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c r="BJ41" s="399"/>
      <c r="BK41" s="399"/>
      <c r="BL41" s="399"/>
      <c r="BM41" s="399"/>
      <c r="BN41" s="399"/>
    </row>
    <row r="42" spans="1:66" ht="12.75">
      <c r="A42" s="522"/>
      <c r="B42" s="523"/>
      <c r="C42" s="524"/>
      <c r="D42" s="567">
        <v>12528</v>
      </c>
      <c r="E42" s="399"/>
      <c r="F42" s="399"/>
      <c r="G42" s="547">
        <v>4973</v>
      </c>
      <c r="H42" s="399"/>
      <c r="I42" s="399"/>
      <c r="J42" s="1708">
        <v>708</v>
      </c>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row>
    <row r="43" spans="1:66" ht="11.25" customHeight="1">
      <c r="A43" s="522"/>
      <c r="B43" s="523"/>
      <c r="C43" s="524"/>
      <c r="D43" s="567"/>
      <c r="E43" s="399"/>
      <c r="F43" s="399"/>
      <c r="G43" s="399"/>
      <c r="H43" s="399"/>
      <c r="I43" s="399"/>
      <c r="J43" s="1708"/>
      <c r="K43" s="399"/>
      <c r="L43" s="399"/>
      <c r="M43" s="399"/>
      <c r="N43" s="399"/>
      <c r="O43" s="399"/>
      <c r="P43" s="399"/>
      <c r="Q43" s="399"/>
      <c r="R43" s="399"/>
      <c r="S43" s="399"/>
      <c r="T43" s="399"/>
      <c r="U43" s="399"/>
      <c r="V43" s="399"/>
      <c r="W43" s="399"/>
      <c r="X43" s="399"/>
      <c r="Y43" s="399"/>
      <c r="Z43" s="399"/>
      <c r="AA43" s="399"/>
      <c r="AB43" s="399"/>
      <c r="AC43" s="399"/>
      <c r="AD43" s="399"/>
      <c r="AE43" s="399"/>
      <c r="AF43" s="399"/>
      <c r="AG43" s="399"/>
      <c r="AH43" s="399"/>
      <c r="AI43" s="399"/>
      <c r="AJ43" s="399"/>
      <c r="AK43" s="399"/>
      <c r="AL43" s="399"/>
      <c r="AM43" s="399"/>
      <c r="AN43" s="399"/>
      <c r="AO43" s="399"/>
      <c r="AP43" s="399"/>
      <c r="AQ43" s="399"/>
      <c r="AR43" s="399"/>
      <c r="AS43" s="399"/>
      <c r="AT43" s="399"/>
      <c r="AU43" s="399"/>
      <c r="AV43" s="399"/>
      <c r="AW43" s="399"/>
      <c r="AX43" s="399"/>
      <c r="AY43" s="399"/>
      <c r="AZ43" s="399"/>
      <c r="BA43" s="399"/>
      <c r="BB43" s="399"/>
      <c r="BC43" s="399"/>
      <c r="BD43" s="399"/>
      <c r="BE43" s="399"/>
      <c r="BF43" s="399"/>
      <c r="BG43" s="399"/>
      <c r="BH43" s="399"/>
      <c r="BI43" s="399"/>
      <c r="BJ43" s="399"/>
      <c r="BK43" s="399"/>
      <c r="BL43" s="399"/>
      <c r="BM43" s="399"/>
      <c r="BN43" s="399"/>
    </row>
    <row r="44" spans="1:66" ht="11.25" customHeight="1">
      <c r="D44" s="567">
        <f>9072+86</f>
        <v>9158</v>
      </c>
      <c r="J44" s="1708"/>
    </row>
    <row r="45" spans="1:66" ht="11.25" customHeight="1">
      <c r="D45" s="567"/>
      <c r="J45" s="1708"/>
    </row>
    <row r="46" spans="1:66" customFormat="1" ht="11.25" customHeight="1">
      <c r="D46" s="2154">
        <f>SUM(D40:D44)</f>
        <v>128486</v>
      </c>
      <c r="G46" s="2154">
        <f>SUM(G40:G44)</f>
        <v>14136</v>
      </c>
      <c r="J46" s="1708">
        <v>192</v>
      </c>
    </row>
    <row r="47" spans="1:66" customFormat="1" ht="11.25" customHeight="1">
      <c r="D47" s="2155">
        <f>'I6 Customer Data'!D35</f>
        <v>136908</v>
      </c>
      <c r="G47" s="2155">
        <f>'I6 Customer Data'!E35</f>
        <v>16260</v>
      </c>
      <c r="J47" s="2154">
        <f>SUM(J40:J46)</f>
        <v>1908</v>
      </c>
    </row>
    <row r="48" spans="1:66" customFormat="1" ht="11.25" customHeight="1">
      <c r="J48" s="2155">
        <f>'I6 Customer Data'!F35</f>
        <v>1884</v>
      </c>
    </row>
    <row r="49" spans="1:12" customFormat="1" ht="11.25" customHeight="1"/>
    <row r="50" spans="1:12" ht="11.25" hidden="1" customHeight="1">
      <c r="A50" s="480" t="s">
        <v>255</v>
      </c>
      <c r="B50" s="480"/>
      <c r="C50" s="480"/>
      <c r="D50" s="569"/>
      <c r="E50" s="480"/>
      <c r="F50" s="480"/>
      <c r="G50" s="480"/>
      <c r="H50" s="83"/>
      <c r="I50" s="83"/>
      <c r="J50" s="83"/>
      <c r="K50" s="83"/>
      <c r="L50" s="83"/>
    </row>
    <row r="51" spans="1:12" ht="11.25" hidden="1" customHeight="1">
      <c r="A51" s="83"/>
      <c r="B51" s="83"/>
      <c r="C51" s="83"/>
      <c r="D51" s="569"/>
      <c r="E51" s="83"/>
      <c r="F51" s="83"/>
      <c r="G51" s="83"/>
      <c r="H51" s="83"/>
      <c r="I51" s="83"/>
      <c r="J51" s="83"/>
      <c r="K51" s="83"/>
      <c r="L51" s="83"/>
    </row>
    <row r="52" spans="1:12" ht="11.25" hidden="1" customHeight="1">
      <c r="A52" s="83"/>
      <c r="B52" s="83"/>
      <c r="C52" s="83"/>
      <c r="D52" s="567"/>
      <c r="E52" s="83"/>
      <c r="F52" s="83"/>
      <c r="G52" s="83"/>
      <c r="H52" s="83"/>
      <c r="I52" s="83"/>
      <c r="J52" s="83"/>
      <c r="K52" s="83"/>
      <c r="L52" s="83"/>
    </row>
    <row r="53" spans="1:12" ht="11.25" hidden="1" customHeight="1">
      <c r="A53" s="83"/>
      <c r="B53" s="481" t="s">
        <v>267</v>
      </c>
      <c r="C53" s="83"/>
      <c r="D53" s="567"/>
      <c r="E53" s="83"/>
      <c r="F53" s="83"/>
      <c r="G53" s="83"/>
      <c r="H53" s="83"/>
      <c r="I53" s="83"/>
      <c r="J53" s="83"/>
      <c r="K53" s="83"/>
      <c r="L53" s="83"/>
    </row>
    <row r="54" spans="1:12" ht="11.25" hidden="1" customHeight="1">
      <c r="A54" s="83" t="s">
        <v>1072</v>
      </c>
      <c r="B54" s="83"/>
      <c r="C54" s="83"/>
      <c r="D54" s="569"/>
      <c r="E54" s="83"/>
      <c r="F54" s="83"/>
      <c r="G54" s="83"/>
      <c r="H54" s="83"/>
      <c r="I54" s="83"/>
      <c r="J54" s="83"/>
      <c r="K54" s="83"/>
      <c r="L54" s="83"/>
    </row>
    <row r="55" spans="1:12" ht="11.25" hidden="1" customHeight="1">
      <c r="A55" s="83" t="s">
        <v>1073</v>
      </c>
      <c r="B55" s="83"/>
      <c r="C55" s="83"/>
      <c r="D55" s="570"/>
      <c r="E55" s="480"/>
      <c r="F55" s="480"/>
      <c r="G55" s="480"/>
      <c r="H55" s="480"/>
      <c r="I55" s="83"/>
      <c r="J55" s="480"/>
      <c r="K55" s="480"/>
      <c r="L55" s="83"/>
    </row>
    <row r="56" spans="1:12" ht="11.25" hidden="1" customHeight="1">
      <c r="A56" s="83" t="s">
        <v>1074</v>
      </c>
      <c r="B56" s="482" t="s">
        <v>1075</v>
      </c>
      <c r="C56" s="83"/>
      <c r="D56" s="572"/>
      <c r="E56" s="480"/>
      <c r="F56" s="480"/>
      <c r="H56" s="480"/>
      <c r="I56" s="83"/>
      <c r="J56" s="83"/>
      <c r="K56" s="83"/>
      <c r="L56" s="83"/>
    </row>
    <row r="57" spans="1:12" ht="11.25" hidden="1" customHeight="1">
      <c r="A57" s="83"/>
      <c r="B57" s="483" t="s">
        <v>268</v>
      </c>
      <c r="C57" s="480" t="s">
        <v>268</v>
      </c>
      <c r="D57" s="480" t="s">
        <v>268</v>
      </c>
      <c r="E57" s="480" t="s">
        <v>268</v>
      </c>
      <c r="F57" s="1782" t="s">
        <v>1135</v>
      </c>
      <c r="G57" s="480"/>
      <c r="I57" s="83"/>
      <c r="J57" s="480"/>
      <c r="L57" s="83"/>
    </row>
    <row r="58" spans="1:12" ht="11.25" hidden="1" customHeight="1">
      <c r="A58" s="83" t="s">
        <v>1079</v>
      </c>
      <c r="B58" s="484">
        <v>1</v>
      </c>
      <c r="C58" s="1780">
        <v>1</v>
      </c>
      <c r="D58" s="1780">
        <v>1</v>
      </c>
      <c r="E58" s="1780">
        <v>1</v>
      </c>
      <c r="F58" s="1781">
        <f>IF((+B58+C58+D58+E58)/4&lt;1,1,ROUND((+B58+C58+D58+E58)/4,0))</f>
        <v>1</v>
      </c>
      <c r="G58" s="485"/>
      <c r="I58" s="83"/>
      <c r="J58" s="83"/>
    </row>
    <row r="59" spans="1:12" ht="11.25" hidden="1" customHeight="1">
      <c r="A59" s="83" t="s">
        <v>269</v>
      </c>
      <c r="B59" s="484">
        <v>0.73684210526315796</v>
      </c>
      <c r="C59" s="480"/>
      <c r="D59" s="480"/>
      <c r="E59" s="480"/>
      <c r="F59" s="1781">
        <f>IF((+B59)/1&lt;1,1,ROUND((+B59)/1,0))</f>
        <v>1</v>
      </c>
      <c r="G59" s="485"/>
      <c r="I59" s="83"/>
      <c r="J59" s="83"/>
    </row>
    <row r="60" spans="1:12" ht="11.25" hidden="1" customHeight="1">
      <c r="A60" s="83" t="s">
        <v>1080</v>
      </c>
      <c r="B60" s="484">
        <v>1.3157894736842106</v>
      </c>
      <c r="C60" s="1780">
        <v>2.1849865951742626</v>
      </c>
      <c r="D60" s="1780">
        <v>1.9746300211416492</v>
      </c>
      <c r="E60" s="1780">
        <v>1.7674418604651163</v>
      </c>
      <c r="F60" s="1781">
        <f>IF((+B60+C60+D60+E60)/4&lt;1,1,ROUND((+B60+C60+D60+E60)/4,0))</f>
        <v>2</v>
      </c>
      <c r="G60" s="485"/>
      <c r="I60" s="83"/>
      <c r="J60" s="83"/>
    </row>
    <row r="61" spans="1:12" ht="11.25" hidden="1" customHeight="1">
      <c r="A61" s="83" t="s">
        <v>270</v>
      </c>
      <c r="B61" s="484">
        <v>1.0526315789473684</v>
      </c>
      <c r="C61" s="480"/>
      <c r="D61" s="480"/>
      <c r="E61" s="480"/>
      <c r="F61" s="1781">
        <f>IF((+B61)/1&lt;1,1,ROUND((+B61)/1,0))</f>
        <v>1</v>
      </c>
      <c r="G61" s="485"/>
      <c r="I61" s="83"/>
      <c r="J61" s="83"/>
    </row>
    <row r="62" spans="1:12" ht="11.25" hidden="1" customHeight="1">
      <c r="A62" s="83" t="s">
        <v>1081</v>
      </c>
      <c r="B62" s="484">
        <v>3.0789473684210522</v>
      </c>
      <c r="C62" s="1780">
        <v>3.4289544235924931</v>
      </c>
      <c r="D62" s="1780">
        <v>3.2642706131078225</v>
      </c>
      <c r="E62" s="480"/>
      <c r="F62" s="1781">
        <f>IF((+B62+C62+D62)/3&lt;1,1,ROUND((+B62+C62+D62)/3,0))</f>
        <v>3</v>
      </c>
      <c r="G62" s="485"/>
      <c r="I62" s="83"/>
      <c r="J62" s="83"/>
    </row>
    <row r="63" spans="1:12" ht="11.25" hidden="1" customHeight="1">
      <c r="A63" s="83" t="s">
        <v>271</v>
      </c>
      <c r="B63" s="484">
        <v>1.9736842105263157</v>
      </c>
      <c r="C63" s="480"/>
      <c r="D63" s="480"/>
      <c r="E63" s="480"/>
      <c r="F63" s="1781">
        <f>IF((+B63)/1&lt;1,1,ROUND((+B63)/1,0))</f>
        <v>2</v>
      </c>
      <c r="G63" s="485"/>
      <c r="I63" s="83"/>
      <c r="J63" s="83"/>
    </row>
    <row r="64" spans="1:12" ht="11.25" hidden="1" customHeight="1">
      <c r="A64" s="83" t="s">
        <v>272</v>
      </c>
      <c r="B64" s="484"/>
      <c r="C64" s="480"/>
      <c r="D64" s="480"/>
      <c r="E64" s="1780">
        <v>2.6744186046511627</v>
      </c>
      <c r="F64" s="1781">
        <f>IF((+E64)/1&lt;1,1,ROUND((+E64)/1,0))</f>
        <v>3</v>
      </c>
      <c r="G64" s="485"/>
      <c r="I64" s="83"/>
      <c r="J64" s="83"/>
    </row>
    <row r="65" spans="1:10" ht="11.25" hidden="1" customHeight="1">
      <c r="A65" s="83" t="s">
        <v>1082</v>
      </c>
      <c r="B65" s="484">
        <v>1.5263157894736841</v>
      </c>
      <c r="C65" s="480"/>
      <c r="D65" s="480"/>
      <c r="E65" s="480"/>
      <c r="F65" s="1781">
        <f>IF((+B65)/1&lt;1,1,ROUND((+B65)/1,0))</f>
        <v>2</v>
      </c>
      <c r="G65" s="485"/>
      <c r="I65" s="83"/>
      <c r="J65" s="83"/>
    </row>
    <row r="66" spans="1:10" ht="11.25" hidden="1" customHeight="1">
      <c r="A66" s="83" t="s">
        <v>273</v>
      </c>
      <c r="B66" s="484">
        <v>1.263157894736842</v>
      </c>
      <c r="C66" s="1780">
        <v>3.5710455764075069</v>
      </c>
      <c r="D66" s="1780">
        <v>3.1437632135306557</v>
      </c>
      <c r="E66" s="480"/>
      <c r="F66" s="1781">
        <f>IF((+B66+C66+D66)/3&lt;1,1,ROUND((+B66+C66+D66)/3,0))</f>
        <v>3</v>
      </c>
      <c r="G66" s="485"/>
      <c r="I66" s="83"/>
      <c r="J66" s="83"/>
    </row>
    <row r="67" spans="1:10" ht="11.25" hidden="1" customHeight="1">
      <c r="A67" s="83" t="s">
        <v>1084</v>
      </c>
      <c r="B67" s="484">
        <v>3.2105263157894735</v>
      </c>
      <c r="C67" s="480"/>
      <c r="D67" s="480"/>
      <c r="E67" s="480"/>
      <c r="F67" s="1781">
        <f>IF((+B67)/1&lt;1,1,ROUND((+B67)/1,0))</f>
        <v>3</v>
      </c>
      <c r="G67" s="485"/>
      <c r="I67" s="83"/>
      <c r="J67" s="83"/>
    </row>
    <row r="68" spans="1:10" ht="11.25" hidden="1" customHeight="1">
      <c r="A68" s="83" t="s">
        <v>274</v>
      </c>
      <c r="B68" s="484">
        <v>2.6315789473684212</v>
      </c>
      <c r="C68" s="480"/>
      <c r="D68" s="480"/>
      <c r="E68" s="1780">
        <v>3.3255813953488369</v>
      </c>
      <c r="F68" s="1781">
        <f>IF((+B68+E68)/2&lt;1,1,ROUND((+B68+E68)/2,0))</f>
        <v>3</v>
      </c>
      <c r="G68" s="485"/>
      <c r="I68" s="83"/>
      <c r="J68" s="83"/>
    </row>
    <row r="69" spans="1:10" ht="11.25" hidden="1" customHeight="1">
      <c r="A69" s="83" t="s">
        <v>1085</v>
      </c>
      <c r="B69" s="484">
        <v>48.684210526315788</v>
      </c>
      <c r="C69" s="480"/>
      <c r="D69" s="480"/>
      <c r="E69" s="480"/>
      <c r="F69" s="1781">
        <f>IF((+B69)/1&lt;1,1,ROUND((+B69)/1,0))</f>
        <v>49</v>
      </c>
      <c r="G69" s="485"/>
      <c r="I69" s="83"/>
      <c r="J69" s="83"/>
    </row>
    <row r="70" spans="1:10" ht="11.25" hidden="1" customHeight="1">
      <c r="A70" s="83" t="s">
        <v>1321</v>
      </c>
      <c r="B70" s="83"/>
      <c r="C70" s="1780">
        <v>3.5710455764075069</v>
      </c>
      <c r="D70" s="1780">
        <v>3.3784355179704022</v>
      </c>
      <c r="E70" s="480"/>
      <c r="F70" s="1781">
        <f>IF((C70+D70)/2&lt;1,1,ROUND((C70+D70)/2,0))</f>
        <v>3</v>
      </c>
      <c r="G70" s="485"/>
      <c r="I70" s="83"/>
      <c r="J70" s="83"/>
    </row>
    <row r="71" spans="1:10" ht="11.25" hidden="1" customHeight="1">
      <c r="A71" s="83" t="s">
        <v>1322</v>
      </c>
      <c r="B71" s="83" t="s">
        <v>1323</v>
      </c>
      <c r="C71" s="483"/>
      <c r="D71" s="483"/>
      <c r="E71" s="1780">
        <v>8.1395348837209305</v>
      </c>
      <c r="F71" s="1781">
        <f>+E71</f>
        <v>8.1395348837209305</v>
      </c>
      <c r="G71" s="83"/>
      <c r="I71" s="83"/>
      <c r="J71" s="486"/>
    </row>
    <row r="72" spans="1:10" ht="11.25" customHeight="1">
      <c r="A72" s="81"/>
      <c r="B72" s="402"/>
      <c r="C72" s="80"/>
    </row>
    <row r="73" spans="1:10" ht="11.25" customHeight="1"/>
  </sheetData>
  <mergeCells count="49">
    <mergeCell ref="B18:C18"/>
    <mergeCell ref="B19:C19"/>
    <mergeCell ref="B20:C20"/>
    <mergeCell ref="A1:F1"/>
    <mergeCell ref="A2:E2"/>
    <mergeCell ref="A3:E3"/>
    <mergeCell ref="A4:E4"/>
    <mergeCell ref="A12:A13"/>
    <mergeCell ref="D15:F15"/>
    <mergeCell ref="D14:F14"/>
    <mergeCell ref="S15:U15"/>
    <mergeCell ref="V15:X15"/>
    <mergeCell ref="Y15:AA15"/>
    <mergeCell ref="AB15:AD15"/>
    <mergeCell ref="G15:I15"/>
    <mergeCell ref="J15:L15"/>
    <mergeCell ref="M15:O15"/>
    <mergeCell ref="P15:R15"/>
    <mergeCell ref="BI15:BK15"/>
    <mergeCell ref="BL15:BN15"/>
    <mergeCell ref="AQ15:AS15"/>
    <mergeCell ref="AT15:AV15"/>
    <mergeCell ref="AW15:AY15"/>
    <mergeCell ref="AZ15:BB15"/>
    <mergeCell ref="BF15:BH15"/>
    <mergeCell ref="G14:I14"/>
    <mergeCell ref="J14:L14"/>
    <mergeCell ref="M14:O14"/>
    <mergeCell ref="P14:R14"/>
    <mergeCell ref="BC15:BE15"/>
    <mergeCell ref="AE15:AG15"/>
    <mergeCell ref="AH15:AJ15"/>
    <mergeCell ref="AK15:AM15"/>
    <mergeCell ref="AN15:AP15"/>
    <mergeCell ref="AE14:AG14"/>
    <mergeCell ref="AH14:AJ14"/>
    <mergeCell ref="AK14:AM14"/>
    <mergeCell ref="AN14:AP14"/>
    <mergeCell ref="S14:U14"/>
    <mergeCell ref="V14:X14"/>
    <mergeCell ref="Y14:AA14"/>
    <mergeCell ref="AB14:AD14"/>
    <mergeCell ref="BC14:BE14"/>
    <mergeCell ref="BF14:BH14"/>
    <mergeCell ref="BI14:BK14"/>
    <mergeCell ref="AQ14:AS14"/>
    <mergeCell ref="AT14:AV14"/>
    <mergeCell ref="AW14:AY14"/>
    <mergeCell ref="AZ14:BB14"/>
  </mergeCells>
  <phoneticPr fontId="0" type="noConversion"/>
  <pageMargins left="0.75" right="0.75" top="1" bottom="1" header="0.5" footer="0.5"/>
  <pageSetup scale="31" orientation="landscape" r:id="rId1"/>
  <headerFooter alignWithMargins="0"/>
  <legacyDrawing r:id="rId2"/>
  <oleObjects>
    <oleObject progId="Unknown" shapeId="9219" r:id="rId3"/>
    <oleObject progId="Unknown" shapeId="9223" r:id="rId4"/>
  </oleObjects>
</worksheet>
</file>

<file path=xl/worksheets/sheet9.xml><?xml version="1.0" encoding="utf-8"?>
<worksheet xmlns="http://schemas.openxmlformats.org/spreadsheetml/2006/main" xmlns:r="http://schemas.openxmlformats.org/officeDocument/2006/relationships">
  <sheetPr codeName="Sheet8" enableFormatConditionsCalculation="0">
    <tabColor indexed="42"/>
    <pageSetUpPr fitToPage="1"/>
  </sheetPr>
  <dimension ref="A1:IS85"/>
  <sheetViews>
    <sheetView topLeftCell="A46" workbookViewId="0">
      <selection activeCell="D63" sqref="D63"/>
    </sheetView>
  </sheetViews>
  <sheetFormatPr defaultColWidth="8.42578125" defaultRowHeight="11.25"/>
  <cols>
    <col min="1" max="1" width="23.85546875" style="576" customWidth="1"/>
    <col min="2" max="2" width="12.5703125" style="576" customWidth="1"/>
    <col min="3" max="6" width="15.7109375" style="575" customWidth="1"/>
    <col min="7" max="9" width="15.7109375" style="575" hidden="1" customWidth="1"/>
    <col min="10" max="12" width="15.7109375" style="575" customWidth="1"/>
    <col min="13" max="23" width="15.7109375" style="575" hidden="1" customWidth="1"/>
    <col min="24" max="16384" width="8.42578125" style="575"/>
  </cols>
  <sheetData>
    <row r="1" spans="1:15" s="15" customFormat="1" ht="20.25" customHeight="1">
      <c r="A1" s="2211" t="s">
        <v>967</v>
      </c>
      <c r="B1" s="2211"/>
      <c r="C1" s="2211"/>
      <c r="D1" s="2211"/>
      <c r="E1" s="2211"/>
      <c r="F1" s="2211"/>
    </row>
    <row r="2" spans="1:15" s="15" customFormat="1" ht="18.75" customHeight="1">
      <c r="A2" s="2255" t="str">
        <f>'I1 Intro'!C9</f>
        <v>Orillia Power Distribution Corporation</v>
      </c>
      <c r="B2" s="2255"/>
      <c r="C2" s="2255"/>
      <c r="D2" s="2255"/>
      <c r="E2" s="2255"/>
    </row>
    <row r="3" spans="1:15" s="15" customFormat="1" ht="18.75" customHeight="1">
      <c r="A3" s="2256" t="str">
        <f>'I1 Intro'!C13 &amp; "   " &amp; 'I1 Intro'!E13</f>
        <v xml:space="preserve">EB-2009-0273   </v>
      </c>
      <c r="B3" s="2256"/>
      <c r="C3" s="2256"/>
      <c r="D3" s="2256"/>
      <c r="E3" s="2256"/>
      <c r="G3" s="16"/>
    </row>
    <row r="4" spans="1:15" s="15" customFormat="1" ht="18">
      <c r="A4" s="2257">
        <f>'I1 Intro'!C15</f>
        <v>40072</v>
      </c>
      <c r="B4" s="2257"/>
      <c r="C4" s="2257"/>
      <c r="D4" s="2257"/>
      <c r="E4" s="2257"/>
    </row>
    <row r="5" spans="1:15" s="15" customFormat="1" ht="21" customHeight="1">
      <c r="A5" s="368" t="str">
        <f>"Sheet I8 Demand Data Worksheet  - "&amp; 'I2 LDC class'!$C$17 &amp; "  " &amp;  'I2 LDC class'!$D$17</f>
        <v xml:space="preserve">Sheet I8 Demand Data Worksheet  -   </v>
      </c>
      <c r="B5" s="369"/>
      <c r="C5" s="369"/>
      <c r="D5" s="85"/>
      <c r="E5" s="370"/>
    </row>
    <row r="6" spans="1:15" s="15" customFormat="1" ht="6" customHeight="1">
      <c r="A6" s="18"/>
      <c r="B6" s="18"/>
      <c r="C6" s="18"/>
      <c r="D6" s="18"/>
      <c r="E6" s="18"/>
      <c r="F6" s="18"/>
      <c r="G6" s="18"/>
      <c r="H6" s="18"/>
      <c r="I6" s="18"/>
      <c r="J6" s="18"/>
      <c r="K6" s="18"/>
      <c r="L6" s="18"/>
      <c r="M6" s="18"/>
      <c r="N6" s="18"/>
      <c r="O6" s="18"/>
    </row>
    <row r="7" spans="1:15" ht="12.75">
      <c r="A7" s="71"/>
      <c r="B7" s="574"/>
      <c r="C7" s="574"/>
      <c r="D7" s="574"/>
      <c r="E7" s="574"/>
      <c r="F7" s="574"/>
      <c r="G7" s="574"/>
    </row>
    <row r="8" spans="1:15">
      <c r="A8" s="355"/>
    </row>
    <row r="10" spans="1:15">
      <c r="A10" s="355"/>
    </row>
    <row r="12" spans="1:15" ht="3" customHeight="1">
      <c r="A12" s="588"/>
    </row>
    <row r="13" spans="1:15" ht="1.5" customHeight="1"/>
    <row r="14" spans="1:15" ht="12.75">
      <c r="A14" s="2307" t="s">
        <v>1453</v>
      </c>
      <c r="B14" s="2307"/>
      <c r="C14" s="589" t="str">
        <f>IF(OR(ISERROR(('I8 Demand Data'!$C$50/12)/'I8 Demand Data'!$C$40), (ISERROR(('I8 Demand Data'!$C$45/4)/'I8 Demand Data'!$C$40))),"-", IF(('I8 Demand Data'!$C$50/12)/'I8 Demand Data'!$C$40&gt;=0.83,"12 CP",IF(('I8 Demand Data'!$C$45/4)/'I8 Demand Data'!$C$40&gt;=0.83,"4 CP","1 CP")))</f>
        <v>12 CP</v>
      </c>
    </row>
    <row r="15" spans="1:15" ht="15" customHeight="1">
      <c r="A15" s="2307" t="s">
        <v>1454</v>
      </c>
      <c r="B15" s="2307"/>
      <c r="C15" s="590" t="str">
        <f>IF(ISERROR(('I8 Demand Data'!$C$61/4)/'I8 Demand Data'!$C$55), "-", IF(('I8 Demand Data'!$C$61/4)/'I8 Demand Data'!$C$55&gt;=0.83,"4 NCP","1 NCP"))</f>
        <v>4 NCP</v>
      </c>
      <c r="I15" s="577"/>
      <c r="J15" s="577"/>
      <c r="K15" s="577"/>
    </row>
    <row r="16" spans="1:15" ht="12.6" customHeight="1">
      <c r="A16" s="578"/>
      <c r="C16" s="593"/>
    </row>
    <row r="17" spans="1:23" ht="12.75">
      <c r="A17" s="2308" t="s">
        <v>2</v>
      </c>
      <c r="B17" s="2308"/>
      <c r="C17" s="591" t="s">
        <v>4</v>
      </c>
    </row>
    <row r="18" spans="1:23" ht="12.75">
      <c r="A18" s="2308" t="s">
        <v>450</v>
      </c>
      <c r="B18" s="2308"/>
      <c r="C18" s="591" t="s">
        <v>446</v>
      </c>
    </row>
    <row r="19" spans="1:23" ht="12.75">
      <c r="A19" s="2308" t="s">
        <v>444</v>
      </c>
      <c r="B19" s="2308"/>
      <c r="C19" s="591" t="s">
        <v>447</v>
      </c>
    </row>
    <row r="20" spans="1:23" ht="12.75">
      <c r="A20" s="2308" t="s">
        <v>445</v>
      </c>
      <c r="B20" s="2308"/>
      <c r="C20" s="591" t="s">
        <v>453</v>
      </c>
    </row>
    <row r="21" spans="1:23" ht="11.45" customHeight="1">
      <c r="A21" s="580"/>
      <c r="C21" s="581"/>
    </row>
    <row r="22" spans="1:23" ht="12.75" hidden="1">
      <c r="A22" s="582" t="s">
        <v>282</v>
      </c>
      <c r="C22" s="583" t="s">
        <v>452</v>
      </c>
    </row>
    <row r="23" spans="1:23" ht="12.75" hidden="1">
      <c r="A23" s="582" t="s">
        <v>449</v>
      </c>
      <c r="C23" s="583" t="s">
        <v>283</v>
      </c>
    </row>
    <row r="24" spans="1:23" ht="12.75">
      <c r="A24" s="2299" t="s">
        <v>3</v>
      </c>
      <c r="B24" s="2299"/>
      <c r="C24" s="592" t="s">
        <v>4</v>
      </c>
    </row>
    <row r="25" spans="1:23" ht="12.75">
      <c r="A25" s="2300" t="s">
        <v>448</v>
      </c>
      <c r="B25" s="2300"/>
      <c r="C25" s="579" t="s">
        <v>451</v>
      </c>
    </row>
    <row r="26" spans="1:23" ht="12.75">
      <c r="A26" s="2300" t="s">
        <v>282</v>
      </c>
      <c r="B26" s="2300"/>
      <c r="C26" s="579" t="s">
        <v>452</v>
      </c>
    </row>
    <row r="27" spans="1:23" ht="12.75">
      <c r="A27" s="2300" t="s">
        <v>449</v>
      </c>
      <c r="B27" s="2300"/>
      <c r="C27" s="579" t="s">
        <v>283</v>
      </c>
    </row>
    <row r="28" spans="1:23">
      <c r="A28" s="575"/>
      <c r="B28" s="575"/>
    </row>
    <row r="29" spans="1:23" ht="12" thickBot="1"/>
    <row r="30" spans="1:23" ht="19.5" customHeight="1" thickBot="1">
      <c r="D30" s="605">
        <v>1</v>
      </c>
      <c r="E30" s="606">
        <v>2</v>
      </c>
      <c r="F30" s="606">
        <v>3</v>
      </c>
      <c r="G30" s="606">
        <v>4</v>
      </c>
      <c r="H30" s="606">
        <v>5</v>
      </c>
      <c r="I30" s="606">
        <v>6</v>
      </c>
      <c r="J30" s="606">
        <v>7</v>
      </c>
      <c r="K30" s="606">
        <v>8</v>
      </c>
      <c r="L30" s="606">
        <v>9</v>
      </c>
      <c r="M30" s="606">
        <v>10</v>
      </c>
      <c r="N30" s="606">
        <v>11</v>
      </c>
      <c r="O30" s="606">
        <v>12</v>
      </c>
      <c r="P30" s="606">
        <v>13</v>
      </c>
      <c r="Q30" s="606">
        <v>14</v>
      </c>
      <c r="R30" s="606">
        <v>15</v>
      </c>
      <c r="S30" s="606">
        <v>16</v>
      </c>
      <c r="T30" s="606">
        <v>17</v>
      </c>
      <c r="U30" s="606">
        <v>18</v>
      </c>
      <c r="V30" s="606">
        <v>19</v>
      </c>
      <c r="W30" s="607">
        <v>20</v>
      </c>
    </row>
    <row r="31" spans="1:23" ht="39" thickBot="1">
      <c r="A31" s="2304" t="s">
        <v>1131</v>
      </c>
      <c r="B31" s="2304"/>
      <c r="C31" s="602" t="s">
        <v>1204</v>
      </c>
      <c r="D31" s="601" t="str">
        <f>IF('I2 LDC class'!$D$20="",'I2 LDC class'!$C$20,'I2 LDC class'!$D$20)</f>
        <v>Residential</v>
      </c>
      <c r="E31" s="599" t="str">
        <f>IF('I2 LDC class'!$D$21="",'I2 LDC class'!$C$21,'I2 LDC class'!$D$21)</f>
        <v>GS &lt;50</v>
      </c>
      <c r="F31" s="599" t="str">
        <f>IF('I2 LDC class'!$D$22="",'I2 LDC class'!$C$22,'I2 LDC class'!$D$22)</f>
        <v>GS&gt;50-Regular</v>
      </c>
      <c r="G31" s="599" t="str">
        <f>IF('I2 LDC class'!$D$23="",'I2 LDC class'!$C$23,'I2 LDC class'!$D$23)</f>
        <v>GS&gt; 50-TOU</v>
      </c>
      <c r="H31" s="599" t="str">
        <f>IF('I2 LDC class'!$D$24="",'I2 LDC class'!$C$24,'I2 LDC class'!$D$24)</f>
        <v>GS &gt;50-Intermediate</v>
      </c>
      <c r="I31" s="599" t="str">
        <f>IF('I2 LDC class'!$D$25="",'I2 LDC class'!$C$25,'I2 LDC class'!$D$25)</f>
        <v>Large Use &gt;5MW</v>
      </c>
      <c r="J31" s="599" t="str">
        <f>IF('I2 LDC class'!$D$26="",'I2 LDC class'!$C$26,'I2 LDC class'!$D$26)</f>
        <v>Street Light</v>
      </c>
      <c r="K31" s="599" t="str">
        <f>IF('I2 LDC class'!$D$27="",'I2 LDC class'!$C$27,'I2 LDC class'!$D$27)</f>
        <v>Sentinel</v>
      </c>
      <c r="L31" s="599" t="str">
        <f>IF('I2 LDC class'!$D$28="",'I2 LDC class'!$C$28,'I2 LDC class'!$D$28)</f>
        <v>Unmetered Scattered Load</v>
      </c>
      <c r="M31" s="599" t="str">
        <f>IF('I2 LDC class'!$D$29="",'I2 LDC class'!$C$29,'I2 LDC class'!$D$29)</f>
        <v>Embedded Distributor</v>
      </c>
      <c r="N31" s="599" t="str">
        <f>IF('I2 LDC class'!$D$30="",'I2 LDC class'!$C$30,'I2 LDC class'!$D$30)</f>
        <v>Back-up/Standby Power</v>
      </c>
      <c r="O31" s="599" t="str">
        <f>IF('I2 LDC class'!$D$31="",'I2 LDC class'!$C$31,'I2 LDC class'!$D$31)</f>
        <v>Rate Class 1</v>
      </c>
      <c r="P31" s="599" t="str">
        <f>IF('I2 LDC class'!$D$32="",'I2 LDC class'!$C$32,'I2 LDC class'!$D$32)</f>
        <v>Rate class 2</v>
      </c>
      <c r="Q31" s="599" t="str">
        <f>IF('I2 LDC class'!$D$33="",'I2 LDC class'!$C$33,'I2 LDC class'!$D$33)</f>
        <v>Rate class 3</v>
      </c>
      <c r="R31" s="599" t="str">
        <f>IF('I2 LDC class'!$D$34="",'I2 LDC class'!$C$34,'I2 LDC class'!$D$34)</f>
        <v>Rate class 4</v>
      </c>
      <c r="S31" s="599" t="str">
        <f>IF('I2 LDC class'!$D$35="",'I2 LDC class'!$C$35,'I2 LDC class'!$D$35)</f>
        <v>Rate class 5</v>
      </c>
      <c r="T31" s="599" t="str">
        <f>IF('I2 LDC class'!$D$36="",'I2 LDC class'!$C$36,'I2 LDC class'!$D$36)</f>
        <v>Rate class 6</v>
      </c>
      <c r="U31" s="599" t="str">
        <f>IF('I2 LDC class'!$D$37="",'I2 LDC class'!$C$37,'I2 LDC class'!$D$37)</f>
        <v>Rate class 7</v>
      </c>
      <c r="V31" s="599" t="str">
        <f>IF('I2 LDC class'!$D$38="",'I2 LDC class'!$C$38,'I2 LDC class'!$D$38)</f>
        <v>Rate class 8</v>
      </c>
      <c r="W31" s="600" t="str">
        <f>IF('I2 LDC class'!$D$39="",'I2 LDC class'!$C$39,'I2 LDC class'!$D$39)</f>
        <v>Rate class 9</v>
      </c>
    </row>
    <row r="32" spans="1:23">
      <c r="C32" s="603"/>
      <c r="D32" s="584"/>
      <c r="E32" s="584"/>
      <c r="F32" s="584"/>
      <c r="G32" s="584"/>
      <c r="H32" s="584"/>
      <c r="I32" s="584"/>
      <c r="J32" s="584"/>
      <c r="K32" s="584"/>
      <c r="L32" s="584"/>
      <c r="M32" s="584"/>
      <c r="N32" s="584"/>
      <c r="O32" s="584"/>
      <c r="P32" s="584"/>
      <c r="Q32" s="584"/>
      <c r="R32" s="584"/>
      <c r="S32" s="584"/>
      <c r="T32" s="584"/>
      <c r="U32" s="584"/>
      <c r="V32" s="584"/>
      <c r="W32" s="595"/>
    </row>
    <row r="33" spans="1:23">
      <c r="B33" s="585"/>
      <c r="C33" s="604"/>
      <c r="D33" s="586"/>
      <c r="E33" s="584"/>
      <c r="F33" s="586"/>
      <c r="G33" s="584"/>
      <c r="H33" s="586"/>
      <c r="I33" s="584"/>
      <c r="J33" s="586"/>
      <c r="K33" s="586"/>
      <c r="L33" s="584"/>
      <c r="M33" s="584"/>
      <c r="N33" s="584"/>
      <c r="O33" s="584"/>
      <c r="P33" s="584"/>
      <c r="Q33" s="584"/>
      <c r="R33" s="584"/>
      <c r="S33" s="584"/>
      <c r="T33" s="584"/>
      <c r="U33" s="584"/>
      <c r="V33" s="584"/>
      <c r="W33" s="595"/>
    </row>
    <row r="34" spans="1:23" ht="12" thickBot="1">
      <c r="B34" s="585"/>
      <c r="C34" s="604"/>
      <c r="D34" s="586"/>
      <c r="E34" s="584"/>
      <c r="F34" s="586"/>
      <c r="G34" s="584"/>
      <c r="H34" s="586"/>
      <c r="I34" s="584"/>
      <c r="J34" s="586"/>
      <c r="K34" s="586"/>
      <c r="L34" s="584"/>
      <c r="M34" s="584"/>
      <c r="N34" s="584"/>
      <c r="O34" s="584"/>
      <c r="P34" s="584"/>
      <c r="Q34" s="584"/>
      <c r="R34" s="584"/>
      <c r="S34" s="584"/>
      <c r="T34" s="584"/>
      <c r="U34" s="584"/>
      <c r="V34" s="584"/>
      <c r="W34" s="595"/>
    </row>
    <row r="35" spans="1:23" s="1887" customFormat="1" ht="14.25" thickTop="1" thickBot="1">
      <c r="A35" s="2305" t="s">
        <v>284</v>
      </c>
      <c r="B35" s="2306"/>
      <c r="C35" s="1883"/>
      <c r="D35" s="1884"/>
      <c r="E35" s="1885"/>
      <c r="F35" s="1884"/>
      <c r="G35" s="1885"/>
      <c r="H35" s="1884"/>
      <c r="I35" s="1885"/>
      <c r="J35" s="1884"/>
      <c r="K35" s="1884"/>
      <c r="L35" s="1885"/>
      <c r="M35" s="1885"/>
      <c r="N35" s="1885"/>
      <c r="O35" s="1885"/>
      <c r="P35" s="1885"/>
      <c r="Q35" s="1885"/>
      <c r="R35" s="1885"/>
      <c r="S35" s="1885"/>
      <c r="T35" s="1885"/>
      <c r="U35" s="1885"/>
      <c r="V35" s="1885"/>
      <c r="W35" s="1886"/>
    </row>
    <row r="36" spans="1:23" s="1887" customFormat="1" ht="13.5" thickTop="1">
      <c r="A36" s="1888"/>
      <c r="B36" s="1889"/>
      <c r="C36" s="1883"/>
      <c r="D36" s="1884"/>
      <c r="E36" s="1885"/>
      <c r="F36" s="1884"/>
      <c r="G36" s="1885"/>
      <c r="H36" s="1884"/>
      <c r="I36" s="1885"/>
      <c r="J36" s="1884"/>
      <c r="K36" s="1884"/>
      <c r="L36" s="1885"/>
      <c r="M36" s="1885"/>
      <c r="N36" s="1885"/>
      <c r="O36" s="1885"/>
      <c r="P36" s="1885"/>
      <c r="Q36" s="1885"/>
      <c r="R36" s="1885"/>
      <c r="S36" s="1885"/>
      <c r="T36" s="1885"/>
      <c r="U36" s="1885"/>
      <c r="V36" s="1885"/>
      <c r="W36" s="1886"/>
    </row>
    <row r="37" spans="1:23" s="1887" customFormat="1" ht="12.75">
      <c r="A37" s="597" t="s">
        <v>285</v>
      </c>
      <c r="B37" s="596"/>
      <c r="C37" s="1883"/>
      <c r="D37" s="1884"/>
      <c r="E37" s="1885"/>
      <c r="F37" s="1884"/>
      <c r="G37" s="1885"/>
      <c r="H37" s="1884"/>
      <c r="I37" s="1885"/>
      <c r="J37" s="1884"/>
      <c r="K37" s="1884"/>
      <c r="L37" s="1885"/>
      <c r="M37" s="1885"/>
      <c r="N37" s="1885"/>
      <c r="O37" s="1885"/>
      <c r="P37" s="1885"/>
      <c r="Q37" s="1885"/>
      <c r="R37" s="1885"/>
      <c r="S37" s="1885"/>
      <c r="T37" s="1885"/>
      <c r="U37" s="1885"/>
      <c r="V37" s="1885"/>
      <c r="W37" s="1886"/>
    </row>
    <row r="38" spans="1:23" s="1887" customFormat="1" ht="12.75">
      <c r="A38" s="1890" t="s">
        <v>1205</v>
      </c>
      <c r="B38" s="1891" t="s">
        <v>455</v>
      </c>
      <c r="C38" s="1892">
        <f>SUM(D38:W38)</f>
        <v>54894.826736028655</v>
      </c>
      <c r="D38" s="2159">
        <f>'[4]input to CA model'!$D$16</f>
        <v>24536.00289503079</v>
      </c>
      <c r="E38" s="2160">
        <f>'[4]input to CA model'!$I$16</f>
        <v>9142.5054531373098</v>
      </c>
      <c r="F38" s="2159">
        <f>'[4]input to CA model'!$E$16</f>
        <v>20429.096136227581</v>
      </c>
      <c r="G38" s="2160"/>
      <c r="H38" s="2159"/>
      <c r="I38" s="2160"/>
      <c r="J38" s="2159">
        <f>'[4]input to CA model'!$F$16</f>
        <v>610.66261607748618</v>
      </c>
      <c r="K38" s="2159">
        <f>'[4]input to CA model'!$G$16</f>
        <v>77.620783280836022</v>
      </c>
      <c r="L38" s="2159">
        <f>'[4]input to CA model'!$H$16</f>
        <v>98.93885227466275</v>
      </c>
      <c r="M38" s="1894"/>
      <c r="N38" s="1894"/>
      <c r="O38" s="1894"/>
      <c r="P38" s="1894"/>
      <c r="Q38" s="1894"/>
      <c r="R38" s="1894"/>
      <c r="S38" s="1894"/>
      <c r="T38" s="1894"/>
      <c r="U38" s="1894"/>
      <c r="V38" s="1894"/>
      <c r="W38" s="1895"/>
    </row>
    <row r="39" spans="1:23" s="1887" customFormat="1" ht="12.75">
      <c r="A39" s="1896" t="s">
        <v>1183</v>
      </c>
      <c r="B39" s="1897" t="s">
        <v>756</v>
      </c>
      <c r="C39" s="1898">
        <f>SUM(D39:W39)</f>
        <v>54894.826736028655</v>
      </c>
      <c r="D39" s="1899">
        <f t="shared" ref="D39:F40" si="0">D38</f>
        <v>24536.00289503079</v>
      </c>
      <c r="E39" s="1899">
        <f t="shared" si="0"/>
        <v>9142.5054531373098</v>
      </c>
      <c r="F39" s="1899">
        <f t="shared" si="0"/>
        <v>20429.096136227581</v>
      </c>
      <c r="G39" s="1900"/>
      <c r="H39" s="1899"/>
      <c r="I39" s="1900"/>
      <c r="J39" s="1899">
        <f t="shared" ref="J39:L40" si="1">J38</f>
        <v>610.66261607748618</v>
      </c>
      <c r="K39" s="1899">
        <f t="shared" si="1"/>
        <v>77.620783280836022</v>
      </c>
      <c r="L39" s="1899">
        <f t="shared" si="1"/>
        <v>98.93885227466275</v>
      </c>
      <c r="M39" s="1900"/>
      <c r="N39" s="1900"/>
      <c r="O39" s="1900"/>
      <c r="P39" s="1900"/>
      <c r="Q39" s="1900"/>
      <c r="R39" s="1900"/>
      <c r="S39" s="1900"/>
      <c r="T39" s="1900"/>
      <c r="U39" s="1900"/>
      <c r="V39" s="1900"/>
      <c r="W39" s="1901"/>
    </row>
    <row r="40" spans="1:23" s="1887" customFormat="1" ht="12.75">
      <c r="A40" s="1896" t="s">
        <v>1184</v>
      </c>
      <c r="B40" s="1897" t="s">
        <v>456</v>
      </c>
      <c r="C40" s="1898">
        <f>SUM(D40:W40)</f>
        <v>54894.826736028655</v>
      </c>
      <c r="D40" s="1899">
        <f t="shared" si="0"/>
        <v>24536.00289503079</v>
      </c>
      <c r="E40" s="1899">
        <f t="shared" si="0"/>
        <v>9142.5054531373098</v>
      </c>
      <c r="F40" s="1899">
        <f t="shared" si="0"/>
        <v>20429.096136227581</v>
      </c>
      <c r="G40" s="1900"/>
      <c r="H40" s="1899"/>
      <c r="I40" s="1900"/>
      <c r="J40" s="1899">
        <f t="shared" si="1"/>
        <v>610.66261607748618</v>
      </c>
      <c r="K40" s="1899">
        <f t="shared" si="1"/>
        <v>77.620783280836022</v>
      </c>
      <c r="L40" s="1899">
        <f t="shared" si="1"/>
        <v>98.93885227466275</v>
      </c>
      <c r="M40" s="1900"/>
      <c r="N40" s="1900"/>
      <c r="O40" s="1900"/>
      <c r="P40" s="1900"/>
      <c r="Q40" s="1900"/>
      <c r="R40" s="1900"/>
      <c r="S40" s="1900"/>
      <c r="T40" s="1900"/>
      <c r="U40" s="1900"/>
      <c r="V40" s="1900"/>
      <c r="W40" s="1901"/>
    </row>
    <row r="41" spans="1:23" s="1887" customFormat="1" ht="12.75">
      <c r="A41" s="1888"/>
      <c r="B41" s="1889"/>
      <c r="C41" s="1883"/>
      <c r="D41" s="1884"/>
      <c r="E41" s="1885"/>
      <c r="F41" s="1884"/>
      <c r="G41" s="1885"/>
      <c r="H41" s="1884"/>
      <c r="I41" s="1885"/>
      <c r="J41" s="1884"/>
      <c r="K41" s="1884"/>
      <c r="L41" s="1885"/>
      <c r="M41" s="1885"/>
      <c r="N41" s="1885"/>
      <c r="O41" s="1885"/>
      <c r="P41" s="1885"/>
      <c r="Q41" s="1885"/>
      <c r="R41" s="1885"/>
      <c r="S41" s="1885"/>
      <c r="T41" s="1885"/>
      <c r="U41" s="1885"/>
      <c r="V41" s="1885"/>
      <c r="W41" s="1886"/>
    </row>
    <row r="42" spans="1:23" s="1887" customFormat="1" ht="12.75">
      <c r="A42" s="597" t="s">
        <v>444</v>
      </c>
      <c r="B42" s="596"/>
      <c r="C42" s="1883"/>
      <c r="D42" s="1884"/>
      <c r="E42" s="1885"/>
      <c r="F42" s="1884"/>
      <c r="G42" s="1885"/>
      <c r="H42" s="1884"/>
      <c r="I42" s="1885"/>
      <c r="J42" s="1884"/>
      <c r="K42" s="1884"/>
      <c r="L42" s="1885"/>
      <c r="M42" s="1885"/>
      <c r="N42" s="1885"/>
      <c r="O42" s="1885"/>
      <c r="P42" s="1885"/>
      <c r="Q42" s="1885"/>
      <c r="R42" s="1885"/>
      <c r="S42" s="1885"/>
      <c r="T42" s="1885"/>
      <c r="U42" s="1885"/>
      <c r="V42" s="1885"/>
      <c r="W42" s="1886"/>
    </row>
    <row r="43" spans="1:23" s="1887" customFormat="1" ht="12.75">
      <c r="A43" s="1890" t="s">
        <v>1205</v>
      </c>
      <c r="B43" s="1891" t="s">
        <v>457</v>
      </c>
      <c r="C43" s="1892">
        <f>SUM(D43:W43)</f>
        <v>216596.33618379533</v>
      </c>
      <c r="D43" s="2159">
        <f>'[4]input to CA model'!$D$19</f>
        <v>90600.1757739491</v>
      </c>
      <c r="E43" s="2160">
        <f>'[4]input to CA model'!$I$19</f>
        <v>33757.211228546745</v>
      </c>
      <c r="F43" s="2159">
        <f>'[4]input to CA model'!$E$19</f>
        <v>89815.213084988354</v>
      </c>
      <c r="G43" s="2160"/>
      <c r="H43" s="2159"/>
      <c r="I43" s="2160"/>
      <c r="J43" s="2159">
        <f>'[4]input to CA model'!$F$19</f>
        <v>1809.5154639607999</v>
      </c>
      <c r="K43" s="2159">
        <f>'[4]input to CA model'!$G$19</f>
        <v>229.9627547533409</v>
      </c>
      <c r="L43" s="2159">
        <f>'[4]input to CA model'!$H$19</f>
        <v>384.25787759699648</v>
      </c>
      <c r="M43" s="1894"/>
      <c r="N43" s="1894"/>
      <c r="O43" s="1894"/>
      <c r="P43" s="1894"/>
      <c r="Q43" s="1894"/>
      <c r="R43" s="1894"/>
      <c r="S43" s="1894"/>
      <c r="T43" s="1894"/>
      <c r="U43" s="1894"/>
      <c r="V43" s="1894"/>
      <c r="W43" s="1895"/>
    </row>
    <row r="44" spans="1:23" s="1887" customFormat="1" ht="12.75">
      <c r="A44" s="1896" t="s">
        <v>1183</v>
      </c>
      <c r="B44" s="1897" t="s">
        <v>757</v>
      </c>
      <c r="C44" s="1898">
        <f>SUM(D44:W44)</f>
        <v>216596.33618379533</v>
      </c>
      <c r="D44" s="1899">
        <f t="shared" ref="D44:F45" si="2">D43</f>
        <v>90600.1757739491</v>
      </c>
      <c r="E44" s="1899">
        <f t="shared" si="2"/>
        <v>33757.211228546745</v>
      </c>
      <c r="F44" s="1899">
        <f t="shared" si="2"/>
        <v>89815.213084988354</v>
      </c>
      <c r="G44" s="1900"/>
      <c r="H44" s="1899"/>
      <c r="I44" s="1900"/>
      <c r="J44" s="1899">
        <f t="shared" ref="J44:L45" si="3">J43</f>
        <v>1809.5154639607999</v>
      </c>
      <c r="K44" s="1899">
        <f t="shared" si="3"/>
        <v>229.9627547533409</v>
      </c>
      <c r="L44" s="1899">
        <f t="shared" si="3"/>
        <v>384.25787759699648</v>
      </c>
      <c r="M44" s="1900"/>
      <c r="N44" s="1900"/>
      <c r="O44" s="1900"/>
      <c r="P44" s="1900"/>
      <c r="Q44" s="1900"/>
      <c r="R44" s="1900"/>
      <c r="S44" s="1900"/>
      <c r="T44" s="1900"/>
      <c r="U44" s="1900"/>
      <c r="V44" s="1900"/>
      <c r="W44" s="1901"/>
    </row>
    <row r="45" spans="1:23" s="1887" customFormat="1" ht="12.75">
      <c r="A45" s="1896" t="s">
        <v>1184</v>
      </c>
      <c r="B45" s="1897" t="s">
        <v>458</v>
      </c>
      <c r="C45" s="1898">
        <f>SUM(D45:W45)</f>
        <v>216596.33618379533</v>
      </c>
      <c r="D45" s="1899">
        <f t="shared" si="2"/>
        <v>90600.1757739491</v>
      </c>
      <c r="E45" s="1899">
        <f t="shared" si="2"/>
        <v>33757.211228546745</v>
      </c>
      <c r="F45" s="1899">
        <f t="shared" si="2"/>
        <v>89815.213084988354</v>
      </c>
      <c r="G45" s="1900"/>
      <c r="H45" s="1899"/>
      <c r="I45" s="1900"/>
      <c r="J45" s="1899">
        <f t="shared" si="3"/>
        <v>1809.5154639607999</v>
      </c>
      <c r="K45" s="1899">
        <f t="shared" si="3"/>
        <v>229.9627547533409</v>
      </c>
      <c r="L45" s="1899">
        <f t="shared" si="3"/>
        <v>384.25787759699648</v>
      </c>
      <c r="M45" s="1900"/>
      <c r="N45" s="1900"/>
      <c r="O45" s="1900"/>
      <c r="P45" s="1900"/>
      <c r="Q45" s="1900"/>
      <c r="R45" s="1900"/>
      <c r="S45" s="1900"/>
      <c r="T45" s="1900"/>
      <c r="U45" s="1900"/>
      <c r="V45" s="1900"/>
      <c r="W45" s="1901"/>
    </row>
    <row r="46" spans="1:23" s="1887" customFormat="1" ht="12.75">
      <c r="A46" s="1888"/>
      <c r="B46" s="1889"/>
      <c r="C46" s="1883"/>
      <c r="D46" s="1884"/>
      <c r="E46" s="1885"/>
      <c r="F46" s="1884"/>
      <c r="G46" s="1885"/>
      <c r="H46" s="1884"/>
      <c r="I46" s="1885"/>
      <c r="J46" s="1884"/>
      <c r="K46" s="1884"/>
      <c r="L46" s="1885"/>
      <c r="M46" s="1885"/>
      <c r="N46" s="1885"/>
      <c r="O46" s="1885"/>
      <c r="P46" s="1885"/>
      <c r="Q46" s="1885"/>
      <c r="R46" s="1885"/>
      <c r="S46" s="1885"/>
      <c r="T46" s="1885"/>
      <c r="U46" s="1885"/>
      <c r="V46" s="1885"/>
      <c r="W46" s="1886"/>
    </row>
    <row r="47" spans="1:23" s="1887" customFormat="1" ht="12.75">
      <c r="A47" s="597" t="s">
        <v>445</v>
      </c>
      <c r="B47" s="598"/>
      <c r="C47" s="1883"/>
      <c r="D47" s="1884"/>
      <c r="E47" s="1885"/>
      <c r="F47" s="1884"/>
      <c r="G47" s="1885"/>
      <c r="H47" s="1884"/>
      <c r="I47" s="1885"/>
      <c r="J47" s="1884"/>
      <c r="K47" s="1884"/>
      <c r="L47" s="1885"/>
      <c r="M47" s="1885"/>
      <c r="N47" s="1885"/>
      <c r="O47" s="1885"/>
      <c r="P47" s="1885"/>
      <c r="Q47" s="1885"/>
      <c r="R47" s="1885"/>
      <c r="S47" s="1885"/>
      <c r="T47" s="1885"/>
      <c r="U47" s="1885"/>
      <c r="V47" s="1885"/>
      <c r="W47" s="1886"/>
    </row>
    <row r="48" spans="1:23" s="1887" customFormat="1" ht="12.75">
      <c r="A48" s="1890" t="s">
        <v>1205</v>
      </c>
      <c r="B48" s="1891" t="s">
        <v>459</v>
      </c>
      <c r="C48" s="1892">
        <f>SUM(D48:W48)</f>
        <v>569177.28389693121</v>
      </c>
      <c r="D48" s="2159">
        <f>'[4]input to CA model'!$D$22</f>
        <v>195364.27581435908</v>
      </c>
      <c r="E48" s="2160">
        <f>'[4]input to CA model'!$I$22</f>
        <v>103608.53113243025</v>
      </c>
      <c r="F48" s="2159">
        <f>'[4]input to CA model'!$E$22</f>
        <v>267055.97652541433</v>
      </c>
      <c r="G48" s="2160"/>
      <c r="H48" s="2159"/>
      <c r="I48" s="2160"/>
      <c r="J48" s="2159">
        <f>'[4]input to CA model'!$F$22</f>
        <v>1809.5154639607999</v>
      </c>
      <c r="K48" s="2159">
        <f>'[4]input to CA model'!$G$22</f>
        <v>229.9627547533409</v>
      </c>
      <c r="L48" s="2159">
        <f>'[4]input to CA model'!$H$22</f>
        <v>1109.0222060134054</v>
      </c>
      <c r="M48" s="1894"/>
      <c r="N48" s="1894"/>
      <c r="O48" s="1894"/>
      <c r="P48" s="1894"/>
      <c r="Q48" s="1894"/>
      <c r="R48" s="1894"/>
      <c r="S48" s="1894"/>
      <c r="T48" s="1894"/>
      <c r="U48" s="1894"/>
      <c r="V48" s="1894"/>
      <c r="W48" s="1895"/>
    </row>
    <row r="49" spans="1:31" s="1887" customFormat="1" ht="12.75">
      <c r="A49" s="1896" t="s">
        <v>1183</v>
      </c>
      <c r="B49" s="1897" t="s">
        <v>758</v>
      </c>
      <c r="C49" s="1898">
        <f>SUM(D49:W49)</f>
        <v>569177.28389693121</v>
      </c>
      <c r="D49" s="1899">
        <f t="shared" ref="D49:F50" si="4">D48</f>
        <v>195364.27581435908</v>
      </c>
      <c r="E49" s="1899">
        <f t="shared" si="4"/>
        <v>103608.53113243025</v>
      </c>
      <c r="F49" s="1899">
        <f t="shared" si="4"/>
        <v>267055.97652541433</v>
      </c>
      <c r="G49" s="1900"/>
      <c r="H49" s="1899"/>
      <c r="I49" s="1900"/>
      <c r="J49" s="1899">
        <f t="shared" ref="J49:L50" si="5">J48</f>
        <v>1809.5154639607999</v>
      </c>
      <c r="K49" s="1899">
        <f t="shared" si="5"/>
        <v>229.9627547533409</v>
      </c>
      <c r="L49" s="1899">
        <f t="shared" si="5"/>
        <v>1109.0222060134054</v>
      </c>
      <c r="M49" s="1900"/>
      <c r="N49" s="1900"/>
      <c r="O49" s="1900"/>
      <c r="P49" s="1900"/>
      <c r="Q49" s="1900"/>
      <c r="R49" s="1900"/>
      <c r="S49" s="1900"/>
      <c r="T49" s="1900"/>
      <c r="U49" s="1900"/>
      <c r="V49" s="1900"/>
      <c r="W49" s="1901"/>
    </row>
    <row r="50" spans="1:31" s="1887" customFormat="1" ht="12.75">
      <c r="A50" s="1896" t="s">
        <v>1184</v>
      </c>
      <c r="B50" s="1897" t="s">
        <v>460</v>
      </c>
      <c r="C50" s="1898">
        <f>SUM(D50:W50)</f>
        <v>569177.28389693121</v>
      </c>
      <c r="D50" s="1899">
        <f t="shared" si="4"/>
        <v>195364.27581435908</v>
      </c>
      <c r="E50" s="1899">
        <f t="shared" si="4"/>
        <v>103608.53113243025</v>
      </c>
      <c r="F50" s="1899">
        <f t="shared" si="4"/>
        <v>267055.97652541433</v>
      </c>
      <c r="G50" s="1900"/>
      <c r="H50" s="1899"/>
      <c r="I50" s="1900"/>
      <c r="J50" s="1899">
        <f t="shared" si="5"/>
        <v>1809.5154639607999</v>
      </c>
      <c r="K50" s="1899">
        <f t="shared" si="5"/>
        <v>229.9627547533409</v>
      </c>
      <c r="L50" s="1899">
        <f t="shared" si="5"/>
        <v>1109.0222060134054</v>
      </c>
      <c r="M50" s="1900"/>
      <c r="N50" s="1900"/>
      <c r="O50" s="1900"/>
      <c r="P50" s="1900"/>
      <c r="Q50" s="1900"/>
      <c r="R50" s="1900"/>
      <c r="S50" s="1900"/>
      <c r="T50" s="1900"/>
      <c r="U50" s="1900"/>
      <c r="V50" s="1900"/>
      <c r="W50" s="1901"/>
    </row>
    <row r="51" spans="1:31" s="1887" customFormat="1" ht="13.5" thickBot="1">
      <c r="A51" s="1888"/>
      <c r="B51" s="1902"/>
      <c r="C51" s="1903"/>
      <c r="D51" s="1885"/>
      <c r="E51" s="1885"/>
      <c r="F51" s="1885"/>
      <c r="G51" s="1885"/>
      <c r="H51" s="1885"/>
      <c r="I51" s="1885"/>
      <c r="J51" s="1885"/>
      <c r="K51" s="1885"/>
      <c r="L51" s="1885"/>
      <c r="M51" s="1885"/>
      <c r="N51" s="1885"/>
      <c r="O51" s="1885"/>
      <c r="P51" s="1885"/>
      <c r="Q51" s="1885"/>
      <c r="R51" s="1885"/>
      <c r="S51" s="1885"/>
      <c r="T51" s="1885"/>
      <c r="U51" s="1885"/>
      <c r="V51" s="1885"/>
      <c r="W51" s="1886"/>
    </row>
    <row r="52" spans="1:31" s="1887" customFormat="1" ht="14.25" thickTop="1" thickBot="1">
      <c r="A52" s="2305" t="s">
        <v>454</v>
      </c>
      <c r="B52" s="2306"/>
      <c r="C52" s="1903"/>
      <c r="D52" s="1885"/>
      <c r="E52" s="1885"/>
      <c r="F52" s="1885"/>
      <c r="G52" s="1885"/>
      <c r="H52" s="1885"/>
      <c r="I52" s="1885"/>
      <c r="J52" s="1885"/>
      <c r="K52" s="1885"/>
      <c r="L52" s="1885"/>
      <c r="M52" s="1885"/>
      <c r="N52" s="1885"/>
      <c r="O52" s="1885"/>
      <c r="P52" s="1885"/>
      <c r="Q52" s="1885"/>
      <c r="R52" s="1885"/>
      <c r="S52" s="1885"/>
      <c r="T52" s="1885"/>
      <c r="U52" s="1885"/>
      <c r="V52" s="1885"/>
      <c r="W52" s="1886"/>
    </row>
    <row r="53" spans="1:31" s="1887" customFormat="1" ht="13.5" thickTop="1">
      <c r="A53" s="597"/>
      <c r="B53" s="598"/>
      <c r="C53" s="1903"/>
      <c r="D53" s="1885"/>
      <c r="E53" s="1885"/>
      <c r="F53" s="1885"/>
      <c r="G53" s="1885"/>
      <c r="H53" s="1885"/>
      <c r="I53" s="1885"/>
      <c r="J53" s="1885"/>
      <c r="K53" s="1885"/>
      <c r="L53" s="1885"/>
      <c r="M53" s="1885"/>
      <c r="N53" s="1885"/>
      <c r="O53" s="1885"/>
      <c r="P53" s="1885"/>
      <c r="Q53" s="1885"/>
      <c r="R53" s="1885"/>
      <c r="S53" s="1885"/>
      <c r="T53" s="1885"/>
      <c r="U53" s="1885"/>
      <c r="V53" s="1885"/>
      <c r="W53" s="1886"/>
    </row>
    <row r="54" spans="1:31" s="1887" customFormat="1" ht="12.75">
      <c r="A54" s="597" t="s">
        <v>448</v>
      </c>
      <c r="B54" s="598"/>
      <c r="C54" s="1903"/>
      <c r="D54" s="1885"/>
      <c r="E54" s="1885"/>
      <c r="F54" s="1885"/>
      <c r="G54" s="1885"/>
      <c r="H54" s="1885"/>
      <c r="I54" s="1885"/>
      <c r="J54" s="1885"/>
      <c r="K54" s="1885"/>
      <c r="L54" s="1885"/>
      <c r="M54" s="1885"/>
      <c r="N54" s="1885"/>
      <c r="O54" s="1885"/>
      <c r="P54" s="1885"/>
      <c r="Q54" s="1885"/>
      <c r="R54" s="1885"/>
      <c r="S54" s="1885"/>
      <c r="T54" s="1885"/>
      <c r="U54" s="1885"/>
      <c r="V54" s="1885"/>
      <c r="W54" s="1886"/>
    </row>
    <row r="55" spans="1:31" s="1887" customFormat="1" ht="25.5">
      <c r="A55" s="1904" t="s">
        <v>1460</v>
      </c>
      <c r="B55" s="1891" t="s">
        <v>461</v>
      </c>
      <c r="C55" s="1892">
        <f>SUM(D55:W55)</f>
        <v>63131.041085505203</v>
      </c>
      <c r="D55" s="2161">
        <f>'[4]input to CA model'!$D$27</f>
        <v>26619.042620007094</v>
      </c>
      <c r="E55" s="2162">
        <f>'[4]input to CA model'!$I$27</f>
        <v>10485.746574461984</v>
      </c>
      <c r="F55" s="2161">
        <f>'[4]input to CA model'!$E$27</f>
        <v>25239.028657606301</v>
      </c>
      <c r="G55" s="2162"/>
      <c r="H55" s="2161"/>
      <c r="I55" s="2162"/>
      <c r="J55" s="2161">
        <f>'[4]input to CA model'!$F$27</f>
        <v>610.66261607748618</v>
      </c>
      <c r="K55" s="2161">
        <f>'[4]input to CA model'!$G$27</f>
        <v>77.621765077682298</v>
      </c>
      <c r="L55" s="2161">
        <f>'[4]input to CA model'!$H$27</f>
        <v>98.93885227466275</v>
      </c>
      <c r="M55" s="1894"/>
      <c r="N55" s="1894"/>
      <c r="O55" s="1894"/>
      <c r="P55" s="1894"/>
      <c r="Q55" s="1894"/>
      <c r="R55" s="1894"/>
      <c r="S55" s="1894"/>
      <c r="T55" s="1894"/>
      <c r="U55" s="1894"/>
      <c r="V55" s="1894"/>
      <c r="W55" s="1895"/>
    </row>
    <row r="56" spans="1:31" s="1887" customFormat="1" ht="12.75">
      <c r="A56" s="1896" t="s">
        <v>1206</v>
      </c>
      <c r="B56" s="1897" t="s">
        <v>462</v>
      </c>
      <c r="C56" s="1898">
        <f>SUM(D56:W56)</f>
        <v>63131.041085505203</v>
      </c>
      <c r="D56" s="1893">
        <f>D55</f>
        <v>26619.042620007094</v>
      </c>
      <c r="E56" s="1893">
        <f>E55</f>
        <v>10485.746574461984</v>
      </c>
      <c r="F56" s="1893">
        <f>F55</f>
        <v>25239.028657606301</v>
      </c>
      <c r="G56" s="1894"/>
      <c r="H56" s="1893"/>
      <c r="I56" s="1894"/>
      <c r="J56" s="1893">
        <f t="shared" ref="J56:L58" si="6">J55</f>
        <v>610.66261607748618</v>
      </c>
      <c r="K56" s="1893">
        <f t="shared" si="6"/>
        <v>77.621765077682298</v>
      </c>
      <c r="L56" s="1893">
        <f t="shared" si="6"/>
        <v>98.93885227466275</v>
      </c>
      <c r="M56" s="1900"/>
      <c r="N56" s="1900"/>
      <c r="O56" s="1900"/>
      <c r="P56" s="1900"/>
      <c r="Q56" s="1900"/>
      <c r="R56" s="1900"/>
      <c r="S56" s="1900"/>
      <c r="T56" s="1900"/>
      <c r="U56" s="1900"/>
      <c r="V56" s="1900"/>
      <c r="W56" s="1901"/>
    </row>
    <row r="57" spans="1:31" s="1887" customFormat="1" ht="12.75">
      <c r="A57" s="1896" t="s">
        <v>257</v>
      </c>
      <c r="B57" s="1897" t="s">
        <v>258</v>
      </c>
      <c r="C57" s="1898">
        <f>SUM(D57:W57)</f>
        <v>47235.182066277463</v>
      </c>
      <c r="D57" s="1899">
        <f>D56*D63/D62</f>
        <v>25314.614443767878</v>
      </c>
      <c r="E57" s="1899">
        <f>E56*E63/E62</f>
        <v>10156.958967676092</v>
      </c>
      <c r="F57" s="1899">
        <f>F56*F63/F62</f>
        <v>10976.385421403669</v>
      </c>
      <c r="G57" s="1900"/>
      <c r="H57" s="1899"/>
      <c r="I57" s="1900"/>
      <c r="J57" s="1893">
        <f t="shared" si="6"/>
        <v>610.66261607748618</v>
      </c>
      <c r="K57" s="1893">
        <f t="shared" si="6"/>
        <v>77.621765077682298</v>
      </c>
      <c r="L57" s="1893">
        <f t="shared" si="6"/>
        <v>98.93885227466275</v>
      </c>
      <c r="M57" s="1900"/>
      <c r="N57" s="1900"/>
      <c r="O57" s="1900"/>
      <c r="P57" s="1900"/>
      <c r="Q57" s="1900"/>
      <c r="R57" s="1900"/>
      <c r="S57" s="1900"/>
      <c r="T57" s="1900"/>
      <c r="U57" s="1900"/>
      <c r="V57" s="1900"/>
      <c r="W57" s="1901"/>
    </row>
    <row r="58" spans="1:31" s="1887" customFormat="1" ht="12.75">
      <c r="A58" s="1896" t="s">
        <v>1207</v>
      </c>
      <c r="B58" s="1897" t="s">
        <v>463</v>
      </c>
      <c r="C58" s="1898">
        <f>SUM(D58:W58)</f>
        <v>37806.529769787092</v>
      </c>
      <c r="D58" s="1899">
        <f>D56*D64/D62</f>
        <v>24528.512819250271</v>
      </c>
      <c r="E58" s="1899">
        <f>E56*E64/E62</f>
        <v>7888.2506697561194</v>
      </c>
      <c r="F58" s="1899">
        <f>F56*F64/F62</f>
        <v>4602.5430473508814</v>
      </c>
      <c r="G58" s="1900"/>
      <c r="H58" s="1899"/>
      <c r="I58" s="1900"/>
      <c r="J58" s="1893">
        <f t="shared" si="6"/>
        <v>610.66261607748618</v>
      </c>
      <c r="K58" s="1893">
        <f t="shared" si="6"/>
        <v>77.621765077682298</v>
      </c>
      <c r="L58" s="1893">
        <f t="shared" si="6"/>
        <v>98.93885227466275</v>
      </c>
      <c r="M58" s="1900"/>
      <c r="N58" s="1900"/>
      <c r="O58" s="1900"/>
      <c r="P58" s="1900"/>
      <c r="Q58" s="1900"/>
      <c r="R58" s="1900"/>
      <c r="S58" s="1900"/>
      <c r="T58" s="1900"/>
      <c r="U58" s="1900"/>
      <c r="V58" s="1900"/>
      <c r="W58" s="1901"/>
    </row>
    <row r="59" spans="1:31" s="1887" customFormat="1" ht="11.25" customHeight="1">
      <c r="A59" s="1888"/>
      <c r="B59" s="1889"/>
      <c r="C59" s="1903"/>
      <c r="D59" s="1885"/>
      <c r="E59" s="1885"/>
      <c r="F59" s="1885"/>
      <c r="G59" s="1885"/>
      <c r="H59" s="1885"/>
      <c r="I59" s="1885"/>
      <c r="J59" s="1885"/>
      <c r="K59" s="1885"/>
      <c r="L59" s="1885"/>
      <c r="M59" s="1885"/>
      <c r="N59" s="1885"/>
      <c r="O59" s="1885"/>
      <c r="P59" s="1885"/>
      <c r="Q59" s="1885"/>
      <c r="R59" s="1885"/>
      <c r="S59" s="1885"/>
      <c r="T59" s="1885"/>
      <c r="U59" s="1885"/>
      <c r="V59" s="1885"/>
      <c r="W59" s="1886"/>
    </row>
    <row r="60" spans="1:31" s="1887" customFormat="1" ht="12.75">
      <c r="A60" s="597" t="s">
        <v>282</v>
      </c>
      <c r="B60" s="598"/>
      <c r="C60" s="1903"/>
      <c r="D60" s="1885"/>
      <c r="E60" s="1885"/>
      <c r="F60" s="1885"/>
      <c r="G60" s="1885"/>
      <c r="H60" s="1885"/>
      <c r="I60" s="1885"/>
      <c r="J60" s="1885"/>
      <c r="K60" s="1885"/>
      <c r="L60" s="1885"/>
      <c r="M60" s="1885"/>
      <c r="N60" s="1885"/>
      <c r="O60" s="1885"/>
      <c r="P60" s="1885"/>
      <c r="Q60" s="1885"/>
      <c r="R60" s="1885"/>
      <c r="S60" s="1885"/>
      <c r="T60" s="1885"/>
      <c r="U60" s="1885"/>
      <c r="V60" s="1885"/>
      <c r="W60" s="1886"/>
      <c r="Z60" s="2301" t="s">
        <v>1413</v>
      </c>
      <c r="AA60" s="2302"/>
      <c r="AB60" s="2303"/>
      <c r="AC60" s="2158"/>
      <c r="AD60" s="2158"/>
      <c r="AE60" s="2158"/>
    </row>
    <row r="61" spans="1:31" s="1887" customFormat="1" ht="25.5">
      <c r="A61" s="1904" t="s">
        <v>1460</v>
      </c>
      <c r="B61" s="1891" t="s">
        <v>464</v>
      </c>
      <c r="C61" s="1892">
        <f>SUM(D61:W61)</f>
        <v>245384.96850501053</v>
      </c>
      <c r="D61" s="2161">
        <f>'[4]input to CA model'!$D$30</f>
        <v>101629.01738620692</v>
      </c>
      <c r="E61" s="2162">
        <f>'[4]input to CA model'!$I$30</f>
        <v>41201.904245250691</v>
      </c>
      <c r="F61" s="2161">
        <f>'[4]input to CA model'!$E$30</f>
        <v>99459.186056661012</v>
      </c>
      <c r="G61" s="2162"/>
      <c r="H61" s="2161"/>
      <c r="I61" s="2162"/>
      <c r="J61" s="2161">
        <f>'[4]input to CA model'!$F$30</f>
        <v>2400.6368763237888</v>
      </c>
      <c r="K61" s="2161">
        <f>'[4]input to CA model'!$G$30</f>
        <v>304.7713757896193</v>
      </c>
      <c r="L61" s="2161">
        <f>'[4]input to CA model'!$H$30</f>
        <v>389.45256477849125</v>
      </c>
      <c r="M61" s="1894"/>
      <c r="N61" s="1894"/>
      <c r="O61" s="1894"/>
      <c r="P61" s="1894"/>
      <c r="Q61" s="1894"/>
      <c r="R61" s="1894"/>
      <c r="S61" s="1894"/>
      <c r="T61" s="1894"/>
      <c r="U61" s="1894"/>
      <c r="V61" s="1894"/>
      <c r="W61" s="1895"/>
      <c r="Z61" s="1893">
        <v>105505.58595662318</v>
      </c>
      <c r="AA61" s="1894">
        <v>43469.881934698518</v>
      </c>
      <c r="AB61" s="1893">
        <v>104972.12362687214</v>
      </c>
      <c r="AC61"/>
      <c r="AD61"/>
      <c r="AE61"/>
    </row>
    <row r="62" spans="1:31" s="1887" customFormat="1" ht="12.75">
      <c r="A62" s="1896" t="s">
        <v>1206</v>
      </c>
      <c r="B62" s="1897" t="s">
        <v>465</v>
      </c>
      <c r="C62" s="1898">
        <f>SUM(D62:W62)</f>
        <v>245384.96850501053</v>
      </c>
      <c r="D62" s="1893">
        <f>D61</f>
        <v>101629.01738620692</v>
      </c>
      <c r="E62" s="1893">
        <f>E61</f>
        <v>41201.904245250691</v>
      </c>
      <c r="F62" s="1893">
        <f>F61</f>
        <v>99459.186056661012</v>
      </c>
      <c r="G62" s="1894"/>
      <c r="H62" s="1893"/>
      <c r="I62" s="1894"/>
      <c r="J62" s="1893">
        <f t="shared" ref="J62:L64" si="7">J61</f>
        <v>2400.6368763237888</v>
      </c>
      <c r="K62" s="1893">
        <f t="shared" si="7"/>
        <v>304.7713757896193</v>
      </c>
      <c r="L62" s="1893">
        <f t="shared" si="7"/>
        <v>389.45256477849125</v>
      </c>
      <c r="M62" s="1900"/>
      <c r="N62" s="1900"/>
      <c r="O62" s="1900"/>
      <c r="P62" s="1900"/>
      <c r="Q62" s="1900"/>
      <c r="R62" s="1900"/>
      <c r="S62" s="1900"/>
      <c r="T62" s="1900"/>
      <c r="U62" s="1900"/>
      <c r="V62" s="1900"/>
      <c r="W62" s="1901"/>
      <c r="Z62" s="1893">
        <v>105505.58595662318</v>
      </c>
      <c r="AA62" s="1894">
        <v>43469.881934698518</v>
      </c>
      <c r="AB62" s="1893">
        <v>104972.12362687214</v>
      </c>
      <c r="AC62"/>
      <c r="AD62"/>
      <c r="AE62"/>
    </row>
    <row r="63" spans="1:31" s="1887" customFormat="1" ht="12.75">
      <c r="A63" s="1896" t="s">
        <v>257</v>
      </c>
      <c r="B63" s="1897" t="s">
        <v>259</v>
      </c>
      <c r="C63" s="1898">
        <f>SUM(D63:W63)</f>
        <v>182908.21574720784</v>
      </c>
      <c r="D63" s="1899">
        <f>Z63/Z62*D62</f>
        <v>96648.832497722819</v>
      </c>
      <c r="E63" s="1899">
        <f>AA63/AA62*E62</f>
        <v>39909.990942214128</v>
      </c>
      <c r="F63" s="1899">
        <f>AB63/AB62*F62</f>
        <v>43254.531490378969</v>
      </c>
      <c r="G63" s="1900"/>
      <c r="H63" s="1899"/>
      <c r="I63" s="1900"/>
      <c r="J63" s="1893">
        <f t="shared" si="7"/>
        <v>2400.6368763237888</v>
      </c>
      <c r="K63" s="1893">
        <f t="shared" si="7"/>
        <v>304.7713757896193</v>
      </c>
      <c r="L63" s="1893">
        <f t="shared" si="7"/>
        <v>389.45256477849125</v>
      </c>
      <c r="M63" s="1900"/>
      <c r="N63" s="1900"/>
      <c r="O63" s="1900"/>
      <c r="P63" s="1900"/>
      <c r="Q63" s="1900"/>
      <c r="R63" s="1900"/>
      <c r="S63" s="1900"/>
      <c r="T63" s="1900"/>
      <c r="U63" s="1900"/>
      <c r="V63" s="1900"/>
      <c r="W63" s="1901"/>
      <c r="Z63" s="1899">
        <v>100335.43536041022</v>
      </c>
      <c r="AA63" s="1900">
        <v>42106.854672206413</v>
      </c>
      <c r="AB63" s="1899">
        <v>45652.093155516086</v>
      </c>
      <c r="AC63"/>
      <c r="AD63"/>
      <c r="AE63"/>
    </row>
    <row r="64" spans="1:31" s="1887" customFormat="1" ht="12.75">
      <c r="A64" s="1896" t="s">
        <v>1207</v>
      </c>
      <c r="B64" s="1897" t="s">
        <v>466</v>
      </c>
      <c r="C64" s="1898">
        <f>SUM(D64:W64)</f>
        <v>145875.12492653501</v>
      </c>
      <c r="D64" s="1899">
        <f>Z64/Z62*D62</f>
        <v>93647.569950234407</v>
      </c>
      <c r="E64" s="1899">
        <f>AA64/AA62*E62</f>
        <v>30995.499123485381</v>
      </c>
      <c r="F64" s="1899">
        <f>AB64/AB62*F62</f>
        <v>18137.195035923298</v>
      </c>
      <c r="G64" s="1900"/>
      <c r="H64" s="1899"/>
      <c r="I64" s="1900"/>
      <c r="J64" s="1893">
        <f t="shared" si="7"/>
        <v>2400.6368763237888</v>
      </c>
      <c r="K64" s="1893">
        <f t="shared" si="7"/>
        <v>304.7713757896193</v>
      </c>
      <c r="L64" s="1893">
        <f t="shared" si="7"/>
        <v>389.45256477849125</v>
      </c>
      <c r="M64" s="1900"/>
      <c r="N64" s="1900"/>
      <c r="O64" s="1900"/>
      <c r="P64" s="1900"/>
      <c r="Q64" s="1900"/>
      <c r="R64" s="1900"/>
      <c r="S64" s="1900"/>
      <c r="T64" s="1900"/>
      <c r="U64" s="1900"/>
      <c r="V64" s="1900"/>
      <c r="W64" s="1901"/>
      <c r="Z64" s="1899">
        <v>97219.691729050377</v>
      </c>
      <c r="AA64" s="1900">
        <v>32701.66056852266</v>
      </c>
      <c r="AB64" s="1899">
        <v>19142.524235730194</v>
      </c>
      <c r="AC64"/>
      <c r="AD64"/>
      <c r="AE64"/>
    </row>
    <row r="65" spans="1:23" s="1887" customFormat="1" ht="12.75">
      <c r="A65" s="1888"/>
      <c r="B65" s="1889"/>
      <c r="C65" s="1903"/>
      <c r="D65" s="1885"/>
      <c r="E65" s="1885"/>
      <c r="F65" s="1885"/>
      <c r="G65" s="1885"/>
      <c r="H65" s="1885"/>
      <c r="I65" s="1885"/>
      <c r="J65" s="1885"/>
      <c r="K65" s="1885"/>
      <c r="L65" s="1885"/>
      <c r="M65" s="1885"/>
      <c r="N65" s="1885"/>
      <c r="O65" s="1885"/>
      <c r="P65" s="1885"/>
      <c r="Q65" s="1885"/>
      <c r="R65" s="1885"/>
      <c r="S65" s="1885"/>
      <c r="T65" s="1885"/>
      <c r="U65" s="1885"/>
      <c r="V65" s="1885"/>
      <c r="W65" s="1886"/>
    </row>
    <row r="66" spans="1:23" s="1887" customFormat="1" ht="12.75">
      <c r="A66" s="597" t="s">
        <v>449</v>
      </c>
      <c r="B66" s="598"/>
      <c r="C66" s="1903"/>
      <c r="D66" s="1885"/>
      <c r="E66" s="1885"/>
      <c r="F66" s="1885"/>
      <c r="G66" s="1885"/>
      <c r="H66" s="1885"/>
      <c r="I66" s="1885"/>
      <c r="J66" s="1885"/>
      <c r="K66" s="1885"/>
      <c r="L66" s="1885"/>
      <c r="M66" s="1885"/>
      <c r="N66" s="1885"/>
      <c r="O66" s="1885"/>
      <c r="P66" s="1885"/>
      <c r="Q66" s="1885"/>
      <c r="R66" s="1885"/>
      <c r="S66" s="1885"/>
      <c r="T66" s="1885"/>
      <c r="U66" s="1885"/>
      <c r="V66" s="1885"/>
      <c r="W66" s="1886"/>
    </row>
    <row r="67" spans="1:23" s="1887" customFormat="1" ht="25.5">
      <c r="A67" s="1904" t="s">
        <v>1460</v>
      </c>
      <c r="B67" s="1891" t="s">
        <v>470</v>
      </c>
      <c r="C67" s="1892">
        <f>SUM(D67:W67)</f>
        <v>648614.28322217823</v>
      </c>
      <c r="D67" s="2161">
        <f>'[4]input to CA model'!$D$33</f>
        <v>244511.91146281673</v>
      </c>
      <c r="E67" s="2162">
        <f>'[4]input to CA model'!$I$33</f>
        <v>112369.89690934475</v>
      </c>
      <c r="F67" s="2161">
        <f>'[4]input to CA model'!$E$33</f>
        <v>282556.27121585357</v>
      </c>
      <c r="G67" s="2162"/>
      <c r="H67" s="2161"/>
      <c r="I67" s="2162"/>
      <c r="J67" s="2161">
        <f>'[4]input to CA model'!$F$33</f>
        <v>7117.8834529991291</v>
      </c>
      <c r="K67" s="2161">
        <f>'[4]input to CA model'!$G$33</f>
        <v>902.57784517161383</v>
      </c>
      <c r="L67" s="2161">
        <f>'[4]input to CA model'!$H$33</f>
        <v>1155.7423359923819</v>
      </c>
      <c r="M67" s="1894"/>
      <c r="N67" s="1894"/>
      <c r="O67" s="1894"/>
      <c r="P67" s="1894"/>
      <c r="Q67" s="1894"/>
      <c r="R67" s="1894"/>
      <c r="S67" s="1894"/>
      <c r="T67" s="1894"/>
      <c r="U67" s="1894"/>
      <c r="V67" s="1894"/>
      <c r="W67" s="1895"/>
    </row>
    <row r="68" spans="1:23" s="1887" customFormat="1" ht="12.75">
      <c r="A68" s="1890" t="s">
        <v>1206</v>
      </c>
      <c r="B68" s="1891" t="s">
        <v>471</v>
      </c>
      <c r="C68" s="1898">
        <f>SUM(D68:W68)</f>
        <v>648614.28322217823</v>
      </c>
      <c r="D68" s="1893">
        <f>D67</f>
        <v>244511.91146281673</v>
      </c>
      <c r="E68" s="1893">
        <f>E67</f>
        <v>112369.89690934475</v>
      </c>
      <c r="F68" s="1893">
        <f>F67</f>
        <v>282556.27121585357</v>
      </c>
      <c r="G68" s="1894"/>
      <c r="H68" s="1893"/>
      <c r="I68" s="1894"/>
      <c r="J68" s="1893">
        <f t="shared" ref="J68:L70" si="8">J67</f>
        <v>7117.8834529991291</v>
      </c>
      <c r="K68" s="1893">
        <f t="shared" si="8"/>
        <v>902.57784517161383</v>
      </c>
      <c r="L68" s="1893">
        <f t="shared" si="8"/>
        <v>1155.7423359923819</v>
      </c>
      <c r="M68" s="1900"/>
      <c r="N68" s="1900"/>
      <c r="O68" s="1900"/>
      <c r="P68" s="1900"/>
      <c r="Q68" s="1900"/>
      <c r="R68" s="1900"/>
      <c r="S68" s="1900"/>
      <c r="T68" s="1900"/>
      <c r="U68" s="1900"/>
      <c r="V68" s="1900"/>
      <c r="W68" s="1901"/>
    </row>
    <row r="69" spans="1:23" s="1887" customFormat="1" ht="12.75">
      <c r="A69" s="1890" t="s">
        <v>257</v>
      </c>
      <c r="B69" s="1891" t="s">
        <v>260</v>
      </c>
      <c r="C69" s="1898">
        <f>SUM(D69:W69)</f>
        <v>473435.58101693983</v>
      </c>
      <c r="D69" s="1899">
        <f>D68*D63/D62</f>
        <v>232529.95436198232</v>
      </c>
      <c r="E69" s="1899">
        <f>E68*E63/E62</f>
        <v>108846.46353078278</v>
      </c>
      <c r="F69" s="1899">
        <f>F68*F63/F62</f>
        <v>122882.95949001158</v>
      </c>
      <c r="G69" s="1900"/>
      <c r="H69" s="1899"/>
      <c r="I69" s="1900"/>
      <c r="J69" s="1893">
        <f t="shared" si="8"/>
        <v>7117.8834529991291</v>
      </c>
      <c r="K69" s="1893">
        <f t="shared" si="8"/>
        <v>902.57784517161383</v>
      </c>
      <c r="L69" s="1893">
        <f t="shared" si="8"/>
        <v>1155.7423359923819</v>
      </c>
      <c r="M69" s="1900"/>
      <c r="N69" s="1900"/>
      <c r="O69" s="1900"/>
      <c r="P69" s="1900"/>
      <c r="Q69" s="1900"/>
      <c r="R69" s="1900"/>
      <c r="S69" s="1900"/>
      <c r="T69" s="1900"/>
      <c r="U69" s="1900"/>
      <c r="V69" s="1900"/>
      <c r="W69" s="1901"/>
    </row>
    <row r="70" spans="1:23" s="1887" customFormat="1" ht="13.5" thickBot="1">
      <c r="A70" s="1905" t="s">
        <v>1207</v>
      </c>
      <c r="B70" s="1906" t="s">
        <v>472</v>
      </c>
      <c r="C70" s="1907">
        <f>SUM(D70:W70)</f>
        <v>370545.76834022312</v>
      </c>
      <c r="D70" s="1908">
        <f>D68*D64/D62</f>
        <v>225309.13828836603</v>
      </c>
      <c r="E70" s="1908">
        <f>E68*E64/E62</f>
        <v>84533.982226348584</v>
      </c>
      <c r="F70" s="1908">
        <f>F68*F64/F62</f>
        <v>51526.444191345341</v>
      </c>
      <c r="G70" s="1909"/>
      <c r="H70" s="1908"/>
      <c r="I70" s="1909"/>
      <c r="J70" s="1893">
        <f t="shared" si="8"/>
        <v>7117.8834529991291</v>
      </c>
      <c r="K70" s="1893">
        <f t="shared" si="8"/>
        <v>902.57784517161383</v>
      </c>
      <c r="L70" s="1893">
        <f t="shared" si="8"/>
        <v>1155.7423359923819</v>
      </c>
      <c r="M70" s="1909"/>
      <c r="N70" s="1909"/>
      <c r="O70" s="1909"/>
      <c r="P70" s="1909"/>
      <c r="Q70" s="1909"/>
      <c r="R70" s="1909"/>
      <c r="S70" s="1909"/>
      <c r="T70" s="1909"/>
      <c r="U70" s="1909"/>
      <c r="V70" s="1909"/>
      <c r="W70" s="1910"/>
    </row>
    <row r="85" spans="253:253">
      <c r="IS85" s="587"/>
    </row>
  </sheetData>
  <mergeCells count="18">
    <mergeCell ref="A15:B15"/>
    <mergeCell ref="A17:B17"/>
    <mergeCell ref="A18:B18"/>
    <mergeCell ref="A19:B19"/>
    <mergeCell ref="A20:B20"/>
    <mergeCell ref="A1:F1"/>
    <mergeCell ref="A2:E2"/>
    <mergeCell ref="A3:E3"/>
    <mergeCell ref="A4:E4"/>
    <mergeCell ref="A14:B14"/>
    <mergeCell ref="A24:B24"/>
    <mergeCell ref="A25:B25"/>
    <mergeCell ref="A26:B26"/>
    <mergeCell ref="A27:B27"/>
    <mergeCell ref="Z60:AB60"/>
    <mergeCell ref="A31:B31"/>
    <mergeCell ref="A52:B52"/>
    <mergeCell ref="A35:B35"/>
  </mergeCells>
  <phoneticPr fontId="0" type="noConversion"/>
  <printOptions headings="1" gridLines="1"/>
  <pageMargins left="0.75" right="0.75" top="1" bottom="1" header="0.5" footer="0.5"/>
  <pageSetup scale="10" orientation="landscape" horizontalDpi="300" verticalDpi="300" r:id="rId1"/>
  <headerFooter alignWithMargins="0"/>
  <drawing r:id="rId2"/>
  <legacyDrawing r:id="rId3"/>
  <oleObjects>
    <oleObject progId="Unknown" shapeId="10244" r:id="rId4"/>
    <oleObject progId="Unknown" shapeId="10248"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9</vt:i4>
      </vt:variant>
    </vt:vector>
  </HeadingPairs>
  <TitlesOfParts>
    <vt:vector size="39" baseType="lpstr">
      <vt:lpstr>I1 Intro</vt:lpstr>
      <vt:lpstr>I2 LDC class</vt:lpstr>
      <vt:lpstr>I3 TB Data</vt:lpstr>
      <vt:lpstr>I4 BO ASSETS</vt:lpstr>
      <vt:lpstr>I5 Misc Data</vt:lpstr>
      <vt:lpstr>I6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PJHurley</cp:lastModifiedBy>
  <cp:lastPrinted>2010-04-01T15:46:53Z</cp:lastPrinted>
  <dcterms:created xsi:type="dcterms:W3CDTF">2005-08-12T15:39:31Z</dcterms:created>
  <dcterms:modified xsi:type="dcterms:W3CDTF">2010-04-01T16:15:16Z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